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785" windowWidth="21555" windowHeight="7680" tabRatio="929"/>
  </bookViews>
  <sheets>
    <sheet name="ImportantDisclosures" sheetId="77" r:id="rId1"/>
    <sheet name="MS v Con" sheetId="68" r:id="rId2"/>
    <sheet name="Model" sheetId="1" r:id="rId3"/>
    <sheet name="Drivers" sheetId="5" r:id="rId4"/>
    <sheet name="DCF" sheetId="32" r:id="rId5"/>
    <sheet name="Outlinks" sheetId="67" r:id="rId6"/>
    <sheet name="Scenario" sheetId="30" r:id="rId7"/>
    <sheet name="Valuation" sheetId="33" r:id="rId8"/>
    <sheet name="MW-Cache" sheetId="12" state="veryHidden" r:id="rId9"/>
    <sheet name="PT Calculation" sheetId="73" r:id="rId10"/>
    <sheet name="IndexInformation" sheetId="78" r:id="rId11"/>
    <sheet name="ModPubIndex" sheetId="79" r:id="rId12"/>
  </sheets>
  <externalReferences>
    <externalReference r:id="rId13"/>
    <externalReference r:id="rId14"/>
    <externalReference r:id="rId15"/>
    <externalReference r:id="rId16"/>
    <externalReference r:id="rId17"/>
    <externalReference r:id="rId18"/>
    <externalReference r:id="rId19"/>
    <externalReference r:id="rId20"/>
  </externalReferences>
  <definedNames>
    <definedName name="__FDS_HYPERLINK_TOGGLE_STATE__" hidden="1">"ON"</definedName>
    <definedName name="__FDS_UNIQUE_RANGE_ID_GENERATOR_COUNTER" hidden="1">1</definedName>
    <definedName name="__FDS_USED_FOR_REUSING_RANGE_IDS_RECYCLE" localSheetId="7">{16,16,16,16,16,16,16,16,16,16,16}</definedName>
    <definedName name="__FDS_USED_FOR_REUSING_RANGE_IDS_RECYCLE">{16,16,16,16,16,16,16,16,16,16,16}</definedName>
    <definedName name="_1__FDSAUDITLINK__" localSheetId="7" hidden="1">{"fdsup://Directions/FactSet Auditing Viewer?action=AUDIT_VALUE&amp;DB=129&amp;ID1=03783310&amp;VALUEID=02001&amp;SDATE=2009&amp;PERIODTYPE=ANN_STD&amp;window=popup_no_bar&amp;width=385&amp;height=120&amp;START_MAXIMIZED=FALSE&amp;creator=factset&amp;display_string=Audit"}</definedName>
    <definedName name="_1__FDSAUDITLINK__" hidden="1">{"fdsup://Directions/FactSet Auditing Viewer?action=AUDIT_VALUE&amp;DB=129&amp;ID1=03783310&amp;VALUEID=02001&amp;SDATE=2009&amp;PERIODTYPE=ANN_STD&amp;window=popup_no_bar&amp;width=385&amp;height=120&amp;START_MAXIMIZED=FALSE&amp;creator=factset&amp;display_string=Audit"}</definedName>
    <definedName name="_10__FDSAUDITLINK__" hidden="1">{"fdsup://directions/FAT Viewer?action=UPDATE&amp;creator=factset&amp;DYN_ARGS=TRUE&amp;DOC_NAME=FAT:FQL_AUDITING_CLIENT_TEMPLATE.FAT&amp;display_string=Audit&amp;VAR:KEY=ZIZEXWFYJU&amp;VAR:QUERY=RkZfRUJJVERBX09QRVIoUVRSLDQvMS8yMDEwLDYvMzAvMjAxMCwsLFVTRCk=&amp;WINDOW=FIRST_POPUP&amp;HEIGH","T=450&amp;WIDTH=450&amp;START_MAXIMIZED=FALSE&amp;VAR:CALENDAR=US&amp;VAR:SYMBOL=XRX&amp;VAR:INDEX=0"}</definedName>
    <definedName name="_100__FDSAUDITLINK__" hidden="1">{"fdsup://directions/FAT Viewer?action=UPDATE&amp;creator=factset&amp;DYN_ARGS=TRUE&amp;DOC_NAME=FAT:FQL_AUDITING_CLIENT_TEMPLATE.FAT&amp;display_string=Audit&amp;VAR:KEY=DAXSZEFETQ&amp;VAR:QUERY=RkZfRUJJVERBX09QRVIoUVRSLDQvMS8yMDEwLDYvMzAvMjAxMCwsLFVTRCk=&amp;WINDOW=FIRST_POPUP&amp;HEIGH","T=450&amp;WIDTH=450&amp;START_MAXIMIZED=FALSE&amp;VAR:CALENDAR=US&amp;VAR:SYMBOL=TXN&amp;VAR:INDEX=0"}</definedName>
    <definedName name="_1000__FDSAUDITLINK__" hidden="1">{"fdsup://Directions/FactSet Auditing Viewer?action=AUDIT_VALUE&amp;DB=129&amp;ID1=98849810&amp;VALUEID=01001&amp;SDATE=201002&amp;PERIODTYPE=QTR_STD&amp;window=popup_no_bar&amp;width=385&amp;height=120&amp;START_MAXIMIZED=FALSE&amp;creator=factset&amp;display_string=Audit"}</definedName>
    <definedName name="_1001__FDSAUDITLINK__" hidden="1">{"fdsup://Directions/FactSet Auditing Viewer?action=AUDIT_VALUE&amp;DB=129&amp;ID1=98433210&amp;VALUEID=01001&amp;SDATE=200902&amp;PERIODTYPE=QTR_STD&amp;window=popup_no_bar&amp;width=385&amp;height=120&amp;START_MAXIMIZED=FALSE&amp;creator=factset&amp;display_string=Audit"}</definedName>
    <definedName name="_1002__FDSAUDITLINK__" hidden="1">{"fdsup://Directions/FactSet Auditing Viewer?action=AUDIT_VALUE&amp;DB=129&amp;ID1=98433210&amp;VALUEID=01001&amp;SDATE=201002&amp;PERIODTYPE=QTR_STD&amp;window=popup_no_bar&amp;width=385&amp;height=120&amp;START_MAXIMIZED=FALSE&amp;creator=factset&amp;display_string=Audit"}</definedName>
    <definedName name="_1003__FDSAUDITLINK__" hidden="1">{"fdsup://Directions/FactSet Auditing Viewer?action=AUDIT_VALUE&amp;DB=129&amp;ID1=98412110&amp;VALUEID=01001&amp;SDATE=200902&amp;PERIODTYPE=QTR_STD&amp;window=popup_no_bar&amp;width=385&amp;height=120&amp;START_MAXIMIZED=FALSE&amp;creator=factset&amp;display_string=Audit"}</definedName>
    <definedName name="_1004__FDSAUDITLINK__" hidden="1">{"fdsup://Directions/FactSet Auditing Viewer?action=AUDIT_VALUE&amp;DB=129&amp;ID1=98412110&amp;VALUEID=01001&amp;SDATE=201002&amp;PERIODTYPE=QTR_STD&amp;window=popup_no_bar&amp;width=385&amp;height=120&amp;START_MAXIMIZED=FALSE&amp;creator=factset&amp;display_string=Audit"}</definedName>
    <definedName name="_1005__FDSAUDITLINK__" hidden="1">{"fdsup://Directions/FactSet Auditing Viewer?action=AUDIT_VALUE&amp;DB=129&amp;ID1=24903010&amp;VALUEID=01001&amp;SDATE=200902&amp;PERIODTYPE=QTR_STD&amp;window=popup_no_bar&amp;width=385&amp;height=120&amp;START_MAXIMIZED=FALSE&amp;creator=factset&amp;display_string=Audit"}</definedName>
    <definedName name="_1006__FDSAUDITLINK__" hidden="1">{"fdsup://Directions/FactSet Auditing Viewer?action=AUDIT_VALUE&amp;DB=129&amp;ID1=24903010&amp;VALUEID=01001&amp;SDATE=201002&amp;PERIODTYPE=QTR_STD&amp;window=popup_no_bar&amp;width=385&amp;height=120&amp;START_MAXIMIZED=FALSE&amp;creator=factset&amp;display_string=Audit"}</definedName>
    <definedName name="_1007__FDSAUDITLINK__" hidden="1">{"fdsup://Directions/FactSet Auditing Viewer?action=AUDIT_VALUE&amp;DB=129&amp;ID1=30231G10&amp;VALUEID=01001&amp;SDATE=200902&amp;PERIODTYPE=QTR_STD&amp;window=popup_no_bar&amp;width=385&amp;height=120&amp;START_MAXIMIZED=FALSE&amp;creator=factset&amp;display_string=Audit"}</definedName>
    <definedName name="_1008__FDSAUDITLINK__" hidden="1">{"fdsup://Directions/FactSet Auditing Viewer?action=AUDIT_VALUE&amp;DB=129&amp;ID1=30231G10&amp;VALUEID=01001&amp;SDATE=201002&amp;PERIODTYPE=QTR_STD&amp;window=popup_no_bar&amp;width=385&amp;height=120&amp;START_MAXIMIZED=FALSE&amp;creator=factset&amp;display_string=Audit"}</definedName>
    <definedName name="_1009__FDSAUDITLINK__" hidden="1">{"fdsup://Directions/FactSet Auditing Viewer?action=AUDIT_VALUE&amp;DB=129&amp;ID1=98391910&amp;VALUEID=01001&amp;SDATE=200901&amp;PERIODTYPE=QTR_STD&amp;window=popup_no_bar&amp;width=385&amp;height=120&amp;START_MAXIMIZED=FALSE&amp;creator=factset&amp;display_string=Audit"}</definedName>
    <definedName name="_101__FDSAUDITLINK__" hidden="1">{"fdsup://directions/FAT Viewer?action=UPDATE&amp;creator=factset&amp;DYN_ARGS=TRUE&amp;DOC_NAME=FAT:FQL_AUDITING_CLIENT_TEMPLATE.FAT&amp;display_string=Audit&amp;VAR:KEY=VSHUVEDCLQ&amp;VAR:QUERY=RkZfRUJJVERBX09QRVIoUVRSLDQvMS8yMDA5LDYvMzAvMjAwOSwsLFVTRCk=&amp;WINDOW=FIRST_POPUP&amp;HEIGH","T=450&amp;WIDTH=450&amp;START_MAXIMIZED=FALSE&amp;VAR:CALENDAR=US&amp;VAR:SYMBOL=TWX&amp;VAR:INDEX=0"}</definedName>
    <definedName name="_1010__FDSAUDITLINK__" hidden="1">{"fdsup://Directions/FactSet Auditing Viewer?action=AUDIT_VALUE&amp;DB=129&amp;ID1=98391910&amp;VALUEID=01001&amp;SDATE=201001&amp;PERIODTYPE=QTR_STD&amp;window=popup_no_bar&amp;width=385&amp;height=120&amp;START_MAXIMIZED=FALSE&amp;creator=factset&amp;display_string=Audit"}</definedName>
    <definedName name="_1011__FDSAUDITLINK__" hidden="1">{"fdsup://Directions/FactSet Auditing Viewer?action=AUDIT_VALUE&amp;DB=129&amp;ID1=G9825510&amp;VALUEID=01001&amp;SDATE=200902&amp;PERIODTYPE=QTR_STD&amp;window=popup_no_bar&amp;width=385&amp;height=120&amp;START_MAXIMIZED=FALSE&amp;creator=factset&amp;display_string=Audit"}</definedName>
    <definedName name="_1012__FDSAUDITLINK__" hidden="1">{"fdsup://Directions/FactSet Auditing Viewer?action=AUDIT_VALUE&amp;DB=129&amp;ID1=G9825510&amp;VALUEID=01001&amp;SDATE=201002&amp;PERIODTYPE=QTR_STD&amp;window=popup_no_bar&amp;width=385&amp;height=120&amp;START_MAXIMIZED=FALSE&amp;creator=factset&amp;display_string=Audit"}</definedName>
    <definedName name="_1013__FDSAUDITLINK__" hidden="1">{"fdsup://Directions/FactSet Auditing Viewer?action=AUDIT_VALUE&amp;DB=129&amp;ID1=98389B10&amp;VALUEID=01001&amp;SDATE=200902&amp;PERIODTYPE=QTR_STD&amp;window=popup_no_bar&amp;width=385&amp;height=120&amp;START_MAXIMIZED=FALSE&amp;creator=factset&amp;display_string=Audit"}</definedName>
    <definedName name="_1014__FDSAUDITLINK__" hidden="1">{"fdsup://Directions/FactSet Auditing Viewer?action=AUDIT_VALUE&amp;DB=129&amp;ID1=98389B10&amp;VALUEID=01001&amp;SDATE=201002&amp;PERIODTYPE=QTR_STD&amp;window=popup_no_bar&amp;width=385&amp;height=120&amp;START_MAXIMIZED=FALSE&amp;creator=factset&amp;display_string=Audit"}</definedName>
    <definedName name="_1015__FDSAUDITLINK__" hidden="1">{"fdsup://Directions/FactSet Auditing Viewer?action=AUDIT_VALUE&amp;DB=129&amp;ID1=91290910&amp;VALUEID=01001&amp;SDATE=200902&amp;PERIODTYPE=QTR_STD&amp;window=popup_no_bar&amp;width=385&amp;height=120&amp;START_MAXIMIZED=FALSE&amp;creator=factset&amp;display_string=Audit"}</definedName>
    <definedName name="_1016__FDSAUDITLINK__" hidden="1">{"fdsup://Directions/FactSet Auditing Viewer?action=AUDIT_VALUE&amp;DB=129&amp;ID1=91290910&amp;VALUEID=01001&amp;SDATE=201002&amp;PERIODTYPE=QTR_STD&amp;window=popup_no_bar&amp;width=385&amp;height=120&amp;START_MAXIMIZED=FALSE&amp;creator=factset&amp;display_string=Audit"}</definedName>
    <definedName name="_1017__FDSAUDITLINK__" hidden="1">{"fdsup://Directions/FactSet Auditing Viewer?action=AUDIT_VALUE&amp;DB=129&amp;ID1=98313410&amp;VALUEID=01001&amp;SDATE=200902&amp;PERIODTYPE=QTR_STD&amp;window=popup_no_bar&amp;width=385&amp;height=120&amp;START_MAXIMIZED=FALSE&amp;creator=factset&amp;display_string=Audit"}</definedName>
    <definedName name="_1018__FDSAUDITLINK__" hidden="1">{"fdsup://Directions/FactSet Auditing Viewer?action=AUDIT_VALUE&amp;DB=129&amp;ID1=98313410&amp;VALUEID=01001&amp;SDATE=201002&amp;PERIODTYPE=QTR_STD&amp;window=popup_no_bar&amp;width=385&amp;height=120&amp;START_MAXIMIZED=FALSE&amp;creator=factset&amp;display_string=Audit"}</definedName>
    <definedName name="_1019__FDSAUDITLINK__" hidden="1">{"fdsup://Directions/FactSet Auditing Viewer?action=AUDIT_VALUE&amp;DB=129&amp;ID1=98310W10&amp;VALUEID=01001&amp;SDATE=200902&amp;PERIODTYPE=QTR_STD&amp;window=popup_no_bar&amp;width=385&amp;height=120&amp;START_MAXIMIZED=FALSE&amp;creator=factset&amp;display_string=Audit"}</definedName>
    <definedName name="_102__FDSAUDITLINK__" hidden="1">{"fdsup://directions/FAT Viewer?action=UPDATE&amp;creator=factset&amp;DYN_ARGS=TRUE&amp;DOC_NAME=FAT:FQL_AUDITING_CLIENT_TEMPLATE.FAT&amp;display_string=Audit&amp;VAR:KEY=VEVYFMZADC&amp;VAR:QUERY=RkZfRUJJVERBX09QRVIoUVRSLDQvMS8yMDEwLDYvMzAvMjAxMCwsLFVTRCk=&amp;WINDOW=FIRST_POPUP&amp;HEIGH","T=450&amp;WIDTH=450&amp;START_MAXIMIZED=FALSE&amp;VAR:CALENDAR=US&amp;VAR:SYMBOL=TWX&amp;VAR:INDEX=0"}</definedName>
    <definedName name="_1020__FDSAUDITLINK__" hidden="1">{"fdsup://Directions/FactSet Auditing Viewer?action=AUDIT_VALUE&amp;DB=129&amp;ID1=98310W10&amp;VALUEID=01001&amp;SDATE=201002&amp;PERIODTYPE=QTR_STD&amp;window=popup_no_bar&amp;width=385&amp;height=120&amp;START_MAXIMIZED=FALSE&amp;creator=factset&amp;display_string=Audit"}</definedName>
    <definedName name="_1021__FDSAUDITLINK__" hidden="1">{"fdsup://Directions/FactSet Auditing Viewer?action=AUDIT_VALUE&amp;DB=129&amp;ID1=96216610&amp;VALUEID=01001&amp;SDATE=200902&amp;PERIODTYPE=QTR_STD&amp;window=popup_no_bar&amp;width=385&amp;height=120&amp;START_MAXIMIZED=FALSE&amp;creator=factset&amp;display_string=Audit"}</definedName>
    <definedName name="_1022__FDSAUDITLINK__" hidden="1">{"fdsup://Directions/FactSet Auditing Viewer?action=AUDIT_VALUE&amp;DB=129&amp;ID1=96216610&amp;VALUEID=01001&amp;SDATE=201002&amp;PERIODTYPE=QTR_STD&amp;window=popup_no_bar&amp;width=385&amp;height=120&amp;START_MAXIMIZED=FALSE&amp;creator=factset&amp;display_string=Audit"}</definedName>
    <definedName name="_1023__FDSAUDITLINK__" hidden="1">{"fdsup://Directions/FactSet Auditing Viewer?action=AUDIT_VALUE&amp;DB=129&amp;ID1=95980210&amp;VALUEID=01001&amp;SDATE=200902&amp;PERIODTYPE=QTR_STD&amp;window=popup_no_bar&amp;width=385&amp;height=120&amp;START_MAXIMIZED=FALSE&amp;creator=factset&amp;display_string=Audit"}</definedName>
    <definedName name="_1024__FDSAUDITLINK__" hidden="1">{"fdsup://Directions/FactSet Auditing Viewer?action=AUDIT_VALUE&amp;DB=129&amp;ID1=95980210&amp;VALUEID=01001&amp;SDATE=201002&amp;PERIODTYPE=QTR_STD&amp;window=popup_no_bar&amp;width=385&amp;height=120&amp;START_MAXIMIZED=FALSE&amp;creator=factset&amp;display_string=Audit"}</definedName>
    <definedName name="_1025__FDSAUDITLINK__" hidden="1">{"fdsup://Directions/FactSet Auditing Viewer?action=AUDIT_VALUE&amp;DB=129&amp;ID1=93964010&amp;VALUEID=01001&amp;SDATE=200902&amp;PERIODTYPE=QTR_STD&amp;window=popup_no_bar&amp;width=385&amp;height=120&amp;START_MAXIMIZED=FALSE&amp;creator=factset&amp;display_string=Audit"}</definedName>
    <definedName name="_1026__FDSAUDITLINK__" hidden="1">{"fdsup://Directions/FactSet Auditing Viewer?action=AUDIT_VALUE&amp;DB=129&amp;ID1=93964010&amp;VALUEID=01001&amp;SDATE=201002&amp;PERIODTYPE=QTR_STD&amp;window=popup_no_bar&amp;width=385&amp;height=120&amp;START_MAXIMIZED=FALSE&amp;creator=factset&amp;display_string=Audit"}</definedName>
    <definedName name="_1027__FDSAUDITLINK__" hidden="1">{"fdsup://Directions/FactSet Auditing Viewer?action=AUDIT_VALUE&amp;DB=129&amp;ID1=94268310&amp;VALUEID=01001&amp;SDATE=200902&amp;PERIODTYPE=QTR_STD&amp;window=popup_no_bar&amp;width=385&amp;height=120&amp;START_MAXIMIZED=FALSE&amp;creator=factset&amp;display_string=Audit"}</definedName>
    <definedName name="_1028__FDSAUDITLINK__" hidden="1">{"fdsup://Directions/FactSet Auditing Viewer?action=AUDIT_VALUE&amp;DB=129&amp;ID1=94268310&amp;VALUEID=01001&amp;SDATE=201002&amp;PERIODTYPE=QTR_STD&amp;window=popup_no_bar&amp;width=385&amp;height=120&amp;START_MAXIMIZED=FALSE&amp;creator=factset&amp;display_string=Audit"}</definedName>
    <definedName name="_1029__FDSAUDITLINK__" hidden="1">{"fdsup://Directions/FactSet Auditing Viewer?action=AUDIT_VALUE&amp;DB=129&amp;ID1=93114210&amp;VALUEID=01001&amp;SDATE=200901&amp;PERIODTYPE=QTR_STD&amp;window=popup_no_bar&amp;width=385&amp;height=120&amp;START_MAXIMIZED=FALSE&amp;creator=factset&amp;display_string=Audit"}</definedName>
    <definedName name="_103__FDSAUDITLINK__" hidden="1">{"fdsup://directions/FAT Viewer?action=UPDATE&amp;creator=factset&amp;DYN_ARGS=TRUE&amp;DOC_NAME=FAT:FQL_AUDITING_CLIENT_TEMPLATE.FAT&amp;display_string=Audit&amp;VAR:KEY=NWLUTQJCZQ&amp;VAR:QUERY=RkZfRUJJVERBX09QRVIoUVRSLDQvMS8yMDA5LDYvMzAvMjAwOSwsLFVTRCk=&amp;WINDOW=FIRST_POPUP&amp;HEIGH","T=450&amp;WIDTH=450&amp;START_MAXIMIZED=FALSE&amp;VAR:CALENDAR=US&amp;VAR:SYMBOL=TWC&amp;VAR:INDEX=0"}</definedName>
    <definedName name="_1030__FDSAUDITLINK__" hidden="1">{"fdsup://Directions/FactSet Auditing Viewer?action=AUDIT_VALUE&amp;DB=129&amp;ID1=93114210&amp;VALUEID=01001&amp;SDATE=201001&amp;PERIODTYPE=QTR_STD&amp;window=popup_no_bar&amp;width=385&amp;height=120&amp;START_MAXIMIZED=FALSE&amp;creator=factset&amp;display_string=Audit"}</definedName>
    <definedName name="_1031__FDSAUDITLINK__" hidden="1">{"fdsup://Directions/FactSet Auditing Viewer?action=AUDIT_VALUE&amp;DB=129&amp;ID1=96945710&amp;VALUEID=01001&amp;SDATE=200902&amp;PERIODTYPE=QTR_STD&amp;window=popup_no_bar&amp;width=385&amp;height=120&amp;START_MAXIMIZED=FALSE&amp;creator=factset&amp;display_string=Audit"}</definedName>
    <definedName name="_1032__FDSAUDITLINK__" hidden="1">{"fdsup://Directions/FactSet Auditing Viewer?action=AUDIT_VALUE&amp;DB=129&amp;ID1=96945710&amp;VALUEID=01001&amp;SDATE=201002&amp;PERIODTYPE=QTR_STD&amp;window=popup_no_bar&amp;width=385&amp;height=120&amp;START_MAXIMIZED=FALSE&amp;creator=factset&amp;display_string=Audit"}</definedName>
    <definedName name="_1033__FDSAUDITLINK__" hidden="1">{"fdsup://Directions/FactSet Auditing Viewer?action=AUDIT_VALUE&amp;DB=129&amp;ID1=94106L10&amp;VALUEID=01001&amp;SDATE=200902&amp;PERIODTYPE=QTR_STD&amp;window=popup_no_bar&amp;width=385&amp;height=120&amp;START_MAXIMIZED=FALSE&amp;creator=factset&amp;display_string=Audit"}</definedName>
    <definedName name="_1034__FDSAUDITLINK__" hidden="1">{"fdsup://Directions/FactSet Auditing Viewer?action=AUDIT_VALUE&amp;DB=129&amp;ID1=94106L10&amp;VALUEID=01001&amp;SDATE=201002&amp;PERIODTYPE=QTR_STD&amp;window=popup_no_bar&amp;width=385&amp;height=120&amp;START_MAXIMIZED=FALSE&amp;creator=factset&amp;display_string=Audit"}</definedName>
    <definedName name="_1035__FDSAUDITLINK__" hidden="1">{"fdsup://Directions/FactSet Auditing Viewer?action=AUDIT_VALUE&amp;DB=129&amp;ID1=94973V10&amp;VALUEID=01001&amp;SDATE=200902&amp;PERIODTYPE=QTR_STD&amp;window=popup_no_bar&amp;width=385&amp;height=120&amp;START_MAXIMIZED=FALSE&amp;creator=factset&amp;display_string=Audit"}</definedName>
    <definedName name="_1036__FDSAUDITLINK__" hidden="1">{"fdsup://Directions/FactSet Auditing Viewer?action=AUDIT_VALUE&amp;DB=129&amp;ID1=94973V10&amp;VALUEID=01001&amp;SDATE=201002&amp;PERIODTYPE=QTR_STD&amp;window=popup_no_bar&amp;width=385&amp;height=120&amp;START_MAXIMIZED=FALSE&amp;creator=factset&amp;display_string=Audit"}</definedName>
    <definedName name="_1037__FDSAUDITLINK__" hidden="1">{"fdsup://Directions/FactSet Auditing Viewer?action=AUDIT_VALUE&amp;DB=129&amp;ID1=97381W10&amp;VALUEID=01001&amp;SDATE=200902&amp;PERIODTYPE=QTR_STD&amp;window=popup_no_bar&amp;width=385&amp;height=120&amp;START_MAXIMIZED=FALSE&amp;creator=factset&amp;display_string=Audit"}</definedName>
    <definedName name="_1038__FDSAUDITLINK__" hidden="1">{"fdsup://Directions/FactSet Auditing Viewer?action=AUDIT_VALUE&amp;DB=129&amp;ID1=97381W10&amp;VALUEID=01001&amp;SDATE=201002&amp;PERIODTYPE=QTR_STD&amp;window=popup_no_bar&amp;width=385&amp;height=120&amp;START_MAXIMIZED=FALSE&amp;creator=factset&amp;display_string=Audit"}</definedName>
    <definedName name="_1039__FDSAUDITLINK__" hidden="1">{"fdsup://Directions/FactSet Auditing Viewer?action=AUDIT_VALUE&amp;DB=129&amp;ID1=96332010&amp;VALUEID=01001&amp;SDATE=200902&amp;PERIODTYPE=QTR_STD&amp;window=popup_no_bar&amp;width=385&amp;height=120&amp;START_MAXIMIZED=FALSE&amp;creator=factset&amp;display_string=Audit"}</definedName>
    <definedName name="_104__FDSAUDITLINK__" hidden="1">{"fdsup://directions/FAT Viewer?action=UPDATE&amp;creator=factset&amp;DYN_ARGS=TRUE&amp;DOC_NAME=FAT:FQL_AUDITING_CLIENT_TEMPLATE.FAT&amp;display_string=Audit&amp;VAR:KEY=VQXYZCDERU&amp;VAR:QUERY=RkZfRUJJVERBX09QRVIoUVRSLDQvMS8yMDEwLDYvMzAvMjAxMCwsLFVTRCk=&amp;WINDOW=FIRST_POPUP&amp;HEIGH","T=450&amp;WIDTH=450&amp;START_MAXIMIZED=FALSE&amp;VAR:CALENDAR=US&amp;VAR:SYMBOL=TWC&amp;VAR:INDEX=0"}</definedName>
    <definedName name="_1040__FDSAUDITLINK__" hidden="1">{"fdsup://Directions/FactSet Auditing Viewer?action=AUDIT_VALUE&amp;DB=129&amp;ID1=96332010&amp;VALUEID=01001&amp;SDATE=201002&amp;PERIODTYPE=QTR_STD&amp;window=popup_no_bar&amp;width=385&amp;height=120&amp;START_MAXIMIZED=FALSE&amp;creator=factset&amp;display_string=Audit"}</definedName>
    <definedName name="_1041__FDSAUDITLINK__" hidden="1">{"fdsup://Directions/FactSet Auditing Viewer?action=AUDIT_VALUE&amp;DB=129&amp;ID1=55271510&amp;VALUEID=01001&amp;SDATE=200902&amp;PERIODTYPE=QTR_STD&amp;window=popup_no_bar&amp;width=385&amp;height=120&amp;START_MAXIMIZED=FALSE&amp;creator=factset&amp;display_string=Audit"}</definedName>
    <definedName name="_1042__FDSAUDITLINK__" hidden="1">{"fdsup://Directions/FactSet Auditing Viewer?action=AUDIT_VALUE&amp;DB=129&amp;ID1=55271510&amp;VALUEID=01001&amp;SDATE=201002&amp;PERIODTYPE=QTR_STD&amp;window=popup_no_bar&amp;width=385&amp;height=120&amp;START_MAXIMIZED=FALSE&amp;creator=factset&amp;display_string=Audit"}</definedName>
    <definedName name="_1043__FDSAUDITLINK__" hidden="1">{"fdsup://Directions/FactSet Auditing Viewer?action=AUDIT_VALUE&amp;DB=129&amp;ID1=96683710&amp;VALUEID=01001&amp;SDATE=200902&amp;PERIODTYPE=QTR_STD&amp;window=popup_no_bar&amp;width=385&amp;height=120&amp;START_MAXIMIZED=FALSE&amp;creator=factset&amp;display_string=Audit"}</definedName>
    <definedName name="_1044__FDSAUDITLINK__" hidden="1">{"fdsup://Directions/FactSet Auditing Viewer?action=AUDIT_VALUE&amp;DB=129&amp;ID1=96683710&amp;VALUEID=01001&amp;SDATE=201002&amp;PERIODTYPE=QTR_STD&amp;window=popup_no_bar&amp;width=385&amp;height=120&amp;START_MAXIMIZED=FALSE&amp;creator=factset&amp;display_string=Audit"}</definedName>
    <definedName name="_1045__FDSAUDITLINK__" hidden="1">{"fdsup://Directions/FactSet Auditing Viewer?action=AUDIT_VALUE&amp;DB=129&amp;ID1=97665710&amp;VALUEID=01001&amp;SDATE=200902&amp;PERIODTYPE=QTR_STD&amp;window=popup_no_bar&amp;width=385&amp;height=120&amp;START_MAXIMIZED=FALSE&amp;creator=factset&amp;display_string=Audit"}</definedName>
    <definedName name="_1046__FDSAUDITLINK__" hidden="1">{"fdsup://Directions/FactSet Auditing Viewer?action=AUDIT_VALUE&amp;DB=129&amp;ID1=97665710&amp;VALUEID=01001&amp;SDATE=201002&amp;PERIODTYPE=QTR_STD&amp;window=popup_no_bar&amp;width=385&amp;height=120&amp;START_MAXIMIZED=FALSE&amp;creator=factset&amp;display_string=Audit"}</definedName>
    <definedName name="_1047__FDSAUDITLINK__" hidden="1">{"fdsup://Directions/FactSet Auditing Viewer?action=AUDIT_VALUE&amp;DB=129&amp;ID1=95810210&amp;VALUEID=01001&amp;SDATE=200904&amp;PERIODTYPE=QTR_STD&amp;window=popup_no_bar&amp;width=385&amp;height=120&amp;START_MAXIMIZED=FALSE&amp;creator=factset&amp;display_string=Audit"}</definedName>
    <definedName name="_1048__FDSAUDITLINK__" hidden="1">{"fdsup://Directions/FactSet Auditing Viewer?action=AUDIT_VALUE&amp;DB=129&amp;ID1=95810210&amp;VALUEID=01001&amp;SDATE=201004&amp;PERIODTYPE=QTR_STD&amp;window=popup_no_bar&amp;width=385&amp;height=120&amp;START_MAXIMIZED=FALSE&amp;creator=factset&amp;display_string=Audit"}</definedName>
    <definedName name="_1049__FDSAUDITLINK__" hidden="1">{"fdsup://Directions/FactSet Auditing Viewer?action=AUDIT_VALUE&amp;DB=129&amp;ID1=94184810&amp;VALUEID=01001&amp;SDATE=200902&amp;PERIODTYPE=QTR_STD&amp;window=popup_no_bar&amp;width=385&amp;height=120&amp;START_MAXIMIZED=FALSE&amp;creator=factset&amp;display_string=Audit"}</definedName>
    <definedName name="_105__FDSAUDITLINK__" hidden="1">{"fdsup://directions/FAT Viewer?action=UPDATE&amp;creator=factset&amp;DYN_ARGS=TRUE&amp;DOC_NAME=FAT:FQL_AUDITING_CLIENT_TEMPLATE.FAT&amp;display_string=Audit&amp;VAR:KEY=ZWPSTCJEBS&amp;VAR:QUERY=RkZfRUJJVERBX09QRVIoUVRSLDQvMS8yMDA5LDYvMzAvMjAwOSwsLFVTRCk=&amp;WINDOW=FIRST_POPUP&amp;HEIGH","T=450&amp;WIDTH=450&amp;START_MAXIMIZED=FALSE&amp;VAR:CALENDAR=US&amp;VAR:SYMBOL=TSS&amp;VAR:INDEX=0"}</definedName>
    <definedName name="_1050__FDSAUDITLINK__" hidden="1">{"fdsup://Directions/FactSet Auditing Viewer?action=AUDIT_VALUE&amp;DB=129&amp;ID1=94184810&amp;VALUEID=01001&amp;SDATE=201002&amp;PERIODTYPE=QTR_STD&amp;window=popup_no_bar&amp;width=385&amp;height=120&amp;START_MAXIMIZED=FALSE&amp;creator=factset&amp;display_string=Audit"}</definedName>
    <definedName name="_1051__FDSAUDITLINK__" hidden="1">{"fdsup://Directions/FactSet Auditing Viewer?action=AUDIT_VALUE&amp;DB=129&amp;ID1=93142210&amp;VALUEID=01001&amp;SDATE=200903&amp;PERIODTYPE=QTR_STD&amp;window=popup_no_bar&amp;width=385&amp;height=120&amp;START_MAXIMIZED=FALSE&amp;creator=factset&amp;display_string=Audit"}</definedName>
    <definedName name="_1052__FDSAUDITLINK__" hidden="1">{"fdsup://Directions/FactSet Auditing Viewer?action=AUDIT_VALUE&amp;DB=129&amp;ID1=93142210&amp;VALUEID=01001&amp;SDATE=201003&amp;PERIODTYPE=QTR_STD&amp;window=popup_no_bar&amp;width=385&amp;height=120&amp;START_MAXIMIZED=FALSE&amp;creator=factset&amp;display_string=Audit"}</definedName>
    <definedName name="_1053__FDSAUDITLINK__" hidden="1">{"fdsup://Directions/FactSet Auditing Viewer?action=AUDIT_VALUE&amp;DB=129&amp;ID1=92343V10&amp;VALUEID=01001&amp;SDATE=200902&amp;PERIODTYPE=QTR_STD&amp;window=popup_no_bar&amp;width=385&amp;height=120&amp;START_MAXIMIZED=FALSE&amp;creator=factset&amp;display_string=Audit"}</definedName>
    <definedName name="_1054__FDSAUDITLINK__" hidden="1">{"fdsup://Directions/FactSet Auditing Viewer?action=AUDIT_VALUE&amp;DB=129&amp;ID1=92343V10&amp;VALUEID=01001&amp;SDATE=201002&amp;PERIODTYPE=QTR_STD&amp;window=popup_no_bar&amp;width=385&amp;height=120&amp;START_MAXIMIZED=FALSE&amp;creator=factset&amp;display_string=Audit"}</definedName>
    <definedName name="_1055__FDSAUDITLINK__" hidden="1">{"fdsup://Directions/FactSet Auditing Viewer?action=AUDIT_VALUE&amp;DB=129&amp;ID1=92276F10&amp;VALUEID=01001&amp;SDATE=200902&amp;PERIODTYPE=QTR_STD&amp;window=popup_no_bar&amp;width=385&amp;height=120&amp;START_MAXIMIZED=FALSE&amp;creator=factset&amp;display_string=Audit"}</definedName>
    <definedName name="_1056__FDSAUDITLINK__" hidden="1">{"fdsup://Directions/FactSet Auditing Viewer?action=AUDIT_VALUE&amp;DB=129&amp;ID1=92276F10&amp;VALUEID=01001&amp;SDATE=201002&amp;PERIODTYPE=QTR_STD&amp;window=popup_no_bar&amp;width=385&amp;height=120&amp;START_MAXIMIZED=FALSE&amp;creator=factset&amp;display_string=Audit"}</definedName>
    <definedName name="_1057__FDSAUDITLINK__" hidden="1">{"fdsup://Directions/FactSet Auditing Viewer?action=AUDIT_VALUE&amp;DB=129&amp;ID1=92343E10&amp;VALUEID=01001&amp;SDATE=200902&amp;PERIODTYPE=QTR_STD&amp;window=popup_no_bar&amp;width=385&amp;height=120&amp;START_MAXIMIZED=FALSE&amp;creator=factset&amp;display_string=Audit"}</definedName>
    <definedName name="_1058__FDSAUDITLINK__" hidden="1">{"fdsup://Directions/FactSet Auditing Viewer?action=AUDIT_VALUE&amp;DB=129&amp;ID1=92343E10&amp;VALUEID=01001&amp;SDATE=201002&amp;PERIODTYPE=QTR_STD&amp;window=popup_no_bar&amp;width=385&amp;height=120&amp;START_MAXIMIZED=FALSE&amp;creator=factset&amp;display_string=Audit"}</definedName>
    <definedName name="_1059__FDSAUDITLINK__" hidden="1">{"fdsup://Directions/FactSet Auditing Viewer?action=AUDIT_VALUE&amp;DB=129&amp;ID1=92904210&amp;VALUEID=01001&amp;SDATE=200902&amp;PERIODTYPE=QTR_STD&amp;window=popup_no_bar&amp;width=385&amp;height=120&amp;START_MAXIMIZED=FALSE&amp;creator=factset&amp;display_string=Audit"}</definedName>
    <definedName name="_106__FDSAUDITLINK__" hidden="1">{"fdsup://directions/FAT Viewer?action=UPDATE&amp;creator=factset&amp;DYN_ARGS=TRUE&amp;DOC_NAME=FAT:FQL_AUDITING_CLIENT_TEMPLATE.FAT&amp;display_string=Audit&amp;VAR:KEY=ZWRSXSVOTA&amp;VAR:QUERY=RkZfRUJJVERBX09QRVIoUVRSLDQvMS8yMDEwLDYvMzAvMjAxMCwsLFVTRCk=&amp;WINDOW=FIRST_POPUP&amp;HEIGH","T=450&amp;WIDTH=450&amp;START_MAXIMIZED=FALSE&amp;VAR:CALENDAR=US&amp;VAR:SYMBOL=TSS&amp;VAR:INDEX=0"}</definedName>
    <definedName name="_1060__FDSAUDITLINK__" hidden="1">{"fdsup://Directions/FactSet Auditing Viewer?action=AUDIT_VALUE&amp;DB=129&amp;ID1=92904210&amp;VALUEID=01001&amp;SDATE=201002&amp;PERIODTYPE=QTR_STD&amp;window=popup_no_bar&amp;width=385&amp;height=120&amp;START_MAXIMIZED=FALSE&amp;creator=factset&amp;display_string=Audit"}</definedName>
    <definedName name="_1061__FDSAUDITLINK__" hidden="1">{"fdsup://Directions/FactSet Auditing Viewer?action=AUDIT_VALUE&amp;DB=129&amp;ID1=92916010&amp;VALUEID=01001&amp;SDATE=200902&amp;PERIODTYPE=QTR_STD&amp;window=popup_no_bar&amp;width=385&amp;height=120&amp;START_MAXIMIZED=FALSE&amp;creator=factset&amp;display_string=Audit"}</definedName>
    <definedName name="_1062__FDSAUDITLINK__" hidden="1">{"fdsup://Directions/FactSet Auditing Viewer?action=AUDIT_VALUE&amp;DB=129&amp;ID1=92916010&amp;VALUEID=01001&amp;SDATE=201002&amp;PERIODTYPE=QTR_STD&amp;window=popup_no_bar&amp;width=385&amp;height=120&amp;START_MAXIMIZED=FALSE&amp;creator=factset&amp;display_string=Audit"}</definedName>
    <definedName name="_1063__FDSAUDITLINK__" hidden="1">{"fdsup://Directions/FactSet Auditing Viewer?action=AUDIT_VALUE&amp;DB=129&amp;ID1=91913Y10&amp;VALUEID=01001&amp;SDATE=200902&amp;PERIODTYPE=QTR_STD&amp;window=popup_no_bar&amp;width=385&amp;height=120&amp;START_MAXIMIZED=FALSE&amp;creator=factset&amp;display_string=Audit"}</definedName>
    <definedName name="_1064__FDSAUDITLINK__" hidden="1">{"fdsup://Directions/FactSet Auditing Viewer?action=AUDIT_VALUE&amp;DB=129&amp;ID1=91913Y10&amp;VALUEID=01001&amp;SDATE=201002&amp;PERIODTYPE=QTR_STD&amp;window=popup_no_bar&amp;width=385&amp;height=120&amp;START_MAXIMIZED=FALSE&amp;creator=factset&amp;display_string=Audit"}</definedName>
    <definedName name="_1065__FDSAUDITLINK__" hidden="1">{"fdsup://Directions/FactSet Auditing Viewer?action=AUDIT_VALUE&amp;DB=129&amp;ID1=92553P20&amp;VALUEID=01001&amp;SDATE=200902&amp;PERIODTYPE=QTR_STD&amp;window=popup_no_bar&amp;width=385&amp;height=120&amp;START_MAXIMIZED=FALSE&amp;creator=factset&amp;display_string=Audit"}</definedName>
    <definedName name="_1066__FDSAUDITLINK__" hidden="1">{"fdsup://Directions/FactSet Auditing Viewer?action=AUDIT_VALUE&amp;DB=129&amp;ID1=92553P20&amp;VALUEID=01001&amp;SDATE=201002&amp;PERIODTYPE=QTR_STD&amp;window=popup_no_bar&amp;width=385&amp;height=120&amp;START_MAXIMIZED=FALSE&amp;creator=factset&amp;display_string=Audit"}</definedName>
    <definedName name="_1067__FDSAUDITLINK__" hidden="1">{"fdsup://Directions/FactSet Auditing Viewer?action=AUDIT_VALUE&amp;DB=129&amp;ID1=91820410&amp;VALUEID=01001&amp;SDATE=200902&amp;PERIODTYPE=QTR_STD&amp;window=popup_no_bar&amp;width=385&amp;height=120&amp;START_MAXIMIZED=FALSE&amp;creator=factset&amp;display_string=Audit"}</definedName>
    <definedName name="_1068__FDSAUDITLINK__" hidden="1">{"fdsup://Directions/FactSet Auditing Viewer?action=AUDIT_VALUE&amp;DB=129&amp;ID1=91820410&amp;VALUEID=01001&amp;SDATE=201002&amp;PERIODTYPE=QTR_STD&amp;window=popup_no_bar&amp;width=385&amp;height=120&amp;START_MAXIMIZED=FALSE&amp;creator=factset&amp;display_string=Audit"}</definedName>
    <definedName name="_1069__FDSAUDITLINK__" hidden="1">{"fdsup://Directions/FactSet Auditing Viewer?action=AUDIT_VALUE&amp;DB=129&amp;ID1=92220P10&amp;VALUEID=01001&amp;SDATE=200903&amp;PERIODTYPE=QTR_STD&amp;window=popup_no_bar&amp;width=385&amp;height=120&amp;START_MAXIMIZED=FALSE&amp;creator=factset&amp;display_string=Audit"}</definedName>
    <definedName name="_107__FDSAUDITLINK__" hidden="1">{"fdsup://directions/FAT Viewer?action=UPDATE&amp;creator=factset&amp;DYN_ARGS=TRUE&amp;DOC_NAME=FAT:FQL_AUDITING_CLIENT_TEMPLATE.FAT&amp;display_string=Audit&amp;VAR:KEY=NYJWRGPEVS&amp;VAR:QUERY=RkZfRUJJVERBX09QRVIoUVRSLDQvMS8yMDA5LDYvMzAvMjAwOSwsLFVTRCk=&amp;WINDOW=FIRST_POPUP&amp;HEIGH","T=450&amp;WIDTH=450&amp;START_MAXIMIZED=FALSE&amp;VAR:CALENDAR=US&amp;VAR:SYMBOL=TSO&amp;VAR:INDEX=0"}</definedName>
    <definedName name="_1070__FDSAUDITLINK__" hidden="1">{"fdsup://Directions/FactSet Auditing Viewer?action=AUDIT_VALUE&amp;DB=129&amp;ID1=92220P10&amp;VALUEID=01001&amp;SDATE=201003&amp;PERIODTYPE=QTR_STD&amp;window=popup_no_bar&amp;width=385&amp;height=120&amp;START_MAXIMIZED=FALSE&amp;creator=factset&amp;display_string=Audit"}</definedName>
    <definedName name="_1071__FDSAUDITLINK__" hidden="1">{"fdsup://Directions/FactSet Auditing Viewer?action=AUDIT_VALUE&amp;DB=129&amp;ID1=92826C83&amp;VALUEID=01001&amp;SDATE=200903&amp;PERIODTYPE=QTR_STD&amp;window=popup_no_bar&amp;width=385&amp;height=120&amp;START_MAXIMIZED=FALSE&amp;creator=factset&amp;display_string=Audit"}</definedName>
    <definedName name="_1072__FDSAUDITLINK__" hidden="1">{"fdsup://Directions/FactSet Auditing Viewer?action=AUDIT_VALUE&amp;DB=129&amp;ID1=92826C83&amp;VALUEID=01001&amp;SDATE=201003&amp;PERIODTYPE=QTR_STD&amp;window=popup_no_bar&amp;width=385&amp;height=120&amp;START_MAXIMIZED=FALSE&amp;creator=factset&amp;display_string=Audit"}</definedName>
    <definedName name="_1073__FDSAUDITLINK__" hidden="1">{"fdsup://Directions/FactSet Auditing Viewer?action=AUDIT_VALUE&amp;DB=129&amp;ID1=91301710&amp;VALUEID=01001&amp;SDATE=200902&amp;PERIODTYPE=QTR_STD&amp;window=popup_no_bar&amp;width=385&amp;height=120&amp;START_MAXIMIZED=FALSE&amp;creator=factset&amp;display_string=Audit"}</definedName>
    <definedName name="_1074__FDSAUDITLINK__" hidden="1">{"fdsup://Directions/FactSet Auditing Viewer?action=AUDIT_VALUE&amp;DB=129&amp;ID1=91301710&amp;VALUEID=01001&amp;SDATE=201002&amp;PERIODTYPE=QTR_STD&amp;window=popup_no_bar&amp;width=385&amp;height=120&amp;START_MAXIMIZED=FALSE&amp;creator=factset&amp;display_string=Audit"}</definedName>
    <definedName name="_107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076__FDSAUDITLINK__" hidden="1">{"fdsup://Directions/FactSet Auditing Viewer?action=AUDIT_VALUE&amp;DB=129&amp;ID1=91131210&amp;VALUEID=01001&amp;SDATE=200902&amp;PERIODTYPE=QTR_STD&amp;window=popup_no_bar&amp;width=385&amp;height=120&amp;START_MAXIMIZED=FALSE&amp;creator=factset&amp;display_string=Audit"}</definedName>
    <definedName name="_1077__FDSAUDITLINK__" hidden="1">{"fdsup://Directions/FactSet Auditing Viewer?action=AUDIT_VALUE&amp;DB=129&amp;ID1=91131210&amp;VALUEID=01001&amp;SDATE=201002&amp;PERIODTYPE=QTR_STD&amp;window=popup_no_bar&amp;width=385&amp;height=120&amp;START_MAXIMIZED=FALSE&amp;creator=factset&amp;display_string=Audit"}</definedName>
    <definedName name="_1078__FDSAUDITLINK__" hidden="1">{"fdsup://Directions/FactSet Auditing Viewer?action=AUDIT_VALUE&amp;DB=129&amp;ID1=90781810&amp;VALUEID=01001&amp;SDATE=200902&amp;PERIODTYPE=QTR_STD&amp;window=popup_no_bar&amp;width=385&amp;height=120&amp;START_MAXIMIZED=FALSE&amp;creator=factset&amp;display_string=Audit"}</definedName>
    <definedName name="_1079__FDSAUDITLINK__" hidden="1">{"fdsup://Directions/FactSet Auditing Viewer?action=AUDIT_VALUE&amp;DB=129&amp;ID1=90781810&amp;VALUEID=01001&amp;SDATE=201002&amp;PERIODTYPE=QTR_STD&amp;window=popup_no_bar&amp;width=385&amp;height=120&amp;START_MAXIMIZED=FALSE&amp;creator=factset&amp;display_string=Audit"}</definedName>
    <definedName name="_108__FDSAUDITLINK__" hidden="1">{"fdsup://directions/FAT Viewer?action=UPDATE&amp;creator=factset&amp;DYN_ARGS=TRUE&amp;DOC_NAME=FAT:FQL_AUDITING_CLIENT_TEMPLATE.FAT&amp;display_string=Audit&amp;VAR:KEY=LWZCVODYPU&amp;VAR:QUERY=RkZfRUJJVERBX09QRVIoUVRSLDQvMS8yMDEwLDYvMzAvMjAxMCwsLFVTRCk=&amp;WINDOW=FIRST_POPUP&amp;HEIGH","T=450&amp;WIDTH=450&amp;START_MAXIMIZED=FALSE&amp;VAR:CALENDAR=US&amp;VAR:SYMBOL=TSO&amp;VAR:INDEX=0"}</definedName>
    <definedName name="_1080__FDSAUDITLINK__" hidden="1">{"fdsup://Directions/FactSet Auditing Viewer?action=AUDIT_VALUE&amp;DB=129&amp;ID1=91529Y10&amp;VALUEID=01001&amp;SDATE=201002&amp;PERIODTYPE=QTR_STD&amp;window=popup_no_bar&amp;width=385&amp;height=120&amp;START_MAXIMIZED=FALSE&amp;creator=factset&amp;display_string=Audit"}</definedName>
    <definedName name="_1081__FDSAUDITLINK__" hidden="1">{"fdsup://Directions/FactSet Auditing Viewer?action=AUDIT_VALUE&amp;DB=129&amp;ID1=91324P10&amp;VALUEID=01001&amp;SDATE=200902&amp;PERIODTYPE=QTR_STD&amp;window=popup_no_bar&amp;width=385&amp;height=120&amp;START_MAXIMIZED=FALSE&amp;creator=factset&amp;display_string=Audit"}</definedName>
    <definedName name="_1082__FDSAUDITLINK__" hidden="1">{"fdsup://Directions/FactSet Auditing Viewer?action=AUDIT_VALUE&amp;DB=129&amp;ID1=91324P10&amp;VALUEID=01001&amp;SDATE=201002&amp;PERIODTYPE=QTR_STD&amp;window=popup_no_bar&amp;width=385&amp;height=120&amp;START_MAXIMIZED=FALSE&amp;creator=factset&amp;display_string=Audit"}</definedName>
    <definedName name="_1083__FDSAUDITLINK__" hidden="1">{"fdsup://Directions/FactSet Auditing Viewer?action=AUDIT_VALUE&amp;DB=129&amp;ID1=H8912810&amp;VALUEID=01001&amp;SDATE=200903&amp;PERIODTYPE=QTR_STD&amp;window=popup_no_bar&amp;width=385&amp;height=120&amp;START_MAXIMIZED=FALSE&amp;creator=factset&amp;display_string=Audit"}</definedName>
    <definedName name="_1084__FDSAUDITLINK__" hidden="1">{"fdsup://Directions/FactSet Auditing Viewer?action=AUDIT_VALUE&amp;DB=129&amp;ID1=H8912810&amp;VALUEID=01001&amp;SDATE=201003&amp;PERIODTYPE=QTR_STD&amp;window=popup_no_bar&amp;width=385&amp;height=120&amp;START_MAXIMIZED=FALSE&amp;creator=factset&amp;display_string=Audit"}</definedName>
    <definedName name="_1085__FDSAUDITLINK__" hidden="1">{"fdsup://Directions/FactSet Auditing Viewer?action=AUDIT_VALUE&amp;DB=129&amp;ID1=88320310&amp;VALUEID=01001&amp;SDATE=200902&amp;PERIODTYPE=QTR_STD&amp;window=popup_no_bar&amp;width=385&amp;height=120&amp;START_MAXIMIZED=FALSE&amp;creator=factset&amp;display_string=Audit"}</definedName>
    <definedName name="_1086__FDSAUDITLINK__" hidden="1">{"fdsup://Directions/FactSet Auditing Viewer?action=AUDIT_VALUE&amp;DB=129&amp;ID1=88320310&amp;VALUEID=01001&amp;SDATE=201002&amp;PERIODTYPE=QTR_STD&amp;window=popup_no_bar&amp;width=385&amp;height=120&amp;START_MAXIMIZED=FALSE&amp;creator=factset&amp;display_string=Audit"}</definedName>
    <definedName name="_1087__FDSAUDITLINK__" hidden="1">{"fdsup://Directions/FactSet Auditing Viewer?action=AUDIT_VALUE&amp;DB=129&amp;ID1=88250810&amp;VALUEID=01001&amp;SDATE=200902&amp;PERIODTYPE=QTR_STD&amp;window=popup_no_bar&amp;width=385&amp;height=120&amp;START_MAXIMIZED=FALSE&amp;creator=factset&amp;display_string=Audit"}</definedName>
    <definedName name="_1088__FDSAUDITLINK__" hidden="1">{"fdsup://Directions/FactSet Auditing Viewer?action=AUDIT_VALUE&amp;DB=129&amp;ID1=88250810&amp;VALUEID=01001&amp;SDATE=201002&amp;PERIODTYPE=QTR_STD&amp;window=popup_no_bar&amp;width=385&amp;height=120&amp;START_MAXIMIZED=FALSE&amp;creator=factset&amp;display_string=Audit"}</definedName>
    <definedName name="_1089__FDSAUDITLINK__" hidden="1">{"fdsup://Directions/FactSet Auditing Viewer?action=AUDIT_VALUE&amp;DB=129&amp;ID1=88731730&amp;VALUEID=01001&amp;SDATE=200902&amp;PERIODTYPE=QTR_STD&amp;window=popup_no_bar&amp;width=385&amp;height=120&amp;START_MAXIMIZED=FALSE&amp;creator=factset&amp;display_string=Audit"}</definedName>
    <definedName name="_109__FDSAUDITLINK__" hidden="1">{"fdsup://directions/FAT Viewer?action=UPDATE&amp;creator=factset&amp;DYN_ARGS=TRUE&amp;DOC_NAME=FAT:FQL_AUDITING_CLIENT_TEMPLATE.FAT&amp;display_string=Audit&amp;VAR:KEY=LWDSJWJWDE&amp;VAR:QUERY=RkZfRUJJVERBX09QRVIoUVRSLDQvMS8yMDA5LDYvMzAvMjAwOSwsLFVTRCk=&amp;WINDOW=FIRST_POPUP&amp;HEIGH","T=450&amp;WIDTH=450&amp;START_MAXIMIZED=FALSE&amp;VAR:CALENDAR=US&amp;VAR:SYMBOL=TSN&amp;VAR:INDEX=0"}</definedName>
    <definedName name="_1090__FDSAUDITLINK__" hidden="1">{"fdsup://Directions/FactSet Auditing Viewer?action=AUDIT_VALUE&amp;DB=129&amp;ID1=88731730&amp;VALUEID=01001&amp;SDATE=201002&amp;PERIODTYPE=QTR_STD&amp;window=popup_no_bar&amp;width=385&amp;height=120&amp;START_MAXIMIZED=FALSE&amp;creator=factset&amp;display_string=Audit"}</definedName>
    <definedName name="_1091__FDSAUDITLINK__" hidden="1">{"fdsup://Directions/FactSet Auditing Viewer?action=AUDIT_VALUE&amp;DB=129&amp;ID1=88732J20&amp;VALUEID=01001&amp;SDATE=200902&amp;PERIODTYPE=QTR_STD&amp;window=popup_no_bar&amp;width=385&amp;height=120&amp;START_MAXIMIZED=FALSE&amp;creator=factset&amp;display_string=Audit"}</definedName>
    <definedName name="_1092__FDSAUDITLINK__" hidden="1">{"fdsup://Directions/FactSet Auditing Viewer?action=AUDIT_VALUE&amp;DB=129&amp;ID1=88732J20&amp;VALUEID=01001&amp;SDATE=201002&amp;PERIODTYPE=QTR_STD&amp;window=popup_no_bar&amp;width=385&amp;height=120&amp;START_MAXIMIZED=FALSE&amp;creator=factset&amp;display_string=Audit"}</definedName>
    <definedName name="_1093__FDSAUDITLINK__" hidden="1">{"fdsup://Directions/FactSet Auditing Viewer?action=AUDIT_VALUE&amp;DB=129&amp;ID1=89190610&amp;VALUEID=01001&amp;SDATE=200902&amp;PERIODTYPE=QTR_STD&amp;window=popup_no_bar&amp;width=385&amp;height=120&amp;START_MAXIMIZED=FALSE&amp;creator=factset&amp;display_string=Audit"}</definedName>
    <definedName name="_1094__FDSAUDITLINK__" hidden="1">{"fdsup://Directions/FactSet Auditing Viewer?action=AUDIT_VALUE&amp;DB=129&amp;ID1=89190610&amp;VALUEID=01001&amp;SDATE=201002&amp;PERIODTYPE=QTR_STD&amp;window=popup_no_bar&amp;width=385&amp;height=120&amp;START_MAXIMIZED=FALSE&amp;creator=factset&amp;display_string=Audit"}</definedName>
    <definedName name="_1095__FDSAUDITLINK__" hidden="1">{"fdsup://Directions/FactSet Auditing Viewer?action=AUDIT_VALUE&amp;DB=129&amp;ID1=88160910&amp;VALUEID=01001&amp;SDATE=200902&amp;PERIODTYPE=QTR_STD&amp;window=popup_no_bar&amp;width=385&amp;height=120&amp;START_MAXIMIZED=FALSE&amp;creator=factset&amp;display_string=Audit"}</definedName>
    <definedName name="_1096__FDSAUDITLINK__" hidden="1">{"fdsup://Directions/FactSet Auditing Viewer?action=AUDIT_VALUE&amp;DB=129&amp;ID1=88160910&amp;VALUEID=01001&amp;SDATE=201002&amp;PERIODTYPE=QTR_STD&amp;window=popup_no_bar&amp;width=385&amp;height=120&amp;START_MAXIMIZED=FALSE&amp;creator=factset&amp;display_string=Audit"}</definedName>
    <definedName name="_1097__FDSAUDITLINK__" hidden="1">{"fdsup://Directions/FactSet Auditing Viewer?action=AUDIT_VALUE&amp;DB=129&amp;ID1=90249410&amp;VALUEID=01001&amp;SDATE=200903&amp;PERIODTYPE=QTR_STD&amp;window=popup_no_bar&amp;width=385&amp;height=120&amp;START_MAXIMIZED=FALSE&amp;creator=factset&amp;display_string=Audit"}</definedName>
    <definedName name="_1098__FDSAUDITLINK__" hidden="1">{"fdsup://Directions/FactSet Auditing Viewer?action=AUDIT_VALUE&amp;DB=129&amp;ID1=90249410&amp;VALUEID=01001&amp;SDATE=201003&amp;PERIODTYPE=QTR_STD&amp;window=popup_no_bar&amp;width=385&amp;height=120&amp;START_MAXIMIZED=FALSE&amp;creator=factset&amp;display_string=Audit"}</definedName>
    <definedName name="_1099__FDSAUDITLINK__" hidden="1">{"fdsup://Directions/FactSet Auditing Viewer?action=AUDIT_VALUE&amp;DB=129&amp;ID1=89417E10&amp;VALUEID=01001&amp;SDATE=200902&amp;PERIODTYPE=QTR_STD&amp;window=popup_no_bar&amp;width=385&amp;height=120&amp;START_MAXIMIZED=FALSE&amp;creator=factset&amp;display_string=Audit"}</definedName>
    <definedName name="_11__FDSAUDITLINK__" hidden="1">{"fdsup://directions/FAT Viewer?action=UPDATE&amp;creator=factset&amp;DYN_ARGS=TRUE&amp;DOC_NAME=FAT:FQL_AUDITING_CLIENT_TEMPLATE.FAT&amp;display_string=Audit&amp;VAR:KEY=ZQFCZEROFC&amp;VAR:QUERY=RkZfRUJJVERBX09QRVIoUVRSLDQvMS8yMDA5LDYvMzAvMjAwOSwsLFVTRCk=&amp;WINDOW=FIRST_POPUP&amp;HEIGH","T=450&amp;WIDTH=450&amp;START_MAXIMIZED=FALSE&amp;VAR:CALENDAR=US&amp;VAR:SYMBOL=XRAY&amp;VAR:INDEX=0"}</definedName>
    <definedName name="_110__FDSAUDITLINK__" hidden="1">{"fdsup://directions/FAT Viewer?action=UPDATE&amp;creator=factset&amp;DYN_ARGS=TRUE&amp;DOC_NAME=FAT:FQL_AUDITING_CLIENT_TEMPLATE.FAT&amp;display_string=Audit&amp;VAR:KEY=PADORCNILO&amp;VAR:QUERY=RkZfRUJJVERBX09QRVIoUVRSLDQvMS8yMDEwLDYvMzAvMjAxMCwsLFVTRCk=&amp;WINDOW=FIRST_POPUP&amp;HEIGH","T=450&amp;WIDTH=450&amp;START_MAXIMIZED=FALSE&amp;VAR:CALENDAR=US&amp;VAR:SYMBOL=TSN&amp;VAR:INDEX=0"}</definedName>
    <definedName name="_1100__FDSAUDITLINK__" hidden="1">{"fdsup://Directions/FactSet Auditing Viewer?action=AUDIT_VALUE&amp;DB=129&amp;ID1=89417E10&amp;VALUEID=01001&amp;SDATE=201002&amp;PERIODTYPE=QTR_STD&amp;window=popup_no_bar&amp;width=385&amp;height=120&amp;START_MAXIMIZED=FALSE&amp;creator=factset&amp;display_string=Audit"}</definedName>
    <definedName name="_1101__FDSAUDITLINK__" hidden="1">{"fdsup://Directions/FactSet Auditing Viewer?action=AUDIT_VALUE&amp;DB=129&amp;ID1=74144T10&amp;VALUEID=01001&amp;SDATE=200902&amp;PERIODTYPE=QTR_STD&amp;window=popup_no_bar&amp;width=385&amp;height=120&amp;START_MAXIMIZED=FALSE&amp;creator=factset&amp;display_string=Audit"}</definedName>
    <definedName name="_1102__FDSAUDITLINK__" hidden="1">{"fdsup://Directions/FactSet Auditing Viewer?action=AUDIT_VALUE&amp;DB=129&amp;ID1=74144T10&amp;VALUEID=01001&amp;SDATE=201002&amp;PERIODTYPE=QTR_STD&amp;window=popup_no_bar&amp;width=385&amp;height=120&amp;START_MAXIMIZED=FALSE&amp;creator=factset&amp;display_string=Audit"}</definedName>
    <definedName name="_1103__FDSAUDITLINK__" hidden="1">{"fdsup://Directions/FactSet Auditing Viewer?action=AUDIT_VALUE&amp;DB=129&amp;ID1=88355610&amp;VALUEID=01001&amp;SDATE=200902&amp;PERIODTYPE=QTR_STD&amp;window=popup_no_bar&amp;width=385&amp;height=120&amp;START_MAXIMIZED=FALSE&amp;creator=factset&amp;display_string=Audit"}</definedName>
    <definedName name="_1104__FDSAUDITLINK__" hidden="1">{"fdsup://Directions/FactSet Auditing Viewer?action=AUDIT_VALUE&amp;DB=129&amp;ID1=88355610&amp;VALUEID=01001&amp;SDATE=201002&amp;PERIODTYPE=QTR_STD&amp;window=popup_no_bar&amp;width=385&amp;height=120&amp;START_MAXIMIZED=FALSE&amp;creator=factset&amp;display_string=Audit"}</definedName>
    <definedName name="_1105__FDSAUDITLINK__" hidden="1">{"fdsup://Directions/FactSet Auditing Viewer?action=AUDIT_VALUE&amp;DB=129&amp;ID1=89102710&amp;VALUEID=01001&amp;SDATE=200902&amp;PERIODTYPE=QTR_STD&amp;window=popup_no_bar&amp;width=385&amp;height=120&amp;START_MAXIMIZED=FALSE&amp;creator=factset&amp;display_string=Audit"}</definedName>
    <definedName name="_1106__FDSAUDITLINK__" hidden="1">{"fdsup://Directions/FactSet Auditing Viewer?action=AUDIT_VALUE&amp;DB=129&amp;ID1=89102710&amp;VALUEID=01001&amp;SDATE=201002&amp;PERIODTYPE=QTR_STD&amp;window=popup_no_bar&amp;width=385&amp;height=120&amp;START_MAXIMIZED=FALSE&amp;creator=factset&amp;display_string=Audit"}</definedName>
    <definedName name="_1107__FDSAUDITLINK__" hidden="1">{"fdsup://Directions/FactSet Auditing Viewer?action=AUDIT_VALUE&amp;DB=129&amp;ID1=87966410&amp;VALUEID=01001&amp;SDATE=200902&amp;PERIODTYPE=QTR_STD&amp;window=popup_no_bar&amp;width=385&amp;height=120&amp;START_MAXIMIZED=FALSE&amp;creator=factset&amp;display_string=Audit"}</definedName>
    <definedName name="_1108__FDSAUDITLINK__" hidden="1">{"fdsup://Directions/FactSet Auditing Viewer?action=AUDIT_VALUE&amp;DB=129&amp;ID1=87966410&amp;VALUEID=01001&amp;SDATE=201002&amp;PERIODTYPE=QTR_STD&amp;window=popup_no_bar&amp;width=385&amp;height=120&amp;START_MAXIMIZED=FALSE&amp;creator=factset&amp;display_string=Audit"}</definedName>
    <definedName name="_1109__FDSAUDITLINK__" hidden="1">{"fdsup://Directions/FactSet Auditing Viewer?action=AUDIT_VALUE&amp;DB=129&amp;ID1=87254010&amp;VALUEID=01001&amp;SDATE=200901&amp;PERIODTYPE=QTR_STD&amp;window=popup_no_bar&amp;width=385&amp;height=120&amp;START_MAXIMIZED=FALSE&amp;creator=factset&amp;display_string=Audit"}</definedName>
    <definedName name="_111__FDSAUDITLINK__" hidden="1">{"fdsup://directions/FAT Viewer?action=UPDATE&amp;creator=factset&amp;DYN_ARGS=TRUE&amp;DOC_NAME=FAT:FQL_AUDITING_CLIENT_TEMPLATE.FAT&amp;display_string=Audit&amp;VAR:KEY=ZGHSXAFWLQ&amp;VAR:QUERY=RkZfRUJJVERBX09QRVIoUVRSLDQvMS8yMDA5LDYvMzAvMjAwOSwsLFVTRCk=&amp;WINDOW=FIRST_POPUP&amp;HEIGH","T=450&amp;WIDTH=450&amp;START_MAXIMIZED=FALSE&amp;VAR:CALENDAR=US&amp;VAR:SYMBOL=TRV&amp;VAR:INDEX=0"}</definedName>
    <definedName name="_1110__FDSAUDITLINK__" hidden="1">{"fdsup://Directions/FactSet Auditing Viewer?action=AUDIT_VALUE&amp;DB=129&amp;ID1=87254010&amp;VALUEID=01001&amp;SDATE=201001&amp;PERIODTYPE=QTR_STD&amp;window=popup_no_bar&amp;width=385&amp;height=120&amp;START_MAXIMIZED=FALSE&amp;creator=factset&amp;display_string=Audit"}</definedName>
    <definedName name="_1111__FDSAUDITLINK__" hidden="1">{"fdsup://Directions/FactSet Auditing Viewer?action=AUDIT_VALUE&amp;DB=129&amp;ID1=88654710&amp;VALUEID=01001&amp;SDATE=200901&amp;PERIODTYPE=QTR_STD&amp;window=popup_no_bar&amp;width=385&amp;height=120&amp;START_MAXIMIZED=FALSE&amp;creator=factset&amp;display_string=Audit"}</definedName>
    <definedName name="_1112__FDSAUDITLINK__" hidden="1">{"fdsup://Directions/FactSet Auditing Viewer?action=AUDIT_VALUE&amp;DB=129&amp;ID1=88654710&amp;VALUEID=01001&amp;SDATE=201001&amp;PERIODTYPE=QTR_STD&amp;window=popup_no_bar&amp;width=385&amp;height=120&amp;START_MAXIMIZED=FALSE&amp;creator=factset&amp;display_string=Audit"}</definedName>
    <definedName name="_1113__FDSAUDITLINK__" hidden="1">{"fdsup://Directions/FactSet Auditing Viewer?action=AUDIT_VALUE&amp;DB=129&amp;ID1=88833920&amp;VALUEID=01001&amp;SDATE=200902&amp;PERIODTYPE=QTR_STD&amp;window=popup_no_bar&amp;width=385&amp;height=120&amp;START_MAXIMIZED=FALSE&amp;creator=factset&amp;display_string=Audit"}</definedName>
    <definedName name="_1114__FDSAUDITLINK__" hidden="1">{"fdsup://Directions/FactSet Auditing Viewer?action=AUDIT_VALUE&amp;DB=129&amp;ID1=88833920&amp;VALUEID=01001&amp;SDATE=201002&amp;PERIODTYPE=QTR_STD&amp;window=popup_no_bar&amp;width=385&amp;height=120&amp;START_MAXIMIZED=FALSE&amp;creator=factset&amp;display_string=Audit"}</definedName>
    <definedName name="_1115__FDSAUDITLINK__" hidden="1">{"fdsup://Directions/FactSet Auditing Viewer?action=AUDIT_VALUE&amp;DB=129&amp;ID1=88033G10&amp;VALUEID=01001&amp;SDATE=200902&amp;PERIODTYPE=QTR_STD&amp;window=popup_no_bar&amp;width=385&amp;height=120&amp;START_MAXIMIZED=FALSE&amp;creator=factset&amp;display_string=Audit"}</definedName>
    <definedName name="_1116__FDSAUDITLINK__" hidden="1">{"fdsup://Directions/FactSet Auditing Viewer?action=AUDIT_VALUE&amp;DB=129&amp;ID1=88033G10&amp;VALUEID=01001&amp;SDATE=201002&amp;PERIODTYPE=QTR_STD&amp;window=popup_no_bar&amp;width=385&amp;height=120&amp;START_MAXIMIZED=FALSE&amp;creator=factset&amp;display_string=Audit"}</definedName>
    <definedName name="_1117__FDSAUDITLINK__" hidden="1">{"fdsup://Directions/FactSet Auditing Viewer?action=AUDIT_VALUE&amp;DB=129&amp;ID1=87612E10&amp;VALUEID=01001&amp;SDATE=201001&amp;PERIODTYPE=QTR_STD&amp;window=popup_no_bar&amp;width=385&amp;height=120&amp;START_MAXIMIZED=FALSE&amp;creator=factset&amp;display_string=Audit"}</definedName>
    <definedName name="_1118__FDSAUDITLINK__" hidden="1">{"fdsup://Directions/FactSet Auditing Viewer?action=AUDIT_VALUE&amp;DB=129&amp;ID1=88077010&amp;VALUEID=01001&amp;SDATE=200902&amp;PERIODTYPE=QTR_STD&amp;window=popup_no_bar&amp;width=385&amp;height=120&amp;START_MAXIMIZED=FALSE&amp;creator=factset&amp;display_string=Audit"}</definedName>
    <definedName name="_1119__FDSAUDITLINK__" hidden="1">{"fdsup://Directions/FactSet Auditing Viewer?action=AUDIT_VALUE&amp;DB=129&amp;ID1=88077010&amp;VALUEID=01001&amp;SDATE=201002&amp;PERIODTYPE=QTR_STD&amp;window=popup_no_bar&amp;width=385&amp;height=120&amp;START_MAXIMIZED=FALSE&amp;creator=factset&amp;display_string=Audit"}</definedName>
    <definedName name="_112__FDSAUDITLINK__" hidden="1">{"fdsup://directions/FAT Viewer?action=UPDATE&amp;creator=factset&amp;DYN_ARGS=TRUE&amp;DOC_NAME=FAT:FQL_AUDITING_CLIENT_TEMPLATE.FAT&amp;display_string=Audit&amp;VAR:KEY=TUBUJIJIPM&amp;VAR:QUERY=RkZfRUJJVERBX09QRVIoUVRSLDQvMS8yMDEwLDYvMzAvMjAxMCwsLFVTRCk=&amp;WINDOW=FIRST_POPUP&amp;HEIGH","T=450&amp;WIDTH=450&amp;START_MAXIMIZED=FALSE&amp;VAR:CALENDAR=US&amp;VAR:SYMBOL=TRV&amp;VAR:INDEX=0"}</definedName>
    <definedName name="_1120__FDSAUDITLINK__" hidden="1">{"fdsup://Directions/FactSet Auditing Viewer?action=AUDIT_VALUE&amp;DB=129&amp;ID1=45822P10&amp;VALUEID=01001&amp;SDATE=200902&amp;PERIODTYPE=QTR_STD&amp;window=popup_no_bar&amp;width=385&amp;height=120&amp;START_MAXIMIZED=FALSE&amp;creator=factset&amp;display_string=Audit"}</definedName>
    <definedName name="_1121__FDSAUDITLINK__" hidden="1">{"fdsup://Directions/FactSet Auditing Viewer?action=AUDIT_VALUE&amp;DB=129&amp;ID1=45822P10&amp;VALUEID=01001&amp;SDATE=201002&amp;PERIODTYPE=QTR_STD&amp;window=popup_no_bar&amp;width=385&amp;height=120&amp;START_MAXIMIZED=FALSE&amp;creator=factset&amp;display_string=Audit"}</definedName>
    <definedName name="_1122__FDSAUDITLINK__" hidden="1">{"fdsup://Directions/FactSet Auditing Viewer?action=AUDIT_VALUE&amp;DB=129&amp;ID1=87237510&amp;VALUEID=01001&amp;SDATE=200902&amp;PERIODTYPE=QTR_STD&amp;window=popup_no_bar&amp;width=385&amp;height=120&amp;START_MAXIMIZED=FALSE&amp;creator=factset&amp;display_string=Audit"}</definedName>
    <definedName name="_1123__FDSAUDITLINK__" hidden="1">{"fdsup://Directions/FactSet Auditing Viewer?action=AUDIT_VALUE&amp;DB=129&amp;ID1=87237510&amp;VALUEID=01001&amp;SDATE=201002&amp;PERIODTYPE=QTR_STD&amp;window=popup_no_bar&amp;width=385&amp;height=120&amp;START_MAXIMIZED=FALSE&amp;creator=factset&amp;display_string=Audit"}</definedName>
    <definedName name="_1124__FDSAUDITLINK__" hidden="1">{"fdsup://Directions/FactSet Auditing Viewer?action=AUDIT_VALUE&amp;DB=129&amp;ID1=88076W10&amp;VALUEID=01001&amp;SDATE=200902&amp;PERIODTYPE=QTR_STD&amp;window=popup_no_bar&amp;width=385&amp;height=120&amp;START_MAXIMIZED=FALSE&amp;creator=factset&amp;display_string=Audit"}</definedName>
    <definedName name="_1125__FDSAUDITLINK__" hidden="1">{"fdsup://Directions/FactSet Auditing Viewer?action=AUDIT_VALUE&amp;DB=129&amp;ID1=88076W10&amp;VALUEID=01001&amp;SDATE=201002&amp;PERIODTYPE=QTR_STD&amp;window=popup_no_bar&amp;width=385&amp;height=120&amp;START_MAXIMIZED=FALSE&amp;creator=factset&amp;display_string=Audit"}</definedName>
    <definedName name="_1126__FDSAUDITLINK__" hidden="1">{"fdsup://Directions/FactSet Auditing Viewer?action=AUDIT_VALUE&amp;DB=129&amp;ID1=60871R20&amp;VALUEID=01001&amp;SDATE=200902&amp;PERIODTYPE=QTR_STD&amp;window=popup_no_bar&amp;width=385&amp;height=120&amp;START_MAXIMIZED=FALSE&amp;creator=factset&amp;display_string=Audit"}</definedName>
    <definedName name="_1127__FDSAUDITLINK__" hidden="1">{"fdsup://Directions/FactSet Auditing Viewer?action=AUDIT_VALUE&amp;DB=129&amp;ID1=60871R20&amp;VALUEID=01001&amp;SDATE=201002&amp;PERIODTYPE=QTR_STD&amp;window=popup_no_bar&amp;width=385&amp;height=120&amp;START_MAXIMIZED=FALSE&amp;creator=factset&amp;display_string=Audit"}</definedName>
    <definedName name="_1128__FDSAUDITLINK__" hidden="1">{"fdsup://Directions/FactSet Auditing Viewer?action=AUDIT_VALUE&amp;DB=129&amp;ID1=00206R10&amp;VALUEID=01001&amp;SDATE=200902&amp;PERIODTYPE=QTR_STD&amp;window=popup_no_bar&amp;width=385&amp;height=120&amp;START_MAXIMIZED=FALSE&amp;creator=factset&amp;display_string=Audit"}</definedName>
    <definedName name="_1129__FDSAUDITLINK__" hidden="1">{"fdsup://Directions/FactSet Auditing Viewer?action=AUDIT_VALUE&amp;DB=129&amp;ID1=00206R10&amp;VALUEID=01001&amp;SDATE=201002&amp;PERIODTYPE=QTR_STD&amp;window=popup_no_bar&amp;width=385&amp;height=120&amp;START_MAXIMIZED=FALSE&amp;creator=factset&amp;display_string=Audit"}</definedName>
    <definedName name="_113__FDSAUDITLINK__" hidden="1">{"fdsup://directions/FAT Viewer?action=UPDATE&amp;creator=factset&amp;DYN_ARGS=TRUE&amp;DOC_NAME=FAT:FQL_AUDITING_CLIENT_TEMPLATE.FAT&amp;display_string=Audit&amp;VAR:KEY=DKBCBOVIHE&amp;VAR:QUERY=RkZfRUJJVERBX09QRVIoUVRSLDQvMS8yMDA5LDYvMzAvMjAwOSwsLFVTRCk=&amp;WINDOW=FIRST_POPUP&amp;HEIGH","T=450&amp;WIDTH=450&amp;START_MAXIMIZED=FALSE&amp;VAR:CALENDAR=US&amp;VAR:SYMBOL=TROW&amp;VAR:INDEX=0"}</definedName>
    <definedName name="_1130__FDSAUDITLINK__" hidden="1">{"fdsup://Directions/FactSet Auditing Viewer?action=AUDIT_VALUE&amp;DB=129&amp;ID1=87182910&amp;VALUEID=01001&amp;SDATE=201004&amp;PERIODTYPE=QTR_STD&amp;window=popup_no_bar&amp;width=385&amp;height=120&amp;START_MAXIMIZED=FALSE&amp;creator=factset&amp;display_string=Audit"}</definedName>
    <definedName name="_1131__FDSAUDITLINK__" hidden="1">{"fdsup://Directions/FactSet Auditing Viewer?action=AUDIT_VALUE&amp;DB=129&amp;ID1=87150310&amp;VALUEID=01001&amp;SDATE=200901&amp;PERIODTYPE=QTR_STD&amp;window=popup_no_bar&amp;width=385&amp;height=120&amp;START_MAXIMIZED=FALSE&amp;creator=factset&amp;display_string=Audit"}</definedName>
    <definedName name="_1132__FDSAUDITLINK__" hidden="1">{"fdsup://Directions/FactSet Auditing Viewer?action=AUDIT_VALUE&amp;DB=129&amp;ID1=87150310&amp;VALUEID=01001&amp;SDATE=201001&amp;PERIODTYPE=QTR_STD&amp;window=popup_no_bar&amp;width=385&amp;height=120&amp;START_MAXIMIZED=FALSE&amp;creator=factset&amp;display_string=Audit"}</definedName>
    <definedName name="_1133__FDSAUDITLINK__" hidden="1">{"fdsup://Directions/FactSet Auditing Viewer?action=AUDIT_VALUE&amp;DB=129&amp;ID1=86366710&amp;VALUEID=01001&amp;SDATE=200902&amp;PERIODTYPE=QTR_STD&amp;window=popup_no_bar&amp;width=385&amp;height=120&amp;START_MAXIMIZED=FALSE&amp;creator=factset&amp;display_string=Audit"}</definedName>
    <definedName name="_1134__FDSAUDITLINK__" hidden="1">{"fdsup://Directions/FactSet Auditing Viewer?action=AUDIT_VALUE&amp;DB=129&amp;ID1=86366710&amp;VALUEID=01001&amp;SDATE=201002&amp;PERIODTYPE=QTR_STD&amp;window=popup_no_bar&amp;width=385&amp;height=120&amp;START_MAXIMIZED=FALSE&amp;creator=factset&amp;display_string=Audit"}</definedName>
    <definedName name="_1135__FDSAUDITLINK__" hidden="1">{"fdsup://Directions/FactSet Auditing Viewer?action=AUDIT_VALUE&amp;DB=129&amp;ID1=78651420&amp;VALUEID=01001&amp;SDATE=200902&amp;PERIODTYPE=QTR_STD&amp;window=popup_no_bar&amp;width=385&amp;height=120&amp;START_MAXIMIZED=FALSE&amp;creator=factset&amp;display_string=Audit"}</definedName>
    <definedName name="_1136__FDSAUDITLINK__" hidden="1">{"fdsup://Directions/FactSet Auditing Viewer?action=AUDIT_VALUE&amp;DB=129&amp;ID1=78651420&amp;VALUEID=01001&amp;SDATE=201002&amp;PERIODTYPE=QTR_STD&amp;window=popup_no_bar&amp;width=385&amp;height=120&amp;START_MAXIMIZED=FALSE&amp;creator=factset&amp;display_string=Audit"}</definedName>
    <definedName name="_1137__FDSAUDITLINK__" hidden="1">{"fdsup://Directions/FactSet Auditing Viewer?action=AUDIT_VALUE&amp;DB=129&amp;ID1=84546710&amp;VALUEID=01001&amp;SDATE=200902&amp;PERIODTYPE=QTR_STD&amp;window=popup_no_bar&amp;width=385&amp;height=120&amp;START_MAXIMIZED=FALSE&amp;creator=factset&amp;display_string=Audit"}</definedName>
    <definedName name="_1138__FDSAUDITLINK__" hidden="1">{"fdsup://Directions/FactSet Auditing Viewer?action=AUDIT_VALUE&amp;DB=129&amp;ID1=84546710&amp;VALUEID=01001&amp;SDATE=201002&amp;PERIODTYPE=QTR_STD&amp;window=popup_no_bar&amp;width=385&amp;height=120&amp;START_MAXIMIZED=FALSE&amp;creator=factset&amp;display_string=Audit"}</definedName>
    <definedName name="_1139__FDSAUDITLINK__" hidden="1">{"fdsup://Directions/FactSet Auditing Viewer?action=AUDIT_VALUE&amp;DB=129&amp;ID1=85450210&amp;VALUEID=01001&amp;SDATE=200902&amp;PERIODTYPE=QTR_STD&amp;window=popup_no_bar&amp;width=385&amp;height=120&amp;START_MAXIMIZED=FALSE&amp;creator=factset&amp;display_string=Audit"}</definedName>
    <definedName name="_114__FDSAUDITLINK__" hidden="1">{"fdsup://directions/FAT Viewer?action=UPDATE&amp;creator=factset&amp;DYN_ARGS=TRUE&amp;DOC_NAME=FAT:FQL_AUDITING_CLIENT_TEMPLATE.FAT&amp;display_string=Audit&amp;VAR:KEY=TWJUFWZYLY&amp;VAR:QUERY=RkZfRUJJVERBX09QRVIoUVRSLDQvMS8yMDEwLDYvMzAvMjAxMCwsLFVTRCk=&amp;WINDOW=FIRST_POPUP&amp;HEIGH","T=450&amp;WIDTH=450&amp;START_MAXIMIZED=FALSE&amp;VAR:CALENDAR=US&amp;VAR:SYMBOL=TROW&amp;VAR:INDEX=0"}</definedName>
    <definedName name="_1140__FDSAUDITLINK__" hidden="1">{"fdsup://Directions/FactSet Auditing Viewer?action=AUDIT_VALUE&amp;DB=129&amp;ID1=85450210&amp;VALUEID=01001&amp;SDATE=201002&amp;PERIODTYPE=QTR_STD&amp;window=popup_no_bar&amp;width=385&amp;height=120&amp;START_MAXIMIZED=FALSE&amp;creator=factset&amp;display_string=Audit"}</definedName>
    <definedName name="_1141__FDSAUDITLINK__" hidden="1">{"fdsup://Directions/FactSet Auditing Viewer?action=AUDIT_VALUE&amp;DB=129&amp;ID1=86853610&amp;VALUEID=01001&amp;SDATE=200901&amp;PERIODTYPE=QTR_STD&amp;window=popup_no_bar&amp;width=385&amp;height=120&amp;START_MAXIMIZED=FALSE&amp;creator=factset&amp;display_string=Audit"}</definedName>
    <definedName name="_1142__FDSAUDITLINK__" hidden="1">{"fdsup://Directions/FactSet Auditing Viewer?action=AUDIT_VALUE&amp;DB=129&amp;ID1=86853610&amp;VALUEID=01001&amp;SDATE=201001&amp;PERIODTYPE=QTR_STD&amp;window=popup_no_bar&amp;width=385&amp;height=120&amp;START_MAXIMIZED=FALSE&amp;creator=factset&amp;display_string=Audit"}</definedName>
    <definedName name="_1143__FDSAUDITLINK__" hidden="1">{"fdsup://Directions/FactSet Auditing Viewer?action=AUDIT_VALUE&amp;DB=129&amp;ID1=86764P10&amp;VALUEID=01001&amp;SDATE=200902&amp;PERIODTYPE=QTR_STD&amp;window=popup_no_bar&amp;width=385&amp;height=120&amp;START_MAXIMIZED=FALSE&amp;creator=factset&amp;display_string=Audit"}</definedName>
    <definedName name="_1144__FDSAUDITLINK__" hidden="1">{"fdsup://Directions/FactSet Auditing Viewer?action=AUDIT_VALUE&amp;DB=129&amp;ID1=86764P10&amp;VALUEID=01001&amp;SDATE=201002&amp;PERIODTYPE=QTR_STD&amp;window=popup_no_bar&amp;width=385&amp;height=120&amp;START_MAXIMIZED=FALSE&amp;creator=factset&amp;display_string=Audit"}</definedName>
    <definedName name="_1145__FDSAUDITLINK__" hidden="1">{"fdsup://Directions/FactSet Auditing Viewer?action=AUDIT_VALUE&amp;DB=129&amp;ID1=21036P10&amp;VALUEID=01001&amp;SDATE=200901&amp;PERIODTYPE=QTR_STD&amp;window=popup_no_bar&amp;width=385&amp;height=120&amp;START_MAXIMIZED=FALSE&amp;creator=factset&amp;display_string=Audit"}</definedName>
    <definedName name="_1146__FDSAUDITLINK__" hidden="1">{"fdsup://Directions/FactSet Auditing Viewer?action=AUDIT_VALUE&amp;DB=129&amp;ID1=21036P10&amp;VALUEID=01001&amp;SDATE=201001&amp;PERIODTYPE=QTR_STD&amp;window=popup_no_bar&amp;width=385&amp;height=120&amp;START_MAXIMIZED=FALSE&amp;creator=factset&amp;display_string=Audit"}</definedName>
    <definedName name="_1147__FDSAUDITLINK__" hidden="1">{"fdsup://Directions/FactSet Auditing Viewer?action=AUDIT_VALUE&amp;DB=129&amp;ID1=79084910&amp;VALUEID=01001&amp;SDATE=200902&amp;PERIODTYPE=QTR_STD&amp;window=popup_no_bar&amp;width=385&amp;height=120&amp;START_MAXIMIZED=FALSE&amp;creator=factset&amp;display_string=Audit"}</definedName>
    <definedName name="_1148__FDSAUDITLINK__" hidden="1">{"fdsup://Directions/FactSet Auditing Viewer?action=AUDIT_VALUE&amp;DB=129&amp;ID1=79084910&amp;VALUEID=01001&amp;SDATE=201002&amp;PERIODTYPE=QTR_STD&amp;window=popup_no_bar&amp;width=385&amp;height=120&amp;START_MAXIMIZED=FALSE&amp;creator=factset&amp;display_string=Audit"}</definedName>
    <definedName name="_1149__FDSAUDITLINK__" hidden="1">{"fdsup://Directions/FactSet Auditing Viewer?action=AUDIT_VALUE&amp;DB=129&amp;ID1=81685110&amp;VALUEID=01001&amp;SDATE=200902&amp;PERIODTYPE=QTR_STD&amp;window=popup_no_bar&amp;width=385&amp;height=120&amp;START_MAXIMIZED=FALSE&amp;creator=factset&amp;display_string=Audit"}</definedName>
    <definedName name="_115__FDSAUDITLINK__" hidden="1">{"fdsup://directions/FAT Viewer?action=UPDATE&amp;creator=factset&amp;DYN_ARGS=TRUE&amp;DOC_NAME=FAT:FQL_AUDITING_CLIENT_TEMPLATE.FAT&amp;display_string=Audit&amp;VAR:KEY=TIXOXOJCVI&amp;VAR:QUERY=RkZfRUJJVERBX09QRVIoUVRSLDQvMS8yMDA5LDYvMzAvMjAwOSwsLFVTRCk=&amp;WINDOW=FIRST_POPUP&amp;HEIGH","T=450&amp;WIDTH=450&amp;START_MAXIMIZED=FALSE&amp;VAR:CALENDAR=US&amp;VAR:SYMBOL=TMO&amp;VAR:INDEX=0"}</definedName>
    <definedName name="_1150__FDSAUDITLINK__" hidden="1">{"fdsup://Directions/FactSet Auditing Viewer?action=AUDIT_VALUE&amp;DB=129&amp;ID1=81685110&amp;VALUEID=01001&amp;SDATE=201002&amp;PERIODTYPE=QTR_STD&amp;window=popup_no_bar&amp;width=385&amp;height=120&amp;START_MAXIMIZED=FALSE&amp;creator=factset&amp;display_string=Audit"}</definedName>
    <definedName name="_1151__FDSAUDITLINK__" hidden="1">{"fdsup://Directions/FactSet Auditing Viewer?action=AUDIT_VALUE&amp;DB=129&amp;ID1=85891210&amp;VALUEID=01001&amp;SDATE=200902&amp;PERIODTYPE=QTR_STD&amp;window=popup_no_bar&amp;width=385&amp;height=120&amp;START_MAXIMIZED=FALSE&amp;creator=factset&amp;display_string=Audit"}</definedName>
    <definedName name="_1152__FDSAUDITLINK__" hidden="1">{"fdsup://Directions/FactSet Auditing Viewer?action=AUDIT_VALUE&amp;DB=129&amp;ID1=85891210&amp;VALUEID=01001&amp;SDATE=201002&amp;PERIODTYPE=QTR_STD&amp;window=popup_no_bar&amp;width=385&amp;height=120&amp;START_MAXIMIZED=FALSE&amp;creator=factset&amp;display_string=Audit"}</definedName>
    <definedName name="_1153__FDSAUDITLINK__" hidden="1">{"fdsup://Directions/FactSet Auditing Viewer?action=AUDIT_VALUE&amp;DB=129&amp;ID1=85503010&amp;VALUEID=01001&amp;SDATE=200901&amp;PERIODTYPE=QTR_STD&amp;window=popup_no_bar&amp;width=385&amp;height=120&amp;START_MAXIMIZED=FALSE&amp;creator=factset&amp;display_string=Audit"}</definedName>
    <definedName name="_1154__FDSAUDITLINK__" hidden="1">{"fdsup://Directions/FactSet Auditing Viewer?action=AUDIT_VALUE&amp;DB=129&amp;ID1=85503010&amp;VALUEID=01001&amp;SDATE=201001&amp;PERIODTYPE=QTR_STD&amp;window=popup_no_bar&amp;width=385&amp;height=120&amp;START_MAXIMIZED=FALSE&amp;creator=factset&amp;display_string=Audit"}</definedName>
    <definedName name="_1155__FDSAUDITLINK__" hidden="1">{"fdsup://Directions/FactSet Auditing Viewer?action=AUDIT_VALUE&amp;DB=129&amp;ID1=82880610&amp;VALUEID=01001&amp;SDATE=200902&amp;PERIODTYPE=QTR_STD&amp;window=popup_no_bar&amp;width=385&amp;height=120&amp;START_MAXIMIZED=FALSE&amp;creator=factset&amp;display_string=Audit"}</definedName>
    <definedName name="_1156__FDSAUDITLINK__" hidden="1">{"fdsup://Directions/FactSet Auditing Viewer?action=AUDIT_VALUE&amp;DB=129&amp;ID1=82880610&amp;VALUEID=01001&amp;SDATE=201002&amp;PERIODTYPE=QTR_STD&amp;window=popup_no_bar&amp;width=385&amp;height=120&amp;START_MAXIMIZED=FALSE&amp;creator=factset&amp;display_string=Audit"}</definedName>
    <definedName name="_1157__FDSAUDITLINK__" hidden="1">{"fdsup://Directions/FactSet Auditing Viewer?action=AUDIT_VALUE&amp;DB=129&amp;ID1=84258710&amp;VALUEID=01001&amp;SDATE=200902&amp;PERIODTYPE=QTR_STD&amp;window=popup_no_bar&amp;width=385&amp;height=120&amp;START_MAXIMIZED=FALSE&amp;creator=factset&amp;display_string=Audit"}</definedName>
    <definedName name="_1158__FDSAUDITLINK__" hidden="1">{"fdsup://Directions/FactSet Auditing Viewer?action=AUDIT_VALUE&amp;DB=129&amp;ID1=84258710&amp;VALUEID=01001&amp;SDATE=201002&amp;PERIODTYPE=QTR_STD&amp;window=popup_no_bar&amp;width=385&amp;height=120&amp;START_MAXIMIZED=FALSE&amp;creator=factset&amp;display_string=Audit"}</definedName>
    <definedName name="_1159__FDSAUDITLINK__" hidden="1">{"fdsup://Directions/FactSet Auditing Viewer?action=AUDIT_VALUE&amp;DB=129&amp;ID1=81106510&amp;VALUEID=01001&amp;SDATE=200902&amp;PERIODTYPE=QTR_STD&amp;window=popup_no_bar&amp;width=385&amp;height=120&amp;START_MAXIMIZED=FALSE&amp;creator=factset&amp;display_string=Audit"}</definedName>
    <definedName name="_116__FDSAUDITLINK__" hidden="1">{"fdsup://directions/FAT Viewer?action=UPDATE&amp;creator=factset&amp;DYN_ARGS=TRUE&amp;DOC_NAME=FAT:FQL_AUDITING_CLIENT_TEMPLATE.FAT&amp;display_string=Audit&amp;VAR:KEY=LILAJMDMNG&amp;VAR:QUERY=RkZfRUJJVERBX09QRVIoUVRSLDQvMS8yMDEwLDYvMzAvMjAxMCwsLFVTRCk=&amp;WINDOW=FIRST_POPUP&amp;HEIGH","T=450&amp;WIDTH=450&amp;START_MAXIMIZED=FALSE&amp;VAR:CALENDAR=US&amp;VAR:SYMBOL=TMO&amp;VAR:INDEX=0"}</definedName>
    <definedName name="_1160__FDSAUDITLINK__" hidden="1">{"fdsup://Directions/FactSet Auditing Viewer?action=AUDIT_VALUE&amp;DB=129&amp;ID1=81106510&amp;VALUEID=01001&amp;SDATE=201002&amp;PERIODTYPE=QTR_STD&amp;window=popup_no_bar&amp;width=385&amp;height=120&amp;START_MAXIMIZED=FALSE&amp;creator=factset&amp;display_string=Audit"}</definedName>
    <definedName name="_1161__FDSAUDITLINK__" hidden="1">{"fdsup://Directions/FactSet Auditing Viewer?action=AUDIT_VALUE&amp;DB=129&amp;ID1=80004C10&amp;VALUEID=01001&amp;SDATE=200902&amp;PERIODTYPE=QTR_STD&amp;window=popup_no_bar&amp;width=385&amp;height=120&amp;START_MAXIMIZED=FALSE&amp;creator=factset&amp;display_string=Audit"}</definedName>
    <definedName name="_1162__FDSAUDITLINK__" hidden="1">{"fdsup://Directions/FactSet Auditing Viewer?action=AUDIT_VALUE&amp;DB=129&amp;ID1=80004C10&amp;VALUEID=01001&amp;SDATE=201002&amp;PERIODTYPE=QTR_STD&amp;window=popup_no_bar&amp;width=385&amp;height=120&amp;START_MAXIMIZED=FALSE&amp;creator=factset&amp;display_string=Audit"}</definedName>
    <definedName name="_1163__FDSAUDITLINK__" hidden="1">{"fdsup://Directions/FactSet Auditing Viewer?action=AUDIT_VALUE&amp;DB=129&amp;ID1=83303410&amp;VALUEID=01001&amp;SDATE=200902&amp;PERIODTYPE=QTR_STD&amp;window=popup_no_bar&amp;width=385&amp;height=120&amp;START_MAXIMIZED=FALSE&amp;creator=factset&amp;display_string=Audit"}</definedName>
    <definedName name="_1164__FDSAUDITLINK__" hidden="1">{"fdsup://Directions/FactSet Auditing Viewer?action=AUDIT_VALUE&amp;DB=129&amp;ID1=83303410&amp;VALUEID=01001&amp;SDATE=201002&amp;PERIODTYPE=QTR_STD&amp;window=popup_no_bar&amp;width=385&amp;height=120&amp;START_MAXIMIZED=FALSE&amp;creator=factset&amp;display_string=Audit"}</definedName>
    <definedName name="_1165__FDSAUDITLINK__" hidden="1">{"fdsup://Directions/FactSet Auditing Viewer?action=AUDIT_VALUE&amp;DB=129&amp;ID1=78442P10&amp;VALUEID=01001&amp;SDATE=200902&amp;PERIODTYPE=QTR_STD&amp;window=popup_no_bar&amp;width=385&amp;height=120&amp;START_MAXIMIZED=FALSE&amp;creator=factset&amp;display_string=Audit"}</definedName>
    <definedName name="_1166__FDSAUDITLINK__" hidden="1">{"fdsup://Directions/FactSet Auditing Viewer?action=AUDIT_VALUE&amp;DB=129&amp;ID1=78442P10&amp;VALUEID=01001&amp;SDATE=201002&amp;PERIODTYPE=QTR_STD&amp;window=popup_no_bar&amp;width=385&amp;height=120&amp;START_MAXIMIZED=FALSE&amp;creator=factset&amp;display_string=Audit"}</definedName>
    <definedName name="_1167__FDSAUDITLINK__" hidden="1">{"fdsup://Directions/FactSet Auditing Viewer?action=AUDIT_VALUE&amp;DB=129&amp;ID1=80311110&amp;VALUEID=01001&amp;SDATE=201004&amp;PERIODTYPE=QTR_STD&amp;window=popup_no_bar&amp;width=385&amp;height=120&amp;START_MAXIMIZED=FALSE&amp;creator=factset&amp;display_string=Audit"}</definedName>
    <definedName name="_1168__FDSAUDITLINK__" hidden="1">{"fdsup://Directions/FactSet Auditing Viewer?action=AUDIT_VALUE&amp;DB=129&amp;ID1=80685710&amp;VALUEID=01001&amp;SDATE=200902&amp;PERIODTYPE=QTR_STD&amp;window=popup_no_bar&amp;width=385&amp;height=120&amp;START_MAXIMIZED=FALSE&amp;creator=factset&amp;display_string=Audit"}</definedName>
    <definedName name="_1169__FDSAUDITLINK__" hidden="1">{"fdsup://Directions/FactSet Auditing Viewer?action=AUDIT_VALUE&amp;DB=129&amp;ID1=80685710&amp;VALUEID=01001&amp;SDATE=201002&amp;PERIODTYPE=QTR_STD&amp;window=popup_no_bar&amp;width=385&amp;height=120&amp;START_MAXIMIZED=FALSE&amp;creator=factset&amp;display_string=Audit"}</definedName>
    <definedName name="_117__FDSAUDITLINK__" hidden="1">{"fdsup://directions/FAT Viewer?action=UPDATE&amp;creator=factset&amp;DYN_ARGS=TRUE&amp;DOC_NAME=FAT:FQL_AUDITING_CLIENT_TEMPLATE.FAT&amp;display_string=Audit&amp;VAR:KEY=NMJSXEJUNC&amp;VAR:QUERY=RkZfRUJJVERBX09QRVIoUVRSLDQvMS8yMDA5LDYvMzAvMjAwOSwsLFVTRCk=&amp;WINDOW=FIRST_POPUP&amp;HEIGH","T=450&amp;WIDTH=450&amp;START_MAXIMIZED=FALSE&amp;VAR:CALENDAR=US&amp;VAR:SYMBOL=TMK&amp;VAR:INDEX=0"}</definedName>
    <definedName name="_1170__FDSAUDITLINK__" hidden="1">{"fdsup://Directions/FactSet Auditing Viewer?action=AUDIT_VALUE&amp;DB=129&amp;ID1=83269640&amp;VALUEID=01001&amp;SDATE=200804&amp;PERIODTYPE=QTR_STD&amp;window=popup_no_bar&amp;width=385&amp;height=120&amp;START_MAXIMIZED=FALSE&amp;creator=factset&amp;display_string=Audit"}</definedName>
    <definedName name="_1171__FDSAUDITLINK__" hidden="1">{"fdsup://Directions/FactSet Auditing Viewer?action=AUDIT_VALUE&amp;DB=129&amp;ID1=83269640&amp;VALUEID=01001&amp;SDATE=200904&amp;PERIODTYPE=QTR_STD&amp;window=popup_no_bar&amp;width=385&amp;height=120&amp;START_MAXIMIZED=FALSE&amp;creator=factset&amp;display_string=Audit"}</definedName>
    <definedName name="_1172__FDSAUDITLINK__" hidden="1">{"fdsup://Directions/FactSet Auditing Viewer?action=AUDIT_VALUE&amp;DB=129&amp;ID1=82655210&amp;VALUEID=01001&amp;SDATE=200902&amp;PERIODTYPE=QTR_STD&amp;window=popup_no_bar&amp;width=385&amp;height=120&amp;START_MAXIMIZED=FALSE&amp;creator=factset&amp;display_string=Audit"}</definedName>
    <definedName name="_1173__FDSAUDITLINK__" hidden="1">{"fdsup://Directions/FactSet Auditing Viewer?action=AUDIT_VALUE&amp;DB=129&amp;ID1=82655210&amp;VALUEID=01001&amp;SDATE=201002&amp;PERIODTYPE=QTR_STD&amp;window=popup_no_bar&amp;width=385&amp;height=120&amp;START_MAXIMIZED=FALSE&amp;creator=factset&amp;display_string=Audit"}</definedName>
    <definedName name="_1174__FDSAUDITLINK__" hidden="1">{"fdsup://Directions/FactSet Auditing Viewer?action=AUDIT_VALUE&amp;DB=129&amp;ID1=82434810&amp;VALUEID=01001&amp;SDATE=200902&amp;PERIODTYPE=QTR_STD&amp;window=popup_no_bar&amp;width=385&amp;height=120&amp;START_MAXIMIZED=FALSE&amp;creator=factset&amp;display_string=Audit"}</definedName>
    <definedName name="_1175__FDSAUDITLINK__" hidden="1">{"fdsup://Directions/FactSet Auditing Viewer?action=AUDIT_VALUE&amp;DB=129&amp;ID1=82434810&amp;VALUEID=01001&amp;SDATE=201002&amp;PERIODTYPE=QTR_STD&amp;window=popup_no_bar&amp;width=385&amp;height=120&amp;START_MAXIMIZED=FALSE&amp;creator=factset&amp;display_string=Audit"}</definedName>
    <definedName name="_1176__FDSAUDITLINK__" hidden="1">{"fdsup://Directions/FactSet Auditing Viewer?action=AUDIT_VALUE&amp;DB=129&amp;ID1=81235010&amp;VALUEID=01001&amp;SDATE=200901&amp;PERIODTYPE=QTR_STD&amp;window=popup_no_bar&amp;width=385&amp;height=120&amp;START_MAXIMIZED=FALSE&amp;creator=factset&amp;display_string=Audit"}</definedName>
    <definedName name="_1177__FDSAUDITLINK__" hidden="1">{"fdsup://Directions/FactSet Auditing Viewer?action=AUDIT_VALUE&amp;DB=129&amp;ID1=81235010&amp;VALUEID=01001&amp;SDATE=201001&amp;PERIODTYPE=QTR_STD&amp;window=popup_no_bar&amp;width=385&amp;height=120&amp;START_MAXIMIZED=FALSE&amp;creator=factset&amp;display_string=Audit"}</definedName>
    <definedName name="_1178__FDSAUDITLINK__" hidden="1">{"fdsup://Directions/FactSet Auditing Viewer?action=AUDIT_VALUE&amp;DB=129&amp;ID1=81211K10&amp;VALUEID=01001&amp;SDATE=200902&amp;PERIODTYPE=QTR_STD&amp;window=popup_no_bar&amp;width=385&amp;height=120&amp;START_MAXIMIZED=FALSE&amp;creator=factset&amp;display_string=Audit"}</definedName>
    <definedName name="_1179__FDSAUDITLINK__" hidden="1">{"fdsup://Directions/FactSet Auditing Viewer?action=AUDIT_VALUE&amp;DB=129&amp;ID1=81211K10&amp;VALUEID=01001&amp;SDATE=201002&amp;PERIODTYPE=QTR_STD&amp;window=popup_no_bar&amp;width=385&amp;height=120&amp;START_MAXIMIZED=FALSE&amp;creator=factset&amp;display_string=Audit"}</definedName>
    <definedName name="_118__FDSAUDITLINK__" hidden="1">{"fdsup://directions/FAT Viewer?action=UPDATE&amp;creator=factset&amp;DYN_ARGS=TRUE&amp;DOC_NAME=FAT:FQL_AUDITING_CLIENT_TEMPLATE.FAT&amp;display_string=Audit&amp;VAR:KEY=PIBGBGDUDO&amp;VAR:QUERY=RkZfRUJJVERBX09QRVIoUVRSLDQvMS8yMDEwLDYvMzAvMjAxMCwsLFVTRCk=&amp;WINDOW=FIRST_POPUP&amp;HEIGH","T=450&amp;WIDTH=450&amp;START_MAXIMIZED=FALSE&amp;VAR:CALENDAR=US&amp;VAR:SYMBOL=TMK&amp;VAR:INDEX=0"}</definedName>
    <definedName name="_1180__FDSAUDITLINK__" hidden="1">{"fdsup://Directions/FactSet Auditing Viewer?action=AUDIT_VALUE&amp;DB=129&amp;ID1=84756010&amp;VALUEID=01001&amp;SDATE=200902&amp;PERIODTYPE=QTR_STD&amp;window=popup_no_bar&amp;width=385&amp;height=120&amp;START_MAXIMIZED=FALSE&amp;creator=factset&amp;display_string=Audit"}</definedName>
    <definedName name="_1181__FDSAUDITLINK__" hidden="1">{"fdsup://Directions/FactSet Auditing Viewer?action=AUDIT_VALUE&amp;DB=129&amp;ID1=84756010&amp;VALUEID=01001&amp;SDATE=201002&amp;PERIODTYPE=QTR_STD&amp;window=popup_no_bar&amp;width=385&amp;height=120&amp;START_MAXIMIZED=FALSE&amp;creator=factset&amp;display_string=Audit"}</definedName>
    <definedName name="_1182__FDSAUDITLINK__" hidden="1">{"fdsup://Directions/FactSet Auditing Viewer?action=AUDIT_VALUE&amp;DB=129&amp;ID1=80851310&amp;VALUEID=01001&amp;SDATE=200902&amp;PERIODTYPE=QTR_STD&amp;window=popup_no_bar&amp;width=385&amp;height=120&amp;START_MAXIMIZED=FALSE&amp;creator=factset&amp;display_string=Audit"}</definedName>
    <definedName name="_1183__FDSAUDITLINK__" hidden="1">{"fdsup://Directions/FactSet Auditing Viewer?action=AUDIT_VALUE&amp;DB=129&amp;ID1=80851310&amp;VALUEID=01001&amp;SDATE=201002&amp;PERIODTYPE=QTR_STD&amp;window=popup_no_bar&amp;width=385&amp;height=120&amp;START_MAXIMIZED=FALSE&amp;creator=factset&amp;display_string=Audit"}</definedName>
    <definedName name="_1184__FDSAUDITLINK__" hidden="1">{"fdsup://Directions/FactSet Auditing Viewer?action=AUDIT_VALUE&amp;DB=129&amp;ID1=80589M10&amp;VALUEID=01001&amp;SDATE=200902&amp;PERIODTYPE=QTR_STD&amp;window=popup_no_bar&amp;width=385&amp;height=120&amp;START_MAXIMIZED=FALSE&amp;creator=factset&amp;display_string=Audit"}</definedName>
    <definedName name="_1185__FDSAUDITLINK__" hidden="1">{"fdsup://Directions/FactSet Auditing Viewer?action=AUDIT_VALUE&amp;DB=129&amp;ID1=80589M10&amp;VALUEID=01001&amp;SDATE=201002&amp;PERIODTYPE=QTR_STD&amp;window=popup_no_bar&amp;width=385&amp;height=120&amp;START_MAXIMIZED=FALSE&amp;creator=factset&amp;display_string=Audit"}</definedName>
    <definedName name="_1186__FDSAUDITLINK__" hidden="1">{"fdsup://Directions/FactSet Auditing Viewer?action=AUDIT_VALUE&amp;DB=129&amp;ID1=85524410&amp;VALUEID=01001&amp;SDATE=200903&amp;PERIODTYPE=QTR_STD&amp;window=popup_no_bar&amp;width=385&amp;height=120&amp;START_MAXIMIZED=FALSE&amp;creator=factset&amp;display_string=Audit"}</definedName>
    <definedName name="_1187__FDSAUDITLINK__" hidden="1">{"fdsup://Directions/FactSet Auditing Viewer?action=AUDIT_VALUE&amp;DB=129&amp;ID1=85524410&amp;VALUEID=01001&amp;SDATE=201003&amp;PERIODTYPE=QTR_STD&amp;window=popup_no_bar&amp;width=385&amp;height=120&amp;START_MAXIMIZED=FALSE&amp;creator=factset&amp;display_string=Audit"}</definedName>
    <definedName name="_1188__FDSAUDITLINK__" hidden="1">{"fdsup://Directions/FactSet Auditing Viewer?action=AUDIT_VALUE&amp;DB=129&amp;ID1=78390X10&amp;VALUEID=01001&amp;SDATE=200901&amp;PERIODTYPE=QTR_STD&amp;window=popup_no_bar&amp;width=385&amp;height=120&amp;START_MAXIMIZED=FALSE&amp;creator=factset&amp;display_string=Audit"}</definedName>
    <definedName name="_1189__FDSAUDITLINK__" hidden="1">{"fdsup://Directions/FactSet Auditing Viewer?action=AUDIT_VALUE&amp;DB=129&amp;ID1=78390X10&amp;VALUEID=01001&amp;SDATE=201001&amp;PERIODTYPE=QTR_STD&amp;window=popup_no_bar&amp;width=385&amp;height=120&amp;START_MAXIMIZED=FALSE&amp;creator=factset&amp;display_string=Audit"}</definedName>
    <definedName name="_119__FDSAUDITLINK__" hidden="1">{"fdsup://directions/FAT Viewer?action=UPDATE&amp;creator=factset&amp;DYN_ARGS=TRUE&amp;DOC_NAME=FAT:FQL_AUDITING_CLIENT_TEMPLATE.FAT&amp;display_string=Audit&amp;VAR:KEY=LOZKTUZOVS&amp;VAR:QUERY=RkZfRUJJVERBX09QRVIoUVRSLDQvMS8yMDA5LDYvMzAvMjAwOSwsLFVTRCk=&amp;WINDOW=FIRST_POPUP&amp;HEIGH","T=450&amp;WIDTH=450&amp;START_MAXIMIZED=FALSE&amp;VAR:CALENDAR=US&amp;VAR:SYMBOL=TLAB&amp;VAR:INDEX=0"}</definedName>
    <definedName name="_1190__FDSAUDITLINK__" hidden="1">{"fdsup://Directions/FactSet Auditing Viewer?action=AUDIT_VALUE&amp;DB=129&amp;ID1=85206110&amp;VALUEID=01001&amp;SDATE=200902&amp;PERIODTYPE=QTR_STD&amp;window=popup_no_bar&amp;width=385&amp;height=120&amp;START_MAXIMIZED=FALSE&amp;creator=factset&amp;display_string=Audit"}</definedName>
    <definedName name="_1191__FDSAUDITLINK__" hidden="1">{"fdsup://Directions/FactSet Auditing Viewer?action=AUDIT_VALUE&amp;DB=129&amp;ID1=75511150&amp;VALUEID=01001&amp;SDATE=200902&amp;PERIODTYPE=QTR_STD&amp;window=popup_no_bar&amp;width=385&amp;height=120&amp;START_MAXIMIZED=FALSE&amp;creator=factset&amp;display_string=Audit"}</definedName>
    <definedName name="_1192__FDSAUDITLINK__" hidden="1">{"fdsup://Directions/FactSet Auditing Viewer?action=AUDIT_VALUE&amp;DB=129&amp;ID1=75511150&amp;VALUEID=01001&amp;SDATE=201002&amp;PERIODTYPE=QTR_STD&amp;window=popup_no_bar&amp;width=385&amp;height=120&amp;START_MAXIMIZED=FALSE&amp;creator=factset&amp;display_string=Audit"}</definedName>
    <definedName name="_1193__FDSAUDITLINK__" hidden="1">{"fdsup://Directions/FactSet Auditing Viewer?action=AUDIT_VALUE&amp;DB=129&amp;ID1=75043810&amp;VALUEID=01001&amp;SDATE=200902&amp;PERIODTYPE=QTR_STD&amp;window=popup_no_bar&amp;width=385&amp;height=120&amp;START_MAXIMIZED=FALSE&amp;creator=factset&amp;display_string=Audit"}</definedName>
    <definedName name="_1194__FDSAUDITLINK__" hidden="1">{"fdsup://Directions/FactSet Auditing Viewer?action=AUDIT_VALUE&amp;DB=129&amp;ID1=75043810&amp;VALUEID=01001&amp;SDATE=201002&amp;PERIODTYPE=QTR_STD&amp;window=popup_no_bar&amp;width=385&amp;height=120&amp;START_MAXIMIZED=FALSE&amp;creator=factset&amp;display_string=Audit"}</definedName>
    <definedName name="_1195__FDSAUDITLINK__" hidden="1">{"fdsup://Directions/FactSet Auditing Viewer?action=AUDIT_VALUE&amp;DB=129&amp;ID1=76075910&amp;VALUEID=01001&amp;SDATE=200902&amp;PERIODTYPE=QTR_STD&amp;window=popup_no_bar&amp;width=385&amp;height=120&amp;START_MAXIMIZED=FALSE&amp;creator=factset&amp;display_string=Audit"}</definedName>
    <definedName name="_1196__FDSAUDITLINK__" hidden="1">{"fdsup://Directions/FactSet Auditing Viewer?action=AUDIT_VALUE&amp;DB=129&amp;ID1=76075910&amp;VALUEID=01001&amp;SDATE=201002&amp;PERIODTYPE=QTR_STD&amp;window=popup_no_bar&amp;width=385&amp;height=120&amp;START_MAXIMIZED=FALSE&amp;creator=factset&amp;display_string=Audit"}</definedName>
    <definedName name="_1197__FDSAUDITLINK__" hidden="1">{"fdsup://Directions/FactSet Auditing Viewer?action=AUDIT_VALUE&amp;DB=129&amp;ID1=25786710&amp;VALUEID=01001&amp;SDATE=200902&amp;PERIODTYPE=QTR_STD&amp;window=popup_no_bar&amp;width=385&amp;height=120&amp;START_MAXIMIZED=FALSE&amp;creator=factset&amp;display_string=Audit"}</definedName>
    <definedName name="_1198__FDSAUDITLINK__" hidden="1">{"fdsup://Directions/FactSet Auditing Viewer?action=AUDIT_VALUE&amp;DB=129&amp;ID1=25786710&amp;VALUEID=01001&amp;SDATE=201002&amp;PERIODTYPE=QTR_STD&amp;window=popup_no_bar&amp;width=385&amp;height=120&amp;START_MAXIMIZED=FALSE&amp;creator=factset&amp;display_string=Audit"}</definedName>
    <definedName name="_1199__FDSAUDITLINK__" hidden="1">{"fdsup://Directions/FactSet Auditing Viewer?action=AUDIT_VALUE&amp;DB=129&amp;ID1=75281A10&amp;VALUEID=01001&amp;SDATE=200902&amp;PERIODTYPE=QTR_STD&amp;window=popup_no_bar&amp;width=385&amp;height=120&amp;START_MAXIMIZED=FALSE&amp;creator=factset&amp;display_string=Audit"}</definedName>
    <definedName name="_12__FDSAUDITLINK__" localSheetId="7" hidden="1">{"fdsup://Directions/FactSet Auditing Viewer?action=AUDIT_VALUE&amp;DB=129&amp;ID1=45814010&amp;VALUEID=02001&amp;SDATE=2009&amp;PERIODTYPE=ANN_STD&amp;window=popup_no_bar&amp;width=385&amp;height=120&amp;START_MAXIMIZED=FALSE&amp;creator=factset&amp;display_string=Audit"}</definedName>
    <definedName name="_12__FDSAUDITLINK__" hidden="1">{"fdsup://Directions/FactSet Auditing Viewer?action=AUDIT_VALUE&amp;DB=129&amp;ID1=45814010&amp;VALUEID=02001&amp;SDATE=2009&amp;PERIODTYPE=ANN_STD&amp;window=popup_no_bar&amp;width=385&amp;height=120&amp;START_MAXIMIZED=FALSE&amp;creator=factset&amp;display_string=Audit"}</definedName>
    <definedName name="_120__FDSAUDITLINK__" hidden="1">{"fdsup://directions/FAT Viewer?action=UPDATE&amp;creator=factset&amp;DYN_ARGS=TRUE&amp;DOC_NAME=FAT:FQL_AUDITING_CLIENT_TEMPLATE.FAT&amp;display_string=Audit&amp;VAR:KEY=BMPMZKPGHQ&amp;VAR:QUERY=RkZfRUJJVERBX09QRVIoUVRSLDQvMS8yMDEwLDYvMzAvMjAxMCwsLFVTRCk=&amp;WINDOW=FIRST_POPUP&amp;HEIGH","T=450&amp;WIDTH=450&amp;START_MAXIMIZED=FALSE&amp;VAR:CALENDAR=US&amp;VAR:SYMBOL=TLAB&amp;VAR:INDEX=0"}</definedName>
    <definedName name="_1200__FDSAUDITLINK__" hidden="1">{"fdsup://Directions/FactSet Auditing Viewer?action=AUDIT_VALUE&amp;DB=129&amp;ID1=75281A10&amp;VALUEID=01001&amp;SDATE=201002&amp;PERIODTYPE=QTR_STD&amp;window=popup_no_bar&amp;width=385&amp;height=120&amp;START_MAXIMIZED=FALSE&amp;creator=factset&amp;display_string=Audit"}</definedName>
    <definedName name="_1201__FDSAUDITLINK__" hidden="1">{"fdsup://Directions/FactSet Auditing Viewer?action=AUDIT_VALUE&amp;DB=129&amp;ID1=77829610&amp;VALUEID=01001&amp;SDATE=200901&amp;PERIODTYPE=QTR_STD&amp;window=popup_no_bar&amp;width=385&amp;height=120&amp;START_MAXIMIZED=FALSE&amp;creator=factset&amp;display_string=Audit"}</definedName>
    <definedName name="_1202__FDSAUDITLINK__" hidden="1">{"fdsup://Directions/FactSet Auditing Viewer?action=AUDIT_VALUE&amp;DB=129&amp;ID1=77829610&amp;VALUEID=01001&amp;SDATE=201001&amp;PERIODTYPE=QTR_STD&amp;window=popup_no_bar&amp;width=385&amp;height=120&amp;START_MAXIMIZED=FALSE&amp;creator=factset&amp;display_string=Audit"}</definedName>
    <definedName name="_1203__FDSAUDITLINK__" hidden="1">{"fdsup://Directions/FactSet Auditing Viewer?action=AUDIT_VALUE&amp;DB=129&amp;ID1=77669610&amp;VALUEID=01001&amp;SDATE=200902&amp;PERIODTYPE=QTR_STD&amp;window=popup_no_bar&amp;width=385&amp;height=120&amp;START_MAXIMIZED=FALSE&amp;creator=factset&amp;display_string=Audit"}</definedName>
    <definedName name="_1204__FDSAUDITLINK__" hidden="1">{"fdsup://Directions/FactSet Auditing Viewer?action=AUDIT_VALUE&amp;DB=129&amp;ID1=77669610&amp;VALUEID=01001&amp;SDATE=201002&amp;PERIODTYPE=QTR_STD&amp;window=popup_no_bar&amp;width=385&amp;height=120&amp;START_MAXIMIZED=FALSE&amp;creator=factset&amp;display_string=Audit"}</definedName>
    <definedName name="_1205__FDSAUDITLINK__" hidden="1">{"fdsup://Directions/FactSet Auditing Viewer?action=AUDIT_VALUE&amp;DB=129&amp;ID1=77390310&amp;VALUEID=01001&amp;SDATE=200903&amp;PERIODTYPE=QTR_STD&amp;window=popup_no_bar&amp;width=385&amp;height=120&amp;START_MAXIMIZED=FALSE&amp;creator=factset&amp;display_string=Audit"}</definedName>
    <definedName name="_1206__FDSAUDITLINK__" hidden="1">{"fdsup://Directions/FactSet Auditing Viewer?action=AUDIT_VALUE&amp;DB=129&amp;ID1=77390310&amp;VALUEID=01001&amp;SDATE=201003&amp;PERIODTYPE=QTR_STD&amp;window=popup_no_bar&amp;width=385&amp;height=120&amp;START_MAXIMIZED=FALSE&amp;creator=factset&amp;display_string=Audit"}</definedName>
    <definedName name="_1207__FDSAUDITLINK__" hidden="1">{"fdsup://Directions/FactSet Auditing Viewer?action=AUDIT_VALUE&amp;DB=129&amp;ID1=73157210&amp;VALUEID=01001&amp;SDATE=200901&amp;PERIODTYPE=QTR_STD&amp;window=popup_no_bar&amp;width=385&amp;height=120&amp;START_MAXIMIZED=FALSE&amp;creator=factset&amp;display_string=Audit"}</definedName>
    <definedName name="_1208__FDSAUDITLINK__" hidden="1">{"fdsup://Directions/FactSet Auditing Viewer?action=AUDIT_VALUE&amp;DB=129&amp;ID1=73157210&amp;VALUEID=01001&amp;SDATE=201001&amp;PERIODTYPE=QTR_STD&amp;window=popup_no_bar&amp;width=385&amp;height=120&amp;START_MAXIMIZED=FALSE&amp;creator=factset&amp;display_string=Audit"}</definedName>
    <definedName name="_1209__FDSAUDITLINK__" hidden="1">{"fdsup://Directions/FactSet Auditing Viewer?action=AUDIT_VALUE&amp;DB=129&amp;ID1=75657710&amp;VALUEID=01001&amp;SDATE=200901&amp;PERIODTYPE=QTR_STD&amp;window=popup_no_bar&amp;width=385&amp;height=120&amp;START_MAXIMIZED=FALSE&amp;creator=factset&amp;display_string=Audit"}</definedName>
    <definedName name="_121__FDSAUDITLINK__" hidden="1">{"fdsup://directions/FAT Viewer?action=UPDATE&amp;creator=factset&amp;DYN_ARGS=TRUE&amp;DOC_NAME=FAT:FQL_AUDITING_CLIENT_TEMPLATE.FAT&amp;display_string=Audit&amp;VAR:KEY=JWFYBQTANE&amp;VAR:QUERY=RkZfRUJJVERBX09QRVIoUVRSLDQvMS8yMDA5LDYvMzAvMjAwOSwsLFVTRCk=&amp;WINDOW=FIRST_POPUP&amp;HEIGH","T=450&amp;WIDTH=450&amp;START_MAXIMIZED=FALSE&amp;VAR:CALENDAR=US&amp;VAR:SYMBOL=TJX&amp;VAR:INDEX=0"}</definedName>
    <definedName name="_1210__FDSAUDITLINK__" hidden="1">{"fdsup://Directions/FactSet Auditing Viewer?action=AUDIT_VALUE&amp;DB=129&amp;ID1=75657710&amp;VALUEID=01001&amp;SDATE=201001&amp;PERIODTYPE=QTR_STD&amp;window=popup_no_bar&amp;width=385&amp;height=120&amp;START_MAXIMIZED=FALSE&amp;creator=factset&amp;display_string=Audit"}</definedName>
    <definedName name="_1211__FDSAUDITLINK__" hidden="1">{"fdsup://Directions/FactSet Auditing Viewer?action=AUDIT_VALUE&amp;DB=129&amp;ID1=77032310&amp;VALUEID=01001&amp;SDATE=200902&amp;PERIODTYPE=QTR_STD&amp;window=popup_no_bar&amp;width=385&amp;height=120&amp;START_MAXIMIZED=FALSE&amp;creator=factset&amp;display_string=Audit"}</definedName>
    <definedName name="_1212__FDSAUDITLINK__" hidden="1">{"fdsup://Directions/FactSet Auditing Viewer?action=AUDIT_VALUE&amp;DB=129&amp;ID1=77032310&amp;VALUEID=01001&amp;SDATE=201002&amp;PERIODTYPE=QTR_STD&amp;window=popup_no_bar&amp;width=385&amp;height=120&amp;START_MAXIMIZED=FALSE&amp;creator=factset&amp;display_string=Audit"}</definedName>
    <definedName name="_1213__FDSAUDITLINK__" hidden="1">{"fdsup://Directions/FactSet Auditing Viewer?action=AUDIT_VALUE&amp;DB=129&amp;ID1=77938210&amp;VALUEID=01001&amp;SDATE=200902&amp;PERIODTYPE=QTR_STD&amp;window=popup_no_bar&amp;width=385&amp;height=120&amp;START_MAXIMIZED=FALSE&amp;creator=factset&amp;display_string=Audit"}</definedName>
    <definedName name="_1214__FDSAUDITLINK__" hidden="1">{"fdsup://Directions/FactSet Auditing Viewer?action=AUDIT_VALUE&amp;DB=129&amp;ID1=77938210&amp;VALUEID=01001&amp;SDATE=201002&amp;PERIODTYPE=QTR_STD&amp;window=popup_no_bar&amp;width=385&amp;height=120&amp;START_MAXIMIZED=FALSE&amp;creator=factset&amp;display_string=Audit"}</definedName>
    <definedName name="_1215__FDSAUDITLINK__" hidden="1">{"fdsup://Directions/FactSet Auditing Viewer?action=AUDIT_VALUE&amp;DB=129&amp;ID1=76171310&amp;VALUEID=01001&amp;SDATE=200902&amp;PERIODTYPE=QTR_STD&amp;window=popup_no_bar&amp;width=385&amp;height=120&amp;START_MAXIMIZED=FALSE&amp;creator=factset&amp;display_string=Audit"}</definedName>
    <definedName name="_1216__FDSAUDITLINK__" hidden="1">{"fdsup://Directions/FactSet Auditing Viewer?action=AUDIT_VALUE&amp;DB=129&amp;ID1=76171310&amp;VALUEID=01001&amp;SDATE=201002&amp;PERIODTYPE=QTR_STD&amp;window=popup_no_bar&amp;width=385&amp;height=120&amp;START_MAXIMIZED=FALSE&amp;creator=factset&amp;display_string=Audit"}</definedName>
    <definedName name="_1217__FDSAUDITLINK__" hidden="1">{"fdsup://Directions/FactSet Auditing Viewer?action=AUDIT_VALUE&amp;DB=129&amp;ID1=78354910&amp;VALUEID=01001&amp;SDATE=200902&amp;PERIODTYPE=QTR_STD&amp;window=popup_no_bar&amp;width=385&amp;height=120&amp;START_MAXIMIZED=FALSE&amp;creator=factset&amp;display_string=Audit"}</definedName>
    <definedName name="_1218__FDSAUDITLINK__" hidden="1">{"fdsup://Directions/FactSet Auditing Viewer?action=AUDIT_VALUE&amp;DB=129&amp;ID1=78354910&amp;VALUEID=01001&amp;SDATE=201002&amp;PERIODTYPE=QTR_STD&amp;window=popup_no_bar&amp;width=385&amp;height=120&amp;START_MAXIMIZED=FALSE&amp;creator=factset&amp;display_string=Audit"}</definedName>
    <definedName name="_1219__FDSAUDITLINK__" hidden="1">{"fdsup://Directions/FactSet Auditing Viewer?action=AUDIT_VALUE&amp;DB=129&amp;ID1=74727710&amp;VALUEID=01001&amp;SDATE=200901&amp;PERIODTYPE=QTR_STD&amp;window=popup_no_bar&amp;width=385&amp;height=120&amp;START_MAXIMIZED=FALSE&amp;creator=factset&amp;display_string=Audit"}</definedName>
    <definedName name="_122__FDSAUDITLINK__" hidden="1">{"fdsup://directions/FAT Viewer?action=UPDATE&amp;creator=factset&amp;DYN_ARGS=TRUE&amp;DOC_NAME=FAT:FQL_AUDITING_CLIENT_TEMPLATE.FAT&amp;display_string=Audit&amp;VAR:KEY=VGXQFCRYZS&amp;VAR:QUERY=RkZfRUJJVERBX09QRVIoUVRSLDQvMS8yMDEwLDYvMzAvMjAxMCwsLFVTRCk=&amp;WINDOW=FIRST_POPUP&amp;HEIGH","T=450&amp;WIDTH=450&amp;START_MAXIMIZED=FALSE&amp;VAR:CALENDAR=US&amp;VAR:SYMBOL=TJX&amp;VAR:INDEX=0"}</definedName>
    <definedName name="_1220__FDSAUDITLINK__" hidden="1">{"fdsup://Directions/FactSet Auditing Viewer?action=AUDIT_VALUE&amp;DB=129&amp;ID1=74727710&amp;VALUEID=01001&amp;SDATE=201001&amp;PERIODTYPE=QTR_STD&amp;window=popup_no_bar&amp;width=385&amp;height=120&amp;START_MAXIMIZED=FALSE&amp;creator=factset&amp;display_string=Audit"}</definedName>
    <definedName name="_1221__FDSAUDITLINK__" hidden="1">{"fdsup://Directions/FactSet Auditing Viewer?action=AUDIT_VALUE&amp;DB=129&amp;ID1=74733V10&amp;VALUEID=01001&amp;SDATE=200902&amp;PERIODTYPE=QTR_STD&amp;window=popup_no_bar&amp;width=385&amp;height=120&amp;START_MAXIMIZED=FALSE&amp;creator=factset&amp;display_string=Audit"}</definedName>
    <definedName name="_1222__FDSAUDITLINK__" hidden="1">{"fdsup://Directions/FactSet Auditing Viewer?action=AUDIT_VALUE&amp;DB=129&amp;ID1=74733V10&amp;VALUEID=01001&amp;SDATE=201002&amp;PERIODTYPE=QTR_STD&amp;window=popup_no_bar&amp;width=385&amp;height=120&amp;START_MAXIMIZED=FALSE&amp;creator=factset&amp;display_string=Audit"}</definedName>
    <definedName name="_1223__FDSAUDITLINK__" hidden="1">{"fdsup://Directions/FactSet Auditing Viewer?action=AUDIT_VALUE&amp;DB=129&amp;ID1=74752510&amp;VALUEID=01001&amp;SDATE=200903&amp;PERIODTYPE=QTR_STD&amp;window=popup_no_bar&amp;width=385&amp;height=120&amp;START_MAXIMIZED=FALSE&amp;creator=factset&amp;display_string=Audit"}</definedName>
    <definedName name="_1224__FDSAUDITLINK__" hidden="1">{"fdsup://Directions/FactSet Auditing Viewer?action=AUDIT_VALUE&amp;DB=129&amp;ID1=74752510&amp;VALUEID=01001&amp;SDATE=201003&amp;PERIODTYPE=QTR_STD&amp;window=popup_no_bar&amp;width=385&amp;height=120&amp;START_MAXIMIZED=FALSE&amp;creator=factset&amp;display_string=Audit"}</definedName>
    <definedName name="_1225__FDSAUDITLINK__" hidden="1">{"fdsup://Directions/FactSet Auditing Viewer?action=AUDIT_VALUE&amp;DB=129&amp;ID1=74912110&amp;VALUEID=01001&amp;SDATE=200902&amp;PERIODTYPE=QTR_STD&amp;window=popup_no_bar&amp;width=385&amp;height=120&amp;START_MAXIMIZED=FALSE&amp;creator=factset&amp;display_string=Audit"}</definedName>
    <definedName name="_1226__FDSAUDITLINK__" hidden="1">{"fdsup://Directions/FactSet Auditing Viewer?action=AUDIT_VALUE&amp;DB=129&amp;ID1=74912110&amp;VALUEID=01001&amp;SDATE=201002&amp;PERIODTYPE=QTR_STD&amp;window=popup_no_bar&amp;width=385&amp;height=120&amp;START_MAXIMIZED=FALSE&amp;creator=factset&amp;display_string=Audit"}</definedName>
    <definedName name="_1227__FDSAUDITLINK__" hidden="1">{"fdsup://Directions/FactSet Auditing Viewer?action=AUDIT_VALUE&amp;DB=129&amp;ID1=72378710&amp;VALUEID=01001&amp;SDATE=200902&amp;PERIODTYPE=QTR_STD&amp;window=popup_no_bar&amp;width=385&amp;height=120&amp;START_MAXIMIZED=FALSE&amp;creator=factset&amp;display_string=Audit"}</definedName>
    <definedName name="_1228__FDSAUDITLINK__" hidden="1">{"fdsup://Directions/FactSet Auditing Viewer?action=AUDIT_VALUE&amp;DB=129&amp;ID1=72378710&amp;VALUEID=01001&amp;SDATE=201002&amp;PERIODTYPE=QTR_STD&amp;window=popup_no_bar&amp;width=385&amp;height=120&amp;START_MAXIMIZED=FALSE&amp;creator=factset&amp;display_string=Audit"}</definedName>
    <definedName name="_1229__FDSAUDITLINK__" hidden="1">{"fdsup://Directions/FactSet Auditing Viewer?action=AUDIT_VALUE&amp;DB=129&amp;ID1=74005P10&amp;VALUEID=01001&amp;SDATE=200902&amp;PERIODTYPE=QTR_STD&amp;window=popup_no_bar&amp;width=385&amp;height=120&amp;START_MAXIMIZED=FALSE&amp;creator=factset&amp;display_string=Audit"}</definedName>
    <definedName name="_123__FDSAUDITLINK__" hidden="1">{"fdsup://directions/FAT Viewer?action=UPDATE&amp;creator=factset&amp;DYN_ARGS=TRUE&amp;DOC_NAME=FAT:FQL_AUDITING_CLIENT_TEMPLATE.FAT&amp;display_string=Audit&amp;VAR:KEY=HURAZUZURW&amp;VAR:QUERY=RkZfRUJJVERBX09QRVIoUVRSLDQvMS8yMDA5LDYvMzAvMjAwOSwsLFVTRCk=&amp;WINDOW=FIRST_POPUP&amp;HEIGH","T=450&amp;WIDTH=450&amp;START_MAXIMIZED=FALSE&amp;VAR:CALENDAR=US&amp;VAR:SYMBOL=TIF&amp;VAR:INDEX=0"}</definedName>
    <definedName name="_1230__FDSAUDITLINK__" hidden="1">{"fdsup://Directions/FactSet Auditing Viewer?action=AUDIT_VALUE&amp;DB=129&amp;ID1=74005P10&amp;VALUEID=01001&amp;SDATE=201002&amp;PERIODTYPE=QTR_STD&amp;window=popup_no_bar&amp;width=385&amp;height=120&amp;START_MAXIMIZED=FALSE&amp;creator=factset&amp;display_string=Audit"}</definedName>
    <definedName name="_1231__FDSAUDITLINK__" hidden="1">{"fdsup://Directions/FactSet Auditing Viewer?action=AUDIT_VALUE&amp;DB=129&amp;ID1=74762E10&amp;VALUEID=01001&amp;SDATE=200902&amp;PERIODTYPE=QTR_STD&amp;window=popup_no_bar&amp;width=385&amp;height=120&amp;START_MAXIMIZED=FALSE&amp;creator=factset&amp;display_string=Audit"}</definedName>
    <definedName name="_1232__FDSAUDITLINK__" hidden="1">{"fdsup://Directions/FactSet Auditing Viewer?action=AUDIT_VALUE&amp;DB=129&amp;ID1=74762E10&amp;VALUEID=01001&amp;SDATE=201002&amp;PERIODTYPE=QTR_STD&amp;window=popup_no_bar&amp;width=385&amp;height=120&amp;START_MAXIMIZED=FALSE&amp;creator=factset&amp;display_string=Audit"}</definedName>
    <definedName name="_1233__FDSAUDITLINK__" hidden="1">{"fdsup://Directions/FactSet Auditing Viewer?action=AUDIT_VALUE&amp;DB=129&amp;ID1=69525710&amp;VALUEID=01001&amp;SDATE=200902&amp;PERIODTYPE=QTR_STD&amp;window=popup_no_bar&amp;width=385&amp;height=120&amp;START_MAXIMIZED=FALSE&amp;creator=factset&amp;display_string=Audit"}</definedName>
    <definedName name="_1234__FDSAUDITLINK__" hidden="1">{"fdsup://Directions/FactSet Auditing Viewer?action=AUDIT_VALUE&amp;DB=129&amp;ID1=69525710&amp;VALUEID=01001&amp;SDATE=201002&amp;PERIODTYPE=QTR_STD&amp;window=popup_no_bar&amp;width=385&amp;height=120&amp;START_MAXIMIZED=FALSE&amp;creator=factset&amp;display_string=Audit"}</definedName>
    <definedName name="_1235__FDSAUDITLINK__" hidden="1">{"fdsup://Directions/FactSet Auditing Viewer?action=AUDIT_VALUE&amp;DB=129&amp;ID1=74460D10&amp;VALUEID=01001&amp;SDATE=201002&amp;PERIODTYPE=QTR_STD&amp;window=popup_no_bar&amp;width=385&amp;height=120&amp;START_MAXIMIZED=FALSE&amp;creator=factset&amp;display_string=Audit"}</definedName>
    <definedName name="_1236__FDSAUDITLINK__" hidden="1">{"fdsup://Directions/FactSet Auditing Viewer?action=AUDIT_VALUE&amp;DB=129&amp;ID1=74432010&amp;VALUEID=01001&amp;SDATE=200902&amp;PERIODTYPE=QTR_STD&amp;window=popup_no_bar&amp;width=385&amp;height=120&amp;START_MAXIMIZED=FALSE&amp;creator=factset&amp;display_string=Audit"}</definedName>
    <definedName name="_1237__FDSAUDITLINK__" hidden="1">{"fdsup://Directions/FactSet Auditing Viewer?action=AUDIT_VALUE&amp;DB=129&amp;ID1=74432010&amp;VALUEID=01001&amp;SDATE=201002&amp;PERIODTYPE=QTR_STD&amp;window=popup_no_bar&amp;width=385&amp;height=120&amp;START_MAXIMIZED=FALSE&amp;creator=factset&amp;display_string=Audit"}</definedName>
    <definedName name="_1238__FDSAUDITLINK__" hidden="1">{"fdsup://Directions/FactSet Auditing Viewer?action=AUDIT_VALUE&amp;DB=129&amp;ID1=69351T10&amp;VALUEID=01001&amp;SDATE=200902&amp;PERIODTYPE=QTR_STD&amp;window=popup_no_bar&amp;width=385&amp;height=120&amp;START_MAXIMIZED=FALSE&amp;creator=factset&amp;display_string=Audit"}</definedName>
    <definedName name="_1239__FDSAUDITLINK__" hidden="1">{"fdsup://Directions/FactSet Auditing Viewer?action=AUDIT_VALUE&amp;DB=129&amp;ID1=69351T10&amp;VALUEID=01001&amp;SDATE=201002&amp;PERIODTYPE=QTR_STD&amp;window=popup_no_bar&amp;width=385&amp;height=120&amp;START_MAXIMIZED=FALSE&amp;creator=factset&amp;display_string=Audit"}</definedName>
    <definedName name="_124__FDSAUDITLINK__" hidden="1">{"fdsup://directions/FAT Viewer?action=UPDATE&amp;creator=factset&amp;DYN_ARGS=TRUE&amp;DOC_NAME=FAT:FQL_AUDITING_CLIENT_TEMPLATE.FAT&amp;display_string=Audit&amp;VAR:KEY=TYDCNKZMLE&amp;VAR:QUERY=RkZfRUJJVERBX09QRVIoUVRSLDQvMS8yMDEwLDYvMzAvMjAxMCwsLFVTRCk=&amp;WINDOW=FIRST_POPUP&amp;HEIGH","T=450&amp;WIDTH=450&amp;START_MAXIMIZED=FALSE&amp;VAR:CALENDAR=US&amp;VAR:SYMBOL=TIF&amp;VAR:INDEX=0"}</definedName>
    <definedName name="_1240__FDSAUDITLINK__" hidden="1">{"fdsup://Directions/FactSet Auditing Viewer?action=AUDIT_VALUE&amp;DB=129&amp;ID1=69350610&amp;VALUEID=01001&amp;SDATE=200902&amp;PERIODTYPE=QTR_STD&amp;window=popup_no_bar&amp;width=385&amp;height=120&amp;START_MAXIMIZED=FALSE&amp;creator=factset&amp;display_string=Audit"}</definedName>
    <definedName name="_1241__FDSAUDITLINK__" hidden="1">{"fdsup://Directions/FactSet Auditing Viewer?action=AUDIT_VALUE&amp;DB=129&amp;ID1=69350610&amp;VALUEID=01001&amp;SDATE=201002&amp;PERIODTYPE=QTR_STD&amp;window=popup_no_bar&amp;width=385&amp;height=120&amp;START_MAXIMIZED=FALSE&amp;creator=factset&amp;display_string=Audit"}</definedName>
    <definedName name="_1242__FDSAUDITLINK__" hidden="1">{"fdsup://Directions/FactSet Auditing Viewer?action=AUDIT_VALUE&amp;DB=129&amp;ID1=71329110&amp;VALUEID=01001&amp;SDATE=200902&amp;PERIODTYPE=QTR_STD&amp;window=popup_no_bar&amp;width=385&amp;height=120&amp;START_MAXIMIZED=FALSE&amp;creator=factset&amp;display_string=Audit"}</definedName>
    <definedName name="_1243__FDSAUDITLINK__" hidden="1">{"fdsup://Directions/FactSet Auditing Viewer?action=AUDIT_VALUE&amp;DB=129&amp;ID1=71329110&amp;VALUEID=01001&amp;SDATE=201002&amp;PERIODTYPE=QTR_STD&amp;window=popup_no_bar&amp;width=385&amp;height=120&amp;START_MAXIMIZED=FALSE&amp;creator=factset&amp;display_string=Audit"}</definedName>
    <definedName name="_1244__FDSAUDITLINK__" hidden="1">{"fdsup://Directions/FactSet Auditing Viewer?action=AUDIT_VALUE&amp;DB=129&amp;ID1=72348410&amp;VALUEID=01001&amp;SDATE=200902&amp;PERIODTYPE=QTR_STD&amp;window=popup_no_bar&amp;width=385&amp;height=120&amp;START_MAXIMIZED=FALSE&amp;creator=factset&amp;display_string=Audit"}</definedName>
    <definedName name="_1245__FDSAUDITLINK__" hidden="1">{"fdsup://Directions/FactSet Auditing Viewer?action=AUDIT_VALUE&amp;DB=129&amp;ID1=72348410&amp;VALUEID=01001&amp;SDATE=201002&amp;PERIODTYPE=QTR_STD&amp;window=popup_no_bar&amp;width=385&amp;height=120&amp;START_MAXIMIZED=FALSE&amp;creator=factset&amp;display_string=Audit"}</definedName>
    <definedName name="_1246__FDSAUDITLINK__" hidden="1">{"fdsup://Directions/FactSet Auditing Viewer?action=AUDIT_VALUE&amp;DB=129&amp;ID1=71817210&amp;VALUEID=01001&amp;SDATE=200902&amp;PERIODTYPE=QTR_STD&amp;window=popup_no_bar&amp;width=385&amp;height=120&amp;START_MAXIMIZED=FALSE&amp;creator=factset&amp;display_string=Audit"}</definedName>
    <definedName name="_1247__FDSAUDITLINK__" hidden="1">{"fdsup://Directions/FactSet Auditing Viewer?action=AUDIT_VALUE&amp;DB=129&amp;ID1=71817210&amp;VALUEID=01001&amp;SDATE=201002&amp;PERIODTYPE=QTR_STD&amp;window=popup_no_bar&amp;width=385&amp;height=120&amp;START_MAXIMIZED=FALSE&amp;creator=factset&amp;display_string=Audit"}</definedName>
    <definedName name="_1248__FDSAUDITLINK__" hidden="1">{"fdsup://Directions/FactSet Auditing Viewer?action=AUDIT_VALUE&amp;DB=129&amp;ID1=69642930&amp;VALUEID=01001&amp;SDATE=200903&amp;PERIODTYPE=QTR_STD&amp;window=popup_no_bar&amp;width=385&amp;height=120&amp;START_MAXIMIZED=FALSE&amp;creator=factset&amp;display_string=Audit"}</definedName>
    <definedName name="_1249__FDSAUDITLINK__" hidden="1">{"fdsup://Directions/FactSet Auditing Viewer?action=AUDIT_VALUE&amp;DB=129&amp;ID1=69642930&amp;VALUEID=01001&amp;SDATE=201003&amp;PERIODTYPE=QTR_STD&amp;window=popup_no_bar&amp;width=385&amp;height=120&amp;START_MAXIMIZED=FALSE&amp;creator=factset&amp;display_string=Audit"}</definedName>
    <definedName name="_125__FDSAUDITLINK__" hidden="1">{"fdsup://directions/FAT Viewer?action=UPDATE&amp;creator=factset&amp;DYN_ARGS=TRUE&amp;DOC_NAME=FAT:FQL_AUDITING_CLIENT_TEMPLATE.FAT&amp;display_string=Audit&amp;VAR:KEY=XSVCLKPKFQ&amp;VAR:QUERY=RkZfRUJJVERBX09QRVIoUVRSLDQvMS8yMDA5LDYvMzAvMjAwOSwsLFVTRCk=&amp;WINDOW=FIRST_POPUP&amp;HEIGH","T=450&amp;WIDTH=450&amp;START_MAXIMIZED=FALSE&amp;VAR:CALENDAR=US&amp;VAR:SYMBOL=TIE&amp;VAR:INDEX=0"}</definedName>
    <definedName name="_1250__FDSAUDITLINK__" hidden="1">{"fdsup://Directions/FactSet Auditing Viewer?action=AUDIT_VALUE&amp;DB=129&amp;ID1=74341010&amp;VALUEID=01001&amp;SDATE=200902&amp;PERIODTYPE=QTR_STD&amp;window=popup_no_bar&amp;width=385&amp;height=120&amp;START_MAXIMIZED=FALSE&amp;creator=factset&amp;display_string=Audit"}</definedName>
    <definedName name="_1251__FDSAUDITLINK__" hidden="1">{"fdsup://Directions/FactSet Auditing Viewer?action=AUDIT_VALUE&amp;DB=129&amp;ID1=74341010&amp;VALUEID=01001&amp;SDATE=201002&amp;PERIODTYPE=QTR_STD&amp;window=popup_no_bar&amp;width=385&amp;height=120&amp;START_MAXIMIZED=FALSE&amp;creator=factset&amp;display_string=Audit"}</definedName>
    <definedName name="_1252__FDSAUDITLINK__" hidden="1">{"fdsup://Directions/FactSet Auditing Viewer?action=AUDIT_VALUE&amp;DB=129&amp;ID1=71404610&amp;VALUEID=01001&amp;SDATE=200902&amp;PERIODTYPE=QTR_STD&amp;window=popup_no_bar&amp;width=385&amp;height=120&amp;START_MAXIMIZED=FALSE&amp;creator=factset&amp;display_string=Audit"}</definedName>
    <definedName name="_1253__FDSAUDITLINK__" hidden="1">{"fdsup://Directions/FactSet Auditing Viewer?action=AUDIT_VALUE&amp;DB=129&amp;ID1=71404610&amp;VALUEID=01001&amp;SDATE=201002&amp;PERIODTYPE=QTR_STD&amp;window=popup_no_bar&amp;width=385&amp;height=120&amp;START_MAXIMIZED=FALSE&amp;creator=factset&amp;display_string=Audit"}</definedName>
    <definedName name="_1254__FDSAUDITLINK__" hidden="1">{"fdsup://Directions/FactSet Auditing Viewer?action=AUDIT_VALUE&amp;DB=129&amp;ID1=74586710&amp;VALUEID=01001&amp;SDATE=200902&amp;PERIODTYPE=QTR_STD&amp;window=popup_no_bar&amp;width=385&amp;height=120&amp;START_MAXIMIZED=FALSE&amp;creator=factset&amp;display_string=Audit"}</definedName>
    <definedName name="_1255__FDSAUDITLINK__" hidden="1">{"fdsup://Directions/FactSet Auditing Viewer?action=AUDIT_VALUE&amp;DB=129&amp;ID1=74586710&amp;VALUEID=01001&amp;SDATE=201002&amp;PERIODTYPE=QTR_STD&amp;window=popup_no_bar&amp;width=385&amp;height=120&amp;START_MAXIMIZED=FALSE&amp;creator=factset&amp;display_string=Audit"}</definedName>
    <definedName name="_1256__FDSAUDITLINK__" hidden="1">{"fdsup://Directions/FactSet Auditing Viewer?action=AUDIT_VALUE&amp;DB=129&amp;ID1=70109410&amp;VALUEID=01001&amp;SDATE=200904&amp;PERIODTYPE=QTR_STD&amp;window=popup_no_bar&amp;width=385&amp;height=120&amp;START_MAXIMIZED=FALSE&amp;creator=factset&amp;display_string=Audit"}</definedName>
    <definedName name="_1257__FDSAUDITLINK__" hidden="1">{"fdsup://Directions/FactSet Auditing Viewer?action=AUDIT_VALUE&amp;DB=129&amp;ID1=70109410&amp;VALUEID=01001&amp;SDATE=201004&amp;PERIODTYPE=QTR_STD&amp;window=popup_no_bar&amp;width=385&amp;height=120&amp;START_MAXIMIZED=FALSE&amp;creator=factset&amp;display_string=Audit"}</definedName>
    <definedName name="_1258__FDSAUDITLINK__" hidden="1">{"fdsup://Directions/FactSet Auditing Viewer?action=AUDIT_VALUE&amp;DB=129&amp;ID1=74331510&amp;VALUEID=01001&amp;SDATE=200902&amp;PERIODTYPE=QTR_STD&amp;window=popup_no_bar&amp;width=385&amp;height=120&amp;START_MAXIMIZED=FALSE&amp;creator=factset&amp;display_string=Audit"}</definedName>
    <definedName name="_1259__FDSAUDITLINK__" hidden="1">{"fdsup://Directions/FactSet Auditing Viewer?action=AUDIT_VALUE&amp;DB=129&amp;ID1=74331510&amp;VALUEID=01001&amp;SDATE=201002&amp;PERIODTYPE=QTR_STD&amp;window=popup_no_bar&amp;width=385&amp;height=120&amp;START_MAXIMIZED=FALSE&amp;creator=factset&amp;display_string=Audit"}</definedName>
    <definedName name="_126__FDSAUDITLINK__" hidden="1">{"fdsup://directions/FAT Viewer?action=UPDATE&amp;creator=factset&amp;DYN_ARGS=TRUE&amp;DOC_NAME=FAT:FQL_AUDITING_CLIENT_TEMPLATE.FAT&amp;display_string=Audit&amp;VAR:KEY=FUJEFOPWTI&amp;VAR:QUERY=RkZfRUJJVERBX09QRVIoUVRSLDQvMS8yMDEwLDYvMzAvMjAxMCwsLFVTRCk=&amp;WINDOW=FIRST_POPUP&amp;HEIGH","T=450&amp;WIDTH=450&amp;START_MAXIMIZED=FALSE&amp;VAR:CALENDAR=US&amp;VAR:SYMBOL=TIE&amp;VAR:INDEX=0"}</definedName>
    <definedName name="_1260__FDSAUDITLINK__" hidden="1">{"fdsup://Directions/FactSet Auditing Viewer?action=AUDIT_VALUE&amp;DB=129&amp;ID1=74326310&amp;VALUEID=01001&amp;SDATE=200902&amp;PERIODTYPE=QTR_STD&amp;window=popup_no_bar&amp;width=385&amp;height=120&amp;START_MAXIMIZED=FALSE&amp;creator=factset&amp;display_string=Audit"}</definedName>
    <definedName name="_1261__FDSAUDITLINK__" hidden="1">{"fdsup://Directions/FactSet Auditing Viewer?action=AUDIT_VALUE&amp;DB=129&amp;ID1=74326310&amp;VALUEID=01001&amp;SDATE=201002&amp;PERIODTYPE=QTR_STD&amp;window=popup_no_bar&amp;width=385&amp;height=120&amp;START_MAXIMIZED=FALSE&amp;creator=factset&amp;display_string=Audit"}</definedName>
    <definedName name="_1262__FDSAUDITLINK__" hidden="1">{"fdsup://Directions/FactSet Auditing Viewer?action=AUDIT_VALUE&amp;DB=129&amp;ID1=74271810&amp;VALUEID=01001&amp;SDATE=201004&amp;PERIODTYPE=QTR_STD&amp;window=popup_no_bar&amp;width=385&amp;height=120&amp;START_MAXIMIZED=FALSE&amp;creator=factset&amp;display_string=Audit"}</definedName>
    <definedName name="_1263__FDSAUDITLINK__" hidden="1">{"fdsup://Directions/FactSet Auditing Viewer?action=AUDIT_VALUE&amp;DB=129&amp;ID1=74251V10&amp;VALUEID=01001&amp;SDATE=200902&amp;PERIODTYPE=QTR_STD&amp;window=popup_no_bar&amp;width=385&amp;height=120&amp;START_MAXIMIZED=FALSE&amp;creator=factset&amp;display_string=Audit"}</definedName>
    <definedName name="_1264__FDSAUDITLINK__" hidden="1">{"fdsup://Directions/FactSet Auditing Viewer?action=AUDIT_VALUE&amp;DB=129&amp;ID1=74251V10&amp;VALUEID=01001&amp;SDATE=201002&amp;PERIODTYPE=QTR_STD&amp;window=popup_no_bar&amp;width=385&amp;height=120&amp;START_MAXIMIZED=FALSE&amp;creator=factset&amp;display_string=Audit"}</definedName>
    <definedName name="_1265__FDSAUDITLINK__" hidden="1">{"fdsup://Directions/FactSet Auditing Viewer?action=AUDIT_VALUE&amp;DB=129&amp;ID1=71708110&amp;VALUEID=01001&amp;SDATE=200902&amp;PERIODTYPE=QTR_STD&amp;window=popup_no_bar&amp;width=385&amp;height=120&amp;START_MAXIMIZED=FALSE&amp;creator=factset&amp;display_string=Audit"}</definedName>
    <definedName name="_1266__FDSAUDITLINK__" hidden="1">{"fdsup://Directions/FactSet Auditing Viewer?action=AUDIT_VALUE&amp;DB=129&amp;ID1=71708110&amp;VALUEID=01001&amp;SDATE=201002&amp;PERIODTYPE=QTR_STD&amp;window=popup_no_bar&amp;width=385&amp;height=120&amp;START_MAXIMIZED=FALSE&amp;creator=factset&amp;display_string=Audit"}</definedName>
    <definedName name="_1267__FDSAUDITLINK__" hidden="1">{"fdsup://Directions/FactSet Auditing Viewer?action=AUDIT_VALUE&amp;DB=129&amp;ID1=71344810&amp;VALUEID=01001&amp;SDATE=200902&amp;PERIODTYPE=QTR_STD&amp;window=popup_no_bar&amp;width=385&amp;height=120&amp;START_MAXIMIZED=FALSE&amp;creator=factset&amp;display_string=Audit"}</definedName>
    <definedName name="_1268__FDSAUDITLINK__" hidden="1">{"fdsup://Directions/FactSet Auditing Viewer?action=AUDIT_VALUE&amp;DB=129&amp;ID1=71344810&amp;VALUEID=01001&amp;SDATE=201002&amp;PERIODTYPE=QTR_STD&amp;window=popup_no_bar&amp;width=385&amp;height=120&amp;START_MAXIMIZED=FALSE&amp;creator=factset&amp;display_string=Audit"}</definedName>
    <definedName name="_1269__FDSAUDITLINK__" hidden="1">{"fdsup://Directions/FactSet Auditing Viewer?action=AUDIT_VALUE&amp;DB=129&amp;ID1=74457310&amp;VALUEID=01001&amp;SDATE=200902&amp;PERIODTYPE=QTR_STD&amp;window=popup_no_bar&amp;width=385&amp;height=120&amp;START_MAXIMIZED=FALSE&amp;creator=factset&amp;display_string=Audit"}</definedName>
    <definedName name="_127__FDSAUDITLINK__" hidden="1">{"fdsup://directions/FAT Viewer?action=UPDATE&amp;creator=factset&amp;DYN_ARGS=TRUE&amp;DOC_NAME=FAT:FQL_AUDITING_CLIENT_TEMPLATE.FAT&amp;display_string=Audit&amp;VAR:KEY=TOBSLWLMLC&amp;VAR:QUERY=RkZfRUJJVERBX09QRVIoUVRSLDQvMS8yMDA5LDYvMzAvMjAwOSwsLFVTRCk=&amp;WINDOW=FIRST_POPUP&amp;HEIGH","T=450&amp;WIDTH=450&amp;START_MAXIMIZED=FALSE&amp;VAR:CALENDAR=US&amp;VAR:SYMBOL=THC&amp;VAR:INDEX=0"}</definedName>
    <definedName name="_1270__FDSAUDITLINK__" hidden="1">{"fdsup://Directions/FactSet Auditing Viewer?action=AUDIT_VALUE&amp;DB=129&amp;ID1=74457310&amp;VALUEID=01001&amp;SDATE=201002&amp;PERIODTYPE=QTR_STD&amp;window=popup_no_bar&amp;width=385&amp;height=120&amp;START_MAXIMIZED=FALSE&amp;creator=factset&amp;display_string=Audit"}</definedName>
    <definedName name="_1271__FDSAUDITLINK__" hidden="1">{"fdsup://Directions/FactSet Auditing Viewer?action=AUDIT_VALUE&amp;DB=129&amp;ID1=70339510&amp;VALUEID=01001&amp;SDATE=200904&amp;PERIODTYPE=QTR_STD&amp;window=popup_no_bar&amp;width=385&amp;height=120&amp;START_MAXIMIZED=FALSE&amp;creator=factset&amp;display_string=Audit"}</definedName>
    <definedName name="_1272__FDSAUDITLINK__" hidden="1">{"fdsup://Directions/FactSet Auditing Viewer?action=AUDIT_VALUE&amp;DB=129&amp;ID1=59170810&amp;VALUEID=01001&amp;SDATE=200902&amp;PERIODTYPE=QTR_STD&amp;window=popup_no_bar&amp;width=385&amp;height=120&amp;START_MAXIMIZED=FALSE&amp;creator=factset&amp;display_string=Audit"}</definedName>
    <definedName name="_1273__FDSAUDITLINK__" hidden="1">{"fdsup://Directions/FactSet Auditing Viewer?action=AUDIT_VALUE&amp;DB=129&amp;ID1=59170810&amp;VALUEID=01001&amp;SDATE=201002&amp;PERIODTYPE=QTR_STD&amp;window=popup_no_bar&amp;width=385&amp;height=120&amp;START_MAXIMIZED=FALSE&amp;creator=factset&amp;display_string=Audit"}</definedName>
    <definedName name="_1274__FDSAUDITLINK__" hidden="1">{"fdsup://Directions/FactSet Auditing Viewer?action=AUDIT_VALUE&amp;DB=129&amp;ID1=74018910&amp;VALUEID=01001&amp;SDATE=200901&amp;PERIODTYPE=QTR_STD&amp;window=popup_no_bar&amp;width=385&amp;height=120&amp;START_MAXIMIZED=FALSE&amp;creator=factset&amp;display_string=Audit"}</definedName>
    <definedName name="_1275__FDSAUDITLINK__" hidden="1">{"fdsup://Directions/FactSet Auditing Viewer?action=AUDIT_VALUE&amp;DB=129&amp;ID1=74018910&amp;VALUEID=01001&amp;SDATE=201001&amp;PERIODTYPE=QTR_STD&amp;window=popup_no_bar&amp;width=385&amp;height=120&amp;START_MAXIMIZED=FALSE&amp;creator=factset&amp;display_string=Audit"}</definedName>
    <definedName name="_1276__FDSAUDITLINK__" hidden="1">{"fdsup://Directions/FactSet Auditing Viewer?action=AUDIT_VALUE&amp;DB=129&amp;ID1=74150340&amp;VALUEID=01001&amp;SDATE=200902&amp;PERIODTYPE=QTR_STD&amp;window=popup_no_bar&amp;width=385&amp;height=120&amp;START_MAXIMIZED=FALSE&amp;creator=factset&amp;display_string=Audit"}</definedName>
    <definedName name="_1277__FDSAUDITLINK__" hidden="1">{"fdsup://Directions/FactSet Auditing Viewer?action=AUDIT_VALUE&amp;DB=129&amp;ID1=74150340&amp;VALUEID=01001&amp;SDATE=201002&amp;PERIODTYPE=QTR_STD&amp;window=popup_no_bar&amp;width=385&amp;height=120&amp;START_MAXIMIZED=FALSE&amp;creator=factset&amp;display_string=Audit"}</definedName>
    <definedName name="_1278__FDSAUDITLINK__" hidden="1">{"fdsup://Directions/FactSet Auditing Viewer?action=AUDIT_VALUE&amp;DB=129&amp;ID1=72925110&amp;VALUEID=01001&amp;SDATE=200902&amp;PERIODTYPE=QTR_STD&amp;window=popup_no_bar&amp;width=385&amp;height=120&amp;START_MAXIMIZED=FALSE&amp;creator=factset&amp;display_string=Audit"}</definedName>
    <definedName name="_1279__FDSAUDITLINK__" hidden="1">{"fdsup://Directions/FactSet Auditing Viewer?action=AUDIT_VALUE&amp;DB=129&amp;ID1=72925110&amp;VALUEID=01001&amp;SDATE=201002&amp;PERIODTYPE=QTR_STD&amp;window=popup_no_bar&amp;width=385&amp;height=120&amp;START_MAXIMIZED=FALSE&amp;creator=factset&amp;display_string=Audit"}</definedName>
    <definedName name="_128__FDSAUDITLINK__" hidden="1">{"fdsup://directions/FAT Viewer?action=UPDATE&amp;creator=factset&amp;DYN_ARGS=TRUE&amp;DOC_NAME=FAT:FQL_AUDITING_CLIENT_TEMPLATE.FAT&amp;display_string=Audit&amp;VAR:KEY=LSPGVEPGDO&amp;VAR:QUERY=RkZfRUJJVERBX09QRVIoUVRSLDQvMS8yMDEwLDYvMzAvMjAxMCwsLFVTRCk=&amp;WINDOW=FIRST_POPUP&amp;HEIGH","T=450&amp;WIDTH=450&amp;START_MAXIMIZED=FALSE&amp;VAR:CALENDAR=US&amp;VAR:SYMBOL=THC&amp;VAR:INDEX=0"}</definedName>
    <definedName name="_1280__FDSAUDITLINK__" hidden="1">{"fdsup://Directions/FactSet Auditing Viewer?action=AUDIT_VALUE&amp;DB=129&amp;ID1=69331C10&amp;VALUEID=01001&amp;SDATE=200902&amp;PERIODTYPE=QTR_STD&amp;window=popup_no_bar&amp;width=385&amp;height=120&amp;START_MAXIMIZED=FALSE&amp;creator=factset&amp;display_string=Audit"}</definedName>
    <definedName name="_1281__FDSAUDITLINK__" hidden="1">{"fdsup://Directions/FactSet Auditing Viewer?action=AUDIT_VALUE&amp;DB=129&amp;ID1=69331C10&amp;VALUEID=01001&amp;SDATE=201002&amp;PERIODTYPE=QTR_STD&amp;window=popup_no_bar&amp;width=385&amp;height=120&amp;START_MAXIMIZED=FALSE&amp;creator=factset&amp;display_string=Audit"}</definedName>
    <definedName name="_1282__FDSAUDITLINK__" hidden="1">{"fdsup://Directions/FactSet Auditing Viewer?action=AUDIT_VALUE&amp;DB=129&amp;ID1=69371810&amp;VALUEID=01001&amp;SDATE=200902&amp;PERIODTYPE=QTR_STD&amp;window=popup_no_bar&amp;width=385&amp;height=120&amp;START_MAXIMIZED=FALSE&amp;creator=factset&amp;display_string=Audit"}</definedName>
    <definedName name="_1283__FDSAUDITLINK__" hidden="1">{"fdsup://Directions/FactSet Auditing Viewer?action=AUDIT_VALUE&amp;DB=129&amp;ID1=69371810&amp;VALUEID=01001&amp;SDATE=201002&amp;PERIODTYPE=QTR_STD&amp;window=popup_no_bar&amp;width=385&amp;height=120&amp;START_MAXIMIZED=FALSE&amp;creator=factset&amp;display_string=Audit"}</definedName>
    <definedName name="_1284__FDSAUDITLINK__" hidden="1">{"fdsup://Directions/FactSet Auditing Viewer?action=AUDIT_VALUE&amp;DB=129&amp;ID1=72447910&amp;VALUEID=01001&amp;SDATE=200902&amp;PERIODTYPE=QTR_STD&amp;window=popup_no_bar&amp;width=385&amp;height=120&amp;START_MAXIMIZED=FALSE&amp;creator=factset&amp;display_string=Audit"}</definedName>
    <definedName name="_1285__FDSAUDITLINK__" hidden="1">{"fdsup://Directions/FactSet Auditing Viewer?action=AUDIT_VALUE&amp;DB=129&amp;ID1=72447910&amp;VALUEID=01001&amp;SDATE=201002&amp;PERIODTYPE=QTR_STD&amp;window=popup_no_bar&amp;width=385&amp;height=120&amp;START_MAXIMIZED=FALSE&amp;creator=factset&amp;display_string=Audit"}</definedName>
    <definedName name="_1286__FDSAUDITLINK__" hidden="1">{"fdsup://Directions/FactSet Auditing Viewer?action=AUDIT_VALUE&amp;DB=129&amp;ID1=70432610&amp;VALUEID=01001&amp;SDATE=200804&amp;PERIODTYPE=QTR_STD&amp;window=popup_no_bar&amp;width=385&amp;height=120&amp;START_MAXIMIZED=FALSE&amp;creator=factset&amp;display_string=Audit"}</definedName>
    <definedName name="_1287__FDSAUDITLINK__" hidden="1">{"fdsup://Directions/FactSet Auditing Viewer?action=AUDIT_VALUE&amp;DB=129&amp;ID1=70432610&amp;VALUEID=01001&amp;SDATE=200904&amp;PERIODTYPE=QTR_STD&amp;window=popup_no_bar&amp;width=385&amp;height=120&amp;START_MAXIMIZED=FALSE&amp;creator=factset&amp;display_string=Audit"}</definedName>
    <definedName name="_1288__FDSAUDITLINK__" hidden="1">{"fdsup://Directions/FactSet Auditing Viewer?action=AUDIT_VALUE&amp;DB=129&amp;ID1=67459910&amp;VALUEID=01001&amp;SDATE=200902&amp;PERIODTYPE=QTR_STD&amp;window=popup_no_bar&amp;width=385&amp;height=120&amp;START_MAXIMIZED=FALSE&amp;creator=factset&amp;display_string=Audit"}</definedName>
    <definedName name="_1289__FDSAUDITLINK__" hidden="1">{"fdsup://Directions/FactSet Auditing Viewer?action=AUDIT_VALUE&amp;DB=129&amp;ID1=67459910&amp;VALUEID=01001&amp;SDATE=201002&amp;PERIODTYPE=QTR_STD&amp;window=popup_no_bar&amp;width=385&amp;height=120&amp;START_MAXIMIZED=FALSE&amp;creator=factset&amp;display_string=Audit"}</definedName>
    <definedName name="_129__FDSAUDITLINK__" hidden="1">{"fdsup://directions/FAT Viewer?action=UPDATE&amp;creator=factset&amp;DYN_ARGS=TRUE&amp;DOC_NAME=FAT:FQL_AUDITING_CLIENT_TEMPLATE.FAT&amp;display_string=Audit&amp;VAR:KEY=JYPWHKZYNU&amp;VAR:QUERY=RkZfRUJJVERBX09QRVIoUVRSLDQvMS8yMDA5LDYvMzAvMjAwOSwsLFVTRCk=&amp;WINDOW=FIRST_POPUP&amp;HEIGH","T=450&amp;WIDTH=450&amp;START_MAXIMIZED=FALSE&amp;VAR:CALENDAR=US&amp;VAR:SYMBOL=TGT&amp;VAR:INDEX=0"}</definedName>
    <definedName name="_1290__FDSAUDITLINK__" hidden="1">{"fdsup://Directions/FactSet Auditing Viewer?action=AUDIT_VALUE&amp;DB=129&amp;ID1=68609110&amp;VALUEID=01001&amp;SDATE=200902&amp;PERIODTYPE=QTR_STD&amp;window=popup_no_bar&amp;width=385&amp;height=120&amp;START_MAXIMIZED=FALSE&amp;creator=factset&amp;display_string=Audit"}</definedName>
    <definedName name="_1291__FDSAUDITLINK__" hidden="1">{"fdsup://Directions/FactSet Auditing Viewer?action=AUDIT_VALUE&amp;DB=129&amp;ID1=68609110&amp;VALUEID=01001&amp;SDATE=201002&amp;PERIODTYPE=QTR_STD&amp;window=popup_no_bar&amp;width=385&amp;height=120&amp;START_MAXIMIZED=FALSE&amp;creator=factset&amp;display_string=Audit"}</definedName>
    <definedName name="_1292__FDSAUDITLINK__" hidden="1">{"fdsup://Directions/FactSet Auditing Viewer?action=AUDIT_VALUE&amp;DB=129&amp;ID1=68389X10&amp;VALUEID=01001&amp;SDATE=200804&amp;PERIODTYPE=QTR_STD&amp;window=popup_no_bar&amp;width=385&amp;height=120&amp;START_MAXIMIZED=FALSE&amp;creator=factset&amp;display_string=Audit"}</definedName>
    <definedName name="_1293__FDSAUDITLINK__" hidden="1">{"fdsup://Directions/FactSet Auditing Viewer?action=AUDIT_VALUE&amp;DB=129&amp;ID1=68389X10&amp;VALUEID=01001&amp;SDATE=200904&amp;PERIODTYPE=QTR_STD&amp;window=popup_no_bar&amp;width=385&amp;height=120&amp;START_MAXIMIZED=FALSE&amp;creator=factset&amp;display_string=Audit"}</definedName>
    <definedName name="_1294__FDSAUDITLINK__" hidden="1">{"fdsup://Directions/FactSet Auditing Viewer?action=AUDIT_VALUE&amp;DB=129&amp;ID1=68191910&amp;VALUEID=01001&amp;SDATE=200902&amp;PERIODTYPE=QTR_STD&amp;window=popup_no_bar&amp;width=385&amp;height=120&amp;START_MAXIMIZED=FALSE&amp;creator=factset&amp;display_string=Audit"}</definedName>
    <definedName name="_1295__FDSAUDITLINK__" hidden="1">{"fdsup://Directions/FactSet Auditing Viewer?action=AUDIT_VALUE&amp;DB=129&amp;ID1=68191910&amp;VALUEID=01001&amp;SDATE=201002&amp;PERIODTYPE=QTR_STD&amp;window=popup_no_bar&amp;width=385&amp;height=120&amp;START_MAXIMIZED=FALSE&amp;creator=factset&amp;display_string=Audit"}</definedName>
    <definedName name="_1296__FDSAUDITLINK__" hidden="1">{"fdsup://Directions/FactSet Auditing Viewer?action=AUDIT_VALUE&amp;DB=129&amp;ID1=68268010&amp;VALUEID=01001&amp;SDATE=200902&amp;PERIODTYPE=QTR_STD&amp;window=popup_no_bar&amp;width=385&amp;height=120&amp;START_MAXIMIZED=FALSE&amp;creator=factset&amp;display_string=Audit"}</definedName>
    <definedName name="_1297__FDSAUDITLINK__" hidden="1">{"fdsup://Directions/FactSet Auditing Viewer?action=AUDIT_VALUE&amp;DB=129&amp;ID1=68268010&amp;VALUEID=01001&amp;SDATE=201002&amp;PERIODTYPE=QTR_STD&amp;window=popup_no_bar&amp;width=385&amp;height=120&amp;START_MAXIMIZED=FALSE&amp;creator=factset&amp;display_string=Audit"}</definedName>
    <definedName name="_1298__FDSAUDITLINK__" hidden="1">{"fdsup://Directions/FactSet Auditing Viewer?action=AUDIT_VALUE&amp;DB=129&amp;ID1=69076840&amp;VALUEID=01001&amp;SDATE=200902&amp;PERIODTYPE=QTR_STD&amp;window=popup_no_bar&amp;width=385&amp;height=120&amp;START_MAXIMIZED=FALSE&amp;creator=factset&amp;display_string=Audit"}</definedName>
    <definedName name="_1299__FDSAUDITLINK__" hidden="1">{"fdsup://Directions/FactSet Auditing Viewer?action=AUDIT_VALUE&amp;DB=129&amp;ID1=69076840&amp;VALUEID=01001&amp;SDATE=201002&amp;PERIODTYPE=QTR_STD&amp;window=popup_no_bar&amp;width=385&amp;height=120&amp;START_MAXIMIZED=FALSE&amp;creator=factset&amp;display_string=Audit"}</definedName>
    <definedName name="_13__FDSAUDITLINK__" localSheetId="7" hidden="1">{"fdsup://Directions/FactSet Auditing Viewer?action=AUDIT_VALUE&amp;DB=129&amp;ID1=595937&amp;VALUEID=02001&amp;SDATE=2009&amp;PERIODTYPE=ANN_STD&amp;window=popup_no_bar&amp;width=385&amp;height=120&amp;START_MAXIMIZED=FALSE&amp;creator=factset&amp;display_string=Audit"}</definedName>
    <definedName name="_13__FDSAUDITLINK__" hidden="1">{"fdsup://Directions/FactSet Auditing Viewer?action=AUDIT_VALUE&amp;DB=129&amp;ID1=595937&amp;VALUEID=02001&amp;SDATE=2009&amp;PERIODTYPE=ANN_STD&amp;window=popup_no_bar&amp;width=385&amp;height=120&amp;START_MAXIMIZED=FALSE&amp;creator=factset&amp;display_string=Audit"}</definedName>
    <definedName name="_130__FDSAUDITLINK__" hidden="1">{"fdsup://directions/FAT Viewer?action=UPDATE&amp;creator=factset&amp;DYN_ARGS=TRUE&amp;DOC_NAME=FAT:FQL_AUDITING_CLIENT_TEMPLATE.FAT&amp;display_string=Audit&amp;VAR:KEY=PKBKPYHWZE&amp;VAR:QUERY=RkZfRUJJVERBX09QRVIoUVRSLDQvMS8yMDEwLDYvMzAvMjAxMCwsLFVTRCk=&amp;WINDOW=FIRST_POPUP&amp;HEIGH","T=450&amp;WIDTH=450&amp;START_MAXIMIZED=FALSE&amp;VAR:CALENDAR=US&amp;VAR:SYMBOL=TGT&amp;VAR:INDEX=0"}</definedName>
    <definedName name="_1300__FDSAUDITLINK__" hidden="1">{"fdsup://Directions/FactSet Auditing Viewer?action=AUDIT_VALUE&amp;DB=129&amp;ID1=67622010&amp;VALUEID=01001&amp;SDATE=200902&amp;PERIODTYPE=QTR_STD&amp;window=popup_no_bar&amp;width=385&amp;height=120&amp;START_MAXIMIZED=FALSE&amp;creator=factset&amp;display_string=Audit"}</definedName>
    <definedName name="_1301__FDSAUDITLINK__" hidden="1">{"fdsup://Directions/FactSet Auditing Viewer?action=AUDIT_VALUE&amp;DB=129&amp;ID1=67622010&amp;VALUEID=01001&amp;SDATE=201002&amp;PERIODTYPE=QTR_STD&amp;window=popup_no_bar&amp;width=385&amp;height=120&amp;START_MAXIMIZED=FALSE&amp;creator=factset&amp;display_string=Audit"}</definedName>
    <definedName name="_1302__FDSAUDITLINK__" hidden="1">{"fdsup://Directions/FactSet Auditing Viewer?action=AUDIT_VALUE&amp;DB=129&amp;ID1=62949110&amp;VALUEID=01001&amp;SDATE=200902&amp;PERIODTYPE=QTR_STD&amp;window=popup_no_bar&amp;width=385&amp;height=120&amp;START_MAXIMIZED=FALSE&amp;creator=factset&amp;display_string=Audit"}</definedName>
    <definedName name="_1303__FDSAUDITLINK__" hidden="1">{"fdsup://Directions/FactSet Auditing Viewer?action=AUDIT_VALUE&amp;DB=129&amp;ID1=62949110&amp;VALUEID=01001&amp;SDATE=201002&amp;PERIODTYPE=QTR_STD&amp;window=popup_no_bar&amp;width=385&amp;height=120&amp;START_MAXIMIZED=FALSE&amp;creator=factset&amp;display_string=Audit"}</definedName>
    <definedName name="_1304__FDSAUDITLINK__" hidden="1">{"fdsup://Directions/FactSet Auditing Viewer?action=AUDIT_VALUE&amp;DB=129&amp;ID1=65011110&amp;VALUEID=01001&amp;SDATE=201002&amp;PERIODTYPE=QTR_STD&amp;window=popup_no_bar&amp;width=385&amp;height=120&amp;START_MAXIMIZED=FALSE&amp;creator=factset&amp;display_string=Audit"}</definedName>
    <definedName name="_1305__FDSAUDITLINK__" hidden="1">{"fdsup://Directions/FactSet Auditing Viewer?action=AUDIT_VALUE&amp;DB=129&amp;ID1=65248E10&amp;VALUEID=01001&amp;SDATE=200904&amp;PERIODTYPE=QTR_STD&amp;window=popup_no_bar&amp;width=385&amp;height=120&amp;START_MAXIMIZED=FALSE&amp;creator=factset&amp;display_string=Audit"}</definedName>
    <definedName name="_1306__FDSAUDITLINK__" hidden="1">{"fdsup://Directions/FactSet Auditing Viewer?action=AUDIT_VALUE&amp;DB=129&amp;ID1=65248E10&amp;VALUEID=01001&amp;SDATE=201004&amp;PERIODTYPE=QTR_STD&amp;window=popup_no_bar&amp;width=385&amp;height=120&amp;START_MAXIMIZED=FALSE&amp;creator=factset&amp;display_string=Audit"}</definedName>
    <definedName name="_1307__FDSAUDITLINK__" hidden="1">{"fdsup://Directions/FactSet Auditing Viewer?action=AUDIT_VALUE&amp;DB=129&amp;ID1=65122910&amp;VALUEID=01001&amp;SDATE=200902&amp;PERIODTYPE=QTR_STD&amp;window=popup_no_bar&amp;width=385&amp;height=120&amp;START_MAXIMIZED=FALSE&amp;creator=factset&amp;display_string=Audit"}</definedName>
    <definedName name="_1308__FDSAUDITLINK__" hidden="1">{"fdsup://Directions/FactSet Auditing Viewer?action=AUDIT_VALUE&amp;DB=129&amp;ID1=65122910&amp;VALUEID=01001&amp;SDATE=201002&amp;PERIODTYPE=QTR_STD&amp;window=popup_no_bar&amp;width=385&amp;height=120&amp;START_MAXIMIZED=FALSE&amp;creator=factset&amp;display_string=Audit"}</definedName>
    <definedName name="_1309__FDSAUDITLINK__" hidden="1">{"fdsup://Directions/FactSet Auditing Viewer?action=AUDIT_VALUE&amp;DB=129&amp;ID1=67000810&amp;VALUEID=01001&amp;SDATE=200902&amp;PERIODTYPE=QTR_STD&amp;window=popup_no_bar&amp;width=385&amp;height=120&amp;START_MAXIMIZED=FALSE&amp;creator=factset&amp;display_string=Audit"}</definedName>
    <definedName name="_131__FDSAUDITLINK__" hidden="1">{"fdsup://directions/FAT Viewer?action=UPDATE&amp;creator=factset&amp;DYN_ARGS=TRUE&amp;DOC_NAME=FAT:FQL_AUDITING_CLIENT_TEMPLATE.FAT&amp;display_string=Audit&amp;VAR:KEY=XGVSRYFEJG&amp;VAR:QUERY=RkZfRUJJVERBX09QRVIoUVRSLDQvMS8yMDA5LDYvMzAvMjAwOSwsLFVTRCk=&amp;WINDOW=FIRST_POPUP&amp;HEIGH","T=450&amp;WIDTH=450&amp;START_MAXIMIZED=FALSE&amp;VAR:CALENDAR=US&amp;VAR:SYMBOL=TER&amp;VAR:INDEX=0"}</definedName>
    <definedName name="_1310__FDSAUDITLINK__" hidden="1">{"fdsup://Directions/FactSet Auditing Viewer?action=AUDIT_VALUE&amp;DB=129&amp;ID1=67000810&amp;VALUEID=01001&amp;SDATE=201002&amp;PERIODTYPE=QTR_STD&amp;window=popup_no_bar&amp;width=385&amp;height=120&amp;START_MAXIMIZED=FALSE&amp;creator=factset&amp;display_string=Audit"}</definedName>
    <definedName name="_1311__FDSAUDITLINK__" hidden="1">{"fdsup://Directions/FactSet Auditing Viewer?action=AUDIT_VALUE&amp;DB=129&amp;ID1=67066G10&amp;VALUEID=01001&amp;SDATE=201001&amp;PERIODTYPE=QTR_STD&amp;window=popup_no_bar&amp;width=385&amp;height=120&amp;START_MAXIMIZED=FALSE&amp;creator=factset&amp;display_string=Audit"}</definedName>
    <definedName name="_1312__FDSAUDITLINK__" hidden="1">{"fdsup://Directions/FactSet Auditing Viewer?action=AUDIT_VALUE&amp;DB=129&amp;ID1=67034610&amp;VALUEID=01001&amp;SDATE=200902&amp;PERIODTYPE=QTR_STD&amp;window=popup_no_bar&amp;width=385&amp;height=120&amp;START_MAXIMIZED=FALSE&amp;creator=factset&amp;display_string=Audit"}</definedName>
    <definedName name="_1313__FDSAUDITLINK__" hidden="1">{"fdsup://Directions/FactSet Auditing Viewer?action=AUDIT_VALUE&amp;DB=129&amp;ID1=67034610&amp;VALUEID=01001&amp;SDATE=201002&amp;PERIODTYPE=QTR_STD&amp;window=popup_no_bar&amp;width=385&amp;height=120&amp;START_MAXIMIZED=FALSE&amp;creator=factset&amp;display_string=Audit"}</definedName>
    <definedName name="_1314__FDSAUDITLINK__" hidden="1">{"fdsup://Directions/FactSet Auditing Viewer?action=AUDIT_VALUE&amp;DB=129&amp;ID1=66439710&amp;VALUEID=01001&amp;SDATE=200902&amp;PERIODTYPE=QTR_STD&amp;window=popup_no_bar&amp;width=385&amp;height=120&amp;START_MAXIMIZED=FALSE&amp;creator=factset&amp;display_string=Audit"}</definedName>
    <definedName name="_1315__FDSAUDITLINK__" hidden="1">{"fdsup://Directions/FactSet Auditing Viewer?action=AUDIT_VALUE&amp;DB=129&amp;ID1=66439710&amp;VALUEID=01001&amp;SDATE=201002&amp;PERIODTYPE=QTR_STD&amp;window=popup_no_bar&amp;width=385&amp;height=120&amp;START_MAXIMIZED=FALSE&amp;creator=factset&amp;display_string=Audit"}</definedName>
    <definedName name="_1316__FDSAUDITLINK__" hidden="1">{"fdsup://Directions/FactSet Auditing Viewer?action=AUDIT_VALUE&amp;DB=129&amp;ID1=64110D10&amp;VALUEID=01001&amp;SDATE=200904&amp;PERIODTYPE=QTR_STD&amp;window=popup_no_bar&amp;width=385&amp;height=120&amp;START_MAXIMIZED=FALSE&amp;creator=factset&amp;display_string=Audit"}</definedName>
    <definedName name="_1317__FDSAUDITLINK__" hidden="1">{"fdsup://Directions/FactSet Auditing Viewer?action=AUDIT_VALUE&amp;DB=129&amp;ID1=63764010&amp;VALUEID=01001&amp;SDATE=200904&amp;PERIODTYPE=QTR_STD&amp;window=popup_no_bar&amp;width=385&amp;height=120&amp;START_MAXIMIZED=FALSE&amp;creator=factset&amp;display_string=Audit"}</definedName>
    <definedName name="_1318__FDSAUDITLINK__" hidden="1">{"fdsup://Directions/FactSet Auditing Viewer?action=AUDIT_VALUE&amp;DB=129&amp;ID1=65584410&amp;VALUEID=01001&amp;SDATE=200902&amp;PERIODTYPE=QTR_STD&amp;window=popup_no_bar&amp;width=385&amp;height=120&amp;START_MAXIMIZED=FALSE&amp;creator=factset&amp;display_string=Audit"}</definedName>
    <definedName name="_1319__FDSAUDITLINK__" hidden="1">{"fdsup://Directions/FactSet Auditing Viewer?action=AUDIT_VALUE&amp;DB=129&amp;ID1=65584410&amp;VALUEID=01001&amp;SDATE=201002&amp;PERIODTYPE=QTR_STD&amp;window=popup_no_bar&amp;width=385&amp;height=120&amp;START_MAXIMIZED=FALSE&amp;creator=factset&amp;display_string=Audit"}</definedName>
    <definedName name="_132__FDSAUDITLINK__" hidden="1">{"fdsup://directions/FAT Viewer?action=UPDATE&amp;creator=factset&amp;DYN_ARGS=TRUE&amp;DOC_NAME=FAT:FQL_AUDITING_CLIENT_TEMPLATE.FAT&amp;display_string=Audit&amp;VAR:KEY=FAFSTSPCHM&amp;VAR:QUERY=RkZfRUJJVERBX09QRVIoUVRSLDQvMS8yMDEwLDYvMzAvMjAxMCwsLFVTRCk=&amp;WINDOW=FIRST_POPUP&amp;HEIGH","T=450&amp;WIDTH=450&amp;START_MAXIMIZED=FALSE&amp;VAR:CALENDAR=US&amp;VAR:SYMBOL=TER&amp;VAR:INDEX=0"}</definedName>
    <definedName name="_1320__FDSAUDITLINK__" hidden="1">{"fdsup://Directions/FactSet Auditing Viewer?action=AUDIT_VALUE&amp;DB=129&amp;ID1=62937750&amp;VALUEID=01001&amp;SDATE=200902&amp;PERIODTYPE=QTR_STD&amp;window=popup_no_bar&amp;width=385&amp;height=120&amp;START_MAXIMIZED=FALSE&amp;creator=factset&amp;display_string=Audit"}</definedName>
    <definedName name="_1321__FDSAUDITLINK__" hidden="1">{"fdsup://Directions/FactSet Auditing Viewer?action=AUDIT_VALUE&amp;DB=129&amp;ID1=62937750&amp;VALUEID=01001&amp;SDATE=201002&amp;PERIODTYPE=QTR_STD&amp;window=popup_no_bar&amp;width=385&amp;height=120&amp;START_MAXIMIZED=FALSE&amp;creator=factset&amp;display_string=Audit"}</definedName>
    <definedName name="_1322__FDSAUDITLINK__" hidden="1">{"fdsup://Directions/FactSet Auditing Viewer?action=AUDIT_VALUE&amp;DB=129&amp;ID1=67000610&amp;VALUEID=01001&amp;SDATE=201002&amp;PERIODTYPE=QTR_STD&amp;window=popup_no_bar&amp;width=385&amp;height=120&amp;START_MAXIMIZED=FALSE&amp;creator=factset&amp;display_string=Audit"}</definedName>
    <definedName name="_1323__FDSAUDITLINK__" hidden="1">{"fdsup://Directions/FactSet Auditing Viewer?action=AUDIT_VALUE&amp;DB=129&amp;ID1=63707110&amp;VALUEID=01001&amp;SDATE=200902&amp;PERIODTYPE=QTR_STD&amp;window=popup_no_bar&amp;width=385&amp;height=120&amp;START_MAXIMIZED=FALSE&amp;creator=factset&amp;display_string=Audit"}</definedName>
    <definedName name="_1324__FDSAUDITLINK__" hidden="1">{"fdsup://Directions/FactSet Auditing Viewer?action=AUDIT_VALUE&amp;DB=129&amp;ID1=63707110&amp;VALUEID=01001&amp;SDATE=201002&amp;PERIODTYPE=QTR_STD&amp;window=popup_no_bar&amp;width=385&amp;height=120&amp;START_MAXIMIZED=FALSE&amp;creator=factset&amp;display_string=Audit"}</definedName>
    <definedName name="_1325__FDSAUDITLINK__" hidden="1">{"fdsup://Directions/FactSet Auditing Viewer?action=AUDIT_VALUE&amp;DB=129&amp;ID1=66680710&amp;VALUEID=01001&amp;SDATE=200902&amp;PERIODTYPE=QTR_STD&amp;window=popup_no_bar&amp;width=385&amp;height=120&amp;START_MAXIMIZED=FALSE&amp;creator=factset&amp;display_string=Audit"}</definedName>
    <definedName name="_1326__FDSAUDITLINK__" hidden="1">{"fdsup://Directions/FactSet Auditing Viewer?action=AUDIT_VALUE&amp;DB=129&amp;ID1=66680710&amp;VALUEID=01001&amp;SDATE=201002&amp;PERIODTYPE=QTR_STD&amp;window=popup_no_bar&amp;width=385&amp;height=120&amp;START_MAXIMIZED=FALSE&amp;creator=factset&amp;display_string=Audit"}</definedName>
    <definedName name="_1327__FDSAUDITLINK__" hidden="1">{"fdsup://Directions/FactSet Auditing Viewer?action=AUDIT_VALUE&amp;DB=129&amp;ID1=65410610&amp;VALUEID=01001&amp;SDATE=200804&amp;PERIODTYPE=QTR_STD&amp;window=popup_no_bar&amp;width=385&amp;height=120&amp;START_MAXIMIZED=FALSE&amp;creator=factset&amp;display_string=Audit"}</definedName>
    <definedName name="_1328__FDSAUDITLINK__" hidden="1">{"fdsup://Directions/FactSet Auditing Viewer?action=AUDIT_VALUE&amp;DB=129&amp;ID1=65410610&amp;VALUEID=01001&amp;SDATE=200904&amp;PERIODTYPE=QTR_STD&amp;window=popup_no_bar&amp;width=385&amp;height=120&amp;START_MAXIMIZED=FALSE&amp;creator=factset&amp;display_string=Audit"}</definedName>
    <definedName name="_1329__FDSAUDITLINK__" hidden="1">{"fdsup://Directions/FactSet Auditing Viewer?action=AUDIT_VALUE&amp;DB=129&amp;ID1=65473P10&amp;VALUEID=01001&amp;SDATE=200902&amp;PERIODTYPE=QTR_STD&amp;window=popup_no_bar&amp;width=385&amp;height=120&amp;START_MAXIMIZED=FALSE&amp;creator=factset&amp;display_string=Audit"}</definedName>
    <definedName name="_133__FDSAUDITLINK__" hidden="1">{"fdsup://directions/FAT Viewer?action=UPDATE&amp;creator=factset&amp;DYN_ARGS=TRUE&amp;DOC_NAME=FAT:FQL_AUDITING_CLIENT_TEMPLATE.FAT&amp;display_string=Audit&amp;VAR:KEY=XSBQHKDKRI&amp;VAR:QUERY=RkZfRUJJVERBX09QRVIoUVRSLDQvMS8yMDA5LDYvMzAvMjAwOSwsLFVTRCk=&amp;WINDOW=FIRST_POPUP&amp;HEIGH","T=450&amp;WIDTH=450&amp;START_MAXIMIZED=FALSE&amp;VAR:CALENDAR=US&amp;VAR:SYMBOL=TEG&amp;VAR:INDEX=0"}</definedName>
    <definedName name="_1330__FDSAUDITLINK__" hidden="1">{"fdsup://Directions/FactSet Auditing Viewer?action=AUDIT_VALUE&amp;DB=129&amp;ID1=65473P10&amp;VALUEID=01001&amp;SDATE=201002&amp;PERIODTYPE=QTR_STD&amp;window=popup_no_bar&amp;width=385&amp;height=120&amp;START_MAXIMIZED=FALSE&amp;creator=factset&amp;display_string=Audit"}</definedName>
    <definedName name="_1331__FDSAUDITLINK__" hidden="1">{"fdsup://Directions/FactSet Auditing Viewer?action=AUDIT_VALUE&amp;DB=129&amp;ID1=65163910&amp;VALUEID=01001&amp;SDATE=200902&amp;PERIODTYPE=QTR_STD&amp;window=popup_no_bar&amp;width=385&amp;height=120&amp;START_MAXIMIZED=FALSE&amp;creator=factset&amp;display_string=Audit"}</definedName>
    <definedName name="_1332__FDSAUDITLINK__" hidden="1">{"fdsup://Directions/FactSet Auditing Viewer?action=AUDIT_VALUE&amp;DB=129&amp;ID1=65163910&amp;VALUEID=01001&amp;SDATE=201002&amp;PERIODTYPE=QTR_STD&amp;window=popup_no_bar&amp;width=385&amp;height=120&amp;START_MAXIMIZED=FALSE&amp;creator=factset&amp;display_string=Audit"}</definedName>
    <definedName name="_1333__FDSAUDITLINK__" hidden="1">{"fdsup://Directions/FactSet Auditing Viewer?action=AUDIT_VALUE&amp;DB=129&amp;ID1=65339F10&amp;VALUEID=01001&amp;SDATE=200902&amp;PERIODTYPE=QTR_STD&amp;window=popup_no_bar&amp;width=385&amp;height=120&amp;START_MAXIMIZED=FALSE&amp;creator=factset&amp;display_string=Audit"}</definedName>
    <definedName name="_1334__FDSAUDITLINK__" hidden="1">{"fdsup://Directions/FactSet Auditing Viewer?action=AUDIT_VALUE&amp;DB=129&amp;ID1=65339F10&amp;VALUEID=01001&amp;SDATE=201002&amp;PERIODTYPE=QTR_STD&amp;window=popup_no_bar&amp;width=385&amp;height=120&amp;START_MAXIMIZED=FALSE&amp;creator=factset&amp;display_string=Audit"}</definedName>
    <definedName name="_1335__FDSAUDITLINK__" hidden="1">{"fdsup://Directions/FactSet Auditing Viewer?action=AUDIT_VALUE&amp;DB=129&amp;ID1=63110310&amp;VALUEID=01001&amp;SDATE=200902&amp;PERIODTYPE=QTR_STD&amp;window=popup_no_bar&amp;width=385&amp;height=120&amp;START_MAXIMIZED=FALSE&amp;creator=factset&amp;display_string=Audit"}</definedName>
    <definedName name="_1336__FDSAUDITLINK__" hidden="1">{"fdsup://Directions/FactSet Auditing Viewer?action=AUDIT_VALUE&amp;DB=129&amp;ID1=63110310&amp;VALUEID=01001&amp;SDATE=201002&amp;PERIODTYPE=QTR_STD&amp;window=popup_no_bar&amp;width=385&amp;height=120&amp;START_MAXIMIZED=FALSE&amp;creator=factset&amp;display_string=Audit"}</definedName>
    <definedName name="_1337__FDSAUDITLINK__" hidden="1">{"fdsup://Directions/FactSet Auditing Viewer?action=AUDIT_VALUE&amp;DB=129&amp;ID1=G6359F10&amp;VALUEID=01001&amp;SDATE=200902&amp;PERIODTYPE=QTR_STD&amp;window=popup_no_bar&amp;width=385&amp;height=120&amp;START_MAXIMIZED=FALSE&amp;creator=factset&amp;display_string=Audit"}</definedName>
    <definedName name="_1338__FDSAUDITLINK__" hidden="1">{"fdsup://Directions/FactSet Auditing Viewer?action=AUDIT_VALUE&amp;DB=129&amp;ID1=G6359F10&amp;VALUEID=01001&amp;SDATE=201002&amp;PERIODTYPE=QTR_STD&amp;window=popup_no_bar&amp;width=385&amp;height=120&amp;START_MAXIMIZED=FALSE&amp;creator=factset&amp;display_string=Audit"}</definedName>
    <definedName name="_1339__FDSAUDITLINK__" hidden="1">{"fdsup://Directions/FactSet Auditing Viewer?action=AUDIT_VALUE&amp;DB=129&amp;ID1=65504410&amp;VALUEID=01001&amp;SDATE=200902&amp;PERIODTYPE=QTR_STD&amp;window=popup_no_bar&amp;width=385&amp;height=120&amp;START_MAXIMIZED=FALSE&amp;creator=factset&amp;display_string=Audit"}</definedName>
    <definedName name="_134__FDSAUDITLINK__" hidden="1">{"fdsup://directions/FAT Viewer?action=UPDATE&amp;creator=factset&amp;DYN_ARGS=TRUE&amp;DOC_NAME=FAT:FQL_AUDITING_CLIENT_TEMPLATE.FAT&amp;display_string=Audit&amp;VAR:KEY=RUFSPYPIFO&amp;VAR:QUERY=RkZfRUJJVERBX09QRVIoUVRSLDQvMS8yMDEwLDYvMzAvMjAxMCwsLFVTRCk=&amp;WINDOW=FIRST_POPUP&amp;HEIGH","T=450&amp;WIDTH=450&amp;START_MAXIMIZED=FALSE&amp;VAR:CALENDAR=US&amp;VAR:SYMBOL=TEG&amp;VAR:INDEX=0"}</definedName>
    <definedName name="_1340__FDSAUDITLINK__" hidden="1">{"fdsup://Directions/FactSet Auditing Viewer?action=AUDIT_VALUE&amp;DB=129&amp;ID1=65504410&amp;VALUEID=01001&amp;SDATE=201002&amp;PERIODTYPE=QTR_STD&amp;window=popup_no_bar&amp;width=385&amp;height=120&amp;START_MAXIMIZED=FALSE&amp;creator=factset&amp;display_string=Audit"}</definedName>
    <definedName name="_1341__FDSAUDITLINK__" hidden="1">{"fdsup://Directions/FactSet Auditing Viewer?action=AUDIT_VALUE&amp;DB=129&amp;ID1=62853010&amp;VALUEID=01001&amp;SDATE=200902&amp;PERIODTYPE=QTR_STD&amp;window=popup_no_bar&amp;width=385&amp;height=120&amp;START_MAXIMIZED=FALSE&amp;creator=factset&amp;display_string=Audit"}</definedName>
    <definedName name="_1342__FDSAUDITLINK__" hidden="1">{"fdsup://Directions/FactSet Auditing Viewer?action=AUDIT_VALUE&amp;DB=129&amp;ID1=62853010&amp;VALUEID=01001&amp;SDATE=201002&amp;PERIODTYPE=QTR_STD&amp;window=popup_no_bar&amp;width=385&amp;height=120&amp;START_MAXIMIZED=FALSE&amp;creator=factset&amp;display_string=Audit"}</definedName>
    <definedName name="_1343__FDSAUDITLINK__" hidden="1">{"fdsup://Directions/FactSet Auditing Viewer?action=AUDIT_VALUE&amp;DB=129&amp;ID1=61174210&amp;VALUEID=01001&amp;SDATE=200902&amp;PERIODTYPE=QTR_STD&amp;window=popup_no_bar&amp;width=385&amp;height=120&amp;START_MAXIMIZED=FALSE&amp;creator=factset&amp;display_string=Audit"}</definedName>
    <definedName name="_1344__FDSAUDITLINK__" hidden="1">{"fdsup://Directions/FactSet Auditing Viewer?action=AUDIT_VALUE&amp;DB=129&amp;ID1=61174210&amp;VALUEID=01001&amp;SDATE=201002&amp;PERIODTYPE=QTR_STD&amp;window=popup_no_bar&amp;width=385&amp;height=120&amp;START_MAXIMIZED=FALSE&amp;creator=factset&amp;display_string=Audit"}</definedName>
    <definedName name="_1345__FDSAUDITLINK__" hidden="1">{"fdsup://Directions/FactSet Auditing Viewer?action=AUDIT_VALUE&amp;DB=129&amp;ID1=58333410&amp;VALUEID=01001&amp;SDATE=200902&amp;PERIODTYPE=QTR_STD&amp;window=popup_no_bar&amp;width=385&amp;height=120&amp;START_MAXIMIZED=FALSE&amp;creator=factset&amp;display_string=Audit"}</definedName>
    <definedName name="_1346__FDSAUDITLINK__" hidden="1">{"fdsup://Directions/FactSet Auditing Viewer?action=AUDIT_VALUE&amp;DB=129&amp;ID1=58333410&amp;VALUEID=01001&amp;SDATE=201002&amp;PERIODTYPE=QTR_STD&amp;window=popup_no_bar&amp;width=385&amp;height=120&amp;START_MAXIMIZED=FALSE&amp;creator=factset&amp;display_string=Audit"}</definedName>
    <definedName name="_1347__FDSAUDITLINK__" hidden="1">{"fdsup://Directions/FactSet Auditing Viewer?action=AUDIT_VALUE&amp;DB=129&amp;ID1=62671710&amp;VALUEID=01001&amp;SDATE=200902&amp;PERIODTYPE=QTR_STD&amp;window=popup_no_bar&amp;width=385&amp;height=120&amp;START_MAXIMIZED=FALSE&amp;creator=factset&amp;display_string=Audit"}</definedName>
    <definedName name="_1348__FDSAUDITLINK__" hidden="1">{"fdsup://Directions/FactSet Auditing Viewer?action=AUDIT_VALUE&amp;DB=129&amp;ID1=62671710&amp;VALUEID=01001&amp;SDATE=201002&amp;PERIODTYPE=QTR_STD&amp;window=popup_no_bar&amp;width=385&amp;height=120&amp;START_MAXIMIZED=FALSE&amp;creator=factset&amp;display_string=Audit"}</definedName>
    <definedName name="_1349__FDSAUDITLINK__" hidden="1">{"fdsup://Directions/FactSet Auditing Viewer?action=AUDIT_VALUE&amp;DB=129&amp;ID1=59511210&amp;VALUEID=01001&amp;SDATE=200903&amp;PERIODTYPE=QTR_STD&amp;window=popup_no_bar&amp;width=385&amp;height=120&amp;START_MAXIMIZED=FALSE&amp;creator=factset&amp;display_string=Audit"}</definedName>
    <definedName name="_135__FDSAUDITLINK__" hidden="1">{"fdsup://directions/FAT Viewer?action=UPDATE&amp;creator=factset&amp;DYN_ARGS=TRUE&amp;DOC_NAME=FAT:FQL_AUDITING_CLIENT_TEMPLATE.FAT&amp;display_string=Audit&amp;VAR:KEY=TKXMNCPOXO&amp;VAR:QUERY=RkZfRUJJVERBX09QRVIoUVRSLDQvMS8yMDA5LDYvMzAvMjAwOSwsLFVTRCk=&amp;WINDOW=FIRST_POPUP&amp;HEIGH","T=450&amp;WIDTH=450&amp;START_MAXIMIZED=FALSE&amp;VAR:CALENDAR=US&amp;VAR:SYMBOL=TE&amp;VAR:INDEX=0"}</definedName>
    <definedName name="_1350__FDSAUDITLINK__" hidden="1">{"fdsup://Directions/FactSet Auditing Viewer?action=AUDIT_VALUE&amp;DB=129&amp;ID1=59511210&amp;VALUEID=01001&amp;SDATE=201003&amp;PERIODTYPE=QTR_STD&amp;window=popup_no_bar&amp;width=385&amp;height=120&amp;START_MAXIMIZED=FALSE&amp;creator=factset&amp;display_string=Audit"}</definedName>
    <definedName name="_1351__FDSAUDITLINK__" hidden="1">{"fdsup://Directions/FactSet Auditing Viewer?action=AUDIT_VALUE&amp;DB=129&amp;ID1=59491810&amp;VALUEID=01001&amp;SDATE=200904&amp;PERIODTYPE=QTR_STD&amp;window=popup_no_bar&amp;width=385&amp;height=120&amp;START_MAXIMIZED=FALSE&amp;creator=factset&amp;display_string=Audit"}</definedName>
    <definedName name="_1352__FDSAUDITLINK__" hidden="1">{"fdsup://Directions/FactSet Auditing Viewer?action=AUDIT_VALUE&amp;DB=129&amp;ID1=59491810&amp;VALUEID=01001&amp;SDATE=201004&amp;PERIODTYPE=QTR_STD&amp;window=popup_no_bar&amp;width=385&amp;height=120&amp;START_MAXIMIZED=FALSE&amp;creator=factset&amp;display_string=Audit"}</definedName>
    <definedName name="_1353__FDSAUDITLINK__" hidden="1">{"fdsup://Directions/FactSet Auditing Viewer?action=AUDIT_VALUE&amp;DB=129&amp;ID1=61744644&amp;VALUEID=01001&amp;SDATE=200902&amp;PERIODTYPE=QTR_STD&amp;window=popup_no_bar&amp;width=385&amp;height=120&amp;START_MAXIMIZED=FALSE&amp;creator=factset&amp;display_string=Audit"}</definedName>
    <definedName name="_1354__FDSAUDITLINK__" hidden="1">{"fdsup://Directions/FactSet Auditing Viewer?action=AUDIT_VALUE&amp;DB=129&amp;ID1=61744644&amp;VALUEID=01001&amp;SDATE=201002&amp;PERIODTYPE=QTR_STD&amp;window=popup_no_bar&amp;width=385&amp;height=120&amp;START_MAXIMIZED=FALSE&amp;creator=factset&amp;display_string=Audit"}</definedName>
    <definedName name="_1355__FDSAUDITLINK__" hidden="1">{"fdsup://Directions/FactSet Auditing Viewer?action=AUDIT_VALUE&amp;DB=129&amp;ID1=56584910&amp;VALUEID=01001&amp;SDATE=200902&amp;PERIODTYPE=QTR_STD&amp;window=popup_no_bar&amp;width=385&amp;height=120&amp;START_MAXIMIZED=FALSE&amp;creator=factset&amp;display_string=Audit"}</definedName>
    <definedName name="_1356__FDSAUDITLINK__" hidden="1">{"fdsup://Directions/FactSet Auditing Viewer?action=AUDIT_VALUE&amp;DB=129&amp;ID1=56584910&amp;VALUEID=01001&amp;SDATE=201002&amp;PERIODTYPE=QTR_STD&amp;window=popup_no_bar&amp;width=385&amp;height=120&amp;START_MAXIMIZED=FALSE&amp;creator=factset&amp;display_string=Audit"}</definedName>
    <definedName name="_1357__FDSAUDITLINK__" hidden="1">{"fdsup://Directions/FactSet Auditing Viewer?action=AUDIT_VALUE&amp;DB=129&amp;ID1=58933Y10&amp;VALUEID=01001&amp;SDATE=200902&amp;PERIODTYPE=QTR_STD&amp;window=popup_no_bar&amp;width=385&amp;height=120&amp;START_MAXIMIZED=FALSE&amp;creator=factset&amp;display_string=Audit"}</definedName>
    <definedName name="_1358__FDSAUDITLINK__" hidden="1">{"fdsup://Directions/FactSet Auditing Viewer?action=AUDIT_VALUE&amp;DB=129&amp;ID1=58933Y10&amp;VALUEID=01001&amp;SDATE=201002&amp;PERIODTYPE=QTR_STD&amp;window=popup_no_bar&amp;width=385&amp;height=120&amp;START_MAXIMIZED=FALSE&amp;creator=factset&amp;display_string=Audit"}</definedName>
    <definedName name="_1359__FDSAUDITLINK__" hidden="1">{"fdsup://Directions/FactSet Auditing Viewer?action=AUDIT_VALUE&amp;DB=129&amp;ID1=62007610&amp;VALUEID=01001&amp;SDATE=200902&amp;PERIODTYPE=QTR_STD&amp;window=popup_no_bar&amp;width=385&amp;height=120&amp;START_MAXIMIZED=FALSE&amp;creator=factset&amp;display_string=Audit"}</definedName>
    <definedName name="_136__FDSAUDITLINK__" hidden="1">{"fdsup://directions/FAT Viewer?action=UPDATE&amp;creator=factset&amp;DYN_ARGS=TRUE&amp;DOC_NAME=FAT:FQL_AUDITING_CLIENT_TEMPLATE.FAT&amp;display_string=Audit&amp;VAR:KEY=ZIXEFILOLW&amp;VAR:QUERY=RkZfRUJJVERBX09QRVIoUVRSLDQvMS8yMDEwLDYvMzAvMjAxMCwsLFVTRCk=&amp;WINDOW=FIRST_POPUP&amp;HEIGH","T=450&amp;WIDTH=450&amp;START_MAXIMIZED=FALSE&amp;VAR:CALENDAR=US&amp;VAR:SYMBOL=TE&amp;VAR:INDEX=0"}</definedName>
    <definedName name="_1360__FDSAUDITLINK__" hidden="1">{"fdsup://Directions/FactSet Auditing Viewer?action=AUDIT_VALUE&amp;DB=129&amp;ID1=62007610&amp;VALUEID=01001&amp;SDATE=201002&amp;PERIODTYPE=QTR_STD&amp;window=popup_no_bar&amp;width=385&amp;height=120&amp;START_MAXIMIZED=FALSE&amp;creator=factset&amp;display_string=Audit"}</definedName>
    <definedName name="_1361__FDSAUDITLINK__" hidden="1">{"fdsup://Directions/FactSet Auditing Viewer?action=AUDIT_VALUE&amp;DB=129&amp;ID1=61166W10&amp;VALUEID=01001&amp;SDATE=200903&amp;PERIODTYPE=QTR_STD&amp;window=popup_no_bar&amp;width=385&amp;height=120&amp;START_MAXIMIZED=FALSE&amp;creator=factset&amp;display_string=Audit"}</definedName>
    <definedName name="_1362__FDSAUDITLINK__" hidden="1">{"fdsup://Directions/FactSet Auditing Viewer?action=AUDIT_VALUE&amp;DB=129&amp;ID1=61166W10&amp;VALUEID=01001&amp;SDATE=201003&amp;PERIODTYPE=QTR_STD&amp;window=popup_no_bar&amp;width=385&amp;height=120&amp;START_MAXIMIZED=FALSE&amp;creator=factset&amp;display_string=Audit"}</definedName>
    <definedName name="_1363__FDSAUDITLINK__" hidden="1">{"fdsup://Directions/FactSet Auditing Viewer?action=AUDIT_VALUE&amp;DB=129&amp;ID1=60855410&amp;VALUEID=01001&amp;SDATE=201004&amp;PERIODTYPE=QTR_STD&amp;window=popup_no_bar&amp;width=385&amp;height=120&amp;START_MAXIMIZED=FALSE&amp;creator=factset&amp;display_string=Audit"}</definedName>
    <definedName name="_1364__FDSAUDITLINK__" hidden="1">{"fdsup://Directions/FactSet Auditing Viewer?action=AUDIT_VALUE&amp;DB=129&amp;ID1=02209S10&amp;VALUEID=01001&amp;SDATE=200902&amp;PERIODTYPE=QTR_STD&amp;window=popup_no_bar&amp;width=385&amp;height=120&amp;START_MAXIMIZED=FALSE&amp;creator=factset&amp;display_string=Audit"}</definedName>
    <definedName name="_1365__FDSAUDITLINK__" hidden="1">{"fdsup://Directions/FactSet Auditing Viewer?action=AUDIT_VALUE&amp;DB=129&amp;ID1=02209S10&amp;VALUEID=01001&amp;SDATE=201002&amp;PERIODTYPE=QTR_STD&amp;window=popup_no_bar&amp;width=385&amp;height=120&amp;START_MAXIMIZED=FALSE&amp;creator=factset&amp;display_string=Audit"}</definedName>
    <definedName name="_1366__FDSAUDITLINK__" hidden="1">{"fdsup://Directions/FactSet Auditing Viewer?action=AUDIT_VALUE&amp;DB=129&amp;ID1=88579Y10&amp;VALUEID=01001&amp;SDATE=200902&amp;PERIODTYPE=QTR_STD&amp;window=popup_no_bar&amp;width=385&amp;height=120&amp;START_MAXIMIZED=FALSE&amp;creator=factset&amp;display_string=Audit"}</definedName>
    <definedName name="_1367__FDSAUDITLINK__" hidden="1">{"fdsup://Directions/FactSet Auditing Viewer?action=AUDIT_VALUE&amp;DB=129&amp;ID1=88579Y10&amp;VALUEID=01001&amp;SDATE=201002&amp;PERIODTYPE=QTR_STD&amp;window=popup_no_bar&amp;width=385&amp;height=120&amp;START_MAXIMIZED=FALSE&amp;creator=factset&amp;display_string=Audit"}</definedName>
    <definedName name="_1368__FDSAUDITLINK__" hidden="1">{"fdsup://Directions/FactSet Auditing Viewer?action=AUDIT_VALUE&amp;DB=129&amp;ID1=57174810&amp;VALUEID=01001&amp;SDATE=200902&amp;PERIODTYPE=QTR_STD&amp;window=popup_no_bar&amp;width=385&amp;height=120&amp;START_MAXIMIZED=FALSE&amp;creator=factset&amp;display_string=Audit"}</definedName>
    <definedName name="_1369__FDSAUDITLINK__" hidden="1">{"fdsup://Directions/FactSet Auditing Viewer?action=AUDIT_VALUE&amp;DB=129&amp;ID1=57174810&amp;VALUEID=01001&amp;SDATE=201002&amp;PERIODTYPE=QTR_STD&amp;window=popup_no_bar&amp;width=385&amp;height=120&amp;START_MAXIMIZED=FALSE&amp;creator=factset&amp;display_string=Audit"}</definedName>
    <definedName name="_137__FDSAUDITLINK__" hidden="1">{"fdsup://directions/FAT Viewer?action=UPDATE&amp;creator=factset&amp;DYN_ARGS=TRUE&amp;DOC_NAME=FAT:FQL_AUDITING_CLIENT_TEMPLATE.FAT&amp;display_string=Audit&amp;VAR:KEY=ROHAZYNUVS&amp;VAR:QUERY=RkZfRUJJVERBX09QRVIoUVRSLDQvMS8yMDA5LDYvMzAvMjAwOSwsLFVTRCk=&amp;WINDOW=FIRST_POPUP&amp;HEIGH","T=450&amp;WIDTH=450&amp;START_MAXIMIZED=FALSE&amp;VAR:CALENDAR=US&amp;VAR:SYMBOL=TDC&amp;VAR:INDEX=0"}</definedName>
    <definedName name="_1370__FDSAUDITLINK__" hidden="1">{"fdsup://Directions/FactSet Auditing Viewer?action=AUDIT_VALUE&amp;DB=129&amp;ID1=57978020&amp;VALUEID=01001&amp;SDATE=200902&amp;PERIODTYPE=QTR_STD&amp;window=popup_no_bar&amp;width=385&amp;height=120&amp;START_MAXIMIZED=FALSE&amp;creator=factset&amp;display_string=Audit"}</definedName>
    <definedName name="_1371__FDSAUDITLINK__" hidden="1">{"fdsup://Directions/FactSet Auditing Viewer?action=AUDIT_VALUE&amp;DB=129&amp;ID1=57978020&amp;VALUEID=01001&amp;SDATE=201002&amp;PERIODTYPE=QTR_STD&amp;window=popup_no_bar&amp;width=385&amp;height=120&amp;START_MAXIMIZED=FALSE&amp;creator=factset&amp;display_string=Audit"}</definedName>
    <definedName name="_1372__FDSAUDITLINK__" hidden="1">{"fdsup://Directions/FactSet Auditing Viewer?action=AUDIT_VALUE&amp;DB=129&amp;ID1=58283910&amp;VALUEID=01001&amp;SDATE=200902&amp;PERIODTYPE=QTR_STD&amp;window=popup_no_bar&amp;width=385&amp;height=120&amp;START_MAXIMIZED=FALSE&amp;creator=factset&amp;display_string=Audit"}</definedName>
    <definedName name="_1373__FDSAUDITLINK__" hidden="1">{"fdsup://Directions/FactSet Auditing Viewer?action=AUDIT_VALUE&amp;DB=129&amp;ID1=58283910&amp;VALUEID=01001&amp;SDATE=201002&amp;PERIODTYPE=QTR_STD&amp;window=popup_no_bar&amp;width=385&amp;height=120&amp;START_MAXIMIZED=FALSE&amp;creator=factset&amp;display_string=Audit"}</definedName>
    <definedName name="_1374__FDSAUDITLINK__" hidden="1">{"fdsup://Directions/FactSet Auditing Viewer?action=AUDIT_VALUE&amp;DB=129&amp;ID1=58405U10&amp;VALUEID=01001&amp;SDATE=200902&amp;PERIODTYPE=QTR_STD&amp;window=popup_no_bar&amp;width=385&amp;height=120&amp;START_MAXIMIZED=FALSE&amp;creator=factset&amp;display_string=Audit"}</definedName>
    <definedName name="_1375__FDSAUDITLINK__" hidden="1">{"fdsup://Directions/FactSet Auditing Viewer?action=AUDIT_VALUE&amp;DB=129&amp;ID1=58405U10&amp;VALUEID=01001&amp;SDATE=201002&amp;PERIODTYPE=QTR_STD&amp;window=popup_no_bar&amp;width=385&amp;height=120&amp;START_MAXIMIZED=FALSE&amp;creator=factset&amp;display_string=Audit"}</definedName>
    <definedName name="_1376__FDSAUDITLINK__" hidden="1">{"fdsup://Directions/FactSet Auditing Viewer?action=AUDIT_VALUE&amp;DB=129&amp;ID1=58064510&amp;VALUEID=01001&amp;SDATE=200902&amp;PERIODTYPE=QTR_STD&amp;window=popup_no_bar&amp;width=385&amp;height=120&amp;START_MAXIMIZED=FALSE&amp;creator=factset&amp;display_string=Audit"}</definedName>
    <definedName name="_1377__FDSAUDITLINK__" hidden="1">{"fdsup://Directions/FactSet Auditing Viewer?action=AUDIT_VALUE&amp;DB=129&amp;ID1=58064510&amp;VALUEID=01001&amp;SDATE=201002&amp;PERIODTYPE=QTR_STD&amp;window=popup_no_bar&amp;width=385&amp;height=120&amp;START_MAXIMIZED=FALSE&amp;creator=factset&amp;display_string=Audit"}</definedName>
    <definedName name="_1378__FDSAUDITLINK__" hidden="1">{"fdsup://Directions/FactSet Auditing Viewer?action=AUDIT_VALUE&amp;DB=129&amp;ID1=57906410&amp;VALUEID=01001&amp;SDATE=200902&amp;PERIODTYPE=QTR_STD&amp;window=popup_no_bar&amp;width=385&amp;height=120&amp;START_MAXIMIZED=FALSE&amp;creator=factset&amp;display_string=Audit"}</definedName>
    <definedName name="_1379__FDSAUDITLINK__" hidden="1">{"fdsup://Directions/FactSet Auditing Viewer?action=AUDIT_VALUE&amp;DB=129&amp;ID1=57906410&amp;VALUEID=01001&amp;SDATE=201002&amp;PERIODTYPE=QTR_STD&amp;window=popup_no_bar&amp;width=385&amp;height=120&amp;START_MAXIMIZED=FALSE&amp;creator=factset&amp;display_string=Audit"}</definedName>
    <definedName name="_138__FDSAUDITLINK__" hidden="1">{"fdsup://directions/FAT Viewer?action=UPDATE&amp;creator=factset&amp;DYN_ARGS=TRUE&amp;DOC_NAME=FAT:FQL_AUDITING_CLIENT_TEMPLATE.FAT&amp;display_string=Audit&amp;VAR:KEY=LCPULQJAHK&amp;VAR:QUERY=RkZfRUJJVERBX09QRVIoUVRSLDQvMS8yMDEwLDYvMzAvMjAxMCwsLFVTRCk=&amp;WINDOW=FIRST_POPUP&amp;HEIGH","T=450&amp;WIDTH=450&amp;START_MAXIMIZED=FALSE&amp;VAR:CALENDAR=US&amp;VAR:SYMBOL=TDC&amp;VAR:INDEX=0"}</definedName>
    <definedName name="_1380__FDSAUDITLINK__" hidden="1">{"fdsup://Directions/FactSet Auditing Viewer?action=AUDIT_VALUE&amp;DB=129&amp;ID1=59156R10&amp;VALUEID=01001&amp;SDATE=200902&amp;PERIODTYPE=QTR_STD&amp;window=popup_no_bar&amp;width=385&amp;height=120&amp;START_MAXIMIZED=FALSE&amp;creator=factset&amp;display_string=Audit"}</definedName>
    <definedName name="_1381__FDSAUDITLINK__" hidden="1">{"fdsup://Directions/FactSet Auditing Viewer?action=AUDIT_VALUE&amp;DB=129&amp;ID1=59156R10&amp;VALUEID=01001&amp;SDATE=201002&amp;PERIODTYPE=QTR_STD&amp;window=popup_no_bar&amp;width=385&amp;height=120&amp;START_MAXIMIZED=FALSE&amp;creator=factset&amp;display_string=Audit"}</definedName>
    <definedName name="_1382__FDSAUDITLINK__" hidden="1">{"fdsup://Directions/FactSet Auditing Viewer?action=AUDIT_VALUE&amp;DB=129&amp;ID1=57620610&amp;VALUEID=01001&amp;SDATE=201002&amp;PERIODTYPE=QTR_STD&amp;window=popup_no_bar&amp;width=385&amp;height=120&amp;START_MAXIMIZED=FALSE&amp;creator=factset&amp;display_string=Audit"}</definedName>
    <definedName name="_1383__FDSAUDITLINK__" hidden="1">{"fdsup://Directions/FactSet Auditing Viewer?action=AUDIT_VALUE&amp;DB=129&amp;ID1=58505510&amp;VALUEID=01001&amp;SDATE=200804&amp;PERIODTYPE=QTR_STD&amp;window=popup_no_bar&amp;width=385&amp;height=120&amp;START_MAXIMIZED=FALSE&amp;creator=factset&amp;display_string=Audit"}</definedName>
    <definedName name="_1384__FDSAUDITLINK__" hidden="1">{"fdsup://Directions/FactSet Auditing Viewer?action=AUDIT_VALUE&amp;DB=129&amp;ID1=58505510&amp;VALUEID=01001&amp;SDATE=200904&amp;PERIODTYPE=QTR_STD&amp;window=popup_no_bar&amp;width=385&amp;height=120&amp;START_MAXIMIZED=FALSE&amp;creator=factset&amp;display_string=Audit"}</definedName>
    <definedName name="_1385__FDSAUDITLINK__" hidden="1">{"fdsup://Directions/FactSet Auditing Viewer?action=AUDIT_VALUE&amp;DB=129&amp;ID1=58943310&amp;VALUEID=01001&amp;SDATE=200904&amp;PERIODTYPE=QTR_STD&amp;window=popup_no_bar&amp;width=385&amp;height=120&amp;START_MAXIMIZED=FALSE&amp;creator=factset&amp;display_string=Audit"}</definedName>
    <definedName name="_1386__FDSAUDITLINK__" hidden="1">{"fdsup://Directions/FactSet Auditing Viewer?action=AUDIT_VALUE&amp;DB=129&amp;ID1=58943310&amp;VALUEID=01001&amp;SDATE=201004&amp;PERIODTYPE=QTR_STD&amp;window=popup_no_bar&amp;width=385&amp;height=120&amp;START_MAXIMIZED=FALSE&amp;creator=factset&amp;display_string=Audit"}</definedName>
    <definedName name="_1387__FDSAUDITLINK__" hidden="1">{"fdsup://Directions/FactSet Auditing Viewer?action=AUDIT_VALUE&amp;DB=129&amp;ID1=61536910&amp;VALUEID=01001&amp;SDATE=200902&amp;PERIODTYPE=QTR_STD&amp;window=popup_no_bar&amp;width=385&amp;height=120&amp;START_MAXIMIZED=FALSE&amp;creator=factset&amp;display_string=Audit"}</definedName>
    <definedName name="_1388__FDSAUDITLINK__" hidden="1">{"fdsup://Directions/FactSet Auditing Viewer?action=AUDIT_VALUE&amp;DB=129&amp;ID1=61536910&amp;VALUEID=01001&amp;SDATE=201002&amp;PERIODTYPE=QTR_STD&amp;window=popup_no_bar&amp;width=385&amp;height=120&amp;START_MAXIMIZED=FALSE&amp;creator=factset&amp;display_string=Audit"}</definedName>
    <definedName name="_1389__FDSAUDITLINK__" hidden="1">{"fdsup://Directions/FactSet Auditing Viewer?action=AUDIT_VALUE&amp;DB=129&amp;ID1=58155Q10&amp;VALUEID=01001&amp;SDATE=200901&amp;PERIODTYPE=QTR_STD&amp;window=popup_no_bar&amp;width=385&amp;height=120&amp;START_MAXIMIZED=FALSE&amp;creator=factset&amp;display_string=Audit"}</definedName>
    <definedName name="_139__FDSAUDITLINK__" hidden="1">{"fdsup://directions/FAT Viewer?action=UPDATE&amp;creator=factset&amp;DYN_ARGS=TRUE&amp;DOC_NAME=FAT:FQL_AUDITING_CLIENT_TEMPLATE.FAT&amp;display_string=Audit&amp;VAR:KEY=LIZMREJUBM&amp;VAR:QUERY=RkZfRUJJVERBX09QRVIoUVRSLDQvMS8yMDA5LDYvMzAvMjAwOSwsLFVTRCk=&amp;WINDOW=FIRST_POPUP&amp;HEIGH","T=450&amp;WIDTH=450&amp;START_MAXIMIZED=FALSE&amp;VAR:CALENDAR=US&amp;VAR:SYMBOL=TAP&amp;VAR:INDEX=0"}</definedName>
    <definedName name="_1390__FDSAUDITLINK__" hidden="1">{"fdsup://Directions/FactSet Auditing Viewer?action=AUDIT_VALUE&amp;DB=129&amp;ID1=58155Q10&amp;VALUEID=01001&amp;SDATE=201001&amp;PERIODTYPE=QTR_STD&amp;window=popup_no_bar&amp;width=385&amp;height=120&amp;START_MAXIMIZED=FALSE&amp;creator=factset&amp;display_string=Audit"}</definedName>
    <definedName name="_1391__FDSAUDITLINK__" hidden="1">{"fdsup://Directions/FactSet Auditing Viewer?action=AUDIT_VALUE&amp;DB=129&amp;ID1=59501710&amp;VALUEID=01001&amp;SDATE=200901&amp;PERIODTYPE=QTR_STD&amp;window=popup_no_bar&amp;width=385&amp;height=120&amp;START_MAXIMIZED=FALSE&amp;creator=factset&amp;display_string=Audit"}</definedName>
    <definedName name="_1392__FDSAUDITLINK__" hidden="1">{"fdsup://Directions/FactSet Auditing Viewer?action=AUDIT_VALUE&amp;DB=129&amp;ID1=59501710&amp;VALUEID=01001&amp;SDATE=201001&amp;PERIODTYPE=QTR_STD&amp;window=popup_no_bar&amp;width=385&amp;height=120&amp;START_MAXIMIZED=FALSE&amp;creator=factset&amp;display_string=Audit"}</definedName>
    <definedName name="_1393__FDSAUDITLINK__" hidden="1">{"fdsup://Directions/FactSet Auditing Viewer?action=AUDIT_VALUE&amp;DB=129&amp;ID1=58013510&amp;VALUEID=01001&amp;SDATE=200902&amp;PERIODTYPE=QTR_STD&amp;window=popup_no_bar&amp;width=385&amp;height=120&amp;START_MAXIMIZED=FALSE&amp;creator=factset&amp;display_string=Audit"}</definedName>
    <definedName name="_1394__FDSAUDITLINK__" hidden="1">{"fdsup://Directions/FactSet Auditing Viewer?action=AUDIT_VALUE&amp;DB=129&amp;ID1=58013510&amp;VALUEID=01001&amp;SDATE=201002&amp;PERIODTYPE=QTR_STD&amp;window=popup_no_bar&amp;width=385&amp;height=120&amp;START_MAXIMIZED=FALSE&amp;creator=factset&amp;display_string=Audit"}</definedName>
    <definedName name="_1395__FDSAUDITLINK__" hidden="1">{"fdsup://Directions/FactSet Auditing Viewer?action=AUDIT_VALUE&amp;DB=129&amp;ID1=57708110&amp;VALUEID=01001&amp;SDATE=200902&amp;PERIODTYPE=QTR_STD&amp;window=popup_no_bar&amp;width=385&amp;height=120&amp;START_MAXIMIZED=FALSE&amp;creator=factset&amp;display_string=Audit"}</definedName>
    <definedName name="_1396__FDSAUDITLINK__" hidden="1">{"fdsup://Directions/FactSet Auditing Viewer?action=AUDIT_VALUE&amp;DB=129&amp;ID1=57708110&amp;VALUEID=01001&amp;SDATE=201002&amp;PERIODTYPE=QTR_STD&amp;window=popup_no_bar&amp;width=385&amp;height=120&amp;START_MAXIMIZED=FALSE&amp;creator=factset&amp;display_string=Audit"}</definedName>
    <definedName name="_1397__FDSAUDITLINK__" hidden="1">{"fdsup://Directions/FactSet Auditing Viewer?action=AUDIT_VALUE&amp;DB=129&amp;ID1=57459910&amp;VALUEID=01001&amp;SDATE=200902&amp;PERIODTYPE=QTR_STD&amp;window=popup_no_bar&amp;width=385&amp;height=120&amp;START_MAXIMIZED=FALSE&amp;creator=factset&amp;display_string=Audit"}</definedName>
    <definedName name="_1398__FDSAUDITLINK__" hidden="1">{"fdsup://Directions/FactSet Auditing Viewer?action=AUDIT_VALUE&amp;DB=129&amp;ID1=57459910&amp;VALUEID=01001&amp;SDATE=201002&amp;PERIODTYPE=QTR_STD&amp;window=popup_no_bar&amp;width=385&amp;height=120&amp;START_MAXIMIZED=FALSE&amp;creator=factset&amp;display_string=Audit"}</definedName>
    <definedName name="_1399__FDSAUDITLINK__" hidden="1">{"fdsup://Directions/FactSet Auditing Viewer?action=AUDIT_VALUE&amp;DB=129&amp;ID1=57190320&amp;VALUEID=01001&amp;SDATE=200902&amp;PERIODTYPE=QTR_STD&amp;window=popup_no_bar&amp;width=385&amp;height=120&amp;START_MAXIMIZED=FALSE&amp;creator=factset&amp;display_string=Audit"}</definedName>
    <definedName name="_14__FDSAUDITLINK__" localSheetId="7" hidden="1">{"fdsup://Directions/FactSet Auditing Viewer?action=AUDIT_VALUE&amp;DB=129&amp;ID1=590294&amp;VALUEID=02001&amp;SDATE=2009&amp;PERIODTYPE=ANN_STD&amp;window=popup_no_bar&amp;width=385&amp;height=120&amp;START_MAXIMIZED=FALSE&amp;creator=factset&amp;display_string=Audit"}</definedName>
    <definedName name="_14__FDSAUDITLINK__" hidden="1">{"fdsup://Directions/FactSet Auditing Viewer?action=AUDIT_VALUE&amp;DB=129&amp;ID1=590294&amp;VALUEID=02001&amp;SDATE=2009&amp;PERIODTYPE=ANN_STD&amp;window=popup_no_bar&amp;width=385&amp;height=120&amp;START_MAXIMIZED=FALSE&amp;creator=factset&amp;display_string=Audit"}</definedName>
    <definedName name="_140__FDSAUDITLINK__" hidden="1">{"fdsup://directions/FAT Viewer?action=UPDATE&amp;creator=factset&amp;DYN_ARGS=TRUE&amp;DOC_NAME=FAT:FQL_AUDITING_CLIENT_TEMPLATE.FAT&amp;display_string=Audit&amp;VAR:KEY=RYLOJAFUPY&amp;VAR:QUERY=RkZfRUJJVERBX09QRVIoUVRSLDQvMS8yMDEwLDYvMzAvMjAxMCwsLFVTRCk=&amp;WINDOW=FIRST_POPUP&amp;HEIGH","T=450&amp;WIDTH=450&amp;START_MAXIMIZED=FALSE&amp;VAR:CALENDAR=US&amp;VAR:SYMBOL=TAP&amp;VAR:INDEX=0"}</definedName>
    <definedName name="_1400__FDSAUDITLINK__" hidden="1">{"fdsup://Directions/FactSet Auditing Viewer?action=AUDIT_VALUE&amp;DB=129&amp;ID1=57190320&amp;VALUEID=01001&amp;SDATE=201002&amp;PERIODTYPE=QTR_STD&amp;window=popup_no_bar&amp;width=385&amp;height=120&amp;START_MAXIMIZED=FALSE&amp;creator=factset&amp;display_string=Audit"}</definedName>
    <definedName name="_1401__FDSAUDITLINK__" hidden="1">{"fdsup://Directions/FactSet Auditing Viewer?action=AUDIT_VALUE&amp;DB=129&amp;ID1=57636Q10&amp;VALUEID=01001&amp;SDATE=200902&amp;PERIODTYPE=QTR_STD&amp;window=popup_no_bar&amp;width=385&amp;height=120&amp;START_MAXIMIZED=FALSE&amp;creator=factset&amp;display_string=Audit"}</definedName>
    <definedName name="_1402__FDSAUDITLINK__" hidden="1">{"fdsup://Directions/FactSet Auditing Viewer?action=AUDIT_VALUE&amp;DB=129&amp;ID1=57636Q10&amp;VALUEID=01001&amp;SDATE=201002&amp;PERIODTYPE=QTR_STD&amp;window=popup_no_bar&amp;width=385&amp;height=120&amp;START_MAXIMIZED=FALSE&amp;creator=factset&amp;display_string=Audit"}</definedName>
    <definedName name="_1403__FDSAUDITLINK__" hidden="1">{"fdsup://Directions/FactSet Auditing Viewer?action=AUDIT_VALUE&amp;DB=129&amp;ID1=55616P10&amp;VALUEID=01001&amp;SDATE=200901&amp;PERIODTYPE=QTR_STD&amp;window=popup_no_bar&amp;width=385&amp;height=120&amp;START_MAXIMIZED=FALSE&amp;creator=factset&amp;display_string=Audit"}</definedName>
    <definedName name="_1404__FDSAUDITLINK__" hidden="1">{"fdsup://Directions/FactSet Auditing Viewer?action=AUDIT_VALUE&amp;DB=129&amp;ID1=55616P10&amp;VALUEID=01001&amp;SDATE=201001&amp;PERIODTYPE=QTR_STD&amp;window=popup_no_bar&amp;width=385&amp;height=120&amp;START_MAXIMIZED=FALSE&amp;creator=factset&amp;display_string=Audit"}</definedName>
    <definedName name="_1405__FDSAUDITLINK__" hidden="1">{"fdsup://Directions/FactSet Auditing Viewer?action=AUDIT_VALUE&amp;DB=129&amp;ID1=52977110&amp;VALUEID=01001&amp;SDATE=201002&amp;PERIODTYPE=QTR_STD&amp;window=popup_no_bar&amp;width=385&amp;height=120&amp;START_MAXIMIZED=FALSE&amp;creator=factset&amp;display_string=Audit"}</definedName>
    <definedName name="_1406__FDSAUDITLINK__" hidden="1">{"fdsup://Directions/FactSet Auditing Viewer?action=AUDIT_VALUE&amp;DB=129&amp;ID1=84474110&amp;VALUEID=01001&amp;SDATE=200902&amp;PERIODTYPE=QTR_STD&amp;window=popup_no_bar&amp;width=385&amp;height=120&amp;START_MAXIMIZED=FALSE&amp;creator=factset&amp;display_string=Audit"}</definedName>
    <definedName name="_1407__FDSAUDITLINK__" hidden="1">{"fdsup://Directions/FactSet Auditing Viewer?action=AUDIT_VALUE&amp;DB=129&amp;ID1=84474110&amp;VALUEID=01001&amp;SDATE=201002&amp;PERIODTYPE=QTR_STD&amp;window=popup_no_bar&amp;width=385&amp;height=120&amp;START_MAXIMIZED=FALSE&amp;creator=factset&amp;display_string=Audit"}</definedName>
    <definedName name="_1408__FDSAUDITLINK__" hidden="1">{"fdsup://Directions/FactSet Auditing Viewer?action=AUDIT_VALUE&amp;DB=129&amp;ID1=52728810&amp;VALUEID=01001&amp;SDATE=200902&amp;PERIODTYPE=QTR_STD&amp;window=popup_no_bar&amp;width=385&amp;height=120&amp;START_MAXIMIZED=FALSE&amp;creator=factset&amp;display_string=Audit"}</definedName>
    <definedName name="_1409__FDSAUDITLINK__" hidden="1">{"fdsup://Directions/FactSet Auditing Viewer?action=AUDIT_VALUE&amp;DB=129&amp;ID1=52728810&amp;VALUEID=01001&amp;SDATE=201002&amp;PERIODTYPE=QTR_STD&amp;window=popup_no_bar&amp;width=385&amp;height=120&amp;START_MAXIMIZED=FALSE&amp;creator=factset&amp;display_string=Audit"}</definedName>
    <definedName name="_141__FDSAUDITLINK__" hidden="1">{"fdsup://directions/FAT Viewer?action=UPDATE&amp;creator=factset&amp;DYN_ARGS=TRUE&amp;DOC_NAME=FAT:FQL_AUDITING_CLIENT_TEMPLATE.FAT&amp;display_string=Audit&amp;VAR:KEY=RCVENYPMFS&amp;VAR:QUERY=RkZfRUJJVERBX09QRVIoUVRSLDQvMS8yMDA5LDYvMzAvMjAwOSwsLFVTRCk=&amp;WINDOW=FIRST_POPUP&amp;HEIGH","T=450&amp;WIDTH=450&amp;START_MAXIMIZED=FALSE&amp;VAR:CALENDAR=US&amp;VAR:SYMBOL=T&amp;VAR:INDEX=0"}</definedName>
    <definedName name="_141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411__FDSAUDITLINK__" hidden="1">{"fdsup://Directions/FactSet Auditing Viewer?action=AUDIT_VALUE&amp;DB=129&amp;ID1=50216110&amp;VALUEID=01001&amp;SDATE=200902&amp;PERIODTYPE=QTR_STD&amp;window=popup_no_bar&amp;width=385&amp;height=120&amp;START_MAXIMIZED=FALSE&amp;creator=factset&amp;display_string=Audit"}</definedName>
    <definedName name="_1412__FDSAUDITLINK__" hidden="1">{"fdsup://Directions/FactSet Auditing Viewer?action=AUDIT_VALUE&amp;DB=129&amp;ID1=50216110&amp;VALUEID=01001&amp;SDATE=201002&amp;PERIODTYPE=QTR_STD&amp;window=popup_no_bar&amp;width=385&amp;height=120&amp;START_MAXIMIZED=FALSE&amp;creator=factset&amp;display_string=Audit"}</definedName>
    <definedName name="_1413__FDSAUDITLINK__" hidden="1">{"fdsup://Directions/FactSet Auditing Viewer?action=AUDIT_VALUE&amp;DB=129&amp;ID1=54414710&amp;VALUEID=01001&amp;SDATE=200902&amp;PERIODTYPE=QTR_STD&amp;window=popup_no_bar&amp;width=385&amp;height=120&amp;START_MAXIMIZED=FALSE&amp;creator=factset&amp;display_string=Audit"}</definedName>
    <definedName name="_1414__FDSAUDITLINK__" hidden="1">{"fdsup://Directions/FactSet Auditing Viewer?action=AUDIT_VALUE&amp;DB=129&amp;ID1=54414710&amp;VALUEID=01001&amp;SDATE=201002&amp;PERIODTYPE=QTR_STD&amp;window=popup_no_bar&amp;width=385&amp;height=120&amp;START_MAXIMIZED=FALSE&amp;creator=factset&amp;display_string=Audit"}</definedName>
    <definedName name="_1415__FDSAUDITLINK__" hidden="1">{"fdsup://Directions/FactSet Auditing Viewer?action=AUDIT_VALUE&amp;DB=129&amp;ID1=53418710&amp;VALUEID=01001&amp;SDATE=200902&amp;PERIODTYPE=QTR_STD&amp;window=popup_no_bar&amp;width=385&amp;height=120&amp;START_MAXIMIZED=FALSE&amp;creator=factset&amp;display_string=Audit"}</definedName>
    <definedName name="_1416__FDSAUDITLINK__" hidden="1">{"fdsup://Directions/FactSet Auditing Viewer?action=AUDIT_VALUE&amp;DB=129&amp;ID1=53418710&amp;VALUEID=01001&amp;SDATE=201002&amp;PERIODTYPE=QTR_STD&amp;window=popup_no_bar&amp;width=385&amp;height=120&amp;START_MAXIMIZED=FALSE&amp;creator=factset&amp;display_string=Audit"}</definedName>
    <definedName name="_1417__FDSAUDITLINK__" hidden="1">{"fdsup://Directions/FactSet Auditing Viewer?action=AUDIT_VALUE&amp;DB=129&amp;ID1=53983010&amp;VALUEID=01001&amp;SDATE=200902&amp;PERIODTYPE=QTR_STD&amp;window=popup_no_bar&amp;width=385&amp;height=120&amp;START_MAXIMIZED=FALSE&amp;creator=factset&amp;display_string=Audit"}</definedName>
    <definedName name="_1418__FDSAUDITLINK__" hidden="1">{"fdsup://Directions/FactSet Auditing Viewer?action=AUDIT_VALUE&amp;DB=129&amp;ID1=53983010&amp;VALUEID=01001&amp;SDATE=201002&amp;PERIODTYPE=QTR_STD&amp;window=popup_no_bar&amp;width=385&amp;height=120&amp;START_MAXIMIZED=FALSE&amp;creator=factset&amp;display_string=Audit"}</definedName>
    <definedName name="_1419__FDSAUDITLINK__" hidden="1">{"fdsup://Directions/FactSet Auditing Viewer?action=AUDIT_VALUE&amp;DB=129&amp;ID1=52490110&amp;VALUEID=01001&amp;SDATE=200901&amp;PERIODTYPE=QTR_STD&amp;window=popup_no_bar&amp;width=385&amp;height=120&amp;START_MAXIMIZED=FALSE&amp;creator=factset&amp;display_string=Audit"}</definedName>
    <definedName name="_142__FDSAUDITLINK__" hidden="1">{"fdsup://directions/FAT Viewer?action=UPDATE&amp;creator=factset&amp;DYN_ARGS=TRUE&amp;DOC_NAME=FAT:FQL_AUDITING_CLIENT_TEMPLATE.FAT&amp;display_string=Audit&amp;VAR:KEY=PGZCPMXMVK&amp;VAR:QUERY=RkZfRUJJVERBX09QRVIoUVRSLDQvMS8yMDEwLDYvMzAvMjAxMCwsLFVTRCk=&amp;WINDOW=FIRST_POPUP&amp;HEIGH","T=450&amp;WIDTH=450&amp;START_MAXIMIZED=FALSE&amp;VAR:CALENDAR=US&amp;VAR:SYMBOL=T&amp;VAR:INDEX=0"}</definedName>
    <definedName name="_1420__FDSAUDITLINK__" hidden="1">{"fdsup://Directions/FactSet Auditing Viewer?action=AUDIT_VALUE&amp;DB=129&amp;ID1=52490110&amp;VALUEID=01001&amp;SDATE=201001&amp;PERIODTYPE=QTR_STD&amp;window=popup_no_bar&amp;width=385&amp;height=120&amp;START_MAXIMIZED=FALSE&amp;creator=factset&amp;display_string=Audit"}</definedName>
    <definedName name="_1421__FDSAUDITLINK__" hidden="1">{"fdsup://Directions/FactSet Auditing Viewer?action=AUDIT_VALUE&amp;DB=129&amp;ID1=53245710&amp;VALUEID=01001&amp;SDATE=200902&amp;PERIODTYPE=QTR_STD&amp;window=popup_no_bar&amp;width=385&amp;height=120&amp;START_MAXIMIZED=FALSE&amp;creator=factset&amp;display_string=Audit"}</definedName>
    <definedName name="_1422__FDSAUDITLINK__" hidden="1">{"fdsup://Directions/FactSet Auditing Viewer?action=AUDIT_VALUE&amp;DB=129&amp;ID1=53245710&amp;VALUEID=01001&amp;SDATE=201002&amp;PERIODTYPE=QTR_STD&amp;window=popup_no_bar&amp;width=385&amp;height=120&amp;START_MAXIMIZED=FALSE&amp;creator=factset&amp;display_string=Audit"}</definedName>
    <definedName name="_1423__FDSAUDITLINK__" hidden="1">{"fdsup://Directions/FactSet Auditing Viewer?action=AUDIT_VALUE&amp;DB=129&amp;ID1=53567810&amp;VALUEID=01001&amp;SDATE=201004&amp;PERIODTYPE=QTR_STD&amp;window=popup_no_bar&amp;width=385&amp;height=120&amp;START_MAXIMIZED=FALSE&amp;creator=factset&amp;display_string=Audit"}</definedName>
    <definedName name="_1424__FDSAUDITLINK__" hidden="1">{"fdsup://Directions/FactSet Auditing Viewer?action=AUDIT_VALUE&amp;DB=129&amp;ID1=50242410&amp;VALUEID=01001&amp;SDATE=200902&amp;PERIODTYPE=QTR_STD&amp;window=popup_no_bar&amp;width=385&amp;height=120&amp;START_MAXIMIZED=FALSE&amp;creator=factset&amp;display_string=Audit"}</definedName>
    <definedName name="_1425__FDSAUDITLINK__" hidden="1">{"fdsup://Directions/FactSet Auditing Viewer?action=AUDIT_VALUE&amp;DB=129&amp;ID1=50242410&amp;VALUEID=01001&amp;SDATE=201002&amp;PERIODTYPE=QTR_STD&amp;window=popup_no_bar&amp;width=385&amp;height=120&amp;START_MAXIMIZED=FALSE&amp;creator=factset&amp;display_string=Audit"}</definedName>
    <definedName name="_1426__FDSAUDITLINK__" hidden="1">{"fdsup://Directions/FactSet Auditing Viewer?action=AUDIT_VALUE&amp;DB=129&amp;ID1=53217V10&amp;VALUEID=01001&amp;SDATE=200902&amp;PERIODTYPE=QTR_STD&amp;window=popup_no_bar&amp;width=385&amp;height=120&amp;START_MAXIMIZED=FALSE&amp;creator=factset&amp;display_string=Audit"}</definedName>
    <definedName name="_1427__FDSAUDITLINK__" hidden="1">{"fdsup://Directions/FactSet Auditing Viewer?action=AUDIT_VALUE&amp;DB=129&amp;ID1=53217V10&amp;VALUEID=01001&amp;SDATE=201002&amp;PERIODTYPE=QTR_STD&amp;window=popup_no_bar&amp;width=385&amp;height=120&amp;START_MAXIMIZED=FALSE&amp;creator=factset&amp;display_string=Audit"}</definedName>
    <definedName name="_1428__FDSAUDITLINK__" hidden="1">{"fdsup://Directions/FactSet Auditing Viewer?action=AUDIT_VALUE&amp;DB=129&amp;ID1=50540R40&amp;VALUEID=01001&amp;SDATE=200902&amp;PERIODTYPE=QTR_STD&amp;window=popup_no_bar&amp;width=385&amp;height=120&amp;START_MAXIMIZED=FALSE&amp;creator=factset&amp;display_string=Audit"}</definedName>
    <definedName name="_1429__FDSAUDITLINK__" hidden="1">{"fdsup://Directions/FactSet Auditing Viewer?action=AUDIT_VALUE&amp;DB=129&amp;ID1=50540R40&amp;VALUEID=01001&amp;SDATE=201002&amp;PERIODTYPE=QTR_STD&amp;window=popup_no_bar&amp;width=385&amp;height=120&amp;START_MAXIMIZED=FALSE&amp;creator=factset&amp;display_string=Audit"}</definedName>
    <definedName name="_143__FDSAUDITLINK__" hidden="1">{"fdsup://directions/FAT Viewer?action=UPDATE&amp;creator=factset&amp;DYN_ARGS=TRUE&amp;DOC_NAME=FAT:FQL_AUDITING_CLIENT_TEMPLATE.FAT&amp;display_string=Audit&amp;VAR:KEY=JKHUVWRMBO&amp;VAR:QUERY=RkZfRUJJVERBX09QRVIoUVRSLDQvMS8yMDA5LDYvMzAvMjAwOSwsLFVTRCk=&amp;WINDOW=FIRST_POPUP&amp;HEIGH","T=450&amp;WIDTH=450&amp;START_MAXIMIZED=FALSE&amp;VAR:CALENDAR=US&amp;VAR:SYMBOL=SYY&amp;VAR:INDEX=0"}</definedName>
    <definedName name="_1430__FDSAUDITLINK__" hidden="1">{"fdsup://Directions/FactSet Auditing Viewer?action=AUDIT_VALUE&amp;DB=129&amp;ID1=52605710&amp;VALUEID=01001&amp;SDATE=200902&amp;PERIODTYPE=QTR_STD&amp;window=popup_no_bar&amp;width=385&amp;height=120&amp;START_MAXIMIZED=FALSE&amp;creator=factset&amp;display_string=Audit"}</definedName>
    <definedName name="_1431__FDSAUDITLINK__" hidden="1">{"fdsup://Directions/FactSet Auditing Viewer?action=AUDIT_VALUE&amp;DB=129&amp;ID1=52605710&amp;VALUEID=01001&amp;SDATE=201002&amp;PERIODTYPE=QTR_STD&amp;window=popup_no_bar&amp;width=385&amp;height=120&amp;START_MAXIMIZED=FALSE&amp;creator=factset&amp;display_string=Audit"}</definedName>
    <definedName name="_1432__FDSAUDITLINK__" hidden="1">{"fdsup://Directions/FactSet Auditing Viewer?action=AUDIT_VALUE&amp;DB=129&amp;ID1=52466010&amp;VALUEID=01001&amp;SDATE=200902&amp;PERIODTYPE=QTR_STD&amp;window=popup_no_bar&amp;width=385&amp;height=120&amp;START_MAXIMIZED=FALSE&amp;creator=factset&amp;display_string=Audit"}</definedName>
    <definedName name="_1433__FDSAUDITLINK__" hidden="1">{"fdsup://Directions/FactSet Auditing Viewer?action=AUDIT_VALUE&amp;DB=129&amp;ID1=52466010&amp;VALUEID=01001&amp;SDATE=201002&amp;PERIODTYPE=QTR_STD&amp;window=popup_no_bar&amp;width=385&amp;height=120&amp;START_MAXIMIZED=FALSE&amp;creator=factset&amp;display_string=Audit"}</definedName>
    <definedName name="_1434__FDSAUDITLINK__" hidden="1">{"fdsup://Directions/FactSet Auditing Viewer?action=AUDIT_VALUE&amp;DB=129&amp;ID1=54042410&amp;VALUEID=01001&amp;SDATE=200902&amp;PERIODTYPE=QTR_STD&amp;window=popup_no_bar&amp;width=385&amp;height=120&amp;START_MAXIMIZED=FALSE&amp;creator=factset&amp;display_string=Audit"}</definedName>
    <definedName name="_1435__FDSAUDITLINK__" hidden="1">{"fdsup://Directions/FactSet Auditing Viewer?action=AUDIT_VALUE&amp;DB=129&amp;ID1=54042410&amp;VALUEID=01001&amp;SDATE=201002&amp;PERIODTYPE=QTR_STD&amp;window=popup_no_bar&amp;width=385&amp;height=120&amp;START_MAXIMIZED=FALSE&amp;creator=factset&amp;display_string=Audit"}</definedName>
    <definedName name="_1436__FDSAUDITLINK__" hidden="1">{"fdsup://Directions/FactSet Auditing Viewer?action=AUDIT_VALUE&amp;DB=129&amp;ID1=50025510&amp;VALUEID=01001&amp;SDATE=200901&amp;PERIODTYPE=QTR_STD&amp;window=popup_no_bar&amp;width=385&amp;height=120&amp;START_MAXIMIZED=FALSE&amp;creator=factset&amp;display_string=Audit"}</definedName>
    <definedName name="_1437__FDSAUDITLINK__" hidden="1">{"fdsup://Directions/FactSet Auditing Viewer?action=AUDIT_VALUE&amp;DB=129&amp;ID1=50025510&amp;VALUEID=01001&amp;SDATE=201001&amp;PERIODTYPE=QTR_STD&amp;window=popup_no_bar&amp;width=385&amp;height=120&amp;START_MAXIMIZED=FALSE&amp;creator=factset&amp;display_string=Audit"}</definedName>
    <definedName name="_1438__FDSAUDITLINK__" hidden="1">{"fdsup://Directions/FactSet Auditing Viewer?action=AUDIT_VALUE&amp;DB=129&amp;ID1=50104410&amp;VALUEID=01001&amp;SDATE=200901&amp;PERIODTYPE=QTR_STD&amp;window=popup_no_bar&amp;width=385&amp;height=120&amp;START_MAXIMIZED=FALSE&amp;creator=factset&amp;display_string=Audit"}</definedName>
    <definedName name="_1439__FDSAUDITLINK__" hidden="1">{"fdsup://Directions/FactSet Auditing Viewer?action=AUDIT_VALUE&amp;DB=129&amp;ID1=50104410&amp;VALUEID=01001&amp;SDATE=201001&amp;PERIODTYPE=QTR_STD&amp;window=popup_no_bar&amp;width=385&amp;height=120&amp;START_MAXIMIZED=FALSE&amp;creator=factset&amp;display_string=Audit"}</definedName>
    <definedName name="_144__FDSAUDITLINK__" hidden="1">{"fdsup://directions/FAT Viewer?action=UPDATE&amp;creator=factset&amp;DYN_ARGS=TRUE&amp;DOC_NAME=FAT:FQL_AUDITING_CLIENT_TEMPLATE.FAT&amp;display_string=Audit&amp;VAR:KEY=ZYXITQZKRG&amp;VAR:QUERY=RkZfRUJJVERBX09QRVIoUVRSLDQvMS8yMDEwLDYvMzAvMjAxMCwsLFVTRCk=&amp;WINDOW=FIRST_POPUP&amp;HEIGH","T=450&amp;WIDTH=450&amp;START_MAXIMIZED=FALSE&amp;VAR:CALENDAR=US&amp;VAR:SYMBOL=SYY&amp;VAR:INDEX=0"}</definedName>
    <definedName name="_1440__FDSAUDITLINK__" hidden="1">{"fdsup://Directions/FactSet Auditing Viewer?action=AUDIT_VALUE&amp;DB=129&amp;ID1=19121610&amp;VALUEID=01001&amp;SDATE=200902&amp;PERIODTYPE=QTR_STD&amp;window=popup_no_bar&amp;width=385&amp;height=120&amp;START_MAXIMIZED=FALSE&amp;creator=factset&amp;display_string=Audit"}</definedName>
    <definedName name="_1441__FDSAUDITLINK__" hidden="1">{"fdsup://Directions/FactSet Auditing Viewer?action=AUDIT_VALUE&amp;DB=129&amp;ID1=19121610&amp;VALUEID=01001&amp;SDATE=201002&amp;PERIODTYPE=QTR_STD&amp;window=popup_no_bar&amp;width=385&amp;height=120&amp;START_MAXIMIZED=FALSE&amp;creator=factset&amp;display_string=Audit"}</definedName>
    <definedName name="_1442__FDSAUDITLINK__" hidden="1">{"fdsup://Directions/FactSet Auditing Viewer?action=AUDIT_VALUE&amp;DB=129&amp;ID1=14313010&amp;VALUEID=01001&amp;SDATE=200901&amp;PERIODTYPE=QTR_STD&amp;window=popup_no_bar&amp;width=385&amp;height=120&amp;START_MAXIMIZED=FALSE&amp;creator=factset&amp;display_string=Audit"}</definedName>
    <definedName name="_1443__FDSAUDITLINK__" hidden="1">{"fdsup://Directions/FactSet Auditing Viewer?action=AUDIT_VALUE&amp;DB=129&amp;ID1=14313010&amp;VALUEID=01001&amp;SDATE=201001&amp;PERIODTYPE=QTR_STD&amp;window=popup_no_bar&amp;width=385&amp;height=120&amp;START_MAXIMIZED=FALSE&amp;creator=factset&amp;display_string=Audit"}</definedName>
    <definedName name="_1444__FDSAUDITLINK__" hidden="1">{"fdsup://Directions/FactSet Auditing Viewer?action=AUDIT_VALUE&amp;DB=129&amp;ID1=49436810&amp;VALUEID=01001&amp;SDATE=200902&amp;PERIODTYPE=QTR_STD&amp;window=popup_no_bar&amp;width=385&amp;height=120&amp;START_MAXIMIZED=FALSE&amp;creator=factset&amp;display_string=Audit"}</definedName>
    <definedName name="_1445__FDSAUDITLINK__" hidden="1">{"fdsup://Directions/FactSet Auditing Viewer?action=AUDIT_VALUE&amp;DB=129&amp;ID1=49436810&amp;VALUEID=01001&amp;SDATE=201002&amp;PERIODTYPE=QTR_STD&amp;window=popup_no_bar&amp;width=385&amp;height=120&amp;START_MAXIMIZED=FALSE&amp;creator=factset&amp;display_string=Audit"}</definedName>
    <definedName name="_1446__FDSAUDITLINK__" hidden="1">{"fdsup://Directions/FactSet Auditing Viewer?action=AUDIT_VALUE&amp;DB=129&amp;ID1=48248010&amp;VALUEID=01001&amp;SDATE=200904&amp;PERIODTYPE=QTR_STD&amp;window=popup_no_bar&amp;width=385&amp;height=120&amp;START_MAXIMIZED=FALSE&amp;creator=factset&amp;display_string=Audit"}</definedName>
    <definedName name="_1447__FDSAUDITLINK__" hidden="1">{"fdsup://Directions/FactSet Auditing Viewer?action=AUDIT_VALUE&amp;DB=129&amp;ID1=48248010&amp;VALUEID=01001&amp;SDATE=201004&amp;PERIODTYPE=QTR_STD&amp;window=popup_no_bar&amp;width=385&amp;height=120&amp;START_MAXIMIZED=FALSE&amp;creator=factset&amp;display_string=Audit"}</definedName>
    <definedName name="_1448__FDSAUDITLINK__" hidden="1">{"fdsup://Directions/FactSet Auditing Viewer?action=AUDIT_VALUE&amp;DB=129&amp;ID1=49446R10&amp;VALUEID=01001&amp;SDATE=200902&amp;PERIODTYPE=QTR_STD&amp;window=popup_no_bar&amp;width=385&amp;height=120&amp;START_MAXIMIZED=FALSE&amp;creator=factset&amp;display_string=Audit"}</definedName>
    <definedName name="_1449__FDSAUDITLINK__" hidden="1">{"fdsup://Directions/FactSet Auditing Viewer?action=AUDIT_VALUE&amp;DB=129&amp;ID1=49446R10&amp;VALUEID=01001&amp;SDATE=201002&amp;PERIODTYPE=QTR_STD&amp;window=popup_no_bar&amp;width=385&amp;height=120&amp;START_MAXIMIZED=FALSE&amp;creator=factset&amp;display_string=Audit"}</definedName>
    <definedName name="_145__FDSAUDITLINK__" hidden="1">{"fdsup://directions/FAT Viewer?action=UPDATE&amp;creator=factset&amp;DYN_ARGS=TRUE&amp;DOC_NAME=FAT:FQL_AUDITING_CLIENT_TEMPLATE.FAT&amp;display_string=Audit&amp;VAR:KEY=RWBSDSPGJG&amp;VAR:QUERY=RkZfRUJJVERBX09QRVIoUVRSLDQvMS8yMDA5LDYvMzAvMjAwOSwsLFVTRCk=&amp;WINDOW=FIRST_POPUP&amp;HEIGH","T=450&amp;WIDTH=450&amp;START_MAXIMIZED=FALSE&amp;VAR:CALENDAR=US&amp;VAR:SYMBOL=SYMC&amp;VAR:INDEX=0"}</definedName>
    <definedName name="_1450__FDSAUDITLINK__" hidden="1">{"fdsup://Directions/FactSet Auditing Viewer?action=AUDIT_VALUE&amp;DB=129&amp;ID1=49558210&amp;VALUEID=01001&amp;SDATE=200902&amp;PERIODTYPE=QTR_STD&amp;window=popup_no_bar&amp;width=385&amp;height=120&amp;START_MAXIMIZED=FALSE&amp;creator=factset&amp;display_string=Audit"}</definedName>
    <definedName name="_1451__FDSAUDITLINK__" hidden="1">{"fdsup://Directions/FactSet Auditing Viewer?action=AUDIT_VALUE&amp;DB=129&amp;ID1=49558210&amp;VALUEID=01001&amp;SDATE=201002&amp;PERIODTYPE=QTR_STD&amp;window=popup_no_bar&amp;width=385&amp;height=120&amp;START_MAXIMIZED=FALSE&amp;creator=factset&amp;display_string=Audit"}</definedName>
    <definedName name="_1452__FDSAUDITLINK__" hidden="1">{"fdsup://Directions/FactSet Auditing Viewer?action=AUDIT_VALUE&amp;DB=129&amp;ID1=50075N10&amp;VALUEID=01001&amp;SDATE=200902&amp;PERIODTYPE=QTR_STD&amp;window=popup_no_bar&amp;width=385&amp;height=120&amp;START_MAXIMIZED=FALSE&amp;creator=factset&amp;display_string=Audit"}</definedName>
    <definedName name="_1453__FDSAUDITLINK__" hidden="1">{"fdsup://Directions/FactSet Auditing Viewer?action=AUDIT_VALUE&amp;DB=129&amp;ID1=50075N10&amp;VALUEID=01001&amp;SDATE=201002&amp;PERIODTYPE=QTR_STD&amp;window=popup_no_bar&amp;width=385&amp;height=120&amp;START_MAXIMIZED=FALSE&amp;creator=factset&amp;display_string=Audit"}</definedName>
    <definedName name="_1454__FDSAUDITLINK__" hidden="1">{"fdsup://Directions/FactSet Auditing Viewer?action=AUDIT_VALUE&amp;DB=129&amp;ID1=48783610&amp;VALUEID=01001&amp;SDATE=200902&amp;PERIODTYPE=QTR_STD&amp;window=popup_no_bar&amp;width=385&amp;height=120&amp;START_MAXIMIZED=FALSE&amp;creator=factset&amp;display_string=Audit"}</definedName>
    <definedName name="_1455__FDSAUDITLINK__" hidden="1">{"fdsup://Directions/FactSet Auditing Viewer?action=AUDIT_VALUE&amp;DB=129&amp;ID1=48783610&amp;VALUEID=01001&amp;SDATE=201002&amp;PERIODTYPE=QTR_STD&amp;window=popup_no_bar&amp;width=385&amp;height=120&amp;START_MAXIMIZED=FALSE&amp;creator=factset&amp;display_string=Audit"}</definedName>
    <definedName name="_1456__FDSAUDITLINK__" hidden="1">{"fdsup://Directions/FactSet Auditing Viewer?action=AUDIT_VALUE&amp;DB=129&amp;ID1=65566410&amp;VALUEID=01001&amp;SDATE=201001&amp;PERIODTYPE=QTR_STD&amp;window=popup_no_bar&amp;width=385&amp;height=120&amp;START_MAXIMIZED=FALSE&amp;creator=factset&amp;display_string=Audit"}</definedName>
    <definedName name="_1457__FDSAUDITLINK__" hidden="1">{"fdsup://Directions/FactSet Auditing Viewer?action=AUDIT_VALUE&amp;DB=129&amp;ID1=47102X10&amp;VALUEID=01001&amp;SDATE=200902&amp;PERIODTYPE=QTR_STD&amp;window=popup_no_bar&amp;width=385&amp;height=120&amp;START_MAXIMIZED=FALSE&amp;creator=factset&amp;display_string=Audit"}</definedName>
    <definedName name="_1458__FDSAUDITLINK__" hidden="1">{"fdsup://Directions/FactSet Auditing Viewer?action=AUDIT_VALUE&amp;DB=129&amp;ID1=47102X10&amp;VALUEID=01001&amp;SDATE=201002&amp;PERIODTYPE=QTR_STD&amp;window=popup_no_bar&amp;width=385&amp;height=120&amp;START_MAXIMIZED=FALSE&amp;creator=factset&amp;display_string=Audit"}</definedName>
    <definedName name="_1459__FDSAUDITLINK__" hidden="1">{"fdsup://Directions/FactSet Auditing Viewer?action=AUDIT_VALUE&amp;DB=129&amp;ID1=48203R10&amp;VALUEID=01001&amp;SDATE=200902&amp;PERIODTYPE=QTR_STD&amp;window=popup_no_bar&amp;width=385&amp;height=120&amp;START_MAXIMIZED=FALSE&amp;creator=factset&amp;display_string=Audit"}</definedName>
    <definedName name="_146__FDSAUDITLINK__" hidden="1">{"fdsup://directions/FAT Viewer?action=UPDATE&amp;creator=factset&amp;DYN_ARGS=TRUE&amp;DOC_NAME=FAT:FQL_AUDITING_CLIENT_TEMPLATE.FAT&amp;display_string=Audit&amp;VAR:KEY=VSNWJKXIRC&amp;VAR:QUERY=RkZfRUJJVERBX09QRVIoUVRSLDQvMS8yMDEwLDYvMzAvMjAxMCwsLFVTRCk=&amp;WINDOW=FIRST_POPUP&amp;HEIGH","T=450&amp;WIDTH=450&amp;START_MAXIMIZED=FALSE&amp;VAR:CALENDAR=US&amp;VAR:SYMBOL=SYMC&amp;VAR:INDEX=0"}</definedName>
    <definedName name="_1460__FDSAUDITLINK__" hidden="1">{"fdsup://Directions/FactSet Auditing Viewer?action=AUDIT_VALUE&amp;DB=129&amp;ID1=48203R10&amp;VALUEID=01001&amp;SDATE=201002&amp;PERIODTYPE=QTR_STD&amp;window=popup_no_bar&amp;width=385&amp;height=120&amp;START_MAXIMIZED=FALSE&amp;creator=factset&amp;display_string=Audit"}</definedName>
    <definedName name="_1461__FDSAUDITLINK__" hidden="1">{"fdsup://Directions/FactSet Auditing Viewer?action=AUDIT_VALUE&amp;DB=129&amp;ID1=47816010&amp;VALUEID=01001&amp;SDATE=200902&amp;PERIODTYPE=QTR_STD&amp;window=popup_no_bar&amp;width=385&amp;height=120&amp;START_MAXIMIZED=FALSE&amp;creator=factset&amp;display_string=Audit"}</definedName>
    <definedName name="_1462__FDSAUDITLINK__" hidden="1">{"fdsup://Directions/FactSet Auditing Viewer?action=AUDIT_VALUE&amp;DB=129&amp;ID1=47816010&amp;VALUEID=01001&amp;SDATE=201002&amp;PERIODTYPE=QTR_STD&amp;window=popup_no_bar&amp;width=385&amp;height=120&amp;START_MAXIMIZED=FALSE&amp;creator=factset&amp;display_string=Audit"}</definedName>
    <definedName name="_1463__FDSAUDITLINK__" hidden="1">{"fdsup://Directions/FactSet Auditing Viewer?action=AUDIT_VALUE&amp;DB=129&amp;ID1=46981410&amp;VALUEID=01001&amp;SDATE=200903&amp;PERIODTYPE=QTR_STD&amp;window=popup_no_bar&amp;width=385&amp;height=120&amp;START_MAXIMIZED=FALSE&amp;creator=factset&amp;display_string=Audit"}</definedName>
    <definedName name="_1464__FDSAUDITLINK__" hidden="1">{"fdsup://Directions/FactSet Auditing Viewer?action=AUDIT_VALUE&amp;DB=129&amp;ID1=46981410&amp;VALUEID=01001&amp;SDATE=201003&amp;PERIODTYPE=QTR_STD&amp;window=popup_no_bar&amp;width=385&amp;height=120&amp;START_MAXIMIZED=FALSE&amp;creator=factset&amp;display_string=Audit"}</definedName>
    <definedName name="_1465__FDSAUDITLINK__" hidden="1">{"fdsup://Directions/FactSet Auditing Viewer?action=AUDIT_VALUE&amp;DB=129&amp;ID1=46612J50&amp;VALUEID=01001&amp;SDATE=201003&amp;PERIODTYPE=QTR_STD&amp;window=popup_no_bar&amp;width=385&amp;height=120&amp;START_MAXIMIZED=FALSE&amp;creator=factset&amp;display_string=Audit"}</definedName>
    <definedName name="_1466__FDSAUDITLINK__" hidden="1">{"fdsup://Directions/FactSet Auditing Viewer?action=AUDIT_VALUE&amp;DB=129&amp;ID1=70816010&amp;VALUEID=01001&amp;SDATE=200901&amp;PERIODTYPE=QTR_STD&amp;window=popup_no_bar&amp;width=385&amp;height=120&amp;START_MAXIMIZED=FALSE&amp;creator=factset&amp;display_string=Audit"}</definedName>
    <definedName name="_1467__FDSAUDITLINK__" hidden="1">{"fdsup://Directions/FactSet Auditing Viewer?action=AUDIT_VALUE&amp;DB=129&amp;ID1=70816010&amp;VALUEID=01001&amp;SDATE=201001&amp;PERIODTYPE=QTR_STD&amp;window=popup_no_bar&amp;width=385&amp;height=120&amp;START_MAXIMIZED=FALSE&amp;creator=factset&amp;display_string=Audit"}</definedName>
    <definedName name="_1468__FDSAUDITLINK__" hidden="1">{"fdsup://Directions/FactSet Auditing Viewer?action=AUDIT_VALUE&amp;DB=129&amp;ID1=47836610&amp;VALUEID=01001&amp;SDATE=200903&amp;PERIODTYPE=QTR_STD&amp;window=popup_no_bar&amp;width=385&amp;height=120&amp;START_MAXIMIZED=FALSE&amp;creator=factset&amp;display_string=Audit"}</definedName>
    <definedName name="_1469__FDSAUDITLINK__" hidden="1">{"fdsup://Directions/FactSet Auditing Viewer?action=AUDIT_VALUE&amp;DB=129&amp;ID1=47836610&amp;VALUEID=01001&amp;SDATE=201003&amp;PERIODTYPE=QTR_STD&amp;window=popup_no_bar&amp;width=385&amp;height=120&amp;START_MAXIMIZED=FALSE&amp;creator=factset&amp;display_string=Audit"}</definedName>
    <definedName name="_147__FDSAUDITLINK__" hidden="1">{"fdsup://directions/FAT Viewer?action=UPDATE&amp;creator=factset&amp;DYN_ARGS=TRUE&amp;DOC_NAME=FAT:FQL_AUDITING_CLIENT_TEMPLATE.FAT&amp;display_string=Audit&amp;VAR:KEY=BGROTWXYLS&amp;VAR:QUERY=RkZfRUJJVERBX09QRVIoUVRSLDQvMS8yMDA5LDYvMzAvMjAwOSwsLFVTRCk=&amp;WINDOW=FIRST_POPUP&amp;HEIGH","T=450&amp;WIDTH=450&amp;START_MAXIMIZED=FALSE&amp;VAR:CALENDAR=US&amp;VAR:SYMBOL=SYK&amp;VAR:INDEX=0"}</definedName>
    <definedName name="_1470__FDSAUDITLINK__" hidden="1">{"fdsup://Directions/FactSet Auditing Viewer?action=AUDIT_VALUE&amp;DB=129&amp;ID1=46631310&amp;VALUEID=01001&amp;SDATE=200903&amp;PERIODTYPE=QTR_STD&amp;window=popup_no_bar&amp;width=385&amp;height=120&amp;START_MAXIMIZED=FALSE&amp;creator=factset&amp;display_string=Audit"}</definedName>
    <definedName name="_1471__FDSAUDITLINK__" hidden="1">{"fdsup://Directions/FactSet Auditing Viewer?action=AUDIT_VALUE&amp;DB=129&amp;ID1=46631310&amp;VALUEID=01001&amp;SDATE=201003&amp;PERIODTYPE=QTR_STD&amp;window=popup_no_bar&amp;width=385&amp;height=120&amp;START_MAXIMIZED=FALSE&amp;creator=factset&amp;display_string=Audit"}</definedName>
    <definedName name="_1472__FDSAUDITLINK__" hidden="1">{"fdsup://Directions/FactSet Auditing Viewer?action=AUDIT_VALUE&amp;DB=129&amp;ID1=G491BT10&amp;VALUEID=01001&amp;SDATE=200902&amp;PERIODTYPE=QTR_STD&amp;window=popup_no_bar&amp;width=385&amp;height=120&amp;START_MAXIMIZED=FALSE&amp;creator=factset&amp;display_string=Audit"}</definedName>
    <definedName name="_1473__FDSAUDITLINK__" hidden="1">{"fdsup://Directions/FactSet Auditing Viewer?action=AUDIT_VALUE&amp;DB=129&amp;ID1=G491BT10&amp;VALUEID=01001&amp;SDATE=201002&amp;PERIODTYPE=QTR_STD&amp;window=popup_no_bar&amp;width=385&amp;height=120&amp;START_MAXIMIZED=FALSE&amp;creator=factset&amp;display_string=Audit"}</definedName>
    <definedName name="_1474__FDSAUDITLINK__" hidden="1">{"fdsup://Directions/FactSet Auditing Viewer?action=AUDIT_VALUE&amp;DB=129&amp;ID1=45230810&amp;VALUEID=01001&amp;SDATE=200902&amp;PERIODTYPE=QTR_STD&amp;window=popup_no_bar&amp;width=385&amp;height=120&amp;START_MAXIMIZED=FALSE&amp;creator=factset&amp;display_string=Audit"}</definedName>
    <definedName name="_1475__FDSAUDITLINK__" hidden="1">{"fdsup://Directions/FactSet Auditing Viewer?action=AUDIT_VALUE&amp;DB=129&amp;ID1=45230810&amp;VALUEID=01001&amp;SDATE=201002&amp;PERIODTYPE=QTR_STD&amp;window=popup_no_bar&amp;width=385&amp;height=120&amp;START_MAXIMIZED=FALSE&amp;creator=factset&amp;display_string=Audit"}</definedName>
    <definedName name="_1476__FDSAUDITLINK__" hidden="1">{"fdsup://Directions/FactSet Auditing Viewer?action=AUDIT_VALUE&amp;DB=129&amp;ID1=45091110&amp;VALUEID=01001&amp;SDATE=200902&amp;PERIODTYPE=QTR_STD&amp;window=popup_no_bar&amp;width=385&amp;height=120&amp;START_MAXIMIZED=FALSE&amp;creator=factset&amp;display_string=Audit"}</definedName>
    <definedName name="_1477__FDSAUDITLINK__" hidden="1">{"fdsup://Directions/FactSet Auditing Viewer?action=AUDIT_VALUE&amp;DB=129&amp;ID1=45091110&amp;VALUEID=01001&amp;SDATE=201002&amp;PERIODTYPE=QTR_STD&amp;window=popup_no_bar&amp;width=385&amp;height=120&amp;START_MAXIMIZED=FALSE&amp;creator=factset&amp;display_string=Audit"}</definedName>
    <definedName name="_1478__FDSAUDITLINK__" hidden="1">{"fdsup://Directions/FactSet Auditing Viewer?action=AUDIT_VALUE&amp;DB=129&amp;ID1=46120E60&amp;VALUEID=01001&amp;SDATE=200902&amp;PERIODTYPE=QTR_STD&amp;window=popup_no_bar&amp;width=385&amp;height=120&amp;START_MAXIMIZED=FALSE&amp;creator=factset&amp;display_string=Audit"}</definedName>
    <definedName name="_1479__FDSAUDITLINK__" hidden="1">{"fdsup://Directions/FactSet Auditing Viewer?action=AUDIT_VALUE&amp;DB=129&amp;ID1=46120E60&amp;VALUEID=01001&amp;SDATE=201002&amp;PERIODTYPE=QTR_STD&amp;window=popup_no_bar&amp;width=385&amp;height=120&amp;START_MAXIMIZED=FALSE&amp;creator=factset&amp;display_string=Audit"}</definedName>
    <definedName name="_148__FDSAUDITLINK__" hidden="1">{"fdsup://directions/FAT Viewer?action=UPDATE&amp;creator=factset&amp;DYN_ARGS=TRUE&amp;DOC_NAME=FAT:FQL_AUDITING_CLIENT_TEMPLATE.FAT&amp;display_string=Audit&amp;VAR:KEY=ZORQXUDSPW&amp;VAR:QUERY=RkZfRUJJVERBX09QRVIoUVRSLDQvMS8yMDEwLDYvMzAvMjAxMCwsLFVTRCk=&amp;WINDOW=FIRST_POPUP&amp;HEIGH","T=450&amp;WIDTH=450&amp;START_MAXIMIZED=FALSE&amp;VAR:CALENDAR=US&amp;VAR:SYMBOL=SYK&amp;VAR:INDEX=0"}</definedName>
    <definedName name="_1480__FDSAUDITLINK__" hidden="1">{"fdsup://Directions/FactSet Auditing Viewer?action=AUDIT_VALUE&amp;DB=129&amp;ID1=46284610&amp;VALUEID=01001&amp;SDATE=200902&amp;PERIODTYPE=QTR_STD&amp;window=popup_no_bar&amp;width=385&amp;height=120&amp;START_MAXIMIZED=FALSE&amp;creator=factset&amp;display_string=Audit"}</definedName>
    <definedName name="_1481__FDSAUDITLINK__" hidden="1">{"fdsup://Directions/FactSet Auditing Viewer?action=AUDIT_VALUE&amp;DB=129&amp;ID1=46284610&amp;VALUEID=01001&amp;SDATE=201002&amp;PERIODTYPE=QTR_STD&amp;window=popup_no_bar&amp;width=385&amp;height=120&amp;START_MAXIMIZED=FALSE&amp;creator=factset&amp;display_string=Audit"}</definedName>
    <definedName name="_1482__FDSAUDITLINK__" hidden="1">{"fdsup://Directions/FactSet Auditing Viewer?action=AUDIT_VALUE&amp;DB=129&amp;ID1=46069010&amp;VALUEID=01001&amp;SDATE=200902&amp;PERIODTYPE=QTR_STD&amp;window=popup_no_bar&amp;width=385&amp;height=120&amp;START_MAXIMIZED=FALSE&amp;creator=factset&amp;display_string=Audit"}</definedName>
    <definedName name="_1483__FDSAUDITLINK__" hidden="1">{"fdsup://Directions/FactSet Auditing Viewer?action=AUDIT_VALUE&amp;DB=129&amp;ID1=46069010&amp;VALUEID=01001&amp;SDATE=201002&amp;PERIODTYPE=QTR_STD&amp;window=popup_no_bar&amp;width=385&amp;height=120&amp;START_MAXIMIZED=FALSE&amp;creator=factset&amp;display_string=Audit"}</definedName>
    <definedName name="_1484__FDSAUDITLINK__" hidden="1">{"fdsup://Directions/FactSet Auditing Viewer?action=AUDIT_VALUE&amp;DB=129&amp;ID1=46014610&amp;VALUEID=01001&amp;SDATE=200902&amp;PERIODTYPE=QTR_STD&amp;window=popup_no_bar&amp;width=385&amp;height=120&amp;START_MAXIMIZED=FALSE&amp;creator=factset&amp;display_string=Audit"}</definedName>
    <definedName name="_1485__FDSAUDITLINK__" hidden="1">{"fdsup://Directions/FactSet Auditing Viewer?action=AUDIT_VALUE&amp;DB=129&amp;ID1=46014610&amp;VALUEID=01001&amp;SDATE=201002&amp;PERIODTYPE=QTR_STD&amp;window=popup_no_bar&amp;width=385&amp;height=120&amp;START_MAXIMIZED=FALSE&amp;creator=factset&amp;display_string=Audit"}</definedName>
    <definedName name="_1486__FDSAUDITLINK__" hidden="1">{"fdsup://Directions/FactSet Auditing Viewer?action=AUDIT_VALUE&amp;DB=129&amp;ID1=46120210&amp;VALUEID=01001&amp;SDATE=200903&amp;PERIODTYPE=QTR_STD&amp;window=popup_no_bar&amp;width=385&amp;height=120&amp;START_MAXIMIZED=FALSE&amp;creator=factset&amp;display_string=Audit"}</definedName>
    <definedName name="_1487__FDSAUDITLINK__" hidden="1">{"fdsup://Directions/FactSet Auditing Viewer?action=AUDIT_VALUE&amp;DB=129&amp;ID1=46120210&amp;VALUEID=01001&amp;SDATE=201003&amp;PERIODTYPE=QTR_STD&amp;window=popup_no_bar&amp;width=385&amp;height=120&amp;START_MAXIMIZED=FALSE&amp;creator=factset&amp;display_string=Audit"}</definedName>
    <definedName name="_1488__FDSAUDITLINK__" hidden="1">{"fdsup://Directions/FactSet Auditing Viewer?action=AUDIT_VALUE&amp;DB=129&amp;ID1=45814010&amp;VALUEID=01001&amp;SDATE=200902&amp;PERIODTYPE=QTR_STD&amp;window=popup_no_bar&amp;width=385&amp;height=120&amp;START_MAXIMIZED=FALSE&amp;creator=factset&amp;display_string=Audit"}</definedName>
    <definedName name="_1489__FDSAUDITLINK__" hidden="1">{"fdsup://Directions/FactSet Auditing Viewer?action=AUDIT_VALUE&amp;DB=129&amp;ID1=45814010&amp;VALUEID=01001&amp;SDATE=201002&amp;PERIODTYPE=QTR_STD&amp;window=popup_no_bar&amp;width=385&amp;height=120&amp;START_MAXIMIZED=FALSE&amp;creator=factset&amp;display_string=Audit"}</definedName>
    <definedName name="_149__FDSAUDITLINK__" hidden="1">{"fdsup://directions/FAT Viewer?action=UPDATE&amp;creator=factset&amp;DYN_ARGS=TRUE&amp;DOC_NAME=FAT:FQL_AUDITING_CLIENT_TEMPLATE.FAT&amp;display_string=Audit&amp;VAR:KEY=RGLWHGVEXO&amp;VAR:QUERY=RkZfRUJJVERBX09QRVIoUVRSLDQvMS8yMDA5LDYvMzAvMjAwOSwsLFVTRCk=&amp;WINDOW=FIRST_POPUP&amp;HEIGH","T=450&amp;WIDTH=450&amp;START_MAXIMIZED=FALSE&amp;VAR:CALENDAR=US&amp;VAR:SYMBOL=SWY&amp;VAR:INDEX=0"}</definedName>
    <definedName name="_1490__FDSAUDITLINK__" hidden="1">{"fdsup://Directions/FactSet Auditing Viewer?action=AUDIT_VALUE&amp;DB=129&amp;ID1=45990210&amp;VALUEID=01001&amp;SDATE=200903&amp;PERIODTYPE=QTR_STD&amp;window=popup_no_bar&amp;width=385&amp;height=120&amp;START_MAXIMIZED=FALSE&amp;creator=factset&amp;display_string=Audit"}</definedName>
    <definedName name="_1491__FDSAUDITLINK__" hidden="1">{"fdsup://Directions/FactSet Auditing Viewer?action=AUDIT_VALUE&amp;DB=129&amp;ID1=45990210&amp;VALUEID=01001&amp;SDATE=201003&amp;PERIODTYPE=QTR_STD&amp;window=popup_no_bar&amp;width=385&amp;height=120&amp;START_MAXIMIZED=FALSE&amp;creator=factset&amp;display_string=Audit"}</definedName>
    <definedName name="_1492__FDSAUDITLINK__" hidden="1">{"fdsup://Directions/FactSet Auditing Viewer?action=AUDIT_VALUE&amp;DB=129&amp;ID1=45950610&amp;VALUEID=01001&amp;SDATE=200902&amp;PERIODTYPE=QTR_STD&amp;window=popup_no_bar&amp;width=385&amp;height=120&amp;START_MAXIMIZED=FALSE&amp;creator=factset&amp;display_string=Audit"}</definedName>
    <definedName name="_1493__FDSAUDITLINK__" hidden="1">{"fdsup://Directions/FactSet Auditing Viewer?action=AUDIT_VALUE&amp;DB=129&amp;ID1=45950610&amp;VALUEID=01001&amp;SDATE=201002&amp;PERIODTYPE=QTR_STD&amp;window=popup_no_bar&amp;width=385&amp;height=120&amp;START_MAXIMIZED=FALSE&amp;creator=factset&amp;display_string=Audit"}</definedName>
    <definedName name="_1494__FDSAUDITLINK__" hidden="1">{"fdsup://Directions/FactSet Auditing Viewer?action=AUDIT_VALUE&amp;DB=129&amp;ID1=45865V10&amp;VALUEID=01001&amp;SDATE=200902&amp;PERIODTYPE=QTR_STD&amp;window=popup_no_bar&amp;width=385&amp;height=120&amp;START_MAXIMIZED=FALSE&amp;creator=factset&amp;display_string=Audit"}</definedName>
    <definedName name="_1495__FDSAUDITLINK__" hidden="1">{"fdsup://Directions/FactSet Auditing Viewer?action=AUDIT_VALUE&amp;DB=129&amp;ID1=45865V10&amp;VALUEID=01001&amp;SDATE=201002&amp;PERIODTYPE=QTR_STD&amp;window=popup_no_bar&amp;width=385&amp;height=120&amp;START_MAXIMIZED=FALSE&amp;creator=factset&amp;display_string=Audit"}</definedName>
    <definedName name="_1496__FDSAUDITLINK__" hidden="1">{"fdsup://Directions/FactSet Auditing Viewer?action=AUDIT_VALUE&amp;DB=129&amp;ID1=45920010&amp;VALUEID=01001&amp;SDATE=200902&amp;PERIODTYPE=QTR_STD&amp;window=popup_no_bar&amp;width=385&amp;height=120&amp;START_MAXIMIZED=FALSE&amp;creator=factset&amp;display_string=Audit"}</definedName>
    <definedName name="_1497__FDSAUDITLINK__" hidden="1">{"fdsup://Directions/FactSet Auditing Viewer?action=AUDIT_VALUE&amp;DB=129&amp;ID1=45920010&amp;VALUEID=01001&amp;SDATE=201002&amp;PERIODTYPE=QTR_STD&amp;window=popup_no_bar&amp;width=385&amp;height=120&amp;START_MAXIMIZED=FALSE&amp;creator=factset&amp;display_string=Audit"}</definedName>
    <definedName name="_1498__FDSAUDITLINK__" hidden="1">{"fdsup://Directions/FactSet Auditing Viewer?action=AUDIT_VALUE&amp;DB=129&amp;ID1=44485910&amp;VALUEID=01001&amp;SDATE=200902&amp;PERIODTYPE=QTR_STD&amp;window=popup_no_bar&amp;width=385&amp;height=120&amp;START_MAXIMIZED=FALSE&amp;creator=factset&amp;display_string=Audit"}</definedName>
    <definedName name="_1499__FDSAUDITLINK__" hidden="1">{"fdsup://Directions/FactSet Auditing Viewer?action=AUDIT_VALUE&amp;DB=129&amp;ID1=44485910&amp;VALUEID=01001&amp;SDATE=201002&amp;PERIODTYPE=QTR_STD&amp;window=popup_no_bar&amp;width=385&amp;height=120&amp;START_MAXIMIZED=FALSE&amp;creator=factset&amp;display_string=Audit"}</definedName>
    <definedName name="_15__FDSAUDITLINK__" localSheetId="7" hidden="1">{"fdsup://Directions/FactSet Auditing Viewer?action=AUDIT_VALUE&amp;DB=129&amp;ID1=590294&amp;VALUEID=02001&amp;SDATE=200903&amp;PERIODTYPE=QTR_STD&amp;window=popup_no_bar&amp;width=385&amp;height=120&amp;START_MAXIMIZED=FALSE&amp;creator=factset&amp;display_string=Audit"}</definedName>
    <definedName name="_15__FDSAUDITLINK__" hidden="1">{"fdsup://Directions/FactSet Auditing Viewer?action=AUDIT_VALUE&amp;DB=129&amp;ID1=590294&amp;VALUEID=02001&amp;SDATE=200903&amp;PERIODTYPE=QTR_STD&amp;window=popup_no_bar&amp;width=385&amp;height=120&amp;START_MAXIMIZED=FALSE&amp;creator=factset&amp;display_string=Audit"}</definedName>
    <definedName name="_150__FDSAUDITLINK__" hidden="1">{"fdsup://directions/FAT Viewer?action=UPDATE&amp;creator=factset&amp;DYN_ARGS=TRUE&amp;DOC_NAME=FAT:FQL_AUDITING_CLIENT_TEMPLATE.FAT&amp;display_string=Audit&amp;VAR:KEY=JGHIBMLYBM&amp;VAR:QUERY=RkZfRUJJVERBX09QRVIoUVRSLDQvMS8yMDEwLDYvMzAvMjAxMCwsLFVTRCk=&amp;WINDOW=FIRST_POPUP&amp;HEIGH","T=450&amp;WIDTH=450&amp;START_MAXIMIZED=FALSE&amp;VAR:CALENDAR=US&amp;VAR:SYMBOL=SWY&amp;VAR:INDEX=0"}</definedName>
    <definedName name="_1500__FDSAUDITLINK__" hidden="1">{"fdsup://Directions/FactSet Auditing Viewer?action=AUDIT_VALUE&amp;DB=129&amp;ID1=42786610&amp;VALUEID=01001&amp;SDATE=200902&amp;PERIODTYPE=QTR_STD&amp;window=popup_no_bar&amp;width=385&amp;height=120&amp;START_MAXIMIZED=FALSE&amp;creator=factset&amp;display_string=Audit"}</definedName>
    <definedName name="_1501__FDSAUDITLINK__" hidden="1">{"fdsup://Directions/FactSet Auditing Viewer?action=AUDIT_VALUE&amp;DB=129&amp;ID1=42786610&amp;VALUEID=01001&amp;SDATE=201002&amp;PERIODTYPE=QTR_STD&amp;window=popup_no_bar&amp;width=385&amp;height=120&amp;START_MAXIMIZED=FALSE&amp;creator=factset&amp;display_string=Audit"}</definedName>
    <definedName name="_1502__FDSAUDITLINK__" hidden="1">{"fdsup://Directions/FactSet Auditing Viewer?action=AUDIT_VALUE&amp;DB=129&amp;ID1=44107P10&amp;VALUEID=01001&amp;SDATE=200902&amp;PERIODTYPE=QTR_STD&amp;window=popup_no_bar&amp;width=385&amp;height=120&amp;START_MAXIMIZED=FALSE&amp;creator=factset&amp;display_string=Audit"}</definedName>
    <definedName name="_1503__FDSAUDITLINK__" hidden="1">{"fdsup://Directions/FactSet Auditing Viewer?action=AUDIT_VALUE&amp;DB=129&amp;ID1=44107P10&amp;VALUEID=01001&amp;SDATE=201002&amp;PERIODTYPE=QTR_STD&amp;window=popup_no_bar&amp;width=385&amp;height=120&amp;START_MAXIMIZED=FALSE&amp;creator=factset&amp;display_string=Audit"}</definedName>
    <definedName name="_1504__FDSAUDITLINK__" hidden="1">{"fdsup://Directions/FactSet Auditing Viewer?action=AUDIT_VALUE&amp;DB=129&amp;ID1=44106010&amp;VALUEID=01001&amp;SDATE=200902&amp;PERIODTYPE=QTR_STD&amp;window=popup_no_bar&amp;width=385&amp;height=120&amp;START_MAXIMIZED=FALSE&amp;creator=factset&amp;display_string=Audit"}</definedName>
    <definedName name="_1505__FDSAUDITLINK__" hidden="1">{"fdsup://Directions/FactSet Auditing Viewer?action=AUDIT_VALUE&amp;DB=129&amp;ID1=44106010&amp;VALUEID=01001&amp;SDATE=201002&amp;PERIODTYPE=QTR_STD&amp;window=popup_no_bar&amp;width=385&amp;height=120&amp;START_MAXIMIZED=FALSE&amp;creator=factset&amp;display_string=Audit"}</definedName>
    <definedName name="_1506__FDSAUDITLINK__" hidden="1">{"fdsup://Directions/FactSet Auditing Viewer?action=AUDIT_VALUE&amp;DB=129&amp;ID1=41387510&amp;VALUEID=01001&amp;SDATE=201004&amp;PERIODTYPE=QTR_STD&amp;window=popup_no_bar&amp;width=385&amp;height=120&amp;START_MAXIMIZED=FALSE&amp;creator=factset&amp;display_string=Audit"}</definedName>
    <definedName name="_1507__FDSAUDITLINK__" hidden="1">{"fdsup://Directions/FactSet Auditing Viewer?action=AUDIT_VALUE&amp;DB=129&amp;ID1=44045210&amp;VALUEID=01001&amp;SDATE=200902&amp;PERIODTYPE=QTR_STD&amp;window=popup_no_bar&amp;width=385&amp;height=120&amp;START_MAXIMIZED=FALSE&amp;creator=factset&amp;display_string=Audit"}</definedName>
    <definedName name="_1508__FDSAUDITLINK__" hidden="1">{"fdsup://Directions/FactSet Auditing Viewer?action=AUDIT_VALUE&amp;DB=129&amp;ID1=44045210&amp;VALUEID=01001&amp;SDATE=201002&amp;PERIODTYPE=QTR_STD&amp;window=popup_no_bar&amp;width=385&amp;height=120&amp;START_MAXIMIZED=FALSE&amp;creator=factset&amp;display_string=Audit"}</definedName>
    <definedName name="_1509__FDSAUDITLINK__" hidden="1">{"fdsup://Directions/FactSet Auditing Viewer?action=AUDIT_VALUE&amp;DB=129&amp;ID1=09367110&amp;VALUEID=01001&amp;SDATE=200904&amp;PERIODTYPE=QTR_STD&amp;window=popup_no_bar&amp;width=385&amp;height=120&amp;START_MAXIMIZED=FALSE&amp;creator=factset&amp;display_string=Audit"}</definedName>
    <definedName name="_151__FDSAUDITLINK__" hidden="1">{"fdsup://directions/FAT Viewer?action=UPDATE&amp;creator=factset&amp;DYN_ARGS=TRUE&amp;DOC_NAME=FAT:FQL_AUDITING_CLIENT_TEMPLATE.FAT&amp;display_string=Audit&amp;VAR:KEY=DWLALAPQPA&amp;VAR:QUERY=RkZfRUJJVERBX09QRVIoUVRSLDQvMS8yMDA5LDYvMzAvMjAwOSwsLFVTRCk=&amp;WINDOW=FIRST_POPUP&amp;HEIGH","T=450&amp;WIDTH=450&amp;START_MAXIMIZED=FALSE&amp;VAR:CALENDAR=US&amp;VAR:SYMBOL=SWN&amp;VAR:INDEX=0"}</definedName>
    <definedName name="_1510__FDSAUDITLINK__" hidden="1">{"fdsup://Directions/FactSet Auditing Viewer?action=AUDIT_VALUE&amp;DB=129&amp;ID1=42823610&amp;VALUEID=01001&amp;SDATE=200902&amp;PERIODTYPE=QTR_STD&amp;window=popup_no_bar&amp;width=385&amp;height=120&amp;START_MAXIMIZED=FALSE&amp;creator=factset&amp;display_string=Audit"}</definedName>
    <definedName name="_1511__FDSAUDITLINK__" hidden="1">{"fdsup://Directions/FactSet Auditing Viewer?action=AUDIT_VALUE&amp;DB=129&amp;ID1=42823610&amp;VALUEID=01001&amp;SDATE=201002&amp;PERIODTYPE=QTR_STD&amp;window=popup_no_bar&amp;width=385&amp;height=120&amp;START_MAXIMIZED=FALSE&amp;creator=factset&amp;display_string=Audit"}</definedName>
    <definedName name="_1512__FDSAUDITLINK__" hidden="1">{"fdsup://Directions/FactSet Auditing Viewer?action=AUDIT_VALUE&amp;DB=129&amp;ID1=42345210&amp;VALUEID=01001&amp;SDATE=200903&amp;PERIODTYPE=QTR_STD&amp;window=popup_no_bar&amp;width=385&amp;height=120&amp;START_MAXIMIZED=FALSE&amp;creator=factset&amp;display_string=Audit"}</definedName>
    <definedName name="_1513__FDSAUDITLINK__" hidden="1">{"fdsup://Directions/FactSet Auditing Viewer?action=AUDIT_VALUE&amp;DB=129&amp;ID1=42345210&amp;VALUEID=01001&amp;SDATE=201003&amp;PERIODTYPE=QTR_STD&amp;window=popup_no_bar&amp;width=385&amp;height=120&amp;START_MAXIMIZED=FALSE&amp;creator=factset&amp;display_string=Audit"}</definedName>
    <definedName name="_1514__FDSAUDITLINK__" hidden="1">{"fdsup://Directions/FactSet Auditing Viewer?action=AUDIT_VALUE&amp;DB=129&amp;ID1=85590A40&amp;VALUEID=01001&amp;SDATE=200902&amp;PERIODTYPE=QTR_STD&amp;window=popup_no_bar&amp;width=385&amp;height=120&amp;START_MAXIMIZED=FALSE&amp;creator=factset&amp;display_string=Audit"}</definedName>
    <definedName name="_1515__FDSAUDITLINK__" hidden="1">{"fdsup://Directions/FactSet Auditing Viewer?action=AUDIT_VALUE&amp;DB=129&amp;ID1=85590A40&amp;VALUEID=01001&amp;SDATE=201002&amp;PERIODTYPE=QTR_STD&amp;window=popup_no_bar&amp;width=385&amp;height=120&amp;START_MAXIMIZED=FALSE&amp;creator=factset&amp;display_string=Audit"}</definedName>
    <definedName name="_1516__FDSAUDITLINK__" hidden="1">{"fdsup://Directions/FactSet Auditing Viewer?action=AUDIT_VALUE&amp;DB=129&amp;ID1=43851610&amp;VALUEID=01001&amp;SDATE=200902&amp;PERIODTYPE=QTR_STD&amp;window=popup_no_bar&amp;width=385&amp;height=120&amp;START_MAXIMIZED=FALSE&amp;creator=factset&amp;display_string=Audit"}</definedName>
    <definedName name="_1517__FDSAUDITLINK__" hidden="1">{"fdsup://Directions/FactSet Auditing Viewer?action=AUDIT_VALUE&amp;DB=129&amp;ID1=43851610&amp;VALUEID=01001&amp;SDATE=201002&amp;PERIODTYPE=QTR_STD&amp;window=popup_no_bar&amp;width=385&amp;height=120&amp;START_MAXIMIZED=FALSE&amp;creator=factset&amp;display_string=Audit"}</definedName>
    <definedName name="_1518__FDSAUDITLINK__" hidden="1">{"fdsup://Directions/FactSet Auditing Viewer?action=AUDIT_VALUE&amp;DB=129&amp;ID1=41282210&amp;VALUEID=01001&amp;SDATE=200902&amp;PERIODTYPE=QTR_STD&amp;window=popup_no_bar&amp;width=385&amp;height=120&amp;START_MAXIMIZED=FALSE&amp;creator=factset&amp;display_string=Audit"}</definedName>
    <definedName name="_1519__FDSAUDITLINK__" hidden="1">{"fdsup://Directions/FactSet Auditing Viewer?action=AUDIT_VALUE&amp;DB=129&amp;ID1=41282210&amp;VALUEID=01001&amp;SDATE=201002&amp;PERIODTYPE=QTR_STD&amp;window=popup_no_bar&amp;width=385&amp;height=120&amp;START_MAXIMIZED=FALSE&amp;creator=factset&amp;display_string=Audit"}</definedName>
    <definedName name="_152__FDSAUDITLINK__" hidden="1">{"fdsup://directions/FAT Viewer?action=UPDATE&amp;creator=factset&amp;DYN_ARGS=TRUE&amp;DOC_NAME=FAT:FQL_AUDITING_CLIENT_TEMPLATE.FAT&amp;display_string=Audit&amp;VAR:KEY=TSLMFSVQVS&amp;VAR:QUERY=RkZfRUJJVERBX09QRVIoUVRSLDQvMS8yMDEwLDYvMzAvMjAxMCwsLFVTRCk=&amp;WINDOW=FIRST_POPUP&amp;HEIGH","T=450&amp;WIDTH=450&amp;START_MAXIMIZED=FALSE&amp;VAR:CALENDAR=US&amp;VAR:SYMBOL=SWN&amp;VAR:INDEX=0"}</definedName>
    <definedName name="_1520__FDSAUDITLINK__" hidden="1">{"fdsup://Directions/FactSet Auditing Viewer?action=AUDIT_VALUE&amp;DB=129&amp;ID1=42307410&amp;VALUEID=01001&amp;SDATE=200804&amp;PERIODTYPE=QTR_STD&amp;window=popup_no_bar&amp;width=385&amp;height=120&amp;START_MAXIMIZED=FALSE&amp;creator=factset&amp;display_string=Audit"}</definedName>
    <definedName name="_1521__FDSAUDITLINK__" hidden="1">{"fdsup://Directions/FactSet Auditing Viewer?action=AUDIT_VALUE&amp;DB=129&amp;ID1=42307410&amp;VALUEID=01001&amp;SDATE=200904&amp;PERIODTYPE=QTR_STD&amp;window=popup_no_bar&amp;width=385&amp;height=120&amp;START_MAXIMIZED=FALSE&amp;creator=factset&amp;display_string=Audit"}</definedName>
    <definedName name="_1522__FDSAUDITLINK__" hidden="1">{"fdsup://Directions/FactSet Auditing Viewer?action=AUDIT_VALUE&amp;DB=129&amp;ID1=41651510&amp;VALUEID=01001&amp;SDATE=200902&amp;PERIODTYPE=QTR_STD&amp;window=popup_no_bar&amp;width=385&amp;height=120&amp;START_MAXIMIZED=FALSE&amp;creator=factset&amp;display_string=Audit"}</definedName>
    <definedName name="_1523__FDSAUDITLINK__" hidden="1">{"fdsup://Directions/FactSet Auditing Viewer?action=AUDIT_VALUE&amp;DB=129&amp;ID1=41651510&amp;VALUEID=01001&amp;SDATE=201002&amp;PERIODTYPE=QTR_STD&amp;window=popup_no_bar&amp;width=385&amp;height=120&amp;START_MAXIMIZED=FALSE&amp;creator=factset&amp;display_string=Audit"}</definedName>
    <definedName name="_1524__FDSAUDITLINK__" hidden="1">{"fdsup://Directions/FactSet Auditing Viewer?action=AUDIT_VALUE&amp;DB=129&amp;ID1=42809H10&amp;VALUEID=01001&amp;SDATE=200902&amp;PERIODTYPE=QTR_STD&amp;window=popup_no_bar&amp;width=385&amp;height=120&amp;START_MAXIMIZED=FALSE&amp;creator=factset&amp;display_string=Audit"}</definedName>
    <definedName name="_1525__FDSAUDITLINK__" hidden="1">{"fdsup://Directions/FactSet Auditing Viewer?action=AUDIT_VALUE&amp;DB=129&amp;ID1=42809H10&amp;VALUEID=01001&amp;SDATE=201002&amp;PERIODTYPE=QTR_STD&amp;window=popup_no_bar&amp;width=385&amp;height=120&amp;START_MAXIMIZED=FALSE&amp;creator=factset&amp;display_string=Audit"}</definedName>
    <definedName name="_1526__FDSAUDITLINK__" hidden="1">{"fdsup://Directions/FactSet Auditing Viewer?action=AUDIT_VALUE&amp;DB=129&amp;ID1=43707610&amp;VALUEID=01001&amp;SDATE=200901&amp;PERIODTYPE=QTR_STD&amp;window=popup_no_bar&amp;width=385&amp;height=120&amp;START_MAXIMIZED=FALSE&amp;creator=factset&amp;display_string=Audit"}</definedName>
    <definedName name="_1527__FDSAUDITLINK__" hidden="1">{"fdsup://Directions/FactSet Auditing Viewer?action=AUDIT_VALUE&amp;DB=129&amp;ID1=43707610&amp;VALUEID=01001&amp;SDATE=201001&amp;PERIODTYPE=QTR_STD&amp;window=popup_no_bar&amp;width=385&amp;height=120&amp;START_MAXIMIZED=FALSE&amp;creator=factset&amp;display_string=Audit"}</definedName>
    <definedName name="_1528__FDSAUDITLINK__" hidden="1">{"fdsup://Directions/FactSet Auditing Viewer?action=AUDIT_VALUE&amp;DB=129&amp;ID1=40414L10&amp;VALUEID=01001&amp;SDATE=200902&amp;PERIODTYPE=QTR_STD&amp;window=popup_no_bar&amp;width=385&amp;height=120&amp;START_MAXIMIZED=FALSE&amp;creator=factset&amp;display_string=Audit"}</definedName>
    <definedName name="_1529__FDSAUDITLINK__" hidden="1">{"fdsup://Directions/FactSet Auditing Viewer?action=AUDIT_VALUE&amp;DB=129&amp;ID1=40414L10&amp;VALUEID=01001&amp;SDATE=201002&amp;PERIODTYPE=QTR_STD&amp;window=popup_no_bar&amp;width=385&amp;height=120&amp;START_MAXIMIZED=FALSE&amp;creator=factset&amp;display_string=Audit"}</definedName>
    <definedName name="_153__FDSAUDITLINK__" hidden="1">{"fdsup://directions/FAT Viewer?action=UPDATE&amp;creator=factset&amp;DYN_ARGS=TRUE&amp;DOC_NAME=FAT:FQL_AUDITING_CLIENT_TEMPLATE.FAT&amp;display_string=Audit&amp;VAR:KEY=NGVGDYJORE&amp;VAR:QUERY=RkZfRUJJVERBX09QRVIoUVRSLDQvMS8yMDA5LDYvMzAvMjAwOSwsLFVTRCk=&amp;WINDOW=FIRST_POPUP&amp;HEIGH","T=450&amp;WIDTH=450&amp;START_MAXIMIZED=FALSE&amp;VAR:CALENDAR=US&amp;VAR:SYMBOL=SWK&amp;VAR:INDEX=0"}</definedName>
    <definedName name="_1530__FDSAUDITLINK__" hidden="1">{"fdsup://Directions/FactSet Auditing Viewer?action=AUDIT_VALUE&amp;DB=129&amp;ID1=42217K10&amp;VALUEID=01001&amp;SDATE=200902&amp;PERIODTYPE=QTR_STD&amp;window=popup_no_bar&amp;width=385&amp;height=120&amp;START_MAXIMIZED=FALSE&amp;creator=factset&amp;display_string=Audit"}</definedName>
    <definedName name="_1531__FDSAUDITLINK__" hidden="1">{"fdsup://Directions/FactSet Auditing Viewer?action=AUDIT_VALUE&amp;DB=129&amp;ID1=42217K10&amp;VALUEID=01001&amp;SDATE=201002&amp;PERIODTYPE=QTR_STD&amp;window=popup_no_bar&amp;width=385&amp;height=120&amp;START_MAXIMIZED=FALSE&amp;creator=factset&amp;display_string=Audit"}</definedName>
    <definedName name="_1532__FDSAUDITLINK__" hidden="1">{"fdsup://Directions/FactSet Auditing Viewer?action=AUDIT_VALUE&amp;DB=129&amp;ID1=41805610&amp;VALUEID=01001&amp;SDATE=200902&amp;PERIODTYPE=QTR_STD&amp;window=popup_no_bar&amp;width=385&amp;height=120&amp;START_MAXIMIZED=FALSE&amp;creator=factset&amp;display_string=Audit"}</definedName>
    <definedName name="_1533__FDSAUDITLINK__" hidden="1">{"fdsup://Directions/FactSet Auditing Viewer?action=AUDIT_VALUE&amp;DB=129&amp;ID1=41805610&amp;VALUEID=01001&amp;SDATE=201002&amp;PERIODTYPE=QTR_STD&amp;window=popup_no_bar&amp;width=385&amp;height=120&amp;START_MAXIMIZED=FALSE&amp;creator=factset&amp;display_string=Audit"}</definedName>
    <definedName name="_1534__FDSAUDITLINK__" hidden="1">{"fdsup://Directions/FactSet Auditing Viewer?action=AUDIT_VALUE&amp;DB=129&amp;ID1=41308610&amp;VALUEID=01001&amp;SDATE=201004&amp;PERIODTYPE=QTR_STD&amp;window=popup_no_bar&amp;width=385&amp;height=120&amp;START_MAXIMIZED=FALSE&amp;creator=factset&amp;display_string=Audit"}</definedName>
    <definedName name="_1535__FDSAUDITLINK__" hidden="1">{"fdsup://Directions/FactSet Auditing Viewer?action=AUDIT_VALUE&amp;DB=129&amp;ID1=40621610&amp;VALUEID=01001&amp;SDATE=201002&amp;PERIODTYPE=QTR_STD&amp;window=popup_no_bar&amp;width=385&amp;height=120&amp;START_MAXIMIZED=FALSE&amp;creator=factset&amp;display_string=Audit"}</definedName>
    <definedName name="_1536__FDSAUDITLINK__" hidden="1">{"fdsup://Directions/FactSet Auditing Viewer?action=AUDIT_VALUE&amp;DB=129&amp;ID1=38480210&amp;VALUEID=01001&amp;SDATE=200902&amp;PERIODTYPE=QTR_STD&amp;window=popup_no_bar&amp;width=385&amp;height=120&amp;START_MAXIMIZED=FALSE&amp;creator=factset&amp;display_string=Audit"}</definedName>
    <definedName name="_1537__FDSAUDITLINK__" hidden="1">{"fdsup://Directions/FactSet Auditing Viewer?action=AUDIT_VALUE&amp;DB=129&amp;ID1=38480210&amp;VALUEID=01001&amp;SDATE=201002&amp;PERIODTYPE=QTR_STD&amp;window=popup_no_bar&amp;width=385&amp;height=120&amp;START_MAXIMIZED=FALSE&amp;creator=factset&amp;display_string=Audit"}</definedName>
    <definedName name="_1538__FDSAUDITLINK__" hidden="1">{"fdsup://Directions/FactSet Auditing Viewer?action=AUDIT_VALUE&amp;DB=129&amp;ID1=38255010&amp;VALUEID=01001&amp;SDATE=200902&amp;PERIODTYPE=QTR_STD&amp;window=popup_no_bar&amp;width=385&amp;height=120&amp;START_MAXIMIZED=FALSE&amp;creator=factset&amp;display_string=Audit"}</definedName>
    <definedName name="_1539__FDSAUDITLINK__" hidden="1">{"fdsup://Directions/FactSet Auditing Viewer?action=AUDIT_VALUE&amp;DB=129&amp;ID1=38255010&amp;VALUEID=01001&amp;SDATE=201002&amp;PERIODTYPE=QTR_STD&amp;window=popup_no_bar&amp;width=385&amp;height=120&amp;START_MAXIMIZED=FALSE&amp;creator=factset&amp;display_string=Audit"}</definedName>
    <definedName name="_154__FDSAUDITLINK__" hidden="1">{"fdsup://directions/FAT Viewer?action=UPDATE&amp;creator=factset&amp;DYN_ARGS=TRUE&amp;DOC_NAME=FAT:FQL_AUDITING_CLIENT_TEMPLATE.FAT&amp;display_string=Audit&amp;VAR:KEY=JYFSBIXSXC&amp;VAR:QUERY=RkZfRUJJVERBX09QRVIoUVRSLDQvMS8yMDEwLDYvMzAvMjAxMCwsLFVTRCk=&amp;WINDOW=FIRST_POPUP&amp;HEIGH","T=450&amp;WIDTH=450&amp;START_MAXIMIZED=FALSE&amp;VAR:CALENDAR=US&amp;VAR:SYMBOL=SWK&amp;VAR:INDEX=0"}</definedName>
    <definedName name="_1540__FDSAUDITLINK__" hidden="1">{"fdsup://Directions/FactSet Auditing Viewer?action=AUDIT_VALUE&amp;DB=129&amp;ID1=38141G10&amp;VALUEID=01001&amp;SDATE=200902&amp;PERIODTYPE=QTR_STD&amp;window=popup_no_bar&amp;width=385&amp;height=120&amp;START_MAXIMIZED=FALSE&amp;creator=factset&amp;display_string=Audit"}</definedName>
    <definedName name="_1541__FDSAUDITLINK__" hidden="1">{"fdsup://Directions/FactSet Auditing Viewer?action=AUDIT_VALUE&amp;DB=129&amp;ID1=38141G10&amp;VALUEID=01001&amp;SDATE=201002&amp;PERIODTYPE=QTR_STD&amp;window=popup_no_bar&amp;width=385&amp;height=120&amp;START_MAXIMIZED=FALSE&amp;creator=factset&amp;display_string=Audit"}</definedName>
    <definedName name="_1542__FDSAUDITLINK__" hidden="1">{"fdsup://Directions/FactSet Auditing Viewer?action=AUDIT_VALUE&amp;DB=129&amp;ID1=38238810&amp;VALUEID=01001&amp;SDATE=200902&amp;PERIODTYPE=QTR_STD&amp;window=popup_no_bar&amp;width=385&amp;height=120&amp;START_MAXIMIZED=FALSE&amp;creator=factset&amp;display_string=Audit"}</definedName>
    <definedName name="_1543__FDSAUDITLINK__" hidden="1">{"fdsup://Directions/FactSet Auditing Viewer?action=AUDIT_VALUE&amp;DB=129&amp;ID1=38238810&amp;VALUEID=01001&amp;SDATE=201002&amp;PERIODTYPE=QTR_STD&amp;window=popup_no_bar&amp;width=385&amp;height=120&amp;START_MAXIMIZED=FALSE&amp;creator=factset&amp;display_string=Audit"}</definedName>
    <definedName name="_15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545__FDSAUDITLINK__" hidden="1">{"fdsup://Directions/FactSet Auditing Viewer?action=AUDIT_VALUE&amp;DB=129&amp;ID1=37246010&amp;VALUEID=01001&amp;SDATE=200902&amp;PERIODTYPE=QTR_STD&amp;window=popup_no_bar&amp;width=385&amp;height=120&amp;START_MAXIMIZED=FALSE&amp;creator=factset&amp;display_string=Audit"}</definedName>
    <definedName name="_1546__FDSAUDITLINK__" hidden="1">{"fdsup://Directions/FactSet Auditing Viewer?action=AUDIT_VALUE&amp;DB=129&amp;ID1=37246010&amp;VALUEID=01001&amp;SDATE=201002&amp;PERIODTYPE=QTR_STD&amp;window=popup_no_bar&amp;width=385&amp;height=120&amp;START_MAXIMIZED=FALSE&amp;creator=factset&amp;display_string=Audit"}</definedName>
    <definedName name="_1547__FDSAUDITLINK__" hidden="1">{"fdsup://Directions/FactSet Auditing Viewer?action=AUDIT_VALUE&amp;DB=129&amp;ID1=38259P50&amp;VALUEID=01001&amp;SDATE=200902&amp;PERIODTYPE=QTR_STD&amp;window=popup_no_bar&amp;width=385&amp;height=120&amp;START_MAXIMIZED=FALSE&amp;creator=factset&amp;display_string=Audit"}</definedName>
    <definedName name="_1548__FDSAUDITLINK__" hidden="1">{"fdsup://Directions/FactSet Auditing Viewer?action=AUDIT_VALUE&amp;DB=129&amp;ID1=38259P50&amp;VALUEID=01001&amp;SDATE=201002&amp;PERIODTYPE=QTR_STD&amp;window=popup_no_bar&amp;width=385&amp;height=120&amp;START_MAXIMIZED=FALSE&amp;creator=factset&amp;display_string=Audit"}</definedName>
    <definedName name="_1549__FDSAUDITLINK__" hidden="1">{"fdsup://Directions/FactSet Auditing Viewer?action=AUDIT_VALUE&amp;DB=129&amp;ID1=37247D10&amp;VALUEID=01001&amp;SDATE=200902&amp;PERIODTYPE=QTR_STD&amp;window=popup_no_bar&amp;width=385&amp;height=120&amp;START_MAXIMIZED=FALSE&amp;creator=factset&amp;display_string=Audit"}</definedName>
    <definedName name="_155__FDSAUDITLINK__" hidden="1">{"fdsup://directions/FAT Viewer?action=UPDATE&amp;creator=factset&amp;DYN_ARGS=TRUE&amp;DOC_NAME=FAT:FQL_AUDITING_CLIENT_TEMPLATE.FAT&amp;display_string=Audit&amp;VAR:KEY=VQRSTGPKJW&amp;VAR:QUERY=RkZfRUJJVERBX09QRVIoUVRSLDQvMS8yMDA5LDYvMzAvMjAwOSwsLFVTRCk=&amp;WINDOW=FIRST_POPUP&amp;HEIGH","T=450&amp;WIDTH=450&amp;START_MAXIMIZED=FALSE&amp;VAR:CALENDAR=US&amp;VAR:SYMBOL=SVU&amp;VAR:INDEX=0"}</definedName>
    <definedName name="_1550__FDSAUDITLINK__" hidden="1">{"fdsup://Directions/FactSet Auditing Viewer?action=AUDIT_VALUE&amp;DB=129&amp;ID1=37247D10&amp;VALUEID=01001&amp;SDATE=201002&amp;PERIODTYPE=QTR_STD&amp;window=popup_no_bar&amp;width=385&amp;height=120&amp;START_MAXIMIZED=FALSE&amp;creator=factset&amp;display_string=Audit"}</definedName>
    <definedName name="_1551__FDSAUDITLINK__" hidden="1">{"fdsup://Directions/FactSet Auditing Viewer?action=AUDIT_VALUE&amp;DB=129&amp;ID1=36467W10&amp;VALUEID=01001&amp;SDATE=200901&amp;PERIODTYPE=QTR_STD&amp;window=popup_no_bar&amp;width=385&amp;height=120&amp;START_MAXIMIZED=FALSE&amp;creator=factset&amp;display_string=Audit"}</definedName>
    <definedName name="_1552__FDSAUDITLINK__" hidden="1">{"fdsup://Directions/FactSet Auditing Viewer?action=AUDIT_VALUE&amp;DB=129&amp;ID1=36467W10&amp;VALUEID=01001&amp;SDATE=201001&amp;PERIODTYPE=QTR_STD&amp;window=popup_no_bar&amp;width=385&amp;height=120&amp;START_MAXIMIZED=FALSE&amp;creator=factset&amp;display_string=Audit"}</definedName>
    <definedName name="_1553__FDSAUDITLINK__" hidden="1">{"fdsup://Directions/FactSet Auditing Viewer?action=AUDIT_VALUE&amp;DB=129&amp;ID1=21935010&amp;VALUEID=01001&amp;SDATE=200902&amp;PERIODTYPE=QTR_STD&amp;window=popup_no_bar&amp;width=385&amp;height=120&amp;START_MAXIMIZED=FALSE&amp;creator=factset&amp;display_string=Audit"}</definedName>
    <definedName name="_1554__FDSAUDITLINK__" hidden="1">{"fdsup://Directions/FactSet Auditing Viewer?action=AUDIT_VALUE&amp;DB=129&amp;ID1=21935010&amp;VALUEID=01001&amp;SDATE=201002&amp;PERIODTYPE=QTR_STD&amp;window=popup_no_bar&amp;width=385&amp;height=120&amp;START_MAXIMIZED=FALSE&amp;creator=factset&amp;display_string=Audit"}</definedName>
    <definedName name="_1555__FDSAUDITLINK__" hidden="1">{"fdsup://Directions/FactSet Auditing Viewer?action=AUDIT_VALUE&amp;DB=129&amp;ID1=37033410&amp;VALUEID=01001&amp;SDATE=200804&amp;PERIODTYPE=QTR_STD&amp;window=popup_no_bar&amp;width=385&amp;height=120&amp;START_MAXIMIZED=FALSE&amp;creator=factset&amp;display_string=Audit"}</definedName>
    <definedName name="_1556__FDSAUDITLINK__" hidden="1">{"fdsup://Directions/FactSet Auditing Viewer?action=AUDIT_VALUE&amp;DB=129&amp;ID1=37033410&amp;VALUEID=01001&amp;SDATE=200904&amp;PERIODTYPE=QTR_STD&amp;window=popup_no_bar&amp;width=385&amp;height=120&amp;START_MAXIMIZED=FALSE&amp;creator=factset&amp;display_string=Audit"}</definedName>
    <definedName name="_1557__FDSAUDITLINK__" hidden="1">{"fdsup://Directions/FactSet Auditing Viewer?action=AUDIT_VALUE&amp;DB=129&amp;ID1=37555810&amp;VALUEID=01001&amp;SDATE=200902&amp;PERIODTYPE=QTR_STD&amp;window=popup_no_bar&amp;width=385&amp;height=120&amp;START_MAXIMIZED=FALSE&amp;creator=factset&amp;display_string=Audit"}</definedName>
    <definedName name="_1558__FDSAUDITLINK__" hidden="1">{"fdsup://Directions/FactSet Auditing Viewer?action=AUDIT_VALUE&amp;DB=129&amp;ID1=37555810&amp;VALUEID=01001&amp;SDATE=201002&amp;PERIODTYPE=QTR_STD&amp;window=popup_no_bar&amp;width=385&amp;height=120&amp;START_MAXIMIZED=FALSE&amp;creator=factset&amp;display_string=Audit"}</definedName>
    <definedName name="_1559__FDSAUDITLINK__" hidden="1">{"fdsup://Directions/FactSet Auditing Viewer?action=AUDIT_VALUE&amp;DB=129&amp;ID1=37291710&amp;VALUEID=01001&amp;SDATE=200902&amp;PERIODTYPE=QTR_STD&amp;window=popup_no_bar&amp;width=385&amp;height=120&amp;START_MAXIMIZED=FALSE&amp;creator=factset&amp;display_string=Audit"}</definedName>
    <definedName name="_156__FDSAUDITLINK__" hidden="1">{"fdsup://directions/FAT Viewer?action=UPDATE&amp;creator=factset&amp;DYN_ARGS=TRUE&amp;DOC_NAME=FAT:FQL_AUDITING_CLIENT_TEMPLATE.FAT&amp;display_string=Audit&amp;VAR:KEY=PIDIPEVSTY&amp;VAR:QUERY=RkZfRUJJVERBX09QRVIoUVRSLDQvMS8yMDEwLDYvMzAvMjAxMCwsLFVTRCk=&amp;WINDOW=FIRST_POPUP&amp;HEIGH","T=450&amp;WIDTH=450&amp;START_MAXIMIZED=FALSE&amp;VAR:CALENDAR=US&amp;VAR:SYMBOL=SVU&amp;VAR:INDEX=0"}</definedName>
    <definedName name="_1560__FDSAUDITLINK__" hidden="1">{"fdsup://Directions/FactSet Auditing Viewer?action=AUDIT_VALUE&amp;DB=129&amp;ID1=37291710&amp;VALUEID=01001&amp;SDATE=201002&amp;PERIODTYPE=QTR_STD&amp;window=popup_no_bar&amp;width=385&amp;height=120&amp;START_MAXIMIZED=FALSE&amp;creator=factset&amp;display_string=Audit"}</definedName>
    <definedName name="_1561__FDSAUDITLINK__" hidden="1">{"fdsup://Directions/FactSet Auditing Viewer?action=AUDIT_VALUE&amp;DB=129&amp;ID1=36960410&amp;VALUEID=01001&amp;SDATE=200902&amp;PERIODTYPE=QTR_STD&amp;window=popup_no_bar&amp;width=385&amp;height=120&amp;START_MAXIMIZED=FALSE&amp;creator=factset&amp;display_string=Audit"}</definedName>
    <definedName name="_1562__FDSAUDITLINK__" hidden="1">{"fdsup://Directions/FactSet Auditing Viewer?action=AUDIT_VALUE&amp;DB=129&amp;ID1=36960410&amp;VALUEID=01001&amp;SDATE=201002&amp;PERIODTYPE=QTR_STD&amp;window=popup_no_bar&amp;width=385&amp;height=120&amp;START_MAXIMIZED=FALSE&amp;creator=factset&amp;display_string=Audit"}</definedName>
    <definedName name="_1563__FDSAUDITLINK__" hidden="1">{"fdsup://Directions/FactSet Auditing Viewer?action=AUDIT_VALUE&amp;DB=129&amp;ID1=36955010&amp;VALUEID=01001&amp;SDATE=200902&amp;PERIODTYPE=QTR_STD&amp;window=popup_no_bar&amp;width=385&amp;height=120&amp;START_MAXIMIZED=FALSE&amp;creator=factset&amp;display_string=Audit"}</definedName>
    <definedName name="_1564__FDSAUDITLINK__" hidden="1">{"fdsup://Directions/FactSet Auditing Viewer?action=AUDIT_VALUE&amp;DB=129&amp;ID1=36955010&amp;VALUEID=01001&amp;SDATE=201002&amp;PERIODTYPE=QTR_STD&amp;window=popup_no_bar&amp;width=385&amp;height=120&amp;START_MAXIMIZED=FALSE&amp;creator=factset&amp;display_string=Audit"}</definedName>
    <definedName name="_1565__FDSAUDITLINK__" hidden="1">{"fdsup://Directions/FactSet Auditing Viewer?action=AUDIT_VALUE&amp;DB=129&amp;ID1=36473010&amp;VALUEID=01001&amp;SDATE=200902&amp;PERIODTYPE=QTR_STD&amp;window=popup_no_bar&amp;width=385&amp;height=120&amp;START_MAXIMIZED=FALSE&amp;creator=factset&amp;display_string=Audit"}</definedName>
    <definedName name="_1566__FDSAUDITLINK__" hidden="1">{"fdsup://Directions/FactSet Auditing Viewer?action=AUDIT_VALUE&amp;DB=129&amp;ID1=36473010&amp;VALUEID=01001&amp;SDATE=201002&amp;PERIODTYPE=QTR_STD&amp;window=popup_no_bar&amp;width=385&amp;height=120&amp;START_MAXIMIZED=FALSE&amp;creator=factset&amp;display_string=Audit"}</definedName>
    <definedName name="_1567__FDSAUDITLINK__" hidden="1">{"fdsup://Directions/FactSet Auditing Viewer?action=AUDIT_VALUE&amp;DB=129&amp;ID1=65408610&amp;VALUEID=01001&amp;SDATE=200902&amp;PERIODTYPE=QTR_STD&amp;window=popup_no_bar&amp;width=385&amp;height=120&amp;START_MAXIMIZED=FALSE&amp;creator=factset&amp;display_string=Audit"}</definedName>
    <definedName name="_1568__FDSAUDITLINK__" hidden="1">{"fdsup://Directions/FactSet Auditing Viewer?action=AUDIT_VALUE&amp;DB=129&amp;ID1=65408610&amp;VALUEID=01001&amp;SDATE=201002&amp;PERIODTYPE=QTR_STD&amp;window=popup_no_bar&amp;width=385&amp;height=120&amp;START_MAXIMIZED=FALSE&amp;creator=factset&amp;display_string=Audit"}</definedName>
    <definedName name="_1569__FDSAUDITLINK__" hidden="1">{"fdsup://Directions/FactSet Auditing Viewer?action=AUDIT_VALUE&amp;DB=129&amp;ID1=35906A10&amp;VALUEID=01001&amp;SDATE=201002&amp;PERIODTYPE=QTR_STD&amp;window=popup_no_bar&amp;width=385&amp;height=120&amp;START_MAXIMIZED=FALSE&amp;creator=factset&amp;display_string=Audit"}</definedName>
    <definedName name="_157__FDSAUDITLINK__" hidden="1">{"fdsup://directions/FAT Viewer?action=UPDATE&amp;creator=factset&amp;DYN_ARGS=TRUE&amp;DOC_NAME=FAT:FQL_AUDITING_CLIENT_TEMPLATE.FAT&amp;display_string=Audit&amp;VAR:KEY=DWVUHYBSJM&amp;VAR:QUERY=RkZfRUJJVERBX09QRVIoUVRSLDQvMS8yMDA5LDYvMzAvMjAwOSwsLFVTRCk=&amp;WINDOW=FIRST_POPUP&amp;HEIGH","T=450&amp;WIDTH=450&amp;START_MAXIMIZED=FALSE&amp;VAR:CALENDAR=US&amp;VAR:SYMBOL=SUN&amp;VAR:INDEX=0"}</definedName>
    <definedName name="_1570__FDSAUDITLINK__" hidden="1">{"fdsup://Directions/FactSet Auditing Viewer?action=AUDIT_VALUE&amp;DB=129&amp;ID1=30249U10&amp;VALUEID=01001&amp;SDATE=200902&amp;PERIODTYPE=QTR_STD&amp;window=popup_no_bar&amp;width=385&amp;height=120&amp;START_MAXIMIZED=FALSE&amp;creator=factset&amp;display_string=Audit"}</definedName>
    <definedName name="_1571__FDSAUDITLINK__" hidden="1">{"fdsup://Directions/FactSet Auditing Viewer?action=AUDIT_VALUE&amp;DB=129&amp;ID1=30249U10&amp;VALUEID=01001&amp;SDATE=201002&amp;PERIODTYPE=QTR_STD&amp;window=popup_no_bar&amp;width=385&amp;height=120&amp;START_MAXIMIZED=FALSE&amp;creator=factset&amp;display_string=Audit"}</definedName>
    <definedName name="_1572__FDSAUDITLINK__" hidden="1">{"fdsup://Directions/FactSet Auditing Viewer?action=AUDIT_VALUE&amp;DB=129&amp;ID1=33643310&amp;VALUEID=01001&amp;SDATE=200902&amp;PERIODTYPE=QTR_STD&amp;window=popup_no_bar&amp;width=385&amp;height=120&amp;START_MAXIMIZED=FALSE&amp;creator=factset&amp;display_string=Audit"}</definedName>
    <definedName name="_1573__FDSAUDITLINK__" hidden="1">{"fdsup://Directions/FactSet Auditing Viewer?action=AUDIT_VALUE&amp;DB=129&amp;ID1=33643310&amp;VALUEID=01001&amp;SDATE=201002&amp;PERIODTYPE=QTR_STD&amp;window=popup_no_bar&amp;width=385&amp;height=120&amp;START_MAXIMIZED=FALSE&amp;creator=factset&amp;display_string=Audit"}</definedName>
    <definedName name="_1574__FDSAUDITLINK__" hidden="1">{"fdsup://Directions/FactSet Auditing Viewer?action=AUDIT_VALUE&amp;DB=129&amp;ID1=34583810&amp;VALUEID=01001&amp;SDATE=200901&amp;PERIODTYPE=QTR_STD&amp;window=popup_no_bar&amp;width=385&amp;height=120&amp;START_MAXIMIZED=FALSE&amp;creator=factset&amp;display_string=Audit"}</definedName>
    <definedName name="_1575__FDSAUDITLINK__" hidden="1">{"fdsup://Directions/FactSet Auditing Viewer?action=AUDIT_VALUE&amp;DB=129&amp;ID1=34583810&amp;VALUEID=01001&amp;SDATE=201001&amp;PERIODTYPE=QTR_STD&amp;window=popup_no_bar&amp;width=385&amp;height=120&amp;START_MAXIMIZED=FALSE&amp;creator=factset&amp;display_string=Audit"}</definedName>
    <definedName name="_1576__FDSAUDITLINK__" hidden="1">{"fdsup://Directions/FactSet Auditing Viewer?action=AUDIT_VALUE&amp;DB=129&amp;ID1=34963110&amp;VALUEID=01001&amp;SDATE=200902&amp;PERIODTYPE=QTR_STD&amp;window=popup_no_bar&amp;width=385&amp;height=120&amp;START_MAXIMIZED=FALSE&amp;creator=factset&amp;display_string=Audit"}</definedName>
    <definedName name="_1577__FDSAUDITLINK__" hidden="1">{"fdsup://Directions/FactSet Auditing Viewer?action=AUDIT_VALUE&amp;DB=129&amp;ID1=34963110&amp;VALUEID=01001&amp;SDATE=201002&amp;PERIODTYPE=QTR_STD&amp;window=popup_no_bar&amp;width=385&amp;height=120&amp;START_MAXIMIZED=FALSE&amp;creator=factset&amp;display_string=Audit"}</definedName>
    <definedName name="_1578__FDSAUDITLINK__" hidden="1">{"fdsup://Directions/FactSet Auditing Viewer?action=AUDIT_VALUE&amp;DB=129&amp;ID1=30249130&amp;VALUEID=01001&amp;SDATE=200902&amp;PERIODTYPE=QTR_STD&amp;window=popup_no_bar&amp;width=385&amp;height=120&amp;START_MAXIMIZED=FALSE&amp;creator=factset&amp;display_string=Audit"}</definedName>
    <definedName name="_1579__FDSAUDITLINK__" hidden="1">{"fdsup://Directions/FactSet Auditing Viewer?action=AUDIT_VALUE&amp;DB=129&amp;ID1=30249130&amp;VALUEID=01001&amp;SDATE=201002&amp;PERIODTYPE=QTR_STD&amp;window=popup_no_bar&amp;width=385&amp;height=120&amp;START_MAXIMIZED=FALSE&amp;creator=factset&amp;display_string=Audit"}</definedName>
    <definedName name="_158__FDSAUDITLINK__" hidden="1">{"fdsup://directions/FAT Viewer?action=UPDATE&amp;creator=factset&amp;DYN_ARGS=TRUE&amp;DOC_NAME=FAT:FQL_AUDITING_CLIENT_TEMPLATE.FAT&amp;display_string=Audit&amp;VAR:KEY=PMLCNEVKLK&amp;VAR:QUERY=RkZfRUJJVERBX09QRVIoUVRSLDQvMS8yMDEwLDYvMzAvMjAxMCwsLFVTRCk=&amp;WINDOW=FIRST_POPUP&amp;HEIGH","T=450&amp;WIDTH=450&amp;START_MAXIMIZED=FALSE&amp;VAR:CALENDAR=US&amp;VAR:SYMBOL=SUN&amp;VAR:INDEX=0"}</definedName>
    <definedName name="_1580__FDSAUDITLINK__" hidden="1">{"fdsup://Directions/FactSet Auditing Viewer?action=AUDIT_VALUE&amp;DB=129&amp;ID1=34354P10&amp;VALUEID=01001&amp;SDATE=200902&amp;PERIODTYPE=QTR_STD&amp;window=popup_no_bar&amp;width=385&amp;height=120&amp;START_MAXIMIZED=FALSE&amp;creator=factset&amp;display_string=Audit"}</definedName>
    <definedName name="_1581__FDSAUDITLINK__" hidden="1">{"fdsup://Directions/FactSet Auditing Viewer?action=AUDIT_VALUE&amp;DB=129&amp;ID1=34354P10&amp;VALUEID=01001&amp;SDATE=201002&amp;PERIODTYPE=QTR_STD&amp;window=popup_no_bar&amp;width=385&amp;height=120&amp;START_MAXIMIZED=FALSE&amp;creator=factset&amp;display_string=Audit"}</definedName>
    <definedName name="_1582__FDSAUDITLINK__" hidden="1">{"fdsup://Directions/FactSet Auditing Viewer?action=AUDIT_VALUE&amp;DB=129&amp;ID1=34341210&amp;VALUEID=01001&amp;SDATE=200902&amp;PERIODTYPE=QTR_STD&amp;window=popup_no_bar&amp;width=385&amp;height=120&amp;START_MAXIMIZED=FALSE&amp;creator=factset&amp;display_string=Audit"}</definedName>
    <definedName name="_1583__FDSAUDITLINK__" hidden="1">{"fdsup://Directions/FactSet Auditing Viewer?action=AUDIT_VALUE&amp;DB=129&amp;ID1=34341210&amp;VALUEID=01001&amp;SDATE=201002&amp;PERIODTYPE=QTR_STD&amp;window=popup_no_bar&amp;width=385&amp;height=120&amp;START_MAXIMIZED=FALSE&amp;creator=factset&amp;display_string=Audit"}</definedName>
    <definedName name="_1584__FDSAUDITLINK__" hidden="1">{"fdsup://Directions/FactSet Auditing Viewer?action=AUDIT_VALUE&amp;DB=129&amp;ID1=30244510&amp;VALUEID=01001&amp;SDATE=200902&amp;PERIODTYPE=QTR_STD&amp;window=popup_no_bar&amp;width=385&amp;height=120&amp;START_MAXIMIZED=FALSE&amp;creator=factset&amp;display_string=Audit"}</definedName>
    <definedName name="_1585__FDSAUDITLINK__" hidden="1">{"fdsup://Directions/FactSet Auditing Viewer?action=AUDIT_VALUE&amp;DB=129&amp;ID1=30244510&amp;VALUEID=01001&amp;SDATE=201002&amp;PERIODTYPE=QTR_STD&amp;window=popup_no_bar&amp;width=385&amp;height=120&amp;START_MAXIMIZED=FALSE&amp;creator=factset&amp;display_string=Audit"}</definedName>
    <definedName name="_1586__FDSAUDITLINK__" hidden="1">{"fdsup://Directions/FactSet Auditing Viewer?action=AUDIT_VALUE&amp;DB=129&amp;ID1=33773810&amp;VALUEID=01001&amp;SDATE=200902&amp;PERIODTYPE=QTR_STD&amp;window=popup_no_bar&amp;width=385&amp;height=120&amp;START_MAXIMIZED=FALSE&amp;creator=factset&amp;display_string=Audit"}</definedName>
    <definedName name="_1587__FDSAUDITLINK__" hidden="1">{"fdsup://Directions/FactSet Auditing Viewer?action=AUDIT_VALUE&amp;DB=129&amp;ID1=33773810&amp;VALUEID=01001&amp;SDATE=201002&amp;PERIODTYPE=QTR_STD&amp;window=popup_no_bar&amp;width=385&amp;height=120&amp;START_MAXIMIZED=FALSE&amp;creator=factset&amp;display_string=Audit"}</definedName>
    <definedName name="_1588__FDSAUDITLINK__" hidden="1">{"fdsup://Directions/FactSet Auditing Viewer?action=AUDIT_VALUE&amp;DB=129&amp;ID1=31620M10&amp;VALUEID=01001&amp;SDATE=200902&amp;PERIODTYPE=QTR_STD&amp;window=popup_no_bar&amp;width=385&amp;height=120&amp;START_MAXIMIZED=FALSE&amp;creator=factset&amp;display_string=Audit"}</definedName>
    <definedName name="_1589__FDSAUDITLINK__" hidden="1">{"fdsup://Directions/FactSet Auditing Viewer?action=AUDIT_VALUE&amp;DB=129&amp;ID1=31620M10&amp;VALUEID=01001&amp;SDATE=201002&amp;PERIODTYPE=QTR_STD&amp;window=popup_no_bar&amp;width=385&amp;height=120&amp;START_MAXIMIZED=FALSE&amp;creator=factset&amp;display_string=Audit"}</definedName>
    <definedName name="_159__FDSAUDITLINK__" hidden="1">{"fdsup://directions/FAT Viewer?action=UPDATE&amp;creator=factset&amp;DYN_ARGS=TRUE&amp;DOC_NAME=FAT:FQL_AUDITING_CLIENT_TEMPLATE.FAT&amp;display_string=Audit&amp;VAR:KEY=RCPYNCFSLG&amp;VAR:QUERY=RkZfRUJJVERBX09QRVIoUVRSLDQvMS8yMDA5LDYvMzAvMjAwOSwsLFVTRCk=&amp;WINDOW=FIRST_POPUP&amp;HEIGH","T=450&amp;WIDTH=450&amp;START_MAXIMIZED=FALSE&amp;VAR:CALENDAR=US&amp;VAR:SYMBOL=STZ&amp;VAR:INDEX=0"}</definedName>
    <definedName name="_1590__FDSAUDITLINK__" hidden="1">{"fdsup://Directions/FactSet Auditing Viewer?action=AUDIT_VALUE&amp;DB=129&amp;ID1=31421110&amp;VALUEID=01001&amp;SDATE=200902&amp;PERIODTYPE=QTR_STD&amp;window=popup_no_bar&amp;width=385&amp;height=120&amp;START_MAXIMIZED=FALSE&amp;creator=factset&amp;display_string=Audit"}</definedName>
    <definedName name="_1591__FDSAUDITLINK__" hidden="1">{"fdsup://Directions/FactSet Auditing Viewer?action=AUDIT_VALUE&amp;DB=129&amp;ID1=31421110&amp;VALUEID=01001&amp;SDATE=201002&amp;PERIODTYPE=QTR_STD&amp;window=popup_no_bar&amp;width=385&amp;height=120&amp;START_MAXIMIZED=FALSE&amp;creator=factset&amp;display_string=Audit"}</definedName>
    <definedName name="_1592__FDSAUDITLINK__" hidden="1">{"fdsup://Directions/FactSet Auditing Viewer?action=AUDIT_VALUE&amp;DB=129&amp;ID1=33793210&amp;VALUEID=01001&amp;SDATE=201002&amp;PERIODTYPE=QTR_STD&amp;window=popup_no_bar&amp;width=385&amp;height=120&amp;START_MAXIMIZED=FALSE&amp;creator=factset&amp;display_string=Audit"}</definedName>
    <definedName name="_1593__FDSAUDITLINK__" hidden="1">{"fdsup://Directions/FactSet Auditing Viewer?action=AUDIT_VALUE&amp;DB=129&amp;ID1=31428X10&amp;VALUEID=01001&amp;SDATE=200804&amp;PERIODTYPE=QTR_STD&amp;window=popup_no_bar&amp;width=385&amp;height=120&amp;START_MAXIMIZED=FALSE&amp;creator=factset&amp;display_string=Audit"}</definedName>
    <definedName name="_1594__FDSAUDITLINK__" hidden="1">{"fdsup://Directions/FactSet Auditing Viewer?action=AUDIT_VALUE&amp;DB=129&amp;ID1=31428X10&amp;VALUEID=01001&amp;SDATE=200904&amp;PERIODTYPE=QTR_STD&amp;window=popup_no_bar&amp;width=385&amp;height=120&amp;START_MAXIMIZED=FALSE&amp;creator=factset&amp;display_string=Audit"}</definedName>
    <definedName name="_1595__FDSAUDITLINK__" hidden="1">{"fdsup://Directions/FactSet Auditing Viewer?action=AUDIT_VALUE&amp;DB=129&amp;ID1=30700010&amp;VALUEID=01001&amp;SDATE=200903&amp;PERIODTYPE=QTR_STD&amp;window=popup_no_bar&amp;width=385&amp;height=120&amp;START_MAXIMIZED=FALSE&amp;creator=factset&amp;display_string=Audit"}</definedName>
    <definedName name="_1596__FDSAUDITLINK__" hidden="1">{"fdsup://Directions/FactSet Auditing Viewer?action=AUDIT_VALUE&amp;DB=129&amp;ID1=30700010&amp;VALUEID=01001&amp;SDATE=201003&amp;PERIODTYPE=QTR_STD&amp;window=popup_no_bar&amp;width=385&amp;height=120&amp;START_MAXIMIZED=FALSE&amp;creator=factset&amp;display_string=Audit"}</definedName>
    <definedName name="_1597__FDSAUDITLINK__" hidden="1">{"fdsup://Directions/FactSet Auditing Viewer?action=AUDIT_VALUE&amp;DB=129&amp;ID1=35671D85&amp;VALUEID=01001&amp;SDATE=200902&amp;PERIODTYPE=QTR_STD&amp;window=popup_no_bar&amp;width=385&amp;height=120&amp;START_MAXIMIZED=FALSE&amp;creator=factset&amp;display_string=Audit"}</definedName>
    <definedName name="_1598__FDSAUDITLINK__" hidden="1">{"fdsup://Directions/FactSet Auditing Viewer?action=AUDIT_VALUE&amp;DB=129&amp;ID1=35671D85&amp;VALUEID=01001&amp;SDATE=201002&amp;PERIODTYPE=QTR_STD&amp;window=popup_no_bar&amp;width=385&amp;height=120&amp;START_MAXIMIZED=FALSE&amp;creator=factset&amp;display_string=Audit"}</definedName>
    <definedName name="_1599__FDSAUDITLINK__" hidden="1">{"fdsup://Directions/FactSet Auditing Viewer?action=AUDIT_VALUE&amp;DB=129&amp;ID1=31190010&amp;VALUEID=01001&amp;SDATE=200902&amp;PERIODTYPE=QTR_STD&amp;window=popup_no_bar&amp;width=385&amp;height=120&amp;START_MAXIMIZED=FALSE&amp;creator=factset&amp;display_string=Audit"}</definedName>
    <definedName name="_16__FDSAUDITLINK__" localSheetId="7" hidden="1">{"fdsup://Directions/FactSet Auditing Viewer?action=AUDIT_VALUE&amp;DB=129&amp;ID1=590294&amp;VALUEID=02001&amp;SDATE=200903&amp;PERIODTYPE=QTR_STD&amp;window=popup_no_bar&amp;width=385&amp;height=120&amp;START_MAXIMIZED=FALSE&amp;creator=factset&amp;display_string=Audit"}</definedName>
    <definedName name="_16__FDSAUDITLINK__" hidden="1">{"fdsup://Directions/FactSet Auditing Viewer?action=AUDIT_VALUE&amp;DB=129&amp;ID1=590294&amp;VALUEID=02001&amp;SDATE=200903&amp;PERIODTYPE=QTR_STD&amp;window=popup_no_bar&amp;width=385&amp;height=120&amp;START_MAXIMIZED=FALSE&amp;creator=factset&amp;display_string=Audit"}</definedName>
    <definedName name="_160__FDSAUDITLINK__" hidden="1">{"fdsup://directions/FAT Viewer?action=UPDATE&amp;creator=factset&amp;DYN_ARGS=TRUE&amp;DOC_NAME=FAT:FQL_AUDITING_CLIENT_TEMPLATE.FAT&amp;display_string=Audit&amp;VAR:KEY=TKTERWJSVS&amp;VAR:QUERY=RkZfRUJJVERBX09QRVIoUVRSLDQvMS8yMDEwLDYvMzAvMjAxMCwsLFVTRCk=&amp;WINDOW=FIRST_POPUP&amp;HEIGH","T=450&amp;WIDTH=450&amp;START_MAXIMIZED=FALSE&amp;VAR:CALENDAR=US&amp;VAR:SYMBOL=STZ&amp;VAR:INDEX=0"}</definedName>
    <definedName name="_1600__FDSAUDITLINK__" hidden="1">{"fdsup://Directions/FactSet Auditing Viewer?action=AUDIT_VALUE&amp;DB=129&amp;ID1=31190010&amp;VALUEID=01001&amp;SDATE=201002&amp;PERIODTYPE=QTR_STD&amp;window=popup_no_bar&amp;width=385&amp;height=120&amp;START_MAXIMIZED=FALSE&amp;creator=factset&amp;display_string=Audit"}</definedName>
    <definedName name="_1601__FDSAUDITLINK__" hidden="1">{"fdsup://Directions/FactSet Auditing Viewer?action=AUDIT_VALUE&amp;DB=129&amp;ID1=34537086&amp;VALUEID=01001&amp;SDATE=200902&amp;PERIODTYPE=QTR_STD&amp;window=popup_no_bar&amp;width=385&amp;height=120&amp;START_MAXIMIZED=FALSE&amp;creator=factset&amp;display_string=Audit"}</definedName>
    <definedName name="_1602__FDSAUDITLINK__" hidden="1">{"fdsup://Directions/FactSet Auditing Viewer?action=AUDIT_VALUE&amp;DB=129&amp;ID1=34537086&amp;VALUEID=01001&amp;SDATE=201002&amp;PERIODTYPE=QTR_STD&amp;window=popup_no_bar&amp;width=385&amp;height=120&amp;START_MAXIMIZED=FALSE&amp;creator=factset&amp;display_string=Audit"}</definedName>
    <definedName name="_1603__FDSAUDITLINK__" hidden="1">{"fdsup://Directions/FactSet Auditing Viewer?action=AUDIT_VALUE&amp;DB=129&amp;ID1=30212P10&amp;VALUEID=01001&amp;SDATE=200902&amp;PERIODTYPE=QTR_STD&amp;window=popup_no_bar&amp;width=385&amp;height=120&amp;START_MAXIMIZED=FALSE&amp;creator=factset&amp;display_string=Audit"}</definedName>
    <definedName name="_1604__FDSAUDITLINK__" hidden="1">{"fdsup://Directions/FactSet Auditing Viewer?action=AUDIT_VALUE&amp;DB=129&amp;ID1=30212P10&amp;VALUEID=01001&amp;SDATE=201002&amp;PERIODTYPE=QTR_STD&amp;window=popup_no_bar&amp;width=385&amp;height=120&amp;START_MAXIMIZED=FALSE&amp;creator=factset&amp;display_string=Audit"}</definedName>
    <definedName name="_1605__FDSAUDITLINK__" hidden="1">{"fdsup://Directions/FactSet Auditing Viewer?action=AUDIT_VALUE&amp;DB=129&amp;ID1=30213010&amp;VALUEID=01001&amp;SDATE=200902&amp;PERIODTYPE=QTR_STD&amp;window=popup_no_bar&amp;width=385&amp;height=120&amp;START_MAXIMIZED=FALSE&amp;creator=factset&amp;display_string=Audit"}</definedName>
    <definedName name="_1606__FDSAUDITLINK__" hidden="1">{"fdsup://Directions/FactSet Auditing Viewer?action=AUDIT_VALUE&amp;DB=129&amp;ID1=30213010&amp;VALUEID=01001&amp;SDATE=201002&amp;PERIODTYPE=QTR_STD&amp;window=popup_no_bar&amp;width=385&amp;height=120&amp;START_MAXIMIZED=FALSE&amp;creator=factset&amp;display_string=Audit"}</definedName>
    <definedName name="_1607__FDSAUDITLINK__" hidden="1">{"fdsup://Directions/FactSet Auditing Viewer?action=AUDIT_VALUE&amp;DB=129&amp;ID1=30161N10&amp;VALUEID=01001&amp;SDATE=200902&amp;PERIODTYPE=QTR_STD&amp;window=popup_no_bar&amp;width=385&amp;height=120&amp;START_MAXIMIZED=FALSE&amp;creator=factset&amp;display_string=Audit"}</definedName>
    <definedName name="_1608__FDSAUDITLINK__" hidden="1">{"fdsup://Directions/FactSet Auditing Viewer?action=AUDIT_VALUE&amp;DB=129&amp;ID1=30161N10&amp;VALUEID=01001&amp;SDATE=201002&amp;PERIODTYPE=QTR_STD&amp;window=popup_no_bar&amp;width=385&amp;height=120&amp;START_MAXIMIZED=FALSE&amp;creator=factset&amp;display_string=Audit"}</definedName>
    <definedName name="_1609__FDSAUDITLINK__" hidden="1">{"fdsup://Directions/FactSet Auditing Viewer?action=AUDIT_VALUE&amp;DB=129&amp;ID1=29364G10&amp;VALUEID=01001&amp;SDATE=200902&amp;PERIODTYPE=QTR_STD&amp;window=popup_no_bar&amp;width=385&amp;height=120&amp;START_MAXIMIZED=FALSE&amp;creator=factset&amp;display_string=Audit"}</definedName>
    <definedName name="_161__FDSAUDITLINK__" hidden="1">{"fdsup://directions/FAT Viewer?action=UPDATE&amp;creator=factset&amp;DYN_ARGS=TRUE&amp;DOC_NAME=FAT:FQL_AUDITING_CLIENT_TEMPLATE.FAT&amp;display_string=Audit&amp;VAR:KEY=ZQHABYBAHQ&amp;VAR:QUERY=RkZfRUJJVERBX09QRVIoUVRSLDQvMS8yMDA5LDYvMzAvMjAwOSwsLFVTRCk=&amp;WINDOW=FIRST_POPUP&amp;HEIGH","T=450&amp;WIDTH=450&amp;START_MAXIMIZED=FALSE&amp;VAR:CALENDAR=US&amp;VAR:SYMBOL=STT&amp;VAR:INDEX=0"}</definedName>
    <definedName name="_1610__FDSAUDITLINK__" hidden="1">{"fdsup://Directions/FactSet Auditing Viewer?action=AUDIT_VALUE&amp;DB=129&amp;ID1=29364G10&amp;VALUEID=01001&amp;SDATE=201002&amp;PERIODTYPE=QTR_STD&amp;window=popup_no_bar&amp;width=385&amp;height=120&amp;START_MAXIMIZED=FALSE&amp;creator=factset&amp;display_string=Audit"}</definedName>
    <definedName name="_1611__FDSAUDITLINK__" hidden="1">{"fdsup://Directions/FactSet Auditing Viewer?action=AUDIT_VALUE&amp;DB=129&amp;ID1=27805810&amp;VALUEID=01001&amp;SDATE=200902&amp;PERIODTYPE=QTR_STD&amp;window=popup_no_bar&amp;width=385&amp;height=120&amp;START_MAXIMIZED=FALSE&amp;creator=factset&amp;display_string=Audit"}</definedName>
    <definedName name="_1612__FDSAUDITLINK__" hidden="1">{"fdsup://Directions/FactSet Auditing Viewer?action=AUDIT_VALUE&amp;DB=129&amp;ID1=27805810&amp;VALUEID=01001&amp;SDATE=201002&amp;PERIODTYPE=QTR_STD&amp;window=popup_no_bar&amp;width=385&amp;height=120&amp;START_MAXIMIZED=FALSE&amp;creator=factset&amp;display_string=Audit"}</definedName>
    <definedName name="_1613__FDSAUDITLINK__" hidden="1">{"fdsup://Directions/FactSet Auditing Viewer?action=AUDIT_VALUE&amp;DB=129&amp;ID1=26924640&amp;VALUEID=01001&amp;SDATE=200902&amp;PERIODTYPE=QTR_STD&amp;window=popup_no_bar&amp;width=385&amp;height=120&amp;START_MAXIMIZED=FALSE&amp;creator=factset&amp;display_string=Audit"}</definedName>
    <definedName name="_1614__FDSAUDITLINK__" hidden="1">{"fdsup://Directions/FactSet Auditing Viewer?action=AUDIT_VALUE&amp;DB=129&amp;ID1=26924640&amp;VALUEID=01001&amp;SDATE=201002&amp;PERIODTYPE=QTR_STD&amp;window=popup_no_bar&amp;width=385&amp;height=120&amp;START_MAXIMIZED=FALSE&amp;creator=factset&amp;display_string=Audit"}</definedName>
    <definedName name="_1615__FDSAUDITLINK__" hidden="1">{"fdsup://Directions/FactSet Auditing Viewer?action=AUDIT_VALUE&amp;DB=129&amp;ID1=30218210&amp;VALUEID=01001&amp;SDATE=200902&amp;PERIODTYPE=QTR_STD&amp;window=popup_no_bar&amp;width=385&amp;height=120&amp;START_MAXIMIZED=FALSE&amp;creator=factset&amp;display_string=Audit"}</definedName>
    <definedName name="_1616__FDSAUDITLINK__" hidden="1">{"fdsup://Directions/FactSet Auditing Viewer?action=AUDIT_VALUE&amp;DB=129&amp;ID1=30218210&amp;VALUEID=01001&amp;SDATE=201002&amp;PERIODTYPE=QTR_STD&amp;window=popup_no_bar&amp;width=385&amp;height=120&amp;START_MAXIMIZED=FALSE&amp;creator=factset&amp;display_string=Audit"}</definedName>
    <definedName name="_1617__FDSAUDITLINK__" hidden="1">{"fdsup://Directions/FactSet Auditing Viewer?action=AUDIT_VALUE&amp;DB=129&amp;ID1=28551210&amp;VALUEID=01001&amp;SDATE=200901&amp;PERIODTYPE=QTR_STD&amp;window=popup_no_bar&amp;width=385&amp;height=120&amp;START_MAXIMIZED=FALSE&amp;creator=factset&amp;display_string=Audit"}</definedName>
    <definedName name="_1618__FDSAUDITLINK__" hidden="1">{"fdsup://Directions/FactSet Auditing Viewer?action=AUDIT_VALUE&amp;DB=129&amp;ID1=28551210&amp;VALUEID=01001&amp;SDATE=201001&amp;PERIODTYPE=QTR_STD&amp;window=popup_no_bar&amp;width=385&amp;height=120&amp;START_MAXIMIZED=FALSE&amp;creator=factset&amp;display_string=Audit"}</definedName>
    <definedName name="_1619__FDSAUDITLINK__" hidden="1">{"fdsup://Directions/FactSet Auditing Viewer?action=AUDIT_VALUE&amp;DB=129&amp;ID1=26884L10&amp;VALUEID=01001&amp;SDATE=201002&amp;PERIODTYPE=QTR_STD&amp;window=popup_no_bar&amp;width=385&amp;height=120&amp;START_MAXIMIZED=FALSE&amp;creator=factset&amp;display_string=Audit"}</definedName>
    <definedName name="_162__FDSAUDITLINK__" hidden="1">{"fdsup://directions/FAT Viewer?action=UPDATE&amp;creator=factset&amp;DYN_ARGS=TRUE&amp;DOC_NAME=FAT:FQL_AUDITING_CLIENT_TEMPLATE.FAT&amp;display_string=Audit&amp;VAR:KEY=VMBYTULKJM&amp;VAR:QUERY=RkZfRUJJVERBX09QRVIoUVRSLDQvMS8yMDEwLDYvMzAvMjAxMCwsLFVTRCk=&amp;WINDOW=FIRST_POPUP&amp;HEIGH","T=450&amp;WIDTH=450&amp;START_MAXIMIZED=FALSE&amp;VAR:CALENDAR=US&amp;VAR:SYMBOL=STT&amp;VAR:INDEX=0"}</definedName>
    <definedName name="_1620__FDSAUDITLINK__" hidden="1">{"fdsup://Directions/FactSet Auditing Viewer?action=AUDIT_VALUE&amp;DB=129&amp;ID1=29476L10&amp;VALUEID=01001&amp;SDATE=200902&amp;PERIODTYPE=QTR_STD&amp;window=popup_no_bar&amp;width=385&amp;height=120&amp;START_MAXIMIZED=FALSE&amp;creator=factset&amp;display_string=Audit"}</definedName>
    <definedName name="_1621__FDSAUDITLINK__" hidden="1">{"fdsup://Directions/FactSet Auditing Viewer?action=AUDIT_VALUE&amp;DB=129&amp;ID1=29476L10&amp;VALUEID=01001&amp;SDATE=201002&amp;PERIODTYPE=QTR_STD&amp;window=popup_no_bar&amp;width=385&amp;height=120&amp;START_MAXIMIZED=FALSE&amp;creator=factset&amp;display_string=Audit"}</definedName>
    <definedName name="_1622__FDSAUDITLINK__" hidden="1">{"fdsup://Directions/FactSet Auditing Viewer?action=AUDIT_VALUE&amp;DB=129&amp;ID1=28336L10&amp;VALUEID=01001&amp;SDATE=200902&amp;PERIODTYPE=QTR_STD&amp;window=popup_no_bar&amp;width=385&amp;height=120&amp;START_MAXIMIZED=FALSE&amp;creator=factset&amp;display_string=Audit"}</definedName>
    <definedName name="_1623__FDSAUDITLINK__" hidden="1">{"fdsup://Directions/FactSet Auditing Viewer?action=AUDIT_VALUE&amp;DB=129&amp;ID1=28336L10&amp;VALUEID=01001&amp;SDATE=201002&amp;PERIODTYPE=QTR_STD&amp;window=popup_no_bar&amp;width=385&amp;height=120&amp;START_MAXIMIZED=FALSE&amp;creator=factset&amp;display_string=Audit"}</definedName>
    <definedName name="_1624__FDSAUDITLINK__" hidden="1">{"fdsup://Directions/FactSet Auditing Viewer?action=AUDIT_VALUE&amp;DB=129&amp;ID1=26875P10&amp;VALUEID=01001&amp;SDATE=200902&amp;PERIODTYPE=QTR_STD&amp;window=popup_no_bar&amp;width=385&amp;height=120&amp;START_MAXIMIZED=FALSE&amp;creator=factset&amp;display_string=Audit"}</definedName>
    <definedName name="_1625__FDSAUDITLINK__" hidden="1">{"fdsup://Directions/FactSet Auditing Viewer?action=AUDIT_VALUE&amp;DB=129&amp;ID1=26875P10&amp;VALUEID=01001&amp;SDATE=201002&amp;PERIODTYPE=QTR_STD&amp;window=popup_no_bar&amp;width=385&amp;height=120&amp;START_MAXIMIZED=FALSE&amp;creator=factset&amp;display_string=Audit"}</definedName>
    <definedName name="_1626__FDSAUDITLINK__" hidden="1">{"fdsup://Directions/FactSet Auditing Viewer?action=AUDIT_VALUE&amp;DB=129&amp;ID1=29101110&amp;VALUEID=01001&amp;SDATE=200903&amp;PERIODTYPE=QTR_STD&amp;window=popup_no_bar&amp;width=385&amp;height=120&amp;START_MAXIMIZED=FALSE&amp;creator=factset&amp;display_string=Audit"}</definedName>
    <definedName name="_1627__FDSAUDITLINK__" hidden="1">{"fdsup://Directions/FactSet Auditing Viewer?action=AUDIT_VALUE&amp;DB=129&amp;ID1=29101110&amp;VALUEID=01001&amp;SDATE=201003&amp;PERIODTYPE=QTR_STD&amp;window=popup_no_bar&amp;width=385&amp;height=120&amp;START_MAXIMIZED=FALSE&amp;creator=factset&amp;display_string=Audit"}</definedName>
    <definedName name="_1628__FDSAUDITLINK__" hidden="1">{"fdsup://Directions/FactSet Auditing Viewer?action=AUDIT_VALUE&amp;DB=129&amp;ID1=27743210&amp;VALUEID=01001&amp;SDATE=200902&amp;PERIODTYPE=QTR_STD&amp;window=popup_no_bar&amp;width=385&amp;height=120&amp;START_MAXIMIZED=FALSE&amp;creator=factset&amp;display_string=Audit"}</definedName>
    <definedName name="_1629__FDSAUDITLINK__" hidden="1">{"fdsup://Directions/FactSet Auditing Viewer?action=AUDIT_VALUE&amp;DB=129&amp;ID1=27743210&amp;VALUEID=01001&amp;SDATE=201002&amp;PERIODTYPE=QTR_STD&amp;window=popup_no_bar&amp;width=385&amp;height=120&amp;START_MAXIMIZED=FALSE&amp;creator=factset&amp;display_string=Audit"}</definedName>
    <definedName name="_163__FDSAUDITLINK__" hidden="1">{"fdsup://directions/FAT Viewer?action=UPDATE&amp;creator=factset&amp;DYN_ARGS=TRUE&amp;DOC_NAME=FAT:FQL_AUDITING_CLIENT_TEMPLATE.FAT&amp;display_string=Audit&amp;VAR:KEY=ZSPQZMXIXW&amp;VAR:QUERY=RkZfRUJJVERBX09QRVIoUVRSLDQvMS8yMDA5LDYvMzAvMjAwOSwsLFVTRCk=&amp;WINDOW=FIRST_POPUP&amp;HEIGH","T=450&amp;WIDTH=450&amp;START_MAXIMIZED=FALSE&amp;VAR:CALENDAR=US&amp;VAR:SYMBOL=STJ&amp;VAR:INDEX=0"}</definedName>
    <definedName name="_1630__FDSAUDITLINK__" hidden="1">{"fdsup://Directions/FactSet Auditing Viewer?action=AUDIT_VALUE&amp;DB=129&amp;ID1=26864810&amp;VALUEID=01001&amp;SDATE=200902&amp;PERIODTYPE=QTR_STD&amp;window=popup_no_bar&amp;width=385&amp;height=120&amp;START_MAXIMIZED=FALSE&amp;creator=factset&amp;display_string=Audit"}</definedName>
    <definedName name="_1631__FDSAUDITLINK__" hidden="1">{"fdsup://Directions/FactSet Auditing Viewer?action=AUDIT_VALUE&amp;DB=129&amp;ID1=26864810&amp;VALUEID=01001&amp;SDATE=201002&amp;PERIODTYPE=QTR_STD&amp;window=popup_no_bar&amp;width=385&amp;height=120&amp;START_MAXIMIZED=FALSE&amp;creator=factset&amp;display_string=Audit"}</definedName>
    <definedName name="_1632__FDSAUDITLINK__" hidden="1">{"fdsup://Directions/FactSet Auditing Viewer?action=AUDIT_VALUE&amp;DB=129&amp;ID1=51843910&amp;VALUEID=01001&amp;SDATE=201004&amp;PERIODTYPE=QTR_STD&amp;window=popup_no_bar&amp;width=385&amp;height=120&amp;START_MAXIMIZED=FALSE&amp;creator=factset&amp;display_string=Audit"}</definedName>
    <definedName name="_1633__FDSAUDITLINK__" hidden="1">{"fdsup://Directions/FactSet Auditing Viewer?action=AUDIT_VALUE&amp;DB=129&amp;ID1=27746110&amp;VALUEID=01001&amp;SDATE=200902&amp;PERIODTYPE=QTR_STD&amp;window=popup_no_bar&amp;width=385&amp;height=120&amp;START_MAXIMIZED=FALSE&amp;creator=factset&amp;display_string=Audit"}</definedName>
    <definedName name="_1634__FDSAUDITLINK__" hidden="1">{"fdsup://Directions/FactSet Auditing Viewer?action=AUDIT_VALUE&amp;DB=129&amp;ID1=27746110&amp;VALUEID=01001&amp;SDATE=201002&amp;PERIODTYPE=QTR_STD&amp;window=popup_no_bar&amp;width=385&amp;height=120&amp;START_MAXIMIZED=FALSE&amp;creator=factset&amp;display_string=Audit"}</definedName>
    <definedName name="_1635__FDSAUDITLINK__" hidden="1">{"fdsup://Directions/FactSet Auditing Viewer?action=AUDIT_VALUE&amp;DB=129&amp;ID1=28102010&amp;VALUEID=01001&amp;SDATE=200902&amp;PERIODTYPE=QTR_STD&amp;window=popup_no_bar&amp;width=385&amp;height=120&amp;START_MAXIMIZED=FALSE&amp;creator=factset&amp;display_string=Audit"}</definedName>
    <definedName name="_1636__FDSAUDITLINK__" hidden="1">{"fdsup://Directions/FactSet Auditing Viewer?action=AUDIT_VALUE&amp;DB=129&amp;ID1=28102010&amp;VALUEID=01001&amp;SDATE=201002&amp;PERIODTYPE=QTR_STD&amp;window=popup_no_bar&amp;width=385&amp;height=120&amp;START_MAXIMIZED=FALSE&amp;creator=factset&amp;display_string=Audit"}</definedName>
    <definedName name="_1637__FDSAUDITLINK__" hidden="1">{"fdsup://Directions/FactSet Auditing Viewer?action=AUDIT_VALUE&amp;DB=129&amp;ID1=29442910&amp;VALUEID=01001&amp;SDATE=200902&amp;PERIODTYPE=QTR_STD&amp;window=popup_no_bar&amp;width=385&amp;height=120&amp;START_MAXIMIZED=FALSE&amp;creator=factset&amp;display_string=Audit"}</definedName>
    <definedName name="_1638__FDSAUDITLINK__" hidden="1">{"fdsup://Directions/FactSet Auditing Viewer?action=AUDIT_VALUE&amp;DB=129&amp;ID1=29442910&amp;VALUEID=01001&amp;SDATE=201002&amp;PERIODTYPE=QTR_STD&amp;window=popup_no_bar&amp;width=385&amp;height=120&amp;START_MAXIMIZED=FALSE&amp;creator=factset&amp;display_string=Audit"}</definedName>
    <definedName name="_1639__FDSAUDITLINK__" hidden="1">{"fdsup://Directions/FactSet Auditing Viewer?action=AUDIT_VALUE&amp;DB=129&amp;ID1=20911510&amp;VALUEID=01001&amp;SDATE=200902&amp;PERIODTYPE=QTR_STD&amp;window=popup_no_bar&amp;width=385&amp;height=120&amp;START_MAXIMIZED=FALSE&amp;creator=factset&amp;display_string=Audit"}</definedName>
    <definedName name="_164__FDSAUDITLINK__" hidden="1">{"fdsup://directions/FAT Viewer?action=UPDATE&amp;creator=factset&amp;DYN_ARGS=TRUE&amp;DOC_NAME=FAT:FQL_AUDITING_CLIENT_TEMPLATE.FAT&amp;display_string=Audit&amp;VAR:KEY=XEVYNCHCJK&amp;VAR:QUERY=RkZfRUJJVERBX09QRVIoUVRSLDQvMS8yMDEwLDYvMzAvMjAxMCwsLFVTRCk=&amp;WINDOW=FIRST_POPUP&amp;HEIGH","T=450&amp;WIDTH=450&amp;START_MAXIMIZED=FALSE&amp;VAR:CALENDAR=US&amp;VAR:SYMBOL=STJ&amp;VAR:INDEX=0"}</definedName>
    <definedName name="_1640__FDSAUDITLINK__" hidden="1">{"fdsup://Directions/FactSet Auditing Viewer?action=AUDIT_VALUE&amp;DB=129&amp;ID1=20911510&amp;VALUEID=01001&amp;SDATE=201002&amp;PERIODTYPE=QTR_STD&amp;window=popup_no_bar&amp;width=385&amp;height=120&amp;START_MAXIMIZED=FALSE&amp;creator=factset&amp;display_string=Audit"}</definedName>
    <definedName name="_1641__FDSAUDITLINK__" hidden="1">{"fdsup://Directions/FactSet Auditing Viewer?action=AUDIT_VALUE&amp;DB=129&amp;ID1=27886510&amp;VALUEID=01001&amp;SDATE=200902&amp;PERIODTYPE=QTR_STD&amp;window=popup_no_bar&amp;width=385&amp;height=120&amp;START_MAXIMIZED=FALSE&amp;creator=factset&amp;display_string=Audit"}</definedName>
    <definedName name="_1642__FDSAUDITLINK__" hidden="1">{"fdsup://Directions/FactSet Auditing Viewer?action=AUDIT_VALUE&amp;DB=129&amp;ID1=27886510&amp;VALUEID=01001&amp;SDATE=201002&amp;PERIODTYPE=QTR_STD&amp;window=popup_no_bar&amp;width=385&amp;height=120&amp;START_MAXIMIZED=FALSE&amp;creator=factset&amp;display_string=Audit"}</definedName>
    <definedName name="_1643__FDSAUDITLINK__" hidden="1">{"fdsup://Directions/FactSet Auditing Viewer?action=AUDIT_VALUE&amp;DB=129&amp;ID1=27864210&amp;VALUEID=01001&amp;SDATE=200902&amp;PERIODTYPE=QTR_STD&amp;window=popup_no_bar&amp;width=385&amp;height=120&amp;START_MAXIMIZED=FALSE&amp;creator=factset&amp;display_string=Audit"}</definedName>
    <definedName name="_1644__FDSAUDITLINK__" hidden="1">{"fdsup://Directions/FactSet Auditing Viewer?action=AUDIT_VALUE&amp;DB=129&amp;ID1=27864210&amp;VALUEID=01001&amp;SDATE=201002&amp;PERIODTYPE=QTR_STD&amp;window=popup_no_bar&amp;width=385&amp;height=120&amp;START_MAXIMIZED=FALSE&amp;creator=factset&amp;display_string=Audit"}</definedName>
    <definedName name="_1645__FDSAUDITLINK__" hidden="1">{"fdsup://Directions/FactSet Auditing Viewer?action=AUDIT_VALUE&amp;DB=129&amp;ID1=25179M10&amp;VALUEID=01001&amp;SDATE=200902&amp;PERIODTYPE=QTR_STD&amp;window=popup_no_bar&amp;width=385&amp;height=120&amp;START_MAXIMIZED=FALSE&amp;creator=factset&amp;display_string=Audit"}</definedName>
    <definedName name="_1646__FDSAUDITLINK__" hidden="1">{"fdsup://Directions/FactSet Auditing Viewer?action=AUDIT_VALUE&amp;DB=129&amp;ID1=25179M10&amp;VALUEID=01001&amp;SDATE=201002&amp;PERIODTYPE=QTR_STD&amp;window=popup_no_bar&amp;width=385&amp;height=120&amp;START_MAXIMIZED=FALSE&amp;creator=factset&amp;display_string=Audit"}</definedName>
    <definedName name="_1647__FDSAUDITLINK__" hidden="1">{"fdsup://Directions/FactSet Auditing Viewer?action=AUDIT_VALUE&amp;DB=129&amp;ID1=23918K10&amp;VALUEID=01001&amp;SDATE=200902&amp;PERIODTYPE=QTR_STD&amp;window=popup_no_bar&amp;width=385&amp;height=120&amp;START_MAXIMIZED=FALSE&amp;creator=factset&amp;display_string=Audit"}</definedName>
    <definedName name="_1648__FDSAUDITLINK__" hidden="1">{"fdsup://Directions/FactSet Auditing Viewer?action=AUDIT_VALUE&amp;DB=129&amp;ID1=23918K10&amp;VALUEID=01001&amp;SDATE=201002&amp;PERIODTYPE=QTR_STD&amp;window=popup_no_bar&amp;width=385&amp;height=120&amp;START_MAXIMIZED=FALSE&amp;creator=factset&amp;display_string=Audit"}</definedName>
    <definedName name="_1649__FDSAUDITLINK__" hidden="1">{"fdsup://Directions/FactSet Auditing Viewer?action=AUDIT_VALUE&amp;DB=129&amp;ID1=25189310&amp;VALUEID=01001&amp;SDATE=201004&amp;PERIODTYPE=QTR_STD&amp;window=popup_no_bar&amp;width=385&amp;height=120&amp;START_MAXIMIZED=FALSE&amp;creator=factset&amp;display_string=Audit"}</definedName>
    <definedName name="_165__FDSAUDITLINK__" hidden="1">{"fdsup://directions/FAT Viewer?action=UPDATE&amp;creator=factset&amp;DYN_ARGS=TRUE&amp;DOC_NAME=FAT:FQL_AUDITING_CLIENT_TEMPLATE.FAT&amp;display_string=Audit&amp;VAR:KEY=BEPYBYLYPU&amp;VAR:QUERY=RkZfRUJJVERBX09QRVIoUVRSLDQvMS8yMDA5LDYvMzAvMjAwOSwsLFVTRCk=&amp;WINDOW=FIRST_POPUP&amp;HEIGH","T=450&amp;WIDTH=450&amp;START_MAXIMIZED=FALSE&amp;VAR:CALENDAR=US&amp;VAR:SYMBOL=STI&amp;VAR:INDEX=0"}</definedName>
    <definedName name="_1650__FDSAUDITLINK__" hidden="1">{"fdsup://Directions/FactSet Auditing Viewer?action=AUDIT_VALUE&amp;DB=129&amp;ID1=26441C10&amp;VALUEID=01001&amp;SDATE=200902&amp;PERIODTYPE=QTR_STD&amp;window=popup_no_bar&amp;width=385&amp;height=120&amp;START_MAXIMIZED=FALSE&amp;creator=factset&amp;display_string=Audit"}</definedName>
    <definedName name="_1651__FDSAUDITLINK__" hidden="1">{"fdsup://Directions/FactSet Auditing Viewer?action=AUDIT_VALUE&amp;DB=129&amp;ID1=26441C10&amp;VALUEID=01001&amp;SDATE=201002&amp;PERIODTYPE=QTR_STD&amp;window=popup_no_bar&amp;width=385&amp;height=120&amp;START_MAXIMIZED=FALSE&amp;creator=factset&amp;display_string=Audit"}</definedName>
    <definedName name="_1652__FDSAUDITLINK__" hidden="1">{"fdsup://Directions/FactSet Auditing Viewer?action=AUDIT_VALUE&amp;DB=129&amp;ID1=25490A10&amp;VALUEID=01001&amp;SDATE=200902&amp;PERIODTYPE=QTR_STD&amp;window=popup_no_bar&amp;width=385&amp;height=120&amp;START_MAXIMIZED=FALSE&amp;creator=factset&amp;display_string=Audit"}</definedName>
    <definedName name="_1653__FDSAUDITLINK__" hidden="1">{"fdsup://Directions/FactSet Auditing Viewer?action=AUDIT_VALUE&amp;DB=129&amp;ID1=25490A10&amp;VALUEID=01001&amp;SDATE=201002&amp;PERIODTYPE=QTR_STD&amp;window=popup_no_bar&amp;width=385&amp;height=120&amp;START_MAXIMIZED=FALSE&amp;creator=factset&amp;display_string=Audit"}</definedName>
    <definedName name="_1654__FDSAUDITLINK__" hidden="1">{"fdsup://Directions/FactSet Auditing Viewer?action=AUDIT_VALUE&amp;DB=129&amp;ID1=23333110&amp;VALUEID=01001&amp;SDATE=200902&amp;PERIODTYPE=QTR_STD&amp;window=popup_no_bar&amp;width=385&amp;height=120&amp;START_MAXIMIZED=FALSE&amp;creator=factset&amp;display_string=Audit"}</definedName>
    <definedName name="_1655__FDSAUDITLINK__" hidden="1">{"fdsup://Directions/FactSet Auditing Viewer?action=AUDIT_VALUE&amp;DB=129&amp;ID1=23333110&amp;VALUEID=01001&amp;SDATE=201002&amp;PERIODTYPE=QTR_STD&amp;window=popup_no_bar&amp;width=385&amp;height=120&amp;START_MAXIMIZED=FALSE&amp;creator=factset&amp;display_string=Audit"}</definedName>
    <definedName name="_1656__FDSAUDITLINK__" hidden="1">{"fdsup://Directions/FactSet Auditing Viewer?action=AUDIT_VALUE&amp;DB=129&amp;ID1=23719410&amp;VALUEID=01001&amp;SDATE=200804&amp;PERIODTYPE=QTR_STD&amp;window=popup_no_bar&amp;width=385&amp;height=120&amp;START_MAXIMIZED=FALSE&amp;creator=factset&amp;display_string=Audit"}</definedName>
    <definedName name="_1657__FDSAUDITLINK__" hidden="1">{"fdsup://Directions/FactSet Auditing Viewer?action=AUDIT_VALUE&amp;DB=129&amp;ID1=23719410&amp;VALUEID=01001&amp;SDATE=200904&amp;PERIODTYPE=QTR_STD&amp;window=popup_no_bar&amp;width=385&amp;height=120&amp;START_MAXIMIZED=FALSE&amp;creator=factset&amp;display_string=Audit"}</definedName>
    <definedName name="_1658__FDSAUDITLINK__" hidden="1">{"fdsup://Directions/FactSet Auditing Viewer?action=AUDIT_VALUE&amp;DB=129&amp;ID1=26138E10&amp;VALUEID=01001&amp;SDATE=200902&amp;PERIODTYPE=QTR_STD&amp;window=popup_no_bar&amp;width=385&amp;height=120&amp;START_MAXIMIZED=FALSE&amp;creator=factset&amp;display_string=Audit"}</definedName>
    <definedName name="_1659__FDSAUDITLINK__" hidden="1">{"fdsup://Directions/FactSet Auditing Viewer?action=AUDIT_VALUE&amp;DB=129&amp;ID1=26138E10&amp;VALUEID=01001&amp;SDATE=201002&amp;PERIODTYPE=QTR_STD&amp;window=popup_no_bar&amp;width=385&amp;height=120&amp;START_MAXIMIZED=FALSE&amp;creator=factset&amp;display_string=Audit"}</definedName>
    <definedName name="_166__FDSAUDITLINK__" hidden="1">{"fdsup://directions/FAT Viewer?action=UPDATE&amp;creator=factset&amp;DYN_ARGS=TRUE&amp;DOC_NAME=FAT:FQL_AUDITING_CLIENT_TEMPLATE.FAT&amp;display_string=Audit&amp;VAR:KEY=JMBWLQJOPA&amp;VAR:QUERY=RkZfRUJJVERBX09QRVIoUVRSLDQvMS8yMDEwLDYvMzAvMjAxMCwsLFVTRCk=&amp;WINDOW=FIRST_POPUP&amp;HEIGH","T=450&amp;WIDTH=450&amp;START_MAXIMIZED=FALSE&amp;VAR:CALENDAR=US&amp;VAR:SYMBOL=STI&amp;VAR:INDEX=0"}</definedName>
    <definedName name="_1660__FDSAUDITLINK__" hidden="1">{"fdsup://Directions/FactSet Auditing Viewer?action=AUDIT_VALUE&amp;DB=129&amp;ID1=26054310&amp;VALUEID=01001&amp;SDATE=200902&amp;PERIODTYPE=QTR_STD&amp;window=popup_no_bar&amp;width=385&amp;height=120&amp;START_MAXIMIZED=FALSE&amp;creator=factset&amp;display_string=Audit"}</definedName>
    <definedName name="_1661__FDSAUDITLINK__" hidden="1">{"fdsup://Directions/FactSet Auditing Viewer?action=AUDIT_VALUE&amp;DB=129&amp;ID1=26054310&amp;VALUEID=01001&amp;SDATE=201002&amp;PERIODTYPE=QTR_STD&amp;window=popup_no_bar&amp;width=385&amp;height=120&amp;START_MAXIMIZED=FALSE&amp;creator=factset&amp;display_string=Audit"}</definedName>
    <definedName name="_1662__FDSAUDITLINK__" hidden="1">{"fdsup://Directions/FactSet Auditing Viewer?action=AUDIT_VALUE&amp;DB=129&amp;ID1=26000310&amp;VALUEID=01001&amp;SDATE=200902&amp;PERIODTYPE=QTR_STD&amp;window=popup_no_bar&amp;width=385&amp;height=120&amp;START_MAXIMIZED=FALSE&amp;creator=factset&amp;display_string=Audit"}</definedName>
    <definedName name="_1663__FDSAUDITLINK__" hidden="1">{"fdsup://Directions/FactSet Auditing Viewer?action=AUDIT_VALUE&amp;DB=129&amp;ID1=26000310&amp;VALUEID=01001&amp;SDATE=201002&amp;PERIODTYPE=QTR_STD&amp;window=popup_no_bar&amp;width=385&amp;height=120&amp;START_MAXIMIZED=FALSE&amp;creator=factset&amp;display_string=Audit"}</definedName>
    <definedName name="_1664__FDSAUDITLINK__" hidden="1">{"fdsup://Directions/FactSet Auditing Viewer?action=AUDIT_VALUE&amp;DB=129&amp;ID1=25271C10&amp;VALUEID=01001&amp;SDATE=200902&amp;PERIODTYPE=QTR_STD&amp;window=popup_no_bar&amp;width=385&amp;height=120&amp;START_MAXIMIZED=FALSE&amp;creator=factset&amp;display_string=Audit"}</definedName>
    <definedName name="_1665__FDSAUDITLINK__" hidden="1">{"fdsup://Directions/FactSet Auditing Viewer?action=AUDIT_VALUE&amp;DB=129&amp;ID1=25271C10&amp;VALUEID=01001&amp;SDATE=201002&amp;PERIODTYPE=QTR_STD&amp;window=popup_no_bar&amp;width=385&amp;height=120&amp;START_MAXIMIZED=FALSE&amp;creator=factset&amp;display_string=Audit"}</definedName>
    <definedName name="_1666__FDSAUDITLINK__" hidden="1">{"fdsup://Directions/FactSet Auditing Viewer?action=AUDIT_VALUE&amp;DB=129&amp;ID1=24791620&amp;VALUEID=01001&amp;SDATE=200902&amp;PERIODTYPE=QTR_STD&amp;window=popup_no_bar&amp;width=385&amp;height=120&amp;START_MAXIMIZED=FALSE&amp;creator=factset&amp;display_string=Audit"}</definedName>
    <definedName name="_1667__FDSAUDITLINK__" hidden="1">{"fdsup://Directions/FactSet Auditing Viewer?action=AUDIT_VALUE&amp;DB=129&amp;ID1=24791620&amp;VALUEID=01001&amp;SDATE=201002&amp;PERIODTYPE=QTR_STD&amp;window=popup_no_bar&amp;width=385&amp;height=120&amp;START_MAXIMIZED=FALSE&amp;creator=factset&amp;display_string=Audit"}</definedName>
    <definedName name="_1668__FDSAUDITLINK__" hidden="1">{"fdsup://Directions/FactSet Auditing Viewer?action=AUDIT_VALUE&amp;DB=129&amp;ID1=26483E10&amp;VALUEID=01001&amp;SDATE=200902&amp;PERIODTYPE=QTR_STD&amp;window=popup_no_bar&amp;width=385&amp;height=120&amp;START_MAXIMIZED=FALSE&amp;creator=factset&amp;display_string=Audit"}</definedName>
    <definedName name="_1669__FDSAUDITLINK__" hidden="1">{"fdsup://Directions/FactSet Auditing Viewer?action=AUDIT_VALUE&amp;DB=129&amp;ID1=26483E10&amp;VALUEID=01001&amp;SDATE=201002&amp;PERIODTYPE=QTR_STD&amp;window=popup_no_bar&amp;width=385&amp;height=120&amp;START_MAXIMIZED=FALSE&amp;creator=factset&amp;display_string=Audit"}</definedName>
    <definedName name="_167__FDSAUDITLINK__" hidden="1">{"fdsup://directions/FAT Viewer?action=UPDATE&amp;creator=factset&amp;DYN_ARGS=TRUE&amp;DOC_NAME=FAT:FQL_AUDITING_CLIENT_TEMPLATE.FAT&amp;display_string=Audit&amp;VAR:KEY=ZEJKFOZUBY&amp;VAR:QUERY=RkZfRUJJVERBX09QRVIoUVRSLDQvMS8yMDA5LDYvMzAvMjAwOSwsLFVTRCk=&amp;WINDOW=FIRST_POPUP&amp;HEIGH","T=450&amp;WIDTH=450&amp;START_MAXIMIZED=FALSE&amp;VAR:CALENDAR=US&amp;VAR:SYMBOL=SRE&amp;VAR:INDEX=0"}</definedName>
    <definedName name="_1670__FDSAUDITLINK__" hidden="1">{"fdsup://Directions/FactSet Auditing Viewer?action=AUDIT_VALUE&amp;DB=129&amp;ID1=25470F10&amp;VALUEID=01001&amp;SDATE=200902&amp;PERIODTYPE=QTR_STD&amp;window=popup_no_bar&amp;width=385&amp;height=120&amp;START_MAXIMIZED=FALSE&amp;creator=factset&amp;display_string=Audit"}</definedName>
    <definedName name="_1671__FDSAUDITLINK__" hidden="1">{"fdsup://Directions/FactSet Auditing Viewer?action=AUDIT_VALUE&amp;DB=129&amp;ID1=25470F10&amp;VALUEID=01001&amp;SDATE=201002&amp;PERIODTYPE=QTR_STD&amp;window=popup_no_bar&amp;width=385&amp;height=120&amp;START_MAXIMIZED=FALSE&amp;creator=factset&amp;display_string=Audit"}</definedName>
    <definedName name="_1672__FDSAUDITLINK__" hidden="1">{"fdsup://Directions/FactSet Auditing Viewer?action=AUDIT_VALUE&amp;DB=129&amp;ID1=25468710&amp;VALUEID=01001&amp;SDATE=200903&amp;PERIODTYPE=QTR_STD&amp;window=popup_no_bar&amp;width=385&amp;height=120&amp;START_MAXIMIZED=FALSE&amp;creator=factset&amp;display_string=Audit"}</definedName>
    <definedName name="_1673__FDSAUDITLINK__" hidden="1">{"fdsup://Directions/FactSet Auditing Viewer?action=AUDIT_VALUE&amp;DB=129&amp;ID1=25468710&amp;VALUEID=01001&amp;SDATE=201003&amp;PERIODTYPE=QTR_STD&amp;window=popup_no_bar&amp;width=385&amp;height=120&amp;START_MAXIMIZED=FALSE&amp;creator=factset&amp;display_string=Audit"}</definedName>
    <definedName name="_1674__FDSAUDITLINK__" hidden="1">{"fdsup://Directions/FactSet Auditing Viewer?action=AUDIT_VALUE&amp;DB=129&amp;ID1=23585110&amp;VALUEID=01001&amp;SDATE=200902&amp;PERIODTYPE=QTR_STD&amp;window=popup_no_bar&amp;width=385&amp;height=120&amp;START_MAXIMIZED=FALSE&amp;creator=factset&amp;display_string=Audit"}</definedName>
    <definedName name="_1675__FDSAUDITLINK__" hidden="1">{"fdsup://Directions/FactSet Auditing Viewer?action=AUDIT_VALUE&amp;DB=129&amp;ID1=23585110&amp;VALUEID=01001&amp;SDATE=201002&amp;PERIODTYPE=QTR_STD&amp;window=popup_no_bar&amp;width=385&amp;height=120&amp;START_MAXIMIZED=FALSE&amp;creator=factset&amp;display_string=Audit"}</definedName>
    <definedName name="_1676__FDSAUDITLINK__" hidden="1">{"fdsup://Directions/FactSet Auditing Viewer?action=AUDIT_VALUE&amp;DB=129&amp;ID1=23331A10&amp;VALUEID=01001&amp;SDATE=200903&amp;PERIODTYPE=QTR_STD&amp;window=popup_no_bar&amp;width=385&amp;height=120&amp;START_MAXIMIZED=FALSE&amp;creator=factset&amp;display_string=Audit"}</definedName>
    <definedName name="_1677__FDSAUDITLINK__" hidden="1">{"fdsup://Directions/FactSet Auditing Viewer?action=AUDIT_VALUE&amp;DB=129&amp;ID1=23331A10&amp;VALUEID=01001&amp;SDATE=201003&amp;PERIODTYPE=QTR_STD&amp;window=popup_no_bar&amp;width=385&amp;height=120&amp;START_MAXIMIZED=FALSE&amp;creator=factset&amp;display_string=Audit"}</definedName>
    <definedName name="_1678__FDSAUDITLINK__" hidden="1">{"fdsup://Directions/FactSet Auditing Viewer?action=AUDIT_VALUE&amp;DB=129&amp;ID1=74834L10&amp;VALUEID=01001&amp;SDATE=200902&amp;PERIODTYPE=QTR_STD&amp;window=popup_no_bar&amp;width=385&amp;height=120&amp;START_MAXIMIZED=FALSE&amp;creator=factset&amp;display_string=Audit"}</definedName>
    <definedName name="_1679__FDSAUDITLINK__" hidden="1">{"fdsup://Directions/FactSet Auditing Viewer?action=AUDIT_VALUE&amp;DB=129&amp;ID1=74834L10&amp;VALUEID=01001&amp;SDATE=201002&amp;PERIODTYPE=QTR_STD&amp;window=popup_no_bar&amp;width=385&amp;height=120&amp;START_MAXIMIZED=FALSE&amp;creator=factset&amp;display_string=Audit"}</definedName>
    <definedName name="_168__FDSAUDITLINK__" hidden="1">{"fdsup://directions/FAT Viewer?action=UPDATE&amp;creator=factset&amp;DYN_ARGS=TRUE&amp;DOC_NAME=FAT:FQL_AUDITING_CLIENT_TEMPLATE.FAT&amp;display_string=Audit&amp;VAR:KEY=ZABITWPSVC&amp;VAR:QUERY=RkZfRUJJVERBX09QRVIoUVRSLDQvMS8yMDEwLDYvMzAvMjAxMCwsLFVTRCk=&amp;WINDOW=FIRST_POPUP&amp;HEIGH","T=450&amp;WIDTH=450&amp;START_MAXIMIZED=FALSE&amp;VAR:CALENDAR=US&amp;VAR:SYMBOL=SRE&amp;VAR:INDEX=0"}</definedName>
    <definedName name="_1680__FDSAUDITLINK__" hidden="1">{"fdsup://Directions/FactSet Auditing Viewer?action=AUDIT_VALUE&amp;DB=129&amp;ID1=25470910&amp;VALUEID=01001&amp;SDATE=201002&amp;PERIODTYPE=QTR_STD&amp;window=popup_no_bar&amp;width=385&amp;height=120&amp;START_MAXIMIZED=FALSE&amp;creator=factset&amp;display_string=Audit"}</definedName>
    <definedName name="_1681__FDSAUDITLINK__" hidden="1">{"fdsup://Directions/FactSet Auditing Viewer?action=AUDIT_VALUE&amp;DB=129&amp;ID1=24237010&amp;VALUEID=01001&amp;SDATE=200902&amp;PERIODTYPE=QTR_STD&amp;window=popup_no_bar&amp;width=385&amp;height=120&amp;START_MAXIMIZED=FALSE&amp;creator=factset&amp;display_string=Audit"}</definedName>
    <definedName name="_1682__FDSAUDITLINK__" hidden="1">{"fdsup://Directions/FactSet Auditing Viewer?action=AUDIT_VALUE&amp;DB=129&amp;ID1=24237010&amp;VALUEID=01001&amp;SDATE=201002&amp;PERIODTYPE=QTR_STD&amp;window=popup_no_bar&amp;width=385&amp;height=120&amp;START_MAXIMIZED=FALSE&amp;creator=factset&amp;display_string=Audit"}</definedName>
    <definedName name="_1683__FDSAUDITLINK__" hidden="1">{"fdsup://Directions/FactSet Auditing Viewer?action=AUDIT_VALUE&amp;DB=129&amp;ID1=24702R10&amp;VALUEID=01001&amp;SDATE=201001&amp;PERIODTYPE=QTR_STD&amp;window=popup_no_bar&amp;width=385&amp;height=120&amp;START_MAXIMIZED=FALSE&amp;creator=factset&amp;display_string=Audit"}</definedName>
    <definedName name="_1684__FDSAUDITLINK__" hidden="1">{"fdsup://Directions/FactSet Auditing Viewer?action=AUDIT_VALUE&amp;DB=129&amp;ID1=24419910&amp;VALUEID=01001&amp;SDATE=200902&amp;PERIODTYPE=QTR_STD&amp;window=popup_no_bar&amp;width=385&amp;height=120&amp;START_MAXIMIZED=FALSE&amp;creator=factset&amp;display_string=Audit"}</definedName>
    <definedName name="_1685__FDSAUDITLINK__" hidden="1">{"fdsup://Directions/FactSet Auditing Viewer?action=AUDIT_VALUE&amp;DB=129&amp;ID1=24419910&amp;VALUEID=01001&amp;SDATE=201002&amp;PERIODTYPE=QTR_STD&amp;window=popup_no_bar&amp;width=385&amp;height=120&amp;START_MAXIMIZED=FALSE&amp;creator=factset&amp;display_string=Audit"}</definedName>
    <definedName name="_1686__FDSAUDITLINK__" hidden="1">{"fdsup://Directions/FactSet Auditing Viewer?action=AUDIT_VALUE&amp;DB=129&amp;ID1=26353410&amp;VALUEID=01001&amp;SDATE=200902&amp;PERIODTYPE=QTR_STD&amp;window=popup_no_bar&amp;width=385&amp;height=120&amp;START_MAXIMIZED=FALSE&amp;creator=factset&amp;display_string=Audit"}</definedName>
    <definedName name="_1687__FDSAUDITLINK__" hidden="1">{"fdsup://Directions/FactSet Auditing Viewer?action=AUDIT_VALUE&amp;DB=129&amp;ID1=26353410&amp;VALUEID=01001&amp;SDATE=201002&amp;PERIODTYPE=QTR_STD&amp;window=popup_no_bar&amp;width=385&amp;height=120&amp;START_MAXIMIZED=FALSE&amp;creator=factset&amp;display_string=Audit"}</definedName>
    <definedName name="_1688__FDSAUDITLINK__" hidden="1">{"fdsup://Directions/FactSet Auditing Viewer?action=AUDIT_VALUE&amp;DB=129&amp;ID1=25746U10&amp;VALUEID=01001&amp;SDATE=200902&amp;PERIODTYPE=QTR_STD&amp;window=popup_no_bar&amp;width=385&amp;height=120&amp;START_MAXIMIZED=FALSE&amp;creator=factset&amp;display_string=Audit"}</definedName>
    <definedName name="_1689__FDSAUDITLINK__" hidden="1">{"fdsup://Directions/FactSet Auditing Viewer?action=AUDIT_VALUE&amp;DB=129&amp;ID1=25746U10&amp;VALUEID=01001&amp;SDATE=201002&amp;PERIODTYPE=QTR_STD&amp;window=popup_no_bar&amp;width=385&amp;height=120&amp;START_MAXIMIZED=FALSE&amp;creator=factset&amp;display_string=Audit"}</definedName>
    <definedName name="_169__FDSAUDITLINK__" hidden="1">{"fdsup://directions/FAT Viewer?action=UPDATE&amp;creator=factset&amp;DYN_ARGS=TRUE&amp;DOC_NAME=FAT:FQL_AUDITING_CLIENT_TEMPLATE.FAT&amp;display_string=Audit&amp;VAR:KEY=BYXCZQLCDW&amp;VAR:QUERY=RkZfRUJJVERBX09QRVIoUVRSLDQvMS8yMDA5LDYvMzAvMjAwOSwsLFVTRCk=&amp;WINDOW=FIRST_POPUP&amp;HEIGH","T=450&amp;WIDTH=450&amp;START_MAXIMIZED=FALSE&amp;VAR:CALENDAR=US&amp;VAR:SYMBOL=SRCL&amp;VAR:INDEX=0"}</definedName>
    <definedName name="_1690__FDSAUDITLINK__" hidden="1">{"fdsup://Directions/FactSet Auditing Viewer?action=AUDIT_VALUE&amp;DB=129&amp;ID1=16676410&amp;VALUEID=01001&amp;SDATE=200902&amp;PERIODTYPE=QTR_STD&amp;window=popup_no_bar&amp;width=385&amp;height=120&amp;START_MAXIMIZED=FALSE&amp;creator=factset&amp;display_string=Audit"}</definedName>
    <definedName name="_1691__FDSAUDITLINK__" hidden="1">{"fdsup://Directions/FactSet Auditing Viewer?action=AUDIT_VALUE&amp;DB=129&amp;ID1=16676410&amp;VALUEID=01001&amp;SDATE=201002&amp;PERIODTYPE=QTR_STD&amp;window=popup_no_bar&amp;width=385&amp;height=120&amp;START_MAXIMIZED=FALSE&amp;creator=factset&amp;display_string=Audit"}</definedName>
    <definedName name="_1692__FDSAUDITLINK__" hidden="1">{"fdsup://Directions/FactSet Auditing Viewer?action=AUDIT_VALUE&amp;DB=129&amp;ID1=12665010&amp;VALUEID=01001&amp;SDATE=200902&amp;PERIODTYPE=QTR_STD&amp;window=popup_no_bar&amp;width=385&amp;height=120&amp;START_MAXIMIZED=FALSE&amp;creator=factset&amp;display_string=Audit"}</definedName>
    <definedName name="_1693__FDSAUDITLINK__" hidden="1">{"fdsup://Directions/FactSet Auditing Viewer?action=AUDIT_VALUE&amp;DB=129&amp;ID1=12665010&amp;VALUEID=01001&amp;SDATE=201002&amp;PERIODTYPE=QTR_STD&amp;window=popup_no_bar&amp;width=385&amp;height=120&amp;START_MAXIMIZED=FALSE&amp;creator=factset&amp;display_string=Audit"}</definedName>
    <definedName name="_1694__FDSAUDITLINK__" hidden="1">{"fdsup://Directions/FactSet Auditing Viewer?action=AUDIT_VALUE&amp;DB=129&amp;ID1=22286210&amp;VALUEID=01001&amp;SDATE=200902&amp;PERIODTYPE=QTR_STD&amp;window=popup_no_bar&amp;width=385&amp;height=120&amp;START_MAXIMIZED=FALSE&amp;creator=factset&amp;display_string=Audit"}</definedName>
    <definedName name="_1695__FDSAUDITLINK__" hidden="1">{"fdsup://Directions/FactSet Auditing Viewer?action=AUDIT_VALUE&amp;DB=129&amp;ID1=22286210&amp;VALUEID=01001&amp;SDATE=201002&amp;PERIODTYPE=QTR_STD&amp;window=popup_no_bar&amp;width=385&amp;height=120&amp;START_MAXIMIZED=FALSE&amp;creator=factset&amp;display_string=Audit"}</definedName>
    <definedName name="_1696__FDSAUDITLINK__" hidden="1">{"fdsup://Directions/FactSet Auditing Viewer?action=AUDIT_VALUE&amp;DB=129&amp;ID1=17737610&amp;VALUEID=01001&amp;SDATE=200902&amp;PERIODTYPE=QTR_STD&amp;window=popup_no_bar&amp;width=385&amp;height=120&amp;START_MAXIMIZED=FALSE&amp;creator=factset&amp;display_string=Audit"}</definedName>
    <definedName name="_1697__FDSAUDITLINK__" hidden="1">{"fdsup://Directions/FactSet Auditing Viewer?action=AUDIT_VALUE&amp;DB=129&amp;ID1=17737610&amp;VALUEID=01001&amp;SDATE=201002&amp;PERIODTYPE=QTR_STD&amp;window=popup_no_bar&amp;width=385&amp;height=120&amp;START_MAXIMIZED=FALSE&amp;creator=factset&amp;display_string=Audit"}</definedName>
    <definedName name="_1698__FDSAUDITLINK__" hidden="1">{"fdsup://Directions/FactSet Auditing Viewer?action=AUDIT_VALUE&amp;DB=129&amp;ID1=19244610&amp;VALUEID=01001&amp;SDATE=200902&amp;PERIODTYPE=QTR_STD&amp;window=popup_no_bar&amp;width=385&amp;height=120&amp;START_MAXIMIZED=FALSE&amp;creator=factset&amp;display_string=Audit"}</definedName>
    <definedName name="_1699__FDSAUDITLINK__" hidden="1">{"fdsup://Directions/FactSet Auditing Viewer?action=AUDIT_VALUE&amp;DB=129&amp;ID1=19244610&amp;VALUEID=01001&amp;SDATE=201002&amp;PERIODTYPE=QTR_STD&amp;window=popup_no_bar&amp;width=385&amp;height=120&amp;START_MAXIMIZED=FALSE&amp;creator=factset&amp;display_string=Audit"}</definedName>
    <definedName name="_17__FDSAUDITLINK__" localSheetId="7" hidden="1">{"fdsup://Directions/FactSet Auditing Viewer?action=AUDIT_VALUE&amp;DB=129&amp;ID1=62007610&amp;VALUEID=02001&amp;SDATE=2009&amp;PERIODTYPE=ANN_STD&amp;window=popup_no_bar&amp;width=385&amp;height=120&amp;START_MAXIMIZED=FALSE&amp;creator=factset&amp;display_string=Audit"}</definedName>
    <definedName name="_17__FDSAUDITLINK__" hidden="1">{"fdsup://Directions/FactSet Auditing Viewer?action=AUDIT_VALUE&amp;DB=129&amp;ID1=62007610&amp;VALUEID=02001&amp;SDATE=2009&amp;PERIODTYPE=ANN_STD&amp;window=popup_no_bar&amp;width=385&amp;height=120&amp;START_MAXIMIZED=FALSE&amp;creator=factset&amp;display_string=Audit"}</definedName>
    <definedName name="_170__FDSAUDITLINK__" hidden="1">{"fdsup://directions/FAT Viewer?action=UPDATE&amp;creator=factset&amp;DYN_ARGS=TRUE&amp;DOC_NAME=FAT:FQL_AUDITING_CLIENT_TEMPLATE.FAT&amp;display_string=Audit&amp;VAR:KEY=ZMVWFQNGJE&amp;VAR:QUERY=RkZfRUJJVERBX09QRVIoUVRSLDQvMS8yMDEwLDYvMzAvMjAxMCwsLFVTRCk=&amp;WINDOW=FIRST_POPUP&amp;HEIGH","T=450&amp;WIDTH=450&amp;START_MAXIMIZED=FALSE&amp;VAR:CALENDAR=US&amp;VAR:SYMBOL=SRCL&amp;VAR:INDEX=0"}</definedName>
    <definedName name="_1700__FDSAUDITLINK__" hidden="1">{"fdsup://Directions/FactSet Auditing Viewer?action=AUDIT_VALUE&amp;DB=129&amp;ID1=15670010&amp;VALUEID=01001&amp;SDATE=200902&amp;PERIODTYPE=QTR_STD&amp;window=popup_no_bar&amp;width=385&amp;height=120&amp;START_MAXIMIZED=FALSE&amp;creator=factset&amp;display_string=Audit"}</definedName>
    <definedName name="_1701__FDSAUDITLINK__" hidden="1">{"fdsup://Directions/FactSet Auditing Viewer?action=AUDIT_VALUE&amp;DB=129&amp;ID1=15670010&amp;VALUEID=01001&amp;SDATE=201002&amp;PERIODTYPE=QTR_STD&amp;window=popup_no_bar&amp;width=385&amp;height=120&amp;START_MAXIMIZED=FALSE&amp;creator=factset&amp;display_string=Audit"}</definedName>
    <definedName name="_1702__FDSAUDITLINK__" hidden="1">{"fdsup://Directions/FactSet Auditing Viewer?action=AUDIT_VALUE&amp;DB=129&amp;ID1=17290810&amp;VALUEID=01001&amp;SDATE=200904&amp;PERIODTYPE=QTR_STD&amp;window=popup_no_bar&amp;width=385&amp;height=120&amp;START_MAXIMIZED=FALSE&amp;creator=factset&amp;display_string=Audit"}</definedName>
    <definedName name="_1703__FDSAUDITLINK__" hidden="1">{"fdsup://Directions/FactSet Auditing Viewer?action=AUDIT_VALUE&amp;DB=129&amp;ID1=12640810&amp;VALUEID=01001&amp;SDATE=201002&amp;PERIODTYPE=QTR_STD&amp;window=popup_no_bar&amp;width=385&amp;height=120&amp;START_MAXIMIZED=FALSE&amp;creator=factset&amp;display_string=Audit"}</definedName>
    <definedName name="_1704__FDSAUDITLINK__" hidden="1">{"fdsup://Directions/FactSet Auditing Viewer?action=AUDIT_VALUE&amp;DB=129&amp;ID1=17275R10&amp;VALUEID=01001&amp;SDATE=200903&amp;PERIODTYPE=QTR_STD&amp;window=popup_no_bar&amp;width=385&amp;height=120&amp;START_MAXIMIZED=FALSE&amp;creator=factset&amp;display_string=Audit"}</definedName>
    <definedName name="_1705__FDSAUDITLINK__" hidden="1">{"fdsup://Directions/FactSet Auditing Viewer?action=AUDIT_VALUE&amp;DB=129&amp;ID1=17275R10&amp;VALUEID=01001&amp;SDATE=201003&amp;PERIODTYPE=QTR_STD&amp;window=popup_no_bar&amp;width=385&amp;height=120&amp;START_MAXIMIZED=FALSE&amp;creator=factset&amp;display_string=Audit"}</definedName>
    <definedName name="_1706__FDSAUDITLINK__" hidden="1">{"fdsup://Directions/FactSet Auditing Viewer?action=AUDIT_VALUE&amp;DB=129&amp;ID1=20536310&amp;VALUEID=01001&amp;SDATE=200901&amp;PERIODTYPE=QTR_STD&amp;window=popup_no_bar&amp;width=385&amp;height=120&amp;START_MAXIMIZED=FALSE&amp;creator=factset&amp;display_string=Audit"}</definedName>
    <definedName name="_1707__FDSAUDITLINK__" hidden="1">{"fdsup://Directions/FactSet Auditing Viewer?action=AUDIT_VALUE&amp;DB=129&amp;ID1=20536310&amp;VALUEID=01001&amp;SDATE=201001&amp;PERIODTYPE=QTR_STD&amp;window=popup_no_bar&amp;width=385&amp;height=120&amp;START_MAXIMIZED=FALSE&amp;creator=factset&amp;display_string=Audit"}</definedName>
    <definedName name="_1708__FDSAUDITLINK__" hidden="1">{"fdsup://Directions/FactSet Auditing Viewer?action=AUDIT_VALUE&amp;DB=129&amp;ID1=79466L30&amp;VALUEID=01001&amp;SDATE=201001&amp;PERIODTYPE=QTR_STD&amp;window=popup_no_bar&amp;width=385&amp;height=120&amp;START_MAXIMIZED=FALSE&amp;creator=factset&amp;display_string=Audit"}</definedName>
    <definedName name="_1709__FDSAUDITLINK__" hidden="1">{"fdsup://Directions/FactSet Auditing Viewer?action=AUDIT_VALUE&amp;DB=129&amp;ID1=20563810&amp;VALUEID=01001&amp;SDATE=200901&amp;PERIODTYPE=QTR_STD&amp;window=popup_no_bar&amp;width=385&amp;height=120&amp;START_MAXIMIZED=FALSE&amp;creator=factset&amp;display_string=Audit"}</definedName>
    <definedName name="_171__FDSAUDITLINK__" hidden="1">{"fdsup://directions/FAT Viewer?action=UPDATE&amp;creator=factset&amp;DYN_ARGS=TRUE&amp;DOC_NAME=FAT:FQL_AUDITING_CLIENT_TEMPLATE.FAT&amp;display_string=Audit&amp;VAR:KEY=HQVGTMNGXE&amp;VAR:QUERY=RkZfRUJJVERBX09QRVIoUVRSLDQvMS8yMDA5LDYvMzAvMjAwOSwsLFVTRCk=&amp;WINDOW=FIRST_POPUP&amp;HEIGH","T=450&amp;WIDTH=450&amp;START_MAXIMIZED=FALSE&amp;VAR:CALENDAR=US&amp;VAR:SYMBOL=SPLS&amp;VAR:INDEX=0"}</definedName>
    <definedName name="_1710__FDSAUDITLINK__" hidden="1">{"fdsup://Directions/FactSet Auditing Viewer?action=AUDIT_VALUE&amp;DB=129&amp;ID1=20563810&amp;VALUEID=01001&amp;SDATE=201001&amp;PERIODTYPE=QTR_STD&amp;window=popup_no_bar&amp;width=385&amp;height=120&amp;START_MAXIMIZED=FALSE&amp;creator=factset&amp;display_string=Audit"}</definedName>
    <definedName name="_1711__FDSAUDITLINK__" hidden="1">{"fdsup://Directions/FactSet Auditing Viewer?action=AUDIT_VALUE&amp;DB=129&amp;ID1=13442910&amp;VALUEID=01001&amp;SDATE=200903&amp;PERIODTYPE=QTR_STD&amp;window=popup_no_bar&amp;width=385&amp;height=120&amp;START_MAXIMIZED=FALSE&amp;creator=factset&amp;display_string=Audit"}</definedName>
    <definedName name="_1712__FDSAUDITLINK__" hidden="1">{"fdsup://Directions/FactSet Auditing Viewer?action=AUDIT_VALUE&amp;DB=129&amp;ID1=13442910&amp;VALUEID=01001&amp;SDATE=201003&amp;PERIODTYPE=QTR_STD&amp;window=popup_no_bar&amp;width=385&amp;height=120&amp;START_MAXIMIZED=FALSE&amp;creator=factset&amp;display_string=Audit"}</definedName>
    <definedName name="_1713__FDSAUDITLINK__" hidden="1">{"fdsup://Directions/FactSet Auditing Viewer?action=AUDIT_VALUE&amp;DB=129&amp;ID1=22160K10&amp;VALUEID=01001&amp;SDATE=200903&amp;PERIODTYPE=QTR_STD&amp;window=popup_no_bar&amp;width=385&amp;height=120&amp;START_MAXIMIZED=FALSE&amp;creator=factset&amp;display_string=Audit"}</definedName>
    <definedName name="_1714__FDSAUDITLINK__" hidden="1">{"fdsup://Directions/FactSet Auditing Viewer?action=AUDIT_VALUE&amp;DB=129&amp;ID1=22160K10&amp;VALUEID=01001&amp;SDATE=201003&amp;PERIODTYPE=QTR_STD&amp;window=popup_no_bar&amp;width=385&amp;height=120&amp;START_MAXIMIZED=FALSE&amp;creator=factset&amp;display_string=Audit"}</definedName>
    <definedName name="_1715__FDSAUDITLINK__" hidden="1">{"fdsup://Directions/FactSet Auditing Viewer?action=AUDIT_VALUE&amp;DB=129&amp;ID1=20825C10&amp;VALUEID=01001&amp;SDATE=200902&amp;PERIODTYPE=QTR_STD&amp;window=popup_no_bar&amp;width=385&amp;height=120&amp;START_MAXIMIZED=FALSE&amp;creator=factset&amp;display_string=Audit"}</definedName>
    <definedName name="_1716__FDSAUDITLINK__" hidden="1">{"fdsup://Directions/FactSet Auditing Viewer?action=AUDIT_VALUE&amp;DB=129&amp;ID1=20825C10&amp;VALUEID=01001&amp;SDATE=201002&amp;PERIODTYPE=QTR_STD&amp;window=popup_no_bar&amp;width=385&amp;height=120&amp;START_MAXIMIZED=FALSE&amp;creator=factset&amp;display_string=Audit"}</definedName>
    <definedName name="_1717__FDSAUDITLINK__" hidden="1">{"fdsup://Directions/FactSet Auditing Viewer?action=AUDIT_VALUE&amp;DB=129&amp;ID1=77434110&amp;VALUEID=01001&amp;SDATE=200903&amp;PERIODTYPE=QTR_STD&amp;window=popup_no_bar&amp;width=385&amp;height=120&amp;START_MAXIMIZED=FALSE&amp;creator=factset&amp;display_string=Audit"}</definedName>
    <definedName name="_1718__FDSAUDITLINK__" hidden="1">{"fdsup://Directions/FactSet Auditing Viewer?action=AUDIT_VALUE&amp;DB=129&amp;ID1=77434110&amp;VALUEID=01001&amp;SDATE=201003&amp;PERIODTYPE=QTR_STD&amp;window=popup_no_bar&amp;width=385&amp;height=120&amp;START_MAXIMIZED=FALSE&amp;creator=factset&amp;display_string=Audit"}</definedName>
    <definedName name="_1719__FDSAUDITLINK__" hidden="1">{"fdsup://Directions/FactSet Auditing Viewer?action=AUDIT_VALUE&amp;DB=129&amp;ID1=18975410&amp;VALUEID=01001&amp;SDATE=201004&amp;PERIODTYPE=QTR_STD&amp;window=popup_no_bar&amp;width=385&amp;height=120&amp;START_MAXIMIZED=FALSE&amp;creator=factset&amp;display_string=Audit"}</definedName>
    <definedName name="_172__FDSAUDITLINK__" hidden="1">{"fdsup://directions/FAT Viewer?action=UPDATE&amp;creator=factset&amp;DYN_ARGS=TRUE&amp;DOC_NAME=FAT:FQL_AUDITING_CLIENT_TEMPLATE.FAT&amp;display_string=Audit&amp;VAR:KEY=NGVWJSTYJQ&amp;VAR:QUERY=RkZfRUJJVERBX09QRVIoUVRSLDQvMS8yMDEwLDYvMzAvMjAxMCwsLFVTRCk=&amp;WINDOW=FIRST_POPUP&amp;HEIGH","T=450&amp;WIDTH=450&amp;START_MAXIMIZED=FALSE&amp;VAR:CALENDAR=US&amp;VAR:SYMBOL=SPLS&amp;VAR:INDEX=0"}</definedName>
    <definedName name="_1720__FDSAUDITLINK__" hidden="1">{"fdsup://Directions/FactSet Auditing Viewer?action=AUDIT_VALUE&amp;DB=129&amp;ID1=12709710&amp;VALUEID=01001&amp;SDATE=200902&amp;PERIODTYPE=QTR_STD&amp;window=popup_no_bar&amp;width=385&amp;height=120&amp;START_MAXIMIZED=FALSE&amp;creator=factset&amp;display_string=Audit"}</definedName>
    <definedName name="_1721__FDSAUDITLINK__" hidden="1">{"fdsup://Directions/FactSet Auditing Viewer?action=AUDIT_VALUE&amp;DB=129&amp;ID1=12709710&amp;VALUEID=01001&amp;SDATE=201002&amp;PERIODTYPE=QTR_STD&amp;window=popup_no_bar&amp;width=385&amp;height=120&amp;START_MAXIMIZED=FALSE&amp;creator=factset&amp;display_string=Audit"}</definedName>
    <definedName name="_1722__FDSAUDITLINK__" hidden="1">{"fdsup://Directions/FactSet Auditing Viewer?action=AUDIT_VALUE&amp;DB=129&amp;ID1=14040H10&amp;VALUEID=01001&amp;SDATE=200902&amp;PERIODTYPE=QTR_STD&amp;window=popup_no_bar&amp;width=385&amp;height=120&amp;START_MAXIMIZED=FALSE&amp;creator=factset&amp;display_string=Audit"}</definedName>
    <definedName name="_1723__FDSAUDITLINK__" hidden="1">{"fdsup://Directions/FactSet Auditing Viewer?action=AUDIT_VALUE&amp;DB=129&amp;ID1=20854P10&amp;VALUEID=01001&amp;SDATE=200902&amp;PERIODTYPE=QTR_STD&amp;window=popup_no_bar&amp;width=385&amp;height=120&amp;START_MAXIMIZED=FALSE&amp;creator=factset&amp;display_string=Audit"}</definedName>
    <definedName name="_1724__FDSAUDITLINK__" hidden="1">{"fdsup://Directions/FactSet Auditing Viewer?action=AUDIT_VALUE&amp;DB=129&amp;ID1=20854P10&amp;VALUEID=01001&amp;SDATE=201002&amp;PERIODTYPE=QTR_STD&amp;window=popup_no_bar&amp;width=385&amp;height=120&amp;START_MAXIMIZED=FALSE&amp;creator=factset&amp;display_string=Audit"}</definedName>
    <definedName name="_1725__FDSAUDITLINK__" hidden="1">{"fdsup://Directions/FactSet Auditing Viewer?action=AUDIT_VALUE&amp;DB=129&amp;ID1=15189T10&amp;VALUEID=01001&amp;SDATE=200902&amp;PERIODTYPE=QTR_STD&amp;window=popup_no_bar&amp;width=385&amp;height=120&amp;START_MAXIMIZED=FALSE&amp;creator=factset&amp;display_string=Audit"}</definedName>
    <definedName name="_1726__FDSAUDITLINK__" hidden="1">{"fdsup://Directions/FactSet Auditing Viewer?action=AUDIT_VALUE&amp;DB=129&amp;ID1=15189T10&amp;VALUEID=01001&amp;SDATE=201002&amp;PERIODTYPE=QTR_STD&amp;window=popup_no_bar&amp;width=385&amp;height=120&amp;START_MAXIMIZED=FALSE&amp;creator=factset&amp;display_string=Audit"}</definedName>
    <definedName name="_1727__FDSAUDITLINK__" hidden="1">{"fdsup://Directions/FactSet Auditing Viewer?action=AUDIT_VALUE&amp;DB=129&amp;ID1=12589610&amp;VALUEID=01001&amp;SDATE=200902&amp;PERIODTYPE=QTR_STD&amp;window=popup_no_bar&amp;width=385&amp;height=120&amp;START_MAXIMIZED=FALSE&amp;creator=factset&amp;display_string=Audit"}</definedName>
    <definedName name="_1728__FDSAUDITLINK__" hidden="1">{"fdsup://Directions/FactSet Auditing Viewer?action=AUDIT_VALUE&amp;DB=129&amp;ID1=12589610&amp;VALUEID=01001&amp;SDATE=201002&amp;PERIODTYPE=QTR_STD&amp;window=popup_no_bar&amp;width=385&amp;height=120&amp;START_MAXIMIZED=FALSE&amp;creator=factset&amp;display_string=Audit"}</definedName>
    <definedName name="_1729__FDSAUDITLINK__" hidden="1">{"fdsup://Directions/FactSet Auditing Viewer?action=AUDIT_VALUE&amp;DB=129&amp;ID1=23102110&amp;VALUEID=01001&amp;SDATE=200902&amp;PERIODTYPE=QTR_STD&amp;window=popup_no_bar&amp;width=385&amp;height=120&amp;START_MAXIMIZED=FALSE&amp;creator=factset&amp;display_string=Audit"}</definedName>
    <definedName name="_173__FDSAUDITLINK__" hidden="1">{"fdsup://directions/FAT Viewer?action=UPDATE&amp;creator=factset&amp;DYN_ARGS=TRUE&amp;DOC_NAME=FAT:FQL_AUDITING_CLIENT_TEMPLATE.FAT&amp;display_string=Audit&amp;VAR:KEY=ZMNCJOFIFO&amp;VAR:QUERY=RkZfRUJJVERBX09QRVIoUVRSLDQvMS8yMDA5LDYvMzAvMjAwOSwsLFVTRCk=&amp;WINDOW=FIRST_POPUP&amp;HEIGH","T=450&amp;WIDTH=450&amp;START_MAXIMIZED=FALSE&amp;VAR:CALENDAR=US&amp;VAR:SYMBOL=SPG&amp;VAR:INDEX=0"}</definedName>
    <definedName name="_1730__FDSAUDITLINK__" hidden="1">{"fdsup://Directions/FactSet Auditing Viewer?action=AUDIT_VALUE&amp;DB=129&amp;ID1=23102110&amp;VALUEID=01001&amp;SDATE=201002&amp;PERIODTYPE=QTR_STD&amp;window=popup_no_bar&amp;width=385&amp;height=120&amp;START_MAXIMIZED=FALSE&amp;creator=factset&amp;display_string=Audit"}</definedName>
    <definedName name="_1731__FDSAUDITLINK__" hidden="1">{"fdsup://Directions/FactSet Auditing Viewer?action=AUDIT_VALUE&amp;DB=129&amp;ID1=12572Q10&amp;VALUEID=01001&amp;SDATE=200902&amp;PERIODTYPE=QTR_STD&amp;window=popup_no_bar&amp;width=385&amp;height=120&amp;START_MAXIMIZED=FALSE&amp;creator=factset&amp;display_string=Audit"}</definedName>
    <definedName name="_1732__FDSAUDITLINK__" hidden="1">{"fdsup://Directions/FactSet Auditing Viewer?action=AUDIT_VALUE&amp;DB=129&amp;ID1=12572Q10&amp;VALUEID=01001&amp;SDATE=201002&amp;PERIODTYPE=QTR_STD&amp;window=popup_no_bar&amp;width=385&amp;height=120&amp;START_MAXIMIZED=FALSE&amp;creator=factset&amp;display_string=Audit"}</definedName>
    <definedName name="_1733__FDSAUDITLINK__" hidden="1">{"fdsup://Directions/FactSet Auditing Viewer?action=AUDIT_VALUE&amp;DB=129&amp;ID1=20030N10&amp;VALUEID=01001&amp;SDATE=200902&amp;PERIODTYPE=QTR_STD&amp;window=popup_no_bar&amp;width=385&amp;height=120&amp;START_MAXIMIZED=FALSE&amp;creator=factset&amp;display_string=Audit"}</definedName>
    <definedName name="_1734__FDSAUDITLINK__" hidden="1">{"fdsup://Directions/FactSet Auditing Viewer?action=AUDIT_VALUE&amp;DB=129&amp;ID1=20030N10&amp;VALUEID=01001&amp;SDATE=201002&amp;PERIODTYPE=QTR_STD&amp;window=popup_no_bar&amp;width=385&amp;height=120&amp;START_MAXIMIZED=FALSE&amp;creator=factset&amp;display_string=Audit"}</definedName>
    <definedName name="_1735__FDSAUDITLINK__" hidden="1">{"fdsup://Directions/FactSet Auditing Viewer?action=AUDIT_VALUE&amp;DB=129&amp;ID1=18905410&amp;VALUEID=01001&amp;SDATE=200904&amp;PERIODTYPE=QTR_STD&amp;window=popup_no_bar&amp;width=385&amp;height=120&amp;START_MAXIMIZED=FALSE&amp;creator=factset&amp;display_string=Audit"}</definedName>
    <definedName name="_1736__FDSAUDITLINK__" hidden="1">{"fdsup://Directions/FactSet Auditing Viewer?action=AUDIT_VALUE&amp;DB=129&amp;ID1=18905410&amp;VALUEID=01001&amp;SDATE=201004&amp;PERIODTYPE=QTR_STD&amp;window=popup_no_bar&amp;width=385&amp;height=120&amp;START_MAXIMIZED=FALSE&amp;creator=factset&amp;display_string=Audit"}</definedName>
    <definedName name="_1737__FDSAUDITLINK__" hidden="1">{"fdsup://Directions/FactSet Auditing Viewer?action=AUDIT_VALUE&amp;DB=129&amp;ID1=18683K10&amp;VALUEID=01001&amp;SDATE=200902&amp;PERIODTYPE=QTR_STD&amp;window=popup_no_bar&amp;width=385&amp;height=120&amp;START_MAXIMIZED=FALSE&amp;creator=factset&amp;display_string=Audit"}</definedName>
    <definedName name="_1738__FDSAUDITLINK__" hidden="1">{"fdsup://Directions/FactSet Auditing Viewer?action=AUDIT_VALUE&amp;DB=129&amp;ID1=18683K10&amp;VALUEID=01001&amp;SDATE=201002&amp;PERIODTYPE=QTR_STD&amp;window=popup_no_bar&amp;width=385&amp;height=120&amp;START_MAXIMIZED=FALSE&amp;creator=factset&amp;display_string=Audit"}</definedName>
    <definedName name="_1739__FDSAUDITLINK__" hidden="1">{"fdsup://Directions/FactSet Auditing Viewer?action=AUDIT_VALUE&amp;DB=129&amp;ID1=19416210&amp;VALUEID=01001&amp;SDATE=200902&amp;PERIODTYPE=QTR_STD&amp;window=popup_no_bar&amp;width=385&amp;height=120&amp;START_MAXIMIZED=FALSE&amp;creator=factset&amp;display_string=Audit"}</definedName>
    <definedName name="_174__FDSAUDITLINK__" hidden="1">{"fdsup://directions/FAT Viewer?action=UPDATE&amp;creator=factset&amp;DYN_ARGS=TRUE&amp;DOC_NAME=FAT:FQL_AUDITING_CLIENT_TEMPLATE.FAT&amp;display_string=Audit&amp;VAR:KEY=LYZEXSBEPA&amp;VAR:QUERY=RkZfRUJJVERBX09QRVIoUVRSLDQvMS8yMDEwLDYvMzAvMjAxMCwsLFVTRCk=&amp;WINDOW=FIRST_POPUP&amp;HEIGH","T=450&amp;WIDTH=450&amp;START_MAXIMIZED=FALSE&amp;VAR:CALENDAR=US&amp;VAR:SYMBOL=SPG&amp;VAR:INDEX=0"}</definedName>
    <definedName name="_1740__FDSAUDITLINK__" hidden="1">{"fdsup://Directions/FactSet Auditing Viewer?action=AUDIT_VALUE&amp;DB=129&amp;ID1=19416210&amp;VALUEID=01001&amp;SDATE=201002&amp;PERIODTYPE=QTR_STD&amp;window=popup_no_bar&amp;width=385&amp;height=120&amp;START_MAXIMIZED=FALSE&amp;creator=factset&amp;display_string=Audit"}</definedName>
    <definedName name="_1741__FDSAUDITLINK__" hidden="1">{"fdsup://Directions/FactSet Auditing Viewer?action=AUDIT_VALUE&amp;DB=129&amp;ID1=17206210&amp;VALUEID=01001&amp;SDATE=200902&amp;PERIODTYPE=QTR_STD&amp;window=popup_no_bar&amp;width=385&amp;height=120&amp;START_MAXIMIZED=FALSE&amp;creator=factset&amp;display_string=Audit"}</definedName>
    <definedName name="_1742__FDSAUDITLINK__" hidden="1">{"fdsup://Directions/FactSet Auditing Viewer?action=AUDIT_VALUE&amp;DB=129&amp;ID1=17206210&amp;VALUEID=01001&amp;SDATE=201002&amp;PERIODTYPE=QTR_STD&amp;window=popup_no_bar&amp;width=385&amp;height=120&amp;START_MAXIMIZED=FALSE&amp;creator=factset&amp;display_string=Audit"}</definedName>
    <definedName name="_1743__FDSAUDITLINK__" hidden="1">{"fdsup://Directions/FactSet Auditing Viewer?action=AUDIT_VALUE&amp;DB=129&amp;ID1=12550910&amp;VALUEID=01001&amp;SDATE=200902&amp;PERIODTYPE=QTR_STD&amp;window=popup_no_bar&amp;width=385&amp;height=120&amp;START_MAXIMIZED=FALSE&amp;creator=factset&amp;display_string=Audit"}</definedName>
    <definedName name="_1744__FDSAUDITLINK__" hidden="1">{"fdsup://Directions/FactSet Auditing Viewer?action=AUDIT_VALUE&amp;DB=129&amp;ID1=12550910&amp;VALUEID=01001&amp;SDATE=201002&amp;PERIODTYPE=QTR_STD&amp;window=popup_no_bar&amp;width=385&amp;height=120&amp;START_MAXIMIZED=FALSE&amp;creator=factset&amp;display_string=Audit"}</definedName>
    <definedName name="_1745__FDSAUDITLINK__" hidden="1">{"fdsup://Directions/FactSet Auditing Viewer?action=AUDIT_VALUE&amp;DB=129&amp;ID1=12541W20&amp;VALUEID=01001&amp;SDATE=200902&amp;PERIODTYPE=QTR_STD&amp;window=popup_no_bar&amp;width=385&amp;height=120&amp;START_MAXIMIZED=FALSE&amp;creator=factset&amp;display_string=Audit"}</definedName>
    <definedName name="_1746__FDSAUDITLINK__" hidden="1">{"fdsup://Directions/FactSet Auditing Viewer?action=AUDIT_VALUE&amp;DB=129&amp;ID1=12541W20&amp;VALUEID=01001&amp;SDATE=201002&amp;PERIODTYPE=QTR_STD&amp;window=popup_no_bar&amp;width=385&amp;height=120&amp;START_MAXIMIZED=FALSE&amp;creator=factset&amp;display_string=Audit"}</definedName>
    <definedName name="_1747__FDSAUDITLINK__" hidden="1">{"fdsup://Directions/FactSet Auditing Viewer?action=AUDIT_VALUE&amp;DB=129&amp;ID1=16516710&amp;VALUEID=01001&amp;SDATE=200902&amp;PERIODTYPE=QTR_STD&amp;window=popup_no_bar&amp;width=385&amp;height=120&amp;START_MAXIMIZED=FALSE&amp;creator=factset&amp;display_string=Audit"}</definedName>
    <definedName name="_1748__FDSAUDITLINK__" hidden="1">{"fdsup://Directions/FactSet Auditing Viewer?action=AUDIT_VALUE&amp;DB=129&amp;ID1=16516710&amp;VALUEID=01001&amp;SDATE=201002&amp;PERIODTYPE=QTR_STD&amp;window=popup_no_bar&amp;width=385&amp;height=120&amp;START_MAXIMIZED=FALSE&amp;creator=factset&amp;display_string=Audit"}</definedName>
    <definedName name="_1749__FDSAUDITLINK__" hidden="1">{"fdsup://Directions/FactSet Auditing Viewer?action=AUDIT_VALUE&amp;DB=129&amp;ID1=14170T10&amp;VALUEID=01001&amp;SDATE=201004&amp;PERIODTYPE=QTR_STD&amp;window=popup_no_bar&amp;width=385&amp;height=120&amp;START_MAXIMIZED=FALSE&amp;creator=factset&amp;display_string=Audit"}</definedName>
    <definedName name="_175__FDSAUDITLINK__" hidden="1">{"fdsup://directions/FAT Viewer?action=UPDATE&amp;creator=factset&amp;DYN_ARGS=TRUE&amp;DOC_NAME=FAT:FQL_AUDITING_CLIENT_TEMPLATE.FAT&amp;display_string=Audit&amp;VAR:KEY=TABENGFCVQ&amp;VAR:QUERY=RkZfRUJJVERBX09QRVIoUVRSLDQvMS8yMDA5LDYvMzAvMjAwOSwsLFVTRCk=&amp;WINDOW=FIRST_POPUP&amp;HEIGH","T=450&amp;WIDTH=450&amp;START_MAXIMIZED=FALSE&amp;VAR:CALENDAR=US&amp;VAR:SYMBOL=SO&amp;VAR:INDEX=0"}</definedName>
    <definedName name="_1750__FDSAUDITLINK__" hidden="1">{"fdsup://Directions/FactSet Auditing Viewer?action=AUDIT_VALUE&amp;DB=129&amp;ID1=12526910&amp;VALUEID=01001&amp;SDATE=200902&amp;PERIODTYPE=QTR_STD&amp;window=popup_no_bar&amp;width=385&amp;height=120&amp;START_MAXIMIZED=FALSE&amp;creator=factset&amp;display_string=Audit"}</definedName>
    <definedName name="_1751__FDSAUDITLINK__" hidden="1">{"fdsup://Directions/FactSet Auditing Viewer?action=AUDIT_VALUE&amp;DB=129&amp;ID1=12526910&amp;VALUEID=01001&amp;SDATE=201002&amp;PERIODTYPE=QTR_STD&amp;window=popup_no_bar&amp;width=385&amp;height=120&amp;START_MAXIMIZED=FALSE&amp;creator=factset&amp;display_string=Audit"}</definedName>
    <definedName name="_1752__FDSAUDITLINK__" hidden="1">{"fdsup://Directions/FactSet Auditing Viewer?action=AUDIT_VALUE&amp;DB=129&amp;ID1=15678210&amp;VALUEID=01001&amp;SDATE=200902&amp;PERIODTYPE=QTR_STD&amp;window=popup_no_bar&amp;width=385&amp;height=120&amp;START_MAXIMIZED=FALSE&amp;creator=factset&amp;display_string=Audit"}</definedName>
    <definedName name="_1753__FDSAUDITLINK__" hidden="1">{"fdsup://Directions/FactSet Auditing Viewer?action=AUDIT_VALUE&amp;DB=129&amp;ID1=15678210&amp;VALUEID=01001&amp;SDATE=201002&amp;PERIODTYPE=QTR_STD&amp;window=popup_no_bar&amp;width=385&amp;height=120&amp;START_MAXIMIZED=FALSE&amp;creator=factset&amp;display_string=Audit"}</definedName>
    <definedName name="_1754__FDSAUDITLINK__" hidden="1">{"fdsup://Directions/FactSet Auditing Viewer?action=AUDIT_VALUE&amp;DB=129&amp;ID1=15670810&amp;VALUEID=01001&amp;SDATE=200902&amp;PERIODTYPE=QTR_STD&amp;window=popup_no_bar&amp;width=385&amp;height=120&amp;START_MAXIMIZED=FALSE&amp;creator=factset&amp;display_string=Audit"}</definedName>
    <definedName name="_1755__FDSAUDITLINK__" hidden="1">{"fdsup://Directions/FactSet Auditing Viewer?action=AUDIT_VALUE&amp;DB=129&amp;ID1=15670810&amp;VALUEID=01001&amp;SDATE=201002&amp;PERIODTYPE=QTR_STD&amp;window=popup_no_bar&amp;width=385&amp;height=120&amp;START_MAXIMIZED=FALSE&amp;creator=factset&amp;display_string=Audit"}</definedName>
    <definedName name="_1756__FDSAUDITLINK__" hidden="1">{"fdsup://Directions/FactSet Auditing Viewer?action=AUDIT_VALUE&amp;DB=129&amp;ID1=15102010&amp;VALUEID=01001&amp;SDATE=200902&amp;PERIODTYPE=QTR_STD&amp;window=popup_no_bar&amp;width=385&amp;height=120&amp;START_MAXIMIZED=FALSE&amp;creator=factset&amp;display_string=Audit"}</definedName>
    <definedName name="_1757__FDSAUDITLINK__" hidden="1">{"fdsup://Directions/FactSet Auditing Viewer?action=AUDIT_VALUE&amp;DB=129&amp;ID1=15102010&amp;VALUEID=01001&amp;SDATE=201002&amp;PERIODTYPE=QTR_STD&amp;window=popup_no_bar&amp;width=385&amp;height=120&amp;START_MAXIMIZED=FALSE&amp;creator=factset&amp;display_string=Audit"}</definedName>
    <definedName name="_1758__FDSAUDITLINK__" hidden="1">{"fdsup://Directions/FactSet Auditing Viewer?action=AUDIT_VALUE&amp;DB=129&amp;ID1=21037110&amp;VALUEID=01001&amp;SDATE=200902&amp;PERIODTYPE=QTR_STD&amp;window=popup_no_bar&amp;width=385&amp;height=120&amp;START_MAXIMIZED=FALSE&amp;creator=factset&amp;display_string=Audit"}</definedName>
    <definedName name="_1759__FDSAUDITLINK__" hidden="1">{"fdsup://Directions/FactSet Auditing Viewer?action=AUDIT_VALUE&amp;DB=129&amp;ID1=21037110&amp;VALUEID=01001&amp;SDATE=201002&amp;PERIODTYPE=QTR_STD&amp;window=popup_no_bar&amp;width=385&amp;height=120&amp;START_MAXIMIZED=FALSE&amp;creator=factset&amp;display_string=Audit"}</definedName>
    <definedName name="_176__FDSAUDITLINK__" hidden="1">{"fdsup://directions/FAT Viewer?action=UPDATE&amp;creator=factset&amp;DYN_ARGS=TRUE&amp;DOC_NAME=FAT:FQL_AUDITING_CLIENT_TEMPLATE.FAT&amp;display_string=Audit&amp;VAR:KEY=RUBKFCPCRU&amp;VAR:QUERY=RkZfRUJJVERBX09QRVIoUVRSLDQvMS8yMDEwLDYvMzAvMjAxMCwsLFVTRCk=&amp;WINDOW=FIRST_POPUP&amp;HEIGH","T=450&amp;WIDTH=450&amp;START_MAXIMIZED=FALSE&amp;VAR:CALENDAR=US&amp;VAR:SYMBOL=SO&amp;VAR:INDEX=0"}</definedName>
    <definedName name="_1760__FDSAUDITLINK__" hidden="1">{"fdsup://Directions/FactSet Auditing Viewer?action=AUDIT_VALUE&amp;DB=129&amp;ID1=14365830&amp;VALUEID=01001&amp;SDATE=200902&amp;PERIODTYPE=QTR_STD&amp;window=popup_no_bar&amp;width=385&amp;height=120&amp;START_MAXIMIZED=FALSE&amp;creator=factset&amp;display_string=Audit"}</definedName>
    <definedName name="_1761__FDSAUDITLINK__" hidden="1">{"fdsup://Directions/FactSet Auditing Viewer?action=AUDIT_VALUE&amp;DB=129&amp;ID1=14365830&amp;VALUEID=01001&amp;SDATE=201002&amp;PERIODTYPE=QTR_STD&amp;window=popup_no_bar&amp;width=385&amp;height=120&amp;START_MAXIMIZED=FALSE&amp;creator=factset&amp;display_string=Audit"}</definedName>
    <definedName name="_1762__FDSAUDITLINK__" hidden="1">{"fdsup://Directions/FactSet Auditing Viewer?action=AUDIT_VALUE&amp;DB=129&amp;ID1=19121910&amp;VALUEID=01001&amp;SDATE=200902&amp;PERIODTYPE=QTR_STD&amp;window=popup_no_bar&amp;width=385&amp;height=120&amp;START_MAXIMIZED=FALSE&amp;creator=factset&amp;display_string=Audit"}</definedName>
    <definedName name="_1763__FDSAUDITLINK__" hidden="1">{"fdsup://Directions/FactSet Auditing Viewer?action=AUDIT_VALUE&amp;DB=129&amp;ID1=19121910&amp;VALUEID=01001&amp;SDATE=201002&amp;PERIODTYPE=QTR_STD&amp;window=popup_no_bar&amp;width=385&amp;height=120&amp;START_MAXIMIZED=FALSE&amp;creator=factset&amp;display_string=Audit"}</definedName>
    <definedName name="_1764__FDSAUDITLINK__" hidden="1">{"fdsup://Directions/FactSet Auditing Viewer?action=AUDIT_VALUE&amp;DB=129&amp;ID1=12485720&amp;VALUEID=01001&amp;SDATE=200902&amp;PERIODTYPE=QTR_STD&amp;window=popup_no_bar&amp;width=385&amp;height=120&amp;START_MAXIMIZED=FALSE&amp;creator=factset&amp;display_string=Audit"}</definedName>
    <definedName name="_1765__FDSAUDITLINK__" hidden="1">{"fdsup://Directions/FactSet Auditing Viewer?action=AUDIT_VALUE&amp;DB=129&amp;ID1=12485720&amp;VALUEID=01001&amp;SDATE=201002&amp;PERIODTYPE=QTR_STD&amp;window=popup_no_bar&amp;width=385&amp;height=120&amp;START_MAXIMIZED=FALSE&amp;creator=factset&amp;display_string=Audit"}</definedName>
    <definedName name="_1766__FDSAUDITLINK__" hidden="1">{"fdsup://Directions/FactSet Auditing Viewer?action=AUDIT_VALUE&amp;DB=129&amp;ID1=12497T10&amp;VALUEID=01001&amp;SDATE=200902&amp;PERIODTYPE=QTR_STD&amp;window=popup_no_bar&amp;width=385&amp;height=120&amp;START_MAXIMIZED=FALSE&amp;creator=factset&amp;display_string=Audit"}</definedName>
    <definedName name="_1767__FDSAUDITLINK__" hidden="1">{"fdsup://Directions/FactSet Auditing Viewer?action=AUDIT_VALUE&amp;DB=129&amp;ID1=12497T10&amp;VALUEID=01001&amp;SDATE=201002&amp;PERIODTYPE=QTR_STD&amp;window=popup_no_bar&amp;width=385&amp;height=120&amp;START_MAXIMIZED=FALSE&amp;creator=factset&amp;display_string=Audit"}</definedName>
    <definedName name="_1768__FDSAUDITLINK__" hidden="1">{"fdsup://Directions/FactSet Auditing Viewer?action=AUDIT_VALUE&amp;DB=129&amp;ID1=17123210&amp;VALUEID=01001&amp;SDATE=200902&amp;PERIODTYPE=QTR_STD&amp;window=popup_no_bar&amp;width=385&amp;height=120&amp;START_MAXIMIZED=FALSE&amp;creator=factset&amp;display_string=Audit"}</definedName>
    <definedName name="_1769__FDSAUDITLINK__" hidden="1">{"fdsup://Directions/FactSet Auditing Viewer?action=AUDIT_VALUE&amp;DB=129&amp;ID1=17123210&amp;VALUEID=01001&amp;SDATE=201002&amp;PERIODTYPE=QTR_STD&amp;window=popup_no_bar&amp;width=385&amp;height=120&amp;START_MAXIMIZED=FALSE&amp;creator=factset&amp;display_string=Audit"}</definedName>
    <definedName name="_177__FDSAUDITLINK__" hidden="1">{"fdsup://directions/FAT Viewer?action=UPDATE&amp;creator=factset&amp;DYN_ARGS=TRUE&amp;DOC_NAME=FAT:FQL_AUDITING_CLIENT_TEMPLATE.FAT&amp;display_string=Audit&amp;VAR:KEY=JUNKNQHYBK&amp;VAR:QUERY=RkZfRUJJVERBX09QRVIoUVRSLDQvMS8yMDA5LDYvMzAvMjAwOSwsLFVTRCk=&amp;WINDOW=FIRST_POPUP&amp;HEIGH","T=450&amp;WIDTH=450&amp;START_MAXIMIZED=FALSE&amp;VAR:CALENDAR=US&amp;VAR:SYMBOL=SNI&amp;VAR:INDEX=0"}</definedName>
    <definedName name="_1770__FDSAUDITLINK__" hidden="1">{"fdsup://Directions/FactSet Auditing Viewer?action=AUDIT_VALUE&amp;DB=129&amp;ID1=14912310&amp;VALUEID=01001&amp;SDATE=201002&amp;PERIODTYPE=QTR_STD&amp;window=popup_no_bar&amp;width=385&amp;height=120&amp;START_MAXIMIZED=FALSE&amp;creator=factset&amp;display_string=Audit"}</definedName>
    <definedName name="_1771__FDSAUDITLINK__" hidden="1">{"fdsup://Directions/FactSet Auditing Viewer?action=AUDIT_VALUE&amp;DB=129&amp;ID1=13342B10&amp;VALUEID=01001&amp;SDATE=200902&amp;PERIODTYPE=QTR_STD&amp;window=popup_no_bar&amp;width=385&amp;height=120&amp;START_MAXIMIZED=FALSE&amp;creator=factset&amp;display_string=Audit"}</definedName>
    <definedName name="_1772__FDSAUDITLINK__" hidden="1">{"fdsup://Directions/FactSet Auditing Viewer?action=AUDIT_VALUE&amp;DB=129&amp;ID1=13342B10&amp;VALUEID=01001&amp;SDATE=201002&amp;PERIODTYPE=QTR_STD&amp;window=popup_no_bar&amp;width=385&amp;height=120&amp;START_MAXIMIZED=FALSE&amp;creator=factset&amp;display_string=Audit"}</definedName>
    <definedName name="_1773__FDSAUDITLINK__" hidden="1">{"fdsup://Directions/FactSet Auditing Viewer?action=AUDIT_VALUE&amp;DB=129&amp;ID1=14149Y10&amp;VALUEID=01001&amp;SDATE=201004&amp;PERIODTYPE=QTR_STD&amp;window=popup_no_bar&amp;width=385&amp;height=120&amp;START_MAXIMIZED=FALSE&amp;creator=factset&amp;display_string=Audit"}</definedName>
    <definedName name="_1774__FDSAUDITLINK__" hidden="1">{"fdsup://Directions/FactSet Auditing Viewer?action=AUDIT_VALUE&amp;DB=129&amp;ID1=20588710&amp;VALUEID=01001&amp;SDATE=200804&amp;PERIODTYPE=QTR_STD&amp;window=popup_no_bar&amp;width=385&amp;height=120&amp;START_MAXIMIZED=FALSE&amp;creator=factset&amp;display_string=Audit"}</definedName>
    <definedName name="_1775__FDSAUDITLINK__" hidden="1">{"fdsup://Directions/FactSet Auditing Viewer?action=AUDIT_VALUE&amp;DB=129&amp;ID1=20588710&amp;VALUEID=01001&amp;SDATE=200904&amp;PERIODTYPE=QTR_STD&amp;window=popup_no_bar&amp;width=385&amp;height=120&amp;START_MAXIMIZED=FALSE&amp;creator=factset&amp;display_string=Audit"}</definedName>
    <definedName name="_1776__FDSAUDITLINK__" hidden="1">{"fdsup://Directions/FactSet Auditing Viewer?action=AUDIT_VALUE&amp;DB=129&amp;ID1=12673P10&amp;VALUEID=01001&amp;SDATE=200901&amp;PERIODTYPE=QTR_STD&amp;window=popup_no_bar&amp;width=385&amp;height=120&amp;START_MAXIMIZED=FALSE&amp;creator=factset&amp;display_string=Audit"}</definedName>
    <definedName name="_1777__FDSAUDITLINK__" hidden="1">{"fdsup://Directions/FactSet Auditing Viewer?action=AUDIT_VALUE&amp;DB=129&amp;ID1=12673P10&amp;VALUEID=01001&amp;SDATE=201001&amp;PERIODTYPE=QTR_STD&amp;window=popup_no_bar&amp;width=385&amp;height=120&amp;START_MAXIMIZED=FALSE&amp;creator=factset&amp;display_string=Audit"}</definedName>
    <definedName name="_1778__FDSAUDITLINK__" hidden="1">{"fdsup://Directions/FactSet Auditing Viewer?action=AUDIT_VALUE&amp;DB=129&amp;ID1=70454910&amp;VALUEID=01001&amp;SDATE=200902&amp;PERIODTYPE=QTR_STD&amp;window=popup_no_bar&amp;width=385&amp;height=120&amp;START_MAXIMIZED=FALSE&amp;creator=factset&amp;display_string=Audit"}</definedName>
    <definedName name="_1779__FDSAUDITLINK__" hidden="1">{"fdsup://Directions/FactSet Auditing Viewer?action=AUDIT_VALUE&amp;DB=129&amp;ID1=70454910&amp;VALUEID=01001&amp;SDATE=201002&amp;PERIODTYPE=QTR_STD&amp;window=popup_no_bar&amp;width=385&amp;height=120&amp;START_MAXIMIZED=FALSE&amp;creator=factset&amp;display_string=Audit"}</definedName>
    <definedName name="_178__FDSAUDITLINK__" hidden="1">{"fdsup://directions/FAT Viewer?action=UPDATE&amp;creator=factset&amp;DYN_ARGS=TRUE&amp;DOC_NAME=FAT:FQL_AUDITING_CLIENT_TEMPLATE.FAT&amp;display_string=Audit&amp;VAR:KEY=DQTUROXOHC&amp;VAR:QUERY=RkZfRUJJVERBX09QRVIoUVRSLDQvMS8yMDEwLDYvMzAvMjAxMCwsLFVTRCk=&amp;WINDOW=FIRST_POPUP&amp;HEIGH","T=450&amp;WIDTH=450&amp;START_MAXIMIZED=FALSE&amp;VAR:CALENDAR=US&amp;VAR:SYMBOL=SNI&amp;VAR:INDEX=0"}</definedName>
    <definedName name="_1780__FDSAUDITLINK__" hidden="1">{"fdsup://Directions/FactSet Auditing Viewer?action=AUDIT_VALUE&amp;DB=129&amp;ID1=10113710&amp;VALUEID=01001&amp;SDATE=200902&amp;PERIODTYPE=QTR_STD&amp;window=popup_no_bar&amp;width=385&amp;height=120&amp;START_MAXIMIZED=FALSE&amp;creator=factset&amp;display_string=Audit"}</definedName>
    <definedName name="_1781__FDSAUDITLINK__" hidden="1">{"fdsup://Directions/FactSet Auditing Viewer?action=AUDIT_VALUE&amp;DB=129&amp;ID1=10113710&amp;VALUEID=01001&amp;SDATE=201002&amp;PERIODTYPE=QTR_STD&amp;window=popup_no_bar&amp;width=385&amp;height=120&amp;START_MAXIMIZED=FALSE&amp;creator=factset&amp;display_string=Audit"}</definedName>
    <definedName name="_1782__FDSAUDITLINK__" hidden="1">{"fdsup://Directions/FactSet Auditing Viewer?action=AUDIT_VALUE&amp;DB=129&amp;ID1=08467070&amp;VALUEID=01001&amp;SDATE=200902&amp;PERIODTYPE=QTR_STD&amp;window=popup_no_bar&amp;width=385&amp;height=120&amp;START_MAXIMIZED=FALSE&amp;creator=factset&amp;display_string=Audit"}</definedName>
    <definedName name="_1783__FDSAUDITLINK__" hidden="1">{"fdsup://Directions/FactSet Auditing Viewer?action=AUDIT_VALUE&amp;DB=129&amp;ID1=08467070&amp;VALUEID=01001&amp;SDATE=201002&amp;PERIODTYPE=QTR_STD&amp;window=popup_no_bar&amp;width=385&amp;height=120&amp;START_MAXIMIZED=FALSE&amp;creator=factset&amp;display_string=Audit"}</definedName>
    <definedName name="_1784__FDSAUDITLINK__" hidden="1">{"fdsup://Directions/FactSet Auditing Viewer?action=AUDIT_VALUE&amp;DB=129&amp;ID1=11132010&amp;VALUEID=01001&amp;SDATE=200902&amp;PERIODTYPE=QTR_STD&amp;window=popup_no_bar&amp;width=385&amp;height=120&amp;START_MAXIMIZED=FALSE&amp;creator=factset&amp;display_string=Audit"}</definedName>
    <definedName name="_1785__FDSAUDITLINK__" hidden="1">{"fdsup://Directions/FactSet Auditing Viewer?action=AUDIT_VALUE&amp;DB=129&amp;ID1=11132010&amp;VALUEID=01001&amp;SDATE=201002&amp;PERIODTYPE=QTR_STD&amp;window=popup_no_bar&amp;width=385&amp;height=120&amp;START_MAXIMIZED=FALSE&amp;creator=factset&amp;display_string=Audit"}</definedName>
    <definedName name="_1786__FDSAUDITLINK__" hidden="1">{"fdsup://Directions/FactSet Auditing Viewer?action=AUDIT_VALUE&amp;DB=129&amp;ID1=11012210&amp;VALUEID=01001&amp;SDATE=200902&amp;PERIODTYPE=QTR_STD&amp;window=popup_no_bar&amp;width=385&amp;height=120&amp;START_MAXIMIZED=FALSE&amp;creator=factset&amp;display_string=Audit"}</definedName>
    <definedName name="_1787__FDSAUDITLINK__" hidden="1">{"fdsup://Directions/FactSet Auditing Viewer?action=AUDIT_VALUE&amp;DB=129&amp;ID1=11012210&amp;VALUEID=01001&amp;SDATE=201002&amp;PERIODTYPE=QTR_STD&amp;window=popup_no_bar&amp;width=385&amp;height=120&amp;START_MAXIMIZED=FALSE&amp;creator=factset&amp;display_string=Audit"}</definedName>
    <definedName name="_1788__FDSAUDITLINK__" hidden="1">{"fdsup://Directions/FactSet Auditing Viewer?action=AUDIT_VALUE&amp;DB=129&amp;ID1=08143710&amp;VALUEID=01001&amp;SDATE=200902&amp;PERIODTYPE=QTR_STD&amp;window=popup_no_bar&amp;width=385&amp;height=120&amp;START_MAXIMIZED=FALSE&amp;creator=factset&amp;display_string=Audit"}</definedName>
    <definedName name="_1789__FDSAUDITLINK__" hidden="1">{"fdsup://Directions/FactSet Auditing Viewer?action=AUDIT_VALUE&amp;DB=129&amp;ID1=08143710&amp;VALUEID=01001&amp;SDATE=201002&amp;PERIODTYPE=QTR_STD&amp;window=popup_no_bar&amp;width=385&amp;height=120&amp;START_MAXIMIZED=FALSE&amp;creator=factset&amp;display_string=Audit"}</definedName>
    <definedName name="_179__FDSAUDITLINK__" hidden="1">{"fdsup://directions/FAT Viewer?action=UPDATE&amp;creator=factset&amp;DYN_ARGS=TRUE&amp;DOC_NAME=FAT:FQL_AUDITING_CLIENT_TEMPLATE.FAT&amp;display_string=Audit&amp;VAR:KEY=NCLCLONQJA&amp;VAR:QUERY=RkZfRUJJVERBX09QRVIoUVRSLDQvMS8yMDA5LDYvMzAvMjAwOSwsLFVTRCk=&amp;WINDOW=FIRST_POPUP&amp;HEIGH","T=450&amp;WIDTH=450&amp;START_MAXIMIZED=FALSE&amp;VAR:CALENDAR=US&amp;VAR:SYMBOL=SNDK&amp;VAR:INDEX=0"}</definedName>
    <definedName name="_1790__FDSAUDITLINK__" hidden="1">{"fdsup://Directions/FactSet Auditing Viewer?action=AUDIT_VALUE&amp;DB=129&amp;ID1=05592110&amp;VALUEID=01001&amp;SDATE=200901&amp;PERIODTYPE=QTR_STD&amp;window=popup_no_bar&amp;width=385&amp;height=120&amp;START_MAXIMIZED=FALSE&amp;creator=factset&amp;display_string=Audit"}</definedName>
    <definedName name="_1791__FDSAUDITLINK__" hidden="1">{"fdsup://Directions/FactSet Auditing Viewer?action=AUDIT_VALUE&amp;DB=129&amp;ID1=05592110&amp;VALUEID=01001&amp;SDATE=201001&amp;PERIODTYPE=QTR_STD&amp;window=popup_no_bar&amp;width=385&amp;height=120&amp;START_MAXIMIZED=FALSE&amp;creator=factset&amp;display_string=Audit"}</definedName>
    <definedName name="_1792__FDSAUDITLINK__" hidden="1">{"fdsup://Directions/FactSet Auditing Viewer?action=AUDIT_VALUE&amp;DB=129&amp;ID1=05849810&amp;VALUEID=01001&amp;SDATE=200902&amp;PERIODTYPE=QTR_STD&amp;window=popup_no_bar&amp;width=385&amp;height=120&amp;START_MAXIMIZED=FALSE&amp;creator=factset&amp;display_string=Audit"}</definedName>
    <definedName name="_1793__FDSAUDITLINK__" hidden="1">{"fdsup://Directions/FactSet Auditing Viewer?action=AUDIT_VALUE&amp;DB=129&amp;ID1=05849810&amp;VALUEID=01001&amp;SDATE=201002&amp;PERIODTYPE=QTR_STD&amp;window=popup_no_bar&amp;width=385&amp;height=120&amp;START_MAXIMIZED=FALSE&amp;creator=factset&amp;display_string=Audit"}</definedName>
    <definedName name="_1794__FDSAUDITLINK__" hidden="1">{"fdsup://Directions/FactSet Auditing Viewer?action=AUDIT_VALUE&amp;DB=129&amp;ID1=09062X10&amp;VALUEID=01001&amp;SDATE=200902&amp;PERIODTYPE=QTR_STD&amp;window=popup_no_bar&amp;width=385&amp;height=120&amp;START_MAXIMIZED=FALSE&amp;creator=factset&amp;display_string=Audit"}</definedName>
    <definedName name="_1795__FDSAUDITLINK__" hidden="1">{"fdsup://Directions/FactSet Auditing Viewer?action=AUDIT_VALUE&amp;DB=129&amp;ID1=09062X10&amp;VALUEID=01001&amp;SDATE=201002&amp;PERIODTYPE=QTR_STD&amp;window=popup_no_bar&amp;width=385&amp;height=120&amp;START_MAXIMIZED=FALSE&amp;creator=factset&amp;display_string=Audit"}</definedName>
    <definedName name="_1796__FDSAUDITLINK__" hidden="1">{"fdsup://Directions/FactSet Auditing Viewer?action=AUDIT_VALUE&amp;DB=129&amp;ID1=08930210&amp;VALUEID=01001&amp;SDATE=200901&amp;PERIODTYPE=QTR_STD&amp;window=popup_no_bar&amp;width=385&amp;height=120&amp;START_MAXIMIZED=FALSE&amp;creator=factset&amp;display_string=Audit"}</definedName>
    <definedName name="_1797__FDSAUDITLINK__" hidden="1">{"fdsup://Directions/FactSet Auditing Viewer?action=AUDIT_VALUE&amp;DB=129&amp;ID1=08930210&amp;VALUEID=01001&amp;SDATE=201001&amp;PERIODTYPE=QTR_STD&amp;window=popup_no_bar&amp;width=385&amp;height=120&amp;START_MAXIMIZED=FALSE&amp;creator=factset&amp;display_string=Audit"}</definedName>
    <definedName name="_1798__FDSAUDITLINK__" hidden="1">{"fdsup://Directions/FactSet Auditing Viewer?action=AUDIT_VALUE&amp;DB=129&amp;ID1=05722410&amp;VALUEID=01001&amp;SDATE=200902&amp;PERIODTYPE=QTR_STD&amp;window=popup_no_bar&amp;width=385&amp;height=120&amp;START_MAXIMIZED=FALSE&amp;creator=factset&amp;display_string=Audit"}</definedName>
    <definedName name="_1799__FDSAUDITLINK__" hidden="1">{"fdsup://Directions/FactSet Auditing Viewer?action=AUDIT_VALUE&amp;DB=129&amp;ID1=05722410&amp;VALUEID=01001&amp;SDATE=201002&amp;PERIODTYPE=QTR_STD&amp;window=popup_no_bar&amp;width=385&amp;height=120&amp;START_MAXIMIZED=FALSE&amp;creator=factset&amp;display_string=Audit"}</definedName>
    <definedName name="_18__FDSAUDITLINK__" localSheetId="7" hidden="1">{"fdsup://Directions/FactSet Auditing Viewer?action=AUDIT_VALUE&amp;DB=129&amp;ID1=11132010&amp;VALUEID=02001&amp;SDATE=200903&amp;PERIODTYPE=QTR_STD&amp;window=popup_no_bar&amp;width=385&amp;height=120&amp;START_MAXIMIZED=FALSE&amp;creator=factset&amp;display_string=Audit"}</definedName>
    <definedName name="_18__FDSAUDITLINK__" hidden="1">{"fdsup://Directions/FactSet Auditing Viewer?action=AUDIT_VALUE&amp;DB=129&amp;ID1=11132010&amp;VALUEID=02001&amp;SDATE=200903&amp;PERIODTYPE=QTR_STD&amp;window=popup_no_bar&amp;width=385&amp;height=120&amp;START_MAXIMIZED=FALSE&amp;creator=factset&amp;display_string=Audit"}</definedName>
    <definedName name="_180__FDSAUDITLINK__" hidden="1">{"fdsup://directions/FAT Viewer?action=UPDATE&amp;creator=factset&amp;DYN_ARGS=TRUE&amp;DOC_NAME=FAT:FQL_AUDITING_CLIENT_TEMPLATE.FAT&amp;display_string=Audit&amp;VAR:KEY=TWVINYNEFC&amp;VAR:QUERY=RkZfRUJJVERBX09QRVIoUVRSLDQvMS8yMDEwLDYvMzAvMjAxMCwsLFVTRCk=&amp;WINDOW=FIRST_POPUP&amp;HEIGH","T=450&amp;WIDTH=450&amp;START_MAXIMIZED=FALSE&amp;VAR:CALENDAR=US&amp;VAR:SYMBOL=SNDK&amp;VAR:INDEX=0"}</definedName>
    <definedName name="_1800__FDSAUDITLINK__" hidden="1">{"fdsup://Directions/FactSet Auditing Viewer?action=AUDIT_VALUE&amp;DB=129&amp;ID1=11563720&amp;VALUEID=01001&amp;SDATE=200904&amp;PERIODTYPE=QTR_STD&amp;window=popup_no_bar&amp;width=385&amp;height=120&amp;START_MAXIMIZED=FALSE&amp;creator=factset&amp;display_string=Audit"}</definedName>
    <definedName name="_1801__FDSAUDITLINK__" hidden="1">{"fdsup://Directions/FactSet Auditing Viewer?action=AUDIT_VALUE&amp;DB=129&amp;ID1=35461310&amp;VALUEID=01001&amp;SDATE=200903&amp;PERIODTYPE=QTR_STD&amp;window=popup_no_bar&amp;width=385&amp;height=120&amp;START_MAXIMIZED=FALSE&amp;creator=factset&amp;display_string=Audit"}</definedName>
    <definedName name="_1802__FDSAUDITLINK__" hidden="1">{"fdsup://Directions/FactSet Auditing Viewer?action=AUDIT_VALUE&amp;DB=129&amp;ID1=35461310&amp;VALUEID=01001&amp;SDATE=201003&amp;PERIODTYPE=QTR_STD&amp;window=popup_no_bar&amp;width=385&amp;height=120&amp;START_MAXIMIZED=FALSE&amp;creator=factset&amp;display_string=Audit"}</definedName>
    <definedName name="_1803__FDSAUDITLINK__" hidden="1">{"fdsup://Directions/FactSet Auditing Viewer?action=AUDIT_VALUE&amp;DB=129&amp;ID1=07588710&amp;VALUEID=01001&amp;SDATE=200903&amp;PERIODTYPE=QTR_STD&amp;window=popup_no_bar&amp;width=385&amp;height=120&amp;START_MAXIMIZED=FALSE&amp;creator=factset&amp;display_string=Audit"}</definedName>
    <definedName name="_1804__FDSAUDITLINK__" hidden="1">{"fdsup://Directions/FactSet Auditing Viewer?action=AUDIT_VALUE&amp;DB=129&amp;ID1=07588710&amp;VALUEID=01001&amp;SDATE=201003&amp;PERIODTYPE=QTR_STD&amp;window=popup_no_bar&amp;width=385&amp;height=120&amp;START_MAXIMIZED=FALSE&amp;creator=factset&amp;display_string=Audit"}</definedName>
    <definedName name="_1805__FDSAUDITLINK__" hidden="1">{"fdsup://Directions/FactSet Auditing Viewer?action=AUDIT_VALUE&amp;DB=129&amp;ID1=06738310&amp;VALUEID=01001&amp;SDATE=200902&amp;PERIODTYPE=QTR_STD&amp;window=popup_no_bar&amp;width=385&amp;height=120&amp;START_MAXIMIZED=FALSE&amp;creator=factset&amp;display_string=Audit"}</definedName>
    <definedName name="_1806__FDSAUDITLINK__" hidden="1">{"fdsup://Directions/FactSet Auditing Viewer?action=AUDIT_VALUE&amp;DB=129&amp;ID1=06738310&amp;VALUEID=01001&amp;SDATE=201002&amp;PERIODTYPE=QTR_STD&amp;window=popup_no_bar&amp;width=385&amp;height=120&amp;START_MAXIMIZED=FALSE&amp;creator=factset&amp;display_string=Audit"}</definedName>
    <definedName name="_1807__FDSAUDITLINK__" hidden="1">{"fdsup://Directions/FactSet Auditing Viewer?action=AUDIT_VALUE&amp;DB=129&amp;ID1=08651610&amp;VALUEID=01001&amp;SDATE=200901&amp;PERIODTYPE=QTR_STD&amp;window=popup_no_bar&amp;width=385&amp;height=120&amp;START_MAXIMIZED=FALSE&amp;creator=factset&amp;display_string=Audit"}</definedName>
    <definedName name="_1808__FDSAUDITLINK__" hidden="1">{"fdsup://Directions/FactSet Auditing Viewer?action=AUDIT_VALUE&amp;DB=129&amp;ID1=08651610&amp;VALUEID=01001&amp;SDATE=201001&amp;PERIODTYPE=QTR_STD&amp;window=popup_no_bar&amp;width=385&amp;height=120&amp;START_MAXIMIZED=FALSE&amp;creator=factset&amp;display_string=Audit"}</definedName>
    <definedName name="_1809__FDSAUDITLINK__" hidden="1">{"fdsup://Directions/FactSet Auditing Viewer?action=AUDIT_VALUE&amp;DB=129&amp;ID1=07589610&amp;VALUEID=01001&amp;SDATE=200901&amp;PERIODTYPE=QTR_STD&amp;window=popup_no_bar&amp;width=385&amp;height=120&amp;START_MAXIMIZED=FALSE&amp;creator=factset&amp;display_string=Audit"}</definedName>
    <definedName name="_181__FDSAUDITLINK__" hidden="1">{"fdsup://directions/FAT Viewer?action=UPDATE&amp;creator=factset&amp;DYN_ARGS=TRUE&amp;DOC_NAME=FAT:FQL_AUDITING_CLIENT_TEMPLATE.FAT&amp;display_string=Audit&amp;VAR:KEY=HITQNWJMRG&amp;VAR:QUERY=RkZfRUJJVERBX09QRVIoUVRSLDQvMS8yMDA5LDYvMzAvMjAwOSwsLFVTRCk=&amp;WINDOW=FIRST_POPUP&amp;HEIGH","T=450&amp;WIDTH=450&amp;START_MAXIMIZED=FALSE&amp;VAR:CALENDAR=US&amp;VAR:SYMBOL=SNA&amp;VAR:INDEX=0"}</definedName>
    <definedName name="_1810__FDSAUDITLINK__" hidden="1">{"fdsup://Directions/FactSet Auditing Viewer?action=AUDIT_VALUE&amp;DB=129&amp;ID1=07589610&amp;VALUEID=01001&amp;SDATE=201001&amp;PERIODTYPE=QTR_STD&amp;window=popup_no_bar&amp;width=385&amp;height=120&amp;START_MAXIMIZED=FALSE&amp;creator=factset&amp;display_string=Audit"}</definedName>
    <definedName name="_1811__FDSAUDITLINK__" hidden="1">{"fdsup://Directions/FactSet Auditing Viewer?action=AUDIT_VALUE&amp;DB=129&amp;ID1=07181310&amp;VALUEID=01001&amp;SDATE=200902&amp;PERIODTYPE=QTR_STD&amp;window=popup_no_bar&amp;width=385&amp;height=120&amp;START_MAXIMIZED=FALSE&amp;creator=factset&amp;display_string=Audit"}</definedName>
    <definedName name="_1812__FDSAUDITLINK__" hidden="1">{"fdsup://Directions/FactSet Auditing Viewer?action=AUDIT_VALUE&amp;DB=129&amp;ID1=07181310&amp;VALUEID=01001&amp;SDATE=201002&amp;PERIODTYPE=QTR_STD&amp;window=popup_no_bar&amp;width=385&amp;height=120&amp;START_MAXIMIZED=FALSE&amp;creator=factset&amp;display_string=Audit"}</definedName>
    <definedName name="_1813__FDSAUDITLINK__" hidden="1">{"fdsup://Directions/FactSet Auditing Viewer?action=AUDIT_VALUE&amp;DB=129&amp;ID1=09702310&amp;VALUEID=01001&amp;SDATE=200902&amp;PERIODTYPE=QTR_STD&amp;window=popup_no_bar&amp;width=385&amp;height=120&amp;START_MAXIMIZED=FALSE&amp;creator=factset&amp;display_string=Audit"}</definedName>
    <definedName name="_1814__FDSAUDITLINK__" hidden="1">{"fdsup://Directions/FactSet Auditing Viewer?action=AUDIT_VALUE&amp;DB=129&amp;ID1=09702310&amp;VALUEID=01001&amp;SDATE=201002&amp;PERIODTYPE=QTR_STD&amp;window=popup_no_bar&amp;width=385&amp;height=120&amp;START_MAXIMIZED=FALSE&amp;creator=factset&amp;display_string=Audit"}</definedName>
    <definedName name="_1815__FDSAUDITLINK__" hidden="1">{"fdsup://Directions/FactSet Auditing Viewer?action=AUDIT_VALUE&amp;DB=129&amp;ID1=05333210&amp;VALUEID=01001&amp;SDATE=200903&amp;PERIODTYPE=QTR_STD&amp;window=popup_no_bar&amp;width=385&amp;height=120&amp;START_MAXIMIZED=FALSE&amp;creator=factset&amp;display_string=Audit"}</definedName>
    <definedName name="_1816__FDSAUDITLINK__" hidden="1">{"fdsup://Directions/FactSet Auditing Viewer?action=AUDIT_VALUE&amp;DB=129&amp;ID1=05333210&amp;VALUEID=01001&amp;SDATE=201003&amp;PERIODTYPE=QTR_STD&amp;window=popup_no_bar&amp;width=385&amp;height=120&amp;START_MAXIMIZED=FALSE&amp;creator=factset&amp;display_string=Audit"}</definedName>
    <definedName name="_1817__FDSAUDITLINK__" hidden="1">{"fdsup://Directions/FactSet Auditing Viewer?action=AUDIT_VALUE&amp;DB=129&amp;ID1=01736110&amp;VALUEID=01001&amp;SDATE=200902&amp;PERIODTYPE=QTR_STD&amp;window=popup_no_bar&amp;width=385&amp;height=120&amp;START_MAXIMIZED=FALSE&amp;creator=factset&amp;display_string=Audit"}</definedName>
    <definedName name="_1818__FDSAUDITLINK__" hidden="1">{"fdsup://Directions/FactSet Auditing Viewer?action=AUDIT_VALUE&amp;DB=129&amp;ID1=01736110&amp;VALUEID=01001&amp;SDATE=201002&amp;PERIODTYPE=QTR_STD&amp;window=popup_no_bar&amp;width=385&amp;height=120&amp;START_MAXIMIZED=FALSE&amp;creator=factset&amp;display_string=Audit"}</definedName>
    <definedName name="_1819__FDSAUDITLINK__" hidden="1">{"fdsup://Directions/FactSet Auditing Viewer?action=AUDIT_VALUE&amp;DB=129&amp;ID1=02581610&amp;VALUEID=01001&amp;SDATE=200902&amp;PERIODTYPE=QTR_STD&amp;window=popup_no_bar&amp;width=385&amp;height=120&amp;START_MAXIMIZED=FALSE&amp;creator=factset&amp;display_string=Audit"}</definedName>
    <definedName name="_182__FDSAUDITLINK__" hidden="1">{"fdsup://directions/FAT Viewer?action=UPDATE&amp;creator=factset&amp;DYN_ARGS=TRUE&amp;DOC_NAME=FAT:FQL_AUDITING_CLIENT_TEMPLATE.FAT&amp;display_string=Audit&amp;VAR:KEY=DMDCZWFOPY&amp;VAR:QUERY=RkZfRUJJVERBX09QRVIoUVRSLDQvMS8yMDEwLDYvMzAvMjAxMCwsLFVTRCk=&amp;WINDOW=FIRST_POPUP&amp;HEIGH","T=450&amp;WIDTH=450&amp;START_MAXIMIZED=FALSE&amp;VAR:CALENDAR=US&amp;VAR:SYMBOL=SNA&amp;VAR:INDEX=0"}</definedName>
    <definedName name="_1820__FDSAUDITLINK__" hidden="1">{"fdsup://Directions/FactSet Auditing Viewer?action=AUDIT_VALUE&amp;DB=129&amp;ID1=02581610&amp;VALUEID=01001&amp;SDATE=201002&amp;PERIODTYPE=QTR_STD&amp;window=popup_no_bar&amp;width=385&amp;height=120&amp;START_MAXIMIZED=FALSE&amp;creator=factset&amp;display_string=Audit"}</definedName>
    <definedName name="_1821__FDSAUDITLINK__" hidden="1">{"fdsup://Directions/FactSet Auditing Viewer?action=AUDIT_VALUE&amp;DB=129&amp;ID1=05361110&amp;VALUEID=01001&amp;SDATE=200902&amp;PERIODTYPE=QTR_STD&amp;window=popup_no_bar&amp;width=385&amp;height=120&amp;START_MAXIMIZED=FALSE&amp;creator=factset&amp;display_string=Audit"}</definedName>
    <definedName name="_1822__FDSAUDITLINK__" hidden="1">{"fdsup://Directions/FactSet Auditing Viewer?action=AUDIT_VALUE&amp;DB=129&amp;ID1=05361110&amp;VALUEID=01001&amp;SDATE=201002&amp;PERIODTYPE=QTR_STD&amp;window=popup_no_bar&amp;width=385&amp;height=120&amp;START_MAXIMIZED=FALSE&amp;creator=factset&amp;display_string=Audit"}</definedName>
    <definedName name="_1823__FDSAUDITLINK__" hidden="1">{"fdsup://Directions/FactSet Auditing Viewer?action=AUDIT_VALUE&amp;DB=129&amp;ID1=05430310&amp;VALUEID=01001&amp;SDATE=200902&amp;PERIODTYPE=QTR_STD&amp;window=popup_no_bar&amp;width=385&amp;height=120&amp;START_MAXIMIZED=FALSE&amp;creator=factset&amp;display_string=Audit"}</definedName>
    <definedName name="_1824__FDSAUDITLINK__" hidden="1">{"fdsup://Directions/FactSet Auditing Viewer?action=AUDIT_VALUE&amp;DB=129&amp;ID1=05430310&amp;VALUEID=01001&amp;SDATE=201002&amp;PERIODTYPE=QTR_STD&amp;window=popup_no_bar&amp;width=385&amp;height=120&amp;START_MAXIMIZED=FALSE&amp;creator=factset&amp;display_string=Audit"}</definedName>
    <definedName name="_1825__FDSAUDITLINK__" hidden="1">{"fdsup://Directions/FactSet Auditing Viewer?action=AUDIT_VALUE&amp;DB=129&amp;ID1=05348410&amp;VALUEID=01001&amp;SDATE=200902&amp;PERIODTYPE=QTR_STD&amp;window=popup_no_bar&amp;width=385&amp;height=120&amp;START_MAXIMIZED=FALSE&amp;creator=factset&amp;display_string=Audit"}</definedName>
    <definedName name="_1826__FDSAUDITLINK__" hidden="1">{"fdsup://Directions/FactSet Auditing Viewer?action=AUDIT_VALUE&amp;DB=129&amp;ID1=05348410&amp;VALUEID=01001&amp;SDATE=201002&amp;PERIODTYPE=QTR_STD&amp;window=popup_no_bar&amp;width=385&amp;height=120&amp;START_MAXIMIZED=FALSE&amp;creator=factset&amp;display_string=Audit"}</definedName>
    <definedName name="_1827__FDSAUDITLINK__" hidden="1">{"fdsup://Directions/FactSet Auditing Viewer?action=AUDIT_VALUE&amp;DB=129&amp;ID1=01741R10&amp;VALUEID=01001&amp;SDATE=200902&amp;PERIODTYPE=QTR_STD&amp;window=popup_no_bar&amp;width=385&amp;height=120&amp;START_MAXIMIZED=FALSE&amp;creator=factset&amp;display_string=Audit"}</definedName>
    <definedName name="_1828__FDSAUDITLINK__" hidden="1">{"fdsup://Directions/FactSet Auditing Viewer?action=AUDIT_VALUE&amp;DB=129&amp;ID1=01741R10&amp;VALUEID=01001&amp;SDATE=201002&amp;PERIODTYPE=QTR_STD&amp;window=popup_no_bar&amp;width=385&amp;height=120&amp;START_MAXIMIZED=FALSE&amp;creator=factset&amp;display_string=Audit"}</definedName>
    <definedName name="_1829__FDSAUDITLINK__" hidden="1">{"fdsup://Directions/FactSet Auditing Viewer?action=AUDIT_VALUE&amp;DB=129&amp;ID1=00936310&amp;VALUEID=01001&amp;SDATE=200901&amp;PERIODTYPE=QTR_STD&amp;window=popup_no_bar&amp;width=385&amp;height=120&amp;START_MAXIMIZED=FALSE&amp;creator=factset&amp;display_string=Audit"}</definedName>
    <definedName name="_183__FDSAUDITLINK__" hidden="1">{"fdsup://directions/FAT Viewer?action=UPDATE&amp;creator=factset&amp;DYN_ARGS=TRUE&amp;DOC_NAME=FAT:FQL_AUDITING_CLIENT_TEMPLATE.FAT&amp;display_string=Audit&amp;VAR:KEY=TWZWZYHAHE&amp;VAR:QUERY=RkZfRUJJVERBX09QRVIoUVRSLDQvMS8yMDA5LDYvMzAvMjAwOSwsLFVTRCk=&amp;WINDOW=FIRST_POPUP&amp;HEIGH","T=450&amp;WIDTH=450&amp;START_MAXIMIZED=FALSE&amp;VAR:CALENDAR=US&amp;VAR:SYMBOL=SLM&amp;VAR:INDEX=0"}</definedName>
    <definedName name="_1830__FDSAUDITLINK__" hidden="1">{"fdsup://Directions/FactSet Auditing Viewer?action=AUDIT_VALUE&amp;DB=129&amp;ID1=00936310&amp;VALUEID=01001&amp;SDATE=201001&amp;PERIODTYPE=QTR_STD&amp;window=popup_no_bar&amp;width=385&amp;height=120&amp;START_MAXIMIZED=FALSE&amp;creator=factset&amp;display_string=Audit"}</definedName>
    <definedName name="_1831__FDSAUDITLINK__" hidden="1">{"fdsup://Directions/FactSet Auditing Viewer?action=AUDIT_VALUE&amp;DB=129&amp;ID1=03760410&amp;VALUEID=01001&amp;SDATE=200903&amp;PERIODTYPE=QTR_STD&amp;window=popup_no_bar&amp;width=385&amp;height=120&amp;START_MAXIMIZED=FALSE&amp;creator=factset&amp;display_string=Audit"}</definedName>
    <definedName name="_1832__FDSAUDITLINK__" hidden="1">{"fdsup://Directions/FactSet Auditing Viewer?action=AUDIT_VALUE&amp;DB=129&amp;ID1=03760410&amp;VALUEID=01001&amp;SDATE=201003&amp;PERIODTYPE=QTR_STD&amp;window=popup_no_bar&amp;width=385&amp;height=120&amp;START_MAXIMIZED=FALSE&amp;creator=factset&amp;display_string=Audit"}</definedName>
    <definedName name="_1833__FDSAUDITLINK__" hidden="1">{"fdsup://Directions/FactSet Auditing Viewer?action=AUDIT_VALUE&amp;DB=129&amp;ID1=03209510&amp;VALUEID=01001&amp;SDATE=200902&amp;PERIODTYPE=QTR_STD&amp;window=popup_no_bar&amp;width=385&amp;height=120&amp;START_MAXIMIZED=FALSE&amp;creator=factset&amp;display_string=Audit"}</definedName>
    <definedName name="_1834__FDSAUDITLINK__" hidden="1">{"fdsup://Directions/FactSet Auditing Viewer?action=AUDIT_VALUE&amp;DB=129&amp;ID1=03209510&amp;VALUEID=01001&amp;SDATE=201002&amp;PERIODTYPE=QTR_STD&amp;window=popup_no_bar&amp;width=385&amp;height=120&amp;START_MAXIMIZED=FALSE&amp;creator=factset&amp;display_string=Audit"}</definedName>
    <definedName name="_1835__FDSAUDITLINK__" hidden="1">{"fdsup://Directions/FactSet Auditing Viewer?action=AUDIT_VALUE&amp;DB=129&amp;ID1=00915810&amp;VALUEID=01001&amp;SDATE=200903&amp;PERIODTYPE=QTR_STD&amp;window=popup_no_bar&amp;width=385&amp;height=120&amp;START_MAXIMIZED=FALSE&amp;creator=factset&amp;display_string=Audit"}</definedName>
    <definedName name="_1836__FDSAUDITLINK__" hidden="1">{"fdsup://Directions/FactSet Auditing Viewer?action=AUDIT_VALUE&amp;DB=129&amp;ID1=00915810&amp;VALUEID=01001&amp;SDATE=201003&amp;PERIODTYPE=QTR_STD&amp;window=popup_no_bar&amp;width=385&amp;height=120&amp;START_MAXIMIZED=FALSE&amp;creator=factset&amp;display_string=Audit"}</definedName>
    <definedName name="_1837__FDSAUDITLINK__" hidden="1">{"fdsup://Directions/FactSet Auditing Viewer?action=AUDIT_VALUE&amp;DB=129&amp;ID1=03251110&amp;VALUEID=01001&amp;SDATE=200902&amp;PERIODTYPE=QTR_STD&amp;window=popup_no_bar&amp;width=385&amp;height=120&amp;START_MAXIMIZED=FALSE&amp;creator=factset&amp;display_string=Audit"}</definedName>
    <definedName name="_1838__FDSAUDITLINK__" hidden="1">{"fdsup://Directions/FactSet Auditing Viewer?action=AUDIT_VALUE&amp;DB=129&amp;ID1=03251110&amp;VALUEID=01001&amp;SDATE=201002&amp;PERIODTYPE=QTR_STD&amp;window=popup_no_bar&amp;width=385&amp;height=120&amp;START_MAXIMIZED=FALSE&amp;creator=factset&amp;display_string=Audit"}</definedName>
    <definedName name="_1839__FDSAUDITLINK__" hidden="1">{"fdsup://Directions/FactSet Auditing Viewer?action=AUDIT_VALUE&amp;DB=129&amp;ID1=03741110&amp;VALUEID=01001&amp;SDATE=200902&amp;PERIODTYPE=QTR_STD&amp;window=popup_no_bar&amp;width=385&amp;height=120&amp;START_MAXIMIZED=FALSE&amp;creator=factset&amp;display_string=Audit"}</definedName>
    <definedName name="_184__FDSAUDITLINK__" hidden="1">{"fdsup://directions/FAT Viewer?action=UPDATE&amp;creator=factset&amp;DYN_ARGS=TRUE&amp;DOC_NAME=FAT:FQL_AUDITING_CLIENT_TEMPLATE.FAT&amp;display_string=Audit&amp;VAR:KEY=BEBELCHIHU&amp;VAR:QUERY=RkZfRUJJVERBX09QRVIoUVRSLDQvMS8yMDEwLDYvMzAvMjAxMCwsLFVTRCk=&amp;WINDOW=FIRST_POPUP&amp;HEIGH","T=450&amp;WIDTH=450&amp;START_MAXIMIZED=FALSE&amp;VAR:CALENDAR=US&amp;VAR:SYMBOL=SLM&amp;VAR:INDEX=0"}</definedName>
    <definedName name="_1840__FDSAUDITLINK__" hidden="1">{"fdsup://Directions/FactSet Auditing Viewer?action=AUDIT_VALUE&amp;DB=129&amp;ID1=03741110&amp;VALUEID=01001&amp;SDATE=201002&amp;PERIODTYPE=QTR_STD&amp;window=popup_no_bar&amp;width=385&amp;height=120&amp;START_MAXIMIZED=FALSE&amp;creator=factset&amp;display_string=Audit"}</definedName>
    <definedName name="_1841__FDSAUDITLINK__" hidden="1">{"fdsup://Directions/FactSet Auditing Viewer?action=AUDIT_VALUE&amp;DB=129&amp;ID1=03738910&amp;VALUEID=01001&amp;SDATE=200902&amp;PERIODTYPE=QTR_STD&amp;window=popup_no_bar&amp;width=385&amp;height=120&amp;START_MAXIMIZED=FALSE&amp;creator=factset&amp;display_string=Audit"}</definedName>
    <definedName name="_1842__FDSAUDITLINK__" hidden="1">{"fdsup://Directions/FactSet Auditing Viewer?action=AUDIT_VALUE&amp;DB=129&amp;ID1=03738910&amp;VALUEID=01001&amp;SDATE=201002&amp;PERIODTYPE=QTR_STD&amp;window=popup_no_bar&amp;width=385&amp;height=120&amp;START_MAXIMIZED=FALSE&amp;creator=factset&amp;display_string=Audit"}</definedName>
    <definedName name="_1843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844__FDSAUDITLINK__" hidden="1">{"fdsup://Directions/FactSet Auditing Viewer?action=AUDIT_VALUE&amp;DB=129&amp;ID1=05329W10&amp;VALUEID=01001&amp;SDATE=200902&amp;PERIODTYPE=QTR_STD&amp;window=popup_no_bar&amp;width=385&amp;height=120&amp;START_MAXIMIZED=FALSE&amp;creator=factset&amp;display_string=Audit"}</definedName>
    <definedName name="_1845__FDSAUDITLINK__" hidden="1">{"fdsup://Directions/FactSet Auditing Viewer?action=AUDIT_VALUE&amp;DB=129&amp;ID1=05329W10&amp;VALUEID=01001&amp;SDATE=201002&amp;PERIODTYPE=QTR_STD&amp;window=popup_no_bar&amp;width=385&amp;height=120&amp;START_MAXIMIZED=FALSE&amp;creator=factset&amp;display_string=Audit"}</definedName>
    <definedName name="_1846__FDSAUDITLINK__" hidden="1">{"fdsup://Directions/FactSet Auditing Viewer?action=AUDIT_VALUE&amp;DB=129&amp;ID1=02313510&amp;VALUEID=01001&amp;SDATE=200902&amp;PERIODTYPE=QTR_STD&amp;window=popup_no_bar&amp;width=385&amp;height=120&amp;START_MAXIMIZED=FALSE&amp;creator=factset&amp;display_string=Audit"}</definedName>
    <definedName name="_1847__FDSAUDITLINK__" hidden="1">{"fdsup://Directions/FactSet Auditing Viewer?action=AUDIT_VALUE&amp;DB=129&amp;ID1=02313510&amp;VALUEID=01001&amp;SDATE=201002&amp;PERIODTYPE=QTR_STD&amp;window=popup_no_bar&amp;width=385&amp;height=120&amp;START_MAXIMIZED=FALSE&amp;creator=factset&amp;display_string=Audit"}</definedName>
    <definedName name="_1848__FDSAUDITLINK__" hidden="1">{"fdsup://Directions/FactSet Auditing Viewer?action=AUDIT_VALUE&amp;DB=129&amp;ID1=02991220&amp;VALUEID=01001&amp;SDATE=200902&amp;PERIODTYPE=QTR_STD&amp;window=popup_no_bar&amp;width=385&amp;height=120&amp;START_MAXIMIZED=FALSE&amp;creator=factset&amp;display_string=Audit"}</definedName>
    <definedName name="_1849__FDSAUDITLINK__" hidden="1">{"fdsup://Directions/FactSet Auditing Viewer?action=AUDIT_VALUE&amp;DB=129&amp;ID1=02991220&amp;VALUEID=01001&amp;SDATE=201002&amp;PERIODTYPE=QTR_STD&amp;window=popup_no_bar&amp;width=385&amp;height=120&amp;START_MAXIMIZED=FALSE&amp;creator=factset&amp;display_string=Audit"}</definedName>
    <definedName name="_185__FDSAUDITLINK__" hidden="1">{"fdsup://directions/FAT Viewer?action=UPDATE&amp;creator=factset&amp;DYN_ARGS=TRUE&amp;DOC_NAME=FAT:FQL_AUDITING_CLIENT_TEMPLATE.FAT&amp;display_string=Audit&amp;VAR:KEY=PERGZWPWVQ&amp;VAR:QUERY=RkZfRUJJVERBX09QRVIoUVRSLDQvMS8yMDA5LDYvMzAvMjAwOSwsLFVTRCk=&amp;WINDOW=FIRST_POPUP&amp;HEIGH","T=450&amp;WIDTH=450&amp;START_MAXIMIZED=FALSE&amp;VAR:CALENDAR=US&amp;VAR:SYMBOL=SLE&amp;VAR:INDEX=0"}</definedName>
    <definedName name="_1850__FDSAUDITLINK__" hidden="1">{"fdsup://Directions/FactSet Auditing Viewer?action=AUDIT_VALUE&amp;DB=129&amp;ID1=03076C10&amp;VALUEID=01001&amp;SDATE=200902&amp;PERIODTYPE=QTR_STD&amp;window=popup_no_bar&amp;width=385&amp;height=120&amp;START_MAXIMIZED=FALSE&amp;creator=factset&amp;display_string=Audit"}</definedName>
    <definedName name="_1851__FDSAUDITLINK__" hidden="1">{"fdsup://Directions/FactSet Auditing Viewer?action=AUDIT_VALUE&amp;DB=129&amp;ID1=03076C10&amp;VALUEID=01001&amp;SDATE=201002&amp;PERIODTYPE=QTR_STD&amp;window=popup_no_bar&amp;width=385&amp;height=120&amp;START_MAXIMIZED=FALSE&amp;creator=factset&amp;display_string=Audit"}</definedName>
    <definedName name="_1852__FDSAUDITLINK__" hidden="1">{"fdsup://Directions/FactSet Auditing Viewer?action=AUDIT_VALUE&amp;DB=129&amp;ID1=03116210&amp;VALUEID=01001&amp;SDATE=200902&amp;PERIODTYPE=QTR_STD&amp;window=popup_no_bar&amp;width=385&amp;height=120&amp;START_MAXIMIZED=FALSE&amp;creator=factset&amp;display_string=Audit"}</definedName>
    <definedName name="_1853__FDSAUDITLINK__" hidden="1">{"fdsup://Directions/FactSet Auditing Viewer?action=AUDIT_VALUE&amp;DB=129&amp;ID1=03116210&amp;VALUEID=01001&amp;SDATE=201002&amp;PERIODTYPE=QTR_STD&amp;window=popup_no_bar&amp;width=385&amp;height=120&amp;START_MAXIMIZED=FALSE&amp;creator=factset&amp;display_string=Audit"}</definedName>
    <definedName name="_1854__FDSAUDITLINK__" hidden="1">{"fdsup://Directions/FactSet Auditing Viewer?action=AUDIT_VALUE&amp;DB=129&amp;ID1=00790310&amp;VALUEID=01001&amp;SDATE=200902&amp;PERIODTYPE=QTR_STD&amp;window=popup_no_bar&amp;width=385&amp;height=120&amp;START_MAXIMIZED=FALSE&amp;creator=factset&amp;display_string=Audit"}</definedName>
    <definedName name="_1855__FDSAUDITLINK__" hidden="1">{"fdsup://Directions/FactSet Auditing Viewer?action=AUDIT_VALUE&amp;DB=129&amp;ID1=00790310&amp;VALUEID=01001&amp;SDATE=201002&amp;PERIODTYPE=QTR_STD&amp;window=popup_no_bar&amp;width=385&amp;height=120&amp;START_MAXIMIZED=FALSE&amp;creator=factset&amp;display_string=Audit"}</definedName>
    <definedName name="_1856__FDSAUDITLINK__" hidden="1">{"fdsup://Directions/FactSet Auditing Viewer?action=AUDIT_VALUE&amp;DB=129&amp;ID1=03822210&amp;VALUEID=01001&amp;SDATE=200902&amp;PERIODTYPE=QTR_STD&amp;window=popup_no_bar&amp;width=385&amp;height=120&amp;START_MAXIMIZED=FALSE&amp;creator=factset&amp;display_string=Audit"}</definedName>
    <definedName name="_1857__FDSAUDITLINK__" hidden="1">{"fdsup://Directions/FactSet Auditing Viewer?action=AUDIT_VALUE&amp;DB=129&amp;ID1=03822210&amp;VALUEID=01001&amp;SDATE=201002&amp;PERIODTYPE=QTR_STD&amp;window=popup_no_bar&amp;width=385&amp;height=120&amp;START_MAXIMIZED=FALSE&amp;creator=factset&amp;display_string=Audit"}</definedName>
    <definedName name="_1858__FDSAUDITLINK__" hidden="1">{"fdsup://Directions/FactSet Auditing Viewer?action=AUDIT_VALUE&amp;DB=129&amp;ID1=02144110&amp;VALUEID=01001&amp;SDATE=200902&amp;PERIODTYPE=QTR_STD&amp;window=popup_no_bar&amp;width=385&amp;height=120&amp;START_MAXIMIZED=FALSE&amp;creator=factset&amp;display_string=Audit"}</definedName>
    <definedName name="_1859__FDSAUDITLINK__" hidden="1">{"fdsup://Directions/FactSet Auditing Viewer?action=AUDIT_VALUE&amp;DB=129&amp;ID1=02144110&amp;VALUEID=01001&amp;SDATE=201002&amp;PERIODTYPE=QTR_STD&amp;window=popup_no_bar&amp;width=385&amp;height=120&amp;START_MAXIMIZED=FALSE&amp;creator=factset&amp;display_string=Audit"}</definedName>
    <definedName name="_186__FDSAUDITLINK__" hidden="1">{"fdsup://directions/FAT Viewer?action=UPDATE&amp;creator=factset&amp;DYN_ARGS=TRUE&amp;DOC_NAME=FAT:FQL_AUDITING_CLIENT_TEMPLATE.FAT&amp;display_string=Audit&amp;VAR:KEY=TQJQRSXSHA&amp;VAR:QUERY=RkZfRUJJVERBX09QRVIoUVRSLDQvMS8yMDEwLDYvMzAvMjAxMCwsLFVTRCk=&amp;WINDOW=FIRST_POPUP&amp;HEIGH","T=450&amp;WIDTH=450&amp;START_MAXIMIZED=FALSE&amp;VAR:CALENDAR=US&amp;VAR:SYMBOL=SLE&amp;VAR:INDEX=0"}</definedName>
    <definedName name="_1860__FDSAUDITLINK__" hidden="1">{"fdsup://Directions/FactSet Auditing Viewer?action=AUDIT_VALUE&amp;DB=129&amp;ID1=02000210&amp;VALUEID=01001&amp;SDATE=200902&amp;PERIODTYPE=QTR_STD&amp;window=popup_no_bar&amp;width=385&amp;height=120&amp;START_MAXIMIZED=FALSE&amp;creator=factset&amp;display_string=Audit"}</definedName>
    <definedName name="_1861__FDSAUDITLINK__" hidden="1">{"fdsup://Directions/FactSet Auditing Viewer?action=AUDIT_VALUE&amp;DB=129&amp;ID1=02000210&amp;VALUEID=01001&amp;SDATE=201002&amp;PERIODTYPE=QTR_STD&amp;window=popup_no_bar&amp;width=385&amp;height=120&amp;START_MAXIMIZED=FALSE&amp;creator=factset&amp;display_string=Audit"}</definedName>
    <definedName name="_1862__FDSAUDITLINK__" hidden="1">{"fdsup://Directions/FactSet Auditing Viewer?action=AUDIT_VALUE&amp;DB=129&amp;ID1=00154710&amp;VALUEID=01001&amp;SDATE=200902&amp;PERIODTYPE=QTR_STD&amp;window=popup_no_bar&amp;width=385&amp;height=120&amp;START_MAXIMIZED=FALSE&amp;creator=factset&amp;display_string=Audit"}</definedName>
    <definedName name="_1863__FDSAUDITLINK__" hidden="1">{"fdsup://Directions/FactSet Auditing Viewer?action=AUDIT_VALUE&amp;DB=129&amp;ID1=00154710&amp;VALUEID=01001&amp;SDATE=201002&amp;PERIODTYPE=QTR_STD&amp;window=popup_no_bar&amp;width=385&amp;height=120&amp;START_MAXIMIZED=FALSE&amp;creator=factset&amp;display_string=Audit"}</definedName>
    <definedName name="_1864__FDSAUDITLINK__" hidden="1">{"fdsup://Directions/FactSet Auditing Viewer?action=AUDIT_VALUE&amp;DB=129&amp;ID1=00971T10&amp;VALUEID=01001&amp;SDATE=200902&amp;PERIODTYPE=QTR_STD&amp;window=popup_no_bar&amp;width=385&amp;height=120&amp;START_MAXIMIZED=FALSE&amp;creator=factset&amp;display_string=Audit"}</definedName>
    <definedName name="_1865__FDSAUDITLINK__" hidden="1">{"fdsup://Directions/FactSet Auditing Viewer?action=AUDIT_VALUE&amp;DB=129&amp;ID1=00971T10&amp;VALUEID=01001&amp;SDATE=201002&amp;PERIODTYPE=QTR_STD&amp;window=popup_no_bar&amp;width=385&amp;height=120&amp;START_MAXIMIZED=FALSE&amp;creator=factset&amp;display_string=Audit"}</definedName>
    <definedName name="_1866__FDSAUDITLINK__" hidden="1">{"fdsup://Directions/FactSet Auditing Viewer?action=AUDIT_VALUE&amp;DB=129&amp;ID1=04621X10&amp;VALUEID=01001&amp;SDATE=200902&amp;PERIODTYPE=QTR_STD&amp;window=popup_no_bar&amp;width=385&amp;height=120&amp;START_MAXIMIZED=FALSE&amp;creator=factset&amp;display_string=Audit"}</definedName>
    <definedName name="_1867__FDSAUDITLINK__" hidden="1">{"fdsup://Directions/FactSet Auditing Viewer?action=AUDIT_VALUE&amp;DB=129&amp;ID1=04621X10&amp;VALUEID=01001&amp;SDATE=201002&amp;PERIODTYPE=QTR_STD&amp;window=popup_no_bar&amp;width=385&amp;height=120&amp;START_MAXIMIZED=FALSE&amp;creator=factset&amp;display_string=Audit"}</definedName>
    <definedName name="_1868__FDSAUDITLINK__" hidden="1">{"fdsup://Directions/FactSet Auditing Viewer?action=AUDIT_VALUE&amp;DB=129&amp;ID1=03748R10&amp;VALUEID=01001&amp;SDATE=200902&amp;PERIODTYPE=QTR_STD&amp;window=popup_no_bar&amp;width=385&amp;height=120&amp;START_MAXIMIZED=FALSE&amp;creator=factset&amp;display_string=Audit"}</definedName>
    <definedName name="_1869__FDSAUDITLINK__" hidden="1">{"fdsup://Directions/FactSet Auditing Viewer?action=AUDIT_VALUE&amp;DB=129&amp;ID1=03748R10&amp;VALUEID=01001&amp;SDATE=201002&amp;PERIODTYPE=QTR_STD&amp;window=popup_no_bar&amp;width=385&amp;height=120&amp;START_MAXIMIZED=FALSE&amp;creator=factset&amp;display_string=Audit"}</definedName>
    <definedName name="_187__FDSAUDITLINK__" hidden="1">{"fdsup://directions/FAT Viewer?action=UPDATE&amp;creator=factset&amp;DYN_ARGS=TRUE&amp;DOC_NAME=FAT:FQL_AUDITING_CLIENT_TEMPLATE.FAT&amp;display_string=Audit&amp;VAR:KEY=NIBYJQBCTS&amp;VAR:QUERY=RkZfRUJJVERBX09QRVIoUVRSLDQvMS8yMDA5LDYvMzAvMjAwOSwsLFVTRCk=&amp;WINDOW=FIRST_POPUP&amp;HEIGH","T=450&amp;WIDTH=450&amp;START_MAXIMIZED=FALSE&amp;VAR:CALENDAR=US&amp;VAR:SYMBOL=SLB&amp;VAR:INDEX=0"}</definedName>
    <definedName name="_1870__FDSAUDITLINK__" hidden="1">{"fdsup://Directions/FactSet Auditing Viewer?action=AUDIT_VALUE&amp;DB=129&amp;ID1=02687478&amp;VALUEID=01001&amp;SDATE=200902&amp;PERIODTYPE=QTR_STD&amp;window=popup_no_bar&amp;width=385&amp;height=120&amp;START_MAXIMIZED=FALSE&amp;creator=factset&amp;display_string=Audit"}</definedName>
    <definedName name="_1871__FDSAUDITLINK__" hidden="1">{"fdsup://Directions/FactSet Auditing Viewer?action=AUDIT_VALUE&amp;DB=129&amp;ID1=02687478&amp;VALUEID=01001&amp;SDATE=201002&amp;PERIODTYPE=QTR_STD&amp;window=popup_no_bar&amp;width=385&amp;height=120&amp;START_MAXIMIZED=FALSE&amp;creator=factset&amp;display_string=Audit"}</definedName>
    <definedName name="_1872__FDSAUDITLINK__" hidden="1">{"fdsup://Directions/FactSet Auditing Viewer?action=AUDIT_VALUE&amp;DB=129&amp;ID1=01849010&amp;VALUEID=01001&amp;SDATE=200902&amp;PERIODTYPE=QTR_STD&amp;window=popup_no_bar&amp;width=385&amp;height=120&amp;START_MAXIMIZED=FALSE&amp;creator=factset&amp;display_string=Audit"}</definedName>
    <definedName name="_1873__FDSAUDITLINK__" hidden="1">{"fdsup://Directions/FactSet Auditing Viewer?action=AUDIT_VALUE&amp;DB=129&amp;ID1=01849010&amp;VALUEID=01001&amp;SDATE=201002&amp;PERIODTYPE=QTR_STD&amp;window=popup_no_bar&amp;width=385&amp;height=120&amp;START_MAXIMIZED=FALSE&amp;creator=factset&amp;display_string=Audit"}</definedName>
    <definedName name="_1874__FDSAUDITLINK__" hidden="1">{"fdsup://Directions/FactSet Auditing Viewer?action=AUDIT_VALUE&amp;DB=129&amp;ID1=00105510&amp;VALUEID=01001&amp;SDATE=200902&amp;PERIODTYPE=QTR_STD&amp;window=popup_no_bar&amp;width=385&amp;height=120&amp;START_MAXIMIZED=FALSE&amp;creator=factset&amp;display_string=Audit"}</definedName>
    <definedName name="_1875__FDSAUDITLINK__" hidden="1">{"fdsup://Directions/FactSet Auditing Viewer?action=AUDIT_VALUE&amp;DB=129&amp;ID1=00105510&amp;VALUEID=01001&amp;SDATE=201002&amp;PERIODTYPE=QTR_STD&amp;window=popup_no_bar&amp;width=385&amp;height=120&amp;START_MAXIMIZED=FALSE&amp;creator=factset&amp;display_string=Audit"}</definedName>
    <definedName name="_1876__FDSAUDITLINK__" hidden="1">{"fdsup://Directions/FactSet Auditing Viewer?action=AUDIT_VALUE&amp;DB=129&amp;ID1=00817Y10&amp;VALUEID=01001&amp;SDATE=201002&amp;PERIODTYPE=QTR_STD&amp;window=popup_no_bar&amp;width=385&amp;height=120&amp;START_MAXIMIZED=FALSE&amp;creator=factset&amp;display_string=Audit"}</definedName>
    <definedName name="_1877__FDSAUDITLINK__" hidden="1">{"fdsup://Directions/FactSet Auditing Viewer?action=AUDIT_VALUE&amp;DB=129&amp;ID1=00130H10&amp;VALUEID=01001&amp;SDATE=200902&amp;PERIODTYPE=QTR_STD&amp;window=popup_no_bar&amp;width=385&amp;height=120&amp;START_MAXIMIZED=FALSE&amp;creator=factset&amp;display_string=Audit"}</definedName>
    <definedName name="_1878__FDSAUDITLINK__" hidden="1">{"fdsup://Directions/FactSet Auditing Viewer?action=AUDIT_VALUE&amp;DB=129&amp;ID1=00130H10&amp;VALUEID=01001&amp;SDATE=201002&amp;PERIODTYPE=QTR_STD&amp;window=popup_no_bar&amp;width=385&amp;height=120&amp;START_MAXIMIZED=FALSE&amp;creator=factset&amp;display_string=Audit"}</definedName>
    <definedName name="_1879__FDSAUDITLINK__" hidden="1">{"fdsup://Directions/FactSet Auditing Viewer?action=AUDIT_VALUE&amp;DB=129&amp;ID1=02553710&amp;VALUEID=01001&amp;SDATE=200902&amp;PERIODTYPE=QTR_STD&amp;window=popup_no_bar&amp;width=385&amp;height=120&amp;START_MAXIMIZED=FALSE&amp;creator=factset&amp;display_string=Audit"}</definedName>
    <definedName name="_188__FDSAUDITLINK__" hidden="1">{"fdsup://directions/FAT Viewer?action=UPDATE&amp;creator=factset&amp;DYN_ARGS=TRUE&amp;DOC_NAME=FAT:FQL_AUDITING_CLIENT_TEMPLATE.FAT&amp;display_string=Audit&amp;VAR:KEY=XMJCHQTGFI&amp;VAR:QUERY=RkZfRUJJVERBX09QRVIoUVRSLDQvMS8yMDEwLDYvMzAvMjAxMCwsLFVTRCk=&amp;WINDOW=FIRST_POPUP&amp;HEIGH","T=450&amp;WIDTH=450&amp;START_MAXIMIZED=FALSE&amp;VAR:CALENDAR=US&amp;VAR:SYMBOL=SLB&amp;VAR:INDEX=0"}</definedName>
    <definedName name="_1880__FDSAUDITLINK__" hidden="1">{"fdsup://Directions/FactSet Auditing Viewer?action=AUDIT_VALUE&amp;DB=129&amp;ID1=02553710&amp;VALUEID=01001&amp;SDATE=201002&amp;PERIODTYPE=QTR_STD&amp;window=popup_no_bar&amp;width=385&amp;height=120&amp;START_MAXIMIZED=FALSE&amp;creator=factset&amp;display_string=Audit"}</definedName>
    <definedName name="_1881__FDSAUDITLINK__" hidden="1">{"fdsup://Directions/FactSet Auditing Viewer?action=AUDIT_VALUE&amp;DB=129&amp;ID1=02360810&amp;VALUEID=01001&amp;SDATE=200902&amp;PERIODTYPE=QTR_STD&amp;window=popup_no_bar&amp;width=385&amp;height=120&amp;START_MAXIMIZED=FALSE&amp;creator=factset&amp;display_string=Audit"}</definedName>
    <definedName name="_1882__FDSAUDITLINK__" hidden="1">{"fdsup://Directions/FactSet Auditing Viewer?action=AUDIT_VALUE&amp;DB=129&amp;ID1=02360810&amp;VALUEID=01001&amp;SDATE=201002&amp;PERIODTYPE=QTR_STD&amp;window=popup_no_bar&amp;width=385&amp;height=120&amp;START_MAXIMIZED=FALSE&amp;creator=factset&amp;display_string=Audit"}</definedName>
    <definedName name="_1883__FDSAUDITLINK__" hidden="1">{"fdsup://Directions/FactSet Auditing Viewer?action=AUDIT_VALUE&amp;DB=129&amp;ID1=05276910&amp;VALUEID=01001&amp;SDATE=201001&amp;PERIODTYPE=QTR_STD&amp;window=popup_no_bar&amp;width=385&amp;height=120&amp;START_MAXIMIZED=FALSE&amp;creator=factset&amp;display_string=Audit"}</definedName>
    <definedName name="_1884__FDSAUDITLINK__" hidden="1">{"fdsup://Directions/FactSet Auditing Viewer?action=AUDIT_VALUE&amp;DB=129&amp;ID1=05301510&amp;VALUEID=01001&amp;SDATE=200904&amp;PERIODTYPE=QTR_STD&amp;window=popup_no_bar&amp;width=385&amp;height=120&amp;START_MAXIMIZED=FALSE&amp;creator=factset&amp;display_string=Audit"}</definedName>
    <definedName name="_1885__FDSAUDITLINK__" hidden="1">{"fdsup://Directions/FactSet Auditing Viewer?action=AUDIT_VALUE&amp;DB=129&amp;ID1=05301510&amp;VALUEID=01001&amp;SDATE=201004&amp;PERIODTYPE=QTR_STD&amp;window=popup_no_bar&amp;width=385&amp;height=120&amp;START_MAXIMIZED=FALSE&amp;creator=factset&amp;display_string=Audit"}</definedName>
    <definedName name="_1886__FDSAUDITLINK__" hidden="1">{"fdsup://Directions/FactSet Auditing Viewer?action=AUDIT_VALUE&amp;DB=129&amp;ID1=03948310&amp;VALUEID=01001&amp;SDATE=201004&amp;PERIODTYPE=QTR_STD&amp;window=popup_no_bar&amp;width=385&amp;height=120&amp;START_MAXIMIZED=FALSE&amp;creator=factset&amp;display_string=Audit"}</definedName>
    <definedName name="_1887__FDSAUDITLINK__" hidden="1">{"fdsup://Directions/FactSet Auditing Viewer?action=AUDIT_VALUE&amp;DB=129&amp;ID1=03265410&amp;VALUEID=01001&amp;SDATE=201002&amp;PERIODTYPE=QTR_STD&amp;window=popup_no_bar&amp;width=385&amp;height=120&amp;START_MAXIMIZED=FALSE&amp;creator=factset&amp;display_string=Audit"}</definedName>
    <definedName name="_1888__FDSAUDITLINK__" hidden="1">{"fdsup://Directions/FactSet Auditing Viewer?action=AUDIT_VALUE&amp;DB=129&amp;ID1=00724F10&amp;VALUEID=01001&amp;SDATE=200902&amp;PERIODTYPE=QTR_STD&amp;window=popup_no_bar&amp;width=385&amp;height=120&amp;START_MAXIMIZED=FALSE&amp;creator=factset&amp;display_string=Audit"}</definedName>
    <definedName name="_1889__FDSAUDITLINK__" hidden="1">{"fdsup://Directions/FactSet Auditing Viewer?action=AUDIT_VALUE&amp;DB=129&amp;ID1=00724F10&amp;VALUEID=01001&amp;SDATE=201002&amp;PERIODTYPE=QTR_STD&amp;window=popup_no_bar&amp;width=385&amp;height=120&amp;START_MAXIMIZED=FALSE&amp;creator=factset&amp;display_string=Audit"}</definedName>
    <definedName name="_189__FDSAUDITLINK__" hidden="1">{"fdsup://directions/FAT Viewer?action=UPDATE&amp;creator=factset&amp;DYN_ARGS=TRUE&amp;DOC_NAME=FAT:FQL_AUDITING_CLIENT_TEMPLATE.FAT&amp;display_string=Audit&amp;VAR:KEY=LYRKBCXMTW&amp;VAR:QUERY=RkZfRUJJVERBX09QRVIoUVRSLDQvMS8yMDA5LDYvMzAvMjAwOSwsLFVTRCk=&amp;WINDOW=FIRST_POPUP&amp;HEIGH","T=450&amp;WIDTH=450&amp;START_MAXIMIZED=FALSE&amp;VAR:CALENDAR=US&amp;VAR:SYMBOL=SJM&amp;VAR:INDEX=0"}</definedName>
    <definedName name="_1890__FDSAUDITLINK__" hidden="1">{"fdsup://Directions/FactSet Auditing Viewer?action=AUDIT_VALUE&amp;DB=129&amp;ID1=H0023R10&amp;VALUEID=01001&amp;SDATE=200902&amp;PERIODTYPE=QTR_STD&amp;window=popup_no_bar&amp;width=385&amp;height=120&amp;START_MAXIMIZED=FALSE&amp;creator=factset&amp;display_string=Audit"}</definedName>
    <definedName name="_1891__FDSAUDITLINK__" hidden="1">{"fdsup://Directions/FactSet Auditing Viewer?action=AUDIT_VALUE&amp;DB=129&amp;ID1=H0023R10&amp;VALUEID=01001&amp;SDATE=201002&amp;PERIODTYPE=QTR_STD&amp;window=popup_no_bar&amp;width=385&amp;height=120&amp;START_MAXIMIZED=FALSE&amp;creator=factset&amp;display_string=Audit"}</definedName>
    <definedName name="_1892__FDSAUDITLINK__" hidden="1">{"fdsup://Directions/FactSet Auditing Viewer?action=AUDIT_VALUE&amp;DB=129&amp;ID1=00282410&amp;VALUEID=01001&amp;SDATE=200902&amp;PERIODTYPE=QTR_STD&amp;window=popup_no_bar&amp;width=385&amp;height=120&amp;START_MAXIMIZED=FALSE&amp;creator=factset&amp;display_string=Audit"}</definedName>
    <definedName name="_1893__FDSAUDITLINK__" hidden="1">{"fdsup://Directions/FactSet Auditing Viewer?action=AUDIT_VALUE&amp;DB=129&amp;ID1=00282410&amp;VALUEID=01001&amp;SDATE=201002&amp;PERIODTYPE=QTR_STD&amp;window=popup_no_bar&amp;width=385&amp;height=120&amp;START_MAXIMIZED=FALSE&amp;creator=factset&amp;display_string=Audit"}</definedName>
    <definedName name="_1894__FDSAUDITLINK__" hidden="1">{"fdsup://Directions/FactSet Auditing Viewer?action=AUDIT_VALUE&amp;DB=129&amp;ID1=03073E10&amp;VALUEID=01001&amp;SDATE=200903&amp;PERIODTYPE=QTR_STD&amp;window=popup_no_bar&amp;width=385&amp;height=120&amp;START_MAXIMIZED=FALSE&amp;creator=factset&amp;display_string=Audit"}</definedName>
    <definedName name="_1895__FDSAUDITLINK__" hidden="1">{"fdsup://Directions/FactSet Auditing Viewer?action=AUDIT_VALUE&amp;DB=129&amp;ID1=03073E10&amp;VALUEID=01001&amp;SDATE=201003&amp;PERIODTYPE=QTR_STD&amp;window=popup_no_bar&amp;width=385&amp;height=120&amp;START_MAXIMIZED=FALSE&amp;creator=factset&amp;display_string=Audit"}</definedName>
    <definedName name="_1896__FDSAUDITLINK__" hidden="1">{"fdsup://Directions/FactSet Auditing Viewer?action=AUDIT_VALUE&amp;DB=129&amp;ID1=03783310&amp;VALUEID=01001&amp;SDATE=200903&amp;PERIODTYPE=QTR_STD&amp;window=popup_no_bar&amp;width=385&amp;height=120&amp;START_MAXIMIZED=FALSE&amp;creator=factset&amp;display_string=Audit"}</definedName>
    <definedName name="_1897__FDSAUDITLINK__" hidden="1">{"fdsup://Directions/FactSet Auditing Viewer?action=AUDIT_VALUE&amp;DB=129&amp;ID1=03783310&amp;VALUEID=01001&amp;SDATE=201003&amp;PERIODTYPE=QTR_STD&amp;window=popup_no_bar&amp;width=385&amp;height=120&amp;START_MAXIMIZED=FALSE&amp;creator=factset&amp;display_string=Audit"}</definedName>
    <definedName name="_1898__FDSAUDITLINK__" hidden="1">{"fdsup://Directions/FactSet Auditing Viewer?action=AUDIT_VALUE&amp;DB=129&amp;ID1=01381710&amp;VALUEID=01001&amp;SDATE=200902&amp;PERIODTYPE=QTR_STD&amp;window=popup_no_bar&amp;width=385&amp;height=120&amp;START_MAXIMIZED=FALSE&amp;creator=factset&amp;display_string=Audit"}</definedName>
    <definedName name="_1899__FDSAUDITLINK__" hidden="1">{"fdsup://Directions/FactSet Auditing Viewer?action=AUDIT_VALUE&amp;DB=129&amp;ID1=01381710&amp;VALUEID=01001&amp;SDATE=201002&amp;PERIODTYPE=QTR_STD&amp;window=popup_no_bar&amp;width=385&amp;height=120&amp;START_MAXIMIZED=FALSE&amp;creator=factset&amp;display_string=Audit"}</definedName>
    <definedName name="_19__FDSAUDITLINK__" hidden="1">{"fdsup://directions/FAT Viewer?action=UPDATE&amp;creator=factset&amp;DYN_ARGS=TRUE&amp;DOC_NAME=FAT:FQL_AUDITING_CLIENT_TEMPLATE.FAT&amp;display_string=Audit&amp;VAR:KEY=LQFIVAVIRA&amp;VAR:QUERY=RkZfRUJJVERBX09QRVIoUVRSLDQvMS8yMDA5LDYvMzAvMjAwOSwsLFVTRCk=&amp;WINDOW=FIRST_POPUP&amp;HEIGH","T=450&amp;WIDTH=450&amp;START_MAXIMIZED=FALSE&amp;VAR:CALENDAR=US&amp;VAR:SYMBOL=XEL&amp;VAR:INDEX=0"}</definedName>
    <definedName name="_190__FDSAUDITLINK__" hidden="1">{"fdsup://directions/FAT Viewer?action=UPDATE&amp;creator=factset&amp;DYN_ARGS=TRUE&amp;DOC_NAME=FAT:FQL_AUDITING_CLIENT_TEMPLATE.FAT&amp;display_string=Audit&amp;VAR:KEY=HIPYTYRUBC&amp;VAR:QUERY=RkZfRUJJVERBX09QRVIoUVRSLDQvMS8yMDEwLDYvMzAvMjAxMCwsLFVTRCk=&amp;WINDOW=FIRST_POPUP&amp;HEIGH","T=450&amp;WIDTH=450&amp;START_MAXIMIZED=FALSE&amp;VAR:CALENDAR=US&amp;VAR:SYMBOL=SJM&amp;VAR:INDEX=0"}</definedName>
    <definedName name="_1900__FDSAUDITLINK__" hidden="1">{"fdsup://Directions/FactSet Auditing Viewer?action=AUDIT_VALUE&amp;DB=129&amp;ID1=00846U10&amp;VALUEID=01001&amp;SDATE=200902&amp;PERIODTYPE=QTR_STD&amp;window=popup_no_bar&amp;width=385&amp;height=120&amp;START_MAXIMIZED=FALSE&amp;creator=factset&amp;display_string=Audit"}</definedName>
    <definedName name="_1901__FDSAUDITLINK__" hidden="1">{"fdsup://Directions/FactSet Auditing Viewer?action=AUDIT_VALUE&amp;DB=129&amp;ID1=00846U10&amp;VALUEID=01001&amp;SDATE=201002&amp;PERIODTYPE=QTR_STD&amp;window=popup_no_bar&amp;width=385&amp;height=120&amp;START_MAXIMIZED=FALSE&amp;creator=factset&amp;display_string=Audit"}</definedName>
    <definedName name="_191__FDSAUDITLINK__" hidden="1">{"fdsup://directions/FAT Viewer?action=UPDATE&amp;creator=factset&amp;DYN_ARGS=TRUE&amp;DOC_NAME=FAT:FQL_AUDITING_CLIENT_TEMPLATE.FAT&amp;display_string=Audit&amp;VAR:KEY=FOFABKDYZA&amp;VAR:QUERY=RkZfRUJJVERBX09QRVIoUVRSLDQvMS8yMDA5LDYvMzAvMjAwOSwsLFVTRCk=&amp;WINDOW=FIRST_POPUP&amp;HEIGH","T=450&amp;WIDTH=450&amp;START_MAXIMIZED=FALSE&amp;VAR:CALENDAR=US&amp;VAR:SYMBOL=SIAL&amp;VAR:INDEX=0"}</definedName>
    <definedName name="_192__FDSAUDITLINK__" hidden="1">{"fdsup://directions/FAT Viewer?action=UPDATE&amp;creator=factset&amp;DYN_ARGS=TRUE&amp;DOC_NAME=FAT:FQL_AUDITING_CLIENT_TEMPLATE.FAT&amp;display_string=Audit&amp;VAR:KEY=HMJIHUHGXA&amp;VAR:QUERY=RkZfRUJJVERBX09QRVIoUVRSLDQvMS8yMDEwLDYvMzAvMjAxMCwsLFVTRCk=&amp;WINDOW=FIRST_POPUP&amp;HEIGH","T=450&amp;WIDTH=450&amp;START_MAXIMIZED=FALSE&amp;VAR:CALENDAR=US&amp;VAR:SYMBOL=SIAL&amp;VAR:INDEX=0"}</definedName>
    <definedName name="_193__FDSAUDITLINK__" hidden="1">{"fdsup://directions/FAT Viewer?action=UPDATE&amp;creator=factset&amp;DYN_ARGS=TRUE&amp;DOC_NAME=FAT:FQL_AUDITING_CLIENT_TEMPLATE.FAT&amp;display_string=Audit&amp;VAR:KEY=NOXOVYBIVS&amp;VAR:QUERY=RkZfRUJJVERBX09QRVIoUVRSLDQvMS8yMDA5LDYvMzAvMjAwOSwsLFVTRCk=&amp;WINDOW=FIRST_POPUP&amp;HEIGH","T=450&amp;WIDTH=450&amp;START_MAXIMIZED=FALSE&amp;VAR:CALENDAR=US&amp;VAR:SYMBOL=SHW&amp;VAR:INDEX=0"}</definedName>
    <definedName name="_194__FDSAUDITLINK__" hidden="1">{"fdsup://directions/FAT Viewer?action=UPDATE&amp;creator=factset&amp;DYN_ARGS=TRUE&amp;DOC_NAME=FAT:FQL_AUDITING_CLIENT_TEMPLATE.FAT&amp;display_string=Audit&amp;VAR:KEY=LALEVWNALE&amp;VAR:QUERY=RkZfRUJJVERBX09QRVIoUVRSLDQvMS8yMDEwLDYvMzAvMjAxMCwsLFVTRCk=&amp;WINDOW=FIRST_POPUP&amp;HEIGH","T=450&amp;WIDTH=450&amp;START_MAXIMIZED=FALSE&amp;VAR:CALENDAR=US&amp;VAR:SYMBOL=SHW&amp;VAR:INDEX=0"}</definedName>
    <definedName name="_195__FDSAUDITLINK__" hidden="1">{"fdsup://directions/FAT Viewer?action=UPDATE&amp;creator=factset&amp;DYN_ARGS=TRUE&amp;DOC_NAME=FAT:FQL_AUDITING_CLIENT_TEMPLATE.FAT&amp;display_string=Audit&amp;VAR:KEY=BWRWPCJELG&amp;VAR:QUERY=RkZfRUJJVERBX09QRVIoUVRSLDQvMS8yMDA5LDYvMzAvMjAwOSwsLFVTRCk=&amp;WINDOW=FIRST_POPUP&amp;HEIGH","T=450&amp;WIDTH=450&amp;START_MAXIMIZED=FALSE&amp;VAR:CALENDAR=US&amp;VAR:SYMBOL=SHLD&amp;VAR:INDEX=0"}</definedName>
    <definedName name="_196__FDSAUDITLINK__" hidden="1">{"fdsup://directions/FAT Viewer?action=UPDATE&amp;creator=factset&amp;DYN_ARGS=TRUE&amp;DOC_NAME=FAT:FQL_AUDITING_CLIENT_TEMPLATE.FAT&amp;display_string=Audit&amp;VAR:KEY=TIJURCVMNO&amp;VAR:QUERY=RkZfRUJJVERBX09QRVIoUVRSLDQvMS8yMDEwLDYvMzAvMjAxMCwsLFVTRCk=&amp;WINDOW=FIRST_POPUP&amp;HEIGH","T=450&amp;WIDTH=450&amp;START_MAXIMIZED=FALSE&amp;VAR:CALENDAR=US&amp;VAR:SYMBOL=SHLD&amp;VAR:INDEX=0"}</definedName>
    <definedName name="_197__FDSAUDITLINK__" hidden="1">{"fdsup://directions/FAT Viewer?action=UPDATE&amp;creator=factset&amp;DYN_ARGS=TRUE&amp;DOC_NAME=FAT:FQL_AUDITING_CLIENT_TEMPLATE.FAT&amp;display_string=Audit&amp;VAR:KEY=HSJUPEXEBS&amp;VAR:QUERY=RkZfRUJJVERBX09QRVIoUVRSLDQvMS8yMDA5LDYvMzAvMjAwOSwsLFVTRCk=&amp;WINDOW=FIRST_POPUP&amp;HEIGH","T=450&amp;WIDTH=450&amp;START_MAXIMIZED=FALSE&amp;VAR:CALENDAR=US&amp;VAR:SYMBOL=SEE&amp;VAR:INDEX=0"}</definedName>
    <definedName name="_198__FDSAUDITLINK__" hidden="1">{"fdsup://directions/FAT Viewer?action=UPDATE&amp;creator=factset&amp;DYN_ARGS=TRUE&amp;DOC_NAME=FAT:FQL_AUDITING_CLIENT_TEMPLATE.FAT&amp;display_string=Audit&amp;VAR:KEY=RMDYXIHQFI&amp;VAR:QUERY=RkZfRUJJVERBX09QRVIoUVRSLDQvMS8yMDEwLDYvMzAvMjAxMCwsLFVTRCk=&amp;WINDOW=FIRST_POPUP&amp;HEIGH","T=450&amp;WIDTH=450&amp;START_MAXIMIZED=FALSE&amp;VAR:CALENDAR=US&amp;VAR:SYMBOL=SEE&amp;VAR:INDEX=0"}</definedName>
    <definedName name="_199__FDSAUDITLINK__" hidden="1">{"fdsup://directions/FAT Viewer?action=UPDATE&amp;creator=factset&amp;DYN_ARGS=TRUE&amp;DOC_NAME=FAT:FQL_AUDITING_CLIENT_TEMPLATE.FAT&amp;display_string=Audit&amp;VAR:KEY=JCHMDCTUFM&amp;VAR:QUERY=RkZfRUJJVERBX09QRVIoUVRSLDQvMS8yMDA5LDYvMzAvMjAwOSwsLFVTRCk=&amp;WINDOW=FIRST_POPUP&amp;HEIGH","T=450&amp;WIDTH=450&amp;START_MAXIMIZED=FALSE&amp;VAR:CALENDAR=US&amp;VAR:SYMBOL=SE&amp;VAR:INDEX=0"}</definedName>
    <definedName name="_2__FDSAUDITLINK__" localSheetId="7" hidden="1">{"fdsup://Directions/FactSet Auditing Viewer?action=AUDIT_VALUE&amp;DB=129&amp;ID1=03783310&amp;VALUEID=02001&amp;SDATE=2009&amp;PERIODTYPE=ANN_STD&amp;window=popup_no_bar&amp;width=385&amp;height=120&amp;START_MAXIMIZED=FALSE&amp;creator=factset&amp;display_string=Audit"}</definedName>
    <definedName name="_2__FDSAUDITLINK__" hidden="1">{"fdsup://Directions/FactSet Auditing Viewer?action=AUDIT_VALUE&amp;DB=129&amp;ID1=03783310&amp;VALUEID=02001&amp;SDATE=2009&amp;PERIODTYPE=ANN_STD&amp;window=popup_no_bar&amp;width=385&amp;height=120&amp;START_MAXIMIZED=FALSE&amp;creator=factset&amp;display_string=Audit"}</definedName>
    <definedName name="_20__FDSAUDITLINK__" hidden="1">{"fdsup://directions/FAT Viewer?action=UPDATE&amp;creator=factset&amp;DYN_ARGS=TRUE&amp;DOC_NAME=FAT:FQL_AUDITING_CLIENT_TEMPLATE.FAT&amp;display_string=Audit&amp;VAR:KEY=NEVSZIZQHY&amp;VAR:QUERY=RkZfRUJJVERBX09QRVIoUVRSLDQvMS8yMDEwLDYvMzAvMjAxMCwsLFVTRCk=&amp;WINDOW=FIRST_POPUP&amp;HEIGH","T=450&amp;WIDTH=450&amp;START_MAXIMIZED=FALSE&amp;VAR:CALENDAR=US&amp;VAR:SYMBOL=XEL&amp;VAR:INDEX=0"}</definedName>
    <definedName name="_200__FDSAUDITLINK__" hidden="1">{"fdsup://directions/FAT Viewer?action=UPDATE&amp;creator=factset&amp;DYN_ARGS=TRUE&amp;DOC_NAME=FAT:FQL_AUDITING_CLIENT_TEMPLATE.FAT&amp;display_string=Audit&amp;VAR:KEY=PAVUDCPSRE&amp;VAR:QUERY=RkZfRUJJVERBX09QRVIoUVRSLDQvMS8yMDEwLDYvMzAvMjAxMCwsLFVTRCk=&amp;WINDOW=FIRST_POPUP&amp;HEIGH","T=450&amp;WIDTH=450&amp;START_MAXIMIZED=FALSE&amp;VAR:CALENDAR=US&amp;VAR:SYMBOL=SE&amp;VAR:INDEX=0"}</definedName>
    <definedName name="_201__FDSAUDITLINK__" hidden="1">{"fdsup://directions/FAT Viewer?action=UPDATE&amp;creator=factset&amp;DYN_ARGS=TRUE&amp;DOC_NAME=FAT:FQL_AUDITING_CLIENT_TEMPLATE.FAT&amp;display_string=Audit&amp;VAR:KEY=VSJODOHYLS&amp;VAR:QUERY=RkZfRUJJVERBX09QRVIoUVRSLDQvMS8yMDA5LDYvMzAvMjAwOSwsLFVTRCk=&amp;WINDOW=FIRST_POPUP&amp;HEIGH","T=450&amp;WIDTH=450&amp;START_MAXIMIZED=FALSE&amp;VAR:CALENDAR=US&amp;VAR:SYMBOL=SCHW&amp;VAR:INDEX=0"}</definedName>
    <definedName name="_202__FDSAUDITLINK__" hidden="1">{"fdsup://directions/FAT Viewer?action=UPDATE&amp;creator=factset&amp;DYN_ARGS=TRUE&amp;DOC_NAME=FAT:FQL_AUDITING_CLIENT_TEMPLATE.FAT&amp;display_string=Audit&amp;VAR:KEY=LSRMTSZEFM&amp;VAR:QUERY=RkZfRUJJVERBX09QRVIoUVRSLDQvMS8yMDEwLDYvMzAvMjAxMCwsLFVTRCk=&amp;WINDOW=FIRST_POPUP&amp;HEIGH","T=450&amp;WIDTH=450&amp;START_MAXIMIZED=FALSE&amp;VAR:CALENDAR=US&amp;VAR:SYMBOL=SCHW&amp;VAR:INDEX=0"}</definedName>
    <definedName name="_203__FDSAUDITLINK__" hidden="1">{"fdsup://directions/FAT Viewer?action=UPDATE&amp;creator=factset&amp;DYN_ARGS=TRUE&amp;DOC_NAME=FAT:FQL_AUDITING_CLIENT_TEMPLATE.FAT&amp;display_string=Audit&amp;VAR:KEY=XQPQTEJAXO&amp;VAR:QUERY=RkZfRUJJVERBX09QRVIoUVRSLDQvMS8yMDA5LDYvMzAvMjAwOSwsLFVTRCk=&amp;WINDOW=FIRST_POPUP&amp;HEIGH","T=450&amp;WIDTH=450&amp;START_MAXIMIZED=FALSE&amp;VAR:CALENDAR=US&amp;VAR:SYMBOL=SCG&amp;VAR:INDEX=0"}</definedName>
    <definedName name="_204__FDSAUDITLINK__" hidden="1">{"fdsup://directions/FAT Viewer?action=UPDATE&amp;creator=factset&amp;DYN_ARGS=TRUE&amp;DOC_NAME=FAT:FQL_AUDITING_CLIENT_TEMPLATE.FAT&amp;display_string=Audit&amp;VAR:KEY=VOFIPILIZY&amp;VAR:QUERY=RkZfRUJJVERBX09QRVIoUVRSLDQvMS8yMDEwLDYvMzAvMjAxMCwsLFVTRCk=&amp;WINDOW=FIRST_POPUP&amp;HEIGH","T=450&amp;WIDTH=450&amp;START_MAXIMIZED=FALSE&amp;VAR:CALENDAR=US&amp;VAR:SYMBOL=SCG&amp;VAR:INDEX=0"}</definedName>
    <definedName name="_205__FDSAUDITLINK__" hidden="1">{"fdsup://directions/FAT Viewer?action=UPDATE&amp;creator=factset&amp;DYN_ARGS=TRUE&amp;DOC_NAME=FAT:FQL_AUDITING_CLIENT_TEMPLATE.FAT&amp;display_string=Audit&amp;VAR:KEY=VOFKTUNUFC&amp;VAR:QUERY=RkZfRUJJVERBX09QRVIoUVRSLDQvMS8yMDA5LDYvMzAvMjAwOSwsLFVTRCk=&amp;WINDOW=FIRST_POPUP&amp;HEIGH","T=450&amp;WIDTH=450&amp;START_MAXIMIZED=FALSE&amp;VAR:CALENDAR=US&amp;VAR:SYMBOL=SBUX&amp;VAR:INDEX=0"}</definedName>
    <definedName name="_206__FDSAUDITLINK__" hidden="1">{"fdsup://directions/FAT Viewer?action=UPDATE&amp;creator=factset&amp;DYN_ARGS=TRUE&amp;DOC_NAME=FAT:FQL_AUDITING_CLIENT_TEMPLATE.FAT&amp;display_string=Audit&amp;VAR:KEY=LMJGFMDADY&amp;VAR:QUERY=RkZfRUJJVERBX09QRVIoUVRSLDQvMS8yMDEwLDYvMzAvMjAxMCwsLFVTRCk=&amp;WINDOW=FIRST_POPUP&amp;HEIGH","T=450&amp;WIDTH=450&amp;START_MAXIMIZED=FALSE&amp;VAR:CALENDAR=US&amp;VAR:SYMBOL=SBUX&amp;VAR:INDEX=0"}</definedName>
    <definedName name="_207__FDSAUDITLINK__" hidden="1">{"fdsup://directions/FAT Viewer?action=UPDATE&amp;creator=factset&amp;DYN_ARGS=TRUE&amp;DOC_NAME=FAT:FQL_AUDITING_CLIENT_TEMPLATE.FAT&amp;display_string=Audit&amp;VAR:KEY=RYHUPELOVO&amp;VAR:QUERY=RkZfRUJJVERBX09QRVIoUVRSLDQvMS8yMDA5LDYvMzAvMjAwOSwsLFVTRCk=&amp;WINDOW=FIRST_POPUP&amp;HEIGH","T=450&amp;WIDTH=450&amp;START_MAXIMIZED=FALSE&amp;VAR:CALENDAR=US&amp;VAR:SYMBOL=SAI&amp;VAR:INDEX=0"}</definedName>
    <definedName name="_208__FDSAUDITLINK__" hidden="1">{"fdsup://directions/FAT Viewer?action=UPDATE&amp;creator=factset&amp;DYN_ARGS=TRUE&amp;DOC_NAME=FAT:FQL_AUDITING_CLIENT_TEMPLATE.FAT&amp;display_string=Audit&amp;VAR:KEY=VOHITUVEVS&amp;VAR:QUERY=RkZfRUJJVERBX09QRVIoUVRSLDQvMS8yMDEwLDYvMzAvMjAxMCwsLFVTRCk=&amp;WINDOW=FIRST_POPUP&amp;HEIGH","T=450&amp;WIDTH=450&amp;START_MAXIMIZED=FALSE&amp;VAR:CALENDAR=US&amp;VAR:SYMBOL=SAI&amp;VAR:INDEX=0"}</definedName>
    <definedName name="_209__FDSAUDITLINK__" hidden="1">{"fdsup://directions/FAT Viewer?action=UPDATE&amp;creator=factset&amp;DYN_ARGS=TRUE&amp;DOC_NAME=FAT:FQL_AUDITING_CLIENT_TEMPLATE.FAT&amp;display_string=Audit&amp;VAR:KEY=FOTOZMLGDA&amp;VAR:QUERY=RkZfRUJJVERBX09QRVIoUVRSLDQvMS8yMDA5LDYvMzAvMjAwOSwsLFVTRCk=&amp;WINDOW=FIRST_POPUP&amp;HEIGH","T=450&amp;WIDTH=450&amp;START_MAXIMIZED=FALSE&amp;VAR:CALENDAR=US&amp;VAR:SYMBOL=S&amp;VAR:INDEX=0"}</definedName>
    <definedName name="_21__FDSAUDITLINK__" hidden="1">{"fdsup://directions/FAT Viewer?action=UPDATE&amp;creator=factset&amp;DYN_ARGS=TRUE&amp;DOC_NAME=FAT:FQL_AUDITING_CLIENT_TEMPLATE.FAT&amp;display_string=Audit&amp;VAR:KEY=NUDGVWTODA&amp;VAR:QUERY=RkZfRUJJVERBX09QRVIoUVRSLDQvMS8yMDA5LDYvMzAvMjAwOSwsLFVTRCk=&amp;WINDOW=FIRST_POPUP&amp;HEIGH","T=450&amp;WIDTH=450&amp;START_MAXIMIZED=FALSE&amp;VAR:CALENDAR=US&amp;VAR:SYMBOL=X&amp;VAR:INDEX=0"}</definedName>
    <definedName name="_210__FDSAUDITLINK__" hidden="1">{"fdsup://directions/FAT Viewer?action=UPDATE&amp;creator=factset&amp;DYN_ARGS=TRUE&amp;DOC_NAME=FAT:FQL_AUDITING_CLIENT_TEMPLATE.FAT&amp;display_string=Audit&amp;VAR:KEY=HCZADMXGZA&amp;VAR:QUERY=RkZfRUJJVERBX09QRVIoUVRSLDQvMS8yMDEwLDYvMzAvMjAxMCwsLFVTRCk=&amp;WINDOW=FIRST_POPUP&amp;HEIGH","T=450&amp;WIDTH=450&amp;START_MAXIMIZED=FALSE&amp;VAR:CALENDAR=US&amp;VAR:SYMBOL=S&amp;VAR:INDEX=0"}</definedName>
    <definedName name="_211__FDSAUDITLINK__" hidden="1">{"fdsup://directions/FAT Viewer?action=UPDATE&amp;creator=factset&amp;DYN_ARGS=TRUE&amp;DOC_NAME=FAT:FQL_AUDITING_CLIENT_TEMPLATE.FAT&amp;display_string=Audit&amp;VAR:KEY=FKFMFOBOLU&amp;VAR:QUERY=RkZfRUJJVERBX09QRVIoUVRSLDQvMS8yMDA5LDYvMzAvMjAwOSwsLFVTRCk=&amp;WINDOW=FIRST_POPUP&amp;HEIGH","T=450&amp;WIDTH=450&amp;START_MAXIMIZED=FALSE&amp;VAR:CALENDAR=US&amp;VAR:SYMBOL=RTN&amp;VAR:INDEX=0"}</definedName>
    <definedName name="_212__FDSAUDITLINK__" hidden="1">{"fdsup://directions/FAT Viewer?action=UPDATE&amp;creator=factset&amp;DYN_ARGS=TRUE&amp;DOC_NAME=FAT:FQL_AUDITING_CLIENT_TEMPLATE.FAT&amp;display_string=Audit&amp;VAR:KEY=XYJADKHUBC&amp;VAR:QUERY=RkZfRUJJVERBX09QRVIoUVRSLDQvMS8yMDEwLDYvMzAvMjAxMCwsLFVTRCk=&amp;WINDOW=FIRST_POPUP&amp;HEIGH","T=450&amp;WIDTH=450&amp;START_MAXIMIZED=FALSE&amp;VAR:CALENDAR=US&amp;VAR:SYMBOL=RTN&amp;VAR:INDEX=0"}</definedName>
    <definedName name="_213__FDSAUDITLINK__" hidden="1">{"fdsup://directions/FAT Viewer?action=UPDATE&amp;creator=factset&amp;DYN_ARGS=TRUE&amp;DOC_NAME=FAT:FQL_AUDITING_CLIENT_TEMPLATE.FAT&amp;display_string=Audit&amp;VAR:KEY=DCVUZETEHK&amp;VAR:QUERY=RkZfRUJJVERBX09QRVIoUVRSLDQvMS8yMDA5LDYvMzAvMjAwOSwsLFVTRCk=&amp;WINDOW=FIRST_POPUP&amp;HEIGH","T=450&amp;WIDTH=450&amp;START_MAXIMIZED=FALSE&amp;VAR:CALENDAR=US&amp;VAR:SYMBOL=RSH&amp;VAR:INDEX=0"}</definedName>
    <definedName name="_214__FDSAUDITLINK__" hidden="1">{"fdsup://directions/FAT Viewer?action=UPDATE&amp;creator=factset&amp;DYN_ARGS=TRUE&amp;DOC_NAME=FAT:FQL_AUDITING_CLIENT_TEMPLATE.FAT&amp;display_string=Audit&amp;VAR:KEY=PAHYRYDELM&amp;VAR:QUERY=RkZfRUJJVERBX09QRVIoUVRSLDQvMS8yMDEwLDYvMzAvMjAxMCwsLFVTRCk=&amp;WINDOW=FIRST_POPUP&amp;HEIGH","T=450&amp;WIDTH=450&amp;START_MAXIMIZED=FALSE&amp;VAR:CALENDAR=US&amp;VAR:SYMBOL=RSH&amp;VAR:INDEX=0"}</definedName>
    <definedName name="_215__FDSAUDITLINK__" hidden="1">{"fdsup://directions/FAT Viewer?action=UPDATE&amp;creator=factset&amp;DYN_ARGS=TRUE&amp;DOC_NAME=FAT:FQL_AUDITING_CLIENT_TEMPLATE.FAT&amp;display_string=Audit&amp;VAR:KEY=BGTULIBOLS&amp;VAR:QUERY=RkZfRUJJVERBX09QRVIoUVRSLDQvMS8yMDA5LDYvMzAvMjAwOSwsLFVTRCk=&amp;WINDOW=FIRST_POPUP&amp;HEIGH","T=450&amp;WIDTH=450&amp;START_MAXIMIZED=FALSE&amp;VAR:CALENDAR=US&amp;VAR:SYMBOL=RSG&amp;VAR:INDEX=0"}</definedName>
    <definedName name="_216__FDSAUDITLINK__" hidden="1">{"fdsup://directions/FAT Viewer?action=UPDATE&amp;creator=factset&amp;DYN_ARGS=TRUE&amp;DOC_NAME=FAT:FQL_AUDITING_CLIENT_TEMPLATE.FAT&amp;display_string=Audit&amp;VAR:KEY=HWNOVORCDM&amp;VAR:QUERY=RkZfRUJJVERBX09QRVIoUVRSLDQvMS8yMDEwLDYvMzAvMjAxMCwsLFVTRCk=&amp;WINDOW=FIRST_POPUP&amp;HEIGH","T=450&amp;WIDTH=450&amp;START_MAXIMIZED=FALSE&amp;VAR:CALENDAR=US&amp;VAR:SYMBOL=RSG&amp;VAR:INDEX=0"}</definedName>
    <definedName name="_217__FDSAUDITLINK__" hidden="1">{"fdsup://directions/FAT Viewer?action=UPDATE&amp;creator=factset&amp;DYN_ARGS=TRUE&amp;DOC_NAME=FAT:FQL_AUDITING_CLIENT_TEMPLATE.FAT&amp;display_string=Audit&amp;VAR:KEY=XAFCPMLMFU&amp;VAR:QUERY=RkZfRUJJVERBX09QRVIoUVRSLDQvMS8yMDA5LDYvMzAvMjAwOSwsLFVTRCk=&amp;WINDOW=FIRST_POPUP&amp;HEIGH","T=450&amp;WIDTH=450&amp;START_MAXIMIZED=FALSE&amp;VAR:CALENDAR=US&amp;VAR:SYMBOL=RRD&amp;VAR:INDEX=0"}</definedName>
    <definedName name="_218__FDSAUDITLINK__" hidden="1">{"fdsup://directions/FAT Viewer?action=UPDATE&amp;creator=factset&amp;DYN_ARGS=TRUE&amp;DOC_NAME=FAT:FQL_AUDITING_CLIENT_TEMPLATE.FAT&amp;display_string=Audit&amp;VAR:KEY=TANQJGBMBK&amp;VAR:QUERY=RkZfRUJJVERBX09QRVIoUVRSLDQvMS8yMDEwLDYvMzAvMjAxMCwsLFVTRCk=&amp;WINDOW=FIRST_POPUP&amp;HEIGH","T=450&amp;WIDTH=450&amp;START_MAXIMIZED=FALSE&amp;VAR:CALENDAR=US&amp;VAR:SYMBOL=RRD&amp;VAR:INDEX=0"}</definedName>
    <definedName name="_219__FDSAUDITLINK__" hidden="1">{"fdsup://directions/FAT Viewer?action=UPDATE&amp;creator=factset&amp;DYN_ARGS=TRUE&amp;DOC_NAME=FAT:FQL_AUDITING_CLIENT_TEMPLATE.FAT&amp;display_string=Audit&amp;VAR:KEY=XKFULUREDW&amp;VAR:QUERY=RkZfRUJJVERBX09QRVIoUVRSLDQvMS8yMDA5LDYvMzAvMjAwOSwsLFVTRCk=&amp;WINDOW=FIRST_POPUP&amp;HEIGH","T=450&amp;WIDTH=450&amp;START_MAXIMIZED=FALSE&amp;VAR:CALENDAR=US&amp;VAR:SYMBOL=RRC&amp;VAR:INDEX=0"}</definedName>
    <definedName name="_22__FDSAUDITLINK__" hidden="1">{"fdsup://directions/FAT Viewer?action=UPDATE&amp;creator=factset&amp;DYN_ARGS=TRUE&amp;DOC_NAME=FAT:FQL_AUDITING_CLIENT_TEMPLATE.FAT&amp;display_string=Audit&amp;VAR:KEY=ZCDGZERAJK&amp;VAR:QUERY=RkZfRUJJVERBX09QRVIoUVRSLDQvMS8yMDEwLDYvMzAvMjAxMCwsLFVTRCk=&amp;WINDOW=FIRST_POPUP&amp;HEIGH","T=450&amp;WIDTH=450&amp;START_MAXIMIZED=FALSE&amp;VAR:CALENDAR=US&amp;VAR:SYMBOL=X&amp;VAR:INDEX=0"}</definedName>
    <definedName name="_220__FDSAUDITLINK__" hidden="1">{"fdsup://directions/FAT Viewer?action=UPDATE&amp;creator=factset&amp;DYN_ARGS=TRUE&amp;DOC_NAME=FAT:FQL_AUDITING_CLIENT_TEMPLATE.FAT&amp;display_string=Audit&amp;VAR:KEY=DSVKBEHWRE&amp;VAR:QUERY=RkZfRUJJVERBX09QRVIoUVRSLDQvMS8yMDEwLDYvMzAvMjAxMCwsLFVTRCk=&amp;WINDOW=FIRST_POPUP&amp;HEIGH","T=450&amp;WIDTH=450&amp;START_MAXIMIZED=FALSE&amp;VAR:CALENDAR=US&amp;VAR:SYMBOL=RRC&amp;VAR:INDEX=0"}</definedName>
    <definedName name="_221__FDSAUDITLINK__" hidden="1">{"fdsup://directions/FAT Viewer?action=UPDATE&amp;creator=factset&amp;DYN_ARGS=TRUE&amp;DOC_NAME=FAT:FQL_AUDITING_CLIENT_TEMPLATE.FAT&amp;display_string=Audit&amp;VAR:KEY=ZGBSLYDWHA&amp;VAR:QUERY=RkZfRUJJVERBX09QRVIoUVRSLDQvMS8yMDA5LDYvMzAvMjAwOSwsLFVTRCk=&amp;WINDOW=FIRST_POPUP&amp;HEIGH","T=450&amp;WIDTH=450&amp;START_MAXIMIZED=FALSE&amp;VAR:CALENDAR=US&amp;VAR:SYMBOL=ROST&amp;VAR:INDEX=0"}</definedName>
    <definedName name="_222__FDSAUDITLINK__" hidden="1">{"fdsup://directions/FAT Viewer?action=UPDATE&amp;creator=factset&amp;DYN_ARGS=TRUE&amp;DOC_NAME=FAT:FQL_AUDITING_CLIENT_TEMPLATE.FAT&amp;display_string=Audit&amp;VAR:KEY=HKVUFKFQTU&amp;VAR:QUERY=RkZfRUJJVERBX09QRVIoUVRSLDQvMS8yMDEwLDYvMzAvMjAxMCwsLFVTRCk=&amp;WINDOW=FIRST_POPUP&amp;HEIGH","T=450&amp;WIDTH=450&amp;START_MAXIMIZED=FALSE&amp;VAR:CALENDAR=US&amp;VAR:SYMBOL=ROST&amp;VAR:INDEX=0"}</definedName>
    <definedName name="_223__FDSAUDITLINK__" hidden="1">{"fdsup://directions/FAT Viewer?action=UPDATE&amp;creator=factset&amp;DYN_ARGS=TRUE&amp;DOC_NAME=FAT:FQL_AUDITING_CLIENT_TEMPLATE.FAT&amp;display_string=Audit&amp;VAR:KEY=NKFQFQRSXS&amp;VAR:QUERY=RkZfRUJJVERBX09QRVIoUVRSLDQvMS8yMDA5LDYvMzAvMjAwOSwsLFVTRCk=&amp;WINDOW=FIRST_POPUP&amp;HEIGH","T=450&amp;WIDTH=450&amp;START_MAXIMIZED=FALSE&amp;VAR:CALENDAR=US&amp;VAR:SYMBOL=ROP&amp;VAR:INDEX=0"}</definedName>
    <definedName name="_224__FDSAUDITLINK__" hidden="1">{"fdsup://directions/FAT Viewer?action=UPDATE&amp;creator=factset&amp;DYN_ARGS=TRUE&amp;DOC_NAME=FAT:FQL_AUDITING_CLIENT_TEMPLATE.FAT&amp;display_string=Audit&amp;VAR:KEY=XWZQNWLOHU&amp;VAR:QUERY=RkZfRUJJVERBX09QRVIoUVRSLDQvMS8yMDEwLDYvMzAvMjAxMCwsLFVTRCk=&amp;WINDOW=FIRST_POPUP&amp;HEIGH","T=450&amp;WIDTH=450&amp;START_MAXIMIZED=FALSE&amp;VAR:CALENDAR=US&amp;VAR:SYMBOL=ROP&amp;VAR:INDEX=0"}</definedName>
    <definedName name="_225__FDSAUDITLINK__" hidden="1">{"fdsup://directions/FAT Viewer?action=UPDATE&amp;creator=factset&amp;DYN_ARGS=TRUE&amp;DOC_NAME=FAT:FQL_AUDITING_CLIENT_TEMPLATE.FAT&amp;display_string=Audit&amp;VAR:KEY=VYJQZIHMTG&amp;VAR:QUERY=RkZfRUJJVERBX09QRVIoUVRSLDQvMS8yMDA5LDYvMzAvMjAwOSwsLFVTRCk=&amp;WINDOW=FIRST_POPUP&amp;HEIGH","T=450&amp;WIDTH=450&amp;START_MAXIMIZED=FALSE&amp;VAR:CALENDAR=US&amp;VAR:SYMBOL=ROK&amp;VAR:INDEX=0"}</definedName>
    <definedName name="_226__FDSAUDITLINK__" hidden="1">{"fdsup://directions/FAT Viewer?action=UPDATE&amp;creator=factset&amp;DYN_ARGS=TRUE&amp;DOC_NAME=FAT:FQL_AUDITING_CLIENT_TEMPLATE.FAT&amp;display_string=Audit&amp;VAR:KEY=NIVEJCDGJE&amp;VAR:QUERY=RkZfRUJJVERBX09QRVIoUVRSLDQvMS8yMDEwLDYvMzAvMjAxMCwsLFVTRCk=&amp;WINDOW=FIRST_POPUP&amp;HEIGH","T=450&amp;WIDTH=450&amp;START_MAXIMIZED=FALSE&amp;VAR:CALENDAR=US&amp;VAR:SYMBOL=ROK&amp;VAR:INDEX=0"}</definedName>
    <definedName name="_227__FDSAUDITLINK__" hidden="1">{"fdsup://directions/FAT Viewer?action=UPDATE&amp;creator=factset&amp;DYN_ARGS=TRUE&amp;DOC_NAME=FAT:FQL_AUDITING_CLIENT_TEMPLATE.FAT&amp;display_string=Audit&amp;VAR:KEY=BGVILEHQPS&amp;VAR:QUERY=RkZfRUJJVERBX09QRVIoUVRSLDQvMS8yMDA5LDYvMzAvMjAwOSwsLFVTRCk=&amp;WINDOW=FIRST_POPUP&amp;HEIGH","T=450&amp;WIDTH=450&amp;START_MAXIMIZED=FALSE&amp;VAR:CALENDAR=US&amp;VAR:SYMBOL=RL&amp;VAR:INDEX=0"}</definedName>
    <definedName name="_228__FDSAUDITLINK__" hidden="1">{"fdsup://directions/FAT Viewer?action=UPDATE&amp;creator=factset&amp;DYN_ARGS=TRUE&amp;DOC_NAME=FAT:FQL_AUDITING_CLIENT_TEMPLATE.FAT&amp;display_string=Audit&amp;VAR:KEY=RUFCBCXSDU&amp;VAR:QUERY=RkZfRUJJVERBX09QRVIoUVRSLDQvMS8yMDEwLDYvMzAvMjAxMCwsLFVTRCk=&amp;WINDOW=FIRST_POPUP&amp;HEIGH","T=450&amp;WIDTH=450&amp;START_MAXIMIZED=FALSE&amp;VAR:CALENDAR=US&amp;VAR:SYMBOL=RL&amp;VAR:INDEX=0"}</definedName>
    <definedName name="_229__FDSAUDITLINK__" hidden="1">{"fdsup://directions/FAT Viewer?action=UPDATE&amp;creator=factset&amp;DYN_ARGS=TRUE&amp;DOC_NAME=FAT:FQL_AUDITING_CLIENT_TEMPLATE.FAT&amp;display_string=Audit&amp;VAR:KEY=FMRWDADEFC&amp;VAR:QUERY=RkZfRUJJVERBX09QRVIoUVRSLDQvMS8yMDA5LDYvMzAvMjAwOSwsLFVTRCk=&amp;WINDOW=FIRST_POPUP&amp;HEIGH","T=450&amp;WIDTH=450&amp;START_MAXIMIZED=FALSE&amp;VAR:CALENDAR=US&amp;VAR:SYMBOL=RHT&amp;VAR:INDEX=0"}</definedName>
    <definedName name="_23__FDSAUDITLINK__" hidden="1">{"fdsup://directions/FAT Viewer?action=UPDATE&amp;creator=factset&amp;DYN_ARGS=TRUE&amp;DOC_NAME=FAT:FQL_AUDITING_CLIENT_TEMPLATE.FAT&amp;display_string=Audit&amp;VAR:KEY=TOXUBALQZG&amp;VAR:QUERY=RkZfRUJJVERBX09QRVIoUVRSLDQvMS8yMDA5LDYvMzAvMjAwOSwsLFVTRCk=&amp;WINDOW=FIRST_POPUP&amp;HEIGH","T=450&amp;WIDTH=450&amp;START_MAXIMIZED=FALSE&amp;VAR:CALENDAR=US&amp;VAR:SYMBOL=WYNN&amp;VAR:INDEX=0"}</definedName>
    <definedName name="_230__FDSAUDITLINK__" hidden="1">{"fdsup://directions/FAT Viewer?action=UPDATE&amp;creator=factset&amp;DYN_ARGS=TRUE&amp;DOC_NAME=FAT:FQL_AUDITING_CLIENT_TEMPLATE.FAT&amp;display_string=Audit&amp;VAR:KEY=ZSXARITWRU&amp;VAR:QUERY=RkZfRUJJVERBX09QRVIoUVRSLDQvMS8yMDEwLDYvMzAvMjAxMCwsLFVTRCk=&amp;WINDOW=FIRST_POPUP&amp;HEIGH","T=450&amp;WIDTH=450&amp;START_MAXIMIZED=FALSE&amp;VAR:CALENDAR=US&amp;VAR:SYMBOL=RHT&amp;VAR:INDEX=0"}</definedName>
    <definedName name="_231__FDSAUDITLINK__" hidden="1">{"fdsup://directions/FAT Viewer?action=UPDATE&amp;creator=factset&amp;DYN_ARGS=TRUE&amp;DOC_NAME=FAT:FQL_AUDITING_CLIENT_TEMPLATE.FAT&amp;display_string=Audit&amp;VAR:KEY=NMPIZKTCPO&amp;VAR:QUERY=RkZfRUJJVERBX09QRVIoUVRSLDQvMS8yMDA5LDYvMzAvMjAwOSwsLFVTRCk=&amp;WINDOW=FIRST_POPUP&amp;HEIGH","T=450&amp;WIDTH=450&amp;START_MAXIMIZED=FALSE&amp;VAR:CALENDAR=US&amp;VAR:SYMBOL=RHI&amp;VAR:INDEX=0"}</definedName>
    <definedName name="_232__FDSAUDITLINK__" hidden="1">{"fdsup://directions/FAT Viewer?action=UPDATE&amp;creator=factset&amp;DYN_ARGS=TRUE&amp;DOC_NAME=FAT:FQL_AUDITING_CLIENT_TEMPLATE.FAT&amp;display_string=Audit&amp;VAR:KEY=BAFINQXYJK&amp;VAR:QUERY=RkZfRUJJVERBX09QRVIoUVRSLDQvMS8yMDEwLDYvMzAvMjAxMCwsLFVTRCk=&amp;WINDOW=FIRST_POPUP&amp;HEIGH","T=450&amp;WIDTH=450&amp;START_MAXIMIZED=FALSE&amp;VAR:CALENDAR=US&amp;VAR:SYMBOL=RHI&amp;VAR:INDEX=0"}</definedName>
    <definedName name="_233__FDSAUDITLINK__" hidden="1">{"fdsup://directions/FAT Viewer?action=UPDATE&amp;creator=factset&amp;DYN_ARGS=TRUE&amp;DOC_NAME=FAT:FQL_AUDITING_CLIENT_TEMPLATE.FAT&amp;display_string=Audit&amp;VAR:KEY=FWVIDMRWPC&amp;VAR:QUERY=RkZfRUJJVERBX09QRVIoUVRSLDQvMS8yMDA5LDYvMzAvMjAwOSwsLFVTRCk=&amp;WINDOW=FIRST_POPUP&amp;HEIGH","T=450&amp;WIDTH=450&amp;START_MAXIMIZED=FALSE&amp;VAR:CALENDAR=US&amp;VAR:SYMBOL=RF&amp;VAR:INDEX=0"}</definedName>
    <definedName name="_234__FDSAUDITLINK__" hidden="1">{"fdsup://directions/FAT Viewer?action=UPDATE&amp;creator=factset&amp;DYN_ARGS=TRUE&amp;DOC_NAME=FAT:FQL_AUDITING_CLIENT_TEMPLATE.FAT&amp;display_string=Audit&amp;VAR:KEY=LEJOXSTWRA&amp;VAR:QUERY=RkZfRUJJVERBX09QRVIoUVRSLDQvMS8yMDEwLDYvMzAvMjAxMCwsLFVTRCk=&amp;WINDOW=FIRST_POPUP&amp;HEIGH","T=450&amp;WIDTH=450&amp;START_MAXIMIZED=FALSE&amp;VAR:CALENDAR=US&amp;VAR:SYMBOL=RF&amp;VAR:INDEX=0"}</definedName>
    <definedName name="_235__FDSAUDITLINK__" hidden="1">{"fdsup://directions/FAT Viewer?action=UPDATE&amp;creator=factset&amp;DYN_ARGS=TRUE&amp;DOC_NAME=FAT:FQL_AUDITING_CLIENT_TEMPLATE.FAT&amp;display_string=Audit&amp;VAR:KEY=NOJQDUBABU&amp;VAR:QUERY=RkZfRUJJVERBX09QRVIoUVRSLDQvMS8yMDA5LDYvMzAvMjAwOSwsLFVTRCk=&amp;WINDOW=FIRST_POPUP&amp;HEIGH","T=450&amp;WIDTH=450&amp;START_MAXIMIZED=FALSE&amp;VAR:CALENDAR=US&amp;VAR:SYMBOL=RDC&amp;VAR:INDEX=0"}</definedName>
    <definedName name="_236__FDSAUDITLINK__" hidden="1">{"fdsup://directions/FAT Viewer?action=UPDATE&amp;creator=factset&amp;DYN_ARGS=TRUE&amp;DOC_NAME=FAT:FQL_AUDITING_CLIENT_TEMPLATE.FAT&amp;display_string=Audit&amp;VAR:KEY=BAHQHAPMZM&amp;VAR:QUERY=RkZfRUJJVERBX09QRVIoUVRSLDQvMS8yMDEwLDYvMzAvMjAxMCwsLFVTRCk=&amp;WINDOW=FIRST_POPUP&amp;HEIGH","T=450&amp;WIDTH=450&amp;START_MAXIMIZED=FALSE&amp;VAR:CALENDAR=US&amp;VAR:SYMBOL=RDC&amp;VAR:INDEX=0"}</definedName>
    <definedName name="_237__FDSAUDITLINK__" hidden="1">{"fdsup://directions/FAT Viewer?action=UPDATE&amp;creator=factset&amp;DYN_ARGS=TRUE&amp;DOC_NAME=FAT:FQL_AUDITING_CLIENT_TEMPLATE.FAT&amp;display_string=Audit&amp;VAR:KEY=BIHMFOJWVG&amp;VAR:QUERY=RkZfRUJJVERBX09QRVIoUVRSLDQvMS8yMDA5LDYvMzAvMjAwOSwsLFVTRCk=&amp;WINDOW=FIRST_POPUP&amp;HEIGH","T=450&amp;WIDTH=450&amp;START_MAXIMIZED=FALSE&amp;VAR:CALENDAR=US&amp;VAR:SYMBOL=RAI&amp;VAR:INDEX=0"}</definedName>
    <definedName name="_238__FDSAUDITLINK__" hidden="1">{"fdsup://directions/FAT Viewer?action=UPDATE&amp;creator=factset&amp;DYN_ARGS=TRUE&amp;DOC_NAME=FAT:FQL_AUDITING_CLIENT_TEMPLATE.FAT&amp;display_string=Audit&amp;VAR:KEY=HKVILWBGJG&amp;VAR:QUERY=RkZfRUJJVERBX09QRVIoUVRSLDQvMS8yMDEwLDYvMzAvMjAxMCwsLFVTRCk=&amp;WINDOW=FIRST_POPUP&amp;HEIGH","T=450&amp;WIDTH=450&amp;START_MAXIMIZED=FALSE&amp;VAR:CALENDAR=US&amp;VAR:SYMBOL=RAI&amp;VAR:INDEX=0"}</definedName>
    <definedName name="_239__FDSAUDITLINK__" hidden="1">{"fdsup://directions/FAT Viewer?action=UPDATE&amp;creator=factset&amp;DYN_ARGS=TRUE&amp;DOC_NAME=FAT:FQL_AUDITING_CLIENT_TEMPLATE.FAT&amp;display_string=Audit&amp;VAR:KEY=DGLCBEPGVO&amp;VAR:QUERY=RkZfRUJJVERBX09QRVIoUVRSLDQvMS8yMDA5LDYvMzAvMjAwOSwsLFVTRCk=&amp;WINDOW=FIRST_POPUP&amp;HEIGH","T=450&amp;WIDTH=450&amp;START_MAXIMIZED=FALSE&amp;VAR:CALENDAR=US&amp;VAR:SYMBOL=R&amp;VAR:INDEX=0"}</definedName>
    <definedName name="_24__FDSAUDITLINK__" hidden="1">{"fdsup://directions/FAT Viewer?action=UPDATE&amp;creator=factset&amp;DYN_ARGS=TRUE&amp;DOC_NAME=FAT:FQL_AUDITING_CLIENT_TEMPLATE.FAT&amp;display_string=Audit&amp;VAR:KEY=DCPIFIFMNU&amp;VAR:QUERY=RkZfRUJJVERBX09QRVIoUVRSLDQvMS8yMDEwLDYvMzAvMjAxMCwsLFVTRCk=&amp;WINDOW=FIRST_POPUP&amp;HEIGH","T=450&amp;WIDTH=450&amp;START_MAXIMIZED=FALSE&amp;VAR:CALENDAR=US&amp;VAR:SYMBOL=WYNN&amp;VAR:INDEX=0"}</definedName>
    <definedName name="_240__FDSAUDITLINK__" hidden="1">{"fdsup://directions/FAT Viewer?action=UPDATE&amp;creator=factset&amp;DYN_ARGS=TRUE&amp;DOC_NAME=FAT:FQL_AUDITING_CLIENT_TEMPLATE.FAT&amp;display_string=Audit&amp;VAR:KEY=BYXSTIJCXA&amp;VAR:QUERY=RkZfRUJJVERBX09QRVIoUVRSLDQvMS8yMDEwLDYvMzAvMjAxMCwsLFVTRCk=&amp;WINDOW=FIRST_POPUP&amp;HEIGH","T=450&amp;WIDTH=450&amp;START_MAXIMIZED=FALSE&amp;VAR:CALENDAR=US&amp;VAR:SYMBOL=R&amp;VAR:INDEX=0"}</definedName>
    <definedName name="_241__FDSAUDITLINK__" hidden="1">{"fdsup://directions/FAT Viewer?action=UPDATE&amp;creator=factset&amp;DYN_ARGS=TRUE&amp;DOC_NAME=FAT:FQL_AUDITING_CLIENT_TEMPLATE.FAT&amp;display_string=Audit&amp;VAR:KEY=VEHCPYZOXY&amp;VAR:QUERY=RkZfRUJJVERBX09QRVIoUVRSLDQvMS8yMDA5LDYvMzAvMjAwOSwsLFVTRCk=&amp;WINDOW=FIRST_POPUP&amp;HEIGH","T=450&amp;WIDTH=450&amp;START_MAXIMIZED=FALSE&amp;VAR:CALENDAR=US&amp;VAR:SYMBOL=QLGC&amp;VAR:INDEX=0"}</definedName>
    <definedName name="_242__FDSAUDITLINK__" hidden="1">{"fdsup://directions/FAT Viewer?action=UPDATE&amp;creator=factset&amp;DYN_ARGS=TRUE&amp;DOC_NAME=FAT:FQL_AUDITING_CLIENT_TEMPLATE.FAT&amp;display_string=Audit&amp;VAR:KEY=BKNMVUNOXK&amp;VAR:QUERY=RkZfRUJJVERBX09QRVIoUVRSLDQvMS8yMDEwLDYvMzAvMjAxMCwsLFVTRCk=&amp;WINDOW=FIRST_POPUP&amp;HEIGH","T=450&amp;WIDTH=450&amp;START_MAXIMIZED=FALSE&amp;VAR:CALENDAR=US&amp;VAR:SYMBOL=QLGC&amp;VAR:INDEX=0"}</definedName>
    <definedName name="_243__FDSAUDITLINK__" hidden="1">{"fdsup://directions/FAT Viewer?action=UPDATE&amp;creator=factset&amp;DYN_ARGS=TRUE&amp;DOC_NAME=FAT:FQL_AUDITING_CLIENT_TEMPLATE.FAT&amp;display_string=Audit&amp;VAR:KEY=VORMTIVMZE&amp;VAR:QUERY=RkZfRUJJVERBX09QRVIoUVRSLDQvMS8yMDA5LDYvMzAvMjAwOSwsLFVTRCk=&amp;WINDOW=FIRST_POPUP&amp;HEIGH","T=450&amp;WIDTH=450&amp;START_MAXIMIZED=FALSE&amp;VAR:CALENDAR=US&amp;VAR:SYMBOL=QEP&amp;VAR:INDEX=0"}</definedName>
    <definedName name="_244__FDSAUDITLINK__" hidden="1">{"fdsup://directions/FAT Viewer?action=UPDATE&amp;creator=factset&amp;DYN_ARGS=TRUE&amp;DOC_NAME=FAT:FQL_AUDITING_CLIENT_TEMPLATE.FAT&amp;display_string=Audit&amp;VAR:KEY=HUJMPIFYXI&amp;VAR:QUERY=RkZfRUJJVERBX09QRVIoUVRSLDQvMS8yMDEwLDYvMzAvMjAxMCwsLFVTRCk=&amp;WINDOW=FIRST_POPUP&amp;HEIGH","T=450&amp;WIDTH=450&amp;START_MAXIMIZED=FALSE&amp;VAR:CALENDAR=US&amp;VAR:SYMBOL=QEP&amp;VAR:INDEX=0"}</definedName>
    <definedName name="_245__FDSAUDITLINK__" hidden="1">{"fdsup://directions/FAT Viewer?action=UPDATE&amp;creator=factset&amp;DYN_ARGS=TRUE&amp;DOC_NAME=FAT:FQL_AUDITING_CLIENT_TEMPLATE.FAT&amp;display_string=Audit&amp;VAR:KEY=LMLSLUBWVY&amp;VAR:QUERY=RkZfRUJJVERBX09QRVIoUVRSLDQvMS8yMDA5LDYvMzAvMjAwOSwsLFVTRCk=&amp;WINDOW=FIRST_POPUP&amp;HEIGH","T=450&amp;WIDTH=450&amp;START_MAXIMIZED=FALSE&amp;VAR:CALENDAR=US&amp;VAR:SYMBOL=QCOM&amp;VAR:INDEX=0"}</definedName>
    <definedName name="_246__FDSAUDITLINK__" hidden="1">{"fdsup://directions/FAT Viewer?action=UPDATE&amp;creator=factset&amp;DYN_ARGS=TRUE&amp;DOC_NAME=FAT:FQL_AUDITING_CLIENT_TEMPLATE.FAT&amp;display_string=Audit&amp;VAR:KEY=VMXURULYBA&amp;VAR:QUERY=RkZfRUJJVERBX09QRVIoUVRSLDQvMS8yMDEwLDYvMzAvMjAxMCwsLFVTRCk=&amp;WINDOW=FIRST_POPUP&amp;HEIGH","T=450&amp;WIDTH=450&amp;START_MAXIMIZED=FALSE&amp;VAR:CALENDAR=US&amp;VAR:SYMBOL=QCOM&amp;VAR:INDEX=0"}</definedName>
    <definedName name="_247__FDSAUDITLINK__" hidden="1">{"fdsup://directions/FAT Viewer?action=UPDATE&amp;creator=factset&amp;DYN_ARGS=TRUE&amp;DOC_NAME=FAT:FQL_AUDITING_CLIENT_TEMPLATE.FAT&amp;display_string=Audit&amp;VAR:KEY=NCLCDMPKBU&amp;VAR:QUERY=RkZfRUJJVERBX09QRVIoUVRSLDQvMS8yMDA5LDYvMzAvMjAwOSwsLFVTRCk=&amp;WINDOW=FIRST_POPUP&amp;HEIGH","T=450&amp;WIDTH=450&amp;START_MAXIMIZED=FALSE&amp;VAR:CALENDAR=US&amp;VAR:SYMBOL=Q&amp;VAR:INDEX=0"}</definedName>
    <definedName name="_248__FDSAUDITLINK__" hidden="1">{"fdsup://directions/FAT Viewer?action=UPDATE&amp;creator=factset&amp;DYN_ARGS=TRUE&amp;DOC_NAME=FAT:FQL_AUDITING_CLIENT_TEMPLATE.FAT&amp;display_string=Audit&amp;VAR:KEY=NINIHQHIPO&amp;VAR:QUERY=RkZfRUJJVERBX09QRVIoUVRSLDQvMS8yMDEwLDYvMzAvMjAxMCwsLFVTRCk=&amp;WINDOW=FIRST_POPUP&amp;HEIGH","T=450&amp;WIDTH=450&amp;START_MAXIMIZED=FALSE&amp;VAR:CALENDAR=US&amp;VAR:SYMBOL=Q&amp;VAR:INDEX=0"}</definedName>
    <definedName name="_249__FDSAUDITLINK__" hidden="1">{"fdsup://directions/FAT Viewer?action=UPDATE&amp;creator=factset&amp;DYN_ARGS=TRUE&amp;DOC_NAME=FAT:FQL_AUDITING_CLIENT_TEMPLATE.FAT&amp;display_string=Audit&amp;VAR:KEY=LQNQPGDQJK&amp;VAR:QUERY=RkZfRUJJVERBX09QRVIoUVRSLDQvMS8yMDA5LDYvMzAvMjAwOSwsLFVTRCk=&amp;WINDOW=FIRST_POPUP&amp;HEIGH","T=450&amp;WIDTH=450&amp;START_MAXIMIZED=FALSE&amp;VAR:CALENDAR=US&amp;VAR:SYMBOL=PXD&amp;VAR:INDEX=0"}</definedName>
    <definedName name="_25__FDSAUDITLINK__" hidden="1">{"fdsup://directions/FAT Viewer?action=UPDATE&amp;creator=factset&amp;DYN_ARGS=TRUE&amp;DOC_NAME=FAT:FQL_AUDITING_CLIENT_TEMPLATE.FAT&amp;display_string=Audit&amp;VAR:KEY=BSHUTKFQTQ&amp;VAR:QUERY=RkZfRUJJVERBX09QRVIoUVRSLDQvMS8yMDA5LDYvMzAvMjAwOSwsLFVTRCk=&amp;WINDOW=FIRST_POPUP&amp;HEIGH","T=450&amp;WIDTH=450&amp;START_MAXIMIZED=FALSE&amp;VAR:CALENDAR=US&amp;VAR:SYMBOL=WYN&amp;VAR:INDEX=0"}</definedName>
    <definedName name="_250__FDSAUDITLINK__" hidden="1">{"fdsup://directions/FAT Viewer?action=UPDATE&amp;creator=factset&amp;DYN_ARGS=TRUE&amp;DOC_NAME=FAT:FQL_AUDITING_CLIENT_TEMPLATE.FAT&amp;display_string=Audit&amp;VAR:KEY=PYPOPIFAVQ&amp;VAR:QUERY=RkZfRUJJVERBX09QRVIoUVRSLDQvMS8yMDEwLDYvMzAvMjAxMCwsLFVTRCk=&amp;WINDOW=FIRST_POPUP&amp;HEIGH","T=450&amp;WIDTH=450&amp;START_MAXIMIZED=FALSE&amp;VAR:CALENDAR=US&amp;VAR:SYMBOL=PXD&amp;VAR:INDEX=0"}</definedName>
    <definedName name="_251__FDSAUDITLINK__" hidden="1">{"fdsup://directions/FAT Viewer?action=UPDATE&amp;creator=factset&amp;DYN_ARGS=TRUE&amp;DOC_NAME=FAT:FQL_AUDITING_CLIENT_TEMPLATE.FAT&amp;display_string=Audit&amp;VAR:KEY=ZYDCBYBGFI&amp;VAR:QUERY=RkZfRUJJVERBX09QRVIoUVRSLDQvMS8yMDA5LDYvMzAvMjAwOSwsLFVTRCk=&amp;WINDOW=FIRST_POPUP&amp;HEIGH","T=450&amp;WIDTH=450&amp;START_MAXIMIZED=FALSE&amp;VAR:CALENDAR=US&amp;VAR:SYMBOL=PX&amp;VAR:INDEX=0"}</definedName>
    <definedName name="_252__FDSAUDITLINK__" hidden="1">{"fdsup://directions/FAT Viewer?action=UPDATE&amp;creator=factset&amp;DYN_ARGS=TRUE&amp;DOC_NAME=FAT:FQL_AUDITING_CLIENT_TEMPLATE.FAT&amp;display_string=Audit&amp;VAR:KEY=NEVUZSLSJA&amp;VAR:QUERY=RkZfRUJJVERBX09QRVIoUVRSLDQvMS8yMDEwLDYvMzAvMjAxMCwsLFVTRCk=&amp;WINDOW=FIRST_POPUP&amp;HEIGH","T=450&amp;WIDTH=450&amp;START_MAXIMIZED=FALSE&amp;VAR:CALENDAR=US&amp;VAR:SYMBOL=PX&amp;VAR:INDEX=0"}</definedName>
    <definedName name="_253__FDSAUDITLINK__" hidden="1">{"fdsup://directions/FAT Viewer?action=UPDATE&amp;creator=factset&amp;DYN_ARGS=TRUE&amp;DOC_NAME=FAT:FQL_AUDITING_CLIENT_TEMPLATE.FAT&amp;display_string=Audit&amp;VAR:KEY=LQDYTWLQDS&amp;VAR:QUERY=RkZfRUJJVERBX09QRVIoUVRSLDQvMS8yMDA5LDYvMzAvMjAwOSwsLFVTRCk=&amp;WINDOW=FIRST_POPUP&amp;HEIGH","T=450&amp;WIDTH=450&amp;START_MAXIMIZED=FALSE&amp;VAR:CALENDAR=US&amp;VAR:SYMBOL=PWR&amp;VAR:INDEX=0"}</definedName>
    <definedName name="_254__FDSAUDITLINK__" hidden="1">{"fdsup://directions/FAT Viewer?action=UPDATE&amp;creator=factset&amp;DYN_ARGS=TRUE&amp;DOC_NAME=FAT:FQL_AUDITING_CLIENT_TEMPLATE.FAT&amp;display_string=Audit&amp;VAR:KEY=BAPOXMBUFG&amp;VAR:QUERY=RkZfRUJJVERBX09QRVIoUVRSLDQvMS8yMDEwLDYvMzAvMjAxMCwsLFVTRCk=&amp;WINDOW=FIRST_POPUP&amp;HEIGH","T=450&amp;WIDTH=450&amp;START_MAXIMIZED=FALSE&amp;VAR:CALENDAR=US&amp;VAR:SYMBOL=PWR&amp;VAR:INDEX=0"}</definedName>
    <definedName name="_255__FDSAUDITLINK__" hidden="1">{"fdsup://directions/FAT Viewer?action=UPDATE&amp;creator=factset&amp;DYN_ARGS=TRUE&amp;DOC_NAME=FAT:FQL_AUDITING_CLIENT_TEMPLATE.FAT&amp;display_string=Audit&amp;VAR:KEY=LSXWVWVETI&amp;VAR:QUERY=RkZfRUJJVERBX09QRVIoUVRSLDQvMS8yMDA5LDYvMzAvMjAwOSwsLFVTRCk=&amp;WINDOW=FIRST_POPUP&amp;HEIGH","T=450&amp;WIDTH=450&amp;START_MAXIMIZED=FALSE&amp;VAR:CALENDAR=US&amp;VAR:SYMBOL=PTV&amp;VAR:INDEX=0"}</definedName>
    <definedName name="_256__FDSAUDITLINK__" hidden="1">{"fdsup://directions/FAT Viewer?action=UPDATE&amp;creator=factset&amp;DYN_ARGS=TRUE&amp;DOC_NAME=FAT:FQL_AUDITING_CLIENT_TEMPLATE.FAT&amp;display_string=Audit&amp;VAR:KEY=ZYTQLKNSPW&amp;VAR:QUERY=RkZfRUJJVERBX09QRVIoUVRSLDQvMS8yMDEwLDYvMzAvMjAxMCwsLFVTRCk=&amp;WINDOW=FIRST_POPUP&amp;HEIGH","T=450&amp;WIDTH=450&amp;START_MAXIMIZED=FALSE&amp;VAR:CALENDAR=US&amp;VAR:SYMBOL=PTV&amp;VAR:INDEX=0"}</definedName>
    <definedName name="_257__FDSAUDITLINK__" hidden="1">{"fdsup://directions/FAT Viewer?action=UPDATE&amp;creator=factset&amp;DYN_ARGS=TRUE&amp;DOC_NAME=FAT:FQL_AUDITING_CLIENT_TEMPLATE.FAT&amp;display_string=Audit&amp;VAR:KEY=FKDUNMPQBY&amp;VAR:QUERY=RkZfRUJJVERBX09QRVIoUVRSLDQvMS8yMDA5LDYvMzAvMjAwOSwsLFVTRCk=&amp;WINDOW=FIRST_POPUP&amp;HEIGH","T=450&amp;WIDTH=450&amp;START_MAXIMIZED=FALSE&amp;VAR:CALENDAR=US&amp;VAR:SYMBOL=PSA&amp;VAR:INDEX=0"}</definedName>
    <definedName name="_258__FDSAUDITLINK__" hidden="1">{"fdsup://directions/FAT Viewer?action=UPDATE&amp;creator=factset&amp;DYN_ARGS=TRUE&amp;DOC_NAME=FAT:FQL_AUDITING_CLIENT_TEMPLATE.FAT&amp;display_string=Audit&amp;VAR:KEY=VGJSLUPADS&amp;VAR:QUERY=RkZfRUJJVERBX09QRVIoUVRSLDQvMS8yMDEwLDYvMzAvMjAxMCwsLFVTRCk=&amp;WINDOW=FIRST_POPUP&amp;HEIGH","T=450&amp;WIDTH=450&amp;START_MAXIMIZED=FALSE&amp;VAR:CALENDAR=US&amp;VAR:SYMBOL=PSA&amp;VAR:INDEX=0"}</definedName>
    <definedName name="_259__FDSAUDITLINK__" hidden="1">{"fdsup://directions/FAT Viewer?action=UPDATE&amp;creator=factset&amp;DYN_ARGS=TRUE&amp;DOC_NAME=FAT:FQL_AUDITING_CLIENT_TEMPLATE.FAT&amp;display_string=Audit&amp;VAR:KEY=LSLQZARINE&amp;VAR:QUERY=RkZfRUJJVERBX09QRVIoUVRSLDQvMS8yMDA5LDYvMzAvMjAwOSwsLFVTRCk=&amp;WINDOW=FIRST_POPUP&amp;HEIGH","T=450&amp;WIDTH=450&amp;START_MAXIMIZED=FALSE&amp;VAR:CALENDAR=US&amp;VAR:SYMBOL=PRU&amp;VAR:INDEX=0"}</definedName>
    <definedName name="_26__123Graph_ALIQUIDS" hidden="1">[1]P!$S$78:$AL$78</definedName>
    <definedName name="_26__FDSAUDITLINK__" hidden="1">{"fdsup://directions/FAT Viewer?action=UPDATE&amp;creator=factset&amp;DYN_ARGS=TRUE&amp;DOC_NAME=FAT:FQL_AUDITING_CLIENT_TEMPLATE.FAT&amp;display_string=Audit&amp;VAR:KEY=FKBOTWFQTY&amp;VAR:QUERY=RkZfRUJJVERBX09QRVIoUVRSLDQvMS8yMDEwLDYvMzAvMjAxMCwsLFVTRCk=&amp;WINDOW=FIRST_POPUP&amp;HEIGH","T=450&amp;WIDTH=450&amp;START_MAXIMIZED=FALSE&amp;VAR:CALENDAR=US&amp;VAR:SYMBOL=WYN&amp;VAR:INDEX=0"}</definedName>
    <definedName name="_260__FDSAUDITLINK__" hidden="1">{"fdsup://directions/FAT Viewer?action=UPDATE&amp;creator=factset&amp;DYN_ARGS=TRUE&amp;DOC_NAME=FAT:FQL_AUDITING_CLIENT_TEMPLATE.FAT&amp;display_string=Audit&amp;VAR:KEY=HKZGBUXAXG&amp;VAR:QUERY=RkZfRUJJVERBX09QRVIoUVRSLDQvMS8yMDEwLDYvMzAvMjAxMCwsLFVTRCk=&amp;WINDOW=FIRST_POPUP&amp;HEIGH","T=450&amp;WIDTH=450&amp;START_MAXIMIZED=FALSE&amp;VAR:CALENDAR=US&amp;VAR:SYMBOL=PRU&amp;VAR:INDEX=0"}</definedName>
    <definedName name="_261__FDSAUDITLINK__" hidden="1">{"fdsup://directions/FAT Viewer?action=UPDATE&amp;creator=factset&amp;DYN_ARGS=TRUE&amp;DOC_NAME=FAT:FQL_AUDITING_CLIENT_TEMPLATE.FAT&amp;display_string=Audit&amp;VAR:KEY=VEZCFSZMRO&amp;VAR:QUERY=RkZfRUJJVERBX09QRVIoUVRSLDQvMS8yMDA5LDYvMzAvMjAwOSwsLFVTRCk=&amp;WINDOW=FIRST_POPUP&amp;HEIGH","T=450&amp;WIDTH=450&amp;START_MAXIMIZED=FALSE&amp;VAR:CALENDAR=US&amp;VAR:SYMBOL=PPL&amp;VAR:INDEX=0"}</definedName>
    <definedName name="_262__FDSAUDITLINK__" hidden="1">{"fdsup://directions/FAT Viewer?action=UPDATE&amp;creator=factset&amp;DYN_ARGS=TRUE&amp;DOC_NAME=FAT:FQL_AUDITING_CLIENT_TEMPLATE.FAT&amp;display_string=Audit&amp;VAR:KEY=FMDWBKVCBA&amp;VAR:QUERY=RkZfRUJJVERBX09QRVIoUVRSLDQvMS8yMDEwLDYvMzAvMjAxMCwsLFVTRCk=&amp;WINDOW=FIRST_POPUP&amp;HEIGH","T=450&amp;WIDTH=450&amp;START_MAXIMIZED=FALSE&amp;VAR:CALENDAR=US&amp;VAR:SYMBOL=PPL&amp;VAR:INDEX=0"}</definedName>
    <definedName name="_263__FDSAUDITLINK__" hidden="1">{"fdsup://directions/FAT Viewer?action=UPDATE&amp;creator=factset&amp;DYN_ARGS=TRUE&amp;DOC_NAME=FAT:FQL_AUDITING_CLIENT_TEMPLATE.FAT&amp;display_string=Audit&amp;VAR:KEY=NERYVKHSBY&amp;VAR:QUERY=RkZfRUJJVERBX09QRVIoUVRSLDQvMS8yMDA5LDYvMzAvMjAwOSwsLFVTRCk=&amp;WINDOW=FIRST_POPUP&amp;HEIGH","T=450&amp;WIDTH=450&amp;START_MAXIMIZED=FALSE&amp;VAR:CALENDAR=US&amp;VAR:SYMBOL=PPG&amp;VAR:INDEX=0"}</definedName>
    <definedName name="_264__FDSAUDITLINK__" hidden="1">{"fdsup://directions/FAT Viewer?action=UPDATE&amp;creator=factset&amp;DYN_ARGS=TRUE&amp;DOC_NAME=FAT:FQL_AUDITING_CLIENT_TEMPLATE.FAT&amp;display_string=Audit&amp;VAR:KEY=ZKNILWTMTI&amp;VAR:QUERY=RkZfRUJJVERBX09QRVIoUVRSLDQvMS8yMDEwLDYvMzAvMjAxMCwsLFVTRCk=&amp;WINDOW=FIRST_POPUP&amp;HEIGH","T=450&amp;WIDTH=450&amp;START_MAXIMIZED=FALSE&amp;VAR:CALENDAR=US&amp;VAR:SYMBOL=PPG&amp;VAR:INDEX=0"}</definedName>
    <definedName name="_265__FDSAUDITLINK__" hidden="1">{"fdsup://directions/FAT Viewer?action=UPDATE&amp;creator=factset&amp;DYN_ARGS=TRUE&amp;DOC_NAME=FAT:FQL_AUDITING_CLIENT_TEMPLATE.FAT&amp;display_string=Audit&amp;VAR:KEY=VADWJQTWXS&amp;VAR:QUERY=RkZfRUJJVERBX09QRVIoUVRSLDQvMS8yMDA5LDYvMzAvMjAwOSwsLFVTRCk=&amp;WINDOW=FIRST_POPUP&amp;HEIGH","T=450&amp;WIDTH=450&amp;START_MAXIMIZED=FALSE&amp;VAR:CALENDAR=US&amp;VAR:SYMBOL=POM&amp;VAR:INDEX=0"}</definedName>
    <definedName name="_266__FDSAUDITLINK__" hidden="1">{"fdsup://directions/FAT Viewer?action=UPDATE&amp;creator=factset&amp;DYN_ARGS=TRUE&amp;DOC_NAME=FAT:FQL_AUDITING_CLIENT_TEMPLATE.FAT&amp;display_string=Audit&amp;VAR:KEY=DMJUBWPEVY&amp;VAR:QUERY=RkZfRUJJVERBX09QRVIoUVRSLDQvMS8yMDEwLDYvMzAvMjAxMCwsLFVTRCk=&amp;WINDOW=FIRST_POPUP&amp;HEIGH","T=450&amp;WIDTH=450&amp;START_MAXIMIZED=FALSE&amp;VAR:CALENDAR=US&amp;VAR:SYMBOL=POM&amp;VAR:INDEX=0"}</definedName>
    <definedName name="_267__FDSAUDITLINK__" hidden="1">{"fdsup://directions/FAT Viewer?action=UPDATE&amp;creator=factset&amp;DYN_ARGS=TRUE&amp;DOC_NAME=FAT:FQL_AUDITING_CLIENT_TEMPLATE.FAT&amp;display_string=Audit&amp;VAR:KEY=ZIXUTKBSVQ&amp;VAR:QUERY=RkZfRUJJVERBX09QRVIoUVRSLDQvMS8yMDA5LDYvMzAvMjAwOSwsLFVTRCk=&amp;WINDOW=FIRST_POPUP&amp;HEIGH","T=450&amp;WIDTH=450&amp;START_MAXIMIZED=FALSE&amp;VAR:CALENDAR=US&amp;VAR:SYMBOL=PNW&amp;VAR:INDEX=0"}</definedName>
    <definedName name="_268__FDSAUDITLINK__" hidden="1">{"fdsup://directions/FAT Viewer?action=UPDATE&amp;creator=factset&amp;DYN_ARGS=TRUE&amp;DOC_NAME=FAT:FQL_AUDITING_CLIENT_TEMPLATE.FAT&amp;display_string=Audit&amp;VAR:KEY=ZMDADMXGPO&amp;VAR:QUERY=RkZfRUJJVERBX09QRVIoUVRSLDQvMS8yMDEwLDYvMzAvMjAxMCwsLFVTRCk=&amp;WINDOW=FIRST_POPUP&amp;HEIGH","T=450&amp;WIDTH=450&amp;START_MAXIMIZED=FALSE&amp;VAR:CALENDAR=US&amp;VAR:SYMBOL=PNW&amp;VAR:INDEX=0"}</definedName>
    <definedName name="_269__FDSAUDITLINK__" hidden="1">{"fdsup://directions/FAT Viewer?action=UPDATE&amp;creator=factset&amp;DYN_ARGS=TRUE&amp;DOC_NAME=FAT:FQL_AUDITING_CLIENT_TEMPLATE.FAT&amp;display_string=Audit&amp;VAR:KEY=BIVKRYBUZQ&amp;VAR:QUERY=RkZfRUJJVERBX09QRVIoUVRSLDQvMS8yMDA5LDYvMzAvMjAwOSwsLFVTRCk=&amp;WINDOW=FIRST_POPUP&amp;HEIGH","T=450&amp;WIDTH=450&amp;START_MAXIMIZED=FALSE&amp;VAR:CALENDAR=US&amp;VAR:SYMBOL=PNC&amp;VAR:INDEX=0"}</definedName>
    <definedName name="_27__FDSAUDITLINK__" hidden="1">{"fdsup://directions/FAT Viewer?action=UPDATE&amp;creator=factset&amp;DYN_ARGS=TRUE&amp;DOC_NAME=FAT:FQL_AUDITING_CLIENT_TEMPLATE.FAT&amp;display_string=Audit&amp;VAR:KEY=TKRCZANMHQ&amp;VAR:QUERY=RkZfRUJJVERBX09QRVIoUVRSLDQvMS8yMDA5LDYvMzAvMjAwOSwsLFVTRCk=&amp;WINDOW=FIRST_POPUP&amp;HEIGH","T=450&amp;WIDTH=450&amp;START_MAXIMIZED=FALSE&amp;VAR:CALENDAR=US&amp;VAR:SYMBOL=WY&amp;VAR:INDEX=0"}</definedName>
    <definedName name="_270__FDSAUDITLINK__" hidden="1">{"fdsup://directions/FAT Viewer?action=UPDATE&amp;creator=factset&amp;DYN_ARGS=TRUE&amp;DOC_NAME=FAT:FQL_AUDITING_CLIENT_TEMPLATE.FAT&amp;display_string=Audit&amp;VAR:KEY=FYPYHQBQTS&amp;VAR:QUERY=RkZfRUJJVERBX09QRVIoUVRSLDQvMS8yMDEwLDYvMzAvMjAxMCwsLFVTRCk=&amp;WINDOW=FIRST_POPUP&amp;HEIGH","T=450&amp;WIDTH=450&amp;START_MAXIMIZED=FALSE&amp;VAR:CALENDAR=US&amp;VAR:SYMBOL=PNC&amp;VAR:INDEX=0"}</definedName>
    <definedName name="_271__FDSAUDITLINK__" hidden="1">{"fdsup://directions/FAT Viewer?action=UPDATE&amp;creator=factset&amp;DYN_ARGS=TRUE&amp;DOC_NAME=FAT:FQL_AUDITING_CLIENT_TEMPLATE.FAT&amp;display_string=Audit&amp;VAR:KEY=NWFANCHYXE&amp;VAR:QUERY=RkZfRUJJVERBX09QRVIoUVRSLDQvMS8yMDA5LDYvMzAvMjAwOSwsLFVTRCk=&amp;WINDOW=FIRST_POPUP&amp;HEIGH","T=450&amp;WIDTH=450&amp;START_MAXIMIZED=FALSE&amp;VAR:CALENDAR=US&amp;VAR:SYMBOL=PM&amp;VAR:INDEX=0"}</definedName>
    <definedName name="_272__FDSAUDITLINK__" hidden="1">{"fdsup://directions/FAT Viewer?action=UPDATE&amp;creator=factset&amp;DYN_ARGS=TRUE&amp;DOC_NAME=FAT:FQL_AUDITING_CLIENT_TEMPLATE.FAT&amp;display_string=Audit&amp;VAR:KEY=LYRUBWRWDK&amp;VAR:QUERY=RkZfRUJJVERBX09QRVIoUVRSLDQvMS8yMDEwLDYvMzAvMjAxMCwsLFVTRCk=&amp;WINDOW=FIRST_POPUP&amp;HEIGH","T=450&amp;WIDTH=450&amp;START_MAXIMIZED=FALSE&amp;VAR:CALENDAR=US&amp;VAR:SYMBOL=PM&amp;VAR:INDEX=0"}</definedName>
    <definedName name="_273__FDSAUDITLINK__" hidden="1">{"fdsup://directions/FAT Viewer?action=UPDATE&amp;creator=factset&amp;DYN_ARGS=TRUE&amp;DOC_NAME=FAT:FQL_AUDITING_CLIENT_TEMPLATE.FAT&amp;display_string=Audit&amp;VAR:KEY=FCLKDENQBO&amp;VAR:QUERY=RkZfRUJJVERBX09QRVIoUVRSLDQvMS8yMDA5LDYvMzAvMjAwOSwsLFVTRCk=&amp;WINDOW=FIRST_POPUP&amp;HEIGH","T=450&amp;WIDTH=450&amp;START_MAXIMIZED=FALSE&amp;VAR:CALENDAR=US&amp;VAR:SYMBOL=PLL&amp;VAR:INDEX=0"}</definedName>
    <definedName name="_274__FDSAUDITLINK__" hidden="1">{"fdsup://directions/FAT Viewer?action=UPDATE&amp;creator=factset&amp;DYN_ARGS=TRUE&amp;DOC_NAME=FAT:FQL_AUDITING_CLIENT_TEMPLATE.FAT&amp;display_string=Audit&amp;VAR:KEY=XCJQRQPARI&amp;VAR:QUERY=RkZfRUJJVERBX09QRVIoUVRSLDQvMS8yMDEwLDYvMzAvMjAxMCwsLFVTRCk=&amp;WINDOW=FIRST_POPUP&amp;HEIGH","T=450&amp;WIDTH=450&amp;START_MAXIMIZED=FALSE&amp;VAR:CALENDAR=US&amp;VAR:SYMBOL=PLL&amp;VAR:INDEX=0"}</definedName>
    <definedName name="_275__FDSAUDITLINK__" hidden="1">{"fdsup://directions/FAT Viewer?action=UPDATE&amp;creator=factset&amp;DYN_ARGS=TRUE&amp;DOC_NAME=FAT:FQL_AUDITING_CLIENT_TEMPLATE.FAT&amp;display_string=Audit&amp;VAR:KEY=PARKJSTSXU&amp;VAR:QUERY=RkZfRUJJVERBX09QRVIoUVRSLDQvMS8yMDA5LDYvMzAvMjAwOSwsLFVTRCk=&amp;WINDOW=FIRST_POPUP&amp;HEIGH","T=450&amp;WIDTH=450&amp;START_MAXIMIZED=FALSE&amp;VAR:CALENDAR=US&amp;VAR:SYMBOL=PLD&amp;VAR:INDEX=0"}</definedName>
    <definedName name="_276__FDSAUDITLINK__" hidden="1">{"fdsup://directions/FAT Viewer?action=UPDATE&amp;creator=factset&amp;DYN_ARGS=TRUE&amp;DOC_NAME=FAT:FQL_AUDITING_CLIENT_TEMPLATE.FAT&amp;display_string=Audit&amp;VAR:KEY=BAJUVGJMJW&amp;VAR:QUERY=RkZfRUJJVERBX09QRVIoUVRSLDQvMS8yMDEwLDYvMzAvMjAxMCwsLFVTRCk=&amp;WINDOW=FIRST_POPUP&amp;HEIGH","T=450&amp;WIDTH=450&amp;START_MAXIMIZED=FALSE&amp;VAR:CALENDAR=US&amp;VAR:SYMBOL=PLD&amp;VAR:INDEX=0"}</definedName>
    <definedName name="_277__FDSAUDITLINK__" hidden="1">{"fdsup://directions/FAT Viewer?action=UPDATE&amp;creator=factset&amp;DYN_ARGS=TRUE&amp;DOC_NAME=FAT:FQL_AUDITING_CLIENT_TEMPLATE.FAT&amp;display_string=Audit&amp;VAR:KEY=XYZEJUBYNC&amp;VAR:QUERY=RkZfRUJJVERBX09QRVIoUVRSLDQvMS8yMDA5LDYvMzAvMjAwOSwsLFVTRCk=&amp;WINDOW=FIRST_POPUP&amp;HEIGH","T=450&amp;WIDTH=450&amp;START_MAXIMIZED=FALSE&amp;VAR:CALENDAR=US&amp;VAR:SYMBOL=PKI&amp;VAR:INDEX=0"}</definedName>
    <definedName name="_278__FDSAUDITLINK__" hidden="1">{"fdsup://directions/FAT Viewer?action=UPDATE&amp;creator=factset&amp;DYN_ARGS=TRUE&amp;DOC_NAME=FAT:FQL_AUDITING_CLIENT_TEMPLATE.FAT&amp;display_string=Audit&amp;VAR:KEY=LYLWXYVKDA&amp;VAR:QUERY=RkZfRUJJVERBX09QRVIoUVRSLDQvMS8yMDEwLDYvMzAvMjAxMCwsLFVTRCk=&amp;WINDOW=FIRST_POPUP&amp;HEIGH","T=450&amp;WIDTH=450&amp;START_MAXIMIZED=FALSE&amp;VAR:CALENDAR=US&amp;VAR:SYMBOL=PKI&amp;VAR:INDEX=0"}</definedName>
    <definedName name="_279__FDSAUDITLINK__" hidden="1">{"fdsup://directions/FAT Viewer?action=UPDATE&amp;creator=factset&amp;DYN_ARGS=TRUE&amp;DOC_NAME=FAT:FQL_AUDITING_CLIENT_TEMPLATE.FAT&amp;display_string=Audit&amp;VAR:KEY=XAHKDIVKTU&amp;VAR:QUERY=RkZfRUJJVERBX09QRVIoUVRSLDQvMS8yMDA5LDYvMzAvMjAwOSwsLFVTRCk=&amp;WINDOW=FIRST_POPUP&amp;HEIGH","T=450&amp;WIDTH=450&amp;START_MAXIMIZED=FALSE&amp;VAR:CALENDAR=US&amp;VAR:SYMBOL=PHM&amp;VAR:INDEX=0"}</definedName>
    <definedName name="_28__123Graph_XLIQUIDS" hidden="1">[1]P!$R$29:$AK$29</definedName>
    <definedName name="_28__FDSAUDITLINK__" hidden="1">{"fdsup://directions/FAT Viewer?action=UPDATE&amp;creator=factset&amp;DYN_ARGS=TRUE&amp;DOC_NAME=FAT:FQL_AUDITING_CLIENT_TEMPLATE.FAT&amp;display_string=Audit&amp;VAR:KEY=BSRYVUFULE&amp;VAR:QUERY=RkZfRUJJVERBX09QRVIoUVRSLDQvMS8yMDEwLDYvMzAvMjAxMCwsLFVTRCk=&amp;WINDOW=FIRST_POPUP&amp;HEIGH","T=450&amp;WIDTH=450&amp;START_MAXIMIZED=FALSE&amp;VAR:CALENDAR=US&amp;VAR:SYMBOL=WY&amp;VAR:INDEX=0"}</definedName>
    <definedName name="_280__FDSAUDITLINK__" hidden="1">{"fdsup://directions/FAT Viewer?action=UPDATE&amp;creator=factset&amp;DYN_ARGS=TRUE&amp;DOC_NAME=FAT:FQL_AUDITING_CLIENT_TEMPLATE.FAT&amp;display_string=Audit&amp;VAR:KEY=FOJMDEZSJS&amp;VAR:QUERY=RkZfRUJJVERBX09QRVIoUVRSLDQvMS8yMDEwLDYvMzAvMjAxMCwsLFVTRCk=&amp;WINDOW=FIRST_POPUP&amp;HEIGH","T=450&amp;WIDTH=450&amp;START_MAXIMIZED=FALSE&amp;VAR:CALENDAR=US&amp;VAR:SYMBOL=PHM&amp;VAR:INDEX=0"}</definedName>
    <definedName name="_281__FDSAUDITLINK__" hidden="1">{"fdsup://directions/FAT Viewer?action=UPDATE&amp;creator=factset&amp;DYN_ARGS=TRUE&amp;DOC_NAME=FAT:FQL_AUDITING_CLIENT_TEMPLATE.FAT&amp;display_string=Audit&amp;VAR:KEY=TGFAZITENS&amp;VAR:QUERY=RkZfRUJJVERBX09QRVIoUVRSLDQvMS8yMDA5LDYvMzAvMjAwOSwsLFVTRCk=&amp;WINDOW=FIRST_POPUP&amp;HEIGH","T=450&amp;WIDTH=450&amp;START_MAXIMIZED=FALSE&amp;VAR:CALENDAR=US&amp;VAR:SYMBOL=PH&amp;VAR:INDEX=0"}</definedName>
    <definedName name="_282__FDSAUDITLINK__" hidden="1">{"fdsup://directions/FAT Viewer?action=UPDATE&amp;creator=factset&amp;DYN_ARGS=TRUE&amp;DOC_NAME=FAT:FQL_AUDITING_CLIENT_TEMPLATE.FAT&amp;display_string=Audit&amp;VAR:KEY=DYTOPYTWPU&amp;VAR:QUERY=RkZfRUJJVERBX09QRVIoUVRSLDQvMS8yMDEwLDYvMzAvMjAxMCwsLFVTRCk=&amp;WINDOW=FIRST_POPUP&amp;HEIGH","T=450&amp;WIDTH=450&amp;START_MAXIMIZED=FALSE&amp;VAR:CALENDAR=US&amp;VAR:SYMBOL=PH&amp;VAR:INDEX=0"}</definedName>
    <definedName name="_283__FDSAUDITLINK__" hidden="1">{"fdsup://directions/FAT Viewer?action=UPDATE&amp;creator=factset&amp;DYN_ARGS=TRUE&amp;DOC_NAME=FAT:FQL_AUDITING_CLIENT_TEMPLATE.FAT&amp;display_string=Audit&amp;VAR:KEY=HMBAZUPMDQ&amp;VAR:QUERY=RkZfRUJJVERBX09QRVIoUVRSLDQvMS8yMDA5LDYvMzAvMjAwOSwsLFVTRCk=&amp;WINDOW=FIRST_POPUP&amp;HEIGH","T=450&amp;WIDTH=450&amp;START_MAXIMIZED=FALSE&amp;VAR:CALENDAR=US&amp;VAR:SYMBOL=PGR&amp;VAR:INDEX=0"}</definedName>
    <definedName name="_284__FDSAUDITLINK__" hidden="1">{"fdsup://directions/FAT Viewer?action=UPDATE&amp;creator=factset&amp;DYN_ARGS=TRUE&amp;DOC_NAME=FAT:FQL_AUDITING_CLIENT_TEMPLATE.FAT&amp;display_string=Audit&amp;VAR:KEY=PEFENQRQFS&amp;VAR:QUERY=RkZfRUJJVERBX09QRVIoUVRSLDQvMS8yMDEwLDYvMzAvMjAxMCwsLFVTRCk=&amp;WINDOW=FIRST_POPUP&amp;HEIGH","T=450&amp;WIDTH=450&amp;START_MAXIMIZED=FALSE&amp;VAR:CALENDAR=US&amp;VAR:SYMBOL=PGR&amp;VAR:INDEX=0"}</definedName>
    <definedName name="_285__FDSAUDITLINK__" hidden="1">{"fdsup://directions/FAT Viewer?action=UPDATE&amp;creator=factset&amp;DYN_ARGS=TRUE&amp;DOC_NAME=FAT:FQL_AUDITING_CLIENT_TEMPLATE.FAT&amp;display_string=Audit&amp;VAR:KEY=XETQPWTUHY&amp;VAR:QUERY=RkZfRUJJVERBX09QRVIoUVRSLDQvMS8yMDA5LDYvMzAvMjAwOSwsLFVTRCk=&amp;WINDOW=FIRST_POPUP&amp;HEIGH","T=450&amp;WIDTH=450&amp;START_MAXIMIZED=FALSE&amp;VAR:CALENDAR=US&amp;VAR:SYMBOL=PGN&amp;VAR:INDEX=0"}</definedName>
    <definedName name="_286__FDSAUDITLINK__" hidden="1">{"fdsup://directions/FAT Viewer?action=UPDATE&amp;creator=factset&amp;DYN_ARGS=TRUE&amp;DOC_NAME=FAT:FQL_AUDITING_CLIENT_TEMPLATE.FAT&amp;display_string=Audit&amp;VAR:KEY=PEVIZKFSNY&amp;VAR:QUERY=RkZfRUJJVERBX09QRVIoUVRSLDQvMS8yMDEwLDYvMzAvMjAxMCwsLFVTRCk=&amp;WINDOW=FIRST_POPUP&amp;HEIGH","T=450&amp;WIDTH=450&amp;START_MAXIMIZED=FALSE&amp;VAR:CALENDAR=US&amp;VAR:SYMBOL=PGN&amp;VAR:INDEX=0"}</definedName>
    <definedName name="_287__FDSAUDITLINK__" hidden="1">{"fdsup://directions/FAT Viewer?action=UPDATE&amp;creator=factset&amp;DYN_ARGS=TRUE&amp;DOC_NAME=FAT:FQL_AUDITING_CLIENT_TEMPLATE.FAT&amp;display_string=Audit&amp;VAR:KEY=DWRMHWXAHE&amp;VAR:QUERY=RkZfRUJJVERBX09QRVIoUVRSLDQvMS8yMDA5LDYvMzAvMjAwOSwsLFVTRCk=&amp;WINDOW=FIRST_POPUP&amp;HEIGH","T=450&amp;WIDTH=450&amp;START_MAXIMIZED=FALSE&amp;VAR:CALENDAR=US&amp;VAR:SYMBOL=PG&amp;VAR:INDEX=0"}</definedName>
    <definedName name="_288__FDSAUDITLINK__" hidden="1">{"fdsup://directions/FAT Viewer?action=UPDATE&amp;creator=factset&amp;DYN_ARGS=TRUE&amp;DOC_NAME=FAT:FQL_AUDITING_CLIENT_TEMPLATE.FAT&amp;display_string=Audit&amp;VAR:KEY=JODGVIPKVO&amp;VAR:QUERY=RkZfRUJJVERBX09QRVIoUVRSLDQvMS8yMDEwLDYvMzAvMjAxMCwsLFVTRCk=&amp;WINDOW=FIRST_POPUP&amp;HEIGH","T=450&amp;WIDTH=450&amp;START_MAXIMIZED=FALSE&amp;VAR:CALENDAR=US&amp;VAR:SYMBOL=PG&amp;VAR:INDEX=0"}</definedName>
    <definedName name="_289__FDSAUDITLINK__" hidden="1">{"fdsup://directions/FAT Viewer?action=UPDATE&amp;creator=factset&amp;DYN_ARGS=TRUE&amp;DOC_NAME=FAT:FQL_AUDITING_CLIENT_TEMPLATE.FAT&amp;display_string=Audit&amp;VAR:KEY=NEBETGDIDU&amp;VAR:QUERY=RkZfRUJJVERBX09QRVIoUVRSLDQvMS8yMDA5LDYvMzAvMjAwOSwsLFVTRCk=&amp;WINDOW=FIRST_POPUP&amp;HEIGH","T=450&amp;WIDTH=450&amp;START_MAXIMIZED=FALSE&amp;VAR:CALENDAR=US&amp;VAR:SYMBOL=PFG&amp;VAR:INDEX=0"}</definedName>
    <definedName name="_29__123Graph_XR_M_MARG" hidden="1">[1]P!$R$29:$AK$29</definedName>
    <definedName name="_29__FDSAUDITLINK__" hidden="1">{"fdsup://directions/FAT Viewer?action=UPDATE&amp;creator=factset&amp;DYN_ARGS=TRUE&amp;DOC_NAME=FAT:FQL_AUDITING_CLIENT_TEMPLATE.FAT&amp;display_string=Audit&amp;VAR:KEY=DCNQRIBQVA&amp;VAR:QUERY=RkZfRUJJVERBX09QRVIoUVRSLDQvMS8yMDA5LDYvMzAvMjAwOSwsLFVTRCk=&amp;WINDOW=FIRST_POPUP&amp;HEIGH","T=450&amp;WIDTH=450&amp;START_MAXIMIZED=FALSE&amp;VAR:CALENDAR=US&amp;VAR:SYMBOL=WU&amp;VAR:INDEX=0"}</definedName>
    <definedName name="_290__FDSAUDITLINK__" hidden="1">{"fdsup://directions/FAT Viewer?action=UPDATE&amp;creator=factset&amp;DYN_ARGS=TRUE&amp;DOC_NAME=FAT:FQL_AUDITING_CLIENT_TEMPLATE.FAT&amp;display_string=Audit&amp;VAR:KEY=NGRYPUTOBQ&amp;VAR:QUERY=RkZfRUJJVERBX09QRVIoUVRSLDQvMS8yMDEwLDYvMzAvMjAxMCwsLFVTRCk=&amp;WINDOW=FIRST_POPUP&amp;HEIGH","T=450&amp;WIDTH=450&amp;START_MAXIMIZED=FALSE&amp;VAR:CALENDAR=US&amp;VAR:SYMBOL=PFG&amp;VAR:INDEX=0"}</definedName>
    <definedName name="_291__FDSAUDITLINK__" hidden="1">{"fdsup://directions/FAT Viewer?action=UPDATE&amp;creator=factset&amp;DYN_ARGS=TRUE&amp;DOC_NAME=FAT:FQL_AUDITING_CLIENT_TEMPLATE.FAT&amp;display_string=Audit&amp;VAR:KEY=BSFAHGFIRY&amp;VAR:QUERY=RkZfRUJJVERBX09QRVIoUVRSLDQvMS8yMDA5LDYvMzAvMjAwOSwsLFVTRCk=&amp;WINDOW=FIRST_POPUP&amp;HEIGH","T=450&amp;WIDTH=450&amp;START_MAXIMIZED=FALSE&amp;VAR:CALENDAR=US&amp;VAR:SYMBOL=PFE&amp;VAR:INDEX=0"}</definedName>
    <definedName name="_292__FDSAUDITLINK__" hidden="1">{"fdsup://directions/FAT Viewer?action=UPDATE&amp;creator=factset&amp;DYN_ARGS=TRUE&amp;DOC_NAME=FAT:FQL_AUDITING_CLIENT_TEMPLATE.FAT&amp;display_string=Audit&amp;VAR:KEY=POBCNQTWZY&amp;VAR:QUERY=RkZfRUJJVERBX09QRVIoUVRSLDQvMS8yMDEwLDYvMzAvMjAxMCwsLFVTRCk=&amp;WINDOW=FIRST_POPUP&amp;HEIGH","T=450&amp;WIDTH=450&amp;START_MAXIMIZED=FALSE&amp;VAR:CALENDAR=US&amp;VAR:SYMBOL=PFE&amp;VAR:INDEX=0"}</definedName>
    <definedName name="_293__FDSAUDITLINK__" hidden="1">{"fdsup://directions/FAT Viewer?action=UPDATE&amp;creator=factset&amp;DYN_ARGS=TRUE&amp;DOC_NAME=FAT:FQL_AUDITING_CLIENT_TEMPLATE.FAT&amp;display_string=Audit&amp;VAR:KEY=NULCVCZARE&amp;VAR:QUERY=RkZfRUJJVERBX09QRVIoUVRSLDQvMS8yMDA5LDYvMzAvMjAwOSwsLFVTRCk=&amp;WINDOW=FIRST_POPUP&amp;HEIGH","T=450&amp;WIDTH=450&amp;START_MAXIMIZED=FALSE&amp;VAR:CALENDAR=US&amp;VAR:SYMBOL=PEP&amp;VAR:INDEX=0"}</definedName>
    <definedName name="_294__FDSAUDITLINK__" hidden="1">{"fdsup://directions/FAT Viewer?action=UPDATE&amp;creator=factset&amp;DYN_ARGS=TRUE&amp;DOC_NAME=FAT:FQL_AUDITING_CLIENT_TEMPLATE.FAT&amp;display_string=Audit&amp;VAR:KEY=TMFMTWTQVK&amp;VAR:QUERY=RkZfRUJJVERBX09QRVIoUVRSLDQvMS8yMDEwLDYvMzAvMjAxMCwsLFVTRCk=&amp;WINDOW=FIRST_POPUP&amp;HEIGH","T=450&amp;WIDTH=450&amp;START_MAXIMIZED=FALSE&amp;VAR:CALENDAR=US&amp;VAR:SYMBOL=PEP&amp;VAR:INDEX=0"}</definedName>
    <definedName name="_295__FDSAUDITLINK__" hidden="1">{"fdsup://directions/FAT Viewer?action=UPDATE&amp;creator=factset&amp;DYN_ARGS=TRUE&amp;DOC_NAME=FAT:FQL_AUDITING_CLIENT_TEMPLATE.FAT&amp;display_string=Audit&amp;VAR:KEY=XQRWLUDEXY&amp;VAR:QUERY=RkZfRUJJVERBX09QRVIoUVRSLDQvMS8yMDA5LDYvMzAvMjAwOSwsLFVTRCk=&amp;WINDOW=FIRST_POPUP&amp;HEIGH","T=450&amp;WIDTH=450&amp;START_MAXIMIZED=FALSE&amp;VAR:CALENDAR=US&amp;VAR:SYMBOL=PEG&amp;VAR:INDEX=0"}</definedName>
    <definedName name="_296__FDSAUDITLINK__" hidden="1">{"fdsup://directions/FAT Viewer?action=UPDATE&amp;creator=factset&amp;DYN_ARGS=TRUE&amp;DOC_NAME=FAT:FQL_AUDITING_CLIENT_TEMPLATE.FAT&amp;display_string=Audit&amp;VAR:KEY=PWTOVKNAJI&amp;VAR:QUERY=RkZfRUJJVERBX09QRVIoUVRSLDQvMS8yMDEwLDYvMzAvMjAxMCwsLFVTRCk=&amp;WINDOW=FIRST_POPUP&amp;HEIGH","T=450&amp;WIDTH=450&amp;START_MAXIMIZED=FALSE&amp;VAR:CALENDAR=US&amp;VAR:SYMBOL=PEG&amp;VAR:INDEX=0"}</definedName>
    <definedName name="_297__FDSAUDITLINK__" hidden="1">{"fdsup://directions/FAT Viewer?action=UPDATE&amp;creator=factset&amp;DYN_ARGS=TRUE&amp;DOC_NAME=FAT:FQL_AUDITING_CLIENT_TEMPLATE.FAT&amp;display_string=Audit&amp;VAR:KEY=ZEPINYDGHM&amp;VAR:QUERY=RkZfRUJJVERBX09QRVIoUVRSLDQvMS8yMDA5LDYvMzAvMjAwOSwsLFVTRCk=&amp;WINDOW=FIRST_POPUP&amp;HEIGH","T=450&amp;WIDTH=450&amp;START_MAXIMIZED=FALSE&amp;VAR:CALENDAR=US&amp;VAR:SYMBOL=PDCO&amp;VAR:INDEX=0"}</definedName>
    <definedName name="_298__FDSAUDITLINK__" hidden="1">{"fdsup://directions/FAT Viewer?action=UPDATE&amp;creator=factset&amp;DYN_ARGS=TRUE&amp;DOC_NAME=FAT:FQL_AUDITING_CLIENT_TEMPLATE.FAT&amp;display_string=Audit&amp;VAR:KEY=XYREDWRILC&amp;VAR:QUERY=RkZfRUJJVERBX09QRVIoUVRSLDQvMS8yMDEwLDYvMzAvMjAxMCwsLFVTRCk=&amp;WINDOW=FIRST_POPUP&amp;HEIGH","T=450&amp;WIDTH=450&amp;START_MAXIMIZED=FALSE&amp;VAR:CALENDAR=US&amp;VAR:SYMBOL=PDCO&amp;VAR:INDEX=0"}</definedName>
    <definedName name="_299__FDSAUDITLINK__" hidden="1">{"fdsup://directions/FAT Viewer?action=UPDATE&amp;creator=factset&amp;DYN_ARGS=TRUE&amp;DOC_NAME=FAT:FQL_AUDITING_CLIENT_TEMPLATE.FAT&amp;display_string=Audit&amp;VAR:KEY=LCHYZKHYFI&amp;VAR:QUERY=RkZfRUJJVERBX09QRVIoUVRSLDQvMS8yMDA5LDYvMzAvMjAwOSwsLFVTRCk=&amp;WINDOW=FIRST_POPUP&amp;HEIGH","T=450&amp;WIDTH=450&amp;START_MAXIMIZED=FALSE&amp;VAR:CALENDAR=US&amp;VAR:SYMBOL=PCS&amp;VAR:INDEX=0"}</definedName>
    <definedName name="_3__FDSAUDITLINK__" localSheetId="7" hidden="1">{"fdsup://directions/FAT Viewer?action=UPDATE&amp;creator=factset&amp;DYN_ARGS=TRUE&amp;DOC_NAME=FAT:FQL_AUDITING_CLIENT_TEMPLATE.FAT&amp;display_string=Audit&amp;VAR:KEY=DQPUXQXQFE&amp;VAR:QUERY=RkZfQVNTRVRTX09USCgnUVRSJywwKQ==&amp;WINDOW=FIRST_POPUP&amp;HEIGHT=450&amp;WIDTH=450&amp;START_MAXIMI","ZED=FALSE&amp;VAR:CALENDAR=FIVEDAY&amp;VAR:SYMBOL=AAPL&amp;VAR:INDEX=0"}</definedName>
    <definedName name="_3__FDSAUDITLINK__" hidden="1">{"fdsup://directions/FAT Viewer?action=UPDATE&amp;creator=factset&amp;DYN_ARGS=TRUE&amp;DOC_NAME=FAT:FQL_AUDITING_CLIENT_TEMPLATE.FAT&amp;display_string=Audit&amp;VAR:KEY=DQPUXQXQFE&amp;VAR:QUERY=RkZfQVNTRVRTX09USCgnUVRSJywwKQ==&amp;WINDOW=FIRST_POPUP&amp;HEIGHT=450&amp;WIDTH=450&amp;START_MAXIMI","ZED=FALSE&amp;VAR:CALENDAR=FIVEDAY&amp;VAR:SYMBOL=AAPL&amp;VAR:INDEX=0"}</definedName>
    <definedName name="_30__FDSAUDITLINK__" hidden="1">{"fdsup://directions/FAT Viewer?action=UPDATE&amp;creator=factset&amp;DYN_ARGS=TRUE&amp;DOC_NAME=FAT:FQL_AUDITING_CLIENT_TEMPLATE.FAT&amp;display_string=Audit&amp;VAR:KEY=NGFSFWPSPE&amp;VAR:QUERY=RkZfRUJJVERBX09QRVIoUVRSLDQvMS8yMDEwLDYvMzAvMjAxMCwsLFVTRCk=&amp;WINDOW=FIRST_POPUP&amp;HEIGH","T=450&amp;WIDTH=450&amp;START_MAXIMIZED=FALSE&amp;VAR:CALENDAR=US&amp;VAR:SYMBOL=WU&amp;VAR:INDEX=0"}</definedName>
    <definedName name="_300__FDSAUDITLINK__" hidden="1">{"fdsup://directions/FAT Viewer?action=UPDATE&amp;creator=factset&amp;DYN_ARGS=TRUE&amp;DOC_NAME=FAT:FQL_AUDITING_CLIENT_TEMPLATE.FAT&amp;display_string=Audit&amp;VAR:KEY=DCLKJWNGHS&amp;VAR:QUERY=RkZfRUJJVERBX09QRVIoUVRSLDQvMS8yMDEwLDYvMzAvMjAxMCwsLFVTRCk=&amp;WINDOW=FIRST_POPUP&amp;HEIGH","T=450&amp;WIDTH=450&amp;START_MAXIMIZED=FALSE&amp;VAR:CALENDAR=US&amp;VAR:SYMBOL=PCS&amp;VAR:INDEX=0"}</definedName>
    <definedName name="_301__FDSAUDITLINK__" hidden="1">{"fdsup://directions/FAT Viewer?action=UPDATE&amp;creator=factset&amp;DYN_ARGS=TRUE&amp;DOC_NAME=FAT:FQL_AUDITING_CLIENT_TEMPLATE.FAT&amp;display_string=Audit&amp;VAR:KEY=PMHMTSNQLA&amp;VAR:QUERY=RkZfRUJJVERBX09QRVIoUVRSLDQvMS8yMDA5LDYvMzAvMjAwOSwsLFVTRCk=&amp;WINDOW=FIRST_POPUP&amp;HEIGH","T=450&amp;WIDTH=450&amp;START_MAXIMIZED=FALSE&amp;VAR:CALENDAR=US&amp;VAR:SYMBOL=PCP&amp;VAR:INDEX=0"}</definedName>
    <definedName name="_302__FDSAUDITLINK__" hidden="1">{"fdsup://directions/FAT Viewer?action=UPDATE&amp;creator=factset&amp;DYN_ARGS=TRUE&amp;DOC_NAME=FAT:FQL_AUDITING_CLIENT_TEMPLATE.FAT&amp;display_string=Audit&amp;VAR:KEY=ZULCVUZIFI&amp;VAR:QUERY=RkZfRUJJVERBX09QRVIoUVRSLDQvMS8yMDEwLDYvMzAvMjAxMCwsLFVTRCk=&amp;WINDOW=FIRST_POPUP&amp;HEIGH","T=450&amp;WIDTH=450&amp;START_MAXIMIZED=FALSE&amp;VAR:CALENDAR=US&amp;VAR:SYMBOL=PCP&amp;VAR:INDEX=0"}</definedName>
    <definedName name="_303__FDSAUDITLINK__" hidden="1">{"fdsup://directions/FAT Viewer?action=UPDATE&amp;creator=factset&amp;DYN_ARGS=TRUE&amp;DOC_NAME=FAT:FQL_AUDITING_CLIENT_TEMPLATE.FAT&amp;display_string=Audit&amp;VAR:KEY=XWBYZKTETO&amp;VAR:QUERY=RkZfRUJJVERBX09QRVIoUVRSLDQvMS8yMDA5LDYvMzAvMjAwOSwsLFVTRCk=&amp;WINDOW=FIRST_POPUP&amp;HEIGH","T=450&amp;WIDTH=450&amp;START_MAXIMIZED=FALSE&amp;VAR:CALENDAR=US&amp;VAR:SYMBOL=PCLN&amp;VAR:INDEX=0"}</definedName>
    <definedName name="_304__FDSAUDITLINK__" hidden="1">{"fdsup://directions/FAT Viewer?action=UPDATE&amp;creator=factset&amp;DYN_ARGS=TRUE&amp;DOC_NAME=FAT:FQL_AUDITING_CLIENT_TEMPLATE.FAT&amp;display_string=Audit&amp;VAR:KEY=PIZIFYTWLW&amp;VAR:QUERY=RkZfRUJJVERBX09QRVIoUVRSLDQvMS8yMDEwLDYvMzAvMjAxMCwsLFVTRCk=&amp;WINDOW=FIRST_POPUP&amp;HEIGH","T=450&amp;WIDTH=450&amp;START_MAXIMIZED=FALSE&amp;VAR:CALENDAR=US&amp;VAR:SYMBOL=PCLN&amp;VAR:INDEX=0"}</definedName>
    <definedName name="_305__FDSAUDITLINK__" hidden="1">{"fdsup://directions/FAT Viewer?action=UPDATE&amp;creator=factset&amp;DYN_ARGS=TRUE&amp;DOC_NAME=FAT:FQL_AUDITING_CLIENT_TEMPLATE.FAT&amp;display_string=Audit&amp;VAR:KEY=BEVKRWBYXU&amp;VAR:QUERY=RkZfRUJJVERBX09QRVIoUVRSLDQvMS8yMDA5LDYvMzAvMjAwOSwsLFVTRCk=&amp;WINDOW=FIRST_POPUP&amp;HEIGH","T=450&amp;WIDTH=450&amp;START_MAXIMIZED=FALSE&amp;VAR:CALENDAR=US&amp;VAR:SYMBOL=PCL&amp;VAR:INDEX=0"}</definedName>
    <definedName name="_306__FDSAUDITLINK__" hidden="1">{"fdsup://directions/FAT Viewer?action=UPDATE&amp;creator=factset&amp;DYN_ARGS=TRUE&amp;DOC_NAME=FAT:FQL_AUDITING_CLIENT_TEMPLATE.FAT&amp;display_string=Audit&amp;VAR:KEY=VGZIXMTWHG&amp;VAR:QUERY=RkZfRUJJVERBX09QRVIoUVRSLDQvMS8yMDEwLDYvMzAvMjAxMCwsLFVTRCk=&amp;WINDOW=FIRST_POPUP&amp;HEIGH","T=450&amp;WIDTH=450&amp;START_MAXIMIZED=FALSE&amp;VAR:CALENDAR=US&amp;VAR:SYMBOL=PCL&amp;VAR:INDEX=0"}</definedName>
    <definedName name="_307__FDSAUDITLINK__" hidden="1">{"fdsup://directions/FAT Viewer?action=UPDATE&amp;creator=factset&amp;DYN_ARGS=TRUE&amp;DOC_NAME=FAT:FQL_AUDITING_CLIENT_TEMPLATE.FAT&amp;display_string=Audit&amp;VAR:KEY=DCTGTCDCLS&amp;VAR:QUERY=RkZfRUJJVERBX09QRVIoUVRSLDQvMS8yMDA5LDYvMzAvMjAwOSwsLFVTRCk=&amp;WINDOW=FIRST_POPUP&amp;HEIGH","T=450&amp;WIDTH=450&amp;START_MAXIMIZED=FALSE&amp;VAR:CALENDAR=US&amp;VAR:SYMBOL=PCG&amp;VAR:INDEX=0"}</definedName>
    <definedName name="_308__FDSAUDITLINK__" hidden="1">{"fdsup://directions/FAT Viewer?action=UPDATE&amp;creator=factset&amp;DYN_ARGS=TRUE&amp;DOC_NAME=FAT:FQL_AUDITING_CLIENT_TEMPLATE.FAT&amp;display_string=Audit&amp;VAR:KEY=FUHQPGFSFE&amp;VAR:QUERY=RkZfRUJJVERBX09QRVIoUVRSLDQvMS8yMDEwLDYvMzAvMjAxMCwsLFVTRCk=&amp;WINDOW=FIRST_POPUP&amp;HEIGH","T=450&amp;WIDTH=450&amp;START_MAXIMIZED=FALSE&amp;VAR:CALENDAR=US&amp;VAR:SYMBOL=PCG&amp;VAR:INDEX=0"}</definedName>
    <definedName name="_309__FDSAUDITLINK__" hidden="1">{"fdsup://directions/FAT Viewer?action=UPDATE&amp;creator=factset&amp;DYN_ARGS=TRUE&amp;DOC_NAME=FAT:FQL_AUDITING_CLIENT_TEMPLATE.FAT&amp;display_string=Audit&amp;VAR:KEY=VGJMLUZCNS&amp;VAR:QUERY=RkZfRUJJVERBX09QRVIoUVRSLDQvMS8yMDA5LDYvMzAvMjAwOSwsLFVTRCk=&amp;WINDOW=FIRST_POPUP&amp;HEIGH","T=450&amp;WIDTH=450&amp;START_MAXIMIZED=FALSE&amp;VAR:CALENDAR=US&amp;VAR:SYMBOL=PCAR&amp;VAR:INDEX=0"}</definedName>
    <definedName name="_31__FDSAUDITLINK__" hidden="1">{"fdsup://directions/FAT Viewer?action=UPDATE&amp;creator=factset&amp;DYN_ARGS=TRUE&amp;DOC_NAME=FAT:FQL_AUDITING_CLIENT_TEMPLATE.FAT&amp;display_string=Audit&amp;VAR:KEY=XKJKRQPWBI&amp;VAR:QUERY=RkZfRUJJVERBX09QRVIoUVRSLDQvMS8yMDA5LDYvMzAvMjAwOSwsLFVTRCk=&amp;WINDOW=FIRST_POPUP&amp;HEIGH","T=450&amp;WIDTH=450&amp;START_MAXIMIZED=FALSE&amp;VAR:CALENDAR=US&amp;VAR:SYMBOL=WPO&amp;VAR:INDEX=0"}</definedName>
    <definedName name="_310__FDSAUDITLINK__" hidden="1">{"fdsup://directions/FAT Viewer?action=UPDATE&amp;creator=factset&amp;DYN_ARGS=TRUE&amp;DOC_NAME=FAT:FQL_AUDITING_CLIENT_TEMPLATE.FAT&amp;display_string=Audit&amp;VAR:KEY=NWBEVKJSZQ&amp;VAR:QUERY=RkZfRUJJVERBX09QRVIoUVRSLDQvMS8yMDEwLDYvMzAvMjAxMCwsLFVTRCk=&amp;WINDOW=FIRST_POPUP&amp;HEIGH","T=450&amp;WIDTH=450&amp;START_MAXIMIZED=FALSE&amp;VAR:CALENDAR=US&amp;VAR:SYMBOL=PCAR&amp;VAR:INDEX=0"}</definedName>
    <definedName name="_311__FDSAUDITLINK__" hidden="1">{"fdsup://directions/FAT Viewer?action=UPDATE&amp;creator=factset&amp;DYN_ARGS=TRUE&amp;DOC_NAME=FAT:FQL_AUDITING_CLIENT_TEMPLATE.FAT&amp;display_string=Audit&amp;VAR:KEY=PCZERAHULW&amp;VAR:QUERY=RkZfRUJJVERBX09QRVIoUVRSLDQvMS8yMDA5LDYvMzAvMjAwOSwsLFVTRCk=&amp;WINDOW=FIRST_POPUP&amp;HEIGH","T=450&amp;WIDTH=450&amp;START_MAXIMIZED=FALSE&amp;VAR:CALENDAR=US&amp;VAR:SYMBOL=PBI&amp;VAR:INDEX=0"}</definedName>
    <definedName name="_312__FDSAUDITLINK__" hidden="1">{"fdsup://directions/FAT Viewer?action=UPDATE&amp;creator=factset&amp;DYN_ARGS=TRUE&amp;DOC_NAME=FAT:FQL_AUDITING_CLIENT_TEMPLATE.FAT&amp;display_string=Audit&amp;VAR:KEY=HCPQBUXOLU&amp;VAR:QUERY=RkZfRUJJVERBX09QRVIoUVRSLDQvMS8yMDEwLDYvMzAvMjAxMCwsLFVTRCk=&amp;WINDOW=FIRST_POPUP&amp;HEIGH","T=450&amp;WIDTH=450&amp;START_MAXIMIZED=FALSE&amp;VAR:CALENDAR=US&amp;VAR:SYMBOL=PBI&amp;VAR:INDEX=0"}</definedName>
    <definedName name="_313__FDSAUDITLINK__" hidden="1">{"fdsup://directions/FAT Viewer?action=UPDATE&amp;creator=factset&amp;DYN_ARGS=TRUE&amp;DOC_NAME=FAT:FQL_AUDITING_CLIENT_TEMPLATE.FAT&amp;display_string=Audit&amp;VAR:KEY=RWFCHCNGHO&amp;VAR:QUERY=RkZfRUJJVERBX09QRVIoUVRSLDQvMS8yMDA5LDYvMzAvMjAwOSwsLFVTRCk=&amp;WINDOW=FIRST_POPUP&amp;HEIGH","T=450&amp;WIDTH=450&amp;START_MAXIMIZED=FALSE&amp;VAR:CALENDAR=US&amp;VAR:SYMBOL=PBCT&amp;VAR:INDEX=0"}</definedName>
    <definedName name="_314__FDSAUDITLINK__" hidden="1">{"fdsup://directions/FAT Viewer?action=UPDATE&amp;creator=factset&amp;DYN_ARGS=TRUE&amp;DOC_NAME=FAT:FQL_AUDITING_CLIENT_TEMPLATE.FAT&amp;display_string=Audit&amp;VAR:KEY=RCVQBOPCTE&amp;VAR:QUERY=RkZfRUJJVERBX09QRVIoUVRSLDQvMS8yMDEwLDYvMzAvMjAxMCwsLFVTRCk=&amp;WINDOW=FIRST_POPUP&amp;HEIGH","T=450&amp;WIDTH=450&amp;START_MAXIMIZED=FALSE&amp;VAR:CALENDAR=US&amp;VAR:SYMBOL=PBCT&amp;VAR:INDEX=0"}</definedName>
    <definedName name="_315__FDSAUDITLINK__" hidden="1">{"fdsup://directions/FAT Viewer?action=UPDATE&amp;creator=factset&amp;DYN_ARGS=TRUE&amp;DOC_NAME=FAT:FQL_AUDITING_CLIENT_TEMPLATE.FAT&amp;display_string=Audit&amp;VAR:KEY=XAZGFSXQTS&amp;VAR:QUERY=RkZfRUJJVERBX09QRVIoUVRSLDQvMS8yMDA5LDYvMzAvMjAwOSwsLFVTRCk=&amp;WINDOW=FIRST_POPUP&amp;HEIGH","T=450&amp;WIDTH=450&amp;START_MAXIMIZED=FALSE&amp;VAR:CALENDAR=US&amp;VAR:SYMBOL=PAYX&amp;VAR:INDEX=0"}</definedName>
    <definedName name="_316__FDSAUDITLINK__" hidden="1">{"fdsup://directions/FAT Viewer?action=UPDATE&amp;creator=factset&amp;DYN_ARGS=TRUE&amp;DOC_NAME=FAT:FQL_AUDITING_CLIENT_TEMPLATE.FAT&amp;display_string=Audit&amp;VAR:KEY=RULERYXSNO&amp;VAR:QUERY=RkZfRUJJVERBX09QRVIoUVRSLDQvMS8yMDEwLDYvMzAvMjAxMCwsLFVTRCk=&amp;WINDOW=FIRST_POPUP&amp;HEIGH","T=450&amp;WIDTH=450&amp;START_MAXIMIZED=FALSE&amp;VAR:CALENDAR=US&amp;VAR:SYMBOL=PAYX&amp;VAR:INDEX=0"}</definedName>
    <definedName name="_317__FDSAUDITLINK__" hidden="1">{"fdsup://directions/FAT Viewer?action=UPDATE&amp;creator=factset&amp;DYN_ARGS=TRUE&amp;DOC_NAME=FAT:FQL_AUDITING_CLIENT_TEMPLATE.FAT&amp;display_string=Audit&amp;VAR:KEY=ZWBCHMVCZQ&amp;VAR:QUERY=RkZfRUJJVERBX09QRVIoUVRSLDQvMS8yMDA5LDYvMzAvMjAwOSwsLFVTRCk=&amp;WINDOW=FIRST_POPUP&amp;HEIGH","T=450&amp;WIDTH=450&amp;START_MAXIMIZED=FALSE&amp;VAR:CALENDAR=US&amp;VAR:SYMBOL=OXY&amp;VAR:INDEX=0"}</definedName>
    <definedName name="_318__FDSAUDITLINK__" hidden="1">{"fdsup://directions/FAT Viewer?action=UPDATE&amp;creator=factset&amp;DYN_ARGS=TRUE&amp;DOC_NAME=FAT:FQL_AUDITING_CLIENT_TEMPLATE.FAT&amp;display_string=Audit&amp;VAR:KEY=JGBWJIFINS&amp;VAR:QUERY=RkZfRUJJVERBX09QRVIoUVRSLDQvMS8yMDEwLDYvMzAvMjAxMCwsLFVTRCk=&amp;WINDOW=FIRST_POPUP&amp;HEIGH","T=450&amp;WIDTH=450&amp;START_MAXIMIZED=FALSE&amp;VAR:CALENDAR=US&amp;VAR:SYMBOL=OXY&amp;VAR:INDEX=0"}</definedName>
    <definedName name="_319__FDSAUDITLINK__" hidden="1">{"fdsup://directions/FAT Viewer?action=UPDATE&amp;creator=factset&amp;DYN_ARGS=TRUE&amp;DOC_NAME=FAT:FQL_AUDITING_CLIENT_TEMPLATE.FAT&amp;display_string=Audit&amp;VAR:KEY=HYTQLUXIBI&amp;VAR:QUERY=RkZfRUJJVERBX09QRVIoUVRSLDQvMS8yMDA5LDYvMzAvMjAwOSwsLFVTRCk=&amp;WINDOW=FIRST_POPUP&amp;HEIGH","T=450&amp;WIDTH=450&amp;START_MAXIMIZED=FALSE&amp;VAR:CALENDAR=US&amp;VAR:SYMBOL=ORLY&amp;VAR:INDEX=0"}</definedName>
    <definedName name="_32__FDSAUDITLINK__" hidden="1">{"fdsup://directions/FAT Viewer?action=UPDATE&amp;creator=factset&amp;DYN_ARGS=TRUE&amp;DOC_NAME=FAT:FQL_AUDITING_CLIENT_TEMPLATE.FAT&amp;display_string=Audit&amp;VAR:KEY=NGXYJENWJQ&amp;VAR:QUERY=RkZfRUJJVERBX09QRVIoUVRSLDQvMS8yMDEwLDYvMzAvMjAxMCwsLFVTRCk=&amp;WINDOW=FIRST_POPUP&amp;HEIGH","T=450&amp;WIDTH=450&amp;START_MAXIMIZED=FALSE&amp;VAR:CALENDAR=US&amp;VAR:SYMBOL=WPO&amp;VAR:INDEX=0"}</definedName>
    <definedName name="_320__FDSAUDITLINK__" hidden="1">{"fdsup://directions/FAT Viewer?action=UPDATE&amp;creator=factset&amp;DYN_ARGS=TRUE&amp;DOC_NAME=FAT:FQL_AUDITING_CLIENT_TEMPLATE.FAT&amp;display_string=Audit&amp;VAR:KEY=JGHWTANWLS&amp;VAR:QUERY=RkZfRUJJVERBX09QRVIoUVRSLDQvMS8yMDEwLDYvMzAvMjAxMCwsLFVTRCk=&amp;WINDOW=FIRST_POPUP&amp;HEIGH","T=450&amp;WIDTH=450&amp;START_MAXIMIZED=FALSE&amp;VAR:CALENDAR=US&amp;VAR:SYMBOL=ORLY&amp;VAR:INDEX=0"}</definedName>
    <definedName name="_321__FDSAUDITLINK__" hidden="1">{"fdsup://directions/FAT Viewer?action=UPDATE&amp;creator=factset&amp;DYN_ARGS=TRUE&amp;DOC_NAME=FAT:FQL_AUDITING_CLIENT_TEMPLATE.FAT&amp;display_string=Audit&amp;VAR:KEY=BAPMTETODM&amp;VAR:QUERY=RkZfRUJJVERBX09QRVIoUVRSLDQvMS8yMDA5LDYvMzAvMjAwOSwsLFVTRCk=&amp;WINDOW=FIRST_POPUP&amp;HEIGH","T=450&amp;WIDTH=450&amp;START_MAXIMIZED=FALSE&amp;VAR:CALENDAR=US&amp;VAR:SYMBOL=ORCL&amp;VAR:INDEX=0"}</definedName>
    <definedName name="_322__FDSAUDITLINK__" hidden="1">{"fdsup://directions/FAT Viewer?action=UPDATE&amp;creator=factset&amp;DYN_ARGS=TRUE&amp;DOC_NAME=FAT:FQL_AUDITING_CLIENT_TEMPLATE.FAT&amp;display_string=Audit&amp;VAR:KEY=HAZMVMRWBE&amp;VAR:QUERY=RkZfRUJJVERBX09QRVIoUVRSLDQvMS8yMDEwLDYvMzAvMjAxMCwsLFVTRCk=&amp;WINDOW=FIRST_POPUP&amp;HEIGH","T=450&amp;WIDTH=450&amp;START_MAXIMIZED=FALSE&amp;VAR:CALENDAR=US&amp;VAR:SYMBOL=ORCL&amp;VAR:INDEX=0"}</definedName>
    <definedName name="_323__FDSAUDITLINK__" hidden="1">{"fdsup://directions/FAT Viewer?action=UPDATE&amp;creator=factset&amp;DYN_ARGS=TRUE&amp;DOC_NAME=FAT:FQL_AUDITING_CLIENT_TEMPLATE.FAT&amp;display_string=Audit&amp;VAR:KEY=HGLYXYZEJY&amp;VAR:QUERY=RkZfRUJJVERBX09QRVIoUVRSLDQvMS8yMDA5LDYvMzAvMjAwOSwsLFVTRCk=&amp;WINDOW=FIRST_POPUP&amp;HEIGH","T=450&amp;WIDTH=450&amp;START_MAXIMIZED=FALSE&amp;VAR:CALENDAR=US&amp;VAR:SYMBOL=OMC&amp;VAR:INDEX=0"}</definedName>
    <definedName name="_324__FDSAUDITLINK__" hidden="1">{"fdsup://directions/FAT Viewer?action=UPDATE&amp;creator=factset&amp;DYN_ARGS=TRUE&amp;DOC_NAME=FAT:FQL_AUDITING_CLIENT_TEMPLATE.FAT&amp;display_string=Audit&amp;VAR:KEY=BCFETKRMBY&amp;VAR:QUERY=RkZfRUJJVERBX09QRVIoUVRSLDQvMS8yMDEwLDYvMzAvMjAxMCwsLFVTRCk=&amp;WINDOW=FIRST_POPUP&amp;HEIGH","T=450&amp;WIDTH=450&amp;START_MAXIMIZED=FALSE&amp;VAR:CALENDAR=US&amp;VAR:SYMBOL=OMC&amp;VAR:INDEX=0"}</definedName>
    <definedName name="_325__FDSAUDITLINK__" hidden="1">{"fdsup://directions/FAT Viewer?action=UPDATE&amp;creator=factset&amp;DYN_ARGS=TRUE&amp;DOC_NAME=FAT:FQL_AUDITING_CLIENT_TEMPLATE.FAT&amp;display_string=Audit&amp;VAR:KEY=JCTYTSZKXM&amp;VAR:QUERY=RkZfRUJJVERBX09QRVIoUVRSLDQvMS8yMDA5LDYvMzAvMjAwOSwsLFVTRCk=&amp;WINDOW=FIRST_POPUP&amp;HEIGH","T=450&amp;WIDTH=450&amp;START_MAXIMIZED=FALSE&amp;VAR:CALENDAR=US&amp;VAR:SYMBOL=OKE&amp;VAR:INDEX=0"}</definedName>
    <definedName name="_326__FDSAUDITLINK__" hidden="1">{"fdsup://directions/FAT Viewer?action=UPDATE&amp;creator=factset&amp;DYN_ARGS=TRUE&amp;DOC_NAME=FAT:FQL_AUDITING_CLIENT_TEMPLATE.FAT&amp;display_string=Audit&amp;VAR:KEY=JEBMXMRGDO&amp;VAR:QUERY=RkZfRUJJVERBX09QRVIoUVRSLDQvMS8yMDEwLDYvMzAvMjAxMCwsLFVTRCk=&amp;WINDOW=FIRST_POPUP&amp;HEIGH","T=450&amp;WIDTH=450&amp;START_MAXIMIZED=FALSE&amp;VAR:CALENDAR=US&amp;VAR:SYMBOL=OKE&amp;VAR:INDEX=0"}</definedName>
    <definedName name="_327__FDSAUDITLINK__" hidden="1">{"fdsup://directions/FAT Viewer?action=UPDATE&amp;creator=factset&amp;DYN_ARGS=TRUE&amp;DOC_NAME=FAT:FQL_AUDITING_CLIENT_TEMPLATE.FAT&amp;display_string=Audit&amp;VAR:KEY=XOXCBONIXG&amp;VAR:QUERY=RkZfRUJJVERBX09QRVIoUVRSLDQvMS8yMDA5LDYvMzAvMjAwOSwsLFVTRCk=&amp;WINDOW=FIRST_POPUP&amp;HEIGH","T=450&amp;WIDTH=450&amp;START_MAXIMIZED=FALSE&amp;VAR:CALENDAR=US&amp;VAR:SYMBOL=OI&amp;VAR:INDEX=0"}</definedName>
    <definedName name="_328__FDSAUDITLINK__" hidden="1">{"fdsup://directions/FAT Viewer?action=UPDATE&amp;creator=factset&amp;DYN_ARGS=TRUE&amp;DOC_NAME=FAT:FQL_AUDITING_CLIENT_TEMPLATE.FAT&amp;display_string=Audit&amp;VAR:KEY=RSHKLQJMZC&amp;VAR:QUERY=RkZfRUJJVERBX09QRVIoUVRSLDQvMS8yMDEwLDYvMzAvMjAxMCwsLFVTRCk=&amp;WINDOW=FIRST_POPUP&amp;HEIGH","T=450&amp;WIDTH=450&amp;START_MAXIMIZED=FALSE&amp;VAR:CALENDAR=US&amp;VAR:SYMBOL=OI&amp;VAR:INDEX=0"}</definedName>
    <definedName name="_329__FDSAUDITLINK__" hidden="1">{"fdsup://directions/FAT Viewer?action=UPDATE&amp;creator=factset&amp;DYN_ARGS=TRUE&amp;DOC_NAME=FAT:FQL_AUDITING_CLIENT_TEMPLATE.FAT&amp;display_string=Audit&amp;VAR:KEY=FYBAZOZEDY&amp;VAR:QUERY=RkZfRUJJVERBX09QRVIoUVRSLDQvMS8yMDA5LDYvMzAvMjAwOSwsLFVTRCk=&amp;WINDOW=FIRST_POPUP&amp;HEIGH","T=450&amp;WIDTH=450&amp;START_MAXIMIZED=FALSE&amp;VAR:CALENDAR=US&amp;VAR:SYMBOL=ODP&amp;VAR:INDEX=0"}</definedName>
    <definedName name="_33__FDSAUDITLINK__" hidden="1">{"fdsup://directions/FAT Viewer?action=UPDATE&amp;creator=factset&amp;DYN_ARGS=TRUE&amp;DOC_NAME=FAT:FQL_AUDITING_CLIENT_TEMPLATE.FAT&amp;display_string=Audit&amp;VAR:KEY=RQHWRKNARI&amp;VAR:QUERY=RkZfRUJJVERBX09QRVIoUVRSLDQvMS8yMDA5LDYvMzAvMjAwOSwsLFVTRCk=&amp;WINDOW=FIRST_POPUP&amp;HEIGH","T=450&amp;WIDTH=450&amp;START_MAXIMIZED=FALSE&amp;VAR:CALENDAR=US&amp;VAR:SYMBOL=WPI&amp;VAR:INDEX=0"}</definedName>
    <definedName name="_330__FDSAUDITLINK__" hidden="1">{"fdsup://directions/FAT Viewer?action=UPDATE&amp;creator=factset&amp;DYN_ARGS=TRUE&amp;DOC_NAME=FAT:FQL_AUDITING_CLIENT_TEMPLATE.FAT&amp;display_string=Audit&amp;VAR:KEY=XIVENWLEVM&amp;VAR:QUERY=RkZfRUJJVERBX09QRVIoUVRSLDQvMS8yMDEwLDYvMzAvMjAxMCwsLFVTRCk=&amp;WINDOW=FIRST_POPUP&amp;HEIGH","T=450&amp;WIDTH=450&amp;START_MAXIMIZED=FALSE&amp;VAR:CALENDAR=US&amp;VAR:SYMBOL=ODP&amp;VAR:INDEX=0"}</definedName>
    <definedName name="_331__FDSAUDITLINK__" hidden="1">{"fdsup://directions/FAT Viewer?action=UPDATE&amp;creator=factset&amp;DYN_ARGS=TRUE&amp;DOC_NAME=FAT:FQL_AUDITING_CLIENT_TEMPLATE.FAT&amp;display_string=Audit&amp;VAR:KEY=VUDQRWHGPQ&amp;VAR:QUERY=RkZfRUJJVERBX09QRVIoUVRSLDQvMS8yMDA5LDYvMzAvMjAwOSwsLFVTRCk=&amp;WINDOW=FIRST_POPUP&amp;HEIGH","T=450&amp;WIDTH=450&amp;START_MAXIMIZED=FALSE&amp;VAR:CALENDAR=US&amp;VAR:SYMBOL=NYX&amp;VAR:INDEX=0"}</definedName>
    <definedName name="_332__FDSAUDITLINK__" hidden="1">{"fdsup://directions/FAT Viewer?action=UPDATE&amp;creator=factset&amp;DYN_ARGS=TRUE&amp;DOC_NAME=FAT:FQL_AUDITING_CLIENT_TEMPLATE.FAT&amp;display_string=Audit&amp;VAR:KEY=HOHWTYFKFC&amp;VAR:QUERY=RkZfRUJJVERBX09QRVIoUVRSLDQvMS8yMDEwLDYvMzAvMjAxMCwsLFVTRCk=&amp;WINDOW=FIRST_POPUP&amp;HEIGH","T=450&amp;WIDTH=450&amp;START_MAXIMIZED=FALSE&amp;VAR:CALENDAR=US&amp;VAR:SYMBOL=NYX&amp;VAR:INDEX=0"}</definedName>
    <definedName name="_333__FDSAUDITLINK__" hidden="1">{"fdsup://directions/FAT Viewer?action=UPDATE&amp;creator=factset&amp;DYN_ARGS=TRUE&amp;DOC_NAME=FAT:FQL_AUDITING_CLIENT_TEMPLATE.FAT&amp;display_string=Audit&amp;VAR:KEY=FKTSHCZSDA&amp;VAR:QUERY=RkZfRUJJVERBX09QRVIoUVRSLDQvMS8yMDA5LDYvMzAvMjAwOSwsLFVTRCk=&amp;WINDOW=FIRST_POPUP&amp;HEIGH","T=450&amp;WIDTH=450&amp;START_MAXIMIZED=FALSE&amp;VAR:CALENDAR=US&amp;VAR:SYMBOL=NYT&amp;VAR:INDEX=0"}</definedName>
    <definedName name="_334__FDSAUDITLINK__" hidden="1">{"fdsup://directions/FAT Viewer?action=UPDATE&amp;creator=factset&amp;DYN_ARGS=TRUE&amp;DOC_NAME=FAT:FQL_AUDITING_CLIENT_TEMPLATE.FAT&amp;display_string=Audit&amp;VAR:KEY=VENEREDAFU&amp;VAR:QUERY=RkZfRUJJVERBX09QRVIoUVRSLDQvMS8yMDEwLDYvMzAvMjAxMCwsLFVTRCk=&amp;WINDOW=FIRST_POPUP&amp;HEIGH","T=450&amp;WIDTH=450&amp;START_MAXIMIZED=FALSE&amp;VAR:CALENDAR=US&amp;VAR:SYMBOL=NYT&amp;VAR:INDEX=0"}</definedName>
    <definedName name="_335__FDSAUDITLINK__" hidden="1">{"fdsup://directions/FAT Viewer?action=UPDATE&amp;creator=factset&amp;DYN_ARGS=TRUE&amp;DOC_NAME=FAT:FQL_AUDITING_CLIENT_TEMPLATE.FAT&amp;display_string=Audit&amp;VAR:KEY=RCVSBCPSPO&amp;VAR:QUERY=RkZfRUJJVERBX09QRVIoUVRSLDQvMS8yMDA5LDYvMzAvMjAwOSwsLFVTRCk=&amp;WINDOW=FIRST_POPUP&amp;HEIGH","T=450&amp;WIDTH=450&amp;START_MAXIMIZED=FALSE&amp;VAR:CALENDAR=US&amp;VAR:SYMBOL=NWSA&amp;VAR:INDEX=0"}</definedName>
    <definedName name="_336__FDSAUDITLINK__" hidden="1">{"fdsup://directions/FAT Viewer?action=UPDATE&amp;creator=factset&amp;DYN_ARGS=TRUE&amp;DOC_NAME=FAT:FQL_AUDITING_CLIENT_TEMPLATE.FAT&amp;display_string=Audit&amp;VAR:KEY=PGRIBWZYXA&amp;VAR:QUERY=RkZfRUJJVERBX09QRVIoUVRSLDQvMS8yMDEwLDYvMzAvMjAxMCwsLFVTRCk=&amp;WINDOW=FIRST_POPUP&amp;HEIGH","T=450&amp;WIDTH=450&amp;START_MAXIMIZED=FALSE&amp;VAR:CALENDAR=US&amp;VAR:SYMBOL=NWSA&amp;VAR:INDEX=0"}</definedName>
    <definedName name="_337__FDSAUDITLINK__" hidden="1">{"fdsup://directions/FAT Viewer?action=UPDATE&amp;creator=factset&amp;DYN_ARGS=TRUE&amp;DOC_NAME=FAT:FQL_AUDITING_CLIENT_TEMPLATE.FAT&amp;display_string=Audit&amp;VAR:KEY=HAPIXEBEDA&amp;VAR:QUERY=RkZfRUJJVERBX09QRVIoUVRSLDQvMS8yMDA5LDYvMzAvMjAwOSwsLFVTRCk=&amp;WINDOW=FIRST_POPUP&amp;HEIGH","T=450&amp;WIDTH=450&amp;START_MAXIMIZED=FALSE&amp;VAR:CALENDAR=US&amp;VAR:SYMBOL=NWL&amp;VAR:INDEX=0"}</definedName>
    <definedName name="_338__FDSAUDITLINK__" hidden="1">{"fdsup://directions/FAT Viewer?action=UPDATE&amp;creator=factset&amp;DYN_ARGS=TRUE&amp;DOC_NAME=FAT:FQL_AUDITING_CLIENT_TEMPLATE.FAT&amp;display_string=Audit&amp;VAR:KEY=FQFCFMZSLK&amp;VAR:QUERY=RkZfRUJJVERBX09QRVIoUVRSLDQvMS8yMDEwLDYvMzAvMjAxMCwsLFVTRCk=&amp;WINDOW=FIRST_POPUP&amp;HEIGH","T=450&amp;WIDTH=450&amp;START_MAXIMIZED=FALSE&amp;VAR:CALENDAR=US&amp;VAR:SYMBOL=NWL&amp;VAR:INDEX=0"}</definedName>
    <definedName name="_339__FDSAUDITLINK__" hidden="1">{"fdsup://directions/FAT Viewer?action=UPDATE&amp;creator=factset&amp;DYN_ARGS=TRUE&amp;DOC_NAME=FAT:FQL_AUDITING_CLIENT_TEMPLATE.FAT&amp;display_string=Audit&amp;VAR:KEY=PKZGFIZYPQ&amp;VAR:QUERY=RkZfRUJJVERBX09QRVIoUVRSLDQvMS8yMDA5LDYvMzAvMjAwOSwsLFVTRCk=&amp;WINDOW=FIRST_POPUP&amp;HEIGH","T=450&amp;WIDTH=450&amp;START_MAXIMIZED=FALSE&amp;VAR:CALENDAR=US&amp;VAR:SYMBOL=NVLS&amp;VAR:INDEX=0"}</definedName>
    <definedName name="_34__FDSAUDITLINK__" hidden="1">{"fdsup://directions/FAT Viewer?action=UPDATE&amp;creator=factset&amp;DYN_ARGS=TRUE&amp;DOC_NAME=FAT:FQL_AUDITING_CLIENT_TEMPLATE.FAT&amp;display_string=Audit&amp;VAR:KEY=RCVOLMREZG&amp;VAR:QUERY=RkZfRUJJVERBX09QRVIoUVRSLDQvMS8yMDEwLDYvMzAvMjAxMCwsLFVTRCk=&amp;WINDOW=FIRST_POPUP&amp;HEIGH","T=450&amp;WIDTH=450&amp;START_MAXIMIZED=FALSE&amp;VAR:CALENDAR=US&amp;VAR:SYMBOL=WPI&amp;VAR:INDEX=0"}</definedName>
    <definedName name="_340__FDSAUDITLINK__" hidden="1">{"fdsup://directions/FAT Viewer?action=UPDATE&amp;creator=factset&amp;DYN_ARGS=TRUE&amp;DOC_NAME=FAT:FQL_AUDITING_CLIENT_TEMPLATE.FAT&amp;display_string=Audit&amp;VAR:KEY=VQPCVUZOBK&amp;VAR:QUERY=RkZfRUJJVERBX09QRVIoUVRSLDQvMS8yMDEwLDYvMzAvMjAxMCwsLFVTRCk=&amp;WINDOW=FIRST_POPUP&amp;HEIGH","T=450&amp;WIDTH=450&amp;START_MAXIMIZED=FALSE&amp;VAR:CALENDAR=US&amp;VAR:SYMBOL=NVLS&amp;VAR:INDEX=0"}</definedName>
    <definedName name="_341__FDSAUDITLINK__" hidden="1">{"fdsup://directions/FAT Viewer?action=UPDATE&amp;creator=factset&amp;DYN_ARGS=TRUE&amp;DOC_NAME=FAT:FQL_AUDITING_CLIENT_TEMPLATE.FAT&amp;display_string=Audit&amp;VAR:KEY=ZUVKFWNSBG&amp;VAR:QUERY=RkZfRUJJVERBX09QRVIoUVRSLDQvMS8yMDA5LDYvMzAvMjAwOSwsLFVTRCk=&amp;WINDOW=FIRST_POPUP&amp;HEIGH","T=450&amp;WIDTH=450&amp;START_MAXIMIZED=FALSE&amp;VAR:CALENDAR=US&amp;VAR:SYMBOL=NVDA&amp;VAR:INDEX=0"}</definedName>
    <definedName name="_342__FDSAUDITLINK__" hidden="1">{"fdsup://directions/FAT Viewer?action=UPDATE&amp;creator=factset&amp;DYN_ARGS=TRUE&amp;DOC_NAME=FAT:FQL_AUDITING_CLIENT_TEMPLATE.FAT&amp;display_string=Audit&amp;VAR:KEY=TMJWJSZIJG&amp;VAR:QUERY=RkZfRUJJVERBX09QRVIoUVRSLDQvMS8yMDEwLDYvMzAvMjAxMCwsLFVTRCk=&amp;WINDOW=FIRST_POPUP&amp;HEIGH","T=450&amp;WIDTH=450&amp;START_MAXIMIZED=FALSE&amp;VAR:CALENDAR=US&amp;VAR:SYMBOL=NVDA&amp;VAR:INDEX=0"}</definedName>
    <definedName name="_343__FDSAUDITLINK__" hidden="1">{"fdsup://directions/FAT Viewer?action=UPDATE&amp;creator=factset&amp;DYN_ARGS=TRUE&amp;DOC_NAME=FAT:FQL_AUDITING_CLIENT_TEMPLATE.FAT&amp;display_string=Audit&amp;VAR:KEY=LYRAXODETO&amp;VAR:QUERY=RkZfRUJJVERBX09QRVIoUVRSLDQvMS8yMDA5LDYvMzAvMjAwOSwsLFVTRCk=&amp;WINDOW=FIRST_POPUP&amp;HEIGH","T=450&amp;WIDTH=450&amp;START_MAXIMIZED=FALSE&amp;VAR:CALENDAR=US&amp;VAR:SYMBOL=NUE&amp;VAR:INDEX=0"}</definedName>
    <definedName name="_344__FDSAUDITLINK__" hidden="1">{"fdsup://directions/FAT Viewer?action=UPDATE&amp;creator=factset&amp;DYN_ARGS=TRUE&amp;DOC_NAME=FAT:FQL_AUDITING_CLIENT_TEMPLATE.FAT&amp;display_string=Audit&amp;VAR:KEY=DANWNMZSRG&amp;VAR:QUERY=RkZfRUJJVERBX09QRVIoUVRSLDQvMS8yMDEwLDYvMzAvMjAxMCwsLFVTRCk=&amp;WINDOW=FIRST_POPUP&amp;HEIGH","T=450&amp;WIDTH=450&amp;START_MAXIMIZED=FALSE&amp;VAR:CALENDAR=US&amp;VAR:SYMBOL=NUE&amp;VAR:INDEX=0"}</definedName>
    <definedName name="_345__FDSAUDITLINK__" hidden="1">{"fdsup://directions/FAT Viewer?action=UPDATE&amp;creator=factset&amp;DYN_ARGS=TRUE&amp;DOC_NAME=FAT:FQL_AUDITING_CLIENT_TEMPLATE.FAT&amp;display_string=Audit&amp;VAR:KEY=PQFANUJORE&amp;VAR:QUERY=RkZfRUJJVERBX09QRVIoUVRSLDQvMS8yMDA5LDYvMzAvMjAwOSwsLFVTRCk=&amp;WINDOW=FIRST_POPUP&amp;HEIGH","T=450&amp;WIDTH=450&amp;START_MAXIMIZED=FALSE&amp;VAR:CALENDAR=US&amp;VAR:SYMBOL=NU&amp;VAR:INDEX=0"}</definedName>
    <definedName name="_346__FDSAUDITLINK__" hidden="1">{"fdsup://directions/FAT Viewer?action=UPDATE&amp;creator=factset&amp;DYN_ARGS=TRUE&amp;DOC_NAME=FAT:FQL_AUDITING_CLIENT_TEMPLATE.FAT&amp;display_string=Audit&amp;VAR:KEY=BUDYBEDCHS&amp;VAR:QUERY=RkZfRUJJVERBX09QRVIoUVRSLDQvMS8yMDEwLDYvMzAvMjAxMCwsLFVTRCk=&amp;WINDOW=FIRST_POPUP&amp;HEIGH","T=450&amp;WIDTH=450&amp;START_MAXIMIZED=FALSE&amp;VAR:CALENDAR=US&amp;VAR:SYMBOL=NU&amp;VAR:INDEX=0"}</definedName>
    <definedName name="_347__FDSAUDITLINK__" hidden="1">{"fdsup://directions/FAT Viewer?action=UPDATE&amp;creator=factset&amp;DYN_ARGS=TRUE&amp;DOC_NAME=FAT:FQL_AUDITING_CLIENT_TEMPLATE.FAT&amp;display_string=Audit&amp;VAR:KEY=JCHCLIJWFA&amp;VAR:QUERY=RkZfRUJJVERBX09QRVIoUVRSLDQvMS8yMDA5LDYvMzAvMjAwOSwsLFVTRCk=&amp;WINDOW=FIRST_POPUP&amp;HEIGH","T=450&amp;WIDTH=450&amp;START_MAXIMIZED=FALSE&amp;VAR:CALENDAR=US&amp;VAR:SYMBOL=NTRS&amp;VAR:INDEX=0"}</definedName>
    <definedName name="_348__FDSAUDITLINK__" hidden="1">{"fdsup://directions/FAT Viewer?action=UPDATE&amp;creator=factset&amp;DYN_ARGS=TRUE&amp;DOC_NAME=FAT:FQL_AUDITING_CLIENT_TEMPLATE.FAT&amp;display_string=Audit&amp;VAR:KEY=JKJUXARUDQ&amp;VAR:QUERY=RkZfRUJJVERBX09QRVIoUVRSLDQvMS8yMDEwLDYvMzAvMjAxMCwsLFVTRCk=&amp;WINDOW=FIRST_POPUP&amp;HEIGH","T=450&amp;WIDTH=450&amp;START_MAXIMIZED=FALSE&amp;VAR:CALENDAR=US&amp;VAR:SYMBOL=NTRS&amp;VAR:INDEX=0"}</definedName>
    <definedName name="_349__FDSAUDITLINK__" hidden="1">{"fdsup://directions/FAT Viewer?action=UPDATE&amp;creator=factset&amp;DYN_ARGS=TRUE&amp;DOC_NAME=FAT:FQL_AUDITING_CLIENT_TEMPLATE.FAT&amp;display_string=Audit&amp;VAR:KEY=VUXYNORSBW&amp;VAR:QUERY=RkZfRUJJVERBX09QRVIoUVRSLDQvMS8yMDA5LDYvMzAvMjAwOSwsLFVTRCk=&amp;WINDOW=FIRST_POPUP&amp;HEIGH","T=450&amp;WIDTH=450&amp;START_MAXIMIZED=FALSE&amp;VAR:CALENDAR=US&amp;VAR:SYMBOL=NTAP&amp;VAR:INDEX=0"}</definedName>
    <definedName name="_35__FDSAUDITLINK__" hidden="1">{"fdsup://directions/FAT Viewer?action=UPDATE&amp;creator=factset&amp;DYN_ARGS=TRUE&amp;DOC_NAME=FAT:FQL_AUDITING_CLIENT_TEMPLATE.FAT&amp;display_string=Audit&amp;VAR:KEY=FCPQJYFCLY&amp;VAR:QUERY=RkZfRUJJVERBX09QRVIoUVRSLDQvMS8yMDA5LDYvMzAvMjAwOSwsLFVTRCk=&amp;WINDOW=FIRST_POPUP&amp;HEIGH","T=450&amp;WIDTH=450&amp;START_MAXIMIZED=FALSE&amp;VAR:CALENDAR=US&amp;VAR:SYMBOL=WMT&amp;VAR:INDEX=0"}</definedName>
    <definedName name="_350__FDSAUDITLINK__" hidden="1">{"fdsup://directions/FAT Viewer?action=UPDATE&amp;creator=factset&amp;DYN_ARGS=TRUE&amp;DOC_NAME=FAT:FQL_AUDITING_CLIENT_TEMPLATE.FAT&amp;display_string=Audit&amp;VAR:KEY=LIFKJKHCFW&amp;VAR:QUERY=RkZfRUJJVERBX09QRVIoUVRSLDQvMS8yMDEwLDYvMzAvMjAxMCwsLFVTRCk=&amp;WINDOW=FIRST_POPUP&amp;HEIGH","T=450&amp;WIDTH=450&amp;START_MAXIMIZED=FALSE&amp;VAR:CALENDAR=US&amp;VAR:SYMBOL=NTAP&amp;VAR:INDEX=0"}</definedName>
    <definedName name="_351__FDSAUDITLINK__" hidden="1">{"fdsup://directions/FAT Viewer?action=UPDATE&amp;creator=factset&amp;DYN_ARGS=TRUE&amp;DOC_NAME=FAT:FQL_AUDITING_CLIENT_TEMPLATE.FAT&amp;display_string=Audit&amp;VAR:KEY=DITWNIFUXE&amp;VAR:QUERY=RkZfRUJJVERBX09QRVIoUVRSLDQvMS8yMDA5LDYvMzAvMjAwOSwsLFVTRCk=&amp;WINDOW=FIRST_POPUP&amp;HEIGH","T=450&amp;WIDTH=450&amp;START_MAXIMIZED=FALSE&amp;VAR:CALENDAR=US&amp;VAR:SYMBOL=NSM&amp;VAR:INDEX=0"}</definedName>
    <definedName name="_352__FDSAUDITLINK__" hidden="1">{"fdsup://directions/FAT Viewer?action=UPDATE&amp;creator=factset&amp;DYN_ARGS=TRUE&amp;DOC_NAME=FAT:FQL_AUDITING_CLIENT_TEMPLATE.FAT&amp;display_string=Audit&amp;VAR:KEY=VUVOXGFSNQ&amp;VAR:QUERY=RkZfRUJJVERBX09QRVIoUVRSLDQvMS8yMDEwLDYvMzAvMjAxMCwsLFVTRCk=&amp;WINDOW=FIRST_POPUP&amp;HEIGH","T=450&amp;WIDTH=450&amp;START_MAXIMIZED=FALSE&amp;VAR:CALENDAR=US&amp;VAR:SYMBOL=NSM&amp;VAR:INDEX=0"}</definedName>
    <definedName name="_353__FDSAUDITLINK__" hidden="1">{"fdsup://directions/FAT Viewer?action=UPDATE&amp;creator=factset&amp;DYN_ARGS=TRUE&amp;DOC_NAME=FAT:FQL_AUDITING_CLIENT_TEMPLATE.FAT&amp;display_string=Audit&amp;VAR:KEY=RCTUTARCLE&amp;VAR:QUERY=RkZfRUJJVERBX09QRVIoUVRSLDQvMS8yMDA5LDYvMzAvMjAwOSwsLFVTRCk=&amp;WINDOW=FIRST_POPUP&amp;HEIGH","T=450&amp;WIDTH=450&amp;START_MAXIMIZED=FALSE&amp;VAR:CALENDAR=US&amp;VAR:SYMBOL=NSC&amp;VAR:INDEX=0"}</definedName>
    <definedName name="_354__FDSAUDITLINK__" hidden="1">{"fdsup://directions/FAT Viewer?action=UPDATE&amp;creator=factset&amp;DYN_ARGS=TRUE&amp;DOC_NAME=FAT:FQL_AUDITING_CLIENT_TEMPLATE.FAT&amp;display_string=Audit&amp;VAR:KEY=FEXOPSHGLG&amp;VAR:QUERY=RkZfRUJJVERBX09QRVIoUVRSLDQvMS8yMDEwLDYvMzAvMjAxMCwsLFVTRCk=&amp;WINDOW=FIRST_POPUP&amp;HEIGH","T=450&amp;WIDTH=450&amp;START_MAXIMIZED=FALSE&amp;VAR:CALENDAR=US&amp;VAR:SYMBOL=NSC&amp;VAR:INDEX=0"}</definedName>
    <definedName name="_355__FDSAUDITLINK__" hidden="1">{"fdsup://directions/FAT Viewer?action=UPDATE&amp;creator=factset&amp;DYN_ARGS=TRUE&amp;DOC_NAME=FAT:FQL_AUDITING_CLIENT_TEMPLATE.FAT&amp;display_string=Audit&amp;VAR:KEY=DQVMRUPYBM&amp;VAR:QUERY=RkZfRUJJVERBX09QRVIoUVRSLDQvMS8yMDA5LDYvMzAvMjAwOSwsLFVTRCk=&amp;WINDOW=FIRST_POPUP&amp;HEIGH","T=450&amp;WIDTH=450&amp;START_MAXIMIZED=FALSE&amp;VAR:CALENDAR=US&amp;VAR:SYMBOL=NRG&amp;VAR:INDEX=0"}</definedName>
    <definedName name="_356__FDSAUDITLINK__" hidden="1">{"fdsup://directions/FAT Viewer?action=UPDATE&amp;creator=factset&amp;DYN_ARGS=TRUE&amp;DOC_NAME=FAT:FQL_AUDITING_CLIENT_TEMPLATE.FAT&amp;display_string=Audit&amp;VAR:KEY=TGPETIRKLE&amp;VAR:QUERY=RkZfRUJJVERBX09QRVIoUVRSLDQvMS8yMDEwLDYvMzAvMjAxMCwsLFVTRCk=&amp;WINDOW=FIRST_POPUP&amp;HEIGH","T=450&amp;WIDTH=450&amp;START_MAXIMIZED=FALSE&amp;VAR:CALENDAR=US&amp;VAR:SYMBOL=NRG&amp;VAR:INDEX=0"}</definedName>
    <definedName name="_357__FDSAUDITLINK__" hidden="1">{"fdsup://directions/FAT Viewer?action=UPDATE&amp;creator=factset&amp;DYN_ARGS=TRUE&amp;DOC_NAME=FAT:FQL_AUDITING_CLIENT_TEMPLATE.FAT&amp;display_string=Audit&amp;VAR:KEY=XEZCZGPQPO&amp;VAR:QUERY=RkZfRUJJVERBX09QRVIoUVRSLDQvMS8yMDA5LDYvMzAvMjAwOSwsLFVTRCk=&amp;WINDOW=FIRST_POPUP&amp;HEIGH","T=450&amp;WIDTH=450&amp;START_MAXIMIZED=FALSE&amp;VAR:CALENDAR=US&amp;VAR:SYMBOL=NOVL&amp;VAR:INDEX=0"}</definedName>
    <definedName name="_358__FDSAUDITLINK__" hidden="1">{"fdsup://directions/FAT Viewer?action=UPDATE&amp;creator=factset&amp;DYN_ARGS=TRUE&amp;DOC_NAME=FAT:FQL_AUDITING_CLIENT_TEMPLATE.FAT&amp;display_string=Audit&amp;VAR:KEY=LGXYFMXINW&amp;VAR:QUERY=RkZfRUJJVERBX09QRVIoUVRSLDQvMS8yMDEwLDYvMzAvMjAxMCwsLFVTRCk=&amp;WINDOW=FIRST_POPUP&amp;HEIGH","T=450&amp;WIDTH=450&amp;START_MAXIMIZED=FALSE&amp;VAR:CALENDAR=US&amp;VAR:SYMBOL=NOVL&amp;VAR:INDEX=0"}</definedName>
    <definedName name="_359__FDSAUDITLINK__" hidden="1">{"fdsup://directions/FAT Viewer?action=UPDATE&amp;creator=factset&amp;DYN_ARGS=TRUE&amp;DOC_NAME=FAT:FQL_AUDITING_CLIENT_TEMPLATE.FAT&amp;display_string=Audit&amp;VAR:KEY=ZIHEFKJWHI&amp;VAR:QUERY=RkZfRUJJVERBX09QRVIoUVRSLDQvMS8yMDA5LDYvMzAvMjAwOSwsLFVTRCk=&amp;WINDOW=FIRST_POPUP&amp;HEIGH","T=450&amp;WIDTH=450&amp;START_MAXIMIZED=FALSE&amp;VAR:CALENDAR=US&amp;VAR:SYMBOL=NOV&amp;VAR:INDEX=0"}</definedName>
    <definedName name="_36__FDSAUDITLINK__" hidden="1">{"fdsup://directions/FAT Viewer?action=UPDATE&amp;creator=factset&amp;DYN_ARGS=TRUE&amp;DOC_NAME=FAT:FQL_AUDITING_CLIENT_TEMPLATE.FAT&amp;display_string=Audit&amp;VAR:KEY=BOJCNYTAVG&amp;VAR:QUERY=RkZfRUJJVERBX09QRVIoUVRSLDQvMS8yMDEwLDYvMzAvMjAxMCwsLFVTRCk=&amp;WINDOW=FIRST_POPUP&amp;HEIGH","T=450&amp;WIDTH=450&amp;START_MAXIMIZED=FALSE&amp;VAR:CALENDAR=US&amp;VAR:SYMBOL=WMT&amp;VAR:INDEX=0"}</definedName>
    <definedName name="_360__FDSAUDITLINK__" hidden="1">{"fdsup://directions/FAT Viewer?action=UPDATE&amp;creator=factset&amp;DYN_ARGS=TRUE&amp;DOC_NAME=FAT:FQL_AUDITING_CLIENT_TEMPLATE.FAT&amp;display_string=Audit&amp;VAR:KEY=LUFQDERKZU&amp;VAR:QUERY=RkZfRUJJVERBX09QRVIoUVRSLDQvMS8yMDEwLDYvMzAvMjAxMCwsLFVTRCk=&amp;WINDOW=FIRST_POPUP&amp;HEIGH","T=450&amp;WIDTH=450&amp;START_MAXIMIZED=FALSE&amp;VAR:CALENDAR=US&amp;VAR:SYMBOL=NOV&amp;VAR:INDEX=0"}</definedName>
    <definedName name="_361__FDSAUDITLINK__" hidden="1">{"fdsup://directions/FAT Viewer?action=UPDATE&amp;creator=factset&amp;DYN_ARGS=TRUE&amp;DOC_NAME=FAT:FQL_AUDITING_CLIENT_TEMPLATE.FAT&amp;display_string=Audit&amp;VAR:KEY=XMVCLKBYHE&amp;VAR:QUERY=RkZfRUJJVERBX09QRVIoUVRSLDQvMS8yMDA5LDYvMzAvMjAwOSwsLFVTRCk=&amp;WINDOW=FIRST_POPUP&amp;HEIGH","T=450&amp;WIDTH=450&amp;START_MAXIMIZED=FALSE&amp;VAR:CALENDAR=US&amp;VAR:SYMBOL=NOC&amp;VAR:INDEX=0"}</definedName>
    <definedName name="_362__FDSAUDITLINK__" hidden="1">{"fdsup://directions/FAT Viewer?action=UPDATE&amp;creator=factset&amp;DYN_ARGS=TRUE&amp;DOC_NAME=FAT:FQL_AUDITING_CLIENT_TEMPLATE.FAT&amp;display_string=Audit&amp;VAR:KEY=RWZYBQDWTW&amp;VAR:QUERY=RkZfRUJJVERBX09QRVIoUVRSLDQvMS8yMDEwLDYvMzAvMjAxMCwsLFVTRCk=&amp;WINDOW=FIRST_POPUP&amp;HEIGH","T=450&amp;WIDTH=450&amp;START_MAXIMIZED=FALSE&amp;VAR:CALENDAR=US&amp;VAR:SYMBOL=NOC&amp;VAR:INDEX=0"}</definedName>
    <definedName name="_363__FDSAUDITLINK__" hidden="1">{"fdsup://directions/FAT Viewer?action=UPDATE&amp;creator=factset&amp;DYN_ARGS=TRUE&amp;DOC_NAME=FAT:FQL_AUDITING_CLIENT_TEMPLATE.FAT&amp;display_string=Audit&amp;VAR:KEY=JQPUFGBOBS&amp;VAR:QUERY=RkZfRUJJVERBX09QRVIoUVRSLDQvMS8yMDA5LDYvMzAvMjAwOSwsLFVTRCk=&amp;WINDOW=FIRST_POPUP&amp;HEIGH","T=450&amp;WIDTH=450&amp;START_MAXIMIZED=FALSE&amp;VAR:CALENDAR=US&amp;VAR:SYMBOL=NKE&amp;VAR:INDEX=0"}</definedName>
    <definedName name="_364__FDSAUDITLINK__" hidden="1">{"fdsup://directions/FAT Viewer?action=UPDATE&amp;creator=factset&amp;DYN_ARGS=TRUE&amp;DOC_NAME=FAT:FQL_AUDITING_CLIENT_TEMPLATE.FAT&amp;display_string=Audit&amp;VAR:KEY=XAJGNUHGXK&amp;VAR:QUERY=RkZfRUJJVERBX09QRVIoUVRSLDQvMS8yMDEwLDYvMzAvMjAxMCwsLFVTRCk=&amp;WINDOW=FIRST_POPUP&amp;HEIGH","T=450&amp;WIDTH=450&amp;START_MAXIMIZED=FALSE&amp;VAR:CALENDAR=US&amp;VAR:SYMBOL=NKE&amp;VAR:INDEX=0"}</definedName>
    <definedName name="_365__FDSAUDITLINK__" hidden="1">{"fdsup://directions/FAT Viewer?action=UPDATE&amp;creator=factset&amp;DYN_ARGS=TRUE&amp;DOC_NAME=FAT:FQL_AUDITING_CLIENT_TEMPLATE.FAT&amp;display_string=Audit&amp;VAR:KEY=TANMTWJYPM&amp;VAR:QUERY=RkZfRUJJVERBX09QRVIoUVRSLDQvMS8yMDA5LDYvMzAvMjAwOSwsLFVTRCk=&amp;WINDOW=FIRST_POPUP&amp;HEIGH","T=450&amp;WIDTH=450&amp;START_MAXIMIZED=FALSE&amp;VAR:CALENDAR=US&amp;VAR:SYMBOL=NI&amp;VAR:INDEX=0"}</definedName>
    <definedName name="_366__FDSAUDITLINK__" hidden="1">{"fdsup://directions/FAT Viewer?action=UPDATE&amp;creator=factset&amp;DYN_ARGS=TRUE&amp;DOC_NAME=FAT:FQL_AUDITING_CLIENT_TEMPLATE.FAT&amp;display_string=Audit&amp;VAR:KEY=LSPEVULWPE&amp;VAR:QUERY=RkZfRUJJVERBX09QRVIoUVRSLDQvMS8yMDEwLDYvMzAvMjAxMCwsLFVTRCk=&amp;WINDOW=FIRST_POPUP&amp;HEIGH","T=450&amp;WIDTH=450&amp;START_MAXIMIZED=FALSE&amp;VAR:CALENDAR=US&amp;VAR:SYMBOL=NI&amp;VAR:INDEX=0"}</definedName>
    <definedName name="_367__FDSAUDITLINK__" hidden="1">{"fdsup://directions/FAT Viewer?action=UPDATE&amp;creator=factset&amp;DYN_ARGS=TRUE&amp;DOC_NAME=FAT:FQL_AUDITING_CLIENT_TEMPLATE.FAT&amp;display_string=Audit&amp;VAR:KEY=VSTSVQBABE&amp;VAR:QUERY=RkZfRUJJVERBX09QRVIoUVRSLDQvMS8yMDA5LDYvMzAvMjAwOSwsLFVTRCk=&amp;WINDOW=FIRST_POPUP&amp;HEIGH","T=450&amp;WIDTH=450&amp;START_MAXIMIZED=FALSE&amp;VAR:CALENDAR=US&amp;VAR:SYMBOL=NEM&amp;VAR:INDEX=0"}</definedName>
    <definedName name="_368__FDSAUDITLINK__" hidden="1">{"fdsup://directions/FAT Viewer?action=UPDATE&amp;creator=factset&amp;DYN_ARGS=TRUE&amp;DOC_NAME=FAT:FQL_AUDITING_CLIENT_TEMPLATE.FAT&amp;display_string=Audit&amp;VAR:KEY=BGZSBAFQLA&amp;VAR:QUERY=RkZfRUJJVERBX09QRVIoUVRSLDQvMS8yMDEwLDYvMzAvMjAxMCwsLFVTRCk=&amp;WINDOW=FIRST_POPUP&amp;HEIGH","T=450&amp;WIDTH=450&amp;START_MAXIMIZED=FALSE&amp;VAR:CALENDAR=US&amp;VAR:SYMBOL=NEM&amp;VAR:INDEX=0"}</definedName>
    <definedName name="_369__FDSAUDITLINK__" hidden="1">{"fdsup://directions/FAT Viewer?action=UPDATE&amp;creator=factset&amp;DYN_ARGS=TRUE&amp;DOC_NAME=FAT:FQL_AUDITING_CLIENT_TEMPLATE.FAT&amp;display_string=Audit&amp;VAR:KEY=NMLCXUPSBE&amp;VAR:QUERY=RkZfRUJJVERBX09QRVIoUVRSLDQvMS8yMDA5LDYvMzAvMjAwOSwsLFVTRCk=&amp;WINDOW=FIRST_POPUP&amp;HEIGH","T=450&amp;WIDTH=450&amp;START_MAXIMIZED=FALSE&amp;VAR:CALENDAR=US&amp;VAR:SYMBOL=NEE&amp;VAR:INDEX=0"}</definedName>
    <definedName name="_37__FDSAUDITLINK__" hidden="1">{"fdsup://directions/FAT Viewer?action=UPDATE&amp;creator=factset&amp;DYN_ARGS=TRUE&amp;DOC_NAME=FAT:FQL_AUDITING_CLIENT_TEMPLATE.FAT&amp;display_string=Audit&amp;VAR:KEY=PYXAPUPIBA&amp;VAR:QUERY=RkZfRUJJVERBX09QRVIoUVRSLDQvMS8yMDA5LDYvMzAvMjAwOSwsLFVTRCk=&amp;WINDOW=FIRST_POPUP&amp;HEIGH","T=450&amp;WIDTH=450&amp;START_MAXIMIZED=FALSE&amp;VAR:CALENDAR=US&amp;VAR:SYMBOL=WMB&amp;VAR:INDEX=0"}</definedName>
    <definedName name="_370__FDSAUDITLINK__" hidden="1">{"fdsup://directions/FAT Viewer?action=UPDATE&amp;creator=factset&amp;DYN_ARGS=TRUE&amp;DOC_NAME=FAT:FQL_AUDITING_CLIENT_TEMPLATE.FAT&amp;display_string=Audit&amp;VAR:KEY=ZELQXERSHG&amp;VAR:QUERY=RkZfRUJJVERBX09QRVIoUVRSLDQvMS8yMDEwLDYvMzAvMjAxMCwsLFVTRCk=&amp;WINDOW=FIRST_POPUP&amp;HEIGH","T=450&amp;WIDTH=450&amp;START_MAXIMIZED=FALSE&amp;VAR:CALENDAR=US&amp;VAR:SYMBOL=NEE&amp;VAR:INDEX=0"}</definedName>
    <definedName name="_371__FDSAUDITLINK__" hidden="1">{"fdsup://directions/FAT Viewer?action=UPDATE&amp;creator=factset&amp;DYN_ARGS=TRUE&amp;DOC_NAME=FAT:FQL_AUDITING_CLIENT_TEMPLATE.FAT&amp;display_string=Audit&amp;VAR:KEY=RCXINUNAPO&amp;VAR:QUERY=RkZfRUJJVERBX09QRVIoUVRSLDQvMS8yMDA5LDYvMzAvMjAwOSwsLFVTRCk=&amp;WINDOW=FIRST_POPUP&amp;HEIGH","T=450&amp;WIDTH=450&amp;START_MAXIMIZED=FALSE&amp;VAR:CALENDAR=US&amp;VAR:SYMBOL=NDAQ&amp;VAR:INDEX=0"}</definedName>
    <definedName name="_372__FDSAUDITLINK__" hidden="1">{"fdsup://directions/FAT Viewer?action=UPDATE&amp;creator=factset&amp;DYN_ARGS=TRUE&amp;DOC_NAME=FAT:FQL_AUDITING_CLIENT_TEMPLATE.FAT&amp;display_string=Audit&amp;VAR:KEY=RQLUJCFIVY&amp;VAR:QUERY=RkZfRUJJVERBX09QRVIoUVRSLDQvMS8yMDEwLDYvMzAvMjAxMCwsLFVTRCk=&amp;WINDOW=FIRST_POPUP&amp;HEIGH","T=450&amp;WIDTH=450&amp;START_MAXIMIZED=FALSE&amp;VAR:CALENDAR=US&amp;VAR:SYMBOL=NDAQ&amp;VAR:INDEX=0"}</definedName>
    <definedName name="_373__FDSAUDITLINK__" hidden="1">{"fdsup://directions/FAT Viewer?action=UPDATE&amp;creator=factset&amp;DYN_ARGS=TRUE&amp;DOC_NAME=FAT:FQL_AUDITING_CLIENT_TEMPLATE.FAT&amp;display_string=Audit&amp;VAR:KEY=RMJKJSVMHI&amp;VAR:QUERY=RkZfRUJJVERBX09QRVIoUVRSLDQvMS8yMDA5LDYvMzAvMjAwOSwsLFVTRCk=&amp;WINDOW=FIRST_POPUP&amp;HEIGH","T=450&amp;WIDTH=450&amp;START_MAXIMIZED=FALSE&amp;VAR:CALENDAR=US&amp;VAR:SYMBOL=NBR&amp;VAR:INDEX=0"}</definedName>
    <definedName name="_374__FDSAUDITLINK__" hidden="1">{"fdsup://directions/FAT Viewer?action=UPDATE&amp;creator=factset&amp;DYN_ARGS=TRUE&amp;DOC_NAME=FAT:FQL_AUDITING_CLIENT_TEMPLATE.FAT&amp;display_string=Audit&amp;VAR:KEY=FCLABWPITW&amp;VAR:QUERY=RkZfRUJJVERBX09QRVIoUVRSLDQvMS8yMDEwLDYvMzAvMjAxMCwsLFVTRCk=&amp;WINDOW=FIRST_POPUP&amp;HEIGH","T=450&amp;WIDTH=450&amp;START_MAXIMIZED=FALSE&amp;VAR:CALENDAR=US&amp;VAR:SYMBOL=NBR&amp;VAR:INDEX=0"}</definedName>
    <definedName name="_375__FDSAUDITLINK__" hidden="1">{"fdsup://directions/FAT Viewer?action=UPDATE&amp;creator=factset&amp;DYN_ARGS=TRUE&amp;DOC_NAME=FAT:FQL_AUDITING_CLIENT_TEMPLATE.FAT&amp;display_string=Audit&amp;VAR:KEY=VSFIFCVARY&amp;VAR:QUERY=RkZfRUJJVERBX09QRVIoUVRSLDQvMS8yMDA5LDYvMzAvMjAwOSwsLFVTRCk=&amp;WINDOW=FIRST_POPUP&amp;HEIGH","T=450&amp;WIDTH=450&amp;START_MAXIMIZED=FALSE&amp;VAR:CALENDAR=US&amp;VAR:SYMBOL=NBL&amp;VAR:INDEX=0"}</definedName>
    <definedName name="_376__FDSAUDITLINK__" hidden="1">{"fdsup://directions/FAT Viewer?action=UPDATE&amp;creator=factset&amp;DYN_ARGS=TRUE&amp;DOC_NAME=FAT:FQL_AUDITING_CLIENT_TEMPLATE.FAT&amp;display_string=Audit&amp;VAR:KEY=XUVSDSJKBA&amp;VAR:QUERY=RkZfRUJJVERBX09QRVIoUVRSLDQvMS8yMDEwLDYvMzAvMjAxMCwsLFVTRCk=&amp;WINDOW=FIRST_POPUP&amp;HEIGH","T=450&amp;WIDTH=450&amp;START_MAXIMIZED=FALSE&amp;VAR:CALENDAR=US&amp;VAR:SYMBOL=NBL&amp;VAR:INDEX=0"}</definedName>
    <definedName name="_377__FDSAUDITLINK__" hidden="1">{"fdsup://directions/FAT Viewer?action=UPDATE&amp;creator=factset&amp;DYN_ARGS=TRUE&amp;DOC_NAME=FAT:FQL_AUDITING_CLIENT_TEMPLATE.FAT&amp;display_string=Audit&amp;VAR:KEY=PMFOHWVINI&amp;VAR:QUERY=RkZfRUJJVERBX09QRVIoUVRSLDQvMS8yMDA5LDYvMzAvMjAwOSwsLFVTRCk=&amp;WINDOW=FIRST_POPUP&amp;HEIGH","T=450&amp;WIDTH=450&amp;START_MAXIMIZED=FALSE&amp;VAR:CALENDAR=US&amp;VAR:SYMBOL=MYL&amp;VAR:INDEX=0"}</definedName>
    <definedName name="_378__FDSAUDITLINK__" hidden="1">{"fdsup://directions/FAT Viewer?action=UPDATE&amp;creator=factset&amp;DYN_ARGS=TRUE&amp;DOC_NAME=FAT:FQL_AUDITING_CLIENT_TEMPLATE.FAT&amp;display_string=Audit&amp;VAR:KEY=NCLGHEFYVY&amp;VAR:QUERY=RkZfRUJJVERBX09QRVIoUVRSLDQvMS8yMDEwLDYvMzAvMjAxMCwsLFVTRCk=&amp;WINDOW=FIRST_POPUP&amp;HEIGH","T=450&amp;WIDTH=450&amp;START_MAXIMIZED=FALSE&amp;VAR:CALENDAR=US&amp;VAR:SYMBOL=MYL&amp;VAR:INDEX=0"}</definedName>
    <definedName name="_379__FDSAUDITLINK__" hidden="1">{"fdsup://directions/FAT Viewer?action=UPDATE&amp;creator=factset&amp;DYN_ARGS=TRUE&amp;DOC_NAME=FAT:FQL_AUDITING_CLIENT_TEMPLATE.FAT&amp;display_string=Audit&amp;VAR:KEY=RWXGVAPUHO&amp;VAR:QUERY=RkZfRUJJVERBX09QRVIoUVRSLDQvMS8yMDA5LDYvMzAvMjAwOSwsLFVTRCk=&amp;WINDOW=FIRST_POPUP&amp;HEIGH","T=450&amp;WIDTH=450&amp;START_MAXIMIZED=FALSE&amp;VAR:CALENDAR=US&amp;VAR:SYMBOL=MWW&amp;VAR:INDEX=0"}</definedName>
    <definedName name="_38__FDSAUDITLINK__" hidden="1">{"fdsup://directions/FAT Viewer?action=UPDATE&amp;creator=factset&amp;DYN_ARGS=TRUE&amp;DOC_NAME=FAT:FQL_AUDITING_CLIENT_TEMPLATE.FAT&amp;display_string=Audit&amp;VAR:KEY=NMPQLSBSZE&amp;VAR:QUERY=RkZfRUJJVERBX09QRVIoUVRSLDQvMS8yMDEwLDYvMzAvMjAxMCwsLFVTRCk=&amp;WINDOW=FIRST_POPUP&amp;HEIGH","T=450&amp;WIDTH=450&amp;START_MAXIMIZED=FALSE&amp;VAR:CALENDAR=US&amp;VAR:SYMBOL=WMB&amp;VAR:INDEX=0"}</definedName>
    <definedName name="_380__FDSAUDITLINK__" hidden="1">{"fdsup://directions/FAT Viewer?action=UPDATE&amp;creator=factset&amp;DYN_ARGS=TRUE&amp;DOC_NAME=FAT:FQL_AUDITING_CLIENT_TEMPLATE.FAT&amp;display_string=Audit&amp;VAR:KEY=TAJOFYXCLG&amp;VAR:QUERY=RkZfRUJJVERBX09QRVIoUVRSLDQvMS8yMDEwLDYvMzAvMjAxMCwsLFVTRCk=&amp;WINDOW=FIRST_POPUP&amp;HEIGH","T=450&amp;WIDTH=450&amp;START_MAXIMIZED=FALSE&amp;VAR:CALENDAR=US&amp;VAR:SYMBOL=MWW&amp;VAR:INDEX=0"}</definedName>
    <definedName name="_381__FDSAUDITLINK__" hidden="1">{"fdsup://directions/FAT Viewer?action=UPDATE&amp;creator=factset&amp;DYN_ARGS=TRUE&amp;DOC_NAME=FAT:FQL_AUDITING_CLIENT_TEMPLATE.FAT&amp;display_string=Audit&amp;VAR:KEY=DSNKNUXEVK&amp;VAR:QUERY=RkZfRUJJVERBX09QRVIoUVRSLDQvMS8yMDA5LDYvMzAvMjAwOSwsLFVTRCk=&amp;WINDOW=FIRST_POPUP&amp;HEIGH","T=450&amp;WIDTH=450&amp;START_MAXIMIZED=FALSE&amp;VAR:CALENDAR=US&amp;VAR:SYMBOL=MWV&amp;VAR:INDEX=0"}</definedName>
    <definedName name="_382__FDSAUDITLINK__" hidden="1">{"fdsup://directions/FAT Viewer?action=UPDATE&amp;creator=factset&amp;DYN_ARGS=TRUE&amp;DOC_NAME=FAT:FQL_AUDITING_CLIENT_TEMPLATE.FAT&amp;display_string=Audit&amp;VAR:KEY=FQVSVSVALK&amp;VAR:QUERY=RkZfRUJJVERBX09QRVIoUVRSLDQvMS8yMDEwLDYvMzAvMjAxMCwsLFVTRCk=&amp;WINDOW=FIRST_POPUP&amp;HEIGH","T=450&amp;WIDTH=450&amp;START_MAXIMIZED=FALSE&amp;VAR:CALENDAR=US&amp;VAR:SYMBOL=MWV&amp;VAR:INDEX=0"}</definedName>
    <definedName name="_383__FDSAUDITLINK__" hidden="1">{"fdsup://directions/FAT Viewer?action=UPDATE&amp;creator=factset&amp;DYN_ARGS=TRUE&amp;DOC_NAME=FAT:FQL_AUDITING_CLIENT_TEMPLATE.FAT&amp;display_string=Audit&amp;VAR:KEY=NCPMJUTIFO&amp;VAR:QUERY=RkZfRUJJVERBX09QRVIoUVRSLDQvMS8yMDA5LDYvMzAvMjAwOSwsLFVTRCk=&amp;WINDOW=FIRST_POPUP&amp;HEIGH","T=450&amp;WIDTH=450&amp;START_MAXIMIZED=FALSE&amp;VAR:CALENDAR=US&amp;VAR:SYMBOL=MUR&amp;VAR:INDEX=0"}</definedName>
    <definedName name="_384__FDSAUDITLINK__" hidden="1">{"fdsup://directions/FAT Viewer?action=UPDATE&amp;creator=factset&amp;DYN_ARGS=TRUE&amp;DOC_NAME=FAT:FQL_AUDITING_CLIENT_TEMPLATE.FAT&amp;display_string=Audit&amp;VAR:KEY=ZQRQNKPCNI&amp;VAR:QUERY=RkZfRUJJVERBX09QRVIoUVRSLDQvMS8yMDEwLDYvMzAvMjAxMCwsLFVTRCk=&amp;WINDOW=FIRST_POPUP&amp;HEIGH","T=450&amp;WIDTH=450&amp;START_MAXIMIZED=FALSE&amp;VAR:CALENDAR=US&amp;VAR:SYMBOL=MUR&amp;VAR:INDEX=0"}</definedName>
    <definedName name="_385__FDSAUDITLINK__" hidden="1">{"fdsup://directions/FAT Viewer?action=UPDATE&amp;creator=factset&amp;DYN_ARGS=TRUE&amp;DOC_NAME=FAT:FQL_AUDITING_CLIENT_TEMPLATE.FAT&amp;display_string=Audit&amp;VAR:KEY=PCVSTKRYDO&amp;VAR:QUERY=RkZfRUJJVERBX09QRVIoUVRSLDQvMS8yMDA5LDYvMzAvMjAwOSwsLFVTRCk=&amp;WINDOW=FIRST_POPUP&amp;HEIGH","T=450&amp;WIDTH=450&amp;START_MAXIMIZED=FALSE&amp;VAR:CALENDAR=US&amp;VAR:SYMBOL=MU&amp;VAR:INDEX=0"}</definedName>
    <definedName name="_386__FDSAUDITLINK__" hidden="1">{"fdsup://directions/FAT Viewer?action=UPDATE&amp;creator=factset&amp;DYN_ARGS=TRUE&amp;DOC_NAME=FAT:FQL_AUDITING_CLIENT_TEMPLATE.FAT&amp;display_string=Audit&amp;VAR:KEY=DKRWZSTSDC&amp;VAR:QUERY=RkZfRUJJVERBX09QRVIoUVRSLDQvMS8yMDEwLDYvMzAvMjAxMCwsLFVTRCk=&amp;WINDOW=FIRST_POPUP&amp;HEIGH","T=450&amp;WIDTH=450&amp;START_MAXIMIZED=FALSE&amp;VAR:CALENDAR=US&amp;VAR:SYMBOL=MU&amp;VAR:INDEX=0"}</definedName>
    <definedName name="_387__FDSAUDITLINK__" hidden="1">{"fdsup://directions/FAT Viewer?action=UPDATE&amp;creator=factset&amp;DYN_ARGS=TRUE&amp;DOC_NAME=FAT:FQL_AUDITING_CLIENT_TEMPLATE.FAT&amp;display_string=Audit&amp;VAR:KEY=XUTIHYFEVM&amp;VAR:QUERY=RkZfRUJJVERBX09QRVIoUVRSLDQvMS8yMDA5LDYvMzAvMjAwOSwsLFVTRCk=&amp;WINDOW=FIRST_POPUP&amp;HEIGH","T=450&amp;WIDTH=450&amp;START_MAXIMIZED=FALSE&amp;VAR:CALENDAR=US&amp;VAR:SYMBOL=MTB&amp;VAR:INDEX=0"}</definedName>
    <definedName name="_388__FDSAUDITLINK__" hidden="1">{"fdsup://directions/FAT Viewer?action=UPDATE&amp;creator=factset&amp;DYN_ARGS=TRUE&amp;DOC_NAME=FAT:FQL_AUDITING_CLIENT_TEMPLATE.FAT&amp;display_string=Audit&amp;VAR:KEY=DAZQTIZSTW&amp;VAR:QUERY=RkZfRUJJVERBX09QRVIoUVRSLDQvMS8yMDEwLDYvMzAvMjAxMCwsLFVTRCk=&amp;WINDOW=FIRST_POPUP&amp;HEIGH","T=450&amp;WIDTH=450&amp;START_MAXIMIZED=FALSE&amp;VAR:CALENDAR=US&amp;VAR:SYMBOL=MTB&amp;VAR:INDEX=0"}</definedName>
    <definedName name="_389__FDSAUDITLINK__" hidden="1">{"fdsup://directions/FAT Viewer?action=UPDATE&amp;creator=factset&amp;DYN_ARGS=TRUE&amp;DOC_NAME=FAT:FQL_AUDITING_CLIENT_TEMPLATE.FAT&amp;display_string=Audit&amp;VAR:KEY=DQRUFCPGJA&amp;VAR:QUERY=RkZfRUJJVERBX09QRVIoUVRSLDQvMS8yMDA5LDYvMzAvMjAwOSwsLFVTRCk=&amp;WINDOW=FIRST_POPUP&amp;HEIGH","T=450&amp;WIDTH=450&amp;START_MAXIMIZED=FALSE&amp;VAR:CALENDAR=US&amp;VAR:SYMBOL=MSFT&amp;VAR:INDEX=0"}</definedName>
    <definedName name="_39__FDSAUDITLINK__" hidden="1">{"fdsup://directions/FAT Viewer?action=UPDATE&amp;creator=factset&amp;DYN_ARGS=TRUE&amp;DOC_NAME=FAT:FQL_AUDITING_CLIENT_TEMPLATE.FAT&amp;display_string=Audit&amp;VAR:KEY=JQBIXELEBI&amp;VAR:QUERY=RkZfRUJJVERBX09QRVIoUVRSLDQvMS8yMDA5LDYvMzAvMjAwOSwsLFVTRCk=&amp;WINDOW=FIRST_POPUP&amp;HEIGH","T=450&amp;WIDTH=450&amp;START_MAXIMIZED=FALSE&amp;VAR:CALENDAR=US&amp;VAR:SYMBOL=WM&amp;VAR:INDEX=0"}</definedName>
    <definedName name="_390__FDSAUDITLINK__" hidden="1">{"fdsup://directions/FAT Viewer?action=UPDATE&amp;creator=factset&amp;DYN_ARGS=TRUE&amp;DOC_NAME=FAT:FQL_AUDITING_CLIENT_TEMPLATE.FAT&amp;display_string=Audit&amp;VAR:KEY=XAPOZSLSBY&amp;VAR:QUERY=RkZfRUJJVERBX09QRVIoUVRSLDQvMS8yMDEwLDYvMzAvMjAxMCwsLFVTRCk=&amp;WINDOW=FIRST_POPUP&amp;HEIGH","T=450&amp;WIDTH=450&amp;START_MAXIMIZED=FALSE&amp;VAR:CALENDAR=US&amp;VAR:SYMBOL=MSFT&amp;VAR:INDEX=0"}</definedName>
    <definedName name="_391__FDSAUDITLINK__" hidden="1">{"fdsup://directions/FAT Viewer?action=UPDATE&amp;creator=factset&amp;DYN_ARGS=TRUE&amp;DOC_NAME=FAT:FQL_AUDITING_CLIENT_TEMPLATE.FAT&amp;display_string=Audit&amp;VAR:KEY=HYLEHGZQXW&amp;VAR:QUERY=RkZfRUJJVERBX09QRVIoUVRSLDQvMS8yMDA5LDYvMzAvMjAwOSwsLFVTRCk=&amp;WINDOW=FIRST_POPUP&amp;HEIGH","T=450&amp;WIDTH=450&amp;START_MAXIMIZED=FALSE&amp;VAR:CALENDAR=US&amp;VAR:SYMBOL=MS&amp;VAR:INDEX=0"}</definedName>
    <definedName name="_392__FDSAUDITLINK__" hidden="1">{"fdsup://directions/FAT Viewer?action=UPDATE&amp;creator=factset&amp;DYN_ARGS=TRUE&amp;DOC_NAME=FAT:FQL_AUDITING_CLIENT_TEMPLATE.FAT&amp;display_string=Audit&amp;VAR:KEY=NGXONKPWLC&amp;VAR:QUERY=RkZfRUJJVERBX09QRVIoUVRSLDQvMS8yMDEwLDYvMzAvMjAxMCwsLFVTRCk=&amp;WINDOW=FIRST_POPUP&amp;HEIGH","T=450&amp;WIDTH=450&amp;START_MAXIMIZED=FALSE&amp;VAR:CALENDAR=US&amp;VAR:SYMBOL=MS&amp;VAR:INDEX=0"}</definedName>
    <definedName name="_393__FDSAUDITLINK__" hidden="1">{"fdsup://directions/FAT Viewer?action=UPDATE&amp;creator=factset&amp;DYN_ARGS=TRUE&amp;DOC_NAME=FAT:FQL_AUDITING_CLIENT_TEMPLATE.FAT&amp;display_string=Audit&amp;VAR:KEY=PGRYHQHQFO&amp;VAR:QUERY=RkZfRUJJVERBX09QRVIoUVRSLDQvMS8yMDA5LDYvMzAvMjAwOSwsLFVTRCk=&amp;WINDOW=FIRST_POPUP&amp;HEIGH","T=450&amp;WIDTH=450&amp;START_MAXIMIZED=FALSE&amp;VAR:CALENDAR=US&amp;VAR:SYMBOL=MRO&amp;VAR:INDEX=0"}</definedName>
    <definedName name="_394__FDSAUDITLINK__" hidden="1">{"fdsup://directions/FAT Viewer?action=UPDATE&amp;creator=factset&amp;DYN_ARGS=TRUE&amp;DOC_NAME=FAT:FQL_AUDITING_CLIENT_TEMPLATE.FAT&amp;display_string=Audit&amp;VAR:KEY=HINYFKLGJK&amp;VAR:QUERY=RkZfRUJJVERBX09QRVIoUVRSLDQvMS8yMDEwLDYvMzAvMjAxMCwsLFVTRCk=&amp;WINDOW=FIRST_POPUP&amp;HEIGH","T=450&amp;WIDTH=450&amp;START_MAXIMIZED=FALSE&amp;VAR:CALENDAR=US&amp;VAR:SYMBOL=MRO&amp;VAR:INDEX=0"}</definedName>
    <definedName name="_395__FDSAUDITLINK__" hidden="1">{"fdsup://directions/FAT Viewer?action=UPDATE&amp;creator=factset&amp;DYN_ARGS=TRUE&amp;DOC_NAME=FAT:FQL_AUDITING_CLIENT_TEMPLATE.FAT&amp;display_string=Audit&amp;VAR:KEY=XKLWNQBGBI&amp;VAR:QUERY=RkZfRUJJVERBX09QRVIoUVRSLDQvMS8yMDA5LDYvMzAvMjAwOSwsLFVTRCk=&amp;WINDOW=FIRST_POPUP&amp;HEIGH","T=450&amp;WIDTH=450&amp;START_MAXIMIZED=FALSE&amp;VAR:CALENDAR=US&amp;VAR:SYMBOL=MRK&amp;VAR:INDEX=0"}</definedName>
    <definedName name="_396__FDSAUDITLINK__" hidden="1">{"fdsup://directions/FAT Viewer?action=UPDATE&amp;creator=factset&amp;DYN_ARGS=TRUE&amp;DOC_NAME=FAT:FQL_AUDITING_CLIENT_TEMPLATE.FAT&amp;display_string=Audit&amp;VAR:KEY=XKTUNGJSLU&amp;VAR:QUERY=RkZfRUJJVERBX09QRVIoUVRSLDQvMS8yMDEwLDYvMzAvMjAxMCwsLFVTRCk=&amp;WINDOW=FIRST_POPUP&amp;HEIGH","T=450&amp;WIDTH=450&amp;START_MAXIMIZED=FALSE&amp;VAR:CALENDAR=US&amp;VAR:SYMBOL=MRK&amp;VAR:INDEX=0"}</definedName>
    <definedName name="_397__FDSAUDITLINK__" hidden="1">{"fdsup://directions/FAT Viewer?action=UPDATE&amp;creator=factset&amp;DYN_ARGS=TRUE&amp;DOC_NAME=FAT:FQL_AUDITING_CLIENT_TEMPLATE.FAT&amp;display_string=Audit&amp;VAR:KEY=NYTUDGXUBU&amp;VAR:QUERY=RkZfRUJJVERBX09QRVIoUVRSLDQvMS8yMDA5LDYvMzAvMjAwOSwsLFVTRCk=&amp;WINDOW=FIRST_POPUP&amp;HEIGH","T=450&amp;WIDTH=450&amp;START_MAXIMIZED=FALSE&amp;VAR:CALENDAR=US&amp;VAR:SYMBOL=MOT&amp;VAR:INDEX=0"}</definedName>
    <definedName name="_398__FDSAUDITLINK__" hidden="1">{"fdsup://directions/FAT Viewer?action=UPDATE&amp;creator=factset&amp;DYN_ARGS=TRUE&amp;DOC_NAME=FAT:FQL_AUDITING_CLIENT_TEMPLATE.FAT&amp;display_string=Audit&amp;VAR:KEY=DQXOXKBSXE&amp;VAR:QUERY=RkZfRUJJVERBX09QRVIoUVRSLDQvMS8yMDEwLDYvMzAvMjAxMCwsLFVTRCk=&amp;WINDOW=FIRST_POPUP&amp;HEIGH","T=450&amp;WIDTH=450&amp;START_MAXIMIZED=FALSE&amp;VAR:CALENDAR=US&amp;VAR:SYMBOL=MOT&amp;VAR:INDEX=0"}</definedName>
    <definedName name="_399__FDSAUDITLINK__" hidden="1">{"fdsup://directions/FAT Viewer?action=UPDATE&amp;creator=factset&amp;DYN_ARGS=TRUE&amp;DOC_NAME=FAT:FQL_AUDITING_CLIENT_TEMPLATE.FAT&amp;display_string=Audit&amp;VAR:KEY=XMRAVYVWFE&amp;VAR:QUERY=RkZfRUJJVERBX09QRVIoUVRSLDQvMS8yMDA5LDYvMzAvMjAwOSwsLFVTRCk=&amp;WINDOW=FIRST_POPUP&amp;HEIGH","T=450&amp;WIDTH=450&amp;START_MAXIMIZED=FALSE&amp;VAR:CALENDAR=US&amp;VAR:SYMBOL=MON&amp;VAR:INDEX=0"}</definedName>
    <definedName name="_4__FDSAUDITLINK__" hidden="1">{"fdsup://directions/FAT Viewer?action=UPDATE&amp;creator=factset&amp;DYN_ARGS=TRUE&amp;DOC_NAME=FAT:FQL_AUDITING_CLIENT_TEMPLATE.FAT&amp;display_string=Audit&amp;VAR:KEY=ABWPGPULUR&amp;VAR:QUERY=RkZfRU5UUlBSX1ZBTF9EQUlMWSg0LzExLzIwMTEp&amp;WINDOW=FIRST_POPUP&amp;HEIGHT=450&amp;WIDTH=450&amp;STAR","T_MAXIMIZED=FALSE&amp;VAR:CALENDAR=FIVEDAY&amp;VAR:SYMBOL=CNQR&amp;VAR:INDEX=0"}</definedName>
    <definedName name="_40__FDSAUDITLINK__" hidden="1">{"fdsup://directions/FAT Viewer?action=UPDATE&amp;creator=factset&amp;DYN_ARGS=TRUE&amp;DOC_NAME=FAT:FQL_AUDITING_CLIENT_TEMPLATE.FAT&amp;display_string=Audit&amp;VAR:KEY=XOBOXIJSPS&amp;VAR:QUERY=RkZfRUJJVERBX09QRVIoUVRSLDQvMS8yMDEwLDYvMzAvMjAxMCwsLFVTRCk=&amp;WINDOW=FIRST_POPUP&amp;HEIGH","T=450&amp;WIDTH=450&amp;START_MAXIMIZED=FALSE&amp;VAR:CALENDAR=US&amp;VAR:SYMBOL=WM&amp;VAR:INDEX=0"}</definedName>
    <definedName name="_400__FDSAUDITLINK__" hidden="1">{"fdsup://directions/FAT Viewer?action=UPDATE&amp;creator=factset&amp;DYN_ARGS=TRUE&amp;DOC_NAME=FAT:FQL_AUDITING_CLIENT_TEMPLATE.FAT&amp;display_string=Audit&amp;VAR:KEY=ZQTOFSXSHK&amp;VAR:QUERY=RkZfRUJJVERBX09QRVIoUVRSLDQvMS8yMDEwLDYvMzAvMjAxMCwsLFVTRCk=&amp;WINDOW=FIRST_POPUP&amp;HEIGH","T=450&amp;WIDTH=450&amp;START_MAXIMIZED=FALSE&amp;VAR:CALENDAR=US&amp;VAR:SYMBOL=MON&amp;VAR:INDEX=0"}</definedName>
    <definedName name="_401__FDSAUDITLINK__" hidden="1">{"fdsup://directions/FAT Viewer?action=UPDATE&amp;creator=factset&amp;DYN_ARGS=TRUE&amp;DOC_NAME=FAT:FQL_AUDITING_CLIENT_TEMPLATE.FAT&amp;display_string=Audit&amp;VAR:KEY=VCNENWFMJO&amp;VAR:QUERY=RkZfRUJJVERBX09QRVIoUVRSLDQvMS8yMDA5LDYvMzAvMjAwOSwsLFVTRCk=&amp;WINDOW=FIRST_POPUP&amp;HEIGH","T=450&amp;WIDTH=450&amp;START_MAXIMIZED=FALSE&amp;VAR:CALENDAR=US&amp;VAR:SYMBOL=MOLX&amp;VAR:INDEX=0"}</definedName>
    <definedName name="_402__FDSAUDITLINK__" hidden="1">{"fdsup://directions/FAT Viewer?action=UPDATE&amp;creator=factset&amp;DYN_ARGS=TRUE&amp;DOC_NAME=FAT:FQL_AUDITING_CLIENT_TEMPLATE.FAT&amp;display_string=Audit&amp;VAR:KEY=NQPQVUBMJU&amp;VAR:QUERY=RkZfRUJJVERBX09QRVIoUVRSLDQvMS8yMDEwLDYvMzAvMjAxMCwsLFVTRCk=&amp;WINDOW=FIRST_POPUP&amp;HEIGH","T=450&amp;WIDTH=450&amp;START_MAXIMIZED=FALSE&amp;VAR:CALENDAR=US&amp;VAR:SYMBOL=MOLX&amp;VAR:INDEX=0"}</definedName>
    <definedName name="_403__FDSAUDITLINK__" hidden="1">{"fdsup://directions/FAT Viewer?action=UPDATE&amp;creator=factset&amp;DYN_ARGS=TRUE&amp;DOC_NAME=FAT:FQL_AUDITING_CLIENT_TEMPLATE.FAT&amp;display_string=Audit&amp;VAR:KEY=LUNSXMPQHC&amp;VAR:QUERY=RkZfRUJJVERBX09QRVIoUVRSLDQvMS8yMDA5LDYvMzAvMjAwOSwsLFVTRCk=&amp;WINDOW=FIRST_POPUP&amp;HEIGH","T=450&amp;WIDTH=450&amp;START_MAXIMIZED=FALSE&amp;VAR:CALENDAR=US&amp;VAR:SYMBOL=MO&amp;VAR:INDEX=0"}</definedName>
    <definedName name="_404__FDSAUDITLINK__" hidden="1">{"fdsup://directions/FAT Viewer?action=UPDATE&amp;creator=factset&amp;DYN_ARGS=TRUE&amp;DOC_NAME=FAT:FQL_AUDITING_CLIENT_TEMPLATE.FAT&amp;display_string=Audit&amp;VAR:KEY=DKFYDOBWZW&amp;VAR:QUERY=RkZfRUJJVERBX09QRVIoUVRSLDQvMS8yMDEwLDYvMzAvMjAxMCwsLFVTRCk=&amp;WINDOW=FIRST_POPUP&amp;HEIGH","T=450&amp;WIDTH=450&amp;START_MAXIMIZED=FALSE&amp;VAR:CALENDAR=US&amp;VAR:SYMBOL=MO&amp;VAR:INDEX=0"}</definedName>
    <definedName name="_405__FDSAUDITLINK__" hidden="1">{"fdsup://directions/FAT Viewer?action=UPDATE&amp;creator=factset&amp;DYN_ARGS=TRUE&amp;DOC_NAME=FAT:FQL_AUDITING_CLIENT_TEMPLATE.FAT&amp;display_string=Audit&amp;VAR:KEY=NUHCHITSNK&amp;VAR:QUERY=RkZfRUJJVERBX09QRVIoUVRSLDQvMS8yMDA5LDYvMzAvMjAwOSwsLFVTRCk=&amp;WINDOW=FIRST_POPUP&amp;HEIGH","T=450&amp;WIDTH=450&amp;START_MAXIMIZED=FALSE&amp;VAR:CALENDAR=US&amp;VAR:SYMBOL=MMM&amp;VAR:INDEX=0"}</definedName>
    <definedName name="_406__FDSAUDITLINK__" hidden="1">{"fdsup://directions/FAT Viewer?action=UPDATE&amp;creator=factset&amp;DYN_ARGS=TRUE&amp;DOC_NAME=FAT:FQL_AUDITING_CLIENT_TEMPLATE.FAT&amp;display_string=Audit&amp;VAR:KEY=NAXWTMDKTA&amp;VAR:QUERY=RkZfRUJJVERBX09QRVIoUVRSLDQvMS8yMDEwLDYvMzAvMjAxMCwsLFVTRCk=&amp;WINDOW=FIRST_POPUP&amp;HEIGH","T=450&amp;WIDTH=450&amp;START_MAXIMIZED=FALSE&amp;VAR:CALENDAR=US&amp;VAR:SYMBOL=MMM&amp;VAR:INDEX=0"}</definedName>
    <definedName name="_407__FDSAUDITLINK__" hidden="1">{"fdsup://directions/FAT Viewer?action=UPDATE&amp;creator=factset&amp;DYN_ARGS=TRUE&amp;DOC_NAME=FAT:FQL_AUDITING_CLIENT_TEMPLATE.FAT&amp;display_string=Audit&amp;VAR:KEY=NYRWLQLWTM&amp;VAR:QUERY=RkZfRUJJVERBX09QRVIoUVRSLDQvMS8yMDA5LDYvMzAvMjAwOSwsLFVTRCk=&amp;WINDOW=FIRST_POPUP&amp;HEIGH","T=450&amp;WIDTH=450&amp;START_MAXIMIZED=FALSE&amp;VAR:CALENDAR=US&amp;VAR:SYMBOL=MMC&amp;VAR:INDEX=0"}</definedName>
    <definedName name="_408__FDSAUDITLINK__" hidden="1">{"fdsup://directions/FAT Viewer?action=UPDATE&amp;creator=factset&amp;DYN_ARGS=TRUE&amp;DOC_NAME=FAT:FQL_AUDITING_CLIENT_TEMPLATE.FAT&amp;display_string=Audit&amp;VAR:KEY=VKPGJOXOHS&amp;VAR:QUERY=RkZfRUJJVERBX09QRVIoUVRSLDQvMS8yMDEwLDYvMzAvMjAxMCwsLFVTRCk=&amp;WINDOW=FIRST_POPUP&amp;HEIGH","T=450&amp;WIDTH=450&amp;START_MAXIMIZED=FALSE&amp;VAR:CALENDAR=US&amp;VAR:SYMBOL=MMC&amp;VAR:INDEX=0"}</definedName>
    <definedName name="_409__FDSAUDITLINK__" hidden="1">{"fdsup://directions/FAT Viewer?action=UPDATE&amp;creator=factset&amp;DYN_ARGS=TRUE&amp;DOC_NAME=FAT:FQL_AUDITING_CLIENT_TEMPLATE.FAT&amp;display_string=Audit&amp;VAR:KEY=BSRAPIRITG&amp;VAR:QUERY=RkZfRUJJVERBX09QRVIoUVRSLDQvMS8yMDA5LDYvMzAvMjAwOSwsLFVTRCk=&amp;WINDOW=FIRST_POPUP&amp;HEIGH","T=450&amp;WIDTH=450&amp;START_MAXIMIZED=FALSE&amp;VAR:CALENDAR=US&amp;VAR:SYMBOL=MKC&amp;VAR:INDEX=0"}</definedName>
    <definedName name="_41__FDSAUDITLINK__" hidden="1">{"fdsup://directions/FAT Viewer?action=UPDATE&amp;creator=factset&amp;DYN_ARGS=TRUE&amp;DOC_NAME=FAT:FQL_AUDITING_CLIENT_TEMPLATE.FAT&amp;display_string=Audit&amp;VAR:KEY=JWLGFODIDK&amp;VAR:QUERY=RkZfRUJJVERBX09QRVIoUVRSLDQvMS8yMDA5LDYvMzAvMjAwOSwsLFVTRCk=&amp;WINDOW=FIRST_POPUP&amp;HEIGH","T=450&amp;WIDTH=450&amp;START_MAXIMIZED=FALSE&amp;VAR:CALENDAR=US&amp;VAR:SYMBOL=WLP&amp;VAR:INDEX=0"}</definedName>
    <definedName name="_410__FDSAUDITLINK__" hidden="1">{"fdsup://directions/FAT Viewer?action=UPDATE&amp;creator=factset&amp;DYN_ARGS=TRUE&amp;DOC_NAME=FAT:FQL_AUDITING_CLIENT_TEMPLATE.FAT&amp;display_string=Audit&amp;VAR:KEY=XMBAVQFEFS&amp;VAR:QUERY=RkZfRUJJVERBX09QRVIoUVRSLDQvMS8yMDEwLDYvMzAvMjAxMCwsLFVTRCk=&amp;WINDOW=FIRST_POPUP&amp;HEIGH","T=450&amp;WIDTH=450&amp;START_MAXIMIZED=FALSE&amp;VAR:CALENDAR=US&amp;VAR:SYMBOL=MKC&amp;VAR:INDEX=0"}</definedName>
    <definedName name="_411__FDSAUDITLINK__" hidden="1">{"fdsup://directions/FAT Viewer?action=UPDATE&amp;creator=factset&amp;DYN_ARGS=TRUE&amp;DOC_NAME=FAT:FQL_AUDITING_CLIENT_TEMPLATE.FAT&amp;display_string=Audit&amp;VAR:KEY=LSDWZOVSDU&amp;VAR:QUERY=RkZfRUJJVERBX09QRVIoUVRSLDQvMS8yMDA5LDYvMzAvMjAwOSwsLFVTRCk=&amp;WINDOW=FIRST_POPUP&amp;HEIGH","T=450&amp;WIDTH=450&amp;START_MAXIMIZED=FALSE&amp;VAR:CALENDAR=US&amp;VAR:SYMBOL=MJN&amp;VAR:INDEX=0"}</definedName>
    <definedName name="_412__FDSAUDITLINK__" hidden="1">{"fdsup://directions/FAT Viewer?action=UPDATE&amp;creator=factset&amp;DYN_ARGS=TRUE&amp;DOC_NAME=FAT:FQL_AUDITING_CLIENT_TEMPLATE.FAT&amp;display_string=Audit&amp;VAR:KEY=LCHKBYDIDI&amp;VAR:QUERY=RkZfRUJJVERBX09QRVIoUVRSLDQvMS8yMDEwLDYvMzAvMjAxMCwsLFVTRCk=&amp;WINDOW=FIRST_POPUP&amp;HEIGH","T=450&amp;WIDTH=450&amp;START_MAXIMIZED=FALSE&amp;VAR:CALENDAR=US&amp;VAR:SYMBOL=MJN&amp;VAR:INDEX=0"}</definedName>
    <definedName name="_413__FDSAUDITLINK__" hidden="1">{"fdsup://directions/FAT Viewer?action=UPDATE&amp;creator=factset&amp;DYN_ARGS=TRUE&amp;DOC_NAME=FAT:FQL_AUDITING_CLIENT_TEMPLATE.FAT&amp;display_string=Audit&amp;VAR:KEY=XANEZANUBI&amp;VAR:QUERY=RkZfRUJJVERBX09QRVIoUVRSLDQvMS8yMDA5LDYvMzAvMjAwOSwsLFVTRCk=&amp;WINDOW=FIRST_POPUP&amp;HEIGH","T=450&amp;WIDTH=450&amp;START_MAXIMIZED=FALSE&amp;VAR:CALENDAR=US&amp;VAR:SYMBOL=MI&amp;VAR:INDEX=0"}</definedName>
    <definedName name="_414__FDSAUDITLINK__" hidden="1">{"fdsup://directions/FAT Viewer?action=UPDATE&amp;creator=factset&amp;DYN_ARGS=TRUE&amp;DOC_NAME=FAT:FQL_AUDITING_CLIENT_TEMPLATE.FAT&amp;display_string=Audit&amp;VAR:KEY=TGTADQBMHO&amp;VAR:QUERY=RkZfRUJJVERBX09QRVIoUVRSLDQvMS8yMDEwLDYvMzAvMjAxMCwsLFVTRCk=&amp;WINDOW=FIRST_POPUP&amp;HEIGH","T=450&amp;WIDTH=450&amp;START_MAXIMIZED=FALSE&amp;VAR:CALENDAR=US&amp;VAR:SYMBOL=MI&amp;VAR:INDEX=0"}</definedName>
    <definedName name="_415__FDSAUDITLINK__" hidden="1">{"fdsup://directions/FAT Viewer?action=UPDATE&amp;creator=factset&amp;DYN_ARGS=TRUE&amp;DOC_NAME=FAT:FQL_AUDITING_CLIENT_TEMPLATE.FAT&amp;display_string=Audit&amp;VAR:KEY=NSZAHSBUXY&amp;VAR:QUERY=RkZfRUJJVERBX09QRVIoUVRSLDQvMS8yMDA5LDYvMzAvMjAwOSwsLFVTRCk=&amp;WINDOW=FIRST_POPUP&amp;HEIGH","T=450&amp;WIDTH=450&amp;START_MAXIMIZED=FALSE&amp;VAR:CALENDAR=US&amp;VAR:SYMBOL=MHS&amp;VAR:INDEX=0"}</definedName>
    <definedName name="_416__FDSAUDITLINK__" hidden="1">{"fdsup://directions/FAT Viewer?action=UPDATE&amp;creator=factset&amp;DYN_ARGS=TRUE&amp;DOC_NAME=FAT:FQL_AUDITING_CLIENT_TEMPLATE.FAT&amp;display_string=Audit&amp;VAR:KEY=VSLEFMPUPY&amp;VAR:QUERY=RkZfRUJJVERBX09QRVIoUVRSLDQvMS8yMDEwLDYvMzAvMjAxMCwsLFVTRCk=&amp;WINDOW=FIRST_POPUP&amp;HEIGH","T=450&amp;WIDTH=450&amp;START_MAXIMIZED=FALSE&amp;VAR:CALENDAR=US&amp;VAR:SYMBOL=MHS&amp;VAR:INDEX=0"}</definedName>
    <definedName name="_417__FDSAUDITLINK__" hidden="1">{"fdsup://directions/FAT Viewer?action=UPDATE&amp;creator=factset&amp;DYN_ARGS=TRUE&amp;DOC_NAME=FAT:FQL_AUDITING_CLIENT_TEMPLATE.FAT&amp;display_string=Audit&amp;VAR:KEY=RGXIFCBSRQ&amp;VAR:QUERY=RkZfRUJJVERBX09QRVIoUVRSLDQvMS8yMDA5LDYvMzAvMjAwOSwsLFVTRCk=&amp;WINDOW=FIRST_POPUP&amp;HEIGH","T=450&amp;WIDTH=450&amp;START_MAXIMIZED=FALSE&amp;VAR:CALENDAR=US&amp;VAR:SYMBOL=MHP&amp;VAR:INDEX=0"}</definedName>
    <definedName name="_418__FDSAUDITLINK__" hidden="1">{"fdsup://directions/FAT Viewer?action=UPDATE&amp;creator=factset&amp;DYN_ARGS=TRUE&amp;DOC_NAME=FAT:FQL_AUDITING_CLIENT_TEMPLATE.FAT&amp;display_string=Audit&amp;VAR:KEY=DCXMLMVOLO&amp;VAR:QUERY=RkZfRUJJVERBX09QRVIoUVRSLDQvMS8yMDEwLDYvMzAvMjAxMCwsLFVTRCk=&amp;WINDOW=FIRST_POPUP&amp;HEIGH","T=450&amp;WIDTH=450&amp;START_MAXIMIZED=FALSE&amp;VAR:CALENDAR=US&amp;VAR:SYMBOL=MHP&amp;VAR:INDEX=0"}</definedName>
    <definedName name="_419__FDSAUDITLINK__" hidden="1">{"fdsup://directions/FAT Viewer?action=UPDATE&amp;creator=factset&amp;DYN_ARGS=TRUE&amp;DOC_NAME=FAT:FQL_AUDITING_CLIENT_TEMPLATE.FAT&amp;display_string=Audit&amp;VAR:KEY=REXMRALYJE&amp;VAR:QUERY=RkZfRUJJVERBX09QRVIoUVRSLDQvMS8yMDA5LDYvMzAvMjAwOSwsLFVTRCk=&amp;WINDOW=FIRST_POPUP&amp;HEIGH","T=450&amp;WIDTH=450&amp;START_MAXIMIZED=FALSE&amp;VAR:CALENDAR=US&amp;VAR:SYMBOL=MFE&amp;VAR:INDEX=0"}</definedName>
    <definedName name="_42__FDSAUDITLINK__" hidden="1">{"fdsup://directions/FAT Viewer?action=UPDATE&amp;creator=factset&amp;DYN_ARGS=TRUE&amp;DOC_NAME=FAT:FQL_AUDITING_CLIENT_TEMPLATE.FAT&amp;display_string=Audit&amp;VAR:KEY=ZMPSVGPOTE&amp;VAR:QUERY=RkZfRUJJVERBX09QRVIoUVRSLDQvMS8yMDEwLDYvMzAvMjAxMCwsLFVTRCk=&amp;WINDOW=FIRST_POPUP&amp;HEIGH","T=450&amp;WIDTH=450&amp;START_MAXIMIZED=FALSE&amp;VAR:CALENDAR=US&amp;VAR:SYMBOL=WLP&amp;VAR:INDEX=0"}</definedName>
    <definedName name="_420__FDSAUDITLINK__" hidden="1">{"fdsup://directions/FAT Viewer?action=UPDATE&amp;creator=factset&amp;DYN_ARGS=TRUE&amp;DOC_NAME=FAT:FQL_AUDITING_CLIENT_TEMPLATE.FAT&amp;display_string=Audit&amp;VAR:KEY=JQPKTOLCFS&amp;VAR:QUERY=RkZfRUJJVERBX09QRVIoUVRSLDQvMS8yMDEwLDYvMzAvMjAxMCwsLFVTRCk=&amp;WINDOW=FIRST_POPUP&amp;HEIGH","T=450&amp;WIDTH=450&amp;START_MAXIMIZED=FALSE&amp;VAR:CALENDAR=US&amp;VAR:SYMBOL=MFE&amp;VAR:INDEX=0"}</definedName>
    <definedName name="_421__FDSAUDITLINK__" hidden="1">{"fdsup://directions/FAT Viewer?action=UPDATE&amp;creator=factset&amp;DYN_ARGS=TRUE&amp;DOC_NAME=FAT:FQL_AUDITING_CLIENT_TEMPLATE.FAT&amp;display_string=Audit&amp;VAR:KEY=LSZKJERINY&amp;VAR:QUERY=RkZfRUJJVERBX09QRVIoUVRSLDQvMS8yMDA5LDYvMzAvMjAwOSwsLFVTRCk=&amp;WINDOW=FIRST_POPUP&amp;HEIGH","T=450&amp;WIDTH=450&amp;START_MAXIMIZED=FALSE&amp;VAR:CALENDAR=US&amp;VAR:SYMBOL=MET&amp;VAR:INDEX=0"}</definedName>
    <definedName name="_422__FDSAUDITLINK__" hidden="1">{"fdsup://directions/FAT Viewer?action=UPDATE&amp;creator=factset&amp;DYN_ARGS=TRUE&amp;DOC_NAME=FAT:FQL_AUDITING_CLIENT_TEMPLATE.FAT&amp;display_string=Audit&amp;VAR:KEY=DKPIVKTSFC&amp;VAR:QUERY=RkZfRUJJVERBX09QRVIoUVRSLDQvMS8yMDEwLDYvMzAvMjAxMCwsLFVTRCk=&amp;WINDOW=FIRST_POPUP&amp;HEIGH","T=450&amp;WIDTH=450&amp;START_MAXIMIZED=FALSE&amp;VAR:CALENDAR=US&amp;VAR:SYMBOL=MET&amp;VAR:INDEX=0"}</definedName>
    <definedName name="_423__FDSAUDITLINK__" hidden="1">{"fdsup://directions/FAT Viewer?action=UPDATE&amp;creator=factset&amp;DYN_ARGS=TRUE&amp;DOC_NAME=FAT:FQL_AUDITING_CLIENT_TEMPLATE.FAT&amp;display_string=Audit&amp;VAR:KEY=LQFOXUBEZE&amp;VAR:QUERY=RkZfRUJJVERBX09QRVIoUVRSLDQvMS8yMDA5LDYvMzAvMjAwOSwsLFVTRCk=&amp;WINDOW=FIRST_POPUP&amp;HEIGH","T=450&amp;WIDTH=450&amp;START_MAXIMIZED=FALSE&amp;VAR:CALENDAR=US&amp;VAR:SYMBOL=MEE&amp;VAR:INDEX=0"}</definedName>
    <definedName name="_424__FDSAUDITLINK__" hidden="1">{"fdsup://directions/FAT Viewer?action=UPDATE&amp;creator=factset&amp;DYN_ARGS=TRUE&amp;DOC_NAME=FAT:FQL_AUDITING_CLIENT_TEMPLATE.FAT&amp;display_string=Audit&amp;VAR:KEY=DAHCTYRKNI&amp;VAR:QUERY=RkZfRUJJVERBX09QRVIoUVRSLDQvMS8yMDEwLDYvMzAvMjAxMCwsLFVTRCk=&amp;WINDOW=FIRST_POPUP&amp;HEIGH","T=450&amp;WIDTH=450&amp;START_MAXIMIZED=FALSE&amp;VAR:CALENDAR=US&amp;VAR:SYMBOL=MEE&amp;VAR:INDEX=0"}</definedName>
    <definedName name="_425__FDSAUDITLINK__" hidden="1">{"fdsup://directions/FAT Viewer?action=UPDATE&amp;creator=factset&amp;DYN_ARGS=TRUE&amp;DOC_NAME=FAT:FQL_AUDITING_CLIENT_TEMPLATE.FAT&amp;display_string=Audit&amp;VAR:KEY=NKVQFENSTE&amp;VAR:QUERY=RkZfRUJJVERBX09QRVIoUVRSLDQvMS8yMDA5LDYvMzAvMjAwOSwsLFVTRCk=&amp;WINDOW=FIRST_POPUP&amp;HEIGH","T=450&amp;WIDTH=450&amp;START_MAXIMIZED=FALSE&amp;VAR:CALENDAR=US&amp;VAR:SYMBOL=MDT&amp;VAR:INDEX=0"}</definedName>
    <definedName name="_426__FDSAUDITLINK__" hidden="1">{"fdsup://directions/FAT Viewer?action=UPDATE&amp;creator=factset&amp;DYN_ARGS=TRUE&amp;DOC_NAME=FAT:FQL_AUDITING_CLIENT_TEMPLATE.FAT&amp;display_string=Audit&amp;VAR:KEY=FWPIVWJOLU&amp;VAR:QUERY=RkZfRUJJVERBX09QRVIoUVRSLDQvMS8yMDEwLDYvMzAvMjAxMCwsLFVTRCk=&amp;WINDOW=FIRST_POPUP&amp;HEIGH","T=450&amp;WIDTH=450&amp;START_MAXIMIZED=FALSE&amp;VAR:CALENDAR=US&amp;VAR:SYMBOL=MDT&amp;VAR:INDEX=0"}</definedName>
    <definedName name="_427__FDSAUDITLINK__" hidden="1">{"fdsup://directions/FAT Viewer?action=UPDATE&amp;creator=factset&amp;DYN_ARGS=TRUE&amp;DOC_NAME=FAT:FQL_AUDITING_CLIENT_TEMPLATE.FAT&amp;display_string=Audit&amp;VAR:KEY=PKPYZOHGLS&amp;VAR:QUERY=RkZfRUJJVERBX09QRVIoUVRSLDQvMS8yMDA5LDYvMzAvMjAwOSwsLFVTRCk=&amp;WINDOW=FIRST_POPUP&amp;HEIGH","T=450&amp;WIDTH=450&amp;START_MAXIMIZED=FALSE&amp;VAR:CALENDAR=US&amp;VAR:SYMBOL=MDP&amp;VAR:INDEX=0"}</definedName>
    <definedName name="_428__FDSAUDITLINK__" hidden="1">{"fdsup://directions/FAT Viewer?action=UPDATE&amp;creator=factset&amp;DYN_ARGS=TRUE&amp;DOC_NAME=FAT:FQL_AUDITING_CLIENT_TEMPLATE.FAT&amp;display_string=Audit&amp;VAR:KEY=RSBGVIRGLW&amp;VAR:QUERY=RkZfRUJJVERBX09QRVIoUVRSLDQvMS8yMDEwLDYvMzAvMjAxMCwsLFVTRCk=&amp;WINDOW=FIRST_POPUP&amp;HEIGH","T=450&amp;WIDTH=450&amp;START_MAXIMIZED=FALSE&amp;VAR:CALENDAR=US&amp;VAR:SYMBOL=MDP&amp;VAR:INDEX=0"}</definedName>
    <definedName name="_429__FDSAUDITLINK__" hidden="1">{"fdsup://directions/FAT Viewer?action=UPDATE&amp;creator=factset&amp;DYN_ARGS=TRUE&amp;DOC_NAME=FAT:FQL_AUDITING_CLIENT_TEMPLATE.FAT&amp;display_string=Audit&amp;VAR:KEY=LCXAZWNAZC&amp;VAR:QUERY=RkZfRUJJVERBX09QRVIoUVRSLDQvMS8yMDA5LDYvMzAvMjAwOSwsLFVTRCk=&amp;WINDOW=FIRST_POPUP&amp;HEIGH","T=450&amp;WIDTH=450&amp;START_MAXIMIZED=FALSE&amp;VAR:CALENDAR=US&amp;VAR:SYMBOL=MCO&amp;VAR:INDEX=0"}</definedName>
    <definedName name="_43__FDSAUDITLINK__" hidden="1">{"fdsup://directions/FAT Viewer?action=UPDATE&amp;creator=factset&amp;DYN_ARGS=TRUE&amp;DOC_NAME=FAT:FQL_AUDITING_CLIENT_TEMPLATE.FAT&amp;display_string=Audit&amp;VAR:KEY=VCXYZANGDM&amp;VAR:QUERY=RkZfRUJJVERBX09QRVIoUVRSLDQvMS8yMDA5LDYvMzAvMjAwOSwsLFVTRCk=&amp;WINDOW=FIRST_POPUP&amp;HEIGH","T=450&amp;WIDTH=450&amp;START_MAXIMIZED=FALSE&amp;VAR:CALENDAR=US&amp;VAR:SYMBOL=WIN&amp;VAR:INDEX=0"}</definedName>
    <definedName name="_430__FDSAUDITLINK__" hidden="1">{"fdsup://directions/FAT Viewer?action=UPDATE&amp;creator=factset&amp;DYN_ARGS=TRUE&amp;DOC_NAME=FAT:FQL_AUDITING_CLIENT_TEMPLATE.FAT&amp;display_string=Audit&amp;VAR:KEY=RODMBCZOXU&amp;VAR:QUERY=RkZfRUJJVERBX09QRVIoUVRSLDQvMS8yMDEwLDYvMzAvMjAxMCwsLFVTRCk=&amp;WINDOW=FIRST_POPUP&amp;HEIGH","T=450&amp;WIDTH=450&amp;START_MAXIMIZED=FALSE&amp;VAR:CALENDAR=US&amp;VAR:SYMBOL=MCO&amp;VAR:INDEX=0"}</definedName>
    <definedName name="_431__FDSAUDITLINK__" hidden="1">{"fdsup://directions/FAT Viewer?action=UPDATE&amp;creator=factset&amp;DYN_ARGS=TRUE&amp;DOC_NAME=FAT:FQL_AUDITING_CLIENT_TEMPLATE.FAT&amp;display_string=Audit&amp;VAR:KEY=TQZWDKBQXS&amp;VAR:QUERY=RkZfRUJJVERBX09QRVIoUVRSLDQvMS8yMDA5LDYvMzAvMjAwOSwsLFVTRCk=&amp;WINDOW=FIRST_POPUP&amp;HEIGH","T=450&amp;WIDTH=450&amp;START_MAXIMIZED=FALSE&amp;VAR:CALENDAR=US&amp;VAR:SYMBOL=MCK&amp;VAR:INDEX=0"}</definedName>
    <definedName name="_432__FDSAUDITLINK__" hidden="1">{"fdsup://directions/FAT Viewer?action=UPDATE&amp;creator=factset&amp;DYN_ARGS=TRUE&amp;DOC_NAME=FAT:FQL_AUDITING_CLIENT_TEMPLATE.FAT&amp;display_string=Audit&amp;VAR:KEY=ZAJOVMZSDG&amp;VAR:QUERY=RkZfRUJJVERBX09QRVIoUVRSLDQvMS8yMDEwLDYvMzAvMjAxMCwsLFVTRCk=&amp;WINDOW=FIRST_POPUP&amp;HEIGH","T=450&amp;WIDTH=450&amp;START_MAXIMIZED=FALSE&amp;VAR:CALENDAR=US&amp;VAR:SYMBOL=MCK&amp;VAR:INDEX=0"}</definedName>
    <definedName name="_433__FDSAUDITLINK__" hidden="1">{"fdsup://directions/FAT Viewer?action=UPDATE&amp;creator=factset&amp;DYN_ARGS=TRUE&amp;DOC_NAME=FAT:FQL_AUDITING_CLIENT_TEMPLATE.FAT&amp;display_string=Audit&amp;VAR:KEY=VSPITCVUJA&amp;VAR:QUERY=RkZfRUJJVERBX09QRVIoUVRSLDQvMS8yMDA5LDYvMzAvMjAwOSwsLFVTRCk=&amp;WINDOW=FIRST_POPUP&amp;HEIGH","T=450&amp;WIDTH=450&amp;START_MAXIMIZED=FALSE&amp;VAR:CALENDAR=US&amp;VAR:SYMBOL=MCHP&amp;VAR:INDEX=0"}</definedName>
    <definedName name="_434__FDSAUDITLINK__" hidden="1">{"fdsup://directions/FAT Viewer?action=UPDATE&amp;creator=factset&amp;DYN_ARGS=TRUE&amp;DOC_NAME=FAT:FQL_AUDITING_CLIENT_TEMPLATE.FAT&amp;display_string=Audit&amp;VAR:KEY=VCDUFULCVS&amp;VAR:QUERY=RkZfRUJJVERBX09QRVIoUVRSLDQvMS8yMDEwLDYvMzAvMjAxMCwsLFVTRCk=&amp;WINDOW=FIRST_POPUP&amp;HEIGH","T=450&amp;WIDTH=450&amp;START_MAXIMIZED=FALSE&amp;VAR:CALENDAR=US&amp;VAR:SYMBOL=MCHP&amp;VAR:INDEX=0"}</definedName>
    <definedName name="_435__FDSAUDITLINK__" hidden="1">{"fdsup://directions/FAT Viewer?action=UPDATE&amp;creator=factset&amp;DYN_ARGS=TRUE&amp;DOC_NAME=FAT:FQL_AUDITING_CLIENT_TEMPLATE.FAT&amp;display_string=Audit&amp;VAR:KEY=RWJIDSRQDK&amp;VAR:QUERY=RkZfRUJJVERBX09QRVIoUVRSLDQvMS8yMDA5LDYvMzAvMjAwOSwsLFVTRCk=&amp;WINDOW=FIRST_POPUP&amp;HEIGH","T=450&amp;WIDTH=450&amp;START_MAXIMIZED=FALSE&amp;VAR:CALENDAR=US&amp;VAR:SYMBOL=MCD&amp;VAR:INDEX=0"}</definedName>
    <definedName name="_436__FDSAUDITLINK__" hidden="1">{"fdsup://directions/FAT Viewer?action=UPDATE&amp;creator=factset&amp;DYN_ARGS=TRUE&amp;DOC_NAME=FAT:FQL_AUDITING_CLIENT_TEMPLATE.FAT&amp;display_string=Audit&amp;VAR:KEY=ZCZEVIZQLU&amp;VAR:QUERY=RkZfRUJJVERBX09QRVIoUVRSLDQvMS8yMDEwLDYvMzAvMjAxMCwsLFVTRCk=&amp;WINDOW=FIRST_POPUP&amp;HEIGH","T=450&amp;WIDTH=450&amp;START_MAXIMIZED=FALSE&amp;VAR:CALENDAR=US&amp;VAR:SYMBOL=MCD&amp;VAR:INDEX=0"}</definedName>
    <definedName name="_437__FDSAUDITLINK__" hidden="1">{"fdsup://directions/FAT Viewer?action=UPDATE&amp;creator=factset&amp;DYN_ARGS=TRUE&amp;DOC_NAME=FAT:FQL_AUDITING_CLIENT_TEMPLATE.FAT&amp;display_string=Audit&amp;VAR:KEY=VONYXKJERI&amp;VAR:QUERY=RkZfRUJJVERBX09QRVIoUVRSLDQvMS8yMDA5LDYvMzAvMjAwOSwsLFVTRCk=&amp;WINDOW=FIRST_POPUP&amp;HEIGH","T=450&amp;WIDTH=450&amp;START_MAXIMIZED=FALSE&amp;VAR:CALENDAR=US&amp;VAR:SYMBOL=MAT&amp;VAR:INDEX=0"}</definedName>
    <definedName name="_438__FDSAUDITLINK__" hidden="1">{"fdsup://directions/FAT Viewer?action=UPDATE&amp;creator=factset&amp;DYN_ARGS=TRUE&amp;DOC_NAME=FAT:FQL_AUDITING_CLIENT_TEMPLATE.FAT&amp;display_string=Audit&amp;VAR:KEY=VSXIZMROVQ&amp;VAR:QUERY=RkZfRUJJVERBX09QRVIoUVRSLDQvMS8yMDEwLDYvMzAvMjAxMCwsLFVTRCk=&amp;WINDOW=FIRST_POPUP&amp;HEIGH","T=450&amp;WIDTH=450&amp;START_MAXIMIZED=FALSE&amp;VAR:CALENDAR=US&amp;VAR:SYMBOL=MAT&amp;VAR:INDEX=0"}</definedName>
    <definedName name="_439__FDSAUDITLINK__" hidden="1">{"fdsup://directions/FAT Viewer?action=UPDATE&amp;creator=factset&amp;DYN_ARGS=TRUE&amp;DOC_NAME=FAT:FQL_AUDITING_CLIENT_TEMPLATE.FAT&amp;display_string=Audit&amp;VAR:KEY=XWXYFKPCBG&amp;VAR:QUERY=RkZfRUJJVERBX09QRVIoUVRSLDQvMS8yMDA5LDYvMzAvMjAwOSwsLFVTRCk=&amp;WINDOW=FIRST_POPUP&amp;HEIGH","T=450&amp;WIDTH=450&amp;START_MAXIMIZED=FALSE&amp;VAR:CALENDAR=US&amp;VAR:SYMBOL=MAS&amp;VAR:INDEX=0"}</definedName>
    <definedName name="_44__FDSAUDITLINK__" hidden="1">{"fdsup://directions/FAT Viewer?action=UPDATE&amp;creator=factset&amp;DYN_ARGS=TRUE&amp;DOC_NAME=FAT:FQL_AUDITING_CLIENT_TEMPLATE.FAT&amp;display_string=Audit&amp;VAR:KEY=NIVAPCZMDU&amp;VAR:QUERY=RkZfRUJJVERBX09QRVIoUVRSLDQvMS8yMDEwLDYvMzAvMjAxMCwsLFVTRCk=&amp;WINDOW=FIRST_POPUP&amp;HEIGH","T=450&amp;WIDTH=450&amp;START_MAXIMIZED=FALSE&amp;VAR:CALENDAR=US&amp;VAR:SYMBOL=WIN&amp;VAR:INDEX=0"}</definedName>
    <definedName name="_440__FDSAUDITLINK__" hidden="1">{"fdsup://directions/FAT Viewer?action=UPDATE&amp;creator=factset&amp;DYN_ARGS=TRUE&amp;DOC_NAME=FAT:FQL_AUDITING_CLIENT_TEMPLATE.FAT&amp;display_string=Audit&amp;VAR:KEY=BORCXKZINE&amp;VAR:QUERY=RkZfRUJJVERBX09QRVIoUVRSLDQvMS8yMDEwLDYvMzAvMjAxMCwsLFVTRCk=&amp;WINDOW=FIRST_POPUP&amp;HEIGH","T=450&amp;WIDTH=450&amp;START_MAXIMIZED=FALSE&amp;VAR:CALENDAR=US&amp;VAR:SYMBOL=MAS&amp;VAR:INDEX=0"}</definedName>
    <definedName name="_441__FDSAUDITLINK__" hidden="1">{"fdsup://directions/FAT Viewer?action=UPDATE&amp;creator=factset&amp;DYN_ARGS=TRUE&amp;DOC_NAME=FAT:FQL_AUDITING_CLIENT_TEMPLATE.FAT&amp;display_string=Audit&amp;VAR:KEY=XETCZUHSDQ&amp;VAR:QUERY=RkZfRUJJVERBX09QRVIoUVRSLDQvMS8yMDA5LDYvMzAvMjAwOSwsLFVTRCk=&amp;WINDOW=FIRST_POPUP&amp;HEIGH","T=450&amp;WIDTH=450&amp;START_MAXIMIZED=FALSE&amp;VAR:CALENDAR=US&amp;VAR:SYMBOL=MAR&amp;VAR:INDEX=0"}</definedName>
    <definedName name="_442__FDSAUDITLINK__" hidden="1">{"fdsup://directions/FAT Viewer?action=UPDATE&amp;creator=factset&amp;DYN_ARGS=TRUE&amp;DOC_NAME=FAT:FQL_AUDITING_CLIENT_TEMPLATE.FAT&amp;display_string=Audit&amp;VAR:KEY=LYRWJWZSZO&amp;VAR:QUERY=RkZfRUJJVERBX09QRVIoUVRSLDQvMS8yMDEwLDYvMzAvMjAxMCwsLFVTRCk=&amp;WINDOW=FIRST_POPUP&amp;HEIGH","T=450&amp;WIDTH=450&amp;START_MAXIMIZED=FALSE&amp;VAR:CALENDAR=US&amp;VAR:SYMBOL=MAR&amp;VAR:INDEX=0"}</definedName>
    <definedName name="_443__FDSAUDITLINK__" hidden="1">{"fdsup://directions/FAT Viewer?action=UPDATE&amp;creator=factset&amp;DYN_ARGS=TRUE&amp;DOC_NAME=FAT:FQL_AUDITING_CLIENT_TEMPLATE.FAT&amp;display_string=Audit&amp;VAR:KEY=PWZQZCXENU&amp;VAR:QUERY=RkZfRUJJVERBX09QRVIoUVRSLDQvMS8yMDA5LDYvMzAvMjAwOSwsLFVTRCk=&amp;WINDOW=FIRST_POPUP&amp;HEIGH","T=450&amp;WIDTH=450&amp;START_MAXIMIZED=FALSE&amp;VAR:CALENDAR=US&amp;VAR:SYMBOL=MA&amp;VAR:INDEX=0"}</definedName>
    <definedName name="_444__FDSAUDITLINK__" hidden="1">{"fdsup://directions/FAT Viewer?action=UPDATE&amp;creator=factset&amp;DYN_ARGS=TRUE&amp;DOC_NAME=FAT:FQL_AUDITING_CLIENT_TEMPLATE.FAT&amp;display_string=Audit&amp;VAR:KEY=RQPWNAHSRG&amp;VAR:QUERY=RkZfRUJJVERBX09QRVIoUVRSLDQvMS8yMDEwLDYvMzAvMjAxMCwsLFVTRCk=&amp;WINDOW=FIRST_POPUP&amp;HEIGH","T=450&amp;WIDTH=450&amp;START_MAXIMIZED=FALSE&amp;VAR:CALENDAR=US&amp;VAR:SYMBOL=MA&amp;VAR:INDEX=0"}</definedName>
    <definedName name="_445__FDSAUDITLINK__" hidden="1">{"fdsup://directions/FAT Viewer?action=UPDATE&amp;creator=factset&amp;DYN_ARGS=TRUE&amp;DOC_NAME=FAT:FQL_AUDITING_CLIENT_TEMPLATE.FAT&amp;display_string=Audit&amp;VAR:KEY=VKHIDSFCDM&amp;VAR:QUERY=RkZfRUJJVERBX09QRVIoUVRSLDQvMS8yMDA5LDYvMzAvMjAwOSwsLFVTRCk=&amp;WINDOW=FIRST_POPUP&amp;HEIGH","T=450&amp;WIDTH=450&amp;START_MAXIMIZED=FALSE&amp;VAR:CALENDAR=US&amp;VAR:SYMBOL=M&amp;VAR:INDEX=0"}</definedName>
    <definedName name="_446__FDSAUDITLINK__" hidden="1">{"fdsup://directions/FAT Viewer?action=UPDATE&amp;creator=factset&amp;DYN_ARGS=TRUE&amp;DOC_NAME=FAT:FQL_AUDITING_CLIENT_TEMPLATE.FAT&amp;display_string=Audit&amp;VAR:KEY=NOPCZALOJI&amp;VAR:QUERY=RkZfRUJJVERBX09QRVIoUVRSLDQvMS8yMDEwLDYvMzAvMjAxMCwsLFVTRCk=&amp;WINDOW=FIRST_POPUP&amp;HEIGH","T=450&amp;WIDTH=450&amp;START_MAXIMIZED=FALSE&amp;VAR:CALENDAR=US&amp;VAR:SYMBOL=M&amp;VAR:INDEX=0"}</definedName>
    <definedName name="_447__FDSAUDITLINK__" hidden="1">{"fdsup://directions/FAT Viewer?action=UPDATE&amp;creator=factset&amp;DYN_ARGS=TRUE&amp;DOC_NAME=FAT:FQL_AUDITING_CLIENT_TEMPLATE.FAT&amp;display_string=Audit&amp;VAR:KEY=XAZQDMXENG&amp;VAR:QUERY=RkZfRUJJVERBX09QRVIoUVRSLDQvMS8yMDA5LDYvMzAvMjAwOSwsLFVTRCk=&amp;WINDOW=FIRST_POPUP&amp;HEIGH","T=450&amp;WIDTH=450&amp;START_MAXIMIZED=FALSE&amp;VAR:CALENDAR=US&amp;VAR:SYMBOL=LXK&amp;VAR:INDEX=0"}</definedName>
    <definedName name="_448__FDSAUDITLINK__" hidden="1">{"fdsup://directions/FAT Viewer?action=UPDATE&amp;creator=factset&amp;DYN_ARGS=TRUE&amp;DOC_NAME=FAT:FQL_AUDITING_CLIENT_TEMPLATE.FAT&amp;display_string=Audit&amp;VAR:KEY=PKHMFUBWDK&amp;VAR:QUERY=RkZfRUJJVERBX09QRVIoUVRSLDQvMS8yMDEwLDYvMzAvMjAxMCwsLFVTRCk=&amp;WINDOW=FIRST_POPUP&amp;HEIGH","T=450&amp;WIDTH=450&amp;START_MAXIMIZED=FALSE&amp;VAR:CALENDAR=US&amp;VAR:SYMBOL=LXK&amp;VAR:INDEX=0"}</definedName>
    <definedName name="_449__FDSAUDITLINK__" hidden="1">{"fdsup://directions/FAT Viewer?action=UPDATE&amp;creator=factset&amp;DYN_ARGS=TRUE&amp;DOC_NAME=FAT:FQL_AUDITING_CLIENT_TEMPLATE.FAT&amp;display_string=Audit&amp;VAR:KEY=JEFIZQPMDE&amp;VAR:QUERY=RkZfRUJJVERBX09QRVIoUVRSLDQvMS8yMDA5LDYvMzAvMjAwOSwsLFVTRCk=&amp;WINDOW=FIRST_POPUP&amp;HEIGH","T=450&amp;WIDTH=450&amp;START_MAXIMIZED=FALSE&amp;VAR:CALENDAR=US&amp;VAR:SYMBOL=LUV&amp;VAR:INDEX=0"}</definedName>
    <definedName name="_45__FDSAUDITLINK__" hidden="1">{"fdsup://directions/FAT Viewer?action=UPDATE&amp;creator=factset&amp;DYN_ARGS=TRUE&amp;DOC_NAME=FAT:FQL_AUDITING_CLIENT_TEMPLATE.FAT&amp;display_string=Audit&amp;VAR:KEY=FGFWLOHGZQ&amp;VAR:QUERY=RkZfRUJJVERBX09QRVIoUVRSLDQvMS8yMDA5LDYvMzAvMjAwOSwsLFVTRCk=&amp;WINDOW=FIRST_POPUP&amp;HEIGH","T=450&amp;WIDTH=450&amp;START_MAXIMIZED=FALSE&amp;VAR:CALENDAR=US&amp;VAR:SYMBOL=WHR&amp;VAR:INDEX=0"}</definedName>
    <definedName name="_450__FDSAUDITLINK__" hidden="1">{"fdsup://directions/FAT Viewer?action=UPDATE&amp;creator=factset&amp;DYN_ARGS=TRUE&amp;DOC_NAME=FAT:FQL_AUDITING_CLIENT_TEMPLATE.FAT&amp;display_string=Audit&amp;VAR:KEY=VGTCDGTSFY&amp;VAR:QUERY=RkZfRUJJVERBX09QRVIoUVRSLDQvMS8yMDEwLDYvMzAvMjAxMCwsLFVTRCk=&amp;WINDOW=FIRST_POPUP&amp;HEIGH","T=450&amp;WIDTH=450&amp;START_MAXIMIZED=FALSE&amp;VAR:CALENDAR=US&amp;VAR:SYMBOL=LUV&amp;VAR:INDEX=0"}</definedName>
    <definedName name="_451__FDSAUDITLINK__" hidden="1">{"fdsup://directions/FAT Viewer?action=UPDATE&amp;creator=factset&amp;DYN_ARGS=TRUE&amp;DOC_NAME=FAT:FQL_AUDITING_CLIENT_TEMPLATE.FAT&amp;display_string=Audit&amp;VAR:KEY=RSPQHCJURO&amp;VAR:QUERY=RkZfRUJJVERBX09QRVIoUVRSLDQvMS8yMDA5LDYvMzAvMjAwOSwsLFVTRCk=&amp;WINDOW=FIRST_POPUP&amp;HEIGH","T=450&amp;WIDTH=450&amp;START_MAXIMIZED=FALSE&amp;VAR:CALENDAR=US&amp;VAR:SYMBOL=LUK&amp;VAR:INDEX=0"}</definedName>
    <definedName name="_452__FDSAUDITLINK__" hidden="1">{"fdsup://directions/FAT Viewer?action=UPDATE&amp;creator=factset&amp;DYN_ARGS=TRUE&amp;DOC_NAME=FAT:FQL_AUDITING_CLIENT_TEMPLATE.FAT&amp;display_string=Audit&amp;VAR:KEY=VAJWZALQNC&amp;VAR:QUERY=RkZfRUJJVERBX09QRVIoUVRSLDQvMS8yMDEwLDYvMzAvMjAxMCwsLFVTRCk=&amp;WINDOW=FIRST_POPUP&amp;HEIGH","T=450&amp;WIDTH=450&amp;START_MAXIMIZED=FALSE&amp;VAR:CALENDAR=US&amp;VAR:SYMBOL=LUK&amp;VAR:INDEX=0"}</definedName>
    <definedName name="_453__FDSAUDITLINK__" hidden="1">{"fdsup://directions/FAT Viewer?action=UPDATE&amp;creator=factset&amp;DYN_ARGS=TRUE&amp;DOC_NAME=FAT:FQL_AUDITING_CLIENT_TEMPLATE.FAT&amp;display_string=Audit&amp;VAR:KEY=ZYPCFUNIRW&amp;VAR:QUERY=RkZfRUJJVERBX09QRVIoUVRSLDQvMS8yMDA5LDYvMzAvMjAwOSwsLFVTRCk=&amp;WINDOW=FIRST_POPUP&amp;HEIGH","T=450&amp;WIDTH=450&amp;START_MAXIMIZED=FALSE&amp;VAR:CALENDAR=US&amp;VAR:SYMBOL=LTD&amp;VAR:INDEX=0"}</definedName>
    <definedName name="_454__FDSAUDITLINK__" hidden="1">{"fdsup://directions/FAT Viewer?action=UPDATE&amp;creator=factset&amp;DYN_ARGS=TRUE&amp;DOC_NAME=FAT:FQL_AUDITING_CLIENT_TEMPLATE.FAT&amp;display_string=Audit&amp;VAR:KEY=XQTAZKREBE&amp;VAR:QUERY=RkZfRUJJVERBX09QRVIoUVRSLDQvMS8yMDEwLDYvMzAvMjAxMCwsLFVTRCk=&amp;WINDOW=FIRST_POPUP&amp;HEIGH","T=450&amp;WIDTH=450&amp;START_MAXIMIZED=FALSE&amp;VAR:CALENDAR=US&amp;VAR:SYMBOL=LTD&amp;VAR:INDEX=0"}</definedName>
    <definedName name="_455__FDSAUDITLINK__" hidden="1">{"fdsup://directions/FAT Viewer?action=UPDATE&amp;creator=factset&amp;DYN_ARGS=TRUE&amp;DOC_NAME=FAT:FQL_AUDITING_CLIENT_TEMPLATE.FAT&amp;display_string=Audit&amp;VAR:KEY=PIDKFABMJA&amp;VAR:QUERY=RkZfRUJJVERBX09QRVIoUVRSLDQvMS8yMDA5LDYvMzAvMjAwOSwsLFVTRCk=&amp;WINDOW=FIRST_POPUP&amp;HEIGH","T=450&amp;WIDTH=450&amp;START_MAXIMIZED=FALSE&amp;VAR:CALENDAR=US&amp;VAR:SYMBOL=LSI&amp;VAR:INDEX=0"}</definedName>
    <definedName name="_456__FDSAUDITLINK__" hidden="1">{"fdsup://directions/FAT Viewer?action=UPDATE&amp;creator=factset&amp;DYN_ARGS=TRUE&amp;DOC_NAME=FAT:FQL_AUDITING_CLIENT_TEMPLATE.FAT&amp;display_string=Audit&amp;VAR:KEY=ZGVOFCVCHE&amp;VAR:QUERY=RkZfRUJJVERBX09QRVIoUVRSLDQvMS8yMDEwLDYvMzAvMjAxMCwsLFVTRCk=&amp;WINDOW=FIRST_POPUP&amp;HEIGH","T=450&amp;WIDTH=450&amp;START_MAXIMIZED=FALSE&amp;VAR:CALENDAR=US&amp;VAR:SYMBOL=LSI&amp;VAR:INDEX=0"}</definedName>
    <definedName name="_457__FDSAUDITLINK__" hidden="1">{"fdsup://directions/FAT Viewer?action=UPDATE&amp;creator=factset&amp;DYN_ARGS=TRUE&amp;DOC_NAME=FAT:FQL_AUDITING_CLIENT_TEMPLATE.FAT&amp;display_string=Audit&amp;VAR:KEY=JMXILAFAVQ&amp;VAR:QUERY=RkZfRUJJVERBX09QRVIoUVRSLDQvMS8yMDA5LDYvMzAvMjAwOSwsLFVTRCk=&amp;WINDOW=FIRST_POPUP&amp;HEIGH","T=450&amp;WIDTH=450&amp;START_MAXIMIZED=FALSE&amp;VAR:CALENDAR=US&amp;VAR:SYMBOL=LO&amp;VAR:INDEX=0"}</definedName>
    <definedName name="_458__FDSAUDITLINK__" hidden="1">{"fdsup://directions/FAT Viewer?action=UPDATE&amp;creator=factset&amp;DYN_ARGS=TRUE&amp;DOC_NAME=FAT:FQL_AUDITING_CLIENT_TEMPLATE.FAT&amp;display_string=Audit&amp;VAR:KEY=BUNAFWZWXW&amp;VAR:QUERY=RkZfRUJJVERBX09QRVIoUVRSLDQvMS8yMDEwLDYvMzAvMjAxMCwsLFVTRCk=&amp;WINDOW=FIRST_POPUP&amp;HEIGH","T=450&amp;WIDTH=450&amp;START_MAXIMIZED=FALSE&amp;VAR:CALENDAR=US&amp;VAR:SYMBOL=LO&amp;VAR:INDEX=0"}</definedName>
    <definedName name="_459__FDSAUDITLINK__" hidden="1">{"fdsup://directions/FAT Viewer?action=UPDATE&amp;creator=factset&amp;DYN_ARGS=TRUE&amp;DOC_NAME=FAT:FQL_AUDITING_CLIENT_TEMPLATE.FAT&amp;display_string=Audit&amp;VAR:KEY=XAZEFENELQ&amp;VAR:QUERY=RkZfRUJJVERBX09QRVIoUVRSLDQvMS8yMDA5LDYvMzAvMjAwOSwsLFVTRCk=&amp;WINDOW=FIRST_POPUP&amp;HEIGH","T=450&amp;WIDTH=450&amp;START_MAXIMIZED=FALSE&amp;VAR:CALENDAR=US&amp;VAR:SYMBOL=LNC&amp;VAR:INDEX=0"}</definedName>
    <definedName name="_46__FDSAUDITLINK__" hidden="1">{"fdsup://directions/FAT Viewer?action=UPDATE&amp;creator=factset&amp;DYN_ARGS=TRUE&amp;DOC_NAME=FAT:FQL_AUDITING_CLIENT_TEMPLATE.FAT&amp;display_string=Audit&amp;VAR:KEY=TCNUZWVGNW&amp;VAR:QUERY=RkZfRUJJVERBX09QRVIoUVRSLDQvMS8yMDEwLDYvMzAvMjAxMCwsLFVTRCk=&amp;WINDOW=FIRST_POPUP&amp;HEIGH","T=450&amp;WIDTH=450&amp;START_MAXIMIZED=FALSE&amp;VAR:CALENDAR=US&amp;VAR:SYMBOL=WHR&amp;VAR:INDEX=0"}</definedName>
    <definedName name="_460__FDSAUDITLINK__" hidden="1">{"fdsup://directions/FAT Viewer?action=UPDATE&amp;creator=factset&amp;DYN_ARGS=TRUE&amp;DOC_NAME=FAT:FQL_AUDITING_CLIENT_TEMPLATE.FAT&amp;display_string=Audit&amp;VAR:KEY=FSPEVMJIFU&amp;VAR:QUERY=RkZfRUJJVERBX09QRVIoUVRSLDQvMS8yMDEwLDYvMzAvMjAxMCwsLFVTRCk=&amp;WINDOW=FIRST_POPUP&amp;HEIGH","T=450&amp;WIDTH=450&amp;START_MAXIMIZED=FALSE&amp;VAR:CALENDAR=US&amp;VAR:SYMBOL=LNC&amp;VAR:INDEX=0"}</definedName>
    <definedName name="_461__FDSAUDITLINK__" hidden="1">{"fdsup://directions/FAT Viewer?action=UPDATE&amp;creator=factset&amp;DYN_ARGS=TRUE&amp;DOC_NAME=FAT:FQL_AUDITING_CLIENT_TEMPLATE.FAT&amp;display_string=Audit&amp;VAR:KEY=ZWNEJALIDK&amp;VAR:QUERY=RkZfRUJJVERBX09QRVIoUVRSLDQvMS8yMDA5LDYvMzAvMjAwOSwsLFVTRCk=&amp;WINDOW=FIRST_POPUP&amp;HEIGH","T=450&amp;WIDTH=450&amp;START_MAXIMIZED=FALSE&amp;VAR:CALENDAR=US&amp;VAR:SYMBOL=LMT&amp;VAR:INDEX=0"}</definedName>
    <definedName name="_462__FDSAUDITLINK__" hidden="1">{"fdsup://directions/FAT Viewer?action=UPDATE&amp;creator=factset&amp;DYN_ARGS=TRUE&amp;DOC_NAME=FAT:FQL_AUDITING_CLIENT_TEMPLATE.FAT&amp;display_string=Audit&amp;VAR:KEY=FMNAXOTOJG&amp;VAR:QUERY=RkZfRUJJVERBX09QRVIoUVRSLDQvMS8yMDEwLDYvMzAvMjAxMCwsLFVTRCk=&amp;WINDOW=FIRST_POPUP&amp;HEIGH","T=450&amp;WIDTH=450&amp;START_MAXIMIZED=FALSE&amp;VAR:CALENDAR=US&amp;VAR:SYMBOL=LMT&amp;VAR:INDEX=0"}</definedName>
    <definedName name="_463__FDSAUDITLINK__" hidden="1">{"fdsup://directions/FAT Viewer?action=UPDATE&amp;creator=factset&amp;DYN_ARGS=TRUE&amp;DOC_NAME=FAT:FQL_AUDITING_CLIENT_TEMPLATE.FAT&amp;display_string=Audit&amp;VAR:KEY=PUTYJODKVC&amp;VAR:QUERY=RkZfRUJJVERBX09QRVIoUVRSLDQvMS8yMDA5LDYvMzAvMjAwOSwsLFVTRCk=&amp;WINDOW=FIRST_POPUP&amp;HEIGH","T=450&amp;WIDTH=450&amp;START_MAXIMIZED=FALSE&amp;VAR:CALENDAR=US&amp;VAR:SYMBOL=LM&amp;VAR:INDEX=0"}</definedName>
    <definedName name="_464__FDSAUDITLINK__" hidden="1">{"fdsup://directions/FAT Viewer?action=UPDATE&amp;creator=factset&amp;DYN_ARGS=TRUE&amp;DOC_NAME=FAT:FQL_AUDITING_CLIENT_TEMPLATE.FAT&amp;display_string=Audit&amp;VAR:KEY=JGZQVGXIHA&amp;VAR:QUERY=RkZfRUJJVERBX09QRVIoUVRSLDQvMS8yMDEwLDYvMzAvMjAxMCwsLFVTRCk=&amp;WINDOW=FIRST_POPUP&amp;HEIGH","T=450&amp;WIDTH=450&amp;START_MAXIMIZED=FALSE&amp;VAR:CALENDAR=US&amp;VAR:SYMBOL=LM&amp;VAR:INDEX=0"}</definedName>
    <definedName name="_465__FDSAUDITLINK__" hidden="1">{"fdsup://directions/FAT Viewer?action=UPDATE&amp;creator=factset&amp;DYN_ARGS=TRUE&amp;DOC_NAME=FAT:FQL_AUDITING_CLIENT_TEMPLATE.FAT&amp;display_string=Audit&amp;VAR:KEY=NUJMLIPIXC&amp;VAR:QUERY=RkZfRUJJVERBX09QRVIoUVRSLDQvMS8yMDA5LDYvMzAvMjAwOSwsLFVTRCk=&amp;WINDOW=FIRST_POPUP&amp;HEIGH","T=450&amp;WIDTH=450&amp;START_MAXIMIZED=FALSE&amp;VAR:CALENDAR=US&amp;VAR:SYMBOL=LLY&amp;VAR:INDEX=0"}</definedName>
    <definedName name="_466__FDSAUDITLINK__" hidden="1">{"fdsup://directions/FAT Viewer?action=UPDATE&amp;creator=factset&amp;DYN_ARGS=TRUE&amp;DOC_NAME=FAT:FQL_AUDITING_CLIENT_TEMPLATE.FAT&amp;display_string=Audit&amp;VAR:KEY=JEFOPAHIRO&amp;VAR:QUERY=RkZfRUJJVERBX09QRVIoUVRSLDQvMS8yMDEwLDYvMzAvMjAxMCwsLFVTRCk=&amp;WINDOW=FIRST_POPUP&amp;HEIGH","T=450&amp;WIDTH=450&amp;START_MAXIMIZED=FALSE&amp;VAR:CALENDAR=US&amp;VAR:SYMBOL=LLY&amp;VAR:INDEX=0"}</definedName>
    <definedName name="_467__FDSAUDITLINK__" hidden="1">{"fdsup://directions/FAT Viewer?action=UPDATE&amp;creator=factset&amp;DYN_ARGS=TRUE&amp;DOC_NAME=FAT:FQL_AUDITING_CLIENT_TEMPLATE.FAT&amp;display_string=Audit&amp;VAR:KEY=LCHQNALEHI&amp;VAR:QUERY=RkZfRUJJVERBX09QRVIoUVRSLDQvMS8yMDA5LDYvMzAvMjAwOSwsLFVTRCk=&amp;WINDOW=FIRST_POPUP&amp;HEIGH","T=450&amp;WIDTH=450&amp;START_MAXIMIZED=FALSE&amp;VAR:CALENDAR=US&amp;VAR:SYMBOL=LLTC&amp;VAR:INDEX=0"}</definedName>
    <definedName name="_468__FDSAUDITLINK__" hidden="1">{"fdsup://directions/FAT Viewer?action=UPDATE&amp;creator=factset&amp;DYN_ARGS=TRUE&amp;DOC_NAME=FAT:FQL_AUDITING_CLIENT_TEMPLATE.FAT&amp;display_string=Audit&amp;VAR:KEY=REXQTMXIPI&amp;VAR:QUERY=RkZfRUJJVERBX09QRVIoUVRSLDQvMS8yMDEwLDYvMzAvMjAxMCwsLFVTRCk=&amp;WINDOW=FIRST_POPUP&amp;HEIGH","T=450&amp;WIDTH=450&amp;START_MAXIMIZED=FALSE&amp;VAR:CALENDAR=US&amp;VAR:SYMBOL=LLTC&amp;VAR:INDEX=0"}</definedName>
    <definedName name="_469__FDSAUDITLINK__" hidden="1">{"fdsup://directions/FAT Viewer?action=UPDATE&amp;creator=factset&amp;DYN_ARGS=TRUE&amp;DOC_NAME=FAT:FQL_AUDITING_CLIENT_TEMPLATE.FAT&amp;display_string=Audit&amp;VAR:KEY=XWZGHGHKBU&amp;VAR:QUERY=RkZfRUJJVERBX09QRVIoUVRSLDQvMS8yMDA5LDYvMzAvMjAwOSwsLFVTRCk=&amp;WINDOW=FIRST_POPUP&amp;HEIGH","T=450&amp;WIDTH=450&amp;START_MAXIMIZED=FALSE&amp;VAR:CALENDAR=US&amp;VAR:SYMBOL=LLL&amp;VAR:INDEX=0"}</definedName>
    <definedName name="_47__FDSAUDITLINK__" hidden="1">{"fdsup://directions/FAT Viewer?action=UPDATE&amp;creator=factset&amp;DYN_ARGS=TRUE&amp;DOC_NAME=FAT:FQL_AUDITING_CLIENT_TEMPLATE.FAT&amp;display_string=Audit&amp;VAR:KEY=ZCNQNYFONA&amp;VAR:QUERY=RkZfRUJJVERBX09QRVIoUVRSLDQvMS8yMDA5LDYvMzAvMjAwOSwsLFVTRCk=&amp;WINDOW=FIRST_POPUP&amp;HEIGH","T=450&amp;WIDTH=450&amp;START_MAXIMIZED=FALSE&amp;VAR:CALENDAR=US&amp;VAR:SYMBOL=WFR&amp;VAR:INDEX=0"}</definedName>
    <definedName name="_470__FDSAUDITLINK__" hidden="1">{"fdsup://directions/FAT Viewer?action=UPDATE&amp;creator=factset&amp;DYN_ARGS=TRUE&amp;DOC_NAME=FAT:FQL_AUDITING_CLIENT_TEMPLATE.FAT&amp;display_string=Audit&amp;VAR:KEY=XCDIDGFOJY&amp;VAR:QUERY=RkZfRUJJVERBX09QRVIoUVRSLDQvMS8yMDEwLDYvMzAvMjAxMCwsLFVTRCk=&amp;WINDOW=FIRST_POPUP&amp;HEIGH","T=450&amp;WIDTH=450&amp;START_MAXIMIZED=FALSE&amp;VAR:CALENDAR=US&amp;VAR:SYMBOL=LLL&amp;VAR:INDEX=0"}</definedName>
    <definedName name="_471__FDSAUDITLINK__" hidden="1">{"fdsup://directions/FAT Viewer?action=UPDATE&amp;creator=factset&amp;DYN_ARGS=TRUE&amp;DOC_NAME=FAT:FQL_AUDITING_CLIENT_TEMPLATE.FAT&amp;display_string=Audit&amp;VAR:KEY=PCZALGPETY&amp;VAR:QUERY=RkZfRUJJVERBX09QRVIoUVRSLDQvMS8yMDA5LDYvMzAvMjAwOSwsLFVTRCk=&amp;WINDOW=FIRST_POPUP&amp;HEIGH","T=450&amp;WIDTH=450&amp;START_MAXIMIZED=FALSE&amp;VAR:CALENDAR=US&amp;VAR:SYMBOL=LIFE&amp;VAR:INDEX=0"}</definedName>
    <definedName name="_472__FDSAUDITLINK__" hidden="1">{"fdsup://directions/FAT Viewer?action=UPDATE&amp;creator=factset&amp;DYN_ARGS=TRUE&amp;DOC_NAME=FAT:FQL_AUDITING_CLIENT_TEMPLATE.FAT&amp;display_string=Audit&amp;VAR:KEY=BAREDAZEFI&amp;VAR:QUERY=RkZfRUJJVERBX09QRVIoUVRSLDQvMS8yMDEwLDYvMzAvMjAxMCwsLFVTRCk=&amp;WINDOW=FIRST_POPUP&amp;HEIGH","T=450&amp;WIDTH=450&amp;START_MAXIMIZED=FALSE&amp;VAR:CALENDAR=US&amp;VAR:SYMBOL=LIFE&amp;VAR:INDEX=0"}</definedName>
    <definedName name="_473__FDSAUDITLINK__" hidden="1">{"fdsup://directions/FAT Viewer?action=UPDATE&amp;creator=factset&amp;DYN_ARGS=TRUE&amp;DOC_NAME=FAT:FQL_AUDITING_CLIENT_TEMPLATE.FAT&amp;display_string=Audit&amp;VAR:KEY=TSTYLOZORY&amp;VAR:QUERY=RkZfRUJJVERBX09QRVIoUVRSLDQvMS8yMDA5LDYvMzAvMjAwOSwsLFVTRCk=&amp;WINDOW=FIRST_POPUP&amp;HEIGH","T=450&amp;WIDTH=450&amp;START_MAXIMIZED=FALSE&amp;VAR:CALENDAR=US&amp;VAR:SYMBOL=LH&amp;VAR:INDEX=0"}</definedName>
    <definedName name="_474__FDSAUDITLINK__" hidden="1">{"fdsup://directions/FAT Viewer?action=UPDATE&amp;creator=factset&amp;DYN_ARGS=TRUE&amp;DOC_NAME=FAT:FQL_AUDITING_CLIENT_TEMPLATE.FAT&amp;display_string=Audit&amp;VAR:KEY=BABABSVAVY&amp;VAR:QUERY=RkZfRUJJVERBX09QRVIoUVRSLDQvMS8yMDEwLDYvMzAvMjAxMCwsLFVTRCk=&amp;WINDOW=FIRST_POPUP&amp;HEIGH","T=450&amp;WIDTH=450&amp;START_MAXIMIZED=FALSE&amp;VAR:CALENDAR=US&amp;VAR:SYMBOL=LH&amp;VAR:INDEX=0"}</definedName>
    <definedName name="_475__FDSAUDITLINK__" hidden="1">{"fdsup://directions/FAT Viewer?action=UPDATE&amp;creator=factset&amp;DYN_ARGS=TRUE&amp;DOC_NAME=FAT:FQL_AUDITING_CLIENT_TEMPLATE.FAT&amp;display_string=Audit&amp;VAR:KEY=BELSVYZIXA&amp;VAR:QUERY=RkZfRUJJVERBX09QRVIoUVRSLDQvMS8yMDA5LDYvMzAvMjAwOSwsLFVTRCk=&amp;WINDOW=FIRST_POPUP&amp;HEIGH","T=450&amp;WIDTH=450&amp;START_MAXIMIZED=FALSE&amp;VAR:CALENDAR=US&amp;VAR:SYMBOL=LEN&amp;VAR:INDEX=0"}</definedName>
    <definedName name="_476__FDSAUDITLINK__" hidden="1">{"fdsup://directions/FAT Viewer?action=UPDATE&amp;creator=factset&amp;DYN_ARGS=TRUE&amp;DOC_NAME=FAT:FQL_AUDITING_CLIENT_TEMPLATE.FAT&amp;display_string=Audit&amp;VAR:KEY=NOHAVGBMZA&amp;VAR:QUERY=RkZfRUJJVERBX09QRVIoUVRSLDQvMS8yMDEwLDYvMzAvMjAxMCwsLFVTRCk=&amp;WINDOW=FIRST_POPUP&amp;HEIGH","T=450&amp;WIDTH=450&amp;START_MAXIMIZED=FALSE&amp;VAR:CALENDAR=US&amp;VAR:SYMBOL=LEN&amp;VAR:INDEX=0"}</definedName>
    <definedName name="_477__FDSAUDITLINK__" hidden="1">{"fdsup://directions/FAT Viewer?action=UPDATE&amp;creator=factset&amp;DYN_ARGS=TRUE&amp;DOC_NAME=FAT:FQL_AUDITING_CLIENT_TEMPLATE.FAT&amp;display_string=Audit&amp;VAR:KEY=XSDAFQVEVW&amp;VAR:QUERY=RkZfRUJJVERBX09QRVIoUVRSLDQvMS8yMDA5LDYvMzAvMjAwOSwsLFVTRCk=&amp;WINDOW=FIRST_POPUP&amp;HEIGH","T=450&amp;WIDTH=450&amp;START_MAXIMIZED=FALSE&amp;VAR:CALENDAR=US&amp;VAR:SYMBOL=LEG&amp;VAR:INDEX=0"}</definedName>
    <definedName name="_478__FDSAUDITLINK__" hidden="1">{"fdsup://directions/FAT Viewer?action=UPDATE&amp;creator=factset&amp;DYN_ARGS=TRUE&amp;DOC_NAME=FAT:FQL_AUDITING_CLIENT_TEMPLATE.FAT&amp;display_string=Audit&amp;VAR:KEY=DOTQFEZAFC&amp;VAR:QUERY=RkZfRUJJVERBX09QRVIoUVRSLDQvMS8yMDEwLDYvMzAvMjAxMCwsLFVTRCk=&amp;WINDOW=FIRST_POPUP&amp;HEIGH","T=450&amp;WIDTH=450&amp;START_MAXIMIZED=FALSE&amp;VAR:CALENDAR=US&amp;VAR:SYMBOL=LEG&amp;VAR:INDEX=0"}</definedName>
    <definedName name="_479__FDSAUDITLINK__" hidden="1">{"fdsup://directions/FAT Viewer?action=UPDATE&amp;creator=factset&amp;DYN_ARGS=TRUE&amp;DOC_NAME=FAT:FQL_AUDITING_CLIENT_TEMPLATE.FAT&amp;display_string=Audit&amp;VAR:KEY=HEXULUPUXG&amp;VAR:QUERY=RkZfRUJJVERBX09QRVIoUVRSLDQvMS8yMDA5LDYvMzAvMjAwOSwsLFVTRCk=&amp;WINDOW=FIRST_POPUP&amp;HEIGH","T=450&amp;WIDTH=450&amp;START_MAXIMIZED=FALSE&amp;VAR:CALENDAR=US&amp;VAR:SYMBOL=L&amp;VAR:INDEX=0"}</definedName>
    <definedName name="_48__FDSAUDITLINK__" hidden="1">{"fdsup://directions/FAT Viewer?action=UPDATE&amp;creator=factset&amp;DYN_ARGS=TRUE&amp;DOC_NAME=FAT:FQL_AUDITING_CLIENT_TEMPLATE.FAT&amp;display_string=Audit&amp;VAR:KEY=TOHCPYDMNG&amp;VAR:QUERY=RkZfRUJJVERBX09QRVIoUVRSLDQvMS8yMDEwLDYvMzAvMjAxMCwsLFVTRCk=&amp;WINDOW=FIRST_POPUP&amp;HEIGH","T=450&amp;WIDTH=450&amp;START_MAXIMIZED=FALSE&amp;VAR:CALENDAR=US&amp;VAR:SYMBOL=WFR&amp;VAR:INDEX=0"}</definedName>
    <definedName name="_480__FDSAUDITLINK__" hidden="1">{"fdsup://directions/FAT Viewer?action=UPDATE&amp;creator=factset&amp;DYN_ARGS=TRUE&amp;DOC_NAME=FAT:FQL_AUDITING_CLIENT_TEMPLATE.FAT&amp;display_string=Audit&amp;VAR:KEY=PCXWLYJOXC&amp;VAR:QUERY=RkZfRUJJVERBX09QRVIoUVRSLDQvMS8yMDEwLDYvMzAvMjAxMCwsLFVTRCk=&amp;WINDOW=FIRST_POPUP&amp;HEIGH","T=450&amp;WIDTH=450&amp;START_MAXIMIZED=FALSE&amp;VAR:CALENDAR=US&amp;VAR:SYMBOL=L&amp;VAR:INDEX=0"}</definedName>
    <definedName name="_481__FDSAUDITLINK__" hidden="1">{"fdsup://directions/FAT Viewer?action=UPDATE&amp;creator=factset&amp;DYN_ARGS=TRUE&amp;DOC_NAME=FAT:FQL_AUDITING_CLIENT_TEMPLATE.FAT&amp;display_string=Audit&amp;VAR:KEY=ZUPUFWPULW&amp;VAR:QUERY=RkZfRUJJVERBX09QRVIoUVRSLDQvMS8yMDA5LDYvMzAvMjAwOSwsLFVTRCk=&amp;WINDOW=FIRST_POPUP&amp;HEIGH","T=450&amp;WIDTH=450&amp;START_MAXIMIZED=FALSE&amp;VAR:CALENDAR=US&amp;VAR:SYMBOL=KSS&amp;VAR:INDEX=0"}</definedName>
    <definedName name="_482__FDSAUDITLINK__" hidden="1">{"fdsup://directions/FAT Viewer?action=UPDATE&amp;creator=factset&amp;DYN_ARGS=TRUE&amp;DOC_NAME=FAT:FQL_AUDITING_CLIENT_TEMPLATE.FAT&amp;display_string=Audit&amp;VAR:KEY=PKJWJWVYXU&amp;VAR:QUERY=RkZfRUJJVERBX09QRVIoUVRSLDQvMS8yMDEwLDYvMzAvMjAxMCwsLFVTRCk=&amp;WINDOW=FIRST_POPUP&amp;HEIGH","T=450&amp;WIDTH=450&amp;START_MAXIMIZED=FALSE&amp;VAR:CALENDAR=US&amp;VAR:SYMBOL=KSS&amp;VAR:INDEX=0"}</definedName>
    <definedName name="_483__FDSAUDITLINK__" hidden="1">{"fdsup://directions/FAT Viewer?action=UPDATE&amp;creator=factset&amp;DYN_ARGS=TRUE&amp;DOC_NAME=FAT:FQL_AUDITING_CLIENT_TEMPLATE.FAT&amp;display_string=Audit&amp;VAR:KEY=FONKTUVGZW&amp;VAR:QUERY=RkZfRUJJVERBX09QRVIoUVRSLDQvMS8yMDA5LDYvMzAvMjAwOSwsLFVTRCk=&amp;WINDOW=FIRST_POPUP&amp;HEIGH","T=450&amp;WIDTH=450&amp;START_MAXIMIZED=FALSE&amp;VAR:CALENDAR=US&amp;VAR:SYMBOL=KR&amp;VAR:INDEX=0"}</definedName>
    <definedName name="_484__FDSAUDITLINK__" hidden="1">{"fdsup://directions/FAT Viewer?action=UPDATE&amp;creator=factset&amp;DYN_ARGS=TRUE&amp;DOC_NAME=FAT:FQL_AUDITING_CLIENT_TEMPLATE.FAT&amp;display_string=Audit&amp;VAR:KEY=POFODWVIFG&amp;VAR:QUERY=RkZfRUJJVERBX09QRVIoUVRSLDQvMS8yMDEwLDYvMzAvMjAxMCwsLFVTRCk=&amp;WINDOW=FIRST_POPUP&amp;HEIGH","T=450&amp;WIDTH=450&amp;START_MAXIMIZED=FALSE&amp;VAR:CALENDAR=US&amp;VAR:SYMBOL=KR&amp;VAR:INDEX=0"}</definedName>
    <definedName name="_485__FDSAUDITLINK__" hidden="1">{"fdsup://directions/FAT Viewer?action=UPDATE&amp;creator=factset&amp;DYN_ARGS=TRUE&amp;DOC_NAME=FAT:FQL_AUDITING_CLIENT_TEMPLATE.FAT&amp;display_string=Audit&amp;VAR:KEY=FIBGZOPCHU&amp;VAR:QUERY=RkZfRUJJVERBX09QRVIoUVRSLDQvMS8yMDA5LDYvMzAvMjAwOSwsLFVTRCk=&amp;WINDOW=FIRST_POPUP&amp;HEIGH","T=450&amp;WIDTH=450&amp;START_MAXIMIZED=FALSE&amp;VAR:CALENDAR=US&amp;VAR:SYMBOL=KO&amp;VAR:INDEX=0"}</definedName>
    <definedName name="_486__FDSAUDITLINK__" hidden="1">{"fdsup://directions/FAT Viewer?action=UPDATE&amp;creator=factset&amp;DYN_ARGS=TRUE&amp;DOC_NAME=FAT:FQL_AUDITING_CLIENT_TEMPLATE.FAT&amp;display_string=Audit&amp;VAR:KEY=JULSDOTKBU&amp;VAR:QUERY=RkZfRUJJVERBX09QRVIoUVRSLDQvMS8yMDEwLDYvMzAvMjAxMCwsLFVTRCk=&amp;WINDOW=FIRST_POPUP&amp;HEIGH","T=450&amp;WIDTH=450&amp;START_MAXIMIZED=FALSE&amp;VAR:CALENDAR=US&amp;VAR:SYMBOL=KO&amp;VAR:INDEX=0"}</definedName>
    <definedName name="_487__FDSAUDITLINK__" hidden="1">{"fdsup://directions/FAT Viewer?action=UPDATE&amp;creator=factset&amp;DYN_ARGS=TRUE&amp;DOC_NAME=FAT:FQL_AUDITING_CLIENT_TEMPLATE.FAT&amp;display_string=Audit&amp;VAR:KEY=LMBABUVERQ&amp;VAR:QUERY=RkZfRUJJVERBX09QRVIoUVRSLDQvMS8yMDA5LDYvMzAvMjAwOSwsLFVTRCk=&amp;WINDOW=FIRST_POPUP&amp;HEIGH","T=450&amp;WIDTH=450&amp;START_MAXIMIZED=FALSE&amp;VAR:CALENDAR=US&amp;VAR:SYMBOL=KMX&amp;VAR:INDEX=0"}</definedName>
    <definedName name="_488__FDSAUDITLINK__" hidden="1">{"fdsup://directions/FAT Viewer?action=UPDATE&amp;creator=factset&amp;DYN_ARGS=TRUE&amp;DOC_NAME=FAT:FQL_AUDITING_CLIENT_TEMPLATE.FAT&amp;display_string=Audit&amp;VAR:KEY=ZAVQRGHMJK&amp;VAR:QUERY=RkZfRUJJVERBX09QRVIoUVRSLDQvMS8yMDEwLDYvMzAvMjAxMCwsLFVTRCk=&amp;WINDOW=FIRST_POPUP&amp;HEIGH","T=450&amp;WIDTH=450&amp;START_MAXIMIZED=FALSE&amp;VAR:CALENDAR=US&amp;VAR:SYMBOL=KMX&amp;VAR:INDEX=0"}</definedName>
    <definedName name="_489__FDSAUDITLINK__" hidden="1">{"fdsup://directions/FAT Viewer?action=UPDATE&amp;creator=factset&amp;DYN_ARGS=TRUE&amp;DOC_NAME=FAT:FQL_AUDITING_CLIENT_TEMPLATE.FAT&amp;display_string=Audit&amp;VAR:KEY=LWLCHMXOFI&amp;VAR:QUERY=RkZfRUJJVERBX09QRVIoUVRSLDQvMS8yMDA5LDYvMzAvMjAwOSwsLFVTRCk=&amp;WINDOW=FIRST_POPUP&amp;HEIGH","T=450&amp;WIDTH=450&amp;START_MAXIMIZED=FALSE&amp;VAR:CALENDAR=US&amp;VAR:SYMBOL=KMB&amp;VAR:INDEX=0"}</definedName>
    <definedName name="_49__FDSAUDITLINK__" hidden="1">{"fdsup://directions/FAT Viewer?action=UPDATE&amp;creator=factset&amp;DYN_ARGS=TRUE&amp;DOC_NAME=FAT:FQL_AUDITING_CLIENT_TEMPLATE.FAT&amp;display_string=Audit&amp;VAR:KEY=NOLKBKHYNA&amp;VAR:QUERY=RkZfRUJJVERBX09QRVIoUVRSLDQvMS8yMDA5LDYvMzAvMjAwOSwsLFVTRCk=&amp;WINDOW=FIRST_POPUP&amp;HEIGH","T=450&amp;WIDTH=450&amp;START_MAXIMIZED=FALSE&amp;VAR:CALENDAR=US&amp;VAR:SYMBOL=WFMI&amp;VAR:INDEX=0"}</definedName>
    <definedName name="_490__FDSAUDITLINK__" hidden="1">{"fdsup://directions/FAT Viewer?action=UPDATE&amp;creator=factset&amp;DYN_ARGS=TRUE&amp;DOC_NAME=FAT:FQL_AUDITING_CLIENT_TEMPLATE.FAT&amp;display_string=Audit&amp;VAR:KEY=NURSBYNCPI&amp;VAR:QUERY=RkZfRUJJVERBX09QRVIoUVRSLDQvMS8yMDEwLDYvMzAvMjAxMCwsLFVTRCk=&amp;WINDOW=FIRST_POPUP&amp;HEIGH","T=450&amp;WIDTH=450&amp;START_MAXIMIZED=FALSE&amp;VAR:CALENDAR=US&amp;VAR:SYMBOL=KMB&amp;VAR:INDEX=0"}</definedName>
    <definedName name="_491__FDSAUDITLINK__" hidden="1">{"fdsup://directions/FAT Viewer?action=UPDATE&amp;creator=factset&amp;DYN_ARGS=TRUE&amp;DOC_NAME=FAT:FQL_AUDITING_CLIENT_TEMPLATE.FAT&amp;display_string=Audit&amp;VAR:KEY=VSJOHSTEZO&amp;VAR:QUERY=RkZfRUJJVERBX09QRVIoUVRSLDQvMS8yMDA5LDYvMzAvMjAwOSwsLFVTRCk=&amp;WINDOW=FIRST_POPUP&amp;HEIGH","T=450&amp;WIDTH=450&amp;START_MAXIMIZED=FALSE&amp;VAR:CALENDAR=US&amp;VAR:SYMBOL=KLAC&amp;VAR:INDEX=0"}</definedName>
    <definedName name="_492__FDSAUDITLINK__" hidden="1">{"fdsup://directions/FAT Viewer?action=UPDATE&amp;creator=factset&amp;DYN_ARGS=TRUE&amp;DOC_NAME=FAT:FQL_AUDITING_CLIENT_TEMPLATE.FAT&amp;display_string=Audit&amp;VAR:KEY=NUXWFWBCPE&amp;VAR:QUERY=RkZfRUJJVERBX09QRVIoUVRSLDQvMS8yMDEwLDYvMzAvMjAxMCwsLFVTRCk=&amp;WINDOW=FIRST_POPUP&amp;HEIGH","T=450&amp;WIDTH=450&amp;START_MAXIMIZED=FALSE&amp;VAR:CALENDAR=US&amp;VAR:SYMBOL=KLAC&amp;VAR:INDEX=0"}</definedName>
    <definedName name="_493__FDSAUDITLINK__" hidden="1">{"fdsup://directions/FAT Viewer?action=UPDATE&amp;creator=factset&amp;DYN_ARGS=TRUE&amp;DOC_NAME=FAT:FQL_AUDITING_CLIENT_TEMPLATE.FAT&amp;display_string=Audit&amp;VAR:KEY=NKPMNIDEPM&amp;VAR:QUERY=RkZfRUJJVERBX09QRVIoUVRSLDQvMS8yMDA5LDYvMzAvMjAwOSwsLFVTRCk=&amp;WINDOW=FIRST_POPUP&amp;HEIGH","T=450&amp;WIDTH=450&amp;START_MAXIMIZED=FALSE&amp;VAR:CALENDAR=US&amp;VAR:SYMBOL=KIM&amp;VAR:INDEX=0"}</definedName>
    <definedName name="_494__FDSAUDITLINK__" hidden="1">{"fdsup://directions/FAT Viewer?action=UPDATE&amp;creator=factset&amp;DYN_ARGS=TRUE&amp;DOC_NAME=FAT:FQL_AUDITING_CLIENT_TEMPLATE.FAT&amp;display_string=Audit&amp;VAR:KEY=FUROVKHORI&amp;VAR:QUERY=RkZfRUJJVERBX09QRVIoUVRSLDQvMS8yMDEwLDYvMzAvMjAxMCwsLFVTRCk=&amp;WINDOW=FIRST_POPUP&amp;HEIGH","T=450&amp;WIDTH=450&amp;START_MAXIMIZED=FALSE&amp;VAR:CALENDAR=US&amp;VAR:SYMBOL=KIM&amp;VAR:INDEX=0"}</definedName>
    <definedName name="_495__FDSAUDITLINK__" hidden="1">{"fdsup://directions/FAT Viewer?action=UPDATE&amp;creator=factset&amp;DYN_ARGS=TRUE&amp;DOC_NAME=FAT:FQL_AUDITING_CLIENT_TEMPLATE.FAT&amp;display_string=Audit&amp;VAR:KEY=PIRYLCZSZQ&amp;VAR:QUERY=RkZfRUJJVERBX09QRVIoUVRSLDQvMS8yMDA5LDYvMzAvMjAwOSwsLFVTRCk=&amp;WINDOW=FIRST_POPUP&amp;HEIGH","T=450&amp;WIDTH=450&amp;START_MAXIMIZED=FALSE&amp;VAR:CALENDAR=US&amp;VAR:SYMBOL=KG&amp;VAR:INDEX=0"}</definedName>
    <definedName name="_496__FDSAUDITLINK__" hidden="1">{"fdsup://directions/FAT Viewer?action=UPDATE&amp;creator=factset&amp;DYN_ARGS=TRUE&amp;DOC_NAME=FAT:FQL_AUDITING_CLIENT_TEMPLATE.FAT&amp;display_string=Audit&amp;VAR:KEY=XCLCVYZGXI&amp;VAR:QUERY=RkZfRUJJVERBX09QRVIoUVRSLDQvMS8yMDEwLDYvMzAvMjAxMCwsLFVTRCk=&amp;WINDOW=FIRST_POPUP&amp;HEIGH","T=450&amp;WIDTH=450&amp;START_MAXIMIZED=FALSE&amp;VAR:CALENDAR=US&amp;VAR:SYMBOL=KG&amp;VAR:INDEX=0"}</definedName>
    <definedName name="_497__FDSAUDITLINK__" hidden="1">{"fdsup://directions/FAT Viewer?action=UPDATE&amp;creator=factset&amp;DYN_ARGS=TRUE&amp;DOC_NAME=FAT:FQL_AUDITING_CLIENT_TEMPLATE.FAT&amp;display_string=Audit&amp;VAR:KEY=PUDAPUTOZG&amp;VAR:QUERY=RkZfRUJJVERBX09QRVIoUVRSLDQvMS8yMDA5LDYvMzAvMjAwOSwsLFVTRCk=&amp;WINDOW=FIRST_POPUP&amp;HEIGH","T=450&amp;WIDTH=450&amp;START_MAXIMIZED=FALSE&amp;VAR:CALENDAR=US&amp;VAR:SYMBOL=KFT&amp;VAR:INDEX=0"}</definedName>
    <definedName name="_498__FDSAUDITLINK__" hidden="1">{"fdsup://directions/FAT Viewer?action=UPDATE&amp;creator=factset&amp;DYN_ARGS=TRUE&amp;DOC_NAME=FAT:FQL_AUDITING_CLIENT_TEMPLATE.FAT&amp;display_string=Audit&amp;VAR:KEY=DWXUBOLMRY&amp;VAR:QUERY=RkZfRUJJVERBX09QRVIoUVRSLDQvMS8yMDEwLDYvMzAvMjAxMCwsLFVTRCk=&amp;WINDOW=FIRST_POPUP&amp;HEIGH","T=450&amp;WIDTH=450&amp;START_MAXIMIZED=FALSE&amp;VAR:CALENDAR=US&amp;VAR:SYMBOL=KFT&amp;VAR:INDEX=0"}</definedName>
    <definedName name="_499__FDSAUDITLINK__" hidden="1">{"fdsup://directions/FAT Viewer?action=UPDATE&amp;creator=factset&amp;DYN_ARGS=TRUE&amp;DOC_NAME=FAT:FQL_AUDITING_CLIENT_TEMPLATE.FAT&amp;display_string=Audit&amp;VAR:KEY=NINOXUDMHG&amp;VAR:QUERY=RkZfRUJJVERBX09QRVIoUVRSLDQvMS8yMDA5LDYvMzAvMjAwOSwsLFVTRCk=&amp;WINDOW=FIRST_POPUP&amp;HEIGH","T=450&amp;WIDTH=450&amp;START_MAXIMIZED=FALSE&amp;VAR:CALENDAR=US&amp;VAR:SYMBOL=KEY&amp;VAR:INDEX=0"}</definedName>
    <definedName name="_5__FDSAUDITLINK__" hidden="1">{"fdsup://directions/FAT Viewer?action=UPDATE&amp;creator=factset&amp;DYN_ARGS=TRUE&amp;DOC_NAME=FAT:FQL_AUDITING_CLIENT_TEMPLATE.FAT&amp;display_string=Audit&amp;VAR:KEY=QPGZMDIDQT&amp;VAR:QUERY=RkZfRU5UUlBSX1ZBTF9EQUlMWSg0LzExLzIwMTEp&amp;WINDOW=FIRST_POPUP&amp;HEIGHT=450&amp;WIDTH=450&amp;STAR","T_MAXIMIZED=FALSE&amp;VAR:CALENDAR=FIVEDAY&amp;VAR:SYMBOL=CTCT&amp;VAR:INDEX=0"}</definedName>
    <definedName name="_50__FDSAUDITLINK__" hidden="1">{"fdsup://directions/FAT Viewer?action=UPDATE&amp;creator=factset&amp;DYN_ARGS=TRUE&amp;DOC_NAME=FAT:FQL_AUDITING_CLIENT_TEMPLATE.FAT&amp;display_string=Audit&amp;VAR:KEY=LGDEHCPKNK&amp;VAR:QUERY=RkZfRUJJVERBX09QRVIoUVRSLDQvMS8yMDEwLDYvMzAvMjAxMCwsLFVTRCk=&amp;WINDOW=FIRST_POPUP&amp;HEIGH","T=450&amp;WIDTH=450&amp;START_MAXIMIZED=FALSE&amp;VAR:CALENDAR=US&amp;VAR:SYMBOL=WFMI&amp;VAR:INDEX=0"}</definedName>
    <definedName name="_500__FDSAUDITLINK__" hidden="1">{"fdsup://directions/FAT Viewer?action=UPDATE&amp;creator=factset&amp;DYN_ARGS=TRUE&amp;DOC_NAME=FAT:FQL_AUDITING_CLIENT_TEMPLATE.FAT&amp;display_string=Audit&amp;VAR:KEY=FADWLKBWPA&amp;VAR:QUERY=RkZfRUJJVERBX09QRVIoUVRSLDQvMS8yMDEwLDYvMzAvMjAxMCwsLFVTRCk=&amp;WINDOW=FIRST_POPUP&amp;HEIGH","T=450&amp;WIDTH=450&amp;START_MAXIMIZED=FALSE&amp;VAR:CALENDAR=US&amp;VAR:SYMBOL=KEY&amp;VAR:INDEX=0"}</definedName>
    <definedName name="_501__FDSAUDITLINK__" hidden="1">{"fdsup://directions/FAT Viewer?action=UPDATE&amp;creator=factset&amp;DYN_ARGS=TRUE&amp;DOC_NAME=FAT:FQL_AUDITING_CLIENT_TEMPLATE.FAT&amp;display_string=Audit&amp;VAR:KEY=TIRCFOBCXE&amp;VAR:QUERY=RkZfRUJJVERBX09QRVIoUVRSLDQvMS8yMDA5LDYvMzAvMjAwOSwsLFVTRCk=&amp;WINDOW=FIRST_POPUP&amp;HEIGH","T=450&amp;WIDTH=450&amp;START_MAXIMIZED=FALSE&amp;VAR:CALENDAR=US&amp;VAR:SYMBOL=K&amp;VAR:INDEX=0"}</definedName>
    <definedName name="_502__FDSAUDITLINK__" hidden="1">{"fdsup://directions/FAT Viewer?action=UPDATE&amp;creator=factset&amp;DYN_ARGS=TRUE&amp;DOC_NAME=FAT:FQL_AUDITING_CLIENT_TEMPLATE.FAT&amp;display_string=Audit&amp;VAR:KEY=LSTMVSZMBY&amp;VAR:QUERY=RkZfRUJJVERBX09QRVIoUVRSLDQvMS8yMDEwLDYvMzAvMjAxMCwsLFVTRCk=&amp;WINDOW=FIRST_POPUP&amp;HEIGH","T=450&amp;WIDTH=450&amp;START_MAXIMIZED=FALSE&amp;VAR:CALENDAR=US&amp;VAR:SYMBOL=K&amp;VAR:INDEX=0"}</definedName>
    <definedName name="_503__FDSAUDITLINK__" hidden="1">{"fdsup://directions/FAT Viewer?action=UPDATE&amp;creator=factset&amp;DYN_ARGS=TRUE&amp;DOC_NAME=FAT:FQL_AUDITING_CLIENT_TEMPLATE.FAT&amp;display_string=Audit&amp;VAR:KEY=DKLQPGBAHU&amp;VAR:QUERY=RkZfRUJJVERBX09QRVIoUVRSLDQvMS8yMDA5LDYvMzAvMjAwOSwsLFVTRCk=&amp;WINDOW=FIRST_POPUP&amp;HEIGH","T=450&amp;WIDTH=450&amp;START_MAXIMIZED=FALSE&amp;VAR:CALENDAR=US&amp;VAR:SYMBOL=JWN&amp;VAR:INDEX=0"}</definedName>
    <definedName name="_504__FDSAUDITLINK__" hidden="1">{"fdsup://directions/FAT Viewer?action=UPDATE&amp;creator=factset&amp;DYN_ARGS=TRUE&amp;DOC_NAME=FAT:FQL_AUDITING_CLIENT_TEMPLATE.FAT&amp;display_string=Audit&amp;VAR:KEY=XQVSPMBOFM&amp;VAR:QUERY=RkZfRUJJVERBX09QRVIoUVRSLDQvMS8yMDEwLDYvMzAvMjAxMCwsLFVTRCk=&amp;WINDOW=FIRST_POPUP&amp;HEIGH","T=450&amp;WIDTH=450&amp;START_MAXIMIZED=FALSE&amp;VAR:CALENDAR=US&amp;VAR:SYMBOL=JWN&amp;VAR:INDEX=0"}</definedName>
    <definedName name="_505__FDSAUDITLINK__" hidden="1">{"fdsup://directions/FAT Viewer?action=UPDATE&amp;creator=factset&amp;DYN_ARGS=TRUE&amp;DOC_NAME=FAT:FQL_AUDITING_CLIENT_TEMPLATE.FAT&amp;display_string=Audit&amp;VAR:KEY=XILIPAVIJG&amp;VAR:QUERY=RkZfRUJJVERBX09QRVIoUVRSLDQvMS8yMDA5LDYvMzAvMjAwOSwsLFVTRCk=&amp;WINDOW=FIRST_POPUP&amp;HEIGH","T=450&amp;WIDTH=450&amp;START_MAXIMIZED=FALSE&amp;VAR:CALENDAR=US&amp;VAR:SYMBOL=JPM&amp;VAR:INDEX=0"}</definedName>
    <definedName name="_506__FDSAUDITLINK__" hidden="1">{"fdsup://directions/FAT Viewer?action=UPDATE&amp;creator=factset&amp;DYN_ARGS=TRUE&amp;DOC_NAME=FAT:FQL_AUDITING_CLIENT_TEMPLATE.FAT&amp;display_string=Audit&amp;VAR:KEY=TIDINWTKZU&amp;VAR:QUERY=RkZfRUJJVERBX09QRVIoUVRSLDQvMS8yMDEwLDYvMzAvMjAxMCwsLFVTRCk=&amp;WINDOW=FIRST_POPUP&amp;HEIGH","T=450&amp;WIDTH=450&amp;START_MAXIMIZED=FALSE&amp;VAR:CALENDAR=US&amp;VAR:SYMBOL=JPM&amp;VAR:INDEX=0"}</definedName>
    <definedName name="_507__FDSAUDITLINK__" hidden="1">{"fdsup://directions/FAT Viewer?action=UPDATE&amp;creator=factset&amp;DYN_ARGS=TRUE&amp;DOC_NAME=FAT:FQL_AUDITING_CLIENT_TEMPLATE.FAT&amp;display_string=Audit&amp;VAR:KEY=FAHKBCNCPQ&amp;VAR:QUERY=RkZfRUJJVERBX09QRVIoUVRSLDQvMS8yMDA5LDYvMzAvMjAwOSwsLFVTRCk=&amp;WINDOW=FIRST_POPUP&amp;HEIGH","T=450&amp;WIDTH=450&amp;START_MAXIMIZED=FALSE&amp;VAR:CALENDAR=US&amp;VAR:SYMBOL=JNS&amp;VAR:INDEX=0"}</definedName>
    <definedName name="_508__FDSAUDITLINK__" hidden="1">{"fdsup://directions/FAT Viewer?action=UPDATE&amp;creator=factset&amp;DYN_ARGS=TRUE&amp;DOC_NAME=FAT:FQL_AUDITING_CLIENT_TEMPLATE.FAT&amp;display_string=Audit&amp;VAR:KEY=FOHSNILKVO&amp;VAR:QUERY=RkZfRUJJVERBX09QRVIoUVRSLDQvMS8yMDEwLDYvMzAvMjAxMCwsLFVTRCk=&amp;WINDOW=FIRST_POPUP&amp;HEIGH","T=450&amp;WIDTH=450&amp;START_MAXIMIZED=FALSE&amp;VAR:CALENDAR=US&amp;VAR:SYMBOL=JNS&amp;VAR:INDEX=0"}</definedName>
    <definedName name="_509__FDSAUDITLINK__" hidden="1">{"fdsup://directions/FAT Viewer?action=UPDATE&amp;creator=factset&amp;DYN_ARGS=TRUE&amp;DOC_NAME=FAT:FQL_AUDITING_CLIENT_TEMPLATE.FAT&amp;display_string=Audit&amp;VAR:KEY=HQNKJMRWFU&amp;VAR:QUERY=RkZfRUJJVERBX09QRVIoUVRSLDQvMS8yMDA5LDYvMzAvMjAwOSwsLFVTRCk=&amp;WINDOW=FIRST_POPUP&amp;HEIGH","T=450&amp;WIDTH=450&amp;START_MAXIMIZED=FALSE&amp;VAR:CALENDAR=US&amp;VAR:SYMBOL=JNPR&amp;VAR:INDEX=0"}</definedName>
    <definedName name="_51__FDSAUDITLINK__" hidden="1">{"fdsup://directions/FAT Viewer?action=UPDATE&amp;creator=factset&amp;DYN_ARGS=TRUE&amp;DOC_NAME=FAT:FQL_AUDITING_CLIENT_TEMPLATE.FAT&amp;display_string=Audit&amp;VAR:KEY=JYZAXGLINI&amp;VAR:QUERY=RkZfRUJJVERBX09QRVIoUVRSLDQvMS8yMDA5LDYvMzAvMjAwOSwsLFVTRCk=&amp;WINDOW=FIRST_POPUP&amp;HEIGH","T=450&amp;WIDTH=450&amp;START_MAXIMIZED=FALSE&amp;VAR:CALENDAR=US&amp;VAR:SYMBOL=WFC&amp;VAR:INDEX=0"}</definedName>
    <definedName name="_510__FDSAUDITLINK__" hidden="1">{"fdsup://directions/FAT Viewer?action=UPDATE&amp;creator=factset&amp;DYN_ARGS=TRUE&amp;DOC_NAME=FAT:FQL_AUDITING_CLIENT_TEMPLATE.FAT&amp;display_string=Audit&amp;VAR:KEY=VSTCJAFKJU&amp;VAR:QUERY=RkZfRUJJVERBX09QRVIoUVRSLDQvMS8yMDEwLDYvMzAvMjAxMCwsLFVTRCk=&amp;WINDOW=FIRST_POPUP&amp;HEIGH","T=450&amp;WIDTH=450&amp;START_MAXIMIZED=FALSE&amp;VAR:CALENDAR=US&amp;VAR:SYMBOL=JNPR&amp;VAR:INDEX=0"}</definedName>
    <definedName name="_511__FDSAUDITLINK__" hidden="1">{"fdsup://directions/FAT Viewer?action=UPDATE&amp;creator=factset&amp;DYN_ARGS=TRUE&amp;DOC_NAME=FAT:FQL_AUDITING_CLIENT_TEMPLATE.FAT&amp;display_string=Audit&amp;VAR:KEY=VWFKNCTUDO&amp;VAR:QUERY=RkZfRUJJVERBX09QRVIoUVRSLDQvMS8yMDA5LDYvMzAvMjAwOSwsLFVTRCk=&amp;WINDOW=FIRST_POPUP&amp;HEIGH","T=450&amp;WIDTH=450&amp;START_MAXIMIZED=FALSE&amp;VAR:CALENDAR=US&amp;VAR:SYMBOL=JNJ&amp;VAR:INDEX=0"}</definedName>
    <definedName name="_512__FDSAUDITLINK__" hidden="1">{"fdsup://directions/FAT Viewer?action=UPDATE&amp;creator=factset&amp;DYN_ARGS=TRUE&amp;DOC_NAME=FAT:FQL_AUDITING_CLIENT_TEMPLATE.FAT&amp;display_string=Audit&amp;VAR:KEY=XQLOLUXYHG&amp;VAR:QUERY=RkZfRUJJVERBX09QRVIoUVRSLDQvMS8yMDEwLDYvMzAvMjAxMCwsLFVTRCk=&amp;WINDOW=FIRST_POPUP&amp;HEIGH","T=450&amp;WIDTH=450&amp;START_MAXIMIZED=FALSE&amp;VAR:CALENDAR=US&amp;VAR:SYMBOL=JNJ&amp;VAR:INDEX=0"}</definedName>
    <definedName name="_513__FDSAUDITLINK__" hidden="1">{"fdsup://directions/FAT Viewer?action=UPDATE&amp;creator=factset&amp;DYN_ARGS=TRUE&amp;DOC_NAME=FAT:FQL_AUDITING_CLIENT_TEMPLATE.FAT&amp;display_string=Audit&amp;VAR:KEY=VKFOXOHMTA&amp;VAR:QUERY=RkZfRUJJVERBX09QRVIoUVRSLDQvMS8yMDA5LDYvMzAvMjAwOSwsLFVTRCk=&amp;WINDOW=FIRST_POPUP&amp;HEIGH","T=450&amp;WIDTH=450&amp;START_MAXIMIZED=FALSE&amp;VAR:CALENDAR=US&amp;VAR:SYMBOL=JEC&amp;VAR:INDEX=0"}</definedName>
    <definedName name="_514__FDSAUDITLINK__" hidden="1">{"fdsup://directions/FAT Viewer?action=UPDATE&amp;creator=factset&amp;DYN_ARGS=TRUE&amp;DOC_NAME=FAT:FQL_AUDITING_CLIENT_TEMPLATE.FAT&amp;display_string=Audit&amp;VAR:KEY=FSLWJAZCDA&amp;VAR:QUERY=RkZfRUJJVERBX09QRVIoUVRSLDQvMS8yMDEwLDYvMzAvMjAxMCwsLFVTRCk=&amp;WINDOW=FIRST_POPUP&amp;HEIGH","T=450&amp;WIDTH=450&amp;START_MAXIMIZED=FALSE&amp;VAR:CALENDAR=US&amp;VAR:SYMBOL=JEC&amp;VAR:INDEX=0"}</definedName>
    <definedName name="_515__FDSAUDITLINK__" hidden="1">{"fdsup://directions/FAT Viewer?action=UPDATE&amp;creator=factset&amp;DYN_ARGS=TRUE&amp;DOC_NAME=FAT:FQL_AUDITING_CLIENT_TEMPLATE.FAT&amp;display_string=Audit&amp;VAR:KEY=DCNKROLSFO&amp;VAR:QUERY=RkZfRUJJVERBX09QRVIoUVRSLDQvMS8yMDA5LDYvMzAvMjAwOSwsLFVTRCk=&amp;WINDOW=FIRST_POPUP&amp;HEIGH","T=450&amp;WIDTH=450&amp;START_MAXIMIZED=FALSE&amp;VAR:CALENDAR=US&amp;VAR:SYMBOL=JDSU&amp;VAR:INDEX=0"}</definedName>
    <definedName name="_516__FDSAUDITLINK__" hidden="1">{"fdsup://directions/FAT Viewer?action=UPDATE&amp;creator=factset&amp;DYN_ARGS=TRUE&amp;DOC_NAME=FAT:FQL_AUDITING_CLIENT_TEMPLATE.FAT&amp;display_string=Audit&amp;VAR:KEY=DKBQPSZCRE&amp;VAR:QUERY=RkZfRUJJVERBX09QRVIoUVRSLDQvMS8yMDEwLDYvMzAvMjAxMCwsLFVTRCk=&amp;WINDOW=FIRST_POPUP&amp;HEIGH","T=450&amp;WIDTH=450&amp;START_MAXIMIZED=FALSE&amp;VAR:CALENDAR=US&amp;VAR:SYMBOL=JDSU&amp;VAR:INDEX=0"}</definedName>
    <definedName name="_517__FDSAUDITLINK__" hidden="1">{"fdsup://directions/FAT Viewer?action=UPDATE&amp;creator=factset&amp;DYN_ARGS=TRUE&amp;DOC_NAME=FAT:FQL_AUDITING_CLIENT_TEMPLATE.FAT&amp;display_string=Audit&amp;VAR:KEY=NMNCHMBAPE&amp;VAR:QUERY=RkZfRUJJVERBX09QRVIoUVRSLDQvMS8yMDA5LDYvMzAvMjAwOSwsLFVTRCk=&amp;WINDOW=FIRST_POPUP&amp;HEIGH","T=450&amp;WIDTH=450&amp;START_MAXIMIZED=FALSE&amp;VAR:CALENDAR=US&amp;VAR:SYMBOL=JCP&amp;VAR:INDEX=0"}</definedName>
    <definedName name="_518__FDSAUDITLINK__" hidden="1">{"fdsup://directions/FAT Viewer?action=UPDATE&amp;creator=factset&amp;DYN_ARGS=TRUE&amp;DOC_NAME=FAT:FQL_AUDITING_CLIENT_TEMPLATE.FAT&amp;display_string=Audit&amp;VAR:KEY=XWNWXSJMTA&amp;VAR:QUERY=RkZfRUJJVERBX09QRVIoUVRSLDQvMS8yMDEwLDYvMzAvMjAxMCwsLFVTRCk=&amp;WINDOW=FIRST_POPUP&amp;HEIGH","T=450&amp;WIDTH=450&amp;START_MAXIMIZED=FALSE&amp;VAR:CALENDAR=US&amp;VAR:SYMBOL=JCP&amp;VAR:INDEX=0"}</definedName>
    <definedName name="_519__FDSAUDITLINK__" hidden="1">{"fdsup://directions/FAT Viewer?action=UPDATE&amp;creator=factset&amp;DYN_ARGS=TRUE&amp;DOC_NAME=FAT:FQL_AUDITING_CLIENT_TEMPLATE.FAT&amp;display_string=Audit&amp;VAR:KEY=HEFCBWRCHA&amp;VAR:QUERY=RkZfRUJJVERBX09QRVIoUVRSLDQvMS8yMDA5LDYvMzAvMjAwOSwsLFVTRCk=&amp;WINDOW=FIRST_POPUP&amp;HEIGH","T=450&amp;WIDTH=450&amp;START_MAXIMIZED=FALSE&amp;VAR:CALENDAR=US&amp;VAR:SYMBOL=JCI&amp;VAR:INDEX=0"}</definedName>
    <definedName name="_52__FDSAUDITLINK__" hidden="1">{"fdsup://directions/FAT Viewer?action=UPDATE&amp;creator=factset&amp;DYN_ARGS=TRUE&amp;DOC_NAME=FAT:FQL_AUDITING_CLIENT_TEMPLATE.FAT&amp;display_string=Audit&amp;VAR:KEY=FMHKHOLCDQ&amp;VAR:QUERY=RkZfRUJJVERBX09QRVIoUVRSLDQvMS8yMDEwLDYvMzAvMjAxMCwsLFVTRCk=&amp;WINDOW=FIRST_POPUP&amp;HEIGH","T=450&amp;WIDTH=450&amp;START_MAXIMIZED=FALSE&amp;VAR:CALENDAR=US&amp;VAR:SYMBOL=WFC&amp;VAR:INDEX=0"}</definedName>
    <definedName name="_520__FDSAUDITLINK__" hidden="1">{"fdsup://directions/FAT Viewer?action=UPDATE&amp;creator=factset&amp;DYN_ARGS=TRUE&amp;DOC_NAME=FAT:FQL_AUDITING_CLIENT_TEMPLATE.FAT&amp;display_string=Audit&amp;VAR:KEY=JMNEDCDCHM&amp;VAR:QUERY=RkZfRUJJVERBX09QRVIoUVRSLDQvMS8yMDEwLDYvMzAvMjAxMCwsLFVTRCk=&amp;WINDOW=FIRST_POPUP&amp;HEIGH","T=450&amp;WIDTH=450&amp;START_MAXIMIZED=FALSE&amp;VAR:CALENDAR=US&amp;VAR:SYMBOL=JCI&amp;VAR:INDEX=0"}</definedName>
    <definedName name="_521__FDSAUDITLINK__" hidden="1">{"fdsup://directions/FAT Viewer?action=UPDATE&amp;creator=factset&amp;DYN_ARGS=TRUE&amp;DOC_NAME=FAT:FQL_AUDITING_CLIENT_TEMPLATE.FAT&amp;display_string=Audit&amp;VAR:KEY=PKVSLYTGXK&amp;VAR:QUERY=RkZfRUJJVERBX09QRVIoUVRSLDQvMS8yMDA5LDYvMzAvMjAwOSwsLFVTRCk=&amp;WINDOW=FIRST_POPUP&amp;HEIGH","T=450&amp;WIDTH=450&amp;START_MAXIMIZED=FALSE&amp;VAR:CALENDAR=US&amp;VAR:SYMBOL=JBL&amp;VAR:INDEX=0"}</definedName>
    <definedName name="_522__FDSAUDITLINK__" hidden="1">{"fdsup://directions/FAT Viewer?action=UPDATE&amp;creator=factset&amp;DYN_ARGS=TRUE&amp;DOC_NAME=FAT:FQL_AUDITING_CLIENT_TEMPLATE.FAT&amp;display_string=Audit&amp;VAR:KEY=XMRQXGZYLO&amp;VAR:QUERY=RkZfRUJJVERBX09QRVIoUVRSLDQvMS8yMDEwLDYvMzAvMjAxMCwsLFVTRCk=&amp;WINDOW=FIRST_POPUP&amp;HEIGH","T=450&amp;WIDTH=450&amp;START_MAXIMIZED=FALSE&amp;VAR:CALENDAR=US&amp;VAR:SYMBOL=JBL&amp;VAR:INDEX=0"}</definedName>
    <definedName name="_523__FDSAUDITLINK__" hidden="1">{"fdsup://directions/FAT Viewer?action=UPDATE&amp;creator=factset&amp;DYN_ARGS=TRUE&amp;DOC_NAME=FAT:FQL_AUDITING_CLIENT_TEMPLATE.FAT&amp;display_string=Audit&amp;VAR:KEY=NUDGFSNGTE&amp;VAR:QUERY=RkZfRUJJVERBX09QRVIoUVRSLDQvMS8yMDA5LDYvMzAvMjAwOSwsLFVTRCk=&amp;WINDOW=FIRST_POPUP&amp;HEIGH","T=450&amp;WIDTH=450&amp;START_MAXIMIZED=FALSE&amp;VAR:CALENDAR=US&amp;VAR:SYMBOL=IVZ&amp;VAR:INDEX=0"}</definedName>
    <definedName name="_524__FDSAUDITLINK__" hidden="1">{"fdsup://directions/FAT Viewer?action=UPDATE&amp;creator=factset&amp;DYN_ARGS=TRUE&amp;DOC_NAME=FAT:FQL_AUDITING_CLIENT_TEMPLATE.FAT&amp;display_string=Audit&amp;VAR:KEY=VAHUXSNOPQ&amp;VAR:QUERY=RkZfRUJJVERBX09QRVIoUVRSLDQvMS8yMDEwLDYvMzAvMjAxMCwsLFVTRCk=&amp;WINDOW=FIRST_POPUP&amp;HEIGH","T=450&amp;WIDTH=450&amp;START_MAXIMIZED=FALSE&amp;VAR:CALENDAR=US&amp;VAR:SYMBOL=IVZ&amp;VAR:INDEX=0"}</definedName>
    <definedName name="_525__FDSAUDITLINK__" hidden="1">{"fdsup://directions/FAT Viewer?action=UPDATE&amp;creator=factset&amp;DYN_ARGS=TRUE&amp;DOC_NAME=FAT:FQL_AUDITING_CLIENT_TEMPLATE.FAT&amp;display_string=Audit&amp;VAR:KEY=TCBMDEVALO&amp;VAR:QUERY=RkZfRUJJVERBX09QRVIoUVRSLDQvMS8yMDA5LDYvMzAvMjAwOSwsLFVTRCk=&amp;WINDOW=FIRST_POPUP&amp;HEIGH","T=450&amp;WIDTH=450&amp;START_MAXIMIZED=FALSE&amp;VAR:CALENDAR=US&amp;VAR:SYMBOL=ITW&amp;VAR:INDEX=0"}</definedName>
    <definedName name="_526__FDSAUDITLINK__" hidden="1">{"fdsup://directions/FAT Viewer?action=UPDATE&amp;creator=factset&amp;DYN_ARGS=TRUE&amp;DOC_NAME=FAT:FQL_AUDITING_CLIENT_TEMPLATE.FAT&amp;display_string=Audit&amp;VAR:KEY=ZYPINEXUJE&amp;VAR:QUERY=RkZfRUJJVERBX09QRVIoUVRSLDQvMS8yMDEwLDYvMzAvMjAxMCwsLFVTRCk=&amp;WINDOW=FIRST_POPUP&amp;HEIGH","T=450&amp;WIDTH=450&amp;START_MAXIMIZED=FALSE&amp;VAR:CALENDAR=US&amp;VAR:SYMBOL=ITW&amp;VAR:INDEX=0"}</definedName>
    <definedName name="_527__FDSAUDITLINK__" hidden="1">{"fdsup://directions/FAT Viewer?action=UPDATE&amp;creator=factset&amp;DYN_ARGS=TRUE&amp;DOC_NAME=FAT:FQL_AUDITING_CLIENT_TEMPLATE.FAT&amp;display_string=Audit&amp;VAR:KEY=XUPQRSZOPY&amp;VAR:QUERY=RkZfRUJJVERBX09QRVIoUVRSLDQvMS8yMDA5LDYvMzAvMjAwOSwsLFVTRCk=&amp;WINDOW=FIRST_POPUP&amp;HEIGH","T=450&amp;WIDTH=450&amp;START_MAXIMIZED=FALSE&amp;VAR:CALENDAR=US&amp;VAR:SYMBOL=ITT&amp;VAR:INDEX=0"}</definedName>
    <definedName name="_528__FDSAUDITLINK__" hidden="1">{"fdsup://directions/FAT Viewer?action=UPDATE&amp;creator=factset&amp;DYN_ARGS=TRUE&amp;DOC_NAME=FAT:FQL_AUDITING_CLIENT_TEMPLATE.FAT&amp;display_string=Audit&amp;VAR:KEY=BINOFSROFO&amp;VAR:QUERY=RkZfRUJJVERBX09QRVIoUVRSLDQvMS8yMDEwLDYvMzAvMjAxMCwsLFVTRCk=&amp;WINDOW=FIRST_POPUP&amp;HEIGH","T=450&amp;WIDTH=450&amp;START_MAXIMIZED=FALSE&amp;VAR:CALENDAR=US&amp;VAR:SYMBOL=ITT&amp;VAR:INDEX=0"}</definedName>
    <definedName name="_529__FDSAUDITLINK__" hidden="1">{"fdsup://directions/FAT Viewer?action=UPDATE&amp;creator=factset&amp;DYN_ARGS=TRUE&amp;DOC_NAME=FAT:FQL_AUDITING_CLIENT_TEMPLATE.FAT&amp;display_string=Audit&amp;VAR:KEY=BORIVAXODO&amp;VAR:QUERY=RkZfRUJJVERBX09QRVIoUVRSLDQvMS8yMDA5LDYvMzAvMjAwOSwsLFVTRCk=&amp;WINDOW=FIRST_POPUP&amp;HEIGH","T=450&amp;WIDTH=450&amp;START_MAXIMIZED=FALSE&amp;VAR:CALENDAR=US&amp;VAR:SYMBOL=ISRG&amp;VAR:INDEX=0"}</definedName>
    <definedName name="_53__FDSAUDITLINK__" hidden="1">{"fdsup://directions/FAT Viewer?action=UPDATE&amp;creator=factset&amp;DYN_ARGS=TRUE&amp;DOC_NAME=FAT:FQL_AUDITING_CLIENT_TEMPLATE.FAT&amp;display_string=Audit&amp;VAR:KEY=XWJMTWHOVY&amp;VAR:QUERY=RkZfRUJJVERBX09QRVIoUVRSLDQvMS8yMDA5LDYvMzAvMjAwOSwsLFVTRCk=&amp;WINDOW=FIRST_POPUP&amp;HEIGH","T=450&amp;WIDTH=450&amp;START_MAXIMIZED=FALSE&amp;VAR:CALENDAR=US&amp;VAR:SYMBOL=WEC&amp;VAR:INDEX=0"}</definedName>
    <definedName name="_530__FDSAUDITLINK__" hidden="1">{"fdsup://directions/FAT Viewer?action=UPDATE&amp;creator=factset&amp;DYN_ARGS=TRUE&amp;DOC_NAME=FAT:FQL_AUDITING_CLIENT_TEMPLATE.FAT&amp;display_string=Audit&amp;VAR:KEY=NQRAFQNUXU&amp;VAR:QUERY=RkZfRUJJVERBX09QRVIoUVRSLDQvMS8yMDEwLDYvMzAvMjAxMCwsLFVTRCk=&amp;WINDOW=FIRST_POPUP&amp;HEIGH","T=450&amp;WIDTH=450&amp;START_MAXIMIZED=FALSE&amp;VAR:CALENDAR=US&amp;VAR:SYMBOL=ISRG&amp;VAR:INDEX=0"}</definedName>
    <definedName name="_531__FDSAUDITLINK__" hidden="1">{"fdsup://directions/FAT Viewer?action=UPDATE&amp;creator=factset&amp;DYN_ARGS=TRUE&amp;DOC_NAME=FAT:FQL_AUDITING_CLIENT_TEMPLATE.FAT&amp;display_string=Audit&amp;VAR:KEY=XSRONUHKBM&amp;VAR:QUERY=RkZfRUJJVERBX09QRVIoUVRSLDQvMS8yMDA5LDYvMzAvMjAwOSwsLFVTRCk=&amp;WINDOW=FIRST_POPUP&amp;HEIGH","T=450&amp;WIDTH=450&amp;START_MAXIMIZED=FALSE&amp;VAR:CALENDAR=US&amp;VAR:SYMBOL=IRM&amp;VAR:INDEX=0"}</definedName>
    <definedName name="_532__FDSAUDITLINK__" hidden="1">{"fdsup://directions/FAT Viewer?action=UPDATE&amp;creator=factset&amp;DYN_ARGS=TRUE&amp;DOC_NAME=FAT:FQL_AUDITING_CLIENT_TEMPLATE.FAT&amp;display_string=Audit&amp;VAR:KEY=BKFEBWVSLG&amp;VAR:QUERY=RkZfRUJJVERBX09QRVIoUVRSLDQvMS8yMDEwLDYvMzAvMjAxMCwsLFVTRCk=&amp;WINDOW=FIRST_POPUP&amp;HEIGH","T=450&amp;WIDTH=450&amp;START_MAXIMIZED=FALSE&amp;VAR:CALENDAR=US&amp;VAR:SYMBOL=IRM&amp;VAR:INDEX=0"}</definedName>
    <definedName name="_533__FDSAUDITLINK__" hidden="1">{"fdsup://directions/FAT Viewer?action=UPDATE&amp;creator=factset&amp;DYN_ARGS=TRUE&amp;DOC_NAME=FAT:FQL_AUDITING_CLIENT_TEMPLATE.FAT&amp;display_string=Audit&amp;VAR:KEY=JQDGXAZWBW&amp;VAR:QUERY=RkZfRUJJVERBX09QRVIoUVRSLDQvMS8yMDA5LDYvMzAvMjAwOSwsLFVTRCk=&amp;WINDOW=FIRST_POPUP&amp;HEIGH","T=450&amp;WIDTH=450&amp;START_MAXIMIZED=FALSE&amp;VAR:CALENDAR=US&amp;VAR:SYMBOL=IPG&amp;VAR:INDEX=0"}</definedName>
    <definedName name="_534__FDSAUDITLINK__" hidden="1">{"fdsup://directions/FAT Viewer?action=UPDATE&amp;creator=factset&amp;DYN_ARGS=TRUE&amp;DOC_NAME=FAT:FQL_AUDITING_CLIENT_TEMPLATE.FAT&amp;display_string=Audit&amp;VAR:KEY=BGRQFSDADO&amp;VAR:QUERY=RkZfRUJJVERBX09QRVIoUVRSLDQvMS8yMDEwLDYvMzAvMjAxMCwsLFVTRCk=&amp;WINDOW=FIRST_POPUP&amp;HEIGH","T=450&amp;WIDTH=450&amp;START_MAXIMIZED=FALSE&amp;VAR:CALENDAR=US&amp;VAR:SYMBOL=IPG&amp;VAR:INDEX=0"}</definedName>
    <definedName name="_535__FDSAUDITLINK__" hidden="1">{"fdsup://directions/FAT Viewer?action=UPDATE&amp;creator=factset&amp;DYN_ARGS=TRUE&amp;DOC_NAME=FAT:FQL_AUDITING_CLIENT_TEMPLATE.FAT&amp;display_string=Audit&amp;VAR:KEY=VKRAJWNWTM&amp;VAR:QUERY=RkZfRUJJVERBX09QRVIoUVRSLDQvMS8yMDA5LDYvMzAvMjAwOSwsLFVTRCk=&amp;WINDOW=FIRST_POPUP&amp;HEIGH","T=450&amp;WIDTH=450&amp;START_MAXIMIZED=FALSE&amp;VAR:CALENDAR=US&amp;VAR:SYMBOL=IP&amp;VAR:INDEX=0"}</definedName>
    <definedName name="_536__FDSAUDITLINK__" hidden="1">{"fdsup://directions/FAT Viewer?action=UPDATE&amp;creator=factset&amp;DYN_ARGS=TRUE&amp;DOC_NAME=FAT:FQL_AUDITING_CLIENT_TEMPLATE.FAT&amp;display_string=Audit&amp;VAR:KEY=XILUBEPIDY&amp;VAR:QUERY=RkZfRUJJVERBX09QRVIoUVRSLDQvMS8yMDEwLDYvMzAvMjAxMCwsLFVTRCk=&amp;WINDOW=FIRST_POPUP&amp;HEIGH","T=450&amp;WIDTH=450&amp;START_MAXIMIZED=FALSE&amp;VAR:CALENDAR=US&amp;VAR:SYMBOL=IP&amp;VAR:INDEX=0"}</definedName>
    <definedName name="_537__FDSAUDITLINK__" hidden="1">{"fdsup://directions/FAT Viewer?action=UPDATE&amp;creator=factset&amp;DYN_ARGS=TRUE&amp;DOC_NAME=FAT:FQL_AUDITING_CLIENT_TEMPLATE.FAT&amp;display_string=Audit&amp;VAR:KEY=RIJCBKTWRG&amp;VAR:QUERY=RkZfRUJJVERBX09QRVIoUVRSLDQvMS8yMDA5LDYvMzAvMjAwOSwsLFVTRCk=&amp;WINDOW=FIRST_POPUP&amp;HEIGH","T=450&amp;WIDTH=450&amp;START_MAXIMIZED=FALSE&amp;VAR:CALENDAR=US&amp;VAR:SYMBOL=INTU&amp;VAR:INDEX=0"}</definedName>
    <definedName name="_538__FDSAUDITLINK__" hidden="1">{"fdsup://directions/FAT Viewer?action=UPDATE&amp;creator=factset&amp;DYN_ARGS=TRUE&amp;DOC_NAME=FAT:FQL_AUDITING_CLIENT_TEMPLATE.FAT&amp;display_string=Audit&amp;VAR:KEY=LYRUPYPSXS&amp;VAR:QUERY=RkZfRUJJVERBX09QRVIoUVRSLDQvMS8yMDEwLDYvMzAvMjAxMCwsLFVTRCk=&amp;WINDOW=FIRST_POPUP&amp;HEIGH","T=450&amp;WIDTH=450&amp;START_MAXIMIZED=FALSE&amp;VAR:CALENDAR=US&amp;VAR:SYMBOL=INTU&amp;VAR:INDEX=0"}</definedName>
    <definedName name="_539__FDSAUDITLINK__" hidden="1">{"fdsup://directions/FAT Viewer?action=UPDATE&amp;creator=factset&amp;DYN_ARGS=TRUE&amp;DOC_NAME=FAT:FQL_AUDITING_CLIENT_TEMPLATE.FAT&amp;display_string=Audit&amp;VAR:KEY=JGPETETOBM&amp;VAR:QUERY=RkZfRUJJVERBX09QRVIoUVRSLDQvMS8yMDA5LDYvMzAvMjAwOSwsLFVTRCk=&amp;WINDOW=FIRST_POPUP&amp;HEIGH","T=450&amp;WIDTH=450&amp;START_MAXIMIZED=FALSE&amp;VAR:CALENDAR=US&amp;VAR:SYMBOL=INTC&amp;VAR:INDEX=0"}</definedName>
    <definedName name="_54__FDSAUDITLINK__" hidden="1">{"fdsup://directions/FAT Viewer?action=UPDATE&amp;creator=factset&amp;DYN_ARGS=TRUE&amp;DOC_NAME=FAT:FQL_AUDITING_CLIENT_TEMPLATE.FAT&amp;display_string=Audit&amp;VAR:KEY=HOVIFYTEJU&amp;VAR:QUERY=RkZfRUJJVERBX09QRVIoUVRSLDQvMS8yMDEwLDYvMzAvMjAxMCwsLFVTRCk=&amp;WINDOW=FIRST_POPUP&amp;HEIGH","T=450&amp;WIDTH=450&amp;START_MAXIMIZED=FALSE&amp;VAR:CALENDAR=US&amp;VAR:SYMBOL=WEC&amp;VAR:INDEX=0"}</definedName>
    <definedName name="_540__FDSAUDITLINK__" hidden="1">{"fdsup://directions/FAT Viewer?action=UPDATE&amp;creator=factset&amp;DYN_ARGS=TRUE&amp;DOC_NAME=FAT:FQL_AUDITING_CLIENT_TEMPLATE.FAT&amp;display_string=Audit&amp;VAR:KEY=PQPGHQVSXG&amp;VAR:QUERY=RkZfRUJJVERBX09QRVIoUVRSLDQvMS8yMDEwLDYvMzAvMjAxMCwsLFVTRCk=&amp;WINDOW=FIRST_POPUP&amp;HEIGH","T=450&amp;WIDTH=450&amp;START_MAXIMIZED=FALSE&amp;VAR:CALENDAR=US&amp;VAR:SYMBOL=INTC&amp;VAR:INDEX=0"}</definedName>
    <definedName name="_541__FDSAUDITLINK__" hidden="1">{"fdsup://directions/FAT Viewer?action=UPDATE&amp;creator=factset&amp;DYN_ARGS=TRUE&amp;DOC_NAME=FAT:FQL_AUDITING_CLIENT_TEMPLATE.FAT&amp;display_string=Audit&amp;VAR:KEY=FIVGVSZUTK&amp;VAR:QUERY=RkZfRUJJVERBX09QRVIoUVRSLDQvMS8yMDA5LDYvMzAvMjAwOSwsLFVTRCk=&amp;WINDOW=FIRST_POPUP&amp;HEIGH","T=450&amp;WIDTH=450&amp;START_MAXIMIZED=FALSE&amp;VAR:CALENDAR=US&amp;VAR:SYMBOL=IGT&amp;VAR:INDEX=0"}</definedName>
    <definedName name="_542__FDSAUDITLINK__" hidden="1">{"fdsup://directions/FAT Viewer?action=UPDATE&amp;creator=factset&amp;DYN_ARGS=TRUE&amp;DOC_NAME=FAT:FQL_AUDITING_CLIENT_TEMPLATE.FAT&amp;display_string=Audit&amp;VAR:KEY=LQBSHETUPW&amp;VAR:QUERY=RkZfRUJJVERBX09QRVIoUVRSLDQvMS8yMDEwLDYvMzAvMjAxMCwsLFVTRCk=&amp;WINDOW=FIRST_POPUP&amp;HEIGH","T=450&amp;WIDTH=450&amp;START_MAXIMIZED=FALSE&amp;VAR:CALENDAR=US&amp;VAR:SYMBOL=IGT&amp;VAR:INDEX=0"}</definedName>
    <definedName name="_543__FDSAUDITLINK__" hidden="1">{"fdsup://directions/FAT Viewer?action=UPDATE&amp;creator=factset&amp;DYN_ARGS=TRUE&amp;DOC_NAME=FAT:FQL_AUDITING_CLIENT_TEMPLATE.FAT&amp;display_string=Audit&amp;VAR:KEY=XODGTMJCFE&amp;VAR:QUERY=RkZfRUJJVERBX09QRVIoUVRSLDQvMS8yMDA5LDYvMzAvMjAwOSwsLFVTRCk=&amp;WINDOW=FIRST_POPUP&amp;HEIGH","T=450&amp;WIDTH=450&amp;START_MAXIMIZED=FALSE&amp;VAR:CALENDAR=US&amp;VAR:SYMBOL=IFF&amp;VAR:INDEX=0"}</definedName>
    <definedName name="_544__FDSAUDITLINK__" hidden="1">{"fdsup://directions/FAT Viewer?action=UPDATE&amp;creator=factset&amp;DYN_ARGS=TRUE&amp;DOC_NAME=FAT:FQL_AUDITING_CLIENT_TEMPLATE.FAT&amp;display_string=Audit&amp;VAR:KEY=ZCDIRSDITG&amp;VAR:QUERY=RkZfRUJJVERBX09QRVIoUVRSLDQvMS8yMDEwLDYvMzAvMjAxMCwsLFVTRCk=&amp;WINDOW=FIRST_POPUP&amp;HEIGH","T=450&amp;WIDTH=450&amp;START_MAXIMIZED=FALSE&amp;VAR:CALENDAR=US&amp;VAR:SYMBOL=IFF&amp;VAR:INDEX=0"}</definedName>
    <definedName name="_545__FDSAUDITLINK__" hidden="1">{"fdsup://directions/FAT Viewer?action=UPDATE&amp;creator=factset&amp;DYN_ARGS=TRUE&amp;DOC_NAME=FAT:FQL_AUDITING_CLIENT_TEMPLATE.FAT&amp;display_string=Audit&amp;VAR:KEY=HWBALQBYFI&amp;VAR:QUERY=RkZfRUJJVERBX09QRVIoUVRSLDQvMS8yMDA5LDYvMzAvMjAwOSwsLFVTRCk=&amp;WINDOW=FIRST_POPUP&amp;HEIGH","T=450&amp;WIDTH=450&amp;START_MAXIMIZED=FALSE&amp;VAR:CALENDAR=US&amp;VAR:SYMBOL=ICE&amp;VAR:INDEX=0"}</definedName>
    <definedName name="_546__FDSAUDITLINK__" hidden="1">{"fdsup://directions/FAT Viewer?action=UPDATE&amp;creator=factset&amp;DYN_ARGS=TRUE&amp;DOC_NAME=FAT:FQL_AUDITING_CLIENT_TEMPLATE.FAT&amp;display_string=Audit&amp;VAR:KEY=PGVSRUTSHQ&amp;VAR:QUERY=RkZfRUJJVERBX09QRVIoUVRSLDQvMS8yMDEwLDYvMzAvMjAxMCwsLFVTRCk=&amp;WINDOW=FIRST_POPUP&amp;HEIGH","T=450&amp;WIDTH=450&amp;START_MAXIMIZED=FALSE&amp;VAR:CALENDAR=US&amp;VAR:SYMBOL=ICE&amp;VAR:INDEX=0"}</definedName>
    <definedName name="_547__FDSAUDITLINK__" hidden="1">{"fdsup://directions/FAT Viewer?action=UPDATE&amp;creator=factset&amp;DYN_ARGS=TRUE&amp;DOC_NAME=FAT:FQL_AUDITING_CLIENT_TEMPLATE.FAT&amp;display_string=Audit&amp;VAR:KEY=FUNSZYVSPA&amp;VAR:QUERY=RkZfRUJJVERBX09QRVIoUVRSLDQvMS8yMDA5LDYvMzAvMjAwOSwsLFVTRCk=&amp;WINDOW=FIRST_POPUP&amp;HEIGH","T=450&amp;WIDTH=450&amp;START_MAXIMIZED=FALSE&amp;VAR:CALENDAR=US&amp;VAR:SYMBOL=IBM&amp;VAR:INDEX=0"}</definedName>
    <definedName name="_548__FDSAUDITLINK__" hidden="1">{"fdsup://directions/FAT Viewer?action=UPDATE&amp;creator=factset&amp;DYN_ARGS=TRUE&amp;DOC_NAME=FAT:FQL_AUDITING_CLIENT_TEMPLATE.FAT&amp;display_string=Audit&amp;VAR:KEY=VCNKXCPUZC&amp;VAR:QUERY=RkZfRUJJVERBX09QRVIoUVRSLDQvMS8yMDEwLDYvMzAvMjAxMCwsLFVTRCk=&amp;WINDOW=FIRST_POPUP&amp;HEIGH","T=450&amp;WIDTH=450&amp;START_MAXIMIZED=FALSE&amp;VAR:CALENDAR=US&amp;VAR:SYMBOL=IBM&amp;VAR:INDEX=0"}</definedName>
    <definedName name="_549__FDSAUDITLINK__" hidden="1">{"fdsup://directions/FAT Viewer?action=UPDATE&amp;creator=factset&amp;DYN_ARGS=TRUE&amp;DOC_NAME=FAT:FQL_AUDITING_CLIENT_TEMPLATE.FAT&amp;display_string=Audit&amp;VAR:KEY=ZGLMZIJSPM&amp;VAR:QUERY=RkZfRUJJVERBX09QRVIoUVRSLDQvMS8yMDA5LDYvMzAvMjAwOSwsLFVTRCk=&amp;WINDOW=FIRST_POPUP&amp;HEIGH","T=450&amp;WIDTH=450&amp;START_MAXIMIZED=FALSE&amp;VAR:CALENDAR=US&amp;VAR:SYMBOL=HUM&amp;VAR:INDEX=0"}</definedName>
    <definedName name="_55__FDSAUDITLINK__" hidden="1">{"fdsup://directions/FAT Viewer?action=UPDATE&amp;creator=factset&amp;DYN_ARGS=TRUE&amp;DOC_NAME=FAT:FQL_AUDITING_CLIENT_TEMPLATE.FAT&amp;display_string=Audit&amp;VAR:KEY=VGRGTIFCHE&amp;VAR:QUERY=RkZfRUJJVERBX09QRVIoUVRSLDQvMS8yMDA5LDYvMzAvMjAwOSwsLFVTRCk=&amp;WINDOW=FIRST_POPUP&amp;HEIGH","T=450&amp;WIDTH=450&amp;START_MAXIMIZED=FALSE&amp;VAR:CALENDAR=US&amp;VAR:SYMBOL=WDC&amp;VAR:INDEX=0"}</definedName>
    <definedName name="_550__FDSAUDITLINK__" hidden="1">{"fdsup://directions/FAT Viewer?action=UPDATE&amp;creator=factset&amp;DYN_ARGS=TRUE&amp;DOC_NAME=FAT:FQL_AUDITING_CLIENT_TEMPLATE.FAT&amp;display_string=Audit&amp;VAR:KEY=VIDYREHUTY&amp;VAR:QUERY=RkZfRUJJVERBX09QRVIoUVRSLDQvMS8yMDEwLDYvMzAvMjAxMCwsLFVTRCk=&amp;WINDOW=FIRST_POPUP&amp;HEIGH","T=450&amp;WIDTH=450&amp;START_MAXIMIZED=FALSE&amp;VAR:CALENDAR=US&amp;VAR:SYMBOL=HUM&amp;VAR:INDEX=0"}</definedName>
    <definedName name="_551__FDSAUDITLINK__" hidden="1">{"fdsup://directions/FAT Viewer?action=UPDATE&amp;creator=factset&amp;DYN_ARGS=TRUE&amp;DOC_NAME=FAT:FQL_AUDITING_CLIENT_TEMPLATE.FAT&amp;display_string=Audit&amp;VAR:KEY=DMZCJKBGBS&amp;VAR:QUERY=RkZfRUJJVERBX09QRVIoUVRSLDQvMS8yMDA5LDYvMzAvMjAwOSwsLFVTRCk=&amp;WINDOW=FIRST_POPUP&amp;HEIGH","T=450&amp;WIDTH=450&amp;START_MAXIMIZED=FALSE&amp;VAR:CALENDAR=US&amp;VAR:SYMBOL=HSY&amp;VAR:INDEX=0"}</definedName>
    <definedName name="_552__FDSAUDITLINK__" hidden="1">{"fdsup://directions/FAT Viewer?action=UPDATE&amp;creator=factset&amp;DYN_ARGS=TRUE&amp;DOC_NAME=FAT:FQL_AUDITING_CLIENT_TEMPLATE.FAT&amp;display_string=Audit&amp;VAR:KEY=JEXGTMBUPE&amp;VAR:QUERY=RkZfRUJJVERBX09QRVIoUVRSLDQvMS8yMDEwLDYvMzAvMjAxMCwsLFVTRCk=&amp;WINDOW=FIRST_POPUP&amp;HEIGH","T=450&amp;WIDTH=450&amp;START_MAXIMIZED=FALSE&amp;VAR:CALENDAR=US&amp;VAR:SYMBOL=HSY&amp;VAR:INDEX=0"}</definedName>
    <definedName name="_553__FDSAUDITLINK__" hidden="1">{"fdsup://directions/FAT Viewer?action=UPDATE&amp;creator=factset&amp;DYN_ARGS=TRUE&amp;DOC_NAME=FAT:FQL_AUDITING_CLIENT_TEMPLATE.FAT&amp;display_string=Audit&amp;VAR:KEY=DKFCFYVABG&amp;VAR:QUERY=RkZfRUJJVERBX09QRVIoUVRSLDQvMS8yMDA5LDYvMzAvMjAwOSwsLFVTRCk=&amp;WINDOW=FIRST_POPUP&amp;HEIGH","T=450&amp;WIDTH=450&amp;START_MAXIMIZED=FALSE&amp;VAR:CALENDAR=US&amp;VAR:SYMBOL=HST&amp;VAR:INDEX=0"}</definedName>
    <definedName name="_554__FDSAUDITLINK__" hidden="1">{"fdsup://directions/FAT Viewer?action=UPDATE&amp;creator=factset&amp;DYN_ARGS=TRUE&amp;DOC_NAME=FAT:FQL_AUDITING_CLIENT_TEMPLATE.FAT&amp;display_string=Audit&amp;VAR:KEY=PADODARSBA&amp;VAR:QUERY=RkZfRUJJVERBX09QRVIoUVRSLDQvMS8yMDEwLDYvMzAvMjAxMCwsLFVTRCk=&amp;WINDOW=FIRST_POPUP&amp;HEIGH","T=450&amp;WIDTH=450&amp;START_MAXIMIZED=FALSE&amp;VAR:CALENDAR=US&amp;VAR:SYMBOL=HST&amp;VAR:INDEX=0"}</definedName>
    <definedName name="_555__FDSAUDITLINK__" hidden="1">{"fdsup://directions/FAT Viewer?action=UPDATE&amp;creator=factset&amp;DYN_ARGS=TRUE&amp;DOC_NAME=FAT:FQL_AUDITING_CLIENT_TEMPLATE.FAT&amp;display_string=Audit&amp;VAR:KEY=XCTONARMHK&amp;VAR:QUERY=RkZfRUJJVERBX09QRVIoUVRSLDQvMS8yMDA5LDYvMzAvMjAwOSwsLFVTRCk=&amp;WINDOW=FIRST_POPUP&amp;HEIGH","T=450&amp;WIDTH=450&amp;START_MAXIMIZED=FALSE&amp;VAR:CALENDAR=US&amp;VAR:SYMBOL=HSP&amp;VAR:INDEX=0"}</definedName>
    <definedName name="_556__FDSAUDITLINK__" hidden="1">{"fdsup://directions/FAT Viewer?action=UPDATE&amp;creator=factset&amp;DYN_ARGS=TRUE&amp;DOC_NAME=FAT:FQL_AUDITING_CLIENT_TEMPLATE.FAT&amp;display_string=Audit&amp;VAR:KEY=XAPEZIJWBG&amp;VAR:QUERY=RkZfRUJJVERBX09QRVIoUVRSLDQvMS8yMDEwLDYvMzAvMjAxMCwsLFVTRCk=&amp;WINDOW=FIRST_POPUP&amp;HEIGH","T=450&amp;WIDTH=450&amp;START_MAXIMIZED=FALSE&amp;VAR:CALENDAR=US&amp;VAR:SYMBOL=HSP&amp;VAR:INDEX=0"}</definedName>
    <definedName name="_557__FDSAUDITLINK__" hidden="1">{"fdsup://directions/FAT Viewer?action=UPDATE&amp;creator=factset&amp;DYN_ARGS=TRUE&amp;DOC_NAME=FAT:FQL_AUDITING_CLIENT_TEMPLATE.FAT&amp;display_string=Audit&amp;VAR:KEY=VAFULARKLW&amp;VAR:QUERY=RkZfRUJJVERBX09QRVIoUVRSLDQvMS8yMDA5LDYvMzAvMjAwOSwsLFVTRCk=&amp;WINDOW=FIRST_POPUP&amp;HEIGH","T=450&amp;WIDTH=450&amp;START_MAXIMIZED=FALSE&amp;VAR:CALENDAR=US&amp;VAR:SYMBOL=HRS&amp;VAR:INDEX=0"}</definedName>
    <definedName name="_558__FDSAUDITLINK__" hidden="1">{"fdsup://directions/FAT Viewer?action=UPDATE&amp;creator=factset&amp;DYN_ARGS=TRUE&amp;DOC_NAME=FAT:FQL_AUDITING_CLIENT_TEMPLATE.FAT&amp;display_string=Audit&amp;VAR:KEY=FSNENOPOHY&amp;VAR:QUERY=RkZfRUJJVERBX09QRVIoUVRSLDQvMS8yMDEwLDYvMzAvMjAxMCwsLFVTRCk=&amp;WINDOW=FIRST_POPUP&amp;HEIGH","T=450&amp;WIDTH=450&amp;START_MAXIMIZED=FALSE&amp;VAR:CALENDAR=US&amp;VAR:SYMBOL=HRS&amp;VAR:INDEX=0"}</definedName>
    <definedName name="_559__FDSAUDITLINK__" hidden="1">{"fdsup://directions/FAT Viewer?action=UPDATE&amp;creator=factset&amp;DYN_ARGS=TRUE&amp;DOC_NAME=FAT:FQL_AUDITING_CLIENT_TEMPLATE.FAT&amp;display_string=Audit&amp;VAR:KEY=FCFAHCDIZA&amp;VAR:QUERY=RkZfRUJJVERBX09QRVIoUVRSLDQvMS8yMDA5LDYvMzAvMjAwOSwsLFVTRCk=&amp;WINDOW=FIRST_POPUP&amp;HEIGH","T=450&amp;WIDTH=450&amp;START_MAXIMIZED=FALSE&amp;VAR:CALENDAR=US&amp;VAR:SYMBOL=HRL&amp;VAR:INDEX=0"}</definedName>
    <definedName name="_56__FDSAUDITLINK__" hidden="1">{"fdsup://directions/FAT Viewer?action=UPDATE&amp;creator=factset&amp;DYN_ARGS=TRUE&amp;DOC_NAME=FAT:FQL_AUDITING_CLIENT_TEMPLATE.FAT&amp;display_string=Audit&amp;VAR:KEY=ZYPSNMTSNM&amp;VAR:QUERY=RkZfRUJJVERBX09QRVIoUVRSLDQvMS8yMDEwLDYvMzAvMjAxMCwsLFVTRCk=&amp;WINDOW=FIRST_POPUP&amp;HEIGH","T=450&amp;WIDTH=450&amp;START_MAXIMIZED=FALSE&amp;VAR:CALENDAR=US&amp;VAR:SYMBOL=WDC&amp;VAR:INDEX=0"}</definedName>
    <definedName name="_560__FDSAUDITLINK__" hidden="1">{"fdsup://directions/FAT Viewer?action=UPDATE&amp;creator=factset&amp;DYN_ARGS=TRUE&amp;DOC_NAME=FAT:FQL_AUDITING_CLIENT_TEMPLATE.FAT&amp;display_string=Audit&amp;VAR:KEY=PARYBILGJK&amp;VAR:QUERY=RkZfRUJJVERBX09QRVIoUVRSLDQvMS8yMDEwLDYvMzAvMjAxMCwsLFVTRCk=&amp;WINDOW=FIRST_POPUP&amp;HEIGH","T=450&amp;WIDTH=450&amp;START_MAXIMIZED=FALSE&amp;VAR:CALENDAR=US&amp;VAR:SYMBOL=HRL&amp;VAR:INDEX=0"}</definedName>
    <definedName name="_561__FDSAUDITLINK__" hidden="1">{"fdsup://directions/FAT Viewer?action=UPDATE&amp;creator=factset&amp;DYN_ARGS=TRUE&amp;DOC_NAME=FAT:FQL_AUDITING_CLIENT_TEMPLATE.FAT&amp;display_string=Audit&amp;VAR:KEY=NENEZGNEVY&amp;VAR:QUERY=RkZfRUJJVERBX09QRVIoUVRSLDQvMS8yMDA5LDYvMzAvMjAwOSwsLFVTRCk=&amp;WINDOW=FIRST_POPUP&amp;HEIGH","T=450&amp;WIDTH=450&amp;START_MAXIMIZED=FALSE&amp;VAR:CALENDAR=US&amp;VAR:SYMBOL=HRB&amp;VAR:INDEX=0"}</definedName>
    <definedName name="_562__FDSAUDITLINK__" hidden="1">{"fdsup://directions/FAT Viewer?action=UPDATE&amp;creator=factset&amp;DYN_ARGS=TRUE&amp;DOC_NAME=FAT:FQL_AUDITING_CLIENT_TEMPLATE.FAT&amp;display_string=Audit&amp;VAR:KEY=JSJWTEFSHQ&amp;VAR:QUERY=RkZfRUJJVERBX09QRVIoUVRSLDQvMS8yMDEwLDYvMzAvMjAxMCwsLFVTRCk=&amp;WINDOW=FIRST_POPUP&amp;HEIGH","T=450&amp;WIDTH=450&amp;START_MAXIMIZED=FALSE&amp;VAR:CALENDAR=US&amp;VAR:SYMBOL=HRB&amp;VAR:INDEX=0"}</definedName>
    <definedName name="_563__FDSAUDITLINK__" hidden="1">{"fdsup://directions/FAT Viewer?action=UPDATE&amp;creator=factset&amp;DYN_ARGS=TRUE&amp;DOC_NAME=FAT:FQL_AUDITING_CLIENT_TEMPLATE.FAT&amp;display_string=Audit&amp;VAR:KEY=TCNWFQXQRU&amp;VAR:QUERY=RkZfRUJJVERBX09QRVIoUVRSLDQvMS8yMDA5LDYvMzAvMjAwOSwsLFVTRCk=&amp;WINDOW=FIRST_POPUP&amp;HEIGH","T=450&amp;WIDTH=450&amp;START_MAXIMIZED=FALSE&amp;VAR:CALENDAR=US&amp;VAR:SYMBOL=HPQ&amp;VAR:INDEX=0"}</definedName>
    <definedName name="_564__FDSAUDITLINK__" hidden="1">{"fdsup://directions/FAT Viewer?action=UPDATE&amp;creator=factset&amp;DYN_ARGS=TRUE&amp;DOC_NAME=FAT:FQL_AUDITING_CLIENT_TEMPLATE.FAT&amp;display_string=Audit&amp;VAR:KEY=HSBMZYLYNY&amp;VAR:QUERY=RkZfRUJJVERBX09QRVIoUVRSLDQvMS8yMDEwLDYvMzAvMjAxMCwsLFVTRCk=&amp;WINDOW=FIRST_POPUP&amp;HEIGH","T=450&amp;WIDTH=450&amp;START_MAXIMIZED=FALSE&amp;VAR:CALENDAR=US&amp;VAR:SYMBOL=HPQ&amp;VAR:INDEX=0"}</definedName>
    <definedName name="_565__FDSAUDITLINK__" hidden="1">{"fdsup://directions/FAT Viewer?action=UPDATE&amp;creator=factset&amp;DYN_ARGS=TRUE&amp;DOC_NAME=FAT:FQL_AUDITING_CLIENT_TEMPLATE.FAT&amp;display_string=Audit&amp;VAR:KEY=BYDCVARYNA&amp;VAR:QUERY=RkZfRUJJVERBX09QRVIoUVRSLDQvMS8yMDA5LDYvMzAvMjAwOSwsLFVTRCk=&amp;WINDOW=FIRST_POPUP&amp;HEIGH","T=450&amp;WIDTH=450&amp;START_MAXIMIZED=FALSE&amp;VAR:CALENDAR=US&amp;VAR:SYMBOL=HP&amp;VAR:INDEX=0"}</definedName>
    <definedName name="_566__FDSAUDITLINK__" hidden="1">{"fdsup://directions/FAT Viewer?action=UPDATE&amp;creator=factset&amp;DYN_ARGS=TRUE&amp;DOC_NAME=FAT:FQL_AUDITING_CLIENT_TEMPLATE.FAT&amp;display_string=Audit&amp;VAR:KEY=TKPKFSVKTY&amp;VAR:QUERY=RkZfRUJJVERBX09QRVIoUVRSLDQvMS8yMDEwLDYvMzAvMjAxMCwsLFVTRCk=&amp;WINDOW=FIRST_POPUP&amp;HEIGH","T=450&amp;WIDTH=450&amp;START_MAXIMIZED=FALSE&amp;VAR:CALENDAR=US&amp;VAR:SYMBOL=HP&amp;VAR:INDEX=0"}</definedName>
    <definedName name="_567__FDSAUDITLINK__" hidden="1">{"fdsup://directions/FAT Viewer?action=UPDATE&amp;creator=factset&amp;DYN_ARGS=TRUE&amp;DOC_NAME=FAT:FQL_AUDITING_CLIENT_TEMPLATE.FAT&amp;display_string=Audit&amp;VAR:KEY=TYRCLQJYVU&amp;VAR:QUERY=RkZfRUJJVERBX09QRVIoUVRSLDQvMS8yMDA5LDYvMzAvMjAwOSwsLFVTRCk=&amp;WINDOW=FIRST_POPUP&amp;HEIGH","T=450&amp;WIDTH=450&amp;START_MAXIMIZED=FALSE&amp;VAR:CALENDAR=US&amp;VAR:SYMBOL=HOT&amp;VAR:INDEX=0"}</definedName>
    <definedName name="_568__FDSAUDITLINK__" hidden="1">{"fdsup://directions/FAT Viewer?action=UPDATE&amp;creator=factset&amp;DYN_ARGS=TRUE&amp;DOC_NAME=FAT:FQL_AUDITING_CLIENT_TEMPLATE.FAT&amp;display_string=Audit&amp;VAR:KEY=JCHGDOLOLC&amp;VAR:QUERY=RkZfRUJJVERBX09QRVIoUVRSLDQvMS8yMDEwLDYvMzAvMjAxMCwsLFVTRCk=&amp;WINDOW=FIRST_POPUP&amp;HEIGH","T=450&amp;WIDTH=450&amp;START_MAXIMIZED=FALSE&amp;VAR:CALENDAR=US&amp;VAR:SYMBOL=HOT&amp;VAR:INDEX=0"}</definedName>
    <definedName name="_569__FDSAUDITLINK__" hidden="1">{"fdsup://directions/FAT Viewer?action=UPDATE&amp;creator=factset&amp;DYN_ARGS=TRUE&amp;DOC_NAME=FAT:FQL_AUDITING_CLIENT_TEMPLATE.FAT&amp;display_string=Audit&amp;VAR:KEY=ZSLYXWJSLW&amp;VAR:QUERY=RkZfRUJJVERBX09QRVIoUVRSLDQvMS8yMDA5LDYvMzAvMjAwOSwsLFVTRCk=&amp;WINDOW=FIRST_POPUP&amp;HEIGH","T=450&amp;WIDTH=450&amp;START_MAXIMIZED=FALSE&amp;VAR:CALENDAR=US&amp;VAR:SYMBOL=HON&amp;VAR:INDEX=0"}</definedName>
    <definedName name="_57__FDSAUDITLINK__" hidden="1">{"fdsup://directions/FAT Viewer?action=UPDATE&amp;creator=factset&amp;DYN_ARGS=TRUE&amp;DOC_NAME=FAT:FQL_AUDITING_CLIENT_TEMPLATE.FAT&amp;display_string=Audit&amp;VAR:KEY=HETSREHMLY&amp;VAR:QUERY=RkZfRUJJVERBX09QRVIoUVRSLDQvMS8yMDA5LDYvMzAvMjAwOSwsLFVTRCk=&amp;WINDOW=FIRST_POPUP&amp;HEIGH","T=450&amp;WIDTH=450&amp;START_MAXIMIZED=FALSE&amp;VAR:CALENDAR=US&amp;VAR:SYMBOL=WAT&amp;VAR:INDEX=0"}</definedName>
    <definedName name="_570__FDSAUDITLINK__" hidden="1">{"fdsup://directions/FAT Viewer?action=UPDATE&amp;creator=factset&amp;DYN_ARGS=TRUE&amp;DOC_NAME=FAT:FQL_AUDITING_CLIENT_TEMPLATE.FAT&amp;display_string=Audit&amp;VAR:KEY=FWDYFWFCZC&amp;VAR:QUERY=RkZfRUJJVERBX09QRVIoUVRSLDQvMS8yMDEwLDYvMzAvMjAxMCwsLFVTRCk=&amp;WINDOW=FIRST_POPUP&amp;HEIGH","T=450&amp;WIDTH=450&amp;START_MAXIMIZED=FALSE&amp;VAR:CALENDAR=US&amp;VAR:SYMBOL=HON&amp;VAR:INDEX=0"}</definedName>
    <definedName name="_571__FDSAUDITLINK__" hidden="1">{"fdsup://directions/FAT Viewer?action=UPDATE&amp;creator=factset&amp;DYN_ARGS=TRUE&amp;DOC_NAME=FAT:FQL_AUDITING_CLIENT_TEMPLATE.FAT&amp;display_string=Audit&amp;VAR:KEY=HOPCBUJIPI&amp;VAR:QUERY=RkZfRUJJVERBX09QRVIoUVRSLDQvMS8yMDA5LDYvMzAvMjAwOSwsLFVTRCk=&amp;WINDOW=FIRST_POPUP&amp;HEIGH","T=450&amp;WIDTH=450&amp;START_MAXIMIZED=FALSE&amp;VAR:CALENDAR=US&amp;VAR:SYMBOL=HOG&amp;VAR:INDEX=0"}</definedName>
    <definedName name="_572__FDSAUDITLINK__" hidden="1">{"fdsup://directions/FAT Viewer?action=UPDATE&amp;creator=factset&amp;DYN_ARGS=TRUE&amp;DOC_NAME=FAT:FQL_AUDITING_CLIENT_TEMPLATE.FAT&amp;display_string=Audit&amp;VAR:KEY=DCRMZYPIBY&amp;VAR:QUERY=RkZfRUJJVERBX09QRVIoUVRSLDQvMS8yMDEwLDYvMzAvMjAxMCwsLFVTRCk=&amp;WINDOW=FIRST_POPUP&amp;HEIGH","T=450&amp;WIDTH=450&amp;START_MAXIMIZED=FALSE&amp;VAR:CALENDAR=US&amp;VAR:SYMBOL=HOG&amp;VAR:INDEX=0"}</definedName>
    <definedName name="_573__FDSAUDITLINK__" hidden="1">{"fdsup://directions/FAT Viewer?action=UPDATE&amp;creator=factset&amp;DYN_ARGS=TRUE&amp;DOC_NAME=FAT:FQL_AUDITING_CLIENT_TEMPLATE.FAT&amp;display_string=Audit&amp;VAR:KEY=NSBYNMNGTO&amp;VAR:QUERY=RkZfRUJJVERBX09QRVIoUVRSLDQvMS8yMDA5LDYvMzAvMjAwOSwsLFVTRCk=&amp;WINDOW=FIRST_POPUP&amp;HEIGH","T=450&amp;WIDTH=450&amp;START_MAXIMIZED=FALSE&amp;VAR:CALENDAR=US&amp;VAR:SYMBOL=HNZ&amp;VAR:INDEX=0"}</definedName>
    <definedName name="_574__FDSAUDITLINK__" hidden="1">{"fdsup://directions/FAT Viewer?action=UPDATE&amp;creator=factset&amp;DYN_ARGS=TRUE&amp;DOC_NAME=FAT:FQL_AUDITING_CLIENT_TEMPLATE.FAT&amp;display_string=Audit&amp;VAR:KEY=HWRAFCHEJE&amp;VAR:QUERY=RkZfRUJJVERBX09QRVIoUVRSLDQvMS8yMDEwLDYvMzAvMjAxMCwsLFVTRCk=&amp;WINDOW=FIRST_POPUP&amp;HEIGH","T=450&amp;WIDTH=450&amp;START_MAXIMIZED=FALSE&amp;VAR:CALENDAR=US&amp;VAR:SYMBOL=HNZ&amp;VAR:INDEX=0"}</definedName>
    <definedName name="_575__FDSAUDITLINK__" hidden="1">{"fdsup://directions/FAT Viewer?action=UPDATE&amp;creator=factset&amp;DYN_ARGS=TRUE&amp;DOC_NAME=FAT:FQL_AUDITING_CLIENT_TEMPLATE.FAT&amp;display_string=Audit&amp;VAR:KEY=RWFYXIDUFS&amp;VAR:QUERY=RkZfRUJJVERBX09QRVIoUVRSLDQvMS8yMDA5LDYvMzAvMjAwOSwsLFVTRCk=&amp;WINDOW=FIRST_POPUP&amp;HEIGH","T=450&amp;WIDTH=450&amp;START_MAXIMIZED=FALSE&amp;VAR:CALENDAR=US&amp;VAR:SYMBOL=HIG&amp;VAR:INDEX=0"}</definedName>
    <definedName name="_576__FDSAUDITLINK__" hidden="1">{"fdsup://directions/FAT Viewer?action=UPDATE&amp;creator=factset&amp;DYN_ARGS=TRUE&amp;DOC_NAME=FAT:FQL_AUDITING_CLIENT_TEMPLATE.FAT&amp;display_string=Audit&amp;VAR:KEY=PMDSDAFOFK&amp;VAR:QUERY=RkZfRUJJVERBX09QRVIoUVRSLDQvMS8yMDEwLDYvMzAvMjAxMCwsLFVTRCk=&amp;WINDOW=FIRST_POPUP&amp;HEIGH","T=450&amp;WIDTH=450&amp;START_MAXIMIZED=FALSE&amp;VAR:CALENDAR=US&amp;VAR:SYMBOL=HIG&amp;VAR:INDEX=0"}</definedName>
    <definedName name="_577__FDSAUDITLINK__" hidden="1">{"fdsup://directions/FAT Viewer?action=UPDATE&amp;creator=factset&amp;DYN_ARGS=TRUE&amp;DOC_NAME=FAT:FQL_AUDITING_CLIENT_TEMPLATE.FAT&amp;display_string=Audit&amp;VAR:KEY=REPUFIZUVU&amp;VAR:QUERY=RkZfRUJJVERBX09QRVIoUVRSLDQvMS8yMDA5LDYvMzAvMjAwOSwsLFVTRCk=&amp;WINDOW=FIRST_POPUP&amp;HEIGH","T=450&amp;WIDTH=450&amp;START_MAXIMIZED=FALSE&amp;VAR:CALENDAR=US&amp;VAR:SYMBOL=HES&amp;VAR:INDEX=0"}</definedName>
    <definedName name="_578__FDSAUDITLINK__" hidden="1">{"fdsup://directions/FAT Viewer?action=UPDATE&amp;creator=factset&amp;DYN_ARGS=TRUE&amp;DOC_NAME=FAT:FQL_AUDITING_CLIENT_TEMPLATE.FAT&amp;display_string=Audit&amp;VAR:KEY=LYFUTWLWFU&amp;VAR:QUERY=RkZfRUJJVERBX09QRVIoUVRSLDQvMS8yMDEwLDYvMzAvMjAxMCwsLFVTRCk=&amp;WINDOW=FIRST_POPUP&amp;HEIGH","T=450&amp;WIDTH=450&amp;START_MAXIMIZED=FALSE&amp;VAR:CALENDAR=US&amp;VAR:SYMBOL=HES&amp;VAR:INDEX=0"}</definedName>
    <definedName name="_579__FDSAUDITLINK__" hidden="1">{"fdsup://directions/FAT Viewer?action=UPDATE&amp;creator=factset&amp;DYN_ARGS=TRUE&amp;DOC_NAME=FAT:FQL_AUDITING_CLIENT_TEMPLATE.FAT&amp;display_string=Audit&amp;VAR:KEY=NEHGJIZURU&amp;VAR:QUERY=RkZfRUJJVERBX09QRVIoUVRSLDQvMS8yMDA5LDYvMzAvMjAwOSwsLFVTRCk=&amp;WINDOW=FIRST_POPUP&amp;HEIGH","T=450&amp;WIDTH=450&amp;START_MAXIMIZED=FALSE&amp;VAR:CALENDAR=US&amp;VAR:SYMBOL=HD&amp;VAR:INDEX=0"}</definedName>
    <definedName name="_58__FDSAUDITLINK__" hidden="1">{"fdsup://directions/FAT Viewer?action=UPDATE&amp;creator=factset&amp;DYN_ARGS=TRUE&amp;DOC_NAME=FAT:FQL_AUDITING_CLIENT_TEMPLATE.FAT&amp;display_string=Audit&amp;VAR:KEY=FUVCZOLSFI&amp;VAR:QUERY=RkZfRUJJVERBX09QRVIoUVRSLDQvMS8yMDEwLDYvMzAvMjAxMCwsLFVTRCk=&amp;WINDOW=FIRST_POPUP&amp;HEIGH","T=450&amp;WIDTH=450&amp;START_MAXIMIZED=FALSE&amp;VAR:CALENDAR=US&amp;VAR:SYMBOL=WAT&amp;VAR:INDEX=0"}</definedName>
    <definedName name="_580__FDSAUDITLINK__" hidden="1">{"fdsup://directions/FAT Viewer?action=UPDATE&amp;creator=factset&amp;DYN_ARGS=TRUE&amp;DOC_NAME=FAT:FQL_AUDITING_CLIENT_TEMPLATE.FAT&amp;display_string=Audit&amp;VAR:KEY=NWNKLWTEFY&amp;VAR:QUERY=RkZfRUJJVERBX09QRVIoUVRSLDQvMS8yMDEwLDYvMzAvMjAxMCwsLFVTRCk=&amp;WINDOW=FIRST_POPUP&amp;HEIGH","T=450&amp;WIDTH=450&amp;START_MAXIMIZED=FALSE&amp;VAR:CALENDAR=US&amp;VAR:SYMBOL=HD&amp;VAR:INDEX=0"}</definedName>
    <definedName name="_581__FDSAUDITLINK__" hidden="1">{"fdsup://directions/FAT Viewer?action=UPDATE&amp;creator=factset&amp;DYN_ARGS=TRUE&amp;DOC_NAME=FAT:FQL_AUDITING_CLIENT_TEMPLATE.FAT&amp;display_string=Audit&amp;VAR:KEY=VIJKDGPEZQ&amp;VAR:QUERY=RkZfRUJJVERBX09QRVIoUVRSLDQvMS8yMDA5LDYvMzAvMjAwOSwsLFVTRCk=&amp;WINDOW=FIRST_POPUP&amp;HEIGH","T=450&amp;WIDTH=450&amp;START_MAXIMIZED=FALSE&amp;VAR:CALENDAR=US&amp;VAR:SYMBOL=HCP&amp;VAR:INDEX=0"}</definedName>
    <definedName name="_582__FDSAUDITLINK__" hidden="1">{"fdsup://directions/FAT Viewer?action=UPDATE&amp;creator=factset&amp;DYN_ARGS=TRUE&amp;DOC_NAME=FAT:FQL_AUDITING_CLIENT_TEMPLATE.FAT&amp;display_string=Audit&amp;VAR:KEY=XKREZGNMZI&amp;VAR:QUERY=RkZfRUJJVERBX09QRVIoUVRSLDQvMS8yMDEwLDYvMzAvMjAxMCwsLFVTRCk=&amp;WINDOW=FIRST_POPUP&amp;HEIGH","T=450&amp;WIDTH=450&amp;START_MAXIMIZED=FALSE&amp;VAR:CALENDAR=US&amp;VAR:SYMBOL=HCP&amp;VAR:INDEX=0"}</definedName>
    <definedName name="_583__FDSAUDITLINK__" hidden="1">{"fdsup://directions/FAT Viewer?action=UPDATE&amp;creator=factset&amp;DYN_ARGS=TRUE&amp;DOC_NAME=FAT:FQL_AUDITING_CLIENT_TEMPLATE.FAT&amp;display_string=Audit&amp;VAR:KEY=RADIDSBOHE&amp;VAR:QUERY=RkZfRUJJVERBX09QRVIoUVRSLDQvMS8yMDA5LDYvMzAvMjAwOSwsLFVTRCk=&amp;WINDOW=FIRST_POPUP&amp;HEIGH","T=450&amp;WIDTH=450&amp;START_MAXIMIZED=FALSE&amp;VAR:CALENDAR=US&amp;VAR:SYMBOL=HCN&amp;VAR:INDEX=0"}</definedName>
    <definedName name="_584__FDSAUDITLINK__" hidden="1">{"fdsup://directions/FAT Viewer?action=UPDATE&amp;creator=factset&amp;DYN_ARGS=TRUE&amp;DOC_NAME=FAT:FQL_AUDITING_CLIENT_TEMPLATE.FAT&amp;display_string=Audit&amp;VAR:KEY=XSNKTSXEPQ&amp;VAR:QUERY=RkZfRUJJVERBX09QRVIoUVRSLDQvMS8yMDEwLDYvMzAvMjAxMCwsLFVTRCk=&amp;WINDOW=FIRST_POPUP&amp;HEIGH","T=450&amp;WIDTH=450&amp;START_MAXIMIZED=FALSE&amp;VAR:CALENDAR=US&amp;VAR:SYMBOL=HCN&amp;VAR:INDEX=0"}</definedName>
    <definedName name="_585__FDSAUDITLINK__" hidden="1">{"fdsup://directions/FAT Viewer?action=UPDATE&amp;creator=factset&amp;DYN_ARGS=TRUE&amp;DOC_NAME=FAT:FQL_AUDITING_CLIENT_TEMPLATE.FAT&amp;display_string=Audit&amp;VAR:KEY=XOHSNOPGBO&amp;VAR:QUERY=RkZfRUJJVERBX09QRVIoUVRSLDQvMS8yMDA5LDYvMzAvMjAwOSwsLFVTRCk=&amp;WINDOW=FIRST_POPUP&amp;HEIGH","T=450&amp;WIDTH=450&amp;START_MAXIMIZED=FALSE&amp;VAR:CALENDAR=US&amp;VAR:SYMBOL=HCBK&amp;VAR:INDEX=0"}</definedName>
    <definedName name="_586__FDSAUDITLINK__" hidden="1">{"fdsup://directions/FAT Viewer?action=UPDATE&amp;creator=factset&amp;DYN_ARGS=TRUE&amp;DOC_NAME=FAT:FQL_AUDITING_CLIENT_TEMPLATE.FAT&amp;display_string=Audit&amp;VAR:KEY=NEFSLYDQNA&amp;VAR:QUERY=RkZfRUJJVERBX09QRVIoUVRSLDQvMS8yMDEwLDYvMzAvMjAxMCwsLFVTRCk=&amp;WINDOW=FIRST_POPUP&amp;HEIGH","T=450&amp;WIDTH=450&amp;START_MAXIMIZED=FALSE&amp;VAR:CALENDAR=US&amp;VAR:SYMBOL=HCBK&amp;VAR:INDEX=0"}</definedName>
    <definedName name="_587__FDSAUDITLINK__" hidden="1">{"fdsup://directions/FAT Viewer?action=UPDATE&amp;creator=factset&amp;DYN_ARGS=TRUE&amp;DOC_NAME=FAT:FQL_AUDITING_CLIENT_TEMPLATE.FAT&amp;display_string=Audit&amp;VAR:KEY=HIFOBWNEPW&amp;VAR:QUERY=RkZfRUJJVERBX09QRVIoUVRSLDQvMS8yMDA5LDYvMzAvMjAwOSwsLFVTRCk=&amp;WINDOW=FIRST_POPUP&amp;HEIGH","T=450&amp;WIDTH=450&amp;START_MAXIMIZED=FALSE&amp;VAR:CALENDAR=US&amp;VAR:SYMBOL=HBAN&amp;VAR:INDEX=0"}</definedName>
    <definedName name="_588__FDSAUDITLINK__" hidden="1">{"fdsup://directions/FAT Viewer?action=UPDATE&amp;creator=factset&amp;DYN_ARGS=TRUE&amp;DOC_NAME=FAT:FQL_AUDITING_CLIENT_TEMPLATE.FAT&amp;display_string=Audit&amp;VAR:KEY=ZAXIXIBWLS&amp;VAR:QUERY=RkZfRUJJVERBX09QRVIoUVRSLDQvMS8yMDEwLDYvMzAvMjAxMCwsLFVTRCk=&amp;WINDOW=FIRST_POPUP&amp;HEIGH","T=450&amp;WIDTH=450&amp;START_MAXIMIZED=FALSE&amp;VAR:CALENDAR=US&amp;VAR:SYMBOL=HBAN&amp;VAR:INDEX=0"}</definedName>
    <definedName name="_589__FDSAUDITLINK__" hidden="1">{"fdsup://directions/FAT Viewer?action=UPDATE&amp;creator=factset&amp;DYN_ARGS=TRUE&amp;DOC_NAME=FAT:FQL_AUDITING_CLIENT_TEMPLATE.FAT&amp;display_string=Audit&amp;VAR:KEY=BAVEVWJCRA&amp;VAR:QUERY=RkZfRUJJVERBX09QRVIoUVRSLDQvMS8yMDA5LDYvMzAvMjAwOSwsLFVTRCk=&amp;WINDOW=FIRST_POPUP&amp;HEIGH","T=450&amp;WIDTH=450&amp;START_MAXIMIZED=FALSE&amp;VAR:CALENDAR=US&amp;VAR:SYMBOL=HAS&amp;VAR:INDEX=0"}</definedName>
    <definedName name="_59__FDSAUDITLINK__" hidden="1">{"fdsup://directions/FAT Viewer?action=UPDATE&amp;creator=factset&amp;DYN_ARGS=TRUE&amp;DOC_NAME=FAT:FQL_AUDITING_CLIENT_TEMPLATE.FAT&amp;display_string=Audit&amp;VAR:KEY=BYVSZEXUDA&amp;VAR:QUERY=RkZfRUJJVERBX09QRVIoUVRSLDQvMS8yMDA5LDYvMzAvMjAwOSwsLFVTRCk=&amp;WINDOW=FIRST_POPUP&amp;HEIGH","T=450&amp;WIDTH=450&amp;START_MAXIMIZED=FALSE&amp;VAR:CALENDAR=US&amp;VAR:SYMBOL=WAG&amp;VAR:INDEX=0"}</definedName>
    <definedName name="_590__FDSAUDITLINK__" hidden="1">{"fdsup://directions/FAT Viewer?action=UPDATE&amp;creator=factset&amp;DYN_ARGS=TRUE&amp;DOC_NAME=FAT:FQL_AUDITING_CLIENT_TEMPLATE.FAT&amp;display_string=Audit&amp;VAR:KEY=ZGLEPSPUNC&amp;VAR:QUERY=RkZfRUJJVERBX09QRVIoUVRSLDQvMS8yMDEwLDYvMzAvMjAxMCwsLFVTRCk=&amp;WINDOW=FIRST_POPUP&amp;HEIGH","T=450&amp;WIDTH=450&amp;START_MAXIMIZED=FALSE&amp;VAR:CALENDAR=US&amp;VAR:SYMBOL=HAS&amp;VAR:INDEX=0"}</definedName>
    <definedName name="_591__FDSAUDITLINK__" hidden="1">{"fdsup://directions/FAT Viewer?action=UPDATE&amp;creator=factset&amp;DYN_ARGS=TRUE&amp;DOC_NAME=FAT:FQL_AUDITING_CLIENT_TEMPLATE.FAT&amp;display_string=Audit&amp;VAR:KEY=NSPIVOZUTC&amp;VAR:QUERY=RkZfRUJJVERBX09QRVIoUVRSLDQvMS8yMDA5LDYvMzAvMjAwOSwsLFVTRCk=&amp;WINDOW=FIRST_POPUP&amp;HEIGH","T=450&amp;WIDTH=450&amp;START_MAXIMIZED=FALSE&amp;VAR:CALENDAR=US&amp;VAR:SYMBOL=HAR&amp;VAR:INDEX=0"}</definedName>
    <definedName name="_592__FDSAUDITLINK__" hidden="1">{"fdsup://directions/FAT Viewer?action=UPDATE&amp;creator=factset&amp;DYN_ARGS=TRUE&amp;DOC_NAME=FAT:FQL_AUDITING_CLIENT_TEMPLATE.FAT&amp;display_string=Audit&amp;VAR:KEY=ZWRSHWHCXW&amp;VAR:QUERY=RkZfRUJJVERBX09QRVIoUVRSLDQvMS8yMDEwLDYvMzAvMjAxMCwsLFVTRCk=&amp;WINDOW=FIRST_POPUP&amp;HEIGH","T=450&amp;WIDTH=450&amp;START_MAXIMIZED=FALSE&amp;VAR:CALENDAR=US&amp;VAR:SYMBOL=HAR&amp;VAR:INDEX=0"}</definedName>
    <definedName name="_593__FDSAUDITLINK__" hidden="1">{"fdsup://directions/FAT Viewer?action=UPDATE&amp;creator=factset&amp;DYN_ARGS=TRUE&amp;DOC_NAME=FAT:FQL_AUDITING_CLIENT_TEMPLATE.FAT&amp;display_string=Audit&amp;VAR:KEY=HMRYFOJSVE&amp;VAR:QUERY=RkZfRUJJVERBX09QRVIoUVRSLDQvMS8yMDA5LDYvMzAvMjAwOSwsLFVTRCk=&amp;WINDOW=FIRST_POPUP&amp;HEIGH","T=450&amp;WIDTH=450&amp;START_MAXIMIZED=FALSE&amp;VAR:CALENDAR=US&amp;VAR:SYMBOL=HAL&amp;VAR:INDEX=0"}</definedName>
    <definedName name="_594__FDSAUDITLINK__" hidden="1">{"fdsup://directions/FAT Viewer?action=UPDATE&amp;creator=factset&amp;DYN_ARGS=TRUE&amp;DOC_NAME=FAT:FQL_AUDITING_CLIENT_TEMPLATE.FAT&amp;display_string=Audit&amp;VAR:KEY=XOPKVWPCHQ&amp;VAR:QUERY=RkZfRUJJVERBX09QRVIoUVRSLDQvMS8yMDEwLDYvMzAvMjAxMCwsLFVTRCk=&amp;WINDOW=FIRST_POPUP&amp;HEIGH","T=450&amp;WIDTH=450&amp;START_MAXIMIZED=FALSE&amp;VAR:CALENDAR=US&amp;VAR:SYMBOL=HAL&amp;VAR:INDEX=0"}</definedName>
    <definedName name="_595__FDSAUDITLINK__" hidden="1">{"fdsup://directions/FAT Viewer?action=UPDATE&amp;creator=factset&amp;DYN_ARGS=TRUE&amp;DOC_NAME=FAT:FQL_AUDITING_CLIENT_TEMPLATE.FAT&amp;display_string=Audit&amp;VAR:KEY=VWLIHMXOJM&amp;VAR:QUERY=RkZfRUJJVERBX09QRVIoUVRSLDQvMS8yMDA5LDYvMzAvMjAwOSwsLFVTRCk=&amp;WINDOW=FIRST_POPUP&amp;HEIGH","T=450&amp;WIDTH=450&amp;START_MAXIMIZED=FALSE&amp;VAR:CALENDAR=US&amp;VAR:SYMBOL=GWW&amp;VAR:INDEX=0"}</definedName>
    <definedName name="_596__FDSAUDITLINK__" hidden="1">{"fdsup://directions/FAT Viewer?action=UPDATE&amp;creator=factset&amp;DYN_ARGS=TRUE&amp;DOC_NAME=FAT:FQL_AUDITING_CLIENT_TEMPLATE.FAT&amp;display_string=Audit&amp;VAR:KEY=PCLEHALCPQ&amp;VAR:QUERY=RkZfRUJJVERBX09QRVIoUVRSLDQvMS8yMDEwLDYvMzAvMjAxMCwsLFVTRCk=&amp;WINDOW=FIRST_POPUP&amp;HEIGH","T=450&amp;WIDTH=450&amp;START_MAXIMIZED=FALSE&amp;VAR:CALENDAR=US&amp;VAR:SYMBOL=GWW&amp;VAR:INDEX=0"}</definedName>
    <definedName name="_597__FDSAUDITLINK__" hidden="1">{"fdsup://directions/FAT Viewer?action=UPDATE&amp;creator=factset&amp;DYN_ARGS=TRUE&amp;DOC_NAME=FAT:FQL_AUDITING_CLIENT_TEMPLATE.FAT&amp;display_string=Audit&amp;VAR:KEY=RYXIXKBCXE&amp;VAR:QUERY=RkZfRUJJVERBX09QRVIoUVRSLDQvMS8yMDA5LDYvMzAvMjAwOSwsLFVTRCk=&amp;WINDOW=FIRST_POPUP&amp;HEIGH","T=450&amp;WIDTH=450&amp;START_MAXIMIZED=FALSE&amp;VAR:CALENDAR=US&amp;VAR:SYMBOL=GT&amp;VAR:INDEX=0"}</definedName>
    <definedName name="_598__FDSAUDITLINK__" hidden="1">{"fdsup://directions/FAT Viewer?action=UPDATE&amp;creator=factset&amp;DYN_ARGS=TRUE&amp;DOC_NAME=FAT:FQL_AUDITING_CLIENT_TEMPLATE.FAT&amp;display_string=Audit&amp;VAR:KEY=ZCRWDUXKRM&amp;VAR:QUERY=RkZfRUJJVERBX09QRVIoUVRSLDQvMS8yMDEwLDYvMzAvMjAxMCwsLFVTRCk=&amp;WINDOW=FIRST_POPUP&amp;HEIGH","T=450&amp;WIDTH=450&amp;START_MAXIMIZED=FALSE&amp;VAR:CALENDAR=US&amp;VAR:SYMBOL=GT&amp;VAR:INDEX=0"}</definedName>
    <definedName name="_599__FDSAUDITLINK__" hidden="1">{"fdsup://directions/FAT Viewer?action=UPDATE&amp;creator=factset&amp;DYN_ARGS=TRUE&amp;DOC_NAME=FAT:FQL_AUDITING_CLIENT_TEMPLATE.FAT&amp;display_string=Audit&amp;VAR:KEY=HIZATQLCTY&amp;VAR:QUERY=RkZfRUJJVERBX09QRVIoUVRSLDQvMS8yMDA5LDYvMzAvMjAwOSwsLFVTRCk=&amp;WINDOW=FIRST_POPUP&amp;HEIGH","T=450&amp;WIDTH=450&amp;START_MAXIMIZED=FALSE&amp;VAR:CALENDAR=US&amp;VAR:SYMBOL=GS&amp;VAR:INDEX=0"}</definedName>
    <definedName name="_6__FDSAUDITLINK__" localSheetId="7" hidden="1">{"fdsup://Directions/FactSet Auditing Viewer?action=AUDIT_VALUE&amp;DB=129&amp;ID1=11132010&amp;VALUEID=02001&amp;SDATE=200903&amp;PERIODTYPE=QTR_STD&amp;window=popup_no_bar&amp;width=385&amp;height=120&amp;START_MAXIMIZED=FALSE&amp;creator=factset&amp;display_string=Audit"}</definedName>
    <definedName name="_6__FDSAUDITLINK__" hidden="1">{"fdsup://Directions/FactSet Auditing Viewer?action=AUDIT_VALUE&amp;DB=129&amp;ID1=11132010&amp;VALUEID=02001&amp;SDATE=200903&amp;PERIODTYPE=QTR_STD&amp;window=popup_no_bar&amp;width=385&amp;height=120&amp;START_MAXIMIZED=FALSE&amp;creator=factset&amp;display_string=Audit"}</definedName>
    <definedName name="_60__FDSAUDITLINK__" hidden="1">{"fdsup://directions/FAT Viewer?action=UPDATE&amp;creator=factset&amp;DYN_ARGS=TRUE&amp;DOC_NAME=FAT:FQL_AUDITING_CLIENT_TEMPLATE.FAT&amp;display_string=Audit&amp;VAR:KEY=VUBSXILMJM&amp;VAR:QUERY=RkZfRUJJVERBX09QRVIoUVRSLDQvMS8yMDEwLDYvMzAvMjAxMCwsLFVTRCk=&amp;WINDOW=FIRST_POPUP&amp;HEIGH","T=450&amp;WIDTH=450&amp;START_MAXIMIZED=FALSE&amp;VAR:CALENDAR=US&amp;VAR:SYMBOL=WAG&amp;VAR:INDEX=0"}</definedName>
    <definedName name="_600__FDSAUDITLINK__" hidden="1">{"fdsup://directions/FAT Viewer?action=UPDATE&amp;creator=factset&amp;DYN_ARGS=TRUE&amp;DOC_NAME=FAT:FQL_AUDITING_CLIENT_TEMPLATE.FAT&amp;display_string=Audit&amp;VAR:KEY=ZMPIXSZSBA&amp;VAR:QUERY=RkZfRUJJVERBX09QRVIoUVRSLDQvMS8yMDEwLDYvMzAvMjAxMCwsLFVTRCk=&amp;WINDOW=FIRST_POPUP&amp;HEIGH","T=450&amp;WIDTH=450&amp;START_MAXIMIZED=FALSE&amp;VAR:CALENDAR=US&amp;VAR:SYMBOL=GS&amp;VAR:INDEX=0"}</definedName>
    <definedName name="_601__FDSAUDITLINK__" hidden="1">{"fdsup://directions/FAT Viewer?action=UPDATE&amp;creator=factset&amp;DYN_ARGS=TRUE&amp;DOC_NAME=FAT:FQL_AUDITING_CLIENT_TEMPLATE.FAT&amp;display_string=Audit&amp;VAR:KEY=LABCTEZCXQ&amp;VAR:QUERY=RkZfRUJJVERBX09QRVIoUVRSLDQvMS8yMDA5LDYvMzAvMjAwOSwsLFVTRCk=&amp;WINDOW=FIRST_POPUP&amp;HEIGH","T=450&amp;WIDTH=450&amp;START_MAXIMIZED=FALSE&amp;VAR:CALENDAR=US&amp;VAR:SYMBOL=GR&amp;VAR:INDEX=0"}</definedName>
    <definedName name="_602__FDSAUDITLINK__" hidden="1">{"fdsup://directions/FAT Viewer?action=UPDATE&amp;creator=factset&amp;DYN_ARGS=TRUE&amp;DOC_NAME=FAT:FQL_AUDITING_CLIENT_TEMPLATE.FAT&amp;display_string=Audit&amp;VAR:KEY=ROHWVCFGBW&amp;VAR:QUERY=RkZfRUJJVERBX09QRVIoUVRSLDQvMS8yMDEwLDYvMzAvMjAxMCwsLFVTRCk=&amp;WINDOW=FIRST_POPUP&amp;HEIGH","T=450&amp;WIDTH=450&amp;START_MAXIMIZED=FALSE&amp;VAR:CALENDAR=US&amp;VAR:SYMBOL=GR&amp;VAR:INDEX=0"}</definedName>
    <definedName name="_603__FDSAUDITLINK__" hidden="1">{"fdsup://directions/FAT Viewer?action=UPDATE&amp;creator=factset&amp;DYN_ARGS=TRUE&amp;DOC_NAME=FAT:FQL_AUDITING_CLIENT_TEMPLATE.FAT&amp;display_string=Audit&amp;VAR:KEY=ZIZYRSLQBI&amp;VAR:QUERY=RkZfRUJJVERBX09QRVIoUVRSLDQvMS8yMDA5LDYvMzAvMjAwOSwsLFVTRCk=&amp;WINDOW=FIRST_POPUP&amp;HEIGH","T=450&amp;WIDTH=450&amp;START_MAXIMIZED=FALSE&amp;VAR:CALENDAR=US&amp;VAR:SYMBOL=GPS&amp;VAR:INDEX=0"}</definedName>
    <definedName name="_604__FDSAUDITLINK__" hidden="1">{"fdsup://directions/FAT Viewer?action=UPDATE&amp;creator=factset&amp;DYN_ARGS=TRUE&amp;DOC_NAME=FAT:FQL_AUDITING_CLIENT_TEMPLATE.FAT&amp;display_string=Audit&amp;VAR:KEY=XALOZWXULE&amp;VAR:QUERY=RkZfRUJJVERBX09QRVIoUVRSLDQvMS8yMDEwLDYvMzAvMjAxMCwsLFVTRCk=&amp;WINDOW=FIRST_POPUP&amp;HEIGH","T=450&amp;WIDTH=450&amp;START_MAXIMIZED=FALSE&amp;VAR:CALENDAR=US&amp;VAR:SYMBOL=GPS&amp;VAR:INDEX=0"}</definedName>
    <definedName name="_605__FDSAUDITLINK__" hidden="1">{"fdsup://directions/FAT Viewer?action=UPDATE&amp;creator=factset&amp;DYN_ARGS=TRUE&amp;DOC_NAME=FAT:FQL_AUDITING_CLIENT_TEMPLATE.FAT&amp;display_string=Audit&amp;VAR:KEY=FITYRMXUBU&amp;VAR:QUERY=RkZfRUJJVERBX09QRVIoUVRSLDQvMS8yMDA5LDYvMzAvMjAwOSwsLFVTRCk=&amp;WINDOW=FIRST_POPUP&amp;HEIGH","T=450&amp;WIDTH=450&amp;START_MAXIMIZED=FALSE&amp;VAR:CALENDAR=US&amp;VAR:SYMBOL=GPC&amp;VAR:INDEX=0"}</definedName>
    <definedName name="_606__FDSAUDITLINK__" hidden="1">{"fdsup://directions/FAT Viewer?action=UPDATE&amp;creator=factset&amp;DYN_ARGS=TRUE&amp;DOC_NAME=FAT:FQL_AUDITING_CLIENT_TEMPLATE.FAT&amp;display_string=Audit&amp;VAR:KEY=HEDYVOBIVY&amp;VAR:QUERY=RkZfRUJJVERBX09QRVIoUVRSLDQvMS8yMDEwLDYvMzAvMjAxMCwsLFVTRCk=&amp;WINDOW=FIRST_POPUP&amp;HEIGH","T=450&amp;WIDTH=450&amp;START_MAXIMIZED=FALSE&amp;VAR:CALENDAR=US&amp;VAR:SYMBOL=GPC&amp;VAR:INDEX=0"}</definedName>
    <definedName name="_607__FDSAUDITLINK__" hidden="1">{"fdsup://directions/FAT Viewer?action=UPDATE&amp;creator=factset&amp;DYN_ARGS=TRUE&amp;DOC_NAME=FAT:FQL_AUDITING_CLIENT_TEMPLATE.FAT&amp;display_string=Audit&amp;VAR:KEY=BADQJMNKPK&amp;VAR:QUERY=RkZfRUJJVERBX09QRVIoUVRSLDQvMS8yMDA5LDYvMzAvMjAwOSwsLFVTRCk=&amp;WINDOW=FIRST_POPUP&amp;HEIGH","T=450&amp;WIDTH=450&amp;START_MAXIMIZED=FALSE&amp;VAR:CALENDAR=US&amp;VAR:SYMBOL=GOOG&amp;VAR:INDEX=0"}</definedName>
    <definedName name="_608__FDSAUDITLINK__" hidden="1">{"fdsup://directions/FAT Viewer?action=UPDATE&amp;creator=factset&amp;DYN_ARGS=TRUE&amp;DOC_NAME=FAT:FQL_AUDITING_CLIENT_TEMPLATE.FAT&amp;display_string=Audit&amp;VAR:KEY=VCBAJOZAZO&amp;VAR:QUERY=RkZfRUJJVERBX09QRVIoUVRSLDQvMS8yMDEwLDYvMzAvMjAxMCwsLFVTRCk=&amp;WINDOW=FIRST_POPUP&amp;HEIGH","T=450&amp;WIDTH=450&amp;START_MAXIMIZED=FALSE&amp;VAR:CALENDAR=US&amp;VAR:SYMBOL=GOOG&amp;VAR:INDEX=0"}</definedName>
    <definedName name="_609__FDSAUDITLINK__" hidden="1">{"fdsup://directions/FAT Viewer?action=UPDATE&amp;creator=factset&amp;DYN_ARGS=TRUE&amp;DOC_NAME=FAT:FQL_AUDITING_CLIENT_TEMPLATE.FAT&amp;display_string=Audit&amp;VAR:KEY=ZSNAHGRAHO&amp;VAR:QUERY=RkZfRUJJVERBX09QRVIoUVRSLDQvMS8yMDA5LDYvMzAvMjAwOSwsLFVTRCk=&amp;WINDOW=FIRST_POPUP&amp;HEIGH","T=450&amp;WIDTH=450&amp;START_MAXIMIZED=FALSE&amp;VAR:CALENDAR=US&amp;VAR:SYMBOL=GNW&amp;VAR:INDEX=0"}</definedName>
    <definedName name="_61__FDSAUDITLINK__" hidden="1">{"fdsup://directions/FAT Viewer?action=UPDATE&amp;creator=factset&amp;DYN_ARGS=TRUE&amp;DOC_NAME=FAT:FQL_AUDITING_CLIENT_TEMPLATE.FAT&amp;display_string=Audit&amp;VAR:KEY=TWRMDUXGBK&amp;VAR:QUERY=RkZfRUJJVERBX09QRVIoUVRSLDQvMS8yMDA5LDYvMzAvMjAwOSwsLFVTRCk=&amp;WINDOW=FIRST_POPUP&amp;HEIGH","T=450&amp;WIDTH=450&amp;START_MAXIMIZED=FALSE&amp;VAR:CALENDAR=US&amp;VAR:SYMBOL=VZ&amp;VAR:INDEX=0"}</definedName>
    <definedName name="_610__FDSAUDITLINK__" hidden="1">{"fdsup://directions/FAT Viewer?action=UPDATE&amp;creator=factset&amp;DYN_ARGS=TRUE&amp;DOC_NAME=FAT:FQL_AUDITING_CLIENT_TEMPLATE.FAT&amp;display_string=Audit&amp;VAR:KEY=RAZALQXGBK&amp;VAR:QUERY=RkZfRUJJVERBX09QRVIoUVRSLDQvMS8yMDEwLDYvMzAvMjAxMCwsLFVTRCk=&amp;WINDOW=FIRST_POPUP&amp;HEIGH","T=450&amp;WIDTH=450&amp;START_MAXIMIZED=FALSE&amp;VAR:CALENDAR=US&amp;VAR:SYMBOL=GNW&amp;VAR:INDEX=0"}</definedName>
    <definedName name="_611__FDSAUDITLINK__" hidden="1">{"fdsup://directions/FAT Viewer?action=UPDATE&amp;creator=factset&amp;DYN_ARGS=TRUE&amp;DOC_NAME=FAT:FQL_AUDITING_CLIENT_TEMPLATE.FAT&amp;display_string=Audit&amp;VAR:KEY=NMVQVOHYVY&amp;VAR:QUERY=RkZfRUJJVERBX09QRVIoUVRSLDQvMS8yMDA5LDYvMzAvMjAwOSwsLFVTRCk=&amp;WINDOW=FIRST_POPUP&amp;HEIGH","T=450&amp;WIDTH=450&amp;START_MAXIMIZED=FALSE&amp;VAR:CALENDAR=US&amp;VAR:SYMBOL=GME&amp;VAR:INDEX=0"}</definedName>
    <definedName name="_612__FDSAUDITLINK__" hidden="1">{"fdsup://directions/FAT Viewer?action=UPDATE&amp;creator=factset&amp;DYN_ARGS=TRUE&amp;DOC_NAME=FAT:FQL_AUDITING_CLIENT_TEMPLATE.FAT&amp;display_string=Audit&amp;VAR:KEY=TMJSVITSZU&amp;VAR:QUERY=RkZfRUJJVERBX09QRVIoUVRSLDQvMS8yMDEwLDYvMzAvMjAxMCwsLFVTRCk=&amp;WINDOW=FIRST_POPUP&amp;HEIGH","T=450&amp;WIDTH=450&amp;START_MAXIMIZED=FALSE&amp;VAR:CALENDAR=US&amp;VAR:SYMBOL=GME&amp;VAR:INDEX=0"}</definedName>
    <definedName name="_613__FDSAUDITLINK__" hidden="1">{"fdsup://directions/FAT Viewer?action=UPDATE&amp;creator=factset&amp;DYN_ARGS=TRUE&amp;DOC_NAME=FAT:FQL_AUDITING_CLIENT_TEMPLATE.FAT&amp;display_string=Audit&amp;VAR:KEY=PGDKLSTWDU&amp;VAR:QUERY=RkZfRUJJVERBX09QRVIoUVRSLDQvMS8yMDA5LDYvMzAvMjAwOSwsLFVTRCk=&amp;WINDOW=FIRST_POPUP&amp;HEIGH","T=450&amp;WIDTH=450&amp;START_MAXIMIZED=FALSE&amp;VAR:CALENDAR=US&amp;VAR:SYMBOL=GLW&amp;VAR:INDEX=0"}</definedName>
    <definedName name="_614__FDSAUDITLINK__" hidden="1">{"fdsup://directions/FAT Viewer?action=UPDATE&amp;creator=factset&amp;DYN_ARGS=TRUE&amp;DOC_NAME=FAT:FQL_AUDITING_CLIENT_TEMPLATE.FAT&amp;display_string=Audit&amp;VAR:KEY=FYDMXSNYVK&amp;VAR:QUERY=RkZfRUJJVERBX09QRVIoUVRSLDQvMS8yMDEwLDYvMzAvMjAxMCwsLFVTRCk=&amp;WINDOW=FIRST_POPUP&amp;HEIGH","T=450&amp;WIDTH=450&amp;START_MAXIMIZED=FALSE&amp;VAR:CALENDAR=US&amp;VAR:SYMBOL=GLW&amp;VAR:INDEX=0"}</definedName>
    <definedName name="_615__FDSAUDITLINK__" hidden="1">{"fdsup://directions/FAT Viewer?action=UPDATE&amp;creator=factset&amp;DYN_ARGS=TRUE&amp;DOC_NAME=FAT:FQL_AUDITING_CLIENT_TEMPLATE.FAT&amp;display_string=Audit&amp;VAR:KEY=DWZWHMJMZM&amp;VAR:QUERY=RkZfRUJJVERBX09QRVIoUVRSLDQvMS8yMDA5LDYvMzAvMjAwOSwsLFVTRCk=&amp;WINDOW=FIRST_POPUP&amp;HEIGH","T=450&amp;WIDTH=450&amp;START_MAXIMIZED=FALSE&amp;VAR:CALENDAR=US&amp;VAR:SYMBOL=GIS&amp;VAR:INDEX=0"}</definedName>
    <definedName name="_616__FDSAUDITLINK__" hidden="1">{"fdsup://directions/FAT Viewer?action=UPDATE&amp;creator=factset&amp;DYN_ARGS=TRUE&amp;DOC_NAME=FAT:FQL_AUDITING_CLIENT_TEMPLATE.FAT&amp;display_string=Audit&amp;VAR:KEY=RIHOFKROZQ&amp;VAR:QUERY=RkZfRUJJVERBX09QRVIoUVRSLDQvMS8yMDEwLDYvMzAvMjAxMCwsLFVTRCk=&amp;WINDOW=FIRST_POPUP&amp;HEIGH","T=450&amp;WIDTH=450&amp;START_MAXIMIZED=FALSE&amp;VAR:CALENDAR=US&amp;VAR:SYMBOL=GIS&amp;VAR:INDEX=0"}</definedName>
    <definedName name="_617__FDSAUDITLINK__" hidden="1">{"fdsup://directions/FAT Viewer?action=UPDATE&amp;creator=factset&amp;DYN_ARGS=TRUE&amp;DOC_NAME=FAT:FQL_AUDITING_CLIENT_TEMPLATE.FAT&amp;display_string=Audit&amp;VAR:KEY=BGFOTGZAVM&amp;VAR:QUERY=RkZfRUJJVERBX09QRVIoUVRSLDQvMS8yMDA5LDYvMzAvMjAwOSwsLFVTRCk=&amp;WINDOW=FIRST_POPUP&amp;HEIGH","T=450&amp;WIDTH=450&amp;START_MAXIMIZED=FALSE&amp;VAR:CALENDAR=US&amp;VAR:SYMBOL=GILD&amp;VAR:INDEX=0"}</definedName>
    <definedName name="_618__FDSAUDITLINK__" hidden="1">{"fdsup://directions/FAT Viewer?action=UPDATE&amp;creator=factset&amp;DYN_ARGS=TRUE&amp;DOC_NAME=FAT:FQL_AUDITING_CLIENT_TEMPLATE.FAT&amp;display_string=Audit&amp;VAR:KEY=DENYDEVYLE&amp;VAR:QUERY=RkZfRUJJVERBX09QRVIoUVRSLDQvMS8yMDEwLDYvMzAvMjAxMCwsLFVTRCk=&amp;WINDOW=FIRST_POPUP&amp;HEIGH","T=450&amp;WIDTH=450&amp;START_MAXIMIZED=FALSE&amp;VAR:CALENDAR=US&amp;VAR:SYMBOL=GILD&amp;VAR:INDEX=0"}</definedName>
    <definedName name="_619__FDSAUDITLINK__" hidden="1">{"fdsup://directions/FAT Viewer?action=UPDATE&amp;creator=factset&amp;DYN_ARGS=TRUE&amp;DOC_NAME=FAT:FQL_AUDITING_CLIENT_TEMPLATE.FAT&amp;display_string=Audit&amp;VAR:KEY=RIBOHWXGHK&amp;VAR:QUERY=RkZfRUJJVERBX09QRVIoUVRSLDQvMS8yMDA5LDYvMzAvMjAwOSwsLFVTRCk=&amp;WINDOW=FIRST_POPUP&amp;HEIGH","T=450&amp;WIDTH=450&amp;START_MAXIMIZED=FALSE&amp;VAR:CALENDAR=US&amp;VAR:SYMBOL=GENZ&amp;VAR:INDEX=0"}</definedName>
    <definedName name="_62__FDSAUDITLINK__" hidden="1">{"fdsup://directions/FAT Viewer?action=UPDATE&amp;creator=factset&amp;DYN_ARGS=TRUE&amp;DOC_NAME=FAT:FQL_AUDITING_CLIENT_TEMPLATE.FAT&amp;display_string=Audit&amp;VAR:KEY=XWXMRCJGTU&amp;VAR:QUERY=RkZfRUJJVERBX09QRVIoUVRSLDQvMS8yMDEwLDYvMzAvMjAxMCwsLFVTRCk=&amp;WINDOW=FIRST_POPUP&amp;HEIGH","T=450&amp;WIDTH=450&amp;START_MAXIMIZED=FALSE&amp;VAR:CALENDAR=US&amp;VAR:SYMBOL=VZ&amp;VAR:INDEX=0"}</definedName>
    <definedName name="_620__FDSAUDITLINK__" hidden="1">{"fdsup://directions/FAT Viewer?action=UPDATE&amp;creator=factset&amp;DYN_ARGS=TRUE&amp;DOC_NAME=FAT:FQL_AUDITING_CLIENT_TEMPLATE.FAT&amp;display_string=Audit&amp;VAR:KEY=TQBGZUJSRC&amp;VAR:QUERY=RkZfRUJJVERBX09QRVIoUVRSLDQvMS8yMDEwLDYvMzAvMjAxMCwsLFVTRCk=&amp;WINDOW=FIRST_POPUP&amp;HEIGH","T=450&amp;WIDTH=450&amp;START_MAXIMIZED=FALSE&amp;VAR:CALENDAR=US&amp;VAR:SYMBOL=GENZ&amp;VAR:INDEX=0"}</definedName>
    <definedName name="_621__FDSAUDITLINK__" hidden="1">{"fdsup://directions/FAT Viewer?action=UPDATE&amp;creator=factset&amp;DYN_ARGS=TRUE&amp;DOC_NAME=FAT:FQL_AUDITING_CLIENT_TEMPLATE.FAT&amp;display_string=Audit&amp;VAR:KEY=NGLCNCBMTG&amp;VAR:QUERY=RkZfRUJJVERBX09QRVIoUVRSLDQvMS8yMDA5LDYvMzAvMjAwOSwsLFVTRCk=&amp;WINDOW=FIRST_POPUP&amp;HEIGH","T=450&amp;WIDTH=450&amp;START_MAXIMIZED=FALSE&amp;VAR:CALENDAR=US&amp;VAR:SYMBOL=GE&amp;VAR:INDEX=0"}</definedName>
    <definedName name="_622__FDSAUDITLINK__" hidden="1">{"fdsup://directions/FAT Viewer?action=UPDATE&amp;creator=factset&amp;DYN_ARGS=TRUE&amp;DOC_NAME=FAT:FQL_AUDITING_CLIENT_TEMPLATE.FAT&amp;display_string=Audit&amp;VAR:KEY=VELCHEZYZU&amp;VAR:QUERY=RkZfRUJJVERBX09QRVIoUVRSLDQvMS8yMDEwLDYvMzAvMjAxMCwsLFVTRCk=&amp;WINDOW=FIRST_POPUP&amp;HEIGH","T=450&amp;WIDTH=450&amp;START_MAXIMIZED=FALSE&amp;VAR:CALENDAR=US&amp;VAR:SYMBOL=GE&amp;VAR:INDEX=0"}</definedName>
    <definedName name="_623__FDSAUDITLINK__" hidden="1">{"fdsup://directions/FAT Viewer?action=UPDATE&amp;creator=factset&amp;DYN_ARGS=TRUE&amp;DOC_NAME=FAT:FQL_AUDITING_CLIENT_TEMPLATE.FAT&amp;display_string=Audit&amp;VAR:KEY=JONMNQLKFG&amp;VAR:QUERY=RkZfRUJJVERBX09QRVIoUVRSLDQvMS8yMDA5LDYvMzAvMjAwOSwsLFVTRCk=&amp;WINDOW=FIRST_POPUP&amp;HEIGH","T=450&amp;WIDTH=450&amp;START_MAXIMIZED=FALSE&amp;VAR:CALENDAR=US&amp;VAR:SYMBOL=GD&amp;VAR:INDEX=0"}</definedName>
    <definedName name="_624__FDSAUDITLINK__" hidden="1">{"fdsup://directions/FAT Viewer?action=UPDATE&amp;creator=factset&amp;DYN_ARGS=TRUE&amp;DOC_NAME=FAT:FQL_AUDITING_CLIENT_TEMPLATE.FAT&amp;display_string=Audit&amp;VAR:KEY=HYZSZUTCDM&amp;VAR:QUERY=RkZfRUJJVERBX09QRVIoUVRSLDQvMS8yMDEwLDYvMzAvMjAxMCwsLFVTRCk=&amp;WINDOW=FIRST_POPUP&amp;HEIGH","T=450&amp;WIDTH=450&amp;START_MAXIMIZED=FALSE&amp;VAR:CALENDAR=US&amp;VAR:SYMBOL=GD&amp;VAR:INDEX=0"}</definedName>
    <definedName name="_625__FDSAUDITLINK__" hidden="1">{"fdsup://directions/FAT Viewer?action=UPDATE&amp;creator=factset&amp;DYN_ARGS=TRUE&amp;DOC_NAME=FAT:FQL_AUDITING_CLIENT_TEMPLATE.FAT&amp;display_string=Audit&amp;VAR:KEY=ZOPKHGXYNI&amp;VAR:QUERY=RkZfRUJJVERBX09QRVIoUVRSLDQvMS8yMDA5LDYvMzAvMjAwOSwsLFVTRCk=&amp;WINDOW=FIRST_POPUP&amp;HEIGH","T=450&amp;WIDTH=450&amp;START_MAXIMIZED=FALSE&amp;VAR:CALENDAR=US&amp;VAR:SYMBOL=GCI&amp;VAR:INDEX=0"}</definedName>
    <definedName name="_626__FDSAUDITLINK__" hidden="1">{"fdsup://directions/FAT Viewer?action=UPDATE&amp;creator=factset&amp;DYN_ARGS=TRUE&amp;DOC_NAME=FAT:FQL_AUDITING_CLIENT_TEMPLATE.FAT&amp;display_string=Audit&amp;VAR:KEY=XIHKZSHGVG&amp;VAR:QUERY=RkZfRUJJVERBX09QRVIoUVRSLDQvMS8yMDEwLDYvMzAvMjAxMCwsLFVTRCk=&amp;WINDOW=FIRST_POPUP&amp;HEIGH","T=450&amp;WIDTH=450&amp;START_MAXIMIZED=FALSE&amp;VAR:CALENDAR=US&amp;VAR:SYMBOL=GCI&amp;VAR:INDEX=0"}</definedName>
    <definedName name="_627__FDSAUDITLINK__" hidden="1">{"fdsup://directions/FAT Viewer?action=UPDATE&amp;creator=factset&amp;DYN_ARGS=TRUE&amp;DOC_NAME=FAT:FQL_AUDITING_CLIENT_TEMPLATE.FAT&amp;display_string=Audit&amp;VAR:KEY=NWJEPWJWHM&amp;VAR:QUERY=RkZfRUJJVERBX09QRVIoUVRSLDQvMS8yMDA5LDYvMzAvMjAwOSwsLFVTRCk=&amp;WINDOW=FIRST_POPUP&amp;HEIGH","T=450&amp;WIDTH=450&amp;START_MAXIMIZED=FALSE&amp;VAR:CALENDAR=US&amp;VAR:SYMBOL=GAS&amp;VAR:INDEX=0"}</definedName>
    <definedName name="_628__FDSAUDITLINK__" hidden="1">{"fdsup://directions/FAT Viewer?action=UPDATE&amp;creator=factset&amp;DYN_ARGS=TRUE&amp;DOC_NAME=FAT:FQL_AUDITING_CLIENT_TEMPLATE.FAT&amp;display_string=Audit&amp;VAR:KEY=DELCHGFIZK&amp;VAR:QUERY=RkZfRUJJVERBX09QRVIoUVRSLDQvMS8yMDEwLDYvMzAvMjAxMCwsLFVTRCk=&amp;WINDOW=FIRST_POPUP&amp;HEIGH","T=450&amp;WIDTH=450&amp;START_MAXIMIZED=FALSE&amp;VAR:CALENDAR=US&amp;VAR:SYMBOL=GAS&amp;VAR:INDEX=0"}</definedName>
    <definedName name="_629__FDSAUDITLINK__" hidden="1">{"fdsup://directions/FAT Viewer?action=UPDATE&amp;creator=factset&amp;DYN_ARGS=TRUE&amp;DOC_NAME=FAT:FQL_AUDITING_CLIENT_TEMPLATE.FAT&amp;display_string=Audit&amp;VAR:KEY=PSBEPOTQFI&amp;VAR:QUERY=RkZfRUJJVERBX09QRVIoUVRSLDQvMS8yMDA5LDYvMzAvMjAwOSwsLFVTRCk=&amp;WINDOW=FIRST_POPUP&amp;HEIGH","T=450&amp;WIDTH=450&amp;START_MAXIMIZED=FALSE&amp;VAR:CALENDAR=US&amp;VAR:SYMBOL=FTR&amp;VAR:INDEX=0"}</definedName>
    <definedName name="_63__FDSAUDITLINK__" hidden="1">{"fdsup://directions/FAT Viewer?action=UPDATE&amp;creator=factset&amp;DYN_ARGS=TRUE&amp;DOC_NAME=FAT:FQL_AUDITING_CLIENT_TEMPLATE.FAT&amp;display_string=Audit&amp;VAR:KEY=JYTWPOHYXI&amp;VAR:QUERY=RkZfRUJJVERBX09QRVIoUVRSLDQvMS8yMDA5LDYvMzAvMjAwOSwsLFVTRCk=&amp;WINDOW=FIRST_POPUP&amp;HEIGH","T=450&amp;WIDTH=450&amp;START_MAXIMIZED=FALSE&amp;VAR:CALENDAR=US&amp;VAR:SYMBOL=VTR&amp;VAR:INDEX=0"}</definedName>
    <definedName name="_630__FDSAUDITLINK__" hidden="1">{"fdsup://directions/FAT Viewer?action=UPDATE&amp;creator=factset&amp;DYN_ARGS=TRUE&amp;DOC_NAME=FAT:FQL_AUDITING_CLIENT_TEMPLATE.FAT&amp;display_string=Audit&amp;VAR:KEY=PYTORKRKXA&amp;VAR:QUERY=RkZfRUJJVERBX09QRVIoUVRSLDQvMS8yMDEwLDYvMzAvMjAxMCwsLFVTRCk=&amp;WINDOW=FIRST_POPUP&amp;HEIGH","T=450&amp;WIDTH=450&amp;START_MAXIMIZED=FALSE&amp;VAR:CALENDAR=US&amp;VAR:SYMBOL=FTR&amp;VAR:INDEX=0"}</definedName>
    <definedName name="_631__FDSAUDITLINK__" hidden="1">{"fdsup://directions/FAT Viewer?action=UPDATE&amp;creator=factset&amp;DYN_ARGS=TRUE&amp;DOC_NAME=FAT:FQL_AUDITING_CLIENT_TEMPLATE.FAT&amp;display_string=Audit&amp;VAR:KEY=JITQVIHKBS&amp;VAR:QUERY=RkZfRUJJVERBX09QRVIoUVRSLDQvMS8yMDA5LDYvMzAvMjAwOSwsLFVTRCk=&amp;WINDOW=FIRST_POPUP&amp;HEIGH","T=450&amp;WIDTH=450&amp;START_MAXIMIZED=FALSE&amp;VAR:CALENDAR=US&amp;VAR:SYMBOL=FTI&amp;VAR:INDEX=0"}</definedName>
    <definedName name="_632__FDSAUDITLINK__" hidden="1">{"fdsup://directions/FAT Viewer?action=UPDATE&amp;creator=factset&amp;DYN_ARGS=TRUE&amp;DOC_NAME=FAT:FQL_AUDITING_CLIENT_TEMPLATE.FAT&amp;display_string=Audit&amp;VAR:KEY=FKFUBADUNC&amp;VAR:QUERY=RkZfRUJJVERBX09QRVIoUVRSLDQvMS8yMDEwLDYvMzAvMjAxMCwsLFVTRCk=&amp;WINDOW=FIRST_POPUP&amp;HEIGH","T=450&amp;WIDTH=450&amp;START_MAXIMIZED=FALSE&amp;VAR:CALENDAR=US&amp;VAR:SYMBOL=FTI&amp;VAR:INDEX=0"}</definedName>
    <definedName name="_633__FDSAUDITLINK__" hidden="1">{"fdsup://directions/FAT Viewer?action=UPDATE&amp;creator=factset&amp;DYN_ARGS=TRUE&amp;DOC_NAME=FAT:FQL_AUDITING_CLIENT_TEMPLATE.FAT&amp;display_string=Audit&amp;VAR:KEY=BIDGVSHURM&amp;VAR:QUERY=RkZfRUJJVERBX09QRVIoUVRSLDQvMS8yMDA5LDYvMzAvMjAwOSwsLFVTRCk=&amp;WINDOW=FIRST_POPUP&amp;HEIGH","T=450&amp;WIDTH=450&amp;START_MAXIMIZED=FALSE&amp;VAR:CALENDAR=US&amp;VAR:SYMBOL=FSLR&amp;VAR:INDEX=0"}</definedName>
    <definedName name="_634__FDSAUDITLINK__" hidden="1">{"fdsup://directions/FAT Viewer?action=UPDATE&amp;creator=factset&amp;DYN_ARGS=TRUE&amp;DOC_NAME=FAT:FQL_AUDITING_CLIENT_TEMPLATE.FAT&amp;display_string=Audit&amp;VAR:KEY=BYNYJMLOJK&amp;VAR:QUERY=RkZfRUJJVERBX09QRVIoUVRSLDQvMS8yMDEwLDYvMzAvMjAxMCwsLFVTRCk=&amp;WINDOW=FIRST_POPUP&amp;HEIGH","T=450&amp;WIDTH=450&amp;START_MAXIMIZED=FALSE&amp;VAR:CALENDAR=US&amp;VAR:SYMBOL=FSLR&amp;VAR:INDEX=0"}</definedName>
    <definedName name="_635__FDSAUDITLINK__" hidden="1">{"fdsup://directions/FAT Viewer?action=UPDATE&amp;creator=factset&amp;DYN_ARGS=TRUE&amp;DOC_NAME=FAT:FQL_AUDITING_CLIENT_TEMPLATE.FAT&amp;display_string=Audit&amp;VAR:KEY=DGZWXQNETG&amp;VAR:QUERY=RkZfRUJJVERBX09QRVIoUVRSLDQvMS8yMDA5LDYvMzAvMjAwOSwsLFVTRCk=&amp;WINDOW=FIRST_POPUP&amp;HEIGH","T=450&amp;WIDTH=450&amp;START_MAXIMIZED=FALSE&amp;VAR:CALENDAR=US&amp;VAR:SYMBOL=FRX&amp;VAR:INDEX=0"}</definedName>
    <definedName name="_636__FDSAUDITLINK__" hidden="1">{"fdsup://directions/FAT Viewer?action=UPDATE&amp;creator=factset&amp;DYN_ARGS=TRUE&amp;DOC_NAME=FAT:FQL_AUDITING_CLIENT_TEMPLATE.FAT&amp;display_string=Audit&amp;VAR:KEY=JSLGDCHWRQ&amp;VAR:QUERY=RkZfRUJJVERBX09QRVIoUVRSLDQvMS8yMDEwLDYvMzAvMjAxMCwsLFVTRCk=&amp;WINDOW=FIRST_POPUP&amp;HEIGH","T=450&amp;WIDTH=450&amp;START_MAXIMIZED=FALSE&amp;VAR:CALENDAR=US&amp;VAR:SYMBOL=FRX&amp;VAR:INDEX=0"}</definedName>
    <definedName name="_637__FDSAUDITLINK__" hidden="1">{"fdsup://directions/FAT Viewer?action=UPDATE&amp;creator=factset&amp;DYN_ARGS=TRUE&amp;DOC_NAME=FAT:FQL_AUDITING_CLIENT_TEMPLATE.FAT&amp;display_string=Audit&amp;VAR:KEY=FEDMFYXMFW&amp;VAR:QUERY=RkZfRUJJVERBX09QRVIoUVRSLDQvMS8yMDA5LDYvMzAvMjAwOSwsLFVTRCk=&amp;WINDOW=FIRST_POPUP&amp;HEIGH","T=450&amp;WIDTH=450&amp;START_MAXIMIZED=FALSE&amp;VAR:CALENDAR=US&amp;VAR:SYMBOL=FO&amp;VAR:INDEX=0"}</definedName>
    <definedName name="_638__FDSAUDITLINK__" hidden="1">{"fdsup://directions/FAT Viewer?action=UPDATE&amp;creator=factset&amp;DYN_ARGS=TRUE&amp;DOC_NAME=FAT:FQL_AUDITING_CLIENT_TEMPLATE.FAT&amp;display_string=Audit&amp;VAR:KEY=TANWJARMLE&amp;VAR:QUERY=RkZfRUJJVERBX09QRVIoUVRSLDQvMS8yMDEwLDYvMzAvMjAxMCwsLFVTRCk=&amp;WINDOW=FIRST_POPUP&amp;HEIGH","T=450&amp;WIDTH=450&amp;START_MAXIMIZED=FALSE&amp;VAR:CALENDAR=US&amp;VAR:SYMBOL=FO&amp;VAR:INDEX=0"}</definedName>
    <definedName name="_639__FDSAUDITLINK__" hidden="1">{"fdsup://directions/FAT Viewer?action=UPDATE&amp;creator=factset&amp;DYN_ARGS=TRUE&amp;DOC_NAME=FAT:FQL_AUDITING_CLIENT_TEMPLATE.FAT&amp;display_string=Audit&amp;VAR:KEY=JSPWFMDCLU&amp;VAR:QUERY=RkZfRUJJVERBX09QRVIoUVRSLDQvMS8yMDA5LDYvMzAvMjAwOSwsLFVTRCk=&amp;WINDOW=FIRST_POPUP&amp;HEIGH","T=450&amp;WIDTH=450&amp;START_MAXIMIZED=FALSE&amp;VAR:CALENDAR=US&amp;VAR:SYMBOL=FMC&amp;VAR:INDEX=0"}</definedName>
    <definedName name="_64__FDSAUDITLINK__" hidden="1">{"fdsup://directions/FAT Viewer?action=UPDATE&amp;creator=factset&amp;DYN_ARGS=TRUE&amp;DOC_NAME=FAT:FQL_AUDITING_CLIENT_TEMPLATE.FAT&amp;display_string=Audit&amp;VAR:KEY=ZGZWRKBGDO&amp;VAR:QUERY=RkZfRUJJVERBX09QRVIoUVRSLDQvMS8yMDEwLDYvMzAvMjAxMCwsLFVTRCk=&amp;WINDOW=FIRST_POPUP&amp;HEIGH","T=450&amp;WIDTH=450&amp;START_MAXIMIZED=FALSE&amp;VAR:CALENDAR=US&amp;VAR:SYMBOL=VTR&amp;VAR:INDEX=0"}</definedName>
    <definedName name="_640__FDSAUDITLINK__" hidden="1">{"fdsup://directions/FAT Viewer?action=UPDATE&amp;creator=factset&amp;DYN_ARGS=TRUE&amp;DOC_NAME=FAT:FQL_AUDITING_CLIENT_TEMPLATE.FAT&amp;display_string=Audit&amp;VAR:KEY=LUBWJSPQZY&amp;VAR:QUERY=RkZfRUJJVERBX09QRVIoUVRSLDQvMS8yMDEwLDYvMzAvMjAxMCwsLFVTRCk=&amp;WINDOW=FIRST_POPUP&amp;HEIGH","T=450&amp;WIDTH=450&amp;START_MAXIMIZED=FALSE&amp;VAR:CALENDAR=US&amp;VAR:SYMBOL=FMC&amp;VAR:INDEX=0"}</definedName>
    <definedName name="_641__FDSAUDITLINK__" hidden="1">{"fdsup://directions/FAT Viewer?action=UPDATE&amp;creator=factset&amp;DYN_ARGS=TRUE&amp;DOC_NAME=FAT:FQL_AUDITING_CLIENT_TEMPLATE.FAT&amp;display_string=Audit&amp;VAR:KEY=NKBEFQHERQ&amp;VAR:QUERY=RkZfRUJJVERBX09QRVIoUVRSLDQvMS8yMDA5LDYvMzAvMjAwOSwsLFVTRCk=&amp;WINDOW=FIRST_POPUP&amp;HEIGH","T=450&amp;WIDTH=450&amp;START_MAXIMIZED=FALSE&amp;VAR:CALENDAR=US&amp;VAR:SYMBOL=FLS&amp;VAR:INDEX=0"}</definedName>
    <definedName name="_642__FDSAUDITLINK__" hidden="1">{"fdsup://directions/FAT Viewer?action=UPDATE&amp;creator=factset&amp;DYN_ARGS=TRUE&amp;DOC_NAME=FAT:FQL_AUDITING_CLIENT_TEMPLATE.FAT&amp;display_string=Audit&amp;VAR:KEY=TITUDYNYNS&amp;VAR:QUERY=RkZfRUJJVERBX09QRVIoUVRSLDQvMS8yMDEwLDYvMzAvMjAxMCwsLFVTRCk=&amp;WINDOW=FIRST_POPUP&amp;HEIGH","T=450&amp;WIDTH=450&amp;START_MAXIMIZED=FALSE&amp;VAR:CALENDAR=US&amp;VAR:SYMBOL=FLS&amp;VAR:INDEX=0"}</definedName>
    <definedName name="_643__FDSAUDITLINK__" hidden="1">{"fdsup://directions/FAT Viewer?action=UPDATE&amp;creator=factset&amp;DYN_ARGS=TRUE&amp;DOC_NAME=FAT:FQL_AUDITING_CLIENT_TEMPLATE.FAT&amp;display_string=Audit&amp;VAR:KEY=FIXABYVSPC&amp;VAR:QUERY=RkZfRUJJVERBX09QRVIoUVRSLDQvMS8yMDA5LDYvMzAvMjAwOSwsLFVTRCk=&amp;WINDOW=FIRST_POPUP&amp;HEIGH","T=450&amp;WIDTH=450&amp;START_MAXIMIZED=FALSE&amp;VAR:CALENDAR=US&amp;VAR:SYMBOL=FLR&amp;VAR:INDEX=0"}</definedName>
    <definedName name="_644__FDSAUDITLINK__" hidden="1">{"fdsup://directions/FAT Viewer?action=UPDATE&amp;creator=factset&amp;DYN_ARGS=TRUE&amp;DOC_NAME=FAT:FQL_AUDITING_CLIENT_TEMPLATE.FAT&amp;display_string=Audit&amp;VAR:KEY=DKVCHEPCFM&amp;VAR:QUERY=RkZfRUJJVERBX09QRVIoUVRSLDQvMS8yMDEwLDYvMzAvMjAxMCwsLFVTRCk=&amp;WINDOW=FIRST_POPUP&amp;HEIGH","T=450&amp;WIDTH=450&amp;START_MAXIMIZED=FALSE&amp;VAR:CALENDAR=US&amp;VAR:SYMBOL=FLR&amp;VAR:INDEX=0"}</definedName>
    <definedName name="_645__FDSAUDITLINK__" hidden="1">{"fdsup://directions/FAT Viewer?action=UPDATE&amp;creator=factset&amp;DYN_ARGS=TRUE&amp;DOC_NAME=FAT:FQL_AUDITING_CLIENT_TEMPLATE.FAT&amp;display_string=Audit&amp;VAR:KEY=LSHOFWZWTS&amp;VAR:QUERY=RkZfRUJJVERBX09QRVIoUVRSLDQvMS8yMDA5LDYvMzAvMjAwOSwsLFVTRCk=&amp;WINDOW=FIRST_POPUP&amp;HEIGH","T=450&amp;WIDTH=450&amp;START_MAXIMIZED=FALSE&amp;VAR:CALENDAR=US&amp;VAR:SYMBOL=FLIR&amp;VAR:INDEX=0"}</definedName>
    <definedName name="_646__FDSAUDITLINK__" hidden="1">{"fdsup://directions/FAT Viewer?action=UPDATE&amp;creator=factset&amp;DYN_ARGS=TRUE&amp;DOC_NAME=FAT:FQL_AUDITING_CLIENT_TEMPLATE.FAT&amp;display_string=Audit&amp;VAR:KEY=PCVCXSLIDY&amp;VAR:QUERY=RkZfRUJJVERBX09QRVIoUVRSLDQvMS8yMDEwLDYvMzAvMjAxMCwsLFVTRCk=&amp;WINDOW=FIRST_POPUP&amp;HEIGH","T=450&amp;WIDTH=450&amp;START_MAXIMIZED=FALSE&amp;VAR:CALENDAR=US&amp;VAR:SYMBOL=FLIR&amp;VAR:INDEX=0"}</definedName>
    <definedName name="_647__FDSAUDITLINK__" hidden="1">{"fdsup://directions/FAT Viewer?action=UPDATE&amp;creator=factset&amp;DYN_ARGS=TRUE&amp;DOC_NAME=FAT:FQL_AUDITING_CLIENT_TEMPLATE.FAT&amp;display_string=Audit&amp;VAR:KEY=FQHGDCFCJC&amp;VAR:QUERY=RkZfRUJJVERBX09QRVIoUVRSLDQvMS8yMDA5LDYvMzAvMjAwOSwsLFVTRCk=&amp;WINDOW=FIRST_POPUP&amp;HEIGH","T=450&amp;WIDTH=450&amp;START_MAXIMIZED=FALSE&amp;VAR:CALENDAR=US&amp;VAR:SYMBOL=FITB&amp;VAR:INDEX=0"}</definedName>
    <definedName name="_648__FDSAUDITLINK__" hidden="1">{"fdsup://directions/FAT Viewer?action=UPDATE&amp;creator=factset&amp;DYN_ARGS=TRUE&amp;DOC_NAME=FAT:FQL_AUDITING_CLIENT_TEMPLATE.FAT&amp;display_string=Audit&amp;VAR:KEY=TYTKJUBSZG&amp;VAR:QUERY=RkZfRUJJVERBX09QRVIoUVRSLDQvMS8yMDEwLDYvMzAvMjAxMCwsLFVTRCk=&amp;WINDOW=FIRST_POPUP&amp;HEIGH","T=450&amp;WIDTH=450&amp;START_MAXIMIZED=FALSE&amp;VAR:CALENDAR=US&amp;VAR:SYMBOL=FITB&amp;VAR:INDEX=0"}</definedName>
    <definedName name="_649__FDSAUDITLINK__" hidden="1">{"fdsup://directions/FAT Viewer?action=UPDATE&amp;creator=factset&amp;DYN_ARGS=TRUE&amp;DOC_NAME=FAT:FQL_AUDITING_CLIENT_TEMPLATE.FAT&amp;display_string=Audit&amp;VAR:KEY=NGNCTAPQZW&amp;VAR:QUERY=RkZfRUJJVERBX09QRVIoUVRSLDQvMS8yMDA5LDYvMzAvMjAwOSwsLFVTRCk=&amp;WINDOW=FIRST_POPUP&amp;HEIGH","T=450&amp;WIDTH=450&amp;START_MAXIMIZED=FALSE&amp;VAR:CALENDAR=US&amp;VAR:SYMBOL=FISV&amp;VAR:INDEX=0"}</definedName>
    <definedName name="_65__FDSAUDITLINK__" hidden="1">{"fdsup://directions/FAT Viewer?action=UPDATE&amp;creator=factset&amp;DYN_ARGS=TRUE&amp;DOC_NAME=FAT:FQL_AUDITING_CLIENT_TEMPLATE.FAT&amp;display_string=Audit&amp;VAR:KEY=HWVQTGHUZA&amp;VAR:QUERY=RkZfRUJJVERBX09QRVIoUVRSLDQvMS8yMDA5LDYvMzAvMjAwOSwsLFVTRCk=&amp;WINDOW=FIRST_POPUP&amp;HEIGH","T=450&amp;WIDTH=450&amp;START_MAXIMIZED=FALSE&amp;VAR:CALENDAR=US&amp;VAR:SYMBOL=VRSN&amp;VAR:INDEX=0"}</definedName>
    <definedName name="_650__FDSAUDITLINK__" hidden="1">{"fdsup://directions/FAT Viewer?action=UPDATE&amp;creator=factset&amp;DYN_ARGS=TRUE&amp;DOC_NAME=FAT:FQL_AUDITING_CLIENT_TEMPLATE.FAT&amp;display_string=Audit&amp;VAR:KEY=FQFKVKHWZQ&amp;VAR:QUERY=RkZfRUJJVERBX09QRVIoUVRSLDQvMS8yMDEwLDYvMzAvMjAxMCwsLFVTRCk=&amp;WINDOW=FIRST_POPUP&amp;HEIGH","T=450&amp;WIDTH=450&amp;START_MAXIMIZED=FALSE&amp;VAR:CALENDAR=US&amp;VAR:SYMBOL=FISV&amp;VAR:INDEX=0"}</definedName>
    <definedName name="_651__FDSAUDITLINK__" hidden="1">{"fdsup://directions/FAT Viewer?action=UPDATE&amp;creator=factset&amp;DYN_ARGS=TRUE&amp;DOC_NAME=FAT:FQL_AUDITING_CLIENT_TEMPLATE.FAT&amp;display_string=Audit&amp;VAR:KEY=JSFOJIFELM&amp;VAR:QUERY=RkZfRUJJVERBX09QRVIoUVRSLDQvMS8yMDA5LDYvMzAvMjAwOSwsLFVTRCk=&amp;WINDOW=FIRST_POPUP&amp;HEIGH","T=450&amp;WIDTH=450&amp;START_MAXIMIZED=FALSE&amp;VAR:CALENDAR=US&amp;VAR:SYMBOL=FIS&amp;VAR:INDEX=0"}</definedName>
    <definedName name="_652__FDSAUDITLINK__" hidden="1">{"fdsup://directions/FAT Viewer?action=UPDATE&amp;creator=factset&amp;DYN_ARGS=TRUE&amp;DOC_NAME=FAT:FQL_AUDITING_CLIENT_TEMPLATE.FAT&amp;display_string=Audit&amp;VAR:KEY=NCFMPMPAFA&amp;VAR:QUERY=RkZfRUJJVERBX09QRVIoUVRSLDQvMS8yMDEwLDYvMzAvMjAxMCwsLFVTRCk=&amp;WINDOW=FIRST_POPUP&amp;HEIGH","T=450&amp;WIDTH=450&amp;START_MAXIMIZED=FALSE&amp;VAR:CALENDAR=US&amp;VAR:SYMBOL=FIS&amp;VAR:INDEX=0"}</definedName>
    <definedName name="_653__FDSAUDITLINK__" hidden="1">{"fdsup://directions/FAT Viewer?action=UPDATE&amp;creator=factset&amp;DYN_ARGS=TRUE&amp;DOC_NAME=FAT:FQL_AUDITING_CLIENT_TEMPLATE.FAT&amp;display_string=Audit&amp;VAR:KEY=PORMZSNKXE&amp;VAR:QUERY=RkZfRUJJVERBX09QRVIoUVRSLDQvMS8yMDA5LDYvMzAvMjAwOSwsLFVTRCk=&amp;WINDOW=FIRST_POPUP&amp;HEIGH","T=450&amp;WIDTH=450&amp;START_MAXIMIZED=FALSE&amp;VAR:CALENDAR=US&amp;VAR:SYMBOL=FII&amp;VAR:INDEX=0"}</definedName>
    <definedName name="_654__FDSAUDITLINK__" hidden="1">{"fdsup://directions/FAT Viewer?action=UPDATE&amp;creator=factset&amp;DYN_ARGS=TRUE&amp;DOC_NAME=FAT:FQL_AUDITING_CLIENT_TEMPLATE.FAT&amp;display_string=Audit&amp;VAR:KEY=XSNCNCDYZQ&amp;VAR:QUERY=RkZfRUJJVERBX09QRVIoUVRSLDQvMS8yMDEwLDYvMzAvMjAxMCwsLFVTRCk=&amp;WINDOW=FIRST_POPUP&amp;HEIGH","T=450&amp;WIDTH=450&amp;START_MAXIMIZED=FALSE&amp;VAR:CALENDAR=US&amp;VAR:SYMBOL=FII&amp;VAR:INDEX=0"}</definedName>
    <definedName name="_655__FDSAUDITLINK__" hidden="1">{"fdsup://directions/FAT Viewer?action=UPDATE&amp;creator=factset&amp;DYN_ARGS=TRUE&amp;DOC_NAME=FAT:FQL_AUDITING_CLIENT_TEMPLATE.FAT&amp;display_string=Audit&amp;VAR:KEY=VCDWBMFWFS&amp;VAR:QUERY=RkZfRUJJVERBX09QRVIoUVRSLDQvMS8yMDA5LDYvMzAvMjAwOSwsLFVTRCk=&amp;WINDOW=FIRST_POPUP&amp;HEIGH","T=450&amp;WIDTH=450&amp;START_MAXIMIZED=FALSE&amp;VAR:CALENDAR=US&amp;VAR:SYMBOL=FHN&amp;VAR:INDEX=0"}</definedName>
    <definedName name="_656__FDSAUDITLINK__" hidden="1">{"fdsup://directions/FAT Viewer?action=UPDATE&amp;creator=factset&amp;DYN_ARGS=TRUE&amp;DOC_NAME=FAT:FQL_AUDITING_CLIENT_TEMPLATE.FAT&amp;display_string=Audit&amp;VAR:KEY=TYPKDIVCNK&amp;VAR:QUERY=RkZfRUJJVERBX09QRVIoUVRSLDQvMS8yMDEwLDYvMzAvMjAxMCwsLFVTRCk=&amp;WINDOW=FIRST_POPUP&amp;HEIGH","T=450&amp;WIDTH=450&amp;START_MAXIMIZED=FALSE&amp;VAR:CALENDAR=US&amp;VAR:SYMBOL=FHN&amp;VAR:INDEX=0"}</definedName>
    <definedName name="_657__FDSAUDITLINK__" hidden="1">{"fdsup://directions/FAT Viewer?action=UPDATE&amp;creator=factset&amp;DYN_ARGS=TRUE&amp;DOC_NAME=FAT:FQL_AUDITING_CLIENT_TEMPLATE.FAT&amp;display_string=Audit&amp;VAR:KEY=RALANEZGTY&amp;VAR:QUERY=RkZfRUJJVERBX09QRVIoUVRSLDQvMS8yMDA5LDYvMzAvMjAwOSwsLFVTRCk=&amp;WINDOW=FIRST_POPUP&amp;HEIGH","T=450&amp;WIDTH=450&amp;START_MAXIMIZED=FALSE&amp;VAR:CALENDAR=US&amp;VAR:SYMBOL=FE&amp;VAR:INDEX=0"}</definedName>
    <definedName name="_658__FDSAUDITLINK__" hidden="1">{"fdsup://directions/FAT Viewer?action=UPDATE&amp;creator=factset&amp;DYN_ARGS=TRUE&amp;DOC_NAME=FAT:FQL_AUDITING_CLIENT_TEMPLATE.FAT&amp;display_string=Audit&amp;VAR:KEY=RQBWJGHCLK&amp;VAR:QUERY=RkZfRUJJVERBX09QRVIoUVRSLDQvMS8yMDEwLDYvMzAvMjAxMCwsLFVTRCk=&amp;WINDOW=FIRST_POPUP&amp;HEIGH","T=450&amp;WIDTH=450&amp;START_MAXIMIZED=FALSE&amp;VAR:CALENDAR=US&amp;VAR:SYMBOL=FE&amp;VAR:INDEX=0"}</definedName>
    <definedName name="_659__FDSAUDITLINK__" hidden="1">{"fdsup://directions/FAT Viewer?action=UPDATE&amp;creator=factset&amp;DYN_ARGS=TRUE&amp;DOC_NAME=FAT:FQL_AUDITING_CLIENT_TEMPLATE.FAT&amp;display_string=Audit&amp;VAR:KEY=LONKLYZWTA&amp;VAR:QUERY=RkZfRUJJVERBX09QRVIoUVRSLDQvMS8yMDA5LDYvMzAvMjAwOSwsLFVTRCk=&amp;WINDOW=FIRST_POPUP&amp;HEIGH","T=450&amp;WIDTH=450&amp;START_MAXIMIZED=FALSE&amp;VAR:CALENDAR=US&amp;VAR:SYMBOL=FDX&amp;VAR:INDEX=0"}</definedName>
    <definedName name="_66__FDSAUDITLINK__" hidden="1">{"fdsup://directions/FAT Viewer?action=UPDATE&amp;creator=factset&amp;DYN_ARGS=TRUE&amp;DOC_NAME=FAT:FQL_AUDITING_CLIENT_TEMPLATE.FAT&amp;display_string=Audit&amp;VAR:KEY=ZIVETKXMXC&amp;VAR:QUERY=RkZfRUJJVERBX09QRVIoUVRSLDQvMS8yMDEwLDYvMzAvMjAxMCwsLFVTRCk=&amp;WINDOW=FIRST_POPUP&amp;HEIGH","T=450&amp;WIDTH=450&amp;START_MAXIMIZED=FALSE&amp;VAR:CALENDAR=US&amp;VAR:SYMBOL=VRSN&amp;VAR:INDEX=0"}</definedName>
    <definedName name="_660__FDSAUDITLINK__" hidden="1">{"fdsup://directions/FAT Viewer?action=UPDATE&amp;creator=factset&amp;DYN_ARGS=TRUE&amp;DOC_NAME=FAT:FQL_AUDITING_CLIENT_TEMPLATE.FAT&amp;display_string=Audit&amp;VAR:KEY=JWPODCHGNO&amp;VAR:QUERY=RkZfRUJJVERBX09QRVIoUVRSLDQvMS8yMDEwLDYvMzAvMjAxMCwsLFVTRCk=&amp;WINDOW=FIRST_POPUP&amp;HEIGH","T=450&amp;WIDTH=450&amp;START_MAXIMIZED=FALSE&amp;VAR:CALENDAR=US&amp;VAR:SYMBOL=FDX&amp;VAR:INDEX=0"}</definedName>
    <definedName name="_661__FDSAUDITLINK__" hidden="1">{"fdsup://directions/FAT Viewer?action=UPDATE&amp;creator=factset&amp;DYN_ARGS=TRUE&amp;DOC_NAME=FAT:FQL_AUDITING_CLIENT_TEMPLATE.FAT&amp;display_string=Audit&amp;VAR:KEY=TUXMTETGZY&amp;VAR:QUERY=RkZfRUJJVERBX09QRVIoUVRSLDQvMS8yMDA5LDYvMzAvMjAwOSwsLFVTRCk=&amp;WINDOW=FIRST_POPUP&amp;HEIGH","T=450&amp;WIDTH=450&amp;START_MAXIMIZED=FALSE&amp;VAR:CALENDAR=US&amp;VAR:SYMBOL=FDO&amp;VAR:INDEX=0"}</definedName>
    <definedName name="_662__FDSAUDITLINK__" hidden="1">{"fdsup://directions/FAT Viewer?action=UPDATE&amp;creator=factset&amp;DYN_ARGS=TRUE&amp;DOC_NAME=FAT:FQL_AUDITING_CLIENT_TEMPLATE.FAT&amp;display_string=Audit&amp;VAR:KEY=FYVODOXCFG&amp;VAR:QUERY=RkZfRUJJVERBX09QRVIoUVRSLDQvMS8yMDEwLDYvMzAvMjAxMCwsLFVTRCk=&amp;WINDOW=FIRST_POPUP&amp;HEIGH","T=450&amp;WIDTH=450&amp;START_MAXIMIZED=FALSE&amp;VAR:CALENDAR=US&amp;VAR:SYMBOL=FDO&amp;VAR:INDEX=0"}</definedName>
    <definedName name="_663__FDSAUDITLINK__" hidden="1">{"fdsup://directions/FAT Viewer?action=UPDATE&amp;creator=factset&amp;DYN_ARGS=TRUE&amp;DOC_NAME=FAT:FQL_AUDITING_CLIENT_TEMPLATE.FAT&amp;display_string=Audit&amp;VAR:KEY=LINATWRQVK&amp;VAR:QUERY=RkZfRUJJVERBX09QRVIoUVRSLDQvMS8yMDA5LDYvMzAvMjAwOSwsLFVTRCk=&amp;WINDOW=FIRST_POPUP&amp;HEIGH","T=450&amp;WIDTH=450&amp;START_MAXIMIZED=FALSE&amp;VAR:CALENDAR=US&amp;VAR:SYMBOL=FCX&amp;VAR:INDEX=0"}</definedName>
    <definedName name="_664__FDSAUDITLINK__" hidden="1">{"fdsup://directions/FAT Viewer?action=UPDATE&amp;creator=factset&amp;DYN_ARGS=TRUE&amp;DOC_NAME=FAT:FQL_AUDITING_CLIENT_TEMPLATE.FAT&amp;display_string=Audit&amp;VAR:KEY=RKJYRMHITE&amp;VAR:QUERY=RkZfRUJJVERBX09QRVIoUVRSLDQvMS8yMDEwLDYvMzAvMjAxMCwsLFVTRCk=&amp;WINDOW=FIRST_POPUP&amp;HEIGH","T=450&amp;WIDTH=450&amp;START_MAXIMIZED=FALSE&amp;VAR:CALENDAR=US&amp;VAR:SYMBOL=FCX&amp;VAR:INDEX=0"}</definedName>
    <definedName name="_665__FDSAUDITLINK__" hidden="1">{"fdsup://directions/FAT Viewer?action=UPDATE&amp;creator=factset&amp;DYN_ARGS=TRUE&amp;DOC_NAME=FAT:FQL_AUDITING_CLIENT_TEMPLATE.FAT&amp;display_string=Audit&amp;VAR:KEY=JEZQREPWDW&amp;VAR:QUERY=RkZfRUJJVERBX09QRVIoUVRSLDQvMS8yMDA5LDYvMzAvMjAwOSwsLFVTRCk=&amp;WINDOW=FIRST_POPUP&amp;HEIGH","T=450&amp;WIDTH=450&amp;START_MAXIMIZED=FALSE&amp;VAR:CALENDAR=US&amp;VAR:SYMBOL=FAST&amp;VAR:INDEX=0"}</definedName>
    <definedName name="_666__FDSAUDITLINK__" hidden="1">{"fdsup://directions/FAT Viewer?action=UPDATE&amp;creator=factset&amp;DYN_ARGS=TRUE&amp;DOC_NAME=FAT:FQL_AUDITING_CLIENT_TEMPLATE.FAT&amp;display_string=Audit&amp;VAR:KEY=ZOVGNOLQXS&amp;VAR:QUERY=RkZfRUJJVERBX09QRVIoUVRSLDQvMS8yMDEwLDYvMzAvMjAxMCwsLFVTRCk=&amp;WINDOW=FIRST_POPUP&amp;HEIGH","T=450&amp;WIDTH=450&amp;START_MAXIMIZED=FALSE&amp;VAR:CALENDAR=US&amp;VAR:SYMBOL=FAST&amp;VAR:INDEX=0"}</definedName>
    <definedName name="_667__FDSAUDITLINK__" hidden="1">{"fdsup://directions/FAT Viewer?action=UPDATE&amp;creator=factset&amp;DYN_ARGS=TRUE&amp;DOC_NAME=FAT:FQL_AUDITING_CLIENT_TEMPLATE.FAT&amp;display_string=Audit&amp;VAR:KEY=VQJOJKTYNG&amp;VAR:QUERY=RkZfRUJJVERBX09QRVIoUVRSLDQvMS8yMDA5LDYvMzAvMjAwOSwsLFVTRCk=&amp;WINDOW=FIRST_POPUP&amp;HEIGH","T=450&amp;WIDTH=450&amp;START_MAXIMIZED=FALSE&amp;VAR:CALENDAR=US&amp;VAR:SYMBOL=F&amp;VAR:INDEX=0"}</definedName>
    <definedName name="_668__FDSAUDITLINK__" hidden="1">{"fdsup://directions/FAT Viewer?action=UPDATE&amp;creator=factset&amp;DYN_ARGS=TRUE&amp;DOC_NAME=FAT:FQL_AUDITING_CLIENT_TEMPLATE.FAT&amp;display_string=Audit&amp;VAR:KEY=LCRWTGVGZU&amp;VAR:QUERY=RkZfRUJJVERBX09QRVIoUVRSLDQvMS8yMDEwLDYvMzAvMjAxMCwsLFVTRCk=&amp;WINDOW=FIRST_POPUP&amp;HEIGH","T=450&amp;WIDTH=450&amp;START_MAXIMIZED=FALSE&amp;VAR:CALENDAR=US&amp;VAR:SYMBOL=F&amp;VAR:INDEX=0"}</definedName>
    <definedName name="_669__FDSAUDITLINK__" hidden="1">{"fdsup://directions/FAT Viewer?action=UPDATE&amp;creator=factset&amp;DYN_ARGS=TRUE&amp;DOC_NAME=FAT:FQL_AUDITING_CLIENT_TEMPLATE.FAT&amp;display_string=Audit&amp;VAR:KEY=RSPGJOBADK&amp;VAR:QUERY=RkZfRUJJVERBX09QRVIoUVRSLDQvMS8yMDA5LDYvMzAvMjAwOSwsLFVTRCk=&amp;WINDOW=FIRST_POPUP&amp;HEIGH","T=450&amp;WIDTH=450&amp;START_MAXIMIZED=FALSE&amp;VAR:CALENDAR=US&amp;VAR:SYMBOL=EXPE&amp;VAR:INDEX=0"}</definedName>
    <definedName name="_67__FDSAUDITLINK__" hidden="1">{"fdsup://directions/FAT Viewer?action=UPDATE&amp;creator=factset&amp;DYN_ARGS=TRUE&amp;DOC_NAME=FAT:FQL_AUDITING_CLIENT_TEMPLATE.FAT&amp;display_string=Audit&amp;VAR:KEY=RSXOBMFUNK&amp;VAR:QUERY=RkZfRUJJVERBX09QRVIoUVRSLDQvMS8yMDA5LDYvMzAvMjAwOSwsLFVTRCk=&amp;WINDOW=FIRST_POPUP&amp;HEIGH","T=450&amp;WIDTH=450&amp;START_MAXIMIZED=FALSE&amp;VAR:CALENDAR=US&amp;VAR:SYMBOL=VNO&amp;VAR:INDEX=0"}</definedName>
    <definedName name="_670__FDSAUDITLINK__" hidden="1">{"fdsup://directions/FAT Viewer?action=UPDATE&amp;creator=factset&amp;DYN_ARGS=TRUE&amp;DOC_NAME=FAT:FQL_AUDITING_CLIENT_TEMPLATE.FAT&amp;display_string=Audit&amp;VAR:KEY=NGJWJIJEDE&amp;VAR:QUERY=RkZfRUJJVERBX09QRVIoUVRSLDQvMS8yMDEwLDYvMzAvMjAxMCwsLFVTRCk=&amp;WINDOW=FIRST_POPUP&amp;HEIGH","T=450&amp;WIDTH=450&amp;START_MAXIMIZED=FALSE&amp;VAR:CALENDAR=US&amp;VAR:SYMBOL=EXPE&amp;VAR:INDEX=0"}</definedName>
    <definedName name="_671__FDSAUDITLINK__" hidden="1">{"fdsup://directions/FAT Viewer?action=UPDATE&amp;creator=factset&amp;DYN_ARGS=TRUE&amp;DOC_NAME=FAT:FQL_AUDITING_CLIENT_TEMPLATE.FAT&amp;display_string=Audit&amp;VAR:KEY=LCHWREFKDC&amp;VAR:QUERY=RkZfRUJJVERBX09QRVIoUVRSLDQvMS8yMDA5LDYvMzAvMjAwOSwsLFVTRCk=&amp;WINDOW=FIRST_POPUP&amp;HEIGH","T=450&amp;WIDTH=450&amp;START_MAXIMIZED=FALSE&amp;VAR:CALENDAR=US&amp;VAR:SYMBOL=EXPD&amp;VAR:INDEX=0"}</definedName>
    <definedName name="_672__FDSAUDITLINK__" hidden="1">{"fdsup://directions/FAT Viewer?action=UPDATE&amp;creator=factset&amp;DYN_ARGS=TRUE&amp;DOC_NAME=FAT:FQL_AUDITING_CLIENT_TEMPLATE.FAT&amp;display_string=Audit&amp;VAR:KEY=PAVKRIZSNM&amp;VAR:QUERY=RkZfRUJJVERBX09QRVIoUVRSLDQvMS8yMDEwLDYvMzAvMjAxMCwsLFVTRCk=&amp;WINDOW=FIRST_POPUP&amp;HEIGH","T=450&amp;WIDTH=450&amp;START_MAXIMIZED=FALSE&amp;VAR:CALENDAR=US&amp;VAR:SYMBOL=EXPD&amp;VAR:INDEX=0"}</definedName>
    <definedName name="_673__FDSAUDITLINK__" hidden="1">{"fdsup://directions/FAT Viewer?action=UPDATE&amp;creator=factset&amp;DYN_ARGS=TRUE&amp;DOC_NAME=FAT:FQL_AUDITING_CLIENT_TEMPLATE.FAT&amp;display_string=Audit&amp;VAR:KEY=HSBMZAJIPK&amp;VAR:QUERY=RkZfRUJJVERBX09QRVIoUVRSLDQvMS8yMDA5LDYvMzAvMjAwOSwsLFVTRCk=&amp;WINDOW=FIRST_POPUP&amp;HEIGH","T=450&amp;WIDTH=450&amp;START_MAXIMIZED=FALSE&amp;VAR:CALENDAR=US&amp;VAR:SYMBOL=EXC&amp;VAR:INDEX=0"}</definedName>
    <definedName name="_674__FDSAUDITLINK__" hidden="1">{"fdsup://directions/FAT Viewer?action=UPDATE&amp;creator=factset&amp;DYN_ARGS=TRUE&amp;DOC_NAME=FAT:FQL_AUDITING_CLIENT_TEMPLATE.FAT&amp;display_string=Audit&amp;VAR:KEY=VIXYPABMTM&amp;VAR:QUERY=RkZfRUJJVERBX09QRVIoUVRSLDQvMS8yMDEwLDYvMzAvMjAxMCwsLFVTRCk=&amp;WINDOW=FIRST_POPUP&amp;HEIGH","T=450&amp;WIDTH=450&amp;START_MAXIMIZED=FALSE&amp;VAR:CALENDAR=US&amp;VAR:SYMBOL=EXC&amp;VAR:INDEX=0"}</definedName>
    <definedName name="_675__FDSAUDITLINK__" hidden="1">{"fdsup://directions/FAT Viewer?action=UPDATE&amp;creator=factset&amp;DYN_ARGS=TRUE&amp;DOC_NAME=FAT:FQL_AUDITING_CLIENT_TEMPLATE.FAT&amp;display_string=Audit&amp;VAR:KEY=DWLWBIXEFG&amp;VAR:QUERY=RkZfRUJJVERBX09QRVIoUVRSLDQvMS8yMDA5LDYvMzAvMjAwOSwsLFVTRCk=&amp;WINDOW=FIRST_POPUP&amp;HEIGH","T=450&amp;WIDTH=450&amp;START_MAXIMIZED=FALSE&amp;VAR:CALENDAR=US&amp;VAR:SYMBOL=ETR&amp;VAR:INDEX=0"}</definedName>
    <definedName name="_676__FDSAUDITLINK__" hidden="1">{"fdsup://directions/FAT Viewer?action=UPDATE&amp;creator=factset&amp;DYN_ARGS=TRUE&amp;DOC_NAME=FAT:FQL_AUDITING_CLIENT_TEMPLATE.FAT&amp;display_string=Audit&amp;VAR:KEY=FIJMNUTQPG&amp;VAR:QUERY=RkZfRUJJVERBX09QRVIoUVRSLDQvMS8yMDEwLDYvMzAvMjAxMCwsLFVTRCk=&amp;WINDOW=FIRST_POPUP&amp;HEIGH","T=450&amp;WIDTH=450&amp;START_MAXIMIZED=FALSE&amp;VAR:CALENDAR=US&amp;VAR:SYMBOL=ETR&amp;VAR:INDEX=0"}</definedName>
    <definedName name="_677__FDSAUDITLINK__" hidden="1">{"fdsup://directions/FAT Viewer?action=UPDATE&amp;creator=factset&amp;DYN_ARGS=TRUE&amp;DOC_NAME=FAT:FQL_AUDITING_CLIENT_TEMPLATE.FAT&amp;display_string=Audit&amp;VAR:KEY=XGTKZIFQDW&amp;VAR:QUERY=RkZfRUJJVERBX09QRVIoUVRSLDQvMS8yMDA5LDYvMzAvMjAwOSwsLFVTRCk=&amp;WINDOW=FIRST_POPUP&amp;HEIGH","T=450&amp;WIDTH=450&amp;START_MAXIMIZED=FALSE&amp;VAR:CALENDAR=US&amp;VAR:SYMBOL=ETN&amp;VAR:INDEX=0"}</definedName>
    <definedName name="_678__FDSAUDITLINK__" hidden="1">{"fdsup://directions/FAT Viewer?action=UPDATE&amp;creator=factset&amp;DYN_ARGS=TRUE&amp;DOC_NAME=FAT:FQL_AUDITING_CLIENT_TEMPLATE.FAT&amp;display_string=Audit&amp;VAR:KEY=FSTWDCVCJA&amp;VAR:QUERY=RkZfRUJJVERBX09QRVIoUVRSLDQvMS8yMDEwLDYvMzAvMjAxMCwsLFVTRCk=&amp;WINDOW=FIRST_POPUP&amp;HEIGH","T=450&amp;WIDTH=450&amp;START_MAXIMIZED=FALSE&amp;VAR:CALENDAR=US&amp;VAR:SYMBOL=ETN&amp;VAR:INDEX=0"}</definedName>
    <definedName name="_679__FDSAUDITLINK__" hidden="1">{"fdsup://directions/FAT Viewer?action=UPDATE&amp;creator=factset&amp;DYN_ARGS=TRUE&amp;DOC_NAME=FAT:FQL_AUDITING_CLIENT_TEMPLATE.FAT&amp;display_string=Audit&amp;VAR:KEY=DILKHKBULA&amp;VAR:QUERY=RkZfRUJJVERBX09QRVIoUVRSLDQvMS8yMDA5LDYvMzAvMjAwOSwsLFVTRCk=&amp;WINDOW=FIRST_POPUP&amp;HEIGH","T=450&amp;WIDTH=450&amp;START_MAXIMIZED=FALSE&amp;VAR:CALENDAR=US&amp;VAR:SYMBOL=ETFC&amp;VAR:INDEX=0"}</definedName>
    <definedName name="_68__FDSAUDITLINK__" hidden="1">{"fdsup://directions/FAT Viewer?action=UPDATE&amp;creator=factset&amp;DYN_ARGS=TRUE&amp;DOC_NAME=FAT:FQL_AUDITING_CLIENT_TEMPLATE.FAT&amp;display_string=Audit&amp;VAR:KEY=NUNYJGJWNY&amp;VAR:QUERY=RkZfRUJJVERBX09QRVIoUVRSLDQvMS8yMDEwLDYvMzAvMjAxMCwsLFVTRCk=&amp;WINDOW=FIRST_POPUP&amp;HEIGH","T=450&amp;WIDTH=450&amp;START_MAXIMIZED=FALSE&amp;VAR:CALENDAR=US&amp;VAR:SYMBOL=VNO&amp;VAR:INDEX=0"}</definedName>
    <definedName name="_680__FDSAUDITLINK__" hidden="1">{"fdsup://directions/FAT Viewer?action=UPDATE&amp;creator=factset&amp;DYN_ARGS=TRUE&amp;DOC_NAME=FAT:FQL_AUDITING_CLIENT_TEMPLATE.FAT&amp;display_string=Audit&amp;VAR:KEY=NQBYFQDYJE&amp;VAR:QUERY=RkZfRUJJVERBX09QRVIoUVRSLDQvMS8yMDEwLDYvMzAvMjAxMCwsLFVTRCk=&amp;WINDOW=FIRST_POPUP&amp;HEIGH","T=450&amp;WIDTH=450&amp;START_MAXIMIZED=FALSE&amp;VAR:CALENDAR=US&amp;VAR:SYMBOL=ETFC&amp;VAR:INDEX=0"}</definedName>
    <definedName name="_681__FDSAUDITLINK__" hidden="1">{"fdsup://directions/FAT Viewer?action=UPDATE&amp;creator=factset&amp;DYN_ARGS=TRUE&amp;DOC_NAME=FAT:FQL_AUDITING_CLIENT_TEMPLATE.FAT&amp;display_string=Audit&amp;VAR:KEY=LYNGZKJAJU&amp;VAR:QUERY=RkZfRUJJVERBX09QRVIoUVRSLDQvMS8yMDA5LDYvMzAvMjAwOSwsLFVTRCk=&amp;WINDOW=FIRST_POPUP&amp;HEIGH","T=450&amp;WIDTH=450&amp;START_MAXIMIZED=FALSE&amp;VAR:CALENDAR=US&amp;VAR:SYMBOL=ESRX&amp;VAR:INDEX=0"}</definedName>
    <definedName name="_682__FDSAUDITLINK__" hidden="1">{"fdsup://directions/FAT Viewer?action=UPDATE&amp;creator=factset&amp;DYN_ARGS=TRUE&amp;DOC_NAME=FAT:FQL_AUDITING_CLIENT_TEMPLATE.FAT&amp;display_string=Audit&amp;VAR:KEY=FWXYTWTQNC&amp;VAR:QUERY=RkZfRUJJVERBX09QRVIoUVRSLDQvMS8yMDEwLDYvMzAvMjAxMCwsLFVTRCk=&amp;WINDOW=FIRST_POPUP&amp;HEIGH","T=450&amp;WIDTH=450&amp;START_MAXIMIZED=FALSE&amp;VAR:CALENDAR=US&amp;VAR:SYMBOL=ESRX&amp;VAR:INDEX=0"}</definedName>
    <definedName name="_683__FDSAUDITLINK__" hidden="1">{"fdsup://directions/FAT Viewer?action=UPDATE&amp;creator=factset&amp;DYN_ARGS=TRUE&amp;DOC_NAME=FAT:FQL_AUDITING_CLIENT_TEMPLATE.FAT&amp;display_string=Audit&amp;VAR:KEY=HMDYPAHURC&amp;VAR:QUERY=RkZfRUJJVERBX09QRVIoUVRSLDQvMS8yMDA5LDYvMzAvMjAwOSwsLFVTRCk=&amp;WINDOW=FIRST_POPUP&amp;HEIGH","T=450&amp;WIDTH=450&amp;START_MAXIMIZED=FALSE&amp;VAR:CALENDAR=US&amp;VAR:SYMBOL=ERTS&amp;VAR:INDEX=0"}</definedName>
    <definedName name="_684__FDSAUDITLINK__" hidden="1">{"fdsup://directions/FAT Viewer?action=UPDATE&amp;creator=factset&amp;DYN_ARGS=TRUE&amp;DOC_NAME=FAT:FQL_AUDITING_CLIENT_TEMPLATE.FAT&amp;display_string=Audit&amp;VAR:KEY=BCDAXMPCXQ&amp;VAR:QUERY=RkZfRUJJVERBX09QRVIoUVRSLDQvMS8yMDEwLDYvMzAvMjAxMCwsLFVTRCk=&amp;WINDOW=FIRST_POPUP&amp;HEIGH","T=450&amp;WIDTH=450&amp;START_MAXIMIZED=FALSE&amp;VAR:CALENDAR=US&amp;VAR:SYMBOL=ERTS&amp;VAR:INDEX=0"}</definedName>
    <definedName name="_685__FDSAUDITLINK__" hidden="1">{"fdsup://directions/FAT Viewer?action=UPDATE&amp;creator=factset&amp;DYN_ARGS=TRUE&amp;DOC_NAME=FAT:FQL_AUDITING_CLIENT_TEMPLATE.FAT&amp;display_string=Audit&amp;VAR:KEY=JAZQHEVGVY&amp;VAR:QUERY=RkZfRUJJVERBX09QRVIoUVRSLDQvMS8yMDA5LDYvMzAvMjAwOSwsLFVTRCk=&amp;WINDOW=FIRST_POPUP&amp;HEIGH","T=450&amp;WIDTH=450&amp;START_MAXIMIZED=FALSE&amp;VAR:CALENDAR=US&amp;VAR:SYMBOL=EQT&amp;VAR:INDEX=0"}</definedName>
    <definedName name="_686__FDSAUDITLINK__" hidden="1">{"fdsup://directions/FAT Viewer?action=UPDATE&amp;creator=factset&amp;DYN_ARGS=TRUE&amp;DOC_NAME=FAT:FQL_AUDITING_CLIENT_TEMPLATE.FAT&amp;display_string=Audit&amp;VAR:KEY=RKZWPAZEDQ&amp;VAR:QUERY=RkZfRUJJVERBX09QRVIoUVRSLDQvMS8yMDEwLDYvMzAvMjAxMCwsLFVTRCk=&amp;WINDOW=FIRST_POPUP&amp;HEIGH","T=450&amp;WIDTH=450&amp;START_MAXIMIZED=FALSE&amp;VAR:CALENDAR=US&amp;VAR:SYMBOL=EQT&amp;VAR:INDEX=0"}</definedName>
    <definedName name="_687__FDSAUDITLINK__" hidden="1">{"fdsup://directions/FAT Viewer?action=UPDATE&amp;creator=factset&amp;DYN_ARGS=TRUE&amp;DOC_NAME=FAT:FQL_AUDITING_CLIENT_TEMPLATE.FAT&amp;display_string=Audit&amp;VAR:KEY=NIDKNWFOXM&amp;VAR:QUERY=RkZfRUJJVERBX09QRVIoUVRSLDQvMS8yMDA5LDYvMzAvMjAwOSwsLFVTRCk=&amp;WINDOW=FIRST_POPUP&amp;HEIGH","T=450&amp;WIDTH=450&amp;START_MAXIMIZED=FALSE&amp;VAR:CALENDAR=US&amp;VAR:SYMBOL=EQR&amp;VAR:INDEX=0"}</definedName>
    <definedName name="_688__FDSAUDITLINK__" hidden="1">{"fdsup://directions/FAT Viewer?action=UPDATE&amp;creator=factset&amp;DYN_ARGS=TRUE&amp;DOC_NAME=FAT:FQL_AUDITING_CLIENT_TEMPLATE.FAT&amp;display_string=Audit&amp;VAR:KEY=JWVSVABCDC&amp;VAR:QUERY=RkZfRUJJVERBX09QRVIoUVRSLDQvMS8yMDEwLDYvMzAvMjAxMCwsLFVTRCk=&amp;WINDOW=FIRST_POPUP&amp;HEIGH","T=450&amp;WIDTH=450&amp;START_MAXIMIZED=FALSE&amp;VAR:CALENDAR=US&amp;VAR:SYMBOL=EQR&amp;VAR:INDEX=0"}</definedName>
    <definedName name="_689__FDSAUDITLINK__" hidden="1">{"fdsup://directions/FAT Viewer?action=UPDATE&amp;creator=factset&amp;DYN_ARGS=TRUE&amp;DOC_NAME=FAT:FQL_AUDITING_CLIENT_TEMPLATE.FAT&amp;display_string=Audit&amp;VAR:KEY=BCRQPUZMVE&amp;VAR:QUERY=RkZfRUJJVERBX09QRVIoUVRSLDQvMS8yMDA5LDYvMzAvMjAwOSwsLFVTRCk=&amp;WINDOW=FIRST_POPUP&amp;HEIGH","T=450&amp;WIDTH=450&amp;START_MAXIMIZED=FALSE&amp;VAR:CALENDAR=US&amp;VAR:SYMBOL=EP&amp;VAR:INDEX=0"}</definedName>
    <definedName name="_69__FDSAUDITLINK__" hidden="1">{"fdsup://directions/FAT Viewer?action=UPDATE&amp;creator=factset&amp;DYN_ARGS=TRUE&amp;DOC_NAME=FAT:FQL_AUDITING_CLIENT_TEMPLATE.FAT&amp;display_string=Audit&amp;VAR:KEY=LADYLKZWVS&amp;VAR:QUERY=RkZfRUJJVERBX09QRVIoUVRSLDQvMS8yMDA5LDYvMzAvMjAwOSwsLFVTRCk=&amp;WINDOW=FIRST_POPUP&amp;HEIGH","T=450&amp;WIDTH=450&amp;START_MAXIMIZED=FALSE&amp;VAR:CALENDAR=US&amp;VAR:SYMBOL=VMC&amp;VAR:INDEX=0"}</definedName>
    <definedName name="_690__FDSAUDITLINK__" hidden="1">{"fdsup://directions/FAT Viewer?action=UPDATE&amp;creator=factset&amp;DYN_ARGS=TRUE&amp;DOC_NAME=FAT:FQL_AUDITING_CLIENT_TEMPLATE.FAT&amp;display_string=Audit&amp;VAR:KEY=XMTORQHYBU&amp;VAR:QUERY=RkZfRUJJVERBX09QRVIoUVRSLDQvMS8yMDEwLDYvMzAvMjAxMCwsLFVTRCk=&amp;WINDOW=FIRST_POPUP&amp;HEIGH","T=450&amp;WIDTH=450&amp;START_MAXIMIZED=FALSE&amp;VAR:CALENDAR=US&amp;VAR:SYMBOL=EP&amp;VAR:INDEX=0"}</definedName>
    <definedName name="_691__FDSAUDITLINK__" hidden="1">{"fdsup://directions/FAT Viewer?action=UPDATE&amp;creator=factset&amp;DYN_ARGS=TRUE&amp;DOC_NAME=FAT:FQL_AUDITING_CLIENT_TEMPLATE.FAT&amp;display_string=Audit&amp;VAR:KEY=VWXEVIBITA&amp;VAR:QUERY=RkZfRUJJVERBX09QRVIoUVRSLDQvMS8yMDA5LDYvMzAvMjAwOSwsLFVTRCk=&amp;WINDOW=FIRST_POPUP&amp;HEIGH","T=450&amp;WIDTH=450&amp;START_MAXIMIZED=FALSE&amp;VAR:CALENDAR=US&amp;VAR:SYMBOL=EOG&amp;VAR:INDEX=0"}</definedName>
    <definedName name="_692__FDSAUDITLINK__" hidden="1">{"fdsup://directions/FAT Viewer?action=UPDATE&amp;creator=factset&amp;DYN_ARGS=TRUE&amp;DOC_NAME=FAT:FQL_AUDITING_CLIENT_TEMPLATE.FAT&amp;display_string=Audit&amp;VAR:KEY=LWZMBQZULI&amp;VAR:QUERY=RkZfRUJJVERBX09QRVIoUVRSLDQvMS8yMDEwLDYvMzAvMjAxMCwsLFVTRCk=&amp;WINDOW=FIRST_POPUP&amp;HEIGH","T=450&amp;WIDTH=450&amp;START_MAXIMIZED=FALSE&amp;VAR:CALENDAR=US&amp;VAR:SYMBOL=EOG&amp;VAR:INDEX=0"}</definedName>
    <definedName name="_693__FDSAUDITLINK__" hidden="1">{"fdsup://directions/FAT Viewer?action=UPDATE&amp;creator=factset&amp;DYN_ARGS=TRUE&amp;DOC_NAME=FAT:FQL_AUDITING_CLIENT_TEMPLATE.FAT&amp;display_string=Audit&amp;VAR:KEY=HIDOZSTEFG&amp;VAR:QUERY=RkZfRUJJVERBX09QRVIoUVRSLDQvMS8yMDA5LDYvMzAvMjAwOSwsLFVTRCk=&amp;WINDOW=FIRST_POPUP&amp;HEIGH","T=450&amp;WIDTH=450&amp;START_MAXIMIZED=FALSE&amp;VAR:CALENDAR=US&amp;VAR:SYMBOL=EMR&amp;VAR:INDEX=0"}</definedName>
    <definedName name="_694__FDSAUDITLINK__" hidden="1">{"fdsup://directions/FAT Viewer?action=UPDATE&amp;creator=factset&amp;DYN_ARGS=TRUE&amp;DOC_NAME=FAT:FQL_AUDITING_CLIENT_TEMPLATE.FAT&amp;display_string=Audit&amp;VAR:KEY=TOTMLSXUPY&amp;VAR:QUERY=RkZfRUJJVERBX09QRVIoUVRSLDQvMS8yMDEwLDYvMzAvMjAxMCwsLFVTRCk=&amp;WINDOW=FIRST_POPUP&amp;HEIGH","T=450&amp;WIDTH=450&amp;START_MAXIMIZED=FALSE&amp;VAR:CALENDAR=US&amp;VAR:SYMBOL=EMR&amp;VAR:INDEX=0"}</definedName>
    <definedName name="_695__FDSAUDITLINK__" hidden="1">{"fdsup://directions/FAT Viewer?action=UPDATE&amp;creator=factset&amp;DYN_ARGS=TRUE&amp;DOC_NAME=FAT:FQL_AUDITING_CLIENT_TEMPLATE.FAT&amp;display_string=Audit&amp;VAR:KEY=NCFCBQBATU&amp;VAR:QUERY=RkZfRUJJVERBX09QRVIoUVRSLDQvMS8yMDA5LDYvMzAvMjAwOSwsLFVTRCk=&amp;WINDOW=FIRST_POPUP&amp;HEIGH","T=450&amp;WIDTH=450&amp;START_MAXIMIZED=FALSE&amp;VAR:CALENDAR=US&amp;VAR:SYMBOL=EMN&amp;VAR:INDEX=0"}</definedName>
    <definedName name="_696__FDSAUDITLINK__" hidden="1">{"fdsup://directions/FAT Viewer?action=UPDATE&amp;creator=factset&amp;DYN_ARGS=TRUE&amp;DOC_NAME=FAT:FQL_AUDITING_CLIENT_TEMPLATE.FAT&amp;display_string=Audit&amp;VAR:KEY=VMXQPOHKJS&amp;VAR:QUERY=RkZfRUJJVERBX09QRVIoUVRSLDQvMS8yMDEwLDYvMzAvMjAxMCwsLFVTRCk=&amp;WINDOW=FIRST_POPUP&amp;HEIGH","T=450&amp;WIDTH=450&amp;START_MAXIMIZED=FALSE&amp;VAR:CALENDAR=US&amp;VAR:SYMBOL=EMN&amp;VAR:INDEX=0"}</definedName>
    <definedName name="_697__FDSAUDITLINK__" hidden="1">{"fdsup://directions/FAT Viewer?action=UPDATE&amp;creator=factset&amp;DYN_ARGS=TRUE&amp;DOC_NAME=FAT:FQL_AUDITING_CLIENT_TEMPLATE.FAT&amp;display_string=Audit&amp;VAR:KEY=LORYLSRAVW&amp;VAR:QUERY=RkZfRUJJVERBX09QRVIoUVRSLDQvMS8yMDA5LDYvMzAvMjAwOSwsLFVTRCk=&amp;WINDOW=FIRST_POPUP&amp;HEIGH","T=450&amp;WIDTH=450&amp;START_MAXIMIZED=FALSE&amp;VAR:CALENDAR=US&amp;VAR:SYMBOL=EMC&amp;VAR:INDEX=0"}</definedName>
    <definedName name="_698__FDSAUDITLINK__" hidden="1">{"fdsup://directions/FAT Viewer?action=UPDATE&amp;creator=factset&amp;DYN_ARGS=TRUE&amp;DOC_NAME=FAT:FQL_AUDITING_CLIENT_TEMPLATE.FAT&amp;display_string=Audit&amp;VAR:KEY=PKLIBGDSXA&amp;VAR:QUERY=RkZfRUJJVERBX09QRVIoUVRSLDQvMS8yMDEwLDYvMzAvMjAxMCwsLFVTRCk=&amp;WINDOW=FIRST_POPUP&amp;HEIGH","T=450&amp;WIDTH=450&amp;START_MAXIMIZED=FALSE&amp;VAR:CALENDAR=US&amp;VAR:SYMBOL=EMC&amp;VAR:INDEX=0"}</definedName>
    <definedName name="_699__FDSAUDITLINK__" hidden="1">{"fdsup://directions/FAT Viewer?action=UPDATE&amp;creator=factset&amp;DYN_ARGS=TRUE&amp;DOC_NAME=FAT:FQL_AUDITING_CLIENT_TEMPLATE.FAT&amp;display_string=Audit&amp;VAR:KEY=TEJEJMRSRA&amp;VAR:QUERY=RkZfRUJJVERBX09QRVIoUVRSLDQvMS8yMDA5LDYvMzAvMjAwOSwsLFVTRCk=&amp;WINDOW=FIRST_POPUP&amp;HEIGH","T=450&amp;WIDTH=450&amp;START_MAXIMIZED=FALSE&amp;VAR:CALENDAR=US&amp;VAR:SYMBOL=EL&amp;VAR:INDEX=0"}</definedName>
    <definedName name="_7__FDSAUDITLINK__" localSheetId="7" hidden="1">{"fdsup://Directions/FactSet Auditing Viewer?action=AUDIT_VALUE&amp;DB=129&amp;ID1=88250810&amp;VALUEID=02001&amp;SDATE=200903&amp;PERIODTYPE=QTR_STD&amp;window=popup_no_bar&amp;width=385&amp;height=120&amp;START_MAXIMIZED=FALSE&amp;creator=factset&amp;display_string=Audit"}</definedName>
    <definedName name="_7__FDSAUDITLINK__" hidden="1">{"fdsup://Directions/FactSet Auditing Viewer?action=AUDIT_VALUE&amp;DB=129&amp;ID1=88250810&amp;VALUEID=02001&amp;SDATE=200903&amp;PERIODTYPE=QTR_STD&amp;window=popup_no_bar&amp;width=385&amp;height=120&amp;START_MAXIMIZED=FALSE&amp;creator=factset&amp;display_string=Audit"}</definedName>
    <definedName name="_70__FDSAUDITLINK__" hidden="1">{"fdsup://directions/FAT Viewer?action=UPDATE&amp;creator=factset&amp;DYN_ARGS=TRUE&amp;DOC_NAME=FAT:FQL_AUDITING_CLIENT_TEMPLATE.FAT&amp;display_string=Audit&amp;VAR:KEY=JWPMNADMTO&amp;VAR:QUERY=RkZfRUJJVERBX09QRVIoUVRSLDQvMS8yMDEwLDYvMzAvMjAxMCwsLFVTRCk=&amp;WINDOW=FIRST_POPUP&amp;HEIGH","T=450&amp;WIDTH=450&amp;START_MAXIMIZED=FALSE&amp;VAR:CALENDAR=US&amp;VAR:SYMBOL=VMC&amp;VAR:INDEX=0"}</definedName>
    <definedName name="_700__FDSAUDITLINK__" hidden="1">{"fdsup://directions/FAT Viewer?action=UPDATE&amp;creator=factset&amp;DYN_ARGS=TRUE&amp;DOC_NAME=FAT:FQL_AUDITING_CLIENT_TEMPLATE.FAT&amp;display_string=Audit&amp;VAR:KEY=RUNYRABSZM&amp;VAR:QUERY=RkZfRUJJVERBX09QRVIoUVRSLDQvMS8yMDEwLDYvMzAvMjAxMCwsLFVTRCk=&amp;WINDOW=FIRST_POPUP&amp;HEIGH","T=450&amp;WIDTH=450&amp;START_MAXIMIZED=FALSE&amp;VAR:CALENDAR=US&amp;VAR:SYMBOL=EL&amp;VAR:INDEX=0"}</definedName>
    <definedName name="_701__FDSAUDITLINK__" hidden="1">{"fdsup://directions/FAT Viewer?action=UPDATE&amp;creator=factset&amp;DYN_ARGS=TRUE&amp;DOC_NAME=FAT:FQL_AUDITING_CLIENT_TEMPLATE.FAT&amp;display_string=Audit&amp;VAR:KEY=JWLIZOFMBE&amp;VAR:QUERY=RkZfRUJJVERBX09QRVIoUVRSLDQvMS8yMDA5LDYvMzAvMjAwOSwsLFVTRCk=&amp;WINDOW=FIRST_POPUP&amp;HEIGH","T=450&amp;WIDTH=450&amp;START_MAXIMIZED=FALSE&amp;VAR:CALENDAR=US&amp;VAR:SYMBOL=EK&amp;VAR:INDEX=0"}</definedName>
    <definedName name="_702__FDSAUDITLINK__" hidden="1">{"fdsup://directions/FAT Viewer?action=UPDATE&amp;creator=factset&amp;DYN_ARGS=TRUE&amp;DOC_NAME=FAT:FQL_AUDITING_CLIENT_TEMPLATE.FAT&amp;display_string=Audit&amp;VAR:KEY=XKVIBURQPS&amp;VAR:QUERY=RkZfRUJJVERBX09QRVIoUVRSLDQvMS8yMDEwLDYvMzAvMjAxMCwsLFVTRCk=&amp;WINDOW=FIRST_POPUP&amp;HEIGH","T=450&amp;WIDTH=450&amp;START_MAXIMIZED=FALSE&amp;VAR:CALENDAR=US&amp;VAR:SYMBOL=EK&amp;VAR:INDEX=0"}</definedName>
    <definedName name="_703__FDSAUDITLINK__" hidden="1">{"fdsup://directions/FAT Viewer?action=UPDATE&amp;creator=factset&amp;DYN_ARGS=TRUE&amp;DOC_NAME=FAT:FQL_AUDITING_CLIENT_TEMPLATE.FAT&amp;display_string=Audit&amp;VAR:KEY=NYVEVARMTY&amp;VAR:QUERY=RkZfRUJJVERBX09QRVIoUVRSLDQvMS8yMDA5LDYvMzAvMjAwOSwsLFVTRCk=&amp;WINDOW=FIRST_POPUP&amp;HEIGH","T=450&amp;WIDTH=450&amp;START_MAXIMIZED=FALSE&amp;VAR:CALENDAR=US&amp;VAR:SYMBOL=EIX&amp;VAR:INDEX=0"}</definedName>
    <definedName name="_704__FDSAUDITLINK__" hidden="1">{"fdsup://directions/FAT Viewer?action=UPDATE&amp;creator=factset&amp;DYN_ARGS=TRUE&amp;DOC_NAME=FAT:FQL_AUDITING_CLIENT_TEMPLATE.FAT&amp;display_string=Audit&amp;VAR:KEY=VQNIHQHGNI&amp;VAR:QUERY=RkZfRUJJVERBX09QRVIoUVRSLDQvMS8yMDEwLDYvMzAvMjAxMCwsLFVTRCk=&amp;WINDOW=FIRST_POPUP&amp;HEIGH","T=450&amp;WIDTH=450&amp;START_MAXIMIZED=FALSE&amp;VAR:CALENDAR=US&amp;VAR:SYMBOL=EIX&amp;VAR:INDEX=0"}</definedName>
    <definedName name="_705__FDSAUDITLINK__" hidden="1">{"fdsup://directions/FAT Viewer?action=UPDATE&amp;creator=factset&amp;DYN_ARGS=TRUE&amp;DOC_NAME=FAT:FQL_AUDITING_CLIENT_TEMPLATE.FAT&amp;display_string=Audit&amp;VAR:KEY=PMTKZODCDO&amp;VAR:QUERY=RkZfRUJJVERBX09QRVIoUVRSLDQvMS8yMDA5LDYvMzAvMjAwOSwsLFVTRCk=&amp;WINDOW=FIRST_POPUP&amp;HEIGH","T=450&amp;WIDTH=450&amp;START_MAXIMIZED=FALSE&amp;VAR:CALENDAR=US&amp;VAR:SYMBOL=EFX&amp;VAR:INDEX=0"}</definedName>
    <definedName name="_706__FDSAUDITLINK__" hidden="1">{"fdsup://directions/FAT Viewer?action=UPDATE&amp;creator=factset&amp;DYN_ARGS=TRUE&amp;DOC_NAME=FAT:FQL_AUDITING_CLIENT_TEMPLATE.FAT&amp;display_string=Audit&amp;VAR:KEY=HUDWJSBCPA&amp;VAR:QUERY=RkZfRUJJVERBX09QRVIoUVRSLDQvMS8yMDEwLDYvMzAvMjAxMCwsLFVTRCk=&amp;WINDOW=FIRST_POPUP&amp;HEIGH","T=450&amp;WIDTH=450&amp;START_MAXIMIZED=FALSE&amp;VAR:CALENDAR=US&amp;VAR:SYMBOL=EFX&amp;VAR:INDEX=0"}</definedName>
    <definedName name="_707__FDSAUDITLINK__" hidden="1">{"fdsup://directions/FAT Viewer?action=UPDATE&amp;creator=factset&amp;DYN_ARGS=TRUE&amp;DOC_NAME=FAT:FQL_AUDITING_CLIENT_TEMPLATE.FAT&amp;display_string=Audit&amp;VAR:KEY=HSFGNGPULC&amp;VAR:QUERY=RkZfRUJJVERBX09QRVIoUVRSLDQvMS8yMDA5LDYvMzAvMjAwOSwsLFVTRCk=&amp;WINDOW=FIRST_POPUP&amp;HEIGH","T=450&amp;WIDTH=450&amp;START_MAXIMIZED=FALSE&amp;VAR:CALENDAR=US&amp;VAR:SYMBOL=ED&amp;VAR:INDEX=0"}</definedName>
    <definedName name="_708__FDSAUDITLINK__" hidden="1">{"fdsup://directions/FAT Viewer?action=UPDATE&amp;creator=factset&amp;DYN_ARGS=TRUE&amp;DOC_NAME=FAT:FQL_AUDITING_CLIENT_TEMPLATE.FAT&amp;display_string=Audit&amp;VAR:KEY=VQVOTWDIBU&amp;VAR:QUERY=RkZfRUJJVERBX09QRVIoUVRSLDQvMS8yMDEwLDYvMzAvMjAxMCwsLFVTRCk=&amp;WINDOW=FIRST_POPUP&amp;HEIGH","T=450&amp;WIDTH=450&amp;START_MAXIMIZED=FALSE&amp;VAR:CALENDAR=US&amp;VAR:SYMBOL=ED&amp;VAR:INDEX=0"}</definedName>
    <definedName name="_709__FDSAUDITLINK__" hidden="1">{"fdsup://directions/FAT Viewer?action=UPDATE&amp;creator=factset&amp;DYN_ARGS=TRUE&amp;DOC_NAME=FAT:FQL_AUDITING_CLIENT_TEMPLATE.FAT&amp;display_string=Audit&amp;VAR:KEY=DOZWDCREDY&amp;VAR:QUERY=RkZfRUJJVERBX09QRVIoUVRSLDQvMS8yMDA5LDYvMzAvMjAwOSwsLFVTRCk=&amp;WINDOW=FIRST_POPUP&amp;HEIGH","T=450&amp;WIDTH=450&amp;START_MAXIMIZED=FALSE&amp;VAR:CALENDAR=US&amp;VAR:SYMBOL=ECL&amp;VAR:INDEX=0"}</definedName>
    <definedName name="_71__FDSAUDITLINK__" hidden="1">{"fdsup://directions/FAT Viewer?action=UPDATE&amp;creator=factset&amp;DYN_ARGS=TRUE&amp;DOC_NAME=FAT:FQL_AUDITING_CLIENT_TEMPLATE.FAT&amp;display_string=Audit&amp;VAR:KEY=TGZUHSJAXU&amp;VAR:QUERY=RkZfRUJJVERBX09QRVIoUVRSLDQvMS8yMDA5LDYvMzAvMjAwOSwsLFVTRCk=&amp;WINDOW=FIRST_POPUP&amp;HEIGH","T=450&amp;WIDTH=450&amp;START_MAXIMIZED=FALSE&amp;VAR:CALENDAR=US&amp;VAR:SYMBOL=VLO&amp;VAR:INDEX=0"}</definedName>
    <definedName name="_710__FDSAUDITLINK__" hidden="1">{"fdsup://directions/FAT Viewer?action=UPDATE&amp;creator=factset&amp;DYN_ARGS=TRUE&amp;DOC_NAME=FAT:FQL_AUDITING_CLIENT_TEMPLATE.FAT&amp;display_string=Audit&amp;VAR:KEY=TCJEBCPKLM&amp;VAR:QUERY=RkZfRUJJVERBX09QRVIoUVRSLDQvMS8yMDEwLDYvMzAvMjAxMCwsLFVTRCk=&amp;WINDOW=FIRST_POPUP&amp;HEIGH","T=450&amp;WIDTH=450&amp;START_MAXIMIZED=FALSE&amp;VAR:CALENDAR=US&amp;VAR:SYMBOL=ECL&amp;VAR:INDEX=0"}</definedName>
    <definedName name="_711__FDSAUDITLINK__" hidden="1">{"fdsup://directions/FAT Viewer?action=UPDATE&amp;creator=factset&amp;DYN_ARGS=TRUE&amp;DOC_NAME=FAT:FQL_AUDITING_CLIENT_TEMPLATE.FAT&amp;display_string=Audit&amp;VAR:KEY=LOFWFOFMPW&amp;VAR:QUERY=RkZfRUJJVERBX09QRVIoUVRSLDQvMS8yMDA5LDYvMzAvMjAwOSwsLFVTRCk=&amp;WINDOW=FIRST_POPUP&amp;HEIGH","T=450&amp;WIDTH=450&amp;START_MAXIMIZED=FALSE&amp;VAR:CALENDAR=US&amp;VAR:SYMBOL=EBAY&amp;VAR:INDEX=0"}</definedName>
    <definedName name="_712__FDSAUDITLINK__" hidden="1">{"fdsup://directions/FAT Viewer?action=UPDATE&amp;creator=factset&amp;DYN_ARGS=TRUE&amp;DOC_NAME=FAT:FQL_AUDITING_CLIENT_TEMPLATE.FAT&amp;display_string=Audit&amp;VAR:KEY=FETQDEPYLQ&amp;VAR:QUERY=RkZfRUJJVERBX09QRVIoUVRSLDQvMS8yMDEwLDYvMzAvMjAxMCwsLFVTRCk=&amp;WINDOW=FIRST_POPUP&amp;HEIGH","T=450&amp;WIDTH=450&amp;START_MAXIMIZED=FALSE&amp;VAR:CALENDAR=US&amp;VAR:SYMBOL=EBAY&amp;VAR:INDEX=0"}</definedName>
    <definedName name="_713__FDSAUDITLINK__" hidden="1">{"fdsup://directions/FAT Viewer?action=UPDATE&amp;creator=factset&amp;DYN_ARGS=TRUE&amp;DOC_NAME=FAT:FQL_AUDITING_CLIENT_TEMPLATE.FAT&amp;display_string=Audit&amp;VAR:KEY=TYROFKTUNE&amp;VAR:QUERY=RkZfRUJJVERBX09QRVIoUVRSLDQvMS8yMDA5LDYvMzAvMjAwOSwsLFVTRCk=&amp;WINDOW=FIRST_POPUP&amp;HEIGH","T=450&amp;WIDTH=450&amp;START_MAXIMIZED=FALSE&amp;VAR:CALENDAR=US&amp;VAR:SYMBOL=DVN&amp;VAR:INDEX=0"}</definedName>
    <definedName name="_714__FDSAUDITLINK__" hidden="1">{"fdsup://directions/FAT Viewer?action=UPDATE&amp;creator=factset&amp;DYN_ARGS=TRUE&amp;DOC_NAME=FAT:FQL_AUDITING_CLIENT_TEMPLATE.FAT&amp;display_string=Audit&amp;VAR:KEY=BOTWVCBMJO&amp;VAR:QUERY=RkZfRUJJVERBX09QRVIoUVRSLDQvMS8yMDEwLDYvMzAvMjAxMCwsLFVTRCk=&amp;WINDOW=FIRST_POPUP&amp;HEIGH","T=450&amp;WIDTH=450&amp;START_MAXIMIZED=FALSE&amp;VAR:CALENDAR=US&amp;VAR:SYMBOL=DVN&amp;VAR:INDEX=0"}</definedName>
    <definedName name="_715__FDSAUDITLINK__" hidden="1">{"fdsup://directions/FAT Viewer?action=UPDATE&amp;creator=factset&amp;DYN_ARGS=TRUE&amp;DOC_NAME=FAT:FQL_AUDITING_CLIENT_TEMPLATE.FAT&amp;display_string=Audit&amp;VAR:KEY=TEZSBCHMXO&amp;VAR:QUERY=RkZfRUJJVERBX09QRVIoUVRSLDQvMS8yMDA5LDYvMzAvMjAwOSwsLFVTRCk=&amp;WINDOW=FIRST_POPUP&amp;HEIGH","T=450&amp;WIDTH=450&amp;START_MAXIMIZED=FALSE&amp;VAR:CALENDAR=US&amp;VAR:SYMBOL=DVA&amp;VAR:INDEX=0"}</definedName>
    <definedName name="_716__FDSAUDITLINK__" hidden="1">{"fdsup://directions/FAT Viewer?action=UPDATE&amp;creator=factset&amp;DYN_ARGS=TRUE&amp;DOC_NAME=FAT:FQL_AUDITING_CLIENT_TEMPLATE.FAT&amp;display_string=Audit&amp;VAR:KEY=NWZILMROHM&amp;VAR:QUERY=RkZfRUJJVERBX09QRVIoUVRSLDQvMS8yMDEwLDYvMzAvMjAxMCwsLFVTRCk=&amp;WINDOW=FIRST_POPUP&amp;HEIGH","T=450&amp;WIDTH=450&amp;START_MAXIMIZED=FALSE&amp;VAR:CALENDAR=US&amp;VAR:SYMBOL=DVA&amp;VAR:INDEX=0"}</definedName>
    <definedName name="_717__FDSAUDITLINK__" hidden="1">{"fdsup://directions/FAT Viewer?action=UPDATE&amp;creator=factset&amp;DYN_ARGS=TRUE&amp;DOC_NAME=FAT:FQL_AUDITING_CLIENT_TEMPLATE.FAT&amp;display_string=Audit&amp;VAR:KEY=HMDOZKTYRI&amp;VAR:QUERY=RkZfRUJJVERBX09QRVIoUVRSLDQvMS8yMDA5LDYvMzAvMjAwOSwsLFVTRCk=&amp;WINDOW=FIRST_POPUP&amp;HEIGH","T=450&amp;WIDTH=450&amp;START_MAXIMIZED=FALSE&amp;VAR:CALENDAR=US&amp;VAR:SYMBOL=DV&amp;VAR:INDEX=0"}</definedName>
    <definedName name="_718__FDSAUDITLINK__" hidden="1">{"fdsup://directions/FAT Viewer?action=UPDATE&amp;creator=factset&amp;DYN_ARGS=TRUE&amp;DOC_NAME=FAT:FQL_AUDITING_CLIENT_TEMPLATE.FAT&amp;display_string=Audit&amp;VAR:KEY=JMPSPGVOVM&amp;VAR:QUERY=RkZfRUJJVERBX09QRVIoUVRSLDQvMS8yMDEwLDYvMzAvMjAxMCwsLFVTRCk=&amp;WINDOW=FIRST_POPUP&amp;HEIGH","T=450&amp;WIDTH=450&amp;START_MAXIMIZED=FALSE&amp;VAR:CALENDAR=US&amp;VAR:SYMBOL=DV&amp;VAR:INDEX=0"}</definedName>
    <definedName name="_719__FDSAUDITLINK__" hidden="1">{"fdsup://directions/FAT Viewer?action=UPDATE&amp;creator=factset&amp;DYN_ARGS=TRUE&amp;DOC_NAME=FAT:FQL_AUDITING_CLIENT_TEMPLATE.FAT&amp;display_string=Audit&amp;VAR:KEY=LQPIRYZIDY&amp;VAR:QUERY=RkZfRUJJVERBX09QRVIoUVRSLDQvMS8yMDA5LDYvMzAvMjAwOSwsLFVTRCk=&amp;WINDOW=FIRST_POPUP&amp;HEIGH","T=450&amp;WIDTH=450&amp;START_MAXIMIZED=FALSE&amp;VAR:CALENDAR=US&amp;VAR:SYMBOL=DUK&amp;VAR:INDEX=0"}</definedName>
    <definedName name="_72__FDSAUDITLINK__" hidden="1">{"fdsup://directions/FAT Viewer?action=UPDATE&amp;creator=factset&amp;DYN_ARGS=TRUE&amp;DOC_NAME=FAT:FQL_AUDITING_CLIENT_TEMPLATE.FAT&amp;display_string=Audit&amp;VAR:KEY=JCBWBODWZQ&amp;VAR:QUERY=RkZfRUJJVERBX09QRVIoUVRSLDQvMS8yMDEwLDYvMzAvMjAxMCwsLFVTRCk=&amp;WINDOW=FIRST_POPUP&amp;HEIGH","T=450&amp;WIDTH=450&amp;START_MAXIMIZED=FALSE&amp;VAR:CALENDAR=US&amp;VAR:SYMBOL=VLO&amp;VAR:INDEX=0"}</definedName>
    <definedName name="_720__FDSAUDITLINK__" hidden="1">{"fdsup://directions/FAT Viewer?action=UPDATE&amp;creator=factset&amp;DYN_ARGS=TRUE&amp;DOC_NAME=FAT:FQL_AUDITING_CLIENT_TEMPLATE.FAT&amp;display_string=Audit&amp;VAR:KEY=PMRAZAJSTQ&amp;VAR:QUERY=RkZfRUJJVERBX09QRVIoUVRSLDQvMS8yMDEwLDYvMzAvMjAxMCwsLFVTRCk=&amp;WINDOW=FIRST_POPUP&amp;HEIGH","T=450&amp;WIDTH=450&amp;START_MAXIMIZED=FALSE&amp;VAR:CALENDAR=US&amp;VAR:SYMBOL=DUK&amp;VAR:INDEX=0"}</definedName>
    <definedName name="_721__FDSAUDITLINK__" hidden="1">{"fdsup://directions/FAT Viewer?action=UPDATE&amp;creator=factset&amp;DYN_ARGS=TRUE&amp;DOC_NAME=FAT:FQL_AUDITING_CLIENT_TEMPLATE.FAT&amp;display_string=Audit&amp;VAR:KEY=JKHMXWRURQ&amp;VAR:QUERY=RkZfRUJJVERBX09QRVIoUVRSLDQvMS8yMDA5LDYvMzAvMjAwOSwsLFVTRCk=&amp;WINDOW=FIRST_POPUP&amp;HEIGH","T=450&amp;WIDTH=450&amp;START_MAXIMIZED=FALSE&amp;VAR:CALENDAR=US&amp;VAR:SYMBOL=DTV&amp;VAR:INDEX=0"}</definedName>
    <definedName name="_722__FDSAUDITLINK__" hidden="1">{"fdsup://directions/FAT Viewer?action=UPDATE&amp;creator=factset&amp;DYN_ARGS=TRUE&amp;DOC_NAME=FAT:FQL_AUDITING_CLIENT_TEMPLATE.FAT&amp;display_string=Audit&amp;VAR:KEY=XOBMVIJQDK&amp;VAR:QUERY=RkZfRUJJVERBX09QRVIoUVRSLDQvMS8yMDEwLDYvMzAvMjAxMCwsLFVTRCk=&amp;WINDOW=FIRST_POPUP&amp;HEIGH","T=450&amp;WIDTH=450&amp;START_MAXIMIZED=FALSE&amp;VAR:CALENDAR=US&amp;VAR:SYMBOL=DTV&amp;VAR:INDEX=0"}</definedName>
    <definedName name="_723__FDSAUDITLINK__" hidden="1">{"fdsup://directions/FAT Viewer?action=UPDATE&amp;creator=factset&amp;DYN_ARGS=TRUE&amp;DOC_NAME=FAT:FQL_AUDITING_CLIENT_TEMPLATE.FAT&amp;display_string=Audit&amp;VAR:KEY=PAVGXEHORS&amp;VAR:QUERY=RkZfRUJJVERBX09QRVIoUVRSLDQvMS8yMDA5LDYvMzAvMjAwOSwsLFVTRCk=&amp;WINDOW=FIRST_POPUP&amp;HEIGH","T=450&amp;WIDTH=450&amp;START_MAXIMIZED=FALSE&amp;VAR:CALENDAR=US&amp;VAR:SYMBOL=DTE&amp;VAR:INDEX=0"}</definedName>
    <definedName name="_724__FDSAUDITLINK__" hidden="1">{"fdsup://directions/FAT Viewer?action=UPDATE&amp;creator=factset&amp;DYN_ARGS=TRUE&amp;DOC_NAME=FAT:FQL_AUDITING_CLIENT_TEMPLATE.FAT&amp;display_string=Audit&amp;VAR:KEY=BEHGFIXOPA&amp;VAR:QUERY=RkZfRUJJVERBX09QRVIoUVRSLDQvMS8yMDEwLDYvMzAvMjAxMCwsLFVTRCk=&amp;WINDOW=FIRST_POPUP&amp;HEIGH","T=450&amp;WIDTH=450&amp;START_MAXIMIZED=FALSE&amp;VAR:CALENDAR=US&amp;VAR:SYMBOL=DTE&amp;VAR:INDEX=0"}</definedName>
    <definedName name="_725__FDSAUDITLINK__" hidden="1">{"fdsup://directions/FAT Viewer?action=UPDATE&amp;creator=factset&amp;DYN_ARGS=TRUE&amp;DOC_NAME=FAT:FQL_AUDITING_CLIENT_TEMPLATE.FAT&amp;display_string=Audit&amp;VAR:KEY=HAXCDWREPQ&amp;VAR:QUERY=RkZfRUJJVERBX09QRVIoUVRSLDQvMS8yMDA5LDYvMzAvMjAwOSwsLFVTRCk=&amp;WINDOW=FIRST_POPUP&amp;HEIGH","T=450&amp;WIDTH=450&amp;START_MAXIMIZED=FALSE&amp;VAR:CALENDAR=US&amp;VAR:SYMBOL=DRI&amp;VAR:INDEX=0"}</definedName>
    <definedName name="_726__FDSAUDITLINK__" hidden="1">{"fdsup://directions/FAT Viewer?action=UPDATE&amp;creator=factset&amp;DYN_ARGS=TRUE&amp;DOC_NAME=FAT:FQL_AUDITING_CLIENT_TEMPLATE.FAT&amp;display_string=Audit&amp;VAR:KEY=PWPIVYLIXQ&amp;VAR:QUERY=RkZfRUJJVERBX09QRVIoUVRSLDQvMS8yMDEwLDYvMzAvMjAxMCwsLFVTRCk=&amp;WINDOW=FIRST_POPUP&amp;HEIGH","T=450&amp;WIDTH=450&amp;START_MAXIMIZED=FALSE&amp;VAR:CALENDAR=US&amp;VAR:SYMBOL=DRI&amp;VAR:INDEX=0"}</definedName>
    <definedName name="_727__FDSAUDITLINK__" hidden="1">{"fdsup://directions/FAT Viewer?action=UPDATE&amp;creator=factset&amp;DYN_ARGS=TRUE&amp;DOC_NAME=FAT:FQL_AUDITING_CLIENT_TEMPLATE.FAT&amp;display_string=Audit&amp;VAR:KEY=ZAPYTWJEBA&amp;VAR:QUERY=RkZfRUJJVERBX09QRVIoUVRSLDQvMS8yMDA5LDYvMzAvMjAwOSwsLFVTRCk=&amp;WINDOW=FIRST_POPUP&amp;HEIGH","T=450&amp;WIDTH=450&amp;START_MAXIMIZED=FALSE&amp;VAR:CALENDAR=US&amp;VAR:SYMBOL=DPS&amp;VAR:INDEX=0"}</definedName>
    <definedName name="_728__FDSAUDITLINK__" hidden="1">{"fdsup://directions/FAT Viewer?action=UPDATE&amp;creator=factset&amp;DYN_ARGS=TRUE&amp;DOC_NAME=FAT:FQL_AUDITING_CLIENT_TEMPLATE.FAT&amp;display_string=Audit&amp;VAR:KEY=JCDETENKHU&amp;VAR:QUERY=RkZfRUJJVERBX09QRVIoUVRSLDQvMS8yMDEwLDYvMzAvMjAxMCwsLFVTRCk=&amp;WINDOW=FIRST_POPUP&amp;HEIGH","T=450&amp;WIDTH=450&amp;START_MAXIMIZED=FALSE&amp;VAR:CALENDAR=US&amp;VAR:SYMBOL=DPS&amp;VAR:INDEX=0"}</definedName>
    <definedName name="_729__FDSAUDITLINK__" hidden="1">{"fdsup://directions/FAT Viewer?action=UPDATE&amp;creator=factset&amp;DYN_ARGS=TRUE&amp;DOC_NAME=FAT:FQL_AUDITING_CLIENT_TEMPLATE.FAT&amp;display_string=Audit&amp;VAR:KEY=TALMVGRMDY&amp;VAR:QUERY=RkZfRUJJVERBX09QRVIoUVRSLDQvMS8yMDA5LDYvMzAvMjAwOSwsLFVTRCk=&amp;WINDOW=FIRST_POPUP&amp;HEIGH","T=450&amp;WIDTH=450&amp;START_MAXIMIZED=FALSE&amp;VAR:CALENDAR=US&amp;VAR:SYMBOL=DOW&amp;VAR:INDEX=0"}</definedName>
    <definedName name="_73__FDSAUDITLINK__" hidden="1">{"fdsup://directions/FAT Viewer?action=UPDATE&amp;creator=factset&amp;DYN_ARGS=TRUE&amp;DOC_NAME=FAT:FQL_AUDITING_CLIENT_TEMPLATE.FAT&amp;display_string=Audit&amp;VAR:KEY=TUPIPKHQXU&amp;VAR:QUERY=RkZfRUJJVERBX09QRVIoUVRSLDQvMS8yMDA5LDYvMzAvMjAwOSwsLFVTRCk=&amp;WINDOW=FIRST_POPUP&amp;HEIGH","T=450&amp;WIDTH=450&amp;START_MAXIMIZED=FALSE&amp;VAR:CALENDAR=US&amp;VAR:SYMBOL=VIA.B&amp;VAR:INDEX=0"}</definedName>
    <definedName name="_730__FDSAUDITLINK__" hidden="1">{"fdsup://directions/FAT Viewer?action=UPDATE&amp;creator=factset&amp;DYN_ARGS=TRUE&amp;DOC_NAME=FAT:FQL_AUDITING_CLIENT_TEMPLATE.FAT&amp;display_string=Audit&amp;VAR:KEY=NUJEPYBODK&amp;VAR:QUERY=RkZfRUJJVERBX09QRVIoUVRSLDQvMS8yMDEwLDYvMzAvMjAxMCwsLFVTRCk=&amp;WINDOW=FIRST_POPUP&amp;HEIGH","T=450&amp;WIDTH=450&amp;START_MAXIMIZED=FALSE&amp;VAR:CALENDAR=US&amp;VAR:SYMBOL=DOW&amp;VAR:INDEX=0"}</definedName>
    <definedName name="_731__FDSAUDITLINK__" hidden="1">{"fdsup://directions/FAT Viewer?action=UPDATE&amp;creator=factset&amp;DYN_ARGS=TRUE&amp;DOC_NAME=FAT:FQL_AUDITING_CLIENT_TEMPLATE.FAT&amp;display_string=Audit&amp;VAR:KEY=ZEVMPYJOZU&amp;VAR:QUERY=RkZfRUJJVERBX09QRVIoUVRSLDQvMS8yMDA5LDYvMzAvMjAwOSwsLFVTRCk=&amp;WINDOW=FIRST_POPUP&amp;HEIGH","T=450&amp;WIDTH=450&amp;START_MAXIMIZED=FALSE&amp;VAR:CALENDAR=US&amp;VAR:SYMBOL=DOV&amp;VAR:INDEX=0"}</definedName>
    <definedName name="_732__FDSAUDITLINK__" hidden="1">{"fdsup://directions/FAT Viewer?action=UPDATE&amp;creator=factset&amp;DYN_ARGS=TRUE&amp;DOC_NAME=FAT:FQL_AUDITING_CLIENT_TEMPLATE.FAT&amp;display_string=Audit&amp;VAR:KEY=ZMBWFADSXC&amp;VAR:QUERY=RkZfRUJJVERBX09QRVIoUVRSLDQvMS8yMDEwLDYvMzAvMjAxMCwsLFVTRCk=&amp;WINDOW=FIRST_POPUP&amp;HEIGH","T=450&amp;WIDTH=450&amp;START_MAXIMIZED=FALSE&amp;VAR:CALENDAR=US&amp;VAR:SYMBOL=DOV&amp;VAR:INDEX=0"}</definedName>
    <definedName name="_733__FDSAUDITLINK__" hidden="1">{"fdsup://directions/FAT Viewer?action=UPDATE&amp;creator=factset&amp;DYN_ARGS=TRUE&amp;DOC_NAME=FAT:FQL_AUDITING_CLIENT_TEMPLATE.FAT&amp;display_string=Audit&amp;VAR:KEY=LEBKJQXMDQ&amp;VAR:QUERY=RkZfRUJJVERBX09QRVIoUVRSLDQvMS8yMDA5LDYvMzAvMjAwOSwsLFVTRCk=&amp;WINDOW=FIRST_POPUP&amp;HEIGH","T=450&amp;WIDTH=450&amp;START_MAXIMIZED=FALSE&amp;VAR:CALENDAR=US&amp;VAR:SYMBOL=DO&amp;VAR:INDEX=0"}</definedName>
    <definedName name="_734__FDSAUDITLINK__" hidden="1">{"fdsup://directions/FAT Viewer?action=UPDATE&amp;creator=factset&amp;DYN_ARGS=TRUE&amp;DOC_NAME=FAT:FQL_AUDITING_CLIENT_TEMPLATE.FAT&amp;display_string=Audit&amp;VAR:KEY=TIJEFIVORE&amp;VAR:QUERY=RkZfRUJJVERBX09QRVIoUVRSLDQvMS8yMDEwLDYvMzAvMjAxMCwsLFVTRCk=&amp;WINDOW=FIRST_POPUP&amp;HEIGH","T=450&amp;WIDTH=450&amp;START_MAXIMIZED=FALSE&amp;VAR:CALENDAR=US&amp;VAR:SYMBOL=DO&amp;VAR:INDEX=0"}</definedName>
    <definedName name="_735__FDSAUDITLINK__" hidden="1">{"fdsup://directions/FAT Viewer?action=UPDATE&amp;creator=factset&amp;DYN_ARGS=TRUE&amp;DOC_NAME=FAT:FQL_AUDITING_CLIENT_TEMPLATE.FAT&amp;display_string=Audit&amp;VAR:KEY=LMZAZYTWVK&amp;VAR:QUERY=RkZfRUJJVERBX09QRVIoUVRSLDQvMS8yMDA5LDYvMzAvMjAwOSwsLFVTRCk=&amp;WINDOW=FIRST_POPUP&amp;HEIGH","T=450&amp;WIDTH=450&amp;START_MAXIMIZED=FALSE&amp;VAR:CALENDAR=US&amp;VAR:SYMBOL=DNR&amp;VAR:INDEX=0"}</definedName>
    <definedName name="_736__FDSAUDITLINK__" hidden="1">{"fdsup://directions/FAT Viewer?action=UPDATE&amp;creator=factset&amp;DYN_ARGS=TRUE&amp;DOC_NAME=FAT:FQL_AUDITING_CLIENT_TEMPLATE.FAT&amp;display_string=Audit&amp;VAR:KEY=NYVURQHOFM&amp;VAR:QUERY=RkZfRUJJVERBX09QRVIoUVRSLDQvMS8yMDEwLDYvMzAvMjAxMCwsLFVTRCk=&amp;WINDOW=FIRST_POPUP&amp;HEIGH","T=450&amp;WIDTH=450&amp;START_MAXIMIZED=FALSE&amp;VAR:CALENDAR=US&amp;VAR:SYMBOL=DNR&amp;VAR:INDEX=0"}</definedName>
    <definedName name="_737__FDSAUDITLINK__" hidden="1">{"fdsup://directions/FAT Viewer?action=UPDATE&amp;creator=factset&amp;DYN_ARGS=TRUE&amp;DOC_NAME=FAT:FQL_AUDITING_CLIENT_TEMPLATE.FAT&amp;display_string=Audit&amp;VAR:KEY=NEXCJWDMVQ&amp;VAR:QUERY=RkZfRUJJVERBX09QRVIoUVRSLDQvMS8yMDA5LDYvMzAvMjAwOSwsLFVTRCk=&amp;WINDOW=FIRST_POPUP&amp;HEIGH","T=450&amp;WIDTH=450&amp;START_MAXIMIZED=FALSE&amp;VAR:CALENDAR=US&amp;VAR:SYMBOL=DNB&amp;VAR:INDEX=0"}</definedName>
    <definedName name="_738__FDSAUDITLINK__" hidden="1">{"fdsup://directions/FAT Viewer?action=UPDATE&amp;creator=factset&amp;DYN_ARGS=TRUE&amp;DOC_NAME=FAT:FQL_AUDITING_CLIENT_TEMPLATE.FAT&amp;display_string=Audit&amp;VAR:KEY=HYTMFKDGDA&amp;VAR:QUERY=RkZfRUJJVERBX09QRVIoUVRSLDQvMS8yMDEwLDYvMzAvMjAxMCwsLFVTRCk=&amp;WINDOW=FIRST_POPUP&amp;HEIGH","T=450&amp;WIDTH=450&amp;START_MAXIMIZED=FALSE&amp;VAR:CALENDAR=US&amp;VAR:SYMBOL=DNB&amp;VAR:INDEX=0"}</definedName>
    <definedName name="_739__FDSAUDITLINK__" hidden="1">{"fdsup://directions/FAT Viewer?action=UPDATE&amp;creator=factset&amp;DYN_ARGS=TRUE&amp;DOC_NAME=FAT:FQL_AUDITING_CLIENT_TEMPLATE.FAT&amp;display_string=Audit&amp;VAR:KEY=FYFSNIJOJQ&amp;VAR:QUERY=RkZfRUJJVERBX09QRVIoUVRSLDQvMS8yMDA5LDYvMzAvMjAwOSwsLFVTRCk=&amp;WINDOW=FIRST_POPUP&amp;HEIGH","T=450&amp;WIDTH=450&amp;START_MAXIMIZED=FALSE&amp;VAR:CALENDAR=US&amp;VAR:SYMBOL=DISCA&amp;VAR:INDEX=0"}</definedName>
    <definedName name="_74__FDSAUDITLINK__" hidden="1">{"fdsup://directions/FAT Viewer?action=UPDATE&amp;creator=factset&amp;DYN_ARGS=TRUE&amp;DOC_NAME=FAT:FQL_AUDITING_CLIENT_TEMPLATE.FAT&amp;display_string=Audit&amp;VAR:KEY=VQVMVYVQZI&amp;VAR:QUERY=RkZfRUJJVERBX09QRVIoUVRSLDQvMS8yMDEwLDYvMzAvMjAxMCwsLFVTRCk=&amp;WINDOW=FIRST_POPUP&amp;HEIGH","T=450&amp;WIDTH=450&amp;START_MAXIMIZED=FALSE&amp;VAR:CALENDAR=US&amp;VAR:SYMBOL=VIA.B&amp;VAR:INDEX=0"}</definedName>
    <definedName name="_740__FDSAUDITLINK__" hidden="1">{"fdsup://directions/FAT Viewer?action=UPDATE&amp;creator=factset&amp;DYN_ARGS=TRUE&amp;DOC_NAME=FAT:FQL_AUDITING_CLIENT_TEMPLATE.FAT&amp;display_string=Audit&amp;VAR:KEY=FCNKRSFIHM&amp;VAR:QUERY=RkZfRUJJVERBX09QRVIoUVRSLDQvMS8yMDEwLDYvMzAvMjAxMCwsLFVTRCk=&amp;WINDOW=FIRST_POPUP&amp;HEIGH","T=450&amp;WIDTH=450&amp;START_MAXIMIZED=FALSE&amp;VAR:CALENDAR=US&amp;VAR:SYMBOL=DISCA&amp;VAR:INDEX=0"}</definedName>
    <definedName name="_741__FDSAUDITLINK__" hidden="1">{"fdsup://directions/FAT Viewer?action=UPDATE&amp;creator=factset&amp;DYN_ARGS=TRUE&amp;DOC_NAME=FAT:FQL_AUDITING_CLIENT_TEMPLATE.FAT&amp;display_string=Audit&amp;VAR:KEY=PAZODUFYBE&amp;VAR:QUERY=RkZfRUJJVERBX09QRVIoUVRSLDQvMS8yMDA5LDYvMzAvMjAwOSwsLFVTRCk=&amp;WINDOW=FIRST_POPUP&amp;HEIGH","T=450&amp;WIDTH=450&amp;START_MAXIMIZED=FALSE&amp;VAR:CALENDAR=US&amp;VAR:SYMBOL=DIS&amp;VAR:INDEX=0"}</definedName>
    <definedName name="_742__FDSAUDITLINK__" hidden="1">{"fdsup://directions/FAT Viewer?action=UPDATE&amp;creator=factset&amp;DYN_ARGS=TRUE&amp;DOC_NAME=FAT:FQL_AUDITING_CLIENT_TEMPLATE.FAT&amp;display_string=Audit&amp;VAR:KEY=LARUVKLSRK&amp;VAR:QUERY=RkZfRUJJVERBX09QRVIoUVRSLDQvMS8yMDEwLDYvMzAvMjAxMCwsLFVTRCk=&amp;WINDOW=FIRST_POPUP&amp;HEIGH","T=450&amp;WIDTH=450&amp;START_MAXIMIZED=FALSE&amp;VAR:CALENDAR=US&amp;VAR:SYMBOL=DIS&amp;VAR:INDEX=0"}</definedName>
    <definedName name="_743__FDSAUDITLINK__" hidden="1">{"fdsup://directions/FAT Viewer?action=UPDATE&amp;creator=factset&amp;DYN_ARGS=TRUE&amp;DOC_NAME=FAT:FQL_AUDITING_CLIENT_TEMPLATE.FAT&amp;display_string=Audit&amp;VAR:KEY=NKVQPKFSPM&amp;VAR:QUERY=RkZfRUJJVERBX09QRVIoUVRSLDQvMS8yMDA5LDYvMzAvMjAwOSwsLFVTRCk=&amp;WINDOW=FIRST_POPUP&amp;HEIGH","T=450&amp;WIDTH=450&amp;START_MAXIMIZED=FALSE&amp;VAR:CALENDAR=US&amp;VAR:SYMBOL=DHR&amp;VAR:INDEX=0"}</definedName>
    <definedName name="_744__FDSAUDITLINK__" hidden="1">{"fdsup://directions/FAT Viewer?action=UPDATE&amp;creator=factset&amp;DYN_ARGS=TRUE&amp;DOC_NAME=FAT:FQL_AUDITING_CLIENT_TEMPLATE.FAT&amp;display_string=Audit&amp;VAR:KEY=FWRQZAPAVI&amp;VAR:QUERY=RkZfRUJJVERBX09QRVIoUVRSLDQvMS8yMDEwLDYvMzAvMjAxMCwsLFVTRCk=&amp;WINDOW=FIRST_POPUP&amp;HEIGH","T=450&amp;WIDTH=450&amp;START_MAXIMIZED=FALSE&amp;VAR:CALENDAR=US&amp;VAR:SYMBOL=DHR&amp;VAR:INDEX=0"}</definedName>
    <definedName name="_745__FDSAUDITLINK__" hidden="1">{"fdsup://directions/FAT Viewer?action=UPDATE&amp;creator=factset&amp;DYN_ARGS=TRUE&amp;DOC_NAME=FAT:FQL_AUDITING_CLIENT_TEMPLATE.FAT&amp;display_string=Audit&amp;VAR:KEY=RQHYZOTQJE&amp;VAR:QUERY=RkZfRUJJVERBX09QRVIoUVRSLDQvMS8yMDA5LDYvMzAvMjAwOSwsLFVTRCk=&amp;WINDOW=FIRST_POPUP&amp;HEIGH","T=450&amp;WIDTH=450&amp;START_MAXIMIZED=FALSE&amp;VAR:CALENDAR=US&amp;VAR:SYMBOL=DHI&amp;VAR:INDEX=0"}</definedName>
    <definedName name="_746__FDSAUDITLINK__" hidden="1">{"fdsup://directions/FAT Viewer?action=UPDATE&amp;creator=factset&amp;DYN_ARGS=TRUE&amp;DOC_NAME=FAT:FQL_AUDITING_CLIENT_TEMPLATE.FAT&amp;display_string=Audit&amp;VAR:KEY=DAJUDMJSZW&amp;VAR:QUERY=RkZfRUJJVERBX09QRVIoUVRSLDQvMS8yMDEwLDYvMzAvMjAxMCwsLFVTRCk=&amp;WINDOW=FIRST_POPUP&amp;HEIGH","T=450&amp;WIDTH=450&amp;START_MAXIMIZED=FALSE&amp;VAR:CALENDAR=US&amp;VAR:SYMBOL=DHI&amp;VAR:INDEX=0"}</definedName>
    <definedName name="_747__FDSAUDITLINK__" hidden="1">{"fdsup://directions/FAT Viewer?action=UPDATE&amp;creator=factset&amp;DYN_ARGS=TRUE&amp;DOC_NAME=FAT:FQL_AUDITING_CLIENT_TEMPLATE.FAT&amp;display_string=Audit&amp;VAR:KEY=RSBIDIHEXA&amp;VAR:QUERY=RkZfRUJJVERBX09QRVIoUVRSLDQvMS8yMDA5LDYvMzAvMjAwOSwsLFVTRCk=&amp;WINDOW=FIRST_POPUP&amp;HEIGH","T=450&amp;WIDTH=450&amp;START_MAXIMIZED=FALSE&amp;VAR:CALENDAR=US&amp;VAR:SYMBOL=DGX&amp;VAR:INDEX=0"}</definedName>
    <definedName name="_748__FDSAUDITLINK__" hidden="1">{"fdsup://directions/FAT Viewer?action=UPDATE&amp;creator=factset&amp;DYN_ARGS=TRUE&amp;DOC_NAME=FAT:FQL_AUDITING_CLIENT_TEMPLATE.FAT&amp;display_string=Audit&amp;VAR:KEY=RANILQRQFU&amp;VAR:QUERY=RkZfRUJJVERBX09QRVIoUVRSLDQvMS8yMDEwLDYvMzAvMjAxMCwsLFVTRCk=&amp;WINDOW=FIRST_POPUP&amp;HEIGH","T=450&amp;WIDTH=450&amp;START_MAXIMIZED=FALSE&amp;VAR:CALENDAR=US&amp;VAR:SYMBOL=DGX&amp;VAR:INDEX=0"}</definedName>
    <definedName name="_749__FDSAUDITLINK__" hidden="1">{"fdsup://directions/FAT Viewer?action=UPDATE&amp;creator=factset&amp;DYN_ARGS=TRUE&amp;DOC_NAME=FAT:FQL_AUDITING_CLIENT_TEMPLATE.FAT&amp;display_string=Audit&amp;VAR:KEY=FEPQFUJWZK&amp;VAR:QUERY=RkZfRUJJVERBX09QRVIoUVRSLDQvMS8yMDA5LDYvMzAvMjAwOSwsLFVTRCk=&amp;WINDOW=FIRST_POPUP&amp;HEIGH","T=450&amp;WIDTH=450&amp;START_MAXIMIZED=FALSE&amp;VAR:CALENDAR=US&amp;VAR:SYMBOL=DFS&amp;VAR:INDEX=0"}</definedName>
    <definedName name="_75__FDSAUDITLINK__" hidden="1">{"fdsup://directions/FAT Viewer?action=UPDATE&amp;creator=factset&amp;DYN_ARGS=TRUE&amp;DOC_NAME=FAT:FQL_AUDITING_CLIENT_TEMPLATE.FAT&amp;display_string=Audit&amp;VAR:KEY=FEXMLEDMJQ&amp;VAR:QUERY=RkZfRUJJVERBX09QRVIoUVRSLDQvMS8yMDA5LDYvMzAvMjAwOSwsLFVTRCk=&amp;WINDOW=FIRST_POPUP&amp;HEIGH","T=450&amp;WIDTH=450&amp;START_MAXIMIZED=FALSE&amp;VAR:CALENDAR=US&amp;VAR:SYMBOL=VFC&amp;VAR:INDEX=0"}</definedName>
    <definedName name="_750__FDSAUDITLINK__" hidden="1">{"fdsup://directions/FAT Viewer?action=UPDATE&amp;creator=factset&amp;DYN_ARGS=TRUE&amp;DOC_NAME=FAT:FQL_AUDITING_CLIENT_TEMPLATE.FAT&amp;display_string=Audit&amp;VAR:KEY=LORGXGTOTG&amp;VAR:QUERY=RkZfRUJJVERBX09QRVIoUVRSLDQvMS8yMDEwLDYvMzAvMjAxMCwsLFVTRCk=&amp;WINDOW=FIRST_POPUP&amp;HEIGH","T=450&amp;WIDTH=450&amp;START_MAXIMIZED=FALSE&amp;VAR:CALENDAR=US&amp;VAR:SYMBOL=DFS&amp;VAR:INDEX=0"}</definedName>
    <definedName name="_751__FDSAUDITLINK__" hidden="1">{"fdsup://directions/FAT Viewer?action=UPDATE&amp;creator=factset&amp;DYN_ARGS=TRUE&amp;DOC_NAME=FAT:FQL_AUDITING_CLIENT_TEMPLATE.FAT&amp;display_string=Audit&amp;VAR:KEY=FAJQPINOBW&amp;VAR:QUERY=RkZfRUJJVERBX09QRVIoUVRSLDQvMS8yMDA5LDYvMzAvMjAwOSwsLFVTRCk=&amp;WINDOW=FIRST_POPUP&amp;HEIGH","T=450&amp;WIDTH=450&amp;START_MAXIMIZED=FALSE&amp;VAR:CALENDAR=US&amp;VAR:SYMBOL=DF&amp;VAR:INDEX=0"}</definedName>
    <definedName name="_752__FDSAUDITLINK__" hidden="1">{"fdsup://directions/FAT Viewer?action=UPDATE&amp;creator=factset&amp;DYN_ARGS=TRUE&amp;DOC_NAME=FAT:FQL_AUDITING_CLIENT_TEMPLATE.FAT&amp;display_string=Audit&amp;VAR:KEY=JSLITUHEJQ&amp;VAR:QUERY=RkZfRUJJVERBX09QRVIoUVRSLDQvMS8yMDEwLDYvMzAvMjAxMCwsLFVTRCk=&amp;WINDOW=FIRST_POPUP&amp;HEIGH","T=450&amp;WIDTH=450&amp;START_MAXIMIZED=FALSE&amp;VAR:CALENDAR=US&amp;VAR:SYMBOL=DF&amp;VAR:INDEX=0"}</definedName>
    <definedName name="_753__FDSAUDITLINK__" hidden="1">{"fdsup://directions/FAT Viewer?action=UPDATE&amp;creator=factset&amp;DYN_ARGS=TRUE&amp;DOC_NAME=FAT:FQL_AUDITING_CLIENT_TEMPLATE.FAT&amp;display_string=Audit&amp;VAR:KEY=DEVKBYLEPM&amp;VAR:QUERY=RkZfRUJJVERBX09QRVIoUVRSLDQvMS8yMDA5LDYvMzAvMjAwOSwsLFVTRCk=&amp;WINDOW=FIRST_POPUP&amp;HEIGH","T=450&amp;WIDTH=450&amp;START_MAXIMIZED=FALSE&amp;VAR:CALENDAR=US&amp;VAR:SYMBOL=DELL&amp;VAR:INDEX=0"}</definedName>
    <definedName name="_754__FDSAUDITLINK__" hidden="1">{"fdsup://directions/FAT Viewer?action=UPDATE&amp;creator=factset&amp;DYN_ARGS=TRUE&amp;DOC_NAME=FAT:FQL_AUDITING_CLIENT_TEMPLATE.FAT&amp;display_string=Audit&amp;VAR:KEY=NWXKPKBORQ&amp;VAR:QUERY=RkZfRUJJVERBX09QRVIoUVRSLDQvMS8yMDEwLDYvMzAvMjAxMCwsLFVTRCk=&amp;WINDOW=FIRST_POPUP&amp;HEIGH","T=450&amp;WIDTH=450&amp;START_MAXIMIZED=FALSE&amp;VAR:CALENDAR=US&amp;VAR:SYMBOL=DELL&amp;VAR:INDEX=0"}</definedName>
    <definedName name="_755__FDSAUDITLINK__" hidden="1">{"fdsup://directions/FAT Viewer?action=UPDATE&amp;creator=factset&amp;DYN_ARGS=TRUE&amp;DOC_NAME=FAT:FQL_AUDITING_CLIENT_TEMPLATE.FAT&amp;display_string=Audit&amp;VAR:KEY=XADCRYTIPA&amp;VAR:QUERY=RkZfRUJJVERBX09QRVIoUVRSLDQvMS8yMDA5LDYvMzAvMjAwOSwsLFVTRCk=&amp;WINDOW=FIRST_POPUP&amp;HEIGH","T=450&amp;WIDTH=450&amp;START_MAXIMIZED=FALSE&amp;VAR:CALENDAR=US&amp;VAR:SYMBOL=DE&amp;VAR:INDEX=0"}</definedName>
    <definedName name="_756__FDSAUDITLINK__" hidden="1">{"fdsup://directions/FAT Viewer?action=UPDATE&amp;creator=factset&amp;DYN_ARGS=TRUE&amp;DOC_NAME=FAT:FQL_AUDITING_CLIENT_TEMPLATE.FAT&amp;display_string=Audit&amp;VAR:KEY=HIPQZIHUHU&amp;VAR:QUERY=RkZfRUJJVERBX09QRVIoUVRSLDQvMS8yMDEwLDYvMzAvMjAxMCwsLFVTRCk=&amp;WINDOW=FIRST_POPUP&amp;HEIGH","T=450&amp;WIDTH=450&amp;START_MAXIMIZED=FALSE&amp;VAR:CALENDAR=US&amp;VAR:SYMBOL=DE&amp;VAR:INDEX=0"}</definedName>
    <definedName name="_757__FDSAUDITLINK__" hidden="1">{"fdsup://directions/FAT Viewer?action=UPDATE&amp;creator=factset&amp;DYN_ARGS=TRUE&amp;DOC_NAME=FAT:FQL_AUDITING_CLIENT_TEMPLATE.FAT&amp;display_string=Audit&amp;VAR:KEY=XUXMRCDMZG&amp;VAR:QUERY=RkZfRUJJVERBX09QRVIoUVRSLDQvMS8yMDA5LDYvMzAvMjAwOSwsLFVTRCk=&amp;WINDOW=FIRST_POPUP&amp;HEIGH","T=450&amp;WIDTH=450&amp;START_MAXIMIZED=FALSE&amp;VAR:CALENDAR=US&amp;VAR:SYMBOL=DD&amp;VAR:INDEX=0"}</definedName>
    <definedName name="_758__FDSAUDITLINK__" hidden="1">{"fdsup://directions/FAT Viewer?action=UPDATE&amp;creator=factset&amp;DYN_ARGS=TRUE&amp;DOC_NAME=FAT:FQL_AUDITING_CLIENT_TEMPLATE.FAT&amp;display_string=Audit&amp;VAR:KEY=TKDUBQTYBI&amp;VAR:QUERY=RkZfRUJJVERBX09QRVIoUVRSLDQvMS8yMDEwLDYvMzAvMjAxMCwsLFVTRCk=&amp;WINDOW=FIRST_POPUP&amp;HEIGH","T=450&amp;WIDTH=450&amp;START_MAXIMIZED=FALSE&amp;VAR:CALENDAR=US&amp;VAR:SYMBOL=DD&amp;VAR:INDEX=0"}</definedName>
    <definedName name="_759__FDSAUDITLINK__" hidden="1">{"fdsup://directions/FAT Viewer?action=UPDATE&amp;creator=factset&amp;DYN_ARGS=TRUE&amp;DOC_NAME=FAT:FQL_AUDITING_CLIENT_TEMPLATE.FAT&amp;display_string=Audit&amp;VAR:KEY=TYNMLAXMFA&amp;VAR:QUERY=RkZfRUJJVERBX09QRVIoUVRSLDQvMS8yMDA5LDYvMzAvMjAwOSwsLFVTRCk=&amp;WINDOW=FIRST_POPUP&amp;HEIGH","T=450&amp;WIDTH=450&amp;START_MAXIMIZED=FALSE&amp;VAR:CALENDAR=US&amp;VAR:SYMBOL=D&amp;VAR:INDEX=0"}</definedName>
    <definedName name="_76__FDSAUDITLINK__" hidden="1">{"fdsup://directions/FAT Viewer?action=UPDATE&amp;creator=factset&amp;DYN_ARGS=TRUE&amp;DOC_NAME=FAT:FQL_AUDITING_CLIENT_TEMPLATE.FAT&amp;display_string=Audit&amp;VAR:KEY=JYVQLEHUVK&amp;VAR:QUERY=RkZfRUJJVERBX09QRVIoUVRSLDQvMS8yMDEwLDYvMzAvMjAxMCwsLFVTRCk=&amp;WINDOW=FIRST_POPUP&amp;HEIGH","T=450&amp;WIDTH=450&amp;START_MAXIMIZED=FALSE&amp;VAR:CALENDAR=US&amp;VAR:SYMBOL=VFC&amp;VAR:INDEX=0"}</definedName>
    <definedName name="_760__FDSAUDITLINK__" hidden="1">{"fdsup://directions/FAT Viewer?action=UPDATE&amp;creator=factset&amp;DYN_ARGS=TRUE&amp;DOC_NAME=FAT:FQL_AUDITING_CLIENT_TEMPLATE.FAT&amp;display_string=Audit&amp;VAR:KEY=RGVIXUVMZQ&amp;VAR:QUERY=RkZfRUJJVERBX09QRVIoUVRSLDQvMS8yMDEwLDYvMzAvMjAxMCwsLFVTRCk=&amp;WINDOW=FIRST_POPUP&amp;HEIGH","T=450&amp;WIDTH=450&amp;START_MAXIMIZED=FALSE&amp;VAR:CALENDAR=US&amp;VAR:SYMBOL=D&amp;VAR:INDEX=0"}</definedName>
    <definedName name="_761__FDSAUDITLINK__" hidden="1">{"fdsup://directions/FAT Viewer?action=UPDATE&amp;creator=factset&amp;DYN_ARGS=TRUE&amp;DOC_NAME=FAT:FQL_AUDITING_CLIENT_TEMPLATE.FAT&amp;display_string=Audit&amp;VAR:KEY=JQHWVAHYTY&amp;VAR:QUERY=RkZfRUJJVERBX09QRVIoUVRSLDQvMS8yMDA5LDYvMzAvMjAwOSwsLFVTRCk=&amp;WINDOW=FIRST_POPUP&amp;HEIGH","T=450&amp;WIDTH=450&amp;START_MAXIMIZED=FALSE&amp;VAR:CALENDAR=US&amp;VAR:SYMBOL=CVX&amp;VAR:INDEX=0"}</definedName>
    <definedName name="_762__FDSAUDITLINK__" hidden="1">{"fdsup://directions/FAT Viewer?action=UPDATE&amp;creator=factset&amp;DYN_ARGS=TRUE&amp;DOC_NAME=FAT:FQL_AUDITING_CLIENT_TEMPLATE.FAT&amp;display_string=Audit&amp;VAR:KEY=XWZIDQFKBE&amp;VAR:QUERY=RkZfRUJJVERBX09QRVIoUVRSLDQvMS8yMDEwLDYvMzAvMjAxMCwsLFVTRCk=&amp;WINDOW=FIRST_POPUP&amp;HEIGH","T=450&amp;WIDTH=450&amp;START_MAXIMIZED=FALSE&amp;VAR:CALENDAR=US&amp;VAR:SYMBOL=CVX&amp;VAR:INDEX=0"}</definedName>
    <definedName name="_763__FDSAUDITLINK__" hidden="1">{"fdsup://directions/FAT Viewer?action=UPDATE&amp;creator=factset&amp;DYN_ARGS=TRUE&amp;DOC_NAME=FAT:FQL_AUDITING_CLIENT_TEMPLATE.FAT&amp;display_string=Audit&amp;VAR:KEY=FKVOJGJGVE&amp;VAR:QUERY=RkZfRUJJVERBX09QRVIoUVRSLDQvMS8yMDA5LDYvMzAvMjAwOSwsLFVTRCk=&amp;WINDOW=FIRST_POPUP&amp;HEIGH","T=450&amp;WIDTH=450&amp;START_MAXIMIZED=FALSE&amp;VAR:CALENDAR=US&amp;VAR:SYMBOL=CVS&amp;VAR:INDEX=0"}</definedName>
    <definedName name="_764__FDSAUDITLINK__" hidden="1">{"fdsup://directions/FAT Viewer?action=UPDATE&amp;creator=factset&amp;DYN_ARGS=TRUE&amp;DOC_NAME=FAT:FQL_AUDITING_CLIENT_TEMPLATE.FAT&amp;display_string=Audit&amp;VAR:KEY=ZURIFYPILM&amp;VAR:QUERY=RkZfRUJJVERBX09QRVIoUVRSLDQvMS8yMDEwLDYvMzAvMjAxMCwsLFVTRCk=&amp;WINDOW=FIRST_POPUP&amp;HEIGH","T=450&amp;WIDTH=450&amp;START_MAXIMIZED=FALSE&amp;VAR:CALENDAR=US&amp;VAR:SYMBOL=CVS&amp;VAR:INDEX=0"}</definedName>
    <definedName name="_765__FDSAUDITLINK__" hidden="1">{"fdsup://directions/FAT Viewer?action=UPDATE&amp;creator=factset&amp;DYN_ARGS=TRUE&amp;DOC_NAME=FAT:FQL_AUDITING_CLIENT_TEMPLATE.FAT&amp;display_string=Audit&amp;VAR:KEY=RQRQHYXEPS&amp;VAR:QUERY=RkZfRUJJVERBX09QRVIoUVRSLDQvMS8yMDA5LDYvMzAvMjAwOSwsLFVTRCk=&amp;WINDOW=FIRST_POPUP&amp;HEIGH","T=450&amp;WIDTH=450&amp;START_MAXIMIZED=FALSE&amp;VAR:CALENDAR=US&amp;VAR:SYMBOL=CVH&amp;VAR:INDEX=0"}</definedName>
    <definedName name="_766__FDSAUDITLINK__" hidden="1">{"fdsup://directions/FAT Viewer?action=UPDATE&amp;creator=factset&amp;DYN_ARGS=TRUE&amp;DOC_NAME=FAT:FQL_AUDITING_CLIENT_TEMPLATE.FAT&amp;display_string=Audit&amp;VAR:KEY=JIDWXKNCBI&amp;VAR:QUERY=RkZfRUJJVERBX09QRVIoUVRSLDQvMS8yMDEwLDYvMzAvMjAxMCwsLFVTRCk=&amp;WINDOW=FIRST_POPUP&amp;HEIGH","T=450&amp;WIDTH=450&amp;START_MAXIMIZED=FALSE&amp;VAR:CALENDAR=US&amp;VAR:SYMBOL=CVH&amp;VAR:INDEX=0"}</definedName>
    <definedName name="_767__FDSAUDITLINK__" hidden="1">{"fdsup://directions/FAT Viewer?action=UPDATE&amp;creator=factset&amp;DYN_ARGS=TRUE&amp;DOC_NAME=FAT:FQL_AUDITING_CLIENT_TEMPLATE.FAT&amp;display_string=Audit&amp;VAR:KEY=PIHYBIDSJE&amp;VAR:QUERY=RkZfRUJJVERBX09QRVIoUVRSLDQvMS8yMDA5LDYvMzAvMjAwOSwsLFVTRCk=&amp;WINDOW=FIRST_POPUP&amp;HEIGH","T=450&amp;WIDTH=450&amp;START_MAXIMIZED=FALSE&amp;VAR:CALENDAR=US&amp;VAR:SYMBOL=CTXS&amp;VAR:INDEX=0"}</definedName>
    <definedName name="_768__FDSAUDITLINK__" hidden="1">{"fdsup://directions/FAT Viewer?action=UPDATE&amp;creator=factset&amp;DYN_ARGS=TRUE&amp;DOC_NAME=FAT:FQL_AUDITING_CLIENT_TEMPLATE.FAT&amp;display_string=Audit&amp;VAR:KEY=FWVMZMFMRC&amp;VAR:QUERY=RkZfRUJJVERBX09QRVIoUVRSLDQvMS8yMDEwLDYvMzAvMjAxMCwsLFVTRCk=&amp;WINDOW=FIRST_POPUP&amp;HEIGH","T=450&amp;WIDTH=450&amp;START_MAXIMIZED=FALSE&amp;VAR:CALENDAR=US&amp;VAR:SYMBOL=CTXS&amp;VAR:INDEX=0"}</definedName>
    <definedName name="_769__FDSAUDITLINK__" hidden="1">{"fdsup://directions/FAT Viewer?action=UPDATE&amp;creator=factset&amp;DYN_ARGS=TRUE&amp;DOC_NAME=FAT:FQL_AUDITING_CLIENT_TEMPLATE.FAT&amp;display_string=Audit&amp;VAR:KEY=HSVEPENCXI&amp;VAR:QUERY=RkZfRUJJVERBX09QRVIoUVRSLDQvMS8yMDA5LDYvMzAvMjAwOSwsLFVTRCk=&amp;WINDOW=FIRST_POPUP&amp;HEIGH","T=450&amp;WIDTH=450&amp;START_MAXIMIZED=FALSE&amp;VAR:CALENDAR=US&amp;VAR:SYMBOL=CTSH&amp;VAR:INDEX=0"}</definedName>
    <definedName name="_77__FDSAUDITLINK__" hidden="1">{"fdsup://directions/FAT Viewer?action=UPDATE&amp;creator=factset&amp;DYN_ARGS=TRUE&amp;DOC_NAME=FAT:FQL_AUDITING_CLIENT_TEMPLATE.FAT&amp;display_string=Audit&amp;VAR:KEY=JSZGHMTQLY&amp;VAR:QUERY=RkZfRUJJVERBX09QRVIoUVRSLDQvMS8yMDA5LDYvMzAvMjAwOSwsLFVTRCk=&amp;WINDOW=FIRST_POPUP&amp;HEIGH","T=450&amp;WIDTH=450&amp;START_MAXIMIZED=FALSE&amp;VAR:CALENDAR=US&amp;VAR:SYMBOL=VAR&amp;VAR:INDEX=0"}</definedName>
    <definedName name="_770__FDSAUDITLINK__" hidden="1">{"fdsup://directions/FAT Viewer?action=UPDATE&amp;creator=factset&amp;DYN_ARGS=TRUE&amp;DOC_NAME=FAT:FQL_AUDITING_CLIENT_TEMPLATE.FAT&amp;display_string=Audit&amp;VAR:KEY=HWLELUTEFW&amp;VAR:QUERY=RkZfRUJJVERBX09QRVIoUVRSLDQvMS8yMDEwLDYvMzAvMjAxMCwsLFVTRCk=&amp;WINDOW=FIRST_POPUP&amp;HEIGH","T=450&amp;WIDTH=450&amp;START_MAXIMIZED=FALSE&amp;VAR:CALENDAR=US&amp;VAR:SYMBOL=CTSH&amp;VAR:INDEX=0"}</definedName>
    <definedName name="_771__FDSAUDITLINK__" hidden="1">{"fdsup://directions/FAT Viewer?action=UPDATE&amp;creator=factset&amp;DYN_ARGS=TRUE&amp;DOC_NAME=FAT:FQL_AUDITING_CLIENT_TEMPLATE.FAT&amp;display_string=Audit&amp;VAR:KEY=VIDIPCBETK&amp;VAR:QUERY=RkZfRUJJVERBX09QRVIoUVRSLDQvMS8yMDA5LDYvMzAvMjAwOSwsLFVTRCk=&amp;WINDOW=FIRST_POPUP&amp;HEIGH","T=450&amp;WIDTH=450&amp;START_MAXIMIZED=FALSE&amp;VAR:CALENDAR=US&amp;VAR:SYMBOL=CTL&amp;VAR:INDEX=0"}</definedName>
    <definedName name="_772__FDSAUDITLINK__" hidden="1">{"fdsup://directions/FAT Viewer?action=UPDATE&amp;creator=factset&amp;DYN_ARGS=TRUE&amp;DOC_NAME=FAT:FQL_AUDITING_CLIENT_TEMPLATE.FAT&amp;display_string=Audit&amp;VAR:KEY=LYHQNEVODW&amp;VAR:QUERY=RkZfRUJJVERBX09QRVIoUVRSLDQvMS8yMDEwLDYvMzAvMjAxMCwsLFVTRCk=&amp;WINDOW=FIRST_POPUP&amp;HEIGH","T=450&amp;WIDTH=450&amp;START_MAXIMIZED=FALSE&amp;VAR:CALENDAR=US&amp;VAR:SYMBOL=CTL&amp;VAR:INDEX=0"}</definedName>
    <definedName name="_773__FDSAUDITLINK__" hidden="1">{"fdsup://directions/FAT Viewer?action=UPDATE&amp;creator=factset&amp;DYN_ARGS=TRUE&amp;DOC_NAME=FAT:FQL_AUDITING_CLIENT_TEMPLATE.FAT&amp;display_string=Audit&amp;VAR:KEY=PODOJMDAPM&amp;VAR:QUERY=RkZfRUJJVERBX09QRVIoUVRSLDQvMS8yMDA5LDYvMzAvMjAwOSwsLFVTRCk=&amp;WINDOW=FIRST_POPUP&amp;HEIGH","T=450&amp;WIDTH=450&amp;START_MAXIMIZED=FALSE&amp;VAR:CALENDAR=US&amp;VAR:SYMBOL=CTAS&amp;VAR:INDEX=0"}</definedName>
    <definedName name="_774__FDSAUDITLINK__" hidden="1">{"fdsup://directions/FAT Viewer?action=UPDATE&amp;creator=factset&amp;DYN_ARGS=TRUE&amp;DOC_NAME=FAT:FQL_AUDITING_CLIENT_TEMPLATE.FAT&amp;display_string=Audit&amp;VAR:KEY=ZSZAXIHEZS&amp;VAR:QUERY=RkZfRUJJVERBX09QRVIoUVRSLDQvMS8yMDEwLDYvMzAvMjAxMCwsLFVTRCk=&amp;WINDOW=FIRST_POPUP&amp;HEIGH","T=450&amp;WIDTH=450&amp;START_MAXIMIZED=FALSE&amp;VAR:CALENDAR=US&amp;VAR:SYMBOL=CTAS&amp;VAR:INDEX=0"}</definedName>
    <definedName name="_775__FDSAUDITLINK__" hidden="1">{"fdsup://directions/FAT Viewer?action=UPDATE&amp;creator=factset&amp;DYN_ARGS=TRUE&amp;DOC_NAME=FAT:FQL_AUDITING_CLIENT_TEMPLATE.FAT&amp;display_string=Audit&amp;VAR:KEY=XMFEVIFMXO&amp;VAR:QUERY=RkZfRUJJVERBX09QRVIoUVRSLDQvMS8yMDA5LDYvMzAvMjAwOSwsLFVTRCk=&amp;WINDOW=FIRST_POPUP&amp;HEIGH","T=450&amp;WIDTH=450&amp;START_MAXIMIZED=FALSE&amp;VAR:CALENDAR=US&amp;VAR:SYMBOL=CSX&amp;VAR:INDEX=0"}</definedName>
    <definedName name="_776__FDSAUDITLINK__" hidden="1">{"fdsup://directions/FAT Viewer?action=UPDATE&amp;creator=factset&amp;DYN_ARGS=TRUE&amp;DOC_NAME=FAT:FQL_AUDITING_CLIENT_TEMPLATE.FAT&amp;display_string=Audit&amp;VAR:KEY=TKPKDMPYVK&amp;VAR:QUERY=RkZfRUJJVERBX09QRVIoUVRSLDQvMS8yMDEwLDYvMzAvMjAxMCwsLFVTRCk=&amp;WINDOW=FIRST_POPUP&amp;HEIGH","T=450&amp;WIDTH=450&amp;START_MAXIMIZED=FALSE&amp;VAR:CALENDAR=US&amp;VAR:SYMBOL=CSX&amp;VAR:INDEX=0"}</definedName>
    <definedName name="_777__FDSAUDITLINK__" hidden="1">{"fdsup://directions/FAT Viewer?action=UPDATE&amp;creator=factset&amp;DYN_ARGS=TRUE&amp;DOC_NAME=FAT:FQL_AUDITING_CLIENT_TEMPLATE.FAT&amp;display_string=Audit&amp;VAR:KEY=XWZWZWXENK&amp;VAR:QUERY=RkZfRUJJVERBX09QRVIoUVRSLDQvMS8yMDA5LDYvMzAvMjAwOSwsLFVTRCk=&amp;WINDOW=FIRST_POPUP&amp;HEIGH","T=450&amp;WIDTH=450&amp;START_MAXIMIZED=FALSE&amp;VAR:CALENDAR=US&amp;VAR:SYMBOL=CSCO&amp;VAR:INDEX=0"}</definedName>
    <definedName name="_778__FDSAUDITLINK__" hidden="1">{"fdsup://directions/FAT Viewer?action=UPDATE&amp;creator=factset&amp;DYN_ARGS=TRUE&amp;DOC_NAME=FAT:FQL_AUDITING_CLIENT_TEMPLATE.FAT&amp;display_string=Audit&amp;VAR:KEY=HUVCLOLILA&amp;VAR:QUERY=RkZfRUJJVERBX09QRVIoUVRSLDQvMS8yMDEwLDYvMzAvMjAxMCwsLFVTRCk=&amp;WINDOW=FIRST_POPUP&amp;HEIGH","T=450&amp;WIDTH=450&amp;START_MAXIMIZED=FALSE&amp;VAR:CALENDAR=US&amp;VAR:SYMBOL=CSCO&amp;VAR:INDEX=0"}</definedName>
    <definedName name="_779__FDSAUDITLINK__" hidden="1">{"fdsup://directions/FAT Viewer?action=UPDATE&amp;creator=factset&amp;DYN_ARGS=TRUE&amp;DOC_NAME=FAT:FQL_AUDITING_CLIENT_TEMPLATE.FAT&amp;display_string=Audit&amp;VAR:KEY=NSJQVWLINS&amp;VAR:QUERY=RkZfRUJJVERBX09QRVIoUVRSLDQvMS8yMDA5LDYvMzAvMjAwOSwsLFVTRCk=&amp;WINDOW=FIRST_POPUP&amp;HEIGH","T=450&amp;WIDTH=450&amp;START_MAXIMIZED=FALSE&amp;VAR:CALENDAR=US&amp;VAR:SYMBOL=CSC&amp;VAR:INDEX=0"}</definedName>
    <definedName name="_78__FDSAUDITLINK__" hidden="1">{"fdsup://directions/FAT Viewer?action=UPDATE&amp;creator=factset&amp;DYN_ARGS=TRUE&amp;DOC_NAME=FAT:FQL_AUDITING_CLIENT_TEMPLATE.FAT&amp;display_string=Audit&amp;VAR:KEY=RSTQZMXMLG&amp;VAR:QUERY=RkZfRUJJVERBX09QRVIoUVRSLDQvMS8yMDEwLDYvMzAvMjAxMCwsLFVTRCk=&amp;WINDOW=FIRST_POPUP&amp;HEIGH","T=450&amp;WIDTH=450&amp;START_MAXIMIZED=FALSE&amp;VAR:CALENDAR=US&amp;VAR:SYMBOL=VAR&amp;VAR:INDEX=0"}</definedName>
    <definedName name="_780__FDSAUDITLINK__" hidden="1">{"fdsup://directions/FAT Viewer?action=UPDATE&amp;creator=factset&amp;DYN_ARGS=TRUE&amp;DOC_NAME=FAT:FQL_AUDITING_CLIENT_TEMPLATE.FAT&amp;display_string=Audit&amp;VAR:KEY=TSZOJOVCDE&amp;VAR:QUERY=RkZfRUJJVERBX09QRVIoUVRSLDQvMS8yMDEwLDYvMzAvMjAxMCwsLFVTRCk=&amp;WINDOW=FIRST_POPUP&amp;HEIGH","T=450&amp;WIDTH=450&amp;START_MAXIMIZED=FALSE&amp;VAR:CALENDAR=US&amp;VAR:SYMBOL=CSC&amp;VAR:INDEX=0"}</definedName>
    <definedName name="_781__FDSAUDITLINK__" hidden="1">{"fdsup://directions/FAT Viewer?action=UPDATE&amp;creator=factset&amp;DYN_ARGS=TRUE&amp;DOC_NAME=FAT:FQL_AUDITING_CLIENT_TEMPLATE.FAT&amp;display_string=Audit&amp;VAR:KEY=TSZSNMJUBW&amp;VAR:QUERY=RkZfRUJJVERBX09QRVIoUVRSLDQvMS8yMDA5LDYvMzAvMjAwOSwsLFVTRCk=&amp;WINDOW=FIRST_POPUP&amp;HEIGH","T=450&amp;WIDTH=450&amp;START_MAXIMIZED=FALSE&amp;VAR:CALENDAR=US&amp;VAR:SYMBOL=CRM&amp;VAR:INDEX=0"}</definedName>
    <definedName name="_782__FDSAUDITLINK__" hidden="1">{"fdsup://directions/FAT Viewer?action=UPDATE&amp;creator=factset&amp;DYN_ARGS=TRUE&amp;DOC_NAME=FAT:FQL_AUDITING_CLIENT_TEMPLATE.FAT&amp;display_string=Audit&amp;VAR:KEY=ZUZQJGZAHO&amp;VAR:QUERY=RkZfRUJJVERBX09QRVIoUVRSLDQvMS8yMDEwLDYvMzAvMjAxMCwsLFVTRCk=&amp;WINDOW=FIRST_POPUP&amp;HEIGH","T=450&amp;WIDTH=450&amp;START_MAXIMIZED=FALSE&amp;VAR:CALENDAR=US&amp;VAR:SYMBOL=CRM&amp;VAR:INDEX=0"}</definedName>
    <definedName name="_783__FDSAUDITLINK__" hidden="1">{"fdsup://directions/FAT Viewer?action=UPDATE&amp;creator=factset&amp;DYN_ARGS=TRUE&amp;DOC_NAME=FAT:FQL_AUDITING_CLIENT_TEMPLATE.FAT&amp;display_string=Audit&amp;VAR:KEY=XWLSXEJCNU&amp;VAR:QUERY=RkZfRUJJVERBX09QRVIoUVRSLDQvMS8yMDA5LDYvMzAvMjAwOSwsLFVTRCk=&amp;WINDOW=FIRST_POPUP&amp;HEIGH","T=450&amp;WIDTH=450&amp;START_MAXIMIZED=FALSE&amp;VAR:CALENDAR=US&amp;VAR:SYMBOL=CPWR&amp;VAR:INDEX=0"}</definedName>
    <definedName name="_784__FDSAUDITLINK__" hidden="1">{"fdsup://directions/FAT Viewer?action=UPDATE&amp;creator=factset&amp;DYN_ARGS=TRUE&amp;DOC_NAME=FAT:FQL_AUDITING_CLIENT_TEMPLATE.FAT&amp;display_string=Audit&amp;VAR:KEY=BKDAZMXARE&amp;VAR:QUERY=RkZfRUJJVERBX09QRVIoUVRSLDQvMS8yMDEwLDYvMzAvMjAxMCwsLFVTRCk=&amp;WINDOW=FIRST_POPUP&amp;HEIGH","T=450&amp;WIDTH=450&amp;START_MAXIMIZED=FALSE&amp;VAR:CALENDAR=US&amp;VAR:SYMBOL=CPWR&amp;VAR:INDEX=0"}</definedName>
    <definedName name="_785__FDSAUDITLINK__" hidden="1">{"fdsup://directions/FAT Viewer?action=UPDATE&amp;creator=factset&amp;DYN_ARGS=TRUE&amp;DOC_NAME=FAT:FQL_AUDITING_CLIENT_TEMPLATE.FAT&amp;display_string=Audit&amp;VAR:KEY=RCHWHWHULG&amp;VAR:QUERY=RkZfRUJJVERBX09QRVIoUVRSLDQvMS8yMDA5LDYvMzAvMjAwOSwsLFVTRCk=&amp;WINDOW=FIRST_POPUP&amp;HEIGH","T=450&amp;WIDTH=450&amp;START_MAXIMIZED=FALSE&amp;VAR:CALENDAR=US&amp;VAR:SYMBOL=CPB&amp;VAR:INDEX=0"}</definedName>
    <definedName name="_786__FDSAUDITLINK__" hidden="1">{"fdsup://directions/FAT Viewer?action=UPDATE&amp;creator=factset&amp;DYN_ARGS=TRUE&amp;DOC_NAME=FAT:FQL_AUDITING_CLIENT_TEMPLATE.FAT&amp;display_string=Audit&amp;VAR:KEY=XCTKBKPQZS&amp;VAR:QUERY=RkZfRUJJVERBX09QRVIoUVRSLDQvMS8yMDEwLDYvMzAvMjAxMCwsLFVTRCk=&amp;WINDOW=FIRST_POPUP&amp;HEIGH","T=450&amp;WIDTH=450&amp;START_MAXIMIZED=FALSE&amp;VAR:CALENDAR=US&amp;VAR:SYMBOL=CPB&amp;VAR:INDEX=0"}</definedName>
    <definedName name="_787__FDSAUDITLINK__" hidden="1">{"fdsup://directions/FAT Viewer?action=UPDATE&amp;creator=factset&amp;DYN_ARGS=TRUE&amp;DOC_NAME=FAT:FQL_AUDITING_CLIENT_TEMPLATE.FAT&amp;display_string=Audit&amp;VAR:KEY=LGFMLUJYVC&amp;VAR:QUERY=RkZfRUJJVERBX09QRVIoUVRSLDQvMS8yMDA5LDYvMzAvMjAwOSwsLFVTRCk=&amp;WINDOW=FIRST_POPUP&amp;HEIGH","T=450&amp;WIDTH=450&amp;START_MAXIMIZED=FALSE&amp;VAR:CALENDAR=US&amp;VAR:SYMBOL=COST&amp;VAR:INDEX=0"}</definedName>
    <definedName name="_788__FDSAUDITLINK__" hidden="1">{"fdsup://directions/FAT Viewer?action=UPDATE&amp;creator=factset&amp;DYN_ARGS=TRUE&amp;DOC_NAME=FAT:FQL_AUDITING_CLIENT_TEMPLATE.FAT&amp;display_string=Audit&amp;VAR:KEY=VKLAJAVWJY&amp;VAR:QUERY=RkZfRUJJVERBX09QRVIoUVRSLDQvMS8yMDEwLDYvMzAvMjAxMCwsLFVTRCk=&amp;WINDOW=FIRST_POPUP&amp;HEIGH","T=450&amp;WIDTH=450&amp;START_MAXIMIZED=FALSE&amp;VAR:CALENDAR=US&amp;VAR:SYMBOL=COST&amp;VAR:INDEX=0"}</definedName>
    <definedName name="_789__FDSAUDITLINK__" hidden="1">{"fdsup://directions/FAT Viewer?action=UPDATE&amp;creator=factset&amp;DYN_ARGS=TRUE&amp;DOC_NAME=FAT:FQL_AUDITING_CLIENT_TEMPLATE.FAT&amp;display_string=Audit&amp;VAR:KEY=BKLILEDWZO&amp;VAR:QUERY=RkZfRUJJVERBX09QRVIoUVRSLDQvMS8yMDA5LDYvMzAvMjAwOSwsLFVTRCk=&amp;WINDOW=FIRST_POPUP&amp;HEIGH","T=450&amp;WIDTH=450&amp;START_MAXIMIZED=FALSE&amp;VAR:CALENDAR=US&amp;VAR:SYMBOL=COP&amp;VAR:INDEX=0"}</definedName>
    <definedName name="_79__FDSAUDITLINK__" hidden="1">{"fdsup://directions/FAT Viewer?action=UPDATE&amp;creator=factset&amp;DYN_ARGS=TRUE&amp;DOC_NAME=FAT:FQL_AUDITING_CLIENT_TEMPLATE.FAT&amp;display_string=Audit&amp;VAR:KEY=RKPQPKPWJQ&amp;VAR:QUERY=RkZfRUJJVERBX09QRVIoUVRSLDQvMS8yMDA5LDYvMzAvMjAwOSwsLFVTRCk=&amp;WINDOW=FIRST_POPUP&amp;HEIGH","T=450&amp;WIDTH=450&amp;START_MAXIMIZED=FALSE&amp;VAR:CALENDAR=US&amp;VAR:SYMBOL=V&amp;VAR:INDEX=0"}</definedName>
    <definedName name="_790__FDSAUDITLINK__" hidden="1">{"fdsup://directions/FAT Viewer?action=UPDATE&amp;creator=factset&amp;DYN_ARGS=TRUE&amp;DOC_NAME=FAT:FQL_AUDITING_CLIENT_TEMPLATE.FAT&amp;display_string=Audit&amp;VAR:KEY=TGNUNYRMXM&amp;VAR:QUERY=RkZfRUJJVERBX09QRVIoUVRSLDQvMS8yMDEwLDYvMzAvMjAxMCwsLFVTRCk=&amp;WINDOW=FIRST_POPUP&amp;HEIGH","T=450&amp;WIDTH=450&amp;START_MAXIMIZED=FALSE&amp;VAR:CALENDAR=US&amp;VAR:SYMBOL=COP&amp;VAR:INDEX=0"}</definedName>
    <definedName name="_791__FDSAUDITLINK__" hidden="1">{"fdsup://directions/FAT Viewer?action=UPDATE&amp;creator=factset&amp;DYN_ARGS=TRUE&amp;DOC_NAME=FAT:FQL_AUDITING_CLIENT_TEMPLATE.FAT&amp;display_string=Audit&amp;VAR:KEY=HEPUBCPOJW&amp;VAR:QUERY=RkZfRUJJVERBX09QRVIoUVRSLDQvMS8yMDA5LDYvMzAvMjAwOSwsLFVTRCk=&amp;WINDOW=FIRST_POPUP&amp;HEIGH","T=450&amp;WIDTH=450&amp;START_MAXIMIZED=FALSE&amp;VAR:CALENDAR=US&amp;VAR:SYMBOL=COL&amp;VAR:INDEX=0"}</definedName>
    <definedName name="_792__FDSAUDITLINK__" hidden="1">{"fdsup://directions/FAT Viewer?action=UPDATE&amp;creator=factset&amp;DYN_ARGS=TRUE&amp;DOC_NAME=FAT:FQL_AUDITING_CLIENT_TEMPLATE.FAT&amp;display_string=Audit&amp;VAR:KEY=NOFIDMRALI&amp;VAR:QUERY=RkZfRUJJVERBX09QRVIoUVRSLDQvMS8yMDEwLDYvMzAvMjAxMCwsLFVTRCk=&amp;WINDOW=FIRST_POPUP&amp;HEIGH","T=450&amp;WIDTH=450&amp;START_MAXIMIZED=FALSE&amp;VAR:CALENDAR=US&amp;VAR:SYMBOL=COL&amp;VAR:INDEX=0"}</definedName>
    <definedName name="_793__FDSAUDITLINK__" hidden="1">{"fdsup://directions/FAT Viewer?action=UPDATE&amp;creator=factset&amp;DYN_ARGS=TRUE&amp;DOC_NAME=FAT:FQL_AUDITING_CLIENT_TEMPLATE.FAT&amp;display_string=Audit&amp;VAR:KEY=XANIFSXOVO&amp;VAR:QUERY=RkZfRUJJVERBX09QRVIoUVRSLDQvMS8yMDA5LDYvMzAvMjAwOSwsLFVTRCk=&amp;WINDOW=FIRST_POPUP&amp;HEIGH","T=450&amp;WIDTH=450&amp;START_MAXIMIZED=FALSE&amp;VAR:CALENDAR=US&amp;VAR:SYMBOL=COH&amp;VAR:INDEX=0"}</definedName>
    <definedName name="_794__FDSAUDITLINK__" hidden="1">{"fdsup://directions/FAT Viewer?action=UPDATE&amp;creator=factset&amp;DYN_ARGS=TRUE&amp;DOC_NAME=FAT:FQL_AUDITING_CLIENT_TEMPLATE.FAT&amp;display_string=Audit&amp;VAR:KEY=LYBSBSZALE&amp;VAR:QUERY=RkZfRUJJVERBX09QRVIoUVRSLDQvMS8yMDEwLDYvMzAvMjAxMCwsLFVTRCk=&amp;WINDOW=FIRST_POPUP&amp;HEIGH","T=450&amp;WIDTH=450&amp;START_MAXIMIZED=FALSE&amp;VAR:CALENDAR=US&amp;VAR:SYMBOL=COH&amp;VAR:INDEX=0"}</definedName>
    <definedName name="_795__FDSAUDITLINK__" hidden="1">{"fdsup://directions/FAT Viewer?action=UPDATE&amp;creator=factset&amp;DYN_ARGS=TRUE&amp;DOC_NAME=FAT:FQL_AUDITING_CLIENT_TEMPLATE.FAT&amp;display_string=Audit&amp;VAR:KEY=PEDEFIXWZM&amp;VAR:QUERY=RkZfRUJJVERBX09QRVIoUVRSLDQvMS8yMDA5LDYvMzAvMjAwOSwsLFVTRCk=&amp;WINDOW=FIRST_POPUP&amp;HEIGH","T=450&amp;WIDTH=450&amp;START_MAXIMIZED=FALSE&amp;VAR:CALENDAR=US&amp;VAR:SYMBOL=COG&amp;VAR:INDEX=0"}</definedName>
    <definedName name="_796__FDSAUDITLINK__" hidden="1">{"fdsup://directions/FAT Viewer?action=UPDATE&amp;creator=factset&amp;DYN_ARGS=TRUE&amp;DOC_NAME=FAT:FQL_AUDITING_CLIENT_TEMPLATE.FAT&amp;display_string=Audit&amp;VAR:KEY=PQLOBKLWTC&amp;VAR:QUERY=RkZfRUJJVERBX09QRVIoUVRSLDQvMS8yMDEwLDYvMzAvMjAxMCwsLFVTRCk=&amp;WINDOW=FIRST_POPUP&amp;HEIGH","T=450&amp;WIDTH=450&amp;START_MAXIMIZED=FALSE&amp;VAR:CALENDAR=US&amp;VAR:SYMBOL=COG&amp;VAR:INDEX=0"}</definedName>
    <definedName name="_797__FDSAUDITLINK__" hidden="1">{"fdsup://directions/FAT Viewer?action=UPDATE&amp;creator=factset&amp;DYN_ARGS=TRUE&amp;DOC_NAME=FAT:FQL_AUDITING_CLIENT_TEMPLATE.FAT&amp;display_string=Audit&amp;VAR:KEY=HQTSFGTEJW&amp;VAR:QUERY=RkZfRUJJVERBX09QRVIoUVRSLDQvMS8yMDA5LDYvMzAvMjAwOSwsLFVTRCk=&amp;WINDOW=FIRST_POPUP&amp;HEIGH","T=450&amp;WIDTH=450&amp;START_MAXIMIZED=FALSE&amp;VAR:CALENDAR=US&amp;VAR:SYMBOL=COF&amp;VAR:INDEX=0"}</definedName>
    <definedName name="_798__FDSAUDITLINK__" hidden="1">{"fdsup://directions/FAT Viewer?action=UPDATE&amp;creator=factset&amp;DYN_ARGS=TRUE&amp;DOC_NAME=FAT:FQL_AUDITING_CLIENT_TEMPLATE.FAT&amp;display_string=Audit&amp;VAR:KEY=PMRKVSVYRQ&amp;VAR:QUERY=RkZfRUJJVERBX09QRVIoUVRSLDQvMS8yMDEwLDYvMzAvMjAxMCwsLFVTRCk=&amp;WINDOW=FIRST_POPUP&amp;HEIGH","T=450&amp;WIDTH=450&amp;START_MAXIMIZED=FALSE&amp;VAR:CALENDAR=US&amp;VAR:SYMBOL=COF&amp;VAR:INDEX=0"}</definedName>
    <definedName name="_799__FDSAUDITLINK__" hidden="1">{"fdsup://directions/FAT Viewer?action=UPDATE&amp;creator=factset&amp;DYN_ARGS=TRUE&amp;DOC_NAME=FAT:FQL_AUDITING_CLIENT_TEMPLATE.FAT&amp;display_string=Audit&amp;VAR:KEY=TSRANCFMVK&amp;VAR:QUERY=RkZfRUJJVERBX09QRVIoUVRSLDQvMS8yMDA5LDYvMzAvMjAwOSwsLFVTRCk=&amp;WINDOW=FIRST_POPUP&amp;HEIGH","T=450&amp;WIDTH=450&amp;START_MAXIMIZED=FALSE&amp;VAR:CALENDAR=US&amp;VAR:SYMBOL=CNX&amp;VAR:INDEX=0"}</definedName>
    <definedName name="_8__FDSAUDITLINK__" localSheetId="7" hidden="1">{"fdsup://Directions/FactSet Auditing Viewer?action=AUDIT_VALUE&amp;DB=129&amp;ID1=11132010&amp;VALUEID=02001&amp;SDATE=200903&amp;PERIODTYPE=QTR_STD&amp;window=popup_no_bar&amp;width=385&amp;height=120&amp;START_MAXIMIZED=FALSE&amp;creator=factset&amp;display_string=Audit"}</definedName>
    <definedName name="_8__FDSAUDITLINK__" hidden="1">{"fdsup://Directions/FactSet Auditing Viewer?action=AUDIT_VALUE&amp;DB=129&amp;ID1=11132010&amp;VALUEID=02001&amp;SDATE=200903&amp;PERIODTYPE=QTR_STD&amp;window=popup_no_bar&amp;width=385&amp;height=120&amp;START_MAXIMIZED=FALSE&amp;creator=factset&amp;display_string=Audit"}</definedName>
    <definedName name="_80__FDSAUDITLINK__" hidden="1">{"fdsup://directions/FAT Viewer?action=UPDATE&amp;creator=factset&amp;DYN_ARGS=TRUE&amp;DOC_NAME=FAT:FQL_AUDITING_CLIENT_TEMPLATE.FAT&amp;display_string=Audit&amp;VAR:KEY=LSDCPMXGRI&amp;VAR:QUERY=RkZfRUJJVERBX09QRVIoUVRSLDQvMS8yMDEwLDYvMzAvMjAxMCwsLFVTRCk=&amp;WINDOW=FIRST_POPUP&amp;HEIGH","T=450&amp;WIDTH=450&amp;START_MAXIMIZED=FALSE&amp;VAR:CALENDAR=US&amp;VAR:SYMBOL=V&amp;VAR:INDEX=0"}</definedName>
    <definedName name="_800__FDSAUDITLINK__" hidden="1">{"fdsup://directions/FAT Viewer?action=UPDATE&amp;creator=factset&amp;DYN_ARGS=TRUE&amp;DOC_NAME=FAT:FQL_AUDITING_CLIENT_TEMPLATE.FAT&amp;display_string=Audit&amp;VAR:KEY=DUHOREVOBC&amp;VAR:QUERY=RkZfRUJJVERBX09QRVIoUVRSLDQvMS8yMDEwLDYvMzAvMjAxMCwsLFVTRCk=&amp;WINDOW=FIRST_POPUP&amp;HEIGH","T=450&amp;WIDTH=450&amp;START_MAXIMIZED=FALSE&amp;VAR:CALENDAR=US&amp;VAR:SYMBOL=CNX&amp;VAR:INDEX=0"}</definedName>
    <definedName name="_801__FDSAUDITLINK__" hidden="1">{"fdsup://directions/FAT Viewer?action=UPDATE&amp;creator=factset&amp;DYN_ARGS=TRUE&amp;DOC_NAME=FAT:FQL_AUDITING_CLIENT_TEMPLATE.FAT&amp;display_string=Audit&amp;VAR:KEY=ZOFSRAVYXC&amp;VAR:QUERY=RkZfRUJJVERBX09QRVIoUVRSLDQvMS8yMDA5LDYvMzAvMjAwOSwsLFVTRCk=&amp;WINDOW=FIRST_POPUP&amp;HEIGH","T=450&amp;WIDTH=450&amp;START_MAXIMIZED=FALSE&amp;VAR:CALENDAR=US&amp;VAR:SYMBOL=CNP&amp;VAR:INDEX=0"}</definedName>
    <definedName name="_802__FDSAUDITLINK__" hidden="1">{"fdsup://directions/FAT Viewer?action=UPDATE&amp;creator=factset&amp;DYN_ARGS=TRUE&amp;DOC_NAME=FAT:FQL_AUDITING_CLIENT_TEMPLATE.FAT&amp;display_string=Audit&amp;VAR:KEY=HSLWBGVKXG&amp;VAR:QUERY=RkZfRUJJVERBX09QRVIoUVRSLDQvMS8yMDEwLDYvMzAvMjAxMCwsLFVTRCk=&amp;WINDOW=FIRST_POPUP&amp;HEIGH","T=450&amp;WIDTH=450&amp;START_MAXIMIZED=FALSE&amp;VAR:CALENDAR=US&amp;VAR:SYMBOL=CNP&amp;VAR:INDEX=0"}</definedName>
    <definedName name="_803__FDSAUDITLINK__" hidden="1">{"fdsup://directions/FAT Viewer?action=UPDATE&amp;creator=factset&amp;DYN_ARGS=TRUE&amp;DOC_NAME=FAT:FQL_AUDITING_CLIENT_TEMPLATE.FAT&amp;display_string=Audit&amp;VAR:KEY=RWDSZGHMVQ&amp;VAR:QUERY=RkZfRUJJVERBX09QRVIoUVRSLDQvMS8yMDA5LDYvMzAvMjAwOSwsLFVTRCk=&amp;WINDOW=FIRST_POPUP&amp;HEIGH","T=450&amp;WIDTH=450&amp;START_MAXIMIZED=FALSE&amp;VAR:CALENDAR=US&amp;VAR:SYMBOL=CMS&amp;VAR:INDEX=0"}</definedName>
    <definedName name="_804__FDSAUDITLINK__" hidden="1">{"fdsup://directions/FAT Viewer?action=UPDATE&amp;creator=factset&amp;DYN_ARGS=TRUE&amp;DOC_NAME=FAT:FQL_AUDITING_CLIENT_TEMPLATE.FAT&amp;display_string=Audit&amp;VAR:KEY=TENKZKPGJK&amp;VAR:QUERY=RkZfRUJJVERBX09QRVIoUVRSLDQvMS8yMDEwLDYvMzAvMjAxMCwsLFVTRCk=&amp;WINDOW=FIRST_POPUP&amp;HEIGH","T=450&amp;WIDTH=450&amp;START_MAXIMIZED=FALSE&amp;VAR:CALENDAR=US&amp;VAR:SYMBOL=CMS&amp;VAR:INDEX=0"}</definedName>
    <definedName name="_805__FDSAUDITLINK__" hidden="1">{"fdsup://directions/FAT Viewer?action=UPDATE&amp;creator=factset&amp;DYN_ARGS=TRUE&amp;DOC_NAME=FAT:FQL_AUDITING_CLIENT_TEMPLATE.FAT&amp;display_string=Audit&amp;VAR:KEY=PMLGLSDUBC&amp;VAR:QUERY=RkZfRUJJVERBX09QRVIoUVRSLDQvMS8yMDA5LDYvMzAvMjAwOSwsLFVTRCk=&amp;WINDOW=FIRST_POPUP&amp;HEIGH","T=450&amp;WIDTH=450&amp;START_MAXIMIZED=FALSE&amp;VAR:CALENDAR=US&amp;VAR:SYMBOL=CMI&amp;VAR:INDEX=0"}</definedName>
    <definedName name="_806__FDSAUDITLINK__" hidden="1">{"fdsup://directions/FAT Viewer?action=UPDATE&amp;creator=factset&amp;DYN_ARGS=TRUE&amp;DOC_NAME=FAT:FQL_AUDITING_CLIENT_TEMPLATE.FAT&amp;display_string=Audit&amp;VAR:KEY=NAJUJOREVM&amp;VAR:QUERY=RkZfRUJJVERBX09QRVIoUVRSLDQvMS8yMDEwLDYvMzAvMjAxMCwsLFVTRCk=&amp;WINDOW=FIRST_POPUP&amp;HEIGH","T=450&amp;WIDTH=450&amp;START_MAXIMIZED=FALSE&amp;VAR:CALENDAR=US&amp;VAR:SYMBOL=CMI&amp;VAR:INDEX=0"}</definedName>
    <definedName name="_807__FDSAUDITLINK__" hidden="1">{"fdsup://directions/FAT Viewer?action=UPDATE&amp;creator=factset&amp;DYN_ARGS=TRUE&amp;DOC_NAME=FAT:FQL_AUDITING_CLIENT_TEMPLATE.FAT&amp;display_string=Audit&amp;VAR:KEY=VUPONAXELA&amp;VAR:QUERY=RkZfRUJJVERBX09QRVIoUVRSLDQvMS8yMDA5LDYvMzAvMjAwOSwsLFVTRCk=&amp;WINDOW=FIRST_POPUP&amp;HEIGH","T=450&amp;WIDTH=450&amp;START_MAXIMIZED=FALSE&amp;VAR:CALENDAR=US&amp;VAR:SYMBOL=CME&amp;VAR:INDEX=0"}</definedName>
    <definedName name="_808__FDSAUDITLINK__" hidden="1">{"fdsup://directions/FAT Viewer?action=UPDATE&amp;creator=factset&amp;DYN_ARGS=TRUE&amp;DOC_NAME=FAT:FQL_AUDITING_CLIENT_TEMPLATE.FAT&amp;display_string=Audit&amp;VAR:KEY=HCLCPEZWDO&amp;VAR:QUERY=RkZfRUJJVERBX09QRVIoUVRSLDQvMS8yMDEwLDYvMzAvMjAxMCwsLFVTRCk=&amp;WINDOW=FIRST_POPUP&amp;HEIGH","T=450&amp;WIDTH=450&amp;START_MAXIMIZED=FALSE&amp;VAR:CALENDAR=US&amp;VAR:SYMBOL=CME&amp;VAR:INDEX=0"}</definedName>
    <definedName name="_809__FDSAUDITLINK__" hidden="1">{"fdsup://directions/FAT Viewer?action=UPDATE&amp;creator=factset&amp;DYN_ARGS=TRUE&amp;DOC_NAME=FAT:FQL_AUDITING_CLIENT_TEMPLATE.FAT&amp;display_string=Audit&amp;VAR:KEY=XWVIRUDITI&amp;VAR:QUERY=RkZfRUJJVERBX09QRVIoUVRSLDQvMS8yMDA5LDYvMzAvMjAwOSwsLFVTRCk=&amp;WINDOW=FIRST_POPUP&amp;HEIGH","T=450&amp;WIDTH=450&amp;START_MAXIMIZED=FALSE&amp;VAR:CALENDAR=US&amp;VAR:SYMBOL=CMCSA&amp;VAR:INDEX=0"}</definedName>
    <definedName name="_81__FDSAUDITLINK__" hidden="1">{"fdsup://directions/FAT Viewer?action=UPDATE&amp;creator=factset&amp;DYN_ARGS=TRUE&amp;DOC_NAME=FAT:FQL_AUDITING_CLIENT_TEMPLATE.FAT&amp;display_string=Audit&amp;VAR:KEY=BMXWHOXUPE&amp;VAR:QUERY=RkZfRUJJVERBX09QRVIoUVRSLDQvMS8yMDA5LDYvMzAvMjAwOSwsLFVTRCk=&amp;WINDOW=FIRST_POPUP&amp;HEIGH","T=450&amp;WIDTH=450&amp;START_MAXIMIZED=FALSE&amp;VAR:CALENDAR=US&amp;VAR:SYMBOL=UTX&amp;VAR:INDEX=0"}</definedName>
    <definedName name="_810__FDSAUDITLINK__" hidden="1">{"fdsup://directions/FAT Viewer?action=UPDATE&amp;creator=factset&amp;DYN_ARGS=TRUE&amp;DOC_NAME=FAT:FQL_AUDITING_CLIENT_TEMPLATE.FAT&amp;display_string=Audit&amp;VAR:KEY=ZEVMBOLWJU&amp;VAR:QUERY=RkZfRUJJVERBX09QRVIoUVRSLDQvMS8yMDEwLDYvMzAvMjAxMCwsLFVTRCk=&amp;WINDOW=FIRST_POPUP&amp;HEIGH","T=450&amp;WIDTH=450&amp;START_MAXIMIZED=FALSE&amp;VAR:CALENDAR=US&amp;VAR:SYMBOL=CMCSA&amp;VAR:INDEX=0"}</definedName>
    <definedName name="_811__FDSAUDITLINK__" hidden="1">{"fdsup://directions/FAT Viewer?action=UPDATE&amp;creator=factset&amp;DYN_ARGS=TRUE&amp;DOC_NAME=FAT:FQL_AUDITING_CLIENT_TEMPLATE.FAT&amp;display_string=Audit&amp;VAR:KEY=ZCNCRQRUNU&amp;VAR:QUERY=RkZfRUJJVERBX09QRVIoUVRSLDQvMS8yMDA5LDYvMzAvMjAwOSwsLFVTRCk=&amp;WINDOW=FIRST_POPUP&amp;HEIGH","T=450&amp;WIDTH=450&amp;START_MAXIMIZED=FALSE&amp;VAR:CALENDAR=US&amp;VAR:SYMBOL=CMA&amp;VAR:INDEX=0"}</definedName>
    <definedName name="_812__FDSAUDITLINK__" hidden="1">{"fdsup://directions/FAT Viewer?action=UPDATE&amp;creator=factset&amp;DYN_ARGS=TRUE&amp;DOC_NAME=FAT:FQL_AUDITING_CLIENT_TEMPLATE.FAT&amp;display_string=Audit&amp;VAR:KEY=NSBAHKZAZS&amp;VAR:QUERY=RkZfRUJJVERBX09QRVIoUVRSLDQvMS8yMDEwLDYvMzAvMjAxMCwsLFVTRCk=&amp;WINDOW=FIRST_POPUP&amp;HEIGH","T=450&amp;WIDTH=450&amp;START_MAXIMIZED=FALSE&amp;VAR:CALENDAR=US&amp;VAR:SYMBOL=CMA&amp;VAR:INDEX=0"}</definedName>
    <definedName name="_813__FDSAUDITLINK__" hidden="1">{"fdsup://directions/FAT Viewer?action=UPDATE&amp;creator=factset&amp;DYN_ARGS=TRUE&amp;DOC_NAME=FAT:FQL_AUDITING_CLIENT_TEMPLATE.FAT&amp;display_string=Audit&amp;VAR:KEY=VMVGZSBELW&amp;VAR:QUERY=RkZfRUJJVERBX09QRVIoUVRSLDQvMS8yMDA5LDYvMzAvMjAwOSwsLFVTRCk=&amp;WINDOW=FIRST_POPUP&amp;HEIGH","T=450&amp;WIDTH=450&amp;START_MAXIMIZED=FALSE&amp;VAR:CALENDAR=US&amp;VAR:SYMBOL=CLX&amp;VAR:INDEX=0"}</definedName>
    <definedName name="_814__FDSAUDITLINK__" hidden="1">{"fdsup://directions/FAT Viewer?action=UPDATE&amp;creator=factset&amp;DYN_ARGS=TRUE&amp;DOC_NAME=FAT:FQL_AUDITING_CLIENT_TEMPLATE.FAT&amp;display_string=Audit&amp;VAR:KEY=RWZQNUNMDK&amp;VAR:QUERY=RkZfRUJJVERBX09QRVIoUVRSLDQvMS8yMDEwLDYvMzAvMjAxMCwsLFVTRCk=&amp;WINDOW=FIRST_POPUP&amp;HEIGH","T=450&amp;WIDTH=450&amp;START_MAXIMIZED=FALSE&amp;VAR:CALENDAR=US&amp;VAR:SYMBOL=CLX&amp;VAR:INDEX=0"}</definedName>
    <definedName name="_815__FDSAUDITLINK__" hidden="1">{"fdsup://directions/FAT Viewer?action=UPDATE&amp;creator=factset&amp;DYN_ARGS=TRUE&amp;DOC_NAME=FAT:FQL_AUDITING_CLIENT_TEMPLATE.FAT&amp;display_string=Audit&amp;VAR:KEY=BGRIXGNGTM&amp;VAR:QUERY=RkZfRUJJVERBX09QRVIoUVRSLDQvMS8yMDA5LDYvMzAvMjAwOSwsLFVTRCk=&amp;WINDOW=FIRST_POPUP&amp;HEIGH","T=450&amp;WIDTH=450&amp;START_MAXIMIZED=FALSE&amp;VAR:CALENDAR=US&amp;VAR:SYMBOL=CLF&amp;VAR:INDEX=0"}</definedName>
    <definedName name="_816__FDSAUDITLINK__" hidden="1">{"fdsup://directions/FAT Viewer?action=UPDATE&amp;creator=factset&amp;DYN_ARGS=TRUE&amp;DOC_NAME=FAT:FQL_AUDITING_CLIENT_TEMPLATE.FAT&amp;display_string=Audit&amp;VAR:KEY=RODYXSRMRS&amp;VAR:QUERY=RkZfRUJJVERBX09QRVIoUVRSLDQvMS8yMDEwLDYvMzAvMjAxMCwsLFVTRCk=&amp;WINDOW=FIRST_POPUP&amp;HEIGH","T=450&amp;WIDTH=450&amp;START_MAXIMIZED=FALSE&amp;VAR:CALENDAR=US&amp;VAR:SYMBOL=CLF&amp;VAR:INDEX=0"}</definedName>
    <definedName name="_817__FDSAUDITLINK__" hidden="1">{"fdsup://directions/FAT Viewer?action=UPDATE&amp;creator=factset&amp;DYN_ARGS=TRUE&amp;DOC_NAME=FAT:FQL_AUDITING_CLIENT_TEMPLATE.FAT&amp;display_string=Audit&amp;VAR:KEY=PIFQNYLMPA&amp;VAR:QUERY=RkZfRUJJVERBX09QRVIoUVRSLDQvMS8yMDA5LDYvMzAvMjAwOSwsLFVTRCk=&amp;WINDOW=FIRST_POPUP&amp;HEIGH","T=450&amp;WIDTH=450&amp;START_MAXIMIZED=FALSE&amp;VAR:CALENDAR=US&amp;VAR:SYMBOL=CL&amp;VAR:INDEX=0"}</definedName>
    <definedName name="_818__FDSAUDITLINK__" hidden="1">{"fdsup://directions/FAT Viewer?action=UPDATE&amp;creator=factset&amp;DYN_ARGS=TRUE&amp;DOC_NAME=FAT:FQL_AUDITING_CLIENT_TEMPLATE.FAT&amp;display_string=Audit&amp;VAR:KEY=XIPCXMNCFA&amp;VAR:QUERY=RkZfRUJJVERBX09QRVIoUVRSLDQvMS8yMDEwLDYvMzAvMjAxMCwsLFVTRCk=&amp;WINDOW=FIRST_POPUP&amp;HEIGH","T=450&amp;WIDTH=450&amp;START_MAXIMIZED=FALSE&amp;VAR:CALENDAR=US&amp;VAR:SYMBOL=CL&amp;VAR:INDEX=0"}</definedName>
    <definedName name="_819__FDSAUDITLINK__" hidden="1">{"fdsup://directions/FAT Viewer?action=UPDATE&amp;creator=factset&amp;DYN_ARGS=TRUE&amp;DOC_NAME=FAT:FQL_AUDITING_CLIENT_TEMPLATE.FAT&amp;display_string=Audit&amp;VAR:KEY=POXQZMDEHY&amp;VAR:QUERY=RkZfRUJJVERBX09QRVIoUVRSLDQvMS8yMDA5LDYvMzAvMjAwOSwsLFVTRCk=&amp;WINDOW=FIRST_POPUP&amp;HEIGH","T=450&amp;WIDTH=450&amp;START_MAXIMIZED=FALSE&amp;VAR:CALENDAR=US&amp;VAR:SYMBOL=CINF&amp;VAR:INDEX=0"}</definedName>
    <definedName name="_82__FDSAUDITLINK__" hidden="1">{"fdsup://directions/FAT Viewer?action=UPDATE&amp;creator=factset&amp;DYN_ARGS=TRUE&amp;DOC_NAME=FAT:FQL_AUDITING_CLIENT_TEMPLATE.FAT&amp;display_string=Audit&amp;VAR:KEY=DYXSDMNEPA&amp;VAR:QUERY=RkZfRUJJVERBX09QRVIoUVRSLDQvMS8yMDEwLDYvMzAvMjAxMCwsLFVTRCk=&amp;WINDOW=FIRST_POPUP&amp;HEIGH","T=450&amp;WIDTH=450&amp;START_MAXIMIZED=FALSE&amp;VAR:CALENDAR=US&amp;VAR:SYMBOL=UTX&amp;VAR:INDEX=0"}</definedName>
    <definedName name="_820__FDSAUDITLINK__" hidden="1">{"fdsup://directions/FAT Viewer?action=UPDATE&amp;creator=factset&amp;DYN_ARGS=TRUE&amp;DOC_NAME=FAT:FQL_AUDITING_CLIENT_TEMPLATE.FAT&amp;display_string=Audit&amp;VAR:KEY=PAZIRMTYZS&amp;VAR:QUERY=RkZfRUJJVERBX09QRVIoUVRSLDQvMS8yMDEwLDYvMzAvMjAxMCwsLFVTRCk=&amp;WINDOW=FIRST_POPUP&amp;HEIGH","T=450&amp;WIDTH=450&amp;START_MAXIMIZED=FALSE&amp;VAR:CALENDAR=US&amp;VAR:SYMBOL=CINF&amp;VAR:INDEX=0"}</definedName>
    <definedName name="_821__FDSAUDITLINK__" hidden="1">{"fdsup://directions/FAT Viewer?action=UPDATE&amp;creator=factset&amp;DYN_ARGS=TRUE&amp;DOC_NAME=FAT:FQL_AUDITING_CLIENT_TEMPLATE.FAT&amp;display_string=Audit&amp;VAR:KEY=DWFCBIHQPQ&amp;VAR:QUERY=RkZfRUJJVERBX09QRVIoUVRSLDQvMS8yMDA5LDYvMzAvMjAwOSwsLFVTRCk=&amp;WINDOW=FIRST_POPUP&amp;HEIGH","T=450&amp;WIDTH=450&amp;START_MAXIMIZED=FALSE&amp;VAR:CALENDAR=US&amp;VAR:SYMBOL=CI&amp;VAR:INDEX=0"}</definedName>
    <definedName name="_822__FDSAUDITLINK__" hidden="1">{"fdsup://directions/FAT Viewer?action=UPDATE&amp;creator=factset&amp;DYN_ARGS=TRUE&amp;DOC_NAME=FAT:FQL_AUDITING_CLIENT_TEMPLATE.FAT&amp;display_string=Audit&amp;VAR:KEY=LWNCZGNGLA&amp;VAR:QUERY=RkZfRUJJVERBX09QRVIoUVRSLDQvMS8yMDEwLDYvMzAvMjAxMCwsLFVTRCk=&amp;WINDOW=FIRST_POPUP&amp;HEIGH","T=450&amp;WIDTH=450&amp;START_MAXIMIZED=FALSE&amp;VAR:CALENDAR=US&amp;VAR:SYMBOL=CI&amp;VAR:INDEX=0"}</definedName>
    <definedName name="_823__FDSAUDITLINK__" hidden="1">{"fdsup://directions/FAT Viewer?action=UPDATE&amp;creator=factset&amp;DYN_ARGS=TRUE&amp;DOC_NAME=FAT:FQL_AUDITING_CLIENT_TEMPLATE.FAT&amp;display_string=Audit&amp;VAR:KEY=PMZUFSVQHM&amp;VAR:QUERY=RkZfRUJJVERBX09QRVIoUVRSLDQvMS8yMDA5LDYvMzAvMjAwOSwsLFVTRCk=&amp;WINDOW=FIRST_POPUP&amp;HEIGH","T=450&amp;WIDTH=450&amp;START_MAXIMIZED=FALSE&amp;VAR:CALENDAR=US&amp;VAR:SYMBOL=CHRW&amp;VAR:INDEX=0"}</definedName>
    <definedName name="_824__FDSAUDITLINK__" hidden="1">{"fdsup://directions/FAT Viewer?action=UPDATE&amp;creator=factset&amp;DYN_ARGS=TRUE&amp;DOC_NAME=FAT:FQL_AUDITING_CLIENT_TEMPLATE.FAT&amp;display_string=Audit&amp;VAR:KEY=FWBADQXCFG&amp;VAR:QUERY=RkZfRUJJVERBX09QRVIoUVRSLDQvMS8yMDEwLDYvMzAvMjAxMCwsLFVTRCk=&amp;WINDOW=FIRST_POPUP&amp;HEIGH","T=450&amp;WIDTH=450&amp;START_MAXIMIZED=FALSE&amp;VAR:CALENDAR=US&amp;VAR:SYMBOL=CHRW&amp;VAR:INDEX=0"}</definedName>
    <definedName name="_825__FDSAUDITLINK__" hidden="1">{"fdsup://directions/FAT Viewer?action=UPDATE&amp;creator=factset&amp;DYN_ARGS=TRUE&amp;DOC_NAME=FAT:FQL_AUDITING_CLIENT_TEMPLATE.FAT&amp;display_string=Audit&amp;VAR:KEY=HCDQZSFADQ&amp;VAR:QUERY=RkZfRUJJVERBX09QRVIoUVRSLDQvMS8yMDA5LDYvMzAvMjAwOSwsLFVTRCk=&amp;WINDOW=FIRST_POPUP&amp;HEIGH","T=450&amp;WIDTH=450&amp;START_MAXIMIZED=FALSE&amp;VAR:CALENDAR=US&amp;VAR:SYMBOL=CHK&amp;VAR:INDEX=0"}</definedName>
    <definedName name="_826__FDSAUDITLINK__" hidden="1">{"fdsup://directions/FAT Viewer?action=UPDATE&amp;creator=factset&amp;DYN_ARGS=TRUE&amp;DOC_NAME=FAT:FQL_AUDITING_CLIENT_TEMPLATE.FAT&amp;display_string=Audit&amp;VAR:KEY=FCZYLCJMRY&amp;VAR:QUERY=RkZfRUJJVERBX09QRVIoUVRSLDQvMS8yMDEwLDYvMzAvMjAxMCwsLFVTRCk=&amp;WINDOW=FIRST_POPUP&amp;HEIGH","T=450&amp;WIDTH=450&amp;START_MAXIMIZED=FALSE&amp;VAR:CALENDAR=US&amp;VAR:SYMBOL=CHK&amp;VAR:INDEX=0"}</definedName>
    <definedName name="_827__FDSAUDITLINK__" hidden="1">{"fdsup://directions/FAT Viewer?action=UPDATE&amp;creator=factset&amp;DYN_ARGS=TRUE&amp;DOC_NAME=FAT:FQL_AUDITING_CLIENT_TEMPLATE.FAT&amp;display_string=Audit&amp;VAR:KEY=PCDMNSLAVK&amp;VAR:QUERY=RkZfRUJJVERBX09QRVIoUVRSLDQvMS8yMDA5LDYvMzAvMjAwOSwsLFVTRCk=&amp;WINDOW=FIRST_POPUP&amp;HEIGH","T=450&amp;WIDTH=450&amp;START_MAXIMIZED=FALSE&amp;VAR:CALENDAR=US&amp;VAR:SYMBOL=CFN&amp;VAR:INDEX=0"}</definedName>
    <definedName name="_828__FDSAUDITLINK__" hidden="1">{"fdsup://directions/FAT Viewer?action=UPDATE&amp;creator=factset&amp;DYN_ARGS=TRUE&amp;DOC_NAME=FAT:FQL_AUDITING_CLIENT_TEMPLATE.FAT&amp;display_string=Audit&amp;VAR:KEY=JKRILCHKLS&amp;VAR:QUERY=RkZfRUJJVERBX09QRVIoUVRSLDQvMS8yMDEwLDYvMzAvMjAxMCwsLFVTRCk=&amp;WINDOW=FIRST_POPUP&amp;HEIGH","T=450&amp;WIDTH=450&amp;START_MAXIMIZED=FALSE&amp;VAR:CALENDAR=US&amp;VAR:SYMBOL=CFN&amp;VAR:INDEX=0"}</definedName>
    <definedName name="_829__FDSAUDITLINK__" hidden="1">{"fdsup://directions/FAT Viewer?action=UPDATE&amp;creator=factset&amp;DYN_ARGS=TRUE&amp;DOC_NAME=FAT:FQL_AUDITING_CLIENT_TEMPLATE.FAT&amp;display_string=Audit&amp;VAR:KEY=ZINSVSJQZY&amp;VAR:QUERY=RkZfRUJJVERBX09QRVIoUVRSLDQvMS8yMDA5LDYvMzAvMjAwOSwsLFVTRCk=&amp;WINDOW=FIRST_POPUP&amp;HEIGH","T=450&amp;WIDTH=450&amp;START_MAXIMIZED=FALSE&amp;VAR:CALENDAR=US&amp;VAR:SYMBOL=CF&amp;VAR:INDEX=0"}</definedName>
    <definedName name="_83__FDSAUDITLINK__" hidden="1">{"fdsup://directions/FAT Viewer?action=UPDATE&amp;creator=factset&amp;DYN_ARGS=TRUE&amp;DOC_NAME=FAT:FQL_AUDITING_CLIENT_TEMPLATE.FAT&amp;display_string=Audit&amp;VAR:KEY=XCRCZINIDS&amp;VAR:QUERY=RkZfRUJJVERBX09QRVIoUVRSLDQvMS8yMDA5LDYvMzAvMjAwOSwsLFVTRCk=&amp;WINDOW=FIRST_POPUP&amp;HEIGH","T=450&amp;WIDTH=450&amp;START_MAXIMIZED=FALSE&amp;VAR:CALENDAR=US&amp;VAR:SYMBOL=USB&amp;VAR:INDEX=0"}</definedName>
    <definedName name="_830__FDSAUDITLINK__" hidden="1">{"fdsup://directions/FAT Viewer?action=UPDATE&amp;creator=factset&amp;DYN_ARGS=TRUE&amp;DOC_NAME=FAT:FQL_AUDITING_CLIENT_TEMPLATE.FAT&amp;display_string=Audit&amp;VAR:KEY=TABGDUNEBY&amp;VAR:QUERY=RkZfRUJJVERBX09QRVIoUVRSLDQvMS8yMDEwLDYvMzAvMjAxMCwsLFVTRCk=&amp;WINDOW=FIRST_POPUP&amp;HEIGH","T=450&amp;WIDTH=450&amp;START_MAXIMIZED=FALSE&amp;VAR:CALENDAR=US&amp;VAR:SYMBOL=CF&amp;VAR:INDEX=0"}</definedName>
    <definedName name="_831__FDSAUDITLINK__" hidden="1">{"fdsup://directions/FAT Viewer?action=UPDATE&amp;creator=factset&amp;DYN_ARGS=TRUE&amp;DOC_NAME=FAT:FQL_AUDITING_CLIENT_TEMPLATE.FAT&amp;display_string=Audit&amp;VAR:KEY=FILAFSPKFS&amp;VAR:QUERY=RkZfRUJJVERBX09QRVIoUVRSLDQvMS8yMDA5LDYvMzAvMjAwOSwsLFVTRCk=&amp;WINDOW=FIRST_POPUP&amp;HEIGH","T=450&amp;WIDTH=450&amp;START_MAXIMIZED=FALSE&amp;VAR:CALENDAR=US&amp;VAR:SYMBOL=CERN&amp;VAR:INDEX=0"}</definedName>
    <definedName name="_832__FDSAUDITLINK__" hidden="1">{"fdsup://directions/FAT Viewer?action=UPDATE&amp;creator=factset&amp;DYN_ARGS=TRUE&amp;DOC_NAME=FAT:FQL_AUDITING_CLIENT_TEMPLATE.FAT&amp;display_string=Audit&amp;VAR:KEY=ZOHSVALQJS&amp;VAR:QUERY=RkZfRUJJVERBX09QRVIoUVRSLDQvMS8yMDEwLDYvMzAvMjAxMCwsLFVTRCk=&amp;WINDOW=FIRST_POPUP&amp;HEIGH","T=450&amp;WIDTH=450&amp;START_MAXIMIZED=FALSE&amp;VAR:CALENDAR=US&amp;VAR:SYMBOL=CERN&amp;VAR:INDEX=0"}</definedName>
    <definedName name="_833__FDSAUDITLINK__" hidden="1">{"fdsup://directions/FAT Viewer?action=UPDATE&amp;creator=factset&amp;DYN_ARGS=TRUE&amp;DOC_NAME=FAT:FQL_AUDITING_CLIENT_TEMPLATE.FAT&amp;display_string=Audit&amp;VAR:KEY=XOLGBOHOXU&amp;VAR:QUERY=RkZfRUJJVERBX09QRVIoUVRSLDQvMS8yMDA5LDYvMzAvMjAwOSwsLFVTRCk=&amp;WINDOW=FIRST_POPUP&amp;HEIGH","T=450&amp;WIDTH=450&amp;START_MAXIMIZED=FALSE&amp;VAR:CALENDAR=US&amp;VAR:SYMBOL=CEPH&amp;VAR:INDEX=0"}</definedName>
    <definedName name="_834__FDSAUDITLINK__" hidden="1">{"fdsup://directions/FAT Viewer?action=UPDATE&amp;creator=factset&amp;DYN_ARGS=TRUE&amp;DOC_NAME=FAT:FQL_AUDITING_CLIENT_TEMPLATE.FAT&amp;display_string=Audit&amp;VAR:KEY=VIPWHOPCZM&amp;VAR:QUERY=RkZfRUJJVERBX09QRVIoUVRSLDQvMS8yMDEwLDYvMzAvMjAxMCwsLFVTRCk=&amp;WINDOW=FIRST_POPUP&amp;HEIGH","T=450&amp;WIDTH=450&amp;START_MAXIMIZED=FALSE&amp;VAR:CALENDAR=US&amp;VAR:SYMBOL=CEPH&amp;VAR:INDEX=0"}</definedName>
    <definedName name="_835__FDSAUDITLINK__" hidden="1">{"fdsup://directions/FAT Viewer?action=UPDATE&amp;creator=factset&amp;DYN_ARGS=TRUE&amp;DOC_NAME=FAT:FQL_AUDITING_CLIENT_TEMPLATE.FAT&amp;display_string=Audit&amp;VAR:KEY=TITYDIVCFS&amp;VAR:QUERY=RkZfRUJJVERBX09QRVIoUVRSLDQvMS8yMDA5LDYvMzAvMjAwOSwsLFVTRCk=&amp;WINDOW=FIRST_POPUP&amp;HEIGH","T=450&amp;WIDTH=450&amp;START_MAXIMIZED=FALSE&amp;VAR:CALENDAR=US&amp;VAR:SYMBOL=CELG&amp;VAR:INDEX=0"}</definedName>
    <definedName name="_836__FDSAUDITLINK__" hidden="1">{"fdsup://directions/FAT Viewer?action=UPDATE&amp;creator=factset&amp;DYN_ARGS=TRUE&amp;DOC_NAME=FAT:FQL_AUDITING_CLIENT_TEMPLATE.FAT&amp;display_string=Audit&amp;VAR:KEY=ZYBGHGHIZS&amp;VAR:QUERY=RkZfRUJJVERBX09QRVIoUVRSLDQvMS8yMDEwLDYvMzAvMjAxMCwsLFVTRCk=&amp;WINDOW=FIRST_POPUP&amp;HEIGH","T=450&amp;WIDTH=450&amp;START_MAXIMIZED=FALSE&amp;VAR:CALENDAR=US&amp;VAR:SYMBOL=CELG&amp;VAR:INDEX=0"}</definedName>
    <definedName name="_837__FDSAUDITLINK__" hidden="1">{"fdsup://directions/FAT Viewer?action=UPDATE&amp;creator=factset&amp;DYN_ARGS=TRUE&amp;DOC_NAME=FAT:FQL_AUDITING_CLIENT_TEMPLATE.FAT&amp;display_string=Audit&amp;VAR:KEY=RSJSNORKFU&amp;VAR:QUERY=RkZfRUJJVERBX09QRVIoUVRSLDQvMS8yMDA5LDYvMzAvMjAwOSwsLFVTRCk=&amp;WINDOW=FIRST_POPUP&amp;HEIGH","T=450&amp;WIDTH=450&amp;START_MAXIMIZED=FALSE&amp;VAR:CALENDAR=US&amp;VAR:SYMBOL=CEG&amp;VAR:INDEX=0"}</definedName>
    <definedName name="_838__FDSAUDITLINK__" hidden="1">{"fdsup://directions/FAT Viewer?action=UPDATE&amp;creator=factset&amp;DYN_ARGS=TRUE&amp;DOC_NAME=FAT:FQL_AUDITING_CLIENT_TEMPLATE.FAT&amp;display_string=Audit&amp;VAR:KEY=XEFIVKPWZK&amp;VAR:QUERY=RkZfRUJJVERBX09QRVIoUVRSLDQvMS8yMDEwLDYvMzAvMjAxMCwsLFVTRCk=&amp;WINDOW=FIRST_POPUP&amp;HEIGH","T=450&amp;WIDTH=450&amp;START_MAXIMIZED=FALSE&amp;VAR:CALENDAR=US&amp;VAR:SYMBOL=CEG&amp;VAR:INDEX=0"}</definedName>
    <definedName name="_839__FDSAUDITLINK__" hidden="1">{"fdsup://directions/FAT Viewer?action=UPDATE&amp;creator=factset&amp;DYN_ARGS=TRUE&amp;DOC_NAME=FAT:FQL_AUDITING_CLIENT_TEMPLATE.FAT&amp;display_string=Audit&amp;VAR:KEY=BYTEDUNUNK&amp;VAR:QUERY=RkZfRUJJVERBX09QRVIoUVRSLDQvMS8yMDA5LDYvMzAvMjAwOSwsLFVTRCk=&amp;WINDOW=FIRST_POPUP&amp;HEIGH","T=450&amp;WIDTH=450&amp;START_MAXIMIZED=FALSE&amp;VAR:CALENDAR=US&amp;VAR:SYMBOL=CCL&amp;VAR:INDEX=0"}</definedName>
    <definedName name="_84__FDSAUDITLINK__" hidden="1">{"fdsup://directions/FAT Viewer?action=UPDATE&amp;creator=factset&amp;DYN_ARGS=TRUE&amp;DOC_NAME=FAT:FQL_AUDITING_CLIENT_TEMPLATE.FAT&amp;display_string=Audit&amp;VAR:KEY=HEFQDYZGFW&amp;VAR:QUERY=RkZfRUJJVERBX09QRVIoUVRSLDQvMS8yMDEwLDYvMzAvMjAxMCwsLFVTRCk=&amp;WINDOW=FIRST_POPUP&amp;HEIGH","T=450&amp;WIDTH=450&amp;START_MAXIMIZED=FALSE&amp;VAR:CALENDAR=US&amp;VAR:SYMBOL=USB&amp;VAR:INDEX=0"}</definedName>
    <definedName name="_840__FDSAUDITLINK__" hidden="1">{"fdsup://directions/FAT Viewer?action=UPDATE&amp;creator=factset&amp;DYN_ARGS=TRUE&amp;DOC_NAME=FAT:FQL_AUDITING_CLIENT_TEMPLATE.FAT&amp;display_string=Audit&amp;VAR:KEY=VQTETMDSBA&amp;VAR:QUERY=RkZfRUJJVERBX09QRVIoUVRSLDQvMS8yMDEwLDYvMzAvMjAxMCwsLFVTRCk=&amp;WINDOW=FIRST_POPUP&amp;HEIGH","T=450&amp;WIDTH=450&amp;START_MAXIMIZED=FALSE&amp;VAR:CALENDAR=US&amp;VAR:SYMBOL=CCL&amp;VAR:INDEX=0"}</definedName>
    <definedName name="_841__FDSAUDITLINK__" hidden="1">{"fdsup://directions/FAT Viewer?action=UPDATE&amp;creator=factset&amp;DYN_ARGS=TRUE&amp;DOC_NAME=FAT:FQL_AUDITING_CLIENT_TEMPLATE.FAT&amp;display_string=Audit&amp;VAR:KEY=JMLUZKZKRM&amp;VAR:QUERY=RkZfRUJJVERBX09QRVIoUVRSLDQvMS8yMDA5LDYvMzAvMjAwOSwsLFVTRCk=&amp;WINDOW=FIRST_POPUP&amp;HEIGH","T=450&amp;WIDTH=450&amp;START_MAXIMIZED=FALSE&amp;VAR:CALENDAR=US&amp;VAR:SYMBOL=CCE&amp;VAR:INDEX=0"}</definedName>
    <definedName name="_842__FDSAUDITLINK__" hidden="1">{"fdsup://directions/FAT Viewer?action=UPDATE&amp;creator=factset&amp;DYN_ARGS=TRUE&amp;DOC_NAME=FAT:FQL_AUDITING_CLIENT_TEMPLATE.FAT&amp;display_string=Audit&amp;VAR:KEY=BWNGPGDIVI&amp;VAR:QUERY=RkZfRUJJVERBX09QRVIoUVRSLDQvMS8yMDEwLDYvMzAvMjAxMCwsLFVTRCk=&amp;WINDOW=FIRST_POPUP&amp;HEIGH","T=450&amp;WIDTH=450&amp;START_MAXIMIZED=FALSE&amp;VAR:CALENDAR=US&amp;VAR:SYMBOL=CCE&amp;VAR:INDEX=0"}</definedName>
    <definedName name="_843__FDSAUDITLINK__" hidden="1">{"fdsup://directions/FAT Viewer?action=UPDATE&amp;creator=factset&amp;DYN_ARGS=TRUE&amp;DOC_NAME=FAT:FQL_AUDITING_CLIENT_TEMPLATE.FAT&amp;display_string=Audit&amp;VAR:KEY=PKNQPSHAVQ&amp;VAR:QUERY=RkZfRUJJVERBX09QRVIoUVRSLDQvMS8yMDA5LDYvMzAvMjAwOSwsLFVTRCk=&amp;WINDOW=FIRST_POPUP&amp;HEIGH","T=450&amp;WIDTH=450&amp;START_MAXIMIZED=FALSE&amp;VAR:CALENDAR=US&amp;VAR:SYMBOL=CBS&amp;VAR:INDEX=0"}</definedName>
    <definedName name="_844__FDSAUDITLINK__" hidden="1">{"fdsup://directions/FAT Viewer?action=UPDATE&amp;creator=factset&amp;DYN_ARGS=TRUE&amp;DOC_NAME=FAT:FQL_AUDITING_CLIENT_TEMPLATE.FAT&amp;display_string=Audit&amp;VAR:KEY=FEZCVWPEDA&amp;VAR:QUERY=RkZfRUJJVERBX09QRVIoUVRSLDQvMS8yMDEwLDYvMzAvMjAxMCwsLFVTRCk=&amp;WINDOW=FIRST_POPUP&amp;HEIGH","T=450&amp;WIDTH=450&amp;START_MAXIMIZED=FALSE&amp;VAR:CALENDAR=US&amp;VAR:SYMBOL=CBS&amp;VAR:INDEX=0"}</definedName>
    <definedName name="_845__FDSAUDITLINK__" hidden="1">{"fdsup://directions/FAT Viewer?action=UPDATE&amp;creator=factset&amp;DYN_ARGS=TRUE&amp;DOC_NAME=FAT:FQL_AUDITING_CLIENT_TEMPLATE.FAT&amp;display_string=Audit&amp;VAR:KEY=XEVEDOXWLC&amp;VAR:QUERY=RkZfRUJJVERBX09QRVIoUVRSLDQvMS8yMDA5LDYvMzAvMjAwOSwsLFVTRCk=&amp;WINDOW=FIRST_POPUP&amp;HEIGH","T=450&amp;WIDTH=450&amp;START_MAXIMIZED=FALSE&amp;VAR:CALENDAR=US&amp;VAR:SYMBOL=CBG&amp;VAR:INDEX=0"}</definedName>
    <definedName name="_846__FDSAUDITLINK__" hidden="1">{"fdsup://directions/FAT Viewer?action=UPDATE&amp;creator=factset&amp;DYN_ARGS=TRUE&amp;DOC_NAME=FAT:FQL_AUDITING_CLIENT_TEMPLATE.FAT&amp;display_string=Audit&amp;VAR:KEY=PWLMHAVSNK&amp;VAR:QUERY=RkZfRUJJVERBX09QRVIoUVRSLDQvMS8yMDEwLDYvMzAvMjAxMCwsLFVTRCk=&amp;WINDOW=FIRST_POPUP&amp;HEIGH","T=450&amp;WIDTH=450&amp;START_MAXIMIZED=FALSE&amp;VAR:CALENDAR=US&amp;VAR:SYMBOL=CBG&amp;VAR:INDEX=0"}</definedName>
    <definedName name="_847__FDSAUDITLINK__" hidden="1">{"fdsup://directions/FAT Viewer?action=UPDATE&amp;creator=factset&amp;DYN_ARGS=TRUE&amp;DOC_NAME=FAT:FQL_AUDITING_CLIENT_TEMPLATE.FAT&amp;display_string=Audit&amp;VAR:KEY=TMDWFQNWLK&amp;VAR:QUERY=RkZfRUJJVERBX09QRVIoUVRSLDQvMS8yMDA5LDYvMzAvMjAwOSwsLFVTRCk=&amp;WINDOW=FIRST_POPUP&amp;HEIGH","T=450&amp;WIDTH=450&amp;START_MAXIMIZED=FALSE&amp;VAR:CALENDAR=US&amp;VAR:SYMBOL=CB&amp;VAR:INDEX=0"}</definedName>
    <definedName name="_848__FDSAUDITLINK__" hidden="1">{"fdsup://directions/FAT Viewer?action=UPDATE&amp;creator=factset&amp;DYN_ARGS=TRUE&amp;DOC_NAME=FAT:FQL_AUDITING_CLIENT_TEMPLATE.FAT&amp;display_string=Audit&amp;VAR:KEY=NUJQHQNEBI&amp;VAR:QUERY=RkZfRUJJVERBX09QRVIoUVRSLDQvMS8yMDEwLDYvMzAvMjAxMCwsLFVTRCk=&amp;WINDOW=FIRST_POPUP&amp;HEIGH","T=450&amp;WIDTH=450&amp;START_MAXIMIZED=FALSE&amp;VAR:CALENDAR=US&amp;VAR:SYMBOL=CB&amp;VAR:INDEX=0"}</definedName>
    <definedName name="_849__FDSAUDITLINK__" hidden="1">{"fdsup://directions/FAT Viewer?action=UPDATE&amp;creator=factset&amp;DYN_ARGS=TRUE&amp;DOC_NAME=FAT:FQL_AUDITING_CLIENT_TEMPLATE.FAT&amp;display_string=Audit&amp;VAR:KEY=ZKPAXETOXM&amp;VAR:QUERY=RkZfRUJJVERBX09QRVIoUVRSLDQvMS8yMDA5LDYvMzAvMjAwOSwsLFVTRCk=&amp;WINDOW=FIRST_POPUP&amp;HEIGH","T=450&amp;WIDTH=450&amp;START_MAXIMIZED=FALSE&amp;VAR:CALENDAR=US&amp;VAR:SYMBOL=CAT&amp;VAR:INDEX=0"}</definedName>
    <definedName name="_85__FDSAUDITLINK__" hidden="1">{"fdsup://directions/FAT Viewer?action=UPDATE&amp;creator=factset&amp;DYN_ARGS=TRUE&amp;DOC_NAME=FAT:FQL_AUDITING_CLIENT_TEMPLATE.FAT&amp;display_string=Audit&amp;VAR:KEY=NEVWNCTSRA&amp;VAR:QUERY=RkZfRUJJVERBX09QRVIoUVRSLDQvMS8yMDA5LDYvMzAvMjAwOSwsLFVTRCk=&amp;WINDOW=FIRST_POPUP&amp;HEIGH","T=450&amp;WIDTH=450&amp;START_MAXIMIZED=FALSE&amp;VAR:CALENDAR=US&amp;VAR:SYMBOL=URBN&amp;VAR:INDEX=0"}</definedName>
    <definedName name="_850__FDSAUDITLINK__" hidden="1">{"fdsup://directions/FAT Viewer?action=UPDATE&amp;creator=factset&amp;DYN_ARGS=TRUE&amp;DOC_NAME=FAT:FQL_AUDITING_CLIENT_TEMPLATE.FAT&amp;display_string=Audit&amp;VAR:KEY=TABQBEVWTS&amp;VAR:QUERY=RkZfRUJJVERBX09QRVIoUVRSLDQvMS8yMDEwLDYvMzAvMjAxMCwsLFVTRCk=&amp;WINDOW=FIRST_POPUP&amp;HEIGH","T=450&amp;WIDTH=450&amp;START_MAXIMIZED=FALSE&amp;VAR:CALENDAR=US&amp;VAR:SYMBOL=CAT&amp;VAR:INDEX=0"}</definedName>
    <definedName name="_851__FDSAUDITLINK__" hidden="1">{"fdsup://directions/FAT Viewer?action=UPDATE&amp;creator=factset&amp;DYN_ARGS=TRUE&amp;DOC_NAME=FAT:FQL_AUDITING_CLIENT_TEMPLATE.FAT&amp;display_string=Audit&amp;VAR:KEY=BKRMVWXEPW&amp;VAR:QUERY=RkZfRUJJVERBX09QRVIoUVRSLDQvMS8yMDA5LDYvMzAvMjAwOSwsLFVTRCk=&amp;WINDOW=FIRST_POPUP&amp;HEIGH","T=450&amp;WIDTH=450&amp;START_MAXIMIZED=FALSE&amp;VAR:CALENDAR=US&amp;VAR:SYMBOL=CAM&amp;VAR:INDEX=0"}</definedName>
    <definedName name="_852__FDSAUDITLINK__" hidden="1">{"fdsup://directions/FAT Viewer?action=UPDATE&amp;creator=factset&amp;DYN_ARGS=TRUE&amp;DOC_NAME=FAT:FQL_AUDITING_CLIENT_TEMPLATE.FAT&amp;display_string=Audit&amp;VAR:KEY=JEVUBGRODK&amp;VAR:QUERY=RkZfRUJJVERBX09QRVIoUVRSLDQvMS8yMDEwLDYvMzAvMjAxMCwsLFVTRCk=&amp;WINDOW=FIRST_POPUP&amp;HEIGH","T=450&amp;WIDTH=450&amp;START_MAXIMIZED=FALSE&amp;VAR:CALENDAR=US&amp;VAR:SYMBOL=CAM&amp;VAR:INDEX=0"}</definedName>
    <definedName name="_853__FDSAUDITLINK__" hidden="1">{"fdsup://directions/FAT Viewer?action=UPDATE&amp;creator=factset&amp;DYN_ARGS=TRUE&amp;DOC_NAME=FAT:FQL_AUDITING_CLIENT_TEMPLATE.FAT&amp;display_string=Audit&amp;VAR:KEY=ZWHMJOPKLC&amp;VAR:QUERY=RkZfRUJJVERBX09QRVIoUVRSLDQvMS8yMDA5LDYvMzAvMjAwOSwsLFVTRCk=&amp;WINDOW=FIRST_POPUP&amp;HEIGH","T=450&amp;WIDTH=450&amp;START_MAXIMIZED=FALSE&amp;VAR:CALENDAR=US&amp;VAR:SYMBOL=CAH&amp;VAR:INDEX=0"}</definedName>
    <definedName name="_854__FDSAUDITLINK__" hidden="1">{"fdsup://directions/FAT Viewer?action=UPDATE&amp;creator=factset&amp;DYN_ARGS=TRUE&amp;DOC_NAME=FAT:FQL_AUDITING_CLIENT_TEMPLATE.FAT&amp;display_string=Audit&amp;VAR:KEY=HGFQROBAJK&amp;VAR:QUERY=RkZfRUJJVERBX09QRVIoUVRSLDQvMS8yMDEwLDYvMzAvMjAxMCwsLFVTRCk=&amp;WINDOW=FIRST_POPUP&amp;HEIGH","T=450&amp;WIDTH=450&amp;START_MAXIMIZED=FALSE&amp;VAR:CALENDAR=US&amp;VAR:SYMBOL=CAH&amp;VAR:INDEX=0"}</definedName>
    <definedName name="_855__FDSAUDITLINK__" hidden="1">{"fdsup://directions/FAT Viewer?action=UPDATE&amp;creator=factset&amp;DYN_ARGS=TRUE&amp;DOC_NAME=FAT:FQL_AUDITING_CLIENT_TEMPLATE.FAT&amp;display_string=Audit&amp;VAR:KEY=BGBQZWPKZC&amp;VAR:QUERY=RkZfRUJJVERBX09QRVIoUVRSLDQvMS8yMDA5LDYvMzAvMjAwOSwsLFVTRCk=&amp;WINDOW=FIRST_POPUP&amp;HEIGH","T=450&amp;WIDTH=450&amp;START_MAXIMIZED=FALSE&amp;VAR:CALENDAR=US&amp;VAR:SYMBOL=CAG&amp;VAR:INDEX=0"}</definedName>
    <definedName name="_856__FDSAUDITLINK__" hidden="1">{"fdsup://directions/FAT Viewer?action=UPDATE&amp;creator=factset&amp;DYN_ARGS=TRUE&amp;DOC_NAME=FAT:FQL_AUDITING_CLIENT_TEMPLATE.FAT&amp;display_string=Audit&amp;VAR:KEY=NSTSBEVGFK&amp;VAR:QUERY=RkZfRUJJVERBX09QRVIoUVRSLDQvMS8yMDEwLDYvMzAvMjAxMCwsLFVTRCk=&amp;WINDOW=FIRST_POPUP&amp;HEIGH","T=450&amp;WIDTH=450&amp;START_MAXIMIZED=FALSE&amp;VAR:CALENDAR=US&amp;VAR:SYMBOL=CAG&amp;VAR:INDEX=0"}</definedName>
    <definedName name="_857__FDSAUDITLINK__" hidden="1">{"fdsup://directions/FAT Viewer?action=UPDATE&amp;creator=factset&amp;DYN_ARGS=TRUE&amp;DOC_NAME=FAT:FQL_AUDITING_CLIENT_TEMPLATE.FAT&amp;display_string=Audit&amp;VAR:KEY=DMLAXQJOXQ&amp;VAR:QUERY=RkZfRUJJVERBX09QRVIoUVRSLDQvMS8yMDA5LDYvMzAvMjAwOSwsLFVTRCk=&amp;WINDOW=FIRST_POPUP&amp;HEIGH","T=450&amp;WIDTH=450&amp;START_MAXIMIZED=FALSE&amp;VAR:CALENDAR=US&amp;VAR:SYMBOL=CA&amp;VAR:INDEX=0"}</definedName>
    <definedName name="_858__FDSAUDITLINK__" hidden="1">{"fdsup://directions/FAT Viewer?action=UPDATE&amp;creator=factset&amp;DYN_ARGS=TRUE&amp;DOC_NAME=FAT:FQL_AUDITING_CLIENT_TEMPLATE.FAT&amp;display_string=Audit&amp;VAR:KEY=ZSTYVGXSNI&amp;VAR:QUERY=RkZfRUJJVERBX09QRVIoUVRSLDQvMS8yMDEwLDYvMzAvMjAxMCwsLFVTRCk=&amp;WINDOW=FIRST_POPUP&amp;HEIGH","T=450&amp;WIDTH=450&amp;START_MAXIMIZED=FALSE&amp;VAR:CALENDAR=US&amp;VAR:SYMBOL=CA&amp;VAR:INDEX=0"}</definedName>
    <definedName name="_859__FDSAUDITLINK__" hidden="1">{"fdsup://directions/FAT Viewer?action=UPDATE&amp;creator=factset&amp;DYN_ARGS=TRUE&amp;DOC_NAME=FAT:FQL_AUDITING_CLIENT_TEMPLATE.FAT&amp;display_string=Audit&amp;VAR:KEY=NQJEXKDYBC&amp;VAR:QUERY=RkZfRUJJVERBX09QRVIoUVRSLDQvMS8yMDA5LDYvMzAvMjAwOSwsLFVTRCk=&amp;WINDOW=FIRST_POPUP&amp;HEIGH","T=450&amp;WIDTH=450&amp;START_MAXIMIZED=FALSE&amp;VAR:CALENDAR=US&amp;VAR:SYMBOL=C&amp;VAR:INDEX=0"}</definedName>
    <definedName name="_86__FDSAUDITLINK__" hidden="1">{"fdsup://directions/FAT Viewer?action=UPDATE&amp;creator=factset&amp;DYN_ARGS=TRUE&amp;DOC_NAME=FAT:FQL_AUDITING_CLIENT_TEMPLATE.FAT&amp;display_string=Audit&amp;VAR:KEY=VCLAJGDCNC&amp;VAR:QUERY=RkZfRUJJVERBX09QRVIoUVRSLDQvMS8yMDEwLDYvMzAvMjAxMCwsLFVTRCk=&amp;WINDOW=FIRST_POPUP&amp;HEIGH","T=450&amp;WIDTH=450&amp;START_MAXIMIZED=FALSE&amp;VAR:CALENDAR=US&amp;VAR:SYMBOL=URBN&amp;VAR:INDEX=0"}</definedName>
    <definedName name="_860__FDSAUDITLINK__" hidden="1">{"fdsup://directions/FAT Viewer?action=UPDATE&amp;creator=factset&amp;DYN_ARGS=TRUE&amp;DOC_NAME=FAT:FQL_AUDITING_CLIENT_TEMPLATE.FAT&amp;display_string=Audit&amp;VAR:KEY=DANWXQHGVS&amp;VAR:QUERY=RkZfRUJJVERBX09QRVIoUVRSLDQvMS8yMDEwLDYvMzAvMjAxMCwsLFVTRCk=&amp;WINDOW=FIRST_POPUP&amp;HEIGH","T=450&amp;WIDTH=450&amp;START_MAXIMIZED=FALSE&amp;VAR:CALENDAR=US&amp;VAR:SYMBOL=C&amp;VAR:INDEX=0"}</definedName>
    <definedName name="_861__FDSAUDITLINK__" hidden="1">{"fdsup://directions/FAT Viewer?action=UPDATE&amp;creator=factset&amp;DYN_ARGS=TRUE&amp;DOC_NAME=FAT:FQL_AUDITING_CLIENT_TEMPLATE.FAT&amp;display_string=Audit&amp;VAR:KEY=TKRYPCTABG&amp;VAR:QUERY=RkZfRUJJVERBX09QRVIoUVRSLDQvMS8yMDA5LDYvMzAvMjAwOSwsLFVTRCk=&amp;WINDOW=FIRST_POPUP&amp;HEIGH","T=450&amp;WIDTH=450&amp;START_MAXIMIZED=FALSE&amp;VAR:CALENDAR=US&amp;VAR:SYMBOL=BTU&amp;VAR:INDEX=0"}</definedName>
    <definedName name="_862__FDSAUDITLINK__" hidden="1">{"fdsup://directions/FAT Viewer?action=UPDATE&amp;creator=factset&amp;DYN_ARGS=TRUE&amp;DOC_NAME=FAT:FQL_AUDITING_CLIENT_TEMPLATE.FAT&amp;display_string=Audit&amp;VAR:KEY=XOPCVUTYXW&amp;VAR:QUERY=RkZfRUJJVERBX09QRVIoUVRSLDQvMS8yMDEwLDYvMzAvMjAxMCwsLFVTRCk=&amp;WINDOW=FIRST_POPUP&amp;HEIGH","T=450&amp;WIDTH=450&amp;START_MAXIMIZED=FALSE&amp;VAR:CALENDAR=US&amp;VAR:SYMBOL=BTU&amp;VAR:INDEX=0"}</definedName>
    <definedName name="_863__FDSAUDITLINK__" hidden="1">{"fdsup://directions/FAT Viewer?action=UPDATE&amp;creator=factset&amp;DYN_ARGS=TRUE&amp;DOC_NAME=FAT:FQL_AUDITING_CLIENT_TEMPLATE.FAT&amp;display_string=Audit&amp;VAR:KEY=ZCDYVMLCNU&amp;VAR:QUERY=RkZfRUJJVERBX09QRVIoUVRSLDQvMS8yMDA5LDYvMzAvMjAwOSwsLFVTRCk=&amp;WINDOW=FIRST_POPUP&amp;HEIGH","T=450&amp;WIDTH=450&amp;START_MAXIMIZED=FALSE&amp;VAR:CALENDAR=US&amp;VAR:SYMBOL=BSX&amp;VAR:INDEX=0"}</definedName>
    <definedName name="_864__FDSAUDITLINK__" hidden="1">{"fdsup://directions/FAT Viewer?action=UPDATE&amp;creator=factset&amp;DYN_ARGS=TRUE&amp;DOC_NAME=FAT:FQL_AUDITING_CLIENT_TEMPLATE.FAT&amp;display_string=Audit&amp;VAR:KEY=XEBEBCZWRK&amp;VAR:QUERY=RkZfRUJJVERBX09QRVIoUVRSLDQvMS8yMDEwLDYvMzAvMjAxMCwsLFVTRCk=&amp;WINDOW=FIRST_POPUP&amp;HEIGH","T=450&amp;WIDTH=450&amp;START_MAXIMIZED=FALSE&amp;VAR:CALENDAR=US&amp;VAR:SYMBOL=BSX&amp;VAR:INDEX=0"}</definedName>
    <definedName name="_865__FDSAUDITLINK__" hidden="1">{"fdsup://directions/FAT Viewer?action=UPDATE&amp;creator=factset&amp;DYN_ARGS=TRUE&amp;DOC_NAME=FAT:FQL_AUDITING_CLIENT_TEMPLATE.FAT&amp;display_string=Audit&amp;VAR:KEY=PSBKFCJABU&amp;VAR:QUERY=RkZfRUJJVERBX09QRVIoUVRSLDQvMS8yMDA5LDYvMzAvMjAwOSwsLFVTRCk=&amp;WINDOW=FIRST_POPUP&amp;HEIGH","T=450&amp;WIDTH=450&amp;START_MAXIMIZED=FALSE&amp;VAR:CALENDAR=US&amp;VAR:SYMBOL=BRK.B&amp;VAR:INDEX=0"}</definedName>
    <definedName name="_866__FDSAUDITLINK__" hidden="1">{"fdsup://directions/FAT Viewer?action=UPDATE&amp;creator=factset&amp;DYN_ARGS=TRUE&amp;DOC_NAME=FAT:FQL_AUDITING_CLIENT_TEMPLATE.FAT&amp;display_string=Audit&amp;VAR:KEY=NCFIBYNCLA&amp;VAR:QUERY=RkZfRUJJVERBX09QRVIoUVRSLDQvMS8yMDEwLDYvMzAvMjAxMCwsLFVTRCk=&amp;WINDOW=FIRST_POPUP&amp;HEIGH","T=450&amp;WIDTH=450&amp;START_MAXIMIZED=FALSE&amp;VAR:CALENDAR=US&amp;VAR:SYMBOL=BRK.B&amp;VAR:INDEX=0"}</definedName>
    <definedName name="_867__FDSAUDITLINK__" hidden="1">{"fdsup://directions/FAT Viewer?action=UPDATE&amp;creator=factset&amp;DYN_ARGS=TRUE&amp;DOC_NAME=FAT:FQL_AUDITING_CLIENT_TEMPLATE.FAT&amp;display_string=Audit&amp;VAR:KEY=NMXOJSLGLY&amp;VAR:QUERY=RkZfRUJJVERBX09QRVIoUVRSLDQvMS8yMDA5LDYvMzAvMjAwOSwsLFVTRCk=&amp;WINDOW=FIRST_POPUP&amp;HEIGH","T=450&amp;WIDTH=450&amp;START_MAXIMIZED=FALSE&amp;VAR:CALENDAR=US&amp;VAR:SYMBOL=BRCM&amp;VAR:INDEX=0"}</definedName>
    <definedName name="_868__FDSAUDITLINK__" hidden="1">{"fdsup://directions/FAT Viewer?action=UPDATE&amp;creator=factset&amp;DYN_ARGS=TRUE&amp;DOC_NAME=FAT:FQL_AUDITING_CLIENT_TEMPLATE.FAT&amp;display_string=Audit&amp;VAR:KEY=HALMHOTUZU&amp;VAR:QUERY=RkZfRUJJVERBX09QRVIoUVRSLDQvMS8yMDEwLDYvMzAvMjAxMCwsLFVTRCk=&amp;WINDOW=FIRST_POPUP&amp;HEIGH","T=450&amp;WIDTH=450&amp;START_MAXIMIZED=FALSE&amp;VAR:CALENDAR=US&amp;VAR:SYMBOL=BRCM&amp;VAR:INDEX=0"}</definedName>
    <definedName name="_869__FDSAUDITLINK__" hidden="1">{"fdsup://directions/FAT Viewer?action=UPDATE&amp;creator=factset&amp;DYN_ARGS=TRUE&amp;DOC_NAME=FAT:FQL_AUDITING_CLIENT_TEMPLATE.FAT&amp;display_string=Audit&amp;VAR:KEY=TABCJMNUZQ&amp;VAR:QUERY=RkZfRUJJVERBX09QRVIoUVRSLDQvMS8yMDA5LDYvMzAvMjAwOSwsLFVTRCk=&amp;WINDOW=FIRST_POPUP&amp;HEIGH","T=450&amp;WIDTH=450&amp;START_MAXIMIZED=FALSE&amp;VAR:CALENDAR=US&amp;VAR:SYMBOL=BMY&amp;VAR:INDEX=0"}</definedName>
    <definedName name="_87__FDSAUDITLINK__" hidden="1">{"fdsup://directions/FAT Viewer?action=UPDATE&amp;creator=factset&amp;DYN_ARGS=TRUE&amp;DOC_NAME=FAT:FQL_AUDITING_CLIENT_TEMPLATE.FAT&amp;display_string=Audit&amp;VAR:KEY=HYTSLUVQXI&amp;VAR:QUERY=RkZfRUJJVERBX09QRVIoUVRSLDQvMS8yMDA5LDYvMzAvMjAwOSwsLFVTRCk=&amp;WINDOW=FIRST_POPUP&amp;HEIGH","T=450&amp;WIDTH=450&amp;START_MAXIMIZED=FALSE&amp;VAR:CALENDAR=US&amp;VAR:SYMBOL=UPS&amp;VAR:INDEX=0"}</definedName>
    <definedName name="_870__FDSAUDITLINK__" hidden="1">{"fdsup://directions/FAT Viewer?action=UPDATE&amp;creator=factset&amp;DYN_ARGS=TRUE&amp;DOC_NAME=FAT:FQL_AUDITING_CLIENT_TEMPLATE.FAT&amp;display_string=Audit&amp;VAR:KEY=ZINQJYJSJK&amp;VAR:QUERY=RkZfRUJJVERBX09QRVIoUVRSLDQvMS8yMDEwLDYvMzAvMjAxMCwsLFVTRCk=&amp;WINDOW=FIRST_POPUP&amp;HEIGH","T=450&amp;WIDTH=450&amp;START_MAXIMIZED=FALSE&amp;VAR:CALENDAR=US&amp;VAR:SYMBOL=BMY&amp;VAR:INDEX=0"}</definedName>
    <definedName name="_871__FDSAUDITLINK__" hidden="1">{"fdsup://directions/FAT Viewer?action=UPDATE&amp;creator=factset&amp;DYN_ARGS=TRUE&amp;DOC_NAME=FAT:FQL_AUDITING_CLIENT_TEMPLATE.FAT&amp;display_string=Audit&amp;VAR:KEY=NYDEHGLMFE&amp;VAR:QUERY=RkZfRUJJVERBX09QRVIoUVRSLDQvMS8yMDA5LDYvMzAvMjAwOSwsLFVTRCk=&amp;WINDOW=FIRST_POPUP&amp;HEIGH","T=450&amp;WIDTH=450&amp;START_MAXIMIZED=FALSE&amp;VAR:CALENDAR=US&amp;VAR:SYMBOL=BMS&amp;VAR:INDEX=0"}</definedName>
    <definedName name="_872__FDSAUDITLINK__" hidden="1">{"fdsup://directions/FAT Viewer?action=UPDATE&amp;creator=factset&amp;DYN_ARGS=TRUE&amp;DOC_NAME=FAT:FQL_AUDITING_CLIENT_TEMPLATE.FAT&amp;display_string=Audit&amp;VAR:KEY=ZENELQTCJE&amp;VAR:QUERY=RkZfRUJJVERBX09QRVIoUVRSLDQvMS8yMDEwLDYvMzAvMjAxMCwsLFVTRCk=&amp;WINDOW=FIRST_POPUP&amp;HEIGH","T=450&amp;WIDTH=450&amp;START_MAXIMIZED=FALSE&amp;VAR:CALENDAR=US&amp;VAR:SYMBOL=BMS&amp;VAR:INDEX=0"}</definedName>
    <definedName name="_873__FDSAUDITLINK__" hidden="1">{"fdsup://directions/FAT Viewer?action=UPDATE&amp;creator=factset&amp;DYN_ARGS=TRUE&amp;DOC_NAME=FAT:FQL_AUDITING_CLIENT_TEMPLATE.FAT&amp;display_string=Audit&amp;VAR:KEY=FSRSDWDUDC&amp;VAR:QUERY=RkZfRUJJVERBX09QRVIoUVRSLDQvMS8yMDA5LDYvMzAvMjAwOSwsLFVTRCk=&amp;WINDOW=FIRST_POPUP&amp;HEIGH","T=450&amp;WIDTH=450&amp;START_MAXIMIZED=FALSE&amp;VAR:CALENDAR=US&amp;VAR:SYMBOL=BMC&amp;VAR:INDEX=0"}</definedName>
    <definedName name="_874__FDSAUDITLINK__" hidden="1">{"fdsup://directions/FAT Viewer?action=UPDATE&amp;creator=factset&amp;DYN_ARGS=TRUE&amp;DOC_NAME=FAT:FQL_AUDITING_CLIENT_TEMPLATE.FAT&amp;display_string=Audit&amp;VAR:KEY=NUPYBCHUPG&amp;VAR:QUERY=RkZfRUJJVERBX09QRVIoUVRSLDQvMS8yMDEwLDYvMzAvMjAxMCwsLFVTRCk=&amp;WINDOW=FIRST_POPUP&amp;HEIGH","T=450&amp;WIDTH=450&amp;START_MAXIMIZED=FALSE&amp;VAR:CALENDAR=US&amp;VAR:SYMBOL=BMC&amp;VAR:INDEX=0"}</definedName>
    <definedName name="_875__FDSAUDITLINK__" hidden="1">{"fdsup://directions/FAT Viewer?action=UPDATE&amp;creator=factset&amp;DYN_ARGS=TRUE&amp;DOC_NAME=FAT:FQL_AUDITING_CLIENT_TEMPLATE.FAT&amp;display_string=Audit&amp;VAR:KEY=BYJWBKHEPS&amp;VAR:QUERY=RkZfRUJJVERBX09QRVIoUVRSLDQvMS8yMDA5LDYvMzAvMjAwOSwsLFVTRCk=&amp;WINDOW=FIRST_POPUP&amp;HEIGH","T=450&amp;WIDTH=450&amp;START_MAXIMIZED=FALSE&amp;VAR:CALENDAR=US&amp;VAR:SYMBOL=BLL&amp;VAR:INDEX=0"}</definedName>
    <definedName name="_876__FDSAUDITLINK__" hidden="1">{"fdsup://directions/FAT Viewer?action=UPDATE&amp;creator=factset&amp;DYN_ARGS=TRUE&amp;DOC_NAME=FAT:FQL_AUDITING_CLIENT_TEMPLATE.FAT&amp;display_string=Audit&amp;VAR:KEY=FOPWZQTGJS&amp;VAR:QUERY=RkZfRUJJVERBX09QRVIoUVRSLDQvMS8yMDEwLDYvMzAvMjAxMCwsLFVTRCk=&amp;WINDOW=FIRST_POPUP&amp;HEIGH","T=450&amp;WIDTH=450&amp;START_MAXIMIZED=FALSE&amp;VAR:CALENDAR=US&amp;VAR:SYMBOL=BLL&amp;VAR:INDEX=0"}</definedName>
    <definedName name="_877__FDSAUDITLINK__" hidden="1">{"fdsup://directions/FAT Viewer?action=UPDATE&amp;creator=factset&amp;DYN_ARGS=TRUE&amp;DOC_NAME=FAT:FQL_AUDITING_CLIENT_TEMPLATE.FAT&amp;display_string=Audit&amp;VAR:KEY=POLIXAJGXK&amp;VAR:QUERY=RkZfRUJJVERBX09QRVIoUVRSLDQvMS8yMDA5LDYvMzAvMjAwOSwsLFVTRCk=&amp;WINDOW=FIRST_POPUP&amp;HEIGH","T=450&amp;WIDTH=450&amp;START_MAXIMIZED=FALSE&amp;VAR:CALENDAR=US&amp;VAR:SYMBOL=BK&amp;VAR:INDEX=0"}</definedName>
    <definedName name="_878__FDSAUDITLINK__" hidden="1">{"fdsup://directions/FAT Viewer?action=UPDATE&amp;creator=factset&amp;DYN_ARGS=TRUE&amp;DOC_NAME=FAT:FQL_AUDITING_CLIENT_TEMPLATE.FAT&amp;display_string=Audit&amp;VAR:KEY=RGFWLSBEZS&amp;VAR:QUERY=RkZfRUJJVERBX09QRVIoUVRSLDQvMS8yMDEwLDYvMzAvMjAxMCwsLFVTRCk=&amp;WINDOW=FIRST_POPUP&amp;HEIGH","T=450&amp;WIDTH=450&amp;START_MAXIMIZED=FALSE&amp;VAR:CALENDAR=US&amp;VAR:SYMBOL=BK&amp;VAR:INDEX=0"}</definedName>
    <definedName name="_879__FDSAUDITLINK__" hidden="1">{"fdsup://directions/FAT Viewer?action=UPDATE&amp;creator=factset&amp;DYN_ARGS=TRUE&amp;DOC_NAME=FAT:FQL_AUDITING_CLIENT_TEMPLATE.FAT&amp;display_string=Audit&amp;VAR:KEY=PSBWDWTYPQ&amp;VAR:QUERY=RkZfRUJJVERBX09QRVIoUVRSLDQvMS8yMDA5LDYvMzAvMjAwOSwsLFVTRCk=&amp;WINDOW=FIRST_POPUP&amp;HEIGH","T=450&amp;WIDTH=450&amp;START_MAXIMIZED=FALSE&amp;VAR:CALENDAR=US&amp;VAR:SYMBOL=BIIB&amp;VAR:INDEX=0"}</definedName>
    <definedName name="_88__FDSAUDITLINK__" hidden="1">{"fdsup://directions/FAT Viewer?action=UPDATE&amp;creator=factset&amp;DYN_ARGS=TRUE&amp;DOC_NAME=FAT:FQL_AUDITING_CLIENT_TEMPLATE.FAT&amp;display_string=Audit&amp;VAR:KEY=XWROVQDWJS&amp;VAR:QUERY=RkZfRUJJVERBX09QRVIoUVRSLDQvMS8yMDEwLDYvMzAvMjAxMCwsLFVTRCk=&amp;WINDOW=FIRST_POPUP&amp;HEIGH","T=450&amp;WIDTH=450&amp;START_MAXIMIZED=FALSE&amp;VAR:CALENDAR=US&amp;VAR:SYMBOL=UPS&amp;VAR:INDEX=0"}</definedName>
    <definedName name="_880__FDSAUDITLINK__" hidden="1">{"fdsup://directions/FAT Viewer?action=UPDATE&amp;creator=factset&amp;DYN_ARGS=TRUE&amp;DOC_NAME=FAT:FQL_AUDITING_CLIENT_TEMPLATE.FAT&amp;display_string=Audit&amp;VAR:KEY=FKBSHMHINE&amp;VAR:QUERY=RkZfRUJJVERBX09QRVIoUVRSLDQvMS8yMDEwLDYvMzAvMjAxMCwsLFVTRCk=&amp;WINDOW=FIRST_POPUP&amp;HEIGH","T=450&amp;WIDTH=450&amp;START_MAXIMIZED=FALSE&amp;VAR:CALENDAR=US&amp;VAR:SYMBOL=BIIB&amp;VAR:INDEX=0"}</definedName>
    <definedName name="_881__FDSAUDITLINK__" hidden="1">{"fdsup://directions/FAT Viewer?action=UPDATE&amp;creator=factset&amp;DYN_ARGS=TRUE&amp;DOC_NAME=FAT:FQL_AUDITING_CLIENT_TEMPLATE.FAT&amp;display_string=Audit&amp;VAR:KEY=BQHEPUVYNO&amp;VAR:QUERY=RkZfRUJJVERBX09QRVIoUVRSLDQvMS8yMDA5LDYvMzAvMjAwOSwsLFVTRCk=&amp;WINDOW=FIRST_POPUP&amp;HEIGH","T=450&amp;WIDTH=450&amp;START_MAXIMIZED=FALSE&amp;VAR:CALENDAR=US&amp;VAR:SYMBOL=BIG&amp;VAR:INDEX=0"}</definedName>
    <definedName name="_882__FDSAUDITLINK__" hidden="1">{"fdsup://directions/FAT Viewer?action=UPDATE&amp;creator=factset&amp;DYN_ARGS=TRUE&amp;DOC_NAME=FAT:FQL_AUDITING_CLIENT_TEMPLATE.FAT&amp;display_string=Audit&amp;VAR:KEY=FKBKXKVWXC&amp;VAR:QUERY=RkZfRUJJVERBX09QRVIoUVRSLDQvMS8yMDEwLDYvMzAvMjAxMCwsLFVTRCk=&amp;WINDOW=FIRST_POPUP&amp;HEIGH","T=450&amp;WIDTH=450&amp;START_MAXIMIZED=FALSE&amp;VAR:CALENDAR=US&amp;VAR:SYMBOL=BIG&amp;VAR:INDEX=0"}</definedName>
    <definedName name="_883__FDSAUDITLINK__" hidden="1">{"fdsup://directions/FAT Viewer?action=UPDATE&amp;creator=factset&amp;DYN_ARGS=TRUE&amp;DOC_NAME=FAT:FQL_AUDITING_CLIENT_TEMPLATE.FAT&amp;display_string=Audit&amp;VAR:KEY=XMPUVAPONW&amp;VAR:QUERY=RkZfRUJJVERBX09QRVIoUVRSLDQvMS8yMDA5LDYvMzAvMjAwOSwsLFVTRCk=&amp;WINDOW=FIRST_POPUP&amp;HEIGH","T=450&amp;WIDTH=450&amp;START_MAXIMIZED=FALSE&amp;VAR:CALENDAR=US&amp;VAR:SYMBOL=BHI&amp;VAR:INDEX=0"}</definedName>
    <definedName name="_884__FDSAUDITLINK__" hidden="1">{"fdsup://directions/FAT Viewer?action=UPDATE&amp;creator=factset&amp;DYN_ARGS=TRUE&amp;DOC_NAME=FAT:FQL_AUDITING_CLIENT_TEMPLATE.FAT&amp;display_string=Audit&amp;VAR:KEY=HAJALKNCXS&amp;VAR:QUERY=RkZfRUJJVERBX09QRVIoUVRSLDQvMS8yMDEwLDYvMzAvMjAxMCwsLFVTRCk=&amp;WINDOW=FIRST_POPUP&amp;HEIGH","T=450&amp;WIDTH=450&amp;START_MAXIMIZED=FALSE&amp;VAR:CALENDAR=US&amp;VAR:SYMBOL=BHI&amp;VAR:INDEX=0"}</definedName>
    <definedName name="_885__FDSAUDITLINK__" hidden="1">{"fdsup://directions/FAT Viewer?action=UPDATE&amp;creator=factset&amp;DYN_ARGS=TRUE&amp;DOC_NAME=FAT:FQL_AUDITING_CLIENT_TEMPLATE.FAT&amp;display_string=Audit&amp;VAR:KEY=RGZATCFCDK&amp;VAR:QUERY=RkZfRUJJVERBX09QRVIoUVRSLDQvMS8yMDA5LDYvMzAvMjAwOSwsLFVTRCk=&amp;WINDOW=FIRST_POPUP&amp;HEIGH","T=450&amp;WIDTH=450&amp;START_MAXIMIZED=FALSE&amp;VAR:CALENDAR=US&amp;VAR:SYMBOL=BF.B&amp;VAR:INDEX=0"}</definedName>
    <definedName name="_886__FDSAUDITLINK__" hidden="1">{"fdsup://directions/FAT Viewer?action=UPDATE&amp;creator=factset&amp;DYN_ARGS=TRUE&amp;DOC_NAME=FAT:FQL_AUDITING_CLIENT_TEMPLATE.FAT&amp;display_string=Audit&amp;VAR:KEY=VEBENQLMBC&amp;VAR:QUERY=RkZfRUJJVERBX09QRVIoUVRSLDQvMS8yMDEwLDYvMzAvMjAxMCwsLFVTRCk=&amp;WINDOW=FIRST_POPUP&amp;HEIGH","T=450&amp;WIDTH=450&amp;START_MAXIMIZED=FALSE&amp;VAR:CALENDAR=US&amp;VAR:SYMBOL=BF.B&amp;VAR:INDEX=0"}</definedName>
    <definedName name="_887__FDSAUDITLINK__" hidden="1">{"fdsup://directions/FAT Viewer?action=UPDATE&amp;creator=factset&amp;DYN_ARGS=TRUE&amp;DOC_NAME=FAT:FQL_AUDITING_CLIENT_TEMPLATE.FAT&amp;display_string=Audit&amp;VAR:KEY=JGJCZUFSVS&amp;VAR:QUERY=RkZfRUJJVERBX09QRVIoUVRSLDQvMS8yMDA5LDYvMzAvMjAwOSwsLFVTRCk=&amp;WINDOW=FIRST_POPUP&amp;HEIGH","T=450&amp;WIDTH=450&amp;START_MAXIMIZED=FALSE&amp;VAR:CALENDAR=US&amp;VAR:SYMBOL=BEN&amp;VAR:INDEX=0"}</definedName>
    <definedName name="_888__FDSAUDITLINK__" hidden="1">{"fdsup://directions/FAT Viewer?action=UPDATE&amp;creator=factset&amp;DYN_ARGS=TRUE&amp;DOC_NAME=FAT:FQL_AUDITING_CLIENT_TEMPLATE.FAT&amp;display_string=Audit&amp;VAR:KEY=TUTIBCNWJS&amp;VAR:QUERY=RkZfRUJJVERBX09QRVIoUVRSLDQvMS8yMDEwLDYvMzAvMjAxMCwsLFVTRCk=&amp;WINDOW=FIRST_POPUP&amp;HEIGH","T=450&amp;WIDTH=450&amp;START_MAXIMIZED=FALSE&amp;VAR:CALENDAR=US&amp;VAR:SYMBOL=BEN&amp;VAR:INDEX=0"}</definedName>
    <definedName name="_889__FDSAUDITLINK__" hidden="1">{"fdsup://directions/FAT Viewer?action=UPDATE&amp;creator=factset&amp;DYN_ARGS=TRUE&amp;DOC_NAME=FAT:FQL_AUDITING_CLIENT_TEMPLATE.FAT&amp;display_string=Audit&amp;VAR:KEY=ZIFKTWLGDG&amp;VAR:QUERY=RkZfRUJJVERBX09QRVIoUVRSLDQvMS8yMDA5LDYvMzAvMjAwOSwsLFVTRCk=&amp;WINDOW=FIRST_POPUP&amp;HEIGH","T=450&amp;WIDTH=450&amp;START_MAXIMIZED=FALSE&amp;VAR:CALENDAR=US&amp;VAR:SYMBOL=BDX&amp;VAR:INDEX=0"}</definedName>
    <definedName name="_89__FDSAUDITLINK__" hidden="1">{"fdsup://directions/FAT Viewer?action=UPDATE&amp;creator=factset&amp;DYN_ARGS=TRUE&amp;DOC_NAME=FAT:FQL_AUDITING_CLIENT_TEMPLATE.FAT&amp;display_string=Audit&amp;VAR:KEY=BIRMHKJWVW&amp;VAR:QUERY=RkZfRUJJVERBX09QRVIoUVRSLDQvMS8yMDA5LDYvMzAvMjAwOSwsLFVTRCk=&amp;WINDOW=FIRST_POPUP&amp;HEIGH","T=450&amp;WIDTH=450&amp;START_MAXIMIZED=FALSE&amp;VAR:CALENDAR=US&amp;VAR:SYMBOL=UNP&amp;VAR:INDEX=0"}</definedName>
    <definedName name="_890__FDSAUDITLINK__" hidden="1">{"fdsup://directions/FAT Viewer?action=UPDATE&amp;creator=factset&amp;DYN_ARGS=TRUE&amp;DOC_NAME=FAT:FQL_AUDITING_CLIENT_TEMPLATE.FAT&amp;display_string=Audit&amp;VAR:KEY=PWJUBUVMLA&amp;VAR:QUERY=RkZfRUJJVERBX09QRVIoUVRSLDQvMS8yMDEwLDYvMzAvMjAxMCwsLFVTRCk=&amp;WINDOW=FIRST_POPUP&amp;HEIGH","T=450&amp;WIDTH=450&amp;START_MAXIMIZED=FALSE&amp;VAR:CALENDAR=US&amp;VAR:SYMBOL=BDX&amp;VAR:INDEX=0"}</definedName>
    <definedName name="_891__FDSAUDITLINK__" hidden="1">{"fdsup://directions/FAT Viewer?action=UPDATE&amp;creator=factset&amp;DYN_ARGS=TRUE&amp;DOC_NAME=FAT:FQL_AUDITING_CLIENT_TEMPLATE.FAT&amp;display_string=Audit&amp;VAR:KEY=ZUPUBKZUPC&amp;VAR:QUERY=RkZfRUJJVERBX09QRVIoUVRSLDQvMS8yMDA5LDYvMzAvMjAwOSwsLFVTRCk=&amp;WINDOW=FIRST_POPUP&amp;HEIGH","T=450&amp;WIDTH=450&amp;START_MAXIMIZED=FALSE&amp;VAR:CALENDAR=US&amp;VAR:SYMBOL=BCR&amp;VAR:INDEX=0"}</definedName>
    <definedName name="_892__FDSAUDITLINK__" hidden="1">{"fdsup://directions/FAT Viewer?action=UPDATE&amp;creator=factset&amp;DYN_ARGS=TRUE&amp;DOC_NAME=FAT:FQL_AUDITING_CLIENT_TEMPLATE.FAT&amp;display_string=Audit&amp;VAR:KEY=VSDYHYZGRE&amp;VAR:QUERY=RkZfRUJJVERBX09QRVIoUVRSLDQvMS8yMDEwLDYvMzAvMjAxMCwsLFVTRCk=&amp;WINDOW=FIRST_POPUP&amp;HEIGH","T=450&amp;WIDTH=450&amp;START_MAXIMIZED=FALSE&amp;VAR:CALENDAR=US&amp;VAR:SYMBOL=BCR&amp;VAR:INDEX=0"}</definedName>
    <definedName name="_893__FDSAUDITLINK__" hidden="1">{"fdsup://directions/FAT Viewer?action=UPDATE&amp;creator=factset&amp;DYN_ARGS=TRUE&amp;DOC_NAME=FAT:FQL_AUDITING_CLIENT_TEMPLATE.FAT&amp;display_string=Audit&amp;VAR:KEY=VSTKNOHKJO&amp;VAR:QUERY=RkZfRUJJVERBX09QRVIoUVRSLDQvMS8yMDA5LDYvMzAvMjAwOSwsLFVTRCk=&amp;WINDOW=FIRST_POPUP&amp;HEIGH","T=450&amp;WIDTH=450&amp;START_MAXIMIZED=FALSE&amp;VAR:CALENDAR=US&amp;VAR:SYMBOL=BBY&amp;VAR:INDEX=0"}</definedName>
    <definedName name="_894__FDSAUDITLINK__" hidden="1">{"fdsup://directions/FAT Viewer?action=UPDATE&amp;creator=factset&amp;DYN_ARGS=TRUE&amp;DOC_NAME=FAT:FQL_AUDITING_CLIENT_TEMPLATE.FAT&amp;display_string=Audit&amp;VAR:KEY=PQFKVYZOPS&amp;VAR:QUERY=RkZfRUJJVERBX09QRVIoUVRSLDQvMS8yMDEwLDYvMzAvMjAxMCwsLFVTRCk=&amp;WINDOW=FIRST_POPUP&amp;HEIGH","T=450&amp;WIDTH=450&amp;START_MAXIMIZED=FALSE&amp;VAR:CALENDAR=US&amp;VAR:SYMBOL=BBY&amp;VAR:INDEX=0"}</definedName>
    <definedName name="_895__FDSAUDITLINK__" hidden="1">{"fdsup://directions/FAT Viewer?action=UPDATE&amp;creator=factset&amp;DYN_ARGS=TRUE&amp;DOC_NAME=FAT:FQL_AUDITING_CLIENT_TEMPLATE.FAT&amp;display_string=Audit&amp;VAR:KEY=RGTKLYJCXW&amp;VAR:QUERY=RkZfRUJJVERBX09QRVIoUVRSLDQvMS8yMDA5LDYvMzAvMjAwOSwsLFVTRCk=&amp;WINDOW=FIRST_POPUP&amp;HEIGH","T=450&amp;WIDTH=450&amp;START_MAXIMIZED=FALSE&amp;VAR:CALENDAR=US&amp;VAR:SYMBOL=BBT&amp;VAR:INDEX=0"}</definedName>
    <definedName name="_896__FDSAUDITLINK__" hidden="1">{"fdsup://directions/FAT Viewer?action=UPDATE&amp;creator=factset&amp;DYN_ARGS=TRUE&amp;DOC_NAME=FAT:FQL_AUDITING_CLIENT_TEMPLATE.FAT&amp;display_string=Audit&amp;VAR:KEY=BARCTOFSPE&amp;VAR:QUERY=RkZfRUJJVERBX09QRVIoUVRSLDQvMS8yMDEwLDYvMzAvMjAxMCwsLFVTRCk=&amp;WINDOW=FIRST_POPUP&amp;HEIGH","T=450&amp;WIDTH=450&amp;START_MAXIMIZED=FALSE&amp;VAR:CALENDAR=US&amp;VAR:SYMBOL=BBT&amp;VAR:INDEX=0"}</definedName>
    <definedName name="_897__FDSAUDITLINK__" hidden="1">{"fdsup://directions/FAT Viewer?action=UPDATE&amp;creator=factset&amp;DYN_ARGS=TRUE&amp;DOC_NAME=FAT:FQL_AUDITING_CLIENT_TEMPLATE.FAT&amp;display_string=Audit&amp;VAR:KEY=FUTIVWPWFO&amp;VAR:QUERY=RkZfRUJJVERBX09QRVIoUVRSLDQvMS8yMDA5LDYvMzAvMjAwOSwsLFVTRCk=&amp;WINDOW=FIRST_POPUP&amp;HEIGH","T=450&amp;WIDTH=450&amp;START_MAXIMIZED=FALSE&amp;VAR:CALENDAR=US&amp;VAR:SYMBOL=BBBY&amp;VAR:INDEX=0"}</definedName>
    <definedName name="_898__FDSAUDITLINK__" hidden="1">{"fdsup://directions/FAT Viewer?action=UPDATE&amp;creator=factset&amp;DYN_ARGS=TRUE&amp;DOC_NAME=FAT:FQL_AUDITING_CLIENT_TEMPLATE.FAT&amp;display_string=Audit&amp;VAR:KEY=JYXGRKBIVE&amp;VAR:QUERY=RkZfRUJJVERBX09QRVIoUVRSLDQvMS8yMDEwLDYvMzAvMjAxMCwsLFVTRCk=&amp;WINDOW=FIRST_POPUP&amp;HEIGH","T=450&amp;WIDTH=450&amp;START_MAXIMIZED=FALSE&amp;VAR:CALENDAR=US&amp;VAR:SYMBOL=BBBY&amp;VAR:INDEX=0"}</definedName>
    <definedName name="_899__FDSAUDITLINK__" hidden="1">{"fdsup://directions/FAT Viewer?action=UPDATE&amp;creator=factset&amp;DYN_ARGS=TRUE&amp;DOC_NAME=FAT:FQL_AUDITING_CLIENT_TEMPLATE.FAT&amp;display_string=Audit&amp;VAR:KEY=FULUFCTING&amp;VAR:QUERY=RkZfRUJJVERBX09QRVIoUVRSLDQvMS8yMDA5LDYvMzAvMjAwOSwsLFVTRCk=&amp;WINDOW=FIRST_POPUP&amp;HEIGH","T=450&amp;WIDTH=450&amp;START_MAXIMIZED=FALSE&amp;VAR:CALENDAR=US&amp;VAR:SYMBOL=BAX&amp;VAR:INDEX=0"}</definedName>
    <definedName name="_9__FDSAUDITLINK__" localSheetId="7" hidden="1">{"fdsup://Directions/FactSet Auditing Viewer?action=AUDIT_VALUE&amp;DB=129&amp;ID1=590294&amp;VALUEID=02001&amp;SDATE=200903&amp;PERIODTYPE=QTR_STD&amp;window=popup_no_bar&amp;width=385&amp;height=120&amp;START_MAXIMIZED=FALSE&amp;creator=factset&amp;display_string=Audit"}</definedName>
    <definedName name="_9__FDSAUDITLINK__" hidden="1">{"fdsup://Directions/FactSet Auditing Viewer?action=AUDIT_VALUE&amp;DB=129&amp;ID1=590294&amp;VALUEID=02001&amp;SDATE=200903&amp;PERIODTYPE=QTR_STD&amp;window=popup_no_bar&amp;width=385&amp;height=120&amp;START_MAXIMIZED=FALSE&amp;creator=factset&amp;display_string=Audit"}</definedName>
    <definedName name="_90__FDSAUDITLINK__" hidden="1">{"fdsup://directions/FAT Viewer?action=UPDATE&amp;creator=factset&amp;DYN_ARGS=TRUE&amp;DOC_NAME=FAT:FQL_AUDITING_CLIENT_TEMPLATE.FAT&amp;display_string=Audit&amp;VAR:KEY=RSNMPMHMDM&amp;VAR:QUERY=RkZfRUJJVERBX09QRVIoUVRSLDQvMS8yMDEwLDYvMzAvMjAxMCwsLFVTRCk=&amp;WINDOW=FIRST_POPUP&amp;HEIGH","T=450&amp;WIDTH=450&amp;START_MAXIMIZED=FALSE&amp;VAR:CALENDAR=US&amp;VAR:SYMBOL=UNP&amp;VAR:INDEX=0"}</definedName>
    <definedName name="_900__FDSAUDITLINK__" hidden="1">{"fdsup://directions/FAT Viewer?action=UPDATE&amp;creator=factset&amp;DYN_ARGS=TRUE&amp;DOC_NAME=FAT:FQL_AUDITING_CLIENT_TEMPLATE.FAT&amp;display_string=Audit&amp;VAR:KEY=HSPQHIBYRG&amp;VAR:QUERY=RkZfRUJJVERBX09QRVIoUVRSLDQvMS8yMDEwLDYvMzAvMjAxMCwsLFVTRCk=&amp;WINDOW=FIRST_POPUP&amp;HEIGH","T=450&amp;WIDTH=450&amp;START_MAXIMIZED=FALSE&amp;VAR:CALENDAR=US&amp;VAR:SYMBOL=BAX&amp;VAR:INDEX=0"}</definedName>
    <definedName name="_901__FDSAUDITLINK__" hidden="1">{"fdsup://directions/FAT Viewer?action=UPDATE&amp;creator=factset&amp;DYN_ARGS=TRUE&amp;DOC_NAME=FAT:FQL_AUDITING_CLIENT_TEMPLATE.FAT&amp;display_string=Audit&amp;VAR:KEY=POHWNIDEHK&amp;VAR:QUERY=RkZfRUJJVERBX09QRVIoUVRSLDQvMS8yMDA5LDYvMzAvMjAwOSwsLFVTRCk=&amp;WINDOW=FIRST_POPUP&amp;HEIGH","T=450&amp;WIDTH=450&amp;START_MAXIMIZED=FALSE&amp;VAR:CALENDAR=US&amp;VAR:SYMBOL=BAC&amp;VAR:INDEX=0"}</definedName>
    <definedName name="_902__FDSAUDITLINK__" hidden="1">{"fdsup://directions/FAT Viewer?action=UPDATE&amp;creator=factset&amp;DYN_ARGS=TRUE&amp;DOC_NAME=FAT:FQL_AUDITING_CLIENT_TEMPLATE.FAT&amp;display_string=Audit&amp;VAR:KEY=VWJEZYFODY&amp;VAR:QUERY=RkZfRUJJVERBX09QRVIoUVRSLDQvMS8yMDEwLDYvMzAvMjAxMCwsLFVTRCk=&amp;WINDOW=FIRST_POPUP&amp;HEIGH","T=450&amp;WIDTH=450&amp;START_MAXIMIZED=FALSE&amp;VAR:CALENDAR=US&amp;VAR:SYMBOL=BAC&amp;VAR:INDEX=0"}</definedName>
    <definedName name="_903__FDSAUDITLINK__" hidden="1">{"fdsup://directions/FAT Viewer?action=UPDATE&amp;creator=factset&amp;DYN_ARGS=TRUE&amp;DOC_NAME=FAT:FQL_AUDITING_CLIENT_TEMPLATE.FAT&amp;display_string=Audit&amp;VAR:KEY=HALAJGZYXC&amp;VAR:QUERY=RkZfRUJJVERBX09QRVIoUVRSLDQvMS8yMDA5LDYvMzAvMjAwOSwsLFVTRCk=&amp;WINDOW=FIRST_POPUP&amp;HEIGH","T=450&amp;WIDTH=450&amp;START_MAXIMIZED=FALSE&amp;VAR:CALENDAR=US&amp;VAR:SYMBOL=BA&amp;VAR:INDEX=0"}</definedName>
    <definedName name="_904__FDSAUDITLINK__" hidden="1">{"fdsup://directions/FAT Viewer?action=UPDATE&amp;creator=factset&amp;DYN_ARGS=TRUE&amp;DOC_NAME=FAT:FQL_AUDITING_CLIENT_TEMPLATE.FAT&amp;display_string=Audit&amp;VAR:KEY=NSXMHOZGFO&amp;VAR:QUERY=RkZfRUJJVERBX09QRVIoUVRSLDQvMS8yMDEwLDYvMzAvMjAxMCwsLFVTRCk=&amp;WINDOW=FIRST_POPUP&amp;HEIGH","T=450&amp;WIDTH=450&amp;START_MAXIMIZED=FALSE&amp;VAR:CALENDAR=US&amp;VAR:SYMBOL=BA&amp;VAR:INDEX=0"}</definedName>
    <definedName name="_905__FDSAUDITLINK__" hidden="1">{"fdsup://directions/FAT Viewer?action=UPDATE&amp;creator=factset&amp;DYN_ARGS=TRUE&amp;DOC_NAME=FAT:FQL_AUDITING_CLIENT_TEMPLATE.FAT&amp;display_string=Audit&amp;VAR:KEY=FMDIDIPQJU&amp;VAR:QUERY=RkZfRUJJVERBX09QRVIoUVRSLDQvMS8yMDA5LDYvMzAvMjAwOSwsLFVTRCk=&amp;WINDOW=FIRST_POPUP&amp;HEIGH","T=450&amp;WIDTH=450&amp;START_MAXIMIZED=FALSE&amp;VAR:CALENDAR=US&amp;VAR:SYMBOL=AZO&amp;VAR:INDEX=0"}</definedName>
    <definedName name="_906__FDSAUDITLINK__" hidden="1">{"fdsup://directions/FAT Viewer?action=UPDATE&amp;creator=factset&amp;DYN_ARGS=TRUE&amp;DOC_NAME=FAT:FQL_AUDITING_CLIENT_TEMPLATE.FAT&amp;display_string=Audit&amp;VAR:KEY=TSXWNSNOTA&amp;VAR:QUERY=RkZfRUJJVERBX09QRVIoUVRSLDQvMS8yMDEwLDYvMzAvMjAxMCwsLFVTRCk=&amp;WINDOW=FIRST_POPUP&amp;HEIGH","T=450&amp;WIDTH=450&amp;START_MAXIMIZED=FALSE&amp;VAR:CALENDAR=US&amp;VAR:SYMBOL=AZO&amp;VAR:INDEX=0"}</definedName>
    <definedName name="_907__FDSAUDITLINK__" hidden="1">{"fdsup://directions/FAT Viewer?action=UPDATE&amp;creator=factset&amp;DYN_ARGS=TRUE&amp;DOC_NAME=FAT:FQL_AUDITING_CLIENT_TEMPLATE.FAT&amp;display_string=Audit&amp;VAR:KEY=POJEHGTCDM&amp;VAR:QUERY=RkZfRUJJVERBX09QRVIoUVRSLDQvMS8yMDA5LDYvMzAvMjAwOSwsLFVTRCk=&amp;WINDOW=FIRST_POPUP&amp;HEIGH","T=450&amp;WIDTH=450&amp;START_MAXIMIZED=FALSE&amp;VAR:CALENDAR=US&amp;VAR:SYMBOL=AYE&amp;VAR:INDEX=0"}</definedName>
    <definedName name="_908__FDSAUDITLINK__" hidden="1">{"fdsup://directions/FAT Viewer?action=UPDATE&amp;creator=factset&amp;DYN_ARGS=TRUE&amp;DOC_NAME=FAT:FQL_AUDITING_CLIENT_TEMPLATE.FAT&amp;display_string=Audit&amp;VAR:KEY=TAJWPQTATW&amp;VAR:QUERY=RkZfRUJJVERBX09QRVIoUVRSLDQvMS8yMDEwLDYvMzAvMjAxMCwsLFVTRCk=&amp;WINDOW=FIRST_POPUP&amp;HEIGH","T=450&amp;WIDTH=450&amp;START_MAXIMIZED=FALSE&amp;VAR:CALENDAR=US&amp;VAR:SYMBOL=AYE&amp;VAR:INDEX=0"}</definedName>
    <definedName name="_909__FDSAUDITLINK__" hidden="1">{"fdsup://directions/FAT Viewer?action=UPDATE&amp;creator=factset&amp;DYN_ARGS=TRUE&amp;DOC_NAME=FAT:FQL_AUDITING_CLIENT_TEMPLATE.FAT&amp;display_string=Audit&amp;VAR:KEY=NAZYTQRGXW&amp;VAR:QUERY=RkZfRUJJVERBX09QRVIoUVRSLDQvMS8yMDA5LDYvMzAvMjAwOSwsLFVTRCk=&amp;WINDOW=FIRST_POPUP&amp;HEIGH","T=450&amp;WIDTH=450&amp;START_MAXIMIZED=FALSE&amp;VAR:CALENDAR=US&amp;VAR:SYMBOL=AXP&amp;VAR:INDEX=0"}</definedName>
    <definedName name="_91__FDSAUDITLINK__" hidden="1">{"fdsup://directions/FAT Viewer?action=UPDATE&amp;creator=factset&amp;DYN_ARGS=TRUE&amp;DOC_NAME=FAT:FQL_AUDITING_CLIENT_TEMPLATE.FAT&amp;display_string=Audit&amp;VAR:KEY=XUFCZANQZU&amp;VAR:QUERY=RkZfRUJJVERBX09QRVIoUVRSLDQvMS8yMDA5LDYvMzAvMjAwOSwsLFVTRCk=&amp;WINDOW=FIRST_POPUP&amp;HEIGH","T=450&amp;WIDTH=450&amp;START_MAXIMIZED=FALSE&amp;VAR:CALENDAR=US&amp;VAR:SYMBOL=UNM&amp;VAR:INDEX=0"}</definedName>
    <definedName name="_910__FDSAUDITLINK__" hidden="1">{"fdsup://directions/FAT Viewer?action=UPDATE&amp;creator=factset&amp;DYN_ARGS=TRUE&amp;DOC_NAME=FAT:FQL_AUDITING_CLIENT_TEMPLATE.FAT&amp;display_string=Audit&amp;VAR:KEY=LONGDCHGZU&amp;VAR:QUERY=RkZfRUJJVERBX09QRVIoUVRSLDQvMS8yMDEwLDYvMzAvMjAxMCwsLFVTRCk=&amp;WINDOW=FIRST_POPUP&amp;HEIGH","T=450&amp;WIDTH=450&amp;START_MAXIMIZED=FALSE&amp;VAR:CALENDAR=US&amp;VAR:SYMBOL=AXP&amp;VAR:INDEX=0"}</definedName>
    <definedName name="_911__FDSAUDITLINK__" hidden="1">{"fdsup://directions/FAT Viewer?action=UPDATE&amp;creator=factset&amp;DYN_ARGS=TRUE&amp;DOC_NAME=FAT:FQL_AUDITING_CLIENT_TEMPLATE.FAT&amp;display_string=Audit&amp;VAR:KEY=PSLQPYBUTG&amp;VAR:QUERY=RkZfRUJJVERBX09QRVIoUVRSLDQvMS8yMDA5LDYvMzAvMjAwOSwsLFVTRCk=&amp;WINDOW=FIRST_POPUP&amp;HEIGH","T=450&amp;WIDTH=450&amp;START_MAXIMIZED=FALSE&amp;VAR:CALENDAR=US&amp;VAR:SYMBOL=AVY&amp;VAR:INDEX=0"}</definedName>
    <definedName name="_912__FDSAUDITLINK__" hidden="1">{"fdsup://directions/FAT Viewer?action=UPDATE&amp;creator=factset&amp;DYN_ARGS=TRUE&amp;DOC_NAME=FAT:FQL_AUDITING_CLIENT_TEMPLATE.FAT&amp;display_string=Audit&amp;VAR:KEY=PCDKRYXIZM&amp;VAR:QUERY=RkZfRUJJVERBX09QRVIoUVRSLDQvMS8yMDEwLDYvMzAvMjAxMCwsLFVTRCk=&amp;WINDOW=FIRST_POPUP&amp;HEIGH","T=450&amp;WIDTH=450&amp;START_MAXIMIZED=FALSE&amp;VAR:CALENDAR=US&amp;VAR:SYMBOL=AVY&amp;VAR:INDEX=0"}</definedName>
    <definedName name="_913__FDSAUDITLINK__" hidden="1">{"fdsup://directions/FAT Viewer?action=UPDATE&amp;creator=factset&amp;DYN_ARGS=TRUE&amp;DOC_NAME=FAT:FQL_AUDITING_CLIENT_TEMPLATE.FAT&amp;display_string=Audit&amp;VAR:KEY=LOBSVEPOPM&amp;VAR:QUERY=RkZfRUJJVERBX09QRVIoUVRSLDQvMS8yMDA5LDYvMzAvMjAwOSwsLFVTRCk=&amp;WINDOW=FIRST_POPUP&amp;HEIGH","T=450&amp;WIDTH=450&amp;START_MAXIMIZED=FALSE&amp;VAR:CALENDAR=US&amp;VAR:SYMBOL=AVP&amp;VAR:INDEX=0"}</definedName>
    <definedName name="_914__FDSAUDITLINK__" hidden="1">{"fdsup://directions/FAT Viewer?action=UPDATE&amp;creator=factset&amp;DYN_ARGS=TRUE&amp;DOC_NAME=FAT:FQL_AUDITING_CLIENT_TEMPLATE.FAT&amp;display_string=Audit&amp;VAR:KEY=TWFKDKXKHG&amp;VAR:QUERY=RkZfRUJJVERBX09QRVIoUVRSLDQvMS8yMDEwLDYvMzAvMjAxMCwsLFVTRCk=&amp;WINDOW=FIRST_POPUP&amp;HEIGH","T=450&amp;WIDTH=450&amp;START_MAXIMIZED=FALSE&amp;VAR:CALENDAR=US&amp;VAR:SYMBOL=AVP&amp;VAR:INDEX=0"}</definedName>
    <definedName name="_915__FDSAUDITLINK__" hidden="1">{"fdsup://directions/FAT Viewer?action=UPDATE&amp;creator=factset&amp;DYN_ARGS=TRUE&amp;DOC_NAME=FAT:FQL_AUDITING_CLIENT_TEMPLATE.FAT&amp;display_string=Audit&amp;VAR:KEY=TIDUJSLSHO&amp;VAR:QUERY=RkZfRUJJVERBX09QRVIoUVRSLDQvMS8yMDA5LDYvMzAvMjAwOSwsLFVTRCk=&amp;WINDOW=FIRST_POPUP&amp;HEIGH","T=450&amp;WIDTH=450&amp;START_MAXIMIZED=FALSE&amp;VAR:CALENDAR=US&amp;VAR:SYMBOL=AVB&amp;VAR:INDEX=0"}</definedName>
    <definedName name="_916__FDSAUDITLINK__" hidden="1">{"fdsup://directions/FAT Viewer?action=UPDATE&amp;creator=factset&amp;DYN_ARGS=TRUE&amp;DOC_NAME=FAT:FQL_AUDITING_CLIENT_TEMPLATE.FAT&amp;display_string=Audit&amp;VAR:KEY=XEDIRUVGPG&amp;VAR:QUERY=RkZfRUJJVERBX09QRVIoUVRSLDQvMS8yMDEwLDYvMzAvMjAxMCwsLFVTRCk=&amp;WINDOW=FIRST_POPUP&amp;HEIGH","T=450&amp;WIDTH=450&amp;START_MAXIMIZED=FALSE&amp;VAR:CALENDAR=US&amp;VAR:SYMBOL=AVB&amp;VAR:INDEX=0"}</definedName>
    <definedName name="_917__FDSAUDITLINK__" hidden="1">{"fdsup://directions/FAT Viewer?action=UPDATE&amp;creator=factset&amp;DYN_ARGS=TRUE&amp;DOC_NAME=FAT:FQL_AUDITING_CLIENT_TEMPLATE.FAT&amp;display_string=Audit&amp;VAR:KEY=TYJIRONMVU&amp;VAR:QUERY=RkZfRUJJVERBX09QRVIoUVRSLDQvMS8yMDA5LDYvMzAvMjAwOSwsLFVTRCk=&amp;WINDOW=FIRST_POPUP&amp;HEIGH","T=450&amp;WIDTH=450&amp;START_MAXIMIZED=FALSE&amp;VAR:CALENDAR=US&amp;VAR:SYMBOL=ATI&amp;VAR:INDEX=0"}</definedName>
    <definedName name="_918__FDSAUDITLINK__" hidden="1">{"fdsup://directions/FAT Viewer?action=UPDATE&amp;creator=factset&amp;DYN_ARGS=TRUE&amp;DOC_NAME=FAT:FQL_AUDITING_CLIENT_TEMPLATE.FAT&amp;display_string=Audit&amp;VAR:KEY=VQFSRADGPK&amp;VAR:QUERY=RkZfRUJJVERBX09QRVIoUVRSLDQvMS8yMDEwLDYvMzAvMjAxMCwsLFVTRCk=&amp;WINDOW=FIRST_POPUP&amp;HEIGH","T=450&amp;WIDTH=450&amp;START_MAXIMIZED=FALSE&amp;VAR:CALENDAR=US&amp;VAR:SYMBOL=ATI&amp;VAR:INDEX=0"}</definedName>
    <definedName name="_919__FDSAUDITLINK__" hidden="1">{"fdsup://directions/FAT Viewer?action=UPDATE&amp;creator=factset&amp;DYN_ARGS=TRUE&amp;DOC_NAME=FAT:FQL_AUDITING_CLIENT_TEMPLATE.FAT&amp;display_string=Audit&amp;VAR:KEY=RWHCZAZWFC&amp;VAR:QUERY=RkZfRUJJVERBX09QRVIoUVRSLDQvMS8yMDA5LDYvMzAvMjAwOSwsLFVTRCk=&amp;WINDOW=FIRST_POPUP&amp;HEIGH","T=450&amp;WIDTH=450&amp;START_MAXIMIZED=FALSE&amp;VAR:CALENDAR=US&amp;VAR:SYMBOL=ARG&amp;VAR:INDEX=0"}</definedName>
    <definedName name="_92__FDSAUDITLINK__" hidden="1">{"fdsup://directions/FAT Viewer?action=UPDATE&amp;creator=factset&amp;DYN_ARGS=TRUE&amp;DOC_NAME=FAT:FQL_AUDITING_CLIENT_TEMPLATE.FAT&amp;display_string=Audit&amp;VAR:KEY=ZGBWDGJIXQ&amp;VAR:QUERY=RkZfRUJJVERBX09QRVIoUVRSLDQvMS8yMDEwLDYvMzAvMjAxMCwsLFVTRCk=&amp;WINDOW=FIRST_POPUP&amp;HEIGH","T=450&amp;WIDTH=450&amp;START_MAXIMIZED=FALSE&amp;VAR:CALENDAR=US&amp;VAR:SYMBOL=UNM&amp;VAR:INDEX=0"}</definedName>
    <definedName name="_920__FDSAUDITLINK__" hidden="1">{"fdsup://directions/FAT Viewer?action=UPDATE&amp;creator=factset&amp;DYN_ARGS=TRUE&amp;DOC_NAME=FAT:FQL_AUDITING_CLIENT_TEMPLATE.FAT&amp;display_string=Audit&amp;VAR:KEY=FWRATERQBC&amp;VAR:QUERY=RkZfRUJJVERBX09QRVIoUVRSLDQvMS8yMDEwLDYvMzAvMjAxMCwsLFVTRCk=&amp;WINDOW=FIRST_POPUP&amp;HEIGH","T=450&amp;WIDTH=450&amp;START_MAXIMIZED=FALSE&amp;VAR:CALENDAR=US&amp;VAR:SYMBOL=ARG&amp;VAR:INDEX=0"}</definedName>
    <definedName name="_921__FDSAUDITLINK__" hidden="1">{"fdsup://directions/FAT Viewer?action=UPDATE&amp;creator=factset&amp;DYN_ARGS=TRUE&amp;DOC_NAME=FAT:FQL_AUDITING_CLIENT_TEMPLATE.FAT&amp;display_string=Audit&amp;VAR:KEY=ZQJYPAPCTE&amp;VAR:QUERY=RkZfRUJJVERBX09QRVIoUVRSLDQvMS8yMDA5LDYvMzAvMjAwOSwsLFVTRCk=&amp;WINDOW=FIRST_POPUP&amp;HEIGH","T=450&amp;WIDTH=450&amp;START_MAXIMIZED=FALSE&amp;VAR:CALENDAR=US&amp;VAR:SYMBOL=APOL&amp;VAR:INDEX=0"}</definedName>
    <definedName name="_922__FDSAUDITLINK__" hidden="1">{"fdsup://directions/FAT Viewer?action=UPDATE&amp;creator=factset&amp;DYN_ARGS=TRUE&amp;DOC_NAME=FAT:FQL_AUDITING_CLIENT_TEMPLATE.FAT&amp;display_string=Audit&amp;VAR:KEY=PADMLYDOPA&amp;VAR:QUERY=RkZfRUJJVERBX09QRVIoUVRSLDQvMS8yMDEwLDYvMzAvMjAxMCwsLFVTRCk=&amp;WINDOW=FIRST_POPUP&amp;HEIGH","T=450&amp;WIDTH=450&amp;START_MAXIMIZED=FALSE&amp;VAR:CALENDAR=US&amp;VAR:SYMBOL=APOL&amp;VAR:INDEX=0"}</definedName>
    <definedName name="_923__FDSAUDITLINK__" hidden="1">{"fdsup://directions/FAT Viewer?action=UPDATE&amp;creator=factset&amp;DYN_ARGS=TRUE&amp;DOC_NAME=FAT:FQL_AUDITING_CLIENT_TEMPLATE.FAT&amp;display_string=Audit&amp;VAR:KEY=HCPQTOJIZQ&amp;VAR:QUERY=RkZfRUJJVERBX09QRVIoUVRSLDQvMS8yMDA5LDYvMzAvMjAwOSwsLFVTRCk=&amp;WINDOW=FIRST_POPUP&amp;HEIGH","T=450&amp;WIDTH=450&amp;START_MAXIMIZED=FALSE&amp;VAR:CALENDAR=US&amp;VAR:SYMBOL=APH&amp;VAR:INDEX=0"}</definedName>
    <definedName name="_924__FDSAUDITLINK__" hidden="1">{"fdsup://directions/FAT Viewer?action=UPDATE&amp;creator=factset&amp;DYN_ARGS=TRUE&amp;DOC_NAME=FAT:FQL_AUDITING_CLIENT_TEMPLATE.FAT&amp;display_string=Audit&amp;VAR:KEY=XCLIZIPYNI&amp;VAR:QUERY=RkZfRUJJVERBX09QRVIoUVRSLDQvMS8yMDEwLDYvMzAvMjAxMCwsLFVTRCk=&amp;WINDOW=FIRST_POPUP&amp;HEIGH","T=450&amp;WIDTH=450&amp;START_MAXIMIZED=FALSE&amp;VAR:CALENDAR=US&amp;VAR:SYMBOL=APH&amp;VAR:INDEX=0"}</definedName>
    <definedName name="_925__FDSAUDITLINK__" hidden="1">{"fdsup://directions/FAT Viewer?action=UPDATE&amp;creator=factset&amp;DYN_ARGS=TRUE&amp;DOC_NAME=FAT:FQL_AUDITING_CLIENT_TEMPLATE.FAT&amp;display_string=Audit&amp;VAR:KEY=DGPQNENEPY&amp;VAR:QUERY=RkZfRUJJVERBX09QRVIoUVRSLDQvMS8yMDA5LDYvMzAvMjAwOSwsLFVTRCk=&amp;WINDOW=FIRST_POPUP&amp;HEIGH","T=450&amp;WIDTH=450&amp;START_MAXIMIZED=FALSE&amp;VAR:CALENDAR=US&amp;VAR:SYMBOL=APD&amp;VAR:INDEX=0"}</definedName>
    <definedName name="_926__FDSAUDITLINK__" hidden="1">{"fdsup://directions/FAT Viewer?action=UPDATE&amp;creator=factset&amp;DYN_ARGS=TRUE&amp;DOC_NAME=FAT:FQL_AUDITING_CLIENT_TEMPLATE.FAT&amp;display_string=Audit&amp;VAR:KEY=DEXUHGZUTC&amp;VAR:QUERY=RkZfRUJJVERBX09QRVIoUVRSLDQvMS8yMDEwLDYvMzAvMjAxMCwsLFVTRCk=&amp;WINDOW=FIRST_POPUP&amp;HEIGH","T=450&amp;WIDTH=450&amp;START_MAXIMIZED=FALSE&amp;VAR:CALENDAR=US&amp;VAR:SYMBOL=APD&amp;VAR:INDEX=0"}</definedName>
    <definedName name="_927__FDSAUDITLINK__" hidden="1">{"fdsup://directions/FAT Viewer?action=UPDATE&amp;creator=factset&amp;DYN_ARGS=TRUE&amp;DOC_NAME=FAT:FQL_AUDITING_CLIENT_TEMPLATE.FAT&amp;display_string=Audit&amp;VAR:KEY=VGXQXMTONM&amp;VAR:QUERY=RkZfRUJJVERBX09QRVIoUVRSLDQvMS8yMDA5LDYvMzAvMjAwOSwsLFVTRCk=&amp;WINDOW=FIRST_POPUP&amp;HEIGH","T=450&amp;WIDTH=450&amp;START_MAXIMIZED=FALSE&amp;VAR:CALENDAR=US&amp;VAR:SYMBOL=APC&amp;VAR:INDEX=0"}</definedName>
    <definedName name="_928__FDSAUDITLINK__" hidden="1">{"fdsup://directions/FAT Viewer?action=UPDATE&amp;creator=factset&amp;DYN_ARGS=TRUE&amp;DOC_NAME=FAT:FQL_AUDITING_CLIENT_TEMPLATE.FAT&amp;display_string=Audit&amp;VAR:KEY=JGRMFIHIBS&amp;VAR:QUERY=RkZfRUJJVERBX09QRVIoUVRSLDQvMS8yMDEwLDYvMzAvMjAxMCwsLFVTRCk=&amp;WINDOW=FIRST_POPUP&amp;HEIGH","T=450&amp;WIDTH=450&amp;START_MAXIMIZED=FALSE&amp;VAR:CALENDAR=US&amp;VAR:SYMBOL=APC&amp;VAR:INDEX=0"}</definedName>
    <definedName name="_929__FDSAUDITLINK__" hidden="1">{"fdsup://directions/FAT Viewer?action=UPDATE&amp;creator=factset&amp;DYN_ARGS=TRUE&amp;DOC_NAME=FAT:FQL_AUDITING_CLIENT_TEMPLATE.FAT&amp;display_string=Audit&amp;VAR:KEY=DQXGDOFOTW&amp;VAR:QUERY=RkZfRUJJVERBX09QRVIoUVRSLDQvMS8yMDA5LDYvMzAvMjAwOSwsLFVTRCk=&amp;WINDOW=FIRST_POPUP&amp;HEIGH","T=450&amp;WIDTH=450&amp;START_MAXIMIZED=FALSE&amp;VAR:CALENDAR=US&amp;VAR:SYMBOL=APA&amp;VAR:INDEX=0"}</definedName>
    <definedName name="_93__FDSAUDITLINK__" hidden="1">{"fdsup://directions/FAT Viewer?action=UPDATE&amp;creator=factset&amp;DYN_ARGS=TRUE&amp;DOC_NAME=FAT:FQL_AUDITING_CLIENT_TEMPLATE.FAT&amp;display_string=Audit&amp;VAR:KEY=DWJGHAXABS&amp;VAR:QUERY=RkZfRUJJVERBX09QRVIoUVRSLDQvMS8yMDA5LDYvMzAvMjAwOSwsLFVTRCk=&amp;WINDOW=FIRST_POPUP&amp;HEIGH","T=450&amp;WIDTH=450&amp;START_MAXIMIZED=FALSE&amp;VAR:CALENDAR=US&amp;VAR:SYMBOL=UNH&amp;VAR:INDEX=0"}</definedName>
    <definedName name="_930__FDSAUDITLINK__" hidden="1">{"fdsup://directions/FAT Viewer?action=UPDATE&amp;creator=factset&amp;DYN_ARGS=TRUE&amp;DOC_NAME=FAT:FQL_AUDITING_CLIENT_TEMPLATE.FAT&amp;display_string=Audit&amp;VAR:KEY=RIJCRSLMTK&amp;VAR:QUERY=RkZfRUJJVERBX09QRVIoUVRSLDQvMS8yMDEwLDYvMzAvMjAxMCwsLFVTRCk=&amp;WINDOW=FIRST_POPUP&amp;HEIGH","T=450&amp;WIDTH=450&amp;START_MAXIMIZED=FALSE&amp;VAR:CALENDAR=US&amp;VAR:SYMBOL=APA&amp;VAR:INDEX=0"}</definedName>
    <definedName name="_931__FDSAUDITLINK__" hidden="1">{"fdsup://directions/FAT Viewer?action=UPDATE&amp;creator=factset&amp;DYN_ARGS=TRUE&amp;DOC_NAME=FAT:FQL_AUDITING_CLIENT_TEMPLATE.FAT&amp;display_string=Audit&amp;VAR:KEY=JYZWPILEPC&amp;VAR:QUERY=RkZfRUJJVERBX09QRVIoUVRSLDQvMS8yMDA5LDYvMzAvMjAwOSwsLFVTRCk=&amp;WINDOW=FIRST_POPUP&amp;HEIGH","T=450&amp;WIDTH=450&amp;START_MAXIMIZED=FALSE&amp;VAR:CALENDAR=US&amp;VAR:SYMBOL=AON&amp;VAR:INDEX=0"}</definedName>
    <definedName name="_932__FDSAUDITLINK__" hidden="1">{"fdsup://directions/FAT Viewer?action=UPDATE&amp;creator=factset&amp;DYN_ARGS=TRUE&amp;DOC_NAME=FAT:FQL_AUDITING_CLIENT_TEMPLATE.FAT&amp;display_string=Audit&amp;VAR:KEY=HELOXKDWJC&amp;VAR:QUERY=RkZfRUJJVERBX09QRVIoUVRSLDQvMS8yMDEwLDYvMzAvMjAxMCwsLFVTRCk=&amp;WINDOW=FIRST_POPUP&amp;HEIGH","T=450&amp;WIDTH=450&amp;START_MAXIMIZED=FALSE&amp;VAR:CALENDAR=US&amp;VAR:SYMBOL=AON&amp;VAR:INDEX=0"}</definedName>
    <definedName name="_933__FDSAUDITLINK__" hidden="1">{"fdsup://directions/FAT Viewer?action=UPDATE&amp;creator=factset&amp;DYN_ARGS=TRUE&amp;DOC_NAME=FAT:FQL_AUDITING_CLIENT_TEMPLATE.FAT&amp;display_string=Audit&amp;VAR:KEY=TSTIJEBIHO&amp;VAR:QUERY=RkZfRUJJVERBX09QRVIoUVRSLDQvMS8yMDA5LDYvMzAvMjAwOSwsLFVTRCk=&amp;WINDOW=FIRST_POPUP&amp;HEIGH","T=450&amp;WIDTH=450&amp;START_MAXIMIZED=FALSE&amp;VAR:CALENDAR=US&amp;VAR:SYMBOL=ANF&amp;VAR:INDEX=0"}</definedName>
    <definedName name="_934__FDSAUDITLINK__" hidden="1">{"fdsup://directions/FAT Viewer?action=UPDATE&amp;creator=factset&amp;DYN_ARGS=TRUE&amp;DOC_NAME=FAT:FQL_AUDITING_CLIENT_TEMPLATE.FAT&amp;display_string=Audit&amp;VAR:KEY=VOHSJAXOHG&amp;VAR:QUERY=RkZfRUJJVERBX09QRVIoUVRSLDQvMS8yMDEwLDYvMzAvMjAxMCwsLFVTRCk=&amp;WINDOW=FIRST_POPUP&amp;HEIGH","T=450&amp;WIDTH=450&amp;START_MAXIMIZED=FALSE&amp;VAR:CALENDAR=US&amp;VAR:SYMBOL=ANF&amp;VAR:INDEX=0"}</definedName>
    <definedName name="_935__FDSAUDITLINK__" hidden="1">{"fdsup://directions/FAT Viewer?action=UPDATE&amp;creator=factset&amp;DYN_ARGS=TRUE&amp;DOC_NAME=FAT:FQL_AUDITING_CLIENT_TEMPLATE.FAT&amp;display_string=Audit&amp;VAR:KEY=VENGTAPQPO&amp;VAR:QUERY=RkZfRUJJVERBX09QRVIoUVRSLDQvMS8yMDA5LDYvMzAvMjAwOSwsLFVTRCk=&amp;WINDOW=FIRST_POPUP&amp;HEIGH","T=450&amp;WIDTH=450&amp;START_MAXIMIZED=FALSE&amp;VAR:CALENDAR=US&amp;VAR:SYMBOL=AN&amp;VAR:INDEX=0"}</definedName>
    <definedName name="_936__FDSAUDITLINK__" hidden="1">{"fdsup://directions/FAT Viewer?action=UPDATE&amp;creator=factset&amp;DYN_ARGS=TRUE&amp;DOC_NAME=FAT:FQL_AUDITING_CLIENT_TEMPLATE.FAT&amp;display_string=Audit&amp;VAR:KEY=FUHYHEBGTE&amp;VAR:QUERY=RkZfRUJJVERBX09QRVIoUVRSLDQvMS8yMDEwLDYvMzAvMjAxMCwsLFVTRCk=&amp;WINDOW=FIRST_POPUP&amp;HEIGH","T=450&amp;WIDTH=450&amp;START_MAXIMIZED=FALSE&amp;VAR:CALENDAR=US&amp;VAR:SYMBOL=AN&amp;VAR:INDEX=0"}</definedName>
    <definedName name="_937__FDSAUDITLINK__" hidden="1">{"fdsup://directions/FAT Viewer?action=UPDATE&amp;creator=factset&amp;DYN_ARGS=TRUE&amp;DOC_NAME=FAT:FQL_AUDITING_CLIENT_TEMPLATE.FAT&amp;display_string=Audit&amp;VAR:KEY=LUHUDUJMFO&amp;VAR:QUERY=RkZfRUJJVERBX09QRVIoUVRSLDQvMS8yMDA5LDYvMzAvMjAwOSwsLFVTRCk=&amp;WINDOW=FIRST_POPUP&amp;HEIGH","T=450&amp;WIDTH=450&amp;START_MAXIMIZED=FALSE&amp;VAR:CALENDAR=US&amp;VAR:SYMBOL=AMZN&amp;VAR:INDEX=0"}</definedName>
    <definedName name="_938__FDSAUDITLINK__" hidden="1">{"fdsup://directions/FAT Viewer?action=UPDATE&amp;creator=factset&amp;DYN_ARGS=TRUE&amp;DOC_NAME=FAT:FQL_AUDITING_CLIENT_TEMPLATE.FAT&amp;display_string=Audit&amp;VAR:KEY=PSVYLYZQNK&amp;VAR:QUERY=RkZfRUJJVERBX09QRVIoUVRSLDQvMS8yMDEwLDYvMzAvMjAxMCwsLFVTRCk=&amp;WINDOW=FIRST_POPUP&amp;HEIGH","T=450&amp;WIDTH=450&amp;START_MAXIMIZED=FALSE&amp;VAR:CALENDAR=US&amp;VAR:SYMBOL=AMZN&amp;VAR:INDEX=0"}</definedName>
    <definedName name="_939__FDSAUDITLINK__" hidden="1">{"fdsup://directions/FAT Viewer?action=UPDATE&amp;creator=factset&amp;DYN_ARGS=TRUE&amp;DOC_NAME=FAT:FQL_AUDITING_CLIENT_TEMPLATE.FAT&amp;display_string=Audit&amp;VAR:KEY=PIZOXMNYRK&amp;VAR:QUERY=RkZfRUJJVERBX09QRVIoUVRSLDQvMS8yMDA5LDYvMzAvMjAwOSwsLFVTRCk=&amp;WINDOW=FIRST_POPUP&amp;HEIGH","T=450&amp;WIDTH=450&amp;START_MAXIMIZED=FALSE&amp;VAR:CALENDAR=US&amp;VAR:SYMBOL=AMT&amp;VAR:INDEX=0"}</definedName>
    <definedName name="_94__FDSAUDITLINK__" hidden="1">{"fdsup://directions/FAT Viewer?action=UPDATE&amp;creator=factset&amp;DYN_ARGS=TRUE&amp;DOC_NAME=FAT:FQL_AUDITING_CLIENT_TEMPLATE.FAT&amp;display_string=Audit&amp;VAR:KEY=RYVKBKLGFW&amp;VAR:QUERY=RkZfRUJJVERBX09QRVIoUVRSLDQvMS8yMDEwLDYvMzAvMjAxMCwsLFVTRCk=&amp;WINDOW=FIRST_POPUP&amp;HEIGH","T=450&amp;WIDTH=450&amp;START_MAXIMIZED=FALSE&amp;VAR:CALENDAR=US&amp;VAR:SYMBOL=UNH&amp;VAR:INDEX=0"}</definedName>
    <definedName name="_940__FDSAUDITLINK__" hidden="1">{"fdsup://directions/FAT Viewer?action=UPDATE&amp;creator=factset&amp;DYN_ARGS=TRUE&amp;DOC_NAME=FAT:FQL_AUDITING_CLIENT_TEMPLATE.FAT&amp;display_string=Audit&amp;VAR:KEY=RYZIRSRIPY&amp;VAR:QUERY=RkZfRUJJVERBX09QRVIoUVRSLDQvMS8yMDEwLDYvMzAvMjAxMCwsLFVTRCk=&amp;WINDOW=FIRST_POPUP&amp;HEIGH","T=450&amp;WIDTH=450&amp;START_MAXIMIZED=FALSE&amp;VAR:CALENDAR=US&amp;VAR:SYMBOL=AMT&amp;VAR:INDEX=0"}</definedName>
    <definedName name="_941__FDSAUDITLINK__" hidden="1">{"fdsup://directions/FAT Viewer?action=UPDATE&amp;creator=factset&amp;DYN_ARGS=TRUE&amp;DOC_NAME=FAT:FQL_AUDITING_CLIENT_TEMPLATE.FAT&amp;display_string=Audit&amp;VAR:KEY=HSFQVAJIRU&amp;VAR:QUERY=RkZfRUJJVERBX09QRVIoUVRSLDQvMS8yMDA5LDYvMzAvMjAwOSwsLFVTRCk=&amp;WINDOW=FIRST_POPUP&amp;HEIGH","T=450&amp;WIDTH=450&amp;START_MAXIMIZED=FALSE&amp;VAR:CALENDAR=US&amp;VAR:SYMBOL=AMP&amp;VAR:INDEX=0"}</definedName>
    <definedName name="_942__FDSAUDITLINK__" hidden="1">{"fdsup://directions/FAT Viewer?action=UPDATE&amp;creator=factset&amp;DYN_ARGS=TRUE&amp;DOC_NAME=FAT:FQL_AUDITING_CLIENT_TEMPLATE.FAT&amp;display_string=Audit&amp;VAR:KEY=VWXOPIRKHC&amp;VAR:QUERY=RkZfRUJJVERBX09QRVIoUVRSLDQvMS8yMDEwLDYvMzAvMjAxMCwsLFVTRCk=&amp;WINDOW=FIRST_POPUP&amp;HEIGH","T=450&amp;WIDTH=450&amp;START_MAXIMIZED=FALSE&amp;VAR:CALENDAR=US&amp;VAR:SYMBOL=AMP&amp;VAR:INDEX=0"}</definedName>
    <definedName name="_943__FDSAUDITLINK__" hidden="1">{"fdsup://directions/FAT Viewer?action=UPDATE&amp;creator=factset&amp;DYN_ARGS=TRUE&amp;DOC_NAME=FAT:FQL_AUDITING_CLIENT_TEMPLATE.FAT&amp;display_string=Audit&amp;VAR:KEY=NULAZUHALG&amp;VAR:QUERY=RkZfRUJJVERBX09QRVIoUVRSLDQvMS8yMDA5LDYvMzAvMjAwOSwsLFVTRCk=&amp;WINDOW=FIRST_POPUP&amp;HEIGH","T=450&amp;WIDTH=450&amp;START_MAXIMIZED=FALSE&amp;VAR:CALENDAR=US&amp;VAR:SYMBOL=AMGN&amp;VAR:INDEX=0"}</definedName>
    <definedName name="_944__FDSAUDITLINK__" hidden="1">{"fdsup://directions/FAT Viewer?action=UPDATE&amp;creator=factset&amp;DYN_ARGS=TRUE&amp;DOC_NAME=FAT:FQL_AUDITING_CLIENT_TEMPLATE.FAT&amp;display_string=Audit&amp;VAR:KEY=RAFKVSHCDG&amp;VAR:QUERY=RkZfRUJJVERBX09QRVIoUVRSLDQvMS8yMDEwLDYvMzAvMjAxMCwsLFVTRCk=&amp;WINDOW=FIRST_POPUP&amp;HEIGH","T=450&amp;WIDTH=450&amp;START_MAXIMIZED=FALSE&amp;VAR:CALENDAR=US&amp;VAR:SYMBOL=AMGN&amp;VAR:INDEX=0"}</definedName>
    <definedName name="_945__FDSAUDITLINK__" hidden="1">{"fdsup://directions/FAT Viewer?action=UPDATE&amp;creator=factset&amp;DYN_ARGS=TRUE&amp;DOC_NAME=FAT:FQL_AUDITING_CLIENT_TEMPLATE.FAT&amp;display_string=Audit&amp;VAR:KEY=JGBGFUNYVM&amp;VAR:QUERY=RkZfRUJJVERBX09QRVIoUVRSLDQvMS8yMDA5LDYvMzAvMjAwOSwsLFVTRCk=&amp;WINDOW=FIRST_POPUP&amp;HEIGH","T=450&amp;WIDTH=450&amp;START_MAXIMIZED=FALSE&amp;VAR:CALENDAR=US&amp;VAR:SYMBOL=AMD&amp;VAR:INDEX=0"}</definedName>
    <definedName name="_946__FDSAUDITLINK__" hidden="1">{"fdsup://directions/FAT Viewer?action=UPDATE&amp;creator=factset&amp;DYN_ARGS=TRUE&amp;DOC_NAME=FAT:FQL_AUDITING_CLIENT_TEMPLATE.FAT&amp;display_string=Audit&amp;VAR:KEY=DALSFIBGNY&amp;VAR:QUERY=RkZfRUJJVERBX09QRVIoUVRSLDQvMS8yMDEwLDYvMzAvMjAxMCwsLFVTRCk=&amp;WINDOW=FIRST_POPUP&amp;HEIGH","T=450&amp;WIDTH=450&amp;START_MAXIMIZED=FALSE&amp;VAR:CALENDAR=US&amp;VAR:SYMBOL=AMD&amp;VAR:INDEX=0"}</definedName>
    <definedName name="_947__FDSAUDITLINK__" hidden="1">{"fdsup://directions/FAT Viewer?action=UPDATE&amp;creator=factset&amp;DYN_ARGS=TRUE&amp;DOC_NAME=FAT:FQL_AUDITING_CLIENT_TEMPLATE.FAT&amp;display_string=Audit&amp;VAR:KEY=XMTSLUPGXE&amp;VAR:QUERY=RkZfRUJJVERBX09QRVIoUVRSLDQvMS8yMDA5LDYvMzAvMjAwOSwsLFVTRCk=&amp;WINDOW=FIRST_POPUP&amp;HEIGH","T=450&amp;WIDTH=450&amp;START_MAXIMIZED=FALSE&amp;VAR:CALENDAR=US&amp;VAR:SYMBOL=AMAT&amp;VAR:INDEX=0"}</definedName>
    <definedName name="_948__FDSAUDITLINK__" hidden="1">{"fdsup://directions/FAT Viewer?action=UPDATE&amp;creator=factset&amp;DYN_ARGS=TRUE&amp;DOC_NAME=FAT:FQL_AUDITING_CLIENT_TEMPLATE.FAT&amp;display_string=Audit&amp;VAR:KEY=DEHEBCDUPC&amp;VAR:QUERY=RkZfRUJJVERBX09QRVIoUVRSLDQvMS8yMDEwLDYvMzAvMjAxMCwsLFVTRCk=&amp;WINDOW=FIRST_POPUP&amp;HEIGH","T=450&amp;WIDTH=450&amp;START_MAXIMIZED=FALSE&amp;VAR:CALENDAR=US&amp;VAR:SYMBOL=AMAT&amp;VAR:INDEX=0"}</definedName>
    <definedName name="_949__FDSAUDITLINK__" hidden="1">{"fdsup://directions/FAT Viewer?action=UPDATE&amp;creator=factset&amp;DYN_ARGS=TRUE&amp;DOC_NAME=FAT:FQL_AUDITING_CLIENT_TEMPLATE.FAT&amp;display_string=Audit&amp;VAR:KEY=JYDEHQBSTW&amp;VAR:QUERY=RkZfRUJJVERBX09QRVIoUVRSLDQvMS8yMDA5LDYvMzAvMjAwOSwsLFVTRCk=&amp;WINDOW=FIRST_POPUP&amp;HEIGH","T=450&amp;WIDTH=450&amp;START_MAXIMIZED=FALSE&amp;VAR:CALENDAR=US&amp;VAR:SYMBOL=ALTR&amp;VAR:INDEX=0"}</definedName>
    <definedName name="_95__FDSAUDITLINK__" hidden="1">{"fdsup://directions/FAT Viewer?action=UPDATE&amp;creator=factset&amp;DYN_ARGS=TRUE&amp;DOC_NAME=FAT:FQL_AUDITING_CLIENT_TEMPLATE.FAT&amp;display_string=Audit&amp;VAR:KEY=TAHGXQZCPQ&amp;VAR:QUERY=RkZfRUJJVERBX09QRVIoUVRSLDQvMS8yMDA5LDYvMzAvMjAwOSwsLFVTRCk=&amp;WINDOW=FIRST_POPUP&amp;HEIGH","T=450&amp;WIDTH=450&amp;START_MAXIMIZED=FALSE&amp;VAR:CALENDAR=US&amp;VAR:SYMBOL=TYC&amp;VAR:INDEX=0"}</definedName>
    <definedName name="_950__FDSAUDITLINK__" hidden="1">{"fdsup://directions/FAT Viewer?action=UPDATE&amp;creator=factset&amp;DYN_ARGS=TRUE&amp;DOC_NAME=FAT:FQL_AUDITING_CLIENT_TEMPLATE.FAT&amp;display_string=Audit&amp;VAR:KEY=XEBCFSRQJQ&amp;VAR:QUERY=RkZfRUJJVERBX09QRVIoUVRSLDQvMS8yMDEwLDYvMzAvMjAxMCwsLFVTRCk=&amp;WINDOW=FIRST_POPUP&amp;HEIGH","T=450&amp;WIDTH=450&amp;START_MAXIMIZED=FALSE&amp;VAR:CALENDAR=US&amp;VAR:SYMBOL=ALTR&amp;VAR:INDEX=0"}</definedName>
    <definedName name="_951__FDSAUDITLINK__" hidden="1">{"fdsup://directions/FAT Viewer?action=UPDATE&amp;creator=factset&amp;DYN_ARGS=TRUE&amp;DOC_NAME=FAT:FQL_AUDITING_CLIENT_TEMPLATE.FAT&amp;display_string=Audit&amp;VAR:KEY=ZKDWXOJORA&amp;VAR:QUERY=RkZfRUJJVERBX09QRVIoUVRSLDQvMS8yMDA5LDYvMzAvMjAwOSwsLFVTRCk=&amp;WINDOW=FIRST_POPUP&amp;HEIGH","T=450&amp;WIDTH=450&amp;START_MAXIMIZED=FALSE&amp;VAR:CALENDAR=US&amp;VAR:SYMBOL=ALL&amp;VAR:INDEX=0"}</definedName>
    <definedName name="_952__FDSAUDITLINK__" hidden="1">{"fdsup://directions/FAT Viewer?action=UPDATE&amp;creator=factset&amp;DYN_ARGS=TRUE&amp;DOC_NAME=FAT:FQL_AUDITING_CLIENT_TEMPLATE.FAT&amp;display_string=Audit&amp;VAR:KEY=NUDOVGJIVS&amp;VAR:QUERY=RkZfRUJJVERBX09QRVIoUVRSLDQvMS8yMDEwLDYvMzAvMjAxMCwsLFVTRCk=&amp;WINDOW=FIRST_POPUP&amp;HEIGH","T=450&amp;WIDTH=450&amp;START_MAXIMIZED=FALSE&amp;VAR:CALENDAR=US&amp;VAR:SYMBOL=ALL&amp;VAR:INDEX=0"}</definedName>
    <definedName name="_953__FDSAUDITLINK__" hidden="1">{"fdsup://directions/FAT Viewer?action=UPDATE&amp;creator=factset&amp;DYN_ARGS=TRUE&amp;DOC_NAME=FAT:FQL_AUDITING_CLIENT_TEMPLATE.FAT&amp;display_string=Audit&amp;VAR:KEY=HGBWTKDEHK&amp;VAR:QUERY=RkZfRUJJVERBX09QRVIoUVRSLDQvMS8yMDA5LDYvMzAvMjAwOSwsLFVTRCk=&amp;WINDOW=FIRST_POPUP&amp;HEIGH","T=450&amp;WIDTH=450&amp;START_MAXIMIZED=FALSE&amp;VAR:CALENDAR=US&amp;VAR:SYMBOL=AKS&amp;VAR:INDEX=0"}</definedName>
    <definedName name="_954__FDSAUDITLINK__" hidden="1">{"fdsup://directions/FAT Viewer?action=UPDATE&amp;creator=factset&amp;DYN_ARGS=TRUE&amp;DOC_NAME=FAT:FQL_AUDITING_CLIENT_TEMPLATE.FAT&amp;display_string=Audit&amp;VAR:KEY=PWLOTCRIXO&amp;VAR:QUERY=RkZfRUJJVERBX09QRVIoUVRSLDQvMS8yMDEwLDYvMzAvMjAxMCwsLFVTRCk=&amp;WINDOW=FIRST_POPUP&amp;HEIGH","T=450&amp;WIDTH=450&amp;START_MAXIMIZED=FALSE&amp;VAR:CALENDAR=US&amp;VAR:SYMBOL=AKS&amp;VAR:INDEX=0"}</definedName>
    <definedName name="_955__FDSAUDITLINK__" hidden="1">{"fdsup://directions/FAT Viewer?action=UPDATE&amp;creator=factset&amp;DYN_ARGS=TRUE&amp;DOC_NAME=FAT:FQL_AUDITING_CLIENT_TEMPLATE.FAT&amp;display_string=Audit&amp;VAR:KEY=PYPCNSFSTS&amp;VAR:QUERY=RkZfRUJJVERBX09QRVIoUVRSLDQvMS8yMDA5LDYvMzAvMjAwOSwsLFVTRCk=&amp;WINDOW=FIRST_POPUP&amp;HEIGH","T=450&amp;WIDTH=450&amp;START_MAXIMIZED=FALSE&amp;VAR:CALENDAR=US&amp;VAR:SYMBOL=AKAM&amp;VAR:INDEX=0"}</definedName>
    <definedName name="_956__FDSAUDITLINK__" hidden="1">{"fdsup://directions/FAT Viewer?action=UPDATE&amp;creator=factset&amp;DYN_ARGS=TRUE&amp;DOC_NAME=FAT:FQL_AUDITING_CLIENT_TEMPLATE.FAT&amp;display_string=Audit&amp;VAR:KEY=FOVSVWDSFU&amp;VAR:QUERY=RkZfRUJJVERBX09QRVIoUVRSLDQvMS8yMDEwLDYvMzAvMjAxMCwsLFVTRCk=&amp;WINDOW=FIRST_POPUP&amp;HEIGH","T=450&amp;WIDTH=450&amp;START_MAXIMIZED=FALSE&amp;VAR:CALENDAR=US&amp;VAR:SYMBOL=AKAM&amp;VAR:INDEX=0"}</definedName>
    <definedName name="_957__FDSAUDITLINK__" hidden="1">{"fdsup://directions/FAT Viewer?action=UPDATE&amp;creator=factset&amp;DYN_ARGS=TRUE&amp;DOC_NAME=FAT:FQL_AUDITING_CLIENT_TEMPLATE.FAT&amp;display_string=Audit&amp;VAR:KEY=BWPEJGHMVY&amp;VAR:QUERY=RkZfRUJJVERBX09QRVIoUVRSLDQvMS8yMDA5LDYvMzAvMjAwOSwsLFVTRCk=&amp;WINDOW=FIRST_POPUP&amp;HEIGH","T=450&amp;WIDTH=450&amp;START_MAXIMIZED=FALSE&amp;VAR:CALENDAR=US&amp;VAR:SYMBOL=AIZ&amp;VAR:INDEX=0"}</definedName>
    <definedName name="_958__FDSAUDITLINK__" hidden="1">{"fdsup://directions/FAT Viewer?action=UPDATE&amp;creator=factset&amp;DYN_ARGS=TRUE&amp;DOC_NAME=FAT:FQL_AUDITING_CLIENT_TEMPLATE.FAT&amp;display_string=Audit&amp;VAR:KEY=JEVWFAZOFK&amp;VAR:QUERY=RkZfRUJJVERBX09QRVIoUVRSLDQvMS8yMDEwLDYvMzAvMjAxMCwsLFVTRCk=&amp;WINDOW=FIRST_POPUP&amp;HEIGH","T=450&amp;WIDTH=450&amp;START_MAXIMIZED=FALSE&amp;VAR:CALENDAR=US&amp;VAR:SYMBOL=AIZ&amp;VAR:INDEX=0"}</definedName>
    <definedName name="_959__FDSAUDITLINK__" hidden="1">{"fdsup://directions/FAT Viewer?action=UPDATE&amp;creator=factset&amp;DYN_ARGS=TRUE&amp;DOC_NAME=FAT:FQL_AUDITING_CLIENT_TEMPLATE.FAT&amp;display_string=Audit&amp;VAR:KEY=VEZGTIRCPK&amp;VAR:QUERY=RkZfRUJJVERBX09QRVIoUVRSLDQvMS8yMDA5LDYvMzAvMjAwOSwsLFVTRCk=&amp;WINDOW=FIRST_POPUP&amp;HEIGH","T=450&amp;WIDTH=450&amp;START_MAXIMIZED=FALSE&amp;VAR:CALENDAR=US&amp;VAR:SYMBOL=AIV&amp;VAR:INDEX=0"}</definedName>
    <definedName name="_96__FDSAUDITLINK__" hidden="1">{"fdsup://directions/FAT Viewer?action=UPDATE&amp;creator=factset&amp;DYN_ARGS=TRUE&amp;DOC_NAME=FAT:FQL_AUDITING_CLIENT_TEMPLATE.FAT&amp;display_string=Audit&amp;VAR:KEY=DYXCTGFQFO&amp;VAR:QUERY=RkZfRUJJVERBX09QRVIoUVRSLDQvMS8yMDEwLDYvMzAvMjAxMCwsLFVTRCk=&amp;WINDOW=FIRST_POPUP&amp;HEIGH","T=450&amp;WIDTH=450&amp;START_MAXIMIZED=FALSE&amp;VAR:CALENDAR=US&amp;VAR:SYMBOL=TYC&amp;VAR:INDEX=0"}</definedName>
    <definedName name="_960__FDSAUDITLINK__" hidden="1">{"fdsup://directions/FAT Viewer?action=UPDATE&amp;creator=factset&amp;DYN_ARGS=TRUE&amp;DOC_NAME=FAT:FQL_AUDITING_CLIENT_TEMPLATE.FAT&amp;display_string=Audit&amp;VAR:KEY=HQVUVGNWTE&amp;VAR:QUERY=RkZfRUJJVERBX09QRVIoUVRSLDQvMS8yMDEwLDYvMzAvMjAxMCwsLFVTRCk=&amp;WINDOW=FIRST_POPUP&amp;HEIGH","T=450&amp;WIDTH=450&amp;START_MAXIMIZED=FALSE&amp;VAR:CALENDAR=US&amp;VAR:SYMBOL=AIV&amp;VAR:INDEX=0"}</definedName>
    <definedName name="_961__FDSAUDITLINK__" hidden="1">{"fdsup://directions/FAT Viewer?action=UPDATE&amp;creator=factset&amp;DYN_ARGS=TRUE&amp;DOC_NAME=FAT:FQL_AUDITING_CLIENT_TEMPLATE.FAT&amp;display_string=Audit&amp;VAR:KEY=HYFEPOBQJM&amp;VAR:QUERY=RkZfRUJJVERBX09QRVIoUVRSLDQvMS8yMDA5LDYvMzAvMjAwOSwsLFVTRCk=&amp;WINDOW=FIRST_POPUP&amp;HEIGH","T=450&amp;WIDTH=450&amp;START_MAXIMIZED=FALSE&amp;VAR:CALENDAR=US&amp;VAR:SYMBOL=AIG&amp;VAR:INDEX=0"}</definedName>
    <definedName name="_962__FDSAUDITLINK__" hidden="1">{"fdsup://directions/FAT Viewer?action=UPDATE&amp;creator=factset&amp;DYN_ARGS=TRUE&amp;DOC_NAME=FAT:FQL_AUDITING_CLIENT_TEMPLATE.FAT&amp;display_string=Audit&amp;VAR:KEY=LONMJWPEFK&amp;VAR:QUERY=RkZfRUJJVERBX09QRVIoUVRSLDQvMS8yMDEwLDYvMzAvMjAxMCwsLFVTRCk=&amp;WINDOW=FIRST_POPUP&amp;HEIGH","T=450&amp;WIDTH=450&amp;START_MAXIMIZED=FALSE&amp;VAR:CALENDAR=US&amp;VAR:SYMBOL=AIG&amp;VAR:INDEX=0"}</definedName>
    <definedName name="_963__FDSAUDITLINK__" hidden="1">{"fdsup://directions/FAT Viewer?action=UPDATE&amp;creator=factset&amp;DYN_ARGS=TRUE&amp;DOC_NAME=FAT:FQL_AUDITING_CLIENT_TEMPLATE.FAT&amp;display_string=Audit&amp;VAR:KEY=ZSXWVMVUPE&amp;VAR:QUERY=RkZfRUJJVERBX09QRVIoUVRSLDQvMS8yMDA5LDYvMzAvMjAwOSwsLFVTRCk=&amp;WINDOW=FIRST_POPUP&amp;HEIGH","T=450&amp;WIDTH=450&amp;START_MAXIMIZED=FALSE&amp;VAR:CALENDAR=US&amp;VAR:SYMBOL=AGN&amp;VAR:INDEX=0"}</definedName>
    <definedName name="_964__FDSAUDITLINK__" hidden="1">{"fdsup://directions/FAT Viewer?action=UPDATE&amp;creator=factset&amp;DYN_ARGS=TRUE&amp;DOC_NAME=FAT:FQL_AUDITING_CLIENT_TEMPLATE.FAT&amp;display_string=Audit&amp;VAR:KEY=VOPORCXSDA&amp;VAR:QUERY=RkZfRUJJVERBX09QRVIoUVRSLDQvMS8yMDEwLDYvMzAvMjAxMCwsLFVTRCk=&amp;WINDOW=FIRST_POPUP&amp;HEIGH","T=450&amp;WIDTH=450&amp;START_MAXIMIZED=FALSE&amp;VAR:CALENDAR=US&amp;VAR:SYMBOL=AGN&amp;VAR:INDEX=0"}</definedName>
    <definedName name="_965__FDSAUDITLINK__" hidden="1">{"fdsup://directions/FAT Viewer?action=UPDATE&amp;creator=factset&amp;DYN_ARGS=TRUE&amp;DOC_NAME=FAT:FQL_AUDITING_CLIENT_TEMPLATE.FAT&amp;display_string=Audit&amp;VAR:KEY=ZAFEFIJIJQ&amp;VAR:QUERY=RkZfRUJJVERBX09QRVIoUVRSLDQvMS8yMDA5LDYvMzAvMjAwOSwsLFVTRCk=&amp;WINDOW=FIRST_POPUP&amp;HEIGH","T=450&amp;WIDTH=450&amp;START_MAXIMIZED=FALSE&amp;VAR:CALENDAR=US&amp;VAR:SYMBOL=AFL&amp;VAR:INDEX=0"}</definedName>
    <definedName name="_966__FDSAUDITLINK__" hidden="1">{"fdsup://directions/FAT Viewer?action=UPDATE&amp;creator=factset&amp;DYN_ARGS=TRUE&amp;DOC_NAME=FAT:FQL_AUDITING_CLIENT_TEMPLATE.FAT&amp;display_string=Audit&amp;VAR:KEY=DCXUZMXKZQ&amp;VAR:QUERY=RkZfRUJJVERBX09QRVIoUVRSLDQvMS8yMDEwLDYvMzAvMjAxMCwsLFVTRCk=&amp;WINDOW=FIRST_POPUP&amp;HEIGH","T=450&amp;WIDTH=450&amp;START_MAXIMIZED=FALSE&amp;VAR:CALENDAR=US&amp;VAR:SYMBOL=AFL&amp;VAR:INDEX=0"}</definedName>
    <definedName name="_967__FDSAUDITLINK__" hidden="1">{"fdsup://directions/FAT Viewer?action=UPDATE&amp;creator=factset&amp;DYN_ARGS=TRUE&amp;DOC_NAME=FAT:FQL_AUDITING_CLIENT_TEMPLATE.FAT&amp;display_string=Audit&amp;VAR:KEY=BAZGDMVEXG&amp;VAR:QUERY=RkZfRUJJVERBX09QRVIoUVRSLDQvMS8yMDA5LDYvMzAvMjAwOSwsLFVTRCk=&amp;WINDOW=FIRST_POPUP&amp;HEIGH","T=450&amp;WIDTH=450&amp;START_MAXIMIZED=FALSE&amp;VAR:CALENDAR=US&amp;VAR:SYMBOL=AET&amp;VAR:INDEX=0"}</definedName>
    <definedName name="_968__FDSAUDITLINK__" hidden="1">{"fdsup://directions/FAT Viewer?action=UPDATE&amp;creator=factset&amp;DYN_ARGS=TRUE&amp;DOC_NAME=FAT:FQL_AUDITING_CLIENT_TEMPLATE.FAT&amp;display_string=Audit&amp;VAR:KEY=XYXWHERCFC&amp;VAR:QUERY=RkZfRUJJVERBX09QRVIoUVRSLDQvMS8yMDEwLDYvMzAvMjAxMCwsLFVTRCk=&amp;WINDOW=FIRST_POPUP&amp;HEIGH","T=450&amp;WIDTH=450&amp;START_MAXIMIZED=FALSE&amp;VAR:CALENDAR=US&amp;VAR:SYMBOL=AET&amp;VAR:INDEX=0"}</definedName>
    <definedName name="_969__FDSAUDITLINK__" hidden="1">{"fdsup://directions/FAT Viewer?action=UPDATE&amp;creator=factset&amp;DYN_ARGS=TRUE&amp;DOC_NAME=FAT:FQL_AUDITING_CLIENT_TEMPLATE.FAT&amp;display_string=Audit&amp;VAR:KEY=HAFCFOXQTW&amp;VAR:QUERY=RkZfRUJJVERBX09QRVIoUVRSLDQvMS8yMDA5LDYvMzAvMjAwOSwsLFVTRCk=&amp;WINDOW=FIRST_POPUP&amp;HEIGH","T=450&amp;WIDTH=450&amp;START_MAXIMIZED=FALSE&amp;VAR:CALENDAR=US&amp;VAR:SYMBOL=AES&amp;VAR:INDEX=0"}</definedName>
    <definedName name="_97__FDSAUDITLINK__" hidden="1">{"fdsup://directions/FAT Viewer?action=UPDATE&amp;creator=factset&amp;DYN_ARGS=TRUE&amp;DOC_NAME=FAT:FQL_AUDITING_CLIENT_TEMPLATE.FAT&amp;display_string=Audit&amp;VAR:KEY=LSLKRUFCPQ&amp;VAR:QUERY=RkZfRUJJVERBX09QRVIoUVRSLDQvMS8yMDA5LDYvMzAvMjAwOSwsLFVTRCk=&amp;WINDOW=FIRST_POPUP&amp;HEIGH","T=450&amp;WIDTH=450&amp;START_MAXIMIZED=FALSE&amp;VAR:CALENDAR=US&amp;VAR:SYMBOL=TXT&amp;VAR:INDEX=0"}</definedName>
    <definedName name="_970__FDSAUDITLINK__" hidden="1">{"fdsup://directions/FAT Viewer?action=UPDATE&amp;creator=factset&amp;DYN_ARGS=TRUE&amp;DOC_NAME=FAT:FQL_AUDITING_CLIENT_TEMPLATE.FAT&amp;display_string=Audit&amp;VAR:KEY=JWNQHKDSJC&amp;VAR:QUERY=RkZfRUJJVERBX09QRVIoUVRSLDQvMS8yMDEwLDYvMzAvMjAxMCwsLFVTRCk=&amp;WINDOW=FIRST_POPUP&amp;HEIGH","T=450&amp;WIDTH=450&amp;START_MAXIMIZED=FALSE&amp;VAR:CALENDAR=US&amp;VAR:SYMBOL=AES&amp;VAR:INDEX=0"}</definedName>
    <definedName name="_971__FDSAUDITLINK__" hidden="1">{"fdsup://directions/FAT Viewer?action=UPDATE&amp;creator=factset&amp;DYN_ARGS=TRUE&amp;DOC_NAME=FAT:FQL_AUDITING_CLIENT_TEMPLATE.FAT&amp;display_string=Audit&amp;VAR:KEY=NWFYPEHOLG&amp;VAR:QUERY=RkZfRUJJVERBX09QRVIoUVRSLDQvMS8yMDA5LDYvMzAvMjAwOSwsLFVTRCk=&amp;WINDOW=FIRST_POPUP&amp;HEIGH","T=450&amp;WIDTH=450&amp;START_MAXIMIZED=FALSE&amp;VAR:CALENDAR=US&amp;VAR:SYMBOL=AEP&amp;VAR:INDEX=0"}</definedName>
    <definedName name="_972__FDSAUDITLINK__" hidden="1">{"fdsup://directions/FAT Viewer?action=UPDATE&amp;creator=factset&amp;DYN_ARGS=TRUE&amp;DOC_NAME=FAT:FQL_AUDITING_CLIENT_TEMPLATE.FAT&amp;display_string=Audit&amp;VAR:KEY=DMHKXYZEDO&amp;VAR:QUERY=RkZfRUJJVERBX09QRVIoUVRSLDQvMS8yMDEwLDYvMzAvMjAxMCwsLFVTRCk=&amp;WINDOW=FIRST_POPUP&amp;HEIGH","T=450&amp;WIDTH=450&amp;START_MAXIMIZED=FALSE&amp;VAR:CALENDAR=US&amp;VAR:SYMBOL=AEP&amp;VAR:INDEX=0"}</definedName>
    <definedName name="_973__FDSAUDITLINK__" hidden="1">{"fdsup://directions/FAT Viewer?action=UPDATE&amp;creator=factset&amp;DYN_ARGS=TRUE&amp;DOC_NAME=FAT:FQL_AUDITING_CLIENT_TEMPLATE.FAT&amp;display_string=Audit&amp;VAR:KEY=VCLUVMZEZK&amp;VAR:QUERY=RkZfRUJJVERBX09QRVIoUVRSLDQvMS8yMDA5LDYvMzAvMjAwOSwsLFVTRCk=&amp;WINDOW=FIRST_POPUP&amp;HEIGH","T=450&amp;WIDTH=450&amp;START_MAXIMIZED=FALSE&amp;VAR:CALENDAR=US&amp;VAR:SYMBOL=AEE&amp;VAR:INDEX=0"}</definedName>
    <definedName name="_974__FDSAUDITLINK__" hidden="1">{"fdsup://directions/FAT Viewer?action=UPDATE&amp;creator=factset&amp;DYN_ARGS=TRUE&amp;DOC_NAME=FAT:FQL_AUDITING_CLIENT_TEMPLATE.FAT&amp;display_string=Audit&amp;VAR:KEY=DUBGROFIJW&amp;VAR:QUERY=RkZfRUJJVERBX09QRVIoUVRSLDQvMS8yMDEwLDYvMzAvMjAxMCwsLFVTRCk=&amp;WINDOW=FIRST_POPUP&amp;HEIGH","T=450&amp;WIDTH=450&amp;START_MAXIMIZED=FALSE&amp;VAR:CALENDAR=US&amp;VAR:SYMBOL=AEE&amp;VAR:INDEX=0"}</definedName>
    <definedName name="_975__FDSAUDITLINK__" hidden="1">{"fdsup://directions/FAT Viewer?action=UPDATE&amp;creator=factset&amp;DYN_ARGS=TRUE&amp;DOC_NAME=FAT:FQL_AUDITING_CLIENT_TEMPLATE.FAT&amp;display_string=Audit&amp;VAR:KEY=RKBKNGDYTK&amp;VAR:QUERY=RkZfRUJJVERBX09QRVIoUVRSLDQvMS8yMDA5LDYvMzAvMjAwOSwsLFVTRCk=&amp;WINDOW=FIRST_POPUP&amp;HEIGH","T=450&amp;WIDTH=450&amp;START_MAXIMIZED=FALSE&amp;VAR:CALENDAR=US&amp;VAR:SYMBOL=ADSK&amp;VAR:INDEX=0"}</definedName>
    <definedName name="_976__FDSAUDITLINK__" hidden="1">{"fdsup://directions/FAT Viewer?action=UPDATE&amp;creator=factset&amp;DYN_ARGS=TRUE&amp;DOC_NAME=FAT:FQL_AUDITING_CLIENT_TEMPLATE.FAT&amp;display_string=Audit&amp;VAR:KEY=RYXUVINSJK&amp;VAR:QUERY=RkZfRUJJVERBX09QRVIoUVRSLDQvMS8yMDEwLDYvMzAvMjAxMCwsLFVTRCk=&amp;WINDOW=FIRST_POPUP&amp;HEIGH","T=450&amp;WIDTH=450&amp;START_MAXIMIZED=FALSE&amp;VAR:CALENDAR=US&amp;VAR:SYMBOL=ADSK&amp;VAR:INDEX=0"}</definedName>
    <definedName name="_977__FDSAUDITLINK__" hidden="1">{"fdsup://directions/FAT Viewer?action=UPDATE&amp;creator=factset&amp;DYN_ARGS=TRUE&amp;DOC_NAME=FAT:FQL_AUDITING_CLIENT_TEMPLATE.FAT&amp;display_string=Audit&amp;VAR:KEY=PWLSHQFGLS&amp;VAR:QUERY=RkZfRUJJVERBX09QRVIoUVRSLDQvMS8yMDA5LDYvMzAvMjAwOSwsLFVTRCk=&amp;WINDOW=FIRST_POPUP&amp;HEIGH","T=450&amp;WIDTH=450&amp;START_MAXIMIZED=FALSE&amp;VAR:CALENDAR=US&amp;VAR:SYMBOL=ADP&amp;VAR:INDEX=0"}</definedName>
    <definedName name="_978__FDSAUDITLINK__" hidden="1">{"fdsup://directions/FAT Viewer?action=UPDATE&amp;creator=factset&amp;DYN_ARGS=TRUE&amp;DOC_NAME=FAT:FQL_AUDITING_CLIENT_TEMPLATE.FAT&amp;display_string=Audit&amp;VAR:KEY=XYLSDQBYLO&amp;VAR:QUERY=RkZfRUJJVERBX09QRVIoUVRSLDQvMS8yMDEwLDYvMzAvMjAxMCwsLFVTRCk=&amp;WINDOW=FIRST_POPUP&amp;HEIGH","T=450&amp;WIDTH=450&amp;START_MAXIMIZED=FALSE&amp;VAR:CALENDAR=US&amp;VAR:SYMBOL=ADP&amp;VAR:INDEX=0"}</definedName>
    <definedName name="_979__FDSAUDITLINK__" hidden="1">{"fdsup://directions/FAT Viewer?action=UPDATE&amp;creator=factset&amp;DYN_ARGS=TRUE&amp;DOC_NAME=FAT:FQL_AUDITING_CLIENT_TEMPLATE.FAT&amp;display_string=Audit&amp;VAR:KEY=FOPKZEDUXI&amp;VAR:QUERY=RkZfRUJJVERBX09QRVIoUVRSLDQvMS8yMDA5LDYvMzAvMjAwOSwsLFVTRCk=&amp;WINDOW=FIRST_POPUP&amp;HEIGH","T=450&amp;WIDTH=450&amp;START_MAXIMIZED=FALSE&amp;VAR:CALENDAR=US&amp;VAR:SYMBOL=ADM&amp;VAR:INDEX=0"}</definedName>
    <definedName name="_98__FDSAUDITLINK__" hidden="1">{"fdsup://directions/FAT Viewer?action=UPDATE&amp;creator=factset&amp;DYN_ARGS=TRUE&amp;DOC_NAME=FAT:FQL_AUDITING_CLIENT_TEMPLATE.FAT&amp;display_string=Audit&amp;VAR:KEY=BUFWLERSFA&amp;VAR:QUERY=RkZfRUJJVERBX09QRVIoUVRSLDQvMS8yMDEwLDYvMzAvMjAxMCwsLFVTRCk=&amp;WINDOW=FIRST_POPUP&amp;HEIGH","T=450&amp;WIDTH=450&amp;START_MAXIMIZED=FALSE&amp;VAR:CALENDAR=US&amp;VAR:SYMBOL=TXT&amp;VAR:INDEX=0"}</definedName>
    <definedName name="_980__FDSAUDITLINK__" hidden="1">{"fdsup://directions/FAT Viewer?action=UPDATE&amp;creator=factset&amp;DYN_ARGS=TRUE&amp;DOC_NAME=FAT:FQL_AUDITING_CLIENT_TEMPLATE.FAT&amp;display_string=Audit&amp;VAR:KEY=JEXOZOHMPQ&amp;VAR:QUERY=RkZfRUJJVERBX09QRVIoUVRSLDQvMS8yMDEwLDYvMzAvMjAxMCwsLFVTRCk=&amp;WINDOW=FIRST_POPUP&amp;HEIGH","T=450&amp;WIDTH=450&amp;START_MAXIMIZED=FALSE&amp;VAR:CALENDAR=US&amp;VAR:SYMBOL=ADM&amp;VAR:INDEX=0"}</definedName>
    <definedName name="_981__FDSAUDITLINK__" hidden="1">{"fdsup://directions/FAT Viewer?action=UPDATE&amp;creator=factset&amp;DYN_ARGS=TRUE&amp;DOC_NAME=FAT:FQL_AUDITING_CLIENT_TEMPLATE.FAT&amp;display_string=Audit&amp;VAR:KEY=ZUXWPMPOZA&amp;VAR:QUERY=RkZfRUJJVERBX09QRVIoUVRSLDQvMS8yMDA5LDYvMzAvMjAwOSwsLFVTRCk=&amp;WINDOW=FIRST_POPUP&amp;HEIGH","T=450&amp;WIDTH=450&amp;START_MAXIMIZED=FALSE&amp;VAR:CALENDAR=US&amp;VAR:SYMBOL=ADI&amp;VAR:INDEX=0"}</definedName>
    <definedName name="_982__FDSAUDITLINK__" hidden="1">{"fdsup://directions/FAT Viewer?action=UPDATE&amp;creator=factset&amp;DYN_ARGS=TRUE&amp;DOC_NAME=FAT:FQL_AUDITING_CLIENT_TEMPLATE.FAT&amp;display_string=Audit&amp;VAR:KEY=VGVSFSLCJU&amp;VAR:QUERY=RkZfRUJJVERBX09QRVIoUVRSLDQvMS8yMDEwLDYvMzAvMjAxMCwsLFVTRCk=&amp;WINDOW=FIRST_POPUP&amp;HEIGH","T=450&amp;WIDTH=450&amp;START_MAXIMIZED=FALSE&amp;VAR:CALENDAR=US&amp;VAR:SYMBOL=ADI&amp;VAR:INDEX=0"}</definedName>
    <definedName name="_983__FDSAUDITLINK__" hidden="1">{"fdsup://directions/FAT Viewer?action=UPDATE&amp;creator=factset&amp;DYN_ARGS=TRUE&amp;DOC_NAME=FAT:FQL_AUDITING_CLIENT_TEMPLATE.FAT&amp;display_string=Audit&amp;VAR:KEY=VKHMLCPCNU&amp;VAR:QUERY=RkZfRUJJVERBX09QRVIoUVRSLDQvMS8yMDA5LDYvMzAvMjAwOSwsLFVTRCk=&amp;WINDOW=FIRST_POPUP&amp;HEIGH","T=450&amp;WIDTH=450&amp;START_MAXIMIZED=FALSE&amp;VAR:CALENDAR=US&amp;VAR:SYMBOL=ADBE&amp;VAR:INDEX=0"}</definedName>
    <definedName name="_984__FDSAUDITLINK__" hidden="1">{"fdsup://directions/FAT Viewer?action=UPDATE&amp;creator=factset&amp;DYN_ARGS=TRUE&amp;DOC_NAME=FAT:FQL_AUDITING_CLIENT_TEMPLATE.FAT&amp;display_string=Audit&amp;VAR:KEY=JCVAVWBQPO&amp;VAR:QUERY=RkZfRUJJVERBX09QRVIoUVRSLDQvMS8yMDEwLDYvMzAvMjAxMCwsLFVTRCk=&amp;WINDOW=FIRST_POPUP&amp;HEIGH","T=450&amp;WIDTH=450&amp;START_MAXIMIZED=FALSE&amp;VAR:CALENDAR=US&amp;VAR:SYMBOL=ADBE&amp;VAR:INDEX=0"}</definedName>
    <definedName name="_985__FDSAUDITLINK__" hidden="1">{"fdsup://directions/FAT Viewer?action=UPDATE&amp;creator=factset&amp;DYN_ARGS=TRUE&amp;DOC_NAME=FAT:FQL_AUDITING_CLIENT_TEMPLATE.FAT&amp;display_string=Audit&amp;VAR:KEY=XKBYZADQPG&amp;VAR:QUERY=RkZfRUJJVERBX09QRVIoUVRSLDQvMS8yMDA5LDYvMzAvMjAwOSwsLFVTRCk=&amp;WINDOW=FIRST_POPUP&amp;HEIGH","T=450&amp;WIDTH=450&amp;START_MAXIMIZED=FALSE&amp;VAR:CALENDAR=US&amp;VAR:SYMBOL=ACE&amp;VAR:INDEX=0"}</definedName>
    <definedName name="_986__FDSAUDITLINK__" hidden="1">{"fdsup://directions/FAT Viewer?action=UPDATE&amp;creator=factset&amp;DYN_ARGS=TRUE&amp;DOC_NAME=FAT:FQL_AUDITING_CLIENT_TEMPLATE.FAT&amp;display_string=Audit&amp;VAR:KEY=TGFIJOPGNY&amp;VAR:QUERY=RkZfRUJJVERBX09QRVIoUVRSLDQvMS8yMDEwLDYvMzAvMjAxMCwsLFVTRCk=&amp;WINDOW=FIRST_POPUP&amp;HEIGH","T=450&amp;WIDTH=450&amp;START_MAXIMIZED=FALSE&amp;VAR:CALENDAR=US&amp;VAR:SYMBOL=ACE&amp;VAR:INDEX=0"}</definedName>
    <definedName name="_987__FDSAUDITLINK__" hidden="1">{"fdsup://directions/FAT Viewer?action=UPDATE&amp;creator=factset&amp;DYN_ARGS=TRUE&amp;DOC_NAME=FAT:FQL_AUDITING_CLIENT_TEMPLATE.FAT&amp;display_string=Audit&amp;VAR:KEY=DUDSPMXQVW&amp;VAR:QUERY=RkZfRUJJVERBX09QRVIoUVRSLDQvMS8yMDA5LDYvMzAvMjAwOSwsLFVTRCk=&amp;WINDOW=FIRST_POPUP&amp;HEIGH","T=450&amp;WIDTH=450&amp;START_MAXIMIZED=FALSE&amp;VAR:CALENDAR=US&amp;VAR:SYMBOL=ABT&amp;VAR:INDEX=0"}</definedName>
    <definedName name="_988__FDSAUDITLINK__" hidden="1">{"fdsup://directions/FAT Viewer?action=UPDATE&amp;creator=factset&amp;DYN_ARGS=TRUE&amp;DOC_NAME=FAT:FQL_AUDITING_CLIENT_TEMPLATE.FAT&amp;display_string=Audit&amp;VAR:KEY=RAZCLMXGTW&amp;VAR:QUERY=RkZfRUJJVERBX09QRVIoUVRSLDQvMS8yMDEwLDYvMzAvMjAxMCwsLFVTRCk=&amp;WINDOW=FIRST_POPUP&amp;HEIGH","T=450&amp;WIDTH=450&amp;START_MAXIMIZED=FALSE&amp;VAR:CALENDAR=US&amp;VAR:SYMBOL=ABT&amp;VAR:INDEX=0"}</definedName>
    <definedName name="_989__FDSAUDITLINK__" hidden="1">{"fdsup://directions/FAT Viewer?action=UPDATE&amp;creator=factset&amp;DYN_ARGS=TRUE&amp;DOC_NAME=FAT:FQL_AUDITING_CLIENT_TEMPLATE.FAT&amp;display_string=Audit&amp;VAR:KEY=JUREPSVUNS&amp;VAR:QUERY=RkZfRUJJVERBX09QRVIoUVRSLDQvMS8yMDA5LDYvMzAvMjAwOSwsLFVTRCk=&amp;WINDOW=FIRST_POPUP&amp;HEIGH","T=450&amp;WIDTH=450&amp;START_MAXIMIZED=FALSE&amp;VAR:CALENDAR=US&amp;VAR:SYMBOL=ABC&amp;VAR:INDEX=0"}</definedName>
    <definedName name="_99__FDSAUDITLINK__" hidden="1">{"fdsup://directions/FAT Viewer?action=UPDATE&amp;creator=factset&amp;DYN_ARGS=TRUE&amp;DOC_NAME=FAT:FQL_AUDITING_CLIENT_TEMPLATE.FAT&amp;display_string=Audit&amp;VAR:KEY=LUFIZCFATO&amp;VAR:QUERY=RkZfRUJJVERBX09QRVIoUVRSLDQvMS8yMDA5LDYvMzAvMjAwOSwsLFVTRCk=&amp;WINDOW=FIRST_POPUP&amp;HEIGH","T=450&amp;WIDTH=450&amp;START_MAXIMIZED=FALSE&amp;VAR:CALENDAR=US&amp;VAR:SYMBOL=TXN&amp;VAR:INDEX=0"}</definedName>
    <definedName name="_990__FDSAUDITLINK__" hidden="1">{"fdsup://directions/FAT Viewer?action=UPDATE&amp;creator=factset&amp;DYN_ARGS=TRUE&amp;DOC_NAME=FAT:FQL_AUDITING_CLIENT_TEMPLATE.FAT&amp;display_string=Audit&amp;VAR:KEY=JURWDERELK&amp;VAR:QUERY=RkZfRUJJVERBX09QRVIoUVRSLDQvMS8yMDEwLDYvMzAvMjAxMCwsLFVTRCk=&amp;WINDOW=FIRST_POPUP&amp;HEIGH","T=450&amp;WIDTH=450&amp;START_MAXIMIZED=FALSE&amp;VAR:CALENDAR=US&amp;VAR:SYMBOL=ABC&amp;VAR:INDEX=0"}</definedName>
    <definedName name="_991__FDSAUDITLINK__" hidden="1">{"fdsup://directions/FAT Viewer?action=UPDATE&amp;creator=factset&amp;DYN_ARGS=TRUE&amp;DOC_NAME=FAT:FQL_AUDITING_CLIENT_TEMPLATE.FAT&amp;display_string=Audit&amp;VAR:KEY=TIRKZCVURA&amp;VAR:QUERY=RkZfRUJJVERBX09QRVIoUVRSLDQvMS8yMDA5LDYvMzAvMjAwOSwsLFVTRCk=&amp;WINDOW=FIRST_POPUP&amp;HEIGH","T=450&amp;WIDTH=450&amp;START_MAXIMIZED=FALSE&amp;VAR:CALENDAR=US&amp;VAR:SYMBOL=AAPL&amp;VAR:INDEX=0"}</definedName>
    <definedName name="_992__FDSAUDITLINK__" hidden="1">{"fdsup://directions/FAT Viewer?action=UPDATE&amp;creator=factset&amp;DYN_ARGS=TRUE&amp;DOC_NAME=FAT:FQL_AUDITING_CLIENT_TEMPLATE.FAT&amp;display_string=Audit&amp;VAR:KEY=VOJYLORUXM&amp;VAR:QUERY=RkZfRUJJVERBX09QRVIoUVRSLDQvMS8yMDEwLDYvMzAvMjAxMCwsLFVTRCk=&amp;WINDOW=FIRST_POPUP&amp;HEIGH","T=450&amp;WIDTH=450&amp;START_MAXIMIZED=FALSE&amp;VAR:CALENDAR=US&amp;VAR:SYMBOL=AAPL&amp;VAR:INDEX=0"}</definedName>
    <definedName name="_993__FDSAUDITLINK__" hidden="1">{"fdsup://directions/FAT Viewer?action=UPDATE&amp;creator=factset&amp;DYN_ARGS=TRUE&amp;DOC_NAME=FAT:FQL_AUDITING_CLIENT_TEMPLATE.FAT&amp;display_string=Audit&amp;VAR:KEY=FSRSJQREHK&amp;VAR:QUERY=RkZfRUJJVERBX09QRVIoUVRSLDQvMS8yMDA5LDYvMzAvMjAwOSwsLFVTRCk=&amp;WINDOW=FIRST_POPUP&amp;HEIGH","T=450&amp;WIDTH=450&amp;START_MAXIMIZED=FALSE&amp;VAR:CALENDAR=US&amp;VAR:SYMBOL=AA&amp;VAR:INDEX=0"}</definedName>
    <definedName name="_994__FDSAUDITLINK__" hidden="1">{"fdsup://directions/FAT Viewer?action=UPDATE&amp;creator=factset&amp;DYN_ARGS=TRUE&amp;DOC_NAME=FAT:FQL_AUDITING_CLIENT_TEMPLATE.FAT&amp;display_string=Audit&amp;VAR:KEY=ZKTOJYZWVK&amp;VAR:QUERY=RkZfRUJJVERBX09QRVIoUVRSLDQvMS8yMDEwLDYvMzAvMjAxMCwsLFVTRCk=&amp;WINDOW=FIRST_POPUP&amp;HEIGH","T=450&amp;WIDTH=450&amp;START_MAXIMIZED=FALSE&amp;VAR:CALENDAR=US&amp;VAR:SYMBOL=AA&amp;VAR:INDEX=0"}</definedName>
    <definedName name="_995__FDSAUDITLINK__" hidden="1">{"fdsup://directions/FAT Viewer?action=UPDATE&amp;creator=factset&amp;DYN_ARGS=TRUE&amp;DOC_NAME=FAT:FQL_AUDITING_CLIENT_TEMPLATE.FAT&amp;display_string=Audit&amp;VAR:KEY=TOHINERQTW&amp;VAR:QUERY=RkZfRUJJVERBX09QRVIoUVRSLDQvMS8yMDA5LDYvMzAvMjAwOSwsLFVTRCk=&amp;WINDOW=FIRST_POPUP&amp;HEIGH","T=450&amp;WIDTH=450&amp;START_MAXIMIZED=FALSE&amp;VAR:CALENDAR=US&amp;VAR:SYMBOL=A&amp;VAR:INDEX=0"}</definedName>
    <definedName name="_996__FDSAUDITLINK__" hidden="1">{"fdsup://directions/FAT Viewer?action=UPDATE&amp;creator=factset&amp;DYN_ARGS=TRUE&amp;DOC_NAME=FAT:FQL_AUDITING_CLIENT_TEMPLATE.FAT&amp;display_string=Audit&amp;VAR:KEY=FSXOPCZWFG&amp;VAR:QUERY=RkZfRUJJVERBX09QRVIoUVRSLDQvMS8yMDEwLDYvMzAvMjAxMCwsLFVTRCk=&amp;WINDOW=FIRST_POPUP&amp;HEIGH","T=450&amp;WIDTH=450&amp;START_MAXIMIZED=FALSE&amp;VAR:CALENDAR=US&amp;VAR:SYMBOL=A&amp;VAR:INDEX=0"}</definedName>
    <definedName name="_997__FDSAUDITLINK__" hidden="1">{"fdsup://Directions/FactSet Auditing Viewer?action=AUDIT_VALUE&amp;DB=129&amp;ID1=98956P10&amp;VALUEID=01001&amp;SDATE=200902&amp;PERIODTYPE=QTR_STD&amp;window=popup_no_bar&amp;width=385&amp;height=120&amp;START_MAXIMIZED=FALSE&amp;creator=factset&amp;display_string=Audit"}</definedName>
    <definedName name="_998__FDSAUDITLINK__" hidden="1">{"fdsup://Directions/FactSet Auditing Viewer?action=AUDIT_VALUE&amp;DB=129&amp;ID1=98956P10&amp;VALUEID=01001&amp;SDATE=201002&amp;PERIODTYPE=QTR_STD&amp;window=popup_no_bar&amp;width=385&amp;height=120&amp;START_MAXIMIZED=FALSE&amp;creator=factset&amp;display_string=Audit"}</definedName>
    <definedName name="_999__FDSAUDITLINK__" hidden="1">{"fdsup://Directions/FactSet Auditing Viewer?action=AUDIT_VALUE&amp;DB=129&amp;ID1=98849810&amp;VALUEID=01001&amp;SDATE=200902&amp;PERIODTYPE=QTR_STD&amp;window=popup_no_bar&amp;width=385&amp;height=120&amp;START_MAXIMIZED=FALSE&amp;creator=factset&amp;display_string=Audit"}</definedName>
    <definedName name="_bdm.049E2CBFDD4A4E91A14B912D61DD0B2A.edm" hidden="1">'[2]qtr-inputs'!$A:$IV</definedName>
    <definedName name="_bdm.2146E1E080234E2AA3383C2E53531D68.edm" localSheetId="4" hidden="1">[3]DCF!$A:$IV</definedName>
    <definedName name="_bdm.2146E1E080234E2AA3383C2E53531D68.edm" localSheetId="7" hidden="1">[3]DCF!$A:$IV</definedName>
    <definedName name="_bdm.24B1A62954CE4D60B0673BD6644CEB56.edm" hidden="1" xml:space="preserve">          '[2]ann-inputs'!$A:$IV</definedName>
    <definedName name="_bdm.2F8D95C718FB4B27978535A5BA0C3188.edm" hidden="1" xml:space="preserve">          '[2]ann-inputs'!$A:$IV</definedName>
    <definedName name="_bdm.332C1FBD35C74B64A0BDC966D8135559.edm" hidden="1">'[4]MMI revenue'!$A:$IV</definedName>
    <definedName name="_bdm.3A1DD13DC7104A31B36B546CE1F0B34D.edm" hidden="1">[3]Model!$A:$IV</definedName>
    <definedName name="_bdm.4341313FFC5D45D68510BCA0D46F0E5B.edm" hidden="1" xml:space="preserve">          '[2]ann-inputs'!$A:$IV</definedName>
    <definedName name="_bdm.74C852B6F9A049409699312ACDFDAEDD.edm" hidden="1">'[2]ann-inputs'!$A:$IV</definedName>
    <definedName name="_bdm.8F45BD6E3B9245E4B1B835584FDF8083.edm" hidden="1" xml:space="preserve">          '[2]ann-inputs'!$A:$IV</definedName>
    <definedName name="_bdm.905C6884778144A5AD741BA372603FB8.edm" hidden="1" xml:space="preserve">          '[2]ann-inputs'!$A:$IV</definedName>
    <definedName name="_bdm.912C6EB121B14932BAA3027FA5D14096.edm" hidden="1" xml:space="preserve">          '[2]ann-inputs'!$A:$IV</definedName>
    <definedName name="_bdm.94FF65D1B5F54CD6A0A4A5E4765458CF.edm" hidden="1">'[2]RR table'!$A:$IV</definedName>
    <definedName name="_bdm.A3FAB734259F4F5AA64A52BAB3A59B5C.edm" hidden="1" xml:space="preserve">          '[2]ann-inputs'!$A:$IV</definedName>
    <definedName name="_bdm.A56EA7AC900D4D5FB90A98F7E86786E8.edm" hidden="1">[5]shipping!$A:$IV</definedName>
    <definedName name="_bdm.B04197FB604941A487B937FAECA7A36F.edm" hidden="1">[5]merchandise!$A:$IV</definedName>
    <definedName name="_bdm.B1B6CF4859974317AC1265E73C3DC65D.edm" hidden="1" xml:space="preserve">          '[2]ann-inputs'!$A:$IV</definedName>
    <definedName name="_bdm.D121589B8CF44498A35F95CF8B9ADDD2.edm" hidden="1" xml:space="preserve">          '[2]ann-inputs'!$A:$IV</definedName>
    <definedName name="_bdm.D41DB48A81DB4FE7B9EADA7F079B8122.edm" hidden="1" xml:space="preserve">          '[2]ann-inputs'!$A:$IV</definedName>
    <definedName name="_bdm.D838B78D46764002A4CA2279DB0FAF39.edm" hidden="1" xml:space="preserve">          '[2]ann-inputs'!$A:$IV</definedName>
    <definedName name="_bdm.F656D77493F249AB891FEFF84074FCD5.edm" hidden="1" xml:space="preserve">          '[2]ann-inputs'!$A:$IV</definedName>
    <definedName name="_bdm.FC1C2ABCAFEA4915AABFE7528AFB6FB7.edm" hidden="1" xml:space="preserve">          '[2]ann-inputs'!$A:$IV</definedName>
    <definedName name="_bdm.FE8A0DFDBE474647BBB6D8D3DDA6EBB6.edm" hidden="1">'[3]Drivers &amp; Metrics'!$A:$IV</definedName>
    <definedName name="_Order1" hidden="1">255</definedName>
    <definedName name="_Order1_1" hidden="1">255</definedName>
    <definedName name="_Order2" hidden="1">0</definedName>
    <definedName name="_Regression_Int" hidden="1">1</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hidden="1">{TRUE,TRUE,-1.25,-15.5,456.75,279.75,FALSE,FALSE,TRUE,TRUE,0,1,21,1,127,6,3,4,TRUE,TRUE,3,TRUE,1,TRUE,100,"Swvu.profits.","ACwvu.profits.",1,FALSE,FALSE,0.511811023622047,0.511811023622047,0.511811023622047,0.511811023622047,1,"","",FALSE,FALSE,FALSE,FALSE,1,#N/A,1,1,#DIV/0!,FALSE,"Rwvu.profits.",#N/A,FALSE,FALSE}</definedName>
    <definedName name="actual_start_year">1992</definedName>
    <definedName name="AdditionalInstructions">IndexInformation!$B$42</definedName>
    <definedName name="Address" localSheetId="0">ImportantDisclosures!$A$2:$A$2</definedName>
    <definedName name="AdjustValue" localSheetId="7">Valuation!AdjustValue</definedName>
    <definedName name="AdjustValue">[0]!AdjustValue</definedName>
    <definedName name="admin">1</definedName>
    <definedName name="adsf" hidden="1">{TRUE,TRUE,-1.25,-15.5,456.75,279.75,FALSE,FALSE,TRUE,TRUE,0,1,21,1,127,6,3,4,TRUE,TRUE,3,TRUE,1,TRUE,100,"Swvu.profits.","ACwvu.profits.",1,FALSE,FALSE,0.511811023622047,0.511811023622047,0.511811023622047,0.511811023622047,1,"","",FALSE,FALSE,FALSE,FALSE,1,#N/A,1,1,#DIV/0!,FALSE,"Rwvu.profits.",#N/A,FALSE,FALSE}</definedName>
    <definedName name="ANA" localSheetId="11">ModPubIndex!$A$7</definedName>
    <definedName name="anscount" hidden="1">1</definedName>
    <definedName name="AS2DocOpenMode" hidden="1">"AS2DocumentEdit"</definedName>
    <definedName name="asdf" hidden="1">{TRUE,TRUE,-1.25,-15.5,456.75,279.75,FALSE,FALSE,TRUE,TRUE,0,1,8,1,4,6,3,4,TRUE,TRUE,3,TRUE,1,TRUE,100,"Swvu.turnover.","ACwvu.turnover.",1,FALSE,FALSE,0.511811023622047,0.511811023622047,0.511811023622047,0.511811023622047,1,"","",FALSE,FALSE,FALSE,FALSE,1,#N/A,1,1,#DIV/0!,FALSE,"Rwvu.turnover.",#N/A,FALSE,FALSE}</definedName>
    <definedName name="AssetsCurrentDeferredIncomeTax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uthors" localSheetId="0">ImportantDisclosures!$A$7</definedName>
    <definedName name="Authors" localSheetId="10">IndexInformation!$B$18</definedName>
    <definedName name="BRO" localSheetId="11">ModPubIndex!$A$1</definedName>
    <definedName name="case_num">1</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b_sChart12595BBC_opts" hidden="1">"1, 1, 1, False, 2, True, False, , 0, False, False, 2, 2"</definedName>
    <definedName name="cb_sChart12595E44_opts" hidden="1">"1, 3, 1, False, 2, True, False, , 0, True, False, 2, 2"</definedName>
    <definedName name="cb_sChart14E6EA1E_opts" hidden="1">"1, 9, 1, False, 2, False, False, , 0, False, False, 1, 2"</definedName>
    <definedName name="cb_sChart14E6EB91_opts" hidden="1">"1, 9, 1, False, 2, False, False, , 0, False, False, 1, 1"</definedName>
    <definedName name="cb_sChart14E6ED99_opts" hidden="1">"1, 9, 1, False, 2, False, False, , 0, False, False, 1, 1"</definedName>
    <definedName name="cb_sChart14E6F3EE_opts" hidden="1">"1, 9, 1, False, 2, False, False, , 0, False, False, 1, 1"</definedName>
    <definedName name="cb_sChart14E81502_opts" hidden="1">"1, 9, 1, False, 2, False, False, , 0, False, False, 1, 2"</definedName>
    <definedName name="cb_sChart14E81DF6_opts" hidden="1">"1, 9, 1, False, 2, False, False, , 0, False, False, 1, 2"</definedName>
    <definedName name="cb_sChart14E82800_opts" hidden="1">"1, 9, 1, False, 2, False, False, , 0, False, False, 1, 2"</definedName>
    <definedName name="cb_sChart14E83288_opts" hidden="1">"1, 9, 1, False, 2, False, False, , 0, False, False, 1, 2"</definedName>
    <definedName name="cb_sChart14E8F629_opts" hidden="1">"1, 9, 1, False, 2, False, False, , 0, False, False, 1, 2"</definedName>
    <definedName name="cb_sChart14F787E8_opts" hidden="1">"1, 9, 1, False, 2, False, False, , 0, False, False, 1, 2"</definedName>
    <definedName name="cb_sChart14F7947A_opts" hidden="1">"1, 9, 1, False, 2, False, False, , 0, False, False, 1, 2"</definedName>
    <definedName name="cb_sChart14F79A09_opts" hidden="1">"1, 9, 1, False, 2, False, False, , 0, False, False, 1, 2"</definedName>
    <definedName name="cb_sChart14FA60AB_opts" hidden="1">"1, 9, 1, False, 2, False, False, , 0, False, False, 1, 2"</definedName>
    <definedName name="cb_sChart14FA650D_opts" hidden="1">"1, 9, 1, False, 2, False, False, , 0, False, False, 1, 2"</definedName>
    <definedName name="cb_sChart1501ACE3_opts" hidden="1">"1, 8, 1, False, 2, False, False, , 0, False, False, 1, 2"</definedName>
    <definedName name="cb_sChart1501AEF7_opts" hidden="1">"1, 9, 1, False, 2, False, False, , 0, False, False, 1, 2"</definedName>
    <definedName name="cb_sChart1501DCE6_opts" hidden="1">"1, 9, 1, False, 2, False, False, , 0, False, False, 1, 2"</definedName>
    <definedName name="cb_sChart1501EF92_opts" hidden="1">"1, 9, 1, False, 2, False, False, , 0, False, False, 1, 2"</definedName>
    <definedName name="cb_sChart1501F8CB_opts" hidden="1">"1, 9, 1, False, 2, False, False, , 0, False, False, 1, 2"</definedName>
    <definedName name="cb_sChart150208AA_opts" hidden="1">"1, 9, 1, False, 2, False, False, , 0, False, False, 1, 2"</definedName>
    <definedName name="cb_sChart15020EC4_opts" hidden="1">"1, 9, 1, False, 2, False, False, , 0, False, False, 1, 2"</definedName>
    <definedName name="cb_sChart150212BF_opts" hidden="1">"1, 9, 1, False, 2, False, False, , 0, False, False, 1, 2"</definedName>
    <definedName name="cb_sChart15021F68_opts" hidden="1">"1, 9, 1, False, 2, False, False, , 0, False, False, 1, 1"</definedName>
    <definedName name="cb_sChart15022484_opts" hidden="1">"1, 9, 1, False, 2, False, False, , 0, False, False, 1, 2"</definedName>
    <definedName name="cb_sChart150226F5_opts" hidden="1">"1, 9, 1, False, 2, False, False, , 0, False, False, 1, 2"</definedName>
    <definedName name="cb_sChart15144595_opts" hidden="1">"1, 9, 1, False, 2, False, False, , 0, False, False, 1, 2"</definedName>
    <definedName name="cb_sChart15145615_opts" hidden="1">"1, 9, 1, False, 2, False, False, , 0, False, False, 1, 2"</definedName>
    <definedName name="cb_sChart151464B0_opts" hidden="1">"1, 9, 1, False, 2, False, False, , 0, False, False, 1, 2"</definedName>
    <definedName name="cb_sChart15146FA1_opts" hidden="1">"1, 9, 1, False, 2, False, False, , 0, False, False, 1, 2"</definedName>
    <definedName name="cb_sChart15149A94_opts" hidden="1">"1, 9, 1, False, 2, False, False, , 0, False, False, 1, 2"</definedName>
    <definedName name="cb_sChart1514EEC3_opts" hidden="1">"1, 9, 1, False, 2, False, False, , 0, False, False, 1, 2"</definedName>
    <definedName name="cb_sChart1514F2E0_opts" hidden="1">"1, 9, 1, False, 2, False, False, , 0, False, False, 1, 2"</definedName>
    <definedName name="cb_sChart151510A0_opts" hidden="1">"1, 9, 1, False, 2, False, False, , 0, False, False, 1, 2"</definedName>
    <definedName name="cb_sChart15154C37_opts" hidden="1">"1, 9, 1, False, 2, False, False, , 0, False, False, 1, 2"</definedName>
    <definedName name="cb_sChart15157034_opts" hidden="1">"1, 9, 1, False, 2, False, False, , 0, False, False, 1, 2"</definedName>
    <definedName name="cb_sChart1515F81B_opts" hidden="1">"1, 9, 1, False, 2, False, False, , 0, False, False, 1, 2"</definedName>
    <definedName name="cb_sChart1515F9EA_opts" hidden="1">"1, 9, 1, False, 2, False, False, , 0, False, False, 1, 2"</definedName>
    <definedName name="cb_sChart15161029_opts" hidden="1">"1, 9, 1, False, 2, False, False, , 0, False, False, 1, 2"</definedName>
    <definedName name="cb_sChart15163773_opts" hidden="1">"1, 9, 1, False, 2, False, False, , 0, False, False, 1, 2"</definedName>
    <definedName name="cb_sChart15164F8C_opts" hidden="1">"1, 9, 1, False, 2, False, False, , 0, False, False, 1, 2"</definedName>
    <definedName name="cb_sChart15165265_opts" hidden="1">"1, 9, 1, False, 2, False, False, , 0, False, False, 1, 2"</definedName>
    <definedName name="cb_sChart15166173_opts" hidden="1">"1, 9, 1, False, 2, False, False, , 0, False, False, 1, 2"</definedName>
    <definedName name="cb_sChart1516A84C_opts" hidden="1">"1, 9, 1, False, 2, False, False, , 0, False, False, 1, 2"</definedName>
    <definedName name="cb_sChart16EBA7BA_opts" hidden="1">"1, 1, 1, False, 2, True, False, , 0, False, True, 1, 2"</definedName>
    <definedName name="cb_sChart19550B88_opts" hidden="1">"1, 1, 1, False, 2, False, False, , 0, False, False, 1, 1"</definedName>
    <definedName name="cb_sChart1955183C_opts" hidden="1">"2, 1, 1, True, 2, False, False, , 0, False, False, 1, 1"</definedName>
    <definedName name="cb_sChart19551C4E_opts" hidden="1">"2, 1, 1, True, 2, True, False, , 0, False, False, 1, 1"</definedName>
    <definedName name="cb_sChart1955C01A_opts" hidden="1">"2, 1, 1, False, 2, False, False, , 0, False, True, 1, 1"</definedName>
    <definedName name="cb_sChart1955C1C7_opts" hidden="1">"2, 1, 1, True, 2, False, False, , 0, False, True, 1, 1"</definedName>
    <definedName name="cb_sChart19EB7A17_opts" hidden="1">"1, 3, 1, False, 2, False, False, , 0, False, True, 1, 1"</definedName>
    <definedName name="cb_sChart19EB7D70_opts" hidden="1">"1, 5, 1, False, 2, False, False, , 0, False, True, 1, 1"</definedName>
    <definedName name="cb_sChart19EB7F61_opts" hidden="1">"1, 3, 1, False, 2, False, False, , 0, False, True, 1, 1"</definedName>
    <definedName name="cb_sChart1AC0211C_opts" hidden="1">"1, 1, 1, False, 2, False, False, , 0, False, False, 2, 2"</definedName>
    <definedName name="cb_sChart1AC021B3_opts" hidden="1">"1, 1, 1, False, 2, False, False, , 0, False, False, 2, 2"</definedName>
    <definedName name="cb_sChart1AC02226_opts" hidden="1">"1, 1, 1, False, 2, False, False, , 0, False, False, 2, 2"</definedName>
    <definedName name="cb_sChart1AC02446_opts" hidden="1">"1, 1, 1, False, 2, True, False, , 0, False, True, 2, 2"</definedName>
    <definedName name="cb_sChart1AC02765_opts" hidden="1">"1, 1, 1, False, 2, True, False, , 0, False, True, 2, 2"</definedName>
    <definedName name="cb_sChart1AC027D9_opts" hidden="1">"1, 1, 1, False, 2, True, False, , 0, False, True, 2, 2"</definedName>
    <definedName name="cb_sChart1B9A4AFE_opts" hidden="1">"1, 9, 1, False, 2, False, False, , 0, False, False, 1, 2"</definedName>
    <definedName name="cb_sChart1BA1DC3F_opts" hidden="1">"1, 9, 1, False, 2, False, False, , 0, False, False, 1, 2"</definedName>
    <definedName name="cb_sChart1C94B61D_opts" hidden="1">"1, 9, 3, False, 2, False, False, , 0, False, True, 1, 1"</definedName>
    <definedName name="cb_sChart1C94BA0C_opts" hidden="1">"1, 1, 1, False, 2, True, False, , 0, False, True, 1, 1"</definedName>
    <definedName name="cb_sChart1C94BFE1_opts" hidden="1">"1, 9, 1, False, 2, False, False, , 0, False, True, 1, 1"</definedName>
    <definedName name="chart">"Chart 1"</definedName>
    <definedName name="Class_B">68.45</definedName>
    <definedName name="cm">1</definedName>
    <definedName name="computer" localSheetId="7">Valuation!computer</definedName>
    <definedName name="computer">[0]!computer</definedName>
    <definedName name="CopyrightStamp">ImportantDisclosures!$A$27</definedName>
    <definedName name="COU" localSheetId="11">ModPubIndex!$A$5</definedName>
    <definedName name="CQEnd" localSheetId="10">IndexInformation!$B$31</definedName>
    <definedName name="Currency" localSheetId="10">IndexInformation!$B$24</definedName>
    <definedName name="CurrentStockPrice" localSheetId="10">IndexInformation!$B$23</definedName>
    <definedName name="CurrQtrEPS" localSheetId="10">IndexInformation!$B$29</definedName>
    <definedName name="CurrYearEPS" localSheetId="10">IndexInformation!$B$11</definedName>
    <definedName name="CurrYearTotalRevenue" localSheetId="10">IndexInformation!$B$10</definedName>
    <definedName name="CurrYearTotalRevenueActual" localSheetId="10">IndexInformation!$B$32</definedName>
    <definedName name="CUSIP" localSheetId="10">IndexInformation!$B$20</definedName>
    <definedName name="CYEnd" localSheetId="10">IndexInformation!$B$30</definedName>
    <definedName name="dataseries4">OFFSET([6]c1!$G$12,0,0,COUNTA([6]c1!$G$12:$G$31),1)</definedName>
    <definedName name="Date" localSheetId="0">ImportantDisclosures!$A$8</definedName>
    <definedName name="Deleted" localSheetId="10">IndexInformation!$B$27</definedName>
    <definedName name="Description" localSheetId="10">IndexInformation!$B$7</definedName>
    <definedName name="desk" localSheetId="7">Valuation!desk</definedName>
    <definedName name="desk">[0]!desk</definedName>
    <definedName name="df">[0]!df</definedName>
    <definedName name="dfdfasdfdasfdsfadasfdsfadsfdsf">[0]!dfdfasdfdasfdsfadasfdsfadsfdsf</definedName>
    <definedName name="dfvbfbfb">[0]!dfvbfbfb</definedName>
    <definedName name="Discipline" localSheetId="10">IndexInformation!$B$3</definedName>
    <definedName name="DISCIPLINE" localSheetId="11">ModPubIndex!$A$12</definedName>
    <definedName name="DisclosuresText">ImportantDisclosures!$A$22</definedName>
    <definedName name="Distribution" localSheetId="10">IndexInformation!$B$26</definedName>
    <definedName name="DistTable" localSheetId="0">ImportantDisclosures!#REF!</definedName>
    <definedName name="DistTablePreamble" localSheetId="0">ImportantDisclosures!#REF!</definedName>
    <definedName name="DOCDAT" localSheetId="11">ModPubIndex!$A$2</definedName>
    <definedName name="DOCTIME" localSheetId="11">ModPubIndex!$A$3</definedName>
    <definedName name="DocType" localSheetId="10">IndexInformation!$B$5</definedName>
    <definedName name="EMAIL_ALERT" localSheetId="11">ModPubIndex!$A$10</definedName>
    <definedName name="EmailAlert" localSheetId="10">IndexInformation!$B$28</definedName>
    <definedName name="EquityAdjustments">0</definedName>
    <definedName name="EquityEmployeeStockOwnershipPlan">0</definedName>
    <definedName name="EquityPaidInCapital">0</definedName>
    <definedName name="EquityTreasuryStock">0</definedName>
    <definedName name="ethg" localSheetId="7" hidden="1">{"'RCIM'!$E$128"}</definedName>
    <definedName name="ethg" hidden="1">{"'RCIM'!$E$128"}</definedName>
    <definedName name="ev.Calculation" hidden="1">-4135</definedName>
    <definedName name="ev.Initialized" hidden="1">FALSE</definedName>
    <definedName name="Exch">" Sheet2!$F$2"</definedName>
    <definedName name="fair_value">DCF!$S$32</definedName>
    <definedName name="FiveYearGrowthRate" localSheetId="10">IndexInformation!$B$16</definedName>
    <definedName name="FollowingYearEPS" localSheetId="10">IndexInformation!$B$15</definedName>
    <definedName name="FollowingYearTotalRevenue" localSheetId="10">IndexInformation!$B$14</definedName>
    <definedName name="FollowingYearTotalRevenueActual" localSheetId="10">IndexInformation!$B$34</definedName>
    <definedName name="glad" localSheetId="7">Valuation!glad</definedName>
    <definedName name="glad">[0]!glad</definedName>
    <definedName name="Goodwill_Amortization">25</definedName>
    <definedName name="GWyears">40</definedName>
    <definedName name="Hds_Exec">[7]Hds!$DX$1:$DX$65536</definedName>
    <definedName name="Hds_Other">[7]Hds!$DY$1:$DY$65536</definedName>
    <definedName name="Hds_Sales">[7]Hds!$DZ$1:$DZ$65536</definedName>
    <definedName name="help" localSheetId="7" hidden="1">{"'RCIM'!$E$128"}</definedName>
    <definedName name="help" hidden="1">{"'RCIM'!$E$128"}</definedName>
    <definedName name="hklkl">[0]!hklkl</definedName>
    <definedName name="HL" localSheetId="11">ModPubIndex!$A$8</definedName>
    <definedName name="hn.ModelVersion" hidden="1">1</definedName>
    <definedName name="hn.NoUpload" hidden="1">0</definedName>
    <definedName name="HTML_CodePage" hidden="1">1252</definedName>
    <definedName name="HTML_Control" localSheetId="7" hidden="1">{"'Asm'!$E$1:$AX$53"}</definedName>
    <definedName name="HTML_Control" hidden="1">{"'Asm'!$E$1:$AX$53"}</definedName>
    <definedName name="HTML_Description" hidden="1">""</definedName>
    <definedName name="HTML_Email" hidden="1">""</definedName>
    <definedName name="HTML_Header" hidden="1">"Asm"</definedName>
    <definedName name="HTML_LastUpdate" hidden="1">"10/12/98"</definedName>
    <definedName name="HTML_LineAfter" hidden="1">FALSE</definedName>
    <definedName name="HTML_LineBefore" hidden="1">FALSE</definedName>
    <definedName name="HTML_Name" hidden="1">"Tom Stone"</definedName>
    <definedName name="HTML_OBDlg2" hidden="1">TRUE</definedName>
    <definedName name="HTML_OBDlg4" hidden="1">TRUE</definedName>
    <definedName name="HTML_OS" hidden="1">0</definedName>
    <definedName name="HTML_PathFile" hidden="1">"f:\Finance\MyHTML.htm"</definedName>
    <definedName name="HTML_Title" hidden="1">"PlanRpts220"</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ncomeEPSFullyDiluted">0</definedName>
    <definedName name="IncomeEPSPrimary">0</definedName>
    <definedName name="IncomeEPSRegular">0</definedName>
    <definedName name="IND" localSheetId="11">ModPubIndex!$A$9</definedName>
    <definedName name="Industry" localSheetId="0">ImportantDisclosures!$A$12</definedName>
    <definedName name="IndustryId">IndexInformation!$B$40</definedName>
    <definedName name="IndustryRating" localSheetId="0">ImportantDisclosures!$A$13</definedName>
    <definedName name="input" localSheetId="7">{"0.614608629108408";"0.089";"0.07";"0.036";"0.09";"0.39";"0.177761404547907";"0.116071428571429";"0.708";"0.0556964285714285";"0.127160714285714"}</definedName>
    <definedName name="input">{"0.614608629108408";"0.089";"0.07";"0.036";"0.09";"0.39";"0.177761404547907";"0.116071428571429";"0.708";"0.0556964285714285";"0.127160714285714"}</definedName>
    <definedName name="Int_exp">8%</definedName>
    <definedName name="Investments" localSheetId="7">BS_LongTermInvestments</definedName>
    <definedName name="Investments">BS_LongTermInvestments</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CCOUNT_CHANGE" hidden="1">"c1449"</definedName>
    <definedName name="IQ_ACCOUNTING_STANDARD" hidden="1">"c4539"</definedName>
    <definedName name="IQ_ACCOUNTING_STANDARD_CIQ" hidden="1">"c5092"</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TER_TAX_INCOME_FDIC" hidden="1">"c6583"</definedName>
    <definedName name="IQ_AGENCY" hidden="1">"c8960"</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ALYST_DET_EST" hidden="1">"c12043"</definedName>
    <definedName name="IQ_ANALYST_DET_EST_THOM" hidden="1">"c12071"</definedName>
    <definedName name="IQ_ANALYST_NON_PER_DET_EST" hidden="1">"c12755"</definedName>
    <definedName name="IQ_ANALYST_NON_PER_DET_EST_THOM" hidden="1">"c12759"</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DUSTRY_REC_NO" hidden="1">"c4454"</definedName>
    <definedName name="IQ_AVG_INDUSTRY_REC_NO_CIQ" hidden="1">"c4983"</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OUTSTANDING_CURRENT_EST" hidden="1">"c4128"</definedName>
    <definedName name="IQ_BASIC_OUTSTANDING_CURRENT_EST_CIQ" hidden="1">"c4541"</definedName>
    <definedName name="IQ_BASIC_OUTSTANDING_CURRENT_HIGH_EST" hidden="1">"c4129"</definedName>
    <definedName name="IQ_BASIC_OUTSTANDING_CURRENT_HIGH_EST_CIQ" hidden="1">"c4542"</definedName>
    <definedName name="IQ_BASIC_OUTSTANDING_CURRENT_LOW_EST" hidden="1">"c4130"</definedName>
    <definedName name="IQ_BASIC_OUTSTANDING_CURRENT_LOW_EST_CIQ" hidden="1">"c4543"</definedName>
    <definedName name="IQ_BASIC_OUTSTANDING_CURRENT_MEDIAN_EST" hidden="1">"c4131"</definedName>
    <definedName name="IQ_BASIC_OUTSTANDING_CURRENT_MEDIAN_EST_CIQ" hidden="1">"c4544"</definedName>
    <definedName name="IQ_BASIC_OUTSTANDING_CURRENT_NUM_EST" hidden="1">"c4132"</definedName>
    <definedName name="IQ_BASIC_OUTSTANDING_CURRENT_NUM_EST_CIQ" hidden="1">"c4545"</definedName>
    <definedName name="IQ_BASIC_OUTSTANDING_CURRENT_STDDEV_EST" hidden="1">"c4133"</definedName>
    <definedName name="IQ_BASIC_OUTSTANDING_CURRENT_STDDEV_EST_CIQ" hidden="1">"c4546"</definedName>
    <definedName name="IQ_BASIC_OUTSTANDING_EST" hidden="1">"c4134"</definedName>
    <definedName name="IQ_BASIC_OUTSTANDING_EST_CIQ" hidden="1">"c4547"</definedName>
    <definedName name="IQ_BASIC_OUTSTANDING_HIGH_EST" hidden="1">"c4135"</definedName>
    <definedName name="IQ_BASIC_OUTSTANDING_HIGH_EST_CIQ" hidden="1">"c4548"</definedName>
    <definedName name="IQ_BASIC_OUTSTANDING_LOW_EST" hidden="1">"c4136"</definedName>
    <definedName name="IQ_BASIC_OUTSTANDING_LOW_EST_CIQ" hidden="1">"c4549"</definedName>
    <definedName name="IQ_BASIC_OUTSTANDING_MEDIAN_EST" hidden="1">"c4137"</definedName>
    <definedName name="IQ_BASIC_OUTSTANDING_MEDIAN_EST_CIQ" hidden="1">"c4550"</definedName>
    <definedName name="IQ_BASIC_OUTSTANDING_NUM_EST" hidden="1">"c4138"</definedName>
    <definedName name="IQ_BASIC_OUTSTANDING_NUM_EST_CIQ" hidden="1">"c4551"</definedName>
    <definedName name="IQ_BASIC_OUTSTANDING_STDDEV_EST" hidden="1">"c4139"</definedName>
    <definedName name="IQ_BASIC_OUTSTANDING_STDDEV_EST_CIQ" hidden="1">"c4552"</definedName>
    <definedName name="IQ_BASIC_WEIGHT" hidden="1">"c87"</definedName>
    <definedName name="IQ_BASIC_WEIGHT_EST" hidden="1">"c4140"</definedName>
    <definedName name="IQ_BASIC_WEIGHT_EST_CIQ" hidden="1">"c4553"</definedName>
    <definedName name="IQ_BASIC_WEIGHT_GUIDANCE" hidden="1">"c4141"</definedName>
    <definedName name="IQ_BASIC_WEIGHT_HIGH_EST" hidden="1">"c4142"</definedName>
    <definedName name="IQ_BASIC_WEIGHT_HIGH_EST_CIQ" hidden="1">"c4554"</definedName>
    <definedName name="IQ_BASIC_WEIGHT_LOW_EST" hidden="1">"c4143"</definedName>
    <definedName name="IQ_BASIC_WEIGHT_LOW_EST_CIQ" hidden="1">"c4555"</definedName>
    <definedName name="IQ_BASIC_WEIGHT_MEDIAN_EST" hidden="1">"c4144"</definedName>
    <definedName name="IQ_BASIC_WEIGHT_MEDIAN_EST_CIQ" hidden="1">"c4556"</definedName>
    <definedName name="IQ_BASIC_WEIGHT_NUM_EST" hidden="1">"c4145"</definedName>
    <definedName name="IQ_BASIC_WEIGHT_NUM_EST_CIQ" hidden="1">"c4557"</definedName>
    <definedName name="IQ_BASIC_WEIGHT_STDDEV_EST" hidden="1">"c4146"</definedName>
    <definedName name="IQ_BASIC_WEIGHT_STDDEV_EST_CIQ" hidden="1">"c4558"</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CIQ" hidden="1">"c5068"</definedName>
    <definedName name="IQ_BV_EST" hidden="1">"c5624"</definedName>
    <definedName name="IQ_BV_EST_CIQ" hidden="1">"c4737"</definedName>
    <definedName name="IQ_BV_HIGH_EST" hidden="1">"c5626"</definedName>
    <definedName name="IQ_BV_HIGH_EST_CIQ" hidden="1">"c4739"</definedName>
    <definedName name="IQ_BV_LOW_EST" hidden="1">"c5627"</definedName>
    <definedName name="IQ_BV_LOW_EST_CIQ" hidden="1">"c4740"</definedName>
    <definedName name="IQ_BV_MEDIAN_EST" hidden="1">"c5625"</definedName>
    <definedName name="IQ_BV_MEDIAN_EST_CIQ" hidden="1">"c4738"</definedName>
    <definedName name="IQ_BV_NUM_EST" hidden="1">"c5628"</definedName>
    <definedName name="IQ_BV_NUM_EST_CIQ" hidden="1">"c4741"</definedName>
    <definedName name="IQ_BV_OVER_SHARES" hidden="1">"c1349"</definedName>
    <definedName name="IQ_BV_SHARE" hidden="1">"c100"</definedName>
    <definedName name="IQ_BV_SHARE_ACT_OR_EST" hidden="1">"c3587"</definedName>
    <definedName name="IQ_BV_SHARE_ACT_OR_EST_CIQ" hidden="1">"c5072"</definedName>
    <definedName name="IQ_BV_SHARE_ACT_OR_EST_THOM" hidden="1">"c5312"</definedName>
    <definedName name="IQ_BV_SHARE_DET_EST" hidden="1">"c12047"</definedName>
    <definedName name="IQ_BV_SHARE_DET_EST_CURRENCY" hidden="1">"c12456"</definedName>
    <definedName name="IQ_BV_SHARE_DET_EST_CURRENCY_THOM" hidden="1">"c12476"</definedName>
    <definedName name="IQ_BV_SHARE_DET_EST_DATE" hidden="1">"c12200"</definedName>
    <definedName name="IQ_BV_SHARE_DET_EST_DATE_THOM" hidden="1">"c12225"</definedName>
    <definedName name="IQ_BV_SHARE_DET_EST_INCL" hidden="1">"c12339"</definedName>
    <definedName name="IQ_BV_SHARE_DET_EST_INCL_THOM" hidden="1">"c12359"</definedName>
    <definedName name="IQ_BV_SHARE_DET_EST_ORIGIN" hidden="1">"c12573"</definedName>
    <definedName name="IQ_BV_SHARE_DET_EST_ORIGIN_THOM" hidden="1">"c12595"</definedName>
    <definedName name="IQ_BV_SHARE_DET_EST_THOM" hidden="1">"c12075"</definedName>
    <definedName name="IQ_BV_SHARE_EST" hidden="1">"c3541"</definedName>
    <definedName name="IQ_BV_SHARE_EST_CIQ" hidden="1">"c3800"</definedName>
    <definedName name="IQ_BV_SHARE_EST_THOM" hidden="1">"c4020"</definedName>
    <definedName name="IQ_BV_SHARE_HIGH_EST" hidden="1">"c3542"</definedName>
    <definedName name="IQ_BV_SHARE_HIGH_EST_CIQ" hidden="1">"c3802"</definedName>
    <definedName name="IQ_BV_SHARE_HIGH_EST_THOM" hidden="1">"c4022"</definedName>
    <definedName name="IQ_BV_SHARE_LOW_EST" hidden="1">"c3543"</definedName>
    <definedName name="IQ_BV_SHARE_LOW_EST_CIQ" hidden="1">"c3803"</definedName>
    <definedName name="IQ_BV_SHARE_LOW_EST_THOM" hidden="1">"c4023"</definedName>
    <definedName name="IQ_BV_SHARE_MEDIAN_EST" hidden="1">"c3544"</definedName>
    <definedName name="IQ_BV_SHARE_MEDIAN_EST_CIQ" hidden="1">"c3801"</definedName>
    <definedName name="IQ_BV_SHARE_MEDIAN_EST_THOM" hidden="1">"c4021"</definedName>
    <definedName name="IQ_BV_SHARE_NUM_EST" hidden="1">"c3539"</definedName>
    <definedName name="IQ_BV_SHARE_NUM_EST_CIQ" hidden="1">"c3804"</definedName>
    <definedName name="IQ_BV_SHARE_NUM_EST_THOM" hidden="1">"c4024"</definedName>
    <definedName name="IQ_BV_SHARE_STDDEV_EST" hidden="1">"c3540"</definedName>
    <definedName name="IQ_BV_SHARE_STDDEV_EST_CIQ" hidden="1">"c3805"</definedName>
    <definedName name="IQ_BV_SHARE_STDDEV_EST_THOM" hidden="1">"c4025"</definedName>
    <definedName name="IQ_BV_STDDEV_EST" hidden="1">"c5629"</definedName>
    <definedName name="IQ_BV_STDDEV_EST_CIQ" hidden="1">"c4742"</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REUT" hidden="1">"c6800"</definedName>
    <definedName name="IQ_CAL_Q_EST_THOM" hidden="1">"c6804"</definedName>
    <definedName name="IQ_CAL_Y" hidden="1">"c102"</definedName>
    <definedName name="IQ_CAL_Y_EST" hidden="1">"c6797"</definedName>
    <definedName name="IQ_CAL_Y_EST_CIQ" hidden="1">"c6809"</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CIQ" hidden="1">"c5071"</definedName>
    <definedName name="IQ_CAPEX_ACT_OR_EST_THOM" hidden="1">"c5546"</definedName>
    <definedName name="IQ_CAPEX_BNK" hidden="1">"c110"</definedName>
    <definedName name="IQ_CAPEX_BR" hidden="1">"c111"</definedName>
    <definedName name="IQ_CAPEX_DET_EST" hidden="1">"c12048"</definedName>
    <definedName name="IQ_CAPEX_DET_EST_CURRENCY" hidden="1">"c12457"</definedName>
    <definedName name="IQ_CAPEX_DET_EST_CURRENCY_THOM" hidden="1">"c12477"</definedName>
    <definedName name="IQ_CAPEX_DET_EST_DATE" hidden="1">"c12201"</definedName>
    <definedName name="IQ_CAPEX_DET_EST_DATE_THOM" hidden="1">"c12226"</definedName>
    <definedName name="IQ_CAPEX_DET_EST_INCL" hidden="1">"c12340"</definedName>
    <definedName name="IQ_CAPEX_DET_EST_INCL_THOM" hidden="1">"c12360"</definedName>
    <definedName name="IQ_CAPEX_DET_EST_ORIGIN" hidden="1">"c12765"</definedName>
    <definedName name="IQ_CAPEX_DET_EST_ORIGIN_THOM" hidden="1">"c12596"</definedName>
    <definedName name="IQ_CAPEX_DET_EST_THOM" hidden="1">"c12076"</definedName>
    <definedName name="IQ_CAPEX_EST" hidden="1">"c3523"</definedName>
    <definedName name="IQ_CAPEX_EST_CIQ" hidden="1">"c3807"</definedName>
    <definedName name="IQ_CAPEX_EST_THOM" hidden="1">"c5502"</definedName>
    <definedName name="IQ_CAPEX_FIN" hidden="1">"c112"</definedName>
    <definedName name="IQ_CAPEX_GUIDANCE" hidden="1">"c4150"</definedName>
    <definedName name="IQ_CAPEX_GUIDANCE_CIQ" hidden="1">"c4562"</definedName>
    <definedName name="IQ_CAPEX_HIGH_EST" hidden="1">"c3524"</definedName>
    <definedName name="IQ_CAPEX_HIGH_EST_CIQ" hidden="1">"c3809"</definedName>
    <definedName name="IQ_CAPEX_HIGH_EST_THOM" hidden="1">"c5504"</definedName>
    <definedName name="IQ_CAPEX_HIGH_GUIDANCE" hidden="1">"c4180"</definedName>
    <definedName name="IQ_CAPEX_HIGH_GUIDANCE_CIQ" hidden="1">"c4592"</definedName>
    <definedName name="IQ_CAPEX_INS" hidden="1">"c113"</definedName>
    <definedName name="IQ_CAPEX_LOW_EST" hidden="1">"c3525"</definedName>
    <definedName name="IQ_CAPEX_LOW_EST_CIQ" hidden="1">"c3810"</definedName>
    <definedName name="IQ_CAPEX_LOW_EST_THOM" hidden="1">"c5505"</definedName>
    <definedName name="IQ_CAPEX_LOW_GUIDANCE" hidden="1">"c4220"</definedName>
    <definedName name="IQ_CAPEX_LOW_GUIDANCE_CIQ" hidden="1">"c4632"</definedName>
    <definedName name="IQ_CAPEX_MEDIAN_EST" hidden="1">"c3526"</definedName>
    <definedName name="IQ_CAPEX_MEDIAN_EST_CIQ" hidden="1">"c3808"</definedName>
    <definedName name="IQ_CAPEX_MEDIAN_EST_THOM" hidden="1">"c5503"</definedName>
    <definedName name="IQ_CAPEX_NUM_EST" hidden="1">"c3521"</definedName>
    <definedName name="IQ_CAPEX_NUM_EST_CIQ" hidden="1">"c3811"</definedName>
    <definedName name="IQ_CAPEX_NUM_EST_THOM" hidden="1">"c5506"</definedName>
    <definedName name="IQ_CAPEX_STDDEV_EST" hidden="1">"c3522"</definedName>
    <definedName name="IQ_CAPEX_STDDEV_EST_CIQ" hidden="1">"c3812"</definedName>
    <definedName name="IQ_CAPEX_STDDEV_EST_THOM" hidden="1">"c5507"</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1"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PS_ACT_OR_EST" hidden="1">"c5638"</definedName>
    <definedName name="IQ_CASH_EPS_ACT_OR_EST_THOM" hidden="1">"c5646"</definedName>
    <definedName name="IQ_CASH_EPS_DET_EST_CURRENCY_THOM" hidden="1">"c12478"</definedName>
    <definedName name="IQ_CASH_EPS_DET_EST_DATE_THOM" hidden="1">"c12227"</definedName>
    <definedName name="IQ_CASH_EPS_DET_EST_INCL_THOM" hidden="1">"c12361"</definedName>
    <definedName name="IQ_CASH_EPS_DET_EST_ORIGIN_THOM" hidden="1">"c12597"</definedName>
    <definedName name="IQ_CASH_EPS_DET_EST_THOM" hidden="1">"c12077"</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FLOW_EST" hidden="1">"c4153"</definedName>
    <definedName name="IQ_CASH_FLOW_EST_CIQ" hidden="1">"c4565"</definedName>
    <definedName name="IQ_CASH_FLOW_GUIDANCE" hidden="1">"c4155"</definedName>
    <definedName name="IQ_CASH_FLOW_GUIDANCE_CIQ" hidden="1">"c4567"</definedName>
    <definedName name="IQ_CASH_FLOW_HIGH_EST" hidden="1">"c4156"</definedName>
    <definedName name="IQ_CASH_FLOW_HIGH_EST_CIQ" hidden="1">"c4568"</definedName>
    <definedName name="IQ_CASH_FLOW_HIGH_GUIDANCE" hidden="1">"c4201"</definedName>
    <definedName name="IQ_CASH_FLOW_HIGH_GUIDANCE_CIQ" hidden="1">"c4613"</definedName>
    <definedName name="IQ_CASH_FLOW_LOW_EST" hidden="1">"c4157"</definedName>
    <definedName name="IQ_CASH_FLOW_LOW_EST_CIQ" hidden="1">"c4569"</definedName>
    <definedName name="IQ_CASH_FLOW_LOW_GUIDANCE" hidden="1">"c4241"</definedName>
    <definedName name="IQ_CASH_FLOW_LOW_GUIDANCE_CIQ" hidden="1">"c4653"</definedName>
    <definedName name="IQ_CASH_FLOW_MEDIAN_EST" hidden="1">"c4158"</definedName>
    <definedName name="IQ_CASH_FLOW_MEDIAN_EST_CIQ" hidden="1">"c4570"</definedName>
    <definedName name="IQ_CASH_FLOW_NUM_EST" hidden="1">"c4159"</definedName>
    <definedName name="IQ_CASH_FLOW_NUM_EST_CIQ" hidden="1">"c4571"</definedName>
    <definedName name="IQ_CASH_FLOW_STDDEV_EST" hidden="1">"c4160"</definedName>
    <definedName name="IQ_CASH_FLOW_STDDEV_EST_CIQ" hidden="1">"c4572"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EST" hidden="1">"c4163"</definedName>
    <definedName name="IQ_CASH_OPER_EST_CIQ" hidden="1">"c4575"</definedName>
    <definedName name="IQ_CASH_OPER_GUIDANCE" hidden="1">"c4165"</definedName>
    <definedName name="IQ_CASH_OPER_GUIDANCE_CIQ" hidden="1">"c4577"</definedName>
    <definedName name="IQ_CASH_OPER_HIGH_EST" hidden="1">"c4166"</definedName>
    <definedName name="IQ_CASH_OPER_HIGH_EST_CIQ" hidden="1">"c4578"</definedName>
    <definedName name="IQ_CASH_OPER_HIGH_GUIDANCE" hidden="1">"c4185"</definedName>
    <definedName name="IQ_CASH_OPER_HIGH_GUIDANCE_CIQ" hidden="1">"c4597"</definedName>
    <definedName name="IQ_CASH_OPER_LOW_EST" hidden="1">"c4244"</definedName>
    <definedName name="IQ_CASH_OPER_LOW_EST_CIQ" hidden="1">"c4768"</definedName>
    <definedName name="IQ_CASH_OPER_LOW_GUIDANCE" hidden="1">"c4225"</definedName>
    <definedName name="IQ_CASH_OPER_LOW_GUIDANCE_CIQ" hidden="1">"c4637"</definedName>
    <definedName name="IQ_CASH_OPER_MEDIAN_EST" hidden="1">"c4245"</definedName>
    <definedName name="IQ_CASH_OPER_MEDIAN_EST_CIQ" hidden="1">"c4771"</definedName>
    <definedName name="IQ_CASH_OPER_NAME_AP" hidden="1">"c8926"</definedName>
    <definedName name="IQ_CASH_OPER_NAME_AP_ABS" hidden="1">"c8945"</definedName>
    <definedName name="IQ_CASH_OPER_NUM_EST" hidden="1">"c4246"</definedName>
    <definedName name="IQ_CASH_OPER_NUM_EST_CIQ" hidden="1">"c4772"</definedName>
    <definedName name="IQ_CASH_OPER_STDDEV_EST" hidden="1">"c4247"</definedName>
    <definedName name="IQ_CASH_OPER_STDDEV_EST_CIQ" hidden="1">"c4773"</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ST_INVEST_EST" hidden="1">"c4249"</definedName>
    <definedName name="IQ_CASH_ST_INVEST_EST_CIQ" hidden="1">"c4775"</definedName>
    <definedName name="IQ_CASH_ST_INVEST_GUIDANCE" hidden="1">"c4250"</definedName>
    <definedName name="IQ_CASH_ST_INVEST_GUIDANCE_CIQ" hidden="1">"c4776"</definedName>
    <definedName name="IQ_CASH_ST_INVEST_HIGH_EST" hidden="1">"c4251"</definedName>
    <definedName name="IQ_CASH_ST_INVEST_HIGH_EST_CIQ" hidden="1">"c4777"</definedName>
    <definedName name="IQ_CASH_ST_INVEST_HIGH_GUIDANCE" hidden="1">"c4195"</definedName>
    <definedName name="IQ_CASH_ST_INVEST_HIGH_GUIDANCE_CIQ" hidden="1">"c4607"</definedName>
    <definedName name="IQ_CASH_ST_INVEST_LOW_EST" hidden="1">"c4252"</definedName>
    <definedName name="IQ_CASH_ST_INVEST_LOW_EST_CIQ" hidden="1">"c4778"</definedName>
    <definedName name="IQ_CASH_ST_INVEST_LOW_GUIDANCE" hidden="1">"c4235"</definedName>
    <definedName name="IQ_CASH_ST_INVEST_LOW_GUIDANCE_CIQ" hidden="1">"c4647"</definedName>
    <definedName name="IQ_CASH_ST_INVEST_MEDIAN_EST" hidden="1">"c4253"</definedName>
    <definedName name="IQ_CASH_ST_INVEST_MEDIAN_EST_CIQ" hidden="1">"c4779"</definedName>
    <definedName name="IQ_CASH_ST_INVEST_NUM_EST" hidden="1">"c4254"</definedName>
    <definedName name="IQ_CASH_ST_INVEST_NUM_EST_CIQ" hidden="1">"c4780"</definedName>
    <definedName name="IQ_CASH_ST_INVEST_STDDEV_EST" hidden="1">"c4255"</definedName>
    <definedName name="IQ_CASH_ST_INVEST_STDDEV_EST_CIQ" hidden="1">"c4781"</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5YR_CIQID" hidden="1">"c11751"</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CIQ" hidden="1">"c5061"</definedName>
    <definedName name="IQ_CFPS_ACT_OR_EST_THOM" hidden="1">"c5301"</definedName>
    <definedName name="IQ_CFPS_DET_EST" hidden="1">"c12049"</definedName>
    <definedName name="IQ_CFPS_DET_EST_CURRENCY" hidden="1">"c12458"</definedName>
    <definedName name="IQ_CFPS_DET_EST_CURRENCY_THOM" hidden="1">"c12479"</definedName>
    <definedName name="IQ_CFPS_DET_EST_DATE" hidden="1">"c12202"</definedName>
    <definedName name="IQ_CFPS_DET_EST_DATE_THOM" hidden="1">"c12228"</definedName>
    <definedName name="IQ_CFPS_DET_EST_INCL" hidden="1">"c12341"</definedName>
    <definedName name="IQ_CFPS_DET_EST_INCL_THOM" hidden="1">"c12362"</definedName>
    <definedName name="IQ_CFPS_DET_EST_ORIGIN" hidden="1">"c12575"</definedName>
    <definedName name="IQ_CFPS_DET_EST_ORIGIN_THOM" hidden="1">"c12598"</definedName>
    <definedName name="IQ_CFPS_DET_EST_THOM" hidden="1">"c12078"</definedName>
    <definedName name="IQ_CFPS_EST" hidden="1">"c1667"</definedName>
    <definedName name="IQ_CFPS_EST_CIQ" hidden="1">"c3675"</definedName>
    <definedName name="IQ_CFPS_EST_THOM" hidden="1">"c4006"</definedName>
    <definedName name="IQ_CFPS_GUIDANCE" hidden="1">"c4256"</definedName>
    <definedName name="IQ_CFPS_GUIDANCE_CIQ" hidden="1">"c4782"</definedName>
    <definedName name="IQ_CFPS_HIGH_EST" hidden="1">"c1669"</definedName>
    <definedName name="IQ_CFPS_HIGH_EST_CIQ" hidden="1">"c3677"</definedName>
    <definedName name="IQ_CFPS_HIGH_EST_THOM" hidden="1">"c4008"</definedName>
    <definedName name="IQ_CFPS_HIGH_GUIDANCE" hidden="1">"c4167"</definedName>
    <definedName name="IQ_CFPS_HIGH_GUIDANCE_CIQ" hidden="1">"c4579"</definedName>
    <definedName name="IQ_CFPS_LOW_EST" hidden="1">"c1670"</definedName>
    <definedName name="IQ_CFPS_LOW_EST_CIQ" hidden="1">"c3678"</definedName>
    <definedName name="IQ_CFPS_LOW_EST_THOM" hidden="1">"c4009"</definedName>
    <definedName name="IQ_CFPS_LOW_GUIDANCE" hidden="1">"c4207"</definedName>
    <definedName name="IQ_CFPS_LOW_GUIDANCE_CIQ" hidden="1">"c4619"</definedName>
    <definedName name="IQ_CFPS_MEDIAN_EST" hidden="1">"c1668"</definedName>
    <definedName name="IQ_CFPS_MEDIAN_EST_CIQ" hidden="1">"c3676"</definedName>
    <definedName name="IQ_CFPS_MEDIAN_EST_THOM" hidden="1">"c4007"</definedName>
    <definedName name="IQ_CFPS_NUM_EST" hidden="1">"c1671"</definedName>
    <definedName name="IQ_CFPS_NUM_EST_CIQ" hidden="1">"c3679"</definedName>
    <definedName name="IQ_CFPS_NUM_EST_THOM" hidden="1">"c4010"</definedName>
    <definedName name="IQ_CFPS_STDDEV_EST" hidden="1">"c1672"</definedName>
    <definedName name="IQ_CFPS_STDDEV_EST_CIQ" hidden="1">"c3680"</definedName>
    <definedName name="IQ_CFPS_STDDEV_EST_THOM" hidden="1">"c4011"</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ATERAL_TYPE" hidden="1">"c8954"</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ACTS_OTHER_COMMODITIES_EQUITIES_FDIC" hidden="1">"c6522"</definedName>
    <definedName name="IQ_CONTRIB_ID_DET_EST" hidden="1">"c12045"</definedName>
    <definedName name="IQ_CONTRIB_ID_DET_EST_THOM" hidden="1">"c12073"</definedName>
    <definedName name="IQ_CONTRIB_NAME_DET_EST" hidden="1">"c12046"</definedName>
    <definedName name="IQ_CONTRIB_NAME_DET_EST_THOM" hidden="1">"c12074"</definedName>
    <definedName name="IQ_CONTRIB_NAME_NON_PER_DET_EST" hidden="1">"c12760"</definedName>
    <definedName name="IQ_CONTRIB_NAME_NON_PER_DET_EST_THOM" hidden="1">"c12764"</definedName>
    <definedName name="IQ_CONTRIB_REC_DET_EST" hidden="1">"c12051"</definedName>
    <definedName name="IQ_CONTRIB_REC_DET_EST_DATE" hidden="1">"c12204"</definedName>
    <definedName name="IQ_CONTRIB_REC_DET_EST_DATE_THOM" hidden="1">"c12230"</definedName>
    <definedName name="IQ_CONTRIB_REC_DET_EST_ORIGIN" hidden="1">"c12577"</definedName>
    <definedName name="IQ_CONTRIB_REC_DET_EST_ORIGIN_THOM" hidden="1">"c12600"</definedName>
    <definedName name="IQ_CONTRIB_REC_DET_EST_THOM" hidden="1">"c12080"</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ING" hidden="1">"c2936"</definedName>
    <definedName name="IQ_COST_BORROWINGS" hidden="1">"c225"</definedName>
    <definedName name="IQ_COST_CAPITAL_NEW_BUSINESS" hidden="1">"c9968"</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EXPOSURE" hidden="1">"c10038"</definedName>
    <definedName name="IQ_CREDIT_LOSS_CF" hidden="1">"c232"</definedName>
    <definedName name="IQ_CREDIT_LOSS_PROVISION_NET_CHARGE_OFFS_FDIC" hidden="1">"c6734"</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TY_EST" hidden="1">"c4257"</definedName>
    <definedName name="IQ_DEBT_EQUITY_EST_CIQ" hidden="1">"c4783"</definedName>
    <definedName name="IQ_DEBT_EQUITY_HIGH_EST" hidden="1">"c4258"</definedName>
    <definedName name="IQ_DEBT_EQUITY_HIGH_EST_CIQ" hidden="1">"c4784"</definedName>
    <definedName name="IQ_DEBT_EQUITY_LOW_EST" hidden="1">"c4259"</definedName>
    <definedName name="IQ_DEBT_EQUITY_LOW_EST_CIQ" hidden="1">"c4785"</definedName>
    <definedName name="IQ_DEBT_EQUITY_MEDIAN_EST" hidden="1">"c4260"</definedName>
    <definedName name="IQ_DEBT_EQUITY_MEDIAN_EST_CIQ" hidden="1">"c4786"</definedName>
    <definedName name="IQ_DEBT_EQUITY_NUM_EST" hidden="1">"c4261"</definedName>
    <definedName name="IQ_DEBT_EQUITY_NUM_EST_CIQ" hidden="1">"c4787"</definedName>
    <definedName name="IQ_DEBT_EQUITY_STDDEV_EST" hidden="1">"c4262"</definedName>
    <definedName name="IQ_DEBT_EQUITY_STDDEV_EST_CIQ" hidden="1">"c4788"</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CIQ" hidden="1">"c4767"</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EST_CIQ" hidden="1">"c4789"</definedName>
    <definedName name="IQ_DILUT_OUTSTANDING_CURRENT_HIGH_EST" hidden="1">"c4264"</definedName>
    <definedName name="IQ_DILUT_OUTSTANDING_CURRENT_HIGH_EST_CIQ" hidden="1">"c4790"</definedName>
    <definedName name="IQ_DILUT_OUTSTANDING_CURRENT_LOW_EST" hidden="1">"c4265"</definedName>
    <definedName name="IQ_DILUT_OUTSTANDING_CURRENT_LOW_EST_CIQ" hidden="1">"c4791"</definedName>
    <definedName name="IQ_DILUT_OUTSTANDING_CURRENT_MEDIAN_EST" hidden="1">"c4266"</definedName>
    <definedName name="IQ_DILUT_OUTSTANDING_CURRENT_MEDIAN_EST_CIQ" hidden="1">"c4792"</definedName>
    <definedName name="IQ_DILUT_OUTSTANDING_CURRENT_NUM_EST" hidden="1">"c4267"</definedName>
    <definedName name="IQ_DILUT_OUTSTANDING_CURRENT_NUM_EST_CIQ" hidden="1">"c4793"</definedName>
    <definedName name="IQ_DILUT_OUTSTANDING_CURRENT_STDDEV_EST" hidden="1">"c4268"</definedName>
    <definedName name="IQ_DILUT_OUTSTANDING_CURRENT_STDDEV_EST_CIQ" hidden="1">"c4794"</definedName>
    <definedName name="IQ_DILUT_WEIGHT" hidden="1">"c326"</definedName>
    <definedName name="IQ_DILUT_WEIGHT_EST" hidden="1">"c4269"</definedName>
    <definedName name="IQ_DILUT_WEIGHT_EST_CIQ" hidden="1">"c4795"</definedName>
    <definedName name="IQ_DILUT_WEIGHT_GUIDANCE" hidden="1">"c4270"</definedName>
    <definedName name="IQ_DILUT_WEIGHT_HIGH_EST" hidden="1">"c4271"</definedName>
    <definedName name="IQ_DILUT_WEIGHT_HIGH_EST_CIQ" hidden="1">"c4796"</definedName>
    <definedName name="IQ_DILUT_WEIGHT_LOW_EST" hidden="1">"c4272"</definedName>
    <definedName name="IQ_DILUT_WEIGHT_LOW_EST_CIQ" hidden="1">"c4797"</definedName>
    <definedName name="IQ_DILUT_WEIGHT_MEDIAN_EST" hidden="1">"c4273"</definedName>
    <definedName name="IQ_DILUT_WEIGHT_MEDIAN_EST_CIQ" hidden="1">"c4798"</definedName>
    <definedName name="IQ_DILUT_WEIGHT_NUM_EST" hidden="1">"c4274"</definedName>
    <definedName name="IQ_DILUT_WEIGHT_NUM_EST_CIQ" hidden="1">"c4799"</definedName>
    <definedName name="IQ_DILUT_WEIGHT_STDDEV_EST" hidden="1">"c4275"</definedName>
    <definedName name="IQ_DILUT_WEIGHT_STDDEV_EST_CIQ" hidden="1">"c4800"</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EST" hidden="1">"c4277"</definedName>
    <definedName name="IQ_DISTRIBUTABLE_CASH_EST_CIQ" hidden="1">"c4802"</definedName>
    <definedName name="IQ_DISTRIBUTABLE_CASH_GUIDANCE" hidden="1">"c4279"</definedName>
    <definedName name="IQ_DISTRIBUTABLE_CASH_GUIDANCE_CIQ" hidden="1">"c4804"</definedName>
    <definedName name="IQ_DISTRIBUTABLE_CASH_HIGH_EST" hidden="1">"c4280"</definedName>
    <definedName name="IQ_DISTRIBUTABLE_CASH_HIGH_EST_CIQ" hidden="1">"c4805"</definedName>
    <definedName name="IQ_DISTRIBUTABLE_CASH_HIGH_GUIDANCE" hidden="1">"c4198"</definedName>
    <definedName name="IQ_DISTRIBUTABLE_CASH_HIGH_GUIDANCE_CIQ" hidden="1">"c4610"</definedName>
    <definedName name="IQ_DISTRIBUTABLE_CASH_LOW_EST" hidden="1">"c4281"</definedName>
    <definedName name="IQ_DISTRIBUTABLE_CASH_LOW_EST_CIQ" hidden="1">"c4806"</definedName>
    <definedName name="IQ_DISTRIBUTABLE_CASH_LOW_GUIDANCE" hidden="1">"c4238"</definedName>
    <definedName name="IQ_DISTRIBUTABLE_CASH_LOW_GUIDANCE_CIQ" hidden="1">"c4650"</definedName>
    <definedName name="IQ_DISTRIBUTABLE_CASH_MEDIAN_EST" hidden="1">"c4282"</definedName>
    <definedName name="IQ_DISTRIBUTABLE_CASH_MEDIAN_EST_CIQ" hidden="1">"c4807"</definedName>
    <definedName name="IQ_DISTRIBUTABLE_CASH_NUM_EST" hidden="1">"c4283"</definedName>
    <definedName name="IQ_DISTRIBUTABLE_CASH_NUM_EST_CIQ" hidden="1">"c4808"</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STRIBUTABLE_CASH_SHARE_EST" hidden="1">"c4285"</definedName>
    <definedName name="IQ_DISTRIBUTABLE_CASH_SHARE_EST_CIQ" hidden="1">"c4810"</definedName>
    <definedName name="IQ_DISTRIBUTABLE_CASH_SHARE_GUIDANCE" hidden="1">"c4287"</definedName>
    <definedName name="IQ_DISTRIBUTABLE_CASH_SHARE_GUIDANCE_CIQ" hidden="1">"c4812"</definedName>
    <definedName name="IQ_DISTRIBUTABLE_CASH_SHARE_HIGH_EST" hidden="1">"c4288"</definedName>
    <definedName name="IQ_DISTRIBUTABLE_CASH_SHARE_HIGH_EST_CIQ" hidden="1">"c4813"</definedName>
    <definedName name="IQ_DISTRIBUTABLE_CASH_SHARE_HIGH_GUIDANCE" hidden="1">"c4199"</definedName>
    <definedName name="IQ_DISTRIBUTABLE_CASH_SHARE_HIGH_GUIDANCE_CIQ" hidden="1">"c4611"</definedName>
    <definedName name="IQ_DISTRIBUTABLE_CASH_SHARE_LOW_EST" hidden="1">"c4289"</definedName>
    <definedName name="IQ_DISTRIBUTABLE_CASH_SHARE_LOW_EST_CIQ" hidden="1">"c4814"</definedName>
    <definedName name="IQ_DISTRIBUTABLE_CASH_SHARE_LOW_GUIDANCE" hidden="1">"c4239"</definedName>
    <definedName name="IQ_DISTRIBUTABLE_CASH_SHARE_LOW_GUIDANCE_CIQ" hidden="1">"c4651"</definedName>
    <definedName name="IQ_DISTRIBUTABLE_CASH_SHARE_MEDIAN_EST" hidden="1">"c4290"</definedName>
    <definedName name="IQ_DISTRIBUTABLE_CASH_SHARE_MEDIAN_EST_CIQ" hidden="1">"c4815"</definedName>
    <definedName name="IQ_DISTRIBUTABLE_CASH_SHARE_NUM_EST" hidden="1">"c4291"</definedName>
    <definedName name="IQ_DISTRIBUTABLE_CASH_SHARE_NUM_EST_CIQ" hidden="1">"c4816"</definedName>
    <definedName name="IQ_DISTRIBUTABLE_CASH_SHARE_STDDEV_EST" hidden="1">"c4292"</definedName>
    <definedName name="IQ_DISTRIBUTABLE_CASH_SHARE_STDDEV_EST_CIQ" hidden="1">"c4817"</definedName>
    <definedName name="IQ_DISTRIBUTABLE_CASH_STDDEV_EST" hidden="1">"c4294"</definedName>
    <definedName name="IQ_DISTRIBUTABLE_CASH_STDDEV_EST_CIQ" hidden="1">"c4819"</definedName>
    <definedName name="IQ_DIV_AMOUNT" hidden="1">"c3041"</definedName>
    <definedName name="IQ_DIV_PAYMENT_DATE" hidden="1">"c2106"</definedName>
    <definedName name="IQ_DIV_PAYMENT_TYPE" hidden="1">"c12752"</definedName>
    <definedName name="IQ_DIV_RECORD_DATE" hidden="1">"c2105"</definedName>
    <definedName name="IQ_DIV_SHARE" hidden="1">"c330"</definedName>
    <definedName name="IQ_DIVEST_CF" hidden="1">"c331"</definedName>
    <definedName name="IQ_DIVID_SHARE" hidden="1">"c1366"</definedName>
    <definedName name="IQ_DIVIDEND_EST" hidden="1">"c4296"</definedName>
    <definedName name="IQ_DIVIDEND_EST_CIQ" hidden="1">"c4821"</definedName>
    <definedName name="IQ_DIVIDEND_HIGH_EST" hidden="1">"c4297"</definedName>
    <definedName name="IQ_DIVIDEND_HIGH_EST_CIQ" hidden="1">"c4822"</definedName>
    <definedName name="IQ_DIVIDEND_LOW_EST" hidden="1">"c4298"</definedName>
    <definedName name="IQ_DIVIDEND_LOW_EST_CIQ" hidden="1">"c4823"</definedName>
    <definedName name="IQ_DIVIDEND_MEDIAN_EST" hidden="1">"c4299"</definedName>
    <definedName name="IQ_DIVIDEND_MEDIAN_EST_CIQ" hidden="1">"c4824"</definedName>
    <definedName name="IQ_DIVIDEND_NUM_EST" hidden="1">"c4300"</definedName>
    <definedName name="IQ_DIVIDEND_NUM_EST_CIQ" hidden="1">"c4825"</definedName>
    <definedName name="IQ_DIVIDEND_STDDEV_EST" hidden="1">"c4301"</definedName>
    <definedName name="IQ_DIVIDEND_STDDEV_EST_CIQ" hidden="1">"c4826"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IVIDENDS_PAID_DECLARED_PERIOD_COVERED" hidden="1">"c9960"</definedName>
    <definedName name="IQ_DIVIDENDS_PAID_DECLARED_PERIOD_GROUP" hidden="1">"c9946"</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 hidden="1">"c5062"</definedName>
    <definedName name="IQ_DPS_ACT_OR_EST_THOM" hidden="1">"c5302"</definedName>
    <definedName name="IQ_DPS_DET_EST" hidden="1">"c12052"</definedName>
    <definedName name="IQ_DPS_DET_EST_CURRENCY" hidden="1">"c12459"</definedName>
    <definedName name="IQ_DPS_DET_EST_CURRENCY_THOM" hidden="1">"c12480"</definedName>
    <definedName name="IQ_DPS_DET_EST_DATE" hidden="1">"c12205"</definedName>
    <definedName name="IQ_DPS_DET_EST_DATE_THOM" hidden="1">"c12231"</definedName>
    <definedName name="IQ_DPS_DET_EST_INCL" hidden="1">"c12342"</definedName>
    <definedName name="IQ_DPS_DET_EST_INCL_THOM" hidden="1">"c12363"</definedName>
    <definedName name="IQ_DPS_DET_EST_ORIGIN" hidden="1">"c12578"</definedName>
    <definedName name="IQ_DPS_DET_EST_ORIGIN_THOM" hidden="1">"c12601"</definedName>
    <definedName name="IQ_DPS_DET_EST_THOM" hidden="1">"c12081"</definedName>
    <definedName name="IQ_DPS_EST" hidden="1">"c1674"</definedName>
    <definedName name="IQ_DPS_EST_BOTTOM_UP" hidden="1">"c5493"</definedName>
    <definedName name="IQ_DPS_EST_BOTTOM_UP_CIQ" hidden="1">"c12030"</definedName>
    <definedName name="IQ_DPS_EST_CIQ" hidden="1">"c3682"</definedName>
    <definedName name="IQ_DPS_EST_THOM" hidden="1">"c4013"</definedName>
    <definedName name="IQ_DPS_GUIDANCE" hidden="1">"c4302"</definedName>
    <definedName name="IQ_DPS_GUIDANCE_CIQ" hidden="1">"c4827"</definedName>
    <definedName name="IQ_DPS_HIGH_EST" hidden="1">"c1676"</definedName>
    <definedName name="IQ_DPS_HIGH_EST_CIQ" hidden="1">"c3684"</definedName>
    <definedName name="IQ_DPS_HIGH_EST_THOM" hidden="1">"c4015"</definedName>
    <definedName name="IQ_DPS_HIGH_GUIDANCE" hidden="1">"c4168"</definedName>
    <definedName name="IQ_DPS_HIGH_GUIDANCE_CIQ" hidden="1">"c4580"</definedName>
    <definedName name="IQ_DPS_LOW_EST" hidden="1">"c1677"</definedName>
    <definedName name="IQ_DPS_LOW_EST_CIQ" hidden="1">"c3685"</definedName>
    <definedName name="IQ_DPS_LOW_EST_THOM" hidden="1">"c4016"</definedName>
    <definedName name="IQ_DPS_LOW_GUIDANCE" hidden="1">"c4208"</definedName>
    <definedName name="IQ_DPS_LOW_GUIDANCE_CIQ" hidden="1">"c4620"</definedName>
    <definedName name="IQ_DPS_MEDIAN_EST" hidden="1">"c1675"</definedName>
    <definedName name="IQ_DPS_MEDIAN_EST_CIQ" hidden="1">"c3683"</definedName>
    <definedName name="IQ_DPS_MEDIAN_EST_THOM" hidden="1">"c4014"</definedName>
    <definedName name="IQ_DPS_NUM_EST" hidden="1">"c1678"</definedName>
    <definedName name="IQ_DPS_NUM_EST_CIQ" hidden="1">"c3686"</definedName>
    <definedName name="IQ_DPS_NUM_EST_THOM" hidden="1">"c4017"</definedName>
    <definedName name="IQ_DPS_STDDEV_EST" hidden="1">"c1679"</definedName>
    <definedName name="IQ_DPS_STDDEV_EST_CIQ" hidden="1">"c3687"</definedName>
    <definedName name="IQ_DPS_STDDEV_EST_THOM" hidden="1">"c4018"</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ANNOUNCE_DATE_THOM" hidden="1">"c5093"</definedName>
    <definedName name="IQ_EARNINGS_COVERAGE_NET_CHARGE_OFFS_FDIC" hidden="1">"c6735"</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 hidden="1">"c5063"</definedName>
    <definedName name="IQ_EBIT_ACT_OR_EST_THOM" hidden="1">"c5303"</definedName>
    <definedName name="IQ_EBIT_DET_EST" hidden="1">"c12053"</definedName>
    <definedName name="IQ_EBIT_DET_EST_CURRENCY" hidden="1">"c12460"</definedName>
    <definedName name="IQ_EBIT_DET_EST_CURRENCY_THOM" hidden="1">"c12481"</definedName>
    <definedName name="IQ_EBIT_DET_EST_DATE" hidden="1">"c12206"</definedName>
    <definedName name="IQ_EBIT_DET_EST_DATE_THOM" hidden="1">"c12232"</definedName>
    <definedName name="IQ_EBIT_DET_EST_INCL" hidden="1">"c12343"</definedName>
    <definedName name="IQ_EBIT_DET_EST_INCL_THOM" hidden="1">"c12364"</definedName>
    <definedName name="IQ_EBIT_DET_EST_ORIGIN" hidden="1">"c12579"</definedName>
    <definedName name="IQ_EBIT_DET_EST_ORIGIN_THOM" hidden="1">"c12602"</definedName>
    <definedName name="IQ_EBIT_DET_EST_THOM" hidden="1">"c12082"</definedName>
    <definedName name="IQ_EBIT_EQ_INC" hidden="1">"c3498"</definedName>
    <definedName name="IQ_EBIT_EQ_INC_EXCL_SBC" hidden="1">"c3502"</definedName>
    <definedName name="IQ_EBIT_EST" hidden="1">"c1681"</definedName>
    <definedName name="IQ_EBIT_EST_CIQ" hidden="1">"c4674"</definedName>
    <definedName name="IQ_EBIT_EST_THOM" hidden="1">"c5105"</definedName>
    <definedName name="IQ_EBIT_EXCL_SBC" hidden="1">"c3082"</definedName>
    <definedName name="IQ_EBIT_GUIDANCE" hidden="1">"c4303"</definedName>
    <definedName name="IQ_EBIT_GUIDANCE_CIQ" hidden="1">"c4828"</definedName>
    <definedName name="IQ_EBIT_GW_ACT_OR_EST" hidden="1">"c4306"</definedName>
    <definedName name="IQ_EBIT_GW_ACT_OR_EST_CIQ" hidden="1">"c4831"</definedName>
    <definedName name="IQ_EBIT_GW_EST" hidden="1">"c4305"</definedName>
    <definedName name="IQ_EBIT_GW_EST_CIQ" hidden="1">"c4830"</definedName>
    <definedName name="IQ_EBIT_GW_GUIDANCE" hidden="1">"c4307"</definedName>
    <definedName name="IQ_EBIT_GW_GUIDANCE_CIQ" hidden="1">"c4832"</definedName>
    <definedName name="IQ_EBIT_GW_HIGH_EST" hidden="1">"c4308"</definedName>
    <definedName name="IQ_EBIT_GW_HIGH_EST_CIQ" hidden="1">"c4833"</definedName>
    <definedName name="IQ_EBIT_GW_HIGH_GUIDANCE" hidden="1">"c4171"</definedName>
    <definedName name="IQ_EBIT_GW_HIGH_GUIDANCE_CIQ" hidden="1">"c4583"</definedName>
    <definedName name="IQ_EBIT_GW_LOW_EST" hidden="1">"c4309"</definedName>
    <definedName name="IQ_EBIT_GW_LOW_EST_CIQ" hidden="1">"c4834"</definedName>
    <definedName name="IQ_EBIT_GW_LOW_GUIDANCE" hidden="1">"c4211"</definedName>
    <definedName name="IQ_EBIT_GW_LOW_GUIDANCE_CIQ" hidden="1">"c4623"</definedName>
    <definedName name="IQ_EBIT_GW_MEDIAN_EST" hidden="1">"c4310"</definedName>
    <definedName name="IQ_EBIT_GW_MEDIAN_EST_CIQ" hidden="1">"c4835"</definedName>
    <definedName name="IQ_EBIT_GW_NUM_EST" hidden="1">"c4311"</definedName>
    <definedName name="IQ_EBIT_GW_NUM_EST_CIQ" hidden="1">"c4836"</definedName>
    <definedName name="IQ_EBIT_GW_STDDEV_EST" hidden="1">"c4312"</definedName>
    <definedName name="IQ_EBIT_GW_STDDEV_EST_CIQ" hidden="1">"c4837"</definedName>
    <definedName name="IQ_EBIT_HIGH_EST" hidden="1">"c1683"</definedName>
    <definedName name="IQ_EBIT_HIGH_EST_CIQ" hidden="1">"c4676"</definedName>
    <definedName name="IQ_EBIT_HIGH_EST_THOM" hidden="1">"c5107"</definedName>
    <definedName name="IQ_EBIT_HIGH_GUIDANCE" hidden="1">"c4172"</definedName>
    <definedName name="IQ_EBIT_HIGH_GUIDANCE_CIQ" hidden="1">"c4584"</definedName>
    <definedName name="IQ_EBIT_INT" hidden="1">"c360"</definedName>
    <definedName name="IQ_EBIT_LOW_EST" hidden="1">"c1684"</definedName>
    <definedName name="IQ_EBIT_LOW_EST_CIQ" hidden="1">"c4677"</definedName>
    <definedName name="IQ_EBIT_LOW_EST_THOM" hidden="1">"c5108"</definedName>
    <definedName name="IQ_EBIT_LOW_GUIDANCE" hidden="1">"c4212"</definedName>
    <definedName name="IQ_EBIT_LOW_GUIDANCE_CIQ" hidden="1">"c4624"</definedName>
    <definedName name="IQ_EBIT_MARGIN" hidden="1">"c359"</definedName>
    <definedName name="IQ_EBIT_MEDIAN_EST" hidden="1">"c1682"</definedName>
    <definedName name="IQ_EBIT_MEDIAN_EST_CIQ" hidden="1">"c4675"</definedName>
    <definedName name="IQ_EBIT_MEDIAN_EST_THOM" hidden="1">"c5106"</definedName>
    <definedName name="IQ_EBIT_NUM_EST" hidden="1">"c1685"</definedName>
    <definedName name="IQ_EBIT_NUM_EST_CIQ" hidden="1">"c4678"</definedName>
    <definedName name="IQ_EBIT_NUM_EST_THOM" hidden="1">"c5109"</definedName>
    <definedName name="IQ_EBIT_OVER_IE" hidden="1">"c1369"</definedName>
    <definedName name="IQ_EBIT_SBC_ACT_OR_EST" hidden="1">"c4316"</definedName>
    <definedName name="IQ_EBIT_SBC_ACT_OR_EST_CIQ" hidden="1">"c4841"</definedName>
    <definedName name="IQ_EBIT_SBC_EST" hidden="1">"c4315"</definedName>
    <definedName name="IQ_EBIT_SBC_EST_CIQ" hidden="1">"c4840"</definedName>
    <definedName name="IQ_EBIT_SBC_GUIDANCE" hidden="1">"c4317"</definedName>
    <definedName name="IQ_EBIT_SBC_GUIDANCE_CIQ" hidden="1">"c4842"</definedName>
    <definedName name="IQ_EBIT_SBC_GW_ACT_OR_EST" hidden="1">"c4320"</definedName>
    <definedName name="IQ_EBIT_SBC_GW_ACT_OR_EST_CIQ" hidden="1">"c4845"</definedName>
    <definedName name="IQ_EBIT_SBC_GW_EST" hidden="1">"c4319"</definedName>
    <definedName name="IQ_EBIT_SBC_GW_EST_CIQ" hidden="1">"c4844"</definedName>
    <definedName name="IQ_EBIT_SBC_GW_GUIDANCE" hidden="1">"c4321"</definedName>
    <definedName name="IQ_EBIT_SBC_GW_GUIDANCE_CIQ" hidden="1">"c4846"</definedName>
    <definedName name="IQ_EBIT_SBC_GW_HIGH_EST" hidden="1">"c4322"</definedName>
    <definedName name="IQ_EBIT_SBC_GW_HIGH_EST_CIQ" hidden="1">"c4847"</definedName>
    <definedName name="IQ_EBIT_SBC_GW_HIGH_GUIDANCE" hidden="1">"c4193"</definedName>
    <definedName name="IQ_EBIT_SBC_GW_HIGH_GUIDANCE_CIQ" hidden="1">"c4605"</definedName>
    <definedName name="IQ_EBIT_SBC_GW_LOW_EST" hidden="1">"c4323"</definedName>
    <definedName name="IQ_EBIT_SBC_GW_LOW_EST_CIQ" hidden="1">"c4848"</definedName>
    <definedName name="IQ_EBIT_SBC_GW_LOW_GUIDANCE" hidden="1">"c4233"</definedName>
    <definedName name="IQ_EBIT_SBC_GW_LOW_GUIDANCE_CIQ" hidden="1">"c4645"</definedName>
    <definedName name="IQ_EBIT_SBC_GW_MEDIAN_EST" hidden="1">"c4324"</definedName>
    <definedName name="IQ_EBIT_SBC_GW_MEDIAN_EST_CIQ" hidden="1">"c4849"</definedName>
    <definedName name="IQ_EBIT_SBC_GW_NUM_EST" hidden="1">"c4325"</definedName>
    <definedName name="IQ_EBIT_SBC_GW_NUM_EST_CIQ" hidden="1">"c4850"</definedName>
    <definedName name="IQ_EBIT_SBC_GW_STDDEV_EST" hidden="1">"c4326"</definedName>
    <definedName name="IQ_EBIT_SBC_GW_STDDEV_EST_CIQ" hidden="1">"c4851"</definedName>
    <definedName name="IQ_EBIT_SBC_HIGH_EST" hidden="1">"c4328"</definedName>
    <definedName name="IQ_EBIT_SBC_HIGH_EST_CIQ" hidden="1">"c4853"</definedName>
    <definedName name="IQ_EBIT_SBC_HIGH_GUIDANCE" hidden="1">"c4192"</definedName>
    <definedName name="IQ_EBIT_SBC_HIGH_GUIDANCE_CIQ" hidden="1">"c4604"</definedName>
    <definedName name="IQ_EBIT_SBC_LOW_EST" hidden="1">"c4329"</definedName>
    <definedName name="IQ_EBIT_SBC_LOW_EST_CIQ" hidden="1">"c4854"</definedName>
    <definedName name="IQ_EBIT_SBC_LOW_GUIDANCE" hidden="1">"c4232"</definedName>
    <definedName name="IQ_EBIT_SBC_LOW_GUIDANCE_CIQ" hidden="1">"c4644"</definedName>
    <definedName name="IQ_EBIT_SBC_MEDIAN_EST" hidden="1">"c4330"</definedName>
    <definedName name="IQ_EBIT_SBC_MEDIAN_EST_CIQ" hidden="1">"c4855"</definedName>
    <definedName name="IQ_EBIT_SBC_NUM_EST" hidden="1">"c4331"</definedName>
    <definedName name="IQ_EBIT_SBC_NUM_EST_CIQ" hidden="1">"c4856"</definedName>
    <definedName name="IQ_EBIT_SBC_STDDEV_EST" hidden="1">"c4332"</definedName>
    <definedName name="IQ_EBIT_SBC_STDDEV_EST_CIQ" hidden="1">"c4857"</definedName>
    <definedName name="IQ_EBIT_STDDEV_EST" hidden="1">"c1686"</definedName>
    <definedName name="IQ_EBIT_STDDEV_EST_CIQ" hidden="1">"c4679"</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THOM" hidden="1">"c5300"</definedName>
    <definedName name="IQ_EBITDA_CAPEX_INT" hidden="1">"c368"</definedName>
    <definedName name="IQ_EBITDA_CAPEX_OVER_TOTAL_IE" hidden="1">"c1370"</definedName>
    <definedName name="IQ_EBITDA_DET_EST" hidden="1">"c12054"</definedName>
    <definedName name="IQ_EBITDA_DET_EST_CURRENCY" hidden="1">"c12461"</definedName>
    <definedName name="IQ_EBITDA_DET_EST_CURRENCY_THOM" hidden="1">"c12482"</definedName>
    <definedName name="IQ_EBITDA_DET_EST_DATE" hidden="1">"c12207"</definedName>
    <definedName name="IQ_EBITDA_DET_EST_DATE_THOM" hidden="1">"c12233"</definedName>
    <definedName name="IQ_EBITDA_DET_EST_INCL" hidden="1">"c12344"</definedName>
    <definedName name="IQ_EBITDA_DET_EST_INCL_THOM" hidden="1">"c12365"</definedName>
    <definedName name="IQ_EBITDA_DET_EST_ORIGIN" hidden="1">"c12580"</definedName>
    <definedName name="IQ_EBITDA_DET_EST_ORIGIN_THOM" hidden="1">"c12603"</definedName>
    <definedName name="IQ_EBITDA_DET_EST_THOM" hidden="1">"c12083"</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ST_THOM" hidden="1">"c3658"</definedName>
    <definedName name="IQ_EBITDA_EXCL_SBC" hidden="1">"c3081"</definedName>
    <definedName name="IQ_EBITDA_GUIDANCE" hidden="1">"c4334"</definedName>
    <definedName name="IQ_EBITDA_GUIDANCE_CIQ" hidden="1">"c4859"</definedName>
    <definedName name="IQ_EBITDA_HIGH_EST" hidden="1">"c370"</definedName>
    <definedName name="IQ_EBITDA_HIGH_EST_CIQ" hidden="1">"c3624"</definedName>
    <definedName name="IQ_EBITDA_HIGH_EST_REUT" hidden="1">"c3642"</definedName>
    <definedName name="IQ_EBITDA_HIGH_EST_THOM" hidden="1">"c3660"</definedName>
    <definedName name="IQ_EBITDA_HIGH_GUIDANCE" hidden="1">"c4170"</definedName>
    <definedName name="IQ_EBITDA_HIGH_GUIDANCE_CIQ" hidden="1">"c4582"</definedName>
    <definedName name="IQ_EBITDA_INT" hidden="1">"c373"</definedName>
    <definedName name="IQ_EBITDA_LOW_EST" hidden="1">"c371"</definedName>
    <definedName name="IQ_EBITDA_LOW_EST_CIQ" hidden="1">"c3625"</definedName>
    <definedName name="IQ_EBITDA_LOW_EST_REUT" hidden="1">"c3643"</definedName>
    <definedName name="IQ_EBITDA_LOW_EST_THOM" hidden="1">"c3661"</definedName>
    <definedName name="IQ_EBITDA_LOW_GUIDANCE" hidden="1">"c4210"</definedName>
    <definedName name="IQ_EBITDA_LOW_GUIDANCE_CIQ" hidden="1">"c4622"</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MEDIAN_EST_THOM" hidden="1">"c3659"</definedName>
    <definedName name="IQ_EBITDA_NUM_EST" hidden="1">"c374"</definedName>
    <definedName name="IQ_EBITDA_NUM_EST_CIQ" hidden="1">"c3626"</definedName>
    <definedName name="IQ_EBITDA_NUM_EST_REUT" hidden="1">"c3644"</definedName>
    <definedName name="IQ_EBITDA_NUM_EST_THOM" hidden="1">"c3662"</definedName>
    <definedName name="IQ_EBITDA_OVER_TOTAL_IE" hidden="1">"c1371"</definedName>
    <definedName name="IQ_EBITDA_SBC_ACT_OR_EST" hidden="1">"c4337"</definedName>
    <definedName name="IQ_EBITDA_SBC_ACT_OR_EST_CIQ" hidden="1">"c4862"</definedName>
    <definedName name="IQ_EBITDA_SBC_EST" hidden="1">"c4336"</definedName>
    <definedName name="IQ_EBITDA_SBC_EST_CIQ" hidden="1">"c4861"</definedName>
    <definedName name="IQ_EBITDA_SBC_GUIDANCE" hidden="1">"c4338"</definedName>
    <definedName name="IQ_EBITDA_SBC_GUIDANCE_CIQ" hidden="1">"c4863"</definedName>
    <definedName name="IQ_EBITDA_SBC_HIGH_EST" hidden="1">"c4339"</definedName>
    <definedName name="IQ_EBITDA_SBC_HIGH_EST_CIQ" hidden="1">"c4864"</definedName>
    <definedName name="IQ_EBITDA_SBC_HIGH_GUIDANCE" hidden="1">"c4194"</definedName>
    <definedName name="IQ_EBITDA_SBC_HIGH_GUIDANCE_CIQ" hidden="1">"c4606"</definedName>
    <definedName name="IQ_EBITDA_SBC_LOW_EST" hidden="1">"c4340"</definedName>
    <definedName name="IQ_EBITDA_SBC_LOW_EST_CIQ" hidden="1">"c4865"</definedName>
    <definedName name="IQ_EBITDA_SBC_LOW_GUIDANCE" hidden="1">"c4234"</definedName>
    <definedName name="IQ_EBITDA_SBC_LOW_GUIDANCE_CIQ" hidden="1">"c4646"</definedName>
    <definedName name="IQ_EBITDA_SBC_MEDIAN_EST" hidden="1">"c4341"</definedName>
    <definedName name="IQ_EBITDA_SBC_MEDIAN_EST_CIQ" hidden="1">"c4866"</definedName>
    <definedName name="IQ_EBITDA_SBC_NUM_EST" hidden="1">"c4342"</definedName>
    <definedName name="IQ_EBITDA_SBC_NUM_EST_CIQ" hidden="1">"c4867"</definedName>
    <definedName name="IQ_EBITDA_SBC_STDDEV_EST" hidden="1">"c4343"</definedName>
    <definedName name="IQ_EBITDA_SBC_STDDEV_EST_CIQ" hidden="1">"c4868"</definedName>
    <definedName name="IQ_EBITDA_STDDEV_EST" hidden="1">"c375"</definedName>
    <definedName name="IQ_EBITDA_STDDEV_EST_CIQ" hidden="1">"c3627"</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GAAP_GUIDANCE" hidden="1">"c4345"</definedName>
    <definedName name="IQ_EBT_GAAP_GUIDANCE_CIQ" hidden="1">"c4870"</definedName>
    <definedName name="IQ_EBT_GAAP_HIGH_GUIDANCE" hidden="1">"c4174"</definedName>
    <definedName name="IQ_EBT_GAAP_HIGH_GUIDANCE_CIQ" hidden="1">"c4586"</definedName>
    <definedName name="IQ_EBT_GAAP_LOW_GUIDANCE" hidden="1">"c4214"</definedName>
    <definedName name="IQ_EBT_GAAP_LOW_GUIDANCE_CIQ" hidden="1">"c4626"</definedName>
    <definedName name="IQ_EBT_GUIDANCE" hidden="1">"c4346"</definedName>
    <definedName name="IQ_EBT_GUIDANCE_CIQ" hidden="1">"c4871"</definedName>
    <definedName name="IQ_EBT_GW_GUIDANCE" hidden="1">"c4347"</definedName>
    <definedName name="IQ_EBT_GW_GUIDANCE_CIQ" hidden="1">"c4872"</definedName>
    <definedName name="IQ_EBT_GW_HIGH_GUIDANCE" hidden="1">"c4175"</definedName>
    <definedName name="IQ_EBT_GW_HIGH_GUIDANCE_CIQ" hidden="1">"c4587"</definedName>
    <definedName name="IQ_EBT_GW_LOW_GUIDANCE" hidden="1">"c4215"</definedName>
    <definedName name="IQ_EBT_GW_LOW_GUIDANCE_CIQ" hidden="1">"c4627"</definedName>
    <definedName name="IQ_EBT_HIGH_GUIDANCE" hidden="1">"c4173"</definedName>
    <definedName name="IQ_EBT_HIGH_GUIDANCE_CIQ" hidden="1">"c4585"</definedName>
    <definedName name="IQ_EBT_INCL_MARGIN" hidden="1">"c387"</definedName>
    <definedName name="IQ_EBT_INS" hidden="1">"c388"</definedName>
    <definedName name="IQ_EBT_LOW_GUIDANCE" hidden="1">"c4213"</definedName>
    <definedName name="IQ_EBT_LOW_GUIDANCE_CIQ" hidden="1">"c4625"</definedName>
    <definedName name="IQ_EBT_RE" hidden="1">"c6215"</definedName>
    <definedName name="IQ_EBT_REIT" hidden="1">"c389"</definedName>
    <definedName name="IQ_EBT_SBC_ACT_OR_EST" hidden="1">"c4350"</definedName>
    <definedName name="IQ_EBT_SBC_ACT_OR_EST_CIQ" hidden="1">"c4875"</definedName>
    <definedName name="IQ_EBT_SBC_EST" hidden="1">"c4349"</definedName>
    <definedName name="IQ_EBT_SBC_EST_CIQ" hidden="1">"c4874"</definedName>
    <definedName name="IQ_EBT_SBC_GUIDANCE" hidden="1">"c4351"</definedName>
    <definedName name="IQ_EBT_SBC_GUIDANCE_CIQ" hidden="1">"c4876"</definedName>
    <definedName name="IQ_EBT_SBC_GW_ACT_OR_EST" hidden="1">"c4354"</definedName>
    <definedName name="IQ_EBT_SBC_GW_ACT_OR_EST_CIQ" hidden="1">"c4879"</definedName>
    <definedName name="IQ_EBT_SBC_GW_EST" hidden="1">"c4353"</definedName>
    <definedName name="IQ_EBT_SBC_GW_EST_CIQ" hidden="1">"c4878"</definedName>
    <definedName name="IQ_EBT_SBC_GW_GUIDANCE" hidden="1">"c4355"</definedName>
    <definedName name="IQ_EBT_SBC_GW_GUIDANCE_CIQ" hidden="1">"c4880"</definedName>
    <definedName name="IQ_EBT_SBC_GW_HIGH_EST" hidden="1">"c4356"</definedName>
    <definedName name="IQ_EBT_SBC_GW_HIGH_EST_CIQ" hidden="1">"c4881"</definedName>
    <definedName name="IQ_EBT_SBC_GW_HIGH_GUIDANCE" hidden="1">"c4191"</definedName>
    <definedName name="IQ_EBT_SBC_GW_HIGH_GUIDANCE_CIQ" hidden="1">"c4603"</definedName>
    <definedName name="IQ_EBT_SBC_GW_LOW_EST" hidden="1">"c4357"</definedName>
    <definedName name="IQ_EBT_SBC_GW_LOW_EST_CIQ" hidden="1">"c4882"</definedName>
    <definedName name="IQ_EBT_SBC_GW_LOW_GUIDANCE" hidden="1">"c4231"</definedName>
    <definedName name="IQ_EBT_SBC_GW_LOW_GUIDANCE_CIQ" hidden="1">"c4643"</definedName>
    <definedName name="IQ_EBT_SBC_GW_MEDIAN_EST" hidden="1">"c4358"</definedName>
    <definedName name="IQ_EBT_SBC_GW_MEDIAN_EST_CIQ" hidden="1">"c4883"</definedName>
    <definedName name="IQ_EBT_SBC_GW_NUM_EST" hidden="1">"c4359"</definedName>
    <definedName name="IQ_EBT_SBC_GW_NUM_EST_CIQ" hidden="1">"c4884"</definedName>
    <definedName name="IQ_EBT_SBC_GW_STDDEV_EST" hidden="1">"c4360"</definedName>
    <definedName name="IQ_EBT_SBC_GW_STDDEV_EST_CIQ" hidden="1">"c4885"</definedName>
    <definedName name="IQ_EBT_SBC_HIGH_EST" hidden="1">"c4362"</definedName>
    <definedName name="IQ_EBT_SBC_HIGH_EST_CIQ" hidden="1">"c4887"</definedName>
    <definedName name="IQ_EBT_SBC_HIGH_GUIDANCE" hidden="1">"c4190"</definedName>
    <definedName name="IQ_EBT_SBC_HIGH_GUIDANCE_CIQ" hidden="1">"c4602"</definedName>
    <definedName name="IQ_EBT_SBC_LOW_EST" hidden="1">"c4363"</definedName>
    <definedName name="IQ_EBT_SBC_LOW_EST_CIQ" hidden="1">"c4888"</definedName>
    <definedName name="IQ_EBT_SBC_LOW_GUIDANCE" hidden="1">"c4230"</definedName>
    <definedName name="IQ_EBT_SBC_LOW_GUIDANCE_CIQ" hidden="1">"c4642"</definedName>
    <definedName name="IQ_EBT_SBC_MEDIAN_EST" hidden="1">"c4364"</definedName>
    <definedName name="IQ_EBT_SBC_MEDIAN_EST_CIQ" hidden="1">"c4889"</definedName>
    <definedName name="IQ_EBT_SBC_NUM_EST" hidden="1">"c4365"</definedName>
    <definedName name="IQ_EBT_SBC_NUM_EST_CIQ" hidden="1">"c4890"</definedName>
    <definedName name="IQ_EBT_SBC_STDDEV_EST" hidden="1">"c4366"</definedName>
    <definedName name="IQ_EBT_SBC_STDDEV_EST_CIQ" hidden="1">"c4891"</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NTERPRISE_VALUE" hidden="1">"c1348"</definedName>
    <definedName name="IQ_ENTITLEMENT_DET_EST" hidden="1">"c12044"</definedName>
    <definedName name="IQ_ENTITLEMENT_DET_EST_THOM" hidden="1">"c12072"</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THOM" hidden="1">"c5298"</definedName>
    <definedName name="IQ_EPS_AP" hidden="1">"c8880"</definedName>
    <definedName name="IQ_EPS_AP_ABS" hidden="1">"c8899"</definedName>
    <definedName name="IQ_EPS_DET_EST_CURRENCY_THOM" hidden="1">"c12484"</definedName>
    <definedName name="IQ_EPS_DET_EST_DATE_THOM" hidden="1">"c12235"</definedName>
    <definedName name="IQ_EPS_DET_EST_INCL_THOM" hidden="1">"c12367"</definedName>
    <definedName name="IQ_EPS_DET_EST_ORIGIN_THOM" hidden="1">"c12605"</definedName>
    <definedName name="IQ_EPS_DET_EST_THOM" hidden="1">"c12085"</definedName>
    <definedName name="IQ_EPS_EST" hidden="1">"c399"</definedName>
    <definedName name="IQ_EPS_EST_BOTTOM_UP" hidden="1">"c5489"</definedName>
    <definedName name="IQ_EPS_EST_BOTTOM_UP_CIQ" hidden="1">"c12026"</definedName>
    <definedName name="IQ_EPS_EST_BOTTOM_UP_THOM" hidden="1">"c5647"</definedName>
    <definedName name="IQ_EPS_EST_CIQ" hidden="1">"c4994"</definedName>
    <definedName name="IQ_EPS_EST_REUT" hidden="1">"c5453"</definedName>
    <definedName name="IQ_EPS_EST_THOM" hidden="1">"c5290"</definedName>
    <definedName name="IQ_EPS_EXCL_GUIDANCE" hidden="1">"c4368"</definedName>
    <definedName name="IQ_EPS_EXCL_GUIDANCE_CIQ" hidden="1">"c4893"</definedName>
    <definedName name="IQ_EPS_EXCL_HIGH_GUIDANCE" hidden="1">"c4369"</definedName>
    <definedName name="IQ_EPS_EXCL_HIGH_GUIDANCE_CIQ" hidden="1">"c4894"</definedName>
    <definedName name="IQ_EPS_EXCL_LOW_GUIDANCE" hidden="1">"c4204"</definedName>
    <definedName name="IQ_EPS_EXCL_LOW_GUIDANCE_CIQ" hidden="1">"c4616"</definedName>
    <definedName name="IQ_EPS_GAAP_GUIDANCE" hidden="1">"c4370"</definedName>
    <definedName name="IQ_EPS_GAAP_GUIDANCE_CIQ" hidden="1">"c4895"</definedName>
    <definedName name="IQ_EPS_GAAP_HIGH_GUIDANCE" hidden="1">"c4371"</definedName>
    <definedName name="IQ_EPS_GAAP_HIGH_GUIDANCE_CIQ" hidden="1">"c4896"</definedName>
    <definedName name="IQ_EPS_GAAP_LOW_GUIDANCE" hidden="1">"c4205"</definedName>
    <definedName name="IQ_EPS_GAAP_LOW_GUIDANCE_CIQ" hidden="1">"c4617"</definedName>
    <definedName name="IQ_EPS_GW_ACT_OR_EST" hidden="1">"c2223"</definedName>
    <definedName name="IQ_EPS_GW_ACT_OR_EST_CIQ" hidden="1">"c5066"</definedName>
    <definedName name="IQ_EPS_GW_DET_EST" hidden="1">"c12056"</definedName>
    <definedName name="IQ_EPS_GW_DET_EST_CURRENCY" hidden="1">"c12463"</definedName>
    <definedName name="IQ_EPS_GW_DET_EST_CURRENCY_THOM" hidden="1">"c12485"</definedName>
    <definedName name="IQ_EPS_GW_DET_EST_DATE" hidden="1">"c12209"</definedName>
    <definedName name="IQ_EPS_GW_DET_EST_DATE_THOM" hidden="1">"c12236"</definedName>
    <definedName name="IQ_EPS_GW_DET_EST_INCL" hidden="1">"c12346"</definedName>
    <definedName name="IQ_EPS_GW_DET_EST_INCL_THOM" hidden="1">"c12368"</definedName>
    <definedName name="IQ_EPS_GW_DET_EST_ORIGIN" hidden="1">"c12582"</definedName>
    <definedName name="IQ_EPS_GW_DET_EST_ORIGIN_THOM" hidden="1">"c12606"</definedName>
    <definedName name="IQ_EPS_GW_DET_EST_THOM" hidden="1">"c12086"</definedName>
    <definedName name="IQ_EPS_GW_EST" hidden="1">"c1737"</definedName>
    <definedName name="IQ_EPS_GW_EST_BOTTOM_UP" hidden="1">"c5491"</definedName>
    <definedName name="IQ_EPS_GW_EST_BOTTOM_UP_CIQ" hidden="1">"c12028"</definedName>
    <definedName name="IQ_EPS_GW_EST_CIQ" hidden="1">"c4723"</definedName>
    <definedName name="IQ_EPS_GW_EST_REUT" hidden="1">"c5389"</definedName>
    <definedName name="IQ_EPS_GW_EST_THOM" hidden="1">"c5133"</definedName>
    <definedName name="IQ_EPS_GW_GUIDANCE" hidden="1">"c4372"</definedName>
    <definedName name="IQ_EPS_GW_GUIDANCE_CIQ" hidden="1">"c4897"</definedName>
    <definedName name="IQ_EPS_GW_HIGH_EST" hidden="1">"c1739"</definedName>
    <definedName name="IQ_EPS_GW_HIGH_EST_CIQ" hidden="1">"c4725"</definedName>
    <definedName name="IQ_EPS_GW_HIGH_EST_REUT" hidden="1">"c5391"</definedName>
    <definedName name="IQ_EPS_GW_HIGH_EST_THOM" hidden="1">"c5135"</definedName>
    <definedName name="IQ_EPS_GW_HIGH_GUIDANCE" hidden="1">"c4373"</definedName>
    <definedName name="IQ_EPS_GW_HIGH_GUIDANCE_CIQ" hidden="1">"c4898"</definedName>
    <definedName name="IQ_EPS_GW_LOW_EST" hidden="1">"c1740"</definedName>
    <definedName name="IQ_EPS_GW_LOW_EST_CIQ" hidden="1">"c4726"</definedName>
    <definedName name="IQ_EPS_GW_LOW_EST_REUT" hidden="1">"c5392"</definedName>
    <definedName name="IQ_EPS_GW_LOW_EST_THOM" hidden="1">"c5136"</definedName>
    <definedName name="IQ_EPS_GW_LOW_GUIDANCE" hidden="1">"c4206"</definedName>
    <definedName name="IQ_EPS_GW_LOW_GUIDANCE_CIQ" hidden="1">"c4618"</definedName>
    <definedName name="IQ_EPS_GW_MEDIAN_EST" hidden="1">"c1738"</definedName>
    <definedName name="IQ_EPS_GW_MEDIAN_EST_CIQ" hidden="1">"c4724"</definedName>
    <definedName name="IQ_EPS_GW_MEDIAN_EST_REUT" hidden="1">"c5390"</definedName>
    <definedName name="IQ_EPS_GW_MEDIAN_EST_THOM" hidden="1">"c5134"</definedName>
    <definedName name="IQ_EPS_GW_NUM_EST" hidden="1">"c1741"</definedName>
    <definedName name="IQ_EPS_GW_NUM_EST_CIQ" hidden="1">"c4727"</definedName>
    <definedName name="IQ_EPS_GW_NUM_EST_REUT" hidden="1">"c5393"</definedName>
    <definedName name="IQ_EPS_GW_NUM_EST_THOM" hidden="1">"c5137"</definedName>
    <definedName name="IQ_EPS_GW_STDDEV_EST" hidden="1">"c1742"</definedName>
    <definedName name="IQ_EPS_GW_STDDEV_EST_CIQ" hidden="1">"c4728"</definedName>
    <definedName name="IQ_EPS_GW_STDDEV_EST_REUT" hidden="1">"c5394"</definedName>
    <definedName name="IQ_EPS_GW_STDDEV_EST_THOM" hidden="1">"c5138"</definedName>
    <definedName name="IQ_EPS_HIGH_EST" hidden="1">"c400"</definedName>
    <definedName name="IQ_EPS_HIGH_EST_CIQ" hidden="1">"c4995"</definedName>
    <definedName name="IQ_EPS_HIGH_EST_REUT" hidden="1">"c5454"</definedName>
    <definedName name="IQ_EPS_HIGH_EST_THOM" hidden="1">"c5291"</definedName>
    <definedName name="IQ_EPS_LOW_EST" hidden="1">"c401"</definedName>
    <definedName name="IQ_EPS_LOW_EST_CIQ" hidden="1">"c4996"</definedName>
    <definedName name="IQ_EPS_LOW_EST_REUT" hidden="1">"c5455"</definedName>
    <definedName name="IQ_EPS_LOW_EST_THOM" hidden="1">"c5292"</definedName>
    <definedName name="IQ_EPS_MEDIAN_EST" hidden="1">"c1661"</definedName>
    <definedName name="IQ_EPS_MEDIAN_EST_CIQ" hidden="1">"c4997"</definedName>
    <definedName name="IQ_EPS_MEDIAN_EST_REUT" hidden="1">"c5456"</definedName>
    <definedName name="IQ_EPS_MEDIAN_EST_THOM" hidden="1">"c5293"</definedName>
    <definedName name="IQ_EPS_NAME_AP" hidden="1">"c8918"</definedName>
    <definedName name="IQ_EPS_NAME_AP_ABS" hidden="1">"c8937"</definedName>
    <definedName name="IQ_EPS_NORM" hidden="1">"c1902"</definedName>
    <definedName name="IQ_EPS_NORM_DET_EST" hidden="1">"c12058"</definedName>
    <definedName name="IQ_EPS_NORM_DET_EST_CURRENCY" hidden="1">"c12465"</definedName>
    <definedName name="IQ_EPS_NORM_DET_EST_DATE" hidden="1">"c12211"</definedName>
    <definedName name="IQ_EPS_NORM_DET_EST_INCL" hidden="1">"c12348"</definedName>
    <definedName name="IQ_EPS_NORM_DET_EST_ORIGIN" hidden="1">"c12583"</definedName>
    <definedName name="IQ_EPS_NORM_EST" hidden="1">"c2226"</definedName>
    <definedName name="IQ_EPS_NORM_EST_BOTTOM_UP" hidden="1">"c5490"</definedName>
    <definedName name="IQ_EPS_NORM_EST_BOTTOM_UP_CIQ" hidden="1">"c12027"</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NUM_EST_THOM" hidden="1">"c5288"</definedName>
    <definedName name="IQ_EPS_REPORT_ACT_OR_EST" hidden="1">"c2224"</definedName>
    <definedName name="IQ_EPS_REPORT_ACT_OR_EST_CIQ" hidden="1">"c5067"</definedName>
    <definedName name="IQ_EPS_REPORT_ACT_OR_EST_THOM" hidden="1">"c5307"</definedName>
    <definedName name="IQ_EPS_REPORTED_DET_EST" hidden="1">"c12057"</definedName>
    <definedName name="IQ_EPS_REPORTED_DET_EST_CURRENCY" hidden="1">"c12464"</definedName>
    <definedName name="IQ_EPS_REPORTED_DET_EST_CURRENCY_THOM" hidden="1">"c12486"</definedName>
    <definedName name="IQ_EPS_REPORTED_DET_EST_DATE" hidden="1">"c12210"</definedName>
    <definedName name="IQ_EPS_REPORTED_DET_EST_DATE_THOM" hidden="1">"c12237"</definedName>
    <definedName name="IQ_EPS_REPORTED_DET_EST_INCL" hidden="1">"c12347"</definedName>
    <definedName name="IQ_EPS_REPORTED_DET_EST_INCL_THOM" hidden="1">"c12369"</definedName>
    <definedName name="IQ_EPS_REPORTED_DET_EST_ORIGIN" hidden="1">"c12772"</definedName>
    <definedName name="IQ_EPS_REPORTED_DET_EST_ORIGIN_THOM" hidden="1">"c12607"</definedName>
    <definedName name="IQ_EPS_REPORTED_DET_EST_THOM" hidden="1">"c12087"</definedName>
    <definedName name="IQ_EPS_REPORTED_EST" hidden="1">"c1744"</definedName>
    <definedName name="IQ_EPS_REPORTED_EST_BOTTOM_UP" hidden="1">"c5492"</definedName>
    <definedName name="IQ_EPS_REPORTED_EST_BOTTOM_UP_CIQ" hidden="1">"c12029"</definedName>
    <definedName name="IQ_EPS_REPORTED_EST_CIQ" hidden="1">"c4730"</definedName>
    <definedName name="IQ_EPS_REPORTED_EST_REUT" hidden="1">"c5396"</definedName>
    <definedName name="IQ_EPS_REPORTED_EST_THOM" hidden="1">"c5140"</definedName>
    <definedName name="IQ_EPS_REPORTED_HIGH_EST" hidden="1">"c1746"</definedName>
    <definedName name="IQ_EPS_REPORTED_HIGH_EST_CIQ" hidden="1">"c4732"</definedName>
    <definedName name="IQ_EPS_REPORTED_HIGH_EST_REUT" hidden="1">"c5398"</definedName>
    <definedName name="IQ_EPS_REPORTED_HIGH_EST_THOM" hidden="1">"c5142"</definedName>
    <definedName name="IQ_EPS_REPORTED_LOW_EST" hidden="1">"c1747"</definedName>
    <definedName name="IQ_EPS_REPORTED_LOW_EST_CIQ" hidden="1">"c4733"</definedName>
    <definedName name="IQ_EPS_REPORTED_LOW_EST_REUT" hidden="1">"c5399"</definedName>
    <definedName name="IQ_EPS_REPORTED_LOW_EST_THOM" hidden="1">"c5143"</definedName>
    <definedName name="IQ_EPS_REPORTED_MEDIAN_EST" hidden="1">"c1745"</definedName>
    <definedName name="IQ_EPS_REPORTED_MEDIAN_EST_CIQ" hidden="1">"c4731"</definedName>
    <definedName name="IQ_EPS_REPORTED_MEDIAN_EST_REUT" hidden="1">"c5397"</definedName>
    <definedName name="IQ_EPS_REPORTED_MEDIAN_EST_THOM" hidden="1">"c5141"</definedName>
    <definedName name="IQ_EPS_REPORTED_NUM_EST" hidden="1">"c1748"</definedName>
    <definedName name="IQ_EPS_REPORTED_NUM_EST_CIQ" hidden="1">"c4734"</definedName>
    <definedName name="IQ_EPS_REPORTED_NUM_EST_REUT" hidden="1">"c5400"</definedName>
    <definedName name="IQ_EPS_REPORTED_NUM_EST_THOM" hidden="1">"c5144"</definedName>
    <definedName name="IQ_EPS_REPORTED_STDDEV_EST" hidden="1">"c1749"</definedName>
    <definedName name="IQ_EPS_REPORTED_STDDEV_EST_CIQ" hidden="1">"c4735"</definedName>
    <definedName name="IQ_EPS_REPORTED_STDDEV_EST_REUT" hidden="1">"c5401"</definedName>
    <definedName name="IQ_EPS_REPORTED_STDDEV_EST_THOM" hidden="1">"c5145"</definedName>
    <definedName name="IQ_EPS_SBC_ACT_OR_EST" hidden="1">"c4376"</definedName>
    <definedName name="IQ_EPS_SBC_ACT_OR_EST_CIQ" hidden="1">"c4901"</definedName>
    <definedName name="IQ_EPS_SBC_EST" hidden="1">"c4375"</definedName>
    <definedName name="IQ_EPS_SBC_EST_CIQ" hidden="1">"c4900"</definedName>
    <definedName name="IQ_EPS_SBC_GUIDANCE" hidden="1">"c4377"</definedName>
    <definedName name="IQ_EPS_SBC_GUIDANCE_CIQ" hidden="1">"c4902"</definedName>
    <definedName name="IQ_EPS_SBC_GW_ACT_OR_EST" hidden="1">"c4380"</definedName>
    <definedName name="IQ_EPS_SBC_GW_ACT_OR_EST_CIQ" hidden="1">"c4905"</definedName>
    <definedName name="IQ_EPS_SBC_GW_EST" hidden="1">"c4379"</definedName>
    <definedName name="IQ_EPS_SBC_GW_EST_CIQ" hidden="1">"c4904"</definedName>
    <definedName name="IQ_EPS_SBC_GW_GUIDANCE" hidden="1">"c4381"</definedName>
    <definedName name="IQ_EPS_SBC_GW_GUIDANCE_CIQ" hidden="1">"c4906"</definedName>
    <definedName name="IQ_EPS_SBC_GW_HIGH_EST" hidden="1">"c4382"</definedName>
    <definedName name="IQ_EPS_SBC_GW_HIGH_EST_CIQ" hidden="1">"c4907"</definedName>
    <definedName name="IQ_EPS_SBC_GW_HIGH_GUIDANCE" hidden="1">"c4189"</definedName>
    <definedName name="IQ_EPS_SBC_GW_HIGH_GUIDANCE_CIQ" hidden="1">"c4601"</definedName>
    <definedName name="IQ_EPS_SBC_GW_LOW_EST" hidden="1">"c4383"</definedName>
    <definedName name="IQ_EPS_SBC_GW_LOW_EST_CIQ" hidden="1">"c4908"</definedName>
    <definedName name="IQ_EPS_SBC_GW_LOW_GUIDANCE" hidden="1">"c4229"</definedName>
    <definedName name="IQ_EPS_SBC_GW_LOW_GUIDANCE_CIQ" hidden="1">"c4641"</definedName>
    <definedName name="IQ_EPS_SBC_GW_MEDIAN_EST" hidden="1">"c4384"</definedName>
    <definedName name="IQ_EPS_SBC_GW_MEDIAN_EST_CIQ" hidden="1">"c4909"</definedName>
    <definedName name="IQ_EPS_SBC_GW_NUM_EST" hidden="1">"c4385"</definedName>
    <definedName name="IQ_EPS_SBC_GW_NUM_EST_CIQ" hidden="1">"c4910"</definedName>
    <definedName name="IQ_EPS_SBC_GW_STDDEV_EST" hidden="1">"c4386"</definedName>
    <definedName name="IQ_EPS_SBC_GW_STDDEV_EST_CIQ" hidden="1">"c4911"</definedName>
    <definedName name="IQ_EPS_SBC_HIGH_EST" hidden="1">"c4388"</definedName>
    <definedName name="IQ_EPS_SBC_HIGH_EST_CIQ" hidden="1">"c4913"</definedName>
    <definedName name="IQ_EPS_SBC_HIGH_GUIDANCE" hidden="1">"c4188"</definedName>
    <definedName name="IQ_EPS_SBC_HIGH_GUIDANCE_CIQ" hidden="1">"c4600"</definedName>
    <definedName name="IQ_EPS_SBC_LOW_EST" hidden="1">"c4389"</definedName>
    <definedName name="IQ_EPS_SBC_LOW_EST_CIQ" hidden="1">"c4914"</definedName>
    <definedName name="IQ_EPS_SBC_LOW_GUIDANCE" hidden="1">"c4228"</definedName>
    <definedName name="IQ_EPS_SBC_LOW_GUIDANCE_CIQ" hidden="1">"c4640"</definedName>
    <definedName name="IQ_EPS_SBC_MEDIAN_EST" hidden="1">"c4390"</definedName>
    <definedName name="IQ_EPS_SBC_MEDIAN_EST_CIQ" hidden="1">"c4915"</definedName>
    <definedName name="IQ_EPS_SBC_NUM_EST" hidden="1">"c4391"</definedName>
    <definedName name="IQ_EPS_SBC_NUM_EST_CIQ" hidden="1">"c4916"</definedName>
    <definedName name="IQ_EPS_SBC_STDDEV_EST" hidden="1">"c4392"</definedName>
    <definedName name="IQ_EPS_SBC_STDDEV_EST_CIQ" hidden="1">"c4917"</definedName>
    <definedName name="IQ_EPS_STDDEV_EST" hidden="1">"c403"</definedName>
    <definedName name="IQ_EPS_STDDEV_EST_CIQ" hidden="1">"c4993"</definedName>
    <definedName name="IQ_EPS_STDDEV_EST_REUT" hidden="1">"c5452"</definedName>
    <definedName name="IQ_EPS_STDDEV_EST_THOM" hidden="1">"c5289"</definedName>
    <definedName name="IQ_EQUITY_AFFIL" hidden="1">"c1451"</definedName>
    <definedName name="IQ_EQUITY_AP" hidden="1">"c8887"</definedName>
    <definedName name="IQ_EQUITY_AP_ABS" hidden="1">"c8906"</definedName>
    <definedName name="IQ_EQUITY_CAPITAL_ASSETS_FDIC" hidden="1">"c6744"</definedName>
    <definedName name="IQ_EQUITY_FDIC" hidden="1">"c6353"</definedName>
    <definedName name="IQ_EQUITY_METHOD" hidden="1">"c404"</definedName>
    <definedName name="IQ_EQUITY_NAME_AP" hidden="1">"c8925"</definedName>
    <definedName name="IQ_EQUITY_NAME_AP_ABS" hidden="1">"c8944"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 hidden="1">"c5630"</definedName>
    <definedName name="IQ_EST_ACT_BV_CIQ" hidden="1">"c4743"</definedName>
    <definedName name="IQ_EST_ACT_BV_SHARE" hidden="1">"c3549"</definedName>
    <definedName name="IQ_EST_ACT_BV_SHARE_CIQ" hidden="1">"c3806"</definedName>
    <definedName name="IQ_EST_ACT_BV_SHARE_THOM" hidden="1">"c4026"</definedName>
    <definedName name="IQ_EST_ACT_CAPEX" hidden="1">"c3546"</definedName>
    <definedName name="IQ_EST_ACT_CAPEX_CIQ" hidden="1">"c3813"</definedName>
    <definedName name="IQ_EST_ACT_CAPEX_THOM" hidden="1">"c5508"</definedName>
    <definedName name="IQ_EST_ACT_CASH_EPS" hidden="1">"c5637"</definedName>
    <definedName name="IQ_EST_ACT_CASH_EPS_THOM" hidden="1">"c5645"</definedName>
    <definedName name="IQ_EST_ACT_CASH_FLOW" hidden="1">"c4394"</definedName>
    <definedName name="IQ_EST_ACT_CASH_FLOW_CIQ" hidden="1">"c4919"</definedName>
    <definedName name="IQ_EST_ACT_CASH_OPER" hidden="1">"c4395"</definedName>
    <definedName name="IQ_EST_ACT_CASH_OPER_CIQ" hidden="1">"c4920"</definedName>
    <definedName name="IQ_EST_ACT_CFPS" hidden="1">"c1673"</definedName>
    <definedName name="IQ_EST_ACT_CFPS_CIQ" hidden="1">"c3681"</definedName>
    <definedName name="IQ_EST_ACT_CFPS_THOM" hidden="1">"c4012"</definedName>
    <definedName name="IQ_EST_ACT_DISTRIBUTABLE_CASH" hidden="1">"c4396"</definedName>
    <definedName name="IQ_EST_ACT_DISTRIBUTABLE_CASH_CIQ" hidden="1">"c4921"</definedName>
    <definedName name="IQ_EST_ACT_DISTRIBUTABLE_CASH_SHARE" hidden="1">"c4397"</definedName>
    <definedName name="IQ_EST_ACT_DISTRIBUTABLE_CASH_SHARE_CIQ" hidden="1">"c4922"</definedName>
    <definedName name="IQ_EST_ACT_DPS" hidden="1">"c1680"</definedName>
    <definedName name="IQ_EST_ACT_DPS_CIQ" hidden="1">"c3688"</definedName>
    <definedName name="IQ_EST_ACT_DPS_THOM" hidden="1">"c4019"</definedName>
    <definedName name="IQ_EST_ACT_EBIT" hidden="1">"c1687"</definedName>
    <definedName name="IQ_EST_ACT_EBIT_CIQ" hidden="1">"c4680"</definedName>
    <definedName name="IQ_EST_ACT_EBIT_GW" hidden="1">"c4398"</definedName>
    <definedName name="IQ_EST_ACT_EBIT_GW_CIQ" hidden="1">"c4923"</definedName>
    <definedName name="IQ_EST_ACT_EBIT_SBC" hidden="1">"c4399"</definedName>
    <definedName name="IQ_EST_ACT_EBIT_SBC_CIQ" hidden="1">"c4924"</definedName>
    <definedName name="IQ_EST_ACT_EBIT_SBC_GW" hidden="1">"c4400"</definedName>
    <definedName name="IQ_EST_ACT_EBIT_SBC_GW_CIQ" hidden="1">"c4925"</definedName>
    <definedName name="IQ_EST_ACT_EBIT_THOM" hidden="1">"c5111"</definedName>
    <definedName name="IQ_EST_ACT_EBITDA" hidden="1">"c1664"</definedName>
    <definedName name="IQ_EST_ACT_EBITDA_CIQ" hidden="1">"c3667"</definedName>
    <definedName name="IQ_EST_ACT_EBITDA_SBC" hidden="1">"c4401"</definedName>
    <definedName name="IQ_EST_ACT_EBITDA_SBC_CIQ" hidden="1">"c4926"</definedName>
    <definedName name="IQ_EST_ACT_EBITDA_THOM" hidden="1">"c3998"</definedName>
    <definedName name="IQ_EST_ACT_EBT_SBC" hidden="1">"c4402"</definedName>
    <definedName name="IQ_EST_ACT_EBT_SBC_CIQ" hidden="1">"c4927"</definedName>
    <definedName name="IQ_EST_ACT_EBT_SBC_GW" hidden="1">"c4403"</definedName>
    <definedName name="IQ_EST_ACT_EBT_SBC_GW_CIQ" hidden="1">"c4928"</definedName>
    <definedName name="IQ_EST_ACT_EPS" hidden="1">"c1648"</definedName>
    <definedName name="IQ_EST_ACT_EPS_CIQ" hidden="1">"c4998"</definedName>
    <definedName name="IQ_EST_ACT_EPS_GW" hidden="1">"c1743"</definedName>
    <definedName name="IQ_EST_ACT_EPS_GW_CIQ" hidden="1">"c4729"</definedName>
    <definedName name="IQ_EST_ACT_EPS_GW_REUT" hidden="1">"c5395"</definedName>
    <definedName name="IQ_EST_ACT_EPS_GW_THOM" hidden="1">"c5139"</definedName>
    <definedName name="IQ_EST_ACT_EPS_NORM" hidden="1">"c2232"</definedName>
    <definedName name="IQ_EST_ACT_EPS_NORM_CIQ" hidden="1">"c4673"</definedName>
    <definedName name="IQ_EST_ACT_EPS_NORM_REUT" hidden="1">"c5332"</definedName>
    <definedName name="IQ_EST_ACT_EPS_REPORTED" hidden="1">"c1750"</definedName>
    <definedName name="IQ_EST_ACT_EPS_REPORTED_CIQ" hidden="1">"c4736"</definedName>
    <definedName name="IQ_EST_ACT_EPS_REPORTED_REUT" hidden="1">"c5402"</definedName>
    <definedName name="IQ_EST_ACT_EPS_REPORTED_THOM" hidden="1">"c5146"</definedName>
    <definedName name="IQ_EST_ACT_EPS_SBC" hidden="1">"c4404"</definedName>
    <definedName name="IQ_EST_ACT_EPS_SBC_CIQ" hidden="1">"c4929"</definedName>
    <definedName name="IQ_EST_ACT_EPS_SBC_GW" hidden="1">"c4405"</definedName>
    <definedName name="IQ_EST_ACT_EPS_SBC_GW_CIQ" hidden="1">"c4930"</definedName>
    <definedName name="IQ_EST_ACT_EPS_THOM" hidden="1">"c5294"</definedName>
    <definedName name="IQ_EST_ACT_FFO" hidden="1">"c1666"</definedName>
    <definedName name="IQ_EST_ACT_FFO_ADJ" hidden="1">"c4406"</definedName>
    <definedName name="IQ_EST_ACT_FFO_ADJ_CIQ" hidden="1">"c4931"</definedName>
    <definedName name="IQ_EST_ACT_FFO_CIQ" hidden="1">"c3674"</definedName>
    <definedName name="IQ_EST_ACT_FFO_SHARE" hidden="1">"c4407"</definedName>
    <definedName name="IQ_EST_ACT_FFO_SHARE_CIQ" hidden="1">"c4932"</definedName>
    <definedName name="IQ_EST_ACT_FFO_THOM" hidden="1">"c4005"</definedName>
    <definedName name="IQ_EST_ACT_GROSS_MARGIN" hidden="1">"c5553"</definedName>
    <definedName name="IQ_EST_ACT_GROSS_MARGIN_THOM" hidden="1">"c5561"</definedName>
    <definedName name="IQ_EST_ACT_MAINT_CAPEX" hidden="1">"c4408"</definedName>
    <definedName name="IQ_EST_ACT_MAINT_CAPEX_CIQ" hidden="1">"c4933"</definedName>
    <definedName name="IQ_EST_ACT_NAV" hidden="1">"c1757"</definedName>
    <definedName name="IQ_EST_ACT_NAV_SHARE" hidden="1">"c5608"</definedName>
    <definedName name="IQ_EST_ACT_NAV_SHARE_CIQ" hidden="1">"c12031"</definedName>
    <definedName name="IQ_EST_ACT_NAV_THOM" hidden="1">"c5600"</definedName>
    <definedName name="IQ_EST_ACT_NET_DEBT" hidden="1">"c3545"</definedName>
    <definedName name="IQ_EST_ACT_NET_DEBT_CIQ" hidden="1">"c3820"</definedName>
    <definedName name="IQ_EST_ACT_NET_DEBT_THOM" hidden="1">"c4033"</definedName>
    <definedName name="IQ_EST_ACT_NI" hidden="1">"c1722"</definedName>
    <definedName name="IQ_EST_ACT_NI_CIQ" hidden="1">"c4708"</definedName>
    <definedName name="IQ_EST_ACT_NI_GW" hidden="1">"c1729"</definedName>
    <definedName name="IQ_EST_ACT_NI_GW_CIQ" hidden="1">"c4715"</definedName>
    <definedName name="IQ_EST_ACT_NI_REPORTED" hidden="1">"c1736"</definedName>
    <definedName name="IQ_EST_ACT_NI_REPORTED_CIQ" hidden="1">"c4722"</definedName>
    <definedName name="IQ_EST_ACT_NI_SBC" hidden="1">"c4409"</definedName>
    <definedName name="IQ_EST_ACT_NI_SBC_CIQ" hidden="1">"c4934"</definedName>
    <definedName name="IQ_EST_ACT_NI_SBC_GW" hidden="1">"c4410"</definedName>
    <definedName name="IQ_EST_ACT_NI_SBC_GW_CIQ" hidden="1">"c4935"</definedName>
    <definedName name="IQ_EST_ACT_NI_THOM" hidden="1">"c5132"</definedName>
    <definedName name="IQ_EST_ACT_OPER_INC" hidden="1">"c1694"</definedName>
    <definedName name="IQ_EST_ACT_OPER_INC_CIQ" hidden="1">"c12016"</definedName>
    <definedName name="IQ_EST_ACT_OPER_INC_THOM" hidden="1">"c5118"</definedName>
    <definedName name="IQ_EST_ACT_PRETAX_GW_INC" hidden="1">"c1708"</definedName>
    <definedName name="IQ_EST_ACT_PRETAX_GW_INC_CIQ" hidden="1">"c4694"</definedName>
    <definedName name="IQ_EST_ACT_PRETAX_INC" hidden="1">"c1701"</definedName>
    <definedName name="IQ_EST_ACT_PRETAX_INC_CIQ" hidden="1">"c4687"</definedName>
    <definedName name="IQ_EST_ACT_PRETAX_INC_THOM" hidden="1">"c5125"</definedName>
    <definedName name="IQ_EST_ACT_PRETAX_REPORT_INC" hidden="1">"c1715"</definedName>
    <definedName name="IQ_EST_ACT_PRETAX_REPORT_INC_CIQ" hidden="1">"c4701"</definedName>
    <definedName name="IQ_EST_ACT_RECURRING_PROFIT" hidden="1">"c4411"</definedName>
    <definedName name="IQ_EST_ACT_RECURRING_PROFIT_CIQ" hidden="1">"c4936"</definedName>
    <definedName name="IQ_EST_ACT_RECURRING_PROFIT_SHARE" hidden="1">"c4412"</definedName>
    <definedName name="IQ_EST_ACT_RECURRING_PROFIT_SHARE_CIQ" hidden="1">"c4937"</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CIQ" hidden="1">"c3666"</definedName>
    <definedName name="IQ_EST_ACT_REV_THOM" hidden="1">"c3997"</definedName>
    <definedName name="IQ_EST_BV_SHARE_DIFF" hidden="1">"c4147"</definedName>
    <definedName name="IQ_EST_BV_SHARE_DIFF_CIQ" hidden="1">"c4559"</definedName>
    <definedName name="IQ_EST_BV_SHARE_SURPRISE_PERCENT" hidden="1">"c4148"</definedName>
    <definedName name="IQ_EST_BV_SHARE_SURPRISE_PERCENT_CIQ" hidden="1">"c4560"</definedName>
    <definedName name="IQ_EST_CAPEX_DIFF" hidden="1">"c4149"</definedName>
    <definedName name="IQ_EST_CAPEX_DIFF_CIQ" hidden="1">"c4561"</definedName>
    <definedName name="IQ_EST_CAPEX_GROWTH_1YR" hidden="1">"c3588"</definedName>
    <definedName name="IQ_EST_CAPEX_GROWTH_1YR_CIQ" hidden="1">"c4972"</definedName>
    <definedName name="IQ_EST_CAPEX_GROWTH_1YR_THOM" hidden="1">"c5542"</definedName>
    <definedName name="IQ_EST_CAPEX_GROWTH_2YR" hidden="1">"c3589"</definedName>
    <definedName name="IQ_EST_CAPEX_GROWTH_2YR_CIQ" hidden="1">"c4973"</definedName>
    <definedName name="IQ_EST_CAPEX_GROWTH_2YR_THOM" hidden="1">"c5543"</definedName>
    <definedName name="IQ_EST_CAPEX_GROWTH_Q_1YR" hidden="1">"c3590"</definedName>
    <definedName name="IQ_EST_CAPEX_GROWTH_Q_1YR_CIQ" hidden="1">"c4974"</definedName>
    <definedName name="IQ_EST_CAPEX_GROWTH_Q_1YR_THOM" hidden="1">"c5544"</definedName>
    <definedName name="IQ_EST_CAPEX_SEQ_GROWTH_Q" hidden="1">"c3591"</definedName>
    <definedName name="IQ_EST_CAPEX_SEQ_GROWTH_Q_CIQ" hidden="1">"c4975"</definedName>
    <definedName name="IQ_EST_CAPEX_SEQ_GROWTH_Q_THOM" hidden="1">"c5545"</definedName>
    <definedName name="IQ_EST_CAPEX_SURPRISE_PERCENT" hidden="1">"c4151"</definedName>
    <definedName name="IQ_EST_CAPEX_SURPRISE_PERCENT_CIQ" hidden="1">"c4563"</definedName>
    <definedName name="IQ_EST_CASH_FLOW_DIFF" hidden="1">"c4152"</definedName>
    <definedName name="IQ_EST_CASH_FLOW_DIFF_CIQ" hidden="1">"c4564"</definedName>
    <definedName name="IQ_EST_CASH_FLOW_SURPRISE_PERCENT" hidden="1">"c4161"</definedName>
    <definedName name="IQ_EST_CASH_FLOW_SURPRISE_PERCENT_CIQ" hidden="1">"c4573"</definedName>
    <definedName name="IQ_EST_CASH_OPER_DIFF" hidden="1">"c4162"</definedName>
    <definedName name="IQ_EST_CASH_OPER_DIFF_CIQ" hidden="1">"c4574"</definedName>
    <definedName name="IQ_EST_CASH_OPER_SURPRISE_PERCENT" hidden="1">"c4248"</definedName>
    <definedName name="IQ_EST_CASH_OPER_SURPRISE_PERCENT_CIQ" hidden="1">"c4774"</definedName>
    <definedName name="IQ_EST_CFPS_DIFF" hidden="1">"c1871"</definedName>
    <definedName name="IQ_EST_CFPS_DIFF_CIQ" hidden="1">"c3723"</definedName>
    <definedName name="IQ_EST_CFPS_DIFF_THOM" hidden="1">"c5188"</definedName>
    <definedName name="IQ_EST_CFPS_GROWTH_1YR" hidden="1">"c1774"</definedName>
    <definedName name="IQ_EST_CFPS_GROWTH_1YR_CIQ" hidden="1">"c3709"</definedName>
    <definedName name="IQ_EST_CFPS_GROWTH_1YR_THOM" hidden="1">"c5174"</definedName>
    <definedName name="IQ_EST_CFPS_GROWTH_2YR" hidden="1">"c1775"</definedName>
    <definedName name="IQ_EST_CFPS_GROWTH_2YR_CIQ" hidden="1">"c3710"</definedName>
    <definedName name="IQ_EST_CFPS_GROWTH_2YR_THOM" hidden="1">"c5175"</definedName>
    <definedName name="IQ_EST_CFPS_GROWTH_Q_1YR" hidden="1">"c1776"</definedName>
    <definedName name="IQ_EST_CFPS_GROWTH_Q_1YR_CIQ" hidden="1">"c3711"</definedName>
    <definedName name="IQ_EST_CFPS_GROWTH_Q_1YR_THOM" hidden="1">"c5176"</definedName>
    <definedName name="IQ_EST_CFPS_SEQ_GROWTH_Q" hidden="1">"c1777"</definedName>
    <definedName name="IQ_EST_CFPS_SEQ_GROWTH_Q_CIQ" hidden="1">"c3712"</definedName>
    <definedName name="IQ_EST_CFPS_SEQ_GROWTH_Q_THOM" hidden="1">"c5177"</definedName>
    <definedName name="IQ_EST_CFPS_SURPRISE_PERCENT" hidden="1">"c1872"</definedName>
    <definedName name="IQ_EST_CFPS_SURPRISE_PERCENT_CIQ" hidden="1">"c3724"</definedName>
    <definedName name="IQ_EST_CFPS_SURPRISE_PERCENT_THOM" hidden="1">"c5189"</definedName>
    <definedName name="IQ_EST_CURRENCY" hidden="1">"c2140"</definedName>
    <definedName name="IQ_EST_CURRENCY_CIQ" hidden="1">"c4769"</definedName>
    <definedName name="IQ_EST_CURRENCY_REUT" hidden="1">"c5437"</definedName>
    <definedName name="IQ_EST_CURRENCY_THOM" hidden="1">"c5280"</definedName>
    <definedName name="IQ_EST_DATE" hidden="1">"c1634"</definedName>
    <definedName name="IQ_EST_DATE_CIQ" hidden="1">"c4770"</definedName>
    <definedName name="IQ_EST_DATE_REUT" hidden="1">"c5438"</definedName>
    <definedName name="IQ_EST_DATE_THOM" hidden="1">"c5281"</definedName>
    <definedName name="IQ_EST_DISTRIBUTABLE_CASH_DIFF" hidden="1">"c4276"</definedName>
    <definedName name="IQ_EST_DISTRIBUTABLE_CASH_DIFF_CIQ" hidden="1">"c4801"</definedName>
    <definedName name="IQ_EST_DISTRIBUTABLE_CASH_GROWTH_1YR" hidden="1">"c4413"</definedName>
    <definedName name="IQ_EST_DISTRIBUTABLE_CASH_GROWTH_1YR_CIQ" hidden="1">"c4938"</definedName>
    <definedName name="IQ_EST_DISTRIBUTABLE_CASH_GROWTH_2YR" hidden="1">"c4414"</definedName>
    <definedName name="IQ_EST_DISTRIBUTABLE_CASH_GROWTH_2YR_CIQ" hidden="1">"c4939"</definedName>
    <definedName name="IQ_EST_DISTRIBUTABLE_CASH_GROWTH_Q_1YR" hidden="1">"c4415"</definedName>
    <definedName name="IQ_EST_DISTRIBUTABLE_CASH_GROWTH_Q_1YR_CIQ" hidden="1">"c4940"</definedName>
    <definedName name="IQ_EST_DISTRIBUTABLE_CASH_SEQ_GROWTH_Q" hidden="1">"c4416"</definedName>
    <definedName name="IQ_EST_DISTRIBUTABLE_CASH_SEQ_GROWTH_Q_CIQ" hidden="1">"c4941"</definedName>
    <definedName name="IQ_EST_DISTRIBUTABLE_CASH_SHARE_DIFF" hidden="1">"c4284"</definedName>
    <definedName name="IQ_EST_DISTRIBUTABLE_CASH_SHARE_DIFF_CIQ" hidden="1">"c4809"</definedName>
    <definedName name="IQ_EST_DISTRIBUTABLE_CASH_SHARE_GROWTH_1YR" hidden="1">"c4417"</definedName>
    <definedName name="IQ_EST_DISTRIBUTABLE_CASH_SHARE_GROWTH_1YR_CIQ" hidden="1">"c4942"</definedName>
    <definedName name="IQ_EST_DISTRIBUTABLE_CASH_SHARE_GROWTH_2YR" hidden="1">"c4418"</definedName>
    <definedName name="IQ_EST_DISTRIBUTABLE_CASH_SHARE_GROWTH_2YR_CIQ" hidden="1">"c4943"</definedName>
    <definedName name="IQ_EST_DISTRIBUTABLE_CASH_SHARE_GROWTH_Q_1YR" hidden="1">"c4419"</definedName>
    <definedName name="IQ_EST_DISTRIBUTABLE_CASH_SHARE_GROWTH_Q_1YR_CIQ" hidden="1">"c4944"</definedName>
    <definedName name="IQ_EST_DISTRIBUTABLE_CASH_SHARE_SEQ_GROWTH_Q" hidden="1">"c4420"</definedName>
    <definedName name="IQ_EST_DISTRIBUTABLE_CASH_SHARE_SEQ_GROWTH_Q_CIQ" hidden="1">"c4945"</definedName>
    <definedName name="IQ_EST_DISTRIBUTABLE_CASH_SHARE_SURPRISE_PERCENT" hidden="1">"c4293"</definedName>
    <definedName name="IQ_EST_DISTRIBUTABLE_CASH_SHARE_SURPRISE_PERCENT_CIQ" hidden="1">"c4818"</definedName>
    <definedName name="IQ_EST_DISTRIBUTABLE_CASH_SURPRISE_PERCENT" hidden="1">"c4295"</definedName>
    <definedName name="IQ_EST_DISTRIBUTABLE_CASH_SURPRISE_PERCENT_CIQ" hidden="1">"c4820"</definedName>
    <definedName name="IQ_EST_DPS_DIFF" hidden="1">"c1873"</definedName>
    <definedName name="IQ_EST_DPS_DIFF_CIQ" hidden="1">"c3725"</definedName>
    <definedName name="IQ_EST_DPS_DIFF_THOM" hidden="1">"c5190"</definedName>
    <definedName name="IQ_EST_DPS_GROWTH_1YR" hidden="1">"c1778"</definedName>
    <definedName name="IQ_EST_DPS_GROWTH_1YR_CIQ" hidden="1">"c3713"</definedName>
    <definedName name="IQ_EST_DPS_GROWTH_1YR_THOM" hidden="1">"c5178"</definedName>
    <definedName name="IQ_EST_DPS_GROWTH_2YR" hidden="1">"c1779"</definedName>
    <definedName name="IQ_EST_DPS_GROWTH_2YR_CIQ" hidden="1">"c3714"</definedName>
    <definedName name="IQ_EST_DPS_GROWTH_2YR_THOM" hidden="1">"c5179"</definedName>
    <definedName name="IQ_EST_DPS_GROWTH_Q_1YR" hidden="1">"c1780"</definedName>
    <definedName name="IQ_EST_DPS_GROWTH_Q_1YR_CIQ" hidden="1">"c3715"</definedName>
    <definedName name="IQ_EST_DPS_GROWTH_Q_1YR_THOM" hidden="1">"c5180"</definedName>
    <definedName name="IQ_EST_DPS_SEQ_GROWTH_Q" hidden="1">"c1781"</definedName>
    <definedName name="IQ_EST_DPS_SEQ_GROWTH_Q_CIQ" hidden="1">"c3716"</definedName>
    <definedName name="IQ_EST_DPS_SEQ_GROWTH_Q_THOM" hidden="1">"c5181"</definedName>
    <definedName name="IQ_EST_DPS_SURPRISE_PERCENT" hidden="1">"c1874"</definedName>
    <definedName name="IQ_EST_DPS_SURPRISE_PERCENT_CIQ" hidden="1">"c3726"</definedName>
    <definedName name="IQ_EST_DPS_SURPRISE_PERCENT_THOM" hidden="1">"c5191"</definedName>
    <definedName name="IQ_EST_EBIT_DIFF" hidden="1">"c1875"</definedName>
    <definedName name="IQ_EST_EBIT_DIFF_CIQ" hidden="1">"c4747"</definedName>
    <definedName name="IQ_EST_EBIT_DIFF_THOM" hidden="1">"c5192"</definedName>
    <definedName name="IQ_EST_EBIT_GW_DIFF" hidden="1">"c4304"</definedName>
    <definedName name="IQ_EST_EBIT_GW_DIFF_CIQ" hidden="1">"c4829"</definedName>
    <definedName name="IQ_EST_EBIT_GW_SURPRISE_PERCENT" hidden="1">"c4313"</definedName>
    <definedName name="IQ_EST_EBIT_GW_SURPRISE_PERCENT_CIQ" hidden="1">"c4838"</definedName>
    <definedName name="IQ_EST_EBIT_SBC_DIFF" hidden="1">"c4314"</definedName>
    <definedName name="IQ_EST_EBIT_SBC_DIFF_CIQ" hidden="1">"c4839"</definedName>
    <definedName name="IQ_EST_EBIT_SBC_GW_DIFF" hidden="1">"c4318"</definedName>
    <definedName name="IQ_EST_EBIT_SBC_GW_DIFF_CIQ" hidden="1">"c4843"</definedName>
    <definedName name="IQ_EST_EBIT_SBC_GW_SURPRISE_PERCENT" hidden="1">"c4327"</definedName>
    <definedName name="IQ_EST_EBIT_SBC_GW_SURPRISE_PERCENT_CIQ" hidden="1">"c4852"</definedName>
    <definedName name="IQ_EST_EBIT_SBC_SURPRISE_PERCENT" hidden="1">"c4333"</definedName>
    <definedName name="IQ_EST_EBIT_SBC_SURPRISE_PERCENT_CIQ" hidden="1">"c4858"</definedName>
    <definedName name="IQ_EST_EBIT_SURPRISE_PERCENT" hidden="1">"c1876"</definedName>
    <definedName name="IQ_EST_EBIT_SURPRISE_PERCENT_CIQ" hidden="1">"c4748"</definedName>
    <definedName name="IQ_EST_EBIT_SURPRISE_PERCENT_THOM" hidden="1">"c5193"</definedName>
    <definedName name="IQ_EST_EBITDA_DIFF" hidden="1">"c1867"</definedName>
    <definedName name="IQ_EST_EBITDA_DIFF_CIQ" hidden="1">"c3719"</definedName>
    <definedName name="IQ_EST_EBITDA_DIFF_THOM" hidden="1">"c5184"</definedName>
    <definedName name="IQ_EST_EBITDA_GROWTH_1YR" hidden="1">"c1766"</definedName>
    <definedName name="IQ_EST_EBITDA_GROWTH_1YR_CIQ" hidden="1">"c3695"</definedName>
    <definedName name="IQ_EST_EBITDA_GROWTH_1YR_THOM" hidden="1">"c5161"</definedName>
    <definedName name="IQ_EST_EBITDA_GROWTH_2YR" hidden="1">"c1767"</definedName>
    <definedName name="IQ_EST_EBITDA_GROWTH_2YR_CIQ" hidden="1">"c3696"</definedName>
    <definedName name="IQ_EST_EBITDA_GROWTH_2YR_THOM" hidden="1">"c5162"</definedName>
    <definedName name="IQ_EST_EBITDA_GROWTH_Q_1YR" hidden="1">"c1768"</definedName>
    <definedName name="IQ_EST_EBITDA_GROWTH_Q_1YR_CIQ" hidden="1">"c3697"</definedName>
    <definedName name="IQ_EST_EBITDA_GROWTH_Q_1YR_THOM" hidden="1">"c5163"</definedName>
    <definedName name="IQ_EST_EBITDA_SBC_DIFF" hidden="1">"c4335"</definedName>
    <definedName name="IQ_EST_EBITDA_SBC_DIFF_CIQ" hidden="1">"c4860"</definedName>
    <definedName name="IQ_EST_EBITDA_SBC_SURPRISE_PERCENT" hidden="1">"c4344"</definedName>
    <definedName name="IQ_EST_EBITDA_SBC_SURPRISE_PERCENT_CIQ" hidden="1">"c4869"</definedName>
    <definedName name="IQ_EST_EBITDA_SEQ_GROWTH_Q" hidden="1">"c1769"</definedName>
    <definedName name="IQ_EST_EBITDA_SEQ_GROWTH_Q_CIQ" hidden="1">"c3698"</definedName>
    <definedName name="IQ_EST_EBITDA_SEQ_GROWTH_Q_THOM" hidden="1">"c5164"</definedName>
    <definedName name="IQ_EST_EBITDA_SURPRISE_PERCENT" hidden="1">"c1868"</definedName>
    <definedName name="IQ_EST_EBITDA_SURPRISE_PERCENT_CIQ" hidden="1">"c3720"</definedName>
    <definedName name="IQ_EST_EBITDA_SURPRISE_PERCENT_THOM" hidden="1">"c5185"</definedName>
    <definedName name="IQ_EST_EBT_SBC_DIFF" hidden="1">"c4348"</definedName>
    <definedName name="IQ_EST_EBT_SBC_DIFF_CIQ" hidden="1">"c4873"</definedName>
    <definedName name="IQ_EST_EBT_SBC_GW_DIFF" hidden="1">"c4352"</definedName>
    <definedName name="IQ_EST_EBT_SBC_GW_DIFF_CIQ" hidden="1">"c4877"</definedName>
    <definedName name="IQ_EST_EBT_SBC_GW_SURPRISE_PERCENT" hidden="1">"c4361"</definedName>
    <definedName name="IQ_EST_EBT_SBC_GW_SURPRISE_PERCENT_CIQ" hidden="1">"c4886"</definedName>
    <definedName name="IQ_EST_EBT_SBC_SURPRISE_PERCENT" hidden="1">"c4367"</definedName>
    <definedName name="IQ_EST_EBT_SBC_SURPRISE_PERCENT_CIQ" hidden="1">"c4892"</definedName>
    <definedName name="IQ_EST_EPS_DIFF" hidden="1">"c1864"</definedName>
    <definedName name="IQ_EST_EPS_DIFF_CIQ" hidden="1">"c4999"</definedName>
    <definedName name="IQ_EST_EPS_DIFF_THOM" hidden="1">"c5295"</definedName>
    <definedName name="IQ_EST_EPS_GROWTH_1YR" hidden="1">"c1636"</definedName>
    <definedName name="IQ_EST_EPS_GROWTH_1YR_CIQ" hidden="1">"c3628"</definedName>
    <definedName name="IQ_EST_EPS_GROWTH_1YR_REUT" hidden="1">"c3646"</definedName>
    <definedName name="IQ_EST_EPS_GROWTH_1YR_THOM" hidden="1">"c3664"</definedName>
    <definedName name="IQ_EST_EPS_GROWTH_2YR" hidden="1">"c1637"</definedName>
    <definedName name="IQ_EST_EPS_GROWTH_2YR_CIQ" hidden="1">"c3689"</definedName>
    <definedName name="IQ_EST_EPS_GROWTH_2YR_THOM" hidden="1">"c5154"</definedName>
    <definedName name="IQ_EST_EPS_GROWTH_5YR" hidden="1">"c1655"</definedName>
    <definedName name="IQ_EST_EPS_GROWTH_5YR_BOTTOM_UP" hidden="1">"c5487"</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HIGH_THOM" hidden="1">"c5101"</definedName>
    <definedName name="IQ_EST_EPS_GROWTH_5YR_LOW" hidden="1">"c1658"</definedName>
    <definedName name="IQ_EST_EPS_GROWTH_5YR_LOW_CIQ" hidden="1">"c4664"</definedName>
    <definedName name="IQ_EST_EPS_GROWTH_5YR_LOW_THOM" hidden="1">"c5102"</definedName>
    <definedName name="IQ_EST_EPS_GROWTH_5YR_MEDIAN" hidden="1">"c1656"</definedName>
    <definedName name="IQ_EST_EPS_GROWTH_5YR_MEDIAN_CIQ" hidden="1">"c5480"</definedName>
    <definedName name="IQ_EST_EPS_GROWTH_5YR_MEDIAN_THOM" hidden="1">"c5100"</definedName>
    <definedName name="IQ_EST_EPS_GROWTH_5YR_NUM" hidden="1">"c1659"</definedName>
    <definedName name="IQ_EST_EPS_GROWTH_5YR_NUM_CIQ" hidden="1">"c4665"</definedName>
    <definedName name="IQ_EST_EPS_GROWTH_5YR_NUM_THOM" hidden="1">"c5103"</definedName>
    <definedName name="IQ_EST_EPS_GROWTH_5YR_REUT" hidden="1">"c3633"</definedName>
    <definedName name="IQ_EST_EPS_GROWTH_5YR_STDDEV" hidden="1">"c1660"</definedName>
    <definedName name="IQ_EST_EPS_GROWTH_5YR_STDDEV_CIQ" hidden="1">"c4666"</definedName>
    <definedName name="IQ_EST_EPS_GROWTH_5YR_STDDEV_THOM" hidden="1">"c5104"</definedName>
    <definedName name="IQ_EST_EPS_GROWTH_5YR_THOM" hidden="1">"c3651"</definedName>
    <definedName name="IQ_EST_EPS_GROWTH_Q_1YR" hidden="1">"c1641"</definedName>
    <definedName name="IQ_EST_EPS_GROWTH_Q_1YR_CIQ" hidden="1">"c4744"</definedName>
    <definedName name="IQ_EST_EPS_GROWTH_Q_1YR_REUT" hidden="1">"c5410"</definedName>
    <definedName name="IQ_EST_EPS_GROWTH_Q_1YR_THOM" hidden="1">"c5155"</definedName>
    <definedName name="IQ_EST_EPS_GW_DIFF" hidden="1">"c1891"</definedName>
    <definedName name="IQ_EST_EPS_GW_DIFF_CIQ" hidden="1">"c4761"</definedName>
    <definedName name="IQ_EST_EPS_GW_DIFF_REUT" hidden="1">"c5429"</definedName>
    <definedName name="IQ_EST_EPS_GW_DIFF_THOM" hidden="1">"c5200"</definedName>
    <definedName name="IQ_EST_EPS_GW_SURPRISE_PERCENT" hidden="1">"c1892"</definedName>
    <definedName name="IQ_EST_EPS_GW_SURPRISE_PERCENT_CIQ" hidden="1">"c4762"</definedName>
    <definedName name="IQ_EST_EPS_GW_SURPRISE_PERCENT_REUT" hidden="1">"c5430"</definedName>
    <definedName name="IQ_EST_EPS_GW_SURPRISE_PERCENT_THOM" hidden="1">"c5201"</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DIFF_THOM" hidden="1">"c5202"</definedName>
    <definedName name="IQ_EST_EPS_REPORT_SURPRISE_PERCENT" hidden="1">"c1894"</definedName>
    <definedName name="IQ_EST_EPS_REPORT_SURPRISE_PERCENT_CIQ" hidden="1">"c4764"</definedName>
    <definedName name="IQ_EST_EPS_REPORT_SURPRISE_PERCENT_REUT" hidden="1">"c5432"</definedName>
    <definedName name="IQ_EST_EPS_REPORT_SURPRISE_PERCENT_THOM" hidden="1">"c5203"</definedName>
    <definedName name="IQ_EST_EPS_SBC_DIFF" hidden="1">"c4374"</definedName>
    <definedName name="IQ_EST_EPS_SBC_DIFF_CIQ" hidden="1">"c4899"</definedName>
    <definedName name="IQ_EST_EPS_SBC_GW_DIFF" hidden="1">"c4378"</definedName>
    <definedName name="IQ_EST_EPS_SBC_GW_DIFF_CIQ" hidden="1">"c4903"</definedName>
    <definedName name="IQ_EST_EPS_SBC_GW_SURPRISE_PERCENT" hidden="1">"c4387"</definedName>
    <definedName name="IQ_EST_EPS_SBC_GW_SURPRISE_PERCENT_CIQ" hidden="1">"c4912"</definedName>
    <definedName name="IQ_EST_EPS_SBC_SURPRISE_PERCENT" hidden="1">"c4393"</definedName>
    <definedName name="IQ_EST_EPS_SBC_SURPRISE_PERCENT_CIQ" hidden="1">"c4918"</definedName>
    <definedName name="IQ_EST_EPS_SEQ_GROWTH_Q" hidden="1">"c1764"</definedName>
    <definedName name="IQ_EST_EPS_SEQ_GROWTH_Q_CIQ" hidden="1">"c3690"</definedName>
    <definedName name="IQ_EST_EPS_SEQ_GROWTH_Q_THOM" hidden="1">"c5156"</definedName>
    <definedName name="IQ_EST_EPS_SURPRISE" hidden="1">"c1635"</definedName>
    <definedName name="IQ_EST_EPS_SURPRISE_PERCENT" hidden="1">"c1635"</definedName>
    <definedName name="IQ_EST_EPS_SURPRISE_PERCENT_CIQ" hidden="1">"c5000"</definedName>
    <definedName name="IQ_EST_EPS_SURPRISE_PERCENT_THOM" hidden="1">"c5296"</definedName>
    <definedName name="IQ_EST_FFO_ADJ_DIFF" hidden="1">"c4433"</definedName>
    <definedName name="IQ_EST_FFO_ADJ_DIFF_CIQ" hidden="1">"c4958"</definedName>
    <definedName name="IQ_EST_FFO_ADJ_GROWTH_1YR" hidden="1">"c4421"</definedName>
    <definedName name="IQ_EST_FFO_ADJ_GROWTH_1YR_CIQ" hidden="1">"c4946"</definedName>
    <definedName name="IQ_EST_FFO_ADJ_GROWTH_2YR" hidden="1">"c4422"</definedName>
    <definedName name="IQ_EST_FFO_ADJ_GROWTH_2YR_CIQ" hidden="1">"c4947"</definedName>
    <definedName name="IQ_EST_FFO_ADJ_GROWTH_Q_1YR" hidden="1">"c4423"</definedName>
    <definedName name="IQ_EST_FFO_ADJ_GROWTH_Q_1YR_CIQ" hidden="1">"c4948"</definedName>
    <definedName name="IQ_EST_FFO_ADJ_SEQ_GROWTH_Q" hidden="1">"c4424"</definedName>
    <definedName name="IQ_EST_FFO_ADJ_SEQ_GROWTH_Q_CIQ" hidden="1">"c4949"</definedName>
    <definedName name="IQ_EST_FFO_ADJ_SURPRISE_PERCENT" hidden="1">"c4442"</definedName>
    <definedName name="IQ_EST_FFO_ADJ_SURPRISE_PERCENT_CIQ" hidden="1">"c4967"</definedName>
    <definedName name="IQ_EST_FFO_DIFF" hidden="1">"c1869"</definedName>
    <definedName name="IQ_EST_FFO_DIFF_CIQ" hidden="1">"c3721"</definedName>
    <definedName name="IQ_EST_FFO_DIFF_THOM" hidden="1">"c5186"</definedName>
    <definedName name="IQ_EST_FFO_GROWTH_1YR" hidden="1">"c1770"</definedName>
    <definedName name="IQ_EST_FFO_GROWTH_1YR_CIQ" hidden="1">"c3705"</definedName>
    <definedName name="IQ_EST_FFO_GROWTH_1YR_THOM" hidden="1">"c5170"</definedName>
    <definedName name="IQ_EST_FFO_GROWTH_2YR" hidden="1">"c1771"</definedName>
    <definedName name="IQ_EST_FFO_GROWTH_2YR_CIQ" hidden="1">"c3706"</definedName>
    <definedName name="IQ_EST_FFO_GROWTH_2YR_THOM" hidden="1">"c5171"</definedName>
    <definedName name="IQ_EST_FFO_GROWTH_Q_1YR" hidden="1">"c1772"</definedName>
    <definedName name="IQ_EST_FFO_GROWTH_Q_1YR_CIQ" hidden="1">"c3707"</definedName>
    <definedName name="IQ_EST_FFO_GROWTH_Q_1YR_THOM" hidden="1">"c5172"</definedName>
    <definedName name="IQ_EST_FFO_SEQ_GROWTH_Q" hidden="1">"c1773"</definedName>
    <definedName name="IQ_EST_FFO_SEQ_GROWTH_Q_CIQ" hidden="1">"c3708"</definedName>
    <definedName name="IQ_EST_FFO_SEQ_GROWTH_Q_THOM" hidden="1">"c5173"</definedName>
    <definedName name="IQ_EST_FFO_SHARE_DIFF" hidden="1">"c4444"</definedName>
    <definedName name="IQ_EST_FFO_SHARE_DIFF_CIQ" hidden="1">"c4969"</definedName>
    <definedName name="IQ_EST_FFO_SHARE_GROWTH_1YR" hidden="1">"c4425"</definedName>
    <definedName name="IQ_EST_FFO_SHARE_GROWTH_1YR_CIQ" hidden="1">"c4950"</definedName>
    <definedName name="IQ_EST_FFO_SHARE_GROWTH_2YR" hidden="1">"c4426"</definedName>
    <definedName name="IQ_EST_FFO_SHARE_GROWTH_2YR_CIQ" hidden="1">"c4951"</definedName>
    <definedName name="IQ_EST_FFO_SHARE_GROWTH_Q_1YR" hidden="1">"c4427"</definedName>
    <definedName name="IQ_EST_FFO_SHARE_GROWTH_Q_1YR_CIQ" hidden="1">"c4952"</definedName>
    <definedName name="IQ_EST_FFO_SHARE_SEQ_GROWTH_Q" hidden="1">"c4428"</definedName>
    <definedName name="IQ_EST_FFO_SHARE_SEQ_GROWTH_Q_CIQ" hidden="1">"c4953"</definedName>
    <definedName name="IQ_EST_FFO_SHARE_SURPRISE_PERCENT" hidden="1">"c4453"</definedName>
    <definedName name="IQ_EST_FFO_SHARE_SURPRISE_PERCENT_CIQ" hidden="1">"c4982"</definedName>
    <definedName name="IQ_EST_FFO_SURPRISE_PERCENT" hidden="1">"c1870"</definedName>
    <definedName name="IQ_EST_FFO_SURPRISE_PERCENT_CIQ" hidden="1">"c3722"</definedName>
    <definedName name="IQ_EST_FFO_SURPRISE_PERCENT_THOM" hidden="1">"c5187"</definedName>
    <definedName name="IQ_EST_FOOTNOTE" hidden="1">"c4540"</definedName>
    <definedName name="IQ_EST_FOOTNOTE_CIQ" hidden="1">"c12022"</definedName>
    <definedName name="IQ_EST_FOOTNOTE_THOM" hidden="1">"c5313"</definedName>
    <definedName name="IQ_EST_MAINT_CAPEX_DIFF" hidden="1">"c4456"</definedName>
    <definedName name="IQ_EST_MAINT_CAPEX_DIFF_CIQ" hidden="1">"c4985"</definedName>
    <definedName name="IQ_EST_MAINT_CAPEX_GROWTH_1YR" hidden="1">"c4429"</definedName>
    <definedName name="IQ_EST_MAINT_CAPEX_GROWTH_1YR_CIQ" hidden="1">"c4954"</definedName>
    <definedName name="IQ_EST_MAINT_CAPEX_GROWTH_2YR" hidden="1">"c4430"</definedName>
    <definedName name="IQ_EST_MAINT_CAPEX_GROWTH_2YR_CIQ" hidden="1">"c4955"</definedName>
    <definedName name="IQ_EST_MAINT_CAPEX_GROWTH_Q_1YR" hidden="1">"c4431"</definedName>
    <definedName name="IQ_EST_MAINT_CAPEX_GROWTH_Q_1YR_CIQ" hidden="1">"c4956"</definedName>
    <definedName name="IQ_EST_MAINT_CAPEX_SEQ_GROWTH_Q" hidden="1">"c4432"</definedName>
    <definedName name="IQ_EST_MAINT_CAPEX_SEQ_GROWTH_Q_CIQ" hidden="1">"c4957"</definedName>
    <definedName name="IQ_EST_MAINT_CAPEX_SURPRISE_PERCENT" hidden="1">"c4465"</definedName>
    <definedName name="IQ_EST_MAINT_CAPEX_SURPRISE_PERCENT_CIQ" hidden="1">"c5003"</definedName>
    <definedName name="IQ_EST_NAV_DIFF" hidden="1">"c1895"</definedName>
    <definedName name="IQ_EST_NAV_SHARE_SURPRISE_PERCENT" hidden="1">"c1896"</definedName>
    <definedName name="IQ_EST_NAV_SURPRISE_PERCENT" hidden="1">"c1896"</definedName>
    <definedName name="IQ_EST_NET_DEBT_DIFF" hidden="1">"c4466"</definedName>
    <definedName name="IQ_EST_NET_DEBT_DIFF_CIQ" hidden="1">"c5004"</definedName>
    <definedName name="IQ_EST_NET_DEBT_SURPRISE_PERCENT" hidden="1">"c4468"</definedName>
    <definedName name="IQ_EST_NET_DEBT_SURPRISE_PERCENT_CIQ" hidden="1">"c5006"</definedName>
    <definedName name="IQ_EST_NI_DIFF" hidden="1">"c1885"</definedName>
    <definedName name="IQ_EST_NI_DIFF_CIQ" hidden="1">"c4755"</definedName>
    <definedName name="IQ_EST_NI_DIFF_THOM" hidden="1">"c5198"</definedName>
    <definedName name="IQ_EST_NI_GW_DIFF" hidden="1">"c1887"</definedName>
    <definedName name="IQ_EST_NI_GW_DIFF_CIQ" hidden="1">"c4757"</definedName>
    <definedName name="IQ_EST_NI_GW_SURPRISE_PERCENT" hidden="1">"c1888"</definedName>
    <definedName name="IQ_EST_NI_GW_SURPRISE_PERCENT_CIQ" hidden="1">"c4758"</definedName>
    <definedName name="IQ_EST_NI_REPORT_DIFF" hidden="1">"c1889"</definedName>
    <definedName name="IQ_EST_NI_REPORT_DIFF_CIQ" hidden="1">"c4759"</definedName>
    <definedName name="IQ_EST_NI_REPORT_SURPRISE_PERCENT" hidden="1">"c1890"</definedName>
    <definedName name="IQ_EST_NI_REPORT_SURPRISE_PERCENT_CIQ" hidden="1">"c4760"</definedName>
    <definedName name="IQ_EST_NI_SBC_DIFF" hidden="1">"c4472"</definedName>
    <definedName name="IQ_EST_NI_SBC_DIFF_CIQ" hidden="1">"c5010"</definedName>
    <definedName name="IQ_EST_NI_SBC_GW_DIFF" hidden="1">"c4476"</definedName>
    <definedName name="IQ_EST_NI_SBC_GW_DIFF_CIQ" hidden="1">"c5014"</definedName>
    <definedName name="IQ_EST_NI_SBC_GW_SURPRISE_PERCENT" hidden="1">"c4485"</definedName>
    <definedName name="IQ_EST_NI_SBC_GW_SURPRISE_PERCENT_CIQ" hidden="1">"c5023"</definedName>
    <definedName name="IQ_EST_NI_SBC_SURPRISE_PERCENT" hidden="1">"c4491"</definedName>
    <definedName name="IQ_EST_NI_SBC_SURPRISE_PERCENT_CIQ" hidden="1">"c5029"</definedName>
    <definedName name="IQ_EST_NI_SURPRISE_PERCENT" hidden="1">"c1886"</definedName>
    <definedName name="IQ_EST_NI_SURPRISE_PERCENT_CIQ" hidden="1">"c4756"</definedName>
    <definedName name="IQ_EST_NI_SURPRISE_PERCENT_THOM" hidden="1">"c5199"</definedName>
    <definedName name="IQ_EST_NUM_BUY" hidden="1">"c1759"</definedName>
    <definedName name="IQ_EST_NUM_HIGH_REC" hidden="1">"c5649"</definedName>
    <definedName name="IQ_EST_NUM_HIGH_REC_CIQ" hidden="1">"c3701"</definedName>
    <definedName name="IQ_EST_NUM_HIGH_REC_THOM" hidden="1">"c5166"</definedName>
    <definedName name="IQ_EST_NUM_HIGHEST_REC" hidden="1">"c5648"</definedName>
    <definedName name="IQ_EST_NUM_HIGHEST_REC_CIQ" hidden="1">"c3700"</definedName>
    <definedName name="IQ_EST_NUM_HIGHEST_REC_THOM" hidden="1">"c5165"</definedName>
    <definedName name="IQ_EST_NUM_HOLD" hidden="1">"c1761"</definedName>
    <definedName name="IQ_EST_NUM_LOW_REC" hidden="1">"c5651"</definedName>
    <definedName name="IQ_EST_NUM_LOW_REC_CIQ" hidden="1">"c3703"</definedName>
    <definedName name="IQ_EST_NUM_LOW_REC_THOM" hidden="1">"c5168"</definedName>
    <definedName name="IQ_EST_NUM_LOWEST_REC" hidden="1">"c5652"</definedName>
    <definedName name="IQ_EST_NUM_LOWEST_REC_CIQ" hidden="1">"c3704"</definedName>
    <definedName name="IQ_EST_NUM_LOWEST_REC_THOM" hidden="1">"c5169"</definedName>
    <definedName name="IQ_EST_NUM_NEUTRAL_REC" hidden="1">"c5650"</definedName>
    <definedName name="IQ_EST_NUM_NEUTRAL_REC_CIQ" hidden="1">"c3702"</definedName>
    <definedName name="IQ_EST_NUM_NEUTRAL_REC_THOM" hidden="1">"c5167"</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CIQ" hidden="1">"c12017"</definedName>
    <definedName name="IQ_EST_OPER_INC_DIFF_THOM" hidden="1">"c5194"</definedName>
    <definedName name="IQ_EST_OPER_INC_SURPRISE_PERCENT" hidden="1">"c1878"</definedName>
    <definedName name="IQ_EST_OPER_INC_SURPRISE_PERCENT_CIQ" hidden="1">"c12018"</definedName>
    <definedName name="IQ_EST_OPER_INC_SURPRISE_PERCENT_THOM" hidden="1">"c5195"</definedName>
    <definedName name="IQ_EST_PRE_TAX_DIFF" hidden="1">"c1879"</definedName>
    <definedName name="IQ_EST_PRE_TAX_DIFF_CIQ" hidden="1">"c4749"</definedName>
    <definedName name="IQ_EST_PRE_TAX_DIFF_THOM" hidden="1">"c5196"</definedName>
    <definedName name="IQ_EST_PRE_TAX_GW_DIFF" hidden="1">"c1881"</definedName>
    <definedName name="IQ_EST_PRE_TAX_GW_DIFF_CIQ" hidden="1">"c4751"</definedName>
    <definedName name="IQ_EST_PRE_TAX_GW_SURPRISE_PERCENT" hidden="1">"c1882"</definedName>
    <definedName name="IQ_EST_PRE_TAX_GW_SURPRISE_PERCENT_CIQ" hidden="1">"c4752"</definedName>
    <definedName name="IQ_EST_PRE_TAX_REPORT_DIFF" hidden="1">"c1883"</definedName>
    <definedName name="IQ_EST_PRE_TAX_REPORT_DIFF_CIQ" hidden="1">"c4753"</definedName>
    <definedName name="IQ_EST_PRE_TAX_REPORT_SURPRISE_PERCENT" hidden="1">"c1884"</definedName>
    <definedName name="IQ_EST_PRE_TAX_REPORT_SURPRISE_PERCENT_CIQ" hidden="1">"c4754"</definedName>
    <definedName name="IQ_EST_PRE_TAX_SURPRISE_PERCENT" hidden="1">"c1880"</definedName>
    <definedName name="IQ_EST_PRE_TAX_SURPRISE_PERCENT_CIQ" hidden="1">"c4750"</definedName>
    <definedName name="IQ_EST_PRE_TAX_SURPRISE_PERCENT_THOM" hidden="1">"c5197"</definedName>
    <definedName name="IQ_EST_RECURRING_PROFIT_SHARE_DIFF" hidden="1">"c4505"</definedName>
    <definedName name="IQ_EST_RECURRING_PROFIT_SHARE_DIFF_CIQ" hidden="1">"c5043"</definedName>
    <definedName name="IQ_EST_RECURRING_PROFIT_SHARE_SURPRISE_PERCENT" hidden="1">"c4515"</definedName>
    <definedName name="IQ_EST_RECURRING_PROFIT_SHARE_SURPRISE_PERCENT_CIQ" hidden="1">"c5053"</definedName>
    <definedName name="IQ_EST_REV_DIFF" hidden="1">"c1865"</definedName>
    <definedName name="IQ_EST_REV_DIFF_CIQ" hidden="1">"c3717"</definedName>
    <definedName name="IQ_EST_REV_DIFF_THOM" hidden="1">"c5182"</definedName>
    <definedName name="IQ_EST_REV_GROWTH_1YR" hidden="1">"c1638"</definedName>
    <definedName name="IQ_EST_REV_GROWTH_1YR_CIQ" hidden="1">"c3691"</definedName>
    <definedName name="IQ_EST_REV_GROWTH_1YR_THOM" hidden="1">"c5157"</definedName>
    <definedName name="IQ_EST_REV_GROWTH_2YR" hidden="1">"c1639"</definedName>
    <definedName name="IQ_EST_REV_GROWTH_2YR_CIQ" hidden="1">"c3692"</definedName>
    <definedName name="IQ_EST_REV_GROWTH_2YR_THOM" hidden="1">"c5158"</definedName>
    <definedName name="IQ_EST_REV_GROWTH_Q_1YR" hidden="1">"c1640"</definedName>
    <definedName name="IQ_EST_REV_GROWTH_Q_1YR_CIQ" hidden="1">"c3693"</definedName>
    <definedName name="IQ_EST_REV_GROWTH_Q_1YR_THOM" hidden="1">"c5159"</definedName>
    <definedName name="IQ_EST_REV_SEQ_GROWTH_Q" hidden="1">"c1765"</definedName>
    <definedName name="IQ_EST_REV_SEQ_GROWTH_Q_CIQ" hidden="1">"c3694"</definedName>
    <definedName name="IQ_EST_REV_SEQ_GROWTH_Q_THOM" hidden="1">"c5160"</definedName>
    <definedName name="IQ_EST_REV_SURPRISE_PERCENT" hidden="1">"c1866"</definedName>
    <definedName name="IQ_EST_REV_SURPRISE_PERCENT_CIQ" hidden="1">"c3718"</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S_AP" hidden="1">"c8875"</definedName>
    <definedName name="IQ_EXPENSES_AP_ABS" hidden="1">"c8894"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ADJ_ACT_OR_EST_CIQ" hidden="1">"c4960"</definedName>
    <definedName name="IQ_FFO_ADJ_EST" hidden="1">"c4434"</definedName>
    <definedName name="IQ_FFO_ADJ_EST_CIQ" hidden="1">"c4959"</definedName>
    <definedName name="IQ_FFO_ADJ_GUIDANCE" hidden="1">"c4436"</definedName>
    <definedName name="IQ_FFO_ADJ_GUIDANCE_CIQ" hidden="1">"c4961"</definedName>
    <definedName name="IQ_FFO_ADJ_HIGH_EST" hidden="1">"c4437"</definedName>
    <definedName name="IQ_FFO_ADJ_HIGH_EST_CIQ" hidden="1">"c4962"</definedName>
    <definedName name="IQ_FFO_ADJ_HIGH_GUIDANCE" hidden="1">"c4202"</definedName>
    <definedName name="IQ_FFO_ADJ_HIGH_GUIDANCE_CIQ" hidden="1">"c4614"</definedName>
    <definedName name="IQ_FFO_ADJ_LOW_EST" hidden="1">"c4438"</definedName>
    <definedName name="IQ_FFO_ADJ_LOW_EST_CIQ" hidden="1">"c4963"</definedName>
    <definedName name="IQ_FFO_ADJ_LOW_GUIDANCE" hidden="1">"c4242"</definedName>
    <definedName name="IQ_FFO_ADJ_LOW_GUIDANCE_CIQ" hidden="1">"c4654"</definedName>
    <definedName name="IQ_FFO_ADJ_MEDIAN_EST" hidden="1">"c4439"</definedName>
    <definedName name="IQ_FFO_ADJ_MEDIAN_EST_CIQ" hidden="1">"c4964"</definedName>
    <definedName name="IQ_FFO_ADJ_NUM_EST" hidden="1">"c4440"</definedName>
    <definedName name="IQ_FFO_ADJ_NUM_EST_CIQ" hidden="1">"c4965"</definedName>
    <definedName name="IQ_FFO_ADJ_STDDEV_EST" hidden="1">"c4441"</definedName>
    <definedName name="IQ_FFO_ADJ_STDDEV_EST_CIQ" hidden="1">"c4966"</definedName>
    <definedName name="IQ_FFO_EST" hidden="1">"c418"</definedName>
    <definedName name="IQ_FFO_EST_CIQ" hidden="1">"c3668"</definedName>
    <definedName name="IQ_FFO_EST_DET_EST" hidden="1">"c12059"</definedName>
    <definedName name="IQ_FFO_EST_DET_EST_CURRENCY" hidden="1">"c12466"</definedName>
    <definedName name="IQ_FFO_EST_DET_EST_CURRENCY_THOM" hidden="1">"c12487"</definedName>
    <definedName name="IQ_FFO_EST_DET_EST_DATE" hidden="1">"c12212"</definedName>
    <definedName name="IQ_FFO_EST_DET_EST_DATE_THOM" hidden="1">"c12238"</definedName>
    <definedName name="IQ_FFO_EST_DET_EST_INCL" hidden="1">"c12349"</definedName>
    <definedName name="IQ_FFO_EST_DET_EST_INCL_THOM" hidden="1">"c12370"</definedName>
    <definedName name="IQ_FFO_EST_DET_EST_ORIGIN" hidden="1">"c12722"</definedName>
    <definedName name="IQ_FFO_EST_DET_EST_ORIGIN_THOM" hidden="1">"c12608"</definedName>
    <definedName name="IQ_FFO_EST_DET_EST_THOM" hidden="1">"c12088"</definedName>
    <definedName name="IQ_FFO_EST_THOM" hidden="1">"c3999"</definedName>
    <definedName name="IQ_FFO_GUIDANCE" hidden="1">"c4443"</definedName>
    <definedName name="IQ_FFO_GUIDANCE_CIQ" hidden="1">"c4968"</definedName>
    <definedName name="IQ_FFO_HIGH_EST" hidden="1">"c419"</definedName>
    <definedName name="IQ_FFO_HIGH_EST_CIQ" hidden="1">"c3670"</definedName>
    <definedName name="IQ_FFO_HIGH_EST_THOM" hidden="1">"c4001"</definedName>
    <definedName name="IQ_FFO_HIGH_GUIDANCE" hidden="1">"c4184"</definedName>
    <definedName name="IQ_FFO_HIGH_GUIDANCE_CIQ" hidden="1">"c4596"</definedName>
    <definedName name="IQ_FFO_LOW_EST" hidden="1">"c420"</definedName>
    <definedName name="IQ_FFO_LOW_EST_CIQ" hidden="1">"c3671"</definedName>
    <definedName name="IQ_FFO_LOW_EST_THOM" hidden="1">"c4002"</definedName>
    <definedName name="IQ_FFO_LOW_GUIDANCE" hidden="1">"c4224"</definedName>
    <definedName name="IQ_FFO_LOW_GUIDANCE_CIQ" hidden="1">"c4636"</definedName>
    <definedName name="IQ_FFO_MEDIAN_EST" hidden="1">"c1665"</definedName>
    <definedName name="IQ_FFO_MEDIAN_EST_CIQ" hidden="1">"c3669"</definedName>
    <definedName name="IQ_FFO_MEDIAN_EST_THOM" hidden="1">"c4000"</definedName>
    <definedName name="IQ_FFO_NUM_EST" hidden="1">"c421"</definedName>
    <definedName name="IQ_FFO_NUM_EST_CIQ" hidden="1">"c3672"</definedName>
    <definedName name="IQ_FFO_NUM_EST_THOM" hidden="1">"c4003"</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HARE_EST" hidden="1">"c4445"</definedName>
    <definedName name="IQ_FFO_SHARE_EST_CIQ" hidden="1">"c4970"</definedName>
    <definedName name="IQ_FFO_SHARE_GUIDANCE" hidden="1">"c4447"</definedName>
    <definedName name="IQ_FFO_SHARE_GUIDANCE_CIQ" hidden="1">"c4976"</definedName>
    <definedName name="IQ_FFO_SHARE_HIGH_EST" hidden="1">"c4448"</definedName>
    <definedName name="IQ_FFO_SHARE_HIGH_EST_CIQ" hidden="1">"c4977"</definedName>
    <definedName name="IQ_FFO_SHARE_HIGH_GUIDANCE" hidden="1">"c4203"</definedName>
    <definedName name="IQ_FFO_SHARE_HIGH_GUIDANCE_CIQ" hidden="1">"c4615"</definedName>
    <definedName name="IQ_FFO_SHARE_LOW_EST" hidden="1">"c4449"</definedName>
    <definedName name="IQ_FFO_SHARE_LOW_EST_CIQ" hidden="1">"c4978"</definedName>
    <definedName name="IQ_FFO_SHARE_LOW_GUIDANCE" hidden="1">"c4243"</definedName>
    <definedName name="IQ_FFO_SHARE_LOW_GUIDANCE_CIQ" hidden="1">"c4655"</definedName>
    <definedName name="IQ_FFO_SHARE_MEDIAN_EST" hidden="1">"c4450"</definedName>
    <definedName name="IQ_FFO_SHARE_MEDIAN_EST_CIQ" hidden="1">"c4979"</definedName>
    <definedName name="IQ_FFO_SHARE_NUM_EST" hidden="1">"c4451"</definedName>
    <definedName name="IQ_FFO_SHARE_NUM_EST_CIQ" hidden="1">"c4980"</definedName>
    <definedName name="IQ_FFO_SHARE_STDDEV_EST" hidden="1">"c4452"</definedName>
    <definedName name="IQ_FFO_SHARE_STDDEV_EST_CIQ" hidden="1">"c4981"</definedName>
    <definedName name="IQ_FFO_STDDEV_EST" hidden="1">"c422"</definedName>
    <definedName name="IQ_FFO_STDDEV_EST_CIQ" hidden="1">"c3673"</definedName>
    <definedName name="IQ_FFO_STDDEV_EST_THOM" hidden="1">"c4004"</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REUT" hidden="1">"c6798"</definedName>
    <definedName name="IQ_FISCAL_Q_EST_THOM" hidden="1">"c6802"</definedName>
    <definedName name="IQ_FISCAL_Y" hidden="1">"c441"</definedName>
    <definedName name="IQ_FISCAL_Y_EST" hidden="1">"c6795"</definedName>
    <definedName name="IQ_FISCAL_Y_EST_CIQ" hidden="1">"c6807"</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 hidden="1">"c5554"</definedName>
    <definedName name="IQ_GROSS_MARGIN_ACT_OR_EST_THOM" hidden="1">"c5562"</definedName>
    <definedName name="IQ_GROSS_MARGIN_DET_EST_DATE_THOM" hidden="1">"c12239"</definedName>
    <definedName name="IQ_GROSS_MARGIN_DET_EST_INCL_THOM" hidden="1">"c12371"</definedName>
    <definedName name="IQ_GROSS_MARGIN_DET_EST_ORIGIN_THOM" hidden="1">"c12609"</definedName>
    <definedName name="IQ_GROSS_MARGIN_DET_EST_THOM" hidden="1">"c12089"</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TARGET_PRICE" hidden="1">"c1651"</definedName>
    <definedName name="IQ_HIGH_TARGET_PRICE_CIQ" hidden="1">"c4659"</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EARING_DEPOSITS" hidden="1">"c1166"</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_MONTHLY_FACTOR" hidden="1">"c8971"</definedName>
    <definedName name="IQ_LATEST_MONTHLY_FACTOR_DATE" hidden="1">"c8972"</definedName>
    <definedName name="IQ_LATESTK" hidden="1">1000</definedName>
    <definedName name="IQ_LATESTQ" hidden="1">500</definedName>
    <definedName name="IQ_LEAD_UNDERWRITER" hidden="1">"c8957"</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_TARGET_PRICE_THOM" hidden="1">"c5097"</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GROWTH_DET_EST" hidden="1">"c12060"</definedName>
    <definedName name="IQ_LT_GROWTH_DET_EST_DATE" hidden="1">"c12213"</definedName>
    <definedName name="IQ_LT_GROWTH_DET_EST_DATE_THOM" hidden="1">"c12240"</definedName>
    <definedName name="IQ_LT_GROWTH_DET_EST_INCL" hidden="1">"c12350"</definedName>
    <definedName name="IQ_LT_GROWTH_DET_EST_INCL_THOM" hidden="1">"c12372"</definedName>
    <definedName name="IQ_LT_GROWTH_DET_EST_ORIGIN" hidden="1">"c12725"</definedName>
    <definedName name="IQ_LT_GROWTH_DET_EST_ORIGIN_THOM" hidden="1">"c12610"</definedName>
    <definedName name="IQ_LT_GROWTH_DET_EST_THOM" hidden="1">"c12090"</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CAPEX_EST" hidden="1">"c4457"</definedName>
    <definedName name="IQ_MAINT_CAPEX_EST_CIQ" hidden="1">"c4986"</definedName>
    <definedName name="IQ_MAINT_CAPEX_GUIDANCE" hidden="1">"c4459"</definedName>
    <definedName name="IQ_MAINT_CAPEX_GUIDANCE_CIQ" hidden="1">"c4988"</definedName>
    <definedName name="IQ_MAINT_CAPEX_HIGH_EST" hidden="1">"c4460"</definedName>
    <definedName name="IQ_MAINT_CAPEX_HIGH_EST_CIQ" hidden="1">"c4989"</definedName>
    <definedName name="IQ_MAINT_CAPEX_HIGH_GUIDANCE" hidden="1">"c4197"</definedName>
    <definedName name="IQ_MAINT_CAPEX_HIGH_GUIDANCE_CIQ" hidden="1">"c4609"</definedName>
    <definedName name="IQ_MAINT_CAPEX_LOW_EST" hidden="1">"c4461"</definedName>
    <definedName name="IQ_MAINT_CAPEX_LOW_EST_CIQ" hidden="1">"c4990"</definedName>
    <definedName name="IQ_MAINT_CAPEX_LOW_GUIDANCE" hidden="1">"c4237"</definedName>
    <definedName name="IQ_MAINT_CAPEX_LOW_GUIDANCE_CIQ" hidden="1">"c4649"</definedName>
    <definedName name="IQ_MAINT_CAPEX_MEDIAN_EST" hidden="1">"c4462"</definedName>
    <definedName name="IQ_MAINT_CAPEX_MEDIAN_EST_CIQ" hidden="1">"c4991"</definedName>
    <definedName name="IQ_MAINT_CAPEX_NUM_EST" hidden="1">"c4463"</definedName>
    <definedName name="IQ_MAINT_CAPEX_NUM_EST_CIQ" hidden="1">"c5001"</definedName>
    <definedName name="IQ_MAINT_CAPEX_STDDEV_EST" hidden="1">"c4464"</definedName>
    <definedName name="IQ_MAINT_CAPEX_STDDEV_EST_CIQ" hidden="1">"c5002"</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KTCAP_TOTAL_REV_FWD_THOM" hidden="1">"c4055"</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DEPOSIT_ACCOUNTS_FDIC" hidden="1">"c6553"</definedName>
    <definedName name="IQ_MONTH" hidden="1">15000</definedName>
    <definedName name="IQ_MOODYS_ACTION_LT" hidden="1">"c5660"</definedName>
    <definedName name="IQ_MOODYS_ACTION_ST" hidden="1">"c5663"</definedName>
    <definedName name="IQ_MOODYS_BANK_FIN_STRENGTH_ACTION_LT" hidden="1">"c5669"</definedName>
    <definedName name="IQ_MOODYS_BANK_FIN_STRENGTH_DATE_LT" hidden="1">"c5668"</definedName>
    <definedName name="IQ_MOODYS_BANK_FIN_STRENGTH_LT" hidden="1">"c5670"</definedName>
    <definedName name="IQ_MOODYS_CORP_FAMILY_ACTION_LT" hidden="1">"c5666"</definedName>
    <definedName name="IQ_MOODYS_CORP_FAMILY_DATE_LT" hidden="1">"c5665"</definedName>
    <definedName name="IQ_MOODYS_CORP_FAMILY_LT" hidden="1">"c5667"</definedName>
    <definedName name="IQ_MOODYS_DATE_LT" hidden="1">"c5659"</definedName>
    <definedName name="IQ_MOODYS_DATE_ST" hidden="1">"c5662"</definedName>
    <definedName name="IQ_MOODYS_INS_FIN_STRENGTH_ACTION_LT" hidden="1">"c5672"</definedName>
    <definedName name="IQ_MOODYS_INS_FIN_STRENGTH_ACTION_ST" hidden="1">"c5675"</definedName>
    <definedName name="IQ_MOODYS_INS_FIN_STRENGTH_DATE_LT" hidden="1">"c5671"</definedName>
    <definedName name="IQ_MOODYS_INS_FIN_STRENGTH_DATE_ST" hidden="1">"c5674"</definedName>
    <definedName name="IQ_MOODYS_INS_FIN_STRENGTH_LT" hidden="1">"c5673"</definedName>
    <definedName name="IQ_MOODYS_INS_FIN_STRENGTH_ST" hidden="1">"c5676"</definedName>
    <definedName name="IQ_MOODYS_ISSUE_ACTION_LT" hidden="1">"c5683"</definedName>
    <definedName name="IQ_MOODYS_ISSUE_ACTION_ST" hidden="1">"c6784"</definedName>
    <definedName name="IQ_MOODYS_ISSUE_DATE_LT" hidden="1">"c5682"</definedName>
    <definedName name="IQ_MOODYS_ISSUE_DATE_ST" hidden="1">"c6783"</definedName>
    <definedName name="IQ_MOODYS_ISSUE_LT" hidden="1">"c5684"</definedName>
    <definedName name="IQ_MOODYS_ISSUE_ST" hidden="1">"c6785"</definedName>
    <definedName name="IQ_MOODYS_ISSUE_WATCHLIST_DATE" hidden="1">"c5685"</definedName>
    <definedName name="IQ_MOODYS_ISSUE_WATCHLIST_INDICATOR" hidden="1">"c5687"</definedName>
    <definedName name="IQ_MOODYS_ISSUE_WATCHLIST_REASON" hidden="1">"c5686"</definedName>
    <definedName name="IQ_MOODYS_LATEST_DATE_LT" hidden="1">"c12711"</definedName>
    <definedName name="IQ_MOODYS_LATEST_DATE_ST" hidden="1">"c12715"</definedName>
    <definedName name="IQ_MOODYS_LATEST_LT" hidden="1">"c12710"</definedName>
    <definedName name="IQ_MOODYS_LATEST_ST" hidden="1">"c12714"</definedName>
    <definedName name="IQ_MOODYS_LATEST_TYPE_LT" hidden="1">"c12713"</definedName>
    <definedName name="IQ_MOODYS_LATEST_TYPE_ST" hidden="1">"c12717"</definedName>
    <definedName name="IQ_MOODYS_LT" hidden="1">"c5661"</definedName>
    <definedName name="IQ_MOODYS_OUTLOOK" hidden="1">"c5678"</definedName>
    <definedName name="IQ_MOODYS_OUTLOOK_DATE" hidden="1">"c5677"</definedName>
    <definedName name="IQ_MOODYS_ST" hidden="1">"c5664"</definedName>
    <definedName name="IQ_MOODYS_WATCHLIST_DATE" hidden="1">"c5679"</definedName>
    <definedName name="IQ_MOODYS_WATCHLIST_INDICATOR" hidden="1">"c5681"</definedName>
    <definedName name="IQ_MOODYS_WATCHLIST_REASON" hidden="1">"c5680"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ULTIFAMILY_RESIDENTIAL_LOANS_FDIC" hidden="1">"c6311"</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V_ACT_OR_EST" hidden="1">"c2225"</definedName>
    <definedName name="IQ_NAV_ACT_OR_EST_THOM" hidden="1">"c5607"</definedName>
    <definedName name="IQ_NAV_DET_EST_CURRENCY_THOM" hidden="1">"c12490"</definedName>
    <definedName name="IQ_NAV_DET_EST_DATE_THOM" hidden="1">"c12241"</definedName>
    <definedName name="IQ_NAV_DET_EST_INCL_THOM" hidden="1">"c12373"</definedName>
    <definedName name="IQ_NAV_DET_EST_ORIGIN_THOM" hidden="1">"c12707"</definedName>
    <definedName name="IQ_NAV_DET_EST_THOM" hidden="1">"c12091"</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HARE_ACT_OR_EST" hidden="1">"c2225"</definedName>
    <definedName name="IQ_NAV_SHARE_ACT_OR_EST_CIQ" hidden="1">"c12038"</definedName>
    <definedName name="IQ_NAV_SHARE_DET_EST_ORIGIN" hidden="1">"c12585"</definedName>
    <definedName name="IQ_NAV_SHARE_DET_EST_ORIGIN_THOM" hidden="1">"c12611"</definedName>
    <definedName name="IQ_NAV_SHARE_EST" hidden="1">"c5609"</definedName>
    <definedName name="IQ_NAV_SHARE_EST_CIQ" hidden="1">"c12032"</definedName>
    <definedName name="IQ_NAV_SHARE_HIGH_EST" hidden="1">"c5612"</definedName>
    <definedName name="IQ_NAV_SHARE_HIGH_EST_CIQ" hidden="1">"c12035"</definedName>
    <definedName name="IQ_NAV_SHARE_LOW_EST" hidden="1">"c5613"</definedName>
    <definedName name="IQ_NAV_SHARE_LOW_EST_CIQ" hidden="1">"c12036"</definedName>
    <definedName name="IQ_NAV_SHARE_MEDIAN_EST" hidden="1">"c5610"</definedName>
    <definedName name="IQ_NAV_SHARE_MEDIAN_EST_CIQ" hidden="1">"c12033"</definedName>
    <definedName name="IQ_NAV_SHARE_NUM_EST" hidden="1">"c5614"</definedName>
    <definedName name="IQ_NAV_SHARE_NUM_EST_CIQ" hidden="1">"c12037"</definedName>
    <definedName name="IQ_NAV_SHARE_STDDEV_EST" hidden="1">"c5611"</definedName>
    <definedName name="IQ_NAV_SHARE_STDDEV_EST_CIQ" hidden="1">"c12034"</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CIQ" hidden="1">"c5070"</definedName>
    <definedName name="IQ_NET_DEBT_ACT_OR_EST_THOM" hidden="1">"c5309"</definedName>
    <definedName name="IQ_NET_DEBT_DET_EST" hidden="1">"c12061"</definedName>
    <definedName name="IQ_NET_DEBT_DET_EST_CURRENCY" hidden="1">"c12468"</definedName>
    <definedName name="IQ_NET_DEBT_DET_EST_CURRENCY_THOM" hidden="1">"c12491"</definedName>
    <definedName name="IQ_NET_DEBT_DET_EST_DATE" hidden="1">"c12214"</definedName>
    <definedName name="IQ_NET_DEBT_DET_EST_DATE_THOM" hidden="1">"c12242"</definedName>
    <definedName name="IQ_NET_DEBT_DET_EST_INCL" hidden="1">"c12351"</definedName>
    <definedName name="IQ_NET_DEBT_DET_EST_INCL_THOM" hidden="1">"c12374"</definedName>
    <definedName name="IQ_NET_DEBT_DET_EST_ORIGIN" hidden="1">"c12586"</definedName>
    <definedName name="IQ_NET_DEBT_DET_EST_ORIGIN_THOM" hidden="1">"c12612"</definedName>
    <definedName name="IQ_NET_DEBT_DET_EST_THOM" hidden="1">"c12092"</definedName>
    <definedName name="IQ_NET_DEBT_EBITDA" hidden="1">"c750"</definedName>
    <definedName name="IQ_NET_DEBT_EBITDA_CAPEX" hidden="1">"c2949"</definedName>
    <definedName name="IQ_NET_DEBT_EST" hidden="1">"c3517"</definedName>
    <definedName name="IQ_NET_DEBT_EST_CIQ" hidden="1">"c3814"</definedName>
    <definedName name="IQ_NET_DEBT_EST_THOM" hidden="1">"c4027"</definedName>
    <definedName name="IQ_NET_DEBT_GUIDANCE" hidden="1">"c4467"</definedName>
    <definedName name="IQ_NET_DEBT_GUIDANCE_CIQ" hidden="1">"c5005"</definedName>
    <definedName name="IQ_NET_DEBT_HIGH_EST" hidden="1">"c3518"</definedName>
    <definedName name="IQ_NET_DEBT_HIGH_EST_CIQ" hidden="1">"c3816"</definedName>
    <definedName name="IQ_NET_DEBT_HIGH_EST_THOM" hidden="1">"c4029"</definedName>
    <definedName name="IQ_NET_DEBT_HIGH_GUIDANCE" hidden="1">"c4181"</definedName>
    <definedName name="IQ_NET_DEBT_HIGH_GUIDANCE_CIQ" hidden="1">"c4593"</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CIQ" hidden="1">"c3817"</definedName>
    <definedName name="IQ_NET_DEBT_LOW_EST_THOM" hidden="1">"c4030"</definedName>
    <definedName name="IQ_NET_DEBT_LOW_GUIDANCE" hidden="1">"c4221"</definedName>
    <definedName name="IQ_NET_DEBT_LOW_GUIDANCE_CIQ" hidden="1">"c4633"</definedName>
    <definedName name="IQ_NET_DEBT_MEDIAN_EST" hidden="1">"c3520"</definedName>
    <definedName name="IQ_NET_DEBT_MEDIAN_EST_CIQ" hidden="1">"c3815"</definedName>
    <definedName name="IQ_NET_DEBT_MEDIAN_EST_THOM" hidden="1">"c4028"</definedName>
    <definedName name="IQ_NET_DEBT_NUM_EST" hidden="1">"c3515"</definedName>
    <definedName name="IQ_NET_DEBT_NUM_EST_CIQ" hidden="1">"c3818"</definedName>
    <definedName name="IQ_NET_DEBT_NUM_EST_THOM" hidden="1">"c4031"</definedName>
    <definedName name="IQ_NET_DEBT_STDDEV_EST" hidden="1">"c3516"</definedName>
    <definedName name="IQ_NET_DEBT_STDDEV_EST_CIQ" hidden="1">"c3819"</definedName>
    <definedName name="IQ_NET_DEBT_STDDEV_EST_THOM" hidden="1">"c4032"</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 hidden="1">"c5065"</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DET_EST" hidden="1">"c12062"</definedName>
    <definedName name="IQ_NI_DET_EST_CURRENCY" hidden="1">"c12469"</definedName>
    <definedName name="IQ_NI_DET_EST_CURRENCY_THOM" hidden="1">"c12492"</definedName>
    <definedName name="IQ_NI_DET_EST_DATE" hidden="1">"c12215"</definedName>
    <definedName name="IQ_NI_DET_EST_DATE_THOM" hidden="1">"c12243"</definedName>
    <definedName name="IQ_NI_DET_EST_INCL" hidden="1">"c12352"</definedName>
    <definedName name="IQ_NI_DET_EST_INCL_THOM" hidden="1">"c12375"</definedName>
    <definedName name="IQ_NI_DET_EST_ORIGIN" hidden="1">"c12587"</definedName>
    <definedName name="IQ_NI_DET_EST_ORIGIN_THOM" hidden="1">"c12613"</definedName>
    <definedName name="IQ_NI_DET_EST_THOM" hidden="1">"c12093"</definedName>
    <definedName name="IQ_NI_EST" hidden="1">"c1716"</definedName>
    <definedName name="IQ_NI_EST_CIQ" hidden="1">"c4702"</definedName>
    <definedName name="IQ_NI_EST_THOM" hidden="1">"c5126"</definedName>
    <definedName name="IQ_NI_GAAP_GUIDANCE" hidden="1">"c4470"</definedName>
    <definedName name="IQ_NI_GAAP_GUIDANCE_CIQ" hidden="1">"c5008"</definedName>
    <definedName name="IQ_NI_GAAP_HIGH_GUIDANCE" hidden="1">"c4177"</definedName>
    <definedName name="IQ_NI_GAAP_HIGH_GUIDANCE_CIQ" hidden="1">"c4589"</definedName>
    <definedName name="IQ_NI_GAAP_LOW_GUIDANCE" hidden="1">"c4217"</definedName>
    <definedName name="IQ_NI_GAAP_LOW_GUIDANCE_CIQ" hidden="1">"c4629"</definedName>
    <definedName name="IQ_NI_GUIDANCE" hidden="1">"c4469"</definedName>
    <definedName name="IQ_NI_GUIDANCE_CIQ" hidden="1">"c5007"</definedName>
    <definedName name="IQ_NI_GW_DET_EST" hidden="1">"c12063"</definedName>
    <definedName name="IQ_NI_GW_DET_EST_CURRENCY" hidden="1">"c12470"</definedName>
    <definedName name="IQ_NI_GW_DET_EST_DATE" hidden="1">"c12216"</definedName>
    <definedName name="IQ_NI_GW_DET_EST_INCL" hidden="1">"c12353"</definedName>
    <definedName name="IQ_NI_GW_EST" hidden="1">"c1723"</definedName>
    <definedName name="IQ_NI_GW_EST_CIQ" hidden="1">"c4709"</definedName>
    <definedName name="IQ_NI_GW_GUIDANCE" hidden="1">"c4471"</definedName>
    <definedName name="IQ_NI_GW_GUIDANCE_CIQ" hidden="1">"c5009"</definedName>
    <definedName name="IQ_NI_GW_HIGH_EST" hidden="1">"c1725"</definedName>
    <definedName name="IQ_NI_GW_HIGH_EST_CIQ" hidden="1">"c4711"</definedName>
    <definedName name="IQ_NI_GW_HIGH_GUIDANCE" hidden="1">"c4178"</definedName>
    <definedName name="IQ_NI_GW_HIGH_GUIDANCE_CIQ" hidden="1">"c4590"</definedName>
    <definedName name="IQ_NI_GW_LOW_EST" hidden="1">"c1726"</definedName>
    <definedName name="IQ_NI_GW_LOW_EST_CIQ" hidden="1">"c4712"</definedName>
    <definedName name="IQ_NI_GW_LOW_GUIDANCE" hidden="1">"c4218"</definedName>
    <definedName name="IQ_NI_GW_LOW_GUIDANCE_CIQ" hidden="1">"c4630"</definedName>
    <definedName name="IQ_NI_GW_MEDIAN_EST" hidden="1">"c1724"</definedName>
    <definedName name="IQ_NI_GW_MEDIAN_EST_CIQ" hidden="1">"c4710"</definedName>
    <definedName name="IQ_NI_GW_NUM_EST" hidden="1">"c1727"</definedName>
    <definedName name="IQ_NI_GW_NUM_EST_CIQ" hidden="1">"c4713"</definedName>
    <definedName name="IQ_NI_GW_STDDEV_EST" hidden="1">"c1728"</definedName>
    <definedName name="IQ_NI_GW_STDDEV_EST_CIQ" hidden="1">"c4714"</definedName>
    <definedName name="IQ_NI_HIGH_EST" hidden="1">"c1718"</definedName>
    <definedName name="IQ_NI_HIGH_EST_CIQ" hidden="1">"c4704"</definedName>
    <definedName name="IQ_NI_HIGH_EST_THOM" hidden="1">"c5128"</definedName>
    <definedName name="IQ_NI_HIGH_GUIDANCE" hidden="1">"c4176"</definedName>
    <definedName name="IQ_NI_HIGH_GUIDANCE_CIQ" hidden="1">"c4588"</definedName>
    <definedName name="IQ_NI_LOW_EST" hidden="1">"c1719"</definedName>
    <definedName name="IQ_NI_LOW_EST_CIQ" hidden="1">"c4705"</definedName>
    <definedName name="IQ_NI_LOW_EST_THOM" hidden="1">"c5129"</definedName>
    <definedName name="IQ_NI_LOW_GUIDANCE" hidden="1">"c4216"</definedName>
    <definedName name="IQ_NI_LOW_GUIDANCE_CIQ" hidden="1">"c4628"</definedName>
    <definedName name="IQ_NI_MARGIN" hidden="1">"c794"</definedName>
    <definedName name="IQ_NI_MEDIAN_EST" hidden="1">"c1717"</definedName>
    <definedName name="IQ_NI_MEDIAN_EST_CIQ" hidden="1">"c4703"</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CIQ" hidden="1">"c4706"</definedName>
    <definedName name="IQ_NI_NUM_EST_THOM" hidden="1">"c5130"</definedName>
    <definedName name="IQ_NI_REPORTED_DET_EST_ORIGIN" hidden="1">"c12588"</definedName>
    <definedName name="IQ_NI_REPORTED_EST" hidden="1">"c1730"</definedName>
    <definedName name="IQ_NI_REPORTED_EST_CIQ" hidden="1">"c4716"</definedName>
    <definedName name="IQ_NI_REPORTED_HIGH_EST" hidden="1">"c1732"</definedName>
    <definedName name="IQ_NI_REPORTED_HIGH_EST_CIQ" hidden="1">"c4718"</definedName>
    <definedName name="IQ_NI_REPORTED_LOW_EST" hidden="1">"c1733"</definedName>
    <definedName name="IQ_NI_REPORTED_LOW_EST_CIQ" hidden="1">"c4719"</definedName>
    <definedName name="IQ_NI_REPORTED_MEDIAN_EST" hidden="1">"c1731"</definedName>
    <definedName name="IQ_NI_REPORTED_MEDIAN_EST_CIQ" hidden="1">"c4717"</definedName>
    <definedName name="IQ_NI_REPORTED_NUM_EST" hidden="1">"c1734"</definedName>
    <definedName name="IQ_NI_REPORTED_NUM_EST_CIQ" hidden="1">"c4720"</definedName>
    <definedName name="IQ_NI_REPORTED_STDDEV_EST" hidden="1">"c1735"</definedName>
    <definedName name="IQ_NI_REPORTED_STDDEV_EST_CIQ" hidden="1">"c4721"</definedName>
    <definedName name="IQ_NI_SBC_ACT_OR_EST" hidden="1">"c4474"</definedName>
    <definedName name="IQ_NI_SBC_ACT_OR_EST_CIQ" hidden="1">"c5012"</definedName>
    <definedName name="IQ_NI_SBC_EST" hidden="1">"c4473"</definedName>
    <definedName name="IQ_NI_SBC_EST_CIQ" hidden="1">"c5011"</definedName>
    <definedName name="IQ_NI_SBC_GUIDANCE" hidden="1">"c4475"</definedName>
    <definedName name="IQ_NI_SBC_GUIDANCE_CIQ" hidden="1">"c5013"</definedName>
    <definedName name="IQ_NI_SBC_GW_ACT_OR_EST" hidden="1">"c4478"</definedName>
    <definedName name="IQ_NI_SBC_GW_ACT_OR_EST_CIQ" hidden="1">"c5016"</definedName>
    <definedName name="IQ_NI_SBC_GW_EST" hidden="1">"c4477"</definedName>
    <definedName name="IQ_NI_SBC_GW_EST_CIQ" hidden="1">"c5015"</definedName>
    <definedName name="IQ_NI_SBC_GW_GUIDANCE" hidden="1">"c4479"</definedName>
    <definedName name="IQ_NI_SBC_GW_GUIDANCE_CIQ" hidden="1">"c5017"</definedName>
    <definedName name="IQ_NI_SBC_GW_HIGH_EST" hidden="1">"c4480"</definedName>
    <definedName name="IQ_NI_SBC_GW_HIGH_EST_CIQ" hidden="1">"c5018"</definedName>
    <definedName name="IQ_NI_SBC_GW_HIGH_GUIDANCE" hidden="1">"c4187"</definedName>
    <definedName name="IQ_NI_SBC_GW_HIGH_GUIDANCE_CIQ" hidden="1">"c4599"</definedName>
    <definedName name="IQ_NI_SBC_GW_LOW_EST" hidden="1">"c4481"</definedName>
    <definedName name="IQ_NI_SBC_GW_LOW_EST_CIQ" hidden="1">"c5019"</definedName>
    <definedName name="IQ_NI_SBC_GW_LOW_GUIDANCE" hidden="1">"c4227"</definedName>
    <definedName name="IQ_NI_SBC_GW_LOW_GUIDANCE_CIQ" hidden="1">"c4639"</definedName>
    <definedName name="IQ_NI_SBC_GW_MEDIAN_EST" hidden="1">"c4482"</definedName>
    <definedName name="IQ_NI_SBC_GW_MEDIAN_EST_CIQ" hidden="1">"c5020"</definedName>
    <definedName name="IQ_NI_SBC_GW_NUM_EST" hidden="1">"c4483"</definedName>
    <definedName name="IQ_NI_SBC_GW_NUM_EST_CIQ" hidden="1">"c5021"</definedName>
    <definedName name="IQ_NI_SBC_GW_STDDEV_EST" hidden="1">"c4484"</definedName>
    <definedName name="IQ_NI_SBC_GW_STDDEV_EST_CIQ" hidden="1">"c5022"</definedName>
    <definedName name="IQ_NI_SBC_HIGH_EST" hidden="1">"c4486"</definedName>
    <definedName name="IQ_NI_SBC_HIGH_EST_CIQ" hidden="1">"c5024"</definedName>
    <definedName name="IQ_NI_SBC_HIGH_GUIDANCE" hidden="1">"c4186"</definedName>
    <definedName name="IQ_NI_SBC_HIGH_GUIDANCE_CIQ" hidden="1">"c4598"</definedName>
    <definedName name="IQ_NI_SBC_LOW_EST" hidden="1">"c4487"</definedName>
    <definedName name="IQ_NI_SBC_LOW_EST_CIQ" hidden="1">"c5025"</definedName>
    <definedName name="IQ_NI_SBC_LOW_GUIDANCE" hidden="1">"c4226"</definedName>
    <definedName name="IQ_NI_SBC_LOW_GUIDANCE_CIQ" hidden="1">"c4638"</definedName>
    <definedName name="IQ_NI_SBC_MEDIAN_EST" hidden="1">"c4488"</definedName>
    <definedName name="IQ_NI_SBC_MEDIAN_EST_CIQ" hidden="1">"c5026"</definedName>
    <definedName name="IQ_NI_SBC_NUM_EST" hidden="1">"c4489"</definedName>
    <definedName name="IQ_NI_SBC_NUM_EST_CIQ" hidden="1">"c5027"</definedName>
    <definedName name="IQ_NI_SBC_STDDEV_EST" hidden="1">"c4490"</definedName>
    <definedName name="IQ_NI_SBC_STDDEV_EST_CIQ" hidden="1">"c5028"</definedName>
    <definedName name="IQ_NI_SFAS" hidden="1">"c795"</definedName>
    <definedName name="IQ_NI_STDDEV_EST" hidden="1">"c1721"</definedName>
    <definedName name="IQ_NI_STDDEV_EST_CIQ" hidden="1">"c4707"</definedName>
    <definedName name="IQ_NI_STDDEV_EST_THOM" hidden="1">"c5131"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BEARING_DEPOSITS" hidden="1">"c800"</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"c10073"</definedName>
    <definedName name="IQ_OG_DAILY_PRDUCTION_GROWTH_GAS_EQUIVALENT" hidden="1">"c10076"</definedName>
    <definedName name="IQ_OG_DAILY_PRDUCTION_GROWTH_NGL" hidden="1">"c10074"</definedName>
    <definedName name="IQ_OG_DAILY_PRDUCTION_GROWTH_OIL" hidden="1">"c10072"</definedName>
    <definedName name="IQ_OG_DAILY_PRDUCTION_GROWTH_OIL_EQUIVALENT" hidden="1">"c10075"</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"c10067"</definedName>
    <definedName name="IQ_OG_PRDUCTION_GROWTH_GAS_EQUIVALENT" hidden="1">"c10070"</definedName>
    <definedName name="IQ_OG_PRDUCTION_GROWTH_NGL" hidden="1">"c10068"</definedName>
    <definedName name="IQ_OG_PRDUCTION_GROWTH_OIL" hidden="1">"c10066"</definedName>
    <definedName name="IQ_OG_PRDUCTION_GROWTH_OIL_EQUIVALENT" hidden="1">"c10069"</definedName>
    <definedName name="IQ_OG_PRDUCTION_GROWTH_TOAL" hidden="1">"c10071"</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ACT_OR_EST_CIQ" hidden="1">"c12019"</definedName>
    <definedName name="IQ_OPER_INC_ACT_OR_EST_THOM" hidden="1">"c5304"</definedName>
    <definedName name="IQ_OPER_INC_BR" hidden="1">"c850"</definedName>
    <definedName name="IQ_OPER_INC_DET_EST" hidden="1">"c12064"</definedName>
    <definedName name="IQ_OPER_INC_DET_EST_CURRENCY" hidden="1">"c12471"</definedName>
    <definedName name="IQ_OPER_INC_DET_EST_CURRENCY_THOM" hidden="1">"c12494"</definedName>
    <definedName name="IQ_OPER_INC_DET_EST_DATE" hidden="1">"c12217"</definedName>
    <definedName name="IQ_OPER_INC_DET_EST_DATE_THOM" hidden="1">"c12245"</definedName>
    <definedName name="IQ_OPER_INC_DET_EST_INCL" hidden="1">"c12354"</definedName>
    <definedName name="IQ_OPER_INC_DET_EST_INCL_THOM" hidden="1">"c12377"</definedName>
    <definedName name="IQ_OPER_INC_DET_EST_ORIGIN" hidden="1">"c12589"</definedName>
    <definedName name="IQ_OPER_INC_DET_EST_ORIGIN_THOM" hidden="1">"c12615"</definedName>
    <definedName name="IQ_OPER_INC_DET_EST_THOM" hidden="1">"c12095"</definedName>
    <definedName name="IQ_OPER_INC_EST" hidden="1">"c1688"</definedName>
    <definedName name="IQ_OPER_INC_EST_CIQ" hidden="1">"c12010"</definedName>
    <definedName name="IQ_OPER_INC_EST_THOM" hidden="1">"c5112"</definedName>
    <definedName name="IQ_OPER_INC_FIN" hidden="1">"c851"</definedName>
    <definedName name="IQ_OPER_INC_HIGH_EST" hidden="1">"c1690"</definedName>
    <definedName name="IQ_OPER_INC_HIGH_EST_CIQ" hidden="1">"c12012"</definedName>
    <definedName name="IQ_OPER_INC_HIGH_EST_THOM" hidden="1">"c5114"</definedName>
    <definedName name="IQ_OPER_INC_INS" hidden="1">"c852"</definedName>
    <definedName name="IQ_OPER_INC_LOW_EST" hidden="1">"c1691"</definedName>
    <definedName name="IQ_OPER_INC_LOW_EST_CIQ" hidden="1">"c12013"</definedName>
    <definedName name="IQ_OPER_INC_LOW_EST_THOM" hidden="1">"c5115"</definedName>
    <definedName name="IQ_OPER_INC_MARGIN" hidden="1">"c1448"</definedName>
    <definedName name="IQ_OPER_INC_MEDIAN_EST" hidden="1">"c1689"</definedName>
    <definedName name="IQ_OPER_INC_MEDIAN_EST_CIQ" hidden="1">"c12011"</definedName>
    <definedName name="IQ_OPER_INC_MEDIAN_EST_THOM" hidden="1">"c5113"</definedName>
    <definedName name="IQ_OPER_INC_NUM_EST" hidden="1">"c1692"</definedName>
    <definedName name="IQ_OPER_INC_NUM_EST_CIQ" hidden="1">"c12014"</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CIQ" hidden="1">"c12015"</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DJUSTMENTS_COVERED" hidden="1">"c9961"</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RTNERSHIP_INC_RE" hidden="1">"c12039"</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2MONTHS_THOM" hidden="1">"c5269"</definedName>
    <definedName name="IQ_PERCENT_CHANGE_EST_5YR_GROWTH_RATE_18MONTHS" hidden="1">"c1853"</definedName>
    <definedName name="IQ_PERCENT_CHANGE_EST_5YR_GROWTH_RATE_18MONTHS_CIQ" hidden="1">"c3791"</definedName>
    <definedName name="IQ_PERCENT_CHANGE_EST_5YR_GROWTH_RATE_18MONTHS_THOM" hidden="1">"c5270"</definedName>
    <definedName name="IQ_PERCENT_CHANGE_EST_5YR_GROWTH_RATE_3MONTHS" hidden="1">"c1849"</definedName>
    <definedName name="IQ_PERCENT_CHANGE_EST_5YR_GROWTH_RATE_3MONTHS_CIQ" hidden="1">"c3787"</definedName>
    <definedName name="IQ_PERCENT_CHANGE_EST_5YR_GROWTH_RATE_3MONTHS_THOM" hidden="1">"c5266"</definedName>
    <definedName name="IQ_PERCENT_CHANGE_EST_5YR_GROWTH_RATE_6MONTHS" hidden="1">"c1850"</definedName>
    <definedName name="IQ_PERCENT_CHANGE_EST_5YR_GROWTH_RATE_6MONTHS_CIQ" hidden="1">"c3788"</definedName>
    <definedName name="IQ_PERCENT_CHANGE_EST_5YR_GROWTH_RATE_6MONTHS_THOM" hidden="1">"c5267"</definedName>
    <definedName name="IQ_PERCENT_CHANGE_EST_5YR_GROWTH_RATE_9MONTHS" hidden="1">"c1851"</definedName>
    <definedName name="IQ_PERCENT_CHANGE_EST_5YR_GROWTH_RATE_9MONTHS_CIQ" hidden="1">"c3789"</definedName>
    <definedName name="IQ_PERCENT_CHANGE_EST_5YR_GROWTH_RATE_9MONTHS_THOM" hidden="1">"c5268"</definedName>
    <definedName name="IQ_PERCENT_CHANGE_EST_5YR_GROWTH_RATE_DAY" hidden="1">"c1846"</definedName>
    <definedName name="IQ_PERCENT_CHANGE_EST_5YR_GROWTH_RATE_DAY_CIQ" hidden="1">"c3785"</definedName>
    <definedName name="IQ_PERCENT_CHANGE_EST_5YR_GROWTH_RATE_DAY_THOM" hidden="1">"c5264"</definedName>
    <definedName name="IQ_PERCENT_CHANGE_EST_5YR_GROWTH_RATE_MONTH" hidden="1">"c1848"</definedName>
    <definedName name="IQ_PERCENT_CHANGE_EST_5YR_GROWTH_RATE_MONTH_CIQ" hidden="1">"c3786"</definedName>
    <definedName name="IQ_PERCENT_CHANGE_EST_5YR_GROWTH_RATE_MONTH_THOM" hidden="1">"c5265"</definedName>
    <definedName name="IQ_PERCENT_CHANGE_EST_5YR_GROWTH_RATE_WEEK" hidden="1">"c1847"</definedName>
    <definedName name="IQ_PERCENT_CHANGE_EST_5YR_GROWTH_RATE_WEEK_CIQ" hidden="1">"c3797"</definedName>
    <definedName name="IQ_PERCENT_CHANGE_EST_5YR_GROWTH_RATE_WEEK_THOM" hidden="1">"c5277"</definedName>
    <definedName name="IQ_PERCENT_CHANGE_EST_CFPS_12MONTHS" hidden="1">"c1812"</definedName>
    <definedName name="IQ_PERCENT_CHANGE_EST_CFPS_12MONTHS_CIQ" hidden="1">"c3755"</definedName>
    <definedName name="IQ_PERCENT_CHANGE_EST_CFPS_12MONTHS_THOM" hidden="1">"c5234"</definedName>
    <definedName name="IQ_PERCENT_CHANGE_EST_CFPS_18MONTHS" hidden="1">"c1813"</definedName>
    <definedName name="IQ_PERCENT_CHANGE_EST_CFPS_18MONTHS_CIQ" hidden="1">"c3756"</definedName>
    <definedName name="IQ_PERCENT_CHANGE_EST_CFPS_18MONTHS_THOM" hidden="1">"c5235"</definedName>
    <definedName name="IQ_PERCENT_CHANGE_EST_CFPS_3MONTHS" hidden="1">"c1809"</definedName>
    <definedName name="IQ_PERCENT_CHANGE_EST_CFPS_3MONTHS_CIQ" hidden="1">"c3752"</definedName>
    <definedName name="IQ_PERCENT_CHANGE_EST_CFPS_3MONTHS_THOM" hidden="1">"c5231"</definedName>
    <definedName name="IQ_PERCENT_CHANGE_EST_CFPS_6MONTHS" hidden="1">"c1810"</definedName>
    <definedName name="IQ_PERCENT_CHANGE_EST_CFPS_6MONTHS_CIQ" hidden="1">"c3753"</definedName>
    <definedName name="IQ_PERCENT_CHANGE_EST_CFPS_6MONTHS_THOM" hidden="1">"c5232"</definedName>
    <definedName name="IQ_PERCENT_CHANGE_EST_CFPS_9MONTHS" hidden="1">"c1811"</definedName>
    <definedName name="IQ_PERCENT_CHANGE_EST_CFPS_9MONTHS_CIQ" hidden="1">"c3754"</definedName>
    <definedName name="IQ_PERCENT_CHANGE_EST_CFPS_9MONTHS_THOM" hidden="1">"c5233"</definedName>
    <definedName name="IQ_PERCENT_CHANGE_EST_CFPS_DAY" hidden="1">"c1806"</definedName>
    <definedName name="IQ_PERCENT_CHANGE_EST_CFPS_DAY_CIQ" hidden="1">"c3750"</definedName>
    <definedName name="IQ_PERCENT_CHANGE_EST_CFPS_DAY_THOM" hidden="1">"c5229"</definedName>
    <definedName name="IQ_PERCENT_CHANGE_EST_CFPS_MONTH" hidden="1">"c1808"</definedName>
    <definedName name="IQ_PERCENT_CHANGE_EST_CFPS_MONTH_CIQ" hidden="1">"c3751"</definedName>
    <definedName name="IQ_PERCENT_CHANGE_EST_CFPS_MONTH_THOM" hidden="1">"c5230"</definedName>
    <definedName name="IQ_PERCENT_CHANGE_EST_CFPS_WEEK" hidden="1">"c1807"</definedName>
    <definedName name="IQ_PERCENT_CHANGE_EST_CFPS_WEEK_CIQ" hidden="1">"c3793"</definedName>
    <definedName name="IQ_PERCENT_CHANGE_EST_CFPS_WEEK_THOM" hidden="1">"c5272"</definedName>
    <definedName name="IQ_PERCENT_CHANGE_EST_DPS_12MONTHS" hidden="1">"c1820"</definedName>
    <definedName name="IQ_PERCENT_CHANGE_EST_DPS_12MONTHS_CIQ" hidden="1">"c3762"</definedName>
    <definedName name="IQ_PERCENT_CHANGE_EST_DPS_12MONTHS_THOM" hidden="1">"c5241"</definedName>
    <definedName name="IQ_PERCENT_CHANGE_EST_DPS_18MONTHS" hidden="1">"c1821"</definedName>
    <definedName name="IQ_PERCENT_CHANGE_EST_DPS_18MONTHS_CIQ" hidden="1">"c3763"</definedName>
    <definedName name="IQ_PERCENT_CHANGE_EST_DPS_18MONTHS_THOM" hidden="1">"c5242"</definedName>
    <definedName name="IQ_PERCENT_CHANGE_EST_DPS_3MONTHS" hidden="1">"c1817"</definedName>
    <definedName name="IQ_PERCENT_CHANGE_EST_DPS_3MONTHS_CIQ" hidden="1">"c3759"</definedName>
    <definedName name="IQ_PERCENT_CHANGE_EST_DPS_3MONTHS_THOM" hidden="1">"c5238"</definedName>
    <definedName name="IQ_PERCENT_CHANGE_EST_DPS_6MONTHS" hidden="1">"c1818"</definedName>
    <definedName name="IQ_PERCENT_CHANGE_EST_DPS_6MONTHS_CIQ" hidden="1">"c3760"</definedName>
    <definedName name="IQ_PERCENT_CHANGE_EST_DPS_6MONTHS_THOM" hidden="1">"c5239"</definedName>
    <definedName name="IQ_PERCENT_CHANGE_EST_DPS_9MONTHS" hidden="1">"c1819"</definedName>
    <definedName name="IQ_PERCENT_CHANGE_EST_DPS_9MONTHS_CIQ" hidden="1">"c3761"</definedName>
    <definedName name="IQ_PERCENT_CHANGE_EST_DPS_9MONTHS_THOM" hidden="1">"c5240"</definedName>
    <definedName name="IQ_PERCENT_CHANGE_EST_DPS_DAY" hidden="1">"c1814"</definedName>
    <definedName name="IQ_PERCENT_CHANGE_EST_DPS_DAY_CIQ" hidden="1">"c3757"</definedName>
    <definedName name="IQ_PERCENT_CHANGE_EST_DPS_DAY_THOM" hidden="1">"c5236"</definedName>
    <definedName name="IQ_PERCENT_CHANGE_EST_DPS_MONTH" hidden="1">"c1816"</definedName>
    <definedName name="IQ_PERCENT_CHANGE_EST_DPS_MONTH_CIQ" hidden="1">"c3758"</definedName>
    <definedName name="IQ_PERCENT_CHANGE_EST_DPS_MONTH_THOM" hidden="1">"c5237"</definedName>
    <definedName name="IQ_PERCENT_CHANGE_EST_DPS_WEEK" hidden="1">"c1815"</definedName>
    <definedName name="IQ_PERCENT_CHANGE_EST_DPS_WEEK_CIQ" hidden="1">"c3794"</definedName>
    <definedName name="IQ_PERCENT_CHANGE_EST_DPS_WEEK_THOM" hidden="1">"c5273"</definedName>
    <definedName name="IQ_PERCENT_CHANGE_EST_EBITDA_12MONTHS" hidden="1">"c1804"</definedName>
    <definedName name="IQ_PERCENT_CHANGE_EST_EBITDA_12MONTHS_CIQ" hidden="1">"c3748"</definedName>
    <definedName name="IQ_PERCENT_CHANGE_EST_EBITDA_12MONTHS_THOM" hidden="1">"c5227"</definedName>
    <definedName name="IQ_PERCENT_CHANGE_EST_EBITDA_18MONTHS" hidden="1">"c1805"</definedName>
    <definedName name="IQ_PERCENT_CHANGE_EST_EBITDA_18MONTHS_CIQ" hidden="1">"c3749"</definedName>
    <definedName name="IQ_PERCENT_CHANGE_EST_EBITDA_18MONTHS_THOM" hidden="1">"c5228"</definedName>
    <definedName name="IQ_PERCENT_CHANGE_EST_EBITDA_3MONTHS" hidden="1">"c1801"</definedName>
    <definedName name="IQ_PERCENT_CHANGE_EST_EBITDA_3MONTHS_CIQ" hidden="1">"c3745"</definedName>
    <definedName name="IQ_PERCENT_CHANGE_EST_EBITDA_3MONTHS_THOM" hidden="1">"c5224"</definedName>
    <definedName name="IQ_PERCENT_CHANGE_EST_EBITDA_6MONTHS" hidden="1">"c1802"</definedName>
    <definedName name="IQ_PERCENT_CHANGE_EST_EBITDA_6MONTHS_CIQ" hidden="1">"c3746"</definedName>
    <definedName name="IQ_PERCENT_CHANGE_EST_EBITDA_6MONTHS_THOM" hidden="1">"c5225"</definedName>
    <definedName name="IQ_PERCENT_CHANGE_EST_EBITDA_9MONTHS" hidden="1">"c1803"</definedName>
    <definedName name="IQ_PERCENT_CHANGE_EST_EBITDA_9MONTHS_CIQ" hidden="1">"c3747"</definedName>
    <definedName name="IQ_PERCENT_CHANGE_EST_EBITDA_9MONTHS_THOM" hidden="1">"c5226"</definedName>
    <definedName name="IQ_PERCENT_CHANGE_EST_EBITDA_DAY" hidden="1">"c1798"</definedName>
    <definedName name="IQ_PERCENT_CHANGE_EST_EBITDA_DAY_CIQ" hidden="1">"c3743"</definedName>
    <definedName name="IQ_PERCENT_CHANGE_EST_EBITDA_DAY_THOM" hidden="1">"c5222"</definedName>
    <definedName name="IQ_PERCENT_CHANGE_EST_EBITDA_MONTH" hidden="1">"c1800"</definedName>
    <definedName name="IQ_PERCENT_CHANGE_EST_EBITDA_MONTH_CIQ" hidden="1">"c3744"</definedName>
    <definedName name="IQ_PERCENT_CHANGE_EST_EBITDA_MONTH_THOM" hidden="1">"c5223"</definedName>
    <definedName name="IQ_PERCENT_CHANGE_EST_EBITDA_WEEK" hidden="1">"c1799"</definedName>
    <definedName name="IQ_PERCENT_CHANGE_EST_EBITDA_WEEK_CIQ" hidden="1">"c3792"</definedName>
    <definedName name="IQ_PERCENT_CHANGE_EST_EBITDA_WEEK_THOM" hidden="1">"c5271"</definedName>
    <definedName name="IQ_PERCENT_CHANGE_EST_EPS_12MONTHS" hidden="1">"c1788"</definedName>
    <definedName name="IQ_PERCENT_CHANGE_EST_EPS_12MONTHS_CIQ" hidden="1">"c3733"</definedName>
    <definedName name="IQ_PERCENT_CHANGE_EST_EPS_12MONTHS_THOM" hidden="1">"c5212"</definedName>
    <definedName name="IQ_PERCENT_CHANGE_EST_EPS_18MONTHS" hidden="1">"c1789"</definedName>
    <definedName name="IQ_PERCENT_CHANGE_EST_EPS_18MONTHS_CIQ" hidden="1">"c3734"</definedName>
    <definedName name="IQ_PERCENT_CHANGE_EST_EPS_18MONTHS_THOM" hidden="1">"c5213"</definedName>
    <definedName name="IQ_PERCENT_CHANGE_EST_EPS_3MONTHS" hidden="1">"c1785"</definedName>
    <definedName name="IQ_PERCENT_CHANGE_EST_EPS_3MONTHS_CIQ" hidden="1">"c3730"</definedName>
    <definedName name="IQ_PERCENT_CHANGE_EST_EPS_3MONTHS_THOM" hidden="1">"c5209"</definedName>
    <definedName name="IQ_PERCENT_CHANGE_EST_EPS_6MONTHS" hidden="1">"c1786"</definedName>
    <definedName name="IQ_PERCENT_CHANGE_EST_EPS_6MONTHS_CIQ" hidden="1">"c3731"</definedName>
    <definedName name="IQ_PERCENT_CHANGE_EST_EPS_6MONTHS_THOM" hidden="1">"c5210"</definedName>
    <definedName name="IQ_PERCENT_CHANGE_EST_EPS_9MONTHS" hidden="1">"c1787"</definedName>
    <definedName name="IQ_PERCENT_CHANGE_EST_EPS_9MONTHS_CIQ" hidden="1">"c3732"</definedName>
    <definedName name="IQ_PERCENT_CHANGE_EST_EPS_9MONTHS_THOM" hidden="1">"c5211"</definedName>
    <definedName name="IQ_PERCENT_CHANGE_EST_EPS_DAY" hidden="1">"c1782"</definedName>
    <definedName name="IQ_PERCENT_CHANGE_EST_EPS_DAY_CIQ" hidden="1">"c3727"</definedName>
    <definedName name="IQ_PERCENT_CHANGE_EST_EPS_DAY_THOM" hidden="1">"c5206"</definedName>
    <definedName name="IQ_PERCENT_CHANGE_EST_EPS_MONTH" hidden="1">"c1784"</definedName>
    <definedName name="IQ_PERCENT_CHANGE_EST_EPS_MONTH_CIQ" hidden="1">"c3729"</definedName>
    <definedName name="IQ_PERCENT_CHANGE_EST_EPS_MONTH_THOM" hidden="1">"c5208"</definedName>
    <definedName name="IQ_PERCENT_CHANGE_EST_EPS_WEEK" hidden="1">"c1783"</definedName>
    <definedName name="IQ_PERCENT_CHANGE_EST_EPS_WEEK_CIQ" hidden="1">"c3728"</definedName>
    <definedName name="IQ_PERCENT_CHANGE_EST_EPS_WEEK_THOM" hidden="1">"c5207"</definedName>
    <definedName name="IQ_PERCENT_CHANGE_EST_FFO_12MONTHS" hidden="1">"c1828"</definedName>
    <definedName name="IQ_PERCENT_CHANGE_EST_FFO_12MONTHS_CIQ" hidden="1">"c3769"</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THOM" hidden="1">"c5244"</definedName>
    <definedName name="IQ_PERCENT_CHANGE_EST_FFO_WEEK" hidden="1">"c1823"</definedName>
    <definedName name="IQ_PERCENT_CHANGE_EST_FFO_WEEK_CIQ" hidden="1">"c3795"</definedName>
    <definedName name="IQ_PERCENT_CHANGE_EST_FFO_WEEK_THOM" hidden="1">"c5274"</definedName>
    <definedName name="IQ_PERCENT_CHANGE_EST_PRICE_TARGET_12MONTHS" hidden="1">"c1844"</definedName>
    <definedName name="IQ_PERCENT_CHANGE_EST_PRICE_TARGET_12MONTHS_CIQ" hidden="1">"c3783"</definedName>
    <definedName name="IQ_PERCENT_CHANGE_EST_PRICE_TARGET_12MONTHS_THOM" hidden="1">"c5262"</definedName>
    <definedName name="IQ_PERCENT_CHANGE_EST_PRICE_TARGET_18MONTHS" hidden="1">"c1845"</definedName>
    <definedName name="IQ_PERCENT_CHANGE_EST_PRICE_TARGET_18MONTHS_CIQ" hidden="1">"c3784"</definedName>
    <definedName name="IQ_PERCENT_CHANGE_EST_PRICE_TARGET_18MONTHS_THOM" hidden="1">"c5263"</definedName>
    <definedName name="IQ_PERCENT_CHANGE_EST_PRICE_TARGET_3MONTHS" hidden="1">"c1841"</definedName>
    <definedName name="IQ_PERCENT_CHANGE_EST_PRICE_TARGET_3MONTHS_CIQ" hidden="1">"c3780"</definedName>
    <definedName name="IQ_PERCENT_CHANGE_EST_PRICE_TARGET_3MONTHS_THOM" hidden="1">"c5259"</definedName>
    <definedName name="IQ_PERCENT_CHANGE_EST_PRICE_TARGET_6MONTHS" hidden="1">"c1842"</definedName>
    <definedName name="IQ_PERCENT_CHANGE_EST_PRICE_TARGET_6MONTHS_CIQ" hidden="1">"c3781"</definedName>
    <definedName name="IQ_PERCENT_CHANGE_EST_PRICE_TARGET_6MONTHS_THOM" hidden="1">"c5260"</definedName>
    <definedName name="IQ_PERCENT_CHANGE_EST_PRICE_TARGET_9MONTHS" hidden="1">"c1843"</definedName>
    <definedName name="IQ_PERCENT_CHANGE_EST_PRICE_TARGET_9MONTHS_CIQ" hidden="1">"c3782"</definedName>
    <definedName name="IQ_PERCENT_CHANGE_EST_PRICE_TARGET_9MONTHS_THOM" hidden="1">"c5261"</definedName>
    <definedName name="IQ_PERCENT_CHANGE_EST_PRICE_TARGET_DAY" hidden="1">"c1838"</definedName>
    <definedName name="IQ_PERCENT_CHANGE_EST_PRICE_TARGET_DAY_CIQ" hidden="1">"c3778"</definedName>
    <definedName name="IQ_PERCENT_CHANGE_EST_PRICE_TARGET_DAY_THOM" hidden="1">"c5257"</definedName>
    <definedName name="IQ_PERCENT_CHANGE_EST_PRICE_TARGET_MONTH" hidden="1">"c1840"</definedName>
    <definedName name="IQ_PERCENT_CHANGE_EST_PRICE_TARGET_MONTH_CIQ" hidden="1">"c3779"</definedName>
    <definedName name="IQ_PERCENT_CHANGE_EST_PRICE_TARGET_MONTH_THOM" hidden="1">"c5258"</definedName>
    <definedName name="IQ_PERCENT_CHANGE_EST_PRICE_TARGET_WEEK" hidden="1">"c1839"</definedName>
    <definedName name="IQ_PERCENT_CHANGE_EST_PRICE_TARGET_WEEK_CIQ" hidden="1">"c3798"</definedName>
    <definedName name="IQ_PERCENT_CHANGE_EST_PRICE_TARGET_WEEK_THOM" hidden="1">"c5276"</definedName>
    <definedName name="IQ_PERCENT_CHANGE_EST_RECO_12MONTHS" hidden="1">"c1836"</definedName>
    <definedName name="IQ_PERCENT_CHANGE_EST_RECO_12MONTHS_CIQ" hidden="1">"c3776"</definedName>
    <definedName name="IQ_PERCENT_CHANGE_EST_RECO_12MONTHS_THOM" hidden="1">"c5255"</definedName>
    <definedName name="IQ_PERCENT_CHANGE_EST_RECO_18MONTHS" hidden="1">"c1837"</definedName>
    <definedName name="IQ_PERCENT_CHANGE_EST_RECO_18MONTHS_CIQ" hidden="1">"c3777"</definedName>
    <definedName name="IQ_PERCENT_CHANGE_EST_RECO_18MONTHS_THOM" hidden="1">"c5256"</definedName>
    <definedName name="IQ_PERCENT_CHANGE_EST_RECO_3MONTHS" hidden="1">"c1833"</definedName>
    <definedName name="IQ_PERCENT_CHANGE_EST_RECO_3MONTHS_CIQ" hidden="1">"c3773"</definedName>
    <definedName name="IQ_PERCENT_CHANGE_EST_RECO_3MONTHS_THOM" hidden="1">"c5252"</definedName>
    <definedName name="IQ_PERCENT_CHANGE_EST_RECO_6MONTHS" hidden="1">"c1834"</definedName>
    <definedName name="IQ_PERCENT_CHANGE_EST_RECO_6MONTHS_CIQ" hidden="1">"c3774"</definedName>
    <definedName name="IQ_PERCENT_CHANGE_EST_RECO_6MONTHS_THOM" hidden="1">"c5253"</definedName>
    <definedName name="IQ_PERCENT_CHANGE_EST_RECO_9MONTHS" hidden="1">"c1835"</definedName>
    <definedName name="IQ_PERCENT_CHANGE_EST_RECO_9MONTHS_CIQ" hidden="1">"c3775"</definedName>
    <definedName name="IQ_PERCENT_CHANGE_EST_RECO_9MONTHS_THOM" hidden="1">"c5254"</definedName>
    <definedName name="IQ_PERCENT_CHANGE_EST_RECO_DAY" hidden="1">"c1830"</definedName>
    <definedName name="IQ_PERCENT_CHANGE_EST_RECO_DAY_CIQ" hidden="1">"c3771"</definedName>
    <definedName name="IQ_PERCENT_CHANGE_EST_RECO_DAY_THOM" hidden="1">"c5250"</definedName>
    <definedName name="IQ_PERCENT_CHANGE_EST_RECO_MONTH" hidden="1">"c1832"</definedName>
    <definedName name="IQ_PERCENT_CHANGE_EST_RECO_MONTH_CIQ" hidden="1">"c3772"</definedName>
    <definedName name="IQ_PERCENT_CHANGE_EST_RECO_MONTH_THOM" hidden="1">"c5251"</definedName>
    <definedName name="IQ_PERCENT_CHANGE_EST_RECO_WEEK" hidden="1">"c1831"</definedName>
    <definedName name="IQ_PERCENT_CHANGE_EST_RECO_WEEK_CIQ" hidden="1">"c3796"</definedName>
    <definedName name="IQ_PERCENT_CHANGE_EST_RECO_WEEK_THOM" hidden="1">"c5275"</definedName>
    <definedName name="IQ_PERCENT_CHANGE_EST_REV_12MONTHS" hidden="1">"c1796"</definedName>
    <definedName name="IQ_PERCENT_CHANGE_EST_REV_12MONTHS_CIQ" hidden="1">"c3741"</definedName>
    <definedName name="IQ_PERCENT_CHANGE_EST_REV_12MONTHS_THOM" hidden="1">"c5220"</definedName>
    <definedName name="IQ_PERCENT_CHANGE_EST_REV_18MONTHS" hidden="1">"c1797"</definedName>
    <definedName name="IQ_PERCENT_CHANGE_EST_REV_18MONTHS_CIQ" hidden="1">"c3742"</definedName>
    <definedName name="IQ_PERCENT_CHANGE_EST_REV_18MONTHS_THOM" hidden="1">"c5221"</definedName>
    <definedName name="IQ_PERCENT_CHANGE_EST_REV_3MONTHS" hidden="1">"c1793"</definedName>
    <definedName name="IQ_PERCENT_CHANGE_EST_REV_3MONTHS_CIQ" hidden="1">"c3738"</definedName>
    <definedName name="IQ_PERCENT_CHANGE_EST_REV_3MONTHS_THOM" hidden="1">"c5217"</definedName>
    <definedName name="IQ_PERCENT_CHANGE_EST_REV_6MONTHS" hidden="1">"c1794"</definedName>
    <definedName name="IQ_PERCENT_CHANGE_EST_REV_6MONTHS_CIQ" hidden="1">"c3739"</definedName>
    <definedName name="IQ_PERCENT_CHANGE_EST_REV_6MONTHS_THOM" hidden="1">"c5218"</definedName>
    <definedName name="IQ_PERCENT_CHANGE_EST_REV_9MONTHS" hidden="1">"c1795"</definedName>
    <definedName name="IQ_PERCENT_CHANGE_EST_REV_9MONTHS_CIQ" hidden="1">"c3740"</definedName>
    <definedName name="IQ_PERCENT_CHANGE_EST_REV_9MONTHS_THOM" hidden="1">"c5219"</definedName>
    <definedName name="IQ_PERCENT_CHANGE_EST_REV_DAY" hidden="1">"c1790"</definedName>
    <definedName name="IQ_PERCENT_CHANGE_EST_REV_DAY_CIQ" hidden="1">"c3735"</definedName>
    <definedName name="IQ_PERCENT_CHANGE_EST_REV_DAY_THOM" hidden="1">"c5214"</definedName>
    <definedName name="IQ_PERCENT_CHANGE_EST_REV_MONTH" hidden="1">"c1792"</definedName>
    <definedName name="IQ_PERCENT_CHANGE_EST_REV_MONTH_CIQ" hidden="1">"c3737"</definedName>
    <definedName name="IQ_PERCENT_CHANGE_EST_REV_MONTH_THOM" hidden="1">"c5216"</definedName>
    <definedName name="IQ_PERCENT_CHANGE_EST_REV_WEEK" hidden="1">"c1791"</definedName>
    <definedName name="IQ_PERCENT_CHANGE_EST_REV_WEEK_CIQ" hidden="1">"c3736"</definedName>
    <definedName name="IQ_PERCENT_CHANGE_EST_REV_WEEK_THOM" hidden="1">"c5215"</definedName>
    <definedName name="IQ_PERCENT_INSURED_FDIC" hidden="1">"c6374"</definedName>
    <definedName name="IQ_PERIODDATE" hidden="1">"c1414"</definedName>
    <definedName name="IQ_PERIODDATE_AP" hidden="1">"c11745"</definedName>
    <definedName name="IQ_PERIODDATE_BS" hidden="1">"c1032"</definedName>
    <definedName name="IQ_PERIODDATE_CF" hidden="1">"c1033"</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"c10027"</definedName>
    <definedName name="IQ_PHARMBIO_NUMBER_PROD__CLINICAL_DEV" hidden="1">"c10022"</definedName>
    <definedName name="IQ_PHARMBIO_NUMBER_PROD__LAUNCHED_DURING_PERIOD" hidden="1">"c10028"</definedName>
    <definedName name="IQ_PHARMBIO_NUMBER_PROD__PHASE_I" hidden="1">"c10023"</definedName>
    <definedName name="IQ_PHARMBIO_NUMBER_PROD__PHASE_II" hidden="1">"c10024"</definedName>
    <definedName name="IQ_PHARMBIO_NUMBER_PROD__PHASE_III" hidden="1">"c10025"</definedName>
    <definedName name="IQ_PHARMBIO_NUMBER_PROD__PRE_CLINICAL_TRIALS" hidden="1">"c10021"</definedName>
    <definedName name="IQ_PHARMBIO_NUMBER_PROD__PRE_REGISTRATION" hidden="1">"c10026"</definedName>
    <definedName name="IQ_PHARMBIO_NUMBER_PROD__RESEARCH_DEV" hidden="1">"c10020"</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OL_AMT_ORIGINAL" hidden="1">"c8970"</definedName>
    <definedName name="IQ_POOL_NAME" hidden="1">"c8967"</definedName>
    <definedName name="IQ_POOL_NUMBER" hidden="1">"c8968"</definedName>
    <definedName name="IQ_POOL_TYPE" hidden="1">"c8969"</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CIQ" hidden="1">"c3799"</definedName>
    <definedName name="IQ_POTENTIAL_UPSIDE_THOM" hidden="1">"c5279"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 hidden="1">"c5064"</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EST_CIQ" hidden="1">"c4688"</definedName>
    <definedName name="IQ_PRETAX_GW_INC_HIGH_EST" hidden="1">"c1704"</definedName>
    <definedName name="IQ_PRETAX_GW_INC_HIGH_EST_CIQ" hidden="1">"c4690"</definedName>
    <definedName name="IQ_PRETAX_GW_INC_LOW_EST" hidden="1">"c1705"</definedName>
    <definedName name="IQ_PRETAX_GW_INC_LOW_EST_CIQ" hidden="1">"c4691"</definedName>
    <definedName name="IQ_PRETAX_GW_INC_MEDIAN_EST" hidden="1">"c1703"</definedName>
    <definedName name="IQ_PRETAX_GW_INC_MEDIAN_EST_CIQ" hidden="1">"c4689"</definedName>
    <definedName name="IQ_PRETAX_GW_INC_NUM_EST" hidden="1">"c1706"</definedName>
    <definedName name="IQ_PRETAX_GW_INC_NUM_EST_CIQ" hidden="1">"c4692"</definedName>
    <definedName name="IQ_PRETAX_GW_INC_STDDEV_EST" hidden="1">"c1707"</definedName>
    <definedName name="IQ_PRETAX_GW_INC_STDDEV_EST_CIQ" hidden="1">"c4693"</definedName>
    <definedName name="IQ_PRETAX_INC_DET_EST" hidden="1">"c12055"</definedName>
    <definedName name="IQ_PRETAX_INC_DET_EST_CURRENCY" hidden="1">"c12462"</definedName>
    <definedName name="IQ_PRETAX_INC_DET_EST_CURRENCY_THOM" hidden="1">"c12483"</definedName>
    <definedName name="IQ_PRETAX_INC_DET_EST_DATE" hidden="1">"c12208"</definedName>
    <definedName name="IQ_PRETAX_INC_DET_EST_DATE_THOM" hidden="1">"c12234"</definedName>
    <definedName name="IQ_PRETAX_INC_DET_EST_INCL" hidden="1">"c12345"</definedName>
    <definedName name="IQ_PRETAX_INC_DET_EST_INCL_THOM" hidden="1">"c12366"</definedName>
    <definedName name="IQ_PRETAX_INC_DET_EST_ORIGIN" hidden="1">"c12771"</definedName>
    <definedName name="IQ_PRETAX_INC_DET_EST_ORIGIN_THOM" hidden="1">"c12604"</definedName>
    <definedName name="IQ_PRETAX_INC_DET_EST_THOM" hidden="1">"c12084"</definedName>
    <definedName name="IQ_PRETAX_INC_EST" hidden="1">"c1695"</definedName>
    <definedName name="IQ_PRETAX_INC_EST_CIQ" hidden="1">"c4681"</definedName>
    <definedName name="IQ_PRETAX_INC_EST_THOM" hidden="1">"c5119"</definedName>
    <definedName name="IQ_PRETAX_INC_HIGH_EST" hidden="1">"c1697"</definedName>
    <definedName name="IQ_PRETAX_INC_HIGH_EST_CIQ" hidden="1">"c4683"</definedName>
    <definedName name="IQ_PRETAX_INC_HIGH_EST_THOM" hidden="1">"c5121"</definedName>
    <definedName name="IQ_PRETAX_INC_LOW_EST" hidden="1">"c1698"</definedName>
    <definedName name="IQ_PRETAX_INC_LOW_EST_CIQ" hidden="1">"c4684"</definedName>
    <definedName name="IQ_PRETAX_INC_LOW_EST_THOM" hidden="1">"c5122"</definedName>
    <definedName name="IQ_PRETAX_INC_MEDIAN_EST" hidden="1">"c1696"</definedName>
    <definedName name="IQ_PRETAX_INC_MEDIAN_EST_CIQ" hidden="1">"c4682"</definedName>
    <definedName name="IQ_PRETAX_INC_MEDIAN_EST_THOM" hidden="1">"c5120"</definedName>
    <definedName name="IQ_PRETAX_INC_NUM_EST" hidden="1">"c1699"</definedName>
    <definedName name="IQ_PRETAX_INC_NUM_EST_CIQ" hidden="1">"c4685"</definedName>
    <definedName name="IQ_PRETAX_INC_NUM_EST_THOM" hidden="1">"c5123"</definedName>
    <definedName name="IQ_PRETAX_INC_STDDEV_EST" hidden="1">"c1700"</definedName>
    <definedName name="IQ_PRETAX_INC_STDDEV_EST_CIQ" hidden="1">"c4686"</definedName>
    <definedName name="IQ_PRETAX_INC_STDDEV_EST_THOM" hidden="1">"c5124"</definedName>
    <definedName name="IQ_PRETAX_REPORT_INC_EST" hidden="1">"c1709"</definedName>
    <definedName name="IQ_PRETAX_REPORT_INC_EST_CIQ" hidden="1">"c4695"</definedName>
    <definedName name="IQ_PRETAX_REPORT_INC_HIGH_EST" hidden="1">"c1711"</definedName>
    <definedName name="IQ_PRETAX_REPORT_INC_HIGH_EST_CIQ" hidden="1">"c4697"</definedName>
    <definedName name="IQ_PRETAX_REPORT_INC_LOW_EST" hidden="1">"c1712"</definedName>
    <definedName name="IQ_PRETAX_REPORT_INC_LOW_EST_CIQ" hidden="1">"c4698"</definedName>
    <definedName name="IQ_PRETAX_REPORT_INC_MEDIAN_EST" hidden="1">"c1710"</definedName>
    <definedName name="IQ_PRETAX_REPORT_INC_MEDIAN_EST_CIQ" hidden="1">"c4696"</definedName>
    <definedName name="IQ_PRETAX_REPORT_INC_NUM_EST" hidden="1">"c1713"</definedName>
    <definedName name="IQ_PRETAX_REPORT_INC_NUM_EST_CIQ" hidden="1">"c4699"</definedName>
    <definedName name="IQ_PRETAX_REPORT_INC_STDDEV_EST" hidden="1">"c1714"</definedName>
    <definedName name="IQ_PRETAX_REPORT_INC_STDDEV_EST_CIQ" hidden="1">"c4700"</definedName>
    <definedName name="IQ_PRETAX_RETURN_ASSETS_FDIC" hidden="1">"c6731"</definedName>
    <definedName name="IQ_PREV_MONTHLY_FACTOR" hidden="1">"c8973"</definedName>
    <definedName name="IQ_PREV_MONTHLY_FACTOR_DATE" hidden="1">"c8974"</definedName>
    <definedName name="IQ_PRICE_CFPS_FWD" hidden="1">"c2237"</definedName>
    <definedName name="IQ_PRICE_CFPS_FWD_CIQ" hidden="1">"c4046"</definedName>
    <definedName name="IQ_PRICE_CFPS_FWD_THOM" hidden="1">"c4060"</definedName>
    <definedName name="IQ_PRICE_OVER_BVPS" hidden="1">"c1412"</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 hidden="1">"c5486"</definedName>
    <definedName name="IQ_PRICE_TARGET_BOTTOM_UP_CIQ" hidden="1">"c12023"</definedName>
    <definedName name="IQ_PRICE_TARGET_CIQ" hidden="1">"c3613"</definedName>
    <definedName name="IQ_PRICE_TARGET_REUT" hidden="1">"c3631"</definedName>
    <definedName name="IQ_PRICE_TARGET_THOM" hidden="1">"c3649"</definedName>
    <definedName name="IQ_PRICE_VOLATILITY_EST" hidden="1">"c4492"</definedName>
    <definedName name="IQ_PRICE_VOLATILITY_EST_CIQ" hidden="1">"c5030"</definedName>
    <definedName name="IQ_PRICE_VOLATILITY_HIGH" hidden="1">"c4493"</definedName>
    <definedName name="IQ_PRICE_VOLATILITY_HIGH_CIQ" hidden="1">"c5031"</definedName>
    <definedName name="IQ_PRICE_VOLATILITY_LOW" hidden="1">"c4494"</definedName>
    <definedName name="IQ_PRICE_VOLATILITY_LOW_CIQ" hidden="1">"c5032"</definedName>
    <definedName name="IQ_PRICE_VOLATILITY_MEDIAN" hidden="1">"c4495"</definedName>
    <definedName name="IQ_PRICE_VOLATILITY_MEDIAN_CIQ" hidden="1">"c5033"</definedName>
    <definedName name="IQ_PRICE_VOLATILITY_NUM" hidden="1">"c4496"</definedName>
    <definedName name="IQ_PRICE_VOLATILITY_NUM_CIQ" hidden="1">"c5034"</definedName>
    <definedName name="IQ_PRICE_VOLATILITY_STDDEV" hidden="1">"c4497"</definedName>
    <definedName name="IQ_PRICE_VOLATILITY_STDDEV_CIQ" hidden="1">"c5035"</definedName>
    <definedName name="IQ_PRICEDATE" hidden="1">"c1069"</definedName>
    <definedName name="IQ_PRICING_DATE" hidden="1">"c1613"</definedName>
    <definedName name="IQ_PRIMARY_EPS_TYPE" hidden="1">"c4498"</definedName>
    <definedName name="IQ_PRIMARY_EPS_TYPE_CIQ" hidden="1">"c5036"</definedName>
    <definedName name="IQ_PRIMARY_INDUSTRY" hidden="1">"c1070"</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DEPR_AMORT" hidden="1">"c8750"</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GAIN_LOSS_SALE_ASSETS" hidden="1">"c8751"</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EST" hidden="1">"c4499"</definedName>
    <definedName name="IQ_RECURRING_PROFIT_EST_CIQ" hidden="1">"c5037"</definedName>
    <definedName name="IQ_RECURRING_PROFIT_GUIDANCE" hidden="1">"c4500"</definedName>
    <definedName name="IQ_RECURRING_PROFIT_GUIDANCE_CIQ" hidden="1">"c5038"</definedName>
    <definedName name="IQ_RECURRING_PROFIT_HIGH_EST" hidden="1">"c4501"</definedName>
    <definedName name="IQ_RECURRING_PROFIT_HIGH_EST_CIQ" hidden="1">"c5039"</definedName>
    <definedName name="IQ_RECURRING_PROFIT_HIGH_GUIDANCE" hidden="1">"c4179"</definedName>
    <definedName name="IQ_RECURRING_PROFIT_HIGH_GUIDANCE_CIQ" hidden="1">"c4591"</definedName>
    <definedName name="IQ_RECURRING_PROFIT_LOW_EST" hidden="1">"c4502"</definedName>
    <definedName name="IQ_RECURRING_PROFIT_LOW_EST_CIQ" hidden="1">"c5040"</definedName>
    <definedName name="IQ_RECURRING_PROFIT_LOW_GUIDANCE" hidden="1">"c4219"</definedName>
    <definedName name="IQ_RECURRING_PROFIT_LOW_GUIDANCE_CIQ" hidden="1">"c4631"</definedName>
    <definedName name="IQ_RECURRING_PROFIT_MEDIAN_EST" hidden="1">"c4503"</definedName>
    <definedName name="IQ_RECURRING_PROFIT_MEDIAN_EST_CIQ" hidden="1">"c5041"</definedName>
    <definedName name="IQ_RECURRING_PROFIT_NUM_EST" hidden="1">"c4504"</definedName>
    <definedName name="IQ_RECURRING_PROFIT_NUM_EST_CIQ" hidden="1">"c5042"</definedName>
    <definedName name="IQ_RECURRING_PROFIT_SHARE_ACT_OR_EST" hidden="1">"c4508"</definedName>
    <definedName name="IQ_RECURRING_PROFIT_SHARE_ACT_OR_EST_CIQ" hidden="1">"c5046"</definedName>
    <definedName name="IQ_RECURRING_PROFIT_SHARE_EST" hidden="1">"c4506"</definedName>
    <definedName name="IQ_RECURRING_PROFIT_SHARE_EST_CIQ" hidden="1">"c5044"</definedName>
    <definedName name="IQ_RECURRING_PROFIT_SHARE_GUIDANCE" hidden="1">"c4509"</definedName>
    <definedName name="IQ_RECURRING_PROFIT_SHARE_GUIDANCE_CIQ" hidden="1">"c5047"</definedName>
    <definedName name="IQ_RECURRING_PROFIT_SHARE_HIGH_EST" hidden="1">"c4510"</definedName>
    <definedName name="IQ_RECURRING_PROFIT_SHARE_HIGH_EST_CIQ" hidden="1">"c5048"</definedName>
    <definedName name="IQ_RECURRING_PROFIT_SHARE_HIGH_GUIDANCE" hidden="1">"c4200"</definedName>
    <definedName name="IQ_RECURRING_PROFIT_SHARE_HIGH_GUIDANCE_CIQ" hidden="1">"c4612"</definedName>
    <definedName name="IQ_RECURRING_PROFIT_SHARE_LOW_EST" hidden="1">"c4511"</definedName>
    <definedName name="IQ_RECURRING_PROFIT_SHARE_LOW_EST_CIQ" hidden="1">"c5049"</definedName>
    <definedName name="IQ_RECURRING_PROFIT_SHARE_LOW_GUIDANCE" hidden="1">"c4240"</definedName>
    <definedName name="IQ_RECURRING_PROFIT_SHARE_LOW_GUIDANCE_CIQ" hidden="1">"c4652"</definedName>
    <definedName name="IQ_RECURRING_PROFIT_SHARE_MEDIAN_EST" hidden="1">"c4512"</definedName>
    <definedName name="IQ_RECURRING_PROFIT_SHARE_MEDIAN_EST_CIQ" hidden="1">"c5050"</definedName>
    <definedName name="IQ_RECURRING_PROFIT_SHARE_NUM_EST" hidden="1">"c4513"</definedName>
    <definedName name="IQ_RECURRING_PROFIT_SHARE_NUM_EST_CIQ" hidden="1">"c5051"</definedName>
    <definedName name="IQ_RECURRING_PROFIT_SHARE_STDDEV_EST" hidden="1">"c4514"</definedName>
    <definedName name="IQ_RECURRING_PROFIT_SHARE_STDDEV_EST_CIQ" hidden="1">"c5052"</definedName>
    <definedName name="IQ_RECURRING_PROFIT_STDDEV_EST" hidden="1">"c4516"</definedName>
    <definedName name="IQ_RECURRING_PROFIT_STDDEV_EST_CIQ" hidden="1">"c5054"</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AL_REV" hidden="1">"c1101"</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FRANCHISE_STORES_1" hidden="1">"c2895"</definedName>
    <definedName name="IQ_RETAIL_ACQUIRED_OWNED_STORES" hidden="1">"c2903"</definedName>
    <definedName name="IQ_RETAIL_ACQUIRED_OWNED_STORES_1"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 hidden="1">"c3585"</definedName>
    <definedName name="IQ_RETURN_ASSETS_ACT_OR_EST_CIQ" hidden="1">"c12020"</definedName>
    <definedName name="IQ_RETURN_ASSETS_ACT_OR_EST_THOM" hidden="1">"c5310"</definedName>
    <definedName name="IQ_RETURN_ASSETS_BANK" hidden="1">"c1114"</definedName>
    <definedName name="IQ_RETURN_ASSETS_BROK" hidden="1">"c1115"</definedName>
    <definedName name="IQ_RETURN_ASSETS_DET_EST" hidden="1">"c12066"</definedName>
    <definedName name="IQ_RETURN_ASSETS_DET_EST_DATE" hidden="1">"c12219"</definedName>
    <definedName name="IQ_RETURN_ASSETS_DET_EST_DATE_THOM" hidden="1">"c12247"</definedName>
    <definedName name="IQ_RETURN_ASSETS_DET_EST_INCL" hidden="1">"c12356"</definedName>
    <definedName name="IQ_RETURN_ASSETS_DET_EST_INCL_THOM" hidden="1">"c12379"</definedName>
    <definedName name="IQ_RETURN_ASSETS_DET_EST_ORIGIN" hidden="1">"c12591"</definedName>
    <definedName name="IQ_RETURN_ASSETS_DET_EST_ORIGIN_THOM" hidden="1">"c12617"</definedName>
    <definedName name="IQ_RETURN_ASSETS_DET_EST_THOM" hidden="1">"c12097"</definedName>
    <definedName name="IQ_RETURN_ASSETS_EST" hidden="1">"c3529"</definedName>
    <definedName name="IQ_RETURN_ASSETS_EST_CIQ" hidden="1">"c3828"</definedName>
    <definedName name="IQ_RETURN_ASSETS_EST_THOM" hidden="1">"c4034"</definedName>
    <definedName name="IQ_RETURN_ASSETS_FDIC" hidden="1">"c6730"</definedName>
    <definedName name="IQ_RETURN_ASSETS_FS" hidden="1">"c1116"</definedName>
    <definedName name="IQ_RETURN_ASSETS_GUIDANCE" hidden="1">"c4517"</definedName>
    <definedName name="IQ_RETURN_ASSETS_GUIDANCE_CIQ" hidden="1">"c5055"</definedName>
    <definedName name="IQ_RETURN_ASSETS_HIGH_EST" hidden="1">"c3530"</definedName>
    <definedName name="IQ_RETURN_ASSETS_HIGH_EST_CIQ" hidden="1">"c3830"</definedName>
    <definedName name="IQ_RETURN_ASSETS_HIGH_EST_THOM" hidden="1">"c4036"</definedName>
    <definedName name="IQ_RETURN_ASSETS_HIGH_GUIDANCE" hidden="1">"c4183"</definedName>
    <definedName name="IQ_RETURN_ASSETS_HIGH_GUIDANCE_CIQ" hidden="1">"c4595"</definedName>
    <definedName name="IQ_RETURN_ASSETS_LOW_EST" hidden="1">"c3531"</definedName>
    <definedName name="IQ_RETURN_ASSETS_LOW_EST_CIQ" hidden="1">"c3831"</definedName>
    <definedName name="IQ_RETURN_ASSETS_LOW_EST_THOM" hidden="1">"c4037"</definedName>
    <definedName name="IQ_RETURN_ASSETS_LOW_GUIDANCE" hidden="1">"c4223"</definedName>
    <definedName name="IQ_RETURN_ASSETS_LOW_GUIDANCE_CIQ" hidden="1">"c4635"</definedName>
    <definedName name="IQ_RETURN_ASSETS_MEDIAN_EST" hidden="1">"c3532"</definedName>
    <definedName name="IQ_RETURN_ASSETS_MEDIAN_EST_CIQ" hidden="1">"c3829"</definedName>
    <definedName name="IQ_RETURN_ASSETS_MEDIAN_EST_THOM" hidden="1">"c4035"</definedName>
    <definedName name="IQ_RETURN_ASSETS_NUM_EST" hidden="1">"c3527"</definedName>
    <definedName name="IQ_RETURN_ASSETS_NUM_EST_CIQ" hidden="1">"c3832"</definedName>
    <definedName name="IQ_RETURN_ASSETS_NUM_EST_THOM" hidden="1">"c4038"</definedName>
    <definedName name="IQ_RETURN_ASSETS_STDDEV_EST" hidden="1">"c3528"</definedName>
    <definedName name="IQ_RETURN_ASSETS_STDDEV_EST_CIQ" hidden="1">"c3833"</definedName>
    <definedName name="IQ_RETURN_ASSETS_STDDEV_EST_THOM" hidden="1">"c4039"</definedName>
    <definedName name="IQ_RETURN_CAPITAL" hidden="1">"c1117"</definedName>
    <definedName name="IQ_RETURN_EMBEDDED_VALUE" hidden="1">"c9974"</definedName>
    <definedName name="IQ_RETURN_EQUITY" hidden="1">"c1118"</definedName>
    <definedName name="IQ_RETURN_EQUITY_ACT_OR_EST" hidden="1">"c3586"</definedName>
    <definedName name="IQ_RETURN_EQUITY_ACT_OR_EST_CIQ" hidden="1">"c12021"</definedName>
    <definedName name="IQ_RETURN_EQUITY_ACT_OR_EST_THOM" hidden="1">"c5311"</definedName>
    <definedName name="IQ_RETURN_EQUITY_BANK" hidden="1">"c1119"</definedName>
    <definedName name="IQ_RETURN_EQUITY_BROK" hidden="1">"c1120"</definedName>
    <definedName name="IQ_RETURN_EQUITY_DET_EST" hidden="1">"c12067"</definedName>
    <definedName name="IQ_RETURN_EQUITY_DET_EST_DATE" hidden="1">"c12220"</definedName>
    <definedName name="IQ_RETURN_EQUITY_DET_EST_DATE_THOM" hidden="1">"c12248"</definedName>
    <definedName name="IQ_RETURN_EQUITY_DET_EST_INCL" hidden="1">"c12357"</definedName>
    <definedName name="IQ_RETURN_EQUITY_DET_EST_INCL_THOM" hidden="1">"c12380"</definedName>
    <definedName name="IQ_RETURN_EQUITY_DET_EST_ORIGIN" hidden="1">"c12592"</definedName>
    <definedName name="IQ_RETURN_EQUITY_DET_EST_ORIGIN_THOM" hidden="1">"c12618"</definedName>
    <definedName name="IQ_RETURN_EQUITY_DET_EST_THOM" hidden="1">"c12098"</definedName>
    <definedName name="IQ_RETURN_EQUITY_EST" hidden="1">"c3535"</definedName>
    <definedName name="IQ_RETURN_EQUITY_EST_CIQ" hidden="1">"c3821"</definedName>
    <definedName name="IQ_RETURN_EQUITY_EST_THOM" hidden="1">"c5479"</definedName>
    <definedName name="IQ_RETURN_EQUITY_FDIC" hidden="1">"c6732"</definedName>
    <definedName name="IQ_RETURN_EQUITY_FS" hidden="1">"c1121"</definedName>
    <definedName name="IQ_RETURN_EQUITY_GUIDANCE" hidden="1">"c4518"</definedName>
    <definedName name="IQ_RETURN_EQUITY_GUIDANCE_CIQ" hidden="1">"c5056"</definedName>
    <definedName name="IQ_RETURN_EQUITY_HIGH_EST" hidden="1">"c3536"</definedName>
    <definedName name="IQ_RETURN_EQUITY_HIGH_EST_CIQ" hidden="1">"c3823"</definedName>
    <definedName name="IQ_RETURN_EQUITY_HIGH_EST_THOM" hidden="1">"c5283"</definedName>
    <definedName name="IQ_RETURN_EQUITY_HIGH_GUIDANCE" hidden="1">"c4182"</definedName>
    <definedName name="IQ_RETURN_EQUITY_HIGH_GUIDANCE_CIQ" hidden="1">"c4594"</definedName>
    <definedName name="IQ_RETURN_EQUITY_LOW_EST" hidden="1">"c3537"</definedName>
    <definedName name="IQ_RETURN_EQUITY_LOW_EST_CIQ" hidden="1">"c3824"</definedName>
    <definedName name="IQ_RETURN_EQUITY_LOW_EST_THOM" hidden="1">"c5284"</definedName>
    <definedName name="IQ_RETURN_EQUITY_LOW_GUIDANCE" hidden="1">"c4222"</definedName>
    <definedName name="IQ_RETURN_EQUITY_LOW_GUIDANCE_CIQ" hidden="1">"c4634"</definedName>
    <definedName name="IQ_RETURN_EQUITY_MEDIAN_EST" hidden="1">"c3538"</definedName>
    <definedName name="IQ_RETURN_EQUITY_MEDIAN_EST_CIQ" hidden="1">"c3822"</definedName>
    <definedName name="IQ_RETURN_EQUITY_MEDIAN_EST_THOM" hidden="1">"c5282"</definedName>
    <definedName name="IQ_RETURN_EQUITY_NUM_EST" hidden="1">"c3533"</definedName>
    <definedName name="IQ_RETURN_EQUITY_NUM_EST_CIQ" hidden="1">"c3825"</definedName>
    <definedName name="IQ_RETURN_EQUITY_NUM_EST_THOM" hidden="1">"c5285"</definedName>
    <definedName name="IQ_RETURN_EQUITY_STDDEV_EST" hidden="1">"c3534"</definedName>
    <definedName name="IQ_RETURN_EQUITY_STDDEV_EST_CIQ" hidden="1">"c3826"</definedName>
    <definedName name="IQ_RETURN_EQUITY_STDDEV_EST_THOM" hidden="1">"c5286"</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DET_EST" hidden="1">"c12065"</definedName>
    <definedName name="IQ_REV_DET_EST_CURRENCY" hidden="1">"c12472"</definedName>
    <definedName name="IQ_REV_DET_EST_CURRENCY_THOM" hidden="1">"c12495"</definedName>
    <definedName name="IQ_REV_DET_EST_DATE" hidden="1">"c12218"</definedName>
    <definedName name="IQ_REV_DET_EST_DATE_THOM" hidden="1">"c12246"</definedName>
    <definedName name="IQ_REV_DET_EST_INCL" hidden="1">"c12355"</definedName>
    <definedName name="IQ_REV_DET_EST_INCL_THOM" hidden="1">"c12378"</definedName>
    <definedName name="IQ_REV_DET_EST_ORIGIN" hidden="1">"c12590"</definedName>
    <definedName name="IQ_REV_DET_EST_ORIGIN_THOM" hidden="1">"c12616"</definedName>
    <definedName name="IQ_REV_DET_EST_THOM" hidden="1">"c12096"</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CIQ" hidden="1">"c5059"</definedName>
    <definedName name="IQ_REVENUE_ACT_OR_EST_THOM" hidden="1">"c5299"</definedName>
    <definedName name="IQ_REVENUE_EST" hidden="1">"c1126"</definedName>
    <definedName name="IQ_REVENUE_EST_BOTTOM_UP" hidden="1">"c5488"</definedName>
    <definedName name="IQ_REVENUE_EST_BOTTOM_UP_CIQ" hidden="1">"c12025"</definedName>
    <definedName name="IQ_REVENUE_EST_CIQ" hidden="1">"c3616"</definedName>
    <definedName name="IQ_REVENUE_EST_REUT" hidden="1">"c3634"</definedName>
    <definedName name="IQ_REVENUE_EST_THOM" hidden="1">"c3652"</definedName>
    <definedName name="IQ_REVENUE_GUIDANCE" hidden="1">"c4519"</definedName>
    <definedName name="IQ_REVENUE_GUIDANCE_CIQ" hidden="1">"c5057"</definedName>
    <definedName name="IQ_REVENUE_HIGH_EST" hidden="1">"c1127"</definedName>
    <definedName name="IQ_REVENUE_HIGH_EST_CIQ" hidden="1">"c3618"</definedName>
    <definedName name="IQ_REVENUE_HIGH_EST_REUT" hidden="1">"c3636"</definedName>
    <definedName name="IQ_REVENUE_HIGH_EST_THOM" hidden="1">"c3654"</definedName>
    <definedName name="IQ_REVENUE_HIGH_GUIDANCE" hidden="1">"c4169"</definedName>
    <definedName name="IQ_REVENUE_HIGH_GUIDANCE_CIQ" hidden="1">"c4581"</definedName>
    <definedName name="IQ_REVENUE_LOW_EST" hidden="1">"c1128"</definedName>
    <definedName name="IQ_REVENUE_LOW_EST_CIQ" hidden="1">"c3619"</definedName>
    <definedName name="IQ_REVENUE_LOW_EST_REUT" hidden="1">"c3637"</definedName>
    <definedName name="IQ_REVENUE_LOW_EST_THOM" hidden="1">"c3655"</definedName>
    <definedName name="IQ_REVENUE_LOW_GUIDANCE" hidden="1">"c4209"</definedName>
    <definedName name="IQ_REVENUE_LOW_GUIDANCE_CIQ" hidden="1">"c4621"</definedName>
    <definedName name="IQ_REVENUE_MEDIAN_EST" hidden="1">"c1662"</definedName>
    <definedName name="IQ_REVENUE_MEDIAN_EST_CIQ" hidden="1">"c3617"</definedName>
    <definedName name="IQ_REVENUE_MEDIAN_EST_REUT" hidden="1">"c3635"</definedName>
    <definedName name="IQ_REVENUE_MEDIAN_EST_THOM" hidden="1">"c3653"</definedName>
    <definedName name="IQ_REVENUE_NUM_EST" hidden="1">"c1129"</definedName>
    <definedName name="IQ_REVENUE_NUM_EST_CIQ" hidden="1">"c3620"</definedName>
    <definedName name="IQ_REVENUE_NUM_EST_REUT" hidden="1">"c3638"</definedName>
    <definedName name="IQ_REVENUE_NUM_EST_THOM" hidden="1">"c3656"</definedName>
    <definedName name="IQ_REVISION_DATE_" hidden="1">39734.3457291667</definedName>
    <definedName name="IQ_REVISION_DATE__1" hidden="1">39358.4284837963</definedName>
    <definedName name="IQ_RISK_ADJ_BANK_ASSETS" hidden="1">"c2670"</definedName>
    <definedName name="IQ_RISK_WEIGHTED_ASSETS_FDIC" hidden="1">"c6370"</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DOL" hidden="1">"c12042"</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ERVICE_FEE" hidden="1">"c8951"</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ND_REC_DET_EST" hidden="1">"c12069"</definedName>
    <definedName name="IQ_STAND_REC_DET_EST_DATE" hidden="1">"c12222"</definedName>
    <definedName name="IQ_STAND_REC_DET_EST_DATE_THOM" hidden="1">"c12250"</definedName>
    <definedName name="IQ_STAND_REC_DET_EST_ORIGIN" hidden="1">"c12594"</definedName>
    <definedName name="IQ_STAND_REC_DET_EST_ORIGIN_THOM" hidden="1">"c12620"</definedName>
    <definedName name="IQ_STAND_REC_DET_EST_THOM" hidden="1">"c12100"</definedName>
    <definedName name="IQ_STAND_REC_NUM_DET_EST" hidden="1">"c12068"</definedName>
    <definedName name="IQ_STAND_REC_NUM_DET_EST_DATE" hidden="1">"c12221"</definedName>
    <definedName name="IQ_STAND_REC_NUM_DET_EST_DATE_THOM" hidden="1">"c12249"</definedName>
    <definedName name="IQ_STAND_REC_NUM_DET_EST_ORIGIN" hidden="1">"c12593"</definedName>
    <definedName name="IQ_STAND_REC_NUM_DET_EST_ORIGIN_THOM" hidden="1">"c12619"</definedName>
    <definedName name="IQ_STAND_REC_NUM_DET_EST_THOM" hidden="1">"c12099"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EST_CIQ" hidden="1">"c5073"</definedName>
    <definedName name="IQ_STOCK_BASED_GA" hidden="1">"c2993"</definedName>
    <definedName name="IQ_STOCK_BASED_HIGH_EST" hidden="1">"c4521"</definedName>
    <definedName name="IQ_STOCK_BASED_HIGH_EST_CIQ" hidden="1">"c5074"</definedName>
    <definedName name="IQ_STOCK_BASED_LOW_EST" hidden="1">"c4522"</definedName>
    <definedName name="IQ_STOCK_BASED_LOW_EST_CIQ" hidden="1">"c5075"</definedName>
    <definedName name="IQ_STOCK_BASED_MEDIAN_EST" hidden="1">"c4523"</definedName>
    <definedName name="IQ_STOCK_BASED_MEDIAN_EST_CIQ" hidden="1">"c5076"</definedName>
    <definedName name="IQ_STOCK_BASED_NUM_EST" hidden="1">"c4524"</definedName>
    <definedName name="IQ_STOCK_BASED_NUM_EST_CIQ" hidden="1">"c5077"</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STDDEV_EST_CIQ" hidden="1">"c5078"</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UCT_FIN_CLASS" hidden="1">"c8950"</definedName>
    <definedName name="IQ_STRUCT_FIN_SERIES" hidden="1">"c8956"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DET_EST" hidden="1">"c12070"</definedName>
    <definedName name="IQ_TARGET_PRICE_DET_EST_CURRENCY" hidden="1">"c12475"</definedName>
    <definedName name="IQ_TARGET_PRICE_DET_EST_CURRENCY_THOM" hidden="1">"c12498"</definedName>
    <definedName name="IQ_TARGET_PRICE_DET_EST_DATE" hidden="1">"c12223"</definedName>
    <definedName name="IQ_TARGET_PRICE_DET_EST_DATE_THOM" hidden="1">"c12251"</definedName>
    <definedName name="IQ_TARGET_PRICE_DET_EST_INCL" hidden="1">"c12358"</definedName>
    <definedName name="IQ_TARGET_PRICE_DET_EST_INCL_THOM" hidden="1">"c12381"</definedName>
    <definedName name="IQ_TARGET_PRICE_DET_EST_ORIGIN" hidden="1">"c12729"</definedName>
    <definedName name="IQ_TARGET_PRICE_DET_EST_ORIGIN_THOM" hidden="1">"c12621"</definedName>
    <definedName name="IQ_TARGET_PRICE_DET_EST_THOM" hidden="1">"c12101"</definedName>
    <definedName name="IQ_TARGET_PRICE_NUM" hidden="1">"c1653"</definedName>
    <definedName name="IQ_TARGET_PRICE_NUM_CIQ" hidden="1">"c4661"</definedName>
    <definedName name="IQ_TARGET_PRICE_NUM_REUT" hidden="1">"c5319"</definedName>
    <definedName name="IQ_TARGET_PRICE_NUM_THOM" hidden="1">"c5098"</definedName>
    <definedName name="IQ_TARGET_PRICE_STDDEV" hidden="1">"c1654"</definedName>
    <definedName name="IQ_TARGET_PRICE_STDDEV_CIQ" hidden="1">"c4662"</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DET_EST_CURRENCY_THOM" hidden="1">"c12499"</definedName>
    <definedName name="IQ_TEV_DET_EST_DATE_THOM" hidden="1">"c12252"</definedName>
    <definedName name="IQ_TEV_DET_EST_INCL_THOM" hidden="1">"c12382"</definedName>
    <definedName name="IQ_TEV_DET_EST_ORIGIN_THOM" hidden="1">"c12709"</definedName>
    <definedName name="IQ_TEV_DET_EST_THOM" hidden="1">"c12102"</definedName>
    <definedName name="IQ_TEV_EBIT" hidden="1">"c1220"</definedName>
    <definedName name="IQ_TEV_EBIT_AVG" hidden="1">"c1221"</definedName>
    <definedName name="IQ_TEV_EBIT_FWD" hidden="1">"c2238"</definedName>
    <definedName name="IQ_TEV_EBIT_FWD_CIQ" hidden="1">"c4047"</definedName>
    <definedName name="IQ_TEV_EBIT_FWD_THOM" hidden="1">"c4061"</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BITDA_FWD_THOM" hidden="1">"c4057"</definedName>
    <definedName name="IQ_TEV_EMPLOYEE_AVG" hidden="1">"c1225"</definedName>
    <definedName name="IQ_TEV_EST" hidden="1">"c4526"</definedName>
    <definedName name="IQ_TEV_EST_CIQ" hidden="1">"c5079"</definedName>
    <definedName name="IQ_TEV_EST_THOM" hidden="1">"c5529"</definedName>
    <definedName name="IQ_TEV_HIGH_EST" hidden="1">"c4527"</definedName>
    <definedName name="IQ_TEV_HIGH_EST_CIQ" hidden="1">"c5080"</definedName>
    <definedName name="IQ_TEV_HIGH_EST_THOM" hidden="1">"c5530"</definedName>
    <definedName name="IQ_TEV_LOW_EST" hidden="1">"c4528"</definedName>
    <definedName name="IQ_TEV_LOW_EST_CIQ" hidden="1">"c5081"</definedName>
    <definedName name="IQ_TEV_LOW_EST_THOM" hidden="1">"c5531"</definedName>
    <definedName name="IQ_TEV_MEDIAN_EST" hidden="1">"c4529"</definedName>
    <definedName name="IQ_TEV_MEDIAN_EST_CIQ" hidden="1">"c5082"</definedName>
    <definedName name="IQ_TEV_MEDIAN_EST_THOM" hidden="1">"c5532"</definedName>
    <definedName name="IQ_TEV_NUM_EST" hidden="1">"c4530"</definedName>
    <definedName name="IQ_TEV_NUM_EST_CIQ" hidden="1">"c5083"</definedName>
    <definedName name="IQ_TEV_NUM_EST_THOM" hidden="1">"c5533"</definedName>
    <definedName name="IQ_TEV_STDDEV_EST" hidden="1">"c4531"</definedName>
    <definedName name="IQ_TEV_STDDEV_EST_CIQ" hidden="1">"c5084"</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ST_CIQ" hidden="1">"c5085"</definedName>
    <definedName name="IQ_TOTAL_DEBT_EXCL_FIN" hidden="1">"c2937"</definedName>
    <definedName name="IQ_TOTAL_DEBT_GUIDANCE" hidden="1">"c4533"</definedName>
    <definedName name="IQ_TOTAL_DEBT_GUIDANCE_CIQ" hidden="1">"c5086"</definedName>
    <definedName name="IQ_TOTAL_DEBT_HIGH_EST" hidden="1">"c4534"</definedName>
    <definedName name="IQ_TOTAL_DEBT_HIGH_EST_CIQ" hidden="1">"c5087"</definedName>
    <definedName name="IQ_TOTAL_DEBT_HIGH_GUIDANCE" hidden="1">"c4196"</definedName>
    <definedName name="IQ_TOTAL_DEBT_HIGH_GUIDANCE_CIQ" hidden="1">"c4608"</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LOW_EST_CIQ" hidden="1">"c5088"</definedName>
    <definedName name="IQ_TOTAL_DEBT_LOW_GUIDANCE" hidden="1">"c4236"</definedName>
    <definedName name="IQ_TOTAL_DEBT_LOW_GUIDANCE_CIQ" hidden="1">"c4648"</definedName>
    <definedName name="IQ_TOTAL_DEBT_MEDIAN_EST" hidden="1">"c4536"</definedName>
    <definedName name="IQ_TOTAL_DEBT_MEDIAN_EST_CIQ" hidden="1">"c5089"</definedName>
    <definedName name="IQ_TOTAL_DEBT_NON_CURRENT" hidden="1">"c6191"</definedName>
    <definedName name="IQ_TOTAL_DEBT_NUM_EST" hidden="1">"c4537"</definedName>
    <definedName name="IQ_TOTAL_DEBT_NUM_EST_CIQ" hidden="1">"c5090"</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 hidden="1">"c4538"</definedName>
    <definedName name="IQ_TOTAL_DEBT_STDDEV_EST_CIQ" hidden="1">"c5091"</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SUBTOTAL_AP" hidden="1">"c8989"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ISK_BASED_CAPITAL_RATIO_FDIC" hidden="1">"c6747"</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ITEM_CIQID" hidden="1">"c8949"</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j" localSheetId="7">Valuation!j</definedName>
    <definedName name="j">[0]!j</definedName>
    <definedName name="jen" hidden="1">{TRUE,TRUE,-1.25,-15.5,456.75,279.75,FALSE,FALSE,TRUE,TRUE,0,1,8,1,4,6,3,4,TRUE,TRUE,3,TRUE,1,TRUE,100,"Swvu.turnover.","ACwvu.turnover.",1,FALSE,FALSE,0.511811023622047,0.511811023622047,0.511811023622047,0.511811023622047,1,"","",FALSE,FALSE,FALSE,FALSE,1,#N/A,1,1,#DIV/0!,FALSE,"Rwvu.turnover.",#N/A,FALSE,FALSE}</definedName>
    <definedName name="jhiuh" localSheetId="7" hidden="1">{"'RCIM'!$E$128"}</definedName>
    <definedName name="jhiuh" hidden="1">{"'RCIM'!$E$128"}</definedName>
    <definedName name="joimnf" localSheetId="7" hidden="1">{"'RCIM'!$E$128"}</definedName>
    <definedName name="joimnf" hidden="1">{"'RCIM'!$E$128"}</definedName>
    <definedName name="KeepVersions" localSheetId="10">IndexInformation!$B$8</definedName>
    <definedName name="kkk">[0]!kkk</definedName>
    <definedName name="kw" localSheetId="7" hidden="1">{"fdsup://Directions/FactSet Auditing Viewer?action=AUDIT_VALUE&amp;DB=129&amp;ID1=03783310&amp;VALUEID=02001&amp;SDATE=2009&amp;PERIODTYPE=ANN_STD&amp;window=popup_no_bar&amp;width=385&amp;height=120&amp;START_MAXIMIZED=FALSE&amp;creator=factset&amp;display_string=Audit"}</definedName>
    <definedName name="kw" hidden="1">{"fdsup://Directions/FactSet Auditing Viewer?action=AUDIT_VALUE&amp;DB=129&amp;ID1=03783310&amp;VALUEID=02001&amp;SDATE=2009&amp;PERIODTYPE=ANN_STD&amp;window=popup_no_bar&amp;width=385&amp;height=120&amp;START_MAXIMIZED=FALSE&amp;creator=factset&amp;display_string=Audit"}</definedName>
    <definedName name="lamp" localSheetId="7">Valuation!lamp</definedName>
    <definedName name="lamp">[0]!lamp</definedName>
    <definedName name="LanguageCode">IndexInformation!$B$38</definedName>
    <definedName name="LastCell" localSheetId="0">ImportantDisclosures!$A$22</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nking_1">DCF!$I$7:$AD$42</definedName>
    <definedName name="Linking_10">DCF!$Z$36</definedName>
    <definedName name="Linking_13">Model!$I$7:$EJ$173</definedName>
    <definedName name="Linking_15">DCF!$I$7:$AD$52</definedName>
    <definedName name="Linking_16">Drivers!$I$7:$EJ$578</definedName>
    <definedName name="Linking_18">Model!$I$7:$EJ$170</definedName>
    <definedName name="Linking_2">DCF!$I$24:$S$42</definedName>
    <definedName name="Linking_31">Drivers!$I$7:$EE$106</definedName>
    <definedName name="Linking_32">Model!$I$7:$EL$53</definedName>
    <definedName name="Linking_33">Model!$I$7:$EE$96</definedName>
    <definedName name="Linking_34">Model!$I$7:$EE$173</definedName>
    <definedName name="Linking_35">Drivers!$EL$381</definedName>
    <definedName name="Linking_36">Drivers!$I$7:$EE$125</definedName>
    <definedName name="Linking_37">Drivers!$I$7:$EJ$106</definedName>
    <definedName name="Linking_38">Model!$I$7:$EE$53</definedName>
    <definedName name="Linking_39">Model!$I$7:$EL$36</definedName>
    <definedName name="Linking_4">Drivers!$I$7:$EJ$585</definedName>
    <definedName name="Linking_40">Model!$I$7:$EL$45</definedName>
    <definedName name="Linking_41">Model!$I$7:$EF$96</definedName>
    <definedName name="Linking_42">Model!$I$7:$EF$174</definedName>
    <definedName name="Linking_43">Model!$I$7:$EF$173</definedName>
    <definedName name="Linking_44">Model!$I$77</definedName>
    <definedName name="Linking_45">Model!$I$7:$EG$96</definedName>
    <definedName name="Linking_46">Model!$I$7:$EG$173</definedName>
    <definedName name="Linking_47">DCF!$I$7:$AD$48</definedName>
    <definedName name="Linking_48">'PT Calculation'!$B$3:$C$17</definedName>
    <definedName name="Linking_5">Model!$I$7:$BY$37</definedName>
    <definedName name="Linking_6">Model!$I$7:$EJ$37</definedName>
    <definedName name="Linking_7">Model!$I$7:$EJ$179</definedName>
    <definedName name="Linking_Range_1">Drivers!$I$7:$BM$473</definedName>
    <definedName name="Linking_Range_10" localSheetId="4">DCF!$I$8:$Y$42</definedName>
    <definedName name="Linking_Range_11" localSheetId="4">DCF!$I$7:$X$34</definedName>
    <definedName name="Linking_Range_18">Drivers!$I$7:$BM$473</definedName>
    <definedName name="Linking_Range_21">Drivers!$I$7:$BQ$473</definedName>
    <definedName name="Linking_Range_22">Model!$I$7:$BQ$96</definedName>
    <definedName name="Linking_Range_23">Model!$I$64:$BQ$96</definedName>
    <definedName name="Linking_Range_24">Model!$I$136:$BQ$173</definedName>
    <definedName name="Linking_Range_25" localSheetId="4">DCF!$I$7:$Y$49</definedName>
    <definedName name="Linking_Range_25">Model!$I$7:$BQ$37</definedName>
    <definedName name="Linking_Range_3" localSheetId="4">'[3]Drivers &amp; Metrics'!$I$6:$W$78</definedName>
    <definedName name="Linking_Range_3" localSheetId="7">'[3]Drivers &amp; Metrics'!$I$6:$W$78</definedName>
    <definedName name="Linking_Range_3">Model!$I$7:$BM$37</definedName>
    <definedName name="Linking_Range_32">DCF!$I$7:$Y$42</definedName>
    <definedName name="Linking_Range_34">Valuation!$B$16:$E$61</definedName>
    <definedName name="Linking_Range_35">Valuation!$N$40:$O$50</definedName>
    <definedName name="Linking_Range_36">Valuation!$B$40:$F$61</definedName>
    <definedName name="Linking_Range_4">'[4]MMI revenue'!$A$578:$AC$627</definedName>
    <definedName name="Linking_Range_42">DCF!$I$7:$X$42</definedName>
    <definedName name="Linking_Range_43">Valuation!$B$3:$O$61</definedName>
    <definedName name="Linking_Range_49">Valuation!$B$16:$F$61</definedName>
    <definedName name="Linking_Range_5" localSheetId="4">[3]Model!$I$118:$W$157</definedName>
    <definedName name="Linking_Range_5" localSheetId="7">[3]Model!$I$118:$W$157</definedName>
    <definedName name="Linking_Range_5">Model!$I$64:$BM$96</definedName>
    <definedName name="Linking_Range_53">DCF!$I$24:$S$33</definedName>
    <definedName name="Linking_Range_60">Valuation!$U$16:$U$19</definedName>
    <definedName name="Linking_Range_7">Model!$I$136:$BM$173</definedName>
    <definedName name="Linking_Range_76">Valuation!$B$16:$G$61</definedName>
    <definedName name="lisahuang" localSheetId="7">Valuation!lisahuang</definedName>
    <definedName name="lisahuang">[0]!lisahuang</definedName>
    <definedName name="MacroVersion" localSheetId="10">IndexInformation!$B$1</definedName>
    <definedName name="mfpoerjf" localSheetId="7" hidden="1">{"'RCIM'!$E$128"}</definedName>
    <definedName name="mfpoerjf" hidden="1">{"'RCIM'!$E$128"}</definedName>
    <definedName name="misc">1</definedName>
    <definedName name="misc2">1</definedName>
    <definedName name="model_case">Scenario!$I$11</definedName>
    <definedName name="ModelPrice" localSheetId="0">ImportantDisclosures!$A$14</definedName>
    <definedName name="months">Drivers!$I$3</definedName>
    <definedName name="Multiplier" localSheetId="10">IndexInformation!$B$35</definedName>
    <definedName name="mvropemld" localSheetId="7" hidden="1">{"'RCIM'!$E$128"}</definedName>
    <definedName name="mvropemld" hidden="1">{"'RCIM'!$E$128"}</definedName>
    <definedName name="mynameis" localSheetId="7">Valuation!mynameis</definedName>
    <definedName name="mynameis">[0]!mynameis</definedName>
    <definedName name="Name" localSheetId="7">Valuation!Name</definedName>
    <definedName name="Name">[0]!Name</definedName>
    <definedName name="ncowe" localSheetId="7" hidden="1">{"'RCIM'!$E$128"}</definedName>
    <definedName name="ncowe" hidden="1">{"'RCIM'!$E$128"}</definedName>
    <definedName name="newstuff" localSheetId="7">Valuation!newstuff</definedName>
    <definedName name="newstuff">[0]!newstuff</definedName>
    <definedName name="NextYearEPS" localSheetId="10">IndexInformation!$B$13</definedName>
    <definedName name="NextYearTotalRevenue" localSheetId="10">IndexInformation!$B$12</definedName>
    <definedName name="NextYearTotalRevenueActual" localSheetId="10">IndexInformation!$B$33</definedName>
    <definedName name="Normalized_Income_Statement">"IS_Annual"</definedName>
    <definedName name="NvsASD">"V2000-09-08"</definedName>
    <definedName name="NvsAutoDrillOk">"VN"</definedName>
    <definedName name="NvsElapsedTime">0.000234143517445773</definedName>
    <definedName name="NvsEndTime">36707.2948738426</definedName>
    <definedName name="NvsInstSpec">"%,FMI_ALT_BU,TCA_ALTBU_CORPS,NCONSOLIDATING"</definedName>
    <definedName name="NvsLayoutType">"M3"</definedName>
    <definedName name="NvsNplSpec">"%,X,RZF..,CZF.."</definedName>
    <definedName name="NvsPanelEffdt">"V9999-01-01"</definedName>
    <definedName name="NvsPanelSetid">"VMIDIV"</definedName>
    <definedName name="NvsReqBU">"V52"</definedName>
    <definedName name="NvsReqBUOnly">"VN"</definedName>
    <definedName name="NvsTransLed">"VN"</definedName>
    <definedName name="NvsTreeASD">"V2000-09-08"</definedName>
    <definedName name="NvsValTbl.PRODUCT">"MI_GL_PRODCT_VW"</definedName>
    <definedName name="ObjectType">IndexInformation!$B$37</definedName>
    <definedName name="oldstuff" localSheetId="7">Valuation!oldstuff</definedName>
    <definedName name="oldstuff">[0]!oldstuff</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ExEquityIncome">0</definedName>
    <definedName name="OtherExGainOnSale">0</definedName>
    <definedName name="OtherExInterestIncome">0</definedName>
    <definedName name="OtherExMinorityInterest">0</definedName>
    <definedName name="OtherExTotal">0</definedName>
    <definedName name="PANA" localSheetId="11">ModPubIndex!$A$11</definedName>
    <definedName name="PathName" localSheetId="10">IndexInformation!$B$25</definedName>
    <definedName name="Pdate">35902</definedName>
    <definedName name="perc" localSheetId="7">{"0.85","0.875","0.9","0.925","0.95","0.975","1","1.025","1.05","1.075","1.1","1.125","1.15"}</definedName>
    <definedName name="perc">{"0.85","0.875","0.9","0.925","0.95","0.975","1","1.025","1.05","1.075","1.1","1.125","1.15"}</definedName>
    <definedName name="phone" localSheetId="7">Valuation!phone</definedName>
    <definedName name="phone">[0]!phone</definedName>
    <definedName name="pooling_Premium">25%</definedName>
    <definedName name="price_date">36098</definedName>
    <definedName name="_xlnm.Print_Area" localSheetId="4">DCF!$I$7:$X$42</definedName>
    <definedName name="_xlnm.Print_Area" localSheetId="3">Drivers!$I$7:$BY$585</definedName>
    <definedName name="_xlnm.Print_Area" localSheetId="2">Model!$I$7:$BM$37,Model!$I$64:$BM$96,Model!$I$136:$BM$173</definedName>
    <definedName name="_xlnm.Print_Area" localSheetId="7">Valuation!$B$1:$O$61</definedName>
    <definedName name="_xlnm.Print_Area">"Formula removed, name can be deleted."</definedName>
    <definedName name="Print_Cover_Tabs">[0]!Print_Cover_Tabs</definedName>
    <definedName name="Print_Document">[0]!Print_Document</definedName>
    <definedName name="_xlnm.Print_Titles" localSheetId="3">Drivers!$7:$9</definedName>
    <definedName name="_xlnm.Print_Titles" localSheetId="2">Model!$7:$8</definedName>
    <definedName name="PRODUCT" localSheetId="11">ModPubIndex!$A$6</definedName>
    <definedName name="ProjectName" localSheetId="7">{"Client Name or Project Name"}</definedName>
    <definedName name="ProjectName">{"Client Name or Project Name"}</definedName>
    <definedName name="PSYM" localSheetId="11">ModPubIndex!$A$4</definedName>
    <definedName name="PUB_UserID" hidden="1">"MAYERX"</definedName>
    <definedName name="PublishDate" localSheetId="10">IndexInformation!$B$2</definedName>
    <definedName name="Purchase_Premium_A">25%</definedName>
    <definedName name="Purchase_Premium_B">0.25</definedName>
    <definedName name="Rating" localSheetId="10">IndexInformation!$B$9</definedName>
    <definedName name="RatingsDefined" localSheetId="0">ImportantDisclosures!$A$21</definedName>
    <definedName name="RatingsDefs" localSheetId="0">ImportantDisclosures!#REF!</definedName>
    <definedName name="redux">1</definedName>
    <definedName name="RegACDisclosure" localSheetId="0">ImportantDisclosures!#REF!</definedName>
    <definedName name="ResearchTopic" localSheetId="10">IndexInformation!$B$4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IC" localSheetId="10">IndexInformation!$B$21</definedName>
    <definedName name="ROADproforma" localSheetId="7">Valuation!ROADproforma</definedName>
    <definedName name="ROADproforma">[0]!ROADproforma</definedName>
    <definedName name="rrrrrrrr" localSheetId="7" hidden="1">{"'RCIM'!$E$128"}</definedName>
    <definedName name="rrrrrrrr" hidden="1">{"'RCIM'!$E$128"}</definedName>
    <definedName name="sad" localSheetId="7">Valuation!sad</definedName>
    <definedName name="sad">[0]!sad</definedName>
    <definedName name="SECSettlement" localSheetId="0">ImportantDisclosures!#REF!</definedName>
    <definedName name="SEDOL" localSheetId="10">IndexInformation!$B$22</definedName>
    <definedName name="sencount" hidden="1">1</definedName>
    <definedName name="seniorRate">"SrRate"</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Name" localSheetId="7">Valuation!sName</definedName>
    <definedName name="sName">[0]!sName</definedName>
    <definedName name="sName1" localSheetId="7">Valuation!sName1</definedName>
    <definedName name="sName1">[0]!sName1</definedName>
    <definedName name="solver_lin" hidden="1">0</definedName>
    <definedName name="solver_num" hidden="1">0</definedName>
    <definedName name="solver_typ" hidden="1">3</definedName>
    <definedName name="solver_val" hidden="1">0.1076</definedName>
    <definedName name="SourceDefined" localSheetId="0">ImportantDisclosures!$A$19</definedName>
    <definedName name="spebdy" localSheetId="7" hidden="1">{"'RCIM'!$E$128"}</definedName>
    <definedName name="spebdy" hidden="1">{"'RCIM'!$E$128"}</definedName>
    <definedName name="SPWS_WBID">"F1754E3C-8B33-11D3-B915-000086369788"</definedName>
    <definedName name="SrRate">"SrRating"</definedName>
    <definedName name="Start54">'[8]Opex Roll-up'!$A$1</definedName>
    <definedName name="Start66">'[8]1320 CN Ops.'!$A$1</definedName>
    <definedName name="Start70">'[8]1900 RE MGMT'!$A$1</definedName>
    <definedName name="Start71">'[8]Auto Roll-up'!$A$1</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0">ImportantDisclosures!$A$11</definedName>
    <definedName name="SubjectCode" localSheetId="10">IndexInformation!$B$6</definedName>
    <definedName name="SubmitterUserId">IndexInformation!$B$39</definedName>
    <definedName name="SUPPRESSED" localSheetId="11">ModPubIndex!$A$13</definedName>
    <definedName name="TableName">"Dummy"</definedName>
    <definedName name="Target_Net_Debt">"targ_netdebt"</definedName>
    <definedName name="TargetPrice" localSheetId="0">ImportantDisclosures!$A$15</definedName>
    <definedName name="tax_rate">38%</definedName>
    <definedName name="TemplateRegion">IndexInformation!$B$36</definedName>
    <definedName name="This_Year">"1998E"</definedName>
    <definedName name="Ticker" localSheetId="0">ImportantDisclosures!$A$10</definedName>
    <definedName name="TickerRegion">IndexInformation!$B$41</definedName>
    <definedName name="Tickers" localSheetId="10">IndexInformation!$B$19</definedName>
    <definedName name="TM1REBUILDOPTION">1</definedName>
    <definedName name="UpdateReason" localSheetId="10">IndexInformation!$B$17</definedName>
    <definedName name="USRegDisclosures" localSheetId="0">ImportantDisclosures!#REF!</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wiop">[0]!wiop</definedName>
    <definedName name="wqwqwwq">[0]!wqwqwwq</definedName>
    <definedName name="wrn.OUTPUT." localSheetId="7" hidden="1">{"DCF","UPSIDE CASE",FALSE,"Sheet1";"DCF","BASE CASE",FALSE,"Sheet1";"DCF","DOWNSIDE CASE",FALSE,"Sheet1"}</definedName>
    <definedName name="wrn.OUTPUT." hidden="1">{"DCF","UPSIDE CASE",FALSE,"Sheet1";"DCF","BASE CASE",FALSE,"Sheet1";"DCF","DOWNSIDE CASE",FALSE,"Sheet1"}</definedName>
    <definedName name="wvu.cash." hidden="1">{TRUE,TRUE,-1.25,-15.5,456.75,279.75,FALSE,FALSE,TRUE,TRUE,0,1,18,1,199,6,3,4,TRUE,TRUE,3,TRUE,1,TRUE,100,"Swvu.cash.","ACwvu.cash.",1,FALSE,FALSE,0.511811023622047,0.511811023622047,0.511811023622047,0.511811023622047,1,"","",FALSE,FALSE,FALSE,FALSE,1,#N/A,1,1,#DIV/0!,FALSE,"Rwvu.cash.",#N/A,FALSE,FALSE}</definedName>
    <definedName name="wvu.profits." hidden="1">{TRUE,TRUE,-1.25,-15.5,456.75,279.75,FALSE,FALSE,TRUE,TRUE,0,1,21,1,127,6,3,4,TRUE,TRUE,3,TRUE,1,TRUE,100,"Swvu.profits.","ACwvu.profits.",1,FALSE,FALSE,0.511811023622047,0.511811023622047,0.511811023622047,0.511811023622047,1,"","",FALSE,FALSE,FALSE,FALSE,1,#N/A,1,1,#DIV/0!,FALSE,"Rwvu.profits.",#N/A,FALSE,FALSE}</definedName>
    <definedName name="wvu.turnover." hidden="1">{TRUE,TRUE,-1.25,-15.5,456.75,279.75,FALSE,FALSE,TRUE,TRUE,0,1,8,1,4,6,3,4,TRUE,TRUE,3,TRUE,1,TRUE,100,"Swvu.turnover.","ACwvu.turnover.",1,FALSE,FALSE,0.511811023622047,0.511811023622047,0.511811023622047,0.511811023622047,1,"","",FALSE,FALSE,FALSE,FALSE,1,#N/A,1,1,#DIV/0!,FALSE,"Rwvu.turnover.",#N/A,FALSE,FALSE}</definedName>
    <definedName name="xysz" hidden="1">{TRUE,TRUE,-1.25,-15.5,456.75,279.75,FALSE,FALSE,TRUE,TRUE,0,1,21,1,127,6,3,4,TRUE,TRUE,3,TRUE,1,TRUE,100,"Swvu.profits.","ACwvu.profits.",1,FALSE,FALSE,0.511811023622047,0.511811023622047,0.511811023622047,0.511811023622047,1,"","",FALSE,FALSE,FALSE,FALSE,1,#N/A,1,1,#DIV/0!,FALSE,"Rwvu.profits.",#N/A,FALSE,FALSE}</definedName>
    <definedName name="Year_End">1988</definedName>
    <definedName name="YrEnd_FFr_USD">0.1767</definedName>
  </definedNames>
  <calcPr calcId="145621"/>
</workbook>
</file>

<file path=xl/calcChain.xml><?xml version="1.0" encoding="utf-8"?>
<calcChain xmlns="http://schemas.openxmlformats.org/spreadsheetml/2006/main">
  <c r="BR425" i="5" l="1"/>
  <c r="BR424" i="5"/>
  <c r="BR423" i="5"/>
  <c r="BR422" i="5"/>
  <c r="BU394" i="5"/>
  <c r="BT394" i="5"/>
  <c r="BS394" i="5"/>
  <c r="BR394" i="5"/>
  <c r="BU393" i="5"/>
  <c r="BR393" i="5"/>
  <c r="BR392" i="5"/>
  <c r="BU391" i="5"/>
  <c r="BU392" i="5" s="1"/>
  <c r="BT391" i="5"/>
  <c r="BT392" i="5" s="1"/>
  <c r="BS391" i="5"/>
  <c r="BS393" i="5" s="1"/>
  <c r="BR391" i="5"/>
  <c r="BR371" i="5"/>
  <c r="BS370" i="5"/>
  <c r="BS369" i="5"/>
  <c r="BS371" i="5" s="1"/>
  <c r="BR369" i="5"/>
  <c r="BR370" i="5" s="1"/>
  <c r="BS308" i="5"/>
  <c r="BS307" i="5"/>
  <c r="BS309" i="5" s="1"/>
  <c r="BR307" i="5"/>
  <c r="BR308" i="5" s="1"/>
  <c r="BS328" i="5"/>
  <c r="BS327" i="5"/>
  <c r="BS329" i="5" s="1"/>
  <c r="BR327" i="5"/>
  <c r="BR328" i="5" s="1"/>
  <c r="BS392" i="5" l="1"/>
  <c r="BT393" i="5"/>
  <c r="BR309" i="5"/>
  <c r="BR329" i="5"/>
  <c r="C47" i="73" l="1"/>
  <c r="C46" i="73"/>
  <c r="C45" i="73"/>
  <c r="C28" i="73"/>
  <c r="C27" i="73"/>
  <c r="C29" i="73" s="1"/>
  <c r="ED45" i="5"/>
  <c r="EE45" i="5" s="1"/>
  <c r="EF45" i="5" s="1"/>
  <c r="EG45" i="5" s="1"/>
  <c r="EH45" i="5" s="1"/>
  <c r="EI45" i="5" s="1"/>
  <c r="EJ45" i="5" s="1"/>
  <c r="EE43" i="5"/>
  <c r="EF43" i="5" s="1"/>
  <c r="EG43" i="5" s="1"/>
  <c r="EH43" i="5" s="1"/>
  <c r="EI43" i="5" s="1"/>
  <c r="EJ43" i="5" s="1"/>
  <c r="ED43" i="5"/>
  <c r="EE41" i="5"/>
  <c r="EF41" i="5"/>
  <c r="EG41" i="5" s="1"/>
  <c r="EH41" i="5" s="1"/>
  <c r="EI41" i="5" s="1"/>
  <c r="EJ41" i="5" s="1"/>
  <c r="ED41" i="5"/>
  <c r="EC45" i="5"/>
  <c r="EC43" i="5"/>
  <c r="EC41" i="5"/>
  <c r="EJ274" i="5"/>
  <c r="EI274" i="5"/>
  <c r="EH274" i="5"/>
  <c r="EG274" i="5"/>
  <c r="EL274" i="5" s="1"/>
  <c r="EF274" i="5"/>
  <c r="EE274" i="5"/>
  <c r="ED274" i="5"/>
  <c r="ED275" i="5" s="1"/>
  <c r="EE284" i="5"/>
  <c r="EF284" i="5" s="1"/>
  <c r="EG284" i="5" s="1"/>
  <c r="EH284" i="5" s="1"/>
  <c r="EI284" i="5" s="1"/>
  <c r="EJ284" i="5" s="1"/>
  <c r="ED284" i="5"/>
  <c r="ED282" i="5"/>
  <c r="EE282" i="5" s="1"/>
  <c r="EF282" i="5" s="1"/>
  <c r="EG282" i="5" s="1"/>
  <c r="EH282" i="5" s="1"/>
  <c r="EI282" i="5" s="1"/>
  <c r="EJ282" i="5" s="1"/>
  <c r="EE280" i="5"/>
  <c r="EF280" i="5" s="1"/>
  <c r="EG280" i="5" s="1"/>
  <c r="EH280" i="5" s="1"/>
  <c r="EI280" i="5" s="1"/>
  <c r="EJ280" i="5" s="1"/>
  <c r="ED280" i="5"/>
  <c r="EC284" i="5"/>
  <c r="EC282" i="5"/>
  <c r="EC280" i="5"/>
  <c r="EK1023" i="67"/>
  <c r="EC1023" i="67"/>
  <c r="EB1023" i="67"/>
  <c r="EA1023" i="67"/>
  <c r="DZ1023" i="67"/>
  <c r="DY1023" i="67"/>
  <c r="DX1023" i="67"/>
  <c r="DW1023" i="67"/>
  <c r="DV1023" i="67"/>
  <c r="DU1023" i="67"/>
  <c r="DT1023" i="67"/>
  <c r="DS1023" i="67"/>
  <c r="DR1023" i="67"/>
  <c r="DQ1023" i="67"/>
  <c r="DP1023" i="67"/>
  <c r="DO1023" i="67"/>
  <c r="DN1023" i="67"/>
  <c r="DM1023" i="67"/>
  <c r="DL1023" i="67"/>
  <c r="DK1023" i="67"/>
  <c r="DJ1023" i="67"/>
  <c r="DI1023" i="67"/>
  <c r="DH1023" i="67"/>
  <c r="DG1023" i="67"/>
  <c r="DF1023" i="67"/>
  <c r="DE1023" i="67"/>
  <c r="DD1023" i="67"/>
  <c r="DC1023" i="67"/>
  <c r="DB1023" i="67"/>
  <c r="DA1023" i="67"/>
  <c r="CZ1023" i="67"/>
  <c r="CY1023" i="67"/>
  <c r="CX1023" i="67"/>
  <c r="CW1023" i="67"/>
  <c r="CV1023" i="67"/>
  <c r="CU1023" i="67"/>
  <c r="CT1023" i="67"/>
  <c r="CS1023" i="67"/>
  <c r="CR1023" i="67"/>
  <c r="CQ1023" i="67"/>
  <c r="CP1023" i="67"/>
  <c r="CO1023" i="67"/>
  <c r="CN1023" i="67"/>
  <c r="CM1023" i="67"/>
  <c r="CL1023" i="67"/>
  <c r="CK1023" i="67"/>
  <c r="CJ1023" i="67"/>
  <c r="CI1023" i="67"/>
  <c r="CH1023" i="67"/>
  <c r="CG1023" i="67"/>
  <c r="CF1023" i="67"/>
  <c r="CE1023" i="67"/>
  <c r="CD1023" i="67"/>
  <c r="CC1023" i="67"/>
  <c r="CB1023" i="67"/>
  <c r="CA1023" i="67"/>
  <c r="BZ1023" i="67"/>
  <c r="BY1023" i="67"/>
  <c r="BX1023" i="67"/>
  <c r="BW1023" i="67"/>
  <c r="BV1023" i="67"/>
  <c r="BU1023" i="67"/>
  <c r="BT1023" i="67"/>
  <c r="BS1023" i="67"/>
  <c r="BR1023" i="67"/>
  <c r="BQ1023" i="67"/>
  <c r="BP1023" i="67"/>
  <c r="BO1023" i="67"/>
  <c r="BN1023" i="67"/>
  <c r="BM1023" i="67"/>
  <c r="BL1023" i="67"/>
  <c r="BK1023" i="67"/>
  <c r="BJ1023" i="67"/>
  <c r="BI1023" i="67"/>
  <c r="BH1023" i="67"/>
  <c r="BG1023" i="67"/>
  <c r="BF1023" i="67"/>
  <c r="BE1023" i="67"/>
  <c r="BD1023" i="67"/>
  <c r="BC1023" i="67"/>
  <c r="BB1023" i="67"/>
  <c r="BA1023" i="67"/>
  <c r="AZ1023" i="67"/>
  <c r="AY1023" i="67"/>
  <c r="AX1023" i="67"/>
  <c r="AW1023" i="67"/>
  <c r="AV1023" i="67"/>
  <c r="AU1023" i="67"/>
  <c r="AT1023" i="67"/>
  <c r="AS1023" i="67"/>
  <c r="AR1023" i="67"/>
  <c r="AQ1023" i="67"/>
  <c r="AP1023" i="67"/>
  <c r="AO1023" i="67"/>
  <c r="AN1023" i="67"/>
  <c r="AM1023" i="67"/>
  <c r="AL1023" i="67"/>
  <c r="AK1023" i="67"/>
  <c r="AJ1023" i="67"/>
  <c r="AI1023" i="67"/>
  <c r="AH1023" i="67"/>
  <c r="AG1023" i="67"/>
  <c r="AF1023" i="67"/>
  <c r="AE1023" i="67"/>
  <c r="AD1023" i="67"/>
  <c r="AC1023" i="67"/>
  <c r="AB1023" i="67"/>
  <c r="AA1023" i="67"/>
  <c r="Z1023" i="67"/>
  <c r="Y1023" i="67"/>
  <c r="X1023" i="67"/>
  <c r="W1023" i="67"/>
  <c r="V1023" i="67"/>
  <c r="U1023" i="67"/>
  <c r="T1023" i="67"/>
  <c r="S1023" i="67"/>
  <c r="R1023" i="67"/>
  <c r="Q1023" i="67"/>
  <c r="P1023" i="67"/>
  <c r="O1023" i="67"/>
  <c r="N1023" i="67"/>
  <c r="M1023" i="67"/>
  <c r="L1023" i="67"/>
  <c r="K1023" i="67"/>
  <c r="J1023" i="67"/>
  <c r="I1023" i="67"/>
  <c r="H1023" i="67"/>
  <c r="G1023" i="67"/>
  <c r="F1023" i="67"/>
  <c r="E1023" i="67"/>
  <c r="D1023" i="67"/>
  <c r="C1023" i="67"/>
  <c r="B1023" i="67"/>
  <c r="A1023" i="67"/>
  <c r="EK1022" i="67"/>
  <c r="EJ1022" i="67"/>
  <c r="EI1022" i="67"/>
  <c r="EH1022" i="67"/>
  <c r="EG1022" i="67"/>
  <c r="EF1022" i="67"/>
  <c r="EE1022" i="67"/>
  <c r="ED1022" i="67"/>
  <c r="EC1022" i="67"/>
  <c r="EB1022" i="67"/>
  <c r="EA1022" i="67"/>
  <c r="DZ1022" i="67"/>
  <c r="DY1022" i="67"/>
  <c r="DX1022" i="67"/>
  <c r="DW1022" i="67"/>
  <c r="DV1022" i="67"/>
  <c r="DU1022" i="67"/>
  <c r="DT1022" i="67"/>
  <c r="DS1022" i="67"/>
  <c r="DR1022" i="67"/>
  <c r="DQ1022" i="67"/>
  <c r="DP1022" i="67"/>
  <c r="DO1022" i="67"/>
  <c r="DN1022" i="67"/>
  <c r="DM1022" i="67"/>
  <c r="DL1022" i="67"/>
  <c r="DK1022" i="67"/>
  <c r="DJ1022" i="67"/>
  <c r="DI1022" i="67"/>
  <c r="DH1022" i="67"/>
  <c r="DG1022" i="67"/>
  <c r="DF1022" i="67"/>
  <c r="DE1022" i="67"/>
  <c r="DD1022" i="67"/>
  <c r="DC1022" i="67"/>
  <c r="DB1022" i="67"/>
  <c r="DA1022" i="67"/>
  <c r="CZ1022" i="67"/>
  <c r="CY1022" i="67"/>
  <c r="CX1022" i="67"/>
  <c r="CW1022" i="67"/>
  <c r="CV1022" i="67"/>
  <c r="CU1022" i="67"/>
  <c r="CT1022" i="67"/>
  <c r="CS1022" i="67"/>
  <c r="CR1022" i="67"/>
  <c r="CQ1022" i="67"/>
  <c r="CP1022" i="67"/>
  <c r="CO1022" i="67"/>
  <c r="CN1022" i="67"/>
  <c r="CM1022" i="67"/>
  <c r="CL1022" i="67"/>
  <c r="CK1022" i="67"/>
  <c r="CJ1022" i="67"/>
  <c r="CI1022" i="67"/>
  <c r="CH1022" i="67"/>
  <c r="CG1022" i="67"/>
  <c r="CF1022" i="67"/>
  <c r="CE1022" i="67"/>
  <c r="CD1022" i="67"/>
  <c r="CC1022" i="67"/>
  <c r="CB1022" i="67"/>
  <c r="CA1022" i="67"/>
  <c r="BZ1022" i="67"/>
  <c r="BY1022" i="67"/>
  <c r="BX1022" i="67"/>
  <c r="BW1022" i="67"/>
  <c r="BV1022" i="67"/>
  <c r="BU1022" i="67"/>
  <c r="BT1022" i="67"/>
  <c r="BS1022" i="67"/>
  <c r="BR1022" i="67"/>
  <c r="BQ1022" i="67"/>
  <c r="BP1022" i="67"/>
  <c r="BO1022" i="67"/>
  <c r="BN1022" i="67"/>
  <c r="BM1022" i="67"/>
  <c r="BL1022" i="67"/>
  <c r="BK1022" i="67"/>
  <c r="BJ1022" i="67"/>
  <c r="BI1022" i="67"/>
  <c r="BH1022" i="67"/>
  <c r="BG1022" i="67"/>
  <c r="BF1022" i="67"/>
  <c r="BE1022" i="67"/>
  <c r="BD1022" i="67"/>
  <c r="BC1022" i="67"/>
  <c r="BB1022" i="67"/>
  <c r="BA1022" i="67"/>
  <c r="AZ1022" i="67"/>
  <c r="AY1022" i="67"/>
  <c r="AX1022" i="67"/>
  <c r="AW1022" i="67"/>
  <c r="AV1022" i="67"/>
  <c r="AU1022" i="67"/>
  <c r="AT1022" i="67"/>
  <c r="AS1022" i="67"/>
  <c r="AR1022" i="67"/>
  <c r="AQ1022" i="67"/>
  <c r="AP1022" i="67"/>
  <c r="AO1022" i="67"/>
  <c r="AN1022" i="67"/>
  <c r="AM1022" i="67"/>
  <c r="AL1022" i="67"/>
  <c r="AK1022" i="67"/>
  <c r="AJ1022" i="67"/>
  <c r="AI1022" i="67"/>
  <c r="AH1022" i="67"/>
  <c r="AG1022" i="67"/>
  <c r="AF1022" i="67"/>
  <c r="AE1022" i="67"/>
  <c r="AD1022" i="67"/>
  <c r="AC1022" i="67"/>
  <c r="AB1022" i="67"/>
  <c r="AA1022" i="67"/>
  <c r="Z1022" i="67"/>
  <c r="Y1022" i="67"/>
  <c r="X1022" i="67"/>
  <c r="W1022" i="67"/>
  <c r="V1022" i="67"/>
  <c r="U1022" i="67"/>
  <c r="T1022" i="67"/>
  <c r="S1022" i="67"/>
  <c r="R1022" i="67"/>
  <c r="Q1022" i="67"/>
  <c r="P1022" i="67"/>
  <c r="O1022" i="67"/>
  <c r="N1022" i="67"/>
  <c r="M1022" i="67"/>
  <c r="L1022" i="67"/>
  <c r="K1022" i="67"/>
  <c r="J1022" i="67"/>
  <c r="I1022" i="67"/>
  <c r="H1022" i="67"/>
  <c r="G1022" i="67"/>
  <c r="F1022" i="67"/>
  <c r="E1022" i="67"/>
  <c r="D1022" i="67"/>
  <c r="C1022" i="67"/>
  <c r="B1022" i="67"/>
  <c r="A1022" i="67"/>
  <c r="EK1021" i="67"/>
  <c r="EC1021" i="67"/>
  <c r="EB1021" i="67"/>
  <c r="EA1021" i="67"/>
  <c r="DZ1021" i="67"/>
  <c r="DY1021" i="67"/>
  <c r="DX1021" i="67"/>
  <c r="DW1021" i="67"/>
  <c r="DV1021" i="67"/>
  <c r="DU1021" i="67"/>
  <c r="DT1021" i="67"/>
  <c r="DS1021" i="67"/>
  <c r="DR1021" i="67"/>
  <c r="DQ1021" i="67"/>
  <c r="DP1021" i="67"/>
  <c r="DO1021" i="67"/>
  <c r="DN1021" i="67"/>
  <c r="DM1021" i="67"/>
  <c r="DL1021" i="67"/>
  <c r="DK1021" i="67"/>
  <c r="DJ1021" i="67"/>
  <c r="DI1021" i="67"/>
  <c r="DH1021" i="67"/>
  <c r="DG1021" i="67"/>
  <c r="DF1021" i="67"/>
  <c r="DE1021" i="67"/>
  <c r="DD1021" i="67"/>
  <c r="DC1021" i="67"/>
  <c r="DB1021" i="67"/>
  <c r="DA1021" i="67"/>
  <c r="CZ1021" i="67"/>
  <c r="CY1021" i="67"/>
  <c r="CX1021" i="67"/>
  <c r="CW1021" i="67"/>
  <c r="CV1021" i="67"/>
  <c r="CU1021" i="67"/>
  <c r="CT1021" i="67"/>
  <c r="CS1021" i="67"/>
  <c r="CR1021" i="67"/>
  <c r="CQ1021" i="67"/>
  <c r="CP1021" i="67"/>
  <c r="CO1021" i="67"/>
  <c r="CN1021" i="67"/>
  <c r="CM1021" i="67"/>
  <c r="CL1021" i="67"/>
  <c r="CK1021" i="67"/>
  <c r="CJ1021" i="67"/>
  <c r="CI1021" i="67"/>
  <c r="CH1021" i="67"/>
  <c r="CG1021" i="67"/>
  <c r="CF1021" i="67"/>
  <c r="CE1021" i="67"/>
  <c r="CD1021" i="67"/>
  <c r="CC1021" i="67"/>
  <c r="CB1021" i="67"/>
  <c r="CA1021" i="67"/>
  <c r="BZ1021" i="67"/>
  <c r="BY1021" i="67"/>
  <c r="BX1021" i="67"/>
  <c r="BW1021" i="67"/>
  <c r="BV1021" i="67"/>
  <c r="BU1021" i="67"/>
  <c r="BT1021" i="67"/>
  <c r="BS1021" i="67"/>
  <c r="BR1021" i="67"/>
  <c r="BQ1021" i="67"/>
  <c r="BP1021" i="67"/>
  <c r="BO1021" i="67"/>
  <c r="BN1021" i="67"/>
  <c r="BM1021" i="67"/>
  <c r="BL1021" i="67"/>
  <c r="BK1021" i="67"/>
  <c r="BJ1021" i="67"/>
  <c r="BI1021" i="67"/>
  <c r="BH1021" i="67"/>
  <c r="BG1021" i="67"/>
  <c r="BF1021" i="67"/>
  <c r="BE1021" i="67"/>
  <c r="BD1021" i="67"/>
  <c r="BC1021" i="67"/>
  <c r="BB1021" i="67"/>
  <c r="BA1021" i="67"/>
  <c r="AZ1021" i="67"/>
  <c r="AY1021" i="67"/>
  <c r="AX1021" i="67"/>
  <c r="AW1021" i="67"/>
  <c r="AV1021" i="67"/>
  <c r="AU1021" i="67"/>
  <c r="AT1021" i="67"/>
  <c r="AS1021" i="67"/>
  <c r="AR1021" i="67"/>
  <c r="AQ1021" i="67"/>
  <c r="AP1021" i="67"/>
  <c r="AO1021" i="67"/>
  <c r="AN1021" i="67"/>
  <c r="AM1021" i="67"/>
  <c r="AL1021" i="67"/>
  <c r="AK1021" i="67"/>
  <c r="AJ1021" i="67"/>
  <c r="AI1021" i="67"/>
  <c r="AH1021" i="67"/>
  <c r="AG1021" i="67"/>
  <c r="AF1021" i="67"/>
  <c r="AE1021" i="67"/>
  <c r="AD1021" i="67"/>
  <c r="AC1021" i="67"/>
  <c r="AB1021" i="67"/>
  <c r="AA1021" i="67"/>
  <c r="Z1021" i="67"/>
  <c r="Y1021" i="67"/>
  <c r="X1021" i="67"/>
  <c r="W1021" i="67"/>
  <c r="V1021" i="67"/>
  <c r="U1021" i="67"/>
  <c r="T1021" i="67"/>
  <c r="S1021" i="67"/>
  <c r="R1021" i="67"/>
  <c r="Q1021" i="67"/>
  <c r="P1021" i="67"/>
  <c r="O1021" i="67"/>
  <c r="N1021" i="67"/>
  <c r="M1021" i="67"/>
  <c r="L1021" i="67"/>
  <c r="K1021" i="67"/>
  <c r="J1021" i="67"/>
  <c r="I1021" i="67"/>
  <c r="H1021" i="67"/>
  <c r="G1021" i="67"/>
  <c r="F1021" i="67"/>
  <c r="E1021" i="67"/>
  <c r="D1021" i="67"/>
  <c r="C1021" i="67"/>
  <c r="B1021" i="67"/>
  <c r="A1021" i="67"/>
  <c r="EK1020" i="67"/>
  <c r="EJ1020" i="67"/>
  <c r="EI1020" i="67"/>
  <c r="EH1020" i="67"/>
  <c r="EG1020" i="67"/>
  <c r="EF1020" i="67"/>
  <c r="EE1020" i="67"/>
  <c r="ED1020" i="67"/>
  <c r="EC1020" i="67"/>
  <c r="EB1020" i="67"/>
  <c r="EA1020" i="67"/>
  <c r="DZ1020" i="67"/>
  <c r="DY1020" i="67"/>
  <c r="DX1020" i="67"/>
  <c r="DW1020" i="67"/>
  <c r="DV1020" i="67"/>
  <c r="DU1020" i="67"/>
  <c r="DT1020" i="67"/>
  <c r="DS1020" i="67"/>
  <c r="DR1020" i="67"/>
  <c r="DQ1020" i="67"/>
  <c r="DP1020" i="67"/>
  <c r="DO1020" i="67"/>
  <c r="DN1020" i="67"/>
  <c r="DM1020" i="67"/>
  <c r="DL1020" i="67"/>
  <c r="DK1020" i="67"/>
  <c r="DJ1020" i="67"/>
  <c r="DI1020" i="67"/>
  <c r="DH1020" i="67"/>
  <c r="DG1020" i="67"/>
  <c r="DF1020" i="67"/>
  <c r="DE1020" i="67"/>
  <c r="DD1020" i="67"/>
  <c r="DC1020" i="67"/>
  <c r="DB1020" i="67"/>
  <c r="DA1020" i="67"/>
  <c r="CZ1020" i="67"/>
  <c r="CY1020" i="67"/>
  <c r="CX1020" i="67"/>
  <c r="CW1020" i="67"/>
  <c r="CV1020" i="67"/>
  <c r="CU1020" i="67"/>
  <c r="CT1020" i="67"/>
  <c r="CS1020" i="67"/>
  <c r="CR1020" i="67"/>
  <c r="CQ1020" i="67"/>
  <c r="CP1020" i="67"/>
  <c r="CO1020" i="67"/>
  <c r="CN1020" i="67"/>
  <c r="CM1020" i="67"/>
  <c r="CL1020" i="67"/>
  <c r="CK1020" i="67"/>
  <c r="CJ1020" i="67"/>
  <c r="CI1020" i="67"/>
  <c r="CH1020" i="67"/>
  <c r="CG1020" i="67"/>
  <c r="CF1020" i="67"/>
  <c r="CE1020" i="67"/>
  <c r="CD1020" i="67"/>
  <c r="CC1020" i="67"/>
  <c r="CB1020" i="67"/>
  <c r="CA1020" i="67"/>
  <c r="BZ1020" i="67"/>
  <c r="BY1020" i="67"/>
  <c r="BX1020" i="67"/>
  <c r="BW1020" i="67"/>
  <c r="BV1020" i="67"/>
  <c r="BU1020" i="67"/>
  <c r="BT1020" i="67"/>
  <c r="BS1020" i="67"/>
  <c r="BR1020" i="67"/>
  <c r="BQ1020" i="67"/>
  <c r="BP1020" i="67"/>
  <c r="BO1020" i="67"/>
  <c r="BN1020" i="67"/>
  <c r="BM1020" i="67"/>
  <c r="BL1020" i="67"/>
  <c r="BK1020" i="67"/>
  <c r="BJ1020" i="67"/>
  <c r="BI1020" i="67"/>
  <c r="BH1020" i="67"/>
  <c r="BG1020" i="67"/>
  <c r="BF1020" i="67"/>
  <c r="BE1020" i="67"/>
  <c r="BD1020" i="67"/>
  <c r="BC1020" i="67"/>
  <c r="BB1020" i="67"/>
  <c r="BA1020" i="67"/>
  <c r="AZ1020" i="67"/>
  <c r="AY1020" i="67"/>
  <c r="AX1020" i="67"/>
  <c r="AW1020" i="67"/>
  <c r="AV1020" i="67"/>
  <c r="AU1020" i="67"/>
  <c r="AT1020" i="67"/>
  <c r="AS1020" i="67"/>
  <c r="AR1020" i="67"/>
  <c r="AQ1020" i="67"/>
  <c r="AP1020" i="67"/>
  <c r="AO1020" i="67"/>
  <c r="AN1020" i="67"/>
  <c r="AM1020" i="67"/>
  <c r="AL1020" i="67"/>
  <c r="AK1020" i="67"/>
  <c r="AJ1020" i="67"/>
  <c r="AI1020" i="67"/>
  <c r="AH1020" i="67"/>
  <c r="AG1020" i="67"/>
  <c r="AF1020" i="67"/>
  <c r="AE1020" i="67"/>
  <c r="AD1020" i="67"/>
  <c r="AC1020" i="67"/>
  <c r="AB1020" i="67"/>
  <c r="AA1020" i="67"/>
  <c r="Z1020" i="67"/>
  <c r="Y1020" i="67"/>
  <c r="X1020" i="67"/>
  <c r="W1020" i="67"/>
  <c r="V1020" i="67"/>
  <c r="U1020" i="67"/>
  <c r="T1020" i="67"/>
  <c r="S1020" i="67"/>
  <c r="R1020" i="67"/>
  <c r="Q1020" i="67"/>
  <c r="P1020" i="67"/>
  <c r="O1020" i="67"/>
  <c r="N1020" i="67"/>
  <c r="M1020" i="67"/>
  <c r="L1020" i="67"/>
  <c r="K1020" i="67"/>
  <c r="J1020" i="67"/>
  <c r="I1020" i="67"/>
  <c r="H1020" i="67"/>
  <c r="G1020" i="67"/>
  <c r="F1020" i="67"/>
  <c r="E1020" i="67"/>
  <c r="D1020" i="67"/>
  <c r="C1020" i="67"/>
  <c r="B1020" i="67"/>
  <c r="A1020" i="67"/>
  <c r="EK1019" i="67"/>
  <c r="EJ1019" i="67"/>
  <c r="EI1019" i="67"/>
  <c r="EH1019" i="67"/>
  <c r="EG1019" i="67"/>
  <c r="EF1019" i="67"/>
  <c r="EE1019" i="67"/>
  <c r="ED1019" i="67"/>
  <c r="EC1019" i="67"/>
  <c r="EB1019" i="67"/>
  <c r="EA1019" i="67"/>
  <c r="DZ1019" i="67"/>
  <c r="DY1019" i="67"/>
  <c r="DX1019" i="67"/>
  <c r="DW1019" i="67"/>
  <c r="DV1019" i="67"/>
  <c r="DU1019" i="67"/>
  <c r="DT1019" i="67"/>
  <c r="DS1019" i="67"/>
  <c r="DR1019" i="67"/>
  <c r="DQ1019" i="67"/>
  <c r="DP1019" i="67"/>
  <c r="DO1019" i="67"/>
  <c r="DN1019" i="67"/>
  <c r="DM1019" i="67"/>
  <c r="DL1019" i="67"/>
  <c r="DK1019" i="67"/>
  <c r="DJ1019" i="67"/>
  <c r="DI1019" i="67"/>
  <c r="DH1019" i="67"/>
  <c r="DG1019" i="67"/>
  <c r="DF1019" i="67"/>
  <c r="DE1019" i="67"/>
  <c r="DD1019" i="67"/>
  <c r="DC1019" i="67"/>
  <c r="DB1019" i="67"/>
  <c r="DA1019" i="67"/>
  <c r="CZ1019" i="67"/>
  <c r="CY1019" i="67"/>
  <c r="CX1019" i="67"/>
  <c r="CW1019" i="67"/>
  <c r="CV1019" i="67"/>
  <c r="CU1019" i="67"/>
  <c r="CT1019" i="67"/>
  <c r="CS1019" i="67"/>
  <c r="CR1019" i="67"/>
  <c r="CQ1019" i="67"/>
  <c r="CP1019" i="67"/>
  <c r="CO1019" i="67"/>
  <c r="CN1019" i="67"/>
  <c r="CM1019" i="67"/>
  <c r="CL1019" i="67"/>
  <c r="CK1019" i="67"/>
  <c r="CJ1019" i="67"/>
  <c r="CI1019" i="67"/>
  <c r="CH1019" i="67"/>
  <c r="CG1019" i="67"/>
  <c r="CF1019" i="67"/>
  <c r="CE1019" i="67"/>
  <c r="CD1019" i="67"/>
  <c r="CC1019" i="67"/>
  <c r="CB1019" i="67"/>
  <c r="CA1019" i="67"/>
  <c r="BZ1019" i="67"/>
  <c r="BY1019" i="67"/>
  <c r="BX1019" i="67"/>
  <c r="BW1019" i="67"/>
  <c r="BV1019" i="67"/>
  <c r="BU1019" i="67"/>
  <c r="BT1019" i="67"/>
  <c r="BS1019" i="67"/>
  <c r="BR1019" i="67"/>
  <c r="BQ1019" i="67"/>
  <c r="BP1019" i="67"/>
  <c r="BO1019" i="67"/>
  <c r="BN1019" i="67"/>
  <c r="BM1019" i="67"/>
  <c r="BL1019" i="67"/>
  <c r="BK1019" i="67"/>
  <c r="BJ1019" i="67"/>
  <c r="BI1019" i="67"/>
  <c r="BH1019" i="67"/>
  <c r="BG1019" i="67"/>
  <c r="BF1019" i="67"/>
  <c r="BE1019" i="67"/>
  <c r="BD1019" i="67"/>
  <c r="BC1019" i="67"/>
  <c r="BB1019" i="67"/>
  <c r="BA1019" i="67"/>
  <c r="AZ1019" i="67"/>
  <c r="AY1019" i="67"/>
  <c r="AX1019" i="67"/>
  <c r="AW1019" i="67"/>
  <c r="AV1019" i="67"/>
  <c r="AU1019" i="67"/>
  <c r="AT1019" i="67"/>
  <c r="AS1019" i="67"/>
  <c r="AR1019" i="67"/>
  <c r="AQ1019" i="67"/>
  <c r="AP1019" i="67"/>
  <c r="AO1019" i="67"/>
  <c r="AN1019" i="67"/>
  <c r="AM1019" i="67"/>
  <c r="AL1019" i="67"/>
  <c r="AK1019" i="67"/>
  <c r="AJ1019" i="67"/>
  <c r="AI1019" i="67"/>
  <c r="AH1019" i="67"/>
  <c r="AG1019" i="67"/>
  <c r="AF1019" i="67"/>
  <c r="AE1019" i="67"/>
  <c r="AD1019" i="67"/>
  <c r="AC1019" i="67"/>
  <c r="AB1019" i="67"/>
  <c r="AA1019" i="67"/>
  <c r="Z1019" i="67"/>
  <c r="Y1019" i="67"/>
  <c r="X1019" i="67"/>
  <c r="W1019" i="67"/>
  <c r="V1019" i="67"/>
  <c r="U1019" i="67"/>
  <c r="T1019" i="67"/>
  <c r="S1019" i="67"/>
  <c r="R1019" i="67"/>
  <c r="Q1019" i="67"/>
  <c r="P1019" i="67"/>
  <c r="O1019" i="67"/>
  <c r="N1019" i="67"/>
  <c r="M1019" i="67"/>
  <c r="L1019" i="67"/>
  <c r="K1019" i="67"/>
  <c r="J1019" i="67"/>
  <c r="I1019" i="67"/>
  <c r="H1019" i="67"/>
  <c r="G1019" i="67"/>
  <c r="F1019" i="67"/>
  <c r="E1019" i="67"/>
  <c r="D1019" i="67"/>
  <c r="C1019" i="67"/>
  <c r="B1019" i="67"/>
  <c r="A1019" i="67"/>
  <c r="EK1018" i="67"/>
  <c r="EJ1018" i="67"/>
  <c r="EI1018" i="67"/>
  <c r="EH1018" i="67"/>
  <c r="EG1018" i="67"/>
  <c r="EF1018" i="67"/>
  <c r="EE1018" i="67"/>
  <c r="ED1018" i="67"/>
  <c r="EC1018" i="67"/>
  <c r="EB1018" i="67"/>
  <c r="EA1018" i="67"/>
  <c r="DZ1018" i="67"/>
  <c r="DY1018" i="67"/>
  <c r="DX1018" i="67"/>
  <c r="DW1018" i="67"/>
  <c r="DV1018" i="67"/>
  <c r="DU1018" i="67"/>
  <c r="DT1018" i="67"/>
  <c r="DS1018" i="67"/>
  <c r="DR1018" i="67"/>
  <c r="DQ1018" i="67"/>
  <c r="DP1018" i="67"/>
  <c r="DO1018" i="67"/>
  <c r="DN1018" i="67"/>
  <c r="DM1018" i="67"/>
  <c r="DL1018" i="67"/>
  <c r="DK1018" i="67"/>
  <c r="DJ1018" i="67"/>
  <c r="DI1018" i="67"/>
  <c r="DH1018" i="67"/>
  <c r="DG1018" i="67"/>
  <c r="DF1018" i="67"/>
  <c r="DE1018" i="67"/>
  <c r="DD1018" i="67"/>
  <c r="DC1018" i="67"/>
  <c r="DB1018" i="67"/>
  <c r="DA1018" i="67"/>
  <c r="CZ1018" i="67"/>
  <c r="CY1018" i="67"/>
  <c r="CX1018" i="67"/>
  <c r="CW1018" i="67"/>
  <c r="CV1018" i="67"/>
  <c r="CU1018" i="67"/>
  <c r="CT1018" i="67"/>
  <c r="CS1018" i="67"/>
  <c r="CR1018" i="67"/>
  <c r="CQ1018" i="67"/>
  <c r="CP1018" i="67"/>
  <c r="CO1018" i="67"/>
  <c r="CN1018" i="67"/>
  <c r="CM1018" i="67"/>
  <c r="CL1018" i="67"/>
  <c r="CK1018" i="67"/>
  <c r="CJ1018" i="67"/>
  <c r="CI1018" i="67"/>
  <c r="CH1018" i="67"/>
  <c r="CG1018" i="67"/>
  <c r="CF1018" i="67"/>
  <c r="CE1018" i="67"/>
  <c r="CD1018" i="67"/>
  <c r="CC1018" i="67"/>
  <c r="CB1018" i="67"/>
  <c r="CA1018" i="67"/>
  <c r="BZ1018" i="67"/>
  <c r="BY1018" i="67"/>
  <c r="BX1018" i="67"/>
  <c r="BW1018" i="67"/>
  <c r="BV1018" i="67"/>
  <c r="BU1018" i="67"/>
  <c r="BT1018" i="67"/>
  <c r="BS1018" i="67"/>
  <c r="BR1018" i="67"/>
  <c r="BQ1018" i="67"/>
  <c r="BP1018" i="67"/>
  <c r="BO1018" i="67"/>
  <c r="BN1018" i="67"/>
  <c r="BM1018" i="67"/>
  <c r="BL1018" i="67"/>
  <c r="BK1018" i="67"/>
  <c r="BJ1018" i="67"/>
  <c r="BI1018" i="67"/>
  <c r="BH1018" i="67"/>
  <c r="BG1018" i="67"/>
  <c r="BF1018" i="67"/>
  <c r="BE1018" i="67"/>
  <c r="BD1018" i="67"/>
  <c r="BC1018" i="67"/>
  <c r="BB1018" i="67"/>
  <c r="BA1018" i="67"/>
  <c r="AZ1018" i="67"/>
  <c r="AY1018" i="67"/>
  <c r="AX1018" i="67"/>
  <c r="AW1018" i="67"/>
  <c r="AV1018" i="67"/>
  <c r="AU1018" i="67"/>
  <c r="AT1018" i="67"/>
  <c r="AS1018" i="67"/>
  <c r="AR1018" i="67"/>
  <c r="AQ1018" i="67"/>
  <c r="AP1018" i="67"/>
  <c r="AO1018" i="67"/>
  <c r="AN1018" i="67"/>
  <c r="AM1018" i="67"/>
  <c r="AL1018" i="67"/>
  <c r="AK1018" i="67"/>
  <c r="AJ1018" i="67"/>
  <c r="AI1018" i="67"/>
  <c r="AH1018" i="67"/>
  <c r="AG1018" i="67"/>
  <c r="AF1018" i="67"/>
  <c r="AE1018" i="67"/>
  <c r="AD1018" i="67"/>
  <c r="AC1018" i="67"/>
  <c r="AB1018" i="67"/>
  <c r="AA1018" i="67"/>
  <c r="Z1018" i="67"/>
  <c r="Y1018" i="67"/>
  <c r="X1018" i="67"/>
  <c r="W1018" i="67"/>
  <c r="V1018" i="67"/>
  <c r="U1018" i="67"/>
  <c r="T1018" i="67"/>
  <c r="S1018" i="67"/>
  <c r="R1018" i="67"/>
  <c r="Q1018" i="67"/>
  <c r="P1018" i="67"/>
  <c r="O1018" i="67"/>
  <c r="N1018" i="67"/>
  <c r="M1018" i="67"/>
  <c r="L1018" i="67"/>
  <c r="K1018" i="67"/>
  <c r="J1018" i="67"/>
  <c r="I1018" i="67"/>
  <c r="H1018" i="67"/>
  <c r="G1018" i="67"/>
  <c r="F1018" i="67"/>
  <c r="E1018" i="67"/>
  <c r="D1018" i="67"/>
  <c r="C1018" i="67"/>
  <c r="B1018" i="67"/>
  <c r="A1018" i="67"/>
  <c r="EK1017" i="67"/>
  <c r="EC1017" i="67"/>
  <c r="EB1017" i="67"/>
  <c r="EA1017" i="67"/>
  <c r="DZ1017" i="67"/>
  <c r="DY1017" i="67"/>
  <c r="DX1017" i="67"/>
  <c r="DW1017" i="67"/>
  <c r="DV1017" i="67"/>
  <c r="DU1017" i="67"/>
  <c r="DT1017" i="67"/>
  <c r="DS1017" i="67"/>
  <c r="DR1017" i="67"/>
  <c r="DQ1017" i="67"/>
  <c r="DP1017" i="67"/>
  <c r="DO1017" i="67"/>
  <c r="DN1017" i="67"/>
  <c r="DM1017" i="67"/>
  <c r="DL1017" i="67"/>
  <c r="DK1017" i="67"/>
  <c r="DJ1017" i="67"/>
  <c r="DI1017" i="67"/>
  <c r="DH1017" i="67"/>
  <c r="DG1017" i="67"/>
  <c r="DF1017" i="67"/>
  <c r="DE1017" i="67"/>
  <c r="DD1017" i="67"/>
  <c r="DC1017" i="67"/>
  <c r="DB1017" i="67"/>
  <c r="DA1017" i="67"/>
  <c r="CZ1017" i="67"/>
  <c r="CY1017" i="67"/>
  <c r="CX1017" i="67"/>
  <c r="CW1017" i="67"/>
  <c r="CV1017" i="67"/>
  <c r="CU1017" i="67"/>
  <c r="CT1017" i="67"/>
  <c r="CS1017" i="67"/>
  <c r="CR1017" i="67"/>
  <c r="CQ1017" i="67"/>
  <c r="CP1017" i="67"/>
  <c r="CO1017" i="67"/>
  <c r="CN1017" i="67"/>
  <c r="CM1017" i="67"/>
  <c r="CL1017" i="67"/>
  <c r="CK1017" i="67"/>
  <c r="CJ1017" i="67"/>
  <c r="CI1017" i="67"/>
  <c r="CH1017" i="67"/>
  <c r="CG1017" i="67"/>
  <c r="CF1017" i="67"/>
  <c r="CE1017" i="67"/>
  <c r="CD1017" i="67"/>
  <c r="CC1017" i="67"/>
  <c r="CB1017" i="67"/>
  <c r="CA1017" i="67"/>
  <c r="BZ1017" i="67"/>
  <c r="BY1017" i="67"/>
  <c r="BX1017" i="67"/>
  <c r="BW1017" i="67"/>
  <c r="BV1017" i="67"/>
  <c r="BU1017" i="67"/>
  <c r="BT1017" i="67"/>
  <c r="BS1017" i="67"/>
  <c r="BR1017" i="67"/>
  <c r="BQ1017" i="67"/>
  <c r="BP1017" i="67"/>
  <c r="BO1017" i="67"/>
  <c r="BN1017" i="67"/>
  <c r="BM1017" i="67"/>
  <c r="BL1017" i="67"/>
  <c r="BK1017" i="67"/>
  <c r="BJ1017" i="67"/>
  <c r="BI1017" i="67"/>
  <c r="BH1017" i="67"/>
  <c r="BG1017" i="67"/>
  <c r="BF1017" i="67"/>
  <c r="BE1017" i="67"/>
  <c r="BD1017" i="67"/>
  <c r="BC1017" i="67"/>
  <c r="BB1017" i="67"/>
  <c r="BA1017" i="67"/>
  <c r="AZ1017" i="67"/>
  <c r="AY1017" i="67"/>
  <c r="AX1017" i="67"/>
  <c r="AW1017" i="67"/>
  <c r="AV1017" i="67"/>
  <c r="AU1017" i="67"/>
  <c r="AT1017" i="67"/>
  <c r="AS1017" i="67"/>
  <c r="AR1017" i="67"/>
  <c r="AQ1017" i="67"/>
  <c r="AP1017" i="67"/>
  <c r="AO1017" i="67"/>
  <c r="AN1017" i="67"/>
  <c r="AM1017" i="67"/>
  <c r="AL1017" i="67"/>
  <c r="AK1017" i="67"/>
  <c r="AJ1017" i="67"/>
  <c r="AI1017" i="67"/>
  <c r="AH1017" i="67"/>
  <c r="AG1017" i="67"/>
  <c r="AF1017" i="67"/>
  <c r="AE1017" i="67"/>
  <c r="AD1017" i="67"/>
  <c r="AC1017" i="67"/>
  <c r="AB1017" i="67"/>
  <c r="AA1017" i="67"/>
  <c r="Z1017" i="67"/>
  <c r="Y1017" i="67"/>
  <c r="X1017" i="67"/>
  <c r="W1017" i="67"/>
  <c r="V1017" i="67"/>
  <c r="U1017" i="67"/>
  <c r="T1017" i="67"/>
  <c r="S1017" i="67"/>
  <c r="R1017" i="67"/>
  <c r="Q1017" i="67"/>
  <c r="P1017" i="67"/>
  <c r="O1017" i="67"/>
  <c r="N1017" i="67"/>
  <c r="M1017" i="67"/>
  <c r="L1017" i="67"/>
  <c r="K1017" i="67"/>
  <c r="J1017" i="67"/>
  <c r="I1017" i="67"/>
  <c r="H1017" i="67"/>
  <c r="G1017" i="67"/>
  <c r="F1017" i="67"/>
  <c r="E1017" i="67"/>
  <c r="D1017" i="67"/>
  <c r="C1017" i="67"/>
  <c r="B1017" i="67"/>
  <c r="A1017" i="67"/>
  <c r="EK1016" i="67"/>
  <c r="EJ1016" i="67"/>
  <c r="EI1016" i="67"/>
  <c r="EH1016" i="67"/>
  <c r="EG1016" i="67"/>
  <c r="EF1016" i="67"/>
  <c r="EE1016" i="67"/>
  <c r="ED1016" i="67"/>
  <c r="EC1016" i="67"/>
  <c r="EB1016" i="67"/>
  <c r="EA1016" i="67"/>
  <c r="DZ1016" i="67"/>
  <c r="DY1016" i="67"/>
  <c r="DX1016" i="67"/>
  <c r="DW1016" i="67"/>
  <c r="DV1016" i="67"/>
  <c r="DU1016" i="67"/>
  <c r="DT1016" i="67"/>
  <c r="DS1016" i="67"/>
  <c r="DR1016" i="67"/>
  <c r="DQ1016" i="67"/>
  <c r="DP1016" i="67"/>
  <c r="DO1016" i="67"/>
  <c r="DN1016" i="67"/>
  <c r="DM1016" i="67"/>
  <c r="DL1016" i="67"/>
  <c r="DK1016" i="67"/>
  <c r="DJ1016" i="67"/>
  <c r="DI1016" i="67"/>
  <c r="DH1016" i="67"/>
  <c r="DG1016" i="67"/>
  <c r="DF1016" i="67"/>
  <c r="DE1016" i="67"/>
  <c r="DD1016" i="67"/>
  <c r="DC1016" i="67"/>
  <c r="DB1016" i="67"/>
  <c r="DA1016" i="67"/>
  <c r="CZ1016" i="67"/>
  <c r="CY1016" i="67"/>
  <c r="CX1016" i="67"/>
  <c r="CW1016" i="67"/>
  <c r="CV1016" i="67"/>
  <c r="CU1016" i="67"/>
  <c r="CT1016" i="67"/>
  <c r="CS1016" i="67"/>
  <c r="CR1016" i="67"/>
  <c r="CQ1016" i="67"/>
  <c r="CP1016" i="67"/>
  <c r="CO1016" i="67"/>
  <c r="CN1016" i="67"/>
  <c r="CM1016" i="67"/>
  <c r="CL1016" i="67"/>
  <c r="CK1016" i="67"/>
  <c r="CJ1016" i="67"/>
  <c r="CI1016" i="67"/>
  <c r="CH1016" i="67"/>
  <c r="CG1016" i="67"/>
  <c r="CF1016" i="67"/>
  <c r="CE1016" i="67"/>
  <c r="CD1016" i="67"/>
  <c r="CC1016" i="67"/>
  <c r="CB1016" i="67"/>
  <c r="CA1016" i="67"/>
  <c r="BZ1016" i="67"/>
  <c r="BY1016" i="67"/>
  <c r="BX1016" i="67"/>
  <c r="BW1016" i="67"/>
  <c r="BV1016" i="67"/>
  <c r="BU1016" i="67"/>
  <c r="BT1016" i="67"/>
  <c r="BS1016" i="67"/>
  <c r="BR1016" i="67"/>
  <c r="BQ1016" i="67"/>
  <c r="BP1016" i="67"/>
  <c r="BO1016" i="67"/>
  <c r="BN1016" i="67"/>
  <c r="BM1016" i="67"/>
  <c r="BL1016" i="67"/>
  <c r="BK1016" i="67"/>
  <c r="BJ1016" i="67"/>
  <c r="BI1016" i="67"/>
  <c r="BH1016" i="67"/>
  <c r="BG1016" i="67"/>
  <c r="BF1016" i="67"/>
  <c r="BE1016" i="67"/>
  <c r="BD1016" i="67"/>
  <c r="BC1016" i="67"/>
  <c r="BB1016" i="67"/>
  <c r="BA1016" i="67"/>
  <c r="AZ1016" i="67"/>
  <c r="AY1016" i="67"/>
  <c r="AX1016" i="67"/>
  <c r="AW1016" i="67"/>
  <c r="AV1016" i="67"/>
  <c r="AU1016" i="67"/>
  <c r="AT1016" i="67"/>
  <c r="AS1016" i="67"/>
  <c r="AR1016" i="67"/>
  <c r="AQ1016" i="67"/>
  <c r="AP1016" i="67"/>
  <c r="AO1016" i="67"/>
  <c r="AN1016" i="67"/>
  <c r="AM1016" i="67"/>
  <c r="AL1016" i="67"/>
  <c r="AK1016" i="67"/>
  <c r="AJ1016" i="67"/>
  <c r="AI1016" i="67"/>
  <c r="AH1016" i="67"/>
  <c r="AG1016" i="67"/>
  <c r="AF1016" i="67"/>
  <c r="AE1016" i="67"/>
  <c r="AD1016" i="67"/>
  <c r="AC1016" i="67"/>
  <c r="AB1016" i="67"/>
  <c r="AA1016" i="67"/>
  <c r="Z1016" i="67"/>
  <c r="Y1016" i="67"/>
  <c r="X1016" i="67"/>
  <c r="W1016" i="67"/>
  <c r="V1016" i="67"/>
  <c r="U1016" i="67"/>
  <c r="T1016" i="67"/>
  <c r="S1016" i="67"/>
  <c r="R1016" i="67"/>
  <c r="Q1016" i="67"/>
  <c r="P1016" i="67"/>
  <c r="O1016" i="67"/>
  <c r="N1016" i="67"/>
  <c r="M1016" i="67"/>
  <c r="L1016" i="67"/>
  <c r="K1016" i="67"/>
  <c r="J1016" i="67"/>
  <c r="I1016" i="67"/>
  <c r="H1016" i="67"/>
  <c r="G1016" i="67"/>
  <c r="F1016" i="67"/>
  <c r="E1016" i="67"/>
  <c r="D1016" i="67"/>
  <c r="C1016" i="67"/>
  <c r="B1016" i="67"/>
  <c r="A1016" i="67"/>
  <c r="EK1015" i="67"/>
  <c r="EJ1015" i="67"/>
  <c r="EI1015" i="67"/>
  <c r="EH1015" i="67"/>
  <c r="EG1015" i="67"/>
  <c r="EF1015" i="67"/>
  <c r="EE1015" i="67"/>
  <c r="ED1015" i="67"/>
  <c r="EC1015" i="67"/>
  <c r="EB1015" i="67"/>
  <c r="EA1015" i="67"/>
  <c r="DZ1015" i="67"/>
  <c r="DY1015" i="67"/>
  <c r="DX1015" i="67"/>
  <c r="DW1015" i="67"/>
  <c r="DV1015" i="67"/>
  <c r="DU1015" i="67"/>
  <c r="DT1015" i="67"/>
  <c r="DS1015" i="67"/>
  <c r="DR1015" i="67"/>
  <c r="DQ1015" i="67"/>
  <c r="DP1015" i="67"/>
  <c r="DO1015" i="67"/>
  <c r="DN1015" i="67"/>
  <c r="DM1015" i="67"/>
  <c r="DL1015" i="67"/>
  <c r="DK1015" i="67"/>
  <c r="DJ1015" i="67"/>
  <c r="DI1015" i="67"/>
  <c r="DH1015" i="67"/>
  <c r="DG1015" i="67"/>
  <c r="DF1015" i="67"/>
  <c r="DE1015" i="67"/>
  <c r="DD1015" i="67"/>
  <c r="DC1015" i="67"/>
  <c r="DB1015" i="67"/>
  <c r="DA1015" i="67"/>
  <c r="CZ1015" i="67"/>
  <c r="CY1015" i="67"/>
  <c r="CX1015" i="67"/>
  <c r="CW1015" i="67"/>
  <c r="CV1015" i="67"/>
  <c r="CU1015" i="67"/>
  <c r="CT1015" i="67"/>
  <c r="CS1015" i="67"/>
  <c r="CR1015" i="67"/>
  <c r="CQ1015" i="67"/>
  <c r="CP1015" i="67"/>
  <c r="CO1015" i="67"/>
  <c r="CN1015" i="67"/>
  <c r="CM1015" i="67"/>
  <c r="CL1015" i="67"/>
  <c r="CK1015" i="67"/>
  <c r="CJ1015" i="67"/>
  <c r="CI1015" i="67"/>
  <c r="CH1015" i="67"/>
  <c r="CG1015" i="67"/>
  <c r="CF1015" i="67"/>
  <c r="CE1015" i="67"/>
  <c r="CD1015" i="67"/>
  <c r="CC1015" i="67"/>
  <c r="CB1015" i="67"/>
  <c r="CA1015" i="67"/>
  <c r="BZ1015" i="67"/>
  <c r="BY1015" i="67"/>
  <c r="BX1015" i="67"/>
  <c r="BW1015" i="67"/>
  <c r="BV1015" i="67"/>
  <c r="BU1015" i="67"/>
  <c r="BT1015" i="67"/>
  <c r="BS1015" i="67"/>
  <c r="BR1015" i="67"/>
  <c r="BQ1015" i="67"/>
  <c r="BP1015" i="67"/>
  <c r="BO1015" i="67"/>
  <c r="BN1015" i="67"/>
  <c r="BM1015" i="67"/>
  <c r="BL1015" i="67"/>
  <c r="BK1015" i="67"/>
  <c r="BJ1015" i="67"/>
  <c r="BI1015" i="67"/>
  <c r="BH1015" i="67"/>
  <c r="BG1015" i="67"/>
  <c r="BF1015" i="67"/>
  <c r="BE1015" i="67"/>
  <c r="BD1015" i="67"/>
  <c r="BC1015" i="67"/>
  <c r="BB1015" i="67"/>
  <c r="BA1015" i="67"/>
  <c r="AZ1015" i="67"/>
  <c r="AY1015" i="67"/>
  <c r="AX1015" i="67"/>
  <c r="AW1015" i="67"/>
  <c r="AV1015" i="67"/>
  <c r="AU1015" i="67"/>
  <c r="AT1015" i="67"/>
  <c r="AS1015" i="67"/>
  <c r="AR1015" i="67"/>
  <c r="AQ1015" i="67"/>
  <c r="AP1015" i="67"/>
  <c r="AO1015" i="67"/>
  <c r="AN1015" i="67"/>
  <c r="AM1015" i="67"/>
  <c r="AL1015" i="67"/>
  <c r="AK1015" i="67"/>
  <c r="AJ1015" i="67"/>
  <c r="AI1015" i="67"/>
  <c r="AH1015" i="67"/>
  <c r="AG1015" i="67"/>
  <c r="AF1015" i="67"/>
  <c r="AE1015" i="67"/>
  <c r="AD1015" i="67"/>
  <c r="AC1015" i="67"/>
  <c r="AB1015" i="67"/>
  <c r="AA1015" i="67"/>
  <c r="Z1015" i="67"/>
  <c r="Y1015" i="67"/>
  <c r="X1015" i="67"/>
  <c r="W1015" i="67"/>
  <c r="V1015" i="67"/>
  <c r="U1015" i="67"/>
  <c r="T1015" i="67"/>
  <c r="S1015" i="67"/>
  <c r="R1015" i="67"/>
  <c r="Q1015" i="67"/>
  <c r="P1015" i="67"/>
  <c r="O1015" i="67"/>
  <c r="N1015" i="67"/>
  <c r="M1015" i="67"/>
  <c r="L1015" i="67"/>
  <c r="K1015" i="67"/>
  <c r="J1015" i="67"/>
  <c r="I1015" i="67"/>
  <c r="H1015" i="67"/>
  <c r="G1015" i="67"/>
  <c r="F1015" i="67"/>
  <c r="E1015" i="67"/>
  <c r="D1015" i="67"/>
  <c r="C1015" i="67"/>
  <c r="B1015" i="67"/>
  <c r="A1015" i="67"/>
  <c r="EK1014" i="67"/>
  <c r="EJ1014" i="67"/>
  <c r="EI1014" i="67"/>
  <c r="EH1014" i="67"/>
  <c r="EG1014" i="67"/>
  <c r="EF1014" i="67"/>
  <c r="EE1014" i="67"/>
  <c r="ED1014" i="67"/>
  <c r="EC1014" i="67"/>
  <c r="EB1014" i="67"/>
  <c r="EA1014" i="67"/>
  <c r="DZ1014" i="67"/>
  <c r="DY1014" i="67"/>
  <c r="DX1014" i="67"/>
  <c r="DW1014" i="67"/>
  <c r="DV1014" i="67"/>
  <c r="DU1014" i="67"/>
  <c r="DT1014" i="67"/>
  <c r="DS1014" i="67"/>
  <c r="DR1014" i="67"/>
  <c r="DQ1014" i="67"/>
  <c r="DP1014" i="67"/>
  <c r="DO1014" i="67"/>
  <c r="DN1014" i="67"/>
  <c r="DM1014" i="67"/>
  <c r="DL1014" i="67"/>
  <c r="DK1014" i="67"/>
  <c r="DJ1014" i="67"/>
  <c r="DI1014" i="67"/>
  <c r="DH1014" i="67"/>
  <c r="DG1014" i="67"/>
  <c r="DF1014" i="67"/>
  <c r="DE1014" i="67"/>
  <c r="DD1014" i="67"/>
  <c r="DC1014" i="67"/>
  <c r="DB1014" i="67"/>
  <c r="DA1014" i="67"/>
  <c r="CZ1014" i="67"/>
  <c r="CY1014" i="67"/>
  <c r="CX1014" i="67"/>
  <c r="CW1014" i="67"/>
  <c r="CV1014" i="67"/>
  <c r="CU1014" i="67"/>
  <c r="CT1014" i="67"/>
  <c r="CS1014" i="67"/>
  <c r="CR1014" i="67"/>
  <c r="CQ1014" i="67"/>
  <c r="CP1014" i="67"/>
  <c r="CO1014" i="67"/>
  <c r="CN1014" i="67"/>
  <c r="CM1014" i="67"/>
  <c r="CL1014" i="67"/>
  <c r="CK1014" i="67"/>
  <c r="CJ1014" i="67"/>
  <c r="CI1014" i="67"/>
  <c r="CH1014" i="67"/>
  <c r="CG1014" i="67"/>
  <c r="CF1014" i="67"/>
  <c r="CE1014" i="67"/>
  <c r="CD1014" i="67"/>
  <c r="CC1014" i="67"/>
  <c r="CB1014" i="67"/>
  <c r="CA1014" i="67"/>
  <c r="BZ1014" i="67"/>
  <c r="BY1014" i="67"/>
  <c r="BX1014" i="67"/>
  <c r="BW1014" i="67"/>
  <c r="BV1014" i="67"/>
  <c r="BU1014" i="67"/>
  <c r="BT1014" i="67"/>
  <c r="BS1014" i="67"/>
  <c r="BR1014" i="67"/>
  <c r="BQ1014" i="67"/>
  <c r="BP1014" i="67"/>
  <c r="BO1014" i="67"/>
  <c r="BN1014" i="67"/>
  <c r="BM1014" i="67"/>
  <c r="BL1014" i="67"/>
  <c r="BK1014" i="67"/>
  <c r="BJ1014" i="67"/>
  <c r="BI1014" i="67"/>
  <c r="BH1014" i="67"/>
  <c r="BG1014" i="67"/>
  <c r="BF1014" i="67"/>
  <c r="BE1014" i="67"/>
  <c r="BD1014" i="67"/>
  <c r="BC1014" i="67"/>
  <c r="BB1014" i="67"/>
  <c r="BA1014" i="67"/>
  <c r="AZ1014" i="67"/>
  <c r="AY1014" i="67"/>
  <c r="AX1014" i="67"/>
  <c r="AW1014" i="67"/>
  <c r="AV1014" i="67"/>
  <c r="AU1014" i="67"/>
  <c r="AT1014" i="67"/>
  <c r="AS1014" i="67"/>
  <c r="AR1014" i="67"/>
  <c r="AQ1014" i="67"/>
  <c r="AP1014" i="67"/>
  <c r="AO1014" i="67"/>
  <c r="AN1014" i="67"/>
  <c r="AM1014" i="67"/>
  <c r="AL1014" i="67"/>
  <c r="AK1014" i="67"/>
  <c r="AJ1014" i="67"/>
  <c r="AI1014" i="67"/>
  <c r="AH1014" i="67"/>
  <c r="AG1014" i="67"/>
  <c r="AF1014" i="67"/>
  <c r="AE1014" i="67"/>
  <c r="AD1014" i="67"/>
  <c r="AC1014" i="67"/>
  <c r="AB1014" i="67"/>
  <c r="AA1014" i="67"/>
  <c r="Z1014" i="67"/>
  <c r="Y1014" i="67"/>
  <c r="X1014" i="67"/>
  <c r="W1014" i="67"/>
  <c r="V1014" i="67"/>
  <c r="U1014" i="67"/>
  <c r="T1014" i="67"/>
  <c r="S1014" i="67"/>
  <c r="R1014" i="67"/>
  <c r="Q1014" i="67"/>
  <c r="P1014" i="67"/>
  <c r="O1014" i="67"/>
  <c r="N1014" i="67"/>
  <c r="M1014" i="67"/>
  <c r="L1014" i="67"/>
  <c r="K1014" i="67"/>
  <c r="J1014" i="67"/>
  <c r="I1014" i="67"/>
  <c r="H1014" i="67"/>
  <c r="G1014" i="67"/>
  <c r="F1014" i="67"/>
  <c r="E1014" i="67"/>
  <c r="D1014" i="67"/>
  <c r="C1014" i="67"/>
  <c r="B1014" i="67"/>
  <c r="A1014" i="67"/>
  <c r="EK1013" i="67"/>
  <c r="EJ1013" i="67"/>
  <c r="EI1013" i="67"/>
  <c r="EH1013" i="67"/>
  <c r="EG1013" i="67"/>
  <c r="EF1013" i="67"/>
  <c r="EE1013" i="67"/>
  <c r="ED1013" i="67"/>
  <c r="EC1013" i="67"/>
  <c r="EB1013" i="67"/>
  <c r="EA1013" i="67"/>
  <c r="DZ1013" i="67"/>
  <c r="DY1013" i="67"/>
  <c r="DX1013" i="67"/>
  <c r="DW1013" i="67"/>
  <c r="DV1013" i="67"/>
  <c r="DU1013" i="67"/>
  <c r="DT1013" i="67"/>
  <c r="DS1013" i="67"/>
  <c r="DR1013" i="67"/>
  <c r="DQ1013" i="67"/>
  <c r="DP1013" i="67"/>
  <c r="DO1013" i="67"/>
  <c r="DN1013" i="67"/>
  <c r="DM1013" i="67"/>
  <c r="DL1013" i="67"/>
  <c r="DK1013" i="67"/>
  <c r="DJ1013" i="67"/>
  <c r="DI1013" i="67"/>
  <c r="DH1013" i="67"/>
  <c r="DG1013" i="67"/>
  <c r="DF1013" i="67"/>
  <c r="DE1013" i="67"/>
  <c r="DD1013" i="67"/>
  <c r="DC1013" i="67"/>
  <c r="DB1013" i="67"/>
  <c r="DA1013" i="67"/>
  <c r="CZ1013" i="67"/>
  <c r="CY1013" i="67"/>
  <c r="CX1013" i="67"/>
  <c r="CW1013" i="67"/>
  <c r="CV1013" i="67"/>
  <c r="CU1013" i="67"/>
  <c r="CT1013" i="67"/>
  <c r="CS1013" i="67"/>
  <c r="CR1013" i="67"/>
  <c r="CQ1013" i="67"/>
  <c r="CP1013" i="67"/>
  <c r="CO1013" i="67"/>
  <c r="CN1013" i="67"/>
  <c r="CM1013" i="67"/>
  <c r="CL1013" i="67"/>
  <c r="CK1013" i="67"/>
  <c r="CJ1013" i="67"/>
  <c r="CI1013" i="67"/>
  <c r="CH1013" i="67"/>
  <c r="CG1013" i="67"/>
  <c r="CF1013" i="67"/>
  <c r="CE1013" i="67"/>
  <c r="CD1013" i="67"/>
  <c r="CC1013" i="67"/>
  <c r="CB1013" i="67"/>
  <c r="CA1013" i="67"/>
  <c r="BZ1013" i="67"/>
  <c r="BY1013" i="67"/>
  <c r="BX1013" i="67"/>
  <c r="BW1013" i="67"/>
  <c r="BV1013" i="67"/>
  <c r="BU1013" i="67"/>
  <c r="BT1013" i="67"/>
  <c r="BS1013" i="67"/>
  <c r="BR1013" i="67"/>
  <c r="BQ1013" i="67"/>
  <c r="BP1013" i="67"/>
  <c r="BO1013" i="67"/>
  <c r="BN1013" i="67"/>
  <c r="BM1013" i="67"/>
  <c r="BL1013" i="67"/>
  <c r="BK1013" i="67"/>
  <c r="BJ1013" i="67"/>
  <c r="BI1013" i="67"/>
  <c r="BH1013" i="67"/>
  <c r="BG1013" i="67"/>
  <c r="BF1013" i="67"/>
  <c r="BE1013" i="67"/>
  <c r="BD1013" i="67"/>
  <c r="BC1013" i="67"/>
  <c r="BB1013" i="67"/>
  <c r="BA1013" i="67"/>
  <c r="AZ1013" i="67"/>
  <c r="AY1013" i="67"/>
  <c r="AX1013" i="67"/>
  <c r="AW1013" i="67"/>
  <c r="AV1013" i="67"/>
  <c r="AU1013" i="67"/>
  <c r="AT1013" i="67"/>
  <c r="AS1013" i="67"/>
  <c r="AR1013" i="67"/>
  <c r="AQ1013" i="67"/>
  <c r="AP1013" i="67"/>
  <c r="AO1013" i="67"/>
  <c r="AN1013" i="67"/>
  <c r="AM1013" i="67"/>
  <c r="AL1013" i="67"/>
  <c r="AK1013" i="67"/>
  <c r="AJ1013" i="67"/>
  <c r="AI1013" i="67"/>
  <c r="AH1013" i="67"/>
  <c r="AG1013" i="67"/>
  <c r="AF1013" i="67"/>
  <c r="AE1013" i="67"/>
  <c r="AD1013" i="67"/>
  <c r="AC1013" i="67"/>
  <c r="AB1013" i="67"/>
  <c r="AA1013" i="67"/>
  <c r="Z1013" i="67"/>
  <c r="Y1013" i="67"/>
  <c r="X1013" i="67"/>
  <c r="W1013" i="67"/>
  <c r="V1013" i="67"/>
  <c r="U1013" i="67"/>
  <c r="T1013" i="67"/>
  <c r="S1013" i="67"/>
  <c r="R1013" i="67"/>
  <c r="Q1013" i="67"/>
  <c r="P1013" i="67"/>
  <c r="O1013" i="67"/>
  <c r="N1013" i="67"/>
  <c r="M1013" i="67"/>
  <c r="L1013" i="67"/>
  <c r="K1013" i="67"/>
  <c r="J1013" i="67"/>
  <c r="I1013" i="67"/>
  <c r="H1013" i="67"/>
  <c r="G1013" i="67"/>
  <c r="F1013" i="67"/>
  <c r="E1013" i="67"/>
  <c r="D1013" i="67"/>
  <c r="C1013" i="67"/>
  <c r="B1013" i="67"/>
  <c r="A1013" i="67"/>
  <c r="EK1012" i="67"/>
  <c r="EJ1012" i="67"/>
  <c r="EI1012" i="67"/>
  <c r="EH1012" i="67"/>
  <c r="EG1012" i="67"/>
  <c r="EF1012" i="67"/>
  <c r="EE1012" i="67"/>
  <c r="ED1012" i="67"/>
  <c r="EC1012" i="67"/>
  <c r="EB1012" i="67"/>
  <c r="EA1012" i="67"/>
  <c r="DZ1012" i="67"/>
  <c r="DY1012" i="67"/>
  <c r="DX1012" i="67"/>
  <c r="DW1012" i="67"/>
  <c r="DV1012" i="67"/>
  <c r="DU1012" i="67"/>
  <c r="DT1012" i="67"/>
  <c r="DS1012" i="67"/>
  <c r="DR1012" i="67"/>
  <c r="DQ1012" i="67"/>
  <c r="DP1012" i="67"/>
  <c r="DO1012" i="67"/>
  <c r="DN1012" i="67"/>
  <c r="DM1012" i="67"/>
  <c r="DL1012" i="67"/>
  <c r="DK1012" i="67"/>
  <c r="DJ1012" i="67"/>
  <c r="DI1012" i="67"/>
  <c r="DH1012" i="67"/>
  <c r="DG1012" i="67"/>
  <c r="DF1012" i="67"/>
  <c r="DE1012" i="67"/>
  <c r="DD1012" i="67"/>
  <c r="DC1012" i="67"/>
  <c r="DB1012" i="67"/>
  <c r="DA1012" i="67"/>
  <c r="CZ1012" i="67"/>
  <c r="CY1012" i="67"/>
  <c r="CX1012" i="67"/>
  <c r="CW1012" i="67"/>
  <c r="CV1012" i="67"/>
  <c r="CU1012" i="67"/>
  <c r="CT1012" i="67"/>
  <c r="CS1012" i="67"/>
  <c r="CR1012" i="67"/>
  <c r="CQ1012" i="67"/>
  <c r="CP1012" i="67"/>
  <c r="CO1012" i="67"/>
  <c r="CN1012" i="67"/>
  <c r="CM1012" i="67"/>
  <c r="CL1012" i="67"/>
  <c r="CK1012" i="67"/>
  <c r="CJ1012" i="67"/>
  <c r="CI1012" i="67"/>
  <c r="CH1012" i="67"/>
  <c r="CG1012" i="67"/>
  <c r="CF1012" i="67"/>
  <c r="CE1012" i="67"/>
  <c r="CD1012" i="67"/>
  <c r="CC1012" i="67"/>
  <c r="CB1012" i="67"/>
  <c r="CA1012" i="67"/>
  <c r="BZ1012" i="67"/>
  <c r="BY1012" i="67"/>
  <c r="BX1012" i="67"/>
  <c r="BW1012" i="67"/>
  <c r="BV1012" i="67"/>
  <c r="BU1012" i="67"/>
  <c r="BT1012" i="67"/>
  <c r="BS1012" i="67"/>
  <c r="BR1012" i="67"/>
  <c r="BQ1012" i="67"/>
  <c r="BP1012" i="67"/>
  <c r="BO1012" i="67"/>
  <c r="BN1012" i="67"/>
  <c r="BM1012" i="67"/>
  <c r="BL1012" i="67"/>
  <c r="BK1012" i="67"/>
  <c r="BJ1012" i="67"/>
  <c r="BI1012" i="67"/>
  <c r="BH1012" i="67"/>
  <c r="BG1012" i="67"/>
  <c r="BF1012" i="67"/>
  <c r="BE1012" i="67"/>
  <c r="BD1012" i="67"/>
  <c r="BC1012" i="67"/>
  <c r="BB1012" i="67"/>
  <c r="BA1012" i="67"/>
  <c r="AZ1012" i="67"/>
  <c r="AY1012" i="67"/>
  <c r="AX1012" i="67"/>
  <c r="AW1012" i="67"/>
  <c r="AV1012" i="67"/>
  <c r="AU1012" i="67"/>
  <c r="AT1012" i="67"/>
  <c r="AS1012" i="67"/>
  <c r="AR1012" i="67"/>
  <c r="AQ1012" i="67"/>
  <c r="AP1012" i="67"/>
  <c r="AO1012" i="67"/>
  <c r="AN1012" i="67"/>
  <c r="AM1012" i="67"/>
  <c r="AL1012" i="67"/>
  <c r="AK1012" i="67"/>
  <c r="AJ1012" i="67"/>
  <c r="AI1012" i="67"/>
  <c r="AH1012" i="67"/>
  <c r="AG1012" i="67"/>
  <c r="AF1012" i="67"/>
  <c r="AE1012" i="67"/>
  <c r="AD1012" i="67"/>
  <c r="AC1012" i="67"/>
  <c r="AB1012" i="67"/>
  <c r="AA1012" i="67"/>
  <c r="Z1012" i="67"/>
  <c r="Y1012" i="67"/>
  <c r="X1012" i="67"/>
  <c r="W1012" i="67"/>
  <c r="V1012" i="67"/>
  <c r="U1012" i="67"/>
  <c r="T1012" i="67"/>
  <c r="S1012" i="67"/>
  <c r="R1012" i="67"/>
  <c r="Q1012" i="67"/>
  <c r="P1012" i="67"/>
  <c r="O1012" i="67"/>
  <c r="N1012" i="67"/>
  <c r="M1012" i="67"/>
  <c r="L1012" i="67"/>
  <c r="K1012" i="67"/>
  <c r="J1012" i="67"/>
  <c r="I1012" i="67"/>
  <c r="H1012" i="67"/>
  <c r="G1012" i="67"/>
  <c r="F1012" i="67"/>
  <c r="E1012" i="67"/>
  <c r="D1012" i="67"/>
  <c r="C1012" i="67"/>
  <c r="B1012" i="67"/>
  <c r="A1012" i="67"/>
  <c r="EK1011" i="67"/>
  <c r="EJ1011" i="67"/>
  <c r="EI1011" i="67"/>
  <c r="EH1011" i="67"/>
  <c r="EG1011" i="67"/>
  <c r="EF1011" i="67"/>
  <c r="EE1011" i="67"/>
  <c r="ED1011" i="67"/>
  <c r="EC1011" i="67"/>
  <c r="EB1011" i="67"/>
  <c r="EA1011" i="67"/>
  <c r="DZ1011" i="67"/>
  <c r="DY1011" i="67"/>
  <c r="DX1011" i="67"/>
  <c r="DW1011" i="67"/>
  <c r="DV1011" i="67"/>
  <c r="DU1011" i="67"/>
  <c r="DT1011" i="67"/>
  <c r="DS1011" i="67"/>
  <c r="DR1011" i="67"/>
  <c r="DQ1011" i="67"/>
  <c r="DP1011" i="67"/>
  <c r="DO1011" i="67"/>
  <c r="DN1011" i="67"/>
  <c r="DM1011" i="67"/>
  <c r="DL1011" i="67"/>
  <c r="DK1011" i="67"/>
  <c r="DJ1011" i="67"/>
  <c r="DI1011" i="67"/>
  <c r="DH1011" i="67"/>
  <c r="DG1011" i="67"/>
  <c r="DF1011" i="67"/>
  <c r="DE1011" i="67"/>
  <c r="DD1011" i="67"/>
  <c r="DC1011" i="67"/>
  <c r="DB1011" i="67"/>
  <c r="DA1011" i="67"/>
  <c r="CZ1011" i="67"/>
  <c r="CY1011" i="67"/>
  <c r="CX1011" i="67"/>
  <c r="CW1011" i="67"/>
  <c r="CV1011" i="67"/>
  <c r="CU1011" i="67"/>
  <c r="CT1011" i="67"/>
  <c r="CS1011" i="67"/>
  <c r="CR1011" i="67"/>
  <c r="CQ1011" i="67"/>
  <c r="CP1011" i="67"/>
  <c r="CO1011" i="67"/>
  <c r="CN1011" i="67"/>
  <c r="CM1011" i="67"/>
  <c r="CL1011" i="67"/>
  <c r="CK1011" i="67"/>
  <c r="CJ1011" i="67"/>
  <c r="CI1011" i="67"/>
  <c r="CH1011" i="67"/>
  <c r="CG1011" i="67"/>
  <c r="CF1011" i="67"/>
  <c r="CE1011" i="67"/>
  <c r="CD1011" i="67"/>
  <c r="CC1011" i="67"/>
  <c r="CB1011" i="67"/>
  <c r="CA1011" i="67"/>
  <c r="BZ1011" i="67"/>
  <c r="BY1011" i="67"/>
  <c r="BX1011" i="67"/>
  <c r="BW1011" i="67"/>
  <c r="BV1011" i="67"/>
  <c r="BU1011" i="67"/>
  <c r="BT1011" i="67"/>
  <c r="BS1011" i="67"/>
  <c r="BR1011" i="67"/>
  <c r="BQ1011" i="67"/>
  <c r="BP1011" i="67"/>
  <c r="BO1011" i="67"/>
  <c r="BN1011" i="67"/>
  <c r="BM1011" i="67"/>
  <c r="BL1011" i="67"/>
  <c r="BK1011" i="67"/>
  <c r="BJ1011" i="67"/>
  <c r="BI1011" i="67"/>
  <c r="BH1011" i="67"/>
  <c r="BG1011" i="67"/>
  <c r="BF1011" i="67"/>
  <c r="BE1011" i="67"/>
  <c r="BD1011" i="67"/>
  <c r="BC1011" i="67"/>
  <c r="BB1011" i="67"/>
  <c r="BA1011" i="67"/>
  <c r="AZ1011" i="67"/>
  <c r="AY1011" i="67"/>
  <c r="AX1011" i="67"/>
  <c r="AW1011" i="67"/>
  <c r="AV1011" i="67"/>
  <c r="AU1011" i="67"/>
  <c r="AT1011" i="67"/>
  <c r="AS1011" i="67"/>
  <c r="AR1011" i="67"/>
  <c r="AQ1011" i="67"/>
  <c r="AP1011" i="67"/>
  <c r="AO1011" i="67"/>
  <c r="AN1011" i="67"/>
  <c r="AM1011" i="67"/>
  <c r="AL1011" i="67"/>
  <c r="AK1011" i="67"/>
  <c r="AJ1011" i="67"/>
  <c r="AI1011" i="67"/>
  <c r="AH1011" i="67"/>
  <c r="AG1011" i="67"/>
  <c r="AF1011" i="67"/>
  <c r="AE1011" i="67"/>
  <c r="AD1011" i="67"/>
  <c r="AC1011" i="67"/>
  <c r="AB1011" i="67"/>
  <c r="AA1011" i="67"/>
  <c r="Z1011" i="67"/>
  <c r="Y1011" i="67"/>
  <c r="X1011" i="67"/>
  <c r="W1011" i="67"/>
  <c r="V1011" i="67"/>
  <c r="U1011" i="67"/>
  <c r="T1011" i="67"/>
  <c r="S1011" i="67"/>
  <c r="R1011" i="67"/>
  <c r="Q1011" i="67"/>
  <c r="P1011" i="67"/>
  <c r="O1011" i="67"/>
  <c r="N1011" i="67"/>
  <c r="M1011" i="67"/>
  <c r="L1011" i="67"/>
  <c r="K1011" i="67"/>
  <c r="J1011" i="67"/>
  <c r="I1011" i="67"/>
  <c r="H1011" i="67"/>
  <c r="G1011" i="67"/>
  <c r="F1011" i="67"/>
  <c r="E1011" i="67"/>
  <c r="D1011" i="67"/>
  <c r="C1011" i="67"/>
  <c r="B1011" i="67"/>
  <c r="A1011" i="67"/>
  <c r="EK1010" i="67"/>
  <c r="EJ1010" i="67"/>
  <c r="EI1010" i="67"/>
  <c r="EH1010" i="67"/>
  <c r="EG1010" i="67"/>
  <c r="EF1010" i="67"/>
  <c r="EE1010" i="67"/>
  <c r="ED1010" i="67"/>
  <c r="EC1010" i="67"/>
  <c r="EB1010" i="67"/>
  <c r="EA1010" i="67"/>
  <c r="DZ1010" i="67"/>
  <c r="DY1010" i="67"/>
  <c r="DX1010" i="67"/>
  <c r="DW1010" i="67"/>
  <c r="DV1010" i="67"/>
  <c r="DU1010" i="67"/>
  <c r="DT1010" i="67"/>
  <c r="DS1010" i="67"/>
  <c r="DR1010" i="67"/>
  <c r="DQ1010" i="67"/>
  <c r="DP1010" i="67"/>
  <c r="DO1010" i="67"/>
  <c r="DN1010" i="67"/>
  <c r="DM1010" i="67"/>
  <c r="DL1010" i="67"/>
  <c r="DK1010" i="67"/>
  <c r="DJ1010" i="67"/>
  <c r="DI1010" i="67"/>
  <c r="DH1010" i="67"/>
  <c r="DG1010" i="67"/>
  <c r="DF1010" i="67"/>
  <c r="DE1010" i="67"/>
  <c r="DD1010" i="67"/>
  <c r="DC1010" i="67"/>
  <c r="DB1010" i="67"/>
  <c r="DA1010" i="67"/>
  <c r="CZ1010" i="67"/>
  <c r="CY1010" i="67"/>
  <c r="CX1010" i="67"/>
  <c r="CW1010" i="67"/>
  <c r="CV1010" i="67"/>
  <c r="CU1010" i="67"/>
  <c r="CT1010" i="67"/>
  <c r="CS1010" i="67"/>
  <c r="CR1010" i="67"/>
  <c r="CQ1010" i="67"/>
  <c r="CP1010" i="67"/>
  <c r="CO1010" i="67"/>
  <c r="CN1010" i="67"/>
  <c r="CM1010" i="67"/>
  <c r="CL1010" i="67"/>
  <c r="CK1010" i="67"/>
  <c r="CJ1010" i="67"/>
  <c r="CI1010" i="67"/>
  <c r="CH1010" i="67"/>
  <c r="CG1010" i="67"/>
  <c r="CF1010" i="67"/>
  <c r="CE1010" i="67"/>
  <c r="CD1010" i="67"/>
  <c r="CC1010" i="67"/>
  <c r="CB1010" i="67"/>
  <c r="CA1010" i="67"/>
  <c r="BZ1010" i="67"/>
  <c r="BY1010" i="67"/>
  <c r="BX1010" i="67"/>
  <c r="BW1010" i="67"/>
  <c r="BV1010" i="67"/>
  <c r="BU1010" i="67"/>
  <c r="BT1010" i="67"/>
  <c r="BS1010" i="67"/>
  <c r="BR1010" i="67"/>
  <c r="BQ1010" i="67"/>
  <c r="BP1010" i="67"/>
  <c r="BO1010" i="67"/>
  <c r="BN1010" i="67"/>
  <c r="BM1010" i="67"/>
  <c r="BL1010" i="67"/>
  <c r="BK1010" i="67"/>
  <c r="BJ1010" i="67"/>
  <c r="BI1010" i="67"/>
  <c r="BH1010" i="67"/>
  <c r="BG1010" i="67"/>
  <c r="BF1010" i="67"/>
  <c r="BE1010" i="67"/>
  <c r="BD1010" i="67"/>
  <c r="BC1010" i="67"/>
  <c r="BB1010" i="67"/>
  <c r="BA1010" i="67"/>
  <c r="AZ1010" i="67"/>
  <c r="AY1010" i="67"/>
  <c r="AX1010" i="67"/>
  <c r="AW1010" i="67"/>
  <c r="AV1010" i="67"/>
  <c r="AU1010" i="67"/>
  <c r="AT1010" i="67"/>
  <c r="AS1010" i="67"/>
  <c r="AR1010" i="67"/>
  <c r="AQ1010" i="67"/>
  <c r="AP1010" i="67"/>
  <c r="AO1010" i="67"/>
  <c r="AN1010" i="67"/>
  <c r="AM1010" i="67"/>
  <c r="AL1010" i="67"/>
  <c r="AK1010" i="67"/>
  <c r="AJ1010" i="67"/>
  <c r="AI1010" i="67"/>
  <c r="AH1010" i="67"/>
  <c r="AG1010" i="67"/>
  <c r="AF1010" i="67"/>
  <c r="AE1010" i="67"/>
  <c r="AD1010" i="67"/>
  <c r="AC1010" i="67"/>
  <c r="AB1010" i="67"/>
  <c r="AA1010" i="67"/>
  <c r="Z1010" i="67"/>
  <c r="Y1010" i="67"/>
  <c r="X1010" i="67"/>
  <c r="W1010" i="67"/>
  <c r="V1010" i="67"/>
  <c r="U1010" i="67"/>
  <c r="T1010" i="67"/>
  <c r="S1010" i="67"/>
  <c r="R1010" i="67"/>
  <c r="Q1010" i="67"/>
  <c r="P1010" i="67"/>
  <c r="O1010" i="67"/>
  <c r="N1010" i="67"/>
  <c r="M1010" i="67"/>
  <c r="L1010" i="67"/>
  <c r="K1010" i="67"/>
  <c r="J1010" i="67"/>
  <c r="I1010" i="67"/>
  <c r="H1010" i="67"/>
  <c r="G1010" i="67"/>
  <c r="F1010" i="67"/>
  <c r="E1010" i="67"/>
  <c r="D1010" i="67"/>
  <c r="C1010" i="67"/>
  <c r="B1010" i="67"/>
  <c r="A1010" i="67"/>
  <c r="EK1009" i="67"/>
  <c r="EJ1009" i="67"/>
  <c r="EI1009" i="67"/>
  <c r="EH1009" i="67"/>
  <c r="EG1009" i="67"/>
  <c r="EF1009" i="67"/>
  <c r="EE1009" i="67"/>
  <c r="ED1009" i="67"/>
  <c r="EC1009" i="67"/>
  <c r="EB1009" i="67"/>
  <c r="EA1009" i="67"/>
  <c r="DZ1009" i="67"/>
  <c r="DY1009" i="67"/>
  <c r="DX1009" i="67"/>
  <c r="DW1009" i="67"/>
  <c r="DV1009" i="67"/>
  <c r="DU1009" i="67"/>
  <c r="DT1009" i="67"/>
  <c r="DS1009" i="67"/>
  <c r="DR1009" i="67"/>
  <c r="DQ1009" i="67"/>
  <c r="DP1009" i="67"/>
  <c r="DO1009" i="67"/>
  <c r="DN1009" i="67"/>
  <c r="DM1009" i="67"/>
  <c r="DL1009" i="67"/>
  <c r="DK1009" i="67"/>
  <c r="DJ1009" i="67"/>
  <c r="DI1009" i="67"/>
  <c r="DH1009" i="67"/>
  <c r="DG1009" i="67"/>
  <c r="DF1009" i="67"/>
  <c r="DE1009" i="67"/>
  <c r="DD1009" i="67"/>
  <c r="DC1009" i="67"/>
  <c r="DB1009" i="67"/>
  <c r="DA1009" i="67"/>
  <c r="CZ1009" i="67"/>
  <c r="CY1009" i="67"/>
  <c r="CX1009" i="67"/>
  <c r="CW1009" i="67"/>
  <c r="CV1009" i="67"/>
  <c r="CU1009" i="67"/>
  <c r="CT1009" i="67"/>
  <c r="CS1009" i="67"/>
  <c r="CR1009" i="67"/>
  <c r="CQ1009" i="67"/>
  <c r="CP1009" i="67"/>
  <c r="CO1009" i="67"/>
  <c r="CN1009" i="67"/>
  <c r="CM1009" i="67"/>
  <c r="CL1009" i="67"/>
  <c r="CK1009" i="67"/>
  <c r="CJ1009" i="67"/>
  <c r="CI1009" i="67"/>
  <c r="CH1009" i="67"/>
  <c r="CG1009" i="67"/>
  <c r="CF1009" i="67"/>
  <c r="CE1009" i="67"/>
  <c r="CD1009" i="67"/>
  <c r="CC1009" i="67"/>
  <c r="CB1009" i="67"/>
  <c r="CA1009" i="67"/>
  <c r="BZ1009" i="67"/>
  <c r="BY1009" i="67"/>
  <c r="BX1009" i="67"/>
  <c r="BW1009" i="67"/>
  <c r="BV1009" i="67"/>
  <c r="BU1009" i="67"/>
  <c r="BT1009" i="67"/>
  <c r="BS1009" i="67"/>
  <c r="BR1009" i="67"/>
  <c r="BQ1009" i="67"/>
  <c r="BP1009" i="67"/>
  <c r="BO1009" i="67"/>
  <c r="BN1009" i="67"/>
  <c r="BM1009" i="67"/>
  <c r="BL1009" i="67"/>
  <c r="BK1009" i="67"/>
  <c r="BJ1009" i="67"/>
  <c r="BI1009" i="67"/>
  <c r="BH1009" i="67"/>
  <c r="BG1009" i="67"/>
  <c r="BF1009" i="67"/>
  <c r="BE1009" i="67"/>
  <c r="BD1009" i="67"/>
  <c r="BC1009" i="67"/>
  <c r="BB1009" i="67"/>
  <c r="BA1009" i="67"/>
  <c r="AZ1009" i="67"/>
  <c r="AY1009" i="67"/>
  <c r="AX1009" i="67"/>
  <c r="AW1009" i="67"/>
  <c r="AV1009" i="67"/>
  <c r="AU1009" i="67"/>
  <c r="AT1009" i="67"/>
  <c r="AS1009" i="67"/>
  <c r="AR1009" i="67"/>
  <c r="AQ1009" i="67"/>
  <c r="AP1009" i="67"/>
  <c r="AO1009" i="67"/>
  <c r="AN1009" i="67"/>
  <c r="AM1009" i="67"/>
  <c r="AL1009" i="67"/>
  <c r="AK1009" i="67"/>
  <c r="AJ1009" i="67"/>
  <c r="AI1009" i="67"/>
  <c r="AH1009" i="67"/>
  <c r="AG1009" i="67"/>
  <c r="AF1009" i="67"/>
  <c r="AE1009" i="67"/>
  <c r="AD1009" i="67"/>
  <c r="AC1009" i="67"/>
  <c r="AB1009" i="67"/>
  <c r="AA1009" i="67"/>
  <c r="Z1009" i="67"/>
  <c r="Y1009" i="67"/>
  <c r="X1009" i="67"/>
  <c r="W1009" i="67"/>
  <c r="V1009" i="67"/>
  <c r="U1009" i="67"/>
  <c r="T1009" i="67"/>
  <c r="S1009" i="67"/>
  <c r="R1009" i="67"/>
  <c r="Q1009" i="67"/>
  <c r="P1009" i="67"/>
  <c r="O1009" i="67"/>
  <c r="N1009" i="67"/>
  <c r="M1009" i="67"/>
  <c r="L1009" i="67"/>
  <c r="K1009" i="67"/>
  <c r="J1009" i="67"/>
  <c r="I1009" i="67"/>
  <c r="H1009" i="67"/>
  <c r="G1009" i="67"/>
  <c r="F1009" i="67"/>
  <c r="E1009" i="67"/>
  <c r="D1009" i="67"/>
  <c r="C1009" i="67"/>
  <c r="B1009" i="67"/>
  <c r="A1009" i="67"/>
  <c r="EK1008" i="67"/>
  <c r="EJ1008" i="67"/>
  <c r="EI1008" i="67"/>
  <c r="EH1008" i="67"/>
  <c r="EG1008" i="67"/>
  <c r="EF1008" i="67"/>
  <c r="EE1008" i="67"/>
  <c r="ED1008" i="67"/>
  <c r="EC1008" i="67"/>
  <c r="EB1008" i="67"/>
  <c r="EA1008" i="67"/>
  <c r="DZ1008" i="67"/>
  <c r="DY1008" i="67"/>
  <c r="DX1008" i="67"/>
  <c r="DW1008" i="67"/>
  <c r="DV1008" i="67"/>
  <c r="DU1008" i="67"/>
  <c r="DT1008" i="67"/>
  <c r="DS1008" i="67"/>
  <c r="DR1008" i="67"/>
  <c r="DQ1008" i="67"/>
  <c r="DP1008" i="67"/>
  <c r="DO1008" i="67"/>
  <c r="DN1008" i="67"/>
  <c r="DM1008" i="67"/>
  <c r="DL1008" i="67"/>
  <c r="DK1008" i="67"/>
  <c r="DJ1008" i="67"/>
  <c r="DI1008" i="67"/>
  <c r="DH1008" i="67"/>
  <c r="DG1008" i="67"/>
  <c r="DF1008" i="67"/>
  <c r="DE1008" i="67"/>
  <c r="DD1008" i="67"/>
  <c r="DC1008" i="67"/>
  <c r="DB1008" i="67"/>
  <c r="DA1008" i="67"/>
  <c r="CZ1008" i="67"/>
  <c r="CY1008" i="67"/>
  <c r="CX1008" i="67"/>
  <c r="CW1008" i="67"/>
  <c r="CV1008" i="67"/>
  <c r="CU1008" i="67"/>
  <c r="CT1008" i="67"/>
  <c r="CS1008" i="67"/>
  <c r="CR1008" i="67"/>
  <c r="CQ1008" i="67"/>
  <c r="CP1008" i="67"/>
  <c r="CO1008" i="67"/>
  <c r="CN1008" i="67"/>
  <c r="CM1008" i="67"/>
  <c r="CL1008" i="67"/>
  <c r="CK1008" i="67"/>
  <c r="CJ1008" i="67"/>
  <c r="CI1008" i="67"/>
  <c r="CH1008" i="67"/>
  <c r="CG1008" i="67"/>
  <c r="CF1008" i="67"/>
  <c r="CE1008" i="67"/>
  <c r="CD1008" i="67"/>
  <c r="CC1008" i="67"/>
  <c r="CB1008" i="67"/>
  <c r="CA1008" i="67"/>
  <c r="BZ1008" i="67"/>
  <c r="BY1008" i="67"/>
  <c r="BX1008" i="67"/>
  <c r="BW1008" i="67"/>
  <c r="BV1008" i="67"/>
  <c r="BU1008" i="67"/>
  <c r="BT1008" i="67"/>
  <c r="BS1008" i="67"/>
  <c r="BR1008" i="67"/>
  <c r="BQ1008" i="67"/>
  <c r="BP1008" i="67"/>
  <c r="BO1008" i="67"/>
  <c r="BN1008" i="67"/>
  <c r="BM1008" i="67"/>
  <c r="BL1008" i="67"/>
  <c r="BK1008" i="67"/>
  <c r="BJ1008" i="67"/>
  <c r="BI1008" i="67"/>
  <c r="BH1008" i="67"/>
  <c r="BG1008" i="67"/>
  <c r="BF1008" i="67"/>
  <c r="BE1008" i="67"/>
  <c r="BD1008" i="67"/>
  <c r="BC1008" i="67"/>
  <c r="BB1008" i="67"/>
  <c r="BA1008" i="67"/>
  <c r="AZ1008" i="67"/>
  <c r="AY1008" i="67"/>
  <c r="AX1008" i="67"/>
  <c r="AW1008" i="67"/>
  <c r="AV1008" i="67"/>
  <c r="AU1008" i="67"/>
  <c r="AT1008" i="67"/>
  <c r="AS1008" i="67"/>
  <c r="AR1008" i="67"/>
  <c r="AQ1008" i="67"/>
  <c r="AP1008" i="67"/>
  <c r="AO1008" i="67"/>
  <c r="AN1008" i="67"/>
  <c r="AM1008" i="67"/>
  <c r="AL1008" i="67"/>
  <c r="AK1008" i="67"/>
  <c r="AJ1008" i="67"/>
  <c r="AI1008" i="67"/>
  <c r="AH1008" i="67"/>
  <c r="AG1008" i="67"/>
  <c r="AF1008" i="67"/>
  <c r="AE1008" i="67"/>
  <c r="AD1008" i="67"/>
  <c r="AC1008" i="67"/>
  <c r="AB1008" i="67"/>
  <c r="AA1008" i="67"/>
  <c r="Z1008" i="67"/>
  <c r="Y1008" i="67"/>
  <c r="X1008" i="67"/>
  <c r="W1008" i="67"/>
  <c r="V1008" i="67"/>
  <c r="U1008" i="67"/>
  <c r="T1008" i="67"/>
  <c r="S1008" i="67"/>
  <c r="R1008" i="67"/>
  <c r="Q1008" i="67"/>
  <c r="P1008" i="67"/>
  <c r="O1008" i="67"/>
  <c r="N1008" i="67"/>
  <c r="M1008" i="67"/>
  <c r="L1008" i="67"/>
  <c r="K1008" i="67"/>
  <c r="J1008" i="67"/>
  <c r="I1008" i="67"/>
  <c r="H1008" i="67"/>
  <c r="G1008" i="67"/>
  <c r="F1008" i="67"/>
  <c r="E1008" i="67"/>
  <c r="D1008" i="67"/>
  <c r="C1008" i="67"/>
  <c r="B1008" i="67"/>
  <c r="A1008" i="67"/>
  <c r="EK1007" i="67"/>
  <c r="EC1007" i="67"/>
  <c r="EB1007" i="67"/>
  <c r="EA1007" i="67"/>
  <c r="DZ1007" i="67"/>
  <c r="DY1007" i="67"/>
  <c r="DX1007" i="67"/>
  <c r="DW1007" i="67"/>
  <c r="DV1007" i="67"/>
  <c r="DU1007" i="67"/>
  <c r="DT1007" i="67"/>
  <c r="DS1007" i="67"/>
  <c r="DR1007" i="67"/>
  <c r="DQ1007" i="67"/>
  <c r="DP1007" i="67"/>
  <c r="DO1007" i="67"/>
  <c r="DN1007" i="67"/>
  <c r="DM1007" i="67"/>
  <c r="DL1007" i="67"/>
  <c r="DK1007" i="67"/>
  <c r="DJ1007" i="67"/>
  <c r="DI1007" i="67"/>
  <c r="DH1007" i="67"/>
  <c r="DG1007" i="67"/>
  <c r="DF1007" i="67"/>
  <c r="DE1007" i="67"/>
  <c r="DD1007" i="67"/>
  <c r="DC1007" i="67"/>
  <c r="DB1007" i="67"/>
  <c r="DA1007" i="67"/>
  <c r="CZ1007" i="67"/>
  <c r="CY1007" i="67"/>
  <c r="CX1007" i="67"/>
  <c r="CW1007" i="67"/>
  <c r="CV1007" i="67"/>
  <c r="CU1007" i="67"/>
  <c r="CT1007" i="67"/>
  <c r="CS1007" i="67"/>
  <c r="CR1007" i="67"/>
  <c r="CQ1007" i="67"/>
  <c r="CP1007" i="67"/>
  <c r="CO1007" i="67"/>
  <c r="CN1007" i="67"/>
  <c r="CM1007" i="67"/>
  <c r="CL1007" i="67"/>
  <c r="CK1007" i="67"/>
  <c r="CJ1007" i="67"/>
  <c r="CI1007" i="67"/>
  <c r="CH1007" i="67"/>
  <c r="CG1007" i="67"/>
  <c r="CF1007" i="67"/>
  <c r="CE1007" i="67"/>
  <c r="CD1007" i="67"/>
  <c r="CC1007" i="67"/>
  <c r="CB1007" i="67"/>
  <c r="CA1007" i="67"/>
  <c r="BZ1007" i="67"/>
  <c r="BY1007" i="67"/>
  <c r="BX1007" i="67"/>
  <c r="BW1007" i="67"/>
  <c r="BV1007" i="67"/>
  <c r="BU1007" i="67"/>
  <c r="BT1007" i="67"/>
  <c r="BS1007" i="67"/>
  <c r="BR1007" i="67"/>
  <c r="BQ1007" i="67"/>
  <c r="BP1007" i="67"/>
  <c r="BO1007" i="67"/>
  <c r="BN1007" i="67"/>
  <c r="BM1007" i="67"/>
  <c r="BL1007" i="67"/>
  <c r="BK1007" i="67"/>
  <c r="BJ1007" i="67"/>
  <c r="BI1007" i="67"/>
  <c r="BH1007" i="67"/>
  <c r="BG1007" i="67"/>
  <c r="BF1007" i="67"/>
  <c r="BE1007" i="67"/>
  <c r="BD1007" i="67"/>
  <c r="BC1007" i="67"/>
  <c r="BB1007" i="67"/>
  <c r="BA1007" i="67"/>
  <c r="AZ1007" i="67"/>
  <c r="AY1007" i="67"/>
  <c r="AX1007" i="67"/>
  <c r="AW1007" i="67"/>
  <c r="AV1007" i="67"/>
  <c r="AU1007" i="67"/>
  <c r="AT1007" i="67"/>
  <c r="AS1007" i="67"/>
  <c r="AR1007" i="67"/>
  <c r="AQ1007" i="67"/>
  <c r="AP1007" i="67"/>
  <c r="AO1007" i="67"/>
  <c r="AN1007" i="67"/>
  <c r="AM1007" i="67"/>
  <c r="AL1007" i="67"/>
  <c r="AK1007" i="67"/>
  <c r="AJ1007" i="67"/>
  <c r="AI1007" i="67"/>
  <c r="AH1007" i="67"/>
  <c r="AG1007" i="67"/>
  <c r="AF1007" i="67"/>
  <c r="AE1007" i="67"/>
  <c r="AD1007" i="67"/>
  <c r="AC1007" i="67"/>
  <c r="AB1007" i="67"/>
  <c r="AA1007" i="67"/>
  <c r="Z1007" i="67"/>
  <c r="Y1007" i="67"/>
  <c r="X1007" i="67"/>
  <c r="W1007" i="67"/>
  <c r="V1007" i="67"/>
  <c r="U1007" i="67"/>
  <c r="T1007" i="67"/>
  <c r="S1007" i="67"/>
  <c r="R1007" i="67"/>
  <c r="Q1007" i="67"/>
  <c r="P1007" i="67"/>
  <c r="O1007" i="67"/>
  <c r="N1007" i="67"/>
  <c r="M1007" i="67"/>
  <c r="L1007" i="67"/>
  <c r="K1007" i="67"/>
  <c r="J1007" i="67"/>
  <c r="I1007" i="67"/>
  <c r="H1007" i="67"/>
  <c r="G1007" i="67"/>
  <c r="F1007" i="67"/>
  <c r="E1007" i="67"/>
  <c r="D1007" i="67"/>
  <c r="C1007" i="67"/>
  <c r="B1007" i="67"/>
  <c r="A1007" i="67"/>
  <c r="EK1006" i="67"/>
  <c r="EC1006" i="67"/>
  <c r="EB1006" i="67"/>
  <c r="EA1006" i="67"/>
  <c r="DZ1006" i="67"/>
  <c r="DY1006" i="67"/>
  <c r="DX1006" i="67"/>
  <c r="DW1006" i="67"/>
  <c r="DV1006" i="67"/>
  <c r="DU1006" i="67"/>
  <c r="DT1006" i="67"/>
  <c r="DS1006" i="67"/>
  <c r="DR1006" i="67"/>
  <c r="DQ1006" i="67"/>
  <c r="DP1006" i="67"/>
  <c r="DO1006" i="67"/>
  <c r="DN1006" i="67"/>
  <c r="DM1006" i="67"/>
  <c r="DL1006" i="67"/>
  <c r="DK1006" i="67"/>
  <c r="DJ1006" i="67"/>
  <c r="DI1006" i="67"/>
  <c r="DH1006" i="67"/>
  <c r="DG1006" i="67"/>
  <c r="DF1006" i="67"/>
  <c r="DE1006" i="67"/>
  <c r="DD1006" i="67"/>
  <c r="DC1006" i="67"/>
  <c r="DB1006" i="67"/>
  <c r="DA1006" i="67"/>
  <c r="CZ1006" i="67"/>
  <c r="CY1006" i="67"/>
  <c r="CX1006" i="67"/>
  <c r="CW1006" i="67"/>
  <c r="CV1006" i="67"/>
  <c r="CU1006" i="67"/>
  <c r="CT1006" i="67"/>
  <c r="CS1006" i="67"/>
  <c r="CR1006" i="67"/>
  <c r="CQ1006" i="67"/>
  <c r="CP1006" i="67"/>
  <c r="CO1006" i="67"/>
  <c r="CN1006" i="67"/>
  <c r="CM1006" i="67"/>
  <c r="CL1006" i="67"/>
  <c r="CK1006" i="67"/>
  <c r="CJ1006" i="67"/>
  <c r="CI1006" i="67"/>
  <c r="CH1006" i="67"/>
  <c r="CG1006" i="67"/>
  <c r="CF1006" i="67"/>
  <c r="CE1006" i="67"/>
  <c r="CD1006" i="67"/>
  <c r="CC1006" i="67"/>
  <c r="CB1006" i="67"/>
  <c r="CA1006" i="67"/>
  <c r="BZ1006" i="67"/>
  <c r="BY1006" i="67"/>
  <c r="BX1006" i="67"/>
  <c r="BW1006" i="67"/>
  <c r="BV1006" i="67"/>
  <c r="BU1006" i="67"/>
  <c r="BT1006" i="67"/>
  <c r="BS1006" i="67"/>
  <c r="BR1006" i="67"/>
  <c r="BQ1006" i="67"/>
  <c r="BP1006" i="67"/>
  <c r="BO1006" i="67"/>
  <c r="BN1006" i="67"/>
  <c r="BM1006" i="67"/>
  <c r="BL1006" i="67"/>
  <c r="BK1006" i="67"/>
  <c r="BJ1006" i="67"/>
  <c r="BI1006" i="67"/>
  <c r="BH1006" i="67"/>
  <c r="BG1006" i="67"/>
  <c r="BF1006" i="67"/>
  <c r="BE1006" i="67"/>
  <c r="BD1006" i="67"/>
  <c r="BC1006" i="67"/>
  <c r="BB1006" i="67"/>
  <c r="BA1006" i="67"/>
  <c r="AZ1006" i="67"/>
  <c r="AY1006" i="67"/>
  <c r="AX1006" i="67"/>
  <c r="AW1006" i="67"/>
  <c r="AV1006" i="67"/>
  <c r="AU1006" i="67"/>
  <c r="AT1006" i="67"/>
  <c r="AS1006" i="67"/>
  <c r="AR1006" i="67"/>
  <c r="AQ1006" i="67"/>
  <c r="AP1006" i="67"/>
  <c r="AO1006" i="67"/>
  <c r="AN1006" i="67"/>
  <c r="AM1006" i="67"/>
  <c r="AL1006" i="67"/>
  <c r="AK1006" i="67"/>
  <c r="AJ1006" i="67"/>
  <c r="AI1006" i="67"/>
  <c r="AH1006" i="67"/>
  <c r="AG1006" i="67"/>
  <c r="AF1006" i="67"/>
  <c r="AE1006" i="67"/>
  <c r="AD1006" i="67"/>
  <c r="AC1006" i="67"/>
  <c r="AB1006" i="67"/>
  <c r="AA1006" i="67"/>
  <c r="Z1006" i="67"/>
  <c r="Y1006" i="67"/>
  <c r="X1006" i="67"/>
  <c r="W1006" i="67"/>
  <c r="V1006" i="67"/>
  <c r="U1006" i="67"/>
  <c r="T1006" i="67"/>
  <c r="S1006" i="67"/>
  <c r="R1006" i="67"/>
  <c r="Q1006" i="67"/>
  <c r="P1006" i="67"/>
  <c r="O1006" i="67"/>
  <c r="N1006" i="67"/>
  <c r="M1006" i="67"/>
  <c r="L1006" i="67"/>
  <c r="K1006" i="67"/>
  <c r="J1006" i="67"/>
  <c r="I1006" i="67"/>
  <c r="H1006" i="67"/>
  <c r="G1006" i="67"/>
  <c r="F1006" i="67"/>
  <c r="E1006" i="67"/>
  <c r="D1006" i="67"/>
  <c r="C1006" i="67"/>
  <c r="B1006" i="67"/>
  <c r="A1006" i="67"/>
  <c r="EK1005" i="67"/>
  <c r="EC1005" i="67"/>
  <c r="EB1005" i="67"/>
  <c r="EA1005" i="67"/>
  <c r="DZ1005" i="67"/>
  <c r="DY1005" i="67"/>
  <c r="DX1005" i="67"/>
  <c r="DW1005" i="67"/>
  <c r="DV1005" i="67"/>
  <c r="DU1005" i="67"/>
  <c r="DT1005" i="67"/>
  <c r="DS1005" i="67"/>
  <c r="DR1005" i="67"/>
  <c r="DQ1005" i="67"/>
  <c r="DP1005" i="67"/>
  <c r="DO1005" i="67"/>
  <c r="DN1005" i="67"/>
  <c r="DM1005" i="67"/>
  <c r="DL1005" i="67"/>
  <c r="DK1005" i="67"/>
  <c r="DJ1005" i="67"/>
  <c r="DI1005" i="67"/>
  <c r="DH1005" i="67"/>
  <c r="DG1005" i="67"/>
  <c r="DF1005" i="67"/>
  <c r="DE1005" i="67"/>
  <c r="DD1005" i="67"/>
  <c r="DC1005" i="67"/>
  <c r="DB1005" i="67"/>
  <c r="DA1005" i="67"/>
  <c r="CZ1005" i="67"/>
  <c r="CY1005" i="67"/>
  <c r="CX1005" i="67"/>
  <c r="CW1005" i="67"/>
  <c r="CV1005" i="67"/>
  <c r="CU1005" i="67"/>
  <c r="CT1005" i="67"/>
  <c r="CS1005" i="67"/>
  <c r="CR1005" i="67"/>
  <c r="CQ1005" i="67"/>
  <c r="CP1005" i="67"/>
  <c r="CO1005" i="67"/>
  <c r="CN1005" i="67"/>
  <c r="CM1005" i="67"/>
  <c r="CL1005" i="67"/>
  <c r="CK1005" i="67"/>
  <c r="CJ1005" i="67"/>
  <c r="CI1005" i="67"/>
  <c r="CH1005" i="67"/>
  <c r="CG1005" i="67"/>
  <c r="CF1005" i="67"/>
  <c r="CE1005" i="67"/>
  <c r="CD1005" i="67"/>
  <c r="CC1005" i="67"/>
  <c r="CB1005" i="67"/>
  <c r="CA1005" i="67"/>
  <c r="BZ1005" i="67"/>
  <c r="BY1005" i="67"/>
  <c r="BX1005" i="67"/>
  <c r="BW1005" i="67"/>
  <c r="BV1005" i="67"/>
  <c r="BU1005" i="67"/>
  <c r="BT1005" i="67"/>
  <c r="BS1005" i="67"/>
  <c r="BR1005" i="67"/>
  <c r="BQ1005" i="67"/>
  <c r="BP1005" i="67"/>
  <c r="BO1005" i="67"/>
  <c r="BN1005" i="67"/>
  <c r="BM1005" i="67"/>
  <c r="BL1005" i="67"/>
  <c r="BK1005" i="67"/>
  <c r="BJ1005" i="67"/>
  <c r="BI1005" i="67"/>
  <c r="BH1005" i="67"/>
  <c r="BG1005" i="67"/>
  <c r="BF1005" i="67"/>
  <c r="BE1005" i="67"/>
  <c r="BD1005" i="67"/>
  <c r="BC1005" i="67"/>
  <c r="BB1005" i="67"/>
  <c r="BA1005" i="67"/>
  <c r="AZ1005" i="67"/>
  <c r="AY1005" i="67"/>
  <c r="AX1005" i="67"/>
  <c r="AW1005" i="67"/>
  <c r="AV1005" i="67"/>
  <c r="AU1005" i="67"/>
  <c r="AT1005" i="67"/>
  <c r="AS1005" i="67"/>
  <c r="AR1005" i="67"/>
  <c r="AQ1005" i="67"/>
  <c r="AP1005" i="67"/>
  <c r="AO1005" i="67"/>
  <c r="AN1005" i="67"/>
  <c r="AM1005" i="67"/>
  <c r="AL1005" i="67"/>
  <c r="AK1005" i="67"/>
  <c r="AJ1005" i="67"/>
  <c r="AI1005" i="67"/>
  <c r="AH1005" i="67"/>
  <c r="AG1005" i="67"/>
  <c r="AF1005" i="67"/>
  <c r="AE1005" i="67"/>
  <c r="AD1005" i="67"/>
  <c r="AC1005" i="67"/>
  <c r="AB1005" i="67"/>
  <c r="AA1005" i="67"/>
  <c r="Z1005" i="67"/>
  <c r="Y1005" i="67"/>
  <c r="X1005" i="67"/>
  <c r="W1005" i="67"/>
  <c r="V1005" i="67"/>
  <c r="U1005" i="67"/>
  <c r="T1005" i="67"/>
  <c r="S1005" i="67"/>
  <c r="R1005" i="67"/>
  <c r="Q1005" i="67"/>
  <c r="P1005" i="67"/>
  <c r="O1005" i="67"/>
  <c r="N1005" i="67"/>
  <c r="M1005" i="67"/>
  <c r="L1005" i="67"/>
  <c r="K1005" i="67"/>
  <c r="J1005" i="67"/>
  <c r="I1005" i="67"/>
  <c r="H1005" i="67"/>
  <c r="G1005" i="67"/>
  <c r="F1005" i="67"/>
  <c r="E1005" i="67"/>
  <c r="D1005" i="67"/>
  <c r="C1005" i="67"/>
  <c r="B1005" i="67"/>
  <c r="A1005" i="67"/>
  <c r="EK1004" i="67"/>
  <c r="EJ1004" i="67"/>
  <c r="EI1004" i="67"/>
  <c r="EH1004" i="67"/>
  <c r="EG1004" i="67"/>
  <c r="EF1004" i="67"/>
  <c r="EE1004" i="67"/>
  <c r="ED1004" i="67"/>
  <c r="EC1004" i="67"/>
  <c r="EB1004" i="67"/>
  <c r="EA1004" i="67"/>
  <c r="DZ1004" i="67"/>
  <c r="DY1004" i="67"/>
  <c r="DX1004" i="67"/>
  <c r="DW1004" i="67"/>
  <c r="DV1004" i="67"/>
  <c r="DU1004" i="67"/>
  <c r="DT1004" i="67"/>
  <c r="DS1004" i="67"/>
  <c r="DR1004" i="67"/>
  <c r="DQ1004" i="67"/>
  <c r="DP1004" i="67"/>
  <c r="DO1004" i="67"/>
  <c r="DN1004" i="67"/>
  <c r="DM1004" i="67"/>
  <c r="DL1004" i="67"/>
  <c r="DK1004" i="67"/>
  <c r="DJ1004" i="67"/>
  <c r="DI1004" i="67"/>
  <c r="DH1004" i="67"/>
  <c r="DG1004" i="67"/>
  <c r="DF1004" i="67"/>
  <c r="DE1004" i="67"/>
  <c r="DD1004" i="67"/>
  <c r="DC1004" i="67"/>
  <c r="DB1004" i="67"/>
  <c r="DA1004" i="67"/>
  <c r="CZ1004" i="67"/>
  <c r="CY1004" i="67"/>
  <c r="CX1004" i="67"/>
  <c r="CW1004" i="67"/>
  <c r="CV1004" i="67"/>
  <c r="CU1004" i="67"/>
  <c r="CT1004" i="67"/>
  <c r="CS1004" i="67"/>
  <c r="CR1004" i="67"/>
  <c r="CQ1004" i="67"/>
  <c r="CP1004" i="67"/>
  <c r="CO1004" i="67"/>
  <c r="CN1004" i="67"/>
  <c r="CM1004" i="67"/>
  <c r="CL1004" i="67"/>
  <c r="CK1004" i="67"/>
  <c r="CJ1004" i="67"/>
  <c r="CI1004" i="67"/>
  <c r="CH1004" i="67"/>
  <c r="CG1004" i="67"/>
  <c r="CF1004" i="67"/>
  <c r="CE1004" i="67"/>
  <c r="CD1004" i="67"/>
  <c r="CC1004" i="67"/>
  <c r="CB1004" i="67"/>
  <c r="CA1004" i="67"/>
  <c r="BZ1004" i="67"/>
  <c r="BY1004" i="67"/>
  <c r="BX1004" i="67"/>
  <c r="BW1004" i="67"/>
  <c r="BV1004" i="67"/>
  <c r="BU1004" i="67"/>
  <c r="BT1004" i="67"/>
  <c r="BS1004" i="67"/>
  <c r="BR1004" i="67"/>
  <c r="BQ1004" i="67"/>
  <c r="BP1004" i="67"/>
  <c r="BO1004" i="67"/>
  <c r="BN1004" i="67"/>
  <c r="BM1004" i="67"/>
  <c r="BL1004" i="67"/>
  <c r="BK1004" i="67"/>
  <c r="BJ1004" i="67"/>
  <c r="BI1004" i="67"/>
  <c r="BH1004" i="67"/>
  <c r="BG1004" i="67"/>
  <c r="BF1004" i="67"/>
  <c r="BE1004" i="67"/>
  <c r="BD1004" i="67"/>
  <c r="BC1004" i="67"/>
  <c r="BB1004" i="67"/>
  <c r="BA1004" i="67"/>
  <c r="AZ1004" i="67"/>
  <c r="AY1004" i="67"/>
  <c r="AX1004" i="67"/>
  <c r="AW1004" i="67"/>
  <c r="AV1004" i="67"/>
  <c r="AU1004" i="67"/>
  <c r="AT1004" i="67"/>
  <c r="AS1004" i="67"/>
  <c r="AR1004" i="67"/>
  <c r="AQ1004" i="67"/>
  <c r="AP1004" i="67"/>
  <c r="AO1004" i="67"/>
  <c r="AN1004" i="67"/>
  <c r="AM1004" i="67"/>
  <c r="AL1004" i="67"/>
  <c r="AK1004" i="67"/>
  <c r="AJ1004" i="67"/>
  <c r="AI1004" i="67"/>
  <c r="AH1004" i="67"/>
  <c r="AG1004" i="67"/>
  <c r="AF1004" i="67"/>
  <c r="AE1004" i="67"/>
  <c r="AD1004" i="67"/>
  <c r="AC1004" i="67"/>
  <c r="AB1004" i="67"/>
  <c r="AA1004" i="67"/>
  <c r="Z1004" i="67"/>
  <c r="Y1004" i="67"/>
  <c r="X1004" i="67"/>
  <c r="W1004" i="67"/>
  <c r="V1004" i="67"/>
  <c r="U1004" i="67"/>
  <c r="T1004" i="67"/>
  <c r="S1004" i="67"/>
  <c r="R1004" i="67"/>
  <c r="Q1004" i="67"/>
  <c r="P1004" i="67"/>
  <c r="O1004" i="67"/>
  <c r="N1004" i="67"/>
  <c r="M1004" i="67"/>
  <c r="L1004" i="67"/>
  <c r="K1004" i="67"/>
  <c r="J1004" i="67"/>
  <c r="I1004" i="67"/>
  <c r="H1004" i="67"/>
  <c r="G1004" i="67"/>
  <c r="F1004" i="67"/>
  <c r="E1004" i="67"/>
  <c r="D1004" i="67"/>
  <c r="C1004" i="67"/>
  <c r="B1004" i="67"/>
  <c r="A1004" i="67"/>
  <c r="EK1002" i="67"/>
  <c r="EJ1002" i="67"/>
  <c r="EI1002" i="67"/>
  <c r="EH1002" i="67"/>
  <c r="EG1002" i="67"/>
  <c r="EF1002" i="67"/>
  <c r="EE1002" i="67"/>
  <c r="ED1002" i="67"/>
  <c r="EC1002" i="67"/>
  <c r="EB1002" i="67"/>
  <c r="EA1002" i="67"/>
  <c r="DZ1002" i="67"/>
  <c r="DY1002" i="67"/>
  <c r="DX1002" i="67"/>
  <c r="DW1002" i="67"/>
  <c r="DV1002" i="67"/>
  <c r="DU1002" i="67"/>
  <c r="DT1002" i="67"/>
  <c r="DS1002" i="67"/>
  <c r="DR1002" i="67"/>
  <c r="DQ1002" i="67"/>
  <c r="DP1002" i="67"/>
  <c r="DO1002" i="67"/>
  <c r="DN1002" i="67"/>
  <c r="DM1002" i="67"/>
  <c r="DL1002" i="67"/>
  <c r="DK1002" i="67"/>
  <c r="DJ1002" i="67"/>
  <c r="DI1002" i="67"/>
  <c r="DH1002" i="67"/>
  <c r="DG1002" i="67"/>
  <c r="DF1002" i="67"/>
  <c r="DE1002" i="67"/>
  <c r="DD1002" i="67"/>
  <c r="DC1002" i="67"/>
  <c r="DB1002" i="67"/>
  <c r="DA1002" i="67"/>
  <c r="CZ1002" i="67"/>
  <c r="CY1002" i="67"/>
  <c r="CX1002" i="67"/>
  <c r="CW1002" i="67"/>
  <c r="CV1002" i="67"/>
  <c r="CU1002" i="67"/>
  <c r="CT1002" i="67"/>
  <c r="CS1002" i="67"/>
  <c r="CR1002" i="67"/>
  <c r="CQ1002" i="67"/>
  <c r="CP1002" i="67"/>
  <c r="CO1002" i="67"/>
  <c r="CN1002" i="67"/>
  <c r="CM1002" i="67"/>
  <c r="CL1002" i="67"/>
  <c r="CK1002" i="67"/>
  <c r="CJ1002" i="67"/>
  <c r="CI1002" i="67"/>
  <c r="CH1002" i="67"/>
  <c r="CG1002" i="67"/>
  <c r="CF1002" i="67"/>
  <c r="CE1002" i="67"/>
  <c r="CD1002" i="67"/>
  <c r="CC1002" i="67"/>
  <c r="CB1002" i="67"/>
  <c r="CA1002" i="67"/>
  <c r="BZ1002" i="67"/>
  <c r="BY1002" i="67"/>
  <c r="BX1002" i="67"/>
  <c r="BW1002" i="67"/>
  <c r="BV1002" i="67"/>
  <c r="BU1002" i="67"/>
  <c r="BT1002" i="67"/>
  <c r="BS1002" i="67"/>
  <c r="BR1002" i="67"/>
  <c r="BQ1002" i="67"/>
  <c r="BP1002" i="67"/>
  <c r="BO1002" i="67"/>
  <c r="BN1002" i="67"/>
  <c r="BM1002" i="67"/>
  <c r="BL1002" i="67"/>
  <c r="BK1002" i="67"/>
  <c r="BJ1002" i="67"/>
  <c r="BI1002" i="67"/>
  <c r="BH1002" i="67"/>
  <c r="BG1002" i="67"/>
  <c r="BF1002" i="67"/>
  <c r="BE1002" i="67"/>
  <c r="BD1002" i="67"/>
  <c r="BC1002" i="67"/>
  <c r="BB1002" i="67"/>
  <c r="BA1002" i="67"/>
  <c r="AZ1002" i="67"/>
  <c r="AY1002" i="67"/>
  <c r="AX1002" i="67"/>
  <c r="AW1002" i="67"/>
  <c r="AV1002" i="67"/>
  <c r="AU1002" i="67"/>
  <c r="AT1002" i="67"/>
  <c r="AS1002" i="67"/>
  <c r="AR1002" i="67"/>
  <c r="AQ1002" i="67"/>
  <c r="AP1002" i="67"/>
  <c r="AO1002" i="67"/>
  <c r="AN1002" i="67"/>
  <c r="AM1002" i="67"/>
  <c r="AL1002" i="67"/>
  <c r="AK1002" i="67"/>
  <c r="AJ1002" i="67"/>
  <c r="AI1002" i="67"/>
  <c r="AH1002" i="67"/>
  <c r="AG1002" i="67"/>
  <c r="AF1002" i="67"/>
  <c r="AE1002" i="67"/>
  <c r="AD1002" i="67"/>
  <c r="AC1002" i="67"/>
  <c r="AB1002" i="67"/>
  <c r="AA1002" i="67"/>
  <c r="Z1002" i="67"/>
  <c r="Y1002" i="67"/>
  <c r="X1002" i="67"/>
  <c r="W1002" i="67"/>
  <c r="V1002" i="67"/>
  <c r="U1002" i="67"/>
  <c r="T1002" i="67"/>
  <c r="S1002" i="67"/>
  <c r="R1002" i="67"/>
  <c r="Q1002" i="67"/>
  <c r="P1002" i="67"/>
  <c r="O1002" i="67"/>
  <c r="N1002" i="67"/>
  <c r="M1002" i="67"/>
  <c r="L1002" i="67"/>
  <c r="K1002" i="67"/>
  <c r="J1002" i="67"/>
  <c r="I1002" i="67"/>
  <c r="H1002" i="67"/>
  <c r="G1002" i="67"/>
  <c r="F1002" i="67"/>
  <c r="E1002" i="67"/>
  <c r="D1002" i="67"/>
  <c r="C1002" i="67"/>
  <c r="B1002" i="67"/>
  <c r="A1002" i="67"/>
  <c r="EK1001" i="67"/>
  <c r="EC1001" i="67"/>
  <c r="EB1001" i="67"/>
  <c r="EA1001" i="67"/>
  <c r="DZ1001" i="67"/>
  <c r="DY1001" i="67"/>
  <c r="DX1001" i="67"/>
  <c r="DW1001" i="67"/>
  <c r="DV1001" i="67"/>
  <c r="DU1001" i="67"/>
  <c r="DT1001" i="67"/>
  <c r="DS1001" i="67"/>
  <c r="DR1001" i="67"/>
  <c r="DQ1001" i="67"/>
  <c r="DP1001" i="67"/>
  <c r="DO1001" i="67"/>
  <c r="DN1001" i="67"/>
  <c r="DM1001" i="67"/>
  <c r="DL1001" i="67"/>
  <c r="DK1001" i="67"/>
  <c r="DJ1001" i="67"/>
  <c r="DI1001" i="67"/>
  <c r="DH1001" i="67"/>
  <c r="DG1001" i="67"/>
  <c r="DF1001" i="67"/>
  <c r="DE1001" i="67"/>
  <c r="DD1001" i="67"/>
  <c r="DC1001" i="67"/>
  <c r="DB1001" i="67"/>
  <c r="DA1001" i="67"/>
  <c r="CZ1001" i="67"/>
  <c r="CY1001" i="67"/>
  <c r="CX1001" i="67"/>
  <c r="CW1001" i="67"/>
  <c r="CV1001" i="67"/>
  <c r="CU1001" i="67"/>
  <c r="CT1001" i="67"/>
  <c r="CS1001" i="67"/>
  <c r="CR1001" i="67"/>
  <c r="CQ1001" i="67"/>
  <c r="CP1001" i="67"/>
  <c r="CO1001" i="67"/>
  <c r="CN1001" i="67"/>
  <c r="CM1001" i="67"/>
  <c r="CL1001" i="67"/>
  <c r="CK1001" i="67"/>
  <c r="CJ1001" i="67"/>
  <c r="CI1001" i="67"/>
  <c r="CH1001" i="67"/>
  <c r="CG1001" i="67"/>
  <c r="CF1001" i="67"/>
  <c r="CE1001" i="67"/>
  <c r="CD1001" i="67"/>
  <c r="CC1001" i="67"/>
  <c r="CB1001" i="67"/>
  <c r="CA1001" i="67"/>
  <c r="BZ1001" i="67"/>
  <c r="BY1001" i="67"/>
  <c r="BX1001" i="67"/>
  <c r="BW1001" i="67"/>
  <c r="BV1001" i="67"/>
  <c r="BU1001" i="67"/>
  <c r="BT1001" i="67"/>
  <c r="BS1001" i="67"/>
  <c r="BR1001" i="67"/>
  <c r="BQ1001" i="67"/>
  <c r="BP1001" i="67"/>
  <c r="BO1001" i="67"/>
  <c r="BN1001" i="67"/>
  <c r="BM1001" i="67"/>
  <c r="BL1001" i="67"/>
  <c r="BK1001" i="67"/>
  <c r="BJ1001" i="67"/>
  <c r="BI1001" i="67"/>
  <c r="BH1001" i="67"/>
  <c r="BG1001" i="67"/>
  <c r="BF1001" i="67"/>
  <c r="BE1001" i="67"/>
  <c r="BD1001" i="67"/>
  <c r="BC1001" i="67"/>
  <c r="BB1001" i="67"/>
  <c r="BA1001" i="67"/>
  <c r="AZ1001" i="67"/>
  <c r="AY1001" i="67"/>
  <c r="AX1001" i="67"/>
  <c r="AW1001" i="67"/>
  <c r="AV1001" i="67"/>
  <c r="AU1001" i="67"/>
  <c r="AT1001" i="67"/>
  <c r="AS1001" i="67"/>
  <c r="AR1001" i="67"/>
  <c r="AQ1001" i="67"/>
  <c r="AP1001" i="67"/>
  <c r="AO1001" i="67"/>
  <c r="AN1001" i="67"/>
  <c r="AM1001" i="67"/>
  <c r="AL1001" i="67"/>
  <c r="AK1001" i="67"/>
  <c r="AJ1001" i="67"/>
  <c r="AI1001" i="67"/>
  <c r="AH1001" i="67"/>
  <c r="AG1001" i="67"/>
  <c r="AF1001" i="67"/>
  <c r="AE1001" i="67"/>
  <c r="AD1001" i="67"/>
  <c r="AC1001" i="67"/>
  <c r="AB1001" i="67"/>
  <c r="AA1001" i="67"/>
  <c r="Z1001" i="67"/>
  <c r="Y1001" i="67"/>
  <c r="X1001" i="67"/>
  <c r="W1001" i="67"/>
  <c r="V1001" i="67"/>
  <c r="U1001" i="67"/>
  <c r="T1001" i="67"/>
  <c r="S1001" i="67"/>
  <c r="R1001" i="67"/>
  <c r="Q1001" i="67"/>
  <c r="P1001" i="67"/>
  <c r="O1001" i="67"/>
  <c r="N1001" i="67"/>
  <c r="M1001" i="67"/>
  <c r="L1001" i="67"/>
  <c r="K1001" i="67"/>
  <c r="J1001" i="67"/>
  <c r="I1001" i="67"/>
  <c r="H1001" i="67"/>
  <c r="G1001" i="67"/>
  <c r="F1001" i="67"/>
  <c r="E1001" i="67"/>
  <c r="D1001" i="67"/>
  <c r="C1001" i="67"/>
  <c r="B1001" i="67"/>
  <c r="A1001" i="67"/>
  <c r="EK1000" i="67"/>
  <c r="EB1000" i="67"/>
  <c r="EA1000" i="67"/>
  <c r="DZ1000" i="67"/>
  <c r="DY1000" i="67"/>
  <c r="DX1000" i="67"/>
  <c r="DW1000" i="67"/>
  <c r="DV1000" i="67"/>
  <c r="DU1000" i="67"/>
  <c r="DT1000" i="67"/>
  <c r="DS1000" i="67"/>
  <c r="DR1000" i="67"/>
  <c r="DQ1000" i="67"/>
  <c r="DP1000" i="67"/>
  <c r="DO1000" i="67"/>
  <c r="DN1000" i="67"/>
  <c r="DM1000" i="67"/>
  <c r="DL1000" i="67"/>
  <c r="DK1000" i="67"/>
  <c r="DJ1000" i="67"/>
  <c r="DI1000" i="67"/>
  <c r="DH1000" i="67"/>
  <c r="DG1000" i="67"/>
  <c r="DF1000" i="67"/>
  <c r="DE1000" i="67"/>
  <c r="DD1000" i="67"/>
  <c r="DC1000" i="67"/>
  <c r="DB1000" i="67"/>
  <c r="DA1000" i="67"/>
  <c r="CZ1000" i="67"/>
  <c r="CY1000" i="67"/>
  <c r="CX1000" i="67"/>
  <c r="CW1000" i="67"/>
  <c r="CV1000" i="67"/>
  <c r="CU1000" i="67"/>
  <c r="CT1000" i="67"/>
  <c r="CS1000" i="67"/>
  <c r="CR1000" i="67"/>
  <c r="CQ1000" i="67"/>
  <c r="CP1000" i="67"/>
  <c r="CO1000" i="67"/>
  <c r="CN1000" i="67"/>
  <c r="CM1000" i="67"/>
  <c r="CL1000" i="67"/>
  <c r="CK1000" i="67"/>
  <c r="CJ1000" i="67"/>
  <c r="CI1000" i="67"/>
  <c r="CH1000" i="67"/>
  <c r="CC1000" i="67"/>
  <c r="CB1000" i="67"/>
  <c r="CA1000" i="67"/>
  <c r="BZ1000" i="67"/>
  <c r="BY1000" i="67"/>
  <c r="BX1000" i="67"/>
  <c r="BW1000" i="67"/>
  <c r="BV1000" i="67"/>
  <c r="BU1000" i="67"/>
  <c r="BT1000" i="67"/>
  <c r="BS1000" i="67"/>
  <c r="BR1000" i="67"/>
  <c r="BQ1000" i="67"/>
  <c r="BP1000" i="67"/>
  <c r="BO1000" i="67"/>
  <c r="BN1000" i="67"/>
  <c r="BM1000" i="67"/>
  <c r="BL1000" i="67"/>
  <c r="BK1000" i="67"/>
  <c r="BJ1000" i="67"/>
  <c r="BI1000" i="67"/>
  <c r="BH1000" i="67"/>
  <c r="BG1000" i="67"/>
  <c r="BF1000" i="67"/>
  <c r="BE1000" i="67"/>
  <c r="BD1000" i="67"/>
  <c r="BC1000" i="67"/>
  <c r="BB1000" i="67"/>
  <c r="BA1000" i="67"/>
  <c r="AZ1000" i="67"/>
  <c r="AY1000" i="67"/>
  <c r="AX1000" i="67"/>
  <c r="AW1000" i="67"/>
  <c r="AV1000" i="67"/>
  <c r="AU1000" i="67"/>
  <c r="AT1000" i="67"/>
  <c r="AS1000" i="67"/>
  <c r="AR1000" i="67"/>
  <c r="AQ1000" i="67"/>
  <c r="AP1000" i="67"/>
  <c r="AO1000" i="67"/>
  <c r="AN1000" i="67"/>
  <c r="AM1000" i="67"/>
  <c r="AL1000" i="67"/>
  <c r="AK1000" i="67"/>
  <c r="AJ1000" i="67"/>
  <c r="AI1000" i="67"/>
  <c r="AH1000" i="67"/>
  <c r="AG1000" i="67"/>
  <c r="AF1000" i="67"/>
  <c r="AE1000" i="67"/>
  <c r="AD1000" i="67"/>
  <c r="AC1000" i="67"/>
  <c r="AB1000" i="67"/>
  <c r="AA1000" i="67"/>
  <c r="Z1000" i="67"/>
  <c r="Y1000" i="67"/>
  <c r="X1000" i="67"/>
  <c r="W1000" i="67"/>
  <c r="V1000" i="67"/>
  <c r="U1000" i="67"/>
  <c r="T1000" i="67"/>
  <c r="S1000" i="67"/>
  <c r="R1000" i="67"/>
  <c r="Q1000" i="67"/>
  <c r="P1000" i="67"/>
  <c r="O1000" i="67"/>
  <c r="N1000" i="67"/>
  <c r="M1000" i="67"/>
  <c r="L1000" i="67"/>
  <c r="K1000" i="67"/>
  <c r="J1000" i="67"/>
  <c r="I1000" i="67"/>
  <c r="H1000" i="67"/>
  <c r="G1000" i="67"/>
  <c r="F1000" i="67"/>
  <c r="E1000" i="67"/>
  <c r="D1000" i="67"/>
  <c r="C1000" i="67"/>
  <c r="B1000" i="67"/>
  <c r="A1000" i="67"/>
  <c r="EK999" i="67"/>
  <c r="EA999" i="67"/>
  <c r="DZ999" i="67"/>
  <c r="DY999" i="67"/>
  <c r="DX999" i="67"/>
  <c r="DW999" i="67"/>
  <c r="DV999" i="67"/>
  <c r="DU999" i="67"/>
  <c r="DT999" i="67"/>
  <c r="DS999" i="67"/>
  <c r="DR999" i="67"/>
  <c r="DQ999" i="67"/>
  <c r="DP999" i="67"/>
  <c r="DO999" i="67"/>
  <c r="DN999" i="67"/>
  <c r="DM999" i="67"/>
  <c r="DL999" i="67"/>
  <c r="DK999" i="67"/>
  <c r="DJ999" i="67"/>
  <c r="DI999" i="67"/>
  <c r="DH999" i="67"/>
  <c r="DG999" i="67"/>
  <c r="DF999" i="67"/>
  <c r="DE999" i="67"/>
  <c r="DD999" i="67"/>
  <c r="DC999" i="67"/>
  <c r="DB999" i="67"/>
  <c r="DA999" i="67"/>
  <c r="CZ999" i="67"/>
  <c r="CY999" i="67"/>
  <c r="CX999" i="67"/>
  <c r="CW999" i="67"/>
  <c r="CV999" i="67"/>
  <c r="CU999" i="67"/>
  <c r="CT999" i="67"/>
  <c r="CS999" i="67"/>
  <c r="CR999" i="67"/>
  <c r="CQ999" i="67"/>
  <c r="CP999" i="67"/>
  <c r="CO999" i="67"/>
  <c r="CN999" i="67"/>
  <c r="CM999" i="67"/>
  <c r="CL999" i="67"/>
  <c r="CK999" i="67"/>
  <c r="CJ999" i="67"/>
  <c r="CI999" i="67"/>
  <c r="CH999" i="67"/>
  <c r="CC999" i="67"/>
  <c r="CB999" i="67"/>
  <c r="CA999" i="67"/>
  <c r="BZ999" i="67"/>
  <c r="BY999" i="67"/>
  <c r="BX999" i="67"/>
  <c r="BW999" i="67"/>
  <c r="BV999" i="67"/>
  <c r="BU999" i="67"/>
  <c r="BT999" i="67"/>
  <c r="BS999" i="67"/>
  <c r="BR999" i="67"/>
  <c r="BQ999" i="67"/>
  <c r="BP999" i="67"/>
  <c r="BO999" i="67"/>
  <c r="BN999" i="67"/>
  <c r="BM999" i="67"/>
  <c r="BL999" i="67"/>
  <c r="BK999" i="67"/>
  <c r="BJ999" i="67"/>
  <c r="BI999" i="67"/>
  <c r="BH999" i="67"/>
  <c r="BG999" i="67"/>
  <c r="BF999" i="67"/>
  <c r="BE999" i="67"/>
  <c r="BD999" i="67"/>
  <c r="BC999" i="67"/>
  <c r="BB999" i="67"/>
  <c r="BA999" i="67"/>
  <c r="AZ999" i="67"/>
  <c r="AY999" i="67"/>
  <c r="AX999" i="67"/>
  <c r="AW999" i="67"/>
  <c r="AV999" i="67"/>
  <c r="AU999" i="67"/>
  <c r="AT999" i="67"/>
  <c r="AS999" i="67"/>
  <c r="AR999" i="67"/>
  <c r="AQ999" i="67"/>
  <c r="AP999" i="67"/>
  <c r="AO999" i="67"/>
  <c r="AN999" i="67"/>
  <c r="AM999" i="67"/>
  <c r="AL999" i="67"/>
  <c r="AK999" i="67"/>
  <c r="AJ999" i="67"/>
  <c r="AI999" i="67"/>
  <c r="AH999" i="67"/>
  <c r="AG999" i="67"/>
  <c r="AF999" i="67"/>
  <c r="AE999" i="67"/>
  <c r="AD999" i="67"/>
  <c r="AC999" i="67"/>
  <c r="AB999" i="67"/>
  <c r="AA999" i="67"/>
  <c r="Z999" i="67"/>
  <c r="Y999" i="67"/>
  <c r="X999" i="67"/>
  <c r="W999" i="67"/>
  <c r="V999" i="67"/>
  <c r="U999" i="67"/>
  <c r="T999" i="67"/>
  <c r="S999" i="67"/>
  <c r="R999" i="67"/>
  <c r="Q999" i="67"/>
  <c r="P999" i="67"/>
  <c r="O999" i="67"/>
  <c r="N999" i="67"/>
  <c r="M999" i="67"/>
  <c r="L999" i="67"/>
  <c r="K999" i="67"/>
  <c r="J999" i="67"/>
  <c r="I999" i="67"/>
  <c r="H999" i="67"/>
  <c r="G999" i="67"/>
  <c r="F999" i="67"/>
  <c r="E999" i="67"/>
  <c r="D999" i="67"/>
  <c r="C999" i="67"/>
  <c r="B999" i="67"/>
  <c r="A999" i="67"/>
  <c r="EK998" i="67"/>
  <c r="EJ998" i="67"/>
  <c r="EI998" i="67"/>
  <c r="EH998" i="67"/>
  <c r="EG998" i="67"/>
  <c r="EF998" i="67"/>
  <c r="EE998" i="67"/>
  <c r="ED998" i="67"/>
  <c r="EC998" i="67"/>
  <c r="EB998" i="67"/>
  <c r="EA998" i="67"/>
  <c r="DZ998" i="67"/>
  <c r="DY998" i="67"/>
  <c r="DX998" i="67"/>
  <c r="DW998" i="67"/>
  <c r="DV998" i="67"/>
  <c r="DU998" i="67"/>
  <c r="DT998" i="67"/>
  <c r="DS998" i="67"/>
  <c r="DR998" i="67"/>
  <c r="DQ998" i="67"/>
  <c r="DP998" i="67"/>
  <c r="DO998" i="67"/>
  <c r="DN998" i="67"/>
  <c r="DM998" i="67"/>
  <c r="DL998" i="67"/>
  <c r="DK998" i="67"/>
  <c r="DJ998" i="67"/>
  <c r="DI998" i="67"/>
  <c r="DH998" i="67"/>
  <c r="DG998" i="67"/>
  <c r="DF998" i="67"/>
  <c r="DE998" i="67"/>
  <c r="DD998" i="67"/>
  <c r="DC998" i="67"/>
  <c r="DB998" i="67"/>
  <c r="DA998" i="67"/>
  <c r="CZ998" i="67"/>
  <c r="CY998" i="67"/>
  <c r="CX998" i="67"/>
  <c r="CW998" i="67"/>
  <c r="CV998" i="67"/>
  <c r="CU998" i="67"/>
  <c r="CT998" i="67"/>
  <c r="CS998" i="67"/>
  <c r="CR998" i="67"/>
  <c r="CQ998" i="67"/>
  <c r="CP998" i="67"/>
  <c r="CO998" i="67"/>
  <c r="CN998" i="67"/>
  <c r="CM998" i="67"/>
  <c r="CL998" i="67"/>
  <c r="CK998" i="67"/>
  <c r="CJ998" i="67"/>
  <c r="CI998" i="67"/>
  <c r="CH998" i="67"/>
  <c r="CG998" i="67"/>
  <c r="CF998" i="67"/>
  <c r="CE998" i="67"/>
  <c r="CD998" i="67"/>
  <c r="CC998" i="67"/>
  <c r="CB998" i="67"/>
  <c r="CA998" i="67"/>
  <c r="BZ998" i="67"/>
  <c r="BY998" i="67"/>
  <c r="BX998" i="67"/>
  <c r="BW998" i="67"/>
  <c r="BV998" i="67"/>
  <c r="BU998" i="67"/>
  <c r="BT998" i="67"/>
  <c r="BS998" i="67"/>
  <c r="BR998" i="67"/>
  <c r="BQ998" i="67"/>
  <c r="BP998" i="67"/>
  <c r="BO998" i="67"/>
  <c r="BN998" i="67"/>
  <c r="BM998" i="67"/>
  <c r="BL998" i="67"/>
  <c r="BK998" i="67"/>
  <c r="BJ998" i="67"/>
  <c r="BI998" i="67"/>
  <c r="BH998" i="67"/>
  <c r="BG998" i="67"/>
  <c r="BF998" i="67"/>
  <c r="BE998" i="67"/>
  <c r="BD998" i="67"/>
  <c r="BC998" i="67"/>
  <c r="BB998" i="67"/>
  <c r="BA998" i="67"/>
  <c r="AZ998" i="67"/>
  <c r="AY998" i="67"/>
  <c r="AX998" i="67"/>
  <c r="AW998" i="67"/>
  <c r="AV998" i="67"/>
  <c r="AU998" i="67"/>
  <c r="AT998" i="67"/>
  <c r="AS998" i="67"/>
  <c r="AR998" i="67"/>
  <c r="AQ998" i="67"/>
  <c r="AP998" i="67"/>
  <c r="AO998" i="67"/>
  <c r="AN998" i="67"/>
  <c r="AM998" i="67"/>
  <c r="AL998" i="67"/>
  <c r="AK998" i="67"/>
  <c r="AJ998" i="67"/>
  <c r="AI998" i="67"/>
  <c r="AH998" i="67"/>
  <c r="AG998" i="67"/>
  <c r="AF998" i="67"/>
  <c r="AE998" i="67"/>
  <c r="AD998" i="67"/>
  <c r="AC998" i="67"/>
  <c r="AB998" i="67"/>
  <c r="AA998" i="67"/>
  <c r="Z998" i="67"/>
  <c r="Y998" i="67"/>
  <c r="X998" i="67"/>
  <c r="W998" i="67"/>
  <c r="V998" i="67"/>
  <c r="U998" i="67"/>
  <c r="T998" i="67"/>
  <c r="S998" i="67"/>
  <c r="R998" i="67"/>
  <c r="Q998" i="67"/>
  <c r="P998" i="67"/>
  <c r="O998" i="67"/>
  <c r="N998" i="67"/>
  <c r="M998" i="67"/>
  <c r="L998" i="67"/>
  <c r="K998" i="67"/>
  <c r="J998" i="67"/>
  <c r="I998" i="67"/>
  <c r="H998" i="67"/>
  <c r="G998" i="67"/>
  <c r="F998" i="67"/>
  <c r="E998" i="67"/>
  <c r="D998" i="67"/>
  <c r="C998" i="67"/>
  <c r="B998" i="67"/>
  <c r="A998" i="67"/>
  <c r="EK997" i="67"/>
  <c r="EJ997" i="67"/>
  <c r="EI997" i="67"/>
  <c r="EH997" i="67"/>
  <c r="EG997" i="67"/>
  <c r="EF997" i="67"/>
  <c r="EE997" i="67"/>
  <c r="ED997" i="67"/>
  <c r="EC997" i="67"/>
  <c r="EB997" i="67"/>
  <c r="EA997" i="67"/>
  <c r="DZ997" i="67"/>
  <c r="DY997" i="67"/>
  <c r="DX997" i="67"/>
  <c r="DW997" i="67"/>
  <c r="DV997" i="67"/>
  <c r="DU997" i="67"/>
  <c r="DT997" i="67"/>
  <c r="DS997" i="67"/>
  <c r="DR997" i="67"/>
  <c r="DQ997" i="67"/>
  <c r="DP997" i="67"/>
  <c r="DO997" i="67"/>
  <c r="DN997" i="67"/>
  <c r="DM997" i="67"/>
  <c r="DL997" i="67"/>
  <c r="DK997" i="67"/>
  <c r="DJ997" i="67"/>
  <c r="DI997" i="67"/>
  <c r="DH997" i="67"/>
  <c r="DG997" i="67"/>
  <c r="DF997" i="67"/>
  <c r="DE997" i="67"/>
  <c r="DD997" i="67"/>
  <c r="DC997" i="67"/>
  <c r="DB997" i="67"/>
  <c r="DA997" i="67"/>
  <c r="CZ997" i="67"/>
  <c r="CY997" i="67"/>
  <c r="CX997" i="67"/>
  <c r="CW997" i="67"/>
  <c r="CV997" i="67"/>
  <c r="CU997" i="67"/>
  <c r="CT997" i="67"/>
  <c r="CS997" i="67"/>
  <c r="CR997" i="67"/>
  <c r="CQ997" i="67"/>
  <c r="CP997" i="67"/>
  <c r="CO997" i="67"/>
  <c r="CN997" i="67"/>
  <c r="CM997" i="67"/>
  <c r="CL997" i="67"/>
  <c r="CK997" i="67"/>
  <c r="CJ997" i="67"/>
  <c r="CI997" i="67"/>
  <c r="CH997" i="67"/>
  <c r="CG997" i="67"/>
  <c r="CF997" i="67"/>
  <c r="CE997" i="67"/>
  <c r="CD997" i="67"/>
  <c r="CC997" i="67"/>
  <c r="CB997" i="67"/>
  <c r="CA997" i="67"/>
  <c r="BZ997" i="67"/>
  <c r="BY997" i="67"/>
  <c r="BX997" i="67"/>
  <c r="BW997" i="67"/>
  <c r="BV997" i="67"/>
  <c r="BU997" i="67"/>
  <c r="BT997" i="67"/>
  <c r="BS997" i="67"/>
  <c r="BR997" i="67"/>
  <c r="BQ997" i="67"/>
  <c r="BP997" i="67"/>
  <c r="BO997" i="67"/>
  <c r="BN997" i="67"/>
  <c r="BM997" i="67"/>
  <c r="BL997" i="67"/>
  <c r="BK997" i="67"/>
  <c r="BJ997" i="67"/>
  <c r="BI997" i="67"/>
  <c r="BH997" i="67"/>
  <c r="BG997" i="67"/>
  <c r="BF997" i="67"/>
  <c r="BE997" i="67"/>
  <c r="BD997" i="67"/>
  <c r="BC997" i="67"/>
  <c r="BB997" i="67"/>
  <c r="BA997" i="67"/>
  <c r="AZ997" i="67"/>
  <c r="AY997" i="67"/>
  <c r="AX997" i="67"/>
  <c r="AW997" i="67"/>
  <c r="AV997" i="67"/>
  <c r="AU997" i="67"/>
  <c r="AT997" i="67"/>
  <c r="AS997" i="67"/>
  <c r="AR997" i="67"/>
  <c r="AQ997" i="67"/>
  <c r="AP997" i="67"/>
  <c r="AO997" i="67"/>
  <c r="AN997" i="67"/>
  <c r="AM997" i="67"/>
  <c r="AL997" i="67"/>
  <c r="AK997" i="67"/>
  <c r="AJ997" i="67"/>
  <c r="AI997" i="67"/>
  <c r="AH997" i="67"/>
  <c r="AG997" i="67"/>
  <c r="AF997" i="67"/>
  <c r="AE997" i="67"/>
  <c r="AD997" i="67"/>
  <c r="AC997" i="67"/>
  <c r="AB997" i="67"/>
  <c r="AA997" i="67"/>
  <c r="Z997" i="67"/>
  <c r="Y997" i="67"/>
  <c r="X997" i="67"/>
  <c r="W997" i="67"/>
  <c r="V997" i="67"/>
  <c r="U997" i="67"/>
  <c r="T997" i="67"/>
  <c r="S997" i="67"/>
  <c r="R997" i="67"/>
  <c r="Q997" i="67"/>
  <c r="P997" i="67"/>
  <c r="O997" i="67"/>
  <c r="N997" i="67"/>
  <c r="M997" i="67"/>
  <c r="L997" i="67"/>
  <c r="K997" i="67"/>
  <c r="J997" i="67"/>
  <c r="I997" i="67"/>
  <c r="H997" i="67"/>
  <c r="G997" i="67"/>
  <c r="F997" i="67"/>
  <c r="E997" i="67"/>
  <c r="D997" i="67"/>
  <c r="C997" i="67"/>
  <c r="B997" i="67"/>
  <c r="A997" i="67"/>
  <c r="EK996" i="67"/>
  <c r="EJ996" i="67"/>
  <c r="EI996" i="67"/>
  <c r="EH996" i="67"/>
  <c r="EG996" i="67"/>
  <c r="EF996" i="67"/>
  <c r="EE996" i="67"/>
  <c r="ED996" i="67"/>
  <c r="EC996" i="67"/>
  <c r="EB996" i="67"/>
  <c r="EA996" i="67"/>
  <c r="DZ996" i="67"/>
  <c r="DY996" i="67"/>
  <c r="DX996" i="67"/>
  <c r="DW996" i="67"/>
  <c r="DV996" i="67"/>
  <c r="DU996" i="67"/>
  <c r="DT996" i="67"/>
  <c r="DS996" i="67"/>
  <c r="DR996" i="67"/>
  <c r="DQ996" i="67"/>
  <c r="DP996" i="67"/>
  <c r="DO996" i="67"/>
  <c r="DN996" i="67"/>
  <c r="DM996" i="67"/>
  <c r="DL996" i="67"/>
  <c r="DK996" i="67"/>
  <c r="DJ996" i="67"/>
  <c r="DI996" i="67"/>
  <c r="DH996" i="67"/>
  <c r="DG996" i="67"/>
  <c r="DF996" i="67"/>
  <c r="DE996" i="67"/>
  <c r="DD996" i="67"/>
  <c r="DC996" i="67"/>
  <c r="DB996" i="67"/>
  <c r="DA996" i="67"/>
  <c r="CZ996" i="67"/>
  <c r="CY996" i="67"/>
  <c r="CX996" i="67"/>
  <c r="CW996" i="67"/>
  <c r="CV996" i="67"/>
  <c r="CU996" i="67"/>
  <c r="CT996" i="67"/>
  <c r="CS996" i="67"/>
  <c r="CR996" i="67"/>
  <c r="CQ996" i="67"/>
  <c r="CP996" i="67"/>
  <c r="CO996" i="67"/>
  <c r="CN996" i="67"/>
  <c r="CM996" i="67"/>
  <c r="CL996" i="67"/>
  <c r="CK996" i="67"/>
  <c r="CJ996" i="67"/>
  <c r="CI996" i="67"/>
  <c r="CH996" i="67"/>
  <c r="CG996" i="67"/>
  <c r="CF996" i="67"/>
  <c r="CE996" i="67"/>
  <c r="CD996" i="67"/>
  <c r="CC996" i="67"/>
  <c r="CB996" i="67"/>
  <c r="CA996" i="67"/>
  <c r="BZ996" i="67"/>
  <c r="BY996" i="67"/>
  <c r="BX996" i="67"/>
  <c r="BW996" i="67"/>
  <c r="BV996" i="67"/>
  <c r="BU996" i="67"/>
  <c r="BT996" i="67"/>
  <c r="BS996" i="67"/>
  <c r="BR996" i="67"/>
  <c r="BQ996" i="67"/>
  <c r="BP996" i="67"/>
  <c r="BO996" i="67"/>
  <c r="BN996" i="67"/>
  <c r="BM996" i="67"/>
  <c r="BL996" i="67"/>
  <c r="BK996" i="67"/>
  <c r="BJ996" i="67"/>
  <c r="BI996" i="67"/>
  <c r="BH996" i="67"/>
  <c r="BG996" i="67"/>
  <c r="BF996" i="67"/>
  <c r="BE996" i="67"/>
  <c r="BD996" i="67"/>
  <c r="BC996" i="67"/>
  <c r="BB996" i="67"/>
  <c r="BA996" i="67"/>
  <c r="AZ996" i="67"/>
  <c r="AY996" i="67"/>
  <c r="AX996" i="67"/>
  <c r="AW996" i="67"/>
  <c r="AV996" i="67"/>
  <c r="AU996" i="67"/>
  <c r="AT996" i="67"/>
  <c r="AS996" i="67"/>
  <c r="AR996" i="67"/>
  <c r="AQ996" i="67"/>
  <c r="AP996" i="67"/>
  <c r="AO996" i="67"/>
  <c r="AN996" i="67"/>
  <c r="AM996" i="67"/>
  <c r="AL996" i="67"/>
  <c r="AK996" i="67"/>
  <c r="AJ996" i="67"/>
  <c r="AI996" i="67"/>
  <c r="AH996" i="67"/>
  <c r="AG996" i="67"/>
  <c r="AF996" i="67"/>
  <c r="AE996" i="67"/>
  <c r="AD996" i="67"/>
  <c r="AC996" i="67"/>
  <c r="AB996" i="67"/>
  <c r="AA996" i="67"/>
  <c r="Z996" i="67"/>
  <c r="Y996" i="67"/>
  <c r="X996" i="67"/>
  <c r="W996" i="67"/>
  <c r="V996" i="67"/>
  <c r="U996" i="67"/>
  <c r="T996" i="67"/>
  <c r="S996" i="67"/>
  <c r="R996" i="67"/>
  <c r="Q996" i="67"/>
  <c r="P996" i="67"/>
  <c r="O996" i="67"/>
  <c r="N996" i="67"/>
  <c r="M996" i="67"/>
  <c r="L996" i="67"/>
  <c r="K996" i="67"/>
  <c r="J996" i="67"/>
  <c r="I996" i="67"/>
  <c r="H996" i="67"/>
  <c r="G996" i="67"/>
  <c r="F996" i="67"/>
  <c r="E996" i="67"/>
  <c r="D996" i="67"/>
  <c r="C996" i="67"/>
  <c r="B996" i="67"/>
  <c r="A996" i="67"/>
  <c r="EK995" i="67"/>
  <c r="EJ995" i="67"/>
  <c r="EI995" i="67"/>
  <c r="EH995" i="67"/>
  <c r="EG995" i="67"/>
  <c r="EF995" i="67"/>
  <c r="EE995" i="67"/>
  <c r="ED995" i="67"/>
  <c r="EC995" i="67"/>
  <c r="EB995" i="67"/>
  <c r="EA995" i="67"/>
  <c r="DZ995" i="67"/>
  <c r="DY995" i="67"/>
  <c r="DX995" i="67"/>
  <c r="DW995" i="67"/>
  <c r="DV995" i="67"/>
  <c r="DU995" i="67"/>
  <c r="DT995" i="67"/>
  <c r="DS995" i="67"/>
  <c r="DR995" i="67"/>
  <c r="DQ995" i="67"/>
  <c r="DP995" i="67"/>
  <c r="DO995" i="67"/>
  <c r="DN995" i="67"/>
  <c r="DM995" i="67"/>
  <c r="DL995" i="67"/>
  <c r="DK995" i="67"/>
  <c r="DJ995" i="67"/>
  <c r="DI995" i="67"/>
  <c r="DH995" i="67"/>
  <c r="DG995" i="67"/>
  <c r="DF995" i="67"/>
  <c r="DE995" i="67"/>
  <c r="DD995" i="67"/>
  <c r="DC995" i="67"/>
  <c r="DB995" i="67"/>
  <c r="DA995" i="67"/>
  <c r="CZ995" i="67"/>
  <c r="CY995" i="67"/>
  <c r="CX995" i="67"/>
  <c r="CW995" i="67"/>
  <c r="CV995" i="67"/>
  <c r="CU995" i="67"/>
  <c r="CT995" i="67"/>
  <c r="CS995" i="67"/>
  <c r="CR995" i="67"/>
  <c r="CQ995" i="67"/>
  <c r="CP995" i="67"/>
  <c r="CO995" i="67"/>
  <c r="CN995" i="67"/>
  <c r="CM995" i="67"/>
  <c r="CL995" i="67"/>
  <c r="CK995" i="67"/>
  <c r="CJ995" i="67"/>
  <c r="CI995" i="67"/>
  <c r="CH995" i="67"/>
  <c r="CG995" i="67"/>
  <c r="CF995" i="67"/>
  <c r="CE995" i="67"/>
  <c r="CD995" i="67"/>
  <c r="CC995" i="67"/>
  <c r="CB995" i="67"/>
  <c r="CA995" i="67"/>
  <c r="BZ995" i="67"/>
  <c r="BY995" i="67"/>
  <c r="BX995" i="67"/>
  <c r="BW995" i="67"/>
  <c r="BV995" i="67"/>
  <c r="BU995" i="67"/>
  <c r="BT995" i="67"/>
  <c r="BS995" i="67"/>
  <c r="BR995" i="67"/>
  <c r="BQ995" i="67"/>
  <c r="BP995" i="67"/>
  <c r="BO995" i="67"/>
  <c r="BN995" i="67"/>
  <c r="BM995" i="67"/>
  <c r="BL995" i="67"/>
  <c r="BK995" i="67"/>
  <c r="BJ995" i="67"/>
  <c r="BI995" i="67"/>
  <c r="BH995" i="67"/>
  <c r="BG995" i="67"/>
  <c r="BF995" i="67"/>
  <c r="BE995" i="67"/>
  <c r="BD995" i="67"/>
  <c r="BC995" i="67"/>
  <c r="BB995" i="67"/>
  <c r="BA995" i="67"/>
  <c r="AZ995" i="67"/>
  <c r="AY995" i="67"/>
  <c r="AX995" i="67"/>
  <c r="AW995" i="67"/>
  <c r="AV995" i="67"/>
  <c r="AU995" i="67"/>
  <c r="AT995" i="67"/>
  <c r="AS995" i="67"/>
  <c r="AR995" i="67"/>
  <c r="AQ995" i="67"/>
  <c r="AP995" i="67"/>
  <c r="AO995" i="67"/>
  <c r="AN995" i="67"/>
  <c r="AM995" i="67"/>
  <c r="AL995" i="67"/>
  <c r="AK995" i="67"/>
  <c r="AJ995" i="67"/>
  <c r="AI995" i="67"/>
  <c r="AH995" i="67"/>
  <c r="AG995" i="67"/>
  <c r="AF995" i="67"/>
  <c r="AE995" i="67"/>
  <c r="AD995" i="67"/>
  <c r="AC995" i="67"/>
  <c r="AB995" i="67"/>
  <c r="AA995" i="67"/>
  <c r="Z995" i="67"/>
  <c r="Y995" i="67"/>
  <c r="X995" i="67"/>
  <c r="W995" i="67"/>
  <c r="V995" i="67"/>
  <c r="U995" i="67"/>
  <c r="T995" i="67"/>
  <c r="S995" i="67"/>
  <c r="R995" i="67"/>
  <c r="Q995" i="67"/>
  <c r="P995" i="67"/>
  <c r="O995" i="67"/>
  <c r="N995" i="67"/>
  <c r="M995" i="67"/>
  <c r="L995" i="67"/>
  <c r="K995" i="67"/>
  <c r="J995" i="67"/>
  <c r="I995" i="67"/>
  <c r="H995" i="67"/>
  <c r="G995" i="67"/>
  <c r="F995" i="67"/>
  <c r="E995" i="67"/>
  <c r="D995" i="67"/>
  <c r="C995" i="67"/>
  <c r="B995" i="67"/>
  <c r="A995" i="67"/>
  <c r="EK994" i="67"/>
  <c r="EJ994" i="67"/>
  <c r="EI994" i="67"/>
  <c r="EH994" i="67"/>
  <c r="EG994" i="67"/>
  <c r="EF994" i="67"/>
  <c r="EE994" i="67"/>
  <c r="ED994" i="67"/>
  <c r="EC994" i="67"/>
  <c r="EB994" i="67"/>
  <c r="EA994" i="67"/>
  <c r="DZ994" i="67"/>
  <c r="DY994" i="67"/>
  <c r="DX994" i="67"/>
  <c r="DW994" i="67"/>
  <c r="DV994" i="67"/>
  <c r="DU994" i="67"/>
  <c r="DT994" i="67"/>
  <c r="DS994" i="67"/>
  <c r="DR994" i="67"/>
  <c r="DQ994" i="67"/>
  <c r="DP994" i="67"/>
  <c r="DO994" i="67"/>
  <c r="DN994" i="67"/>
  <c r="DM994" i="67"/>
  <c r="DL994" i="67"/>
  <c r="DK994" i="67"/>
  <c r="DJ994" i="67"/>
  <c r="DI994" i="67"/>
  <c r="DH994" i="67"/>
  <c r="DG994" i="67"/>
  <c r="DF994" i="67"/>
  <c r="DE994" i="67"/>
  <c r="DD994" i="67"/>
  <c r="DC994" i="67"/>
  <c r="DB994" i="67"/>
  <c r="DA994" i="67"/>
  <c r="CZ994" i="67"/>
  <c r="CY994" i="67"/>
  <c r="CX994" i="67"/>
  <c r="CW994" i="67"/>
  <c r="CV994" i="67"/>
  <c r="CU994" i="67"/>
  <c r="CT994" i="67"/>
  <c r="CS994" i="67"/>
  <c r="CR994" i="67"/>
  <c r="CQ994" i="67"/>
  <c r="CP994" i="67"/>
  <c r="CO994" i="67"/>
  <c r="CN994" i="67"/>
  <c r="CM994" i="67"/>
  <c r="CL994" i="67"/>
  <c r="CK994" i="67"/>
  <c r="CJ994" i="67"/>
  <c r="CI994" i="67"/>
  <c r="CH994" i="67"/>
  <c r="CG994" i="67"/>
  <c r="CF994" i="67"/>
  <c r="CE994" i="67"/>
  <c r="CD994" i="67"/>
  <c r="CC994" i="67"/>
  <c r="CB994" i="67"/>
  <c r="CA994" i="67"/>
  <c r="BZ994" i="67"/>
  <c r="BY994" i="67"/>
  <c r="BX994" i="67"/>
  <c r="BW994" i="67"/>
  <c r="BV994" i="67"/>
  <c r="BU994" i="67"/>
  <c r="BT994" i="67"/>
  <c r="BS994" i="67"/>
  <c r="BR994" i="67"/>
  <c r="BQ994" i="67"/>
  <c r="BP994" i="67"/>
  <c r="BO994" i="67"/>
  <c r="BN994" i="67"/>
  <c r="BM994" i="67"/>
  <c r="BL994" i="67"/>
  <c r="BK994" i="67"/>
  <c r="BJ994" i="67"/>
  <c r="BI994" i="67"/>
  <c r="BH994" i="67"/>
  <c r="BG994" i="67"/>
  <c r="BF994" i="67"/>
  <c r="BE994" i="67"/>
  <c r="BD994" i="67"/>
  <c r="BC994" i="67"/>
  <c r="BB994" i="67"/>
  <c r="BA994" i="67"/>
  <c r="AZ994" i="67"/>
  <c r="AY994" i="67"/>
  <c r="AX994" i="67"/>
  <c r="AW994" i="67"/>
  <c r="AV994" i="67"/>
  <c r="AU994" i="67"/>
  <c r="AT994" i="67"/>
  <c r="AS994" i="67"/>
  <c r="AR994" i="67"/>
  <c r="AQ994" i="67"/>
  <c r="AP994" i="67"/>
  <c r="AO994" i="67"/>
  <c r="AN994" i="67"/>
  <c r="AM994" i="67"/>
  <c r="AL994" i="67"/>
  <c r="AK994" i="67"/>
  <c r="AJ994" i="67"/>
  <c r="AI994" i="67"/>
  <c r="AH994" i="67"/>
  <c r="AG994" i="67"/>
  <c r="AF994" i="67"/>
  <c r="AE994" i="67"/>
  <c r="AD994" i="67"/>
  <c r="AC994" i="67"/>
  <c r="AB994" i="67"/>
  <c r="AA994" i="67"/>
  <c r="Z994" i="67"/>
  <c r="Y994" i="67"/>
  <c r="X994" i="67"/>
  <c r="W994" i="67"/>
  <c r="V994" i="67"/>
  <c r="U994" i="67"/>
  <c r="T994" i="67"/>
  <c r="S994" i="67"/>
  <c r="R994" i="67"/>
  <c r="Q994" i="67"/>
  <c r="P994" i="67"/>
  <c r="O994" i="67"/>
  <c r="N994" i="67"/>
  <c r="M994" i="67"/>
  <c r="L994" i="67"/>
  <c r="K994" i="67"/>
  <c r="J994" i="67"/>
  <c r="I994" i="67"/>
  <c r="H994" i="67"/>
  <c r="G994" i="67"/>
  <c r="F994" i="67"/>
  <c r="E994" i="67"/>
  <c r="D994" i="67"/>
  <c r="C994" i="67"/>
  <c r="B994" i="67"/>
  <c r="A994" i="67"/>
  <c r="EK993" i="67"/>
  <c r="EJ993" i="67"/>
  <c r="EI993" i="67"/>
  <c r="EH993" i="67"/>
  <c r="EG993" i="67"/>
  <c r="EF993" i="67"/>
  <c r="EE993" i="67"/>
  <c r="ED993" i="67"/>
  <c r="EC993" i="67"/>
  <c r="EB993" i="67"/>
  <c r="EA993" i="67"/>
  <c r="DZ993" i="67"/>
  <c r="DY993" i="67"/>
  <c r="DX993" i="67"/>
  <c r="DW993" i="67"/>
  <c r="DV993" i="67"/>
  <c r="DU993" i="67"/>
  <c r="DT993" i="67"/>
  <c r="DS993" i="67"/>
  <c r="DR993" i="67"/>
  <c r="DQ993" i="67"/>
  <c r="DP993" i="67"/>
  <c r="DO993" i="67"/>
  <c r="DN993" i="67"/>
  <c r="DM993" i="67"/>
  <c r="DL993" i="67"/>
  <c r="DK993" i="67"/>
  <c r="DJ993" i="67"/>
  <c r="DI993" i="67"/>
  <c r="DH993" i="67"/>
  <c r="DG993" i="67"/>
  <c r="DF993" i="67"/>
  <c r="DE993" i="67"/>
  <c r="DD993" i="67"/>
  <c r="DC993" i="67"/>
  <c r="DB993" i="67"/>
  <c r="DA993" i="67"/>
  <c r="CZ993" i="67"/>
  <c r="CY993" i="67"/>
  <c r="CX993" i="67"/>
  <c r="CW993" i="67"/>
  <c r="CV993" i="67"/>
  <c r="CU993" i="67"/>
  <c r="CT993" i="67"/>
  <c r="CS993" i="67"/>
  <c r="CR993" i="67"/>
  <c r="CQ993" i="67"/>
  <c r="CP993" i="67"/>
  <c r="CO993" i="67"/>
  <c r="CN993" i="67"/>
  <c r="CM993" i="67"/>
  <c r="CL993" i="67"/>
  <c r="CK993" i="67"/>
  <c r="CJ993" i="67"/>
  <c r="CI993" i="67"/>
  <c r="CH993" i="67"/>
  <c r="CG993" i="67"/>
  <c r="CF993" i="67"/>
  <c r="CE993" i="67"/>
  <c r="CD993" i="67"/>
  <c r="CC993" i="67"/>
  <c r="CB993" i="67"/>
  <c r="CA993" i="67"/>
  <c r="BZ993" i="67"/>
  <c r="BY993" i="67"/>
  <c r="BX993" i="67"/>
  <c r="BW993" i="67"/>
  <c r="BV993" i="67"/>
  <c r="BU993" i="67"/>
  <c r="BT993" i="67"/>
  <c r="BS993" i="67"/>
  <c r="BR993" i="67"/>
  <c r="BQ993" i="67"/>
  <c r="BP993" i="67"/>
  <c r="BO993" i="67"/>
  <c r="BN993" i="67"/>
  <c r="BM993" i="67"/>
  <c r="BL993" i="67"/>
  <c r="BK993" i="67"/>
  <c r="BJ993" i="67"/>
  <c r="BI993" i="67"/>
  <c r="BH993" i="67"/>
  <c r="BG993" i="67"/>
  <c r="BF993" i="67"/>
  <c r="BE993" i="67"/>
  <c r="BD993" i="67"/>
  <c r="BC993" i="67"/>
  <c r="BB993" i="67"/>
  <c r="BA993" i="67"/>
  <c r="AZ993" i="67"/>
  <c r="AY993" i="67"/>
  <c r="AX993" i="67"/>
  <c r="AW993" i="67"/>
  <c r="AV993" i="67"/>
  <c r="AU993" i="67"/>
  <c r="AT993" i="67"/>
  <c r="AS993" i="67"/>
  <c r="AR993" i="67"/>
  <c r="AQ993" i="67"/>
  <c r="AP993" i="67"/>
  <c r="AO993" i="67"/>
  <c r="AN993" i="67"/>
  <c r="AM993" i="67"/>
  <c r="AL993" i="67"/>
  <c r="AK993" i="67"/>
  <c r="AJ993" i="67"/>
  <c r="AI993" i="67"/>
  <c r="AH993" i="67"/>
  <c r="AG993" i="67"/>
  <c r="AF993" i="67"/>
  <c r="AE993" i="67"/>
  <c r="AD993" i="67"/>
  <c r="AC993" i="67"/>
  <c r="AB993" i="67"/>
  <c r="AA993" i="67"/>
  <c r="Z993" i="67"/>
  <c r="Y993" i="67"/>
  <c r="X993" i="67"/>
  <c r="W993" i="67"/>
  <c r="V993" i="67"/>
  <c r="U993" i="67"/>
  <c r="T993" i="67"/>
  <c r="S993" i="67"/>
  <c r="R993" i="67"/>
  <c r="Q993" i="67"/>
  <c r="P993" i="67"/>
  <c r="O993" i="67"/>
  <c r="N993" i="67"/>
  <c r="M993" i="67"/>
  <c r="L993" i="67"/>
  <c r="K993" i="67"/>
  <c r="J993" i="67"/>
  <c r="I993" i="67"/>
  <c r="H993" i="67"/>
  <c r="G993" i="67"/>
  <c r="F993" i="67"/>
  <c r="E993" i="67"/>
  <c r="D993" i="67"/>
  <c r="C993" i="67"/>
  <c r="B993" i="67"/>
  <c r="A993" i="67"/>
  <c r="EK992" i="67"/>
  <c r="EC992" i="67"/>
  <c r="EB992" i="67"/>
  <c r="EA992" i="67"/>
  <c r="DZ992" i="67"/>
  <c r="DY992" i="67"/>
  <c r="DX992" i="67"/>
  <c r="DW992" i="67"/>
  <c r="DV992" i="67"/>
  <c r="DU992" i="67"/>
  <c r="DT992" i="67"/>
  <c r="DS992" i="67"/>
  <c r="DR992" i="67"/>
  <c r="DQ992" i="67"/>
  <c r="DP992" i="67"/>
  <c r="DO992" i="67"/>
  <c r="DN992" i="67"/>
  <c r="DM992" i="67"/>
  <c r="DL992" i="67"/>
  <c r="DK992" i="67"/>
  <c r="DJ992" i="67"/>
  <c r="DI992" i="67"/>
  <c r="DH992" i="67"/>
  <c r="DG992" i="67"/>
  <c r="DF992" i="67"/>
  <c r="DE992" i="67"/>
  <c r="DD992" i="67"/>
  <c r="DC992" i="67"/>
  <c r="DB992" i="67"/>
  <c r="DA992" i="67"/>
  <c r="CZ992" i="67"/>
  <c r="CY992" i="67"/>
  <c r="CX992" i="67"/>
  <c r="CW992" i="67"/>
  <c r="CV992" i="67"/>
  <c r="CU992" i="67"/>
  <c r="CT992" i="67"/>
  <c r="CS992" i="67"/>
  <c r="CR992" i="67"/>
  <c r="CQ992" i="67"/>
  <c r="CP992" i="67"/>
  <c r="CO992" i="67"/>
  <c r="CN992" i="67"/>
  <c r="CM992" i="67"/>
  <c r="CL992" i="67"/>
  <c r="CK992" i="67"/>
  <c r="CJ992" i="67"/>
  <c r="CI992" i="67"/>
  <c r="CH992" i="67"/>
  <c r="CG992" i="67"/>
  <c r="CF992" i="67"/>
  <c r="CE992" i="67"/>
  <c r="CD992" i="67"/>
  <c r="CC992" i="67"/>
  <c r="CB992" i="67"/>
  <c r="CA992" i="67"/>
  <c r="BZ992" i="67"/>
  <c r="BY992" i="67"/>
  <c r="BX992" i="67"/>
  <c r="BW992" i="67"/>
  <c r="BV992" i="67"/>
  <c r="BU992" i="67"/>
  <c r="BT992" i="67"/>
  <c r="BS992" i="67"/>
  <c r="BR992" i="67"/>
  <c r="BQ992" i="67"/>
  <c r="BP992" i="67"/>
  <c r="BO992" i="67"/>
  <c r="BN992" i="67"/>
  <c r="BM992" i="67"/>
  <c r="BL992" i="67"/>
  <c r="BK992" i="67"/>
  <c r="BJ992" i="67"/>
  <c r="BI992" i="67"/>
  <c r="BH992" i="67"/>
  <c r="BG992" i="67"/>
  <c r="BF992" i="67"/>
  <c r="BE992" i="67"/>
  <c r="BD992" i="67"/>
  <c r="BC992" i="67"/>
  <c r="BB992" i="67"/>
  <c r="BA992" i="67"/>
  <c r="AZ992" i="67"/>
  <c r="AY992" i="67"/>
  <c r="AX992" i="67"/>
  <c r="AW992" i="67"/>
  <c r="AV992" i="67"/>
  <c r="AU992" i="67"/>
  <c r="AT992" i="67"/>
  <c r="AS992" i="67"/>
  <c r="AR992" i="67"/>
  <c r="AQ992" i="67"/>
  <c r="AP992" i="67"/>
  <c r="AO992" i="67"/>
  <c r="AN992" i="67"/>
  <c r="AM992" i="67"/>
  <c r="AL992" i="67"/>
  <c r="AK992" i="67"/>
  <c r="AJ992" i="67"/>
  <c r="AI992" i="67"/>
  <c r="AH992" i="67"/>
  <c r="AG992" i="67"/>
  <c r="AF992" i="67"/>
  <c r="AE992" i="67"/>
  <c r="AD992" i="67"/>
  <c r="AC992" i="67"/>
  <c r="AB992" i="67"/>
  <c r="AA992" i="67"/>
  <c r="Z992" i="67"/>
  <c r="Y992" i="67"/>
  <c r="X992" i="67"/>
  <c r="W992" i="67"/>
  <c r="V992" i="67"/>
  <c r="U992" i="67"/>
  <c r="T992" i="67"/>
  <c r="S992" i="67"/>
  <c r="R992" i="67"/>
  <c r="Q992" i="67"/>
  <c r="P992" i="67"/>
  <c r="O992" i="67"/>
  <c r="N992" i="67"/>
  <c r="M992" i="67"/>
  <c r="L992" i="67"/>
  <c r="K992" i="67"/>
  <c r="J992" i="67"/>
  <c r="I992" i="67"/>
  <c r="H992" i="67"/>
  <c r="G992" i="67"/>
  <c r="F992" i="67"/>
  <c r="E992" i="67"/>
  <c r="D992" i="67"/>
  <c r="C992" i="67"/>
  <c r="B992" i="67"/>
  <c r="A992" i="67"/>
  <c r="EK991" i="67"/>
  <c r="EC991" i="67"/>
  <c r="EB991" i="67"/>
  <c r="EA991" i="67"/>
  <c r="DZ991" i="67"/>
  <c r="DY991" i="67"/>
  <c r="DX991" i="67"/>
  <c r="DW991" i="67"/>
  <c r="DV991" i="67"/>
  <c r="DU991" i="67"/>
  <c r="DT991" i="67"/>
  <c r="DS991" i="67"/>
  <c r="DR991" i="67"/>
  <c r="DQ991" i="67"/>
  <c r="DP991" i="67"/>
  <c r="DO991" i="67"/>
  <c r="DN991" i="67"/>
  <c r="DM991" i="67"/>
  <c r="DL991" i="67"/>
  <c r="DK991" i="67"/>
  <c r="DJ991" i="67"/>
  <c r="DI991" i="67"/>
  <c r="DH991" i="67"/>
  <c r="DG991" i="67"/>
  <c r="DF991" i="67"/>
  <c r="DE991" i="67"/>
  <c r="DD991" i="67"/>
  <c r="DC991" i="67"/>
  <c r="DB991" i="67"/>
  <c r="DA991" i="67"/>
  <c r="CZ991" i="67"/>
  <c r="CY991" i="67"/>
  <c r="CX991" i="67"/>
  <c r="CW991" i="67"/>
  <c r="CV991" i="67"/>
  <c r="CU991" i="67"/>
  <c r="CT991" i="67"/>
  <c r="CS991" i="67"/>
  <c r="CR991" i="67"/>
  <c r="CQ991" i="67"/>
  <c r="CP991" i="67"/>
  <c r="CO991" i="67"/>
  <c r="CN991" i="67"/>
  <c r="CM991" i="67"/>
  <c r="CL991" i="67"/>
  <c r="CK991" i="67"/>
  <c r="CJ991" i="67"/>
  <c r="CI991" i="67"/>
  <c r="CH991" i="67"/>
  <c r="CG991" i="67"/>
  <c r="CF991" i="67"/>
  <c r="CE991" i="67"/>
  <c r="CD991" i="67"/>
  <c r="CC991" i="67"/>
  <c r="CB991" i="67"/>
  <c r="CA991" i="67"/>
  <c r="BZ991" i="67"/>
  <c r="BY991" i="67"/>
  <c r="BX991" i="67"/>
  <c r="BW991" i="67"/>
  <c r="BV991" i="67"/>
  <c r="BU991" i="67"/>
  <c r="BT991" i="67"/>
  <c r="BS991" i="67"/>
  <c r="BR991" i="67"/>
  <c r="BQ991" i="67"/>
  <c r="BP991" i="67"/>
  <c r="BO991" i="67"/>
  <c r="BN991" i="67"/>
  <c r="BM991" i="67"/>
  <c r="BL991" i="67"/>
  <c r="BK991" i="67"/>
  <c r="BJ991" i="67"/>
  <c r="BI991" i="67"/>
  <c r="BH991" i="67"/>
  <c r="BG991" i="67"/>
  <c r="BF991" i="67"/>
  <c r="BE991" i="67"/>
  <c r="BD991" i="67"/>
  <c r="BC991" i="67"/>
  <c r="BB991" i="67"/>
  <c r="BA991" i="67"/>
  <c r="AZ991" i="67"/>
  <c r="AY991" i="67"/>
  <c r="AX991" i="67"/>
  <c r="AW991" i="67"/>
  <c r="AV991" i="67"/>
  <c r="AU991" i="67"/>
  <c r="AT991" i="67"/>
  <c r="AS991" i="67"/>
  <c r="AR991" i="67"/>
  <c r="AQ991" i="67"/>
  <c r="AP991" i="67"/>
  <c r="AO991" i="67"/>
  <c r="AN991" i="67"/>
  <c r="AM991" i="67"/>
  <c r="AL991" i="67"/>
  <c r="AK991" i="67"/>
  <c r="AJ991" i="67"/>
  <c r="AI991" i="67"/>
  <c r="AH991" i="67"/>
  <c r="AG991" i="67"/>
  <c r="AF991" i="67"/>
  <c r="AE991" i="67"/>
  <c r="AD991" i="67"/>
  <c r="AC991" i="67"/>
  <c r="AB991" i="67"/>
  <c r="AA991" i="67"/>
  <c r="Z991" i="67"/>
  <c r="Y991" i="67"/>
  <c r="X991" i="67"/>
  <c r="W991" i="67"/>
  <c r="V991" i="67"/>
  <c r="U991" i="67"/>
  <c r="T991" i="67"/>
  <c r="S991" i="67"/>
  <c r="R991" i="67"/>
  <c r="Q991" i="67"/>
  <c r="P991" i="67"/>
  <c r="O991" i="67"/>
  <c r="N991" i="67"/>
  <c r="M991" i="67"/>
  <c r="L991" i="67"/>
  <c r="K991" i="67"/>
  <c r="J991" i="67"/>
  <c r="I991" i="67"/>
  <c r="H991" i="67"/>
  <c r="G991" i="67"/>
  <c r="F991" i="67"/>
  <c r="E991" i="67"/>
  <c r="D991" i="67"/>
  <c r="C991" i="67"/>
  <c r="B991" i="67"/>
  <c r="A991" i="67"/>
  <c r="EK990" i="67"/>
  <c r="EC990" i="67"/>
  <c r="EB990" i="67"/>
  <c r="EA990" i="67"/>
  <c r="DZ990" i="67"/>
  <c r="DY990" i="67"/>
  <c r="DX990" i="67"/>
  <c r="DW990" i="67"/>
  <c r="DV990" i="67"/>
  <c r="DU990" i="67"/>
  <c r="DT990" i="67"/>
  <c r="DS990" i="67"/>
  <c r="DR990" i="67"/>
  <c r="DQ990" i="67"/>
  <c r="DP990" i="67"/>
  <c r="DO990" i="67"/>
  <c r="DN990" i="67"/>
  <c r="DM990" i="67"/>
  <c r="DL990" i="67"/>
  <c r="DK990" i="67"/>
  <c r="DJ990" i="67"/>
  <c r="DI990" i="67"/>
  <c r="DH990" i="67"/>
  <c r="DG990" i="67"/>
  <c r="DF990" i="67"/>
  <c r="DE990" i="67"/>
  <c r="DD990" i="67"/>
  <c r="DC990" i="67"/>
  <c r="DB990" i="67"/>
  <c r="DA990" i="67"/>
  <c r="CZ990" i="67"/>
  <c r="CY990" i="67"/>
  <c r="CX990" i="67"/>
  <c r="CW990" i="67"/>
  <c r="CV990" i="67"/>
  <c r="CU990" i="67"/>
  <c r="CT990" i="67"/>
  <c r="CS990" i="67"/>
  <c r="CR990" i="67"/>
  <c r="CQ990" i="67"/>
  <c r="CP990" i="67"/>
  <c r="CO990" i="67"/>
  <c r="CN990" i="67"/>
  <c r="CM990" i="67"/>
  <c r="CL990" i="67"/>
  <c r="CK990" i="67"/>
  <c r="CJ990" i="67"/>
  <c r="CI990" i="67"/>
  <c r="CH990" i="67"/>
  <c r="CG990" i="67"/>
  <c r="CF990" i="67"/>
  <c r="CE990" i="67"/>
  <c r="CD990" i="67"/>
  <c r="CC990" i="67"/>
  <c r="CB990" i="67"/>
  <c r="CA990" i="67"/>
  <c r="BZ990" i="67"/>
  <c r="BY990" i="67"/>
  <c r="BX990" i="67"/>
  <c r="BW990" i="67"/>
  <c r="BV990" i="67"/>
  <c r="BU990" i="67"/>
  <c r="BT990" i="67"/>
  <c r="BS990" i="67"/>
  <c r="BR990" i="67"/>
  <c r="BQ990" i="67"/>
  <c r="BP990" i="67"/>
  <c r="BO990" i="67"/>
  <c r="BN990" i="67"/>
  <c r="BM990" i="67"/>
  <c r="BL990" i="67"/>
  <c r="BK990" i="67"/>
  <c r="BJ990" i="67"/>
  <c r="BI990" i="67"/>
  <c r="BH990" i="67"/>
  <c r="BG990" i="67"/>
  <c r="BF990" i="67"/>
  <c r="BE990" i="67"/>
  <c r="BD990" i="67"/>
  <c r="BC990" i="67"/>
  <c r="BB990" i="67"/>
  <c r="BA990" i="67"/>
  <c r="AZ990" i="67"/>
  <c r="AY990" i="67"/>
  <c r="AX990" i="67"/>
  <c r="AW990" i="67"/>
  <c r="AV990" i="67"/>
  <c r="AU990" i="67"/>
  <c r="AT990" i="67"/>
  <c r="AS990" i="67"/>
  <c r="AR990" i="67"/>
  <c r="AQ990" i="67"/>
  <c r="AP990" i="67"/>
  <c r="AO990" i="67"/>
  <c r="AN990" i="67"/>
  <c r="AM990" i="67"/>
  <c r="AL990" i="67"/>
  <c r="AK990" i="67"/>
  <c r="AJ990" i="67"/>
  <c r="AI990" i="67"/>
  <c r="AH990" i="67"/>
  <c r="AG990" i="67"/>
  <c r="AF990" i="67"/>
  <c r="AE990" i="67"/>
  <c r="AD990" i="67"/>
  <c r="AC990" i="67"/>
  <c r="AB990" i="67"/>
  <c r="AA990" i="67"/>
  <c r="Z990" i="67"/>
  <c r="Y990" i="67"/>
  <c r="X990" i="67"/>
  <c r="W990" i="67"/>
  <c r="V990" i="67"/>
  <c r="U990" i="67"/>
  <c r="T990" i="67"/>
  <c r="S990" i="67"/>
  <c r="R990" i="67"/>
  <c r="Q990" i="67"/>
  <c r="P990" i="67"/>
  <c r="O990" i="67"/>
  <c r="N990" i="67"/>
  <c r="M990" i="67"/>
  <c r="L990" i="67"/>
  <c r="K990" i="67"/>
  <c r="J990" i="67"/>
  <c r="I990" i="67"/>
  <c r="H990" i="67"/>
  <c r="G990" i="67"/>
  <c r="F990" i="67"/>
  <c r="E990" i="67"/>
  <c r="D990" i="67"/>
  <c r="C990" i="67"/>
  <c r="B990" i="67"/>
  <c r="A990" i="67"/>
  <c r="EK989" i="67"/>
  <c r="EJ989" i="67"/>
  <c r="EI989" i="67"/>
  <c r="EH989" i="67"/>
  <c r="EG989" i="67"/>
  <c r="EF989" i="67"/>
  <c r="EE989" i="67"/>
  <c r="ED989" i="67"/>
  <c r="EC989" i="67"/>
  <c r="EB989" i="67"/>
  <c r="EA989" i="67"/>
  <c r="DZ989" i="67"/>
  <c r="DY989" i="67"/>
  <c r="DX989" i="67"/>
  <c r="DW989" i="67"/>
  <c r="DV989" i="67"/>
  <c r="DU989" i="67"/>
  <c r="DT989" i="67"/>
  <c r="DS989" i="67"/>
  <c r="DR989" i="67"/>
  <c r="DQ989" i="67"/>
  <c r="DP989" i="67"/>
  <c r="DO989" i="67"/>
  <c r="DN989" i="67"/>
  <c r="DM989" i="67"/>
  <c r="DL989" i="67"/>
  <c r="DK989" i="67"/>
  <c r="DJ989" i="67"/>
  <c r="DI989" i="67"/>
  <c r="DH989" i="67"/>
  <c r="DG989" i="67"/>
  <c r="DF989" i="67"/>
  <c r="DE989" i="67"/>
  <c r="DD989" i="67"/>
  <c r="DC989" i="67"/>
  <c r="DB989" i="67"/>
  <c r="DA989" i="67"/>
  <c r="CZ989" i="67"/>
  <c r="CY989" i="67"/>
  <c r="CX989" i="67"/>
  <c r="CW989" i="67"/>
  <c r="CV989" i="67"/>
  <c r="CU989" i="67"/>
  <c r="CT989" i="67"/>
  <c r="CS989" i="67"/>
  <c r="CR989" i="67"/>
  <c r="CQ989" i="67"/>
  <c r="CP989" i="67"/>
  <c r="CO989" i="67"/>
  <c r="CN989" i="67"/>
  <c r="CM989" i="67"/>
  <c r="CL989" i="67"/>
  <c r="CK989" i="67"/>
  <c r="CJ989" i="67"/>
  <c r="CI989" i="67"/>
  <c r="CH989" i="67"/>
  <c r="CG989" i="67"/>
  <c r="CF989" i="67"/>
  <c r="CE989" i="67"/>
  <c r="CD989" i="67"/>
  <c r="CC989" i="67"/>
  <c r="CB989" i="67"/>
  <c r="CA989" i="67"/>
  <c r="BZ989" i="67"/>
  <c r="BY989" i="67"/>
  <c r="BX989" i="67"/>
  <c r="BW989" i="67"/>
  <c r="BV989" i="67"/>
  <c r="BU989" i="67"/>
  <c r="BT989" i="67"/>
  <c r="BS989" i="67"/>
  <c r="BR989" i="67"/>
  <c r="BQ989" i="67"/>
  <c r="BP989" i="67"/>
  <c r="BO989" i="67"/>
  <c r="BN989" i="67"/>
  <c r="BM989" i="67"/>
  <c r="BL989" i="67"/>
  <c r="BK989" i="67"/>
  <c r="BJ989" i="67"/>
  <c r="BI989" i="67"/>
  <c r="BH989" i="67"/>
  <c r="BG989" i="67"/>
  <c r="BF989" i="67"/>
  <c r="BE989" i="67"/>
  <c r="BD989" i="67"/>
  <c r="BC989" i="67"/>
  <c r="BB989" i="67"/>
  <c r="BA989" i="67"/>
  <c r="AZ989" i="67"/>
  <c r="AY989" i="67"/>
  <c r="AX989" i="67"/>
  <c r="AW989" i="67"/>
  <c r="AV989" i="67"/>
  <c r="AU989" i="67"/>
  <c r="AT989" i="67"/>
  <c r="AS989" i="67"/>
  <c r="AR989" i="67"/>
  <c r="AQ989" i="67"/>
  <c r="AP989" i="67"/>
  <c r="AO989" i="67"/>
  <c r="AN989" i="67"/>
  <c r="AM989" i="67"/>
  <c r="AL989" i="67"/>
  <c r="AK989" i="67"/>
  <c r="AJ989" i="67"/>
  <c r="AI989" i="67"/>
  <c r="AH989" i="67"/>
  <c r="AG989" i="67"/>
  <c r="AF989" i="67"/>
  <c r="AE989" i="67"/>
  <c r="AD989" i="67"/>
  <c r="AC989" i="67"/>
  <c r="AB989" i="67"/>
  <c r="AA989" i="67"/>
  <c r="Z989" i="67"/>
  <c r="Y989" i="67"/>
  <c r="X989" i="67"/>
  <c r="W989" i="67"/>
  <c r="V989" i="67"/>
  <c r="U989" i="67"/>
  <c r="T989" i="67"/>
  <c r="S989" i="67"/>
  <c r="R989" i="67"/>
  <c r="Q989" i="67"/>
  <c r="P989" i="67"/>
  <c r="O989" i="67"/>
  <c r="N989" i="67"/>
  <c r="M989" i="67"/>
  <c r="L989" i="67"/>
  <c r="K989" i="67"/>
  <c r="J989" i="67"/>
  <c r="I989" i="67"/>
  <c r="H989" i="67"/>
  <c r="G989" i="67"/>
  <c r="F989" i="67"/>
  <c r="E989" i="67"/>
  <c r="D989" i="67"/>
  <c r="C989" i="67"/>
  <c r="B989" i="67"/>
  <c r="A989" i="67"/>
  <c r="EK987" i="67"/>
  <c r="EB987" i="67"/>
  <c r="EA987" i="67"/>
  <c r="DZ987" i="67"/>
  <c r="DY987" i="67"/>
  <c r="DX987" i="67"/>
  <c r="DW987" i="67"/>
  <c r="DV987" i="67"/>
  <c r="DU987" i="67"/>
  <c r="DT987" i="67"/>
  <c r="DS987" i="67"/>
  <c r="DR987" i="67"/>
  <c r="DQ987" i="67"/>
  <c r="DP987" i="67"/>
  <c r="DO987" i="67"/>
  <c r="DN987" i="67"/>
  <c r="DM987" i="67"/>
  <c r="DL987" i="67"/>
  <c r="DK987" i="67"/>
  <c r="DJ987" i="67"/>
  <c r="DI987" i="67"/>
  <c r="DH987" i="67"/>
  <c r="DG987" i="67"/>
  <c r="DF987" i="67"/>
  <c r="DE987" i="67"/>
  <c r="DD987" i="67"/>
  <c r="DC987" i="67"/>
  <c r="DB987" i="67"/>
  <c r="DA987" i="67"/>
  <c r="CZ987" i="67"/>
  <c r="CY987" i="67"/>
  <c r="CX987" i="67"/>
  <c r="CW987" i="67"/>
  <c r="CV987" i="67"/>
  <c r="CU987" i="67"/>
  <c r="CT987" i="67"/>
  <c r="CS987" i="67"/>
  <c r="CR987" i="67"/>
  <c r="CQ987" i="67"/>
  <c r="CP987" i="67"/>
  <c r="CO987" i="67"/>
  <c r="CN987" i="67"/>
  <c r="CM987" i="67"/>
  <c r="CL987" i="67"/>
  <c r="CK987" i="67"/>
  <c r="CJ987" i="67"/>
  <c r="CI987" i="67"/>
  <c r="CH987" i="67"/>
  <c r="CC987" i="67"/>
  <c r="CB987" i="67"/>
  <c r="CA987" i="67"/>
  <c r="BZ987" i="67"/>
  <c r="BY987" i="67"/>
  <c r="BX987" i="67"/>
  <c r="BW987" i="67"/>
  <c r="BV987" i="67"/>
  <c r="BU987" i="67"/>
  <c r="BT987" i="67"/>
  <c r="BS987" i="67"/>
  <c r="BR987" i="67"/>
  <c r="BQ987" i="67"/>
  <c r="BP987" i="67"/>
  <c r="BO987" i="67"/>
  <c r="BN987" i="67"/>
  <c r="BM987" i="67"/>
  <c r="BL987" i="67"/>
  <c r="BK987" i="67"/>
  <c r="BJ987" i="67"/>
  <c r="BI987" i="67"/>
  <c r="BH987" i="67"/>
  <c r="BG987" i="67"/>
  <c r="BF987" i="67"/>
  <c r="BE987" i="67"/>
  <c r="BD987" i="67"/>
  <c r="BC987" i="67"/>
  <c r="BB987" i="67"/>
  <c r="BA987" i="67"/>
  <c r="AZ987" i="67"/>
  <c r="AY987" i="67"/>
  <c r="AX987" i="67"/>
  <c r="AW987" i="67"/>
  <c r="AV987" i="67"/>
  <c r="AU987" i="67"/>
  <c r="AT987" i="67"/>
  <c r="AS987" i="67"/>
  <c r="AR987" i="67"/>
  <c r="AQ987" i="67"/>
  <c r="AP987" i="67"/>
  <c r="AO987" i="67"/>
  <c r="AN987" i="67"/>
  <c r="AM987" i="67"/>
  <c r="AL987" i="67"/>
  <c r="AK987" i="67"/>
  <c r="AJ987" i="67"/>
  <c r="AI987" i="67"/>
  <c r="AH987" i="67"/>
  <c r="AG987" i="67"/>
  <c r="AF987" i="67"/>
  <c r="AE987" i="67"/>
  <c r="AD987" i="67"/>
  <c r="AC987" i="67"/>
  <c r="AB987" i="67"/>
  <c r="AA987" i="67"/>
  <c r="Z987" i="67"/>
  <c r="Y987" i="67"/>
  <c r="X987" i="67"/>
  <c r="W987" i="67"/>
  <c r="V987" i="67"/>
  <c r="U987" i="67"/>
  <c r="T987" i="67"/>
  <c r="S987" i="67"/>
  <c r="R987" i="67"/>
  <c r="Q987" i="67"/>
  <c r="P987" i="67"/>
  <c r="O987" i="67"/>
  <c r="N987" i="67"/>
  <c r="M987" i="67"/>
  <c r="L987" i="67"/>
  <c r="K987" i="67"/>
  <c r="J987" i="67"/>
  <c r="I987" i="67"/>
  <c r="H987" i="67"/>
  <c r="G987" i="67"/>
  <c r="F987" i="67"/>
  <c r="E987" i="67"/>
  <c r="D987" i="67"/>
  <c r="C987" i="67"/>
  <c r="B987" i="67"/>
  <c r="EK986" i="67"/>
  <c r="EC986" i="67"/>
  <c r="EB986" i="67"/>
  <c r="EA986" i="67"/>
  <c r="DZ986" i="67"/>
  <c r="DY986" i="67"/>
  <c r="DX986" i="67"/>
  <c r="DW986" i="67"/>
  <c r="DV986" i="67"/>
  <c r="DU986" i="67"/>
  <c r="DT986" i="67"/>
  <c r="DS986" i="67"/>
  <c r="DR986" i="67"/>
  <c r="DQ986" i="67"/>
  <c r="DP986" i="67"/>
  <c r="DO986" i="67"/>
  <c r="DN986" i="67"/>
  <c r="DM986" i="67"/>
  <c r="DL986" i="67"/>
  <c r="DK986" i="67"/>
  <c r="DJ986" i="67"/>
  <c r="DI986" i="67"/>
  <c r="DH986" i="67"/>
  <c r="DG986" i="67"/>
  <c r="DF986" i="67"/>
  <c r="DE986" i="67"/>
  <c r="DD986" i="67"/>
  <c r="DC986" i="67"/>
  <c r="DB986" i="67"/>
  <c r="DA986" i="67"/>
  <c r="CZ986" i="67"/>
  <c r="CY986" i="67"/>
  <c r="CX986" i="67"/>
  <c r="CW986" i="67"/>
  <c r="CV986" i="67"/>
  <c r="CU986" i="67"/>
  <c r="CT986" i="67"/>
  <c r="CS986" i="67"/>
  <c r="CR986" i="67"/>
  <c r="CQ986" i="67"/>
  <c r="CP986" i="67"/>
  <c r="CO986" i="67"/>
  <c r="CN986" i="67"/>
  <c r="CM986" i="67"/>
  <c r="CL986" i="67"/>
  <c r="CK986" i="67"/>
  <c r="CJ986" i="67"/>
  <c r="CI986" i="67"/>
  <c r="CH986" i="67"/>
  <c r="CG986" i="67"/>
  <c r="CF986" i="67"/>
  <c r="CE986" i="67"/>
  <c r="CD986" i="67"/>
  <c r="CC986" i="67"/>
  <c r="CB986" i="67"/>
  <c r="CA986" i="67"/>
  <c r="BZ986" i="67"/>
  <c r="BY986" i="67"/>
  <c r="BX986" i="67"/>
  <c r="BW986" i="67"/>
  <c r="BV986" i="67"/>
  <c r="BU986" i="67"/>
  <c r="BT986" i="67"/>
  <c r="BS986" i="67"/>
  <c r="BR986" i="67"/>
  <c r="BQ986" i="67"/>
  <c r="BP986" i="67"/>
  <c r="BO986" i="67"/>
  <c r="BN986" i="67"/>
  <c r="BM986" i="67"/>
  <c r="BL986" i="67"/>
  <c r="BK986" i="67"/>
  <c r="BJ986" i="67"/>
  <c r="BI986" i="67"/>
  <c r="BH986" i="67"/>
  <c r="BG986" i="67"/>
  <c r="BF986" i="67"/>
  <c r="BE986" i="67"/>
  <c r="BD986" i="67"/>
  <c r="BC986" i="67"/>
  <c r="BB986" i="67"/>
  <c r="BA986" i="67"/>
  <c r="AZ986" i="67"/>
  <c r="AY986" i="67"/>
  <c r="AX986" i="67"/>
  <c r="AW986" i="67"/>
  <c r="AV986" i="67"/>
  <c r="AU986" i="67"/>
  <c r="AT986" i="67"/>
  <c r="AS986" i="67"/>
  <c r="AR986" i="67"/>
  <c r="AQ986" i="67"/>
  <c r="AP986" i="67"/>
  <c r="AO986" i="67"/>
  <c r="AN986" i="67"/>
  <c r="AM986" i="67"/>
  <c r="AL986" i="67"/>
  <c r="AK986" i="67"/>
  <c r="AJ986" i="67"/>
  <c r="AI986" i="67"/>
  <c r="AH986" i="67"/>
  <c r="AG986" i="67"/>
  <c r="AF986" i="67"/>
  <c r="AE986" i="67"/>
  <c r="AD986" i="67"/>
  <c r="AC986" i="67"/>
  <c r="AB986" i="67"/>
  <c r="AA986" i="67"/>
  <c r="Z986" i="67"/>
  <c r="Y986" i="67"/>
  <c r="X986" i="67"/>
  <c r="W986" i="67"/>
  <c r="V986" i="67"/>
  <c r="U986" i="67"/>
  <c r="T986" i="67"/>
  <c r="S986" i="67"/>
  <c r="R986" i="67"/>
  <c r="Q986" i="67"/>
  <c r="P986" i="67"/>
  <c r="O986" i="67"/>
  <c r="N986" i="67"/>
  <c r="M986" i="67"/>
  <c r="L986" i="67"/>
  <c r="K986" i="67"/>
  <c r="J986" i="67"/>
  <c r="I986" i="67"/>
  <c r="H986" i="67"/>
  <c r="G986" i="67"/>
  <c r="F986" i="67"/>
  <c r="E986" i="67"/>
  <c r="D986" i="67"/>
  <c r="C986" i="67"/>
  <c r="B986" i="67"/>
  <c r="A987" i="67"/>
  <c r="A986" i="67"/>
  <c r="EE275" i="5" l="1"/>
  <c r="EI275" i="5"/>
  <c r="EF275" i="5"/>
  <c r="EJ275" i="5"/>
  <c r="EH275" i="5"/>
  <c r="EG275" i="5"/>
  <c r="EE381" i="5" l="1"/>
  <c r="EF381" i="5" s="1"/>
  <c r="EG381" i="5" s="1"/>
  <c r="EH381" i="5" s="1"/>
  <c r="EI381" i="5" s="1"/>
  <c r="EJ381" i="5" s="1"/>
  <c r="C48" i="73"/>
  <c r="C49" i="73" s="1"/>
  <c r="C51" i="73" s="1"/>
  <c r="EE401" i="5"/>
  <c r="EE337" i="5"/>
  <c r="EF337" i="5" s="1"/>
  <c r="EG337" i="5" s="1"/>
  <c r="EH337" i="5" s="1"/>
  <c r="EI337" i="5" s="1"/>
  <c r="EJ337" i="5" s="1"/>
  <c r="C30" i="73"/>
  <c r="EJ38" i="5"/>
  <c r="EJ992" i="67" s="1"/>
  <c r="EI38" i="5"/>
  <c r="EI992" i="67" s="1"/>
  <c r="EH38" i="5"/>
  <c r="EH992" i="67" s="1"/>
  <c r="EG38" i="5"/>
  <c r="EG992" i="67" s="1"/>
  <c r="EF38" i="5"/>
  <c r="EF992" i="67" s="1"/>
  <c r="EE38" i="5"/>
  <c r="EE992" i="67" s="1"/>
  <c r="ED38" i="5"/>
  <c r="ED992" i="67" s="1"/>
  <c r="EJ1006" i="67"/>
  <c r="EI1006" i="67"/>
  <c r="EH1006" i="67"/>
  <c r="EG1006" i="67"/>
  <c r="EF1006" i="67"/>
  <c r="EE1006" i="67"/>
  <c r="ED1006" i="67"/>
  <c r="C31" i="73"/>
  <c r="C33" i="73" s="1"/>
  <c r="EB11" i="1" l="1"/>
  <c r="EL11" i="1" s="1"/>
  <c r="EA11" i="1"/>
  <c r="DZ11" i="1"/>
  <c r="DY11" i="1"/>
  <c r="DX11" i="1"/>
  <c r="DW11" i="1"/>
  <c r="DV11" i="1"/>
  <c r="CC11" i="1"/>
  <c r="CB11" i="1"/>
  <c r="CA11" i="1"/>
  <c r="BZ11" i="1"/>
  <c r="BY11" i="1"/>
  <c r="BX11" i="1"/>
  <c r="BW11" i="1"/>
  <c r="BV11" i="1"/>
  <c r="BU11" i="1"/>
  <c r="BT11" i="1"/>
  <c r="BS11" i="1"/>
  <c r="CC10" i="1"/>
  <c r="CB10" i="1"/>
  <c r="CA10" i="1"/>
  <c r="BZ10" i="1"/>
  <c r="BY10" i="1"/>
  <c r="BX10" i="1"/>
  <c r="BW10" i="1"/>
  <c r="BV10" i="1"/>
  <c r="BU10" i="1"/>
  <c r="BT10" i="1"/>
  <c r="BS10" i="1"/>
  <c r="BR11" i="1"/>
  <c r="BR10" i="1"/>
  <c r="DU10" i="1"/>
  <c r="DT10" i="1"/>
  <c r="DS10" i="1"/>
  <c r="DR10" i="1"/>
  <c r="DQ10" i="1"/>
  <c r="BQ10" i="1"/>
  <c r="BP10" i="1"/>
  <c r="BO10" i="1"/>
  <c r="BN10" i="1"/>
  <c r="BM10" i="1"/>
  <c r="BL10" i="1"/>
  <c r="BK10" i="1"/>
  <c r="BJ10" i="1"/>
  <c r="BI10" i="1"/>
  <c r="BH10" i="1"/>
  <c r="BG10" i="1"/>
  <c r="BF10" i="1"/>
  <c r="BE10" i="1"/>
  <c r="BD10" i="1"/>
  <c r="BC10" i="1"/>
  <c r="BB10" i="1"/>
  <c r="BA10" i="1"/>
  <c r="AZ10" i="1"/>
  <c r="AY10" i="1"/>
  <c r="AX10" i="1"/>
  <c r="AW10" i="1"/>
  <c r="AV10" i="1"/>
  <c r="AU10" i="1"/>
  <c r="AT10" i="1"/>
  <c r="DR11" i="1"/>
  <c r="DQ11" i="1"/>
  <c r="CE105" i="1"/>
  <c r="CF105" i="1" s="1"/>
  <c r="CG105" i="1" s="1"/>
  <c r="EF321" i="5"/>
  <c r="EG321" i="5" s="1"/>
  <c r="EH321" i="5" s="1"/>
  <c r="EI321" i="5" s="1"/>
  <c r="EJ321" i="5" s="1"/>
  <c r="EC36" i="5"/>
  <c r="EQ11" i="1" l="1"/>
  <c r="EN11" i="1"/>
  <c r="EP11" i="1"/>
  <c r="EO11" i="1"/>
  <c r="CG17" i="5" l="1"/>
  <c r="CF17" i="5"/>
  <c r="CE17" i="5"/>
  <c r="CD17" i="5"/>
  <c r="CD305" i="5"/>
  <c r="CG305" i="5"/>
  <c r="CF305" i="5"/>
  <c r="CE305" i="5"/>
  <c r="EC292" i="5"/>
  <c r="EC288" i="5"/>
  <c r="CG288" i="5" s="1"/>
  <c r="CG289" i="5" s="1"/>
  <c r="CG290" i="5" s="1"/>
  <c r="CG293" i="5" s="1"/>
  <c r="EC274" i="5"/>
  <c r="ED305" i="5" l="1"/>
  <c r="ED1005" i="67"/>
  <c r="CD11" i="1"/>
  <c r="EC17" i="5"/>
  <c r="CE288" i="5"/>
  <c r="CE289" i="5" s="1"/>
  <c r="CF11" i="1"/>
  <c r="CF37" i="5"/>
  <c r="CE11" i="1"/>
  <c r="CE37" i="5"/>
  <c r="CG37" i="5"/>
  <c r="CG11" i="1"/>
  <c r="CF288" i="5"/>
  <c r="CF289" i="5" s="1"/>
  <c r="CF290" i="5" s="1"/>
  <c r="CF293" i="5" s="1"/>
  <c r="EC305" i="5"/>
  <c r="EC321" i="5" s="1"/>
  <c r="ED17" i="5"/>
  <c r="EC289" i="5"/>
  <c r="CE290" i="5"/>
  <c r="CE293" i="5" s="1"/>
  <c r="ED276" i="5"/>
  <c r="ED1007" i="67" s="1"/>
  <c r="EE1005" i="67"/>
  <c r="R5" i="68"/>
  <c r="R9" i="68" s="1"/>
  <c r="M5" i="68"/>
  <c r="M9" i="68" s="1"/>
  <c r="H5" i="68"/>
  <c r="H9" i="68" s="1"/>
  <c r="C5" i="68"/>
  <c r="C9" i="68" s="1"/>
  <c r="T4" i="68"/>
  <c r="T5" i="68" s="1"/>
  <c r="T9" i="68" s="1"/>
  <c r="S4" i="68"/>
  <c r="S5" i="68" s="1"/>
  <c r="S9" i="68" s="1"/>
  <c r="N4" i="68"/>
  <c r="N5" i="68" s="1"/>
  <c r="N9" i="68" s="1"/>
  <c r="I4" i="68"/>
  <c r="J4" i="68" s="1"/>
  <c r="D4" i="68"/>
  <c r="E4" i="68" s="1"/>
  <c r="N24" i="68"/>
  <c r="N23" i="68"/>
  <c r="S26" i="68"/>
  <c r="R21" i="68"/>
  <c r="R23" i="68"/>
  <c r="C24" i="68"/>
  <c r="C21" i="68"/>
  <c r="M21" i="68"/>
  <c r="M23" i="68"/>
  <c r="T23" i="68"/>
  <c r="S24" i="68"/>
  <c r="N26" i="68"/>
  <c r="T21" i="68"/>
  <c r="T24" i="68"/>
  <c r="M26" i="68"/>
  <c r="T26" i="68"/>
  <c r="R24" i="68"/>
  <c r="C23" i="68"/>
  <c r="R26" i="68"/>
  <c r="H24" i="68"/>
  <c r="H26" i="68"/>
  <c r="H23" i="68"/>
  <c r="H21" i="68"/>
  <c r="S21" i="68"/>
  <c r="M24" i="68"/>
  <c r="S23" i="68"/>
  <c r="C26" i="68"/>
  <c r="N21" i="68"/>
  <c r="ED11" i="1" l="1"/>
  <c r="ES11" i="1" s="1"/>
  <c r="ED986" i="67"/>
  <c r="EC11" i="1"/>
  <c r="EC37" i="5"/>
  <c r="ED37" i="5" s="1"/>
  <c r="ED991" i="67" s="1"/>
  <c r="EE17" i="5"/>
  <c r="EE305" i="5"/>
  <c r="EC293" i="5"/>
  <c r="EE276" i="5"/>
  <c r="EE1007" i="67" s="1"/>
  <c r="EF1005" i="67"/>
  <c r="S25" i="68"/>
  <c r="M25" i="68"/>
  <c r="T25" i="68"/>
  <c r="R25" i="68"/>
  <c r="C25" i="68"/>
  <c r="N25" i="68"/>
  <c r="H25" i="68"/>
  <c r="E5" i="68"/>
  <c r="E9" i="68" s="1"/>
  <c r="F4" i="68"/>
  <c r="S19" i="68"/>
  <c r="S29" i="68" s="1"/>
  <c r="M19" i="68"/>
  <c r="M29" i="68" s="1"/>
  <c r="T19" i="68"/>
  <c r="T29" i="68" s="1"/>
  <c r="R19" i="68"/>
  <c r="R29" i="68" s="1"/>
  <c r="K4" i="68"/>
  <c r="K5" i="68" s="1"/>
  <c r="K9" i="68" s="1"/>
  <c r="J5" i="68"/>
  <c r="J9" i="68" s="1"/>
  <c r="C19" i="68"/>
  <c r="C29" i="68" s="1"/>
  <c r="N19" i="68"/>
  <c r="N29" i="68" s="1"/>
  <c r="H19" i="68"/>
  <c r="H29" i="68" s="1"/>
  <c r="O4" i="68"/>
  <c r="U4" i="68"/>
  <c r="U5" i="68" s="1"/>
  <c r="U9" i="68" s="1"/>
  <c r="D5" i="68"/>
  <c r="D9" i="68" s="1"/>
  <c r="I5" i="68"/>
  <c r="I9" i="68" s="1"/>
  <c r="U21" i="68"/>
  <c r="D24" i="68"/>
  <c r="D26" i="68"/>
  <c r="E23" i="68"/>
  <c r="I23" i="68"/>
  <c r="J24" i="68"/>
  <c r="D21" i="68"/>
  <c r="K24" i="68"/>
  <c r="I21" i="68"/>
  <c r="E24" i="68"/>
  <c r="K26" i="68"/>
  <c r="U23" i="68"/>
  <c r="K23" i="68"/>
  <c r="D23" i="68"/>
  <c r="I26" i="68"/>
  <c r="I24" i="68"/>
  <c r="E26" i="68"/>
  <c r="U26" i="68"/>
  <c r="U24" i="68"/>
  <c r="J26" i="68"/>
  <c r="J21" i="68"/>
  <c r="K21" i="68"/>
  <c r="J23" i="68"/>
  <c r="E21" i="68"/>
  <c r="EE11" i="1" l="1"/>
  <c r="ET11" i="1" s="1"/>
  <c r="EE986" i="67"/>
  <c r="ED36" i="5"/>
  <c r="ED990" i="67" s="1"/>
  <c r="EE37" i="5"/>
  <c r="EE991" i="67" s="1"/>
  <c r="ER11" i="1"/>
  <c r="EF17" i="5"/>
  <c r="EF986" i="67" s="1"/>
  <c r="EF305" i="5"/>
  <c r="EF276" i="5"/>
  <c r="EF1007" i="67" s="1"/>
  <c r="EG1005" i="67"/>
  <c r="U25" i="68"/>
  <c r="E25" i="68"/>
  <c r="I25" i="68"/>
  <c r="J25" i="68"/>
  <c r="D25" i="68"/>
  <c r="K25" i="68"/>
  <c r="U19" i="68"/>
  <c r="U29" i="68" s="1"/>
  <c r="F5" i="68"/>
  <c r="F9" i="68" s="1"/>
  <c r="W4" i="68"/>
  <c r="O5" i="68"/>
  <c r="O9" i="68" s="1"/>
  <c r="P4" i="68"/>
  <c r="P5" i="68" s="1"/>
  <c r="P9" i="68" s="1"/>
  <c r="E19" i="68"/>
  <c r="E29" i="68" s="1"/>
  <c r="I19" i="68"/>
  <c r="I29" i="68" s="1"/>
  <c r="J19" i="68"/>
  <c r="J29" i="68" s="1"/>
  <c r="D19" i="68"/>
  <c r="D29" i="68" s="1"/>
  <c r="K19" i="68"/>
  <c r="K29" i="68" s="1"/>
  <c r="P26" i="68"/>
  <c r="O21" i="68"/>
  <c r="P21" i="68"/>
  <c r="O24" i="68"/>
  <c r="F26" i="68"/>
  <c r="F23" i="68"/>
  <c r="O26" i="68"/>
  <c r="P24" i="68"/>
  <c r="O23" i="68"/>
  <c r="F24" i="68"/>
  <c r="F21" i="68"/>
  <c r="P23" i="68"/>
  <c r="EE36" i="5" l="1"/>
  <c r="EE990" i="67" s="1"/>
  <c r="EF37" i="5"/>
  <c r="EF11" i="1"/>
  <c r="EG17" i="5"/>
  <c r="EG986" i="67" s="1"/>
  <c r="EG305" i="5"/>
  <c r="EH1005" i="67"/>
  <c r="EG276" i="5"/>
  <c r="EG1007" i="67" s="1"/>
  <c r="O25" i="68"/>
  <c r="F25" i="68"/>
  <c r="P25" i="68"/>
  <c r="O19" i="68"/>
  <c r="O29" i="68" s="1"/>
  <c r="F19" i="68"/>
  <c r="F29" i="68" s="1"/>
  <c r="P19" i="68"/>
  <c r="P29" i="68" s="1"/>
  <c r="W5" i="68"/>
  <c r="W9" i="68" s="1"/>
  <c r="X4" i="68"/>
  <c r="W24" i="68"/>
  <c r="W26" i="68"/>
  <c r="W21" i="68"/>
  <c r="W23" i="68"/>
  <c r="EG37" i="5" l="1"/>
  <c r="EF991" i="67"/>
  <c r="EU11" i="1"/>
  <c r="EF36" i="5"/>
  <c r="EF990" i="67" s="1"/>
  <c r="EG36" i="5"/>
  <c r="EG990" i="67" s="1"/>
  <c r="EG11" i="1"/>
  <c r="EH17" i="5"/>
  <c r="EH986" i="67" s="1"/>
  <c r="EH305" i="5"/>
  <c r="EH276" i="5"/>
  <c r="EH1007" i="67" s="1"/>
  <c r="EI1005" i="67"/>
  <c r="F46" i="68"/>
  <c r="F44" i="68"/>
  <c r="W25" i="68"/>
  <c r="F43" i="68"/>
  <c r="F41" i="68"/>
  <c r="Y4" i="68"/>
  <c r="X5" i="68"/>
  <c r="X9" i="68" s="1"/>
  <c r="W19" i="68"/>
  <c r="W29" i="68" s="1"/>
  <c r="X23" i="68"/>
  <c r="X26" i="68"/>
  <c r="X21" i="68"/>
  <c r="X24" i="68"/>
  <c r="EH37" i="5" l="1"/>
  <c r="EH36" i="5" s="1"/>
  <c r="EH990" i="67" s="1"/>
  <c r="EG991" i="67"/>
  <c r="EH11" i="1"/>
  <c r="EW11" i="1" s="1"/>
  <c r="EV11" i="1"/>
  <c r="EI17" i="5"/>
  <c r="EI986" i="67" s="1"/>
  <c r="EI305" i="5"/>
  <c r="EI276" i="5"/>
  <c r="EI1007" i="67" s="1"/>
  <c r="K46" i="68"/>
  <c r="K44" i="68"/>
  <c r="X25" i="68"/>
  <c r="K43" i="68"/>
  <c r="K41" i="68"/>
  <c r="X19" i="68"/>
  <c r="X29" i="68" s="1"/>
  <c r="F45" i="68"/>
  <c r="Y5" i="68"/>
  <c r="Y9" i="68" s="1"/>
  <c r="Z4" i="68"/>
  <c r="Y23" i="68"/>
  <c r="Y26" i="68"/>
  <c r="Y21" i="68"/>
  <c r="Y24" i="68"/>
  <c r="EJ1005" i="67" l="1"/>
  <c r="C9" i="73"/>
  <c r="EI37" i="5"/>
  <c r="EI36" i="5" s="1"/>
  <c r="EI990" i="67" s="1"/>
  <c r="EH991" i="67"/>
  <c r="EI11" i="1"/>
  <c r="EX11" i="1" s="1"/>
  <c r="EJ17" i="5"/>
  <c r="EJ986" i="67" s="1"/>
  <c r="EJ305" i="5"/>
  <c r="EJ276" i="5"/>
  <c r="EJ1007" i="67" s="1"/>
  <c r="P46" i="68"/>
  <c r="P44" i="68"/>
  <c r="Y25" i="68"/>
  <c r="P43" i="68"/>
  <c r="P41" i="68"/>
  <c r="K45" i="68"/>
  <c r="Z5" i="68"/>
  <c r="Z9" i="68" s="1"/>
  <c r="AA4" i="68"/>
  <c r="AA5" i="68" s="1"/>
  <c r="AA9" i="68" s="1"/>
  <c r="Y19" i="68"/>
  <c r="Y29" i="68" s="1"/>
  <c r="AA21" i="68"/>
  <c r="AA23" i="68"/>
  <c r="Z23" i="68"/>
  <c r="AA24" i="68"/>
  <c r="Z26" i="68"/>
  <c r="AA26" i="68"/>
  <c r="Z24" i="68"/>
  <c r="Z21" i="68"/>
  <c r="EI991" i="67" l="1"/>
  <c r="EJ37" i="5"/>
  <c r="EJ991" i="67" s="1"/>
  <c r="EJ11" i="1"/>
  <c r="EY11" i="1" s="1"/>
  <c r="U46" i="68"/>
  <c r="U44" i="68"/>
  <c r="Z25" i="68"/>
  <c r="U43" i="68"/>
  <c r="U41" i="68"/>
  <c r="AA25" i="68"/>
  <c r="Z19" i="68"/>
  <c r="Z29" i="68" s="1"/>
  <c r="P45" i="68"/>
  <c r="AA19" i="68"/>
  <c r="AA29" i="68" s="1"/>
  <c r="EC212" i="5"/>
  <c r="EJ36" i="5" l="1"/>
  <c r="C11" i="73" s="1"/>
  <c r="C10" i="73" s="1"/>
  <c r="U45" i="68"/>
  <c r="ED212" i="5"/>
  <c r="EE212" i="5" s="1"/>
  <c r="EF212" i="5" s="1"/>
  <c r="EG212" i="5" s="1"/>
  <c r="EH212" i="5" s="1"/>
  <c r="EI212" i="5" s="1"/>
  <c r="EJ212" i="5" s="1"/>
  <c r="C13" i="73" l="1"/>
  <c r="C15" i="73" s="1"/>
  <c r="EJ990" i="67"/>
  <c r="BU464" i="5"/>
  <c r="BY464" i="5"/>
  <c r="CC464" i="5"/>
  <c r="CD450" i="5" s="1"/>
  <c r="EJ203" i="5"/>
  <c r="EI203" i="5"/>
  <c r="EH203" i="5"/>
  <c r="EG203" i="5"/>
  <c r="EF203" i="5"/>
  <c r="EE203" i="5"/>
  <c r="ED203" i="5"/>
  <c r="EJ200" i="5"/>
  <c r="EI200" i="5"/>
  <c r="EH200" i="5"/>
  <c r="EG200" i="5"/>
  <c r="EF200" i="5"/>
  <c r="EE200" i="5"/>
  <c r="ED200" i="5"/>
  <c r="AF2" i="32" l="1"/>
  <c r="EE64" i="5" l="1"/>
  <c r="EF64" i="5" s="1"/>
  <c r="EG64" i="5" s="1"/>
  <c r="EH64" i="5" s="1"/>
  <c r="EI64" i="5" s="1"/>
  <c r="EJ64" i="5" s="1"/>
  <c r="EK984" i="67" l="1"/>
  <c r="EJ984" i="67"/>
  <c r="EI984" i="67"/>
  <c r="EH984" i="67"/>
  <c r="EG984" i="67"/>
  <c r="EF984" i="67"/>
  <c r="EE984" i="67"/>
  <c r="ED984" i="67"/>
  <c r="EC984" i="67"/>
  <c r="EB984" i="67"/>
  <c r="EA984" i="67"/>
  <c r="DZ984" i="67"/>
  <c r="DY984" i="67"/>
  <c r="DX984" i="67"/>
  <c r="DW984" i="67"/>
  <c r="DV984" i="67"/>
  <c r="DU984" i="67"/>
  <c r="DT984" i="67"/>
  <c r="DS984" i="67"/>
  <c r="DR984" i="67"/>
  <c r="DQ984" i="67"/>
  <c r="DP984" i="67"/>
  <c r="DO984" i="67"/>
  <c r="DN984" i="67"/>
  <c r="DM984" i="67"/>
  <c r="DL984" i="67"/>
  <c r="DK984" i="67"/>
  <c r="DJ984" i="67"/>
  <c r="DI984" i="67"/>
  <c r="DH984" i="67"/>
  <c r="DG984" i="67"/>
  <c r="DF984" i="67"/>
  <c r="DE984" i="67"/>
  <c r="DD984" i="67"/>
  <c r="DC984" i="67"/>
  <c r="DB984" i="67"/>
  <c r="DA984" i="67"/>
  <c r="CZ984" i="67"/>
  <c r="CY984" i="67"/>
  <c r="CX984" i="67"/>
  <c r="CW984" i="67"/>
  <c r="CV984" i="67"/>
  <c r="CU984" i="67"/>
  <c r="CT984" i="67"/>
  <c r="CS984" i="67"/>
  <c r="CR984" i="67"/>
  <c r="CQ984" i="67"/>
  <c r="CP984" i="67"/>
  <c r="CO984" i="67"/>
  <c r="CN984" i="67"/>
  <c r="CM984" i="67"/>
  <c r="CL984" i="67"/>
  <c r="CK984" i="67"/>
  <c r="CJ984" i="67"/>
  <c r="CI984" i="67"/>
  <c r="CH984" i="67"/>
  <c r="CG984" i="67"/>
  <c r="CF984" i="67"/>
  <c r="CE984" i="67"/>
  <c r="CD984" i="67"/>
  <c r="CC984" i="67"/>
  <c r="CB984" i="67"/>
  <c r="CA984" i="67"/>
  <c r="BZ984" i="67"/>
  <c r="BY984" i="67"/>
  <c r="BX984" i="67"/>
  <c r="BW984" i="67"/>
  <c r="BV984" i="67"/>
  <c r="BU984" i="67"/>
  <c r="BT984" i="67"/>
  <c r="BS984" i="67"/>
  <c r="BR984" i="67"/>
  <c r="BQ984" i="67"/>
  <c r="BP984" i="67"/>
  <c r="BO984" i="67"/>
  <c r="BN984" i="67"/>
  <c r="BM984" i="67"/>
  <c r="BL984" i="67"/>
  <c r="BK984" i="67"/>
  <c r="BJ984" i="67"/>
  <c r="BI984" i="67"/>
  <c r="BH984" i="67"/>
  <c r="BG984" i="67"/>
  <c r="BF984" i="67"/>
  <c r="BE984" i="67"/>
  <c r="BD984" i="67"/>
  <c r="BC984" i="67"/>
  <c r="BB984" i="67"/>
  <c r="BA984" i="67"/>
  <c r="AZ984" i="67"/>
  <c r="AY984" i="67"/>
  <c r="AX984" i="67"/>
  <c r="AW984" i="67"/>
  <c r="AV984" i="67"/>
  <c r="AU984" i="67"/>
  <c r="AT984" i="67"/>
  <c r="AS984" i="67"/>
  <c r="AR984" i="67"/>
  <c r="AQ984" i="67"/>
  <c r="AP984" i="67"/>
  <c r="AO984" i="67"/>
  <c r="AN984" i="67"/>
  <c r="AM984" i="67"/>
  <c r="AL984" i="67"/>
  <c r="AK984" i="67"/>
  <c r="AJ984" i="67"/>
  <c r="AI984" i="67"/>
  <c r="AH984" i="67"/>
  <c r="AG984" i="67"/>
  <c r="AF984" i="67"/>
  <c r="AE984" i="67"/>
  <c r="AD984" i="67"/>
  <c r="AC984" i="67"/>
  <c r="AB984" i="67"/>
  <c r="AA984" i="67"/>
  <c r="Z984" i="67"/>
  <c r="Y984" i="67"/>
  <c r="X984" i="67"/>
  <c r="W984" i="67"/>
  <c r="V984" i="67"/>
  <c r="U984" i="67"/>
  <c r="T984" i="67"/>
  <c r="S984" i="67"/>
  <c r="R984" i="67"/>
  <c r="Q984" i="67"/>
  <c r="P984" i="67"/>
  <c r="O984" i="67"/>
  <c r="N984" i="67"/>
  <c r="M984" i="67"/>
  <c r="L984" i="67"/>
  <c r="K984" i="67"/>
  <c r="J984" i="67"/>
  <c r="I984" i="67"/>
  <c r="H984" i="67"/>
  <c r="G984" i="67"/>
  <c r="F984" i="67"/>
  <c r="E984" i="67"/>
  <c r="D984" i="67"/>
  <c r="C984" i="67"/>
  <c r="B984" i="67"/>
  <c r="A984" i="67"/>
  <c r="A959" i="67"/>
  <c r="B959" i="67"/>
  <c r="C959" i="67"/>
  <c r="D959" i="67"/>
  <c r="E959" i="67"/>
  <c r="F959" i="67"/>
  <c r="G959" i="67"/>
  <c r="H959" i="67"/>
  <c r="I959" i="67"/>
  <c r="J959" i="67"/>
  <c r="K959" i="67"/>
  <c r="L959" i="67"/>
  <c r="M959" i="67"/>
  <c r="N959" i="67"/>
  <c r="O959" i="67"/>
  <c r="P959" i="67"/>
  <c r="Q959" i="67"/>
  <c r="R959" i="67"/>
  <c r="S959" i="67"/>
  <c r="T959" i="67"/>
  <c r="U959" i="67"/>
  <c r="V959" i="67"/>
  <c r="W959" i="67"/>
  <c r="X959" i="67"/>
  <c r="Y959" i="67"/>
  <c r="Z959" i="67"/>
  <c r="AA959" i="67"/>
  <c r="AB959" i="67"/>
  <c r="AC959" i="67"/>
  <c r="AD959" i="67"/>
  <c r="AE959" i="67"/>
  <c r="AF959" i="67"/>
  <c r="AG959" i="67"/>
  <c r="AH959" i="67"/>
  <c r="AI959" i="67"/>
  <c r="AJ959" i="67"/>
  <c r="AK959" i="67"/>
  <c r="AL959" i="67"/>
  <c r="AM959" i="67"/>
  <c r="AN959" i="67"/>
  <c r="AO959" i="67"/>
  <c r="AP959" i="67"/>
  <c r="AQ959" i="67"/>
  <c r="AR959" i="67"/>
  <c r="AS959" i="67"/>
  <c r="AT959" i="67"/>
  <c r="AU959" i="67"/>
  <c r="AV959" i="67"/>
  <c r="AW959" i="67"/>
  <c r="AX959" i="67"/>
  <c r="AY959" i="67"/>
  <c r="AZ959" i="67"/>
  <c r="BA959" i="67"/>
  <c r="BB959" i="67"/>
  <c r="BC959" i="67"/>
  <c r="BD959" i="67"/>
  <c r="BE959" i="67"/>
  <c r="BF959" i="67"/>
  <c r="BG959" i="67"/>
  <c r="BH959" i="67"/>
  <c r="BI959" i="67"/>
  <c r="BJ959" i="67"/>
  <c r="BK959" i="67"/>
  <c r="BL959" i="67"/>
  <c r="BM959" i="67"/>
  <c r="BN959" i="67"/>
  <c r="BO959" i="67"/>
  <c r="BP959" i="67"/>
  <c r="BQ959" i="67"/>
  <c r="CH959" i="67"/>
  <c r="CI959" i="67"/>
  <c r="CJ959" i="67"/>
  <c r="CK959" i="67"/>
  <c r="CL959" i="67"/>
  <c r="CM959" i="67"/>
  <c r="CN959" i="67"/>
  <c r="CO959" i="67"/>
  <c r="CP959" i="67"/>
  <c r="CQ959" i="67"/>
  <c r="CR959" i="67"/>
  <c r="CS959" i="67"/>
  <c r="CT959" i="67"/>
  <c r="CU959" i="67"/>
  <c r="CV959" i="67"/>
  <c r="CW959" i="67"/>
  <c r="CX959" i="67"/>
  <c r="CY959" i="67"/>
  <c r="CZ959" i="67"/>
  <c r="DA959" i="67"/>
  <c r="DB959" i="67"/>
  <c r="DC959" i="67"/>
  <c r="DD959" i="67"/>
  <c r="DE959" i="67"/>
  <c r="DF959" i="67"/>
  <c r="DG959" i="67"/>
  <c r="DH959" i="67"/>
  <c r="DI959" i="67"/>
  <c r="DJ959" i="67"/>
  <c r="DK959" i="67"/>
  <c r="DL959" i="67"/>
  <c r="DM959" i="67"/>
  <c r="DN959" i="67"/>
  <c r="DO959" i="67"/>
  <c r="DP959" i="67"/>
  <c r="DQ959" i="67"/>
  <c r="DR959" i="67"/>
  <c r="DS959" i="67"/>
  <c r="DT959" i="67"/>
  <c r="DU959" i="67"/>
  <c r="DV959" i="67"/>
  <c r="DW959" i="67"/>
  <c r="DX959" i="67"/>
  <c r="EK959" i="67"/>
  <c r="A960" i="67"/>
  <c r="B960" i="67"/>
  <c r="C960" i="67"/>
  <c r="D960" i="67"/>
  <c r="E960" i="67"/>
  <c r="F960" i="67"/>
  <c r="G960" i="67"/>
  <c r="H960" i="67"/>
  <c r="I960" i="67"/>
  <c r="J960" i="67"/>
  <c r="K960" i="67"/>
  <c r="L960" i="67"/>
  <c r="M960" i="67"/>
  <c r="N960" i="67"/>
  <c r="O960" i="67"/>
  <c r="P960" i="67"/>
  <c r="Q960" i="67"/>
  <c r="R960" i="67"/>
  <c r="S960" i="67"/>
  <c r="T960" i="67"/>
  <c r="U960" i="67"/>
  <c r="V960" i="67"/>
  <c r="W960" i="67"/>
  <c r="X960" i="67"/>
  <c r="Y960" i="67"/>
  <c r="Z960" i="67"/>
  <c r="AA960" i="67"/>
  <c r="AB960" i="67"/>
  <c r="AC960" i="67"/>
  <c r="AD960" i="67"/>
  <c r="AE960" i="67"/>
  <c r="AF960" i="67"/>
  <c r="AG960" i="67"/>
  <c r="AH960" i="67"/>
  <c r="AI960" i="67"/>
  <c r="AJ960" i="67"/>
  <c r="AK960" i="67"/>
  <c r="AL960" i="67"/>
  <c r="AM960" i="67"/>
  <c r="AN960" i="67"/>
  <c r="AO960" i="67"/>
  <c r="AP960" i="67"/>
  <c r="AQ960" i="67"/>
  <c r="AR960" i="67"/>
  <c r="AS960" i="67"/>
  <c r="AT960" i="67"/>
  <c r="AU960" i="67"/>
  <c r="AV960" i="67"/>
  <c r="AW960" i="67"/>
  <c r="AX960" i="67"/>
  <c r="AY960" i="67"/>
  <c r="AZ960" i="67"/>
  <c r="BA960" i="67"/>
  <c r="BB960" i="67"/>
  <c r="BC960" i="67"/>
  <c r="BD960" i="67"/>
  <c r="BE960" i="67"/>
  <c r="BF960" i="67"/>
  <c r="BG960" i="67"/>
  <c r="BH960" i="67"/>
  <c r="BI960" i="67"/>
  <c r="BJ960" i="67"/>
  <c r="BK960" i="67"/>
  <c r="BL960" i="67"/>
  <c r="BM960" i="67"/>
  <c r="BN960" i="67"/>
  <c r="BO960" i="67"/>
  <c r="BP960" i="67"/>
  <c r="BQ960" i="67"/>
  <c r="BR960" i="67"/>
  <c r="BS960" i="67"/>
  <c r="BT960" i="67"/>
  <c r="BU960" i="67"/>
  <c r="CH960" i="67"/>
  <c r="CI960" i="67"/>
  <c r="CJ960" i="67"/>
  <c r="CK960" i="67"/>
  <c r="CL960" i="67"/>
  <c r="CM960" i="67"/>
  <c r="CN960" i="67"/>
  <c r="CO960" i="67"/>
  <c r="CP960" i="67"/>
  <c r="CQ960" i="67"/>
  <c r="CR960" i="67"/>
  <c r="CS960" i="67"/>
  <c r="CT960" i="67"/>
  <c r="CU960" i="67"/>
  <c r="CV960" i="67"/>
  <c r="CW960" i="67"/>
  <c r="CX960" i="67"/>
  <c r="CY960" i="67"/>
  <c r="CZ960" i="67"/>
  <c r="DA960" i="67"/>
  <c r="DB960" i="67"/>
  <c r="DC960" i="67"/>
  <c r="DD960" i="67"/>
  <c r="DE960" i="67"/>
  <c r="DF960" i="67"/>
  <c r="DG960" i="67"/>
  <c r="DH960" i="67"/>
  <c r="DI960" i="67"/>
  <c r="DJ960" i="67"/>
  <c r="DK960" i="67"/>
  <c r="DL960" i="67"/>
  <c r="DM960" i="67"/>
  <c r="DN960" i="67"/>
  <c r="DO960" i="67"/>
  <c r="DP960" i="67"/>
  <c r="DQ960" i="67"/>
  <c r="DR960" i="67"/>
  <c r="DS960" i="67"/>
  <c r="DT960" i="67"/>
  <c r="DU960" i="67"/>
  <c r="DV960" i="67"/>
  <c r="DW960" i="67"/>
  <c r="DX960" i="67"/>
  <c r="DY960" i="67"/>
  <c r="DZ960" i="67"/>
  <c r="EK960" i="67"/>
  <c r="A961" i="67"/>
  <c r="B961" i="67"/>
  <c r="C961" i="67"/>
  <c r="D961" i="67"/>
  <c r="E961" i="67"/>
  <c r="F961" i="67"/>
  <c r="G961" i="67"/>
  <c r="H961" i="67"/>
  <c r="I961" i="67"/>
  <c r="J961" i="67"/>
  <c r="K961" i="67"/>
  <c r="L961" i="67"/>
  <c r="M961" i="67"/>
  <c r="N961" i="67"/>
  <c r="O961" i="67"/>
  <c r="P961" i="67"/>
  <c r="Q961" i="67"/>
  <c r="R961" i="67"/>
  <c r="S961" i="67"/>
  <c r="T961" i="67"/>
  <c r="U961" i="67"/>
  <c r="V961" i="67"/>
  <c r="W961" i="67"/>
  <c r="X961" i="67"/>
  <c r="Y961" i="67"/>
  <c r="Z961" i="67"/>
  <c r="AA961" i="67"/>
  <c r="AB961" i="67"/>
  <c r="AC961" i="67"/>
  <c r="AD961" i="67"/>
  <c r="AE961" i="67"/>
  <c r="AF961" i="67"/>
  <c r="AG961" i="67"/>
  <c r="AH961" i="67"/>
  <c r="AI961" i="67"/>
  <c r="AJ961" i="67"/>
  <c r="AK961" i="67"/>
  <c r="AL961" i="67"/>
  <c r="AM961" i="67"/>
  <c r="AN961" i="67"/>
  <c r="AO961" i="67"/>
  <c r="AP961" i="67"/>
  <c r="AQ961" i="67"/>
  <c r="AR961" i="67"/>
  <c r="AS961" i="67"/>
  <c r="AT961" i="67"/>
  <c r="AU961" i="67"/>
  <c r="AV961" i="67"/>
  <c r="AW961" i="67"/>
  <c r="AX961" i="67"/>
  <c r="AY961" i="67"/>
  <c r="AZ961" i="67"/>
  <c r="BA961" i="67"/>
  <c r="BB961" i="67"/>
  <c r="BC961" i="67"/>
  <c r="BD961" i="67"/>
  <c r="BE961" i="67"/>
  <c r="BF961" i="67"/>
  <c r="BG961" i="67"/>
  <c r="BH961" i="67"/>
  <c r="BI961" i="67"/>
  <c r="BJ961" i="67"/>
  <c r="BK961" i="67"/>
  <c r="BL961" i="67"/>
  <c r="BM961" i="67"/>
  <c r="BN961" i="67"/>
  <c r="BO961" i="67"/>
  <c r="BP961" i="67"/>
  <c r="BQ961" i="67"/>
  <c r="BR961" i="67"/>
  <c r="BS961" i="67"/>
  <c r="BT961" i="67"/>
  <c r="BU961" i="67"/>
  <c r="BV961" i="67"/>
  <c r="BW961" i="67"/>
  <c r="BX961" i="67"/>
  <c r="BY961" i="67"/>
  <c r="CH961" i="67"/>
  <c r="CI961" i="67"/>
  <c r="CJ961" i="67"/>
  <c r="CK961" i="67"/>
  <c r="CL961" i="67"/>
  <c r="CM961" i="67"/>
  <c r="CN961" i="67"/>
  <c r="CO961" i="67"/>
  <c r="CP961" i="67"/>
  <c r="CQ961" i="67"/>
  <c r="CR961" i="67"/>
  <c r="CS961" i="67"/>
  <c r="CT961" i="67"/>
  <c r="CU961" i="67"/>
  <c r="CV961" i="67"/>
  <c r="CW961" i="67"/>
  <c r="CX961" i="67"/>
  <c r="CY961" i="67"/>
  <c r="CZ961" i="67"/>
  <c r="DA961" i="67"/>
  <c r="DB961" i="67"/>
  <c r="DC961" i="67"/>
  <c r="DD961" i="67"/>
  <c r="DE961" i="67"/>
  <c r="DF961" i="67"/>
  <c r="DG961" i="67"/>
  <c r="DH961" i="67"/>
  <c r="DI961" i="67"/>
  <c r="DJ961" i="67"/>
  <c r="DK961" i="67"/>
  <c r="DL961" i="67"/>
  <c r="DM961" i="67"/>
  <c r="DN961" i="67"/>
  <c r="DO961" i="67"/>
  <c r="DP961" i="67"/>
  <c r="DQ961" i="67"/>
  <c r="DR961" i="67"/>
  <c r="DS961" i="67"/>
  <c r="DT961" i="67"/>
  <c r="DU961" i="67"/>
  <c r="DV961" i="67"/>
  <c r="DW961" i="67"/>
  <c r="DX961" i="67"/>
  <c r="DY961" i="67"/>
  <c r="EK961" i="67"/>
  <c r="A962" i="67"/>
  <c r="B962" i="67"/>
  <c r="C962" i="67"/>
  <c r="D962" i="67"/>
  <c r="E962" i="67"/>
  <c r="F962" i="67"/>
  <c r="G962" i="67"/>
  <c r="H962" i="67"/>
  <c r="I962" i="67"/>
  <c r="J962" i="67"/>
  <c r="K962" i="67"/>
  <c r="L962" i="67"/>
  <c r="M962" i="67"/>
  <c r="N962" i="67"/>
  <c r="O962" i="67"/>
  <c r="P962" i="67"/>
  <c r="Q962" i="67"/>
  <c r="R962" i="67"/>
  <c r="S962" i="67"/>
  <c r="T962" i="67"/>
  <c r="U962" i="67"/>
  <c r="V962" i="67"/>
  <c r="W962" i="67"/>
  <c r="X962" i="67"/>
  <c r="Y962" i="67"/>
  <c r="Z962" i="67"/>
  <c r="AA962" i="67"/>
  <c r="AB962" i="67"/>
  <c r="AC962" i="67"/>
  <c r="AD962" i="67"/>
  <c r="AE962" i="67"/>
  <c r="AF962" i="67"/>
  <c r="AG962" i="67"/>
  <c r="AH962" i="67"/>
  <c r="AI962" i="67"/>
  <c r="AJ962" i="67"/>
  <c r="AK962" i="67"/>
  <c r="AL962" i="67"/>
  <c r="AM962" i="67"/>
  <c r="AN962" i="67"/>
  <c r="AO962" i="67"/>
  <c r="AP962" i="67"/>
  <c r="AQ962" i="67"/>
  <c r="AR962" i="67"/>
  <c r="AS962" i="67"/>
  <c r="AT962" i="67"/>
  <c r="AU962" i="67"/>
  <c r="AV962" i="67"/>
  <c r="AW962" i="67"/>
  <c r="AX962" i="67"/>
  <c r="AY962" i="67"/>
  <c r="AZ962" i="67"/>
  <c r="BA962" i="67"/>
  <c r="BB962" i="67"/>
  <c r="BC962" i="67"/>
  <c r="BD962" i="67"/>
  <c r="BE962" i="67"/>
  <c r="BF962" i="67"/>
  <c r="BG962" i="67"/>
  <c r="BH962" i="67"/>
  <c r="BI962" i="67"/>
  <c r="BJ962" i="67"/>
  <c r="BK962" i="67"/>
  <c r="BL962" i="67"/>
  <c r="BM962" i="67"/>
  <c r="BN962" i="67"/>
  <c r="BO962" i="67"/>
  <c r="BP962" i="67"/>
  <c r="BQ962" i="67"/>
  <c r="BR962" i="67"/>
  <c r="BS962" i="67"/>
  <c r="BT962" i="67"/>
  <c r="BU962" i="67"/>
  <c r="BV962" i="67"/>
  <c r="BW962" i="67"/>
  <c r="BX962" i="67"/>
  <c r="BY962" i="67"/>
  <c r="CH962" i="67"/>
  <c r="CI962" i="67"/>
  <c r="CJ962" i="67"/>
  <c r="CK962" i="67"/>
  <c r="CL962" i="67"/>
  <c r="CM962" i="67"/>
  <c r="CN962" i="67"/>
  <c r="CO962" i="67"/>
  <c r="CP962" i="67"/>
  <c r="CQ962" i="67"/>
  <c r="CR962" i="67"/>
  <c r="CS962" i="67"/>
  <c r="CT962" i="67"/>
  <c r="CU962" i="67"/>
  <c r="CV962" i="67"/>
  <c r="CW962" i="67"/>
  <c r="CX962" i="67"/>
  <c r="CY962" i="67"/>
  <c r="CZ962" i="67"/>
  <c r="DA962" i="67"/>
  <c r="DB962" i="67"/>
  <c r="DC962" i="67"/>
  <c r="DD962" i="67"/>
  <c r="DE962" i="67"/>
  <c r="DF962" i="67"/>
  <c r="DG962" i="67"/>
  <c r="DH962" i="67"/>
  <c r="DI962" i="67"/>
  <c r="DJ962" i="67"/>
  <c r="DK962" i="67"/>
  <c r="DL962" i="67"/>
  <c r="DM962" i="67"/>
  <c r="DN962" i="67"/>
  <c r="DO962" i="67"/>
  <c r="DP962" i="67"/>
  <c r="DQ962" i="67"/>
  <c r="DR962" i="67"/>
  <c r="DS962" i="67"/>
  <c r="DT962" i="67"/>
  <c r="DU962" i="67"/>
  <c r="DV962" i="67"/>
  <c r="DW962" i="67"/>
  <c r="DX962" i="67"/>
  <c r="DY962" i="67"/>
  <c r="EK962" i="67"/>
  <c r="A963" i="67"/>
  <c r="B963" i="67"/>
  <c r="C963" i="67"/>
  <c r="D963" i="67"/>
  <c r="E963" i="67"/>
  <c r="F963" i="67"/>
  <c r="G963" i="67"/>
  <c r="H963" i="67"/>
  <c r="I963" i="67"/>
  <c r="J963" i="67"/>
  <c r="K963" i="67"/>
  <c r="L963" i="67"/>
  <c r="M963" i="67"/>
  <c r="N963" i="67"/>
  <c r="O963" i="67"/>
  <c r="P963" i="67"/>
  <c r="Q963" i="67"/>
  <c r="R963" i="67"/>
  <c r="S963" i="67"/>
  <c r="T963" i="67"/>
  <c r="U963" i="67"/>
  <c r="V963" i="67"/>
  <c r="W963" i="67"/>
  <c r="X963" i="67"/>
  <c r="Y963" i="67"/>
  <c r="Z963" i="67"/>
  <c r="AA963" i="67"/>
  <c r="AB963" i="67"/>
  <c r="AC963" i="67"/>
  <c r="AD963" i="67"/>
  <c r="AE963" i="67"/>
  <c r="AF963" i="67"/>
  <c r="AG963" i="67"/>
  <c r="AH963" i="67"/>
  <c r="AI963" i="67"/>
  <c r="AJ963" i="67"/>
  <c r="AK963" i="67"/>
  <c r="AL963" i="67"/>
  <c r="AM963" i="67"/>
  <c r="AN963" i="67"/>
  <c r="AO963" i="67"/>
  <c r="AP963" i="67"/>
  <c r="AQ963" i="67"/>
  <c r="AR963" i="67"/>
  <c r="AS963" i="67"/>
  <c r="AT963" i="67"/>
  <c r="AU963" i="67"/>
  <c r="AV963" i="67"/>
  <c r="AW963" i="67"/>
  <c r="AX963" i="67"/>
  <c r="AY963" i="67"/>
  <c r="AZ963" i="67"/>
  <c r="BA963" i="67"/>
  <c r="BB963" i="67"/>
  <c r="BC963" i="67"/>
  <c r="BD963" i="67"/>
  <c r="BE963" i="67"/>
  <c r="BF963" i="67"/>
  <c r="BG963" i="67"/>
  <c r="BH963" i="67"/>
  <c r="BI963" i="67"/>
  <c r="BJ963" i="67"/>
  <c r="BK963" i="67"/>
  <c r="BL963" i="67"/>
  <c r="BM963" i="67"/>
  <c r="BN963" i="67"/>
  <c r="BO963" i="67"/>
  <c r="BP963" i="67"/>
  <c r="BQ963" i="67"/>
  <c r="BR963" i="67"/>
  <c r="BS963" i="67"/>
  <c r="BT963" i="67"/>
  <c r="BU963" i="67"/>
  <c r="BV963" i="67"/>
  <c r="BW963" i="67"/>
  <c r="BX963" i="67"/>
  <c r="BY963" i="67"/>
  <c r="BZ963" i="67"/>
  <c r="CA963" i="67"/>
  <c r="CB963" i="67"/>
  <c r="CC963" i="67"/>
  <c r="CD963" i="67"/>
  <c r="CE963" i="67"/>
  <c r="CF963" i="67"/>
  <c r="CG963" i="67"/>
  <c r="CH963" i="67"/>
  <c r="CI963" i="67"/>
  <c r="CJ963" i="67"/>
  <c r="CK963" i="67"/>
  <c r="CL963" i="67"/>
  <c r="CM963" i="67"/>
  <c r="CN963" i="67"/>
  <c r="CO963" i="67"/>
  <c r="CP963" i="67"/>
  <c r="CQ963" i="67"/>
  <c r="CR963" i="67"/>
  <c r="CS963" i="67"/>
  <c r="CT963" i="67"/>
  <c r="CU963" i="67"/>
  <c r="CV963" i="67"/>
  <c r="CW963" i="67"/>
  <c r="CX963" i="67"/>
  <c r="CY963" i="67"/>
  <c r="CZ963" i="67"/>
  <c r="DA963" i="67"/>
  <c r="DB963" i="67"/>
  <c r="DC963" i="67"/>
  <c r="DD963" i="67"/>
  <c r="DE963" i="67"/>
  <c r="DF963" i="67"/>
  <c r="DG963" i="67"/>
  <c r="DH963" i="67"/>
  <c r="DI963" i="67"/>
  <c r="DJ963" i="67"/>
  <c r="DK963" i="67"/>
  <c r="DL963" i="67"/>
  <c r="DM963" i="67"/>
  <c r="DN963" i="67"/>
  <c r="DO963" i="67"/>
  <c r="DP963" i="67"/>
  <c r="DQ963" i="67"/>
  <c r="DR963" i="67"/>
  <c r="DS963" i="67"/>
  <c r="DT963" i="67"/>
  <c r="DU963" i="67"/>
  <c r="DV963" i="67"/>
  <c r="DW963" i="67"/>
  <c r="DX963" i="67"/>
  <c r="DY963" i="67"/>
  <c r="DZ963" i="67"/>
  <c r="EA963" i="67"/>
  <c r="EB963" i="67"/>
  <c r="EC963" i="67"/>
  <c r="ED963" i="67"/>
  <c r="EE963" i="67"/>
  <c r="EF963" i="67"/>
  <c r="EG963" i="67"/>
  <c r="EH963" i="67"/>
  <c r="EI963" i="67"/>
  <c r="EJ963" i="67"/>
  <c r="EK963" i="67"/>
  <c r="A964" i="67"/>
  <c r="B964" i="67"/>
  <c r="C964" i="67"/>
  <c r="D964" i="67"/>
  <c r="E964" i="67"/>
  <c r="F964" i="67"/>
  <c r="G964" i="67"/>
  <c r="H964" i="67"/>
  <c r="I964" i="67"/>
  <c r="J964" i="67"/>
  <c r="K964" i="67"/>
  <c r="L964" i="67"/>
  <c r="M964" i="67"/>
  <c r="N964" i="67"/>
  <c r="O964" i="67"/>
  <c r="P964" i="67"/>
  <c r="Q964" i="67"/>
  <c r="R964" i="67"/>
  <c r="S964" i="67"/>
  <c r="T964" i="67"/>
  <c r="U964" i="67"/>
  <c r="V964" i="67"/>
  <c r="W964" i="67"/>
  <c r="X964" i="67"/>
  <c r="Y964" i="67"/>
  <c r="Z964" i="67"/>
  <c r="AA964" i="67"/>
  <c r="AB964" i="67"/>
  <c r="AC964" i="67"/>
  <c r="AD964" i="67"/>
  <c r="AE964" i="67"/>
  <c r="AF964" i="67"/>
  <c r="AG964" i="67"/>
  <c r="AH964" i="67"/>
  <c r="AI964" i="67"/>
  <c r="AJ964" i="67"/>
  <c r="AK964" i="67"/>
  <c r="AL964" i="67"/>
  <c r="AM964" i="67"/>
  <c r="AN964" i="67"/>
  <c r="AO964" i="67"/>
  <c r="AP964" i="67"/>
  <c r="AQ964" i="67"/>
  <c r="AR964" i="67"/>
  <c r="AS964" i="67"/>
  <c r="AT964" i="67"/>
  <c r="AU964" i="67"/>
  <c r="AV964" i="67"/>
  <c r="AW964" i="67"/>
  <c r="AX964" i="67"/>
  <c r="AY964" i="67"/>
  <c r="AZ964" i="67"/>
  <c r="BA964" i="67"/>
  <c r="BB964" i="67"/>
  <c r="BC964" i="67"/>
  <c r="BD964" i="67"/>
  <c r="BE964" i="67"/>
  <c r="BF964" i="67"/>
  <c r="BG964" i="67"/>
  <c r="BH964" i="67"/>
  <c r="BI964" i="67"/>
  <c r="BJ964" i="67"/>
  <c r="BK964" i="67"/>
  <c r="BL964" i="67"/>
  <c r="BM964" i="67"/>
  <c r="BN964" i="67"/>
  <c r="BO964" i="67"/>
  <c r="BP964" i="67"/>
  <c r="BQ964" i="67"/>
  <c r="BR964" i="67"/>
  <c r="BS964" i="67"/>
  <c r="BT964" i="67"/>
  <c r="BU964" i="67"/>
  <c r="BV964" i="67"/>
  <c r="BW964" i="67"/>
  <c r="BX964" i="67"/>
  <c r="BY964" i="67"/>
  <c r="BZ964" i="67"/>
  <c r="CA964" i="67"/>
  <c r="CB964" i="67"/>
  <c r="CC964" i="67"/>
  <c r="CD964" i="67"/>
  <c r="CE964" i="67"/>
  <c r="CF964" i="67"/>
  <c r="CG964" i="67"/>
  <c r="CH964" i="67"/>
  <c r="CI964" i="67"/>
  <c r="CJ964" i="67"/>
  <c r="CK964" i="67"/>
  <c r="CL964" i="67"/>
  <c r="CM964" i="67"/>
  <c r="CN964" i="67"/>
  <c r="CO964" i="67"/>
  <c r="CP964" i="67"/>
  <c r="CQ964" i="67"/>
  <c r="CR964" i="67"/>
  <c r="CS964" i="67"/>
  <c r="CT964" i="67"/>
  <c r="CU964" i="67"/>
  <c r="CV964" i="67"/>
  <c r="CW964" i="67"/>
  <c r="CX964" i="67"/>
  <c r="CY964" i="67"/>
  <c r="CZ964" i="67"/>
  <c r="DA964" i="67"/>
  <c r="DB964" i="67"/>
  <c r="DC964" i="67"/>
  <c r="DD964" i="67"/>
  <c r="DE964" i="67"/>
  <c r="DF964" i="67"/>
  <c r="DG964" i="67"/>
  <c r="DH964" i="67"/>
  <c r="DI964" i="67"/>
  <c r="DJ964" i="67"/>
  <c r="DK964" i="67"/>
  <c r="DL964" i="67"/>
  <c r="DM964" i="67"/>
  <c r="DN964" i="67"/>
  <c r="DO964" i="67"/>
  <c r="DP964" i="67"/>
  <c r="DQ964" i="67"/>
  <c r="DR964" i="67"/>
  <c r="DS964" i="67"/>
  <c r="DT964" i="67"/>
  <c r="DU964" i="67"/>
  <c r="DV964" i="67"/>
  <c r="DW964" i="67"/>
  <c r="DX964" i="67"/>
  <c r="DY964" i="67"/>
  <c r="DZ964" i="67"/>
  <c r="EA964" i="67"/>
  <c r="EB964" i="67"/>
  <c r="EC964" i="67"/>
  <c r="EK964" i="67"/>
  <c r="A965" i="67"/>
  <c r="B965" i="67"/>
  <c r="C965" i="67"/>
  <c r="D965" i="67"/>
  <c r="E965" i="67"/>
  <c r="F965" i="67"/>
  <c r="G965" i="67"/>
  <c r="H965" i="67"/>
  <c r="I965" i="67"/>
  <c r="J965" i="67"/>
  <c r="K965" i="67"/>
  <c r="L965" i="67"/>
  <c r="M965" i="67"/>
  <c r="N965" i="67"/>
  <c r="O965" i="67"/>
  <c r="P965" i="67"/>
  <c r="Q965" i="67"/>
  <c r="R965" i="67"/>
  <c r="S965" i="67"/>
  <c r="T965" i="67"/>
  <c r="U965" i="67"/>
  <c r="V965" i="67"/>
  <c r="W965" i="67"/>
  <c r="X965" i="67"/>
  <c r="Y965" i="67"/>
  <c r="Z965" i="67"/>
  <c r="AA965" i="67"/>
  <c r="AB965" i="67"/>
  <c r="AC965" i="67"/>
  <c r="AD965" i="67"/>
  <c r="AE965" i="67"/>
  <c r="AF965" i="67"/>
  <c r="AG965" i="67"/>
  <c r="AH965" i="67"/>
  <c r="AI965" i="67"/>
  <c r="AJ965" i="67"/>
  <c r="AK965" i="67"/>
  <c r="AL965" i="67"/>
  <c r="AM965" i="67"/>
  <c r="AN965" i="67"/>
  <c r="AO965" i="67"/>
  <c r="AP965" i="67"/>
  <c r="AQ965" i="67"/>
  <c r="AR965" i="67"/>
  <c r="AS965" i="67"/>
  <c r="AT965" i="67"/>
  <c r="AU965" i="67"/>
  <c r="AV965" i="67"/>
  <c r="AW965" i="67"/>
  <c r="AX965" i="67"/>
  <c r="AY965" i="67"/>
  <c r="AZ965" i="67"/>
  <c r="BA965" i="67"/>
  <c r="BB965" i="67"/>
  <c r="BC965" i="67"/>
  <c r="BD965" i="67"/>
  <c r="BE965" i="67"/>
  <c r="BF965" i="67"/>
  <c r="BG965" i="67"/>
  <c r="BH965" i="67"/>
  <c r="BI965" i="67"/>
  <c r="BJ965" i="67"/>
  <c r="BK965" i="67"/>
  <c r="BL965" i="67"/>
  <c r="BM965" i="67"/>
  <c r="BN965" i="67"/>
  <c r="BO965" i="67"/>
  <c r="BP965" i="67"/>
  <c r="BQ965" i="67"/>
  <c r="BR965" i="67"/>
  <c r="BS965" i="67"/>
  <c r="BT965" i="67"/>
  <c r="BU965" i="67"/>
  <c r="BV965" i="67"/>
  <c r="BW965" i="67"/>
  <c r="BX965" i="67"/>
  <c r="BY965" i="67"/>
  <c r="BZ965" i="67"/>
  <c r="CA965" i="67"/>
  <c r="CB965" i="67"/>
  <c r="CC965" i="67"/>
  <c r="CD965" i="67"/>
  <c r="CE965" i="67"/>
  <c r="CF965" i="67"/>
  <c r="CG965" i="67"/>
  <c r="CH965" i="67"/>
  <c r="CI965" i="67"/>
  <c r="CJ965" i="67"/>
  <c r="CK965" i="67"/>
  <c r="CL965" i="67"/>
  <c r="CM965" i="67"/>
  <c r="CN965" i="67"/>
  <c r="CO965" i="67"/>
  <c r="CP965" i="67"/>
  <c r="CQ965" i="67"/>
  <c r="CR965" i="67"/>
  <c r="CS965" i="67"/>
  <c r="CT965" i="67"/>
  <c r="CU965" i="67"/>
  <c r="CV965" i="67"/>
  <c r="CW965" i="67"/>
  <c r="CX965" i="67"/>
  <c r="CY965" i="67"/>
  <c r="CZ965" i="67"/>
  <c r="DA965" i="67"/>
  <c r="DB965" i="67"/>
  <c r="DC965" i="67"/>
  <c r="DD965" i="67"/>
  <c r="DE965" i="67"/>
  <c r="DF965" i="67"/>
  <c r="DG965" i="67"/>
  <c r="DH965" i="67"/>
  <c r="DI965" i="67"/>
  <c r="DJ965" i="67"/>
  <c r="DK965" i="67"/>
  <c r="DL965" i="67"/>
  <c r="DM965" i="67"/>
  <c r="DN965" i="67"/>
  <c r="DO965" i="67"/>
  <c r="DP965" i="67"/>
  <c r="DQ965" i="67"/>
  <c r="DR965" i="67"/>
  <c r="DS965" i="67"/>
  <c r="DT965" i="67"/>
  <c r="DU965" i="67"/>
  <c r="DV965" i="67"/>
  <c r="DW965" i="67"/>
  <c r="DX965" i="67"/>
  <c r="DY965" i="67"/>
  <c r="DZ965" i="67"/>
  <c r="EA965" i="67"/>
  <c r="EB965" i="67"/>
  <c r="EK965" i="67"/>
  <c r="A966" i="67"/>
  <c r="B966" i="67"/>
  <c r="C966" i="67"/>
  <c r="D966" i="67"/>
  <c r="E966" i="67"/>
  <c r="F966" i="67"/>
  <c r="G966" i="67"/>
  <c r="H966" i="67"/>
  <c r="I966" i="67"/>
  <c r="J966" i="67"/>
  <c r="K966" i="67"/>
  <c r="L966" i="67"/>
  <c r="M966" i="67"/>
  <c r="N966" i="67"/>
  <c r="O966" i="67"/>
  <c r="P966" i="67"/>
  <c r="Q966" i="67"/>
  <c r="R966" i="67"/>
  <c r="S966" i="67"/>
  <c r="T966" i="67"/>
  <c r="U966" i="67"/>
  <c r="V966" i="67"/>
  <c r="W966" i="67"/>
  <c r="X966" i="67"/>
  <c r="Y966" i="67"/>
  <c r="Z966" i="67"/>
  <c r="AA966" i="67"/>
  <c r="AB966" i="67"/>
  <c r="AC966" i="67"/>
  <c r="AD966" i="67"/>
  <c r="AE966" i="67"/>
  <c r="AF966" i="67"/>
  <c r="AG966" i="67"/>
  <c r="AH966" i="67"/>
  <c r="AI966" i="67"/>
  <c r="AJ966" i="67"/>
  <c r="AK966" i="67"/>
  <c r="AL966" i="67"/>
  <c r="AM966" i="67"/>
  <c r="AN966" i="67"/>
  <c r="AO966" i="67"/>
  <c r="AP966" i="67"/>
  <c r="AQ966" i="67"/>
  <c r="AR966" i="67"/>
  <c r="AS966" i="67"/>
  <c r="AT966" i="67"/>
  <c r="AU966" i="67"/>
  <c r="AV966" i="67"/>
  <c r="AW966" i="67"/>
  <c r="AX966" i="67"/>
  <c r="AY966" i="67"/>
  <c r="AZ966" i="67"/>
  <c r="BA966" i="67"/>
  <c r="BB966" i="67"/>
  <c r="BC966" i="67"/>
  <c r="BD966" i="67"/>
  <c r="BE966" i="67"/>
  <c r="BF966" i="67"/>
  <c r="BG966" i="67"/>
  <c r="BH966" i="67"/>
  <c r="BI966" i="67"/>
  <c r="BJ966" i="67"/>
  <c r="BK966" i="67"/>
  <c r="BL966" i="67"/>
  <c r="BM966" i="67"/>
  <c r="BN966" i="67"/>
  <c r="BO966" i="67"/>
  <c r="BP966" i="67"/>
  <c r="BQ966" i="67"/>
  <c r="BR966" i="67"/>
  <c r="BS966" i="67"/>
  <c r="BT966" i="67"/>
  <c r="BU966" i="67"/>
  <c r="BV966" i="67"/>
  <c r="BW966" i="67"/>
  <c r="BX966" i="67"/>
  <c r="BY966" i="67"/>
  <c r="BZ966" i="67"/>
  <c r="CA966" i="67"/>
  <c r="CB966" i="67"/>
  <c r="CC966" i="67"/>
  <c r="CD966" i="67"/>
  <c r="CE966" i="67"/>
  <c r="CF966" i="67"/>
  <c r="CG966" i="67"/>
  <c r="CH966" i="67"/>
  <c r="CI966" i="67"/>
  <c r="CJ966" i="67"/>
  <c r="CK966" i="67"/>
  <c r="CL966" i="67"/>
  <c r="CM966" i="67"/>
  <c r="CN966" i="67"/>
  <c r="CO966" i="67"/>
  <c r="CP966" i="67"/>
  <c r="CQ966" i="67"/>
  <c r="CR966" i="67"/>
  <c r="CS966" i="67"/>
  <c r="CT966" i="67"/>
  <c r="CU966" i="67"/>
  <c r="CV966" i="67"/>
  <c r="CW966" i="67"/>
  <c r="CX966" i="67"/>
  <c r="CY966" i="67"/>
  <c r="CZ966" i="67"/>
  <c r="DA966" i="67"/>
  <c r="DB966" i="67"/>
  <c r="DC966" i="67"/>
  <c r="DD966" i="67"/>
  <c r="DE966" i="67"/>
  <c r="DF966" i="67"/>
  <c r="DG966" i="67"/>
  <c r="DH966" i="67"/>
  <c r="DI966" i="67"/>
  <c r="DJ966" i="67"/>
  <c r="DK966" i="67"/>
  <c r="DL966" i="67"/>
  <c r="DM966" i="67"/>
  <c r="DN966" i="67"/>
  <c r="DO966" i="67"/>
  <c r="DP966" i="67"/>
  <c r="DQ966" i="67"/>
  <c r="DR966" i="67"/>
  <c r="DS966" i="67"/>
  <c r="DT966" i="67"/>
  <c r="DU966" i="67"/>
  <c r="DV966" i="67"/>
  <c r="DW966" i="67"/>
  <c r="DX966" i="67"/>
  <c r="DY966" i="67"/>
  <c r="DZ966" i="67"/>
  <c r="EA966" i="67"/>
  <c r="EB966" i="67"/>
  <c r="EK966" i="67"/>
  <c r="A967" i="67"/>
  <c r="B967" i="67"/>
  <c r="C967" i="67"/>
  <c r="D967" i="67"/>
  <c r="E967" i="67"/>
  <c r="F967" i="67"/>
  <c r="G967" i="67"/>
  <c r="H967" i="67"/>
  <c r="I967" i="67"/>
  <c r="J967" i="67"/>
  <c r="K967" i="67"/>
  <c r="L967" i="67"/>
  <c r="M967" i="67"/>
  <c r="N967" i="67"/>
  <c r="O967" i="67"/>
  <c r="P967" i="67"/>
  <c r="Q967" i="67"/>
  <c r="R967" i="67"/>
  <c r="S967" i="67"/>
  <c r="T967" i="67"/>
  <c r="U967" i="67"/>
  <c r="V967" i="67"/>
  <c r="W967" i="67"/>
  <c r="X967" i="67"/>
  <c r="Y967" i="67"/>
  <c r="Z967" i="67"/>
  <c r="AA967" i="67"/>
  <c r="AB967" i="67"/>
  <c r="AC967" i="67"/>
  <c r="AD967" i="67"/>
  <c r="AE967" i="67"/>
  <c r="AF967" i="67"/>
  <c r="AG967" i="67"/>
  <c r="AH967" i="67"/>
  <c r="AI967" i="67"/>
  <c r="AJ967" i="67"/>
  <c r="AK967" i="67"/>
  <c r="AL967" i="67"/>
  <c r="AM967" i="67"/>
  <c r="AN967" i="67"/>
  <c r="AO967" i="67"/>
  <c r="AP967" i="67"/>
  <c r="AQ967" i="67"/>
  <c r="AR967" i="67"/>
  <c r="AS967" i="67"/>
  <c r="AT967" i="67"/>
  <c r="AU967" i="67"/>
  <c r="AV967" i="67"/>
  <c r="AW967" i="67"/>
  <c r="AX967" i="67"/>
  <c r="AY967" i="67"/>
  <c r="AZ967" i="67"/>
  <c r="BA967" i="67"/>
  <c r="BB967" i="67"/>
  <c r="BC967" i="67"/>
  <c r="BD967" i="67"/>
  <c r="BE967" i="67"/>
  <c r="BF967" i="67"/>
  <c r="BG967" i="67"/>
  <c r="BH967" i="67"/>
  <c r="BI967" i="67"/>
  <c r="BJ967" i="67"/>
  <c r="BK967" i="67"/>
  <c r="BL967" i="67"/>
  <c r="BM967" i="67"/>
  <c r="BN967" i="67"/>
  <c r="BO967" i="67"/>
  <c r="BP967" i="67"/>
  <c r="BQ967" i="67"/>
  <c r="BR967" i="67"/>
  <c r="BS967" i="67"/>
  <c r="BT967" i="67"/>
  <c r="BU967" i="67"/>
  <c r="BV967" i="67"/>
  <c r="BW967" i="67"/>
  <c r="BX967" i="67"/>
  <c r="BY967" i="67"/>
  <c r="BZ967" i="67"/>
  <c r="CA967" i="67"/>
  <c r="CB967" i="67"/>
  <c r="CC967" i="67"/>
  <c r="CD967" i="67"/>
  <c r="CE967" i="67"/>
  <c r="CF967" i="67"/>
  <c r="CG967" i="67"/>
  <c r="CH967" i="67"/>
  <c r="CI967" i="67"/>
  <c r="CJ967" i="67"/>
  <c r="CK967" i="67"/>
  <c r="CL967" i="67"/>
  <c r="CM967" i="67"/>
  <c r="CN967" i="67"/>
  <c r="CO967" i="67"/>
  <c r="CP967" i="67"/>
  <c r="CQ967" i="67"/>
  <c r="CR967" i="67"/>
  <c r="CS967" i="67"/>
  <c r="CT967" i="67"/>
  <c r="CU967" i="67"/>
  <c r="CV967" i="67"/>
  <c r="CW967" i="67"/>
  <c r="CX967" i="67"/>
  <c r="CY967" i="67"/>
  <c r="CZ967" i="67"/>
  <c r="DA967" i="67"/>
  <c r="DB967" i="67"/>
  <c r="DC967" i="67"/>
  <c r="DD967" i="67"/>
  <c r="DE967" i="67"/>
  <c r="DF967" i="67"/>
  <c r="DG967" i="67"/>
  <c r="DH967" i="67"/>
  <c r="DI967" i="67"/>
  <c r="DJ967" i="67"/>
  <c r="DK967" i="67"/>
  <c r="DL967" i="67"/>
  <c r="DM967" i="67"/>
  <c r="DN967" i="67"/>
  <c r="DO967" i="67"/>
  <c r="DP967" i="67"/>
  <c r="DQ967" i="67"/>
  <c r="DR967" i="67"/>
  <c r="DS967" i="67"/>
  <c r="DT967" i="67"/>
  <c r="DU967" i="67"/>
  <c r="DV967" i="67"/>
  <c r="DW967" i="67"/>
  <c r="DX967" i="67"/>
  <c r="DY967" i="67"/>
  <c r="DZ967" i="67"/>
  <c r="EA967" i="67"/>
  <c r="EB967" i="67"/>
  <c r="EC967" i="67"/>
  <c r="EK967" i="67"/>
  <c r="A968" i="67"/>
  <c r="B968" i="67"/>
  <c r="C968" i="67"/>
  <c r="D968" i="67"/>
  <c r="E968" i="67"/>
  <c r="F968" i="67"/>
  <c r="G968" i="67"/>
  <c r="H968" i="67"/>
  <c r="I968" i="67"/>
  <c r="J968" i="67"/>
  <c r="K968" i="67"/>
  <c r="L968" i="67"/>
  <c r="M968" i="67"/>
  <c r="N968" i="67"/>
  <c r="O968" i="67"/>
  <c r="P968" i="67"/>
  <c r="Q968" i="67"/>
  <c r="R968" i="67"/>
  <c r="S968" i="67"/>
  <c r="T968" i="67"/>
  <c r="U968" i="67"/>
  <c r="V968" i="67"/>
  <c r="W968" i="67"/>
  <c r="X968" i="67"/>
  <c r="Y968" i="67"/>
  <c r="Z968" i="67"/>
  <c r="AA968" i="67"/>
  <c r="AB968" i="67"/>
  <c r="AC968" i="67"/>
  <c r="AD968" i="67"/>
  <c r="AE968" i="67"/>
  <c r="AF968" i="67"/>
  <c r="AG968" i="67"/>
  <c r="AH968" i="67"/>
  <c r="AI968" i="67"/>
  <c r="AJ968" i="67"/>
  <c r="AK968" i="67"/>
  <c r="AL968" i="67"/>
  <c r="AM968" i="67"/>
  <c r="AN968" i="67"/>
  <c r="AO968" i="67"/>
  <c r="AP968" i="67"/>
  <c r="AQ968" i="67"/>
  <c r="AR968" i="67"/>
  <c r="AS968" i="67"/>
  <c r="AT968" i="67"/>
  <c r="AU968" i="67"/>
  <c r="AV968" i="67"/>
  <c r="AW968" i="67"/>
  <c r="AX968" i="67"/>
  <c r="AY968" i="67"/>
  <c r="AZ968" i="67"/>
  <c r="BA968" i="67"/>
  <c r="BB968" i="67"/>
  <c r="BC968" i="67"/>
  <c r="BD968" i="67"/>
  <c r="BE968" i="67"/>
  <c r="BF968" i="67"/>
  <c r="BG968" i="67"/>
  <c r="BH968" i="67"/>
  <c r="BI968" i="67"/>
  <c r="BJ968" i="67"/>
  <c r="BK968" i="67"/>
  <c r="BL968" i="67"/>
  <c r="BM968" i="67"/>
  <c r="BN968" i="67"/>
  <c r="BO968" i="67"/>
  <c r="BP968" i="67"/>
  <c r="BQ968" i="67"/>
  <c r="BR968" i="67"/>
  <c r="BS968" i="67"/>
  <c r="BT968" i="67"/>
  <c r="BU968" i="67"/>
  <c r="BV968" i="67"/>
  <c r="BW968" i="67"/>
  <c r="BX968" i="67"/>
  <c r="BY968" i="67"/>
  <c r="BZ968" i="67"/>
  <c r="CA968" i="67"/>
  <c r="CB968" i="67"/>
  <c r="CC968" i="67"/>
  <c r="CD968" i="67"/>
  <c r="CE968" i="67"/>
  <c r="CF968" i="67"/>
  <c r="CG968" i="67"/>
  <c r="CH968" i="67"/>
  <c r="CI968" i="67"/>
  <c r="CJ968" i="67"/>
  <c r="CK968" i="67"/>
  <c r="CL968" i="67"/>
  <c r="CM968" i="67"/>
  <c r="CN968" i="67"/>
  <c r="CO968" i="67"/>
  <c r="CP968" i="67"/>
  <c r="CQ968" i="67"/>
  <c r="CR968" i="67"/>
  <c r="CS968" i="67"/>
  <c r="CT968" i="67"/>
  <c r="CU968" i="67"/>
  <c r="CV968" i="67"/>
  <c r="CW968" i="67"/>
  <c r="CX968" i="67"/>
  <c r="CY968" i="67"/>
  <c r="CZ968" i="67"/>
  <c r="DA968" i="67"/>
  <c r="DB968" i="67"/>
  <c r="DC968" i="67"/>
  <c r="DD968" i="67"/>
  <c r="DE968" i="67"/>
  <c r="DF968" i="67"/>
  <c r="DG968" i="67"/>
  <c r="DH968" i="67"/>
  <c r="DI968" i="67"/>
  <c r="DJ968" i="67"/>
  <c r="DK968" i="67"/>
  <c r="DL968" i="67"/>
  <c r="DM968" i="67"/>
  <c r="DN968" i="67"/>
  <c r="DO968" i="67"/>
  <c r="DP968" i="67"/>
  <c r="DQ968" i="67"/>
  <c r="DR968" i="67"/>
  <c r="DS968" i="67"/>
  <c r="DT968" i="67"/>
  <c r="DU968" i="67"/>
  <c r="DV968" i="67"/>
  <c r="DW968" i="67"/>
  <c r="DX968" i="67"/>
  <c r="DY968" i="67"/>
  <c r="DZ968" i="67"/>
  <c r="EA968" i="67"/>
  <c r="EB968" i="67"/>
  <c r="EK968" i="67"/>
  <c r="A969" i="67"/>
  <c r="B969" i="67"/>
  <c r="C969" i="67"/>
  <c r="D969" i="67"/>
  <c r="E969" i="67"/>
  <c r="F969" i="67"/>
  <c r="G969" i="67"/>
  <c r="H969" i="67"/>
  <c r="I969" i="67"/>
  <c r="J969" i="67"/>
  <c r="K969" i="67"/>
  <c r="L969" i="67"/>
  <c r="M969" i="67"/>
  <c r="N969" i="67"/>
  <c r="O969" i="67"/>
  <c r="P969" i="67"/>
  <c r="Q969" i="67"/>
  <c r="R969" i="67"/>
  <c r="S969" i="67"/>
  <c r="T969" i="67"/>
  <c r="U969" i="67"/>
  <c r="V969" i="67"/>
  <c r="W969" i="67"/>
  <c r="X969" i="67"/>
  <c r="Y969" i="67"/>
  <c r="Z969" i="67"/>
  <c r="AA969" i="67"/>
  <c r="AB969" i="67"/>
  <c r="AC969" i="67"/>
  <c r="AD969" i="67"/>
  <c r="AE969" i="67"/>
  <c r="AF969" i="67"/>
  <c r="AG969" i="67"/>
  <c r="AH969" i="67"/>
  <c r="AI969" i="67"/>
  <c r="AJ969" i="67"/>
  <c r="AK969" i="67"/>
  <c r="AL969" i="67"/>
  <c r="AM969" i="67"/>
  <c r="AN969" i="67"/>
  <c r="AO969" i="67"/>
  <c r="AP969" i="67"/>
  <c r="AQ969" i="67"/>
  <c r="AR969" i="67"/>
  <c r="AS969" i="67"/>
  <c r="AT969" i="67"/>
  <c r="AU969" i="67"/>
  <c r="AV969" i="67"/>
  <c r="AW969" i="67"/>
  <c r="AX969" i="67"/>
  <c r="AY969" i="67"/>
  <c r="AZ969" i="67"/>
  <c r="BA969" i="67"/>
  <c r="BB969" i="67"/>
  <c r="BC969" i="67"/>
  <c r="BD969" i="67"/>
  <c r="BE969" i="67"/>
  <c r="BF969" i="67"/>
  <c r="BG969" i="67"/>
  <c r="BH969" i="67"/>
  <c r="BI969" i="67"/>
  <c r="BJ969" i="67"/>
  <c r="BK969" i="67"/>
  <c r="BL969" i="67"/>
  <c r="BM969" i="67"/>
  <c r="BN969" i="67"/>
  <c r="BO969" i="67"/>
  <c r="BP969" i="67"/>
  <c r="BQ969" i="67"/>
  <c r="BR969" i="67"/>
  <c r="BS969" i="67"/>
  <c r="BT969" i="67"/>
  <c r="BU969" i="67"/>
  <c r="BV969" i="67"/>
  <c r="BW969" i="67"/>
  <c r="BX969" i="67"/>
  <c r="BY969" i="67"/>
  <c r="BZ969" i="67"/>
  <c r="CA969" i="67"/>
  <c r="CB969" i="67"/>
  <c r="CC969" i="67"/>
  <c r="CD969" i="67"/>
  <c r="CE969" i="67"/>
  <c r="CF969" i="67"/>
  <c r="CG969" i="67"/>
  <c r="CH969" i="67"/>
  <c r="CI969" i="67"/>
  <c r="CJ969" i="67"/>
  <c r="CK969" i="67"/>
  <c r="CL969" i="67"/>
  <c r="CM969" i="67"/>
  <c r="CN969" i="67"/>
  <c r="CO969" i="67"/>
  <c r="CP969" i="67"/>
  <c r="CQ969" i="67"/>
  <c r="CR969" i="67"/>
  <c r="CS969" i="67"/>
  <c r="CT969" i="67"/>
  <c r="CU969" i="67"/>
  <c r="CV969" i="67"/>
  <c r="CW969" i="67"/>
  <c r="CX969" i="67"/>
  <c r="CY969" i="67"/>
  <c r="CZ969" i="67"/>
  <c r="DA969" i="67"/>
  <c r="DB969" i="67"/>
  <c r="DC969" i="67"/>
  <c r="DD969" i="67"/>
  <c r="DE969" i="67"/>
  <c r="DF969" i="67"/>
  <c r="DG969" i="67"/>
  <c r="DH969" i="67"/>
  <c r="DI969" i="67"/>
  <c r="DJ969" i="67"/>
  <c r="DK969" i="67"/>
  <c r="DL969" i="67"/>
  <c r="DM969" i="67"/>
  <c r="DN969" i="67"/>
  <c r="DO969" i="67"/>
  <c r="DP969" i="67"/>
  <c r="DQ969" i="67"/>
  <c r="DR969" i="67"/>
  <c r="DS969" i="67"/>
  <c r="DT969" i="67"/>
  <c r="DU969" i="67"/>
  <c r="DV969" i="67"/>
  <c r="DW969" i="67"/>
  <c r="DX969" i="67"/>
  <c r="DY969" i="67"/>
  <c r="DZ969" i="67"/>
  <c r="EA969" i="67"/>
  <c r="EB969" i="67"/>
  <c r="EC969" i="67"/>
  <c r="ED969" i="67"/>
  <c r="EE969" i="67"/>
  <c r="EF969" i="67"/>
  <c r="EG969" i="67"/>
  <c r="EH969" i="67"/>
  <c r="EI969" i="67"/>
  <c r="EJ969" i="67"/>
  <c r="EK969" i="67"/>
  <c r="A970" i="67"/>
  <c r="B970" i="67"/>
  <c r="C970" i="67"/>
  <c r="D970" i="67"/>
  <c r="E970" i="67"/>
  <c r="F970" i="67"/>
  <c r="G970" i="67"/>
  <c r="H970" i="67"/>
  <c r="I970" i="67"/>
  <c r="J970" i="67"/>
  <c r="K970" i="67"/>
  <c r="L970" i="67"/>
  <c r="M970" i="67"/>
  <c r="N970" i="67"/>
  <c r="O970" i="67"/>
  <c r="P970" i="67"/>
  <c r="Q970" i="67"/>
  <c r="R970" i="67"/>
  <c r="S970" i="67"/>
  <c r="T970" i="67"/>
  <c r="U970" i="67"/>
  <c r="V970" i="67"/>
  <c r="W970" i="67"/>
  <c r="X970" i="67"/>
  <c r="Y970" i="67"/>
  <c r="Z970" i="67"/>
  <c r="AA970" i="67"/>
  <c r="AB970" i="67"/>
  <c r="AC970" i="67"/>
  <c r="AD970" i="67"/>
  <c r="AE970" i="67"/>
  <c r="AF970" i="67"/>
  <c r="AG970" i="67"/>
  <c r="AH970" i="67"/>
  <c r="AI970" i="67"/>
  <c r="AJ970" i="67"/>
  <c r="AK970" i="67"/>
  <c r="AL970" i="67"/>
  <c r="AM970" i="67"/>
  <c r="AN970" i="67"/>
  <c r="AO970" i="67"/>
  <c r="AP970" i="67"/>
  <c r="AQ970" i="67"/>
  <c r="AR970" i="67"/>
  <c r="AS970" i="67"/>
  <c r="AT970" i="67"/>
  <c r="AU970" i="67"/>
  <c r="AV970" i="67"/>
  <c r="AW970" i="67"/>
  <c r="AX970" i="67"/>
  <c r="AY970" i="67"/>
  <c r="AZ970" i="67"/>
  <c r="BA970" i="67"/>
  <c r="BB970" i="67"/>
  <c r="BC970" i="67"/>
  <c r="BD970" i="67"/>
  <c r="BE970" i="67"/>
  <c r="BF970" i="67"/>
  <c r="BG970" i="67"/>
  <c r="BH970" i="67"/>
  <c r="BI970" i="67"/>
  <c r="BJ970" i="67"/>
  <c r="BK970" i="67"/>
  <c r="BL970" i="67"/>
  <c r="BM970" i="67"/>
  <c r="BN970" i="67"/>
  <c r="BO970" i="67"/>
  <c r="BP970" i="67"/>
  <c r="BQ970" i="67"/>
  <c r="BR970" i="67"/>
  <c r="BS970" i="67"/>
  <c r="BT970" i="67"/>
  <c r="BU970" i="67"/>
  <c r="BV970" i="67"/>
  <c r="BW970" i="67"/>
  <c r="BX970" i="67"/>
  <c r="BY970" i="67"/>
  <c r="BZ970" i="67"/>
  <c r="CA970" i="67"/>
  <c r="CB970" i="67"/>
  <c r="CC970" i="67"/>
  <c r="CD970" i="67"/>
  <c r="CE970" i="67"/>
  <c r="CF970" i="67"/>
  <c r="CG970" i="67"/>
  <c r="CH970" i="67"/>
  <c r="CI970" i="67"/>
  <c r="CJ970" i="67"/>
  <c r="CK970" i="67"/>
  <c r="CL970" i="67"/>
  <c r="CM970" i="67"/>
  <c r="CN970" i="67"/>
  <c r="CO970" i="67"/>
  <c r="CP970" i="67"/>
  <c r="CQ970" i="67"/>
  <c r="CR970" i="67"/>
  <c r="CS970" i="67"/>
  <c r="CT970" i="67"/>
  <c r="CU970" i="67"/>
  <c r="CV970" i="67"/>
  <c r="CW970" i="67"/>
  <c r="CX970" i="67"/>
  <c r="CY970" i="67"/>
  <c r="CZ970" i="67"/>
  <c r="DA970" i="67"/>
  <c r="DB970" i="67"/>
  <c r="DC970" i="67"/>
  <c r="DD970" i="67"/>
  <c r="DE970" i="67"/>
  <c r="DF970" i="67"/>
  <c r="DG970" i="67"/>
  <c r="DH970" i="67"/>
  <c r="DI970" i="67"/>
  <c r="DJ970" i="67"/>
  <c r="DK970" i="67"/>
  <c r="DL970" i="67"/>
  <c r="DM970" i="67"/>
  <c r="DN970" i="67"/>
  <c r="DO970" i="67"/>
  <c r="DP970" i="67"/>
  <c r="DQ970" i="67"/>
  <c r="DR970" i="67"/>
  <c r="DS970" i="67"/>
  <c r="DT970" i="67"/>
  <c r="DU970" i="67"/>
  <c r="DV970" i="67"/>
  <c r="DW970" i="67"/>
  <c r="DX970" i="67"/>
  <c r="DY970" i="67"/>
  <c r="DZ970" i="67"/>
  <c r="EA970" i="67"/>
  <c r="EB970" i="67"/>
  <c r="EK970" i="67"/>
  <c r="A971" i="67"/>
  <c r="B971" i="67"/>
  <c r="C971" i="67"/>
  <c r="D971" i="67"/>
  <c r="E971" i="67"/>
  <c r="F971" i="67"/>
  <c r="G971" i="67"/>
  <c r="H971" i="67"/>
  <c r="I971" i="67"/>
  <c r="J971" i="67"/>
  <c r="K971" i="67"/>
  <c r="L971" i="67"/>
  <c r="M971" i="67"/>
  <c r="N971" i="67"/>
  <c r="O971" i="67"/>
  <c r="P971" i="67"/>
  <c r="Q971" i="67"/>
  <c r="R971" i="67"/>
  <c r="S971" i="67"/>
  <c r="T971" i="67"/>
  <c r="U971" i="67"/>
  <c r="V971" i="67"/>
  <c r="W971" i="67"/>
  <c r="X971" i="67"/>
  <c r="Y971" i="67"/>
  <c r="Z971" i="67"/>
  <c r="AA971" i="67"/>
  <c r="AB971" i="67"/>
  <c r="AC971" i="67"/>
  <c r="AD971" i="67"/>
  <c r="AE971" i="67"/>
  <c r="AF971" i="67"/>
  <c r="AG971" i="67"/>
  <c r="AH971" i="67"/>
  <c r="AI971" i="67"/>
  <c r="AJ971" i="67"/>
  <c r="AK971" i="67"/>
  <c r="AL971" i="67"/>
  <c r="AM971" i="67"/>
  <c r="AN971" i="67"/>
  <c r="AO971" i="67"/>
  <c r="AP971" i="67"/>
  <c r="AQ971" i="67"/>
  <c r="AR971" i="67"/>
  <c r="AS971" i="67"/>
  <c r="AT971" i="67"/>
  <c r="AU971" i="67"/>
  <c r="AV971" i="67"/>
  <c r="AW971" i="67"/>
  <c r="AX971" i="67"/>
  <c r="AY971" i="67"/>
  <c r="AZ971" i="67"/>
  <c r="BA971" i="67"/>
  <c r="BB971" i="67"/>
  <c r="BC971" i="67"/>
  <c r="BD971" i="67"/>
  <c r="BE971" i="67"/>
  <c r="BF971" i="67"/>
  <c r="BG971" i="67"/>
  <c r="BH971" i="67"/>
  <c r="BI971" i="67"/>
  <c r="BJ971" i="67"/>
  <c r="BK971" i="67"/>
  <c r="BL971" i="67"/>
  <c r="BM971" i="67"/>
  <c r="BN971" i="67"/>
  <c r="BO971" i="67"/>
  <c r="BP971" i="67"/>
  <c r="BQ971" i="67"/>
  <c r="BR971" i="67"/>
  <c r="BS971" i="67"/>
  <c r="BT971" i="67"/>
  <c r="BU971" i="67"/>
  <c r="BV971" i="67"/>
  <c r="BW971" i="67"/>
  <c r="BX971" i="67"/>
  <c r="BY971" i="67"/>
  <c r="BZ971" i="67"/>
  <c r="CA971" i="67"/>
  <c r="CB971" i="67"/>
  <c r="CC971" i="67"/>
  <c r="CD971" i="67"/>
  <c r="CE971" i="67"/>
  <c r="CF971" i="67"/>
  <c r="CG971" i="67"/>
  <c r="CH971" i="67"/>
  <c r="CI971" i="67"/>
  <c r="CJ971" i="67"/>
  <c r="CK971" i="67"/>
  <c r="CL971" i="67"/>
  <c r="CM971" i="67"/>
  <c r="CN971" i="67"/>
  <c r="CO971" i="67"/>
  <c r="CP971" i="67"/>
  <c r="CQ971" i="67"/>
  <c r="CR971" i="67"/>
  <c r="CS971" i="67"/>
  <c r="CT971" i="67"/>
  <c r="CU971" i="67"/>
  <c r="CV971" i="67"/>
  <c r="CW971" i="67"/>
  <c r="CX971" i="67"/>
  <c r="CY971" i="67"/>
  <c r="CZ971" i="67"/>
  <c r="DA971" i="67"/>
  <c r="DB971" i="67"/>
  <c r="DC971" i="67"/>
  <c r="DD971" i="67"/>
  <c r="DE971" i="67"/>
  <c r="DF971" i="67"/>
  <c r="DG971" i="67"/>
  <c r="DH971" i="67"/>
  <c r="DI971" i="67"/>
  <c r="DJ971" i="67"/>
  <c r="DK971" i="67"/>
  <c r="DL971" i="67"/>
  <c r="DM971" i="67"/>
  <c r="DN971" i="67"/>
  <c r="DO971" i="67"/>
  <c r="DP971" i="67"/>
  <c r="DQ971" i="67"/>
  <c r="DR971" i="67"/>
  <c r="DS971" i="67"/>
  <c r="DT971" i="67"/>
  <c r="DU971" i="67"/>
  <c r="DV971" i="67"/>
  <c r="DW971" i="67"/>
  <c r="DX971" i="67"/>
  <c r="DY971" i="67"/>
  <c r="DZ971" i="67"/>
  <c r="EA971" i="67"/>
  <c r="EB971" i="67"/>
  <c r="EC971" i="67"/>
  <c r="EK971" i="67"/>
  <c r="A972" i="67"/>
  <c r="B972" i="67"/>
  <c r="C972" i="67"/>
  <c r="D972" i="67"/>
  <c r="E972" i="67"/>
  <c r="F972" i="67"/>
  <c r="G972" i="67"/>
  <c r="H972" i="67"/>
  <c r="I972" i="67"/>
  <c r="J972" i="67"/>
  <c r="K972" i="67"/>
  <c r="L972" i="67"/>
  <c r="M972" i="67"/>
  <c r="N972" i="67"/>
  <c r="O972" i="67"/>
  <c r="P972" i="67"/>
  <c r="Q972" i="67"/>
  <c r="R972" i="67"/>
  <c r="S972" i="67"/>
  <c r="T972" i="67"/>
  <c r="U972" i="67"/>
  <c r="V972" i="67"/>
  <c r="W972" i="67"/>
  <c r="X972" i="67"/>
  <c r="Y972" i="67"/>
  <c r="Z972" i="67"/>
  <c r="AA972" i="67"/>
  <c r="AB972" i="67"/>
  <c r="AC972" i="67"/>
  <c r="AD972" i="67"/>
  <c r="AE972" i="67"/>
  <c r="AF972" i="67"/>
  <c r="AG972" i="67"/>
  <c r="AH972" i="67"/>
  <c r="AI972" i="67"/>
  <c r="AJ972" i="67"/>
  <c r="AK972" i="67"/>
  <c r="AL972" i="67"/>
  <c r="AM972" i="67"/>
  <c r="AN972" i="67"/>
  <c r="AO972" i="67"/>
  <c r="AP972" i="67"/>
  <c r="AQ972" i="67"/>
  <c r="AR972" i="67"/>
  <c r="AS972" i="67"/>
  <c r="AT972" i="67"/>
  <c r="AU972" i="67"/>
  <c r="AV972" i="67"/>
  <c r="AW972" i="67"/>
  <c r="AX972" i="67"/>
  <c r="AY972" i="67"/>
  <c r="AZ972" i="67"/>
  <c r="BA972" i="67"/>
  <c r="BB972" i="67"/>
  <c r="BC972" i="67"/>
  <c r="BD972" i="67"/>
  <c r="BE972" i="67"/>
  <c r="BF972" i="67"/>
  <c r="BG972" i="67"/>
  <c r="BH972" i="67"/>
  <c r="BI972" i="67"/>
  <c r="BJ972" i="67"/>
  <c r="BK972" i="67"/>
  <c r="BL972" i="67"/>
  <c r="BM972" i="67"/>
  <c r="BN972" i="67"/>
  <c r="BO972" i="67"/>
  <c r="BP972" i="67"/>
  <c r="BQ972" i="67"/>
  <c r="BR972" i="67"/>
  <c r="BS972" i="67"/>
  <c r="BT972" i="67"/>
  <c r="BU972" i="67"/>
  <c r="BV972" i="67"/>
  <c r="BW972" i="67"/>
  <c r="BX972" i="67"/>
  <c r="BY972" i="67"/>
  <c r="BZ972" i="67"/>
  <c r="CA972" i="67"/>
  <c r="CB972" i="67"/>
  <c r="CC972" i="67"/>
  <c r="CD972" i="67"/>
  <c r="CE972" i="67"/>
  <c r="CF972" i="67"/>
  <c r="CG972" i="67"/>
  <c r="CH972" i="67"/>
  <c r="CI972" i="67"/>
  <c r="CJ972" i="67"/>
  <c r="CK972" i="67"/>
  <c r="CL972" i="67"/>
  <c r="CM972" i="67"/>
  <c r="CN972" i="67"/>
  <c r="CO972" i="67"/>
  <c r="CP972" i="67"/>
  <c r="CQ972" i="67"/>
  <c r="CR972" i="67"/>
  <c r="CS972" i="67"/>
  <c r="CT972" i="67"/>
  <c r="CU972" i="67"/>
  <c r="CV972" i="67"/>
  <c r="CW972" i="67"/>
  <c r="CX972" i="67"/>
  <c r="CY972" i="67"/>
  <c r="CZ972" i="67"/>
  <c r="DA972" i="67"/>
  <c r="DB972" i="67"/>
  <c r="DC972" i="67"/>
  <c r="DD972" i="67"/>
  <c r="DE972" i="67"/>
  <c r="DF972" i="67"/>
  <c r="DG972" i="67"/>
  <c r="DH972" i="67"/>
  <c r="DI972" i="67"/>
  <c r="DJ972" i="67"/>
  <c r="DK972" i="67"/>
  <c r="DL972" i="67"/>
  <c r="DM972" i="67"/>
  <c r="DN972" i="67"/>
  <c r="DO972" i="67"/>
  <c r="DP972" i="67"/>
  <c r="DQ972" i="67"/>
  <c r="DR972" i="67"/>
  <c r="DS972" i="67"/>
  <c r="DT972" i="67"/>
  <c r="DU972" i="67"/>
  <c r="DV972" i="67"/>
  <c r="DW972" i="67"/>
  <c r="DX972" i="67"/>
  <c r="DY972" i="67"/>
  <c r="DZ972" i="67"/>
  <c r="EA972" i="67"/>
  <c r="EB972" i="67"/>
  <c r="EK972" i="67"/>
  <c r="A973" i="67"/>
  <c r="B973" i="67"/>
  <c r="C973" i="67"/>
  <c r="D973" i="67"/>
  <c r="E973" i="67"/>
  <c r="F973" i="67"/>
  <c r="G973" i="67"/>
  <c r="H973" i="67"/>
  <c r="I973" i="67"/>
  <c r="J973" i="67"/>
  <c r="K973" i="67"/>
  <c r="L973" i="67"/>
  <c r="M973" i="67"/>
  <c r="N973" i="67"/>
  <c r="O973" i="67"/>
  <c r="P973" i="67"/>
  <c r="Q973" i="67"/>
  <c r="R973" i="67"/>
  <c r="S973" i="67"/>
  <c r="T973" i="67"/>
  <c r="U973" i="67"/>
  <c r="V973" i="67"/>
  <c r="W973" i="67"/>
  <c r="X973" i="67"/>
  <c r="Y973" i="67"/>
  <c r="Z973" i="67"/>
  <c r="AA973" i="67"/>
  <c r="AB973" i="67"/>
  <c r="AC973" i="67"/>
  <c r="AD973" i="67"/>
  <c r="AE973" i="67"/>
  <c r="AF973" i="67"/>
  <c r="AG973" i="67"/>
  <c r="AH973" i="67"/>
  <c r="AI973" i="67"/>
  <c r="AJ973" i="67"/>
  <c r="AK973" i="67"/>
  <c r="AL973" i="67"/>
  <c r="AM973" i="67"/>
  <c r="AN973" i="67"/>
  <c r="AO973" i="67"/>
  <c r="AP973" i="67"/>
  <c r="AQ973" i="67"/>
  <c r="AR973" i="67"/>
  <c r="AS973" i="67"/>
  <c r="AT973" i="67"/>
  <c r="AU973" i="67"/>
  <c r="AV973" i="67"/>
  <c r="AW973" i="67"/>
  <c r="AX973" i="67"/>
  <c r="AY973" i="67"/>
  <c r="AZ973" i="67"/>
  <c r="BA973" i="67"/>
  <c r="BB973" i="67"/>
  <c r="BC973" i="67"/>
  <c r="BD973" i="67"/>
  <c r="BE973" i="67"/>
  <c r="BF973" i="67"/>
  <c r="BG973" i="67"/>
  <c r="BH973" i="67"/>
  <c r="BI973" i="67"/>
  <c r="BJ973" i="67"/>
  <c r="BK973" i="67"/>
  <c r="BL973" i="67"/>
  <c r="BM973" i="67"/>
  <c r="BN973" i="67"/>
  <c r="BO973" i="67"/>
  <c r="BP973" i="67"/>
  <c r="BQ973" i="67"/>
  <c r="BR973" i="67"/>
  <c r="BS973" i="67"/>
  <c r="BT973" i="67"/>
  <c r="BU973" i="67"/>
  <c r="BV973" i="67"/>
  <c r="BW973" i="67"/>
  <c r="BX973" i="67"/>
  <c r="BY973" i="67"/>
  <c r="BZ973" i="67"/>
  <c r="CA973" i="67"/>
  <c r="CB973" i="67"/>
  <c r="CC973" i="67"/>
  <c r="CD973" i="67"/>
  <c r="CE973" i="67"/>
  <c r="CF973" i="67"/>
  <c r="CG973" i="67"/>
  <c r="CH973" i="67"/>
  <c r="CI973" i="67"/>
  <c r="CJ973" i="67"/>
  <c r="CK973" i="67"/>
  <c r="CL973" i="67"/>
  <c r="CM973" i="67"/>
  <c r="CN973" i="67"/>
  <c r="CO973" i="67"/>
  <c r="CP973" i="67"/>
  <c r="CQ973" i="67"/>
  <c r="CR973" i="67"/>
  <c r="CS973" i="67"/>
  <c r="CT973" i="67"/>
  <c r="CU973" i="67"/>
  <c r="CV973" i="67"/>
  <c r="CW973" i="67"/>
  <c r="CX973" i="67"/>
  <c r="CY973" i="67"/>
  <c r="CZ973" i="67"/>
  <c r="DA973" i="67"/>
  <c r="DB973" i="67"/>
  <c r="DC973" i="67"/>
  <c r="DD973" i="67"/>
  <c r="DE973" i="67"/>
  <c r="DF973" i="67"/>
  <c r="DG973" i="67"/>
  <c r="DH973" i="67"/>
  <c r="DI973" i="67"/>
  <c r="DJ973" i="67"/>
  <c r="DK973" i="67"/>
  <c r="DL973" i="67"/>
  <c r="DM973" i="67"/>
  <c r="DN973" i="67"/>
  <c r="DO973" i="67"/>
  <c r="DP973" i="67"/>
  <c r="DQ973" i="67"/>
  <c r="DR973" i="67"/>
  <c r="DS973" i="67"/>
  <c r="DT973" i="67"/>
  <c r="DU973" i="67"/>
  <c r="DV973" i="67"/>
  <c r="DW973" i="67"/>
  <c r="DX973" i="67"/>
  <c r="DY973" i="67"/>
  <c r="DZ973" i="67"/>
  <c r="EA973" i="67"/>
  <c r="EB973" i="67"/>
  <c r="EK973" i="67"/>
  <c r="A974" i="67"/>
  <c r="B974" i="67"/>
  <c r="C974" i="67"/>
  <c r="D974" i="67"/>
  <c r="E974" i="67"/>
  <c r="F974" i="67"/>
  <c r="G974" i="67"/>
  <c r="H974" i="67"/>
  <c r="I974" i="67"/>
  <c r="J974" i="67"/>
  <c r="K974" i="67"/>
  <c r="L974" i="67"/>
  <c r="M974" i="67"/>
  <c r="N974" i="67"/>
  <c r="O974" i="67"/>
  <c r="P974" i="67"/>
  <c r="Q974" i="67"/>
  <c r="R974" i="67"/>
  <c r="S974" i="67"/>
  <c r="T974" i="67"/>
  <c r="U974" i="67"/>
  <c r="V974" i="67"/>
  <c r="W974" i="67"/>
  <c r="X974" i="67"/>
  <c r="Y974" i="67"/>
  <c r="Z974" i="67"/>
  <c r="AA974" i="67"/>
  <c r="AB974" i="67"/>
  <c r="AC974" i="67"/>
  <c r="AD974" i="67"/>
  <c r="AE974" i="67"/>
  <c r="AF974" i="67"/>
  <c r="AG974" i="67"/>
  <c r="AH974" i="67"/>
  <c r="AI974" i="67"/>
  <c r="AJ974" i="67"/>
  <c r="AK974" i="67"/>
  <c r="AL974" i="67"/>
  <c r="AM974" i="67"/>
  <c r="AN974" i="67"/>
  <c r="AO974" i="67"/>
  <c r="AP974" i="67"/>
  <c r="AQ974" i="67"/>
  <c r="AR974" i="67"/>
  <c r="AS974" i="67"/>
  <c r="AT974" i="67"/>
  <c r="AU974" i="67"/>
  <c r="AV974" i="67"/>
  <c r="AW974" i="67"/>
  <c r="AX974" i="67"/>
  <c r="AY974" i="67"/>
  <c r="AZ974" i="67"/>
  <c r="BA974" i="67"/>
  <c r="BB974" i="67"/>
  <c r="BC974" i="67"/>
  <c r="BD974" i="67"/>
  <c r="BE974" i="67"/>
  <c r="BF974" i="67"/>
  <c r="BG974" i="67"/>
  <c r="BH974" i="67"/>
  <c r="BI974" i="67"/>
  <c r="BJ974" i="67"/>
  <c r="BK974" i="67"/>
  <c r="BL974" i="67"/>
  <c r="BM974" i="67"/>
  <c r="BN974" i="67"/>
  <c r="BO974" i="67"/>
  <c r="BP974" i="67"/>
  <c r="BQ974" i="67"/>
  <c r="BR974" i="67"/>
  <c r="BS974" i="67"/>
  <c r="BT974" i="67"/>
  <c r="BU974" i="67"/>
  <c r="BV974" i="67"/>
  <c r="BW974" i="67"/>
  <c r="BX974" i="67"/>
  <c r="BY974" i="67"/>
  <c r="BZ974" i="67"/>
  <c r="CA974" i="67"/>
  <c r="CB974" i="67"/>
  <c r="CC974" i="67"/>
  <c r="CD974" i="67"/>
  <c r="CE974" i="67"/>
  <c r="CF974" i="67"/>
  <c r="CG974" i="67"/>
  <c r="CH974" i="67"/>
  <c r="CI974" i="67"/>
  <c r="CJ974" i="67"/>
  <c r="CK974" i="67"/>
  <c r="CL974" i="67"/>
  <c r="CM974" i="67"/>
  <c r="CN974" i="67"/>
  <c r="CO974" i="67"/>
  <c r="CP974" i="67"/>
  <c r="CQ974" i="67"/>
  <c r="CR974" i="67"/>
  <c r="CS974" i="67"/>
  <c r="CT974" i="67"/>
  <c r="CU974" i="67"/>
  <c r="CV974" i="67"/>
  <c r="CW974" i="67"/>
  <c r="CX974" i="67"/>
  <c r="CY974" i="67"/>
  <c r="CZ974" i="67"/>
  <c r="DA974" i="67"/>
  <c r="DB974" i="67"/>
  <c r="DC974" i="67"/>
  <c r="DD974" i="67"/>
  <c r="DE974" i="67"/>
  <c r="DF974" i="67"/>
  <c r="DG974" i="67"/>
  <c r="DH974" i="67"/>
  <c r="DI974" i="67"/>
  <c r="DJ974" i="67"/>
  <c r="DK974" i="67"/>
  <c r="DL974" i="67"/>
  <c r="DM974" i="67"/>
  <c r="DN974" i="67"/>
  <c r="DO974" i="67"/>
  <c r="DP974" i="67"/>
  <c r="DQ974" i="67"/>
  <c r="DR974" i="67"/>
  <c r="DS974" i="67"/>
  <c r="DT974" i="67"/>
  <c r="DU974" i="67"/>
  <c r="DV974" i="67"/>
  <c r="DW974" i="67"/>
  <c r="DX974" i="67"/>
  <c r="DY974" i="67"/>
  <c r="DZ974" i="67"/>
  <c r="EA974" i="67"/>
  <c r="EB974" i="67"/>
  <c r="EC974" i="67"/>
  <c r="ED974" i="67"/>
  <c r="EE974" i="67"/>
  <c r="EF974" i="67"/>
  <c r="EG974" i="67"/>
  <c r="EH974" i="67"/>
  <c r="EI974" i="67"/>
  <c r="EJ974" i="67"/>
  <c r="EK974" i="67"/>
  <c r="A975" i="67"/>
  <c r="B975" i="67"/>
  <c r="C975" i="67"/>
  <c r="D975" i="67"/>
  <c r="E975" i="67"/>
  <c r="F975" i="67"/>
  <c r="G975" i="67"/>
  <c r="H975" i="67"/>
  <c r="I975" i="67"/>
  <c r="J975" i="67"/>
  <c r="K975" i="67"/>
  <c r="L975" i="67"/>
  <c r="M975" i="67"/>
  <c r="N975" i="67"/>
  <c r="O975" i="67"/>
  <c r="P975" i="67"/>
  <c r="Q975" i="67"/>
  <c r="R975" i="67"/>
  <c r="S975" i="67"/>
  <c r="T975" i="67"/>
  <c r="U975" i="67"/>
  <c r="V975" i="67"/>
  <c r="W975" i="67"/>
  <c r="X975" i="67"/>
  <c r="Y975" i="67"/>
  <c r="Z975" i="67"/>
  <c r="AA975" i="67"/>
  <c r="AB975" i="67"/>
  <c r="AC975" i="67"/>
  <c r="AD975" i="67"/>
  <c r="AE975" i="67"/>
  <c r="AF975" i="67"/>
  <c r="AG975" i="67"/>
  <c r="AH975" i="67"/>
  <c r="AI975" i="67"/>
  <c r="AJ975" i="67"/>
  <c r="AK975" i="67"/>
  <c r="AL975" i="67"/>
  <c r="AM975" i="67"/>
  <c r="AN975" i="67"/>
  <c r="AO975" i="67"/>
  <c r="AP975" i="67"/>
  <c r="AQ975" i="67"/>
  <c r="AR975" i="67"/>
  <c r="AS975" i="67"/>
  <c r="AT975" i="67"/>
  <c r="AU975" i="67"/>
  <c r="AV975" i="67"/>
  <c r="AW975" i="67"/>
  <c r="AX975" i="67"/>
  <c r="AY975" i="67"/>
  <c r="AZ975" i="67"/>
  <c r="BA975" i="67"/>
  <c r="BB975" i="67"/>
  <c r="BC975" i="67"/>
  <c r="BD975" i="67"/>
  <c r="BE975" i="67"/>
  <c r="BF975" i="67"/>
  <c r="BG975" i="67"/>
  <c r="BH975" i="67"/>
  <c r="BI975" i="67"/>
  <c r="BJ975" i="67"/>
  <c r="BK975" i="67"/>
  <c r="BL975" i="67"/>
  <c r="BM975" i="67"/>
  <c r="BN975" i="67"/>
  <c r="BO975" i="67"/>
  <c r="BP975" i="67"/>
  <c r="BQ975" i="67"/>
  <c r="BR975" i="67"/>
  <c r="BS975" i="67"/>
  <c r="BT975" i="67"/>
  <c r="BU975" i="67"/>
  <c r="BV975" i="67"/>
  <c r="BW975" i="67"/>
  <c r="BX975" i="67"/>
  <c r="BY975" i="67"/>
  <c r="BZ975" i="67"/>
  <c r="CA975" i="67"/>
  <c r="CB975" i="67"/>
  <c r="CC975" i="67"/>
  <c r="CD975" i="67"/>
  <c r="CE975" i="67"/>
  <c r="CF975" i="67"/>
  <c r="CG975" i="67"/>
  <c r="CH975" i="67"/>
  <c r="CI975" i="67"/>
  <c r="CJ975" i="67"/>
  <c r="CK975" i="67"/>
  <c r="CL975" i="67"/>
  <c r="CM975" i="67"/>
  <c r="CN975" i="67"/>
  <c r="CO975" i="67"/>
  <c r="CP975" i="67"/>
  <c r="CQ975" i="67"/>
  <c r="CR975" i="67"/>
  <c r="CS975" i="67"/>
  <c r="CT975" i="67"/>
  <c r="CU975" i="67"/>
  <c r="CV975" i="67"/>
  <c r="CW975" i="67"/>
  <c r="CX975" i="67"/>
  <c r="CY975" i="67"/>
  <c r="CZ975" i="67"/>
  <c r="DA975" i="67"/>
  <c r="DB975" i="67"/>
  <c r="DC975" i="67"/>
  <c r="DD975" i="67"/>
  <c r="DE975" i="67"/>
  <c r="DF975" i="67"/>
  <c r="DG975" i="67"/>
  <c r="DH975" i="67"/>
  <c r="DI975" i="67"/>
  <c r="DJ975" i="67"/>
  <c r="DK975" i="67"/>
  <c r="DL975" i="67"/>
  <c r="DM975" i="67"/>
  <c r="DN975" i="67"/>
  <c r="DO975" i="67"/>
  <c r="DP975" i="67"/>
  <c r="DQ975" i="67"/>
  <c r="DR975" i="67"/>
  <c r="DS975" i="67"/>
  <c r="DT975" i="67"/>
  <c r="DU975" i="67"/>
  <c r="DV975" i="67"/>
  <c r="DW975" i="67"/>
  <c r="DX975" i="67"/>
  <c r="DY975" i="67"/>
  <c r="DZ975" i="67"/>
  <c r="EA975" i="67"/>
  <c r="EB975" i="67"/>
  <c r="EK975" i="67"/>
  <c r="A976" i="67"/>
  <c r="B976" i="67"/>
  <c r="C976" i="67"/>
  <c r="D976" i="67"/>
  <c r="E976" i="67"/>
  <c r="F976" i="67"/>
  <c r="G976" i="67"/>
  <c r="H976" i="67"/>
  <c r="I976" i="67"/>
  <c r="J976" i="67"/>
  <c r="K976" i="67"/>
  <c r="L976" i="67"/>
  <c r="M976" i="67"/>
  <c r="N976" i="67"/>
  <c r="O976" i="67"/>
  <c r="P976" i="67"/>
  <c r="Q976" i="67"/>
  <c r="R976" i="67"/>
  <c r="S976" i="67"/>
  <c r="T976" i="67"/>
  <c r="U976" i="67"/>
  <c r="V976" i="67"/>
  <c r="W976" i="67"/>
  <c r="X976" i="67"/>
  <c r="Y976" i="67"/>
  <c r="Z976" i="67"/>
  <c r="AA976" i="67"/>
  <c r="AB976" i="67"/>
  <c r="AC976" i="67"/>
  <c r="AD976" i="67"/>
  <c r="AE976" i="67"/>
  <c r="AF976" i="67"/>
  <c r="AG976" i="67"/>
  <c r="AH976" i="67"/>
  <c r="AI976" i="67"/>
  <c r="AJ976" i="67"/>
  <c r="AK976" i="67"/>
  <c r="AL976" i="67"/>
  <c r="AM976" i="67"/>
  <c r="AN976" i="67"/>
  <c r="AO976" i="67"/>
  <c r="AP976" i="67"/>
  <c r="AQ976" i="67"/>
  <c r="AR976" i="67"/>
  <c r="AS976" i="67"/>
  <c r="AT976" i="67"/>
  <c r="AU976" i="67"/>
  <c r="AV976" i="67"/>
  <c r="AW976" i="67"/>
  <c r="AX976" i="67"/>
  <c r="AY976" i="67"/>
  <c r="AZ976" i="67"/>
  <c r="BA976" i="67"/>
  <c r="BB976" i="67"/>
  <c r="BC976" i="67"/>
  <c r="BD976" i="67"/>
  <c r="BE976" i="67"/>
  <c r="BF976" i="67"/>
  <c r="BG976" i="67"/>
  <c r="BH976" i="67"/>
  <c r="BI976" i="67"/>
  <c r="BJ976" i="67"/>
  <c r="BK976" i="67"/>
  <c r="BL976" i="67"/>
  <c r="BM976" i="67"/>
  <c r="BN976" i="67"/>
  <c r="BO976" i="67"/>
  <c r="BP976" i="67"/>
  <c r="BQ976" i="67"/>
  <c r="BR976" i="67"/>
  <c r="BS976" i="67"/>
  <c r="BT976" i="67"/>
  <c r="BU976" i="67"/>
  <c r="BV976" i="67"/>
  <c r="BW976" i="67"/>
  <c r="BX976" i="67"/>
  <c r="BY976" i="67"/>
  <c r="BZ976" i="67"/>
  <c r="CA976" i="67"/>
  <c r="CB976" i="67"/>
  <c r="CC976" i="67"/>
  <c r="CD976" i="67"/>
  <c r="CE976" i="67"/>
  <c r="CF976" i="67"/>
  <c r="CG976" i="67"/>
  <c r="CH976" i="67"/>
  <c r="CI976" i="67"/>
  <c r="CJ976" i="67"/>
  <c r="CK976" i="67"/>
  <c r="CL976" i="67"/>
  <c r="CM976" i="67"/>
  <c r="CN976" i="67"/>
  <c r="CO976" i="67"/>
  <c r="CP976" i="67"/>
  <c r="CQ976" i="67"/>
  <c r="CR976" i="67"/>
  <c r="CS976" i="67"/>
  <c r="CT976" i="67"/>
  <c r="CU976" i="67"/>
  <c r="CV976" i="67"/>
  <c r="CW976" i="67"/>
  <c r="CX976" i="67"/>
  <c r="CY976" i="67"/>
  <c r="CZ976" i="67"/>
  <c r="DA976" i="67"/>
  <c r="DB976" i="67"/>
  <c r="DC976" i="67"/>
  <c r="DD976" i="67"/>
  <c r="DE976" i="67"/>
  <c r="DF976" i="67"/>
  <c r="DG976" i="67"/>
  <c r="DH976" i="67"/>
  <c r="DI976" i="67"/>
  <c r="DJ976" i="67"/>
  <c r="DK976" i="67"/>
  <c r="DL976" i="67"/>
  <c r="DM976" i="67"/>
  <c r="DN976" i="67"/>
  <c r="DO976" i="67"/>
  <c r="DP976" i="67"/>
  <c r="DQ976" i="67"/>
  <c r="DR976" i="67"/>
  <c r="DS976" i="67"/>
  <c r="DT976" i="67"/>
  <c r="DU976" i="67"/>
  <c r="DV976" i="67"/>
  <c r="DW976" i="67"/>
  <c r="DX976" i="67"/>
  <c r="DY976" i="67"/>
  <c r="DZ976" i="67"/>
  <c r="EA976" i="67"/>
  <c r="EB976" i="67"/>
  <c r="EK976" i="67"/>
  <c r="A977" i="67"/>
  <c r="B977" i="67"/>
  <c r="C977" i="67"/>
  <c r="D977" i="67"/>
  <c r="E977" i="67"/>
  <c r="F977" i="67"/>
  <c r="G977" i="67"/>
  <c r="H977" i="67"/>
  <c r="I977" i="67"/>
  <c r="J977" i="67"/>
  <c r="K977" i="67"/>
  <c r="L977" i="67"/>
  <c r="M977" i="67"/>
  <c r="N977" i="67"/>
  <c r="O977" i="67"/>
  <c r="P977" i="67"/>
  <c r="Q977" i="67"/>
  <c r="R977" i="67"/>
  <c r="S977" i="67"/>
  <c r="T977" i="67"/>
  <c r="U977" i="67"/>
  <c r="V977" i="67"/>
  <c r="W977" i="67"/>
  <c r="X977" i="67"/>
  <c r="Y977" i="67"/>
  <c r="Z977" i="67"/>
  <c r="AA977" i="67"/>
  <c r="AB977" i="67"/>
  <c r="AC977" i="67"/>
  <c r="AD977" i="67"/>
  <c r="AE977" i="67"/>
  <c r="AF977" i="67"/>
  <c r="AG977" i="67"/>
  <c r="AH977" i="67"/>
  <c r="AI977" i="67"/>
  <c r="AJ977" i="67"/>
  <c r="AK977" i="67"/>
  <c r="AL977" i="67"/>
  <c r="AM977" i="67"/>
  <c r="AN977" i="67"/>
  <c r="AO977" i="67"/>
  <c r="AP977" i="67"/>
  <c r="AQ977" i="67"/>
  <c r="AR977" i="67"/>
  <c r="AS977" i="67"/>
  <c r="AT977" i="67"/>
  <c r="AU977" i="67"/>
  <c r="AV977" i="67"/>
  <c r="AW977" i="67"/>
  <c r="AX977" i="67"/>
  <c r="AY977" i="67"/>
  <c r="AZ977" i="67"/>
  <c r="BA977" i="67"/>
  <c r="BB977" i="67"/>
  <c r="BC977" i="67"/>
  <c r="BD977" i="67"/>
  <c r="BE977" i="67"/>
  <c r="BF977" i="67"/>
  <c r="BG977" i="67"/>
  <c r="BH977" i="67"/>
  <c r="BI977" i="67"/>
  <c r="BJ977" i="67"/>
  <c r="BK977" i="67"/>
  <c r="BL977" i="67"/>
  <c r="BM977" i="67"/>
  <c r="BN977" i="67"/>
  <c r="BO977" i="67"/>
  <c r="BP977" i="67"/>
  <c r="BQ977" i="67"/>
  <c r="BR977" i="67"/>
  <c r="BS977" i="67"/>
  <c r="BT977" i="67"/>
  <c r="BU977" i="67"/>
  <c r="BV977" i="67"/>
  <c r="BW977" i="67"/>
  <c r="BX977" i="67"/>
  <c r="BY977" i="67"/>
  <c r="BZ977" i="67"/>
  <c r="CA977" i="67"/>
  <c r="CB977" i="67"/>
  <c r="CC977" i="67"/>
  <c r="CD977" i="67"/>
  <c r="CE977" i="67"/>
  <c r="CF977" i="67"/>
  <c r="CG977" i="67"/>
  <c r="CH977" i="67"/>
  <c r="CI977" i="67"/>
  <c r="CJ977" i="67"/>
  <c r="CK977" i="67"/>
  <c r="CL977" i="67"/>
  <c r="CM977" i="67"/>
  <c r="CN977" i="67"/>
  <c r="CO977" i="67"/>
  <c r="CP977" i="67"/>
  <c r="CQ977" i="67"/>
  <c r="CR977" i="67"/>
  <c r="CS977" i="67"/>
  <c r="CT977" i="67"/>
  <c r="CU977" i="67"/>
  <c r="CV977" i="67"/>
  <c r="CW977" i="67"/>
  <c r="CX977" i="67"/>
  <c r="CY977" i="67"/>
  <c r="CZ977" i="67"/>
  <c r="DA977" i="67"/>
  <c r="DB977" i="67"/>
  <c r="DC977" i="67"/>
  <c r="DD977" i="67"/>
  <c r="DE977" i="67"/>
  <c r="DF977" i="67"/>
  <c r="DG977" i="67"/>
  <c r="DH977" i="67"/>
  <c r="DI977" i="67"/>
  <c r="DJ977" i="67"/>
  <c r="DK977" i="67"/>
  <c r="DL977" i="67"/>
  <c r="DM977" i="67"/>
  <c r="DN977" i="67"/>
  <c r="DO977" i="67"/>
  <c r="DP977" i="67"/>
  <c r="DQ977" i="67"/>
  <c r="DR977" i="67"/>
  <c r="DS977" i="67"/>
  <c r="DT977" i="67"/>
  <c r="DU977" i="67"/>
  <c r="DV977" i="67"/>
  <c r="DW977" i="67"/>
  <c r="DX977" i="67"/>
  <c r="DY977" i="67"/>
  <c r="DZ977" i="67"/>
  <c r="EA977" i="67"/>
  <c r="EB977" i="67"/>
  <c r="EC977" i="67"/>
  <c r="ED977" i="67"/>
  <c r="EE977" i="67"/>
  <c r="EF977" i="67"/>
  <c r="EG977" i="67"/>
  <c r="EH977" i="67"/>
  <c r="EI977" i="67"/>
  <c r="EJ977" i="67"/>
  <c r="EK977" i="67"/>
  <c r="A978" i="67"/>
  <c r="B978" i="67"/>
  <c r="C978" i="67"/>
  <c r="D978" i="67"/>
  <c r="E978" i="67"/>
  <c r="F978" i="67"/>
  <c r="G978" i="67"/>
  <c r="H978" i="67"/>
  <c r="I978" i="67"/>
  <c r="J978" i="67"/>
  <c r="K978" i="67"/>
  <c r="L978" i="67"/>
  <c r="M978" i="67"/>
  <c r="N978" i="67"/>
  <c r="O978" i="67"/>
  <c r="P978" i="67"/>
  <c r="Q978" i="67"/>
  <c r="R978" i="67"/>
  <c r="S978" i="67"/>
  <c r="T978" i="67"/>
  <c r="U978" i="67"/>
  <c r="V978" i="67"/>
  <c r="W978" i="67"/>
  <c r="X978" i="67"/>
  <c r="Y978" i="67"/>
  <c r="Z978" i="67"/>
  <c r="AA978" i="67"/>
  <c r="AB978" i="67"/>
  <c r="AC978" i="67"/>
  <c r="AD978" i="67"/>
  <c r="AE978" i="67"/>
  <c r="AF978" i="67"/>
  <c r="AG978" i="67"/>
  <c r="AH978" i="67"/>
  <c r="AI978" i="67"/>
  <c r="AJ978" i="67"/>
  <c r="AK978" i="67"/>
  <c r="AL978" i="67"/>
  <c r="AM978" i="67"/>
  <c r="AN978" i="67"/>
  <c r="AO978" i="67"/>
  <c r="AP978" i="67"/>
  <c r="AQ978" i="67"/>
  <c r="AR978" i="67"/>
  <c r="AS978" i="67"/>
  <c r="AT978" i="67"/>
  <c r="AU978" i="67"/>
  <c r="AV978" i="67"/>
  <c r="AW978" i="67"/>
  <c r="AX978" i="67"/>
  <c r="AY978" i="67"/>
  <c r="AZ978" i="67"/>
  <c r="BA978" i="67"/>
  <c r="BB978" i="67"/>
  <c r="BC978" i="67"/>
  <c r="BD978" i="67"/>
  <c r="BE978" i="67"/>
  <c r="BF978" i="67"/>
  <c r="BG978" i="67"/>
  <c r="BH978" i="67"/>
  <c r="BI978" i="67"/>
  <c r="BJ978" i="67"/>
  <c r="BK978" i="67"/>
  <c r="BL978" i="67"/>
  <c r="BM978" i="67"/>
  <c r="BN978" i="67"/>
  <c r="BO978" i="67"/>
  <c r="BP978" i="67"/>
  <c r="BQ978" i="67"/>
  <c r="BW978" i="67"/>
  <c r="CA978" i="67"/>
  <c r="CB978" i="67"/>
  <c r="CC978" i="67"/>
  <c r="CD978" i="67"/>
  <c r="CE978" i="67"/>
  <c r="CF978" i="67"/>
  <c r="CG978" i="67"/>
  <c r="CH978" i="67"/>
  <c r="CI978" i="67"/>
  <c r="CJ978" i="67"/>
  <c r="CK978" i="67"/>
  <c r="CL978" i="67"/>
  <c r="CM978" i="67"/>
  <c r="CN978" i="67"/>
  <c r="CO978" i="67"/>
  <c r="CP978" i="67"/>
  <c r="CQ978" i="67"/>
  <c r="CR978" i="67"/>
  <c r="CS978" i="67"/>
  <c r="CT978" i="67"/>
  <c r="CU978" i="67"/>
  <c r="CV978" i="67"/>
  <c r="CW978" i="67"/>
  <c r="CX978" i="67"/>
  <c r="CY978" i="67"/>
  <c r="CZ978" i="67"/>
  <c r="DA978" i="67"/>
  <c r="DB978" i="67"/>
  <c r="DC978" i="67"/>
  <c r="DD978" i="67"/>
  <c r="DE978" i="67"/>
  <c r="DF978" i="67"/>
  <c r="DG978" i="67"/>
  <c r="DH978" i="67"/>
  <c r="DI978" i="67"/>
  <c r="DJ978" i="67"/>
  <c r="DK978" i="67"/>
  <c r="DL978" i="67"/>
  <c r="DM978" i="67"/>
  <c r="DN978" i="67"/>
  <c r="DO978" i="67"/>
  <c r="DP978" i="67"/>
  <c r="DQ978" i="67"/>
  <c r="DR978" i="67"/>
  <c r="DS978" i="67"/>
  <c r="DT978" i="67"/>
  <c r="DU978" i="67"/>
  <c r="DV978" i="67"/>
  <c r="DW978" i="67"/>
  <c r="DX978" i="67"/>
  <c r="DY978" i="67"/>
  <c r="EC978" i="67"/>
  <c r="ED978" i="67"/>
  <c r="EE978" i="67"/>
  <c r="EF978" i="67"/>
  <c r="EG978" i="67"/>
  <c r="EH978" i="67"/>
  <c r="EI978" i="67"/>
  <c r="EJ978" i="67"/>
  <c r="EK978" i="67"/>
  <c r="A979" i="67"/>
  <c r="B979" i="67"/>
  <c r="C979" i="67"/>
  <c r="D979" i="67"/>
  <c r="E979" i="67"/>
  <c r="F979" i="67"/>
  <c r="G979" i="67"/>
  <c r="H979" i="67"/>
  <c r="I979" i="67"/>
  <c r="J979" i="67"/>
  <c r="K979" i="67"/>
  <c r="L979" i="67"/>
  <c r="M979" i="67"/>
  <c r="N979" i="67"/>
  <c r="O979" i="67"/>
  <c r="P979" i="67"/>
  <c r="Q979" i="67"/>
  <c r="R979" i="67"/>
  <c r="S979" i="67"/>
  <c r="T979" i="67"/>
  <c r="U979" i="67"/>
  <c r="V979" i="67"/>
  <c r="W979" i="67"/>
  <c r="X979" i="67"/>
  <c r="Y979" i="67"/>
  <c r="Z979" i="67"/>
  <c r="AA979" i="67"/>
  <c r="AB979" i="67"/>
  <c r="AC979" i="67"/>
  <c r="AD979" i="67"/>
  <c r="AE979" i="67"/>
  <c r="AF979" i="67"/>
  <c r="AG979" i="67"/>
  <c r="AH979" i="67"/>
  <c r="AI979" i="67"/>
  <c r="AJ979" i="67"/>
  <c r="AK979" i="67"/>
  <c r="AL979" i="67"/>
  <c r="AM979" i="67"/>
  <c r="AN979" i="67"/>
  <c r="AO979" i="67"/>
  <c r="AP979" i="67"/>
  <c r="AQ979" i="67"/>
  <c r="AR979" i="67"/>
  <c r="AS979" i="67"/>
  <c r="AT979" i="67"/>
  <c r="AU979" i="67"/>
  <c r="AV979" i="67"/>
  <c r="AW979" i="67"/>
  <c r="AX979" i="67"/>
  <c r="AY979" i="67"/>
  <c r="AZ979" i="67"/>
  <c r="BA979" i="67"/>
  <c r="BB979" i="67"/>
  <c r="BC979" i="67"/>
  <c r="BD979" i="67"/>
  <c r="BE979" i="67"/>
  <c r="BF979" i="67"/>
  <c r="BG979" i="67"/>
  <c r="BH979" i="67"/>
  <c r="BI979" i="67"/>
  <c r="BJ979" i="67"/>
  <c r="BK979" i="67"/>
  <c r="BL979" i="67"/>
  <c r="BM979" i="67"/>
  <c r="BN979" i="67"/>
  <c r="BO979" i="67"/>
  <c r="BP979" i="67"/>
  <c r="BQ979" i="67"/>
  <c r="BR979" i="67"/>
  <c r="BS979" i="67"/>
  <c r="BT979" i="67"/>
  <c r="BU979" i="67"/>
  <c r="CC979" i="67"/>
  <c r="CD979" i="67"/>
  <c r="CE979" i="67"/>
  <c r="CF979" i="67"/>
  <c r="CG979" i="67"/>
  <c r="CH979" i="67"/>
  <c r="CI979" i="67"/>
  <c r="CJ979" i="67"/>
  <c r="CK979" i="67"/>
  <c r="CL979" i="67"/>
  <c r="CM979" i="67"/>
  <c r="CN979" i="67"/>
  <c r="CO979" i="67"/>
  <c r="CP979" i="67"/>
  <c r="CQ979" i="67"/>
  <c r="CR979" i="67"/>
  <c r="CS979" i="67"/>
  <c r="CT979" i="67"/>
  <c r="CU979" i="67"/>
  <c r="CV979" i="67"/>
  <c r="CW979" i="67"/>
  <c r="CX979" i="67"/>
  <c r="CY979" i="67"/>
  <c r="CZ979" i="67"/>
  <c r="DA979" i="67"/>
  <c r="DB979" i="67"/>
  <c r="DC979" i="67"/>
  <c r="DD979" i="67"/>
  <c r="DE979" i="67"/>
  <c r="DF979" i="67"/>
  <c r="DG979" i="67"/>
  <c r="DH979" i="67"/>
  <c r="DI979" i="67"/>
  <c r="DJ979" i="67"/>
  <c r="DK979" i="67"/>
  <c r="DL979" i="67"/>
  <c r="DM979" i="67"/>
  <c r="DN979" i="67"/>
  <c r="DO979" i="67"/>
  <c r="DP979" i="67"/>
  <c r="DQ979" i="67"/>
  <c r="DR979" i="67"/>
  <c r="DS979" i="67"/>
  <c r="DT979" i="67"/>
  <c r="DU979" i="67"/>
  <c r="DV979" i="67"/>
  <c r="DW979" i="67"/>
  <c r="DX979" i="67"/>
  <c r="DY979" i="67"/>
  <c r="DZ979" i="67"/>
  <c r="EC979" i="67"/>
  <c r="ED979" i="67"/>
  <c r="EE979" i="67"/>
  <c r="EF979" i="67"/>
  <c r="EG979" i="67"/>
  <c r="EH979" i="67"/>
  <c r="EI979" i="67"/>
  <c r="EJ979" i="67"/>
  <c r="EK979" i="67"/>
  <c r="A980" i="67"/>
  <c r="B980" i="67"/>
  <c r="C980" i="67"/>
  <c r="D980" i="67"/>
  <c r="E980" i="67"/>
  <c r="F980" i="67"/>
  <c r="G980" i="67"/>
  <c r="H980" i="67"/>
  <c r="I980" i="67"/>
  <c r="J980" i="67"/>
  <c r="K980" i="67"/>
  <c r="L980" i="67"/>
  <c r="M980" i="67"/>
  <c r="N980" i="67"/>
  <c r="O980" i="67"/>
  <c r="P980" i="67"/>
  <c r="Q980" i="67"/>
  <c r="R980" i="67"/>
  <c r="S980" i="67"/>
  <c r="T980" i="67"/>
  <c r="U980" i="67"/>
  <c r="V980" i="67"/>
  <c r="W980" i="67"/>
  <c r="X980" i="67"/>
  <c r="Y980" i="67"/>
  <c r="Z980" i="67"/>
  <c r="AA980" i="67"/>
  <c r="AB980" i="67"/>
  <c r="AC980" i="67"/>
  <c r="AD980" i="67"/>
  <c r="AE980" i="67"/>
  <c r="AF980" i="67"/>
  <c r="AG980" i="67"/>
  <c r="AH980" i="67"/>
  <c r="AI980" i="67"/>
  <c r="AJ980" i="67"/>
  <c r="AK980" i="67"/>
  <c r="AL980" i="67"/>
  <c r="AM980" i="67"/>
  <c r="AN980" i="67"/>
  <c r="AO980" i="67"/>
  <c r="AP980" i="67"/>
  <c r="AQ980" i="67"/>
  <c r="AR980" i="67"/>
  <c r="AS980" i="67"/>
  <c r="AT980" i="67"/>
  <c r="AU980" i="67"/>
  <c r="AV980" i="67"/>
  <c r="AW980" i="67"/>
  <c r="AX980" i="67"/>
  <c r="AY980" i="67"/>
  <c r="AZ980" i="67"/>
  <c r="BA980" i="67"/>
  <c r="BB980" i="67"/>
  <c r="BC980" i="67"/>
  <c r="BD980" i="67"/>
  <c r="BE980" i="67"/>
  <c r="BF980" i="67"/>
  <c r="BG980" i="67"/>
  <c r="BH980" i="67"/>
  <c r="BI980" i="67"/>
  <c r="BJ980" i="67"/>
  <c r="BK980" i="67"/>
  <c r="BL980" i="67"/>
  <c r="BM980" i="67"/>
  <c r="BN980" i="67"/>
  <c r="BO980" i="67"/>
  <c r="BP980" i="67"/>
  <c r="BQ980" i="67"/>
  <c r="BR980" i="67"/>
  <c r="BS980" i="67"/>
  <c r="BT980" i="67"/>
  <c r="BU980" i="67"/>
  <c r="BV980" i="67"/>
  <c r="BX980" i="67"/>
  <c r="BZ980" i="67"/>
  <c r="CD980" i="67"/>
  <c r="CE980" i="67"/>
  <c r="CF980" i="67"/>
  <c r="CG980" i="67"/>
  <c r="CH980" i="67"/>
  <c r="CI980" i="67"/>
  <c r="CJ980" i="67"/>
  <c r="CK980" i="67"/>
  <c r="CL980" i="67"/>
  <c r="CM980" i="67"/>
  <c r="CN980" i="67"/>
  <c r="CO980" i="67"/>
  <c r="CP980" i="67"/>
  <c r="CQ980" i="67"/>
  <c r="CR980" i="67"/>
  <c r="CS980" i="67"/>
  <c r="CT980" i="67"/>
  <c r="CU980" i="67"/>
  <c r="CV980" i="67"/>
  <c r="CW980" i="67"/>
  <c r="CX980" i="67"/>
  <c r="CY980" i="67"/>
  <c r="CZ980" i="67"/>
  <c r="DA980" i="67"/>
  <c r="DB980" i="67"/>
  <c r="DC980" i="67"/>
  <c r="DD980" i="67"/>
  <c r="DE980" i="67"/>
  <c r="DF980" i="67"/>
  <c r="DG980" i="67"/>
  <c r="DH980" i="67"/>
  <c r="DI980" i="67"/>
  <c r="DJ980" i="67"/>
  <c r="DK980" i="67"/>
  <c r="DL980" i="67"/>
  <c r="DM980" i="67"/>
  <c r="DN980" i="67"/>
  <c r="DO980" i="67"/>
  <c r="DP980" i="67"/>
  <c r="DQ980" i="67"/>
  <c r="DR980" i="67"/>
  <c r="DS980" i="67"/>
  <c r="DT980" i="67"/>
  <c r="DU980" i="67"/>
  <c r="DV980" i="67"/>
  <c r="DW980" i="67"/>
  <c r="DX980" i="67"/>
  <c r="DY980" i="67"/>
  <c r="DZ980" i="67"/>
  <c r="EC980" i="67"/>
  <c r="ED980" i="67"/>
  <c r="EE980" i="67"/>
  <c r="EF980" i="67"/>
  <c r="EG980" i="67"/>
  <c r="EH980" i="67"/>
  <c r="EI980" i="67"/>
  <c r="EJ980" i="67"/>
  <c r="EK980" i="67"/>
  <c r="A981" i="67"/>
  <c r="B981" i="67"/>
  <c r="C981" i="67"/>
  <c r="D981" i="67"/>
  <c r="E981" i="67"/>
  <c r="F981" i="67"/>
  <c r="G981" i="67"/>
  <c r="H981" i="67"/>
  <c r="I981" i="67"/>
  <c r="J981" i="67"/>
  <c r="K981" i="67"/>
  <c r="L981" i="67"/>
  <c r="M981" i="67"/>
  <c r="N981" i="67"/>
  <c r="O981" i="67"/>
  <c r="P981" i="67"/>
  <c r="Q981" i="67"/>
  <c r="R981" i="67"/>
  <c r="S981" i="67"/>
  <c r="T981" i="67"/>
  <c r="U981" i="67"/>
  <c r="V981" i="67"/>
  <c r="W981" i="67"/>
  <c r="X981" i="67"/>
  <c r="Y981" i="67"/>
  <c r="Z981" i="67"/>
  <c r="AA981" i="67"/>
  <c r="AB981" i="67"/>
  <c r="AC981" i="67"/>
  <c r="AD981" i="67"/>
  <c r="AE981" i="67"/>
  <c r="AF981" i="67"/>
  <c r="AG981" i="67"/>
  <c r="AH981" i="67"/>
  <c r="AI981" i="67"/>
  <c r="AJ981" i="67"/>
  <c r="AK981" i="67"/>
  <c r="AL981" i="67"/>
  <c r="AM981" i="67"/>
  <c r="AN981" i="67"/>
  <c r="AO981" i="67"/>
  <c r="AP981" i="67"/>
  <c r="AQ981" i="67"/>
  <c r="AR981" i="67"/>
  <c r="AS981" i="67"/>
  <c r="AT981" i="67"/>
  <c r="AU981" i="67"/>
  <c r="AV981" i="67"/>
  <c r="AW981" i="67"/>
  <c r="AX981" i="67"/>
  <c r="AY981" i="67"/>
  <c r="AZ981" i="67"/>
  <c r="BA981" i="67"/>
  <c r="BB981" i="67"/>
  <c r="BC981" i="67"/>
  <c r="BD981" i="67"/>
  <c r="BE981" i="67"/>
  <c r="BF981" i="67"/>
  <c r="BG981" i="67"/>
  <c r="BH981" i="67"/>
  <c r="BI981" i="67"/>
  <c r="BJ981" i="67"/>
  <c r="BK981" i="67"/>
  <c r="BL981" i="67"/>
  <c r="BM981" i="67"/>
  <c r="BN981" i="67"/>
  <c r="BO981" i="67"/>
  <c r="BP981" i="67"/>
  <c r="BQ981" i="67"/>
  <c r="CD981" i="67"/>
  <c r="CE981" i="67"/>
  <c r="CF981" i="67"/>
  <c r="CG981" i="67"/>
  <c r="CH981" i="67"/>
  <c r="CI981" i="67"/>
  <c r="CJ981" i="67"/>
  <c r="CK981" i="67"/>
  <c r="CL981" i="67"/>
  <c r="CM981" i="67"/>
  <c r="CN981" i="67"/>
  <c r="CO981" i="67"/>
  <c r="CP981" i="67"/>
  <c r="CQ981" i="67"/>
  <c r="CR981" i="67"/>
  <c r="CS981" i="67"/>
  <c r="CT981" i="67"/>
  <c r="CU981" i="67"/>
  <c r="CV981" i="67"/>
  <c r="CW981" i="67"/>
  <c r="CX981" i="67"/>
  <c r="CY981" i="67"/>
  <c r="CZ981" i="67"/>
  <c r="DA981" i="67"/>
  <c r="DB981" i="67"/>
  <c r="DC981" i="67"/>
  <c r="DD981" i="67"/>
  <c r="DE981" i="67"/>
  <c r="DF981" i="67"/>
  <c r="DG981" i="67"/>
  <c r="DH981" i="67"/>
  <c r="DI981" i="67"/>
  <c r="DJ981" i="67"/>
  <c r="DK981" i="67"/>
  <c r="DL981" i="67"/>
  <c r="DM981" i="67"/>
  <c r="DN981" i="67"/>
  <c r="DO981" i="67"/>
  <c r="DP981" i="67"/>
  <c r="DQ981" i="67"/>
  <c r="DR981" i="67"/>
  <c r="DS981" i="67"/>
  <c r="DT981" i="67"/>
  <c r="DU981" i="67"/>
  <c r="DV981" i="67"/>
  <c r="DW981" i="67"/>
  <c r="DX981" i="67"/>
  <c r="DY981" i="67"/>
  <c r="EC981" i="67"/>
  <c r="ED981" i="67"/>
  <c r="EE981" i="67"/>
  <c r="EF981" i="67"/>
  <c r="EG981" i="67"/>
  <c r="EH981" i="67"/>
  <c r="EI981" i="67"/>
  <c r="EJ981" i="67"/>
  <c r="EK981" i="67"/>
  <c r="A982" i="67"/>
  <c r="B982" i="67"/>
  <c r="C982" i="67"/>
  <c r="D982" i="67"/>
  <c r="E982" i="67"/>
  <c r="F982" i="67"/>
  <c r="G982" i="67"/>
  <c r="H982" i="67"/>
  <c r="I982" i="67"/>
  <c r="J982" i="67"/>
  <c r="K982" i="67"/>
  <c r="L982" i="67"/>
  <c r="M982" i="67"/>
  <c r="N982" i="67"/>
  <c r="O982" i="67"/>
  <c r="P982" i="67"/>
  <c r="Q982" i="67"/>
  <c r="R982" i="67"/>
  <c r="S982" i="67"/>
  <c r="T982" i="67"/>
  <c r="U982" i="67"/>
  <c r="V982" i="67"/>
  <c r="W982" i="67"/>
  <c r="X982" i="67"/>
  <c r="Y982" i="67"/>
  <c r="Z982" i="67"/>
  <c r="AA982" i="67"/>
  <c r="AB982" i="67"/>
  <c r="AC982" i="67"/>
  <c r="AD982" i="67"/>
  <c r="AE982" i="67"/>
  <c r="AF982" i="67"/>
  <c r="AG982" i="67"/>
  <c r="AH982" i="67"/>
  <c r="AI982" i="67"/>
  <c r="AJ982" i="67"/>
  <c r="AK982" i="67"/>
  <c r="AL982" i="67"/>
  <c r="AM982" i="67"/>
  <c r="AN982" i="67"/>
  <c r="AO982" i="67"/>
  <c r="AP982" i="67"/>
  <c r="AQ982" i="67"/>
  <c r="AR982" i="67"/>
  <c r="AS982" i="67"/>
  <c r="AT982" i="67"/>
  <c r="AU982" i="67"/>
  <c r="AV982" i="67"/>
  <c r="AW982" i="67"/>
  <c r="AX982" i="67"/>
  <c r="AY982" i="67"/>
  <c r="AZ982" i="67"/>
  <c r="BA982" i="67"/>
  <c r="BB982" i="67"/>
  <c r="BC982" i="67"/>
  <c r="BD982" i="67"/>
  <c r="BE982" i="67"/>
  <c r="BF982" i="67"/>
  <c r="BG982" i="67"/>
  <c r="BH982" i="67"/>
  <c r="BI982" i="67"/>
  <c r="BJ982" i="67"/>
  <c r="BK982" i="67"/>
  <c r="BL982" i="67"/>
  <c r="BM982" i="67"/>
  <c r="BN982" i="67"/>
  <c r="BO982" i="67"/>
  <c r="BP982" i="67"/>
  <c r="BQ982" i="67"/>
  <c r="BR982" i="67"/>
  <c r="BS982" i="67"/>
  <c r="BT982" i="67"/>
  <c r="BU982" i="67"/>
  <c r="BV982" i="67"/>
  <c r="BW982" i="67"/>
  <c r="BX982" i="67"/>
  <c r="BY982" i="67"/>
  <c r="BZ982" i="67"/>
  <c r="CA982" i="67"/>
  <c r="CB982" i="67"/>
  <c r="CC982" i="67"/>
  <c r="CD982" i="67"/>
  <c r="CE982" i="67"/>
  <c r="CF982" i="67"/>
  <c r="CG982" i="67"/>
  <c r="CH982" i="67"/>
  <c r="CI982" i="67"/>
  <c r="CJ982" i="67"/>
  <c r="CK982" i="67"/>
  <c r="CL982" i="67"/>
  <c r="CM982" i="67"/>
  <c r="CN982" i="67"/>
  <c r="CO982" i="67"/>
  <c r="CP982" i="67"/>
  <c r="CQ982" i="67"/>
  <c r="CR982" i="67"/>
  <c r="CS982" i="67"/>
  <c r="CT982" i="67"/>
  <c r="CU982" i="67"/>
  <c r="CV982" i="67"/>
  <c r="CW982" i="67"/>
  <c r="CX982" i="67"/>
  <c r="CY982" i="67"/>
  <c r="CZ982" i="67"/>
  <c r="DA982" i="67"/>
  <c r="DB982" i="67"/>
  <c r="DC982" i="67"/>
  <c r="DD982" i="67"/>
  <c r="DE982" i="67"/>
  <c r="DF982" i="67"/>
  <c r="DG982" i="67"/>
  <c r="DH982" i="67"/>
  <c r="DI982" i="67"/>
  <c r="DJ982" i="67"/>
  <c r="DK982" i="67"/>
  <c r="DL982" i="67"/>
  <c r="DM982" i="67"/>
  <c r="DN982" i="67"/>
  <c r="DO982" i="67"/>
  <c r="DP982" i="67"/>
  <c r="DQ982" i="67"/>
  <c r="DR982" i="67"/>
  <c r="DS982" i="67"/>
  <c r="DT982" i="67"/>
  <c r="DU982" i="67"/>
  <c r="DV982" i="67"/>
  <c r="DW982" i="67"/>
  <c r="DX982" i="67"/>
  <c r="DY982" i="67"/>
  <c r="DZ982" i="67"/>
  <c r="EA982" i="67"/>
  <c r="EB982" i="67"/>
  <c r="EC982" i="67"/>
  <c r="ED982" i="67"/>
  <c r="EE982" i="67"/>
  <c r="EF982" i="67"/>
  <c r="EG982" i="67"/>
  <c r="EH982" i="67"/>
  <c r="EI982" i="67"/>
  <c r="EJ982" i="67"/>
  <c r="EK982" i="67"/>
  <c r="A983" i="67"/>
  <c r="B983" i="67"/>
  <c r="C983" i="67"/>
  <c r="D983" i="67"/>
  <c r="E983" i="67"/>
  <c r="F983" i="67"/>
  <c r="G983" i="67"/>
  <c r="H983" i="67"/>
  <c r="I983" i="67"/>
  <c r="J983" i="67"/>
  <c r="K983" i="67"/>
  <c r="L983" i="67"/>
  <c r="M983" i="67"/>
  <c r="N983" i="67"/>
  <c r="O983" i="67"/>
  <c r="P983" i="67"/>
  <c r="Q983" i="67"/>
  <c r="R983" i="67"/>
  <c r="S983" i="67"/>
  <c r="T983" i="67"/>
  <c r="U983" i="67"/>
  <c r="V983" i="67"/>
  <c r="W983" i="67"/>
  <c r="X983" i="67"/>
  <c r="Y983" i="67"/>
  <c r="Z983" i="67"/>
  <c r="AA983" i="67"/>
  <c r="AB983" i="67"/>
  <c r="AC983" i="67"/>
  <c r="AD983" i="67"/>
  <c r="AE983" i="67"/>
  <c r="AF983" i="67"/>
  <c r="AG983" i="67"/>
  <c r="AH983" i="67"/>
  <c r="AI983" i="67"/>
  <c r="AJ983" i="67"/>
  <c r="AK983" i="67"/>
  <c r="AL983" i="67"/>
  <c r="AM983" i="67"/>
  <c r="AN983" i="67"/>
  <c r="AO983" i="67"/>
  <c r="AP983" i="67"/>
  <c r="AQ983" i="67"/>
  <c r="AR983" i="67"/>
  <c r="AS983" i="67"/>
  <c r="AT983" i="67"/>
  <c r="AU983" i="67"/>
  <c r="AV983" i="67"/>
  <c r="AW983" i="67"/>
  <c r="AX983" i="67"/>
  <c r="AY983" i="67"/>
  <c r="AZ983" i="67"/>
  <c r="BA983" i="67"/>
  <c r="BB983" i="67"/>
  <c r="BC983" i="67"/>
  <c r="BD983" i="67"/>
  <c r="BE983" i="67"/>
  <c r="BF983" i="67"/>
  <c r="BG983" i="67"/>
  <c r="BH983" i="67"/>
  <c r="BI983" i="67"/>
  <c r="BJ983" i="67"/>
  <c r="BK983" i="67"/>
  <c r="BL983" i="67"/>
  <c r="BM983" i="67"/>
  <c r="BN983" i="67"/>
  <c r="BO983" i="67"/>
  <c r="BP983" i="67"/>
  <c r="BQ983" i="67"/>
  <c r="BR983" i="67"/>
  <c r="BS983" i="67"/>
  <c r="BT983" i="67"/>
  <c r="BU983" i="67"/>
  <c r="BV983" i="67"/>
  <c r="BW983" i="67"/>
  <c r="BX983" i="67"/>
  <c r="BY983" i="67"/>
  <c r="BZ983" i="67"/>
  <c r="CA983" i="67"/>
  <c r="CB983" i="67"/>
  <c r="CC983" i="67"/>
  <c r="CD983" i="67"/>
  <c r="CE983" i="67"/>
  <c r="CF983" i="67"/>
  <c r="CG983" i="67"/>
  <c r="CH983" i="67"/>
  <c r="CI983" i="67"/>
  <c r="CJ983" i="67"/>
  <c r="CK983" i="67"/>
  <c r="CL983" i="67"/>
  <c r="CM983" i="67"/>
  <c r="CN983" i="67"/>
  <c r="CO983" i="67"/>
  <c r="CP983" i="67"/>
  <c r="CQ983" i="67"/>
  <c r="CR983" i="67"/>
  <c r="CS983" i="67"/>
  <c r="CT983" i="67"/>
  <c r="CU983" i="67"/>
  <c r="CV983" i="67"/>
  <c r="CW983" i="67"/>
  <c r="CX983" i="67"/>
  <c r="CY983" i="67"/>
  <c r="CZ983" i="67"/>
  <c r="DA983" i="67"/>
  <c r="DB983" i="67"/>
  <c r="DC983" i="67"/>
  <c r="DD983" i="67"/>
  <c r="DE983" i="67"/>
  <c r="DF983" i="67"/>
  <c r="DG983" i="67"/>
  <c r="DH983" i="67"/>
  <c r="DI983" i="67"/>
  <c r="DJ983" i="67"/>
  <c r="DK983" i="67"/>
  <c r="DL983" i="67"/>
  <c r="DM983" i="67"/>
  <c r="DN983" i="67"/>
  <c r="DO983" i="67"/>
  <c r="DP983" i="67"/>
  <c r="DQ983" i="67"/>
  <c r="DR983" i="67"/>
  <c r="DS983" i="67"/>
  <c r="DT983" i="67"/>
  <c r="DU983" i="67"/>
  <c r="DV983" i="67"/>
  <c r="DW983" i="67"/>
  <c r="DX983" i="67"/>
  <c r="DY983" i="67"/>
  <c r="EC983" i="67"/>
  <c r="ED983" i="67"/>
  <c r="EE983" i="67"/>
  <c r="EF983" i="67"/>
  <c r="EG983" i="67"/>
  <c r="EH983" i="67"/>
  <c r="EI983" i="67"/>
  <c r="EJ983" i="67"/>
  <c r="EK983" i="67"/>
  <c r="A936" i="67"/>
  <c r="B936" i="67"/>
  <c r="C936" i="67"/>
  <c r="D936" i="67"/>
  <c r="E936" i="67"/>
  <c r="F936" i="67"/>
  <c r="G936" i="67"/>
  <c r="H936" i="67"/>
  <c r="I936" i="67"/>
  <c r="J936" i="67"/>
  <c r="K936" i="67"/>
  <c r="L936" i="67"/>
  <c r="M936" i="67"/>
  <c r="N936" i="67"/>
  <c r="O936" i="67"/>
  <c r="P936" i="67"/>
  <c r="Q936" i="67"/>
  <c r="R936" i="67"/>
  <c r="S936" i="67"/>
  <c r="T936" i="67"/>
  <c r="U936" i="67"/>
  <c r="V936" i="67"/>
  <c r="W936" i="67"/>
  <c r="X936" i="67"/>
  <c r="Y936" i="67"/>
  <c r="Z936" i="67"/>
  <c r="AA936" i="67"/>
  <c r="AB936" i="67"/>
  <c r="AC936" i="67"/>
  <c r="AD936" i="67"/>
  <c r="AE936" i="67"/>
  <c r="AF936" i="67"/>
  <c r="AG936" i="67"/>
  <c r="AH936" i="67"/>
  <c r="AI936" i="67"/>
  <c r="AJ936" i="67"/>
  <c r="AK936" i="67"/>
  <c r="AL936" i="67"/>
  <c r="AM936" i="67"/>
  <c r="AN936" i="67"/>
  <c r="AO936" i="67"/>
  <c r="AP936" i="67"/>
  <c r="AQ936" i="67"/>
  <c r="AR936" i="67"/>
  <c r="AS936" i="67"/>
  <c r="AT936" i="67"/>
  <c r="AU936" i="67"/>
  <c r="AV936" i="67"/>
  <c r="AW936" i="67"/>
  <c r="AX936" i="67"/>
  <c r="AY936" i="67"/>
  <c r="AZ936" i="67"/>
  <c r="BA936" i="67"/>
  <c r="BB936" i="67"/>
  <c r="BC936" i="67"/>
  <c r="BD936" i="67"/>
  <c r="BE936" i="67"/>
  <c r="BF936" i="67"/>
  <c r="BG936" i="67"/>
  <c r="BH936" i="67"/>
  <c r="BI936" i="67"/>
  <c r="BJ936" i="67"/>
  <c r="BK936" i="67"/>
  <c r="BL936" i="67"/>
  <c r="BM936" i="67"/>
  <c r="BN936" i="67"/>
  <c r="BO936" i="67"/>
  <c r="BP936" i="67"/>
  <c r="BQ936" i="67"/>
  <c r="CE936" i="67"/>
  <c r="CF936" i="67"/>
  <c r="CG936" i="67"/>
  <c r="CH936" i="67"/>
  <c r="CI936" i="67"/>
  <c r="CJ936" i="67"/>
  <c r="CK936" i="67"/>
  <c r="CL936" i="67"/>
  <c r="CM936" i="67"/>
  <c r="CN936" i="67"/>
  <c r="CO936" i="67"/>
  <c r="CP936" i="67"/>
  <c r="CQ936" i="67"/>
  <c r="CR936" i="67"/>
  <c r="CS936" i="67"/>
  <c r="CT936" i="67"/>
  <c r="CU936" i="67"/>
  <c r="CV936" i="67"/>
  <c r="CW936" i="67"/>
  <c r="CX936" i="67"/>
  <c r="CY936" i="67"/>
  <c r="CZ936" i="67"/>
  <c r="DA936" i="67"/>
  <c r="DB936" i="67"/>
  <c r="DC936" i="67"/>
  <c r="DD936" i="67"/>
  <c r="DE936" i="67"/>
  <c r="DF936" i="67"/>
  <c r="DG936" i="67"/>
  <c r="DH936" i="67"/>
  <c r="DI936" i="67"/>
  <c r="DJ936" i="67"/>
  <c r="DK936" i="67"/>
  <c r="DL936" i="67"/>
  <c r="DM936" i="67"/>
  <c r="DN936" i="67"/>
  <c r="DO936" i="67"/>
  <c r="DP936" i="67"/>
  <c r="DQ936" i="67"/>
  <c r="DR936" i="67"/>
  <c r="DS936" i="67"/>
  <c r="DT936" i="67"/>
  <c r="DU936" i="67"/>
  <c r="DV936" i="67"/>
  <c r="DW936" i="67"/>
  <c r="DX936" i="67"/>
  <c r="DY936" i="67"/>
  <c r="EK936" i="67"/>
  <c r="A937" i="67"/>
  <c r="B937" i="67"/>
  <c r="C937" i="67"/>
  <c r="D937" i="67"/>
  <c r="E937" i="67"/>
  <c r="F937" i="67"/>
  <c r="G937" i="67"/>
  <c r="H937" i="67"/>
  <c r="I937" i="67"/>
  <c r="J937" i="67"/>
  <c r="K937" i="67"/>
  <c r="L937" i="67"/>
  <c r="M937" i="67"/>
  <c r="N937" i="67"/>
  <c r="O937" i="67"/>
  <c r="P937" i="67"/>
  <c r="Q937" i="67"/>
  <c r="R937" i="67"/>
  <c r="S937" i="67"/>
  <c r="T937" i="67"/>
  <c r="U937" i="67"/>
  <c r="V937" i="67"/>
  <c r="W937" i="67"/>
  <c r="X937" i="67"/>
  <c r="Y937" i="67"/>
  <c r="Z937" i="67"/>
  <c r="AA937" i="67"/>
  <c r="AB937" i="67"/>
  <c r="AC937" i="67"/>
  <c r="AD937" i="67"/>
  <c r="AE937" i="67"/>
  <c r="AF937" i="67"/>
  <c r="AG937" i="67"/>
  <c r="AH937" i="67"/>
  <c r="AI937" i="67"/>
  <c r="AJ937" i="67"/>
  <c r="AK937" i="67"/>
  <c r="AL937" i="67"/>
  <c r="AM937" i="67"/>
  <c r="AN937" i="67"/>
  <c r="AO937" i="67"/>
  <c r="AP937" i="67"/>
  <c r="AQ937" i="67"/>
  <c r="AR937" i="67"/>
  <c r="AS937" i="67"/>
  <c r="AT937" i="67"/>
  <c r="AU937" i="67"/>
  <c r="AV937" i="67"/>
  <c r="AW937" i="67"/>
  <c r="AX937" i="67"/>
  <c r="AY937" i="67"/>
  <c r="AZ937" i="67"/>
  <c r="BA937" i="67"/>
  <c r="BB937" i="67"/>
  <c r="BC937" i="67"/>
  <c r="BD937" i="67"/>
  <c r="BE937" i="67"/>
  <c r="BF937" i="67"/>
  <c r="BG937" i="67"/>
  <c r="BH937" i="67"/>
  <c r="BI937" i="67"/>
  <c r="BJ937" i="67"/>
  <c r="BK937" i="67"/>
  <c r="BL937" i="67"/>
  <c r="BM937" i="67"/>
  <c r="BN937" i="67"/>
  <c r="BO937" i="67"/>
  <c r="BP937" i="67"/>
  <c r="BQ937" i="67"/>
  <c r="BR937" i="67"/>
  <c r="BS937" i="67"/>
  <c r="BT937" i="67"/>
  <c r="BU937" i="67"/>
  <c r="BV937" i="67"/>
  <c r="BW937" i="67"/>
  <c r="BX937" i="67"/>
  <c r="BY937" i="67"/>
  <c r="BZ937" i="67"/>
  <c r="CA937" i="67"/>
  <c r="CB937" i="67"/>
  <c r="CC937" i="67"/>
  <c r="CD937" i="67"/>
  <c r="CE937" i="67"/>
  <c r="CF937" i="67"/>
  <c r="CG937" i="67"/>
  <c r="CH937" i="67"/>
  <c r="CI937" i="67"/>
  <c r="CJ937" i="67"/>
  <c r="CK937" i="67"/>
  <c r="CL937" i="67"/>
  <c r="CM937" i="67"/>
  <c r="CN937" i="67"/>
  <c r="CO937" i="67"/>
  <c r="CP937" i="67"/>
  <c r="CQ937" i="67"/>
  <c r="CR937" i="67"/>
  <c r="CS937" i="67"/>
  <c r="CT937" i="67"/>
  <c r="CU937" i="67"/>
  <c r="CV937" i="67"/>
  <c r="CW937" i="67"/>
  <c r="CX937" i="67"/>
  <c r="CY937" i="67"/>
  <c r="CZ937" i="67"/>
  <c r="DA937" i="67"/>
  <c r="DB937" i="67"/>
  <c r="DC937" i="67"/>
  <c r="DD937" i="67"/>
  <c r="DE937" i="67"/>
  <c r="DF937" i="67"/>
  <c r="DG937" i="67"/>
  <c r="DH937" i="67"/>
  <c r="DI937" i="67"/>
  <c r="DJ937" i="67"/>
  <c r="DK937" i="67"/>
  <c r="DL937" i="67"/>
  <c r="DM937" i="67"/>
  <c r="DN937" i="67"/>
  <c r="DO937" i="67"/>
  <c r="DP937" i="67"/>
  <c r="DQ937" i="67"/>
  <c r="DR937" i="67"/>
  <c r="DS937" i="67"/>
  <c r="DT937" i="67"/>
  <c r="DU937" i="67"/>
  <c r="DV937" i="67"/>
  <c r="DW937" i="67"/>
  <c r="DX937" i="67"/>
  <c r="DY937" i="67"/>
  <c r="DZ937" i="67"/>
  <c r="EK937" i="67"/>
  <c r="A938" i="67"/>
  <c r="B938" i="67"/>
  <c r="C938" i="67"/>
  <c r="D938" i="67"/>
  <c r="E938" i="67"/>
  <c r="F938" i="67"/>
  <c r="G938" i="67"/>
  <c r="H938" i="67"/>
  <c r="I938" i="67"/>
  <c r="J938" i="67"/>
  <c r="K938" i="67"/>
  <c r="L938" i="67"/>
  <c r="M938" i="67"/>
  <c r="N938" i="67"/>
  <c r="O938" i="67"/>
  <c r="P938" i="67"/>
  <c r="Q938" i="67"/>
  <c r="R938" i="67"/>
  <c r="S938" i="67"/>
  <c r="T938" i="67"/>
  <c r="U938" i="67"/>
  <c r="V938" i="67"/>
  <c r="W938" i="67"/>
  <c r="X938" i="67"/>
  <c r="Y938" i="67"/>
  <c r="Z938" i="67"/>
  <c r="AA938" i="67"/>
  <c r="AB938" i="67"/>
  <c r="AC938" i="67"/>
  <c r="AD938" i="67"/>
  <c r="AE938" i="67"/>
  <c r="AF938" i="67"/>
  <c r="AG938" i="67"/>
  <c r="AH938" i="67"/>
  <c r="AI938" i="67"/>
  <c r="AJ938" i="67"/>
  <c r="AK938" i="67"/>
  <c r="AL938" i="67"/>
  <c r="AM938" i="67"/>
  <c r="AN938" i="67"/>
  <c r="AO938" i="67"/>
  <c r="AP938" i="67"/>
  <c r="AQ938" i="67"/>
  <c r="AR938" i="67"/>
  <c r="AS938" i="67"/>
  <c r="AT938" i="67"/>
  <c r="AU938" i="67"/>
  <c r="AV938" i="67"/>
  <c r="AW938" i="67"/>
  <c r="AX938" i="67"/>
  <c r="AY938" i="67"/>
  <c r="AZ938" i="67"/>
  <c r="BA938" i="67"/>
  <c r="BB938" i="67"/>
  <c r="BC938" i="67"/>
  <c r="BD938" i="67"/>
  <c r="BE938" i="67"/>
  <c r="BF938" i="67"/>
  <c r="BG938" i="67"/>
  <c r="BH938" i="67"/>
  <c r="BI938" i="67"/>
  <c r="BJ938" i="67"/>
  <c r="BK938" i="67"/>
  <c r="BL938" i="67"/>
  <c r="BM938" i="67"/>
  <c r="BN938" i="67"/>
  <c r="BO938" i="67"/>
  <c r="BP938" i="67"/>
  <c r="BQ938" i="67"/>
  <c r="BR938" i="67"/>
  <c r="BS938" i="67"/>
  <c r="BT938" i="67"/>
  <c r="BU938" i="67"/>
  <c r="CH938" i="67"/>
  <c r="CI938" i="67"/>
  <c r="CJ938" i="67"/>
  <c r="CK938" i="67"/>
  <c r="CL938" i="67"/>
  <c r="CM938" i="67"/>
  <c r="CN938" i="67"/>
  <c r="CO938" i="67"/>
  <c r="CP938" i="67"/>
  <c r="CQ938" i="67"/>
  <c r="CR938" i="67"/>
  <c r="CS938" i="67"/>
  <c r="CT938" i="67"/>
  <c r="CU938" i="67"/>
  <c r="CV938" i="67"/>
  <c r="CW938" i="67"/>
  <c r="CX938" i="67"/>
  <c r="CY938" i="67"/>
  <c r="CZ938" i="67"/>
  <c r="DA938" i="67"/>
  <c r="DB938" i="67"/>
  <c r="DC938" i="67"/>
  <c r="DD938" i="67"/>
  <c r="DE938" i="67"/>
  <c r="DF938" i="67"/>
  <c r="DG938" i="67"/>
  <c r="DH938" i="67"/>
  <c r="DI938" i="67"/>
  <c r="DJ938" i="67"/>
  <c r="DK938" i="67"/>
  <c r="DL938" i="67"/>
  <c r="DM938" i="67"/>
  <c r="DN938" i="67"/>
  <c r="DO938" i="67"/>
  <c r="DP938" i="67"/>
  <c r="DQ938" i="67"/>
  <c r="DR938" i="67"/>
  <c r="DS938" i="67"/>
  <c r="DT938" i="67"/>
  <c r="DU938" i="67"/>
  <c r="DV938" i="67"/>
  <c r="DW938" i="67"/>
  <c r="DX938" i="67"/>
  <c r="DY938" i="67"/>
  <c r="DZ938" i="67"/>
  <c r="EK938" i="67"/>
  <c r="A939" i="67"/>
  <c r="B939" i="67"/>
  <c r="C939" i="67"/>
  <c r="D939" i="67"/>
  <c r="E939" i="67"/>
  <c r="F939" i="67"/>
  <c r="G939" i="67"/>
  <c r="H939" i="67"/>
  <c r="I939" i="67"/>
  <c r="J939" i="67"/>
  <c r="K939" i="67"/>
  <c r="L939" i="67"/>
  <c r="M939" i="67"/>
  <c r="N939" i="67"/>
  <c r="O939" i="67"/>
  <c r="P939" i="67"/>
  <c r="Q939" i="67"/>
  <c r="R939" i="67"/>
  <c r="S939" i="67"/>
  <c r="T939" i="67"/>
  <c r="U939" i="67"/>
  <c r="V939" i="67"/>
  <c r="W939" i="67"/>
  <c r="X939" i="67"/>
  <c r="Y939" i="67"/>
  <c r="Z939" i="67"/>
  <c r="AA939" i="67"/>
  <c r="AB939" i="67"/>
  <c r="AC939" i="67"/>
  <c r="AD939" i="67"/>
  <c r="AE939" i="67"/>
  <c r="AF939" i="67"/>
  <c r="AG939" i="67"/>
  <c r="AH939" i="67"/>
  <c r="AI939" i="67"/>
  <c r="AJ939" i="67"/>
  <c r="AK939" i="67"/>
  <c r="AL939" i="67"/>
  <c r="AM939" i="67"/>
  <c r="AN939" i="67"/>
  <c r="AO939" i="67"/>
  <c r="AP939" i="67"/>
  <c r="AQ939" i="67"/>
  <c r="AR939" i="67"/>
  <c r="AS939" i="67"/>
  <c r="AT939" i="67"/>
  <c r="AU939" i="67"/>
  <c r="AV939" i="67"/>
  <c r="AW939" i="67"/>
  <c r="AX939" i="67"/>
  <c r="AY939" i="67"/>
  <c r="AZ939" i="67"/>
  <c r="BA939" i="67"/>
  <c r="BB939" i="67"/>
  <c r="BC939" i="67"/>
  <c r="BD939" i="67"/>
  <c r="BE939" i="67"/>
  <c r="BF939" i="67"/>
  <c r="BG939" i="67"/>
  <c r="BH939" i="67"/>
  <c r="BI939" i="67"/>
  <c r="BJ939" i="67"/>
  <c r="BK939" i="67"/>
  <c r="BL939" i="67"/>
  <c r="BM939" i="67"/>
  <c r="BN939" i="67"/>
  <c r="BO939" i="67"/>
  <c r="BP939" i="67"/>
  <c r="BQ939" i="67"/>
  <c r="BR939" i="67"/>
  <c r="BS939" i="67"/>
  <c r="BT939" i="67"/>
  <c r="BU939" i="67"/>
  <c r="BV939" i="67"/>
  <c r="BW939" i="67"/>
  <c r="BX939" i="67"/>
  <c r="BY939" i="67"/>
  <c r="BZ939" i="67"/>
  <c r="CA939" i="67"/>
  <c r="CB939" i="67"/>
  <c r="CC939" i="67"/>
  <c r="CD939" i="67"/>
  <c r="CE939" i="67"/>
  <c r="CF939" i="67"/>
  <c r="CG939" i="67"/>
  <c r="CH939" i="67"/>
  <c r="CI939" i="67"/>
  <c r="CJ939" i="67"/>
  <c r="CK939" i="67"/>
  <c r="CL939" i="67"/>
  <c r="CM939" i="67"/>
  <c r="CN939" i="67"/>
  <c r="CO939" i="67"/>
  <c r="CP939" i="67"/>
  <c r="CQ939" i="67"/>
  <c r="CR939" i="67"/>
  <c r="CS939" i="67"/>
  <c r="CT939" i="67"/>
  <c r="CU939" i="67"/>
  <c r="CV939" i="67"/>
  <c r="CW939" i="67"/>
  <c r="CX939" i="67"/>
  <c r="CY939" i="67"/>
  <c r="CZ939" i="67"/>
  <c r="DA939" i="67"/>
  <c r="DB939" i="67"/>
  <c r="DC939" i="67"/>
  <c r="DD939" i="67"/>
  <c r="DE939" i="67"/>
  <c r="DF939" i="67"/>
  <c r="DG939" i="67"/>
  <c r="DH939" i="67"/>
  <c r="DI939" i="67"/>
  <c r="DJ939" i="67"/>
  <c r="DK939" i="67"/>
  <c r="DL939" i="67"/>
  <c r="DM939" i="67"/>
  <c r="DN939" i="67"/>
  <c r="DO939" i="67"/>
  <c r="DP939" i="67"/>
  <c r="DQ939" i="67"/>
  <c r="DR939" i="67"/>
  <c r="DS939" i="67"/>
  <c r="DT939" i="67"/>
  <c r="DU939" i="67"/>
  <c r="DV939" i="67"/>
  <c r="DW939" i="67"/>
  <c r="DX939" i="67"/>
  <c r="DY939" i="67"/>
  <c r="DZ939" i="67"/>
  <c r="EA939" i="67"/>
  <c r="EB939" i="67"/>
  <c r="EC939" i="67"/>
  <c r="ED939" i="67"/>
  <c r="EE939" i="67"/>
  <c r="EF939" i="67"/>
  <c r="EG939" i="67"/>
  <c r="EH939" i="67"/>
  <c r="EI939" i="67"/>
  <c r="EJ939" i="67"/>
  <c r="EK939" i="67"/>
  <c r="A940" i="67"/>
  <c r="B940" i="67"/>
  <c r="C940" i="67"/>
  <c r="D940" i="67"/>
  <c r="E940" i="67"/>
  <c r="F940" i="67"/>
  <c r="G940" i="67"/>
  <c r="H940" i="67"/>
  <c r="I940" i="67"/>
  <c r="J940" i="67"/>
  <c r="K940" i="67"/>
  <c r="L940" i="67"/>
  <c r="M940" i="67"/>
  <c r="N940" i="67"/>
  <c r="O940" i="67"/>
  <c r="P940" i="67"/>
  <c r="Q940" i="67"/>
  <c r="R940" i="67"/>
  <c r="S940" i="67"/>
  <c r="T940" i="67"/>
  <c r="U940" i="67"/>
  <c r="V940" i="67"/>
  <c r="W940" i="67"/>
  <c r="X940" i="67"/>
  <c r="Y940" i="67"/>
  <c r="Z940" i="67"/>
  <c r="AA940" i="67"/>
  <c r="AB940" i="67"/>
  <c r="AC940" i="67"/>
  <c r="AD940" i="67"/>
  <c r="AE940" i="67"/>
  <c r="AF940" i="67"/>
  <c r="AG940" i="67"/>
  <c r="AH940" i="67"/>
  <c r="AI940" i="67"/>
  <c r="AJ940" i="67"/>
  <c r="AK940" i="67"/>
  <c r="AL940" i="67"/>
  <c r="AM940" i="67"/>
  <c r="AN940" i="67"/>
  <c r="AO940" i="67"/>
  <c r="AP940" i="67"/>
  <c r="AQ940" i="67"/>
  <c r="AR940" i="67"/>
  <c r="AS940" i="67"/>
  <c r="AT940" i="67"/>
  <c r="AU940" i="67"/>
  <c r="AV940" i="67"/>
  <c r="AW940" i="67"/>
  <c r="AX940" i="67"/>
  <c r="AY940" i="67"/>
  <c r="AZ940" i="67"/>
  <c r="BA940" i="67"/>
  <c r="BB940" i="67"/>
  <c r="BC940" i="67"/>
  <c r="BD940" i="67"/>
  <c r="BE940" i="67"/>
  <c r="BF940" i="67"/>
  <c r="BG940" i="67"/>
  <c r="BH940" i="67"/>
  <c r="BI940" i="67"/>
  <c r="BJ940" i="67"/>
  <c r="BK940" i="67"/>
  <c r="BL940" i="67"/>
  <c r="BM940" i="67"/>
  <c r="BN940" i="67"/>
  <c r="BO940" i="67"/>
  <c r="BP940" i="67"/>
  <c r="BQ940" i="67"/>
  <c r="BR940" i="67"/>
  <c r="BS940" i="67"/>
  <c r="BT940" i="67"/>
  <c r="BU940" i="67"/>
  <c r="BV940" i="67"/>
  <c r="BW940" i="67"/>
  <c r="BX940" i="67"/>
  <c r="BY940" i="67"/>
  <c r="BZ940" i="67"/>
  <c r="CA940" i="67"/>
  <c r="CH940" i="67"/>
  <c r="CI940" i="67"/>
  <c r="CJ940" i="67"/>
  <c r="CK940" i="67"/>
  <c r="CL940" i="67"/>
  <c r="CM940" i="67"/>
  <c r="CN940" i="67"/>
  <c r="CO940" i="67"/>
  <c r="CP940" i="67"/>
  <c r="CQ940" i="67"/>
  <c r="CR940" i="67"/>
  <c r="CS940" i="67"/>
  <c r="CT940" i="67"/>
  <c r="CU940" i="67"/>
  <c r="CV940" i="67"/>
  <c r="CW940" i="67"/>
  <c r="CX940" i="67"/>
  <c r="CY940" i="67"/>
  <c r="CZ940" i="67"/>
  <c r="DA940" i="67"/>
  <c r="DB940" i="67"/>
  <c r="DC940" i="67"/>
  <c r="DD940" i="67"/>
  <c r="DE940" i="67"/>
  <c r="DF940" i="67"/>
  <c r="DG940" i="67"/>
  <c r="DH940" i="67"/>
  <c r="DI940" i="67"/>
  <c r="DJ940" i="67"/>
  <c r="DK940" i="67"/>
  <c r="DL940" i="67"/>
  <c r="DM940" i="67"/>
  <c r="DN940" i="67"/>
  <c r="DO940" i="67"/>
  <c r="DP940" i="67"/>
  <c r="DQ940" i="67"/>
  <c r="DR940" i="67"/>
  <c r="DS940" i="67"/>
  <c r="DT940" i="67"/>
  <c r="DU940" i="67"/>
  <c r="DV940" i="67"/>
  <c r="DW940" i="67"/>
  <c r="DX940" i="67"/>
  <c r="DY940" i="67"/>
  <c r="DZ940" i="67"/>
  <c r="EA940" i="67"/>
  <c r="EK940" i="67"/>
  <c r="A941" i="67"/>
  <c r="B941" i="67"/>
  <c r="C941" i="67"/>
  <c r="D941" i="67"/>
  <c r="E941" i="67"/>
  <c r="F941" i="67"/>
  <c r="G941" i="67"/>
  <c r="H941" i="67"/>
  <c r="I941" i="67"/>
  <c r="J941" i="67"/>
  <c r="K941" i="67"/>
  <c r="L941" i="67"/>
  <c r="M941" i="67"/>
  <c r="N941" i="67"/>
  <c r="O941" i="67"/>
  <c r="P941" i="67"/>
  <c r="Q941" i="67"/>
  <c r="R941" i="67"/>
  <c r="S941" i="67"/>
  <c r="T941" i="67"/>
  <c r="U941" i="67"/>
  <c r="V941" i="67"/>
  <c r="W941" i="67"/>
  <c r="X941" i="67"/>
  <c r="Y941" i="67"/>
  <c r="Z941" i="67"/>
  <c r="AA941" i="67"/>
  <c r="AB941" i="67"/>
  <c r="AC941" i="67"/>
  <c r="AD941" i="67"/>
  <c r="AE941" i="67"/>
  <c r="AF941" i="67"/>
  <c r="AG941" i="67"/>
  <c r="AH941" i="67"/>
  <c r="AI941" i="67"/>
  <c r="AJ941" i="67"/>
  <c r="AK941" i="67"/>
  <c r="AL941" i="67"/>
  <c r="AM941" i="67"/>
  <c r="AN941" i="67"/>
  <c r="AO941" i="67"/>
  <c r="AP941" i="67"/>
  <c r="AQ941" i="67"/>
  <c r="AR941" i="67"/>
  <c r="AS941" i="67"/>
  <c r="AT941" i="67"/>
  <c r="AU941" i="67"/>
  <c r="AV941" i="67"/>
  <c r="AW941" i="67"/>
  <c r="AX941" i="67"/>
  <c r="AY941" i="67"/>
  <c r="AZ941" i="67"/>
  <c r="BA941" i="67"/>
  <c r="BB941" i="67"/>
  <c r="BC941" i="67"/>
  <c r="BD941" i="67"/>
  <c r="BE941" i="67"/>
  <c r="BF941" i="67"/>
  <c r="BG941" i="67"/>
  <c r="BH941" i="67"/>
  <c r="BI941" i="67"/>
  <c r="BJ941" i="67"/>
  <c r="BK941" i="67"/>
  <c r="BL941" i="67"/>
  <c r="BM941" i="67"/>
  <c r="BN941" i="67"/>
  <c r="BO941" i="67"/>
  <c r="BP941" i="67"/>
  <c r="BQ941" i="67"/>
  <c r="BR941" i="67"/>
  <c r="BS941" i="67"/>
  <c r="BT941" i="67"/>
  <c r="BU941" i="67"/>
  <c r="BV941" i="67"/>
  <c r="BW941" i="67"/>
  <c r="BX941" i="67"/>
  <c r="BY941" i="67"/>
  <c r="BZ941" i="67"/>
  <c r="CA941" i="67"/>
  <c r="CB941" i="67"/>
  <c r="CC941" i="67"/>
  <c r="CD941" i="67"/>
  <c r="CE941" i="67"/>
  <c r="CH941" i="67"/>
  <c r="CI941" i="67"/>
  <c r="CJ941" i="67"/>
  <c r="CK941" i="67"/>
  <c r="CL941" i="67"/>
  <c r="CM941" i="67"/>
  <c r="CN941" i="67"/>
  <c r="CO941" i="67"/>
  <c r="CP941" i="67"/>
  <c r="CQ941" i="67"/>
  <c r="CR941" i="67"/>
  <c r="CS941" i="67"/>
  <c r="CT941" i="67"/>
  <c r="CU941" i="67"/>
  <c r="CV941" i="67"/>
  <c r="CW941" i="67"/>
  <c r="CX941" i="67"/>
  <c r="CY941" i="67"/>
  <c r="CZ941" i="67"/>
  <c r="DA941" i="67"/>
  <c r="DB941" i="67"/>
  <c r="DC941" i="67"/>
  <c r="DD941" i="67"/>
  <c r="DE941" i="67"/>
  <c r="DF941" i="67"/>
  <c r="DG941" i="67"/>
  <c r="DH941" i="67"/>
  <c r="DI941" i="67"/>
  <c r="DJ941" i="67"/>
  <c r="DK941" i="67"/>
  <c r="DL941" i="67"/>
  <c r="DM941" i="67"/>
  <c r="DN941" i="67"/>
  <c r="DO941" i="67"/>
  <c r="DP941" i="67"/>
  <c r="DQ941" i="67"/>
  <c r="DR941" i="67"/>
  <c r="DS941" i="67"/>
  <c r="DT941" i="67"/>
  <c r="DU941" i="67"/>
  <c r="DV941" i="67"/>
  <c r="DW941" i="67"/>
  <c r="DX941" i="67"/>
  <c r="DY941" i="67"/>
  <c r="DZ941" i="67"/>
  <c r="EA941" i="67"/>
  <c r="EB941" i="67"/>
  <c r="EK941" i="67"/>
  <c r="A942" i="67"/>
  <c r="B942" i="67"/>
  <c r="C942" i="67"/>
  <c r="D942" i="67"/>
  <c r="E942" i="67"/>
  <c r="F942" i="67"/>
  <c r="G942" i="67"/>
  <c r="H942" i="67"/>
  <c r="I942" i="67"/>
  <c r="J942" i="67"/>
  <c r="K942" i="67"/>
  <c r="L942" i="67"/>
  <c r="M942" i="67"/>
  <c r="N942" i="67"/>
  <c r="O942" i="67"/>
  <c r="P942" i="67"/>
  <c r="Q942" i="67"/>
  <c r="R942" i="67"/>
  <c r="S942" i="67"/>
  <c r="T942" i="67"/>
  <c r="U942" i="67"/>
  <c r="V942" i="67"/>
  <c r="W942" i="67"/>
  <c r="X942" i="67"/>
  <c r="Y942" i="67"/>
  <c r="Z942" i="67"/>
  <c r="AA942" i="67"/>
  <c r="AB942" i="67"/>
  <c r="AC942" i="67"/>
  <c r="AD942" i="67"/>
  <c r="AE942" i="67"/>
  <c r="AF942" i="67"/>
  <c r="AG942" i="67"/>
  <c r="AH942" i="67"/>
  <c r="AI942" i="67"/>
  <c r="AJ942" i="67"/>
  <c r="AK942" i="67"/>
  <c r="AL942" i="67"/>
  <c r="AM942" i="67"/>
  <c r="AN942" i="67"/>
  <c r="AO942" i="67"/>
  <c r="AP942" i="67"/>
  <c r="AQ942" i="67"/>
  <c r="AR942" i="67"/>
  <c r="AS942" i="67"/>
  <c r="AT942" i="67"/>
  <c r="AU942" i="67"/>
  <c r="AV942" i="67"/>
  <c r="AW942" i="67"/>
  <c r="AX942" i="67"/>
  <c r="AY942" i="67"/>
  <c r="AZ942" i="67"/>
  <c r="BA942" i="67"/>
  <c r="BB942" i="67"/>
  <c r="BC942" i="67"/>
  <c r="BD942" i="67"/>
  <c r="BE942" i="67"/>
  <c r="BF942" i="67"/>
  <c r="BG942" i="67"/>
  <c r="BH942" i="67"/>
  <c r="BI942" i="67"/>
  <c r="BJ942" i="67"/>
  <c r="BK942" i="67"/>
  <c r="BL942" i="67"/>
  <c r="BM942" i="67"/>
  <c r="BN942" i="67"/>
  <c r="BO942" i="67"/>
  <c r="BP942" i="67"/>
  <c r="BQ942" i="67"/>
  <c r="BR942" i="67"/>
  <c r="BS942" i="67"/>
  <c r="BT942" i="67"/>
  <c r="BU942" i="67"/>
  <c r="BV942" i="67"/>
  <c r="BW942" i="67"/>
  <c r="BX942" i="67"/>
  <c r="BY942" i="67"/>
  <c r="BZ942" i="67"/>
  <c r="CA942" i="67"/>
  <c r="CB942" i="67"/>
  <c r="CC942" i="67"/>
  <c r="CD942" i="67"/>
  <c r="CE942" i="67"/>
  <c r="CF942" i="67"/>
  <c r="CG942" i="67"/>
  <c r="CH942" i="67"/>
  <c r="CI942" i="67"/>
  <c r="CJ942" i="67"/>
  <c r="CK942" i="67"/>
  <c r="CL942" i="67"/>
  <c r="CM942" i="67"/>
  <c r="CN942" i="67"/>
  <c r="CO942" i="67"/>
  <c r="CP942" i="67"/>
  <c r="CQ942" i="67"/>
  <c r="CR942" i="67"/>
  <c r="CS942" i="67"/>
  <c r="CT942" i="67"/>
  <c r="CU942" i="67"/>
  <c r="CV942" i="67"/>
  <c r="CW942" i="67"/>
  <c r="CX942" i="67"/>
  <c r="CY942" i="67"/>
  <c r="CZ942" i="67"/>
  <c r="DA942" i="67"/>
  <c r="DB942" i="67"/>
  <c r="DC942" i="67"/>
  <c r="DD942" i="67"/>
  <c r="DE942" i="67"/>
  <c r="DF942" i="67"/>
  <c r="DG942" i="67"/>
  <c r="DH942" i="67"/>
  <c r="DI942" i="67"/>
  <c r="DJ942" i="67"/>
  <c r="DK942" i="67"/>
  <c r="DL942" i="67"/>
  <c r="DM942" i="67"/>
  <c r="DN942" i="67"/>
  <c r="DO942" i="67"/>
  <c r="DP942" i="67"/>
  <c r="DQ942" i="67"/>
  <c r="DR942" i="67"/>
  <c r="DS942" i="67"/>
  <c r="DT942" i="67"/>
  <c r="DU942" i="67"/>
  <c r="DV942" i="67"/>
  <c r="DW942" i="67"/>
  <c r="DX942" i="67"/>
  <c r="DY942" i="67"/>
  <c r="DZ942" i="67"/>
  <c r="EA942" i="67"/>
  <c r="EB942" i="67"/>
  <c r="EC942" i="67"/>
  <c r="ED942" i="67"/>
  <c r="EE942" i="67"/>
  <c r="EF942" i="67"/>
  <c r="EG942" i="67"/>
  <c r="EH942" i="67"/>
  <c r="EI942" i="67"/>
  <c r="EJ942" i="67"/>
  <c r="EK942" i="67"/>
  <c r="A943" i="67"/>
  <c r="B943" i="67"/>
  <c r="C943" i="67"/>
  <c r="D943" i="67"/>
  <c r="E943" i="67"/>
  <c r="F943" i="67"/>
  <c r="G943" i="67"/>
  <c r="H943" i="67"/>
  <c r="I943" i="67"/>
  <c r="J943" i="67"/>
  <c r="K943" i="67"/>
  <c r="L943" i="67"/>
  <c r="M943" i="67"/>
  <c r="N943" i="67"/>
  <c r="O943" i="67"/>
  <c r="P943" i="67"/>
  <c r="Q943" i="67"/>
  <c r="R943" i="67"/>
  <c r="S943" i="67"/>
  <c r="T943" i="67"/>
  <c r="U943" i="67"/>
  <c r="V943" i="67"/>
  <c r="W943" i="67"/>
  <c r="X943" i="67"/>
  <c r="Y943" i="67"/>
  <c r="Z943" i="67"/>
  <c r="AA943" i="67"/>
  <c r="AB943" i="67"/>
  <c r="AC943" i="67"/>
  <c r="AD943" i="67"/>
  <c r="AE943" i="67"/>
  <c r="AF943" i="67"/>
  <c r="AG943" i="67"/>
  <c r="AH943" i="67"/>
  <c r="AI943" i="67"/>
  <c r="AJ943" i="67"/>
  <c r="AK943" i="67"/>
  <c r="AL943" i="67"/>
  <c r="AM943" i="67"/>
  <c r="AN943" i="67"/>
  <c r="AO943" i="67"/>
  <c r="AP943" i="67"/>
  <c r="AQ943" i="67"/>
  <c r="AR943" i="67"/>
  <c r="AS943" i="67"/>
  <c r="AT943" i="67"/>
  <c r="AU943" i="67"/>
  <c r="AV943" i="67"/>
  <c r="AW943" i="67"/>
  <c r="AX943" i="67"/>
  <c r="AY943" i="67"/>
  <c r="AZ943" i="67"/>
  <c r="BA943" i="67"/>
  <c r="BB943" i="67"/>
  <c r="BC943" i="67"/>
  <c r="BD943" i="67"/>
  <c r="BE943" i="67"/>
  <c r="BF943" i="67"/>
  <c r="BG943" i="67"/>
  <c r="BH943" i="67"/>
  <c r="BI943" i="67"/>
  <c r="BJ943" i="67"/>
  <c r="BK943" i="67"/>
  <c r="BL943" i="67"/>
  <c r="BM943" i="67"/>
  <c r="BN943" i="67"/>
  <c r="BO943" i="67"/>
  <c r="BP943" i="67"/>
  <c r="BQ943" i="67"/>
  <c r="BR943" i="67"/>
  <c r="BS943" i="67"/>
  <c r="BT943" i="67"/>
  <c r="BU943" i="67"/>
  <c r="BV943" i="67"/>
  <c r="BW943" i="67"/>
  <c r="BX943" i="67"/>
  <c r="BY943" i="67"/>
  <c r="BZ943" i="67"/>
  <c r="CA943" i="67"/>
  <c r="CC943" i="67"/>
  <c r="CD943" i="67"/>
  <c r="CE943" i="67"/>
  <c r="CF943" i="67"/>
  <c r="CH943" i="67"/>
  <c r="CI943" i="67"/>
  <c r="CJ943" i="67"/>
  <c r="CK943" i="67"/>
  <c r="CL943" i="67"/>
  <c r="CM943" i="67"/>
  <c r="CN943" i="67"/>
  <c r="CO943" i="67"/>
  <c r="CP943" i="67"/>
  <c r="CQ943" i="67"/>
  <c r="CR943" i="67"/>
  <c r="CS943" i="67"/>
  <c r="CT943" i="67"/>
  <c r="CU943" i="67"/>
  <c r="CV943" i="67"/>
  <c r="CW943" i="67"/>
  <c r="CX943" i="67"/>
  <c r="CY943" i="67"/>
  <c r="CZ943" i="67"/>
  <c r="DA943" i="67"/>
  <c r="DB943" i="67"/>
  <c r="DC943" i="67"/>
  <c r="DD943" i="67"/>
  <c r="DE943" i="67"/>
  <c r="DF943" i="67"/>
  <c r="DG943" i="67"/>
  <c r="DH943" i="67"/>
  <c r="DI943" i="67"/>
  <c r="DJ943" i="67"/>
  <c r="DK943" i="67"/>
  <c r="DL943" i="67"/>
  <c r="DM943" i="67"/>
  <c r="DN943" i="67"/>
  <c r="DO943" i="67"/>
  <c r="DP943" i="67"/>
  <c r="DQ943" i="67"/>
  <c r="DR943" i="67"/>
  <c r="DS943" i="67"/>
  <c r="DT943" i="67"/>
  <c r="DU943" i="67"/>
  <c r="DV943" i="67"/>
  <c r="DW943" i="67"/>
  <c r="DX943" i="67"/>
  <c r="DY943" i="67"/>
  <c r="DZ943" i="67"/>
  <c r="EA943" i="67"/>
  <c r="EK943" i="67"/>
  <c r="A944" i="67"/>
  <c r="B944" i="67"/>
  <c r="C944" i="67"/>
  <c r="D944" i="67"/>
  <c r="E944" i="67"/>
  <c r="F944" i="67"/>
  <c r="G944" i="67"/>
  <c r="H944" i="67"/>
  <c r="I944" i="67"/>
  <c r="J944" i="67"/>
  <c r="K944" i="67"/>
  <c r="L944" i="67"/>
  <c r="M944" i="67"/>
  <c r="N944" i="67"/>
  <c r="O944" i="67"/>
  <c r="P944" i="67"/>
  <c r="Q944" i="67"/>
  <c r="R944" i="67"/>
  <c r="S944" i="67"/>
  <c r="T944" i="67"/>
  <c r="U944" i="67"/>
  <c r="V944" i="67"/>
  <c r="W944" i="67"/>
  <c r="X944" i="67"/>
  <c r="Y944" i="67"/>
  <c r="Z944" i="67"/>
  <c r="AA944" i="67"/>
  <c r="AB944" i="67"/>
  <c r="AC944" i="67"/>
  <c r="AD944" i="67"/>
  <c r="AE944" i="67"/>
  <c r="AF944" i="67"/>
  <c r="AG944" i="67"/>
  <c r="AH944" i="67"/>
  <c r="AI944" i="67"/>
  <c r="AJ944" i="67"/>
  <c r="AK944" i="67"/>
  <c r="AL944" i="67"/>
  <c r="AM944" i="67"/>
  <c r="AN944" i="67"/>
  <c r="AO944" i="67"/>
  <c r="AP944" i="67"/>
  <c r="AQ944" i="67"/>
  <c r="AR944" i="67"/>
  <c r="AS944" i="67"/>
  <c r="AT944" i="67"/>
  <c r="AU944" i="67"/>
  <c r="AV944" i="67"/>
  <c r="AW944" i="67"/>
  <c r="AX944" i="67"/>
  <c r="AY944" i="67"/>
  <c r="AZ944" i="67"/>
  <c r="BA944" i="67"/>
  <c r="BB944" i="67"/>
  <c r="BC944" i="67"/>
  <c r="BD944" i="67"/>
  <c r="BE944" i="67"/>
  <c r="BF944" i="67"/>
  <c r="BG944" i="67"/>
  <c r="BH944" i="67"/>
  <c r="BI944" i="67"/>
  <c r="BJ944" i="67"/>
  <c r="BK944" i="67"/>
  <c r="BL944" i="67"/>
  <c r="BM944" i="67"/>
  <c r="BN944" i="67"/>
  <c r="BO944" i="67"/>
  <c r="BP944" i="67"/>
  <c r="BQ944" i="67"/>
  <c r="BR944" i="67"/>
  <c r="BS944" i="67"/>
  <c r="BT944" i="67"/>
  <c r="BU944" i="67"/>
  <c r="BV944" i="67"/>
  <c r="BW944" i="67"/>
  <c r="BX944" i="67"/>
  <c r="BY944" i="67"/>
  <c r="BZ944" i="67"/>
  <c r="CA944" i="67"/>
  <c r="CB944" i="67"/>
  <c r="CC944" i="67"/>
  <c r="CD944" i="67"/>
  <c r="CE944" i="67"/>
  <c r="CF944" i="67"/>
  <c r="CG944" i="67"/>
  <c r="CH944" i="67"/>
  <c r="CI944" i="67"/>
  <c r="CJ944" i="67"/>
  <c r="CK944" i="67"/>
  <c r="CL944" i="67"/>
  <c r="CM944" i="67"/>
  <c r="CN944" i="67"/>
  <c r="CO944" i="67"/>
  <c r="CP944" i="67"/>
  <c r="CQ944" i="67"/>
  <c r="CR944" i="67"/>
  <c r="CS944" i="67"/>
  <c r="CT944" i="67"/>
  <c r="CU944" i="67"/>
  <c r="CV944" i="67"/>
  <c r="CW944" i="67"/>
  <c r="CX944" i="67"/>
  <c r="CY944" i="67"/>
  <c r="CZ944" i="67"/>
  <c r="DA944" i="67"/>
  <c r="DB944" i="67"/>
  <c r="DC944" i="67"/>
  <c r="DD944" i="67"/>
  <c r="DE944" i="67"/>
  <c r="DF944" i="67"/>
  <c r="DG944" i="67"/>
  <c r="DH944" i="67"/>
  <c r="DI944" i="67"/>
  <c r="DJ944" i="67"/>
  <c r="DK944" i="67"/>
  <c r="DL944" i="67"/>
  <c r="DM944" i="67"/>
  <c r="DN944" i="67"/>
  <c r="DO944" i="67"/>
  <c r="DP944" i="67"/>
  <c r="DQ944" i="67"/>
  <c r="DR944" i="67"/>
  <c r="DS944" i="67"/>
  <c r="DT944" i="67"/>
  <c r="DU944" i="67"/>
  <c r="DV944" i="67"/>
  <c r="DW944" i="67"/>
  <c r="DX944" i="67"/>
  <c r="DY944" i="67"/>
  <c r="DZ944" i="67"/>
  <c r="EA944" i="67"/>
  <c r="EB944" i="67"/>
  <c r="ED944" i="67"/>
  <c r="EE944" i="67"/>
  <c r="EF944" i="67"/>
  <c r="EG944" i="67"/>
  <c r="EH944" i="67"/>
  <c r="EI944" i="67"/>
  <c r="EJ944" i="67"/>
  <c r="EK944" i="67"/>
  <c r="A945" i="67"/>
  <c r="B945" i="67"/>
  <c r="C945" i="67"/>
  <c r="D945" i="67"/>
  <c r="E945" i="67"/>
  <c r="F945" i="67"/>
  <c r="G945" i="67"/>
  <c r="H945" i="67"/>
  <c r="I945" i="67"/>
  <c r="J945" i="67"/>
  <c r="K945" i="67"/>
  <c r="L945" i="67"/>
  <c r="M945" i="67"/>
  <c r="N945" i="67"/>
  <c r="O945" i="67"/>
  <c r="P945" i="67"/>
  <c r="Q945" i="67"/>
  <c r="R945" i="67"/>
  <c r="S945" i="67"/>
  <c r="T945" i="67"/>
  <c r="U945" i="67"/>
  <c r="V945" i="67"/>
  <c r="W945" i="67"/>
  <c r="X945" i="67"/>
  <c r="Y945" i="67"/>
  <c r="Z945" i="67"/>
  <c r="AA945" i="67"/>
  <c r="AB945" i="67"/>
  <c r="AC945" i="67"/>
  <c r="AD945" i="67"/>
  <c r="AE945" i="67"/>
  <c r="AF945" i="67"/>
  <c r="AG945" i="67"/>
  <c r="AH945" i="67"/>
  <c r="AI945" i="67"/>
  <c r="AJ945" i="67"/>
  <c r="AK945" i="67"/>
  <c r="AL945" i="67"/>
  <c r="AM945" i="67"/>
  <c r="AN945" i="67"/>
  <c r="AO945" i="67"/>
  <c r="AP945" i="67"/>
  <c r="AQ945" i="67"/>
  <c r="AR945" i="67"/>
  <c r="AS945" i="67"/>
  <c r="AT945" i="67"/>
  <c r="AU945" i="67"/>
  <c r="AV945" i="67"/>
  <c r="AW945" i="67"/>
  <c r="AX945" i="67"/>
  <c r="AY945" i="67"/>
  <c r="AZ945" i="67"/>
  <c r="BA945" i="67"/>
  <c r="BB945" i="67"/>
  <c r="BC945" i="67"/>
  <c r="BD945" i="67"/>
  <c r="BE945" i="67"/>
  <c r="BF945" i="67"/>
  <c r="BG945" i="67"/>
  <c r="BH945" i="67"/>
  <c r="BI945" i="67"/>
  <c r="BJ945" i="67"/>
  <c r="BK945" i="67"/>
  <c r="BL945" i="67"/>
  <c r="BM945" i="67"/>
  <c r="BN945" i="67"/>
  <c r="BO945" i="67"/>
  <c r="BP945" i="67"/>
  <c r="BQ945" i="67"/>
  <c r="BR945" i="67"/>
  <c r="BS945" i="67"/>
  <c r="BT945" i="67"/>
  <c r="BU945" i="67"/>
  <c r="BV945" i="67"/>
  <c r="BW945" i="67"/>
  <c r="BX945" i="67"/>
  <c r="BY945" i="67"/>
  <c r="BZ945" i="67"/>
  <c r="CA945" i="67"/>
  <c r="CB945" i="67"/>
  <c r="CC945" i="67"/>
  <c r="CD945" i="67"/>
  <c r="CE945" i="67"/>
  <c r="CH945" i="67"/>
  <c r="CI945" i="67"/>
  <c r="CJ945" i="67"/>
  <c r="CK945" i="67"/>
  <c r="CL945" i="67"/>
  <c r="CM945" i="67"/>
  <c r="CN945" i="67"/>
  <c r="CO945" i="67"/>
  <c r="CP945" i="67"/>
  <c r="CQ945" i="67"/>
  <c r="CR945" i="67"/>
  <c r="CS945" i="67"/>
  <c r="CT945" i="67"/>
  <c r="CU945" i="67"/>
  <c r="CV945" i="67"/>
  <c r="CW945" i="67"/>
  <c r="CX945" i="67"/>
  <c r="CY945" i="67"/>
  <c r="CZ945" i="67"/>
  <c r="DA945" i="67"/>
  <c r="DB945" i="67"/>
  <c r="DC945" i="67"/>
  <c r="DD945" i="67"/>
  <c r="DE945" i="67"/>
  <c r="DF945" i="67"/>
  <c r="DG945" i="67"/>
  <c r="DH945" i="67"/>
  <c r="DI945" i="67"/>
  <c r="DJ945" i="67"/>
  <c r="DK945" i="67"/>
  <c r="DL945" i="67"/>
  <c r="DM945" i="67"/>
  <c r="DN945" i="67"/>
  <c r="DO945" i="67"/>
  <c r="DP945" i="67"/>
  <c r="DQ945" i="67"/>
  <c r="DR945" i="67"/>
  <c r="DS945" i="67"/>
  <c r="DT945" i="67"/>
  <c r="DU945" i="67"/>
  <c r="DV945" i="67"/>
  <c r="DW945" i="67"/>
  <c r="DX945" i="67"/>
  <c r="DY945" i="67"/>
  <c r="DZ945" i="67"/>
  <c r="EA945" i="67"/>
  <c r="EB945" i="67"/>
  <c r="EK945" i="67"/>
  <c r="A946" i="67"/>
  <c r="B946" i="67"/>
  <c r="C946" i="67"/>
  <c r="D946" i="67"/>
  <c r="E946" i="67"/>
  <c r="F946" i="67"/>
  <c r="G946" i="67"/>
  <c r="H946" i="67"/>
  <c r="I946" i="67"/>
  <c r="J946" i="67"/>
  <c r="K946" i="67"/>
  <c r="L946" i="67"/>
  <c r="M946" i="67"/>
  <c r="N946" i="67"/>
  <c r="O946" i="67"/>
  <c r="P946" i="67"/>
  <c r="Q946" i="67"/>
  <c r="R946" i="67"/>
  <c r="S946" i="67"/>
  <c r="T946" i="67"/>
  <c r="U946" i="67"/>
  <c r="V946" i="67"/>
  <c r="W946" i="67"/>
  <c r="X946" i="67"/>
  <c r="Y946" i="67"/>
  <c r="Z946" i="67"/>
  <c r="AA946" i="67"/>
  <c r="AB946" i="67"/>
  <c r="AC946" i="67"/>
  <c r="AD946" i="67"/>
  <c r="AE946" i="67"/>
  <c r="AF946" i="67"/>
  <c r="AG946" i="67"/>
  <c r="AH946" i="67"/>
  <c r="AI946" i="67"/>
  <c r="AJ946" i="67"/>
  <c r="AK946" i="67"/>
  <c r="AL946" i="67"/>
  <c r="AM946" i="67"/>
  <c r="AN946" i="67"/>
  <c r="AO946" i="67"/>
  <c r="AP946" i="67"/>
  <c r="AQ946" i="67"/>
  <c r="AR946" i="67"/>
  <c r="AS946" i="67"/>
  <c r="AT946" i="67"/>
  <c r="AU946" i="67"/>
  <c r="AV946" i="67"/>
  <c r="AW946" i="67"/>
  <c r="AX946" i="67"/>
  <c r="AY946" i="67"/>
  <c r="AZ946" i="67"/>
  <c r="BA946" i="67"/>
  <c r="BB946" i="67"/>
  <c r="BC946" i="67"/>
  <c r="BD946" i="67"/>
  <c r="BE946" i="67"/>
  <c r="BF946" i="67"/>
  <c r="BG946" i="67"/>
  <c r="BH946" i="67"/>
  <c r="BI946" i="67"/>
  <c r="BJ946" i="67"/>
  <c r="BK946" i="67"/>
  <c r="BL946" i="67"/>
  <c r="BM946" i="67"/>
  <c r="BN946" i="67"/>
  <c r="BO946" i="67"/>
  <c r="BP946" i="67"/>
  <c r="BQ946" i="67"/>
  <c r="BR946" i="67"/>
  <c r="BS946" i="67"/>
  <c r="BT946" i="67"/>
  <c r="BU946" i="67"/>
  <c r="BV946" i="67"/>
  <c r="BW946" i="67"/>
  <c r="BX946" i="67"/>
  <c r="BY946" i="67"/>
  <c r="BZ946" i="67"/>
  <c r="CA946" i="67"/>
  <c r="CB946" i="67"/>
  <c r="CC946" i="67"/>
  <c r="CD946" i="67"/>
  <c r="CE946" i="67"/>
  <c r="CF946" i="67"/>
  <c r="CG946" i="67"/>
  <c r="CH946" i="67"/>
  <c r="CI946" i="67"/>
  <c r="CJ946" i="67"/>
  <c r="CK946" i="67"/>
  <c r="CL946" i="67"/>
  <c r="CM946" i="67"/>
  <c r="CN946" i="67"/>
  <c r="CO946" i="67"/>
  <c r="CP946" i="67"/>
  <c r="CQ946" i="67"/>
  <c r="CR946" i="67"/>
  <c r="CS946" i="67"/>
  <c r="CT946" i="67"/>
  <c r="CU946" i="67"/>
  <c r="CV946" i="67"/>
  <c r="CW946" i="67"/>
  <c r="CX946" i="67"/>
  <c r="CY946" i="67"/>
  <c r="CZ946" i="67"/>
  <c r="DA946" i="67"/>
  <c r="DB946" i="67"/>
  <c r="DC946" i="67"/>
  <c r="DD946" i="67"/>
  <c r="DE946" i="67"/>
  <c r="DF946" i="67"/>
  <c r="DG946" i="67"/>
  <c r="DH946" i="67"/>
  <c r="DI946" i="67"/>
  <c r="DJ946" i="67"/>
  <c r="DK946" i="67"/>
  <c r="DL946" i="67"/>
  <c r="DM946" i="67"/>
  <c r="DN946" i="67"/>
  <c r="DO946" i="67"/>
  <c r="DP946" i="67"/>
  <c r="DQ946" i="67"/>
  <c r="DR946" i="67"/>
  <c r="DS946" i="67"/>
  <c r="DT946" i="67"/>
  <c r="DU946" i="67"/>
  <c r="DV946" i="67"/>
  <c r="DW946" i="67"/>
  <c r="DX946" i="67"/>
  <c r="DY946" i="67"/>
  <c r="DZ946" i="67"/>
  <c r="EA946" i="67"/>
  <c r="EB946" i="67"/>
  <c r="ED946" i="67"/>
  <c r="EE946" i="67"/>
  <c r="EF946" i="67"/>
  <c r="EG946" i="67"/>
  <c r="EH946" i="67"/>
  <c r="EI946" i="67"/>
  <c r="EJ946" i="67"/>
  <c r="EK946" i="67"/>
  <c r="A947" i="67"/>
  <c r="B947" i="67"/>
  <c r="C947" i="67"/>
  <c r="D947" i="67"/>
  <c r="E947" i="67"/>
  <c r="F947" i="67"/>
  <c r="G947" i="67"/>
  <c r="H947" i="67"/>
  <c r="I947" i="67"/>
  <c r="J947" i="67"/>
  <c r="K947" i="67"/>
  <c r="L947" i="67"/>
  <c r="M947" i="67"/>
  <c r="N947" i="67"/>
  <c r="O947" i="67"/>
  <c r="P947" i="67"/>
  <c r="Q947" i="67"/>
  <c r="R947" i="67"/>
  <c r="S947" i="67"/>
  <c r="T947" i="67"/>
  <c r="U947" i="67"/>
  <c r="V947" i="67"/>
  <c r="W947" i="67"/>
  <c r="X947" i="67"/>
  <c r="Y947" i="67"/>
  <c r="Z947" i="67"/>
  <c r="AA947" i="67"/>
  <c r="AB947" i="67"/>
  <c r="AC947" i="67"/>
  <c r="AD947" i="67"/>
  <c r="AE947" i="67"/>
  <c r="AF947" i="67"/>
  <c r="AG947" i="67"/>
  <c r="AH947" i="67"/>
  <c r="AI947" i="67"/>
  <c r="AJ947" i="67"/>
  <c r="AK947" i="67"/>
  <c r="AL947" i="67"/>
  <c r="AM947" i="67"/>
  <c r="AN947" i="67"/>
  <c r="AO947" i="67"/>
  <c r="AP947" i="67"/>
  <c r="AQ947" i="67"/>
  <c r="AR947" i="67"/>
  <c r="AS947" i="67"/>
  <c r="AT947" i="67"/>
  <c r="AU947" i="67"/>
  <c r="AV947" i="67"/>
  <c r="AW947" i="67"/>
  <c r="AX947" i="67"/>
  <c r="AY947" i="67"/>
  <c r="AZ947" i="67"/>
  <c r="BA947" i="67"/>
  <c r="BB947" i="67"/>
  <c r="BC947" i="67"/>
  <c r="BD947" i="67"/>
  <c r="BE947" i="67"/>
  <c r="BF947" i="67"/>
  <c r="BG947" i="67"/>
  <c r="BH947" i="67"/>
  <c r="BI947" i="67"/>
  <c r="BJ947" i="67"/>
  <c r="BK947" i="67"/>
  <c r="BL947" i="67"/>
  <c r="BM947" i="67"/>
  <c r="BN947" i="67"/>
  <c r="BO947" i="67"/>
  <c r="BP947" i="67"/>
  <c r="BQ947" i="67"/>
  <c r="BR947" i="67"/>
  <c r="BS947" i="67"/>
  <c r="BT947" i="67"/>
  <c r="BU947" i="67"/>
  <c r="BV947" i="67"/>
  <c r="BW947" i="67"/>
  <c r="BX947" i="67"/>
  <c r="BY947" i="67"/>
  <c r="BZ947" i="67"/>
  <c r="CA947" i="67"/>
  <c r="CC947" i="67"/>
  <c r="CD947" i="67"/>
  <c r="CE947" i="67"/>
  <c r="CF947" i="67"/>
  <c r="CG947" i="67"/>
  <c r="CH947" i="67"/>
  <c r="CI947" i="67"/>
  <c r="CJ947" i="67"/>
  <c r="CK947" i="67"/>
  <c r="CL947" i="67"/>
  <c r="CM947" i="67"/>
  <c r="CN947" i="67"/>
  <c r="CO947" i="67"/>
  <c r="CP947" i="67"/>
  <c r="CQ947" i="67"/>
  <c r="CR947" i="67"/>
  <c r="CS947" i="67"/>
  <c r="CT947" i="67"/>
  <c r="CU947" i="67"/>
  <c r="CV947" i="67"/>
  <c r="CW947" i="67"/>
  <c r="CX947" i="67"/>
  <c r="CY947" i="67"/>
  <c r="CZ947" i="67"/>
  <c r="DA947" i="67"/>
  <c r="DB947" i="67"/>
  <c r="DC947" i="67"/>
  <c r="DD947" i="67"/>
  <c r="DE947" i="67"/>
  <c r="DF947" i="67"/>
  <c r="DG947" i="67"/>
  <c r="DH947" i="67"/>
  <c r="DI947" i="67"/>
  <c r="DJ947" i="67"/>
  <c r="DK947" i="67"/>
  <c r="DL947" i="67"/>
  <c r="DM947" i="67"/>
  <c r="DN947" i="67"/>
  <c r="DO947" i="67"/>
  <c r="DP947" i="67"/>
  <c r="DQ947" i="67"/>
  <c r="DR947" i="67"/>
  <c r="DS947" i="67"/>
  <c r="DT947" i="67"/>
  <c r="DU947" i="67"/>
  <c r="DV947" i="67"/>
  <c r="DW947" i="67"/>
  <c r="DX947" i="67"/>
  <c r="DY947" i="67"/>
  <c r="DZ947" i="67"/>
  <c r="EA947" i="67"/>
  <c r="ED947" i="67"/>
  <c r="EE947" i="67"/>
  <c r="EF947" i="67"/>
  <c r="EG947" i="67"/>
  <c r="EH947" i="67"/>
  <c r="EI947" i="67"/>
  <c r="EJ947" i="67"/>
  <c r="EK947" i="67"/>
  <c r="A948" i="67"/>
  <c r="B948" i="67"/>
  <c r="C948" i="67"/>
  <c r="D948" i="67"/>
  <c r="E948" i="67"/>
  <c r="F948" i="67"/>
  <c r="G948" i="67"/>
  <c r="H948" i="67"/>
  <c r="I948" i="67"/>
  <c r="J948" i="67"/>
  <c r="K948" i="67"/>
  <c r="L948" i="67"/>
  <c r="M948" i="67"/>
  <c r="N948" i="67"/>
  <c r="O948" i="67"/>
  <c r="P948" i="67"/>
  <c r="Q948" i="67"/>
  <c r="R948" i="67"/>
  <c r="S948" i="67"/>
  <c r="T948" i="67"/>
  <c r="U948" i="67"/>
  <c r="V948" i="67"/>
  <c r="W948" i="67"/>
  <c r="X948" i="67"/>
  <c r="Y948" i="67"/>
  <c r="Z948" i="67"/>
  <c r="AA948" i="67"/>
  <c r="AB948" i="67"/>
  <c r="AC948" i="67"/>
  <c r="AD948" i="67"/>
  <c r="AE948" i="67"/>
  <c r="AF948" i="67"/>
  <c r="AG948" i="67"/>
  <c r="AH948" i="67"/>
  <c r="AI948" i="67"/>
  <c r="AJ948" i="67"/>
  <c r="AK948" i="67"/>
  <c r="AL948" i="67"/>
  <c r="AM948" i="67"/>
  <c r="AN948" i="67"/>
  <c r="AO948" i="67"/>
  <c r="AP948" i="67"/>
  <c r="AQ948" i="67"/>
  <c r="AR948" i="67"/>
  <c r="AS948" i="67"/>
  <c r="AT948" i="67"/>
  <c r="AU948" i="67"/>
  <c r="AV948" i="67"/>
  <c r="AW948" i="67"/>
  <c r="AX948" i="67"/>
  <c r="AY948" i="67"/>
  <c r="AZ948" i="67"/>
  <c r="BA948" i="67"/>
  <c r="BB948" i="67"/>
  <c r="BC948" i="67"/>
  <c r="BD948" i="67"/>
  <c r="BE948" i="67"/>
  <c r="BF948" i="67"/>
  <c r="BG948" i="67"/>
  <c r="BH948" i="67"/>
  <c r="BI948" i="67"/>
  <c r="BJ948" i="67"/>
  <c r="BK948" i="67"/>
  <c r="BL948" i="67"/>
  <c r="BM948" i="67"/>
  <c r="BN948" i="67"/>
  <c r="BO948" i="67"/>
  <c r="BP948" i="67"/>
  <c r="BQ948" i="67"/>
  <c r="BR948" i="67"/>
  <c r="BS948" i="67"/>
  <c r="BT948" i="67"/>
  <c r="BU948" i="67"/>
  <c r="BV948" i="67"/>
  <c r="BW948" i="67"/>
  <c r="BX948" i="67"/>
  <c r="BY948" i="67"/>
  <c r="BZ948" i="67"/>
  <c r="CA948" i="67"/>
  <c r="CB948" i="67"/>
  <c r="CC948" i="67"/>
  <c r="CD948" i="67"/>
  <c r="CE948" i="67"/>
  <c r="CF948" i="67"/>
  <c r="CG948" i="67"/>
  <c r="CH948" i="67"/>
  <c r="CI948" i="67"/>
  <c r="CJ948" i="67"/>
  <c r="CK948" i="67"/>
  <c r="CL948" i="67"/>
  <c r="CM948" i="67"/>
  <c r="CN948" i="67"/>
  <c r="CO948" i="67"/>
  <c r="CP948" i="67"/>
  <c r="CQ948" i="67"/>
  <c r="CR948" i="67"/>
  <c r="CS948" i="67"/>
  <c r="CT948" i="67"/>
  <c r="CU948" i="67"/>
  <c r="CV948" i="67"/>
  <c r="CW948" i="67"/>
  <c r="CX948" i="67"/>
  <c r="CY948" i="67"/>
  <c r="CZ948" i="67"/>
  <c r="DA948" i="67"/>
  <c r="DB948" i="67"/>
  <c r="DC948" i="67"/>
  <c r="DD948" i="67"/>
  <c r="DE948" i="67"/>
  <c r="DF948" i="67"/>
  <c r="DG948" i="67"/>
  <c r="DH948" i="67"/>
  <c r="DI948" i="67"/>
  <c r="DJ948" i="67"/>
  <c r="DK948" i="67"/>
  <c r="DL948" i="67"/>
  <c r="DM948" i="67"/>
  <c r="DN948" i="67"/>
  <c r="DO948" i="67"/>
  <c r="DP948" i="67"/>
  <c r="DQ948" i="67"/>
  <c r="DR948" i="67"/>
  <c r="DS948" i="67"/>
  <c r="DT948" i="67"/>
  <c r="DU948" i="67"/>
  <c r="DV948" i="67"/>
  <c r="DW948" i="67"/>
  <c r="DX948" i="67"/>
  <c r="DY948" i="67"/>
  <c r="DZ948" i="67"/>
  <c r="EA948" i="67"/>
  <c r="EB948" i="67"/>
  <c r="EC948" i="67"/>
  <c r="ED948" i="67"/>
  <c r="EE948" i="67"/>
  <c r="EF948" i="67"/>
  <c r="EG948" i="67"/>
  <c r="EH948" i="67"/>
  <c r="EI948" i="67"/>
  <c r="EJ948" i="67"/>
  <c r="EK948" i="67"/>
  <c r="A949" i="67"/>
  <c r="B949" i="67"/>
  <c r="C949" i="67"/>
  <c r="D949" i="67"/>
  <c r="E949" i="67"/>
  <c r="F949" i="67"/>
  <c r="G949" i="67"/>
  <c r="H949" i="67"/>
  <c r="I949" i="67"/>
  <c r="J949" i="67"/>
  <c r="K949" i="67"/>
  <c r="L949" i="67"/>
  <c r="M949" i="67"/>
  <c r="N949" i="67"/>
  <c r="O949" i="67"/>
  <c r="P949" i="67"/>
  <c r="Q949" i="67"/>
  <c r="R949" i="67"/>
  <c r="S949" i="67"/>
  <c r="T949" i="67"/>
  <c r="U949" i="67"/>
  <c r="V949" i="67"/>
  <c r="W949" i="67"/>
  <c r="X949" i="67"/>
  <c r="Y949" i="67"/>
  <c r="Z949" i="67"/>
  <c r="AA949" i="67"/>
  <c r="AB949" i="67"/>
  <c r="AC949" i="67"/>
  <c r="AD949" i="67"/>
  <c r="AE949" i="67"/>
  <c r="AF949" i="67"/>
  <c r="AG949" i="67"/>
  <c r="AH949" i="67"/>
  <c r="AI949" i="67"/>
  <c r="AJ949" i="67"/>
  <c r="AK949" i="67"/>
  <c r="AL949" i="67"/>
  <c r="AM949" i="67"/>
  <c r="AN949" i="67"/>
  <c r="AO949" i="67"/>
  <c r="AP949" i="67"/>
  <c r="AQ949" i="67"/>
  <c r="AR949" i="67"/>
  <c r="AS949" i="67"/>
  <c r="AT949" i="67"/>
  <c r="AU949" i="67"/>
  <c r="AV949" i="67"/>
  <c r="AW949" i="67"/>
  <c r="AX949" i="67"/>
  <c r="AY949" i="67"/>
  <c r="AZ949" i="67"/>
  <c r="BA949" i="67"/>
  <c r="BB949" i="67"/>
  <c r="BC949" i="67"/>
  <c r="BD949" i="67"/>
  <c r="BE949" i="67"/>
  <c r="BF949" i="67"/>
  <c r="BG949" i="67"/>
  <c r="BH949" i="67"/>
  <c r="BI949" i="67"/>
  <c r="BJ949" i="67"/>
  <c r="BK949" i="67"/>
  <c r="BL949" i="67"/>
  <c r="BM949" i="67"/>
  <c r="BN949" i="67"/>
  <c r="BO949" i="67"/>
  <c r="BP949" i="67"/>
  <c r="BQ949" i="67"/>
  <c r="BR949" i="67"/>
  <c r="BS949" i="67"/>
  <c r="BT949" i="67"/>
  <c r="BU949" i="67"/>
  <c r="BV949" i="67"/>
  <c r="BW949" i="67"/>
  <c r="BX949" i="67"/>
  <c r="BY949" i="67"/>
  <c r="BZ949" i="67"/>
  <c r="CA949" i="67"/>
  <c r="CB949" i="67"/>
  <c r="CC949" i="67"/>
  <c r="CD949" i="67"/>
  <c r="CE949" i="67"/>
  <c r="CF949" i="67"/>
  <c r="CG949" i="67"/>
  <c r="CH949" i="67"/>
  <c r="CI949" i="67"/>
  <c r="CJ949" i="67"/>
  <c r="CK949" i="67"/>
  <c r="CL949" i="67"/>
  <c r="CM949" i="67"/>
  <c r="CN949" i="67"/>
  <c r="CO949" i="67"/>
  <c r="CP949" i="67"/>
  <c r="CQ949" i="67"/>
  <c r="CR949" i="67"/>
  <c r="CS949" i="67"/>
  <c r="CT949" i="67"/>
  <c r="CU949" i="67"/>
  <c r="CV949" i="67"/>
  <c r="CW949" i="67"/>
  <c r="CX949" i="67"/>
  <c r="CY949" i="67"/>
  <c r="CZ949" i="67"/>
  <c r="DA949" i="67"/>
  <c r="DB949" i="67"/>
  <c r="DC949" i="67"/>
  <c r="DD949" i="67"/>
  <c r="DE949" i="67"/>
  <c r="DF949" i="67"/>
  <c r="DG949" i="67"/>
  <c r="DH949" i="67"/>
  <c r="DI949" i="67"/>
  <c r="DJ949" i="67"/>
  <c r="DK949" i="67"/>
  <c r="DL949" i="67"/>
  <c r="DM949" i="67"/>
  <c r="DN949" i="67"/>
  <c r="DO949" i="67"/>
  <c r="DP949" i="67"/>
  <c r="DQ949" i="67"/>
  <c r="DR949" i="67"/>
  <c r="DS949" i="67"/>
  <c r="DT949" i="67"/>
  <c r="DU949" i="67"/>
  <c r="DV949" i="67"/>
  <c r="DW949" i="67"/>
  <c r="DX949" i="67"/>
  <c r="DY949" i="67"/>
  <c r="DZ949" i="67"/>
  <c r="EA949" i="67"/>
  <c r="EB949" i="67"/>
  <c r="EC949" i="67"/>
  <c r="ED949" i="67"/>
  <c r="EE949" i="67"/>
  <c r="EF949" i="67"/>
  <c r="EG949" i="67"/>
  <c r="EH949" i="67"/>
  <c r="EI949" i="67"/>
  <c r="EJ949" i="67"/>
  <c r="EK949" i="67"/>
  <c r="A950" i="67"/>
  <c r="B950" i="67"/>
  <c r="C950" i="67"/>
  <c r="D950" i="67"/>
  <c r="E950" i="67"/>
  <c r="F950" i="67"/>
  <c r="G950" i="67"/>
  <c r="H950" i="67"/>
  <c r="I950" i="67"/>
  <c r="J950" i="67"/>
  <c r="K950" i="67"/>
  <c r="L950" i="67"/>
  <c r="M950" i="67"/>
  <c r="N950" i="67"/>
  <c r="O950" i="67"/>
  <c r="P950" i="67"/>
  <c r="Q950" i="67"/>
  <c r="R950" i="67"/>
  <c r="S950" i="67"/>
  <c r="T950" i="67"/>
  <c r="U950" i="67"/>
  <c r="V950" i="67"/>
  <c r="W950" i="67"/>
  <c r="X950" i="67"/>
  <c r="Y950" i="67"/>
  <c r="Z950" i="67"/>
  <c r="AA950" i="67"/>
  <c r="AB950" i="67"/>
  <c r="AC950" i="67"/>
  <c r="AD950" i="67"/>
  <c r="AE950" i="67"/>
  <c r="AF950" i="67"/>
  <c r="AG950" i="67"/>
  <c r="AH950" i="67"/>
  <c r="AI950" i="67"/>
  <c r="AJ950" i="67"/>
  <c r="AK950" i="67"/>
  <c r="AL950" i="67"/>
  <c r="AM950" i="67"/>
  <c r="AN950" i="67"/>
  <c r="AO950" i="67"/>
  <c r="AP950" i="67"/>
  <c r="AQ950" i="67"/>
  <c r="AR950" i="67"/>
  <c r="AS950" i="67"/>
  <c r="AT950" i="67"/>
  <c r="AU950" i="67"/>
  <c r="AV950" i="67"/>
  <c r="AW950" i="67"/>
  <c r="AX950" i="67"/>
  <c r="AY950" i="67"/>
  <c r="AZ950" i="67"/>
  <c r="BA950" i="67"/>
  <c r="BB950" i="67"/>
  <c r="BC950" i="67"/>
  <c r="BD950" i="67"/>
  <c r="BE950" i="67"/>
  <c r="BF950" i="67"/>
  <c r="BG950" i="67"/>
  <c r="BH950" i="67"/>
  <c r="BI950" i="67"/>
  <c r="BJ950" i="67"/>
  <c r="BK950" i="67"/>
  <c r="BL950" i="67"/>
  <c r="BM950" i="67"/>
  <c r="BN950" i="67"/>
  <c r="BO950" i="67"/>
  <c r="BP950" i="67"/>
  <c r="BQ950" i="67"/>
  <c r="BR950" i="67"/>
  <c r="BS950" i="67"/>
  <c r="BT950" i="67"/>
  <c r="BU950" i="67"/>
  <c r="BV950" i="67"/>
  <c r="BW950" i="67"/>
  <c r="BX950" i="67"/>
  <c r="BY950" i="67"/>
  <c r="BZ950" i="67"/>
  <c r="CA950" i="67"/>
  <c r="CB950" i="67"/>
  <c r="CC950" i="67"/>
  <c r="CD950" i="67"/>
  <c r="CE950" i="67"/>
  <c r="CF950" i="67"/>
  <c r="CG950" i="67"/>
  <c r="CH950" i="67"/>
  <c r="CI950" i="67"/>
  <c r="CJ950" i="67"/>
  <c r="CK950" i="67"/>
  <c r="CL950" i="67"/>
  <c r="CM950" i="67"/>
  <c r="CN950" i="67"/>
  <c r="CO950" i="67"/>
  <c r="CP950" i="67"/>
  <c r="CQ950" i="67"/>
  <c r="CR950" i="67"/>
  <c r="CS950" i="67"/>
  <c r="CT950" i="67"/>
  <c r="CU950" i="67"/>
  <c r="CV950" i="67"/>
  <c r="CW950" i="67"/>
  <c r="CX950" i="67"/>
  <c r="CY950" i="67"/>
  <c r="CZ950" i="67"/>
  <c r="DA950" i="67"/>
  <c r="DB950" i="67"/>
  <c r="DC950" i="67"/>
  <c r="DD950" i="67"/>
  <c r="DE950" i="67"/>
  <c r="DF950" i="67"/>
  <c r="DG950" i="67"/>
  <c r="DH950" i="67"/>
  <c r="DI950" i="67"/>
  <c r="DJ950" i="67"/>
  <c r="DK950" i="67"/>
  <c r="DL950" i="67"/>
  <c r="DM950" i="67"/>
  <c r="DN950" i="67"/>
  <c r="DO950" i="67"/>
  <c r="DP950" i="67"/>
  <c r="DQ950" i="67"/>
  <c r="DR950" i="67"/>
  <c r="DS950" i="67"/>
  <c r="DT950" i="67"/>
  <c r="DU950" i="67"/>
  <c r="DV950" i="67"/>
  <c r="DW950" i="67"/>
  <c r="DX950" i="67"/>
  <c r="DY950" i="67"/>
  <c r="DZ950" i="67"/>
  <c r="EA950" i="67"/>
  <c r="EK950" i="67"/>
  <c r="A951" i="67"/>
  <c r="B951" i="67"/>
  <c r="C951" i="67"/>
  <c r="D951" i="67"/>
  <c r="E951" i="67"/>
  <c r="F951" i="67"/>
  <c r="G951" i="67"/>
  <c r="H951" i="67"/>
  <c r="I951" i="67"/>
  <c r="J951" i="67"/>
  <c r="K951" i="67"/>
  <c r="L951" i="67"/>
  <c r="M951" i="67"/>
  <c r="N951" i="67"/>
  <c r="O951" i="67"/>
  <c r="P951" i="67"/>
  <c r="Q951" i="67"/>
  <c r="R951" i="67"/>
  <c r="S951" i="67"/>
  <c r="T951" i="67"/>
  <c r="U951" i="67"/>
  <c r="V951" i="67"/>
  <c r="W951" i="67"/>
  <c r="X951" i="67"/>
  <c r="Y951" i="67"/>
  <c r="Z951" i="67"/>
  <c r="AA951" i="67"/>
  <c r="AB951" i="67"/>
  <c r="AC951" i="67"/>
  <c r="AD951" i="67"/>
  <c r="AE951" i="67"/>
  <c r="AF951" i="67"/>
  <c r="AG951" i="67"/>
  <c r="AH951" i="67"/>
  <c r="AI951" i="67"/>
  <c r="AJ951" i="67"/>
  <c r="AK951" i="67"/>
  <c r="AL951" i="67"/>
  <c r="AM951" i="67"/>
  <c r="AN951" i="67"/>
  <c r="AO951" i="67"/>
  <c r="AP951" i="67"/>
  <c r="AQ951" i="67"/>
  <c r="AR951" i="67"/>
  <c r="AS951" i="67"/>
  <c r="AT951" i="67"/>
  <c r="AU951" i="67"/>
  <c r="AV951" i="67"/>
  <c r="AW951" i="67"/>
  <c r="AX951" i="67"/>
  <c r="AY951" i="67"/>
  <c r="AZ951" i="67"/>
  <c r="BA951" i="67"/>
  <c r="BB951" i="67"/>
  <c r="BC951" i="67"/>
  <c r="BD951" i="67"/>
  <c r="BE951" i="67"/>
  <c r="BF951" i="67"/>
  <c r="BG951" i="67"/>
  <c r="BH951" i="67"/>
  <c r="BI951" i="67"/>
  <c r="BJ951" i="67"/>
  <c r="BK951" i="67"/>
  <c r="BL951" i="67"/>
  <c r="BM951" i="67"/>
  <c r="BN951" i="67"/>
  <c r="BO951" i="67"/>
  <c r="BP951" i="67"/>
  <c r="BQ951" i="67"/>
  <c r="BR951" i="67"/>
  <c r="BS951" i="67"/>
  <c r="BT951" i="67"/>
  <c r="BU951" i="67"/>
  <c r="BV951" i="67"/>
  <c r="BW951" i="67"/>
  <c r="BX951" i="67"/>
  <c r="BY951" i="67"/>
  <c r="BZ951" i="67"/>
  <c r="CA951" i="67"/>
  <c r="CB951" i="67"/>
  <c r="CC951" i="67"/>
  <c r="CD951" i="67"/>
  <c r="CE951" i="67"/>
  <c r="CH951" i="67"/>
  <c r="CI951" i="67"/>
  <c r="CJ951" i="67"/>
  <c r="CK951" i="67"/>
  <c r="CL951" i="67"/>
  <c r="CM951" i="67"/>
  <c r="CN951" i="67"/>
  <c r="CO951" i="67"/>
  <c r="CP951" i="67"/>
  <c r="CQ951" i="67"/>
  <c r="CR951" i="67"/>
  <c r="CS951" i="67"/>
  <c r="CT951" i="67"/>
  <c r="CU951" i="67"/>
  <c r="CV951" i="67"/>
  <c r="CW951" i="67"/>
  <c r="CX951" i="67"/>
  <c r="CY951" i="67"/>
  <c r="CZ951" i="67"/>
  <c r="DA951" i="67"/>
  <c r="DB951" i="67"/>
  <c r="DC951" i="67"/>
  <c r="DD951" i="67"/>
  <c r="DE951" i="67"/>
  <c r="DF951" i="67"/>
  <c r="DG951" i="67"/>
  <c r="DH951" i="67"/>
  <c r="DI951" i="67"/>
  <c r="DJ951" i="67"/>
  <c r="DK951" i="67"/>
  <c r="DL951" i="67"/>
  <c r="DM951" i="67"/>
  <c r="DN951" i="67"/>
  <c r="DO951" i="67"/>
  <c r="DP951" i="67"/>
  <c r="DQ951" i="67"/>
  <c r="DR951" i="67"/>
  <c r="DS951" i="67"/>
  <c r="DT951" i="67"/>
  <c r="DU951" i="67"/>
  <c r="DV951" i="67"/>
  <c r="DW951" i="67"/>
  <c r="DX951" i="67"/>
  <c r="DY951" i="67"/>
  <c r="DZ951" i="67"/>
  <c r="EA951" i="67"/>
  <c r="EB951" i="67"/>
  <c r="ED951" i="67"/>
  <c r="EE951" i="67"/>
  <c r="EF951" i="67"/>
  <c r="EG951" i="67"/>
  <c r="EH951" i="67"/>
  <c r="EI951" i="67"/>
  <c r="EJ951" i="67"/>
  <c r="EK951" i="67"/>
  <c r="A952" i="67"/>
  <c r="B952" i="67"/>
  <c r="C952" i="67"/>
  <c r="D952" i="67"/>
  <c r="E952" i="67"/>
  <c r="F952" i="67"/>
  <c r="G952" i="67"/>
  <c r="H952" i="67"/>
  <c r="I952" i="67"/>
  <c r="J952" i="67"/>
  <c r="K952" i="67"/>
  <c r="L952" i="67"/>
  <c r="M952" i="67"/>
  <c r="N952" i="67"/>
  <c r="O952" i="67"/>
  <c r="P952" i="67"/>
  <c r="Q952" i="67"/>
  <c r="R952" i="67"/>
  <c r="S952" i="67"/>
  <c r="T952" i="67"/>
  <c r="U952" i="67"/>
  <c r="V952" i="67"/>
  <c r="W952" i="67"/>
  <c r="X952" i="67"/>
  <c r="Y952" i="67"/>
  <c r="Z952" i="67"/>
  <c r="AA952" i="67"/>
  <c r="AB952" i="67"/>
  <c r="AC952" i="67"/>
  <c r="AD952" i="67"/>
  <c r="AE952" i="67"/>
  <c r="AF952" i="67"/>
  <c r="AG952" i="67"/>
  <c r="AH952" i="67"/>
  <c r="AI952" i="67"/>
  <c r="AJ952" i="67"/>
  <c r="AK952" i="67"/>
  <c r="AL952" i="67"/>
  <c r="AM952" i="67"/>
  <c r="AN952" i="67"/>
  <c r="AO952" i="67"/>
  <c r="AP952" i="67"/>
  <c r="AQ952" i="67"/>
  <c r="AR952" i="67"/>
  <c r="AS952" i="67"/>
  <c r="AT952" i="67"/>
  <c r="AU952" i="67"/>
  <c r="AV952" i="67"/>
  <c r="AW952" i="67"/>
  <c r="AX952" i="67"/>
  <c r="AY952" i="67"/>
  <c r="AZ952" i="67"/>
  <c r="BA952" i="67"/>
  <c r="BB952" i="67"/>
  <c r="BC952" i="67"/>
  <c r="BD952" i="67"/>
  <c r="BE952" i="67"/>
  <c r="BF952" i="67"/>
  <c r="BG952" i="67"/>
  <c r="BH952" i="67"/>
  <c r="BI952" i="67"/>
  <c r="BJ952" i="67"/>
  <c r="BK952" i="67"/>
  <c r="BL952" i="67"/>
  <c r="BM952" i="67"/>
  <c r="BN952" i="67"/>
  <c r="BO952" i="67"/>
  <c r="BP952" i="67"/>
  <c r="BQ952" i="67"/>
  <c r="BR952" i="67"/>
  <c r="BS952" i="67"/>
  <c r="BT952" i="67"/>
  <c r="BU952" i="67"/>
  <c r="BV952" i="67"/>
  <c r="BW952" i="67"/>
  <c r="BX952" i="67"/>
  <c r="BY952" i="67"/>
  <c r="BZ952" i="67"/>
  <c r="CA952" i="67"/>
  <c r="CB952" i="67"/>
  <c r="CH952" i="67"/>
  <c r="CI952" i="67"/>
  <c r="CJ952" i="67"/>
  <c r="CK952" i="67"/>
  <c r="CL952" i="67"/>
  <c r="CM952" i="67"/>
  <c r="CN952" i="67"/>
  <c r="CO952" i="67"/>
  <c r="CP952" i="67"/>
  <c r="CQ952" i="67"/>
  <c r="CR952" i="67"/>
  <c r="CS952" i="67"/>
  <c r="CT952" i="67"/>
  <c r="CU952" i="67"/>
  <c r="CV952" i="67"/>
  <c r="CW952" i="67"/>
  <c r="CX952" i="67"/>
  <c r="CY952" i="67"/>
  <c r="CZ952" i="67"/>
  <c r="DA952" i="67"/>
  <c r="DB952" i="67"/>
  <c r="DC952" i="67"/>
  <c r="DD952" i="67"/>
  <c r="DE952" i="67"/>
  <c r="DF952" i="67"/>
  <c r="DG952" i="67"/>
  <c r="DH952" i="67"/>
  <c r="DI952" i="67"/>
  <c r="DJ952" i="67"/>
  <c r="DK952" i="67"/>
  <c r="DL952" i="67"/>
  <c r="DM952" i="67"/>
  <c r="DN952" i="67"/>
  <c r="DO952" i="67"/>
  <c r="DP952" i="67"/>
  <c r="DQ952" i="67"/>
  <c r="DR952" i="67"/>
  <c r="DS952" i="67"/>
  <c r="DT952" i="67"/>
  <c r="DU952" i="67"/>
  <c r="DV952" i="67"/>
  <c r="DW952" i="67"/>
  <c r="DX952" i="67"/>
  <c r="DY952" i="67"/>
  <c r="DZ952" i="67"/>
  <c r="EA952" i="67"/>
  <c r="EK952" i="67"/>
  <c r="A953" i="67"/>
  <c r="B953" i="67"/>
  <c r="C953" i="67"/>
  <c r="D953" i="67"/>
  <c r="E953" i="67"/>
  <c r="F953" i="67"/>
  <c r="G953" i="67"/>
  <c r="H953" i="67"/>
  <c r="I953" i="67"/>
  <c r="J953" i="67"/>
  <c r="K953" i="67"/>
  <c r="L953" i="67"/>
  <c r="M953" i="67"/>
  <c r="N953" i="67"/>
  <c r="O953" i="67"/>
  <c r="P953" i="67"/>
  <c r="Q953" i="67"/>
  <c r="R953" i="67"/>
  <c r="S953" i="67"/>
  <c r="T953" i="67"/>
  <c r="U953" i="67"/>
  <c r="V953" i="67"/>
  <c r="W953" i="67"/>
  <c r="X953" i="67"/>
  <c r="Y953" i="67"/>
  <c r="Z953" i="67"/>
  <c r="AA953" i="67"/>
  <c r="AB953" i="67"/>
  <c r="AC953" i="67"/>
  <c r="AD953" i="67"/>
  <c r="AE953" i="67"/>
  <c r="AF953" i="67"/>
  <c r="AG953" i="67"/>
  <c r="AH953" i="67"/>
  <c r="AI953" i="67"/>
  <c r="AJ953" i="67"/>
  <c r="AK953" i="67"/>
  <c r="AL953" i="67"/>
  <c r="AM953" i="67"/>
  <c r="AN953" i="67"/>
  <c r="AO953" i="67"/>
  <c r="AP953" i="67"/>
  <c r="AQ953" i="67"/>
  <c r="AR953" i="67"/>
  <c r="AS953" i="67"/>
  <c r="AT953" i="67"/>
  <c r="AU953" i="67"/>
  <c r="AV953" i="67"/>
  <c r="AW953" i="67"/>
  <c r="AX953" i="67"/>
  <c r="AY953" i="67"/>
  <c r="AZ953" i="67"/>
  <c r="BA953" i="67"/>
  <c r="BB953" i="67"/>
  <c r="BC953" i="67"/>
  <c r="BD953" i="67"/>
  <c r="BE953" i="67"/>
  <c r="BF953" i="67"/>
  <c r="BG953" i="67"/>
  <c r="BH953" i="67"/>
  <c r="BI953" i="67"/>
  <c r="BJ953" i="67"/>
  <c r="BK953" i="67"/>
  <c r="BL953" i="67"/>
  <c r="BM953" i="67"/>
  <c r="BN953" i="67"/>
  <c r="BO953" i="67"/>
  <c r="BP953" i="67"/>
  <c r="BQ953" i="67"/>
  <c r="BR953" i="67"/>
  <c r="BS953" i="67"/>
  <c r="BT953" i="67"/>
  <c r="BU953" i="67"/>
  <c r="BV953" i="67"/>
  <c r="BW953" i="67"/>
  <c r="BX953" i="67"/>
  <c r="BY953" i="67"/>
  <c r="BZ953" i="67"/>
  <c r="CA953" i="67"/>
  <c r="CB953" i="67"/>
  <c r="CH953" i="67"/>
  <c r="CI953" i="67"/>
  <c r="CJ953" i="67"/>
  <c r="CK953" i="67"/>
  <c r="CL953" i="67"/>
  <c r="CM953" i="67"/>
  <c r="CN953" i="67"/>
  <c r="CO953" i="67"/>
  <c r="CP953" i="67"/>
  <c r="CQ953" i="67"/>
  <c r="CR953" i="67"/>
  <c r="CS953" i="67"/>
  <c r="CT953" i="67"/>
  <c r="CU953" i="67"/>
  <c r="CV953" i="67"/>
  <c r="CW953" i="67"/>
  <c r="CX953" i="67"/>
  <c r="CY953" i="67"/>
  <c r="CZ953" i="67"/>
  <c r="DA953" i="67"/>
  <c r="DB953" i="67"/>
  <c r="DC953" i="67"/>
  <c r="DD953" i="67"/>
  <c r="DE953" i="67"/>
  <c r="DF953" i="67"/>
  <c r="DG953" i="67"/>
  <c r="DH953" i="67"/>
  <c r="DI953" i="67"/>
  <c r="DJ953" i="67"/>
  <c r="DK953" i="67"/>
  <c r="DL953" i="67"/>
  <c r="DM953" i="67"/>
  <c r="DN953" i="67"/>
  <c r="DO953" i="67"/>
  <c r="DP953" i="67"/>
  <c r="DQ953" i="67"/>
  <c r="DR953" i="67"/>
  <c r="DS953" i="67"/>
  <c r="DT953" i="67"/>
  <c r="DU953" i="67"/>
  <c r="DV953" i="67"/>
  <c r="DW953" i="67"/>
  <c r="DX953" i="67"/>
  <c r="DY953" i="67"/>
  <c r="DZ953" i="67"/>
  <c r="EA953" i="67"/>
  <c r="EK953" i="67"/>
  <c r="A954" i="67"/>
  <c r="B954" i="67"/>
  <c r="C954" i="67"/>
  <c r="D954" i="67"/>
  <c r="E954" i="67"/>
  <c r="F954" i="67"/>
  <c r="G954" i="67"/>
  <c r="H954" i="67"/>
  <c r="I954" i="67"/>
  <c r="J954" i="67"/>
  <c r="K954" i="67"/>
  <c r="L954" i="67"/>
  <c r="M954" i="67"/>
  <c r="N954" i="67"/>
  <c r="O954" i="67"/>
  <c r="P954" i="67"/>
  <c r="Q954" i="67"/>
  <c r="R954" i="67"/>
  <c r="S954" i="67"/>
  <c r="T954" i="67"/>
  <c r="U954" i="67"/>
  <c r="V954" i="67"/>
  <c r="W954" i="67"/>
  <c r="X954" i="67"/>
  <c r="Y954" i="67"/>
  <c r="Z954" i="67"/>
  <c r="AA954" i="67"/>
  <c r="AB954" i="67"/>
  <c r="AC954" i="67"/>
  <c r="AD954" i="67"/>
  <c r="AE954" i="67"/>
  <c r="AF954" i="67"/>
  <c r="AG954" i="67"/>
  <c r="AH954" i="67"/>
  <c r="AI954" i="67"/>
  <c r="AJ954" i="67"/>
  <c r="AK954" i="67"/>
  <c r="AL954" i="67"/>
  <c r="AM954" i="67"/>
  <c r="AN954" i="67"/>
  <c r="AO954" i="67"/>
  <c r="AP954" i="67"/>
  <c r="AQ954" i="67"/>
  <c r="AR954" i="67"/>
  <c r="AS954" i="67"/>
  <c r="AT954" i="67"/>
  <c r="AU954" i="67"/>
  <c r="AV954" i="67"/>
  <c r="AW954" i="67"/>
  <c r="AX954" i="67"/>
  <c r="AY954" i="67"/>
  <c r="AZ954" i="67"/>
  <c r="BA954" i="67"/>
  <c r="BB954" i="67"/>
  <c r="BC954" i="67"/>
  <c r="BD954" i="67"/>
  <c r="BE954" i="67"/>
  <c r="BF954" i="67"/>
  <c r="BG954" i="67"/>
  <c r="BH954" i="67"/>
  <c r="BI954" i="67"/>
  <c r="BJ954" i="67"/>
  <c r="BK954" i="67"/>
  <c r="BL954" i="67"/>
  <c r="BM954" i="67"/>
  <c r="BN954" i="67"/>
  <c r="BO954" i="67"/>
  <c r="BP954" i="67"/>
  <c r="BQ954" i="67"/>
  <c r="BR954" i="67"/>
  <c r="BS954" i="67"/>
  <c r="BT954" i="67"/>
  <c r="BU954" i="67"/>
  <c r="BV954" i="67"/>
  <c r="BW954" i="67"/>
  <c r="BX954" i="67"/>
  <c r="BY954" i="67"/>
  <c r="BZ954" i="67"/>
  <c r="CA954" i="67"/>
  <c r="CH954" i="67"/>
  <c r="CI954" i="67"/>
  <c r="CJ954" i="67"/>
  <c r="CK954" i="67"/>
  <c r="CL954" i="67"/>
  <c r="CM954" i="67"/>
  <c r="CN954" i="67"/>
  <c r="CO954" i="67"/>
  <c r="CP954" i="67"/>
  <c r="CQ954" i="67"/>
  <c r="CR954" i="67"/>
  <c r="CS954" i="67"/>
  <c r="CT954" i="67"/>
  <c r="CU954" i="67"/>
  <c r="CV954" i="67"/>
  <c r="CW954" i="67"/>
  <c r="CX954" i="67"/>
  <c r="CY954" i="67"/>
  <c r="CZ954" i="67"/>
  <c r="DA954" i="67"/>
  <c r="DB954" i="67"/>
  <c r="DC954" i="67"/>
  <c r="DD954" i="67"/>
  <c r="DE954" i="67"/>
  <c r="DF954" i="67"/>
  <c r="DG954" i="67"/>
  <c r="DH954" i="67"/>
  <c r="DI954" i="67"/>
  <c r="DJ954" i="67"/>
  <c r="DK954" i="67"/>
  <c r="DL954" i="67"/>
  <c r="DM954" i="67"/>
  <c r="DN954" i="67"/>
  <c r="DO954" i="67"/>
  <c r="DP954" i="67"/>
  <c r="DQ954" i="67"/>
  <c r="DR954" i="67"/>
  <c r="DS954" i="67"/>
  <c r="DT954" i="67"/>
  <c r="DU954" i="67"/>
  <c r="DV954" i="67"/>
  <c r="DW954" i="67"/>
  <c r="DX954" i="67"/>
  <c r="DY954" i="67"/>
  <c r="DZ954" i="67"/>
  <c r="EA954" i="67"/>
  <c r="EK954" i="67"/>
  <c r="A955" i="67"/>
  <c r="B955" i="67"/>
  <c r="C955" i="67"/>
  <c r="D955" i="67"/>
  <c r="E955" i="67"/>
  <c r="F955" i="67"/>
  <c r="G955" i="67"/>
  <c r="H955" i="67"/>
  <c r="I955" i="67"/>
  <c r="J955" i="67"/>
  <c r="K955" i="67"/>
  <c r="L955" i="67"/>
  <c r="M955" i="67"/>
  <c r="N955" i="67"/>
  <c r="O955" i="67"/>
  <c r="P955" i="67"/>
  <c r="Q955" i="67"/>
  <c r="R955" i="67"/>
  <c r="S955" i="67"/>
  <c r="T955" i="67"/>
  <c r="U955" i="67"/>
  <c r="V955" i="67"/>
  <c r="W955" i="67"/>
  <c r="X955" i="67"/>
  <c r="Y955" i="67"/>
  <c r="Z955" i="67"/>
  <c r="AA955" i="67"/>
  <c r="AB955" i="67"/>
  <c r="AC955" i="67"/>
  <c r="AD955" i="67"/>
  <c r="AE955" i="67"/>
  <c r="AF955" i="67"/>
  <c r="AG955" i="67"/>
  <c r="AH955" i="67"/>
  <c r="AI955" i="67"/>
  <c r="AJ955" i="67"/>
  <c r="AK955" i="67"/>
  <c r="AL955" i="67"/>
  <c r="AM955" i="67"/>
  <c r="AN955" i="67"/>
  <c r="AO955" i="67"/>
  <c r="AP955" i="67"/>
  <c r="AQ955" i="67"/>
  <c r="AR955" i="67"/>
  <c r="AS955" i="67"/>
  <c r="AT955" i="67"/>
  <c r="AU955" i="67"/>
  <c r="AV955" i="67"/>
  <c r="AW955" i="67"/>
  <c r="AX955" i="67"/>
  <c r="AY955" i="67"/>
  <c r="AZ955" i="67"/>
  <c r="BA955" i="67"/>
  <c r="BB955" i="67"/>
  <c r="BC955" i="67"/>
  <c r="BD955" i="67"/>
  <c r="BE955" i="67"/>
  <c r="BF955" i="67"/>
  <c r="BG955" i="67"/>
  <c r="BH955" i="67"/>
  <c r="BI955" i="67"/>
  <c r="BJ955" i="67"/>
  <c r="BK955" i="67"/>
  <c r="BL955" i="67"/>
  <c r="BM955" i="67"/>
  <c r="BN955" i="67"/>
  <c r="BO955" i="67"/>
  <c r="BP955" i="67"/>
  <c r="BQ955" i="67"/>
  <c r="BR955" i="67"/>
  <c r="BS955" i="67"/>
  <c r="BT955" i="67"/>
  <c r="BU955" i="67"/>
  <c r="BV955" i="67"/>
  <c r="BW955" i="67"/>
  <c r="BX955" i="67"/>
  <c r="BY955" i="67"/>
  <c r="BZ955" i="67"/>
  <c r="CA955" i="67"/>
  <c r="CB955" i="67"/>
  <c r="CC955" i="67"/>
  <c r="CD955" i="67"/>
  <c r="CE955" i="67"/>
  <c r="CF955" i="67"/>
  <c r="CG955" i="67"/>
  <c r="CH955" i="67"/>
  <c r="CI955" i="67"/>
  <c r="CJ955" i="67"/>
  <c r="CK955" i="67"/>
  <c r="CL955" i="67"/>
  <c r="CM955" i="67"/>
  <c r="CN955" i="67"/>
  <c r="CO955" i="67"/>
  <c r="CP955" i="67"/>
  <c r="CQ955" i="67"/>
  <c r="CR955" i="67"/>
  <c r="CS955" i="67"/>
  <c r="CT955" i="67"/>
  <c r="CU955" i="67"/>
  <c r="CV955" i="67"/>
  <c r="CW955" i="67"/>
  <c r="CX955" i="67"/>
  <c r="CY955" i="67"/>
  <c r="CZ955" i="67"/>
  <c r="DA955" i="67"/>
  <c r="DB955" i="67"/>
  <c r="DC955" i="67"/>
  <c r="DD955" i="67"/>
  <c r="DE955" i="67"/>
  <c r="DF955" i="67"/>
  <c r="DG955" i="67"/>
  <c r="DH955" i="67"/>
  <c r="DI955" i="67"/>
  <c r="DJ955" i="67"/>
  <c r="DK955" i="67"/>
  <c r="DL955" i="67"/>
  <c r="DM955" i="67"/>
  <c r="DN955" i="67"/>
  <c r="DO955" i="67"/>
  <c r="DP955" i="67"/>
  <c r="DQ955" i="67"/>
  <c r="DR955" i="67"/>
  <c r="DS955" i="67"/>
  <c r="DT955" i="67"/>
  <c r="DU955" i="67"/>
  <c r="DV955" i="67"/>
  <c r="DW955" i="67"/>
  <c r="DX955" i="67"/>
  <c r="DY955" i="67"/>
  <c r="DZ955" i="67"/>
  <c r="EA955" i="67"/>
  <c r="EB955" i="67"/>
  <c r="EC955" i="67"/>
  <c r="ED955" i="67"/>
  <c r="EE955" i="67"/>
  <c r="EF955" i="67"/>
  <c r="EG955" i="67"/>
  <c r="EH955" i="67"/>
  <c r="EI955" i="67"/>
  <c r="EJ955" i="67"/>
  <c r="EK955" i="67"/>
  <c r="A956" i="67"/>
  <c r="B956" i="67"/>
  <c r="C956" i="67"/>
  <c r="D956" i="67"/>
  <c r="E956" i="67"/>
  <c r="F956" i="67"/>
  <c r="G956" i="67"/>
  <c r="H956" i="67"/>
  <c r="I956" i="67"/>
  <c r="J956" i="67"/>
  <c r="K956" i="67"/>
  <c r="L956" i="67"/>
  <c r="M956" i="67"/>
  <c r="N956" i="67"/>
  <c r="O956" i="67"/>
  <c r="P956" i="67"/>
  <c r="Q956" i="67"/>
  <c r="R956" i="67"/>
  <c r="S956" i="67"/>
  <c r="T956" i="67"/>
  <c r="U956" i="67"/>
  <c r="V956" i="67"/>
  <c r="W956" i="67"/>
  <c r="X956" i="67"/>
  <c r="Y956" i="67"/>
  <c r="Z956" i="67"/>
  <c r="AA956" i="67"/>
  <c r="AB956" i="67"/>
  <c r="AC956" i="67"/>
  <c r="AD956" i="67"/>
  <c r="AE956" i="67"/>
  <c r="AF956" i="67"/>
  <c r="AG956" i="67"/>
  <c r="AH956" i="67"/>
  <c r="AI956" i="67"/>
  <c r="AJ956" i="67"/>
  <c r="AK956" i="67"/>
  <c r="AL956" i="67"/>
  <c r="AM956" i="67"/>
  <c r="AN956" i="67"/>
  <c r="AO956" i="67"/>
  <c r="AP956" i="67"/>
  <c r="AQ956" i="67"/>
  <c r="AR956" i="67"/>
  <c r="AS956" i="67"/>
  <c r="AT956" i="67"/>
  <c r="AU956" i="67"/>
  <c r="AV956" i="67"/>
  <c r="AW956" i="67"/>
  <c r="AX956" i="67"/>
  <c r="AY956" i="67"/>
  <c r="AZ956" i="67"/>
  <c r="BA956" i="67"/>
  <c r="BB956" i="67"/>
  <c r="BC956" i="67"/>
  <c r="BD956" i="67"/>
  <c r="BE956" i="67"/>
  <c r="BF956" i="67"/>
  <c r="BG956" i="67"/>
  <c r="BH956" i="67"/>
  <c r="BI956" i="67"/>
  <c r="BJ956" i="67"/>
  <c r="BK956" i="67"/>
  <c r="BL956" i="67"/>
  <c r="BM956" i="67"/>
  <c r="BN956" i="67"/>
  <c r="BO956" i="67"/>
  <c r="BP956" i="67"/>
  <c r="BQ956" i="67"/>
  <c r="BR956" i="67"/>
  <c r="BS956" i="67"/>
  <c r="BT956" i="67"/>
  <c r="BU956" i="67"/>
  <c r="BV956" i="67"/>
  <c r="BW956" i="67"/>
  <c r="BX956" i="67"/>
  <c r="BY956" i="67"/>
  <c r="BZ956" i="67"/>
  <c r="CA956" i="67"/>
  <c r="CH956" i="67"/>
  <c r="CI956" i="67"/>
  <c r="CJ956" i="67"/>
  <c r="CK956" i="67"/>
  <c r="CL956" i="67"/>
  <c r="CM956" i="67"/>
  <c r="CN956" i="67"/>
  <c r="CO956" i="67"/>
  <c r="CP956" i="67"/>
  <c r="CQ956" i="67"/>
  <c r="CR956" i="67"/>
  <c r="CS956" i="67"/>
  <c r="CT956" i="67"/>
  <c r="CU956" i="67"/>
  <c r="CV956" i="67"/>
  <c r="CW956" i="67"/>
  <c r="CX956" i="67"/>
  <c r="CY956" i="67"/>
  <c r="CZ956" i="67"/>
  <c r="DA956" i="67"/>
  <c r="DB956" i="67"/>
  <c r="DC956" i="67"/>
  <c r="DD956" i="67"/>
  <c r="DE956" i="67"/>
  <c r="DF956" i="67"/>
  <c r="DG956" i="67"/>
  <c r="DH956" i="67"/>
  <c r="DI956" i="67"/>
  <c r="DJ956" i="67"/>
  <c r="DK956" i="67"/>
  <c r="DL956" i="67"/>
  <c r="DM956" i="67"/>
  <c r="DN956" i="67"/>
  <c r="DO956" i="67"/>
  <c r="DP956" i="67"/>
  <c r="DQ956" i="67"/>
  <c r="DR956" i="67"/>
  <c r="DS956" i="67"/>
  <c r="DT956" i="67"/>
  <c r="DU956" i="67"/>
  <c r="DV956" i="67"/>
  <c r="DW956" i="67"/>
  <c r="DX956" i="67"/>
  <c r="DY956" i="67"/>
  <c r="DZ956" i="67"/>
  <c r="EA956" i="67"/>
  <c r="EK956" i="67"/>
  <c r="A957" i="67"/>
  <c r="B957" i="67"/>
  <c r="C957" i="67"/>
  <c r="D957" i="67"/>
  <c r="E957" i="67"/>
  <c r="F957" i="67"/>
  <c r="G957" i="67"/>
  <c r="H957" i="67"/>
  <c r="I957" i="67"/>
  <c r="J957" i="67"/>
  <c r="K957" i="67"/>
  <c r="L957" i="67"/>
  <c r="M957" i="67"/>
  <c r="N957" i="67"/>
  <c r="O957" i="67"/>
  <c r="P957" i="67"/>
  <c r="Q957" i="67"/>
  <c r="R957" i="67"/>
  <c r="S957" i="67"/>
  <c r="T957" i="67"/>
  <c r="U957" i="67"/>
  <c r="V957" i="67"/>
  <c r="W957" i="67"/>
  <c r="X957" i="67"/>
  <c r="Y957" i="67"/>
  <c r="Z957" i="67"/>
  <c r="AA957" i="67"/>
  <c r="AB957" i="67"/>
  <c r="AC957" i="67"/>
  <c r="AD957" i="67"/>
  <c r="AE957" i="67"/>
  <c r="AF957" i="67"/>
  <c r="AG957" i="67"/>
  <c r="AH957" i="67"/>
  <c r="AI957" i="67"/>
  <c r="AJ957" i="67"/>
  <c r="AK957" i="67"/>
  <c r="AL957" i="67"/>
  <c r="AM957" i="67"/>
  <c r="AN957" i="67"/>
  <c r="AO957" i="67"/>
  <c r="AP957" i="67"/>
  <c r="AQ957" i="67"/>
  <c r="AR957" i="67"/>
  <c r="AS957" i="67"/>
  <c r="AT957" i="67"/>
  <c r="AU957" i="67"/>
  <c r="AV957" i="67"/>
  <c r="AW957" i="67"/>
  <c r="AX957" i="67"/>
  <c r="AY957" i="67"/>
  <c r="AZ957" i="67"/>
  <c r="BA957" i="67"/>
  <c r="BB957" i="67"/>
  <c r="BC957" i="67"/>
  <c r="BD957" i="67"/>
  <c r="BE957" i="67"/>
  <c r="BF957" i="67"/>
  <c r="BG957" i="67"/>
  <c r="BH957" i="67"/>
  <c r="BI957" i="67"/>
  <c r="BJ957" i="67"/>
  <c r="BK957" i="67"/>
  <c r="BL957" i="67"/>
  <c r="BM957" i="67"/>
  <c r="BN957" i="67"/>
  <c r="BO957" i="67"/>
  <c r="BP957" i="67"/>
  <c r="BQ957" i="67"/>
  <c r="BR957" i="67"/>
  <c r="BS957" i="67"/>
  <c r="BT957" i="67"/>
  <c r="BU957" i="67"/>
  <c r="BV957" i="67"/>
  <c r="BW957" i="67"/>
  <c r="BX957" i="67"/>
  <c r="BY957" i="67"/>
  <c r="BZ957" i="67"/>
  <c r="CA957" i="67"/>
  <c r="CH957" i="67"/>
  <c r="CI957" i="67"/>
  <c r="CJ957" i="67"/>
  <c r="CK957" i="67"/>
  <c r="CL957" i="67"/>
  <c r="CM957" i="67"/>
  <c r="CN957" i="67"/>
  <c r="CO957" i="67"/>
  <c r="CP957" i="67"/>
  <c r="CQ957" i="67"/>
  <c r="CR957" i="67"/>
  <c r="CS957" i="67"/>
  <c r="CT957" i="67"/>
  <c r="CU957" i="67"/>
  <c r="CV957" i="67"/>
  <c r="CW957" i="67"/>
  <c r="CX957" i="67"/>
  <c r="CY957" i="67"/>
  <c r="CZ957" i="67"/>
  <c r="DA957" i="67"/>
  <c r="DB957" i="67"/>
  <c r="DC957" i="67"/>
  <c r="DD957" i="67"/>
  <c r="DE957" i="67"/>
  <c r="DF957" i="67"/>
  <c r="DG957" i="67"/>
  <c r="DH957" i="67"/>
  <c r="DI957" i="67"/>
  <c r="DJ957" i="67"/>
  <c r="DK957" i="67"/>
  <c r="DL957" i="67"/>
  <c r="DM957" i="67"/>
  <c r="DN957" i="67"/>
  <c r="DO957" i="67"/>
  <c r="DP957" i="67"/>
  <c r="DQ957" i="67"/>
  <c r="DR957" i="67"/>
  <c r="DS957" i="67"/>
  <c r="DT957" i="67"/>
  <c r="DU957" i="67"/>
  <c r="DV957" i="67"/>
  <c r="DW957" i="67"/>
  <c r="DX957" i="67"/>
  <c r="DY957" i="67"/>
  <c r="DZ957" i="67"/>
  <c r="EA957" i="67"/>
  <c r="EK957" i="67"/>
  <c r="A958" i="67"/>
  <c r="B958" i="67"/>
  <c r="C958" i="67"/>
  <c r="D958" i="67"/>
  <c r="E958" i="67"/>
  <c r="F958" i="67"/>
  <c r="G958" i="67"/>
  <c r="H958" i="67"/>
  <c r="I958" i="67"/>
  <c r="J958" i="67"/>
  <c r="K958" i="67"/>
  <c r="L958" i="67"/>
  <c r="M958" i="67"/>
  <c r="N958" i="67"/>
  <c r="O958" i="67"/>
  <c r="P958" i="67"/>
  <c r="Q958" i="67"/>
  <c r="R958" i="67"/>
  <c r="S958" i="67"/>
  <c r="T958" i="67"/>
  <c r="U958" i="67"/>
  <c r="V958" i="67"/>
  <c r="W958" i="67"/>
  <c r="X958" i="67"/>
  <c r="Y958" i="67"/>
  <c r="Z958" i="67"/>
  <c r="AA958" i="67"/>
  <c r="AB958" i="67"/>
  <c r="AC958" i="67"/>
  <c r="AD958" i="67"/>
  <c r="AE958" i="67"/>
  <c r="AF958" i="67"/>
  <c r="AG958" i="67"/>
  <c r="AH958" i="67"/>
  <c r="AI958" i="67"/>
  <c r="AJ958" i="67"/>
  <c r="AK958" i="67"/>
  <c r="AL958" i="67"/>
  <c r="AM958" i="67"/>
  <c r="AN958" i="67"/>
  <c r="AO958" i="67"/>
  <c r="AP958" i="67"/>
  <c r="AQ958" i="67"/>
  <c r="AR958" i="67"/>
  <c r="AS958" i="67"/>
  <c r="AT958" i="67"/>
  <c r="AU958" i="67"/>
  <c r="AV958" i="67"/>
  <c r="AW958" i="67"/>
  <c r="AX958" i="67"/>
  <c r="AY958" i="67"/>
  <c r="AZ958" i="67"/>
  <c r="BA958" i="67"/>
  <c r="BB958" i="67"/>
  <c r="BC958" i="67"/>
  <c r="BD958" i="67"/>
  <c r="BE958" i="67"/>
  <c r="BF958" i="67"/>
  <c r="BG958" i="67"/>
  <c r="BH958" i="67"/>
  <c r="BI958" i="67"/>
  <c r="BJ958" i="67"/>
  <c r="BK958" i="67"/>
  <c r="BL958" i="67"/>
  <c r="BM958" i="67"/>
  <c r="BN958" i="67"/>
  <c r="BO958" i="67"/>
  <c r="BP958" i="67"/>
  <c r="BQ958" i="67"/>
  <c r="BR958" i="67"/>
  <c r="BS958" i="67"/>
  <c r="BT958" i="67"/>
  <c r="BU958" i="67"/>
  <c r="BV958" i="67"/>
  <c r="BW958" i="67"/>
  <c r="BX958" i="67"/>
  <c r="BY958" i="67"/>
  <c r="BZ958" i="67"/>
  <c r="CA958" i="67"/>
  <c r="CB958" i="67"/>
  <c r="CC958" i="67"/>
  <c r="CD958" i="67"/>
  <c r="CE958" i="67"/>
  <c r="CF958" i="67"/>
  <c r="CG958" i="67"/>
  <c r="CH958" i="67"/>
  <c r="CI958" i="67"/>
  <c r="CJ958" i="67"/>
  <c r="CK958" i="67"/>
  <c r="CL958" i="67"/>
  <c r="CM958" i="67"/>
  <c r="CN958" i="67"/>
  <c r="CO958" i="67"/>
  <c r="CP958" i="67"/>
  <c r="CQ958" i="67"/>
  <c r="CR958" i="67"/>
  <c r="CS958" i="67"/>
  <c r="CT958" i="67"/>
  <c r="CU958" i="67"/>
  <c r="CV958" i="67"/>
  <c r="CW958" i="67"/>
  <c r="CX958" i="67"/>
  <c r="CY958" i="67"/>
  <c r="CZ958" i="67"/>
  <c r="DA958" i="67"/>
  <c r="DB958" i="67"/>
  <c r="DC958" i="67"/>
  <c r="DD958" i="67"/>
  <c r="DE958" i="67"/>
  <c r="DF958" i="67"/>
  <c r="DG958" i="67"/>
  <c r="DH958" i="67"/>
  <c r="DI958" i="67"/>
  <c r="DJ958" i="67"/>
  <c r="DK958" i="67"/>
  <c r="DL958" i="67"/>
  <c r="DM958" i="67"/>
  <c r="DN958" i="67"/>
  <c r="DO958" i="67"/>
  <c r="DP958" i="67"/>
  <c r="DQ958" i="67"/>
  <c r="DR958" i="67"/>
  <c r="DS958" i="67"/>
  <c r="DT958" i="67"/>
  <c r="DU958" i="67"/>
  <c r="DV958" i="67"/>
  <c r="DW958" i="67"/>
  <c r="DX958" i="67"/>
  <c r="DY958" i="67"/>
  <c r="DZ958" i="67"/>
  <c r="EA958" i="67"/>
  <c r="EB958" i="67"/>
  <c r="EC958" i="67"/>
  <c r="ED958" i="67"/>
  <c r="EE958" i="67"/>
  <c r="EF958" i="67"/>
  <c r="EG958" i="67"/>
  <c r="EH958" i="67"/>
  <c r="EI958" i="67"/>
  <c r="EJ958" i="67"/>
  <c r="EK958" i="67"/>
  <c r="B935" i="67"/>
  <c r="C935" i="67"/>
  <c r="D935" i="67"/>
  <c r="E935" i="67"/>
  <c r="F935" i="67"/>
  <c r="G935" i="67"/>
  <c r="H935" i="67"/>
  <c r="I935" i="67"/>
  <c r="J935" i="67"/>
  <c r="K935" i="67"/>
  <c r="L935" i="67"/>
  <c r="M935" i="67"/>
  <c r="N935" i="67"/>
  <c r="O935" i="67"/>
  <c r="P935" i="67"/>
  <c r="Q935" i="67"/>
  <c r="R935" i="67"/>
  <c r="S935" i="67"/>
  <c r="T935" i="67"/>
  <c r="U935" i="67"/>
  <c r="V935" i="67"/>
  <c r="W935" i="67"/>
  <c r="X935" i="67"/>
  <c r="Y935" i="67"/>
  <c r="Z935" i="67"/>
  <c r="AA935" i="67"/>
  <c r="AB935" i="67"/>
  <c r="AC935" i="67"/>
  <c r="AD935" i="67"/>
  <c r="AE935" i="67"/>
  <c r="AF935" i="67"/>
  <c r="AG935" i="67"/>
  <c r="AH935" i="67"/>
  <c r="AI935" i="67"/>
  <c r="AJ935" i="67"/>
  <c r="AK935" i="67"/>
  <c r="AL935" i="67"/>
  <c r="AM935" i="67"/>
  <c r="AN935" i="67"/>
  <c r="AO935" i="67"/>
  <c r="AP935" i="67"/>
  <c r="AQ935" i="67"/>
  <c r="AR935" i="67"/>
  <c r="AS935" i="67"/>
  <c r="AT935" i="67"/>
  <c r="AU935" i="67"/>
  <c r="AV935" i="67"/>
  <c r="AW935" i="67"/>
  <c r="AX935" i="67"/>
  <c r="AY935" i="67"/>
  <c r="AZ935" i="67"/>
  <c r="BA935" i="67"/>
  <c r="BB935" i="67"/>
  <c r="BC935" i="67"/>
  <c r="BD935" i="67"/>
  <c r="BE935" i="67"/>
  <c r="BF935" i="67"/>
  <c r="BG935" i="67"/>
  <c r="BH935" i="67"/>
  <c r="BI935" i="67"/>
  <c r="BJ935" i="67"/>
  <c r="BK935" i="67"/>
  <c r="BL935" i="67"/>
  <c r="BM935" i="67"/>
  <c r="BN935" i="67"/>
  <c r="BO935" i="67"/>
  <c r="BP935" i="67"/>
  <c r="BQ935" i="67"/>
  <c r="BR935" i="67"/>
  <c r="BS935" i="67"/>
  <c r="BT935" i="67"/>
  <c r="BU935" i="67"/>
  <c r="BV935" i="67"/>
  <c r="BW935" i="67"/>
  <c r="BX935" i="67"/>
  <c r="BY935" i="67"/>
  <c r="BZ935" i="67"/>
  <c r="CA935" i="67"/>
  <c r="CB935" i="67"/>
  <c r="CC935" i="67"/>
  <c r="CD935" i="67"/>
  <c r="CE935" i="67"/>
  <c r="CF935" i="67"/>
  <c r="CG935" i="67"/>
  <c r="CH935" i="67"/>
  <c r="CI935" i="67"/>
  <c r="CJ935" i="67"/>
  <c r="CK935" i="67"/>
  <c r="CL935" i="67"/>
  <c r="CM935" i="67"/>
  <c r="CN935" i="67"/>
  <c r="CO935" i="67"/>
  <c r="CP935" i="67"/>
  <c r="CQ935" i="67"/>
  <c r="CR935" i="67"/>
  <c r="CS935" i="67"/>
  <c r="CT935" i="67"/>
  <c r="CU935" i="67"/>
  <c r="CV935" i="67"/>
  <c r="CW935" i="67"/>
  <c r="CX935" i="67"/>
  <c r="CY935" i="67"/>
  <c r="CZ935" i="67"/>
  <c r="DA935" i="67"/>
  <c r="DB935" i="67"/>
  <c r="DC935" i="67"/>
  <c r="DD935" i="67"/>
  <c r="DE935" i="67"/>
  <c r="DF935" i="67"/>
  <c r="DG935" i="67"/>
  <c r="DH935" i="67"/>
  <c r="DI935" i="67"/>
  <c r="DJ935" i="67"/>
  <c r="DK935" i="67"/>
  <c r="DL935" i="67"/>
  <c r="DM935" i="67"/>
  <c r="DN935" i="67"/>
  <c r="DO935" i="67"/>
  <c r="DP935" i="67"/>
  <c r="DQ935" i="67"/>
  <c r="DR935" i="67"/>
  <c r="DS935" i="67"/>
  <c r="DT935" i="67"/>
  <c r="DU935" i="67"/>
  <c r="DV935" i="67"/>
  <c r="DW935" i="67"/>
  <c r="DX935" i="67"/>
  <c r="DY935" i="67"/>
  <c r="DZ935" i="67"/>
  <c r="EA935" i="67"/>
  <c r="EB935" i="67"/>
  <c r="EC935" i="67"/>
  <c r="ED935" i="67"/>
  <c r="EE935" i="67"/>
  <c r="EF935" i="67"/>
  <c r="EG935" i="67"/>
  <c r="EH935" i="67"/>
  <c r="EI935" i="67"/>
  <c r="EJ935" i="67"/>
  <c r="EK935" i="67"/>
  <c r="A935" i="67"/>
  <c r="CB173" i="5"/>
  <c r="CB936" i="67" s="1"/>
  <c r="CA173" i="5"/>
  <c r="CA936" i="67" s="1"/>
  <c r="DZ226" i="5" l="1"/>
  <c r="DZ983" i="67" s="1"/>
  <c r="EA226" i="5"/>
  <c r="EA983" i="67" s="1"/>
  <c r="EB226" i="5"/>
  <c r="BU221" i="5"/>
  <c r="BU978" i="67" s="1"/>
  <c r="BT221" i="5"/>
  <c r="BT978" i="67" s="1"/>
  <c r="BS221" i="5"/>
  <c r="BR221" i="5"/>
  <c r="BV221" i="5"/>
  <c r="BV978" i="67" s="1"/>
  <c r="CA222" i="5"/>
  <c r="CA979" i="67" s="1"/>
  <c r="BY221" i="5"/>
  <c r="BY222" i="5" l="1"/>
  <c r="BY979" i="67" s="1"/>
  <c r="BY978" i="67"/>
  <c r="DZ221" i="5"/>
  <c r="DZ978" i="67" s="1"/>
  <c r="BR978" i="67"/>
  <c r="EB223" i="5"/>
  <c r="EB980" i="67" s="1"/>
  <c r="EB983" i="67"/>
  <c r="BY223" i="5"/>
  <c r="BY980" i="67" s="1"/>
  <c r="BW222" i="5"/>
  <c r="BW979" i="67" s="1"/>
  <c r="BS978" i="67"/>
  <c r="EA223" i="5"/>
  <c r="EA980" i="67" s="1"/>
  <c r="BV222" i="5"/>
  <c r="BV979" i="67" s="1"/>
  <c r="BZ221" i="5"/>
  <c r="BX221" i="5"/>
  <c r="BX978" i="67" s="1"/>
  <c r="BW223" i="5"/>
  <c r="BW980" i="67" s="1"/>
  <c r="CA223" i="5"/>
  <c r="CA980" i="67" s="1"/>
  <c r="CB223" i="5"/>
  <c r="CB980" i="67" s="1"/>
  <c r="CC223" i="5"/>
  <c r="CC980" i="67" s="1"/>
  <c r="EB221" i="5" l="1"/>
  <c r="EB978" i="67" s="1"/>
  <c r="BZ978" i="67"/>
  <c r="BZ222" i="5"/>
  <c r="BZ979" i="67" s="1"/>
  <c r="CB222" i="5"/>
  <c r="CB979" i="67" s="1"/>
  <c r="BX222" i="5"/>
  <c r="BX979" i="67" s="1"/>
  <c r="EA221" i="5"/>
  <c r="BU155" i="5"/>
  <c r="BT155" i="5"/>
  <c r="EA222" i="5" l="1"/>
  <c r="EA979" i="67" s="1"/>
  <c r="EA978" i="67"/>
  <c r="EB222" i="5"/>
  <c r="EB979" i="67" s="1"/>
  <c r="BN595" i="5" l="1"/>
  <c r="BO601" i="5"/>
  <c r="BP601" i="5"/>
  <c r="BQ601" i="5"/>
  <c r="BM619" i="5"/>
  <c r="BM620" i="5" s="1"/>
  <c r="BN619" i="5"/>
  <c r="BN620" i="5" s="1"/>
  <c r="BO619" i="5"/>
  <c r="BP619" i="5"/>
  <c r="BR619" i="5"/>
  <c r="BR621" i="5"/>
  <c r="BR624" i="5" s="1"/>
  <c r="BL624" i="5"/>
  <c r="BM624" i="5"/>
  <c r="BN624" i="5"/>
  <c r="BL625" i="5"/>
  <c r="BM625" i="5"/>
  <c r="BN630" i="5"/>
  <c r="BN625" i="5" s="1"/>
  <c r="BO630" i="5"/>
  <c r="BO625" i="5" s="1"/>
  <c r="BP630" i="5"/>
  <c r="BP625" i="5" s="1"/>
  <c r="BQ630" i="5"/>
  <c r="BQ625" i="5" s="1"/>
  <c r="BK631" i="5"/>
  <c r="BL631" i="5"/>
  <c r="BM631" i="5"/>
  <c r="BJ634" i="5"/>
  <c r="BK634" i="5"/>
  <c r="BL634" i="5"/>
  <c r="BL626" i="5" s="1"/>
  <c r="BM634" i="5"/>
  <c r="BM626" i="5" s="1"/>
  <c r="BQ634" i="5"/>
  <c r="BQ626" i="5" s="1"/>
  <c r="BR644" i="5"/>
  <c r="BN652" i="5"/>
  <c r="BO652" i="5"/>
  <c r="BP652" i="5"/>
  <c r="BQ652" i="5"/>
  <c r="BO655" i="5"/>
  <c r="BP655" i="5"/>
  <c r="BQ655" i="5"/>
  <c r="BS655" i="5"/>
  <c r="BT655" i="5"/>
  <c r="BU655" i="5"/>
  <c r="BV655" i="5"/>
  <c r="BW655" i="5"/>
  <c r="BW665" i="5" s="1"/>
  <c r="BX655" i="5"/>
  <c r="BX665" i="5" s="1"/>
  <c r="BY655" i="5"/>
  <c r="BY665" i="5" s="1"/>
  <c r="BZ655" i="5"/>
  <c r="BZ665" i="5" s="1"/>
  <c r="CA655" i="5"/>
  <c r="CA665" i="5" s="1"/>
  <c r="CB655" i="5"/>
  <c r="CF665" i="5" s="1"/>
  <c r="CC655" i="5"/>
  <c r="CG665" i="5" s="1"/>
  <c r="CD655" i="5"/>
  <c r="CE655" i="5"/>
  <c r="CF655" i="5"/>
  <c r="CG655" i="5"/>
  <c r="BR656" i="5"/>
  <c r="BR655" i="5" s="1"/>
  <c r="BS656" i="5"/>
  <c r="BS657" i="5" s="1"/>
  <c r="BT656" i="5"/>
  <c r="BT657" i="5" s="1"/>
  <c r="BU656" i="5"/>
  <c r="BU657" i="5" s="1"/>
  <c r="BR659" i="5"/>
  <c r="H660" i="5"/>
  <c r="BP663" i="5"/>
  <c r="BS663" i="5"/>
  <c r="BS662" i="5" s="1"/>
  <c r="BT663" i="5"/>
  <c r="BT662" i="5" s="1"/>
  <c r="CE665" i="5"/>
  <c r="BN670" i="5"/>
  <c r="DY670" i="5" s="1"/>
  <c r="BR670" i="5"/>
  <c r="BS670" i="5"/>
  <c r="BS681" i="5" s="1"/>
  <c r="BT670" i="5"/>
  <c r="BT681" i="5" s="1"/>
  <c r="BU670" i="5"/>
  <c r="DY671" i="5"/>
  <c r="DY672" i="5"/>
  <c r="BN674" i="5"/>
  <c r="BR674" i="5"/>
  <c r="BS674" i="5"/>
  <c r="BT674" i="5"/>
  <c r="BU674" i="5"/>
  <c r="BO675" i="5"/>
  <c r="BP675" i="5"/>
  <c r="BQ675" i="5"/>
  <c r="BR675" i="5"/>
  <c r="BS675" i="5"/>
  <c r="BS683" i="5" s="1"/>
  <c r="BT675" i="5"/>
  <c r="BT683" i="5" s="1"/>
  <c r="BU675" i="5"/>
  <c r="BU683" i="5" s="1"/>
  <c r="BV675" i="5"/>
  <c r="BW675" i="5"/>
  <c r="BW683" i="5" s="1"/>
  <c r="BX675" i="5"/>
  <c r="BX683" i="5" s="1"/>
  <c r="BY675" i="5"/>
  <c r="BY683" i="5" s="1"/>
  <c r="BZ675" i="5"/>
  <c r="CA675" i="5"/>
  <c r="CA683" i="5" s="1"/>
  <c r="CB675" i="5"/>
  <c r="CB683" i="5" s="1"/>
  <c r="CC675" i="5"/>
  <c r="CC683" i="5" s="1"/>
  <c r="CD675" i="5"/>
  <c r="CD683" i="5" s="1"/>
  <c r="CE675" i="5"/>
  <c r="CE683" i="5" s="1"/>
  <c r="CF675" i="5"/>
  <c r="CF683" i="5" s="1"/>
  <c r="CG675" i="5"/>
  <c r="CG683" i="5" s="1"/>
  <c r="BN677" i="5"/>
  <c r="BR677" i="5"/>
  <c r="BS677" i="5"/>
  <c r="BT677" i="5"/>
  <c r="BU677" i="5"/>
  <c r="BS688" i="5"/>
  <c r="BT688" i="5"/>
  <c r="BN689" i="5"/>
  <c r="BO689" i="5"/>
  <c r="BS689" i="5" s="1"/>
  <c r="BP689" i="5"/>
  <c r="BQ689" i="5"/>
  <c r="BV670" i="5"/>
  <c r="BW670" i="5"/>
  <c r="BX670" i="5"/>
  <c r="BY670" i="5"/>
  <c r="BZ670" i="5"/>
  <c r="CA670" i="5"/>
  <c r="CA681" i="5" s="1"/>
  <c r="CB670" i="5"/>
  <c r="CC670" i="5"/>
  <c r="DZ694" i="5"/>
  <c r="BV671" i="5"/>
  <c r="BW671" i="5"/>
  <c r="BX671" i="5"/>
  <c r="BY671" i="5"/>
  <c r="BZ671" i="5"/>
  <c r="CA671" i="5"/>
  <c r="CB671" i="5"/>
  <c r="CC671" i="5"/>
  <c r="BR698" i="5"/>
  <c r="BS698" i="5"/>
  <c r="BT698" i="5"/>
  <c r="BU698" i="5"/>
  <c r="AU703" i="5"/>
  <c r="AU704" i="5" s="1"/>
  <c r="AV703" i="5"/>
  <c r="AV707" i="5" s="1"/>
  <c r="AW703" i="5"/>
  <c r="AW707" i="5" s="1"/>
  <c r="AX703" i="5"/>
  <c r="AX707" i="5" s="1"/>
  <c r="AY703" i="5"/>
  <c r="AY707" i="5" s="1"/>
  <c r="AZ703" i="5"/>
  <c r="AZ707" i="5" s="1"/>
  <c r="BA703" i="5"/>
  <c r="BA707" i="5" s="1"/>
  <c r="BB703" i="5"/>
  <c r="BB707" i="5" s="1"/>
  <c r="BC703" i="5"/>
  <c r="BC704" i="5" s="1"/>
  <c r="BD703" i="5"/>
  <c r="BD704" i="5" s="1"/>
  <c r="BE703" i="5"/>
  <c r="BE707" i="5" s="1"/>
  <c r="BF703" i="5"/>
  <c r="BF613" i="5" s="1"/>
  <c r="BG703" i="5"/>
  <c r="BG613" i="5" s="1"/>
  <c r="BH703" i="5"/>
  <c r="BH613" i="5" s="1"/>
  <c r="BI703" i="5"/>
  <c r="BI613" i="5" s="1"/>
  <c r="BJ703" i="5"/>
  <c r="BJ613" i="5" s="1"/>
  <c r="BK703" i="5"/>
  <c r="BK613" i="5" s="1"/>
  <c r="BL703" i="5"/>
  <c r="BL613" i="5" s="1"/>
  <c r="BM703" i="5"/>
  <c r="BM613" i="5" s="1"/>
  <c r="BN703" i="5"/>
  <c r="BN613" i="5" s="1"/>
  <c r="BO703" i="5"/>
  <c r="BO613" i="5" s="1"/>
  <c r="BP703" i="5"/>
  <c r="BP613" i="5" s="1"/>
  <c r="BQ703" i="5"/>
  <c r="BQ613" i="5" s="1"/>
  <c r="BR703" i="5"/>
  <c r="BR613" i="5" s="1"/>
  <c r="BS703" i="5"/>
  <c r="BS810" i="5" s="1"/>
  <c r="DV703" i="5"/>
  <c r="DV810" i="5" s="1"/>
  <c r="AT704" i="5"/>
  <c r="BG704" i="5"/>
  <c r="BG614" i="5" s="1"/>
  <c r="DU705" i="5"/>
  <c r="DU713" i="5" s="1"/>
  <c r="DV705" i="5"/>
  <c r="DW705" i="5"/>
  <c r="DX705" i="5"/>
  <c r="DY703" i="5" s="1"/>
  <c r="DY705" i="5"/>
  <c r="BK707" i="5"/>
  <c r="AT709" i="5"/>
  <c r="AU709" i="5"/>
  <c r="AV709" i="5"/>
  <c r="AW709" i="5"/>
  <c r="AX709" i="5"/>
  <c r="AY709" i="5"/>
  <c r="AZ709" i="5"/>
  <c r="BA709" i="5"/>
  <c r="BB709" i="5"/>
  <c r="BC709" i="5"/>
  <c r="BD709" i="5"/>
  <c r="BE709" i="5"/>
  <c r="BF709" i="5"/>
  <c r="BG709" i="5"/>
  <c r="BH709" i="5"/>
  <c r="BI709" i="5"/>
  <c r="BJ709" i="5"/>
  <c r="BK709" i="5"/>
  <c r="BL709" i="5"/>
  <c r="BM709" i="5"/>
  <c r="BN709" i="5"/>
  <c r="BO709" i="5"/>
  <c r="BP709" i="5"/>
  <c r="BQ709" i="5"/>
  <c r="BR709" i="5"/>
  <c r="BS709" i="5"/>
  <c r="BS730" i="5" s="1"/>
  <c r="BS729" i="5" s="1"/>
  <c r="BT709" i="5"/>
  <c r="BT730" i="5" s="1"/>
  <c r="BT729" i="5" s="1"/>
  <c r="BU709" i="5"/>
  <c r="BU730" i="5" s="1"/>
  <c r="BU729" i="5" s="1"/>
  <c r="BV709" i="5"/>
  <c r="BV730" i="5" s="1"/>
  <c r="BV729" i="5" s="1"/>
  <c r="BW709" i="5"/>
  <c r="BX709" i="5"/>
  <c r="BY709" i="5"/>
  <c r="BZ709" i="5"/>
  <c r="CA709" i="5"/>
  <c r="CB709" i="5"/>
  <c r="CC709" i="5"/>
  <c r="DV709" i="5"/>
  <c r="DW709" i="5"/>
  <c r="DX709" i="5"/>
  <c r="DY709" i="5"/>
  <c r="AT710" i="5"/>
  <c r="AT729" i="5" s="1"/>
  <c r="AT713" i="5"/>
  <c r="AU713" i="5"/>
  <c r="AV713" i="5"/>
  <c r="AW713" i="5"/>
  <c r="AX713" i="5"/>
  <c r="AY713" i="5"/>
  <c r="AZ713" i="5"/>
  <c r="BA713" i="5"/>
  <c r="BB713" i="5"/>
  <c r="BC713" i="5"/>
  <c r="BD713" i="5"/>
  <c r="BE713" i="5"/>
  <c r="BF713" i="5"/>
  <c r="BG713" i="5"/>
  <c r="BH713" i="5"/>
  <c r="BI713" i="5"/>
  <c r="BJ713" i="5"/>
  <c r="BK713" i="5"/>
  <c r="BL713" i="5"/>
  <c r="BM713" i="5"/>
  <c r="BN713" i="5"/>
  <c r="BO713" i="5"/>
  <c r="BP713" i="5"/>
  <c r="BQ713" i="5"/>
  <c r="BR713" i="5"/>
  <c r="BS713" i="5"/>
  <c r="BS705" i="5" s="1"/>
  <c r="BS833" i="5" s="1"/>
  <c r="BT713" i="5"/>
  <c r="BT705" i="5" s="1"/>
  <c r="BU713" i="5"/>
  <c r="BU705" i="5" s="1"/>
  <c r="BV713" i="5"/>
  <c r="BV705" i="5" s="1"/>
  <c r="BV812" i="5" s="1"/>
  <c r="BW713" i="5"/>
  <c r="BX713" i="5"/>
  <c r="BY713" i="5"/>
  <c r="BZ713" i="5"/>
  <c r="CA713" i="5"/>
  <c r="CB713" i="5"/>
  <c r="CC713" i="5"/>
  <c r="DQ713" i="5"/>
  <c r="DR713" i="5"/>
  <c r="DS713" i="5"/>
  <c r="DT713" i="5"/>
  <c r="BS715" i="5"/>
  <c r="BT715" i="5"/>
  <c r="BU715" i="5"/>
  <c r="BV715" i="5"/>
  <c r="BW715" i="5"/>
  <c r="BX715" i="5"/>
  <c r="BY715" i="5"/>
  <c r="BZ715" i="5"/>
  <c r="CA715" i="5"/>
  <c r="CB715" i="5"/>
  <c r="CC715" i="5"/>
  <c r="BS717" i="5"/>
  <c r="BT717" i="5"/>
  <c r="BU717" i="5"/>
  <c r="BV717" i="5"/>
  <c r="BW717" i="5"/>
  <c r="BX717" i="5"/>
  <c r="BY717" i="5"/>
  <c r="BZ717" i="5"/>
  <c r="CA717" i="5"/>
  <c r="CB717" i="5"/>
  <c r="CC717" i="5"/>
  <c r="AT720" i="5"/>
  <c r="AU720" i="5"/>
  <c r="AV720" i="5"/>
  <c r="AW720" i="5"/>
  <c r="AX720" i="5"/>
  <c r="AY720" i="5"/>
  <c r="AZ720" i="5"/>
  <c r="BA720" i="5"/>
  <c r="BB720" i="5"/>
  <c r="BC720" i="5"/>
  <c r="BD720" i="5"/>
  <c r="BE720" i="5"/>
  <c r="BF720" i="5"/>
  <c r="BG720" i="5"/>
  <c r="BH720" i="5"/>
  <c r="BI720" i="5"/>
  <c r="BJ720" i="5"/>
  <c r="BK720" i="5"/>
  <c r="BL720" i="5"/>
  <c r="BM720" i="5"/>
  <c r="BN720" i="5"/>
  <c r="BO720" i="5"/>
  <c r="BP720" i="5"/>
  <c r="BQ720" i="5"/>
  <c r="BR720" i="5"/>
  <c r="BS720" i="5"/>
  <c r="BS708" i="5" s="1"/>
  <c r="BS814" i="5" s="1"/>
  <c r="BT720" i="5"/>
  <c r="BT708" i="5" s="1"/>
  <c r="BT814" i="5" s="1"/>
  <c r="BU720" i="5"/>
  <c r="BU708" i="5" s="1"/>
  <c r="BU814" i="5" s="1"/>
  <c r="BV720" i="5"/>
  <c r="BV708" i="5" s="1"/>
  <c r="BW720" i="5"/>
  <c r="BX720" i="5"/>
  <c r="BY720" i="5"/>
  <c r="BZ720" i="5"/>
  <c r="CA720" i="5"/>
  <c r="CB720" i="5"/>
  <c r="CC720" i="5"/>
  <c r="DQ720" i="5"/>
  <c r="DR720" i="5"/>
  <c r="DS720" i="5"/>
  <c r="DT720" i="5"/>
  <c r="DU720" i="5"/>
  <c r="BS722" i="5"/>
  <c r="BT722" i="5"/>
  <c r="BU722" i="5"/>
  <c r="BV722" i="5"/>
  <c r="BW722" i="5"/>
  <c r="BX722" i="5"/>
  <c r="BY722" i="5"/>
  <c r="BZ722" i="5"/>
  <c r="CA722" i="5"/>
  <c r="CB722" i="5"/>
  <c r="CC722" i="5"/>
  <c r="BS724" i="5"/>
  <c r="BT724" i="5"/>
  <c r="BU724" i="5"/>
  <c r="BV724" i="5"/>
  <c r="BW724" i="5"/>
  <c r="BX724" i="5"/>
  <c r="BY724" i="5"/>
  <c r="BZ724" i="5"/>
  <c r="CA724" i="5"/>
  <c r="CB724" i="5"/>
  <c r="CC724" i="5"/>
  <c r="DQ729" i="5"/>
  <c r="DR729" i="5"/>
  <c r="DS729" i="5"/>
  <c r="DT729" i="5"/>
  <c r="DU729" i="5"/>
  <c r="DV737" i="5"/>
  <c r="DV742" i="5" s="1"/>
  <c r="DW737" i="5"/>
  <c r="DX737" i="5"/>
  <c r="DY737" i="5"/>
  <c r="AT738" i="5"/>
  <c r="AT749" i="5" s="1"/>
  <c r="AU738" i="5"/>
  <c r="AU749" i="5" s="1"/>
  <c r="AV738" i="5"/>
  <c r="AV749" i="5" s="1"/>
  <c r="AW738" i="5"/>
  <c r="AW749" i="5" s="1"/>
  <c r="AX738" i="5"/>
  <c r="AX749" i="5" s="1"/>
  <c r="AY738" i="5"/>
  <c r="AY749" i="5" s="1"/>
  <c r="AZ738" i="5"/>
  <c r="AZ749" i="5" s="1"/>
  <c r="BA738" i="5"/>
  <c r="BA838" i="5" s="1"/>
  <c r="BF738" i="5"/>
  <c r="BG738" i="5"/>
  <c r="BH738" i="5"/>
  <c r="BI738" i="5"/>
  <c r="BJ738" i="5"/>
  <c r="BJ749" i="5" s="1"/>
  <c r="BK738" i="5"/>
  <c r="BK749" i="5" s="1"/>
  <c r="BL738" i="5"/>
  <c r="BL749" i="5" s="1"/>
  <c r="BM738" i="5"/>
  <c r="BM749" i="5" s="1"/>
  <c r="BN738" i="5"/>
  <c r="BN749" i="5" s="1"/>
  <c r="BO738" i="5"/>
  <c r="BO749" i="5" s="1"/>
  <c r="BP738" i="5"/>
  <c r="BT757" i="5" s="1"/>
  <c r="BT756" i="5" s="1"/>
  <c r="BQ738" i="5"/>
  <c r="BU757" i="5" s="1"/>
  <c r="BU756" i="5" s="1"/>
  <c r="BR738" i="5"/>
  <c r="BV757" i="5" s="1"/>
  <c r="BV756" i="5" s="1"/>
  <c r="DW739" i="5"/>
  <c r="DX739" i="5"/>
  <c r="DX818" i="5" s="1"/>
  <c r="DY739" i="5"/>
  <c r="DY738" i="5" s="1"/>
  <c r="AT742" i="5"/>
  <c r="AU742" i="5"/>
  <c r="AV742" i="5"/>
  <c r="AW742" i="5"/>
  <c r="AX742" i="5"/>
  <c r="AY742" i="5"/>
  <c r="AZ742" i="5"/>
  <c r="BA742" i="5"/>
  <c r="BB742" i="5"/>
  <c r="BC742" i="5"/>
  <c r="BD742" i="5"/>
  <c r="BE742" i="5"/>
  <c r="BF742" i="5"/>
  <c r="BG742" i="5"/>
  <c r="BH742" i="5"/>
  <c r="BI742" i="5"/>
  <c r="BJ742" i="5"/>
  <c r="BK742" i="5"/>
  <c r="BL742" i="5"/>
  <c r="BM742" i="5"/>
  <c r="BN742" i="5"/>
  <c r="BO742" i="5"/>
  <c r="BP742" i="5"/>
  <c r="BQ742" i="5"/>
  <c r="BR742" i="5"/>
  <c r="BS742" i="5"/>
  <c r="BS737" i="5" s="1"/>
  <c r="BT742" i="5"/>
  <c r="BT737" i="5" s="1"/>
  <c r="BU742" i="5"/>
  <c r="BU737" i="5" s="1"/>
  <c r="BV742" i="5"/>
  <c r="BV737" i="5" s="1"/>
  <c r="BV816" i="5" s="1"/>
  <c r="BW742" i="5"/>
  <c r="BX742" i="5"/>
  <c r="BY742" i="5"/>
  <c r="BZ742" i="5"/>
  <c r="CA742" i="5"/>
  <c r="CB742" i="5"/>
  <c r="CC742" i="5"/>
  <c r="DQ742" i="5"/>
  <c r="DR742" i="5"/>
  <c r="DS742" i="5"/>
  <c r="DT742" i="5"/>
  <c r="DU742" i="5"/>
  <c r="BS744" i="5"/>
  <c r="BT744" i="5"/>
  <c r="BU744" i="5"/>
  <c r="BV744" i="5"/>
  <c r="BW744" i="5"/>
  <c r="BX744" i="5"/>
  <c r="BY744" i="5"/>
  <c r="BZ744" i="5"/>
  <c r="CA744" i="5"/>
  <c r="CB744" i="5"/>
  <c r="CC744" i="5"/>
  <c r="BS746" i="5"/>
  <c r="BT746" i="5"/>
  <c r="BU746" i="5"/>
  <c r="BV746" i="5"/>
  <c r="BW746" i="5"/>
  <c r="BX746" i="5"/>
  <c r="BY746" i="5"/>
  <c r="BZ746" i="5"/>
  <c r="CA746" i="5"/>
  <c r="CB746" i="5"/>
  <c r="CC746" i="5"/>
  <c r="BA749" i="5"/>
  <c r="BS749" i="5"/>
  <c r="BT749" i="5"/>
  <c r="BU749" i="5"/>
  <c r="BV749" i="5"/>
  <c r="BW749" i="5"/>
  <c r="BX749" i="5"/>
  <c r="BY749" i="5"/>
  <c r="BZ749" i="5"/>
  <c r="CA749" i="5"/>
  <c r="CB749" i="5"/>
  <c r="CC749" i="5"/>
  <c r="DQ749" i="5"/>
  <c r="DR749" i="5"/>
  <c r="DS749" i="5"/>
  <c r="DT749" i="5"/>
  <c r="DU749" i="5"/>
  <c r="BS751" i="5"/>
  <c r="BT751" i="5"/>
  <c r="BU751" i="5"/>
  <c r="BV751" i="5"/>
  <c r="BW751" i="5"/>
  <c r="BX751" i="5"/>
  <c r="BY751" i="5"/>
  <c r="BZ751" i="5"/>
  <c r="CA751" i="5"/>
  <c r="CB751" i="5"/>
  <c r="CC751" i="5"/>
  <c r="BS753" i="5"/>
  <c r="BT753" i="5"/>
  <c r="BU753" i="5"/>
  <c r="BV753" i="5"/>
  <c r="BW753" i="5"/>
  <c r="BX753" i="5"/>
  <c r="BY753" i="5"/>
  <c r="BZ753" i="5"/>
  <c r="CA753" i="5"/>
  <c r="CB753" i="5"/>
  <c r="CC753" i="5"/>
  <c r="AT756" i="5"/>
  <c r="AU756" i="5"/>
  <c r="AV756" i="5"/>
  <c r="AW756" i="5"/>
  <c r="AX756" i="5"/>
  <c r="AY756" i="5"/>
  <c r="AZ756" i="5"/>
  <c r="BA756" i="5"/>
  <c r="BF756" i="5"/>
  <c r="BG756" i="5"/>
  <c r="BH756" i="5"/>
  <c r="BI756" i="5"/>
  <c r="BJ756" i="5"/>
  <c r="BK756" i="5"/>
  <c r="BL756" i="5"/>
  <c r="BM756" i="5"/>
  <c r="BN756" i="5"/>
  <c r="BO756" i="5"/>
  <c r="BP756" i="5"/>
  <c r="BQ756" i="5"/>
  <c r="BR756" i="5"/>
  <c r="AT765" i="5"/>
  <c r="AU765" i="5"/>
  <c r="AV765" i="5"/>
  <c r="AW765" i="5"/>
  <c r="AX765" i="5"/>
  <c r="AY765" i="5"/>
  <c r="AZ765" i="5"/>
  <c r="BA765" i="5"/>
  <c r="BB765" i="5"/>
  <c r="BC765" i="5"/>
  <c r="BS765" i="5"/>
  <c r="BT765" i="5"/>
  <c r="BU765" i="5"/>
  <c r="BV765" i="5"/>
  <c r="BW765" i="5"/>
  <c r="BX765" i="5"/>
  <c r="BY765" i="5"/>
  <c r="BZ765" i="5"/>
  <c r="CA765" i="5"/>
  <c r="CB765" i="5"/>
  <c r="CC765" i="5"/>
  <c r="DQ765" i="5"/>
  <c r="DR765" i="5"/>
  <c r="DS765" i="5"/>
  <c r="DT765" i="5"/>
  <c r="DU765" i="5"/>
  <c r="DV765" i="5"/>
  <c r="BS767" i="5"/>
  <c r="BT767" i="5"/>
  <c r="BU767" i="5"/>
  <c r="BV767" i="5"/>
  <c r="BW767" i="5"/>
  <c r="BX767" i="5"/>
  <c r="BY767" i="5"/>
  <c r="BZ767" i="5"/>
  <c r="CA767" i="5"/>
  <c r="CB767" i="5"/>
  <c r="CC767" i="5"/>
  <c r="BS769" i="5"/>
  <c r="BT769" i="5"/>
  <c r="BU769" i="5"/>
  <c r="BV769" i="5"/>
  <c r="BW769" i="5"/>
  <c r="BX769" i="5"/>
  <c r="BY769" i="5"/>
  <c r="BZ769" i="5"/>
  <c r="CA769" i="5"/>
  <c r="CB769" i="5"/>
  <c r="CC769" i="5"/>
  <c r="DT772" i="5"/>
  <c r="DT773" i="5" s="1"/>
  <c r="DU772" i="5"/>
  <c r="DV772" i="5"/>
  <c r="DW772" i="5"/>
  <c r="DX772" i="5"/>
  <c r="DY772" i="5"/>
  <c r="AT773" i="5"/>
  <c r="AU773" i="5"/>
  <c r="AV773" i="5"/>
  <c r="AW773" i="5"/>
  <c r="AX773" i="5"/>
  <c r="AY773" i="5"/>
  <c r="AZ773" i="5"/>
  <c r="BA773" i="5"/>
  <c r="BB773" i="5"/>
  <c r="BC773" i="5"/>
  <c r="BD773" i="5"/>
  <c r="BE773" i="5"/>
  <c r="BF773" i="5"/>
  <c r="BG773" i="5"/>
  <c r="BH773" i="5"/>
  <c r="BI773" i="5"/>
  <c r="BJ773" i="5"/>
  <c r="BK773" i="5"/>
  <c r="BL773" i="5"/>
  <c r="BM773" i="5"/>
  <c r="BN773" i="5"/>
  <c r="BO773" i="5"/>
  <c r="BP773" i="5"/>
  <c r="BQ773" i="5"/>
  <c r="BR773" i="5"/>
  <c r="DT776" i="5"/>
  <c r="DT820" i="5" s="1"/>
  <c r="DU776" i="5"/>
  <c r="DV776" i="5"/>
  <c r="DW776" i="5"/>
  <c r="DX776" i="5"/>
  <c r="DX820" i="5" s="1"/>
  <c r="DY776" i="5"/>
  <c r="AT778" i="5"/>
  <c r="AT777" i="5" s="1"/>
  <c r="AT788" i="5" s="1"/>
  <c r="AU778" i="5"/>
  <c r="AU777" i="5" s="1"/>
  <c r="AU788" i="5" s="1"/>
  <c r="AV778" i="5"/>
  <c r="AV777" i="5" s="1"/>
  <c r="AV788" i="5" s="1"/>
  <c r="AW778" i="5"/>
  <c r="AW777" i="5" s="1"/>
  <c r="AW788" i="5" s="1"/>
  <c r="AX778" i="5"/>
  <c r="AX777" i="5" s="1"/>
  <c r="AY778" i="5"/>
  <c r="AY777" i="5" s="1"/>
  <c r="AY788" i="5" s="1"/>
  <c r="AZ778" i="5"/>
  <c r="AZ777" i="5" s="1"/>
  <c r="BA778" i="5"/>
  <c r="BA777" i="5" s="1"/>
  <c r="BB778" i="5"/>
  <c r="BB777" i="5" s="1"/>
  <c r="BC778" i="5"/>
  <c r="BC777" i="5" s="1"/>
  <c r="BC788" i="5" s="1"/>
  <c r="BD778" i="5"/>
  <c r="BD777" i="5" s="1"/>
  <c r="BD788" i="5" s="1"/>
  <c r="BE778" i="5"/>
  <c r="BE777" i="5" s="1"/>
  <c r="BE788" i="5" s="1"/>
  <c r="BF778" i="5"/>
  <c r="BF777" i="5" s="1"/>
  <c r="BF788" i="5" s="1"/>
  <c r="BG778" i="5"/>
  <c r="BG777" i="5" s="1"/>
  <c r="BG788" i="5" s="1"/>
  <c r="BH778" i="5"/>
  <c r="BH777" i="5" s="1"/>
  <c r="BH788" i="5" s="1"/>
  <c r="BI778" i="5"/>
  <c r="BI777" i="5" s="1"/>
  <c r="BJ778" i="5"/>
  <c r="BJ777" i="5" s="1"/>
  <c r="BK778" i="5"/>
  <c r="BK777" i="5" s="1"/>
  <c r="BK788" i="5" s="1"/>
  <c r="BL778" i="5"/>
  <c r="BL777" i="5" s="1"/>
  <c r="BL788" i="5" s="1"/>
  <c r="BM778" i="5"/>
  <c r="BM777" i="5" s="1"/>
  <c r="BM788" i="5" s="1"/>
  <c r="BN778" i="5"/>
  <c r="BN777" i="5" s="1"/>
  <c r="BO778" i="5"/>
  <c r="BO777" i="5" s="1"/>
  <c r="BP778" i="5"/>
  <c r="BP777" i="5" s="1"/>
  <c r="BQ778" i="5"/>
  <c r="BQ777" i="5" s="1"/>
  <c r="BR778" i="5"/>
  <c r="BR777" i="5" s="1"/>
  <c r="BS778" i="5"/>
  <c r="BT778" i="5"/>
  <c r="BU778" i="5"/>
  <c r="BV778" i="5"/>
  <c r="BW778" i="5"/>
  <c r="BX778" i="5"/>
  <c r="BY778" i="5"/>
  <c r="BZ778" i="5"/>
  <c r="CA778" i="5"/>
  <c r="CB778" i="5"/>
  <c r="CC778" i="5"/>
  <c r="DQ778" i="5"/>
  <c r="DQ777" i="5" s="1"/>
  <c r="DR778" i="5"/>
  <c r="DR777" i="5" s="1"/>
  <c r="DS778" i="5"/>
  <c r="DS777" i="5" s="1"/>
  <c r="DT778" i="5"/>
  <c r="DU778" i="5"/>
  <c r="DV778" i="5"/>
  <c r="DW778" i="5"/>
  <c r="DX778" i="5"/>
  <c r="DY778" i="5"/>
  <c r="DT779" i="5"/>
  <c r="DU779" i="5"/>
  <c r="DV779" i="5"/>
  <c r="DW779" i="5"/>
  <c r="DX779" i="5"/>
  <c r="DY779" i="5"/>
  <c r="AT781" i="5"/>
  <c r="AU781" i="5"/>
  <c r="AV781" i="5"/>
  <c r="AW781" i="5"/>
  <c r="AX781" i="5"/>
  <c r="AY781" i="5"/>
  <c r="AZ781" i="5"/>
  <c r="BA781" i="5"/>
  <c r="BB781" i="5"/>
  <c r="BC781" i="5"/>
  <c r="BD781" i="5"/>
  <c r="BE781" i="5"/>
  <c r="BF781" i="5"/>
  <c r="BG781" i="5"/>
  <c r="BH781" i="5"/>
  <c r="BI781" i="5"/>
  <c r="BJ781" i="5"/>
  <c r="BK781" i="5"/>
  <c r="BL781" i="5"/>
  <c r="BM781" i="5"/>
  <c r="BN781" i="5"/>
  <c r="BO781" i="5"/>
  <c r="BP781" i="5"/>
  <c r="BQ781" i="5"/>
  <c r="BR781" i="5"/>
  <c r="BS781" i="5"/>
  <c r="BS776" i="5" s="1"/>
  <c r="BS820" i="5" s="1"/>
  <c r="BT781" i="5"/>
  <c r="BT776" i="5" s="1"/>
  <c r="BT820" i="5" s="1"/>
  <c r="BU781" i="5"/>
  <c r="BU776" i="5" s="1"/>
  <c r="BV781" i="5"/>
  <c r="BV776" i="5" s="1"/>
  <c r="BV820" i="5" s="1"/>
  <c r="BW781" i="5"/>
  <c r="BX781" i="5"/>
  <c r="BY781" i="5"/>
  <c r="BZ781" i="5"/>
  <c r="CA781" i="5"/>
  <c r="CB781" i="5"/>
  <c r="CC781" i="5"/>
  <c r="DQ781" i="5"/>
  <c r="DR781" i="5"/>
  <c r="DS781" i="5"/>
  <c r="DT781" i="5"/>
  <c r="DV781" i="5"/>
  <c r="DW781" i="5"/>
  <c r="BS783" i="5"/>
  <c r="BT783" i="5"/>
  <c r="BU783" i="5"/>
  <c r="BV783" i="5"/>
  <c r="BW783" i="5"/>
  <c r="BX783" i="5"/>
  <c r="BY783" i="5"/>
  <c r="BZ783" i="5"/>
  <c r="CA783" i="5"/>
  <c r="CB783" i="5"/>
  <c r="CC783" i="5"/>
  <c r="BS785" i="5"/>
  <c r="BT785" i="5"/>
  <c r="BU785" i="5"/>
  <c r="BV785" i="5"/>
  <c r="BW785" i="5"/>
  <c r="BX785" i="5"/>
  <c r="BY785" i="5"/>
  <c r="BZ785" i="5"/>
  <c r="CA785" i="5"/>
  <c r="CB785" i="5"/>
  <c r="CC785" i="5"/>
  <c r="BS788" i="5"/>
  <c r="BT788" i="5"/>
  <c r="BU788" i="5"/>
  <c r="BV788" i="5"/>
  <c r="BW788" i="5"/>
  <c r="BX788" i="5"/>
  <c r="BY788" i="5"/>
  <c r="BZ788" i="5"/>
  <c r="CA788" i="5"/>
  <c r="CB788" i="5"/>
  <c r="CC788" i="5"/>
  <c r="BS790" i="5"/>
  <c r="BT790" i="5"/>
  <c r="BU790" i="5"/>
  <c r="BV790" i="5"/>
  <c r="BW790" i="5"/>
  <c r="BX790" i="5"/>
  <c r="BY790" i="5"/>
  <c r="BZ790" i="5"/>
  <c r="CA790" i="5"/>
  <c r="CB790" i="5"/>
  <c r="CC790" i="5"/>
  <c r="BS792" i="5"/>
  <c r="BT792" i="5"/>
  <c r="BU792" i="5"/>
  <c r="BV792" i="5"/>
  <c r="BW792" i="5"/>
  <c r="BX792" i="5"/>
  <c r="BY792" i="5"/>
  <c r="BZ792" i="5"/>
  <c r="CA792" i="5"/>
  <c r="CB792" i="5"/>
  <c r="CC792" i="5"/>
  <c r="AT795" i="5"/>
  <c r="AU795" i="5"/>
  <c r="AV795" i="5"/>
  <c r="AW795" i="5"/>
  <c r="AX795" i="5"/>
  <c r="AY795" i="5"/>
  <c r="AZ795" i="5"/>
  <c r="BA795" i="5"/>
  <c r="BB795" i="5"/>
  <c r="BC795" i="5"/>
  <c r="BD795" i="5"/>
  <c r="BE795" i="5"/>
  <c r="BF795" i="5"/>
  <c r="BG795" i="5"/>
  <c r="BH795" i="5"/>
  <c r="BI795" i="5"/>
  <c r="BJ795" i="5"/>
  <c r="BK795" i="5"/>
  <c r="BL795" i="5"/>
  <c r="BM795" i="5"/>
  <c r="BN795" i="5"/>
  <c r="BO795" i="5"/>
  <c r="BP795" i="5"/>
  <c r="BQ795" i="5"/>
  <c r="BR795" i="5"/>
  <c r="DQ795" i="5"/>
  <c r="DR795" i="5"/>
  <c r="DS795" i="5"/>
  <c r="BV796" i="5"/>
  <c r="BV795" i="5" s="1"/>
  <c r="BF803" i="5"/>
  <c r="BG803" i="5"/>
  <c r="BH803" i="5"/>
  <c r="BI803" i="5"/>
  <c r="BJ803" i="5"/>
  <c r="BK803" i="5"/>
  <c r="BL803" i="5"/>
  <c r="BM803" i="5"/>
  <c r="BN803" i="5"/>
  <c r="BO803" i="5"/>
  <c r="BP803" i="5"/>
  <c r="BQ803" i="5"/>
  <c r="BR803" i="5"/>
  <c r="BS803" i="5"/>
  <c r="BT803" i="5"/>
  <c r="BU803" i="5"/>
  <c r="BV803" i="5"/>
  <c r="BW803" i="5"/>
  <c r="BX803" i="5"/>
  <c r="BY803" i="5"/>
  <c r="BZ803" i="5"/>
  <c r="CA803" i="5"/>
  <c r="CB803" i="5"/>
  <c r="CC803" i="5"/>
  <c r="DR803" i="5"/>
  <c r="DS803" i="5"/>
  <c r="DT803" i="5"/>
  <c r="DU803" i="5"/>
  <c r="DX803" i="5"/>
  <c r="DY803" i="5"/>
  <c r="BF804" i="5"/>
  <c r="BG804" i="5"/>
  <c r="BH804" i="5"/>
  <c r="BI804" i="5"/>
  <c r="BJ804" i="5"/>
  <c r="BK804" i="5"/>
  <c r="BL804" i="5"/>
  <c r="BM804" i="5"/>
  <c r="BN804" i="5"/>
  <c r="BO804" i="5"/>
  <c r="BP804" i="5"/>
  <c r="BQ804" i="5"/>
  <c r="DR804" i="5"/>
  <c r="DS804" i="5"/>
  <c r="DT804" i="5"/>
  <c r="DU804" i="5"/>
  <c r="AX805" i="5"/>
  <c r="AY805" i="5"/>
  <c r="AZ805" i="5"/>
  <c r="BA805" i="5"/>
  <c r="DR805" i="5"/>
  <c r="DS805" i="5"/>
  <c r="DT805" i="5"/>
  <c r="DU805" i="5"/>
  <c r="DR806" i="5"/>
  <c r="AX807" i="5"/>
  <c r="AY807" i="5"/>
  <c r="AZ807" i="5"/>
  <c r="BA807" i="5"/>
  <c r="BB807" i="5"/>
  <c r="BC807" i="5"/>
  <c r="BD807" i="5"/>
  <c r="BE807" i="5"/>
  <c r="BF807" i="5"/>
  <c r="BG807" i="5"/>
  <c r="BH807" i="5"/>
  <c r="BI807" i="5"/>
  <c r="BJ807" i="5"/>
  <c r="BK807" i="5"/>
  <c r="BL807" i="5"/>
  <c r="BM807" i="5"/>
  <c r="BN807" i="5"/>
  <c r="BO807" i="5"/>
  <c r="BP807" i="5"/>
  <c r="BQ807" i="5"/>
  <c r="BR807" i="5"/>
  <c r="BS807" i="5"/>
  <c r="BT807" i="5"/>
  <c r="BU807" i="5"/>
  <c r="BV807" i="5"/>
  <c r="BW807" i="5"/>
  <c r="BX807" i="5"/>
  <c r="BY807" i="5"/>
  <c r="BZ807" i="5"/>
  <c r="CA807" i="5"/>
  <c r="CB807" i="5"/>
  <c r="CC807" i="5"/>
  <c r="DR807" i="5"/>
  <c r="DS807" i="5"/>
  <c r="DT807" i="5"/>
  <c r="DU807" i="5"/>
  <c r="DV807" i="5"/>
  <c r="DW807" i="5"/>
  <c r="DX807" i="5"/>
  <c r="DY807" i="5"/>
  <c r="AX808" i="5"/>
  <c r="AY808" i="5"/>
  <c r="AZ808" i="5"/>
  <c r="BA808" i="5"/>
  <c r="BB808" i="5"/>
  <c r="BC808" i="5"/>
  <c r="BD808" i="5"/>
  <c r="BE808" i="5"/>
  <c r="BF808" i="5"/>
  <c r="BG808" i="5"/>
  <c r="BH808" i="5"/>
  <c r="BI808" i="5"/>
  <c r="BJ808" i="5"/>
  <c r="BK808" i="5"/>
  <c r="BL808" i="5"/>
  <c r="BM808" i="5"/>
  <c r="BN808" i="5"/>
  <c r="BO808" i="5"/>
  <c r="BP808" i="5"/>
  <c r="BQ808" i="5"/>
  <c r="BR808" i="5"/>
  <c r="BS808" i="5"/>
  <c r="BT808" i="5"/>
  <c r="BU808" i="5"/>
  <c r="BV808" i="5"/>
  <c r="BW808" i="5"/>
  <c r="BX808" i="5"/>
  <c r="BY808" i="5"/>
  <c r="BZ808" i="5"/>
  <c r="CA808" i="5"/>
  <c r="CB808" i="5"/>
  <c r="CC808" i="5"/>
  <c r="DR808" i="5"/>
  <c r="DS808" i="5"/>
  <c r="DT808" i="5"/>
  <c r="DU808" i="5"/>
  <c r="AX810" i="5"/>
  <c r="BA810" i="5"/>
  <c r="BB810" i="5"/>
  <c r="BE810" i="5"/>
  <c r="BF810" i="5"/>
  <c r="BG810" i="5"/>
  <c r="BI810" i="5"/>
  <c r="BJ810" i="5"/>
  <c r="BK810" i="5"/>
  <c r="BM810" i="5"/>
  <c r="BN810" i="5"/>
  <c r="BQ810" i="5"/>
  <c r="BR810" i="5"/>
  <c r="DR810" i="5"/>
  <c r="DS810" i="5"/>
  <c r="DT810" i="5"/>
  <c r="DU810" i="5"/>
  <c r="DR811" i="5"/>
  <c r="DS811" i="5"/>
  <c r="DT811" i="5"/>
  <c r="DU811" i="5"/>
  <c r="AX812" i="5"/>
  <c r="AY812" i="5"/>
  <c r="AZ812" i="5"/>
  <c r="BA812" i="5"/>
  <c r="BB812" i="5"/>
  <c r="BC812" i="5"/>
  <c r="BD812" i="5"/>
  <c r="BE812" i="5"/>
  <c r="BF812" i="5"/>
  <c r="BG812" i="5"/>
  <c r="BH812" i="5"/>
  <c r="BI812" i="5"/>
  <c r="BJ812" i="5"/>
  <c r="BK812" i="5"/>
  <c r="BL812" i="5"/>
  <c r="BM812" i="5"/>
  <c r="BN812" i="5"/>
  <c r="BO812" i="5"/>
  <c r="BP812" i="5"/>
  <c r="BQ812" i="5"/>
  <c r="BR812" i="5"/>
  <c r="BS812" i="5"/>
  <c r="BT812" i="5"/>
  <c r="DR812" i="5"/>
  <c r="DS812" i="5"/>
  <c r="DT812" i="5"/>
  <c r="DW812" i="5"/>
  <c r="AX814" i="5"/>
  <c r="AY814" i="5"/>
  <c r="AZ814" i="5"/>
  <c r="BA814" i="5"/>
  <c r="BB814" i="5"/>
  <c r="BC814" i="5"/>
  <c r="BD814" i="5"/>
  <c r="BE814" i="5"/>
  <c r="BF814" i="5"/>
  <c r="BG814" i="5"/>
  <c r="BH814" i="5"/>
  <c r="BI814" i="5"/>
  <c r="BJ814" i="5"/>
  <c r="BK814" i="5"/>
  <c r="BL814" i="5"/>
  <c r="BM814" i="5"/>
  <c r="BN814" i="5"/>
  <c r="BO814" i="5"/>
  <c r="BP814" i="5"/>
  <c r="BQ814" i="5"/>
  <c r="BR814" i="5"/>
  <c r="DR814" i="5"/>
  <c r="DS814" i="5"/>
  <c r="DT814" i="5"/>
  <c r="DU814" i="5"/>
  <c r="AX816" i="5"/>
  <c r="AY816" i="5"/>
  <c r="AZ816" i="5"/>
  <c r="BA816" i="5"/>
  <c r="BB816" i="5"/>
  <c r="BC816" i="5"/>
  <c r="BD816" i="5"/>
  <c r="BE816" i="5"/>
  <c r="BF816" i="5"/>
  <c r="BG816" i="5"/>
  <c r="BH816" i="5"/>
  <c r="BI816" i="5"/>
  <c r="BJ816" i="5"/>
  <c r="BK816" i="5"/>
  <c r="BL816" i="5"/>
  <c r="BM816" i="5"/>
  <c r="BN816" i="5"/>
  <c r="BO816" i="5"/>
  <c r="BP816" i="5"/>
  <c r="BQ816" i="5"/>
  <c r="BR816" i="5"/>
  <c r="BT816" i="5"/>
  <c r="DR816" i="5"/>
  <c r="DS816" i="5"/>
  <c r="DT816" i="5"/>
  <c r="DU816" i="5"/>
  <c r="AX817" i="5"/>
  <c r="AY817" i="5"/>
  <c r="AZ817" i="5"/>
  <c r="BA817" i="5"/>
  <c r="BK817" i="5"/>
  <c r="BL817" i="5"/>
  <c r="BO817" i="5"/>
  <c r="BQ817" i="5"/>
  <c r="DR817" i="5"/>
  <c r="DS817" i="5"/>
  <c r="DT817" i="5"/>
  <c r="DU817" i="5"/>
  <c r="AX818" i="5"/>
  <c r="AY818" i="5"/>
  <c r="AZ818" i="5"/>
  <c r="BA818" i="5"/>
  <c r="BJ818" i="5"/>
  <c r="BK818" i="5"/>
  <c r="BL818" i="5"/>
  <c r="BM818" i="5"/>
  <c r="BN818" i="5"/>
  <c r="BO818" i="5"/>
  <c r="BP818" i="5"/>
  <c r="BQ818" i="5"/>
  <c r="BR818" i="5"/>
  <c r="DR818" i="5"/>
  <c r="DS818" i="5"/>
  <c r="DT818" i="5"/>
  <c r="DU818" i="5"/>
  <c r="AX820" i="5"/>
  <c r="AY820" i="5"/>
  <c r="AZ820" i="5"/>
  <c r="BA820" i="5"/>
  <c r="BB820" i="5"/>
  <c r="BC820" i="5"/>
  <c r="BD820" i="5"/>
  <c r="BE820" i="5"/>
  <c r="BF820" i="5"/>
  <c r="BG820" i="5"/>
  <c r="BH820" i="5"/>
  <c r="BI820" i="5"/>
  <c r="BJ820" i="5"/>
  <c r="BK820" i="5"/>
  <c r="BL820" i="5"/>
  <c r="BM820" i="5"/>
  <c r="BN820" i="5"/>
  <c r="BO820" i="5"/>
  <c r="BP820" i="5"/>
  <c r="BQ820" i="5"/>
  <c r="BR820" i="5"/>
  <c r="DR820" i="5"/>
  <c r="DS820" i="5"/>
  <c r="DW820" i="5"/>
  <c r="AX821" i="5"/>
  <c r="AY821" i="5"/>
  <c r="AZ821" i="5"/>
  <c r="BA821" i="5"/>
  <c r="BB821" i="5"/>
  <c r="BC821" i="5"/>
  <c r="BD821" i="5"/>
  <c r="BE821" i="5"/>
  <c r="BF821" i="5"/>
  <c r="BG821" i="5"/>
  <c r="BH821" i="5"/>
  <c r="BI821" i="5"/>
  <c r="BJ821" i="5"/>
  <c r="BK821" i="5"/>
  <c r="BL821" i="5"/>
  <c r="BM821" i="5"/>
  <c r="BN821" i="5"/>
  <c r="BO821" i="5"/>
  <c r="BP821" i="5"/>
  <c r="BQ821" i="5"/>
  <c r="BR821" i="5"/>
  <c r="DR821" i="5"/>
  <c r="DS821" i="5"/>
  <c r="DT821" i="5"/>
  <c r="DX821" i="5"/>
  <c r="BC824" i="5"/>
  <c r="BD824" i="5"/>
  <c r="BE824" i="5"/>
  <c r="BF824" i="5"/>
  <c r="BG824" i="5"/>
  <c r="BH824" i="5"/>
  <c r="BI824" i="5"/>
  <c r="BJ824" i="5"/>
  <c r="BK824" i="5"/>
  <c r="BL824" i="5"/>
  <c r="BM824" i="5"/>
  <c r="BN824" i="5"/>
  <c r="BO824" i="5"/>
  <c r="BP824" i="5"/>
  <c r="BQ824" i="5"/>
  <c r="BR824" i="5"/>
  <c r="BS824" i="5"/>
  <c r="BT824" i="5"/>
  <c r="BU824" i="5"/>
  <c r="BV824" i="5"/>
  <c r="BW824" i="5"/>
  <c r="BX824" i="5"/>
  <c r="BY824" i="5"/>
  <c r="BZ824" i="5"/>
  <c r="CA824" i="5"/>
  <c r="CB824" i="5"/>
  <c r="CC824" i="5"/>
  <c r="BC825" i="5"/>
  <c r="BD825" i="5"/>
  <c r="BE825" i="5"/>
  <c r="BF825" i="5"/>
  <c r="BG825" i="5"/>
  <c r="BH825" i="5"/>
  <c r="BI825" i="5"/>
  <c r="BJ825" i="5"/>
  <c r="BK825" i="5"/>
  <c r="BL825" i="5"/>
  <c r="BM825" i="5"/>
  <c r="BN825" i="5"/>
  <c r="BO825" i="5"/>
  <c r="BP825" i="5"/>
  <c r="BQ825" i="5"/>
  <c r="AT826" i="5"/>
  <c r="AU826" i="5"/>
  <c r="AV826" i="5"/>
  <c r="AW826" i="5"/>
  <c r="AX826" i="5"/>
  <c r="AY826" i="5"/>
  <c r="AZ826" i="5"/>
  <c r="BA826" i="5"/>
  <c r="AT828" i="5"/>
  <c r="AU828" i="5"/>
  <c r="AV828" i="5"/>
  <c r="AW828" i="5"/>
  <c r="AX828" i="5"/>
  <c r="AY828" i="5"/>
  <c r="AZ828" i="5"/>
  <c r="BA828" i="5"/>
  <c r="BB828" i="5"/>
  <c r="BC828" i="5"/>
  <c r="BD828" i="5"/>
  <c r="BE828" i="5"/>
  <c r="BF828" i="5"/>
  <c r="BG828" i="5"/>
  <c r="BH828" i="5"/>
  <c r="BI828" i="5"/>
  <c r="BJ828" i="5"/>
  <c r="BK828" i="5"/>
  <c r="BL828" i="5"/>
  <c r="BM828" i="5"/>
  <c r="BN828" i="5"/>
  <c r="BO828" i="5"/>
  <c r="BP828" i="5"/>
  <c r="BQ828" i="5"/>
  <c r="BR828" i="5"/>
  <c r="BS828" i="5"/>
  <c r="BT828" i="5"/>
  <c r="BU828" i="5"/>
  <c r="BV828" i="5"/>
  <c r="BW828" i="5"/>
  <c r="BX828" i="5"/>
  <c r="BY828" i="5"/>
  <c r="BZ828" i="5"/>
  <c r="CA828" i="5"/>
  <c r="CB828" i="5"/>
  <c r="CC828" i="5"/>
  <c r="AT829" i="5"/>
  <c r="AU829" i="5"/>
  <c r="AV829" i="5"/>
  <c r="AW829" i="5"/>
  <c r="AX829" i="5"/>
  <c r="AY829" i="5"/>
  <c r="AZ829" i="5"/>
  <c r="BA829" i="5"/>
  <c r="BB829" i="5"/>
  <c r="BC829" i="5"/>
  <c r="BD829" i="5"/>
  <c r="BE829" i="5"/>
  <c r="BF829" i="5"/>
  <c r="BG829" i="5"/>
  <c r="BH829" i="5"/>
  <c r="BI829" i="5"/>
  <c r="BJ829" i="5"/>
  <c r="BK829" i="5"/>
  <c r="BL829" i="5"/>
  <c r="BM829" i="5"/>
  <c r="BN829" i="5"/>
  <c r="BO829" i="5"/>
  <c r="BP829" i="5"/>
  <c r="BQ829" i="5"/>
  <c r="BR829" i="5"/>
  <c r="BS829" i="5"/>
  <c r="BT829" i="5"/>
  <c r="BU829" i="5"/>
  <c r="BV829" i="5"/>
  <c r="BW829" i="5"/>
  <c r="BX829" i="5"/>
  <c r="BY829" i="5"/>
  <c r="BZ829" i="5"/>
  <c r="CA829" i="5"/>
  <c r="CB829" i="5"/>
  <c r="CC829" i="5"/>
  <c r="AT831" i="5"/>
  <c r="AU831" i="5"/>
  <c r="AW831" i="5"/>
  <c r="AX831" i="5"/>
  <c r="BA831" i="5"/>
  <c r="BB831" i="5"/>
  <c r="BE831" i="5"/>
  <c r="BF831" i="5"/>
  <c r="BG831" i="5"/>
  <c r="BI831" i="5"/>
  <c r="BJ831" i="5"/>
  <c r="BK831" i="5"/>
  <c r="BM831" i="5"/>
  <c r="BN831" i="5"/>
  <c r="BQ831" i="5"/>
  <c r="BR831" i="5"/>
  <c r="AT832" i="5"/>
  <c r="AT833" i="5"/>
  <c r="AU833" i="5"/>
  <c r="AV833" i="5"/>
  <c r="AW833" i="5"/>
  <c r="AX833" i="5"/>
  <c r="AY833" i="5"/>
  <c r="AZ833" i="5"/>
  <c r="BA833" i="5"/>
  <c r="BB833" i="5"/>
  <c r="BC833" i="5"/>
  <c r="BD833" i="5"/>
  <c r="BE833" i="5"/>
  <c r="BF833" i="5"/>
  <c r="BG833" i="5"/>
  <c r="BH833" i="5"/>
  <c r="BI833" i="5"/>
  <c r="BJ833" i="5"/>
  <c r="BK833" i="5"/>
  <c r="BL833" i="5"/>
  <c r="BM833" i="5"/>
  <c r="BN833" i="5"/>
  <c r="BO833" i="5"/>
  <c r="BP833" i="5"/>
  <c r="BQ833" i="5"/>
  <c r="BR833" i="5"/>
  <c r="AT835" i="5"/>
  <c r="AU835" i="5"/>
  <c r="AV835" i="5"/>
  <c r="AW835" i="5"/>
  <c r="AX835" i="5"/>
  <c r="AY835" i="5"/>
  <c r="AZ835" i="5"/>
  <c r="BA835" i="5"/>
  <c r="BB835" i="5"/>
  <c r="BC835" i="5"/>
  <c r="BD835" i="5"/>
  <c r="BE835" i="5"/>
  <c r="BF835" i="5"/>
  <c r="BG835" i="5"/>
  <c r="BH835" i="5"/>
  <c r="BI835" i="5"/>
  <c r="BJ835" i="5"/>
  <c r="BK835" i="5"/>
  <c r="BL835" i="5"/>
  <c r="BM835" i="5"/>
  <c r="BN835" i="5"/>
  <c r="BO835" i="5"/>
  <c r="BP835" i="5"/>
  <c r="BQ835" i="5"/>
  <c r="BR835" i="5"/>
  <c r="AT837" i="5"/>
  <c r="AU837" i="5"/>
  <c r="AV837" i="5"/>
  <c r="AW837" i="5"/>
  <c r="AX837" i="5"/>
  <c r="AY837" i="5"/>
  <c r="AZ837" i="5"/>
  <c r="BA837" i="5"/>
  <c r="BB837" i="5"/>
  <c r="BC837" i="5"/>
  <c r="BD837" i="5"/>
  <c r="BE837" i="5"/>
  <c r="BF837" i="5"/>
  <c r="BG837" i="5"/>
  <c r="BH837" i="5"/>
  <c r="BI837" i="5"/>
  <c r="BJ837" i="5"/>
  <c r="BK837" i="5"/>
  <c r="BL837" i="5"/>
  <c r="BM837" i="5"/>
  <c r="BN837" i="5"/>
  <c r="BO837" i="5"/>
  <c r="BP837" i="5"/>
  <c r="BQ837" i="5"/>
  <c r="BR837" i="5"/>
  <c r="BS837" i="5"/>
  <c r="AV838" i="5"/>
  <c r="AW838" i="5"/>
  <c r="AZ838" i="5"/>
  <c r="BH838" i="5"/>
  <c r="BI838" i="5"/>
  <c r="BL838" i="5"/>
  <c r="BQ838" i="5"/>
  <c r="AT839" i="5"/>
  <c r="AU839" i="5"/>
  <c r="AV839" i="5"/>
  <c r="AW839" i="5"/>
  <c r="AX839" i="5"/>
  <c r="AY839" i="5"/>
  <c r="AZ839" i="5"/>
  <c r="BA839" i="5"/>
  <c r="BG839" i="5"/>
  <c r="BH839" i="5"/>
  <c r="BI839" i="5"/>
  <c r="BJ839" i="5"/>
  <c r="BK839" i="5"/>
  <c r="BL839" i="5"/>
  <c r="BM839" i="5"/>
  <c r="BN839" i="5"/>
  <c r="BO839" i="5"/>
  <c r="BP839" i="5"/>
  <c r="BQ839" i="5"/>
  <c r="BR839" i="5"/>
  <c r="AT841" i="5"/>
  <c r="AU841" i="5"/>
  <c r="AV841" i="5"/>
  <c r="AW841" i="5"/>
  <c r="AX841" i="5"/>
  <c r="AY841" i="5"/>
  <c r="AZ841" i="5"/>
  <c r="BA841" i="5"/>
  <c r="BB841" i="5"/>
  <c r="BC841" i="5"/>
  <c r="BD841" i="5"/>
  <c r="BE841" i="5"/>
  <c r="BF841" i="5"/>
  <c r="BG841" i="5"/>
  <c r="BH841" i="5"/>
  <c r="BI841" i="5"/>
  <c r="BJ841" i="5"/>
  <c r="BK841" i="5"/>
  <c r="BL841" i="5"/>
  <c r="BM841" i="5"/>
  <c r="BN841" i="5"/>
  <c r="BO841" i="5"/>
  <c r="BP841" i="5"/>
  <c r="BQ841" i="5"/>
  <c r="BR841" i="5"/>
  <c r="AT842" i="5"/>
  <c r="AU842" i="5"/>
  <c r="AV842" i="5"/>
  <c r="AW842" i="5"/>
  <c r="AX842" i="5"/>
  <c r="AY842" i="5"/>
  <c r="AZ842" i="5"/>
  <c r="BA842" i="5"/>
  <c r="BB842" i="5"/>
  <c r="BC842" i="5"/>
  <c r="BD842" i="5"/>
  <c r="BE842" i="5"/>
  <c r="BF842" i="5"/>
  <c r="BG842" i="5"/>
  <c r="BH842" i="5"/>
  <c r="BI842" i="5"/>
  <c r="BJ842" i="5"/>
  <c r="BK842" i="5"/>
  <c r="BL842" i="5"/>
  <c r="BM842" i="5"/>
  <c r="BN842" i="5"/>
  <c r="BO842" i="5"/>
  <c r="BP842" i="5"/>
  <c r="BQ842" i="5"/>
  <c r="BR842" i="5"/>
  <c r="EA520" i="5"/>
  <c r="EB520" i="5"/>
  <c r="BS523" i="5"/>
  <c r="BT523" i="5"/>
  <c r="BO707" i="5" l="1"/>
  <c r="BM838" i="5"/>
  <c r="BO831" i="5"/>
  <c r="AY831" i="5"/>
  <c r="BM817" i="5"/>
  <c r="BO810" i="5"/>
  <c r="AY810" i="5"/>
  <c r="BG707" i="5"/>
  <c r="AY704" i="5"/>
  <c r="AY811" i="5" s="1"/>
  <c r="BS831" i="5"/>
  <c r="BC831" i="5"/>
  <c r="BC810" i="5"/>
  <c r="BC707" i="5"/>
  <c r="BU758" i="5"/>
  <c r="BU738" i="5"/>
  <c r="BU817" i="5" s="1"/>
  <c r="BS757" i="5"/>
  <c r="BS756" i="5" s="1"/>
  <c r="DX816" i="5"/>
  <c r="AU832" i="5"/>
  <c r="BP838" i="5"/>
  <c r="DY818" i="5"/>
  <c r="BP817" i="5"/>
  <c r="BS665" i="5"/>
  <c r="DY816" i="5"/>
  <c r="AU707" i="5"/>
  <c r="DW773" i="5"/>
  <c r="DV820" i="5"/>
  <c r="BJ817" i="5"/>
  <c r="BR817" i="5"/>
  <c r="BN817" i="5"/>
  <c r="BR749" i="5"/>
  <c r="BV760" i="5"/>
  <c r="BI788" i="5"/>
  <c r="DV816" i="5"/>
  <c r="DX812" i="5"/>
  <c r="BN788" i="5"/>
  <c r="BB788" i="5"/>
  <c r="CC665" i="5"/>
  <c r="BQ749" i="5"/>
  <c r="AX788" i="5"/>
  <c r="CB665" i="5"/>
  <c r="BS841" i="5"/>
  <c r="BU833" i="5"/>
  <c r="BT841" i="5"/>
  <c r="BT837" i="5"/>
  <c r="BT833" i="5"/>
  <c r="BS816" i="5"/>
  <c r="BU835" i="5"/>
  <c r="BY730" i="5"/>
  <c r="BW730" i="5"/>
  <c r="BT835" i="5"/>
  <c r="BW731" i="5"/>
  <c r="BS835" i="5"/>
  <c r="BJ788" i="5"/>
  <c r="BU676" i="5"/>
  <c r="BU678" i="5" s="1"/>
  <c r="BV761" i="5"/>
  <c r="BU733" i="5"/>
  <c r="BU734" i="5" s="1"/>
  <c r="DX713" i="5"/>
  <c r="BR676" i="5"/>
  <c r="BR678" i="5" s="1"/>
  <c r="BT665" i="5"/>
  <c r="DW821" i="5"/>
  <c r="DV773" i="5"/>
  <c r="BZ698" i="5"/>
  <c r="BZ697" i="5" s="1"/>
  <c r="BZ672" i="5" s="1"/>
  <c r="BV698" i="5"/>
  <c r="BV697" i="5" s="1"/>
  <c r="BV672" i="5" s="1"/>
  <c r="BY698" i="5"/>
  <c r="BY697" i="5" s="1"/>
  <c r="BY672" i="5" s="1"/>
  <c r="CC698" i="5"/>
  <c r="CC697" i="5" s="1"/>
  <c r="CC672" i="5" s="1"/>
  <c r="CA698" i="5"/>
  <c r="CA697" i="5" s="1"/>
  <c r="CA672" i="5" s="1"/>
  <c r="BO624" i="5"/>
  <c r="BA788" i="5"/>
  <c r="AZ788" i="5"/>
  <c r="BQ624" i="5"/>
  <c r="BQ627" i="5" s="1"/>
  <c r="BP606" i="5"/>
  <c r="BP608" i="5" s="1"/>
  <c r="BQ622" i="5"/>
  <c r="BP749" i="5"/>
  <c r="BS731" i="5"/>
  <c r="BS732" i="5" s="1"/>
  <c r="BV731" i="5"/>
  <c r="BV732" i="5" s="1"/>
  <c r="BL707" i="5"/>
  <c r="BL710" i="5" s="1"/>
  <c r="BL729" i="5" s="1"/>
  <c r="DW713" i="5"/>
  <c r="DY742" i="5"/>
  <c r="BO704" i="5"/>
  <c r="BO614" i="5" s="1"/>
  <c r="BO615" i="5" s="1"/>
  <c r="DU795" i="5"/>
  <c r="AW704" i="5"/>
  <c r="BU681" i="5"/>
  <c r="DY713" i="5"/>
  <c r="BA704" i="5"/>
  <c r="BW698" i="5"/>
  <c r="BW697" i="5" s="1"/>
  <c r="BW672" i="5" s="1"/>
  <c r="DZ670" i="5"/>
  <c r="DZ681" i="5" s="1"/>
  <c r="BR639" i="5"/>
  <c r="DY821" i="5"/>
  <c r="DY820" i="5"/>
  <c r="DU781" i="5"/>
  <c r="DX773" i="5"/>
  <c r="BT738" i="5"/>
  <c r="BT817" i="5" s="1"/>
  <c r="BS733" i="5"/>
  <c r="BV835" i="5"/>
  <c r="BK704" i="5"/>
  <c r="AX704" i="5"/>
  <c r="BR681" i="5"/>
  <c r="BM627" i="5"/>
  <c r="DU821" i="5"/>
  <c r="BR682" i="5"/>
  <c r="BQ606" i="5"/>
  <c r="BQ608" i="5" s="1"/>
  <c r="BW733" i="5"/>
  <c r="BX731" i="5"/>
  <c r="BT731" i="5"/>
  <c r="BT732" i="5" s="1"/>
  <c r="BG838" i="5"/>
  <c r="BZ730" i="5"/>
  <c r="DY756" i="5"/>
  <c r="BU760" i="5"/>
  <c r="BU761" i="5" s="1"/>
  <c r="BT758" i="5"/>
  <c r="BT759" i="5" s="1"/>
  <c r="BE704" i="5"/>
  <c r="BE832" i="5" s="1"/>
  <c r="AV710" i="5"/>
  <c r="AV729" i="5" s="1"/>
  <c r="AZ710" i="5"/>
  <c r="AZ729" i="5" s="1"/>
  <c r="BR657" i="5"/>
  <c r="AY838" i="5"/>
  <c r="AU838" i="5"/>
  <c r="BP831" i="5"/>
  <c r="BL831" i="5"/>
  <c r="BH831" i="5"/>
  <c r="BD831" i="5"/>
  <c r="AZ831" i="5"/>
  <c r="AV831" i="5"/>
  <c r="DV821" i="5"/>
  <c r="BV814" i="5"/>
  <c r="DV812" i="5"/>
  <c r="BT760" i="5"/>
  <c r="BT761" i="5" s="1"/>
  <c r="BS758" i="5"/>
  <c r="BY733" i="5"/>
  <c r="BT733" i="5"/>
  <c r="BT734" i="5" s="1"/>
  <c r="BZ731" i="5"/>
  <c r="DY707" i="5"/>
  <c r="BQ704" i="5"/>
  <c r="BI704" i="5"/>
  <c r="AZ704" i="5"/>
  <c r="BD811" i="5" s="1"/>
  <c r="AV704" i="5"/>
  <c r="AV832" i="5" s="1"/>
  <c r="BW681" i="5"/>
  <c r="DZ675" i="5"/>
  <c r="BU665" i="5"/>
  <c r="BS676" i="5"/>
  <c r="BS678" i="5" s="1"/>
  <c r="BN631" i="5"/>
  <c r="BK838" i="5"/>
  <c r="DY812" i="5"/>
  <c r="DU812" i="5"/>
  <c r="DW777" i="5"/>
  <c r="BV758" i="5"/>
  <c r="BV759" i="5" s="1"/>
  <c r="BX733" i="5"/>
  <c r="DV713" i="5"/>
  <c r="BP704" i="5"/>
  <c r="CD665" i="5"/>
  <c r="BN634" i="5"/>
  <c r="BN626" i="5" s="1"/>
  <c r="BN627" i="5" s="1"/>
  <c r="BN628" i="5" s="1"/>
  <c r="BO606" i="5"/>
  <c r="BO608" i="5" s="1"/>
  <c r="BR630" i="5"/>
  <c r="BR625" i="5" s="1"/>
  <c r="BO838" i="5"/>
  <c r="AX838" i="5"/>
  <c r="AT838" i="5"/>
  <c r="BR838" i="5"/>
  <c r="BN838" i="5"/>
  <c r="BJ838" i="5"/>
  <c r="BV833" i="5"/>
  <c r="DU820" i="5"/>
  <c r="DW816" i="5"/>
  <c r="BU812" i="5"/>
  <c r="BP810" i="5"/>
  <c r="BL810" i="5"/>
  <c r="BH810" i="5"/>
  <c r="BD810" i="5"/>
  <c r="AZ810" i="5"/>
  <c r="DV777" i="5"/>
  <c r="DY781" i="5"/>
  <c r="BL764" i="5"/>
  <c r="DW742" i="5"/>
  <c r="BD707" i="5"/>
  <c r="BD710" i="5" s="1"/>
  <c r="BD739" i="5" s="1"/>
  <c r="CB698" i="5"/>
  <c r="CB697" i="5" s="1"/>
  <c r="CB672" i="5" s="1"/>
  <c r="BX698" i="5"/>
  <c r="BX697" i="5" s="1"/>
  <c r="BX672" i="5" s="1"/>
  <c r="DZ677" i="5"/>
  <c r="BT676" i="5"/>
  <c r="BT678" i="5" s="1"/>
  <c r="BP631" i="5"/>
  <c r="BR620" i="5"/>
  <c r="BD832" i="5"/>
  <c r="BC811" i="5"/>
  <c r="BG811" i="5"/>
  <c r="BS738" i="5"/>
  <c r="BW738" i="5" s="1"/>
  <c r="DX738" i="5"/>
  <c r="DY817" i="5" s="1"/>
  <c r="BP707" i="5"/>
  <c r="BP710" i="5" s="1"/>
  <c r="BH707" i="5"/>
  <c r="BH710" i="5" s="1"/>
  <c r="DY704" i="5"/>
  <c r="BM704" i="5"/>
  <c r="BH704" i="5"/>
  <c r="EB670" i="5"/>
  <c r="EA670" i="5"/>
  <c r="BO634" i="5"/>
  <c r="BO626" i="5" s="1"/>
  <c r="DY773" i="5"/>
  <c r="DU773" i="5"/>
  <c r="DX756" i="5"/>
  <c r="DW756" i="5"/>
  <c r="DW738" i="5"/>
  <c r="BL704" i="5"/>
  <c r="DY795" i="5"/>
  <c r="DX795" i="5"/>
  <c r="DW795" i="5"/>
  <c r="DV795" i="5"/>
  <c r="DT795" i="5"/>
  <c r="BV797" i="5"/>
  <c r="BV798" i="5" s="1"/>
  <c r="BS734" i="5"/>
  <c r="DV704" i="5"/>
  <c r="DV811" i="5" s="1"/>
  <c r="EB671" i="5"/>
  <c r="EA671" i="5"/>
  <c r="BO788" i="5"/>
  <c r="BS796" i="5"/>
  <c r="BS795" i="5" s="1"/>
  <c r="BS799" i="5"/>
  <c r="BS797" i="5"/>
  <c r="BY776" i="5"/>
  <c r="BV841" i="5"/>
  <c r="BU841" i="5"/>
  <c r="BU820" i="5"/>
  <c r="BU739" i="5"/>
  <c r="BU818" i="5" s="1"/>
  <c r="BU816" i="5"/>
  <c r="BY737" i="5"/>
  <c r="BU837" i="5"/>
  <c r="BV837" i="5"/>
  <c r="DY777" i="5"/>
  <c r="DU777" i="5"/>
  <c r="BU759" i="5"/>
  <c r="BZ733" i="5"/>
  <c r="BK710" i="5"/>
  <c r="BC710" i="5"/>
  <c r="AU710" i="5"/>
  <c r="AU729" i="5" s="1"/>
  <c r="DW703" i="5"/>
  <c r="DW704" i="5" s="1"/>
  <c r="BE710" i="5"/>
  <c r="BA710" i="5"/>
  <c r="BA729" i="5" s="1"/>
  <c r="AW710" i="5"/>
  <c r="AW729" i="5" s="1"/>
  <c r="BS654" i="5"/>
  <c r="BS777" i="5"/>
  <c r="BW777" i="5" s="1"/>
  <c r="CA777" i="5" s="1"/>
  <c r="BS760" i="5"/>
  <c r="BV733" i="5"/>
  <c r="BV734" i="5" s="1"/>
  <c r="BU731" i="5"/>
  <c r="BU732" i="5" s="1"/>
  <c r="BY731" i="5"/>
  <c r="DV707" i="5"/>
  <c r="EB655" i="5"/>
  <c r="EC665" i="5" s="1"/>
  <c r="BO631" i="5"/>
  <c r="DS788" i="5"/>
  <c r="BT799" i="5"/>
  <c r="DX781" i="5"/>
  <c r="BO710" i="5"/>
  <c r="BG710" i="5"/>
  <c r="AY710" i="5"/>
  <c r="AY729" i="5" s="1"/>
  <c r="BR704" i="5"/>
  <c r="BN704" i="5"/>
  <c r="BJ704" i="5"/>
  <c r="BF704" i="5"/>
  <c r="BB704" i="5"/>
  <c r="BU654" i="5"/>
  <c r="DX777" i="5"/>
  <c r="DT777" i="5"/>
  <c r="BV738" i="5"/>
  <c r="BZ757" i="5" s="1"/>
  <c r="DX742" i="5"/>
  <c r="BX708" i="5"/>
  <c r="BX730" i="5"/>
  <c r="BB710" i="5"/>
  <c r="AX710" i="5"/>
  <c r="AX729" i="5" s="1"/>
  <c r="BT654" i="5"/>
  <c r="BL627" i="5"/>
  <c r="BT797" i="5"/>
  <c r="BW776" i="5"/>
  <c r="DR788" i="5"/>
  <c r="DQ788" i="5"/>
  <c r="BV777" i="5"/>
  <c r="BV779" i="5" s="1"/>
  <c r="BR788" i="5"/>
  <c r="BV799" i="5"/>
  <c r="BV800" i="5" s="1"/>
  <c r="BZ737" i="5"/>
  <c r="BZ776" i="5"/>
  <c r="BU777" i="5"/>
  <c r="BU797" i="5"/>
  <c r="BU796" i="5"/>
  <c r="BU795" i="5" s="1"/>
  <c r="BQ788" i="5"/>
  <c r="BT796" i="5"/>
  <c r="BT795" i="5" s="1"/>
  <c r="BP788" i="5"/>
  <c r="BT777" i="5"/>
  <c r="BT779" i="5" s="1"/>
  <c r="BX737" i="5"/>
  <c r="BU799" i="5"/>
  <c r="BX776" i="5"/>
  <c r="BW737" i="5"/>
  <c r="BY708" i="5"/>
  <c r="BU703" i="5"/>
  <c r="BU704" i="5" s="1"/>
  <c r="BX705" i="5"/>
  <c r="BW705" i="5"/>
  <c r="BS707" i="5"/>
  <c r="BS710" i="5" s="1"/>
  <c r="BS704" i="5"/>
  <c r="BT703" i="5"/>
  <c r="BT704" i="5" s="1"/>
  <c r="BW708" i="5"/>
  <c r="BZ705" i="5"/>
  <c r="BW703" i="5"/>
  <c r="BZ708" i="5"/>
  <c r="BV703" i="5"/>
  <c r="BY705" i="5"/>
  <c r="BQ707" i="5"/>
  <c r="BQ710" i="5" s="1"/>
  <c r="BM707" i="5"/>
  <c r="BM710" i="5" s="1"/>
  <c r="BI707" i="5"/>
  <c r="BI710" i="5" s="1"/>
  <c r="DX703" i="5"/>
  <c r="BZ681" i="5"/>
  <c r="BR685" i="5"/>
  <c r="EC675" i="5"/>
  <c r="BG615" i="5"/>
  <c r="EB696" i="5"/>
  <c r="EB694" i="5"/>
  <c r="CC681" i="5"/>
  <c r="BY681" i="5"/>
  <c r="BV681" i="5"/>
  <c r="EB675" i="5"/>
  <c r="BZ683" i="5"/>
  <c r="EA675" i="5"/>
  <c r="EA683" i="5" s="1"/>
  <c r="BV683" i="5"/>
  <c r="BR707" i="5"/>
  <c r="BR710" i="5" s="1"/>
  <c r="BN707" i="5"/>
  <c r="BN710" i="5" s="1"/>
  <c r="BJ707" i="5"/>
  <c r="BJ710" i="5" s="1"/>
  <c r="BF707" i="5"/>
  <c r="BF710" i="5" s="1"/>
  <c r="EA696" i="5"/>
  <c r="EA694" i="5"/>
  <c r="CB681" i="5"/>
  <c r="DZ674" i="5"/>
  <c r="BX681" i="5"/>
  <c r="BV665" i="5"/>
  <c r="DZ655" i="5"/>
  <c r="BP620" i="5"/>
  <c r="EA655" i="5"/>
  <c r="BP634" i="5"/>
  <c r="BP626" i="5" s="1"/>
  <c r="BQ631" i="5"/>
  <c r="BP624" i="5"/>
  <c r="BO620" i="5"/>
  <c r="BQ619" i="5"/>
  <c r="BQ620" i="5" s="1"/>
  <c r="BP622" i="5"/>
  <c r="EB523" i="5"/>
  <c r="EC523" i="5" s="1"/>
  <c r="EC520" i="5" s="1"/>
  <c r="EC655" i="5" s="1"/>
  <c r="BY760" i="5" l="1"/>
  <c r="BY757" i="5"/>
  <c r="BY738" i="5"/>
  <c r="BY739" i="5" s="1"/>
  <c r="BY818" i="5" s="1"/>
  <c r="BY758" i="5"/>
  <c r="BS761" i="5"/>
  <c r="BS759" i="5"/>
  <c r="BA832" i="5"/>
  <c r="BO627" i="5"/>
  <c r="BO628" i="5" s="1"/>
  <c r="BO811" i="5"/>
  <c r="BE811" i="5"/>
  <c r="BR646" i="5"/>
  <c r="DX749" i="5"/>
  <c r="DX788" i="5"/>
  <c r="BQ628" i="5"/>
  <c r="BR631" i="5"/>
  <c r="DW811" i="5"/>
  <c r="AX832" i="5"/>
  <c r="BW760" i="5"/>
  <c r="BT739" i="5"/>
  <c r="BU839" i="5" s="1"/>
  <c r="BX758" i="5"/>
  <c r="BX729" i="5"/>
  <c r="BX757" i="5"/>
  <c r="BX760" i="5"/>
  <c r="BY732" i="5"/>
  <c r="BX738" i="5"/>
  <c r="BX817" i="5" s="1"/>
  <c r="BY734" i="5"/>
  <c r="BW758" i="5"/>
  <c r="BZ732" i="5"/>
  <c r="BW729" i="5"/>
  <c r="BX734" i="5"/>
  <c r="BW732" i="5"/>
  <c r="BS739" i="5"/>
  <c r="BW799" i="5"/>
  <c r="BZ729" i="5"/>
  <c r="BW734" i="5"/>
  <c r="BZ760" i="5"/>
  <c r="BZ761" i="5" s="1"/>
  <c r="BY729" i="5"/>
  <c r="BD729" i="5"/>
  <c r="EA672" i="5"/>
  <c r="BV739" i="5"/>
  <c r="BV818" i="5" s="1"/>
  <c r="BZ734" i="5"/>
  <c r="DY749" i="5"/>
  <c r="EA697" i="5"/>
  <c r="EA698" i="5" s="1"/>
  <c r="EB681" i="5"/>
  <c r="DW788" i="5"/>
  <c r="EA681" i="5"/>
  <c r="EB697" i="5"/>
  <c r="EB698" i="5" s="1"/>
  <c r="BW797" i="5"/>
  <c r="DU788" i="5"/>
  <c r="EB672" i="5"/>
  <c r="BZ758" i="5"/>
  <c r="BZ759" i="5" s="1"/>
  <c r="BS779" i="5"/>
  <c r="BS821" i="5" s="1"/>
  <c r="BA811" i="5"/>
  <c r="BD764" i="5"/>
  <c r="BD765" i="5" s="1"/>
  <c r="DZ654" i="5"/>
  <c r="DZ656" i="5" s="1"/>
  <c r="DV788" i="5"/>
  <c r="AY832" i="5"/>
  <c r="AX811" i="5"/>
  <c r="BK614" i="5"/>
  <c r="BK615" i="5" s="1"/>
  <c r="BO616" i="5" s="1"/>
  <c r="BK811" i="5"/>
  <c r="BU838" i="5"/>
  <c r="BZ796" i="5"/>
  <c r="BX732" i="5"/>
  <c r="BI614" i="5"/>
  <c r="BI615" i="5" s="1"/>
  <c r="BI811" i="5"/>
  <c r="BQ614" i="5"/>
  <c r="BQ615" i="5" s="1"/>
  <c r="BQ832" i="5"/>
  <c r="BP614" i="5"/>
  <c r="BP615" i="5" s="1"/>
  <c r="BP832" i="5"/>
  <c r="BW757" i="5"/>
  <c r="BW796" i="5"/>
  <c r="BR634" i="5"/>
  <c r="BR626" i="5" s="1"/>
  <c r="BR627" i="5" s="1"/>
  <c r="AZ832" i="5"/>
  <c r="AZ811" i="5"/>
  <c r="AW832" i="5"/>
  <c r="DT788" i="5"/>
  <c r="BL614" i="5"/>
  <c r="BL615" i="5" s="1"/>
  <c r="BL832" i="5"/>
  <c r="BP811" i="5"/>
  <c r="BL811" i="5"/>
  <c r="BH729" i="5"/>
  <c r="BL732" i="5" s="1"/>
  <c r="BH764" i="5"/>
  <c r="DX817" i="5"/>
  <c r="BZ799" i="5"/>
  <c r="BH614" i="5"/>
  <c r="BH615" i="5" s="1"/>
  <c r="BL616" i="5" s="1"/>
  <c r="BH811" i="5"/>
  <c r="BH832" i="5"/>
  <c r="BI832" i="5"/>
  <c r="BP729" i="5"/>
  <c r="BP732" i="5" s="1"/>
  <c r="BP764" i="5"/>
  <c r="BS817" i="5"/>
  <c r="BT838" i="5"/>
  <c r="BS838" i="5"/>
  <c r="BM614" i="5"/>
  <c r="BM615" i="5" s="1"/>
  <c r="BM811" i="5"/>
  <c r="BM832" i="5"/>
  <c r="BQ811" i="5"/>
  <c r="BD738" i="5"/>
  <c r="BD756" i="5"/>
  <c r="BD818" i="5"/>
  <c r="BH818" i="5"/>
  <c r="BP627" i="5"/>
  <c r="BP628" i="5" s="1"/>
  <c r="BN614" i="5"/>
  <c r="BN615" i="5" s="1"/>
  <c r="BN832" i="5"/>
  <c r="BO832" i="5"/>
  <c r="BN811" i="5"/>
  <c r="BO729" i="5"/>
  <c r="BO764" i="5"/>
  <c r="BE729" i="5"/>
  <c r="BE739" i="5"/>
  <c r="BE764" i="5" s="1"/>
  <c r="BE765" i="5" s="1"/>
  <c r="BK729" i="5"/>
  <c r="BK764" i="5"/>
  <c r="BS798" i="5"/>
  <c r="BF614" i="5"/>
  <c r="BF615" i="5" s="1"/>
  <c r="BF832" i="5"/>
  <c r="BG832" i="5"/>
  <c r="BF811" i="5"/>
  <c r="BX797" i="5"/>
  <c r="DY788" i="5"/>
  <c r="CB708" i="5"/>
  <c r="CB814" i="5" s="1"/>
  <c r="BX814" i="5"/>
  <c r="BB832" i="5"/>
  <c r="BC832" i="5"/>
  <c r="BB811" i="5"/>
  <c r="BR832" i="5"/>
  <c r="BR811" i="5"/>
  <c r="CA738" i="5"/>
  <c r="BW838" i="5"/>
  <c r="BW817" i="5"/>
  <c r="DW810" i="5"/>
  <c r="DW707" i="5"/>
  <c r="CC737" i="5"/>
  <c r="CC816" i="5" s="1"/>
  <c r="BY816" i="5"/>
  <c r="BS800" i="5"/>
  <c r="DV710" i="5"/>
  <c r="DV708" i="5" s="1"/>
  <c r="DV720" i="5" s="1"/>
  <c r="BB729" i="5"/>
  <c r="BB739" i="5"/>
  <c r="BX796" i="5"/>
  <c r="BV817" i="5"/>
  <c r="BV838" i="5"/>
  <c r="BZ738" i="5"/>
  <c r="BZ817" i="5" s="1"/>
  <c r="BJ614" i="5"/>
  <c r="BJ615" i="5" s="1"/>
  <c r="BJ832" i="5"/>
  <c r="BK832" i="5"/>
  <c r="BJ811" i="5"/>
  <c r="BG729" i="5"/>
  <c r="BG764" i="5"/>
  <c r="BG765" i="5" s="1"/>
  <c r="BC739" i="5"/>
  <c r="BC729" i="5"/>
  <c r="CC776" i="5"/>
  <c r="CC820" i="5" s="1"/>
  <c r="BY820" i="5"/>
  <c r="BT821" i="5"/>
  <c r="BJ729" i="5"/>
  <c r="DX710" i="5"/>
  <c r="BJ764" i="5"/>
  <c r="DX707" i="5"/>
  <c r="DX810" i="5"/>
  <c r="DY810" i="5"/>
  <c r="BY703" i="5"/>
  <c r="CB705" i="5"/>
  <c r="CB733" i="5"/>
  <c r="CB731" i="5"/>
  <c r="CB730" i="5"/>
  <c r="BX812" i="5"/>
  <c r="BX833" i="5"/>
  <c r="DZ676" i="5"/>
  <c r="ED665" i="5"/>
  <c r="EA665" i="5"/>
  <c r="EB665" i="5"/>
  <c r="BR628" i="5"/>
  <c r="BR729" i="5"/>
  <c r="BR764" i="5"/>
  <c r="BM729" i="5"/>
  <c r="BM764" i="5"/>
  <c r="DX704" i="5"/>
  <c r="BS811" i="5"/>
  <c r="BS832" i="5"/>
  <c r="CC708" i="5"/>
  <c r="BY814" i="5"/>
  <c r="BY835" i="5"/>
  <c r="BY777" i="5"/>
  <c r="BY797" i="5"/>
  <c r="BU779" i="5"/>
  <c r="BV842" i="5" s="1"/>
  <c r="BY796" i="5"/>
  <c r="BY799" i="5"/>
  <c r="BZ777" i="5"/>
  <c r="BZ779" i="5" s="1"/>
  <c r="BZ797" i="5"/>
  <c r="DW710" i="5"/>
  <c r="BF729" i="5"/>
  <c r="BF764" i="5"/>
  <c r="BQ729" i="5"/>
  <c r="BQ764" i="5"/>
  <c r="BZ703" i="5"/>
  <c r="BZ704" i="5" s="1"/>
  <c r="CC705" i="5"/>
  <c r="CC730" i="5"/>
  <c r="CC733" i="5"/>
  <c r="CC731" i="5"/>
  <c r="BY812" i="5"/>
  <c r="BY833" i="5"/>
  <c r="BZ835" i="5"/>
  <c r="BZ814" i="5"/>
  <c r="BW707" i="5"/>
  <c r="BW710" i="5" s="1"/>
  <c r="BW810" i="5"/>
  <c r="BW831" i="5"/>
  <c r="CA708" i="5"/>
  <c r="BX835" i="5"/>
  <c r="BW814" i="5"/>
  <c r="BW835" i="5"/>
  <c r="BT811" i="5"/>
  <c r="BT832" i="5"/>
  <c r="BW739" i="5"/>
  <c r="CA758" i="5"/>
  <c r="CA737" i="5"/>
  <c r="CA757" i="5"/>
  <c r="CA760" i="5"/>
  <c r="BW816" i="5"/>
  <c r="BW837" i="5"/>
  <c r="BU800" i="5"/>
  <c r="CA776" i="5"/>
  <c r="CA799" i="5"/>
  <c r="BW779" i="5"/>
  <c r="CA796" i="5"/>
  <c r="CA797" i="5"/>
  <c r="BW820" i="5"/>
  <c r="BW841" i="5"/>
  <c r="BV707" i="5"/>
  <c r="BV710" i="5" s="1"/>
  <c r="BV810" i="5"/>
  <c r="BV831" i="5"/>
  <c r="BV704" i="5"/>
  <c r="CB776" i="5"/>
  <c r="BX820" i="5"/>
  <c r="BX841" i="5"/>
  <c r="BY841" i="5"/>
  <c r="BZ820" i="5"/>
  <c r="BZ841" i="5"/>
  <c r="BT798" i="5"/>
  <c r="CA705" i="5"/>
  <c r="BW704" i="5"/>
  <c r="BX703" i="5"/>
  <c r="CA733" i="5"/>
  <c r="CA731" i="5"/>
  <c r="CA730" i="5"/>
  <c r="BW812" i="5"/>
  <c r="BW833" i="5"/>
  <c r="DY710" i="5"/>
  <c r="DY708" i="5" s="1"/>
  <c r="BN729" i="5"/>
  <c r="BN764" i="5"/>
  <c r="BI729" i="5"/>
  <c r="BI764" i="5"/>
  <c r="BU811" i="5"/>
  <c r="BU832" i="5"/>
  <c r="CA703" i="5"/>
  <c r="BZ833" i="5"/>
  <c r="BZ812" i="5"/>
  <c r="BT707" i="5"/>
  <c r="BT710" i="5" s="1"/>
  <c r="BT810" i="5"/>
  <c r="BT831" i="5"/>
  <c r="BU707" i="5"/>
  <c r="BU710" i="5" s="1"/>
  <c r="BU810" i="5"/>
  <c r="BU831" i="5"/>
  <c r="CB737" i="5"/>
  <c r="BX816" i="5"/>
  <c r="BX837" i="5"/>
  <c r="BY837" i="5"/>
  <c r="BX777" i="5"/>
  <c r="CB777" i="5" s="1"/>
  <c r="BX799" i="5"/>
  <c r="BU798" i="5"/>
  <c r="BV821" i="5"/>
  <c r="BZ816" i="5"/>
  <c r="BZ837" i="5"/>
  <c r="BT800" i="5"/>
  <c r="ED523" i="5"/>
  <c r="EE523" i="5" s="1"/>
  <c r="EF523" i="5" s="1"/>
  <c r="EG523" i="5" s="1"/>
  <c r="EH523" i="5" s="1"/>
  <c r="EI523" i="5" s="1"/>
  <c r="EJ523" i="5" s="1"/>
  <c r="CE57" i="5"/>
  <c r="BY761" i="5" l="1"/>
  <c r="BY756" i="5"/>
  <c r="BY817" i="5"/>
  <c r="CC757" i="5"/>
  <c r="CC738" i="5"/>
  <c r="CC817" i="5" s="1"/>
  <c r="BY759" i="5"/>
  <c r="CC760" i="5"/>
  <c r="CC758" i="5"/>
  <c r="CC759" i="5" s="1"/>
  <c r="DW729" i="5"/>
  <c r="DV729" i="5"/>
  <c r="BT818" i="5"/>
  <c r="BW756" i="5"/>
  <c r="CB760" i="5"/>
  <c r="CB757" i="5"/>
  <c r="BY838" i="5"/>
  <c r="CB758" i="5"/>
  <c r="BX739" i="5"/>
  <c r="BY839" i="5" s="1"/>
  <c r="CB738" i="5"/>
  <c r="BX838" i="5"/>
  <c r="BX759" i="5"/>
  <c r="BT839" i="5"/>
  <c r="BW795" i="5"/>
  <c r="BX761" i="5"/>
  <c r="BX756" i="5"/>
  <c r="BS842" i="5"/>
  <c r="BS839" i="5"/>
  <c r="BS818" i="5"/>
  <c r="BV839" i="5"/>
  <c r="CA756" i="5"/>
  <c r="CB729" i="5"/>
  <c r="BZ795" i="5"/>
  <c r="BZ756" i="5"/>
  <c r="CA795" i="5"/>
  <c r="CA729" i="5"/>
  <c r="CC729" i="5"/>
  <c r="BY795" i="5"/>
  <c r="BX795" i="5"/>
  <c r="BI765" i="5"/>
  <c r="BZ800" i="5"/>
  <c r="BT842" i="5"/>
  <c r="BJ616" i="5"/>
  <c r="BK616" i="5"/>
  <c r="BP616" i="5"/>
  <c r="BW800" i="5"/>
  <c r="BZ739" i="5"/>
  <c r="BZ818" i="5" s="1"/>
  <c r="BX800" i="5"/>
  <c r="BQ732" i="5"/>
  <c r="BZ798" i="5"/>
  <c r="BN616" i="5"/>
  <c r="BQ616" i="5"/>
  <c r="BR615" i="5"/>
  <c r="BR614" i="5" s="1"/>
  <c r="DV814" i="5"/>
  <c r="BM616" i="5"/>
  <c r="BW798" i="5"/>
  <c r="BW761" i="5"/>
  <c r="BW759" i="5"/>
  <c r="CA761" i="5"/>
  <c r="CC734" i="5"/>
  <c r="CB732" i="5"/>
  <c r="BX798" i="5"/>
  <c r="BK732" i="5"/>
  <c r="BH817" i="5"/>
  <c r="BD817" i="5"/>
  <c r="BH749" i="5"/>
  <c r="BD749" i="5"/>
  <c r="DW708" i="5"/>
  <c r="DW814" i="5" s="1"/>
  <c r="BP765" i="5"/>
  <c r="BT764" i="5"/>
  <c r="BX764" i="5" s="1"/>
  <c r="CB764" i="5" s="1"/>
  <c r="BH765" i="5"/>
  <c r="BL765" i="5"/>
  <c r="BY798" i="5"/>
  <c r="CA734" i="5"/>
  <c r="CA759" i="5"/>
  <c r="CC732" i="5"/>
  <c r="BY800" i="5"/>
  <c r="BE738" i="5"/>
  <c r="BE839" i="5"/>
  <c r="BF839" i="5"/>
  <c r="BE756" i="5"/>
  <c r="BE818" i="5"/>
  <c r="BI818" i="5"/>
  <c r="BO732" i="5"/>
  <c r="BB738" i="5"/>
  <c r="BB839" i="5"/>
  <c r="BB818" i="5"/>
  <c r="BF818" i="5"/>
  <c r="DV739" i="5"/>
  <c r="BB756" i="5"/>
  <c r="CB796" i="5"/>
  <c r="BZ838" i="5"/>
  <c r="BC738" i="5"/>
  <c r="BC839" i="5"/>
  <c r="BC818" i="5"/>
  <c r="BG818" i="5"/>
  <c r="BD839" i="5"/>
  <c r="BC756" i="5"/>
  <c r="CA817" i="5"/>
  <c r="CA838" i="5"/>
  <c r="BK765" i="5"/>
  <c r="BX779" i="5"/>
  <c r="BX821" i="5" s="1"/>
  <c r="BO765" i="5"/>
  <c r="BS764" i="5"/>
  <c r="BZ821" i="5"/>
  <c r="DY764" i="5"/>
  <c r="BN765" i="5"/>
  <c r="BX707" i="5"/>
  <c r="BX710" i="5" s="1"/>
  <c r="BX810" i="5"/>
  <c r="BX831" i="5"/>
  <c r="BN732" i="5"/>
  <c r="DY729" i="5"/>
  <c r="CA707" i="5"/>
  <c r="CA710" i="5" s="1"/>
  <c r="CA810" i="5"/>
  <c r="CA831" i="5"/>
  <c r="CA732" i="5"/>
  <c r="CA704" i="5"/>
  <c r="CB703" i="5"/>
  <c r="CB704" i="5" s="1"/>
  <c r="CA812" i="5"/>
  <c r="CA833" i="5"/>
  <c r="CB799" i="5"/>
  <c r="CB797" i="5"/>
  <c r="BV811" i="5"/>
  <c r="BV832" i="5"/>
  <c r="CA798" i="5"/>
  <c r="CA779" i="5"/>
  <c r="CA820" i="5"/>
  <c r="CA841" i="5"/>
  <c r="CA739" i="5"/>
  <c r="CA816" i="5"/>
  <c r="CA837" i="5"/>
  <c r="BQ765" i="5"/>
  <c r="BU764" i="5"/>
  <c r="BF765" i="5"/>
  <c r="DW764" i="5"/>
  <c r="DW765" i="5" s="1"/>
  <c r="BM765" i="5"/>
  <c r="BR765" i="5"/>
  <c r="BV764" i="5"/>
  <c r="BX704" i="5"/>
  <c r="DX729" i="5"/>
  <c r="BJ732" i="5"/>
  <c r="CB779" i="5"/>
  <c r="CB820" i="5"/>
  <c r="CB841" i="5"/>
  <c r="CC841" i="5"/>
  <c r="CB835" i="5"/>
  <c r="CA814" i="5"/>
  <c r="CA835" i="5"/>
  <c r="CC812" i="5"/>
  <c r="CC833" i="5"/>
  <c r="BU821" i="5"/>
  <c r="BU842" i="5"/>
  <c r="DX811" i="5"/>
  <c r="DY811" i="5"/>
  <c r="BM732" i="5"/>
  <c r="BR732" i="5"/>
  <c r="DZ678" i="5"/>
  <c r="CC703" i="5"/>
  <c r="CB812" i="5"/>
  <c r="CB833" i="5"/>
  <c r="BZ811" i="5"/>
  <c r="BW821" i="5"/>
  <c r="BW842" i="5"/>
  <c r="BW818" i="5"/>
  <c r="BW839" i="5"/>
  <c r="BZ707" i="5"/>
  <c r="BZ710" i="5" s="1"/>
  <c r="BZ810" i="5"/>
  <c r="BZ831" i="5"/>
  <c r="CC814" i="5"/>
  <c r="CC835" i="5"/>
  <c r="BY707" i="5"/>
  <c r="BY710" i="5" s="1"/>
  <c r="BY810" i="5"/>
  <c r="BY831" i="5"/>
  <c r="DX764" i="5"/>
  <c r="BJ765" i="5"/>
  <c r="CB816" i="5"/>
  <c r="CB837" i="5"/>
  <c r="CC837" i="5"/>
  <c r="BW811" i="5"/>
  <c r="BW832" i="5"/>
  <c r="CA800" i="5"/>
  <c r="BY704" i="5"/>
  <c r="BZ832" i="5" s="1"/>
  <c r="CC777" i="5"/>
  <c r="CC779" i="5" s="1"/>
  <c r="CC797" i="5"/>
  <c r="BY779" i="5"/>
  <c r="BZ842" i="5" s="1"/>
  <c r="CC799" i="5"/>
  <c r="CC796" i="5"/>
  <c r="CB734" i="5"/>
  <c r="DX708" i="5"/>
  <c r="ED520" i="5"/>
  <c r="EF253" i="5"/>
  <c r="EG253" i="5" s="1"/>
  <c r="EH253" i="5" s="1"/>
  <c r="EI253" i="5" s="1"/>
  <c r="EJ253" i="5" s="1"/>
  <c r="BE55" i="5"/>
  <c r="BD55" i="5"/>
  <c r="BC55" i="5"/>
  <c r="BB55" i="5"/>
  <c r="BI55" i="5"/>
  <c r="BH55" i="5"/>
  <c r="BG55" i="5"/>
  <c r="BF55" i="5"/>
  <c r="BM55" i="5"/>
  <c r="BL55" i="5"/>
  <c r="BK55" i="5"/>
  <c r="BJ55" i="5"/>
  <c r="BQ55" i="5"/>
  <c r="BP55" i="5"/>
  <c r="BO55" i="5"/>
  <c r="BN55" i="5"/>
  <c r="DZ55" i="5"/>
  <c r="DY55" i="5"/>
  <c r="CB55" i="5"/>
  <c r="CA55" i="5"/>
  <c r="BZ55" i="5"/>
  <c r="BY55" i="5"/>
  <c r="BX55" i="5"/>
  <c r="BW55" i="5"/>
  <c r="BV55" i="5"/>
  <c r="BU55" i="5"/>
  <c r="BT55" i="5"/>
  <c r="BS55" i="5"/>
  <c r="BR55" i="5"/>
  <c r="CC55" i="5"/>
  <c r="BN520" i="5"/>
  <c r="DU12" i="1"/>
  <c r="DT12" i="1"/>
  <c r="DS12" i="1"/>
  <c r="DV14" i="5"/>
  <c r="DV12" i="5"/>
  <c r="DV804" i="5" s="1"/>
  <c r="DV11" i="5"/>
  <c r="DV10" i="5"/>
  <c r="DY14" i="5"/>
  <c r="DY12" i="5"/>
  <c r="DY11" i="5"/>
  <c r="DX14" i="5"/>
  <c r="DX12" i="5"/>
  <c r="DX26" i="5"/>
  <c r="DX232" i="5"/>
  <c r="DX239" i="5"/>
  <c r="DX302" i="5"/>
  <c r="DX324" i="5"/>
  <c r="DX343" i="5"/>
  <c r="DX344" i="5"/>
  <c r="DX346" i="5"/>
  <c r="DX365" i="5"/>
  <c r="DX387" i="5"/>
  <c r="DX405" i="5"/>
  <c r="DX408" i="5"/>
  <c r="DX469" i="5"/>
  <c r="DX470" i="5"/>
  <c r="DX486" i="5"/>
  <c r="DX11" i="5"/>
  <c r="DW14" i="5"/>
  <c r="DW12" i="5"/>
  <c r="DW11" i="5"/>
  <c r="CC739" i="5" l="1"/>
  <c r="CC818" i="5" s="1"/>
  <c r="CC838" i="5"/>
  <c r="CC761" i="5"/>
  <c r="CC756" i="5"/>
  <c r="BR638" i="5"/>
  <c r="BR640" i="5" s="1"/>
  <c r="BR642" i="5" s="1"/>
  <c r="BR643" i="5" s="1"/>
  <c r="BR645" i="5" s="1"/>
  <c r="BX839" i="5"/>
  <c r="CB739" i="5"/>
  <c r="CB818" i="5" s="1"/>
  <c r="CB817" i="5"/>
  <c r="CB756" i="5"/>
  <c r="CB759" i="5"/>
  <c r="CB761" i="5"/>
  <c r="BX818" i="5"/>
  <c r="CB838" i="5"/>
  <c r="BZ839" i="5"/>
  <c r="CC795" i="5"/>
  <c r="CB795" i="5"/>
  <c r="DV756" i="5"/>
  <c r="BR103" i="5"/>
  <c r="BV155" i="5"/>
  <c r="BV103" i="5"/>
  <c r="BZ155" i="5"/>
  <c r="BY103" i="5"/>
  <c r="CC155" i="5"/>
  <c r="BS103" i="5"/>
  <c r="BW155" i="5"/>
  <c r="BW103" i="5"/>
  <c r="CA155" i="5"/>
  <c r="BT103" i="5"/>
  <c r="BX155" i="5"/>
  <c r="BX103" i="5"/>
  <c r="CB155" i="5"/>
  <c r="BU103" i="5"/>
  <c r="BY155" i="5"/>
  <c r="CB800" i="5"/>
  <c r="BX842" i="5"/>
  <c r="DX804" i="5"/>
  <c r="BX772" i="5"/>
  <c r="DW804" i="5"/>
  <c r="CC798" i="5"/>
  <c r="DX765" i="5"/>
  <c r="DW720" i="5"/>
  <c r="CC800" i="5"/>
  <c r="BT772" i="5"/>
  <c r="BT773" i="5" s="1"/>
  <c r="BW764" i="5"/>
  <c r="BS772" i="5"/>
  <c r="BS773" i="5" s="1"/>
  <c r="BF838" i="5"/>
  <c r="BE817" i="5"/>
  <c r="BI817" i="5"/>
  <c r="BE838" i="5"/>
  <c r="BI749" i="5"/>
  <c r="BE749" i="5"/>
  <c r="BC817" i="5"/>
  <c r="BG817" i="5"/>
  <c r="BC838" i="5"/>
  <c r="BD838" i="5"/>
  <c r="BG749" i="5"/>
  <c r="BC749" i="5"/>
  <c r="DV738" i="5"/>
  <c r="DV818" i="5"/>
  <c r="DW818" i="5"/>
  <c r="BB749" i="5"/>
  <c r="BB817" i="5"/>
  <c r="BF817" i="5"/>
  <c r="BB838" i="5"/>
  <c r="BF749" i="5"/>
  <c r="CB798" i="5"/>
  <c r="CB811" i="5"/>
  <c r="CB832" i="5"/>
  <c r="DX720" i="5"/>
  <c r="DX814" i="5"/>
  <c r="DY804" i="5"/>
  <c r="CC821" i="5"/>
  <c r="CC842" i="5"/>
  <c r="CC839" i="5"/>
  <c r="CA811" i="5"/>
  <c r="CA832" i="5"/>
  <c r="BN655" i="5"/>
  <c r="BN675" i="5"/>
  <c r="ED655" i="5"/>
  <c r="ED675" i="5"/>
  <c r="CC707" i="5"/>
  <c r="CC710" i="5" s="1"/>
  <c r="CC810" i="5"/>
  <c r="CC831" i="5"/>
  <c r="CC704" i="5"/>
  <c r="BX811" i="5"/>
  <c r="BX832" i="5"/>
  <c r="BY842" i="5"/>
  <c r="BY821" i="5"/>
  <c r="CB821" i="5"/>
  <c r="CB842" i="5"/>
  <c r="BV772" i="5"/>
  <c r="BV773" i="5" s="1"/>
  <c r="BZ764" i="5"/>
  <c r="BZ772" i="5" s="1"/>
  <c r="DY814" i="5"/>
  <c r="DY765" i="5"/>
  <c r="DW803" i="5"/>
  <c r="DV803" i="5"/>
  <c r="BY811" i="5"/>
  <c r="BY832" i="5"/>
  <c r="BY764" i="5"/>
  <c r="BU772" i="5"/>
  <c r="BU773" i="5" s="1"/>
  <c r="CA818" i="5"/>
  <c r="CA839" i="5"/>
  <c r="CA821" i="5"/>
  <c r="CA842" i="5"/>
  <c r="CB707" i="5"/>
  <c r="CB710" i="5" s="1"/>
  <c r="CB810" i="5"/>
  <c r="CB831" i="5"/>
  <c r="DY720" i="5"/>
  <c r="EE520" i="5"/>
  <c r="DY520" i="5"/>
  <c r="BR523" i="5"/>
  <c r="DZ520" i="5"/>
  <c r="DX247" i="5"/>
  <c r="BA10" i="5"/>
  <c r="AZ10" i="5"/>
  <c r="AY10" i="5"/>
  <c r="AX10" i="5"/>
  <c r="AW10" i="5"/>
  <c r="AV10" i="5"/>
  <c r="AU10" i="5"/>
  <c r="AT10" i="5"/>
  <c r="AT824" i="5" s="1"/>
  <c r="BQ13" i="5"/>
  <c r="BP13" i="5"/>
  <c r="BO13" i="5"/>
  <c r="BN13" i="5"/>
  <c r="BM12" i="1"/>
  <c r="BL12" i="1"/>
  <c r="BK12" i="1"/>
  <c r="BJ12" i="1"/>
  <c r="BI12" i="1"/>
  <c r="BH12" i="1"/>
  <c r="BG12" i="1"/>
  <c r="BF12" i="1"/>
  <c r="BE12" i="1"/>
  <c r="BD12" i="1"/>
  <c r="BC12" i="1"/>
  <c r="BB12" i="1"/>
  <c r="BA12" i="1"/>
  <c r="AZ12" i="1"/>
  <c r="AY12" i="1"/>
  <c r="AX12" i="1"/>
  <c r="AW12" i="1"/>
  <c r="AV12" i="1"/>
  <c r="AU12" i="1"/>
  <c r="AT12" i="1"/>
  <c r="BM13" i="5"/>
  <c r="BL13" i="5"/>
  <c r="BK13" i="5"/>
  <c r="BJ13" i="5"/>
  <c r="BI13" i="5"/>
  <c r="BH13" i="5"/>
  <c r="BG13" i="5"/>
  <c r="BF13" i="5"/>
  <c r="BE13" i="5"/>
  <c r="BC13" i="5"/>
  <c r="BB13" i="5"/>
  <c r="BD13" i="5"/>
  <c r="CB839" i="5" l="1"/>
  <c r="CB772" i="5"/>
  <c r="CB773" i="5" s="1"/>
  <c r="AV824" i="5"/>
  <c r="BX773" i="5"/>
  <c r="DV749" i="5"/>
  <c r="DV817" i="5"/>
  <c r="DW817" i="5"/>
  <c r="DW749" i="5"/>
  <c r="BZ773" i="5"/>
  <c r="CA764" i="5"/>
  <c r="CA772" i="5" s="1"/>
  <c r="BW772" i="5"/>
  <c r="BW773" i="5" s="1"/>
  <c r="BH826" i="5"/>
  <c r="BH805" i="5"/>
  <c r="EE665" i="5"/>
  <c r="BE826" i="5"/>
  <c r="BE805" i="5"/>
  <c r="BI826" i="5"/>
  <c r="BI805" i="5"/>
  <c r="AW824" i="5"/>
  <c r="DY675" i="5"/>
  <c r="DZ683" i="5" s="1"/>
  <c r="BN676" i="5"/>
  <c r="BR683" i="5"/>
  <c r="BF805" i="5"/>
  <c r="BF826" i="5"/>
  <c r="BJ826" i="5"/>
  <c r="BJ805" i="5"/>
  <c r="BB803" i="5"/>
  <c r="AX803" i="5"/>
  <c r="AX824" i="5"/>
  <c r="DY655" i="5"/>
  <c r="DZ665" i="5" s="1"/>
  <c r="BR665" i="5"/>
  <c r="BB805" i="5"/>
  <c r="BB826" i="5"/>
  <c r="BG805" i="5"/>
  <c r="BG826" i="5"/>
  <c r="BK805" i="5"/>
  <c r="BK826" i="5"/>
  <c r="BO690" i="5"/>
  <c r="BO805" i="5"/>
  <c r="BO826" i="5"/>
  <c r="AU824" i="5"/>
  <c r="AY803" i="5"/>
  <c r="BC803" i="5"/>
  <c r="AY824" i="5"/>
  <c r="BC805" i="5"/>
  <c r="BC826" i="5"/>
  <c r="BQ690" i="5"/>
  <c r="BQ805" i="5"/>
  <c r="BQ826" i="5"/>
  <c r="BA803" i="5"/>
  <c r="BA824" i="5"/>
  <c r="BB824" i="5"/>
  <c r="BE803" i="5"/>
  <c r="CC764" i="5"/>
  <c r="CC772" i="5" s="1"/>
  <c r="BY772" i="5"/>
  <c r="BY773" i="5" s="1"/>
  <c r="CC811" i="5"/>
  <c r="CC832" i="5"/>
  <c r="BL805" i="5"/>
  <c r="BL826" i="5"/>
  <c r="BP690" i="5"/>
  <c r="BP826" i="5"/>
  <c r="BP805" i="5"/>
  <c r="AZ824" i="5"/>
  <c r="BD803" i="5"/>
  <c r="AZ803" i="5"/>
  <c r="BM805" i="5"/>
  <c r="BM826" i="5"/>
  <c r="BD826" i="5"/>
  <c r="BD805" i="5"/>
  <c r="BN690" i="5"/>
  <c r="BN805" i="5"/>
  <c r="BN826" i="5"/>
  <c r="EF520" i="5"/>
  <c r="EG520" i="5" s="1"/>
  <c r="EE655" i="5"/>
  <c r="EE675" i="5"/>
  <c r="DZ523" i="5"/>
  <c r="EA523" i="5"/>
  <c r="BM252" i="5"/>
  <c r="BQ252" i="5"/>
  <c r="BN252" i="5"/>
  <c r="BK252" i="5"/>
  <c r="BO252" i="5"/>
  <c r="BJ252" i="5"/>
  <c r="BL252" i="5"/>
  <c r="BP252" i="5"/>
  <c r="DW13" i="5"/>
  <c r="DX13" i="5"/>
  <c r="DY13" i="5"/>
  <c r="DV13" i="5"/>
  <c r="DV805" i="5" s="1"/>
  <c r="DX15" i="5"/>
  <c r="DX28" i="5"/>
  <c r="DY805" i="5" l="1"/>
  <c r="DW805" i="5"/>
  <c r="CA773" i="5"/>
  <c r="DX805" i="5"/>
  <c r="BQ253" i="5"/>
  <c r="EG655" i="5"/>
  <c r="EG675" i="5"/>
  <c r="BP691" i="5"/>
  <c r="EF665" i="5"/>
  <c r="BN691" i="5"/>
  <c r="CC773" i="5"/>
  <c r="BO691" i="5"/>
  <c r="EF655" i="5"/>
  <c r="EF675" i="5"/>
  <c r="BN678" i="5"/>
  <c r="BR686" i="5" s="1"/>
  <c r="BR684" i="5"/>
  <c r="BQ691" i="5"/>
  <c r="BN253" i="5"/>
  <c r="EH520" i="5"/>
  <c r="BO253" i="5"/>
  <c r="BP253" i="5"/>
  <c r="DX16" i="5"/>
  <c r="DX10" i="1" s="1"/>
  <c r="DV16" i="5"/>
  <c r="DX29" i="5"/>
  <c r="DV808" i="5" l="1"/>
  <c r="DV10" i="1"/>
  <c r="EH665" i="5"/>
  <c r="EH655" i="5"/>
  <c r="EH675" i="5"/>
  <c r="EG665" i="5"/>
  <c r="DX342" i="5"/>
  <c r="EI520" i="5"/>
  <c r="BQ12" i="1"/>
  <c r="BP12" i="1"/>
  <c r="BO12" i="1"/>
  <c r="BN12" i="1"/>
  <c r="CC12" i="1"/>
  <c r="P11" i="68" s="1"/>
  <c r="CB12" i="1"/>
  <c r="O11" i="68" s="1"/>
  <c r="CA12" i="1"/>
  <c r="N11" i="68" s="1"/>
  <c r="BZ12" i="1"/>
  <c r="M11" i="68" s="1"/>
  <c r="BY12" i="1"/>
  <c r="K11" i="68" s="1"/>
  <c r="BX12" i="1"/>
  <c r="J11" i="68" s="1"/>
  <c r="BW12" i="1"/>
  <c r="I11" i="68" s="1"/>
  <c r="BV12" i="1"/>
  <c r="H11" i="68" s="1"/>
  <c r="BU12" i="1"/>
  <c r="F11" i="68" s="1"/>
  <c r="BT12" i="1"/>
  <c r="E11" i="68" s="1"/>
  <c r="BS12" i="1"/>
  <c r="D11" i="68" s="1"/>
  <c r="BR12" i="1"/>
  <c r="C11" i="68" s="1"/>
  <c r="H22" i="68" l="1"/>
  <c r="H31" i="68"/>
  <c r="E22" i="68"/>
  <c r="E31" i="68"/>
  <c r="J22" i="68"/>
  <c r="J31" i="68"/>
  <c r="O22" i="68"/>
  <c r="O31" i="68"/>
  <c r="C22" i="68"/>
  <c r="C31" i="68"/>
  <c r="F22" i="68"/>
  <c r="F31" i="68"/>
  <c r="K22" i="68"/>
  <c r="K31" i="68"/>
  <c r="P31" i="68"/>
  <c r="P22" i="68"/>
  <c r="M31" i="68"/>
  <c r="M22" i="68"/>
  <c r="D22" i="68"/>
  <c r="D31" i="68"/>
  <c r="I31" i="68"/>
  <c r="I22" i="68"/>
  <c r="N31" i="68"/>
  <c r="N22" i="68"/>
  <c r="EI655" i="5"/>
  <c r="EI675" i="5"/>
  <c r="EI665" i="5"/>
  <c r="EJ520" i="5"/>
  <c r="CG11" i="5"/>
  <c r="CF11" i="5"/>
  <c r="CE11" i="5"/>
  <c r="AT15" i="5"/>
  <c r="AU15" i="5"/>
  <c r="AU11" i="1" s="1"/>
  <c r="AV15" i="5"/>
  <c r="AV11" i="1" s="1"/>
  <c r="AW15" i="5"/>
  <c r="AW11" i="1" s="1"/>
  <c r="AX15" i="5"/>
  <c r="AX11" i="1" s="1"/>
  <c r="AY15" i="5"/>
  <c r="AY11" i="1" s="1"/>
  <c r="AZ15" i="5"/>
  <c r="AZ11" i="1" s="1"/>
  <c r="BA15" i="5"/>
  <c r="BA11" i="1" s="1"/>
  <c r="DS15" i="5"/>
  <c r="DS806" i="5" l="1"/>
  <c r="DS11" i="1"/>
  <c r="AT827" i="5"/>
  <c r="AT11" i="1"/>
  <c r="AU827" i="5"/>
  <c r="AY806" i="5"/>
  <c r="AY827" i="5"/>
  <c r="AZ806" i="5"/>
  <c r="AZ827" i="5"/>
  <c r="AV827" i="5"/>
  <c r="AX806" i="5"/>
  <c r="AX827" i="5"/>
  <c r="BA806" i="5"/>
  <c r="BA827" i="5"/>
  <c r="AW827" i="5"/>
  <c r="EJ655" i="5"/>
  <c r="EJ675" i="5"/>
  <c r="EJ665" i="5"/>
  <c r="DU15" i="5"/>
  <c r="DU11" i="1" s="1"/>
  <c r="DT15" i="5"/>
  <c r="ED214" i="5"/>
  <c r="ED207" i="5"/>
  <c r="ED210" i="5"/>
  <c r="DT806" i="5" l="1"/>
  <c r="DT11" i="1"/>
  <c r="EE210" i="5"/>
  <c r="ED967" i="67"/>
  <c r="EE207" i="5"/>
  <c r="ED964" i="67"/>
  <c r="EE214" i="5"/>
  <c r="ED971" i="67"/>
  <c r="DU806" i="5"/>
  <c r="EC208" i="5"/>
  <c r="CC173" i="5"/>
  <c r="CC936" i="67" s="1"/>
  <c r="EC209" i="5" l="1"/>
  <c r="ED208" i="5"/>
  <c r="EC965" i="67"/>
  <c r="EF207" i="5"/>
  <c r="EE964" i="67"/>
  <c r="EF214" i="5"/>
  <c r="EE971" i="67"/>
  <c r="EF210" i="5"/>
  <c r="EE967" i="67"/>
  <c r="BW173" i="5"/>
  <c r="CA11" i="5"/>
  <c r="BY173" i="5"/>
  <c r="CC11" i="5"/>
  <c r="CG27" i="5" s="1"/>
  <c r="CA199" i="5"/>
  <c r="CA959" i="67" s="1"/>
  <c r="BX173" i="5"/>
  <c r="CB11" i="5"/>
  <c r="CF27" i="5" s="1"/>
  <c r="CG178" i="5"/>
  <c r="CG938" i="67" s="1"/>
  <c r="CF178" i="5"/>
  <c r="CF938" i="67" s="1"/>
  <c r="CE178" i="5"/>
  <c r="CE938" i="67" s="1"/>
  <c r="EG214" i="5" l="1"/>
  <c r="EF971" i="67"/>
  <c r="EE208" i="5"/>
  <c r="ED965" i="67"/>
  <c r="ED209" i="5"/>
  <c r="EG210" i="5"/>
  <c r="EF967" i="67"/>
  <c r="EG207" i="5"/>
  <c r="EF964" i="67"/>
  <c r="EC211" i="5"/>
  <c r="EC966" i="67"/>
  <c r="CC178" i="5"/>
  <c r="CC938" i="67" s="1"/>
  <c r="BY936" i="67"/>
  <c r="BT173" i="5"/>
  <c r="BT199" i="5" s="1"/>
  <c r="BT959" i="67" s="1"/>
  <c r="BX936" i="67"/>
  <c r="BS173" i="5"/>
  <c r="BW178" i="5" s="1"/>
  <c r="BW938" i="67" s="1"/>
  <c r="BW936" i="67"/>
  <c r="BY199" i="5"/>
  <c r="CE27" i="5"/>
  <c r="CB178" i="5"/>
  <c r="CB938" i="67" s="1"/>
  <c r="CA178" i="5"/>
  <c r="CA938" i="67" s="1"/>
  <c r="BX199" i="5"/>
  <c r="BX11" i="5"/>
  <c r="BU173" i="5"/>
  <c r="BU936" i="67" s="1"/>
  <c r="BY11" i="5"/>
  <c r="BW199" i="5"/>
  <c r="BW11" i="5"/>
  <c r="BX178" i="5"/>
  <c r="BX938" i="67" s="1"/>
  <c r="DZ494" i="5"/>
  <c r="EA494" i="5" s="1"/>
  <c r="DZ493" i="5"/>
  <c r="DZ498" i="5" s="1"/>
  <c r="DZ355" i="5" s="1"/>
  <c r="DY495" i="5"/>
  <c r="DY486" i="5"/>
  <c r="DZ489" i="5" s="1"/>
  <c r="EA490" i="5"/>
  <c r="EB490" i="5"/>
  <c r="EB489" i="5"/>
  <c r="EA489" i="5"/>
  <c r="EA348" i="5"/>
  <c r="EB353" i="5" s="1"/>
  <c r="EB344" i="5"/>
  <c r="EB343" i="5"/>
  <c r="EH207" i="5" l="1"/>
  <c r="EG964" i="67"/>
  <c r="BW959" i="67"/>
  <c r="BX959" i="67"/>
  <c r="BX200" i="5"/>
  <c r="BX960" i="67" s="1"/>
  <c r="BY959" i="67"/>
  <c r="EC968" i="67"/>
  <c r="EC213" i="5"/>
  <c r="EF208" i="5"/>
  <c r="EE965" i="67"/>
  <c r="EE209" i="5"/>
  <c r="EH210" i="5"/>
  <c r="EG967" i="67"/>
  <c r="ED966" i="67"/>
  <c r="ED211" i="5"/>
  <c r="EH214" i="5"/>
  <c r="EG971" i="67"/>
  <c r="BT11" i="5"/>
  <c r="BT27" i="5" s="1"/>
  <c r="BT936" i="67"/>
  <c r="BS11" i="5"/>
  <c r="BS27" i="5" s="1"/>
  <c r="BS936" i="67"/>
  <c r="BS199" i="5"/>
  <c r="BS959" i="67" s="1"/>
  <c r="CA27" i="5"/>
  <c r="CC27" i="5"/>
  <c r="CB27" i="5"/>
  <c r="BX27" i="5"/>
  <c r="BU199" i="5"/>
  <c r="BU959" i="67" s="1"/>
  <c r="BU11" i="5"/>
  <c r="BU27" i="5" s="1"/>
  <c r="BY178" i="5"/>
  <c r="BY938" i="67" s="1"/>
  <c r="DY490" i="5"/>
  <c r="DZ495" i="5"/>
  <c r="DZ500" i="5" s="1"/>
  <c r="DZ410" i="5" s="1"/>
  <c r="EB499" i="5"/>
  <c r="EB383" i="5" s="1"/>
  <c r="EA499" i="5"/>
  <c r="EA383" i="5" s="1"/>
  <c r="DZ499" i="5"/>
  <c r="DZ383" i="5" s="1"/>
  <c r="EA493" i="5"/>
  <c r="DY500" i="5"/>
  <c r="DY410" i="5" s="1"/>
  <c r="DY498" i="5"/>
  <c r="DY355" i="5" s="1"/>
  <c r="DY499" i="5"/>
  <c r="DY383" i="5" s="1"/>
  <c r="DZ490" i="5"/>
  <c r="DY489" i="5"/>
  <c r="DZ348" i="5"/>
  <c r="DY348" i="5" s="1"/>
  <c r="DX348" i="5" s="1"/>
  <c r="EB352" i="5"/>
  <c r="EB114" i="5"/>
  <c r="BW27" i="5" l="1"/>
  <c r="ED213" i="5"/>
  <c r="ED968" i="67"/>
  <c r="EG208" i="5"/>
  <c r="EF965" i="67"/>
  <c r="EF209" i="5"/>
  <c r="EI214" i="5"/>
  <c r="EH971" i="67"/>
  <c r="EI210" i="5"/>
  <c r="EH967" i="67"/>
  <c r="EC215" i="5"/>
  <c r="EC970" i="67"/>
  <c r="EE211" i="5"/>
  <c r="EE966" i="67"/>
  <c r="BY200" i="5"/>
  <c r="BY960" i="67" s="1"/>
  <c r="BW200" i="5"/>
  <c r="BW960" i="67" s="1"/>
  <c r="EI207" i="5"/>
  <c r="EH964" i="67"/>
  <c r="BY27" i="5"/>
  <c r="DX351" i="5"/>
  <c r="EA495" i="5"/>
  <c r="EA500" i="5" s="1"/>
  <c r="EA410" i="5" s="1"/>
  <c r="EA498" i="5"/>
  <c r="EA355" i="5" s="1"/>
  <c r="DY353" i="5"/>
  <c r="EA352" i="5"/>
  <c r="EA353" i="5"/>
  <c r="DZ352" i="5"/>
  <c r="DZ353" i="5"/>
  <c r="EC131" i="5"/>
  <c r="EJ214" i="5" l="1"/>
  <c r="EJ971" i="67" s="1"/>
  <c r="EI971" i="67"/>
  <c r="EJ207" i="5"/>
  <c r="EI964" i="67"/>
  <c r="EE213" i="5"/>
  <c r="EE968" i="67"/>
  <c r="EJ210" i="5"/>
  <c r="EJ967" i="67" s="1"/>
  <c r="EI967" i="67"/>
  <c r="EC972" i="67"/>
  <c r="EC218" i="5"/>
  <c r="EC975" i="67" s="1"/>
  <c r="EH208" i="5"/>
  <c r="EG965" i="67"/>
  <c r="EG209" i="5"/>
  <c r="EF966" i="67"/>
  <c r="EF211" i="5"/>
  <c r="ED215" i="5"/>
  <c r="ED970" i="67"/>
  <c r="DY352" i="5"/>
  <c r="EB498" i="5"/>
  <c r="EB355" i="5" s="1"/>
  <c r="EB495" i="5"/>
  <c r="EB500" i="5" s="1"/>
  <c r="EB410" i="5" s="1"/>
  <c r="DW348" i="5"/>
  <c r="EE970" i="67" l="1"/>
  <c r="EE215" i="5"/>
  <c r="EF213" i="5"/>
  <c r="EF968" i="67"/>
  <c r="EI208" i="5"/>
  <c r="EH965" i="67"/>
  <c r="EH209" i="5"/>
  <c r="EG966" i="67"/>
  <c r="EG211" i="5"/>
  <c r="EJ964" i="67"/>
  <c r="ED218" i="5"/>
  <c r="ED975" i="67" s="1"/>
  <c r="ED972" i="67"/>
  <c r="DX352" i="5"/>
  <c r="DX353" i="5"/>
  <c r="CE126" i="1"/>
  <c r="CF126" i="1" s="1"/>
  <c r="CG126" i="1" s="1"/>
  <c r="CC125" i="1"/>
  <c r="CC123" i="1"/>
  <c r="CC115" i="1"/>
  <c r="CC141" i="1"/>
  <c r="CC94" i="1"/>
  <c r="CC92" i="1"/>
  <c r="EJ208" i="5" l="1"/>
  <c r="EI965" i="67"/>
  <c r="EI209" i="5"/>
  <c r="EG213" i="5"/>
  <c r="EG968" i="67"/>
  <c r="EH211" i="5"/>
  <c r="EH966" i="67"/>
  <c r="EF215" i="5"/>
  <c r="EF970" i="67"/>
  <c r="EE218" i="5"/>
  <c r="EE975" i="67" s="1"/>
  <c r="EE972" i="67"/>
  <c r="BY73" i="5"/>
  <c r="CC503" i="5"/>
  <c r="BU451" i="5"/>
  <c r="BT451" i="5"/>
  <c r="BS451" i="5"/>
  <c r="BR451" i="5"/>
  <c r="CC388" i="5"/>
  <c r="CC366" i="5"/>
  <c r="CC325" i="5"/>
  <c r="CC18" i="1"/>
  <c r="CG261" i="5"/>
  <c r="CC674" i="5"/>
  <c r="CC19" i="1"/>
  <c r="CC451" i="5"/>
  <c r="CC502" i="5"/>
  <c r="EF218" i="5" l="1"/>
  <c r="EF975" i="67" s="1"/>
  <c r="EF972" i="67"/>
  <c r="EG215" i="5"/>
  <c r="EG970" i="67"/>
  <c r="EI211" i="5"/>
  <c r="EI966" i="67"/>
  <c r="EH968" i="67"/>
  <c r="EH213" i="5"/>
  <c r="EJ965" i="67"/>
  <c r="EJ209" i="5"/>
  <c r="CC79" i="5"/>
  <c r="CC224" i="5"/>
  <c r="CC981" i="67" s="1"/>
  <c r="CC656" i="5"/>
  <c r="CC677" i="5"/>
  <c r="CC676" i="5"/>
  <c r="CC235" i="5"/>
  <c r="CC419" i="5"/>
  <c r="CC303" i="5"/>
  <c r="CC304" i="5" s="1"/>
  <c r="CC455" i="5"/>
  <c r="CC368" i="5"/>
  <c r="CC326" i="5"/>
  <c r="CC390" i="5"/>
  <c r="EH215" i="5" l="1"/>
  <c r="EH970" i="67"/>
  <c r="EG218" i="5"/>
  <c r="EG975" i="67" s="1"/>
  <c r="EG972" i="67"/>
  <c r="EJ211" i="5"/>
  <c r="EJ966" i="67"/>
  <c r="EI213" i="5"/>
  <c r="EI968" i="67"/>
  <c r="CC654" i="5"/>
  <c r="CC678" i="5"/>
  <c r="CC657" i="5"/>
  <c r="CC156" i="5"/>
  <c r="CC85" i="5"/>
  <c r="EI215" i="5" l="1"/>
  <c r="EI970" i="67"/>
  <c r="EJ968" i="67"/>
  <c r="EJ213" i="5"/>
  <c r="EH218" i="5"/>
  <c r="EH975" i="67" s="1"/>
  <c r="EH972" i="67"/>
  <c r="EJ933" i="67"/>
  <c r="EI933" i="67"/>
  <c r="EH933" i="67"/>
  <c r="EG933" i="67"/>
  <c r="EF933" i="67"/>
  <c r="EE933" i="67"/>
  <c r="ED933" i="67"/>
  <c r="EC933" i="67"/>
  <c r="EB933" i="67"/>
  <c r="EA933" i="67"/>
  <c r="DZ933" i="67"/>
  <c r="DY933" i="67"/>
  <c r="DX933" i="67"/>
  <c r="DW933" i="67"/>
  <c r="DV933" i="67"/>
  <c r="DU933" i="67"/>
  <c r="DT933" i="67"/>
  <c r="DS933" i="67"/>
  <c r="DR933" i="67"/>
  <c r="DQ933" i="67"/>
  <c r="DP933" i="67"/>
  <c r="DO933" i="67"/>
  <c r="DN933" i="67"/>
  <c r="DM933" i="67"/>
  <c r="DL933" i="67"/>
  <c r="DK933" i="67"/>
  <c r="DJ933" i="67"/>
  <c r="DI933" i="67"/>
  <c r="DH933" i="67"/>
  <c r="DG933" i="67"/>
  <c r="DF933" i="67"/>
  <c r="DE933" i="67"/>
  <c r="DD933" i="67"/>
  <c r="DC933" i="67"/>
  <c r="DB933" i="67"/>
  <c r="DA933" i="67"/>
  <c r="CZ933" i="67"/>
  <c r="CY933" i="67"/>
  <c r="CX933" i="67"/>
  <c r="CW933" i="67"/>
  <c r="CV933" i="67"/>
  <c r="CU933" i="67"/>
  <c r="CT933" i="67"/>
  <c r="CS933" i="67"/>
  <c r="CR933" i="67"/>
  <c r="CQ933" i="67"/>
  <c r="CP933" i="67"/>
  <c r="CO933" i="67"/>
  <c r="CN933" i="67"/>
  <c r="CM933" i="67"/>
  <c r="CL933" i="67"/>
  <c r="CK933" i="67"/>
  <c r="CJ933" i="67"/>
  <c r="CI933" i="67"/>
  <c r="CH933" i="67"/>
  <c r="BQ933" i="67"/>
  <c r="BP933" i="67"/>
  <c r="BO933" i="67"/>
  <c r="BN933" i="67"/>
  <c r="BM933" i="67"/>
  <c r="BL933" i="67"/>
  <c r="BK933" i="67"/>
  <c r="BJ933" i="67"/>
  <c r="BI933" i="67"/>
  <c r="BH933" i="67"/>
  <c r="BG933" i="67"/>
  <c r="BF933" i="67"/>
  <c r="BE933" i="67"/>
  <c r="BD933" i="67"/>
  <c r="BC933" i="67"/>
  <c r="BB933" i="67"/>
  <c r="BA933" i="67"/>
  <c r="AZ933" i="67"/>
  <c r="AY933" i="67"/>
  <c r="AX933" i="67"/>
  <c r="AW933" i="67"/>
  <c r="AV933" i="67"/>
  <c r="AU933" i="67"/>
  <c r="AT933" i="67"/>
  <c r="AS933" i="67"/>
  <c r="AR933" i="67"/>
  <c r="AQ933" i="67"/>
  <c r="AP933" i="67"/>
  <c r="AO933" i="67"/>
  <c r="AN933" i="67"/>
  <c r="AM933" i="67"/>
  <c r="AL933" i="67"/>
  <c r="AK933" i="67"/>
  <c r="AJ933" i="67"/>
  <c r="AI933" i="67"/>
  <c r="AH933" i="67"/>
  <c r="AG933" i="67"/>
  <c r="AF933" i="67"/>
  <c r="AE933" i="67"/>
  <c r="AD933" i="67"/>
  <c r="AC933" i="67"/>
  <c r="AB933" i="67"/>
  <c r="AA933" i="67"/>
  <c r="Z933" i="67"/>
  <c r="Y933" i="67"/>
  <c r="X933" i="67"/>
  <c r="W933" i="67"/>
  <c r="V933" i="67"/>
  <c r="U933" i="67"/>
  <c r="T933" i="67"/>
  <c r="S933" i="67"/>
  <c r="R933" i="67"/>
  <c r="Q933" i="67"/>
  <c r="P933" i="67"/>
  <c r="O933" i="67"/>
  <c r="N933" i="67"/>
  <c r="M933" i="67"/>
  <c r="L933" i="67"/>
  <c r="K933" i="67"/>
  <c r="J933" i="67"/>
  <c r="I933" i="67"/>
  <c r="H933" i="67"/>
  <c r="G933" i="67"/>
  <c r="F933" i="67"/>
  <c r="E933" i="67"/>
  <c r="D933" i="67"/>
  <c r="C933" i="67"/>
  <c r="B933" i="67"/>
  <c r="A933" i="67"/>
  <c r="EJ932" i="67"/>
  <c r="EI932" i="67"/>
  <c r="EH932" i="67"/>
  <c r="EG932" i="67"/>
  <c r="EF932" i="67"/>
  <c r="EE932" i="67"/>
  <c r="ED932" i="67"/>
  <c r="EC932" i="67"/>
  <c r="EB932" i="67"/>
  <c r="EA932" i="67"/>
  <c r="DZ932" i="67"/>
  <c r="DY932" i="67"/>
  <c r="DX932" i="67"/>
  <c r="DW932" i="67"/>
  <c r="DV932" i="67"/>
  <c r="DU932" i="67"/>
  <c r="DT932" i="67"/>
  <c r="DS932" i="67"/>
  <c r="DR932" i="67"/>
  <c r="DQ932" i="67"/>
  <c r="DP932" i="67"/>
  <c r="DO932" i="67"/>
  <c r="DN932" i="67"/>
  <c r="DM932" i="67"/>
  <c r="DL932" i="67"/>
  <c r="DK932" i="67"/>
  <c r="DJ932" i="67"/>
  <c r="DI932" i="67"/>
  <c r="DH932" i="67"/>
  <c r="DG932" i="67"/>
  <c r="DF932" i="67"/>
  <c r="DE932" i="67"/>
  <c r="DD932" i="67"/>
  <c r="DC932" i="67"/>
  <c r="DB932" i="67"/>
  <c r="DA932" i="67"/>
  <c r="CZ932" i="67"/>
  <c r="CY932" i="67"/>
  <c r="CX932" i="67"/>
  <c r="CW932" i="67"/>
  <c r="CV932" i="67"/>
  <c r="CU932" i="67"/>
  <c r="CT932" i="67"/>
  <c r="CS932" i="67"/>
  <c r="CR932" i="67"/>
  <c r="CQ932" i="67"/>
  <c r="CP932" i="67"/>
  <c r="CO932" i="67"/>
  <c r="CN932" i="67"/>
  <c r="CM932" i="67"/>
  <c r="CL932" i="67"/>
  <c r="CK932" i="67"/>
  <c r="CJ932" i="67"/>
  <c r="CI932" i="67"/>
  <c r="CH932" i="67"/>
  <c r="BQ932" i="67"/>
  <c r="BP932" i="67"/>
  <c r="BO932" i="67"/>
  <c r="BN932" i="67"/>
  <c r="BM932" i="67"/>
  <c r="BL932" i="67"/>
  <c r="BK932" i="67"/>
  <c r="BJ932" i="67"/>
  <c r="BI932" i="67"/>
  <c r="BH932" i="67"/>
  <c r="BG932" i="67"/>
  <c r="BF932" i="67"/>
  <c r="BE932" i="67"/>
  <c r="BD932" i="67"/>
  <c r="BC932" i="67"/>
  <c r="BB932" i="67"/>
  <c r="BA932" i="67"/>
  <c r="AZ932" i="67"/>
  <c r="AY932" i="67"/>
  <c r="AX932" i="67"/>
  <c r="AW932" i="67"/>
  <c r="AV932" i="67"/>
  <c r="AU932" i="67"/>
  <c r="AT932" i="67"/>
  <c r="AS932" i="67"/>
  <c r="AR932" i="67"/>
  <c r="AQ932" i="67"/>
  <c r="AP932" i="67"/>
  <c r="AO932" i="67"/>
  <c r="AN932" i="67"/>
  <c r="AM932" i="67"/>
  <c r="AL932" i="67"/>
  <c r="AK932" i="67"/>
  <c r="AJ932" i="67"/>
  <c r="AI932" i="67"/>
  <c r="AH932" i="67"/>
  <c r="AG932" i="67"/>
  <c r="AF932" i="67"/>
  <c r="AE932" i="67"/>
  <c r="AD932" i="67"/>
  <c r="AC932" i="67"/>
  <c r="AB932" i="67"/>
  <c r="AA932" i="67"/>
  <c r="Z932" i="67"/>
  <c r="Y932" i="67"/>
  <c r="X932" i="67"/>
  <c r="W932" i="67"/>
  <c r="V932" i="67"/>
  <c r="U932" i="67"/>
  <c r="T932" i="67"/>
  <c r="S932" i="67"/>
  <c r="R932" i="67"/>
  <c r="Q932" i="67"/>
  <c r="P932" i="67"/>
  <c r="O932" i="67"/>
  <c r="N932" i="67"/>
  <c r="M932" i="67"/>
  <c r="L932" i="67"/>
  <c r="K932" i="67"/>
  <c r="J932" i="67"/>
  <c r="I932" i="67"/>
  <c r="H932" i="67"/>
  <c r="G932" i="67"/>
  <c r="F932" i="67"/>
  <c r="E932" i="67"/>
  <c r="D932" i="67"/>
  <c r="C932" i="67"/>
  <c r="B932" i="67"/>
  <c r="A932" i="67"/>
  <c r="DY931" i="67"/>
  <c r="DX931" i="67"/>
  <c r="DW931" i="67"/>
  <c r="DV931" i="67"/>
  <c r="DU931" i="67"/>
  <c r="DT931" i="67"/>
  <c r="DS931" i="67"/>
  <c r="DR931" i="67"/>
  <c r="DQ931" i="67"/>
  <c r="DP931" i="67"/>
  <c r="DO931" i="67"/>
  <c r="DN931" i="67"/>
  <c r="DM931" i="67"/>
  <c r="DL931" i="67"/>
  <c r="DK931" i="67"/>
  <c r="DJ931" i="67"/>
  <c r="DI931" i="67"/>
  <c r="DH931" i="67"/>
  <c r="DG931" i="67"/>
  <c r="DF931" i="67"/>
  <c r="DE931" i="67"/>
  <c r="DD931" i="67"/>
  <c r="DC931" i="67"/>
  <c r="DB931" i="67"/>
  <c r="DA931" i="67"/>
  <c r="CZ931" i="67"/>
  <c r="CY931" i="67"/>
  <c r="CX931" i="67"/>
  <c r="CW931" i="67"/>
  <c r="CV931" i="67"/>
  <c r="CU931" i="67"/>
  <c r="CT931" i="67"/>
  <c r="CS931" i="67"/>
  <c r="CR931" i="67"/>
  <c r="CQ931" i="67"/>
  <c r="CP931" i="67"/>
  <c r="CO931" i="67"/>
  <c r="CN931" i="67"/>
  <c r="CM931" i="67"/>
  <c r="CL931" i="67"/>
  <c r="CK931" i="67"/>
  <c r="CJ931" i="67"/>
  <c r="CI931" i="67"/>
  <c r="CH931" i="67"/>
  <c r="CG931" i="67"/>
  <c r="CF931" i="67"/>
  <c r="CE931" i="67"/>
  <c r="CD931" i="67"/>
  <c r="BQ931" i="67"/>
  <c r="BP931" i="67"/>
  <c r="BO931" i="67"/>
  <c r="BN931" i="67"/>
  <c r="BM931" i="67"/>
  <c r="BL931" i="67"/>
  <c r="BK931" i="67"/>
  <c r="BJ931" i="67"/>
  <c r="BI931" i="67"/>
  <c r="BH931" i="67"/>
  <c r="BG931" i="67"/>
  <c r="BF931" i="67"/>
  <c r="BE931" i="67"/>
  <c r="BD931" i="67"/>
  <c r="BC931" i="67"/>
  <c r="BB931" i="67"/>
  <c r="BA931" i="67"/>
  <c r="AZ931" i="67"/>
  <c r="AY931" i="67"/>
  <c r="AX931" i="67"/>
  <c r="AW931" i="67"/>
  <c r="AV931" i="67"/>
  <c r="AU931" i="67"/>
  <c r="AT931" i="67"/>
  <c r="AS931" i="67"/>
  <c r="AR931" i="67"/>
  <c r="AQ931" i="67"/>
  <c r="AP931" i="67"/>
  <c r="AO931" i="67"/>
  <c r="AN931" i="67"/>
  <c r="AM931" i="67"/>
  <c r="AL931" i="67"/>
  <c r="AK931" i="67"/>
  <c r="AJ931" i="67"/>
  <c r="AI931" i="67"/>
  <c r="AH931" i="67"/>
  <c r="AG931" i="67"/>
  <c r="AF931" i="67"/>
  <c r="AE931" i="67"/>
  <c r="AD931" i="67"/>
  <c r="AC931" i="67"/>
  <c r="AB931" i="67"/>
  <c r="AA931" i="67"/>
  <c r="Z931" i="67"/>
  <c r="Y931" i="67"/>
  <c r="X931" i="67"/>
  <c r="W931" i="67"/>
  <c r="V931" i="67"/>
  <c r="U931" i="67"/>
  <c r="T931" i="67"/>
  <c r="S931" i="67"/>
  <c r="R931" i="67"/>
  <c r="Q931" i="67"/>
  <c r="P931" i="67"/>
  <c r="O931" i="67"/>
  <c r="N931" i="67"/>
  <c r="M931" i="67"/>
  <c r="L931" i="67"/>
  <c r="K931" i="67"/>
  <c r="J931" i="67"/>
  <c r="I931" i="67"/>
  <c r="H931" i="67"/>
  <c r="G931" i="67"/>
  <c r="F931" i="67"/>
  <c r="E931" i="67"/>
  <c r="D931" i="67"/>
  <c r="C931" i="67"/>
  <c r="B931" i="67"/>
  <c r="A931" i="67"/>
  <c r="DY930" i="67"/>
  <c r="DX930" i="67"/>
  <c r="DW930" i="67"/>
  <c r="DV930" i="67"/>
  <c r="DU930" i="67"/>
  <c r="DT930" i="67"/>
  <c r="DS930" i="67"/>
  <c r="DR930" i="67"/>
  <c r="DQ930" i="67"/>
  <c r="DP930" i="67"/>
  <c r="DO930" i="67"/>
  <c r="DN930" i="67"/>
  <c r="DM930" i="67"/>
  <c r="DL930" i="67"/>
  <c r="DK930" i="67"/>
  <c r="DJ930" i="67"/>
  <c r="DI930" i="67"/>
  <c r="DH930" i="67"/>
  <c r="DG930" i="67"/>
  <c r="DF930" i="67"/>
  <c r="DE930" i="67"/>
  <c r="DD930" i="67"/>
  <c r="DC930" i="67"/>
  <c r="DB930" i="67"/>
  <c r="DA930" i="67"/>
  <c r="CZ930" i="67"/>
  <c r="CY930" i="67"/>
  <c r="CX930" i="67"/>
  <c r="CW930" i="67"/>
  <c r="CV930" i="67"/>
  <c r="CU930" i="67"/>
  <c r="CT930" i="67"/>
  <c r="CS930" i="67"/>
  <c r="CR930" i="67"/>
  <c r="CQ930" i="67"/>
  <c r="CP930" i="67"/>
  <c r="CO930" i="67"/>
  <c r="CN930" i="67"/>
  <c r="CM930" i="67"/>
  <c r="CL930" i="67"/>
  <c r="CK930" i="67"/>
  <c r="CJ930" i="67"/>
  <c r="CI930" i="67"/>
  <c r="CH930" i="67"/>
  <c r="BQ930" i="67"/>
  <c r="BP930" i="67"/>
  <c r="BO930" i="67"/>
  <c r="BN930" i="67"/>
  <c r="BM930" i="67"/>
  <c r="BL930" i="67"/>
  <c r="BK930" i="67"/>
  <c r="BJ930" i="67"/>
  <c r="BI930" i="67"/>
  <c r="BH930" i="67"/>
  <c r="BG930" i="67"/>
  <c r="BF930" i="67"/>
  <c r="BE930" i="67"/>
  <c r="BD930" i="67"/>
  <c r="BC930" i="67"/>
  <c r="BB930" i="67"/>
  <c r="BA930" i="67"/>
  <c r="AZ930" i="67"/>
  <c r="AY930" i="67"/>
  <c r="AX930" i="67"/>
  <c r="AW930" i="67"/>
  <c r="AV930" i="67"/>
  <c r="AU930" i="67"/>
  <c r="AT930" i="67"/>
  <c r="AS930" i="67"/>
  <c r="AR930" i="67"/>
  <c r="AQ930" i="67"/>
  <c r="AP930" i="67"/>
  <c r="AO930" i="67"/>
  <c r="AN930" i="67"/>
  <c r="AM930" i="67"/>
  <c r="AL930" i="67"/>
  <c r="AK930" i="67"/>
  <c r="AJ930" i="67"/>
  <c r="AI930" i="67"/>
  <c r="AH930" i="67"/>
  <c r="AG930" i="67"/>
  <c r="AF930" i="67"/>
  <c r="AE930" i="67"/>
  <c r="AD930" i="67"/>
  <c r="AC930" i="67"/>
  <c r="AB930" i="67"/>
  <c r="AA930" i="67"/>
  <c r="Z930" i="67"/>
  <c r="Y930" i="67"/>
  <c r="X930" i="67"/>
  <c r="W930" i="67"/>
  <c r="V930" i="67"/>
  <c r="U930" i="67"/>
  <c r="T930" i="67"/>
  <c r="S930" i="67"/>
  <c r="R930" i="67"/>
  <c r="Q930" i="67"/>
  <c r="P930" i="67"/>
  <c r="O930" i="67"/>
  <c r="N930" i="67"/>
  <c r="M930" i="67"/>
  <c r="L930" i="67"/>
  <c r="K930" i="67"/>
  <c r="J930" i="67"/>
  <c r="I930" i="67"/>
  <c r="H930" i="67"/>
  <c r="G930" i="67"/>
  <c r="F930" i="67"/>
  <c r="E930" i="67"/>
  <c r="D930" i="67"/>
  <c r="C930" i="67"/>
  <c r="B930" i="67"/>
  <c r="A930" i="67"/>
  <c r="DX929" i="67"/>
  <c r="DW929" i="67"/>
  <c r="DV929" i="67"/>
  <c r="DU929" i="67"/>
  <c r="DT929" i="67"/>
  <c r="DS929" i="67"/>
  <c r="DR929" i="67"/>
  <c r="DQ929" i="67"/>
  <c r="DP929" i="67"/>
  <c r="DO929" i="67"/>
  <c r="DN929" i="67"/>
  <c r="DM929" i="67"/>
  <c r="DL929" i="67"/>
  <c r="DK929" i="67"/>
  <c r="DJ929" i="67"/>
  <c r="DI929" i="67"/>
  <c r="DH929" i="67"/>
  <c r="DG929" i="67"/>
  <c r="DF929" i="67"/>
  <c r="DE929" i="67"/>
  <c r="DD929" i="67"/>
  <c r="DC929" i="67"/>
  <c r="DB929" i="67"/>
  <c r="DA929" i="67"/>
  <c r="CZ929" i="67"/>
  <c r="CY929" i="67"/>
  <c r="CX929" i="67"/>
  <c r="CW929" i="67"/>
  <c r="CV929" i="67"/>
  <c r="CU929" i="67"/>
  <c r="CT929" i="67"/>
  <c r="CS929" i="67"/>
  <c r="CR929" i="67"/>
  <c r="CQ929" i="67"/>
  <c r="CP929" i="67"/>
  <c r="CO929" i="67"/>
  <c r="CN929" i="67"/>
  <c r="CM929" i="67"/>
  <c r="CL929" i="67"/>
  <c r="CK929" i="67"/>
  <c r="CJ929" i="67"/>
  <c r="CI929" i="67"/>
  <c r="CH929" i="67"/>
  <c r="BM929" i="67"/>
  <c r="BL929" i="67"/>
  <c r="BK929" i="67"/>
  <c r="BJ929" i="67"/>
  <c r="BI929" i="67"/>
  <c r="BH929" i="67"/>
  <c r="BG929" i="67"/>
  <c r="BF929" i="67"/>
  <c r="BE929" i="67"/>
  <c r="BD929" i="67"/>
  <c r="BC929" i="67"/>
  <c r="BB929" i="67"/>
  <c r="BA929" i="67"/>
  <c r="AZ929" i="67"/>
  <c r="AY929" i="67"/>
  <c r="AX929" i="67"/>
  <c r="AW929" i="67"/>
  <c r="AV929" i="67"/>
  <c r="AU929" i="67"/>
  <c r="AT929" i="67"/>
  <c r="AS929" i="67"/>
  <c r="AR929" i="67"/>
  <c r="AQ929" i="67"/>
  <c r="AP929" i="67"/>
  <c r="AO929" i="67"/>
  <c r="AN929" i="67"/>
  <c r="AM929" i="67"/>
  <c r="AL929" i="67"/>
  <c r="AK929" i="67"/>
  <c r="AJ929" i="67"/>
  <c r="AI929" i="67"/>
  <c r="AH929" i="67"/>
  <c r="AG929" i="67"/>
  <c r="AF929" i="67"/>
  <c r="AE929" i="67"/>
  <c r="AD929" i="67"/>
  <c r="AC929" i="67"/>
  <c r="AB929" i="67"/>
  <c r="AA929" i="67"/>
  <c r="Z929" i="67"/>
  <c r="Y929" i="67"/>
  <c r="X929" i="67"/>
  <c r="W929" i="67"/>
  <c r="V929" i="67"/>
  <c r="U929" i="67"/>
  <c r="T929" i="67"/>
  <c r="S929" i="67"/>
  <c r="R929" i="67"/>
  <c r="Q929" i="67"/>
  <c r="P929" i="67"/>
  <c r="O929" i="67"/>
  <c r="N929" i="67"/>
  <c r="M929" i="67"/>
  <c r="L929" i="67"/>
  <c r="K929" i="67"/>
  <c r="J929" i="67"/>
  <c r="I929" i="67"/>
  <c r="H929" i="67"/>
  <c r="G929" i="67"/>
  <c r="F929" i="67"/>
  <c r="E929" i="67"/>
  <c r="D929" i="67"/>
  <c r="C929" i="67"/>
  <c r="B929" i="67"/>
  <c r="A929" i="67"/>
  <c r="EJ215" i="5" l="1"/>
  <c r="EJ970" i="67"/>
  <c r="EI218" i="5"/>
  <c r="EI975" i="67" s="1"/>
  <c r="EI972" i="67"/>
  <c r="EC167" i="1"/>
  <c r="EC166" i="1"/>
  <c r="EC165" i="1"/>
  <c r="EC160" i="1"/>
  <c r="EC159" i="1"/>
  <c r="EC144" i="1"/>
  <c r="EC142" i="1"/>
  <c r="EC141" i="1"/>
  <c r="EC124" i="1"/>
  <c r="EC114" i="1"/>
  <c r="EJ218" i="5" l="1"/>
  <c r="EJ975" i="67" s="1"/>
  <c r="EJ972" i="67"/>
  <c r="EE128" i="5"/>
  <c r="EF128" i="5" s="1"/>
  <c r="EG128" i="5" s="1"/>
  <c r="EH128" i="5" s="1"/>
  <c r="EI128" i="5" s="1"/>
  <c r="EJ128" i="5" s="1"/>
  <c r="EC44" i="1" l="1"/>
  <c r="DY925" i="67" l="1"/>
  <c r="DX925" i="67"/>
  <c r="DW925" i="67"/>
  <c r="DV925" i="67"/>
  <c r="DU925" i="67"/>
  <c r="DT925" i="67"/>
  <c r="DS925" i="67"/>
  <c r="DR925" i="67"/>
  <c r="DQ925" i="67"/>
  <c r="DP925" i="67"/>
  <c r="DO925" i="67"/>
  <c r="DN925" i="67"/>
  <c r="DM925" i="67"/>
  <c r="DL925" i="67"/>
  <c r="DK925" i="67"/>
  <c r="DJ925" i="67"/>
  <c r="DI925" i="67"/>
  <c r="DH925" i="67"/>
  <c r="DG925" i="67"/>
  <c r="DF925" i="67"/>
  <c r="DE925" i="67"/>
  <c r="DD925" i="67"/>
  <c r="DC925" i="67"/>
  <c r="DB925" i="67"/>
  <c r="DA925" i="67"/>
  <c r="CZ925" i="67"/>
  <c r="CY925" i="67"/>
  <c r="CX925" i="67"/>
  <c r="CW925" i="67"/>
  <c r="CV925" i="67"/>
  <c r="CU925" i="67"/>
  <c r="CT925" i="67"/>
  <c r="CS925" i="67"/>
  <c r="CR925" i="67"/>
  <c r="CQ925" i="67"/>
  <c r="CP925" i="67"/>
  <c r="CO925" i="67"/>
  <c r="CN925" i="67"/>
  <c r="CM925" i="67"/>
  <c r="CL925" i="67"/>
  <c r="CK925" i="67"/>
  <c r="CJ925" i="67"/>
  <c r="CI925" i="67"/>
  <c r="CH925" i="67"/>
  <c r="CG925" i="67"/>
  <c r="CF925" i="67"/>
  <c r="CE925" i="67"/>
  <c r="CD925" i="67"/>
  <c r="CC925" i="67"/>
  <c r="CB925" i="67"/>
  <c r="CA925" i="67"/>
  <c r="BZ925" i="67"/>
  <c r="BY925" i="67"/>
  <c r="BX925" i="67"/>
  <c r="BW925" i="67"/>
  <c r="BV925" i="67"/>
  <c r="BU925" i="67"/>
  <c r="BT925" i="67"/>
  <c r="BS925" i="67"/>
  <c r="BR925" i="67"/>
  <c r="BQ925" i="67"/>
  <c r="BP925" i="67"/>
  <c r="BO925" i="67"/>
  <c r="BN925" i="67"/>
  <c r="BM925" i="67"/>
  <c r="BL925" i="67"/>
  <c r="BK925" i="67"/>
  <c r="BJ925" i="67"/>
  <c r="BI925" i="67"/>
  <c r="BH925" i="67"/>
  <c r="BG925" i="67"/>
  <c r="BF925" i="67"/>
  <c r="BE925" i="67"/>
  <c r="BD925" i="67"/>
  <c r="BC925" i="67"/>
  <c r="BB925" i="67"/>
  <c r="BA925" i="67"/>
  <c r="AZ925" i="67"/>
  <c r="AY925" i="67"/>
  <c r="AX925" i="67"/>
  <c r="AW925" i="67"/>
  <c r="AV925" i="67"/>
  <c r="AU925" i="67"/>
  <c r="AT925" i="67"/>
  <c r="AS925" i="67"/>
  <c r="AR925" i="67"/>
  <c r="AQ925" i="67"/>
  <c r="AP925" i="67"/>
  <c r="AO925" i="67"/>
  <c r="AN925" i="67"/>
  <c r="AM925" i="67"/>
  <c r="AL925" i="67"/>
  <c r="AK925" i="67"/>
  <c r="AJ925" i="67"/>
  <c r="AI925" i="67"/>
  <c r="AH925" i="67"/>
  <c r="AG925" i="67"/>
  <c r="AF925" i="67"/>
  <c r="AE925" i="67"/>
  <c r="AD925" i="67"/>
  <c r="AC925" i="67"/>
  <c r="AB925" i="67"/>
  <c r="AA925" i="67"/>
  <c r="Z925" i="67"/>
  <c r="Y925" i="67"/>
  <c r="X925" i="67"/>
  <c r="W925" i="67"/>
  <c r="V925" i="67"/>
  <c r="U925" i="67"/>
  <c r="T925" i="67"/>
  <c r="S925" i="67"/>
  <c r="R925" i="67"/>
  <c r="Q925" i="67"/>
  <c r="P925" i="67"/>
  <c r="O925" i="67"/>
  <c r="N925" i="67"/>
  <c r="M925" i="67"/>
  <c r="L925" i="67"/>
  <c r="K925" i="67"/>
  <c r="J925" i="67"/>
  <c r="I925" i="67"/>
  <c r="H925" i="67"/>
  <c r="G925" i="67"/>
  <c r="F925" i="67"/>
  <c r="E925" i="67"/>
  <c r="D925" i="67"/>
  <c r="C925" i="67"/>
  <c r="B925" i="67"/>
  <c r="A925" i="67"/>
  <c r="DX924" i="67"/>
  <c r="DW924" i="67"/>
  <c r="DV924" i="67"/>
  <c r="DU924" i="67"/>
  <c r="DT924" i="67"/>
  <c r="DS924" i="67"/>
  <c r="DR924" i="67"/>
  <c r="DQ924" i="67"/>
  <c r="DP924" i="67"/>
  <c r="DO924" i="67"/>
  <c r="DN924" i="67"/>
  <c r="DM924" i="67"/>
  <c r="DL924" i="67"/>
  <c r="DK924" i="67"/>
  <c r="DJ924" i="67"/>
  <c r="DI924" i="67"/>
  <c r="DH924" i="67"/>
  <c r="DG924" i="67"/>
  <c r="DF924" i="67"/>
  <c r="DE924" i="67"/>
  <c r="DD924" i="67"/>
  <c r="DC924" i="67"/>
  <c r="DB924" i="67"/>
  <c r="DA924" i="67"/>
  <c r="CZ924" i="67"/>
  <c r="CY924" i="67"/>
  <c r="CX924" i="67"/>
  <c r="CW924" i="67"/>
  <c r="CV924" i="67"/>
  <c r="CU924" i="67"/>
  <c r="CT924" i="67"/>
  <c r="CS924" i="67"/>
  <c r="CR924" i="67"/>
  <c r="CQ924" i="67"/>
  <c r="CP924" i="67"/>
  <c r="CO924" i="67"/>
  <c r="CN924" i="67"/>
  <c r="CM924" i="67"/>
  <c r="CL924" i="67"/>
  <c r="CK924" i="67"/>
  <c r="CJ924" i="67"/>
  <c r="CI924" i="67"/>
  <c r="CH924" i="67"/>
  <c r="CG924" i="67"/>
  <c r="CF924" i="67"/>
  <c r="CE924" i="67"/>
  <c r="CD924" i="67"/>
  <c r="CC924" i="67"/>
  <c r="CB924" i="67"/>
  <c r="CA924" i="67"/>
  <c r="BZ924" i="67"/>
  <c r="BY924" i="67"/>
  <c r="BX924" i="67"/>
  <c r="BW924" i="67"/>
  <c r="BV924" i="67"/>
  <c r="BU924" i="67"/>
  <c r="BT924" i="67"/>
  <c r="BS924" i="67"/>
  <c r="BR924" i="67"/>
  <c r="BQ924" i="67"/>
  <c r="BP924" i="67"/>
  <c r="BO924" i="67"/>
  <c r="BN924" i="67"/>
  <c r="BM924" i="67"/>
  <c r="BL924" i="67"/>
  <c r="BK924" i="67"/>
  <c r="BJ924" i="67"/>
  <c r="BI924" i="67"/>
  <c r="BH924" i="67"/>
  <c r="BG924" i="67"/>
  <c r="BF924" i="67"/>
  <c r="BE924" i="67"/>
  <c r="BD924" i="67"/>
  <c r="BC924" i="67"/>
  <c r="BB924" i="67"/>
  <c r="BA924" i="67"/>
  <c r="AZ924" i="67"/>
  <c r="AY924" i="67"/>
  <c r="AX924" i="67"/>
  <c r="AW924" i="67"/>
  <c r="AV924" i="67"/>
  <c r="AU924" i="67"/>
  <c r="AT924" i="67"/>
  <c r="AS924" i="67"/>
  <c r="AR924" i="67"/>
  <c r="AQ924" i="67"/>
  <c r="AP924" i="67"/>
  <c r="AO924" i="67"/>
  <c r="AN924" i="67"/>
  <c r="AM924" i="67"/>
  <c r="AL924" i="67"/>
  <c r="AK924" i="67"/>
  <c r="AJ924" i="67"/>
  <c r="AI924" i="67"/>
  <c r="AH924" i="67"/>
  <c r="AG924" i="67"/>
  <c r="AF924" i="67"/>
  <c r="AE924" i="67"/>
  <c r="AD924" i="67"/>
  <c r="AC924" i="67"/>
  <c r="AB924" i="67"/>
  <c r="AA924" i="67"/>
  <c r="Z924" i="67"/>
  <c r="Y924" i="67"/>
  <c r="X924" i="67"/>
  <c r="W924" i="67"/>
  <c r="V924" i="67"/>
  <c r="U924" i="67"/>
  <c r="T924" i="67"/>
  <c r="S924" i="67"/>
  <c r="R924" i="67"/>
  <c r="Q924" i="67"/>
  <c r="P924" i="67"/>
  <c r="O924" i="67"/>
  <c r="N924" i="67"/>
  <c r="M924" i="67"/>
  <c r="L924" i="67"/>
  <c r="K924" i="67"/>
  <c r="J924" i="67"/>
  <c r="I924" i="67"/>
  <c r="H924" i="67"/>
  <c r="G924" i="67"/>
  <c r="F924" i="67"/>
  <c r="E924" i="67"/>
  <c r="D924" i="67"/>
  <c r="C924" i="67"/>
  <c r="B924" i="67"/>
  <c r="A924" i="67"/>
  <c r="EJ923" i="67"/>
  <c r="EI923" i="67"/>
  <c r="EH923" i="67"/>
  <c r="EG923" i="67"/>
  <c r="EF923" i="67"/>
  <c r="EE923" i="67"/>
  <c r="ED923" i="67"/>
  <c r="EC923" i="67"/>
  <c r="EB923" i="67"/>
  <c r="EA923" i="67"/>
  <c r="DZ923" i="67"/>
  <c r="DY923" i="67"/>
  <c r="DX923" i="67"/>
  <c r="DW923" i="67"/>
  <c r="DV923" i="67"/>
  <c r="DU923" i="67"/>
  <c r="DT923" i="67"/>
  <c r="DS923" i="67"/>
  <c r="DR923" i="67"/>
  <c r="DQ923" i="67"/>
  <c r="DP923" i="67"/>
  <c r="DO923" i="67"/>
  <c r="DN923" i="67"/>
  <c r="DM923" i="67"/>
  <c r="DL923" i="67"/>
  <c r="DK923" i="67"/>
  <c r="DJ923" i="67"/>
  <c r="DI923" i="67"/>
  <c r="DH923" i="67"/>
  <c r="DG923" i="67"/>
  <c r="DF923" i="67"/>
  <c r="DE923" i="67"/>
  <c r="DD923" i="67"/>
  <c r="DC923" i="67"/>
  <c r="DB923" i="67"/>
  <c r="DA923" i="67"/>
  <c r="CZ923" i="67"/>
  <c r="CY923" i="67"/>
  <c r="CX923" i="67"/>
  <c r="CW923" i="67"/>
  <c r="CV923" i="67"/>
  <c r="CU923" i="67"/>
  <c r="CT923" i="67"/>
  <c r="CS923" i="67"/>
  <c r="CR923" i="67"/>
  <c r="CQ923" i="67"/>
  <c r="CP923" i="67"/>
  <c r="CO923" i="67"/>
  <c r="CN923" i="67"/>
  <c r="CM923" i="67"/>
  <c r="CL923" i="67"/>
  <c r="CK923" i="67"/>
  <c r="CJ923" i="67"/>
  <c r="CI923" i="67"/>
  <c r="CH923" i="67"/>
  <c r="CG923" i="67"/>
  <c r="CF923" i="67"/>
  <c r="CE923" i="67"/>
  <c r="CD923" i="67"/>
  <c r="CC923" i="67"/>
  <c r="CB923" i="67"/>
  <c r="CA923" i="67"/>
  <c r="BZ923" i="67"/>
  <c r="BY923" i="67"/>
  <c r="BX923" i="67"/>
  <c r="BW923" i="67"/>
  <c r="BV923" i="67"/>
  <c r="BU923" i="67"/>
  <c r="BT923" i="67"/>
  <c r="BS923" i="67"/>
  <c r="BR923" i="67"/>
  <c r="BQ923" i="67"/>
  <c r="BP923" i="67"/>
  <c r="BO923" i="67"/>
  <c r="BN923" i="67"/>
  <c r="BM923" i="67"/>
  <c r="BL923" i="67"/>
  <c r="BK923" i="67"/>
  <c r="BJ923" i="67"/>
  <c r="BI923" i="67"/>
  <c r="BH923" i="67"/>
  <c r="BG923" i="67"/>
  <c r="BF923" i="67"/>
  <c r="BE923" i="67"/>
  <c r="BD923" i="67"/>
  <c r="BC923" i="67"/>
  <c r="BB923" i="67"/>
  <c r="BA923" i="67"/>
  <c r="AZ923" i="67"/>
  <c r="AY923" i="67"/>
  <c r="AX923" i="67"/>
  <c r="AW923" i="67"/>
  <c r="AV923" i="67"/>
  <c r="AU923" i="67"/>
  <c r="AT923" i="67"/>
  <c r="AS923" i="67"/>
  <c r="AR923" i="67"/>
  <c r="AQ923" i="67"/>
  <c r="AP923" i="67"/>
  <c r="AO923" i="67"/>
  <c r="AN923" i="67"/>
  <c r="AM923" i="67"/>
  <c r="AL923" i="67"/>
  <c r="AK923" i="67"/>
  <c r="AJ923" i="67"/>
  <c r="AI923" i="67"/>
  <c r="AH923" i="67"/>
  <c r="AG923" i="67"/>
  <c r="AF923" i="67"/>
  <c r="AE923" i="67"/>
  <c r="AD923" i="67"/>
  <c r="AC923" i="67"/>
  <c r="AB923" i="67"/>
  <c r="AA923" i="67"/>
  <c r="Z923" i="67"/>
  <c r="Y923" i="67"/>
  <c r="X923" i="67"/>
  <c r="W923" i="67"/>
  <c r="V923" i="67"/>
  <c r="U923" i="67"/>
  <c r="T923" i="67"/>
  <c r="S923" i="67"/>
  <c r="R923" i="67"/>
  <c r="Q923" i="67"/>
  <c r="P923" i="67"/>
  <c r="O923" i="67"/>
  <c r="N923" i="67"/>
  <c r="M923" i="67"/>
  <c r="L923" i="67"/>
  <c r="K923" i="67"/>
  <c r="J923" i="67"/>
  <c r="I923" i="67"/>
  <c r="H923" i="67"/>
  <c r="G923" i="67"/>
  <c r="F923" i="67"/>
  <c r="E923" i="67"/>
  <c r="D923" i="67"/>
  <c r="C923" i="67"/>
  <c r="B923" i="67"/>
  <c r="A923" i="67"/>
  <c r="DZ922" i="67"/>
  <c r="DX922" i="67"/>
  <c r="DW922" i="67"/>
  <c r="DV922" i="67"/>
  <c r="DU922" i="67"/>
  <c r="DT922" i="67"/>
  <c r="DS922" i="67"/>
  <c r="DR922" i="67"/>
  <c r="DQ922" i="67"/>
  <c r="DP922" i="67"/>
  <c r="DO922" i="67"/>
  <c r="DN922" i="67"/>
  <c r="DM922" i="67"/>
  <c r="DL922" i="67"/>
  <c r="DK922" i="67"/>
  <c r="DJ922" i="67"/>
  <c r="DI922" i="67"/>
  <c r="DH922" i="67"/>
  <c r="DG922" i="67"/>
  <c r="DF922" i="67"/>
  <c r="DE922" i="67"/>
  <c r="DD922" i="67"/>
  <c r="DC922" i="67"/>
  <c r="DB922" i="67"/>
  <c r="DA922" i="67"/>
  <c r="CZ922" i="67"/>
  <c r="CY922" i="67"/>
  <c r="CX922" i="67"/>
  <c r="CW922" i="67"/>
  <c r="CV922" i="67"/>
  <c r="CU922" i="67"/>
  <c r="CT922" i="67"/>
  <c r="CS922" i="67"/>
  <c r="CR922" i="67"/>
  <c r="CQ922" i="67"/>
  <c r="CP922" i="67"/>
  <c r="CO922" i="67"/>
  <c r="CN922" i="67"/>
  <c r="CM922" i="67"/>
  <c r="CL922" i="67"/>
  <c r="CK922" i="67"/>
  <c r="CJ922" i="67"/>
  <c r="CI922" i="67"/>
  <c r="CH922" i="67"/>
  <c r="CG922" i="67"/>
  <c r="CF922" i="67"/>
  <c r="CE922" i="67"/>
  <c r="CD922" i="67"/>
  <c r="CC922" i="67"/>
  <c r="CB922" i="67"/>
  <c r="CA922" i="67"/>
  <c r="BZ922" i="67"/>
  <c r="BY922" i="67"/>
  <c r="BX922" i="67"/>
  <c r="BW922" i="67"/>
  <c r="BV922" i="67"/>
  <c r="BU922" i="67"/>
  <c r="BT922" i="67"/>
  <c r="BS922" i="67"/>
  <c r="BR922" i="67"/>
  <c r="BQ922" i="67"/>
  <c r="BP922" i="67"/>
  <c r="BO922" i="67"/>
  <c r="BN922" i="67"/>
  <c r="BM922" i="67"/>
  <c r="BL922" i="67"/>
  <c r="BK922" i="67"/>
  <c r="BJ922" i="67"/>
  <c r="BI922" i="67"/>
  <c r="BH922" i="67"/>
  <c r="BG922" i="67"/>
  <c r="BF922" i="67"/>
  <c r="BE922" i="67"/>
  <c r="BD922" i="67"/>
  <c r="BC922" i="67"/>
  <c r="BB922" i="67"/>
  <c r="BA922" i="67"/>
  <c r="AZ922" i="67"/>
  <c r="AY922" i="67"/>
  <c r="AX922" i="67"/>
  <c r="AW922" i="67"/>
  <c r="AV922" i="67"/>
  <c r="AU922" i="67"/>
  <c r="AT922" i="67"/>
  <c r="AS922" i="67"/>
  <c r="AR922" i="67"/>
  <c r="AQ922" i="67"/>
  <c r="AP922" i="67"/>
  <c r="AO922" i="67"/>
  <c r="AN922" i="67"/>
  <c r="AM922" i="67"/>
  <c r="AL922" i="67"/>
  <c r="AK922" i="67"/>
  <c r="AJ922" i="67"/>
  <c r="AI922" i="67"/>
  <c r="AH922" i="67"/>
  <c r="AG922" i="67"/>
  <c r="AF922" i="67"/>
  <c r="AE922" i="67"/>
  <c r="AD922" i="67"/>
  <c r="AC922" i="67"/>
  <c r="AB922" i="67"/>
  <c r="AA922" i="67"/>
  <c r="Z922" i="67"/>
  <c r="Y922" i="67"/>
  <c r="X922" i="67"/>
  <c r="W922" i="67"/>
  <c r="V922" i="67"/>
  <c r="U922" i="67"/>
  <c r="T922" i="67"/>
  <c r="S922" i="67"/>
  <c r="R922" i="67"/>
  <c r="Q922" i="67"/>
  <c r="P922" i="67"/>
  <c r="O922" i="67"/>
  <c r="N922" i="67"/>
  <c r="M922" i="67"/>
  <c r="L922" i="67"/>
  <c r="K922" i="67"/>
  <c r="J922" i="67"/>
  <c r="I922" i="67"/>
  <c r="H922" i="67"/>
  <c r="G922" i="67"/>
  <c r="F922" i="67"/>
  <c r="E922" i="67"/>
  <c r="D922" i="67"/>
  <c r="C922" i="67"/>
  <c r="B922" i="67"/>
  <c r="A922" i="67"/>
  <c r="DX921" i="67"/>
  <c r="DW921" i="67"/>
  <c r="DV921" i="67"/>
  <c r="DU921" i="67"/>
  <c r="DT921" i="67"/>
  <c r="DS921" i="67"/>
  <c r="DR921" i="67"/>
  <c r="DQ921" i="67"/>
  <c r="DP921" i="67"/>
  <c r="DO921" i="67"/>
  <c r="DN921" i="67"/>
  <c r="DM921" i="67"/>
  <c r="DL921" i="67"/>
  <c r="DK921" i="67"/>
  <c r="DJ921" i="67"/>
  <c r="DI921" i="67"/>
  <c r="DH921" i="67"/>
  <c r="DG921" i="67"/>
  <c r="DF921" i="67"/>
  <c r="DE921" i="67"/>
  <c r="DD921" i="67"/>
  <c r="DC921" i="67"/>
  <c r="DB921" i="67"/>
  <c r="DA921" i="67"/>
  <c r="CZ921" i="67"/>
  <c r="CY921" i="67"/>
  <c r="CX921" i="67"/>
  <c r="CW921" i="67"/>
  <c r="CV921" i="67"/>
  <c r="CU921" i="67"/>
  <c r="CT921" i="67"/>
  <c r="CS921" i="67"/>
  <c r="CR921" i="67"/>
  <c r="CQ921" i="67"/>
  <c r="CP921" i="67"/>
  <c r="CO921" i="67"/>
  <c r="CN921" i="67"/>
  <c r="CM921" i="67"/>
  <c r="CL921" i="67"/>
  <c r="CK921" i="67"/>
  <c r="CJ921" i="67"/>
  <c r="CI921" i="67"/>
  <c r="CH921" i="67"/>
  <c r="CG921" i="67"/>
  <c r="CF921" i="67"/>
  <c r="CE921" i="67"/>
  <c r="CD921" i="67"/>
  <c r="CC921" i="67"/>
  <c r="CB921" i="67"/>
  <c r="CA921" i="67"/>
  <c r="BZ921" i="67"/>
  <c r="BY921" i="67"/>
  <c r="BX921" i="67"/>
  <c r="BW921" i="67"/>
  <c r="BV921" i="67"/>
  <c r="BU921" i="67"/>
  <c r="BT921" i="67"/>
  <c r="BS921" i="67"/>
  <c r="BR921" i="67"/>
  <c r="BQ921" i="67"/>
  <c r="BP921" i="67"/>
  <c r="BO921" i="67"/>
  <c r="BN921" i="67"/>
  <c r="BM921" i="67"/>
  <c r="BL921" i="67"/>
  <c r="BK921" i="67"/>
  <c r="BJ921" i="67"/>
  <c r="BI921" i="67"/>
  <c r="BH921" i="67"/>
  <c r="BG921" i="67"/>
  <c r="BF921" i="67"/>
  <c r="BE921" i="67"/>
  <c r="BD921" i="67"/>
  <c r="BC921" i="67"/>
  <c r="BB921" i="67"/>
  <c r="BA921" i="67"/>
  <c r="AZ921" i="67"/>
  <c r="AY921" i="67"/>
  <c r="AX921" i="67"/>
  <c r="AW921" i="67"/>
  <c r="AV921" i="67"/>
  <c r="AU921" i="67"/>
  <c r="AT921" i="67"/>
  <c r="AS921" i="67"/>
  <c r="AR921" i="67"/>
  <c r="AQ921" i="67"/>
  <c r="AP921" i="67"/>
  <c r="AO921" i="67"/>
  <c r="AN921" i="67"/>
  <c r="AM921" i="67"/>
  <c r="AL921" i="67"/>
  <c r="AK921" i="67"/>
  <c r="AJ921" i="67"/>
  <c r="AI921" i="67"/>
  <c r="AH921" i="67"/>
  <c r="AG921" i="67"/>
  <c r="AF921" i="67"/>
  <c r="AE921" i="67"/>
  <c r="AD921" i="67"/>
  <c r="AC921" i="67"/>
  <c r="AB921" i="67"/>
  <c r="AA921" i="67"/>
  <c r="Z921" i="67"/>
  <c r="Y921" i="67"/>
  <c r="X921" i="67"/>
  <c r="W921" i="67"/>
  <c r="V921" i="67"/>
  <c r="U921" i="67"/>
  <c r="T921" i="67"/>
  <c r="S921" i="67"/>
  <c r="R921" i="67"/>
  <c r="Q921" i="67"/>
  <c r="P921" i="67"/>
  <c r="O921" i="67"/>
  <c r="N921" i="67"/>
  <c r="M921" i="67"/>
  <c r="L921" i="67"/>
  <c r="K921" i="67"/>
  <c r="J921" i="67"/>
  <c r="I921" i="67"/>
  <c r="H921" i="67"/>
  <c r="G921" i="67"/>
  <c r="F921" i="67"/>
  <c r="E921" i="67"/>
  <c r="D921" i="67"/>
  <c r="C921" i="67"/>
  <c r="B921" i="67"/>
  <c r="A921" i="67"/>
  <c r="EJ920" i="67"/>
  <c r="EI920" i="67"/>
  <c r="EH920" i="67"/>
  <c r="EG920" i="67"/>
  <c r="EF920" i="67"/>
  <c r="EE920" i="67"/>
  <c r="ED920" i="67"/>
  <c r="EC920" i="67"/>
  <c r="EB920" i="67"/>
  <c r="EA920" i="67"/>
  <c r="DZ920" i="67"/>
  <c r="DY920" i="67"/>
  <c r="DX920" i="67"/>
  <c r="DW920" i="67"/>
  <c r="DV920" i="67"/>
  <c r="DU920" i="67"/>
  <c r="DT920" i="67"/>
  <c r="DS920" i="67"/>
  <c r="DR920" i="67"/>
  <c r="DQ920" i="67"/>
  <c r="DP920" i="67"/>
  <c r="DO920" i="67"/>
  <c r="DN920" i="67"/>
  <c r="DM920" i="67"/>
  <c r="DL920" i="67"/>
  <c r="DK920" i="67"/>
  <c r="DJ920" i="67"/>
  <c r="DI920" i="67"/>
  <c r="DH920" i="67"/>
  <c r="DG920" i="67"/>
  <c r="DF920" i="67"/>
  <c r="DE920" i="67"/>
  <c r="DD920" i="67"/>
  <c r="DC920" i="67"/>
  <c r="DB920" i="67"/>
  <c r="DA920" i="67"/>
  <c r="CZ920" i="67"/>
  <c r="CY920" i="67"/>
  <c r="CX920" i="67"/>
  <c r="CW920" i="67"/>
  <c r="CV920" i="67"/>
  <c r="CU920" i="67"/>
  <c r="CT920" i="67"/>
  <c r="CS920" i="67"/>
  <c r="CR920" i="67"/>
  <c r="CQ920" i="67"/>
  <c r="CP920" i="67"/>
  <c r="CO920" i="67"/>
  <c r="CN920" i="67"/>
  <c r="CM920" i="67"/>
  <c r="CL920" i="67"/>
  <c r="CK920" i="67"/>
  <c r="CJ920" i="67"/>
  <c r="CI920" i="67"/>
  <c r="CH920" i="67"/>
  <c r="CG920" i="67"/>
  <c r="CF920" i="67"/>
  <c r="CE920" i="67"/>
  <c r="CD920" i="67"/>
  <c r="CC920" i="67"/>
  <c r="CB920" i="67"/>
  <c r="CA920" i="67"/>
  <c r="BZ920" i="67"/>
  <c r="BY920" i="67"/>
  <c r="BX920" i="67"/>
  <c r="BW920" i="67"/>
  <c r="BV920" i="67"/>
  <c r="BU920" i="67"/>
  <c r="BT920" i="67"/>
  <c r="BS920" i="67"/>
  <c r="BR920" i="67"/>
  <c r="BQ920" i="67"/>
  <c r="BP920" i="67"/>
  <c r="BO920" i="67"/>
  <c r="BN920" i="67"/>
  <c r="BM920" i="67"/>
  <c r="BL920" i="67"/>
  <c r="BK920" i="67"/>
  <c r="BJ920" i="67"/>
  <c r="BI920" i="67"/>
  <c r="BH920" i="67"/>
  <c r="BG920" i="67"/>
  <c r="BF920" i="67"/>
  <c r="BE920" i="67"/>
  <c r="BD920" i="67"/>
  <c r="BC920" i="67"/>
  <c r="BB920" i="67"/>
  <c r="BA920" i="67"/>
  <c r="AZ920" i="67"/>
  <c r="AY920" i="67"/>
  <c r="AX920" i="67"/>
  <c r="AW920" i="67"/>
  <c r="AV920" i="67"/>
  <c r="AU920" i="67"/>
  <c r="AT920" i="67"/>
  <c r="AS920" i="67"/>
  <c r="AR920" i="67"/>
  <c r="AQ920" i="67"/>
  <c r="AP920" i="67"/>
  <c r="AO920" i="67"/>
  <c r="AN920" i="67"/>
  <c r="AM920" i="67"/>
  <c r="AL920" i="67"/>
  <c r="AK920" i="67"/>
  <c r="AJ920" i="67"/>
  <c r="AI920" i="67"/>
  <c r="AH920" i="67"/>
  <c r="AG920" i="67"/>
  <c r="AF920" i="67"/>
  <c r="AE920" i="67"/>
  <c r="AD920" i="67"/>
  <c r="AC920" i="67"/>
  <c r="AB920" i="67"/>
  <c r="AA920" i="67"/>
  <c r="Z920" i="67"/>
  <c r="Y920" i="67"/>
  <c r="X920" i="67"/>
  <c r="W920" i="67"/>
  <c r="V920" i="67"/>
  <c r="U920" i="67"/>
  <c r="T920" i="67"/>
  <c r="S920" i="67"/>
  <c r="R920" i="67"/>
  <c r="Q920" i="67"/>
  <c r="P920" i="67"/>
  <c r="O920" i="67"/>
  <c r="N920" i="67"/>
  <c r="M920" i="67"/>
  <c r="L920" i="67"/>
  <c r="K920" i="67"/>
  <c r="J920" i="67"/>
  <c r="I920" i="67"/>
  <c r="H920" i="67"/>
  <c r="G920" i="67"/>
  <c r="F920" i="67"/>
  <c r="E920" i="67"/>
  <c r="D920" i="67"/>
  <c r="C920" i="67"/>
  <c r="B920" i="67"/>
  <c r="A920" i="67"/>
  <c r="DX919" i="67"/>
  <c r="DW919" i="67"/>
  <c r="DV919" i="67"/>
  <c r="DU919" i="67"/>
  <c r="DT919" i="67"/>
  <c r="DS919" i="67"/>
  <c r="DR919" i="67"/>
  <c r="DQ919" i="67"/>
  <c r="DP919" i="67"/>
  <c r="DO919" i="67"/>
  <c r="DN919" i="67"/>
  <c r="DM919" i="67"/>
  <c r="DL919" i="67"/>
  <c r="DK919" i="67"/>
  <c r="DJ919" i="67"/>
  <c r="DI919" i="67"/>
  <c r="DH919" i="67"/>
  <c r="DG919" i="67"/>
  <c r="DF919" i="67"/>
  <c r="DE919" i="67"/>
  <c r="DD919" i="67"/>
  <c r="DC919" i="67"/>
  <c r="DB919" i="67"/>
  <c r="DA919" i="67"/>
  <c r="CZ919" i="67"/>
  <c r="CY919" i="67"/>
  <c r="CX919" i="67"/>
  <c r="CW919" i="67"/>
  <c r="CV919" i="67"/>
  <c r="CU919" i="67"/>
  <c r="CT919" i="67"/>
  <c r="CS919" i="67"/>
  <c r="CR919" i="67"/>
  <c r="CQ919" i="67"/>
  <c r="CP919" i="67"/>
  <c r="CO919" i="67"/>
  <c r="CN919" i="67"/>
  <c r="CM919" i="67"/>
  <c r="CL919" i="67"/>
  <c r="CK919" i="67"/>
  <c r="CJ919" i="67"/>
  <c r="CI919" i="67"/>
  <c r="CH919" i="67"/>
  <c r="CG919" i="67"/>
  <c r="CF919" i="67"/>
  <c r="CE919" i="67"/>
  <c r="CD919" i="67"/>
  <c r="CC919" i="67"/>
  <c r="CB919" i="67"/>
  <c r="CA919" i="67"/>
  <c r="BZ919" i="67"/>
  <c r="BY919" i="67"/>
  <c r="BX919" i="67"/>
  <c r="BW919" i="67"/>
  <c r="BV919" i="67"/>
  <c r="BU919" i="67"/>
  <c r="BT919" i="67"/>
  <c r="BS919" i="67"/>
  <c r="BR919" i="67"/>
  <c r="BQ919" i="67"/>
  <c r="BP919" i="67"/>
  <c r="BO919" i="67"/>
  <c r="BN919" i="67"/>
  <c r="BM919" i="67"/>
  <c r="BL919" i="67"/>
  <c r="BK919" i="67"/>
  <c r="BJ919" i="67"/>
  <c r="BI919" i="67"/>
  <c r="BH919" i="67"/>
  <c r="BG919" i="67"/>
  <c r="BF919" i="67"/>
  <c r="BE919" i="67"/>
  <c r="BD919" i="67"/>
  <c r="BC919" i="67"/>
  <c r="BB919" i="67"/>
  <c r="BA919" i="67"/>
  <c r="AZ919" i="67"/>
  <c r="AY919" i="67"/>
  <c r="AX919" i="67"/>
  <c r="AW919" i="67"/>
  <c r="AV919" i="67"/>
  <c r="AU919" i="67"/>
  <c r="AT919" i="67"/>
  <c r="AS919" i="67"/>
  <c r="AR919" i="67"/>
  <c r="AQ919" i="67"/>
  <c r="AP919" i="67"/>
  <c r="AO919" i="67"/>
  <c r="AN919" i="67"/>
  <c r="AM919" i="67"/>
  <c r="AL919" i="67"/>
  <c r="AK919" i="67"/>
  <c r="AJ919" i="67"/>
  <c r="AI919" i="67"/>
  <c r="AH919" i="67"/>
  <c r="AG919" i="67"/>
  <c r="AF919" i="67"/>
  <c r="AE919" i="67"/>
  <c r="AD919" i="67"/>
  <c r="AC919" i="67"/>
  <c r="AB919" i="67"/>
  <c r="AA919" i="67"/>
  <c r="Z919" i="67"/>
  <c r="Y919" i="67"/>
  <c r="X919" i="67"/>
  <c r="W919" i="67"/>
  <c r="V919" i="67"/>
  <c r="U919" i="67"/>
  <c r="T919" i="67"/>
  <c r="S919" i="67"/>
  <c r="R919" i="67"/>
  <c r="Q919" i="67"/>
  <c r="P919" i="67"/>
  <c r="O919" i="67"/>
  <c r="N919" i="67"/>
  <c r="M919" i="67"/>
  <c r="L919" i="67"/>
  <c r="K919" i="67"/>
  <c r="J919" i="67"/>
  <c r="I919" i="67"/>
  <c r="H919" i="67"/>
  <c r="G919" i="67"/>
  <c r="F919" i="67"/>
  <c r="E919" i="67"/>
  <c r="D919" i="67"/>
  <c r="C919" i="67"/>
  <c r="B919" i="67"/>
  <c r="A919" i="67"/>
  <c r="EJ918" i="67"/>
  <c r="EI918" i="67"/>
  <c r="EH918" i="67"/>
  <c r="EG918" i="67"/>
  <c r="EF918" i="67"/>
  <c r="EE918" i="67"/>
  <c r="ED918" i="67"/>
  <c r="EC918" i="67"/>
  <c r="EB918" i="67"/>
  <c r="EA918" i="67"/>
  <c r="DZ918" i="67"/>
  <c r="DY918" i="67"/>
  <c r="DX918" i="67"/>
  <c r="DW918" i="67"/>
  <c r="DV918" i="67"/>
  <c r="DU918" i="67"/>
  <c r="DT918" i="67"/>
  <c r="DS918" i="67"/>
  <c r="DR918" i="67"/>
  <c r="DQ918" i="67"/>
  <c r="DP918" i="67"/>
  <c r="DO918" i="67"/>
  <c r="DN918" i="67"/>
  <c r="DM918" i="67"/>
  <c r="DL918" i="67"/>
  <c r="DK918" i="67"/>
  <c r="DJ918" i="67"/>
  <c r="DI918" i="67"/>
  <c r="DH918" i="67"/>
  <c r="DG918" i="67"/>
  <c r="DF918" i="67"/>
  <c r="DE918" i="67"/>
  <c r="DD918" i="67"/>
  <c r="DC918" i="67"/>
  <c r="DB918" i="67"/>
  <c r="DA918" i="67"/>
  <c r="CZ918" i="67"/>
  <c r="CY918" i="67"/>
  <c r="CX918" i="67"/>
  <c r="CW918" i="67"/>
  <c r="CV918" i="67"/>
  <c r="CU918" i="67"/>
  <c r="CT918" i="67"/>
  <c r="CS918" i="67"/>
  <c r="CR918" i="67"/>
  <c r="CQ918" i="67"/>
  <c r="CP918" i="67"/>
  <c r="CO918" i="67"/>
  <c r="CN918" i="67"/>
  <c r="CM918" i="67"/>
  <c r="CL918" i="67"/>
  <c r="CK918" i="67"/>
  <c r="CJ918" i="67"/>
  <c r="CI918" i="67"/>
  <c r="CH918" i="67"/>
  <c r="CG918" i="67"/>
  <c r="CF918" i="67"/>
  <c r="CE918" i="67"/>
  <c r="CD918" i="67"/>
  <c r="CC918" i="67"/>
  <c r="CB918" i="67"/>
  <c r="CA918" i="67"/>
  <c r="BZ918" i="67"/>
  <c r="BY918" i="67"/>
  <c r="BX918" i="67"/>
  <c r="BW918" i="67"/>
  <c r="BV918" i="67"/>
  <c r="BU918" i="67"/>
  <c r="BT918" i="67"/>
  <c r="BS918" i="67"/>
  <c r="BR918" i="67"/>
  <c r="BQ918" i="67"/>
  <c r="BP918" i="67"/>
  <c r="BO918" i="67"/>
  <c r="BN918" i="67"/>
  <c r="BM918" i="67"/>
  <c r="BL918" i="67"/>
  <c r="BK918" i="67"/>
  <c r="BJ918" i="67"/>
  <c r="BI918" i="67"/>
  <c r="BH918" i="67"/>
  <c r="BG918" i="67"/>
  <c r="BF918" i="67"/>
  <c r="BE918" i="67"/>
  <c r="BD918" i="67"/>
  <c r="BC918" i="67"/>
  <c r="BB918" i="67"/>
  <c r="BA918" i="67"/>
  <c r="AZ918" i="67"/>
  <c r="AY918" i="67"/>
  <c r="AX918" i="67"/>
  <c r="AW918" i="67"/>
  <c r="AV918" i="67"/>
  <c r="AU918" i="67"/>
  <c r="AT918" i="67"/>
  <c r="AS918" i="67"/>
  <c r="AR918" i="67"/>
  <c r="AQ918" i="67"/>
  <c r="AP918" i="67"/>
  <c r="AO918" i="67"/>
  <c r="AN918" i="67"/>
  <c r="AM918" i="67"/>
  <c r="AL918" i="67"/>
  <c r="AK918" i="67"/>
  <c r="AJ918" i="67"/>
  <c r="AI918" i="67"/>
  <c r="AH918" i="67"/>
  <c r="AG918" i="67"/>
  <c r="AF918" i="67"/>
  <c r="AE918" i="67"/>
  <c r="AD918" i="67"/>
  <c r="AC918" i="67"/>
  <c r="AB918" i="67"/>
  <c r="AA918" i="67"/>
  <c r="Z918" i="67"/>
  <c r="Y918" i="67"/>
  <c r="X918" i="67"/>
  <c r="W918" i="67"/>
  <c r="V918" i="67"/>
  <c r="U918" i="67"/>
  <c r="T918" i="67"/>
  <c r="S918" i="67"/>
  <c r="R918" i="67"/>
  <c r="Q918" i="67"/>
  <c r="P918" i="67"/>
  <c r="O918" i="67"/>
  <c r="N918" i="67"/>
  <c r="M918" i="67"/>
  <c r="L918" i="67"/>
  <c r="K918" i="67"/>
  <c r="J918" i="67"/>
  <c r="I918" i="67"/>
  <c r="H918" i="67"/>
  <c r="G918" i="67"/>
  <c r="F918" i="67"/>
  <c r="E918" i="67"/>
  <c r="D918" i="67"/>
  <c r="C918" i="67"/>
  <c r="B918" i="67"/>
  <c r="A918" i="67"/>
  <c r="DX917" i="67"/>
  <c r="DW917" i="67"/>
  <c r="DV917" i="67"/>
  <c r="DU917" i="67"/>
  <c r="DT917" i="67"/>
  <c r="DS917" i="67"/>
  <c r="DR917" i="67"/>
  <c r="DQ917" i="67"/>
  <c r="DP917" i="67"/>
  <c r="DO917" i="67"/>
  <c r="DN917" i="67"/>
  <c r="DM917" i="67"/>
  <c r="DL917" i="67"/>
  <c r="DK917" i="67"/>
  <c r="DJ917" i="67"/>
  <c r="DI917" i="67"/>
  <c r="DH917" i="67"/>
  <c r="DG917" i="67"/>
  <c r="DF917" i="67"/>
  <c r="DE917" i="67"/>
  <c r="DD917" i="67"/>
  <c r="DC917" i="67"/>
  <c r="DB917" i="67"/>
  <c r="DA917" i="67"/>
  <c r="CZ917" i="67"/>
  <c r="CY917" i="67"/>
  <c r="CX917" i="67"/>
  <c r="CW917" i="67"/>
  <c r="CV917" i="67"/>
  <c r="CU917" i="67"/>
  <c r="CT917" i="67"/>
  <c r="CS917" i="67"/>
  <c r="CR917" i="67"/>
  <c r="CQ917" i="67"/>
  <c r="CP917" i="67"/>
  <c r="CO917" i="67"/>
  <c r="CN917" i="67"/>
  <c r="CM917" i="67"/>
  <c r="CL917" i="67"/>
  <c r="CK917" i="67"/>
  <c r="CJ917" i="67"/>
  <c r="CI917" i="67"/>
  <c r="CH917" i="67"/>
  <c r="CG917" i="67"/>
  <c r="CF917" i="67"/>
  <c r="CE917" i="67"/>
  <c r="CD917" i="67"/>
  <c r="CC917" i="67"/>
  <c r="CB917" i="67"/>
  <c r="CA917" i="67"/>
  <c r="BZ917" i="67"/>
  <c r="BY917" i="67"/>
  <c r="BX917" i="67"/>
  <c r="BW917" i="67"/>
  <c r="BV917" i="67"/>
  <c r="BU917" i="67"/>
  <c r="BT917" i="67"/>
  <c r="BS917" i="67"/>
  <c r="BR917" i="67"/>
  <c r="BQ917" i="67"/>
  <c r="BP917" i="67"/>
  <c r="BO917" i="67"/>
  <c r="BN917" i="67"/>
  <c r="BM917" i="67"/>
  <c r="BL917" i="67"/>
  <c r="BK917" i="67"/>
  <c r="BJ917" i="67"/>
  <c r="BI917" i="67"/>
  <c r="BH917" i="67"/>
  <c r="BG917" i="67"/>
  <c r="BF917" i="67"/>
  <c r="BE917" i="67"/>
  <c r="BD917" i="67"/>
  <c r="BC917" i="67"/>
  <c r="BB917" i="67"/>
  <c r="BA917" i="67"/>
  <c r="AZ917" i="67"/>
  <c r="AY917" i="67"/>
  <c r="AX917" i="67"/>
  <c r="AW917" i="67"/>
  <c r="AV917" i="67"/>
  <c r="AU917" i="67"/>
  <c r="AT917" i="67"/>
  <c r="AS917" i="67"/>
  <c r="AR917" i="67"/>
  <c r="AQ917" i="67"/>
  <c r="AP917" i="67"/>
  <c r="AO917" i="67"/>
  <c r="AN917" i="67"/>
  <c r="AM917" i="67"/>
  <c r="AL917" i="67"/>
  <c r="AK917" i="67"/>
  <c r="AJ917" i="67"/>
  <c r="AI917" i="67"/>
  <c r="AH917" i="67"/>
  <c r="AG917" i="67"/>
  <c r="AF917" i="67"/>
  <c r="AE917" i="67"/>
  <c r="AD917" i="67"/>
  <c r="AC917" i="67"/>
  <c r="AB917" i="67"/>
  <c r="AA917" i="67"/>
  <c r="Z917" i="67"/>
  <c r="Y917" i="67"/>
  <c r="X917" i="67"/>
  <c r="W917" i="67"/>
  <c r="V917" i="67"/>
  <c r="U917" i="67"/>
  <c r="T917" i="67"/>
  <c r="S917" i="67"/>
  <c r="R917" i="67"/>
  <c r="Q917" i="67"/>
  <c r="P917" i="67"/>
  <c r="O917" i="67"/>
  <c r="N917" i="67"/>
  <c r="M917" i="67"/>
  <c r="L917" i="67"/>
  <c r="K917" i="67"/>
  <c r="J917" i="67"/>
  <c r="I917" i="67"/>
  <c r="H917" i="67"/>
  <c r="G917" i="67"/>
  <c r="F917" i="67"/>
  <c r="E917" i="67"/>
  <c r="D917" i="67"/>
  <c r="C917" i="67"/>
  <c r="B917" i="67"/>
  <c r="A917" i="67"/>
  <c r="EJ916" i="67"/>
  <c r="EI916" i="67"/>
  <c r="EH916" i="67"/>
  <c r="EG916" i="67"/>
  <c r="EF916" i="67"/>
  <c r="EE916" i="67"/>
  <c r="ED916" i="67"/>
  <c r="EC916" i="67"/>
  <c r="EB916" i="67"/>
  <c r="EA916" i="67"/>
  <c r="DZ916" i="67"/>
  <c r="DY916" i="67"/>
  <c r="DX916" i="67"/>
  <c r="DW916" i="67"/>
  <c r="DV916" i="67"/>
  <c r="DU916" i="67"/>
  <c r="DT916" i="67"/>
  <c r="DS916" i="67"/>
  <c r="DR916" i="67"/>
  <c r="DQ916" i="67"/>
  <c r="DP916" i="67"/>
  <c r="DO916" i="67"/>
  <c r="DN916" i="67"/>
  <c r="DM916" i="67"/>
  <c r="DL916" i="67"/>
  <c r="DK916" i="67"/>
  <c r="DJ916" i="67"/>
  <c r="DI916" i="67"/>
  <c r="DH916" i="67"/>
  <c r="DG916" i="67"/>
  <c r="DF916" i="67"/>
  <c r="DE916" i="67"/>
  <c r="DD916" i="67"/>
  <c r="DC916" i="67"/>
  <c r="DB916" i="67"/>
  <c r="DA916" i="67"/>
  <c r="CZ916" i="67"/>
  <c r="CY916" i="67"/>
  <c r="CX916" i="67"/>
  <c r="CW916" i="67"/>
  <c r="CV916" i="67"/>
  <c r="CU916" i="67"/>
  <c r="CT916" i="67"/>
  <c r="CS916" i="67"/>
  <c r="CR916" i="67"/>
  <c r="CQ916" i="67"/>
  <c r="CP916" i="67"/>
  <c r="CO916" i="67"/>
  <c r="CN916" i="67"/>
  <c r="CM916" i="67"/>
  <c r="CL916" i="67"/>
  <c r="CK916" i="67"/>
  <c r="CJ916" i="67"/>
  <c r="CI916" i="67"/>
  <c r="CH916" i="67"/>
  <c r="CG916" i="67"/>
  <c r="CF916" i="67"/>
  <c r="CE916" i="67"/>
  <c r="CD916" i="67"/>
  <c r="CC916" i="67"/>
  <c r="CB916" i="67"/>
  <c r="CA916" i="67"/>
  <c r="BZ916" i="67"/>
  <c r="BY916" i="67"/>
  <c r="BX916" i="67"/>
  <c r="BW916" i="67"/>
  <c r="BV916" i="67"/>
  <c r="BU916" i="67"/>
  <c r="BT916" i="67"/>
  <c r="BS916" i="67"/>
  <c r="BR916" i="67"/>
  <c r="BQ916" i="67"/>
  <c r="BP916" i="67"/>
  <c r="BO916" i="67"/>
  <c r="BN916" i="67"/>
  <c r="BM916" i="67"/>
  <c r="BL916" i="67"/>
  <c r="BK916" i="67"/>
  <c r="BJ916" i="67"/>
  <c r="BI916" i="67"/>
  <c r="BH916" i="67"/>
  <c r="BG916" i="67"/>
  <c r="BF916" i="67"/>
  <c r="BE916" i="67"/>
  <c r="BD916" i="67"/>
  <c r="BC916" i="67"/>
  <c r="BB916" i="67"/>
  <c r="BA916" i="67"/>
  <c r="AZ916" i="67"/>
  <c r="AY916" i="67"/>
  <c r="AX916" i="67"/>
  <c r="AW916" i="67"/>
  <c r="AV916" i="67"/>
  <c r="AU916" i="67"/>
  <c r="AT916" i="67"/>
  <c r="AS916" i="67"/>
  <c r="AR916" i="67"/>
  <c r="AQ916" i="67"/>
  <c r="AP916" i="67"/>
  <c r="AO916" i="67"/>
  <c r="AN916" i="67"/>
  <c r="AM916" i="67"/>
  <c r="AL916" i="67"/>
  <c r="AK916" i="67"/>
  <c r="AJ916" i="67"/>
  <c r="AI916" i="67"/>
  <c r="AH916" i="67"/>
  <c r="AG916" i="67"/>
  <c r="AF916" i="67"/>
  <c r="AE916" i="67"/>
  <c r="AD916" i="67"/>
  <c r="AC916" i="67"/>
  <c r="AB916" i="67"/>
  <c r="AA916" i="67"/>
  <c r="Z916" i="67"/>
  <c r="Y916" i="67"/>
  <c r="X916" i="67"/>
  <c r="W916" i="67"/>
  <c r="V916" i="67"/>
  <c r="U916" i="67"/>
  <c r="T916" i="67"/>
  <c r="S916" i="67"/>
  <c r="R916" i="67"/>
  <c r="Q916" i="67"/>
  <c r="P916" i="67"/>
  <c r="O916" i="67"/>
  <c r="N916" i="67"/>
  <c r="M916" i="67"/>
  <c r="L916" i="67"/>
  <c r="K916" i="67"/>
  <c r="J916" i="67"/>
  <c r="I916" i="67"/>
  <c r="H916" i="67"/>
  <c r="G916" i="67"/>
  <c r="F916" i="67"/>
  <c r="E916" i="67"/>
  <c r="D916" i="67"/>
  <c r="C916" i="67"/>
  <c r="B916" i="67"/>
  <c r="A916" i="67"/>
  <c r="EJ915" i="67"/>
  <c r="EI915" i="67"/>
  <c r="EH915" i="67"/>
  <c r="EG915" i="67"/>
  <c r="EF915" i="67"/>
  <c r="EE915" i="67"/>
  <c r="ED915" i="67"/>
  <c r="EC915" i="67"/>
  <c r="EB915" i="67"/>
  <c r="DX915" i="67"/>
  <c r="DW915" i="67"/>
  <c r="DV915" i="67"/>
  <c r="DU915" i="67"/>
  <c r="DT915" i="67"/>
  <c r="DS915" i="67"/>
  <c r="DR915" i="67"/>
  <c r="DQ915" i="67"/>
  <c r="DP915" i="67"/>
  <c r="DO915" i="67"/>
  <c r="DN915" i="67"/>
  <c r="DM915" i="67"/>
  <c r="DL915" i="67"/>
  <c r="DK915" i="67"/>
  <c r="DJ915" i="67"/>
  <c r="DI915" i="67"/>
  <c r="DH915" i="67"/>
  <c r="DG915" i="67"/>
  <c r="DF915" i="67"/>
  <c r="DE915" i="67"/>
  <c r="DD915" i="67"/>
  <c r="DC915" i="67"/>
  <c r="DB915" i="67"/>
  <c r="DA915" i="67"/>
  <c r="CZ915" i="67"/>
  <c r="CY915" i="67"/>
  <c r="CX915" i="67"/>
  <c r="CW915" i="67"/>
  <c r="CV915" i="67"/>
  <c r="CU915" i="67"/>
  <c r="CT915" i="67"/>
  <c r="CS915" i="67"/>
  <c r="CR915" i="67"/>
  <c r="CQ915" i="67"/>
  <c r="CP915" i="67"/>
  <c r="CO915" i="67"/>
  <c r="CN915" i="67"/>
  <c r="CM915" i="67"/>
  <c r="CL915" i="67"/>
  <c r="CK915" i="67"/>
  <c r="CJ915" i="67"/>
  <c r="CI915" i="67"/>
  <c r="CH915" i="67"/>
  <c r="CG915" i="67"/>
  <c r="CF915" i="67"/>
  <c r="CE915" i="67"/>
  <c r="CD915" i="67"/>
  <c r="CC915" i="67"/>
  <c r="CB915" i="67"/>
  <c r="CA915" i="67"/>
  <c r="BZ915" i="67"/>
  <c r="BY915" i="67"/>
  <c r="BX915" i="67"/>
  <c r="BW915" i="67"/>
  <c r="BV915" i="67"/>
  <c r="BU915" i="67"/>
  <c r="BT915" i="67"/>
  <c r="BS915" i="67"/>
  <c r="BR915" i="67"/>
  <c r="BQ915" i="67"/>
  <c r="BP915" i="67"/>
  <c r="BO915" i="67"/>
  <c r="BN915" i="67"/>
  <c r="BM915" i="67"/>
  <c r="BL915" i="67"/>
  <c r="BK915" i="67"/>
  <c r="BJ915" i="67"/>
  <c r="BI915" i="67"/>
  <c r="BH915" i="67"/>
  <c r="BG915" i="67"/>
  <c r="BF915" i="67"/>
  <c r="BE915" i="67"/>
  <c r="BD915" i="67"/>
  <c r="BC915" i="67"/>
  <c r="BB915" i="67"/>
  <c r="BA915" i="67"/>
  <c r="AZ915" i="67"/>
  <c r="AY915" i="67"/>
  <c r="AX915" i="67"/>
  <c r="AW915" i="67"/>
  <c r="AV915" i="67"/>
  <c r="AU915" i="67"/>
  <c r="AT915" i="67"/>
  <c r="AS915" i="67"/>
  <c r="AR915" i="67"/>
  <c r="AQ915" i="67"/>
  <c r="AP915" i="67"/>
  <c r="AO915" i="67"/>
  <c r="AN915" i="67"/>
  <c r="AM915" i="67"/>
  <c r="AL915" i="67"/>
  <c r="AK915" i="67"/>
  <c r="AJ915" i="67"/>
  <c r="AI915" i="67"/>
  <c r="AH915" i="67"/>
  <c r="AG915" i="67"/>
  <c r="AF915" i="67"/>
  <c r="AE915" i="67"/>
  <c r="AD915" i="67"/>
  <c r="AC915" i="67"/>
  <c r="AB915" i="67"/>
  <c r="AA915" i="67"/>
  <c r="Z915" i="67"/>
  <c r="Y915" i="67"/>
  <c r="X915" i="67"/>
  <c r="W915" i="67"/>
  <c r="V915" i="67"/>
  <c r="U915" i="67"/>
  <c r="T915" i="67"/>
  <c r="S915" i="67"/>
  <c r="R915" i="67"/>
  <c r="Q915" i="67"/>
  <c r="P915" i="67"/>
  <c r="O915" i="67"/>
  <c r="N915" i="67"/>
  <c r="M915" i="67"/>
  <c r="L915" i="67"/>
  <c r="K915" i="67"/>
  <c r="J915" i="67"/>
  <c r="I915" i="67"/>
  <c r="H915" i="67"/>
  <c r="G915" i="67"/>
  <c r="F915" i="67"/>
  <c r="E915" i="67"/>
  <c r="D915" i="67"/>
  <c r="C915" i="67"/>
  <c r="B915" i="67"/>
  <c r="A915" i="67"/>
  <c r="EJ914" i="67"/>
  <c r="EI914" i="67"/>
  <c r="EH914" i="67"/>
  <c r="EG914" i="67"/>
  <c r="EF914" i="67"/>
  <c r="EE914" i="67"/>
  <c r="ED914" i="67"/>
  <c r="EC914" i="67"/>
  <c r="EB914" i="67"/>
  <c r="DX914" i="67"/>
  <c r="DW914" i="67"/>
  <c r="DV914" i="67"/>
  <c r="DU914" i="67"/>
  <c r="DT914" i="67"/>
  <c r="DS914" i="67"/>
  <c r="DR914" i="67"/>
  <c r="DQ914" i="67"/>
  <c r="DP914" i="67"/>
  <c r="DO914" i="67"/>
  <c r="DN914" i="67"/>
  <c r="DM914" i="67"/>
  <c r="DL914" i="67"/>
  <c r="DK914" i="67"/>
  <c r="DJ914" i="67"/>
  <c r="DI914" i="67"/>
  <c r="DH914" i="67"/>
  <c r="DG914" i="67"/>
  <c r="DF914" i="67"/>
  <c r="DE914" i="67"/>
  <c r="DD914" i="67"/>
  <c r="DC914" i="67"/>
  <c r="DB914" i="67"/>
  <c r="DA914" i="67"/>
  <c r="CZ914" i="67"/>
  <c r="CY914" i="67"/>
  <c r="CX914" i="67"/>
  <c r="CW914" i="67"/>
  <c r="CV914" i="67"/>
  <c r="CU914" i="67"/>
  <c r="CT914" i="67"/>
  <c r="CS914" i="67"/>
  <c r="CR914" i="67"/>
  <c r="CQ914" i="67"/>
  <c r="CP914" i="67"/>
  <c r="CO914" i="67"/>
  <c r="CN914" i="67"/>
  <c r="CM914" i="67"/>
  <c r="CL914" i="67"/>
  <c r="CK914" i="67"/>
  <c r="CJ914" i="67"/>
  <c r="CI914" i="67"/>
  <c r="CH914" i="67"/>
  <c r="CG914" i="67"/>
  <c r="CF914" i="67"/>
  <c r="CE914" i="67"/>
  <c r="CD914" i="67"/>
  <c r="CC914" i="67"/>
  <c r="CB914" i="67"/>
  <c r="CA914" i="67"/>
  <c r="BZ914" i="67"/>
  <c r="BY914" i="67"/>
  <c r="BX914" i="67"/>
  <c r="BW914" i="67"/>
  <c r="BV914" i="67"/>
  <c r="BU914" i="67"/>
  <c r="BT914" i="67"/>
  <c r="BS914" i="67"/>
  <c r="BR914" i="67"/>
  <c r="BQ914" i="67"/>
  <c r="BP914" i="67"/>
  <c r="BO914" i="67"/>
  <c r="BN914" i="67"/>
  <c r="BM914" i="67"/>
  <c r="BL914" i="67"/>
  <c r="BK914" i="67"/>
  <c r="BJ914" i="67"/>
  <c r="BI914" i="67"/>
  <c r="BH914" i="67"/>
  <c r="BG914" i="67"/>
  <c r="BF914" i="67"/>
  <c r="BE914" i="67"/>
  <c r="BD914" i="67"/>
  <c r="BC914" i="67"/>
  <c r="BB914" i="67"/>
  <c r="BA914" i="67"/>
  <c r="AZ914" i="67"/>
  <c r="AY914" i="67"/>
  <c r="AX914" i="67"/>
  <c r="AW914" i="67"/>
  <c r="AV914" i="67"/>
  <c r="AU914" i="67"/>
  <c r="AT914" i="67"/>
  <c r="AS914" i="67"/>
  <c r="AR914" i="67"/>
  <c r="AQ914" i="67"/>
  <c r="AP914" i="67"/>
  <c r="AO914" i="67"/>
  <c r="AN914" i="67"/>
  <c r="AM914" i="67"/>
  <c r="AL914" i="67"/>
  <c r="AK914" i="67"/>
  <c r="AJ914" i="67"/>
  <c r="AI914" i="67"/>
  <c r="AH914" i="67"/>
  <c r="AG914" i="67"/>
  <c r="AF914" i="67"/>
  <c r="AE914" i="67"/>
  <c r="AD914" i="67"/>
  <c r="AC914" i="67"/>
  <c r="AB914" i="67"/>
  <c r="AA914" i="67"/>
  <c r="Z914" i="67"/>
  <c r="Y914" i="67"/>
  <c r="X914" i="67"/>
  <c r="W914" i="67"/>
  <c r="V914" i="67"/>
  <c r="U914" i="67"/>
  <c r="T914" i="67"/>
  <c r="S914" i="67"/>
  <c r="R914" i="67"/>
  <c r="Q914" i="67"/>
  <c r="P914" i="67"/>
  <c r="O914" i="67"/>
  <c r="N914" i="67"/>
  <c r="M914" i="67"/>
  <c r="L914" i="67"/>
  <c r="K914" i="67"/>
  <c r="J914" i="67"/>
  <c r="I914" i="67"/>
  <c r="H914" i="67"/>
  <c r="G914" i="67"/>
  <c r="F914" i="67"/>
  <c r="E914" i="67"/>
  <c r="D914" i="67"/>
  <c r="C914" i="67"/>
  <c r="B914" i="67"/>
  <c r="A914" i="67"/>
  <c r="EJ913" i="67"/>
  <c r="EI913" i="67"/>
  <c r="EH913" i="67"/>
  <c r="EG913" i="67"/>
  <c r="EF913" i="67"/>
  <c r="EE913" i="67"/>
  <c r="ED913" i="67"/>
  <c r="EC913" i="67"/>
  <c r="EB913" i="67"/>
  <c r="EA913" i="67"/>
  <c r="DZ913" i="67"/>
  <c r="DY913" i="67"/>
  <c r="DX913" i="67"/>
  <c r="DW913" i="67"/>
  <c r="DV913" i="67"/>
  <c r="DU913" i="67"/>
  <c r="DT913" i="67"/>
  <c r="DS913" i="67"/>
  <c r="DR913" i="67"/>
  <c r="DQ913" i="67"/>
  <c r="DP913" i="67"/>
  <c r="DO913" i="67"/>
  <c r="DN913" i="67"/>
  <c r="DM913" i="67"/>
  <c r="DL913" i="67"/>
  <c r="DK913" i="67"/>
  <c r="DJ913" i="67"/>
  <c r="DI913" i="67"/>
  <c r="DH913" i="67"/>
  <c r="DG913" i="67"/>
  <c r="DF913" i="67"/>
  <c r="DE913" i="67"/>
  <c r="DD913" i="67"/>
  <c r="DC913" i="67"/>
  <c r="DB913" i="67"/>
  <c r="DA913" i="67"/>
  <c r="CZ913" i="67"/>
  <c r="CY913" i="67"/>
  <c r="CX913" i="67"/>
  <c r="CW913" i="67"/>
  <c r="CV913" i="67"/>
  <c r="CU913" i="67"/>
  <c r="CT913" i="67"/>
  <c r="CS913" i="67"/>
  <c r="CR913" i="67"/>
  <c r="CQ913" i="67"/>
  <c r="CP913" i="67"/>
  <c r="CO913" i="67"/>
  <c r="CN913" i="67"/>
  <c r="CM913" i="67"/>
  <c r="CL913" i="67"/>
  <c r="CK913" i="67"/>
  <c r="CJ913" i="67"/>
  <c r="CI913" i="67"/>
  <c r="CH913" i="67"/>
  <c r="CG913" i="67"/>
  <c r="CF913" i="67"/>
  <c r="CE913" i="67"/>
  <c r="CD913" i="67"/>
  <c r="CC913" i="67"/>
  <c r="CB913" i="67"/>
  <c r="CA913" i="67"/>
  <c r="BZ913" i="67"/>
  <c r="BY913" i="67"/>
  <c r="BX913" i="67"/>
  <c r="BW913" i="67"/>
  <c r="BV913" i="67"/>
  <c r="BU913" i="67"/>
  <c r="BT913" i="67"/>
  <c r="BS913" i="67"/>
  <c r="BR913" i="67"/>
  <c r="BQ913" i="67"/>
  <c r="BP913" i="67"/>
  <c r="BO913" i="67"/>
  <c r="BN913" i="67"/>
  <c r="BM913" i="67"/>
  <c r="BL913" i="67"/>
  <c r="BK913" i="67"/>
  <c r="BJ913" i="67"/>
  <c r="BI913" i="67"/>
  <c r="BH913" i="67"/>
  <c r="BG913" i="67"/>
  <c r="BF913" i="67"/>
  <c r="BE913" i="67"/>
  <c r="BD913" i="67"/>
  <c r="BC913" i="67"/>
  <c r="BB913" i="67"/>
  <c r="BA913" i="67"/>
  <c r="AZ913" i="67"/>
  <c r="AY913" i="67"/>
  <c r="AX913" i="67"/>
  <c r="AW913" i="67"/>
  <c r="AV913" i="67"/>
  <c r="AU913" i="67"/>
  <c r="AT913" i="67"/>
  <c r="AS913" i="67"/>
  <c r="AR913" i="67"/>
  <c r="AQ913" i="67"/>
  <c r="AP913" i="67"/>
  <c r="AO913" i="67"/>
  <c r="AN913" i="67"/>
  <c r="AM913" i="67"/>
  <c r="AL913" i="67"/>
  <c r="AK913" i="67"/>
  <c r="AJ913" i="67"/>
  <c r="AI913" i="67"/>
  <c r="AH913" i="67"/>
  <c r="AG913" i="67"/>
  <c r="AF913" i="67"/>
  <c r="AE913" i="67"/>
  <c r="AD913" i="67"/>
  <c r="AC913" i="67"/>
  <c r="AB913" i="67"/>
  <c r="AA913" i="67"/>
  <c r="Z913" i="67"/>
  <c r="Y913" i="67"/>
  <c r="X913" i="67"/>
  <c r="W913" i="67"/>
  <c r="V913" i="67"/>
  <c r="U913" i="67"/>
  <c r="T913" i="67"/>
  <c r="S913" i="67"/>
  <c r="R913" i="67"/>
  <c r="Q913" i="67"/>
  <c r="P913" i="67"/>
  <c r="O913" i="67"/>
  <c r="N913" i="67"/>
  <c r="M913" i="67"/>
  <c r="L913" i="67"/>
  <c r="K913" i="67"/>
  <c r="J913" i="67"/>
  <c r="I913" i="67"/>
  <c r="H913" i="67"/>
  <c r="G913" i="67"/>
  <c r="F913" i="67"/>
  <c r="E913" i="67"/>
  <c r="D913" i="67"/>
  <c r="C913" i="67"/>
  <c r="B913" i="67"/>
  <c r="A913" i="67"/>
  <c r="DY912" i="67"/>
  <c r="DX912" i="67"/>
  <c r="DW912" i="67"/>
  <c r="DV912" i="67"/>
  <c r="DU912" i="67"/>
  <c r="DT912" i="67"/>
  <c r="DS912" i="67"/>
  <c r="DR912" i="67"/>
  <c r="DQ912" i="67"/>
  <c r="DP912" i="67"/>
  <c r="DO912" i="67"/>
  <c r="DN912" i="67"/>
  <c r="DM912" i="67"/>
  <c r="DL912" i="67"/>
  <c r="DK912" i="67"/>
  <c r="DJ912" i="67"/>
  <c r="DI912" i="67"/>
  <c r="DH912" i="67"/>
  <c r="DG912" i="67"/>
  <c r="DF912" i="67"/>
  <c r="DE912" i="67"/>
  <c r="DD912" i="67"/>
  <c r="DC912" i="67"/>
  <c r="DB912" i="67"/>
  <c r="DA912" i="67"/>
  <c r="CZ912" i="67"/>
  <c r="CY912" i="67"/>
  <c r="CX912" i="67"/>
  <c r="CW912" i="67"/>
  <c r="CV912" i="67"/>
  <c r="CU912" i="67"/>
  <c r="CT912" i="67"/>
  <c r="CS912" i="67"/>
  <c r="CR912" i="67"/>
  <c r="CQ912" i="67"/>
  <c r="CP912" i="67"/>
  <c r="CO912" i="67"/>
  <c r="CN912" i="67"/>
  <c r="CM912" i="67"/>
  <c r="CL912" i="67"/>
  <c r="CK912" i="67"/>
  <c r="CJ912" i="67"/>
  <c r="CI912" i="67"/>
  <c r="CH912" i="67"/>
  <c r="CG912" i="67"/>
  <c r="CF912" i="67"/>
  <c r="CE912" i="67"/>
  <c r="CD912" i="67"/>
  <c r="CC912" i="67"/>
  <c r="CB912" i="67"/>
  <c r="CA912" i="67"/>
  <c r="BZ912" i="67"/>
  <c r="BY912" i="67"/>
  <c r="BX912" i="67"/>
  <c r="BW912" i="67"/>
  <c r="BV912" i="67"/>
  <c r="BU912" i="67"/>
  <c r="BT912" i="67"/>
  <c r="BS912" i="67"/>
  <c r="BR912" i="67"/>
  <c r="BQ912" i="67"/>
  <c r="BP912" i="67"/>
  <c r="BO912" i="67"/>
  <c r="BN912" i="67"/>
  <c r="BM912" i="67"/>
  <c r="BL912" i="67"/>
  <c r="BK912" i="67"/>
  <c r="BJ912" i="67"/>
  <c r="BI912" i="67"/>
  <c r="BH912" i="67"/>
  <c r="BG912" i="67"/>
  <c r="BF912" i="67"/>
  <c r="BE912" i="67"/>
  <c r="BD912" i="67"/>
  <c r="BC912" i="67"/>
  <c r="BB912" i="67"/>
  <c r="BA912" i="67"/>
  <c r="AZ912" i="67"/>
  <c r="AY912" i="67"/>
  <c r="AX912" i="67"/>
  <c r="AW912" i="67"/>
  <c r="AV912" i="67"/>
  <c r="AU912" i="67"/>
  <c r="AT912" i="67"/>
  <c r="AS912" i="67"/>
  <c r="AR912" i="67"/>
  <c r="AQ912" i="67"/>
  <c r="AP912" i="67"/>
  <c r="AO912" i="67"/>
  <c r="AN912" i="67"/>
  <c r="AM912" i="67"/>
  <c r="AL912" i="67"/>
  <c r="AK912" i="67"/>
  <c r="AJ912" i="67"/>
  <c r="AI912" i="67"/>
  <c r="AH912" i="67"/>
  <c r="AG912" i="67"/>
  <c r="AF912" i="67"/>
  <c r="AE912" i="67"/>
  <c r="AD912" i="67"/>
  <c r="AC912" i="67"/>
  <c r="AB912" i="67"/>
  <c r="AA912" i="67"/>
  <c r="Z912" i="67"/>
  <c r="Y912" i="67"/>
  <c r="X912" i="67"/>
  <c r="W912" i="67"/>
  <c r="V912" i="67"/>
  <c r="U912" i="67"/>
  <c r="T912" i="67"/>
  <c r="S912" i="67"/>
  <c r="R912" i="67"/>
  <c r="Q912" i="67"/>
  <c r="P912" i="67"/>
  <c r="O912" i="67"/>
  <c r="N912" i="67"/>
  <c r="M912" i="67"/>
  <c r="L912" i="67"/>
  <c r="K912" i="67"/>
  <c r="J912" i="67"/>
  <c r="I912" i="67"/>
  <c r="H912" i="67"/>
  <c r="G912" i="67"/>
  <c r="F912" i="67"/>
  <c r="E912" i="67"/>
  <c r="D912" i="67"/>
  <c r="C912" i="67"/>
  <c r="B912" i="67"/>
  <c r="A912" i="67"/>
  <c r="DX911" i="67"/>
  <c r="DW911" i="67"/>
  <c r="DV911" i="67"/>
  <c r="DU911" i="67"/>
  <c r="DT911" i="67"/>
  <c r="DS911" i="67"/>
  <c r="DR911" i="67"/>
  <c r="DQ911" i="67"/>
  <c r="DP911" i="67"/>
  <c r="DO911" i="67"/>
  <c r="DN911" i="67"/>
  <c r="DM911" i="67"/>
  <c r="DL911" i="67"/>
  <c r="DK911" i="67"/>
  <c r="DJ911" i="67"/>
  <c r="DI911" i="67"/>
  <c r="DH911" i="67"/>
  <c r="DG911" i="67"/>
  <c r="DF911" i="67"/>
  <c r="DE911" i="67"/>
  <c r="DD911" i="67"/>
  <c r="DC911" i="67"/>
  <c r="DB911" i="67"/>
  <c r="DA911" i="67"/>
  <c r="CZ911" i="67"/>
  <c r="CY911" i="67"/>
  <c r="CX911" i="67"/>
  <c r="CW911" i="67"/>
  <c r="CV911" i="67"/>
  <c r="CU911" i="67"/>
  <c r="CT911" i="67"/>
  <c r="CS911" i="67"/>
  <c r="CR911" i="67"/>
  <c r="CQ911" i="67"/>
  <c r="CP911" i="67"/>
  <c r="CO911" i="67"/>
  <c r="CN911" i="67"/>
  <c r="CM911" i="67"/>
  <c r="CL911" i="67"/>
  <c r="CK911" i="67"/>
  <c r="CJ911" i="67"/>
  <c r="CI911" i="67"/>
  <c r="CH911" i="67"/>
  <c r="CG911" i="67"/>
  <c r="CF911" i="67"/>
  <c r="CE911" i="67"/>
  <c r="CD911" i="67"/>
  <c r="CC911" i="67"/>
  <c r="CB911" i="67"/>
  <c r="CA911" i="67"/>
  <c r="BZ911" i="67"/>
  <c r="BY911" i="67"/>
  <c r="BX911" i="67"/>
  <c r="BW911" i="67"/>
  <c r="BV911" i="67"/>
  <c r="BU911" i="67"/>
  <c r="BT911" i="67"/>
  <c r="BS911" i="67"/>
  <c r="BR911" i="67"/>
  <c r="BQ911" i="67"/>
  <c r="BP911" i="67"/>
  <c r="BO911" i="67"/>
  <c r="BN911" i="67"/>
  <c r="BM911" i="67"/>
  <c r="BL911" i="67"/>
  <c r="BK911" i="67"/>
  <c r="BJ911" i="67"/>
  <c r="BI911" i="67"/>
  <c r="BH911" i="67"/>
  <c r="BG911" i="67"/>
  <c r="BF911" i="67"/>
  <c r="BE911" i="67"/>
  <c r="BD911" i="67"/>
  <c r="BC911" i="67"/>
  <c r="BB911" i="67"/>
  <c r="BA911" i="67"/>
  <c r="AZ911" i="67"/>
  <c r="AY911" i="67"/>
  <c r="AX911" i="67"/>
  <c r="AW911" i="67"/>
  <c r="AV911" i="67"/>
  <c r="AU911" i="67"/>
  <c r="AT911" i="67"/>
  <c r="AS911" i="67"/>
  <c r="AR911" i="67"/>
  <c r="AQ911" i="67"/>
  <c r="AP911" i="67"/>
  <c r="AO911" i="67"/>
  <c r="AN911" i="67"/>
  <c r="AM911" i="67"/>
  <c r="AL911" i="67"/>
  <c r="AK911" i="67"/>
  <c r="AJ911" i="67"/>
  <c r="AI911" i="67"/>
  <c r="AH911" i="67"/>
  <c r="AG911" i="67"/>
  <c r="AF911" i="67"/>
  <c r="AE911" i="67"/>
  <c r="AD911" i="67"/>
  <c r="AC911" i="67"/>
  <c r="AB911" i="67"/>
  <c r="AA911" i="67"/>
  <c r="Z911" i="67"/>
  <c r="Y911" i="67"/>
  <c r="X911" i="67"/>
  <c r="W911" i="67"/>
  <c r="V911" i="67"/>
  <c r="U911" i="67"/>
  <c r="T911" i="67"/>
  <c r="S911" i="67"/>
  <c r="R911" i="67"/>
  <c r="Q911" i="67"/>
  <c r="P911" i="67"/>
  <c r="O911" i="67"/>
  <c r="N911" i="67"/>
  <c r="M911" i="67"/>
  <c r="L911" i="67"/>
  <c r="K911" i="67"/>
  <c r="J911" i="67"/>
  <c r="I911" i="67"/>
  <c r="H911" i="67"/>
  <c r="G911" i="67"/>
  <c r="F911" i="67"/>
  <c r="E911" i="67"/>
  <c r="D911" i="67"/>
  <c r="C911" i="67"/>
  <c r="B911" i="67"/>
  <c r="A911" i="67"/>
  <c r="EJ910" i="67"/>
  <c r="EI910" i="67"/>
  <c r="EH910" i="67"/>
  <c r="EG910" i="67"/>
  <c r="EF910" i="67"/>
  <c r="EE910" i="67"/>
  <c r="ED910" i="67"/>
  <c r="EC910" i="67"/>
  <c r="EB910" i="67"/>
  <c r="EA910" i="67"/>
  <c r="DZ910" i="67"/>
  <c r="DY910" i="67"/>
  <c r="DX910" i="67"/>
  <c r="DW910" i="67"/>
  <c r="DV910" i="67"/>
  <c r="DU910" i="67"/>
  <c r="DT910" i="67"/>
  <c r="DS910" i="67"/>
  <c r="DR910" i="67"/>
  <c r="DQ910" i="67"/>
  <c r="DP910" i="67"/>
  <c r="DO910" i="67"/>
  <c r="DN910" i="67"/>
  <c r="DM910" i="67"/>
  <c r="DL910" i="67"/>
  <c r="DK910" i="67"/>
  <c r="DJ910" i="67"/>
  <c r="DI910" i="67"/>
  <c r="DH910" i="67"/>
  <c r="DG910" i="67"/>
  <c r="DF910" i="67"/>
  <c r="DE910" i="67"/>
  <c r="DD910" i="67"/>
  <c r="DC910" i="67"/>
  <c r="DB910" i="67"/>
  <c r="DA910" i="67"/>
  <c r="CZ910" i="67"/>
  <c r="CY910" i="67"/>
  <c r="CX910" i="67"/>
  <c r="CW910" i="67"/>
  <c r="CV910" i="67"/>
  <c r="CU910" i="67"/>
  <c r="CT910" i="67"/>
  <c r="CS910" i="67"/>
  <c r="CR910" i="67"/>
  <c r="CQ910" i="67"/>
  <c r="CP910" i="67"/>
  <c r="CO910" i="67"/>
  <c r="CN910" i="67"/>
  <c r="CM910" i="67"/>
  <c r="CL910" i="67"/>
  <c r="CK910" i="67"/>
  <c r="CJ910" i="67"/>
  <c r="CI910" i="67"/>
  <c r="CH910" i="67"/>
  <c r="CG910" i="67"/>
  <c r="CF910" i="67"/>
  <c r="CE910" i="67"/>
  <c r="CD910" i="67"/>
  <c r="CC910" i="67"/>
  <c r="CB910" i="67"/>
  <c r="CA910" i="67"/>
  <c r="BZ910" i="67"/>
  <c r="BY910" i="67"/>
  <c r="BX910" i="67"/>
  <c r="BW910" i="67"/>
  <c r="BV910" i="67"/>
  <c r="BU910" i="67"/>
  <c r="BT910" i="67"/>
  <c r="BS910" i="67"/>
  <c r="BR910" i="67"/>
  <c r="BQ910" i="67"/>
  <c r="BP910" i="67"/>
  <c r="BO910" i="67"/>
  <c r="BN910" i="67"/>
  <c r="BM910" i="67"/>
  <c r="BL910" i="67"/>
  <c r="BK910" i="67"/>
  <c r="BJ910" i="67"/>
  <c r="BI910" i="67"/>
  <c r="BH910" i="67"/>
  <c r="BG910" i="67"/>
  <c r="BF910" i="67"/>
  <c r="BE910" i="67"/>
  <c r="BD910" i="67"/>
  <c r="BC910" i="67"/>
  <c r="BB910" i="67"/>
  <c r="BA910" i="67"/>
  <c r="AZ910" i="67"/>
  <c r="AY910" i="67"/>
  <c r="AX910" i="67"/>
  <c r="AW910" i="67"/>
  <c r="AV910" i="67"/>
  <c r="AU910" i="67"/>
  <c r="AT910" i="67"/>
  <c r="AS910" i="67"/>
  <c r="AR910" i="67"/>
  <c r="AQ910" i="67"/>
  <c r="AP910" i="67"/>
  <c r="AO910" i="67"/>
  <c r="AN910" i="67"/>
  <c r="AM910" i="67"/>
  <c r="AL910" i="67"/>
  <c r="AK910" i="67"/>
  <c r="AJ910" i="67"/>
  <c r="AI910" i="67"/>
  <c r="AH910" i="67"/>
  <c r="AG910" i="67"/>
  <c r="AF910" i="67"/>
  <c r="AE910" i="67"/>
  <c r="AD910" i="67"/>
  <c r="AC910" i="67"/>
  <c r="AB910" i="67"/>
  <c r="AA910" i="67"/>
  <c r="Z910" i="67"/>
  <c r="Y910" i="67"/>
  <c r="X910" i="67"/>
  <c r="W910" i="67"/>
  <c r="V910" i="67"/>
  <c r="U910" i="67"/>
  <c r="T910" i="67"/>
  <c r="S910" i="67"/>
  <c r="R910" i="67"/>
  <c r="Q910" i="67"/>
  <c r="P910" i="67"/>
  <c r="O910" i="67"/>
  <c r="N910" i="67"/>
  <c r="M910" i="67"/>
  <c r="L910" i="67"/>
  <c r="K910" i="67"/>
  <c r="J910" i="67"/>
  <c r="I910" i="67"/>
  <c r="H910" i="67"/>
  <c r="G910" i="67"/>
  <c r="F910" i="67"/>
  <c r="E910" i="67"/>
  <c r="D910" i="67"/>
  <c r="C910" i="67"/>
  <c r="B910" i="67"/>
  <c r="A910" i="67"/>
  <c r="DY909" i="67"/>
  <c r="DX909" i="67"/>
  <c r="DW909" i="67"/>
  <c r="DV909" i="67"/>
  <c r="DU909" i="67"/>
  <c r="DT909" i="67"/>
  <c r="DS909" i="67"/>
  <c r="DR909" i="67"/>
  <c r="DQ909" i="67"/>
  <c r="DP909" i="67"/>
  <c r="DO909" i="67"/>
  <c r="DN909" i="67"/>
  <c r="DM909" i="67"/>
  <c r="DL909" i="67"/>
  <c r="DK909" i="67"/>
  <c r="DJ909" i="67"/>
  <c r="DI909" i="67"/>
  <c r="DH909" i="67"/>
  <c r="DG909" i="67"/>
  <c r="DF909" i="67"/>
  <c r="DE909" i="67"/>
  <c r="DD909" i="67"/>
  <c r="DC909" i="67"/>
  <c r="DB909" i="67"/>
  <c r="DA909" i="67"/>
  <c r="CZ909" i="67"/>
  <c r="CY909" i="67"/>
  <c r="CX909" i="67"/>
  <c r="CW909" i="67"/>
  <c r="CV909" i="67"/>
  <c r="CU909" i="67"/>
  <c r="CT909" i="67"/>
  <c r="CS909" i="67"/>
  <c r="CR909" i="67"/>
  <c r="CQ909" i="67"/>
  <c r="CP909" i="67"/>
  <c r="CO909" i="67"/>
  <c r="CN909" i="67"/>
  <c r="CM909" i="67"/>
  <c r="CL909" i="67"/>
  <c r="CK909" i="67"/>
  <c r="CJ909" i="67"/>
  <c r="CI909" i="67"/>
  <c r="CH909" i="67"/>
  <c r="CG909" i="67"/>
  <c r="CF909" i="67"/>
  <c r="CE909" i="67"/>
  <c r="CD909" i="67"/>
  <c r="CC909" i="67"/>
  <c r="CB909" i="67"/>
  <c r="CA909" i="67"/>
  <c r="BZ909" i="67"/>
  <c r="BY909" i="67"/>
  <c r="BX909" i="67"/>
  <c r="BW909" i="67"/>
  <c r="BV909" i="67"/>
  <c r="BU909" i="67"/>
  <c r="BT909" i="67"/>
  <c r="BS909" i="67"/>
  <c r="BR909" i="67"/>
  <c r="BQ909" i="67"/>
  <c r="BP909" i="67"/>
  <c r="BO909" i="67"/>
  <c r="BN909" i="67"/>
  <c r="BM909" i="67"/>
  <c r="BL909" i="67"/>
  <c r="BK909" i="67"/>
  <c r="BJ909" i="67"/>
  <c r="BI909" i="67"/>
  <c r="BH909" i="67"/>
  <c r="BG909" i="67"/>
  <c r="BF909" i="67"/>
  <c r="BE909" i="67"/>
  <c r="BD909" i="67"/>
  <c r="BC909" i="67"/>
  <c r="BB909" i="67"/>
  <c r="BA909" i="67"/>
  <c r="AZ909" i="67"/>
  <c r="AY909" i="67"/>
  <c r="AX909" i="67"/>
  <c r="AW909" i="67"/>
  <c r="AV909" i="67"/>
  <c r="AU909" i="67"/>
  <c r="AT909" i="67"/>
  <c r="AS909" i="67"/>
  <c r="AR909" i="67"/>
  <c r="AQ909" i="67"/>
  <c r="AP909" i="67"/>
  <c r="AO909" i="67"/>
  <c r="AN909" i="67"/>
  <c r="AM909" i="67"/>
  <c r="AL909" i="67"/>
  <c r="AK909" i="67"/>
  <c r="AJ909" i="67"/>
  <c r="AI909" i="67"/>
  <c r="AH909" i="67"/>
  <c r="AG909" i="67"/>
  <c r="AF909" i="67"/>
  <c r="AE909" i="67"/>
  <c r="AD909" i="67"/>
  <c r="AC909" i="67"/>
  <c r="AB909" i="67"/>
  <c r="AA909" i="67"/>
  <c r="Z909" i="67"/>
  <c r="Y909" i="67"/>
  <c r="X909" i="67"/>
  <c r="W909" i="67"/>
  <c r="V909" i="67"/>
  <c r="U909" i="67"/>
  <c r="T909" i="67"/>
  <c r="S909" i="67"/>
  <c r="R909" i="67"/>
  <c r="Q909" i="67"/>
  <c r="P909" i="67"/>
  <c r="O909" i="67"/>
  <c r="N909" i="67"/>
  <c r="M909" i="67"/>
  <c r="L909" i="67"/>
  <c r="K909" i="67"/>
  <c r="J909" i="67"/>
  <c r="I909" i="67"/>
  <c r="H909" i="67"/>
  <c r="G909" i="67"/>
  <c r="F909" i="67"/>
  <c r="E909" i="67"/>
  <c r="D909" i="67"/>
  <c r="C909" i="67"/>
  <c r="B909" i="67"/>
  <c r="A909" i="67"/>
  <c r="DY908" i="67"/>
  <c r="DX908" i="67"/>
  <c r="DW908" i="67"/>
  <c r="DV908" i="67"/>
  <c r="DU908" i="67"/>
  <c r="DT908" i="67"/>
  <c r="DS908" i="67"/>
  <c r="DR908" i="67"/>
  <c r="DQ908" i="67"/>
  <c r="DP908" i="67"/>
  <c r="DO908" i="67"/>
  <c r="DN908" i="67"/>
  <c r="DM908" i="67"/>
  <c r="DL908" i="67"/>
  <c r="DK908" i="67"/>
  <c r="DJ908" i="67"/>
  <c r="DI908" i="67"/>
  <c r="DH908" i="67"/>
  <c r="DG908" i="67"/>
  <c r="DF908" i="67"/>
  <c r="DE908" i="67"/>
  <c r="DD908" i="67"/>
  <c r="DC908" i="67"/>
  <c r="DB908" i="67"/>
  <c r="DA908" i="67"/>
  <c r="CZ908" i="67"/>
  <c r="CY908" i="67"/>
  <c r="CX908" i="67"/>
  <c r="CW908" i="67"/>
  <c r="CV908" i="67"/>
  <c r="CU908" i="67"/>
  <c r="CT908" i="67"/>
  <c r="CS908" i="67"/>
  <c r="CR908" i="67"/>
  <c r="CQ908" i="67"/>
  <c r="CP908" i="67"/>
  <c r="CO908" i="67"/>
  <c r="CN908" i="67"/>
  <c r="CM908" i="67"/>
  <c r="CL908" i="67"/>
  <c r="CK908" i="67"/>
  <c r="CJ908" i="67"/>
  <c r="CI908" i="67"/>
  <c r="CH908" i="67"/>
  <c r="CG908" i="67"/>
  <c r="CF908" i="67"/>
  <c r="CE908" i="67"/>
  <c r="CD908" i="67"/>
  <c r="CC908" i="67"/>
  <c r="CB908" i="67"/>
  <c r="CA908" i="67"/>
  <c r="BZ908" i="67"/>
  <c r="BY908" i="67"/>
  <c r="BX908" i="67"/>
  <c r="BW908" i="67"/>
  <c r="BV908" i="67"/>
  <c r="BU908" i="67"/>
  <c r="BT908" i="67"/>
  <c r="BS908" i="67"/>
  <c r="BR908" i="67"/>
  <c r="BQ908" i="67"/>
  <c r="BP908" i="67"/>
  <c r="BO908" i="67"/>
  <c r="BN908" i="67"/>
  <c r="BM908" i="67"/>
  <c r="BL908" i="67"/>
  <c r="BK908" i="67"/>
  <c r="BJ908" i="67"/>
  <c r="BI908" i="67"/>
  <c r="BH908" i="67"/>
  <c r="BG908" i="67"/>
  <c r="BF908" i="67"/>
  <c r="BE908" i="67"/>
  <c r="BD908" i="67"/>
  <c r="BC908" i="67"/>
  <c r="BB908" i="67"/>
  <c r="BA908" i="67"/>
  <c r="AZ908" i="67"/>
  <c r="AY908" i="67"/>
  <c r="AX908" i="67"/>
  <c r="AW908" i="67"/>
  <c r="AV908" i="67"/>
  <c r="AU908" i="67"/>
  <c r="AT908" i="67"/>
  <c r="AS908" i="67"/>
  <c r="AR908" i="67"/>
  <c r="AQ908" i="67"/>
  <c r="AP908" i="67"/>
  <c r="AO908" i="67"/>
  <c r="AN908" i="67"/>
  <c r="AM908" i="67"/>
  <c r="AL908" i="67"/>
  <c r="AK908" i="67"/>
  <c r="AJ908" i="67"/>
  <c r="AI908" i="67"/>
  <c r="AH908" i="67"/>
  <c r="AG908" i="67"/>
  <c r="AF908" i="67"/>
  <c r="AE908" i="67"/>
  <c r="AD908" i="67"/>
  <c r="AC908" i="67"/>
  <c r="AB908" i="67"/>
  <c r="AA908" i="67"/>
  <c r="Z908" i="67"/>
  <c r="Y908" i="67"/>
  <c r="X908" i="67"/>
  <c r="W908" i="67"/>
  <c r="V908" i="67"/>
  <c r="U908" i="67"/>
  <c r="T908" i="67"/>
  <c r="S908" i="67"/>
  <c r="R908" i="67"/>
  <c r="Q908" i="67"/>
  <c r="P908" i="67"/>
  <c r="O908" i="67"/>
  <c r="N908" i="67"/>
  <c r="M908" i="67"/>
  <c r="L908" i="67"/>
  <c r="K908" i="67"/>
  <c r="J908" i="67"/>
  <c r="I908" i="67"/>
  <c r="H908" i="67"/>
  <c r="G908" i="67"/>
  <c r="F908" i="67"/>
  <c r="E908" i="67"/>
  <c r="D908" i="67"/>
  <c r="C908" i="67"/>
  <c r="B908" i="67"/>
  <c r="A908" i="67"/>
  <c r="EJ907" i="67"/>
  <c r="EI907" i="67"/>
  <c r="EH907" i="67"/>
  <c r="EG907" i="67"/>
  <c r="EF907" i="67"/>
  <c r="EE907" i="67"/>
  <c r="ED907" i="67"/>
  <c r="EC907" i="67"/>
  <c r="EB907" i="67"/>
  <c r="EA907" i="67"/>
  <c r="DZ907" i="67"/>
  <c r="DY907" i="67"/>
  <c r="DX907" i="67"/>
  <c r="DW907" i="67"/>
  <c r="DV907" i="67"/>
  <c r="DU907" i="67"/>
  <c r="DT907" i="67"/>
  <c r="DS907" i="67"/>
  <c r="DR907" i="67"/>
  <c r="DQ907" i="67"/>
  <c r="DP907" i="67"/>
  <c r="DO907" i="67"/>
  <c r="DN907" i="67"/>
  <c r="DM907" i="67"/>
  <c r="DL907" i="67"/>
  <c r="DK907" i="67"/>
  <c r="DJ907" i="67"/>
  <c r="DI907" i="67"/>
  <c r="DH907" i="67"/>
  <c r="DG907" i="67"/>
  <c r="DF907" i="67"/>
  <c r="DE907" i="67"/>
  <c r="DD907" i="67"/>
  <c r="DC907" i="67"/>
  <c r="DB907" i="67"/>
  <c r="DA907" i="67"/>
  <c r="CZ907" i="67"/>
  <c r="CY907" i="67"/>
  <c r="CX907" i="67"/>
  <c r="CW907" i="67"/>
  <c r="CV907" i="67"/>
  <c r="CU907" i="67"/>
  <c r="CT907" i="67"/>
  <c r="CS907" i="67"/>
  <c r="CR907" i="67"/>
  <c r="CQ907" i="67"/>
  <c r="CP907" i="67"/>
  <c r="CO907" i="67"/>
  <c r="CN907" i="67"/>
  <c r="CM907" i="67"/>
  <c r="CL907" i="67"/>
  <c r="CK907" i="67"/>
  <c r="CJ907" i="67"/>
  <c r="CI907" i="67"/>
  <c r="CH907" i="67"/>
  <c r="CG907" i="67"/>
  <c r="CF907" i="67"/>
  <c r="CE907" i="67"/>
  <c r="CD907" i="67"/>
  <c r="CC907" i="67"/>
  <c r="CB907" i="67"/>
  <c r="CA907" i="67"/>
  <c r="BZ907" i="67"/>
  <c r="BY907" i="67"/>
  <c r="BX907" i="67"/>
  <c r="BW907" i="67"/>
  <c r="BV907" i="67"/>
  <c r="BU907" i="67"/>
  <c r="BT907" i="67"/>
  <c r="BS907" i="67"/>
  <c r="BR907" i="67"/>
  <c r="BQ907" i="67"/>
  <c r="BP907" i="67"/>
  <c r="BO907" i="67"/>
  <c r="BN907" i="67"/>
  <c r="BM907" i="67"/>
  <c r="BL907" i="67"/>
  <c r="BK907" i="67"/>
  <c r="BJ907" i="67"/>
  <c r="BI907" i="67"/>
  <c r="BH907" i="67"/>
  <c r="BG907" i="67"/>
  <c r="BF907" i="67"/>
  <c r="BE907" i="67"/>
  <c r="BD907" i="67"/>
  <c r="BC907" i="67"/>
  <c r="BB907" i="67"/>
  <c r="BA907" i="67"/>
  <c r="AZ907" i="67"/>
  <c r="AY907" i="67"/>
  <c r="AX907" i="67"/>
  <c r="AW907" i="67"/>
  <c r="AV907" i="67"/>
  <c r="AU907" i="67"/>
  <c r="AT907" i="67"/>
  <c r="AS907" i="67"/>
  <c r="AR907" i="67"/>
  <c r="AQ907" i="67"/>
  <c r="AP907" i="67"/>
  <c r="AO907" i="67"/>
  <c r="AN907" i="67"/>
  <c r="AM907" i="67"/>
  <c r="AL907" i="67"/>
  <c r="AK907" i="67"/>
  <c r="AJ907" i="67"/>
  <c r="AI907" i="67"/>
  <c r="AH907" i="67"/>
  <c r="AG907" i="67"/>
  <c r="AF907" i="67"/>
  <c r="AE907" i="67"/>
  <c r="AD907" i="67"/>
  <c r="AC907" i="67"/>
  <c r="AB907" i="67"/>
  <c r="AA907" i="67"/>
  <c r="Z907" i="67"/>
  <c r="Y907" i="67"/>
  <c r="X907" i="67"/>
  <c r="W907" i="67"/>
  <c r="V907" i="67"/>
  <c r="U907" i="67"/>
  <c r="T907" i="67"/>
  <c r="S907" i="67"/>
  <c r="R907" i="67"/>
  <c r="Q907" i="67"/>
  <c r="P907" i="67"/>
  <c r="O907" i="67"/>
  <c r="N907" i="67"/>
  <c r="M907" i="67"/>
  <c r="L907" i="67"/>
  <c r="K907" i="67"/>
  <c r="J907" i="67"/>
  <c r="I907" i="67"/>
  <c r="H907" i="67"/>
  <c r="G907" i="67"/>
  <c r="F907" i="67"/>
  <c r="E907" i="67"/>
  <c r="D907" i="67"/>
  <c r="C907" i="67"/>
  <c r="B907" i="67"/>
  <c r="A907" i="67"/>
  <c r="DX906" i="67"/>
  <c r="DW906" i="67"/>
  <c r="DV906" i="67"/>
  <c r="DU906" i="67"/>
  <c r="DT906" i="67"/>
  <c r="DS906" i="67"/>
  <c r="DR906" i="67"/>
  <c r="DQ906" i="67"/>
  <c r="DP906" i="67"/>
  <c r="DO906" i="67"/>
  <c r="DN906" i="67"/>
  <c r="DM906" i="67"/>
  <c r="DL906" i="67"/>
  <c r="DK906" i="67"/>
  <c r="DJ906" i="67"/>
  <c r="DI906" i="67"/>
  <c r="DH906" i="67"/>
  <c r="DG906" i="67"/>
  <c r="DF906" i="67"/>
  <c r="DE906" i="67"/>
  <c r="DD906" i="67"/>
  <c r="DC906" i="67"/>
  <c r="DB906" i="67"/>
  <c r="DA906" i="67"/>
  <c r="CZ906" i="67"/>
  <c r="CY906" i="67"/>
  <c r="CX906" i="67"/>
  <c r="CW906" i="67"/>
  <c r="CV906" i="67"/>
  <c r="CU906" i="67"/>
  <c r="CT906" i="67"/>
  <c r="CS906" i="67"/>
  <c r="CR906" i="67"/>
  <c r="CQ906" i="67"/>
  <c r="CP906" i="67"/>
  <c r="CO906" i="67"/>
  <c r="CN906" i="67"/>
  <c r="CM906" i="67"/>
  <c r="CL906" i="67"/>
  <c r="CK906" i="67"/>
  <c r="CJ906" i="67"/>
  <c r="CI906" i="67"/>
  <c r="CH906" i="67"/>
  <c r="CG906" i="67"/>
  <c r="CF906" i="67"/>
  <c r="CE906" i="67"/>
  <c r="CD906" i="67"/>
  <c r="CC906" i="67"/>
  <c r="CB906" i="67"/>
  <c r="CA906" i="67"/>
  <c r="BZ906" i="67"/>
  <c r="BY906" i="67"/>
  <c r="BX906" i="67"/>
  <c r="BW906" i="67"/>
  <c r="BV906" i="67"/>
  <c r="BU906" i="67"/>
  <c r="BT906" i="67"/>
  <c r="BS906" i="67"/>
  <c r="BR906" i="67"/>
  <c r="BQ906" i="67"/>
  <c r="BP906" i="67"/>
  <c r="BO906" i="67"/>
  <c r="BN906" i="67"/>
  <c r="BM906" i="67"/>
  <c r="BL906" i="67"/>
  <c r="BK906" i="67"/>
  <c r="BJ906" i="67"/>
  <c r="BI906" i="67"/>
  <c r="BH906" i="67"/>
  <c r="BG906" i="67"/>
  <c r="BF906" i="67"/>
  <c r="BE906" i="67"/>
  <c r="BD906" i="67"/>
  <c r="BC906" i="67"/>
  <c r="BB906" i="67"/>
  <c r="BA906" i="67"/>
  <c r="AZ906" i="67"/>
  <c r="AY906" i="67"/>
  <c r="AX906" i="67"/>
  <c r="AW906" i="67"/>
  <c r="AV906" i="67"/>
  <c r="AU906" i="67"/>
  <c r="AT906" i="67"/>
  <c r="AS906" i="67"/>
  <c r="AR906" i="67"/>
  <c r="AQ906" i="67"/>
  <c r="AP906" i="67"/>
  <c r="AO906" i="67"/>
  <c r="AN906" i="67"/>
  <c r="AM906" i="67"/>
  <c r="AL906" i="67"/>
  <c r="AK906" i="67"/>
  <c r="AJ906" i="67"/>
  <c r="AI906" i="67"/>
  <c r="AH906" i="67"/>
  <c r="AG906" i="67"/>
  <c r="AF906" i="67"/>
  <c r="AE906" i="67"/>
  <c r="AD906" i="67"/>
  <c r="AC906" i="67"/>
  <c r="AB906" i="67"/>
  <c r="AA906" i="67"/>
  <c r="Z906" i="67"/>
  <c r="Y906" i="67"/>
  <c r="X906" i="67"/>
  <c r="W906" i="67"/>
  <c r="V906" i="67"/>
  <c r="U906" i="67"/>
  <c r="T906" i="67"/>
  <c r="S906" i="67"/>
  <c r="R906" i="67"/>
  <c r="Q906" i="67"/>
  <c r="P906" i="67"/>
  <c r="O906" i="67"/>
  <c r="N906" i="67"/>
  <c r="M906" i="67"/>
  <c r="L906" i="67"/>
  <c r="K906" i="67"/>
  <c r="J906" i="67"/>
  <c r="I906" i="67"/>
  <c r="H906" i="67"/>
  <c r="G906" i="67"/>
  <c r="F906" i="67"/>
  <c r="E906" i="67"/>
  <c r="D906" i="67"/>
  <c r="C906" i="67"/>
  <c r="B906" i="67"/>
  <c r="A906" i="67"/>
  <c r="EB905" i="67"/>
  <c r="EA905" i="67"/>
  <c r="DY905" i="67"/>
  <c r="DX905" i="67"/>
  <c r="DW905" i="67"/>
  <c r="DV905" i="67"/>
  <c r="DU905" i="67"/>
  <c r="DT905" i="67"/>
  <c r="DS905" i="67"/>
  <c r="DR905" i="67"/>
  <c r="DQ905" i="67"/>
  <c r="DP905" i="67"/>
  <c r="DO905" i="67"/>
  <c r="DN905" i="67"/>
  <c r="DM905" i="67"/>
  <c r="DL905" i="67"/>
  <c r="DK905" i="67"/>
  <c r="DJ905" i="67"/>
  <c r="DI905" i="67"/>
  <c r="DH905" i="67"/>
  <c r="DG905" i="67"/>
  <c r="DF905" i="67"/>
  <c r="DE905" i="67"/>
  <c r="DD905" i="67"/>
  <c r="DC905" i="67"/>
  <c r="DB905" i="67"/>
  <c r="DA905" i="67"/>
  <c r="CZ905" i="67"/>
  <c r="CY905" i="67"/>
  <c r="CX905" i="67"/>
  <c r="CW905" i="67"/>
  <c r="CV905" i="67"/>
  <c r="CU905" i="67"/>
  <c r="CT905" i="67"/>
  <c r="CS905" i="67"/>
  <c r="CR905" i="67"/>
  <c r="CQ905" i="67"/>
  <c r="CP905" i="67"/>
  <c r="CO905" i="67"/>
  <c r="CN905" i="67"/>
  <c r="CM905" i="67"/>
  <c r="CL905" i="67"/>
  <c r="CK905" i="67"/>
  <c r="CJ905" i="67"/>
  <c r="CI905" i="67"/>
  <c r="CH905" i="67"/>
  <c r="CG905" i="67"/>
  <c r="CF905" i="67"/>
  <c r="CE905" i="67"/>
  <c r="CD905" i="67"/>
  <c r="CC905" i="67"/>
  <c r="CB905" i="67"/>
  <c r="CA905" i="67"/>
  <c r="BZ905" i="67"/>
  <c r="BY905" i="67"/>
  <c r="BX905" i="67"/>
  <c r="BW905" i="67"/>
  <c r="BV905" i="67"/>
  <c r="BU905" i="67"/>
  <c r="BT905" i="67"/>
  <c r="BS905" i="67"/>
  <c r="BR905" i="67"/>
  <c r="BQ905" i="67"/>
  <c r="BP905" i="67"/>
  <c r="BO905" i="67"/>
  <c r="BN905" i="67"/>
  <c r="BM905" i="67"/>
  <c r="BL905" i="67"/>
  <c r="BK905" i="67"/>
  <c r="BJ905" i="67"/>
  <c r="BI905" i="67"/>
  <c r="BH905" i="67"/>
  <c r="BG905" i="67"/>
  <c r="BF905" i="67"/>
  <c r="BE905" i="67"/>
  <c r="BD905" i="67"/>
  <c r="BC905" i="67"/>
  <c r="BB905" i="67"/>
  <c r="BA905" i="67"/>
  <c r="AZ905" i="67"/>
  <c r="AY905" i="67"/>
  <c r="AX905" i="67"/>
  <c r="AW905" i="67"/>
  <c r="AV905" i="67"/>
  <c r="AU905" i="67"/>
  <c r="AT905" i="67"/>
  <c r="AS905" i="67"/>
  <c r="AR905" i="67"/>
  <c r="AQ905" i="67"/>
  <c r="AP905" i="67"/>
  <c r="AO905" i="67"/>
  <c r="AN905" i="67"/>
  <c r="AM905" i="67"/>
  <c r="AL905" i="67"/>
  <c r="AK905" i="67"/>
  <c r="AJ905" i="67"/>
  <c r="AI905" i="67"/>
  <c r="AH905" i="67"/>
  <c r="AG905" i="67"/>
  <c r="AF905" i="67"/>
  <c r="AE905" i="67"/>
  <c r="AD905" i="67"/>
  <c r="AC905" i="67"/>
  <c r="AB905" i="67"/>
  <c r="AA905" i="67"/>
  <c r="Z905" i="67"/>
  <c r="Y905" i="67"/>
  <c r="X905" i="67"/>
  <c r="W905" i="67"/>
  <c r="V905" i="67"/>
  <c r="U905" i="67"/>
  <c r="T905" i="67"/>
  <c r="S905" i="67"/>
  <c r="R905" i="67"/>
  <c r="Q905" i="67"/>
  <c r="P905" i="67"/>
  <c r="O905" i="67"/>
  <c r="N905" i="67"/>
  <c r="M905" i="67"/>
  <c r="L905" i="67"/>
  <c r="K905" i="67"/>
  <c r="J905" i="67"/>
  <c r="I905" i="67"/>
  <c r="H905" i="67"/>
  <c r="G905" i="67"/>
  <c r="F905" i="67"/>
  <c r="E905" i="67"/>
  <c r="D905" i="67"/>
  <c r="C905" i="67"/>
  <c r="B905" i="67"/>
  <c r="A905" i="67"/>
  <c r="DX904" i="67"/>
  <c r="DW904" i="67"/>
  <c r="DV904" i="67"/>
  <c r="DU904" i="67"/>
  <c r="DT904" i="67"/>
  <c r="DS904" i="67"/>
  <c r="DR904" i="67"/>
  <c r="DQ904" i="67"/>
  <c r="DP904" i="67"/>
  <c r="DO904" i="67"/>
  <c r="DN904" i="67"/>
  <c r="DM904" i="67"/>
  <c r="DL904" i="67"/>
  <c r="DK904" i="67"/>
  <c r="DJ904" i="67"/>
  <c r="DI904" i="67"/>
  <c r="DH904" i="67"/>
  <c r="DG904" i="67"/>
  <c r="DF904" i="67"/>
  <c r="DE904" i="67"/>
  <c r="DD904" i="67"/>
  <c r="DC904" i="67"/>
  <c r="DB904" i="67"/>
  <c r="DA904" i="67"/>
  <c r="CZ904" i="67"/>
  <c r="CY904" i="67"/>
  <c r="CX904" i="67"/>
  <c r="CW904" i="67"/>
  <c r="CV904" i="67"/>
  <c r="CU904" i="67"/>
  <c r="CT904" i="67"/>
  <c r="CS904" i="67"/>
  <c r="CR904" i="67"/>
  <c r="CQ904" i="67"/>
  <c r="CP904" i="67"/>
  <c r="CO904" i="67"/>
  <c r="CN904" i="67"/>
  <c r="CM904" i="67"/>
  <c r="CL904" i="67"/>
  <c r="CK904" i="67"/>
  <c r="CJ904" i="67"/>
  <c r="CI904" i="67"/>
  <c r="CH904" i="67"/>
  <c r="CG904" i="67"/>
  <c r="CF904" i="67"/>
  <c r="CE904" i="67"/>
  <c r="CD904" i="67"/>
  <c r="CC904" i="67"/>
  <c r="CB904" i="67"/>
  <c r="CA904" i="67"/>
  <c r="BZ904" i="67"/>
  <c r="BY904" i="67"/>
  <c r="BX904" i="67"/>
  <c r="BW904" i="67"/>
  <c r="BV904" i="67"/>
  <c r="BU904" i="67"/>
  <c r="BT904" i="67"/>
  <c r="BS904" i="67"/>
  <c r="BR904" i="67"/>
  <c r="BQ904" i="67"/>
  <c r="BP904" i="67"/>
  <c r="BO904" i="67"/>
  <c r="BN904" i="67"/>
  <c r="BM904" i="67"/>
  <c r="BL904" i="67"/>
  <c r="BK904" i="67"/>
  <c r="BJ904" i="67"/>
  <c r="BI904" i="67"/>
  <c r="BH904" i="67"/>
  <c r="BG904" i="67"/>
  <c r="BF904" i="67"/>
  <c r="BE904" i="67"/>
  <c r="BD904" i="67"/>
  <c r="BC904" i="67"/>
  <c r="BB904" i="67"/>
  <c r="BA904" i="67"/>
  <c r="AZ904" i="67"/>
  <c r="AY904" i="67"/>
  <c r="AX904" i="67"/>
  <c r="AW904" i="67"/>
  <c r="AV904" i="67"/>
  <c r="AU904" i="67"/>
  <c r="AT904" i="67"/>
  <c r="AS904" i="67"/>
  <c r="AR904" i="67"/>
  <c r="AQ904" i="67"/>
  <c r="AP904" i="67"/>
  <c r="AO904" i="67"/>
  <c r="AN904" i="67"/>
  <c r="AM904" i="67"/>
  <c r="AL904" i="67"/>
  <c r="AK904" i="67"/>
  <c r="AJ904" i="67"/>
  <c r="AI904" i="67"/>
  <c r="AH904" i="67"/>
  <c r="AG904" i="67"/>
  <c r="AF904" i="67"/>
  <c r="AE904" i="67"/>
  <c r="AD904" i="67"/>
  <c r="AC904" i="67"/>
  <c r="AB904" i="67"/>
  <c r="AA904" i="67"/>
  <c r="Z904" i="67"/>
  <c r="Y904" i="67"/>
  <c r="X904" i="67"/>
  <c r="W904" i="67"/>
  <c r="V904" i="67"/>
  <c r="U904" i="67"/>
  <c r="T904" i="67"/>
  <c r="S904" i="67"/>
  <c r="R904" i="67"/>
  <c r="Q904" i="67"/>
  <c r="P904" i="67"/>
  <c r="O904" i="67"/>
  <c r="N904" i="67"/>
  <c r="M904" i="67"/>
  <c r="L904" i="67"/>
  <c r="K904" i="67"/>
  <c r="J904" i="67"/>
  <c r="I904" i="67"/>
  <c r="H904" i="67"/>
  <c r="G904" i="67"/>
  <c r="F904" i="67"/>
  <c r="E904" i="67"/>
  <c r="D904" i="67"/>
  <c r="C904" i="67"/>
  <c r="B904" i="67"/>
  <c r="A904" i="67"/>
  <c r="DZ903" i="67"/>
  <c r="DY903" i="67"/>
  <c r="DX903" i="67"/>
  <c r="DW903" i="67"/>
  <c r="DV903" i="67"/>
  <c r="DU903" i="67"/>
  <c r="DT903" i="67"/>
  <c r="DS903" i="67"/>
  <c r="DR903" i="67"/>
  <c r="DQ903" i="67"/>
  <c r="DP903" i="67"/>
  <c r="DO903" i="67"/>
  <c r="DN903" i="67"/>
  <c r="DM903" i="67"/>
  <c r="DL903" i="67"/>
  <c r="DK903" i="67"/>
  <c r="DJ903" i="67"/>
  <c r="DI903" i="67"/>
  <c r="DH903" i="67"/>
  <c r="DG903" i="67"/>
  <c r="DF903" i="67"/>
  <c r="DE903" i="67"/>
  <c r="DD903" i="67"/>
  <c r="DC903" i="67"/>
  <c r="DB903" i="67"/>
  <c r="DA903" i="67"/>
  <c r="CZ903" i="67"/>
  <c r="CY903" i="67"/>
  <c r="CX903" i="67"/>
  <c r="CW903" i="67"/>
  <c r="CV903" i="67"/>
  <c r="CU903" i="67"/>
  <c r="CT903" i="67"/>
  <c r="CS903" i="67"/>
  <c r="CR903" i="67"/>
  <c r="CQ903" i="67"/>
  <c r="CP903" i="67"/>
  <c r="CO903" i="67"/>
  <c r="CN903" i="67"/>
  <c r="CM903" i="67"/>
  <c r="CL903" i="67"/>
  <c r="CK903" i="67"/>
  <c r="CJ903" i="67"/>
  <c r="CI903" i="67"/>
  <c r="CH903" i="67"/>
  <c r="CG903" i="67"/>
  <c r="CF903" i="67"/>
  <c r="CE903" i="67"/>
  <c r="CD903" i="67"/>
  <c r="CC903" i="67"/>
  <c r="CB903" i="67"/>
  <c r="CA903" i="67"/>
  <c r="BZ903" i="67"/>
  <c r="BY903" i="67"/>
  <c r="BX903" i="67"/>
  <c r="BW903" i="67"/>
  <c r="BV903" i="67"/>
  <c r="BU903" i="67"/>
  <c r="BT903" i="67"/>
  <c r="BS903" i="67"/>
  <c r="BR903" i="67"/>
  <c r="BQ903" i="67"/>
  <c r="BP903" i="67"/>
  <c r="BO903" i="67"/>
  <c r="BN903" i="67"/>
  <c r="BM903" i="67"/>
  <c r="BL903" i="67"/>
  <c r="BK903" i="67"/>
  <c r="BJ903" i="67"/>
  <c r="BI903" i="67"/>
  <c r="BH903" i="67"/>
  <c r="BG903" i="67"/>
  <c r="BF903" i="67"/>
  <c r="BE903" i="67"/>
  <c r="BD903" i="67"/>
  <c r="BC903" i="67"/>
  <c r="BB903" i="67"/>
  <c r="BA903" i="67"/>
  <c r="AZ903" i="67"/>
  <c r="AY903" i="67"/>
  <c r="AX903" i="67"/>
  <c r="AW903" i="67"/>
  <c r="AV903" i="67"/>
  <c r="AU903" i="67"/>
  <c r="AT903" i="67"/>
  <c r="AS903" i="67"/>
  <c r="AR903" i="67"/>
  <c r="AQ903" i="67"/>
  <c r="AP903" i="67"/>
  <c r="AO903" i="67"/>
  <c r="AN903" i="67"/>
  <c r="AM903" i="67"/>
  <c r="AL903" i="67"/>
  <c r="AK903" i="67"/>
  <c r="AJ903" i="67"/>
  <c r="AI903" i="67"/>
  <c r="AH903" i="67"/>
  <c r="AG903" i="67"/>
  <c r="AF903" i="67"/>
  <c r="AE903" i="67"/>
  <c r="AD903" i="67"/>
  <c r="AC903" i="67"/>
  <c r="AB903" i="67"/>
  <c r="AA903" i="67"/>
  <c r="Z903" i="67"/>
  <c r="Y903" i="67"/>
  <c r="X903" i="67"/>
  <c r="W903" i="67"/>
  <c r="V903" i="67"/>
  <c r="U903" i="67"/>
  <c r="T903" i="67"/>
  <c r="S903" i="67"/>
  <c r="R903" i="67"/>
  <c r="Q903" i="67"/>
  <c r="P903" i="67"/>
  <c r="O903" i="67"/>
  <c r="N903" i="67"/>
  <c r="M903" i="67"/>
  <c r="L903" i="67"/>
  <c r="K903" i="67"/>
  <c r="J903" i="67"/>
  <c r="I903" i="67"/>
  <c r="H903" i="67"/>
  <c r="G903" i="67"/>
  <c r="F903" i="67"/>
  <c r="E903" i="67"/>
  <c r="D903" i="67"/>
  <c r="C903" i="67"/>
  <c r="B903" i="67"/>
  <c r="A903" i="67"/>
  <c r="EJ902" i="67"/>
  <c r="EI902" i="67"/>
  <c r="EH902" i="67"/>
  <c r="EG902" i="67"/>
  <c r="EF902" i="67"/>
  <c r="EE902" i="67"/>
  <c r="ED902" i="67"/>
  <c r="DY902" i="67"/>
  <c r="DX902" i="67"/>
  <c r="DW902" i="67"/>
  <c r="DV902" i="67"/>
  <c r="DU902" i="67"/>
  <c r="DT902" i="67"/>
  <c r="DS902" i="67"/>
  <c r="DR902" i="67"/>
  <c r="DQ902" i="67"/>
  <c r="DP902" i="67"/>
  <c r="DO902" i="67"/>
  <c r="DN902" i="67"/>
  <c r="DM902" i="67"/>
  <c r="DL902" i="67"/>
  <c r="DK902" i="67"/>
  <c r="DJ902" i="67"/>
  <c r="DI902" i="67"/>
  <c r="DH902" i="67"/>
  <c r="DG902" i="67"/>
  <c r="DF902" i="67"/>
  <c r="DE902" i="67"/>
  <c r="DD902" i="67"/>
  <c r="DC902" i="67"/>
  <c r="DB902" i="67"/>
  <c r="DA902" i="67"/>
  <c r="CZ902" i="67"/>
  <c r="CY902" i="67"/>
  <c r="CX902" i="67"/>
  <c r="CW902" i="67"/>
  <c r="CV902" i="67"/>
  <c r="CU902" i="67"/>
  <c r="CT902" i="67"/>
  <c r="CS902" i="67"/>
  <c r="CR902" i="67"/>
  <c r="CQ902" i="67"/>
  <c r="CP902" i="67"/>
  <c r="CO902" i="67"/>
  <c r="CN902" i="67"/>
  <c r="CM902" i="67"/>
  <c r="CL902" i="67"/>
  <c r="CK902" i="67"/>
  <c r="CJ902" i="67"/>
  <c r="CI902" i="67"/>
  <c r="CH902" i="67"/>
  <c r="CG902" i="67"/>
  <c r="CF902" i="67"/>
  <c r="CE902" i="67"/>
  <c r="CD902" i="67"/>
  <c r="CC902" i="67"/>
  <c r="CB902" i="67"/>
  <c r="CA902" i="67"/>
  <c r="BZ902" i="67"/>
  <c r="BY902" i="67"/>
  <c r="BX902" i="67"/>
  <c r="BW902" i="67"/>
  <c r="BV902" i="67"/>
  <c r="BU902" i="67"/>
  <c r="BT902" i="67"/>
  <c r="BS902" i="67"/>
  <c r="BR902" i="67"/>
  <c r="BQ902" i="67"/>
  <c r="BP902" i="67"/>
  <c r="BO902" i="67"/>
  <c r="BN902" i="67"/>
  <c r="BM902" i="67"/>
  <c r="BL902" i="67"/>
  <c r="BK902" i="67"/>
  <c r="BJ902" i="67"/>
  <c r="BI902" i="67"/>
  <c r="BH902" i="67"/>
  <c r="BG902" i="67"/>
  <c r="BF902" i="67"/>
  <c r="BE902" i="67"/>
  <c r="BD902" i="67"/>
  <c r="BC902" i="67"/>
  <c r="BB902" i="67"/>
  <c r="BA902" i="67"/>
  <c r="AZ902" i="67"/>
  <c r="AY902" i="67"/>
  <c r="AX902" i="67"/>
  <c r="AW902" i="67"/>
  <c r="AV902" i="67"/>
  <c r="AU902" i="67"/>
  <c r="AT902" i="67"/>
  <c r="AS902" i="67"/>
  <c r="AR902" i="67"/>
  <c r="AQ902" i="67"/>
  <c r="AP902" i="67"/>
  <c r="AO902" i="67"/>
  <c r="AN902" i="67"/>
  <c r="AM902" i="67"/>
  <c r="AL902" i="67"/>
  <c r="AK902" i="67"/>
  <c r="AJ902" i="67"/>
  <c r="AI902" i="67"/>
  <c r="AH902" i="67"/>
  <c r="AG902" i="67"/>
  <c r="AF902" i="67"/>
  <c r="AE902" i="67"/>
  <c r="AD902" i="67"/>
  <c r="AC902" i="67"/>
  <c r="AB902" i="67"/>
  <c r="AA902" i="67"/>
  <c r="Z902" i="67"/>
  <c r="Y902" i="67"/>
  <c r="X902" i="67"/>
  <c r="W902" i="67"/>
  <c r="V902" i="67"/>
  <c r="U902" i="67"/>
  <c r="T902" i="67"/>
  <c r="S902" i="67"/>
  <c r="R902" i="67"/>
  <c r="Q902" i="67"/>
  <c r="P902" i="67"/>
  <c r="O902" i="67"/>
  <c r="N902" i="67"/>
  <c r="M902" i="67"/>
  <c r="L902" i="67"/>
  <c r="K902" i="67"/>
  <c r="J902" i="67"/>
  <c r="I902" i="67"/>
  <c r="H902" i="67"/>
  <c r="G902" i="67"/>
  <c r="F902" i="67"/>
  <c r="E902" i="67"/>
  <c r="D902" i="67"/>
  <c r="C902" i="67"/>
  <c r="B902" i="67"/>
  <c r="A902" i="67"/>
  <c r="EC901" i="67"/>
  <c r="EB901" i="67"/>
  <c r="EA901" i="67"/>
  <c r="DZ901" i="67"/>
  <c r="DY901" i="67"/>
  <c r="DX901" i="67"/>
  <c r="DW901" i="67"/>
  <c r="DV901" i="67"/>
  <c r="DU901" i="67"/>
  <c r="DT901" i="67"/>
  <c r="DS901" i="67"/>
  <c r="DR901" i="67"/>
  <c r="DQ901" i="67"/>
  <c r="DP901" i="67"/>
  <c r="DO901" i="67"/>
  <c r="DN901" i="67"/>
  <c r="DM901" i="67"/>
  <c r="DL901" i="67"/>
  <c r="DK901" i="67"/>
  <c r="DJ901" i="67"/>
  <c r="DI901" i="67"/>
  <c r="DH901" i="67"/>
  <c r="DG901" i="67"/>
  <c r="DF901" i="67"/>
  <c r="DE901" i="67"/>
  <c r="DD901" i="67"/>
  <c r="DC901" i="67"/>
  <c r="DB901" i="67"/>
  <c r="DA901" i="67"/>
  <c r="CZ901" i="67"/>
  <c r="CY901" i="67"/>
  <c r="CX901" i="67"/>
  <c r="CW901" i="67"/>
  <c r="CV901" i="67"/>
  <c r="CU901" i="67"/>
  <c r="CT901" i="67"/>
  <c r="CS901" i="67"/>
  <c r="CR901" i="67"/>
  <c r="CQ901" i="67"/>
  <c r="CP901" i="67"/>
  <c r="CO901" i="67"/>
  <c r="CN901" i="67"/>
  <c r="CM901" i="67"/>
  <c r="CL901" i="67"/>
  <c r="CK901" i="67"/>
  <c r="CJ901" i="67"/>
  <c r="CI901" i="67"/>
  <c r="CH901" i="67"/>
  <c r="CG901" i="67"/>
  <c r="CF901" i="67"/>
  <c r="CE901" i="67"/>
  <c r="CD901" i="67"/>
  <c r="CC901" i="67"/>
  <c r="CB901" i="67"/>
  <c r="CA901" i="67"/>
  <c r="BZ901" i="67"/>
  <c r="BY901" i="67"/>
  <c r="BX901" i="67"/>
  <c r="BW901" i="67"/>
  <c r="BV901" i="67"/>
  <c r="BU901" i="67"/>
  <c r="BT901" i="67"/>
  <c r="BS901" i="67"/>
  <c r="BR901" i="67"/>
  <c r="BQ901" i="67"/>
  <c r="BP901" i="67"/>
  <c r="BO901" i="67"/>
  <c r="BN901" i="67"/>
  <c r="BM901" i="67"/>
  <c r="BL901" i="67"/>
  <c r="BK901" i="67"/>
  <c r="BJ901" i="67"/>
  <c r="BI901" i="67"/>
  <c r="BH901" i="67"/>
  <c r="BG901" i="67"/>
  <c r="BF901" i="67"/>
  <c r="BE901" i="67"/>
  <c r="BD901" i="67"/>
  <c r="BC901" i="67"/>
  <c r="BB901" i="67"/>
  <c r="BA901" i="67"/>
  <c r="AZ901" i="67"/>
  <c r="AY901" i="67"/>
  <c r="AX901" i="67"/>
  <c r="AW901" i="67"/>
  <c r="AV901" i="67"/>
  <c r="AU901" i="67"/>
  <c r="AT901" i="67"/>
  <c r="AS901" i="67"/>
  <c r="AR901" i="67"/>
  <c r="AQ901" i="67"/>
  <c r="AP901" i="67"/>
  <c r="AO901" i="67"/>
  <c r="AN901" i="67"/>
  <c r="AM901" i="67"/>
  <c r="AL901" i="67"/>
  <c r="AK901" i="67"/>
  <c r="AJ901" i="67"/>
  <c r="AI901" i="67"/>
  <c r="AH901" i="67"/>
  <c r="AG901" i="67"/>
  <c r="AF901" i="67"/>
  <c r="AE901" i="67"/>
  <c r="AD901" i="67"/>
  <c r="AC901" i="67"/>
  <c r="AB901" i="67"/>
  <c r="AA901" i="67"/>
  <c r="Z901" i="67"/>
  <c r="Y901" i="67"/>
  <c r="X901" i="67"/>
  <c r="W901" i="67"/>
  <c r="V901" i="67"/>
  <c r="U901" i="67"/>
  <c r="T901" i="67"/>
  <c r="S901" i="67"/>
  <c r="R901" i="67"/>
  <c r="Q901" i="67"/>
  <c r="P901" i="67"/>
  <c r="O901" i="67"/>
  <c r="N901" i="67"/>
  <c r="M901" i="67"/>
  <c r="L901" i="67"/>
  <c r="K901" i="67"/>
  <c r="J901" i="67"/>
  <c r="I901" i="67"/>
  <c r="H901" i="67"/>
  <c r="G901" i="67"/>
  <c r="F901" i="67"/>
  <c r="E901" i="67"/>
  <c r="D901" i="67"/>
  <c r="C901" i="67"/>
  <c r="B901" i="67"/>
  <c r="A901" i="67"/>
  <c r="EJ900" i="67"/>
  <c r="EI900" i="67"/>
  <c r="EH900" i="67"/>
  <c r="EG900" i="67"/>
  <c r="EF900" i="67"/>
  <c r="EE900" i="67"/>
  <c r="ED900" i="67"/>
  <c r="EC900" i="67"/>
  <c r="EB900" i="67"/>
  <c r="EA900" i="67"/>
  <c r="DZ900" i="67"/>
  <c r="DY900" i="67"/>
  <c r="DX900" i="67"/>
  <c r="DW900" i="67"/>
  <c r="DV900" i="67"/>
  <c r="DU900" i="67"/>
  <c r="DT900" i="67"/>
  <c r="DS900" i="67"/>
  <c r="DR900" i="67"/>
  <c r="DQ900" i="67"/>
  <c r="DP900" i="67"/>
  <c r="DO900" i="67"/>
  <c r="DN900" i="67"/>
  <c r="DM900" i="67"/>
  <c r="DL900" i="67"/>
  <c r="DK900" i="67"/>
  <c r="DJ900" i="67"/>
  <c r="DI900" i="67"/>
  <c r="DH900" i="67"/>
  <c r="DG900" i="67"/>
  <c r="DF900" i="67"/>
  <c r="DE900" i="67"/>
  <c r="DD900" i="67"/>
  <c r="DC900" i="67"/>
  <c r="DB900" i="67"/>
  <c r="DA900" i="67"/>
  <c r="CZ900" i="67"/>
  <c r="CY900" i="67"/>
  <c r="CX900" i="67"/>
  <c r="CW900" i="67"/>
  <c r="CV900" i="67"/>
  <c r="CU900" i="67"/>
  <c r="CT900" i="67"/>
  <c r="CS900" i="67"/>
  <c r="CR900" i="67"/>
  <c r="CQ900" i="67"/>
  <c r="CP900" i="67"/>
  <c r="CO900" i="67"/>
  <c r="CN900" i="67"/>
  <c r="CM900" i="67"/>
  <c r="CL900" i="67"/>
  <c r="CK900" i="67"/>
  <c r="CJ900" i="67"/>
  <c r="CI900" i="67"/>
  <c r="CH900" i="67"/>
  <c r="CG900" i="67"/>
  <c r="CF900" i="67"/>
  <c r="CE900" i="67"/>
  <c r="CD900" i="67"/>
  <c r="CC900" i="67"/>
  <c r="CB900" i="67"/>
  <c r="CA900" i="67"/>
  <c r="BZ900" i="67"/>
  <c r="BY900" i="67"/>
  <c r="BX900" i="67"/>
  <c r="BW900" i="67"/>
  <c r="BV900" i="67"/>
  <c r="BU900" i="67"/>
  <c r="BT900" i="67"/>
  <c r="BS900" i="67"/>
  <c r="BR900" i="67"/>
  <c r="BQ900" i="67"/>
  <c r="BP900" i="67"/>
  <c r="BO900" i="67"/>
  <c r="BN900" i="67"/>
  <c r="BM900" i="67"/>
  <c r="BL900" i="67"/>
  <c r="BK900" i="67"/>
  <c r="BJ900" i="67"/>
  <c r="BI900" i="67"/>
  <c r="BH900" i="67"/>
  <c r="BG900" i="67"/>
  <c r="BF900" i="67"/>
  <c r="BE900" i="67"/>
  <c r="BD900" i="67"/>
  <c r="BC900" i="67"/>
  <c r="BB900" i="67"/>
  <c r="BA900" i="67"/>
  <c r="AZ900" i="67"/>
  <c r="AY900" i="67"/>
  <c r="AX900" i="67"/>
  <c r="AW900" i="67"/>
  <c r="AV900" i="67"/>
  <c r="AU900" i="67"/>
  <c r="AT900" i="67"/>
  <c r="AS900" i="67"/>
  <c r="AR900" i="67"/>
  <c r="AQ900" i="67"/>
  <c r="AP900" i="67"/>
  <c r="AO900" i="67"/>
  <c r="AN900" i="67"/>
  <c r="AM900" i="67"/>
  <c r="AL900" i="67"/>
  <c r="AK900" i="67"/>
  <c r="AJ900" i="67"/>
  <c r="AI900" i="67"/>
  <c r="AH900" i="67"/>
  <c r="AG900" i="67"/>
  <c r="AF900" i="67"/>
  <c r="AE900" i="67"/>
  <c r="AD900" i="67"/>
  <c r="AC900" i="67"/>
  <c r="AB900" i="67"/>
  <c r="AA900" i="67"/>
  <c r="Z900" i="67"/>
  <c r="Y900" i="67"/>
  <c r="X900" i="67"/>
  <c r="W900" i="67"/>
  <c r="V900" i="67"/>
  <c r="U900" i="67"/>
  <c r="T900" i="67"/>
  <c r="S900" i="67"/>
  <c r="R900" i="67"/>
  <c r="Q900" i="67"/>
  <c r="P900" i="67"/>
  <c r="O900" i="67"/>
  <c r="N900" i="67"/>
  <c r="M900" i="67"/>
  <c r="L900" i="67"/>
  <c r="K900" i="67"/>
  <c r="J900" i="67"/>
  <c r="I900" i="67"/>
  <c r="H900" i="67"/>
  <c r="G900" i="67"/>
  <c r="F900" i="67"/>
  <c r="E900" i="67"/>
  <c r="D900" i="67"/>
  <c r="C900" i="67"/>
  <c r="B900" i="67"/>
  <c r="A900" i="67"/>
  <c r="DX899" i="67"/>
  <c r="DW899" i="67"/>
  <c r="DV899" i="67"/>
  <c r="DU899" i="67"/>
  <c r="DT899" i="67"/>
  <c r="DS899" i="67"/>
  <c r="DR899" i="67"/>
  <c r="DQ899" i="67"/>
  <c r="DP899" i="67"/>
  <c r="DO899" i="67"/>
  <c r="DN899" i="67"/>
  <c r="DM899" i="67"/>
  <c r="DL899" i="67"/>
  <c r="DK899" i="67"/>
  <c r="DJ899" i="67"/>
  <c r="DI899" i="67"/>
  <c r="DH899" i="67"/>
  <c r="DG899" i="67"/>
  <c r="DF899" i="67"/>
  <c r="DE899" i="67"/>
  <c r="DD899" i="67"/>
  <c r="DC899" i="67"/>
  <c r="DB899" i="67"/>
  <c r="DA899" i="67"/>
  <c r="CZ899" i="67"/>
  <c r="CY899" i="67"/>
  <c r="CX899" i="67"/>
  <c r="CW899" i="67"/>
  <c r="CV899" i="67"/>
  <c r="CU899" i="67"/>
  <c r="CT899" i="67"/>
  <c r="CS899" i="67"/>
  <c r="CR899" i="67"/>
  <c r="CQ899" i="67"/>
  <c r="CP899" i="67"/>
  <c r="CO899" i="67"/>
  <c r="CN899" i="67"/>
  <c r="CM899" i="67"/>
  <c r="CL899" i="67"/>
  <c r="CK899" i="67"/>
  <c r="CJ899" i="67"/>
  <c r="CI899" i="67"/>
  <c r="CH899" i="67"/>
  <c r="CG899" i="67"/>
  <c r="CF899" i="67"/>
  <c r="CE899" i="67"/>
  <c r="CD899" i="67"/>
  <c r="CC899" i="67"/>
  <c r="CB899" i="67"/>
  <c r="CA899" i="67"/>
  <c r="BZ899" i="67"/>
  <c r="BY899" i="67"/>
  <c r="BX899" i="67"/>
  <c r="BW899" i="67"/>
  <c r="BV899" i="67"/>
  <c r="BU899" i="67"/>
  <c r="BT899" i="67"/>
  <c r="BS899" i="67"/>
  <c r="BR899" i="67"/>
  <c r="BQ899" i="67"/>
  <c r="BP899" i="67"/>
  <c r="BO899" i="67"/>
  <c r="BN899" i="67"/>
  <c r="BM899" i="67"/>
  <c r="BL899" i="67"/>
  <c r="BK899" i="67"/>
  <c r="BJ899" i="67"/>
  <c r="BI899" i="67"/>
  <c r="BH899" i="67"/>
  <c r="BG899" i="67"/>
  <c r="BF899" i="67"/>
  <c r="BE899" i="67"/>
  <c r="BD899" i="67"/>
  <c r="BC899" i="67"/>
  <c r="BB899" i="67"/>
  <c r="BA899" i="67"/>
  <c r="AZ899" i="67"/>
  <c r="AY899" i="67"/>
  <c r="AX899" i="67"/>
  <c r="AW899" i="67"/>
  <c r="AV899" i="67"/>
  <c r="AU899" i="67"/>
  <c r="AT899" i="67"/>
  <c r="AS899" i="67"/>
  <c r="AR899" i="67"/>
  <c r="AQ899" i="67"/>
  <c r="AP899" i="67"/>
  <c r="AO899" i="67"/>
  <c r="AN899" i="67"/>
  <c r="AM899" i="67"/>
  <c r="AL899" i="67"/>
  <c r="AK899" i="67"/>
  <c r="AJ899" i="67"/>
  <c r="AI899" i="67"/>
  <c r="AH899" i="67"/>
  <c r="AG899" i="67"/>
  <c r="AF899" i="67"/>
  <c r="AE899" i="67"/>
  <c r="AD899" i="67"/>
  <c r="AC899" i="67"/>
  <c r="AB899" i="67"/>
  <c r="AA899" i="67"/>
  <c r="Z899" i="67"/>
  <c r="Y899" i="67"/>
  <c r="X899" i="67"/>
  <c r="W899" i="67"/>
  <c r="V899" i="67"/>
  <c r="U899" i="67"/>
  <c r="T899" i="67"/>
  <c r="S899" i="67"/>
  <c r="R899" i="67"/>
  <c r="Q899" i="67"/>
  <c r="P899" i="67"/>
  <c r="O899" i="67"/>
  <c r="N899" i="67"/>
  <c r="M899" i="67"/>
  <c r="L899" i="67"/>
  <c r="K899" i="67"/>
  <c r="J899" i="67"/>
  <c r="I899" i="67"/>
  <c r="H899" i="67"/>
  <c r="G899" i="67"/>
  <c r="F899" i="67"/>
  <c r="E899" i="67"/>
  <c r="D899" i="67"/>
  <c r="C899" i="67"/>
  <c r="B899" i="67"/>
  <c r="A899" i="67"/>
  <c r="EJ898" i="67"/>
  <c r="EI898" i="67"/>
  <c r="EH898" i="67"/>
  <c r="EG898" i="67"/>
  <c r="EF898" i="67"/>
  <c r="EE898" i="67"/>
  <c r="ED898" i="67"/>
  <c r="EC898" i="67"/>
  <c r="EB898" i="67"/>
  <c r="EA898" i="67"/>
  <c r="DZ898" i="67"/>
  <c r="DY898" i="67"/>
  <c r="DX898" i="67"/>
  <c r="DW898" i="67"/>
  <c r="DV898" i="67"/>
  <c r="DU898" i="67"/>
  <c r="DT898" i="67"/>
  <c r="DS898" i="67"/>
  <c r="DR898" i="67"/>
  <c r="DQ898" i="67"/>
  <c r="DP898" i="67"/>
  <c r="DO898" i="67"/>
  <c r="DN898" i="67"/>
  <c r="DM898" i="67"/>
  <c r="DL898" i="67"/>
  <c r="DK898" i="67"/>
  <c r="DJ898" i="67"/>
  <c r="DI898" i="67"/>
  <c r="DH898" i="67"/>
  <c r="DG898" i="67"/>
  <c r="DF898" i="67"/>
  <c r="DE898" i="67"/>
  <c r="DD898" i="67"/>
  <c r="DC898" i="67"/>
  <c r="DB898" i="67"/>
  <c r="DA898" i="67"/>
  <c r="CZ898" i="67"/>
  <c r="CY898" i="67"/>
  <c r="CX898" i="67"/>
  <c r="CW898" i="67"/>
  <c r="CV898" i="67"/>
  <c r="CU898" i="67"/>
  <c r="CT898" i="67"/>
  <c r="CS898" i="67"/>
  <c r="CR898" i="67"/>
  <c r="CQ898" i="67"/>
  <c r="CP898" i="67"/>
  <c r="CO898" i="67"/>
  <c r="CN898" i="67"/>
  <c r="CM898" i="67"/>
  <c r="CL898" i="67"/>
  <c r="CK898" i="67"/>
  <c r="CJ898" i="67"/>
  <c r="CI898" i="67"/>
  <c r="CH898" i="67"/>
  <c r="CG898" i="67"/>
  <c r="CF898" i="67"/>
  <c r="CE898" i="67"/>
  <c r="CD898" i="67"/>
  <c r="CC898" i="67"/>
  <c r="CB898" i="67"/>
  <c r="CA898" i="67"/>
  <c r="BZ898" i="67"/>
  <c r="BY898" i="67"/>
  <c r="BX898" i="67"/>
  <c r="BW898" i="67"/>
  <c r="BV898" i="67"/>
  <c r="BU898" i="67"/>
  <c r="BT898" i="67"/>
  <c r="BS898" i="67"/>
  <c r="BR898" i="67"/>
  <c r="BQ898" i="67"/>
  <c r="BP898" i="67"/>
  <c r="BO898" i="67"/>
  <c r="BN898" i="67"/>
  <c r="BM898" i="67"/>
  <c r="BL898" i="67"/>
  <c r="BK898" i="67"/>
  <c r="BJ898" i="67"/>
  <c r="BI898" i="67"/>
  <c r="BH898" i="67"/>
  <c r="BG898" i="67"/>
  <c r="BF898" i="67"/>
  <c r="BE898" i="67"/>
  <c r="BD898" i="67"/>
  <c r="BC898" i="67"/>
  <c r="BB898" i="67"/>
  <c r="BA898" i="67"/>
  <c r="AZ898" i="67"/>
  <c r="AY898" i="67"/>
  <c r="AX898" i="67"/>
  <c r="AW898" i="67"/>
  <c r="AV898" i="67"/>
  <c r="AU898" i="67"/>
  <c r="AT898" i="67"/>
  <c r="AS898" i="67"/>
  <c r="AR898" i="67"/>
  <c r="AQ898" i="67"/>
  <c r="AP898" i="67"/>
  <c r="AO898" i="67"/>
  <c r="AN898" i="67"/>
  <c r="AM898" i="67"/>
  <c r="AL898" i="67"/>
  <c r="AK898" i="67"/>
  <c r="AJ898" i="67"/>
  <c r="AI898" i="67"/>
  <c r="AH898" i="67"/>
  <c r="AG898" i="67"/>
  <c r="AF898" i="67"/>
  <c r="AE898" i="67"/>
  <c r="AD898" i="67"/>
  <c r="AC898" i="67"/>
  <c r="AB898" i="67"/>
  <c r="AA898" i="67"/>
  <c r="Z898" i="67"/>
  <c r="Y898" i="67"/>
  <c r="X898" i="67"/>
  <c r="W898" i="67"/>
  <c r="V898" i="67"/>
  <c r="U898" i="67"/>
  <c r="T898" i="67"/>
  <c r="S898" i="67"/>
  <c r="R898" i="67"/>
  <c r="Q898" i="67"/>
  <c r="P898" i="67"/>
  <c r="O898" i="67"/>
  <c r="N898" i="67"/>
  <c r="M898" i="67"/>
  <c r="L898" i="67"/>
  <c r="K898" i="67"/>
  <c r="J898" i="67"/>
  <c r="I898" i="67"/>
  <c r="H898" i="67"/>
  <c r="G898" i="67"/>
  <c r="F898" i="67"/>
  <c r="E898" i="67"/>
  <c r="D898" i="67"/>
  <c r="C898" i="67"/>
  <c r="B898" i="67"/>
  <c r="A898" i="67"/>
  <c r="DY897" i="67"/>
  <c r="DX897" i="67"/>
  <c r="DW897" i="67"/>
  <c r="DV897" i="67"/>
  <c r="DU897" i="67"/>
  <c r="DT897" i="67"/>
  <c r="DS897" i="67"/>
  <c r="DR897" i="67"/>
  <c r="DQ897" i="67"/>
  <c r="DP897" i="67"/>
  <c r="DO897" i="67"/>
  <c r="DN897" i="67"/>
  <c r="DM897" i="67"/>
  <c r="DL897" i="67"/>
  <c r="DK897" i="67"/>
  <c r="DJ897" i="67"/>
  <c r="DI897" i="67"/>
  <c r="DH897" i="67"/>
  <c r="DG897" i="67"/>
  <c r="DF897" i="67"/>
  <c r="DE897" i="67"/>
  <c r="DD897" i="67"/>
  <c r="DC897" i="67"/>
  <c r="DB897" i="67"/>
  <c r="DA897" i="67"/>
  <c r="CZ897" i="67"/>
  <c r="CY897" i="67"/>
  <c r="CX897" i="67"/>
  <c r="CW897" i="67"/>
  <c r="CV897" i="67"/>
  <c r="CU897" i="67"/>
  <c r="CT897" i="67"/>
  <c r="CS897" i="67"/>
  <c r="CR897" i="67"/>
  <c r="CQ897" i="67"/>
  <c r="CP897" i="67"/>
  <c r="CO897" i="67"/>
  <c r="CN897" i="67"/>
  <c r="CM897" i="67"/>
  <c r="CL897" i="67"/>
  <c r="CK897" i="67"/>
  <c r="CJ897" i="67"/>
  <c r="CI897" i="67"/>
  <c r="CH897" i="67"/>
  <c r="CG897" i="67"/>
  <c r="CF897" i="67"/>
  <c r="CE897" i="67"/>
  <c r="CD897" i="67"/>
  <c r="CC897" i="67"/>
  <c r="CB897" i="67"/>
  <c r="CA897" i="67"/>
  <c r="BZ897" i="67"/>
  <c r="BY897" i="67"/>
  <c r="BX897" i="67"/>
  <c r="BW897" i="67"/>
  <c r="BV897" i="67"/>
  <c r="BU897" i="67"/>
  <c r="BT897" i="67"/>
  <c r="BS897" i="67"/>
  <c r="BR897" i="67"/>
  <c r="BQ897" i="67"/>
  <c r="BP897" i="67"/>
  <c r="BO897" i="67"/>
  <c r="BN897" i="67"/>
  <c r="BM897" i="67"/>
  <c r="BL897" i="67"/>
  <c r="BK897" i="67"/>
  <c r="BJ897" i="67"/>
  <c r="BI897" i="67"/>
  <c r="BH897" i="67"/>
  <c r="BG897" i="67"/>
  <c r="BF897" i="67"/>
  <c r="BE897" i="67"/>
  <c r="BD897" i="67"/>
  <c r="BC897" i="67"/>
  <c r="BB897" i="67"/>
  <c r="BA897" i="67"/>
  <c r="AZ897" i="67"/>
  <c r="AY897" i="67"/>
  <c r="AX897" i="67"/>
  <c r="AW897" i="67"/>
  <c r="AV897" i="67"/>
  <c r="AU897" i="67"/>
  <c r="AT897" i="67"/>
  <c r="AS897" i="67"/>
  <c r="AR897" i="67"/>
  <c r="AQ897" i="67"/>
  <c r="AP897" i="67"/>
  <c r="AO897" i="67"/>
  <c r="AN897" i="67"/>
  <c r="AM897" i="67"/>
  <c r="AL897" i="67"/>
  <c r="AK897" i="67"/>
  <c r="AJ897" i="67"/>
  <c r="AI897" i="67"/>
  <c r="AH897" i="67"/>
  <c r="AG897" i="67"/>
  <c r="AF897" i="67"/>
  <c r="AE897" i="67"/>
  <c r="AD897" i="67"/>
  <c r="AC897" i="67"/>
  <c r="AB897" i="67"/>
  <c r="AA897" i="67"/>
  <c r="Z897" i="67"/>
  <c r="Y897" i="67"/>
  <c r="X897" i="67"/>
  <c r="W897" i="67"/>
  <c r="V897" i="67"/>
  <c r="U897" i="67"/>
  <c r="T897" i="67"/>
  <c r="S897" i="67"/>
  <c r="R897" i="67"/>
  <c r="Q897" i="67"/>
  <c r="P897" i="67"/>
  <c r="O897" i="67"/>
  <c r="N897" i="67"/>
  <c r="M897" i="67"/>
  <c r="L897" i="67"/>
  <c r="K897" i="67"/>
  <c r="J897" i="67"/>
  <c r="I897" i="67"/>
  <c r="H897" i="67"/>
  <c r="G897" i="67"/>
  <c r="F897" i="67"/>
  <c r="E897" i="67"/>
  <c r="D897" i="67"/>
  <c r="C897" i="67"/>
  <c r="B897" i="67"/>
  <c r="A897" i="67"/>
  <c r="DX896" i="67"/>
  <c r="DW896" i="67"/>
  <c r="DV896" i="67"/>
  <c r="DU896" i="67"/>
  <c r="DT896" i="67"/>
  <c r="DS896" i="67"/>
  <c r="DR896" i="67"/>
  <c r="DQ896" i="67"/>
  <c r="DP896" i="67"/>
  <c r="DO896" i="67"/>
  <c r="DN896" i="67"/>
  <c r="DM896" i="67"/>
  <c r="DL896" i="67"/>
  <c r="DK896" i="67"/>
  <c r="DJ896" i="67"/>
  <c r="DI896" i="67"/>
  <c r="DH896" i="67"/>
  <c r="DG896" i="67"/>
  <c r="DF896" i="67"/>
  <c r="DE896" i="67"/>
  <c r="DD896" i="67"/>
  <c r="DC896" i="67"/>
  <c r="DB896" i="67"/>
  <c r="DA896" i="67"/>
  <c r="CZ896" i="67"/>
  <c r="CY896" i="67"/>
  <c r="CX896" i="67"/>
  <c r="CW896" i="67"/>
  <c r="CV896" i="67"/>
  <c r="CU896" i="67"/>
  <c r="CT896" i="67"/>
  <c r="CS896" i="67"/>
  <c r="CR896" i="67"/>
  <c r="CQ896" i="67"/>
  <c r="CP896" i="67"/>
  <c r="CO896" i="67"/>
  <c r="CN896" i="67"/>
  <c r="CM896" i="67"/>
  <c r="CL896" i="67"/>
  <c r="CK896" i="67"/>
  <c r="CJ896" i="67"/>
  <c r="CI896" i="67"/>
  <c r="CH896" i="67"/>
  <c r="CG896" i="67"/>
  <c r="CF896" i="67"/>
  <c r="CE896" i="67"/>
  <c r="CD896" i="67"/>
  <c r="CC896" i="67"/>
  <c r="CB896" i="67"/>
  <c r="CA896" i="67"/>
  <c r="BZ896" i="67"/>
  <c r="BY896" i="67"/>
  <c r="BX896" i="67"/>
  <c r="BW896" i="67"/>
  <c r="BV896" i="67"/>
  <c r="BU896" i="67"/>
  <c r="BT896" i="67"/>
  <c r="BS896" i="67"/>
  <c r="BR896" i="67"/>
  <c r="BQ896" i="67"/>
  <c r="BP896" i="67"/>
  <c r="BO896" i="67"/>
  <c r="BN896" i="67"/>
  <c r="BM896" i="67"/>
  <c r="BL896" i="67"/>
  <c r="BK896" i="67"/>
  <c r="BJ896" i="67"/>
  <c r="BI896" i="67"/>
  <c r="BH896" i="67"/>
  <c r="BG896" i="67"/>
  <c r="BF896" i="67"/>
  <c r="BE896" i="67"/>
  <c r="BD896" i="67"/>
  <c r="BC896" i="67"/>
  <c r="BB896" i="67"/>
  <c r="BA896" i="67"/>
  <c r="AZ896" i="67"/>
  <c r="AY896" i="67"/>
  <c r="AX896" i="67"/>
  <c r="AW896" i="67"/>
  <c r="AV896" i="67"/>
  <c r="AU896" i="67"/>
  <c r="AT896" i="67"/>
  <c r="AS896" i="67"/>
  <c r="AR896" i="67"/>
  <c r="AQ896" i="67"/>
  <c r="AP896" i="67"/>
  <c r="AO896" i="67"/>
  <c r="AN896" i="67"/>
  <c r="AM896" i="67"/>
  <c r="AL896" i="67"/>
  <c r="AK896" i="67"/>
  <c r="AJ896" i="67"/>
  <c r="AI896" i="67"/>
  <c r="AH896" i="67"/>
  <c r="AG896" i="67"/>
  <c r="AF896" i="67"/>
  <c r="AE896" i="67"/>
  <c r="AD896" i="67"/>
  <c r="AC896" i="67"/>
  <c r="AB896" i="67"/>
  <c r="AA896" i="67"/>
  <c r="Z896" i="67"/>
  <c r="Y896" i="67"/>
  <c r="X896" i="67"/>
  <c r="W896" i="67"/>
  <c r="V896" i="67"/>
  <c r="U896" i="67"/>
  <c r="T896" i="67"/>
  <c r="S896" i="67"/>
  <c r="R896" i="67"/>
  <c r="Q896" i="67"/>
  <c r="P896" i="67"/>
  <c r="O896" i="67"/>
  <c r="N896" i="67"/>
  <c r="M896" i="67"/>
  <c r="L896" i="67"/>
  <c r="K896" i="67"/>
  <c r="J896" i="67"/>
  <c r="I896" i="67"/>
  <c r="H896" i="67"/>
  <c r="G896" i="67"/>
  <c r="F896" i="67"/>
  <c r="E896" i="67"/>
  <c r="D896" i="67"/>
  <c r="C896" i="67"/>
  <c r="B896" i="67"/>
  <c r="A896" i="67"/>
  <c r="EJ895" i="67"/>
  <c r="EI895" i="67"/>
  <c r="EH895" i="67"/>
  <c r="EG895" i="67"/>
  <c r="EF895" i="67"/>
  <c r="EE895" i="67"/>
  <c r="ED895" i="67"/>
  <c r="EC895" i="67"/>
  <c r="EB895" i="67"/>
  <c r="EA895" i="67"/>
  <c r="DZ895" i="67"/>
  <c r="DY895" i="67"/>
  <c r="DX895" i="67"/>
  <c r="DW895" i="67"/>
  <c r="DV895" i="67"/>
  <c r="DU895" i="67"/>
  <c r="DT895" i="67"/>
  <c r="DS895" i="67"/>
  <c r="DR895" i="67"/>
  <c r="DQ895" i="67"/>
  <c r="DP895" i="67"/>
  <c r="DO895" i="67"/>
  <c r="DN895" i="67"/>
  <c r="DM895" i="67"/>
  <c r="DL895" i="67"/>
  <c r="DK895" i="67"/>
  <c r="DJ895" i="67"/>
  <c r="DI895" i="67"/>
  <c r="DH895" i="67"/>
  <c r="DG895" i="67"/>
  <c r="DF895" i="67"/>
  <c r="DE895" i="67"/>
  <c r="DD895" i="67"/>
  <c r="DC895" i="67"/>
  <c r="DB895" i="67"/>
  <c r="DA895" i="67"/>
  <c r="CZ895" i="67"/>
  <c r="CY895" i="67"/>
  <c r="CX895" i="67"/>
  <c r="CW895" i="67"/>
  <c r="CV895" i="67"/>
  <c r="CU895" i="67"/>
  <c r="CT895" i="67"/>
  <c r="CS895" i="67"/>
  <c r="CR895" i="67"/>
  <c r="CQ895" i="67"/>
  <c r="CP895" i="67"/>
  <c r="CO895" i="67"/>
  <c r="CN895" i="67"/>
  <c r="CM895" i="67"/>
  <c r="CL895" i="67"/>
  <c r="CK895" i="67"/>
  <c r="CJ895" i="67"/>
  <c r="CI895" i="67"/>
  <c r="CH895" i="67"/>
  <c r="CG895" i="67"/>
  <c r="CF895" i="67"/>
  <c r="CE895" i="67"/>
  <c r="CD895" i="67"/>
  <c r="CC895" i="67"/>
  <c r="CB895" i="67"/>
  <c r="CA895" i="67"/>
  <c r="BZ895" i="67"/>
  <c r="BY895" i="67"/>
  <c r="BX895" i="67"/>
  <c r="BW895" i="67"/>
  <c r="BV895" i="67"/>
  <c r="BU895" i="67"/>
  <c r="BT895" i="67"/>
  <c r="BS895" i="67"/>
  <c r="BR895" i="67"/>
  <c r="BQ895" i="67"/>
  <c r="BP895" i="67"/>
  <c r="BO895" i="67"/>
  <c r="BN895" i="67"/>
  <c r="BM895" i="67"/>
  <c r="BL895" i="67"/>
  <c r="BK895" i="67"/>
  <c r="BJ895" i="67"/>
  <c r="BI895" i="67"/>
  <c r="BH895" i="67"/>
  <c r="BG895" i="67"/>
  <c r="BF895" i="67"/>
  <c r="BE895" i="67"/>
  <c r="BD895" i="67"/>
  <c r="BC895" i="67"/>
  <c r="BB895" i="67"/>
  <c r="BA895" i="67"/>
  <c r="AZ895" i="67"/>
  <c r="AY895" i="67"/>
  <c r="AX895" i="67"/>
  <c r="AW895" i="67"/>
  <c r="AV895" i="67"/>
  <c r="AU895" i="67"/>
  <c r="AT895" i="67"/>
  <c r="AS895" i="67"/>
  <c r="AR895" i="67"/>
  <c r="AQ895" i="67"/>
  <c r="AP895" i="67"/>
  <c r="AO895" i="67"/>
  <c r="AN895" i="67"/>
  <c r="AM895" i="67"/>
  <c r="AL895" i="67"/>
  <c r="AK895" i="67"/>
  <c r="AJ895" i="67"/>
  <c r="AI895" i="67"/>
  <c r="AH895" i="67"/>
  <c r="AG895" i="67"/>
  <c r="AF895" i="67"/>
  <c r="AE895" i="67"/>
  <c r="AD895" i="67"/>
  <c r="AC895" i="67"/>
  <c r="AB895" i="67"/>
  <c r="AA895" i="67"/>
  <c r="Z895" i="67"/>
  <c r="Y895" i="67"/>
  <c r="X895" i="67"/>
  <c r="W895" i="67"/>
  <c r="V895" i="67"/>
  <c r="U895" i="67"/>
  <c r="T895" i="67"/>
  <c r="S895" i="67"/>
  <c r="R895" i="67"/>
  <c r="Q895" i="67"/>
  <c r="P895" i="67"/>
  <c r="O895" i="67"/>
  <c r="N895" i="67"/>
  <c r="M895" i="67"/>
  <c r="L895" i="67"/>
  <c r="K895" i="67"/>
  <c r="J895" i="67"/>
  <c r="I895" i="67"/>
  <c r="H895" i="67"/>
  <c r="G895" i="67"/>
  <c r="F895" i="67"/>
  <c r="E895" i="67"/>
  <c r="D895" i="67"/>
  <c r="C895" i="67"/>
  <c r="B895" i="67"/>
  <c r="A895" i="67"/>
  <c r="DZ894" i="67"/>
  <c r="DY894" i="67"/>
  <c r="DX894" i="67"/>
  <c r="DW894" i="67"/>
  <c r="DV894" i="67"/>
  <c r="DU894" i="67"/>
  <c r="DT894" i="67"/>
  <c r="DS894" i="67"/>
  <c r="DR894" i="67"/>
  <c r="DQ894" i="67"/>
  <c r="DP894" i="67"/>
  <c r="DO894" i="67"/>
  <c r="DN894" i="67"/>
  <c r="DM894" i="67"/>
  <c r="DL894" i="67"/>
  <c r="DK894" i="67"/>
  <c r="DJ894" i="67"/>
  <c r="DI894" i="67"/>
  <c r="DH894" i="67"/>
  <c r="DG894" i="67"/>
  <c r="DF894" i="67"/>
  <c r="DE894" i="67"/>
  <c r="DD894" i="67"/>
  <c r="DC894" i="67"/>
  <c r="DB894" i="67"/>
  <c r="DA894" i="67"/>
  <c r="CZ894" i="67"/>
  <c r="CY894" i="67"/>
  <c r="CX894" i="67"/>
  <c r="CW894" i="67"/>
  <c r="CV894" i="67"/>
  <c r="CU894" i="67"/>
  <c r="CT894" i="67"/>
  <c r="CS894" i="67"/>
  <c r="CR894" i="67"/>
  <c r="CQ894" i="67"/>
  <c r="CP894" i="67"/>
  <c r="CO894" i="67"/>
  <c r="CN894" i="67"/>
  <c r="CM894" i="67"/>
  <c r="CL894" i="67"/>
  <c r="CK894" i="67"/>
  <c r="CJ894" i="67"/>
  <c r="CI894" i="67"/>
  <c r="CH894" i="67"/>
  <c r="CG894" i="67"/>
  <c r="CF894" i="67"/>
  <c r="CE894" i="67"/>
  <c r="CD894" i="67"/>
  <c r="CC894" i="67"/>
  <c r="CB894" i="67"/>
  <c r="CA894" i="67"/>
  <c r="BZ894" i="67"/>
  <c r="BY894" i="67"/>
  <c r="BX894" i="67"/>
  <c r="BW894" i="67"/>
  <c r="BV894" i="67"/>
  <c r="BU894" i="67"/>
  <c r="BT894" i="67"/>
  <c r="BS894" i="67"/>
  <c r="BR894" i="67"/>
  <c r="BQ894" i="67"/>
  <c r="BP894" i="67"/>
  <c r="BO894" i="67"/>
  <c r="BN894" i="67"/>
  <c r="BM894" i="67"/>
  <c r="BL894" i="67"/>
  <c r="BK894" i="67"/>
  <c r="BJ894" i="67"/>
  <c r="BI894" i="67"/>
  <c r="BH894" i="67"/>
  <c r="BG894" i="67"/>
  <c r="BF894" i="67"/>
  <c r="BE894" i="67"/>
  <c r="BD894" i="67"/>
  <c r="BC894" i="67"/>
  <c r="BB894" i="67"/>
  <c r="BA894" i="67"/>
  <c r="AZ894" i="67"/>
  <c r="AY894" i="67"/>
  <c r="AX894" i="67"/>
  <c r="AW894" i="67"/>
  <c r="AV894" i="67"/>
  <c r="AU894" i="67"/>
  <c r="AT894" i="67"/>
  <c r="AS894" i="67"/>
  <c r="AR894" i="67"/>
  <c r="AQ894" i="67"/>
  <c r="AP894" i="67"/>
  <c r="AO894" i="67"/>
  <c r="AN894" i="67"/>
  <c r="AM894" i="67"/>
  <c r="AL894" i="67"/>
  <c r="AK894" i="67"/>
  <c r="AJ894" i="67"/>
  <c r="AI894" i="67"/>
  <c r="AH894" i="67"/>
  <c r="AG894" i="67"/>
  <c r="AF894" i="67"/>
  <c r="AE894" i="67"/>
  <c r="AD894" i="67"/>
  <c r="AC894" i="67"/>
  <c r="AB894" i="67"/>
  <c r="AA894" i="67"/>
  <c r="Z894" i="67"/>
  <c r="Y894" i="67"/>
  <c r="X894" i="67"/>
  <c r="W894" i="67"/>
  <c r="V894" i="67"/>
  <c r="U894" i="67"/>
  <c r="T894" i="67"/>
  <c r="S894" i="67"/>
  <c r="R894" i="67"/>
  <c r="Q894" i="67"/>
  <c r="P894" i="67"/>
  <c r="O894" i="67"/>
  <c r="N894" i="67"/>
  <c r="M894" i="67"/>
  <c r="L894" i="67"/>
  <c r="K894" i="67"/>
  <c r="J894" i="67"/>
  <c r="I894" i="67"/>
  <c r="H894" i="67"/>
  <c r="G894" i="67"/>
  <c r="F894" i="67"/>
  <c r="E894" i="67"/>
  <c r="D894" i="67"/>
  <c r="C894" i="67"/>
  <c r="B894" i="67"/>
  <c r="A894" i="67"/>
  <c r="DZ893" i="67"/>
  <c r="DY893" i="67"/>
  <c r="DX893" i="67"/>
  <c r="DW893" i="67"/>
  <c r="DV893" i="67"/>
  <c r="DU893" i="67"/>
  <c r="DT893" i="67"/>
  <c r="DS893" i="67"/>
  <c r="DR893" i="67"/>
  <c r="DQ893" i="67"/>
  <c r="DP893" i="67"/>
  <c r="DO893" i="67"/>
  <c r="DN893" i="67"/>
  <c r="DM893" i="67"/>
  <c r="DL893" i="67"/>
  <c r="DK893" i="67"/>
  <c r="DJ893" i="67"/>
  <c r="DI893" i="67"/>
  <c r="DH893" i="67"/>
  <c r="DG893" i="67"/>
  <c r="DF893" i="67"/>
  <c r="DE893" i="67"/>
  <c r="DD893" i="67"/>
  <c r="DC893" i="67"/>
  <c r="DB893" i="67"/>
  <c r="DA893" i="67"/>
  <c r="CZ893" i="67"/>
  <c r="CY893" i="67"/>
  <c r="CX893" i="67"/>
  <c r="CW893" i="67"/>
  <c r="CV893" i="67"/>
  <c r="CU893" i="67"/>
  <c r="CT893" i="67"/>
  <c r="CS893" i="67"/>
  <c r="CR893" i="67"/>
  <c r="CQ893" i="67"/>
  <c r="CP893" i="67"/>
  <c r="CO893" i="67"/>
  <c r="CN893" i="67"/>
  <c r="CM893" i="67"/>
  <c r="CL893" i="67"/>
  <c r="CK893" i="67"/>
  <c r="CJ893" i="67"/>
  <c r="CI893" i="67"/>
  <c r="CH893" i="67"/>
  <c r="CG893" i="67"/>
  <c r="CF893" i="67"/>
  <c r="CE893" i="67"/>
  <c r="CD893" i="67"/>
  <c r="CC893" i="67"/>
  <c r="CB893" i="67"/>
  <c r="CA893" i="67"/>
  <c r="BZ893" i="67"/>
  <c r="BY893" i="67"/>
  <c r="BX893" i="67"/>
  <c r="BW893" i="67"/>
  <c r="BV893" i="67"/>
  <c r="BU893" i="67"/>
  <c r="BT893" i="67"/>
  <c r="BS893" i="67"/>
  <c r="BR893" i="67"/>
  <c r="BQ893" i="67"/>
  <c r="BP893" i="67"/>
  <c r="BO893" i="67"/>
  <c r="BN893" i="67"/>
  <c r="BM893" i="67"/>
  <c r="BL893" i="67"/>
  <c r="BK893" i="67"/>
  <c r="BJ893" i="67"/>
  <c r="BI893" i="67"/>
  <c r="BH893" i="67"/>
  <c r="BG893" i="67"/>
  <c r="BF893" i="67"/>
  <c r="BE893" i="67"/>
  <c r="BD893" i="67"/>
  <c r="BC893" i="67"/>
  <c r="BB893" i="67"/>
  <c r="BA893" i="67"/>
  <c r="AZ893" i="67"/>
  <c r="AY893" i="67"/>
  <c r="AX893" i="67"/>
  <c r="AW893" i="67"/>
  <c r="AV893" i="67"/>
  <c r="AU893" i="67"/>
  <c r="AT893" i="67"/>
  <c r="AS893" i="67"/>
  <c r="AR893" i="67"/>
  <c r="AQ893" i="67"/>
  <c r="AP893" i="67"/>
  <c r="AO893" i="67"/>
  <c r="AN893" i="67"/>
  <c r="AM893" i="67"/>
  <c r="AL893" i="67"/>
  <c r="AK893" i="67"/>
  <c r="AJ893" i="67"/>
  <c r="AI893" i="67"/>
  <c r="AH893" i="67"/>
  <c r="AG893" i="67"/>
  <c r="AF893" i="67"/>
  <c r="AE893" i="67"/>
  <c r="AD893" i="67"/>
  <c r="AC893" i="67"/>
  <c r="AB893" i="67"/>
  <c r="AA893" i="67"/>
  <c r="Z893" i="67"/>
  <c r="Y893" i="67"/>
  <c r="X893" i="67"/>
  <c r="W893" i="67"/>
  <c r="V893" i="67"/>
  <c r="U893" i="67"/>
  <c r="T893" i="67"/>
  <c r="S893" i="67"/>
  <c r="R893" i="67"/>
  <c r="Q893" i="67"/>
  <c r="P893" i="67"/>
  <c r="O893" i="67"/>
  <c r="N893" i="67"/>
  <c r="M893" i="67"/>
  <c r="L893" i="67"/>
  <c r="K893" i="67"/>
  <c r="J893" i="67"/>
  <c r="I893" i="67"/>
  <c r="H893" i="67"/>
  <c r="G893" i="67"/>
  <c r="F893" i="67"/>
  <c r="E893" i="67"/>
  <c r="D893" i="67"/>
  <c r="C893" i="67"/>
  <c r="B893" i="67"/>
  <c r="A893" i="67"/>
  <c r="EB892" i="67"/>
  <c r="EA892" i="67"/>
  <c r="DX892" i="67"/>
  <c r="DW892" i="67"/>
  <c r="DV892" i="67"/>
  <c r="DU892" i="67"/>
  <c r="DT892" i="67"/>
  <c r="DS892" i="67"/>
  <c r="DR892" i="67"/>
  <c r="DQ892" i="67"/>
  <c r="DP892" i="67"/>
  <c r="DO892" i="67"/>
  <c r="DN892" i="67"/>
  <c r="DM892" i="67"/>
  <c r="DL892" i="67"/>
  <c r="DK892" i="67"/>
  <c r="DJ892" i="67"/>
  <c r="DI892" i="67"/>
  <c r="DH892" i="67"/>
  <c r="DG892" i="67"/>
  <c r="DF892" i="67"/>
  <c r="DE892" i="67"/>
  <c r="DD892" i="67"/>
  <c r="DC892" i="67"/>
  <c r="DB892" i="67"/>
  <c r="DA892" i="67"/>
  <c r="CZ892" i="67"/>
  <c r="CY892" i="67"/>
  <c r="CX892" i="67"/>
  <c r="CW892" i="67"/>
  <c r="CV892" i="67"/>
  <c r="CU892" i="67"/>
  <c r="CT892" i="67"/>
  <c r="CS892" i="67"/>
  <c r="CR892" i="67"/>
  <c r="CQ892" i="67"/>
  <c r="CP892" i="67"/>
  <c r="CO892" i="67"/>
  <c r="CN892" i="67"/>
  <c r="CM892" i="67"/>
  <c r="CL892" i="67"/>
  <c r="CK892" i="67"/>
  <c r="CJ892" i="67"/>
  <c r="CI892" i="67"/>
  <c r="CH892" i="67"/>
  <c r="CG892" i="67"/>
  <c r="CF892" i="67"/>
  <c r="CE892" i="67"/>
  <c r="CD892" i="67"/>
  <c r="CC892" i="67"/>
  <c r="CB892" i="67"/>
  <c r="CA892" i="67"/>
  <c r="BZ892" i="67"/>
  <c r="BY892" i="67"/>
  <c r="BX892" i="67"/>
  <c r="BW892" i="67"/>
  <c r="BV892" i="67"/>
  <c r="BU892" i="67"/>
  <c r="BT892" i="67"/>
  <c r="BS892" i="67"/>
  <c r="BR892" i="67"/>
  <c r="BQ892" i="67"/>
  <c r="BP892" i="67"/>
  <c r="BO892" i="67"/>
  <c r="BN892" i="67"/>
  <c r="BM892" i="67"/>
  <c r="BL892" i="67"/>
  <c r="BK892" i="67"/>
  <c r="BJ892" i="67"/>
  <c r="BI892" i="67"/>
  <c r="BH892" i="67"/>
  <c r="BG892" i="67"/>
  <c r="BF892" i="67"/>
  <c r="BE892" i="67"/>
  <c r="BD892" i="67"/>
  <c r="BC892" i="67"/>
  <c r="BB892" i="67"/>
  <c r="BA892" i="67"/>
  <c r="AZ892" i="67"/>
  <c r="AY892" i="67"/>
  <c r="AX892" i="67"/>
  <c r="AW892" i="67"/>
  <c r="AV892" i="67"/>
  <c r="AU892" i="67"/>
  <c r="AT892" i="67"/>
  <c r="AS892" i="67"/>
  <c r="AR892" i="67"/>
  <c r="AQ892" i="67"/>
  <c r="AP892" i="67"/>
  <c r="AO892" i="67"/>
  <c r="AN892" i="67"/>
  <c r="AM892" i="67"/>
  <c r="AL892" i="67"/>
  <c r="AK892" i="67"/>
  <c r="AJ892" i="67"/>
  <c r="AI892" i="67"/>
  <c r="AH892" i="67"/>
  <c r="AG892" i="67"/>
  <c r="AF892" i="67"/>
  <c r="AE892" i="67"/>
  <c r="AD892" i="67"/>
  <c r="AC892" i="67"/>
  <c r="AB892" i="67"/>
  <c r="AA892" i="67"/>
  <c r="Z892" i="67"/>
  <c r="Y892" i="67"/>
  <c r="X892" i="67"/>
  <c r="W892" i="67"/>
  <c r="V892" i="67"/>
  <c r="U892" i="67"/>
  <c r="T892" i="67"/>
  <c r="S892" i="67"/>
  <c r="R892" i="67"/>
  <c r="Q892" i="67"/>
  <c r="P892" i="67"/>
  <c r="O892" i="67"/>
  <c r="N892" i="67"/>
  <c r="M892" i="67"/>
  <c r="L892" i="67"/>
  <c r="K892" i="67"/>
  <c r="J892" i="67"/>
  <c r="I892" i="67"/>
  <c r="H892" i="67"/>
  <c r="G892" i="67"/>
  <c r="F892" i="67"/>
  <c r="E892" i="67"/>
  <c r="D892" i="67"/>
  <c r="C892" i="67"/>
  <c r="B892" i="67"/>
  <c r="A892" i="67"/>
  <c r="DX891" i="67"/>
  <c r="DW891" i="67"/>
  <c r="DV891" i="67"/>
  <c r="DU891" i="67"/>
  <c r="DT891" i="67"/>
  <c r="DS891" i="67"/>
  <c r="DR891" i="67"/>
  <c r="DQ891" i="67"/>
  <c r="DP891" i="67"/>
  <c r="DO891" i="67"/>
  <c r="DN891" i="67"/>
  <c r="DM891" i="67"/>
  <c r="DL891" i="67"/>
  <c r="DK891" i="67"/>
  <c r="DJ891" i="67"/>
  <c r="DI891" i="67"/>
  <c r="DH891" i="67"/>
  <c r="DG891" i="67"/>
  <c r="DF891" i="67"/>
  <c r="DE891" i="67"/>
  <c r="DD891" i="67"/>
  <c r="DC891" i="67"/>
  <c r="DB891" i="67"/>
  <c r="DA891" i="67"/>
  <c r="CZ891" i="67"/>
  <c r="CY891" i="67"/>
  <c r="CX891" i="67"/>
  <c r="CW891" i="67"/>
  <c r="CV891" i="67"/>
  <c r="CU891" i="67"/>
  <c r="CT891" i="67"/>
  <c r="CS891" i="67"/>
  <c r="CR891" i="67"/>
  <c r="CQ891" i="67"/>
  <c r="CP891" i="67"/>
  <c r="CO891" i="67"/>
  <c r="CN891" i="67"/>
  <c r="CM891" i="67"/>
  <c r="CL891" i="67"/>
  <c r="CK891" i="67"/>
  <c r="CJ891" i="67"/>
  <c r="CI891" i="67"/>
  <c r="CH891" i="67"/>
  <c r="CG891" i="67"/>
  <c r="CF891" i="67"/>
  <c r="CE891" i="67"/>
  <c r="CD891" i="67"/>
  <c r="CC891" i="67"/>
  <c r="CB891" i="67"/>
  <c r="CA891" i="67"/>
  <c r="BZ891" i="67"/>
  <c r="BY891" i="67"/>
  <c r="BX891" i="67"/>
  <c r="BW891" i="67"/>
  <c r="BV891" i="67"/>
  <c r="BU891" i="67"/>
  <c r="BT891" i="67"/>
  <c r="BS891" i="67"/>
  <c r="BR891" i="67"/>
  <c r="BQ891" i="67"/>
  <c r="BP891" i="67"/>
  <c r="BO891" i="67"/>
  <c r="BN891" i="67"/>
  <c r="BM891" i="67"/>
  <c r="BL891" i="67"/>
  <c r="BK891" i="67"/>
  <c r="BJ891" i="67"/>
  <c r="BI891" i="67"/>
  <c r="BH891" i="67"/>
  <c r="BG891" i="67"/>
  <c r="BF891" i="67"/>
  <c r="BE891" i="67"/>
  <c r="BD891" i="67"/>
  <c r="BC891" i="67"/>
  <c r="BB891" i="67"/>
  <c r="BA891" i="67"/>
  <c r="AZ891" i="67"/>
  <c r="AY891" i="67"/>
  <c r="AX891" i="67"/>
  <c r="AW891" i="67"/>
  <c r="AV891" i="67"/>
  <c r="AU891" i="67"/>
  <c r="AT891" i="67"/>
  <c r="AS891" i="67"/>
  <c r="AR891" i="67"/>
  <c r="AQ891" i="67"/>
  <c r="AP891" i="67"/>
  <c r="AO891" i="67"/>
  <c r="AN891" i="67"/>
  <c r="AM891" i="67"/>
  <c r="AL891" i="67"/>
  <c r="AK891" i="67"/>
  <c r="AJ891" i="67"/>
  <c r="AI891" i="67"/>
  <c r="AH891" i="67"/>
  <c r="AG891" i="67"/>
  <c r="AF891" i="67"/>
  <c r="AE891" i="67"/>
  <c r="AD891" i="67"/>
  <c r="AC891" i="67"/>
  <c r="AB891" i="67"/>
  <c r="AA891" i="67"/>
  <c r="Z891" i="67"/>
  <c r="Y891" i="67"/>
  <c r="X891" i="67"/>
  <c r="W891" i="67"/>
  <c r="V891" i="67"/>
  <c r="U891" i="67"/>
  <c r="T891" i="67"/>
  <c r="S891" i="67"/>
  <c r="R891" i="67"/>
  <c r="Q891" i="67"/>
  <c r="P891" i="67"/>
  <c r="O891" i="67"/>
  <c r="N891" i="67"/>
  <c r="M891" i="67"/>
  <c r="L891" i="67"/>
  <c r="K891" i="67"/>
  <c r="J891" i="67"/>
  <c r="I891" i="67"/>
  <c r="H891" i="67"/>
  <c r="G891" i="67"/>
  <c r="F891" i="67"/>
  <c r="E891" i="67"/>
  <c r="D891" i="67"/>
  <c r="C891" i="67"/>
  <c r="B891" i="67"/>
  <c r="A891" i="67"/>
  <c r="DZ890" i="67"/>
  <c r="DY890" i="67"/>
  <c r="DX890" i="67"/>
  <c r="DW890" i="67"/>
  <c r="DV890" i="67"/>
  <c r="DU890" i="67"/>
  <c r="DT890" i="67"/>
  <c r="DS890" i="67"/>
  <c r="DR890" i="67"/>
  <c r="DQ890" i="67"/>
  <c r="DP890" i="67"/>
  <c r="DO890" i="67"/>
  <c r="DN890" i="67"/>
  <c r="DM890" i="67"/>
  <c r="DL890" i="67"/>
  <c r="DK890" i="67"/>
  <c r="DJ890" i="67"/>
  <c r="DI890" i="67"/>
  <c r="DH890" i="67"/>
  <c r="DG890" i="67"/>
  <c r="DF890" i="67"/>
  <c r="DE890" i="67"/>
  <c r="DD890" i="67"/>
  <c r="DC890" i="67"/>
  <c r="DB890" i="67"/>
  <c r="DA890" i="67"/>
  <c r="CZ890" i="67"/>
  <c r="CY890" i="67"/>
  <c r="CX890" i="67"/>
  <c r="CW890" i="67"/>
  <c r="CV890" i="67"/>
  <c r="CU890" i="67"/>
  <c r="CT890" i="67"/>
  <c r="CS890" i="67"/>
  <c r="CR890" i="67"/>
  <c r="CQ890" i="67"/>
  <c r="CP890" i="67"/>
  <c r="CO890" i="67"/>
  <c r="CN890" i="67"/>
  <c r="CM890" i="67"/>
  <c r="CL890" i="67"/>
  <c r="CK890" i="67"/>
  <c r="CJ890" i="67"/>
  <c r="CI890" i="67"/>
  <c r="CH890" i="67"/>
  <c r="CG890" i="67"/>
  <c r="CF890" i="67"/>
  <c r="CE890" i="67"/>
  <c r="CD890" i="67"/>
  <c r="CC890" i="67"/>
  <c r="CB890" i="67"/>
  <c r="CA890" i="67"/>
  <c r="BZ890" i="67"/>
  <c r="BY890" i="67"/>
  <c r="BX890" i="67"/>
  <c r="BW890" i="67"/>
  <c r="BV890" i="67"/>
  <c r="BU890" i="67"/>
  <c r="BT890" i="67"/>
  <c r="BS890" i="67"/>
  <c r="BR890" i="67"/>
  <c r="BQ890" i="67"/>
  <c r="BP890" i="67"/>
  <c r="BO890" i="67"/>
  <c r="BN890" i="67"/>
  <c r="BM890" i="67"/>
  <c r="BL890" i="67"/>
  <c r="BK890" i="67"/>
  <c r="BJ890" i="67"/>
  <c r="BI890" i="67"/>
  <c r="BH890" i="67"/>
  <c r="BG890" i="67"/>
  <c r="BF890" i="67"/>
  <c r="BE890" i="67"/>
  <c r="BD890" i="67"/>
  <c r="BC890" i="67"/>
  <c r="BB890" i="67"/>
  <c r="BA890" i="67"/>
  <c r="AZ890" i="67"/>
  <c r="AY890" i="67"/>
  <c r="AX890" i="67"/>
  <c r="AW890" i="67"/>
  <c r="AV890" i="67"/>
  <c r="AU890" i="67"/>
  <c r="AT890" i="67"/>
  <c r="AS890" i="67"/>
  <c r="AR890" i="67"/>
  <c r="AQ890" i="67"/>
  <c r="AP890" i="67"/>
  <c r="AO890" i="67"/>
  <c r="AN890" i="67"/>
  <c r="AM890" i="67"/>
  <c r="AL890" i="67"/>
  <c r="AK890" i="67"/>
  <c r="AJ890" i="67"/>
  <c r="AI890" i="67"/>
  <c r="AH890" i="67"/>
  <c r="AG890" i="67"/>
  <c r="AF890" i="67"/>
  <c r="AE890" i="67"/>
  <c r="AD890" i="67"/>
  <c r="AC890" i="67"/>
  <c r="AB890" i="67"/>
  <c r="AA890" i="67"/>
  <c r="Z890" i="67"/>
  <c r="Y890" i="67"/>
  <c r="X890" i="67"/>
  <c r="W890" i="67"/>
  <c r="V890" i="67"/>
  <c r="U890" i="67"/>
  <c r="T890" i="67"/>
  <c r="S890" i="67"/>
  <c r="R890" i="67"/>
  <c r="Q890" i="67"/>
  <c r="P890" i="67"/>
  <c r="O890" i="67"/>
  <c r="N890" i="67"/>
  <c r="M890" i="67"/>
  <c r="L890" i="67"/>
  <c r="K890" i="67"/>
  <c r="J890" i="67"/>
  <c r="I890" i="67"/>
  <c r="H890" i="67"/>
  <c r="G890" i="67"/>
  <c r="F890" i="67"/>
  <c r="E890" i="67"/>
  <c r="D890" i="67"/>
  <c r="C890" i="67"/>
  <c r="B890" i="67"/>
  <c r="A890" i="67"/>
  <c r="DY889" i="67"/>
  <c r="DX889" i="67"/>
  <c r="DW889" i="67"/>
  <c r="DV889" i="67"/>
  <c r="DU889" i="67"/>
  <c r="DT889" i="67"/>
  <c r="DS889" i="67"/>
  <c r="DR889" i="67"/>
  <c r="DQ889" i="67"/>
  <c r="DP889" i="67"/>
  <c r="DO889" i="67"/>
  <c r="DN889" i="67"/>
  <c r="DM889" i="67"/>
  <c r="DL889" i="67"/>
  <c r="DK889" i="67"/>
  <c r="DJ889" i="67"/>
  <c r="DI889" i="67"/>
  <c r="DH889" i="67"/>
  <c r="DG889" i="67"/>
  <c r="DF889" i="67"/>
  <c r="DE889" i="67"/>
  <c r="DD889" i="67"/>
  <c r="DC889" i="67"/>
  <c r="DB889" i="67"/>
  <c r="DA889" i="67"/>
  <c r="CZ889" i="67"/>
  <c r="CY889" i="67"/>
  <c r="CX889" i="67"/>
  <c r="CW889" i="67"/>
  <c r="CV889" i="67"/>
  <c r="CU889" i="67"/>
  <c r="CT889" i="67"/>
  <c r="CS889" i="67"/>
  <c r="CR889" i="67"/>
  <c r="CQ889" i="67"/>
  <c r="CP889" i="67"/>
  <c r="CO889" i="67"/>
  <c r="CN889" i="67"/>
  <c r="CM889" i="67"/>
  <c r="CL889" i="67"/>
  <c r="CK889" i="67"/>
  <c r="CJ889" i="67"/>
  <c r="CI889" i="67"/>
  <c r="CH889" i="67"/>
  <c r="CG889" i="67"/>
  <c r="CF889" i="67"/>
  <c r="CE889" i="67"/>
  <c r="CD889" i="67"/>
  <c r="CC889" i="67"/>
  <c r="CB889" i="67"/>
  <c r="CA889" i="67"/>
  <c r="BZ889" i="67"/>
  <c r="BY889" i="67"/>
  <c r="BX889" i="67"/>
  <c r="BW889" i="67"/>
  <c r="BV889" i="67"/>
  <c r="BU889" i="67"/>
  <c r="BT889" i="67"/>
  <c r="BS889" i="67"/>
  <c r="BR889" i="67"/>
  <c r="BQ889" i="67"/>
  <c r="BP889" i="67"/>
  <c r="BO889" i="67"/>
  <c r="BN889" i="67"/>
  <c r="BM889" i="67"/>
  <c r="BL889" i="67"/>
  <c r="BK889" i="67"/>
  <c r="BJ889" i="67"/>
  <c r="BI889" i="67"/>
  <c r="BH889" i="67"/>
  <c r="BG889" i="67"/>
  <c r="BF889" i="67"/>
  <c r="BE889" i="67"/>
  <c r="BD889" i="67"/>
  <c r="BC889" i="67"/>
  <c r="BB889" i="67"/>
  <c r="BA889" i="67"/>
  <c r="AZ889" i="67"/>
  <c r="AY889" i="67"/>
  <c r="AX889" i="67"/>
  <c r="AW889" i="67"/>
  <c r="AV889" i="67"/>
  <c r="AU889" i="67"/>
  <c r="AT889" i="67"/>
  <c r="AS889" i="67"/>
  <c r="AR889" i="67"/>
  <c r="AQ889" i="67"/>
  <c r="AP889" i="67"/>
  <c r="AO889" i="67"/>
  <c r="AN889" i="67"/>
  <c r="AM889" i="67"/>
  <c r="AL889" i="67"/>
  <c r="AK889" i="67"/>
  <c r="AJ889" i="67"/>
  <c r="AI889" i="67"/>
  <c r="AH889" i="67"/>
  <c r="AG889" i="67"/>
  <c r="AF889" i="67"/>
  <c r="AE889" i="67"/>
  <c r="AD889" i="67"/>
  <c r="AC889" i="67"/>
  <c r="AB889" i="67"/>
  <c r="AA889" i="67"/>
  <c r="Z889" i="67"/>
  <c r="Y889" i="67"/>
  <c r="X889" i="67"/>
  <c r="W889" i="67"/>
  <c r="V889" i="67"/>
  <c r="U889" i="67"/>
  <c r="T889" i="67"/>
  <c r="S889" i="67"/>
  <c r="R889" i="67"/>
  <c r="Q889" i="67"/>
  <c r="P889" i="67"/>
  <c r="O889" i="67"/>
  <c r="N889" i="67"/>
  <c r="M889" i="67"/>
  <c r="L889" i="67"/>
  <c r="K889" i="67"/>
  <c r="J889" i="67"/>
  <c r="I889" i="67"/>
  <c r="H889" i="67"/>
  <c r="G889" i="67"/>
  <c r="F889" i="67"/>
  <c r="E889" i="67"/>
  <c r="D889" i="67"/>
  <c r="C889" i="67"/>
  <c r="B889" i="67"/>
  <c r="A889" i="67"/>
  <c r="EB888" i="67"/>
  <c r="DX888" i="67"/>
  <c r="DW888" i="67"/>
  <c r="DV888" i="67"/>
  <c r="DU888" i="67"/>
  <c r="DT888" i="67"/>
  <c r="DS888" i="67"/>
  <c r="DR888" i="67"/>
  <c r="DQ888" i="67"/>
  <c r="DP888" i="67"/>
  <c r="DO888" i="67"/>
  <c r="DN888" i="67"/>
  <c r="DM888" i="67"/>
  <c r="DL888" i="67"/>
  <c r="DK888" i="67"/>
  <c r="DJ888" i="67"/>
  <c r="DI888" i="67"/>
  <c r="DH888" i="67"/>
  <c r="DG888" i="67"/>
  <c r="DF888" i="67"/>
  <c r="DE888" i="67"/>
  <c r="DD888" i="67"/>
  <c r="DC888" i="67"/>
  <c r="DB888" i="67"/>
  <c r="DA888" i="67"/>
  <c r="CZ888" i="67"/>
  <c r="CY888" i="67"/>
  <c r="CX888" i="67"/>
  <c r="CW888" i="67"/>
  <c r="CV888" i="67"/>
  <c r="CU888" i="67"/>
  <c r="CT888" i="67"/>
  <c r="CS888" i="67"/>
  <c r="CR888" i="67"/>
  <c r="CQ888" i="67"/>
  <c r="CP888" i="67"/>
  <c r="CO888" i="67"/>
  <c r="CN888" i="67"/>
  <c r="CM888" i="67"/>
  <c r="CL888" i="67"/>
  <c r="CK888" i="67"/>
  <c r="CJ888" i="67"/>
  <c r="CI888" i="67"/>
  <c r="CH888" i="67"/>
  <c r="CG888" i="67"/>
  <c r="CF888" i="67"/>
  <c r="CE888" i="67"/>
  <c r="CD888" i="67"/>
  <c r="CC888" i="67"/>
  <c r="CB888" i="67"/>
  <c r="CA888" i="67"/>
  <c r="BZ888" i="67"/>
  <c r="BY888" i="67"/>
  <c r="BX888" i="67"/>
  <c r="BW888" i="67"/>
  <c r="BV888" i="67"/>
  <c r="BU888" i="67"/>
  <c r="BT888" i="67"/>
  <c r="BS888" i="67"/>
  <c r="BR888" i="67"/>
  <c r="BQ888" i="67"/>
  <c r="BP888" i="67"/>
  <c r="BO888" i="67"/>
  <c r="BN888" i="67"/>
  <c r="BM888" i="67"/>
  <c r="BL888" i="67"/>
  <c r="BK888" i="67"/>
  <c r="BJ888" i="67"/>
  <c r="BI888" i="67"/>
  <c r="BH888" i="67"/>
  <c r="BG888" i="67"/>
  <c r="BF888" i="67"/>
  <c r="BE888" i="67"/>
  <c r="BD888" i="67"/>
  <c r="BC888" i="67"/>
  <c r="BB888" i="67"/>
  <c r="BA888" i="67"/>
  <c r="AZ888" i="67"/>
  <c r="AY888" i="67"/>
  <c r="AX888" i="67"/>
  <c r="AW888" i="67"/>
  <c r="AV888" i="67"/>
  <c r="AU888" i="67"/>
  <c r="AT888" i="67"/>
  <c r="AS888" i="67"/>
  <c r="AR888" i="67"/>
  <c r="AQ888" i="67"/>
  <c r="AP888" i="67"/>
  <c r="AO888" i="67"/>
  <c r="AN888" i="67"/>
  <c r="AM888" i="67"/>
  <c r="AL888" i="67"/>
  <c r="AK888" i="67"/>
  <c r="AJ888" i="67"/>
  <c r="AI888" i="67"/>
  <c r="AH888" i="67"/>
  <c r="AG888" i="67"/>
  <c r="AF888" i="67"/>
  <c r="AE888" i="67"/>
  <c r="AD888" i="67"/>
  <c r="AC888" i="67"/>
  <c r="AB888" i="67"/>
  <c r="AA888" i="67"/>
  <c r="Z888" i="67"/>
  <c r="Y888" i="67"/>
  <c r="X888" i="67"/>
  <c r="W888" i="67"/>
  <c r="V888" i="67"/>
  <c r="U888" i="67"/>
  <c r="T888" i="67"/>
  <c r="S888" i="67"/>
  <c r="R888" i="67"/>
  <c r="Q888" i="67"/>
  <c r="P888" i="67"/>
  <c r="O888" i="67"/>
  <c r="N888" i="67"/>
  <c r="M888" i="67"/>
  <c r="L888" i="67"/>
  <c r="K888" i="67"/>
  <c r="J888" i="67"/>
  <c r="I888" i="67"/>
  <c r="H888" i="67"/>
  <c r="G888" i="67"/>
  <c r="F888" i="67"/>
  <c r="E888" i="67"/>
  <c r="D888" i="67"/>
  <c r="C888" i="67"/>
  <c r="B888" i="67"/>
  <c r="A888" i="67"/>
  <c r="EJ887" i="67"/>
  <c r="EI887" i="67"/>
  <c r="EH887" i="67"/>
  <c r="EG887" i="67"/>
  <c r="EF887" i="67"/>
  <c r="EE887" i="67"/>
  <c r="ED887" i="67"/>
  <c r="DY887" i="67"/>
  <c r="DX887" i="67"/>
  <c r="DW887" i="67"/>
  <c r="DV887" i="67"/>
  <c r="DU887" i="67"/>
  <c r="DT887" i="67"/>
  <c r="DS887" i="67"/>
  <c r="DR887" i="67"/>
  <c r="DQ887" i="67"/>
  <c r="DP887" i="67"/>
  <c r="DO887" i="67"/>
  <c r="DN887" i="67"/>
  <c r="DM887" i="67"/>
  <c r="DL887" i="67"/>
  <c r="DK887" i="67"/>
  <c r="DJ887" i="67"/>
  <c r="DI887" i="67"/>
  <c r="DH887" i="67"/>
  <c r="DG887" i="67"/>
  <c r="DF887" i="67"/>
  <c r="DE887" i="67"/>
  <c r="DD887" i="67"/>
  <c r="DC887" i="67"/>
  <c r="DB887" i="67"/>
  <c r="DA887" i="67"/>
  <c r="CZ887" i="67"/>
  <c r="CY887" i="67"/>
  <c r="CX887" i="67"/>
  <c r="CW887" i="67"/>
  <c r="CV887" i="67"/>
  <c r="CU887" i="67"/>
  <c r="CT887" i="67"/>
  <c r="CS887" i="67"/>
  <c r="CR887" i="67"/>
  <c r="CQ887" i="67"/>
  <c r="CP887" i="67"/>
  <c r="CO887" i="67"/>
  <c r="CN887" i="67"/>
  <c r="CM887" i="67"/>
  <c r="CL887" i="67"/>
  <c r="CK887" i="67"/>
  <c r="CJ887" i="67"/>
  <c r="CI887" i="67"/>
  <c r="CH887" i="67"/>
  <c r="CG887" i="67"/>
  <c r="CF887" i="67"/>
  <c r="CE887" i="67"/>
  <c r="CD887" i="67"/>
  <c r="CC887" i="67"/>
  <c r="CB887" i="67"/>
  <c r="CA887" i="67"/>
  <c r="BZ887" i="67"/>
  <c r="BY887" i="67"/>
  <c r="BX887" i="67"/>
  <c r="BW887" i="67"/>
  <c r="BV887" i="67"/>
  <c r="BU887" i="67"/>
  <c r="BT887" i="67"/>
  <c r="BS887" i="67"/>
  <c r="BR887" i="67"/>
  <c r="BQ887" i="67"/>
  <c r="BP887" i="67"/>
  <c r="BO887" i="67"/>
  <c r="BN887" i="67"/>
  <c r="BM887" i="67"/>
  <c r="BL887" i="67"/>
  <c r="BK887" i="67"/>
  <c r="BJ887" i="67"/>
  <c r="BI887" i="67"/>
  <c r="BH887" i="67"/>
  <c r="BG887" i="67"/>
  <c r="BF887" i="67"/>
  <c r="BE887" i="67"/>
  <c r="BD887" i="67"/>
  <c r="BC887" i="67"/>
  <c r="BB887" i="67"/>
  <c r="BA887" i="67"/>
  <c r="AZ887" i="67"/>
  <c r="AY887" i="67"/>
  <c r="AX887" i="67"/>
  <c r="AW887" i="67"/>
  <c r="AV887" i="67"/>
  <c r="AU887" i="67"/>
  <c r="AT887" i="67"/>
  <c r="AS887" i="67"/>
  <c r="AR887" i="67"/>
  <c r="AQ887" i="67"/>
  <c r="AP887" i="67"/>
  <c r="AO887" i="67"/>
  <c r="AN887" i="67"/>
  <c r="AM887" i="67"/>
  <c r="AL887" i="67"/>
  <c r="AK887" i="67"/>
  <c r="AJ887" i="67"/>
  <c r="AI887" i="67"/>
  <c r="AH887" i="67"/>
  <c r="AG887" i="67"/>
  <c r="AF887" i="67"/>
  <c r="AE887" i="67"/>
  <c r="AD887" i="67"/>
  <c r="AC887" i="67"/>
  <c r="AB887" i="67"/>
  <c r="AA887" i="67"/>
  <c r="Z887" i="67"/>
  <c r="Y887" i="67"/>
  <c r="X887" i="67"/>
  <c r="W887" i="67"/>
  <c r="V887" i="67"/>
  <c r="U887" i="67"/>
  <c r="T887" i="67"/>
  <c r="S887" i="67"/>
  <c r="R887" i="67"/>
  <c r="Q887" i="67"/>
  <c r="P887" i="67"/>
  <c r="O887" i="67"/>
  <c r="N887" i="67"/>
  <c r="M887" i="67"/>
  <c r="L887" i="67"/>
  <c r="K887" i="67"/>
  <c r="J887" i="67"/>
  <c r="I887" i="67"/>
  <c r="H887" i="67"/>
  <c r="G887" i="67"/>
  <c r="F887" i="67"/>
  <c r="E887" i="67"/>
  <c r="D887" i="67"/>
  <c r="C887" i="67"/>
  <c r="B887" i="67"/>
  <c r="A887" i="67"/>
  <c r="DX886" i="67"/>
  <c r="DW886" i="67"/>
  <c r="DV886" i="67"/>
  <c r="DU886" i="67"/>
  <c r="DT886" i="67"/>
  <c r="DS886" i="67"/>
  <c r="DR886" i="67"/>
  <c r="DQ886" i="67"/>
  <c r="DP886" i="67"/>
  <c r="DO886" i="67"/>
  <c r="DN886" i="67"/>
  <c r="DM886" i="67"/>
  <c r="DL886" i="67"/>
  <c r="DK886" i="67"/>
  <c r="DJ886" i="67"/>
  <c r="DI886" i="67"/>
  <c r="DH886" i="67"/>
  <c r="DG886" i="67"/>
  <c r="DF886" i="67"/>
  <c r="DE886" i="67"/>
  <c r="DD886" i="67"/>
  <c r="DC886" i="67"/>
  <c r="DB886" i="67"/>
  <c r="DA886" i="67"/>
  <c r="CZ886" i="67"/>
  <c r="CY886" i="67"/>
  <c r="CX886" i="67"/>
  <c r="CW886" i="67"/>
  <c r="CV886" i="67"/>
  <c r="CU886" i="67"/>
  <c r="CT886" i="67"/>
  <c r="CS886" i="67"/>
  <c r="CR886" i="67"/>
  <c r="CQ886" i="67"/>
  <c r="CP886" i="67"/>
  <c r="CO886" i="67"/>
  <c r="CN886" i="67"/>
  <c r="CM886" i="67"/>
  <c r="CL886" i="67"/>
  <c r="CK886" i="67"/>
  <c r="CJ886" i="67"/>
  <c r="CI886" i="67"/>
  <c r="CH886" i="67"/>
  <c r="CG886" i="67"/>
  <c r="CF886" i="67"/>
  <c r="CE886" i="67"/>
  <c r="CD886" i="67"/>
  <c r="CC886" i="67"/>
  <c r="CB886" i="67"/>
  <c r="CA886" i="67"/>
  <c r="BZ886" i="67"/>
  <c r="BY886" i="67"/>
  <c r="BX886" i="67"/>
  <c r="BW886" i="67"/>
  <c r="BV886" i="67"/>
  <c r="BU886" i="67"/>
  <c r="BT886" i="67"/>
  <c r="BS886" i="67"/>
  <c r="BR886" i="67"/>
  <c r="BQ886" i="67"/>
  <c r="BP886" i="67"/>
  <c r="BO886" i="67"/>
  <c r="BN886" i="67"/>
  <c r="BM886" i="67"/>
  <c r="BL886" i="67"/>
  <c r="BK886" i="67"/>
  <c r="BJ886" i="67"/>
  <c r="BI886" i="67"/>
  <c r="BH886" i="67"/>
  <c r="BG886" i="67"/>
  <c r="BF886" i="67"/>
  <c r="BE886" i="67"/>
  <c r="BD886" i="67"/>
  <c r="BC886" i="67"/>
  <c r="BB886" i="67"/>
  <c r="BA886" i="67"/>
  <c r="AZ886" i="67"/>
  <c r="AY886" i="67"/>
  <c r="AX886" i="67"/>
  <c r="AW886" i="67"/>
  <c r="AV886" i="67"/>
  <c r="AU886" i="67"/>
  <c r="AT886" i="67"/>
  <c r="AS886" i="67"/>
  <c r="AR886" i="67"/>
  <c r="AQ886" i="67"/>
  <c r="AP886" i="67"/>
  <c r="AO886" i="67"/>
  <c r="AN886" i="67"/>
  <c r="AM886" i="67"/>
  <c r="AL886" i="67"/>
  <c r="AK886" i="67"/>
  <c r="AJ886" i="67"/>
  <c r="AI886" i="67"/>
  <c r="AH886" i="67"/>
  <c r="AG886" i="67"/>
  <c r="AF886" i="67"/>
  <c r="AE886" i="67"/>
  <c r="AD886" i="67"/>
  <c r="AC886" i="67"/>
  <c r="AB886" i="67"/>
  <c r="AA886" i="67"/>
  <c r="Z886" i="67"/>
  <c r="Y886" i="67"/>
  <c r="X886" i="67"/>
  <c r="W886" i="67"/>
  <c r="V886" i="67"/>
  <c r="U886" i="67"/>
  <c r="T886" i="67"/>
  <c r="S886" i="67"/>
  <c r="R886" i="67"/>
  <c r="Q886" i="67"/>
  <c r="P886" i="67"/>
  <c r="O886" i="67"/>
  <c r="N886" i="67"/>
  <c r="M886" i="67"/>
  <c r="L886" i="67"/>
  <c r="K886" i="67"/>
  <c r="J886" i="67"/>
  <c r="I886" i="67"/>
  <c r="H886" i="67"/>
  <c r="G886" i="67"/>
  <c r="F886" i="67"/>
  <c r="E886" i="67"/>
  <c r="D886" i="67"/>
  <c r="C886" i="67"/>
  <c r="B886" i="67"/>
  <c r="A886" i="67"/>
  <c r="EJ885" i="67"/>
  <c r="EI885" i="67"/>
  <c r="EH885" i="67"/>
  <c r="EG885" i="67"/>
  <c r="EF885" i="67"/>
  <c r="EE885" i="67"/>
  <c r="ED885" i="67"/>
  <c r="EC885" i="67"/>
  <c r="EB885" i="67"/>
  <c r="EA885" i="67"/>
  <c r="DZ885" i="67"/>
  <c r="DY885" i="67"/>
  <c r="DX885" i="67"/>
  <c r="DW885" i="67"/>
  <c r="DV885" i="67"/>
  <c r="DU885" i="67"/>
  <c r="DT885" i="67"/>
  <c r="DS885" i="67"/>
  <c r="DR885" i="67"/>
  <c r="DQ885" i="67"/>
  <c r="DP885" i="67"/>
  <c r="DO885" i="67"/>
  <c r="DN885" i="67"/>
  <c r="DM885" i="67"/>
  <c r="DL885" i="67"/>
  <c r="DK885" i="67"/>
  <c r="DJ885" i="67"/>
  <c r="DI885" i="67"/>
  <c r="DH885" i="67"/>
  <c r="DG885" i="67"/>
  <c r="DF885" i="67"/>
  <c r="DE885" i="67"/>
  <c r="DD885" i="67"/>
  <c r="DC885" i="67"/>
  <c r="DB885" i="67"/>
  <c r="DA885" i="67"/>
  <c r="CZ885" i="67"/>
  <c r="CY885" i="67"/>
  <c r="CX885" i="67"/>
  <c r="CW885" i="67"/>
  <c r="CV885" i="67"/>
  <c r="CU885" i="67"/>
  <c r="CT885" i="67"/>
  <c r="CS885" i="67"/>
  <c r="CR885" i="67"/>
  <c r="CQ885" i="67"/>
  <c r="CP885" i="67"/>
  <c r="CO885" i="67"/>
  <c r="CN885" i="67"/>
  <c r="CM885" i="67"/>
  <c r="CL885" i="67"/>
  <c r="CK885" i="67"/>
  <c r="CJ885" i="67"/>
  <c r="CI885" i="67"/>
  <c r="CH885" i="67"/>
  <c r="CG885" i="67"/>
  <c r="CF885" i="67"/>
  <c r="CE885" i="67"/>
  <c r="CD885" i="67"/>
  <c r="CC885" i="67"/>
  <c r="CB885" i="67"/>
  <c r="CA885" i="67"/>
  <c r="BZ885" i="67"/>
  <c r="BY885" i="67"/>
  <c r="BX885" i="67"/>
  <c r="BW885" i="67"/>
  <c r="BV885" i="67"/>
  <c r="BU885" i="67"/>
  <c r="BT885" i="67"/>
  <c r="BS885" i="67"/>
  <c r="BR885" i="67"/>
  <c r="BQ885" i="67"/>
  <c r="BP885" i="67"/>
  <c r="BO885" i="67"/>
  <c r="BN885" i="67"/>
  <c r="BM885" i="67"/>
  <c r="BL885" i="67"/>
  <c r="BK885" i="67"/>
  <c r="BJ885" i="67"/>
  <c r="BI885" i="67"/>
  <c r="BH885" i="67"/>
  <c r="BG885" i="67"/>
  <c r="BF885" i="67"/>
  <c r="BE885" i="67"/>
  <c r="BD885" i="67"/>
  <c r="BC885" i="67"/>
  <c r="BB885" i="67"/>
  <c r="BA885" i="67"/>
  <c r="AZ885" i="67"/>
  <c r="AY885" i="67"/>
  <c r="AX885" i="67"/>
  <c r="AW885" i="67"/>
  <c r="AV885" i="67"/>
  <c r="AU885" i="67"/>
  <c r="AT885" i="67"/>
  <c r="AS885" i="67"/>
  <c r="AR885" i="67"/>
  <c r="AQ885" i="67"/>
  <c r="AP885" i="67"/>
  <c r="AO885" i="67"/>
  <c r="AN885" i="67"/>
  <c r="AM885" i="67"/>
  <c r="AL885" i="67"/>
  <c r="AK885" i="67"/>
  <c r="AJ885" i="67"/>
  <c r="AI885" i="67"/>
  <c r="AH885" i="67"/>
  <c r="AG885" i="67"/>
  <c r="AF885" i="67"/>
  <c r="AE885" i="67"/>
  <c r="AD885" i="67"/>
  <c r="AC885" i="67"/>
  <c r="AB885" i="67"/>
  <c r="AA885" i="67"/>
  <c r="Z885" i="67"/>
  <c r="Y885" i="67"/>
  <c r="X885" i="67"/>
  <c r="W885" i="67"/>
  <c r="V885" i="67"/>
  <c r="U885" i="67"/>
  <c r="T885" i="67"/>
  <c r="S885" i="67"/>
  <c r="R885" i="67"/>
  <c r="Q885" i="67"/>
  <c r="P885" i="67"/>
  <c r="O885" i="67"/>
  <c r="N885" i="67"/>
  <c r="M885" i="67"/>
  <c r="L885" i="67"/>
  <c r="K885" i="67"/>
  <c r="J885" i="67"/>
  <c r="I885" i="67"/>
  <c r="H885" i="67"/>
  <c r="G885" i="67"/>
  <c r="F885" i="67"/>
  <c r="E885" i="67"/>
  <c r="D885" i="67"/>
  <c r="C885" i="67"/>
  <c r="B885" i="67"/>
  <c r="A885" i="67"/>
  <c r="DY882" i="67" l="1"/>
  <c r="DX882" i="67"/>
  <c r="DW882" i="67"/>
  <c r="DV882" i="67"/>
  <c r="DU882" i="67"/>
  <c r="DT882" i="67"/>
  <c r="DS882" i="67"/>
  <c r="DR882" i="67"/>
  <c r="DQ882" i="67"/>
  <c r="DP882" i="67"/>
  <c r="DO882" i="67"/>
  <c r="DN882" i="67"/>
  <c r="DM882" i="67"/>
  <c r="DL882" i="67"/>
  <c r="DK882" i="67"/>
  <c r="DJ882" i="67"/>
  <c r="DI882" i="67"/>
  <c r="DH882" i="67"/>
  <c r="DG882" i="67"/>
  <c r="DF882" i="67"/>
  <c r="DE882" i="67"/>
  <c r="DD882" i="67"/>
  <c r="DC882" i="67"/>
  <c r="DB882" i="67"/>
  <c r="DA882" i="67"/>
  <c r="CZ882" i="67"/>
  <c r="CY882" i="67"/>
  <c r="CX882" i="67"/>
  <c r="CW882" i="67"/>
  <c r="CV882" i="67"/>
  <c r="CU882" i="67"/>
  <c r="CT882" i="67"/>
  <c r="CS882" i="67"/>
  <c r="CR882" i="67"/>
  <c r="CQ882" i="67"/>
  <c r="CP882" i="67"/>
  <c r="CO882" i="67"/>
  <c r="CN882" i="67"/>
  <c r="CM882" i="67"/>
  <c r="CL882" i="67"/>
  <c r="CK882" i="67"/>
  <c r="CJ882" i="67"/>
  <c r="CI882" i="67"/>
  <c r="CH882" i="67"/>
  <c r="BY882" i="67"/>
  <c r="BX882" i="67"/>
  <c r="BW882" i="67"/>
  <c r="BV882" i="67"/>
  <c r="BU882" i="67"/>
  <c r="BT882" i="67"/>
  <c r="BS882" i="67"/>
  <c r="BR882" i="67"/>
  <c r="BQ882" i="67"/>
  <c r="BP882" i="67"/>
  <c r="BO882" i="67"/>
  <c r="BN882" i="67"/>
  <c r="BM882" i="67"/>
  <c r="BL882" i="67"/>
  <c r="BK882" i="67"/>
  <c r="BJ882" i="67"/>
  <c r="BI882" i="67"/>
  <c r="BH882" i="67"/>
  <c r="BG882" i="67"/>
  <c r="BF882" i="67"/>
  <c r="BE882" i="67"/>
  <c r="BD882" i="67"/>
  <c r="BC882" i="67"/>
  <c r="BB882" i="67"/>
  <c r="BA882" i="67"/>
  <c r="AZ882" i="67"/>
  <c r="AY882" i="67"/>
  <c r="AX882" i="67"/>
  <c r="AW882" i="67"/>
  <c r="AV882" i="67"/>
  <c r="AU882" i="67"/>
  <c r="AT882" i="67"/>
  <c r="AS882" i="67"/>
  <c r="AR882" i="67"/>
  <c r="AQ882" i="67"/>
  <c r="AP882" i="67"/>
  <c r="AO882" i="67"/>
  <c r="AN882" i="67"/>
  <c r="AM882" i="67"/>
  <c r="AL882" i="67"/>
  <c r="AK882" i="67"/>
  <c r="AJ882" i="67"/>
  <c r="AI882" i="67"/>
  <c r="AH882" i="67"/>
  <c r="AG882" i="67"/>
  <c r="AF882" i="67"/>
  <c r="AE882" i="67"/>
  <c r="AD882" i="67"/>
  <c r="AC882" i="67"/>
  <c r="AB882" i="67"/>
  <c r="AA882" i="67"/>
  <c r="Z882" i="67"/>
  <c r="Y882" i="67"/>
  <c r="X882" i="67"/>
  <c r="W882" i="67"/>
  <c r="V882" i="67"/>
  <c r="U882" i="67"/>
  <c r="T882" i="67"/>
  <c r="S882" i="67"/>
  <c r="R882" i="67"/>
  <c r="Q882" i="67"/>
  <c r="P882" i="67"/>
  <c r="O882" i="67"/>
  <c r="N882" i="67"/>
  <c r="M882" i="67"/>
  <c r="L882" i="67"/>
  <c r="K882" i="67"/>
  <c r="J882" i="67"/>
  <c r="I882" i="67"/>
  <c r="H882" i="67"/>
  <c r="G882" i="67"/>
  <c r="F882" i="67"/>
  <c r="E882" i="67"/>
  <c r="D882" i="67"/>
  <c r="C882" i="67"/>
  <c r="B882" i="67"/>
  <c r="A882" i="67"/>
  <c r="DY881" i="67"/>
  <c r="DX881" i="67"/>
  <c r="DW881" i="67"/>
  <c r="DV881" i="67"/>
  <c r="DU881" i="67"/>
  <c r="DT881" i="67"/>
  <c r="DS881" i="67"/>
  <c r="DR881" i="67"/>
  <c r="DQ881" i="67"/>
  <c r="DP881" i="67"/>
  <c r="DO881" i="67"/>
  <c r="DN881" i="67"/>
  <c r="DM881" i="67"/>
  <c r="DL881" i="67"/>
  <c r="DK881" i="67"/>
  <c r="DJ881" i="67"/>
  <c r="DI881" i="67"/>
  <c r="DH881" i="67"/>
  <c r="DG881" i="67"/>
  <c r="DF881" i="67"/>
  <c r="DE881" i="67"/>
  <c r="DD881" i="67"/>
  <c r="DC881" i="67"/>
  <c r="DB881" i="67"/>
  <c r="DA881" i="67"/>
  <c r="CZ881" i="67"/>
  <c r="CY881" i="67"/>
  <c r="CX881" i="67"/>
  <c r="CW881" i="67"/>
  <c r="CV881" i="67"/>
  <c r="CU881" i="67"/>
  <c r="CT881" i="67"/>
  <c r="CS881" i="67"/>
  <c r="CR881" i="67"/>
  <c r="CQ881" i="67"/>
  <c r="CP881" i="67"/>
  <c r="CO881" i="67"/>
  <c r="CN881" i="67"/>
  <c r="CM881" i="67"/>
  <c r="CL881" i="67"/>
  <c r="CK881" i="67"/>
  <c r="CJ881" i="67"/>
  <c r="CI881" i="67"/>
  <c r="CH881" i="67"/>
  <c r="BY881" i="67"/>
  <c r="BX881" i="67"/>
  <c r="BW881" i="67"/>
  <c r="BV881" i="67"/>
  <c r="BU881" i="67"/>
  <c r="BT881" i="67"/>
  <c r="BS881" i="67"/>
  <c r="BR881" i="67"/>
  <c r="BQ881" i="67"/>
  <c r="BP881" i="67"/>
  <c r="BO881" i="67"/>
  <c r="BN881" i="67"/>
  <c r="BM881" i="67"/>
  <c r="BL881" i="67"/>
  <c r="BK881" i="67"/>
  <c r="BJ881" i="67"/>
  <c r="BI881" i="67"/>
  <c r="BH881" i="67"/>
  <c r="BG881" i="67"/>
  <c r="BF881" i="67"/>
  <c r="BE881" i="67"/>
  <c r="BD881" i="67"/>
  <c r="BC881" i="67"/>
  <c r="BB881" i="67"/>
  <c r="BA881" i="67"/>
  <c r="AZ881" i="67"/>
  <c r="AY881" i="67"/>
  <c r="AX881" i="67"/>
  <c r="AW881" i="67"/>
  <c r="AV881" i="67"/>
  <c r="AU881" i="67"/>
  <c r="AT881" i="67"/>
  <c r="AS881" i="67"/>
  <c r="AR881" i="67"/>
  <c r="AQ881" i="67"/>
  <c r="AP881" i="67"/>
  <c r="AO881" i="67"/>
  <c r="AN881" i="67"/>
  <c r="AM881" i="67"/>
  <c r="AL881" i="67"/>
  <c r="AK881" i="67"/>
  <c r="AJ881" i="67"/>
  <c r="AI881" i="67"/>
  <c r="AH881" i="67"/>
  <c r="AG881" i="67"/>
  <c r="AF881" i="67"/>
  <c r="AE881" i="67"/>
  <c r="AD881" i="67"/>
  <c r="AC881" i="67"/>
  <c r="AB881" i="67"/>
  <c r="AA881" i="67"/>
  <c r="Z881" i="67"/>
  <c r="Y881" i="67"/>
  <c r="X881" i="67"/>
  <c r="W881" i="67"/>
  <c r="V881" i="67"/>
  <c r="U881" i="67"/>
  <c r="T881" i="67"/>
  <c r="S881" i="67"/>
  <c r="R881" i="67"/>
  <c r="Q881" i="67"/>
  <c r="P881" i="67"/>
  <c r="O881" i="67"/>
  <c r="N881" i="67"/>
  <c r="M881" i="67"/>
  <c r="L881" i="67"/>
  <c r="K881" i="67"/>
  <c r="J881" i="67"/>
  <c r="I881" i="67"/>
  <c r="H881" i="67"/>
  <c r="G881" i="67"/>
  <c r="F881" i="67"/>
  <c r="E881" i="67"/>
  <c r="D881" i="67"/>
  <c r="C881" i="67"/>
  <c r="B881" i="67"/>
  <c r="A881" i="67"/>
  <c r="DY880" i="67"/>
  <c r="DX880" i="67"/>
  <c r="DW880" i="67"/>
  <c r="DV880" i="67"/>
  <c r="DU880" i="67"/>
  <c r="DT880" i="67"/>
  <c r="DS880" i="67"/>
  <c r="DR880" i="67"/>
  <c r="DQ880" i="67"/>
  <c r="DP880" i="67"/>
  <c r="DO880" i="67"/>
  <c r="DN880" i="67"/>
  <c r="DM880" i="67"/>
  <c r="DL880" i="67"/>
  <c r="DK880" i="67"/>
  <c r="DJ880" i="67"/>
  <c r="DI880" i="67"/>
  <c r="DH880" i="67"/>
  <c r="DG880" i="67"/>
  <c r="DF880" i="67"/>
  <c r="DE880" i="67"/>
  <c r="DD880" i="67"/>
  <c r="DC880" i="67"/>
  <c r="DB880" i="67"/>
  <c r="DA880" i="67"/>
  <c r="CZ880" i="67"/>
  <c r="CY880" i="67"/>
  <c r="CX880" i="67"/>
  <c r="CW880" i="67"/>
  <c r="CV880" i="67"/>
  <c r="CU880" i="67"/>
  <c r="CT880" i="67"/>
  <c r="CS880" i="67"/>
  <c r="CR880" i="67"/>
  <c r="CQ880" i="67"/>
  <c r="CP880" i="67"/>
  <c r="CO880" i="67"/>
  <c r="CN880" i="67"/>
  <c r="CM880" i="67"/>
  <c r="CL880" i="67"/>
  <c r="CK880" i="67"/>
  <c r="CJ880" i="67"/>
  <c r="CI880" i="67"/>
  <c r="CH880" i="67"/>
  <c r="BY880" i="67"/>
  <c r="BX880" i="67"/>
  <c r="BW880" i="67"/>
  <c r="BU880" i="67"/>
  <c r="BT880" i="67"/>
  <c r="BS880" i="67"/>
  <c r="BR880" i="67"/>
  <c r="BQ880" i="67"/>
  <c r="BP880" i="67"/>
  <c r="BO880" i="67"/>
  <c r="BN880" i="67"/>
  <c r="BM880" i="67"/>
  <c r="BL880" i="67"/>
  <c r="BK880" i="67"/>
  <c r="BJ880" i="67"/>
  <c r="BI880" i="67"/>
  <c r="BH880" i="67"/>
  <c r="BG880" i="67"/>
  <c r="BF880" i="67"/>
  <c r="BE880" i="67"/>
  <c r="BD880" i="67"/>
  <c r="BC880" i="67"/>
  <c r="BB880" i="67"/>
  <c r="BA880" i="67"/>
  <c r="AZ880" i="67"/>
  <c r="AY880" i="67"/>
  <c r="AX880" i="67"/>
  <c r="AW880" i="67"/>
  <c r="AV880" i="67"/>
  <c r="AU880" i="67"/>
  <c r="AT880" i="67"/>
  <c r="AS880" i="67"/>
  <c r="AR880" i="67"/>
  <c r="AQ880" i="67"/>
  <c r="AP880" i="67"/>
  <c r="AO880" i="67"/>
  <c r="AN880" i="67"/>
  <c r="AM880" i="67"/>
  <c r="AL880" i="67"/>
  <c r="AK880" i="67"/>
  <c r="AJ880" i="67"/>
  <c r="AI880" i="67"/>
  <c r="AH880" i="67"/>
  <c r="AG880" i="67"/>
  <c r="AF880" i="67"/>
  <c r="AE880" i="67"/>
  <c r="AD880" i="67"/>
  <c r="AC880" i="67"/>
  <c r="AB880" i="67"/>
  <c r="AA880" i="67"/>
  <c r="Z880" i="67"/>
  <c r="Y880" i="67"/>
  <c r="X880" i="67"/>
  <c r="W880" i="67"/>
  <c r="V880" i="67"/>
  <c r="U880" i="67"/>
  <c r="T880" i="67"/>
  <c r="S880" i="67"/>
  <c r="R880" i="67"/>
  <c r="Q880" i="67"/>
  <c r="P880" i="67"/>
  <c r="O880" i="67"/>
  <c r="N880" i="67"/>
  <c r="M880" i="67"/>
  <c r="L880" i="67"/>
  <c r="K880" i="67"/>
  <c r="J880" i="67"/>
  <c r="I880" i="67"/>
  <c r="H880" i="67"/>
  <c r="G880" i="67"/>
  <c r="F880" i="67"/>
  <c r="E880" i="67"/>
  <c r="D880" i="67"/>
  <c r="C880" i="67"/>
  <c r="B880" i="67"/>
  <c r="A880" i="67"/>
  <c r="DX879" i="67"/>
  <c r="DW879" i="67"/>
  <c r="DV879" i="67"/>
  <c r="DU879" i="67"/>
  <c r="DT879" i="67"/>
  <c r="DS879" i="67"/>
  <c r="DR879" i="67"/>
  <c r="DQ879" i="67"/>
  <c r="DP879" i="67"/>
  <c r="DO879" i="67"/>
  <c r="DN879" i="67"/>
  <c r="DM879" i="67"/>
  <c r="DL879" i="67"/>
  <c r="DK879" i="67"/>
  <c r="DJ879" i="67"/>
  <c r="DI879" i="67"/>
  <c r="DH879" i="67"/>
  <c r="DG879" i="67"/>
  <c r="DF879" i="67"/>
  <c r="DE879" i="67"/>
  <c r="DD879" i="67"/>
  <c r="DC879" i="67"/>
  <c r="DB879" i="67"/>
  <c r="DA879" i="67"/>
  <c r="CZ879" i="67"/>
  <c r="CY879" i="67"/>
  <c r="CX879" i="67"/>
  <c r="CW879" i="67"/>
  <c r="CV879" i="67"/>
  <c r="CU879" i="67"/>
  <c r="CT879" i="67"/>
  <c r="CS879" i="67"/>
  <c r="CR879" i="67"/>
  <c r="CQ879" i="67"/>
  <c r="CP879" i="67"/>
  <c r="CO879" i="67"/>
  <c r="CN879" i="67"/>
  <c r="CM879" i="67"/>
  <c r="CL879" i="67"/>
  <c r="CK879" i="67"/>
  <c r="CJ879" i="67"/>
  <c r="CI879" i="67"/>
  <c r="CH879" i="67"/>
  <c r="BQ879" i="67"/>
  <c r="BP879" i="67"/>
  <c r="BO879" i="67"/>
  <c r="BN879" i="67"/>
  <c r="BM879" i="67"/>
  <c r="BL879" i="67"/>
  <c r="BK879" i="67"/>
  <c r="BJ879" i="67"/>
  <c r="BI879" i="67"/>
  <c r="BH879" i="67"/>
  <c r="BG879" i="67"/>
  <c r="BF879" i="67"/>
  <c r="BE879" i="67"/>
  <c r="BD879" i="67"/>
  <c r="BC879" i="67"/>
  <c r="BB879" i="67"/>
  <c r="BA879" i="67"/>
  <c r="AZ879" i="67"/>
  <c r="AY879" i="67"/>
  <c r="AX879" i="67"/>
  <c r="AW879" i="67"/>
  <c r="AV879" i="67"/>
  <c r="AU879" i="67"/>
  <c r="AT879" i="67"/>
  <c r="AS879" i="67"/>
  <c r="AR879" i="67"/>
  <c r="AQ879" i="67"/>
  <c r="AP879" i="67"/>
  <c r="AO879" i="67"/>
  <c r="AN879" i="67"/>
  <c r="AM879" i="67"/>
  <c r="AL879" i="67"/>
  <c r="AK879" i="67"/>
  <c r="AJ879" i="67"/>
  <c r="AI879" i="67"/>
  <c r="AH879" i="67"/>
  <c r="AG879" i="67"/>
  <c r="AF879" i="67"/>
  <c r="AE879" i="67"/>
  <c r="AD879" i="67"/>
  <c r="AC879" i="67"/>
  <c r="AB879" i="67"/>
  <c r="AA879" i="67"/>
  <c r="Z879" i="67"/>
  <c r="Y879" i="67"/>
  <c r="X879" i="67"/>
  <c r="W879" i="67"/>
  <c r="V879" i="67"/>
  <c r="U879" i="67"/>
  <c r="T879" i="67"/>
  <c r="S879" i="67"/>
  <c r="R879" i="67"/>
  <c r="Q879" i="67"/>
  <c r="P879" i="67"/>
  <c r="O879" i="67"/>
  <c r="N879" i="67"/>
  <c r="M879" i="67"/>
  <c r="L879" i="67"/>
  <c r="K879" i="67"/>
  <c r="J879" i="67"/>
  <c r="I879" i="67"/>
  <c r="H879" i="67"/>
  <c r="G879" i="67"/>
  <c r="F879" i="67"/>
  <c r="E879" i="67"/>
  <c r="D879" i="67"/>
  <c r="C879" i="67"/>
  <c r="B879" i="67"/>
  <c r="A879" i="67"/>
  <c r="EJ878" i="67"/>
  <c r="EI878" i="67"/>
  <c r="EH878" i="67"/>
  <c r="EG878" i="67"/>
  <c r="EF878" i="67"/>
  <c r="EE878" i="67"/>
  <c r="ED878" i="67"/>
  <c r="EC878" i="67"/>
  <c r="EB878" i="67"/>
  <c r="EA878" i="67"/>
  <c r="DZ878" i="67"/>
  <c r="DY878" i="67"/>
  <c r="DX878" i="67"/>
  <c r="DW878" i="67"/>
  <c r="DV878" i="67"/>
  <c r="DU878" i="67"/>
  <c r="DT878" i="67"/>
  <c r="DS878" i="67"/>
  <c r="DR878" i="67"/>
  <c r="DQ878" i="67"/>
  <c r="DP878" i="67"/>
  <c r="DO878" i="67"/>
  <c r="DN878" i="67"/>
  <c r="DM878" i="67"/>
  <c r="DL878" i="67"/>
  <c r="DK878" i="67"/>
  <c r="DJ878" i="67"/>
  <c r="DI878" i="67"/>
  <c r="DH878" i="67"/>
  <c r="DG878" i="67"/>
  <c r="DF878" i="67"/>
  <c r="DE878" i="67"/>
  <c r="DD878" i="67"/>
  <c r="DC878" i="67"/>
  <c r="DB878" i="67"/>
  <c r="DA878" i="67"/>
  <c r="CZ878" i="67"/>
  <c r="CY878" i="67"/>
  <c r="CX878" i="67"/>
  <c r="CW878" i="67"/>
  <c r="CV878" i="67"/>
  <c r="CU878" i="67"/>
  <c r="CT878" i="67"/>
  <c r="CS878" i="67"/>
  <c r="CR878" i="67"/>
  <c r="CQ878" i="67"/>
  <c r="CP878" i="67"/>
  <c r="CO878" i="67"/>
  <c r="CN878" i="67"/>
  <c r="CM878" i="67"/>
  <c r="CL878" i="67"/>
  <c r="CK878" i="67"/>
  <c r="CJ878" i="67"/>
  <c r="CI878" i="67"/>
  <c r="CH878" i="67"/>
  <c r="CG878" i="67"/>
  <c r="CF878" i="67"/>
  <c r="CE878" i="67"/>
  <c r="CD878" i="67"/>
  <c r="CC878" i="67"/>
  <c r="CB878" i="67"/>
  <c r="CA878" i="67"/>
  <c r="BZ878" i="67"/>
  <c r="BY878" i="67"/>
  <c r="BX878" i="67"/>
  <c r="BW878" i="67"/>
  <c r="BV878" i="67"/>
  <c r="BU878" i="67"/>
  <c r="BT878" i="67"/>
  <c r="BS878" i="67"/>
  <c r="BR878" i="67"/>
  <c r="BQ878" i="67"/>
  <c r="BP878" i="67"/>
  <c r="BO878" i="67"/>
  <c r="BN878" i="67"/>
  <c r="BM878" i="67"/>
  <c r="BL878" i="67"/>
  <c r="BK878" i="67"/>
  <c r="BJ878" i="67"/>
  <c r="BI878" i="67"/>
  <c r="BH878" i="67"/>
  <c r="BG878" i="67"/>
  <c r="BF878" i="67"/>
  <c r="BE878" i="67"/>
  <c r="BD878" i="67"/>
  <c r="BC878" i="67"/>
  <c r="BB878" i="67"/>
  <c r="BA878" i="67"/>
  <c r="AZ878" i="67"/>
  <c r="AY878" i="67"/>
  <c r="AX878" i="67"/>
  <c r="AW878" i="67"/>
  <c r="AV878" i="67"/>
  <c r="AU878" i="67"/>
  <c r="AT878" i="67"/>
  <c r="AS878" i="67"/>
  <c r="AR878" i="67"/>
  <c r="AQ878" i="67"/>
  <c r="AP878" i="67"/>
  <c r="AO878" i="67"/>
  <c r="AN878" i="67"/>
  <c r="AM878" i="67"/>
  <c r="AL878" i="67"/>
  <c r="AK878" i="67"/>
  <c r="AJ878" i="67"/>
  <c r="AI878" i="67"/>
  <c r="AH878" i="67"/>
  <c r="AG878" i="67"/>
  <c r="AF878" i="67"/>
  <c r="AE878" i="67"/>
  <c r="AD878" i="67"/>
  <c r="AC878" i="67"/>
  <c r="AB878" i="67"/>
  <c r="AA878" i="67"/>
  <c r="Z878" i="67"/>
  <c r="Y878" i="67"/>
  <c r="X878" i="67"/>
  <c r="W878" i="67"/>
  <c r="V878" i="67"/>
  <c r="U878" i="67"/>
  <c r="T878" i="67"/>
  <c r="S878" i="67"/>
  <c r="R878" i="67"/>
  <c r="Q878" i="67"/>
  <c r="P878" i="67"/>
  <c r="O878" i="67"/>
  <c r="N878" i="67"/>
  <c r="M878" i="67"/>
  <c r="L878" i="67"/>
  <c r="K878" i="67"/>
  <c r="J878" i="67"/>
  <c r="I878" i="67"/>
  <c r="H878" i="67"/>
  <c r="G878" i="67"/>
  <c r="F878" i="67"/>
  <c r="E878" i="67"/>
  <c r="D878" i="67"/>
  <c r="C878" i="67"/>
  <c r="B878" i="67"/>
  <c r="A878" i="67"/>
  <c r="EA877" i="67"/>
  <c r="DZ877" i="67"/>
  <c r="DY877" i="67"/>
  <c r="DX877" i="67"/>
  <c r="DW877" i="67"/>
  <c r="DV877" i="67"/>
  <c r="DU877" i="67"/>
  <c r="DT877" i="67"/>
  <c r="DS877" i="67"/>
  <c r="DR877" i="67"/>
  <c r="DQ877" i="67"/>
  <c r="DP877" i="67"/>
  <c r="DO877" i="67"/>
  <c r="DN877" i="67"/>
  <c r="DM877" i="67"/>
  <c r="DL877" i="67"/>
  <c r="DK877" i="67"/>
  <c r="DJ877" i="67"/>
  <c r="DI877" i="67"/>
  <c r="DH877" i="67"/>
  <c r="DG877" i="67"/>
  <c r="DF877" i="67"/>
  <c r="DE877" i="67"/>
  <c r="DD877" i="67"/>
  <c r="DC877" i="67"/>
  <c r="DB877" i="67"/>
  <c r="DA877" i="67"/>
  <c r="CZ877" i="67"/>
  <c r="CY877" i="67"/>
  <c r="CX877" i="67"/>
  <c r="CW877" i="67"/>
  <c r="CV877" i="67"/>
  <c r="CU877" i="67"/>
  <c r="CT877" i="67"/>
  <c r="CS877" i="67"/>
  <c r="CR877" i="67"/>
  <c r="CQ877" i="67"/>
  <c r="CP877" i="67"/>
  <c r="CO877" i="67"/>
  <c r="CN877" i="67"/>
  <c r="CM877" i="67"/>
  <c r="CL877" i="67"/>
  <c r="CK877" i="67"/>
  <c r="CJ877" i="67"/>
  <c r="CI877" i="67"/>
  <c r="CH877" i="67"/>
  <c r="CA877" i="67"/>
  <c r="BZ877" i="67"/>
  <c r="BY877" i="67"/>
  <c r="BX877" i="67"/>
  <c r="BW877" i="67"/>
  <c r="BV877" i="67"/>
  <c r="BU877" i="67"/>
  <c r="BT877" i="67"/>
  <c r="BS877" i="67"/>
  <c r="BR877" i="67"/>
  <c r="BQ877" i="67"/>
  <c r="BP877" i="67"/>
  <c r="BO877" i="67"/>
  <c r="BN877" i="67"/>
  <c r="BM877" i="67"/>
  <c r="BL877" i="67"/>
  <c r="BK877" i="67"/>
  <c r="BJ877" i="67"/>
  <c r="BI877" i="67"/>
  <c r="BH877" i="67"/>
  <c r="BG877" i="67"/>
  <c r="BF877" i="67"/>
  <c r="BE877" i="67"/>
  <c r="BD877" i="67"/>
  <c r="BC877" i="67"/>
  <c r="BB877" i="67"/>
  <c r="BA877" i="67"/>
  <c r="AZ877" i="67"/>
  <c r="AY877" i="67"/>
  <c r="AX877" i="67"/>
  <c r="AW877" i="67"/>
  <c r="AV877" i="67"/>
  <c r="AU877" i="67"/>
  <c r="AT877" i="67"/>
  <c r="AS877" i="67"/>
  <c r="AR877" i="67"/>
  <c r="AQ877" i="67"/>
  <c r="AP877" i="67"/>
  <c r="AO877" i="67"/>
  <c r="AN877" i="67"/>
  <c r="AM877" i="67"/>
  <c r="AL877" i="67"/>
  <c r="AK877" i="67"/>
  <c r="AJ877" i="67"/>
  <c r="AI877" i="67"/>
  <c r="AH877" i="67"/>
  <c r="AG877" i="67"/>
  <c r="AF877" i="67"/>
  <c r="AE877" i="67"/>
  <c r="AD877" i="67"/>
  <c r="AC877" i="67"/>
  <c r="AB877" i="67"/>
  <c r="AA877" i="67"/>
  <c r="Z877" i="67"/>
  <c r="Y877" i="67"/>
  <c r="X877" i="67"/>
  <c r="W877" i="67"/>
  <c r="V877" i="67"/>
  <c r="U877" i="67"/>
  <c r="T877" i="67"/>
  <c r="S877" i="67"/>
  <c r="R877" i="67"/>
  <c r="Q877" i="67"/>
  <c r="P877" i="67"/>
  <c r="O877" i="67"/>
  <c r="N877" i="67"/>
  <c r="M877" i="67"/>
  <c r="L877" i="67"/>
  <c r="K877" i="67"/>
  <c r="J877" i="67"/>
  <c r="I877" i="67"/>
  <c r="H877" i="67"/>
  <c r="G877" i="67"/>
  <c r="F877" i="67"/>
  <c r="E877" i="67"/>
  <c r="D877" i="67"/>
  <c r="C877" i="67"/>
  <c r="B877" i="67"/>
  <c r="A877" i="67"/>
  <c r="EA876" i="67"/>
  <c r="DZ876" i="67"/>
  <c r="DY876" i="67"/>
  <c r="DX876" i="67"/>
  <c r="DW876" i="67"/>
  <c r="DV876" i="67"/>
  <c r="DU876" i="67"/>
  <c r="DT876" i="67"/>
  <c r="DS876" i="67"/>
  <c r="DR876" i="67"/>
  <c r="DQ876" i="67"/>
  <c r="DP876" i="67"/>
  <c r="DO876" i="67"/>
  <c r="DN876" i="67"/>
  <c r="DM876" i="67"/>
  <c r="DL876" i="67"/>
  <c r="DK876" i="67"/>
  <c r="DJ876" i="67"/>
  <c r="DI876" i="67"/>
  <c r="DH876" i="67"/>
  <c r="DG876" i="67"/>
  <c r="DF876" i="67"/>
  <c r="DE876" i="67"/>
  <c r="DD876" i="67"/>
  <c r="DC876" i="67"/>
  <c r="DB876" i="67"/>
  <c r="DA876" i="67"/>
  <c r="CZ876" i="67"/>
  <c r="CY876" i="67"/>
  <c r="CX876" i="67"/>
  <c r="CW876" i="67"/>
  <c r="CV876" i="67"/>
  <c r="CU876" i="67"/>
  <c r="CT876" i="67"/>
  <c r="CS876" i="67"/>
  <c r="CR876" i="67"/>
  <c r="CQ876" i="67"/>
  <c r="CP876" i="67"/>
  <c r="CO876" i="67"/>
  <c r="CN876" i="67"/>
  <c r="CM876" i="67"/>
  <c r="CL876" i="67"/>
  <c r="CK876" i="67"/>
  <c r="CJ876" i="67"/>
  <c r="CI876" i="67"/>
  <c r="CH876" i="67"/>
  <c r="CA876" i="67"/>
  <c r="BZ876" i="67"/>
  <c r="BY876" i="67"/>
  <c r="BX876" i="67"/>
  <c r="BW876" i="67"/>
  <c r="BV876" i="67"/>
  <c r="BU876" i="67"/>
  <c r="BT876" i="67"/>
  <c r="BS876" i="67"/>
  <c r="BR876" i="67"/>
  <c r="BQ876" i="67"/>
  <c r="BP876" i="67"/>
  <c r="BO876" i="67"/>
  <c r="BN876" i="67"/>
  <c r="BM876" i="67"/>
  <c r="BL876" i="67"/>
  <c r="BK876" i="67"/>
  <c r="BJ876" i="67"/>
  <c r="BI876" i="67"/>
  <c r="BH876" i="67"/>
  <c r="BG876" i="67"/>
  <c r="BF876" i="67"/>
  <c r="BE876" i="67"/>
  <c r="BD876" i="67"/>
  <c r="BC876" i="67"/>
  <c r="BB876" i="67"/>
  <c r="BA876" i="67"/>
  <c r="AZ876" i="67"/>
  <c r="AY876" i="67"/>
  <c r="AX876" i="67"/>
  <c r="AW876" i="67"/>
  <c r="AV876" i="67"/>
  <c r="AU876" i="67"/>
  <c r="AT876" i="67"/>
  <c r="AS876" i="67"/>
  <c r="AR876" i="67"/>
  <c r="AQ876" i="67"/>
  <c r="AP876" i="67"/>
  <c r="AO876" i="67"/>
  <c r="AN876" i="67"/>
  <c r="AM876" i="67"/>
  <c r="AL876" i="67"/>
  <c r="AK876" i="67"/>
  <c r="AJ876" i="67"/>
  <c r="AI876" i="67"/>
  <c r="AH876" i="67"/>
  <c r="AG876" i="67"/>
  <c r="AF876" i="67"/>
  <c r="AE876" i="67"/>
  <c r="AD876" i="67"/>
  <c r="AC876" i="67"/>
  <c r="AB876" i="67"/>
  <c r="AA876" i="67"/>
  <c r="Z876" i="67"/>
  <c r="Y876" i="67"/>
  <c r="X876" i="67"/>
  <c r="W876" i="67"/>
  <c r="V876" i="67"/>
  <c r="U876" i="67"/>
  <c r="T876" i="67"/>
  <c r="S876" i="67"/>
  <c r="R876" i="67"/>
  <c r="Q876" i="67"/>
  <c r="P876" i="67"/>
  <c r="O876" i="67"/>
  <c r="N876" i="67"/>
  <c r="M876" i="67"/>
  <c r="L876" i="67"/>
  <c r="K876" i="67"/>
  <c r="J876" i="67"/>
  <c r="I876" i="67"/>
  <c r="H876" i="67"/>
  <c r="G876" i="67"/>
  <c r="F876" i="67"/>
  <c r="E876" i="67"/>
  <c r="D876" i="67"/>
  <c r="C876" i="67"/>
  <c r="B876" i="67"/>
  <c r="A876" i="67"/>
  <c r="EJ875" i="67"/>
  <c r="EI875" i="67"/>
  <c r="EH875" i="67"/>
  <c r="EG875" i="67"/>
  <c r="EF875" i="67"/>
  <c r="EE875" i="67"/>
  <c r="ED875" i="67"/>
  <c r="EC875" i="67"/>
  <c r="EB875" i="67"/>
  <c r="EA875" i="67"/>
  <c r="DZ875" i="67"/>
  <c r="DY875" i="67"/>
  <c r="DX875" i="67"/>
  <c r="DW875" i="67"/>
  <c r="DV875" i="67"/>
  <c r="DU875" i="67"/>
  <c r="DT875" i="67"/>
  <c r="DS875" i="67"/>
  <c r="DR875" i="67"/>
  <c r="DQ875" i="67"/>
  <c r="DP875" i="67"/>
  <c r="DO875" i="67"/>
  <c r="DN875" i="67"/>
  <c r="DM875" i="67"/>
  <c r="DL875" i="67"/>
  <c r="DK875" i="67"/>
  <c r="DJ875" i="67"/>
  <c r="DI875" i="67"/>
  <c r="DH875" i="67"/>
  <c r="DG875" i="67"/>
  <c r="DF875" i="67"/>
  <c r="DE875" i="67"/>
  <c r="DD875" i="67"/>
  <c r="DC875" i="67"/>
  <c r="DB875" i="67"/>
  <c r="DA875" i="67"/>
  <c r="CZ875" i="67"/>
  <c r="CY875" i="67"/>
  <c r="CX875" i="67"/>
  <c r="CW875" i="67"/>
  <c r="CV875" i="67"/>
  <c r="CU875" i="67"/>
  <c r="CT875" i="67"/>
  <c r="CS875" i="67"/>
  <c r="CR875" i="67"/>
  <c r="CQ875" i="67"/>
  <c r="CP875" i="67"/>
  <c r="CO875" i="67"/>
  <c r="CN875" i="67"/>
  <c r="CM875" i="67"/>
  <c r="CL875" i="67"/>
  <c r="CK875" i="67"/>
  <c r="CJ875" i="67"/>
  <c r="CI875" i="67"/>
  <c r="CH875" i="67"/>
  <c r="CG875" i="67"/>
  <c r="CF875" i="67"/>
  <c r="CE875" i="67"/>
  <c r="CD875" i="67"/>
  <c r="CC875" i="67"/>
  <c r="CB875" i="67"/>
  <c r="CA875" i="67"/>
  <c r="BZ875" i="67"/>
  <c r="BY875" i="67"/>
  <c r="BX875" i="67"/>
  <c r="BW875" i="67"/>
  <c r="BV875" i="67"/>
  <c r="BU875" i="67"/>
  <c r="BT875" i="67"/>
  <c r="BS875" i="67"/>
  <c r="BR875" i="67"/>
  <c r="BQ875" i="67"/>
  <c r="BP875" i="67"/>
  <c r="BO875" i="67"/>
  <c r="BN875" i="67"/>
  <c r="BM875" i="67"/>
  <c r="BL875" i="67"/>
  <c r="BK875" i="67"/>
  <c r="BJ875" i="67"/>
  <c r="BI875" i="67"/>
  <c r="BH875" i="67"/>
  <c r="BG875" i="67"/>
  <c r="BF875" i="67"/>
  <c r="BE875" i="67"/>
  <c r="BD875" i="67"/>
  <c r="BC875" i="67"/>
  <c r="BB875" i="67"/>
  <c r="BA875" i="67"/>
  <c r="AZ875" i="67"/>
  <c r="AY875" i="67"/>
  <c r="AX875" i="67"/>
  <c r="AW875" i="67"/>
  <c r="AV875" i="67"/>
  <c r="AU875" i="67"/>
  <c r="AT875" i="67"/>
  <c r="AS875" i="67"/>
  <c r="AR875" i="67"/>
  <c r="AQ875" i="67"/>
  <c r="AP875" i="67"/>
  <c r="AO875" i="67"/>
  <c r="AN875" i="67"/>
  <c r="AM875" i="67"/>
  <c r="AL875" i="67"/>
  <c r="AK875" i="67"/>
  <c r="AJ875" i="67"/>
  <c r="AI875" i="67"/>
  <c r="AH875" i="67"/>
  <c r="AG875" i="67"/>
  <c r="AF875" i="67"/>
  <c r="AE875" i="67"/>
  <c r="AD875" i="67"/>
  <c r="AC875" i="67"/>
  <c r="AB875" i="67"/>
  <c r="AA875" i="67"/>
  <c r="Z875" i="67"/>
  <c r="Y875" i="67"/>
  <c r="X875" i="67"/>
  <c r="W875" i="67"/>
  <c r="V875" i="67"/>
  <c r="U875" i="67"/>
  <c r="T875" i="67"/>
  <c r="S875" i="67"/>
  <c r="R875" i="67"/>
  <c r="Q875" i="67"/>
  <c r="P875" i="67"/>
  <c r="O875" i="67"/>
  <c r="N875" i="67"/>
  <c r="M875" i="67"/>
  <c r="L875" i="67"/>
  <c r="K875" i="67"/>
  <c r="J875" i="67"/>
  <c r="I875" i="67"/>
  <c r="H875" i="67"/>
  <c r="G875" i="67"/>
  <c r="F875" i="67"/>
  <c r="E875" i="67"/>
  <c r="D875" i="67"/>
  <c r="C875" i="67"/>
  <c r="B875" i="67"/>
  <c r="A875" i="67"/>
  <c r="EA874" i="67"/>
  <c r="DZ874" i="67"/>
  <c r="DY874" i="67"/>
  <c r="DX874" i="67"/>
  <c r="DW874" i="67"/>
  <c r="DV874" i="67"/>
  <c r="DU874" i="67"/>
  <c r="DT874" i="67"/>
  <c r="DS874" i="67"/>
  <c r="DR874" i="67"/>
  <c r="DQ874" i="67"/>
  <c r="DP874" i="67"/>
  <c r="DO874" i="67"/>
  <c r="DN874" i="67"/>
  <c r="DM874" i="67"/>
  <c r="DL874" i="67"/>
  <c r="DK874" i="67"/>
  <c r="DJ874" i="67"/>
  <c r="DI874" i="67"/>
  <c r="DH874" i="67"/>
  <c r="DG874" i="67"/>
  <c r="DF874" i="67"/>
  <c r="DE874" i="67"/>
  <c r="DD874" i="67"/>
  <c r="DC874" i="67"/>
  <c r="DB874" i="67"/>
  <c r="DA874" i="67"/>
  <c r="CZ874" i="67"/>
  <c r="CY874" i="67"/>
  <c r="CX874" i="67"/>
  <c r="CW874" i="67"/>
  <c r="CV874" i="67"/>
  <c r="CU874" i="67"/>
  <c r="CT874" i="67"/>
  <c r="CS874" i="67"/>
  <c r="CR874" i="67"/>
  <c r="CQ874" i="67"/>
  <c r="CP874" i="67"/>
  <c r="CO874" i="67"/>
  <c r="CN874" i="67"/>
  <c r="CM874" i="67"/>
  <c r="CL874" i="67"/>
  <c r="CK874" i="67"/>
  <c r="CJ874" i="67"/>
  <c r="CI874" i="67"/>
  <c r="CH874" i="67"/>
  <c r="CA874" i="67"/>
  <c r="BZ874" i="67"/>
  <c r="BY874" i="67"/>
  <c r="BX874" i="67"/>
  <c r="BW874" i="67"/>
  <c r="BV874" i="67"/>
  <c r="BU874" i="67"/>
  <c r="BT874" i="67"/>
  <c r="BS874" i="67"/>
  <c r="BR874" i="67"/>
  <c r="BQ874" i="67"/>
  <c r="BP874" i="67"/>
  <c r="BO874" i="67"/>
  <c r="BN874" i="67"/>
  <c r="BM874" i="67"/>
  <c r="BL874" i="67"/>
  <c r="BK874" i="67"/>
  <c r="BJ874" i="67"/>
  <c r="BI874" i="67"/>
  <c r="BH874" i="67"/>
  <c r="BG874" i="67"/>
  <c r="BF874" i="67"/>
  <c r="BE874" i="67"/>
  <c r="BD874" i="67"/>
  <c r="BC874" i="67"/>
  <c r="BB874" i="67"/>
  <c r="BA874" i="67"/>
  <c r="AZ874" i="67"/>
  <c r="AY874" i="67"/>
  <c r="AX874" i="67"/>
  <c r="AW874" i="67"/>
  <c r="AV874" i="67"/>
  <c r="AU874" i="67"/>
  <c r="AT874" i="67"/>
  <c r="AS874" i="67"/>
  <c r="AR874" i="67"/>
  <c r="AQ874" i="67"/>
  <c r="AP874" i="67"/>
  <c r="AO874" i="67"/>
  <c r="AN874" i="67"/>
  <c r="AM874" i="67"/>
  <c r="AL874" i="67"/>
  <c r="AK874" i="67"/>
  <c r="AJ874" i="67"/>
  <c r="AI874" i="67"/>
  <c r="AH874" i="67"/>
  <c r="AG874" i="67"/>
  <c r="AF874" i="67"/>
  <c r="AE874" i="67"/>
  <c r="AD874" i="67"/>
  <c r="AC874" i="67"/>
  <c r="AB874" i="67"/>
  <c r="AA874" i="67"/>
  <c r="Z874" i="67"/>
  <c r="Y874" i="67"/>
  <c r="X874" i="67"/>
  <c r="W874" i="67"/>
  <c r="V874" i="67"/>
  <c r="U874" i="67"/>
  <c r="T874" i="67"/>
  <c r="S874" i="67"/>
  <c r="R874" i="67"/>
  <c r="Q874" i="67"/>
  <c r="P874" i="67"/>
  <c r="O874" i="67"/>
  <c r="N874" i="67"/>
  <c r="M874" i="67"/>
  <c r="L874" i="67"/>
  <c r="K874" i="67"/>
  <c r="J874" i="67"/>
  <c r="I874" i="67"/>
  <c r="H874" i="67"/>
  <c r="G874" i="67"/>
  <c r="F874" i="67"/>
  <c r="E874" i="67"/>
  <c r="D874" i="67"/>
  <c r="C874" i="67"/>
  <c r="B874" i="67"/>
  <c r="A874" i="67"/>
  <c r="EA873" i="67"/>
  <c r="DZ873" i="67"/>
  <c r="DY873" i="67"/>
  <c r="DX873" i="67"/>
  <c r="DW873" i="67"/>
  <c r="DV873" i="67"/>
  <c r="DU873" i="67"/>
  <c r="DT873" i="67"/>
  <c r="DS873" i="67"/>
  <c r="DR873" i="67"/>
  <c r="DQ873" i="67"/>
  <c r="DP873" i="67"/>
  <c r="DO873" i="67"/>
  <c r="DN873" i="67"/>
  <c r="DM873" i="67"/>
  <c r="DL873" i="67"/>
  <c r="DK873" i="67"/>
  <c r="DJ873" i="67"/>
  <c r="DI873" i="67"/>
  <c r="DH873" i="67"/>
  <c r="DG873" i="67"/>
  <c r="DF873" i="67"/>
  <c r="DE873" i="67"/>
  <c r="DD873" i="67"/>
  <c r="DC873" i="67"/>
  <c r="DB873" i="67"/>
  <c r="DA873" i="67"/>
  <c r="CZ873" i="67"/>
  <c r="CY873" i="67"/>
  <c r="CX873" i="67"/>
  <c r="CW873" i="67"/>
  <c r="CV873" i="67"/>
  <c r="CU873" i="67"/>
  <c r="CT873" i="67"/>
  <c r="CS873" i="67"/>
  <c r="CR873" i="67"/>
  <c r="CQ873" i="67"/>
  <c r="CP873" i="67"/>
  <c r="CO873" i="67"/>
  <c r="CN873" i="67"/>
  <c r="CM873" i="67"/>
  <c r="CL873" i="67"/>
  <c r="CK873" i="67"/>
  <c r="CJ873" i="67"/>
  <c r="CI873" i="67"/>
  <c r="CH873" i="67"/>
  <c r="CB873" i="67"/>
  <c r="CA873" i="67"/>
  <c r="BZ873" i="67"/>
  <c r="BY873" i="67"/>
  <c r="BX873" i="67"/>
  <c r="BW873" i="67"/>
  <c r="BV873" i="67"/>
  <c r="BU873" i="67"/>
  <c r="BT873" i="67"/>
  <c r="BS873" i="67"/>
  <c r="BR873" i="67"/>
  <c r="BQ873" i="67"/>
  <c r="BP873" i="67"/>
  <c r="BO873" i="67"/>
  <c r="BN873" i="67"/>
  <c r="BM873" i="67"/>
  <c r="BL873" i="67"/>
  <c r="BK873" i="67"/>
  <c r="BJ873" i="67"/>
  <c r="BI873" i="67"/>
  <c r="BH873" i="67"/>
  <c r="BG873" i="67"/>
  <c r="BF873" i="67"/>
  <c r="BE873" i="67"/>
  <c r="BD873" i="67"/>
  <c r="BC873" i="67"/>
  <c r="BB873" i="67"/>
  <c r="BA873" i="67"/>
  <c r="AZ873" i="67"/>
  <c r="AY873" i="67"/>
  <c r="AX873" i="67"/>
  <c r="AW873" i="67"/>
  <c r="AV873" i="67"/>
  <c r="AU873" i="67"/>
  <c r="AT873" i="67"/>
  <c r="AS873" i="67"/>
  <c r="AR873" i="67"/>
  <c r="AQ873" i="67"/>
  <c r="AP873" i="67"/>
  <c r="AO873" i="67"/>
  <c r="AN873" i="67"/>
  <c r="AM873" i="67"/>
  <c r="AL873" i="67"/>
  <c r="AK873" i="67"/>
  <c r="AJ873" i="67"/>
  <c r="AI873" i="67"/>
  <c r="AH873" i="67"/>
  <c r="AG873" i="67"/>
  <c r="AF873" i="67"/>
  <c r="AE873" i="67"/>
  <c r="AD873" i="67"/>
  <c r="AC873" i="67"/>
  <c r="AB873" i="67"/>
  <c r="AA873" i="67"/>
  <c r="Z873" i="67"/>
  <c r="Y873" i="67"/>
  <c r="X873" i="67"/>
  <c r="W873" i="67"/>
  <c r="V873" i="67"/>
  <c r="U873" i="67"/>
  <c r="T873" i="67"/>
  <c r="S873" i="67"/>
  <c r="R873" i="67"/>
  <c r="Q873" i="67"/>
  <c r="P873" i="67"/>
  <c r="O873" i="67"/>
  <c r="N873" i="67"/>
  <c r="M873" i="67"/>
  <c r="L873" i="67"/>
  <c r="K873" i="67"/>
  <c r="J873" i="67"/>
  <c r="I873" i="67"/>
  <c r="H873" i="67"/>
  <c r="G873" i="67"/>
  <c r="F873" i="67"/>
  <c r="E873" i="67"/>
  <c r="D873" i="67"/>
  <c r="C873" i="67"/>
  <c r="B873" i="67"/>
  <c r="A873" i="67"/>
  <c r="EA872" i="67"/>
  <c r="DZ872" i="67"/>
  <c r="DY872" i="67"/>
  <c r="DX872" i="67"/>
  <c r="DW872" i="67"/>
  <c r="DV872" i="67"/>
  <c r="DU872" i="67"/>
  <c r="DT872" i="67"/>
  <c r="DS872" i="67"/>
  <c r="DR872" i="67"/>
  <c r="DQ872" i="67"/>
  <c r="DP872" i="67"/>
  <c r="DO872" i="67"/>
  <c r="DN872" i="67"/>
  <c r="DM872" i="67"/>
  <c r="DL872" i="67"/>
  <c r="DK872" i="67"/>
  <c r="DJ872" i="67"/>
  <c r="DI872" i="67"/>
  <c r="DH872" i="67"/>
  <c r="DG872" i="67"/>
  <c r="DF872" i="67"/>
  <c r="DE872" i="67"/>
  <c r="DD872" i="67"/>
  <c r="DC872" i="67"/>
  <c r="DB872" i="67"/>
  <c r="DA872" i="67"/>
  <c r="CZ872" i="67"/>
  <c r="CY872" i="67"/>
  <c r="CX872" i="67"/>
  <c r="CW872" i="67"/>
  <c r="CV872" i="67"/>
  <c r="CU872" i="67"/>
  <c r="CT872" i="67"/>
  <c r="CS872" i="67"/>
  <c r="CR872" i="67"/>
  <c r="CQ872" i="67"/>
  <c r="CP872" i="67"/>
  <c r="CO872" i="67"/>
  <c r="CN872" i="67"/>
  <c r="CM872" i="67"/>
  <c r="CL872" i="67"/>
  <c r="CK872" i="67"/>
  <c r="CJ872" i="67"/>
  <c r="CI872" i="67"/>
  <c r="CH872" i="67"/>
  <c r="CB872" i="67"/>
  <c r="CA872" i="67"/>
  <c r="BZ872" i="67"/>
  <c r="BY872" i="67"/>
  <c r="BX872" i="67"/>
  <c r="BW872" i="67"/>
  <c r="BV872" i="67"/>
  <c r="BU872" i="67"/>
  <c r="BT872" i="67"/>
  <c r="BS872" i="67"/>
  <c r="BR872" i="67"/>
  <c r="BQ872" i="67"/>
  <c r="BP872" i="67"/>
  <c r="BO872" i="67"/>
  <c r="BN872" i="67"/>
  <c r="BM872" i="67"/>
  <c r="BL872" i="67"/>
  <c r="BK872" i="67"/>
  <c r="BJ872" i="67"/>
  <c r="BI872" i="67"/>
  <c r="BH872" i="67"/>
  <c r="BG872" i="67"/>
  <c r="BF872" i="67"/>
  <c r="BE872" i="67"/>
  <c r="BD872" i="67"/>
  <c r="BC872" i="67"/>
  <c r="BB872" i="67"/>
  <c r="BA872" i="67"/>
  <c r="AZ872" i="67"/>
  <c r="AY872" i="67"/>
  <c r="AX872" i="67"/>
  <c r="AW872" i="67"/>
  <c r="AV872" i="67"/>
  <c r="AU872" i="67"/>
  <c r="AT872" i="67"/>
  <c r="AS872" i="67"/>
  <c r="AR872" i="67"/>
  <c r="AQ872" i="67"/>
  <c r="AP872" i="67"/>
  <c r="AO872" i="67"/>
  <c r="AN872" i="67"/>
  <c r="AM872" i="67"/>
  <c r="AL872" i="67"/>
  <c r="AK872" i="67"/>
  <c r="AJ872" i="67"/>
  <c r="AI872" i="67"/>
  <c r="AH872" i="67"/>
  <c r="AG872" i="67"/>
  <c r="AF872" i="67"/>
  <c r="AE872" i="67"/>
  <c r="AD872" i="67"/>
  <c r="AC872" i="67"/>
  <c r="AB872" i="67"/>
  <c r="AA872" i="67"/>
  <c r="Z872" i="67"/>
  <c r="Y872" i="67"/>
  <c r="X872" i="67"/>
  <c r="W872" i="67"/>
  <c r="V872" i="67"/>
  <c r="U872" i="67"/>
  <c r="T872" i="67"/>
  <c r="S872" i="67"/>
  <c r="R872" i="67"/>
  <c r="Q872" i="67"/>
  <c r="P872" i="67"/>
  <c r="O872" i="67"/>
  <c r="N872" i="67"/>
  <c r="M872" i="67"/>
  <c r="L872" i="67"/>
  <c r="K872" i="67"/>
  <c r="J872" i="67"/>
  <c r="I872" i="67"/>
  <c r="H872" i="67"/>
  <c r="G872" i="67"/>
  <c r="F872" i="67"/>
  <c r="E872" i="67"/>
  <c r="D872" i="67"/>
  <c r="C872" i="67"/>
  <c r="B872" i="67"/>
  <c r="A872" i="67"/>
  <c r="EJ871" i="67"/>
  <c r="EI871" i="67"/>
  <c r="EH871" i="67"/>
  <c r="EG871" i="67"/>
  <c r="EF871" i="67"/>
  <c r="EE871" i="67"/>
  <c r="ED871" i="67"/>
  <c r="EB871" i="67"/>
  <c r="EA871" i="67"/>
  <c r="DZ871" i="67"/>
  <c r="DY871" i="67"/>
  <c r="DX871" i="67"/>
  <c r="DW871" i="67"/>
  <c r="DV871" i="67"/>
  <c r="DU871" i="67"/>
  <c r="DT871" i="67"/>
  <c r="DS871" i="67"/>
  <c r="DR871" i="67"/>
  <c r="DQ871" i="67"/>
  <c r="DP871" i="67"/>
  <c r="DO871" i="67"/>
  <c r="DN871" i="67"/>
  <c r="DM871" i="67"/>
  <c r="DL871" i="67"/>
  <c r="DK871" i="67"/>
  <c r="DJ871" i="67"/>
  <c r="DI871" i="67"/>
  <c r="DH871" i="67"/>
  <c r="DG871" i="67"/>
  <c r="DF871" i="67"/>
  <c r="DE871" i="67"/>
  <c r="DD871" i="67"/>
  <c r="DC871" i="67"/>
  <c r="DB871" i="67"/>
  <c r="DA871" i="67"/>
  <c r="CZ871" i="67"/>
  <c r="CY871" i="67"/>
  <c r="CX871" i="67"/>
  <c r="CW871" i="67"/>
  <c r="CV871" i="67"/>
  <c r="CU871" i="67"/>
  <c r="CT871" i="67"/>
  <c r="CS871" i="67"/>
  <c r="CR871" i="67"/>
  <c r="CQ871" i="67"/>
  <c r="CP871" i="67"/>
  <c r="CO871" i="67"/>
  <c r="CN871" i="67"/>
  <c r="CM871" i="67"/>
  <c r="CL871" i="67"/>
  <c r="CK871" i="67"/>
  <c r="CJ871" i="67"/>
  <c r="CI871" i="67"/>
  <c r="CH871" i="67"/>
  <c r="CE871" i="67"/>
  <c r="CD871" i="67"/>
  <c r="CC871" i="67"/>
  <c r="CB871" i="67"/>
  <c r="CA871" i="67"/>
  <c r="BZ871" i="67"/>
  <c r="BY871" i="67"/>
  <c r="BX871" i="67"/>
  <c r="BW871" i="67"/>
  <c r="BV871" i="67"/>
  <c r="BU871" i="67"/>
  <c r="BT871" i="67"/>
  <c r="BS871" i="67"/>
  <c r="BR871" i="67"/>
  <c r="BQ871" i="67"/>
  <c r="BP871" i="67"/>
  <c r="BO871" i="67"/>
  <c r="BN871" i="67"/>
  <c r="BM871" i="67"/>
  <c r="BL871" i="67"/>
  <c r="BK871" i="67"/>
  <c r="BJ871" i="67"/>
  <c r="BI871" i="67"/>
  <c r="BH871" i="67"/>
  <c r="BG871" i="67"/>
  <c r="BF871" i="67"/>
  <c r="BE871" i="67"/>
  <c r="BD871" i="67"/>
  <c r="BC871" i="67"/>
  <c r="BB871" i="67"/>
  <c r="BA871" i="67"/>
  <c r="AZ871" i="67"/>
  <c r="AY871" i="67"/>
  <c r="AX871" i="67"/>
  <c r="AW871" i="67"/>
  <c r="AV871" i="67"/>
  <c r="AU871" i="67"/>
  <c r="AT871" i="67"/>
  <c r="AS871" i="67"/>
  <c r="AR871" i="67"/>
  <c r="AQ871" i="67"/>
  <c r="AP871" i="67"/>
  <c r="AO871" i="67"/>
  <c r="AN871" i="67"/>
  <c r="AM871" i="67"/>
  <c r="AL871" i="67"/>
  <c r="AK871" i="67"/>
  <c r="AJ871" i="67"/>
  <c r="AI871" i="67"/>
  <c r="AH871" i="67"/>
  <c r="AG871" i="67"/>
  <c r="AF871" i="67"/>
  <c r="AE871" i="67"/>
  <c r="AD871" i="67"/>
  <c r="AC871" i="67"/>
  <c r="AB871" i="67"/>
  <c r="AA871" i="67"/>
  <c r="Z871" i="67"/>
  <c r="Y871" i="67"/>
  <c r="X871" i="67"/>
  <c r="W871" i="67"/>
  <c r="V871" i="67"/>
  <c r="U871" i="67"/>
  <c r="T871" i="67"/>
  <c r="S871" i="67"/>
  <c r="R871" i="67"/>
  <c r="Q871" i="67"/>
  <c r="P871" i="67"/>
  <c r="O871" i="67"/>
  <c r="N871" i="67"/>
  <c r="M871" i="67"/>
  <c r="L871" i="67"/>
  <c r="K871" i="67"/>
  <c r="J871" i="67"/>
  <c r="I871" i="67"/>
  <c r="H871" i="67"/>
  <c r="G871" i="67"/>
  <c r="F871" i="67"/>
  <c r="E871" i="67"/>
  <c r="D871" i="67"/>
  <c r="C871" i="67"/>
  <c r="B871" i="67"/>
  <c r="A871" i="67"/>
  <c r="EA870" i="67"/>
  <c r="DZ870" i="67"/>
  <c r="DY870" i="67"/>
  <c r="DX870" i="67"/>
  <c r="DW870" i="67"/>
  <c r="DV870" i="67"/>
  <c r="DU870" i="67"/>
  <c r="DT870" i="67"/>
  <c r="DS870" i="67"/>
  <c r="DR870" i="67"/>
  <c r="DQ870" i="67"/>
  <c r="DP870" i="67"/>
  <c r="DO870" i="67"/>
  <c r="DN870" i="67"/>
  <c r="DM870" i="67"/>
  <c r="DL870" i="67"/>
  <c r="DK870" i="67"/>
  <c r="DJ870" i="67"/>
  <c r="DI870" i="67"/>
  <c r="DH870" i="67"/>
  <c r="DG870" i="67"/>
  <c r="DF870" i="67"/>
  <c r="DE870" i="67"/>
  <c r="DD870" i="67"/>
  <c r="DC870" i="67"/>
  <c r="DB870" i="67"/>
  <c r="DA870" i="67"/>
  <c r="CZ870" i="67"/>
  <c r="CY870" i="67"/>
  <c r="CX870" i="67"/>
  <c r="CW870" i="67"/>
  <c r="CV870" i="67"/>
  <c r="CU870" i="67"/>
  <c r="CT870" i="67"/>
  <c r="CS870" i="67"/>
  <c r="CR870" i="67"/>
  <c r="CQ870" i="67"/>
  <c r="CP870" i="67"/>
  <c r="CO870" i="67"/>
  <c r="CN870" i="67"/>
  <c r="CM870" i="67"/>
  <c r="CL870" i="67"/>
  <c r="CK870" i="67"/>
  <c r="CJ870" i="67"/>
  <c r="CI870" i="67"/>
  <c r="CH870" i="67"/>
  <c r="CG870" i="67"/>
  <c r="CF870" i="67"/>
  <c r="CE870" i="67"/>
  <c r="CD870" i="67"/>
  <c r="CC870" i="67"/>
  <c r="CB870" i="67"/>
  <c r="CA870" i="67"/>
  <c r="BZ870" i="67"/>
  <c r="BY870" i="67"/>
  <c r="BX870" i="67"/>
  <c r="BW870" i="67"/>
  <c r="BV870" i="67"/>
  <c r="BU870" i="67"/>
  <c r="BT870" i="67"/>
  <c r="BS870" i="67"/>
  <c r="BR870" i="67"/>
  <c r="BQ870" i="67"/>
  <c r="BP870" i="67"/>
  <c r="BO870" i="67"/>
  <c r="BN870" i="67"/>
  <c r="BM870" i="67"/>
  <c r="BL870" i="67"/>
  <c r="BK870" i="67"/>
  <c r="BJ870" i="67"/>
  <c r="BI870" i="67"/>
  <c r="BH870" i="67"/>
  <c r="BG870" i="67"/>
  <c r="BF870" i="67"/>
  <c r="BE870" i="67"/>
  <c r="BD870" i="67"/>
  <c r="BC870" i="67"/>
  <c r="BB870" i="67"/>
  <c r="BA870" i="67"/>
  <c r="AZ870" i="67"/>
  <c r="AY870" i="67"/>
  <c r="AX870" i="67"/>
  <c r="AW870" i="67"/>
  <c r="AV870" i="67"/>
  <c r="AU870" i="67"/>
  <c r="AT870" i="67"/>
  <c r="AS870" i="67"/>
  <c r="AR870" i="67"/>
  <c r="AQ870" i="67"/>
  <c r="AP870" i="67"/>
  <c r="AO870" i="67"/>
  <c r="AN870" i="67"/>
  <c r="AM870" i="67"/>
  <c r="AL870" i="67"/>
  <c r="AK870" i="67"/>
  <c r="AJ870" i="67"/>
  <c r="AI870" i="67"/>
  <c r="AH870" i="67"/>
  <c r="AG870" i="67"/>
  <c r="AF870" i="67"/>
  <c r="AE870" i="67"/>
  <c r="AD870" i="67"/>
  <c r="AC870" i="67"/>
  <c r="AB870" i="67"/>
  <c r="AA870" i="67"/>
  <c r="Z870" i="67"/>
  <c r="Y870" i="67"/>
  <c r="X870" i="67"/>
  <c r="W870" i="67"/>
  <c r="V870" i="67"/>
  <c r="U870" i="67"/>
  <c r="T870" i="67"/>
  <c r="S870" i="67"/>
  <c r="R870" i="67"/>
  <c r="Q870" i="67"/>
  <c r="P870" i="67"/>
  <c r="O870" i="67"/>
  <c r="N870" i="67"/>
  <c r="M870" i="67"/>
  <c r="L870" i="67"/>
  <c r="K870" i="67"/>
  <c r="J870" i="67"/>
  <c r="I870" i="67"/>
  <c r="H870" i="67"/>
  <c r="G870" i="67"/>
  <c r="F870" i="67"/>
  <c r="E870" i="67"/>
  <c r="D870" i="67"/>
  <c r="C870" i="67"/>
  <c r="B870" i="67"/>
  <c r="A870" i="67"/>
  <c r="EJ869" i="67"/>
  <c r="EI869" i="67"/>
  <c r="EH869" i="67"/>
  <c r="EG869" i="67"/>
  <c r="EF869" i="67"/>
  <c r="EE869" i="67"/>
  <c r="ED869" i="67"/>
  <c r="EC869" i="67"/>
  <c r="EB869" i="67"/>
  <c r="EA869" i="67"/>
  <c r="DZ869" i="67"/>
  <c r="DY869" i="67"/>
  <c r="DX869" i="67"/>
  <c r="DW869" i="67"/>
  <c r="DV869" i="67"/>
  <c r="DU869" i="67"/>
  <c r="DT869" i="67"/>
  <c r="DS869" i="67"/>
  <c r="DR869" i="67"/>
  <c r="DQ869" i="67"/>
  <c r="DP869" i="67"/>
  <c r="DO869" i="67"/>
  <c r="DN869" i="67"/>
  <c r="DM869" i="67"/>
  <c r="DL869" i="67"/>
  <c r="DK869" i="67"/>
  <c r="DJ869" i="67"/>
  <c r="DI869" i="67"/>
  <c r="DH869" i="67"/>
  <c r="DG869" i="67"/>
  <c r="DF869" i="67"/>
  <c r="DE869" i="67"/>
  <c r="DD869" i="67"/>
  <c r="DC869" i="67"/>
  <c r="DB869" i="67"/>
  <c r="DA869" i="67"/>
  <c r="CZ869" i="67"/>
  <c r="CY869" i="67"/>
  <c r="CX869" i="67"/>
  <c r="CW869" i="67"/>
  <c r="CV869" i="67"/>
  <c r="CU869" i="67"/>
  <c r="CT869" i="67"/>
  <c r="CS869" i="67"/>
  <c r="CR869" i="67"/>
  <c r="CQ869" i="67"/>
  <c r="CP869" i="67"/>
  <c r="CO869" i="67"/>
  <c r="CN869" i="67"/>
  <c r="CM869" i="67"/>
  <c r="CL869" i="67"/>
  <c r="CK869" i="67"/>
  <c r="CJ869" i="67"/>
  <c r="CI869" i="67"/>
  <c r="CH869" i="67"/>
  <c r="CG869" i="67"/>
  <c r="CF869" i="67"/>
  <c r="CE869" i="67"/>
  <c r="CD869" i="67"/>
  <c r="CC869" i="67"/>
  <c r="CB869" i="67"/>
  <c r="CA869" i="67"/>
  <c r="BZ869" i="67"/>
  <c r="BY869" i="67"/>
  <c r="BX869" i="67"/>
  <c r="BW869" i="67"/>
  <c r="BV869" i="67"/>
  <c r="BU869" i="67"/>
  <c r="BT869" i="67"/>
  <c r="BS869" i="67"/>
  <c r="BR869" i="67"/>
  <c r="BQ869" i="67"/>
  <c r="BP869" i="67"/>
  <c r="BO869" i="67"/>
  <c r="BN869" i="67"/>
  <c r="BM869" i="67"/>
  <c r="BL869" i="67"/>
  <c r="BK869" i="67"/>
  <c r="BJ869" i="67"/>
  <c r="BI869" i="67"/>
  <c r="BH869" i="67"/>
  <c r="BG869" i="67"/>
  <c r="BF869" i="67"/>
  <c r="BE869" i="67"/>
  <c r="BD869" i="67"/>
  <c r="BC869" i="67"/>
  <c r="BB869" i="67"/>
  <c r="BA869" i="67"/>
  <c r="AZ869" i="67"/>
  <c r="AY869" i="67"/>
  <c r="AX869" i="67"/>
  <c r="AW869" i="67"/>
  <c r="AV869" i="67"/>
  <c r="AU869" i="67"/>
  <c r="AT869" i="67"/>
  <c r="AS869" i="67"/>
  <c r="AR869" i="67"/>
  <c r="AQ869" i="67"/>
  <c r="AP869" i="67"/>
  <c r="AO869" i="67"/>
  <c r="AN869" i="67"/>
  <c r="AM869" i="67"/>
  <c r="AL869" i="67"/>
  <c r="AK869" i="67"/>
  <c r="AJ869" i="67"/>
  <c r="AI869" i="67"/>
  <c r="AH869" i="67"/>
  <c r="AG869" i="67"/>
  <c r="AF869" i="67"/>
  <c r="AE869" i="67"/>
  <c r="AD869" i="67"/>
  <c r="AC869" i="67"/>
  <c r="AB869" i="67"/>
  <c r="AA869" i="67"/>
  <c r="Z869" i="67"/>
  <c r="Y869" i="67"/>
  <c r="X869" i="67"/>
  <c r="W869" i="67"/>
  <c r="V869" i="67"/>
  <c r="U869" i="67"/>
  <c r="T869" i="67"/>
  <c r="S869" i="67"/>
  <c r="R869" i="67"/>
  <c r="Q869" i="67"/>
  <c r="P869" i="67"/>
  <c r="O869" i="67"/>
  <c r="N869" i="67"/>
  <c r="M869" i="67"/>
  <c r="L869" i="67"/>
  <c r="K869" i="67"/>
  <c r="J869" i="67"/>
  <c r="I869" i="67"/>
  <c r="H869" i="67"/>
  <c r="G869" i="67"/>
  <c r="F869" i="67"/>
  <c r="E869" i="67"/>
  <c r="D869" i="67"/>
  <c r="C869" i="67"/>
  <c r="B869" i="67"/>
  <c r="A869" i="67"/>
  <c r="EJ868" i="67"/>
  <c r="EI868" i="67"/>
  <c r="EH868" i="67"/>
  <c r="EG868" i="67"/>
  <c r="EF868" i="67"/>
  <c r="EE868" i="67"/>
  <c r="ED868" i="67"/>
  <c r="EC868" i="67"/>
  <c r="EB868" i="67"/>
  <c r="EA868" i="67"/>
  <c r="DZ868" i="67"/>
  <c r="DY868" i="67"/>
  <c r="DX868" i="67"/>
  <c r="DW868" i="67"/>
  <c r="DV868" i="67"/>
  <c r="DU868" i="67"/>
  <c r="DT868" i="67"/>
  <c r="DS868" i="67"/>
  <c r="DR868" i="67"/>
  <c r="DQ868" i="67"/>
  <c r="DP868" i="67"/>
  <c r="DO868" i="67"/>
  <c r="DN868" i="67"/>
  <c r="DM868" i="67"/>
  <c r="DL868" i="67"/>
  <c r="DK868" i="67"/>
  <c r="DJ868" i="67"/>
  <c r="DI868" i="67"/>
  <c r="DH868" i="67"/>
  <c r="DG868" i="67"/>
  <c r="DF868" i="67"/>
  <c r="DE868" i="67"/>
  <c r="DD868" i="67"/>
  <c r="DC868" i="67"/>
  <c r="DB868" i="67"/>
  <c r="DA868" i="67"/>
  <c r="CZ868" i="67"/>
  <c r="CY868" i="67"/>
  <c r="CX868" i="67"/>
  <c r="CW868" i="67"/>
  <c r="CV868" i="67"/>
  <c r="CU868" i="67"/>
  <c r="CT868" i="67"/>
  <c r="CS868" i="67"/>
  <c r="CR868" i="67"/>
  <c r="CQ868" i="67"/>
  <c r="CP868" i="67"/>
  <c r="CO868" i="67"/>
  <c r="CN868" i="67"/>
  <c r="CM868" i="67"/>
  <c r="CL868" i="67"/>
  <c r="CK868" i="67"/>
  <c r="CJ868" i="67"/>
  <c r="CI868" i="67"/>
  <c r="CH868" i="67"/>
  <c r="CG868" i="67"/>
  <c r="CF868" i="67"/>
  <c r="CE868" i="67"/>
  <c r="CD868" i="67"/>
  <c r="CC868" i="67"/>
  <c r="CB868" i="67"/>
  <c r="CA868" i="67"/>
  <c r="BZ868" i="67"/>
  <c r="BY868" i="67"/>
  <c r="BX868" i="67"/>
  <c r="BW868" i="67"/>
  <c r="BV868" i="67"/>
  <c r="BU868" i="67"/>
  <c r="BT868" i="67"/>
  <c r="BS868" i="67"/>
  <c r="BR868" i="67"/>
  <c r="BQ868" i="67"/>
  <c r="BP868" i="67"/>
  <c r="BO868" i="67"/>
  <c r="BN868" i="67"/>
  <c r="BM868" i="67"/>
  <c r="BL868" i="67"/>
  <c r="BK868" i="67"/>
  <c r="BJ868" i="67"/>
  <c r="BI868" i="67"/>
  <c r="BH868" i="67"/>
  <c r="BG868" i="67"/>
  <c r="BF868" i="67"/>
  <c r="BE868" i="67"/>
  <c r="BD868" i="67"/>
  <c r="BC868" i="67"/>
  <c r="BB868" i="67"/>
  <c r="BA868" i="67"/>
  <c r="AZ868" i="67"/>
  <c r="AY868" i="67"/>
  <c r="AX868" i="67"/>
  <c r="AW868" i="67"/>
  <c r="AV868" i="67"/>
  <c r="AU868" i="67"/>
  <c r="AT868" i="67"/>
  <c r="AS868" i="67"/>
  <c r="AR868" i="67"/>
  <c r="AQ868" i="67"/>
  <c r="AP868" i="67"/>
  <c r="AO868" i="67"/>
  <c r="AN868" i="67"/>
  <c r="AM868" i="67"/>
  <c r="AL868" i="67"/>
  <c r="AK868" i="67"/>
  <c r="AJ868" i="67"/>
  <c r="AI868" i="67"/>
  <c r="AH868" i="67"/>
  <c r="AG868" i="67"/>
  <c r="AF868" i="67"/>
  <c r="AE868" i="67"/>
  <c r="AD868" i="67"/>
  <c r="AC868" i="67"/>
  <c r="AB868" i="67"/>
  <c r="AA868" i="67"/>
  <c r="Z868" i="67"/>
  <c r="Y868" i="67"/>
  <c r="X868" i="67"/>
  <c r="W868" i="67"/>
  <c r="V868" i="67"/>
  <c r="U868" i="67"/>
  <c r="T868" i="67"/>
  <c r="S868" i="67"/>
  <c r="R868" i="67"/>
  <c r="Q868" i="67"/>
  <c r="P868" i="67"/>
  <c r="O868" i="67"/>
  <c r="N868" i="67"/>
  <c r="M868" i="67"/>
  <c r="L868" i="67"/>
  <c r="K868" i="67"/>
  <c r="J868" i="67"/>
  <c r="I868" i="67"/>
  <c r="H868" i="67"/>
  <c r="G868" i="67"/>
  <c r="F868" i="67"/>
  <c r="E868" i="67"/>
  <c r="D868" i="67"/>
  <c r="C868" i="67"/>
  <c r="B868" i="67"/>
  <c r="A868" i="67"/>
  <c r="EJ867" i="67"/>
  <c r="EI867" i="67"/>
  <c r="EH867" i="67"/>
  <c r="EG867" i="67"/>
  <c r="EF867" i="67"/>
  <c r="EE867" i="67"/>
  <c r="ED867" i="67"/>
  <c r="EA867" i="67"/>
  <c r="DZ867" i="67"/>
  <c r="DY867" i="67"/>
  <c r="DX867" i="67"/>
  <c r="DW867" i="67"/>
  <c r="DV867" i="67"/>
  <c r="DU867" i="67"/>
  <c r="DT867" i="67"/>
  <c r="DS867" i="67"/>
  <c r="DR867" i="67"/>
  <c r="DQ867" i="67"/>
  <c r="DP867" i="67"/>
  <c r="DO867" i="67"/>
  <c r="DN867" i="67"/>
  <c r="DM867" i="67"/>
  <c r="DL867" i="67"/>
  <c r="DK867" i="67"/>
  <c r="DJ867" i="67"/>
  <c r="DI867" i="67"/>
  <c r="DH867" i="67"/>
  <c r="DG867" i="67"/>
  <c r="DF867" i="67"/>
  <c r="DE867" i="67"/>
  <c r="DD867" i="67"/>
  <c r="DC867" i="67"/>
  <c r="DB867" i="67"/>
  <c r="DA867" i="67"/>
  <c r="CZ867" i="67"/>
  <c r="CY867" i="67"/>
  <c r="CX867" i="67"/>
  <c r="CW867" i="67"/>
  <c r="CV867" i="67"/>
  <c r="CU867" i="67"/>
  <c r="CT867" i="67"/>
  <c r="CS867" i="67"/>
  <c r="CR867" i="67"/>
  <c r="CQ867" i="67"/>
  <c r="CP867" i="67"/>
  <c r="CO867" i="67"/>
  <c r="CN867" i="67"/>
  <c r="CM867" i="67"/>
  <c r="CL867" i="67"/>
  <c r="CK867" i="67"/>
  <c r="CJ867" i="67"/>
  <c r="CI867" i="67"/>
  <c r="CH867" i="67"/>
  <c r="CG867" i="67"/>
  <c r="CF867" i="67"/>
  <c r="CE867" i="67"/>
  <c r="CD867" i="67"/>
  <c r="CC867" i="67"/>
  <c r="CA867" i="67"/>
  <c r="BZ867" i="67"/>
  <c r="BY867" i="67"/>
  <c r="BX867" i="67"/>
  <c r="BW867" i="67"/>
  <c r="BV867" i="67"/>
  <c r="BU867" i="67"/>
  <c r="BT867" i="67"/>
  <c r="BS867" i="67"/>
  <c r="BR867" i="67"/>
  <c r="BQ867" i="67"/>
  <c r="BP867" i="67"/>
  <c r="BO867" i="67"/>
  <c r="BN867" i="67"/>
  <c r="BM867" i="67"/>
  <c r="BL867" i="67"/>
  <c r="BK867" i="67"/>
  <c r="BJ867" i="67"/>
  <c r="BI867" i="67"/>
  <c r="BH867" i="67"/>
  <c r="BG867" i="67"/>
  <c r="BF867" i="67"/>
  <c r="BE867" i="67"/>
  <c r="BD867" i="67"/>
  <c r="BC867" i="67"/>
  <c r="BB867" i="67"/>
  <c r="BA867" i="67"/>
  <c r="AZ867" i="67"/>
  <c r="AY867" i="67"/>
  <c r="AX867" i="67"/>
  <c r="AW867" i="67"/>
  <c r="AV867" i="67"/>
  <c r="AU867" i="67"/>
  <c r="AT867" i="67"/>
  <c r="AS867" i="67"/>
  <c r="AR867" i="67"/>
  <c r="AQ867" i="67"/>
  <c r="AP867" i="67"/>
  <c r="AO867" i="67"/>
  <c r="AN867" i="67"/>
  <c r="AM867" i="67"/>
  <c r="AL867" i="67"/>
  <c r="AK867" i="67"/>
  <c r="AJ867" i="67"/>
  <c r="AI867" i="67"/>
  <c r="AH867" i="67"/>
  <c r="AG867" i="67"/>
  <c r="AF867" i="67"/>
  <c r="AE867" i="67"/>
  <c r="AD867" i="67"/>
  <c r="AC867" i="67"/>
  <c r="AB867" i="67"/>
  <c r="AA867" i="67"/>
  <c r="Z867" i="67"/>
  <c r="Y867" i="67"/>
  <c r="X867" i="67"/>
  <c r="W867" i="67"/>
  <c r="V867" i="67"/>
  <c r="U867" i="67"/>
  <c r="T867" i="67"/>
  <c r="S867" i="67"/>
  <c r="R867" i="67"/>
  <c r="Q867" i="67"/>
  <c r="P867" i="67"/>
  <c r="O867" i="67"/>
  <c r="N867" i="67"/>
  <c r="M867" i="67"/>
  <c r="L867" i="67"/>
  <c r="K867" i="67"/>
  <c r="J867" i="67"/>
  <c r="I867" i="67"/>
  <c r="H867" i="67"/>
  <c r="G867" i="67"/>
  <c r="F867" i="67"/>
  <c r="E867" i="67"/>
  <c r="D867" i="67"/>
  <c r="C867" i="67"/>
  <c r="B867" i="67"/>
  <c r="A867" i="67"/>
  <c r="EJ866" i="67"/>
  <c r="EI866" i="67"/>
  <c r="EH866" i="67"/>
  <c r="EG866" i="67"/>
  <c r="EF866" i="67"/>
  <c r="EE866" i="67"/>
  <c r="ED866" i="67"/>
  <c r="EB866" i="67"/>
  <c r="EA866" i="67"/>
  <c r="DZ866" i="67"/>
  <c r="DY866" i="67"/>
  <c r="DX866" i="67"/>
  <c r="DW866" i="67"/>
  <c r="DV866" i="67"/>
  <c r="DU866" i="67"/>
  <c r="DT866" i="67"/>
  <c r="DS866" i="67"/>
  <c r="DR866" i="67"/>
  <c r="DQ866" i="67"/>
  <c r="DP866" i="67"/>
  <c r="DO866" i="67"/>
  <c r="DN866" i="67"/>
  <c r="DM866" i="67"/>
  <c r="DL866" i="67"/>
  <c r="DK866" i="67"/>
  <c r="DJ866" i="67"/>
  <c r="DI866" i="67"/>
  <c r="DH866" i="67"/>
  <c r="DG866" i="67"/>
  <c r="DF866" i="67"/>
  <c r="DE866" i="67"/>
  <c r="DD866" i="67"/>
  <c r="DC866" i="67"/>
  <c r="DB866" i="67"/>
  <c r="DA866" i="67"/>
  <c r="CZ866" i="67"/>
  <c r="CY866" i="67"/>
  <c r="CX866" i="67"/>
  <c r="CW866" i="67"/>
  <c r="CV866" i="67"/>
  <c r="CU866" i="67"/>
  <c r="CT866" i="67"/>
  <c r="CS866" i="67"/>
  <c r="CR866" i="67"/>
  <c r="CQ866" i="67"/>
  <c r="CP866" i="67"/>
  <c r="CO866" i="67"/>
  <c r="CN866" i="67"/>
  <c r="CM866" i="67"/>
  <c r="CL866" i="67"/>
  <c r="CK866" i="67"/>
  <c r="CJ866" i="67"/>
  <c r="CI866" i="67"/>
  <c r="CH866" i="67"/>
  <c r="CG866" i="67"/>
  <c r="CF866" i="67"/>
  <c r="CE866" i="67"/>
  <c r="CD866" i="67"/>
  <c r="CC866" i="67"/>
  <c r="CB866" i="67"/>
  <c r="CA866" i="67"/>
  <c r="BZ866" i="67"/>
  <c r="BY866" i="67"/>
  <c r="BX866" i="67"/>
  <c r="BW866" i="67"/>
  <c r="BV866" i="67"/>
  <c r="BU866" i="67"/>
  <c r="BT866" i="67"/>
  <c r="BS866" i="67"/>
  <c r="BR866" i="67"/>
  <c r="BQ866" i="67"/>
  <c r="BP866" i="67"/>
  <c r="BO866" i="67"/>
  <c r="BN866" i="67"/>
  <c r="BM866" i="67"/>
  <c r="BL866" i="67"/>
  <c r="BK866" i="67"/>
  <c r="BJ866" i="67"/>
  <c r="BI866" i="67"/>
  <c r="BH866" i="67"/>
  <c r="BG866" i="67"/>
  <c r="BF866" i="67"/>
  <c r="BE866" i="67"/>
  <c r="BD866" i="67"/>
  <c r="BC866" i="67"/>
  <c r="BB866" i="67"/>
  <c r="BA866" i="67"/>
  <c r="AZ866" i="67"/>
  <c r="AY866" i="67"/>
  <c r="AX866" i="67"/>
  <c r="AW866" i="67"/>
  <c r="AV866" i="67"/>
  <c r="AU866" i="67"/>
  <c r="AT866" i="67"/>
  <c r="AS866" i="67"/>
  <c r="AR866" i="67"/>
  <c r="AQ866" i="67"/>
  <c r="AP866" i="67"/>
  <c r="AO866" i="67"/>
  <c r="AN866" i="67"/>
  <c r="AM866" i="67"/>
  <c r="AL866" i="67"/>
  <c r="AK866" i="67"/>
  <c r="AJ866" i="67"/>
  <c r="AI866" i="67"/>
  <c r="AH866" i="67"/>
  <c r="AG866" i="67"/>
  <c r="AF866" i="67"/>
  <c r="AE866" i="67"/>
  <c r="AD866" i="67"/>
  <c r="AC866" i="67"/>
  <c r="AB866" i="67"/>
  <c r="AA866" i="67"/>
  <c r="Z866" i="67"/>
  <c r="Y866" i="67"/>
  <c r="X866" i="67"/>
  <c r="W866" i="67"/>
  <c r="V866" i="67"/>
  <c r="U866" i="67"/>
  <c r="T866" i="67"/>
  <c r="S866" i="67"/>
  <c r="R866" i="67"/>
  <c r="Q866" i="67"/>
  <c r="P866" i="67"/>
  <c r="O866" i="67"/>
  <c r="N866" i="67"/>
  <c r="M866" i="67"/>
  <c r="L866" i="67"/>
  <c r="K866" i="67"/>
  <c r="J866" i="67"/>
  <c r="I866" i="67"/>
  <c r="H866" i="67"/>
  <c r="G866" i="67"/>
  <c r="F866" i="67"/>
  <c r="E866" i="67"/>
  <c r="D866" i="67"/>
  <c r="C866" i="67"/>
  <c r="B866" i="67"/>
  <c r="A866" i="67"/>
  <c r="EB865" i="67"/>
  <c r="EA865" i="67"/>
  <c r="DZ865" i="67"/>
  <c r="DY865" i="67"/>
  <c r="DX865" i="67"/>
  <c r="DW865" i="67"/>
  <c r="DV865" i="67"/>
  <c r="DU865" i="67"/>
  <c r="DT865" i="67"/>
  <c r="DS865" i="67"/>
  <c r="DR865" i="67"/>
  <c r="DQ865" i="67"/>
  <c r="DP865" i="67"/>
  <c r="DO865" i="67"/>
  <c r="DN865" i="67"/>
  <c r="DM865" i="67"/>
  <c r="DL865" i="67"/>
  <c r="DK865" i="67"/>
  <c r="DJ865" i="67"/>
  <c r="DI865" i="67"/>
  <c r="DH865" i="67"/>
  <c r="DG865" i="67"/>
  <c r="DF865" i="67"/>
  <c r="DE865" i="67"/>
  <c r="DD865" i="67"/>
  <c r="DC865" i="67"/>
  <c r="DB865" i="67"/>
  <c r="DA865" i="67"/>
  <c r="CZ865" i="67"/>
  <c r="CY865" i="67"/>
  <c r="CX865" i="67"/>
  <c r="CW865" i="67"/>
  <c r="CV865" i="67"/>
  <c r="CU865" i="67"/>
  <c r="CT865" i="67"/>
  <c r="CS865" i="67"/>
  <c r="CR865" i="67"/>
  <c r="CQ865" i="67"/>
  <c r="CP865" i="67"/>
  <c r="CO865" i="67"/>
  <c r="CN865" i="67"/>
  <c r="CM865" i="67"/>
  <c r="CL865" i="67"/>
  <c r="CK865" i="67"/>
  <c r="CJ865" i="67"/>
  <c r="CI865" i="67"/>
  <c r="CH865" i="67"/>
  <c r="CE865" i="67"/>
  <c r="CD865" i="67"/>
  <c r="CC865" i="67"/>
  <c r="CB865" i="67"/>
  <c r="CA865" i="67"/>
  <c r="BZ865" i="67"/>
  <c r="BY865" i="67"/>
  <c r="BX865" i="67"/>
  <c r="BW865" i="67"/>
  <c r="BV865" i="67"/>
  <c r="BU865" i="67"/>
  <c r="BT865" i="67"/>
  <c r="BS865" i="67"/>
  <c r="BR865" i="67"/>
  <c r="BQ865" i="67"/>
  <c r="BP865" i="67"/>
  <c r="BO865" i="67"/>
  <c r="BN865" i="67"/>
  <c r="BM865" i="67"/>
  <c r="BL865" i="67"/>
  <c r="BK865" i="67"/>
  <c r="BJ865" i="67"/>
  <c r="BI865" i="67"/>
  <c r="BH865" i="67"/>
  <c r="BG865" i="67"/>
  <c r="BF865" i="67"/>
  <c r="BE865" i="67"/>
  <c r="BD865" i="67"/>
  <c r="BC865" i="67"/>
  <c r="BB865" i="67"/>
  <c r="BA865" i="67"/>
  <c r="AZ865" i="67"/>
  <c r="AY865" i="67"/>
  <c r="AX865" i="67"/>
  <c r="AW865" i="67"/>
  <c r="AV865" i="67"/>
  <c r="AU865" i="67"/>
  <c r="AT865" i="67"/>
  <c r="AS865" i="67"/>
  <c r="AR865" i="67"/>
  <c r="AQ865" i="67"/>
  <c r="AP865" i="67"/>
  <c r="AO865" i="67"/>
  <c r="AN865" i="67"/>
  <c r="AM865" i="67"/>
  <c r="AL865" i="67"/>
  <c r="AK865" i="67"/>
  <c r="AJ865" i="67"/>
  <c r="AI865" i="67"/>
  <c r="AH865" i="67"/>
  <c r="AG865" i="67"/>
  <c r="AF865" i="67"/>
  <c r="AE865" i="67"/>
  <c r="AD865" i="67"/>
  <c r="AC865" i="67"/>
  <c r="AB865" i="67"/>
  <c r="AA865" i="67"/>
  <c r="Z865" i="67"/>
  <c r="Y865" i="67"/>
  <c r="X865" i="67"/>
  <c r="W865" i="67"/>
  <c r="V865" i="67"/>
  <c r="U865" i="67"/>
  <c r="T865" i="67"/>
  <c r="S865" i="67"/>
  <c r="R865" i="67"/>
  <c r="Q865" i="67"/>
  <c r="P865" i="67"/>
  <c r="O865" i="67"/>
  <c r="N865" i="67"/>
  <c r="M865" i="67"/>
  <c r="L865" i="67"/>
  <c r="K865" i="67"/>
  <c r="J865" i="67"/>
  <c r="I865" i="67"/>
  <c r="H865" i="67"/>
  <c r="G865" i="67"/>
  <c r="F865" i="67"/>
  <c r="E865" i="67"/>
  <c r="D865" i="67"/>
  <c r="C865" i="67"/>
  <c r="B865" i="67"/>
  <c r="A865" i="67"/>
  <c r="EJ864" i="67"/>
  <c r="EI864" i="67"/>
  <c r="EH864" i="67"/>
  <c r="EG864" i="67"/>
  <c r="EF864" i="67"/>
  <c r="EE864" i="67"/>
  <c r="ED864" i="67"/>
  <c r="EB864" i="67"/>
  <c r="EA864" i="67"/>
  <c r="DZ864" i="67"/>
  <c r="DY864" i="67"/>
  <c r="DX864" i="67"/>
  <c r="DW864" i="67"/>
  <c r="DV864" i="67"/>
  <c r="DU864" i="67"/>
  <c r="DT864" i="67"/>
  <c r="DS864" i="67"/>
  <c r="DR864" i="67"/>
  <c r="DQ864" i="67"/>
  <c r="DP864" i="67"/>
  <c r="DO864" i="67"/>
  <c r="DN864" i="67"/>
  <c r="DM864" i="67"/>
  <c r="DL864" i="67"/>
  <c r="DK864" i="67"/>
  <c r="DJ864" i="67"/>
  <c r="DI864" i="67"/>
  <c r="DH864" i="67"/>
  <c r="DG864" i="67"/>
  <c r="DF864" i="67"/>
  <c r="DE864" i="67"/>
  <c r="DD864" i="67"/>
  <c r="DC864" i="67"/>
  <c r="DB864" i="67"/>
  <c r="DA864" i="67"/>
  <c r="CZ864" i="67"/>
  <c r="CY864" i="67"/>
  <c r="CX864" i="67"/>
  <c r="CW864" i="67"/>
  <c r="CV864" i="67"/>
  <c r="CU864" i="67"/>
  <c r="CT864" i="67"/>
  <c r="CS864" i="67"/>
  <c r="CR864" i="67"/>
  <c r="CQ864" i="67"/>
  <c r="CP864" i="67"/>
  <c r="CO864" i="67"/>
  <c r="CN864" i="67"/>
  <c r="CM864" i="67"/>
  <c r="CL864" i="67"/>
  <c r="CK864" i="67"/>
  <c r="CJ864" i="67"/>
  <c r="CI864" i="67"/>
  <c r="CH864" i="67"/>
  <c r="CG864" i="67"/>
  <c r="CF864" i="67"/>
  <c r="CE864" i="67"/>
  <c r="CD864" i="67"/>
  <c r="CC864" i="67"/>
  <c r="CB864" i="67"/>
  <c r="CA864" i="67"/>
  <c r="BZ864" i="67"/>
  <c r="BY864" i="67"/>
  <c r="BX864" i="67"/>
  <c r="BW864" i="67"/>
  <c r="BV864" i="67"/>
  <c r="BU864" i="67"/>
  <c r="BT864" i="67"/>
  <c r="BS864" i="67"/>
  <c r="BR864" i="67"/>
  <c r="BQ864" i="67"/>
  <c r="BP864" i="67"/>
  <c r="BO864" i="67"/>
  <c r="BN864" i="67"/>
  <c r="BM864" i="67"/>
  <c r="BL864" i="67"/>
  <c r="BK864" i="67"/>
  <c r="BJ864" i="67"/>
  <c r="BI864" i="67"/>
  <c r="BH864" i="67"/>
  <c r="BG864" i="67"/>
  <c r="BF864" i="67"/>
  <c r="BE864" i="67"/>
  <c r="BD864" i="67"/>
  <c r="BC864" i="67"/>
  <c r="BB864" i="67"/>
  <c r="BA864" i="67"/>
  <c r="AZ864" i="67"/>
  <c r="AY864" i="67"/>
  <c r="AX864" i="67"/>
  <c r="AW864" i="67"/>
  <c r="AV864" i="67"/>
  <c r="AU864" i="67"/>
  <c r="AT864" i="67"/>
  <c r="AS864" i="67"/>
  <c r="AR864" i="67"/>
  <c r="AQ864" i="67"/>
  <c r="AP864" i="67"/>
  <c r="AO864" i="67"/>
  <c r="AN864" i="67"/>
  <c r="AM864" i="67"/>
  <c r="AL864" i="67"/>
  <c r="AK864" i="67"/>
  <c r="AJ864" i="67"/>
  <c r="AI864" i="67"/>
  <c r="AH864" i="67"/>
  <c r="AG864" i="67"/>
  <c r="AF864" i="67"/>
  <c r="AE864" i="67"/>
  <c r="AD864" i="67"/>
  <c r="AC864" i="67"/>
  <c r="AB864" i="67"/>
  <c r="AA864" i="67"/>
  <c r="Z864" i="67"/>
  <c r="Y864" i="67"/>
  <c r="X864" i="67"/>
  <c r="W864" i="67"/>
  <c r="V864" i="67"/>
  <c r="U864" i="67"/>
  <c r="T864" i="67"/>
  <c r="S864" i="67"/>
  <c r="R864" i="67"/>
  <c r="Q864" i="67"/>
  <c r="P864" i="67"/>
  <c r="O864" i="67"/>
  <c r="N864" i="67"/>
  <c r="M864" i="67"/>
  <c r="L864" i="67"/>
  <c r="K864" i="67"/>
  <c r="J864" i="67"/>
  <c r="I864" i="67"/>
  <c r="H864" i="67"/>
  <c r="G864" i="67"/>
  <c r="F864" i="67"/>
  <c r="E864" i="67"/>
  <c r="D864" i="67"/>
  <c r="C864" i="67"/>
  <c r="B864" i="67"/>
  <c r="A864" i="67"/>
  <c r="EA863" i="67"/>
  <c r="DZ863" i="67"/>
  <c r="DY863" i="67"/>
  <c r="DX863" i="67"/>
  <c r="DW863" i="67"/>
  <c r="DV863" i="67"/>
  <c r="DU863" i="67"/>
  <c r="DT863" i="67"/>
  <c r="DS863" i="67"/>
  <c r="DR863" i="67"/>
  <c r="DQ863" i="67"/>
  <c r="DP863" i="67"/>
  <c r="DO863" i="67"/>
  <c r="DN863" i="67"/>
  <c r="DM863" i="67"/>
  <c r="DL863" i="67"/>
  <c r="DK863" i="67"/>
  <c r="DJ863" i="67"/>
  <c r="DI863" i="67"/>
  <c r="DH863" i="67"/>
  <c r="DG863" i="67"/>
  <c r="DF863" i="67"/>
  <c r="DE863" i="67"/>
  <c r="DD863" i="67"/>
  <c r="DC863" i="67"/>
  <c r="DB863" i="67"/>
  <c r="DA863" i="67"/>
  <c r="CZ863" i="67"/>
  <c r="CY863" i="67"/>
  <c r="CX863" i="67"/>
  <c r="CW863" i="67"/>
  <c r="CV863" i="67"/>
  <c r="CU863" i="67"/>
  <c r="CT863" i="67"/>
  <c r="CS863" i="67"/>
  <c r="CR863" i="67"/>
  <c r="CQ863" i="67"/>
  <c r="CP863" i="67"/>
  <c r="CO863" i="67"/>
  <c r="CN863" i="67"/>
  <c r="CM863" i="67"/>
  <c r="CL863" i="67"/>
  <c r="CK863" i="67"/>
  <c r="CJ863" i="67"/>
  <c r="CI863" i="67"/>
  <c r="CH863" i="67"/>
  <c r="CF863" i="67"/>
  <c r="CE863" i="67"/>
  <c r="CD863" i="67"/>
  <c r="CC863" i="67"/>
  <c r="CA863" i="67"/>
  <c r="BZ863" i="67"/>
  <c r="BY863" i="67"/>
  <c r="BX863" i="67"/>
  <c r="BW863" i="67"/>
  <c r="BV863" i="67"/>
  <c r="BU863" i="67"/>
  <c r="BT863" i="67"/>
  <c r="BS863" i="67"/>
  <c r="BR863" i="67"/>
  <c r="BQ863" i="67"/>
  <c r="BP863" i="67"/>
  <c r="BO863" i="67"/>
  <c r="BN863" i="67"/>
  <c r="BM863" i="67"/>
  <c r="BL863" i="67"/>
  <c r="BK863" i="67"/>
  <c r="BJ863" i="67"/>
  <c r="BI863" i="67"/>
  <c r="BH863" i="67"/>
  <c r="BG863" i="67"/>
  <c r="BF863" i="67"/>
  <c r="BE863" i="67"/>
  <c r="BD863" i="67"/>
  <c r="BC863" i="67"/>
  <c r="BB863" i="67"/>
  <c r="BA863" i="67"/>
  <c r="AZ863" i="67"/>
  <c r="AY863" i="67"/>
  <c r="AX863" i="67"/>
  <c r="AW863" i="67"/>
  <c r="AV863" i="67"/>
  <c r="AU863" i="67"/>
  <c r="AT863" i="67"/>
  <c r="AS863" i="67"/>
  <c r="AR863" i="67"/>
  <c r="AQ863" i="67"/>
  <c r="AP863" i="67"/>
  <c r="AO863" i="67"/>
  <c r="AN863" i="67"/>
  <c r="AM863" i="67"/>
  <c r="AL863" i="67"/>
  <c r="AK863" i="67"/>
  <c r="AJ863" i="67"/>
  <c r="AI863" i="67"/>
  <c r="AH863" i="67"/>
  <c r="AG863" i="67"/>
  <c r="AF863" i="67"/>
  <c r="AE863" i="67"/>
  <c r="AD863" i="67"/>
  <c r="AC863" i="67"/>
  <c r="AB863" i="67"/>
  <c r="AA863" i="67"/>
  <c r="Z863" i="67"/>
  <c r="Y863" i="67"/>
  <c r="X863" i="67"/>
  <c r="W863" i="67"/>
  <c r="V863" i="67"/>
  <c r="U863" i="67"/>
  <c r="T863" i="67"/>
  <c r="S863" i="67"/>
  <c r="R863" i="67"/>
  <c r="Q863" i="67"/>
  <c r="P863" i="67"/>
  <c r="O863" i="67"/>
  <c r="N863" i="67"/>
  <c r="M863" i="67"/>
  <c r="L863" i="67"/>
  <c r="K863" i="67"/>
  <c r="J863" i="67"/>
  <c r="I863" i="67"/>
  <c r="H863" i="67"/>
  <c r="G863" i="67"/>
  <c r="F863" i="67"/>
  <c r="E863" i="67"/>
  <c r="D863" i="67"/>
  <c r="C863" i="67"/>
  <c r="B863" i="67"/>
  <c r="A863" i="67"/>
  <c r="EJ862" i="67"/>
  <c r="EI862" i="67"/>
  <c r="EH862" i="67"/>
  <c r="EG862" i="67"/>
  <c r="EF862" i="67"/>
  <c r="EE862" i="67"/>
  <c r="ED862" i="67"/>
  <c r="EC862" i="67"/>
  <c r="EB862" i="67"/>
  <c r="EA862" i="67"/>
  <c r="DZ862" i="67"/>
  <c r="DY862" i="67"/>
  <c r="DX862" i="67"/>
  <c r="DW862" i="67"/>
  <c r="DV862" i="67"/>
  <c r="DU862" i="67"/>
  <c r="DT862" i="67"/>
  <c r="DS862" i="67"/>
  <c r="DR862" i="67"/>
  <c r="DQ862" i="67"/>
  <c r="DP862" i="67"/>
  <c r="DO862" i="67"/>
  <c r="DN862" i="67"/>
  <c r="DM862" i="67"/>
  <c r="DL862" i="67"/>
  <c r="DK862" i="67"/>
  <c r="DJ862" i="67"/>
  <c r="DI862" i="67"/>
  <c r="DH862" i="67"/>
  <c r="DG862" i="67"/>
  <c r="DF862" i="67"/>
  <c r="DE862" i="67"/>
  <c r="DD862" i="67"/>
  <c r="DC862" i="67"/>
  <c r="DB862" i="67"/>
  <c r="DA862" i="67"/>
  <c r="CZ862" i="67"/>
  <c r="CY862" i="67"/>
  <c r="CX862" i="67"/>
  <c r="CW862" i="67"/>
  <c r="CV862" i="67"/>
  <c r="CU862" i="67"/>
  <c r="CT862" i="67"/>
  <c r="CS862" i="67"/>
  <c r="CR862" i="67"/>
  <c r="CQ862" i="67"/>
  <c r="CP862" i="67"/>
  <c r="CO862" i="67"/>
  <c r="CN862" i="67"/>
  <c r="CM862" i="67"/>
  <c r="CL862" i="67"/>
  <c r="CK862" i="67"/>
  <c r="CJ862" i="67"/>
  <c r="CI862" i="67"/>
  <c r="CH862" i="67"/>
  <c r="CG862" i="67"/>
  <c r="CF862" i="67"/>
  <c r="CE862" i="67"/>
  <c r="CD862" i="67"/>
  <c r="CC862" i="67"/>
  <c r="CB862" i="67"/>
  <c r="CA862" i="67"/>
  <c r="BZ862" i="67"/>
  <c r="BY862" i="67"/>
  <c r="BX862" i="67"/>
  <c r="BW862" i="67"/>
  <c r="BV862" i="67"/>
  <c r="BU862" i="67"/>
  <c r="BT862" i="67"/>
  <c r="BS862" i="67"/>
  <c r="BR862" i="67"/>
  <c r="BQ862" i="67"/>
  <c r="BP862" i="67"/>
  <c r="BO862" i="67"/>
  <c r="BN862" i="67"/>
  <c r="BM862" i="67"/>
  <c r="BL862" i="67"/>
  <c r="BK862" i="67"/>
  <c r="BJ862" i="67"/>
  <c r="BI862" i="67"/>
  <c r="BH862" i="67"/>
  <c r="BG862" i="67"/>
  <c r="BF862" i="67"/>
  <c r="BE862" i="67"/>
  <c r="BD862" i="67"/>
  <c r="BC862" i="67"/>
  <c r="BB862" i="67"/>
  <c r="BA862" i="67"/>
  <c r="AZ862" i="67"/>
  <c r="AY862" i="67"/>
  <c r="AX862" i="67"/>
  <c r="AW862" i="67"/>
  <c r="AV862" i="67"/>
  <c r="AU862" i="67"/>
  <c r="AT862" i="67"/>
  <c r="AS862" i="67"/>
  <c r="AR862" i="67"/>
  <c r="AQ862" i="67"/>
  <c r="AP862" i="67"/>
  <c r="AO862" i="67"/>
  <c r="AN862" i="67"/>
  <c r="AM862" i="67"/>
  <c r="AL862" i="67"/>
  <c r="AK862" i="67"/>
  <c r="AJ862" i="67"/>
  <c r="AI862" i="67"/>
  <c r="AH862" i="67"/>
  <c r="AG862" i="67"/>
  <c r="AF862" i="67"/>
  <c r="AE862" i="67"/>
  <c r="AD862" i="67"/>
  <c r="AC862" i="67"/>
  <c r="AB862" i="67"/>
  <c r="AA862" i="67"/>
  <c r="Z862" i="67"/>
  <c r="Y862" i="67"/>
  <c r="X862" i="67"/>
  <c r="W862" i="67"/>
  <c r="V862" i="67"/>
  <c r="U862" i="67"/>
  <c r="T862" i="67"/>
  <c r="S862" i="67"/>
  <c r="R862" i="67"/>
  <c r="Q862" i="67"/>
  <c r="P862" i="67"/>
  <c r="O862" i="67"/>
  <c r="N862" i="67"/>
  <c r="M862" i="67"/>
  <c r="L862" i="67"/>
  <c r="K862" i="67"/>
  <c r="J862" i="67"/>
  <c r="I862" i="67"/>
  <c r="H862" i="67"/>
  <c r="G862" i="67"/>
  <c r="F862" i="67"/>
  <c r="E862" i="67"/>
  <c r="D862" i="67"/>
  <c r="C862" i="67"/>
  <c r="B862" i="67"/>
  <c r="A862" i="67"/>
  <c r="EA861" i="67"/>
  <c r="DZ861" i="67"/>
  <c r="DY861" i="67"/>
  <c r="DX861" i="67"/>
  <c r="DW861" i="67"/>
  <c r="DV861" i="67"/>
  <c r="DU861" i="67"/>
  <c r="DT861" i="67"/>
  <c r="DS861" i="67"/>
  <c r="DR861" i="67"/>
  <c r="DQ861" i="67"/>
  <c r="DP861" i="67"/>
  <c r="DO861" i="67"/>
  <c r="DN861" i="67"/>
  <c r="DM861" i="67"/>
  <c r="DL861" i="67"/>
  <c r="DK861" i="67"/>
  <c r="DJ861" i="67"/>
  <c r="DI861" i="67"/>
  <c r="DH861" i="67"/>
  <c r="DG861" i="67"/>
  <c r="DF861" i="67"/>
  <c r="DE861" i="67"/>
  <c r="DD861" i="67"/>
  <c r="DC861" i="67"/>
  <c r="DB861" i="67"/>
  <c r="DA861" i="67"/>
  <c r="CZ861" i="67"/>
  <c r="CY861" i="67"/>
  <c r="CX861" i="67"/>
  <c r="CW861" i="67"/>
  <c r="CV861" i="67"/>
  <c r="CU861" i="67"/>
  <c r="CT861" i="67"/>
  <c r="CS861" i="67"/>
  <c r="CR861" i="67"/>
  <c r="CQ861" i="67"/>
  <c r="CP861" i="67"/>
  <c r="CO861" i="67"/>
  <c r="CN861" i="67"/>
  <c r="CM861" i="67"/>
  <c r="CL861" i="67"/>
  <c r="CK861" i="67"/>
  <c r="CJ861" i="67"/>
  <c r="CI861" i="67"/>
  <c r="CH861" i="67"/>
  <c r="CA861" i="67"/>
  <c r="BZ861" i="67"/>
  <c r="BY861" i="67"/>
  <c r="BX861" i="67"/>
  <c r="BW861" i="67"/>
  <c r="BV861" i="67"/>
  <c r="BU861" i="67"/>
  <c r="BT861" i="67"/>
  <c r="BS861" i="67"/>
  <c r="BR861" i="67"/>
  <c r="BQ861" i="67"/>
  <c r="BP861" i="67"/>
  <c r="BO861" i="67"/>
  <c r="BN861" i="67"/>
  <c r="BM861" i="67"/>
  <c r="BL861" i="67"/>
  <c r="BK861" i="67"/>
  <c r="BJ861" i="67"/>
  <c r="BI861" i="67"/>
  <c r="BH861" i="67"/>
  <c r="BG861" i="67"/>
  <c r="BF861" i="67"/>
  <c r="BE861" i="67"/>
  <c r="BD861" i="67"/>
  <c r="BC861" i="67"/>
  <c r="BB861" i="67"/>
  <c r="BA861" i="67"/>
  <c r="AZ861" i="67"/>
  <c r="AY861" i="67"/>
  <c r="AX861" i="67"/>
  <c r="AW861" i="67"/>
  <c r="AV861" i="67"/>
  <c r="AU861" i="67"/>
  <c r="AT861" i="67"/>
  <c r="AS861" i="67"/>
  <c r="AR861" i="67"/>
  <c r="AQ861" i="67"/>
  <c r="AP861" i="67"/>
  <c r="AO861" i="67"/>
  <c r="AN861" i="67"/>
  <c r="AM861" i="67"/>
  <c r="AL861" i="67"/>
  <c r="AK861" i="67"/>
  <c r="AJ861" i="67"/>
  <c r="AI861" i="67"/>
  <c r="AH861" i="67"/>
  <c r="AG861" i="67"/>
  <c r="AF861" i="67"/>
  <c r="AE861" i="67"/>
  <c r="AD861" i="67"/>
  <c r="AC861" i="67"/>
  <c r="AB861" i="67"/>
  <c r="AA861" i="67"/>
  <c r="Z861" i="67"/>
  <c r="Y861" i="67"/>
  <c r="X861" i="67"/>
  <c r="W861" i="67"/>
  <c r="V861" i="67"/>
  <c r="U861" i="67"/>
  <c r="T861" i="67"/>
  <c r="S861" i="67"/>
  <c r="R861" i="67"/>
  <c r="Q861" i="67"/>
  <c r="P861" i="67"/>
  <c r="O861" i="67"/>
  <c r="N861" i="67"/>
  <c r="M861" i="67"/>
  <c r="L861" i="67"/>
  <c r="K861" i="67"/>
  <c r="J861" i="67"/>
  <c r="I861" i="67"/>
  <c r="H861" i="67"/>
  <c r="G861" i="67"/>
  <c r="F861" i="67"/>
  <c r="E861" i="67"/>
  <c r="D861" i="67"/>
  <c r="C861" i="67"/>
  <c r="B861" i="67"/>
  <c r="A861" i="67"/>
  <c r="DY484" i="5" l="1"/>
  <c r="EC484" i="5"/>
  <c r="EC469" i="5" s="1"/>
  <c r="EB484" i="5"/>
  <c r="EA484" i="5"/>
  <c r="DZ484" i="5"/>
  <c r="EC460" i="5"/>
  <c r="BU455" i="5"/>
  <c r="BS455" i="5"/>
  <c r="BR455" i="5"/>
  <c r="EB408" i="5"/>
  <c r="EC408" i="5"/>
  <c r="EC367" i="5"/>
  <c r="EC905" i="67"/>
  <c r="EE504" i="5"/>
  <c r="EF504" i="5" s="1"/>
  <c r="EG504" i="5" s="1"/>
  <c r="EH504" i="5" s="1"/>
  <c r="CB503" i="5"/>
  <c r="CC504" i="5" s="1"/>
  <c r="CA503" i="5"/>
  <c r="BZ503" i="5"/>
  <c r="BY503" i="5"/>
  <c r="BX503" i="5"/>
  <c r="BW503" i="5"/>
  <c r="BV503" i="5"/>
  <c r="BU503" i="5"/>
  <c r="BT503" i="5"/>
  <c r="BS503" i="5"/>
  <c r="BR503" i="5"/>
  <c r="BU502" i="5"/>
  <c r="BU504" i="5" s="1"/>
  <c r="BT502" i="5"/>
  <c r="BT504" i="5" s="1"/>
  <c r="BS502" i="5"/>
  <c r="BR502" i="5"/>
  <c r="BR101" i="1"/>
  <c r="BZ107" i="1"/>
  <c r="BZ104" i="1" s="1"/>
  <c r="BV107" i="1"/>
  <c r="BV104" i="1" s="1"/>
  <c r="BU107" i="1"/>
  <c r="BU104" i="1" s="1"/>
  <c r="BR107" i="1"/>
  <c r="BN107" i="1"/>
  <c r="BN104" i="1" s="1"/>
  <c r="CG164" i="1"/>
  <c r="CG196" i="1" s="1"/>
  <c r="CG140" i="1"/>
  <c r="CG52" i="1"/>
  <c r="CG50" i="1"/>
  <c r="CG19" i="1"/>
  <c r="CF164" i="1"/>
  <c r="CF196" i="1" s="1"/>
  <c r="CF140" i="1"/>
  <c r="CF52" i="1"/>
  <c r="CF50" i="1"/>
  <c r="CF19" i="1"/>
  <c r="CE164" i="1"/>
  <c r="CE196" i="1" s="1"/>
  <c r="CE140" i="1"/>
  <c r="CE52" i="1"/>
  <c r="CE50" i="1"/>
  <c r="CE19" i="1"/>
  <c r="CD164" i="1"/>
  <c r="CD140" i="1"/>
  <c r="CD52" i="1"/>
  <c r="CD50" i="1"/>
  <c r="CD19" i="1"/>
  <c r="CG482" i="5"/>
  <c r="CG483" i="5" s="1"/>
  <c r="CF482" i="5"/>
  <c r="CF483" i="5" s="1"/>
  <c r="CE482" i="5"/>
  <c r="CE483" i="5" s="1"/>
  <c r="CD482" i="5"/>
  <c r="CD483" i="5" s="1"/>
  <c r="CG469" i="5"/>
  <c r="CF469" i="5"/>
  <c r="CE469" i="5"/>
  <c r="CD469" i="5"/>
  <c r="CG402" i="5"/>
  <c r="CF402" i="5"/>
  <c r="CE402" i="5"/>
  <c r="CD402" i="5"/>
  <c r="CG400" i="5"/>
  <c r="CF400" i="5"/>
  <c r="CE400" i="5"/>
  <c r="CD400" i="5"/>
  <c r="CG391" i="5"/>
  <c r="CF391" i="5"/>
  <c r="CE391" i="5"/>
  <c r="CD391" i="5"/>
  <c r="CG380" i="5"/>
  <c r="CF380" i="5"/>
  <c r="CE380" i="5"/>
  <c r="CD380" i="5"/>
  <c r="CG378" i="5"/>
  <c r="CF378" i="5"/>
  <c r="CE378" i="5"/>
  <c r="CD378" i="5"/>
  <c r="CG369" i="5"/>
  <c r="CF369" i="5"/>
  <c r="CE369" i="5"/>
  <c r="CD369" i="5"/>
  <c r="CG338" i="5"/>
  <c r="CF338" i="5"/>
  <c r="CE338" i="5"/>
  <c r="CD338" i="5"/>
  <c r="CG336" i="5"/>
  <c r="CF336" i="5"/>
  <c r="CE336" i="5"/>
  <c r="CD336" i="5"/>
  <c r="CG327" i="5"/>
  <c r="CF327" i="5"/>
  <c r="CE327" i="5"/>
  <c r="CD327" i="5"/>
  <c r="CG318" i="5"/>
  <c r="CF318" i="5"/>
  <c r="CE318" i="5"/>
  <c r="CD318" i="5"/>
  <c r="CG316" i="5"/>
  <c r="CF316" i="5"/>
  <c r="CE316" i="5"/>
  <c r="CD316" i="5"/>
  <c r="CG307" i="5"/>
  <c r="CF307" i="5"/>
  <c r="CE307" i="5"/>
  <c r="CD307" i="5"/>
  <c r="CG191" i="5"/>
  <c r="CF191" i="5"/>
  <c r="EC190" i="5"/>
  <c r="EC950" i="67" s="1"/>
  <c r="EB190" i="5"/>
  <c r="CC193" i="5"/>
  <c r="CC192" i="5"/>
  <c r="CB196" i="5"/>
  <c r="CB194" i="5"/>
  <c r="DY199" i="5"/>
  <c r="EC187" i="5"/>
  <c r="CB187" i="5"/>
  <c r="CF185" i="5"/>
  <c r="CF945" i="67" s="1"/>
  <c r="CG185" i="5"/>
  <c r="CG945" i="67" s="1"/>
  <c r="CE180" i="5"/>
  <c r="CD180" i="5"/>
  <c r="CC180" i="5"/>
  <c r="CC940" i="67" s="1"/>
  <c r="CG183" i="5"/>
  <c r="BR529" i="5"/>
  <c r="BR530" i="5" s="1"/>
  <c r="BS529" i="5"/>
  <c r="BS530" i="5" s="1"/>
  <c r="BT529" i="5"/>
  <c r="BT533" i="5" s="1"/>
  <c r="BU529" i="5"/>
  <c r="BU530" i="5" s="1"/>
  <c r="BV529" i="5"/>
  <c r="BX529" i="5"/>
  <c r="BX533" i="5" s="1"/>
  <c r="BY529" i="5"/>
  <c r="BY530" i="5" s="1"/>
  <c r="DY529" i="5"/>
  <c r="DZ529" i="5"/>
  <c r="DY531" i="5" s="1"/>
  <c r="DZ531" i="5"/>
  <c r="EA531" i="5"/>
  <c r="EB578" i="5" s="1"/>
  <c r="BV540" i="5"/>
  <c r="BN535" i="5"/>
  <c r="BO535" i="5"/>
  <c r="BP535" i="5"/>
  <c r="BQ535" i="5"/>
  <c r="BR535" i="5"/>
  <c r="BS535" i="5"/>
  <c r="BT535" i="5"/>
  <c r="BU535" i="5"/>
  <c r="BV535" i="5"/>
  <c r="BW535" i="5"/>
  <c r="BX535" i="5"/>
  <c r="BY535" i="5"/>
  <c r="DY535" i="5"/>
  <c r="DZ535" i="5"/>
  <c r="EA535" i="5"/>
  <c r="BR539" i="5"/>
  <c r="BS539" i="5"/>
  <c r="BT539" i="5"/>
  <c r="BU539" i="5"/>
  <c r="BW539" i="5"/>
  <c r="BX539" i="5"/>
  <c r="BY539" i="5"/>
  <c r="BR540" i="5"/>
  <c r="BS540" i="5"/>
  <c r="BT540" i="5"/>
  <c r="BU540" i="5"/>
  <c r="BR553" i="5"/>
  <c r="BS551" i="5" s="1"/>
  <c r="BW553" i="5"/>
  <c r="BR555" i="5"/>
  <c r="BS555" i="5" s="1"/>
  <c r="BT555" i="5" s="1"/>
  <c r="BR556" i="5"/>
  <c r="BS556" i="5"/>
  <c r="BT556" i="5"/>
  <c r="BU556" i="5"/>
  <c r="BV556" i="5"/>
  <c r="BW556" i="5"/>
  <c r="BX556" i="5"/>
  <c r="BY556" i="5"/>
  <c r="DZ556" i="5"/>
  <c r="EA556" i="5"/>
  <c r="BR562" i="5"/>
  <c r="BS560" i="5" s="1"/>
  <c r="BV562" i="5"/>
  <c r="BW562" i="5"/>
  <c r="BR564" i="5"/>
  <c r="BS564" i="5" s="1"/>
  <c r="BT564" i="5" s="1"/>
  <c r="BV564" i="5"/>
  <c r="BW564" i="5"/>
  <c r="BR565" i="5"/>
  <c r="BS565" i="5"/>
  <c r="BT565" i="5"/>
  <c r="BU565" i="5"/>
  <c r="BV565" i="5"/>
  <c r="BW565" i="5"/>
  <c r="BX565" i="5"/>
  <c r="BY565" i="5"/>
  <c r="DZ565" i="5"/>
  <c r="EA565" i="5"/>
  <c r="BR571" i="5"/>
  <c r="BS569" i="5" s="1"/>
  <c r="BV571" i="5"/>
  <c r="BW571" i="5"/>
  <c r="BR573" i="5"/>
  <c r="BS573" i="5" s="1"/>
  <c r="BV573" i="5"/>
  <c r="BW573" i="5"/>
  <c r="BR574" i="5"/>
  <c r="BS574" i="5"/>
  <c r="BT574" i="5"/>
  <c r="BU574" i="5"/>
  <c r="BV574" i="5"/>
  <c r="BW574" i="5"/>
  <c r="BX574" i="5"/>
  <c r="BY574" i="5"/>
  <c r="DZ574" i="5"/>
  <c r="EA574" i="5"/>
  <c r="BS578" i="5"/>
  <c r="BT578" i="5"/>
  <c r="BW578" i="5"/>
  <c r="BX578" i="5"/>
  <c r="BY578" i="5"/>
  <c r="EC578" i="5"/>
  <c r="ED578" i="5"/>
  <c r="EE578" i="5"/>
  <c r="EF578" i="5"/>
  <c r="EG578" i="5"/>
  <c r="EH578" i="5"/>
  <c r="EI578" i="5"/>
  <c r="EJ578" i="5"/>
  <c r="EC580" i="5"/>
  <c r="ED580" i="5"/>
  <c r="EE580" i="5"/>
  <c r="EF580" i="5"/>
  <c r="EG580" i="5"/>
  <c r="EH580" i="5"/>
  <c r="EI580" i="5"/>
  <c r="EJ580" i="5"/>
  <c r="EC582" i="5"/>
  <c r="ED582" i="5"/>
  <c r="EE582" i="5"/>
  <c r="EF582" i="5"/>
  <c r="EG582" i="5"/>
  <c r="EH582" i="5"/>
  <c r="EI582" i="5"/>
  <c r="EJ582" i="5"/>
  <c r="BS585" i="5"/>
  <c r="BT585" i="5"/>
  <c r="BU585" i="5"/>
  <c r="CG63" i="5"/>
  <c r="CF63" i="5"/>
  <c r="CE63" i="5"/>
  <c r="CD63" i="5"/>
  <c r="CG61" i="5"/>
  <c r="CF61" i="5"/>
  <c r="CE61" i="5"/>
  <c r="CD61" i="5"/>
  <c r="CG14" i="5"/>
  <c r="CF14" i="5"/>
  <c r="CE14" i="5"/>
  <c r="CD14" i="5"/>
  <c r="CB92" i="5"/>
  <c r="CB183" i="5"/>
  <c r="CB874" i="67" l="1"/>
  <c r="CB954" i="67"/>
  <c r="EB870" i="67"/>
  <c r="EB950" i="67"/>
  <c r="CD199" i="5"/>
  <c r="CD940" i="67"/>
  <c r="CB867" i="67"/>
  <c r="CB947" i="67"/>
  <c r="CB876" i="67"/>
  <c r="CB956" i="67"/>
  <c r="CB863" i="67"/>
  <c r="CB943" i="67"/>
  <c r="CE199" i="5"/>
  <c r="CE200" i="5" s="1"/>
  <c r="CE940" i="67"/>
  <c r="EC867" i="67"/>
  <c r="EC947" i="67"/>
  <c r="CC872" i="67"/>
  <c r="CC952" i="67"/>
  <c r="CF871" i="67"/>
  <c r="CF951" i="67"/>
  <c r="CG863" i="67"/>
  <c r="CG943" i="67"/>
  <c r="DY879" i="67"/>
  <c r="DY959" i="67"/>
  <c r="EB193" i="5"/>
  <c r="EB953" i="67" s="1"/>
  <c r="CC953" i="67"/>
  <c r="CG871" i="67"/>
  <c r="CG951" i="67"/>
  <c r="BV569" i="5"/>
  <c r="BV570" i="5" s="1"/>
  <c r="BV560" i="5"/>
  <c r="BV563" i="5" s="1"/>
  <c r="BV566" i="5" s="1"/>
  <c r="EC14" i="5"/>
  <c r="BR104" i="1"/>
  <c r="BR551" i="5"/>
  <c r="DZ551" i="5" s="1"/>
  <c r="BV561" i="5"/>
  <c r="BS533" i="5"/>
  <c r="BS536" i="5" s="1"/>
  <c r="BS696" i="5" s="1"/>
  <c r="EA578" i="5"/>
  <c r="CC861" i="67"/>
  <c r="CC199" i="5"/>
  <c r="CC959" i="67" s="1"/>
  <c r="BW569" i="5"/>
  <c r="BW570" i="5" s="1"/>
  <c r="BW560" i="5"/>
  <c r="BW561" i="5" s="1"/>
  <c r="BW551" i="5"/>
  <c r="BW554" i="5" s="1"/>
  <c r="EA529" i="5"/>
  <c r="EA533" i="5" s="1"/>
  <c r="CD861" i="67"/>
  <c r="CE861" i="67"/>
  <c r="CE959" i="67"/>
  <c r="BR569" i="5"/>
  <c r="DZ569" i="5" s="1"/>
  <c r="BS562" i="5"/>
  <c r="BT560" i="5" s="1"/>
  <c r="BR560" i="5"/>
  <c r="BR563" i="5" s="1"/>
  <c r="BR566" i="5" s="1"/>
  <c r="BV585" i="5"/>
  <c r="BU533" i="5"/>
  <c r="BU536" i="5" s="1"/>
  <c r="BU696" i="5" s="1"/>
  <c r="BV555" i="5"/>
  <c r="EA539" i="5"/>
  <c r="DY533" i="5"/>
  <c r="BS553" i="5"/>
  <c r="BT553" i="5" s="1"/>
  <c r="DZ533" i="5"/>
  <c r="EC191" i="5"/>
  <c r="CD193" i="5"/>
  <c r="EB187" i="5"/>
  <c r="EC183" i="5"/>
  <c r="EC943" i="67" s="1"/>
  <c r="CD192" i="5"/>
  <c r="CD952" i="67" s="1"/>
  <c r="BX560" i="5"/>
  <c r="CC196" i="5"/>
  <c r="CC194" i="5"/>
  <c r="CC873" i="67"/>
  <c r="EC870" i="67"/>
  <c r="ED190" i="5"/>
  <c r="ED950" i="67" s="1"/>
  <c r="EC482" i="5"/>
  <c r="EC479" i="5" s="1"/>
  <c r="EB192" i="5"/>
  <c r="EB952" i="67" s="1"/>
  <c r="EB183" i="5"/>
  <c r="CB197" i="5"/>
  <c r="CD196" i="1"/>
  <c r="EC164" i="1"/>
  <c r="EC140" i="1"/>
  <c r="BS504" i="5"/>
  <c r="CF180" i="5"/>
  <c r="CF865" i="67"/>
  <c r="CG180" i="5"/>
  <c r="CG865" i="67"/>
  <c r="CF371" i="5"/>
  <c r="EI504" i="5"/>
  <c r="EJ504" i="5" s="1"/>
  <c r="CE371" i="5"/>
  <c r="CG371" i="5"/>
  <c r="CG168" i="1"/>
  <c r="CF168" i="1"/>
  <c r="CE168" i="1"/>
  <c r="CD168" i="1"/>
  <c r="CE393" i="5"/>
  <c r="CG393" i="5"/>
  <c r="CF393" i="5"/>
  <c r="CG329" i="5"/>
  <c r="CF329" i="5"/>
  <c r="CE329" i="5"/>
  <c r="CE309" i="5"/>
  <c r="CF309" i="5"/>
  <c r="CG309" i="5"/>
  <c r="CB180" i="5"/>
  <c r="BU564" i="5"/>
  <c r="BY564" i="5" s="1"/>
  <c r="BX564" i="5"/>
  <c r="DZ578" i="5"/>
  <c r="BY533" i="5"/>
  <c r="DZ530" i="5"/>
  <c r="BT530" i="5"/>
  <c r="BX530" i="5"/>
  <c r="BU555" i="5"/>
  <c r="BX555" i="5"/>
  <c r="BT573" i="5"/>
  <c r="BT536" i="5"/>
  <c r="BT696" i="5" s="1"/>
  <c r="BX569" i="5"/>
  <c r="BX551" i="5"/>
  <c r="BS571" i="5"/>
  <c r="EB194" i="5" l="1"/>
  <c r="EB874" i="67" s="1"/>
  <c r="BR552" i="5"/>
  <c r="EB873" i="67"/>
  <c r="BR554" i="5"/>
  <c r="BR557" i="5" s="1"/>
  <c r="BV572" i="5"/>
  <c r="BV575" i="5" s="1"/>
  <c r="CB199" i="5"/>
  <c r="CB959" i="67" s="1"/>
  <c r="CB940" i="67"/>
  <c r="CB877" i="67"/>
  <c r="CB957" i="67"/>
  <c r="CC876" i="67"/>
  <c r="CC956" i="67"/>
  <c r="EB867" i="67"/>
  <c r="EB947" i="67"/>
  <c r="EC871" i="67"/>
  <c r="EC951" i="67"/>
  <c r="CG199" i="5"/>
  <c r="CG200" i="5" s="1"/>
  <c r="CG940" i="67"/>
  <c r="EB863" i="67"/>
  <c r="EB943" i="67"/>
  <c r="CF199" i="5"/>
  <c r="CF200" i="5" s="1"/>
  <c r="CF940" i="67"/>
  <c r="CC874" i="67"/>
  <c r="CC954" i="67"/>
  <c r="CD194" i="5"/>
  <c r="CD953" i="67"/>
  <c r="BU671" i="5"/>
  <c r="BU697" i="5"/>
  <c r="BU672" i="5" s="1"/>
  <c r="BS671" i="5"/>
  <c r="BS692" i="5"/>
  <c r="BS697" i="5"/>
  <c r="BS672" i="5" s="1"/>
  <c r="BT671" i="5"/>
  <c r="BT697" i="5"/>
  <c r="BT672" i="5" s="1"/>
  <c r="BR570" i="5"/>
  <c r="BW552" i="5"/>
  <c r="EA530" i="5"/>
  <c r="BS561" i="5"/>
  <c r="CE193" i="5"/>
  <c r="CF193" i="5" s="1"/>
  <c r="BT551" i="5"/>
  <c r="BT554" i="5" s="1"/>
  <c r="BT557" i="5" s="1"/>
  <c r="BS552" i="5"/>
  <c r="BS554" i="5"/>
  <c r="BS557" i="5" s="1"/>
  <c r="BW563" i="5"/>
  <c r="BW566" i="5" s="1"/>
  <c r="BS563" i="5"/>
  <c r="BS566" i="5" s="1"/>
  <c r="CD873" i="67"/>
  <c r="BT562" i="5"/>
  <c r="BT563" i="5" s="1"/>
  <c r="BT566" i="5" s="1"/>
  <c r="BR572" i="5"/>
  <c r="BR575" i="5" s="1"/>
  <c r="BW572" i="5"/>
  <c r="BW575" i="5" s="1"/>
  <c r="BR561" i="5"/>
  <c r="DZ560" i="5"/>
  <c r="CG181" i="5"/>
  <c r="CG941" i="67" s="1"/>
  <c r="CC197" i="5"/>
  <c r="CB861" i="67"/>
  <c r="EB180" i="5"/>
  <c r="ED870" i="67"/>
  <c r="EE190" i="5"/>
  <c r="EE950" i="67" s="1"/>
  <c r="EC863" i="67"/>
  <c r="ED183" i="5"/>
  <c r="ED943" i="67" s="1"/>
  <c r="EC184" i="5"/>
  <c r="CF861" i="67"/>
  <c r="CF181" i="5"/>
  <c r="CF941" i="67" s="1"/>
  <c r="EB872" i="67"/>
  <c r="EB196" i="5"/>
  <c r="EB956" i="67" s="1"/>
  <c r="CE192" i="5"/>
  <c r="CE952" i="67" s="1"/>
  <c r="CD872" i="67"/>
  <c r="CD196" i="5"/>
  <c r="CD956" i="67" s="1"/>
  <c r="CG861" i="67"/>
  <c r="EC180" i="5"/>
  <c r="EC940" i="67" s="1"/>
  <c r="BU573" i="5"/>
  <c r="BX573" i="5"/>
  <c r="BS570" i="5"/>
  <c r="BS572" i="5"/>
  <c r="BS575" i="5" s="1"/>
  <c r="BT569" i="5"/>
  <c r="BT571" i="5"/>
  <c r="BU551" i="5"/>
  <c r="BU553" i="5"/>
  <c r="BX553" i="5"/>
  <c r="BY555" i="5"/>
  <c r="CG959" i="67" l="1"/>
  <c r="EB954" i="67"/>
  <c r="EC864" i="67"/>
  <c r="EC944" i="67"/>
  <c r="CF873" i="67"/>
  <c r="CF953" i="67"/>
  <c r="CE873" i="67"/>
  <c r="CE953" i="67"/>
  <c r="CC877" i="67"/>
  <c r="CC957" i="67"/>
  <c r="CD874" i="67"/>
  <c r="CD954" i="67"/>
  <c r="EB861" i="67"/>
  <c r="EB940" i="67"/>
  <c r="CF959" i="67"/>
  <c r="BT552" i="5"/>
  <c r="BU560" i="5"/>
  <c r="BT561" i="5"/>
  <c r="CF194" i="5"/>
  <c r="BX562" i="5"/>
  <c r="BY560" i="5" s="1"/>
  <c r="CG193" i="5"/>
  <c r="BU562" i="5"/>
  <c r="CE194" i="5"/>
  <c r="EC181" i="5"/>
  <c r="EC941" i="67" s="1"/>
  <c r="CG194" i="5"/>
  <c r="CE872" i="67"/>
  <c r="CE196" i="5"/>
  <c r="CE956" i="67" s="1"/>
  <c r="CF192" i="5"/>
  <c r="CF952" i="67" s="1"/>
  <c r="EF190" i="5"/>
  <c r="EF950" i="67" s="1"/>
  <c r="EE870" i="67"/>
  <c r="CD197" i="5"/>
  <c r="CD876" i="67"/>
  <c r="EB876" i="67"/>
  <c r="EB197" i="5"/>
  <c r="ED863" i="67"/>
  <c r="EE183" i="5"/>
  <c r="EE943" i="67" s="1"/>
  <c r="EC861" i="67"/>
  <c r="EC185" i="5"/>
  <c r="EC945" i="67" s="1"/>
  <c r="BY553" i="5"/>
  <c r="BV551" i="5"/>
  <c r="DZ553" i="5"/>
  <c r="BU552" i="5"/>
  <c r="BU554" i="5"/>
  <c r="BU557" i="5" s="1"/>
  <c r="DZ557" i="5" s="1"/>
  <c r="BY551" i="5"/>
  <c r="BX552" i="5"/>
  <c r="BX554" i="5"/>
  <c r="BX557" i="5" s="1"/>
  <c r="BY573" i="5"/>
  <c r="BU569" i="5"/>
  <c r="BU571" i="5"/>
  <c r="BT570" i="5"/>
  <c r="BT572" i="5"/>
  <c r="BT575" i="5" s="1"/>
  <c r="BX571" i="5"/>
  <c r="EB877" i="67" l="1"/>
  <c r="EB957" i="67"/>
  <c r="CG874" i="67"/>
  <c r="CG954" i="67"/>
  <c r="CG873" i="67"/>
  <c r="CG953" i="67"/>
  <c r="CD877" i="67"/>
  <c r="CD957" i="67"/>
  <c r="CE874" i="67"/>
  <c r="CE954" i="67"/>
  <c r="CF874" i="67"/>
  <c r="CF954" i="67"/>
  <c r="BU561" i="5"/>
  <c r="BU563" i="5"/>
  <c r="BU566" i="5" s="1"/>
  <c r="DZ566" i="5" s="1"/>
  <c r="DZ562" i="5"/>
  <c r="EA560" i="5" s="1"/>
  <c r="BY562" i="5"/>
  <c r="BY561" i="5" s="1"/>
  <c r="EC193" i="5"/>
  <c r="BX561" i="5"/>
  <c r="BX563" i="5"/>
  <c r="BX566" i="5" s="1"/>
  <c r="CE876" i="67"/>
  <c r="CE197" i="5"/>
  <c r="CF872" i="67"/>
  <c r="CG192" i="5"/>
  <c r="CF196" i="5"/>
  <c r="CF956" i="67" s="1"/>
  <c r="EF183" i="5"/>
  <c r="EF943" i="67" s="1"/>
  <c r="EE863" i="67"/>
  <c r="EG190" i="5"/>
  <c r="EG950" i="67" s="1"/>
  <c r="EF870" i="67"/>
  <c r="ED185" i="5"/>
  <c r="ED945" i="67" s="1"/>
  <c r="EC865" i="67"/>
  <c r="EC186" i="5"/>
  <c r="BY569" i="5"/>
  <c r="BX570" i="5"/>
  <c r="BX572" i="5"/>
  <c r="BX575" i="5" s="1"/>
  <c r="BY552" i="5"/>
  <c r="EA553" i="5"/>
  <c r="BY554" i="5"/>
  <c r="BY557" i="5" s="1"/>
  <c r="EA551" i="5"/>
  <c r="DZ552" i="5"/>
  <c r="DZ554" i="5"/>
  <c r="DZ555" i="5" s="1"/>
  <c r="BY571" i="5"/>
  <c r="DZ571" i="5"/>
  <c r="BU570" i="5"/>
  <c r="BU572" i="5"/>
  <c r="BU575" i="5" s="1"/>
  <c r="DZ575" i="5" s="1"/>
  <c r="EC866" i="67" l="1"/>
  <c r="EC946" i="67"/>
  <c r="EC192" i="5"/>
  <c r="EC872" i="67" s="1"/>
  <c r="CG952" i="67"/>
  <c r="CE877" i="67"/>
  <c r="CE957" i="67"/>
  <c r="EC873" i="67"/>
  <c r="EC953" i="67"/>
  <c r="EA562" i="5"/>
  <c r="EA563" i="5" s="1"/>
  <c r="BY563" i="5"/>
  <c r="BY566" i="5" s="1"/>
  <c r="EA566" i="5" s="1"/>
  <c r="EA545" i="5" s="1"/>
  <c r="DZ563" i="5"/>
  <c r="DZ564" i="5" s="1"/>
  <c r="DZ561" i="5"/>
  <c r="EC194" i="5"/>
  <c r="ED193" i="5"/>
  <c r="CF197" i="5"/>
  <c r="CF876" i="67"/>
  <c r="CG196" i="5"/>
  <c r="CG956" i="67" s="1"/>
  <c r="CG872" i="67"/>
  <c r="EH190" i="5"/>
  <c r="EH950" i="67" s="1"/>
  <c r="EG870" i="67"/>
  <c r="EG183" i="5"/>
  <c r="EG943" i="67" s="1"/>
  <c r="EF863" i="67"/>
  <c r="EE185" i="5"/>
  <c r="EE945" i="67" s="1"/>
  <c r="ED865" i="67"/>
  <c r="ED180" i="5"/>
  <c r="ED940" i="67" s="1"/>
  <c r="EA569" i="5"/>
  <c r="DZ570" i="5"/>
  <c r="DZ572" i="5"/>
  <c r="DZ573" i="5" s="1"/>
  <c r="BY570" i="5"/>
  <c r="EA571" i="5"/>
  <c r="BY572" i="5"/>
  <c r="BY575" i="5" s="1"/>
  <c r="EA575" i="5" s="1"/>
  <c r="EA552" i="5"/>
  <c r="EA554" i="5"/>
  <c r="ED192" i="5" l="1"/>
  <c r="ED196" i="5" s="1"/>
  <c r="ED956" i="67" s="1"/>
  <c r="EC196" i="5"/>
  <c r="EC952" i="67"/>
  <c r="ED873" i="67"/>
  <c r="ED953" i="67"/>
  <c r="CF877" i="67"/>
  <c r="CF957" i="67"/>
  <c r="EC874" i="67"/>
  <c r="EC954" i="67"/>
  <c r="EA564" i="5"/>
  <c r="EA561" i="5"/>
  <c r="ED194" i="5"/>
  <c r="EE193" i="5"/>
  <c r="EC197" i="5"/>
  <c r="ED861" i="67"/>
  <c r="ED181" i="5"/>
  <c r="ED941" i="67" s="1"/>
  <c r="EH183" i="5"/>
  <c r="EH943" i="67" s="1"/>
  <c r="EG863" i="67"/>
  <c r="EI190" i="5"/>
  <c r="EI950" i="67" s="1"/>
  <c r="EH870" i="67"/>
  <c r="EE873" i="67"/>
  <c r="CG876" i="67"/>
  <c r="CG197" i="5"/>
  <c r="EF185" i="5"/>
  <c r="EF945" i="67" s="1"/>
  <c r="EE865" i="67"/>
  <c r="EE180" i="5"/>
  <c r="EE940" i="67" s="1"/>
  <c r="EA570" i="5"/>
  <c r="EA572" i="5"/>
  <c r="EA573" i="5" s="1"/>
  <c r="EA547" i="5"/>
  <c r="EE192" i="5" l="1"/>
  <c r="EE952" i="67" s="1"/>
  <c r="ED872" i="67"/>
  <c r="ED952" i="67"/>
  <c r="ED876" i="67"/>
  <c r="CG877" i="67"/>
  <c r="CG957" i="67"/>
  <c r="EF193" i="5"/>
  <c r="EF953" i="67" s="1"/>
  <c r="EE953" i="67"/>
  <c r="EC877" i="67"/>
  <c r="EC957" i="67"/>
  <c r="EC956" i="67"/>
  <c r="EC876" i="67"/>
  <c r="ED874" i="67"/>
  <c r="ED954" i="67"/>
  <c r="EE194" i="5"/>
  <c r="ED197" i="5"/>
  <c r="EJ190" i="5"/>
  <c r="EI870" i="67"/>
  <c r="EE861" i="67"/>
  <c r="EE181" i="5"/>
  <c r="EE941" i="67" s="1"/>
  <c r="EI183" i="5"/>
  <c r="EI943" i="67" s="1"/>
  <c r="EH863" i="67"/>
  <c r="EG185" i="5"/>
  <c r="EG945" i="67" s="1"/>
  <c r="EF865" i="67"/>
  <c r="EF180" i="5"/>
  <c r="EF940" i="67" s="1"/>
  <c r="EE196" i="5" l="1"/>
  <c r="EF192" i="5"/>
  <c r="EF194" i="5"/>
  <c r="EF954" i="67" s="1"/>
  <c r="EE872" i="67"/>
  <c r="EG193" i="5"/>
  <c r="EG953" i="67" s="1"/>
  <c r="EF873" i="67"/>
  <c r="EF196" i="5"/>
  <c r="EF956" i="67" s="1"/>
  <c r="EF952" i="67"/>
  <c r="EJ870" i="67"/>
  <c r="EJ950" i="67"/>
  <c r="ED877" i="67"/>
  <c r="ED957" i="67"/>
  <c r="EF874" i="67"/>
  <c r="EE874" i="67"/>
  <c r="EE954" i="67"/>
  <c r="EE197" i="5"/>
  <c r="EF861" i="67"/>
  <c r="EF181" i="5"/>
  <c r="EF941" i="67" s="1"/>
  <c r="EJ183" i="5"/>
  <c r="EI863" i="67"/>
  <c r="EG192" i="5"/>
  <c r="EF872" i="67"/>
  <c r="EF876" i="67"/>
  <c r="EH185" i="5"/>
  <c r="EH945" i="67" s="1"/>
  <c r="EG865" i="67"/>
  <c r="EG180" i="5"/>
  <c r="EG940" i="67" s="1"/>
  <c r="EH193" i="5" l="1"/>
  <c r="EH953" i="67" s="1"/>
  <c r="EE956" i="67"/>
  <c r="EE876" i="67"/>
  <c r="EG873" i="67"/>
  <c r="EG194" i="5"/>
  <c r="EG874" i="67" s="1"/>
  <c r="EF197" i="5"/>
  <c r="EF957" i="67" s="1"/>
  <c r="EG196" i="5"/>
  <c r="EG956" i="67" s="1"/>
  <c r="EG952" i="67"/>
  <c r="EE877" i="67"/>
  <c r="EE957" i="67"/>
  <c r="EJ863" i="67"/>
  <c r="EJ943" i="67"/>
  <c r="EG872" i="67"/>
  <c r="EH192" i="5"/>
  <c r="EH873" i="67"/>
  <c r="EG861" i="67"/>
  <c r="EG181" i="5"/>
  <c r="EG941" i="67" s="1"/>
  <c r="EI185" i="5"/>
  <c r="EI945" i="67" s="1"/>
  <c r="EH865" i="67"/>
  <c r="EH180" i="5"/>
  <c r="EH940" i="67" s="1"/>
  <c r="EG876" i="67"/>
  <c r="EG954" i="67" l="1"/>
  <c r="EH194" i="5"/>
  <c r="EI193" i="5"/>
  <c r="EI953" i="67" s="1"/>
  <c r="EG197" i="5"/>
  <c r="EG877" i="67" s="1"/>
  <c r="EF877" i="67"/>
  <c r="EH196" i="5"/>
  <c r="EH956" i="67" s="1"/>
  <c r="EH952" i="67"/>
  <c r="EH874" i="67"/>
  <c r="EH954" i="67"/>
  <c r="EJ193" i="5"/>
  <c r="EJ953" i="67" s="1"/>
  <c r="EI194" i="5"/>
  <c r="EH861" i="67"/>
  <c r="EH181" i="5"/>
  <c r="EH941" i="67" s="1"/>
  <c r="EH872" i="67"/>
  <c r="EI192" i="5"/>
  <c r="EJ185" i="5"/>
  <c r="EJ945" i="67" s="1"/>
  <c r="EI865" i="67"/>
  <c r="EI180" i="5"/>
  <c r="EI940" i="67" s="1"/>
  <c r="EI873" i="67" l="1"/>
  <c r="EG957" i="67"/>
  <c r="EH197" i="5"/>
  <c r="EH877" i="67" s="1"/>
  <c r="EH876" i="67"/>
  <c r="EI196" i="5"/>
  <c r="EI956" i="67" s="1"/>
  <c r="EI952" i="67"/>
  <c r="EI874" i="67"/>
  <c r="EI954" i="67"/>
  <c r="EI872" i="67"/>
  <c r="EJ192" i="5"/>
  <c r="EI861" i="67"/>
  <c r="EI181" i="5"/>
  <c r="EI941" i="67" s="1"/>
  <c r="EJ194" i="5"/>
  <c r="EJ873" i="67"/>
  <c r="EJ180" i="5"/>
  <c r="EJ940" i="67" s="1"/>
  <c r="EJ865" i="67"/>
  <c r="EI197" i="5" l="1"/>
  <c r="EI877" i="67" s="1"/>
  <c r="EH957" i="67"/>
  <c r="EI876" i="67"/>
  <c r="EJ872" i="67"/>
  <c r="EJ952" i="67"/>
  <c r="EJ874" i="67"/>
  <c r="EJ954" i="67"/>
  <c r="EJ196" i="5"/>
  <c r="EJ861" i="67"/>
  <c r="EJ181" i="5"/>
  <c r="EJ941" i="67" s="1"/>
  <c r="EI957" i="67" l="1"/>
  <c r="EJ197" i="5"/>
  <c r="EJ956" i="67"/>
  <c r="EJ876" i="67"/>
  <c r="CB159" i="1"/>
  <c r="CC159" i="1" s="1"/>
  <c r="CB125" i="1"/>
  <c r="CC121" i="1" s="1"/>
  <c r="CB115" i="1"/>
  <c r="CB123" i="1"/>
  <c r="CB94" i="1"/>
  <c r="CB92" i="1"/>
  <c r="CB91" i="1" s="1"/>
  <c r="CB69" i="1"/>
  <c r="CB75" i="1" s="1"/>
  <c r="CB83" i="1"/>
  <c r="CB87" i="1" s="1"/>
  <c r="BX73" i="5"/>
  <c r="CB482" i="5"/>
  <c r="CB483" i="5" s="1"/>
  <c r="CB471" i="5"/>
  <c r="CB469" i="5" s="1"/>
  <c r="CB467" i="5"/>
  <c r="CF417" i="5"/>
  <c r="CB674" i="5"/>
  <c r="CB91" i="5"/>
  <c r="CB14" i="5"/>
  <c r="CB51" i="1"/>
  <c r="CB48" i="1"/>
  <c r="CB472" i="5"/>
  <c r="CB473" i="5" s="1"/>
  <c r="CB451" i="5"/>
  <c r="CB502" i="5"/>
  <c r="CB504" i="5" s="1"/>
  <c r="CB19" i="1"/>
  <c r="EJ877" i="67" l="1"/>
  <c r="EJ957" i="67"/>
  <c r="CB676" i="5"/>
  <c r="CB656" i="5"/>
  <c r="CB657" i="5" s="1"/>
  <c r="CB677" i="5"/>
  <c r="CC111" i="1"/>
  <c r="CC118" i="1"/>
  <c r="CC265" i="5"/>
  <c r="CC264" i="5"/>
  <c r="CB455" i="5"/>
  <c r="CB85" i="5"/>
  <c r="CB303" i="5"/>
  <c r="CB304" i="5" s="1"/>
  <c r="CF415" i="5"/>
  <c r="CB49" i="1"/>
  <c r="CF405" i="5"/>
  <c r="CB388" i="5"/>
  <c r="CB390" i="5" s="1"/>
  <c r="CF418" i="5"/>
  <c r="CB325" i="5"/>
  <c r="CB326" i="5" s="1"/>
  <c r="CF416" i="5"/>
  <c r="CF366" i="5"/>
  <c r="CF261" i="5"/>
  <c r="CF91" i="5"/>
  <c r="CB93" i="5"/>
  <c r="CB18" i="1"/>
  <c r="CB366" i="5"/>
  <c r="CB368" i="5" s="1"/>
  <c r="CB95" i="1"/>
  <c r="CB96" i="1" s="1"/>
  <c r="CB419" i="5"/>
  <c r="CB468" i="5"/>
  <c r="CF677" i="5" l="1"/>
  <c r="CF685" i="5" s="1"/>
  <c r="CB654" i="5"/>
  <c r="CB678" i="5"/>
  <c r="CB103" i="5"/>
  <c r="CB104" i="5" s="1"/>
  <c r="CC374" i="5"/>
  <c r="CC375" i="5"/>
  <c r="CC431" i="5"/>
  <c r="CC432" i="5"/>
  <c r="CC397" i="5"/>
  <c r="CC396" i="5"/>
  <c r="CC313" i="5"/>
  <c r="CC312" i="5"/>
  <c r="CC88" i="5"/>
  <c r="CC89" i="5"/>
  <c r="CC332" i="5"/>
  <c r="CC333" i="5"/>
  <c r="CC59" i="5"/>
  <c r="CC58" i="5"/>
  <c r="CF55" i="5"/>
  <c r="CF696" i="5" s="1"/>
  <c r="CB929" i="67"/>
  <c r="CB156" i="5"/>
  <c r="CF325" i="5"/>
  <c r="CF49" i="1"/>
  <c r="CF18" i="1"/>
  <c r="CF388" i="5"/>
  <c r="CF303" i="5"/>
  <c r="CF419" i="5"/>
  <c r="CF263" i="5"/>
  <c r="CF93" i="5"/>
  <c r="CB224" i="5"/>
  <c r="CB981" i="67" s="1"/>
  <c r="CF671" i="5" l="1"/>
  <c r="CF56" i="5"/>
  <c r="CF930" i="67" s="1"/>
  <c r="CF10" i="5"/>
  <c r="CB879" i="67"/>
  <c r="CC69" i="5"/>
  <c r="CC70" i="5"/>
  <c r="CF103" i="5"/>
  <c r="CF104" i="5" s="1"/>
  <c r="CF929" i="67"/>
  <c r="CF48" i="1"/>
  <c r="CF139" i="1"/>
  <c r="CF60" i="1" s="1"/>
  <c r="CF40" i="1"/>
  <c r="CF430" i="5"/>
  <c r="CB235" i="5"/>
  <c r="CF235" i="5" s="1"/>
  <c r="CF237" i="5" s="1"/>
  <c r="CF66" i="5"/>
  <c r="CF879" i="67"/>
  <c r="CB97" i="5"/>
  <c r="CB79" i="5"/>
  <c r="CF79" i="5" l="1"/>
  <c r="CF81" i="5" s="1"/>
  <c r="CC82" i="5"/>
  <c r="CC83" i="5"/>
  <c r="CF106" i="5"/>
  <c r="CF105" i="5"/>
  <c r="CF204" i="5"/>
  <c r="CF232" i="5"/>
  <c r="CF68" i="5"/>
  <c r="CF97" i="5"/>
  <c r="CF881" i="67" l="1"/>
  <c r="CF961" i="67"/>
  <c r="CF880" i="67"/>
  <c r="CF960" i="67"/>
  <c r="CF674" i="5"/>
  <c r="CF682" i="5" s="1"/>
  <c r="CF73" i="5"/>
  <c r="CF85" i="5" s="1"/>
  <c r="CF98" i="5"/>
  <c r="CF99" i="5"/>
  <c r="CF233" i="5"/>
  <c r="CF12" i="5"/>
  <c r="CF74" i="5" l="1"/>
  <c r="CF75" i="5"/>
  <c r="CF26" i="5"/>
  <c r="CF286" i="67" s="1"/>
  <c r="CF87" i="5"/>
  <c r="CF86" i="5"/>
  <c r="CA125" i="1"/>
  <c r="CB121" i="1" s="1"/>
  <c r="CB188" i="67" s="1"/>
  <c r="BZ125" i="1"/>
  <c r="BZ122" i="1"/>
  <c r="CA115" i="1"/>
  <c r="BZ115" i="1"/>
  <c r="CA111" i="1" s="1"/>
  <c r="CA180" i="67" s="1"/>
  <c r="BZ112" i="1"/>
  <c r="CA94" i="1"/>
  <c r="CA92" i="1"/>
  <c r="CA91" i="1" s="1"/>
  <c r="CA95" i="1" s="1"/>
  <c r="CA83" i="1"/>
  <c r="CA87" i="1" s="1"/>
  <c r="CA157" i="67" s="1"/>
  <c r="CA69" i="1"/>
  <c r="CA75" i="1" s="1"/>
  <c r="BZ123" i="1"/>
  <c r="BZ190" i="67" s="1"/>
  <c r="CA158" i="1"/>
  <c r="CA157" i="1"/>
  <c r="CA156" i="1"/>
  <c r="CB156" i="1" s="1"/>
  <c r="CC156" i="1" s="1"/>
  <c r="CA155" i="1"/>
  <c r="CB155" i="1" s="1"/>
  <c r="CA151" i="1"/>
  <c r="CB151" i="1" s="1"/>
  <c r="CC151" i="1" s="1"/>
  <c r="CA149" i="1"/>
  <c r="CB149" i="1" s="1"/>
  <c r="CC149" i="1" s="1"/>
  <c r="CA148" i="1"/>
  <c r="CB148" i="1" s="1"/>
  <c r="CC148" i="1" s="1"/>
  <c r="CA147" i="1"/>
  <c r="CB147" i="1" s="1"/>
  <c r="CA91" i="5"/>
  <c r="CA93" i="5" s="1"/>
  <c r="CA806" i="67" s="1"/>
  <c r="CA471" i="5"/>
  <c r="CA753" i="67" s="1"/>
  <c r="CA467" i="5"/>
  <c r="CA749" i="67" s="1"/>
  <c r="CA705" i="67"/>
  <c r="CA704" i="67"/>
  <c r="CA17" i="1"/>
  <c r="CA13" i="67" s="1"/>
  <c r="CA16" i="1"/>
  <c r="CA12" i="67" s="1"/>
  <c r="CA15" i="1"/>
  <c r="CA11" i="67" s="1"/>
  <c r="CA644" i="67"/>
  <c r="CA674" i="5"/>
  <c r="CE323" i="67"/>
  <c r="CA143" i="1"/>
  <c r="CB143" i="1" s="1"/>
  <c r="CC143" i="1" s="1"/>
  <c r="CA142" i="1"/>
  <c r="CB142" i="1" s="1"/>
  <c r="CC142" i="1" s="1"/>
  <c r="CA140" i="1"/>
  <c r="CB140" i="1" s="1"/>
  <c r="CC140" i="1" s="1"/>
  <c r="CA139" i="1"/>
  <c r="CB139" i="1" s="1"/>
  <c r="CC139" i="1" s="1"/>
  <c r="CA138" i="1"/>
  <c r="CA137" i="1"/>
  <c r="CB137" i="1" s="1"/>
  <c r="CA178" i="1"/>
  <c r="CA60" i="1"/>
  <c r="CA122" i="67"/>
  <c r="CA51" i="1"/>
  <c r="CA121" i="67" s="1"/>
  <c r="CA120" i="67"/>
  <c r="CA113" i="67"/>
  <c r="CA48" i="1"/>
  <c r="CA118" i="67" s="1"/>
  <c r="CA472" i="5"/>
  <c r="CA451" i="5"/>
  <c r="CA502" i="5"/>
  <c r="CA504" i="5" s="1"/>
  <c r="CA19" i="1"/>
  <c r="BU265" i="5"/>
  <c r="BU442" i="67" s="1"/>
  <c r="BT265" i="5"/>
  <c r="BS265" i="5"/>
  <c r="BS442" i="67" s="1"/>
  <c r="BU264" i="5"/>
  <c r="BU441" i="67" s="1"/>
  <c r="BT264" i="5"/>
  <c r="BT441" i="67" s="1"/>
  <c r="BS264" i="5"/>
  <c r="D17" i="33"/>
  <c r="E17" i="33" s="1"/>
  <c r="E41" i="33" s="1"/>
  <c r="F22" i="33"/>
  <c r="F46" i="33" s="1"/>
  <c r="C41" i="33"/>
  <c r="D41" i="33"/>
  <c r="A3" i="67"/>
  <c r="B3" i="67"/>
  <c r="C3" i="67"/>
  <c r="D3" i="67"/>
  <c r="E3" i="67"/>
  <c r="F3" i="67"/>
  <c r="G3" i="67"/>
  <c r="H3" i="67"/>
  <c r="I3" i="67"/>
  <c r="J3" i="67"/>
  <c r="K3" i="67"/>
  <c r="L3" i="67"/>
  <c r="M3" i="67"/>
  <c r="O3" i="67"/>
  <c r="P3" i="67"/>
  <c r="Q3" i="67"/>
  <c r="S3" i="67"/>
  <c r="T3" i="67"/>
  <c r="U3" i="67"/>
  <c r="W3" i="67"/>
  <c r="X3" i="67"/>
  <c r="Y3" i="67"/>
  <c r="AA3" i="67"/>
  <c r="AB3" i="67"/>
  <c r="AC3" i="67"/>
  <c r="AE3" i="67"/>
  <c r="AF3" i="67"/>
  <c r="AG3" i="67"/>
  <c r="AI3" i="67"/>
  <c r="AJ3" i="67"/>
  <c r="AK3" i="67"/>
  <c r="AM3" i="67"/>
  <c r="AN3" i="67"/>
  <c r="AO3" i="67"/>
  <c r="AQ3" i="67"/>
  <c r="AR3" i="67"/>
  <c r="AS3" i="67"/>
  <c r="AU3" i="67"/>
  <c r="AV3" i="67"/>
  <c r="AW3" i="67"/>
  <c r="AY3" i="67"/>
  <c r="AZ3" i="67"/>
  <c r="BA3" i="67"/>
  <c r="BC3" i="67"/>
  <c r="BD3" i="67"/>
  <c r="BE3" i="67"/>
  <c r="BG3" i="67"/>
  <c r="BH3" i="67"/>
  <c r="BI3" i="67"/>
  <c r="BK3" i="67"/>
  <c r="BL3" i="67"/>
  <c r="BM3" i="67"/>
  <c r="BO3" i="67"/>
  <c r="BP3" i="67"/>
  <c r="BQ3" i="67"/>
  <c r="BS3" i="67"/>
  <c r="BT3" i="67"/>
  <c r="BU3" i="67"/>
  <c r="BW3" i="67"/>
  <c r="BX3" i="67"/>
  <c r="BY3" i="67"/>
  <c r="CA3" i="67"/>
  <c r="CB3" i="67"/>
  <c r="CC3" i="67"/>
  <c r="CE3" i="67"/>
  <c r="CF3" i="67"/>
  <c r="CG3" i="67"/>
  <c r="CI3" i="67"/>
  <c r="CJ3" i="67"/>
  <c r="CK3" i="67"/>
  <c r="CM3" i="67"/>
  <c r="CN3" i="67"/>
  <c r="CO3" i="67"/>
  <c r="CQ3" i="67"/>
  <c r="CR3" i="67"/>
  <c r="CS3" i="67"/>
  <c r="CU3" i="67"/>
  <c r="CV3" i="67"/>
  <c r="CW3" i="67"/>
  <c r="CY3" i="67"/>
  <c r="CZ3" i="67"/>
  <c r="DA3" i="67"/>
  <c r="DC3" i="67"/>
  <c r="DD3" i="67"/>
  <c r="DE3" i="67"/>
  <c r="DG3" i="67"/>
  <c r="DH3" i="67"/>
  <c r="DI3" i="67"/>
  <c r="DJ3" i="67"/>
  <c r="DK3" i="67"/>
  <c r="DL3" i="67"/>
  <c r="DM3" i="67"/>
  <c r="DN3" i="67"/>
  <c r="DO3" i="67"/>
  <c r="DP3" i="67"/>
  <c r="DQ3" i="67"/>
  <c r="DR3" i="67"/>
  <c r="DS3" i="67"/>
  <c r="DT3" i="67"/>
  <c r="DU3" i="67"/>
  <c r="DV3" i="67"/>
  <c r="DW3" i="67"/>
  <c r="DX3" i="67"/>
  <c r="DY3" i="67"/>
  <c r="DZ3" i="67"/>
  <c r="EA3" i="67"/>
  <c r="EB3" i="67"/>
  <c r="EC3" i="67"/>
  <c r="ED3" i="67"/>
  <c r="EE3" i="67"/>
  <c r="EF3" i="67"/>
  <c r="EG3" i="67"/>
  <c r="EH3" i="67"/>
  <c r="EI3" i="67"/>
  <c r="EJ3" i="67"/>
  <c r="EK3" i="67"/>
  <c r="EL3" i="67"/>
  <c r="EM3" i="67"/>
  <c r="EN3" i="67"/>
  <c r="EO3" i="67"/>
  <c r="EP3" i="67"/>
  <c r="EQ3" i="67"/>
  <c r="ER3" i="67"/>
  <c r="ES3" i="67"/>
  <c r="ET3" i="67"/>
  <c r="EU3" i="67"/>
  <c r="EV3" i="67"/>
  <c r="EW3" i="67"/>
  <c r="EX3" i="67"/>
  <c r="A4" i="67"/>
  <c r="B4" i="67"/>
  <c r="C4" i="67"/>
  <c r="D4" i="67"/>
  <c r="E4" i="67"/>
  <c r="F4" i="67"/>
  <c r="G4" i="67"/>
  <c r="H4" i="67"/>
  <c r="I4" i="67"/>
  <c r="DJ4" i="67"/>
  <c r="DK4" i="67"/>
  <c r="EK4" i="67"/>
  <c r="EL4" i="67"/>
  <c r="EM4" i="67"/>
  <c r="EN4" i="67"/>
  <c r="EO4" i="67"/>
  <c r="EP4" i="67"/>
  <c r="EQ4" i="67"/>
  <c r="ER4" i="67"/>
  <c r="ES4" i="67"/>
  <c r="ET4" i="67"/>
  <c r="EU4" i="67"/>
  <c r="EV4" i="67"/>
  <c r="EW4" i="67"/>
  <c r="EX4" i="67"/>
  <c r="A5" i="67"/>
  <c r="B5" i="67"/>
  <c r="C5" i="67"/>
  <c r="D5" i="67"/>
  <c r="E5" i="67"/>
  <c r="F5" i="67"/>
  <c r="G5" i="67"/>
  <c r="H5" i="67"/>
  <c r="I5" i="67"/>
  <c r="J5" i="67"/>
  <c r="K5" i="67"/>
  <c r="L5" i="67"/>
  <c r="M5" i="67"/>
  <c r="N5" i="67"/>
  <c r="O5" i="67"/>
  <c r="P5" i="67"/>
  <c r="Q5" i="67"/>
  <c r="R5" i="67"/>
  <c r="S5" i="67"/>
  <c r="T5" i="67"/>
  <c r="U5" i="67"/>
  <c r="V5" i="67"/>
  <c r="W5" i="67"/>
  <c r="X5" i="67"/>
  <c r="Y5" i="67"/>
  <c r="Z5" i="67"/>
  <c r="AA5" i="67"/>
  <c r="AB5" i="67"/>
  <c r="AC5" i="67"/>
  <c r="AD5" i="67"/>
  <c r="AE5" i="67"/>
  <c r="AF5" i="67"/>
  <c r="AG5" i="67"/>
  <c r="AH5" i="67"/>
  <c r="AI5" i="67"/>
  <c r="AJ5" i="67"/>
  <c r="AK5" i="67"/>
  <c r="AL5" i="67"/>
  <c r="AM5" i="67"/>
  <c r="AN5" i="67"/>
  <c r="AO5" i="67"/>
  <c r="AP5" i="67"/>
  <c r="AQ5" i="67"/>
  <c r="AR5" i="67"/>
  <c r="AS5" i="67"/>
  <c r="AT5" i="67"/>
  <c r="AU5" i="67"/>
  <c r="AV5" i="67"/>
  <c r="AW5" i="67"/>
  <c r="AX5" i="67"/>
  <c r="AY5" i="67"/>
  <c r="AZ5" i="67"/>
  <c r="BA5" i="67"/>
  <c r="BB5" i="67"/>
  <c r="BC5" i="67"/>
  <c r="BD5" i="67"/>
  <c r="BE5" i="67"/>
  <c r="BF5" i="67"/>
  <c r="BG5" i="67"/>
  <c r="BH5" i="67"/>
  <c r="BI5" i="67"/>
  <c r="BJ5" i="67"/>
  <c r="BK5" i="67"/>
  <c r="BL5" i="67"/>
  <c r="BM5" i="67"/>
  <c r="BN5" i="67"/>
  <c r="BO5" i="67"/>
  <c r="BP5" i="67"/>
  <c r="BQ5" i="67"/>
  <c r="BR5" i="67"/>
  <c r="BS5" i="67"/>
  <c r="BT5" i="67"/>
  <c r="BU5" i="67"/>
  <c r="BV5" i="67"/>
  <c r="BW5" i="67"/>
  <c r="BX5" i="67"/>
  <c r="BY5" i="67"/>
  <c r="BZ5" i="67"/>
  <c r="CA5" i="67"/>
  <c r="CB5" i="67"/>
  <c r="CC5" i="67"/>
  <c r="CD5" i="67"/>
  <c r="CE5" i="67"/>
  <c r="CF5" i="67"/>
  <c r="CG5" i="67"/>
  <c r="CH5" i="67"/>
  <c r="CI5" i="67"/>
  <c r="CJ5" i="67"/>
  <c r="CK5" i="67"/>
  <c r="CL5" i="67"/>
  <c r="CM5" i="67"/>
  <c r="CN5" i="67"/>
  <c r="CO5" i="67"/>
  <c r="CP5" i="67"/>
  <c r="CQ5" i="67"/>
  <c r="CR5" i="67"/>
  <c r="CS5" i="67"/>
  <c r="CT5" i="67"/>
  <c r="CU5" i="67"/>
  <c r="CV5" i="67"/>
  <c r="CW5" i="67"/>
  <c r="CX5" i="67"/>
  <c r="CY5" i="67"/>
  <c r="CZ5" i="67"/>
  <c r="DA5" i="67"/>
  <c r="DB5" i="67"/>
  <c r="DC5" i="67"/>
  <c r="DD5" i="67"/>
  <c r="DE5" i="67"/>
  <c r="DF5" i="67"/>
  <c r="DG5" i="67"/>
  <c r="DH5" i="67"/>
  <c r="DI5" i="67"/>
  <c r="DJ5" i="67"/>
  <c r="DK5" i="67"/>
  <c r="DL5" i="67"/>
  <c r="DM5" i="67"/>
  <c r="DN5" i="67"/>
  <c r="DO5" i="67"/>
  <c r="DP5" i="67"/>
  <c r="DQ5" i="67"/>
  <c r="DR5" i="67"/>
  <c r="DS5" i="67"/>
  <c r="DT5" i="67"/>
  <c r="DU5" i="67"/>
  <c r="DV5" i="67"/>
  <c r="DW5" i="67"/>
  <c r="DX5" i="67"/>
  <c r="DY5" i="67"/>
  <c r="DZ5" i="67"/>
  <c r="EA5" i="67"/>
  <c r="EB5" i="67"/>
  <c r="EC5" i="67"/>
  <c r="ED5" i="67"/>
  <c r="EE5" i="67"/>
  <c r="EF5" i="67"/>
  <c r="EG5" i="67"/>
  <c r="EH5" i="67"/>
  <c r="EI5" i="67"/>
  <c r="EJ5" i="67"/>
  <c r="EK5" i="67"/>
  <c r="EL5" i="67"/>
  <c r="EM5" i="67"/>
  <c r="EN5" i="67"/>
  <c r="EO5" i="67"/>
  <c r="EP5" i="67"/>
  <c r="EQ5" i="67"/>
  <c r="ER5" i="67"/>
  <c r="ES5" i="67"/>
  <c r="ET5" i="67"/>
  <c r="EU5" i="67"/>
  <c r="EV5" i="67"/>
  <c r="EW5" i="67"/>
  <c r="EX5" i="67"/>
  <c r="A8" i="67"/>
  <c r="B8" i="67"/>
  <c r="C8" i="67"/>
  <c r="D8" i="67"/>
  <c r="E8" i="67"/>
  <c r="F8" i="67"/>
  <c r="G8" i="67"/>
  <c r="H8" i="67"/>
  <c r="I8" i="67"/>
  <c r="J8" i="67"/>
  <c r="K8" i="67"/>
  <c r="L8" i="67"/>
  <c r="M8" i="67"/>
  <c r="N8" i="67"/>
  <c r="O8" i="67"/>
  <c r="P8" i="67"/>
  <c r="Q8" i="67"/>
  <c r="R8" i="67"/>
  <c r="S8" i="67"/>
  <c r="T8" i="67"/>
  <c r="U8" i="67"/>
  <c r="V8" i="67"/>
  <c r="W8" i="67"/>
  <c r="X8" i="67"/>
  <c r="Y8" i="67"/>
  <c r="Z8" i="67"/>
  <c r="AA8" i="67"/>
  <c r="AB8" i="67"/>
  <c r="AC8" i="67"/>
  <c r="AD8" i="67"/>
  <c r="AE8" i="67"/>
  <c r="AF8" i="67"/>
  <c r="AG8" i="67"/>
  <c r="AH8" i="67"/>
  <c r="AI8" i="67"/>
  <c r="AJ8" i="67"/>
  <c r="AK8" i="67"/>
  <c r="AL8" i="67"/>
  <c r="AM8" i="67"/>
  <c r="AN8" i="67"/>
  <c r="AO8" i="67"/>
  <c r="AP8" i="67"/>
  <c r="AQ8" i="67"/>
  <c r="AR8" i="67"/>
  <c r="AS8" i="67"/>
  <c r="CH8" i="67"/>
  <c r="CI8" i="67"/>
  <c r="CJ8" i="67"/>
  <c r="CK8" i="67"/>
  <c r="CL8" i="67"/>
  <c r="CM8" i="67"/>
  <c r="CN8" i="67"/>
  <c r="CO8" i="67"/>
  <c r="CP8" i="67"/>
  <c r="CQ8" i="67"/>
  <c r="CR8" i="67"/>
  <c r="CS8" i="67"/>
  <c r="CT8" i="67"/>
  <c r="CU8" i="67"/>
  <c r="CV8" i="67"/>
  <c r="CW8" i="67"/>
  <c r="CX8" i="67"/>
  <c r="CY8" i="67"/>
  <c r="CZ8" i="67"/>
  <c r="DA8" i="67"/>
  <c r="DB8" i="67"/>
  <c r="DC8" i="67"/>
  <c r="DD8" i="67"/>
  <c r="DE8" i="67"/>
  <c r="DF8" i="67"/>
  <c r="DG8" i="67"/>
  <c r="DH8" i="67"/>
  <c r="DI8" i="67"/>
  <c r="DJ8" i="67"/>
  <c r="DK8" i="67"/>
  <c r="DL8" i="67"/>
  <c r="DM8" i="67"/>
  <c r="DN8" i="67"/>
  <c r="DO8" i="67"/>
  <c r="DP8" i="67"/>
  <c r="EK8" i="67"/>
  <c r="EL8" i="67"/>
  <c r="A9" i="67"/>
  <c r="B9" i="67"/>
  <c r="C9" i="67"/>
  <c r="D9" i="67"/>
  <c r="E9" i="67"/>
  <c r="F9" i="67"/>
  <c r="G9" i="67"/>
  <c r="H9" i="67"/>
  <c r="I9" i="67"/>
  <c r="J9" i="67"/>
  <c r="K9" i="67"/>
  <c r="L9" i="67"/>
  <c r="M9" i="67"/>
  <c r="N9" i="67"/>
  <c r="O9" i="67"/>
  <c r="P9" i="67"/>
  <c r="Q9" i="67"/>
  <c r="R9" i="67"/>
  <c r="S9" i="67"/>
  <c r="T9" i="67"/>
  <c r="U9" i="67"/>
  <c r="V9" i="67"/>
  <c r="W9" i="67"/>
  <c r="X9" i="67"/>
  <c r="Y9" i="67"/>
  <c r="Z9" i="67"/>
  <c r="AA9" i="67"/>
  <c r="AB9" i="67"/>
  <c r="AC9" i="67"/>
  <c r="AD9" i="67"/>
  <c r="AE9" i="67"/>
  <c r="AF9" i="67"/>
  <c r="AG9" i="67"/>
  <c r="AH9" i="67"/>
  <c r="AI9" i="67"/>
  <c r="AJ9" i="67"/>
  <c r="AK9" i="67"/>
  <c r="AL9" i="67"/>
  <c r="AM9" i="67"/>
  <c r="AN9" i="67"/>
  <c r="AO9" i="67"/>
  <c r="AP9" i="67"/>
  <c r="AQ9" i="67"/>
  <c r="AR9" i="67"/>
  <c r="AS9" i="67"/>
  <c r="CH9" i="67"/>
  <c r="CI9" i="67"/>
  <c r="CJ9" i="67"/>
  <c r="CK9" i="67"/>
  <c r="CL9" i="67"/>
  <c r="CM9" i="67"/>
  <c r="CN9" i="67"/>
  <c r="CO9" i="67"/>
  <c r="CP9" i="67"/>
  <c r="CQ9" i="67"/>
  <c r="CR9" i="67"/>
  <c r="CS9" i="67"/>
  <c r="CT9" i="67"/>
  <c r="CU9" i="67"/>
  <c r="CV9" i="67"/>
  <c r="CW9" i="67"/>
  <c r="CX9" i="67"/>
  <c r="CY9" i="67"/>
  <c r="CZ9" i="67"/>
  <c r="DA9" i="67"/>
  <c r="DB9" i="67"/>
  <c r="DC9" i="67"/>
  <c r="DD9" i="67"/>
  <c r="DE9" i="67"/>
  <c r="DF9" i="67"/>
  <c r="DG9" i="67"/>
  <c r="DH9" i="67"/>
  <c r="DI9" i="67"/>
  <c r="DJ9" i="67"/>
  <c r="DK9" i="67"/>
  <c r="DL9" i="67"/>
  <c r="DM9" i="67"/>
  <c r="DN9" i="67"/>
  <c r="DO9" i="67"/>
  <c r="DP9" i="67"/>
  <c r="EK9" i="67"/>
  <c r="EL9" i="67"/>
  <c r="A10" i="67"/>
  <c r="B10" i="67"/>
  <c r="C10" i="67"/>
  <c r="D10" i="67"/>
  <c r="E10" i="67"/>
  <c r="F10" i="67"/>
  <c r="G10" i="67"/>
  <c r="H10" i="67"/>
  <c r="I10" i="67"/>
  <c r="J10" i="67"/>
  <c r="K10" i="67"/>
  <c r="L10" i="67"/>
  <c r="M10" i="67"/>
  <c r="N10" i="67"/>
  <c r="O10" i="67"/>
  <c r="P10" i="67"/>
  <c r="Q10" i="67"/>
  <c r="R10" i="67"/>
  <c r="S10" i="67"/>
  <c r="T10" i="67"/>
  <c r="U10" i="67"/>
  <c r="V10" i="67"/>
  <c r="W10" i="67"/>
  <c r="X10" i="67"/>
  <c r="Y10" i="67"/>
  <c r="Z10" i="67"/>
  <c r="AA10" i="67"/>
  <c r="AB10" i="67"/>
  <c r="AC10" i="67"/>
  <c r="AD10" i="67"/>
  <c r="AE10" i="67"/>
  <c r="AF10" i="67"/>
  <c r="AG10" i="67"/>
  <c r="AH10" i="67"/>
  <c r="AI10" i="67"/>
  <c r="AJ10" i="67"/>
  <c r="AK10" i="67"/>
  <c r="AL10" i="67"/>
  <c r="AM10" i="67"/>
  <c r="AN10" i="67"/>
  <c r="AO10" i="67"/>
  <c r="AP10" i="67"/>
  <c r="AQ10" i="67"/>
  <c r="AR10" i="67"/>
  <c r="AS10" i="67"/>
  <c r="CH10" i="67"/>
  <c r="CI10" i="67"/>
  <c r="CJ10" i="67"/>
  <c r="CK10" i="67"/>
  <c r="CL10" i="67"/>
  <c r="CM10" i="67"/>
  <c r="CN10" i="67"/>
  <c r="CO10" i="67"/>
  <c r="CP10" i="67"/>
  <c r="CQ10" i="67"/>
  <c r="CR10" i="67"/>
  <c r="CS10" i="67"/>
  <c r="CT10" i="67"/>
  <c r="CU10" i="67"/>
  <c r="CV10" i="67"/>
  <c r="CW10" i="67"/>
  <c r="CX10" i="67"/>
  <c r="CY10" i="67"/>
  <c r="CZ10" i="67"/>
  <c r="DA10" i="67"/>
  <c r="DB10" i="67"/>
  <c r="DC10" i="67"/>
  <c r="DD10" i="67"/>
  <c r="DE10" i="67"/>
  <c r="DF10" i="67"/>
  <c r="DG10" i="67"/>
  <c r="DH10" i="67"/>
  <c r="DI10" i="67"/>
  <c r="DJ10" i="67"/>
  <c r="DK10" i="67"/>
  <c r="DL10" i="67"/>
  <c r="DM10" i="67"/>
  <c r="DN10" i="67"/>
  <c r="DO10" i="67"/>
  <c r="DP10" i="67"/>
  <c r="EK10" i="67"/>
  <c r="EL10" i="67"/>
  <c r="A11" i="67"/>
  <c r="B11" i="67"/>
  <c r="C11" i="67"/>
  <c r="D11" i="67"/>
  <c r="E11" i="67"/>
  <c r="F11" i="67"/>
  <c r="G11" i="67"/>
  <c r="H11" i="67"/>
  <c r="I11" i="67"/>
  <c r="J11" i="67"/>
  <c r="K11" i="67"/>
  <c r="L11" i="67"/>
  <c r="M11" i="67"/>
  <c r="N11" i="67"/>
  <c r="O11" i="67"/>
  <c r="P11" i="67"/>
  <c r="Q11" i="67"/>
  <c r="R11" i="67"/>
  <c r="S11" i="67"/>
  <c r="T11" i="67"/>
  <c r="U11" i="67"/>
  <c r="V11" i="67"/>
  <c r="W11" i="67"/>
  <c r="X11" i="67"/>
  <c r="Y11" i="67"/>
  <c r="Z11" i="67"/>
  <c r="AA11" i="67"/>
  <c r="AB11" i="67"/>
  <c r="AC11" i="67"/>
  <c r="AD11" i="67"/>
  <c r="AE11" i="67"/>
  <c r="AF11" i="67"/>
  <c r="AG11" i="67"/>
  <c r="AH11" i="67"/>
  <c r="AI11" i="67"/>
  <c r="AJ11" i="67"/>
  <c r="AK11" i="67"/>
  <c r="AL11" i="67"/>
  <c r="AM11" i="67"/>
  <c r="AN11" i="67"/>
  <c r="AO11" i="67"/>
  <c r="AP11" i="67"/>
  <c r="AQ11" i="67"/>
  <c r="AR11" i="67"/>
  <c r="AS11" i="67"/>
  <c r="CH11" i="67"/>
  <c r="CI11" i="67"/>
  <c r="CJ11" i="67"/>
  <c r="CK11" i="67"/>
  <c r="CL11" i="67"/>
  <c r="CM11" i="67"/>
  <c r="CN11" i="67"/>
  <c r="CO11" i="67"/>
  <c r="CP11" i="67"/>
  <c r="CQ11" i="67"/>
  <c r="CR11" i="67"/>
  <c r="CS11" i="67"/>
  <c r="CT11" i="67"/>
  <c r="CU11" i="67"/>
  <c r="CV11" i="67"/>
  <c r="CW11" i="67"/>
  <c r="CX11" i="67"/>
  <c r="CY11" i="67"/>
  <c r="CZ11" i="67"/>
  <c r="DA11" i="67"/>
  <c r="DB11" i="67"/>
  <c r="DC11" i="67"/>
  <c r="DD11" i="67"/>
  <c r="DE11" i="67"/>
  <c r="DF11" i="67"/>
  <c r="DG11" i="67"/>
  <c r="DH11" i="67"/>
  <c r="DI11" i="67"/>
  <c r="DJ11" i="67"/>
  <c r="DK11" i="67"/>
  <c r="DL11" i="67"/>
  <c r="DM11" i="67"/>
  <c r="DN11" i="67"/>
  <c r="DO11" i="67"/>
  <c r="DP11" i="67"/>
  <c r="EK11" i="67"/>
  <c r="EL11" i="67"/>
  <c r="A12" i="67"/>
  <c r="B12" i="67"/>
  <c r="C12" i="67"/>
  <c r="D12" i="67"/>
  <c r="E12" i="67"/>
  <c r="F12" i="67"/>
  <c r="G12" i="67"/>
  <c r="H12" i="67"/>
  <c r="I12" i="67"/>
  <c r="J12" i="67"/>
  <c r="K12" i="67"/>
  <c r="L12" i="67"/>
  <c r="M12" i="67"/>
  <c r="N12" i="67"/>
  <c r="O12" i="67"/>
  <c r="P12" i="67"/>
  <c r="Q12" i="67"/>
  <c r="R12" i="67"/>
  <c r="S12" i="67"/>
  <c r="T12" i="67"/>
  <c r="U12" i="67"/>
  <c r="V12" i="67"/>
  <c r="W12" i="67"/>
  <c r="X12" i="67"/>
  <c r="Y12" i="67"/>
  <c r="Z12" i="67"/>
  <c r="AA12" i="67"/>
  <c r="AB12" i="67"/>
  <c r="AC12" i="67"/>
  <c r="AD12" i="67"/>
  <c r="AE12" i="67"/>
  <c r="AF12" i="67"/>
  <c r="AG12" i="67"/>
  <c r="AH12" i="67"/>
  <c r="AI12" i="67"/>
  <c r="AJ12" i="67"/>
  <c r="AK12" i="67"/>
  <c r="AL12" i="67"/>
  <c r="AM12" i="67"/>
  <c r="AN12" i="67"/>
  <c r="AO12" i="67"/>
  <c r="AP12" i="67"/>
  <c r="AQ12" i="67"/>
  <c r="AR12" i="67"/>
  <c r="AS12" i="67"/>
  <c r="CH12" i="67"/>
  <c r="CI12" i="67"/>
  <c r="CJ12" i="67"/>
  <c r="CK12" i="67"/>
  <c r="CL12" i="67"/>
  <c r="CM12" i="67"/>
  <c r="CN12" i="67"/>
  <c r="CO12" i="67"/>
  <c r="CP12" i="67"/>
  <c r="CQ12" i="67"/>
  <c r="CR12" i="67"/>
  <c r="CS12" i="67"/>
  <c r="CT12" i="67"/>
  <c r="CU12" i="67"/>
  <c r="CV12" i="67"/>
  <c r="CW12" i="67"/>
  <c r="CX12" i="67"/>
  <c r="CY12" i="67"/>
  <c r="CZ12" i="67"/>
  <c r="DA12" i="67"/>
  <c r="DB12" i="67"/>
  <c r="DC12" i="67"/>
  <c r="DD12" i="67"/>
  <c r="DE12" i="67"/>
  <c r="DF12" i="67"/>
  <c r="DG12" i="67"/>
  <c r="DH12" i="67"/>
  <c r="DI12" i="67"/>
  <c r="DJ12" i="67"/>
  <c r="DK12" i="67"/>
  <c r="DL12" i="67"/>
  <c r="DM12" i="67"/>
  <c r="DN12" i="67"/>
  <c r="DO12" i="67"/>
  <c r="DP12" i="67"/>
  <c r="EK12" i="67"/>
  <c r="EL12" i="67"/>
  <c r="A13" i="67"/>
  <c r="B13" i="67"/>
  <c r="C13" i="67"/>
  <c r="D13" i="67"/>
  <c r="E13" i="67"/>
  <c r="F13" i="67"/>
  <c r="G13" i="67"/>
  <c r="H13" i="67"/>
  <c r="I13" i="67"/>
  <c r="J13" i="67"/>
  <c r="K13" i="67"/>
  <c r="L13" i="67"/>
  <c r="M13" i="67"/>
  <c r="N13" i="67"/>
  <c r="O13" i="67"/>
  <c r="P13" i="67"/>
  <c r="Q13" i="67"/>
  <c r="R13" i="67"/>
  <c r="S13" i="67"/>
  <c r="T13" i="67"/>
  <c r="U13" i="67"/>
  <c r="V13" i="67"/>
  <c r="W13" i="67"/>
  <c r="X13" i="67"/>
  <c r="Y13" i="67"/>
  <c r="Z13" i="67"/>
  <c r="AA13" i="67"/>
  <c r="AB13" i="67"/>
  <c r="AC13" i="67"/>
  <c r="AD13" i="67"/>
  <c r="AE13" i="67"/>
  <c r="AF13" i="67"/>
  <c r="AG13" i="67"/>
  <c r="AH13" i="67"/>
  <c r="AI13" i="67"/>
  <c r="AJ13" i="67"/>
  <c r="AK13" i="67"/>
  <c r="AL13" i="67"/>
  <c r="AM13" i="67"/>
  <c r="AN13" i="67"/>
  <c r="AO13" i="67"/>
  <c r="AP13" i="67"/>
  <c r="AQ13" i="67"/>
  <c r="AR13" i="67"/>
  <c r="AS13" i="67"/>
  <c r="CH13" i="67"/>
  <c r="CI13" i="67"/>
  <c r="CJ13" i="67"/>
  <c r="CK13" i="67"/>
  <c r="CL13" i="67"/>
  <c r="CM13" i="67"/>
  <c r="CN13" i="67"/>
  <c r="CO13" i="67"/>
  <c r="CP13" i="67"/>
  <c r="CQ13" i="67"/>
  <c r="CR13" i="67"/>
  <c r="CS13" i="67"/>
  <c r="CT13" i="67"/>
  <c r="CU13" i="67"/>
  <c r="CV13" i="67"/>
  <c r="CW13" i="67"/>
  <c r="CX13" i="67"/>
  <c r="CY13" i="67"/>
  <c r="CZ13" i="67"/>
  <c r="DA13" i="67"/>
  <c r="DB13" i="67"/>
  <c r="DC13" i="67"/>
  <c r="DD13" i="67"/>
  <c r="DE13" i="67"/>
  <c r="DF13" i="67"/>
  <c r="DG13" i="67"/>
  <c r="DH13" i="67"/>
  <c r="DI13" i="67"/>
  <c r="DJ13" i="67"/>
  <c r="DK13" i="67"/>
  <c r="DL13" i="67"/>
  <c r="DM13" i="67"/>
  <c r="DN13" i="67"/>
  <c r="DO13" i="67"/>
  <c r="DP13" i="67"/>
  <c r="EK13" i="67"/>
  <c r="EL13" i="67"/>
  <c r="A14" i="67"/>
  <c r="B14" i="67"/>
  <c r="C14" i="67"/>
  <c r="D14" i="67"/>
  <c r="E14" i="67"/>
  <c r="F14" i="67"/>
  <c r="G14" i="67"/>
  <c r="H14" i="67"/>
  <c r="I14" i="67"/>
  <c r="J14" i="67"/>
  <c r="K14" i="67"/>
  <c r="L14" i="67"/>
  <c r="M14" i="67"/>
  <c r="N14" i="67"/>
  <c r="O14" i="67"/>
  <c r="P14" i="67"/>
  <c r="Q14" i="67"/>
  <c r="R14" i="67"/>
  <c r="S14" i="67"/>
  <c r="T14" i="67"/>
  <c r="U14" i="67"/>
  <c r="V14" i="67"/>
  <c r="W14" i="67"/>
  <c r="X14" i="67"/>
  <c r="Y14" i="67"/>
  <c r="Z14" i="67"/>
  <c r="AA14" i="67"/>
  <c r="AB14" i="67"/>
  <c r="AC14" i="67"/>
  <c r="AD14" i="67"/>
  <c r="AE14" i="67"/>
  <c r="AF14" i="67"/>
  <c r="AG14" i="67"/>
  <c r="AH14" i="67"/>
  <c r="AI14" i="67"/>
  <c r="AJ14" i="67"/>
  <c r="AK14" i="67"/>
  <c r="AL14" i="67"/>
  <c r="AM14" i="67"/>
  <c r="AN14" i="67"/>
  <c r="AO14" i="67"/>
  <c r="AP14" i="67"/>
  <c r="AQ14" i="67"/>
  <c r="AR14" i="67"/>
  <c r="AS14" i="67"/>
  <c r="CF14" i="67"/>
  <c r="CH14" i="67"/>
  <c r="CI14" i="67"/>
  <c r="CJ14" i="67"/>
  <c r="CK14" i="67"/>
  <c r="CL14" i="67"/>
  <c r="CM14" i="67"/>
  <c r="CN14" i="67"/>
  <c r="CO14" i="67"/>
  <c r="CP14" i="67"/>
  <c r="CQ14" i="67"/>
  <c r="CR14" i="67"/>
  <c r="CS14" i="67"/>
  <c r="CT14" i="67"/>
  <c r="CU14" i="67"/>
  <c r="CV14" i="67"/>
  <c r="CW14" i="67"/>
  <c r="CX14" i="67"/>
  <c r="CY14" i="67"/>
  <c r="CZ14" i="67"/>
  <c r="DA14" i="67"/>
  <c r="DB14" i="67"/>
  <c r="DC14" i="67"/>
  <c r="DD14" i="67"/>
  <c r="DE14" i="67"/>
  <c r="DF14" i="67"/>
  <c r="DG14" i="67"/>
  <c r="DH14" i="67"/>
  <c r="DI14" i="67"/>
  <c r="DJ14" i="67"/>
  <c r="DK14" i="67"/>
  <c r="DL14" i="67"/>
  <c r="DM14" i="67"/>
  <c r="DN14" i="67"/>
  <c r="DO14" i="67"/>
  <c r="DP14" i="67"/>
  <c r="EK14" i="67"/>
  <c r="EL14" i="67"/>
  <c r="A15" i="67"/>
  <c r="B15" i="67"/>
  <c r="C15" i="67"/>
  <c r="D15" i="67"/>
  <c r="E15" i="67"/>
  <c r="F15" i="67"/>
  <c r="G15" i="67"/>
  <c r="H15" i="67"/>
  <c r="I15" i="67"/>
  <c r="J15" i="67"/>
  <c r="K15" i="67"/>
  <c r="L15" i="67"/>
  <c r="M15" i="67"/>
  <c r="N15" i="67"/>
  <c r="O15" i="67"/>
  <c r="P15" i="67"/>
  <c r="Q15" i="67"/>
  <c r="R15" i="67"/>
  <c r="S15" i="67"/>
  <c r="T15" i="67"/>
  <c r="U15" i="67"/>
  <c r="V15" i="67"/>
  <c r="W15" i="67"/>
  <c r="X15" i="67"/>
  <c r="Y15" i="67"/>
  <c r="Z15" i="67"/>
  <c r="AA15" i="67"/>
  <c r="AB15" i="67"/>
  <c r="AC15" i="67"/>
  <c r="AD15" i="67"/>
  <c r="AE15" i="67"/>
  <c r="AF15" i="67"/>
  <c r="AG15" i="67"/>
  <c r="AH15" i="67"/>
  <c r="AI15" i="67"/>
  <c r="AJ15" i="67"/>
  <c r="AK15" i="67"/>
  <c r="AL15" i="67"/>
  <c r="AM15" i="67"/>
  <c r="AN15" i="67"/>
  <c r="AO15" i="67"/>
  <c r="AP15" i="67"/>
  <c r="AQ15" i="67"/>
  <c r="AR15" i="67"/>
  <c r="AS15" i="67"/>
  <c r="CD15" i="67"/>
  <c r="CE15" i="67"/>
  <c r="CF15" i="67"/>
  <c r="CG15" i="67"/>
  <c r="CH15" i="67"/>
  <c r="CI15" i="67"/>
  <c r="CJ15" i="67"/>
  <c r="CK15" i="67"/>
  <c r="CL15" i="67"/>
  <c r="CM15" i="67"/>
  <c r="CN15" i="67"/>
  <c r="CO15" i="67"/>
  <c r="CP15" i="67"/>
  <c r="CQ15" i="67"/>
  <c r="CR15" i="67"/>
  <c r="CS15" i="67"/>
  <c r="CT15" i="67"/>
  <c r="CU15" i="67"/>
  <c r="CV15" i="67"/>
  <c r="CW15" i="67"/>
  <c r="CX15" i="67"/>
  <c r="CY15" i="67"/>
  <c r="CZ15" i="67"/>
  <c r="DA15" i="67"/>
  <c r="DB15" i="67"/>
  <c r="DC15" i="67"/>
  <c r="DD15" i="67"/>
  <c r="DE15" i="67"/>
  <c r="DF15" i="67"/>
  <c r="DG15" i="67"/>
  <c r="DH15" i="67"/>
  <c r="DI15" i="67"/>
  <c r="DJ15" i="67"/>
  <c r="DK15" i="67"/>
  <c r="DL15" i="67"/>
  <c r="DM15" i="67"/>
  <c r="DN15" i="67"/>
  <c r="DO15" i="67"/>
  <c r="DP15" i="67"/>
  <c r="EK15" i="67"/>
  <c r="EL15" i="67"/>
  <c r="EM15" i="67"/>
  <c r="EN15" i="67"/>
  <c r="EO15" i="67"/>
  <c r="EP15" i="67"/>
  <c r="EQ15" i="67"/>
  <c r="ER15" i="67"/>
  <c r="ES15" i="67"/>
  <c r="ET15" i="67"/>
  <c r="EU15" i="67"/>
  <c r="EV15" i="67"/>
  <c r="EW15" i="67"/>
  <c r="EX15" i="67"/>
  <c r="A16" i="67"/>
  <c r="B16" i="67"/>
  <c r="C16" i="67"/>
  <c r="D16" i="67"/>
  <c r="E16" i="67"/>
  <c r="F16" i="67"/>
  <c r="G16" i="67"/>
  <c r="H16" i="67"/>
  <c r="I16" i="67"/>
  <c r="J16" i="67"/>
  <c r="K16" i="67"/>
  <c r="L16" i="67"/>
  <c r="M16" i="67"/>
  <c r="N16" i="67"/>
  <c r="O16" i="67"/>
  <c r="P16" i="67"/>
  <c r="Q16" i="67"/>
  <c r="R16" i="67"/>
  <c r="S16" i="67"/>
  <c r="T16" i="67"/>
  <c r="U16" i="67"/>
  <c r="V16" i="67"/>
  <c r="W16" i="67"/>
  <c r="X16" i="67"/>
  <c r="Y16" i="67"/>
  <c r="Z16" i="67"/>
  <c r="AA16" i="67"/>
  <c r="AB16" i="67"/>
  <c r="AC16" i="67"/>
  <c r="AD16" i="67"/>
  <c r="AE16" i="67"/>
  <c r="AF16" i="67"/>
  <c r="AG16" i="67"/>
  <c r="AH16" i="67"/>
  <c r="AI16" i="67"/>
  <c r="AJ16" i="67"/>
  <c r="AK16" i="67"/>
  <c r="AL16" i="67"/>
  <c r="AM16" i="67"/>
  <c r="AN16" i="67"/>
  <c r="AO16" i="67"/>
  <c r="AP16" i="67"/>
  <c r="AQ16" i="67"/>
  <c r="AR16" i="67"/>
  <c r="AS16" i="67"/>
  <c r="CH16" i="67"/>
  <c r="CI16" i="67"/>
  <c r="CJ16" i="67"/>
  <c r="CK16" i="67"/>
  <c r="CL16" i="67"/>
  <c r="CM16" i="67"/>
  <c r="CN16" i="67"/>
  <c r="CO16" i="67"/>
  <c r="CP16" i="67"/>
  <c r="CQ16" i="67"/>
  <c r="CR16" i="67"/>
  <c r="CS16" i="67"/>
  <c r="CT16" i="67"/>
  <c r="CU16" i="67"/>
  <c r="CV16" i="67"/>
  <c r="CW16" i="67"/>
  <c r="CX16" i="67"/>
  <c r="CY16" i="67"/>
  <c r="CZ16" i="67"/>
  <c r="DA16" i="67"/>
  <c r="DB16" i="67"/>
  <c r="DC16" i="67"/>
  <c r="DD16" i="67"/>
  <c r="DE16" i="67"/>
  <c r="DF16" i="67"/>
  <c r="DG16" i="67"/>
  <c r="DH16" i="67"/>
  <c r="DI16" i="67"/>
  <c r="DJ16" i="67"/>
  <c r="DK16" i="67"/>
  <c r="DL16" i="67"/>
  <c r="DM16" i="67"/>
  <c r="DN16" i="67"/>
  <c r="DO16" i="67"/>
  <c r="DP16" i="67"/>
  <c r="EK16" i="67"/>
  <c r="EL16" i="67"/>
  <c r="A17" i="67"/>
  <c r="B17" i="67"/>
  <c r="C17" i="67"/>
  <c r="D17" i="67"/>
  <c r="E17" i="67"/>
  <c r="F17" i="67"/>
  <c r="G17" i="67"/>
  <c r="H17" i="67"/>
  <c r="I17" i="67"/>
  <c r="J17" i="67"/>
  <c r="K17" i="67"/>
  <c r="L17" i="67"/>
  <c r="M17" i="67"/>
  <c r="N17" i="67"/>
  <c r="O17" i="67"/>
  <c r="P17" i="67"/>
  <c r="Q17" i="67"/>
  <c r="R17" i="67"/>
  <c r="S17" i="67"/>
  <c r="T17" i="67"/>
  <c r="U17" i="67"/>
  <c r="V17" i="67"/>
  <c r="W17" i="67"/>
  <c r="X17" i="67"/>
  <c r="Y17" i="67"/>
  <c r="Z17" i="67"/>
  <c r="AA17" i="67"/>
  <c r="AB17" i="67"/>
  <c r="AC17" i="67"/>
  <c r="AD17" i="67"/>
  <c r="AE17" i="67"/>
  <c r="AF17" i="67"/>
  <c r="AG17" i="67"/>
  <c r="AH17" i="67"/>
  <c r="AI17" i="67"/>
  <c r="AJ17" i="67"/>
  <c r="AK17" i="67"/>
  <c r="AL17" i="67"/>
  <c r="AM17" i="67"/>
  <c r="AN17" i="67"/>
  <c r="AO17" i="67"/>
  <c r="AP17" i="67"/>
  <c r="AQ17" i="67"/>
  <c r="AR17" i="67"/>
  <c r="AS17" i="67"/>
  <c r="AT17" i="67"/>
  <c r="AU17" i="67"/>
  <c r="AV17" i="67"/>
  <c r="AW17" i="67"/>
  <c r="AX17" i="67"/>
  <c r="AY17" i="67"/>
  <c r="AZ17" i="67"/>
  <c r="BA17" i="67"/>
  <c r="BB17" i="67"/>
  <c r="BC17" i="67"/>
  <c r="BD17" i="67"/>
  <c r="BE17" i="67"/>
  <c r="BF17" i="67"/>
  <c r="BG17" i="67"/>
  <c r="BH17" i="67"/>
  <c r="BI17" i="67"/>
  <c r="BJ17" i="67"/>
  <c r="BK17" i="67"/>
  <c r="BL17" i="67"/>
  <c r="BM17" i="67"/>
  <c r="BN17" i="67"/>
  <c r="BO17" i="67"/>
  <c r="BP17" i="67"/>
  <c r="BQ17" i="67"/>
  <c r="BR17" i="67"/>
  <c r="BS17" i="67"/>
  <c r="BU17" i="67"/>
  <c r="CB17" i="67"/>
  <c r="CH17" i="67"/>
  <c r="CI17" i="67"/>
  <c r="CJ17" i="67"/>
  <c r="CK17" i="67"/>
  <c r="CL17" i="67"/>
  <c r="CM17" i="67"/>
  <c r="CN17" i="67"/>
  <c r="CO17" i="67"/>
  <c r="CP17" i="67"/>
  <c r="CQ17" i="67"/>
  <c r="CR17" i="67"/>
  <c r="CS17" i="67"/>
  <c r="CT17" i="67"/>
  <c r="CU17" i="67"/>
  <c r="CV17" i="67"/>
  <c r="CW17" i="67"/>
  <c r="CX17" i="67"/>
  <c r="CY17" i="67"/>
  <c r="CZ17" i="67"/>
  <c r="DA17" i="67"/>
  <c r="DB17" i="67"/>
  <c r="DC17" i="67"/>
  <c r="DD17" i="67"/>
  <c r="DE17" i="67"/>
  <c r="DF17" i="67"/>
  <c r="DG17" i="67"/>
  <c r="DH17" i="67"/>
  <c r="DI17" i="67"/>
  <c r="DJ17" i="67"/>
  <c r="DK17" i="67"/>
  <c r="DL17" i="67"/>
  <c r="DM17" i="67"/>
  <c r="DN17" i="67"/>
  <c r="DO17" i="67"/>
  <c r="DP17" i="67"/>
  <c r="DQ17" i="67"/>
  <c r="DR17" i="67"/>
  <c r="DS17" i="67"/>
  <c r="EK17" i="67"/>
  <c r="EL17" i="67"/>
  <c r="A18" i="67"/>
  <c r="B18" i="67"/>
  <c r="C18" i="67"/>
  <c r="D18" i="67"/>
  <c r="E18" i="67"/>
  <c r="F18" i="67"/>
  <c r="G18" i="67"/>
  <c r="H18" i="67"/>
  <c r="I18" i="67"/>
  <c r="J18" i="67"/>
  <c r="K18" i="67"/>
  <c r="L18" i="67"/>
  <c r="M18" i="67"/>
  <c r="N18" i="67"/>
  <c r="O18" i="67"/>
  <c r="P18" i="67"/>
  <c r="Q18" i="67"/>
  <c r="R18" i="67"/>
  <c r="S18" i="67"/>
  <c r="T18" i="67"/>
  <c r="U18" i="67"/>
  <c r="V18" i="67"/>
  <c r="W18" i="67"/>
  <c r="X18" i="67"/>
  <c r="Y18" i="67"/>
  <c r="Z18" i="67"/>
  <c r="AA18" i="67"/>
  <c r="AB18" i="67"/>
  <c r="AC18" i="67"/>
  <c r="AD18" i="67"/>
  <c r="AE18" i="67"/>
  <c r="AF18" i="67"/>
  <c r="AG18" i="67"/>
  <c r="AH18" i="67"/>
  <c r="AI18" i="67"/>
  <c r="AJ18" i="67"/>
  <c r="AK18" i="67"/>
  <c r="AL18" i="67"/>
  <c r="AM18" i="67"/>
  <c r="AN18" i="67"/>
  <c r="AO18" i="67"/>
  <c r="AP18" i="67"/>
  <c r="AQ18" i="67"/>
  <c r="AR18" i="67"/>
  <c r="AS18" i="67"/>
  <c r="AT18" i="67"/>
  <c r="AU18" i="67"/>
  <c r="AV18" i="67"/>
  <c r="AW18" i="67"/>
  <c r="AX18" i="67"/>
  <c r="AY18" i="67"/>
  <c r="AZ18" i="67"/>
  <c r="BA18" i="67"/>
  <c r="BB18" i="67"/>
  <c r="BC18" i="67"/>
  <c r="BD18" i="67"/>
  <c r="BE18" i="67"/>
  <c r="BF18" i="67"/>
  <c r="BG18" i="67"/>
  <c r="BH18" i="67"/>
  <c r="BI18" i="67"/>
  <c r="BJ18" i="67"/>
  <c r="BK18" i="67"/>
  <c r="BL18" i="67"/>
  <c r="BM18" i="67"/>
  <c r="BN18" i="67"/>
  <c r="BO18" i="67"/>
  <c r="BP18" i="67"/>
  <c r="BQ18" i="67"/>
  <c r="BR18" i="67"/>
  <c r="BS18" i="67"/>
  <c r="BT18" i="67"/>
  <c r="BU18" i="67"/>
  <c r="CH18" i="67"/>
  <c r="CI18" i="67"/>
  <c r="CJ18" i="67"/>
  <c r="CK18" i="67"/>
  <c r="CL18" i="67"/>
  <c r="CM18" i="67"/>
  <c r="CN18" i="67"/>
  <c r="CO18" i="67"/>
  <c r="CP18" i="67"/>
  <c r="CQ18" i="67"/>
  <c r="CR18" i="67"/>
  <c r="CS18" i="67"/>
  <c r="CT18" i="67"/>
  <c r="CU18" i="67"/>
  <c r="CV18" i="67"/>
  <c r="CW18" i="67"/>
  <c r="CX18" i="67"/>
  <c r="CY18" i="67"/>
  <c r="CZ18" i="67"/>
  <c r="DA18" i="67"/>
  <c r="DB18" i="67"/>
  <c r="DC18" i="67"/>
  <c r="DD18" i="67"/>
  <c r="DE18" i="67"/>
  <c r="DF18" i="67"/>
  <c r="DG18" i="67"/>
  <c r="DH18" i="67"/>
  <c r="DI18" i="67"/>
  <c r="DJ18" i="67"/>
  <c r="DK18" i="67"/>
  <c r="DL18" i="67"/>
  <c r="DM18" i="67"/>
  <c r="DN18" i="67"/>
  <c r="DO18" i="67"/>
  <c r="DP18" i="67"/>
  <c r="DQ18" i="67"/>
  <c r="DR18" i="67"/>
  <c r="DS18" i="67"/>
  <c r="EK18" i="67"/>
  <c r="EL18" i="67"/>
  <c r="A19" i="67"/>
  <c r="B19" i="67"/>
  <c r="C19" i="67"/>
  <c r="D19" i="67"/>
  <c r="E19" i="67"/>
  <c r="F19" i="67"/>
  <c r="G19" i="67"/>
  <c r="H19" i="67"/>
  <c r="I19" i="67"/>
  <c r="J19" i="67"/>
  <c r="K19" i="67"/>
  <c r="L19" i="67"/>
  <c r="M19" i="67"/>
  <c r="N19" i="67"/>
  <c r="O19" i="67"/>
  <c r="P19" i="67"/>
  <c r="Q19" i="67"/>
  <c r="R19" i="67"/>
  <c r="S19" i="67"/>
  <c r="T19" i="67"/>
  <c r="U19" i="67"/>
  <c r="V19" i="67"/>
  <c r="W19" i="67"/>
  <c r="X19" i="67"/>
  <c r="Y19" i="67"/>
  <c r="Z19" i="67"/>
  <c r="AA19" i="67"/>
  <c r="AB19" i="67"/>
  <c r="AC19" i="67"/>
  <c r="AD19" i="67"/>
  <c r="AE19" i="67"/>
  <c r="AF19" i="67"/>
  <c r="AG19" i="67"/>
  <c r="AH19" i="67"/>
  <c r="AI19" i="67"/>
  <c r="AJ19" i="67"/>
  <c r="AK19" i="67"/>
  <c r="AL19" i="67"/>
  <c r="AM19" i="67"/>
  <c r="AN19" i="67"/>
  <c r="AO19" i="67"/>
  <c r="AP19" i="67"/>
  <c r="AQ19" i="67"/>
  <c r="AR19" i="67"/>
  <c r="AS19" i="67"/>
  <c r="CH19" i="67"/>
  <c r="CI19" i="67"/>
  <c r="CJ19" i="67"/>
  <c r="CK19" i="67"/>
  <c r="CL19" i="67"/>
  <c r="CM19" i="67"/>
  <c r="CN19" i="67"/>
  <c r="CO19" i="67"/>
  <c r="CP19" i="67"/>
  <c r="CQ19" i="67"/>
  <c r="CR19" i="67"/>
  <c r="CS19" i="67"/>
  <c r="CT19" i="67"/>
  <c r="CU19" i="67"/>
  <c r="CV19" i="67"/>
  <c r="CW19" i="67"/>
  <c r="CX19" i="67"/>
  <c r="CY19" i="67"/>
  <c r="CZ19" i="67"/>
  <c r="DA19" i="67"/>
  <c r="DB19" i="67"/>
  <c r="DC19" i="67"/>
  <c r="DD19" i="67"/>
  <c r="DE19" i="67"/>
  <c r="DF19" i="67"/>
  <c r="DG19" i="67"/>
  <c r="DH19" i="67"/>
  <c r="DI19" i="67"/>
  <c r="DJ19" i="67"/>
  <c r="DK19" i="67"/>
  <c r="DL19" i="67"/>
  <c r="DM19" i="67"/>
  <c r="DN19" i="67"/>
  <c r="DO19" i="67"/>
  <c r="DP19" i="67"/>
  <c r="EK19" i="67"/>
  <c r="EL19" i="67"/>
  <c r="A20" i="67"/>
  <c r="B20" i="67"/>
  <c r="C20" i="67"/>
  <c r="D20" i="67"/>
  <c r="E20" i="67"/>
  <c r="F20" i="67"/>
  <c r="G20" i="67"/>
  <c r="H20" i="67"/>
  <c r="I20" i="67"/>
  <c r="J20" i="67"/>
  <c r="K20" i="67"/>
  <c r="L20" i="67"/>
  <c r="M20" i="67"/>
  <c r="N20" i="67"/>
  <c r="O20" i="67"/>
  <c r="P20" i="67"/>
  <c r="Q20" i="67"/>
  <c r="R20" i="67"/>
  <c r="S20" i="67"/>
  <c r="T20" i="67"/>
  <c r="U20" i="67"/>
  <c r="V20" i="67"/>
  <c r="W20" i="67"/>
  <c r="X20" i="67"/>
  <c r="Y20" i="67"/>
  <c r="Z20" i="67"/>
  <c r="AA20" i="67"/>
  <c r="AB20" i="67"/>
  <c r="AC20" i="67"/>
  <c r="AD20" i="67"/>
  <c r="AE20" i="67"/>
  <c r="AF20" i="67"/>
  <c r="AG20" i="67"/>
  <c r="AH20" i="67"/>
  <c r="AI20" i="67"/>
  <c r="AJ20" i="67"/>
  <c r="AK20" i="67"/>
  <c r="AL20" i="67"/>
  <c r="AM20" i="67"/>
  <c r="AN20" i="67"/>
  <c r="AO20" i="67"/>
  <c r="AP20" i="67"/>
  <c r="AQ20" i="67"/>
  <c r="AR20" i="67"/>
  <c r="AS20" i="67"/>
  <c r="AT20" i="67"/>
  <c r="AU20" i="67"/>
  <c r="AV20" i="67"/>
  <c r="AW20" i="67"/>
  <c r="AX20" i="67"/>
  <c r="AY20" i="67"/>
  <c r="AZ20" i="67"/>
  <c r="BA20" i="67"/>
  <c r="BB20" i="67"/>
  <c r="BC20" i="67"/>
  <c r="BD20" i="67"/>
  <c r="BE20" i="67"/>
  <c r="BF20" i="67"/>
  <c r="BG20" i="67"/>
  <c r="BH20" i="67"/>
  <c r="BI20" i="67"/>
  <c r="BJ20" i="67"/>
  <c r="BK20" i="67"/>
  <c r="BL20" i="67"/>
  <c r="BM20" i="67"/>
  <c r="BN20" i="67"/>
  <c r="BO20" i="67"/>
  <c r="BP20" i="67"/>
  <c r="BQ20" i="67"/>
  <c r="BR20" i="67"/>
  <c r="BS20" i="67"/>
  <c r="BT20" i="67"/>
  <c r="BU20" i="67"/>
  <c r="CH20" i="67"/>
  <c r="CI20" i="67"/>
  <c r="CJ20" i="67"/>
  <c r="CK20" i="67"/>
  <c r="CL20" i="67"/>
  <c r="CM20" i="67"/>
  <c r="CN20" i="67"/>
  <c r="CO20" i="67"/>
  <c r="CP20" i="67"/>
  <c r="CQ20" i="67"/>
  <c r="CR20" i="67"/>
  <c r="CS20" i="67"/>
  <c r="CT20" i="67"/>
  <c r="CU20" i="67"/>
  <c r="CV20" i="67"/>
  <c r="CW20" i="67"/>
  <c r="CX20" i="67"/>
  <c r="CY20" i="67"/>
  <c r="CZ20" i="67"/>
  <c r="DA20" i="67"/>
  <c r="DB20" i="67"/>
  <c r="DC20" i="67"/>
  <c r="DD20" i="67"/>
  <c r="DE20" i="67"/>
  <c r="DF20" i="67"/>
  <c r="DG20" i="67"/>
  <c r="DH20" i="67"/>
  <c r="DI20" i="67"/>
  <c r="DJ20" i="67"/>
  <c r="DK20" i="67"/>
  <c r="DL20" i="67"/>
  <c r="DM20" i="67"/>
  <c r="DN20" i="67"/>
  <c r="DO20" i="67"/>
  <c r="DP20" i="67"/>
  <c r="DQ20" i="67"/>
  <c r="DR20" i="67"/>
  <c r="DS20" i="67"/>
  <c r="EK20" i="67"/>
  <c r="EL20" i="67"/>
  <c r="A21" i="67"/>
  <c r="B21" i="67"/>
  <c r="C21" i="67"/>
  <c r="D21" i="67"/>
  <c r="E21" i="67"/>
  <c r="F21" i="67"/>
  <c r="G21" i="67"/>
  <c r="H21" i="67"/>
  <c r="I21" i="67"/>
  <c r="J21" i="67"/>
  <c r="K21" i="67"/>
  <c r="L21" i="67"/>
  <c r="M21" i="67"/>
  <c r="N21" i="67"/>
  <c r="O21" i="67"/>
  <c r="P21" i="67"/>
  <c r="Q21" i="67"/>
  <c r="R21" i="67"/>
  <c r="S21" i="67"/>
  <c r="T21" i="67"/>
  <c r="U21" i="67"/>
  <c r="V21" i="67"/>
  <c r="W21" i="67"/>
  <c r="X21" i="67"/>
  <c r="Y21" i="67"/>
  <c r="Z21" i="67"/>
  <c r="AA21" i="67"/>
  <c r="AB21" i="67"/>
  <c r="AC21" i="67"/>
  <c r="AD21" i="67"/>
  <c r="AE21" i="67"/>
  <c r="AF21" i="67"/>
  <c r="AG21" i="67"/>
  <c r="AH21" i="67"/>
  <c r="AI21" i="67"/>
  <c r="AJ21" i="67"/>
  <c r="AK21" i="67"/>
  <c r="AL21" i="67"/>
  <c r="AM21" i="67"/>
  <c r="AN21" i="67"/>
  <c r="AO21" i="67"/>
  <c r="AP21" i="67"/>
  <c r="AQ21" i="67"/>
  <c r="AR21" i="67"/>
  <c r="AS21" i="67"/>
  <c r="CH21" i="67"/>
  <c r="CI21" i="67"/>
  <c r="CJ21" i="67"/>
  <c r="CK21" i="67"/>
  <c r="CL21" i="67"/>
  <c r="CM21" i="67"/>
  <c r="CN21" i="67"/>
  <c r="CO21" i="67"/>
  <c r="CP21" i="67"/>
  <c r="CQ21" i="67"/>
  <c r="CR21" i="67"/>
  <c r="CS21" i="67"/>
  <c r="CT21" i="67"/>
  <c r="CU21" i="67"/>
  <c r="CV21" i="67"/>
  <c r="CW21" i="67"/>
  <c r="CX21" i="67"/>
  <c r="CY21" i="67"/>
  <c r="CZ21" i="67"/>
  <c r="DA21" i="67"/>
  <c r="DB21" i="67"/>
  <c r="DC21" i="67"/>
  <c r="DD21" i="67"/>
  <c r="DE21" i="67"/>
  <c r="DF21" i="67"/>
  <c r="DG21" i="67"/>
  <c r="DH21" i="67"/>
  <c r="DI21" i="67"/>
  <c r="DJ21" i="67"/>
  <c r="DK21" i="67"/>
  <c r="DL21" i="67"/>
  <c r="DM21" i="67"/>
  <c r="DN21" i="67"/>
  <c r="DO21" i="67"/>
  <c r="DP21" i="67"/>
  <c r="EK21" i="67"/>
  <c r="EL21" i="67"/>
  <c r="A22" i="67"/>
  <c r="B22" i="67"/>
  <c r="C22" i="67"/>
  <c r="D22" i="67"/>
  <c r="E22" i="67"/>
  <c r="F22" i="67"/>
  <c r="G22" i="67"/>
  <c r="H22" i="67"/>
  <c r="I22" i="67"/>
  <c r="J22" i="67"/>
  <c r="K22" i="67"/>
  <c r="L22" i="67"/>
  <c r="M22" i="67"/>
  <c r="N22" i="67"/>
  <c r="O22" i="67"/>
  <c r="P22" i="67"/>
  <c r="Q22" i="67"/>
  <c r="R22" i="67"/>
  <c r="S22" i="67"/>
  <c r="T22" i="67"/>
  <c r="U22" i="67"/>
  <c r="V22" i="67"/>
  <c r="W22" i="67"/>
  <c r="X22" i="67"/>
  <c r="Y22" i="67"/>
  <c r="Z22" i="67"/>
  <c r="AA22" i="67"/>
  <c r="AB22" i="67"/>
  <c r="AC22" i="67"/>
  <c r="AD22" i="67"/>
  <c r="AE22" i="67"/>
  <c r="AF22" i="67"/>
  <c r="AG22" i="67"/>
  <c r="AH22" i="67"/>
  <c r="AI22" i="67"/>
  <c r="AJ22" i="67"/>
  <c r="AK22" i="67"/>
  <c r="AL22" i="67"/>
  <c r="AM22" i="67"/>
  <c r="AN22" i="67"/>
  <c r="AO22" i="67"/>
  <c r="AP22" i="67"/>
  <c r="AQ22" i="67"/>
  <c r="AR22" i="67"/>
  <c r="AS22" i="67"/>
  <c r="AT22" i="67"/>
  <c r="AU22" i="67"/>
  <c r="AV22" i="67"/>
  <c r="AW22" i="67"/>
  <c r="AX22" i="67"/>
  <c r="AY22" i="67"/>
  <c r="AZ22" i="67"/>
  <c r="BA22" i="67"/>
  <c r="BB22" i="67"/>
  <c r="BC22" i="67"/>
  <c r="BD22" i="67"/>
  <c r="BE22" i="67"/>
  <c r="BF22" i="67"/>
  <c r="BG22" i="67"/>
  <c r="BH22" i="67"/>
  <c r="BI22" i="67"/>
  <c r="BJ22" i="67"/>
  <c r="BK22" i="67"/>
  <c r="BL22" i="67"/>
  <c r="BM22" i="67"/>
  <c r="BN22" i="67"/>
  <c r="BO22" i="67"/>
  <c r="BP22" i="67"/>
  <c r="BQ22" i="67"/>
  <c r="BR22" i="67"/>
  <c r="BS22" i="67"/>
  <c r="BT22" i="67"/>
  <c r="BU22" i="67"/>
  <c r="BV22" i="67"/>
  <c r="BW22" i="67"/>
  <c r="BX22" i="67"/>
  <c r="BY22" i="67"/>
  <c r="BZ22" i="67"/>
  <c r="CA22" i="67"/>
  <c r="CB22" i="67"/>
  <c r="CC22" i="67"/>
  <c r="CD22" i="67"/>
  <c r="CE22" i="67"/>
  <c r="CF22" i="67"/>
  <c r="CG22" i="67"/>
  <c r="CH22" i="67"/>
  <c r="CI22" i="67"/>
  <c r="CJ22" i="67"/>
  <c r="CK22" i="67"/>
  <c r="CL22" i="67"/>
  <c r="CM22" i="67"/>
  <c r="CN22" i="67"/>
  <c r="CO22" i="67"/>
  <c r="CP22" i="67"/>
  <c r="CQ22" i="67"/>
  <c r="CR22" i="67"/>
  <c r="CS22" i="67"/>
  <c r="CT22" i="67"/>
  <c r="CU22" i="67"/>
  <c r="CV22" i="67"/>
  <c r="CW22" i="67"/>
  <c r="CX22" i="67"/>
  <c r="CY22" i="67"/>
  <c r="CZ22" i="67"/>
  <c r="DA22" i="67"/>
  <c r="DB22" i="67"/>
  <c r="DC22" i="67"/>
  <c r="DD22" i="67"/>
  <c r="DE22" i="67"/>
  <c r="DF22" i="67"/>
  <c r="DG22" i="67"/>
  <c r="DH22" i="67"/>
  <c r="DI22" i="67"/>
  <c r="DJ22" i="67"/>
  <c r="DK22" i="67"/>
  <c r="DL22" i="67"/>
  <c r="DM22" i="67"/>
  <c r="DN22" i="67"/>
  <c r="DO22" i="67"/>
  <c r="DP22" i="67"/>
  <c r="DQ22" i="67"/>
  <c r="DR22" i="67"/>
  <c r="DS22" i="67"/>
  <c r="DT22" i="67"/>
  <c r="DU22" i="67"/>
  <c r="DV22" i="67"/>
  <c r="DW22" i="67"/>
  <c r="DX22" i="67"/>
  <c r="DY22" i="67"/>
  <c r="DZ22" i="67"/>
  <c r="EA22" i="67"/>
  <c r="EB22" i="67"/>
  <c r="EC22" i="67"/>
  <c r="ED22" i="67"/>
  <c r="EE22" i="67"/>
  <c r="EF22" i="67"/>
  <c r="EG22" i="67"/>
  <c r="EH22" i="67"/>
  <c r="EI22" i="67"/>
  <c r="EJ22" i="67"/>
  <c r="EK22" i="67"/>
  <c r="EL22" i="67"/>
  <c r="EM22" i="67"/>
  <c r="EN22" i="67"/>
  <c r="EO22" i="67"/>
  <c r="EP22" i="67"/>
  <c r="EQ22" i="67"/>
  <c r="ER22" i="67"/>
  <c r="ES22" i="67"/>
  <c r="ET22" i="67"/>
  <c r="EU22" i="67"/>
  <c r="EV22" i="67"/>
  <c r="EW22" i="67"/>
  <c r="EX22" i="67"/>
  <c r="A23" i="67"/>
  <c r="B23" i="67"/>
  <c r="C23" i="67"/>
  <c r="D23" i="67"/>
  <c r="E23" i="67"/>
  <c r="F23" i="67"/>
  <c r="G23" i="67"/>
  <c r="H23" i="67"/>
  <c r="I23" i="67"/>
  <c r="J23" i="67"/>
  <c r="K23" i="67"/>
  <c r="L23" i="67"/>
  <c r="M23" i="67"/>
  <c r="N23" i="67"/>
  <c r="O23" i="67"/>
  <c r="P23" i="67"/>
  <c r="Q23" i="67"/>
  <c r="R23" i="67"/>
  <c r="S23" i="67"/>
  <c r="T23" i="67"/>
  <c r="U23" i="67"/>
  <c r="V23" i="67"/>
  <c r="W23" i="67"/>
  <c r="X23" i="67"/>
  <c r="Y23" i="67"/>
  <c r="Z23" i="67"/>
  <c r="AA23" i="67"/>
  <c r="AB23" i="67"/>
  <c r="AC23" i="67"/>
  <c r="AD23" i="67"/>
  <c r="AE23" i="67"/>
  <c r="AF23" i="67"/>
  <c r="AG23" i="67"/>
  <c r="AH23" i="67"/>
  <c r="AI23" i="67"/>
  <c r="AJ23" i="67"/>
  <c r="AK23" i="67"/>
  <c r="AL23" i="67"/>
  <c r="AM23" i="67"/>
  <c r="AN23" i="67"/>
  <c r="AO23" i="67"/>
  <c r="AP23" i="67"/>
  <c r="AQ23" i="67"/>
  <c r="AR23" i="67"/>
  <c r="AS23" i="67"/>
  <c r="CH23" i="67"/>
  <c r="CI23" i="67"/>
  <c r="CJ23" i="67"/>
  <c r="CK23" i="67"/>
  <c r="CL23" i="67"/>
  <c r="CM23" i="67"/>
  <c r="CN23" i="67"/>
  <c r="CO23" i="67"/>
  <c r="CP23" i="67"/>
  <c r="CQ23" i="67"/>
  <c r="CR23" i="67"/>
  <c r="CS23" i="67"/>
  <c r="CT23" i="67"/>
  <c r="CU23" i="67"/>
  <c r="CV23" i="67"/>
  <c r="CW23" i="67"/>
  <c r="CX23" i="67"/>
  <c r="CY23" i="67"/>
  <c r="CZ23" i="67"/>
  <c r="DA23" i="67"/>
  <c r="DB23" i="67"/>
  <c r="DC23" i="67"/>
  <c r="DD23" i="67"/>
  <c r="DE23" i="67"/>
  <c r="DF23" i="67"/>
  <c r="DG23" i="67"/>
  <c r="DH23" i="67"/>
  <c r="DI23" i="67"/>
  <c r="DJ23" i="67"/>
  <c r="DK23" i="67"/>
  <c r="DL23" i="67"/>
  <c r="DM23" i="67"/>
  <c r="DN23" i="67"/>
  <c r="DO23" i="67"/>
  <c r="DP23" i="67"/>
  <c r="EK23" i="67"/>
  <c r="EL23" i="67"/>
  <c r="A24" i="67"/>
  <c r="B24" i="67"/>
  <c r="C24" i="67"/>
  <c r="D24" i="67"/>
  <c r="E24" i="67"/>
  <c r="F24" i="67"/>
  <c r="G24" i="67"/>
  <c r="H24" i="67"/>
  <c r="I24" i="67"/>
  <c r="J24" i="67"/>
  <c r="K24" i="67"/>
  <c r="L24" i="67"/>
  <c r="M24" i="67"/>
  <c r="N24" i="67"/>
  <c r="O24" i="67"/>
  <c r="P24" i="67"/>
  <c r="Q24" i="67"/>
  <c r="R24" i="67"/>
  <c r="S24" i="67"/>
  <c r="T24" i="67"/>
  <c r="U24" i="67"/>
  <c r="V24" i="67"/>
  <c r="W24" i="67"/>
  <c r="X24" i="67"/>
  <c r="Y24" i="67"/>
  <c r="Z24" i="67"/>
  <c r="AA24" i="67"/>
  <c r="AB24" i="67"/>
  <c r="AC24" i="67"/>
  <c r="AD24" i="67"/>
  <c r="AE24" i="67"/>
  <c r="AF24" i="67"/>
  <c r="AG24" i="67"/>
  <c r="AH24" i="67"/>
  <c r="AI24" i="67"/>
  <c r="AJ24" i="67"/>
  <c r="AK24" i="67"/>
  <c r="AL24" i="67"/>
  <c r="AM24" i="67"/>
  <c r="AN24" i="67"/>
  <c r="AO24" i="67"/>
  <c r="AP24" i="67"/>
  <c r="AQ24" i="67"/>
  <c r="AR24" i="67"/>
  <c r="AS24" i="67"/>
  <c r="CH24" i="67"/>
  <c r="CI24" i="67"/>
  <c r="CJ24" i="67"/>
  <c r="CK24" i="67"/>
  <c r="CL24" i="67"/>
  <c r="CM24" i="67"/>
  <c r="CN24" i="67"/>
  <c r="CO24" i="67"/>
  <c r="CP24" i="67"/>
  <c r="CQ24" i="67"/>
  <c r="CR24" i="67"/>
  <c r="CS24" i="67"/>
  <c r="CT24" i="67"/>
  <c r="CU24" i="67"/>
  <c r="CV24" i="67"/>
  <c r="CW24" i="67"/>
  <c r="CX24" i="67"/>
  <c r="CY24" i="67"/>
  <c r="CZ24" i="67"/>
  <c r="DA24" i="67"/>
  <c r="DB24" i="67"/>
  <c r="DC24" i="67"/>
  <c r="DD24" i="67"/>
  <c r="DE24" i="67"/>
  <c r="DF24" i="67"/>
  <c r="DG24" i="67"/>
  <c r="DH24" i="67"/>
  <c r="DI24" i="67"/>
  <c r="DJ24" i="67"/>
  <c r="DK24" i="67"/>
  <c r="DL24" i="67"/>
  <c r="DM24" i="67"/>
  <c r="DN24" i="67"/>
  <c r="DO24" i="67"/>
  <c r="DP24" i="67"/>
  <c r="EK24" i="67"/>
  <c r="EL24" i="67"/>
  <c r="A25" i="67"/>
  <c r="B25" i="67"/>
  <c r="C25" i="67"/>
  <c r="D25" i="67"/>
  <c r="E25" i="67"/>
  <c r="F25" i="67"/>
  <c r="G25" i="67"/>
  <c r="H25" i="67"/>
  <c r="I25" i="67"/>
  <c r="J25" i="67"/>
  <c r="K25" i="67"/>
  <c r="L25" i="67"/>
  <c r="M25" i="67"/>
  <c r="N25" i="67"/>
  <c r="O25" i="67"/>
  <c r="P25" i="67"/>
  <c r="Q25" i="67"/>
  <c r="R25" i="67"/>
  <c r="S25" i="67"/>
  <c r="T25" i="67"/>
  <c r="U25" i="67"/>
  <c r="V25" i="67"/>
  <c r="W25" i="67"/>
  <c r="X25" i="67"/>
  <c r="Y25" i="67"/>
  <c r="Z25" i="67"/>
  <c r="AA25" i="67"/>
  <c r="AB25" i="67"/>
  <c r="AC25" i="67"/>
  <c r="AD25" i="67"/>
  <c r="AE25" i="67"/>
  <c r="AF25" i="67"/>
  <c r="AG25" i="67"/>
  <c r="AH25" i="67"/>
  <c r="AI25" i="67"/>
  <c r="AJ25" i="67"/>
  <c r="AK25" i="67"/>
  <c r="AL25" i="67"/>
  <c r="AM25" i="67"/>
  <c r="AN25" i="67"/>
  <c r="AO25" i="67"/>
  <c r="AP25" i="67"/>
  <c r="AQ25" i="67"/>
  <c r="AR25" i="67"/>
  <c r="AS25" i="67"/>
  <c r="CH25" i="67"/>
  <c r="CI25" i="67"/>
  <c r="CJ25" i="67"/>
  <c r="CK25" i="67"/>
  <c r="CL25" i="67"/>
  <c r="CM25" i="67"/>
  <c r="CN25" i="67"/>
  <c r="CO25" i="67"/>
  <c r="CP25" i="67"/>
  <c r="CQ25" i="67"/>
  <c r="CR25" i="67"/>
  <c r="CS25" i="67"/>
  <c r="CT25" i="67"/>
  <c r="CU25" i="67"/>
  <c r="CV25" i="67"/>
  <c r="CW25" i="67"/>
  <c r="CX25" i="67"/>
  <c r="CY25" i="67"/>
  <c r="CZ25" i="67"/>
  <c r="DA25" i="67"/>
  <c r="DB25" i="67"/>
  <c r="DC25" i="67"/>
  <c r="DD25" i="67"/>
  <c r="DE25" i="67"/>
  <c r="DF25" i="67"/>
  <c r="DG25" i="67"/>
  <c r="DH25" i="67"/>
  <c r="DI25" i="67"/>
  <c r="DJ25" i="67"/>
  <c r="DK25" i="67"/>
  <c r="DL25" i="67"/>
  <c r="DM25" i="67"/>
  <c r="DN25" i="67"/>
  <c r="DO25" i="67"/>
  <c r="DP25" i="67"/>
  <c r="EK25" i="67"/>
  <c r="EL25" i="67"/>
  <c r="A26" i="67"/>
  <c r="B26" i="67"/>
  <c r="C26" i="67"/>
  <c r="D26" i="67"/>
  <c r="E26" i="67"/>
  <c r="F26" i="67"/>
  <c r="G26" i="67"/>
  <c r="H26" i="67"/>
  <c r="I26" i="67"/>
  <c r="J26" i="67"/>
  <c r="K26" i="67"/>
  <c r="L26" i="67"/>
  <c r="M26" i="67"/>
  <c r="N26" i="67"/>
  <c r="O26" i="67"/>
  <c r="P26" i="67"/>
  <c r="Q26" i="67"/>
  <c r="R26" i="67"/>
  <c r="S26" i="67"/>
  <c r="T26" i="67"/>
  <c r="U26" i="67"/>
  <c r="V26" i="67"/>
  <c r="W26" i="67"/>
  <c r="X26" i="67"/>
  <c r="Y26" i="67"/>
  <c r="Z26" i="67"/>
  <c r="AA26" i="67"/>
  <c r="AB26" i="67"/>
  <c r="AC26" i="67"/>
  <c r="AD26" i="67"/>
  <c r="AE26" i="67"/>
  <c r="AF26" i="67"/>
  <c r="AG26" i="67"/>
  <c r="AH26" i="67"/>
  <c r="AI26" i="67"/>
  <c r="AJ26" i="67"/>
  <c r="AK26" i="67"/>
  <c r="AL26" i="67"/>
  <c r="AM26" i="67"/>
  <c r="AN26" i="67"/>
  <c r="AO26" i="67"/>
  <c r="AP26" i="67"/>
  <c r="AQ26" i="67"/>
  <c r="AR26" i="67"/>
  <c r="AS26" i="67"/>
  <c r="AT26" i="67"/>
  <c r="AU26" i="67"/>
  <c r="AV26" i="67"/>
  <c r="AW26" i="67"/>
  <c r="AX26" i="67"/>
  <c r="AY26" i="67"/>
  <c r="AZ26" i="67"/>
  <c r="BA26" i="67"/>
  <c r="BB26" i="67"/>
  <c r="BC26" i="67"/>
  <c r="BD26" i="67"/>
  <c r="BE26" i="67"/>
  <c r="BF26" i="67"/>
  <c r="BG26" i="67"/>
  <c r="BH26" i="67"/>
  <c r="BI26" i="67"/>
  <c r="BJ26" i="67"/>
  <c r="BK26" i="67"/>
  <c r="BL26" i="67"/>
  <c r="BM26" i="67"/>
  <c r="BN26" i="67"/>
  <c r="BO26" i="67"/>
  <c r="BP26" i="67"/>
  <c r="BQ26" i="67"/>
  <c r="BR26" i="67"/>
  <c r="BS26" i="67"/>
  <c r="BT26" i="67"/>
  <c r="BU26" i="67"/>
  <c r="BV26" i="67"/>
  <c r="BW26" i="67"/>
  <c r="BX26" i="67"/>
  <c r="BY26" i="67"/>
  <c r="BZ26" i="67"/>
  <c r="CA26" i="67"/>
  <c r="CB26" i="67"/>
  <c r="CC26" i="67"/>
  <c r="CD26" i="67"/>
  <c r="CE26" i="67"/>
  <c r="CF26" i="67"/>
  <c r="CG26" i="67"/>
  <c r="CH26" i="67"/>
  <c r="CI26" i="67"/>
  <c r="CJ26" i="67"/>
  <c r="CK26" i="67"/>
  <c r="CL26" i="67"/>
  <c r="CM26" i="67"/>
  <c r="CN26" i="67"/>
  <c r="CO26" i="67"/>
  <c r="CP26" i="67"/>
  <c r="CQ26" i="67"/>
  <c r="CR26" i="67"/>
  <c r="CS26" i="67"/>
  <c r="CT26" i="67"/>
  <c r="CU26" i="67"/>
  <c r="CV26" i="67"/>
  <c r="CW26" i="67"/>
  <c r="CX26" i="67"/>
  <c r="CY26" i="67"/>
  <c r="CZ26" i="67"/>
  <c r="DA26" i="67"/>
  <c r="DB26" i="67"/>
  <c r="DC26" i="67"/>
  <c r="DD26" i="67"/>
  <c r="DE26" i="67"/>
  <c r="DF26" i="67"/>
  <c r="DG26" i="67"/>
  <c r="DH26" i="67"/>
  <c r="DI26" i="67"/>
  <c r="DJ26" i="67"/>
  <c r="DK26" i="67"/>
  <c r="DL26" i="67"/>
  <c r="DM26" i="67"/>
  <c r="DN26" i="67"/>
  <c r="DO26" i="67"/>
  <c r="DP26" i="67"/>
  <c r="DQ26" i="67"/>
  <c r="DR26" i="67"/>
  <c r="DS26" i="67"/>
  <c r="DT26" i="67"/>
  <c r="DU26" i="67"/>
  <c r="DV26" i="67"/>
  <c r="DW26" i="67"/>
  <c r="DX26" i="67"/>
  <c r="DY26" i="67"/>
  <c r="DZ26" i="67"/>
  <c r="EA26" i="67"/>
  <c r="EB26" i="67"/>
  <c r="EC26" i="67"/>
  <c r="ED26" i="67"/>
  <c r="EE26" i="67"/>
  <c r="EF26" i="67"/>
  <c r="EG26" i="67"/>
  <c r="EH26" i="67"/>
  <c r="EI26" i="67"/>
  <c r="EJ26" i="67"/>
  <c r="EK26" i="67"/>
  <c r="EL26" i="67"/>
  <c r="EM26" i="67"/>
  <c r="EN26" i="67"/>
  <c r="EO26" i="67"/>
  <c r="EP26" i="67"/>
  <c r="EQ26" i="67"/>
  <c r="ER26" i="67"/>
  <c r="ES26" i="67"/>
  <c r="ET26" i="67"/>
  <c r="EU26" i="67"/>
  <c r="EV26" i="67"/>
  <c r="EW26" i="67"/>
  <c r="EX26" i="67"/>
  <c r="A27" i="67"/>
  <c r="B27" i="67"/>
  <c r="C27" i="67"/>
  <c r="D27" i="67"/>
  <c r="E27" i="67"/>
  <c r="F27" i="67"/>
  <c r="G27" i="67"/>
  <c r="H27" i="67"/>
  <c r="I27" i="67"/>
  <c r="J27" i="67"/>
  <c r="K27" i="67"/>
  <c r="L27" i="67"/>
  <c r="M27" i="67"/>
  <c r="N27" i="67"/>
  <c r="O27" i="67"/>
  <c r="P27" i="67"/>
  <c r="Q27" i="67"/>
  <c r="R27" i="67"/>
  <c r="S27" i="67"/>
  <c r="T27" i="67"/>
  <c r="U27" i="67"/>
  <c r="V27" i="67"/>
  <c r="W27" i="67"/>
  <c r="X27" i="67"/>
  <c r="Y27" i="67"/>
  <c r="Z27" i="67"/>
  <c r="AA27" i="67"/>
  <c r="AB27" i="67"/>
  <c r="AC27" i="67"/>
  <c r="AD27" i="67"/>
  <c r="AE27" i="67"/>
  <c r="AF27" i="67"/>
  <c r="AG27" i="67"/>
  <c r="AH27" i="67"/>
  <c r="AI27" i="67"/>
  <c r="AJ27" i="67"/>
  <c r="AK27" i="67"/>
  <c r="AL27" i="67"/>
  <c r="AM27" i="67"/>
  <c r="AN27" i="67"/>
  <c r="AO27" i="67"/>
  <c r="AP27" i="67"/>
  <c r="AQ27" i="67"/>
  <c r="AR27" i="67"/>
  <c r="AS27" i="67"/>
  <c r="AT27" i="67"/>
  <c r="AU27" i="67"/>
  <c r="AV27" i="67"/>
  <c r="AW27" i="67"/>
  <c r="AX27" i="67"/>
  <c r="AY27" i="67"/>
  <c r="AZ27" i="67"/>
  <c r="BA27" i="67"/>
  <c r="BB27" i="67"/>
  <c r="BC27" i="67"/>
  <c r="BD27" i="67"/>
  <c r="BE27" i="67"/>
  <c r="BF27" i="67"/>
  <c r="BG27" i="67"/>
  <c r="BH27" i="67"/>
  <c r="BI27" i="67"/>
  <c r="BJ27" i="67"/>
  <c r="BK27" i="67"/>
  <c r="BL27" i="67"/>
  <c r="BM27" i="67"/>
  <c r="BN27" i="67"/>
  <c r="BO27" i="67"/>
  <c r="BP27" i="67"/>
  <c r="BQ27" i="67"/>
  <c r="BT27" i="67"/>
  <c r="BU27" i="67"/>
  <c r="CH27" i="67"/>
  <c r="CI27" i="67"/>
  <c r="CJ27" i="67"/>
  <c r="CK27" i="67"/>
  <c r="CL27" i="67"/>
  <c r="CM27" i="67"/>
  <c r="CN27" i="67"/>
  <c r="CO27" i="67"/>
  <c r="CP27" i="67"/>
  <c r="CQ27" i="67"/>
  <c r="CR27" i="67"/>
  <c r="CS27" i="67"/>
  <c r="CT27" i="67"/>
  <c r="CU27" i="67"/>
  <c r="CV27" i="67"/>
  <c r="CW27" i="67"/>
  <c r="CX27" i="67"/>
  <c r="CY27" i="67"/>
  <c r="CZ27" i="67"/>
  <c r="DA27" i="67"/>
  <c r="DB27" i="67"/>
  <c r="DC27" i="67"/>
  <c r="DD27" i="67"/>
  <c r="DE27" i="67"/>
  <c r="DF27" i="67"/>
  <c r="DG27" i="67"/>
  <c r="DH27" i="67"/>
  <c r="DI27" i="67"/>
  <c r="DJ27" i="67"/>
  <c r="DK27" i="67"/>
  <c r="DL27" i="67"/>
  <c r="DM27" i="67"/>
  <c r="DN27" i="67"/>
  <c r="DO27" i="67"/>
  <c r="DP27" i="67"/>
  <c r="DQ27" i="67"/>
  <c r="DR27" i="67"/>
  <c r="DS27" i="67"/>
  <c r="DT27" i="67"/>
  <c r="DU27" i="67"/>
  <c r="DV27" i="67"/>
  <c r="DW27" i="67"/>
  <c r="DX27" i="67"/>
  <c r="DY27" i="67"/>
  <c r="EK27" i="67"/>
  <c r="EL27" i="67"/>
  <c r="EM27" i="67"/>
  <c r="EN27" i="67"/>
  <c r="EO27" i="67"/>
  <c r="EP27" i="67"/>
  <c r="EQ27" i="67"/>
  <c r="ER27" i="67"/>
  <c r="ES27" i="67"/>
  <c r="ET27" i="67"/>
  <c r="EU27" i="67"/>
  <c r="EV27" i="67"/>
  <c r="EW27" i="67"/>
  <c r="EX27" i="67"/>
  <c r="A28" i="67"/>
  <c r="B28" i="67"/>
  <c r="C28" i="67"/>
  <c r="D28" i="67"/>
  <c r="E28" i="67"/>
  <c r="F28" i="67"/>
  <c r="G28" i="67"/>
  <c r="H28" i="67"/>
  <c r="I28" i="67"/>
  <c r="J28" i="67"/>
  <c r="K28" i="67"/>
  <c r="L28" i="67"/>
  <c r="M28" i="67"/>
  <c r="N28" i="67"/>
  <c r="O28" i="67"/>
  <c r="P28" i="67"/>
  <c r="Q28" i="67"/>
  <c r="R28" i="67"/>
  <c r="S28" i="67"/>
  <c r="T28" i="67"/>
  <c r="U28" i="67"/>
  <c r="V28" i="67"/>
  <c r="W28" i="67"/>
  <c r="X28" i="67"/>
  <c r="Y28" i="67"/>
  <c r="Z28" i="67"/>
  <c r="AA28" i="67"/>
  <c r="AB28" i="67"/>
  <c r="AC28" i="67"/>
  <c r="AD28" i="67"/>
  <c r="AE28" i="67"/>
  <c r="AF28" i="67"/>
  <c r="AG28" i="67"/>
  <c r="AH28" i="67"/>
  <c r="AI28" i="67"/>
  <c r="AJ28" i="67"/>
  <c r="AK28" i="67"/>
  <c r="AL28" i="67"/>
  <c r="AM28" i="67"/>
  <c r="AN28" i="67"/>
  <c r="AO28" i="67"/>
  <c r="AP28" i="67"/>
  <c r="AQ28" i="67"/>
  <c r="AR28" i="67"/>
  <c r="AS28" i="67"/>
  <c r="AT28" i="67"/>
  <c r="AU28" i="67"/>
  <c r="AV28" i="67"/>
  <c r="AW28" i="67"/>
  <c r="AX28" i="67"/>
  <c r="AY28" i="67"/>
  <c r="AZ28" i="67"/>
  <c r="BA28" i="67"/>
  <c r="BB28" i="67"/>
  <c r="BC28" i="67"/>
  <c r="BD28" i="67"/>
  <c r="BE28" i="67"/>
  <c r="BF28" i="67"/>
  <c r="BG28" i="67"/>
  <c r="BH28" i="67"/>
  <c r="BI28" i="67"/>
  <c r="BJ28" i="67"/>
  <c r="BK28" i="67"/>
  <c r="BL28" i="67"/>
  <c r="BM28" i="67"/>
  <c r="BN28" i="67"/>
  <c r="BO28" i="67"/>
  <c r="BP28" i="67"/>
  <c r="BQ28" i="67"/>
  <c r="BT28" i="67"/>
  <c r="BV28" i="67"/>
  <c r="BW28" i="67"/>
  <c r="BX28" i="67"/>
  <c r="BY28" i="67"/>
  <c r="BZ28" i="67"/>
  <c r="CH28" i="67"/>
  <c r="CI28" i="67"/>
  <c r="CJ28" i="67"/>
  <c r="CK28" i="67"/>
  <c r="CL28" i="67"/>
  <c r="CM28" i="67"/>
  <c r="CN28" i="67"/>
  <c r="CO28" i="67"/>
  <c r="CP28" i="67"/>
  <c r="CQ28" i="67"/>
  <c r="CR28" i="67"/>
  <c r="CS28" i="67"/>
  <c r="CT28" i="67"/>
  <c r="CU28" i="67"/>
  <c r="CV28" i="67"/>
  <c r="CW28" i="67"/>
  <c r="CX28" i="67"/>
  <c r="CY28" i="67"/>
  <c r="CZ28" i="67"/>
  <c r="DA28" i="67"/>
  <c r="DB28" i="67"/>
  <c r="DC28" i="67"/>
  <c r="DD28" i="67"/>
  <c r="DE28" i="67"/>
  <c r="DF28" i="67"/>
  <c r="DG28" i="67"/>
  <c r="DH28" i="67"/>
  <c r="DI28" i="67"/>
  <c r="DJ28" i="67"/>
  <c r="DK28" i="67"/>
  <c r="DL28" i="67"/>
  <c r="DM28" i="67"/>
  <c r="DN28" i="67"/>
  <c r="DO28" i="67"/>
  <c r="DP28" i="67"/>
  <c r="DQ28" i="67"/>
  <c r="DR28" i="67"/>
  <c r="DS28" i="67"/>
  <c r="DT28" i="67"/>
  <c r="DU28" i="67"/>
  <c r="DV28" i="67"/>
  <c r="DW28" i="67"/>
  <c r="DX28" i="67"/>
  <c r="DY28" i="67"/>
  <c r="EK28" i="67"/>
  <c r="EL28" i="67"/>
  <c r="EM28" i="67"/>
  <c r="EN28" i="67"/>
  <c r="EO28" i="67"/>
  <c r="EP28" i="67"/>
  <c r="EQ28" i="67"/>
  <c r="ER28" i="67"/>
  <c r="ES28" i="67"/>
  <c r="ET28" i="67"/>
  <c r="EU28" i="67"/>
  <c r="EV28" i="67"/>
  <c r="EW28" i="67"/>
  <c r="EX28" i="67"/>
  <c r="A29" i="67"/>
  <c r="B29" i="67"/>
  <c r="C29" i="67"/>
  <c r="D29" i="67"/>
  <c r="E29" i="67"/>
  <c r="F29" i="67"/>
  <c r="G29" i="67"/>
  <c r="H29" i="67"/>
  <c r="I29" i="67"/>
  <c r="J29" i="67"/>
  <c r="K29" i="67"/>
  <c r="L29" i="67"/>
  <c r="M29" i="67"/>
  <c r="N29" i="67"/>
  <c r="O29" i="67"/>
  <c r="P29" i="67"/>
  <c r="Q29" i="67"/>
  <c r="R29" i="67"/>
  <c r="S29" i="67"/>
  <c r="T29" i="67"/>
  <c r="U29" i="67"/>
  <c r="V29" i="67"/>
  <c r="W29" i="67"/>
  <c r="X29" i="67"/>
  <c r="Y29" i="67"/>
  <c r="Z29" i="67"/>
  <c r="AA29" i="67"/>
  <c r="AB29" i="67"/>
  <c r="AC29" i="67"/>
  <c r="AD29" i="67"/>
  <c r="AE29" i="67"/>
  <c r="AF29" i="67"/>
  <c r="AG29" i="67"/>
  <c r="AH29" i="67"/>
  <c r="AI29" i="67"/>
  <c r="AJ29" i="67"/>
  <c r="AK29" i="67"/>
  <c r="AL29" i="67"/>
  <c r="AM29" i="67"/>
  <c r="AN29" i="67"/>
  <c r="AO29" i="67"/>
  <c r="AP29" i="67"/>
  <c r="AQ29" i="67"/>
  <c r="AR29" i="67"/>
  <c r="AS29" i="67"/>
  <c r="AT29" i="67"/>
  <c r="AU29" i="67"/>
  <c r="AV29" i="67"/>
  <c r="AW29" i="67"/>
  <c r="AX29" i="67"/>
  <c r="AY29" i="67"/>
  <c r="AZ29" i="67"/>
  <c r="BA29" i="67"/>
  <c r="BB29" i="67"/>
  <c r="BC29" i="67"/>
  <c r="BD29" i="67"/>
  <c r="BE29" i="67"/>
  <c r="BF29" i="67"/>
  <c r="BG29" i="67"/>
  <c r="BH29" i="67"/>
  <c r="BI29" i="67"/>
  <c r="BJ29" i="67"/>
  <c r="BK29" i="67"/>
  <c r="BL29" i="67"/>
  <c r="BM29" i="67"/>
  <c r="BN29" i="67"/>
  <c r="BO29" i="67"/>
  <c r="BP29" i="67"/>
  <c r="BQ29" i="67"/>
  <c r="BR29" i="67"/>
  <c r="BS29" i="67"/>
  <c r="BT29" i="67"/>
  <c r="BU29" i="67"/>
  <c r="BV29" i="67"/>
  <c r="BW29" i="67"/>
  <c r="BX29" i="67"/>
  <c r="BY29" i="67"/>
  <c r="BZ29" i="67"/>
  <c r="CA29" i="67"/>
  <c r="CB29" i="67"/>
  <c r="CC29" i="67"/>
  <c r="CD29" i="67"/>
  <c r="CE29" i="67"/>
  <c r="CF29" i="67"/>
  <c r="CG29" i="67"/>
  <c r="CH29" i="67"/>
  <c r="CI29" i="67"/>
  <c r="CJ29" i="67"/>
  <c r="CK29" i="67"/>
  <c r="CL29" i="67"/>
  <c r="CM29" i="67"/>
  <c r="CN29" i="67"/>
  <c r="CO29" i="67"/>
  <c r="CP29" i="67"/>
  <c r="CQ29" i="67"/>
  <c r="CR29" i="67"/>
  <c r="CS29" i="67"/>
  <c r="CT29" i="67"/>
  <c r="CU29" i="67"/>
  <c r="CV29" i="67"/>
  <c r="CW29" i="67"/>
  <c r="CX29" i="67"/>
  <c r="CY29" i="67"/>
  <c r="CZ29" i="67"/>
  <c r="DA29" i="67"/>
  <c r="DB29" i="67"/>
  <c r="DC29" i="67"/>
  <c r="DD29" i="67"/>
  <c r="DE29" i="67"/>
  <c r="DF29" i="67"/>
  <c r="DG29" i="67"/>
  <c r="DH29" i="67"/>
  <c r="DI29" i="67"/>
  <c r="DJ29" i="67"/>
  <c r="DK29" i="67"/>
  <c r="DL29" i="67"/>
  <c r="DM29" i="67"/>
  <c r="DN29" i="67"/>
  <c r="DO29" i="67"/>
  <c r="DP29" i="67"/>
  <c r="DQ29" i="67"/>
  <c r="DR29" i="67"/>
  <c r="DS29" i="67"/>
  <c r="DT29" i="67"/>
  <c r="DU29" i="67"/>
  <c r="DV29" i="67"/>
  <c r="DW29" i="67"/>
  <c r="DX29" i="67"/>
  <c r="DY29" i="67"/>
  <c r="DZ29" i="67"/>
  <c r="EA29" i="67"/>
  <c r="EB29" i="67"/>
  <c r="EC29" i="67"/>
  <c r="ED29" i="67"/>
  <c r="EE29" i="67"/>
  <c r="EF29" i="67"/>
  <c r="EG29" i="67"/>
  <c r="EH29" i="67"/>
  <c r="EI29" i="67"/>
  <c r="EJ29" i="67"/>
  <c r="EK29" i="67"/>
  <c r="EL29" i="67"/>
  <c r="EM29" i="67"/>
  <c r="EN29" i="67"/>
  <c r="EO29" i="67"/>
  <c r="EP29" i="67"/>
  <c r="EQ29" i="67"/>
  <c r="ER29" i="67"/>
  <c r="ES29" i="67"/>
  <c r="ET29" i="67"/>
  <c r="EU29" i="67"/>
  <c r="EV29" i="67"/>
  <c r="EW29" i="67"/>
  <c r="EX29" i="67"/>
  <c r="A30" i="67"/>
  <c r="B30" i="67"/>
  <c r="C30" i="67"/>
  <c r="D30" i="67"/>
  <c r="E30" i="67"/>
  <c r="F30" i="67"/>
  <c r="G30" i="67"/>
  <c r="H30" i="67"/>
  <c r="I30" i="67"/>
  <c r="J30" i="67"/>
  <c r="K30" i="67"/>
  <c r="L30" i="67"/>
  <c r="M30" i="67"/>
  <c r="N30" i="67"/>
  <c r="O30" i="67"/>
  <c r="P30" i="67"/>
  <c r="Q30" i="67"/>
  <c r="R30" i="67"/>
  <c r="S30" i="67"/>
  <c r="T30" i="67"/>
  <c r="U30" i="67"/>
  <c r="V30" i="67"/>
  <c r="W30" i="67"/>
  <c r="X30" i="67"/>
  <c r="Y30" i="67"/>
  <c r="Z30" i="67"/>
  <c r="AA30" i="67"/>
  <c r="AB30" i="67"/>
  <c r="AC30" i="67"/>
  <c r="AD30" i="67"/>
  <c r="AE30" i="67"/>
  <c r="AF30" i="67"/>
  <c r="AG30" i="67"/>
  <c r="AH30" i="67"/>
  <c r="AI30" i="67"/>
  <c r="AJ30" i="67"/>
  <c r="AK30" i="67"/>
  <c r="AL30" i="67"/>
  <c r="AM30" i="67"/>
  <c r="AN30" i="67"/>
  <c r="AO30" i="67"/>
  <c r="AP30" i="67"/>
  <c r="AQ30" i="67"/>
  <c r="AR30" i="67"/>
  <c r="AS30" i="67"/>
  <c r="CH30" i="67"/>
  <c r="CI30" i="67"/>
  <c r="CJ30" i="67"/>
  <c r="CK30" i="67"/>
  <c r="CL30" i="67"/>
  <c r="CM30" i="67"/>
  <c r="CN30" i="67"/>
  <c r="CO30" i="67"/>
  <c r="CP30" i="67"/>
  <c r="CQ30" i="67"/>
  <c r="CR30" i="67"/>
  <c r="CS30" i="67"/>
  <c r="CT30" i="67"/>
  <c r="CU30" i="67"/>
  <c r="CV30" i="67"/>
  <c r="CW30" i="67"/>
  <c r="CX30" i="67"/>
  <c r="CY30" i="67"/>
  <c r="CZ30" i="67"/>
  <c r="DA30" i="67"/>
  <c r="DB30" i="67"/>
  <c r="DC30" i="67"/>
  <c r="DD30" i="67"/>
  <c r="DE30" i="67"/>
  <c r="DF30" i="67"/>
  <c r="DG30" i="67"/>
  <c r="DH30" i="67"/>
  <c r="DI30" i="67"/>
  <c r="DJ30" i="67"/>
  <c r="DK30" i="67"/>
  <c r="DL30" i="67"/>
  <c r="DM30" i="67"/>
  <c r="DN30" i="67"/>
  <c r="DO30" i="67"/>
  <c r="DP30" i="67"/>
  <c r="EK30" i="67"/>
  <c r="EL30" i="67"/>
  <c r="A31" i="67"/>
  <c r="B31" i="67"/>
  <c r="C31" i="67"/>
  <c r="D31" i="67"/>
  <c r="E31" i="67"/>
  <c r="F31" i="67"/>
  <c r="G31" i="67"/>
  <c r="H31" i="67"/>
  <c r="I31" i="67"/>
  <c r="J31" i="67"/>
  <c r="K31" i="67"/>
  <c r="L31" i="67"/>
  <c r="M31" i="67"/>
  <c r="N31" i="67"/>
  <c r="O31" i="67"/>
  <c r="P31" i="67"/>
  <c r="Q31" i="67"/>
  <c r="R31" i="67"/>
  <c r="S31" i="67"/>
  <c r="T31" i="67"/>
  <c r="U31" i="67"/>
  <c r="V31" i="67"/>
  <c r="W31" i="67"/>
  <c r="X31" i="67"/>
  <c r="Y31" i="67"/>
  <c r="Z31" i="67"/>
  <c r="AA31" i="67"/>
  <c r="AB31" i="67"/>
  <c r="AC31" i="67"/>
  <c r="AD31" i="67"/>
  <c r="AE31" i="67"/>
  <c r="AF31" i="67"/>
  <c r="AG31" i="67"/>
  <c r="AH31" i="67"/>
  <c r="AI31" i="67"/>
  <c r="AJ31" i="67"/>
  <c r="AK31" i="67"/>
  <c r="AL31" i="67"/>
  <c r="AM31" i="67"/>
  <c r="AN31" i="67"/>
  <c r="AO31" i="67"/>
  <c r="AP31" i="67"/>
  <c r="AQ31" i="67"/>
  <c r="AR31" i="67"/>
  <c r="AS31" i="67"/>
  <c r="CH31" i="67"/>
  <c r="CI31" i="67"/>
  <c r="CJ31" i="67"/>
  <c r="CK31" i="67"/>
  <c r="CL31" i="67"/>
  <c r="CM31" i="67"/>
  <c r="CN31" i="67"/>
  <c r="CO31" i="67"/>
  <c r="CP31" i="67"/>
  <c r="CQ31" i="67"/>
  <c r="CR31" i="67"/>
  <c r="CS31" i="67"/>
  <c r="CT31" i="67"/>
  <c r="CU31" i="67"/>
  <c r="CV31" i="67"/>
  <c r="CW31" i="67"/>
  <c r="CX31" i="67"/>
  <c r="CY31" i="67"/>
  <c r="CZ31" i="67"/>
  <c r="DA31" i="67"/>
  <c r="DB31" i="67"/>
  <c r="DC31" i="67"/>
  <c r="DD31" i="67"/>
  <c r="DE31" i="67"/>
  <c r="DF31" i="67"/>
  <c r="DG31" i="67"/>
  <c r="DH31" i="67"/>
  <c r="DI31" i="67"/>
  <c r="DJ31" i="67"/>
  <c r="DK31" i="67"/>
  <c r="DL31" i="67"/>
  <c r="DM31" i="67"/>
  <c r="DN31" i="67"/>
  <c r="DO31" i="67"/>
  <c r="DP31" i="67"/>
  <c r="EK31" i="67"/>
  <c r="EL31" i="67"/>
  <c r="A32" i="67"/>
  <c r="B32" i="67"/>
  <c r="C32" i="67"/>
  <c r="D32" i="67"/>
  <c r="E32" i="67"/>
  <c r="F32" i="67"/>
  <c r="G32" i="67"/>
  <c r="H32" i="67"/>
  <c r="I32" i="67"/>
  <c r="J32" i="67"/>
  <c r="K32" i="67"/>
  <c r="L32" i="67"/>
  <c r="M32" i="67"/>
  <c r="N32" i="67"/>
  <c r="O32" i="67"/>
  <c r="P32" i="67"/>
  <c r="Q32" i="67"/>
  <c r="R32" i="67"/>
  <c r="S32" i="67"/>
  <c r="T32" i="67"/>
  <c r="U32" i="67"/>
  <c r="V32" i="67"/>
  <c r="W32" i="67"/>
  <c r="X32" i="67"/>
  <c r="Y32" i="67"/>
  <c r="Z32" i="67"/>
  <c r="AA32" i="67"/>
  <c r="AB32" i="67"/>
  <c r="AC32" i="67"/>
  <c r="AD32" i="67"/>
  <c r="AE32" i="67"/>
  <c r="AF32" i="67"/>
  <c r="AG32" i="67"/>
  <c r="AH32" i="67"/>
  <c r="AI32" i="67"/>
  <c r="AJ32" i="67"/>
  <c r="AK32" i="67"/>
  <c r="AL32" i="67"/>
  <c r="AM32" i="67"/>
  <c r="AN32" i="67"/>
  <c r="AO32" i="67"/>
  <c r="AP32" i="67"/>
  <c r="AQ32" i="67"/>
  <c r="AR32" i="67"/>
  <c r="AS32" i="67"/>
  <c r="CH32" i="67"/>
  <c r="CI32" i="67"/>
  <c r="CJ32" i="67"/>
  <c r="CK32" i="67"/>
  <c r="CL32" i="67"/>
  <c r="CM32" i="67"/>
  <c r="CN32" i="67"/>
  <c r="CO32" i="67"/>
  <c r="CP32" i="67"/>
  <c r="CQ32" i="67"/>
  <c r="CR32" i="67"/>
  <c r="CS32" i="67"/>
  <c r="CT32" i="67"/>
  <c r="CU32" i="67"/>
  <c r="CV32" i="67"/>
  <c r="CW32" i="67"/>
  <c r="CX32" i="67"/>
  <c r="CY32" i="67"/>
  <c r="CZ32" i="67"/>
  <c r="DA32" i="67"/>
  <c r="DB32" i="67"/>
  <c r="DC32" i="67"/>
  <c r="DD32" i="67"/>
  <c r="DE32" i="67"/>
  <c r="DF32" i="67"/>
  <c r="DG32" i="67"/>
  <c r="DH32" i="67"/>
  <c r="DI32" i="67"/>
  <c r="DJ32" i="67"/>
  <c r="DK32" i="67"/>
  <c r="DL32" i="67"/>
  <c r="DM32" i="67"/>
  <c r="DN32" i="67"/>
  <c r="DO32" i="67"/>
  <c r="DP32" i="67"/>
  <c r="EK32" i="67"/>
  <c r="EL32" i="67"/>
  <c r="A33" i="67"/>
  <c r="B33" i="67"/>
  <c r="C33" i="67"/>
  <c r="D33" i="67"/>
  <c r="E33" i="67"/>
  <c r="F33" i="67"/>
  <c r="G33" i="67"/>
  <c r="H33" i="67"/>
  <c r="I33" i="67"/>
  <c r="J33" i="67"/>
  <c r="K33" i="67"/>
  <c r="L33" i="67"/>
  <c r="M33" i="67"/>
  <c r="N33" i="67"/>
  <c r="O33" i="67"/>
  <c r="P33" i="67"/>
  <c r="Q33" i="67"/>
  <c r="R33" i="67"/>
  <c r="S33" i="67"/>
  <c r="T33" i="67"/>
  <c r="U33" i="67"/>
  <c r="V33" i="67"/>
  <c r="W33" i="67"/>
  <c r="X33" i="67"/>
  <c r="Y33" i="67"/>
  <c r="Z33" i="67"/>
  <c r="AA33" i="67"/>
  <c r="AB33" i="67"/>
  <c r="AC33" i="67"/>
  <c r="AD33" i="67"/>
  <c r="AE33" i="67"/>
  <c r="AF33" i="67"/>
  <c r="AG33" i="67"/>
  <c r="AH33" i="67"/>
  <c r="AI33" i="67"/>
  <c r="AJ33" i="67"/>
  <c r="AK33" i="67"/>
  <c r="AL33" i="67"/>
  <c r="AM33" i="67"/>
  <c r="AN33" i="67"/>
  <c r="AO33" i="67"/>
  <c r="AP33" i="67"/>
  <c r="AQ33" i="67"/>
  <c r="AR33" i="67"/>
  <c r="AS33" i="67"/>
  <c r="AT33" i="67"/>
  <c r="AU33" i="67"/>
  <c r="AV33" i="67"/>
  <c r="AW33" i="67"/>
  <c r="AX33" i="67"/>
  <c r="AY33" i="67"/>
  <c r="AZ33" i="67"/>
  <c r="BA33" i="67"/>
  <c r="BB33" i="67"/>
  <c r="BC33" i="67"/>
  <c r="BD33" i="67"/>
  <c r="BE33" i="67"/>
  <c r="BF33" i="67"/>
  <c r="BG33" i="67"/>
  <c r="BH33" i="67"/>
  <c r="BI33" i="67"/>
  <c r="BJ33" i="67"/>
  <c r="BK33" i="67"/>
  <c r="BL33" i="67"/>
  <c r="BM33" i="67"/>
  <c r="BN33" i="67"/>
  <c r="BO33" i="67"/>
  <c r="BP33" i="67"/>
  <c r="BQ33" i="67"/>
  <c r="BR33" i="67"/>
  <c r="BS33" i="67"/>
  <c r="BT33" i="67"/>
  <c r="BU33" i="67"/>
  <c r="BV33" i="67"/>
  <c r="BW33" i="67"/>
  <c r="BX33" i="67"/>
  <c r="BY33" i="67"/>
  <c r="BZ33" i="67"/>
  <c r="CA33" i="67"/>
  <c r="CB33" i="67"/>
  <c r="CC33" i="67"/>
  <c r="CD33" i="67"/>
  <c r="CE33" i="67"/>
  <c r="CF33" i="67"/>
  <c r="CG33" i="67"/>
  <c r="CH33" i="67"/>
  <c r="CI33" i="67"/>
  <c r="CJ33" i="67"/>
  <c r="CK33" i="67"/>
  <c r="CL33" i="67"/>
  <c r="CM33" i="67"/>
  <c r="CN33" i="67"/>
  <c r="CO33" i="67"/>
  <c r="CP33" i="67"/>
  <c r="CQ33" i="67"/>
  <c r="CR33" i="67"/>
  <c r="CS33" i="67"/>
  <c r="CT33" i="67"/>
  <c r="CU33" i="67"/>
  <c r="CV33" i="67"/>
  <c r="CW33" i="67"/>
  <c r="CX33" i="67"/>
  <c r="CY33" i="67"/>
  <c r="CZ33" i="67"/>
  <c r="DA33" i="67"/>
  <c r="DB33" i="67"/>
  <c r="DC33" i="67"/>
  <c r="DD33" i="67"/>
  <c r="DE33" i="67"/>
  <c r="DF33" i="67"/>
  <c r="DG33" i="67"/>
  <c r="DH33" i="67"/>
  <c r="DI33" i="67"/>
  <c r="DJ33" i="67"/>
  <c r="DK33" i="67"/>
  <c r="DL33" i="67"/>
  <c r="DM33" i="67"/>
  <c r="DN33" i="67"/>
  <c r="DO33" i="67"/>
  <c r="DP33" i="67"/>
  <c r="DQ33" i="67"/>
  <c r="DR33" i="67"/>
  <c r="DS33" i="67"/>
  <c r="DT33" i="67"/>
  <c r="DU33" i="67"/>
  <c r="DV33" i="67"/>
  <c r="DW33" i="67"/>
  <c r="DX33" i="67"/>
  <c r="DY33" i="67"/>
  <c r="DZ33" i="67"/>
  <c r="EA33" i="67"/>
  <c r="EB33" i="67"/>
  <c r="EC33" i="67"/>
  <c r="ED33" i="67"/>
  <c r="EE33" i="67"/>
  <c r="EF33" i="67"/>
  <c r="EG33" i="67"/>
  <c r="EH33" i="67"/>
  <c r="EI33" i="67"/>
  <c r="EJ33" i="67"/>
  <c r="EK33" i="67"/>
  <c r="EL33" i="67"/>
  <c r="EM33" i="67"/>
  <c r="EN33" i="67"/>
  <c r="EO33" i="67"/>
  <c r="EP33" i="67"/>
  <c r="EQ33" i="67"/>
  <c r="ER33" i="67"/>
  <c r="ES33" i="67"/>
  <c r="ET33" i="67"/>
  <c r="EU33" i="67"/>
  <c r="EV33" i="67"/>
  <c r="EW33" i="67"/>
  <c r="EX33" i="67"/>
  <c r="A107" i="67"/>
  <c r="B107" i="67"/>
  <c r="C107" i="67"/>
  <c r="D107" i="67"/>
  <c r="E107" i="67"/>
  <c r="F107" i="67"/>
  <c r="G107" i="67"/>
  <c r="H107" i="67"/>
  <c r="I107" i="67"/>
  <c r="J107" i="67"/>
  <c r="K107" i="67"/>
  <c r="L107" i="67"/>
  <c r="M107" i="67"/>
  <c r="N107" i="67"/>
  <c r="O107" i="67"/>
  <c r="P107" i="67"/>
  <c r="Q107" i="67"/>
  <c r="R107" i="67"/>
  <c r="S107" i="67"/>
  <c r="T107" i="67"/>
  <c r="U107" i="67"/>
  <c r="V107" i="67"/>
  <c r="W107" i="67"/>
  <c r="X107" i="67"/>
  <c r="Y107" i="67"/>
  <c r="Z107" i="67"/>
  <c r="AA107" i="67"/>
  <c r="AB107" i="67"/>
  <c r="AC107" i="67"/>
  <c r="AD107" i="67"/>
  <c r="AE107" i="67"/>
  <c r="AF107" i="67"/>
  <c r="AG107" i="67"/>
  <c r="AH107" i="67"/>
  <c r="AI107" i="67"/>
  <c r="AJ107" i="67"/>
  <c r="AK107" i="67"/>
  <c r="AL107" i="67"/>
  <c r="AM107" i="67"/>
  <c r="AN107" i="67"/>
  <c r="AO107" i="67"/>
  <c r="AP107" i="67"/>
  <c r="AQ107" i="67"/>
  <c r="AR107" i="67"/>
  <c r="AS107" i="67"/>
  <c r="AT107" i="67"/>
  <c r="AU107" i="67"/>
  <c r="AV107" i="67"/>
  <c r="AW107" i="67"/>
  <c r="AX107" i="67"/>
  <c r="AY107" i="67"/>
  <c r="AZ107" i="67"/>
  <c r="BA107" i="67"/>
  <c r="BB107" i="67"/>
  <c r="BC107" i="67"/>
  <c r="BD107" i="67"/>
  <c r="BE107" i="67"/>
  <c r="BF107" i="67"/>
  <c r="BG107" i="67"/>
  <c r="BH107" i="67"/>
  <c r="BI107" i="67"/>
  <c r="BJ107" i="67"/>
  <c r="BK107" i="67"/>
  <c r="BL107" i="67"/>
  <c r="BM107" i="67"/>
  <c r="BN107" i="67"/>
  <c r="BO107" i="67"/>
  <c r="BP107" i="67"/>
  <c r="BQ107" i="67"/>
  <c r="BR107" i="67"/>
  <c r="BS107" i="67"/>
  <c r="BT107" i="67"/>
  <c r="BU107" i="67"/>
  <c r="BV107" i="67"/>
  <c r="BW107" i="67"/>
  <c r="BX107" i="67"/>
  <c r="BY107" i="67"/>
  <c r="BZ107" i="67"/>
  <c r="CA107" i="67"/>
  <c r="CB107" i="67"/>
  <c r="CC107" i="67"/>
  <c r="CD107" i="67"/>
  <c r="CE107" i="67"/>
  <c r="CF107" i="67"/>
  <c r="CG107" i="67"/>
  <c r="CH107" i="67"/>
  <c r="CI107" i="67"/>
  <c r="CJ107" i="67"/>
  <c r="CK107" i="67"/>
  <c r="CL107" i="67"/>
  <c r="CM107" i="67"/>
  <c r="CN107" i="67"/>
  <c r="CO107" i="67"/>
  <c r="CP107" i="67"/>
  <c r="CQ107" i="67"/>
  <c r="CR107" i="67"/>
  <c r="CS107" i="67"/>
  <c r="CT107" i="67"/>
  <c r="CU107" i="67"/>
  <c r="CV107" i="67"/>
  <c r="CW107" i="67"/>
  <c r="CX107" i="67"/>
  <c r="CY107" i="67"/>
  <c r="CZ107" i="67"/>
  <c r="DA107" i="67"/>
  <c r="DB107" i="67"/>
  <c r="DC107" i="67"/>
  <c r="DD107" i="67"/>
  <c r="DE107" i="67"/>
  <c r="DF107" i="67"/>
  <c r="DG107" i="67"/>
  <c r="DH107" i="67"/>
  <c r="DI107" i="67"/>
  <c r="DJ107" i="67"/>
  <c r="DK107" i="67"/>
  <c r="DL107" i="67"/>
  <c r="DM107" i="67"/>
  <c r="DN107" i="67"/>
  <c r="DO107" i="67"/>
  <c r="DP107" i="67"/>
  <c r="DQ107" i="67"/>
  <c r="DR107" i="67"/>
  <c r="DS107" i="67"/>
  <c r="DT107" i="67"/>
  <c r="DU107" i="67"/>
  <c r="DV107" i="67"/>
  <c r="DW107" i="67"/>
  <c r="DX107" i="67"/>
  <c r="DY107" i="67"/>
  <c r="DZ107" i="67"/>
  <c r="EA107" i="67"/>
  <c r="EB107" i="67"/>
  <c r="EC107" i="67"/>
  <c r="ED107" i="67"/>
  <c r="EE107" i="67"/>
  <c r="EF107" i="67"/>
  <c r="EG107" i="67"/>
  <c r="EH107" i="67"/>
  <c r="EI107" i="67"/>
  <c r="EJ107" i="67"/>
  <c r="EK107" i="67"/>
  <c r="EL107" i="67"/>
  <c r="EM107" i="67"/>
  <c r="EN107" i="67"/>
  <c r="EO107" i="67"/>
  <c r="EP107" i="67"/>
  <c r="EQ107" i="67"/>
  <c r="ER107" i="67"/>
  <c r="ES107" i="67"/>
  <c r="ET107" i="67"/>
  <c r="EU107" i="67"/>
  <c r="EV107" i="67"/>
  <c r="EW107" i="67"/>
  <c r="EX107" i="67"/>
  <c r="A108" i="67"/>
  <c r="B108" i="67"/>
  <c r="C108" i="67"/>
  <c r="D108" i="67"/>
  <c r="E108" i="67"/>
  <c r="F108" i="67"/>
  <c r="G108" i="67"/>
  <c r="H108" i="67"/>
  <c r="I108" i="67"/>
  <c r="J108" i="67"/>
  <c r="K108" i="67"/>
  <c r="L108" i="67"/>
  <c r="M108" i="67"/>
  <c r="N108" i="67"/>
  <c r="O108" i="67"/>
  <c r="P108" i="67"/>
  <c r="Q108" i="67"/>
  <c r="R108" i="67"/>
  <c r="S108" i="67"/>
  <c r="T108" i="67"/>
  <c r="U108" i="67"/>
  <c r="V108" i="67"/>
  <c r="W108" i="67"/>
  <c r="X108" i="67"/>
  <c r="Y108" i="67"/>
  <c r="Z108" i="67"/>
  <c r="AA108" i="67"/>
  <c r="AB108" i="67"/>
  <c r="AC108" i="67"/>
  <c r="AD108" i="67"/>
  <c r="AE108" i="67"/>
  <c r="AF108" i="67"/>
  <c r="AG108" i="67"/>
  <c r="AH108" i="67"/>
  <c r="AI108" i="67"/>
  <c r="AJ108" i="67"/>
  <c r="AK108" i="67"/>
  <c r="AL108" i="67"/>
  <c r="AM108" i="67"/>
  <c r="AN108" i="67"/>
  <c r="AO108" i="67"/>
  <c r="AP108" i="67"/>
  <c r="AQ108" i="67"/>
  <c r="AR108" i="67"/>
  <c r="AS108" i="67"/>
  <c r="CH108" i="67"/>
  <c r="CI108" i="67"/>
  <c r="CJ108" i="67"/>
  <c r="CK108" i="67"/>
  <c r="CL108" i="67"/>
  <c r="CM108" i="67"/>
  <c r="CN108" i="67"/>
  <c r="CO108" i="67"/>
  <c r="CP108" i="67"/>
  <c r="CQ108" i="67"/>
  <c r="CR108" i="67"/>
  <c r="CS108" i="67"/>
  <c r="CT108" i="67"/>
  <c r="CU108" i="67"/>
  <c r="CV108" i="67"/>
  <c r="CW108" i="67"/>
  <c r="CX108" i="67"/>
  <c r="CY108" i="67"/>
  <c r="CZ108" i="67"/>
  <c r="DA108" i="67"/>
  <c r="DB108" i="67"/>
  <c r="DC108" i="67"/>
  <c r="DD108" i="67"/>
  <c r="DE108" i="67"/>
  <c r="DF108" i="67"/>
  <c r="DG108" i="67"/>
  <c r="DH108" i="67"/>
  <c r="DI108" i="67"/>
  <c r="DJ108" i="67"/>
  <c r="DK108" i="67"/>
  <c r="DL108" i="67"/>
  <c r="DM108" i="67"/>
  <c r="DN108" i="67"/>
  <c r="DO108" i="67"/>
  <c r="DP108" i="67"/>
  <c r="EK108" i="67"/>
  <c r="EL108" i="67"/>
  <c r="EM108" i="67"/>
  <c r="EN108" i="67"/>
  <c r="EO108" i="67"/>
  <c r="EP108" i="67"/>
  <c r="EQ108" i="67"/>
  <c r="ER108" i="67"/>
  <c r="ES108" i="67"/>
  <c r="ET108" i="67"/>
  <c r="EU108" i="67"/>
  <c r="EV108" i="67"/>
  <c r="EW108" i="67"/>
  <c r="EX108" i="67"/>
  <c r="A109" i="67"/>
  <c r="B109" i="67"/>
  <c r="C109" i="67"/>
  <c r="D109" i="67"/>
  <c r="E109" i="67"/>
  <c r="F109" i="67"/>
  <c r="G109" i="67"/>
  <c r="H109" i="67"/>
  <c r="I109" i="67"/>
  <c r="J109" i="67"/>
  <c r="K109" i="67"/>
  <c r="L109" i="67"/>
  <c r="M109" i="67"/>
  <c r="N109" i="67"/>
  <c r="O109" i="67"/>
  <c r="P109" i="67"/>
  <c r="Q109" i="67"/>
  <c r="R109" i="67"/>
  <c r="S109" i="67"/>
  <c r="T109" i="67"/>
  <c r="U109" i="67"/>
  <c r="V109" i="67"/>
  <c r="W109" i="67"/>
  <c r="X109" i="67"/>
  <c r="Y109" i="67"/>
  <c r="Z109" i="67"/>
  <c r="AA109" i="67"/>
  <c r="AB109" i="67"/>
  <c r="AC109" i="67"/>
  <c r="AD109" i="67"/>
  <c r="AE109" i="67"/>
  <c r="AF109" i="67"/>
  <c r="AG109" i="67"/>
  <c r="AH109" i="67"/>
  <c r="AI109" i="67"/>
  <c r="AJ109" i="67"/>
  <c r="AK109" i="67"/>
  <c r="AL109" i="67"/>
  <c r="AM109" i="67"/>
  <c r="AN109" i="67"/>
  <c r="AO109" i="67"/>
  <c r="AP109" i="67"/>
  <c r="AQ109" i="67"/>
  <c r="AR109" i="67"/>
  <c r="AS109" i="67"/>
  <c r="CF109" i="67"/>
  <c r="CH109" i="67"/>
  <c r="CI109" i="67"/>
  <c r="CJ109" i="67"/>
  <c r="CK109" i="67"/>
  <c r="CL109" i="67"/>
  <c r="CM109" i="67"/>
  <c r="CN109" i="67"/>
  <c r="CO109" i="67"/>
  <c r="CP109" i="67"/>
  <c r="CQ109" i="67"/>
  <c r="CR109" i="67"/>
  <c r="CS109" i="67"/>
  <c r="CT109" i="67"/>
  <c r="CU109" i="67"/>
  <c r="CV109" i="67"/>
  <c r="CW109" i="67"/>
  <c r="CX109" i="67"/>
  <c r="CY109" i="67"/>
  <c r="CZ109" i="67"/>
  <c r="DA109" i="67"/>
  <c r="DB109" i="67"/>
  <c r="DC109" i="67"/>
  <c r="DD109" i="67"/>
  <c r="DE109" i="67"/>
  <c r="DF109" i="67"/>
  <c r="DG109" i="67"/>
  <c r="DH109" i="67"/>
  <c r="DI109" i="67"/>
  <c r="DJ109" i="67"/>
  <c r="DK109" i="67"/>
  <c r="DL109" i="67"/>
  <c r="DM109" i="67"/>
  <c r="DN109" i="67"/>
  <c r="DO109" i="67"/>
  <c r="DP109" i="67"/>
  <c r="EK109" i="67"/>
  <c r="EL109" i="67"/>
  <c r="EM109" i="67"/>
  <c r="EN109" i="67"/>
  <c r="EO109" i="67"/>
  <c r="EP109" i="67"/>
  <c r="EQ109" i="67"/>
  <c r="ER109" i="67"/>
  <c r="ES109" i="67"/>
  <c r="ET109" i="67"/>
  <c r="EU109" i="67"/>
  <c r="EV109" i="67"/>
  <c r="EW109" i="67"/>
  <c r="EX109" i="67"/>
  <c r="A110" i="67"/>
  <c r="B110" i="67"/>
  <c r="C110" i="67"/>
  <c r="D110" i="67"/>
  <c r="E110" i="67"/>
  <c r="F110" i="67"/>
  <c r="G110" i="67"/>
  <c r="H110" i="67"/>
  <c r="I110" i="67"/>
  <c r="J110" i="67"/>
  <c r="K110" i="67"/>
  <c r="L110" i="67"/>
  <c r="M110" i="67"/>
  <c r="N110" i="67"/>
  <c r="O110" i="67"/>
  <c r="P110" i="67"/>
  <c r="Q110" i="67"/>
  <c r="R110" i="67"/>
  <c r="S110" i="67"/>
  <c r="T110" i="67"/>
  <c r="U110" i="67"/>
  <c r="V110" i="67"/>
  <c r="W110" i="67"/>
  <c r="X110" i="67"/>
  <c r="Y110" i="67"/>
  <c r="Z110" i="67"/>
  <c r="AA110" i="67"/>
  <c r="AB110" i="67"/>
  <c r="AC110" i="67"/>
  <c r="AD110" i="67"/>
  <c r="AE110" i="67"/>
  <c r="AF110" i="67"/>
  <c r="AG110" i="67"/>
  <c r="AH110" i="67"/>
  <c r="AI110" i="67"/>
  <c r="AJ110" i="67"/>
  <c r="AK110" i="67"/>
  <c r="AL110" i="67"/>
  <c r="AM110" i="67"/>
  <c r="AN110" i="67"/>
  <c r="AO110" i="67"/>
  <c r="AP110" i="67"/>
  <c r="AQ110" i="67"/>
  <c r="AR110" i="67"/>
  <c r="AS110" i="67"/>
  <c r="AT110" i="67"/>
  <c r="AU110" i="67"/>
  <c r="AV110" i="67"/>
  <c r="AW110" i="67"/>
  <c r="AX110" i="67"/>
  <c r="AY110" i="67"/>
  <c r="AZ110" i="67"/>
  <c r="BA110" i="67"/>
  <c r="BB110" i="67"/>
  <c r="BC110" i="67"/>
  <c r="BD110" i="67"/>
  <c r="BE110" i="67"/>
  <c r="BF110" i="67"/>
  <c r="BG110" i="67"/>
  <c r="BH110" i="67"/>
  <c r="BI110" i="67"/>
  <c r="BJ110" i="67"/>
  <c r="BK110" i="67"/>
  <c r="BL110" i="67"/>
  <c r="BM110" i="67"/>
  <c r="BN110" i="67"/>
  <c r="BO110" i="67"/>
  <c r="BP110" i="67"/>
  <c r="BQ110" i="67"/>
  <c r="BR110" i="67"/>
  <c r="BS110" i="67"/>
  <c r="BT110" i="67"/>
  <c r="BU110" i="67"/>
  <c r="BV110" i="67"/>
  <c r="BW110" i="67"/>
  <c r="BX110" i="67"/>
  <c r="BY110" i="67"/>
  <c r="BZ110" i="67"/>
  <c r="CA110" i="67"/>
  <c r="CB110" i="67"/>
  <c r="CC110" i="67"/>
  <c r="CD110" i="67"/>
  <c r="CE110" i="67"/>
  <c r="CF110" i="67"/>
  <c r="CG110" i="67"/>
  <c r="CH110" i="67"/>
  <c r="CI110" i="67"/>
  <c r="CJ110" i="67"/>
  <c r="CK110" i="67"/>
  <c r="CL110" i="67"/>
  <c r="CM110" i="67"/>
  <c r="CN110" i="67"/>
  <c r="CO110" i="67"/>
  <c r="CP110" i="67"/>
  <c r="CQ110" i="67"/>
  <c r="CR110" i="67"/>
  <c r="CS110" i="67"/>
  <c r="CT110" i="67"/>
  <c r="CU110" i="67"/>
  <c r="CV110" i="67"/>
  <c r="CW110" i="67"/>
  <c r="CX110" i="67"/>
  <c r="CY110" i="67"/>
  <c r="CZ110" i="67"/>
  <c r="DA110" i="67"/>
  <c r="DB110" i="67"/>
  <c r="DC110" i="67"/>
  <c r="DD110" i="67"/>
  <c r="DE110" i="67"/>
  <c r="DF110" i="67"/>
  <c r="DG110" i="67"/>
  <c r="DH110" i="67"/>
  <c r="DI110" i="67"/>
  <c r="DJ110" i="67"/>
  <c r="DK110" i="67"/>
  <c r="DL110" i="67"/>
  <c r="DM110" i="67"/>
  <c r="DN110" i="67"/>
  <c r="DO110" i="67"/>
  <c r="DP110" i="67"/>
  <c r="DQ110" i="67"/>
  <c r="DR110" i="67"/>
  <c r="DS110" i="67"/>
  <c r="EB110" i="67"/>
  <c r="EC110" i="67"/>
  <c r="ED110" i="67"/>
  <c r="EE110" i="67"/>
  <c r="EF110" i="67"/>
  <c r="EG110" i="67"/>
  <c r="EH110" i="67"/>
  <c r="EI110" i="67"/>
  <c r="EJ110" i="67"/>
  <c r="EK110" i="67"/>
  <c r="EL110" i="67"/>
  <c r="EM110" i="67"/>
  <c r="EN110" i="67"/>
  <c r="EO110" i="67"/>
  <c r="EP110" i="67"/>
  <c r="EQ110" i="67"/>
  <c r="ER110" i="67"/>
  <c r="ES110" i="67"/>
  <c r="ET110" i="67"/>
  <c r="EU110" i="67"/>
  <c r="EV110" i="67"/>
  <c r="EW110" i="67"/>
  <c r="EX110" i="67"/>
  <c r="A111" i="67"/>
  <c r="B111" i="67"/>
  <c r="C111" i="67"/>
  <c r="D111" i="67"/>
  <c r="E111" i="67"/>
  <c r="F111" i="67"/>
  <c r="G111" i="67"/>
  <c r="H111" i="67"/>
  <c r="I111" i="67"/>
  <c r="J111" i="67"/>
  <c r="K111" i="67"/>
  <c r="L111" i="67"/>
  <c r="M111" i="67"/>
  <c r="N111" i="67"/>
  <c r="O111" i="67"/>
  <c r="P111" i="67"/>
  <c r="Q111" i="67"/>
  <c r="R111" i="67"/>
  <c r="S111" i="67"/>
  <c r="T111" i="67"/>
  <c r="U111" i="67"/>
  <c r="V111" i="67"/>
  <c r="W111" i="67"/>
  <c r="X111" i="67"/>
  <c r="Y111" i="67"/>
  <c r="Z111" i="67"/>
  <c r="AA111" i="67"/>
  <c r="AB111" i="67"/>
  <c r="AC111" i="67"/>
  <c r="AD111" i="67"/>
  <c r="AE111" i="67"/>
  <c r="AF111" i="67"/>
  <c r="AG111" i="67"/>
  <c r="AH111" i="67"/>
  <c r="AI111" i="67"/>
  <c r="AJ111" i="67"/>
  <c r="AK111" i="67"/>
  <c r="AL111" i="67"/>
  <c r="AM111" i="67"/>
  <c r="AN111" i="67"/>
  <c r="AO111" i="67"/>
  <c r="AP111" i="67"/>
  <c r="AQ111" i="67"/>
  <c r="AR111" i="67"/>
  <c r="AS111" i="67"/>
  <c r="CH111" i="67"/>
  <c r="CI111" i="67"/>
  <c r="CJ111" i="67"/>
  <c r="CK111" i="67"/>
  <c r="CL111" i="67"/>
  <c r="CM111" i="67"/>
  <c r="CN111" i="67"/>
  <c r="CO111" i="67"/>
  <c r="CP111" i="67"/>
  <c r="CQ111" i="67"/>
  <c r="CR111" i="67"/>
  <c r="CS111" i="67"/>
  <c r="CT111" i="67"/>
  <c r="CU111" i="67"/>
  <c r="CV111" i="67"/>
  <c r="CW111" i="67"/>
  <c r="CX111" i="67"/>
  <c r="CY111" i="67"/>
  <c r="CZ111" i="67"/>
  <c r="DA111" i="67"/>
  <c r="DB111" i="67"/>
  <c r="DC111" i="67"/>
  <c r="DD111" i="67"/>
  <c r="DE111" i="67"/>
  <c r="DF111" i="67"/>
  <c r="DG111" i="67"/>
  <c r="DH111" i="67"/>
  <c r="DI111" i="67"/>
  <c r="DJ111" i="67"/>
  <c r="DK111" i="67"/>
  <c r="DL111" i="67"/>
  <c r="DM111" i="67"/>
  <c r="DN111" i="67"/>
  <c r="DO111" i="67"/>
  <c r="DP111" i="67"/>
  <c r="EK111" i="67"/>
  <c r="EL111" i="67"/>
  <c r="EM111" i="67"/>
  <c r="EN111" i="67"/>
  <c r="EO111" i="67"/>
  <c r="EP111" i="67"/>
  <c r="EQ111" i="67"/>
  <c r="ER111" i="67"/>
  <c r="ES111" i="67"/>
  <c r="ET111" i="67"/>
  <c r="EU111" i="67"/>
  <c r="EV111" i="67"/>
  <c r="EW111" i="67"/>
  <c r="EX111" i="67"/>
  <c r="A112" i="67"/>
  <c r="B112" i="67"/>
  <c r="C112" i="67"/>
  <c r="D112" i="67"/>
  <c r="E112" i="67"/>
  <c r="F112" i="67"/>
  <c r="G112" i="67"/>
  <c r="H112" i="67"/>
  <c r="I112" i="67"/>
  <c r="J112" i="67"/>
  <c r="K112" i="67"/>
  <c r="L112" i="67"/>
  <c r="M112" i="67"/>
  <c r="N112" i="67"/>
  <c r="O112" i="67"/>
  <c r="P112" i="67"/>
  <c r="Q112" i="67"/>
  <c r="R112" i="67"/>
  <c r="S112" i="67"/>
  <c r="T112" i="67"/>
  <c r="U112" i="67"/>
  <c r="V112" i="67"/>
  <c r="W112" i="67"/>
  <c r="X112" i="67"/>
  <c r="Y112" i="67"/>
  <c r="Z112" i="67"/>
  <c r="AA112" i="67"/>
  <c r="AB112" i="67"/>
  <c r="AC112" i="67"/>
  <c r="AD112" i="67"/>
  <c r="AE112" i="67"/>
  <c r="AF112" i="67"/>
  <c r="AG112" i="67"/>
  <c r="AH112" i="67"/>
  <c r="AI112" i="67"/>
  <c r="AJ112" i="67"/>
  <c r="AK112" i="67"/>
  <c r="AL112" i="67"/>
  <c r="AM112" i="67"/>
  <c r="AN112" i="67"/>
  <c r="AO112" i="67"/>
  <c r="AP112" i="67"/>
  <c r="AQ112" i="67"/>
  <c r="AR112" i="67"/>
  <c r="AS112" i="67"/>
  <c r="AT112" i="67"/>
  <c r="AU112" i="67"/>
  <c r="AV112" i="67"/>
  <c r="AW112" i="67"/>
  <c r="CH112" i="67"/>
  <c r="CI112" i="67"/>
  <c r="CJ112" i="67"/>
  <c r="CK112" i="67"/>
  <c r="CL112" i="67"/>
  <c r="CM112" i="67"/>
  <c r="CN112" i="67"/>
  <c r="CO112" i="67"/>
  <c r="CP112" i="67"/>
  <c r="CQ112" i="67"/>
  <c r="CR112" i="67"/>
  <c r="CS112" i="67"/>
  <c r="CT112" i="67"/>
  <c r="CU112" i="67"/>
  <c r="CV112" i="67"/>
  <c r="CW112" i="67"/>
  <c r="CX112" i="67"/>
  <c r="CY112" i="67"/>
  <c r="CZ112" i="67"/>
  <c r="DA112" i="67"/>
  <c r="DB112" i="67"/>
  <c r="DC112" i="67"/>
  <c r="DD112" i="67"/>
  <c r="DE112" i="67"/>
  <c r="DF112" i="67"/>
  <c r="DG112" i="67"/>
  <c r="DH112" i="67"/>
  <c r="DI112" i="67"/>
  <c r="DJ112" i="67"/>
  <c r="DK112" i="67"/>
  <c r="DL112" i="67"/>
  <c r="DM112" i="67"/>
  <c r="DN112" i="67"/>
  <c r="DO112" i="67"/>
  <c r="DP112" i="67"/>
  <c r="DQ112" i="67"/>
  <c r="DR112" i="67"/>
  <c r="EK112" i="67"/>
  <c r="EL112" i="67"/>
  <c r="EM112" i="67"/>
  <c r="EN112" i="67"/>
  <c r="EO112" i="67"/>
  <c r="EP112" i="67"/>
  <c r="EQ112" i="67"/>
  <c r="ER112" i="67"/>
  <c r="ES112" i="67"/>
  <c r="ET112" i="67"/>
  <c r="EU112" i="67"/>
  <c r="EV112" i="67"/>
  <c r="EW112" i="67"/>
  <c r="EX112" i="67"/>
  <c r="A113" i="67"/>
  <c r="B113" i="67"/>
  <c r="C113" i="67"/>
  <c r="D113" i="67"/>
  <c r="E113" i="67"/>
  <c r="F113" i="67"/>
  <c r="G113" i="67"/>
  <c r="H113" i="67"/>
  <c r="I113" i="67"/>
  <c r="J113" i="67"/>
  <c r="K113" i="67"/>
  <c r="L113" i="67"/>
  <c r="M113" i="67"/>
  <c r="N113" i="67"/>
  <c r="O113" i="67"/>
  <c r="P113" i="67"/>
  <c r="Q113" i="67"/>
  <c r="R113" i="67"/>
  <c r="S113" i="67"/>
  <c r="T113" i="67"/>
  <c r="U113" i="67"/>
  <c r="V113" i="67"/>
  <c r="W113" i="67"/>
  <c r="X113" i="67"/>
  <c r="Y113" i="67"/>
  <c r="Z113" i="67"/>
  <c r="AA113" i="67"/>
  <c r="AB113" i="67"/>
  <c r="AC113" i="67"/>
  <c r="AD113" i="67"/>
  <c r="AE113" i="67"/>
  <c r="AF113" i="67"/>
  <c r="AG113" i="67"/>
  <c r="AH113" i="67"/>
  <c r="AI113" i="67"/>
  <c r="AJ113" i="67"/>
  <c r="AK113" i="67"/>
  <c r="AL113" i="67"/>
  <c r="AM113" i="67"/>
  <c r="AN113" i="67"/>
  <c r="AO113" i="67"/>
  <c r="AP113" i="67"/>
  <c r="AQ113" i="67"/>
  <c r="AR113" i="67"/>
  <c r="AS113" i="67"/>
  <c r="AT113" i="67"/>
  <c r="AU113" i="67"/>
  <c r="AV113" i="67"/>
  <c r="AW113" i="67"/>
  <c r="AX113" i="67"/>
  <c r="AY113" i="67"/>
  <c r="AZ113" i="67"/>
  <c r="BA113" i="67"/>
  <c r="BB113" i="67"/>
  <c r="BC113" i="67"/>
  <c r="BD113" i="67"/>
  <c r="BE113" i="67"/>
  <c r="BF113" i="67"/>
  <c r="BG113" i="67"/>
  <c r="BH113" i="67"/>
  <c r="BI113" i="67"/>
  <c r="BJ113" i="67"/>
  <c r="BK113" i="67"/>
  <c r="BL113" i="67"/>
  <c r="BN113" i="67"/>
  <c r="BO113" i="67"/>
  <c r="BP113" i="67"/>
  <c r="CB113" i="67"/>
  <c r="CC113" i="67"/>
  <c r="CD113" i="67"/>
  <c r="CE113" i="67"/>
  <c r="CF113" i="67"/>
  <c r="CG113" i="67"/>
  <c r="CH113" i="67"/>
  <c r="CI113" i="67"/>
  <c r="CJ113" i="67"/>
  <c r="CK113" i="67"/>
  <c r="CL113" i="67"/>
  <c r="CM113" i="67"/>
  <c r="CN113" i="67"/>
  <c r="CO113" i="67"/>
  <c r="CP113" i="67"/>
  <c r="CQ113" i="67"/>
  <c r="CR113" i="67"/>
  <c r="CS113" i="67"/>
  <c r="CT113" i="67"/>
  <c r="CU113" i="67"/>
  <c r="CV113" i="67"/>
  <c r="CW113" i="67"/>
  <c r="CX113" i="67"/>
  <c r="CY113" i="67"/>
  <c r="CZ113" i="67"/>
  <c r="DA113" i="67"/>
  <c r="DB113" i="67"/>
  <c r="DC113" i="67"/>
  <c r="DD113" i="67"/>
  <c r="DE113" i="67"/>
  <c r="DF113" i="67"/>
  <c r="DG113" i="67"/>
  <c r="DH113" i="67"/>
  <c r="DI113" i="67"/>
  <c r="DJ113" i="67"/>
  <c r="DK113" i="67"/>
  <c r="DL113" i="67"/>
  <c r="DM113" i="67"/>
  <c r="DN113" i="67"/>
  <c r="DO113" i="67"/>
  <c r="DP113" i="67"/>
  <c r="DQ113" i="67"/>
  <c r="DR113" i="67"/>
  <c r="DS113" i="67"/>
  <c r="EC113" i="67"/>
  <c r="ED113" i="67"/>
  <c r="EE113" i="67"/>
  <c r="EF113" i="67"/>
  <c r="EG113" i="67"/>
  <c r="EH113" i="67"/>
  <c r="EI113" i="67"/>
  <c r="EJ113" i="67"/>
  <c r="EK113" i="67"/>
  <c r="EL113" i="67"/>
  <c r="EM113" i="67"/>
  <c r="EN113" i="67"/>
  <c r="EO113" i="67"/>
  <c r="EP113" i="67"/>
  <c r="EQ113" i="67"/>
  <c r="ER113" i="67"/>
  <c r="ES113" i="67"/>
  <c r="ET113" i="67"/>
  <c r="EU113" i="67"/>
  <c r="EV113" i="67"/>
  <c r="EW113" i="67"/>
  <c r="EX113" i="67"/>
  <c r="A114" i="67"/>
  <c r="B114" i="67"/>
  <c r="C114" i="67"/>
  <c r="D114" i="67"/>
  <c r="E114" i="67"/>
  <c r="F114" i="67"/>
  <c r="G114" i="67"/>
  <c r="H114" i="67"/>
  <c r="I114" i="67"/>
  <c r="J114" i="67"/>
  <c r="K114" i="67"/>
  <c r="L114" i="67"/>
  <c r="M114" i="67"/>
  <c r="N114" i="67"/>
  <c r="O114" i="67"/>
  <c r="P114" i="67"/>
  <c r="Q114" i="67"/>
  <c r="R114" i="67"/>
  <c r="S114" i="67"/>
  <c r="T114" i="67"/>
  <c r="U114" i="67"/>
  <c r="V114" i="67"/>
  <c r="W114" i="67"/>
  <c r="X114" i="67"/>
  <c r="Y114" i="67"/>
  <c r="Z114" i="67"/>
  <c r="AA114" i="67"/>
  <c r="AB114" i="67"/>
  <c r="AC114" i="67"/>
  <c r="AD114" i="67"/>
  <c r="AE114" i="67"/>
  <c r="AF114" i="67"/>
  <c r="AG114" i="67"/>
  <c r="AH114" i="67"/>
  <c r="AI114" i="67"/>
  <c r="AJ114" i="67"/>
  <c r="AK114" i="67"/>
  <c r="AL114" i="67"/>
  <c r="AM114" i="67"/>
  <c r="AN114" i="67"/>
  <c r="AO114" i="67"/>
  <c r="AP114" i="67"/>
  <c r="AQ114" i="67"/>
  <c r="AR114" i="67"/>
  <c r="AS114" i="67"/>
  <c r="CH114" i="67"/>
  <c r="CI114" i="67"/>
  <c r="CJ114" i="67"/>
  <c r="CK114" i="67"/>
  <c r="CL114" i="67"/>
  <c r="CM114" i="67"/>
  <c r="CN114" i="67"/>
  <c r="CO114" i="67"/>
  <c r="CP114" i="67"/>
  <c r="CQ114" i="67"/>
  <c r="CR114" i="67"/>
  <c r="CS114" i="67"/>
  <c r="CT114" i="67"/>
  <c r="CU114" i="67"/>
  <c r="CV114" i="67"/>
  <c r="CW114" i="67"/>
  <c r="CX114" i="67"/>
  <c r="CY114" i="67"/>
  <c r="CZ114" i="67"/>
  <c r="DA114" i="67"/>
  <c r="DB114" i="67"/>
  <c r="DC114" i="67"/>
  <c r="DD114" i="67"/>
  <c r="DE114" i="67"/>
  <c r="DF114" i="67"/>
  <c r="DG114" i="67"/>
  <c r="DH114" i="67"/>
  <c r="DI114" i="67"/>
  <c r="DJ114" i="67"/>
  <c r="DK114" i="67"/>
  <c r="DL114" i="67"/>
  <c r="DM114" i="67"/>
  <c r="DN114" i="67"/>
  <c r="DO114" i="67"/>
  <c r="DP114" i="67"/>
  <c r="EK114" i="67"/>
  <c r="EL114" i="67"/>
  <c r="EM114" i="67"/>
  <c r="EN114" i="67"/>
  <c r="EO114" i="67"/>
  <c r="EP114" i="67"/>
  <c r="EQ114" i="67"/>
  <c r="ER114" i="67"/>
  <c r="ES114" i="67"/>
  <c r="ET114" i="67"/>
  <c r="EU114" i="67"/>
  <c r="EV114" i="67"/>
  <c r="EW114" i="67"/>
  <c r="EX114" i="67"/>
  <c r="A115" i="67"/>
  <c r="B115" i="67"/>
  <c r="C115" i="67"/>
  <c r="D115" i="67"/>
  <c r="E115" i="67"/>
  <c r="F115" i="67"/>
  <c r="G115" i="67"/>
  <c r="H115" i="67"/>
  <c r="I115" i="67"/>
  <c r="J115" i="67"/>
  <c r="K115" i="67"/>
  <c r="L115" i="67"/>
  <c r="M115" i="67"/>
  <c r="N115" i="67"/>
  <c r="O115" i="67"/>
  <c r="P115" i="67"/>
  <c r="Q115" i="67"/>
  <c r="R115" i="67"/>
  <c r="S115" i="67"/>
  <c r="T115" i="67"/>
  <c r="U115" i="67"/>
  <c r="V115" i="67"/>
  <c r="W115" i="67"/>
  <c r="X115" i="67"/>
  <c r="Y115" i="67"/>
  <c r="Z115" i="67"/>
  <c r="AA115" i="67"/>
  <c r="AB115" i="67"/>
  <c r="AC115" i="67"/>
  <c r="AD115" i="67"/>
  <c r="AE115" i="67"/>
  <c r="AF115" i="67"/>
  <c r="AG115" i="67"/>
  <c r="AH115" i="67"/>
  <c r="AI115" i="67"/>
  <c r="AJ115" i="67"/>
  <c r="AK115" i="67"/>
  <c r="AL115" i="67"/>
  <c r="AM115" i="67"/>
  <c r="AN115" i="67"/>
  <c r="AO115" i="67"/>
  <c r="AP115" i="67"/>
  <c r="AQ115" i="67"/>
  <c r="AR115" i="67"/>
  <c r="AS115" i="67"/>
  <c r="AT115" i="67"/>
  <c r="AU115" i="67"/>
  <c r="AV115" i="67"/>
  <c r="AW115" i="67"/>
  <c r="AX115" i="67"/>
  <c r="AY115" i="67"/>
  <c r="AZ115" i="67"/>
  <c r="BA115" i="67"/>
  <c r="BB115" i="67"/>
  <c r="BC115" i="67"/>
  <c r="BD115" i="67"/>
  <c r="BE115" i="67"/>
  <c r="BF115" i="67"/>
  <c r="BG115" i="67"/>
  <c r="BH115" i="67"/>
  <c r="BI115" i="67"/>
  <c r="BJ115" i="67"/>
  <c r="BK115" i="67"/>
  <c r="BL115" i="67"/>
  <c r="BM115" i="67"/>
  <c r="BN115" i="67"/>
  <c r="BO115" i="67"/>
  <c r="BP115" i="67"/>
  <c r="BQ115" i="67"/>
  <c r="BR115" i="67"/>
  <c r="BS115" i="67"/>
  <c r="BT115" i="67"/>
  <c r="BU115" i="67"/>
  <c r="BV115" i="67"/>
  <c r="BW115" i="67"/>
  <c r="BX115" i="67"/>
  <c r="BY115" i="67"/>
  <c r="BZ115" i="67"/>
  <c r="CA115" i="67"/>
  <c r="CB115" i="67"/>
  <c r="CD115" i="67"/>
  <c r="CE115" i="67"/>
  <c r="CF115" i="67"/>
  <c r="CG115" i="67"/>
  <c r="CH115" i="67"/>
  <c r="CI115" i="67"/>
  <c r="CJ115" i="67"/>
  <c r="CK115" i="67"/>
  <c r="CL115" i="67"/>
  <c r="CM115" i="67"/>
  <c r="CN115" i="67"/>
  <c r="CO115" i="67"/>
  <c r="CP115" i="67"/>
  <c r="CQ115" i="67"/>
  <c r="CR115" i="67"/>
  <c r="CS115" i="67"/>
  <c r="CT115" i="67"/>
  <c r="CU115" i="67"/>
  <c r="CV115" i="67"/>
  <c r="CW115" i="67"/>
  <c r="CX115" i="67"/>
  <c r="CY115" i="67"/>
  <c r="CZ115" i="67"/>
  <c r="DA115" i="67"/>
  <c r="DB115" i="67"/>
  <c r="DC115" i="67"/>
  <c r="DD115" i="67"/>
  <c r="DE115" i="67"/>
  <c r="DF115" i="67"/>
  <c r="DG115" i="67"/>
  <c r="DH115" i="67"/>
  <c r="DI115" i="67"/>
  <c r="DJ115" i="67"/>
  <c r="DK115" i="67"/>
  <c r="DL115" i="67"/>
  <c r="DM115" i="67"/>
  <c r="DN115" i="67"/>
  <c r="DO115" i="67"/>
  <c r="DP115" i="67"/>
  <c r="DQ115" i="67"/>
  <c r="DR115" i="67"/>
  <c r="DS115" i="67"/>
  <c r="DT115" i="67"/>
  <c r="DU115" i="67"/>
  <c r="DV115" i="67"/>
  <c r="DW115" i="67"/>
  <c r="DX115" i="67"/>
  <c r="DY115" i="67"/>
  <c r="DZ115" i="67"/>
  <c r="EA115" i="67"/>
  <c r="EB115" i="67"/>
  <c r="EC115" i="67"/>
  <c r="ED115" i="67"/>
  <c r="EE115" i="67"/>
  <c r="EF115" i="67"/>
  <c r="EG115" i="67"/>
  <c r="EH115" i="67"/>
  <c r="EI115" i="67"/>
  <c r="EJ115" i="67"/>
  <c r="EK115" i="67"/>
  <c r="EL115" i="67"/>
  <c r="EM115" i="67"/>
  <c r="EN115" i="67"/>
  <c r="EO115" i="67"/>
  <c r="EP115" i="67"/>
  <c r="EQ115" i="67"/>
  <c r="ER115" i="67"/>
  <c r="ES115" i="67"/>
  <c r="ET115" i="67"/>
  <c r="EU115" i="67"/>
  <c r="EV115" i="67"/>
  <c r="EW115" i="67"/>
  <c r="EX115" i="67"/>
  <c r="A117" i="67"/>
  <c r="B117" i="67"/>
  <c r="C117" i="67"/>
  <c r="D117" i="67"/>
  <c r="E117" i="67"/>
  <c r="F117" i="67"/>
  <c r="G117" i="67"/>
  <c r="H117" i="67"/>
  <c r="I117" i="67"/>
  <c r="J117" i="67"/>
  <c r="K117" i="67"/>
  <c r="L117" i="67"/>
  <c r="M117" i="67"/>
  <c r="N117" i="67"/>
  <c r="O117" i="67"/>
  <c r="P117" i="67"/>
  <c r="Q117" i="67"/>
  <c r="R117" i="67"/>
  <c r="S117" i="67"/>
  <c r="T117" i="67"/>
  <c r="U117" i="67"/>
  <c r="V117" i="67"/>
  <c r="W117" i="67"/>
  <c r="X117" i="67"/>
  <c r="Y117" i="67"/>
  <c r="Z117" i="67"/>
  <c r="AA117" i="67"/>
  <c r="AB117" i="67"/>
  <c r="AC117" i="67"/>
  <c r="AD117" i="67"/>
  <c r="AE117" i="67"/>
  <c r="AF117" i="67"/>
  <c r="AG117" i="67"/>
  <c r="AH117" i="67"/>
  <c r="AI117" i="67"/>
  <c r="AJ117" i="67"/>
  <c r="AK117" i="67"/>
  <c r="AL117" i="67"/>
  <c r="AM117" i="67"/>
  <c r="AN117" i="67"/>
  <c r="AO117" i="67"/>
  <c r="AP117" i="67"/>
  <c r="AQ117" i="67"/>
  <c r="AR117" i="67"/>
  <c r="AS117" i="67"/>
  <c r="CH117" i="67"/>
  <c r="CI117" i="67"/>
  <c r="CJ117" i="67"/>
  <c r="CK117" i="67"/>
  <c r="CL117" i="67"/>
  <c r="CM117" i="67"/>
  <c r="CN117" i="67"/>
  <c r="CO117" i="67"/>
  <c r="CP117" i="67"/>
  <c r="CQ117" i="67"/>
  <c r="CR117" i="67"/>
  <c r="CS117" i="67"/>
  <c r="CT117" i="67"/>
  <c r="CU117" i="67"/>
  <c r="CV117" i="67"/>
  <c r="CW117" i="67"/>
  <c r="CX117" i="67"/>
  <c r="CY117" i="67"/>
  <c r="CZ117" i="67"/>
  <c r="DA117" i="67"/>
  <c r="DB117" i="67"/>
  <c r="DC117" i="67"/>
  <c r="DD117" i="67"/>
  <c r="DE117" i="67"/>
  <c r="DF117" i="67"/>
  <c r="DG117" i="67"/>
  <c r="DH117" i="67"/>
  <c r="DI117" i="67"/>
  <c r="DJ117" i="67"/>
  <c r="DK117" i="67"/>
  <c r="DL117" i="67"/>
  <c r="DM117" i="67"/>
  <c r="DN117" i="67"/>
  <c r="DO117" i="67"/>
  <c r="DP117" i="67"/>
  <c r="EK117" i="67"/>
  <c r="EL117" i="67"/>
  <c r="EM117" i="67"/>
  <c r="EN117" i="67"/>
  <c r="EO117" i="67"/>
  <c r="EP117" i="67"/>
  <c r="EQ117" i="67"/>
  <c r="ER117" i="67"/>
  <c r="ES117" i="67"/>
  <c r="ET117" i="67"/>
  <c r="EU117" i="67"/>
  <c r="EV117" i="67"/>
  <c r="EW117" i="67"/>
  <c r="EX117" i="67"/>
  <c r="A118" i="67"/>
  <c r="B118" i="67"/>
  <c r="C118" i="67"/>
  <c r="D118" i="67"/>
  <c r="E118" i="67"/>
  <c r="F118" i="67"/>
  <c r="G118" i="67"/>
  <c r="H118" i="67"/>
  <c r="I118" i="67"/>
  <c r="J118" i="67"/>
  <c r="K118" i="67"/>
  <c r="L118" i="67"/>
  <c r="M118" i="67"/>
  <c r="N118" i="67"/>
  <c r="O118" i="67"/>
  <c r="P118" i="67"/>
  <c r="Q118" i="67"/>
  <c r="R118" i="67"/>
  <c r="S118" i="67"/>
  <c r="T118" i="67"/>
  <c r="U118" i="67"/>
  <c r="V118" i="67"/>
  <c r="W118" i="67"/>
  <c r="X118" i="67"/>
  <c r="Y118" i="67"/>
  <c r="Z118" i="67"/>
  <c r="AA118" i="67"/>
  <c r="AB118" i="67"/>
  <c r="AC118" i="67"/>
  <c r="AD118" i="67"/>
  <c r="AE118" i="67"/>
  <c r="AF118" i="67"/>
  <c r="AG118" i="67"/>
  <c r="AH118" i="67"/>
  <c r="AI118" i="67"/>
  <c r="AJ118" i="67"/>
  <c r="AK118" i="67"/>
  <c r="AL118" i="67"/>
  <c r="AM118" i="67"/>
  <c r="AN118" i="67"/>
  <c r="AO118" i="67"/>
  <c r="AP118" i="67"/>
  <c r="AQ118" i="67"/>
  <c r="AR118" i="67"/>
  <c r="AS118" i="67"/>
  <c r="CF118" i="67"/>
  <c r="CH118" i="67"/>
  <c r="CI118" i="67"/>
  <c r="CJ118" i="67"/>
  <c r="CK118" i="67"/>
  <c r="CL118" i="67"/>
  <c r="CM118" i="67"/>
  <c r="CN118" i="67"/>
  <c r="CO118" i="67"/>
  <c r="CP118" i="67"/>
  <c r="CQ118" i="67"/>
  <c r="CR118" i="67"/>
  <c r="CS118" i="67"/>
  <c r="CT118" i="67"/>
  <c r="CU118" i="67"/>
  <c r="CV118" i="67"/>
  <c r="CW118" i="67"/>
  <c r="CX118" i="67"/>
  <c r="CY118" i="67"/>
  <c r="CZ118" i="67"/>
  <c r="DA118" i="67"/>
  <c r="DB118" i="67"/>
  <c r="DC118" i="67"/>
  <c r="DD118" i="67"/>
  <c r="DE118" i="67"/>
  <c r="DF118" i="67"/>
  <c r="DG118" i="67"/>
  <c r="DH118" i="67"/>
  <c r="DI118" i="67"/>
  <c r="DJ118" i="67"/>
  <c r="DK118" i="67"/>
  <c r="DL118" i="67"/>
  <c r="DM118" i="67"/>
  <c r="DN118" i="67"/>
  <c r="DO118" i="67"/>
  <c r="DP118" i="67"/>
  <c r="EK118" i="67"/>
  <c r="EL118" i="67"/>
  <c r="EM118" i="67"/>
  <c r="EN118" i="67"/>
  <c r="EO118" i="67"/>
  <c r="EP118" i="67"/>
  <c r="EQ118" i="67"/>
  <c r="ER118" i="67"/>
  <c r="ES118" i="67"/>
  <c r="ET118" i="67"/>
  <c r="EU118" i="67"/>
  <c r="EV118" i="67"/>
  <c r="EW118" i="67"/>
  <c r="EX118" i="67"/>
  <c r="A119" i="67"/>
  <c r="B119" i="67"/>
  <c r="C119" i="67"/>
  <c r="D119" i="67"/>
  <c r="E119" i="67"/>
  <c r="F119" i="67"/>
  <c r="G119" i="67"/>
  <c r="H119" i="67"/>
  <c r="I119" i="67"/>
  <c r="J119" i="67"/>
  <c r="K119" i="67"/>
  <c r="L119" i="67"/>
  <c r="M119" i="67"/>
  <c r="N119" i="67"/>
  <c r="O119" i="67"/>
  <c r="P119" i="67"/>
  <c r="Q119" i="67"/>
  <c r="R119" i="67"/>
  <c r="S119" i="67"/>
  <c r="T119" i="67"/>
  <c r="U119" i="67"/>
  <c r="V119" i="67"/>
  <c r="W119" i="67"/>
  <c r="X119" i="67"/>
  <c r="Y119" i="67"/>
  <c r="Z119" i="67"/>
  <c r="AA119" i="67"/>
  <c r="AB119" i="67"/>
  <c r="AC119" i="67"/>
  <c r="AD119" i="67"/>
  <c r="AE119" i="67"/>
  <c r="AF119" i="67"/>
  <c r="AG119" i="67"/>
  <c r="AH119" i="67"/>
  <c r="AI119" i="67"/>
  <c r="AJ119" i="67"/>
  <c r="AK119" i="67"/>
  <c r="AL119" i="67"/>
  <c r="AM119" i="67"/>
  <c r="AN119" i="67"/>
  <c r="AO119" i="67"/>
  <c r="AP119" i="67"/>
  <c r="AQ119" i="67"/>
  <c r="AR119" i="67"/>
  <c r="AS119" i="67"/>
  <c r="CF119" i="67"/>
  <c r="CH119" i="67"/>
  <c r="CI119" i="67"/>
  <c r="CJ119" i="67"/>
  <c r="CK119" i="67"/>
  <c r="CL119" i="67"/>
  <c r="CM119" i="67"/>
  <c r="CN119" i="67"/>
  <c r="CO119" i="67"/>
  <c r="CP119" i="67"/>
  <c r="CQ119" i="67"/>
  <c r="CR119" i="67"/>
  <c r="CS119" i="67"/>
  <c r="CT119" i="67"/>
  <c r="CU119" i="67"/>
  <c r="CV119" i="67"/>
  <c r="CW119" i="67"/>
  <c r="CX119" i="67"/>
  <c r="CY119" i="67"/>
  <c r="CZ119" i="67"/>
  <c r="DA119" i="67"/>
  <c r="DB119" i="67"/>
  <c r="DC119" i="67"/>
  <c r="DD119" i="67"/>
  <c r="DE119" i="67"/>
  <c r="DF119" i="67"/>
  <c r="DG119" i="67"/>
  <c r="DH119" i="67"/>
  <c r="DI119" i="67"/>
  <c r="DJ119" i="67"/>
  <c r="DK119" i="67"/>
  <c r="DL119" i="67"/>
  <c r="DM119" i="67"/>
  <c r="DN119" i="67"/>
  <c r="DO119" i="67"/>
  <c r="DP119" i="67"/>
  <c r="EK119" i="67"/>
  <c r="EL119" i="67"/>
  <c r="EM119" i="67"/>
  <c r="EN119" i="67"/>
  <c r="EO119" i="67"/>
  <c r="EP119" i="67"/>
  <c r="EQ119" i="67"/>
  <c r="ER119" i="67"/>
  <c r="ES119" i="67"/>
  <c r="ET119" i="67"/>
  <c r="EU119" i="67"/>
  <c r="EV119" i="67"/>
  <c r="EW119" i="67"/>
  <c r="EX119" i="67"/>
  <c r="A120" i="67"/>
  <c r="B120" i="67"/>
  <c r="C120" i="67"/>
  <c r="D120" i="67"/>
  <c r="E120" i="67"/>
  <c r="F120" i="67"/>
  <c r="G120" i="67"/>
  <c r="H120" i="67"/>
  <c r="I120" i="67"/>
  <c r="J120" i="67"/>
  <c r="K120" i="67"/>
  <c r="L120" i="67"/>
  <c r="M120" i="67"/>
  <c r="N120" i="67"/>
  <c r="O120" i="67"/>
  <c r="P120" i="67"/>
  <c r="Q120" i="67"/>
  <c r="R120" i="67"/>
  <c r="S120" i="67"/>
  <c r="T120" i="67"/>
  <c r="U120" i="67"/>
  <c r="V120" i="67"/>
  <c r="W120" i="67"/>
  <c r="X120" i="67"/>
  <c r="Y120" i="67"/>
  <c r="Z120" i="67"/>
  <c r="AA120" i="67"/>
  <c r="AB120" i="67"/>
  <c r="AC120" i="67"/>
  <c r="AD120" i="67"/>
  <c r="AE120" i="67"/>
  <c r="AF120" i="67"/>
  <c r="AG120" i="67"/>
  <c r="AH120" i="67"/>
  <c r="AI120" i="67"/>
  <c r="AJ120" i="67"/>
  <c r="AK120" i="67"/>
  <c r="AL120" i="67"/>
  <c r="AM120" i="67"/>
  <c r="AN120" i="67"/>
  <c r="AO120" i="67"/>
  <c r="AP120" i="67"/>
  <c r="AQ120" i="67"/>
  <c r="AR120" i="67"/>
  <c r="AS120" i="67"/>
  <c r="CD120" i="67"/>
  <c r="CE120" i="67"/>
  <c r="CF120" i="67"/>
  <c r="CG120" i="67"/>
  <c r="CH120" i="67"/>
  <c r="CI120" i="67"/>
  <c r="CJ120" i="67"/>
  <c r="CK120" i="67"/>
  <c r="CL120" i="67"/>
  <c r="CM120" i="67"/>
  <c r="CN120" i="67"/>
  <c r="CO120" i="67"/>
  <c r="CP120" i="67"/>
  <c r="CQ120" i="67"/>
  <c r="CR120" i="67"/>
  <c r="CS120" i="67"/>
  <c r="CT120" i="67"/>
  <c r="CU120" i="67"/>
  <c r="CV120" i="67"/>
  <c r="CW120" i="67"/>
  <c r="CX120" i="67"/>
  <c r="CY120" i="67"/>
  <c r="CZ120" i="67"/>
  <c r="DA120" i="67"/>
  <c r="DB120" i="67"/>
  <c r="DC120" i="67"/>
  <c r="DD120" i="67"/>
  <c r="DE120" i="67"/>
  <c r="DF120" i="67"/>
  <c r="DG120" i="67"/>
  <c r="DH120" i="67"/>
  <c r="DI120" i="67"/>
  <c r="DJ120" i="67"/>
  <c r="DK120" i="67"/>
  <c r="DL120" i="67"/>
  <c r="DM120" i="67"/>
  <c r="DN120" i="67"/>
  <c r="DO120" i="67"/>
  <c r="DP120" i="67"/>
  <c r="EK120" i="67"/>
  <c r="EL120" i="67"/>
  <c r="EM120" i="67"/>
  <c r="EN120" i="67"/>
  <c r="EO120" i="67"/>
  <c r="EP120" i="67"/>
  <c r="EQ120" i="67"/>
  <c r="ER120" i="67"/>
  <c r="ES120" i="67"/>
  <c r="ET120" i="67"/>
  <c r="EU120" i="67"/>
  <c r="EV120" i="67"/>
  <c r="EW120" i="67"/>
  <c r="EX120" i="67"/>
  <c r="A121" i="67"/>
  <c r="B121" i="67"/>
  <c r="C121" i="67"/>
  <c r="D121" i="67"/>
  <c r="E121" i="67"/>
  <c r="F121" i="67"/>
  <c r="G121" i="67"/>
  <c r="H121" i="67"/>
  <c r="I121" i="67"/>
  <c r="J121" i="67"/>
  <c r="K121" i="67"/>
  <c r="L121" i="67"/>
  <c r="M121" i="67"/>
  <c r="N121" i="67"/>
  <c r="O121" i="67"/>
  <c r="P121" i="67"/>
  <c r="Q121" i="67"/>
  <c r="R121" i="67"/>
  <c r="S121" i="67"/>
  <c r="T121" i="67"/>
  <c r="U121" i="67"/>
  <c r="V121" i="67"/>
  <c r="W121" i="67"/>
  <c r="X121" i="67"/>
  <c r="Y121" i="67"/>
  <c r="Z121" i="67"/>
  <c r="AA121" i="67"/>
  <c r="AB121" i="67"/>
  <c r="AC121" i="67"/>
  <c r="AD121" i="67"/>
  <c r="AE121" i="67"/>
  <c r="AF121" i="67"/>
  <c r="AG121" i="67"/>
  <c r="AH121" i="67"/>
  <c r="AI121" i="67"/>
  <c r="AJ121" i="67"/>
  <c r="AK121" i="67"/>
  <c r="AL121" i="67"/>
  <c r="AM121" i="67"/>
  <c r="AN121" i="67"/>
  <c r="AO121" i="67"/>
  <c r="AP121" i="67"/>
  <c r="AQ121" i="67"/>
  <c r="AR121" i="67"/>
  <c r="AS121" i="67"/>
  <c r="AT121" i="67"/>
  <c r="AU121" i="67"/>
  <c r="AV121" i="67"/>
  <c r="AW121" i="67"/>
  <c r="AX121" i="67"/>
  <c r="AY121" i="67"/>
  <c r="AZ121" i="67"/>
  <c r="BA121" i="67"/>
  <c r="BB121" i="67"/>
  <c r="BC121" i="67"/>
  <c r="BD121" i="67"/>
  <c r="BE121" i="67"/>
  <c r="BF121" i="67"/>
  <c r="BG121" i="67"/>
  <c r="BH121" i="67"/>
  <c r="BI121" i="67"/>
  <c r="BJ121" i="67"/>
  <c r="BK121" i="67"/>
  <c r="BL121" i="67"/>
  <c r="BM121" i="67"/>
  <c r="BN121" i="67"/>
  <c r="BO121" i="67"/>
  <c r="BP121" i="67"/>
  <c r="BR121" i="67"/>
  <c r="BS121" i="67"/>
  <c r="BT121" i="67"/>
  <c r="BU121" i="67"/>
  <c r="BV121" i="67"/>
  <c r="CB121" i="67"/>
  <c r="CC121" i="67"/>
  <c r="CD121" i="67"/>
  <c r="CE121" i="67"/>
  <c r="CF121" i="67"/>
  <c r="CG121" i="67"/>
  <c r="CH121" i="67"/>
  <c r="CI121" i="67"/>
  <c r="CJ121" i="67"/>
  <c r="CK121" i="67"/>
  <c r="CL121" i="67"/>
  <c r="CM121" i="67"/>
  <c r="CN121" i="67"/>
  <c r="CO121" i="67"/>
  <c r="CP121" i="67"/>
  <c r="CQ121" i="67"/>
  <c r="CR121" i="67"/>
  <c r="CS121" i="67"/>
  <c r="CT121" i="67"/>
  <c r="CU121" i="67"/>
  <c r="CV121" i="67"/>
  <c r="CW121" i="67"/>
  <c r="CX121" i="67"/>
  <c r="CY121" i="67"/>
  <c r="CZ121" i="67"/>
  <c r="DA121" i="67"/>
  <c r="DB121" i="67"/>
  <c r="DC121" i="67"/>
  <c r="DD121" i="67"/>
  <c r="DE121" i="67"/>
  <c r="DF121" i="67"/>
  <c r="DG121" i="67"/>
  <c r="DH121" i="67"/>
  <c r="DI121" i="67"/>
  <c r="DJ121" i="67"/>
  <c r="DK121" i="67"/>
  <c r="DL121" i="67"/>
  <c r="DM121" i="67"/>
  <c r="DN121" i="67"/>
  <c r="DO121" i="67"/>
  <c r="DP121" i="67"/>
  <c r="DQ121" i="67"/>
  <c r="DR121" i="67"/>
  <c r="DS121" i="67"/>
  <c r="EB121" i="67"/>
  <c r="EC121" i="67"/>
  <c r="ED121" i="67"/>
  <c r="EE121" i="67"/>
  <c r="EF121" i="67"/>
  <c r="EG121" i="67"/>
  <c r="EH121" i="67"/>
  <c r="EI121" i="67"/>
  <c r="EJ121" i="67"/>
  <c r="EK121" i="67"/>
  <c r="EL121" i="67"/>
  <c r="EM121" i="67"/>
  <c r="EN121" i="67"/>
  <c r="EO121" i="67"/>
  <c r="EP121" i="67"/>
  <c r="EQ121" i="67"/>
  <c r="ER121" i="67"/>
  <c r="ES121" i="67"/>
  <c r="ET121" i="67"/>
  <c r="EU121" i="67"/>
  <c r="EV121" i="67"/>
  <c r="EW121" i="67"/>
  <c r="EX121" i="67"/>
  <c r="A122" i="67"/>
  <c r="B122" i="67"/>
  <c r="C122" i="67"/>
  <c r="D122" i="67"/>
  <c r="E122" i="67"/>
  <c r="F122" i="67"/>
  <c r="G122" i="67"/>
  <c r="H122" i="67"/>
  <c r="I122" i="67"/>
  <c r="J122" i="67"/>
  <c r="K122" i="67"/>
  <c r="L122" i="67"/>
  <c r="M122" i="67"/>
  <c r="N122" i="67"/>
  <c r="O122" i="67"/>
  <c r="P122" i="67"/>
  <c r="Q122" i="67"/>
  <c r="R122" i="67"/>
  <c r="S122" i="67"/>
  <c r="T122" i="67"/>
  <c r="U122" i="67"/>
  <c r="V122" i="67"/>
  <c r="W122" i="67"/>
  <c r="X122" i="67"/>
  <c r="Y122" i="67"/>
  <c r="Z122" i="67"/>
  <c r="AA122" i="67"/>
  <c r="AB122" i="67"/>
  <c r="AC122" i="67"/>
  <c r="AD122" i="67"/>
  <c r="AE122" i="67"/>
  <c r="AF122" i="67"/>
  <c r="AG122" i="67"/>
  <c r="AH122" i="67"/>
  <c r="AI122" i="67"/>
  <c r="AJ122" i="67"/>
  <c r="AK122" i="67"/>
  <c r="AL122" i="67"/>
  <c r="AM122" i="67"/>
  <c r="AN122" i="67"/>
  <c r="AO122" i="67"/>
  <c r="AP122" i="67"/>
  <c r="AQ122" i="67"/>
  <c r="AR122" i="67"/>
  <c r="AS122" i="67"/>
  <c r="AT122" i="67"/>
  <c r="AU122" i="67"/>
  <c r="AV122" i="67"/>
  <c r="AW122" i="67"/>
  <c r="AX122" i="67"/>
  <c r="AY122" i="67"/>
  <c r="AZ122" i="67"/>
  <c r="BA122" i="67"/>
  <c r="BB122" i="67"/>
  <c r="BC122" i="67"/>
  <c r="BD122" i="67"/>
  <c r="BE122" i="67"/>
  <c r="BF122" i="67"/>
  <c r="BG122" i="67"/>
  <c r="BH122" i="67"/>
  <c r="BI122" i="67"/>
  <c r="BJ122" i="67"/>
  <c r="BK122" i="67"/>
  <c r="BM122" i="67"/>
  <c r="BN122" i="67"/>
  <c r="BO122" i="67"/>
  <c r="BP122" i="67"/>
  <c r="BQ122" i="67"/>
  <c r="BR122" i="67"/>
  <c r="BS122" i="67"/>
  <c r="BT122" i="67"/>
  <c r="BU122" i="67"/>
  <c r="BV122" i="67"/>
  <c r="CD122" i="67"/>
  <c r="CE122" i="67"/>
  <c r="CF122" i="67"/>
  <c r="CG122" i="67"/>
  <c r="CH122" i="67"/>
  <c r="CI122" i="67"/>
  <c r="CJ122" i="67"/>
  <c r="CK122" i="67"/>
  <c r="CL122" i="67"/>
  <c r="CM122" i="67"/>
  <c r="CN122" i="67"/>
  <c r="CO122" i="67"/>
  <c r="CP122" i="67"/>
  <c r="CQ122" i="67"/>
  <c r="CR122" i="67"/>
  <c r="CS122" i="67"/>
  <c r="CT122" i="67"/>
  <c r="CU122" i="67"/>
  <c r="CV122" i="67"/>
  <c r="CW122" i="67"/>
  <c r="CX122" i="67"/>
  <c r="CY122" i="67"/>
  <c r="CZ122" i="67"/>
  <c r="DA122" i="67"/>
  <c r="DB122" i="67"/>
  <c r="DC122" i="67"/>
  <c r="DD122" i="67"/>
  <c r="DE122" i="67"/>
  <c r="DF122" i="67"/>
  <c r="DG122" i="67"/>
  <c r="DH122" i="67"/>
  <c r="DI122" i="67"/>
  <c r="DJ122" i="67"/>
  <c r="DK122" i="67"/>
  <c r="DL122" i="67"/>
  <c r="DM122" i="67"/>
  <c r="DN122" i="67"/>
  <c r="DO122" i="67"/>
  <c r="DP122" i="67"/>
  <c r="DQ122" i="67"/>
  <c r="DR122" i="67"/>
  <c r="DS122" i="67"/>
  <c r="EK122" i="67"/>
  <c r="EL122" i="67"/>
  <c r="EM122" i="67"/>
  <c r="EN122" i="67"/>
  <c r="EO122" i="67"/>
  <c r="EP122" i="67"/>
  <c r="EQ122" i="67"/>
  <c r="ER122" i="67"/>
  <c r="ES122" i="67"/>
  <c r="ET122" i="67"/>
  <c r="EU122" i="67"/>
  <c r="EV122" i="67"/>
  <c r="EW122" i="67"/>
  <c r="EX122" i="67"/>
  <c r="A123" i="67"/>
  <c r="B123" i="67"/>
  <c r="C123" i="67"/>
  <c r="D123" i="67"/>
  <c r="E123" i="67"/>
  <c r="F123" i="67"/>
  <c r="G123" i="67"/>
  <c r="H123" i="67"/>
  <c r="I123" i="67"/>
  <c r="J123" i="67"/>
  <c r="K123" i="67"/>
  <c r="L123" i="67"/>
  <c r="M123" i="67"/>
  <c r="N123" i="67"/>
  <c r="O123" i="67"/>
  <c r="P123" i="67"/>
  <c r="Q123" i="67"/>
  <c r="R123" i="67"/>
  <c r="S123" i="67"/>
  <c r="T123" i="67"/>
  <c r="U123" i="67"/>
  <c r="V123" i="67"/>
  <c r="W123" i="67"/>
  <c r="X123" i="67"/>
  <c r="Y123" i="67"/>
  <c r="Z123" i="67"/>
  <c r="AA123" i="67"/>
  <c r="AB123" i="67"/>
  <c r="AC123" i="67"/>
  <c r="AD123" i="67"/>
  <c r="AE123" i="67"/>
  <c r="AF123" i="67"/>
  <c r="AG123" i="67"/>
  <c r="AH123" i="67"/>
  <c r="AI123" i="67"/>
  <c r="AJ123" i="67"/>
  <c r="AK123" i="67"/>
  <c r="AL123" i="67"/>
  <c r="AM123" i="67"/>
  <c r="AN123" i="67"/>
  <c r="AO123" i="67"/>
  <c r="AP123" i="67"/>
  <c r="AQ123" i="67"/>
  <c r="AR123" i="67"/>
  <c r="AS123" i="67"/>
  <c r="CH123" i="67"/>
  <c r="CI123" i="67"/>
  <c r="CJ123" i="67"/>
  <c r="CK123" i="67"/>
  <c r="CL123" i="67"/>
  <c r="CM123" i="67"/>
  <c r="CN123" i="67"/>
  <c r="CO123" i="67"/>
  <c r="CP123" i="67"/>
  <c r="CQ123" i="67"/>
  <c r="CR123" i="67"/>
  <c r="CS123" i="67"/>
  <c r="CT123" i="67"/>
  <c r="CU123" i="67"/>
  <c r="CV123" i="67"/>
  <c r="CW123" i="67"/>
  <c r="CX123" i="67"/>
  <c r="CY123" i="67"/>
  <c r="CZ123" i="67"/>
  <c r="DA123" i="67"/>
  <c r="DB123" i="67"/>
  <c r="DC123" i="67"/>
  <c r="DD123" i="67"/>
  <c r="DE123" i="67"/>
  <c r="DF123" i="67"/>
  <c r="DG123" i="67"/>
  <c r="DH123" i="67"/>
  <c r="DI123" i="67"/>
  <c r="DJ123" i="67"/>
  <c r="DK123" i="67"/>
  <c r="DL123" i="67"/>
  <c r="DM123" i="67"/>
  <c r="DN123" i="67"/>
  <c r="DO123" i="67"/>
  <c r="DP123" i="67"/>
  <c r="EK123" i="67"/>
  <c r="EL123" i="67"/>
  <c r="EM123" i="67"/>
  <c r="EN123" i="67"/>
  <c r="EO123" i="67"/>
  <c r="EP123" i="67"/>
  <c r="EQ123" i="67"/>
  <c r="ER123" i="67"/>
  <c r="ES123" i="67"/>
  <c r="ET123" i="67"/>
  <c r="EU123" i="67"/>
  <c r="EV123" i="67"/>
  <c r="EW123" i="67"/>
  <c r="EX123" i="67"/>
  <c r="A124" i="67"/>
  <c r="B124" i="67"/>
  <c r="C124" i="67"/>
  <c r="D124" i="67"/>
  <c r="E124" i="67"/>
  <c r="F124" i="67"/>
  <c r="G124" i="67"/>
  <c r="H124" i="67"/>
  <c r="I124" i="67"/>
  <c r="J124" i="67"/>
  <c r="K124" i="67"/>
  <c r="L124" i="67"/>
  <c r="M124" i="67"/>
  <c r="N124" i="67"/>
  <c r="O124" i="67"/>
  <c r="P124" i="67"/>
  <c r="Q124" i="67"/>
  <c r="R124" i="67"/>
  <c r="S124" i="67"/>
  <c r="T124" i="67"/>
  <c r="U124" i="67"/>
  <c r="V124" i="67"/>
  <c r="W124" i="67"/>
  <c r="X124" i="67"/>
  <c r="Y124" i="67"/>
  <c r="Z124" i="67"/>
  <c r="AA124" i="67"/>
  <c r="AB124" i="67"/>
  <c r="AC124" i="67"/>
  <c r="AD124" i="67"/>
  <c r="AE124" i="67"/>
  <c r="AF124" i="67"/>
  <c r="AG124" i="67"/>
  <c r="AH124" i="67"/>
  <c r="AI124" i="67"/>
  <c r="AJ124" i="67"/>
  <c r="AK124" i="67"/>
  <c r="AL124" i="67"/>
  <c r="AM124" i="67"/>
  <c r="AN124" i="67"/>
  <c r="AO124" i="67"/>
  <c r="AP124" i="67"/>
  <c r="AQ124" i="67"/>
  <c r="AR124" i="67"/>
  <c r="AS124" i="67"/>
  <c r="AT124" i="67"/>
  <c r="AU124" i="67"/>
  <c r="AV124" i="67"/>
  <c r="AW124" i="67"/>
  <c r="AX124" i="67"/>
  <c r="AY124" i="67"/>
  <c r="AZ124" i="67"/>
  <c r="BA124" i="67"/>
  <c r="BB124" i="67"/>
  <c r="BC124" i="67"/>
  <c r="BD124" i="67"/>
  <c r="BE124" i="67"/>
  <c r="BF124" i="67"/>
  <c r="BG124" i="67"/>
  <c r="BH124" i="67"/>
  <c r="BI124" i="67"/>
  <c r="BJ124" i="67"/>
  <c r="BK124" i="67"/>
  <c r="BL124" i="67"/>
  <c r="BM124" i="67"/>
  <c r="BN124" i="67"/>
  <c r="BO124" i="67"/>
  <c r="BP124" i="67"/>
  <c r="BQ124" i="67"/>
  <c r="BR124" i="67"/>
  <c r="BS124" i="67"/>
  <c r="BT124" i="67"/>
  <c r="BU124" i="67"/>
  <c r="BV124" i="67"/>
  <c r="BW124" i="67"/>
  <c r="BX124" i="67"/>
  <c r="BY124" i="67"/>
  <c r="BZ124" i="67"/>
  <c r="CA124" i="67"/>
  <c r="CB124" i="67"/>
  <c r="CC124" i="67"/>
  <c r="CD124" i="67"/>
  <c r="CE124" i="67"/>
  <c r="CF124" i="67"/>
  <c r="CG124" i="67"/>
  <c r="CH124" i="67"/>
  <c r="CI124" i="67"/>
  <c r="CJ124" i="67"/>
  <c r="CK124" i="67"/>
  <c r="CL124" i="67"/>
  <c r="CM124" i="67"/>
  <c r="CN124" i="67"/>
  <c r="CO124" i="67"/>
  <c r="CP124" i="67"/>
  <c r="CQ124" i="67"/>
  <c r="CR124" i="67"/>
  <c r="CS124" i="67"/>
  <c r="CT124" i="67"/>
  <c r="CU124" i="67"/>
  <c r="CV124" i="67"/>
  <c r="CW124" i="67"/>
  <c r="CX124" i="67"/>
  <c r="CY124" i="67"/>
  <c r="CZ124" i="67"/>
  <c r="DA124" i="67"/>
  <c r="DB124" i="67"/>
  <c r="DC124" i="67"/>
  <c r="DD124" i="67"/>
  <c r="DE124" i="67"/>
  <c r="DF124" i="67"/>
  <c r="DG124" i="67"/>
  <c r="DH124" i="67"/>
  <c r="DI124" i="67"/>
  <c r="DJ124" i="67"/>
  <c r="DK124" i="67"/>
  <c r="DL124" i="67"/>
  <c r="DM124" i="67"/>
  <c r="DN124" i="67"/>
  <c r="DO124" i="67"/>
  <c r="DP124" i="67"/>
  <c r="DQ124" i="67"/>
  <c r="DR124" i="67"/>
  <c r="DS124" i="67"/>
  <c r="DT124" i="67"/>
  <c r="DU124" i="67"/>
  <c r="DV124" i="67"/>
  <c r="DW124" i="67"/>
  <c r="DX124" i="67"/>
  <c r="DY124" i="67"/>
  <c r="DZ124" i="67"/>
  <c r="EA124" i="67"/>
  <c r="EB124" i="67"/>
  <c r="EC124" i="67"/>
  <c r="ED124" i="67"/>
  <c r="EE124" i="67"/>
  <c r="EF124" i="67"/>
  <c r="EG124" i="67"/>
  <c r="EH124" i="67"/>
  <c r="EI124" i="67"/>
  <c r="EJ124" i="67"/>
  <c r="EK124" i="67"/>
  <c r="EL124" i="67"/>
  <c r="EM124" i="67"/>
  <c r="EN124" i="67"/>
  <c r="EO124" i="67"/>
  <c r="EP124" i="67"/>
  <c r="EQ124" i="67"/>
  <c r="ER124" i="67"/>
  <c r="ES124" i="67"/>
  <c r="ET124" i="67"/>
  <c r="EU124" i="67"/>
  <c r="EV124" i="67"/>
  <c r="EW124" i="67"/>
  <c r="EX124" i="67"/>
  <c r="A125" i="67"/>
  <c r="B125" i="67"/>
  <c r="C125" i="67"/>
  <c r="D125" i="67"/>
  <c r="E125" i="67"/>
  <c r="F125" i="67"/>
  <c r="G125" i="67"/>
  <c r="H125" i="67"/>
  <c r="I125" i="67"/>
  <c r="J125" i="67"/>
  <c r="K125" i="67"/>
  <c r="L125" i="67"/>
  <c r="M125" i="67"/>
  <c r="N125" i="67"/>
  <c r="O125" i="67"/>
  <c r="P125" i="67"/>
  <c r="Q125" i="67"/>
  <c r="R125" i="67"/>
  <c r="S125" i="67"/>
  <c r="T125" i="67"/>
  <c r="U125" i="67"/>
  <c r="V125" i="67"/>
  <c r="W125" i="67"/>
  <c r="X125" i="67"/>
  <c r="Y125" i="67"/>
  <c r="Z125" i="67"/>
  <c r="AA125" i="67"/>
  <c r="AB125" i="67"/>
  <c r="AC125" i="67"/>
  <c r="AD125" i="67"/>
  <c r="AE125" i="67"/>
  <c r="AF125" i="67"/>
  <c r="AG125" i="67"/>
  <c r="AH125" i="67"/>
  <c r="AI125" i="67"/>
  <c r="AJ125" i="67"/>
  <c r="AK125" i="67"/>
  <c r="AL125" i="67"/>
  <c r="AM125" i="67"/>
  <c r="AN125" i="67"/>
  <c r="AO125" i="67"/>
  <c r="AP125" i="67"/>
  <c r="AQ125" i="67"/>
  <c r="AR125" i="67"/>
  <c r="AS125" i="67"/>
  <c r="AT125" i="67"/>
  <c r="AU125" i="67"/>
  <c r="AV125" i="67"/>
  <c r="AW125" i="67"/>
  <c r="AX125" i="67"/>
  <c r="AY125" i="67"/>
  <c r="AZ125" i="67"/>
  <c r="BA125" i="67"/>
  <c r="BB125" i="67"/>
  <c r="BC125" i="67"/>
  <c r="BD125" i="67"/>
  <c r="BE125" i="67"/>
  <c r="BF125" i="67"/>
  <c r="BG125" i="67"/>
  <c r="BH125" i="67"/>
  <c r="BI125" i="67"/>
  <c r="BJ125" i="67"/>
  <c r="BK125" i="67"/>
  <c r="BL125" i="67"/>
  <c r="BM125" i="67"/>
  <c r="BN125" i="67"/>
  <c r="BO125" i="67"/>
  <c r="BP125" i="67"/>
  <c r="BQ125" i="67"/>
  <c r="BR125" i="67"/>
  <c r="BS125" i="67"/>
  <c r="BT125" i="67"/>
  <c r="BU125" i="67"/>
  <c r="BV125" i="67"/>
  <c r="BW125" i="67"/>
  <c r="BX125" i="67"/>
  <c r="BY125" i="67"/>
  <c r="BZ125" i="67"/>
  <c r="CA125" i="67"/>
  <c r="CB125" i="67"/>
  <c r="CC125" i="67"/>
  <c r="CD125" i="67"/>
  <c r="CE125" i="67"/>
  <c r="CF125" i="67"/>
  <c r="CG125" i="67"/>
  <c r="CH125" i="67"/>
  <c r="CI125" i="67"/>
  <c r="CJ125" i="67"/>
  <c r="CK125" i="67"/>
  <c r="CL125" i="67"/>
  <c r="CM125" i="67"/>
  <c r="CN125" i="67"/>
  <c r="CO125" i="67"/>
  <c r="CP125" i="67"/>
  <c r="CQ125" i="67"/>
  <c r="CR125" i="67"/>
  <c r="CS125" i="67"/>
  <c r="CT125" i="67"/>
  <c r="CU125" i="67"/>
  <c r="CV125" i="67"/>
  <c r="CW125" i="67"/>
  <c r="CX125" i="67"/>
  <c r="CY125" i="67"/>
  <c r="CZ125" i="67"/>
  <c r="DA125" i="67"/>
  <c r="DB125" i="67"/>
  <c r="DC125" i="67"/>
  <c r="DD125" i="67"/>
  <c r="DE125" i="67"/>
  <c r="DF125" i="67"/>
  <c r="DG125" i="67"/>
  <c r="DH125" i="67"/>
  <c r="DI125" i="67"/>
  <c r="DJ125" i="67"/>
  <c r="DK125" i="67"/>
  <c r="DL125" i="67"/>
  <c r="DM125" i="67"/>
  <c r="DN125" i="67"/>
  <c r="DO125" i="67"/>
  <c r="DP125" i="67"/>
  <c r="DQ125" i="67"/>
  <c r="DR125" i="67"/>
  <c r="DS125" i="67"/>
  <c r="DT125" i="67"/>
  <c r="DU125" i="67"/>
  <c r="DV125" i="67"/>
  <c r="DW125" i="67"/>
  <c r="DX125" i="67"/>
  <c r="DY125" i="67"/>
  <c r="DZ125" i="67"/>
  <c r="EA125" i="67"/>
  <c r="EB125" i="67"/>
  <c r="EC125" i="67"/>
  <c r="ED125" i="67"/>
  <c r="EE125" i="67"/>
  <c r="EF125" i="67"/>
  <c r="EG125" i="67"/>
  <c r="EH125" i="67"/>
  <c r="EI125" i="67"/>
  <c r="EJ125" i="67"/>
  <c r="EK125" i="67"/>
  <c r="EL125" i="67"/>
  <c r="EM125" i="67"/>
  <c r="EN125" i="67"/>
  <c r="EO125" i="67"/>
  <c r="EP125" i="67"/>
  <c r="EQ125" i="67"/>
  <c r="ER125" i="67"/>
  <c r="ES125" i="67"/>
  <c r="ET125" i="67"/>
  <c r="EU125" i="67"/>
  <c r="EV125" i="67"/>
  <c r="EW125" i="67"/>
  <c r="EX125" i="67"/>
  <c r="A126" i="67"/>
  <c r="B126" i="67"/>
  <c r="C126" i="67"/>
  <c r="D126" i="67"/>
  <c r="E126" i="67"/>
  <c r="F126" i="67"/>
  <c r="G126" i="67"/>
  <c r="H126" i="67"/>
  <c r="I126" i="67"/>
  <c r="J126" i="67"/>
  <c r="K126" i="67"/>
  <c r="L126" i="67"/>
  <c r="M126" i="67"/>
  <c r="N126" i="67"/>
  <c r="O126" i="67"/>
  <c r="P126" i="67"/>
  <c r="Q126" i="67"/>
  <c r="R126" i="67"/>
  <c r="S126" i="67"/>
  <c r="T126" i="67"/>
  <c r="U126" i="67"/>
  <c r="V126" i="67"/>
  <c r="W126" i="67"/>
  <c r="X126" i="67"/>
  <c r="Y126" i="67"/>
  <c r="Z126" i="67"/>
  <c r="AA126" i="67"/>
  <c r="AB126" i="67"/>
  <c r="AC126" i="67"/>
  <c r="AD126" i="67"/>
  <c r="AE126" i="67"/>
  <c r="AF126" i="67"/>
  <c r="AG126" i="67"/>
  <c r="AH126" i="67"/>
  <c r="AI126" i="67"/>
  <c r="AJ126" i="67"/>
  <c r="AK126" i="67"/>
  <c r="AL126" i="67"/>
  <c r="AM126" i="67"/>
  <c r="AN126" i="67"/>
  <c r="AO126" i="67"/>
  <c r="AP126" i="67"/>
  <c r="AQ126" i="67"/>
  <c r="AR126" i="67"/>
  <c r="AS126" i="67"/>
  <c r="CH126" i="67"/>
  <c r="CI126" i="67"/>
  <c r="CJ126" i="67"/>
  <c r="CK126" i="67"/>
  <c r="CL126" i="67"/>
  <c r="CM126" i="67"/>
  <c r="CN126" i="67"/>
  <c r="CO126" i="67"/>
  <c r="CP126" i="67"/>
  <c r="CQ126" i="67"/>
  <c r="CR126" i="67"/>
  <c r="CS126" i="67"/>
  <c r="CT126" i="67"/>
  <c r="CU126" i="67"/>
  <c r="CV126" i="67"/>
  <c r="CW126" i="67"/>
  <c r="CX126" i="67"/>
  <c r="CY126" i="67"/>
  <c r="CZ126" i="67"/>
  <c r="DA126" i="67"/>
  <c r="DB126" i="67"/>
  <c r="DC126" i="67"/>
  <c r="DD126" i="67"/>
  <c r="DE126" i="67"/>
  <c r="DF126" i="67"/>
  <c r="DG126" i="67"/>
  <c r="DH126" i="67"/>
  <c r="DI126" i="67"/>
  <c r="DJ126" i="67"/>
  <c r="DK126" i="67"/>
  <c r="DL126" i="67"/>
  <c r="DM126" i="67"/>
  <c r="DN126" i="67"/>
  <c r="DO126" i="67"/>
  <c r="DP126" i="67"/>
  <c r="EK126" i="67"/>
  <c r="EL126" i="67"/>
  <c r="A127" i="67"/>
  <c r="B127" i="67"/>
  <c r="C127" i="67"/>
  <c r="D127" i="67"/>
  <c r="E127" i="67"/>
  <c r="F127" i="67"/>
  <c r="G127" i="67"/>
  <c r="H127" i="67"/>
  <c r="I127" i="67"/>
  <c r="J127" i="67"/>
  <c r="K127" i="67"/>
  <c r="L127" i="67"/>
  <c r="M127" i="67"/>
  <c r="N127" i="67"/>
  <c r="O127" i="67"/>
  <c r="P127" i="67"/>
  <c r="Q127" i="67"/>
  <c r="R127" i="67"/>
  <c r="S127" i="67"/>
  <c r="T127" i="67"/>
  <c r="U127" i="67"/>
  <c r="V127" i="67"/>
  <c r="W127" i="67"/>
  <c r="X127" i="67"/>
  <c r="Y127" i="67"/>
  <c r="Z127" i="67"/>
  <c r="AA127" i="67"/>
  <c r="AB127" i="67"/>
  <c r="AC127" i="67"/>
  <c r="AD127" i="67"/>
  <c r="AE127" i="67"/>
  <c r="AF127" i="67"/>
  <c r="AG127" i="67"/>
  <c r="AH127" i="67"/>
  <c r="AI127" i="67"/>
  <c r="AJ127" i="67"/>
  <c r="AK127" i="67"/>
  <c r="AL127" i="67"/>
  <c r="AM127" i="67"/>
  <c r="AN127" i="67"/>
  <c r="AO127" i="67"/>
  <c r="AP127" i="67"/>
  <c r="AQ127" i="67"/>
  <c r="AR127" i="67"/>
  <c r="AS127" i="67"/>
  <c r="CH127" i="67"/>
  <c r="CI127" i="67"/>
  <c r="CJ127" i="67"/>
  <c r="CK127" i="67"/>
  <c r="CL127" i="67"/>
  <c r="CM127" i="67"/>
  <c r="CN127" i="67"/>
  <c r="CO127" i="67"/>
  <c r="CP127" i="67"/>
  <c r="CQ127" i="67"/>
  <c r="CR127" i="67"/>
  <c r="CS127" i="67"/>
  <c r="CT127" i="67"/>
  <c r="CU127" i="67"/>
  <c r="CV127" i="67"/>
  <c r="CW127" i="67"/>
  <c r="CX127" i="67"/>
  <c r="CY127" i="67"/>
  <c r="CZ127" i="67"/>
  <c r="DA127" i="67"/>
  <c r="DB127" i="67"/>
  <c r="DC127" i="67"/>
  <c r="DD127" i="67"/>
  <c r="DE127" i="67"/>
  <c r="DF127" i="67"/>
  <c r="DG127" i="67"/>
  <c r="DH127" i="67"/>
  <c r="DI127" i="67"/>
  <c r="DJ127" i="67"/>
  <c r="DK127" i="67"/>
  <c r="DL127" i="67"/>
  <c r="DM127" i="67"/>
  <c r="DN127" i="67"/>
  <c r="DO127" i="67"/>
  <c r="DP127" i="67"/>
  <c r="EK127" i="67"/>
  <c r="EL127" i="67"/>
  <c r="A128" i="67"/>
  <c r="B128" i="67"/>
  <c r="C128" i="67"/>
  <c r="D128" i="67"/>
  <c r="E128" i="67"/>
  <c r="F128" i="67"/>
  <c r="G128" i="67"/>
  <c r="H128" i="67"/>
  <c r="I128" i="67"/>
  <c r="J128" i="67"/>
  <c r="K128" i="67"/>
  <c r="L128" i="67"/>
  <c r="M128" i="67"/>
  <c r="N128" i="67"/>
  <c r="O128" i="67"/>
  <c r="P128" i="67"/>
  <c r="Q128" i="67"/>
  <c r="R128" i="67"/>
  <c r="S128" i="67"/>
  <c r="T128" i="67"/>
  <c r="U128" i="67"/>
  <c r="V128" i="67"/>
  <c r="W128" i="67"/>
  <c r="X128" i="67"/>
  <c r="Y128" i="67"/>
  <c r="Z128" i="67"/>
  <c r="AA128" i="67"/>
  <c r="AB128" i="67"/>
  <c r="AC128" i="67"/>
  <c r="AD128" i="67"/>
  <c r="AE128" i="67"/>
  <c r="AF128" i="67"/>
  <c r="AG128" i="67"/>
  <c r="AH128" i="67"/>
  <c r="AI128" i="67"/>
  <c r="AJ128" i="67"/>
  <c r="AK128" i="67"/>
  <c r="AL128" i="67"/>
  <c r="AM128" i="67"/>
  <c r="AN128" i="67"/>
  <c r="AO128" i="67"/>
  <c r="AP128" i="67"/>
  <c r="AQ128" i="67"/>
  <c r="AR128" i="67"/>
  <c r="AS128" i="67"/>
  <c r="CH128" i="67"/>
  <c r="CI128" i="67"/>
  <c r="CJ128" i="67"/>
  <c r="CK128" i="67"/>
  <c r="CL128" i="67"/>
  <c r="CM128" i="67"/>
  <c r="CN128" i="67"/>
  <c r="CO128" i="67"/>
  <c r="CP128" i="67"/>
  <c r="CQ128" i="67"/>
  <c r="CR128" i="67"/>
  <c r="CS128" i="67"/>
  <c r="CT128" i="67"/>
  <c r="CU128" i="67"/>
  <c r="CV128" i="67"/>
  <c r="CW128" i="67"/>
  <c r="CX128" i="67"/>
  <c r="CY128" i="67"/>
  <c r="CZ128" i="67"/>
  <c r="DA128" i="67"/>
  <c r="DB128" i="67"/>
  <c r="DC128" i="67"/>
  <c r="DD128" i="67"/>
  <c r="DE128" i="67"/>
  <c r="DF128" i="67"/>
  <c r="DG128" i="67"/>
  <c r="DH128" i="67"/>
  <c r="DI128" i="67"/>
  <c r="DJ128" i="67"/>
  <c r="DK128" i="67"/>
  <c r="DL128" i="67"/>
  <c r="DM128" i="67"/>
  <c r="DN128" i="67"/>
  <c r="DO128" i="67"/>
  <c r="DP128" i="67"/>
  <c r="EK128" i="67"/>
  <c r="EL128" i="67"/>
  <c r="A129" i="67"/>
  <c r="B129" i="67"/>
  <c r="C129" i="67"/>
  <c r="D129" i="67"/>
  <c r="E129" i="67"/>
  <c r="F129" i="67"/>
  <c r="G129" i="67"/>
  <c r="H129" i="67"/>
  <c r="I129" i="67"/>
  <c r="J129" i="67"/>
  <c r="K129" i="67"/>
  <c r="L129" i="67"/>
  <c r="M129" i="67"/>
  <c r="N129" i="67"/>
  <c r="O129" i="67"/>
  <c r="P129" i="67"/>
  <c r="Q129" i="67"/>
  <c r="R129" i="67"/>
  <c r="S129" i="67"/>
  <c r="T129" i="67"/>
  <c r="U129" i="67"/>
  <c r="V129" i="67"/>
  <c r="W129" i="67"/>
  <c r="X129" i="67"/>
  <c r="Y129" i="67"/>
  <c r="Z129" i="67"/>
  <c r="AA129" i="67"/>
  <c r="AB129" i="67"/>
  <c r="AC129" i="67"/>
  <c r="AD129" i="67"/>
  <c r="AE129" i="67"/>
  <c r="AF129" i="67"/>
  <c r="AG129" i="67"/>
  <c r="AH129" i="67"/>
  <c r="AI129" i="67"/>
  <c r="AJ129" i="67"/>
  <c r="AK129" i="67"/>
  <c r="AL129" i="67"/>
  <c r="AM129" i="67"/>
  <c r="AN129" i="67"/>
  <c r="AO129" i="67"/>
  <c r="AP129" i="67"/>
  <c r="AQ129" i="67"/>
  <c r="AR129" i="67"/>
  <c r="AS129" i="67"/>
  <c r="CH129" i="67"/>
  <c r="CI129" i="67"/>
  <c r="CJ129" i="67"/>
  <c r="CK129" i="67"/>
  <c r="CL129" i="67"/>
  <c r="CM129" i="67"/>
  <c r="CN129" i="67"/>
  <c r="CO129" i="67"/>
  <c r="CP129" i="67"/>
  <c r="CQ129" i="67"/>
  <c r="CR129" i="67"/>
  <c r="CS129" i="67"/>
  <c r="CT129" i="67"/>
  <c r="CU129" i="67"/>
  <c r="CV129" i="67"/>
  <c r="CW129" i="67"/>
  <c r="CX129" i="67"/>
  <c r="CY129" i="67"/>
  <c r="CZ129" i="67"/>
  <c r="DA129" i="67"/>
  <c r="DB129" i="67"/>
  <c r="DC129" i="67"/>
  <c r="DD129" i="67"/>
  <c r="DE129" i="67"/>
  <c r="DF129" i="67"/>
  <c r="DG129" i="67"/>
  <c r="DH129" i="67"/>
  <c r="DI129" i="67"/>
  <c r="DJ129" i="67"/>
  <c r="DK129" i="67"/>
  <c r="DL129" i="67"/>
  <c r="DM129" i="67"/>
  <c r="DN129" i="67"/>
  <c r="DO129" i="67"/>
  <c r="DP129" i="67"/>
  <c r="EK129" i="67"/>
  <c r="EL129" i="67"/>
  <c r="A130" i="67"/>
  <c r="B130" i="67"/>
  <c r="C130" i="67"/>
  <c r="D130" i="67"/>
  <c r="E130" i="67"/>
  <c r="F130" i="67"/>
  <c r="G130" i="67"/>
  <c r="H130" i="67"/>
  <c r="I130" i="67"/>
  <c r="J130" i="67"/>
  <c r="K130" i="67"/>
  <c r="L130" i="67"/>
  <c r="M130" i="67"/>
  <c r="N130" i="67"/>
  <c r="O130" i="67"/>
  <c r="P130" i="67"/>
  <c r="Q130" i="67"/>
  <c r="R130" i="67"/>
  <c r="S130" i="67"/>
  <c r="T130" i="67"/>
  <c r="U130" i="67"/>
  <c r="V130" i="67"/>
  <c r="W130" i="67"/>
  <c r="X130" i="67"/>
  <c r="Y130" i="67"/>
  <c r="Z130" i="67"/>
  <c r="AA130" i="67"/>
  <c r="AB130" i="67"/>
  <c r="AC130" i="67"/>
  <c r="AD130" i="67"/>
  <c r="AE130" i="67"/>
  <c r="AF130" i="67"/>
  <c r="AG130" i="67"/>
  <c r="AH130" i="67"/>
  <c r="AI130" i="67"/>
  <c r="AJ130" i="67"/>
  <c r="AK130" i="67"/>
  <c r="AL130" i="67"/>
  <c r="AM130" i="67"/>
  <c r="AN130" i="67"/>
  <c r="AO130" i="67"/>
  <c r="AP130" i="67"/>
  <c r="AQ130" i="67"/>
  <c r="AR130" i="67"/>
  <c r="AS130" i="67"/>
  <c r="CF130" i="67"/>
  <c r="CH130" i="67"/>
  <c r="CI130" i="67"/>
  <c r="CJ130" i="67"/>
  <c r="CK130" i="67"/>
  <c r="CL130" i="67"/>
  <c r="CM130" i="67"/>
  <c r="CN130" i="67"/>
  <c r="CO130" i="67"/>
  <c r="CP130" i="67"/>
  <c r="CQ130" i="67"/>
  <c r="CR130" i="67"/>
  <c r="CS130" i="67"/>
  <c r="CT130" i="67"/>
  <c r="CU130" i="67"/>
  <c r="CV130" i="67"/>
  <c r="CW130" i="67"/>
  <c r="CX130" i="67"/>
  <c r="CY130" i="67"/>
  <c r="CZ130" i="67"/>
  <c r="DA130" i="67"/>
  <c r="DB130" i="67"/>
  <c r="DC130" i="67"/>
  <c r="DD130" i="67"/>
  <c r="DE130" i="67"/>
  <c r="DF130" i="67"/>
  <c r="DG130" i="67"/>
  <c r="DH130" i="67"/>
  <c r="DI130" i="67"/>
  <c r="DJ130" i="67"/>
  <c r="DK130" i="67"/>
  <c r="DL130" i="67"/>
  <c r="DM130" i="67"/>
  <c r="DN130" i="67"/>
  <c r="DO130" i="67"/>
  <c r="DP130" i="67"/>
  <c r="EK130" i="67"/>
  <c r="EL130" i="67"/>
  <c r="A131" i="67"/>
  <c r="B131" i="67"/>
  <c r="C131" i="67"/>
  <c r="D131" i="67"/>
  <c r="E131" i="67"/>
  <c r="F131" i="67"/>
  <c r="G131" i="67"/>
  <c r="H131" i="67"/>
  <c r="I131" i="67"/>
  <c r="J131" i="67"/>
  <c r="K131" i="67"/>
  <c r="L131" i="67"/>
  <c r="M131" i="67"/>
  <c r="N131" i="67"/>
  <c r="O131" i="67"/>
  <c r="P131" i="67"/>
  <c r="Q131" i="67"/>
  <c r="R131" i="67"/>
  <c r="S131" i="67"/>
  <c r="T131" i="67"/>
  <c r="U131" i="67"/>
  <c r="V131" i="67"/>
  <c r="W131" i="67"/>
  <c r="X131" i="67"/>
  <c r="Y131" i="67"/>
  <c r="Z131" i="67"/>
  <c r="AA131" i="67"/>
  <c r="AB131" i="67"/>
  <c r="AC131" i="67"/>
  <c r="AD131" i="67"/>
  <c r="AE131" i="67"/>
  <c r="AF131" i="67"/>
  <c r="AG131" i="67"/>
  <c r="AH131" i="67"/>
  <c r="AI131" i="67"/>
  <c r="AJ131" i="67"/>
  <c r="AK131" i="67"/>
  <c r="AL131" i="67"/>
  <c r="AM131" i="67"/>
  <c r="AN131" i="67"/>
  <c r="AO131" i="67"/>
  <c r="AP131" i="67"/>
  <c r="AQ131" i="67"/>
  <c r="AR131" i="67"/>
  <c r="AS131" i="67"/>
  <c r="CH131" i="67"/>
  <c r="CI131" i="67"/>
  <c r="CJ131" i="67"/>
  <c r="CK131" i="67"/>
  <c r="CL131" i="67"/>
  <c r="CM131" i="67"/>
  <c r="CN131" i="67"/>
  <c r="CO131" i="67"/>
  <c r="CP131" i="67"/>
  <c r="CQ131" i="67"/>
  <c r="CR131" i="67"/>
  <c r="CS131" i="67"/>
  <c r="CT131" i="67"/>
  <c r="CU131" i="67"/>
  <c r="CV131" i="67"/>
  <c r="CW131" i="67"/>
  <c r="CX131" i="67"/>
  <c r="CY131" i="67"/>
  <c r="CZ131" i="67"/>
  <c r="DA131" i="67"/>
  <c r="DB131" i="67"/>
  <c r="DC131" i="67"/>
  <c r="DD131" i="67"/>
  <c r="DE131" i="67"/>
  <c r="DF131" i="67"/>
  <c r="DG131" i="67"/>
  <c r="DH131" i="67"/>
  <c r="DI131" i="67"/>
  <c r="DJ131" i="67"/>
  <c r="DK131" i="67"/>
  <c r="DL131" i="67"/>
  <c r="DM131" i="67"/>
  <c r="DN131" i="67"/>
  <c r="DO131" i="67"/>
  <c r="DP131" i="67"/>
  <c r="EK131" i="67"/>
  <c r="EL131" i="67"/>
  <c r="A132" i="67"/>
  <c r="B132" i="67"/>
  <c r="C132" i="67"/>
  <c r="D132" i="67"/>
  <c r="E132" i="67"/>
  <c r="F132" i="67"/>
  <c r="G132" i="67"/>
  <c r="H132" i="67"/>
  <c r="I132" i="67"/>
  <c r="J132" i="67"/>
  <c r="K132" i="67"/>
  <c r="L132" i="67"/>
  <c r="M132" i="67"/>
  <c r="N132" i="67"/>
  <c r="O132" i="67"/>
  <c r="P132" i="67"/>
  <c r="Q132" i="67"/>
  <c r="R132" i="67"/>
  <c r="S132" i="67"/>
  <c r="T132" i="67"/>
  <c r="U132" i="67"/>
  <c r="V132" i="67"/>
  <c r="W132" i="67"/>
  <c r="X132" i="67"/>
  <c r="Y132" i="67"/>
  <c r="Z132" i="67"/>
  <c r="AA132" i="67"/>
  <c r="AB132" i="67"/>
  <c r="AC132" i="67"/>
  <c r="AD132" i="67"/>
  <c r="AE132" i="67"/>
  <c r="AF132" i="67"/>
  <c r="AG132" i="67"/>
  <c r="AH132" i="67"/>
  <c r="AI132" i="67"/>
  <c r="AJ132" i="67"/>
  <c r="AK132" i="67"/>
  <c r="AL132" i="67"/>
  <c r="AM132" i="67"/>
  <c r="AN132" i="67"/>
  <c r="AO132" i="67"/>
  <c r="AP132" i="67"/>
  <c r="AQ132" i="67"/>
  <c r="AR132" i="67"/>
  <c r="AS132" i="67"/>
  <c r="AT132" i="67"/>
  <c r="AU132" i="67"/>
  <c r="AV132" i="67"/>
  <c r="AW132" i="67"/>
  <c r="AX132" i="67"/>
  <c r="AY132" i="67"/>
  <c r="AZ132" i="67"/>
  <c r="BA132" i="67"/>
  <c r="BB132" i="67"/>
  <c r="BC132" i="67"/>
  <c r="BD132" i="67"/>
  <c r="BE132" i="67"/>
  <c r="BF132" i="67"/>
  <c r="BG132" i="67"/>
  <c r="BH132" i="67"/>
  <c r="BI132" i="67"/>
  <c r="BJ132" i="67"/>
  <c r="BK132" i="67"/>
  <c r="BL132" i="67"/>
  <c r="BM132" i="67"/>
  <c r="BN132" i="67"/>
  <c r="BO132" i="67"/>
  <c r="BP132" i="67"/>
  <c r="BQ132" i="67"/>
  <c r="BR132" i="67"/>
  <c r="BS132" i="67"/>
  <c r="BT132" i="67"/>
  <c r="BU132" i="67"/>
  <c r="BV132" i="67"/>
  <c r="BW132" i="67"/>
  <c r="BX132" i="67"/>
  <c r="BY132" i="67"/>
  <c r="BZ132" i="67"/>
  <c r="CA132" i="67"/>
  <c r="CB132" i="67"/>
  <c r="CC132" i="67"/>
  <c r="CD132" i="67"/>
  <c r="CE132" i="67"/>
  <c r="CF132" i="67"/>
  <c r="CG132" i="67"/>
  <c r="CH132" i="67"/>
  <c r="CI132" i="67"/>
  <c r="CJ132" i="67"/>
  <c r="CK132" i="67"/>
  <c r="CL132" i="67"/>
  <c r="CM132" i="67"/>
  <c r="CN132" i="67"/>
  <c r="CO132" i="67"/>
  <c r="CP132" i="67"/>
  <c r="CQ132" i="67"/>
  <c r="CR132" i="67"/>
  <c r="CS132" i="67"/>
  <c r="CT132" i="67"/>
  <c r="CU132" i="67"/>
  <c r="CV132" i="67"/>
  <c r="CW132" i="67"/>
  <c r="CX132" i="67"/>
  <c r="CY132" i="67"/>
  <c r="CZ132" i="67"/>
  <c r="DA132" i="67"/>
  <c r="DB132" i="67"/>
  <c r="DC132" i="67"/>
  <c r="DD132" i="67"/>
  <c r="DE132" i="67"/>
  <c r="DF132" i="67"/>
  <c r="DG132" i="67"/>
  <c r="DH132" i="67"/>
  <c r="DI132" i="67"/>
  <c r="DJ132" i="67"/>
  <c r="DK132" i="67"/>
  <c r="DL132" i="67"/>
  <c r="DM132" i="67"/>
  <c r="DN132" i="67"/>
  <c r="DO132" i="67"/>
  <c r="DP132" i="67"/>
  <c r="DQ132" i="67"/>
  <c r="DR132" i="67"/>
  <c r="DS132" i="67"/>
  <c r="DT132" i="67"/>
  <c r="DU132" i="67"/>
  <c r="DV132" i="67"/>
  <c r="DW132" i="67"/>
  <c r="DX132" i="67"/>
  <c r="DY132" i="67"/>
  <c r="DZ132" i="67"/>
  <c r="EA132" i="67"/>
  <c r="EB132" i="67"/>
  <c r="EC132" i="67"/>
  <c r="ED132" i="67"/>
  <c r="EE132" i="67"/>
  <c r="EF132" i="67"/>
  <c r="EG132" i="67"/>
  <c r="EH132" i="67"/>
  <c r="EI132" i="67"/>
  <c r="EJ132" i="67"/>
  <c r="EK132" i="67"/>
  <c r="EL132" i="67"/>
  <c r="EM132" i="67"/>
  <c r="EN132" i="67"/>
  <c r="EO132" i="67"/>
  <c r="EP132" i="67"/>
  <c r="EQ132" i="67"/>
  <c r="ER132" i="67"/>
  <c r="ES132" i="67"/>
  <c r="ET132" i="67"/>
  <c r="EU132" i="67"/>
  <c r="EV132" i="67"/>
  <c r="EW132" i="67"/>
  <c r="EX132" i="67"/>
  <c r="A133" i="67"/>
  <c r="B133" i="67"/>
  <c r="C133" i="67"/>
  <c r="D133" i="67"/>
  <c r="E133" i="67"/>
  <c r="F133" i="67"/>
  <c r="G133" i="67"/>
  <c r="H133" i="67"/>
  <c r="I133" i="67"/>
  <c r="J133" i="67"/>
  <c r="K133" i="67"/>
  <c r="L133" i="67"/>
  <c r="M133" i="67"/>
  <c r="N133" i="67"/>
  <c r="O133" i="67"/>
  <c r="P133" i="67"/>
  <c r="Q133" i="67"/>
  <c r="R133" i="67"/>
  <c r="S133" i="67"/>
  <c r="T133" i="67"/>
  <c r="U133" i="67"/>
  <c r="V133" i="67"/>
  <c r="W133" i="67"/>
  <c r="X133" i="67"/>
  <c r="Y133" i="67"/>
  <c r="Z133" i="67"/>
  <c r="AA133" i="67"/>
  <c r="AB133" i="67"/>
  <c r="AC133" i="67"/>
  <c r="AD133" i="67"/>
  <c r="AE133" i="67"/>
  <c r="AF133" i="67"/>
  <c r="AG133" i="67"/>
  <c r="AH133" i="67"/>
  <c r="AI133" i="67"/>
  <c r="AJ133" i="67"/>
  <c r="AK133" i="67"/>
  <c r="AL133" i="67"/>
  <c r="AM133" i="67"/>
  <c r="AN133" i="67"/>
  <c r="AO133" i="67"/>
  <c r="AP133" i="67"/>
  <c r="AQ133" i="67"/>
  <c r="AR133" i="67"/>
  <c r="AS133" i="67"/>
  <c r="AT133" i="67"/>
  <c r="AU133" i="67"/>
  <c r="AV133" i="67"/>
  <c r="AW133" i="67"/>
  <c r="AX133" i="67"/>
  <c r="AY133" i="67"/>
  <c r="AZ133" i="67"/>
  <c r="BA133" i="67"/>
  <c r="BB133" i="67"/>
  <c r="BC133" i="67"/>
  <c r="BD133" i="67"/>
  <c r="BE133" i="67"/>
  <c r="BF133" i="67"/>
  <c r="BG133" i="67"/>
  <c r="BH133" i="67"/>
  <c r="BI133" i="67"/>
  <c r="BJ133" i="67"/>
  <c r="BK133" i="67"/>
  <c r="BL133" i="67"/>
  <c r="BM133" i="67"/>
  <c r="BN133" i="67"/>
  <c r="BO133" i="67"/>
  <c r="BP133" i="67"/>
  <c r="BQ133" i="67"/>
  <c r="BR133" i="67"/>
  <c r="BS133" i="67"/>
  <c r="BT133" i="67"/>
  <c r="BU133" i="67"/>
  <c r="BV133" i="67"/>
  <c r="BW133" i="67"/>
  <c r="BX133" i="67"/>
  <c r="BY133" i="67"/>
  <c r="BZ133" i="67"/>
  <c r="CA133" i="67"/>
  <c r="CB133" i="67"/>
  <c r="CC133" i="67"/>
  <c r="CD133" i="67"/>
  <c r="CE133" i="67"/>
  <c r="CF133" i="67"/>
  <c r="CG133" i="67"/>
  <c r="CH133" i="67"/>
  <c r="CI133" i="67"/>
  <c r="CJ133" i="67"/>
  <c r="CK133" i="67"/>
  <c r="CL133" i="67"/>
  <c r="CM133" i="67"/>
  <c r="CN133" i="67"/>
  <c r="CO133" i="67"/>
  <c r="CP133" i="67"/>
  <c r="CQ133" i="67"/>
  <c r="CR133" i="67"/>
  <c r="CS133" i="67"/>
  <c r="CT133" i="67"/>
  <c r="CU133" i="67"/>
  <c r="CV133" i="67"/>
  <c r="CW133" i="67"/>
  <c r="CX133" i="67"/>
  <c r="CY133" i="67"/>
  <c r="CZ133" i="67"/>
  <c r="DA133" i="67"/>
  <c r="DB133" i="67"/>
  <c r="DC133" i="67"/>
  <c r="DD133" i="67"/>
  <c r="DE133" i="67"/>
  <c r="DF133" i="67"/>
  <c r="DG133" i="67"/>
  <c r="DH133" i="67"/>
  <c r="DI133" i="67"/>
  <c r="DJ133" i="67"/>
  <c r="DK133" i="67"/>
  <c r="DL133" i="67"/>
  <c r="DM133" i="67"/>
  <c r="DN133" i="67"/>
  <c r="DO133" i="67"/>
  <c r="DP133" i="67"/>
  <c r="DQ133" i="67"/>
  <c r="DR133" i="67"/>
  <c r="DS133" i="67"/>
  <c r="DT133" i="67"/>
  <c r="DU133" i="67"/>
  <c r="DV133" i="67"/>
  <c r="DW133" i="67"/>
  <c r="DX133" i="67"/>
  <c r="DY133" i="67"/>
  <c r="DZ133" i="67"/>
  <c r="EA133" i="67"/>
  <c r="EB133" i="67"/>
  <c r="EC133" i="67"/>
  <c r="ED133" i="67"/>
  <c r="EE133" i="67"/>
  <c r="EF133" i="67"/>
  <c r="EG133" i="67"/>
  <c r="EH133" i="67"/>
  <c r="EI133" i="67"/>
  <c r="EJ133" i="67"/>
  <c r="EK133" i="67"/>
  <c r="EL133" i="67"/>
  <c r="EM133" i="67"/>
  <c r="EN133" i="67"/>
  <c r="EO133" i="67"/>
  <c r="EP133" i="67"/>
  <c r="EQ133" i="67"/>
  <c r="ER133" i="67"/>
  <c r="ES133" i="67"/>
  <c r="ET133" i="67"/>
  <c r="EU133" i="67"/>
  <c r="EV133" i="67"/>
  <c r="EW133" i="67"/>
  <c r="EX133" i="67"/>
  <c r="A134" i="67"/>
  <c r="B134" i="67"/>
  <c r="C134" i="67"/>
  <c r="D134" i="67"/>
  <c r="E134" i="67"/>
  <c r="F134" i="67"/>
  <c r="G134" i="67"/>
  <c r="H134" i="67"/>
  <c r="I134" i="67"/>
  <c r="J134" i="67"/>
  <c r="K134" i="67"/>
  <c r="L134" i="67"/>
  <c r="M134" i="67"/>
  <c r="N134" i="67"/>
  <c r="O134" i="67"/>
  <c r="P134" i="67"/>
  <c r="Q134" i="67"/>
  <c r="R134" i="67"/>
  <c r="S134" i="67"/>
  <c r="T134" i="67"/>
  <c r="U134" i="67"/>
  <c r="V134" i="67"/>
  <c r="W134" i="67"/>
  <c r="X134" i="67"/>
  <c r="Y134" i="67"/>
  <c r="Z134" i="67"/>
  <c r="AA134" i="67"/>
  <c r="AB134" i="67"/>
  <c r="AC134" i="67"/>
  <c r="AD134" i="67"/>
  <c r="AE134" i="67"/>
  <c r="AF134" i="67"/>
  <c r="AG134" i="67"/>
  <c r="AH134" i="67"/>
  <c r="AI134" i="67"/>
  <c r="AJ134" i="67"/>
  <c r="AK134" i="67"/>
  <c r="AL134" i="67"/>
  <c r="AM134" i="67"/>
  <c r="AN134" i="67"/>
  <c r="AO134" i="67"/>
  <c r="AP134" i="67"/>
  <c r="AQ134" i="67"/>
  <c r="AR134" i="67"/>
  <c r="AS134" i="67"/>
  <c r="AT134" i="67"/>
  <c r="AU134" i="67"/>
  <c r="AV134" i="67"/>
  <c r="AW134" i="67"/>
  <c r="AX134" i="67"/>
  <c r="AY134" i="67"/>
  <c r="AZ134" i="67"/>
  <c r="BA134" i="67"/>
  <c r="BB134" i="67"/>
  <c r="BC134" i="67"/>
  <c r="BD134" i="67"/>
  <c r="BE134" i="67"/>
  <c r="BF134" i="67"/>
  <c r="BG134" i="67"/>
  <c r="BH134" i="67"/>
  <c r="BI134" i="67"/>
  <c r="BJ134" i="67"/>
  <c r="BK134" i="67"/>
  <c r="BL134" i="67"/>
  <c r="BM134" i="67"/>
  <c r="BN134" i="67"/>
  <c r="BO134" i="67"/>
  <c r="BP134" i="67"/>
  <c r="BQ134" i="67"/>
  <c r="BR134" i="67"/>
  <c r="BS134" i="67"/>
  <c r="BT134" i="67"/>
  <c r="BU134" i="67"/>
  <c r="BV134" i="67"/>
  <c r="BW134" i="67"/>
  <c r="BX134" i="67"/>
  <c r="BY134" i="67"/>
  <c r="BZ134" i="67"/>
  <c r="CA134" i="67"/>
  <c r="CB134" i="67"/>
  <c r="CC134" i="67"/>
  <c r="CD134" i="67"/>
  <c r="CE134" i="67"/>
  <c r="CF134" i="67"/>
  <c r="CG134" i="67"/>
  <c r="CH134" i="67"/>
  <c r="CI134" i="67"/>
  <c r="CJ134" i="67"/>
  <c r="CK134" i="67"/>
  <c r="CL134" i="67"/>
  <c r="CM134" i="67"/>
  <c r="CN134" i="67"/>
  <c r="CO134" i="67"/>
  <c r="CP134" i="67"/>
  <c r="CQ134" i="67"/>
  <c r="CR134" i="67"/>
  <c r="CS134" i="67"/>
  <c r="CT134" i="67"/>
  <c r="CU134" i="67"/>
  <c r="CV134" i="67"/>
  <c r="CW134" i="67"/>
  <c r="CX134" i="67"/>
  <c r="CY134" i="67"/>
  <c r="CZ134" i="67"/>
  <c r="DA134" i="67"/>
  <c r="DB134" i="67"/>
  <c r="DC134" i="67"/>
  <c r="DD134" i="67"/>
  <c r="DE134" i="67"/>
  <c r="DF134" i="67"/>
  <c r="DG134" i="67"/>
  <c r="DH134" i="67"/>
  <c r="DI134" i="67"/>
  <c r="DJ134" i="67"/>
  <c r="DK134" i="67"/>
  <c r="DL134" i="67"/>
  <c r="DM134" i="67"/>
  <c r="DN134" i="67"/>
  <c r="DO134" i="67"/>
  <c r="DP134" i="67"/>
  <c r="DQ134" i="67"/>
  <c r="DR134" i="67"/>
  <c r="DS134" i="67"/>
  <c r="DT134" i="67"/>
  <c r="DU134" i="67"/>
  <c r="DV134" i="67"/>
  <c r="DW134" i="67"/>
  <c r="DX134" i="67"/>
  <c r="DY134" i="67"/>
  <c r="DZ134" i="67"/>
  <c r="EA134" i="67"/>
  <c r="EB134" i="67"/>
  <c r="EC134" i="67"/>
  <c r="ED134" i="67"/>
  <c r="EE134" i="67"/>
  <c r="EF134" i="67"/>
  <c r="EG134" i="67"/>
  <c r="EH134" i="67"/>
  <c r="EI134" i="67"/>
  <c r="EJ134" i="67"/>
  <c r="EK134" i="67"/>
  <c r="EL134" i="67"/>
  <c r="EM134" i="67"/>
  <c r="EN134" i="67"/>
  <c r="EO134" i="67"/>
  <c r="EP134" i="67"/>
  <c r="EQ134" i="67"/>
  <c r="ER134" i="67"/>
  <c r="ES134" i="67"/>
  <c r="ET134" i="67"/>
  <c r="EU134" i="67"/>
  <c r="EV134" i="67"/>
  <c r="EW134" i="67"/>
  <c r="EX134" i="67"/>
  <c r="A135" i="67"/>
  <c r="B135" i="67"/>
  <c r="C135" i="67"/>
  <c r="D135" i="67"/>
  <c r="E135" i="67"/>
  <c r="F135" i="67"/>
  <c r="G135" i="67"/>
  <c r="H135" i="67"/>
  <c r="I135" i="67"/>
  <c r="J135" i="67"/>
  <c r="K135" i="67"/>
  <c r="L135" i="67"/>
  <c r="M135" i="67"/>
  <c r="N135" i="67"/>
  <c r="O135" i="67"/>
  <c r="P135" i="67"/>
  <c r="Q135" i="67"/>
  <c r="R135" i="67"/>
  <c r="S135" i="67"/>
  <c r="T135" i="67"/>
  <c r="U135" i="67"/>
  <c r="V135" i="67"/>
  <c r="W135" i="67"/>
  <c r="X135" i="67"/>
  <c r="Y135" i="67"/>
  <c r="Z135" i="67"/>
  <c r="AA135" i="67"/>
  <c r="AB135" i="67"/>
  <c r="AC135" i="67"/>
  <c r="AD135" i="67"/>
  <c r="AE135" i="67"/>
  <c r="AF135" i="67"/>
  <c r="AG135" i="67"/>
  <c r="AH135" i="67"/>
  <c r="AI135" i="67"/>
  <c r="AJ135" i="67"/>
  <c r="AK135" i="67"/>
  <c r="AL135" i="67"/>
  <c r="AM135" i="67"/>
  <c r="AN135" i="67"/>
  <c r="AO135" i="67"/>
  <c r="AP135" i="67"/>
  <c r="AQ135" i="67"/>
  <c r="AR135" i="67"/>
  <c r="AS135" i="67"/>
  <c r="AT135" i="67"/>
  <c r="AU135" i="67"/>
  <c r="AV135" i="67"/>
  <c r="AW135" i="67"/>
  <c r="AX135" i="67"/>
  <c r="AY135" i="67"/>
  <c r="AZ135" i="67"/>
  <c r="BA135" i="67"/>
  <c r="BB135" i="67"/>
  <c r="BC135" i="67"/>
  <c r="BD135" i="67"/>
  <c r="BE135" i="67"/>
  <c r="BF135" i="67"/>
  <c r="BG135" i="67"/>
  <c r="BH135" i="67"/>
  <c r="BI135" i="67"/>
  <c r="BJ135" i="67"/>
  <c r="BK135" i="67"/>
  <c r="BL135" i="67"/>
  <c r="BM135" i="67"/>
  <c r="BN135" i="67"/>
  <c r="BO135" i="67"/>
  <c r="BP135" i="67"/>
  <c r="BQ135" i="67"/>
  <c r="BR135" i="67"/>
  <c r="BS135" i="67"/>
  <c r="BT135" i="67"/>
  <c r="BU135" i="67"/>
  <c r="BV135" i="67"/>
  <c r="BW135" i="67"/>
  <c r="BX135" i="67"/>
  <c r="BY135" i="67"/>
  <c r="BZ135" i="67"/>
  <c r="CH135" i="67"/>
  <c r="CI135" i="67"/>
  <c r="CJ135" i="67"/>
  <c r="CK135" i="67"/>
  <c r="CL135" i="67"/>
  <c r="CM135" i="67"/>
  <c r="CN135" i="67"/>
  <c r="CO135" i="67"/>
  <c r="CP135" i="67"/>
  <c r="CQ135" i="67"/>
  <c r="CR135" i="67"/>
  <c r="CS135" i="67"/>
  <c r="CT135" i="67"/>
  <c r="CU135" i="67"/>
  <c r="CV135" i="67"/>
  <c r="CW135" i="67"/>
  <c r="CX135" i="67"/>
  <c r="CY135" i="67"/>
  <c r="CZ135" i="67"/>
  <c r="DA135" i="67"/>
  <c r="DB135" i="67"/>
  <c r="DC135" i="67"/>
  <c r="DD135" i="67"/>
  <c r="DE135" i="67"/>
  <c r="DF135" i="67"/>
  <c r="DG135" i="67"/>
  <c r="DH135" i="67"/>
  <c r="DI135" i="67"/>
  <c r="DJ135" i="67"/>
  <c r="DK135" i="67"/>
  <c r="DL135" i="67"/>
  <c r="DM135" i="67"/>
  <c r="DN135" i="67"/>
  <c r="DO135" i="67"/>
  <c r="DP135" i="67"/>
  <c r="DQ135" i="67"/>
  <c r="DR135" i="67"/>
  <c r="DS135" i="67"/>
  <c r="EK135" i="67"/>
  <c r="EL135" i="67"/>
  <c r="EM135" i="67"/>
  <c r="EN135" i="67"/>
  <c r="EO135" i="67"/>
  <c r="EP135" i="67"/>
  <c r="EQ135" i="67"/>
  <c r="ER135" i="67"/>
  <c r="ES135" i="67"/>
  <c r="ET135" i="67"/>
  <c r="EU135" i="67"/>
  <c r="EV135" i="67"/>
  <c r="EW135" i="67"/>
  <c r="EX135" i="67"/>
  <c r="A136" i="67"/>
  <c r="B136" i="67"/>
  <c r="C136" i="67"/>
  <c r="D136" i="67"/>
  <c r="E136" i="67"/>
  <c r="F136" i="67"/>
  <c r="G136" i="67"/>
  <c r="H136" i="67"/>
  <c r="I136" i="67"/>
  <c r="J136" i="67"/>
  <c r="K136" i="67"/>
  <c r="L136" i="67"/>
  <c r="M136" i="67"/>
  <c r="N136" i="67"/>
  <c r="O136" i="67"/>
  <c r="P136" i="67"/>
  <c r="Q136" i="67"/>
  <c r="R136" i="67"/>
  <c r="S136" i="67"/>
  <c r="T136" i="67"/>
  <c r="U136" i="67"/>
  <c r="V136" i="67"/>
  <c r="W136" i="67"/>
  <c r="X136" i="67"/>
  <c r="Y136" i="67"/>
  <c r="Z136" i="67"/>
  <c r="AA136" i="67"/>
  <c r="AB136" i="67"/>
  <c r="AC136" i="67"/>
  <c r="AD136" i="67"/>
  <c r="AE136" i="67"/>
  <c r="AF136" i="67"/>
  <c r="AG136" i="67"/>
  <c r="AH136" i="67"/>
  <c r="AI136" i="67"/>
  <c r="AJ136" i="67"/>
  <c r="AK136" i="67"/>
  <c r="AL136" i="67"/>
  <c r="AM136" i="67"/>
  <c r="AN136" i="67"/>
  <c r="AO136" i="67"/>
  <c r="AP136" i="67"/>
  <c r="AQ136" i="67"/>
  <c r="AR136" i="67"/>
  <c r="AS136" i="67"/>
  <c r="AT136" i="67"/>
  <c r="AU136" i="67"/>
  <c r="AV136" i="67"/>
  <c r="AW136" i="67"/>
  <c r="AX136" i="67"/>
  <c r="AY136" i="67"/>
  <c r="AZ136" i="67"/>
  <c r="BA136" i="67"/>
  <c r="BB136" i="67"/>
  <c r="BC136" i="67"/>
  <c r="BD136" i="67"/>
  <c r="BE136" i="67"/>
  <c r="BF136" i="67"/>
  <c r="BG136" i="67"/>
  <c r="BH136" i="67"/>
  <c r="BI136" i="67"/>
  <c r="BJ136" i="67"/>
  <c r="BK136" i="67"/>
  <c r="BL136" i="67"/>
  <c r="BM136" i="67"/>
  <c r="BN136" i="67"/>
  <c r="BO136" i="67"/>
  <c r="BP136" i="67"/>
  <c r="BQ136" i="67"/>
  <c r="BR136" i="67"/>
  <c r="BS136" i="67"/>
  <c r="BT136" i="67"/>
  <c r="BU136" i="67"/>
  <c r="BV136" i="67"/>
  <c r="BW136" i="67"/>
  <c r="BX136" i="67"/>
  <c r="BY136" i="67"/>
  <c r="BZ136" i="67"/>
  <c r="CH136" i="67"/>
  <c r="CI136" i="67"/>
  <c r="CJ136" i="67"/>
  <c r="CK136" i="67"/>
  <c r="CL136" i="67"/>
  <c r="CM136" i="67"/>
  <c r="CN136" i="67"/>
  <c r="CO136" i="67"/>
  <c r="CP136" i="67"/>
  <c r="CQ136" i="67"/>
  <c r="CR136" i="67"/>
  <c r="CS136" i="67"/>
  <c r="CT136" i="67"/>
  <c r="CU136" i="67"/>
  <c r="CV136" i="67"/>
  <c r="CW136" i="67"/>
  <c r="CX136" i="67"/>
  <c r="CY136" i="67"/>
  <c r="CZ136" i="67"/>
  <c r="DA136" i="67"/>
  <c r="DB136" i="67"/>
  <c r="DC136" i="67"/>
  <c r="DD136" i="67"/>
  <c r="DE136" i="67"/>
  <c r="DF136" i="67"/>
  <c r="DG136" i="67"/>
  <c r="DH136" i="67"/>
  <c r="DI136" i="67"/>
  <c r="DJ136" i="67"/>
  <c r="DK136" i="67"/>
  <c r="DL136" i="67"/>
  <c r="DM136" i="67"/>
  <c r="DN136" i="67"/>
  <c r="DO136" i="67"/>
  <c r="DP136" i="67"/>
  <c r="DQ136" i="67"/>
  <c r="DR136" i="67"/>
  <c r="DS136" i="67"/>
  <c r="EK136" i="67"/>
  <c r="EL136" i="67"/>
  <c r="EM136" i="67"/>
  <c r="EN136" i="67"/>
  <c r="EO136" i="67"/>
  <c r="EP136" i="67"/>
  <c r="EQ136" i="67"/>
  <c r="ER136" i="67"/>
  <c r="ES136" i="67"/>
  <c r="ET136" i="67"/>
  <c r="EU136" i="67"/>
  <c r="EV136" i="67"/>
  <c r="EW136" i="67"/>
  <c r="EX136" i="67"/>
  <c r="A137" i="67"/>
  <c r="B137" i="67"/>
  <c r="C137" i="67"/>
  <c r="D137" i="67"/>
  <c r="E137" i="67"/>
  <c r="F137" i="67"/>
  <c r="G137" i="67"/>
  <c r="H137" i="67"/>
  <c r="I137" i="67"/>
  <c r="J137" i="67"/>
  <c r="K137" i="67"/>
  <c r="L137" i="67"/>
  <c r="M137" i="67"/>
  <c r="N137" i="67"/>
  <c r="O137" i="67"/>
  <c r="P137" i="67"/>
  <c r="Q137" i="67"/>
  <c r="R137" i="67"/>
  <c r="S137" i="67"/>
  <c r="T137" i="67"/>
  <c r="U137" i="67"/>
  <c r="V137" i="67"/>
  <c r="W137" i="67"/>
  <c r="X137" i="67"/>
  <c r="Y137" i="67"/>
  <c r="Z137" i="67"/>
  <c r="AA137" i="67"/>
  <c r="AB137" i="67"/>
  <c r="AC137" i="67"/>
  <c r="AD137" i="67"/>
  <c r="AE137" i="67"/>
  <c r="AF137" i="67"/>
  <c r="AG137" i="67"/>
  <c r="AH137" i="67"/>
  <c r="AI137" i="67"/>
  <c r="AJ137" i="67"/>
  <c r="AK137" i="67"/>
  <c r="AL137" i="67"/>
  <c r="AM137" i="67"/>
  <c r="AN137" i="67"/>
  <c r="AO137" i="67"/>
  <c r="AP137" i="67"/>
  <c r="AQ137" i="67"/>
  <c r="AR137" i="67"/>
  <c r="AS137" i="67"/>
  <c r="AT137" i="67"/>
  <c r="AU137" i="67"/>
  <c r="AV137" i="67"/>
  <c r="AW137" i="67"/>
  <c r="AX137" i="67"/>
  <c r="AY137" i="67"/>
  <c r="AZ137" i="67"/>
  <c r="BA137" i="67"/>
  <c r="BB137" i="67"/>
  <c r="BC137" i="67"/>
  <c r="BD137" i="67"/>
  <c r="BE137" i="67"/>
  <c r="BF137" i="67"/>
  <c r="BG137" i="67"/>
  <c r="BH137" i="67"/>
  <c r="BI137" i="67"/>
  <c r="BJ137" i="67"/>
  <c r="BK137" i="67"/>
  <c r="BL137" i="67"/>
  <c r="BM137" i="67"/>
  <c r="BN137" i="67"/>
  <c r="BO137" i="67"/>
  <c r="BP137" i="67"/>
  <c r="BQ137" i="67"/>
  <c r="BR137" i="67"/>
  <c r="BS137" i="67"/>
  <c r="BT137" i="67"/>
  <c r="BU137" i="67"/>
  <c r="BV137" i="67"/>
  <c r="BW137" i="67"/>
  <c r="BX137" i="67"/>
  <c r="BY137" i="67"/>
  <c r="BZ137" i="67"/>
  <c r="CH137" i="67"/>
  <c r="CI137" i="67"/>
  <c r="CJ137" i="67"/>
  <c r="CK137" i="67"/>
  <c r="CL137" i="67"/>
  <c r="CM137" i="67"/>
  <c r="CN137" i="67"/>
  <c r="CO137" i="67"/>
  <c r="CP137" i="67"/>
  <c r="CQ137" i="67"/>
  <c r="CR137" i="67"/>
  <c r="CS137" i="67"/>
  <c r="CT137" i="67"/>
  <c r="CU137" i="67"/>
  <c r="CV137" i="67"/>
  <c r="CW137" i="67"/>
  <c r="CX137" i="67"/>
  <c r="CY137" i="67"/>
  <c r="CZ137" i="67"/>
  <c r="DA137" i="67"/>
  <c r="DB137" i="67"/>
  <c r="DC137" i="67"/>
  <c r="DD137" i="67"/>
  <c r="DE137" i="67"/>
  <c r="DF137" i="67"/>
  <c r="DG137" i="67"/>
  <c r="DH137" i="67"/>
  <c r="DI137" i="67"/>
  <c r="DJ137" i="67"/>
  <c r="DK137" i="67"/>
  <c r="DL137" i="67"/>
  <c r="DM137" i="67"/>
  <c r="DN137" i="67"/>
  <c r="DO137" i="67"/>
  <c r="DP137" i="67"/>
  <c r="DQ137" i="67"/>
  <c r="DR137" i="67"/>
  <c r="DS137" i="67"/>
  <c r="EK137" i="67"/>
  <c r="EL137" i="67"/>
  <c r="EM137" i="67"/>
  <c r="EN137" i="67"/>
  <c r="EO137" i="67"/>
  <c r="EP137" i="67"/>
  <c r="EQ137" i="67"/>
  <c r="ER137" i="67"/>
  <c r="ES137" i="67"/>
  <c r="ET137" i="67"/>
  <c r="EU137" i="67"/>
  <c r="EV137" i="67"/>
  <c r="EW137" i="67"/>
  <c r="EX137" i="67"/>
  <c r="A138" i="67"/>
  <c r="B138" i="67"/>
  <c r="C138" i="67"/>
  <c r="D138" i="67"/>
  <c r="E138" i="67"/>
  <c r="F138" i="67"/>
  <c r="G138" i="67"/>
  <c r="H138" i="67"/>
  <c r="I138" i="67"/>
  <c r="J138" i="67"/>
  <c r="K138" i="67"/>
  <c r="L138" i="67"/>
  <c r="M138" i="67"/>
  <c r="N138" i="67"/>
  <c r="O138" i="67"/>
  <c r="P138" i="67"/>
  <c r="Q138" i="67"/>
  <c r="R138" i="67"/>
  <c r="S138" i="67"/>
  <c r="T138" i="67"/>
  <c r="U138" i="67"/>
  <c r="V138" i="67"/>
  <c r="W138" i="67"/>
  <c r="X138" i="67"/>
  <c r="Y138" i="67"/>
  <c r="Z138" i="67"/>
  <c r="AA138" i="67"/>
  <c r="AB138" i="67"/>
  <c r="AC138" i="67"/>
  <c r="AD138" i="67"/>
  <c r="AE138" i="67"/>
  <c r="AF138" i="67"/>
  <c r="AG138" i="67"/>
  <c r="AH138" i="67"/>
  <c r="AI138" i="67"/>
  <c r="AJ138" i="67"/>
  <c r="AK138" i="67"/>
  <c r="AL138" i="67"/>
  <c r="AM138" i="67"/>
  <c r="AN138" i="67"/>
  <c r="AO138" i="67"/>
  <c r="AP138" i="67"/>
  <c r="AQ138" i="67"/>
  <c r="AR138" i="67"/>
  <c r="AS138" i="67"/>
  <c r="AT138" i="67"/>
  <c r="AU138" i="67"/>
  <c r="AV138" i="67"/>
  <c r="AW138" i="67"/>
  <c r="AX138" i="67"/>
  <c r="AY138" i="67"/>
  <c r="AZ138" i="67"/>
  <c r="BA138" i="67"/>
  <c r="BB138" i="67"/>
  <c r="BC138" i="67"/>
  <c r="BD138" i="67"/>
  <c r="BE138" i="67"/>
  <c r="BF138" i="67"/>
  <c r="BG138" i="67"/>
  <c r="BH138" i="67"/>
  <c r="BI138" i="67"/>
  <c r="BJ138" i="67"/>
  <c r="BK138" i="67"/>
  <c r="BL138" i="67"/>
  <c r="BM138" i="67"/>
  <c r="BN138" i="67"/>
  <c r="BO138" i="67"/>
  <c r="BP138" i="67"/>
  <c r="BQ138" i="67"/>
  <c r="BR138" i="67"/>
  <c r="BS138" i="67"/>
  <c r="BT138" i="67"/>
  <c r="BU138" i="67"/>
  <c r="BV138" i="67"/>
  <c r="BW138" i="67"/>
  <c r="BX138" i="67"/>
  <c r="BY138" i="67"/>
  <c r="BZ138" i="67"/>
  <c r="CH138" i="67"/>
  <c r="CI138" i="67"/>
  <c r="CJ138" i="67"/>
  <c r="CK138" i="67"/>
  <c r="CL138" i="67"/>
  <c r="CM138" i="67"/>
  <c r="CN138" i="67"/>
  <c r="CO138" i="67"/>
  <c r="CP138" i="67"/>
  <c r="CQ138" i="67"/>
  <c r="CR138" i="67"/>
  <c r="CS138" i="67"/>
  <c r="CT138" i="67"/>
  <c r="CU138" i="67"/>
  <c r="CV138" i="67"/>
  <c r="CW138" i="67"/>
  <c r="CX138" i="67"/>
  <c r="CY138" i="67"/>
  <c r="CZ138" i="67"/>
  <c r="DA138" i="67"/>
  <c r="DB138" i="67"/>
  <c r="DC138" i="67"/>
  <c r="DD138" i="67"/>
  <c r="DE138" i="67"/>
  <c r="DF138" i="67"/>
  <c r="DG138" i="67"/>
  <c r="DH138" i="67"/>
  <c r="DI138" i="67"/>
  <c r="DJ138" i="67"/>
  <c r="DK138" i="67"/>
  <c r="DL138" i="67"/>
  <c r="DM138" i="67"/>
  <c r="DN138" i="67"/>
  <c r="DO138" i="67"/>
  <c r="DP138" i="67"/>
  <c r="DQ138" i="67"/>
  <c r="DR138" i="67"/>
  <c r="DS138" i="67"/>
  <c r="EK138" i="67"/>
  <c r="EL138" i="67"/>
  <c r="EM138" i="67"/>
  <c r="EN138" i="67"/>
  <c r="EO138" i="67"/>
  <c r="EP138" i="67"/>
  <c r="EQ138" i="67"/>
  <c r="ER138" i="67"/>
  <c r="ES138" i="67"/>
  <c r="ET138" i="67"/>
  <c r="EU138" i="67"/>
  <c r="EV138" i="67"/>
  <c r="EW138" i="67"/>
  <c r="EX138" i="67"/>
  <c r="A139" i="67"/>
  <c r="B139" i="67"/>
  <c r="C139" i="67"/>
  <c r="D139" i="67"/>
  <c r="E139" i="67"/>
  <c r="F139" i="67"/>
  <c r="G139" i="67"/>
  <c r="H139" i="67"/>
  <c r="I139" i="67"/>
  <c r="J139" i="67"/>
  <c r="K139" i="67"/>
  <c r="L139" i="67"/>
  <c r="M139" i="67"/>
  <c r="N139" i="67"/>
  <c r="O139" i="67"/>
  <c r="P139" i="67"/>
  <c r="Q139" i="67"/>
  <c r="R139" i="67"/>
  <c r="S139" i="67"/>
  <c r="T139" i="67"/>
  <c r="U139" i="67"/>
  <c r="V139" i="67"/>
  <c r="W139" i="67"/>
  <c r="X139" i="67"/>
  <c r="Y139" i="67"/>
  <c r="Z139" i="67"/>
  <c r="AA139" i="67"/>
  <c r="AB139" i="67"/>
  <c r="AC139" i="67"/>
  <c r="AD139" i="67"/>
  <c r="AE139" i="67"/>
  <c r="AF139" i="67"/>
  <c r="AG139" i="67"/>
  <c r="AH139" i="67"/>
  <c r="AI139" i="67"/>
  <c r="AJ139" i="67"/>
  <c r="AK139" i="67"/>
  <c r="AL139" i="67"/>
  <c r="AM139" i="67"/>
  <c r="AN139" i="67"/>
  <c r="AO139" i="67"/>
  <c r="AP139" i="67"/>
  <c r="AQ139" i="67"/>
  <c r="AR139" i="67"/>
  <c r="AS139" i="67"/>
  <c r="CH139" i="67"/>
  <c r="CI139" i="67"/>
  <c r="CJ139" i="67"/>
  <c r="CK139" i="67"/>
  <c r="CL139" i="67"/>
  <c r="CM139" i="67"/>
  <c r="CN139" i="67"/>
  <c r="CO139" i="67"/>
  <c r="CP139" i="67"/>
  <c r="CQ139" i="67"/>
  <c r="CR139" i="67"/>
  <c r="CS139" i="67"/>
  <c r="CT139" i="67"/>
  <c r="CU139" i="67"/>
  <c r="CV139" i="67"/>
  <c r="CW139" i="67"/>
  <c r="CX139" i="67"/>
  <c r="CY139" i="67"/>
  <c r="CZ139" i="67"/>
  <c r="DA139" i="67"/>
  <c r="DB139" i="67"/>
  <c r="DC139" i="67"/>
  <c r="DD139" i="67"/>
  <c r="DE139" i="67"/>
  <c r="DF139" i="67"/>
  <c r="DG139" i="67"/>
  <c r="DH139" i="67"/>
  <c r="DI139" i="67"/>
  <c r="DJ139" i="67"/>
  <c r="DK139" i="67"/>
  <c r="DL139" i="67"/>
  <c r="DM139" i="67"/>
  <c r="DN139" i="67"/>
  <c r="DO139" i="67"/>
  <c r="DP139" i="67"/>
  <c r="DQ139" i="67"/>
  <c r="DR139" i="67"/>
  <c r="DS139" i="67"/>
  <c r="EK139" i="67"/>
  <c r="EL139" i="67"/>
  <c r="EM139" i="67"/>
  <c r="EN139" i="67"/>
  <c r="EO139" i="67"/>
  <c r="EP139" i="67"/>
  <c r="EQ139" i="67"/>
  <c r="ER139" i="67"/>
  <c r="ES139" i="67"/>
  <c r="ET139" i="67"/>
  <c r="EU139" i="67"/>
  <c r="EV139" i="67"/>
  <c r="EW139" i="67"/>
  <c r="EX139" i="67"/>
  <c r="A140" i="67"/>
  <c r="B140" i="67"/>
  <c r="C140" i="67"/>
  <c r="D140" i="67"/>
  <c r="E140" i="67"/>
  <c r="F140" i="67"/>
  <c r="G140" i="67"/>
  <c r="H140" i="67"/>
  <c r="I140" i="67"/>
  <c r="J140" i="67"/>
  <c r="K140" i="67"/>
  <c r="L140" i="67"/>
  <c r="M140" i="67"/>
  <c r="N140" i="67"/>
  <c r="O140" i="67"/>
  <c r="P140" i="67"/>
  <c r="Q140" i="67"/>
  <c r="R140" i="67"/>
  <c r="S140" i="67"/>
  <c r="T140" i="67"/>
  <c r="U140" i="67"/>
  <c r="V140" i="67"/>
  <c r="W140" i="67"/>
  <c r="X140" i="67"/>
  <c r="Y140" i="67"/>
  <c r="Z140" i="67"/>
  <c r="AA140" i="67"/>
  <c r="AB140" i="67"/>
  <c r="AC140" i="67"/>
  <c r="AD140" i="67"/>
  <c r="AE140" i="67"/>
  <c r="AF140" i="67"/>
  <c r="AG140" i="67"/>
  <c r="AH140" i="67"/>
  <c r="AI140" i="67"/>
  <c r="AJ140" i="67"/>
  <c r="AK140" i="67"/>
  <c r="AL140" i="67"/>
  <c r="AM140" i="67"/>
  <c r="AN140" i="67"/>
  <c r="AO140" i="67"/>
  <c r="AP140" i="67"/>
  <c r="AQ140" i="67"/>
  <c r="AR140" i="67"/>
  <c r="AS140" i="67"/>
  <c r="AT140" i="67"/>
  <c r="AU140" i="67"/>
  <c r="AV140" i="67"/>
  <c r="AW140" i="67"/>
  <c r="AX140" i="67"/>
  <c r="AY140" i="67"/>
  <c r="AZ140" i="67"/>
  <c r="BA140" i="67"/>
  <c r="BB140" i="67"/>
  <c r="BC140" i="67"/>
  <c r="BD140" i="67"/>
  <c r="BE140" i="67"/>
  <c r="BF140" i="67"/>
  <c r="BG140" i="67"/>
  <c r="BH140" i="67"/>
  <c r="BI140" i="67"/>
  <c r="BJ140" i="67"/>
  <c r="BK140" i="67"/>
  <c r="BL140" i="67"/>
  <c r="BM140" i="67"/>
  <c r="BN140" i="67"/>
  <c r="BO140" i="67"/>
  <c r="BP140" i="67"/>
  <c r="BQ140" i="67"/>
  <c r="BR140" i="67"/>
  <c r="BS140" i="67"/>
  <c r="BT140" i="67"/>
  <c r="BU140" i="67"/>
  <c r="BV140" i="67"/>
  <c r="BW140" i="67"/>
  <c r="BX140" i="67"/>
  <c r="BY140" i="67"/>
  <c r="BZ140" i="67"/>
  <c r="CH140" i="67"/>
  <c r="CI140" i="67"/>
  <c r="CJ140" i="67"/>
  <c r="CK140" i="67"/>
  <c r="CL140" i="67"/>
  <c r="CM140" i="67"/>
  <c r="CN140" i="67"/>
  <c r="CO140" i="67"/>
  <c r="CP140" i="67"/>
  <c r="CQ140" i="67"/>
  <c r="CR140" i="67"/>
  <c r="CS140" i="67"/>
  <c r="CT140" i="67"/>
  <c r="CU140" i="67"/>
  <c r="CV140" i="67"/>
  <c r="CW140" i="67"/>
  <c r="CX140" i="67"/>
  <c r="CY140" i="67"/>
  <c r="CZ140" i="67"/>
  <c r="DA140" i="67"/>
  <c r="DB140" i="67"/>
  <c r="DC140" i="67"/>
  <c r="DD140" i="67"/>
  <c r="DE140" i="67"/>
  <c r="DF140" i="67"/>
  <c r="DG140" i="67"/>
  <c r="DH140" i="67"/>
  <c r="DI140" i="67"/>
  <c r="DJ140" i="67"/>
  <c r="DK140" i="67"/>
  <c r="DL140" i="67"/>
  <c r="DM140" i="67"/>
  <c r="DN140" i="67"/>
  <c r="DO140" i="67"/>
  <c r="DP140" i="67"/>
  <c r="DQ140" i="67"/>
  <c r="DR140" i="67"/>
  <c r="DS140" i="67"/>
  <c r="EK140" i="67"/>
  <c r="EL140" i="67"/>
  <c r="EM140" i="67"/>
  <c r="EN140" i="67"/>
  <c r="EO140" i="67"/>
  <c r="EP140" i="67"/>
  <c r="EQ140" i="67"/>
  <c r="ER140" i="67"/>
  <c r="ES140" i="67"/>
  <c r="ET140" i="67"/>
  <c r="EU140" i="67"/>
  <c r="EV140" i="67"/>
  <c r="EW140" i="67"/>
  <c r="EX140" i="67"/>
  <c r="A141" i="67"/>
  <c r="B141" i="67"/>
  <c r="C141" i="67"/>
  <c r="D141" i="67"/>
  <c r="E141" i="67"/>
  <c r="F141" i="67"/>
  <c r="G141" i="67"/>
  <c r="H141" i="67"/>
  <c r="I141" i="67"/>
  <c r="J141" i="67"/>
  <c r="K141" i="67"/>
  <c r="L141" i="67"/>
  <c r="M141" i="67"/>
  <c r="N141" i="67"/>
  <c r="O141" i="67"/>
  <c r="P141" i="67"/>
  <c r="Q141" i="67"/>
  <c r="R141" i="67"/>
  <c r="S141" i="67"/>
  <c r="T141" i="67"/>
  <c r="U141" i="67"/>
  <c r="V141" i="67"/>
  <c r="W141" i="67"/>
  <c r="X141" i="67"/>
  <c r="Y141" i="67"/>
  <c r="Z141" i="67"/>
  <c r="AA141" i="67"/>
  <c r="AB141" i="67"/>
  <c r="AC141" i="67"/>
  <c r="AD141" i="67"/>
  <c r="AE141" i="67"/>
  <c r="AF141" i="67"/>
  <c r="AG141" i="67"/>
  <c r="AH141" i="67"/>
  <c r="AI141" i="67"/>
  <c r="AJ141" i="67"/>
  <c r="AK141" i="67"/>
  <c r="AL141" i="67"/>
  <c r="AM141" i="67"/>
  <c r="AN141" i="67"/>
  <c r="AO141" i="67"/>
  <c r="AP141" i="67"/>
  <c r="AQ141" i="67"/>
  <c r="AR141" i="67"/>
  <c r="AS141" i="67"/>
  <c r="AT141" i="67"/>
  <c r="AU141" i="67"/>
  <c r="AV141" i="67"/>
  <c r="AW141" i="67"/>
  <c r="AX141" i="67"/>
  <c r="AY141" i="67"/>
  <c r="AZ141" i="67"/>
  <c r="BA141" i="67"/>
  <c r="BB141" i="67"/>
  <c r="BC141" i="67"/>
  <c r="BD141" i="67"/>
  <c r="BE141" i="67"/>
  <c r="BF141" i="67"/>
  <c r="BG141" i="67"/>
  <c r="BH141" i="67"/>
  <c r="BI141" i="67"/>
  <c r="BJ141" i="67"/>
  <c r="BK141" i="67"/>
  <c r="BL141" i="67"/>
  <c r="BM141" i="67"/>
  <c r="BN141" i="67"/>
  <c r="BO141" i="67"/>
  <c r="BP141" i="67"/>
  <c r="BQ141" i="67"/>
  <c r="BR141" i="67"/>
  <c r="BS141" i="67"/>
  <c r="BT141" i="67"/>
  <c r="BU141" i="67"/>
  <c r="BV141" i="67"/>
  <c r="BW141" i="67"/>
  <c r="BX141" i="67"/>
  <c r="BY141" i="67"/>
  <c r="BZ141" i="67"/>
  <c r="CH141" i="67"/>
  <c r="CI141" i="67"/>
  <c r="CJ141" i="67"/>
  <c r="CK141" i="67"/>
  <c r="CL141" i="67"/>
  <c r="CM141" i="67"/>
  <c r="CN141" i="67"/>
  <c r="CO141" i="67"/>
  <c r="CP141" i="67"/>
  <c r="CQ141" i="67"/>
  <c r="CR141" i="67"/>
  <c r="CS141" i="67"/>
  <c r="CT141" i="67"/>
  <c r="CU141" i="67"/>
  <c r="CV141" i="67"/>
  <c r="CW141" i="67"/>
  <c r="CX141" i="67"/>
  <c r="CY141" i="67"/>
  <c r="CZ141" i="67"/>
  <c r="DA141" i="67"/>
  <c r="DB141" i="67"/>
  <c r="DC141" i="67"/>
  <c r="DD141" i="67"/>
  <c r="DE141" i="67"/>
  <c r="DF141" i="67"/>
  <c r="DG141" i="67"/>
  <c r="DH141" i="67"/>
  <c r="DI141" i="67"/>
  <c r="DJ141" i="67"/>
  <c r="DK141" i="67"/>
  <c r="DL141" i="67"/>
  <c r="DM141" i="67"/>
  <c r="DN141" i="67"/>
  <c r="DO141" i="67"/>
  <c r="DP141" i="67"/>
  <c r="DQ141" i="67"/>
  <c r="DR141" i="67"/>
  <c r="DS141" i="67"/>
  <c r="EK141" i="67"/>
  <c r="EL141" i="67"/>
  <c r="EM141" i="67"/>
  <c r="EN141" i="67"/>
  <c r="EO141" i="67"/>
  <c r="EP141" i="67"/>
  <c r="EQ141" i="67"/>
  <c r="ER141" i="67"/>
  <c r="ES141" i="67"/>
  <c r="ET141" i="67"/>
  <c r="EU141" i="67"/>
  <c r="EV141" i="67"/>
  <c r="EW141" i="67"/>
  <c r="EX141" i="67"/>
  <c r="A142" i="67"/>
  <c r="B142" i="67"/>
  <c r="C142" i="67"/>
  <c r="D142" i="67"/>
  <c r="E142" i="67"/>
  <c r="F142" i="67"/>
  <c r="G142" i="67"/>
  <c r="H142" i="67"/>
  <c r="I142" i="67"/>
  <c r="J142" i="67"/>
  <c r="K142" i="67"/>
  <c r="L142" i="67"/>
  <c r="M142" i="67"/>
  <c r="N142" i="67"/>
  <c r="O142" i="67"/>
  <c r="P142" i="67"/>
  <c r="Q142" i="67"/>
  <c r="R142" i="67"/>
  <c r="S142" i="67"/>
  <c r="T142" i="67"/>
  <c r="U142" i="67"/>
  <c r="V142" i="67"/>
  <c r="W142" i="67"/>
  <c r="X142" i="67"/>
  <c r="Y142" i="67"/>
  <c r="Z142" i="67"/>
  <c r="AA142" i="67"/>
  <c r="AB142" i="67"/>
  <c r="AC142" i="67"/>
  <c r="AD142" i="67"/>
  <c r="AE142" i="67"/>
  <c r="AF142" i="67"/>
  <c r="AG142" i="67"/>
  <c r="AH142" i="67"/>
  <c r="AI142" i="67"/>
  <c r="AJ142" i="67"/>
  <c r="AK142" i="67"/>
  <c r="AL142" i="67"/>
  <c r="AM142" i="67"/>
  <c r="AN142" i="67"/>
  <c r="AO142" i="67"/>
  <c r="AP142" i="67"/>
  <c r="AQ142" i="67"/>
  <c r="AR142" i="67"/>
  <c r="AS142" i="67"/>
  <c r="AT142" i="67"/>
  <c r="AU142" i="67"/>
  <c r="AV142" i="67"/>
  <c r="AW142" i="67"/>
  <c r="AX142" i="67"/>
  <c r="AY142" i="67"/>
  <c r="AZ142" i="67"/>
  <c r="BA142" i="67"/>
  <c r="BB142" i="67"/>
  <c r="BC142" i="67"/>
  <c r="BD142" i="67"/>
  <c r="BE142" i="67"/>
  <c r="BF142" i="67"/>
  <c r="BG142" i="67"/>
  <c r="BH142" i="67"/>
  <c r="BI142" i="67"/>
  <c r="BJ142" i="67"/>
  <c r="BK142" i="67"/>
  <c r="BL142" i="67"/>
  <c r="BM142" i="67"/>
  <c r="BN142" i="67"/>
  <c r="BO142" i="67"/>
  <c r="BP142" i="67"/>
  <c r="BQ142" i="67"/>
  <c r="BR142" i="67"/>
  <c r="BS142" i="67"/>
  <c r="BT142" i="67"/>
  <c r="BU142" i="67"/>
  <c r="BV142" i="67"/>
  <c r="BW142" i="67"/>
  <c r="BX142" i="67"/>
  <c r="BY142" i="67"/>
  <c r="BZ142" i="67"/>
  <c r="CH142" i="67"/>
  <c r="CI142" i="67"/>
  <c r="CJ142" i="67"/>
  <c r="CK142" i="67"/>
  <c r="CL142" i="67"/>
  <c r="CM142" i="67"/>
  <c r="CN142" i="67"/>
  <c r="CO142" i="67"/>
  <c r="CP142" i="67"/>
  <c r="CQ142" i="67"/>
  <c r="CR142" i="67"/>
  <c r="CS142" i="67"/>
  <c r="CT142" i="67"/>
  <c r="CU142" i="67"/>
  <c r="CV142" i="67"/>
  <c r="CW142" i="67"/>
  <c r="CX142" i="67"/>
  <c r="CY142" i="67"/>
  <c r="CZ142" i="67"/>
  <c r="DA142" i="67"/>
  <c r="DB142" i="67"/>
  <c r="DC142" i="67"/>
  <c r="DD142" i="67"/>
  <c r="DE142" i="67"/>
  <c r="DF142" i="67"/>
  <c r="DG142" i="67"/>
  <c r="DH142" i="67"/>
  <c r="DI142" i="67"/>
  <c r="DJ142" i="67"/>
  <c r="DK142" i="67"/>
  <c r="DL142" i="67"/>
  <c r="DM142" i="67"/>
  <c r="DN142" i="67"/>
  <c r="DO142" i="67"/>
  <c r="DP142" i="67"/>
  <c r="DQ142" i="67"/>
  <c r="DR142" i="67"/>
  <c r="DS142" i="67"/>
  <c r="EK142" i="67"/>
  <c r="EL142" i="67"/>
  <c r="EM142" i="67"/>
  <c r="EN142" i="67"/>
  <c r="EO142" i="67"/>
  <c r="EP142" i="67"/>
  <c r="EQ142" i="67"/>
  <c r="ER142" i="67"/>
  <c r="ES142" i="67"/>
  <c r="ET142" i="67"/>
  <c r="EU142" i="67"/>
  <c r="EV142" i="67"/>
  <c r="EW142" i="67"/>
  <c r="EX142" i="67"/>
  <c r="A143" i="67"/>
  <c r="B143" i="67"/>
  <c r="C143" i="67"/>
  <c r="D143" i="67"/>
  <c r="E143" i="67"/>
  <c r="F143" i="67"/>
  <c r="G143" i="67"/>
  <c r="H143" i="67"/>
  <c r="I143" i="67"/>
  <c r="J143" i="67"/>
  <c r="K143" i="67"/>
  <c r="L143" i="67"/>
  <c r="M143" i="67"/>
  <c r="N143" i="67"/>
  <c r="O143" i="67"/>
  <c r="P143" i="67"/>
  <c r="Q143" i="67"/>
  <c r="R143" i="67"/>
  <c r="S143" i="67"/>
  <c r="T143" i="67"/>
  <c r="U143" i="67"/>
  <c r="V143" i="67"/>
  <c r="W143" i="67"/>
  <c r="X143" i="67"/>
  <c r="Y143" i="67"/>
  <c r="Z143" i="67"/>
  <c r="AA143" i="67"/>
  <c r="AB143" i="67"/>
  <c r="AC143" i="67"/>
  <c r="AD143" i="67"/>
  <c r="AE143" i="67"/>
  <c r="AF143" i="67"/>
  <c r="AG143" i="67"/>
  <c r="AH143" i="67"/>
  <c r="AI143" i="67"/>
  <c r="AJ143" i="67"/>
  <c r="AK143" i="67"/>
  <c r="AL143" i="67"/>
  <c r="AM143" i="67"/>
  <c r="AN143" i="67"/>
  <c r="AO143" i="67"/>
  <c r="AP143" i="67"/>
  <c r="AQ143" i="67"/>
  <c r="AR143" i="67"/>
  <c r="AS143" i="67"/>
  <c r="AT143" i="67"/>
  <c r="AU143" i="67"/>
  <c r="AV143" i="67"/>
  <c r="AW143" i="67"/>
  <c r="AX143" i="67"/>
  <c r="AY143" i="67"/>
  <c r="AZ143" i="67"/>
  <c r="BA143" i="67"/>
  <c r="BB143" i="67"/>
  <c r="BC143" i="67"/>
  <c r="BD143" i="67"/>
  <c r="BE143" i="67"/>
  <c r="BF143" i="67"/>
  <c r="BG143" i="67"/>
  <c r="BH143" i="67"/>
  <c r="BI143" i="67"/>
  <c r="BJ143" i="67"/>
  <c r="BK143" i="67"/>
  <c r="BL143" i="67"/>
  <c r="BM143" i="67"/>
  <c r="BN143" i="67"/>
  <c r="BO143" i="67"/>
  <c r="BP143" i="67"/>
  <c r="BQ143" i="67"/>
  <c r="BR143" i="67"/>
  <c r="BS143" i="67"/>
  <c r="BT143" i="67"/>
  <c r="BU143" i="67"/>
  <c r="BV143" i="67"/>
  <c r="BW143" i="67"/>
  <c r="BX143" i="67"/>
  <c r="BY143" i="67"/>
  <c r="BZ143" i="67"/>
  <c r="CH143" i="67"/>
  <c r="CI143" i="67"/>
  <c r="CJ143" i="67"/>
  <c r="CK143" i="67"/>
  <c r="CL143" i="67"/>
  <c r="CM143" i="67"/>
  <c r="CN143" i="67"/>
  <c r="CO143" i="67"/>
  <c r="CP143" i="67"/>
  <c r="CQ143" i="67"/>
  <c r="CR143" i="67"/>
  <c r="CS143" i="67"/>
  <c r="CT143" i="67"/>
  <c r="CU143" i="67"/>
  <c r="CV143" i="67"/>
  <c r="CW143" i="67"/>
  <c r="CX143" i="67"/>
  <c r="CY143" i="67"/>
  <c r="CZ143" i="67"/>
  <c r="DA143" i="67"/>
  <c r="DB143" i="67"/>
  <c r="DC143" i="67"/>
  <c r="DD143" i="67"/>
  <c r="DE143" i="67"/>
  <c r="DF143" i="67"/>
  <c r="DG143" i="67"/>
  <c r="DH143" i="67"/>
  <c r="DI143" i="67"/>
  <c r="DJ143" i="67"/>
  <c r="DK143" i="67"/>
  <c r="DL143" i="67"/>
  <c r="DM143" i="67"/>
  <c r="DN143" i="67"/>
  <c r="DO143" i="67"/>
  <c r="DP143" i="67"/>
  <c r="DQ143" i="67"/>
  <c r="DR143" i="67"/>
  <c r="DS143" i="67"/>
  <c r="EK143" i="67"/>
  <c r="EL143" i="67"/>
  <c r="EM143" i="67"/>
  <c r="EN143" i="67"/>
  <c r="EO143" i="67"/>
  <c r="EP143" i="67"/>
  <c r="EQ143" i="67"/>
  <c r="ER143" i="67"/>
  <c r="ES143" i="67"/>
  <c r="ET143" i="67"/>
  <c r="EU143" i="67"/>
  <c r="EV143" i="67"/>
  <c r="EW143" i="67"/>
  <c r="EX143" i="67"/>
  <c r="A144" i="67"/>
  <c r="B144" i="67"/>
  <c r="C144" i="67"/>
  <c r="D144" i="67"/>
  <c r="E144" i="67"/>
  <c r="F144" i="67"/>
  <c r="G144" i="67"/>
  <c r="H144" i="67"/>
  <c r="I144" i="67"/>
  <c r="J144" i="67"/>
  <c r="K144" i="67"/>
  <c r="L144" i="67"/>
  <c r="M144" i="67"/>
  <c r="N144" i="67"/>
  <c r="O144" i="67"/>
  <c r="P144" i="67"/>
  <c r="Q144" i="67"/>
  <c r="R144" i="67"/>
  <c r="S144" i="67"/>
  <c r="T144" i="67"/>
  <c r="U144" i="67"/>
  <c r="V144" i="67"/>
  <c r="W144" i="67"/>
  <c r="X144" i="67"/>
  <c r="Y144" i="67"/>
  <c r="Z144" i="67"/>
  <c r="AA144" i="67"/>
  <c r="AB144" i="67"/>
  <c r="AC144" i="67"/>
  <c r="AD144" i="67"/>
  <c r="AE144" i="67"/>
  <c r="AF144" i="67"/>
  <c r="AG144" i="67"/>
  <c r="AH144" i="67"/>
  <c r="AI144" i="67"/>
  <c r="AJ144" i="67"/>
  <c r="AK144" i="67"/>
  <c r="AL144" i="67"/>
  <c r="AM144" i="67"/>
  <c r="AN144" i="67"/>
  <c r="AO144" i="67"/>
  <c r="AP144" i="67"/>
  <c r="AQ144" i="67"/>
  <c r="AR144" i="67"/>
  <c r="AS144" i="67"/>
  <c r="AT144" i="67"/>
  <c r="AU144" i="67"/>
  <c r="AV144" i="67"/>
  <c r="AW144" i="67"/>
  <c r="AX144" i="67"/>
  <c r="AY144" i="67"/>
  <c r="AZ144" i="67"/>
  <c r="BA144" i="67"/>
  <c r="BB144" i="67"/>
  <c r="BC144" i="67"/>
  <c r="BD144" i="67"/>
  <c r="BE144" i="67"/>
  <c r="BF144" i="67"/>
  <c r="BG144" i="67"/>
  <c r="BH144" i="67"/>
  <c r="BI144" i="67"/>
  <c r="BJ144" i="67"/>
  <c r="BK144" i="67"/>
  <c r="BL144" i="67"/>
  <c r="BM144" i="67"/>
  <c r="BN144" i="67"/>
  <c r="BO144" i="67"/>
  <c r="BP144" i="67"/>
  <c r="BQ144" i="67"/>
  <c r="BU144" i="67"/>
  <c r="BV144" i="67"/>
  <c r="BW144" i="67"/>
  <c r="BX144" i="67"/>
  <c r="BY144" i="67"/>
  <c r="BZ144" i="67"/>
  <c r="CH144" i="67"/>
  <c r="CI144" i="67"/>
  <c r="CJ144" i="67"/>
  <c r="CK144" i="67"/>
  <c r="CL144" i="67"/>
  <c r="CM144" i="67"/>
  <c r="CN144" i="67"/>
  <c r="CO144" i="67"/>
  <c r="CP144" i="67"/>
  <c r="CQ144" i="67"/>
  <c r="CR144" i="67"/>
  <c r="CS144" i="67"/>
  <c r="CT144" i="67"/>
  <c r="CU144" i="67"/>
  <c r="CV144" i="67"/>
  <c r="CW144" i="67"/>
  <c r="CX144" i="67"/>
  <c r="CY144" i="67"/>
  <c r="CZ144" i="67"/>
  <c r="DA144" i="67"/>
  <c r="DB144" i="67"/>
  <c r="DC144" i="67"/>
  <c r="DD144" i="67"/>
  <c r="DE144" i="67"/>
  <c r="DF144" i="67"/>
  <c r="DG144" i="67"/>
  <c r="DH144" i="67"/>
  <c r="DI144" i="67"/>
  <c r="DJ144" i="67"/>
  <c r="DK144" i="67"/>
  <c r="DL144" i="67"/>
  <c r="DM144" i="67"/>
  <c r="DN144" i="67"/>
  <c r="DO144" i="67"/>
  <c r="DP144" i="67"/>
  <c r="DQ144" i="67"/>
  <c r="DR144" i="67"/>
  <c r="DS144" i="67"/>
  <c r="EK144" i="67"/>
  <c r="EL144" i="67"/>
  <c r="EM144" i="67"/>
  <c r="EN144" i="67"/>
  <c r="EO144" i="67"/>
  <c r="EP144" i="67"/>
  <c r="EQ144" i="67"/>
  <c r="ER144" i="67"/>
  <c r="ES144" i="67"/>
  <c r="ET144" i="67"/>
  <c r="EU144" i="67"/>
  <c r="EV144" i="67"/>
  <c r="EW144" i="67"/>
  <c r="EX144" i="67"/>
  <c r="A145" i="67"/>
  <c r="B145" i="67"/>
  <c r="C145" i="67"/>
  <c r="D145" i="67"/>
  <c r="E145" i="67"/>
  <c r="F145" i="67"/>
  <c r="G145" i="67"/>
  <c r="H145" i="67"/>
  <c r="I145" i="67"/>
  <c r="J145" i="67"/>
  <c r="K145" i="67"/>
  <c r="L145" i="67"/>
  <c r="M145" i="67"/>
  <c r="N145" i="67"/>
  <c r="O145" i="67"/>
  <c r="P145" i="67"/>
  <c r="Q145" i="67"/>
  <c r="R145" i="67"/>
  <c r="S145" i="67"/>
  <c r="T145" i="67"/>
  <c r="U145" i="67"/>
  <c r="V145" i="67"/>
  <c r="W145" i="67"/>
  <c r="X145" i="67"/>
  <c r="Y145" i="67"/>
  <c r="Z145" i="67"/>
  <c r="AA145" i="67"/>
  <c r="AB145" i="67"/>
  <c r="AC145" i="67"/>
  <c r="AD145" i="67"/>
  <c r="AE145" i="67"/>
  <c r="AF145" i="67"/>
  <c r="AG145" i="67"/>
  <c r="AH145" i="67"/>
  <c r="AI145" i="67"/>
  <c r="AJ145" i="67"/>
  <c r="AK145" i="67"/>
  <c r="AL145" i="67"/>
  <c r="AM145" i="67"/>
  <c r="AN145" i="67"/>
  <c r="AO145" i="67"/>
  <c r="AP145" i="67"/>
  <c r="AQ145" i="67"/>
  <c r="AR145" i="67"/>
  <c r="AS145" i="67"/>
  <c r="CH145" i="67"/>
  <c r="CI145" i="67"/>
  <c r="CJ145" i="67"/>
  <c r="CK145" i="67"/>
  <c r="CL145" i="67"/>
  <c r="CM145" i="67"/>
  <c r="CN145" i="67"/>
  <c r="CO145" i="67"/>
  <c r="CP145" i="67"/>
  <c r="CQ145" i="67"/>
  <c r="CR145" i="67"/>
  <c r="CS145" i="67"/>
  <c r="CT145" i="67"/>
  <c r="CU145" i="67"/>
  <c r="CV145" i="67"/>
  <c r="CW145" i="67"/>
  <c r="CX145" i="67"/>
  <c r="CY145" i="67"/>
  <c r="CZ145" i="67"/>
  <c r="DA145" i="67"/>
  <c r="DB145" i="67"/>
  <c r="DC145" i="67"/>
  <c r="DD145" i="67"/>
  <c r="DE145" i="67"/>
  <c r="DF145" i="67"/>
  <c r="DG145" i="67"/>
  <c r="DH145" i="67"/>
  <c r="DI145" i="67"/>
  <c r="DJ145" i="67"/>
  <c r="DK145" i="67"/>
  <c r="DL145" i="67"/>
  <c r="DM145" i="67"/>
  <c r="DN145" i="67"/>
  <c r="DO145" i="67"/>
  <c r="DP145" i="67"/>
  <c r="DQ145" i="67"/>
  <c r="DR145" i="67"/>
  <c r="DS145" i="67"/>
  <c r="EK145" i="67"/>
  <c r="EL145" i="67"/>
  <c r="EM145" i="67"/>
  <c r="EN145" i="67"/>
  <c r="EO145" i="67"/>
  <c r="EP145" i="67"/>
  <c r="EQ145" i="67"/>
  <c r="ER145" i="67"/>
  <c r="ES145" i="67"/>
  <c r="ET145" i="67"/>
  <c r="EU145" i="67"/>
  <c r="EV145" i="67"/>
  <c r="EW145" i="67"/>
  <c r="EX145" i="67"/>
  <c r="A146" i="67"/>
  <c r="B146" i="67"/>
  <c r="C146" i="67"/>
  <c r="D146" i="67"/>
  <c r="E146" i="67"/>
  <c r="F146" i="67"/>
  <c r="G146" i="67"/>
  <c r="H146" i="67"/>
  <c r="I146" i="67"/>
  <c r="J146" i="67"/>
  <c r="K146" i="67"/>
  <c r="L146" i="67"/>
  <c r="M146" i="67"/>
  <c r="N146" i="67"/>
  <c r="O146" i="67"/>
  <c r="P146" i="67"/>
  <c r="Q146" i="67"/>
  <c r="R146" i="67"/>
  <c r="S146" i="67"/>
  <c r="T146" i="67"/>
  <c r="U146" i="67"/>
  <c r="V146" i="67"/>
  <c r="W146" i="67"/>
  <c r="X146" i="67"/>
  <c r="Y146" i="67"/>
  <c r="Z146" i="67"/>
  <c r="AA146" i="67"/>
  <c r="AB146" i="67"/>
  <c r="AC146" i="67"/>
  <c r="AD146" i="67"/>
  <c r="AE146" i="67"/>
  <c r="AF146" i="67"/>
  <c r="AG146" i="67"/>
  <c r="AH146" i="67"/>
  <c r="AI146" i="67"/>
  <c r="AJ146" i="67"/>
  <c r="AK146" i="67"/>
  <c r="AL146" i="67"/>
  <c r="AM146" i="67"/>
  <c r="AN146" i="67"/>
  <c r="AO146" i="67"/>
  <c r="AP146" i="67"/>
  <c r="AQ146" i="67"/>
  <c r="AR146" i="67"/>
  <c r="AS146" i="67"/>
  <c r="AT146" i="67"/>
  <c r="AU146" i="67"/>
  <c r="AV146" i="67"/>
  <c r="AW146" i="67"/>
  <c r="AX146" i="67"/>
  <c r="AY146" i="67"/>
  <c r="AZ146" i="67"/>
  <c r="BA146" i="67"/>
  <c r="BB146" i="67"/>
  <c r="BC146" i="67"/>
  <c r="BD146" i="67"/>
  <c r="BE146" i="67"/>
  <c r="BF146" i="67"/>
  <c r="BG146" i="67"/>
  <c r="BH146" i="67"/>
  <c r="BI146" i="67"/>
  <c r="BJ146" i="67"/>
  <c r="BK146" i="67"/>
  <c r="BL146" i="67"/>
  <c r="BM146" i="67"/>
  <c r="BN146" i="67"/>
  <c r="BO146" i="67"/>
  <c r="BP146" i="67"/>
  <c r="BQ146" i="67"/>
  <c r="BR146" i="67"/>
  <c r="BS146" i="67"/>
  <c r="BT146" i="67"/>
  <c r="BU146" i="67"/>
  <c r="BV146" i="67"/>
  <c r="BW146" i="67"/>
  <c r="BX146" i="67"/>
  <c r="BY146" i="67"/>
  <c r="BZ146" i="67"/>
  <c r="CA146" i="67"/>
  <c r="CB146" i="67"/>
  <c r="CC146" i="67"/>
  <c r="CD146" i="67"/>
  <c r="CE146" i="67"/>
  <c r="CF146" i="67"/>
  <c r="CG146" i="67"/>
  <c r="CH146" i="67"/>
  <c r="CI146" i="67"/>
  <c r="CJ146" i="67"/>
  <c r="CK146" i="67"/>
  <c r="CL146" i="67"/>
  <c r="CM146" i="67"/>
  <c r="CN146" i="67"/>
  <c r="CO146" i="67"/>
  <c r="CP146" i="67"/>
  <c r="CQ146" i="67"/>
  <c r="CR146" i="67"/>
  <c r="CS146" i="67"/>
  <c r="CT146" i="67"/>
  <c r="CU146" i="67"/>
  <c r="CV146" i="67"/>
  <c r="CW146" i="67"/>
  <c r="CX146" i="67"/>
  <c r="CY146" i="67"/>
  <c r="CZ146" i="67"/>
  <c r="DA146" i="67"/>
  <c r="DB146" i="67"/>
  <c r="DC146" i="67"/>
  <c r="DD146" i="67"/>
  <c r="DE146" i="67"/>
  <c r="DF146" i="67"/>
  <c r="DG146" i="67"/>
  <c r="DH146" i="67"/>
  <c r="DI146" i="67"/>
  <c r="DJ146" i="67"/>
  <c r="DK146" i="67"/>
  <c r="DL146" i="67"/>
  <c r="DM146" i="67"/>
  <c r="DN146" i="67"/>
  <c r="DO146" i="67"/>
  <c r="DP146" i="67"/>
  <c r="DQ146" i="67"/>
  <c r="DR146" i="67"/>
  <c r="DS146" i="67"/>
  <c r="DT146" i="67"/>
  <c r="DU146" i="67"/>
  <c r="DV146" i="67"/>
  <c r="DW146" i="67"/>
  <c r="DX146" i="67"/>
  <c r="DY146" i="67"/>
  <c r="DZ146" i="67"/>
  <c r="EA146" i="67"/>
  <c r="EB146" i="67"/>
  <c r="EC146" i="67"/>
  <c r="ED146" i="67"/>
  <c r="EE146" i="67"/>
  <c r="EF146" i="67"/>
  <c r="EG146" i="67"/>
  <c r="EH146" i="67"/>
  <c r="EI146" i="67"/>
  <c r="EJ146" i="67"/>
  <c r="EK146" i="67"/>
  <c r="EL146" i="67"/>
  <c r="EM146" i="67"/>
  <c r="EN146" i="67"/>
  <c r="EO146" i="67"/>
  <c r="EP146" i="67"/>
  <c r="EQ146" i="67"/>
  <c r="ER146" i="67"/>
  <c r="ES146" i="67"/>
  <c r="ET146" i="67"/>
  <c r="EU146" i="67"/>
  <c r="EV146" i="67"/>
  <c r="EW146" i="67"/>
  <c r="EX146" i="67"/>
  <c r="A147" i="67"/>
  <c r="B147" i="67"/>
  <c r="C147" i="67"/>
  <c r="D147" i="67"/>
  <c r="E147" i="67"/>
  <c r="F147" i="67"/>
  <c r="G147" i="67"/>
  <c r="H147" i="67"/>
  <c r="I147" i="67"/>
  <c r="J147" i="67"/>
  <c r="K147" i="67"/>
  <c r="L147" i="67"/>
  <c r="M147" i="67"/>
  <c r="N147" i="67"/>
  <c r="O147" i="67"/>
  <c r="P147" i="67"/>
  <c r="Q147" i="67"/>
  <c r="R147" i="67"/>
  <c r="S147" i="67"/>
  <c r="T147" i="67"/>
  <c r="U147" i="67"/>
  <c r="V147" i="67"/>
  <c r="W147" i="67"/>
  <c r="X147" i="67"/>
  <c r="Y147" i="67"/>
  <c r="Z147" i="67"/>
  <c r="AA147" i="67"/>
  <c r="AB147" i="67"/>
  <c r="AC147" i="67"/>
  <c r="AD147" i="67"/>
  <c r="AE147" i="67"/>
  <c r="AF147" i="67"/>
  <c r="AG147" i="67"/>
  <c r="AH147" i="67"/>
  <c r="AI147" i="67"/>
  <c r="AJ147" i="67"/>
  <c r="AK147" i="67"/>
  <c r="AL147" i="67"/>
  <c r="AM147" i="67"/>
  <c r="AN147" i="67"/>
  <c r="AO147" i="67"/>
  <c r="AP147" i="67"/>
  <c r="AQ147" i="67"/>
  <c r="AR147" i="67"/>
  <c r="AS147" i="67"/>
  <c r="AT147" i="67"/>
  <c r="AU147" i="67"/>
  <c r="AV147" i="67"/>
  <c r="AW147" i="67"/>
  <c r="AX147" i="67"/>
  <c r="AY147" i="67"/>
  <c r="AZ147" i="67"/>
  <c r="BA147" i="67"/>
  <c r="BB147" i="67"/>
  <c r="BC147" i="67"/>
  <c r="BD147" i="67"/>
  <c r="BE147" i="67"/>
  <c r="BF147" i="67"/>
  <c r="BG147" i="67"/>
  <c r="BH147" i="67"/>
  <c r="BI147" i="67"/>
  <c r="BJ147" i="67"/>
  <c r="BK147" i="67"/>
  <c r="BL147" i="67"/>
  <c r="BM147" i="67"/>
  <c r="BN147" i="67"/>
  <c r="BO147" i="67"/>
  <c r="BP147" i="67"/>
  <c r="BQ147" i="67"/>
  <c r="BR147" i="67"/>
  <c r="BS147" i="67"/>
  <c r="BT147" i="67"/>
  <c r="BU147" i="67"/>
  <c r="BV147" i="67"/>
  <c r="BW147" i="67"/>
  <c r="BX147" i="67"/>
  <c r="BY147" i="67"/>
  <c r="BZ147" i="67"/>
  <c r="CA147" i="67"/>
  <c r="CB147" i="67"/>
  <c r="CC147" i="67"/>
  <c r="CD147" i="67"/>
  <c r="CE147" i="67"/>
  <c r="CF147" i="67"/>
  <c r="CG147" i="67"/>
  <c r="CH147" i="67"/>
  <c r="CI147" i="67"/>
  <c r="CJ147" i="67"/>
  <c r="CK147" i="67"/>
  <c r="CL147" i="67"/>
  <c r="CM147" i="67"/>
  <c r="CN147" i="67"/>
  <c r="CO147" i="67"/>
  <c r="CP147" i="67"/>
  <c r="CQ147" i="67"/>
  <c r="CR147" i="67"/>
  <c r="CS147" i="67"/>
  <c r="CT147" i="67"/>
  <c r="CU147" i="67"/>
  <c r="CV147" i="67"/>
  <c r="CW147" i="67"/>
  <c r="CX147" i="67"/>
  <c r="CY147" i="67"/>
  <c r="CZ147" i="67"/>
  <c r="DA147" i="67"/>
  <c r="DB147" i="67"/>
  <c r="DC147" i="67"/>
  <c r="DD147" i="67"/>
  <c r="DE147" i="67"/>
  <c r="DF147" i="67"/>
  <c r="DG147" i="67"/>
  <c r="DH147" i="67"/>
  <c r="DI147" i="67"/>
  <c r="DJ147" i="67"/>
  <c r="DK147" i="67"/>
  <c r="DL147" i="67"/>
  <c r="DM147" i="67"/>
  <c r="DN147" i="67"/>
  <c r="DO147" i="67"/>
  <c r="DP147" i="67"/>
  <c r="DQ147" i="67"/>
  <c r="DR147" i="67"/>
  <c r="DS147" i="67"/>
  <c r="DT147" i="67"/>
  <c r="DU147" i="67"/>
  <c r="DV147" i="67"/>
  <c r="DW147" i="67"/>
  <c r="DX147" i="67"/>
  <c r="DY147" i="67"/>
  <c r="DZ147" i="67"/>
  <c r="EA147" i="67"/>
  <c r="EB147" i="67"/>
  <c r="EC147" i="67"/>
  <c r="ED147" i="67"/>
  <c r="EE147" i="67"/>
  <c r="EF147" i="67"/>
  <c r="EG147" i="67"/>
  <c r="EH147" i="67"/>
  <c r="EI147" i="67"/>
  <c r="EJ147" i="67"/>
  <c r="EK147" i="67"/>
  <c r="EL147" i="67"/>
  <c r="EM147" i="67"/>
  <c r="EN147" i="67"/>
  <c r="EO147" i="67"/>
  <c r="EP147" i="67"/>
  <c r="EQ147" i="67"/>
  <c r="ER147" i="67"/>
  <c r="ES147" i="67"/>
  <c r="ET147" i="67"/>
  <c r="EU147" i="67"/>
  <c r="EV147" i="67"/>
  <c r="EW147" i="67"/>
  <c r="EX147" i="67"/>
  <c r="A148" i="67"/>
  <c r="B148" i="67"/>
  <c r="C148" i="67"/>
  <c r="D148" i="67"/>
  <c r="E148" i="67"/>
  <c r="F148" i="67"/>
  <c r="G148" i="67"/>
  <c r="H148" i="67"/>
  <c r="I148" i="67"/>
  <c r="J148" i="67"/>
  <c r="K148" i="67"/>
  <c r="L148" i="67"/>
  <c r="M148" i="67"/>
  <c r="N148" i="67"/>
  <c r="O148" i="67"/>
  <c r="P148" i="67"/>
  <c r="Q148" i="67"/>
  <c r="R148" i="67"/>
  <c r="S148" i="67"/>
  <c r="T148" i="67"/>
  <c r="U148" i="67"/>
  <c r="V148" i="67"/>
  <c r="W148" i="67"/>
  <c r="X148" i="67"/>
  <c r="Y148" i="67"/>
  <c r="Z148" i="67"/>
  <c r="AA148" i="67"/>
  <c r="AB148" i="67"/>
  <c r="AC148" i="67"/>
  <c r="AD148" i="67"/>
  <c r="AE148" i="67"/>
  <c r="AF148" i="67"/>
  <c r="AG148" i="67"/>
  <c r="AH148" i="67"/>
  <c r="AI148" i="67"/>
  <c r="AJ148" i="67"/>
  <c r="AK148" i="67"/>
  <c r="AL148" i="67"/>
  <c r="AM148" i="67"/>
  <c r="AN148" i="67"/>
  <c r="AO148" i="67"/>
  <c r="AP148" i="67"/>
  <c r="AQ148" i="67"/>
  <c r="AR148" i="67"/>
  <c r="AS148" i="67"/>
  <c r="AT148" i="67"/>
  <c r="AU148" i="67"/>
  <c r="AV148" i="67"/>
  <c r="AW148" i="67"/>
  <c r="AX148" i="67"/>
  <c r="AY148" i="67"/>
  <c r="AZ148" i="67"/>
  <c r="BA148" i="67"/>
  <c r="BB148" i="67"/>
  <c r="BC148" i="67"/>
  <c r="BD148" i="67"/>
  <c r="BE148" i="67"/>
  <c r="BF148" i="67"/>
  <c r="BG148" i="67"/>
  <c r="BH148" i="67"/>
  <c r="BI148" i="67"/>
  <c r="BJ148" i="67"/>
  <c r="BK148" i="67"/>
  <c r="BL148" i="67"/>
  <c r="BM148" i="67"/>
  <c r="BN148" i="67"/>
  <c r="BO148" i="67"/>
  <c r="BP148" i="67"/>
  <c r="BQ148" i="67"/>
  <c r="BR148" i="67"/>
  <c r="BS148" i="67"/>
  <c r="BT148" i="67"/>
  <c r="BU148" i="67"/>
  <c r="BV148" i="67"/>
  <c r="BW148" i="67"/>
  <c r="BX148" i="67"/>
  <c r="BY148" i="67"/>
  <c r="BZ148" i="67"/>
  <c r="CH148" i="67"/>
  <c r="CI148" i="67"/>
  <c r="CJ148" i="67"/>
  <c r="CK148" i="67"/>
  <c r="CL148" i="67"/>
  <c r="CM148" i="67"/>
  <c r="CN148" i="67"/>
  <c r="CO148" i="67"/>
  <c r="CP148" i="67"/>
  <c r="CQ148" i="67"/>
  <c r="CR148" i="67"/>
  <c r="CS148" i="67"/>
  <c r="CT148" i="67"/>
  <c r="CU148" i="67"/>
  <c r="CV148" i="67"/>
  <c r="CW148" i="67"/>
  <c r="CX148" i="67"/>
  <c r="CY148" i="67"/>
  <c r="CZ148" i="67"/>
  <c r="DA148" i="67"/>
  <c r="DB148" i="67"/>
  <c r="DC148" i="67"/>
  <c r="DD148" i="67"/>
  <c r="DE148" i="67"/>
  <c r="DF148" i="67"/>
  <c r="DG148" i="67"/>
  <c r="DH148" i="67"/>
  <c r="DI148" i="67"/>
  <c r="DJ148" i="67"/>
  <c r="DK148" i="67"/>
  <c r="DL148" i="67"/>
  <c r="DM148" i="67"/>
  <c r="DN148" i="67"/>
  <c r="DO148" i="67"/>
  <c r="DP148" i="67"/>
  <c r="DQ148" i="67"/>
  <c r="DR148" i="67"/>
  <c r="DS148" i="67"/>
  <c r="EK148" i="67"/>
  <c r="EL148" i="67"/>
  <c r="EM148" i="67"/>
  <c r="EN148" i="67"/>
  <c r="EO148" i="67"/>
  <c r="EP148" i="67"/>
  <c r="EQ148" i="67"/>
  <c r="ER148" i="67"/>
  <c r="ES148" i="67"/>
  <c r="ET148" i="67"/>
  <c r="EU148" i="67"/>
  <c r="EV148" i="67"/>
  <c r="EW148" i="67"/>
  <c r="EX148" i="67"/>
  <c r="A149" i="67"/>
  <c r="B149" i="67"/>
  <c r="C149" i="67"/>
  <c r="D149" i="67"/>
  <c r="E149" i="67"/>
  <c r="F149" i="67"/>
  <c r="G149" i="67"/>
  <c r="H149" i="67"/>
  <c r="I149" i="67"/>
  <c r="J149" i="67"/>
  <c r="K149" i="67"/>
  <c r="L149" i="67"/>
  <c r="M149" i="67"/>
  <c r="N149" i="67"/>
  <c r="O149" i="67"/>
  <c r="P149" i="67"/>
  <c r="Q149" i="67"/>
  <c r="R149" i="67"/>
  <c r="S149" i="67"/>
  <c r="T149" i="67"/>
  <c r="U149" i="67"/>
  <c r="V149" i="67"/>
  <c r="W149" i="67"/>
  <c r="X149" i="67"/>
  <c r="Y149" i="67"/>
  <c r="Z149" i="67"/>
  <c r="AA149" i="67"/>
  <c r="AB149" i="67"/>
  <c r="AC149" i="67"/>
  <c r="AD149" i="67"/>
  <c r="AE149" i="67"/>
  <c r="AF149" i="67"/>
  <c r="AG149" i="67"/>
  <c r="AH149" i="67"/>
  <c r="AI149" i="67"/>
  <c r="AJ149" i="67"/>
  <c r="AK149" i="67"/>
  <c r="AL149" i="67"/>
  <c r="AM149" i="67"/>
  <c r="AN149" i="67"/>
  <c r="AO149" i="67"/>
  <c r="AP149" i="67"/>
  <c r="AQ149" i="67"/>
  <c r="AR149" i="67"/>
  <c r="AS149" i="67"/>
  <c r="AT149" i="67"/>
  <c r="AU149" i="67"/>
  <c r="AV149" i="67"/>
  <c r="AW149" i="67"/>
  <c r="AX149" i="67"/>
  <c r="AY149" i="67"/>
  <c r="AZ149" i="67"/>
  <c r="BA149" i="67"/>
  <c r="BB149" i="67"/>
  <c r="BC149" i="67"/>
  <c r="BD149" i="67"/>
  <c r="BE149" i="67"/>
  <c r="BF149" i="67"/>
  <c r="BG149" i="67"/>
  <c r="BH149" i="67"/>
  <c r="BI149" i="67"/>
  <c r="BJ149" i="67"/>
  <c r="BK149" i="67"/>
  <c r="BL149" i="67"/>
  <c r="BM149" i="67"/>
  <c r="BN149" i="67"/>
  <c r="BO149" i="67"/>
  <c r="BP149" i="67"/>
  <c r="BQ149" i="67"/>
  <c r="BS149" i="67"/>
  <c r="BT149" i="67"/>
  <c r="BU149" i="67"/>
  <c r="BV149" i="67"/>
  <c r="BW149" i="67"/>
  <c r="BX149" i="67"/>
  <c r="BY149" i="67"/>
  <c r="BZ149" i="67"/>
  <c r="CH149" i="67"/>
  <c r="CI149" i="67"/>
  <c r="CJ149" i="67"/>
  <c r="CK149" i="67"/>
  <c r="CL149" i="67"/>
  <c r="CM149" i="67"/>
  <c r="CN149" i="67"/>
  <c r="CO149" i="67"/>
  <c r="CP149" i="67"/>
  <c r="CQ149" i="67"/>
  <c r="CR149" i="67"/>
  <c r="CS149" i="67"/>
  <c r="CT149" i="67"/>
  <c r="CU149" i="67"/>
  <c r="CV149" i="67"/>
  <c r="CW149" i="67"/>
  <c r="CX149" i="67"/>
  <c r="CY149" i="67"/>
  <c r="CZ149" i="67"/>
  <c r="DA149" i="67"/>
  <c r="DB149" i="67"/>
  <c r="DC149" i="67"/>
  <c r="DD149" i="67"/>
  <c r="DE149" i="67"/>
  <c r="DF149" i="67"/>
  <c r="DG149" i="67"/>
  <c r="DH149" i="67"/>
  <c r="DI149" i="67"/>
  <c r="DJ149" i="67"/>
  <c r="DK149" i="67"/>
  <c r="DL149" i="67"/>
  <c r="DM149" i="67"/>
  <c r="DN149" i="67"/>
  <c r="DO149" i="67"/>
  <c r="DP149" i="67"/>
  <c r="DQ149" i="67"/>
  <c r="DR149" i="67"/>
  <c r="DS149" i="67"/>
  <c r="EK149" i="67"/>
  <c r="EL149" i="67"/>
  <c r="EM149" i="67"/>
  <c r="EN149" i="67"/>
  <c r="EO149" i="67"/>
  <c r="EP149" i="67"/>
  <c r="EQ149" i="67"/>
  <c r="ER149" i="67"/>
  <c r="ES149" i="67"/>
  <c r="ET149" i="67"/>
  <c r="EU149" i="67"/>
  <c r="EV149" i="67"/>
  <c r="EW149" i="67"/>
  <c r="EX149" i="67"/>
  <c r="A150" i="67"/>
  <c r="B150" i="67"/>
  <c r="C150" i="67"/>
  <c r="D150" i="67"/>
  <c r="E150" i="67"/>
  <c r="F150" i="67"/>
  <c r="G150" i="67"/>
  <c r="H150" i="67"/>
  <c r="I150" i="67"/>
  <c r="J150" i="67"/>
  <c r="K150" i="67"/>
  <c r="L150" i="67"/>
  <c r="M150" i="67"/>
  <c r="N150" i="67"/>
  <c r="O150" i="67"/>
  <c r="P150" i="67"/>
  <c r="Q150" i="67"/>
  <c r="R150" i="67"/>
  <c r="S150" i="67"/>
  <c r="T150" i="67"/>
  <c r="U150" i="67"/>
  <c r="V150" i="67"/>
  <c r="W150" i="67"/>
  <c r="X150" i="67"/>
  <c r="Y150" i="67"/>
  <c r="Z150" i="67"/>
  <c r="AA150" i="67"/>
  <c r="AB150" i="67"/>
  <c r="AC150" i="67"/>
  <c r="AD150" i="67"/>
  <c r="AE150" i="67"/>
  <c r="AF150" i="67"/>
  <c r="AG150" i="67"/>
  <c r="AH150" i="67"/>
  <c r="AI150" i="67"/>
  <c r="AJ150" i="67"/>
  <c r="AK150" i="67"/>
  <c r="AL150" i="67"/>
  <c r="AM150" i="67"/>
  <c r="AN150" i="67"/>
  <c r="AO150" i="67"/>
  <c r="AP150" i="67"/>
  <c r="AQ150" i="67"/>
  <c r="AR150" i="67"/>
  <c r="AS150" i="67"/>
  <c r="AT150" i="67"/>
  <c r="AU150" i="67"/>
  <c r="AV150" i="67"/>
  <c r="AW150" i="67"/>
  <c r="AX150" i="67"/>
  <c r="AY150" i="67"/>
  <c r="AZ150" i="67"/>
  <c r="BA150" i="67"/>
  <c r="BB150" i="67"/>
  <c r="BC150" i="67"/>
  <c r="BD150" i="67"/>
  <c r="BE150" i="67"/>
  <c r="BF150" i="67"/>
  <c r="BG150" i="67"/>
  <c r="BH150" i="67"/>
  <c r="BI150" i="67"/>
  <c r="BJ150" i="67"/>
  <c r="BK150" i="67"/>
  <c r="BL150" i="67"/>
  <c r="BM150" i="67"/>
  <c r="BN150" i="67"/>
  <c r="BO150" i="67"/>
  <c r="BP150" i="67"/>
  <c r="BQ150" i="67"/>
  <c r="BR150" i="67"/>
  <c r="BT150" i="67"/>
  <c r="BU150" i="67"/>
  <c r="BV150" i="67"/>
  <c r="BW150" i="67"/>
  <c r="BX150" i="67"/>
  <c r="BY150" i="67"/>
  <c r="BZ150" i="67"/>
  <c r="CH150" i="67"/>
  <c r="CI150" i="67"/>
  <c r="CJ150" i="67"/>
  <c r="CK150" i="67"/>
  <c r="CL150" i="67"/>
  <c r="CM150" i="67"/>
  <c r="CN150" i="67"/>
  <c r="CO150" i="67"/>
  <c r="CP150" i="67"/>
  <c r="CQ150" i="67"/>
  <c r="CR150" i="67"/>
  <c r="CS150" i="67"/>
  <c r="CT150" i="67"/>
  <c r="CU150" i="67"/>
  <c r="CV150" i="67"/>
  <c r="CW150" i="67"/>
  <c r="CX150" i="67"/>
  <c r="CY150" i="67"/>
  <c r="CZ150" i="67"/>
  <c r="DA150" i="67"/>
  <c r="DB150" i="67"/>
  <c r="DC150" i="67"/>
  <c r="DD150" i="67"/>
  <c r="DE150" i="67"/>
  <c r="DF150" i="67"/>
  <c r="DG150" i="67"/>
  <c r="DH150" i="67"/>
  <c r="DI150" i="67"/>
  <c r="DJ150" i="67"/>
  <c r="DK150" i="67"/>
  <c r="DL150" i="67"/>
  <c r="DM150" i="67"/>
  <c r="DN150" i="67"/>
  <c r="DO150" i="67"/>
  <c r="DP150" i="67"/>
  <c r="DQ150" i="67"/>
  <c r="DR150" i="67"/>
  <c r="DS150" i="67"/>
  <c r="EK150" i="67"/>
  <c r="EL150" i="67"/>
  <c r="EM150" i="67"/>
  <c r="EN150" i="67"/>
  <c r="EO150" i="67"/>
  <c r="EP150" i="67"/>
  <c r="EQ150" i="67"/>
  <c r="ER150" i="67"/>
  <c r="ES150" i="67"/>
  <c r="ET150" i="67"/>
  <c r="EU150" i="67"/>
  <c r="EV150" i="67"/>
  <c r="EW150" i="67"/>
  <c r="EX150" i="67"/>
  <c r="A151" i="67"/>
  <c r="B151" i="67"/>
  <c r="C151" i="67"/>
  <c r="D151" i="67"/>
  <c r="E151" i="67"/>
  <c r="F151" i="67"/>
  <c r="G151" i="67"/>
  <c r="H151" i="67"/>
  <c r="I151" i="67"/>
  <c r="J151" i="67"/>
  <c r="K151" i="67"/>
  <c r="L151" i="67"/>
  <c r="M151" i="67"/>
  <c r="N151" i="67"/>
  <c r="O151" i="67"/>
  <c r="P151" i="67"/>
  <c r="Q151" i="67"/>
  <c r="R151" i="67"/>
  <c r="S151" i="67"/>
  <c r="T151" i="67"/>
  <c r="U151" i="67"/>
  <c r="V151" i="67"/>
  <c r="W151" i="67"/>
  <c r="X151" i="67"/>
  <c r="Y151" i="67"/>
  <c r="Z151" i="67"/>
  <c r="AA151" i="67"/>
  <c r="AB151" i="67"/>
  <c r="AC151" i="67"/>
  <c r="AD151" i="67"/>
  <c r="AE151" i="67"/>
  <c r="AF151" i="67"/>
  <c r="AG151" i="67"/>
  <c r="AH151" i="67"/>
  <c r="AI151" i="67"/>
  <c r="AJ151" i="67"/>
  <c r="AK151" i="67"/>
  <c r="AL151" i="67"/>
  <c r="AM151" i="67"/>
  <c r="AN151" i="67"/>
  <c r="AO151" i="67"/>
  <c r="AP151" i="67"/>
  <c r="AQ151" i="67"/>
  <c r="AR151" i="67"/>
  <c r="AS151" i="67"/>
  <c r="AT151" i="67"/>
  <c r="AU151" i="67"/>
  <c r="AV151" i="67"/>
  <c r="AW151" i="67"/>
  <c r="AX151" i="67"/>
  <c r="AY151" i="67"/>
  <c r="AZ151" i="67"/>
  <c r="BA151" i="67"/>
  <c r="BB151" i="67"/>
  <c r="BC151" i="67"/>
  <c r="BD151" i="67"/>
  <c r="BE151" i="67"/>
  <c r="BF151" i="67"/>
  <c r="BG151" i="67"/>
  <c r="BH151" i="67"/>
  <c r="BI151" i="67"/>
  <c r="BJ151" i="67"/>
  <c r="BK151" i="67"/>
  <c r="BL151" i="67"/>
  <c r="BM151" i="67"/>
  <c r="BN151" i="67"/>
  <c r="BO151" i="67"/>
  <c r="BP151" i="67"/>
  <c r="BQ151" i="67"/>
  <c r="BR151" i="67"/>
  <c r="BS151" i="67"/>
  <c r="BT151" i="67"/>
  <c r="BU151" i="67"/>
  <c r="BV151" i="67"/>
  <c r="BW151" i="67"/>
  <c r="BX151" i="67"/>
  <c r="BY151" i="67"/>
  <c r="BZ151" i="67"/>
  <c r="CH151" i="67"/>
  <c r="CI151" i="67"/>
  <c r="CJ151" i="67"/>
  <c r="CK151" i="67"/>
  <c r="CL151" i="67"/>
  <c r="CM151" i="67"/>
  <c r="CN151" i="67"/>
  <c r="CO151" i="67"/>
  <c r="CP151" i="67"/>
  <c r="CQ151" i="67"/>
  <c r="CR151" i="67"/>
  <c r="CS151" i="67"/>
  <c r="CT151" i="67"/>
  <c r="CU151" i="67"/>
  <c r="CV151" i="67"/>
  <c r="CW151" i="67"/>
  <c r="CX151" i="67"/>
  <c r="CY151" i="67"/>
  <c r="CZ151" i="67"/>
  <c r="DA151" i="67"/>
  <c r="DB151" i="67"/>
  <c r="DC151" i="67"/>
  <c r="DD151" i="67"/>
  <c r="DE151" i="67"/>
  <c r="DF151" i="67"/>
  <c r="DG151" i="67"/>
  <c r="DH151" i="67"/>
  <c r="DI151" i="67"/>
  <c r="DJ151" i="67"/>
  <c r="DK151" i="67"/>
  <c r="DL151" i="67"/>
  <c r="DM151" i="67"/>
  <c r="DN151" i="67"/>
  <c r="DO151" i="67"/>
  <c r="DP151" i="67"/>
  <c r="DQ151" i="67"/>
  <c r="DR151" i="67"/>
  <c r="DS151" i="67"/>
  <c r="EK151" i="67"/>
  <c r="EL151" i="67"/>
  <c r="EM151" i="67"/>
  <c r="EN151" i="67"/>
  <c r="EO151" i="67"/>
  <c r="EP151" i="67"/>
  <c r="EQ151" i="67"/>
  <c r="ER151" i="67"/>
  <c r="ES151" i="67"/>
  <c r="ET151" i="67"/>
  <c r="EU151" i="67"/>
  <c r="EV151" i="67"/>
  <c r="EW151" i="67"/>
  <c r="EX151" i="67"/>
  <c r="A152" i="67"/>
  <c r="B152" i="67"/>
  <c r="C152" i="67"/>
  <c r="D152" i="67"/>
  <c r="E152" i="67"/>
  <c r="F152" i="67"/>
  <c r="G152" i="67"/>
  <c r="H152" i="67"/>
  <c r="I152" i="67"/>
  <c r="J152" i="67"/>
  <c r="K152" i="67"/>
  <c r="L152" i="67"/>
  <c r="M152" i="67"/>
  <c r="N152" i="67"/>
  <c r="O152" i="67"/>
  <c r="P152" i="67"/>
  <c r="Q152" i="67"/>
  <c r="R152" i="67"/>
  <c r="S152" i="67"/>
  <c r="T152" i="67"/>
  <c r="U152" i="67"/>
  <c r="V152" i="67"/>
  <c r="W152" i="67"/>
  <c r="X152" i="67"/>
  <c r="Y152" i="67"/>
  <c r="Z152" i="67"/>
  <c r="AA152" i="67"/>
  <c r="AB152" i="67"/>
  <c r="AC152" i="67"/>
  <c r="AD152" i="67"/>
  <c r="AE152" i="67"/>
  <c r="AF152" i="67"/>
  <c r="AG152" i="67"/>
  <c r="AH152" i="67"/>
  <c r="AI152" i="67"/>
  <c r="AJ152" i="67"/>
  <c r="AK152" i="67"/>
  <c r="AL152" i="67"/>
  <c r="AM152" i="67"/>
  <c r="AN152" i="67"/>
  <c r="AO152" i="67"/>
  <c r="AP152" i="67"/>
  <c r="AQ152" i="67"/>
  <c r="AR152" i="67"/>
  <c r="AS152" i="67"/>
  <c r="AT152" i="67"/>
  <c r="AU152" i="67"/>
  <c r="AV152" i="67"/>
  <c r="AW152" i="67"/>
  <c r="AX152" i="67"/>
  <c r="AY152" i="67"/>
  <c r="AZ152" i="67"/>
  <c r="BA152" i="67"/>
  <c r="BB152" i="67"/>
  <c r="BC152" i="67"/>
  <c r="BD152" i="67"/>
  <c r="BE152" i="67"/>
  <c r="BF152" i="67"/>
  <c r="BG152" i="67"/>
  <c r="BH152" i="67"/>
  <c r="BI152" i="67"/>
  <c r="BJ152" i="67"/>
  <c r="BK152" i="67"/>
  <c r="BL152" i="67"/>
  <c r="BM152" i="67"/>
  <c r="BN152" i="67"/>
  <c r="BO152" i="67"/>
  <c r="BP152" i="67"/>
  <c r="BQ152" i="67"/>
  <c r="BR152" i="67"/>
  <c r="BS152" i="67"/>
  <c r="BT152" i="67"/>
  <c r="BU152" i="67"/>
  <c r="BV152" i="67"/>
  <c r="BW152" i="67"/>
  <c r="BX152" i="67"/>
  <c r="BY152" i="67"/>
  <c r="BZ152" i="67"/>
  <c r="CH152" i="67"/>
  <c r="CI152" i="67"/>
  <c r="CJ152" i="67"/>
  <c r="CK152" i="67"/>
  <c r="CL152" i="67"/>
  <c r="CM152" i="67"/>
  <c r="CN152" i="67"/>
  <c r="CO152" i="67"/>
  <c r="CP152" i="67"/>
  <c r="CQ152" i="67"/>
  <c r="CR152" i="67"/>
  <c r="CS152" i="67"/>
  <c r="CT152" i="67"/>
  <c r="CU152" i="67"/>
  <c r="CV152" i="67"/>
  <c r="CW152" i="67"/>
  <c r="CX152" i="67"/>
  <c r="CY152" i="67"/>
  <c r="CZ152" i="67"/>
  <c r="DA152" i="67"/>
  <c r="DB152" i="67"/>
  <c r="DC152" i="67"/>
  <c r="DD152" i="67"/>
  <c r="DE152" i="67"/>
  <c r="DF152" i="67"/>
  <c r="DG152" i="67"/>
  <c r="DH152" i="67"/>
  <c r="DI152" i="67"/>
  <c r="DJ152" i="67"/>
  <c r="DK152" i="67"/>
  <c r="DL152" i="67"/>
  <c r="DM152" i="67"/>
  <c r="DN152" i="67"/>
  <c r="DO152" i="67"/>
  <c r="DP152" i="67"/>
  <c r="DQ152" i="67"/>
  <c r="DR152" i="67"/>
  <c r="DS152" i="67"/>
  <c r="EK152" i="67"/>
  <c r="EL152" i="67"/>
  <c r="EM152" i="67"/>
  <c r="EN152" i="67"/>
  <c r="EO152" i="67"/>
  <c r="EP152" i="67"/>
  <c r="EQ152" i="67"/>
  <c r="ER152" i="67"/>
  <c r="ES152" i="67"/>
  <c r="ET152" i="67"/>
  <c r="EU152" i="67"/>
  <c r="EV152" i="67"/>
  <c r="EW152" i="67"/>
  <c r="EX152" i="67"/>
  <c r="A153" i="67"/>
  <c r="B153" i="67"/>
  <c r="C153" i="67"/>
  <c r="D153" i="67"/>
  <c r="E153" i="67"/>
  <c r="F153" i="67"/>
  <c r="G153" i="67"/>
  <c r="H153" i="67"/>
  <c r="I153" i="67"/>
  <c r="J153" i="67"/>
  <c r="K153" i="67"/>
  <c r="L153" i="67"/>
  <c r="M153" i="67"/>
  <c r="N153" i="67"/>
  <c r="O153" i="67"/>
  <c r="P153" i="67"/>
  <c r="Q153" i="67"/>
  <c r="R153" i="67"/>
  <c r="S153" i="67"/>
  <c r="T153" i="67"/>
  <c r="U153" i="67"/>
  <c r="V153" i="67"/>
  <c r="W153" i="67"/>
  <c r="X153" i="67"/>
  <c r="Y153" i="67"/>
  <c r="Z153" i="67"/>
  <c r="AA153" i="67"/>
  <c r="AB153" i="67"/>
  <c r="AC153" i="67"/>
  <c r="AD153" i="67"/>
  <c r="AE153" i="67"/>
  <c r="AF153" i="67"/>
  <c r="AG153" i="67"/>
  <c r="AH153" i="67"/>
  <c r="AI153" i="67"/>
  <c r="AJ153" i="67"/>
  <c r="AK153" i="67"/>
  <c r="AL153" i="67"/>
  <c r="AM153" i="67"/>
  <c r="AN153" i="67"/>
  <c r="AO153" i="67"/>
  <c r="AP153" i="67"/>
  <c r="AQ153" i="67"/>
  <c r="AR153" i="67"/>
  <c r="AS153" i="67"/>
  <c r="CH153" i="67"/>
  <c r="CI153" i="67"/>
  <c r="CJ153" i="67"/>
  <c r="CK153" i="67"/>
  <c r="CL153" i="67"/>
  <c r="CM153" i="67"/>
  <c r="CN153" i="67"/>
  <c r="CO153" i="67"/>
  <c r="CP153" i="67"/>
  <c r="CQ153" i="67"/>
  <c r="CR153" i="67"/>
  <c r="CS153" i="67"/>
  <c r="CT153" i="67"/>
  <c r="CU153" i="67"/>
  <c r="CV153" i="67"/>
  <c r="CW153" i="67"/>
  <c r="CX153" i="67"/>
  <c r="CY153" i="67"/>
  <c r="CZ153" i="67"/>
  <c r="DA153" i="67"/>
  <c r="DB153" i="67"/>
  <c r="DC153" i="67"/>
  <c r="DD153" i="67"/>
  <c r="DE153" i="67"/>
  <c r="DF153" i="67"/>
  <c r="DG153" i="67"/>
  <c r="DH153" i="67"/>
  <c r="DI153" i="67"/>
  <c r="DJ153" i="67"/>
  <c r="DK153" i="67"/>
  <c r="DL153" i="67"/>
  <c r="DM153" i="67"/>
  <c r="DN153" i="67"/>
  <c r="DO153" i="67"/>
  <c r="DP153" i="67"/>
  <c r="DQ153" i="67"/>
  <c r="DR153" i="67"/>
  <c r="DS153" i="67"/>
  <c r="EK153" i="67"/>
  <c r="EL153" i="67"/>
  <c r="EM153" i="67"/>
  <c r="EN153" i="67"/>
  <c r="EO153" i="67"/>
  <c r="EP153" i="67"/>
  <c r="EQ153" i="67"/>
  <c r="ER153" i="67"/>
  <c r="ES153" i="67"/>
  <c r="ET153" i="67"/>
  <c r="EU153" i="67"/>
  <c r="EV153" i="67"/>
  <c r="EW153" i="67"/>
  <c r="EX153" i="67"/>
  <c r="A154" i="67"/>
  <c r="B154" i="67"/>
  <c r="C154" i="67"/>
  <c r="D154" i="67"/>
  <c r="E154" i="67"/>
  <c r="F154" i="67"/>
  <c r="G154" i="67"/>
  <c r="H154" i="67"/>
  <c r="I154" i="67"/>
  <c r="J154" i="67"/>
  <c r="K154" i="67"/>
  <c r="L154" i="67"/>
  <c r="M154" i="67"/>
  <c r="N154" i="67"/>
  <c r="O154" i="67"/>
  <c r="P154" i="67"/>
  <c r="Q154" i="67"/>
  <c r="R154" i="67"/>
  <c r="S154" i="67"/>
  <c r="T154" i="67"/>
  <c r="U154" i="67"/>
  <c r="V154" i="67"/>
  <c r="W154" i="67"/>
  <c r="X154" i="67"/>
  <c r="Y154" i="67"/>
  <c r="Z154" i="67"/>
  <c r="AA154" i="67"/>
  <c r="AB154" i="67"/>
  <c r="AC154" i="67"/>
  <c r="AD154" i="67"/>
  <c r="AE154" i="67"/>
  <c r="AF154" i="67"/>
  <c r="AG154" i="67"/>
  <c r="AH154" i="67"/>
  <c r="AI154" i="67"/>
  <c r="AJ154" i="67"/>
  <c r="AK154" i="67"/>
  <c r="AL154" i="67"/>
  <c r="AM154" i="67"/>
  <c r="AN154" i="67"/>
  <c r="AO154" i="67"/>
  <c r="AP154" i="67"/>
  <c r="AQ154" i="67"/>
  <c r="AR154" i="67"/>
  <c r="AS154" i="67"/>
  <c r="AT154" i="67"/>
  <c r="AU154" i="67"/>
  <c r="AV154" i="67"/>
  <c r="AW154" i="67"/>
  <c r="AX154" i="67"/>
  <c r="AY154" i="67"/>
  <c r="AZ154" i="67"/>
  <c r="BA154" i="67"/>
  <c r="BB154" i="67"/>
  <c r="BC154" i="67"/>
  <c r="BD154" i="67"/>
  <c r="BE154" i="67"/>
  <c r="BF154" i="67"/>
  <c r="BG154" i="67"/>
  <c r="BH154" i="67"/>
  <c r="BI154" i="67"/>
  <c r="BJ154" i="67"/>
  <c r="BK154" i="67"/>
  <c r="BL154" i="67"/>
  <c r="BM154" i="67"/>
  <c r="BN154" i="67"/>
  <c r="BO154" i="67"/>
  <c r="BP154" i="67"/>
  <c r="BQ154" i="67"/>
  <c r="BR154" i="67"/>
  <c r="BS154" i="67"/>
  <c r="BT154" i="67"/>
  <c r="BU154" i="67"/>
  <c r="BV154" i="67"/>
  <c r="BW154" i="67"/>
  <c r="BX154" i="67"/>
  <c r="BY154" i="67"/>
  <c r="BZ154" i="67"/>
  <c r="CH154" i="67"/>
  <c r="CI154" i="67"/>
  <c r="CJ154" i="67"/>
  <c r="CK154" i="67"/>
  <c r="CL154" i="67"/>
  <c r="CM154" i="67"/>
  <c r="CN154" i="67"/>
  <c r="CO154" i="67"/>
  <c r="CP154" i="67"/>
  <c r="CQ154" i="67"/>
  <c r="CR154" i="67"/>
  <c r="CS154" i="67"/>
  <c r="CT154" i="67"/>
  <c r="CU154" i="67"/>
  <c r="CV154" i="67"/>
  <c r="CW154" i="67"/>
  <c r="CX154" i="67"/>
  <c r="CY154" i="67"/>
  <c r="CZ154" i="67"/>
  <c r="DA154" i="67"/>
  <c r="DB154" i="67"/>
  <c r="DC154" i="67"/>
  <c r="DD154" i="67"/>
  <c r="DE154" i="67"/>
  <c r="DF154" i="67"/>
  <c r="DG154" i="67"/>
  <c r="DH154" i="67"/>
  <c r="DI154" i="67"/>
  <c r="DJ154" i="67"/>
  <c r="DK154" i="67"/>
  <c r="DL154" i="67"/>
  <c r="DM154" i="67"/>
  <c r="DN154" i="67"/>
  <c r="DO154" i="67"/>
  <c r="DP154" i="67"/>
  <c r="DQ154" i="67"/>
  <c r="DR154" i="67"/>
  <c r="DS154" i="67"/>
  <c r="EK154" i="67"/>
  <c r="EL154" i="67"/>
  <c r="EM154" i="67"/>
  <c r="EN154" i="67"/>
  <c r="EO154" i="67"/>
  <c r="EP154" i="67"/>
  <c r="EQ154" i="67"/>
  <c r="ER154" i="67"/>
  <c r="ES154" i="67"/>
  <c r="ET154" i="67"/>
  <c r="EU154" i="67"/>
  <c r="EV154" i="67"/>
  <c r="EW154" i="67"/>
  <c r="EX154" i="67"/>
  <c r="A155" i="67"/>
  <c r="B155" i="67"/>
  <c r="C155" i="67"/>
  <c r="D155" i="67"/>
  <c r="E155" i="67"/>
  <c r="F155" i="67"/>
  <c r="G155" i="67"/>
  <c r="H155" i="67"/>
  <c r="I155" i="67"/>
  <c r="J155" i="67"/>
  <c r="K155" i="67"/>
  <c r="L155" i="67"/>
  <c r="M155" i="67"/>
  <c r="N155" i="67"/>
  <c r="O155" i="67"/>
  <c r="P155" i="67"/>
  <c r="Q155" i="67"/>
  <c r="R155" i="67"/>
  <c r="S155" i="67"/>
  <c r="T155" i="67"/>
  <c r="U155" i="67"/>
  <c r="V155" i="67"/>
  <c r="W155" i="67"/>
  <c r="X155" i="67"/>
  <c r="Y155" i="67"/>
  <c r="Z155" i="67"/>
  <c r="AA155" i="67"/>
  <c r="AB155" i="67"/>
  <c r="AC155" i="67"/>
  <c r="AD155" i="67"/>
  <c r="AE155" i="67"/>
  <c r="AF155" i="67"/>
  <c r="AG155" i="67"/>
  <c r="AH155" i="67"/>
  <c r="AI155" i="67"/>
  <c r="AJ155" i="67"/>
  <c r="AK155" i="67"/>
  <c r="AL155" i="67"/>
  <c r="AM155" i="67"/>
  <c r="AN155" i="67"/>
  <c r="AO155" i="67"/>
  <c r="AP155" i="67"/>
  <c r="AQ155" i="67"/>
  <c r="AR155" i="67"/>
  <c r="AS155" i="67"/>
  <c r="AT155" i="67"/>
  <c r="AU155" i="67"/>
  <c r="AV155" i="67"/>
  <c r="AW155" i="67"/>
  <c r="AX155" i="67"/>
  <c r="AY155" i="67"/>
  <c r="AZ155" i="67"/>
  <c r="BA155" i="67"/>
  <c r="BB155" i="67"/>
  <c r="BC155" i="67"/>
  <c r="BD155" i="67"/>
  <c r="BE155" i="67"/>
  <c r="BF155" i="67"/>
  <c r="BG155" i="67"/>
  <c r="BH155" i="67"/>
  <c r="BI155" i="67"/>
  <c r="BJ155" i="67"/>
  <c r="BK155" i="67"/>
  <c r="BL155" i="67"/>
  <c r="BM155" i="67"/>
  <c r="BN155" i="67"/>
  <c r="BO155" i="67"/>
  <c r="BP155" i="67"/>
  <c r="BQ155" i="67"/>
  <c r="BR155" i="67"/>
  <c r="BS155" i="67"/>
  <c r="BT155" i="67"/>
  <c r="BU155" i="67"/>
  <c r="BV155" i="67"/>
  <c r="BW155" i="67"/>
  <c r="BX155" i="67"/>
  <c r="BY155" i="67"/>
  <c r="BZ155" i="67"/>
  <c r="CH155" i="67"/>
  <c r="CI155" i="67"/>
  <c r="CJ155" i="67"/>
  <c r="CK155" i="67"/>
  <c r="CL155" i="67"/>
  <c r="CM155" i="67"/>
  <c r="CN155" i="67"/>
  <c r="CO155" i="67"/>
  <c r="CP155" i="67"/>
  <c r="CQ155" i="67"/>
  <c r="CR155" i="67"/>
  <c r="CS155" i="67"/>
  <c r="CT155" i="67"/>
  <c r="CU155" i="67"/>
  <c r="CV155" i="67"/>
  <c r="CW155" i="67"/>
  <c r="CX155" i="67"/>
  <c r="CY155" i="67"/>
  <c r="CZ155" i="67"/>
  <c r="DA155" i="67"/>
  <c r="DB155" i="67"/>
  <c r="DC155" i="67"/>
  <c r="DD155" i="67"/>
  <c r="DE155" i="67"/>
  <c r="DF155" i="67"/>
  <c r="DG155" i="67"/>
  <c r="DH155" i="67"/>
  <c r="DI155" i="67"/>
  <c r="DJ155" i="67"/>
  <c r="DK155" i="67"/>
  <c r="DL155" i="67"/>
  <c r="DM155" i="67"/>
  <c r="DN155" i="67"/>
  <c r="DO155" i="67"/>
  <c r="DP155" i="67"/>
  <c r="DQ155" i="67"/>
  <c r="DR155" i="67"/>
  <c r="DS155" i="67"/>
  <c r="EK155" i="67"/>
  <c r="EL155" i="67"/>
  <c r="EM155" i="67"/>
  <c r="EN155" i="67"/>
  <c r="EO155" i="67"/>
  <c r="EP155" i="67"/>
  <c r="EQ155" i="67"/>
  <c r="ER155" i="67"/>
  <c r="ES155" i="67"/>
  <c r="ET155" i="67"/>
  <c r="EU155" i="67"/>
  <c r="EV155" i="67"/>
  <c r="EW155" i="67"/>
  <c r="EX155" i="67"/>
  <c r="A156" i="67"/>
  <c r="B156" i="67"/>
  <c r="C156" i="67"/>
  <c r="D156" i="67"/>
  <c r="E156" i="67"/>
  <c r="F156" i="67"/>
  <c r="G156" i="67"/>
  <c r="H156" i="67"/>
  <c r="I156" i="67"/>
  <c r="J156" i="67"/>
  <c r="K156" i="67"/>
  <c r="L156" i="67"/>
  <c r="M156" i="67"/>
  <c r="N156" i="67"/>
  <c r="O156" i="67"/>
  <c r="P156" i="67"/>
  <c r="Q156" i="67"/>
  <c r="R156" i="67"/>
  <c r="S156" i="67"/>
  <c r="T156" i="67"/>
  <c r="U156" i="67"/>
  <c r="V156" i="67"/>
  <c r="W156" i="67"/>
  <c r="X156" i="67"/>
  <c r="Y156" i="67"/>
  <c r="Z156" i="67"/>
  <c r="AA156" i="67"/>
  <c r="AB156" i="67"/>
  <c r="AC156" i="67"/>
  <c r="AD156" i="67"/>
  <c r="AE156" i="67"/>
  <c r="AF156" i="67"/>
  <c r="AG156" i="67"/>
  <c r="AH156" i="67"/>
  <c r="AI156" i="67"/>
  <c r="AJ156" i="67"/>
  <c r="AK156" i="67"/>
  <c r="AL156" i="67"/>
  <c r="AM156" i="67"/>
  <c r="AN156" i="67"/>
  <c r="AO156" i="67"/>
  <c r="AP156" i="67"/>
  <c r="AQ156" i="67"/>
  <c r="AR156" i="67"/>
  <c r="AS156" i="67"/>
  <c r="AT156" i="67"/>
  <c r="AU156" i="67"/>
  <c r="AV156" i="67"/>
  <c r="AW156" i="67"/>
  <c r="AX156" i="67"/>
  <c r="AY156" i="67"/>
  <c r="AZ156" i="67"/>
  <c r="BA156" i="67"/>
  <c r="BB156" i="67"/>
  <c r="BC156" i="67"/>
  <c r="BD156" i="67"/>
  <c r="BE156" i="67"/>
  <c r="BF156" i="67"/>
  <c r="BG156" i="67"/>
  <c r="BH156" i="67"/>
  <c r="BI156" i="67"/>
  <c r="BJ156" i="67"/>
  <c r="BK156" i="67"/>
  <c r="BL156" i="67"/>
  <c r="BM156" i="67"/>
  <c r="BN156" i="67"/>
  <c r="BO156" i="67"/>
  <c r="BP156" i="67"/>
  <c r="BQ156" i="67"/>
  <c r="BR156" i="67"/>
  <c r="BS156" i="67"/>
  <c r="BT156" i="67"/>
  <c r="BU156" i="67"/>
  <c r="BV156" i="67"/>
  <c r="BW156" i="67"/>
  <c r="BX156" i="67"/>
  <c r="BY156" i="67"/>
  <c r="BZ156" i="67"/>
  <c r="CH156" i="67"/>
  <c r="CI156" i="67"/>
  <c r="CJ156" i="67"/>
  <c r="CK156" i="67"/>
  <c r="CL156" i="67"/>
  <c r="CM156" i="67"/>
  <c r="CN156" i="67"/>
  <c r="CO156" i="67"/>
  <c r="CP156" i="67"/>
  <c r="CQ156" i="67"/>
  <c r="CR156" i="67"/>
  <c r="CS156" i="67"/>
  <c r="CT156" i="67"/>
  <c r="CU156" i="67"/>
  <c r="CV156" i="67"/>
  <c r="CW156" i="67"/>
  <c r="CX156" i="67"/>
  <c r="CY156" i="67"/>
  <c r="CZ156" i="67"/>
  <c r="DA156" i="67"/>
  <c r="DB156" i="67"/>
  <c r="DC156" i="67"/>
  <c r="DD156" i="67"/>
  <c r="DE156" i="67"/>
  <c r="DF156" i="67"/>
  <c r="DG156" i="67"/>
  <c r="DH156" i="67"/>
  <c r="DI156" i="67"/>
  <c r="DJ156" i="67"/>
  <c r="DK156" i="67"/>
  <c r="DL156" i="67"/>
  <c r="DM156" i="67"/>
  <c r="DN156" i="67"/>
  <c r="DO156" i="67"/>
  <c r="DP156" i="67"/>
  <c r="DQ156" i="67"/>
  <c r="DR156" i="67"/>
  <c r="DS156" i="67"/>
  <c r="EK156" i="67"/>
  <c r="EL156" i="67"/>
  <c r="EM156" i="67"/>
  <c r="EN156" i="67"/>
  <c r="EO156" i="67"/>
  <c r="EP156" i="67"/>
  <c r="EQ156" i="67"/>
  <c r="ER156" i="67"/>
  <c r="ES156" i="67"/>
  <c r="ET156" i="67"/>
  <c r="EU156" i="67"/>
  <c r="EV156" i="67"/>
  <c r="EW156" i="67"/>
  <c r="EX156" i="67"/>
  <c r="A157" i="67"/>
  <c r="B157" i="67"/>
  <c r="C157" i="67"/>
  <c r="D157" i="67"/>
  <c r="E157" i="67"/>
  <c r="F157" i="67"/>
  <c r="G157" i="67"/>
  <c r="H157" i="67"/>
  <c r="I157" i="67"/>
  <c r="J157" i="67"/>
  <c r="K157" i="67"/>
  <c r="L157" i="67"/>
  <c r="M157" i="67"/>
  <c r="N157" i="67"/>
  <c r="O157" i="67"/>
  <c r="P157" i="67"/>
  <c r="Q157" i="67"/>
  <c r="R157" i="67"/>
  <c r="S157" i="67"/>
  <c r="T157" i="67"/>
  <c r="U157" i="67"/>
  <c r="V157" i="67"/>
  <c r="W157" i="67"/>
  <c r="X157" i="67"/>
  <c r="Y157" i="67"/>
  <c r="Z157" i="67"/>
  <c r="AA157" i="67"/>
  <c r="AB157" i="67"/>
  <c r="AC157" i="67"/>
  <c r="AD157" i="67"/>
  <c r="AE157" i="67"/>
  <c r="AF157" i="67"/>
  <c r="AG157" i="67"/>
  <c r="AH157" i="67"/>
  <c r="AI157" i="67"/>
  <c r="AJ157" i="67"/>
  <c r="AK157" i="67"/>
  <c r="AL157" i="67"/>
  <c r="AM157" i="67"/>
  <c r="AN157" i="67"/>
  <c r="AO157" i="67"/>
  <c r="AP157" i="67"/>
  <c r="AQ157" i="67"/>
  <c r="AR157" i="67"/>
  <c r="AS157" i="67"/>
  <c r="CH157" i="67"/>
  <c r="CI157" i="67"/>
  <c r="CJ157" i="67"/>
  <c r="CK157" i="67"/>
  <c r="CL157" i="67"/>
  <c r="CM157" i="67"/>
  <c r="CN157" i="67"/>
  <c r="CO157" i="67"/>
  <c r="CP157" i="67"/>
  <c r="CQ157" i="67"/>
  <c r="CR157" i="67"/>
  <c r="CS157" i="67"/>
  <c r="CT157" i="67"/>
  <c r="CU157" i="67"/>
  <c r="CV157" i="67"/>
  <c r="CW157" i="67"/>
  <c r="CX157" i="67"/>
  <c r="CY157" i="67"/>
  <c r="CZ157" i="67"/>
  <c r="DA157" i="67"/>
  <c r="DB157" i="67"/>
  <c r="DC157" i="67"/>
  <c r="DD157" i="67"/>
  <c r="DE157" i="67"/>
  <c r="DF157" i="67"/>
  <c r="DG157" i="67"/>
  <c r="DH157" i="67"/>
  <c r="DI157" i="67"/>
  <c r="DJ157" i="67"/>
  <c r="DK157" i="67"/>
  <c r="DL157" i="67"/>
  <c r="DM157" i="67"/>
  <c r="DN157" i="67"/>
  <c r="DO157" i="67"/>
  <c r="DP157" i="67"/>
  <c r="DQ157" i="67"/>
  <c r="DR157" i="67"/>
  <c r="DS157" i="67"/>
  <c r="EK157" i="67"/>
  <c r="EL157" i="67"/>
  <c r="EM157" i="67"/>
  <c r="EN157" i="67"/>
  <c r="EO157" i="67"/>
  <c r="EP157" i="67"/>
  <c r="EQ157" i="67"/>
  <c r="ER157" i="67"/>
  <c r="ES157" i="67"/>
  <c r="ET157" i="67"/>
  <c r="EU157" i="67"/>
  <c r="EV157" i="67"/>
  <c r="EW157" i="67"/>
  <c r="EX157" i="67"/>
  <c r="A158" i="67"/>
  <c r="B158" i="67"/>
  <c r="C158" i="67"/>
  <c r="D158" i="67"/>
  <c r="E158" i="67"/>
  <c r="F158" i="67"/>
  <c r="G158" i="67"/>
  <c r="H158" i="67"/>
  <c r="I158" i="67"/>
  <c r="J158" i="67"/>
  <c r="K158" i="67"/>
  <c r="L158" i="67"/>
  <c r="M158" i="67"/>
  <c r="N158" i="67"/>
  <c r="O158" i="67"/>
  <c r="P158" i="67"/>
  <c r="Q158" i="67"/>
  <c r="R158" i="67"/>
  <c r="S158" i="67"/>
  <c r="T158" i="67"/>
  <c r="U158" i="67"/>
  <c r="V158" i="67"/>
  <c r="W158" i="67"/>
  <c r="X158" i="67"/>
  <c r="Y158" i="67"/>
  <c r="Z158" i="67"/>
  <c r="AA158" i="67"/>
  <c r="AB158" i="67"/>
  <c r="AC158" i="67"/>
  <c r="AD158" i="67"/>
  <c r="AE158" i="67"/>
  <c r="AF158" i="67"/>
  <c r="AG158" i="67"/>
  <c r="AH158" i="67"/>
  <c r="AI158" i="67"/>
  <c r="AJ158" i="67"/>
  <c r="AK158" i="67"/>
  <c r="AL158" i="67"/>
  <c r="AM158" i="67"/>
  <c r="AN158" i="67"/>
  <c r="AO158" i="67"/>
  <c r="AP158" i="67"/>
  <c r="AQ158" i="67"/>
  <c r="AR158" i="67"/>
  <c r="AS158" i="67"/>
  <c r="AT158" i="67"/>
  <c r="AU158" i="67"/>
  <c r="AV158" i="67"/>
  <c r="AW158" i="67"/>
  <c r="AX158" i="67"/>
  <c r="AY158" i="67"/>
  <c r="AZ158" i="67"/>
  <c r="BA158" i="67"/>
  <c r="BB158" i="67"/>
  <c r="BC158" i="67"/>
  <c r="BD158" i="67"/>
  <c r="BE158" i="67"/>
  <c r="BF158" i="67"/>
  <c r="BG158" i="67"/>
  <c r="BH158" i="67"/>
  <c r="BI158" i="67"/>
  <c r="BJ158" i="67"/>
  <c r="BK158" i="67"/>
  <c r="BL158" i="67"/>
  <c r="BM158" i="67"/>
  <c r="BN158" i="67"/>
  <c r="BO158" i="67"/>
  <c r="BP158" i="67"/>
  <c r="BQ158" i="67"/>
  <c r="BR158" i="67"/>
  <c r="BS158" i="67"/>
  <c r="BT158" i="67"/>
  <c r="BU158" i="67"/>
  <c r="BV158" i="67"/>
  <c r="BW158" i="67"/>
  <c r="BX158" i="67"/>
  <c r="BY158" i="67"/>
  <c r="BZ158" i="67"/>
  <c r="CA158" i="67"/>
  <c r="CB158" i="67"/>
  <c r="CC158" i="67"/>
  <c r="CD158" i="67"/>
  <c r="CE158" i="67"/>
  <c r="CF158" i="67"/>
  <c r="CG158" i="67"/>
  <c r="CH158" i="67"/>
  <c r="CI158" i="67"/>
  <c r="CJ158" i="67"/>
  <c r="CK158" i="67"/>
  <c r="CL158" i="67"/>
  <c r="CM158" i="67"/>
  <c r="CN158" i="67"/>
  <c r="CO158" i="67"/>
  <c r="CP158" i="67"/>
  <c r="CQ158" i="67"/>
  <c r="CR158" i="67"/>
  <c r="CS158" i="67"/>
  <c r="CT158" i="67"/>
  <c r="CU158" i="67"/>
  <c r="CV158" i="67"/>
  <c r="CW158" i="67"/>
  <c r="CX158" i="67"/>
  <c r="CY158" i="67"/>
  <c r="CZ158" i="67"/>
  <c r="DA158" i="67"/>
  <c r="DB158" i="67"/>
  <c r="DC158" i="67"/>
  <c r="DD158" i="67"/>
  <c r="DE158" i="67"/>
  <c r="DF158" i="67"/>
  <c r="DG158" i="67"/>
  <c r="DH158" i="67"/>
  <c r="DI158" i="67"/>
  <c r="DJ158" i="67"/>
  <c r="DK158" i="67"/>
  <c r="DL158" i="67"/>
  <c r="DM158" i="67"/>
  <c r="DN158" i="67"/>
  <c r="DO158" i="67"/>
  <c r="DP158" i="67"/>
  <c r="DQ158" i="67"/>
  <c r="DR158" i="67"/>
  <c r="DS158" i="67"/>
  <c r="DT158" i="67"/>
  <c r="DU158" i="67"/>
  <c r="DV158" i="67"/>
  <c r="DW158" i="67"/>
  <c r="DX158" i="67"/>
  <c r="DY158" i="67"/>
  <c r="DZ158" i="67"/>
  <c r="EA158" i="67"/>
  <c r="EB158" i="67"/>
  <c r="EC158" i="67"/>
  <c r="ED158" i="67"/>
  <c r="EE158" i="67"/>
  <c r="EF158" i="67"/>
  <c r="EG158" i="67"/>
  <c r="EH158" i="67"/>
  <c r="EI158" i="67"/>
  <c r="EJ158" i="67"/>
  <c r="EK158" i="67"/>
  <c r="EL158" i="67"/>
  <c r="EM158" i="67"/>
  <c r="EN158" i="67"/>
  <c r="EO158" i="67"/>
  <c r="EP158" i="67"/>
  <c r="EQ158" i="67"/>
  <c r="ER158" i="67"/>
  <c r="ES158" i="67"/>
  <c r="ET158" i="67"/>
  <c r="EU158" i="67"/>
  <c r="EV158" i="67"/>
  <c r="EW158" i="67"/>
  <c r="EX158" i="67"/>
  <c r="A159" i="67"/>
  <c r="B159" i="67"/>
  <c r="C159" i="67"/>
  <c r="D159" i="67"/>
  <c r="E159" i="67"/>
  <c r="F159" i="67"/>
  <c r="G159" i="67"/>
  <c r="H159" i="67"/>
  <c r="I159" i="67"/>
  <c r="J159" i="67"/>
  <c r="K159" i="67"/>
  <c r="L159" i="67"/>
  <c r="M159" i="67"/>
  <c r="N159" i="67"/>
  <c r="O159" i="67"/>
  <c r="P159" i="67"/>
  <c r="Q159" i="67"/>
  <c r="R159" i="67"/>
  <c r="S159" i="67"/>
  <c r="T159" i="67"/>
  <c r="U159" i="67"/>
  <c r="V159" i="67"/>
  <c r="W159" i="67"/>
  <c r="X159" i="67"/>
  <c r="Y159" i="67"/>
  <c r="Z159" i="67"/>
  <c r="AA159" i="67"/>
  <c r="AB159" i="67"/>
  <c r="AC159" i="67"/>
  <c r="AD159" i="67"/>
  <c r="AE159" i="67"/>
  <c r="AF159" i="67"/>
  <c r="AG159" i="67"/>
  <c r="AH159" i="67"/>
  <c r="AI159" i="67"/>
  <c r="AJ159" i="67"/>
  <c r="AK159" i="67"/>
  <c r="AL159" i="67"/>
  <c r="AM159" i="67"/>
  <c r="AN159" i="67"/>
  <c r="AO159" i="67"/>
  <c r="AP159" i="67"/>
  <c r="AQ159" i="67"/>
  <c r="AR159" i="67"/>
  <c r="AS159" i="67"/>
  <c r="AT159" i="67"/>
  <c r="AU159" i="67"/>
  <c r="AV159" i="67"/>
  <c r="AW159" i="67"/>
  <c r="AX159" i="67"/>
  <c r="AY159" i="67"/>
  <c r="AZ159" i="67"/>
  <c r="BA159" i="67"/>
  <c r="BB159" i="67"/>
  <c r="BC159" i="67"/>
  <c r="BD159" i="67"/>
  <c r="BE159" i="67"/>
  <c r="BF159" i="67"/>
  <c r="BG159" i="67"/>
  <c r="BH159" i="67"/>
  <c r="BI159" i="67"/>
  <c r="BJ159" i="67"/>
  <c r="BK159" i="67"/>
  <c r="BL159" i="67"/>
  <c r="BM159" i="67"/>
  <c r="BN159" i="67"/>
  <c r="BO159" i="67"/>
  <c r="BP159" i="67"/>
  <c r="BQ159" i="67"/>
  <c r="BR159" i="67"/>
  <c r="BS159" i="67"/>
  <c r="BT159" i="67"/>
  <c r="BU159" i="67"/>
  <c r="BV159" i="67"/>
  <c r="BW159" i="67"/>
  <c r="BX159" i="67"/>
  <c r="BY159" i="67"/>
  <c r="BZ159" i="67"/>
  <c r="CA159" i="67"/>
  <c r="CB159" i="67"/>
  <c r="CC159" i="67"/>
  <c r="CD159" i="67"/>
  <c r="CE159" i="67"/>
  <c r="CF159" i="67"/>
  <c r="CG159" i="67"/>
  <c r="CH159" i="67"/>
  <c r="CI159" i="67"/>
  <c r="CJ159" i="67"/>
  <c r="CK159" i="67"/>
  <c r="CL159" i="67"/>
  <c r="CM159" i="67"/>
  <c r="CN159" i="67"/>
  <c r="CO159" i="67"/>
  <c r="CP159" i="67"/>
  <c r="CQ159" i="67"/>
  <c r="CR159" i="67"/>
  <c r="CS159" i="67"/>
  <c r="CT159" i="67"/>
  <c r="CU159" i="67"/>
  <c r="CV159" i="67"/>
  <c r="CW159" i="67"/>
  <c r="CX159" i="67"/>
  <c r="CY159" i="67"/>
  <c r="CZ159" i="67"/>
  <c r="DA159" i="67"/>
  <c r="DB159" i="67"/>
  <c r="DC159" i="67"/>
  <c r="DD159" i="67"/>
  <c r="DE159" i="67"/>
  <c r="DF159" i="67"/>
  <c r="DG159" i="67"/>
  <c r="DH159" i="67"/>
  <c r="DI159" i="67"/>
  <c r="DJ159" i="67"/>
  <c r="DK159" i="67"/>
  <c r="DL159" i="67"/>
  <c r="DM159" i="67"/>
  <c r="DN159" i="67"/>
  <c r="DO159" i="67"/>
  <c r="DP159" i="67"/>
  <c r="DQ159" i="67"/>
  <c r="DR159" i="67"/>
  <c r="DS159" i="67"/>
  <c r="DT159" i="67"/>
  <c r="DU159" i="67"/>
  <c r="DV159" i="67"/>
  <c r="DW159" i="67"/>
  <c r="DX159" i="67"/>
  <c r="DY159" i="67"/>
  <c r="DZ159" i="67"/>
  <c r="EA159" i="67"/>
  <c r="EB159" i="67"/>
  <c r="EC159" i="67"/>
  <c r="ED159" i="67"/>
  <c r="EE159" i="67"/>
  <c r="EF159" i="67"/>
  <c r="EG159" i="67"/>
  <c r="EH159" i="67"/>
  <c r="EI159" i="67"/>
  <c r="EJ159" i="67"/>
  <c r="EK159" i="67"/>
  <c r="EL159" i="67"/>
  <c r="EM159" i="67"/>
  <c r="EN159" i="67"/>
  <c r="EO159" i="67"/>
  <c r="EP159" i="67"/>
  <c r="EQ159" i="67"/>
  <c r="ER159" i="67"/>
  <c r="ES159" i="67"/>
  <c r="ET159" i="67"/>
  <c r="EU159" i="67"/>
  <c r="EV159" i="67"/>
  <c r="EW159" i="67"/>
  <c r="EX159" i="67"/>
  <c r="A160" i="67"/>
  <c r="B160" i="67"/>
  <c r="C160" i="67"/>
  <c r="D160" i="67"/>
  <c r="E160" i="67"/>
  <c r="F160" i="67"/>
  <c r="G160" i="67"/>
  <c r="H160" i="67"/>
  <c r="I160" i="67"/>
  <c r="J160" i="67"/>
  <c r="K160" i="67"/>
  <c r="L160" i="67"/>
  <c r="M160" i="67"/>
  <c r="N160" i="67"/>
  <c r="O160" i="67"/>
  <c r="P160" i="67"/>
  <c r="Q160" i="67"/>
  <c r="R160" i="67"/>
  <c r="S160" i="67"/>
  <c r="T160" i="67"/>
  <c r="U160" i="67"/>
  <c r="V160" i="67"/>
  <c r="W160" i="67"/>
  <c r="X160" i="67"/>
  <c r="Y160" i="67"/>
  <c r="Z160" i="67"/>
  <c r="AA160" i="67"/>
  <c r="AB160" i="67"/>
  <c r="AC160" i="67"/>
  <c r="AD160" i="67"/>
  <c r="AE160" i="67"/>
  <c r="AF160" i="67"/>
  <c r="AG160" i="67"/>
  <c r="AH160" i="67"/>
  <c r="AI160" i="67"/>
  <c r="AJ160" i="67"/>
  <c r="AK160" i="67"/>
  <c r="AL160" i="67"/>
  <c r="AM160" i="67"/>
  <c r="AN160" i="67"/>
  <c r="AO160" i="67"/>
  <c r="AP160" i="67"/>
  <c r="AQ160" i="67"/>
  <c r="AR160" i="67"/>
  <c r="AS160" i="67"/>
  <c r="AT160" i="67"/>
  <c r="AU160" i="67"/>
  <c r="AV160" i="67"/>
  <c r="AW160" i="67"/>
  <c r="AX160" i="67"/>
  <c r="AY160" i="67"/>
  <c r="AZ160" i="67"/>
  <c r="BA160" i="67"/>
  <c r="BB160" i="67"/>
  <c r="BC160" i="67"/>
  <c r="BD160" i="67"/>
  <c r="BE160" i="67"/>
  <c r="BF160" i="67"/>
  <c r="BG160" i="67"/>
  <c r="BH160" i="67"/>
  <c r="BI160" i="67"/>
  <c r="BJ160" i="67"/>
  <c r="BK160" i="67"/>
  <c r="BL160" i="67"/>
  <c r="BM160" i="67"/>
  <c r="BN160" i="67"/>
  <c r="BO160" i="67"/>
  <c r="BP160" i="67"/>
  <c r="BQ160" i="67"/>
  <c r="BR160" i="67"/>
  <c r="BS160" i="67"/>
  <c r="BT160" i="67"/>
  <c r="BU160" i="67"/>
  <c r="BV160" i="67"/>
  <c r="BW160" i="67"/>
  <c r="BZ160" i="67"/>
  <c r="CH160" i="67"/>
  <c r="CI160" i="67"/>
  <c r="CJ160" i="67"/>
  <c r="CK160" i="67"/>
  <c r="CL160" i="67"/>
  <c r="CM160" i="67"/>
  <c r="CN160" i="67"/>
  <c r="CO160" i="67"/>
  <c r="CP160" i="67"/>
  <c r="CQ160" i="67"/>
  <c r="CR160" i="67"/>
  <c r="CS160" i="67"/>
  <c r="CT160" i="67"/>
  <c r="CU160" i="67"/>
  <c r="CV160" i="67"/>
  <c r="CW160" i="67"/>
  <c r="CX160" i="67"/>
  <c r="CY160" i="67"/>
  <c r="CZ160" i="67"/>
  <c r="DA160" i="67"/>
  <c r="DB160" i="67"/>
  <c r="DC160" i="67"/>
  <c r="DD160" i="67"/>
  <c r="DE160" i="67"/>
  <c r="DF160" i="67"/>
  <c r="DG160" i="67"/>
  <c r="DH160" i="67"/>
  <c r="DI160" i="67"/>
  <c r="DJ160" i="67"/>
  <c r="DK160" i="67"/>
  <c r="DL160" i="67"/>
  <c r="DM160" i="67"/>
  <c r="DN160" i="67"/>
  <c r="DO160" i="67"/>
  <c r="DP160" i="67"/>
  <c r="DQ160" i="67"/>
  <c r="DR160" i="67"/>
  <c r="DS160" i="67"/>
  <c r="EK160" i="67"/>
  <c r="EL160" i="67"/>
  <c r="EM160" i="67"/>
  <c r="EN160" i="67"/>
  <c r="EO160" i="67"/>
  <c r="EP160" i="67"/>
  <c r="EQ160" i="67"/>
  <c r="ER160" i="67"/>
  <c r="ES160" i="67"/>
  <c r="ET160" i="67"/>
  <c r="EU160" i="67"/>
  <c r="EV160" i="67"/>
  <c r="EW160" i="67"/>
  <c r="EX160" i="67"/>
  <c r="A161" i="67"/>
  <c r="B161" i="67"/>
  <c r="C161" i="67"/>
  <c r="D161" i="67"/>
  <c r="E161" i="67"/>
  <c r="F161" i="67"/>
  <c r="G161" i="67"/>
  <c r="H161" i="67"/>
  <c r="I161" i="67"/>
  <c r="J161" i="67"/>
  <c r="K161" i="67"/>
  <c r="L161" i="67"/>
  <c r="M161" i="67"/>
  <c r="N161" i="67"/>
  <c r="O161" i="67"/>
  <c r="P161" i="67"/>
  <c r="Q161" i="67"/>
  <c r="R161" i="67"/>
  <c r="S161" i="67"/>
  <c r="T161" i="67"/>
  <c r="U161" i="67"/>
  <c r="V161" i="67"/>
  <c r="W161" i="67"/>
  <c r="X161" i="67"/>
  <c r="Y161" i="67"/>
  <c r="Z161" i="67"/>
  <c r="AA161" i="67"/>
  <c r="AB161" i="67"/>
  <c r="AC161" i="67"/>
  <c r="AD161" i="67"/>
  <c r="AE161" i="67"/>
  <c r="AF161" i="67"/>
  <c r="AG161" i="67"/>
  <c r="AH161" i="67"/>
  <c r="AI161" i="67"/>
  <c r="AJ161" i="67"/>
  <c r="AK161" i="67"/>
  <c r="AL161" i="67"/>
  <c r="AM161" i="67"/>
  <c r="AN161" i="67"/>
  <c r="AO161" i="67"/>
  <c r="AP161" i="67"/>
  <c r="AQ161" i="67"/>
  <c r="AR161" i="67"/>
  <c r="AS161" i="67"/>
  <c r="CH161" i="67"/>
  <c r="CI161" i="67"/>
  <c r="CJ161" i="67"/>
  <c r="CK161" i="67"/>
  <c r="CL161" i="67"/>
  <c r="CM161" i="67"/>
  <c r="CN161" i="67"/>
  <c r="CO161" i="67"/>
  <c r="CP161" i="67"/>
  <c r="CQ161" i="67"/>
  <c r="CR161" i="67"/>
  <c r="CS161" i="67"/>
  <c r="CT161" i="67"/>
  <c r="CU161" i="67"/>
  <c r="CV161" i="67"/>
  <c r="CW161" i="67"/>
  <c r="CX161" i="67"/>
  <c r="CY161" i="67"/>
  <c r="CZ161" i="67"/>
  <c r="DA161" i="67"/>
  <c r="DB161" i="67"/>
  <c r="DC161" i="67"/>
  <c r="DD161" i="67"/>
  <c r="DE161" i="67"/>
  <c r="DF161" i="67"/>
  <c r="DG161" i="67"/>
  <c r="DH161" i="67"/>
  <c r="DI161" i="67"/>
  <c r="DJ161" i="67"/>
  <c r="DK161" i="67"/>
  <c r="DL161" i="67"/>
  <c r="DM161" i="67"/>
  <c r="DN161" i="67"/>
  <c r="DO161" i="67"/>
  <c r="DP161" i="67"/>
  <c r="DQ161" i="67"/>
  <c r="DR161" i="67"/>
  <c r="DS161" i="67"/>
  <c r="EK161" i="67"/>
  <c r="EL161" i="67"/>
  <c r="EM161" i="67"/>
  <c r="EN161" i="67"/>
  <c r="EO161" i="67"/>
  <c r="EP161" i="67"/>
  <c r="EQ161" i="67"/>
  <c r="ER161" i="67"/>
  <c r="ES161" i="67"/>
  <c r="ET161" i="67"/>
  <c r="EU161" i="67"/>
  <c r="EV161" i="67"/>
  <c r="EW161" i="67"/>
  <c r="EX161" i="67"/>
  <c r="A162" i="67"/>
  <c r="B162" i="67"/>
  <c r="C162" i="67"/>
  <c r="D162" i="67"/>
  <c r="E162" i="67"/>
  <c r="F162" i="67"/>
  <c r="G162" i="67"/>
  <c r="H162" i="67"/>
  <c r="I162" i="67"/>
  <c r="J162" i="67"/>
  <c r="K162" i="67"/>
  <c r="L162" i="67"/>
  <c r="M162" i="67"/>
  <c r="N162" i="67"/>
  <c r="O162" i="67"/>
  <c r="P162" i="67"/>
  <c r="Q162" i="67"/>
  <c r="R162" i="67"/>
  <c r="S162" i="67"/>
  <c r="T162" i="67"/>
  <c r="U162" i="67"/>
  <c r="V162" i="67"/>
  <c r="W162" i="67"/>
  <c r="X162" i="67"/>
  <c r="Y162" i="67"/>
  <c r="Z162" i="67"/>
  <c r="AA162" i="67"/>
  <c r="AB162" i="67"/>
  <c r="AC162" i="67"/>
  <c r="AD162" i="67"/>
  <c r="AE162" i="67"/>
  <c r="AF162" i="67"/>
  <c r="AG162" i="67"/>
  <c r="AH162" i="67"/>
  <c r="AI162" i="67"/>
  <c r="AJ162" i="67"/>
  <c r="AK162" i="67"/>
  <c r="AL162" i="67"/>
  <c r="AM162" i="67"/>
  <c r="AN162" i="67"/>
  <c r="AO162" i="67"/>
  <c r="AP162" i="67"/>
  <c r="AQ162" i="67"/>
  <c r="AR162" i="67"/>
  <c r="AS162" i="67"/>
  <c r="AT162" i="67"/>
  <c r="AU162" i="67"/>
  <c r="AV162" i="67"/>
  <c r="AX162" i="67"/>
  <c r="AY162" i="67"/>
  <c r="AZ162" i="67"/>
  <c r="BB162" i="67"/>
  <c r="BV162" i="67"/>
  <c r="BZ162" i="67"/>
  <c r="CH162" i="67"/>
  <c r="CI162" i="67"/>
  <c r="CJ162" i="67"/>
  <c r="CK162" i="67"/>
  <c r="CL162" i="67"/>
  <c r="CM162" i="67"/>
  <c r="CN162" i="67"/>
  <c r="CO162" i="67"/>
  <c r="CP162" i="67"/>
  <c r="CQ162" i="67"/>
  <c r="CR162" i="67"/>
  <c r="CS162" i="67"/>
  <c r="CT162" i="67"/>
  <c r="CU162" i="67"/>
  <c r="CV162" i="67"/>
  <c r="CW162" i="67"/>
  <c r="CX162" i="67"/>
  <c r="CY162" i="67"/>
  <c r="CZ162" i="67"/>
  <c r="DA162" i="67"/>
  <c r="DB162" i="67"/>
  <c r="DC162" i="67"/>
  <c r="DD162" i="67"/>
  <c r="DE162" i="67"/>
  <c r="DF162" i="67"/>
  <c r="DG162" i="67"/>
  <c r="DH162" i="67"/>
  <c r="DI162" i="67"/>
  <c r="DJ162" i="67"/>
  <c r="DK162" i="67"/>
  <c r="DL162" i="67"/>
  <c r="DM162" i="67"/>
  <c r="DN162" i="67"/>
  <c r="DO162" i="67"/>
  <c r="DP162" i="67"/>
  <c r="DQ162" i="67"/>
  <c r="DR162" i="67"/>
  <c r="DS162" i="67"/>
  <c r="EK162" i="67"/>
  <c r="EL162" i="67"/>
  <c r="EM162" i="67"/>
  <c r="EN162" i="67"/>
  <c r="EO162" i="67"/>
  <c r="EP162" i="67"/>
  <c r="EQ162" i="67"/>
  <c r="ER162" i="67"/>
  <c r="ES162" i="67"/>
  <c r="ET162" i="67"/>
  <c r="EU162" i="67"/>
  <c r="EV162" i="67"/>
  <c r="EW162" i="67"/>
  <c r="EX162" i="67"/>
  <c r="A163" i="67"/>
  <c r="B163" i="67"/>
  <c r="C163" i="67"/>
  <c r="D163" i="67"/>
  <c r="E163" i="67"/>
  <c r="F163" i="67"/>
  <c r="G163" i="67"/>
  <c r="H163" i="67"/>
  <c r="I163" i="67"/>
  <c r="J163" i="67"/>
  <c r="K163" i="67"/>
  <c r="L163" i="67"/>
  <c r="M163" i="67"/>
  <c r="N163" i="67"/>
  <c r="O163" i="67"/>
  <c r="P163" i="67"/>
  <c r="Q163" i="67"/>
  <c r="R163" i="67"/>
  <c r="S163" i="67"/>
  <c r="T163" i="67"/>
  <c r="U163" i="67"/>
  <c r="V163" i="67"/>
  <c r="W163" i="67"/>
  <c r="X163" i="67"/>
  <c r="Y163" i="67"/>
  <c r="Z163" i="67"/>
  <c r="AA163" i="67"/>
  <c r="AB163" i="67"/>
  <c r="AC163" i="67"/>
  <c r="AD163" i="67"/>
  <c r="AE163" i="67"/>
  <c r="AF163" i="67"/>
  <c r="AG163" i="67"/>
  <c r="AH163" i="67"/>
  <c r="AI163" i="67"/>
  <c r="AJ163" i="67"/>
  <c r="AK163" i="67"/>
  <c r="AL163" i="67"/>
  <c r="AM163" i="67"/>
  <c r="AN163" i="67"/>
  <c r="AO163" i="67"/>
  <c r="AP163" i="67"/>
  <c r="AQ163" i="67"/>
  <c r="AR163" i="67"/>
  <c r="AS163" i="67"/>
  <c r="AT163" i="67"/>
  <c r="AU163" i="67"/>
  <c r="AV163" i="67"/>
  <c r="AW163" i="67"/>
  <c r="AX163" i="67"/>
  <c r="AY163" i="67"/>
  <c r="AZ163" i="67"/>
  <c r="BA163" i="67"/>
  <c r="BB163" i="67"/>
  <c r="BC163" i="67"/>
  <c r="BD163" i="67"/>
  <c r="BE163" i="67"/>
  <c r="BF163" i="67"/>
  <c r="BG163" i="67"/>
  <c r="BH163" i="67"/>
  <c r="BI163" i="67"/>
  <c r="BJ163" i="67"/>
  <c r="BK163" i="67"/>
  <c r="BL163" i="67"/>
  <c r="BM163" i="67"/>
  <c r="BN163" i="67"/>
  <c r="BO163" i="67"/>
  <c r="BP163" i="67"/>
  <c r="BQ163" i="67"/>
  <c r="BS163" i="67"/>
  <c r="BT163" i="67"/>
  <c r="BU163" i="67"/>
  <c r="BV163" i="67"/>
  <c r="BW163" i="67"/>
  <c r="BX163" i="67"/>
  <c r="BZ163" i="67"/>
  <c r="CH163" i="67"/>
  <c r="CI163" i="67"/>
  <c r="CJ163" i="67"/>
  <c r="CK163" i="67"/>
  <c r="CL163" i="67"/>
  <c r="CM163" i="67"/>
  <c r="CN163" i="67"/>
  <c r="CO163" i="67"/>
  <c r="CP163" i="67"/>
  <c r="CQ163" i="67"/>
  <c r="CR163" i="67"/>
  <c r="CS163" i="67"/>
  <c r="CT163" i="67"/>
  <c r="CU163" i="67"/>
  <c r="CV163" i="67"/>
  <c r="CW163" i="67"/>
  <c r="CX163" i="67"/>
  <c r="CY163" i="67"/>
  <c r="CZ163" i="67"/>
  <c r="DA163" i="67"/>
  <c r="DB163" i="67"/>
  <c r="DC163" i="67"/>
  <c r="DD163" i="67"/>
  <c r="DE163" i="67"/>
  <c r="DF163" i="67"/>
  <c r="DG163" i="67"/>
  <c r="DH163" i="67"/>
  <c r="DI163" i="67"/>
  <c r="DJ163" i="67"/>
  <c r="DK163" i="67"/>
  <c r="DL163" i="67"/>
  <c r="DM163" i="67"/>
  <c r="DN163" i="67"/>
  <c r="DO163" i="67"/>
  <c r="DP163" i="67"/>
  <c r="DQ163" i="67"/>
  <c r="DR163" i="67"/>
  <c r="DS163" i="67"/>
  <c r="EK163" i="67"/>
  <c r="EL163" i="67"/>
  <c r="EM163" i="67"/>
  <c r="EN163" i="67"/>
  <c r="EO163" i="67"/>
  <c r="EP163" i="67"/>
  <c r="EQ163" i="67"/>
  <c r="ER163" i="67"/>
  <c r="ES163" i="67"/>
  <c r="ET163" i="67"/>
  <c r="EU163" i="67"/>
  <c r="EV163" i="67"/>
  <c r="EW163" i="67"/>
  <c r="EX163" i="67"/>
  <c r="A164" i="67"/>
  <c r="B164" i="67"/>
  <c r="C164" i="67"/>
  <c r="D164" i="67"/>
  <c r="E164" i="67"/>
  <c r="F164" i="67"/>
  <c r="G164" i="67"/>
  <c r="H164" i="67"/>
  <c r="I164" i="67"/>
  <c r="J164" i="67"/>
  <c r="K164" i="67"/>
  <c r="L164" i="67"/>
  <c r="M164" i="67"/>
  <c r="N164" i="67"/>
  <c r="O164" i="67"/>
  <c r="P164" i="67"/>
  <c r="Q164" i="67"/>
  <c r="R164" i="67"/>
  <c r="S164" i="67"/>
  <c r="T164" i="67"/>
  <c r="U164" i="67"/>
  <c r="V164" i="67"/>
  <c r="W164" i="67"/>
  <c r="X164" i="67"/>
  <c r="Y164" i="67"/>
  <c r="Z164" i="67"/>
  <c r="AA164" i="67"/>
  <c r="AB164" i="67"/>
  <c r="AC164" i="67"/>
  <c r="AD164" i="67"/>
  <c r="AE164" i="67"/>
  <c r="AF164" i="67"/>
  <c r="AG164" i="67"/>
  <c r="AH164" i="67"/>
  <c r="AI164" i="67"/>
  <c r="AJ164" i="67"/>
  <c r="AK164" i="67"/>
  <c r="AL164" i="67"/>
  <c r="AM164" i="67"/>
  <c r="AN164" i="67"/>
  <c r="AO164" i="67"/>
  <c r="AP164" i="67"/>
  <c r="AQ164" i="67"/>
  <c r="AR164" i="67"/>
  <c r="AS164" i="67"/>
  <c r="AT164" i="67"/>
  <c r="AU164" i="67"/>
  <c r="AV164" i="67"/>
  <c r="AW164" i="67"/>
  <c r="AX164" i="67"/>
  <c r="AY164" i="67"/>
  <c r="AZ164" i="67"/>
  <c r="BA164" i="67"/>
  <c r="BB164" i="67"/>
  <c r="BC164" i="67"/>
  <c r="BD164" i="67"/>
  <c r="BE164" i="67"/>
  <c r="BF164" i="67"/>
  <c r="BG164" i="67"/>
  <c r="BH164" i="67"/>
  <c r="BI164" i="67"/>
  <c r="BJ164" i="67"/>
  <c r="BK164" i="67"/>
  <c r="BL164" i="67"/>
  <c r="BM164" i="67"/>
  <c r="BN164" i="67"/>
  <c r="BO164" i="67"/>
  <c r="BP164" i="67"/>
  <c r="BQ164" i="67"/>
  <c r="BR164" i="67"/>
  <c r="BY164" i="67"/>
  <c r="CH164" i="67"/>
  <c r="CI164" i="67"/>
  <c r="CJ164" i="67"/>
  <c r="CK164" i="67"/>
  <c r="CL164" i="67"/>
  <c r="CM164" i="67"/>
  <c r="CN164" i="67"/>
  <c r="CO164" i="67"/>
  <c r="CP164" i="67"/>
  <c r="CQ164" i="67"/>
  <c r="CR164" i="67"/>
  <c r="CS164" i="67"/>
  <c r="CT164" i="67"/>
  <c r="CU164" i="67"/>
  <c r="CV164" i="67"/>
  <c r="CW164" i="67"/>
  <c r="CX164" i="67"/>
  <c r="CY164" i="67"/>
  <c r="CZ164" i="67"/>
  <c r="DA164" i="67"/>
  <c r="DB164" i="67"/>
  <c r="DC164" i="67"/>
  <c r="DD164" i="67"/>
  <c r="DE164" i="67"/>
  <c r="DF164" i="67"/>
  <c r="DG164" i="67"/>
  <c r="DH164" i="67"/>
  <c r="DI164" i="67"/>
  <c r="DJ164" i="67"/>
  <c r="DK164" i="67"/>
  <c r="DL164" i="67"/>
  <c r="DM164" i="67"/>
  <c r="DN164" i="67"/>
  <c r="DO164" i="67"/>
  <c r="DP164" i="67"/>
  <c r="DQ164" i="67"/>
  <c r="DR164" i="67"/>
  <c r="DS164" i="67"/>
  <c r="EK164" i="67"/>
  <c r="EL164" i="67"/>
  <c r="EM164" i="67"/>
  <c r="EN164" i="67"/>
  <c r="EO164" i="67"/>
  <c r="EP164" i="67"/>
  <c r="EQ164" i="67"/>
  <c r="ER164" i="67"/>
  <c r="ES164" i="67"/>
  <c r="ET164" i="67"/>
  <c r="EU164" i="67"/>
  <c r="EV164" i="67"/>
  <c r="EW164" i="67"/>
  <c r="EX164" i="67"/>
  <c r="A165" i="67"/>
  <c r="B165" i="67"/>
  <c r="C165" i="67"/>
  <c r="D165" i="67"/>
  <c r="E165" i="67"/>
  <c r="F165" i="67"/>
  <c r="G165" i="67"/>
  <c r="H165" i="67"/>
  <c r="I165" i="67"/>
  <c r="J165" i="67"/>
  <c r="K165" i="67"/>
  <c r="L165" i="67"/>
  <c r="M165" i="67"/>
  <c r="N165" i="67"/>
  <c r="O165" i="67"/>
  <c r="P165" i="67"/>
  <c r="Q165" i="67"/>
  <c r="R165" i="67"/>
  <c r="S165" i="67"/>
  <c r="T165" i="67"/>
  <c r="U165" i="67"/>
  <c r="V165" i="67"/>
  <c r="W165" i="67"/>
  <c r="X165" i="67"/>
  <c r="Y165" i="67"/>
  <c r="Z165" i="67"/>
  <c r="AA165" i="67"/>
  <c r="AB165" i="67"/>
  <c r="AC165" i="67"/>
  <c r="AD165" i="67"/>
  <c r="AE165" i="67"/>
  <c r="AF165" i="67"/>
  <c r="AG165" i="67"/>
  <c r="AH165" i="67"/>
  <c r="AI165" i="67"/>
  <c r="AJ165" i="67"/>
  <c r="AK165" i="67"/>
  <c r="AL165" i="67"/>
  <c r="AM165" i="67"/>
  <c r="AN165" i="67"/>
  <c r="AO165" i="67"/>
  <c r="AP165" i="67"/>
  <c r="AQ165" i="67"/>
  <c r="AR165" i="67"/>
  <c r="AS165" i="67"/>
  <c r="CH165" i="67"/>
  <c r="CI165" i="67"/>
  <c r="CJ165" i="67"/>
  <c r="CK165" i="67"/>
  <c r="CL165" i="67"/>
  <c r="CM165" i="67"/>
  <c r="CN165" i="67"/>
  <c r="CO165" i="67"/>
  <c r="CP165" i="67"/>
  <c r="CQ165" i="67"/>
  <c r="CR165" i="67"/>
  <c r="CS165" i="67"/>
  <c r="CT165" i="67"/>
  <c r="CU165" i="67"/>
  <c r="CV165" i="67"/>
  <c r="CW165" i="67"/>
  <c r="CX165" i="67"/>
  <c r="CY165" i="67"/>
  <c r="CZ165" i="67"/>
  <c r="DA165" i="67"/>
  <c r="DB165" i="67"/>
  <c r="DC165" i="67"/>
  <c r="DD165" i="67"/>
  <c r="DE165" i="67"/>
  <c r="DF165" i="67"/>
  <c r="DG165" i="67"/>
  <c r="DH165" i="67"/>
  <c r="DI165" i="67"/>
  <c r="DJ165" i="67"/>
  <c r="DK165" i="67"/>
  <c r="DL165" i="67"/>
  <c r="DM165" i="67"/>
  <c r="DN165" i="67"/>
  <c r="DO165" i="67"/>
  <c r="DP165" i="67"/>
  <c r="DQ165" i="67"/>
  <c r="DR165" i="67"/>
  <c r="DS165" i="67"/>
  <c r="EK165" i="67"/>
  <c r="EL165" i="67"/>
  <c r="EM165" i="67"/>
  <c r="EN165" i="67"/>
  <c r="EO165" i="67"/>
  <c r="EP165" i="67"/>
  <c r="EQ165" i="67"/>
  <c r="ER165" i="67"/>
  <c r="ES165" i="67"/>
  <c r="ET165" i="67"/>
  <c r="EU165" i="67"/>
  <c r="EV165" i="67"/>
  <c r="EW165" i="67"/>
  <c r="EX165" i="67"/>
  <c r="A166" i="67"/>
  <c r="B166" i="67"/>
  <c r="C166" i="67"/>
  <c r="D166" i="67"/>
  <c r="E166" i="67"/>
  <c r="F166" i="67"/>
  <c r="G166" i="67"/>
  <c r="H166" i="67"/>
  <c r="I166" i="67"/>
  <c r="J166" i="67"/>
  <c r="K166" i="67"/>
  <c r="L166" i="67"/>
  <c r="M166" i="67"/>
  <c r="N166" i="67"/>
  <c r="O166" i="67"/>
  <c r="P166" i="67"/>
  <c r="Q166" i="67"/>
  <c r="R166" i="67"/>
  <c r="S166" i="67"/>
  <c r="T166" i="67"/>
  <c r="U166" i="67"/>
  <c r="V166" i="67"/>
  <c r="W166" i="67"/>
  <c r="X166" i="67"/>
  <c r="Y166" i="67"/>
  <c r="Z166" i="67"/>
  <c r="AA166" i="67"/>
  <c r="AB166" i="67"/>
  <c r="AC166" i="67"/>
  <c r="AD166" i="67"/>
  <c r="AE166" i="67"/>
  <c r="AF166" i="67"/>
  <c r="AG166" i="67"/>
  <c r="AH166" i="67"/>
  <c r="AI166" i="67"/>
  <c r="AJ166" i="67"/>
  <c r="AK166" i="67"/>
  <c r="AL166" i="67"/>
  <c r="AM166" i="67"/>
  <c r="AN166" i="67"/>
  <c r="AO166" i="67"/>
  <c r="AP166" i="67"/>
  <c r="AQ166" i="67"/>
  <c r="AR166" i="67"/>
  <c r="AS166" i="67"/>
  <c r="CH166" i="67"/>
  <c r="CI166" i="67"/>
  <c r="CJ166" i="67"/>
  <c r="CK166" i="67"/>
  <c r="CL166" i="67"/>
  <c r="CM166" i="67"/>
  <c r="CN166" i="67"/>
  <c r="CO166" i="67"/>
  <c r="CP166" i="67"/>
  <c r="CQ166" i="67"/>
  <c r="CR166" i="67"/>
  <c r="CS166" i="67"/>
  <c r="CT166" i="67"/>
  <c r="CU166" i="67"/>
  <c r="CV166" i="67"/>
  <c r="CW166" i="67"/>
  <c r="CX166" i="67"/>
  <c r="CY166" i="67"/>
  <c r="CZ166" i="67"/>
  <c r="DA166" i="67"/>
  <c r="DB166" i="67"/>
  <c r="DC166" i="67"/>
  <c r="DD166" i="67"/>
  <c r="DE166" i="67"/>
  <c r="DF166" i="67"/>
  <c r="DG166" i="67"/>
  <c r="DH166" i="67"/>
  <c r="DI166" i="67"/>
  <c r="DJ166" i="67"/>
  <c r="DK166" i="67"/>
  <c r="DL166" i="67"/>
  <c r="DM166" i="67"/>
  <c r="DN166" i="67"/>
  <c r="DO166" i="67"/>
  <c r="DP166" i="67"/>
  <c r="DQ166" i="67"/>
  <c r="DR166" i="67"/>
  <c r="DS166" i="67"/>
  <c r="EK166" i="67"/>
  <c r="EL166" i="67"/>
  <c r="EM166" i="67"/>
  <c r="EN166" i="67"/>
  <c r="EO166" i="67"/>
  <c r="EP166" i="67"/>
  <c r="EQ166" i="67"/>
  <c r="ER166" i="67"/>
  <c r="ES166" i="67"/>
  <c r="ET166" i="67"/>
  <c r="EU166" i="67"/>
  <c r="EV166" i="67"/>
  <c r="EW166" i="67"/>
  <c r="EX166" i="67"/>
  <c r="A167" i="67"/>
  <c r="B167" i="67"/>
  <c r="C167" i="67"/>
  <c r="D167" i="67"/>
  <c r="E167" i="67"/>
  <c r="F167" i="67"/>
  <c r="G167" i="67"/>
  <c r="H167" i="67"/>
  <c r="I167" i="67"/>
  <c r="J167" i="67"/>
  <c r="K167" i="67"/>
  <c r="L167" i="67"/>
  <c r="M167" i="67"/>
  <c r="N167" i="67"/>
  <c r="O167" i="67"/>
  <c r="P167" i="67"/>
  <c r="Q167" i="67"/>
  <c r="R167" i="67"/>
  <c r="S167" i="67"/>
  <c r="T167" i="67"/>
  <c r="U167" i="67"/>
  <c r="V167" i="67"/>
  <c r="W167" i="67"/>
  <c r="X167" i="67"/>
  <c r="Y167" i="67"/>
  <c r="Z167" i="67"/>
  <c r="AA167" i="67"/>
  <c r="AB167" i="67"/>
  <c r="AC167" i="67"/>
  <c r="AD167" i="67"/>
  <c r="AE167" i="67"/>
  <c r="AF167" i="67"/>
  <c r="AG167" i="67"/>
  <c r="AH167" i="67"/>
  <c r="AI167" i="67"/>
  <c r="AJ167" i="67"/>
  <c r="AK167" i="67"/>
  <c r="AL167" i="67"/>
  <c r="AM167" i="67"/>
  <c r="AN167" i="67"/>
  <c r="AO167" i="67"/>
  <c r="AP167" i="67"/>
  <c r="AQ167" i="67"/>
  <c r="AR167" i="67"/>
  <c r="AS167" i="67"/>
  <c r="CH167" i="67"/>
  <c r="CI167" i="67"/>
  <c r="CJ167" i="67"/>
  <c r="CK167" i="67"/>
  <c r="CL167" i="67"/>
  <c r="CM167" i="67"/>
  <c r="CN167" i="67"/>
  <c r="CO167" i="67"/>
  <c r="CP167" i="67"/>
  <c r="CQ167" i="67"/>
  <c r="CR167" i="67"/>
  <c r="CS167" i="67"/>
  <c r="CT167" i="67"/>
  <c r="CU167" i="67"/>
  <c r="CV167" i="67"/>
  <c r="CW167" i="67"/>
  <c r="CX167" i="67"/>
  <c r="CY167" i="67"/>
  <c r="CZ167" i="67"/>
  <c r="DA167" i="67"/>
  <c r="DB167" i="67"/>
  <c r="DC167" i="67"/>
  <c r="DD167" i="67"/>
  <c r="DE167" i="67"/>
  <c r="DF167" i="67"/>
  <c r="DG167" i="67"/>
  <c r="DH167" i="67"/>
  <c r="DI167" i="67"/>
  <c r="DJ167" i="67"/>
  <c r="DK167" i="67"/>
  <c r="DL167" i="67"/>
  <c r="DM167" i="67"/>
  <c r="DN167" i="67"/>
  <c r="DO167" i="67"/>
  <c r="DP167" i="67"/>
  <c r="DQ167" i="67"/>
  <c r="DR167" i="67"/>
  <c r="DS167" i="67"/>
  <c r="EK167" i="67"/>
  <c r="EL167" i="67"/>
  <c r="EM167" i="67"/>
  <c r="EN167" i="67"/>
  <c r="EO167" i="67"/>
  <c r="EP167" i="67"/>
  <c r="EQ167" i="67"/>
  <c r="ER167" i="67"/>
  <c r="ES167" i="67"/>
  <c r="ET167" i="67"/>
  <c r="EU167" i="67"/>
  <c r="EV167" i="67"/>
  <c r="EW167" i="67"/>
  <c r="EX167" i="67"/>
  <c r="A168" i="67"/>
  <c r="B168" i="67"/>
  <c r="C168" i="67"/>
  <c r="D168" i="67"/>
  <c r="E168" i="67"/>
  <c r="F168" i="67"/>
  <c r="G168" i="67"/>
  <c r="H168" i="67"/>
  <c r="I168" i="67"/>
  <c r="J168" i="67"/>
  <c r="K168" i="67"/>
  <c r="L168" i="67"/>
  <c r="M168" i="67"/>
  <c r="N168" i="67"/>
  <c r="O168" i="67"/>
  <c r="P168" i="67"/>
  <c r="Q168" i="67"/>
  <c r="R168" i="67"/>
  <c r="S168" i="67"/>
  <c r="T168" i="67"/>
  <c r="U168" i="67"/>
  <c r="V168" i="67"/>
  <c r="W168" i="67"/>
  <c r="X168" i="67"/>
  <c r="Y168" i="67"/>
  <c r="Z168" i="67"/>
  <c r="AA168" i="67"/>
  <c r="AB168" i="67"/>
  <c r="AC168" i="67"/>
  <c r="AD168" i="67"/>
  <c r="AE168" i="67"/>
  <c r="AF168" i="67"/>
  <c r="AG168" i="67"/>
  <c r="AH168" i="67"/>
  <c r="AI168" i="67"/>
  <c r="AJ168" i="67"/>
  <c r="AK168" i="67"/>
  <c r="AL168" i="67"/>
  <c r="AM168" i="67"/>
  <c r="AN168" i="67"/>
  <c r="AO168" i="67"/>
  <c r="AP168" i="67"/>
  <c r="AQ168" i="67"/>
  <c r="AR168" i="67"/>
  <c r="AS168" i="67"/>
  <c r="AT168" i="67"/>
  <c r="AU168" i="67"/>
  <c r="AV168" i="67"/>
  <c r="AW168" i="67"/>
  <c r="AX168" i="67"/>
  <c r="AY168" i="67"/>
  <c r="AZ168" i="67"/>
  <c r="BA168" i="67"/>
  <c r="BB168" i="67"/>
  <c r="BC168" i="67"/>
  <c r="BD168" i="67"/>
  <c r="BE168" i="67"/>
  <c r="BF168" i="67"/>
  <c r="BG168" i="67"/>
  <c r="BH168" i="67"/>
  <c r="BI168" i="67"/>
  <c r="BJ168" i="67"/>
  <c r="BK168" i="67"/>
  <c r="BL168" i="67"/>
  <c r="BM168" i="67"/>
  <c r="BN168" i="67"/>
  <c r="BO168" i="67"/>
  <c r="BP168" i="67"/>
  <c r="BQ168" i="67"/>
  <c r="BR168" i="67"/>
  <c r="BS168" i="67"/>
  <c r="BT168" i="67"/>
  <c r="BU168" i="67"/>
  <c r="BV168" i="67"/>
  <c r="BW168" i="67"/>
  <c r="BX168" i="67"/>
  <c r="BY168" i="67"/>
  <c r="BZ168" i="67"/>
  <c r="CA168" i="67"/>
  <c r="CB168" i="67"/>
  <c r="CC168" i="67"/>
  <c r="CD168" i="67"/>
  <c r="CE168" i="67"/>
  <c r="CF168" i="67"/>
  <c r="CG168" i="67"/>
  <c r="CH168" i="67"/>
  <c r="CI168" i="67"/>
  <c r="CJ168" i="67"/>
  <c r="CK168" i="67"/>
  <c r="CL168" i="67"/>
  <c r="CM168" i="67"/>
  <c r="CN168" i="67"/>
  <c r="CO168" i="67"/>
  <c r="CP168" i="67"/>
  <c r="CQ168" i="67"/>
  <c r="CR168" i="67"/>
  <c r="CS168" i="67"/>
  <c r="CT168" i="67"/>
  <c r="CU168" i="67"/>
  <c r="CV168" i="67"/>
  <c r="CW168" i="67"/>
  <c r="CX168" i="67"/>
  <c r="CY168" i="67"/>
  <c r="CZ168" i="67"/>
  <c r="DA168" i="67"/>
  <c r="DB168" i="67"/>
  <c r="DC168" i="67"/>
  <c r="DD168" i="67"/>
  <c r="DE168" i="67"/>
  <c r="DF168" i="67"/>
  <c r="DG168" i="67"/>
  <c r="DH168" i="67"/>
  <c r="DI168" i="67"/>
  <c r="DJ168" i="67"/>
  <c r="DK168" i="67"/>
  <c r="DL168" i="67"/>
  <c r="DM168" i="67"/>
  <c r="DN168" i="67"/>
  <c r="DO168" i="67"/>
  <c r="DP168" i="67"/>
  <c r="DQ168" i="67"/>
  <c r="DR168" i="67"/>
  <c r="DS168" i="67"/>
  <c r="DT168" i="67"/>
  <c r="DU168" i="67"/>
  <c r="DV168" i="67"/>
  <c r="DW168" i="67"/>
  <c r="DX168" i="67"/>
  <c r="DY168" i="67"/>
  <c r="DZ168" i="67"/>
  <c r="EA168" i="67"/>
  <c r="EB168" i="67"/>
  <c r="EC168" i="67"/>
  <c r="ED168" i="67"/>
  <c r="EE168" i="67"/>
  <c r="EF168" i="67"/>
  <c r="EG168" i="67"/>
  <c r="EH168" i="67"/>
  <c r="EI168" i="67"/>
  <c r="EJ168" i="67"/>
  <c r="EK168" i="67"/>
  <c r="EL168" i="67"/>
  <c r="EM168" i="67"/>
  <c r="EN168" i="67"/>
  <c r="EO168" i="67"/>
  <c r="EP168" i="67"/>
  <c r="EQ168" i="67"/>
  <c r="ER168" i="67"/>
  <c r="ES168" i="67"/>
  <c r="ET168" i="67"/>
  <c r="EU168" i="67"/>
  <c r="EV168" i="67"/>
  <c r="EW168" i="67"/>
  <c r="EX168" i="67"/>
  <c r="A169" i="67"/>
  <c r="B169" i="67"/>
  <c r="C169" i="67"/>
  <c r="D169" i="67"/>
  <c r="E169" i="67"/>
  <c r="F169" i="67"/>
  <c r="G169" i="67"/>
  <c r="H169" i="67"/>
  <c r="I169" i="67"/>
  <c r="J169" i="67"/>
  <c r="K169" i="67"/>
  <c r="L169" i="67"/>
  <c r="M169" i="67"/>
  <c r="N169" i="67"/>
  <c r="O169" i="67"/>
  <c r="P169" i="67"/>
  <c r="Q169" i="67"/>
  <c r="R169" i="67"/>
  <c r="S169" i="67"/>
  <c r="T169" i="67"/>
  <c r="U169" i="67"/>
  <c r="V169" i="67"/>
  <c r="W169" i="67"/>
  <c r="X169" i="67"/>
  <c r="Y169" i="67"/>
  <c r="Z169" i="67"/>
  <c r="AA169" i="67"/>
  <c r="AB169" i="67"/>
  <c r="AC169" i="67"/>
  <c r="AD169" i="67"/>
  <c r="AE169" i="67"/>
  <c r="AF169" i="67"/>
  <c r="AG169" i="67"/>
  <c r="AH169" i="67"/>
  <c r="AI169" i="67"/>
  <c r="AJ169" i="67"/>
  <c r="AK169" i="67"/>
  <c r="AL169" i="67"/>
  <c r="AM169" i="67"/>
  <c r="AN169" i="67"/>
  <c r="AO169" i="67"/>
  <c r="AP169" i="67"/>
  <c r="AQ169" i="67"/>
  <c r="AR169" i="67"/>
  <c r="AS169" i="67"/>
  <c r="AT169" i="67"/>
  <c r="AU169" i="67"/>
  <c r="AV169" i="67"/>
  <c r="AW169" i="67"/>
  <c r="AX169" i="67"/>
  <c r="AY169" i="67"/>
  <c r="AZ169" i="67"/>
  <c r="BA169" i="67"/>
  <c r="BB169" i="67"/>
  <c r="BC169" i="67"/>
  <c r="BD169" i="67"/>
  <c r="BE169" i="67"/>
  <c r="BF169" i="67"/>
  <c r="BG169" i="67"/>
  <c r="BH169" i="67"/>
  <c r="BI169" i="67"/>
  <c r="BJ169" i="67"/>
  <c r="BK169" i="67"/>
  <c r="BL169" i="67"/>
  <c r="BM169" i="67"/>
  <c r="BN169" i="67"/>
  <c r="BO169" i="67"/>
  <c r="BP169" i="67"/>
  <c r="BQ169" i="67"/>
  <c r="BR169" i="67"/>
  <c r="BS169" i="67"/>
  <c r="BT169" i="67"/>
  <c r="BU169" i="67"/>
  <c r="BV169" i="67"/>
  <c r="BW169" i="67"/>
  <c r="BX169" i="67"/>
  <c r="BY169" i="67"/>
  <c r="BZ169" i="67"/>
  <c r="CA169" i="67"/>
  <c r="CB169" i="67"/>
  <c r="CC169" i="67"/>
  <c r="CD169" i="67"/>
  <c r="CE169" i="67"/>
  <c r="CF169" i="67"/>
  <c r="CG169" i="67"/>
  <c r="CH169" i="67"/>
  <c r="CI169" i="67"/>
  <c r="CJ169" i="67"/>
  <c r="CK169" i="67"/>
  <c r="CL169" i="67"/>
  <c r="CM169" i="67"/>
  <c r="CN169" i="67"/>
  <c r="CO169" i="67"/>
  <c r="CP169" i="67"/>
  <c r="CQ169" i="67"/>
  <c r="CR169" i="67"/>
  <c r="CS169" i="67"/>
  <c r="CT169" i="67"/>
  <c r="CU169" i="67"/>
  <c r="CV169" i="67"/>
  <c r="CW169" i="67"/>
  <c r="CX169" i="67"/>
  <c r="CY169" i="67"/>
  <c r="CZ169" i="67"/>
  <c r="DA169" i="67"/>
  <c r="DB169" i="67"/>
  <c r="DC169" i="67"/>
  <c r="DD169" i="67"/>
  <c r="DE169" i="67"/>
  <c r="DF169" i="67"/>
  <c r="DG169" i="67"/>
  <c r="DH169" i="67"/>
  <c r="DI169" i="67"/>
  <c r="DJ169" i="67"/>
  <c r="DK169" i="67"/>
  <c r="DL169" i="67"/>
  <c r="DM169" i="67"/>
  <c r="DN169" i="67"/>
  <c r="DO169" i="67"/>
  <c r="DP169" i="67"/>
  <c r="DQ169" i="67"/>
  <c r="DR169" i="67"/>
  <c r="DS169" i="67"/>
  <c r="DT169" i="67"/>
  <c r="DU169" i="67"/>
  <c r="DV169" i="67"/>
  <c r="DW169" i="67"/>
  <c r="DX169" i="67"/>
  <c r="DY169" i="67"/>
  <c r="DZ169" i="67"/>
  <c r="EA169" i="67"/>
  <c r="EB169" i="67"/>
  <c r="EC169" i="67"/>
  <c r="ED169" i="67"/>
  <c r="EE169" i="67"/>
  <c r="EF169" i="67"/>
  <c r="EG169" i="67"/>
  <c r="EH169" i="67"/>
  <c r="EI169" i="67"/>
  <c r="EJ169" i="67"/>
  <c r="EK169" i="67"/>
  <c r="EL169" i="67"/>
  <c r="EM169" i="67"/>
  <c r="EN169" i="67"/>
  <c r="EO169" i="67"/>
  <c r="EP169" i="67"/>
  <c r="EQ169" i="67"/>
  <c r="ER169" i="67"/>
  <c r="ES169" i="67"/>
  <c r="ET169" i="67"/>
  <c r="EU169" i="67"/>
  <c r="EV169" i="67"/>
  <c r="EW169" i="67"/>
  <c r="EX169" i="67"/>
  <c r="A170" i="67"/>
  <c r="B170" i="67"/>
  <c r="C170" i="67"/>
  <c r="D170" i="67"/>
  <c r="E170" i="67"/>
  <c r="F170" i="67"/>
  <c r="G170" i="67"/>
  <c r="H170" i="67"/>
  <c r="I170" i="67"/>
  <c r="J170" i="67"/>
  <c r="K170" i="67"/>
  <c r="L170" i="67"/>
  <c r="M170" i="67"/>
  <c r="N170" i="67"/>
  <c r="O170" i="67"/>
  <c r="P170" i="67"/>
  <c r="Q170" i="67"/>
  <c r="R170" i="67"/>
  <c r="S170" i="67"/>
  <c r="T170" i="67"/>
  <c r="U170" i="67"/>
  <c r="V170" i="67"/>
  <c r="W170" i="67"/>
  <c r="X170" i="67"/>
  <c r="Y170" i="67"/>
  <c r="Z170" i="67"/>
  <c r="AA170" i="67"/>
  <c r="AB170" i="67"/>
  <c r="AC170" i="67"/>
  <c r="AD170" i="67"/>
  <c r="AE170" i="67"/>
  <c r="AF170" i="67"/>
  <c r="AG170" i="67"/>
  <c r="AH170" i="67"/>
  <c r="AI170" i="67"/>
  <c r="AJ170" i="67"/>
  <c r="AK170" i="67"/>
  <c r="AL170" i="67"/>
  <c r="AM170" i="67"/>
  <c r="AN170" i="67"/>
  <c r="AO170" i="67"/>
  <c r="AP170" i="67"/>
  <c r="AQ170" i="67"/>
  <c r="AR170" i="67"/>
  <c r="AS170" i="67"/>
  <c r="AT170" i="67"/>
  <c r="AU170" i="67"/>
  <c r="AV170" i="67"/>
  <c r="AW170" i="67"/>
  <c r="AX170" i="67"/>
  <c r="AY170" i="67"/>
  <c r="AZ170" i="67"/>
  <c r="BA170" i="67"/>
  <c r="BB170" i="67"/>
  <c r="BC170" i="67"/>
  <c r="BD170" i="67"/>
  <c r="BE170" i="67"/>
  <c r="BF170" i="67"/>
  <c r="BG170" i="67"/>
  <c r="BH170" i="67"/>
  <c r="BI170" i="67"/>
  <c r="BJ170" i="67"/>
  <c r="BK170" i="67"/>
  <c r="BL170" i="67"/>
  <c r="BM170" i="67"/>
  <c r="BN170" i="67"/>
  <c r="BO170" i="67"/>
  <c r="BP170" i="67"/>
  <c r="BQ170" i="67"/>
  <c r="BR170" i="67"/>
  <c r="BS170" i="67"/>
  <c r="BT170" i="67"/>
  <c r="BU170" i="67"/>
  <c r="BV170" i="67"/>
  <c r="BW170" i="67"/>
  <c r="BX170" i="67"/>
  <c r="BY170" i="67"/>
  <c r="BZ170" i="67"/>
  <c r="CA170" i="67"/>
  <c r="CB170" i="67"/>
  <c r="CC170" i="67"/>
  <c r="CD170" i="67"/>
  <c r="CE170" i="67"/>
  <c r="CF170" i="67"/>
  <c r="CG170" i="67"/>
  <c r="CH170" i="67"/>
  <c r="CI170" i="67"/>
  <c r="CJ170" i="67"/>
  <c r="CK170" i="67"/>
  <c r="CL170" i="67"/>
  <c r="CM170" i="67"/>
  <c r="CN170" i="67"/>
  <c r="CO170" i="67"/>
  <c r="CP170" i="67"/>
  <c r="CQ170" i="67"/>
  <c r="CR170" i="67"/>
  <c r="CS170" i="67"/>
  <c r="CT170" i="67"/>
  <c r="CU170" i="67"/>
  <c r="CV170" i="67"/>
  <c r="CW170" i="67"/>
  <c r="CX170" i="67"/>
  <c r="CY170" i="67"/>
  <c r="CZ170" i="67"/>
  <c r="DA170" i="67"/>
  <c r="DB170" i="67"/>
  <c r="DC170" i="67"/>
  <c r="DD170" i="67"/>
  <c r="DE170" i="67"/>
  <c r="DF170" i="67"/>
  <c r="DG170" i="67"/>
  <c r="DH170" i="67"/>
  <c r="DI170" i="67"/>
  <c r="DJ170" i="67"/>
  <c r="DK170" i="67"/>
  <c r="DL170" i="67"/>
  <c r="DM170" i="67"/>
  <c r="DN170" i="67"/>
  <c r="DO170" i="67"/>
  <c r="DP170" i="67"/>
  <c r="DQ170" i="67"/>
  <c r="DR170" i="67"/>
  <c r="DS170" i="67"/>
  <c r="DT170" i="67"/>
  <c r="DU170" i="67"/>
  <c r="DV170" i="67"/>
  <c r="DW170" i="67"/>
  <c r="DX170" i="67"/>
  <c r="DY170" i="67"/>
  <c r="DZ170" i="67"/>
  <c r="EA170" i="67"/>
  <c r="EB170" i="67"/>
  <c r="EC170" i="67"/>
  <c r="ED170" i="67"/>
  <c r="EE170" i="67"/>
  <c r="EF170" i="67"/>
  <c r="EG170" i="67"/>
  <c r="EH170" i="67"/>
  <c r="EI170" i="67"/>
  <c r="EJ170" i="67"/>
  <c r="EK170" i="67"/>
  <c r="EL170" i="67"/>
  <c r="EM170" i="67"/>
  <c r="EN170" i="67"/>
  <c r="EO170" i="67"/>
  <c r="EP170" i="67"/>
  <c r="EQ170" i="67"/>
  <c r="ER170" i="67"/>
  <c r="ES170" i="67"/>
  <c r="ET170" i="67"/>
  <c r="EU170" i="67"/>
  <c r="EV170" i="67"/>
  <c r="EW170" i="67"/>
  <c r="EX170" i="67"/>
  <c r="A171" i="67"/>
  <c r="B171" i="67"/>
  <c r="C171" i="67"/>
  <c r="D171" i="67"/>
  <c r="E171" i="67"/>
  <c r="F171" i="67"/>
  <c r="G171" i="67"/>
  <c r="H171" i="67"/>
  <c r="I171" i="67"/>
  <c r="J171" i="67"/>
  <c r="K171" i="67"/>
  <c r="L171" i="67"/>
  <c r="M171" i="67"/>
  <c r="N171" i="67"/>
  <c r="O171" i="67"/>
  <c r="P171" i="67"/>
  <c r="Q171" i="67"/>
  <c r="R171" i="67"/>
  <c r="S171" i="67"/>
  <c r="T171" i="67"/>
  <c r="U171" i="67"/>
  <c r="V171" i="67"/>
  <c r="W171" i="67"/>
  <c r="X171" i="67"/>
  <c r="Y171" i="67"/>
  <c r="Z171" i="67"/>
  <c r="AA171" i="67"/>
  <c r="AB171" i="67"/>
  <c r="AC171" i="67"/>
  <c r="AD171" i="67"/>
  <c r="AE171" i="67"/>
  <c r="AF171" i="67"/>
  <c r="AG171" i="67"/>
  <c r="AH171" i="67"/>
  <c r="AI171" i="67"/>
  <c r="AJ171" i="67"/>
  <c r="AK171" i="67"/>
  <c r="AL171" i="67"/>
  <c r="AM171" i="67"/>
  <c r="AN171" i="67"/>
  <c r="AO171" i="67"/>
  <c r="AP171" i="67"/>
  <c r="AQ171" i="67"/>
  <c r="AR171" i="67"/>
  <c r="AS171" i="67"/>
  <c r="CH171" i="67"/>
  <c r="CI171" i="67"/>
  <c r="CJ171" i="67"/>
  <c r="CK171" i="67"/>
  <c r="CL171" i="67"/>
  <c r="CM171" i="67"/>
  <c r="CN171" i="67"/>
  <c r="CO171" i="67"/>
  <c r="CP171" i="67"/>
  <c r="CQ171" i="67"/>
  <c r="CR171" i="67"/>
  <c r="CS171" i="67"/>
  <c r="CT171" i="67"/>
  <c r="CU171" i="67"/>
  <c r="CV171" i="67"/>
  <c r="CW171" i="67"/>
  <c r="CX171" i="67"/>
  <c r="CY171" i="67"/>
  <c r="CZ171" i="67"/>
  <c r="DA171" i="67"/>
  <c r="DB171" i="67"/>
  <c r="DC171" i="67"/>
  <c r="DD171" i="67"/>
  <c r="DE171" i="67"/>
  <c r="DF171" i="67"/>
  <c r="DG171" i="67"/>
  <c r="DH171" i="67"/>
  <c r="DI171" i="67"/>
  <c r="DJ171" i="67"/>
  <c r="DK171" i="67"/>
  <c r="DL171" i="67"/>
  <c r="DM171" i="67"/>
  <c r="DN171" i="67"/>
  <c r="DO171" i="67"/>
  <c r="DP171" i="67"/>
  <c r="DQ171" i="67"/>
  <c r="DR171" i="67"/>
  <c r="DS171" i="67"/>
  <c r="EK171" i="67"/>
  <c r="EL171" i="67"/>
  <c r="EM171" i="67"/>
  <c r="EN171" i="67"/>
  <c r="EO171" i="67"/>
  <c r="EP171" i="67"/>
  <c r="EQ171" i="67"/>
  <c r="ER171" i="67"/>
  <c r="ES171" i="67"/>
  <c r="ET171" i="67"/>
  <c r="EU171" i="67"/>
  <c r="EV171" i="67"/>
  <c r="EW171" i="67"/>
  <c r="EX171" i="67"/>
  <c r="A172" i="67"/>
  <c r="B172" i="67"/>
  <c r="C172" i="67"/>
  <c r="D172" i="67"/>
  <c r="E172" i="67"/>
  <c r="F172" i="67"/>
  <c r="G172" i="67"/>
  <c r="H172" i="67"/>
  <c r="I172" i="67"/>
  <c r="J172" i="67"/>
  <c r="K172" i="67"/>
  <c r="L172" i="67"/>
  <c r="M172" i="67"/>
  <c r="N172" i="67"/>
  <c r="O172" i="67"/>
  <c r="P172" i="67"/>
  <c r="Q172" i="67"/>
  <c r="R172" i="67"/>
  <c r="S172" i="67"/>
  <c r="T172" i="67"/>
  <c r="U172" i="67"/>
  <c r="V172" i="67"/>
  <c r="W172" i="67"/>
  <c r="X172" i="67"/>
  <c r="Y172" i="67"/>
  <c r="Z172" i="67"/>
  <c r="AA172" i="67"/>
  <c r="AB172" i="67"/>
  <c r="AC172" i="67"/>
  <c r="AD172" i="67"/>
  <c r="AE172" i="67"/>
  <c r="AF172" i="67"/>
  <c r="AG172" i="67"/>
  <c r="AH172" i="67"/>
  <c r="AI172" i="67"/>
  <c r="AJ172" i="67"/>
  <c r="AK172" i="67"/>
  <c r="AL172" i="67"/>
  <c r="AM172" i="67"/>
  <c r="AN172" i="67"/>
  <c r="AO172" i="67"/>
  <c r="AP172" i="67"/>
  <c r="AQ172" i="67"/>
  <c r="AR172" i="67"/>
  <c r="AS172" i="67"/>
  <c r="CH172" i="67"/>
  <c r="CI172" i="67"/>
  <c r="CJ172" i="67"/>
  <c r="CK172" i="67"/>
  <c r="CL172" i="67"/>
  <c r="CM172" i="67"/>
  <c r="CN172" i="67"/>
  <c r="CO172" i="67"/>
  <c r="CP172" i="67"/>
  <c r="CQ172" i="67"/>
  <c r="CR172" i="67"/>
  <c r="CS172" i="67"/>
  <c r="CT172" i="67"/>
  <c r="CU172" i="67"/>
  <c r="CV172" i="67"/>
  <c r="CW172" i="67"/>
  <c r="CX172" i="67"/>
  <c r="CY172" i="67"/>
  <c r="CZ172" i="67"/>
  <c r="DA172" i="67"/>
  <c r="DB172" i="67"/>
  <c r="DC172" i="67"/>
  <c r="DD172" i="67"/>
  <c r="DE172" i="67"/>
  <c r="DF172" i="67"/>
  <c r="DG172" i="67"/>
  <c r="DH172" i="67"/>
  <c r="DI172" i="67"/>
  <c r="DJ172" i="67"/>
  <c r="DK172" i="67"/>
  <c r="DL172" i="67"/>
  <c r="DM172" i="67"/>
  <c r="DN172" i="67"/>
  <c r="DO172" i="67"/>
  <c r="DP172" i="67"/>
  <c r="DQ172" i="67"/>
  <c r="DR172" i="67"/>
  <c r="DS172" i="67"/>
  <c r="EK172" i="67"/>
  <c r="EL172" i="67"/>
  <c r="EM172" i="67"/>
  <c r="EN172" i="67"/>
  <c r="EO172" i="67"/>
  <c r="EP172" i="67"/>
  <c r="EQ172" i="67"/>
  <c r="ER172" i="67"/>
  <c r="ES172" i="67"/>
  <c r="ET172" i="67"/>
  <c r="EU172" i="67"/>
  <c r="EV172" i="67"/>
  <c r="EW172" i="67"/>
  <c r="EX172" i="67"/>
  <c r="A173" i="67"/>
  <c r="B173" i="67"/>
  <c r="C173" i="67"/>
  <c r="D173" i="67"/>
  <c r="E173" i="67"/>
  <c r="F173" i="67"/>
  <c r="G173" i="67"/>
  <c r="H173" i="67"/>
  <c r="I173" i="67"/>
  <c r="J173" i="67"/>
  <c r="K173" i="67"/>
  <c r="L173" i="67"/>
  <c r="M173" i="67"/>
  <c r="N173" i="67"/>
  <c r="O173" i="67"/>
  <c r="P173" i="67"/>
  <c r="Q173" i="67"/>
  <c r="R173" i="67"/>
  <c r="S173" i="67"/>
  <c r="T173" i="67"/>
  <c r="U173" i="67"/>
  <c r="V173" i="67"/>
  <c r="W173" i="67"/>
  <c r="X173" i="67"/>
  <c r="Y173" i="67"/>
  <c r="Z173" i="67"/>
  <c r="AA173" i="67"/>
  <c r="AB173" i="67"/>
  <c r="AC173" i="67"/>
  <c r="AD173" i="67"/>
  <c r="AE173" i="67"/>
  <c r="AF173" i="67"/>
  <c r="AG173" i="67"/>
  <c r="AH173" i="67"/>
  <c r="AI173" i="67"/>
  <c r="AJ173" i="67"/>
  <c r="AK173" i="67"/>
  <c r="AL173" i="67"/>
  <c r="AM173" i="67"/>
  <c r="AN173" i="67"/>
  <c r="AO173" i="67"/>
  <c r="AP173" i="67"/>
  <c r="AQ173" i="67"/>
  <c r="AR173" i="67"/>
  <c r="AS173" i="67"/>
  <c r="CH173" i="67"/>
  <c r="CI173" i="67"/>
  <c r="CJ173" i="67"/>
  <c r="CK173" i="67"/>
  <c r="CL173" i="67"/>
  <c r="CM173" i="67"/>
  <c r="CN173" i="67"/>
  <c r="CO173" i="67"/>
  <c r="CP173" i="67"/>
  <c r="CQ173" i="67"/>
  <c r="CR173" i="67"/>
  <c r="CS173" i="67"/>
  <c r="CT173" i="67"/>
  <c r="CU173" i="67"/>
  <c r="CV173" i="67"/>
  <c r="CW173" i="67"/>
  <c r="CX173" i="67"/>
  <c r="CY173" i="67"/>
  <c r="CZ173" i="67"/>
  <c r="DA173" i="67"/>
  <c r="DB173" i="67"/>
  <c r="DC173" i="67"/>
  <c r="DD173" i="67"/>
  <c r="DE173" i="67"/>
  <c r="DF173" i="67"/>
  <c r="DG173" i="67"/>
  <c r="DH173" i="67"/>
  <c r="DI173" i="67"/>
  <c r="DJ173" i="67"/>
  <c r="DK173" i="67"/>
  <c r="DL173" i="67"/>
  <c r="DM173" i="67"/>
  <c r="DN173" i="67"/>
  <c r="DO173" i="67"/>
  <c r="DP173" i="67"/>
  <c r="DQ173" i="67"/>
  <c r="DR173" i="67"/>
  <c r="DS173" i="67"/>
  <c r="EK173" i="67"/>
  <c r="EL173" i="67"/>
  <c r="EM173" i="67"/>
  <c r="EN173" i="67"/>
  <c r="EO173" i="67"/>
  <c r="EP173" i="67"/>
  <c r="EQ173" i="67"/>
  <c r="ER173" i="67"/>
  <c r="ES173" i="67"/>
  <c r="ET173" i="67"/>
  <c r="EU173" i="67"/>
  <c r="EV173" i="67"/>
  <c r="EW173" i="67"/>
  <c r="EX173" i="67"/>
  <c r="A174" i="67"/>
  <c r="B174" i="67"/>
  <c r="C174" i="67"/>
  <c r="D174" i="67"/>
  <c r="E174" i="67"/>
  <c r="F174" i="67"/>
  <c r="G174" i="67"/>
  <c r="H174" i="67"/>
  <c r="I174" i="67"/>
  <c r="J174" i="67"/>
  <c r="K174" i="67"/>
  <c r="L174" i="67"/>
  <c r="M174" i="67"/>
  <c r="N174" i="67"/>
  <c r="O174" i="67"/>
  <c r="P174" i="67"/>
  <c r="Q174" i="67"/>
  <c r="R174" i="67"/>
  <c r="S174" i="67"/>
  <c r="T174" i="67"/>
  <c r="U174" i="67"/>
  <c r="V174" i="67"/>
  <c r="W174" i="67"/>
  <c r="X174" i="67"/>
  <c r="Y174" i="67"/>
  <c r="Z174" i="67"/>
  <c r="AA174" i="67"/>
  <c r="AB174" i="67"/>
  <c r="AC174" i="67"/>
  <c r="AD174" i="67"/>
  <c r="AE174" i="67"/>
  <c r="AF174" i="67"/>
  <c r="AG174" i="67"/>
  <c r="AH174" i="67"/>
  <c r="AI174" i="67"/>
  <c r="AJ174" i="67"/>
  <c r="AK174" i="67"/>
  <c r="AL174" i="67"/>
  <c r="AM174" i="67"/>
  <c r="AN174" i="67"/>
  <c r="AO174" i="67"/>
  <c r="AP174" i="67"/>
  <c r="AQ174" i="67"/>
  <c r="AR174" i="67"/>
  <c r="AS174" i="67"/>
  <c r="CH174" i="67"/>
  <c r="CI174" i="67"/>
  <c r="CJ174" i="67"/>
  <c r="CK174" i="67"/>
  <c r="CL174" i="67"/>
  <c r="CM174" i="67"/>
  <c r="CN174" i="67"/>
  <c r="CO174" i="67"/>
  <c r="CP174" i="67"/>
  <c r="CQ174" i="67"/>
  <c r="CR174" i="67"/>
  <c r="CS174" i="67"/>
  <c r="CT174" i="67"/>
  <c r="CU174" i="67"/>
  <c r="CV174" i="67"/>
  <c r="CW174" i="67"/>
  <c r="CX174" i="67"/>
  <c r="CY174" i="67"/>
  <c r="CZ174" i="67"/>
  <c r="DA174" i="67"/>
  <c r="DB174" i="67"/>
  <c r="DC174" i="67"/>
  <c r="DD174" i="67"/>
  <c r="DE174" i="67"/>
  <c r="DF174" i="67"/>
  <c r="DG174" i="67"/>
  <c r="DH174" i="67"/>
  <c r="DI174" i="67"/>
  <c r="DJ174" i="67"/>
  <c r="DK174" i="67"/>
  <c r="DL174" i="67"/>
  <c r="DM174" i="67"/>
  <c r="DN174" i="67"/>
  <c r="DO174" i="67"/>
  <c r="DP174" i="67"/>
  <c r="DQ174" i="67"/>
  <c r="DR174" i="67"/>
  <c r="DS174" i="67"/>
  <c r="EK174" i="67"/>
  <c r="EL174" i="67"/>
  <c r="EM174" i="67"/>
  <c r="EN174" i="67"/>
  <c r="EO174" i="67"/>
  <c r="EP174" i="67"/>
  <c r="EQ174" i="67"/>
  <c r="ER174" i="67"/>
  <c r="ES174" i="67"/>
  <c r="ET174" i="67"/>
  <c r="EU174" i="67"/>
  <c r="EV174" i="67"/>
  <c r="EW174" i="67"/>
  <c r="EX174" i="67"/>
  <c r="A175" i="67"/>
  <c r="B175" i="67"/>
  <c r="C175" i="67"/>
  <c r="D175" i="67"/>
  <c r="E175" i="67"/>
  <c r="F175" i="67"/>
  <c r="G175" i="67"/>
  <c r="H175" i="67"/>
  <c r="I175" i="67"/>
  <c r="J175" i="67"/>
  <c r="K175" i="67"/>
  <c r="L175" i="67"/>
  <c r="M175" i="67"/>
  <c r="N175" i="67"/>
  <c r="O175" i="67"/>
  <c r="P175" i="67"/>
  <c r="Q175" i="67"/>
  <c r="R175" i="67"/>
  <c r="S175" i="67"/>
  <c r="T175" i="67"/>
  <c r="U175" i="67"/>
  <c r="V175" i="67"/>
  <c r="W175" i="67"/>
  <c r="X175" i="67"/>
  <c r="Y175" i="67"/>
  <c r="Z175" i="67"/>
  <c r="AA175" i="67"/>
  <c r="AB175" i="67"/>
  <c r="AC175" i="67"/>
  <c r="AD175" i="67"/>
  <c r="AE175" i="67"/>
  <c r="AF175" i="67"/>
  <c r="AG175" i="67"/>
  <c r="AH175" i="67"/>
  <c r="AI175" i="67"/>
  <c r="AJ175" i="67"/>
  <c r="AK175" i="67"/>
  <c r="AL175" i="67"/>
  <c r="AM175" i="67"/>
  <c r="AN175" i="67"/>
  <c r="AO175" i="67"/>
  <c r="AP175" i="67"/>
  <c r="AQ175" i="67"/>
  <c r="AR175" i="67"/>
  <c r="AS175" i="67"/>
  <c r="CD175" i="67"/>
  <c r="CE175" i="67"/>
  <c r="CF175" i="67"/>
  <c r="CG175" i="67"/>
  <c r="CH175" i="67"/>
  <c r="CI175" i="67"/>
  <c r="CJ175" i="67"/>
  <c r="CK175" i="67"/>
  <c r="CL175" i="67"/>
  <c r="CM175" i="67"/>
  <c r="CN175" i="67"/>
  <c r="CO175" i="67"/>
  <c r="CP175" i="67"/>
  <c r="CQ175" i="67"/>
  <c r="CR175" i="67"/>
  <c r="CS175" i="67"/>
  <c r="CT175" i="67"/>
  <c r="CU175" i="67"/>
  <c r="CV175" i="67"/>
  <c r="CW175" i="67"/>
  <c r="CX175" i="67"/>
  <c r="CY175" i="67"/>
  <c r="CZ175" i="67"/>
  <c r="DA175" i="67"/>
  <c r="DB175" i="67"/>
  <c r="DC175" i="67"/>
  <c r="DD175" i="67"/>
  <c r="DE175" i="67"/>
  <c r="DF175" i="67"/>
  <c r="DG175" i="67"/>
  <c r="DH175" i="67"/>
  <c r="DI175" i="67"/>
  <c r="DJ175" i="67"/>
  <c r="DK175" i="67"/>
  <c r="DL175" i="67"/>
  <c r="DM175" i="67"/>
  <c r="DN175" i="67"/>
  <c r="DO175" i="67"/>
  <c r="DP175" i="67"/>
  <c r="DQ175" i="67"/>
  <c r="DR175" i="67"/>
  <c r="DS175" i="67"/>
  <c r="EK175" i="67"/>
  <c r="EL175" i="67"/>
  <c r="EM175" i="67"/>
  <c r="EN175" i="67"/>
  <c r="EO175" i="67"/>
  <c r="EP175" i="67"/>
  <c r="EQ175" i="67"/>
  <c r="ER175" i="67"/>
  <c r="ES175" i="67"/>
  <c r="ET175" i="67"/>
  <c r="EU175" i="67"/>
  <c r="EV175" i="67"/>
  <c r="EW175" i="67"/>
  <c r="EX175" i="67"/>
  <c r="A176" i="67"/>
  <c r="B176" i="67"/>
  <c r="C176" i="67"/>
  <c r="D176" i="67"/>
  <c r="E176" i="67"/>
  <c r="F176" i="67"/>
  <c r="G176" i="67"/>
  <c r="H176" i="67"/>
  <c r="I176" i="67"/>
  <c r="J176" i="67"/>
  <c r="K176" i="67"/>
  <c r="L176" i="67"/>
  <c r="M176" i="67"/>
  <c r="N176" i="67"/>
  <c r="O176" i="67"/>
  <c r="P176" i="67"/>
  <c r="Q176" i="67"/>
  <c r="R176" i="67"/>
  <c r="S176" i="67"/>
  <c r="T176" i="67"/>
  <c r="U176" i="67"/>
  <c r="V176" i="67"/>
  <c r="W176" i="67"/>
  <c r="X176" i="67"/>
  <c r="Y176" i="67"/>
  <c r="Z176" i="67"/>
  <c r="AA176" i="67"/>
  <c r="AB176" i="67"/>
  <c r="AC176" i="67"/>
  <c r="AD176" i="67"/>
  <c r="AE176" i="67"/>
  <c r="AF176" i="67"/>
  <c r="AG176" i="67"/>
  <c r="AH176" i="67"/>
  <c r="AI176" i="67"/>
  <c r="AJ176" i="67"/>
  <c r="AK176" i="67"/>
  <c r="AL176" i="67"/>
  <c r="AM176" i="67"/>
  <c r="AN176" i="67"/>
  <c r="AO176" i="67"/>
  <c r="AP176" i="67"/>
  <c r="AQ176" i="67"/>
  <c r="AR176" i="67"/>
  <c r="AS176" i="67"/>
  <c r="CH176" i="67"/>
  <c r="CI176" i="67"/>
  <c r="CJ176" i="67"/>
  <c r="CK176" i="67"/>
  <c r="CL176" i="67"/>
  <c r="CM176" i="67"/>
  <c r="CN176" i="67"/>
  <c r="CO176" i="67"/>
  <c r="CP176" i="67"/>
  <c r="CQ176" i="67"/>
  <c r="CR176" i="67"/>
  <c r="CS176" i="67"/>
  <c r="CT176" i="67"/>
  <c r="CU176" i="67"/>
  <c r="CV176" i="67"/>
  <c r="CW176" i="67"/>
  <c r="CX176" i="67"/>
  <c r="CY176" i="67"/>
  <c r="CZ176" i="67"/>
  <c r="DA176" i="67"/>
  <c r="DB176" i="67"/>
  <c r="DC176" i="67"/>
  <c r="DD176" i="67"/>
  <c r="DE176" i="67"/>
  <c r="DF176" i="67"/>
  <c r="DG176" i="67"/>
  <c r="DH176" i="67"/>
  <c r="DI176" i="67"/>
  <c r="DJ176" i="67"/>
  <c r="DK176" i="67"/>
  <c r="DL176" i="67"/>
  <c r="DM176" i="67"/>
  <c r="DN176" i="67"/>
  <c r="DO176" i="67"/>
  <c r="DP176" i="67"/>
  <c r="DQ176" i="67"/>
  <c r="DR176" i="67"/>
  <c r="DS176" i="67"/>
  <c r="EK176" i="67"/>
  <c r="EL176" i="67"/>
  <c r="EM176" i="67"/>
  <c r="EN176" i="67"/>
  <c r="EO176" i="67"/>
  <c r="EP176" i="67"/>
  <c r="EQ176" i="67"/>
  <c r="ER176" i="67"/>
  <c r="ES176" i="67"/>
  <c r="ET176" i="67"/>
  <c r="EU176" i="67"/>
  <c r="EV176" i="67"/>
  <c r="EW176" i="67"/>
  <c r="EX176" i="67"/>
  <c r="A177" i="67"/>
  <c r="B177" i="67"/>
  <c r="C177" i="67"/>
  <c r="D177" i="67"/>
  <c r="E177" i="67"/>
  <c r="F177" i="67"/>
  <c r="G177" i="67"/>
  <c r="H177" i="67"/>
  <c r="I177" i="67"/>
  <c r="J177" i="67"/>
  <c r="K177" i="67"/>
  <c r="L177" i="67"/>
  <c r="M177" i="67"/>
  <c r="N177" i="67"/>
  <c r="O177" i="67"/>
  <c r="P177" i="67"/>
  <c r="Q177" i="67"/>
  <c r="R177" i="67"/>
  <c r="S177" i="67"/>
  <c r="T177" i="67"/>
  <c r="U177" i="67"/>
  <c r="V177" i="67"/>
  <c r="W177" i="67"/>
  <c r="X177" i="67"/>
  <c r="Y177" i="67"/>
  <c r="Z177" i="67"/>
  <c r="AA177" i="67"/>
  <c r="AB177" i="67"/>
  <c r="AC177" i="67"/>
  <c r="AD177" i="67"/>
  <c r="AE177" i="67"/>
  <c r="AF177" i="67"/>
  <c r="AG177" i="67"/>
  <c r="AH177" i="67"/>
  <c r="AI177" i="67"/>
  <c r="AJ177" i="67"/>
  <c r="AK177" i="67"/>
  <c r="AL177" i="67"/>
  <c r="AM177" i="67"/>
  <c r="AN177" i="67"/>
  <c r="AO177" i="67"/>
  <c r="AP177" i="67"/>
  <c r="AQ177" i="67"/>
  <c r="AR177" i="67"/>
  <c r="AS177" i="67"/>
  <c r="CH177" i="67"/>
  <c r="CI177" i="67"/>
  <c r="CJ177" i="67"/>
  <c r="CK177" i="67"/>
  <c r="CL177" i="67"/>
  <c r="CM177" i="67"/>
  <c r="CN177" i="67"/>
  <c r="CO177" i="67"/>
  <c r="CP177" i="67"/>
  <c r="CQ177" i="67"/>
  <c r="CR177" i="67"/>
  <c r="CS177" i="67"/>
  <c r="CT177" i="67"/>
  <c r="CU177" i="67"/>
  <c r="CV177" i="67"/>
  <c r="CW177" i="67"/>
  <c r="CX177" i="67"/>
  <c r="CY177" i="67"/>
  <c r="CZ177" i="67"/>
  <c r="DA177" i="67"/>
  <c r="DB177" i="67"/>
  <c r="DC177" i="67"/>
  <c r="DD177" i="67"/>
  <c r="DE177" i="67"/>
  <c r="DF177" i="67"/>
  <c r="DG177" i="67"/>
  <c r="DH177" i="67"/>
  <c r="DI177" i="67"/>
  <c r="DJ177" i="67"/>
  <c r="DK177" i="67"/>
  <c r="DL177" i="67"/>
  <c r="DM177" i="67"/>
  <c r="DN177" i="67"/>
  <c r="DO177" i="67"/>
  <c r="DP177" i="67"/>
  <c r="DQ177" i="67"/>
  <c r="DR177" i="67"/>
  <c r="DS177" i="67"/>
  <c r="EK177" i="67"/>
  <c r="EL177" i="67"/>
  <c r="EM177" i="67"/>
  <c r="EN177" i="67"/>
  <c r="EO177" i="67"/>
  <c r="EP177" i="67"/>
  <c r="EQ177" i="67"/>
  <c r="ER177" i="67"/>
  <c r="ES177" i="67"/>
  <c r="ET177" i="67"/>
  <c r="EU177" i="67"/>
  <c r="EV177" i="67"/>
  <c r="EW177" i="67"/>
  <c r="EX177" i="67"/>
  <c r="A178" i="67"/>
  <c r="B178" i="67"/>
  <c r="C178" i="67"/>
  <c r="D178" i="67"/>
  <c r="E178" i="67"/>
  <c r="F178" i="67"/>
  <c r="G178" i="67"/>
  <c r="H178" i="67"/>
  <c r="I178" i="67"/>
  <c r="J178" i="67"/>
  <c r="K178" i="67"/>
  <c r="L178" i="67"/>
  <c r="M178" i="67"/>
  <c r="N178" i="67"/>
  <c r="O178" i="67"/>
  <c r="P178" i="67"/>
  <c r="Q178" i="67"/>
  <c r="R178" i="67"/>
  <c r="S178" i="67"/>
  <c r="T178" i="67"/>
  <c r="U178" i="67"/>
  <c r="V178" i="67"/>
  <c r="W178" i="67"/>
  <c r="X178" i="67"/>
  <c r="Y178" i="67"/>
  <c r="Z178" i="67"/>
  <c r="AA178" i="67"/>
  <c r="AB178" i="67"/>
  <c r="AC178" i="67"/>
  <c r="AD178" i="67"/>
  <c r="AE178" i="67"/>
  <c r="AF178" i="67"/>
  <c r="AG178" i="67"/>
  <c r="AH178" i="67"/>
  <c r="AI178" i="67"/>
  <c r="AJ178" i="67"/>
  <c r="AK178" i="67"/>
  <c r="AL178" i="67"/>
  <c r="AM178" i="67"/>
  <c r="AN178" i="67"/>
  <c r="AO178" i="67"/>
  <c r="AP178" i="67"/>
  <c r="AQ178" i="67"/>
  <c r="AR178" i="67"/>
  <c r="AS178" i="67"/>
  <c r="AT178" i="67"/>
  <c r="AU178" i="67"/>
  <c r="AV178" i="67"/>
  <c r="AW178" i="67"/>
  <c r="AX178" i="67"/>
  <c r="AY178" i="67"/>
  <c r="AZ178" i="67"/>
  <c r="BA178" i="67"/>
  <c r="BB178" i="67"/>
  <c r="BC178" i="67"/>
  <c r="BD178" i="67"/>
  <c r="BE178" i="67"/>
  <c r="BF178" i="67"/>
  <c r="BG178" i="67"/>
  <c r="BH178" i="67"/>
  <c r="BI178" i="67"/>
  <c r="BJ178" i="67"/>
  <c r="BK178" i="67"/>
  <c r="BL178" i="67"/>
  <c r="BM178" i="67"/>
  <c r="BN178" i="67"/>
  <c r="BO178" i="67"/>
  <c r="BP178" i="67"/>
  <c r="BQ178" i="67"/>
  <c r="BR178" i="67"/>
  <c r="BS178" i="67"/>
  <c r="BT178" i="67"/>
  <c r="BU178" i="67"/>
  <c r="BV178" i="67"/>
  <c r="BW178" i="67"/>
  <c r="BX178" i="67"/>
  <c r="BY178" i="67"/>
  <c r="BZ178" i="67"/>
  <c r="CA178" i="67"/>
  <c r="CB178" i="67"/>
  <c r="CC178" i="67"/>
  <c r="CD178" i="67"/>
  <c r="CE178" i="67"/>
  <c r="CF178" i="67"/>
  <c r="CG178" i="67"/>
  <c r="CH178" i="67"/>
  <c r="CI178" i="67"/>
  <c r="CJ178" i="67"/>
  <c r="CK178" i="67"/>
  <c r="CL178" i="67"/>
  <c r="CM178" i="67"/>
  <c r="CN178" i="67"/>
  <c r="CO178" i="67"/>
  <c r="CP178" i="67"/>
  <c r="CQ178" i="67"/>
  <c r="CR178" i="67"/>
  <c r="CS178" i="67"/>
  <c r="CT178" i="67"/>
  <c r="CU178" i="67"/>
  <c r="CV178" i="67"/>
  <c r="CW178" i="67"/>
  <c r="CX178" i="67"/>
  <c r="CY178" i="67"/>
  <c r="CZ178" i="67"/>
  <c r="DA178" i="67"/>
  <c r="DB178" i="67"/>
  <c r="DC178" i="67"/>
  <c r="DD178" i="67"/>
  <c r="DE178" i="67"/>
  <c r="DF178" i="67"/>
  <c r="DG178" i="67"/>
  <c r="DH178" i="67"/>
  <c r="DI178" i="67"/>
  <c r="DJ178" i="67"/>
  <c r="DK178" i="67"/>
  <c r="DL178" i="67"/>
  <c r="DM178" i="67"/>
  <c r="DN178" i="67"/>
  <c r="DO178" i="67"/>
  <c r="DP178" i="67"/>
  <c r="DQ178" i="67"/>
  <c r="DR178" i="67"/>
  <c r="DS178" i="67"/>
  <c r="DT178" i="67"/>
  <c r="DU178" i="67"/>
  <c r="DV178" i="67"/>
  <c r="DW178" i="67"/>
  <c r="DX178" i="67"/>
  <c r="DY178" i="67"/>
  <c r="DZ178" i="67"/>
  <c r="EA178" i="67"/>
  <c r="EB178" i="67"/>
  <c r="EC178" i="67"/>
  <c r="ED178" i="67"/>
  <c r="EE178" i="67"/>
  <c r="EF178" i="67"/>
  <c r="EG178" i="67"/>
  <c r="EH178" i="67"/>
  <c r="EI178" i="67"/>
  <c r="EJ178" i="67"/>
  <c r="EK178" i="67"/>
  <c r="EL178" i="67"/>
  <c r="EM178" i="67"/>
  <c r="EN178" i="67"/>
  <c r="EO178" i="67"/>
  <c r="EP178" i="67"/>
  <c r="EQ178" i="67"/>
  <c r="ER178" i="67"/>
  <c r="ES178" i="67"/>
  <c r="ET178" i="67"/>
  <c r="EU178" i="67"/>
  <c r="EV178" i="67"/>
  <c r="EW178" i="67"/>
  <c r="EX178" i="67"/>
  <c r="A179" i="67"/>
  <c r="B179" i="67"/>
  <c r="C179" i="67"/>
  <c r="D179" i="67"/>
  <c r="E179" i="67"/>
  <c r="F179" i="67"/>
  <c r="G179" i="67"/>
  <c r="H179" i="67"/>
  <c r="I179" i="67"/>
  <c r="J179" i="67"/>
  <c r="K179" i="67"/>
  <c r="L179" i="67"/>
  <c r="M179" i="67"/>
  <c r="N179" i="67"/>
  <c r="O179" i="67"/>
  <c r="P179" i="67"/>
  <c r="Q179" i="67"/>
  <c r="R179" i="67"/>
  <c r="S179" i="67"/>
  <c r="T179" i="67"/>
  <c r="U179" i="67"/>
  <c r="V179" i="67"/>
  <c r="W179" i="67"/>
  <c r="X179" i="67"/>
  <c r="Y179" i="67"/>
  <c r="Z179" i="67"/>
  <c r="AA179" i="67"/>
  <c r="AB179" i="67"/>
  <c r="AC179" i="67"/>
  <c r="AD179" i="67"/>
  <c r="AE179" i="67"/>
  <c r="AF179" i="67"/>
  <c r="AG179" i="67"/>
  <c r="AH179" i="67"/>
  <c r="AI179" i="67"/>
  <c r="AJ179" i="67"/>
  <c r="AK179" i="67"/>
  <c r="AL179" i="67"/>
  <c r="AM179" i="67"/>
  <c r="AN179" i="67"/>
  <c r="AO179" i="67"/>
  <c r="AP179" i="67"/>
  <c r="AQ179" i="67"/>
  <c r="AR179" i="67"/>
  <c r="AS179" i="67"/>
  <c r="AT179" i="67"/>
  <c r="AU179" i="67"/>
  <c r="AV179" i="67"/>
  <c r="AW179" i="67"/>
  <c r="AX179" i="67"/>
  <c r="AY179" i="67"/>
  <c r="AZ179" i="67"/>
  <c r="BA179" i="67"/>
  <c r="BB179" i="67"/>
  <c r="BC179" i="67"/>
  <c r="BD179" i="67"/>
  <c r="BE179" i="67"/>
  <c r="BF179" i="67"/>
  <c r="BG179" i="67"/>
  <c r="BH179" i="67"/>
  <c r="BI179" i="67"/>
  <c r="BJ179" i="67"/>
  <c r="BK179" i="67"/>
  <c r="BL179" i="67"/>
  <c r="BM179" i="67"/>
  <c r="BN179" i="67"/>
  <c r="BO179" i="67"/>
  <c r="BP179" i="67"/>
  <c r="BQ179" i="67"/>
  <c r="BR179" i="67"/>
  <c r="BS179" i="67"/>
  <c r="BT179" i="67"/>
  <c r="BU179" i="67"/>
  <c r="BV179" i="67"/>
  <c r="BW179" i="67"/>
  <c r="BX179" i="67"/>
  <c r="BY179" i="67"/>
  <c r="BZ179" i="67"/>
  <c r="CA179" i="67"/>
  <c r="CB179" i="67"/>
  <c r="CC179" i="67"/>
  <c r="CD179" i="67"/>
  <c r="CE179" i="67"/>
  <c r="CF179" i="67"/>
  <c r="CG179" i="67"/>
  <c r="CH179" i="67"/>
  <c r="CI179" i="67"/>
  <c r="CJ179" i="67"/>
  <c r="CK179" i="67"/>
  <c r="CL179" i="67"/>
  <c r="CM179" i="67"/>
  <c r="CN179" i="67"/>
  <c r="CO179" i="67"/>
  <c r="CP179" i="67"/>
  <c r="CQ179" i="67"/>
  <c r="CR179" i="67"/>
  <c r="CS179" i="67"/>
  <c r="CT179" i="67"/>
  <c r="CU179" i="67"/>
  <c r="CV179" i="67"/>
  <c r="CW179" i="67"/>
  <c r="CX179" i="67"/>
  <c r="CY179" i="67"/>
  <c r="CZ179" i="67"/>
  <c r="DA179" i="67"/>
  <c r="DB179" i="67"/>
  <c r="DC179" i="67"/>
  <c r="DD179" i="67"/>
  <c r="DE179" i="67"/>
  <c r="DF179" i="67"/>
  <c r="DG179" i="67"/>
  <c r="DH179" i="67"/>
  <c r="DI179" i="67"/>
  <c r="DJ179" i="67"/>
  <c r="DK179" i="67"/>
  <c r="DL179" i="67"/>
  <c r="DM179" i="67"/>
  <c r="DN179" i="67"/>
  <c r="DO179" i="67"/>
  <c r="DP179" i="67"/>
  <c r="DQ179" i="67"/>
  <c r="DR179" i="67"/>
  <c r="DS179" i="67"/>
  <c r="DT179" i="67"/>
  <c r="DU179" i="67"/>
  <c r="DV179" i="67"/>
  <c r="DW179" i="67"/>
  <c r="DX179" i="67"/>
  <c r="DY179" i="67"/>
  <c r="DZ179" i="67"/>
  <c r="EA179" i="67"/>
  <c r="EB179" i="67"/>
  <c r="EC179" i="67"/>
  <c r="ED179" i="67"/>
  <c r="EE179" i="67"/>
  <c r="EF179" i="67"/>
  <c r="EG179" i="67"/>
  <c r="EH179" i="67"/>
  <c r="EI179" i="67"/>
  <c r="EJ179" i="67"/>
  <c r="EK179" i="67"/>
  <c r="EL179" i="67"/>
  <c r="EM179" i="67"/>
  <c r="EN179" i="67"/>
  <c r="EO179" i="67"/>
  <c r="EP179" i="67"/>
  <c r="EQ179" i="67"/>
  <c r="ER179" i="67"/>
  <c r="ES179" i="67"/>
  <c r="ET179" i="67"/>
  <c r="EU179" i="67"/>
  <c r="EV179" i="67"/>
  <c r="EW179" i="67"/>
  <c r="EX179" i="67"/>
  <c r="A180" i="67"/>
  <c r="B180" i="67"/>
  <c r="C180" i="67"/>
  <c r="D180" i="67"/>
  <c r="E180" i="67"/>
  <c r="F180" i="67"/>
  <c r="G180" i="67"/>
  <c r="H180" i="67"/>
  <c r="I180" i="67"/>
  <c r="J180" i="67"/>
  <c r="K180" i="67"/>
  <c r="L180" i="67"/>
  <c r="M180" i="67"/>
  <c r="N180" i="67"/>
  <c r="O180" i="67"/>
  <c r="P180" i="67"/>
  <c r="Q180" i="67"/>
  <c r="R180" i="67"/>
  <c r="S180" i="67"/>
  <c r="T180" i="67"/>
  <c r="U180" i="67"/>
  <c r="V180" i="67"/>
  <c r="W180" i="67"/>
  <c r="X180" i="67"/>
  <c r="Y180" i="67"/>
  <c r="Z180" i="67"/>
  <c r="AA180" i="67"/>
  <c r="AB180" i="67"/>
  <c r="AC180" i="67"/>
  <c r="AD180" i="67"/>
  <c r="AE180" i="67"/>
  <c r="AF180" i="67"/>
  <c r="AG180" i="67"/>
  <c r="AH180" i="67"/>
  <c r="AI180" i="67"/>
  <c r="AJ180" i="67"/>
  <c r="AK180" i="67"/>
  <c r="AL180" i="67"/>
  <c r="AM180" i="67"/>
  <c r="AN180" i="67"/>
  <c r="AO180" i="67"/>
  <c r="AP180" i="67"/>
  <c r="AQ180" i="67"/>
  <c r="AR180" i="67"/>
  <c r="AS180" i="67"/>
  <c r="AT180" i="67"/>
  <c r="AU180" i="67"/>
  <c r="AV180" i="67"/>
  <c r="AW180" i="67"/>
  <c r="AX180" i="67"/>
  <c r="AY180" i="67"/>
  <c r="AZ180" i="67"/>
  <c r="BA180" i="67"/>
  <c r="CH180" i="67"/>
  <c r="CI180" i="67"/>
  <c r="CJ180" i="67"/>
  <c r="CK180" i="67"/>
  <c r="CL180" i="67"/>
  <c r="CM180" i="67"/>
  <c r="CN180" i="67"/>
  <c r="CO180" i="67"/>
  <c r="CP180" i="67"/>
  <c r="CQ180" i="67"/>
  <c r="CR180" i="67"/>
  <c r="CS180" i="67"/>
  <c r="CT180" i="67"/>
  <c r="CU180" i="67"/>
  <c r="CV180" i="67"/>
  <c r="CW180" i="67"/>
  <c r="CX180" i="67"/>
  <c r="CY180" i="67"/>
  <c r="CZ180" i="67"/>
  <c r="DA180" i="67"/>
  <c r="DB180" i="67"/>
  <c r="DC180" i="67"/>
  <c r="DD180" i="67"/>
  <c r="DE180" i="67"/>
  <c r="DF180" i="67"/>
  <c r="DG180" i="67"/>
  <c r="DH180" i="67"/>
  <c r="DI180" i="67"/>
  <c r="DJ180" i="67"/>
  <c r="DK180" i="67"/>
  <c r="DL180" i="67"/>
  <c r="DM180" i="67"/>
  <c r="DN180" i="67"/>
  <c r="DO180" i="67"/>
  <c r="DP180" i="67"/>
  <c r="DQ180" i="67"/>
  <c r="DR180" i="67"/>
  <c r="DS180" i="67"/>
  <c r="DT180" i="67"/>
  <c r="EK180" i="67"/>
  <c r="EL180" i="67"/>
  <c r="EM180" i="67"/>
  <c r="EN180" i="67"/>
  <c r="EO180" i="67"/>
  <c r="EP180" i="67"/>
  <c r="EQ180" i="67"/>
  <c r="ER180" i="67"/>
  <c r="ES180" i="67"/>
  <c r="ET180" i="67"/>
  <c r="EU180" i="67"/>
  <c r="EV180" i="67"/>
  <c r="EW180" i="67"/>
  <c r="EX180" i="67"/>
  <c r="A181" i="67"/>
  <c r="B181" i="67"/>
  <c r="C181" i="67"/>
  <c r="D181" i="67"/>
  <c r="E181" i="67"/>
  <c r="F181" i="67"/>
  <c r="G181" i="67"/>
  <c r="H181" i="67"/>
  <c r="I181" i="67"/>
  <c r="J181" i="67"/>
  <c r="K181" i="67"/>
  <c r="L181" i="67"/>
  <c r="M181" i="67"/>
  <c r="N181" i="67"/>
  <c r="O181" i="67"/>
  <c r="P181" i="67"/>
  <c r="Q181" i="67"/>
  <c r="R181" i="67"/>
  <c r="S181" i="67"/>
  <c r="T181" i="67"/>
  <c r="U181" i="67"/>
  <c r="V181" i="67"/>
  <c r="W181" i="67"/>
  <c r="X181" i="67"/>
  <c r="Y181" i="67"/>
  <c r="Z181" i="67"/>
  <c r="AA181" i="67"/>
  <c r="AB181" i="67"/>
  <c r="AC181" i="67"/>
  <c r="AD181" i="67"/>
  <c r="AE181" i="67"/>
  <c r="AF181" i="67"/>
  <c r="AG181" i="67"/>
  <c r="AH181" i="67"/>
  <c r="AI181" i="67"/>
  <c r="AJ181" i="67"/>
  <c r="AK181" i="67"/>
  <c r="AL181" i="67"/>
  <c r="AM181" i="67"/>
  <c r="AN181" i="67"/>
  <c r="AO181" i="67"/>
  <c r="AP181" i="67"/>
  <c r="AQ181" i="67"/>
  <c r="AR181" i="67"/>
  <c r="AS181" i="67"/>
  <c r="AT181" i="67"/>
  <c r="AU181" i="67"/>
  <c r="AV181" i="67"/>
  <c r="AW181" i="67"/>
  <c r="AX181" i="67"/>
  <c r="AY181" i="67"/>
  <c r="AZ181" i="67"/>
  <c r="BA181" i="67"/>
  <c r="CH181" i="67"/>
  <c r="CI181" i="67"/>
  <c r="CJ181" i="67"/>
  <c r="CK181" i="67"/>
  <c r="CL181" i="67"/>
  <c r="CM181" i="67"/>
  <c r="CN181" i="67"/>
  <c r="CO181" i="67"/>
  <c r="CP181" i="67"/>
  <c r="CQ181" i="67"/>
  <c r="CR181" i="67"/>
  <c r="CS181" i="67"/>
  <c r="CT181" i="67"/>
  <c r="CU181" i="67"/>
  <c r="CV181" i="67"/>
  <c r="CW181" i="67"/>
  <c r="CX181" i="67"/>
  <c r="CY181" i="67"/>
  <c r="CZ181" i="67"/>
  <c r="DA181" i="67"/>
  <c r="DB181" i="67"/>
  <c r="DC181" i="67"/>
  <c r="DD181" i="67"/>
  <c r="DE181" i="67"/>
  <c r="DF181" i="67"/>
  <c r="DG181" i="67"/>
  <c r="DH181" i="67"/>
  <c r="DI181" i="67"/>
  <c r="DJ181" i="67"/>
  <c r="DK181" i="67"/>
  <c r="DL181" i="67"/>
  <c r="DM181" i="67"/>
  <c r="DN181" i="67"/>
  <c r="DO181" i="67"/>
  <c r="DP181" i="67"/>
  <c r="DQ181" i="67"/>
  <c r="DR181" i="67"/>
  <c r="DS181" i="67"/>
  <c r="DT181" i="67"/>
  <c r="EK181" i="67"/>
  <c r="EL181" i="67"/>
  <c r="EM181" i="67"/>
  <c r="EN181" i="67"/>
  <c r="EO181" i="67"/>
  <c r="EP181" i="67"/>
  <c r="EQ181" i="67"/>
  <c r="ER181" i="67"/>
  <c r="ES181" i="67"/>
  <c r="ET181" i="67"/>
  <c r="EU181" i="67"/>
  <c r="EV181" i="67"/>
  <c r="EW181" i="67"/>
  <c r="EX181" i="67"/>
  <c r="A182" i="67"/>
  <c r="B182" i="67"/>
  <c r="C182" i="67"/>
  <c r="D182" i="67"/>
  <c r="E182" i="67"/>
  <c r="F182" i="67"/>
  <c r="G182" i="67"/>
  <c r="H182" i="67"/>
  <c r="I182" i="67"/>
  <c r="J182" i="67"/>
  <c r="K182" i="67"/>
  <c r="L182" i="67"/>
  <c r="M182" i="67"/>
  <c r="N182" i="67"/>
  <c r="O182" i="67"/>
  <c r="P182" i="67"/>
  <c r="Q182" i="67"/>
  <c r="R182" i="67"/>
  <c r="S182" i="67"/>
  <c r="T182" i="67"/>
  <c r="U182" i="67"/>
  <c r="V182" i="67"/>
  <c r="W182" i="67"/>
  <c r="X182" i="67"/>
  <c r="Y182" i="67"/>
  <c r="Z182" i="67"/>
  <c r="AA182" i="67"/>
  <c r="AB182" i="67"/>
  <c r="AC182" i="67"/>
  <c r="AD182" i="67"/>
  <c r="AE182" i="67"/>
  <c r="AF182" i="67"/>
  <c r="AG182" i="67"/>
  <c r="AH182" i="67"/>
  <c r="AI182" i="67"/>
  <c r="AJ182" i="67"/>
  <c r="AK182" i="67"/>
  <c r="AL182" i="67"/>
  <c r="AM182" i="67"/>
  <c r="AN182" i="67"/>
  <c r="AO182" i="67"/>
  <c r="AP182" i="67"/>
  <c r="AQ182" i="67"/>
  <c r="AR182" i="67"/>
  <c r="AS182" i="67"/>
  <c r="AT182" i="67"/>
  <c r="AU182" i="67"/>
  <c r="AV182" i="67"/>
  <c r="AW182" i="67"/>
  <c r="AX182" i="67"/>
  <c r="AY182" i="67"/>
  <c r="AZ182" i="67"/>
  <c r="BA182" i="67"/>
  <c r="CH182" i="67"/>
  <c r="CI182" i="67"/>
  <c r="CJ182" i="67"/>
  <c r="CK182" i="67"/>
  <c r="CL182" i="67"/>
  <c r="CM182" i="67"/>
  <c r="CN182" i="67"/>
  <c r="CO182" i="67"/>
  <c r="CP182" i="67"/>
  <c r="CQ182" i="67"/>
  <c r="CR182" i="67"/>
  <c r="CS182" i="67"/>
  <c r="CT182" i="67"/>
  <c r="CU182" i="67"/>
  <c r="CV182" i="67"/>
  <c r="CW182" i="67"/>
  <c r="CX182" i="67"/>
  <c r="CY182" i="67"/>
  <c r="CZ182" i="67"/>
  <c r="DA182" i="67"/>
  <c r="DB182" i="67"/>
  <c r="DC182" i="67"/>
  <c r="DD182" i="67"/>
  <c r="DE182" i="67"/>
  <c r="DF182" i="67"/>
  <c r="DG182" i="67"/>
  <c r="DH182" i="67"/>
  <c r="DI182" i="67"/>
  <c r="DJ182" i="67"/>
  <c r="DK182" i="67"/>
  <c r="DL182" i="67"/>
  <c r="DM182" i="67"/>
  <c r="DN182" i="67"/>
  <c r="DO182" i="67"/>
  <c r="DP182" i="67"/>
  <c r="DQ182" i="67"/>
  <c r="DR182" i="67"/>
  <c r="DS182" i="67"/>
  <c r="DT182" i="67"/>
  <c r="EK182" i="67"/>
  <c r="EL182" i="67"/>
  <c r="EM182" i="67"/>
  <c r="EN182" i="67"/>
  <c r="EO182" i="67"/>
  <c r="EP182" i="67"/>
  <c r="EQ182" i="67"/>
  <c r="ER182" i="67"/>
  <c r="ES182" i="67"/>
  <c r="ET182" i="67"/>
  <c r="EU182" i="67"/>
  <c r="EV182" i="67"/>
  <c r="EW182" i="67"/>
  <c r="EX182" i="67"/>
  <c r="A183" i="67"/>
  <c r="B183" i="67"/>
  <c r="C183" i="67"/>
  <c r="D183" i="67"/>
  <c r="E183" i="67"/>
  <c r="F183" i="67"/>
  <c r="G183" i="67"/>
  <c r="H183" i="67"/>
  <c r="I183" i="67"/>
  <c r="J183" i="67"/>
  <c r="K183" i="67"/>
  <c r="L183" i="67"/>
  <c r="M183" i="67"/>
  <c r="N183" i="67"/>
  <c r="O183" i="67"/>
  <c r="P183" i="67"/>
  <c r="Q183" i="67"/>
  <c r="R183" i="67"/>
  <c r="S183" i="67"/>
  <c r="T183" i="67"/>
  <c r="U183" i="67"/>
  <c r="V183" i="67"/>
  <c r="W183" i="67"/>
  <c r="X183" i="67"/>
  <c r="Y183" i="67"/>
  <c r="Z183" i="67"/>
  <c r="AA183" i="67"/>
  <c r="AB183" i="67"/>
  <c r="AC183" i="67"/>
  <c r="AD183" i="67"/>
  <c r="AE183" i="67"/>
  <c r="AF183" i="67"/>
  <c r="AG183" i="67"/>
  <c r="AH183" i="67"/>
  <c r="AI183" i="67"/>
  <c r="AJ183" i="67"/>
  <c r="AK183" i="67"/>
  <c r="AL183" i="67"/>
  <c r="AM183" i="67"/>
  <c r="AN183" i="67"/>
  <c r="AO183" i="67"/>
  <c r="AP183" i="67"/>
  <c r="AQ183" i="67"/>
  <c r="AR183" i="67"/>
  <c r="AS183" i="67"/>
  <c r="AT183" i="67"/>
  <c r="AU183" i="67"/>
  <c r="AV183" i="67"/>
  <c r="AW183" i="67"/>
  <c r="AX183" i="67"/>
  <c r="AY183" i="67"/>
  <c r="AZ183" i="67"/>
  <c r="BA183" i="67"/>
  <c r="CD183" i="67"/>
  <c r="CE183" i="67"/>
  <c r="CF183" i="67"/>
  <c r="CG183" i="67"/>
  <c r="CH183" i="67"/>
  <c r="CI183" i="67"/>
  <c r="CJ183" i="67"/>
  <c r="CK183" i="67"/>
  <c r="CL183" i="67"/>
  <c r="CM183" i="67"/>
  <c r="CN183" i="67"/>
  <c r="CO183" i="67"/>
  <c r="CP183" i="67"/>
  <c r="CQ183" i="67"/>
  <c r="CR183" i="67"/>
  <c r="CS183" i="67"/>
  <c r="CT183" i="67"/>
  <c r="CU183" i="67"/>
  <c r="CV183" i="67"/>
  <c r="CW183" i="67"/>
  <c r="CX183" i="67"/>
  <c r="CY183" i="67"/>
  <c r="CZ183" i="67"/>
  <c r="DA183" i="67"/>
  <c r="DB183" i="67"/>
  <c r="DC183" i="67"/>
  <c r="DD183" i="67"/>
  <c r="DE183" i="67"/>
  <c r="DF183" i="67"/>
  <c r="DG183" i="67"/>
  <c r="DH183" i="67"/>
  <c r="DI183" i="67"/>
  <c r="DJ183" i="67"/>
  <c r="DK183" i="67"/>
  <c r="DL183" i="67"/>
  <c r="DM183" i="67"/>
  <c r="DN183" i="67"/>
  <c r="DO183" i="67"/>
  <c r="DP183" i="67"/>
  <c r="DQ183" i="67"/>
  <c r="DR183" i="67"/>
  <c r="DS183" i="67"/>
  <c r="DT183" i="67"/>
  <c r="EC183" i="67"/>
  <c r="ED183" i="67"/>
  <c r="EE183" i="67"/>
  <c r="EF183" i="67"/>
  <c r="EG183" i="67"/>
  <c r="EH183" i="67"/>
  <c r="EI183" i="67"/>
  <c r="EJ183" i="67"/>
  <c r="EK183" i="67"/>
  <c r="EL183" i="67"/>
  <c r="EM183" i="67"/>
  <c r="EN183" i="67"/>
  <c r="EO183" i="67"/>
  <c r="EP183" i="67"/>
  <c r="EQ183" i="67"/>
  <c r="ER183" i="67"/>
  <c r="ES183" i="67"/>
  <c r="ET183" i="67"/>
  <c r="EU183" i="67"/>
  <c r="EV183" i="67"/>
  <c r="EW183" i="67"/>
  <c r="EX183" i="67"/>
  <c r="A184" i="67"/>
  <c r="B184" i="67"/>
  <c r="C184" i="67"/>
  <c r="D184" i="67"/>
  <c r="E184" i="67"/>
  <c r="F184" i="67"/>
  <c r="G184" i="67"/>
  <c r="H184" i="67"/>
  <c r="I184" i="67"/>
  <c r="J184" i="67"/>
  <c r="K184" i="67"/>
  <c r="L184" i="67"/>
  <c r="M184" i="67"/>
  <c r="N184" i="67"/>
  <c r="O184" i="67"/>
  <c r="P184" i="67"/>
  <c r="Q184" i="67"/>
  <c r="R184" i="67"/>
  <c r="S184" i="67"/>
  <c r="T184" i="67"/>
  <c r="U184" i="67"/>
  <c r="V184" i="67"/>
  <c r="W184" i="67"/>
  <c r="X184" i="67"/>
  <c r="Y184" i="67"/>
  <c r="Z184" i="67"/>
  <c r="AA184" i="67"/>
  <c r="AB184" i="67"/>
  <c r="AC184" i="67"/>
  <c r="AD184" i="67"/>
  <c r="AE184" i="67"/>
  <c r="AF184" i="67"/>
  <c r="AG184" i="67"/>
  <c r="AH184" i="67"/>
  <c r="AI184" i="67"/>
  <c r="AJ184" i="67"/>
  <c r="AK184" i="67"/>
  <c r="AL184" i="67"/>
  <c r="AM184" i="67"/>
  <c r="AN184" i="67"/>
  <c r="AO184" i="67"/>
  <c r="AP184" i="67"/>
  <c r="AQ184" i="67"/>
  <c r="AR184" i="67"/>
  <c r="AS184" i="67"/>
  <c r="AT184" i="67"/>
  <c r="AU184" i="67"/>
  <c r="AV184" i="67"/>
  <c r="AW184" i="67"/>
  <c r="AX184" i="67"/>
  <c r="AY184" i="67"/>
  <c r="AZ184" i="67"/>
  <c r="BA184" i="67"/>
  <c r="CH184" i="67"/>
  <c r="CI184" i="67"/>
  <c r="CJ184" i="67"/>
  <c r="CK184" i="67"/>
  <c r="CL184" i="67"/>
  <c r="CM184" i="67"/>
  <c r="CN184" i="67"/>
  <c r="CO184" i="67"/>
  <c r="CP184" i="67"/>
  <c r="CQ184" i="67"/>
  <c r="CR184" i="67"/>
  <c r="CS184" i="67"/>
  <c r="CT184" i="67"/>
  <c r="CU184" i="67"/>
  <c r="CV184" i="67"/>
  <c r="CW184" i="67"/>
  <c r="CX184" i="67"/>
  <c r="CY184" i="67"/>
  <c r="CZ184" i="67"/>
  <c r="DA184" i="67"/>
  <c r="DB184" i="67"/>
  <c r="DC184" i="67"/>
  <c r="DD184" i="67"/>
  <c r="DE184" i="67"/>
  <c r="DF184" i="67"/>
  <c r="DG184" i="67"/>
  <c r="DH184" i="67"/>
  <c r="DI184" i="67"/>
  <c r="DJ184" i="67"/>
  <c r="DK184" i="67"/>
  <c r="DL184" i="67"/>
  <c r="DM184" i="67"/>
  <c r="DN184" i="67"/>
  <c r="DO184" i="67"/>
  <c r="DP184" i="67"/>
  <c r="DQ184" i="67"/>
  <c r="DR184" i="67"/>
  <c r="DS184" i="67"/>
  <c r="EK184" i="67"/>
  <c r="EL184" i="67"/>
  <c r="EM184" i="67"/>
  <c r="EN184" i="67"/>
  <c r="EO184" i="67"/>
  <c r="EP184" i="67"/>
  <c r="EQ184" i="67"/>
  <c r="ER184" i="67"/>
  <c r="ES184" i="67"/>
  <c r="ET184" i="67"/>
  <c r="EU184" i="67"/>
  <c r="EV184" i="67"/>
  <c r="EW184" i="67"/>
  <c r="EX184" i="67"/>
  <c r="A185" i="67"/>
  <c r="B185" i="67"/>
  <c r="C185" i="67"/>
  <c r="D185" i="67"/>
  <c r="E185" i="67"/>
  <c r="F185" i="67"/>
  <c r="G185" i="67"/>
  <c r="H185" i="67"/>
  <c r="I185" i="67"/>
  <c r="J185" i="67"/>
  <c r="K185" i="67"/>
  <c r="L185" i="67"/>
  <c r="M185" i="67"/>
  <c r="N185" i="67"/>
  <c r="O185" i="67"/>
  <c r="P185" i="67"/>
  <c r="Q185" i="67"/>
  <c r="R185" i="67"/>
  <c r="S185" i="67"/>
  <c r="T185" i="67"/>
  <c r="U185" i="67"/>
  <c r="V185" i="67"/>
  <c r="W185" i="67"/>
  <c r="X185" i="67"/>
  <c r="Y185" i="67"/>
  <c r="Z185" i="67"/>
  <c r="AA185" i="67"/>
  <c r="AB185" i="67"/>
  <c r="AC185" i="67"/>
  <c r="AD185" i="67"/>
  <c r="AE185" i="67"/>
  <c r="AF185" i="67"/>
  <c r="AG185" i="67"/>
  <c r="AH185" i="67"/>
  <c r="AI185" i="67"/>
  <c r="AJ185" i="67"/>
  <c r="AK185" i="67"/>
  <c r="AL185" i="67"/>
  <c r="AM185" i="67"/>
  <c r="AN185" i="67"/>
  <c r="AO185" i="67"/>
  <c r="AP185" i="67"/>
  <c r="AQ185" i="67"/>
  <c r="AR185" i="67"/>
  <c r="AS185" i="67"/>
  <c r="AT185" i="67"/>
  <c r="AU185" i="67"/>
  <c r="AV185" i="67"/>
  <c r="AW185" i="67"/>
  <c r="AX185" i="67"/>
  <c r="AY185" i="67"/>
  <c r="AZ185" i="67"/>
  <c r="BA185" i="67"/>
  <c r="CH185" i="67"/>
  <c r="CI185" i="67"/>
  <c r="CJ185" i="67"/>
  <c r="CK185" i="67"/>
  <c r="CL185" i="67"/>
  <c r="CM185" i="67"/>
  <c r="CN185" i="67"/>
  <c r="CO185" i="67"/>
  <c r="CP185" i="67"/>
  <c r="CQ185" i="67"/>
  <c r="CR185" i="67"/>
  <c r="CS185" i="67"/>
  <c r="CT185" i="67"/>
  <c r="CU185" i="67"/>
  <c r="CV185" i="67"/>
  <c r="CW185" i="67"/>
  <c r="CX185" i="67"/>
  <c r="CY185" i="67"/>
  <c r="CZ185" i="67"/>
  <c r="DA185" i="67"/>
  <c r="DB185" i="67"/>
  <c r="DC185" i="67"/>
  <c r="DD185" i="67"/>
  <c r="DE185" i="67"/>
  <c r="DF185" i="67"/>
  <c r="DG185" i="67"/>
  <c r="DH185" i="67"/>
  <c r="DI185" i="67"/>
  <c r="DJ185" i="67"/>
  <c r="DK185" i="67"/>
  <c r="DL185" i="67"/>
  <c r="DM185" i="67"/>
  <c r="DN185" i="67"/>
  <c r="DO185" i="67"/>
  <c r="DP185" i="67"/>
  <c r="DQ185" i="67"/>
  <c r="DR185" i="67"/>
  <c r="DS185" i="67"/>
  <c r="DT185" i="67"/>
  <c r="EK185" i="67"/>
  <c r="EL185" i="67"/>
  <c r="EM185" i="67"/>
  <c r="EN185" i="67"/>
  <c r="EO185" i="67"/>
  <c r="EP185" i="67"/>
  <c r="EQ185" i="67"/>
  <c r="ER185" i="67"/>
  <c r="ES185" i="67"/>
  <c r="ET185" i="67"/>
  <c r="EU185" i="67"/>
  <c r="EV185" i="67"/>
  <c r="EW185" i="67"/>
  <c r="EX185" i="67"/>
  <c r="A186" i="67"/>
  <c r="B186" i="67"/>
  <c r="C186" i="67"/>
  <c r="D186" i="67"/>
  <c r="E186" i="67"/>
  <c r="F186" i="67"/>
  <c r="G186" i="67"/>
  <c r="H186" i="67"/>
  <c r="I186" i="67"/>
  <c r="J186" i="67"/>
  <c r="K186" i="67"/>
  <c r="L186" i="67"/>
  <c r="M186" i="67"/>
  <c r="N186" i="67"/>
  <c r="O186" i="67"/>
  <c r="P186" i="67"/>
  <c r="Q186" i="67"/>
  <c r="R186" i="67"/>
  <c r="S186" i="67"/>
  <c r="T186" i="67"/>
  <c r="U186" i="67"/>
  <c r="V186" i="67"/>
  <c r="W186" i="67"/>
  <c r="X186" i="67"/>
  <c r="Y186" i="67"/>
  <c r="Z186" i="67"/>
  <c r="AA186" i="67"/>
  <c r="AB186" i="67"/>
  <c r="AC186" i="67"/>
  <c r="AD186" i="67"/>
  <c r="AE186" i="67"/>
  <c r="AF186" i="67"/>
  <c r="AG186" i="67"/>
  <c r="AH186" i="67"/>
  <c r="AI186" i="67"/>
  <c r="AJ186" i="67"/>
  <c r="AK186" i="67"/>
  <c r="AL186" i="67"/>
  <c r="AM186" i="67"/>
  <c r="AN186" i="67"/>
  <c r="AO186" i="67"/>
  <c r="AP186" i="67"/>
  <c r="AQ186" i="67"/>
  <c r="AR186" i="67"/>
  <c r="AS186" i="67"/>
  <c r="AT186" i="67"/>
  <c r="AU186" i="67"/>
  <c r="AV186" i="67"/>
  <c r="AW186" i="67"/>
  <c r="AX186" i="67"/>
  <c r="AY186" i="67"/>
  <c r="AZ186" i="67"/>
  <c r="BA186" i="67"/>
  <c r="BB186" i="67"/>
  <c r="BC186" i="67"/>
  <c r="BD186" i="67"/>
  <c r="BE186" i="67"/>
  <c r="BF186" i="67"/>
  <c r="BG186" i="67"/>
  <c r="BH186" i="67"/>
  <c r="BI186" i="67"/>
  <c r="BJ186" i="67"/>
  <c r="BK186" i="67"/>
  <c r="BL186" i="67"/>
  <c r="BM186" i="67"/>
  <c r="BN186" i="67"/>
  <c r="BO186" i="67"/>
  <c r="BP186" i="67"/>
  <c r="BQ186" i="67"/>
  <c r="BR186" i="67"/>
  <c r="BS186" i="67"/>
  <c r="BT186" i="67"/>
  <c r="BU186" i="67"/>
  <c r="BV186" i="67"/>
  <c r="BW186" i="67"/>
  <c r="BX186" i="67"/>
  <c r="BY186" i="67"/>
  <c r="BZ186" i="67"/>
  <c r="CA186" i="67"/>
  <c r="CB186" i="67"/>
  <c r="CC186" i="67"/>
  <c r="CD186" i="67"/>
  <c r="CE186" i="67"/>
  <c r="CF186" i="67"/>
  <c r="CG186" i="67"/>
  <c r="CH186" i="67"/>
  <c r="CI186" i="67"/>
  <c r="CJ186" i="67"/>
  <c r="CK186" i="67"/>
  <c r="CL186" i="67"/>
  <c r="CM186" i="67"/>
  <c r="CN186" i="67"/>
  <c r="CO186" i="67"/>
  <c r="CP186" i="67"/>
  <c r="CQ186" i="67"/>
  <c r="CR186" i="67"/>
  <c r="CS186" i="67"/>
  <c r="CT186" i="67"/>
  <c r="CU186" i="67"/>
  <c r="CV186" i="67"/>
  <c r="CW186" i="67"/>
  <c r="CX186" i="67"/>
  <c r="CY186" i="67"/>
  <c r="CZ186" i="67"/>
  <c r="DA186" i="67"/>
  <c r="DB186" i="67"/>
  <c r="DC186" i="67"/>
  <c r="DD186" i="67"/>
  <c r="DE186" i="67"/>
  <c r="DF186" i="67"/>
  <c r="DG186" i="67"/>
  <c r="DH186" i="67"/>
  <c r="DI186" i="67"/>
  <c r="DJ186" i="67"/>
  <c r="DK186" i="67"/>
  <c r="DL186" i="67"/>
  <c r="DM186" i="67"/>
  <c r="DN186" i="67"/>
  <c r="DO186" i="67"/>
  <c r="DP186" i="67"/>
  <c r="DQ186" i="67"/>
  <c r="DR186" i="67"/>
  <c r="DS186" i="67"/>
  <c r="DT186" i="67"/>
  <c r="DU186" i="67"/>
  <c r="DV186" i="67"/>
  <c r="DW186" i="67"/>
  <c r="DX186" i="67"/>
  <c r="DY186" i="67"/>
  <c r="DZ186" i="67"/>
  <c r="EA186" i="67"/>
  <c r="EB186" i="67"/>
  <c r="EC186" i="67"/>
  <c r="ED186" i="67"/>
  <c r="EE186" i="67"/>
  <c r="EF186" i="67"/>
  <c r="EG186" i="67"/>
  <c r="EH186" i="67"/>
  <c r="EI186" i="67"/>
  <c r="EJ186" i="67"/>
  <c r="EK186" i="67"/>
  <c r="EL186" i="67"/>
  <c r="EM186" i="67"/>
  <c r="EN186" i="67"/>
  <c r="EO186" i="67"/>
  <c r="EP186" i="67"/>
  <c r="EQ186" i="67"/>
  <c r="ER186" i="67"/>
  <c r="ES186" i="67"/>
  <c r="ET186" i="67"/>
  <c r="EU186" i="67"/>
  <c r="EV186" i="67"/>
  <c r="EW186" i="67"/>
  <c r="EX186" i="67"/>
  <c r="A187" i="67"/>
  <c r="B187" i="67"/>
  <c r="C187" i="67"/>
  <c r="D187" i="67"/>
  <c r="E187" i="67"/>
  <c r="F187" i="67"/>
  <c r="G187" i="67"/>
  <c r="H187" i="67"/>
  <c r="I187" i="67"/>
  <c r="J187" i="67"/>
  <c r="K187" i="67"/>
  <c r="L187" i="67"/>
  <c r="M187" i="67"/>
  <c r="N187" i="67"/>
  <c r="O187" i="67"/>
  <c r="P187" i="67"/>
  <c r="Q187" i="67"/>
  <c r="R187" i="67"/>
  <c r="S187" i="67"/>
  <c r="T187" i="67"/>
  <c r="U187" i="67"/>
  <c r="V187" i="67"/>
  <c r="W187" i="67"/>
  <c r="X187" i="67"/>
  <c r="Y187" i="67"/>
  <c r="Z187" i="67"/>
  <c r="AA187" i="67"/>
  <c r="AB187" i="67"/>
  <c r="AC187" i="67"/>
  <c r="AD187" i="67"/>
  <c r="AE187" i="67"/>
  <c r="AF187" i="67"/>
  <c r="AG187" i="67"/>
  <c r="AH187" i="67"/>
  <c r="AI187" i="67"/>
  <c r="AJ187" i="67"/>
  <c r="AK187" i="67"/>
  <c r="AL187" i="67"/>
  <c r="AM187" i="67"/>
  <c r="AN187" i="67"/>
  <c r="AO187" i="67"/>
  <c r="AP187" i="67"/>
  <c r="AQ187" i="67"/>
  <c r="AR187" i="67"/>
  <c r="AS187" i="67"/>
  <c r="AT187" i="67"/>
  <c r="AU187" i="67"/>
  <c r="AV187" i="67"/>
  <c r="AW187" i="67"/>
  <c r="AX187" i="67"/>
  <c r="AY187" i="67"/>
  <c r="AZ187" i="67"/>
  <c r="BA187" i="67"/>
  <c r="BB187" i="67"/>
  <c r="BC187" i="67"/>
  <c r="BD187" i="67"/>
  <c r="BE187" i="67"/>
  <c r="BF187" i="67"/>
  <c r="BG187" i="67"/>
  <c r="BH187" i="67"/>
  <c r="BI187" i="67"/>
  <c r="BJ187" i="67"/>
  <c r="BK187" i="67"/>
  <c r="BL187" i="67"/>
  <c r="BM187" i="67"/>
  <c r="BN187" i="67"/>
  <c r="BO187" i="67"/>
  <c r="BP187" i="67"/>
  <c r="BQ187" i="67"/>
  <c r="BR187" i="67"/>
  <c r="BS187" i="67"/>
  <c r="BT187" i="67"/>
  <c r="BU187" i="67"/>
  <c r="BV187" i="67"/>
  <c r="BW187" i="67"/>
  <c r="BX187" i="67"/>
  <c r="BY187" i="67"/>
  <c r="BZ187" i="67"/>
  <c r="CA187" i="67"/>
  <c r="CB187" i="67"/>
  <c r="CC187" i="67"/>
  <c r="CD187" i="67"/>
  <c r="CE187" i="67"/>
  <c r="CF187" i="67"/>
  <c r="CG187" i="67"/>
  <c r="CH187" i="67"/>
  <c r="CI187" i="67"/>
  <c r="CJ187" i="67"/>
  <c r="CK187" i="67"/>
  <c r="CL187" i="67"/>
  <c r="CM187" i="67"/>
  <c r="CN187" i="67"/>
  <c r="CO187" i="67"/>
  <c r="CP187" i="67"/>
  <c r="CQ187" i="67"/>
  <c r="CR187" i="67"/>
  <c r="CS187" i="67"/>
  <c r="CT187" i="67"/>
  <c r="CU187" i="67"/>
  <c r="CV187" i="67"/>
  <c r="CW187" i="67"/>
  <c r="CX187" i="67"/>
  <c r="CY187" i="67"/>
  <c r="CZ187" i="67"/>
  <c r="DA187" i="67"/>
  <c r="DB187" i="67"/>
  <c r="DC187" i="67"/>
  <c r="DD187" i="67"/>
  <c r="DE187" i="67"/>
  <c r="DF187" i="67"/>
  <c r="DG187" i="67"/>
  <c r="DH187" i="67"/>
  <c r="DI187" i="67"/>
  <c r="DJ187" i="67"/>
  <c r="DK187" i="67"/>
  <c r="DL187" i="67"/>
  <c r="DM187" i="67"/>
  <c r="DN187" i="67"/>
  <c r="DO187" i="67"/>
  <c r="DP187" i="67"/>
  <c r="DQ187" i="67"/>
  <c r="DR187" i="67"/>
  <c r="DS187" i="67"/>
  <c r="DT187" i="67"/>
  <c r="DU187" i="67"/>
  <c r="DV187" i="67"/>
  <c r="DW187" i="67"/>
  <c r="DX187" i="67"/>
  <c r="DY187" i="67"/>
  <c r="DZ187" i="67"/>
  <c r="EA187" i="67"/>
  <c r="EB187" i="67"/>
  <c r="EC187" i="67"/>
  <c r="ED187" i="67"/>
  <c r="EE187" i="67"/>
  <c r="EF187" i="67"/>
  <c r="EG187" i="67"/>
  <c r="EH187" i="67"/>
  <c r="EI187" i="67"/>
  <c r="EJ187" i="67"/>
  <c r="EK187" i="67"/>
  <c r="EL187" i="67"/>
  <c r="EM187" i="67"/>
  <c r="EN187" i="67"/>
  <c r="EO187" i="67"/>
  <c r="EP187" i="67"/>
  <c r="EQ187" i="67"/>
  <c r="ER187" i="67"/>
  <c r="ES187" i="67"/>
  <c r="ET187" i="67"/>
  <c r="EU187" i="67"/>
  <c r="EV187" i="67"/>
  <c r="EW187" i="67"/>
  <c r="EX187" i="67"/>
  <c r="A188" i="67"/>
  <c r="B188" i="67"/>
  <c r="C188" i="67"/>
  <c r="D188" i="67"/>
  <c r="E188" i="67"/>
  <c r="F188" i="67"/>
  <c r="G188" i="67"/>
  <c r="H188" i="67"/>
  <c r="I188" i="67"/>
  <c r="J188" i="67"/>
  <c r="K188" i="67"/>
  <c r="L188" i="67"/>
  <c r="M188" i="67"/>
  <c r="N188" i="67"/>
  <c r="O188" i="67"/>
  <c r="P188" i="67"/>
  <c r="Q188" i="67"/>
  <c r="R188" i="67"/>
  <c r="S188" i="67"/>
  <c r="T188" i="67"/>
  <c r="U188" i="67"/>
  <c r="V188" i="67"/>
  <c r="W188" i="67"/>
  <c r="X188" i="67"/>
  <c r="Y188" i="67"/>
  <c r="Z188" i="67"/>
  <c r="AA188" i="67"/>
  <c r="AB188" i="67"/>
  <c r="AC188" i="67"/>
  <c r="AD188" i="67"/>
  <c r="AE188" i="67"/>
  <c r="AF188" i="67"/>
  <c r="AG188" i="67"/>
  <c r="AH188" i="67"/>
  <c r="AI188" i="67"/>
  <c r="AJ188" i="67"/>
  <c r="AK188" i="67"/>
  <c r="AL188" i="67"/>
  <c r="AM188" i="67"/>
  <c r="AN188" i="67"/>
  <c r="AO188" i="67"/>
  <c r="AP188" i="67"/>
  <c r="AQ188" i="67"/>
  <c r="AR188" i="67"/>
  <c r="AS188" i="67"/>
  <c r="AT188" i="67"/>
  <c r="AU188" i="67"/>
  <c r="AV188" i="67"/>
  <c r="AW188" i="67"/>
  <c r="AX188" i="67"/>
  <c r="AY188" i="67"/>
  <c r="AZ188" i="67"/>
  <c r="BA188" i="67"/>
  <c r="CH188" i="67"/>
  <c r="CI188" i="67"/>
  <c r="CJ188" i="67"/>
  <c r="CK188" i="67"/>
  <c r="CL188" i="67"/>
  <c r="CM188" i="67"/>
  <c r="CN188" i="67"/>
  <c r="CO188" i="67"/>
  <c r="CP188" i="67"/>
  <c r="CQ188" i="67"/>
  <c r="CR188" i="67"/>
  <c r="CS188" i="67"/>
  <c r="CT188" i="67"/>
  <c r="CU188" i="67"/>
  <c r="CV188" i="67"/>
  <c r="CW188" i="67"/>
  <c r="CX188" i="67"/>
  <c r="CY188" i="67"/>
  <c r="CZ188" i="67"/>
  <c r="DA188" i="67"/>
  <c r="DB188" i="67"/>
  <c r="DC188" i="67"/>
  <c r="DD188" i="67"/>
  <c r="DE188" i="67"/>
  <c r="DF188" i="67"/>
  <c r="DG188" i="67"/>
  <c r="DH188" i="67"/>
  <c r="DI188" i="67"/>
  <c r="DJ188" i="67"/>
  <c r="DK188" i="67"/>
  <c r="DL188" i="67"/>
  <c r="DM188" i="67"/>
  <c r="DN188" i="67"/>
  <c r="DO188" i="67"/>
  <c r="DP188" i="67"/>
  <c r="DQ188" i="67"/>
  <c r="DR188" i="67"/>
  <c r="DS188" i="67"/>
  <c r="DT188" i="67"/>
  <c r="EK188" i="67"/>
  <c r="EL188" i="67"/>
  <c r="EM188" i="67"/>
  <c r="EN188" i="67"/>
  <c r="EO188" i="67"/>
  <c r="EP188" i="67"/>
  <c r="EQ188" i="67"/>
  <c r="ER188" i="67"/>
  <c r="ES188" i="67"/>
  <c r="ET188" i="67"/>
  <c r="EU188" i="67"/>
  <c r="EV188" i="67"/>
  <c r="EW188" i="67"/>
  <c r="EX188" i="67"/>
  <c r="A189" i="67"/>
  <c r="B189" i="67"/>
  <c r="C189" i="67"/>
  <c r="D189" i="67"/>
  <c r="E189" i="67"/>
  <c r="F189" i="67"/>
  <c r="G189" i="67"/>
  <c r="H189" i="67"/>
  <c r="I189" i="67"/>
  <c r="J189" i="67"/>
  <c r="K189" i="67"/>
  <c r="L189" i="67"/>
  <c r="M189" i="67"/>
  <c r="N189" i="67"/>
  <c r="O189" i="67"/>
  <c r="P189" i="67"/>
  <c r="Q189" i="67"/>
  <c r="R189" i="67"/>
  <c r="S189" i="67"/>
  <c r="T189" i="67"/>
  <c r="U189" i="67"/>
  <c r="V189" i="67"/>
  <c r="W189" i="67"/>
  <c r="X189" i="67"/>
  <c r="Y189" i="67"/>
  <c r="Z189" i="67"/>
  <c r="AA189" i="67"/>
  <c r="AB189" i="67"/>
  <c r="AC189" i="67"/>
  <c r="AD189" i="67"/>
  <c r="AE189" i="67"/>
  <c r="AF189" i="67"/>
  <c r="AG189" i="67"/>
  <c r="AH189" i="67"/>
  <c r="AI189" i="67"/>
  <c r="AJ189" i="67"/>
  <c r="AK189" i="67"/>
  <c r="AL189" i="67"/>
  <c r="AM189" i="67"/>
  <c r="AN189" i="67"/>
  <c r="AO189" i="67"/>
  <c r="AP189" i="67"/>
  <c r="AQ189" i="67"/>
  <c r="AR189" i="67"/>
  <c r="AS189" i="67"/>
  <c r="AT189" i="67"/>
  <c r="AU189" i="67"/>
  <c r="AV189" i="67"/>
  <c r="AW189" i="67"/>
  <c r="AX189" i="67"/>
  <c r="AY189" i="67"/>
  <c r="AZ189" i="67"/>
  <c r="BA189" i="67"/>
  <c r="CH189" i="67"/>
  <c r="CI189" i="67"/>
  <c r="CJ189" i="67"/>
  <c r="CK189" i="67"/>
  <c r="CL189" i="67"/>
  <c r="CM189" i="67"/>
  <c r="CN189" i="67"/>
  <c r="CO189" i="67"/>
  <c r="CP189" i="67"/>
  <c r="CQ189" i="67"/>
  <c r="CR189" i="67"/>
  <c r="CS189" i="67"/>
  <c r="CT189" i="67"/>
  <c r="CU189" i="67"/>
  <c r="CV189" i="67"/>
  <c r="CW189" i="67"/>
  <c r="CX189" i="67"/>
  <c r="CY189" i="67"/>
  <c r="CZ189" i="67"/>
  <c r="DA189" i="67"/>
  <c r="DB189" i="67"/>
  <c r="DC189" i="67"/>
  <c r="DD189" i="67"/>
  <c r="DE189" i="67"/>
  <c r="DF189" i="67"/>
  <c r="DG189" i="67"/>
  <c r="DH189" i="67"/>
  <c r="DI189" i="67"/>
  <c r="DJ189" i="67"/>
  <c r="DK189" i="67"/>
  <c r="DL189" i="67"/>
  <c r="DM189" i="67"/>
  <c r="DN189" i="67"/>
  <c r="DO189" i="67"/>
  <c r="DP189" i="67"/>
  <c r="DQ189" i="67"/>
  <c r="DR189" i="67"/>
  <c r="DS189" i="67"/>
  <c r="DT189" i="67"/>
  <c r="EK189" i="67"/>
  <c r="EL189" i="67"/>
  <c r="EM189" i="67"/>
  <c r="EN189" i="67"/>
  <c r="EO189" i="67"/>
  <c r="EP189" i="67"/>
  <c r="EQ189" i="67"/>
  <c r="ER189" i="67"/>
  <c r="ES189" i="67"/>
  <c r="ET189" i="67"/>
  <c r="EU189" i="67"/>
  <c r="EV189" i="67"/>
  <c r="EW189" i="67"/>
  <c r="EX189" i="67"/>
  <c r="A190" i="67"/>
  <c r="B190" i="67"/>
  <c r="C190" i="67"/>
  <c r="D190" i="67"/>
  <c r="E190" i="67"/>
  <c r="F190" i="67"/>
  <c r="G190" i="67"/>
  <c r="H190" i="67"/>
  <c r="I190" i="67"/>
  <c r="J190" i="67"/>
  <c r="K190" i="67"/>
  <c r="L190" i="67"/>
  <c r="M190" i="67"/>
  <c r="N190" i="67"/>
  <c r="O190" i="67"/>
  <c r="P190" i="67"/>
  <c r="Q190" i="67"/>
  <c r="R190" i="67"/>
  <c r="S190" i="67"/>
  <c r="T190" i="67"/>
  <c r="U190" i="67"/>
  <c r="V190" i="67"/>
  <c r="W190" i="67"/>
  <c r="X190" i="67"/>
  <c r="Y190" i="67"/>
  <c r="Z190" i="67"/>
  <c r="AA190" i="67"/>
  <c r="AB190" i="67"/>
  <c r="AC190" i="67"/>
  <c r="AD190" i="67"/>
  <c r="AE190" i="67"/>
  <c r="AF190" i="67"/>
  <c r="AG190" i="67"/>
  <c r="AH190" i="67"/>
  <c r="AI190" i="67"/>
  <c r="AJ190" i="67"/>
  <c r="AK190" i="67"/>
  <c r="AL190" i="67"/>
  <c r="AM190" i="67"/>
  <c r="AN190" i="67"/>
  <c r="AO190" i="67"/>
  <c r="AP190" i="67"/>
  <c r="AQ190" i="67"/>
  <c r="AR190" i="67"/>
  <c r="AS190" i="67"/>
  <c r="AT190" i="67"/>
  <c r="AU190" i="67"/>
  <c r="AV190" i="67"/>
  <c r="AW190" i="67"/>
  <c r="AX190" i="67"/>
  <c r="AY190" i="67"/>
  <c r="AZ190" i="67"/>
  <c r="BA190" i="67"/>
  <c r="CH190" i="67"/>
  <c r="CI190" i="67"/>
  <c r="CJ190" i="67"/>
  <c r="CK190" i="67"/>
  <c r="CL190" i="67"/>
  <c r="CM190" i="67"/>
  <c r="CN190" i="67"/>
  <c r="CO190" i="67"/>
  <c r="CP190" i="67"/>
  <c r="CQ190" i="67"/>
  <c r="CR190" i="67"/>
  <c r="CS190" i="67"/>
  <c r="CT190" i="67"/>
  <c r="CU190" i="67"/>
  <c r="CV190" i="67"/>
  <c r="CW190" i="67"/>
  <c r="CX190" i="67"/>
  <c r="CY190" i="67"/>
  <c r="CZ190" i="67"/>
  <c r="DA190" i="67"/>
  <c r="DB190" i="67"/>
  <c r="DC190" i="67"/>
  <c r="DD190" i="67"/>
  <c r="DE190" i="67"/>
  <c r="DF190" i="67"/>
  <c r="DG190" i="67"/>
  <c r="DH190" i="67"/>
  <c r="DI190" i="67"/>
  <c r="DJ190" i="67"/>
  <c r="DK190" i="67"/>
  <c r="DL190" i="67"/>
  <c r="DM190" i="67"/>
  <c r="DN190" i="67"/>
  <c r="DO190" i="67"/>
  <c r="DP190" i="67"/>
  <c r="DQ190" i="67"/>
  <c r="DR190" i="67"/>
  <c r="DS190" i="67"/>
  <c r="DT190" i="67"/>
  <c r="EK190" i="67"/>
  <c r="EL190" i="67"/>
  <c r="EM190" i="67"/>
  <c r="EN190" i="67"/>
  <c r="EO190" i="67"/>
  <c r="EP190" i="67"/>
  <c r="EQ190" i="67"/>
  <c r="ER190" i="67"/>
  <c r="ES190" i="67"/>
  <c r="ET190" i="67"/>
  <c r="EU190" i="67"/>
  <c r="EV190" i="67"/>
  <c r="EW190" i="67"/>
  <c r="EX190" i="67"/>
  <c r="A191" i="67"/>
  <c r="B191" i="67"/>
  <c r="C191" i="67"/>
  <c r="D191" i="67"/>
  <c r="E191" i="67"/>
  <c r="F191" i="67"/>
  <c r="G191" i="67"/>
  <c r="H191" i="67"/>
  <c r="I191" i="67"/>
  <c r="J191" i="67"/>
  <c r="K191" i="67"/>
  <c r="L191" i="67"/>
  <c r="M191" i="67"/>
  <c r="N191" i="67"/>
  <c r="O191" i="67"/>
  <c r="P191" i="67"/>
  <c r="Q191" i="67"/>
  <c r="R191" i="67"/>
  <c r="S191" i="67"/>
  <c r="T191" i="67"/>
  <c r="U191" i="67"/>
  <c r="V191" i="67"/>
  <c r="W191" i="67"/>
  <c r="X191" i="67"/>
  <c r="Y191" i="67"/>
  <c r="Z191" i="67"/>
  <c r="AA191" i="67"/>
  <c r="AB191" i="67"/>
  <c r="AC191" i="67"/>
  <c r="AD191" i="67"/>
  <c r="AE191" i="67"/>
  <c r="AF191" i="67"/>
  <c r="AG191" i="67"/>
  <c r="AH191" i="67"/>
  <c r="AI191" i="67"/>
  <c r="AJ191" i="67"/>
  <c r="AK191" i="67"/>
  <c r="AL191" i="67"/>
  <c r="AM191" i="67"/>
  <c r="AN191" i="67"/>
  <c r="AO191" i="67"/>
  <c r="AP191" i="67"/>
  <c r="AQ191" i="67"/>
  <c r="AR191" i="67"/>
  <c r="AS191" i="67"/>
  <c r="AT191" i="67"/>
  <c r="AU191" i="67"/>
  <c r="AV191" i="67"/>
  <c r="AW191" i="67"/>
  <c r="AX191" i="67"/>
  <c r="AY191" i="67"/>
  <c r="AZ191" i="67"/>
  <c r="BA191" i="67"/>
  <c r="CD191" i="67"/>
  <c r="CE191" i="67"/>
  <c r="CF191" i="67"/>
  <c r="CG191" i="67"/>
  <c r="CH191" i="67"/>
  <c r="CI191" i="67"/>
  <c r="CJ191" i="67"/>
  <c r="CK191" i="67"/>
  <c r="CL191" i="67"/>
  <c r="CM191" i="67"/>
  <c r="CN191" i="67"/>
  <c r="CO191" i="67"/>
  <c r="CP191" i="67"/>
  <c r="CQ191" i="67"/>
  <c r="CR191" i="67"/>
  <c r="CS191" i="67"/>
  <c r="CT191" i="67"/>
  <c r="CU191" i="67"/>
  <c r="CV191" i="67"/>
  <c r="CW191" i="67"/>
  <c r="CX191" i="67"/>
  <c r="CY191" i="67"/>
  <c r="CZ191" i="67"/>
  <c r="DA191" i="67"/>
  <c r="DB191" i="67"/>
  <c r="DC191" i="67"/>
  <c r="DD191" i="67"/>
  <c r="DE191" i="67"/>
  <c r="DF191" i="67"/>
  <c r="DG191" i="67"/>
  <c r="DH191" i="67"/>
  <c r="DI191" i="67"/>
  <c r="DJ191" i="67"/>
  <c r="DK191" i="67"/>
  <c r="DL191" i="67"/>
  <c r="DM191" i="67"/>
  <c r="DN191" i="67"/>
  <c r="DO191" i="67"/>
  <c r="DP191" i="67"/>
  <c r="DQ191" i="67"/>
  <c r="DR191" i="67"/>
  <c r="DS191" i="67"/>
  <c r="DT191" i="67"/>
  <c r="EC191" i="67"/>
  <c r="ED191" i="67"/>
  <c r="EE191" i="67"/>
  <c r="EF191" i="67"/>
  <c r="EG191" i="67"/>
  <c r="EH191" i="67"/>
  <c r="EI191" i="67"/>
  <c r="EJ191" i="67"/>
  <c r="EK191" i="67"/>
  <c r="EL191" i="67"/>
  <c r="EM191" i="67"/>
  <c r="EN191" i="67"/>
  <c r="EO191" i="67"/>
  <c r="EP191" i="67"/>
  <c r="EQ191" i="67"/>
  <c r="ER191" i="67"/>
  <c r="ES191" i="67"/>
  <c r="ET191" i="67"/>
  <c r="EU191" i="67"/>
  <c r="EV191" i="67"/>
  <c r="EW191" i="67"/>
  <c r="EX191" i="67"/>
  <c r="A192" i="67"/>
  <c r="B192" i="67"/>
  <c r="C192" i="67"/>
  <c r="D192" i="67"/>
  <c r="E192" i="67"/>
  <c r="F192" i="67"/>
  <c r="G192" i="67"/>
  <c r="H192" i="67"/>
  <c r="I192" i="67"/>
  <c r="J192" i="67"/>
  <c r="K192" i="67"/>
  <c r="L192" i="67"/>
  <c r="M192" i="67"/>
  <c r="N192" i="67"/>
  <c r="O192" i="67"/>
  <c r="P192" i="67"/>
  <c r="Q192" i="67"/>
  <c r="R192" i="67"/>
  <c r="S192" i="67"/>
  <c r="T192" i="67"/>
  <c r="U192" i="67"/>
  <c r="V192" i="67"/>
  <c r="W192" i="67"/>
  <c r="X192" i="67"/>
  <c r="Y192" i="67"/>
  <c r="Z192" i="67"/>
  <c r="AA192" i="67"/>
  <c r="AB192" i="67"/>
  <c r="AC192" i="67"/>
  <c r="AD192" i="67"/>
  <c r="AE192" i="67"/>
  <c r="AF192" i="67"/>
  <c r="AG192" i="67"/>
  <c r="AH192" i="67"/>
  <c r="AI192" i="67"/>
  <c r="AJ192" i="67"/>
  <c r="AK192" i="67"/>
  <c r="AL192" i="67"/>
  <c r="AM192" i="67"/>
  <c r="AN192" i="67"/>
  <c r="AO192" i="67"/>
  <c r="AP192" i="67"/>
  <c r="AQ192" i="67"/>
  <c r="AR192" i="67"/>
  <c r="AS192" i="67"/>
  <c r="AT192" i="67"/>
  <c r="AU192" i="67"/>
  <c r="AV192" i="67"/>
  <c r="AW192" i="67"/>
  <c r="AX192" i="67"/>
  <c r="AY192" i="67"/>
  <c r="AZ192" i="67"/>
  <c r="BA192" i="67"/>
  <c r="CH192" i="67"/>
  <c r="CI192" i="67"/>
  <c r="CJ192" i="67"/>
  <c r="CK192" i="67"/>
  <c r="CL192" i="67"/>
  <c r="CM192" i="67"/>
  <c r="CN192" i="67"/>
  <c r="CO192" i="67"/>
  <c r="CP192" i="67"/>
  <c r="CQ192" i="67"/>
  <c r="CR192" i="67"/>
  <c r="CS192" i="67"/>
  <c r="CT192" i="67"/>
  <c r="CU192" i="67"/>
  <c r="CV192" i="67"/>
  <c r="CW192" i="67"/>
  <c r="CX192" i="67"/>
  <c r="CY192" i="67"/>
  <c r="CZ192" i="67"/>
  <c r="DA192" i="67"/>
  <c r="DB192" i="67"/>
  <c r="DC192" i="67"/>
  <c r="DD192" i="67"/>
  <c r="DE192" i="67"/>
  <c r="DF192" i="67"/>
  <c r="DG192" i="67"/>
  <c r="DH192" i="67"/>
  <c r="DI192" i="67"/>
  <c r="DJ192" i="67"/>
  <c r="DK192" i="67"/>
  <c r="DL192" i="67"/>
  <c r="DM192" i="67"/>
  <c r="DN192" i="67"/>
  <c r="DO192" i="67"/>
  <c r="DP192" i="67"/>
  <c r="DQ192" i="67"/>
  <c r="DR192" i="67"/>
  <c r="DS192" i="67"/>
  <c r="EK192" i="67"/>
  <c r="EL192" i="67"/>
  <c r="EM192" i="67"/>
  <c r="EN192" i="67"/>
  <c r="EO192" i="67"/>
  <c r="EP192" i="67"/>
  <c r="EQ192" i="67"/>
  <c r="ER192" i="67"/>
  <c r="ES192" i="67"/>
  <c r="ET192" i="67"/>
  <c r="EU192" i="67"/>
  <c r="EV192" i="67"/>
  <c r="EW192" i="67"/>
  <c r="EX192" i="67"/>
  <c r="A193" i="67"/>
  <c r="B193" i="67"/>
  <c r="C193" i="67"/>
  <c r="D193" i="67"/>
  <c r="E193" i="67"/>
  <c r="F193" i="67"/>
  <c r="G193" i="67"/>
  <c r="H193" i="67"/>
  <c r="I193" i="67"/>
  <c r="J193" i="67"/>
  <c r="K193" i="67"/>
  <c r="L193" i="67"/>
  <c r="M193" i="67"/>
  <c r="N193" i="67"/>
  <c r="O193" i="67"/>
  <c r="P193" i="67"/>
  <c r="Q193" i="67"/>
  <c r="R193" i="67"/>
  <c r="S193" i="67"/>
  <c r="T193" i="67"/>
  <c r="U193" i="67"/>
  <c r="V193" i="67"/>
  <c r="W193" i="67"/>
  <c r="X193" i="67"/>
  <c r="Y193" i="67"/>
  <c r="Z193" i="67"/>
  <c r="AA193" i="67"/>
  <c r="AB193" i="67"/>
  <c r="AC193" i="67"/>
  <c r="AD193" i="67"/>
  <c r="AE193" i="67"/>
  <c r="AF193" i="67"/>
  <c r="AG193" i="67"/>
  <c r="AH193" i="67"/>
  <c r="AI193" i="67"/>
  <c r="AJ193" i="67"/>
  <c r="AK193" i="67"/>
  <c r="AL193" i="67"/>
  <c r="AM193" i="67"/>
  <c r="AN193" i="67"/>
  <c r="AO193" i="67"/>
  <c r="AP193" i="67"/>
  <c r="AQ193" i="67"/>
  <c r="AR193" i="67"/>
  <c r="AS193" i="67"/>
  <c r="AT193" i="67"/>
  <c r="AU193" i="67"/>
  <c r="AV193" i="67"/>
  <c r="AW193" i="67"/>
  <c r="AX193" i="67"/>
  <c r="AY193" i="67"/>
  <c r="AZ193" i="67"/>
  <c r="BA193" i="67"/>
  <c r="CD193" i="67"/>
  <c r="CE193" i="67"/>
  <c r="CF193" i="67"/>
  <c r="CG193" i="67"/>
  <c r="CH193" i="67"/>
  <c r="CI193" i="67"/>
  <c r="CJ193" i="67"/>
  <c r="CK193" i="67"/>
  <c r="CL193" i="67"/>
  <c r="CM193" i="67"/>
  <c r="CN193" i="67"/>
  <c r="CO193" i="67"/>
  <c r="CP193" i="67"/>
  <c r="CQ193" i="67"/>
  <c r="CR193" i="67"/>
  <c r="CS193" i="67"/>
  <c r="CT193" i="67"/>
  <c r="CU193" i="67"/>
  <c r="CV193" i="67"/>
  <c r="CW193" i="67"/>
  <c r="CX193" i="67"/>
  <c r="CY193" i="67"/>
  <c r="CZ193" i="67"/>
  <c r="DA193" i="67"/>
  <c r="DB193" i="67"/>
  <c r="DC193" i="67"/>
  <c r="DD193" i="67"/>
  <c r="DE193" i="67"/>
  <c r="DF193" i="67"/>
  <c r="DG193" i="67"/>
  <c r="DH193" i="67"/>
  <c r="DI193" i="67"/>
  <c r="DJ193" i="67"/>
  <c r="DK193" i="67"/>
  <c r="DL193" i="67"/>
  <c r="DM193" i="67"/>
  <c r="DN193" i="67"/>
  <c r="DO193" i="67"/>
  <c r="DP193" i="67"/>
  <c r="DQ193" i="67"/>
  <c r="DR193" i="67"/>
  <c r="DS193" i="67"/>
  <c r="DT193" i="67"/>
  <c r="EK193" i="67"/>
  <c r="EL193" i="67"/>
  <c r="EM193" i="67"/>
  <c r="EN193" i="67"/>
  <c r="EO193" i="67"/>
  <c r="EP193" i="67"/>
  <c r="EQ193" i="67"/>
  <c r="ER193" i="67"/>
  <c r="ES193" i="67"/>
  <c r="ET193" i="67"/>
  <c r="EU193" i="67"/>
  <c r="EV193" i="67"/>
  <c r="EW193" i="67"/>
  <c r="EX193" i="67"/>
  <c r="A194" i="67"/>
  <c r="B194" i="67"/>
  <c r="C194" i="67"/>
  <c r="D194" i="67"/>
  <c r="E194" i="67"/>
  <c r="F194" i="67"/>
  <c r="G194" i="67"/>
  <c r="H194" i="67"/>
  <c r="I194" i="67"/>
  <c r="J194" i="67"/>
  <c r="K194" i="67"/>
  <c r="L194" i="67"/>
  <c r="M194" i="67"/>
  <c r="N194" i="67"/>
  <c r="O194" i="67"/>
  <c r="P194" i="67"/>
  <c r="Q194" i="67"/>
  <c r="R194" i="67"/>
  <c r="S194" i="67"/>
  <c r="T194" i="67"/>
  <c r="U194" i="67"/>
  <c r="V194" i="67"/>
  <c r="W194" i="67"/>
  <c r="X194" i="67"/>
  <c r="Y194" i="67"/>
  <c r="Z194" i="67"/>
  <c r="AA194" i="67"/>
  <c r="AB194" i="67"/>
  <c r="AC194" i="67"/>
  <c r="AD194" i="67"/>
  <c r="AE194" i="67"/>
  <c r="AF194" i="67"/>
  <c r="AG194" i="67"/>
  <c r="AH194" i="67"/>
  <c r="AI194" i="67"/>
  <c r="AJ194" i="67"/>
  <c r="AK194" i="67"/>
  <c r="AL194" i="67"/>
  <c r="AM194" i="67"/>
  <c r="AN194" i="67"/>
  <c r="AO194" i="67"/>
  <c r="AP194" i="67"/>
  <c r="AQ194" i="67"/>
  <c r="AR194" i="67"/>
  <c r="AS194" i="67"/>
  <c r="AT194" i="67"/>
  <c r="AU194" i="67"/>
  <c r="AV194" i="67"/>
  <c r="AW194" i="67"/>
  <c r="AX194" i="67"/>
  <c r="AY194" i="67"/>
  <c r="AZ194" i="67"/>
  <c r="BA194" i="67"/>
  <c r="BB194" i="67"/>
  <c r="BC194" i="67"/>
  <c r="BD194" i="67"/>
  <c r="BE194" i="67"/>
  <c r="BF194" i="67"/>
  <c r="BG194" i="67"/>
  <c r="BH194" i="67"/>
  <c r="BI194" i="67"/>
  <c r="BJ194" i="67"/>
  <c r="BK194" i="67"/>
  <c r="BL194" i="67"/>
  <c r="BM194" i="67"/>
  <c r="BN194" i="67"/>
  <c r="BO194" i="67"/>
  <c r="BP194" i="67"/>
  <c r="BQ194" i="67"/>
  <c r="BR194" i="67"/>
  <c r="BS194" i="67"/>
  <c r="BT194" i="67"/>
  <c r="BU194" i="67"/>
  <c r="BV194" i="67"/>
  <c r="BW194" i="67"/>
  <c r="BX194" i="67"/>
  <c r="BY194" i="67"/>
  <c r="BZ194" i="67"/>
  <c r="CA194" i="67"/>
  <c r="CB194" i="67"/>
  <c r="CC194" i="67"/>
  <c r="CD194" i="67"/>
  <c r="CE194" i="67"/>
  <c r="CF194" i="67"/>
  <c r="CG194" i="67"/>
  <c r="CH194" i="67"/>
  <c r="CI194" i="67"/>
  <c r="CJ194" i="67"/>
  <c r="CK194" i="67"/>
  <c r="CL194" i="67"/>
  <c r="CM194" i="67"/>
  <c r="CN194" i="67"/>
  <c r="CO194" i="67"/>
  <c r="CP194" i="67"/>
  <c r="CQ194" i="67"/>
  <c r="CR194" i="67"/>
  <c r="CS194" i="67"/>
  <c r="CT194" i="67"/>
  <c r="CU194" i="67"/>
  <c r="CV194" i="67"/>
  <c r="CW194" i="67"/>
  <c r="CX194" i="67"/>
  <c r="CY194" i="67"/>
  <c r="CZ194" i="67"/>
  <c r="DA194" i="67"/>
  <c r="DB194" i="67"/>
  <c r="DC194" i="67"/>
  <c r="DD194" i="67"/>
  <c r="DE194" i="67"/>
  <c r="DF194" i="67"/>
  <c r="DG194" i="67"/>
  <c r="DH194" i="67"/>
  <c r="DI194" i="67"/>
  <c r="DJ194" i="67"/>
  <c r="DK194" i="67"/>
  <c r="DL194" i="67"/>
  <c r="DM194" i="67"/>
  <c r="DN194" i="67"/>
  <c r="DO194" i="67"/>
  <c r="DP194" i="67"/>
  <c r="DQ194" i="67"/>
  <c r="DR194" i="67"/>
  <c r="DS194" i="67"/>
  <c r="DT194" i="67"/>
  <c r="DU194" i="67"/>
  <c r="DV194" i="67"/>
  <c r="DW194" i="67"/>
  <c r="DX194" i="67"/>
  <c r="DY194" i="67"/>
  <c r="DZ194" i="67"/>
  <c r="EA194" i="67"/>
  <c r="EB194" i="67"/>
  <c r="EC194" i="67"/>
  <c r="ED194" i="67"/>
  <c r="EE194" i="67"/>
  <c r="EF194" i="67"/>
  <c r="EG194" i="67"/>
  <c r="EH194" i="67"/>
  <c r="EI194" i="67"/>
  <c r="EJ194" i="67"/>
  <c r="EK194" i="67"/>
  <c r="EL194" i="67"/>
  <c r="EM194" i="67"/>
  <c r="EN194" i="67"/>
  <c r="EO194" i="67"/>
  <c r="EP194" i="67"/>
  <c r="EQ194" i="67"/>
  <c r="ER194" i="67"/>
  <c r="ES194" i="67"/>
  <c r="ET194" i="67"/>
  <c r="EU194" i="67"/>
  <c r="EV194" i="67"/>
  <c r="EW194" i="67"/>
  <c r="EX194" i="67"/>
  <c r="A195" i="67"/>
  <c r="B195" i="67"/>
  <c r="C195" i="67"/>
  <c r="D195" i="67"/>
  <c r="E195" i="67"/>
  <c r="F195" i="67"/>
  <c r="G195" i="67"/>
  <c r="H195" i="67"/>
  <c r="I195" i="67"/>
  <c r="J195" i="67"/>
  <c r="K195" i="67"/>
  <c r="L195" i="67"/>
  <c r="M195" i="67"/>
  <c r="N195" i="67"/>
  <c r="O195" i="67"/>
  <c r="P195" i="67"/>
  <c r="Q195" i="67"/>
  <c r="R195" i="67"/>
  <c r="S195" i="67"/>
  <c r="T195" i="67"/>
  <c r="U195" i="67"/>
  <c r="V195" i="67"/>
  <c r="W195" i="67"/>
  <c r="X195" i="67"/>
  <c r="Y195" i="67"/>
  <c r="Z195" i="67"/>
  <c r="AA195" i="67"/>
  <c r="AB195" i="67"/>
  <c r="AC195" i="67"/>
  <c r="AD195" i="67"/>
  <c r="AE195" i="67"/>
  <c r="AF195" i="67"/>
  <c r="AG195" i="67"/>
  <c r="AH195" i="67"/>
  <c r="AI195" i="67"/>
  <c r="AJ195" i="67"/>
  <c r="AK195" i="67"/>
  <c r="AL195" i="67"/>
  <c r="AM195" i="67"/>
  <c r="AN195" i="67"/>
  <c r="AO195" i="67"/>
  <c r="AP195" i="67"/>
  <c r="AQ195" i="67"/>
  <c r="AR195" i="67"/>
  <c r="AS195" i="67"/>
  <c r="AT195" i="67"/>
  <c r="AU195" i="67"/>
  <c r="AV195" i="67"/>
  <c r="AW195" i="67"/>
  <c r="AX195" i="67"/>
  <c r="AY195" i="67"/>
  <c r="AZ195" i="67"/>
  <c r="BA195" i="67"/>
  <c r="CH195" i="67"/>
  <c r="CI195" i="67"/>
  <c r="CJ195" i="67"/>
  <c r="CK195" i="67"/>
  <c r="CL195" i="67"/>
  <c r="CM195" i="67"/>
  <c r="CN195" i="67"/>
  <c r="CO195" i="67"/>
  <c r="CP195" i="67"/>
  <c r="CQ195" i="67"/>
  <c r="CR195" i="67"/>
  <c r="CS195" i="67"/>
  <c r="CT195" i="67"/>
  <c r="CU195" i="67"/>
  <c r="CV195" i="67"/>
  <c r="CW195" i="67"/>
  <c r="CX195" i="67"/>
  <c r="CY195" i="67"/>
  <c r="CZ195" i="67"/>
  <c r="DA195" i="67"/>
  <c r="DB195" i="67"/>
  <c r="DC195" i="67"/>
  <c r="DD195" i="67"/>
  <c r="DE195" i="67"/>
  <c r="DF195" i="67"/>
  <c r="DG195" i="67"/>
  <c r="DH195" i="67"/>
  <c r="DI195" i="67"/>
  <c r="DJ195" i="67"/>
  <c r="DK195" i="67"/>
  <c r="DL195" i="67"/>
  <c r="DM195" i="67"/>
  <c r="DN195" i="67"/>
  <c r="DO195" i="67"/>
  <c r="DP195" i="67"/>
  <c r="DQ195" i="67"/>
  <c r="DR195" i="67"/>
  <c r="DS195" i="67"/>
  <c r="EK195" i="67"/>
  <c r="EL195" i="67"/>
  <c r="EM195" i="67"/>
  <c r="EN195" i="67"/>
  <c r="EO195" i="67"/>
  <c r="EP195" i="67"/>
  <c r="EQ195" i="67"/>
  <c r="ER195" i="67"/>
  <c r="ES195" i="67"/>
  <c r="ET195" i="67"/>
  <c r="EU195" i="67"/>
  <c r="EV195" i="67"/>
  <c r="EW195" i="67"/>
  <c r="EX195" i="67"/>
  <c r="A196" i="67"/>
  <c r="B196" i="67"/>
  <c r="C196" i="67"/>
  <c r="D196" i="67"/>
  <c r="E196" i="67"/>
  <c r="F196" i="67"/>
  <c r="G196" i="67"/>
  <c r="H196" i="67"/>
  <c r="I196" i="67"/>
  <c r="J196" i="67"/>
  <c r="K196" i="67"/>
  <c r="L196" i="67"/>
  <c r="M196" i="67"/>
  <c r="N196" i="67"/>
  <c r="O196" i="67"/>
  <c r="P196" i="67"/>
  <c r="Q196" i="67"/>
  <c r="R196" i="67"/>
  <c r="S196" i="67"/>
  <c r="T196" i="67"/>
  <c r="U196" i="67"/>
  <c r="V196" i="67"/>
  <c r="W196" i="67"/>
  <c r="X196" i="67"/>
  <c r="Y196" i="67"/>
  <c r="Z196" i="67"/>
  <c r="AA196" i="67"/>
  <c r="AB196" i="67"/>
  <c r="AC196" i="67"/>
  <c r="AD196" i="67"/>
  <c r="AE196" i="67"/>
  <c r="AF196" i="67"/>
  <c r="AG196" i="67"/>
  <c r="AH196" i="67"/>
  <c r="AI196" i="67"/>
  <c r="AJ196" i="67"/>
  <c r="AK196" i="67"/>
  <c r="AL196" i="67"/>
  <c r="AM196" i="67"/>
  <c r="AN196" i="67"/>
  <c r="AO196" i="67"/>
  <c r="AP196" i="67"/>
  <c r="AQ196" i="67"/>
  <c r="AR196" i="67"/>
  <c r="AS196" i="67"/>
  <c r="AT196" i="67"/>
  <c r="AU196" i="67"/>
  <c r="AV196" i="67"/>
  <c r="AW196" i="67"/>
  <c r="AX196" i="67"/>
  <c r="AY196" i="67"/>
  <c r="AZ196" i="67"/>
  <c r="BA196" i="67"/>
  <c r="CH196" i="67"/>
  <c r="CI196" i="67"/>
  <c r="CJ196" i="67"/>
  <c r="CK196" i="67"/>
  <c r="CL196" i="67"/>
  <c r="CM196" i="67"/>
  <c r="CN196" i="67"/>
  <c r="CO196" i="67"/>
  <c r="CP196" i="67"/>
  <c r="CQ196" i="67"/>
  <c r="CR196" i="67"/>
  <c r="CS196" i="67"/>
  <c r="CT196" i="67"/>
  <c r="CU196" i="67"/>
  <c r="CV196" i="67"/>
  <c r="CW196" i="67"/>
  <c r="CX196" i="67"/>
  <c r="CY196" i="67"/>
  <c r="CZ196" i="67"/>
  <c r="DA196" i="67"/>
  <c r="DB196" i="67"/>
  <c r="DC196" i="67"/>
  <c r="DD196" i="67"/>
  <c r="DE196" i="67"/>
  <c r="DF196" i="67"/>
  <c r="DG196" i="67"/>
  <c r="DH196" i="67"/>
  <c r="DI196" i="67"/>
  <c r="DJ196" i="67"/>
  <c r="DK196" i="67"/>
  <c r="DL196" i="67"/>
  <c r="DM196" i="67"/>
  <c r="DN196" i="67"/>
  <c r="DO196" i="67"/>
  <c r="DP196" i="67"/>
  <c r="DQ196" i="67"/>
  <c r="DR196" i="67"/>
  <c r="DS196" i="67"/>
  <c r="EK196" i="67"/>
  <c r="EL196" i="67"/>
  <c r="EM196" i="67"/>
  <c r="EN196" i="67"/>
  <c r="EO196" i="67"/>
  <c r="EP196" i="67"/>
  <c r="EQ196" i="67"/>
  <c r="ER196" i="67"/>
  <c r="ES196" i="67"/>
  <c r="ET196" i="67"/>
  <c r="EU196" i="67"/>
  <c r="EV196" i="67"/>
  <c r="EW196" i="67"/>
  <c r="EX196" i="67"/>
  <c r="A197" i="67"/>
  <c r="B197" i="67"/>
  <c r="C197" i="67"/>
  <c r="D197" i="67"/>
  <c r="E197" i="67"/>
  <c r="F197" i="67"/>
  <c r="G197" i="67"/>
  <c r="H197" i="67"/>
  <c r="I197" i="67"/>
  <c r="J197" i="67"/>
  <c r="K197" i="67"/>
  <c r="L197" i="67"/>
  <c r="M197" i="67"/>
  <c r="N197" i="67"/>
  <c r="O197" i="67"/>
  <c r="P197" i="67"/>
  <c r="Q197" i="67"/>
  <c r="R197" i="67"/>
  <c r="S197" i="67"/>
  <c r="T197" i="67"/>
  <c r="U197" i="67"/>
  <c r="V197" i="67"/>
  <c r="W197" i="67"/>
  <c r="X197" i="67"/>
  <c r="Y197" i="67"/>
  <c r="Z197" i="67"/>
  <c r="AA197" i="67"/>
  <c r="AB197" i="67"/>
  <c r="AC197" i="67"/>
  <c r="AD197" i="67"/>
  <c r="AE197" i="67"/>
  <c r="AF197" i="67"/>
  <c r="AG197" i="67"/>
  <c r="AH197" i="67"/>
  <c r="AI197" i="67"/>
  <c r="AJ197" i="67"/>
  <c r="AK197" i="67"/>
  <c r="AL197" i="67"/>
  <c r="AM197" i="67"/>
  <c r="AN197" i="67"/>
  <c r="AO197" i="67"/>
  <c r="AP197" i="67"/>
  <c r="AQ197" i="67"/>
  <c r="AR197" i="67"/>
  <c r="AS197" i="67"/>
  <c r="AT197" i="67"/>
  <c r="AU197" i="67"/>
  <c r="AV197" i="67"/>
  <c r="AW197" i="67"/>
  <c r="AX197" i="67"/>
  <c r="AY197" i="67"/>
  <c r="AZ197" i="67"/>
  <c r="BA197" i="67"/>
  <c r="BB197" i="67"/>
  <c r="BC197" i="67"/>
  <c r="BD197" i="67"/>
  <c r="BE197" i="67"/>
  <c r="BF197" i="67"/>
  <c r="BG197" i="67"/>
  <c r="BH197" i="67"/>
  <c r="BI197" i="67"/>
  <c r="BJ197" i="67"/>
  <c r="BK197" i="67"/>
  <c r="BL197" i="67"/>
  <c r="BM197" i="67"/>
  <c r="BN197" i="67"/>
  <c r="BO197" i="67"/>
  <c r="BP197" i="67"/>
  <c r="BQ197" i="67"/>
  <c r="BR197" i="67"/>
  <c r="BS197" i="67"/>
  <c r="BT197" i="67"/>
  <c r="BU197" i="67"/>
  <c r="BV197" i="67"/>
  <c r="BW197" i="67"/>
  <c r="BX197" i="67"/>
  <c r="BY197" i="67"/>
  <c r="BZ197" i="67"/>
  <c r="CA197" i="67"/>
  <c r="CB197" i="67"/>
  <c r="CC197" i="67"/>
  <c r="CD197" i="67"/>
  <c r="CE197" i="67"/>
  <c r="CF197" i="67"/>
  <c r="CG197" i="67"/>
  <c r="CH197" i="67"/>
  <c r="CI197" i="67"/>
  <c r="CJ197" i="67"/>
  <c r="CK197" i="67"/>
  <c r="CL197" i="67"/>
  <c r="CM197" i="67"/>
  <c r="CN197" i="67"/>
  <c r="CO197" i="67"/>
  <c r="CP197" i="67"/>
  <c r="CQ197" i="67"/>
  <c r="CR197" i="67"/>
  <c r="CS197" i="67"/>
  <c r="CT197" i="67"/>
  <c r="CU197" i="67"/>
  <c r="CV197" i="67"/>
  <c r="CW197" i="67"/>
  <c r="CX197" i="67"/>
  <c r="CY197" i="67"/>
  <c r="CZ197" i="67"/>
  <c r="DA197" i="67"/>
  <c r="DB197" i="67"/>
  <c r="DC197" i="67"/>
  <c r="DD197" i="67"/>
  <c r="DE197" i="67"/>
  <c r="DF197" i="67"/>
  <c r="DG197" i="67"/>
  <c r="DH197" i="67"/>
  <c r="DI197" i="67"/>
  <c r="DJ197" i="67"/>
  <c r="DK197" i="67"/>
  <c r="DL197" i="67"/>
  <c r="DM197" i="67"/>
  <c r="DN197" i="67"/>
  <c r="DO197" i="67"/>
  <c r="DP197" i="67"/>
  <c r="DQ197" i="67"/>
  <c r="DR197" i="67"/>
  <c r="DS197" i="67"/>
  <c r="DT197" i="67"/>
  <c r="DU197" i="67"/>
  <c r="DV197" i="67"/>
  <c r="DW197" i="67"/>
  <c r="DX197" i="67"/>
  <c r="DY197" i="67"/>
  <c r="DZ197" i="67"/>
  <c r="EA197" i="67"/>
  <c r="EB197" i="67"/>
  <c r="EC197" i="67"/>
  <c r="ED197" i="67"/>
  <c r="EE197" i="67"/>
  <c r="EF197" i="67"/>
  <c r="EG197" i="67"/>
  <c r="EH197" i="67"/>
  <c r="EI197" i="67"/>
  <c r="EJ197" i="67"/>
  <c r="EK197" i="67"/>
  <c r="EL197" i="67"/>
  <c r="EM197" i="67"/>
  <c r="EN197" i="67"/>
  <c r="EO197" i="67"/>
  <c r="EP197" i="67"/>
  <c r="EQ197" i="67"/>
  <c r="ER197" i="67"/>
  <c r="ES197" i="67"/>
  <c r="ET197" i="67"/>
  <c r="EU197" i="67"/>
  <c r="EV197" i="67"/>
  <c r="EW197" i="67"/>
  <c r="EX197" i="67"/>
  <c r="A198" i="67"/>
  <c r="B198" i="67"/>
  <c r="C198" i="67"/>
  <c r="D198" i="67"/>
  <c r="E198" i="67"/>
  <c r="F198" i="67"/>
  <c r="G198" i="67"/>
  <c r="H198" i="67"/>
  <c r="I198" i="67"/>
  <c r="J198" i="67"/>
  <c r="K198" i="67"/>
  <c r="L198" i="67"/>
  <c r="M198" i="67"/>
  <c r="N198" i="67"/>
  <c r="O198" i="67"/>
  <c r="P198" i="67"/>
  <c r="Q198" i="67"/>
  <c r="R198" i="67"/>
  <c r="S198" i="67"/>
  <c r="T198" i="67"/>
  <c r="U198" i="67"/>
  <c r="V198" i="67"/>
  <c r="W198" i="67"/>
  <c r="X198" i="67"/>
  <c r="Y198" i="67"/>
  <c r="Z198" i="67"/>
  <c r="AA198" i="67"/>
  <c r="AB198" i="67"/>
  <c r="AC198" i="67"/>
  <c r="AD198" i="67"/>
  <c r="AE198" i="67"/>
  <c r="AF198" i="67"/>
  <c r="AG198" i="67"/>
  <c r="AH198" i="67"/>
  <c r="AI198" i="67"/>
  <c r="AJ198" i="67"/>
  <c r="AK198" i="67"/>
  <c r="AL198" i="67"/>
  <c r="AM198" i="67"/>
  <c r="AN198" i="67"/>
  <c r="AO198" i="67"/>
  <c r="AP198" i="67"/>
  <c r="AQ198" i="67"/>
  <c r="AR198" i="67"/>
  <c r="AS198" i="67"/>
  <c r="AT198" i="67"/>
  <c r="AU198" i="67"/>
  <c r="AV198" i="67"/>
  <c r="AW198" i="67"/>
  <c r="AX198" i="67"/>
  <c r="AY198" i="67"/>
  <c r="AZ198" i="67"/>
  <c r="BA198" i="67"/>
  <c r="CH198" i="67"/>
  <c r="CI198" i="67"/>
  <c r="CJ198" i="67"/>
  <c r="CK198" i="67"/>
  <c r="CL198" i="67"/>
  <c r="CM198" i="67"/>
  <c r="CN198" i="67"/>
  <c r="CO198" i="67"/>
  <c r="CP198" i="67"/>
  <c r="CQ198" i="67"/>
  <c r="CR198" i="67"/>
  <c r="CS198" i="67"/>
  <c r="CT198" i="67"/>
  <c r="CU198" i="67"/>
  <c r="CV198" i="67"/>
  <c r="CW198" i="67"/>
  <c r="CX198" i="67"/>
  <c r="CY198" i="67"/>
  <c r="CZ198" i="67"/>
  <c r="DA198" i="67"/>
  <c r="DB198" i="67"/>
  <c r="DC198" i="67"/>
  <c r="DD198" i="67"/>
  <c r="DE198" i="67"/>
  <c r="DF198" i="67"/>
  <c r="DG198" i="67"/>
  <c r="DH198" i="67"/>
  <c r="DI198" i="67"/>
  <c r="DJ198" i="67"/>
  <c r="DK198" i="67"/>
  <c r="DL198" i="67"/>
  <c r="DM198" i="67"/>
  <c r="DN198" i="67"/>
  <c r="DO198" i="67"/>
  <c r="DP198" i="67"/>
  <c r="DQ198" i="67"/>
  <c r="DR198" i="67"/>
  <c r="DS198" i="67"/>
  <c r="EK198" i="67"/>
  <c r="EL198" i="67"/>
  <c r="EM198" i="67"/>
  <c r="EN198" i="67"/>
  <c r="EO198" i="67"/>
  <c r="EP198" i="67"/>
  <c r="EQ198" i="67"/>
  <c r="ER198" i="67"/>
  <c r="ES198" i="67"/>
  <c r="ET198" i="67"/>
  <c r="EU198" i="67"/>
  <c r="EV198" i="67"/>
  <c r="EW198" i="67"/>
  <c r="EX198" i="67"/>
  <c r="A199" i="67"/>
  <c r="B199" i="67"/>
  <c r="C199" i="67"/>
  <c r="D199" i="67"/>
  <c r="E199" i="67"/>
  <c r="F199" i="67"/>
  <c r="G199" i="67"/>
  <c r="H199" i="67"/>
  <c r="I199" i="67"/>
  <c r="J199" i="67"/>
  <c r="K199" i="67"/>
  <c r="L199" i="67"/>
  <c r="M199" i="67"/>
  <c r="N199" i="67"/>
  <c r="O199" i="67"/>
  <c r="P199" i="67"/>
  <c r="Q199" i="67"/>
  <c r="R199" i="67"/>
  <c r="S199" i="67"/>
  <c r="T199" i="67"/>
  <c r="U199" i="67"/>
  <c r="V199" i="67"/>
  <c r="W199" i="67"/>
  <c r="X199" i="67"/>
  <c r="Y199" i="67"/>
  <c r="Z199" i="67"/>
  <c r="AA199" i="67"/>
  <c r="AB199" i="67"/>
  <c r="AC199" i="67"/>
  <c r="AD199" i="67"/>
  <c r="AE199" i="67"/>
  <c r="AF199" i="67"/>
  <c r="AG199" i="67"/>
  <c r="AH199" i="67"/>
  <c r="AI199" i="67"/>
  <c r="AJ199" i="67"/>
  <c r="AK199" i="67"/>
  <c r="AL199" i="67"/>
  <c r="AM199" i="67"/>
  <c r="AN199" i="67"/>
  <c r="AO199" i="67"/>
  <c r="AP199" i="67"/>
  <c r="AQ199" i="67"/>
  <c r="AR199" i="67"/>
  <c r="AS199" i="67"/>
  <c r="AT199" i="67"/>
  <c r="AU199" i="67"/>
  <c r="AV199" i="67"/>
  <c r="AW199" i="67"/>
  <c r="AX199" i="67"/>
  <c r="AY199" i="67"/>
  <c r="AZ199" i="67"/>
  <c r="BA199" i="67"/>
  <c r="CH199" i="67"/>
  <c r="CI199" i="67"/>
  <c r="CJ199" i="67"/>
  <c r="CK199" i="67"/>
  <c r="CL199" i="67"/>
  <c r="CM199" i="67"/>
  <c r="CN199" i="67"/>
  <c r="CO199" i="67"/>
  <c r="CP199" i="67"/>
  <c r="CQ199" i="67"/>
  <c r="CR199" i="67"/>
  <c r="CS199" i="67"/>
  <c r="CT199" i="67"/>
  <c r="CU199" i="67"/>
  <c r="CV199" i="67"/>
  <c r="CW199" i="67"/>
  <c r="CX199" i="67"/>
  <c r="CY199" i="67"/>
  <c r="CZ199" i="67"/>
  <c r="DA199" i="67"/>
  <c r="DB199" i="67"/>
  <c r="DC199" i="67"/>
  <c r="DD199" i="67"/>
  <c r="DE199" i="67"/>
  <c r="DF199" i="67"/>
  <c r="DG199" i="67"/>
  <c r="DH199" i="67"/>
  <c r="DI199" i="67"/>
  <c r="DJ199" i="67"/>
  <c r="DK199" i="67"/>
  <c r="DL199" i="67"/>
  <c r="DM199" i="67"/>
  <c r="DN199" i="67"/>
  <c r="DO199" i="67"/>
  <c r="DP199" i="67"/>
  <c r="DQ199" i="67"/>
  <c r="DR199" i="67"/>
  <c r="DS199" i="67"/>
  <c r="EK199" i="67"/>
  <c r="EL199" i="67"/>
  <c r="EM199" i="67"/>
  <c r="EN199" i="67"/>
  <c r="EO199" i="67"/>
  <c r="EP199" i="67"/>
  <c r="EQ199" i="67"/>
  <c r="ER199" i="67"/>
  <c r="ES199" i="67"/>
  <c r="ET199" i="67"/>
  <c r="EU199" i="67"/>
  <c r="EV199" i="67"/>
  <c r="EW199" i="67"/>
  <c r="EX199" i="67"/>
  <c r="A200" i="67"/>
  <c r="B200" i="67"/>
  <c r="C200" i="67"/>
  <c r="D200" i="67"/>
  <c r="E200" i="67"/>
  <c r="F200" i="67"/>
  <c r="G200" i="67"/>
  <c r="H200" i="67"/>
  <c r="I200" i="67"/>
  <c r="J200" i="67"/>
  <c r="K200" i="67"/>
  <c r="L200" i="67"/>
  <c r="M200" i="67"/>
  <c r="N200" i="67"/>
  <c r="O200" i="67"/>
  <c r="P200" i="67"/>
  <c r="Q200" i="67"/>
  <c r="R200" i="67"/>
  <c r="S200" i="67"/>
  <c r="T200" i="67"/>
  <c r="U200" i="67"/>
  <c r="V200" i="67"/>
  <c r="W200" i="67"/>
  <c r="X200" i="67"/>
  <c r="Y200" i="67"/>
  <c r="Z200" i="67"/>
  <c r="AA200" i="67"/>
  <c r="AB200" i="67"/>
  <c r="AC200" i="67"/>
  <c r="AD200" i="67"/>
  <c r="AE200" i="67"/>
  <c r="AF200" i="67"/>
  <c r="AG200" i="67"/>
  <c r="AH200" i="67"/>
  <c r="AI200" i="67"/>
  <c r="AJ200" i="67"/>
  <c r="AK200" i="67"/>
  <c r="AL200" i="67"/>
  <c r="AM200" i="67"/>
  <c r="AN200" i="67"/>
  <c r="AO200" i="67"/>
  <c r="AP200" i="67"/>
  <c r="AQ200" i="67"/>
  <c r="AR200" i="67"/>
  <c r="AS200" i="67"/>
  <c r="AT200" i="67"/>
  <c r="AU200" i="67"/>
  <c r="AV200" i="67"/>
  <c r="AW200" i="67"/>
  <c r="AX200" i="67"/>
  <c r="AY200" i="67"/>
  <c r="AZ200" i="67"/>
  <c r="BA200" i="67"/>
  <c r="CH200" i="67"/>
  <c r="CI200" i="67"/>
  <c r="CJ200" i="67"/>
  <c r="CK200" i="67"/>
  <c r="CL200" i="67"/>
  <c r="CM200" i="67"/>
  <c r="CN200" i="67"/>
  <c r="CO200" i="67"/>
  <c r="CP200" i="67"/>
  <c r="CQ200" i="67"/>
  <c r="CR200" i="67"/>
  <c r="CS200" i="67"/>
  <c r="CT200" i="67"/>
  <c r="CU200" i="67"/>
  <c r="CV200" i="67"/>
  <c r="CW200" i="67"/>
  <c r="CX200" i="67"/>
  <c r="CY200" i="67"/>
  <c r="CZ200" i="67"/>
  <c r="DA200" i="67"/>
  <c r="DB200" i="67"/>
  <c r="DC200" i="67"/>
  <c r="DD200" i="67"/>
  <c r="DE200" i="67"/>
  <c r="DF200" i="67"/>
  <c r="DG200" i="67"/>
  <c r="DH200" i="67"/>
  <c r="DI200" i="67"/>
  <c r="DJ200" i="67"/>
  <c r="DK200" i="67"/>
  <c r="DL200" i="67"/>
  <c r="DM200" i="67"/>
  <c r="DN200" i="67"/>
  <c r="DO200" i="67"/>
  <c r="DP200" i="67"/>
  <c r="DQ200" i="67"/>
  <c r="DR200" i="67"/>
  <c r="DS200" i="67"/>
  <c r="EK200" i="67"/>
  <c r="EL200" i="67"/>
  <c r="EM200" i="67"/>
  <c r="EN200" i="67"/>
  <c r="EO200" i="67"/>
  <c r="EP200" i="67"/>
  <c r="EQ200" i="67"/>
  <c r="ER200" i="67"/>
  <c r="ES200" i="67"/>
  <c r="ET200" i="67"/>
  <c r="EU200" i="67"/>
  <c r="EV200" i="67"/>
  <c r="EW200" i="67"/>
  <c r="EX200" i="67"/>
  <c r="A201" i="67"/>
  <c r="B201" i="67"/>
  <c r="C201" i="67"/>
  <c r="D201" i="67"/>
  <c r="E201" i="67"/>
  <c r="F201" i="67"/>
  <c r="G201" i="67"/>
  <c r="H201" i="67"/>
  <c r="I201" i="67"/>
  <c r="J201" i="67"/>
  <c r="K201" i="67"/>
  <c r="L201" i="67"/>
  <c r="M201" i="67"/>
  <c r="N201" i="67"/>
  <c r="O201" i="67"/>
  <c r="P201" i="67"/>
  <c r="Q201" i="67"/>
  <c r="R201" i="67"/>
  <c r="S201" i="67"/>
  <c r="T201" i="67"/>
  <c r="U201" i="67"/>
  <c r="V201" i="67"/>
  <c r="W201" i="67"/>
  <c r="X201" i="67"/>
  <c r="Y201" i="67"/>
  <c r="Z201" i="67"/>
  <c r="AA201" i="67"/>
  <c r="AB201" i="67"/>
  <c r="AC201" i="67"/>
  <c r="AD201" i="67"/>
  <c r="AE201" i="67"/>
  <c r="AF201" i="67"/>
  <c r="AG201" i="67"/>
  <c r="AH201" i="67"/>
  <c r="AI201" i="67"/>
  <c r="AJ201" i="67"/>
  <c r="AK201" i="67"/>
  <c r="AL201" i="67"/>
  <c r="AM201" i="67"/>
  <c r="AN201" i="67"/>
  <c r="AO201" i="67"/>
  <c r="AP201" i="67"/>
  <c r="AQ201" i="67"/>
  <c r="AR201" i="67"/>
  <c r="AS201" i="67"/>
  <c r="AT201" i="67"/>
  <c r="AU201" i="67"/>
  <c r="AV201" i="67"/>
  <c r="AW201" i="67"/>
  <c r="AX201" i="67"/>
  <c r="AY201" i="67"/>
  <c r="AZ201" i="67"/>
  <c r="BA201" i="67"/>
  <c r="BB201" i="67"/>
  <c r="BC201" i="67"/>
  <c r="BD201" i="67"/>
  <c r="BE201" i="67"/>
  <c r="BF201" i="67"/>
  <c r="BG201" i="67"/>
  <c r="BH201" i="67"/>
  <c r="BI201" i="67"/>
  <c r="BJ201" i="67"/>
  <c r="BK201" i="67"/>
  <c r="BL201" i="67"/>
  <c r="BM201" i="67"/>
  <c r="BN201" i="67"/>
  <c r="BO201" i="67"/>
  <c r="BP201" i="67"/>
  <c r="BQ201" i="67"/>
  <c r="BR201" i="67"/>
  <c r="BS201" i="67"/>
  <c r="BT201" i="67"/>
  <c r="BU201" i="67"/>
  <c r="BV201" i="67"/>
  <c r="BW201" i="67"/>
  <c r="BX201" i="67"/>
  <c r="BY201" i="67"/>
  <c r="BZ201" i="67"/>
  <c r="CA201" i="67"/>
  <c r="CB201" i="67"/>
  <c r="CC201" i="67"/>
  <c r="CD201" i="67"/>
  <c r="CE201" i="67"/>
  <c r="CF201" i="67"/>
  <c r="CG201" i="67"/>
  <c r="CH201" i="67"/>
  <c r="CI201" i="67"/>
  <c r="CJ201" i="67"/>
  <c r="CK201" i="67"/>
  <c r="CL201" i="67"/>
  <c r="CM201" i="67"/>
  <c r="CN201" i="67"/>
  <c r="CO201" i="67"/>
  <c r="CP201" i="67"/>
  <c r="CQ201" i="67"/>
  <c r="CR201" i="67"/>
  <c r="CS201" i="67"/>
  <c r="CT201" i="67"/>
  <c r="CU201" i="67"/>
  <c r="CV201" i="67"/>
  <c r="CW201" i="67"/>
  <c r="CX201" i="67"/>
  <c r="CY201" i="67"/>
  <c r="CZ201" i="67"/>
  <c r="DA201" i="67"/>
  <c r="DB201" i="67"/>
  <c r="DC201" i="67"/>
  <c r="DD201" i="67"/>
  <c r="DE201" i="67"/>
  <c r="DF201" i="67"/>
  <c r="DG201" i="67"/>
  <c r="DH201" i="67"/>
  <c r="DI201" i="67"/>
  <c r="DJ201" i="67"/>
  <c r="DK201" i="67"/>
  <c r="DL201" i="67"/>
  <c r="DM201" i="67"/>
  <c r="DN201" i="67"/>
  <c r="DO201" i="67"/>
  <c r="DP201" i="67"/>
  <c r="DQ201" i="67"/>
  <c r="DR201" i="67"/>
  <c r="DS201" i="67"/>
  <c r="DT201" i="67"/>
  <c r="DU201" i="67"/>
  <c r="DV201" i="67"/>
  <c r="DW201" i="67"/>
  <c r="DX201" i="67"/>
  <c r="DY201" i="67"/>
  <c r="DZ201" i="67"/>
  <c r="EA201" i="67"/>
  <c r="EB201" i="67"/>
  <c r="EC201" i="67"/>
  <c r="ED201" i="67"/>
  <c r="EE201" i="67"/>
  <c r="EF201" i="67"/>
  <c r="EG201" i="67"/>
  <c r="EH201" i="67"/>
  <c r="EI201" i="67"/>
  <c r="EJ201" i="67"/>
  <c r="EK201" i="67"/>
  <c r="EL201" i="67"/>
  <c r="EM201" i="67"/>
  <c r="EN201" i="67"/>
  <c r="EO201" i="67"/>
  <c r="EP201" i="67"/>
  <c r="EQ201" i="67"/>
  <c r="ER201" i="67"/>
  <c r="ES201" i="67"/>
  <c r="ET201" i="67"/>
  <c r="EU201" i="67"/>
  <c r="EV201" i="67"/>
  <c r="EW201" i="67"/>
  <c r="EX201" i="67"/>
  <c r="A202" i="67"/>
  <c r="B202" i="67"/>
  <c r="C202" i="67"/>
  <c r="D202" i="67"/>
  <c r="E202" i="67"/>
  <c r="F202" i="67"/>
  <c r="G202" i="67"/>
  <c r="H202" i="67"/>
  <c r="I202" i="67"/>
  <c r="J202" i="67"/>
  <c r="K202" i="67"/>
  <c r="L202" i="67"/>
  <c r="M202" i="67"/>
  <c r="N202" i="67"/>
  <c r="O202" i="67"/>
  <c r="P202" i="67"/>
  <c r="Q202" i="67"/>
  <c r="R202" i="67"/>
  <c r="S202" i="67"/>
  <c r="T202" i="67"/>
  <c r="U202" i="67"/>
  <c r="V202" i="67"/>
  <c r="W202" i="67"/>
  <c r="X202" i="67"/>
  <c r="Y202" i="67"/>
  <c r="Z202" i="67"/>
  <c r="AA202" i="67"/>
  <c r="AB202" i="67"/>
  <c r="AC202" i="67"/>
  <c r="AD202" i="67"/>
  <c r="AE202" i="67"/>
  <c r="AF202" i="67"/>
  <c r="AG202" i="67"/>
  <c r="AH202" i="67"/>
  <c r="AI202" i="67"/>
  <c r="AJ202" i="67"/>
  <c r="AK202" i="67"/>
  <c r="AL202" i="67"/>
  <c r="AM202" i="67"/>
  <c r="AN202" i="67"/>
  <c r="AO202" i="67"/>
  <c r="AP202" i="67"/>
  <c r="AQ202" i="67"/>
  <c r="AR202" i="67"/>
  <c r="AS202" i="67"/>
  <c r="AT202" i="67"/>
  <c r="AU202" i="67"/>
  <c r="AV202" i="67"/>
  <c r="AW202" i="67"/>
  <c r="AX202" i="67"/>
  <c r="AY202" i="67"/>
  <c r="AZ202" i="67"/>
  <c r="BA202" i="67"/>
  <c r="BB202" i="67"/>
  <c r="BC202" i="67"/>
  <c r="BD202" i="67"/>
  <c r="BE202" i="67"/>
  <c r="BF202" i="67"/>
  <c r="BG202" i="67"/>
  <c r="BH202" i="67"/>
  <c r="BI202" i="67"/>
  <c r="BJ202" i="67"/>
  <c r="BK202" i="67"/>
  <c r="BL202" i="67"/>
  <c r="BM202" i="67"/>
  <c r="BN202" i="67"/>
  <c r="BO202" i="67"/>
  <c r="BP202" i="67"/>
  <c r="BQ202" i="67"/>
  <c r="BR202" i="67"/>
  <c r="BS202" i="67"/>
  <c r="BT202" i="67"/>
  <c r="BU202" i="67"/>
  <c r="BV202" i="67"/>
  <c r="BW202" i="67"/>
  <c r="BX202" i="67"/>
  <c r="BY202" i="67"/>
  <c r="BZ202" i="67"/>
  <c r="CA202" i="67"/>
  <c r="CB202" i="67"/>
  <c r="CC202" i="67"/>
  <c r="CD202" i="67"/>
  <c r="CE202" i="67"/>
  <c r="CF202" i="67"/>
  <c r="CG202" i="67"/>
  <c r="CH202" i="67"/>
  <c r="CI202" i="67"/>
  <c r="CJ202" i="67"/>
  <c r="CK202" i="67"/>
  <c r="CL202" i="67"/>
  <c r="CM202" i="67"/>
  <c r="CN202" i="67"/>
  <c r="CO202" i="67"/>
  <c r="CP202" i="67"/>
  <c r="CQ202" i="67"/>
  <c r="CR202" i="67"/>
  <c r="CS202" i="67"/>
  <c r="CT202" i="67"/>
  <c r="CU202" i="67"/>
  <c r="CV202" i="67"/>
  <c r="CW202" i="67"/>
  <c r="CX202" i="67"/>
  <c r="CY202" i="67"/>
  <c r="CZ202" i="67"/>
  <c r="DA202" i="67"/>
  <c r="DB202" i="67"/>
  <c r="DC202" i="67"/>
  <c r="DD202" i="67"/>
  <c r="DE202" i="67"/>
  <c r="DF202" i="67"/>
  <c r="DG202" i="67"/>
  <c r="DH202" i="67"/>
  <c r="DI202" i="67"/>
  <c r="DJ202" i="67"/>
  <c r="DK202" i="67"/>
  <c r="DL202" i="67"/>
  <c r="DM202" i="67"/>
  <c r="DN202" i="67"/>
  <c r="DO202" i="67"/>
  <c r="DP202" i="67"/>
  <c r="DQ202" i="67"/>
  <c r="DR202" i="67"/>
  <c r="DS202" i="67"/>
  <c r="DT202" i="67"/>
  <c r="DU202" i="67"/>
  <c r="DV202" i="67"/>
  <c r="DW202" i="67"/>
  <c r="DX202" i="67"/>
  <c r="DY202" i="67"/>
  <c r="DZ202" i="67"/>
  <c r="EA202" i="67"/>
  <c r="EB202" i="67"/>
  <c r="EC202" i="67"/>
  <c r="ED202" i="67"/>
  <c r="EE202" i="67"/>
  <c r="EF202" i="67"/>
  <c r="EG202" i="67"/>
  <c r="EH202" i="67"/>
  <c r="EI202" i="67"/>
  <c r="EJ202" i="67"/>
  <c r="EK202" i="67"/>
  <c r="EL202" i="67"/>
  <c r="EM202" i="67"/>
  <c r="EN202" i="67"/>
  <c r="EO202" i="67"/>
  <c r="EP202" i="67"/>
  <c r="EQ202" i="67"/>
  <c r="ER202" i="67"/>
  <c r="ES202" i="67"/>
  <c r="ET202" i="67"/>
  <c r="EU202" i="67"/>
  <c r="EV202" i="67"/>
  <c r="EW202" i="67"/>
  <c r="EX202" i="67"/>
  <c r="A203" i="67"/>
  <c r="B203" i="67"/>
  <c r="C203" i="67"/>
  <c r="D203" i="67"/>
  <c r="E203" i="67"/>
  <c r="F203" i="67"/>
  <c r="G203" i="67"/>
  <c r="H203" i="67"/>
  <c r="I203" i="67"/>
  <c r="J203" i="67"/>
  <c r="K203" i="67"/>
  <c r="L203" i="67"/>
  <c r="M203" i="67"/>
  <c r="N203" i="67"/>
  <c r="O203" i="67"/>
  <c r="P203" i="67"/>
  <c r="Q203" i="67"/>
  <c r="R203" i="67"/>
  <c r="S203" i="67"/>
  <c r="T203" i="67"/>
  <c r="U203" i="67"/>
  <c r="V203" i="67"/>
  <c r="W203" i="67"/>
  <c r="X203" i="67"/>
  <c r="Y203" i="67"/>
  <c r="Z203" i="67"/>
  <c r="AA203" i="67"/>
  <c r="AB203" i="67"/>
  <c r="AC203" i="67"/>
  <c r="AD203" i="67"/>
  <c r="AE203" i="67"/>
  <c r="AF203" i="67"/>
  <c r="AG203" i="67"/>
  <c r="AH203" i="67"/>
  <c r="AI203" i="67"/>
  <c r="AJ203" i="67"/>
  <c r="AK203" i="67"/>
  <c r="AL203" i="67"/>
  <c r="AM203" i="67"/>
  <c r="AN203" i="67"/>
  <c r="AO203" i="67"/>
  <c r="AP203" i="67"/>
  <c r="AQ203" i="67"/>
  <c r="AR203" i="67"/>
  <c r="AS203" i="67"/>
  <c r="AT203" i="67"/>
  <c r="AU203" i="67"/>
  <c r="AV203" i="67"/>
  <c r="AW203" i="67"/>
  <c r="AX203" i="67"/>
  <c r="AY203" i="67"/>
  <c r="AZ203" i="67"/>
  <c r="BA203" i="67"/>
  <c r="BB203" i="67"/>
  <c r="BC203" i="67"/>
  <c r="BD203" i="67"/>
  <c r="BE203" i="67"/>
  <c r="BF203" i="67"/>
  <c r="BG203" i="67"/>
  <c r="BH203" i="67"/>
  <c r="BI203" i="67"/>
  <c r="BJ203" i="67"/>
  <c r="BK203" i="67"/>
  <c r="BL203" i="67"/>
  <c r="BM203" i="67"/>
  <c r="BN203" i="67"/>
  <c r="BO203" i="67"/>
  <c r="BP203" i="67"/>
  <c r="BQ203" i="67"/>
  <c r="BR203" i="67"/>
  <c r="BS203" i="67"/>
  <c r="BT203" i="67"/>
  <c r="BU203" i="67"/>
  <c r="BV203" i="67"/>
  <c r="BW203" i="67"/>
  <c r="BX203" i="67"/>
  <c r="BY203" i="67"/>
  <c r="BZ203" i="67"/>
  <c r="CA203" i="67"/>
  <c r="CB203" i="67"/>
  <c r="CC203" i="67"/>
  <c r="CD203" i="67"/>
  <c r="CE203" i="67"/>
  <c r="CF203" i="67"/>
  <c r="CG203" i="67"/>
  <c r="CH203" i="67"/>
  <c r="CI203" i="67"/>
  <c r="CJ203" i="67"/>
  <c r="CK203" i="67"/>
  <c r="CL203" i="67"/>
  <c r="CM203" i="67"/>
  <c r="CN203" i="67"/>
  <c r="CO203" i="67"/>
  <c r="CP203" i="67"/>
  <c r="CQ203" i="67"/>
  <c r="CR203" i="67"/>
  <c r="CS203" i="67"/>
  <c r="CT203" i="67"/>
  <c r="CU203" i="67"/>
  <c r="CV203" i="67"/>
  <c r="CW203" i="67"/>
  <c r="CX203" i="67"/>
  <c r="CY203" i="67"/>
  <c r="CZ203" i="67"/>
  <c r="DA203" i="67"/>
  <c r="DB203" i="67"/>
  <c r="DC203" i="67"/>
  <c r="DD203" i="67"/>
  <c r="DE203" i="67"/>
  <c r="DF203" i="67"/>
  <c r="DG203" i="67"/>
  <c r="DH203" i="67"/>
  <c r="DI203" i="67"/>
  <c r="DJ203" i="67"/>
  <c r="DK203" i="67"/>
  <c r="DL203" i="67"/>
  <c r="DM203" i="67"/>
  <c r="DN203" i="67"/>
  <c r="DO203" i="67"/>
  <c r="DP203" i="67"/>
  <c r="DQ203" i="67"/>
  <c r="DR203" i="67"/>
  <c r="DS203" i="67"/>
  <c r="DT203" i="67"/>
  <c r="DU203" i="67"/>
  <c r="DV203" i="67"/>
  <c r="DW203" i="67"/>
  <c r="DX203" i="67"/>
  <c r="DY203" i="67"/>
  <c r="DZ203" i="67"/>
  <c r="EA203" i="67"/>
  <c r="EB203" i="67"/>
  <c r="EC203" i="67"/>
  <c r="ED203" i="67"/>
  <c r="EE203" i="67"/>
  <c r="EF203" i="67"/>
  <c r="EG203" i="67"/>
  <c r="EH203" i="67"/>
  <c r="EI203" i="67"/>
  <c r="EJ203" i="67"/>
  <c r="EK203" i="67"/>
  <c r="EL203" i="67"/>
  <c r="EM203" i="67"/>
  <c r="EN203" i="67"/>
  <c r="EO203" i="67"/>
  <c r="EP203" i="67"/>
  <c r="EQ203" i="67"/>
  <c r="ER203" i="67"/>
  <c r="ES203" i="67"/>
  <c r="ET203" i="67"/>
  <c r="EU203" i="67"/>
  <c r="EV203" i="67"/>
  <c r="EW203" i="67"/>
  <c r="EX203" i="67"/>
  <c r="A204" i="67"/>
  <c r="B204" i="67"/>
  <c r="C204" i="67"/>
  <c r="D204" i="67"/>
  <c r="E204" i="67"/>
  <c r="F204" i="67"/>
  <c r="G204" i="67"/>
  <c r="H204" i="67"/>
  <c r="I204" i="67"/>
  <c r="J204" i="67"/>
  <c r="K204" i="67"/>
  <c r="L204" i="67"/>
  <c r="M204" i="67"/>
  <c r="N204" i="67"/>
  <c r="O204" i="67"/>
  <c r="P204" i="67"/>
  <c r="Q204" i="67"/>
  <c r="R204" i="67"/>
  <c r="S204" i="67"/>
  <c r="T204" i="67"/>
  <c r="U204" i="67"/>
  <c r="V204" i="67"/>
  <c r="W204" i="67"/>
  <c r="X204" i="67"/>
  <c r="Y204" i="67"/>
  <c r="Z204" i="67"/>
  <c r="AA204" i="67"/>
  <c r="AB204" i="67"/>
  <c r="AC204" i="67"/>
  <c r="AD204" i="67"/>
  <c r="AE204" i="67"/>
  <c r="AF204" i="67"/>
  <c r="AG204" i="67"/>
  <c r="AH204" i="67"/>
  <c r="AI204" i="67"/>
  <c r="AJ204" i="67"/>
  <c r="AK204" i="67"/>
  <c r="AL204" i="67"/>
  <c r="AM204" i="67"/>
  <c r="AN204" i="67"/>
  <c r="AO204" i="67"/>
  <c r="AP204" i="67"/>
  <c r="AQ204" i="67"/>
  <c r="AR204" i="67"/>
  <c r="AS204" i="67"/>
  <c r="AT204" i="67"/>
  <c r="AU204" i="67"/>
  <c r="AV204" i="67"/>
  <c r="AW204" i="67"/>
  <c r="AX204" i="67"/>
  <c r="BB204" i="67"/>
  <c r="BF204" i="67"/>
  <c r="BJ204" i="67"/>
  <c r="BN204" i="67"/>
  <c r="BR204" i="67"/>
  <c r="BV204" i="67"/>
  <c r="BZ204" i="67"/>
  <c r="CH204" i="67"/>
  <c r="CI204" i="67"/>
  <c r="CJ204" i="67"/>
  <c r="CK204" i="67"/>
  <c r="CL204" i="67"/>
  <c r="CM204" i="67"/>
  <c r="CN204" i="67"/>
  <c r="CO204" i="67"/>
  <c r="CP204" i="67"/>
  <c r="CQ204" i="67"/>
  <c r="CR204" i="67"/>
  <c r="CS204" i="67"/>
  <c r="CT204" i="67"/>
  <c r="CU204" i="67"/>
  <c r="CV204" i="67"/>
  <c r="CW204" i="67"/>
  <c r="CX204" i="67"/>
  <c r="CY204" i="67"/>
  <c r="CZ204" i="67"/>
  <c r="DA204" i="67"/>
  <c r="DB204" i="67"/>
  <c r="DC204" i="67"/>
  <c r="DD204" i="67"/>
  <c r="DE204" i="67"/>
  <c r="DF204" i="67"/>
  <c r="DG204" i="67"/>
  <c r="DH204" i="67"/>
  <c r="DI204" i="67"/>
  <c r="DJ204" i="67"/>
  <c r="DK204" i="67"/>
  <c r="DL204" i="67"/>
  <c r="DM204" i="67"/>
  <c r="DN204" i="67"/>
  <c r="DO204" i="67"/>
  <c r="DP204" i="67"/>
  <c r="DQ204" i="67"/>
  <c r="DR204" i="67"/>
  <c r="DS204" i="67"/>
  <c r="DT204" i="67"/>
  <c r="EK204" i="67"/>
  <c r="EL204" i="67"/>
  <c r="EM204" i="67"/>
  <c r="EN204" i="67"/>
  <c r="EO204" i="67"/>
  <c r="EP204" i="67"/>
  <c r="EQ204" i="67"/>
  <c r="ER204" i="67"/>
  <c r="ES204" i="67"/>
  <c r="ET204" i="67"/>
  <c r="EU204" i="67"/>
  <c r="EV204" i="67"/>
  <c r="EW204" i="67"/>
  <c r="EX204" i="67"/>
  <c r="A205" i="67"/>
  <c r="B205" i="67"/>
  <c r="C205" i="67"/>
  <c r="D205" i="67"/>
  <c r="E205" i="67"/>
  <c r="F205" i="67"/>
  <c r="G205" i="67"/>
  <c r="H205" i="67"/>
  <c r="I205" i="67"/>
  <c r="J205" i="67"/>
  <c r="K205" i="67"/>
  <c r="L205" i="67"/>
  <c r="M205" i="67"/>
  <c r="N205" i="67"/>
  <c r="O205" i="67"/>
  <c r="P205" i="67"/>
  <c r="Q205" i="67"/>
  <c r="R205" i="67"/>
  <c r="S205" i="67"/>
  <c r="T205" i="67"/>
  <c r="U205" i="67"/>
  <c r="V205" i="67"/>
  <c r="W205" i="67"/>
  <c r="X205" i="67"/>
  <c r="Y205" i="67"/>
  <c r="Z205" i="67"/>
  <c r="AA205" i="67"/>
  <c r="AB205" i="67"/>
  <c r="AC205" i="67"/>
  <c r="AD205" i="67"/>
  <c r="AE205" i="67"/>
  <c r="AF205" i="67"/>
  <c r="AG205" i="67"/>
  <c r="AH205" i="67"/>
  <c r="AI205" i="67"/>
  <c r="AJ205" i="67"/>
  <c r="AK205" i="67"/>
  <c r="AL205" i="67"/>
  <c r="AM205" i="67"/>
  <c r="AN205" i="67"/>
  <c r="AO205" i="67"/>
  <c r="AP205" i="67"/>
  <c r="AQ205" i="67"/>
  <c r="AR205" i="67"/>
  <c r="AS205" i="67"/>
  <c r="AT205" i="67"/>
  <c r="AU205" i="67"/>
  <c r="AV205" i="67"/>
  <c r="AW205" i="67"/>
  <c r="AX205" i="67"/>
  <c r="BB205" i="67"/>
  <c r="BF205" i="67"/>
  <c r="BJ205" i="67"/>
  <c r="BN205" i="67"/>
  <c r="BR205" i="67"/>
  <c r="BU205" i="67"/>
  <c r="BV205" i="67"/>
  <c r="BZ205" i="67"/>
  <c r="CH205" i="67"/>
  <c r="CI205" i="67"/>
  <c r="CJ205" i="67"/>
  <c r="CK205" i="67"/>
  <c r="CL205" i="67"/>
  <c r="CM205" i="67"/>
  <c r="CN205" i="67"/>
  <c r="CO205" i="67"/>
  <c r="CP205" i="67"/>
  <c r="CQ205" i="67"/>
  <c r="CR205" i="67"/>
  <c r="CS205" i="67"/>
  <c r="CT205" i="67"/>
  <c r="CU205" i="67"/>
  <c r="CV205" i="67"/>
  <c r="CW205" i="67"/>
  <c r="CX205" i="67"/>
  <c r="CY205" i="67"/>
  <c r="CZ205" i="67"/>
  <c r="DA205" i="67"/>
  <c r="DB205" i="67"/>
  <c r="DC205" i="67"/>
  <c r="DD205" i="67"/>
  <c r="DE205" i="67"/>
  <c r="DF205" i="67"/>
  <c r="DG205" i="67"/>
  <c r="DH205" i="67"/>
  <c r="DI205" i="67"/>
  <c r="DJ205" i="67"/>
  <c r="DK205" i="67"/>
  <c r="DL205" i="67"/>
  <c r="DM205" i="67"/>
  <c r="DN205" i="67"/>
  <c r="DO205" i="67"/>
  <c r="DP205" i="67"/>
  <c r="DQ205" i="67"/>
  <c r="DR205" i="67"/>
  <c r="DS205" i="67"/>
  <c r="DT205" i="67"/>
  <c r="EK205" i="67"/>
  <c r="EL205" i="67"/>
  <c r="EM205" i="67"/>
  <c r="EN205" i="67"/>
  <c r="EO205" i="67"/>
  <c r="EP205" i="67"/>
  <c r="EQ205" i="67"/>
  <c r="ER205" i="67"/>
  <c r="ES205" i="67"/>
  <c r="ET205" i="67"/>
  <c r="EU205" i="67"/>
  <c r="EV205" i="67"/>
  <c r="EW205" i="67"/>
  <c r="EX205" i="67"/>
  <c r="A206" i="67"/>
  <c r="B206" i="67"/>
  <c r="C206" i="67"/>
  <c r="D206" i="67"/>
  <c r="E206" i="67"/>
  <c r="F206" i="67"/>
  <c r="G206" i="67"/>
  <c r="H206" i="67"/>
  <c r="I206" i="67"/>
  <c r="J206" i="67"/>
  <c r="K206" i="67"/>
  <c r="L206" i="67"/>
  <c r="M206" i="67"/>
  <c r="N206" i="67"/>
  <c r="O206" i="67"/>
  <c r="P206" i="67"/>
  <c r="Q206" i="67"/>
  <c r="R206" i="67"/>
  <c r="S206" i="67"/>
  <c r="T206" i="67"/>
  <c r="U206" i="67"/>
  <c r="V206" i="67"/>
  <c r="W206" i="67"/>
  <c r="X206" i="67"/>
  <c r="Y206" i="67"/>
  <c r="Z206" i="67"/>
  <c r="AA206" i="67"/>
  <c r="AB206" i="67"/>
  <c r="AC206" i="67"/>
  <c r="AD206" i="67"/>
  <c r="AE206" i="67"/>
  <c r="AF206" i="67"/>
  <c r="AG206" i="67"/>
  <c r="AH206" i="67"/>
  <c r="AI206" i="67"/>
  <c r="AJ206" i="67"/>
  <c r="AK206" i="67"/>
  <c r="AL206" i="67"/>
  <c r="AM206" i="67"/>
  <c r="AN206" i="67"/>
  <c r="AO206" i="67"/>
  <c r="AP206" i="67"/>
  <c r="AQ206" i="67"/>
  <c r="AR206" i="67"/>
  <c r="AS206" i="67"/>
  <c r="AT206" i="67"/>
  <c r="AU206" i="67"/>
  <c r="AV206" i="67"/>
  <c r="AW206" i="67"/>
  <c r="AX206" i="67"/>
  <c r="BB206" i="67"/>
  <c r="BF206" i="67"/>
  <c r="BJ206" i="67"/>
  <c r="BN206" i="67"/>
  <c r="BR206" i="67"/>
  <c r="BV206" i="67"/>
  <c r="BZ206" i="67"/>
  <c r="CF206" i="67"/>
  <c r="CH206" i="67"/>
  <c r="CI206" i="67"/>
  <c r="CJ206" i="67"/>
  <c r="CK206" i="67"/>
  <c r="CL206" i="67"/>
  <c r="CM206" i="67"/>
  <c r="CN206" i="67"/>
  <c r="CO206" i="67"/>
  <c r="CP206" i="67"/>
  <c r="CQ206" i="67"/>
  <c r="CR206" i="67"/>
  <c r="CS206" i="67"/>
  <c r="CT206" i="67"/>
  <c r="CU206" i="67"/>
  <c r="CV206" i="67"/>
  <c r="CW206" i="67"/>
  <c r="CX206" i="67"/>
  <c r="CY206" i="67"/>
  <c r="CZ206" i="67"/>
  <c r="DA206" i="67"/>
  <c r="DB206" i="67"/>
  <c r="DC206" i="67"/>
  <c r="DD206" i="67"/>
  <c r="DE206" i="67"/>
  <c r="DF206" i="67"/>
  <c r="DG206" i="67"/>
  <c r="DH206" i="67"/>
  <c r="DI206" i="67"/>
  <c r="DJ206" i="67"/>
  <c r="DK206" i="67"/>
  <c r="DL206" i="67"/>
  <c r="DM206" i="67"/>
  <c r="DN206" i="67"/>
  <c r="DO206" i="67"/>
  <c r="DP206" i="67"/>
  <c r="DQ206" i="67"/>
  <c r="DR206" i="67"/>
  <c r="EK206" i="67"/>
  <c r="EL206" i="67"/>
  <c r="EM206" i="67"/>
  <c r="EN206" i="67"/>
  <c r="EO206" i="67"/>
  <c r="EP206" i="67"/>
  <c r="EQ206" i="67"/>
  <c r="ER206" i="67"/>
  <c r="ES206" i="67"/>
  <c r="ET206" i="67"/>
  <c r="EU206" i="67"/>
  <c r="EV206" i="67"/>
  <c r="EW206" i="67"/>
  <c r="EX206" i="67"/>
  <c r="A207" i="67"/>
  <c r="B207" i="67"/>
  <c r="C207" i="67"/>
  <c r="D207" i="67"/>
  <c r="E207" i="67"/>
  <c r="F207" i="67"/>
  <c r="G207" i="67"/>
  <c r="H207" i="67"/>
  <c r="I207" i="67"/>
  <c r="J207" i="67"/>
  <c r="K207" i="67"/>
  <c r="L207" i="67"/>
  <c r="M207" i="67"/>
  <c r="N207" i="67"/>
  <c r="O207" i="67"/>
  <c r="P207" i="67"/>
  <c r="Q207" i="67"/>
  <c r="R207" i="67"/>
  <c r="S207" i="67"/>
  <c r="T207" i="67"/>
  <c r="U207" i="67"/>
  <c r="V207" i="67"/>
  <c r="W207" i="67"/>
  <c r="X207" i="67"/>
  <c r="Y207" i="67"/>
  <c r="Z207" i="67"/>
  <c r="AA207" i="67"/>
  <c r="AB207" i="67"/>
  <c r="AC207" i="67"/>
  <c r="AD207" i="67"/>
  <c r="AE207" i="67"/>
  <c r="AF207" i="67"/>
  <c r="AG207" i="67"/>
  <c r="AH207" i="67"/>
  <c r="AI207" i="67"/>
  <c r="AJ207" i="67"/>
  <c r="AK207" i="67"/>
  <c r="AL207" i="67"/>
  <c r="AM207" i="67"/>
  <c r="AN207" i="67"/>
  <c r="AO207" i="67"/>
  <c r="AP207" i="67"/>
  <c r="AQ207" i="67"/>
  <c r="AR207" i="67"/>
  <c r="AS207" i="67"/>
  <c r="AT207" i="67"/>
  <c r="AU207" i="67"/>
  <c r="AV207" i="67"/>
  <c r="AW207" i="67"/>
  <c r="AX207" i="67"/>
  <c r="BB207" i="67"/>
  <c r="BF207" i="67"/>
  <c r="BJ207" i="67"/>
  <c r="BN207" i="67"/>
  <c r="BV207" i="67"/>
  <c r="BZ207" i="67"/>
  <c r="CD207" i="67"/>
  <c r="CE207" i="67"/>
  <c r="CF207" i="67"/>
  <c r="CG207" i="67"/>
  <c r="CH207" i="67"/>
  <c r="CI207" i="67"/>
  <c r="CJ207" i="67"/>
  <c r="CK207" i="67"/>
  <c r="CL207" i="67"/>
  <c r="CM207" i="67"/>
  <c r="CN207" i="67"/>
  <c r="CO207" i="67"/>
  <c r="CP207" i="67"/>
  <c r="CQ207" i="67"/>
  <c r="CR207" i="67"/>
  <c r="CS207" i="67"/>
  <c r="CT207" i="67"/>
  <c r="CU207" i="67"/>
  <c r="CV207" i="67"/>
  <c r="CW207" i="67"/>
  <c r="CX207" i="67"/>
  <c r="CY207" i="67"/>
  <c r="CZ207" i="67"/>
  <c r="DA207" i="67"/>
  <c r="DB207" i="67"/>
  <c r="DC207" i="67"/>
  <c r="DD207" i="67"/>
  <c r="DE207" i="67"/>
  <c r="DF207" i="67"/>
  <c r="DG207" i="67"/>
  <c r="DH207" i="67"/>
  <c r="DI207" i="67"/>
  <c r="DJ207" i="67"/>
  <c r="DK207" i="67"/>
  <c r="DL207" i="67"/>
  <c r="DM207" i="67"/>
  <c r="DN207" i="67"/>
  <c r="DO207" i="67"/>
  <c r="DP207" i="67"/>
  <c r="DQ207" i="67"/>
  <c r="DR207" i="67"/>
  <c r="DS207" i="67"/>
  <c r="DT207" i="67"/>
  <c r="EK207" i="67"/>
  <c r="EL207" i="67"/>
  <c r="EM207" i="67"/>
  <c r="EN207" i="67"/>
  <c r="EO207" i="67"/>
  <c r="EP207" i="67"/>
  <c r="EQ207" i="67"/>
  <c r="ER207" i="67"/>
  <c r="ES207" i="67"/>
  <c r="ET207" i="67"/>
  <c r="EU207" i="67"/>
  <c r="EV207" i="67"/>
  <c r="EW207" i="67"/>
  <c r="EX207" i="67"/>
  <c r="A208" i="67"/>
  <c r="B208" i="67"/>
  <c r="C208" i="67"/>
  <c r="D208" i="67"/>
  <c r="E208" i="67"/>
  <c r="F208" i="67"/>
  <c r="G208" i="67"/>
  <c r="H208" i="67"/>
  <c r="I208" i="67"/>
  <c r="J208" i="67"/>
  <c r="K208" i="67"/>
  <c r="L208" i="67"/>
  <c r="M208" i="67"/>
  <c r="N208" i="67"/>
  <c r="O208" i="67"/>
  <c r="P208" i="67"/>
  <c r="Q208" i="67"/>
  <c r="R208" i="67"/>
  <c r="S208" i="67"/>
  <c r="T208" i="67"/>
  <c r="U208" i="67"/>
  <c r="V208" i="67"/>
  <c r="W208" i="67"/>
  <c r="X208" i="67"/>
  <c r="Y208" i="67"/>
  <c r="Z208" i="67"/>
  <c r="AA208" i="67"/>
  <c r="AB208" i="67"/>
  <c r="AC208" i="67"/>
  <c r="AD208" i="67"/>
  <c r="AE208" i="67"/>
  <c r="AF208" i="67"/>
  <c r="AG208" i="67"/>
  <c r="AH208" i="67"/>
  <c r="AI208" i="67"/>
  <c r="AJ208" i="67"/>
  <c r="AK208" i="67"/>
  <c r="AL208" i="67"/>
  <c r="AM208" i="67"/>
  <c r="AN208" i="67"/>
  <c r="AO208" i="67"/>
  <c r="AP208" i="67"/>
  <c r="AQ208" i="67"/>
  <c r="AR208" i="67"/>
  <c r="AS208" i="67"/>
  <c r="AT208" i="67"/>
  <c r="AU208" i="67"/>
  <c r="AV208" i="67"/>
  <c r="AW208" i="67"/>
  <c r="AX208" i="67"/>
  <c r="AY208" i="67"/>
  <c r="AZ208" i="67"/>
  <c r="BA208" i="67"/>
  <c r="BB208" i="67"/>
  <c r="BC208" i="67"/>
  <c r="BD208" i="67"/>
  <c r="BE208" i="67"/>
  <c r="BF208" i="67"/>
  <c r="BG208" i="67"/>
  <c r="BH208" i="67"/>
  <c r="BI208" i="67"/>
  <c r="BJ208" i="67"/>
  <c r="BK208" i="67"/>
  <c r="BL208" i="67"/>
  <c r="BM208" i="67"/>
  <c r="BN208" i="67"/>
  <c r="BO208" i="67"/>
  <c r="BP208" i="67"/>
  <c r="BQ208" i="67"/>
  <c r="BR208" i="67"/>
  <c r="BV208" i="67"/>
  <c r="BZ208" i="67"/>
  <c r="CA208" i="67"/>
  <c r="CB208" i="67"/>
  <c r="CC208" i="67"/>
  <c r="CD208" i="67"/>
  <c r="CE208" i="67"/>
  <c r="CF208" i="67"/>
  <c r="CG208" i="67"/>
  <c r="CH208" i="67"/>
  <c r="CI208" i="67"/>
  <c r="CJ208" i="67"/>
  <c r="CK208" i="67"/>
  <c r="CL208" i="67"/>
  <c r="CM208" i="67"/>
  <c r="CN208" i="67"/>
  <c r="CO208" i="67"/>
  <c r="CP208" i="67"/>
  <c r="CQ208" i="67"/>
  <c r="CR208" i="67"/>
  <c r="CS208" i="67"/>
  <c r="CT208" i="67"/>
  <c r="CU208" i="67"/>
  <c r="CV208" i="67"/>
  <c r="CW208" i="67"/>
  <c r="CX208" i="67"/>
  <c r="CY208" i="67"/>
  <c r="CZ208" i="67"/>
  <c r="DA208" i="67"/>
  <c r="DB208" i="67"/>
  <c r="DC208" i="67"/>
  <c r="DD208" i="67"/>
  <c r="DE208" i="67"/>
  <c r="DF208" i="67"/>
  <c r="DG208" i="67"/>
  <c r="DH208" i="67"/>
  <c r="DI208" i="67"/>
  <c r="DJ208" i="67"/>
  <c r="DK208" i="67"/>
  <c r="DL208" i="67"/>
  <c r="DM208" i="67"/>
  <c r="DN208" i="67"/>
  <c r="DO208" i="67"/>
  <c r="DP208" i="67"/>
  <c r="DQ208" i="67"/>
  <c r="DR208" i="67"/>
  <c r="DS208" i="67"/>
  <c r="DT208" i="67"/>
  <c r="EC208" i="67"/>
  <c r="ED208" i="67"/>
  <c r="EE208" i="67"/>
  <c r="EF208" i="67"/>
  <c r="EG208" i="67"/>
  <c r="EH208" i="67"/>
  <c r="EI208" i="67"/>
  <c r="EJ208" i="67"/>
  <c r="EK208" i="67"/>
  <c r="EL208" i="67"/>
  <c r="EM208" i="67"/>
  <c r="EN208" i="67"/>
  <c r="EO208" i="67"/>
  <c r="EP208" i="67"/>
  <c r="EQ208" i="67"/>
  <c r="ER208" i="67"/>
  <c r="ES208" i="67"/>
  <c r="ET208" i="67"/>
  <c r="EU208" i="67"/>
  <c r="EV208" i="67"/>
  <c r="EW208" i="67"/>
  <c r="EX208" i="67"/>
  <c r="A209" i="67"/>
  <c r="B209" i="67"/>
  <c r="C209" i="67"/>
  <c r="D209" i="67"/>
  <c r="E209" i="67"/>
  <c r="F209" i="67"/>
  <c r="G209" i="67"/>
  <c r="H209" i="67"/>
  <c r="I209" i="67"/>
  <c r="J209" i="67"/>
  <c r="K209" i="67"/>
  <c r="L209" i="67"/>
  <c r="M209" i="67"/>
  <c r="N209" i="67"/>
  <c r="O209" i="67"/>
  <c r="P209" i="67"/>
  <c r="Q209" i="67"/>
  <c r="R209" i="67"/>
  <c r="S209" i="67"/>
  <c r="T209" i="67"/>
  <c r="U209" i="67"/>
  <c r="V209" i="67"/>
  <c r="W209" i="67"/>
  <c r="X209" i="67"/>
  <c r="Y209" i="67"/>
  <c r="Z209" i="67"/>
  <c r="AA209" i="67"/>
  <c r="AB209" i="67"/>
  <c r="AC209" i="67"/>
  <c r="AD209" i="67"/>
  <c r="AE209" i="67"/>
  <c r="AF209" i="67"/>
  <c r="AG209" i="67"/>
  <c r="AH209" i="67"/>
  <c r="AI209" i="67"/>
  <c r="AJ209" i="67"/>
  <c r="AK209" i="67"/>
  <c r="AL209" i="67"/>
  <c r="AM209" i="67"/>
  <c r="AN209" i="67"/>
  <c r="AO209" i="67"/>
  <c r="AP209" i="67"/>
  <c r="AQ209" i="67"/>
  <c r="AR209" i="67"/>
  <c r="AS209" i="67"/>
  <c r="AT209" i="67"/>
  <c r="AU209" i="67"/>
  <c r="AV209" i="67"/>
  <c r="AW209" i="67"/>
  <c r="AX209" i="67"/>
  <c r="BB209" i="67"/>
  <c r="BF209" i="67"/>
  <c r="BJ209" i="67"/>
  <c r="BN209" i="67"/>
  <c r="BR209" i="67"/>
  <c r="BV209" i="67"/>
  <c r="BZ209" i="67"/>
  <c r="CA209" i="67"/>
  <c r="CB209" i="67"/>
  <c r="CC209" i="67"/>
  <c r="CD209" i="67"/>
  <c r="CE209" i="67"/>
  <c r="CF209" i="67"/>
  <c r="CG209" i="67"/>
  <c r="CH209" i="67"/>
  <c r="CI209" i="67"/>
  <c r="CJ209" i="67"/>
  <c r="CK209" i="67"/>
  <c r="CL209" i="67"/>
  <c r="CM209" i="67"/>
  <c r="CN209" i="67"/>
  <c r="CO209" i="67"/>
  <c r="CP209" i="67"/>
  <c r="CQ209" i="67"/>
  <c r="CR209" i="67"/>
  <c r="CS209" i="67"/>
  <c r="CT209" i="67"/>
  <c r="CU209" i="67"/>
  <c r="CV209" i="67"/>
  <c r="CW209" i="67"/>
  <c r="CX209" i="67"/>
  <c r="CY209" i="67"/>
  <c r="CZ209" i="67"/>
  <c r="DA209" i="67"/>
  <c r="DB209" i="67"/>
  <c r="DC209" i="67"/>
  <c r="DD209" i="67"/>
  <c r="DE209" i="67"/>
  <c r="DF209" i="67"/>
  <c r="DG209" i="67"/>
  <c r="DH209" i="67"/>
  <c r="DI209" i="67"/>
  <c r="DJ209" i="67"/>
  <c r="DK209" i="67"/>
  <c r="DL209" i="67"/>
  <c r="DM209" i="67"/>
  <c r="DN209" i="67"/>
  <c r="DO209" i="67"/>
  <c r="DP209" i="67"/>
  <c r="DQ209" i="67"/>
  <c r="DR209" i="67"/>
  <c r="DS209" i="67"/>
  <c r="DT209" i="67"/>
  <c r="EC209" i="67"/>
  <c r="ED209" i="67"/>
  <c r="EE209" i="67"/>
  <c r="EF209" i="67"/>
  <c r="EG209" i="67"/>
  <c r="EH209" i="67"/>
  <c r="EI209" i="67"/>
  <c r="EJ209" i="67"/>
  <c r="EK209" i="67"/>
  <c r="EL209" i="67"/>
  <c r="EM209" i="67"/>
  <c r="EN209" i="67"/>
  <c r="EO209" i="67"/>
  <c r="EP209" i="67"/>
  <c r="EQ209" i="67"/>
  <c r="ER209" i="67"/>
  <c r="ES209" i="67"/>
  <c r="ET209" i="67"/>
  <c r="EU209" i="67"/>
  <c r="EV209" i="67"/>
  <c r="EW209" i="67"/>
  <c r="EX209" i="67"/>
  <c r="A210" i="67"/>
  <c r="B210" i="67"/>
  <c r="C210" i="67"/>
  <c r="D210" i="67"/>
  <c r="E210" i="67"/>
  <c r="F210" i="67"/>
  <c r="G210" i="67"/>
  <c r="H210" i="67"/>
  <c r="I210" i="67"/>
  <c r="J210" i="67"/>
  <c r="K210" i="67"/>
  <c r="L210" i="67"/>
  <c r="M210" i="67"/>
  <c r="N210" i="67"/>
  <c r="O210" i="67"/>
  <c r="P210" i="67"/>
  <c r="Q210" i="67"/>
  <c r="R210" i="67"/>
  <c r="S210" i="67"/>
  <c r="T210" i="67"/>
  <c r="U210" i="67"/>
  <c r="V210" i="67"/>
  <c r="W210" i="67"/>
  <c r="X210" i="67"/>
  <c r="Y210" i="67"/>
  <c r="Z210" i="67"/>
  <c r="AA210" i="67"/>
  <c r="AB210" i="67"/>
  <c r="AC210" i="67"/>
  <c r="AD210" i="67"/>
  <c r="AE210" i="67"/>
  <c r="AF210" i="67"/>
  <c r="AG210" i="67"/>
  <c r="AH210" i="67"/>
  <c r="AI210" i="67"/>
  <c r="AJ210" i="67"/>
  <c r="AK210" i="67"/>
  <c r="AL210" i="67"/>
  <c r="AM210" i="67"/>
  <c r="AN210" i="67"/>
  <c r="AO210" i="67"/>
  <c r="AP210" i="67"/>
  <c r="AQ210" i="67"/>
  <c r="AR210" i="67"/>
  <c r="AS210" i="67"/>
  <c r="AT210" i="67"/>
  <c r="AU210" i="67"/>
  <c r="AV210" i="67"/>
  <c r="AW210" i="67"/>
  <c r="AX210" i="67"/>
  <c r="BB210" i="67"/>
  <c r="BF210" i="67"/>
  <c r="BJ210" i="67"/>
  <c r="BN210" i="67"/>
  <c r="BR210" i="67"/>
  <c r="BV210" i="67"/>
  <c r="BZ210" i="67"/>
  <c r="CH210" i="67"/>
  <c r="CI210" i="67"/>
  <c r="CJ210" i="67"/>
  <c r="CK210" i="67"/>
  <c r="CL210" i="67"/>
  <c r="CM210" i="67"/>
  <c r="CN210" i="67"/>
  <c r="CO210" i="67"/>
  <c r="CP210" i="67"/>
  <c r="CQ210" i="67"/>
  <c r="CR210" i="67"/>
  <c r="CS210" i="67"/>
  <c r="CT210" i="67"/>
  <c r="CU210" i="67"/>
  <c r="CV210" i="67"/>
  <c r="CW210" i="67"/>
  <c r="CX210" i="67"/>
  <c r="CY210" i="67"/>
  <c r="CZ210" i="67"/>
  <c r="DA210" i="67"/>
  <c r="DB210" i="67"/>
  <c r="DC210" i="67"/>
  <c r="DD210" i="67"/>
  <c r="DE210" i="67"/>
  <c r="DF210" i="67"/>
  <c r="DG210" i="67"/>
  <c r="DH210" i="67"/>
  <c r="DI210" i="67"/>
  <c r="DJ210" i="67"/>
  <c r="DK210" i="67"/>
  <c r="DL210" i="67"/>
  <c r="DM210" i="67"/>
  <c r="DN210" i="67"/>
  <c r="DO210" i="67"/>
  <c r="DP210" i="67"/>
  <c r="DQ210" i="67"/>
  <c r="DR210" i="67"/>
  <c r="DS210" i="67"/>
  <c r="DT210" i="67"/>
  <c r="EK210" i="67"/>
  <c r="EL210" i="67"/>
  <c r="EM210" i="67"/>
  <c r="EN210" i="67"/>
  <c r="EO210" i="67"/>
  <c r="EP210" i="67"/>
  <c r="EQ210" i="67"/>
  <c r="ER210" i="67"/>
  <c r="ES210" i="67"/>
  <c r="ET210" i="67"/>
  <c r="EU210" i="67"/>
  <c r="EV210" i="67"/>
  <c r="EW210" i="67"/>
  <c r="EX210" i="67"/>
  <c r="A211" i="67"/>
  <c r="B211" i="67"/>
  <c r="C211" i="67"/>
  <c r="D211" i="67"/>
  <c r="E211" i="67"/>
  <c r="F211" i="67"/>
  <c r="G211" i="67"/>
  <c r="H211" i="67"/>
  <c r="I211" i="67"/>
  <c r="J211" i="67"/>
  <c r="K211" i="67"/>
  <c r="L211" i="67"/>
  <c r="M211" i="67"/>
  <c r="N211" i="67"/>
  <c r="O211" i="67"/>
  <c r="P211" i="67"/>
  <c r="Q211" i="67"/>
  <c r="R211" i="67"/>
  <c r="S211" i="67"/>
  <c r="T211" i="67"/>
  <c r="U211" i="67"/>
  <c r="V211" i="67"/>
  <c r="W211" i="67"/>
  <c r="X211" i="67"/>
  <c r="Y211" i="67"/>
  <c r="Z211" i="67"/>
  <c r="AA211" i="67"/>
  <c r="AB211" i="67"/>
  <c r="AC211" i="67"/>
  <c r="AD211" i="67"/>
  <c r="AE211" i="67"/>
  <c r="AF211" i="67"/>
  <c r="AG211" i="67"/>
  <c r="AH211" i="67"/>
  <c r="AI211" i="67"/>
  <c r="AJ211" i="67"/>
  <c r="AK211" i="67"/>
  <c r="AL211" i="67"/>
  <c r="AM211" i="67"/>
  <c r="AN211" i="67"/>
  <c r="AO211" i="67"/>
  <c r="AP211" i="67"/>
  <c r="AQ211" i="67"/>
  <c r="AR211" i="67"/>
  <c r="AS211" i="67"/>
  <c r="AT211" i="67"/>
  <c r="AU211" i="67"/>
  <c r="AV211" i="67"/>
  <c r="AW211" i="67"/>
  <c r="AX211" i="67"/>
  <c r="BB211" i="67"/>
  <c r="BF211" i="67"/>
  <c r="BJ211" i="67"/>
  <c r="BN211" i="67"/>
  <c r="BR211" i="67"/>
  <c r="BV211" i="67"/>
  <c r="CD211" i="67"/>
  <c r="CE211" i="67"/>
  <c r="CF211" i="67"/>
  <c r="CG211" i="67"/>
  <c r="CH211" i="67"/>
  <c r="CI211" i="67"/>
  <c r="CJ211" i="67"/>
  <c r="CK211" i="67"/>
  <c r="CL211" i="67"/>
  <c r="CM211" i="67"/>
  <c r="CN211" i="67"/>
  <c r="CO211" i="67"/>
  <c r="CP211" i="67"/>
  <c r="CQ211" i="67"/>
  <c r="CR211" i="67"/>
  <c r="CS211" i="67"/>
  <c r="CT211" i="67"/>
  <c r="CU211" i="67"/>
  <c r="CV211" i="67"/>
  <c r="CW211" i="67"/>
  <c r="CX211" i="67"/>
  <c r="CY211" i="67"/>
  <c r="CZ211" i="67"/>
  <c r="DA211" i="67"/>
  <c r="DB211" i="67"/>
  <c r="DC211" i="67"/>
  <c r="DD211" i="67"/>
  <c r="DE211" i="67"/>
  <c r="DF211" i="67"/>
  <c r="DG211" i="67"/>
  <c r="DH211" i="67"/>
  <c r="DI211" i="67"/>
  <c r="DJ211" i="67"/>
  <c r="DK211" i="67"/>
  <c r="DL211" i="67"/>
  <c r="DM211" i="67"/>
  <c r="DN211" i="67"/>
  <c r="DO211" i="67"/>
  <c r="DP211" i="67"/>
  <c r="DQ211" i="67"/>
  <c r="DR211" i="67"/>
  <c r="DS211" i="67"/>
  <c r="DT211" i="67"/>
  <c r="EC211" i="67"/>
  <c r="ED211" i="67"/>
  <c r="EE211" i="67"/>
  <c r="EF211" i="67"/>
  <c r="EG211" i="67"/>
  <c r="EH211" i="67"/>
  <c r="EI211" i="67"/>
  <c r="EJ211" i="67"/>
  <c r="EK211" i="67"/>
  <c r="EL211" i="67"/>
  <c r="EM211" i="67"/>
  <c r="EN211" i="67"/>
  <c r="EO211" i="67"/>
  <c r="EP211" i="67"/>
  <c r="EQ211" i="67"/>
  <c r="ER211" i="67"/>
  <c r="ES211" i="67"/>
  <c r="ET211" i="67"/>
  <c r="EU211" i="67"/>
  <c r="EV211" i="67"/>
  <c r="EW211" i="67"/>
  <c r="EX211" i="67"/>
  <c r="A212" i="67"/>
  <c r="B212" i="67"/>
  <c r="C212" i="67"/>
  <c r="D212" i="67"/>
  <c r="E212" i="67"/>
  <c r="F212" i="67"/>
  <c r="G212" i="67"/>
  <c r="H212" i="67"/>
  <c r="I212" i="67"/>
  <c r="J212" i="67"/>
  <c r="K212" i="67"/>
  <c r="L212" i="67"/>
  <c r="M212" i="67"/>
  <c r="N212" i="67"/>
  <c r="O212" i="67"/>
  <c r="P212" i="67"/>
  <c r="Q212" i="67"/>
  <c r="R212" i="67"/>
  <c r="S212" i="67"/>
  <c r="T212" i="67"/>
  <c r="U212" i="67"/>
  <c r="V212" i="67"/>
  <c r="W212" i="67"/>
  <c r="X212" i="67"/>
  <c r="Y212" i="67"/>
  <c r="Z212" i="67"/>
  <c r="AA212" i="67"/>
  <c r="AB212" i="67"/>
  <c r="AC212" i="67"/>
  <c r="AD212" i="67"/>
  <c r="AE212" i="67"/>
  <c r="AF212" i="67"/>
  <c r="AG212" i="67"/>
  <c r="AH212" i="67"/>
  <c r="AI212" i="67"/>
  <c r="AJ212" i="67"/>
  <c r="AK212" i="67"/>
  <c r="AL212" i="67"/>
  <c r="AM212" i="67"/>
  <c r="AN212" i="67"/>
  <c r="AO212" i="67"/>
  <c r="AP212" i="67"/>
  <c r="AQ212" i="67"/>
  <c r="AR212" i="67"/>
  <c r="AS212" i="67"/>
  <c r="AT212" i="67"/>
  <c r="AU212" i="67"/>
  <c r="AV212" i="67"/>
  <c r="AW212" i="67"/>
  <c r="CH212" i="67"/>
  <c r="CI212" i="67"/>
  <c r="CJ212" i="67"/>
  <c r="CK212" i="67"/>
  <c r="CL212" i="67"/>
  <c r="CM212" i="67"/>
  <c r="CN212" i="67"/>
  <c r="CO212" i="67"/>
  <c r="CP212" i="67"/>
  <c r="CQ212" i="67"/>
  <c r="CR212" i="67"/>
  <c r="CS212" i="67"/>
  <c r="CT212" i="67"/>
  <c r="CU212" i="67"/>
  <c r="CV212" i="67"/>
  <c r="CW212" i="67"/>
  <c r="CX212" i="67"/>
  <c r="CY212" i="67"/>
  <c r="CZ212" i="67"/>
  <c r="DA212" i="67"/>
  <c r="DB212" i="67"/>
  <c r="DC212" i="67"/>
  <c r="DD212" i="67"/>
  <c r="DE212" i="67"/>
  <c r="DF212" i="67"/>
  <c r="DG212" i="67"/>
  <c r="DH212" i="67"/>
  <c r="DI212" i="67"/>
  <c r="DJ212" i="67"/>
  <c r="DK212" i="67"/>
  <c r="DL212" i="67"/>
  <c r="DM212" i="67"/>
  <c r="DN212" i="67"/>
  <c r="DO212" i="67"/>
  <c r="DP212" i="67"/>
  <c r="DQ212" i="67"/>
  <c r="DR212" i="67"/>
  <c r="EK212" i="67"/>
  <c r="EL212" i="67"/>
  <c r="EM212" i="67"/>
  <c r="EN212" i="67"/>
  <c r="EO212" i="67"/>
  <c r="EP212" i="67"/>
  <c r="EQ212" i="67"/>
  <c r="ER212" i="67"/>
  <c r="ES212" i="67"/>
  <c r="ET212" i="67"/>
  <c r="EU212" i="67"/>
  <c r="EV212" i="67"/>
  <c r="EW212" i="67"/>
  <c r="EX212" i="67"/>
  <c r="A213" i="67"/>
  <c r="B213" i="67"/>
  <c r="C213" i="67"/>
  <c r="D213" i="67"/>
  <c r="E213" i="67"/>
  <c r="F213" i="67"/>
  <c r="G213" i="67"/>
  <c r="H213" i="67"/>
  <c r="I213" i="67"/>
  <c r="J213" i="67"/>
  <c r="K213" i="67"/>
  <c r="L213" i="67"/>
  <c r="M213" i="67"/>
  <c r="N213" i="67"/>
  <c r="O213" i="67"/>
  <c r="P213" i="67"/>
  <c r="Q213" i="67"/>
  <c r="R213" i="67"/>
  <c r="S213" i="67"/>
  <c r="T213" i="67"/>
  <c r="U213" i="67"/>
  <c r="V213" i="67"/>
  <c r="W213" i="67"/>
  <c r="X213" i="67"/>
  <c r="Y213" i="67"/>
  <c r="Z213" i="67"/>
  <c r="AA213" i="67"/>
  <c r="AB213" i="67"/>
  <c r="AC213" i="67"/>
  <c r="AD213" i="67"/>
  <c r="AE213" i="67"/>
  <c r="AF213" i="67"/>
  <c r="AG213" i="67"/>
  <c r="AH213" i="67"/>
  <c r="AI213" i="67"/>
  <c r="AJ213" i="67"/>
  <c r="AK213" i="67"/>
  <c r="AL213" i="67"/>
  <c r="AM213" i="67"/>
  <c r="AN213" i="67"/>
  <c r="AO213" i="67"/>
  <c r="AP213" i="67"/>
  <c r="AQ213" i="67"/>
  <c r="AR213" i="67"/>
  <c r="AS213" i="67"/>
  <c r="AT213" i="67"/>
  <c r="AU213" i="67"/>
  <c r="AV213" i="67"/>
  <c r="AW213" i="67"/>
  <c r="CH213" i="67"/>
  <c r="CI213" i="67"/>
  <c r="CJ213" i="67"/>
  <c r="CK213" i="67"/>
  <c r="CL213" i="67"/>
  <c r="CM213" i="67"/>
  <c r="CN213" i="67"/>
  <c r="CO213" i="67"/>
  <c r="CP213" i="67"/>
  <c r="CQ213" i="67"/>
  <c r="CR213" i="67"/>
  <c r="CS213" i="67"/>
  <c r="CT213" i="67"/>
  <c r="CU213" i="67"/>
  <c r="CV213" i="67"/>
  <c r="CW213" i="67"/>
  <c r="CX213" i="67"/>
  <c r="CY213" i="67"/>
  <c r="CZ213" i="67"/>
  <c r="DA213" i="67"/>
  <c r="DB213" i="67"/>
  <c r="DC213" i="67"/>
  <c r="DD213" i="67"/>
  <c r="DE213" i="67"/>
  <c r="DF213" i="67"/>
  <c r="DG213" i="67"/>
  <c r="DH213" i="67"/>
  <c r="DI213" i="67"/>
  <c r="DJ213" i="67"/>
  <c r="DK213" i="67"/>
  <c r="DL213" i="67"/>
  <c r="DM213" i="67"/>
  <c r="DN213" i="67"/>
  <c r="DO213" i="67"/>
  <c r="DP213" i="67"/>
  <c r="DQ213" i="67"/>
  <c r="DR213" i="67"/>
  <c r="EK213" i="67"/>
  <c r="EL213" i="67"/>
  <c r="EM213" i="67"/>
  <c r="EN213" i="67"/>
  <c r="EO213" i="67"/>
  <c r="EP213" i="67"/>
  <c r="EQ213" i="67"/>
  <c r="ER213" i="67"/>
  <c r="ES213" i="67"/>
  <c r="ET213" i="67"/>
  <c r="EU213" i="67"/>
  <c r="EV213" i="67"/>
  <c r="EW213" i="67"/>
  <c r="EX213" i="67"/>
  <c r="A214" i="67"/>
  <c r="B214" i="67"/>
  <c r="C214" i="67"/>
  <c r="D214" i="67"/>
  <c r="E214" i="67"/>
  <c r="F214" i="67"/>
  <c r="G214" i="67"/>
  <c r="H214" i="67"/>
  <c r="I214" i="67"/>
  <c r="J214" i="67"/>
  <c r="K214" i="67"/>
  <c r="L214" i="67"/>
  <c r="M214" i="67"/>
  <c r="N214" i="67"/>
  <c r="O214" i="67"/>
  <c r="P214" i="67"/>
  <c r="Q214" i="67"/>
  <c r="R214" i="67"/>
  <c r="S214" i="67"/>
  <c r="T214" i="67"/>
  <c r="U214" i="67"/>
  <c r="V214" i="67"/>
  <c r="W214" i="67"/>
  <c r="X214" i="67"/>
  <c r="Y214" i="67"/>
  <c r="Z214" i="67"/>
  <c r="AA214" i="67"/>
  <c r="AB214" i="67"/>
  <c r="AC214" i="67"/>
  <c r="AD214" i="67"/>
  <c r="AE214" i="67"/>
  <c r="AF214" i="67"/>
  <c r="AG214" i="67"/>
  <c r="AH214" i="67"/>
  <c r="AI214" i="67"/>
  <c r="AJ214" i="67"/>
  <c r="AK214" i="67"/>
  <c r="AL214" i="67"/>
  <c r="AM214" i="67"/>
  <c r="AN214" i="67"/>
  <c r="AO214" i="67"/>
  <c r="AP214" i="67"/>
  <c r="AQ214" i="67"/>
  <c r="AR214" i="67"/>
  <c r="AS214" i="67"/>
  <c r="AT214" i="67"/>
  <c r="AU214" i="67"/>
  <c r="AV214" i="67"/>
  <c r="AW214" i="67"/>
  <c r="AX214" i="67"/>
  <c r="BB214" i="67"/>
  <c r="BF214" i="67"/>
  <c r="BJ214" i="67"/>
  <c r="BN214" i="67"/>
  <c r="BR214" i="67"/>
  <c r="BV214" i="67"/>
  <c r="BZ214" i="67"/>
  <c r="CH214" i="67"/>
  <c r="CI214" i="67"/>
  <c r="CJ214" i="67"/>
  <c r="CK214" i="67"/>
  <c r="CL214" i="67"/>
  <c r="CM214" i="67"/>
  <c r="CN214" i="67"/>
  <c r="CO214" i="67"/>
  <c r="CP214" i="67"/>
  <c r="CQ214" i="67"/>
  <c r="CR214" i="67"/>
  <c r="CS214" i="67"/>
  <c r="CT214" i="67"/>
  <c r="CU214" i="67"/>
  <c r="CV214" i="67"/>
  <c r="CW214" i="67"/>
  <c r="CX214" i="67"/>
  <c r="CY214" i="67"/>
  <c r="CZ214" i="67"/>
  <c r="DA214" i="67"/>
  <c r="DB214" i="67"/>
  <c r="DC214" i="67"/>
  <c r="DD214" i="67"/>
  <c r="DE214" i="67"/>
  <c r="DF214" i="67"/>
  <c r="DG214" i="67"/>
  <c r="DH214" i="67"/>
  <c r="DI214" i="67"/>
  <c r="DJ214" i="67"/>
  <c r="DK214" i="67"/>
  <c r="DL214" i="67"/>
  <c r="DM214" i="67"/>
  <c r="DN214" i="67"/>
  <c r="DO214" i="67"/>
  <c r="DP214" i="67"/>
  <c r="DQ214" i="67"/>
  <c r="DR214" i="67"/>
  <c r="DS214" i="67"/>
  <c r="DT214" i="67"/>
  <c r="EK214" i="67"/>
  <c r="EL214" i="67"/>
  <c r="EM214" i="67"/>
  <c r="EN214" i="67"/>
  <c r="EO214" i="67"/>
  <c r="EP214" i="67"/>
  <c r="EQ214" i="67"/>
  <c r="ER214" i="67"/>
  <c r="ES214" i="67"/>
  <c r="ET214" i="67"/>
  <c r="EU214" i="67"/>
  <c r="EV214" i="67"/>
  <c r="EW214" i="67"/>
  <c r="EX214" i="67"/>
  <c r="A215" i="67"/>
  <c r="B215" i="67"/>
  <c r="C215" i="67"/>
  <c r="D215" i="67"/>
  <c r="E215" i="67"/>
  <c r="F215" i="67"/>
  <c r="G215" i="67"/>
  <c r="H215" i="67"/>
  <c r="I215" i="67"/>
  <c r="J215" i="67"/>
  <c r="K215" i="67"/>
  <c r="L215" i="67"/>
  <c r="M215" i="67"/>
  <c r="N215" i="67"/>
  <c r="O215" i="67"/>
  <c r="P215" i="67"/>
  <c r="Q215" i="67"/>
  <c r="R215" i="67"/>
  <c r="S215" i="67"/>
  <c r="T215" i="67"/>
  <c r="U215" i="67"/>
  <c r="V215" i="67"/>
  <c r="W215" i="67"/>
  <c r="X215" i="67"/>
  <c r="Y215" i="67"/>
  <c r="Z215" i="67"/>
  <c r="AA215" i="67"/>
  <c r="AB215" i="67"/>
  <c r="AC215" i="67"/>
  <c r="AD215" i="67"/>
  <c r="AE215" i="67"/>
  <c r="AF215" i="67"/>
  <c r="AG215" i="67"/>
  <c r="AH215" i="67"/>
  <c r="AI215" i="67"/>
  <c r="AJ215" i="67"/>
  <c r="AK215" i="67"/>
  <c r="AL215" i="67"/>
  <c r="AM215" i="67"/>
  <c r="AN215" i="67"/>
  <c r="AO215" i="67"/>
  <c r="AP215" i="67"/>
  <c r="AQ215" i="67"/>
  <c r="AR215" i="67"/>
  <c r="AS215" i="67"/>
  <c r="AT215" i="67"/>
  <c r="AU215" i="67"/>
  <c r="AV215" i="67"/>
  <c r="AW215" i="67"/>
  <c r="AX215" i="67"/>
  <c r="BB215" i="67"/>
  <c r="BF215" i="67"/>
  <c r="BJ215" i="67"/>
  <c r="BN215" i="67"/>
  <c r="BR215" i="67"/>
  <c r="BV215" i="67"/>
  <c r="BZ215" i="67"/>
  <c r="CH215" i="67"/>
  <c r="CI215" i="67"/>
  <c r="CJ215" i="67"/>
  <c r="CK215" i="67"/>
  <c r="CL215" i="67"/>
  <c r="CM215" i="67"/>
  <c r="CN215" i="67"/>
  <c r="CO215" i="67"/>
  <c r="CP215" i="67"/>
  <c r="CQ215" i="67"/>
  <c r="CR215" i="67"/>
  <c r="CS215" i="67"/>
  <c r="CT215" i="67"/>
  <c r="CU215" i="67"/>
  <c r="CV215" i="67"/>
  <c r="CW215" i="67"/>
  <c r="CX215" i="67"/>
  <c r="CY215" i="67"/>
  <c r="CZ215" i="67"/>
  <c r="DA215" i="67"/>
  <c r="DB215" i="67"/>
  <c r="DC215" i="67"/>
  <c r="DD215" i="67"/>
  <c r="DE215" i="67"/>
  <c r="DF215" i="67"/>
  <c r="DG215" i="67"/>
  <c r="DH215" i="67"/>
  <c r="DI215" i="67"/>
  <c r="DJ215" i="67"/>
  <c r="DK215" i="67"/>
  <c r="DL215" i="67"/>
  <c r="DM215" i="67"/>
  <c r="DN215" i="67"/>
  <c r="DO215" i="67"/>
  <c r="DP215" i="67"/>
  <c r="DQ215" i="67"/>
  <c r="DR215" i="67"/>
  <c r="DS215" i="67"/>
  <c r="DT215" i="67"/>
  <c r="EK215" i="67"/>
  <c r="EL215" i="67"/>
  <c r="EM215" i="67"/>
  <c r="EN215" i="67"/>
  <c r="EO215" i="67"/>
  <c r="EP215" i="67"/>
  <c r="EQ215" i="67"/>
  <c r="ER215" i="67"/>
  <c r="ES215" i="67"/>
  <c r="ET215" i="67"/>
  <c r="EU215" i="67"/>
  <c r="EV215" i="67"/>
  <c r="EW215" i="67"/>
  <c r="EX215" i="67"/>
  <c r="A216" i="67"/>
  <c r="B216" i="67"/>
  <c r="C216" i="67"/>
  <c r="D216" i="67"/>
  <c r="E216" i="67"/>
  <c r="F216" i="67"/>
  <c r="G216" i="67"/>
  <c r="H216" i="67"/>
  <c r="I216" i="67"/>
  <c r="J216" i="67"/>
  <c r="K216" i="67"/>
  <c r="L216" i="67"/>
  <c r="M216" i="67"/>
  <c r="N216" i="67"/>
  <c r="O216" i="67"/>
  <c r="P216" i="67"/>
  <c r="Q216" i="67"/>
  <c r="R216" i="67"/>
  <c r="S216" i="67"/>
  <c r="T216" i="67"/>
  <c r="U216" i="67"/>
  <c r="V216" i="67"/>
  <c r="W216" i="67"/>
  <c r="X216" i="67"/>
  <c r="Y216" i="67"/>
  <c r="Z216" i="67"/>
  <c r="AA216" i="67"/>
  <c r="AB216" i="67"/>
  <c r="AC216" i="67"/>
  <c r="AD216" i="67"/>
  <c r="AE216" i="67"/>
  <c r="AF216" i="67"/>
  <c r="AG216" i="67"/>
  <c r="AH216" i="67"/>
  <c r="AI216" i="67"/>
  <c r="AJ216" i="67"/>
  <c r="AK216" i="67"/>
  <c r="AL216" i="67"/>
  <c r="AM216" i="67"/>
  <c r="AN216" i="67"/>
  <c r="AO216" i="67"/>
  <c r="AP216" i="67"/>
  <c r="AQ216" i="67"/>
  <c r="AR216" i="67"/>
  <c r="AS216" i="67"/>
  <c r="AT216" i="67"/>
  <c r="AU216" i="67"/>
  <c r="AV216" i="67"/>
  <c r="AW216" i="67"/>
  <c r="AX216" i="67"/>
  <c r="BB216" i="67"/>
  <c r="BF216" i="67"/>
  <c r="BJ216" i="67"/>
  <c r="BN216" i="67"/>
  <c r="BR216" i="67"/>
  <c r="BV216" i="67"/>
  <c r="BZ216" i="67"/>
  <c r="CH216" i="67"/>
  <c r="CI216" i="67"/>
  <c r="CJ216" i="67"/>
  <c r="CK216" i="67"/>
  <c r="CL216" i="67"/>
  <c r="CM216" i="67"/>
  <c r="CN216" i="67"/>
  <c r="CO216" i="67"/>
  <c r="CP216" i="67"/>
  <c r="CQ216" i="67"/>
  <c r="CR216" i="67"/>
  <c r="CS216" i="67"/>
  <c r="CT216" i="67"/>
  <c r="CU216" i="67"/>
  <c r="CV216" i="67"/>
  <c r="CW216" i="67"/>
  <c r="CX216" i="67"/>
  <c r="CY216" i="67"/>
  <c r="CZ216" i="67"/>
  <c r="DA216" i="67"/>
  <c r="DB216" i="67"/>
  <c r="DC216" i="67"/>
  <c r="DD216" i="67"/>
  <c r="DE216" i="67"/>
  <c r="DF216" i="67"/>
  <c r="DG216" i="67"/>
  <c r="DH216" i="67"/>
  <c r="DI216" i="67"/>
  <c r="DJ216" i="67"/>
  <c r="DK216" i="67"/>
  <c r="DL216" i="67"/>
  <c r="DM216" i="67"/>
  <c r="DN216" i="67"/>
  <c r="DO216" i="67"/>
  <c r="DP216" i="67"/>
  <c r="DQ216" i="67"/>
  <c r="DR216" i="67"/>
  <c r="DS216" i="67"/>
  <c r="DT216" i="67"/>
  <c r="EK216" i="67"/>
  <c r="EL216" i="67"/>
  <c r="EM216" i="67"/>
  <c r="EN216" i="67"/>
  <c r="EO216" i="67"/>
  <c r="EP216" i="67"/>
  <c r="EQ216" i="67"/>
  <c r="ER216" i="67"/>
  <c r="ES216" i="67"/>
  <c r="ET216" i="67"/>
  <c r="EU216" i="67"/>
  <c r="EV216" i="67"/>
  <c r="EW216" i="67"/>
  <c r="EX216" i="67"/>
  <c r="A217" i="67"/>
  <c r="B217" i="67"/>
  <c r="C217" i="67"/>
  <c r="D217" i="67"/>
  <c r="E217" i="67"/>
  <c r="F217" i="67"/>
  <c r="G217" i="67"/>
  <c r="H217" i="67"/>
  <c r="I217" i="67"/>
  <c r="J217" i="67"/>
  <c r="K217" i="67"/>
  <c r="L217" i="67"/>
  <c r="M217" i="67"/>
  <c r="N217" i="67"/>
  <c r="O217" i="67"/>
  <c r="P217" i="67"/>
  <c r="Q217" i="67"/>
  <c r="R217" i="67"/>
  <c r="S217" i="67"/>
  <c r="T217" i="67"/>
  <c r="U217" i="67"/>
  <c r="V217" i="67"/>
  <c r="W217" i="67"/>
  <c r="X217" i="67"/>
  <c r="Y217" i="67"/>
  <c r="Z217" i="67"/>
  <c r="AA217" i="67"/>
  <c r="AB217" i="67"/>
  <c r="AC217" i="67"/>
  <c r="AD217" i="67"/>
  <c r="AE217" i="67"/>
  <c r="AF217" i="67"/>
  <c r="AG217" i="67"/>
  <c r="AH217" i="67"/>
  <c r="AI217" i="67"/>
  <c r="AJ217" i="67"/>
  <c r="AK217" i="67"/>
  <c r="AL217" i="67"/>
  <c r="AM217" i="67"/>
  <c r="AN217" i="67"/>
  <c r="AO217" i="67"/>
  <c r="AP217" i="67"/>
  <c r="AQ217" i="67"/>
  <c r="AR217" i="67"/>
  <c r="AS217" i="67"/>
  <c r="AT217" i="67"/>
  <c r="AU217" i="67"/>
  <c r="AV217" i="67"/>
  <c r="AW217" i="67"/>
  <c r="AX217" i="67"/>
  <c r="BB217" i="67"/>
  <c r="BF217" i="67"/>
  <c r="BJ217" i="67"/>
  <c r="BN217" i="67"/>
  <c r="CH217" i="67"/>
  <c r="CI217" i="67"/>
  <c r="CJ217" i="67"/>
  <c r="CK217" i="67"/>
  <c r="CL217" i="67"/>
  <c r="CM217" i="67"/>
  <c r="CN217" i="67"/>
  <c r="CO217" i="67"/>
  <c r="CP217" i="67"/>
  <c r="CQ217" i="67"/>
  <c r="CR217" i="67"/>
  <c r="CS217" i="67"/>
  <c r="CT217" i="67"/>
  <c r="CU217" i="67"/>
  <c r="CV217" i="67"/>
  <c r="CW217" i="67"/>
  <c r="CX217" i="67"/>
  <c r="CY217" i="67"/>
  <c r="CZ217" i="67"/>
  <c r="DA217" i="67"/>
  <c r="DB217" i="67"/>
  <c r="DC217" i="67"/>
  <c r="DD217" i="67"/>
  <c r="DE217" i="67"/>
  <c r="DF217" i="67"/>
  <c r="DG217" i="67"/>
  <c r="DH217" i="67"/>
  <c r="DI217" i="67"/>
  <c r="DJ217" i="67"/>
  <c r="DK217" i="67"/>
  <c r="DL217" i="67"/>
  <c r="DM217" i="67"/>
  <c r="DN217" i="67"/>
  <c r="DO217" i="67"/>
  <c r="DP217" i="67"/>
  <c r="DQ217" i="67"/>
  <c r="DR217" i="67"/>
  <c r="DS217" i="67"/>
  <c r="DT217" i="67"/>
  <c r="EK217" i="67"/>
  <c r="EL217" i="67"/>
  <c r="EM217" i="67"/>
  <c r="EN217" i="67"/>
  <c r="EO217" i="67"/>
  <c r="EP217" i="67"/>
  <c r="EQ217" i="67"/>
  <c r="ER217" i="67"/>
  <c r="ES217" i="67"/>
  <c r="ET217" i="67"/>
  <c r="EU217" i="67"/>
  <c r="EV217" i="67"/>
  <c r="EW217" i="67"/>
  <c r="EX217" i="67"/>
  <c r="A218" i="67"/>
  <c r="B218" i="67"/>
  <c r="C218" i="67"/>
  <c r="D218" i="67"/>
  <c r="E218" i="67"/>
  <c r="F218" i="67"/>
  <c r="G218" i="67"/>
  <c r="H218" i="67"/>
  <c r="I218" i="67"/>
  <c r="J218" i="67"/>
  <c r="K218" i="67"/>
  <c r="L218" i="67"/>
  <c r="M218" i="67"/>
  <c r="N218" i="67"/>
  <c r="O218" i="67"/>
  <c r="P218" i="67"/>
  <c r="Q218" i="67"/>
  <c r="R218" i="67"/>
  <c r="S218" i="67"/>
  <c r="T218" i="67"/>
  <c r="U218" i="67"/>
  <c r="V218" i="67"/>
  <c r="W218" i="67"/>
  <c r="X218" i="67"/>
  <c r="Y218" i="67"/>
  <c r="Z218" i="67"/>
  <c r="AA218" i="67"/>
  <c r="AB218" i="67"/>
  <c r="AC218" i="67"/>
  <c r="AD218" i="67"/>
  <c r="AE218" i="67"/>
  <c r="AF218" i="67"/>
  <c r="AG218" i="67"/>
  <c r="AH218" i="67"/>
  <c r="AI218" i="67"/>
  <c r="AJ218" i="67"/>
  <c r="AK218" i="67"/>
  <c r="AL218" i="67"/>
  <c r="AM218" i="67"/>
  <c r="AN218" i="67"/>
  <c r="AO218" i="67"/>
  <c r="AP218" i="67"/>
  <c r="AQ218" i="67"/>
  <c r="AR218" i="67"/>
  <c r="AS218" i="67"/>
  <c r="AT218" i="67"/>
  <c r="AU218" i="67"/>
  <c r="AV218" i="67"/>
  <c r="AW218" i="67"/>
  <c r="AX218" i="67"/>
  <c r="BB218" i="67"/>
  <c r="BF218" i="67"/>
  <c r="BJ218" i="67"/>
  <c r="BN218" i="67"/>
  <c r="BV218" i="67"/>
  <c r="BZ218" i="67"/>
  <c r="CH218" i="67"/>
  <c r="CI218" i="67"/>
  <c r="CJ218" i="67"/>
  <c r="CK218" i="67"/>
  <c r="CL218" i="67"/>
  <c r="CM218" i="67"/>
  <c r="CN218" i="67"/>
  <c r="CO218" i="67"/>
  <c r="CP218" i="67"/>
  <c r="CQ218" i="67"/>
  <c r="CR218" i="67"/>
  <c r="CS218" i="67"/>
  <c r="CT218" i="67"/>
  <c r="CU218" i="67"/>
  <c r="CV218" i="67"/>
  <c r="CW218" i="67"/>
  <c r="CX218" i="67"/>
  <c r="CY218" i="67"/>
  <c r="CZ218" i="67"/>
  <c r="DA218" i="67"/>
  <c r="DB218" i="67"/>
  <c r="DC218" i="67"/>
  <c r="DD218" i="67"/>
  <c r="DE218" i="67"/>
  <c r="DF218" i="67"/>
  <c r="DG218" i="67"/>
  <c r="DH218" i="67"/>
  <c r="DI218" i="67"/>
  <c r="DJ218" i="67"/>
  <c r="DK218" i="67"/>
  <c r="DL218" i="67"/>
  <c r="DM218" i="67"/>
  <c r="DN218" i="67"/>
  <c r="DO218" i="67"/>
  <c r="DP218" i="67"/>
  <c r="DQ218" i="67"/>
  <c r="DR218" i="67"/>
  <c r="DS218" i="67"/>
  <c r="DT218" i="67"/>
  <c r="EK218" i="67"/>
  <c r="EL218" i="67"/>
  <c r="EM218" i="67"/>
  <c r="EN218" i="67"/>
  <c r="EO218" i="67"/>
  <c r="EP218" i="67"/>
  <c r="EQ218" i="67"/>
  <c r="ER218" i="67"/>
  <c r="ES218" i="67"/>
  <c r="ET218" i="67"/>
  <c r="EU218" i="67"/>
  <c r="EV218" i="67"/>
  <c r="EW218" i="67"/>
  <c r="EX218" i="67"/>
  <c r="A219" i="67"/>
  <c r="B219" i="67"/>
  <c r="C219" i="67"/>
  <c r="D219" i="67"/>
  <c r="E219" i="67"/>
  <c r="F219" i="67"/>
  <c r="G219" i="67"/>
  <c r="H219" i="67"/>
  <c r="I219" i="67"/>
  <c r="J219" i="67"/>
  <c r="K219" i="67"/>
  <c r="L219" i="67"/>
  <c r="M219" i="67"/>
  <c r="N219" i="67"/>
  <c r="O219" i="67"/>
  <c r="P219" i="67"/>
  <c r="Q219" i="67"/>
  <c r="R219" i="67"/>
  <c r="S219" i="67"/>
  <c r="T219" i="67"/>
  <c r="U219" i="67"/>
  <c r="V219" i="67"/>
  <c r="W219" i="67"/>
  <c r="X219" i="67"/>
  <c r="Y219" i="67"/>
  <c r="Z219" i="67"/>
  <c r="AA219" i="67"/>
  <c r="AB219" i="67"/>
  <c r="AC219" i="67"/>
  <c r="AD219" i="67"/>
  <c r="AE219" i="67"/>
  <c r="AF219" i="67"/>
  <c r="AG219" i="67"/>
  <c r="AH219" i="67"/>
  <c r="AI219" i="67"/>
  <c r="AJ219" i="67"/>
  <c r="AK219" i="67"/>
  <c r="AL219" i="67"/>
  <c r="AM219" i="67"/>
  <c r="AN219" i="67"/>
  <c r="AO219" i="67"/>
  <c r="AP219" i="67"/>
  <c r="AQ219" i="67"/>
  <c r="AR219" i="67"/>
  <c r="AS219" i="67"/>
  <c r="AT219" i="67"/>
  <c r="AU219" i="67"/>
  <c r="AV219" i="67"/>
  <c r="AW219" i="67"/>
  <c r="CH219" i="67"/>
  <c r="CI219" i="67"/>
  <c r="CJ219" i="67"/>
  <c r="CK219" i="67"/>
  <c r="CL219" i="67"/>
  <c r="CM219" i="67"/>
  <c r="CN219" i="67"/>
  <c r="CO219" i="67"/>
  <c r="CP219" i="67"/>
  <c r="CQ219" i="67"/>
  <c r="CR219" i="67"/>
  <c r="CS219" i="67"/>
  <c r="CT219" i="67"/>
  <c r="CU219" i="67"/>
  <c r="CV219" i="67"/>
  <c r="CW219" i="67"/>
  <c r="CX219" i="67"/>
  <c r="CY219" i="67"/>
  <c r="CZ219" i="67"/>
  <c r="DA219" i="67"/>
  <c r="DB219" i="67"/>
  <c r="DC219" i="67"/>
  <c r="DD219" i="67"/>
  <c r="DE219" i="67"/>
  <c r="DF219" i="67"/>
  <c r="DG219" i="67"/>
  <c r="DH219" i="67"/>
  <c r="DI219" i="67"/>
  <c r="DJ219" i="67"/>
  <c r="DK219" i="67"/>
  <c r="DL219" i="67"/>
  <c r="DM219" i="67"/>
  <c r="DN219" i="67"/>
  <c r="DO219" i="67"/>
  <c r="DP219" i="67"/>
  <c r="DQ219" i="67"/>
  <c r="DR219" i="67"/>
  <c r="EK219" i="67"/>
  <c r="EL219" i="67"/>
  <c r="EM219" i="67"/>
  <c r="EN219" i="67"/>
  <c r="EO219" i="67"/>
  <c r="EP219" i="67"/>
  <c r="EQ219" i="67"/>
  <c r="ER219" i="67"/>
  <c r="ES219" i="67"/>
  <c r="ET219" i="67"/>
  <c r="EU219" i="67"/>
  <c r="EV219" i="67"/>
  <c r="EW219" i="67"/>
  <c r="EX219" i="67"/>
  <c r="A220" i="67"/>
  <c r="B220" i="67"/>
  <c r="C220" i="67"/>
  <c r="D220" i="67"/>
  <c r="E220" i="67"/>
  <c r="F220" i="67"/>
  <c r="G220" i="67"/>
  <c r="H220" i="67"/>
  <c r="I220" i="67"/>
  <c r="J220" i="67"/>
  <c r="K220" i="67"/>
  <c r="L220" i="67"/>
  <c r="M220" i="67"/>
  <c r="N220" i="67"/>
  <c r="O220" i="67"/>
  <c r="P220" i="67"/>
  <c r="Q220" i="67"/>
  <c r="R220" i="67"/>
  <c r="S220" i="67"/>
  <c r="T220" i="67"/>
  <c r="U220" i="67"/>
  <c r="V220" i="67"/>
  <c r="W220" i="67"/>
  <c r="X220" i="67"/>
  <c r="Y220" i="67"/>
  <c r="Z220" i="67"/>
  <c r="AA220" i="67"/>
  <c r="AB220" i="67"/>
  <c r="AC220" i="67"/>
  <c r="AD220" i="67"/>
  <c r="AE220" i="67"/>
  <c r="AF220" i="67"/>
  <c r="AG220" i="67"/>
  <c r="AH220" i="67"/>
  <c r="AI220" i="67"/>
  <c r="AJ220" i="67"/>
  <c r="AK220" i="67"/>
  <c r="AL220" i="67"/>
  <c r="AM220" i="67"/>
  <c r="AN220" i="67"/>
  <c r="AO220" i="67"/>
  <c r="AP220" i="67"/>
  <c r="AQ220" i="67"/>
  <c r="AR220" i="67"/>
  <c r="AS220" i="67"/>
  <c r="AT220" i="67"/>
  <c r="AU220" i="67"/>
  <c r="AV220" i="67"/>
  <c r="AW220" i="67"/>
  <c r="AX220" i="67"/>
  <c r="AY220" i="67"/>
  <c r="AZ220" i="67"/>
  <c r="BA220" i="67"/>
  <c r="BB220" i="67"/>
  <c r="BC220" i="67"/>
  <c r="BD220" i="67"/>
  <c r="BE220" i="67"/>
  <c r="BF220" i="67"/>
  <c r="BG220" i="67"/>
  <c r="BH220" i="67"/>
  <c r="BI220" i="67"/>
  <c r="BJ220" i="67"/>
  <c r="BK220" i="67"/>
  <c r="BL220" i="67"/>
  <c r="BM220" i="67"/>
  <c r="BN220" i="67"/>
  <c r="BO220" i="67"/>
  <c r="BP220" i="67"/>
  <c r="BQ220" i="67"/>
  <c r="BR220" i="67"/>
  <c r="BS220" i="67"/>
  <c r="BT220" i="67"/>
  <c r="BU220" i="67"/>
  <c r="BV220" i="67"/>
  <c r="BW220" i="67"/>
  <c r="BX220" i="67"/>
  <c r="BY220" i="67"/>
  <c r="CA220" i="67"/>
  <c r="CB220" i="67"/>
  <c r="CC220" i="67"/>
  <c r="CD220" i="67"/>
  <c r="CE220" i="67"/>
  <c r="CF220" i="67"/>
  <c r="CG220" i="67"/>
  <c r="CH220" i="67"/>
  <c r="CI220" i="67"/>
  <c r="CJ220" i="67"/>
  <c r="CK220" i="67"/>
  <c r="CL220" i="67"/>
  <c r="CM220" i="67"/>
  <c r="CN220" i="67"/>
  <c r="CO220" i="67"/>
  <c r="CP220" i="67"/>
  <c r="CQ220" i="67"/>
  <c r="CR220" i="67"/>
  <c r="CS220" i="67"/>
  <c r="CT220" i="67"/>
  <c r="CU220" i="67"/>
  <c r="CV220" i="67"/>
  <c r="CW220" i="67"/>
  <c r="CX220" i="67"/>
  <c r="CY220" i="67"/>
  <c r="CZ220" i="67"/>
  <c r="DA220" i="67"/>
  <c r="DB220" i="67"/>
  <c r="DC220" i="67"/>
  <c r="DD220" i="67"/>
  <c r="DE220" i="67"/>
  <c r="DF220" i="67"/>
  <c r="DG220" i="67"/>
  <c r="DH220" i="67"/>
  <c r="DI220" i="67"/>
  <c r="DJ220" i="67"/>
  <c r="DK220" i="67"/>
  <c r="DL220" i="67"/>
  <c r="DM220" i="67"/>
  <c r="DN220" i="67"/>
  <c r="DO220" i="67"/>
  <c r="DP220" i="67"/>
  <c r="DQ220" i="67"/>
  <c r="DR220" i="67"/>
  <c r="DS220" i="67"/>
  <c r="DT220" i="67"/>
  <c r="DU220" i="67"/>
  <c r="DV220" i="67"/>
  <c r="DW220" i="67"/>
  <c r="DX220" i="67"/>
  <c r="DY220" i="67"/>
  <c r="DZ220" i="67"/>
  <c r="EA220" i="67"/>
  <c r="EB220" i="67"/>
  <c r="EC220" i="67"/>
  <c r="ED220" i="67"/>
  <c r="EE220" i="67"/>
  <c r="EF220" i="67"/>
  <c r="EG220" i="67"/>
  <c r="EH220" i="67"/>
  <c r="EI220" i="67"/>
  <c r="EJ220" i="67"/>
  <c r="EK220" i="67"/>
  <c r="EL220" i="67"/>
  <c r="EM220" i="67"/>
  <c r="EN220" i="67"/>
  <c r="EO220" i="67"/>
  <c r="EP220" i="67"/>
  <c r="EQ220" i="67"/>
  <c r="ER220" i="67"/>
  <c r="ES220" i="67"/>
  <c r="ET220" i="67"/>
  <c r="EU220" i="67"/>
  <c r="EV220" i="67"/>
  <c r="EW220" i="67"/>
  <c r="EX220" i="67"/>
  <c r="A221" i="67"/>
  <c r="B221" i="67"/>
  <c r="C221" i="67"/>
  <c r="D221" i="67"/>
  <c r="E221" i="67"/>
  <c r="F221" i="67"/>
  <c r="G221" i="67"/>
  <c r="H221" i="67"/>
  <c r="I221" i="67"/>
  <c r="J221" i="67"/>
  <c r="K221" i="67"/>
  <c r="L221" i="67"/>
  <c r="M221" i="67"/>
  <c r="N221" i="67"/>
  <c r="O221" i="67"/>
  <c r="P221" i="67"/>
  <c r="Q221" i="67"/>
  <c r="R221" i="67"/>
  <c r="S221" i="67"/>
  <c r="T221" i="67"/>
  <c r="U221" i="67"/>
  <c r="V221" i="67"/>
  <c r="W221" i="67"/>
  <c r="X221" i="67"/>
  <c r="Y221" i="67"/>
  <c r="Z221" i="67"/>
  <c r="AA221" i="67"/>
  <c r="AB221" i="67"/>
  <c r="AC221" i="67"/>
  <c r="AD221" i="67"/>
  <c r="AE221" i="67"/>
  <c r="AF221" i="67"/>
  <c r="AG221" i="67"/>
  <c r="AH221" i="67"/>
  <c r="AI221" i="67"/>
  <c r="AJ221" i="67"/>
  <c r="AK221" i="67"/>
  <c r="AL221" i="67"/>
  <c r="AM221" i="67"/>
  <c r="AN221" i="67"/>
  <c r="AO221" i="67"/>
  <c r="AP221" i="67"/>
  <c r="AQ221" i="67"/>
  <c r="AR221" i="67"/>
  <c r="AS221" i="67"/>
  <c r="AT221" i="67"/>
  <c r="AU221" i="67"/>
  <c r="AV221" i="67"/>
  <c r="AW221" i="67"/>
  <c r="AX221" i="67"/>
  <c r="AY221" i="67"/>
  <c r="AZ221" i="67"/>
  <c r="BA221" i="67"/>
  <c r="BB221" i="67"/>
  <c r="BC221" i="67"/>
  <c r="BD221" i="67"/>
  <c r="BE221" i="67"/>
  <c r="BF221" i="67"/>
  <c r="BG221" i="67"/>
  <c r="BH221" i="67"/>
  <c r="BI221" i="67"/>
  <c r="BJ221" i="67"/>
  <c r="BK221" i="67"/>
  <c r="BL221" i="67"/>
  <c r="BM221" i="67"/>
  <c r="BN221" i="67"/>
  <c r="BO221" i="67"/>
  <c r="BP221" i="67"/>
  <c r="BQ221" i="67"/>
  <c r="BR221" i="67"/>
  <c r="BS221" i="67"/>
  <c r="BT221" i="67"/>
  <c r="BU221" i="67"/>
  <c r="BV221" i="67"/>
  <c r="BW221" i="67"/>
  <c r="BX221" i="67"/>
  <c r="BY221" i="67"/>
  <c r="BZ221" i="67"/>
  <c r="CA221" i="67"/>
  <c r="CB221" i="67"/>
  <c r="CC221" i="67"/>
  <c r="CD221" i="67"/>
  <c r="CE221" i="67"/>
  <c r="CF221" i="67"/>
  <c r="CG221" i="67"/>
  <c r="CH221" i="67"/>
  <c r="CI221" i="67"/>
  <c r="CJ221" i="67"/>
  <c r="CK221" i="67"/>
  <c r="CL221" i="67"/>
  <c r="CM221" i="67"/>
  <c r="CN221" i="67"/>
  <c r="CO221" i="67"/>
  <c r="CP221" i="67"/>
  <c r="CQ221" i="67"/>
  <c r="CR221" i="67"/>
  <c r="CS221" i="67"/>
  <c r="CT221" i="67"/>
  <c r="CU221" i="67"/>
  <c r="CV221" i="67"/>
  <c r="CW221" i="67"/>
  <c r="CX221" i="67"/>
  <c r="CY221" i="67"/>
  <c r="CZ221" i="67"/>
  <c r="DA221" i="67"/>
  <c r="DB221" i="67"/>
  <c r="DC221" i="67"/>
  <c r="DD221" i="67"/>
  <c r="DE221" i="67"/>
  <c r="DF221" i="67"/>
  <c r="DG221" i="67"/>
  <c r="DH221" i="67"/>
  <c r="DI221" i="67"/>
  <c r="DJ221" i="67"/>
  <c r="DK221" i="67"/>
  <c r="DL221" i="67"/>
  <c r="DM221" i="67"/>
  <c r="DN221" i="67"/>
  <c r="DO221" i="67"/>
  <c r="DP221" i="67"/>
  <c r="DQ221" i="67"/>
  <c r="DR221" i="67"/>
  <c r="DS221" i="67"/>
  <c r="DT221" i="67"/>
  <c r="DU221" i="67"/>
  <c r="DV221" i="67"/>
  <c r="DW221" i="67"/>
  <c r="DX221" i="67"/>
  <c r="DY221" i="67"/>
  <c r="DZ221" i="67"/>
  <c r="EA221" i="67"/>
  <c r="EB221" i="67"/>
  <c r="EC221" i="67"/>
  <c r="ED221" i="67"/>
  <c r="EE221" i="67"/>
  <c r="EF221" i="67"/>
  <c r="EG221" i="67"/>
  <c r="EH221" i="67"/>
  <c r="EI221" i="67"/>
  <c r="EJ221" i="67"/>
  <c r="EK221" i="67"/>
  <c r="EL221" i="67"/>
  <c r="EM221" i="67"/>
  <c r="EN221" i="67"/>
  <c r="EO221" i="67"/>
  <c r="EP221" i="67"/>
  <c r="EQ221" i="67"/>
  <c r="ER221" i="67"/>
  <c r="ES221" i="67"/>
  <c r="ET221" i="67"/>
  <c r="EU221" i="67"/>
  <c r="EV221" i="67"/>
  <c r="EW221" i="67"/>
  <c r="EX221" i="67"/>
  <c r="A222" i="67"/>
  <c r="B222" i="67"/>
  <c r="C222" i="67"/>
  <c r="D222" i="67"/>
  <c r="E222" i="67"/>
  <c r="F222" i="67"/>
  <c r="G222" i="67"/>
  <c r="H222" i="67"/>
  <c r="I222" i="67"/>
  <c r="J222" i="67"/>
  <c r="K222" i="67"/>
  <c r="L222" i="67"/>
  <c r="M222" i="67"/>
  <c r="N222" i="67"/>
  <c r="O222" i="67"/>
  <c r="P222" i="67"/>
  <c r="Q222" i="67"/>
  <c r="R222" i="67"/>
  <c r="S222" i="67"/>
  <c r="T222" i="67"/>
  <c r="U222" i="67"/>
  <c r="V222" i="67"/>
  <c r="W222" i="67"/>
  <c r="X222" i="67"/>
  <c r="Y222" i="67"/>
  <c r="Z222" i="67"/>
  <c r="AA222" i="67"/>
  <c r="AB222" i="67"/>
  <c r="AC222" i="67"/>
  <c r="AD222" i="67"/>
  <c r="AE222" i="67"/>
  <c r="AF222" i="67"/>
  <c r="AG222" i="67"/>
  <c r="AH222" i="67"/>
  <c r="AI222" i="67"/>
  <c r="AJ222" i="67"/>
  <c r="AK222" i="67"/>
  <c r="AL222" i="67"/>
  <c r="AM222" i="67"/>
  <c r="AN222" i="67"/>
  <c r="AO222" i="67"/>
  <c r="AP222" i="67"/>
  <c r="AQ222" i="67"/>
  <c r="AR222" i="67"/>
  <c r="AS222" i="67"/>
  <c r="AT222" i="67"/>
  <c r="AU222" i="67"/>
  <c r="AV222" i="67"/>
  <c r="AW222" i="67"/>
  <c r="AX222" i="67"/>
  <c r="BB222" i="67"/>
  <c r="BF222" i="67"/>
  <c r="BJ222" i="67"/>
  <c r="BN222" i="67"/>
  <c r="BV222" i="67"/>
  <c r="BZ222" i="67"/>
  <c r="CH222" i="67"/>
  <c r="CI222" i="67"/>
  <c r="CJ222" i="67"/>
  <c r="CK222" i="67"/>
  <c r="CL222" i="67"/>
  <c r="CM222" i="67"/>
  <c r="CN222" i="67"/>
  <c r="CO222" i="67"/>
  <c r="CP222" i="67"/>
  <c r="CQ222" i="67"/>
  <c r="CR222" i="67"/>
  <c r="CS222" i="67"/>
  <c r="CT222" i="67"/>
  <c r="CU222" i="67"/>
  <c r="CV222" i="67"/>
  <c r="CW222" i="67"/>
  <c r="CX222" i="67"/>
  <c r="CY222" i="67"/>
  <c r="CZ222" i="67"/>
  <c r="DA222" i="67"/>
  <c r="DB222" i="67"/>
  <c r="DC222" i="67"/>
  <c r="DD222" i="67"/>
  <c r="DE222" i="67"/>
  <c r="DF222" i="67"/>
  <c r="DG222" i="67"/>
  <c r="DH222" i="67"/>
  <c r="DI222" i="67"/>
  <c r="DJ222" i="67"/>
  <c r="DK222" i="67"/>
  <c r="DL222" i="67"/>
  <c r="DM222" i="67"/>
  <c r="DN222" i="67"/>
  <c r="DO222" i="67"/>
  <c r="DP222" i="67"/>
  <c r="DQ222" i="67"/>
  <c r="DR222" i="67"/>
  <c r="DS222" i="67"/>
  <c r="DT222" i="67"/>
  <c r="EK222" i="67"/>
  <c r="EL222" i="67"/>
  <c r="EM222" i="67"/>
  <c r="EN222" i="67"/>
  <c r="EO222" i="67"/>
  <c r="EP222" i="67"/>
  <c r="EQ222" i="67"/>
  <c r="ER222" i="67"/>
  <c r="ES222" i="67"/>
  <c r="ET222" i="67"/>
  <c r="EU222" i="67"/>
  <c r="EV222" i="67"/>
  <c r="EW222" i="67"/>
  <c r="EX222" i="67"/>
  <c r="A223" i="67"/>
  <c r="B223" i="67"/>
  <c r="C223" i="67"/>
  <c r="D223" i="67"/>
  <c r="E223" i="67"/>
  <c r="F223" i="67"/>
  <c r="G223" i="67"/>
  <c r="H223" i="67"/>
  <c r="I223" i="67"/>
  <c r="J223" i="67"/>
  <c r="K223" i="67"/>
  <c r="L223" i="67"/>
  <c r="M223" i="67"/>
  <c r="N223" i="67"/>
  <c r="O223" i="67"/>
  <c r="P223" i="67"/>
  <c r="Q223" i="67"/>
  <c r="R223" i="67"/>
  <c r="S223" i="67"/>
  <c r="T223" i="67"/>
  <c r="U223" i="67"/>
  <c r="V223" i="67"/>
  <c r="W223" i="67"/>
  <c r="X223" i="67"/>
  <c r="Y223" i="67"/>
  <c r="Z223" i="67"/>
  <c r="AA223" i="67"/>
  <c r="AB223" i="67"/>
  <c r="AC223" i="67"/>
  <c r="AD223" i="67"/>
  <c r="AE223" i="67"/>
  <c r="AF223" i="67"/>
  <c r="AG223" i="67"/>
  <c r="AH223" i="67"/>
  <c r="AI223" i="67"/>
  <c r="AJ223" i="67"/>
  <c r="AK223" i="67"/>
  <c r="AL223" i="67"/>
  <c r="AM223" i="67"/>
  <c r="AN223" i="67"/>
  <c r="AO223" i="67"/>
  <c r="AP223" i="67"/>
  <c r="AQ223" i="67"/>
  <c r="AR223" i="67"/>
  <c r="AS223" i="67"/>
  <c r="AT223" i="67"/>
  <c r="AU223" i="67"/>
  <c r="AV223" i="67"/>
  <c r="AW223" i="67"/>
  <c r="AX223" i="67"/>
  <c r="BB223" i="67"/>
  <c r="BF223" i="67"/>
  <c r="BJ223" i="67"/>
  <c r="BN223" i="67"/>
  <c r="BR223" i="67"/>
  <c r="BZ223" i="67"/>
  <c r="CH223" i="67"/>
  <c r="CI223" i="67"/>
  <c r="CJ223" i="67"/>
  <c r="CK223" i="67"/>
  <c r="CL223" i="67"/>
  <c r="CM223" i="67"/>
  <c r="CN223" i="67"/>
  <c r="CO223" i="67"/>
  <c r="CP223" i="67"/>
  <c r="CQ223" i="67"/>
  <c r="CR223" i="67"/>
  <c r="CS223" i="67"/>
  <c r="CT223" i="67"/>
  <c r="CU223" i="67"/>
  <c r="CV223" i="67"/>
  <c r="CW223" i="67"/>
  <c r="CX223" i="67"/>
  <c r="CY223" i="67"/>
  <c r="CZ223" i="67"/>
  <c r="DA223" i="67"/>
  <c r="DB223" i="67"/>
  <c r="DC223" i="67"/>
  <c r="DD223" i="67"/>
  <c r="DE223" i="67"/>
  <c r="DF223" i="67"/>
  <c r="DG223" i="67"/>
  <c r="DH223" i="67"/>
  <c r="DI223" i="67"/>
  <c r="DJ223" i="67"/>
  <c r="DK223" i="67"/>
  <c r="DL223" i="67"/>
  <c r="DM223" i="67"/>
  <c r="DN223" i="67"/>
  <c r="DO223" i="67"/>
  <c r="DP223" i="67"/>
  <c r="DQ223" i="67"/>
  <c r="DR223" i="67"/>
  <c r="DS223" i="67"/>
  <c r="DT223" i="67"/>
  <c r="EK223" i="67"/>
  <c r="EL223" i="67"/>
  <c r="EM223" i="67"/>
  <c r="EN223" i="67"/>
  <c r="EO223" i="67"/>
  <c r="EP223" i="67"/>
  <c r="EQ223" i="67"/>
  <c r="ER223" i="67"/>
  <c r="ES223" i="67"/>
  <c r="ET223" i="67"/>
  <c r="EU223" i="67"/>
  <c r="EV223" i="67"/>
  <c r="EW223" i="67"/>
  <c r="EX223" i="67"/>
  <c r="A224" i="67"/>
  <c r="B224" i="67"/>
  <c r="C224" i="67"/>
  <c r="D224" i="67"/>
  <c r="E224" i="67"/>
  <c r="F224" i="67"/>
  <c r="G224" i="67"/>
  <c r="H224" i="67"/>
  <c r="I224" i="67"/>
  <c r="J224" i="67"/>
  <c r="K224" i="67"/>
  <c r="L224" i="67"/>
  <c r="M224" i="67"/>
  <c r="N224" i="67"/>
  <c r="O224" i="67"/>
  <c r="P224" i="67"/>
  <c r="Q224" i="67"/>
  <c r="R224" i="67"/>
  <c r="S224" i="67"/>
  <c r="T224" i="67"/>
  <c r="U224" i="67"/>
  <c r="V224" i="67"/>
  <c r="W224" i="67"/>
  <c r="X224" i="67"/>
  <c r="Y224" i="67"/>
  <c r="Z224" i="67"/>
  <c r="AA224" i="67"/>
  <c r="AB224" i="67"/>
  <c r="AC224" i="67"/>
  <c r="AD224" i="67"/>
  <c r="AE224" i="67"/>
  <c r="AF224" i="67"/>
  <c r="AG224" i="67"/>
  <c r="AH224" i="67"/>
  <c r="AI224" i="67"/>
  <c r="AJ224" i="67"/>
  <c r="AK224" i="67"/>
  <c r="AL224" i="67"/>
  <c r="AM224" i="67"/>
  <c r="AN224" i="67"/>
  <c r="AO224" i="67"/>
  <c r="AP224" i="67"/>
  <c r="AQ224" i="67"/>
  <c r="AR224" i="67"/>
  <c r="AS224" i="67"/>
  <c r="AT224" i="67"/>
  <c r="AU224" i="67"/>
  <c r="AV224" i="67"/>
  <c r="AW224" i="67"/>
  <c r="AX224" i="67"/>
  <c r="BB224" i="67"/>
  <c r="BF224" i="67"/>
  <c r="BJ224" i="67"/>
  <c r="BN224" i="67"/>
  <c r="BR224" i="67"/>
  <c r="BV224" i="67"/>
  <c r="BZ224" i="67"/>
  <c r="CH224" i="67"/>
  <c r="CI224" i="67"/>
  <c r="CJ224" i="67"/>
  <c r="CK224" i="67"/>
  <c r="CL224" i="67"/>
  <c r="CM224" i="67"/>
  <c r="CN224" i="67"/>
  <c r="CO224" i="67"/>
  <c r="CP224" i="67"/>
  <c r="CQ224" i="67"/>
  <c r="CR224" i="67"/>
  <c r="CS224" i="67"/>
  <c r="CT224" i="67"/>
  <c r="CU224" i="67"/>
  <c r="CV224" i="67"/>
  <c r="CW224" i="67"/>
  <c r="CX224" i="67"/>
  <c r="CY224" i="67"/>
  <c r="CZ224" i="67"/>
  <c r="DA224" i="67"/>
  <c r="DB224" i="67"/>
  <c r="DC224" i="67"/>
  <c r="DD224" i="67"/>
  <c r="DE224" i="67"/>
  <c r="DF224" i="67"/>
  <c r="DG224" i="67"/>
  <c r="DH224" i="67"/>
  <c r="DI224" i="67"/>
  <c r="DJ224" i="67"/>
  <c r="DK224" i="67"/>
  <c r="DL224" i="67"/>
  <c r="DM224" i="67"/>
  <c r="DN224" i="67"/>
  <c r="DO224" i="67"/>
  <c r="DP224" i="67"/>
  <c r="DQ224" i="67"/>
  <c r="DR224" i="67"/>
  <c r="DS224" i="67"/>
  <c r="DT224" i="67"/>
  <c r="EK224" i="67"/>
  <c r="EL224" i="67"/>
  <c r="EM224" i="67"/>
  <c r="EN224" i="67"/>
  <c r="EO224" i="67"/>
  <c r="EP224" i="67"/>
  <c r="EQ224" i="67"/>
  <c r="ER224" i="67"/>
  <c r="ES224" i="67"/>
  <c r="ET224" i="67"/>
  <c r="EU224" i="67"/>
  <c r="EV224" i="67"/>
  <c r="EW224" i="67"/>
  <c r="EX224" i="67"/>
  <c r="A225" i="67"/>
  <c r="B225" i="67"/>
  <c r="C225" i="67"/>
  <c r="D225" i="67"/>
  <c r="E225" i="67"/>
  <c r="F225" i="67"/>
  <c r="G225" i="67"/>
  <c r="H225" i="67"/>
  <c r="I225" i="67"/>
  <c r="J225" i="67"/>
  <c r="K225" i="67"/>
  <c r="L225" i="67"/>
  <c r="M225" i="67"/>
  <c r="N225" i="67"/>
  <c r="O225" i="67"/>
  <c r="P225" i="67"/>
  <c r="Q225" i="67"/>
  <c r="R225" i="67"/>
  <c r="S225" i="67"/>
  <c r="T225" i="67"/>
  <c r="U225" i="67"/>
  <c r="V225" i="67"/>
  <c r="W225" i="67"/>
  <c r="X225" i="67"/>
  <c r="Y225" i="67"/>
  <c r="Z225" i="67"/>
  <c r="AA225" i="67"/>
  <c r="AB225" i="67"/>
  <c r="AC225" i="67"/>
  <c r="AD225" i="67"/>
  <c r="AE225" i="67"/>
  <c r="AF225" i="67"/>
  <c r="AG225" i="67"/>
  <c r="AH225" i="67"/>
  <c r="AI225" i="67"/>
  <c r="AJ225" i="67"/>
  <c r="AK225" i="67"/>
  <c r="AL225" i="67"/>
  <c r="AM225" i="67"/>
  <c r="AN225" i="67"/>
  <c r="AO225" i="67"/>
  <c r="AP225" i="67"/>
  <c r="AQ225" i="67"/>
  <c r="AR225" i="67"/>
  <c r="AS225" i="67"/>
  <c r="AT225" i="67"/>
  <c r="AU225" i="67"/>
  <c r="AV225" i="67"/>
  <c r="AW225" i="67"/>
  <c r="AX225" i="67"/>
  <c r="BB225" i="67"/>
  <c r="BF225" i="67"/>
  <c r="BJ225" i="67"/>
  <c r="BN225" i="67"/>
  <c r="BR225" i="67"/>
  <c r="BV225" i="67"/>
  <c r="BZ225" i="67"/>
  <c r="CH225" i="67"/>
  <c r="CI225" i="67"/>
  <c r="CJ225" i="67"/>
  <c r="CK225" i="67"/>
  <c r="CL225" i="67"/>
  <c r="CM225" i="67"/>
  <c r="CN225" i="67"/>
  <c r="CO225" i="67"/>
  <c r="CP225" i="67"/>
  <c r="CQ225" i="67"/>
  <c r="CR225" i="67"/>
  <c r="CS225" i="67"/>
  <c r="CT225" i="67"/>
  <c r="CU225" i="67"/>
  <c r="CV225" i="67"/>
  <c r="CW225" i="67"/>
  <c r="CX225" i="67"/>
  <c r="CY225" i="67"/>
  <c r="CZ225" i="67"/>
  <c r="DA225" i="67"/>
  <c r="DB225" i="67"/>
  <c r="DC225" i="67"/>
  <c r="DD225" i="67"/>
  <c r="DE225" i="67"/>
  <c r="DF225" i="67"/>
  <c r="DG225" i="67"/>
  <c r="DH225" i="67"/>
  <c r="DI225" i="67"/>
  <c r="DJ225" i="67"/>
  <c r="DK225" i="67"/>
  <c r="DL225" i="67"/>
  <c r="DM225" i="67"/>
  <c r="DN225" i="67"/>
  <c r="DO225" i="67"/>
  <c r="DP225" i="67"/>
  <c r="DQ225" i="67"/>
  <c r="DR225" i="67"/>
  <c r="DS225" i="67"/>
  <c r="DT225" i="67"/>
  <c r="EK225" i="67"/>
  <c r="EL225" i="67"/>
  <c r="EM225" i="67"/>
  <c r="EN225" i="67"/>
  <c r="EO225" i="67"/>
  <c r="EP225" i="67"/>
  <c r="EQ225" i="67"/>
  <c r="ER225" i="67"/>
  <c r="ES225" i="67"/>
  <c r="ET225" i="67"/>
  <c r="EU225" i="67"/>
  <c r="EV225" i="67"/>
  <c r="EW225" i="67"/>
  <c r="EX225" i="67"/>
  <c r="A226" i="67"/>
  <c r="B226" i="67"/>
  <c r="C226" i="67"/>
  <c r="D226" i="67"/>
  <c r="E226" i="67"/>
  <c r="F226" i="67"/>
  <c r="G226" i="67"/>
  <c r="H226" i="67"/>
  <c r="I226" i="67"/>
  <c r="J226" i="67"/>
  <c r="K226" i="67"/>
  <c r="L226" i="67"/>
  <c r="M226" i="67"/>
  <c r="N226" i="67"/>
  <c r="O226" i="67"/>
  <c r="P226" i="67"/>
  <c r="Q226" i="67"/>
  <c r="R226" i="67"/>
  <c r="S226" i="67"/>
  <c r="T226" i="67"/>
  <c r="U226" i="67"/>
  <c r="V226" i="67"/>
  <c r="W226" i="67"/>
  <c r="X226" i="67"/>
  <c r="Y226" i="67"/>
  <c r="Z226" i="67"/>
  <c r="AA226" i="67"/>
  <c r="AB226" i="67"/>
  <c r="AC226" i="67"/>
  <c r="AD226" i="67"/>
  <c r="AE226" i="67"/>
  <c r="AF226" i="67"/>
  <c r="AG226" i="67"/>
  <c r="AH226" i="67"/>
  <c r="AI226" i="67"/>
  <c r="AJ226" i="67"/>
  <c r="AK226" i="67"/>
  <c r="AL226" i="67"/>
  <c r="AM226" i="67"/>
  <c r="AN226" i="67"/>
  <c r="AO226" i="67"/>
  <c r="AP226" i="67"/>
  <c r="AQ226" i="67"/>
  <c r="AR226" i="67"/>
  <c r="AS226" i="67"/>
  <c r="AT226" i="67"/>
  <c r="AU226" i="67"/>
  <c r="AV226" i="67"/>
  <c r="AW226" i="67"/>
  <c r="AX226" i="67"/>
  <c r="AY226" i="67"/>
  <c r="AZ226" i="67"/>
  <c r="BA226" i="67"/>
  <c r="BB226" i="67"/>
  <c r="BC226" i="67"/>
  <c r="BD226" i="67"/>
  <c r="BE226" i="67"/>
  <c r="BF226" i="67"/>
  <c r="BG226" i="67"/>
  <c r="BH226" i="67"/>
  <c r="BI226" i="67"/>
  <c r="BJ226" i="67"/>
  <c r="BK226" i="67"/>
  <c r="BL226" i="67"/>
  <c r="BM226" i="67"/>
  <c r="BN226" i="67"/>
  <c r="BO226" i="67"/>
  <c r="BP226" i="67"/>
  <c r="BQ226" i="67"/>
  <c r="BR226" i="67"/>
  <c r="BV226" i="67"/>
  <c r="BZ226" i="67"/>
  <c r="CA226" i="67"/>
  <c r="CB226" i="67"/>
  <c r="CC226" i="67"/>
  <c r="CD226" i="67"/>
  <c r="CE226" i="67"/>
  <c r="CF226" i="67"/>
  <c r="CG226" i="67"/>
  <c r="CH226" i="67"/>
  <c r="CI226" i="67"/>
  <c r="CJ226" i="67"/>
  <c r="CK226" i="67"/>
  <c r="CL226" i="67"/>
  <c r="CM226" i="67"/>
  <c r="CN226" i="67"/>
  <c r="CO226" i="67"/>
  <c r="CP226" i="67"/>
  <c r="CQ226" i="67"/>
  <c r="CR226" i="67"/>
  <c r="CS226" i="67"/>
  <c r="CT226" i="67"/>
  <c r="CU226" i="67"/>
  <c r="CV226" i="67"/>
  <c r="CW226" i="67"/>
  <c r="CX226" i="67"/>
  <c r="CY226" i="67"/>
  <c r="CZ226" i="67"/>
  <c r="DA226" i="67"/>
  <c r="DB226" i="67"/>
  <c r="DC226" i="67"/>
  <c r="DD226" i="67"/>
  <c r="DE226" i="67"/>
  <c r="DF226" i="67"/>
  <c r="DG226" i="67"/>
  <c r="DH226" i="67"/>
  <c r="DI226" i="67"/>
  <c r="DJ226" i="67"/>
  <c r="DK226" i="67"/>
  <c r="DL226" i="67"/>
  <c r="DM226" i="67"/>
  <c r="DN226" i="67"/>
  <c r="DO226" i="67"/>
  <c r="DP226" i="67"/>
  <c r="DQ226" i="67"/>
  <c r="DR226" i="67"/>
  <c r="DS226" i="67"/>
  <c r="DT226" i="67"/>
  <c r="EC226" i="67"/>
  <c r="ED226" i="67"/>
  <c r="EE226" i="67"/>
  <c r="EF226" i="67"/>
  <c r="EG226" i="67"/>
  <c r="EH226" i="67"/>
  <c r="EI226" i="67"/>
  <c r="EJ226" i="67"/>
  <c r="EK226" i="67"/>
  <c r="EL226" i="67"/>
  <c r="EM226" i="67"/>
  <c r="EN226" i="67"/>
  <c r="EO226" i="67"/>
  <c r="EP226" i="67"/>
  <c r="EQ226" i="67"/>
  <c r="ER226" i="67"/>
  <c r="ES226" i="67"/>
  <c r="ET226" i="67"/>
  <c r="EU226" i="67"/>
  <c r="EV226" i="67"/>
  <c r="EW226" i="67"/>
  <c r="EX226" i="67"/>
  <c r="A227" i="67"/>
  <c r="B227" i="67"/>
  <c r="C227" i="67"/>
  <c r="D227" i="67"/>
  <c r="E227" i="67"/>
  <c r="F227" i="67"/>
  <c r="G227" i="67"/>
  <c r="H227" i="67"/>
  <c r="I227" i="67"/>
  <c r="J227" i="67"/>
  <c r="K227" i="67"/>
  <c r="L227" i="67"/>
  <c r="M227" i="67"/>
  <c r="N227" i="67"/>
  <c r="O227" i="67"/>
  <c r="P227" i="67"/>
  <c r="Q227" i="67"/>
  <c r="R227" i="67"/>
  <c r="S227" i="67"/>
  <c r="T227" i="67"/>
  <c r="U227" i="67"/>
  <c r="V227" i="67"/>
  <c r="W227" i="67"/>
  <c r="X227" i="67"/>
  <c r="Y227" i="67"/>
  <c r="Z227" i="67"/>
  <c r="AA227" i="67"/>
  <c r="AB227" i="67"/>
  <c r="AC227" i="67"/>
  <c r="AD227" i="67"/>
  <c r="AE227" i="67"/>
  <c r="AF227" i="67"/>
  <c r="AG227" i="67"/>
  <c r="AH227" i="67"/>
  <c r="AI227" i="67"/>
  <c r="AJ227" i="67"/>
  <c r="AK227" i="67"/>
  <c r="AL227" i="67"/>
  <c r="AM227" i="67"/>
  <c r="AN227" i="67"/>
  <c r="AO227" i="67"/>
  <c r="AP227" i="67"/>
  <c r="AQ227" i="67"/>
  <c r="AR227" i="67"/>
  <c r="AS227" i="67"/>
  <c r="AT227" i="67"/>
  <c r="AU227" i="67"/>
  <c r="AV227" i="67"/>
  <c r="AW227" i="67"/>
  <c r="AX227" i="67"/>
  <c r="BB227" i="67"/>
  <c r="BF227" i="67"/>
  <c r="BJ227" i="67"/>
  <c r="BN227" i="67"/>
  <c r="BR227" i="67"/>
  <c r="BS227" i="67"/>
  <c r="CD227" i="67"/>
  <c r="CE227" i="67"/>
  <c r="CF227" i="67"/>
  <c r="CG227" i="67"/>
  <c r="CH227" i="67"/>
  <c r="CI227" i="67"/>
  <c r="CJ227" i="67"/>
  <c r="CK227" i="67"/>
  <c r="CL227" i="67"/>
  <c r="CM227" i="67"/>
  <c r="CN227" i="67"/>
  <c r="CO227" i="67"/>
  <c r="CP227" i="67"/>
  <c r="CQ227" i="67"/>
  <c r="CR227" i="67"/>
  <c r="CS227" i="67"/>
  <c r="CT227" i="67"/>
  <c r="CU227" i="67"/>
  <c r="CV227" i="67"/>
  <c r="CW227" i="67"/>
  <c r="CX227" i="67"/>
  <c r="CY227" i="67"/>
  <c r="CZ227" i="67"/>
  <c r="DA227" i="67"/>
  <c r="DB227" i="67"/>
  <c r="DC227" i="67"/>
  <c r="DD227" i="67"/>
  <c r="DE227" i="67"/>
  <c r="DF227" i="67"/>
  <c r="DG227" i="67"/>
  <c r="DH227" i="67"/>
  <c r="DI227" i="67"/>
  <c r="DJ227" i="67"/>
  <c r="DK227" i="67"/>
  <c r="DL227" i="67"/>
  <c r="DM227" i="67"/>
  <c r="DN227" i="67"/>
  <c r="DO227" i="67"/>
  <c r="DP227" i="67"/>
  <c r="DQ227" i="67"/>
  <c r="DR227" i="67"/>
  <c r="DS227" i="67"/>
  <c r="DT227" i="67"/>
  <c r="EC227" i="67"/>
  <c r="ED227" i="67"/>
  <c r="EE227" i="67"/>
  <c r="EF227" i="67"/>
  <c r="EG227" i="67"/>
  <c r="EH227" i="67"/>
  <c r="EI227" i="67"/>
  <c r="EJ227" i="67"/>
  <c r="EK227" i="67"/>
  <c r="EL227" i="67"/>
  <c r="EM227" i="67"/>
  <c r="EN227" i="67"/>
  <c r="EO227" i="67"/>
  <c r="EP227" i="67"/>
  <c r="EQ227" i="67"/>
  <c r="ER227" i="67"/>
  <c r="ES227" i="67"/>
  <c r="ET227" i="67"/>
  <c r="EU227" i="67"/>
  <c r="EV227" i="67"/>
  <c r="EW227" i="67"/>
  <c r="EX227" i="67"/>
  <c r="A228" i="67"/>
  <c r="B228" i="67"/>
  <c r="C228" i="67"/>
  <c r="D228" i="67"/>
  <c r="E228" i="67"/>
  <c r="F228" i="67"/>
  <c r="G228" i="67"/>
  <c r="H228" i="67"/>
  <c r="I228" i="67"/>
  <c r="J228" i="67"/>
  <c r="K228" i="67"/>
  <c r="L228" i="67"/>
  <c r="M228" i="67"/>
  <c r="N228" i="67"/>
  <c r="O228" i="67"/>
  <c r="P228" i="67"/>
  <c r="Q228" i="67"/>
  <c r="R228" i="67"/>
  <c r="S228" i="67"/>
  <c r="T228" i="67"/>
  <c r="U228" i="67"/>
  <c r="V228" i="67"/>
  <c r="W228" i="67"/>
  <c r="X228" i="67"/>
  <c r="Y228" i="67"/>
  <c r="Z228" i="67"/>
  <c r="AA228" i="67"/>
  <c r="AB228" i="67"/>
  <c r="AC228" i="67"/>
  <c r="AD228" i="67"/>
  <c r="AE228" i="67"/>
  <c r="AF228" i="67"/>
  <c r="AG228" i="67"/>
  <c r="AH228" i="67"/>
  <c r="AI228" i="67"/>
  <c r="AJ228" i="67"/>
  <c r="AK228" i="67"/>
  <c r="AL228" i="67"/>
  <c r="AM228" i="67"/>
  <c r="AN228" i="67"/>
  <c r="AO228" i="67"/>
  <c r="AP228" i="67"/>
  <c r="AQ228" i="67"/>
  <c r="AR228" i="67"/>
  <c r="AS228" i="67"/>
  <c r="AT228" i="67"/>
  <c r="AU228" i="67"/>
  <c r="AV228" i="67"/>
  <c r="AW228" i="67"/>
  <c r="CH228" i="67"/>
  <c r="CI228" i="67"/>
  <c r="CJ228" i="67"/>
  <c r="CK228" i="67"/>
  <c r="CL228" i="67"/>
  <c r="CM228" i="67"/>
  <c r="CN228" i="67"/>
  <c r="CO228" i="67"/>
  <c r="CP228" i="67"/>
  <c r="CQ228" i="67"/>
  <c r="CR228" i="67"/>
  <c r="CS228" i="67"/>
  <c r="CT228" i="67"/>
  <c r="CU228" i="67"/>
  <c r="CV228" i="67"/>
  <c r="CW228" i="67"/>
  <c r="CX228" i="67"/>
  <c r="CY228" i="67"/>
  <c r="CZ228" i="67"/>
  <c r="DA228" i="67"/>
  <c r="DB228" i="67"/>
  <c r="DC228" i="67"/>
  <c r="DD228" i="67"/>
  <c r="DE228" i="67"/>
  <c r="DF228" i="67"/>
  <c r="DG228" i="67"/>
  <c r="DH228" i="67"/>
  <c r="DI228" i="67"/>
  <c r="DJ228" i="67"/>
  <c r="DK228" i="67"/>
  <c r="DL228" i="67"/>
  <c r="DM228" i="67"/>
  <c r="DN228" i="67"/>
  <c r="DO228" i="67"/>
  <c r="DP228" i="67"/>
  <c r="DQ228" i="67"/>
  <c r="DR228" i="67"/>
  <c r="EK228" i="67"/>
  <c r="EL228" i="67"/>
  <c r="EM228" i="67"/>
  <c r="EN228" i="67"/>
  <c r="EO228" i="67"/>
  <c r="EP228" i="67"/>
  <c r="EQ228" i="67"/>
  <c r="ER228" i="67"/>
  <c r="ES228" i="67"/>
  <c r="ET228" i="67"/>
  <c r="EU228" i="67"/>
  <c r="EV228" i="67"/>
  <c r="EW228" i="67"/>
  <c r="EX228" i="67"/>
  <c r="A229" i="67"/>
  <c r="B229" i="67"/>
  <c r="C229" i="67"/>
  <c r="D229" i="67"/>
  <c r="E229" i="67"/>
  <c r="F229" i="67"/>
  <c r="G229" i="67"/>
  <c r="H229" i="67"/>
  <c r="I229" i="67"/>
  <c r="J229" i="67"/>
  <c r="K229" i="67"/>
  <c r="L229" i="67"/>
  <c r="M229" i="67"/>
  <c r="N229" i="67"/>
  <c r="O229" i="67"/>
  <c r="P229" i="67"/>
  <c r="Q229" i="67"/>
  <c r="R229" i="67"/>
  <c r="S229" i="67"/>
  <c r="T229" i="67"/>
  <c r="U229" i="67"/>
  <c r="V229" i="67"/>
  <c r="W229" i="67"/>
  <c r="X229" i="67"/>
  <c r="Y229" i="67"/>
  <c r="Z229" i="67"/>
  <c r="AA229" i="67"/>
  <c r="AB229" i="67"/>
  <c r="AC229" i="67"/>
  <c r="AD229" i="67"/>
  <c r="AE229" i="67"/>
  <c r="AF229" i="67"/>
  <c r="AG229" i="67"/>
  <c r="AH229" i="67"/>
  <c r="AI229" i="67"/>
  <c r="AJ229" i="67"/>
  <c r="AK229" i="67"/>
  <c r="AL229" i="67"/>
  <c r="AM229" i="67"/>
  <c r="AN229" i="67"/>
  <c r="AO229" i="67"/>
  <c r="AP229" i="67"/>
  <c r="AQ229" i="67"/>
  <c r="AR229" i="67"/>
  <c r="AS229" i="67"/>
  <c r="AT229" i="67"/>
  <c r="AU229" i="67"/>
  <c r="AV229" i="67"/>
  <c r="AW229" i="67"/>
  <c r="AX229" i="67"/>
  <c r="AY229" i="67"/>
  <c r="AZ229" i="67"/>
  <c r="BA229" i="67"/>
  <c r="BB229" i="67"/>
  <c r="BC229" i="67"/>
  <c r="BD229" i="67"/>
  <c r="BE229" i="67"/>
  <c r="BF229" i="67"/>
  <c r="BG229" i="67"/>
  <c r="BH229" i="67"/>
  <c r="BI229" i="67"/>
  <c r="BJ229" i="67"/>
  <c r="BK229" i="67"/>
  <c r="BL229" i="67"/>
  <c r="BM229" i="67"/>
  <c r="BN229" i="67"/>
  <c r="BO229" i="67"/>
  <c r="BP229" i="67"/>
  <c r="BQ229" i="67"/>
  <c r="BR229" i="67"/>
  <c r="BS229" i="67"/>
  <c r="BT229" i="67"/>
  <c r="BU229" i="67"/>
  <c r="BV229" i="67"/>
  <c r="BW229" i="67"/>
  <c r="BX229" i="67"/>
  <c r="BY229" i="67"/>
  <c r="BZ229" i="67"/>
  <c r="CA229" i="67"/>
  <c r="CB229" i="67"/>
  <c r="CC229" i="67"/>
  <c r="CD229" i="67"/>
  <c r="CE229" i="67"/>
  <c r="CF229" i="67"/>
  <c r="CG229" i="67"/>
  <c r="CH229" i="67"/>
  <c r="CI229" i="67"/>
  <c r="CJ229" i="67"/>
  <c r="CK229" i="67"/>
  <c r="CL229" i="67"/>
  <c r="CM229" i="67"/>
  <c r="CN229" i="67"/>
  <c r="CO229" i="67"/>
  <c r="CP229" i="67"/>
  <c r="CQ229" i="67"/>
  <c r="CR229" i="67"/>
  <c r="CS229" i="67"/>
  <c r="CT229" i="67"/>
  <c r="CU229" i="67"/>
  <c r="CV229" i="67"/>
  <c r="CW229" i="67"/>
  <c r="CX229" i="67"/>
  <c r="CY229" i="67"/>
  <c r="CZ229" i="67"/>
  <c r="DA229" i="67"/>
  <c r="DB229" i="67"/>
  <c r="DC229" i="67"/>
  <c r="DD229" i="67"/>
  <c r="DE229" i="67"/>
  <c r="DF229" i="67"/>
  <c r="DG229" i="67"/>
  <c r="DH229" i="67"/>
  <c r="DI229" i="67"/>
  <c r="DJ229" i="67"/>
  <c r="DK229" i="67"/>
  <c r="DL229" i="67"/>
  <c r="DM229" i="67"/>
  <c r="DN229" i="67"/>
  <c r="DO229" i="67"/>
  <c r="DP229" i="67"/>
  <c r="DQ229" i="67"/>
  <c r="DR229" i="67"/>
  <c r="DS229" i="67"/>
  <c r="DT229" i="67"/>
  <c r="DU229" i="67"/>
  <c r="DV229" i="67"/>
  <c r="DW229" i="67"/>
  <c r="DX229" i="67"/>
  <c r="DY229" i="67"/>
  <c r="DZ229" i="67"/>
  <c r="EA229" i="67"/>
  <c r="EB229" i="67"/>
  <c r="EC229" i="67"/>
  <c r="ED229" i="67"/>
  <c r="EE229" i="67"/>
  <c r="EF229" i="67"/>
  <c r="EG229" i="67"/>
  <c r="EH229" i="67"/>
  <c r="EI229" i="67"/>
  <c r="EJ229" i="67"/>
  <c r="EK229" i="67"/>
  <c r="EL229" i="67"/>
  <c r="EM229" i="67"/>
  <c r="EN229" i="67"/>
  <c r="EO229" i="67"/>
  <c r="EP229" i="67"/>
  <c r="EQ229" i="67"/>
  <c r="ER229" i="67"/>
  <c r="ES229" i="67"/>
  <c r="ET229" i="67"/>
  <c r="EU229" i="67"/>
  <c r="EV229" i="67"/>
  <c r="EW229" i="67"/>
  <c r="EX229" i="67"/>
  <c r="A230" i="67"/>
  <c r="B230" i="67"/>
  <c r="C230" i="67"/>
  <c r="D230" i="67"/>
  <c r="E230" i="67"/>
  <c r="F230" i="67"/>
  <c r="G230" i="67"/>
  <c r="H230" i="67"/>
  <c r="I230" i="67"/>
  <c r="J230" i="67"/>
  <c r="K230" i="67"/>
  <c r="L230" i="67"/>
  <c r="M230" i="67"/>
  <c r="N230" i="67"/>
  <c r="O230" i="67"/>
  <c r="P230" i="67"/>
  <c r="Q230" i="67"/>
  <c r="R230" i="67"/>
  <c r="S230" i="67"/>
  <c r="T230" i="67"/>
  <c r="U230" i="67"/>
  <c r="V230" i="67"/>
  <c r="W230" i="67"/>
  <c r="X230" i="67"/>
  <c r="Y230" i="67"/>
  <c r="Z230" i="67"/>
  <c r="AA230" i="67"/>
  <c r="AB230" i="67"/>
  <c r="AC230" i="67"/>
  <c r="AD230" i="67"/>
  <c r="AE230" i="67"/>
  <c r="AF230" i="67"/>
  <c r="AG230" i="67"/>
  <c r="AH230" i="67"/>
  <c r="AI230" i="67"/>
  <c r="AJ230" i="67"/>
  <c r="AK230" i="67"/>
  <c r="AL230" i="67"/>
  <c r="AM230" i="67"/>
  <c r="AN230" i="67"/>
  <c r="AO230" i="67"/>
  <c r="AP230" i="67"/>
  <c r="AQ230" i="67"/>
  <c r="AR230" i="67"/>
  <c r="AS230" i="67"/>
  <c r="AT230" i="67"/>
  <c r="AU230" i="67"/>
  <c r="AV230" i="67"/>
  <c r="AW230" i="67"/>
  <c r="AX230" i="67"/>
  <c r="AY230" i="67"/>
  <c r="AZ230" i="67"/>
  <c r="BA230" i="67"/>
  <c r="BB230" i="67"/>
  <c r="BC230" i="67"/>
  <c r="BD230" i="67"/>
  <c r="BE230" i="67"/>
  <c r="BF230" i="67"/>
  <c r="BG230" i="67"/>
  <c r="BH230" i="67"/>
  <c r="BI230" i="67"/>
  <c r="BJ230" i="67"/>
  <c r="BK230" i="67"/>
  <c r="BL230" i="67"/>
  <c r="BM230" i="67"/>
  <c r="BN230" i="67"/>
  <c r="BO230" i="67"/>
  <c r="BP230" i="67"/>
  <c r="BQ230" i="67"/>
  <c r="BR230" i="67"/>
  <c r="BS230" i="67"/>
  <c r="BT230" i="67"/>
  <c r="BU230" i="67"/>
  <c r="BV230" i="67"/>
  <c r="BW230" i="67"/>
  <c r="BX230" i="67"/>
  <c r="BY230" i="67"/>
  <c r="BZ230" i="67"/>
  <c r="CA230" i="67"/>
  <c r="CB230" i="67"/>
  <c r="CC230" i="67"/>
  <c r="CD230" i="67"/>
  <c r="CE230" i="67"/>
  <c r="CF230" i="67"/>
  <c r="CG230" i="67"/>
  <c r="CH230" i="67"/>
  <c r="CI230" i="67"/>
  <c r="CJ230" i="67"/>
  <c r="CK230" i="67"/>
  <c r="CL230" i="67"/>
  <c r="CM230" i="67"/>
  <c r="CN230" i="67"/>
  <c r="CO230" i="67"/>
  <c r="CP230" i="67"/>
  <c r="CQ230" i="67"/>
  <c r="CR230" i="67"/>
  <c r="CS230" i="67"/>
  <c r="CT230" i="67"/>
  <c r="CU230" i="67"/>
  <c r="CV230" i="67"/>
  <c r="CW230" i="67"/>
  <c r="CX230" i="67"/>
  <c r="CY230" i="67"/>
  <c r="CZ230" i="67"/>
  <c r="DA230" i="67"/>
  <c r="DB230" i="67"/>
  <c r="DC230" i="67"/>
  <c r="DD230" i="67"/>
  <c r="DE230" i="67"/>
  <c r="DF230" i="67"/>
  <c r="DG230" i="67"/>
  <c r="DH230" i="67"/>
  <c r="DI230" i="67"/>
  <c r="DJ230" i="67"/>
  <c r="DK230" i="67"/>
  <c r="DL230" i="67"/>
  <c r="DM230" i="67"/>
  <c r="DN230" i="67"/>
  <c r="DO230" i="67"/>
  <c r="DP230" i="67"/>
  <c r="DQ230" i="67"/>
  <c r="DR230" i="67"/>
  <c r="DS230" i="67"/>
  <c r="DT230" i="67"/>
  <c r="DU230" i="67"/>
  <c r="DV230" i="67"/>
  <c r="DW230" i="67"/>
  <c r="DX230" i="67"/>
  <c r="DY230" i="67"/>
  <c r="DZ230" i="67"/>
  <c r="EA230" i="67"/>
  <c r="EB230" i="67"/>
  <c r="EC230" i="67"/>
  <c r="ED230" i="67"/>
  <c r="EE230" i="67"/>
  <c r="EF230" i="67"/>
  <c r="EG230" i="67"/>
  <c r="EH230" i="67"/>
  <c r="EI230" i="67"/>
  <c r="EJ230" i="67"/>
  <c r="EK230" i="67"/>
  <c r="EL230" i="67"/>
  <c r="EM230" i="67"/>
  <c r="EN230" i="67"/>
  <c r="EO230" i="67"/>
  <c r="EP230" i="67"/>
  <c r="EQ230" i="67"/>
  <c r="ER230" i="67"/>
  <c r="ES230" i="67"/>
  <c r="ET230" i="67"/>
  <c r="EU230" i="67"/>
  <c r="EV230" i="67"/>
  <c r="EW230" i="67"/>
  <c r="EX230" i="67"/>
  <c r="A231" i="67"/>
  <c r="B231" i="67"/>
  <c r="C231" i="67"/>
  <c r="D231" i="67"/>
  <c r="E231" i="67"/>
  <c r="F231" i="67"/>
  <c r="G231" i="67"/>
  <c r="H231" i="67"/>
  <c r="I231" i="67"/>
  <c r="J231" i="67"/>
  <c r="K231" i="67"/>
  <c r="L231" i="67"/>
  <c r="M231" i="67"/>
  <c r="N231" i="67"/>
  <c r="O231" i="67"/>
  <c r="P231" i="67"/>
  <c r="Q231" i="67"/>
  <c r="R231" i="67"/>
  <c r="S231" i="67"/>
  <c r="T231" i="67"/>
  <c r="U231" i="67"/>
  <c r="V231" i="67"/>
  <c r="W231" i="67"/>
  <c r="X231" i="67"/>
  <c r="Y231" i="67"/>
  <c r="Z231" i="67"/>
  <c r="AA231" i="67"/>
  <c r="AB231" i="67"/>
  <c r="AC231" i="67"/>
  <c r="AD231" i="67"/>
  <c r="AE231" i="67"/>
  <c r="AF231" i="67"/>
  <c r="AG231" i="67"/>
  <c r="AH231" i="67"/>
  <c r="AI231" i="67"/>
  <c r="AJ231" i="67"/>
  <c r="AK231" i="67"/>
  <c r="AL231" i="67"/>
  <c r="AM231" i="67"/>
  <c r="AN231" i="67"/>
  <c r="AO231" i="67"/>
  <c r="AP231" i="67"/>
  <c r="AQ231" i="67"/>
  <c r="AR231" i="67"/>
  <c r="AS231" i="67"/>
  <c r="AT231" i="67"/>
  <c r="AU231" i="67"/>
  <c r="AV231" i="67"/>
  <c r="AW231" i="67"/>
  <c r="AX231" i="67"/>
  <c r="BB231" i="67"/>
  <c r="BF231" i="67"/>
  <c r="BJ231" i="67"/>
  <c r="BN231" i="67"/>
  <c r="CD231" i="67"/>
  <c r="CE231" i="67"/>
  <c r="CF231" i="67"/>
  <c r="CG231" i="67"/>
  <c r="CH231" i="67"/>
  <c r="CI231" i="67"/>
  <c r="CJ231" i="67"/>
  <c r="CK231" i="67"/>
  <c r="CL231" i="67"/>
  <c r="CM231" i="67"/>
  <c r="CN231" i="67"/>
  <c r="CO231" i="67"/>
  <c r="CP231" i="67"/>
  <c r="CQ231" i="67"/>
  <c r="CR231" i="67"/>
  <c r="CS231" i="67"/>
  <c r="CT231" i="67"/>
  <c r="CU231" i="67"/>
  <c r="CV231" i="67"/>
  <c r="CW231" i="67"/>
  <c r="CX231" i="67"/>
  <c r="CY231" i="67"/>
  <c r="CZ231" i="67"/>
  <c r="DA231" i="67"/>
  <c r="DB231" i="67"/>
  <c r="DC231" i="67"/>
  <c r="DD231" i="67"/>
  <c r="DE231" i="67"/>
  <c r="DF231" i="67"/>
  <c r="DG231" i="67"/>
  <c r="DH231" i="67"/>
  <c r="DI231" i="67"/>
  <c r="DJ231" i="67"/>
  <c r="DK231" i="67"/>
  <c r="DL231" i="67"/>
  <c r="DM231" i="67"/>
  <c r="DN231" i="67"/>
  <c r="DO231" i="67"/>
  <c r="DP231" i="67"/>
  <c r="DQ231" i="67"/>
  <c r="DR231" i="67"/>
  <c r="DS231" i="67"/>
  <c r="DT231" i="67"/>
  <c r="EK231" i="67"/>
  <c r="EL231" i="67"/>
  <c r="EM231" i="67"/>
  <c r="EN231" i="67"/>
  <c r="EO231" i="67"/>
  <c r="EP231" i="67"/>
  <c r="EQ231" i="67"/>
  <c r="ER231" i="67"/>
  <c r="ES231" i="67"/>
  <c r="ET231" i="67"/>
  <c r="EU231" i="67"/>
  <c r="EV231" i="67"/>
  <c r="EW231" i="67"/>
  <c r="EX231" i="67"/>
  <c r="A232" i="67"/>
  <c r="B232" i="67"/>
  <c r="C232" i="67"/>
  <c r="D232" i="67"/>
  <c r="E232" i="67"/>
  <c r="F232" i="67"/>
  <c r="G232" i="67"/>
  <c r="H232" i="67"/>
  <c r="I232" i="67"/>
  <c r="J232" i="67"/>
  <c r="K232" i="67"/>
  <c r="L232" i="67"/>
  <c r="M232" i="67"/>
  <c r="N232" i="67"/>
  <c r="O232" i="67"/>
  <c r="P232" i="67"/>
  <c r="Q232" i="67"/>
  <c r="R232" i="67"/>
  <c r="S232" i="67"/>
  <c r="T232" i="67"/>
  <c r="U232" i="67"/>
  <c r="V232" i="67"/>
  <c r="W232" i="67"/>
  <c r="X232" i="67"/>
  <c r="Y232" i="67"/>
  <c r="Z232" i="67"/>
  <c r="AA232" i="67"/>
  <c r="AB232" i="67"/>
  <c r="AC232" i="67"/>
  <c r="AD232" i="67"/>
  <c r="AE232" i="67"/>
  <c r="AF232" i="67"/>
  <c r="AG232" i="67"/>
  <c r="AH232" i="67"/>
  <c r="AI232" i="67"/>
  <c r="AJ232" i="67"/>
  <c r="AK232" i="67"/>
  <c r="AL232" i="67"/>
  <c r="AM232" i="67"/>
  <c r="AN232" i="67"/>
  <c r="AO232" i="67"/>
  <c r="AP232" i="67"/>
  <c r="AQ232" i="67"/>
  <c r="AR232" i="67"/>
  <c r="AS232" i="67"/>
  <c r="AT232" i="67"/>
  <c r="AU232" i="67"/>
  <c r="AV232" i="67"/>
  <c r="AW232" i="67"/>
  <c r="AX232" i="67"/>
  <c r="BA232" i="67"/>
  <c r="BB232" i="67"/>
  <c r="BE232" i="67"/>
  <c r="BF232" i="67"/>
  <c r="BI232" i="67"/>
  <c r="BJ232" i="67"/>
  <c r="BM232" i="67"/>
  <c r="BN232" i="67"/>
  <c r="BQ232" i="67"/>
  <c r="BR232" i="67"/>
  <c r="BS232" i="67"/>
  <c r="BT232" i="67"/>
  <c r="BU232" i="67"/>
  <c r="BV232" i="67"/>
  <c r="BW232" i="67"/>
  <c r="BX232" i="67"/>
  <c r="BZ232" i="67"/>
  <c r="CA232" i="67"/>
  <c r="CB232" i="67"/>
  <c r="CC232" i="67"/>
  <c r="CD232" i="67"/>
  <c r="CE232" i="67"/>
  <c r="CF232" i="67"/>
  <c r="CG232" i="67"/>
  <c r="CH232" i="67"/>
  <c r="CI232" i="67"/>
  <c r="CJ232" i="67"/>
  <c r="CK232" i="67"/>
  <c r="CL232" i="67"/>
  <c r="CM232" i="67"/>
  <c r="CN232" i="67"/>
  <c r="CO232" i="67"/>
  <c r="CP232" i="67"/>
  <c r="CQ232" i="67"/>
  <c r="CR232" i="67"/>
  <c r="CS232" i="67"/>
  <c r="CT232" i="67"/>
  <c r="CU232" i="67"/>
  <c r="CV232" i="67"/>
  <c r="CW232" i="67"/>
  <c r="CX232" i="67"/>
  <c r="CY232" i="67"/>
  <c r="CZ232" i="67"/>
  <c r="DA232" i="67"/>
  <c r="DB232" i="67"/>
  <c r="DC232" i="67"/>
  <c r="DD232" i="67"/>
  <c r="DE232" i="67"/>
  <c r="DF232" i="67"/>
  <c r="DG232" i="67"/>
  <c r="DH232" i="67"/>
  <c r="DI232" i="67"/>
  <c r="DJ232" i="67"/>
  <c r="DK232" i="67"/>
  <c r="DL232" i="67"/>
  <c r="DM232" i="67"/>
  <c r="DN232" i="67"/>
  <c r="DO232" i="67"/>
  <c r="DP232" i="67"/>
  <c r="DQ232" i="67"/>
  <c r="DR232" i="67"/>
  <c r="DS232" i="67"/>
  <c r="DT232" i="67"/>
  <c r="EK232" i="67"/>
  <c r="EL232" i="67"/>
  <c r="EM232" i="67"/>
  <c r="EN232" i="67"/>
  <c r="EO232" i="67"/>
  <c r="EP232" i="67"/>
  <c r="EQ232" i="67"/>
  <c r="ER232" i="67"/>
  <c r="ES232" i="67"/>
  <c r="ET232" i="67"/>
  <c r="EU232" i="67"/>
  <c r="EV232" i="67"/>
  <c r="EW232" i="67"/>
  <c r="EX232" i="67"/>
  <c r="A233" i="67"/>
  <c r="B233" i="67"/>
  <c r="C233" i="67"/>
  <c r="D233" i="67"/>
  <c r="E233" i="67"/>
  <c r="F233" i="67"/>
  <c r="G233" i="67"/>
  <c r="H233" i="67"/>
  <c r="I233" i="67"/>
  <c r="J233" i="67"/>
  <c r="K233" i="67"/>
  <c r="L233" i="67"/>
  <c r="M233" i="67"/>
  <c r="N233" i="67"/>
  <c r="O233" i="67"/>
  <c r="P233" i="67"/>
  <c r="Q233" i="67"/>
  <c r="R233" i="67"/>
  <c r="S233" i="67"/>
  <c r="T233" i="67"/>
  <c r="U233" i="67"/>
  <c r="V233" i="67"/>
  <c r="W233" i="67"/>
  <c r="X233" i="67"/>
  <c r="Y233" i="67"/>
  <c r="Z233" i="67"/>
  <c r="AA233" i="67"/>
  <c r="AB233" i="67"/>
  <c r="AC233" i="67"/>
  <c r="AD233" i="67"/>
  <c r="AE233" i="67"/>
  <c r="AF233" i="67"/>
  <c r="AG233" i="67"/>
  <c r="AH233" i="67"/>
  <c r="AI233" i="67"/>
  <c r="AJ233" i="67"/>
  <c r="AK233" i="67"/>
  <c r="AL233" i="67"/>
  <c r="AM233" i="67"/>
  <c r="AN233" i="67"/>
  <c r="AO233" i="67"/>
  <c r="AP233" i="67"/>
  <c r="AQ233" i="67"/>
  <c r="AR233" i="67"/>
  <c r="AS233" i="67"/>
  <c r="AT233" i="67"/>
  <c r="AU233" i="67"/>
  <c r="AV233" i="67"/>
  <c r="AW233" i="67"/>
  <c r="AX233" i="67"/>
  <c r="BB233" i="67"/>
  <c r="BF233" i="67"/>
  <c r="BJ233" i="67"/>
  <c r="BN233" i="67"/>
  <c r="BQ233" i="67"/>
  <c r="BR233" i="67"/>
  <c r="BS233" i="67"/>
  <c r="BT233" i="67"/>
  <c r="BU233" i="67"/>
  <c r="BV233" i="67"/>
  <c r="BW233" i="67"/>
  <c r="BX233" i="67"/>
  <c r="BY233" i="67"/>
  <c r="BZ233" i="67"/>
  <c r="CA233" i="67"/>
  <c r="CB233" i="67"/>
  <c r="CC233" i="67"/>
  <c r="CD233" i="67"/>
  <c r="CE233" i="67"/>
  <c r="CF233" i="67"/>
  <c r="CG233" i="67"/>
  <c r="CH233" i="67"/>
  <c r="CI233" i="67"/>
  <c r="CJ233" i="67"/>
  <c r="CK233" i="67"/>
  <c r="CL233" i="67"/>
  <c r="CM233" i="67"/>
  <c r="CN233" i="67"/>
  <c r="CO233" i="67"/>
  <c r="CP233" i="67"/>
  <c r="CQ233" i="67"/>
  <c r="CR233" i="67"/>
  <c r="CS233" i="67"/>
  <c r="CT233" i="67"/>
  <c r="CU233" i="67"/>
  <c r="CV233" i="67"/>
  <c r="CW233" i="67"/>
  <c r="CX233" i="67"/>
  <c r="CY233" i="67"/>
  <c r="CZ233" i="67"/>
  <c r="DA233" i="67"/>
  <c r="DB233" i="67"/>
  <c r="DC233" i="67"/>
  <c r="DD233" i="67"/>
  <c r="DE233" i="67"/>
  <c r="DF233" i="67"/>
  <c r="DG233" i="67"/>
  <c r="DH233" i="67"/>
  <c r="DI233" i="67"/>
  <c r="DJ233" i="67"/>
  <c r="DK233" i="67"/>
  <c r="DL233" i="67"/>
  <c r="DM233" i="67"/>
  <c r="DN233" i="67"/>
  <c r="DO233" i="67"/>
  <c r="DP233" i="67"/>
  <c r="DQ233" i="67"/>
  <c r="DR233" i="67"/>
  <c r="DS233" i="67"/>
  <c r="DT233" i="67"/>
  <c r="EC233" i="67"/>
  <c r="ED233" i="67"/>
  <c r="EE233" i="67"/>
  <c r="EF233" i="67"/>
  <c r="EG233" i="67"/>
  <c r="EH233" i="67"/>
  <c r="EI233" i="67"/>
  <c r="EJ233" i="67"/>
  <c r="EK233" i="67"/>
  <c r="EL233" i="67"/>
  <c r="EM233" i="67"/>
  <c r="EN233" i="67"/>
  <c r="EO233" i="67"/>
  <c r="EP233" i="67"/>
  <c r="EQ233" i="67"/>
  <c r="ER233" i="67"/>
  <c r="ES233" i="67"/>
  <c r="ET233" i="67"/>
  <c r="EU233" i="67"/>
  <c r="EV233" i="67"/>
  <c r="EW233" i="67"/>
  <c r="EX233" i="67"/>
  <c r="A234" i="67"/>
  <c r="B234" i="67"/>
  <c r="C234" i="67"/>
  <c r="D234" i="67"/>
  <c r="E234" i="67"/>
  <c r="F234" i="67"/>
  <c r="G234" i="67"/>
  <c r="H234" i="67"/>
  <c r="I234" i="67"/>
  <c r="J234" i="67"/>
  <c r="K234" i="67"/>
  <c r="L234" i="67"/>
  <c r="M234" i="67"/>
  <c r="N234" i="67"/>
  <c r="O234" i="67"/>
  <c r="P234" i="67"/>
  <c r="Q234" i="67"/>
  <c r="R234" i="67"/>
  <c r="S234" i="67"/>
  <c r="T234" i="67"/>
  <c r="U234" i="67"/>
  <c r="V234" i="67"/>
  <c r="W234" i="67"/>
  <c r="X234" i="67"/>
  <c r="Y234" i="67"/>
  <c r="Z234" i="67"/>
  <c r="AA234" i="67"/>
  <c r="AB234" i="67"/>
  <c r="AC234" i="67"/>
  <c r="AD234" i="67"/>
  <c r="AE234" i="67"/>
  <c r="AF234" i="67"/>
  <c r="AG234" i="67"/>
  <c r="AH234" i="67"/>
  <c r="AI234" i="67"/>
  <c r="AJ234" i="67"/>
  <c r="AK234" i="67"/>
  <c r="AL234" i="67"/>
  <c r="AM234" i="67"/>
  <c r="AN234" i="67"/>
  <c r="AO234" i="67"/>
  <c r="AP234" i="67"/>
  <c r="AQ234" i="67"/>
  <c r="AR234" i="67"/>
  <c r="AS234" i="67"/>
  <c r="AT234" i="67"/>
  <c r="AU234" i="67"/>
  <c r="AV234" i="67"/>
  <c r="AW234" i="67"/>
  <c r="AX234" i="67"/>
  <c r="BB234" i="67"/>
  <c r="BF234" i="67"/>
  <c r="BJ234" i="67"/>
  <c r="BN234" i="67"/>
  <c r="BR234" i="67"/>
  <c r="BS234" i="67"/>
  <c r="BT234" i="67"/>
  <c r="BU234" i="67"/>
  <c r="BV234" i="67"/>
  <c r="BW234" i="67"/>
  <c r="BX234" i="67"/>
  <c r="BY234" i="67"/>
  <c r="BZ234" i="67"/>
  <c r="CA234" i="67"/>
  <c r="CB234" i="67"/>
  <c r="CC234" i="67"/>
  <c r="CD234" i="67"/>
  <c r="CE234" i="67"/>
  <c r="CF234" i="67"/>
  <c r="CG234" i="67"/>
  <c r="CH234" i="67"/>
  <c r="CI234" i="67"/>
  <c r="CJ234" i="67"/>
  <c r="CK234" i="67"/>
  <c r="CL234" i="67"/>
  <c r="CM234" i="67"/>
  <c r="CN234" i="67"/>
  <c r="CO234" i="67"/>
  <c r="CP234" i="67"/>
  <c r="CQ234" i="67"/>
  <c r="CR234" i="67"/>
  <c r="CS234" i="67"/>
  <c r="CT234" i="67"/>
  <c r="CU234" i="67"/>
  <c r="CV234" i="67"/>
  <c r="CW234" i="67"/>
  <c r="CX234" i="67"/>
  <c r="CY234" i="67"/>
  <c r="CZ234" i="67"/>
  <c r="DA234" i="67"/>
  <c r="DB234" i="67"/>
  <c r="DC234" i="67"/>
  <c r="DD234" i="67"/>
  <c r="DE234" i="67"/>
  <c r="DF234" i="67"/>
  <c r="DG234" i="67"/>
  <c r="DH234" i="67"/>
  <c r="DI234" i="67"/>
  <c r="DJ234" i="67"/>
  <c r="DK234" i="67"/>
  <c r="DL234" i="67"/>
  <c r="DM234" i="67"/>
  <c r="DN234" i="67"/>
  <c r="DO234" i="67"/>
  <c r="DP234" i="67"/>
  <c r="DQ234" i="67"/>
  <c r="DR234" i="67"/>
  <c r="DS234" i="67"/>
  <c r="DT234" i="67"/>
  <c r="EC234" i="67"/>
  <c r="ED234" i="67"/>
  <c r="EE234" i="67"/>
  <c r="EF234" i="67"/>
  <c r="EG234" i="67"/>
  <c r="EH234" i="67"/>
  <c r="EI234" i="67"/>
  <c r="EJ234" i="67"/>
  <c r="EK234" i="67"/>
  <c r="EL234" i="67"/>
  <c r="EM234" i="67"/>
  <c r="EN234" i="67"/>
  <c r="EO234" i="67"/>
  <c r="EP234" i="67"/>
  <c r="EQ234" i="67"/>
  <c r="ER234" i="67"/>
  <c r="ES234" i="67"/>
  <c r="ET234" i="67"/>
  <c r="EU234" i="67"/>
  <c r="EV234" i="67"/>
  <c r="EW234" i="67"/>
  <c r="EX234" i="67"/>
  <c r="A235" i="67"/>
  <c r="B235" i="67"/>
  <c r="C235" i="67"/>
  <c r="D235" i="67"/>
  <c r="E235" i="67"/>
  <c r="F235" i="67"/>
  <c r="G235" i="67"/>
  <c r="H235" i="67"/>
  <c r="I235" i="67"/>
  <c r="J235" i="67"/>
  <c r="K235" i="67"/>
  <c r="L235" i="67"/>
  <c r="M235" i="67"/>
  <c r="N235" i="67"/>
  <c r="O235" i="67"/>
  <c r="P235" i="67"/>
  <c r="Q235" i="67"/>
  <c r="R235" i="67"/>
  <c r="S235" i="67"/>
  <c r="T235" i="67"/>
  <c r="U235" i="67"/>
  <c r="V235" i="67"/>
  <c r="W235" i="67"/>
  <c r="X235" i="67"/>
  <c r="Y235" i="67"/>
  <c r="Z235" i="67"/>
  <c r="AA235" i="67"/>
  <c r="AB235" i="67"/>
  <c r="AC235" i="67"/>
  <c r="AD235" i="67"/>
  <c r="AE235" i="67"/>
  <c r="AF235" i="67"/>
  <c r="AG235" i="67"/>
  <c r="AH235" i="67"/>
  <c r="AI235" i="67"/>
  <c r="AJ235" i="67"/>
  <c r="AK235" i="67"/>
  <c r="AL235" i="67"/>
  <c r="AM235" i="67"/>
  <c r="AN235" i="67"/>
  <c r="AO235" i="67"/>
  <c r="AP235" i="67"/>
  <c r="AQ235" i="67"/>
  <c r="AR235" i="67"/>
  <c r="AS235" i="67"/>
  <c r="AT235" i="67"/>
  <c r="AU235" i="67"/>
  <c r="AV235" i="67"/>
  <c r="AW235" i="67"/>
  <c r="CD235" i="67"/>
  <c r="CE235" i="67"/>
  <c r="CF235" i="67"/>
  <c r="CG235" i="67"/>
  <c r="CH235" i="67"/>
  <c r="CI235" i="67"/>
  <c r="CJ235" i="67"/>
  <c r="CK235" i="67"/>
  <c r="CL235" i="67"/>
  <c r="CM235" i="67"/>
  <c r="CN235" i="67"/>
  <c r="CO235" i="67"/>
  <c r="CP235" i="67"/>
  <c r="CQ235" i="67"/>
  <c r="CR235" i="67"/>
  <c r="CS235" i="67"/>
  <c r="CT235" i="67"/>
  <c r="CU235" i="67"/>
  <c r="CV235" i="67"/>
  <c r="CW235" i="67"/>
  <c r="CX235" i="67"/>
  <c r="CY235" i="67"/>
  <c r="CZ235" i="67"/>
  <c r="DA235" i="67"/>
  <c r="DB235" i="67"/>
  <c r="DC235" i="67"/>
  <c r="DD235" i="67"/>
  <c r="DE235" i="67"/>
  <c r="DF235" i="67"/>
  <c r="DG235" i="67"/>
  <c r="DH235" i="67"/>
  <c r="DI235" i="67"/>
  <c r="DJ235" i="67"/>
  <c r="DK235" i="67"/>
  <c r="DL235" i="67"/>
  <c r="DM235" i="67"/>
  <c r="DN235" i="67"/>
  <c r="DO235" i="67"/>
  <c r="DP235" i="67"/>
  <c r="DQ235" i="67"/>
  <c r="DR235" i="67"/>
  <c r="EK235" i="67"/>
  <c r="EL235" i="67"/>
  <c r="EM235" i="67"/>
  <c r="EN235" i="67"/>
  <c r="EO235" i="67"/>
  <c r="EP235" i="67"/>
  <c r="EQ235" i="67"/>
  <c r="ER235" i="67"/>
  <c r="ES235" i="67"/>
  <c r="ET235" i="67"/>
  <c r="EU235" i="67"/>
  <c r="EV235" i="67"/>
  <c r="EW235" i="67"/>
  <c r="EX235" i="67"/>
  <c r="A236" i="67"/>
  <c r="B236" i="67"/>
  <c r="C236" i="67"/>
  <c r="D236" i="67"/>
  <c r="E236" i="67"/>
  <c r="F236" i="67"/>
  <c r="G236" i="67"/>
  <c r="H236" i="67"/>
  <c r="I236" i="67"/>
  <c r="J236" i="67"/>
  <c r="K236" i="67"/>
  <c r="L236" i="67"/>
  <c r="M236" i="67"/>
  <c r="N236" i="67"/>
  <c r="O236" i="67"/>
  <c r="P236" i="67"/>
  <c r="Q236" i="67"/>
  <c r="R236" i="67"/>
  <c r="S236" i="67"/>
  <c r="T236" i="67"/>
  <c r="U236" i="67"/>
  <c r="V236" i="67"/>
  <c r="W236" i="67"/>
  <c r="X236" i="67"/>
  <c r="Y236" i="67"/>
  <c r="Z236" i="67"/>
  <c r="AA236" i="67"/>
  <c r="AB236" i="67"/>
  <c r="AC236" i="67"/>
  <c r="AD236" i="67"/>
  <c r="AE236" i="67"/>
  <c r="AF236" i="67"/>
  <c r="AG236" i="67"/>
  <c r="AH236" i="67"/>
  <c r="AI236" i="67"/>
  <c r="AJ236" i="67"/>
  <c r="AK236" i="67"/>
  <c r="AL236" i="67"/>
  <c r="AM236" i="67"/>
  <c r="AN236" i="67"/>
  <c r="AO236" i="67"/>
  <c r="AP236" i="67"/>
  <c r="AQ236" i="67"/>
  <c r="AR236" i="67"/>
  <c r="AS236" i="67"/>
  <c r="AT236" i="67"/>
  <c r="AU236" i="67"/>
  <c r="AV236" i="67"/>
  <c r="AW236" i="67"/>
  <c r="AX236" i="67"/>
  <c r="AY236" i="67"/>
  <c r="AZ236" i="67"/>
  <c r="BA236" i="67"/>
  <c r="BB236" i="67"/>
  <c r="BC236" i="67"/>
  <c r="BD236" i="67"/>
  <c r="BE236" i="67"/>
  <c r="BF236" i="67"/>
  <c r="BG236" i="67"/>
  <c r="BH236" i="67"/>
  <c r="BI236" i="67"/>
  <c r="BJ236" i="67"/>
  <c r="BK236" i="67"/>
  <c r="BL236" i="67"/>
  <c r="BM236" i="67"/>
  <c r="BN236" i="67"/>
  <c r="BO236" i="67"/>
  <c r="BP236" i="67"/>
  <c r="BQ236" i="67"/>
  <c r="BR236" i="67"/>
  <c r="BS236" i="67"/>
  <c r="BT236" i="67"/>
  <c r="BU236" i="67"/>
  <c r="BV236" i="67"/>
  <c r="BW236" i="67"/>
  <c r="BX236" i="67"/>
  <c r="BY236" i="67"/>
  <c r="BZ236" i="67"/>
  <c r="CA236" i="67"/>
  <c r="CB236" i="67"/>
  <c r="CC236" i="67"/>
  <c r="CD236" i="67"/>
  <c r="CE236" i="67"/>
  <c r="CF236" i="67"/>
  <c r="CG236" i="67"/>
  <c r="CH236" i="67"/>
  <c r="CI236" i="67"/>
  <c r="CJ236" i="67"/>
  <c r="CK236" i="67"/>
  <c r="CL236" i="67"/>
  <c r="CM236" i="67"/>
  <c r="CN236" i="67"/>
  <c r="CO236" i="67"/>
  <c r="CP236" i="67"/>
  <c r="CQ236" i="67"/>
  <c r="CR236" i="67"/>
  <c r="CS236" i="67"/>
  <c r="CT236" i="67"/>
  <c r="CU236" i="67"/>
  <c r="CV236" i="67"/>
  <c r="CW236" i="67"/>
  <c r="CX236" i="67"/>
  <c r="CY236" i="67"/>
  <c r="CZ236" i="67"/>
  <c r="DA236" i="67"/>
  <c r="DB236" i="67"/>
  <c r="DC236" i="67"/>
  <c r="DD236" i="67"/>
  <c r="DE236" i="67"/>
  <c r="DF236" i="67"/>
  <c r="DG236" i="67"/>
  <c r="DH236" i="67"/>
  <c r="DI236" i="67"/>
  <c r="DJ236" i="67"/>
  <c r="DK236" i="67"/>
  <c r="DL236" i="67"/>
  <c r="DM236" i="67"/>
  <c r="DN236" i="67"/>
  <c r="DO236" i="67"/>
  <c r="DP236" i="67"/>
  <c r="DQ236" i="67"/>
  <c r="DR236" i="67"/>
  <c r="DS236" i="67"/>
  <c r="DT236" i="67"/>
  <c r="DU236" i="67"/>
  <c r="DV236" i="67"/>
  <c r="DW236" i="67"/>
  <c r="DX236" i="67"/>
  <c r="DY236" i="67"/>
  <c r="DZ236" i="67"/>
  <c r="EA236" i="67"/>
  <c r="EB236" i="67"/>
  <c r="EC236" i="67"/>
  <c r="ED236" i="67"/>
  <c r="EE236" i="67"/>
  <c r="EF236" i="67"/>
  <c r="EG236" i="67"/>
  <c r="EH236" i="67"/>
  <c r="EI236" i="67"/>
  <c r="EJ236" i="67"/>
  <c r="EK236" i="67"/>
  <c r="EL236" i="67"/>
  <c r="EM236" i="67"/>
  <c r="EN236" i="67"/>
  <c r="EO236" i="67"/>
  <c r="EP236" i="67"/>
  <c r="EQ236" i="67"/>
  <c r="ER236" i="67"/>
  <c r="ES236" i="67"/>
  <c r="ET236" i="67"/>
  <c r="EU236" i="67"/>
  <c r="EV236" i="67"/>
  <c r="EW236" i="67"/>
  <c r="EX236" i="67"/>
  <c r="A237" i="67"/>
  <c r="B237" i="67"/>
  <c r="C237" i="67"/>
  <c r="D237" i="67"/>
  <c r="E237" i="67"/>
  <c r="F237" i="67"/>
  <c r="G237" i="67"/>
  <c r="H237" i="67"/>
  <c r="I237" i="67"/>
  <c r="J237" i="67"/>
  <c r="K237" i="67"/>
  <c r="L237" i="67"/>
  <c r="M237" i="67"/>
  <c r="N237" i="67"/>
  <c r="O237" i="67"/>
  <c r="P237" i="67"/>
  <c r="Q237" i="67"/>
  <c r="R237" i="67"/>
  <c r="S237" i="67"/>
  <c r="T237" i="67"/>
  <c r="U237" i="67"/>
  <c r="V237" i="67"/>
  <c r="W237" i="67"/>
  <c r="X237" i="67"/>
  <c r="Y237" i="67"/>
  <c r="Z237" i="67"/>
  <c r="AA237" i="67"/>
  <c r="AB237" i="67"/>
  <c r="AC237" i="67"/>
  <c r="AD237" i="67"/>
  <c r="AE237" i="67"/>
  <c r="AF237" i="67"/>
  <c r="AG237" i="67"/>
  <c r="AH237" i="67"/>
  <c r="AI237" i="67"/>
  <c r="AJ237" i="67"/>
  <c r="AK237" i="67"/>
  <c r="AL237" i="67"/>
  <c r="AM237" i="67"/>
  <c r="AN237" i="67"/>
  <c r="AO237" i="67"/>
  <c r="AP237" i="67"/>
  <c r="AQ237" i="67"/>
  <c r="AR237" i="67"/>
  <c r="AS237" i="67"/>
  <c r="AT237" i="67"/>
  <c r="AU237" i="67"/>
  <c r="AV237" i="67"/>
  <c r="AW237" i="67"/>
  <c r="CH237" i="67"/>
  <c r="CI237" i="67"/>
  <c r="CJ237" i="67"/>
  <c r="CK237" i="67"/>
  <c r="CL237" i="67"/>
  <c r="CM237" i="67"/>
  <c r="CN237" i="67"/>
  <c r="CO237" i="67"/>
  <c r="CP237" i="67"/>
  <c r="CQ237" i="67"/>
  <c r="CR237" i="67"/>
  <c r="CS237" i="67"/>
  <c r="CT237" i="67"/>
  <c r="CU237" i="67"/>
  <c r="CV237" i="67"/>
  <c r="CW237" i="67"/>
  <c r="CX237" i="67"/>
  <c r="CY237" i="67"/>
  <c r="CZ237" i="67"/>
  <c r="DA237" i="67"/>
  <c r="DB237" i="67"/>
  <c r="DC237" i="67"/>
  <c r="DD237" i="67"/>
  <c r="DE237" i="67"/>
  <c r="DF237" i="67"/>
  <c r="DG237" i="67"/>
  <c r="DH237" i="67"/>
  <c r="DI237" i="67"/>
  <c r="DJ237" i="67"/>
  <c r="DK237" i="67"/>
  <c r="DL237" i="67"/>
  <c r="DM237" i="67"/>
  <c r="DN237" i="67"/>
  <c r="DO237" i="67"/>
  <c r="DP237" i="67"/>
  <c r="DQ237" i="67"/>
  <c r="DR237" i="67"/>
  <c r="EK237" i="67"/>
  <c r="EL237" i="67"/>
  <c r="EM237" i="67"/>
  <c r="EN237" i="67"/>
  <c r="EO237" i="67"/>
  <c r="EP237" i="67"/>
  <c r="EQ237" i="67"/>
  <c r="ER237" i="67"/>
  <c r="ES237" i="67"/>
  <c r="ET237" i="67"/>
  <c r="EU237" i="67"/>
  <c r="EV237" i="67"/>
  <c r="EW237" i="67"/>
  <c r="EX237" i="67"/>
  <c r="A238" i="67"/>
  <c r="B238" i="67"/>
  <c r="C238" i="67"/>
  <c r="D238" i="67"/>
  <c r="E238" i="67"/>
  <c r="F238" i="67"/>
  <c r="G238" i="67"/>
  <c r="H238" i="67"/>
  <c r="I238" i="67"/>
  <c r="J238" i="67"/>
  <c r="K238" i="67"/>
  <c r="L238" i="67"/>
  <c r="M238" i="67"/>
  <c r="N238" i="67"/>
  <c r="O238" i="67"/>
  <c r="P238" i="67"/>
  <c r="Q238" i="67"/>
  <c r="R238" i="67"/>
  <c r="S238" i="67"/>
  <c r="T238" i="67"/>
  <c r="U238" i="67"/>
  <c r="V238" i="67"/>
  <c r="W238" i="67"/>
  <c r="X238" i="67"/>
  <c r="Y238" i="67"/>
  <c r="Z238" i="67"/>
  <c r="AA238" i="67"/>
  <c r="AB238" i="67"/>
  <c r="AC238" i="67"/>
  <c r="AD238" i="67"/>
  <c r="AE238" i="67"/>
  <c r="AF238" i="67"/>
  <c r="AG238" i="67"/>
  <c r="AH238" i="67"/>
  <c r="AI238" i="67"/>
  <c r="AJ238" i="67"/>
  <c r="AK238" i="67"/>
  <c r="AL238" i="67"/>
  <c r="AM238" i="67"/>
  <c r="AN238" i="67"/>
  <c r="AO238" i="67"/>
  <c r="AP238" i="67"/>
  <c r="AQ238" i="67"/>
  <c r="AR238" i="67"/>
  <c r="AS238" i="67"/>
  <c r="AT238" i="67"/>
  <c r="AU238" i="67"/>
  <c r="AV238" i="67"/>
  <c r="AW238" i="67"/>
  <c r="AX238" i="67"/>
  <c r="CH238" i="67"/>
  <c r="CI238" i="67"/>
  <c r="CJ238" i="67"/>
  <c r="CK238" i="67"/>
  <c r="CL238" i="67"/>
  <c r="CM238" i="67"/>
  <c r="CN238" i="67"/>
  <c r="CO238" i="67"/>
  <c r="CP238" i="67"/>
  <c r="CQ238" i="67"/>
  <c r="CR238" i="67"/>
  <c r="CS238" i="67"/>
  <c r="CT238" i="67"/>
  <c r="CU238" i="67"/>
  <c r="CV238" i="67"/>
  <c r="CW238" i="67"/>
  <c r="CX238" i="67"/>
  <c r="CY238" i="67"/>
  <c r="CZ238" i="67"/>
  <c r="DA238" i="67"/>
  <c r="DB238" i="67"/>
  <c r="DC238" i="67"/>
  <c r="DD238" i="67"/>
  <c r="DE238" i="67"/>
  <c r="DF238" i="67"/>
  <c r="DG238" i="67"/>
  <c r="DH238" i="67"/>
  <c r="DI238" i="67"/>
  <c r="DJ238" i="67"/>
  <c r="DK238" i="67"/>
  <c r="DL238" i="67"/>
  <c r="DM238" i="67"/>
  <c r="DN238" i="67"/>
  <c r="DO238" i="67"/>
  <c r="DP238" i="67"/>
  <c r="DQ238" i="67"/>
  <c r="DR238" i="67"/>
  <c r="DS238" i="67"/>
  <c r="EK238" i="67"/>
  <c r="EL238" i="67"/>
  <c r="EM238" i="67"/>
  <c r="EN238" i="67"/>
  <c r="EO238" i="67"/>
  <c r="EP238" i="67"/>
  <c r="EQ238" i="67"/>
  <c r="ER238" i="67"/>
  <c r="ES238" i="67"/>
  <c r="ET238" i="67"/>
  <c r="EU238" i="67"/>
  <c r="EV238" i="67"/>
  <c r="EW238" i="67"/>
  <c r="EX238" i="67"/>
  <c r="A239" i="67"/>
  <c r="B239" i="67"/>
  <c r="C239" i="67"/>
  <c r="D239" i="67"/>
  <c r="E239" i="67"/>
  <c r="F239" i="67"/>
  <c r="G239" i="67"/>
  <c r="H239" i="67"/>
  <c r="I239" i="67"/>
  <c r="J239" i="67"/>
  <c r="K239" i="67"/>
  <c r="L239" i="67"/>
  <c r="M239" i="67"/>
  <c r="N239" i="67"/>
  <c r="O239" i="67"/>
  <c r="P239" i="67"/>
  <c r="Q239" i="67"/>
  <c r="R239" i="67"/>
  <c r="S239" i="67"/>
  <c r="T239" i="67"/>
  <c r="U239" i="67"/>
  <c r="V239" i="67"/>
  <c r="W239" i="67"/>
  <c r="X239" i="67"/>
  <c r="Y239" i="67"/>
  <c r="Z239" i="67"/>
  <c r="AA239" i="67"/>
  <c r="AB239" i="67"/>
  <c r="AC239" i="67"/>
  <c r="AD239" i="67"/>
  <c r="AE239" i="67"/>
  <c r="AF239" i="67"/>
  <c r="AG239" i="67"/>
  <c r="AH239" i="67"/>
  <c r="AI239" i="67"/>
  <c r="AJ239" i="67"/>
  <c r="AK239" i="67"/>
  <c r="AL239" i="67"/>
  <c r="AM239" i="67"/>
  <c r="AN239" i="67"/>
  <c r="AO239" i="67"/>
  <c r="AP239" i="67"/>
  <c r="AQ239" i="67"/>
  <c r="AR239" i="67"/>
  <c r="AS239" i="67"/>
  <c r="AT239" i="67"/>
  <c r="AU239" i="67"/>
  <c r="AV239" i="67"/>
  <c r="AW239" i="67"/>
  <c r="AX239" i="67"/>
  <c r="BB239" i="67"/>
  <c r="BF239" i="67"/>
  <c r="BJ239" i="67"/>
  <c r="BN239" i="67"/>
  <c r="BR239" i="67"/>
  <c r="BS239" i="67"/>
  <c r="BT239" i="67"/>
  <c r="BU239" i="67"/>
  <c r="BV239" i="67"/>
  <c r="BW239" i="67"/>
  <c r="BX239" i="67"/>
  <c r="BY239" i="67"/>
  <c r="BZ239" i="67"/>
  <c r="CA239" i="67"/>
  <c r="CB239" i="67"/>
  <c r="CC239" i="67"/>
  <c r="CD239" i="67"/>
  <c r="CE239" i="67"/>
  <c r="CF239" i="67"/>
  <c r="CG239" i="67"/>
  <c r="CH239" i="67"/>
  <c r="CI239" i="67"/>
  <c r="CJ239" i="67"/>
  <c r="CK239" i="67"/>
  <c r="CL239" i="67"/>
  <c r="CM239" i="67"/>
  <c r="CN239" i="67"/>
  <c r="CO239" i="67"/>
  <c r="CP239" i="67"/>
  <c r="CQ239" i="67"/>
  <c r="CR239" i="67"/>
  <c r="CS239" i="67"/>
  <c r="CT239" i="67"/>
  <c r="CU239" i="67"/>
  <c r="CV239" i="67"/>
  <c r="CW239" i="67"/>
  <c r="CX239" i="67"/>
  <c r="CY239" i="67"/>
  <c r="CZ239" i="67"/>
  <c r="DA239" i="67"/>
  <c r="DB239" i="67"/>
  <c r="DC239" i="67"/>
  <c r="DD239" i="67"/>
  <c r="DE239" i="67"/>
  <c r="DF239" i="67"/>
  <c r="DG239" i="67"/>
  <c r="DH239" i="67"/>
  <c r="DI239" i="67"/>
  <c r="DJ239" i="67"/>
  <c r="DK239" i="67"/>
  <c r="DL239" i="67"/>
  <c r="DM239" i="67"/>
  <c r="DN239" i="67"/>
  <c r="DO239" i="67"/>
  <c r="DP239" i="67"/>
  <c r="DQ239" i="67"/>
  <c r="DR239" i="67"/>
  <c r="DS239" i="67"/>
  <c r="DT239" i="67"/>
  <c r="EC239" i="67"/>
  <c r="ED239" i="67"/>
  <c r="EE239" i="67"/>
  <c r="EF239" i="67"/>
  <c r="EG239" i="67"/>
  <c r="EH239" i="67"/>
  <c r="EI239" i="67"/>
  <c r="EJ239" i="67"/>
  <c r="EK239" i="67"/>
  <c r="EL239" i="67"/>
  <c r="EM239" i="67"/>
  <c r="EN239" i="67"/>
  <c r="EO239" i="67"/>
  <c r="EP239" i="67"/>
  <c r="EQ239" i="67"/>
  <c r="ER239" i="67"/>
  <c r="ES239" i="67"/>
  <c r="ET239" i="67"/>
  <c r="EU239" i="67"/>
  <c r="EV239" i="67"/>
  <c r="EW239" i="67"/>
  <c r="EX239" i="67"/>
  <c r="A240" i="67"/>
  <c r="B240" i="67"/>
  <c r="C240" i="67"/>
  <c r="D240" i="67"/>
  <c r="E240" i="67"/>
  <c r="F240" i="67"/>
  <c r="G240" i="67"/>
  <c r="H240" i="67"/>
  <c r="I240" i="67"/>
  <c r="J240" i="67"/>
  <c r="K240" i="67"/>
  <c r="L240" i="67"/>
  <c r="M240" i="67"/>
  <c r="N240" i="67"/>
  <c r="O240" i="67"/>
  <c r="P240" i="67"/>
  <c r="Q240" i="67"/>
  <c r="R240" i="67"/>
  <c r="S240" i="67"/>
  <c r="T240" i="67"/>
  <c r="U240" i="67"/>
  <c r="V240" i="67"/>
  <c r="W240" i="67"/>
  <c r="X240" i="67"/>
  <c r="Y240" i="67"/>
  <c r="Z240" i="67"/>
  <c r="AA240" i="67"/>
  <c r="AB240" i="67"/>
  <c r="AC240" i="67"/>
  <c r="AD240" i="67"/>
  <c r="AE240" i="67"/>
  <c r="AF240" i="67"/>
  <c r="AG240" i="67"/>
  <c r="AH240" i="67"/>
  <c r="AI240" i="67"/>
  <c r="AJ240" i="67"/>
  <c r="AK240" i="67"/>
  <c r="AL240" i="67"/>
  <c r="AM240" i="67"/>
  <c r="AN240" i="67"/>
  <c r="AO240" i="67"/>
  <c r="AP240" i="67"/>
  <c r="AQ240" i="67"/>
  <c r="AR240" i="67"/>
  <c r="AS240" i="67"/>
  <c r="AT240" i="67"/>
  <c r="AU240" i="67"/>
  <c r="AV240" i="67"/>
  <c r="AW240" i="67"/>
  <c r="CH240" i="67"/>
  <c r="CI240" i="67"/>
  <c r="CJ240" i="67"/>
  <c r="CK240" i="67"/>
  <c r="CL240" i="67"/>
  <c r="CM240" i="67"/>
  <c r="CN240" i="67"/>
  <c r="CO240" i="67"/>
  <c r="CP240" i="67"/>
  <c r="CQ240" i="67"/>
  <c r="CR240" i="67"/>
  <c r="CS240" i="67"/>
  <c r="CT240" i="67"/>
  <c r="CU240" i="67"/>
  <c r="CV240" i="67"/>
  <c r="CW240" i="67"/>
  <c r="CX240" i="67"/>
  <c r="CY240" i="67"/>
  <c r="CZ240" i="67"/>
  <c r="DA240" i="67"/>
  <c r="DB240" i="67"/>
  <c r="DC240" i="67"/>
  <c r="DD240" i="67"/>
  <c r="DE240" i="67"/>
  <c r="DF240" i="67"/>
  <c r="DG240" i="67"/>
  <c r="DH240" i="67"/>
  <c r="DI240" i="67"/>
  <c r="DJ240" i="67"/>
  <c r="DK240" i="67"/>
  <c r="DL240" i="67"/>
  <c r="DM240" i="67"/>
  <c r="DN240" i="67"/>
  <c r="DO240" i="67"/>
  <c r="DP240" i="67"/>
  <c r="DQ240" i="67"/>
  <c r="DR240" i="67"/>
  <c r="EK240" i="67"/>
  <c r="EL240" i="67"/>
  <c r="EM240" i="67"/>
  <c r="EN240" i="67"/>
  <c r="EO240" i="67"/>
  <c r="EP240" i="67"/>
  <c r="EQ240" i="67"/>
  <c r="ER240" i="67"/>
  <c r="ES240" i="67"/>
  <c r="ET240" i="67"/>
  <c r="EU240" i="67"/>
  <c r="EV240" i="67"/>
  <c r="EW240" i="67"/>
  <c r="EX240" i="67"/>
  <c r="A241" i="67"/>
  <c r="B241" i="67"/>
  <c r="C241" i="67"/>
  <c r="D241" i="67"/>
  <c r="E241" i="67"/>
  <c r="F241" i="67"/>
  <c r="G241" i="67"/>
  <c r="H241" i="67"/>
  <c r="I241" i="67"/>
  <c r="J241" i="67"/>
  <c r="K241" i="67"/>
  <c r="L241" i="67"/>
  <c r="M241" i="67"/>
  <c r="N241" i="67"/>
  <c r="O241" i="67"/>
  <c r="P241" i="67"/>
  <c r="Q241" i="67"/>
  <c r="R241" i="67"/>
  <c r="S241" i="67"/>
  <c r="T241" i="67"/>
  <c r="U241" i="67"/>
  <c r="V241" i="67"/>
  <c r="W241" i="67"/>
  <c r="X241" i="67"/>
  <c r="Y241" i="67"/>
  <c r="Z241" i="67"/>
  <c r="AA241" i="67"/>
  <c r="AB241" i="67"/>
  <c r="AC241" i="67"/>
  <c r="AD241" i="67"/>
  <c r="AE241" i="67"/>
  <c r="AF241" i="67"/>
  <c r="AG241" i="67"/>
  <c r="AH241" i="67"/>
  <c r="AI241" i="67"/>
  <c r="AJ241" i="67"/>
  <c r="AK241" i="67"/>
  <c r="AL241" i="67"/>
  <c r="AM241" i="67"/>
  <c r="AN241" i="67"/>
  <c r="AO241" i="67"/>
  <c r="AP241" i="67"/>
  <c r="AQ241" i="67"/>
  <c r="AR241" i="67"/>
  <c r="AS241" i="67"/>
  <c r="AT241" i="67"/>
  <c r="AU241" i="67"/>
  <c r="AV241" i="67"/>
  <c r="AW241" i="67"/>
  <c r="AX241" i="67"/>
  <c r="AY241" i="67"/>
  <c r="AZ241" i="67"/>
  <c r="CH241" i="67"/>
  <c r="CI241" i="67"/>
  <c r="CJ241" i="67"/>
  <c r="CK241" i="67"/>
  <c r="CL241" i="67"/>
  <c r="CM241" i="67"/>
  <c r="CN241" i="67"/>
  <c r="CO241" i="67"/>
  <c r="CP241" i="67"/>
  <c r="CQ241" i="67"/>
  <c r="CR241" i="67"/>
  <c r="CS241" i="67"/>
  <c r="CT241" i="67"/>
  <c r="CU241" i="67"/>
  <c r="CV241" i="67"/>
  <c r="CW241" i="67"/>
  <c r="CX241" i="67"/>
  <c r="CY241" i="67"/>
  <c r="CZ241" i="67"/>
  <c r="DA241" i="67"/>
  <c r="DB241" i="67"/>
  <c r="DC241" i="67"/>
  <c r="DD241" i="67"/>
  <c r="DE241" i="67"/>
  <c r="DF241" i="67"/>
  <c r="DG241" i="67"/>
  <c r="DH241" i="67"/>
  <c r="DI241" i="67"/>
  <c r="DJ241" i="67"/>
  <c r="DK241" i="67"/>
  <c r="DL241" i="67"/>
  <c r="DM241" i="67"/>
  <c r="DN241" i="67"/>
  <c r="DO241" i="67"/>
  <c r="DP241" i="67"/>
  <c r="DQ241" i="67"/>
  <c r="DR241" i="67"/>
  <c r="DS241" i="67"/>
  <c r="EK241" i="67"/>
  <c r="EL241" i="67"/>
  <c r="EM241" i="67"/>
  <c r="EN241" i="67"/>
  <c r="EO241" i="67"/>
  <c r="EP241" i="67"/>
  <c r="EQ241" i="67"/>
  <c r="ER241" i="67"/>
  <c r="ES241" i="67"/>
  <c r="ET241" i="67"/>
  <c r="EU241" i="67"/>
  <c r="EV241" i="67"/>
  <c r="EW241" i="67"/>
  <c r="EX241" i="67"/>
  <c r="A242" i="67"/>
  <c r="B242" i="67"/>
  <c r="C242" i="67"/>
  <c r="D242" i="67"/>
  <c r="E242" i="67"/>
  <c r="F242" i="67"/>
  <c r="G242" i="67"/>
  <c r="H242" i="67"/>
  <c r="I242" i="67"/>
  <c r="J242" i="67"/>
  <c r="K242" i="67"/>
  <c r="L242" i="67"/>
  <c r="M242" i="67"/>
  <c r="N242" i="67"/>
  <c r="O242" i="67"/>
  <c r="P242" i="67"/>
  <c r="Q242" i="67"/>
  <c r="R242" i="67"/>
  <c r="S242" i="67"/>
  <c r="T242" i="67"/>
  <c r="U242" i="67"/>
  <c r="V242" i="67"/>
  <c r="W242" i="67"/>
  <c r="X242" i="67"/>
  <c r="Y242" i="67"/>
  <c r="Z242" i="67"/>
  <c r="AA242" i="67"/>
  <c r="AB242" i="67"/>
  <c r="AC242" i="67"/>
  <c r="AD242" i="67"/>
  <c r="AE242" i="67"/>
  <c r="AF242" i="67"/>
  <c r="AG242" i="67"/>
  <c r="AH242" i="67"/>
  <c r="AI242" i="67"/>
  <c r="AJ242" i="67"/>
  <c r="AK242" i="67"/>
  <c r="AL242" i="67"/>
  <c r="AM242" i="67"/>
  <c r="AN242" i="67"/>
  <c r="AO242" i="67"/>
  <c r="AP242" i="67"/>
  <c r="AQ242" i="67"/>
  <c r="AR242" i="67"/>
  <c r="AS242" i="67"/>
  <c r="AT242" i="67"/>
  <c r="AU242" i="67"/>
  <c r="AV242" i="67"/>
  <c r="AW242" i="67"/>
  <c r="AX242" i="67"/>
  <c r="AY242" i="67"/>
  <c r="AZ242" i="67"/>
  <c r="BA242" i="67"/>
  <c r="BB242" i="67"/>
  <c r="BC242" i="67"/>
  <c r="BD242" i="67"/>
  <c r="BE242" i="67"/>
  <c r="BF242" i="67"/>
  <c r="BG242" i="67"/>
  <c r="BH242" i="67"/>
  <c r="BI242" i="67"/>
  <c r="BJ242" i="67"/>
  <c r="BK242" i="67"/>
  <c r="BL242" i="67"/>
  <c r="BM242" i="67"/>
  <c r="BN242" i="67"/>
  <c r="BO242" i="67"/>
  <c r="BP242" i="67"/>
  <c r="BQ242" i="67"/>
  <c r="BR242" i="67"/>
  <c r="BS242" i="67"/>
  <c r="BT242" i="67"/>
  <c r="BU242" i="67"/>
  <c r="BV242" i="67"/>
  <c r="BW242" i="67"/>
  <c r="BX242" i="67"/>
  <c r="BY242" i="67"/>
  <c r="BZ242" i="67"/>
  <c r="CA242" i="67"/>
  <c r="CB242" i="67"/>
  <c r="CC242" i="67"/>
  <c r="CD242" i="67"/>
  <c r="CE242" i="67"/>
  <c r="CF242" i="67"/>
  <c r="CG242" i="67"/>
  <c r="CH242" i="67"/>
  <c r="CI242" i="67"/>
  <c r="CJ242" i="67"/>
  <c r="CK242" i="67"/>
  <c r="CL242" i="67"/>
  <c r="CM242" i="67"/>
  <c r="CN242" i="67"/>
  <c r="CO242" i="67"/>
  <c r="CP242" i="67"/>
  <c r="CQ242" i="67"/>
  <c r="CR242" i="67"/>
  <c r="CS242" i="67"/>
  <c r="CT242" i="67"/>
  <c r="CU242" i="67"/>
  <c r="CV242" i="67"/>
  <c r="CW242" i="67"/>
  <c r="CX242" i="67"/>
  <c r="CY242" i="67"/>
  <c r="CZ242" i="67"/>
  <c r="DA242" i="67"/>
  <c r="DB242" i="67"/>
  <c r="DC242" i="67"/>
  <c r="DD242" i="67"/>
  <c r="DE242" i="67"/>
  <c r="DF242" i="67"/>
  <c r="DG242" i="67"/>
  <c r="DH242" i="67"/>
  <c r="DI242" i="67"/>
  <c r="DJ242" i="67"/>
  <c r="DK242" i="67"/>
  <c r="DL242" i="67"/>
  <c r="DM242" i="67"/>
  <c r="DN242" i="67"/>
  <c r="DO242" i="67"/>
  <c r="DP242" i="67"/>
  <c r="DQ242" i="67"/>
  <c r="DR242" i="67"/>
  <c r="DS242" i="67"/>
  <c r="DT242" i="67"/>
  <c r="DU242" i="67"/>
  <c r="DV242" i="67"/>
  <c r="DW242" i="67"/>
  <c r="DX242" i="67"/>
  <c r="DY242" i="67"/>
  <c r="DZ242" i="67"/>
  <c r="EA242" i="67"/>
  <c r="EB242" i="67"/>
  <c r="EC242" i="67"/>
  <c r="ED242" i="67"/>
  <c r="EE242" i="67"/>
  <c r="EF242" i="67"/>
  <c r="EG242" i="67"/>
  <c r="EH242" i="67"/>
  <c r="EI242" i="67"/>
  <c r="EJ242" i="67"/>
  <c r="EK242" i="67"/>
  <c r="EL242" i="67"/>
  <c r="EM242" i="67"/>
  <c r="EN242" i="67"/>
  <c r="EO242" i="67"/>
  <c r="EP242" i="67"/>
  <c r="EQ242" i="67"/>
  <c r="ER242" i="67"/>
  <c r="ES242" i="67"/>
  <c r="ET242" i="67"/>
  <c r="EU242" i="67"/>
  <c r="EV242" i="67"/>
  <c r="EW242" i="67"/>
  <c r="EX242" i="67"/>
  <c r="A243" i="67"/>
  <c r="B243" i="67"/>
  <c r="C243" i="67"/>
  <c r="D243" i="67"/>
  <c r="E243" i="67"/>
  <c r="F243" i="67"/>
  <c r="G243" i="67"/>
  <c r="H243" i="67"/>
  <c r="I243" i="67"/>
  <c r="J243" i="67"/>
  <c r="K243" i="67"/>
  <c r="L243" i="67"/>
  <c r="M243" i="67"/>
  <c r="N243" i="67"/>
  <c r="O243" i="67"/>
  <c r="P243" i="67"/>
  <c r="Q243" i="67"/>
  <c r="R243" i="67"/>
  <c r="S243" i="67"/>
  <c r="T243" i="67"/>
  <c r="U243" i="67"/>
  <c r="V243" i="67"/>
  <c r="W243" i="67"/>
  <c r="X243" i="67"/>
  <c r="Y243" i="67"/>
  <c r="Z243" i="67"/>
  <c r="AA243" i="67"/>
  <c r="AB243" i="67"/>
  <c r="AC243" i="67"/>
  <c r="AD243" i="67"/>
  <c r="AE243" i="67"/>
  <c r="AF243" i="67"/>
  <c r="AG243" i="67"/>
  <c r="AH243" i="67"/>
  <c r="AI243" i="67"/>
  <c r="AJ243" i="67"/>
  <c r="AK243" i="67"/>
  <c r="AL243" i="67"/>
  <c r="AM243" i="67"/>
  <c r="AN243" i="67"/>
  <c r="AO243" i="67"/>
  <c r="AP243" i="67"/>
  <c r="AQ243" i="67"/>
  <c r="AR243" i="67"/>
  <c r="AS243" i="67"/>
  <c r="AT243" i="67"/>
  <c r="AU243" i="67"/>
  <c r="AV243" i="67"/>
  <c r="AW243" i="67"/>
  <c r="AX243" i="67"/>
  <c r="AY243" i="67"/>
  <c r="AZ243" i="67"/>
  <c r="BA243" i="67"/>
  <c r="BB243" i="67"/>
  <c r="BC243" i="67"/>
  <c r="BD243" i="67"/>
  <c r="BE243" i="67"/>
  <c r="BF243" i="67"/>
  <c r="BG243" i="67"/>
  <c r="BH243" i="67"/>
  <c r="BI243" i="67"/>
  <c r="BJ243" i="67"/>
  <c r="BK243" i="67"/>
  <c r="BL243" i="67"/>
  <c r="BM243" i="67"/>
  <c r="BN243" i="67"/>
  <c r="BO243" i="67"/>
  <c r="BP243" i="67"/>
  <c r="BQ243" i="67"/>
  <c r="BR243" i="67"/>
  <c r="BS243" i="67"/>
  <c r="BT243" i="67"/>
  <c r="BU243" i="67"/>
  <c r="BV243" i="67"/>
  <c r="BW243" i="67"/>
  <c r="BX243" i="67"/>
  <c r="BY243" i="67"/>
  <c r="BZ243" i="67"/>
  <c r="CA243" i="67"/>
  <c r="CB243" i="67"/>
  <c r="CC243" i="67"/>
  <c r="CD243" i="67"/>
  <c r="CE243" i="67"/>
  <c r="CF243" i="67"/>
  <c r="CG243" i="67"/>
  <c r="CH243" i="67"/>
  <c r="CI243" i="67"/>
  <c r="CJ243" i="67"/>
  <c r="CK243" i="67"/>
  <c r="CL243" i="67"/>
  <c r="CM243" i="67"/>
  <c r="CN243" i="67"/>
  <c r="CO243" i="67"/>
  <c r="CP243" i="67"/>
  <c r="CQ243" i="67"/>
  <c r="CR243" i="67"/>
  <c r="CS243" i="67"/>
  <c r="CT243" i="67"/>
  <c r="CU243" i="67"/>
  <c r="CV243" i="67"/>
  <c r="CW243" i="67"/>
  <c r="CX243" i="67"/>
  <c r="CY243" i="67"/>
  <c r="CZ243" i="67"/>
  <c r="DA243" i="67"/>
  <c r="DB243" i="67"/>
  <c r="DC243" i="67"/>
  <c r="DD243" i="67"/>
  <c r="DE243" i="67"/>
  <c r="DF243" i="67"/>
  <c r="DG243" i="67"/>
  <c r="DH243" i="67"/>
  <c r="DI243" i="67"/>
  <c r="DJ243" i="67"/>
  <c r="DK243" i="67"/>
  <c r="DL243" i="67"/>
  <c r="DM243" i="67"/>
  <c r="DN243" i="67"/>
  <c r="DO243" i="67"/>
  <c r="DP243" i="67"/>
  <c r="DQ243" i="67"/>
  <c r="DR243" i="67"/>
  <c r="DS243" i="67"/>
  <c r="DT243" i="67"/>
  <c r="DU243" i="67"/>
  <c r="DV243" i="67"/>
  <c r="DW243" i="67"/>
  <c r="DX243" i="67"/>
  <c r="DY243" i="67"/>
  <c r="DZ243" i="67"/>
  <c r="EA243" i="67"/>
  <c r="EB243" i="67"/>
  <c r="EC243" i="67"/>
  <c r="ED243" i="67"/>
  <c r="EE243" i="67"/>
  <c r="EF243" i="67"/>
  <c r="EG243" i="67"/>
  <c r="EH243" i="67"/>
  <c r="EI243" i="67"/>
  <c r="EJ243" i="67"/>
  <c r="EK243" i="67"/>
  <c r="EL243" i="67"/>
  <c r="EM243" i="67"/>
  <c r="EN243" i="67"/>
  <c r="EO243" i="67"/>
  <c r="EP243" i="67"/>
  <c r="EQ243" i="67"/>
  <c r="ER243" i="67"/>
  <c r="ES243" i="67"/>
  <c r="ET243" i="67"/>
  <c r="EU243" i="67"/>
  <c r="EV243" i="67"/>
  <c r="EW243" i="67"/>
  <c r="EX243" i="67"/>
  <c r="A244" i="67"/>
  <c r="B244" i="67"/>
  <c r="C244" i="67"/>
  <c r="D244" i="67"/>
  <c r="E244" i="67"/>
  <c r="F244" i="67"/>
  <c r="G244" i="67"/>
  <c r="H244" i="67"/>
  <c r="I244" i="67"/>
  <c r="J244" i="67"/>
  <c r="K244" i="67"/>
  <c r="L244" i="67"/>
  <c r="M244" i="67"/>
  <c r="N244" i="67"/>
  <c r="O244" i="67"/>
  <c r="P244" i="67"/>
  <c r="Q244" i="67"/>
  <c r="R244" i="67"/>
  <c r="S244" i="67"/>
  <c r="T244" i="67"/>
  <c r="U244" i="67"/>
  <c r="V244" i="67"/>
  <c r="W244" i="67"/>
  <c r="X244" i="67"/>
  <c r="Y244" i="67"/>
  <c r="Z244" i="67"/>
  <c r="AA244" i="67"/>
  <c r="AB244" i="67"/>
  <c r="AC244" i="67"/>
  <c r="AD244" i="67"/>
  <c r="AE244" i="67"/>
  <c r="AF244" i="67"/>
  <c r="AG244" i="67"/>
  <c r="AH244" i="67"/>
  <c r="AI244" i="67"/>
  <c r="AJ244" i="67"/>
  <c r="AK244" i="67"/>
  <c r="AL244" i="67"/>
  <c r="AM244" i="67"/>
  <c r="AN244" i="67"/>
  <c r="AO244" i="67"/>
  <c r="AP244" i="67"/>
  <c r="AQ244" i="67"/>
  <c r="AR244" i="67"/>
  <c r="AS244" i="67"/>
  <c r="AT244" i="67"/>
  <c r="AU244" i="67"/>
  <c r="AV244" i="67"/>
  <c r="AW244" i="67"/>
  <c r="CH244" i="67"/>
  <c r="CI244" i="67"/>
  <c r="CJ244" i="67"/>
  <c r="CK244" i="67"/>
  <c r="CL244" i="67"/>
  <c r="CM244" i="67"/>
  <c r="CN244" i="67"/>
  <c r="CO244" i="67"/>
  <c r="CP244" i="67"/>
  <c r="CQ244" i="67"/>
  <c r="CR244" i="67"/>
  <c r="CS244" i="67"/>
  <c r="CT244" i="67"/>
  <c r="CU244" i="67"/>
  <c r="CV244" i="67"/>
  <c r="CW244" i="67"/>
  <c r="CX244" i="67"/>
  <c r="CY244" i="67"/>
  <c r="CZ244" i="67"/>
  <c r="DA244" i="67"/>
  <c r="DB244" i="67"/>
  <c r="DC244" i="67"/>
  <c r="DD244" i="67"/>
  <c r="DE244" i="67"/>
  <c r="DF244" i="67"/>
  <c r="DG244" i="67"/>
  <c r="DH244" i="67"/>
  <c r="DI244" i="67"/>
  <c r="DJ244" i="67"/>
  <c r="DK244" i="67"/>
  <c r="DL244" i="67"/>
  <c r="DM244" i="67"/>
  <c r="DN244" i="67"/>
  <c r="DO244" i="67"/>
  <c r="DP244" i="67"/>
  <c r="DQ244" i="67"/>
  <c r="DR244" i="67"/>
  <c r="EK244" i="67"/>
  <c r="EL244" i="67"/>
  <c r="EM244" i="67"/>
  <c r="EN244" i="67"/>
  <c r="EO244" i="67"/>
  <c r="EP244" i="67"/>
  <c r="EQ244" i="67"/>
  <c r="ER244" i="67"/>
  <c r="ES244" i="67"/>
  <c r="ET244" i="67"/>
  <c r="EU244" i="67"/>
  <c r="EV244" i="67"/>
  <c r="EW244" i="67"/>
  <c r="EX244" i="67"/>
  <c r="A245" i="67"/>
  <c r="B245" i="67"/>
  <c r="C245" i="67"/>
  <c r="D245" i="67"/>
  <c r="E245" i="67"/>
  <c r="F245" i="67"/>
  <c r="G245" i="67"/>
  <c r="H245" i="67"/>
  <c r="I245" i="67"/>
  <c r="J245" i="67"/>
  <c r="K245" i="67"/>
  <c r="L245" i="67"/>
  <c r="M245" i="67"/>
  <c r="N245" i="67"/>
  <c r="O245" i="67"/>
  <c r="P245" i="67"/>
  <c r="Q245" i="67"/>
  <c r="R245" i="67"/>
  <c r="S245" i="67"/>
  <c r="T245" i="67"/>
  <c r="U245" i="67"/>
  <c r="V245" i="67"/>
  <c r="W245" i="67"/>
  <c r="X245" i="67"/>
  <c r="Y245" i="67"/>
  <c r="Z245" i="67"/>
  <c r="AA245" i="67"/>
  <c r="AB245" i="67"/>
  <c r="AC245" i="67"/>
  <c r="AD245" i="67"/>
  <c r="AE245" i="67"/>
  <c r="AF245" i="67"/>
  <c r="AG245" i="67"/>
  <c r="AH245" i="67"/>
  <c r="AI245" i="67"/>
  <c r="AJ245" i="67"/>
  <c r="AK245" i="67"/>
  <c r="AL245" i="67"/>
  <c r="AM245" i="67"/>
  <c r="AN245" i="67"/>
  <c r="AO245" i="67"/>
  <c r="AP245" i="67"/>
  <c r="AQ245" i="67"/>
  <c r="AR245" i="67"/>
  <c r="AS245" i="67"/>
  <c r="AT245" i="67"/>
  <c r="AU245" i="67"/>
  <c r="AV245" i="67"/>
  <c r="AW245" i="67"/>
  <c r="CH245" i="67"/>
  <c r="CI245" i="67"/>
  <c r="CJ245" i="67"/>
  <c r="CK245" i="67"/>
  <c r="CL245" i="67"/>
  <c r="CM245" i="67"/>
  <c r="CN245" i="67"/>
  <c r="CO245" i="67"/>
  <c r="CP245" i="67"/>
  <c r="CQ245" i="67"/>
  <c r="CR245" i="67"/>
  <c r="CS245" i="67"/>
  <c r="CT245" i="67"/>
  <c r="CU245" i="67"/>
  <c r="CV245" i="67"/>
  <c r="CW245" i="67"/>
  <c r="CX245" i="67"/>
  <c r="CY245" i="67"/>
  <c r="CZ245" i="67"/>
  <c r="DA245" i="67"/>
  <c r="DB245" i="67"/>
  <c r="DC245" i="67"/>
  <c r="DD245" i="67"/>
  <c r="DE245" i="67"/>
  <c r="DF245" i="67"/>
  <c r="DG245" i="67"/>
  <c r="DH245" i="67"/>
  <c r="DI245" i="67"/>
  <c r="DJ245" i="67"/>
  <c r="DK245" i="67"/>
  <c r="DL245" i="67"/>
  <c r="DM245" i="67"/>
  <c r="DN245" i="67"/>
  <c r="DO245" i="67"/>
  <c r="DP245" i="67"/>
  <c r="DQ245" i="67"/>
  <c r="DR245" i="67"/>
  <c r="EK245" i="67"/>
  <c r="EL245" i="67"/>
  <c r="EM245" i="67"/>
  <c r="EN245" i="67"/>
  <c r="EO245" i="67"/>
  <c r="EP245" i="67"/>
  <c r="EQ245" i="67"/>
  <c r="ER245" i="67"/>
  <c r="ES245" i="67"/>
  <c r="ET245" i="67"/>
  <c r="EU245" i="67"/>
  <c r="EV245" i="67"/>
  <c r="EW245" i="67"/>
  <c r="EX245" i="67"/>
  <c r="A246" i="67"/>
  <c r="B246" i="67"/>
  <c r="C246" i="67"/>
  <c r="D246" i="67"/>
  <c r="E246" i="67"/>
  <c r="F246" i="67"/>
  <c r="G246" i="67"/>
  <c r="H246" i="67"/>
  <c r="I246" i="67"/>
  <c r="J246" i="67"/>
  <c r="K246" i="67"/>
  <c r="L246" i="67"/>
  <c r="M246" i="67"/>
  <c r="N246" i="67"/>
  <c r="O246" i="67"/>
  <c r="P246" i="67"/>
  <c r="Q246" i="67"/>
  <c r="R246" i="67"/>
  <c r="S246" i="67"/>
  <c r="T246" i="67"/>
  <c r="U246" i="67"/>
  <c r="V246" i="67"/>
  <c r="W246" i="67"/>
  <c r="X246" i="67"/>
  <c r="Y246" i="67"/>
  <c r="Z246" i="67"/>
  <c r="AA246" i="67"/>
  <c r="AB246" i="67"/>
  <c r="AC246" i="67"/>
  <c r="AD246" i="67"/>
  <c r="AE246" i="67"/>
  <c r="AF246" i="67"/>
  <c r="AG246" i="67"/>
  <c r="AH246" i="67"/>
  <c r="AI246" i="67"/>
  <c r="AJ246" i="67"/>
  <c r="AK246" i="67"/>
  <c r="AL246" i="67"/>
  <c r="AM246" i="67"/>
  <c r="AN246" i="67"/>
  <c r="AO246" i="67"/>
  <c r="AP246" i="67"/>
  <c r="AQ246" i="67"/>
  <c r="AR246" i="67"/>
  <c r="AS246" i="67"/>
  <c r="AT246" i="67"/>
  <c r="AU246" i="67"/>
  <c r="AV246" i="67"/>
  <c r="AW246" i="67"/>
  <c r="CH246" i="67"/>
  <c r="CI246" i="67"/>
  <c r="CJ246" i="67"/>
  <c r="CK246" i="67"/>
  <c r="CL246" i="67"/>
  <c r="CM246" i="67"/>
  <c r="CN246" i="67"/>
  <c r="CO246" i="67"/>
  <c r="CP246" i="67"/>
  <c r="CQ246" i="67"/>
  <c r="CR246" i="67"/>
  <c r="CS246" i="67"/>
  <c r="CT246" i="67"/>
  <c r="CU246" i="67"/>
  <c r="CV246" i="67"/>
  <c r="CW246" i="67"/>
  <c r="CX246" i="67"/>
  <c r="CY246" i="67"/>
  <c r="CZ246" i="67"/>
  <c r="DA246" i="67"/>
  <c r="DB246" i="67"/>
  <c r="DC246" i="67"/>
  <c r="DD246" i="67"/>
  <c r="DE246" i="67"/>
  <c r="DF246" i="67"/>
  <c r="DG246" i="67"/>
  <c r="DH246" i="67"/>
  <c r="DI246" i="67"/>
  <c r="DJ246" i="67"/>
  <c r="DK246" i="67"/>
  <c r="DL246" i="67"/>
  <c r="DM246" i="67"/>
  <c r="DN246" i="67"/>
  <c r="DO246" i="67"/>
  <c r="DP246" i="67"/>
  <c r="DQ246" i="67"/>
  <c r="DR246" i="67"/>
  <c r="EK246" i="67"/>
  <c r="EL246" i="67"/>
  <c r="A247" i="67"/>
  <c r="B247" i="67"/>
  <c r="C247" i="67"/>
  <c r="D247" i="67"/>
  <c r="E247" i="67"/>
  <c r="F247" i="67"/>
  <c r="G247" i="67"/>
  <c r="H247" i="67"/>
  <c r="I247" i="67"/>
  <c r="J247" i="67"/>
  <c r="K247" i="67"/>
  <c r="L247" i="67"/>
  <c r="M247" i="67"/>
  <c r="N247" i="67"/>
  <c r="O247" i="67"/>
  <c r="P247" i="67"/>
  <c r="Q247" i="67"/>
  <c r="R247" i="67"/>
  <c r="S247" i="67"/>
  <c r="T247" i="67"/>
  <c r="U247" i="67"/>
  <c r="V247" i="67"/>
  <c r="W247" i="67"/>
  <c r="X247" i="67"/>
  <c r="Y247" i="67"/>
  <c r="Z247" i="67"/>
  <c r="AA247" i="67"/>
  <c r="AB247" i="67"/>
  <c r="AC247" i="67"/>
  <c r="AD247" i="67"/>
  <c r="AE247" i="67"/>
  <c r="AF247" i="67"/>
  <c r="AG247" i="67"/>
  <c r="AH247" i="67"/>
  <c r="AI247" i="67"/>
  <c r="AJ247" i="67"/>
  <c r="AK247" i="67"/>
  <c r="AL247" i="67"/>
  <c r="AM247" i="67"/>
  <c r="AN247" i="67"/>
  <c r="AO247" i="67"/>
  <c r="AP247" i="67"/>
  <c r="AQ247" i="67"/>
  <c r="AR247" i="67"/>
  <c r="AS247" i="67"/>
  <c r="AT247" i="67"/>
  <c r="AU247" i="67"/>
  <c r="AV247" i="67"/>
  <c r="AW247" i="67"/>
  <c r="AX247" i="67"/>
  <c r="AY247" i="67"/>
  <c r="AZ247" i="67"/>
  <c r="BA247" i="67"/>
  <c r="CH247" i="67"/>
  <c r="CI247" i="67"/>
  <c r="CJ247" i="67"/>
  <c r="CK247" i="67"/>
  <c r="CL247" i="67"/>
  <c r="CM247" i="67"/>
  <c r="CN247" i="67"/>
  <c r="CO247" i="67"/>
  <c r="CP247" i="67"/>
  <c r="CQ247" i="67"/>
  <c r="CR247" i="67"/>
  <c r="CS247" i="67"/>
  <c r="CT247" i="67"/>
  <c r="CU247" i="67"/>
  <c r="CV247" i="67"/>
  <c r="CW247" i="67"/>
  <c r="CX247" i="67"/>
  <c r="CY247" i="67"/>
  <c r="CZ247" i="67"/>
  <c r="DA247" i="67"/>
  <c r="DB247" i="67"/>
  <c r="DC247" i="67"/>
  <c r="DD247" i="67"/>
  <c r="DE247" i="67"/>
  <c r="DF247" i="67"/>
  <c r="DG247" i="67"/>
  <c r="DH247" i="67"/>
  <c r="DI247" i="67"/>
  <c r="DJ247" i="67"/>
  <c r="DK247" i="67"/>
  <c r="DL247" i="67"/>
  <c r="DM247" i="67"/>
  <c r="DN247" i="67"/>
  <c r="DO247" i="67"/>
  <c r="DP247" i="67"/>
  <c r="DQ247" i="67"/>
  <c r="DR247" i="67"/>
  <c r="DS247" i="67"/>
  <c r="EK247" i="67"/>
  <c r="EL247" i="67"/>
  <c r="EM247" i="67"/>
  <c r="EN247" i="67"/>
  <c r="EO247" i="67"/>
  <c r="EP247" i="67"/>
  <c r="EQ247" i="67"/>
  <c r="ER247" i="67"/>
  <c r="ES247" i="67"/>
  <c r="ET247" i="67"/>
  <c r="EU247" i="67"/>
  <c r="EV247" i="67"/>
  <c r="EW247" i="67"/>
  <c r="EX247" i="67"/>
  <c r="A248" i="67"/>
  <c r="B248" i="67"/>
  <c r="C248" i="67"/>
  <c r="D248" i="67"/>
  <c r="E248" i="67"/>
  <c r="F248" i="67"/>
  <c r="G248" i="67"/>
  <c r="H248" i="67"/>
  <c r="I248" i="67"/>
  <c r="J248" i="67"/>
  <c r="K248" i="67"/>
  <c r="L248" i="67"/>
  <c r="M248" i="67"/>
  <c r="N248" i="67"/>
  <c r="O248" i="67"/>
  <c r="P248" i="67"/>
  <c r="Q248" i="67"/>
  <c r="R248" i="67"/>
  <c r="S248" i="67"/>
  <c r="T248" i="67"/>
  <c r="U248" i="67"/>
  <c r="V248" i="67"/>
  <c r="W248" i="67"/>
  <c r="X248" i="67"/>
  <c r="Y248" i="67"/>
  <c r="Z248" i="67"/>
  <c r="AA248" i="67"/>
  <c r="AB248" i="67"/>
  <c r="AC248" i="67"/>
  <c r="AD248" i="67"/>
  <c r="AE248" i="67"/>
  <c r="AF248" i="67"/>
  <c r="AG248" i="67"/>
  <c r="AH248" i="67"/>
  <c r="AI248" i="67"/>
  <c r="AJ248" i="67"/>
  <c r="AK248" i="67"/>
  <c r="AL248" i="67"/>
  <c r="AM248" i="67"/>
  <c r="AN248" i="67"/>
  <c r="AO248" i="67"/>
  <c r="AP248" i="67"/>
  <c r="AQ248" i="67"/>
  <c r="AR248" i="67"/>
  <c r="AS248" i="67"/>
  <c r="AT248" i="67"/>
  <c r="AU248" i="67"/>
  <c r="AV248" i="67"/>
  <c r="AW248" i="67"/>
  <c r="AX248" i="67"/>
  <c r="AY248" i="67"/>
  <c r="AZ248" i="67"/>
  <c r="BA248" i="67"/>
  <c r="BB248" i="67"/>
  <c r="BC248" i="67"/>
  <c r="BD248" i="67"/>
  <c r="BE248" i="67"/>
  <c r="BF248" i="67"/>
  <c r="BG248" i="67"/>
  <c r="BH248" i="67"/>
  <c r="BI248" i="67"/>
  <c r="BJ248" i="67"/>
  <c r="BK248" i="67"/>
  <c r="BL248" i="67"/>
  <c r="BM248" i="67"/>
  <c r="BN248" i="67"/>
  <c r="BO248" i="67"/>
  <c r="BP248" i="67"/>
  <c r="BQ248" i="67"/>
  <c r="BR248" i="67"/>
  <c r="BS248" i="67"/>
  <c r="BT248" i="67"/>
  <c r="BU248" i="67"/>
  <c r="BV248" i="67"/>
  <c r="BW248" i="67"/>
  <c r="BX248" i="67"/>
  <c r="BY248" i="67"/>
  <c r="BZ248" i="67"/>
  <c r="CA248" i="67"/>
  <c r="CB248" i="67"/>
  <c r="CC248" i="67"/>
  <c r="CD248" i="67"/>
  <c r="CE248" i="67"/>
  <c r="CF248" i="67"/>
  <c r="CG248" i="67"/>
  <c r="CH248" i="67"/>
  <c r="CI248" i="67"/>
  <c r="CJ248" i="67"/>
  <c r="CK248" i="67"/>
  <c r="CL248" i="67"/>
  <c r="CM248" i="67"/>
  <c r="CN248" i="67"/>
  <c r="CO248" i="67"/>
  <c r="CP248" i="67"/>
  <c r="CQ248" i="67"/>
  <c r="CR248" i="67"/>
  <c r="CS248" i="67"/>
  <c r="CT248" i="67"/>
  <c r="CU248" i="67"/>
  <c r="CV248" i="67"/>
  <c r="CW248" i="67"/>
  <c r="CX248" i="67"/>
  <c r="CY248" i="67"/>
  <c r="CZ248" i="67"/>
  <c r="DA248" i="67"/>
  <c r="DB248" i="67"/>
  <c r="DC248" i="67"/>
  <c r="DD248" i="67"/>
  <c r="DE248" i="67"/>
  <c r="DF248" i="67"/>
  <c r="DG248" i="67"/>
  <c r="DH248" i="67"/>
  <c r="DI248" i="67"/>
  <c r="DJ248" i="67"/>
  <c r="DK248" i="67"/>
  <c r="DL248" i="67"/>
  <c r="DM248" i="67"/>
  <c r="DN248" i="67"/>
  <c r="DO248" i="67"/>
  <c r="DP248" i="67"/>
  <c r="DQ248" i="67"/>
  <c r="DR248" i="67"/>
  <c r="DS248" i="67"/>
  <c r="DT248" i="67"/>
  <c r="DU248" i="67"/>
  <c r="DV248" i="67"/>
  <c r="DW248" i="67"/>
  <c r="DX248" i="67"/>
  <c r="DY248" i="67"/>
  <c r="DZ248" i="67"/>
  <c r="EA248" i="67"/>
  <c r="EB248" i="67"/>
  <c r="EC248" i="67"/>
  <c r="ED248" i="67"/>
  <c r="EE248" i="67"/>
  <c r="EF248" i="67"/>
  <c r="EG248" i="67"/>
  <c r="EH248" i="67"/>
  <c r="EI248" i="67"/>
  <c r="EJ248" i="67"/>
  <c r="EK248" i="67"/>
  <c r="EL248" i="67"/>
  <c r="EM248" i="67"/>
  <c r="EN248" i="67"/>
  <c r="EO248" i="67"/>
  <c r="EP248" i="67"/>
  <c r="EQ248" i="67"/>
  <c r="ER248" i="67"/>
  <c r="ES248" i="67"/>
  <c r="ET248" i="67"/>
  <c r="EU248" i="67"/>
  <c r="EV248" i="67"/>
  <c r="EW248" i="67"/>
  <c r="EX248" i="67"/>
  <c r="A249" i="67"/>
  <c r="B249" i="67"/>
  <c r="C249" i="67"/>
  <c r="D249" i="67"/>
  <c r="E249" i="67"/>
  <c r="F249" i="67"/>
  <c r="G249" i="67"/>
  <c r="H249" i="67"/>
  <c r="I249" i="67"/>
  <c r="J249" i="67"/>
  <c r="K249" i="67"/>
  <c r="L249" i="67"/>
  <c r="M249" i="67"/>
  <c r="N249" i="67"/>
  <c r="O249" i="67"/>
  <c r="P249" i="67"/>
  <c r="Q249" i="67"/>
  <c r="R249" i="67"/>
  <c r="S249" i="67"/>
  <c r="T249" i="67"/>
  <c r="U249" i="67"/>
  <c r="V249" i="67"/>
  <c r="W249" i="67"/>
  <c r="X249" i="67"/>
  <c r="Y249" i="67"/>
  <c r="Z249" i="67"/>
  <c r="AA249" i="67"/>
  <c r="AB249" i="67"/>
  <c r="AC249" i="67"/>
  <c r="AD249" i="67"/>
  <c r="AE249" i="67"/>
  <c r="AF249" i="67"/>
  <c r="AG249" i="67"/>
  <c r="AH249" i="67"/>
  <c r="AI249" i="67"/>
  <c r="AJ249" i="67"/>
  <c r="AK249" i="67"/>
  <c r="AL249" i="67"/>
  <c r="AM249" i="67"/>
  <c r="AN249" i="67"/>
  <c r="AO249" i="67"/>
  <c r="AP249" i="67"/>
  <c r="AQ249" i="67"/>
  <c r="AR249" i="67"/>
  <c r="AS249" i="67"/>
  <c r="AT249" i="67"/>
  <c r="AU249" i="67"/>
  <c r="AV249" i="67"/>
  <c r="AW249" i="67"/>
  <c r="CH249" i="67"/>
  <c r="CI249" i="67"/>
  <c r="CJ249" i="67"/>
  <c r="CK249" i="67"/>
  <c r="CL249" i="67"/>
  <c r="CM249" i="67"/>
  <c r="CN249" i="67"/>
  <c r="CO249" i="67"/>
  <c r="CP249" i="67"/>
  <c r="CQ249" i="67"/>
  <c r="CR249" i="67"/>
  <c r="CS249" i="67"/>
  <c r="CT249" i="67"/>
  <c r="CU249" i="67"/>
  <c r="CV249" i="67"/>
  <c r="CW249" i="67"/>
  <c r="CX249" i="67"/>
  <c r="CY249" i="67"/>
  <c r="CZ249" i="67"/>
  <c r="DA249" i="67"/>
  <c r="DB249" i="67"/>
  <c r="DC249" i="67"/>
  <c r="DD249" i="67"/>
  <c r="DE249" i="67"/>
  <c r="DF249" i="67"/>
  <c r="DG249" i="67"/>
  <c r="DH249" i="67"/>
  <c r="DI249" i="67"/>
  <c r="DJ249" i="67"/>
  <c r="DK249" i="67"/>
  <c r="DL249" i="67"/>
  <c r="DM249" i="67"/>
  <c r="DN249" i="67"/>
  <c r="DO249" i="67"/>
  <c r="DP249" i="67"/>
  <c r="DQ249" i="67"/>
  <c r="DR249" i="67"/>
  <c r="EK249" i="67"/>
  <c r="EL249" i="67"/>
  <c r="EM249" i="67"/>
  <c r="EN249" i="67"/>
  <c r="EO249" i="67"/>
  <c r="EP249" i="67"/>
  <c r="EQ249" i="67"/>
  <c r="ER249" i="67"/>
  <c r="ES249" i="67"/>
  <c r="ET249" i="67"/>
  <c r="EU249" i="67"/>
  <c r="EV249" i="67"/>
  <c r="EW249" i="67"/>
  <c r="EX249" i="67"/>
  <c r="A250" i="67"/>
  <c r="B250" i="67"/>
  <c r="C250" i="67"/>
  <c r="D250" i="67"/>
  <c r="E250" i="67"/>
  <c r="F250" i="67"/>
  <c r="G250" i="67"/>
  <c r="H250" i="67"/>
  <c r="I250" i="67"/>
  <c r="J250" i="67"/>
  <c r="K250" i="67"/>
  <c r="L250" i="67"/>
  <c r="M250" i="67"/>
  <c r="N250" i="67"/>
  <c r="O250" i="67"/>
  <c r="P250" i="67"/>
  <c r="Q250" i="67"/>
  <c r="R250" i="67"/>
  <c r="S250" i="67"/>
  <c r="T250" i="67"/>
  <c r="U250" i="67"/>
  <c r="V250" i="67"/>
  <c r="W250" i="67"/>
  <c r="X250" i="67"/>
  <c r="Y250" i="67"/>
  <c r="Z250" i="67"/>
  <c r="AA250" i="67"/>
  <c r="AB250" i="67"/>
  <c r="AC250" i="67"/>
  <c r="AD250" i="67"/>
  <c r="AE250" i="67"/>
  <c r="AF250" i="67"/>
  <c r="AG250" i="67"/>
  <c r="AH250" i="67"/>
  <c r="AI250" i="67"/>
  <c r="AJ250" i="67"/>
  <c r="AK250" i="67"/>
  <c r="AL250" i="67"/>
  <c r="AM250" i="67"/>
  <c r="AN250" i="67"/>
  <c r="AO250" i="67"/>
  <c r="AP250" i="67"/>
  <c r="AQ250" i="67"/>
  <c r="AR250" i="67"/>
  <c r="AS250" i="67"/>
  <c r="AT250" i="67"/>
  <c r="AU250" i="67"/>
  <c r="AV250" i="67"/>
  <c r="AW250" i="67"/>
  <c r="CH250" i="67"/>
  <c r="CI250" i="67"/>
  <c r="CJ250" i="67"/>
  <c r="CK250" i="67"/>
  <c r="CL250" i="67"/>
  <c r="CM250" i="67"/>
  <c r="CN250" i="67"/>
  <c r="CO250" i="67"/>
  <c r="CP250" i="67"/>
  <c r="CQ250" i="67"/>
  <c r="CR250" i="67"/>
  <c r="CS250" i="67"/>
  <c r="CT250" i="67"/>
  <c r="CU250" i="67"/>
  <c r="CV250" i="67"/>
  <c r="CW250" i="67"/>
  <c r="CX250" i="67"/>
  <c r="CY250" i="67"/>
  <c r="CZ250" i="67"/>
  <c r="DA250" i="67"/>
  <c r="DB250" i="67"/>
  <c r="DC250" i="67"/>
  <c r="DD250" i="67"/>
  <c r="DE250" i="67"/>
  <c r="DF250" i="67"/>
  <c r="DG250" i="67"/>
  <c r="DH250" i="67"/>
  <c r="DI250" i="67"/>
  <c r="DJ250" i="67"/>
  <c r="DK250" i="67"/>
  <c r="DL250" i="67"/>
  <c r="DM250" i="67"/>
  <c r="DN250" i="67"/>
  <c r="DO250" i="67"/>
  <c r="DP250" i="67"/>
  <c r="DQ250" i="67"/>
  <c r="DR250" i="67"/>
  <c r="EK250" i="67"/>
  <c r="EL250" i="67"/>
  <c r="EM250" i="67"/>
  <c r="EN250" i="67"/>
  <c r="EO250" i="67"/>
  <c r="EP250" i="67"/>
  <c r="EQ250" i="67"/>
  <c r="ER250" i="67"/>
  <c r="ES250" i="67"/>
  <c r="ET250" i="67"/>
  <c r="EU250" i="67"/>
  <c r="EV250" i="67"/>
  <c r="EW250" i="67"/>
  <c r="EX250" i="67"/>
  <c r="A251" i="67"/>
  <c r="B251" i="67"/>
  <c r="C251" i="67"/>
  <c r="D251" i="67"/>
  <c r="E251" i="67"/>
  <c r="F251" i="67"/>
  <c r="G251" i="67"/>
  <c r="H251" i="67"/>
  <c r="I251" i="67"/>
  <c r="J251" i="67"/>
  <c r="K251" i="67"/>
  <c r="L251" i="67"/>
  <c r="M251" i="67"/>
  <c r="N251" i="67"/>
  <c r="O251" i="67"/>
  <c r="P251" i="67"/>
  <c r="Q251" i="67"/>
  <c r="R251" i="67"/>
  <c r="S251" i="67"/>
  <c r="T251" i="67"/>
  <c r="U251" i="67"/>
  <c r="V251" i="67"/>
  <c r="W251" i="67"/>
  <c r="X251" i="67"/>
  <c r="Y251" i="67"/>
  <c r="Z251" i="67"/>
  <c r="AA251" i="67"/>
  <c r="AB251" i="67"/>
  <c r="AC251" i="67"/>
  <c r="AD251" i="67"/>
  <c r="AE251" i="67"/>
  <c r="AF251" i="67"/>
  <c r="AG251" i="67"/>
  <c r="AH251" i="67"/>
  <c r="AI251" i="67"/>
  <c r="AJ251" i="67"/>
  <c r="AK251" i="67"/>
  <c r="AL251" i="67"/>
  <c r="AM251" i="67"/>
  <c r="AN251" i="67"/>
  <c r="AO251" i="67"/>
  <c r="AP251" i="67"/>
  <c r="AQ251" i="67"/>
  <c r="AR251" i="67"/>
  <c r="AS251" i="67"/>
  <c r="AT251" i="67"/>
  <c r="AU251" i="67"/>
  <c r="AV251" i="67"/>
  <c r="AW251" i="67"/>
  <c r="CH251" i="67"/>
  <c r="CI251" i="67"/>
  <c r="CJ251" i="67"/>
  <c r="CK251" i="67"/>
  <c r="CL251" i="67"/>
  <c r="CM251" i="67"/>
  <c r="CN251" i="67"/>
  <c r="CO251" i="67"/>
  <c r="CP251" i="67"/>
  <c r="CQ251" i="67"/>
  <c r="CR251" i="67"/>
  <c r="CS251" i="67"/>
  <c r="CT251" i="67"/>
  <c r="CU251" i="67"/>
  <c r="CV251" i="67"/>
  <c r="CW251" i="67"/>
  <c r="CX251" i="67"/>
  <c r="CY251" i="67"/>
  <c r="CZ251" i="67"/>
  <c r="DA251" i="67"/>
  <c r="DB251" i="67"/>
  <c r="DC251" i="67"/>
  <c r="DD251" i="67"/>
  <c r="DE251" i="67"/>
  <c r="DF251" i="67"/>
  <c r="DG251" i="67"/>
  <c r="DH251" i="67"/>
  <c r="DI251" i="67"/>
  <c r="DJ251" i="67"/>
  <c r="DK251" i="67"/>
  <c r="DL251" i="67"/>
  <c r="DM251" i="67"/>
  <c r="DN251" i="67"/>
  <c r="DO251" i="67"/>
  <c r="DP251" i="67"/>
  <c r="DQ251" i="67"/>
  <c r="DR251" i="67"/>
  <c r="EK251" i="67"/>
  <c r="EL251" i="67"/>
  <c r="EM251" i="67"/>
  <c r="EN251" i="67"/>
  <c r="EO251" i="67"/>
  <c r="EP251" i="67"/>
  <c r="EQ251" i="67"/>
  <c r="ER251" i="67"/>
  <c r="ES251" i="67"/>
  <c r="ET251" i="67"/>
  <c r="EU251" i="67"/>
  <c r="EV251" i="67"/>
  <c r="EW251" i="67"/>
  <c r="EX251" i="67"/>
  <c r="A252" i="67"/>
  <c r="B252" i="67"/>
  <c r="C252" i="67"/>
  <c r="D252" i="67"/>
  <c r="E252" i="67"/>
  <c r="F252" i="67"/>
  <c r="G252" i="67"/>
  <c r="H252" i="67"/>
  <c r="I252" i="67"/>
  <c r="J252" i="67"/>
  <c r="K252" i="67"/>
  <c r="L252" i="67"/>
  <c r="M252" i="67"/>
  <c r="N252" i="67"/>
  <c r="O252" i="67"/>
  <c r="P252" i="67"/>
  <c r="Q252" i="67"/>
  <c r="R252" i="67"/>
  <c r="S252" i="67"/>
  <c r="T252" i="67"/>
  <c r="U252" i="67"/>
  <c r="V252" i="67"/>
  <c r="W252" i="67"/>
  <c r="X252" i="67"/>
  <c r="Y252" i="67"/>
  <c r="Z252" i="67"/>
  <c r="AA252" i="67"/>
  <c r="AB252" i="67"/>
  <c r="AC252" i="67"/>
  <c r="AD252" i="67"/>
  <c r="AE252" i="67"/>
  <c r="AF252" i="67"/>
  <c r="AG252" i="67"/>
  <c r="AH252" i="67"/>
  <c r="AI252" i="67"/>
  <c r="AJ252" i="67"/>
  <c r="AK252" i="67"/>
  <c r="AL252" i="67"/>
  <c r="AM252" i="67"/>
  <c r="AN252" i="67"/>
  <c r="AO252" i="67"/>
  <c r="AP252" i="67"/>
  <c r="AQ252" i="67"/>
  <c r="AR252" i="67"/>
  <c r="AS252" i="67"/>
  <c r="AT252" i="67"/>
  <c r="AU252" i="67"/>
  <c r="AV252" i="67"/>
  <c r="AW252" i="67"/>
  <c r="AX252" i="67"/>
  <c r="AY252" i="67"/>
  <c r="AZ252" i="67"/>
  <c r="BA252" i="67"/>
  <c r="BB252" i="67"/>
  <c r="BC252" i="67"/>
  <c r="BD252" i="67"/>
  <c r="BE252" i="67"/>
  <c r="BF252" i="67"/>
  <c r="BG252" i="67"/>
  <c r="BH252" i="67"/>
  <c r="BI252" i="67"/>
  <c r="BJ252" i="67"/>
  <c r="BK252" i="67"/>
  <c r="BL252" i="67"/>
  <c r="BM252" i="67"/>
  <c r="BN252" i="67"/>
  <c r="BO252" i="67"/>
  <c r="BP252" i="67"/>
  <c r="BQ252" i="67"/>
  <c r="BR252" i="67"/>
  <c r="BS252" i="67"/>
  <c r="BT252" i="67"/>
  <c r="BU252" i="67"/>
  <c r="BV252" i="67"/>
  <c r="BW252" i="67"/>
  <c r="BX252" i="67"/>
  <c r="BY252" i="67"/>
  <c r="BZ252" i="67"/>
  <c r="CA252" i="67"/>
  <c r="CB252" i="67"/>
  <c r="CC252" i="67"/>
  <c r="CD252" i="67"/>
  <c r="CE252" i="67"/>
  <c r="CF252" i="67"/>
  <c r="CG252" i="67"/>
  <c r="CH252" i="67"/>
  <c r="CI252" i="67"/>
  <c r="CJ252" i="67"/>
  <c r="CK252" i="67"/>
  <c r="CL252" i="67"/>
  <c r="CM252" i="67"/>
  <c r="CN252" i="67"/>
  <c r="CO252" i="67"/>
  <c r="CP252" i="67"/>
  <c r="CQ252" i="67"/>
  <c r="CR252" i="67"/>
  <c r="CS252" i="67"/>
  <c r="CT252" i="67"/>
  <c r="CU252" i="67"/>
  <c r="CV252" i="67"/>
  <c r="CW252" i="67"/>
  <c r="CX252" i="67"/>
  <c r="CY252" i="67"/>
  <c r="CZ252" i="67"/>
  <c r="DA252" i="67"/>
  <c r="DB252" i="67"/>
  <c r="DC252" i="67"/>
  <c r="DD252" i="67"/>
  <c r="DE252" i="67"/>
  <c r="DF252" i="67"/>
  <c r="DG252" i="67"/>
  <c r="DH252" i="67"/>
  <c r="DI252" i="67"/>
  <c r="DJ252" i="67"/>
  <c r="DK252" i="67"/>
  <c r="DL252" i="67"/>
  <c r="DM252" i="67"/>
  <c r="DN252" i="67"/>
  <c r="DO252" i="67"/>
  <c r="DP252" i="67"/>
  <c r="DQ252" i="67"/>
  <c r="DR252" i="67"/>
  <c r="DS252" i="67"/>
  <c r="DT252" i="67"/>
  <c r="DU252" i="67"/>
  <c r="DV252" i="67"/>
  <c r="DW252" i="67"/>
  <c r="DX252" i="67"/>
  <c r="DY252" i="67"/>
  <c r="DZ252" i="67"/>
  <c r="EA252" i="67"/>
  <c r="EB252" i="67"/>
  <c r="EC252" i="67"/>
  <c r="ED252" i="67"/>
  <c r="EE252" i="67"/>
  <c r="EF252" i="67"/>
  <c r="EG252" i="67"/>
  <c r="EH252" i="67"/>
  <c r="EI252" i="67"/>
  <c r="EJ252" i="67"/>
  <c r="EK252" i="67"/>
  <c r="EL252" i="67"/>
  <c r="EM252" i="67"/>
  <c r="EN252" i="67"/>
  <c r="EO252" i="67"/>
  <c r="EP252" i="67"/>
  <c r="EQ252" i="67"/>
  <c r="ER252" i="67"/>
  <c r="ES252" i="67"/>
  <c r="ET252" i="67"/>
  <c r="EU252" i="67"/>
  <c r="EV252" i="67"/>
  <c r="EW252" i="67"/>
  <c r="EX252" i="67"/>
  <c r="A253" i="67"/>
  <c r="B253" i="67"/>
  <c r="C253" i="67"/>
  <c r="D253" i="67"/>
  <c r="E253" i="67"/>
  <c r="F253" i="67"/>
  <c r="G253" i="67"/>
  <c r="H253" i="67"/>
  <c r="I253" i="67"/>
  <c r="J253" i="67"/>
  <c r="K253" i="67"/>
  <c r="L253" i="67"/>
  <c r="M253" i="67"/>
  <c r="N253" i="67"/>
  <c r="O253" i="67"/>
  <c r="P253" i="67"/>
  <c r="Q253" i="67"/>
  <c r="R253" i="67"/>
  <c r="S253" i="67"/>
  <c r="T253" i="67"/>
  <c r="U253" i="67"/>
  <c r="V253" i="67"/>
  <c r="W253" i="67"/>
  <c r="X253" i="67"/>
  <c r="Y253" i="67"/>
  <c r="Z253" i="67"/>
  <c r="AA253" i="67"/>
  <c r="AB253" i="67"/>
  <c r="AC253" i="67"/>
  <c r="AD253" i="67"/>
  <c r="AE253" i="67"/>
  <c r="AF253" i="67"/>
  <c r="AG253" i="67"/>
  <c r="AH253" i="67"/>
  <c r="AI253" i="67"/>
  <c r="AJ253" i="67"/>
  <c r="AK253" i="67"/>
  <c r="AL253" i="67"/>
  <c r="AM253" i="67"/>
  <c r="AN253" i="67"/>
  <c r="AO253" i="67"/>
  <c r="AP253" i="67"/>
  <c r="AQ253" i="67"/>
  <c r="AR253" i="67"/>
  <c r="AS253" i="67"/>
  <c r="AT253" i="67"/>
  <c r="AU253" i="67"/>
  <c r="AV253" i="67"/>
  <c r="AW253" i="67"/>
  <c r="AX253" i="67"/>
  <c r="AY253" i="67"/>
  <c r="AZ253" i="67"/>
  <c r="BA253" i="67"/>
  <c r="BB253" i="67"/>
  <c r="BC253" i="67"/>
  <c r="BD253" i="67"/>
  <c r="BE253" i="67"/>
  <c r="BF253" i="67"/>
  <c r="BG253" i="67"/>
  <c r="BH253" i="67"/>
  <c r="BI253" i="67"/>
  <c r="BJ253" i="67"/>
  <c r="BK253" i="67"/>
  <c r="BL253" i="67"/>
  <c r="BM253" i="67"/>
  <c r="BN253" i="67"/>
  <c r="BO253" i="67"/>
  <c r="BP253" i="67"/>
  <c r="BQ253" i="67"/>
  <c r="BR253" i="67"/>
  <c r="BS253" i="67"/>
  <c r="BT253" i="67"/>
  <c r="BU253" i="67"/>
  <c r="BV253" i="67"/>
  <c r="BW253" i="67"/>
  <c r="BX253" i="67"/>
  <c r="BY253" i="67"/>
  <c r="BZ253" i="67"/>
  <c r="CA253" i="67"/>
  <c r="CB253" i="67"/>
  <c r="CC253" i="67"/>
  <c r="CD253" i="67"/>
  <c r="CE253" i="67"/>
  <c r="CF253" i="67"/>
  <c r="CG253" i="67"/>
  <c r="CH253" i="67"/>
  <c r="CI253" i="67"/>
  <c r="CJ253" i="67"/>
  <c r="CK253" i="67"/>
  <c r="CL253" i="67"/>
  <c r="CM253" i="67"/>
  <c r="CN253" i="67"/>
  <c r="CO253" i="67"/>
  <c r="CP253" i="67"/>
  <c r="CQ253" i="67"/>
  <c r="CR253" i="67"/>
  <c r="CS253" i="67"/>
  <c r="CT253" i="67"/>
  <c r="CU253" i="67"/>
  <c r="CV253" i="67"/>
  <c r="CW253" i="67"/>
  <c r="CX253" i="67"/>
  <c r="CY253" i="67"/>
  <c r="CZ253" i="67"/>
  <c r="DA253" i="67"/>
  <c r="DB253" i="67"/>
  <c r="DC253" i="67"/>
  <c r="DD253" i="67"/>
  <c r="DE253" i="67"/>
  <c r="DF253" i="67"/>
  <c r="DG253" i="67"/>
  <c r="DH253" i="67"/>
  <c r="DI253" i="67"/>
  <c r="DJ253" i="67"/>
  <c r="DK253" i="67"/>
  <c r="DL253" i="67"/>
  <c r="DM253" i="67"/>
  <c r="DN253" i="67"/>
  <c r="DO253" i="67"/>
  <c r="DP253" i="67"/>
  <c r="DQ253" i="67"/>
  <c r="DR253" i="67"/>
  <c r="DS253" i="67"/>
  <c r="DT253" i="67"/>
  <c r="DU253" i="67"/>
  <c r="DV253" i="67"/>
  <c r="DW253" i="67"/>
  <c r="DX253" i="67"/>
  <c r="DY253" i="67"/>
  <c r="DZ253" i="67"/>
  <c r="EA253" i="67"/>
  <c r="EB253" i="67"/>
  <c r="EC253" i="67"/>
  <c r="ED253" i="67"/>
  <c r="EE253" i="67"/>
  <c r="EF253" i="67"/>
  <c r="EG253" i="67"/>
  <c r="EH253" i="67"/>
  <c r="EI253" i="67"/>
  <c r="EJ253" i="67"/>
  <c r="EK253" i="67"/>
  <c r="EL253" i="67"/>
  <c r="EM253" i="67"/>
  <c r="EN253" i="67"/>
  <c r="EO253" i="67"/>
  <c r="EP253" i="67"/>
  <c r="EQ253" i="67"/>
  <c r="ER253" i="67"/>
  <c r="ES253" i="67"/>
  <c r="ET253" i="67"/>
  <c r="EU253" i="67"/>
  <c r="EV253" i="67"/>
  <c r="EW253" i="67"/>
  <c r="EX253" i="67"/>
  <c r="A254" i="67"/>
  <c r="B254" i="67"/>
  <c r="C254" i="67"/>
  <c r="D254" i="67"/>
  <c r="E254" i="67"/>
  <c r="F254" i="67"/>
  <c r="G254" i="67"/>
  <c r="H254" i="67"/>
  <c r="I254" i="67"/>
  <c r="J254" i="67"/>
  <c r="K254" i="67"/>
  <c r="L254" i="67"/>
  <c r="M254" i="67"/>
  <c r="N254" i="67"/>
  <c r="O254" i="67"/>
  <c r="P254" i="67"/>
  <c r="Q254" i="67"/>
  <c r="R254" i="67"/>
  <c r="S254" i="67"/>
  <c r="T254" i="67"/>
  <c r="U254" i="67"/>
  <c r="V254" i="67"/>
  <c r="W254" i="67"/>
  <c r="X254" i="67"/>
  <c r="Y254" i="67"/>
  <c r="Z254" i="67"/>
  <c r="AA254" i="67"/>
  <c r="AB254" i="67"/>
  <c r="AC254" i="67"/>
  <c r="AD254" i="67"/>
  <c r="AE254" i="67"/>
  <c r="AF254" i="67"/>
  <c r="AG254" i="67"/>
  <c r="AH254" i="67"/>
  <c r="AI254" i="67"/>
  <c r="AJ254" i="67"/>
  <c r="AK254" i="67"/>
  <c r="AL254" i="67"/>
  <c r="AM254" i="67"/>
  <c r="AN254" i="67"/>
  <c r="AO254" i="67"/>
  <c r="AP254" i="67"/>
  <c r="AQ254" i="67"/>
  <c r="AR254" i="67"/>
  <c r="AS254" i="67"/>
  <c r="AT254" i="67"/>
  <c r="AU254" i="67"/>
  <c r="AV254" i="67"/>
  <c r="AW254" i="67"/>
  <c r="AX254" i="67"/>
  <c r="BB254" i="67"/>
  <c r="BF254" i="67"/>
  <c r="BJ254" i="67"/>
  <c r="BN254" i="67"/>
  <c r="BR254" i="67"/>
  <c r="BS254" i="67"/>
  <c r="BT254" i="67"/>
  <c r="BU254" i="67"/>
  <c r="BV254" i="67"/>
  <c r="BW254" i="67"/>
  <c r="BX254" i="67"/>
  <c r="BY254" i="67"/>
  <c r="BZ254" i="67"/>
  <c r="CA254" i="67"/>
  <c r="CB254" i="67"/>
  <c r="CC254" i="67"/>
  <c r="CD254" i="67"/>
  <c r="CE254" i="67"/>
  <c r="CF254" i="67"/>
  <c r="CG254" i="67"/>
  <c r="CH254" i="67"/>
  <c r="CI254" i="67"/>
  <c r="CJ254" i="67"/>
  <c r="CK254" i="67"/>
  <c r="CL254" i="67"/>
  <c r="CM254" i="67"/>
  <c r="CN254" i="67"/>
  <c r="CO254" i="67"/>
  <c r="CP254" i="67"/>
  <c r="CQ254" i="67"/>
  <c r="CR254" i="67"/>
  <c r="CS254" i="67"/>
  <c r="CT254" i="67"/>
  <c r="CU254" i="67"/>
  <c r="CV254" i="67"/>
  <c r="CW254" i="67"/>
  <c r="CX254" i="67"/>
  <c r="CY254" i="67"/>
  <c r="CZ254" i="67"/>
  <c r="DA254" i="67"/>
  <c r="DB254" i="67"/>
  <c r="DC254" i="67"/>
  <c r="DD254" i="67"/>
  <c r="DE254" i="67"/>
  <c r="DF254" i="67"/>
  <c r="DG254" i="67"/>
  <c r="DH254" i="67"/>
  <c r="DI254" i="67"/>
  <c r="DJ254" i="67"/>
  <c r="DK254" i="67"/>
  <c r="DL254" i="67"/>
  <c r="DM254" i="67"/>
  <c r="DN254" i="67"/>
  <c r="DO254" i="67"/>
  <c r="DP254" i="67"/>
  <c r="DQ254" i="67"/>
  <c r="DR254" i="67"/>
  <c r="DS254" i="67"/>
  <c r="DT254" i="67"/>
  <c r="EB254" i="67"/>
  <c r="EC254" i="67"/>
  <c r="ED254" i="67"/>
  <c r="EE254" i="67"/>
  <c r="EF254" i="67"/>
  <c r="EG254" i="67"/>
  <c r="EH254" i="67"/>
  <c r="EI254" i="67"/>
  <c r="EJ254" i="67"/>
  <c r="EK254" i="67"/>
  <c r="EL254" i="67"/>
  <c r="EM254" i="67"/>
  <c r="EN254" i="67"/>
  <c r="EO254" i="67"/>
  <c r="EP254" i="67"/>
  <c r="EQ254" i="67"/>
  <c r="ER254" i="67"/>
  <c r="ES254" i="67"/>
  <c r="ET254" i="67"/>
  <c r="EU254" i="67"/>
  <c r="EV254" i="67"/>
  <c r="EW254" i="67"/>
  <c r="EX254" i="67"/>
  <c r="A255" i="67"/>
  <c r="B255" i="67"/>
  <c r="C255" i="67"/>
  <c r="D255" i="67"/>
  <c r="E255" i="67"/>
  <c r="F255" i="67"/>
  <c r="G255" i="67"/>
  <c r="H255" i="67"/>
  <c r="I255" i="67"/>
  <c r="J255" i="67"/>
  <c r="K255" i="67"/>
  <c r="L255" i="67"/>
  <c r="M255" i="67"/>
  <c r="N255" i="67"/>
  <c r="O255" i="67"/>
  <c r="P255" i="67"/>
  <c r="Q255" i="67"/>
  <c r="R255" i="67"/>
  <c r="S255" i="67"/>
  <c r="T255" i="67"/>
  <c r="U255" i="67"/>
  <c r="V255" i="67"/>
  <c r="W255" i="67"/>
  <c r="X255" i="67"/>
  <c r="Y255" i="67"/>
  <c r="Z255" i="67"/>
  <c r="AA255" i="67"/>
  <c r="AB255" i="67"/>
  <c r="AC255" i="67"/>
  <c r="AD255" i="67"/>
  <c r="AE255" i="67"/>
  <c r="AF255" i="67"/>
  <c r="AG255" i="67"/>
  <c r="AH255" i="67"/>
  <c r="AI255" i="67"/>
  <c r="AJ255" i="67"/>
  <c r="AK255" i="67"/>
  <c r="AL255" i="67"/>
  <c r="AM255" i="67"/>
  <c r="AN255" i="67"/>
  <c r="AO255" i="67"/>
  <c r="AP255" i="67"/>
  <c r="AQ255" i="67"/>
  <c r="AR255" i="67"/>
  <c r="AS255" i="67"/>
  <c r="AT255" i="67"/>
  <c r="AU255" i="67"/>
  <c r="AV255" i="67"/>
  <c r="AW255" i="67"/>
  <c r="AX255" i="67"/>
  <c r="BB255" i="67"/>
  <c r="BF255" i="67"/>
  <c r="BJ255" i="67"/>
  <c r="BN255" i="67"/>
  <c r="BR255" i="67"/>
  <c r="BS255" i="67"/>
  <c r="BT255" i="67"/>
  <c r="BU255" i="67"/>
  <c r="BV255" i="67"/>
  <c r="BW255" i="67"/>
  <c r="BX255" i="67"/>
  <c r="BY255" i="67"/>
  <c r="BZ255" i="67"/>
  <c r="CA255" i="67"/>
  <c r="CB255" i="67"/>
  <c r="CC255" i="67"/>
  <c r="CD255" i="67"/>
  <c r="CE255" i="67"/>
  <c r="CF255" i="67"/>
  <c r="CG255" i="67"/>
  <c r="CH255" i="67"/>
  <c r="CI255" i="67"/>
  <c r="CJ255" i="67"/>
  <c r="CK255" i="67"/>
  <c r="CL255" i="67"/>
  <c r="CM255" i="67"/>
  <c r="CN255" i="67"/>
  <c r="CO255" i="67"/>
  <c r="CP255" i="67"/>
  <c r="CQ255" i="67"/>
  <c r="CR255" i="67"/>
  <c r="CS255" i="67"/>
  <c r="CT255" i="67"/>
  <c r="CU255" i="67"/>
  <c r="CV255" i="67"/>
  <c r="CW255" i="67"/>
  <c r="CX255" i="67"/>
  <c r="CY255" i="67"/>
  <c r="CZ255" i="67"/>
  <c r="DA255" i="67"/>
  <c r="DB255" i="67"/>
  <c r="DC255" i="67"/>
  <c r="DD255" i="67"/>
  <c r="DE255" i="67"/>
  <c r="DF255" i="67"/>
  <c r="DG255" i="67"/>
  <c r="DH255" i="67"/>
  <c r="DI255" i="67"/>
  <c r="DJ255" i="67"/>
  <c r="DK255" i="67"/>
  <c r="DL255" i="67"/>
  <c r="DM255" i="67"/>
  <c r="DN255" i="67"/>
  <c r="DO255" i="67"/>
  <c r="DP255" i="67"/>
  <c r="DQ255" i="67"/>
  <c r="DR255" i="67"/>
  <c r="DS255" i="67"/>
  <c r="DT255" i="67"/>
  <c r="EB255" i="67"/>
  <c r="EC255" i="67"/>
  <c r="ED255" i="67"/>
  <c r="EE255" i="67"/>
  <c r="EF255" i="67"/>
  <c r="EG255" i="67"/>
  <c r="EH255" i="67"/>
  <c r="EI255" i="67"/>
  <c r="EJ255" i="67"/>
  <c r="EK255" i="67"/>
  <c r="EL255" i="67"/>
  <c r="EM255" i="67"/>
  <c r="EN255" i="67"/>
  <c r="EO255" i="67"/>
  <c r="EP255" i="67"/>
  <c r="EQ255" i="67"/>
  <c r="ER255" i="67"/>
  <c r="ES255" i="67"/>
  <c r="ET255" i="67"/>
  <c r="EU255" i="67"/>
  <c r="EV255" i="67"/>
  <c r="EW255" i="67"/>
  <c r="EX255" i="67"/>
  <c r="A256" i="67"/>
  <c r="B256" i="67"/>
  <c r="C256" i="67"/>
  <c r="D256" i="67"/>
  <c r="E256" i="67"/>
  <c r="F256" i="67"/>
  <c r="G256" i="67"/>
  <c r="H256" i="67"/>
  <c r="I256" i="67"/>
  <c r="J256" i="67"/>
  <c r="K256" i="67"/>
  <c r="L256" i="67"/>
  <c r="M256" i="67"/>
  <c r="N256" i="67"/>
  <c r="O256" i="67"/>
  <c r="P256" i="67"/>
  <c r="Q256" i="67"/>
  <c r="R256" i="67"/>
  <c r="S256" i="67"/>
  <c r="T256" i="67"/>
  <c r="U256" i="67"/>
  <c r="V256" i="67"/>
  <c r="W256" i="67"/>
  <c r="X256" i="67"/>
  <c r="Y256" i="67"/>
  <c r="Z256" i="67"/>
  <c r="AA256" i="67"/>
  <c r="AB256" i="67"/>
  <c r="AC256" i="67"/>
  <c r="AD256" i="67"/>
  <c r="AE256" i="67"/>
  <c r="AF256" i="67"/>
  <c r="AG256" i="67"/>
  <c r="AH256" i="67"/>
  <c r="AI256" i="67"/>
  <c r="AJ256" i="67"/>
  <c r="AK256" i="67"/>
  <c r="AL256" i="67"/>
  <c r="AM256" i="67"/>
  <c r="AN256" i="67"/>
  <c r="AO256" i="67"/>
  <c r="AP256" i="67"/>
  <c r="AQ256" i="67"/>
  <c r="AR256" i="67"/>
  <c r="AS256" i="67"/>
  <c r="AT256" i="67"/>
  <c r="AU256" i="67"/>
  <c r="AV256" i="67"/>
  <c r="AW256" i="67"/>
  <c r="AX256" i="67"/>
  <c r="BB256" i="67"/>
  <c r="BF256" i="67"/>
  <c r="BJ256" i="67"/>
  <c r="BN256" i="67"/>
  <c r="BR256" i="67"/>
  <c r="BS256" i="67"/>
  <c r="BT256" i="67"/>
  <c r="BU256" i="67"/>
  <c r="BV256" i="67"/>
  <c r="BW256" i="67"/>
  <c r="BX256" i="67"/>
  <c r="BY256" i="67"/>
  <c r="BZ256" i="67"/>
  <c r="CA256" i="67"/>
  <c r="CB256" i="67"/>
  <c r="CC256" i="67"/>
  <c r="CD256" i="67"/>
  <c r="CE256" i="67"/>
  <c r="CF256" i="67"/>
  <c r="CG256" i="67"/>
  <c r="CH256" i="67"/>
  <c r="CI256" i="67"/>
  <c r="CJ256" i="67"/>
  <c r="CK256" i="67"/>
  <c r="CL256" i="67"/>
  <c r="CM256" i="67"/>
  <c r="CN256" i="67"/>
  <c r="CO256" i="67"/>
  <c r="CP256" i="67"/>
  <c r="CQ256" i="67"/>
  <c r="CR256" i="67"/>
  <c r="CS256" i="67"/>
  <c r="CT256" i="67"/>
  <c r="CU256" i="67"/>
  <c r="CV256" i="67"/>
  <c r="CW256" i="67"/>
  <c r="CX256" i="67"/>
  <c r="CY256" i="67"/>
  <c r="CZ256" i="67"/>
  <c r="DA256" i="67"/>
  <c r="DB256" i="67"/>
  <c r="DC256" i="67"/>
  <c r="DD256" i="67"/>
  <c r="DE256" i="67"/>
  <c r="DF256" i="67"/>
  <c r="DG256" i="67"/>
  <c r="DH256" i="67"/>
  <c r="DI256" i="67"/>
  <c r="DJ256" i="67"/>
  <c r="DK256" i="67"/>
  <c r="DL256" i="67"/>
  <c r="DM256" i="67"/>
  <c r="DN256" i="67"/>
  <c r="DO256" i="67"/>
  <c r="DP256" i="67"/>
  <c r="DQ256" i="67"/>
  <c r="DR256" i="67"/>
  <c r="DS256" i="67"/>
  <c r="DT256" i="67"/>
  <c r="EB256" i="67"/>
  <c r="EC256" i="67"/>
  <c r="ED256" i="67"/>
  <c r="EE256" i="67"/>
  <c r="EF256" i="67"/>
  <c r="EG256" i="67"/>
  <c r="EH256" i="67"/>
  <c r="EI256" i="67"/>
  <c r="EJ256" i="67"/>
  <c r="EK256" i="67"/>
  <c r="EL256" i="67"/>
  <c r="EM256" i="67"/>
  <c r="EN256" i="67"/>
  <c r="EO256" i="67"/>
  <c r="EP256" i="67"/>
  <c r="EQ256" i="67"/>
  <c r="ER256" i="67"/>
  <c r="ES256" i="67"/>
  <c r="ET256" i="67"/>
  <c r="EU256" i="67"/>
  <c r="EV256" i="67"/>
  <c r="EW256" i="67"/>
  <c r="EX256" i="67"/>
  <c r="A257" i="67"/>
  <c r="B257" i="67"/>
  <c r="C257" i="67"/>
  <c r="D257" i="67"/>
  <c r="E257" i="67"/>
  <c r="F257" i="67"/>
  <c r="G257" i="67"/>
  <c r="H257" i="67"/>
  <c r="I257" i="67"/>
  <c r="J257" i="67"/>
  <c r="K257" i="67"/>
  <c r="L257" i="67"/>
  <c r="M257" i="67"/>
  <c r="N257" i="67"/>
  <c r="O257" i="67"/>
  <c r="P257" i="67"/>
  <c r="Q257" i="67"/>
  <c r="R257" i="67"/>
  <c r="S257" i="67"/>
  <c r="T257" i="67"/>
  <c r="U257" i="67"/>
  <c r="V257" i="67"/>
  <c r="W257" i="67"/>
  <c r="X257" i="67"/>
  <c r="Y257" i="67"/>
  <c r="Z257" i="67"/>
  <c r="AA257" i="67"/>
  <c r="AB257" i="67"/>
  <c r="AC257" i="67"/>
  <c r="AD257" i="67"/>
  <c r="AE257" i="67"/>
  <c r="AF257" i="67"/>
  <c r="AG257" i="67"/>
  <c r="AH257" i="67"/>
  <c r="AI257" i="67"/>
  <c r="AJ257" i="67"/>
  <c r="AK257" i="67"/>
  <c r="AL257" i="67"/>
  <c r="AM257" i="67"/>
  <c r="AN257" i="67"/>
  <c r="AO257" i="67"/>
  <c r="AP257" i="67"/>
  <c r="AQ257" i="67"/>
  <c r="AR257" i="67"/>
  <c r="AS257" i="67"/>
  <c r="AT257" i="67"/>
  <c r="AU257" i="67"/>
  <c r="AV257" i="67"/>
  <c r="AW257" i="67"/>
  <c r="AX257" i="67"/>
  <c r="AY257" i="67"/>
  <c r="AZ257" i="67"/>
  <c r="BA257" i="67"/>
  <c r="BB257" i="67"/>
  <c r="BC257" i="67"/>
  <c r="BD257" i="67"/>
  <c r="BE257" i="67"/>
  <c r="BF257" i="67"/>
  <c r="BG257" i="67"/>
  <c r="BH257" i="67"/>
  <c r="BI257" i="67"/>
  <c r="BJ257" i="67"/>
  <c r="BK257" i="67"/>
  <c r="BL257" i="67"/>
  <c r="BM257" i="67"/>
  <c r="BN257" i="67"/>
  <c r="BO257" i="67"/>
  <c r="BP257" i="67"/>
  <c r="BQ257" i="67"/>
  <c r="BR257" i="67"/>
  <c r="BS257" i="67"/>
  <c r="BT257" i="67"/>
  <c r="BU257" i="67"/>
  <c r="BV257" i="67"/>
  <c r="BW257" i="67"/>
  <c r="BX257" i="67"/>
  <c r="BY257" i="67"/>
  <c r="BZ257" i="67"/>
  <c r="CA257" i="67"/>
  <c r="CB257" i="67"/>
  <c r="CC257" i="67"/>
  <c r="CD257" i="67"/>
  <c r="CE257" i="67"/>
  <c r="CF257" i="67"/>
  <c r="CG257" i="67"/>
  <c r="CH257" i="67"/>
  <c r="CI257" i="67"/>
  <c r="CJ257" i="67"/>
  <c r="CK257" i="67"/>
  <c r="CL257" i="67"/>
  <c r="CM257" i="67"/>
  <c r="CN257" i="67"/>
  <c r="CO257" i="67"/>
  <c r="CP257" i="67"/>
  <c r="CQ257" i="67"/>
  <c r="CR257" i="67"/>
  <c r="CS257" i="67"/>
  <c r="CT257" i="67"/>
  <c r="CU257" i="67"/>
  <c r="CV257" i="67"/>
  <c r="CW257" i="67"/>
  <c r="CX257" i="67"/>
  <c r="CY257" i="67"/>
  <c r="CZ257" i="67"/>
  <c r="DA257" i="67"/>
  <c r="DB257" i="67"/>
  <c r="DC257" i="67"/>
  <c r="DD257" i="67"/>
  <c r="DE257" i="67"/>
  <c r="DF257" i="67"/>
  <c r="DG257" i="67"/>
  <c r="DH257" i="67"/>
  <c r="DI257" i="67"/>
  <c r="DJ257" i="67"/>
  <c r="DK257" i="67"/>
  <c r="DL257" i="67"/>
  <c r="DM257" i="67"/>
  <c r="DN257" i="67"/>
  <c r="DO257" i="67"/>
  <c r="DP257" i="67"/>
  <c r="DQ257" i="67"/>
  <c r="DR257" i="67"/>
  <c r="DS257" i="67"/>
  <c r="DT257" i="67"/>
  <c r="DU257" i="67"/>
  <c r="DV257" i="67"/>
  <c r="DW257" i="67"/>
  <c r="DX257" i="67"/>
  <c r="DY257" i="67"/>
  <c r="DZ257" i="67"/>
  <c r="EA257" i="67"/>
  <c r="EB257" i="67"/>
  <c r="EC257" i="67"/>
  <c r="ED257" i="67"/>
  <c r="EE257" i="67"/>
  <c r="EF257" i="67"/>
  <c r="EG257" i="67"/>
  <c r="EH257" i="67"/>
  <c r="EI257" i="67"/>
  <c r="EJ257" i="67"/>
  <c r="EK257" i="67"/>
  <c r="EL257" i="67"/>
  <c r="EM257" i="67"/>
  <c r="EN257" i="67"/>
  <c r="EO257" i="67"/>
  <c r="EP257" i="67"/>
  <c r="EQ257" i="67"/>
  <c r="ER257" i="67"/>
  <c r="ES257" i="67"/>
  <c r="ET257" i="67"/>
  <c r="EU257" i="67"/>
  <c r="EV257" i="67"/>
  <c r="EW257" i="67"/>
  <c r="EX257" i="67"/>
  <c r="A258" i="67"/>
  <c r="B258" i="67"/>
  <c r="C258" i="67"/>
  <c r="D258" i="67"/>
  <c r="E258" i="67"/>
  <c r="F258" i="67"/>
  <c r="G258" i="67"/>
  <c r="H258" i="67"/>
  <c r="I258" i="67"/>
  <c r="J258" i="67"/>
  <c r="K258" i="67"/>
  <c r="L258" i="67"/>
  <c r="M258" i="67"/>
  <c r="N258" i="67"/>
  <c r="O258" i="67"/>
  <c r="P258" i="67"/>
  <c r="Q258" i="67"/>
  <c r="R258" i="67"/>
  <c r="S258" i="67"/>
  <c r="T258" i="67"/>
  <c r="U258" i="67"/>
  <c r="V258" i="67"/>
  <c r="W258" i="67"/>
  <c r="X258" i="67"/>
  <c r="Y258" i="67"/>
  <c r="Z258" i="67"/>
  <c r="AA258" i="67"/>
  <c r="AB258" i="67"/>
  <c r="AC258" i="67"/>
  <c r="AD258" i="67"/>
  <c r="AE258" i="67"/>
  <c r="AF258" i="67"/>
  <c r="AG258" i="67"/>
  <c r="AH258" i="67"/>
  <c r="AI258" i="67"/>
  <c r="AJ258" i="67"/>
  <c r="AK258" i="67"/>
  <c r="AL258" i="67"/>
  <c r="AM258" i="67"/>
  <c r="AN258" i="67"/>
  <c r="AO258" i="67"/>
  <c r="AP258" i="67"/>
  <c r="AQ258" i="67"/>
  <c r="AR258" i="67"/>
  <c r="AS258" i="67"/>
  <c r="AT258" i="67"/>
  <c r="AU258" i="67"/>
  <c r="AV258" i="67"/>
  <c r="AW258" i="67"/>
  <c r="AX258" i="67"/>
  <c r="AY258" i="67"/>
  <c r="AZ258" i="67"/>
  <c r="BA258" i="67"/>
  <c r="BB258" i="67"/>
  <c r="BC258" i="67"/>
  <c r="BD258" i="67"/>
  <c r="BE258" i="67"/>
  <c r="BF258" i="67"/>
  <c r="BG258" i="67"/>
  <c r="BH258" i="67"/>
  <c r="BI258" i="67"/>
  <c r="BJ258" i="67"/>
  <c r="BK258" i="67"/>
  <c r="BL258" i="67"/>
  <c r="BM258" i="67"/>
  <c r="BN258" i="67"/>
  <c r="BO258" i="67"/>
  <c r="BP258" i="67"/>
  <c r="BQ258" i="67"/>
  <c r="CH258" i="67"/>
  <c r="CI258" i="67"/>
  <c r="CJ258" i="67"/>
  <c r="CK258" i="67"/>
  <c r="CL258" i="67"/>
  <c r="CM258" i="67"/>
  <c r="CN258" i="67"/>
  <c r="CO258" i="67"/>
  <c r="CP258" i="67"/>
  <c r="CQ258" i="67"/>
  <c r="CR258" i="67"/>
  <c r="CS258" i="67"/>
  <c r="CT258" i="67"/>
  <c r="CU258" i="67"/>
  <c r="CV258" i="67"/>
  <c r="CW258" i="67"/>
  <c r="CX258" i="67"/>
  <c r="CY258" i="67"/>
  <c r="CZ258" i="67"/>
  <c r="DA258" i="67"/>
  <c r="DB258" i="67"/>
  <c r="DC258" i="67"/>
  <c r="DD258" i="67"/>
  <c r="DE258" i="67"/>
  <c r="DF258" i="67"/>
  <c r="DG258" i="67"/>
  <c r="DH258" i="67"/>
  <c r="DI258" i="67"/>
  <c r="DJ258" i="67"/>
  <c r="DK258" i="67"/>
  <c r="DL258" i="67"/>
  <c r="DM258" i="67"/>
  <c r="DN258" i="67"/>
  <c r="DO258" i="67"/>
  <c r="DP258" i="67"/>
  <c r="DQ258" i="67"/>
  <c r="DR258" i="67"/>
  <c r="EK258" i="67"/>
  <c r="EL258" i="67"/>
  <c r="EM258" i="67"/>
  <c r="EN258" i="67"/>
  <c r="EO258" i="67"/>
  <c r="EP258" i="67"/>
  <c r="EQ258" i="67"/>
  <c r="ER258" i="67"/>
  <c r="ES258" i="67"/>
  <c r="ET258" i="67"/>
  <c r="EU258" i="67"/>
  <c r="EV258" i="67"/>
  <c r="EW258" i="67"/>
  <c r="EX258" i="67"/>
  <c r="A259" i="67"/>
  <c r="B259" i="67"/>
  <c r="C259" i="67"/>
  <c r="D259" i="67"/>
  <c r="E259" i="67"/>
  <c r="F259" i="67"/>
  <c r="G259" i="67"/>
  <c r="H259" i="67"/>
  <c r="I259" i="67"/>
  <c r="J259" i="67"/>
  <c r="K259" i="67"/>
  <c r="L259" i="67"/>
  <c r="M259" i="67"/>
  <c r="N259" i="67"/>
  <c r="O259" i="67"/>
  <c r="P259" i="67"/>
  <c r="Q259" i="67"/>
  <c r="R259" i="67"/>
  <c r="S259" i="67"/>
  <c r="T259" i="67"/>
  <c r="U259" i="67"/>
  <c r="V259" i="67"/>
  <c r="W259" i="67"/>
  <c r="X259" i="67"/>
  <c r="Y259" i="67"/>
  <c r="Z259" i="67"/>
  <c r="AA259" i="67"/>
  <c r="AB259" i="67"/>
  <c r="AC259" i="67"/>
  <c r="AD259" i="67"/>
  <c r="AE259" i="67"/>
  <c r="AF259" i="67"/>
  <c r="AG259" i="67"/>
  <c r="AH259" i="67"/>
  <c r="AI259" i="67"/>
  <c r="AJ259" i="67"/>
  <c r="AK259" i="67"/>
  <c r="AL259" i="67"/>
  <c r="AM259" i="67"/>
  <c r="AN259" i="67"/>
  <c r="AO259" i="67"/>
  <c r="AP259" i="67"/>
  <c r="AQ259" i="67"/>
  <c r="AR259" i="67"/>
  <c r="AS259" i="67"/>
  <c r="AT259" i="67"/>
  <c r="AU259" i="67"/>
  <c r="AV259" i="67"/>
  <c r="AW259" i="67"/>
  <c r="AX259" i="67"/>
  <c r="AY259" i="67"/>
  <c r="AZ259" i="67"/>
  <c r="BA259" i="67"/>
  <c r="BB259" i="67"/>
  <c r="BC259" i="67"/>
  <c r="BD259" i="67"/>
  <c r="BE259" i="67"/>
  <c r="BF259" i="67"/>
  <c r="BG259" i="67"/>
  <c r="BH259" i="67"/>
  <c r="BI259" i="67"/>
  <c r="BJ259" i="67"/>
  <c r="BK259" i="67"/>
  <c r="BL259" i="67"/>
  <c r="BM259" i="67"/>
  <c r="BN259" i="67"/>
  <c r="BO259" i="67"/>
  <c r="BP259" i="67"/>
  <c r="BQ259" i="67"/>
  <c r="BR259" i="67"/>
  <c r="BS259" i="67"/>
  <c r="BT259" i="67"/>
  <c r="BU259" i="67"/>
  <c r="BV259" i="67"/>
  <c r="BW259" i="67"/>
  <c r="BX259" i="67"/>
  <c r="BY259" i="67"/>
  <c r="BZ259" i="67"/>
  <c r="CA259" i="67"/>
  <c r="CB259" i="67"/>
  <c r="CC259" i="67"/>
  <c r="CD259" i="67"/>
  <c r="CE259" i="67"/>
  <c r="CF259" i="67"/>
  <c r="CG259" i="67"/>
  <c r="CH259" i="67"/>
  <c r="CI259" i="67"/>
  <c r="CJ259" i="67"/>
  <c r="CK259" i="67"/>
  <c r="CL259" i="67"/>
  <c r="CM259" i="67"/>
  <c r="CN259" i="67"/>
  <c r="CO259" i="67"/>
  <c r="CP259" i="67"/>
  <c r="CQ259" i="67"/>
  <c r="CR259" i="67"/>
  <c r="CS259" i="67"/>
  <c r="CT259" i="67"/>
  <c r="CU259" i="67"/>
  <c r="CV259" i="67"/>
  <c r="CW259" i="67"/>
  <c r="CX259" i="67"/>
  <c r="CY259" i="67"/>
  <c r="CZ259" i="67"/>
  <c r="DA259" i="67"/>
  <c r="DB259" i="67"/>
  <c r="DC259" i="67"/>
  <c r="DD259" i="67"/>
  <c r="DE259" i="67"/>
  <c r="DF259" i="67"/>
  <c r="DG259" i="67"/>
  <c r="DH259" i="67"/>
  <c r="DI259" i="67"/>
  <c r="DJ259" i="67"/>
  <c r="DK259" i="67"/>
  <c r="DL259" i="67"/>
  <c r="DM259" i="67"/>
  <c r="DN259" i="67"/>
  <c r="DO259" i="67"/>
  <c r="DP259" i="67"/>
  <c r="DQ259" i="67"/>
  <c r="DR259" i="67"/>
  <c r="DS259" i="67"/>
  <c r="DT259" i="67"/>
  <c r="DU259" i="67"/>
  <c r="DV259" i="67"/>
  <c r="DW259" i="67"/>
  <c r="DX259" i="67"/>
  <c r="DY259" i="67"/>
  <c r="DZ259" i="67"/>
  <c r="EA259" i="67"/>
  <c r="EB259" i="67"/>
  <c r="EC259" i="67"/>
  <c r="ED259" i="67"/>
  <c r="EE259" i="67"/>
  <c r="EF259" i="67"/>
  <c r="EG259" i="67"/>
  <c r="EH259" i="67"/>
  <c r="EI259" i="67"/>
  <c r="EJ259" i="67"/>
  <c r="EK259" i="67"/>
  <c r="EL259" i="67"/>
  <c r="EM259" i="67"/>
  <c r="EN259" i="67"/>
  <c r="EO259" i="67"/>
  <c r="EP259" i="67"/>
  <c r="EQ259" i="67"/>
  <c r="ER259" i="67"/>
  <c r="ES259" i="67"/>
  <c r="ET259" i="67"/>
  <c r="EU259" i="67"/>
  <c r="EV259" i="67"/>
  <c r="EW259" i="67"/>
  <c r="EX259" i="67"/>
  <c r="A260" i="67"/>
  <c r="B260" i="67"/>
  <c r="C260" i="67"/>
  <c r="D260" i="67"/>
  <c r="E260" i="67"/>
  <c r="F260" i="67"/>
  <c r="G260" i="67"/>
  <c r="H260" i="67"/>
  <c r="I260" i="67"/>
  <c r="J260" i="67"/>
  <c r="K260" i="67"/>
  <c r="L260" i="67"/>
  <c r="M260" i="67"/>
  <c r="N260" i="67"/>
  <c r="O260" i="67"/>
  <c r="P260" i="67"/>
  <c r="Q260" i="67"/>
  <c r="R260" i="67"/>
  <c r="S260" i="67"/>
  <c r="T260" i="67"/>
  <c r="U260" i="67"/>
  <c r="V260" i="67"/>
  <c r="W260" i="67"/>
  <c r="X260" i="67"/>
  <c r="Y260" i="67"/>
  <c r="Z260" i="67"/>
  <c r="AA260" i="67"/>
  <c r="AB260" i="67"/>
  <c r="AC260" i="67"/>
  <c r="AD260" i="67"/>
  <c r="AE260" i="67"/>
  <c r="AF260" i="67"/>
  <c r="AG260" i="67"/>
  <c r="AH260" i="67"/>
  <c r="AI260" i="67"/>
  <c r="AJ260" i="67"/>
  <c r="AK260" i="67"/>
  <c r="AL260" i="67"/>
  <c r="AM260" i="67"/>
  <c r="AN260" i="67"/>
  <c r="AO260" i="67"/>
  <c r="AP260" i="67"/>
  <c r="AQ260" i="67"/>
  <c r="AR260" i="67"/>
  <c r="AS260" i="67"/>
  <c r="CH260" i="67"/>
  <c r="CI260" i="67"/>
  <c r="CJ260" i="67"/>
  <c r="CK260" i="67"/>
  <c r="CL260" i="67"/>
  <c r="CM260" i="67"/>
  <c r="CN260" i="67"/>
  <c r="CO260" i="67"/>
  <c r="CP260" i="67"/>
  <c r="CQ260" i="67"/>
  <c r="CR260" i="67"/>
  <c r="CS260" i="67"/>
  <c r="CT260" i="67"/>
  <c r="CU260" i="67"/>
  <c r="CV260" i="67"/>
  <c r="CW260" i="67"/>
  <c r="CX260" i="67"/>
  <c r="CY260" i="67"/>
  <c r="CZ260" i="67"/>
  <c r="DA260" i="67"/>
  <c r="DB260" i="67"/>
  <c r="DC260" i="67"/>
  <c r="DD260" i="67"/>
  <c r="DE260" i="67"/>
  <c r="DF260" i="67"/>
  <c r="DG260" i="67"/>
  <c r="DH260" i="67"/>
  <c r="DI260" i="67"/>
  <c r="DJ260" i="67"/>
  <c r="DK260" i="67"/>
  <c r="DL260" i="67"/>
  <c r="DM260" i="67"/>
  <c r="DN260" i="67"/>
  <c r="DO260" i="67"/>
  <c r="DP260" i="67"/>
  <c r="DQ260" i="67"/>
  <c r="DR260" i="67"/>
  <c r="DS260" i="67"/>
  <c r="DT260" i="67"/>
  <c r="DU260" i="67"/>
  <c r="DV260" i="67"/>
  <c r="DW260" i="67"/>
  <c r="EK260" i="67"/>
  <c r="EL260" i="67"/>
  <c r="EM260" i="67"/>
  <c r="EN260" i="67"/>
  <c r="EO260" i="67"/>
  <c r="EP260" i="67"/>
  <c r="EQ260" i="67"/>
  <c r="ER260" i="67"/>
  <c r="ES260" i="67"/>
  <c r="ET260" i="67"/>
  <c r="EU260" i="67"/>
  <c r="EV260" i="67"/>
  <c r="EW260" i="67"/>
  <c r="EX260" i="67"/>
  <c r="A261" i="67"/>
  <c r="B261" i="67"/>
  <c r="C261" i="67"/>
  <c r="D261" i="67"/>
  <c r="E261" i="67"/>
  <c r="F261" i="67"/>
  <c r="G261" i="67"/>
  <c r="H261" i="67"/>
  <c r="I261" i="67"/>
  <c r="J261" i="67"/>
  <c r="K261" i="67"/>
  <c r="L261" i="67"/>
  <c r="M261" i="67"/>
  <c r="N261" i="67"/>
  <c r="O261" i="67"/>
  <c r="P261" i="67"/>
  <c r="Q261" i="67"/>
  <c r="R261" i="67"/>
  <c r="S261" i="67"/>
  <c r="T261" i="67"/>
  <c r="U261" i="67"/>
  <c r="V261" i="67"/>
  <c r="W261" i="67"/>
  <c r="X261" i="67"/>
  <c r="Y261" i="67"/>
  <c r="Z261" i="67"/>
  <c r="AA261" i="67"/>
  <c r="AB261" i="67"/>
  <c r="AC261" i="67"/>
  <c r="AD261" i="67"/>
  <c r="AE261" i="67"/>
  <c r="AF261" i="67"/>
  <c r="AG261" i="67"/>
  <c r="AH261" i="67"/>
  <c r="AI261" i="67"/>
  <c r="AJ261" i="67"/>
  <c r="AK261" i="67"/>
  <c r="AL261" i="67"/>
  <c r="AM261" i="67"/>
  <c r="AN261" i="67"/>
  <c r="AO261" i="67"/>
  <c r="AP261" i="67"/>
  <c r="AQ261" i="67"/>
  <c r="AR261" i="67"/>
  <c r="AS261" i="67"/>
  <c r="CH261" i="67"/>
  <c r="CI261" i="67"/>
  <c r="CJ261" i="67"/>
  <c r="CK261" i="67"/>
  <c r="CL261" i="67"/>
  <c r="CM261" i="67"/>
  <c r="CN261" i="67"/>
  <c r="CO261" i="67"/>
  <c r="CP261" i="67"/>
  <c r="CQ261" i="67"/>
  <c r="CR261" i="67"/>
  <c r="CS261" i="67"/>
  <c r="CT261" i="67"/>
  <c r="CU261" i="67"/>
  <c r="CV261" i="67"/>
  <c r="CW261" i="67"/>
  <c r="CX261" i="67"/>
  <c r="CY261" i="67"/>
  <c r="CZ261" i="67"/>
  <c r="DA261" i="67"/>
  <c r="DB261" i="67"/>
  <c r="DC261" i="67"/>
  <c r="DD261" i="67"/>
  <c r="DE261" i="67"/>
  <c r="DF261" i="67"/>
  <c r="DG261" i="67"/>
  <c r="DH261" i="67"/>
  <c r="DI261" i="67"/>
  <c r="DJ261" i="67"/>
  <c r="DK261" i="67"/>
  <c r="DL261" i="67"/>
  <c r="DM261" i="67"/>
  <c r="DN261" i="67"/>
  <c r="DO261" i="67"/>
  <c r="DP261" i="67"/>
  <c r="EK261" i="67"/>
  <c r="EL261" i="67"/>
  <c r="EM261" i="67"/>
  <c r="EN261" i="67"/>
  <c r="EO261" i="67"/>
  <c r="EP261" i="67"/>
  <c r="EQ261" i="67"/>
  <c r="ER261" i="67"/>
  <c r="ES261" i="67"/>
  <c r="ET261" i="67"/>
  <c r="EU261" i="67"/>
  <c r="EV261" i="67"/>
  <c r="EW261" i="67"/>
  <c r="EX261" i="67"/>
  <c r="A262" i="67"/>
  <c r="B262" i="67"/>
  <c r="C262" i="67"/>
  <c r="D262" i="67"/>
  <c r="E262" i="67"/>
  <c r="F262" i="67"/>
  <c r="G262" i="67"/>
  <c r="H262" i="67"/>
  <c r="I262" i="67"/>
  <c r="J262" i="67"/>
  <c r="K262" i="67"/>
  <c r="L262" i="67"/>
  <c r="M262" i="67"/>
  <c r="N262" i="67"/>
  <c r="O262" i="67"/>
  <c r="P262" i="67"/>
  <c r="Q262" i="67"/>
  <c r="R262" i="67"/>
  <c r="S262" i="67"/>
  <c r="T262" i="67"/>
  <c r="U262" i="67"/>
  <c r="V262" i="67"/>
  <c r="W262" i="67"/>
  <c r="X262" i="67"/>
  <c r="Y262" i="67"/>
  <c r="Z262" i="67"/>
  <c r="AA262" i="67"/>
  <c r="AB262" i="67"/>
  <c r="AC262" i="67"/>
  <c r="AD262" i="67"/>
  <c r="AE262" i="67"/>
  <c r="AF262" i="67"/>
  <c r="AG262" i="67"/>
  <c r="AH262" i="67"/>
  <c r="AI262" i="67"/>
  <c r="AJ262" i="67"/>
  <c r="AK262" i="67"/>
  <c r="AL262" i="67"/>
  <c r="AM262" i="67"/>
  <c r="AN262" i="67"/>
  <c r="AO262" i="67"/>
  <c r="AP262" i="67"/>
  <c r="AQ262" i="67"/>
  <c r="AR262" i="67"/>
  <c r="AS262" i="67"/>
  <c r="AT262" i="67"/>
  <c r="AU262" i="67"/>
  <c r="AV262" i="67"/>
  <c r="AW262" i="67"/>
  <c r="AX262" i="67"/>
  <c r="AY262" i="67"/>
  <c r="AZ262" i="67"/>
  <c r="BA262" i="67"/>
  <c r="BB262" i="67"/>
  <c r="BC262" i="67"/>
  <c r="BD262" i="67"/>
  <c r="BE262" i="67"/>
  <c r="BF262" i="67"/>
  <c r="BG262" i="67"/>
  <c r="BH262" i="67"/>
  <c r="BI262" i="67"/>
  <c r="BJ262" i="67"/>
  <c r="BK262" i="67"/>
  <c r="BL262" i="67"/>
  <c r="BM262" i="67"/>
  <c r="BN262" i="67"/>
  <c r="BO262" i="67"/>
  <c r="BP262" i="67"/>
  <c r="BQ262" i="67"/>
  <c r="BR262" i="67"/>
  <c r="BS262" i="67"/>
  <c r="BT262" i="67"/>
  <c r="BU262" i="67"/>
  <c r="BV262" i="67"/>
  <c r="BW262" i="67"/>
  <c r="BX262" i="67"/>
  <c r="BY262" i="67"/>
  <c r="BZ262" i="67"/>
  <c r="CA262" i="67"/>
  <c r="CB262" i="67"/>
  <c r="CC262" i="67"/>
  <c r="CD262" i="67"/>
  <c r="CE262" i="67"/>
  <c r="CF262" i="67"/>
  <c r="CG262" i="67"/>
  <c r="CH262" i="67"/>
  <c r="CI262" i="67"/>
  <c r="CJ262" i="67"/>
  <c r="CK262" i="67"/>
  <c r="CL262" i="67"/>
  <c r="CM262" i="67"/>
  <c r="CN262" i="67"/>
  <c r="CO262" i="67"/>
  <c r="CP262" i="67"/>
  <c r="CQ262" i="67"/>
  <c r="CR262" i="67"/>
  <c r="CS262" i="67"/>
  <c r="CT262" i="67"/>
  <c r="CU262" i="67"/>
  <c r="CV262" i="67"/>
  <c r="CW262" i="67"/>
  <c r="CX262" i="67"/>
  <c r="CY262" i="67"/>
  <c r="CZ262" i="67"/>
  <c r="DA262" i="67"/>
  <c r="DB262" i="67"/>
  <c r="DC262" i="67"/>
  <c r="DD262" i="67"/>
  <c r="DE262" i="67"/>
  <c r="DF262" i="67"/>
  <c r="DG262" i="67"/>
  <c r="DH262" i="67"/>
  <c r="DI262" i="67"/>
  <c r="DJ262" i="67"/>
  <c r="DK262" i="67"/>
  <c r="DL262" i="67"/>
  <c r="DM262" i="67"/>
  <c r="DN262" i="67"/>
  <c r="DO262" i="67"/>
  <c r="DP262" i="67"/>
  <c r="DQ262" i="67"/>
  <c r="DR262" i="67"/>
  <c r="DS262" i="67"/>
  <c r="DT262" i="67"/>
  <c r="DU262" i="67"/>
  <c r="DV262" i="67"/>
  <c r="DW262" i="67"/>
  <c r="DX262" i="67"/>
  <c r="DY262" i="67"/>
  <c r="DZ262" i="67"/>
  <c r="EA262" i="67"/>
  <c r="EB262" i="67"/>
  <c r="EC262" i="67"/>
  <c r="ED262" i="67"/>
  <c r="EE262" i="67"/>
  <c r="EF262" i="67"/>
  <c r="EG262" i="67"/>
  <c r="EH262" i="67"/>
  <c r="EI262" i="67"/>
  <c r="EJ262" i="67"/>
  <c r="EK262" i="67"/>
  <c r="EL262" i="67"/>
  <c r="EM262" i="67"/>
  <c r="EN262" i="67"/>
  <c r="EO262" i="67"/>
  <c r="EP262" i="67"/>
  <c r="EQ262" i="67"/>
  <c r="ER262" i="67"/>
  <c r="ES262" i="67"/>
  <c r="ET262" i="67"/>
  <c r="EU262" i="67"/>
  <c r="EV262" i="67"/>
  <c r="EW262" i="67"/>
  <c r="EX262" i="67"/>
  <c r="A263" i="67"/>
  <c r="B263" i="67"/>
  <c r="C263" i="67"/>
  <c r="D263" i="67"/>
  <c r="E263" i="67"/>
  <c r="F263" i="67"/>
  <c r="G263" i="67"/>
  <c r="H263" i="67"/>
  <c r="I263" i="67"/>
  <c r="J263" i="67"/>
  <c r="K263" i="67"/>
  <c r="L263" i="67"/>
  <c r="M263" i="67"/>
  <c r="N263" i="67"/>
  <c r="O263" i="67"/>
  <c r="P263" i="67"/>
  <c r="Q263" i="67"/>
  <c r="R263" i="67"/>
  <c r="S263" i="67"/>
  <c r="T263" i="67"/>
  <c r="U263" i="67"/>
  <c r="V263" i="67"/>
  <c r="W263" i="67"/>
  <c r="X263" i="67"/>
  <c r="Y263" i="67"/>
  <c r="Z263" i="67"/>
  <c r="AA263" i="67"/>
  <c r="AB263" i="67"/>
  <c r="AC263" i="67"/>
  <c r="AD263" i="67"/>
  <c r="AE263" i="67"/>
  <c r="AF263" i="67"/>
  <c r="AG263" i="67"/>
  <c r="AH263" i="67"/>
  <c r="AI263" i="67"/>
  <c r="AJ263" i="67"/>
  <c r="AK263" i="67"/>
  <c r="AL263" i="67"/>
  <c r="AM263" i="67"/>
  <c r="AN263" i="67"/>
  <c r="AO263" i="67"/>
  <c r="AP263" i="67"/>
  <c r="AQ263" i="67"/>
  <c r="AR263" i="67"/>
  <c r="AS263" i="67"/>
  <c r="CD263" i="67"/>
  <c r="CE263" i="67"/>
  <c r="CF263" i="67"/>
  <c r="CG263" i="67"/>
  <c r="CH263" i="67"/>
  <c r="CI263" i="67"/>
  <c r="CJ263" i="67"/>
  <c r="CK263" i="67"/>
  <c r="CL263" i="67"/>
  <c r="CM263" i="67"/>
  <c r="CN263" i="67"/>
  <c r="CO263" i="67"/>
  <c r="CP263" i="67"/>
  <c r="CQ263" i="67"/>
  <c r="CR263" i="67"/>
  <c r="CS263" i="67"/>
  <c r="CT263" i="67"/>
  <c r="CU263" i="67"/>
  <c r="CV263" i="67"/>
  <c r="CW263" i="67"/>
  <c r="CX263" i="67"/>
  <c r="CY263" i="67"/>
  <c r="CZ263" i="67"/>
  <c r="DA263" i="67"/>
  <c r="DB263" i="67"/>
  <c r="DC263" i="67"/>
  <c r="DD263" i="67"/>
  <c r="DE263" i="67"/>
  <c r="DF263" i="67"/>
  <c r="DG263" i="67"/>
  <c r="DH263" i="67"/>
  <c r="DI263" i="67"/>
  <c r="DJ263" i="67"/>
  <c r="DK263" i="67"/>
  <c r="DL263" i="67"/>
  <c r="DM263" i="67"/>
  <c r="DN263" i="67"/>
  <c r="DO263" i="67"/>
  <c r="DP263" i="67"/>
  <c r="EK263" i="67"/>
  <c r="EL263" i="67"/>
  <c r="EM263" i="67"/>
  <c r="EN263" i="67"/>
  <c r="EO263" i="67"/>
  <c r="EP263" i="67"/>
  <c r="EQ263" i="67"/>
  <c r="ER263" i="67"/>
  <c r="ES263" i="67"/>
  <c r="ET263" i="67"/>
  <c r="EU263" i="67"/>
  <c r="EV263" i="67"/>
  <c r="EW263" i="67"/>
  <c r="EX263" i="67"/>
  <c r="A264" i="67"/>
  <c r="B264" i="67"/>
  <c r="C264" i="67"/>
  <c r="D264" i="67"/>
  <c r="E264" i="67"/>
  <c r="F264" i="67"/>
  <c r="G264" i="67"/>
  <c r="H264" i="67"/>
  <c r="I264" i="67"/>
  <c r="J264" i="67"/>
  <c r="K264" i="67"/>
  <c r="L264" i="67"/>
  <c r="M264" i="67"/>
  <c r="N264" i="67"/>
  <c r="O264" i="67"/>
  <c r="P264" i="67"/>
  <c r="Q264" i="67"/>
  <c r="R264" i="67"/>
  <c r="S264" i="67"/>
  <c r="T264" i="67"/>
  <c r="U264" i="67"/>
  <c r="V264" i="67"/>
  <c r="W264" i="67"/>
  <c r="X264" i="67"/>
  <c r="Y264" i="67"/>
  <c r="Z264" i="67"/>
  <c r="AA264" i="67"/>
  <c r="AB264" i="67"/>
  <c r="AC264" i="67"/>
  <c r="AD264" i="67"/>
  <c r="AE264" i="67"/>
  <c r="AF264" i="67"/>
  <c r="AG264" i="67"/>
  <c r="AH264" i="67"/>
  <c r="AI264" i="67"/>
  <c r="AJ264" i="67"/>
  <c r="AK264" i="67"/>
  <c r="AL264" i="67"/>
  <c r="AM264" i="67"/>
  <c r="AN264" i="67"/>
  <c r="AO264" i="67"/>
  <c r="AP264" i="67"/>
  <c r="AQ264" i="67"/>
  <c r="AR264" i="67"/>
  <c r="AS264" i="67"/>
  <c r="AT264" i="67"/>
  <c r="AU264" i="67"/>
  <c r="AV264" i="67"/>
  <c r="AW264" i="67"/>
  <c r="AX264" i="67"/>
  <c r="AY264" i="67"/>
  <c r="AZ264" i="67"/>
  <c r="BA264" i="67"/>
  <c r="BB264" i="67"/>
  <c r="BC264" i="67"/>
  <c r="BD264" i="67"/>
  <c r="BE264" i="67"/>
  <c r="BF264" i="67"/>
  <c r="BG264" i="67"/>
  <c r="BH264" i="67"/>
  <c r="BI264" i="67"/>
  <c r="BJ264" i="67"/>
  <c r="BK264" i="67"/>
  <c r="BL264" i="67"/>
  <c r="BM264" i="67"/>
  <c r="BN264" i="67"/>
  <c r="BO264" i="67"/>
  <c r="BP264" i="67"/>
  <c r="BQ264" i="67"/>
  <c r="BR264" i="67"/>
  <c r="BS264" i="67"/>
  <c r="BT264" i="67"/>
  <c r="BU264" i="67"/>
  <c r="BV264" i="67"/>
  <c r="BW264" i="67"/>
  <c r="BX264" i="67"/>
  <c r="BY264" i="67"/>
  <c r="BZ264" i="67"/>
  <c r="CA264" i="67"/>
  <c r="CB264" i="67"/>
  <c r="CC264" i="67"/>
  <c r="CD264" i="67"/>
  <c r="CE264" i="67"/>
  <c r="CF264" i="67"/>
  <c r="CG264" i="67"/>
  <c r="CH264" i="67"/>
  <c r="CI264" i="67"/>
  <c r="CJ264" i="67"/>
  <c r="CK264" i="67"/>
  <c r="CL264" i="67"/>
  <c r="CM264" i="67"/>
  <c r="CN264" i="67"/>
  <c r="CO264" i="67"/>
  <c r="CP264" i="67"/>
  <c r="CQ264" i="67"/>
  <c r="CR264" i="67"/>
  <c r="CS264" i="67"/>
  <c r="CT264" i="67"/>
  <c r="CU264" i="67"/>
  <c r="CV264" i="67"/>
  <c r="CW264" i="67"/>
  <c r="CX264" i="67"/>
  <c r="CY264" i="67"/>
  <c r="CZ264" i="67"/>
  <c r="DA264" i="67"/>
  <c r="DB264" i="67"/>
  <c r="DC264" i="67"/>
  <c r="DD264" i="67"/>
  <c r="DE264" i="67"/>
  <c r="DF264" i="67"/>
  <c r="DG264" i="67"/>
  <c r="DH264" i="67"/>
  <c r="DI264" i="67"/>
  <c r="DJ264" i="67"/>
  <c r="DK264" i="67"/>
  <c r="DL264" i="67"/>
  <c r="DM264" i="67"/>
  <c r="DN264" i="67"/>
  <c r="DO264" i="67"/>
  <c r="DP264" i="67"/>
  <c r="DQ264" i="67"/>
  <c r="DR264" i="67"/>
  <c r="DS264" i="67"/>
  <c r="DT264" i="67"/>
  <c r="DU264" i="67"/>
  <c r="DV264" i="67"/>
  <c r="DW264" i="67"/>
  <c r="DX264" i="67"/>
  <c r="DY264" i="67"/>
  <c r="DZ264" i="67"/>
  <c r="EA264" i="67"/>
  <c r="EB264" i="67"/>
  <c r="EC264" i="67"/>
  <c r="ED264" i="67"/>
  <c r="EE264" i="67"/>
  <c r="EF264" i="67"/>
  <c r="EG264" i="67"/>
  <c r="EH264" i="67"/>
  <c r="EI264" i="67"/>
  <c r="EJ264" i="67"/>
  <c r="EK264" i="67"/>
  <c r="EL264" i="67"/>
  <c r="EM264" i="67"/>
  <c r="EN264" i="67"/>
  <c r="EO264" i="67"/>
  <c r="EP264" i="67"/>
  <c r="EQ264" i="67"/>
  <c r="ER264" i="67"/>
  <c r="ES264" i="67"/>
  <c r="ET264" i="67"/>
  <c r="EU264" i="67"/>
  <c r="EV264" i="67"/>
  <c r="EW264" i="67"/>
  <c r="EX264" i="67"/>
  <c r="A265" i="67"/>
  <c r="B265" i="67"/>
  <c r="C265" i="67"/>
  <c r="D265" i="67"/>
  <c r="E265" i="67"/>
  <c r="F265" i="67"/>
  <c r="G265" i="67"/>
  <c r="H265" i="67"/>
  <c r="I265" i="67"/>
  <c r="J265" i="67"/>
  <c r="K265" i="67"/>
  <c r="L265" i="67"/>
  <c r="M265" i="67"/>
  <c r="N265" i="67"/>
  <c r="O265" i="67"/>
  <c r="P265" i="67"/>
  <c r="Q265" i="67"/>
  <c r="R265" i="67"/>
  <c r="S265" i="67"/>
  <c r="T265" i="67"/>
  <c r="U265" i="67"/>
  <c r="V265" i="67"/>
  <c r="W265" i="67"/>
  <c r="X265" i="67"/>
  <c r="Y265" i="67"/>
  <c r="Z265" i="67"/>
  <c r="AA265" i="67"/>
  <c r="AB265" i="67"/>
  <c r="AC265" i="67"/>
  <c r="AD265" i="67"/>
  <c r="AE265" i="67"/>
  <c r="AF265" i="67"/>
  <c r="AG265" i="67"/>
  <c r="AH265" i="67"/>
  <c r="AI265" i="67"/>
  <c r="AJ265" i="67"/>
  <c r="AK265" i="67"/>
  <c r="AL265" i="67"/>
  <c r="AM265" i="67"/>
  <c r="AN265" i="67"/>
  <c r="AO265" i="67"/>
  <c r="AP265" i="67"/>
  <c r="AQ265" i="67"/>
  <c r="AR265" i="67"/>
  <c r="AS265" i="67"/>
  <c r="AT265" i="67"/>
  <c r="AU265" i="67"/>
  <c r="AV265" i="67"/>
  <c r="AW265" i="67"/>
  <c r="AX265" i="67"/>
  <c r="AY265" i="67"/>
  <c r="AZ265" i="67"/>
  <c r="BA265" i="67"/>
  <c r="BB265" i="67"/>
  <c r="BC265" i="67"/>
  <c r="BD265" i="67"/>
  <c r="BE265" i="67"/>
  <c r="BF265" i="67"/>
  <c r="BG265" i="67"/>
  <c r="BH265" i="67"/>
  <c r="BI265" i="67"/>
  <c r="BJ265" i="67"/>
  <c r="BK265" i="67"/>
  <c r="BL265" i="67"/>
  <c r="BM265" i="67"/>
  <c r="BN265" i="67"/>
  <c r="BO265" i="67"/>
  <c r="BP265" i="67"/>
  <c r="BQ265" i="67"/>
  <c r="BR265" i="67"/>
  <c r="BS265" i="67"/>
  <c r="BT265" i="67"/>
  <c r="BU265" i="67"/>
  <c r="BV265" i="67"/>
  <c r="BW265" i="67"/>
  <c r="BX265" i="67"/>
  <c r="BY265" i="67"/>
  <c r="BZ265" i="67"/>
  <c r="CA265" i="67"/>
  <c r="CB265" i="67"/>
  <c r="CC265" i="67"/>
  <c r="CD265" i="67"/>
  <c r="CE265" i="67"/>
  <c r="CF265" i="67"/>
  <c r="CG265" i="67"/>
  <c r="CH265" i="67"/>
  <c r="CI265" i="67"/>
  <c r="CJ265" i="67"/>
  <c r="CK265" i="67"/>
  <c r="CL265" i="67"/>
  <c r="CM265" i="67"/>
  <c r="CN265" i="67"/>
  <c r="CO265" i="67"/>
  <c r="CP265" i="67"/>
  <c r="CQ265" i="67"/>
  <c r="CR265" i="67"/>
  <c r="CS265" i="67"/>
  <c r="CT265" i="67"/>
  <c r="CU265" i="67"/>
  <c r="CV265" i="67"/>
  <c r="CW265" i="67"/>
  <c r="CX265" i="67"/>
  <c r="CY265" i="67"/>
  <c r="CZ265" i="67"/>
  <c r="DA265" i="67"/>
  <c r="DB265" i="67"/>
  <c r="DC265" i="67"/>
  <c r="DD265" i="67"/>
  <c r="DE265" i="67"/>
  <c r="DF265" i="67"/>
  <c r="DG265" i="67"/>
  <c r="DH265" i="67"/>
  <c r="DI265" i="67"/>
  <c r="DJ265" i="67"/>
  <c r="DK265" i="67"/>
  <c r="DL265" i="67"/>
  <c r="DM265" i="67"/>
  <c r="DN265" i="67"/>
  <c r="DO265" i="67"/>
  <c r="DP265" i="67"/>
  <c r="DQ265" i="67"/>
  <c r="DR265" i="67"/>
  <c r="DS265" i="67"/>
  <c r="DT265" i="67"/>
  <c r="DU265" i="67"/>
  <c r="DV265" i="67"/>
  <c r="DW265" i="67"/>
  <c r="DX265" i="67"/>
  <c r="DY265" i="67"/>
  <c r="DZ265" i="67"/>
  <c r="EA265" i="67"/>
  <c r="EB265" i="67"/>
  <c r="EC265" i="67"/>
  <c r="ED265" i="67"/>
  <c r="EE265" i="67"/>
  <c r="EF265" i="67"/>
  <c r="EG265" i="67"/>
  <c r="EH265" i="67"/>
  <c r="EI265" i="67"/>
  <c r="EJ265" i="67"/>
  <c r="EK265" i="67"/>
  <c r="EL265" i="67"/>
  <c r="EM265" i="67"/>
  <c r="EN265" i="67"/>
  <c r="EO265" i="67"/>
  <c r="EP265" i="67"/>
  <c r="EQ265" i="67"/>
  <c r="ER265" i="67"/>
  <c r="ES265" i="67"/>
  <c r="ET265" i="67"/>
  <c r="EU265" i="67"/>
  <c r="EV265" i="67"/>
  <c r="EW265" i="67"/>
  <c r="EX265" i="67"/>
  <c r="A266" i="67"/>
  <c r="B266" i="67"/>
  <c r="C266" i="67"/>
  <c r="D266" i="67"/>
  <c r="E266" i="67"/>
  <c r="F266" i="67"/>
  <c r="G266" i="67"/>
  <c r="H266" i="67"/>
  <c r="I266" i="67"/>
  <c r="J266" i="67"/>
  <c r="K266" i="67"/>
  <c r="L266" i="67"/>
  <c r="M266" i="67"/>
  <c r="N266" i="67"/>
  <c r="O266" i="67"/>
  <c r="P266" i="67"/>
  <c r="Q266" i="67"/>
  <c r="R266" i="67"/>
  <c r="S266" i="67"/>
  <c r="T266" i="67"/>
  <c r="U266" i="67"/>
  <c r="V266" i="67"/>
  <c r="W266" i="67"/>
  <c r="X266" i="67"/>
  <c r="Y266" i="67"/>
  <c r="Z266" i="67"/>
  <c r="AA266" i="67"/>
  <c r="AB266" i="67"/>
  <c r="AC266" i="67"/>
  <c r="AD266" i="67"/>
  <c r="AE266" i="67"/>
  <c r="AF266" i="67"/>
  <c r="AG266" i="67"/>
  <c r="AH266" i="67"/>
  <c r="AI266" i="67"/>
  <c r="AJ266" i="67"/>
  <c r="AK266" i="67"/>
  <c r="AL266" i="67"/>
  <c r="AM266" i="67"/>
  <c r="AN266" i="67"/>
  <c r="AO266" i="67"/>
  <c r="AP266" i="67"/>
  <c r="AQ266" i="67"/>
  <c r="AR266" i="67"/>
  <c r="AS266" i="67"/>
  <c r="AT266" i="67"/>
  <c r="AU266" i="67"/>
  <c r="AV266" i="67"/>
  <c r="AW266" i="67"/>
  <c r="AX266" i="67"/>
  <c r="AY266" i="67"/>
  <c r="AZ266" i="67"/>
  <c r="BA266" i="67"/>
  <c r="BB266" i="67"/>
  <c r="BC266" i="67"/>
  <c r="BD266" i="67"/>
  <c r="BE266" i="67"/>
  <c r="BF266" i="67"/>
  <c r="BG266" i="67"/>
  <c r="BH266" i="67"/>
  <c r="BI266" i="67"/>
  <c r="BJ266" i="67"/>
  <c r="BK266" i="67"/>
  <c r="BL266" i="67"/>
  <c r="BM266" i="67"/>
  <c r="BN266" i="67"/>
  <c r="BO266" i="67"/>
  <c r="BP266" i="67"/>
  <c r="BQ266" i="67"/>
  <c r="BR266" i="67"/>
  <c r="BS266" i="67"/>
  <c r="BT266" i="67"/>
  <c r="BU266" i="67"/>
  <c r="BV266" i="67"/>
  <c r="BW266" i="67"/>
  <c r="BX266" i="67"/>
  <c r="BY266" i="67"/>
  <c r="BZ266" i="67"/>
  <c r="CA266" i="67"/>
  <c r="CB266" i="67"/>
  <c r="CC266" i="67"/>
  <c r="CD266" i="67"/>
  <c r="CE266" i="67"/>
  <c r="CF266" i="67"/>
  <c r="CG266" i="67"/>
  <c r="CH266" i="67"/>
  <c r="CI266" i="67"/>
  <c r="CJ266" i="67"/>
  <c r="CK266" i="67"/>
  <c r="CL266" i="67"/>
  <c r="CM266" i="67"/>
  <c r="CN266" i="67"/>
  <c r="CO266" i="67"/>
  <c r="CP266" i="67"/>
  <c r="CQ266" i="67"/>
  <c r="CR266" i="67"/>
  <c r="CS266" i="67"/>
  <c r="CT266" i="67"/>
  <c r="CU266" i="67"/>
  <c r="CV266" i="67"/>
  <c r="CW266" i="67"/>
  <c r="CX266" i="67"/>
  <c r="CY266" i="67"/>
  <c r="CZ266" i="67"/>
  <c r="DA266" i="67"/>
  <c r="DB266" i="67"/>
  <c r="DC266" i="67"/>
  <c r="DD266" i="67"/>
  <c r="DE266" i="67"/>
  <c r="DF266" i="67"/>
  <c r="DG266" i="67"/>
  <c r="DH266" i="67"/>
  <c r="DI266" i="67"/>
  <c r="DJ266" i="67"/>
  <c r="DK266" i="67"/>
  <c r="DL266" i="67"/>
  <c r="DM266" i="67"/>
  <c r="DN266" i="67"/>
  <c r="DO266" i="67"/>
  <c r="DP266" i="67"/>
  <c r="DQ266" i="67"/>
  <c r="DR266" i="67"/>
  <c r="DS266" i="67"/>
  <c r="DT266" i="67"/>
  <c r="DU266" i="67"/>
  <c r="DV266" i="67"/>
  <c r="DW266" i="67"/>
  <c r="DX266" i="67"/>
  <c r="DY266" i="67"/>
  <c r="DZ266" i="67"/>
  <c r="EA266" i="67"/>
  <c r="EB266" i="67"/>
  <c r="EC266" i="67"/>
  <c r="ED266" i="67"/>
  <c r="EE266" i="67"/>
  <c r="EF266" i="67"/>
  <c r="EG266" i="67"/>
  <c r="EH266" i="67"/>
  <c r="EI266" i="67"/>
  <c r="EJ266" i="67"/>
  <c r="EK266" i="67"/>
  <c r="EL266" i="67"/>
  <c r="EM266" i="67"/>
  <c r="EN266" i="67"/>
  <c r="EO266" i="67"/>
  <c r="EP266" i="67"/>
  <c r="EQ266" i="67"/>
  <c r="ER266" i="67"/>
  <c r="ES266" i="67"/>
  <c r="ET266" i="67"/>
  <c r="EU266" i="67"/>
  <c r="EV266" i="67"/>
  <c r="EW266" i="67"/>
  <c r="EX266" i="67"/>
  <c r="A267" i="67"/>
  <c r="B267" i="67"/>
  <c r="C267" i="67"/>
  <c r="D267" i="67"/>
  <c r="E267" i="67"/>
  <c r="F267" i="67"/>
  <c r="G267" i="67"/>
  <c r="H267" i="67"/>
  <c r="I267" i="67"/>
  <c r="J267" i="67"/>
  <c r="K267" i="67"/>
  <c r="L267" i="67"/>
  <c r="M267" i="67"/>
  <c r="N267" i="67"/>
  <c r="O267" i="67"/>
  <c r="P267" i="67"/>
  <c r="Q267" i="67"/>
  <c r="R267" i="67"/>
  <c r="S267" i="67"/>
  <c r="T267" i="67"/>
  <c r="U267" i="67"/>
  <c r="V267" i="67"/>
  <c r="W267" i="67"/>
  <c r="X267" i="67"/>
  <c r="Y267" i="67"/>
  <c r="Z267" i="67"/>
  <c r="AA267" i="67"/>
  <c r="AB267" i="67"/>
  <c r="AC267" i="67"/>
  <c r="AD267" i="67"/>
  <c r="AE267" i="67"/>
  <c r="AF267" i="67"/>
  <c r="AG267" i="67"/>
  <c r="AH267" i="67"/>
  <c r="AI267" i="67"/>
  <c r="AJ267" i="67"/>
  <c r="AK267" i="67"/>
  <c r="AL267" i="67"/>
  <c r="AM267" i="67"/>
  <c r="AN267" i="67"/>
  <c r="AO267" i="67"/>
  <c r="AP267" i="67"/>
  <c r="AQ267" i="67"/>
  <c r="AR267" i="67"/>
  <c r="AS267" i="67"/>
  <c r="AT267" i="67"/>
  <c r="AU267" i="67"/>
  <c r="AV267" i="67"/>
  <c r="AW267" i="67"/>
  <c r="AX267" i="67"/>
  <c r="AY267" i="67"/>
  <c r="AZ267" i="67"/>
  <c r="BA267" i="67"/>
  <c r="BB267" i="67"/>
  <c r="BC267" i="67"/>
  <c r="BD267" i="67"/>
  <c r="BE267" i="67"/>
  <c r="BF267" i="67"/>
  <c r="BG267" i="67"/>
  <c r="BH267" i="67"/>
  <c r="BI267" i="67"/>
  <c r="BJ267" i="67"/>
  <c r="BK267" i="67"/>
  <c r="BL267" i="67"/>
  <c r="BM267" i="67"/>
  <c r="BN267" i="67"/>
  <c r="BO267" i="67"/>
  <c r="BP267" i="67"/>
  <c r="BQ267" i="67"/>
  <c r="BR267" i="67"/>
  <c r="BS267" i="67"/>
  <c r="BT267" i="67"/>
  <c r="BU267" i="67"/>
  <c r="BV267" i="67"/>
  <c r="BW267" i="67"/>
  <c r="BX267" i="67"/>
  <c r="BY267" i="67"/>
  <c r="BZ267" i="67"/>
  <c r="CA267" i="67"/>
  <c r="CB267" i="67"/>
  <c r="CC267" i="67"/>
  <c r="CD267" i="67"/>
  <c r="CE267" i="67"/>
  <c r="CF267" i="67"/>
  <c r="CG267" i="67"/>
  <c r="CH267" i="67"/>
  <c r="CI267" i="67"/>
  <c r="CJ267" i="67"/>
  <c r="CK267" i="67"/>
  <c r="CL267" i="67"/>
  <c r="CM267" i="67"/>
  <c r="CN267" i="67"/>
  <c r="CO267" i="67"/>
  <c r="CP267" i="67"/>
  <c r="CQ267" i="67"/>
  <c r="CR267" i="67"/>
  <c r="CS267" i="67"/>
  <c r="CT267" i="67"/>
  <c r="CU267" i="67"/>
  <c r="CV267" i="67"/>
  <c r="CW267" i="67"/>
  <c r="CX267" i="67"/>
  <c r="CY267" i="67"/>
  <c r="CZ267" i="67"/>
  <c r="DA267" i="67"/>
  <c r="DB267" i="67"/>
  <c r="DC267" i="67"/>
  <c r="DD267" i="67"/>
  <c r="DE267" i="67"/>
  <c r="DF267" i="67"/>
  <c r="DG267" i="67"/>
  <c r="DH267" i="67"/>
  <c r="DI267" i="67"/>
  <c r="DJ267" i="67"/>
  <c r="DK267" i="67"/>
  <c r="DL267" i="67"/>
  <c r="DM267" i="67"/>
  <c r="DN267" i="67"/>
  <c r="DO267" i="67"/>
  <c r="DP267" i="67"/>
  <c r="DQ267" i="67"/>
  <c r="DR267" i="67"/>
  <c r="DS267" i="67"/>
  <c r="DT267" i="67"/>
  <c r="EK267" i="67"/>
  <c r="EL267" i="67"/>
  <c r="EM267" i="67"/>
  <c r="EN267" i="67"/>
  <c r="EO267" i="67"/>
  <c r="EP267" i="67"/>
  <c r="EQ267" i="67"/>
  <c r="ER267" i="67"/>
  <c r="ES267" i="67"/>
  <c r="ET267" i="67"/>
  <c r="EU267" i="67"/>
  <c r="EV267" i="67"/>
  <c r="EW267" i="67"/>
  <c r="EX267" i="67"/>
  <c r="A269" i="67"/>
  <c r="B269" i="67"/>
  <c r="C269" i="67"/>
  <c r="D269" i="67"/>
  <c r="E269" i="67"/>
  <c r="F269" i="67"/>
  <c r="G269" i="67"/>
  <c r="H269" i="67"/>
  <c r="I269" i="67"/>
  <c r="J269" i="67"/>
  <c r="K269" i="67"/>
  <c r="L269" i="67"/>
  <c r="M269" i="67"/>
  <c r="O269" i="67"/>
  <c r="P269" i="67"/>
  <c r="Q269" i="67"/>
  <c r="S269" i="67"/>
  <c r="T269" i="67"/>
  <c r="U269" i="67"/>
  <c r="W269" i="67"/>
  <c r="X269" i="67"/>
  <c r="Y269" i="67"/>
  <c r="AA269" i="67"/>
  <c r="AB269" i="67"/>
  <c r="AC269" i="67"/>
  <c r="AE269" i="67"/>
  <c r="AF269" i="67"/>
  <c r="AG269" i="67"/>
  <c r="AI269" i="67"/>
  <c r="AJ269" i="67"/>
  <c r="AK269" i="67"/>
  <c r="AM269" i="67"/>
  <c r="AN269" i="67"/>
  <c r="AO269" i="67"/>
  <c r="AQ269" i="67"/>
  <c r="AR269" i="67"/>
  <c r="AS269" i="67"/>
  <c r="AU269" i="67"/>
  <c r="AV269" i="67"/>
  <c r="AW269" i="67"/>
  <c r="AY269" i="67"/>
  <c r="AZ269" i="67"/>
  <c r="BA269" i="67"/>
  <c r="BC269" i="67"/>
  <c r="BD269" i="67"/>
  <c r="BE269" i="67"/>
  <c r="BG269" i="67"/>
  <c r="BH269" i="67"/>
  <c r="BI269" i="67"/>
  <c r="BK269" i="67"/>
  <c r="BL269" i="67"/>
  <c r="BM269" i="67"/>
  <c r="BO269" i="67"/>
  <c r="BP269" i="67"/>
  <c r="BQ269" i="67"/>
  <c r="BS269" i="67"/>
  <c r="BT269" i="67"/>
  <c r="BU269" i="67"/>
  <c r="BW269" i="67"/>
  <c r="BX269" i="67"/>
  <c r="BY269" i="67"/>
  <c r="CA269" i="67"/>
  <c r="CB269" i="67"/>
  <c r="CC269" i="67"/>
  <c r="CE269" i="67"/>
  <c r="CF269" i="67"/>
  <c r="CG269" i="67"/>
  <c r="CI269" i="67"/>
  <c r="CJ269" i="67"/>
  <c r="CK269" i="67"/>
  <c r="CM269" i="67"/>
  <c r="CN269" i="67"/>
  <c r="CO269" i="67"/>
  <c r="CQ269" i="67"/>
  <c r="CR269" i="67"/>
  <c r="CS269" i="67"/>
  <c r="CU269" i="67"/>
  <c r="CV269" i="67"/>
  <c r="CW269" i="67"/>
  <c r="CY269" i="67"/>
  <c r="CZ269" i="67"/>
  <c r="DA269" i="67"/>
  <c r="DC269" i="67"/>
  <c r="DD269" i="67"/>
  <c r="DE269" i="67"/>
  <c r="DG269" i="67"/>
  <c r="DH269" i="67"/>
  <c r="DI269" i="67"/>
  <c r="DJ269" i="67"/>
  <c r="DK269" i="67"/>
  <c r="DL269" i="67"/>
  <c r="DM269" i="67"/>
  <c r="DN269" i="67"/>
  <c r="DO269" i="67"/>
  <c r="DP269" i="67"/>
  <c r="DQ269" i="67"/>
  <c r="DR269" i="67"/>
  <c r="DS269" i="67"/>
  <c r="DT269" i="67"/>
  <c r="DU269" i="67"/>
  <c r="DV269" i="67"/>
  <c r="DW269" i="67"/>
  <c r="DX269" i="67"/>
  <c r="DY269" i="67"/>
  <c r="DZ269" i="67"/>
  <c r="EA269" i="67"/>
  <c r="EB269" i="67"/>
  <c r="EC269" i="67"/>
  <c r="ED269" i="67"/>
  <c r="EE269" i="67"/>
  <c r="EF269" i="67"/>
  <c r="EG269" i="67"/>
  <c r="EH269" i="67"/>
  <c r="EI269" i="67"/>
  <c r="EJ269" i="67"/>
  <c r="A270" i="67"/>
  <c r="B270" i="67"/>
  <c r="C270" i="67"/>
  <c r="D270" i="67"/>
  <c r="E270" i="67"/>
  <c r="F270" i="67"/>
  <c r="G270" i="67"/>
  <c r="H270" i="67"/>
  <c r="I270" i="67"/>
  <c r="DJ270" i="67"/>
  <c r="DK270" i="67"/>
  <c r="A271" i="67"/>
  <c r="B271" i="67"/>
  <c r="C271" i="67"/>
  <c r="D271" i="67"/>
  <c r="E271" i="67"/>
  <c r="F271" i="67"/>
  <c r="G271" i="67"/>
  <c r="H271" i="67"/>
  <c r="I271" i="67"/>
  <c r="J271" i="67"/>
  <c r="K271" i="67"/>
  <c r="L271" i="67"/>
  <c r="M271" i="67"/>
  <c r="N271" i="67"/>
  <c r="O271" i="67"/>
  <c r="P271" i="67"/>
  <c r="Q271" i="67"/>
  <c r="R271" i="67"/>
  <c r="S271" i="67"/>
  <c r="T271" i="67"/>
  <c r="U271" i="67"/>
  <c r="V271" i="67"/>
  <c r="W271" i="67"/>
  <c r="X271" i="67"/>
  <c r="Y271" i="67"/>
  <c r="Z271" i="67"/>
  <c r="AA271" i="67"/>
  <c r="AB271" i="67"/>
  <c r="AC271" i="67"/>
  <c r="AD271" i="67"/>
  <c r="AE271" i="67"/>
  <c r="AF271" i="67"/>
  <c r="AG271" i="67"/>
  <c r="AH271" i="67"/>
  <c r="AI271" i="67"/>
  <c r="AJ271" i="67"/>
  <c r="AK271" i="67"/>
  <c r="AL271" i="67"/>
  <c r="AM271" i="67"/>
  <c r="AN271" i="67"/>
  <c r="AO271" i="67"/>
  <c r="AP271" i="67"/>
  <c r="AQ271" i="67"/>
  <c r="AR271" i="67"/>
  <c r="AS271" i="67"/>
  <c r="AT271" i="67"/>
  <c r="AU271" i="67"/>
  <c r="AV271" i="67"/>
  <c r="AW271" i="67"/>
  <c r="AX271" i="67"/>
  <c r="AY271" i="67"/>
  <c r="AZ271" i="67"/>
  <c r="BA271" i="67"/>
  <c r="BB271" i="67"/>
  <c r="BC271" i="67"/>
  <c r="BD271" i="67"/>
  <c r="BE271" i="67"/>
  <c r="BF271" i="67"/>
  <c r="BG271" i="67"/>
  <c r="BH271" i="67"/>
  <c r="BI271" i="67"/>
  <c r="BJ271" i="67"/>
  <c r="BK271" i="67"/>
  <c r="BL271" i="67"/>
  <c r="BM271" i="67"/>
  <c r="BN271" i="67"/>
  <c r="BO271" i="67"/>
  <c r="BP271" i="67"/>
  <c r="BQ271" i="67"/>
  <c r="BR271" i="67"/>
  <c r="BS271" i="67"/>
  <c r="BT271" i="67"/>
  <c r="BU271" i="67"/>
  <c r="BV271" i="67"/>
  <c r="BW271" i="67"/>
  <c r="BX271" i="67"/>
  <c r="BY271" i="67"/>
  <c r="BZ271" i="67"/>
  <c r="CA271" i="67"/>
  <c r="CB271" i="67"/>
  <c r="CC271" i="67"/>
  <c r="CD271" i="67"/>
  <c r="CE271" i="67"/>
  <c r="CF271" i="67"/>
  <c r="CG271" i="67"/>
  <c r="CH271" i="67"/>
  <c r="CI271" i="67"/>
  <c r="CJ271" i="67"/>
  <c r="CK271" i="67"/>
  <c r="CL271" i="67"/>
  <c r="CM271" i="67"/>
  <c r="CN271" i="67"/>
  <c r="CO271" i="67"/>
  <c r="CP271" i="67"/>
  <c r="CQ271" i="67"/>
  <c r="CR271" i="67"/>
  <c r="CS271" i="67"/>
  <c r="CT271" i="67"/>
  <c r="CU271" i="67"/>
  <c r="CV271" i="67"/>
  <c r="CW271" i="67"/>
  <c r="CX271" i="67"/>
  <c r="CY271" i="67"/>
  <c r="CZ271" i="67"/>
  <c r="DA271" i="67"/>
  <c r="DB271" i="67"/>
  <c r="DC271" i="67"/>
  <c r="DD271" i="67"/>
  <c r="DE271" i="67"/>
  <c r="DF271" i="67"/>
  <c r="DG271" i="67"/>
  <c r="DH271" i="67"/>
  <c r="DI271" i="67"/>
  <c r="DJ271" i="67"/>
  <c r="DK271" i="67"/>
  <c r="DL271" i="67"/>
  <c r="DM271" i="67"/>
  <c r="DN271" i="67"/>
  <c r="DO271" i="67"/>
  <c r="DP271" i="67"/>
  <c r="DQ271" i="67"/>
  <c r="DR271" i="67"/>
  <c r="DS271" i="67"/>
  <c r="DT271" i="67"/>
  <c r="DU271" i="67"/>
  <c r="DV271" i="67"/>
  <c r="DW271" i="67"/>
  <c r="DX271" i="67"/>
  <c r="DY271" i="67"/>
  <c r="DZ271" i="67"/>
  <c r="EA271" i="67"/>
  <c r="EB271" i="67"/>
  <c r="EC271" i="67"/>
  <c r="ED271" i="67"/>
  <c r="EE271" i="67"/>
  <c r="EF271" i="67"/>
  <c r="EG271" i="67"/>
  <c r="EH271" i="67"/>
  <c r="EI271" i="67"/>
  <c r="EJ271" i="67"/>
  <c r="A272" i="67"/>
  <c r="B272" i="67"/>
  <c r="C272" i="67"/>
  <c r="D272" i="67"/>
  <c r="E272" i="67"/>
  <c r="F272" i="67"/>
  <c r="G272" i="67"/>
  <c r="H272" i="67"/>
  <c r="I272" i="67"/>
  <c r="J272" i="67"/>
  <c r="K272" i="67"/>
  <c r="L272" i="67"/>
  <c r="M272" i="67"/>
  <c r="N272" i="67"/>
  <c r="O272" i="67"/>
  <c r="P272" i="67"/>
  <c r="Q272" i="67"/>
  <c r="R272" i="67"/>
  <c r="S272" i="67"/>
  <c r="T272" i="67"/>
  <c r="U272" i="67"/>
  <c r="V272" i="67"/>
  <c r="W272" i="67"/>
  <c r="X272" i="67"/>
  <c r="Y272" i="67"/>
  <c r="Z272" i="67"/>
  <c r="AA272" i="67"/>
  <c r="AB272" i="67"/>
  <c r="AC272" i="67"/>
  <c r="AD272" i="67"/>
  <c r="AE272" i="67"/>
  <c r="AF272" i="67"/>
  <c r="AG272" i="67"/>
  <c r="AH272" i="67"/>
  <c r="AI272" i="67"/>
  <c r="AJ272" i="67"/>
  <c r="AK272" i="67"/>
  <c r="AL272" i="67"/>
  <c r="AM272" i="67"/>
  <c r="AN272" i="67"/>
  <c r="AO272" i="67"/>
  <c r="AP272" i="67"/>
  <c r="AQ272" i="67"/>
  <c r="AR272" i="67"/>
  <c r="AS272" i="67"/>
  <c r="CF272" i="67"/>
  <c r="CH272" i="67"/>
  <c r="CI272" i="67"/>
  <c r="CJ272" i="67"/>
  <c r="CK272" i="67"/>
  <c r="CL272" i="67"/>
  <c r="CM272" i="67"/>
  <c r="CN272" i="67"/>
  <c r="CO272" i="67"/>
  <c r="CP272" i="67"/>
  <c r="CQ272" i="67"/>
  <c r="CR272" i="67"/>
  <c r="CS272" i="67"/>
  <c r="CT272" i="67"/>
  <c r="CU272" i="67"/>
  <c r="CV272" i="67"/>
  <c r="CW272" i="67"/>
  <c r="CX272" i="67"/>
  <c r="CY272" i="67"/>
  <c r="CZ272" i="67"/>
  <c r="DA272" i="67"/>
  <c r="DB272" i="67"/>
  <c r="DC272" i="67"/>
  <c r="DD272" i="67"/>
  <c r="DE272" i="67"/>
  <c r="DF272" i="67"/>
  <c r="DG272" i="67"/>
  <c r="DH272" i="67"/>
  <c r="DI272" i="67"/>
  <c r="DJ272" i="67"/>
  <c r="DK272" i="67"/>
  <c r="DL272" i="67"/>
  <c r="DM272" i="67"/>
  <c r="DN272" i="67"/>
  <c r="DO272" i="67"/>
  <c r="DP272" i="67"/>
  <c r="DQ272" i="67"/>
  <c r="DR272" i="67"/>
  <c r="DS272" i="67"/>
  <c r="DT272" i="67"/>
  <c r="DU272" i="67"/>
  <c r="A273" i="67"/>
  <c r="B273" i="67"/>
  <c r="C273" i="67"/>
  <c r="D273" i="67"/>
  <c r="E273" i="67"/>
  <c r="F273" i="67"/>
  <c r="G273" i="67"/>
  <c r="H273" i="67"/>
  <c r="I273" i="67"/>
  <c r="J273" i="67"/>
  <c r="K273" i="67"/>
  <c r="L273" i="67"/>
  <c r="M273" i="67"/>
  <c r="N273" i="67"/>
  <c r="O273" i="67"/>
  <c r="P273" i="67"/>
  <c r="Q273" i="67"/>
  <c r="R273" i="67"/>
  <c r="S273" i="67"/>
  <c r="T273" i="67"/>
  <c r="U273" i="67"/>
  <c r="V273" i="67"/>
  <c r="W273" i="67"/>
  <c r="X273" i="67"/>
  <c r="Y273" i="67"/>
  <c r="Z273" i="67"/>
  <c r="AA273" i="67"/>
  <c r="AB273" i="67"/>
  <c r="AC273" i="67"/>
  <c r="AD273" i="67"/>
  <c r="AE273" i="67"/>
  <c r="AF273" i="67"/>
  <c r="AG273" i="67"/>
  <c r="AH273" i="67"/>
  <c r="AI273" i="67"/>
  <c r="AJ273" i="67"/>
  <c r="AK273" i="67"/>
  <c r="AL273" i="67"/>
  <c r="AM273" i="67"/>
  <c r="AN273" i="67"/>
  <c r="AO273" i="67"/>
  <c r="AP273" i="67"/>
  <c r="AQ273" i="67"/>
  <c r="AR273" i="67"/>
  <c r="AS273" i="67"/>
  <c r="CH273" i="67"/>
  <c r="CI273" i="67"/>
  <c r="CJ273" i="67"/>
  <c r="CK273" i="67"/>
  <c r="CL273" i="67"/>
  <c r="CM273" i="67"/>
  <c r="CN273" i="67"/>
  <c r="CO273" i="67"/>
  <c r="CP273" i="67"/>
  <c r="CQ273" i="67"/>
  <c r="CR273" i="67"/>
  <c r="CS273" i="67"/>
  <c r="CT273" i="67"/>
  <c r="CU273" i="67"/>
  <c r="CV273" i="67"/>
  <c r="CW273" i="67"/>
  <c r="CX273" i="67"/>
  <c r="CY273" i="67"/>
  <c r="CZ273" i="67"/>
  <c r="DA273" i="67"/>
  <c r="DB273" i="67"/>
  <c r="DC273" i="67"/>
  <c r="DD273" i="67"/>
  <c r="DE273" i="67"/>
  <c r="DF273" i="67"/>
  <c r="DG273" i="67"/>
  <c r="DH273" i="67"/>
  <c r="DI273" i="67"/>
  <c r="DJ273" i="67"/>
  <c r="DK273" i="67"/>
  <c r="DL273" i="67"/>
  <c r="DM273" i="67"/>
  <c r="DN273" i="67"/>
  <c r="DO273" i="67"/>
  <c r="DP273" i="67"/>
  <c r="DQ273" i="67"/>
  <c r="DR273" i="67"/>
  <c r="DS273" i="67"/>
  <c r="DT273" i="67"/>
  <c r="DU273" i="67"/>
  <c r="A274" i="67"/>
  <c r="B274" i="67"/>
  <c r="C274" i="67"/>
  <c r="D274" i="67"/>
  <c r="E274" i="67"/>
  <c r="F274" i="67"/>
  <c r="G274" i="67"/>
  <c r="H274" i="67"/>
  <c r="I274" i="67"/>
  <c r="J274" i="67"/>
  <c r="K274" i="67"/>
  <c r="L274" i="67"/>
  <c r="M274" i="67"/>
  <c r="N274" i="67"/>
  <c r="O274" i="67"/>
  <c r="P274" i="67"/>
  <c r="Q274" i="67"/>
  <c r="R274" i="67"/>
  <c r="S274" i="67"/>
  <c r="T274" i="67"/>
  <c r="U274" i="67"/>
  <c r="V274" i="67"/>
  <c r="W274" i="67"/>
  <c r="X274" i="67"/>
  <c r="Y274" i="67"/>
  <c r="Z274" i="67"/>
  <c r="AA274" i="67"/>
  <c r="AB274" i="67"/>
  <c r="AC274" i="67"/>
  <c r="AD274" i="67"/>
  <c r="AE274" i="67"/>
  <c r="AF274" i="67"/>
  <c r="AG274" i="67"/>
  <c r="AH274" i="67"/>
  <c r="AI274" i="67"/>
  <c r="AJ274" i="67"/>
  <c r="AK274" i="67"/>
  <c r="AL274" i="67"/>
  <c r="AM274" i="67"/>
  <c r="AN274" i="67"/>
  <c r="AO274" i="67"/>
  <c r="AP274" i="67"/>
  <c r="AQ274" i="67"/>
  <c r="AR274" i="67"/>
  <c r="AS274" i="67"/>
  <c r="CF274" i="67"/>
  <c r="CH274" i="67"/>
  <c r="CI274" i="67"/>
  <c r="CJ274" i="67"/>
  <c r="CK274" i="67"/>
  <c r="CL274" i="67"/>
  <c r="CM274" i="67"/>
  <c r="CN274" i="67"/>
  <c r="CO274" i="67"/>
  <c r="CP274" i="67"/>
  <c r="CQ274" i="67"/>
  <c r="CR274" i="67"/>
  <c r="CS274" i="67"/>
  <c r="CT274" i="67"/>
  <c r="CU274" i="67"/>
  <c r="CV274" i="67"/>
  <c r="CW274" i="67"/>
  <c r="CX274" i="67"/>
  <c r="CY274" i="67"/>
  <c r="CZ274" i="67"/>
  <c r="DA274" i="67"/>
  <c r="DB274" i="67"/>
  <c r="DC274" i="67"/>
  <c r="DD274" i="67"/>
  <c r="DE274" i="67"/>
  <c r="DF274" i="67"/>
  <c r="DG274" i="67"/>
  <c r="DH274" i="67"/>
  <c r="DI274" i="67"/>
  <c r="DJ274" i="67"/>
  <c r="DK274" i="67"/>
  <c r="DL274" i="67"/>
  <c r="DM274" i="67"/>
  <c r="DN274" i="67"/>
  <c r="DO274" i="67"/>
  <c r="DP274" i="67"/>
  <c r="DQ274" i="67"/>
  <c r="DR274" i="67"/>
  <c r="DS274" i="67"/>
  <c r="DT274" i="67"/>
  <c r="DU274" i="67"/>
  <c r="A275" i="67"/>
  <c r="B275" i="67"/>
  <c r="C275" i="67"/>
  <c r="D275" i="67"/>
  <c r="E275" i="67"/>
  <c r="F275" i="67"/>
  <c r="G275" i="67"/>
  <c r="H275" i="67"/>
  <c r="I275" i="67"/>
  <c r="J275" i="67"/>
  <c r="K275" i="67"/>
  <c r="L275" i="67"/>
  <c r="M275" i="67"/>
  <c r="N275" i="67"/>
  <c r="O275" i="67"/>
  <c r="P275" i="67"/>
  <c r="Q275" i="67"/>
  <c r="R275" i="67"/>
  <c r="S275" i="67"/>
  <c r="T275" i="67"/>
  <c r="U275" i="67"/>
  <c r="V275" i="67"/>
  <c r="W275" i="67"/>
  <c r="X275" i="67"/>
  <c r="Y275" i="67"/>
  <c r="Z275" i="67"/>
  <c r="AA275" i="67"/>
  <c r="AB275" i="67"/>
  <c r="AC275" i="67"/>
  <c r="AD275" i="67"/>
  <c r="AE275" i="67"/>
  <c r="AF275" i="67"/>
  <c r="AG275" i="67"/>
  <c r="AH275" i="67"/>
  <c r="AI275" i="67"/>
  <c r="AJ275" i="67"/>
  <c r="AK275" i="67"/>
  <c r="AL275" i="67"/>
  <c r="AM275" i="67"/>
  <c r="AN275" i="67"/>
  <c r="AO275" i="67"/>
  <c r="AP275" i="67"/>
  <c r="AQ275" i="67"/>
  <c r="AR275" i="67"/>
  <c r="AS275" i="67"/>
  <c r="AT275" i="67"/>
  <c r="AU275" i="67"/>
  <c r="AV275" i="67"/>
  <c r="AW275" i="67"/>
  <c r="AX275" i="67"/>
  <c r="AY275" i="67"/>
  <c r="AZ275" i="67"/>
  <c r="BA275" i="67"/>
  <c r="BB275" i="67"/>
  <c r="BC275" i="67"/>
  <c r="BD275" i="67"/>
  <c r="BE275" i="67"/>
  <c r="BF275" i="67"/>
  <c r="BG275" i="67"/>
  <c r="BH275" i="67"/>
  <c r="BI275" i="67"/>
  <c r="BJ275" i="67"/>
  <c r="BK275" i="67"/>
  <c r="BL275" i="67"/>
  <c r="BM275" i="67"/>
  <c r="BN275" i="67"/>
  <c r="BO275" i="67"/>
  <c r="BP275" i="67"/>
  <c r="BQ275" i="67"/>
  <c r="DJ275" i="67"/>
  <c r="DK275" i="67"/>
  <c r="DL275" i="67"/>
  <c r="DM275" i="67"/>
  <c r="DN275" i="67"/>
  <c r="DO275" i="67"/>
  <c r="DP275" i="67"/>
  <c r="DQ275" i="67"/>
  <c r="DR275" i="67"/>
  <c r="DS275" i="67"/>
  <c r="DT275" i="67"/>
  <c r="DU275" i="67"/>
  <c r="DV275" i="67"/>
  <c r="DW275" i="67"/>
  <c r="DX275" i="67"/>
  <c r="DY275" i="67"/>
  <c r="A276" i="67"/>
  <c r="B276" i="67"/>
  <c r="C276" i="67"/>
  <c r="D276" i="67"/>
  <c r="E276" i="67"/>
  <c r="F276" i="67"/>
  <c r="G276" i="67"/>
  <c r="H276" i="67"/>
  <c r="I276" i="67"/>
  <c r="J276" i="67"/>
  <c r="K276" i="67"/>
  <c r="L276" i="67"/>
  <c r="M276" i="67"/>
  <c r="N276" i="67"/>
  <c r="O276" i="67"/>
  <c r="P276" i="67"/>
  <c r="Q276" i="67"/>
  <c r="R276" i="67"/>
  <c r="S276" i="67"/>
  <c r="T276" i="67"/>
  <c r="U276" i="67"/>
  <c r="V276" i="67"/>
  <c r="W276" i="67"/>
  <c r="X276" i="67"/>
  <c r="Y276" i="67"/>
  <c r="Z276" i="67"/>
  <c r="AA276" i="67"/>
  <c r="AB276" i="67"/>
  <c r="AC276" i="67"/>
  <c r="AD276" i="67"/>
  <c r="AE276" i="67"/>
  <c r="AF276" i="67"/>
  <c r="AG276" i="67"/>
  <c r="AH276" i="67"/>
  <c r="AI276" i="67"/>
  <c r="AJ276" i="67"/>
  <c r="AK276" i="67"/>
  <c r="AL276" i="67"/>
  <c r="AM276" i="67"/>
  <c r="AN276" i="67"/>
  <c r="AO276" i="67"/>
  <c r="AP276" i="67"/>
  <c r="AQ276" i="67"/>
  <c r="AR276" i="67"/>
  <c r="AS276" i="67"/>
  <c r="CH276" i="67"/>
  <c r="CI276" i="67"/>
  <c r="CJ276" i="67"/>
  <c r="CK276" i="67"/>
  <c r="CL276" i="67"/>
  <c r="CM276" i="67"/>
  <c r="CN276" i="67"/>
  <c r="CO276" i="67"/>
  <c r="CP276" i="67"/>
  <c r="CQ276" i="67"/>
  <c r="CR276" i="67"/>
  <c r="CS276" i="67"/>
  <c r="CT276" i="67"/>
  <c r="CU276" i="67"/>
  <c r="CV276" i="67"/>
  <c r="CW276" i="67"/>
  <c r="CX276" i="67"/>
  <c r="CY276" i="67"/>
  <c r="CZ276" i="67"/>
  <c r="DA276" i="67"/>
  <c r="DB276" i="67"/>
  <c r="DC276" i="67"/>
  <c r="DD276" i="67"/>
  <c r="DE276" i="67"/>
  <c r="DF276" i="67"/>
  <c r="DG276" i="67"/>
  <c r="DH276" i="67"/>
  <c r="DI276" i="67"/>
  <c r="DJ276" i="67"/>
  <c r="DK276" i="67"/>
  <c r="DL276" i="67"/>
  <c r="DM276" i="67"/>
  <c r="DN276" i="67"/>
  <c r="DO276" i="67"/>
  <c r="DP276" i="67"/>
  <c r="DQ276" i="67"/>
  <c r="DR276" i="67"/>
  <c r="A278" i="67"/>
  <c r="B278" i="67"/>
  <c r="C278" i="67"/>
  <c r="D278" i="67"/>
  <c r="E278" i="67"/>
  <c r="F278" i="67"/>
  <c r="G278" i="67"/>
  <c r="H278" i="67"/>
  <c r="I278" i="67"/>
  <c r="J278" i="67"/>
  <c r="K278" i="67"/>
  <c r="L278" i="67"/>
  <c r="M278" i="67"/>
  <c r="N278" i="67"/>
  <c r="O278" i="67"/>
  <c r="P278" i="67"/>
  <c r="Q278" i="67"/>
  <c r="R278" i="67"/>
  <c r="S278" i="67"/>
  <c r="T278" i="67"/>
  <c r="U278" i="67"/>
  <c r="V278" i="67"/>
  <c r="W278" i="67"/>
  <c r="X278" i="67"/>
  <c r="Y278" i="67"/>
  <c r="Z278" i="67"/>
  <c r="AA278" i="67"/>
  <c r="AB278" i="67"/>
  <c r="AC278" i="67"/>
  <c r="AD278" i="67"/>
  <c r="AE278" i="67"/>
  <c r="AF278" i="67"/>
  <c r="AG278" i="67"/>
  <c r="AH278" i="67"/>
  <c r="AI278" i="67"/>
  <c r="AJ278" i="67"/>
  <c r="AK278" i="67"/>
  <c r="AL278" i="67"/>
  <c r="AM278" i="67"/>
  <c r="AN278" i="67"/>
  <c r="AO278" i="67"/>
  <c r="AP278" i="67"/>
  <c r="AQ278" i="67"/>
  <c r="AR278" i="67"/>
  <c r="AS278" i="67"/>
  <c r="CH278" i="67"/>
  <c r="CI278" i="67"/>
  <c r="CJ278" i="67"/>
  <c r="CK278" i="67"/>
  <c r="CL278" i="67"/>
  <c r="CM278" i="67"/>
  <c r="CN278" i="67"/>
  <c r="CO278" i="67"/>
  <c r="CP278" i="67"/>
  <c r="CQ278" i="67"/>
  <c r="CR278" i="67"/>
  <c r="CS278" i="67"/>
  <c r="CT278" i="67"/>
  <c r="CU278" i="67"/>
  <c r="CV278" i="67"/>
  <c r="CW278" i="67"/>
  <c r="CX278" i="67"/>
  <c r="CY278" i="67"/>
  <c r="CZ278" i="67"/>
  <c r="DA278" i="67"/>
  <c r="DB278" i="67"/>
  <c r="DC278" i="67"/>
  <c r="DD278" i="67"/>
  <c r="DE278" i="67"/>
  <c r="DF278" i="67"/>
  <c r="DG278" i="67"/>
  <c r="DH278" i="67"/>
  <c r="DI278" i="67"/>
  <c r="DJ278" i="67"/>
  <c r="DK278" i="67"/>
  <c r="DL278" i="67"/>
  <c r="DM278" i="67"/>
  <c r="DN278" i="67"/>
  <c r="DO278" i="67"/>
  <c r="DP278" i="67"/>
  <c r="DQ278" i="67"/>
  <c r="DR278" i="67"/>
  <c r="A279" i="67"/>
  <c r="B279" i="67"/>
  <c r="C279" i="67"/>
  <c r="D279" i="67"/>
  <c r="E279" i="67"/>
  <c r="F279" i="67"/>
  <c r="G279" i="67"/>
  <c r="H279" i="67"/>
  <c r="I279" i="67"/>
  <c r="J279" i="67"/>
  <c r="K279" i="67"/>
  <c r="L279" i="67"/>
  <c r="M279" i="67"/>
  <c r="N279" i="67"/>
  <c r="O279" i="67"/>
  <c r="P279" i="67"/>
  <c r="Q279" i="67"/>
  <c r="R279" i="67"/>
  <c r="S279" i="67"/>
  <c r="T279" i="67"/>
  <c r="U279" i="67"/>
  <c r="V279" i="67"/>
  <c r="W279" i="67"/>
  <c r="X279" i="67"/>
  <c r="Y279" i="67"/>
  <c r="Z279" i="67"/>
  <c r="AA279" i="67"/>
  <c r="AB279" i="67"/>
  <c r="AC279" i="67"/>
  <c r="AD279" i="67"/>
  <c r="AE279" i="67"/>
  <c r="AF279" i="67"/>
  <c r="AG279" i="67"/>
  <c r="AH279" i="67"/>
  <c r="AI279" i="67"/>
  <c r="AJ279" i="67"/>
  <c r="AK279" i="67"/>
  <c r="AL279" i="67"/>
  <c r="AM279" i="67"/>
  <c r="AN279" i="67"/>
  <c r="AO279" i="67"/>
  <c r="AP279" i="67"/>
  <c r="AQ279" i="67"/>
  <c r="AR279" i="67"/>
  <c r="AS279" i="67"/>
  <c r="CH279" i="67"/>
  <c r="CI279" i="67"/>
  <c r="CJ279" i="67"/>
  <c r="CK279" i="67"/>
  <c r="CL279" i="67"/>
  <c r="CM279" i="67"/>
  <c r="CN279" i="67"/>
  <c r="CO279" i="67"/>
  <c r="CP279" i="67"/>
  <c r="CQ279" i="67"/>
  <c r="CR279" i="67"/>
  <c r="CS279" i="67"/>
  <c r="CT279" i="67"/>
  <c r="CU279" i="67"/>
  <c r="CV279" i="67"/>
  <c r="CW279" i="67"/>
  <c r="CX279" i="67"/>
  <c r="CY279" i="67"/>
  <c r="CZ279" i="67"/>
  <c r="DA279" i="67"/>
  <c r="DB279" i="67"/>
  <c r="DC279" i="67"/>
  <c r="DD279" i="67"/>
  <c r="DE279" i="67"/>
  <c r="DF279" i="67"/>
  <c r="DG279" i="67"/>
  <c r="DH279" i="67"/>
  <c r="DI279" i="67"/>
  <c r="DJ279" i="67"/>
  <c r="DK279" i="67"/>
  <c r="DL279" i="67"/>
  <c r="DM279" i="67"/>
  <c r="DN279" i="67"/>
  <c r="DO279" i="67"/>
  <c r="DP279" i="67"/>
  <c r="A280" i="67"/>
  <c r="B280" i="67"/>
  <c r="C280" i="67"/>
  <c r="D280" i="67"/>
  <c r="E280" i="67"/>
  <c r="F280" i="67"/>
  <c r="G280" i="67"/>
  <c r="H280" i="67"/>
  <c r="I280" i="67"/>
  <c r="J280" i="67"/>
  <c r="K280" i="67"/>
  <c r="L280" i="67"/>
  <c r="M280" i="67"/>
  <c r="N280" i="67"/>
  <c r="O280" i="67"/>
  <c r="P280" i="67"/>
  <c r="Q280" i="67"/>
  <c r="R280" i="67"/>
  <c r="S280" i="67"/>
  <c r="T280" i="67"/>
  <c r="U280" i="67"/>
  <c r="V280" i="67"/>
  <c r="W280" i="67"/>
  <c r="X280" i="67"/>
  <c r="Y280" i="67"/>
  <c r="Z280" i="67"/>
  <c r="AA280" i="67"/>
  <c r="AB280" i="67"/>
  <c r="AC280" i="67"/>
  <c r="AD280" i="67"/>
  <c r="AE280" i="67"/>
  <c r="AF280" i="67"/>
  <c r="AG280" i="67"/>
  <c r="AH280" i="67"/>
  <c r="AI280" i="67"/>
  <c r="AJ280" i="67"/>
  <c r="AK280" i="67"/>
  <c r="AL280" i="67"/>
  <c r="AM280" i="67"/>
  <c r="AN280" i="67"/>
  <c r="AO280" i="67"/>
  <c r="AP280" i="67"/>
  <c r="AQ280" i="67"/>
  <c r="AR280" i="67"/>
  <c r="AS280" i="67"/>
  <c r="BR280" i="67"/>
  <c r="CH280" i="67"/>
  <c r="CI280" i="67"/>
  <c r="CJ280" i="67"/>
  <c r="CK280" i="67"/>
  <c r="CL280" i="67"/>
  <c r="CM280" i="67"/>
  <c r="CN280" i="67"/>
  <c r="CO280" i="67"/>
  <c r="CP280" i="67"/>
  <c r="CQ280" i="67"/>
  <c r="CR280" i="67"/>
  <c r="CS280" i="67"/>
  <c r="CT280" i="67"/>
  <c r="CU280" i="67"/>
  <c r="CV280" i="67"/>
  <c r="CW280" i="67"/>
  <c r="CX280" i="67"/>
  <c r="CY280" i="67"/>
  <c r="CZ280" i="67"/>
  <c r="DA280" i="67"/>
  <c r="DB280" i="67"/>
  <c r="DC280" i="67"/>
  <c r="DD280" i="67"/>
  <c r="DE280" i="67"/>
  <c r="DF280" i="67"/>
  <c r="DG280" i="67"/>
  <c r="DH280" i="67"/>
  <c r="DI280" i="67"/>
  <c r="DJ280" i="67"/>
  <c r="DK280" i="67"/>
  <c r="DL280" i="67"/>
  <c r="DM280" i="67"/>
  <c r="DN280" i="67"/>
  <c r="DO280" i="67"/>
  <c r="DP280" i="67"/>
  <c r="A281" i="67"/>
  <c r="B281" i="67"/>
  <c r="C281" i="67"/>
  <c r="D281" i="67"/>
  <c r="E281" i="67"/>
  <c r="F281" i="67"/>
  <c r="G281" i="67"/>
  <c r="H281" i="67"/>
  <c r="I281" i="67"/>
  <c r="J281" i="67"/>
  <c r="K281" i="67"/>
  <c r="L281" i="67"/>
  <c r="M281" i="67"/>
  <c r="N281" i="67"/>
  <c r="O281" i="67"/>
  <c r="P281" i="67"/>
  <c r="Q281" i="67"/>
  <c r="R281" i="67"/>
  <c r="S281" i="67"/>
  <c r="T281" i="67"/>
  <c r="U281" i="67"/>
  <c r="V281" i="67"/>
  <c r="W281" i="67"/>
  <c r="X281" i="67"/>
  <c r="Y281" i="67"/>
  <c r="Z281" i="67"/>
  <c r="AA281" i="67"/>
  <c r="AB281" i="67"/>
  <c r="AC281" i="67"/>
  <c r="AD281" i="67"/>
  <c r="AE281" i="67"/>
  <c r="AF281" i="67"/>
  <c r="AG281" i="67"/>
  <c r="AH281" i="67"/>
  <c r="AI281" i="67"/>
  <c r="AJ281" i="67"/>
  <c r="AK281" i="67"/>
  <c r="AL281" i="67"/>
  <c r="AM281" i="67"/>
  <c r="AN281" i="67"/>
  <c r="AO281" i="67"/>
  <c r="AP281" i="67"/>
  <c r="AQ281" i="67"/>
  <c r="AR281" i="67"/>
  <c r="AS281" i="67"/>
  <c r="CH281" i="67"/>
  <c r="CI281" i="67"/>
  <c r="CJ281" i="67"/>
  <c r="CK281" i="67"/>
  <c r="CL281" i="67"/>
  <c r="CM281" i="67"/>
  <c r="CN281" i="67"/>
  <c r="CO281" i="67"/>
  <c r="CP281" i="67"/>
  <c r="CQ281" i="67"/>
  <c r="CR281" i="67"/>
  <c r="CS281" i="67"/>
  <c r="CT281" i="67"/>
  <c r="CU281" i="67"/>
  <c r="CV281" i="67"/>
  <c r="CW281" i="67"/>
  <c r="CX281" i="67"/>
  <c r="CY281" i="67"/>
  <c r="CZ281" i="67"/>
  <c r="DA281" i="67"/>
  <c r="DB281" i="67"/>
  <c r="DC281" i="67"/>
  <c r="DD281" i="67"/>
  <c r="DE281" i="67"/>
  <c r="DF281" i="67"/>
  <c r="DG281" i="67"/>
  <c r="DH281" i="67"/>
  <c r="DI281" i="67"/>
  <c r="DJ281" i="67"/>
  <c r="DK281" i="67"/>
  <c r="DL281" i="67"/>
  <c r="DM281" i="67"/>
  <c r="DN281" i="67"/>
  <c r="DO281" i="67"/>
  <c r="DP281" i="67"/>
  <c r="A283" i="67"/>
  <c r="B283" i="67"/>
  <c r="C283" i="67"/>
  <c r="D283" i="67"/>
  <c r="E283" i="67"/>
  <c r="F283" i="67"/>
  <c r="G283" i="67"/>
  <c r="H283" i="67"/>
  <c r="I283" i="67"/>
  <c r="J283" i="67"/>
  <c r="K283" i="67"/>
  <c r="L283" i="67"/>
  <c r="M283" i="67"/>
  <c r="N283" i="67"/>
  <c r="O283" i="67"/>
  <c r="P283" i="67"/>
  <c r="Q283" i="67"/>
  <c r="R283" i="67"/>
  <c r="S283" i="67"/>
  <c r="T283" i="67"/>
  <c r="U283" i="67"/>
  <c r="V283" i="67"/>
  <c r="W283" i="67"/>
  <c r="X283" i="67"/>
  <c r="Y283" i="67"/>
  <c r="Z283" i="67"/>
  <c r="AA283" i="67"/>
  <c r="AB283" i="67"/>
  <c r="AC283" i="67"/>
  <c r="AD283" i="67"/>
  <c r="AE283" i="67"/>
  <c r="AF283" i="67"/>
  <c r="AG283" i="67"/>
  <c r="AH283" i="67"/>
  <c r="AI283" i="67"/>
  <c r="AJ283" i="67"/>
  <c r="AK283" i="67"/>
  <c r="AL283" i="67"/>
  <c r="AM283" i="67"/>
  <c r="AN283" i="67"/>
  <c r="AO283" i="67"/>
  <c r="AP283" i="67"/>
  <c r="AQ283" i="67"/>
  <c r="AR283" i="67"/>
  <c r="AS283" i="67"/>
  <c r="AT283" i="67"/>
  <c r="AU283" i="67"/>
  <c r="AV283" i="67"/>
  <c r="AW283" i="67"/>
  <c r="AX283" i="67"/>
  <c r="AY283" i="67"/>
  <c r="AZ283" i="67"/>
  <c r="BA283" i="67"/>
  <c r="BB283" i="67"/>
  <c r="BC283" i="67"/>
  <c r="BD283" i="67"/>
  <c r="BE283" i="67"/>
  <c r="BF283" i="67"/>
  <c r="BG283" i="67"/>
  <c r="BH283" i="67"/>
  <c r="BI283" i="67"/>
  <c r="BJ283" i="67"/>
  <c r="BK283" i="67"/>
  <c r="BL283" i="67"/>
  <c r="BM283" i="67"/>
  <c r="BN283" i="67"/>
  <c r="BO283" i="67"/>
  <c r="BP283" i="67"/>
  <c r="BQ283" i="67"/>
  <c r="BS283" i="67"/>
  <c r="BT283" i="67"/>
  <c r="BU283" i="67"/>
  <c r="BV283" i="67"/>
  <c r="BW283" i="67"/>
  <c r="BX283" i="67"/>
  <c r="BY283" i="67"/>
  <c r="BZ283" i="67"/>
  <c r="CA283" i="67"/>
  <c r="CB283" i="67"/>
  <c r="CC283" i="67"/>
  <c r="CD283" i="67"/>
  <c r="CE283" i="67"/>
  <c r="CF283" i="67"/>
  <c r="CG283" i="67"/>
  <c r="CH283" i="67"/>
  <c r="CI283" i="67"/>
  <c r="CJ283" i="67"/>
  <c r="CK283" i="67"/>
  <c r="CL283" i="67"/>
  <c r="CM283" i="67"/>
  <c r="CN283" i="67"/>
  <c r="CO283" i="67"/>
  <c r="CP283" i="67"/>
  <c r="CQ283" i="67"/>
  <c r="CR283" i="67"/>
  <c r="CS283" i="67"/>
  <c r="CT283" i="67"/>
  <c r="CU283" i="67"/>
  <c r="CV283" i="67"/>
  <c r="CW283" i="67"/>
  <c r="CX283" i="67"/>
  <c r="CY283" i="67"/>
  <c r="CZ283" i="67"/>
  <c r="DA283" i="67"/>
  <c r="DB283" i="67"/>
  <c r="DC283" i="67"/>
  <c r="DD283" i="67"/>
  <c r="DE283" i="67"/>
  <c r="DF283" i="67"/>
  <c r="DG283" i="67"/>
  <c r="DH283" i="67"/>
  <c r="DI283" i="67"/>
  <c r="DJ283" i="67"/>
  <c r="DK283" i="67"/>
  <c r="DL283" i="67"/>
  <c r="DM283" i="67"/>
  <c r="DN283" i="67"/>
  <c r="DO283" i="67"/>
  <c r="DP283" i="67"/>
  <c r="DQ283" i="67"/>
  <c r="DR283" i="67"/>
  <c r="DS283" i="67"/>
  <c r="DT283" i="67"/>
  <c r="DU283" i="67"/>
  <c r="DV283" i="67"/>
  <c r="DW283" i="67"/>
  <c r="DX283" i="67"/>
  <c r="DY283" i="67"/>
  <c r="DZ283" i="67"/>
  <c r="EA283" i="67"/>
  <c r="EB283" i="67"/>
  <c r="EC283" i="67"/>
  <c r="ED283" i="67"/>
  <c r="EE283" i="67"/>
  <c r="EF283" i="67"/>
  <c r="EG283" i="67"/>
  <c r="EH283" i="67"/>
  <c r="EI283" i="67"/>
  <c r="EJ283" i="67"/>
  <c r="A284" i="67"/>
  <c r="B284" i="67"/>
  <c r="C284" i="67"/>
  <c r="D284" i="67"/>
  <c r="E284" i="67"/>
  <c r="F284" i="67"/>
  <c r="G284" i="67"/>
  <c r="H284" i="67"/>
  <c r="I284" i="67"/>
  <c r="J284" i="67"/>
  <c r="K284" i="67"/>
  <c r="L284" i="67"/>
  <c r="M284" i="67"/>
  <c r="N284" i="67"/>
  <c r="O284" i="67"/>
  <c r="P284" i="67"/>
  <c r="Q284" i="67"/>
  <c r="R284" i="67"/>
  <c r="S284" i="67"/>
  <c r="T284" i="67"/>
  <c r="U284" i="67"/>
  <c r="V284" i="67"/>
  <c r="W284" i="67"/>
  <c r="X284" i="67"/>
  <c r="Y284" i="67"/>
  <c r="Z284" i="67"/>
  <c r="AA284" i="67"/>
  <c r="AB284" i="67"/>
  <c r="AC284" i="67"/>
  <c r="AD284" i="67"/>
  <c r="AE284" i="67"/>
  <c r="AF284" i="67"/>
  <c r="AG284" i="67"/>
  <c r="AH284" i="67"/>
  <c r="AI284" i="67"/>
  <c r="AJ284" i="67"/>
  <c r="AK284" i="67"/>
  <c r="AL284" i="67"/>
  <c r="AM284" i="67"/>
  <c r="AN284" i="67"/>
  <c r="AO284" i="67"/>
  <c r="AP284" i="67"/>
  <c r="AQ284" i="67"/>
  <c r="AR284" i="67"/>
  <c r="AS284" i="67"/>
  <c r="AT284" i="67"/>
  <c r="AU284" i="67"/>
  <c r="AV284" i="67"/>
  <c r="AW284" i="67"/>
  <c r="AX284" i="67"/>
  <c r="AY284" i="67"/>
  <c r="AZ284" i="67"/>
  <c r="BA284" i="67"/>
  <c r="BB284" i="67"/>
  <c r="BC284" i="67"/>
  <c r="BD284" i="67"/>
  <c r="BE284" i="67"/>
  <c r="BF284" i="67"/>
  <c r="BG284" i="67"/>
  <c r="BH284" i="67"/>
  <c r="BI284" i="67"/>
  <c r="BJ284" i="67"/>
  <c r="BK284" i="67"/>
  <c r="BL284" i="67"/>
  <c r="BM284" i="67"/>
  <c r="BN284" i="67"/>
  <c r="BO284" i="67"/>
  <c r="BP284" i="67"/>
  <c r="BQ284" i="67"/>
  <c r="BR284" i="67"/>
  <c r="BS284" i="67"/>
  <c r="BT284" i="67"/>
  <c r="BU284" i="67"/>
  <c r="BV284" i="67"/>
  <c r="BW284" i="67"/>
  <c r="BX284" i="67"/>
  <c r="BY284" i="67"/>
  <c r="BZ284" i="67"/>
  <c r="CA284" i="67"/>
  <c r="CB284" i="67"/>
  <c r="CC284" i="67"/>
  <c r="CD284" i="67"/>
  <c r="CE284" i="67"/>
  <c r="CF284" i="67"/>
  <c r="CG284" i="67"/>
  <c r="CH284" i="67"/>
  <c r="CI284" i="67"/>
  <c r="CJ284" i="67"/>
  <c r="CK284" i="67"/>
  <c r="CL284" i="67"/>
  <c r="CM284" i="67"/>
  <c r="CN284" i="67"/>
  <c r="CO284" i="67"/>
  <c r="CP284" i="67"/>
  <c r="CQ284" i="67"/>
  <c r="CR284" i="67"/>
  <c r="CS284" i="67"/>
  <c r="CT284" i="67"/>
  <c r="CU284" i="67"/>
  <c r="CV284" i="67"/>
  <c r="CW284" i="67"/>
  <c r="CX284" i="67"/>
  <c r="CY284" i="67"/>
  <c r="CZ284" i="67"/>
  <c r="DA284" i="67"/>
  <c r="DB284" i="67"/>
  <c r="DC284" i="67"/>
  <c r="DD284" i="67"/>
  <c r="DE284" i="67"/>
  <c r="DF284" i="67"/>
  <c r="DG284" i="67"/>
  <c r="DH284" i="67"/>
  <c r="DI284" i="67"/>
  <c r="DJ284" i="67"/>
  <c r="DK284" i="67"/>
  <c r="DL284" i="67"/>
  <c r="DM284" i="67"/>
  <c r="DN284" i="67"/>
  <c r="DO284" i="67"/>
  <c r="DP284" i="67"/>
  <c r="DQ284" i="67"/>
  <c r="DR284" i="67"/>
  <c r="DS284" i="67"/>
  <c r="DT284" i="67"/>
  <c r="DU284" i="67"/>
  <c r="DV284" i="67"/>
  <c r="DW284" i="67"/>
  <c r="DX284" i="67"/>
  <c r="DY284" i="67"/>
  <c r="DZ284" i="67"/>
  <c r="EA284" i="67"/>
  <c r="EB284" i="67"/>
  <c r="EC284" i="67"/>
  <c r="ED284" i="67"/>
  <c r="EE284" i="67"/>
  <c r="EF284" i="67"/>
  <c r="EG284" i="67"/>
  <c r="EH284" i="67"/>
  <c r="EI284" i="67"/>
  <c r="EJ284" i="67"/>
  <c r="A285" i="67"/>
  <c r="B285" i="67"/>
  <c r="C285" i="67"/>
  <c r="D285" i="67"/>
  <c r="E285" i="67"/>
  <c r="F285" i="67"/>
  <c r="G285" i="67"/>
  <c r="H285" i="67"/>
  <c r="I285" i="67"/>
  <c r="J285" i="67"/>
  <c r="K285" i="67"/>
  <c r="L285" i="67"/>
  <c r="M285" i="67"/>
  <c r="N285" i="67"/>
  <c r="O285" i="67"/>
  <c r="P285" i="67"/>
  <c r="Q285" i="67"/>
  <c r="R285" i="67"/>
  <c r="S285" i="67"/>
  <c r="T285" i="67"/>
  <c r="U285" i="67"/>
  <c r="V285" i="67"/>
  <c r="W285" i="67"/>
  <c r="X285" i="67"/>
  <c r="Y285" i="67"/>
  <c r="Z285" i="67"/>
  <c r="AA285" i="67"/>
  <c r="AB285" i="67"/>
  <c r="AC285" i="67"/>
  <c r="AD285" i="67"/>
  <c r="AE285" i="67"/>
  <c r="AF285" i="67"/>
  <c r="AG285" i="67"/>
  <c r="AH285" i="67"/>
  <c r="AI285" i="67"/>
  <c r="AJ285" i="67"/>
  <c r="AK285" i="67"/>
  <c r="AL285" i="67"/>
  <c r="AM285" i="67"/>
  <c r="AN285" i="67"/>
  <c r="AO285" i="67"/>
  <c r="AP285" i="67"/>
  <c r="AQ285" i="67"/>
  <c r="AR285" i="67"/>
  <c r="AS285" i="67"/>
  <c r="AT285" i="67"/>
  <c r="AU285" i="67"/>
  <c r="AV285" i="67"/>
  <c r="AW285" i="67"/>
  <c r="AX285" i="67"/>
  <c r="AY285" i="67"/>
  <c r="AZ285" i="67"/>
  <c r="BA285" i="67"/>
  <c r="BB285" i="67"/>
  <c r="BC285" i="67"/>
  <c r="BD285" i="67"/>
  <c r="BE285" i="67"/>
  <c r="BF285" i="67"/>
  <c r="BG285" i="67"/>
  <c r="BH285" i="67"/>
  <c r="BI285" i="67"/>
  <c r="BJ285" i="67"/>
  <c r="BK285" i="67"/>
  <c r="BL285" i="67"/>
  <c r="BM285" i="67"/>
  <c r="BN285" i="67"/>
  <c r="BO285" i="67"/>
  <c r="BP285" i="67"/>
  <c r="BQ285" i="67"/>
  <c r="BR285" i="67"/>
  <c r="BS285" i="67"/>
  <c r="BT285" i="67"/>
  <c r="BU285" i="67"/>
  <c r="BV285" i="67"/>
  <c r="BW285" i="67"/>
  <c r="BX285" i="67"/>
  <c r="BY285" i="67"/>
  <c r="BZ285" i="67"/>
  <c r="CA285" i="67"/>
  <c r="CB285" i="67"/>
  <c r="CC285" i="67"/>
  <c r="CD285" i="67"/>
  <c r="CE285" i="67"/>
  <c r="CF285" i="67"/>
  <c r="CG285" i="67"/>
  <c r="CH285" i="67"/>
  <c r="CI285" i="67"/>
  <c r="CJ285" i="67"/>
  <c r="CK285" i="67"/>
  <c r="CL285" i="67"/>
  <c r="CM285" i="67"/>
  <c r="CN285" i="67"/>
  <c r="CO285" i="67"/>
  <c r="CP285" i="67"/>
  <c r="CQ285" i="67"/>
  <c r="CR285" i="67"/>
  <c r="CS285" i="67"/>
  <c r="CT285" i="67"/>
  <c r="CU285" i="67"/>
  <c r="CV285" i="67"/>
  <c r="CW285" i="67"/>
  <c r="CX285" i="67"/>
  <c r="CY285" i="67"/>
  <c r="CZ285" i="67"/>
  <c r="DA285" i="67"/>
  <c r="DB285" i="67"/>
  <c r="DC285" i="67"/>
  <c r="DD285" i="67"/>
  <c r="DE285" i="67"/>
  <c r="DF285" i="67"/>
  <c r="DG285" i="67"/>
  <c r="DH285" i="67"/>
  <c r="DI285" i="67"/>
  <c r="DJ285" i="67"/>
  <c r="DK285" i="67"/>
  <c r="DL285" i="67"/>
  <c r="DM285" i="67"/>
  <c r="DN285" i="67"/>
  <c r="DO285" i="67"/>
  <c r="DP285" i="67"/>
  <c r="DQ285" i="67"/>
  <c r="DR285" i="67"/>
  <c r="DS285" i="67"/>
  <c r="DT285" i="67"/>
  <c r="DU285" i="67"/>
  <c r="DV285" i="67"/>
  <c r="DW285" i="67"/>
  <c r="DX285" i="67"/>
  <c r="DY285" i="67"/>
  <c r="DZ285" i="67"/>
  <c r="EA285" i="67"/>
  <c r="EB285" i="67"/>
  <c r="EC285" i="67"/>
  <c r="ED285" i="67"/>
  <c r="EE285" i="67"/>
  <c r="EF285" i="67"/>
  <c r="EG285" i="67"/>
  <c r="EH285" i="67"/>
  <c r="EI285" i="67"/>
  <c r="EJ285" i="67"/>
  <c r="A286" i="67"/>
  <c r="B286" i="67"/>
  <c r="C286" i="67"/>
  <c r="D286" i="67"/>
  <c r="E286" i="67"/>
  <c r="F286" i="67"/>
  <c r="G286" i="67"/>
  <c r="H286" i="67"/>
  <c r="I286" i="67"/>
  <c r="J286" i="67"/>
  <c r="K286" i="67"/>
  <c r="L286" i="67"/>
  <c r="M286" i="67"/>
  <c r="N286" i="67"/>
  <c r="O286" i="67"/>
  <c r="P286" i="67"/>
  <c r="Q286" i="67"/>
  <c r="R286" i="67"/>
  <c r="S286" i="67"/>
  <c r="T286" i="67"/>
  <c r="U286" i="67"/>
  <c r="V286" i="67"/>
  <c r="W286" i="67"/>
  <c r="X286" i="67"/>
  <c r="Y286" i="67"/>
  <c r="Z286" i="67"/>
  <c r="AA286" i="67"/>
  <c r="AB286" i="67"/>
  <c r="AC286" i="67"/>
  <c r="AD286" i="67"/>
  <c r="AE286" i="67"/>
  <c r="AF286" i="67"/>
  <c r="AG286" i="67"/>
  <c r="AH286" i="67"/>
  <c r="AI286" i="67"/>
  <c r="AJ286" i="67"/>
  <c r="AK286" i="67"/>
  <c r="AL286" i="67"/>
  <c r="AM286" i="67"/>
  <c r="AN286" i="67"/>
  <c r="AO286" i="67"/>
  <c r="AP286" i="67"/>
  <c r="AQ286" i="67"/>
  <c r="AR286" i="67"/>
  <c r="AS286" i="67"/>
  <c r="AT286" i="67"/>
  <c r="AU286" i="67"/>
  <c r="AV286" i="67"/>
  <c r="AW286" i="67"/>
  <c r="AX286" i="67"/>
  <c r="AY286" i="67"/>
  <c r="AZ286" i="67"/>
  <c r="BA286" i="67"/>
  <c r="BB286" i="67"/>
  <c r="BC286" i="67"/>
  <c r="BD286" i="67"/>
  <c r="BE286" i="67"/>
  <c r="CH286" i="67"/>
  <c r="CI286" i="67"/>
  <c r="CJ286" i="67"/>
  <c r="CK286" i="67"/>
  <c r="CL286" i="67"/>
  <c r="CM286" i="67"/>
  <c r="CN286" i="67"/>
  <c r="CO286" i="67"/>
  <c r="CP286" i="67"/>
  <c r="CQ286" i="67"/>
  <c r="CR286" i="67"/>
  <c r="CS286" i="67"/>
  <c r="CT286" i="67"/>
  <c r="CU286" i="67"/>
  <c r="CV286" i="67"/>
  <c r="CW286" i="67"/>
  <c r="CX286" i="67"/>
  <c r="CY286" i="67"/>
  <c r="CZ286" i="67"/>
  <c r="DA286" i="67"/>
  <c r="DB286" i="67"/>
  <c r="DC286" i="67"/>
  <c r="DD286" i="67"/>
  <c r="DE286" i="67"/>
  <c r="DF286" i="67"/>
  <c r="DG286" i="67"/>
  <c r="DH286" i="67"/>
  <c r="DI286" i="67"/>
  <c r="DJ286" i="67"/>
  <c r="DK286" i="67"/>
  <c r="DL286" i="67"/>
  <c r="DM286" i="67"/>
  <c r="DN286" i="67"/>
  <c r="DO286" i="67"/>
  <c r="DP286" i="67"/>
  <c r="DQ286" i="67"/>
  <c r="DR286" i="67"/>
  <c r="DS286" i="67"/>
  <c r="DT286" i="67"/>
  <c r="DU286" i="67"/>
  <c r="DV286" i="67"/>
  <c r="A287" i="67"/>
  <c r="B287" i="67"/>
  <c r="C287" i="67"/>
  <c r="D287" i="67"/>
  <c r="E287" i="67"/>
  <c r="F287" i="67"/>
  <c r="G287" i="67"/>
  <c r="H287" i="67"/>
  <c r="I287" i="67"/>
  <c r="J287" i="67"/>
  <c r="K287" i="67"/>
  <c r="L287" i="67"/>
  <c r="M287" i="67"/>
  <c r="N287" i="67"/>
  <c r="O287" i="67"/>
  <c r="P287" i="67"/>
  <c r="Q287" i="67"/>
  <c r="R287" i="67"/>
  <c r="S287" i="67"/>
  <c r="T287" i="67"/>
  <c r="U287" i="67"/>
  <c r="V287" i="67"/>
  <c r="W287" i="67"/>
  <c r="X287" i="67"/>
  <c r="Y287" i="67"/>
  <c r="Z287" i="67"/>
  <c r="AA287" i="67"/>
  <c r="AB287" i="67"/>
  <c r="AC287" i="67"/>
  <c r="AD287" i="67"/>
  <c r="AE287" i="67"/>
  <c r="AF287" i="67"/>
  <c r="AG287" i="67"/>
  <c r="AH287" i="67"/>
  <c r="AI287" i="67"/>
  <c r="AJ287" i="67"/>
  <c r="AK287" i="67"/>
  <c r="AL287" i="67"/>
  <c r="AM287" i="67"/>
  <c r="AN287" i="67"/>
  <c r="AO287" i="67"/>
  <c r="AP287" i="67"/>
  <c r="AQ287" i="67"/>
  <c r="AR287" i="67"/>
  <c r="AS287" i="67"/>
  <c r="AT287" i="67"/>
  <c r="AU287" i="67"/>
  <c r="AV287" i="67"/>
  <c r="AW287" i="67"/>
  <c r="AX287" i="67"/>
  <c r="AY287" i="67"/>
  <c r="AZ287" i="67"/>
  <c r="BA287" i="67"/>
  <c r="BB287" i="67"/>
  <c r="BC287" i="67"/>
  <c r="BD287" i="67"/>
  <c r="BE287" i="67"/>
  <c r="CH287" i="67"/>
  <c r="CI287" i="67"/>
  <c r="CJ287" i="67"/>
  <c r="CK287" i="67"/>
  <c r="CL287" i="67"/>
  <c r="CM287" i="67"/>
  <c r="CN287" i="67"/>
  <c r="CO287" i="67"/>
  <c r="CP287" i="67"/>
  <c r="CQ287" i="67"/>
  <c r="CR287" i="67"/>
  <c r="CS287" i="67"/>
  <c r="CT287" i="67"/>
  <c r="CU287" i="67"/>
  <c r="CV287" i="67"/>
  <c r="CW287" i="67"/>
  <c r="CX287" i="67"/>
  <c r="CY287" i="67"/>
  <c r="CZ287" i="67"/>
  <c r="DA287" i="67"/>
  <c r="DB287" i="67"/>
  <c r="DC287" i="67"/>
  <c r="DD287" i="67"/>
  <c r="DE287" i="67"/>
  <c r="DF287" i="67"/>
  <c r="DG287" i="67"/>
  <c r="DH287" i="67"/>
  <c r="DI287" i="67"/>
  <c r="DJ287" i="67"/>
  <c r="DK287" i="67"/>
  <c r="DL287" i="67"/>
  <c r="DM287" i="67"/>
  <c r="DN287" i="67"/>
  <c r="DO287" i="67"/>
  <c r="DP287" i="67"/>
  <c r="DQ287" i="67"/>
  <c r="DR287" i="67"/>
  <c r="DS287" i="67"/>
  <c r="DT287" i="67"/>
  <c r="DU287" i="67"/>
  <c r="DV287" i="67"/>
  <c r="A288" i="67"/>
  <c r="B288" i="67"/>
  <c r="C288" i="67"/>
  <c r="D288" i="67"/>
  <c r="E288" i="67"/>
  <c r="F288" i="67"/>
  <c r="G288" i="67"/>
  <c r="H288" i="67"/>
  <c r="I288" i="67"/>
  <c r="J288" i="67"/>
  <c r="K288" i="67"/>
  <c r="L288" i="67"/>
  <c r="M288" i="67"/>
  <c r="N288" i="67"/>
  <c r="O288" i="67"/>
  <c r="P288" i="67"/>
  <c r="Q288" i="67"/>
  <c r="R288" i="67"/>
  <c r="S288" i="67"/>
  <c r="T288" i="67"/>
  <c r="U288" i="67"/>
  <c r="V288" i="67"/>
  <c r="W288" i="67"/>
  <c r="X288" i="67"/>
  <c r="Y288" i="67"/>
  <c r="Z288" i="67"/>
  <c r="AA288" i="67"/>
  <c r="AB288" i="67"/>
  <c r="AC288" i="67"/>
  <c r="AD288" i="67"/>
  <c r="AE288" i="67"/>
  <c r="AF288" i="67"/>
  <c r="AG288" i="67"/>
  <c r="AH288" i="67"/>
  <c r="AI288" i="67"/>
  <c r="AJ288" i="67"/>
  <c r="AK288" i="67"/>
  <c r="AL288" i="67"/>
  <c r="AM288" i="67"/>
  <c r="AN288" i="67"/>
  <c r="AO288" i="67"/>
  <c r="AP288" i="67"/>
  <c r="AQ288" i="67"/>
  <c r="AR288" i="67"/>
  <c r="AS288" i="67"/>
  <c r="AT288" i="67"/>
  <c r="AU288" i="67"/>
  <c r="AV288" i="67"/>
  <c r="AW288" i="67"/>
  <c r="AX288" i="67"/>
  <c r="AY288" i="67"/>
  <c r="AZ288" i="67"/>
  <c r="BA288" i="67"/>
  <c r="BB288" i="67"/>
  <c r="BC288" i="67"/>
  <c r="BD288" i="67"/>
  <c r="BE288" i="67"/>
  <c r="BF288" i="67"/>
  <c r="BG288" i="67"/>
  <c r="BH288" i="67"/>
  <c r="BI288" i="67"/>
  <c r="CH288" i="67"/>
  <c r="CI288" i="67"/>
  <c r="CJ288" i="67"/>
  <c r="CK288" i="67"/>
  <c r="CL288" i="67"/>
  <c r="CM288" i="67"/>
  <c r="CN288" i="67"/>
  <c r="CO288" i="67"/>
  <c r="CP288" i="67"/>
  <c r="CQ288" i="67"/>
  <c r="CR288" i="67"/>
  <c r="CS288" i="67"/>
  <c r="CT288" i="67"/>
  <c r="CU288" i="67"/>
  <c r="CV288" i="67"/>
  <c r="CW288" i="67"/>
  <c r="CX288" i="67"/>
  <c r="CY288" i="67"/>
  <c r="CZ288" i="67"/>
  <c r="DA288" i="67"/>
  <c r="DB288" i="67"/>
  <c r="DC288" i="67"/>
  <c r="DD288" i="67"/>
  <c r="DE288" i="67"/>
  <c r="DF288" i="67"/>
  <c r="DG288" i="67"/>
  <c r="DH288" i="67"/>
  <c r="DI288" i="67"/>
  <c r="DJ288" i="67"/>
  <c r="DK288" i="67"/>
  <c r="DL288" i="67"/>
  <c r="DM288" i="67"/>
  <c r="DN288" i="67"/>
  <c r="DO288" i="67"/>
  <c r="DP288" i="67"/>
  <c r="DQ288" i="67"/>
  <c r="DR288" i="67"/>
  <c r="DS288" i="67"/>
  <c r="DT288" i="67"/>
  <c r="DU288" i="67"/>
  <c r="DV288" i="67"/>
  <c r="DW288" i="67"/>
  <c r="A291" i="67"/>
  <c r="B291" i="67"/>
  <c r="C291" i="67"/>
  <c r="D291" i="67"/>
  <c r="E291" i="67"/>
  <c r="F291" i="67"/>
  <c r="G291" i="67"/>
  <c r="H291" i="67"/>
  <c r="I291" i="67"/>
  <c r="J291" i="67"/>
  <c r="K291" i="67"/>
  <c r="L291" i="67"/>
  <c r="M291" i="67"/>
  <c r="N291" i="67"/>
  <c r="O291" i="67"/>
  <c r="P291" i="67"/>
  <c r="Q291" i="67"/>
  <c r="R291" i="67"/>
  <c r="S291" i="67"/>
  <c r="T291" i="67"/>
  <c r="U291" i="67"/>
  <c r="V291" i="67"/>
  <c r="W291" i="67"/>
  <c r="X291" i="67"/>
  <c r="Y291" i="67"/>
  <c r="Z291" i="67"/>
  <c r="AA291" i="67"/>
  <c r="AB291" i="67"/>
  <c r="AC291" i="67"/>
  <c r="AD291" i="67"/>
  <c r="AE291" i="67"/>
  <c r="AF291" i="67"/>
  <c r="AG291" i="67"/>
  <c r="AH291" i="67"/>
  <c r="AI291" i="67"/>
  <c r="AJ291" i="67"/>
  <c r="AK291" i="67"/>
  <c r="AL291" i="67"/>
  <c r="AM291" i="67"/>
  <c r="AN291" i="67"/>
  <c r="AO291" i="67"/>
  <c r="AP291" i="67"/>
  <c r="AQ291" i="67"/>
  <c r="AR291" i="67"/>
  <c r="AS291" i="67"/>
  <c r="AT291" i="67"/>
  <c r="AU291" i="67"/>
  <c r="AV291" i="67"/>
  <c r="AW291" i="67"/>
  <c r="CH291" i="67"/>
  <c r="CI291" i="67"/>
  <c r="CJ291" i="67"/>
  <c r="CK291" i="67"/>
  <c r="CL291" i="67"/>
  <c r="CM291" i="67"/>
  <c r="CN291" i="67"/>
  <c r="CO291" i="67"/>
  <c r="CP291" i="67"/>
  <c r="CQ291" i="67"/>
  <c r="CR291" i="67"/>
  <c r="CS291" i="67"/>
  <c r="CT291" i="67"/>
  <c r="CU291" i="67"/>
  <c r="CV291" i="67"/>
  <c r="CW291" i="67"/>
  <c r="CX291" i="67"/>
  <c r="CY291" i="67"/>
  <c r="CZ291" i="67"/>
  <c r="DA291" i="67"/>
  <c r="DB291" i="67"/>
  <c r="DC291" i="67"/>
  <c r="DD291" i="67"/>
  <c r="DE291" i="67"/>
  <c r="DF291" i="67"/>
  <c r="DG291" i="67"/>
  <c r="DH291" i="67"/>
  <c r="DI291" i="67"/>
  <c r="DJ291" i="67"/>
  <c r="DK291" i="67"/>
  <c r="DL291" i="67"/>
  <c r="DM291" i="67"/>
  <c r="DN291" i="67"/>
  <c r="DO291" i="67"/>
  <c r="DP291" i="67"/>
  <c r="DQ291" i="67"/>
  <c r="A292" i="67"/>
  <c r="B292" i="67"/>
  <c r="C292" i="67"/>
  <c r="D292" i="67"/>
  <c r="E292" i="67"/>
  <c r="F292" i="67"/>
  <c r="G292" i="67"/>
  <c r="H292" i="67"/>
  <c r="I292" i="67"/>
  <c r="J292" i="67"/>
  <c r="K292" i="67"/>
  <c r="L292" i="67"/>
  <c r="M292" i="67"/>
  <c r="N292" i="67"/>
  <c r="O292" i="67"/>
  <c r="P292" i="67"/>
  <c r="Q292" i="67"/>
  <c r="R292" i="67"/>
  <c r="S292" i="67"/>
  <c r="T292" i="67"/>
  <c r="U292" i="67"/>
  <c r="V292" i="67"/>
  <c r="W292" i="67"/>
  <c r="X292" i="67"/>
  <c r="Y292" i="67"/>
  <c r="Z292" i="67"/>
  <c r="AA292" i="67"/>
  <c r="AB292" i="67"/>
  <c r="AC292" i="67"/>
  <c r="AD292" i="67"/>
  <c r="AE292" i="67"/>
  <c r="AF292" i="67"/>
  <c r="AG292" i="67"/>
  <c r="AH292" i="67"/>
  <c r="AI292" i="67"/>
  <c r="AJ292" i="67"/>
  <c r="AK292" i="67"/>
  <c r="AL292" i="67"/>
  <c r="AM292" i="67"/>
  <c r="AN292" i="67"/>
  <c r="AO292" i="67"/>
  <c r="AP292" i="67"/>
  <c r="AQ292" i="67"/>
  <c r="AR292" i="67"/>
  <c r="AS292" i="67"/>
  <c r="AT292" i="67"/>
  <c r="AU292" i="67"/>
  <c r="AV292" i="67"/>
  <c r="AW292" i="67"/>
  <c r="CH292" i="67"/>
  <c r="CI292" i="67"/>
  <c r="CJ292" i="67"/>
  <c r="CK292" i="67"/>
  <c r="CL292" i="67"/>
  <c r="CM292" i="67"/>
  <c r="CN292" i="67"/>
  <c r="CO292" i="67"/>
  <c r="CP292" i="67"/>
  <c r="CQ292" i="67"/>
  <c r="CR292" i="67"/>
  <c r="CS292" i="67"/>
  <c r="CT292" i="67"/>
  <c r="CU292" i="67"/>
  <c r="CV292" i="67"/>
  <c r="CW292" i="67"/>
  <c r="CX292" i="67"/>
  <c r="CY292" i="67"/>
  <c r="CZ292" i="67"/>
  <c r="DA292" i="67"/>
  <c r="DB292" i="67"/>
  <c r="DC292" i="67"/>
  <c r="DD292" i="67"/>
  <c r="DE292" i="67"/>
  <c r="DF292" i="67"/>
  <c r="DG292" i="67"/>
  <c r="DH292" i="67"/>
  <c r="DI292" i="67"/>
  <c r="DJ292" i="67"/>
  <c r="DK292" i="67"/>
  <c r="DL292" i="67"/>
  <c r="DM292" i="67"/>
  <c r="DN292" i="67"/>
  <c r="DO292" i="67"/>
  <c r="DP292" i="67"/>
  <c r="DQ292" i="67"/>
  <c r="A293" i="67"/>
  <c r="B293" i="67"/>
  <c r="C293" i="67"/>
  <c r="D293" i="67"/>
  <c r="E293" i="67"/>
  <c r="F293" i="67"/>
  <c r="G293" i="67"/>
  <c r="H293" i="67"/>
  <c r="I293" i="67"/>
  <c r="J293" i="67"/>
  <c r="K293" i="67"/>
  <c r="L293" i="67"/>
  <c r="M293" i="67"/>
  <c r="N293" i="67"/>
  <c r="O293" i="67"/>
  <c r="P293" i="67"/>
  <c r="Q293" i="67"/>
  <c r="R293" i="67"/>
  <c r="S293" i="67"/>
  <c r="T293" i="67"/>
  <c r="U293" i="67"/>
  <c r="V293" i="67"/>
  <c r="W293" i="67"/>
  <c r="X293" i="67"/>
  <c r="Y293" i="67"/>
  <c r="Z293" i="67"/>
  <c r="AA293" i="67"/>
  <c r="AB293" i="67"/>
  <c r="AC293" i="67"/>
  <c r="AD293" i="67"/>
  <c r="AE293" i="67"/>
  <c r="AF293" i="67"/>
  <c r="AG293" i="67"/>
  <c r="AH293" i="67"/>
  <c r="AI293" i="67"/>
  <c r="AJ293" i="67"/>
  <c r="AK293" i="67"/>
  <c r="AL293" i="67"/>
  <c r="AM293" i="67"/>
  <c r="AN293" i="67"/>
  <c r="AO293" i="67"/>
  <c r="AP293" i="67"/>
  <c r="AQ293" i="67"/>
  <c r="AR293" i="67"/>
  <c r="AS293" i="67"/>
  <c r="AT293" i="67"/>
  <c r="AU293" i="67"/>
  <c r="AV293" i="67"/>
  <c r="AW293" i="67"/>
  <c r="CH293" i="67"/>
  <c r="CI293" i="67"/>
  <c r="CJ293" i="67"/>
  <c r="CK293" i="67"/>
  <c r="CL293" i="67"/>
  <c r="CM293" i="67"/>
  <c r="CN293" i="67"/>
  <c r="CO293" i="67"/>
  <c r="CP293" i="67"/>
  <c r="CQ293" i="67"/>
  <c r="CR293" i="67"/>
  <c r="CS293" i="67"/>
  <c r="CT293" i="67"/>
  <c r="CU293" i="67"/>
  <c r="CV293" i="67"/>
  <c r="CW293" i="67"/>
  <c r="CX293" i="67"/>
  <c r="CY293" i="67"/>
  <c r="CZ293" i="67"/>
  <c r="DA293" i="67"/>
  <c r="DB293" i="67"/>
  <c r="DC293" i="67"/>
  <c r="DD293" i="67"/>
  <c r="DE293" i="67"/>
  <c r="DF293" i="67"/>
  <c r="DG293" i="67"/>
  <c r="DH293" i="67"/>
  <c r="DI293" i="67"/>
  <c r="DJ293" i="67"/>
  <c r="DK293" i="67"/>
  <c r="DL293" i="67"/>
  <c r="DM293" i="67"/>
  <c r="DN293" i="67"/>
  <c r="DO293" i="67"/>
  <c r="DP293" i="67"/>
  <c r="DQ293" i="67"/>
  <c r="A294" i="67"/>
  <c r="B294" i="67"/>
  <c r="C294" i="67"/>
  <c r="D294" i="67"/>
  <c r="E294" i="67"/>
  <c r="F294" i="67"/>
  <c r="G294" i="67"/>
  <c r="H294" i="67"/>
  <c r="I294" i="67"/>
  <c r="J294" i="67"/>
  <c r="K294" i="67"/>
  <c r="L294" i="67"/>
  <c r="M294" i="67"/>
  <c r="N294" i="67"/>
  <c r="O294" i="67"/>
  <c r="P294" i="67"/>
  <c r="Q294" i="67"/>
  <c r="R294" i="67"/>
  <c r="S294" i="67"/>
  <c r="T294" i="67"/>
  <c r="U294" i="67"/>
  <c r="V294" i="67"/>
  <c r="W294" i="67"/>
  <c r="X294" i="67"/>
  <c r="Y294" i="67"/>
  <c r="Z294" i="67"/>
  <c r="AA294" i="67"/>
  <c r="AB294" i="67"/>
  <c r="AC294" i="67"/>
  <c r="AD294" i="67"/>
  <c r="AE294" i="67"/>
  <c r="AF294" i="67"/>
  <c r="AG294" i="67"/>
  <c r="AH294" i="67"/>
  <c r="AI294" i="67"/>
  <c r="AJ294" i="67"/>
  <c r="AK294" i="67"/>
  <c r="AL294" i="67"/>
  <c r="AM294" i="67"/>
  <c r="AN294" i="67"/>
  <c r="AO294" i="67"/>
  <c r="AP294" i="67"/>
  <c r="AQ294" i="67"/>
  <c r="AR294" i="67"/>
  <c r="AS294" i="67"/>
  <c r="AT294" i="67"/>
  <c r="AU294" i="67"/>
  <c r="AV294" i="67"/>
  <c r="AW294" i="67"/>
  <c r="CH294" i="67"/>
  <c r="CI294" i="67"/>
  <c r="CJ294" i="67"/>
  <c r="CK294" i="67"/>
  <c r="CL294" i="67"/>
  <c r="CM294" i="67"/>
  <c r="CN294" i="67"/>
  <c r="CO294" i="67"/>
  <c r="CP294" i="67"/>
  <c r="CQ294" i="67"/>
  <c r="CR294" i="67"/>
  <c r="CS294" i="67"/>
  <c r="CT294" i="67"/>
  <c r="CU294" i="67"/>
  <c r="CV294" i="67"/>
  <c r="CW294" i="67"/>
  <c r="CX294" i="67"/>
  <c r="CY294" i="67"/>
  <c r="CZ294" i="67"/>
  <c r="DA294" i="67"/>
  <c r="DB294" i="67"/>
  <c r="DC294" i="67"/>
  <c r="DD294" i="67"/>
  <c r="DE294" i="67"/>
  <c r="DF294" i="67"/>
  <c r="DG294" i="67"/>
  <c r="DH294" i="67"/>
  <c r="DI294" i="67"/>
  <c r="DJ294" i="67"/>
  <c r="DK294" i="67"/>
  <c r="DL294" i="67"/>
  <c r="DM294" i="67"/>
  <c r="DN294" i="67"/>
  <c r="DO294" i="67"/>
  <c r="DP294" i="67"/>
  <c r="DQ294" i="67"/>
  <c r="A295" i="67"/>
  <c r="B295" i="67"/>
  <c r="C295" i="67"/>
  <c r="D295" i="67"/>
  <c r="E295" i="67"/>
  <c r="F295" i="67"/>
  <c r="G295" i="67"/>
  <c r="H295" i="67"/>
  <c r="I295" i="67"/>
  <c r="J295" i="67"/>
  <c r="K295" i="67"/>
  <c r="L295" i="67"/>
  <c r="M295" i="67"/>
  <c r="N295" i="67"/>
  <c r="O295" i="67"/>
  <c r="P295" i="67"/>
  <c r="Q295" i="67"/>
  <c r="R295" i="67"/>
  <c r="S295" i="67"/>
  <c r="T295" i="67"/>
  <c r="U295" i="67"/>
  <c r="V295" i="67"/>
  <c r="W295" i="67"/>
  <c r="X295" i="67"/>
  <c r="Y295" i="67"/>
  <c r="Z295" i="67"/>
  <c r="AA295" i="67"/>
  <c r="AB295" i="67"/>
  <c r="AC295" i="67"/>
  <c r="AD295" i="67"/>
  <c r="AE295" i="67"/>
  <c r="AF295" i="67"/>
  <c r="AG295" i="67"/>
  <c r="AH295" i="67"/>
  <c r="AI295" i="67"/>
  <c r="AJ295" i="67"/>
  <c r="AK295" i="67"/>
  <c r="AL295" i="67"/>
  <c r="AM295" i="67"/>
  <c r="AN295" i="67"/>
  <c r="AO295" i="67"/>
  <c r="AP295" i="67"/>
  <c r="AQ295" i="67"/>
  <c r="AR295" i="67"/>
  <c r="AS295" i="67"/>
  <c r="AT295" i="67"/>
  <c r="AU295" i="67"/>
  <c r="AV295" i="67"/>
  <c r="AW295" i="67"/>
  <c r="AX295" i="67"/>
  <c r="AY295" i="67"/>
  <c r="AZ295" i="67"/>
  <c r="BA295" i="67"/>
  <c r="BB295" i="67"/>
  <c r="BC295" i="67"/>
  <c r="BD295" i="67"/>
  <c r="BE295" i="67"/>
  <c r="BF295" i="67"/>
  <c r="BG295" i="67"/>
  <c r="BH295" i="67"/>
  <c r="BI295" i="67"/>
  <c r="BJ295" i="67"/>
  <c r="BK295" i="67"/>
  <c r="BL295" i="67"/>
  <c r="BM295" i="67"/>
  <c r="BN295" i="67"/>
  <c r="BO295" i="67"/>
  <c r="BP295" i="67"/>
  <c r="BQ295" i="67"/>
  <c r="BR295" i="67"/>
  <c r="BS295" i="67"/>
  <c r="BT295" i="67"/>
  <c r="BU295" i="67"/>
  <c r="BV295" i="67"/>
  <c r="BW295" i="67"/>
  <c r="BX295" i="67"/>
  <c r="BY295" i="67"/>
  <c r="BZ295" i="67"/>
  <c r="CA295" i="67"/>
  <c r="CB295" i="67"/>
  <c r="CC295" i="67"/>
  <c r="CD295" i="67"/>
  <c r="CE295" i="67"/>
  <c r="CF295" i="67"/>
  <c r="CG295" i="67"/>
  <c r="CH295" i="67"/>
  <c r="CI295" i="67"/>
  <c r="CJ295" i="67"/>
  <c r="CK295" i="67"/>
  <c r="CL295" i="67"/>
  <c r="CM295" i="67"/>
  <c r="CN295" i="67"/>
  <c r="CO295" i="67"/>
  <c r="CP295" i="67"/>
  <c r="CQ295" i="67"/>
  <c r="CR295" i="67"/>
  <c r="CS295" i="67"/>
  <c r="CT295" i="67"/>
  <c r="CU295" i="67"/>
  <c r="CV295" i="67"/>
  <c r="CW295" i="67"/>
  <c r="CX295" i="67"/>
  <c r="CY295" i="67"/>
  <c r="CZ295" i="67"/>
  <c r="DA295" i="67"/>
  <c r="DB295" i="67"/>
  <c r="DC295" i="67"/>
  <c r="DD295" i="67"/>
  <c r="DE295" i="67"/>
  <c r="DF295" i="67"/>
  <c r="DG295" i="67"/>
  <c r="DH295" i="67"/>
  <c r="DI295" i="67"/>
  <c r="DJ295" i="67"/>
  <c r="DK295" i="67"/>
  <c r="DL295" i="67"/>
  <c r="DM295" i="67"/>
  <c r="DN295" i="67"/>
  <c r="DO295" i="67"/>
  <c r="DP295" i="67"/>
  <c r="DQ295" i="67"/>
  <c r="DR295" i="67"/>
  <c r="DS295" i="67"/>
  <c r="DT295" i="67"/>
  <c r="DU295" i="67"/>
  <c r="DV295" i="67"/>
  <c r="DW295" i="67"/>
  <c r="DX295" i="67"/>
  <c r="DY295" i="67"/>
  <c r="DZ295" i="67"/>
  <c r="EA295" i="67"/>
  <c r="EB295" i="67"/>
  <c r="EC295" i="67"/>
  <c r="ED295" i="67"/>
  <c r="EE295" i="67"/>
  <c r="EF295" i="67"/>
  <c r="EG295" i="67"/>
  <c r="EH295" i="67"/>
  <c r="EI295" i="67"/>
  <c r="EJ295" i="67"/>
  <c r="A296" i="67"/>
  <c r="B296" i="67"/>
  <c r="C296" i="67"/>
  <c r="D296" i="67"/>
  <c r="E296" i="67"/>
  <c r="F296" i="67"/>
  <c r="G296" i="67"/>
  <c r="H296" i="67"/>
  <c r="I296" i="67"/>
  <c r="J296" i="67"/>
  <c r="K296" i="67"/>
  <c r="L296" i="67"/>
  <c r="M296" i="67"/>
  <c r="N296" i="67"/>
  <c r="O296" i="67"/>
  <c r="P296" i="67"/>
  <c r="Q296" i="67"/>
  <c r="R296" i="67"/>
  <c r="S296" i="67"/>
  <c r="T296" i="67"/>
  <c r="U296" i="67"/>
  <c r="V296" i="67"/>
  <c r="W296" i="67"/>
  <c r="X296" i="67"/>
  <c r="Y296" i="67"/>
  <c r="Z296" i="67"/>
  <c r="AA296" i="67"/>
  <c r="AB296" i="67"/>
  <c r="AC296" i="67"/>
  <c r="AD296" i="67"/>
  <c r="AE296" i="67"/>
  <c r="AF296" i="67"/>
  <c r="AG296" i="67"/>
  <c r="AH296" i="67"/>
  <c r="AI296" i="67"/>
  <c r="AJ296" i="67"/>
  <c r="AK296" i="67"/>
  <c r="AL296" i="67"/>
  <c r="AM296" i="67"/>
  <c r="AN296" i="67"/>
  <c r="AO296" i="67"/>
  <c r="AP296" i="67"/>
  <c r="AQ296" i="67"/>
  <c r="AR296" i="67"/>
  <c r="AS296" i="67"/>
  <c r="AT296" i="67"/>
  <c r="AU296" i="67"/>
  <c r="AV296" i="67"/>
  <c r="AW296" i="67"/>
  <c r="AX296" i="67"/>
  <c r="AY296" i="67"/>
  <c r="AZ296" i="67"/>
  <c r="BA296" i="67"/>
  <c r="BB296" i="67"/>
  <c r="BC296" i="67"/>
  <c r="BD296" i="67"/>
  <c r="BE296" i="67"/>
  <c r="BF296" i="67"/>
  <c r="BG296" i="67"/>
  <c r="BH296" i="67"/>
  <c r="BI296" i="67"/>
  <c r="BJ296" i="67"/>
  <c r="BK296" i="67"/>
  <c r="BL296" i="67"/>
  <c r="BM296" i="67"/>
  <c r="BN296" i="67"/>
  <c r="BO296" i="67"/>
  <c r="BP296" i="67"/>
  <c r="BQ296" i="67"/>
  <c r="BR296" i="67"/>
  <c r="BS296" i="67"/>
  <c r="BT296" i="67"/>
  <c r="BU296" i="67"/>
  <c r="BV296" i="67"/>
  <c r="BW296" i="67"/>
  <c r="BX296" i="67"/>
  <c r="BY296" i="67"/>
  <c r="BZ296" i="67"/>
  <c r="CA296" i="67"/>
  <c r="CB296" i="67"/>
  <c r="CC296" i="67"/>
  <c r="CD296" i="67"/>
  <c r="CE296" i="67"/>
  <c r="CF296" i="67"/>
  <c r="CG296" i="67"/>
  <c r="CH296" i="67"/>
  <c r="CI296" i="67"/>
  <c r="CJ296" i="67"/>
  <c r="CK296" i="67"/>
  <c r="CL296" i="67"/>
  <c r="CM296" i="67"/>
  <c r="CN296" i="67"/>
  <c r="CO296" i="67"/>
  <c r="CP296" i="67"/>
  <c r="CQ296" i="67"/>
  <c r="CR296" i="67"/>
  <c r="CS296" i="67"/>
  <c r="CT296" i="67"/>
  <c r="CU296" i="67"/>
  <c r="CV296" i="67"/>
  <c r="CW296" i="67"/>
  <c r="CX296" i="67"/>
  <c r="CY296" i="67"/>
  <c r="CZ296" i="67"/>
  <c r="DA296" i="67"/>
  <c r="DB296" i="67"/>
  <c r="DC296" i="67"/>
  <c r="DD296" i="67"/>
  <c r="DE296" i="67"/>
  <c r="DF296" i="67"/>
  <c r="DG296" i="67"/>
  <c r="DH296" i="67"/>
  <c r="DI296" i="67"/>
  <c r="DJ296" i="67"/>
  <c r="DK296" i="67"/>
  <c r="DL296" i="67"/>
  <c r="DM296" i="67"/>
  <c r="DN296" i="67"/>
  <c r="DO296" i="67"/>
  <c r="DP296" i="67"/>
  <c r="DQ296" i="67"/>
  <c r="DR296" i="67"/>
  <c r="DS296" i="67"/>
  <c r="DT296" i="67"/>
  <c r="DU296" i="67"/>
  <c r="DV296" i="67"/>
  <c r="DW296" i="67"/>
  <c r="DX296" i="67"/>
  <c r="DY296" i="67"/>
  <c r="DZ296" i="67"/>
  <c r="EA296" i="67"/>
  <c r="EB296" i="67"/>
  <c r="EC296" i="67"/>
  <c r="ED296" i="67"/>
  <c r="EE296" i="67"/>
  <c r="EF296" i="67"/>
  <c r="EG296" i="67"/>
  <c r="EH296" i="67"/>
  <c r="EI296" i="67"/>
  <c r="EJ296" i="67"/>
  <c r="A297" i="67"/>
  <c r="B297" i="67"/>
  <c r="C297" i="67"/>
  <c r="D297" i="67"/>
  <c r="E297" i="67"/>
  <c r="F297" i="67"/>
  <c r="G297" i="67"/>
  <c r="H297" i="67"/>
  <c r="I297" i="67"/>
  <c r="J297" i="67"/>
  <c r="K297" i="67"/>
  <c r="L297" i="67"/>
  <c r="M297" i="67"/>
  <c r="N297" i="67"/>
  <c r="O297" i="67"/>
  <c r="P297" i="67"/>
  <c r="Q297" i="67"/>
  <c r="R297" i="67"/>
  <c r="S297" i="67"/>
  <c r="T297" i="67"/>
  <c r="U297" i="67"/>
  <c r="V297" i="67"/>
  <c r="W297" i="67"/>
  <c r="X297" i="67"/>
  <c r="Y297" i="67"/>
  <c r="Z297" i="67"/>
  <c r="AA297" i="67"/>
  <c r="AB297" i="67"/>
  <c r="AC297" i="67"/>
  <c r="AD297" i="67"/>
  <c r="AE297" i="67"/>
  <c r="AF297" i="67"/>
  <c r="AG297" i="67"/>
  <c r="AH297" i="67"/>
  <c r="AI297" i="67"/>
  <c r="AJ297" i="67"/>
  <c r="AK297" i="67"/>
  <c r="AL297" i="67"/>
  <c r="AM297" i="67"/>
  <c r="AN297" i="67"/>
  <c r="AO297" i="67"/>
  <c r="AP297" i="67"/>
  <c r="AQ297" i="67"/>
  <c r="AR297" i="67"/>
  <c r="AS297" i="67"/>
  <c r="AT297" i="67"/>
  <c r="AU297" i="67"/>
  <c r="AV297" i="67"/>
  <c r="AW297" i="67"/>
  <c r="AX297" i="67"/>
  <c r="AY297" i="67"/>
  <c r="AZ297" i="67"/>
  <c r="BA297" i="67"/>
  <c r="BB297" i="67"/>
  <c r="BC297" i="67"/>
  <c r="BD297" i="67"/>
  <c r="BE297" i="67"/>
  <c r="BF297" i="67"/>
  <c r="BG297" i="67"/>
  <c r="BH297" i="67"/>
  <c r="BI297" i="67"/>
  <c r="BJ297" i="67"/>
  <c r="BK297" i="67"/>
  <c r="BL297" i="67"/>
  <c r="BM297" i="67"/>
  <c r="BN297" i="67"/>
  <c r="BO297" i="67"/>
  <c r="BP297" i="67"/>
  <c r="BQ297" i="67"/>
  <c r="BR297" i="67"/>
  <c r="BS297" i="67"/>
  <c r="BT297" i="67"/>
  <c r="BU297" i="67"/>
  <c r="BV297" i="67"/>
  <c r="BW297" i="67"/>
  <c r="BX297" i="67"/>
  <c r="BY297" i="67"/>
  <c r="BZ297" i="67"/>
  <c r="CA297" i="67"/>
  <c r="CB297" i="67"/>
  <c r="CC297" i="67"/>
  <c r="CD297" i="67"/>
  <c r="CE297" i="67"/>
  <c r="CF297" i="67"/>
  <c r="CG297" i="67"/>
  <c r="CH297" i="67"/>
  <c r="CI297" i="67"/>
  <c r="CJ297" i="67"/>
  <c r="CK297" i="67"/>
  <c r="CL297" i="67"/>
  <c r="CM297" i="67"/>
  <c r="CN297" i="67"/>
  <c r="CO297" i="67"/>
  <c r="CP297" i="67"/>
  <c r="CQ297" i="67"/>
  <c r="CR297" i="67"/>
  <c r="CS297" i="67"/>
  <c r="CT297" i="67"/>
  <c r="CU297" i="67"/>
  <c r="CV297" i="67"/>
  <c r="CW297" i="67"/>
  <c r="CX297" i="67"/>
  <c r="CY297" i="67"/>
  <c r="CZ297" i="67"/>
  <c r="DA297" i="67"/>
  <c r="DB297" i="67"/>
  <c r="DC297" i="67"/>
  <c r="DD297" i="67"/>
  <c r="DE297" i="67"/>
  <c r="DF297" i="67"/>
  <c r="DG297" i="67"/>
  <c r="DH297" i="67"/>
  <c r="DI297" i="67"/>
  <c r="DJ297" i="67"/>
  <c r="DK297" i="67"/>
  <c r="DL297" i="67"/>
  <c r="DM297" i="67"/>
  <c r="DN297" i="67"/>
  <c r="DO297" i="67"/>
  <c r="DP297" i="67"/>
  <c r="DQ297" i="67"/>
  <c r="DR297" i="67"/>
  <c r="DS297" i="67"/>
  <c r="DT297" i="67"/>
  <c r="DU297" i="67"/>
  <c r="DV297" i="67"/>
  <c r="DW297" i="67"/>
  <c r="DX297" i="67"/>
  <c r="DY297" i="67"/>
  <c r="DZ297" i="67"/>
  <c r="EA297" i="67"/>
  <c r="EB297" i="67"/>
  <c r="EC297" i="67"/>
  <c r="ED297" i="67"/>
  <c r="EE297" i="67"/>
  <c r="EF297" i="67"/>
  <c r="EG297" i="67"/>
  <c r="EH297" i="67"/>
  <c r="EI297" i="67"/>
  <c r="EJ297" i="67"/>
  <c r="A298" i="67"/>
  <c r="B298" i="67"/>
  <c r="C298" i="67"/>
  <c r="D298" i="67"/>
  <c r="E298" i="67"/>
  <c r="F298" i="67"/>
  <c r="G298" i="67"/>
  <c r="H298" i="67"/>
  <c r="I298" i="67"/>
  <c r="J298" i="67"/>
  <c r="K298" i="67"/>
  <c r="L298" i="67"/>
  <c r="M298" i="67"/>
  <c r="N298" i="67"/>
  <c r="O298" i="67"/>
  <c r="P298" i="67"/>
  <c r="Q298" i="67"/>
  <c r="R298" i="67"/>
  <c r="S298" i="67"/>
  <c r="T298" i="67"/>
  <c r="U298" i="67"/>
  <c r="V298" i="67"/>
  <c r="W298" i="67"/>
  <c r="X298" i="67"/>
  <c r="Y298" i="67"/>
  <c r="Z298" i="67"/>
  <c r="AA298" i="67"/>
  <c r="AB298" i="67"/>
  <c r="AC298" i="67"/>
  <c r="AD298" i="67"/>
  <c r="AE298" i="67"/>
  <c r="AF298" i="67"/>
  <c r="AG298" i="67"/>
  <c r="AH298" i="67"/>
  <c r="AI298" i="67"/>
  <c r="AJ298" i="67"/>
  <c r="AK298" i="67"/>
  <c r="AL298" i="67"/>
  <c r="AM298" i="67"/>
  <c r="AN298" i="67"/>
  <c r="AO298" i="67"/>
  <c r="AP298" i="67"/>
  <c r="AQ298" i="67"/>
  <c r="AR298" i="67"/>
  <c r="AS298" i="67"/>
  <c r="AT298" i="67"/>
  <c r="AU298" i="67"/>
  <c r="AV298" i="67"/>
  <c r="AW298" i="67"/>
  <c r="AX298" i="67"/>
  <c r="AY298" i="67"/>
  <c r="AZ298" i="67"/>
  <c r="BA298" i="67"/>
  <c r="BB298" i="67"/>
  <c r="BC298" i="67"/>
  <c r="BD298" i="67"/>
  <c r="BE298" i="67"/>
  <c r="BF298" i="67"/>
  <c r="BG298" i="67"/>
  <c r="BH298" i="67"/>
  <c r="BI298" i="67"/>
  <c r="BJ298" i="67"/>
  <c r="BK298" i="67"/>
  <c r="BL298" i="67"/>
  <c r="BM298" i="67"/>
  <c r="BN298" i="67"/>
  <c r="BO298" i="67"/>
  <c r="BP298" i="67"/>
  <c r="BQ298" i="67"/>
  <c r="BR298" i="67"/>
  <c r="BS298" i="67"/>
  <c r="BT298" i="67"/>
  <c r="BU298" i="67"/>
  <c r="BV298" i="67"/>
  <c r="BW298" i="67"/>
  <c r="BX298" i="67"/>
  <c r="BY298" i="67"/>
  <c r="BZ298" i="67"/>
  <c r="CA298" i="67"/>
  <c r="CB298" i="67"/>
  <c r="CC298" i="67"/>
  <c r="CD298" i="67"/>
  <c r="CE298" i="67"/>
  <c r="CF298" i="67"/>
  <c r="CG298" i="67"/>
  <c r="CH298" i="67"/>
  <c r="CI298" i="67"/>
  <c r="CJ298" i="67"/>
  <c r="CK298" i="67"/>
  <c r="CL298" i="67"/>
  <c r="CM298" i="67"/>
  <c r="CN298" i="67"/>
  <c r="CO298" i="67"/>
  <c r="CP298" i="67"/>
  <c r="CQ298" i="67"/>
  <c r="CR298" i="67"/>
  <c r="CS298" i="67"/>
  <c r="CT298" i="67"/>
  <c r="CU298" i="67"/>
  <c r="CV298" i="67"/>
  <c r="CW298" i="67"/>
  <c r="CX298" i="67"/>
  <c r="CY298" i="67"/>
  <c r="CZ298" i="67"/>
  <c r="DA298" i="67"/>
  <c r="DB298" i="67"/>
  <c r="DC298" i="67"/>
  <c r="DD298" i="67"/>
  <c r="DE298" i="67"/>
  <c r="DF298" i="67"/>
  <c r="DG298" i="67"/>
  <c r="DH298" i="67"/>
  <c r="DI298" i="67"/>
  <c r="DJ298" i="67"/>
  <c r="DK298" i="67"/>
  <c r="DL298" i="67"/>
  <c r="DM298" i="67"/>
  <c r="DN298" i="67"/>
  <c r="DO298" i="67"/>
  <c r="DP298" i="67"/>
  <c r="DQ298" i="67"/>
  <c r="DR298" i="67"/>
  <c r="DS298" i="67"/>
  <c r="DT298" i="67"/>
  <c r="DU298" i="67"/>
  <c r="DV298" i="67"/>
  <c r="DW298" i="67"/>
  <c r="DX298" i="67"/>
  <c r="DY298" i="67"/>
  <c r="DZ298" i="67"/>
  <c r="EA298" i="67"/>
  <c r="EB298" i="67"/>
  <c r="EC298" i="67"/>
  <c r="ED298" i="67"/>
  <c r="EE298" i="67"/>
  <c r="EF298" i="67"/>
  <c r="EG298" i="67"/>
  <c r="EH298" i="67"/>
  <c r="EI298" i="67"/>
  <c r="EJ298" i="67"/>
  <c r="A299" i="67"/>
  <c r="B299" i="67"/>
  <c r="C299" i="67"/>
  <c r="D299" i="67"/>
  <c r="E299" i="67"/>
  <c r="F299" i="67"/>
  <c r="G299" i="67"/>
  <c r="H299" i="67"/>
  <c r="I299" i="67"/>
  <c r="J299" i="67"/>
  <c r="K299" i="67"/>
  <c r="L299" i="67"/>
  <c r="M299" i="67"/>
  <c r="N299" i="67"/>
  <c r="O299" i="67"/>
  <c r="P299" i="67"/>
  <c r="Q299" i="67"/>
  <c r="R299" i="67"/>
  <c r="S299" i="67"/>
  <c r="T299" i="67"/>
  <c r="U299" i="67"/>
  <c r="V299" i="67"/>
  <c r="W299" i="67"/>
  <c r="X299" i="67"/>
  <c r="Y299" i="67"/>
  <c r="Z299" i="67"/>
  <c r="AA299" i="67"/>
  <c r="AB299" i="67"/>
  <c r="AC299" i="67"/>
  <c r="AD299" i="67"/>
  <c r="AE299" i="67"/>
  <c r="AF299" i="67"/>
  <c r="AG299" i="67"/>
  <c r="AH299" i="67"/>
  <c r="AI299" i="67"/>
  <c r="AJ299" i="67"/>
  <c r="AK299" i="67"/>
  <c r="AL299" i="67"/>
  <c r="AM299" i="67"/>
  <c r="AN299" i="67"/>
  <c r="AO299" i="67"/>
  <c r="AP299" i="67"/>
  <c r="AQ299" i="67"/>
  <c r="AR299" i="67"/>
  <c r="AS299" i="67"/>
  <c r="AT299" i="67"/>
  <c r="AU299" i="67"/>
  <c r="AV299" i="67"/>
  <c r="AW299" i="67"/>
  <c r="AX299" i="67"/>
  <c r="AY299" i="67"/>
  <c r="AZ299" i="67"/>
  <c r="BA299" i="67"/>
  <c r="BB299" i="67"/>
  <c r="BC299" i="67"/>
  <c r="BD299" i="67"/>
  <c r="BE299" i="67"/>
  <c r="BF299" i="67"/>
  <c r="BG299" i="67"/>
  <c r="BH299" i="67"/>
  <c r="BI299" i="67"/>
  <c r="BJ299" i="67"/>
  <c r="BK299" i="67"/>
  <c r="BL299" i="67"/>
  <c r="BM299" i="67"/>
  <c r="BR299" i="67"/>
  <c r="BS299" i="67"/>
  <c r="BT299" i="67"/>
  <c r="BU299" i="67"/>
  <c r="BV299" i="67"/>
  <c r="BW299" i="67"/>
  <c r="BX299" i="67"/>
  <c r="BY299" i="67"/>
  <c r="BZ299" i="67"/>
  <c r="CA299" i="67"/>
  <c r="CB299" i="67"/>
  <c r="CC299" i="67"/>
  <c r="CD299" i="67"/>
  <c r="CE299" i="67"/>
  <c r="CF299" i="67"/>
  <c r="CG299" i="67"/>
  <c r="CH299" i="67"/>
  <c r="CI299" i="67"/>
  <c r="CJ299" i="67"/>
  <c r="CK299" i="67"/>
  <c r="CL299" i="67"/>
  <c r="CM299" i="67"/>
  <c r="CN299" i="67"/>
  <c r="CO299" i="67"/>
  <c r="CP299" i="67"/>
  <c r="CQ299" i="67"/>
  <c r="CR299" i="67"/>
  <c r="CS299" i="67"/>
  <c r="CT299" i="67"/>
  <c r="CU299" i="67"/>
  <c r="CV299" i="67"/>
  <c r="CW299" i="67"/>
  <c r="CX299" i="67"/>
  <c r="CY299" i="67"/>
  <c r="CZ299" i="67"/>
  <c r="DA299" i="67"/>
  <c r="DB299" i="67"/>
  <c r="DC299" i="67"/>
  <c r="DD299" i="67"/>
  <c r="DE299" i="67"/>
  <c r="DF299" i="67"/>
  <c r="DG299" i="67"/>
  <c r="DH299" i="67"/>
  <c r="DI299" i="67"/>
  <c r="DJ299" i="67"/>
  <c r="DK299" i="67"/>
  <c r="DL299" i="67"/>
  <c r="DM299" i="67"/>
  <c r="DN299" i="67"/>
  <c r="DO299" i="67"/>
  <c r="DP299" i="67"/>
  <c r="DQ299" i="67"/>
  <c r="DR299" i="67"/>
  <c r="DS299" i="67"/>
  <c r="DT299" i="67"/>
  <c r="DU299" i="67"/>
  <c r="DV299" i="67"/>
  <c r="DW299" i="67"/>
  <c r="DX299" i="67"/>
  <c r="DY299" i="67"/>
  <c r="DZ299" i="67"/>
  <c r="EA299" i="67"/>
  <c r="EB299" i="67"/>
  <c r="EC299" i="67"/>
  <c r="ED299" i="67"/>
  <c r="EE299" i="67"/>
  <c r="EF299" i="67"/>
  <c r="EG299" i="67"/>
  <c r="EH299" i="67"/>
  <c r="EI299" i="67"/>
  <c r="EJ299" i="67"/>
  <c r="A300" i="67"/>
  <c r="B300" i="67"/>
  <c r="C300" i="67"/>
  <c r="D300" i="67"/>
  <c r="E300" i="67"/>
  <c r="F300" i="67"/>
  <c r="G300" i="67"/>
  <c r="H300" i="67"/>
  <c r="I300" i="67"/>
  <c r="J300" i="67"/>
  <c r="K300" i="67"/>
  <c r="L300" i="67"/>
  <c r="M300" i="67"/>
  <c r="N300" i="67"/>
  <c r="O300" i="67"/>
  <c r="P300" i="67"/>
  <c r="Q300" i="67"/>
  <c r="R300" i="67"/>
  <c r="S300" i="67"/>
  <c r="T300" i="67"/>
  <c r="U300" i="67"/>
  <c r="V300" i="67"/>
  <c r="W300" i="67"/>
  <c r="X300" i="67"/>
  <c r="Y300" i="67"/>
  <c r="Z300" i="67"/>
  <c r="AA300" i="67"/>
  <c r="AB300" i="67"/>
  <c r="AC300" i="67"/>
  <c r="AD300" i="67"/>
  <c r="AE300" i="67"/>
  <c r="AF300" i="67"/>
  <c r="AG300" i="67"/>
  <c r="AH300" i="67"/>
  <c r="AI300" i="67"/>
  <c r="AJ300" i="67"/>
  <c r="AK300" i="67"/>
  <c r="AL300" i="67"/>
  <c r="AM300" i="67"/>
  <c r="AN300" i="67"/>
  <c r="AO300" i="67"/>
  <c r="AP300" i="67"/>
  <c r="AQ300" i="67"/>
  <c r="AR300" i="67"/>
  <c r="AS300" i="67"/>
  <c r="AT300" i="67"/>
  <c r="AU300" i="67"/>
  <c r="AV300" i="67"/>
  <c r="AW300" i="67"/>
  <c r="AX300" i="67"/>
  <c r="AY300" i="67"/>
  <c r="AZ300" i="67"/>
  <c r="BA300" i="67"/>
  <c r="BB300" i="67"/>
  <c r="BC300" i="67"/>
  <c r="BD300" i="67"/>
  <c r="BE300" i="67"/>
  <c r="BF300" i="67"/>
  <c r="BG300" i="67"/>
  <c r="BH300" i="67"/>
  <c r="BI300" i="67"/>
  <c r="BJ300" i="67"/>
  <c r="BK300" i="67"/>
  <c r="BL300" i="67"/>
  <c r="BM300" i="67"/>
  <c r="BR300" i="67"/>
  <c r="BS300" i="67"/>
  <c r="BT300" i="67"/>
  <c r="BU300" i="67"/>
  <c r="BV300" i="67"/>
  <c r="BW300" i="67"/>
  <c r="BX300" i="67"/>
  <c r="BY300" i="67"/>
  <c r="BZ300" i="67"/>
  <c r="CA300" i="67"/>
  <c r="CB300" i="67"/>
  <c r="CC300" i="67"/>
  <c r="CD300" i="67"/>
  <c r="CE300" i="67"/>
  <c r="CF300" i="67"/>
  <c r="CG300" i="67"/>
  <c r="CH300" i="67"/>
  <c r="CI300" i="67"/>
  <c r="CJ300" i="67"/>
  <c r="CK300" i="67"/>
  <c r="CL300" i="67"/>
  <c r="CM300" i="67"/>
  <c r="CN300" i="67"/>
  <c r="CO300" i="67"/>
  <c r="CP300" i="67"/>
  <c r="CQ300" i="67"/>
  <c r="CR300" i="67"/>
  <c r="CS300" i="67"/>
  <c r="CT300" i="67"/>
  <c r="CU300" i="67"/>
  <c r="CV300" i="67"/>
  <c r="CW300" i="67"/>
  <c r="CX300" i="67"/>
  <c r="CY300" i="67"/>
  <c r="CZ300" i="67"/>
  <c r="DA300" i="67"/>
  <c r="DB300" i="67"/>
  <c r="DC300" i="67"/>
  <c r="DD300" i="67"/>
  <c r="DE300" i="67"/>
  <c r="DF300" i="67"/>
  <c r="DG300" i="67"/>
  <c r="DH300" i="67"/>
  <c r="DI300" i="67"/>
  <c r="DJ300" i="67"/>
  <c r="DK300" i="67"/>
  <c r="DL300" i="67"/>
  <c r="DM300" i="67"/>
  <c r="DN300" i="67"/>
  <c r="DO300" i="67"/>
  <c r="DP300" i="67"/>
  <c r="DQ300" i="67"/>
  <c r="DR300" i="67"/>
  <c r="DS300" i="67"/>
  <c r="DT300" i="67"/>
  <c r="DU300" i="67"/>
  <c r="DV300" i="67"/>
  <c r="DW300" i="67"/>
  <c r="DX300" i="67"/>
  <c r="DY300" i="67"/>
  <c r="DZ300" i="67"/>
  <c r="EA300" i="67"/>
  <c r="EB300" i="67"/>
  <c r="EC300" i="67"/>
  <c r="ED300" i="67"/>
  <c r="EE300" i="67"/>
  <c r="EF300" i="67"/>
  <c r="EG300" i="67"/>
  <c r="EH300" i="67"/>
  <c r="EI300" i="67"/>
  <c r="EJ300" i="67"/>
  <c r="A301" i="67"/>
  <c r="B301" i="67"/>
  <c r="C301" i="67"/>
  <c r="D301" i="67"/>
  <c r="E301" i="67"/>
  <c r="F301" i="67"/>
  <c r="G301" i="67"/>
  <c r="H301" i="67"/>
  <c r="I301" i="67"/>
  <c r="J301" i="67"/>
  <c r="K301" i="67"/>
  <c r="L301" i="67"/>
  <c r="M301" i="67"/>
  <c r="N301" i="67"/>
  <c r="O301" i="67"/>
  <c r="P301" i="67"/>
  <c r="Q301" i="67"/>
  <c r="R301" i="67"/>
  <c r="S301" i="67"/>
  <c r="T301" i="67"/>
  <c r="U301" i="67"/>
  <c r="V301" i="67"/>
  <c r="W301" i="67"/>
  <c r="X301" i="67"/>
  <c r="Y301" i="67"/>
  <c r="Z301" i="67"/>
  <c r="AA301" i="67"/>
  <c r="AB301" i="67"/>
  <c r="AC301" i="67"/>
  <c r="AD301" i="67"/>
  <c r="AE301" i="67"/>
  <c r="AF301" i="67"/>
  <c r="AG301" i="67"/>
  <c r="AH301" i="67"/>
  <c r="AI301" i="67"/>
  <c r="AJ301" i="67"/>
  <c r="AK301" i="67"/>
  <c r="AL301" i="67"/>
  <c r="AM301" i="67"/>
  <c r="AN301" i="67"/>
  <c r="AO301" i="67"/>
  <c r="AP301" i="67"/>
  <c r="AQ301" i="67"/>
  <c r="AR301" i="67"/>
  <c r="AS301" i="67"/>
  <c r="AT301" i="67"/>
  <c r="AU301" i="67"/>
  <c r="AV301" i="67"/>
  <c r="AW301" i="67"/>
  <c r="AX301" i="67"/>
  <c r="AY301" i="67"/>
  <c r="AZ301" i="67"/>
  <c r="BA301" i="67"/>
  <c r="BB301" i="67"/>
  <c r="BC301" i="67"/>
  <c r="BD301" i="67"/>
  <c r="BE301" i="67"/>
  <c r="BF301" i="67"/>
  <c r="BG301" i="67"/>
  <c r="BH301" i="67"/>
  <c r="BI301" i="67"/>
  <c r="BJ301" i="67"/>
  <c r="BK301" i="67"/>
  <c r="BL301" i="67"/>
  <c r="BM301" i="67"/>
  <c r="BR301" i="67"/>
  <c r="CH301" i="67"/>
  <c r="CI301" i="67"/>
  <c r="CJ301" i="67"/>
  <c r="CK301" i="67"/>
  <c r="CL301" i="67"/>
  <c r="CM301" i="67"/>
  <c r="CN301" i="67"/>
  <c r="CO301" i="67"/>
  <c r="CP301" i="67"/>
  <c r="CQ301" i="67"/>
  <c r="CR301" i="67"/>
  <c r="CS301" i="67"/>
  <c r="CT301" i="67"/>
  <c r="CU301" i="67"/>
  <c r="CV301" i="67"/>
  <c r="CW301" i="67"/>
  <c r="CX301" i="67"/>
  <c r="CY301" i="67"/>
  <c r="CZ301" i="67"/>
  <c r="DA301" i="67"/>
  <c r="DB301" i="67"/>
  <c r="DC301" i="67"/>
  <c r="DD301" i="67"/>
  <c r="DE301" i="67"/>
  <c r="DF301" i="67"/>
  <c r="DG301" i="67"/>
  <c r="DH301" i="67"/>
  <c r="DI301" i="67"/>
  <c r="DJ301" i="67"/>
  <c r="DK301" i="67"/>
  <c r="DL301" i="67"/>
  <c r="DM301" i="67"/>
  <c r="DN301" i="67"/>
  <c r="DO301" i="67"/>
  <c r="DP301" i="67"/>
  <c r="DQ301" i="67"/>
  <c r="DR301" i="67"/>
  <c r="DS301" i="67"/>
  <c r="DT301" i="67"/>
  <c r="DU301" i="67"/>
  <c r="DV301" i="67"/>
  <c r="DW301" i="67"/>
  <c r="DX301" i="67"/>
  <c r="A302" i="67"/>
  <c r="B302" i="67"/>
  <c r="C302" i="67"/>
  <c r="D302" i="67"/>
  <c r="E302" i="67"/>
  <c r="F302" i="67"/>
  <c r="G302" i="67"/>
  <c r="H302" i="67"/>
  <c r="I302" i="67"/>
  <c r="J302" i="67"/>
  <c r="K302" i="67"/>
  <c r="L302" i="67"/>
  <c r="M302" i="67"/>
  <c r="N302" i="67"/>
  <c r="O302" i="67"/>
  <c r="P302" i="67"/>
  <c r="Q302" i="67"/>
  <c r="R302" i="67"/>
  <c r="S302" i="67"/>
  <c r="T302" i="67"/>
  <c r="U302" i="67"/>
  <c r="V302" i="67"/>
  <c r="W302" i="67"/>
  <c r="X302" i="67"/>
  <c r="Y302" i="67"/>
  <c r="Z302" i="67"/>
  <c r="AA302" i="67"/>
  <c r="AB302" i="67"/>
  <c r="AC302" i="67"/>
  <c r="AD302" i="67"/>
  <c r="AE302" i="67"/>
  <c r="AF302" i="67"/>
  <c r="AG302" i="67"/>
  <c r="AH302" i="67"/>
  <c r="AI302" i="67"/>
  <c r="AJ302" i="67"/>
  <c r="AK302" i="67"/>
  <c r="AL302" i="67"/>
  <c r="AM302" i="67"/>
  <c r="AN302" i="67"/>
  <c r="AO302" i="67"/>
  <c r="AP302" i="67"/>
  <c r="AQ302" i="67"/>
  <c r="AR302" i="67"/>
  <c r="AS302" i="67"/>
  <c r="AT302" i="67"/>
  <c r="AU302" i="67"/>
  <c r="AV302" i="67"/>
  <c r="AW302" i="67"/>
  <c r="AX302" i="67"/>
  <c r="AY302" i="67"/>
  <c r="AZ302" i="67"/>
  <c r="BA302" i="67"/>
  <c r="BB302" i="67"/>
  <c r="BC302" i="67"/>
  <c r="BD302" i="67"/>
  <c r="BE302" i="67"/>
  <c r="BF302" i="67"/>
  <c r="BG302" i="67"/>
  <c r="BH302" i="67"/>
  <c r="BI302" i="67"/>
  <c r="BJ302" i="67"/>
  <c r="BK302" i="67"/>
  <c r="BL302" i="67"/>
  <c r="BM302" i="67"/>
  <c r="CD302" i="67"/>
  <c r="CE302" i="67"/>
  <c r="CF302" i="67"/>
  <c r="CG302" i="67"/>
  <c r="CH302" i="67"/>
  <c r="CI302" i="67"/>
  <c r="CJ302" i="67"/>
  <c r="CK302" i="67"/>
  <c r="CL302" i="67"/>
  <c r="CM302" i="67"/>
  <c r="CN302" i="67"/>
  <c r="CO302" i="67"/>
  <c r="CP302" i="67"/>
  <c r="CQ302" i="67"/>
  <c r="CR302" i="67"/>
  <c r="CS302" i="67"/>
  <c r="CT302" i="67"/>
  <c r="CU302" i="67"/>
  <c r="CV302" i="67"/>
  <c r="CW302" i="67"/>
  <c r="CX302" i="67"/>
  <c r="CY302" i="67"/>
  <c r="CZ302" i="67"/>
  <c r="DA302" i="67"/>
  <c r="DB302" i="67"/>
  <c r="DC302" i="67"/>
  <c r="DD302" i="67"/>
  <c r="DE302" i="67"/>
  <c r="DF302" i="67"/>
  <c r="DG302" i="67"/>
  <c r="DH302" i="67"/>
  <c r="DI302" i="67"/>
  <c r="DJ302" i="67"/>
  <c r="DK302" i="67"/>
  <c r="DL302" i="67"/>
  <c r="DM302" i="67"/>
  <c r="DN302" i="67"/>
  <c r="DO302" i="67"/>
  <c r="DP302" i="67"/>
  <c r="DQ302" i="67"/>
  <c r="DR302" i="67"/>
  <c r="DS302" i="67"/>
  <c r="DT302" i="67"/>
  <c r="DU302" i="67"/>
  <c r="DV302" i="67"/>
  <c r="DW302" i="67"/>
  <c r="DX302" i="67"/>
  <c r="A303" i="67"/>
  <c r="B303" i="67"/>
  <c r="C303" i="67"/>
  <c r="D303" i="67"/>
  <c r="E303" i="67"/>
  <c r="F303" i="67"/>
  <c r="G303" i="67"/>
  <c r="H303" i="67"/>
  <c r="I303" i="67"/>
  <c r="J303" i="67"/>
  <c r="K303" i="67"/>
  <c r="L303" i="67"/>
  <c r="M303" i="67"/>
  <c r="N303" i="67"/>
  <c r="O303" i="67"/>
  <c r="P303" i="67"/>
  <c r="Q303" i="67"/>
  <c r="R303" i="67"/>
  <c r="S303" i="67"/>
  <c r="T303" i="67"/>
  <c r="U303" i="67"/>
  <c r="V303" i="67"/>
  <c r="W303" i="67"/>
  <c r="X303" i="67"/>
  <c r="Y303" i="67"/>
  <c r="Z303" i="67"/>
  <c r="AA303" i="67"/>
  <c r="AB303" i="67"/>
  <c r="AC303" i="67"/>
  <c r="AD303" i="67"/>
  <c r="AE303" i="67"/>
  <c r="AF303" i="67"/>
  <c r="AG303" i="67"/>
  <c r="AH303" i="67"/>
  <c r="AI303" i="67"/>
  <c r="AJ303" i="67"/>
  <c r="AK303" i="67"/>
  <c r="AL303" i="67"/>
  <c r="AM303" i="67"/>
  <c r="AN303" i="67"/>
  <c r="AO303" i="67"/>
  <c r="AP303" i="67"/>
  <c r="AQ303" i="67"/>
  <c r="AR303" i="67"/>
  <c r="AS303" i="67"/>
  <c r="AT303" i="67"/>
  <c r="AU303" i="67"/>
  <c r="AV303" i="67"/>
  <c r="AW303" i="67"/>
  <c r="AX303" i="67"/>
  <c r="AY303" i="67"/>
  <c r="AZ303" i="67"/>
  <c r="BA303" i="67"/>
  <c r="BB303" i="67"/>
  <c r="BC303" i="67"/>
  <c r="BD303" i="67"/>
  <c r="BE303" i="67"/>
  <c r="BF303" i="67"/>
  <c r="BG303" i="67"/>
  <c r="BH303" i="67"/>
  <c r="BI303" i="67"/>
  <c r="BJ303" i="67"/>
  <c r="BK303" i="67"/>
  <c r="BL303" i="67"/>
  <c r="BM303" i="67"/>
  <c r="CH303" i="67"/>
  <c r="CI303" i="67"/>
  <c r="CJ303" i="67"/>
  <c r="CK303" i="67"/>
  <c r="CL303" i="67"/>
  <c r="CM303" i="67"/>
  <c r="CN303" i="67"/>
  <c r="CO303" i="67"/>
  <c r="CP303" i="67"/>
  <c r="CQ303" i="67"/>
  <c r="CR303" i="67"/>
  <c r="CS303" i="67"/>
  <c r="CT303" i="67"/>
  <c r="CU303" i="67"/>
  <c r="CV303" i="67"/>
  <c r="CW303" i="67"/>
  <c r="CX303" i="67"/>
  <c r="CY303" i="67"/>
  <c r="CZ303" i="67"/>
  <c r="DA303" i="67"/>
  <c r="DB303" i="67"/>
  <c r="DC303" i="67"/>
  <c r="DD303" i="67"/>
  <c r="DE303" i="67"/>
  <c r="DF303" i="67"/>
  <c r="DG303" i="67"/>
  <c r="DH303" i="67"/>
  <c r="DI303" i="67"/>
  <c r="DJ303" i="67"/>
  <c r="DK303" i="67"/>
  <c r="DL303" i="67"/>
  <c r="DM303" i="67"/>
  <c r="DN303" i="67"/>
  <c r="DO303" i="67"/>
  <c r="DP303" i="67"/>
  <c r="DQ303" i="67"/>
  <c r="DR303" i="67"/>
  <c r="DS303" i="67"/>
  <c r="DT303" i="67"/>
  <c r="DU303" i="67"/>
  <c r="DV303" i="67"/>
  <c r="DW303" i="67"/>
  <c r="DX303" i="67"/>
  <c r="A304" i="67"/>
  <c r="B304" i="67"/>
  <c r="C304" i="67"/>
  <c r="D304" i="67"/>
  <c r="E304" i="67"/>
  <c r="F304" i="67"/>
  <c r="G304" i="67"/>
  <c r="H304" i="67"/>
  <c r="I304" i="67"/>
  <c r="J304" i="67"/>
  <c r="K304" i="67"/>
  <c r="L304" i="67"/>
  <c r="M304" i="67"/>
  <c r="N304" i="67"/>
  <c r="O304" i="67"/>
  <c r="P304" i="67"/>
  <c r="Q304" i="67"/>
  <c r="R304" i="67"/>
  <c r="S304" i="67"/>
  <c r="T304" i="67"/>
  <c r="U304" i="67"/>
  <c r="V304" i="67"/>
  <c r="W304" i="67"/>
  <c r="X304" i="67"/>
  <c r="Y304" i="67"/>
  <c r="Z304" i="67"/>
  <c r="AA304" i="67"/>
  <c r="AB304" i="67"/>
  <c r="AC304" i="67"/>
  <c r="AD304" i="67"/>
  <c r="AE304" i="67"/>
  <c r="AF304" i="67"/>
  <c r="AG304" i="67"/>
  <c r="AH304" i="67"/>
  <c r="AI304" i="67"/>
  <c r="AJ304" i="67"/>
  <c r="AK304" i="67"/>
  <c r="AL304" i="67"/>
  <c r="AM304" i="67"/>
  <c r="AN304" i="67"/>
  <c r="AO304" i="67"/>
  <c r="AP304" i="67"/>
  <c r="AQ304" i="67"/>
  <c r="AR304" i="67"/>
  <c r="AS304" i="67"/>
  <c r="AT304" i="67"/>
  <c r="AU304" i="67"/>
  <c r="AV304" i="67"/>
  <c r="AW304" i="67"/>
  <c r="AX304" i="67"/>
  <c r="AY304" i="67"/>
  <c r="AZ304" i="67"/>
  <c r="BA304" i="67"/>
  <c r="BB304" i="67"/>
  <c r="BC304" i="67"/>
  <c r="BD304" i="67"/>
  <c r="BE304" i="67"/>
  <c r="BF304" i="67"/>
  <c r="BG304" i="67"/>
  <c r="BH304" i="67"/>
  <c r="BI304" i="67"/>
  <c r="BJ304" i="67"/>
  <c r="BK304" i="67"/>
  <c r="BL304" i="67"/>
  <c r="BM304" i="67"/>
  <c r="CH304" i="67"/>
  <c r="CI304" i="67"/>
  <c r="CJ304" i="67"/>
  <c r="CK304" i="67"/>
  <c r="CL304" i="67"/>
  <c r="CM304" i="67"/>
  <c r="CN304" i="67"/>
  <c r="CO304" i="67"/>
  <c r="CP304" i="67"/>
  <c r="CQ304" i="67"/>
  <c r="CR304" i="67"/>
  <c r="CS304" i="67"/>
  <c r="CT304" i="67"/>
  <c r="CU304" i="67"/>
  <c r="CV304" i="67"/>
  <c r="CW304" i="67"/>
  <c r="CX304" i="67"/>
  <c r="CY304" i="67"/>
  <c r="CZ304" i="67"/>
  <c r="DA304" i="67"/>
  <c r="DB304" i="67"/>
  <c r="DC304" i="67"/>
  <c r="DD304" i="67"/>
  <c r="DE304" i="67"/>
  <c r="DF304" i="67"/>
  <c r="DG304" i="67"/>
  <c r="DH304" i="67"/>
  <c r="DI304" i="67"/>
  <c r="DJ304" i="67"/>
  <c r="DK304" i="67"/>
  <c r="DL304" i="67"/>
  <c r="DM304" i="67"/>
  <c r="DN304" i="67"/>
  <c r="DO304" i="67"/>
  <c r="DP304" i="67"/>
  <c r="DQ304" i="67"/>
  <c r="DR304" i="67"/>
  <c r="DS304" i="67"/>
  <c r="DT304" i="67"/>
  <c r="DU304" i="67"/>
  <c r="DV304" i="67"/>
  <c r="DW304" i="67"/>
  <c r="DX304" i="67"/>
  <c r="A305" i="67"/>
  <c r="B305" i="67"/>
  <c r="C305" i="67"/>
  <c r="D305" i="67"/>
  <c r="E305" i="67"/>
  <c r="F305" i="67"/>
  <c r="G305" i="67"/>
  <c r="H305" i="67"/>
  <c r="I305" i="67"/>
  <c r="J305" i="67"/>
  <c r="K305" i="67"/>
  <c r="L305" i="67"/>
  <c r="M305" i="67"/>
  <c r="N305" i="67"/>
  <c r="O305" i="67"/>
  <c r="P305" i="67"/>
  <c r="Q305" i="67"/>
  <c r="R305" i="67"/>
  <c r="S305" i="67"/>
  <c r="T305" i="67"/>
  <c r="U305" i="67"/>
  <c r="V305" i="67"/>
  <c r="W305" i="67"/>
  <c r="X305" i="67"/>
  <c r="Y305" i="67"/>
  <c r="Z305" i="67"/>
  <c r="AA305" i="67"/>
  <c r="AB305" i="67"/>
  <c r="AC305" i="67"/>
  <c r="AD305" i="67"/>
  <c r="AE305" i="67"/>
  <c r="AF305" i="67"/>
  <c r="AG305" i="67"/>
  <c r="AH305" i="67"/>
  <c r="AI305" i="67"/>
  <c r="AJ305" i="67"/>
  <c r="AK305" i="67"/>
  <c r="AL305" i="67"/>
  <c r="AM305" i="67"/>
  <c r="AN305" i="67"/>
  <c r="AO305" i="67"/>
  <c r="AP305" i="67"/>
  <c r="AQ305" i="67"/>
  <c r="AR305" i="67"/>
  <c r="AS305" i="67"/>
  <c r="AT305" i="67"/>
  <c r="AU305" i="67"/>
  <c r="AV305" i="67"/>
  <c r="AW305" i="67"/>
  <c r="AX305" i="67"/>
  <c r="AY305" i="67"/>
  <c r="AZ305" i="67"/>
  <c r="BA305" i="67"/>
  <c r="BB305" i="67"/>
  <c r="BC305" i="67"/>
  <c r="BD305" i="67"/>
  <c r="BE305" i="67"/>
  <c r="BF305" i="67"/>
  <c r="BG305" i="67"/>
  <c r="BH305" i="67"/>
  <c r="BI305" i="67"/>
  <c r="BJ305" i="67"/>
  <c r="BK305" i="67"/>
  <c r="BL305" i="67"/>
  <c r="BM305" i="67"/>
  <c r="BN305" i="67"/>
  <c r="BO305" i="67"/>
  <c r="BP305" i="67"/>
  <c r="BQ305" i="67"/>
  <c r="BR305" i="67"/>
  <c r="BU305" i="67"/>
  <c r="BV305" i="67"/>
  <c r="BW305" i="67"/>
  <c r="BX305" i="67"/>
  <c r="BY305" i="67"/>
  <c r="BZ305" i="67"/>
  <c r="CA305" i="67"/>
  <c r="CB305" i="67"/>
  <c r="CC305" i="67"/>
  <c r="CD305" i="67"/>
  <c r="CE305" i="67"/>
  <c r="CF305" i="67"/>
  <c r="CG305" i="67"/>
  <c r="CH305" i="67"/>
  <c r="CI305" i="67"/>
  <c r="CJ305" i="67"/>
  <c r="CK305" i="67"/>
  <c r="CL305" i="67"/>
  <c r="CM305" i="67"/>
  <c r="CN305" i="67"/>
  <c r="CO305" i="67"/>
  <c r="CP305" i="67"/>
  <c r="CQ305" i="67"/>
  <c r="CR305" i="67"/>
  <c r="CS305" i="67"/>
  <c r="CT305" i="67"/>
  <c r="CU305" i="67"/>
  <c r="CV305" i="67"/>
  <c r="CW305" i="67"/>
  <c r="CX305" i="67"/>
  <c r="CY305" i="67"/>
  <c r="CZ305" i="67"/>
  <c r="DA305" i="67"/>
  <c r="DB305" i="67"/>
  <c r="DC305" i="67"/>
  <c r="DD305" i="67"/>
  <c r="DE305" i="67"/>
  <c r="DF305" i="67"/>
  <c r="DG305" i="67"/>
  <c r="DH305" i="67"/>
  <c r="DI305" i="67"/>
  <c r="DJ305" i="67"/>
  <c r="DK305" i="67"/>
  <c r="DL305" i="67"/>
  <c r="DM305" i="67"/>
  <c r="DN305" i="67"/>
  <c r="DO305" i="67"/>
  <c r="DP305" i="67"/>
  <c r="DQ305" i="67"/>
  <c r="DR305" i="67"/>
  <c r="DS305" i="67"/>
  <c r="DT305" i="67"/>
  <c r="DU305" i="67"/>
  <c r="DV305" i="67"/>
  <c r="DW305" i="67"/>
  <c r="DX305" i="67"/>
  <c r="DY305" i="67"/>
  <c r="DZ305" i="67"/>
  <c r="EA305" i="67"/>
  <c r="EB305" i="67"/>
  <c r="EC305" i="67"/>
  <c r="ED305" i="67"/>
  <c r="EE305" i="67"/>
  <c r="EF305" i="67"/>
  <c r="EG305" i="67"/>
  <c r="EH305" i="67"/>
  <c r="EI305" i="67"/>
  <c r="EJ305" i="67"/>
  <c r="A306" i="67"/>
  <c r="B306" i="67"/>
  <c r="C306" i="67"/>
  <c r="D306" i="67"/>
  <c r="E306" i="67"/>
  <c r="F306" i="67"/>
  <c r="G306" i="67"/>
  <c r="H306" i="67"/>
  <c r="I306" i="67"/>
  <c r="J306" i="67"/>
  <c r="K306" i="67"/>
  <c r="L306" i="67"/>
  <c r="M306" i="67"/>
  <c r="N306" i="67"/>
  <c r="O306" i="67"/>
  <c r="P306" i="67"/>
  <c r="Q306" i="67"/>
  <c r="R306" i="67"/>
  <c r="S306" i="67"/>
  <c r="T306" i="67"/>
  <c r="U306" i="67"/>
  <c r="V306" i="67"/>
  <c r="W306" i="67"/>
  <c r="X306" i="67"/>
  <c r="Y306" i="67"/>
  <c r="Z306" i="67"/>
  <c r="AA306" i="67"/>
  <c r="AB306" i="67"/>
  <c r="AC306" i="67"/>
  <c r="AD306" i="67"/>
  <c r="AE306" i="67"/>
  <c r="AF306" i="67"/>
  <c r="AG306" i="67"/>
  <c r="AH306" i="67"/>
  <c r="AI306" i="67"/>
  <c r="AJ306" i="67"/>
  <c r="AK306" i="67"/>
  <c r="AL306" i="67"/>
  <c r="AM306" i="67"/>
  <c r="AN306" i="67"/>
  <c r="AO306" i="67"/>
  <c r="AP306" i="67"/>
  <c r="AQ306" i="67"/>
  <c r="AR306" i="67"/>
  <c r="AS306" i="67"/>
  <c r="AT306" i="67"/>
  <c r="AU306" i="67"/>
  <c r="AV306" i="67"/>
  <c r="AW306" i="67"/>
  <c r="AX306" i="67"/>
  <c r="AY306" i="67"/>
  <c r="AZ306" i="67"/>
  <c r="BA306" i="67"/>
  <c r="BB306" i="67"/>
  <c r="BC306" i="67"/>
  <c r="BD306" i="67"/>
  <c r="BE306" i="67"/>
  <c r="BF306" i="67"/>
  <c r="BG306" i="67"/>
  <c r="BH306" i="67"/>
  <c r="BI306" i="67"/>
  <c r="BJ306" i="67"/>
  <c r="BK306" i="67"/>
  <c r="BL306" i="67"/>
  <c r="BM306" i="67"/>
  <c r="BN306" i="67"/>
  <c r="BO306" i="67"/>
  <c r="BQ306" i="67"/>
  <c r="BR306" i="67"/>
  <c r="BU306" i="67"/>
  <c r="BV306" i="67"/>
  <c r="BW306" i="67"/>
  <c r="BX306" i="67"/>
  <c r="BY306" i="67"/>
  <c r="BZ306" i="67"/>
  <c r="CA306" i="67"/>
  <c r="CB306" i="67"/>
  <c r="CC306" i="67"/>
  <c r="CD306" i="67"/>
  <c r="CE306" i="67"/>
  <c r="CF306" i="67"/>
  <c r="CG306" i="67"/>
  <c r="CH306" i="67"/>
  <c r="CI306" i="67"/>
  <c r="CJ306" i="67"/>
  <c r="CK306" i="67"/>
  <c r="CL306" i="67"/>
  <c r="CM306" i="67"/>
  <c r="CN306" i="67"/>
  <c r="CO306" i="67"/>
  <c r="CP306" i="67"/>
  <c r="CQ306" i="67"/>
  <c r="CR306" i="67"/>
  <c r="CS306" i="67"/>
  <c r="CT306" i="67"/>
  <c r="CU306" i="67"/>
  <c r="CV306" i="67"/>
  <c r="CW306" i="67"/>
  <c r="CX306" i="67"/>
  <c r="CY306" i="67"/>
  <c r="CZ306" i="67"/>
  <c r="DA306" i="67"/>
  <c r="DB306" i="67"/>
  <c r="DC306" i="67"/>
  <c r="DD306" i="67"/>
  <c r="DE306" i="67"/>
  <c r="DF306" i="67"/>
  <c r="DG306" i="67"/>
  <c r="DH306" i="67"/>
  <c r="DI306" i="67"/>
  <c r="DJ306" i="67"/>
  <c r="DK306" i="67"/>
  <c r="DL306" i="67"/>
  <c r="DM306" i="67"/>
  <c r="DN306" i="67"/>
  <c r="DO306" i="67"/>
  <c r="DP306" i="67"/>
  <c r="DQ306" i="67"/>
  <c r="DR306" i="67"/>
  <c r="DS306" i="67"/>
  <c r="DT306" i="67"/>
  <c r="DU306" i="67"/>
  <c r="DV306" i="67"/>
  <c r="DW306" i="67"/>
  <c r="DX306" i="67"/>
  <c r="DY306" i="67"/>
  <c r="DZ306" i="67"/>
  <c r="EA306" i="67"/>
  <c r="EB306" i="67"/>
  <c r="EC306" i="67"/>
  <c r="ED306" i="67"/>
  <c r="EE306" i="67"/>
  <c r="EF306" i="67"/>
  <c r="EG306" i="67"/>
  <c r="EH306" i="67"/>
  <c r="EI306" i="67"/>
  <c r="EJ306" i="67"/>
  <c r="A307" i="67"/>
  <c r="B307" i="67"/>
  <c r="C307" i="67"/>
  <c r="D307" i="67"/>
  <c r="E307" i="67"/>
  <c r="F307" i="67"/>
  <c r="G307" i="67"/>
  <c r="H307" i="67"/>
  <c r="I307" i="67"/>
  <c r="J307" i="67"/>
  <c r="K307" i="67"/>
  <c r="L307" i="67"/>
  <c r="M307" i="67"/>
  <c r="N307" i="67"/>
  <c r="O307" i="67"/>
  <c r="P307" i="67"/>
  <c r="Q307" i="67"/>
  <c r="R307" i="67"/>
  <c r="S307" i="67"/>
  <c r="T307" i="67"/>
  <c r="U307" i="67"/>
  <c r="V307" i="67"/>
  <c r="W307" i="67"/>
  <c r="X307" i="67"/>
  <c r="Y307" i="67"/>
  <c r="Z307" i="67"/>
  <c r="AA307" i="67"/>
  <c r="AB307" i="67"/>
  <c r="AC307" i="67"/>
  <c r="AD307" i="67"/>
  <c r="AE307" i="67"/>
  <c r="AF307" i="67"/>
  <c r="AG307" i="67"/>
  <c r="AH307" i="67"/>
  <c r="AI307" i="67"/>
  <c r="AJ307" i="67"/>
  <c r="AK307" i="67"/>
  <c r="AL307" i="67"/>
  <c r="AM307" i="67"/>
  <c r="AN307" i="67"/>
  <c r="AO307" i="67"/>
  <c r="AP307" i="67"/>
  <c r="AQ307" i="67"/>
  <c r="AR307" i="67"/>
  <c r="AS307" i="67"/>
  <c r="AT307" i="67"/>
  <c r="AU307" i="67"/>
  <c r="AV307" i="67"/>
  <c r="AW307" i="67"/>
  <c r="AX307" i="67"/>
  <c r="AY307" i="67"/>
  <c r="AZ307" i="67"/>
  <c r="BA307" i="67"/>
  <c r="BB307" i="67"/>
  <c r="BC307" i="67"/>
  <c r="BD307" i="67"/>
  <c r="BE307" i="67"/>
  <c r="BF307" i="67"/>
  <c r="BG307" i="67"/>
  <c r="BH307" i="67"/>
  <c r="BI307" i="67"/>
  <c r="BJ307" i="67"/>
  <c r="BK307" i="67"/>
  <c r="BL307" i="67"/>
  <c r="BM307" i="67"/>
  <c r="BN307" i="67"/>
  <c r="BO307" i="67"/>
  <c r="BP307" i="67"/>
  <c r="BQ307" i="67"/>
  <c r="CH307" i="67"/>
  <c r="CI307" i="67"/>
  <c r="CJ307" i="67"/>
  <c r="CK307" i="67"/>
  <c r="CL307" i="67"/>
  <c r="CM307" i="67"/>
  <c r="CN307" i="67"/>
  <c r="CO307" i="67"/>
  <c r="CP307" i="67"/>
  <c r="CQ307" i="67"/>
  <c r="CR307" i="67"/>
  <c r="CS307" i="67"/>
  <c r="CT307" i="67"/>
  <c r="CU307" i="67"/>
  <c r="CV307" i="67"/>
  <c r="CW307" i="67"/>
  <c r="CX307" i="67"/>
  <c r="CY307" i="67"/>
  <c r="CZ307" i="67"/>
  <c r="DA307" i="67"/>
  <c r="DB307" i="67"/>
  <c r="DC307" i="67"/>
  <c r="DD307" i="67"/>
  <c r="DE307" i="67"/>
  <c r="DF307" i="67"/>
  <c r="DG307" i="67"/>
  <c r="DH307" i="67"/>
  <c r="DI307" i="67"/>
  <c r="DJ307" i="67"/>
  <c r="DK307" i="67"/>
  <c r="DL307" i="67"/>
  <c r="DM307" i="67"/>
  <c r="DN307" i="67"/>
  <c r="DO307" i="67"/>
  <c r="DP307" i="67"/>
  <c r="DQ307" i="67"/>
  <c r="DR307" i="67"/>
  <c r="DS307" i="67"/>
  <c r="DT307" i="67"/>
  <c r="DU307" i="67"/>
  <c r="DV307" i="67"/>
  <c r="DW307" i="67"/>
  <c r="DX307" i="67"/>
  <c r="DY307" i="67"/>
  <c r="A308" i="67"/>
  <c r="B308" i="67"/>
  <c r="C308" i="67"/>
  <c r="D308" i="67"/>
  <c r="E308" i="67"/>
  <c r="F308" i="67"/>
  <c r="G308" i="67"/>
  <c r="H308" i="67"/>
  <c r="I308" i="67"/>
  <c r="J308" i="67"/>
  <c r="K308" i="67"/>
  <c r="L308" i="67"/>
  <c r="M308" i="67"/>
  <c r="N308" i="67"/>
  <c r="O308" i="67"/>
  <c r="P308" i="67"/>
  <c r="Q308" i="67"/>
  <c r="R308" i="67"/>
  <c r="S308" i="67"/>
  <c r="T308" i="67"/>
  <c r="U308" i="67"/>
  <c r="V308" i="67"/>
  <c r="W308" i="67"/>
  <c r="X308" i="67"/>
  <c r="Y308" i="67"/>
  <c r="Z308" i="67"/>
  <c r="AA308" i="67"/>
  <c r="AB308" i="67"/>
  <c r="AC308" i="67"/>
  <c r="AD308" i="67"/>
  <c r="AE308" i="67"/>
  <c r="AF308" i="67"/>
  <c r="AG308" i="67"/>
  <c r="AH308" i="67"/>
  <c r="AI308" i="67"/>
  <c r="AJ308" i="67"/>
  <c r="AK308" i="67"/>
  <c r="AL308" i="67"/>
  <c r="AM308" i="67"/>
  <c r="AN308" i="67"/>
  <c r="AO308" i="67"/>
  <c r="AP308" i="67"/>
  <c r="AQ308" i="67"/>
  <c r="AR308" i="67"/>
  <c r="AS308" i="67"/>
  <c r="AT308" i="67"/>
  <c r="AU308" i="67"/>
  <c r="AV308" i="67"/>
  <c r="AW308" i="67"/>
  <c r="AX308" i="67"/>
  <c r="AY308" i="67"/>
  <c r="AZ308" i="67"/>
  <c r="BA308" i="67"/>
  <c r="BB308" i="67"/>
  <c r="BC308" i="67"/>
  <c r="BD308" i="67"/>
  <c r="BE308" i="67"/>
  <c r="BF308" i="67"/>
  <c r="BG308" i="67"/>
  <c r="BH308" i="67"/>
  <c r="BI308" i="67"/>
  <c r="BJ308" i="67"/>
  <c r="BK308" i="67"/>
  <c r="BL308" i="67"/>
  <c r="BM308" i="67"/>
  <c r="BN308" i="67"/>
  <c r="BO308" i="67"/>
  <c r="BP308" i="67"/>
  <c r="BQ308" i="67"/>
  <c r="CF308" i="67"/>
  <c r="CH308" i="67"/>
  <c r="CI308" i="67"/>
  <c r="CJ308" i="67"/>
  <c r="CK308" i="67"/>
  <c r="CL308" i="67"/>
  <c r="CM308" i="67"/>
  <c r="CN308" i="67"/>
  <c r="CO308" i="67"/>
  <c r="CP308" i="67"/>
  <c r="CQ308" i="67"/>
  <c r="CR308" i="67"/>
  <c r="CS308" i="67"/>
  <c r="CT308" i="67"/>
  <c r="CU308" i="67"/>
  <c r="CV308" i="67"/>
  <c r="CW308" i="67"/>
  <c r="CX308" i="67"/>
  <c r="CY308" i="67"/>
  <c r="CZ308" i="67"/>
  <c r="DA308" i="67"/>
  <c r="DB308" i="67"/>
  <c r="DC308" i="67"/>
  <c r="DD308" i="67"/>
  <c r="DE308" i="67"/>
  <c r="DF308" i="67"/>
  <c r="DG308" i="67"/>
  <c r="DH308" i="67"/>
  <c r="DI308" i="67"/>
  <c r="DJ308" i="67"/>
  <c r="DK308" i="67"/>
  <c r="DL308" i="67"/>
  <c r="DM308" i="67"/>
  <c r="DN308" i="67"/>
  <c r="DO308" i="67"/>
  <c r="DP308" i="67"/>
  <c r="DQ308" i="67"/>
  <c r="DR308" i="67"/>
  <c r="DS308" i="67"/>
  <c r="DT308" i="67"/>
  <c r="DU308" i="67"/>
  <c r="DV308" i="67"/>
  <c r="DW308" i="67"/>
  <c r="DX308" i="67"/>
  <c r="DY308" i="67"/>
  <c r="A309" i="67"/>
  <c r="B309" i="67"/>
  <c r="C309" i="67"/>
  <c r="D309" i="67"/>
  <c r="E309" i="67"/>
  <c r="F309" i="67"/>
  <c r="G309" i="67"/>
  <c r="H309" i="67"/>
  <c r="I309" i="67"/>
  <c r="J309" i="67"/>
  <c r="K309" i="67"/>
  <c r="L309" i="67"/>
  <c r="M309" i="67"/>
  <c r="N309" i="67"/>
  <c r="O309" i="67"/>
  <c r="P309" i="67"/>
  <c r="Q309" i="67"/>
  <c r="R309" i="67"/>
  <c r="S309" i="67"/>
  <c r="T309" i="67"/>
  <c r="U309" i="67"/>
  <c r="V309" i="67"/>
  <c r="W309" i="67"/>
  <c r="X309" i="67"/>
  <c r="Y309" i="67"/>
  <c r="Z309" i="67"/>
  <c r="AA309" i="67"/>
  <c r="AB309" i="67"/>
  <c r="AC309" i="67"/>
  <c r="AD309" i="67"/>
  <c r="AE309" i="67"/>
  <c r="AF309" i="67"/>
  <c r="AG309" i="67"/>
  <c r="AH309" i="67"/>
  <c r="AI309" i="67"/>
  <c r="AJ309" i="67"/>
  <c r="AK309" i="67"/>
  <c r="AL309" i="67"/>
  <c r="AM309" i="67"/>
  <c r="AN309" i="67"/>
  <c r="AO309" i="67"/>
  <c r="AP309" i="67"/>
  <c r="AQ309" i="67"/>
  <c r="AR309" i="67"/>
  <c r="AS309" i="67"/>
  <c r="AT309" i="67"/>
  <c r="AU309" i="67"/>
  <c r="AV309" i="67"/>
  <c r="AW309" i="67"/>
  <c r="AX309" i="67"/>
  <c r="AY309" i="67"/>
  <c r="AZ309" i="67"/>
  <c r="BA309" i="67"/>
  <c r="BB309" i="67"/>
  <c r="BC309" i="67"/>
  <c r="BD309" i="67"/>
  <c r="BE309" i="67"/>
  <c r="BF309" i="67"/>
  <c r="BG309" i="67"/>
  <c r="BH309" i="67"/>
  <c r="BI309" i="67"/>
  <c r="BJ309" i="67"/>
  <c r="BK309" i="67"/>
  <c r="BL309" i="67"/>
  <c r="BM309" i="67"/>
  <c r="BN309" i="67"/>
  <c r="BO309" i="67"/>
  <c r="BP309" i="67"/>
  <c r="BQ309" i="67"/>
  <c r="CH309" i="67"/>
  <c r="CI309" i="67"/>
  <c r="CJ309" i="67"/>
  <c r="CK309" i="67"/>
  <c r="CL309" i="67"/>
  <c r="CM309" i="67"/>
  <c r="CN309" i="67"/>
  <c r="CO309" i="67"/>
  <c r="CP309" i="67"/>
  <c r="CQ309" i="67"/>
  <c r="CR309" i="67"/>
  <c r="CS309" i="67"/>
  <c r="CT309" i="67"/>
  <c r="CU309" i="67"/>
  <c r="CV309" i="67"/>
  <c r="CW309" i="67"/>
  <c r="CX309" i="67"/>
  <c r="CY309" i="67"/>
  <c r="CZ309" i="67"/>
  <c r="DA309" i="67"/>
  <c r="DB309" i="67"/>
  <c r="DC309" i="67"/>
  <c r="DD309" i="67"/>
  <c r="DE309" i="67"/>
  <c r="DF309" i="67"/>
  <c r="DG309" i="67"/>
  <c r="DH309" i="67"/>
  <c r="DI309" i="67"/>
  <c r="DJ309" i="67"/>
  <c r="DK309" i="67"/>
  <c r="DL309" i="67"/>
  <c r="DM309" i="67"/>
  <c r="DN309" i="67"/>
  <c r="DO309" i="67"/>
  <c r="DP309" i="67"/>
  <c r="DQ309" i="67"/>
  <c r="DR309" i="67"/>
  <c r="DS309" i="67"/>
  <c r="DT309" i="67"/>
  <c r="DU309" i="67"/>
  <c r="DV309" i="67"/>
  <c r="DW309" i="67"/>
  <c r="DX309" i="67"/>
  <c r="DY309" i="67"/>
  <c r="A310" i="67"/>
  <c r="B310" i="67"/>
  <c r="C310" i="67"/>
  <c r="D310" i="67"/>
  <c r="E310" i="67"/>
  <c r="F310" i="67"/>
  <c r="G310" i="67"/>
  <c r="H310" i="67"/>
  <c r="I310" i="67"/>
  <c r="J310" i="67"/>
  <c r="K310" i="67"/>
  <c r="L310" i="67"/>
  <c r="M310" i="67"/>
  <c r="N310" i="67"/>
  <c r="O310" i="67"/>
  <c r="P310" i="67"/>
  <c r="Q310" i="67"/>
  <c r="R310" i="67"/>
  <c r="S310" i="67"/>
  <c r="T310" i="67"/>
  <c r="U310" i="67"/>
  <c r="V310" i="67"/>
  <c r="W310" i="67"/>
  <c r="X310" i="67"/>
  <c r="Y310" i="67"/>
  <c r="Z310" i="67"/>
  <c r="AA310" i="67"/>
  <c r="AB310" i="67"/>
  <c r="AC310" i="67"/>
  <c r="AD310" i="67"/>
  <c r="AE310" i="67"/>
  <c r="AF310" i="67"/>
  <c r="AG310" i="67"/>
  <c r="AH310" i="67"/>
  <c r="AI310" i="67"/>
  <c r="AJ310" i="67"/>
  <c r="AK310" i="67"/>
  <c r="AL310" i="67"/>
  <c r="AM310" i="67"/>
  <c r="AN310" i="67"/>
  <c r="AO310" i="67"/>
  <c r="AP310" i="67"/>
  <c r="AQ310" i="67"/>
  <c r="AR310" i="67"/>
  <c r="AS310" i="67"/>
  <c r="AT310" i="67"/>
  <c r="AU310" i="67"/>
  <c r="AV310" i="67"/>
  <c r="AW310" i="67"/>
  <c r="AX310" i="67"/>
  <c r="AY310" i="67"/>
  <c r="AZ310" i="67"/>
  <c r="BA310" i="67"/>
  <c r="BB310" i="67"/>
  <c r="BC310" i="67"/>
  <c r="BD310" i="67"/>
  <c r="BE310" i="67"/>
  <c r="BF310" i="67"/>
  <c r="BG310" i="67"/>
  <c r="BH310" i="67"/>
  <c r="BI310" i="67"/>
  <c r="BJ310" i="67"/>
  <c r="BK310" i="67"/>
  <c r="BL310" i="67"/>
  <c r="BM310" i="67"/>
  <c r="BN310" i="67"/>
  <c r="BO310" i="67"/>
  <c r="BP310" i="67"/>
  <c r="BQ310" i="67"/>
  <c r="BR310" i="67"/>
  <c r="BS310" i="67"/>
  <c r="BT310" i="67"/>
  <c r="BU310" i="67"/>
  <c r="BV310" i="67"/>
  <c r="BW310" i="67"/>
  <c r="BX310" i="67"/>
  <c r="BY310" i="67"/>
  <c r="BZ310" i="67"/>
  <c r="CA310" i="67"/>
  <c r="CB310" i="67"/>
  <c r="CC310" i="67"/>
  <c r="CD310" i="67"/>
  <c r="CE310" i="67"/>
  <c r="CF310" i="67"/>
  <c r="CG310" i="67"/>
  <c r="CH310" i="67"/>
  <c r="CI310" i="67"/>
  <c r="CJ310" i="67"/>
  <c r="CK310" i="67"/>
  <c r="CL310" i="67"/>
  <c r="CM310" i="67"/>
  <c r="CN310" i="67"/>
  <c r="CO310" i="67"/>
  <c r="CP310" i="67"/>
  <c r="CQ310" i="67"/>
  <c r="CR310" i="67"/>
  <c r="CS310" i="67"/>
  <c r="CT310" i="67"/>
  <c r="CU310" i="67"/>
  <c r="CV310" i="67"/>
  <c r="CW310" i="67"/>
  <c r="CX310" i="67"/>
  <c r="CY310" i="67"/>
  <c r="CZ310" i="67"/>
  <c r="DA310" i="67"/>
  <c r="DB310" i="67"/>
  <c r="DC310" i="67"/>
  <c r="DD310" i="67"/>
  <c r="DE310" i="67"/>
  <c r="DF310" i="67"/>
  <c r="DG310" i="67"/>
  <c r="DH310" i="67"/>
  <c r="DI310" i="67"/>
  <c r="DJ310" i="67"/>
  <c r="DK310" i="67"/>
  <c r="DL310" i="67"/>
  <c r="DM310" i="67"/>
  <c r="DN310" i="67"/>
  <c r="DO310" i="67"/>
  <c r="DP310" i="67"/>
  <c r="DQ310" i="67"/>
  <c r="DR310" i="67"/>
  <c r="DS310" i="67"/>
  <c r="DT310" i="67"/>
  <c r="DU310" i="67"/>
  <c r="DV310" i="67"/>
  <c r="DW310" i="67"/>
  <c r="DX310" i="67"/>
  <c r="DY310" i="67"/>
  <c r="DZ310" i="67"/>
  <c r="EA310" i="67"/>
  <c r="EB310" i="67"/>
  <c r="EC310" i="67"/>
  <c r="ED310" i="67"/>
  <c r="EE310" i="67"/>
  <c r="EF310" i="67"/>
  <c r="EG310" i="67"/>
  <c r="EH310" i="67"/>
  <c r="EI310" i="67"/>
  <c r="EJ310" i="67"/>
  <c r="A311" i="67"/>
  <c r="B311" i="67"/>
  <c r="C311" i="67"/>
  <c r="D311" i="67"/>
  <c r="E311" i="67"/>
  <c r="F311" i="67"/>
  <c r="G311" i="67"/>
  <c r="H311" i="67"/>
  <c r="I311" i="67"/>
  <c r="J311" i="67"/>
  <c r="K311" i="67"/>
  <c r="L311" i="67"/>
  <c r="M311" i="67"/>
  <c r="N311" i="67"/>
  <c r="O311" i="67"/>
  <c r="P311" i="67"/>
  <c r="Q311" i="67"/>
  <c r="R311" i="67"/>
  <c r="S311" i="67"/>
  <c r="T311" i="67"/>
  <c r="U311" i="67"/>
  <c r="V311" i="67"/>
  <c r="W311" i="67"/>
  <c r="X311" i="67"/>
  <c r="Y311" i="67"/>
  <c r="Z311" i="67"/>
  <c r="AA311" i="67"/>
  <c r="AB311" i="67"/>
  <c r="AC311" i="67"/>
  <c r="AD311" i="67"/>
  <c r="AE311" i="67"/>
  <c r="AF311" i="67"/>
  <c r="AG311" i="67"/>
  <c r="AH311" i="67"/>
  <c r="AI311" i="67"/>
  <c r="AJ311" i="67"/>
  <c r="AK311" i="67"/>
  <c r="AL311" i="67"/>
  <c r="AM311" i="67"/>
  <c r="AN311" i="67"/>
  <c r="AO311" i="67"/>
  <c r="AP311" i="67"/>
  <c r="AQ311" i="67"/>
  <c r="AR311" i="67"/>
  <c r="AS311" i="67"/>
  <c r="AT311" i="67"/>
  <c r="AU311" i="67"/>
  <c r="AV311" i="67"/>
  <c r="AW311" i="67"/>
  <c r="AX311" i="67"/>
  <c r="AY311" i="67"/>
  <c r="AZ311" i="67"/>
  <c r="BA311" i="67"/>
  <c r="BB311" i="67"/>
  <c r="BC311" i="67"/>
  <c r="BD311" i="67"/>
  <c r="BE311" i="67"/>
  <c r="BF311" i="67"/>
  <c r="BG311" i="67"/>
  <c r="BH311" i="67"/>
  <c r="BI311" i="67"/>
  <c r="BJ311" i="67"/>
  <c r="BK311" i="67"/>
  <c r="BL311" i="67"/>
  <c r="BM311" i="67"/>
  <c r="BN311" i="67"/>
  <c r="BO311" i="67"/>
  <c r="BP311" i="67"/>
  <c r="BQ311" i="67"/>
  <c r="BR311" i="67"/>
  <c r="BS311" i="67"/>
  <c r="BT311" i="67"/>
  <c r="BU311" i="67"/>
  <c r="BV311" i="67"/>
  <c r="BW311" i="67"/>
  <c r="BX311" i="67"/>
  <c r="BY311" i="67"/>
  <c r="BZ311" i="67"/>
  <c r="CA311" i="67"/>
  <c r="CB311" i="67"/>
  <c r="CC311" i="67"/>
  <c r="CD311" i="67"/>
  <c r="CE311" i="67"/>
  <c r="CF311" i="67"/>
  <c r="CG311" i="67"/>
  <c r="CH311" i="67"/>
  <c r="CI311" i="67"/>
  <c r="CJ311" i="67"/>
  <c r="CK311" i="67"/>
  <c r="CL311" i="67"/>
  <c r="CM311" i="67"/>
  <c r="CN311" i="67"/>
  <c r="CO311" i="67"/>
  <c r="CP311" i="67"/>
  <c r="CQ311" i="67"/>
  <c r="CR311" i="67"/>
  <c r="CS311" i="67"/>
  <c r="CT311" i="67"/>
  <c r="CU311" i="67"/>
  <c r="CV311" i="67"/>
  <c r="CW311" i="67"/>
  <c r="CX311" i="67"/>
  <c r="CY311" i="67"/>
  <c r="CZ311" i="67"/>
  <c r="DA311" i="67"/>
  <c r="DB311" i="67"/>
  <c r="DC311" i="67"/>
  <c r="DD311" i="67"/>
  <c r="DE311" i="67"/>
  <c r="DF311" i="67"/>
  <c r="DG311" i="67"/>
  <c r="DH311" i="67"/>
  <c r="DI311" i="67"/>
  <c r="DJ311" i="67"/>
  <c r="DK311" i="67"/>
  <c r="DL311" i="67"/>
  <c r="DM311" i="67"/>
  <c r="DN311" i="67"/>
  <c r="DO311" i="67"/>
  <c r="DP311" i="67"/>
  <c r="DQ311" i="67"/>
  <c r="DR311" i="67"/>
  <c r="DS311" i="67"/>
  <c r="DT311" i="67"/>
  <c r="DU311" i="67"/>
  <c r="DV311" i="67"/>
  <c r="DW311" i="67"/>
  <c r="DX311" i="67"/>
  <c r="DY311" i="67"/>
  <c r="DZ311" i="67"/>
  <c r="EA311" i="67"/>
  <c r="EB311" i="67"/>
  <c r="EC311" i="67"/>
  <c r="ED311" i="67"/>
  <c r="EE311" i="67"/>
  <c r="EF311" i="67"/>
  <c r="EG311" i="67"/>
  <c r="EH311" i="67"/>
  <c r="EI311" i="67"/>
  <c r="EJ311" i="67"/>
  <c r="A312" i="67"/>
  <c r="B312" i="67"/>
  <c r="C312" i="67"/>
  <c r="D312" i="67"/>
  <c r="E312" i="67"/>
  <c r="F312" i="67"/>
  <c r="G312" i="67"/>
  <c r="H312" i="67"/>
  <c r="I312" i="67"/>
  <c r="J312" i="67"/>
  <c r="K312" i="67"/>
  <c r="L312" i="67"/>
  <c r="M312" i="67"/>
  <c r="N312" i="67"/>
  <c r="O312" i="67"/>
  <c r="P312" i="67"/>
  <c r="Q312" i="67"/>
  <c r="R312" i="67"/>
  <c r="S312" i="67"/>
  <c r="T312" i="67"/>
  <c r="U312" i="67"/>
  <c r="V312" i="67"/>
  <c r="W312" i="67"/>
  <c r="X312" i="67"/>
  <c r="Y312" i="67"/>
  <c r="Z312" i="67"/>
  <c r="AA312" i="67"/>
  <c r="AB312" i="67"/>
  <c r="AC312" i="67"/>
  <c r="AD312" i="67"/>
  <c r="AE312" i="67"/>
  <c r="AF312" i="67"/>
  <c r="AG312" i="67"/>
  <c r="AH312" i="67"/>
  <c r="AI312" i="67"/>
  <c r="AJ312" i="67"/>
  <c r="AK312" i="67"/>
  <c r="AL312" i="67"/>
  <c r="AM312" i="67"/>
  <c r="AN312" i="67"/>
  <c r="AO312" i="67"/>
  <c r="AP312" i="67"/>
  <c r="AQ312" i="67"/>
  <c r="AR312" i="67"/>
  <c r="AS312" i="67"/>
  <c r="AT312" i="67"/>
  <c r="AU312" i="67"/>
  <c r="AV312" i="67"/>
  <c r="AW312" i="67"/>
  <c r="AX312" i="67"/>
  <c r="AY312" i="67"/>
  <c r="AZ312" i="67"/>
  <c r="BA312" i="67"/>
  <c r="BB312" i="67"/>
  <c r="BC312" i="67"/>
  <c r="BD312" i="67"/>
  <c r="BE312" i="67"/>
  <c r="BF312" i="67"/>
  <c r="BG312" i="67"/>
  <c r="BH312" i="67"/>
  <c r="BI312" i="67"/>
  <c r="BJ312" i="67"/>
  <c r="BK312" i="67"/>
  <c r="BL312" i="67"/>
  <c r="BM312" i="67"/>
  <c r="BN312" i="67"/>
  <c r="BO312" i="67"/>
  <c r="BP312" i="67"/>
  <c r="BQ312" i="67"/>
  <c r="BR312" i="67"/>
  <c r="BS312" i="67"/>
  <c r="BT312" i="67"/>
  <c r="BU312" i="67"/>
  <c r="BV312" i="67"/>
  <c r="BW312" i="67"/>
  <c r="BX312" i="67"/>
  <c r="BY312" i="67"/>
  <c r="BZ312" i="67"/>
  <c r="CA312" i="67"/>
  <c r="CB312" i="67"/>
  <c r="CC312" i="67"/>
  <c r="CD312" i="67"/>
  <c r="CE312" i="67"/>
  <c r="CF312" i="67"/>
  <c r="CG312" i="67"/>
  <c r="CH312" i="67"/>
  <c r="CI312" i="67"/>
  <c r="CJ312" i="67"/>
  <c r="CK312" i="67"/>
  <c r="CL312" i="67"/>
  <c r="CM312" i="67"/>
  <c r="CN312" i="67"/>
  <c r="CO312" i="67"/>
  <c r="CP312" i="67"/>
  <c r="CQ312" i="67"/>
  <c r="CR312" i="67"/>
  <c r="CS312" i="67"/>
  <c r="CT312" i="67"/>
  <c r="CU312" i="67"/>
  <c r="CV312" i="67"/>
  <c r="CW312" i="67"/>
  <c r="CX312" i="67"/>
  <c r="CY312" i="67"/>
  <c r="CZ312" i="67"/>
  <c r="DA312" i="67"/>
  <c r="DB312" i="67"/>
  <c r="DC312" i="67"/>
  <c r="DD312" i="67"/>
  <c r="DE312" i="67"/>
  <c r="DF312" i="67"/>
  <c r="DG312" i="67"/>
  <c r="DH312" i="67"/>
  <c r="DI312" i="67"/>
  <c r="DJ312" i="67"/>
  <c r="DK312" i="67"/>
  <c r="DL312" i="67"/>
  <c r="DM312" i="67"/>
  <c r="DN312" i="67"/>
  <c r="DO312" i="67"/>
  <c r="DP312" i="67"/>
  <c r="DQ312" i="67"/>
  <c r="DR312" i="67"/>
  <c r="DS312" i="67"/>
  <c r="DT312" i="67"/>
  <c r="DU312" i="67"/>
  <c r="DV312" i="67"/>
  <c r="DW312" i="67"/>
  <c r="DX312" i="67"/>
  <c r="DY312" i="67"/>
  <c r="DZ312" i="67"/>
  <c r="EA312" i="67"/>
  <c r="EB312" i="67"/>
  <c r="EC312" i="67"/>
  <c r="ED312" i="67"/>
  <c r="EE312" i="67"/>
  <c r="EF312" i="67"/>
  <c r="EG312" i="67"/>
  <c r="EH312" i="67"/>
  <c r="EI312" i="67"/>
  <c r="EJ312" i="67"/>
  <c r="A313" i="67"/>
  <c r="B313" i="67"/>
  <c r="C313" i="67"/>
  <c r="D313" i="67"/>
  <c r="E313" i="67"/>
  <c r="F313" i="67"/>
  <c r="G313" i="67"/>
  <c r="H313" i="67"/>
  <c r="I313" i="67"/>
  <c r="J313" i="67"/>
  <c r="K313" i="67"/>
  <c r="L313" i="67"/>
  <c r="M313" i="67"/>
  <c r="N313" i="67"/>
  <c r="O313" i="67"/>
  <c r="P313" i="67"/>
  <c r="Q313" i="67"/>
  <c r="R313" i="67"/>
  <c r="S313" i="67"/>
  <c r="T313" i="67"/>
  <c r="U313" i="67"/>
  <c r="V313" i="67"/>
  <c r="W313" i="67"/>
  <c r="X313" i="67"/>
  <c r="Y313" i="67"/>
  <c r="Z313" i="67"/>
  <c r="AA313" i="67"/>
  <c r="AB313" i="67"/>
  <c r="AC313" i="67"/>
  <c r="AD313" i="67"/>
  <c r="AE313" i="67"/>
  <c r="AF313" i="67"/>
  <c r="AG313" i="67"/>
  <c r="AH313" i="67"/>
  <c r="AI313" i="67"/>
  <c r="AJ313" i="67"/>
  <c r="AK313" i="67"/>
  <c r="AL313" i="67"/>
  <c r="AM313" i="67"/>
  <c r="AN313" i="67"/>
  <c r="AO313" i="67"/>
  <c r="AP313" i="67"/>
  <c r="AQ313" i="67"/>
  <c r="AR313" i="67"/>
  <c r="AS313" i="67"/>
  <c r="AT313" i="67"/>
  <c r="AU313" i="67"/>
  <c r="AV313" i="67"/>
  <c r="AW313" i="67"/>
  <c r="AX313" i="67"/>
  <c r="AY313" i="67"/>
  <c r="AZ313" i="67"/>
  <c r="BA313" i="67"/>
  <c r="BB313" i="67"/>
  <c r="BC313" i="67"/>
  <c r="BD313" i="67"/>
  <c r="BE313" i="67"/>
  <c r="BF313" i="67"/>
  <c r="BG313" i="67"/>
  <c r="BH313" i="67"/>
  <c r="BI313" i="67"/>
  <c r="BJ313" i="67"/>
  <c r="BK313" i="67"/>
  <c r="BL313" i="67"/>
  <c r="BM313" i="67"/>
  <c r="CH313" i="67"/>
  <c r="CI313" i="67"/>
  <c r="CJ313" i="67"/>
  <c r="CK313" i="67"/>
  <c r="CL313" i="67"/>
  <c r="CM313" i="67"/>
  <c r="CN313" i="67"/>
  <c r="CO313" i="67"/>
  <c r="CP313" i="67"/>
  <c r="CQ313" i="67"/>
  <c r="CR313" i="67"/>
  <c r="CS313" i="67"/>
  <c r="CT313" i="67"/>
  <c r="CU313" i="67"/>
  <c r="CV313" i="67"/>
  <c r="CW313" i="67"/>
  <c r="CX313" i="67"/>
  <c r="CY313" i="67"/>
  <c r="CZ313" i="67"/>
  <c r="DA313" i="67"/>
  <c r="DB313" i="67"/>
  <c r="DC313" i="67"/>
  <c r="DD313" i="67"/>
  <c r="DE313" i="67"/>
  <c r="DF313" i="67"/>
  <c r="DG313" i="67"/>
  <c r="DH313" i="67"/>
  <c r="DI313" i="67"/>
  <c r="DJ313" i="67"/>
  <c r="DK313" i="67"/>
  <c r="DL313" i="67"/>
  <c r="DM313" i="67"/>
  <c r="DN313" i="67"/>
  <c r="DO313" i="67"/>
  <c r="DP313" i="67"/>
  <c r="DQ313" i="67"/>
  <c r="DR313" i="67"/>
  <c r="DS313" i="67"/>
  <c r="DT313" i="67"/>
  <c r="DU313" i="67"/>
  <c r="DV313" i="67"/>
  <c r="DW313" i="67"/>
  <c r="DX313" i="67"/>
  <c r="A314" i="67"/>
  <c r="B314" i="67"/>
  <c r="C314" i="67"/>
  <c r="D314" i="67"/>
  <c r="E314" i="67"/>
  <c r="F314" i="67"/>
  <c r="G314" i="67"/>
  <c r="H314" i="67"/>
  <c r="I314" i="67"/>
  <c r="J314" i="67"/>
  <c r="K314" i="67"/>
  <c r="L314" i="67"/>
  <c r="M314" i="67"/>
  <c r="N314" i="67"/>
  <c r="O314" i="67"/>
  <c r="P314" i="67"/>
  <c r="Q314" i="67"/>
  <c r="R314" i="67"/>
  <c r="S314" i="67"/>
  <c r="T314" i="67"/>
  <c r="U314" i="67"/>
  <c r="V314" i="67"/>
  <c r="W314" i="67"/>
  <c r="X314" i="67"/>
  <c r="Y314" i="67"/>
  <c r="Z314" i="67"/>
  <c r="AA314" i="67"/>
  <c r="AB314" i="67"/>
  <c r="AC314" i="67"/>
  <c r="AD314" i="67"/>
  <c r="AE314" i="67"/>
  <c r="AF314" i="67"/>
  <c r="AG314" i="67"/>
  <c r="AH314" i="67"/>
  <c r="AI314" i="67"/>
  <c r="AJ314" i="67"/>
  <c r="AK314" i="67"/>
  <c r="AL314" i="67"/>
  <c r="AM314" i="67"/>
  <c r="AN314" i="67"/>
  <c r="AO314" i="67"/>
  <c r="AP314" i="67"/>
  <c r="AQ314" i="67"/>
  <c r="AR314" i="67"/>
  <c r="AS314" i="67"/>
  <c r="AT314" i="67"/>
  <c r="AU314" i="67"/>
  <c r="AV314" i="67"/>
  <c r="AW314" i="67"/>
  <c r="AX314" i="67"/>
  <c r="AY314" i="67"/>
  <c r="AZ314" i="67"/>
  <c r="BA314" i="67"/>
  <c r="BB314" i="67"/>
  <c r="BC314" i="67"/>
  <c r="BD314" i="67"/>
  <c r="BE314" i="67"/>
  <c r="BF314" i="67"/>
  <c r="BG314" i="67"/>
  <c r="BH314" i="67"/>
  <c r="BI314" i="67"/>
  <c r="BJ314" i="67"/>
  <c r="BK314" i="67"/>
  <c r="BL314" i="67"/>
  <c r="BM314" i="67"/>
  <c r="CF314" i="67"/>
  <c r="CH314" i="67"/>
  <c r="CI314" i="67"/>
  <c r="CJ314" i="67"/>
  <c r="CK314" i="67"/>
  <c r="CL314" i="67"/>
  <c r="CM314" i="67"/>
  <c r="CN314" i="67"/>
  <c r="CO314" i="67"/>
  <c r="CP314" i="67"/>
  <c r="CQ314" i="67"/>
  <c r="CR314" i="67"/>
  <c r="CS314" i="67"/>
  <c r="CT314" i="67"/>
  <c r="CU314" i="67"/>
  <c r="CV314" i="67"/>
  <c r="CW314" i="67"/>
  <c r="CX314" i="67"/>
  <c r="CY314" i="67"/>
  <c r="CZ314" i="67"/>
  <c r="DA314" i="67"/>
  <c r="DB314" i="67"/>
  <c r="DC314" i="67"/>
  <c r="DD314" i="67"/>
  <c r="DE314" i="67"/>
  <c r="DF314" i="67"/>
  <c r="DG314" i="67"/>
  <c r="DH314" i="67"/>
  <c r="DI314" i="67"/>
  <c r="DJ314" i="67"/>
  <c r="DK314" i="67"/>
  <c r="DL314" i="67"/>
  <c r="DM314" i="67"/>
  <c r="DN314" i="67"/>
  <c r="DO314" i="67"/>
  <c r="DP314" i="67"/>
  <c r="DQ314" i="67"/>
  <c r="DR314" i="67"/>
  <c r="DS314" i="67"/>
  <c r="DT314" i="67"/>
  <c r="DU314" i="67"/>
  <c r="DV314" i="67"/>
  <c r="DW314" i="67"/>
  <c r="DX314" i="67"/>
  <c r="A315" i="67"/>
  <c r="B315" i="67"/>
  <c r="C315" i="67"/>
  <c r="D315" i="67"/>
  <c r="E315" i="67"/>
  <c r="F315" i="67"/>
  <c r="G315" i="67"/>
  <c r="H315" i="67"/>
  <c r="I315" i="67"/>
  <c r="J315" i="67"/>
  <c r="K315" i="67"/>
  <c r="L315" i="67"/>
  <c r="M315" i="67"/>
  <c r="N315" i="67"/>
  <c r="O315" i="67"/>
  <c r="P315" i="67"/>
  <c r="Q315" i="67"/>
  <c r="R315" i="67"/>
  <c r="S315" i="67"/>
  <c r="T315" i="67"/>
  <c r="U315" i="67"/>
  <c r="V315" i="67"/>
  <c r="W315" i="67"/>
  <c r="X315" i="67"/>
  <c r="Y315" i="67"/>
  <c r="Z315" i="67"/>
  <c r="AA315" i="67"/>
  <c r="AB315" i="67"/>
  <c r="AC315" i="67"/>
  <c r="AD315" i="67"/>
  <c r="AE315" i="67"/>
  <c r="AF315" i="67"/>
  <c r="AG315" i="67"/>
  <c r="AH315" i="67"/>
  <c r="AI315" i="67"/>
  <c r="AJ315" i="67"/>
  <c r="AK315" i="67"/>
  <c r="AL315" i="67"/>
  <c r="AM315" i="67"/>
  <c r="AN315" i="67"/>
  <c r="AO315" i="67"/>
  <c r="AP315" i="67"/>
  <c r="AQ315" i="67"/>
  <c r="AR315" i="67"/>
  <c r="AS315" i="67"/>
  <c r="AT315" i="67"/>
  <c r="AU315" i="67"/>
  <c r="AV315" i="67"/>
  <c r="AW315" i="67"/>
  <c r="AX315" i="67"/>
  <c r="AY315" i="67"/>
  <c r="AZ315" i="67"/>
  <c r="BA315" i="67"/>
  <c r="BB315" i="67"/>
  <c r="BC315" i="67"/>
  <c r="BD315" i="67"/>
  <c r="BE315" i="67"/>
  <c r="BF315" i="67"/>
  <c r="BG315" i="67"/>
  <c r="BH315" i="67"/>
  <c r="BI315" i="67"/>
  <c r="BJ315" i="67"/>
  <c r="BK315" i="67"/>
  <c r="BL315" i="67"/>
  <c r="BM315" i="67"/>
  <c r="CD315" i="67"/>
  <c r="CE315" i="67"/>
  <c r="CF315" i="67"/>
  <c r="CG315" i="67"/>
  <c r="CH315" i="67"/>
  <c r="CI315" i="67"/>
  <c r="CJ315" i="67"/>
  <c r="CK315" i="67"/>
  <c r="CL315" i="67"/>
  <c r="CM315" i="67"/>
  <c r="CN315" i="67"/>
  <c r="CO315" i="67"/>
  <c r="CP315" i="67"/>
  <c r="CQ315" i="67"/>
  <c r="CR315" i="67"/>
  <c r="CS315" i="67"/>
  <c r="CT315" i="67"/>
  <c r="CU315" i="67"/>
  <c r="CV315" i="67"/>
  <c r="CW315" i="67"/>
  <c r="CX315" i="67"/>
  <c r="CY315" i="67"/>
  <c r="CZ315" i="67"/>
  <c r="DA315" i="67"/>
  <c r="DB315" i="67"/>
  <c r="DC315" i="67"/>
  <c r="DD315" i="67"/>
  <c r="DE315" i="67"/>
  <c r="DF315" i="67"/>
  <c r="DG315" i="67"/>
  <c r="DH315" i="67"/>
  <c r="DI315" i="67"/>
  <c r="DJ315" i="67"/>
  <c r="DK315" i="67"/>
  <c r="DL315" i="67"/>
  <c r="DM315" i="67"/>
  <c r="DN315" i="67"/>
  <c r="DO315" i="67"/>
  <c r="DP315" i="67"/>
  <c r="DQ315" i="67"/>
  <c r="DR315" i="67"/>
  <c r="DS315" i="67"/>
  <c r="DT315" i="67"/>
  <c r="DU315" i="67"/>
  <c r="DV315" i="67"/>
  <c r="DW315" i="67"/>
  <c r="DX315" i="67"/>
  <c r="A316" i="67"/>
  <c r="B316" i="67"/>
  <c r="C316" i="67"/>
  <c r="D316" i="67"/>
  <c r="E316" i="67"/>
  <c r="F316" i="67"/>
  <c r="G316" i="67"/>
  <c r="H316" i="67"/>
  <c r="I316" i="67"/>
  <c r="J316" i="67"/>
  <c r="K316" i="67"/>
  <c r="L316" i="67"/>
  <c r="M316" i="67"/>
  <c r="N316" i="67"/>
  <c r="O316" i="67"/>
  <c r="P316" i="67"/>
  <c r="Q316" i="67"/>
  <c r="R316" i="67"/>
  <c r="S316" i="67"/>
  <c r="T316" i="67"/>
  <c r="U316" i="67"/>
  <c r="V316" i="67"/>
  <c r="W316" i="67"/>
  <c r="X316" i="67"/>
  <c r="Y316" i="67"/>
  <c r="Z316" i="67"/>
  <c r="AA316" i="67"/>
  <c r="AB316" i="67"/>
  <c r="AC316" i="67"/>
  <c r="AD316" i="67"/>
  <c r="AE316" i="67"/>
  <c r="AF316" i="67"/>
  <c r="AG316" i="67"/>
  <c r="AH316" i="67"/>
  <c r="AI316" i="67"/>
  <c r="AJ316" i="67"/>
  <c r="AK316" i="67"/>
  <c r="AL316" i="67"/>
  <c r="AM316" i="67"/>
  <c r="AN316" i="67"/>
  <c r="AO316" i="67"/>
  <c r="AP316" i="67"/>
  <c r="AQ316" i="67"/>
  <c r="AR316" i="67"/>
  <c r="AS316" i="67"/>
  <c r="AT316" i="67"/>
  <c r="AU316" i="67"/>
  <c r="AV316" i="67"/>
  <c r="AW316" i="67"/>
  <c r="AX316" i="67"/>
  <c r="AY316" i="67"/>
  <c r="AZ316" i="67"/>
  <c r="BA316" i="67"/>
  <c r="BB316" i="67"/>
  <c r="BC316" i="67"/>
  <c r="BD316" i="67"/>
  <c r="BE316" i="67"/>
  <c r="BF316" i="67"/>
  <c r="BG316" i="67"/>
  <c r="BH316" i="67"/>
  <c r="BI316" i="67"/>
  <c r="BJ316" i="67"/>
  <c r="BK316" i="67"/>
  <c r="BL316" i="67"/>
  <c r="BM316" i="67"/>
  <c r="CH316" i="67"/>
  <c r="CI316" i="67"/>
  <c r="CJ316" i="67"/>
  <c r="CK316" i="67"/>
  <c r="CL316" i="67"/>
  <c r="CM316" i="67"/>
  <c r="CN316" i="67"/>
  <c r="CO316" i="67"/>
  <c r="CP316" i="67"/>
  <c r="CQ316" i="67"/>
  <c r="CR316" i="67"/>
  <c r="CS316" i="67"/>
  <c r="CT316" i="67"/>
  <c r="CU316" i="67"/>
  <c r="CV316" i="67"/>
  <c r="CW316" i="67"/>
  <c r="CX316" i="67"/>
  <c r="CY316" i="67"/>
  <c r="CZ316" i="67"/>
  <c r="DA316" i="67"/>
  <c r="DB316" i="67"/>
  <c r="DC316" i="67"/>
  <c r="DD316" i="67"/>
  <c r="DE316" i="67"/>
  <c r="DF316" i="67"/>
  <c r="DG316" i="67"/>
  <c r="DH316" i="67"/>
  <c r="DI316" i="67"/>
  <c r="DJ316" i="67"/>
  <c r="DK316" i="67"/>
  <c r="DL316" i="67"/>
  <c r="DM316" i="67"/>
  <c r="DN316" i="67"/>
  <c r="DO316" i="67"/>
  <c r="DP316" i="67"/>
  <c r="DQ316" i="67"/>
  <c r="DR316" i="67"/>
  <c r="DS316" i="67"/>
  <c r="DT316" i="67"/>
  <c r="DU316" i="67"/>
  <c r="DV316" i="67"/>
  <c r="DW316" i="67"/>
  <c r="DX316" i="67"/>
  <c r="A317" i="67"/>
  <c r="B317" i="67"/>
  <c r="C317" i="67"/>
  <c r="D317" i="67"/>
  <c r="E317" i="67"/>
  <c r="F317" i="67"/>
  <c r="G317" i="67"/>
  <c r="H317" i="67"/>
  <c r="I317" i="67"/>
  <c r="J317" i="67"/>
  <c r="K317" i="67"/>
  <c r="L317" i="67"/>
  <c r="M317" i="67"/>
  <c r="N317" i="67"/>
  <c r="O317" i="67"/>
  <c r="P317" i="67"/>
  <c r="Q317" i="67"/>
  <c r="R317" i="67"/>
  <c r="S317" i="67"/>
  <c r="T317" i="67"/>
  <c r="U317" i="67"/>
  <c r="V317" i="67"/>
  <c r="W317" i="67"/>
  <c r="X317" i="67"/>
  <c r="Y317" i="67"/>
  <c r="Z317" i="67"/>
  <c r="AA317" i="67"/>
  <c r="AB317" i="67"/>
  <c r="AC317" i="67"/>
  <c r="AD317" i="67"/>
  <c r="AE317" i="67"/>
  <c r="AF317" i="67"/>
  <c r="AG317" i="67"/>
  <c r="AH317" i="67"/>
  <c r="AI317" i="67"/>
  <c r="AJ317" i="67"/>
  <c r="AK317" i="67"/>
  <c r="AL317" i="67"/>
  <c r="AM317" i="67"/>
  <c r="AN317" i="67"/>
  <c r="AO317" i="67"/>
  <c r="AP317" i="67"/>
  <c r="AQ317" i="67"/>
  <c r="AR317" i="67"/>
  <c r="AS317" i="67"/>
  <c r="AT317" i="67"/>
  <c r="AU317" i="67"/>
  <c r="AV317" i="67"/>
  <c r="AW317" i="67"/>
  <c r="AX317" i="67"/>
  <c r="AY317" i="67"/>
  <c r="AZ317" i="67"/>
  <c r="BA317" i="67"/>
  <c r="BB317" i="67"/>
  <c r="BC317" i="67"/>
  <c r="BD317" i="67"/>
  <c r="BE317" i="67"/>
  <c r="BF317" i="67"/>
  <c r="BG317" i="67"/>
  <c r="BH317" i="67"/>
  <c r="BI317" i="67"/>
  <c r="BJ317" i="67"/>
  <c r="BK317" i="67"/>
  <c r="BL317" i="67"/>
  <c r="BM317" i="67"/>
  <c r="CF317" i="67"/>
  <c r="CH317" i="67"/>
  <c r="CI317" i="67"/>
  <c r="CJ317" i="67"/>
  <c r="CK317" i="67"/>
  <c r="CL317" i="67"/>
  <c r="CM317" i="67"/>
  <c r="CN317" i="67"/>
  <c r="CO317" i="67"/>
  <c r="CP317" i="67"/>
  <c r="CQ317" i="67"/>
  <c r="CR317" i="67"/>
  <c r="CS317" i="67"/>
  <c r="CT317" i="67"/>
  <c r="CU317" i="67"/>
  <c r="CV317" i="67"/>
  <c r="CW317" i="67"/>
  <c r="CX317" i="67"/>
  <c r="CY317" i="67"/>
  <c r="CZ317" i="67"/>
  <c r="DA317" i="67"/>
  <c r="DB317" i="67"/>
  <c r="DC317" i="67"/>
  <c r="DD317" i="67"/>
  <c r="DE317" i="67"/>
  <c r="DF317" i="67"/>
  <c r="DG317" i="67"/>
  <c r="DH317" i="67"/>
  <c r="DI317" i="67"/>
  <c r="DJ317" i="67"/>
  <c r="DK317" i="67"/>
  <c r="DL317" i="67"/>
  <c r="DM317" i="67"/>
  <c r="DN317" i="67"/>
  <c r="DO317" i="67"/>
  <c r="DP317" i="67"/>
  <c r="DQ317" i="67"/>
  <c r="DR317" i="67"/>
  <c r="DS317" i="67"/>
  <c r="DT317" i="67"/>
  <c r="DU317" i="67"/>
  <c r="DV317" i="67"/>
  <c r="DW317" i="67"/>
  <c r="DX317" i="67"/>
  <c r="A318" i="67"/>
  <c r="B318" i="67"/>
  <c r="C318" i="67"/>
  <c r="D318" i="67"/>
  <c r="E318" i="67"/>
  <c r="F318" i="67"/>
  <c r="G318" i="67"/>
  <c r="H318" i="67"/>
  <c r="I318" i="67"/>
  <c r="J318" i="67"/>
  <c r="K318" i="67"/>
  <c r="L318" i="67"/>
  <c r="M318" i="67"/>
  <c r="N318" i="67"/>
  <c r="O318" i="67"/>
  <c r="P318" i="67"/>
  <c r="Q318" i="67"/>
  <c r="R318" i="67"/>
  <c r="S318" i="67"/>
  <c r="T318" i="67"/>
  <c r="U318" i="67"/>
  <c r="V318" i="67"/>
  <c r="W318" i="67"/>
  <c r="X318" i="67"/>
  <c r="Y318" i="67"/>
  <c r="Z318" i="67"/>
  <c r="AA318" i="67"/>
  <c r="AB318" i="67"/>
  <c r="AC318" i="67"/>
  <c r="AD318" i="67"/>
  <c r="AE318" i="67"/>
  <c r="AF318" i="67"/>
  <c r="AG318" i="67"/>
  <c r="AH318" i="67"/>
  <c r="AI318" i="67"/>
  <c r="AJ318" i="67"/>
  <c r="AK318" i="67"/>
  <c r="AL318" i="67"/>
  <c r="AM318" i="67"/>
  <c r="AN318" i="67"/>
  <c r="AO318" i="67"/>
  <c r="AP318" i="67"/>
  <c r="AQ318" i="67"/>
  <c r="AR318" i="67"/>
  <c r="AS318" i="67"/>
  <c r="AT318" i="67"/>
  <c r="AU318" i="67"/>
  <c r="AV318" i="67"/>
  <c r="AW318" i="67"/>
  <c r="AX318" i="67"/>
  <c r="AY318" i="67"/>
  <c r="AZ318" i="67"/>
  <c r="BA318" i="67"/>
  <c r="BB318" i="67"/>
  <c r="BC318" i="67"/>
  <c r="BD318" i="67"/>
  <c r="BE318" i="67"/>
  <c r="BF318" i="67"/>
  <c r="BG318" i="67"/>
  <c r="BH318" i="67"/>
  <c r="BI318" i="67"/>
  <c r="BJ318" i="67"/>
  <c r="BK318" i="67"/>
  <c r="BL318" i="67"/>
  <c r="BM318" i="67"/>
  <c r="CH318" i="67"/>
  <c r="CI318" i="67"/>
  <c r="CJ318" i="67"/>
  <c r="CK318" i="67"/>
  <c r="CL318" i="67"/>
  <c r="CM318" i="67"/>
  <c r="CN318" i="67"/>
  <c r="CO318" i="67"/>
  <c r="CP318" i="67"/>
  <c r="CQ318" i="67"/>
  <c r="CR318" i="67"/>
  <c r="CS318" i="67"/>
  <c r="CT318" i="67"/>
  <c r="CU318" i="67"/>
  <c r="CV318" i="67"/>
  <c r="CW318" i="67"/>
  <c r="CX318" i="67"/>
  <c r="CY318" i="67"/>
  <c r="CZ318" i="67"/>
  <c r="DA318" i="67"/>
  <c r="DB318" i="67"/>
  <c r="DC318" i="67"/>
  <c r="DD318" i="67"/>
  <c r="DE318" i="67"/>
  <c r="DF318" i="67"/>
  <c r="DG318" i="67"/>
  <c r="DH318" i="67"/>
  <c r="DI318" i="67"/>
  <c r="DJ318" i="67"/>
  <c r="DK318" i="67"/>
  <c r="DL318" i="67"/>
  <c r="DM318" i="67"/>
  <c r="DN318" i="67"/>
  <c r="DO318" i="67"/>
  <c r="DP318" i="67"/>
  <c r="DQ318" i="67"/>
  <c r="DR318" i="67"/>
  <c r="DS318" i="67"/>
  <c r="DT318" i="67"/>
  <c r="DU318" i="67"/>
  <c r="DV318" i="67"/>
  <c r="DW318" i="67"/>
  <c r="DX318" i="67"/>
  <c r="A319" i="67"/>
  <c r="B319" i="67"/>
  <c r="C319" i="67"/>
  <c r="D319" i="67"/>
  <c r="E319" i="67"/>
  <c r="F319" i="67"/>
  <c r="G319" i="67"/>
  <c r="H319" i="67"/>
  <c r="I319" i="67"/>
  <c r="J319" i="67"/>
  <c r="K319" i="67"/>
  <c r="L319" i="67"/>
  <c r="M319" i="67"/>
  <c r="N319" i="67"/>
  <c r="O319" i="67"/>
  <c r="P319" i="67"/>
  <c r="Q319" i="67"/>
  <c r="R319" i="67"/>
  <c r="S319" i="67"/>
  <c r="T319" i="67"/>
  <c r="U319" i="67"/>
  <c r="V319" i="67"/>
  <c r="W319" i="67"/>
  <c r="X319" i="67"/>
  <c r="Y319" i="67"/>
  <c r="Z319" i="67"/>
  <c r="AA319" i="67"/>
  <c r="AB319" i="67"/>
  <c r="AC319" i="67"/>
  <c r="AD319" i="67"/>
  <c r="AE319" i="67"/>
  <c r="AF319" i="67"/>
  <c r="AG319" i="67"/>
  <c r="AH319" i="67"/>
  <c r="AI319" i="67"/>
  <c r="AJ319" i="67"/>
  <c r="AK319" i="67"/>
  <c r="AL319" i="67"/>
  <c r="AM319" i="67"/>
  <c r="AN319" i="67"/>
  <c r="AO319" i="67"/>
  <c r="AP319" i="67"/>
  <c r="AQ319" i="67"/>
  <c r="AR319" i="67"/>
  <c r="AS319" i="67"/>
  <c r="AT319" i="67"/>
  <c r="AU319" i="67"/>
  <c r="AV319" i="67"/>
  <c r="AW319" i="67"/>
  <c r="AX319" i="67"/>
  <c r="AY319" i="67"/>
  <c r="AZ319" i="67"/>
  <c r="BA319" i="67"/>
  <c r="BB319" i="67"/>
  <c r="BC319" i="67"/>
  <c r="BD319" i="67"/>
  <c r="BE319" i="67"/>
  <c r="BF319" i="67"/>
  <c r="BG319" i="67"/>
  <c r="BH319" i="67"/>
  <c r="BI319" i="67"/>
  <c r="BJ319" i="67"/>
  <c r="BK319" i="67"/>
  <c r="BL319" i="67"/>
  <c r="BM319" i="67"/>
  <c r="BN319" i="67"/>
  <c r="BO319" i="67"/>
  <c r="BP319" i="67"/>
  <c r="BQ319" i="67"/>
  <c r="BR319" i="67"/>
  <c r="BS319" i="67"/>
  <c r="BT319" i="67"/>
  <c r="BU319" i="67"/>
  <c r="BV319" i="67"/>
  <c r="BW319" i="67"/>
  <c r="BX319" i="67"/>
  <c r="BY319" i="67"/>
  <c r="BZ319" i="67"/>
  <c r="CA319" i="67"/>
  <c r="CB319" i="67"/>
  <c r="CC319" i="67"/>
  <c r="CD319" i="67"/>
  <c r="CE319" i="67"/>
  <c r="CF319" i="67"/>
  <c r="CG319" i="67"/>
  <c r="CH319" i="67"/>
  <c r="CI319" i="67"/>
  <c r="CJ319" i="67"/>
  <c r="CK319" i="67"/>
  <c r="CL319" i="67"/>
  <c r="CM319" i="67"/>
  <c r="CN319" i="67"/>
  <c r="CO319" i="67"/>
  <c r="CP319" i="67"/>
  <c r="CQ319" i="67"/>
  <c r="CR319" i="67"/>
  <c r="CS319" i="67"/>
  <c r="CT319" i="67"/>
  <c r="CU319" i="67"/>
  <c r="CV319" i="67"/>
  <c r="CW319" i="67"/>
  <c r="CX319" i="67"/>
  <c r="CY319" i="67"/>
  <c r="CZ319" i="67"/>
  <c r="DA319" i="67"/>
  <c r="DB319" i="67"/>
  <c r="DC319" i="67"/>
  <c r="DD319" i="67"/>
  <c r="DE319" i="67"/>
  <c r="DF319" i="67"/>
  <c r="DG319" i="67"/>
  <c r="DH319" i="67"/>
  <c r="DI319" i="67"/>
  <c r="DJ319" i="67"/>
  <c r="DK319" i="67"/>
  <c r="DL319" i="67"/>
  <c r="DM319" i="67"/>
  <c r="DN319" i="67"/>
  <c r="DO319" i="67"/>
  <c r="DP319" i="67"/>
  <c r="DQ319" i="67"/>
  <c r="DR319" i="67"/>
  <c r="DS319" i="67"/>
  <c r="DT319" i="67"/>
  <c r="DU319" i="67"/>
  <c r="DV319" i="67"/>
  <c r="DW319" i="67"/>
  <c r="DX319" i="67"/>
  <c r="DY319" i="67"/>
  <c r="DZ319" i="67"/>
  <c r="EA319" i="67"/>
  <c r="EB319" i="67"/>
  <c r="EC319" i="67"/>
  <c r="ED319" i="67"/>
  <c r="EE319" i="67"/>
  <c r="EF319" i="67"/>
  <c r="EG319" i="67"/>
  <c r="EH319" i="67"/>
  <c r="EI319" i="67"/>
  <c r="EJ319" i="67"/>
  <c r="A320" i="67"/>
  <c r="B320" i="67"/>
  <c r="C320" i="67"/>
  <c r="D320" i="67"/>
  <c r="E320" i="67"/>
  <c r="F320" i="67"/>
  <c r="G320" i="67"/>
  <c r="H320" i="67"/>
  <c r="I320" i="67"/>
  <c r="J320" i="67"/>
  <c r="K320" i="67"/>
  <c r="L320" i="67"/>
  <c r="M320" i="67"/>
  <c r="N320" i="67"/>
  <c r="O320" i="67"/>
  <c r="P320" i="67"/>
  <c r="Q320" i="67"/>
  <c r="R320" i="67"/>
  <c r="S320" i="67"/>
  <c r="T320" i="67"/>
  <c r="U320" i="67"/>
  <c r="V320" i="67"/>
  <c r="W320" i="67"/>
  <c r="X320" i="67"/>
  <c r="Y320" i="67"/>
  <c r="Z320" i="67"/>
  <c r="AA320" i="67"/>
  <c r="AB320" i="67"/>
  <c r="AC320" i="67"/>
  <c r="AD320" i="67"/>
  <c r="AE320" i="67"/>
  <c r="AF320" i="67"/>
  <c r="AG320" i="67"/>
  <c r="AH320" i="67"/>
  <c r="AI320" i="67"/>
  <c r="AJ320" i="67"/>
  <c r="AK320" i="67"/>
  <c r="AL320" i="67"/>
  <c r="AM320" i="67"/>
  <c r="AN320" i="67"/>
  <c r="AO320" i="67"/>
  <c r="AP320" i="67"/>
  <c r="AQ320" i="67"/>
  <c r="AR320" i="67"/>
  <c r="AS320" i="67"/>
  <c r="AT320" i="67"/>
  <c r="AU320" i="67"/>
  <c r="AV320" i="67"/>
  <c r="AW320" i="67"/>
  <c r="AX320" i="67"/>
  <c r="AY320" i="67"/>
  <c r="AZ320" i="67"/>
  <c r="BA320" i="67"/>
  <c r="BB320" i="67"/>
  <c r="BC320" i="67"/>
  <c r="BD320" i="67"/>
  <c r="BE320" i="67"/>
  <c r="BF320" i="67"/>
  <c r="BG320" i="67"/>
  <c r="BH320" i="67"/>
  <c r="BI320" i="67"/>
  <c r="BJ320" i="67"/>
  <c r="BK320" i="67"/>
  <c r="BL320" i="67"/>
  <c r="BM320" i="67"/>
  <c r="BN320" i="67"/>
  <c r="BO320" i="67"/>
  <c r="BP320" i="67"/>
  <c r="BQ320" i="67"/>
  <c r="BR320" i="67"/>
  <c r="BS320" i="67"/>
  <c r="BT320" i="67"/>
  <c r="BU320" i="67"/>
  <c r="BV320" i="67"/>
  <c r="BW320" i="67"/>
  <c r="BX320" i="67"/>
  <c r="BY320" i="67"/>
  <c r="BZ320" i="67"/>
  <c r="CA320" i="67"/>
  <c r="CB320" i="67"/>
  <c r="CC320" i="67"/>
  <c r="CD320" i="67"/>
  <c r="CE320" i="67"/>
  <c r="CF320" i="67"/>
  <c r="CG320" i="67"/>
  <c r="CH320" i="67"/>
  <c r="CI320" i="67"/>
  <c r="CJ320" i="67"/>
  <c r="CK320" i="67"/>
  <c r="CL320" i="67"/>
  <c r="CM320" i="67"/>
  <c r="CN320" i="67"/>
  <c r="CO320" i="67"/>
  <c r="CP320" i="67"/>
  <c r="CQ320" i="67"/>
  <c r="CR320" i="67"/>
  <c r="CS320" i="67"/>
  <c r="CT320" i="67"/>
  <c r="CU320" i="67"/>
  <c r="CV320" i="67"/>
  <c r="CW320" i="67"/>
  <c r="CX320" i="67"/>
  <c r="CY320" i="67"/>
  <c r="CZ320" i="67"/>
  <c r="DA320" i="67"/>
  <c r="DB320" i="67"/>
  <c r="DC320" i="67"/>
  <c r="DD320" i="67"/>
  <c r="DE320" i="67"/>
  <c r="DF320" i="67"/>
  <c r="DG320" i="67"/>
  <c r="DH320" i="67"/>
  <c r="DI320" i="67"/>
  <c r="DJ320" i="67"/>
  <c r="DK320" i="67"/>
  <c r="DL320" i="67"/>
  <c r="DM320" i="67"/>
  <c r="DN320" i="67"/>
  <c r="DO320" i="67"/>
  <c r="DP320" i="67"/>
  <c r="DQ320" i="67"/>
  <c r="DR320" i="67"/>
  <c r="DS320" i="67"/>
  <c r="DT320" i="67"/>
  <c r="DU320" i="67"/>
  <c r="DV320" i="67"/>
  <c r="DW320" i="67"/>
  <c r="DX320" i="67"/>
  <c r="DY320" i="67"/>
  <c r="DZ320" i="67"/>
  <c r="EA320" i="67"/>
  <c r="EB320" i="67"/>
  <c r="EC320" i="67"/>
  <c r="ED320" i="67"/>
  <c r="EE320" i="67"/>
  <c r="EF320" i="67"/>
  <c r="EG320" i="67"/>
  <c r="EH320" i="67"/>
  <c r="EI320" i="67"/>
  <c r="EJ320" i="67"/>
  <c r="A321" i="67"/>
  <c r="B321" i="67"/>
  <c r="C321" i="67"/>
  <c r="D321" i="67"/>
  <c r="E321" i="67"/>
  <c r="F321" i="67"/>
  <c r="G321" i="67"/>
  <c r="H321" i="67"/>
  <c r="I321" i="67"/>
  <c r="J321" i="67"/>
  <c r="K321" i="67"/>
  <c r="L321" i="67"/>
  <c r="M321" i="67"/>
  <c r="N321" i="67"/>
  <c r="O321" i="67"/>
  <c r="P321" i="67"/>
  <c r="Q321" i="67"/>
  <c r="R321" i="67"/>
  <c r="S321" i="67"/>
  <c r="T321" i="67"/>
  <c r="U321" i="67"/>
  <c r="V321" i="67"/>
  <c r="W321" i="67"/>
  <c r="X321" i="67"/>
  <c r="Y321" i="67"/>
  <c r="Z321" i="67"/>
  <c r="AA321" i="67"/>
  <c r="AB321" i="67"/>
  <c r="AC321" i="67"/>
  <c r="AD321" i="67"/>
  <c r="AE321" i="67"/>
  <c r="AF321" i="67"/>
  <c r="AG321" i="67"/>
  <c r="AH321" i="67"/>
  <c r="AI321" i="67"/>
  <c r="AJ321" i="67"/>
  <c r="AK321" i="67"/>
  <c r="AL321" i="67"/>
  <c r="AM321" i="67"/>
  <c r="AN321" i="67"/>
  <c r="AO321" i="67"/>
  <c r="AP321" i="67"/>
  <c r="AQ321" i="67"/>
  <c r="AR321" i="67"/>
  <c r="AS321" i="67"/>
  <c r="AT321" i="67"/>
  <c r="AU321" i="67"/>
  <c r="AV321" i="67"/>
  <c r="AW321" i="67"/>
  <c r="AX321" i="67"/>
  <c r="AY321" i="67"/>
  <c r="AZ321" i="67"/>
  <c r="BA321" i="67"/>
  <c r="BB321" i="67"/>
  <c r="BC321" i="67"/>
  <c r="BD321" i="67"/>
  <c r="BE321" i="67"/>
  <c r="BF321" i="67"/>
  <c r="BG321" i="67"/>
  <c r="BH321" i="67"/>
  <c r="BI321" i="67"/>
  <c r="BJ321" i="67"/>
  <c r="BK321" i="67"/>
  <c r="BL321" i="67"/>
  <c r="BM321" i="67"/>
  <c r="BN321" i="67"/>
  <c r="BO321" i="67"/>
  <c r="BP321" i="67"/>
  <c r="BQ321" i="67"/>
  <c r="CH321" i="67"/>
  <c r="CI321" i="67"/>
  <c r="CJ321" i="67"/>
  <c r="CK321" i="67"/>
  <c r="CL321" i="67"/>
  <c r="CM321" i="67"/>
  <c r="CN321" i="67"/>
  <c r="CO321" i="67"/>
  <c r="CP321" i="67"/>
  <c r="CQ321" i="67"/>
  <c r="CR321" i="67"/>
  <c r="CS321" i="67"/>
  <c r="CT321" i="67"/>
  <c r="CU321" i="67"/>
  <c r="CV321" i="67"/>
  <c r="CW321" i="67"/>
  <c r="CX321" i="67"/>
  <c r="CY321" i="67"/>
  <c r="CZ321" i="67"/>
  <c r="DA321" i="67"/>
  <c r="DB321" i="67"/>
  <c r="DC321" i="67"/>
  <c r="DD321" i="67"/>
  <c r="DE321" i="67"/>
  <c r="DF321" i="67"/>
  <c r="DG321" i="67"/>
  <c r="DH321" i="67"/>
  <c r="DI321" i="67"/>
  <c r="DJ321" i="67"/>
  <c r="DK321" i="67"/>
  <c r="DL321" i="67"/>
  <c r="DM321" i="67"/>
  <c r="DN321" i="67"/>
  <c r="DO321" i="67"/>
  <c r="DP321" i="67"/>
  <c r="DQ321" i="67"/>
  <c r="DR321" i="67"/>
  <c r="DS321" i="67"/>
  <c r="DT321" i="67"/>
  <c r="DU321" i="67"/>
  <c r="DV321" i="67"/>
  <c r="DW321" i="67"/>
  <c r="DX321" i="67"/>
  <c r="DY321" i="67"/>
  <c r="A322" i="67"/>
  <c r="B322" i="67"/>
  <c r="C322" i="67"/>
  <c r="D322" i="67"/>
  <c r="E322" i="67"/>
  <c r="F322" i="67"/>
  <c r="G322" i="67"/>
  <c r="H322" i="67"/>
  <c r="I322" i="67"/>
  <c r="J322" i="67"/>
  <c r="K322" i="67"/>
  <c r="L322" i="67"/>
  <c r="M322" i="67"/>
  <c r="N322" i="67"/>
  <c r="O322" i="67"/>
  <c r="P322" i="67"/>
  <c r="Q322" i="67"/>
  <c r="R322" i="67"/>
  <c r="S322" i="67"/>
  <c r="T322" i="67"/>
  <c r="U322" i="67"/>
  <c r="V322" i="67"/>
  <c r="W322" i="67"/>
  <c r="X322" i="67"/>
  <c r="Y322" i="67"/>
  <c r="Z322" i="67"/>
  <c r="AA322" i="67"/>
  <c r="AB322" i="67"/>
  <c r="AC322" i="67"/>
  <c r="AD322" i="67"/>
  <c r="AE322" i="67"/>
  <c r="AF322" i="67"/>
  <c r="AG322" i="67"/>
  <c r="AH322" i="67"/>
  <c r="AI322" i="67"/>
  <c r="AJ322" i="67"/>
  <c r="AK322" i="67"/>
  <c r="AL322" i="67"/>
  <c r="AM322" i="67"/>
  <c r="AN322" i="67"/>
  <c r="AO322" i="67"/>
  <c r="AP322" i="67"/>
  <c r="AQ322" i="67"/>
  <c r="AR322" i="67"/>
  <c r="AS322" i="67"/>
  <c r="AT322" i="67"/>
  <c r="AU322" i="67"/>
  <c r="AV322" i="67"/>
  <c r="AW322" i="67"/>
  <c r="AX322" i="67"/>
  <c r="AY322" i="67"/>
  <c r="AZ322" i="67"/>
  <c r="BA322" i="67"/>
  <c r="BB322" i="67"/>
  <c r="BC322" i="67"/>
  <c r="BD322" i="67"/>
  <c r="BE322" i="67"/>
  <c r="BF322" i="67"/>
  <c r="BG322" i="67"/>
  <c r="BH322" i="67"/>
  <c r="BI322" i="67"/>
  <c r="BJ322" i="67"/>
  <c r="BK322" i="67"/>
  <c r="BL322" i="67"/>
  <c r="BM322" i="67"/>
  <c r="BN322" i="67"/>
  <c r="BO322" i="67"/>
  <c r="BP322" i="67"/>
  <c r="BQ322" i="67"/>
  <c r="CH322" i="67"/>
  <c r="CI322" i="67"/>
  <c r="CJ322" i="67"/>
  <c r="CK322" i="67"/>
  <c r="CL322" i="67"/>
  <c r="CM322" i="67"/>
  <c r="CN322" i="67"/>
  <c r="CO322" i="67"/>
  <c r="CP322" i="67"/>
  <c r="CQ322" i="67"/>
  <c r="CR322" i="67"/>
  <c r="CS322" i="67"/>
  <c r="CT322" i="67"/>
  <c r="CU322" i="67"/>
  <c r="CV322" i="67"/>
  <c r="CW322" i="67"/>
  <c r="CX322" i="67"/>
  <c r="CY322" i="67"/>
  <c r="CZ322" i="67"/>
  <c r="DA322" i="67"/>
  <c r="DB322" i="67"/>
  <c r="DC322" i="67"/>
  <c r="DD322" i="67"/>
  <c r="DE322" i="67"/>
  <c r="DF322" i="67"/>
  <c r="DG322" i="67"/>
  <c r="DH322" i="67"/>
  <c r="DI322" i="67"/>
  <c r="DJ322" i="67"/>
  <c r="DK322" i="67"/>
  <c r="DL322" i="67"/>
  <c r="DM322" i="67"/>
  <c r="DN322" i="67"/>
  <c r="DO322" i="67"/>
  <c r="DP322" i="67"/>
  <c r="DQ322" i="67"/>
  <c r="DR322" i="67"/>
  <c r="DS322" i="67"/>
  <c r="DT322" i="67"/>
  <c r="DU322" i="67"/>
  <c r="DV322" i="67"/>
  <c r="DW322" i="67"/>
  <c r="DX322" i="67"/>
  <c r="DY322" i="67"/>
  <c r="A323" i="67"/>
  <c r="B323" i="67"/>
  <c r="C323" i="67"/>
  <c r="D323" i="67"/>
  <c r="E323" i="67"/>
  <c r="F323" i="67"/>
  <c r="G323" i="67"/>
  <c r="H323" i="67"/>
  <c r="I323" i="67"/>
  <c r="J323" i="67"/>
  <c r="K323" i="67"/>
  <c r="L323" i="67"/>
  <c r="M323" i="67"/>
  <c r="N323" i="67"/>
  <c r="O323" i="67"/>
  <c r="P323" i="67"/>
  <c r="Q323" i="67"/>
  <c r="R323" i="67"/>
  <c r="S323" i="67"/>
  <c r="T323" i="67"/>
  <c r="U323" i="67"/>
  <c r="V323" i="67"/>
  <c r="W323" i="67"/>
  <c r="X323" i="67"/>
  <c r="Y323" i="67"/>
  <c r="Z323" i="67"/>
  <c r="AA323" i="67"/>
  <c r="AB323" i="67"/>
  <c r="AC323" i="67"/>
  <c r="AD323" i="67"/>
  <c r="AE323" i="67"/>
  <c r="AF323" i="67"/>
  <c r="AG323" i="67"/>
  <c r="AH323" i="67"/>
  <c r="AI323" i="67"/>
  <c r="AJ323" i="67"/>
  <c r="AK323" i="67"/>
  <c r="AL323" i="67"/>
  <c r="AM323" i="67"/>
  <c r="AN323" i="67"/>
  <c r="AO323" i="67"/>
  <c r="AP323" i="67"/>
  <c r="AQ323" i="67"/>
  <c r="AR323" i="67"/>
  <c r="AS323" i="67"/>
  <c r="AT323" i="67"/>
  <c r="AU323" i="67"/>
  <c r="AV323" i="67"/>
  <c r="AW323" i="67"/>
  <c r="AX323" i="67"/>
  <c r="AY323" i="67"/>
  <c r="AZ323" i="67"/>
  <c r="BA323" i="67"/>
  <c r="BB323" i="67"/>
  <c r="BC323" i="67"/>
  <c r="BD323" i="67"/>
  <c r="BE323" i="67"/>
  <c r="BF323" i="67"/>
  <c r="BG323" i="67"/>
  <c r="BH323" i="67"/>
  <c r="BI323" i="67"/>
  <c r="BJ323" i="67"/>
  <c r="BK323" i="67"/>
  <c r="BL323" i="67"/>
  <c r="BM323" i="67"/>
  <c r="BN323" i="67"/>
  <c r="BO323" i="67"/>
  <c r="BP323" i="67"/>
  <c r="BQ323" i="67"/>
  <c r="CF323" i="67"/>
  <c r="CH323" i="67"/>
  <c r="CI323" i="67"/>
  <c r="CJ323" i="67"/>
  <c r="CK323" i="67"/>
  <c r="CL323" i="67"/>
  <c r="CM323" i="67"/>
  <c r="CN323" i="67"/>
  <c r="CO323" i="67"/>
  <c r="CP323" i="67"/>
  <c r="CQ323" i="67"/>
  <c r="CR323" i="67"/>
  <c r="CS323" i="67"/>
  <c r="CT323" i="67"/>
  <c r="CU323" i="67"/>
  <c r="CV323" i="67"/>
  <c r="CW323" i="67"/>
  <c r="CX323" i="67"/>
  <c r="CY323" i="67"/>
  <c r="CZ323" i="67"/>
  <c r="DA323" i="67"/>
  <c r="DB323" i="67"/>
  <c r="DC323" i="67"/>
  <c r="DD323" i="67"/>
  <c r="DE323" i="67"/>
  <c r="DF323" i="67"/>
  <c r="DG323" i="67"/>
  <c r="DH323" i="67"/>
  <c r="DI323" i="67"/>
  <c r="DJ323" i="67"/>
  <c r="DK323" i="67"/>
  <c r="DL323" i="67"/>
  <c r="DM323" i="67"/>
  <c r="DN323" i="67"/>
  <c r="DO323" i="67"/>
  <c r="DP323" i="67"/>
  <c r="DQ323" i="67"/>
  <c r="DR323" i="67"/>
  <c r="DS323" i="67"/>
  <c r="DT323" i="67"/>
  <c r="DU323" i="67"/>
  <c r="DV323" i="67"/>
  <c r="DW323" i="67"/>
  <c r="DX323" i="67"/>
  <c r="DY323" i="67"/>
  <c r="EB323" i="67"/>
  <c r="EC323" i="67"/>
  <c r="ED323" i="67"/>
  <c r="EE323" i="67"/>
  <c r="EF323" i="67"/>
  <c r="EG323" i="67"/>
  <c r="EH323" i="67"/>
  <c r="EI323" i="67"/>
  <c r="EJ323" i="67"/>
  <c r="A324" i="67"/>
  <c r="B324" i="67"/>
  <c r="C324" i="67"/>
  <c r="D324" i="67"/>
  <c r="E324" i="67"/>
  <c r="F324" i="67"/>
  <c r="G324" i="67"/>
  <c r="H324" i="67"/>
  <c r="I324" i="67"/>
  <c r="J324" i="67"/>
  <c r="K324" i="67"/>
  <c r="L324" i="67"/>
  <c r="M324" i="67"/>
  <c r="N324" i="67"/>
  <c r="O324" i="67"/>
  <c r="P324" i="67"/>
  <c r="Q324" i="67"/>
  <c r="R324" i="67"/>
  <c r="S324" i="67"/>
  <c r="T324" i="67"/>
  <c r="U324" i="67"/>
  <c r="V324" i="67"/>
  <c r="W324" i="67"/>
  <c r="X324" i="67"/>
  <c r="Y324" i="67"/>
  <c r="Z324" i="67"/>
  <c r="AA324" i="67"/>
  <c r="AB324" i="67"/>
  <c r="AC324" i="67"/>
  <c r="AD324" i="67"/>
  <c r="AE324" i="67"/>
  <c r="AF324" i="67"/>
  <c r="AG324" i="67"/>
  <c r="AH324" i="67"/>
  <c r="AI324" i="67"/>
  <c r="AJ324" i="67"/>
  <c r="AK324" i="67"/>
  <c r="AL324" i="67"/>
  <c r="AM324" i="67"/>
  <c r="AN324" i="67"/>
  <c r="AO324" i="67"/>
  <c r="AP324" i="67"/>
  <c r="AQ324" i="67"/>
  <c r="AR324" i="67"/>
  <c r="AS324" i="67"/>
  <c r="AT324" i="67"/>
  <c r="AU324" i="67"/>
  <c r="AV324" i="67"/>
  <c r="AW324" i="67"/>
  <c r="AX324" i="67"/>
  <c r="AY324" i="67"/>
  <c r="AZ324" i="67"/>
  <c r="BA324" i="67"/>
  <c r="BB324" i="67"/>
  <c r="BC324" i="67"/>
  <c r="BD324" i="67"/>
  <c r="BE324" i="67"/>
  <c r="BF324" i="67"/>
  <c r="BG324" i="67"/>
  <c r="BH324" i="67"/>
  <c r="BI324" i="67"/>
  <c r="BJ324" i="67"/>
  <c r="BK324" i="67"/>
  <c r="BL324" i="67"/>
  <c r="BM324" i="67"/>
  <c r="BN324" i="67"/>
  <c r="BO324" i="67"/>
  <c r="BP324" i="67"/>
  <c r="BQ324" i="67"/>
  <c r="CH324" i="67"/>
  <c r="CI324" i="67"/>
  <c r="CJ324" i="67"/>
  <c r="CK324" i="67"/>
  <c r="CL324" i="67"/>
  <c r="CM324" i="67"/>
  <c r="CN324" i="67"/>
  <c r="CO324" i="67"/>
  <c r="CP324" i="67"/>
  <c r="CQ324" i="67"/>
  <c r="CR324" i="67"/>
  <c r="CS324" i="67"/>
  <c r="CT324" i="67"/>
  <c r="CU324" i="67"/>
  <c r="CV324" i="67"/>
  <c r="CW324" i="67"/>
  <c r="CX324" i="67"/>
  <c r="CY324" i="67"/>
  <c r="CZ324" i="67"/>
  <c r="DA324" i="67"/>
  <c r="DB324" i="67"/>
  <c r="DC324" i="67"/>
  <c r="DD324" i="67"/>
  <c r="DE324" i="67"/>
  <c r="DF324" i="67"/>
  <c r="DG324" i="67"/>
  <c r="DH324" i="67"/>
  <c r="DI324" i="67"/>
  <c r="DJ324" i="67"/>
  <c r="DK324" i="67"/>
  <c r="DL324" i="67"/>
  <c r="DM324" i="67"/>
  <c r="DN324" i="67"/>
  <c r="DO324" i="67"/>
  <c r="DP324" i="67"/>
  <c r="DQ324" i="67"/>
  <c r="DR324" i="67"/>
  <c r="DS324" i="67"/>
  <c r="DT324" i="67"/>
  <c r="DU324" i="67"/>
  <c r="DV324" i="67"/>
  <c r="DW324" i="67"/>
  <c r="DX324" i="67"/>
  <c r="DY324" i="67"/>
  <c r="A325" i="67"/>
  <c r="B325" i="67"/>
  <c r="C325" i="67"/>
  <c r="D325" i="67"/>
  <c r="E325" i="67"/>
  <c r="F325" i="67"/>
  <c r="G325" i="67"/>
  <c r="H325" i="67"/>
  <c r="I325" i="67"/>
  <c r="J325" i="67"/>
  <c r="K325" i="67"/>
  <c r="L325" i="67"/>
  <c r="M325" i="67"/>
  <c r="N325" i="67"/>
  <c r="O325" i="67"/>
  <c r="P325" i="67"/>
  <c r="Q325" i="67"/>
  <c r="R325" i="67"/>
  <c r="S325" i="67"/>
  <c r="T325" i="67"/>
  <c r="U325" i="67"/>
  <c r="V325" i="67"/>
  <c r="W325" i="67"/>
  <c r="X325" i="67"/>
  <c r="Y325" i="67"/>
  <c r="Z325" i="67"/>
  <c r="AA325" i="67"/>
  <c r="AB325" i="67"/>
  <c r="AC325" i="67"/>
  <c r="AD325" i="67"/>
  <c r="AE325" i="67"/>
  <c r="AF325" i="67"/>
  <c r="AG325" i="67"/>
  <c r="AH325" i="67"/>
  <c r="AI325" i="67"/>
  <c r="AJ325" i="67"/>
  <c r="AK325" i="67"/>
  <c r="AL325" i="67"/>
  <c r="AM325" i="67"/>
  <c r="AN325" i="67"/>
  <c r="AO325" i="67"/>
  <c r="AP325" i="67"/>
  <c r="AQ325" i="67"/>
  <c r="AR325" i="67"/>
  <c r="AS325" i="67"/>
  <c r="AT325" i="67"/>
  <c r="AU325" i="67"/>
  <c r="AV325" i="67"/>
  <c r="AW325" i="67"/>
  <c r="AX325" i="67"/>
  <c r="AY325" i="67"/>
  <c r="AZ325" i="67"/>
  <c r="BA325" i="67"/>
  <c r="BB325" i="67"/>
  <c r="BC325" i="67"/>
  <c r="BD325" i="67"/>
  <c r="BE325" i="67"/>
  <c r="BF325" i="67"/>
  <c r="BG325" i="67"/>
  <c r="BH325" i="67"/>
  <c r="BI325" i="67"/>
  <c r="BJ325" i="67"/>
  <c r="BK325" i="67"/>
  <c r="BL325" i="67"/>
  <c r="BM325" i="67"/>
  <c r="BN325" i="67"/>
  <c r="BO325" i="67"/>
  <c r="BP325" i="67"/>
  <c r="BQ325" i="67"/>
  <c r="CF325" i="67"/>
  <c r="CH325" i="67"/>
  <c r="CI325" i="67"/>
  <c r="CJ325" i="67"/>
  <c r="CK325" i="67"/>
  <c r="CL325" i="67"/>
  <c r="CM325" i="67"/>
  <c r="CN325" i="67"/>
  <c r="CO325" i="67"/>
  <c r="CP325" i="67"/>
  <c r="CQ325" i="67"/>
  <c r="CR325" i="67"/>
  <c r="CS325" i="67"/>
  <c r="CT325" i="67"/>
  <c r="CU325" i="67"/>
  <c r="CV325" i="67"/>
  <c r="CW325" i="67"/>
  <c r="CX325" i="67"/>
  <c r="CY325" i="67"/>
  <c r="CZ325" i="67"/>
  <c r="DA325" i="67"/>
  <c r="DB325" i="67"/>
  <c r="DC325" i="67"/>
  <c r="DD325" i="67"/>
  <c r="DE325" i="67"/>
  <c r="DF325" i="67"/>
  <c r="DG325" i="67"/>
  <c r="DH325" i="67"/>
  <c r="DI325" i="67"/>
  <c r="DJ325" i="67"/>
  <c r="DK325" i="67"/>
  <c r="DL325" i="67"/>
  <c r="DM325" i="67"/>
  <c r="DN325" i="67"/>
  <c r="DO325" i="67"/>
  <c r="DP325" i="67"/>
  <c r="DQ325" i="67"/>
  <c r="DR325" i="67"/>
  <c r="DS325" i="67"/>
  <c r="DT325" i="67"/>
  <c r="DU325" i="67"/>
  <c r="DV325" i="67"/>
  <c r="DW325" i="67"/>
  <c r="DX325" i="67"/>
  <c r="DY325" i="67"/>
  <c r="A326" i="67"/>
  <c r="B326" i="67"/>
  <c r="C326" i="67"/>
  <c r="D326" i="67"/>
  <c r="E326" i="67"/>
  <c r="F326" i="67"/>
  <c r="G326" i="67"/>
  <c r="H326" i="67"/>
  <c r="I326" i="67"/>
  <c r="J326" i="67"/>
  <c r="K326" i="67"/>
  <c r="L326" i="67"/>
  <c r="M326" i="67"/>
  <c r="N326" i="67"/>
  <c r="O326" i="67"/>
  <c r="P326" i="67"/>
  <c r="Q326" i="67"/>
  <c r="R326" i="67"/>
  <c r="S326" i="67"/>
  <c r="T326" i="67"/>
  <c r="U326" i="67"/>
  <c r="V326" i="67"/>
  <c r="W326" i="67"/>
  <c r="X326" i="67"/>
  <c r="Y326" i="67"/>
  <c r="Z326" i="67"/>
  <c r="AA326" i="67"/>
  <c r="AB326" i="67"/>
  <c r="AC326" i="67"/>
  <c r="AD326" i="67"/>
  <c r="AE326" i="67"/>
  <c r="AF326" i="67"/>
  <c r="AG326" i="67"/>
  <c r="AH326" i="67"/>
  <c r="AI326" i="67"/>
  <c r="AJ326" i="67"/>
  <c r="AK326" i="67"/>
  <c r="AL326" i="67"/>
  <c r="AM326" i="67"/>
  <c r="AN326" i="67"/>
  <c r="AO326" i="67"/>
  <c r="AP326" i="67"/>
  <c r="AQ326" i="67"/>
  <c r="AR326" i="67"/>
  <c r="AS326" i="67"/>
  <c r="AT326" i="67"/>
  <c r="AU326" i="67"/>
  <c r="AV326" i="67"/>
  <c r="AW326" i="67"/>
  <c r="AX326" i="67"/>
  <c r="AY326" i="67"/>
  <c r="AZ326" i="67"/>
  <c r="BA326" i="67"/>
  <c r="BB326" i="67"/>
  <c r="BC326" i="67"/>
  <c r="BD326" i="67"/>
  <c r="BE326" i="67"/>
  <c r="BF326" i="67"/>
  <c r="BG326" i="67"/>
  <c r="BH326" i="67"/>
  <c r="BI326" i="67"/>
  <c r="BJ326" i="67"/>
  <c r="BK326" i="67"/>
  <c r="BL326" i="67"/>
  <c r="BM326" i="67"/>
  <c r="BN326" i="67"/>
  <c r="BO326" i="67"/>
  <c r="BP326" i="67"/>
  <c r="BQ326" i="67"/>
  <c r="CH326" i="67"/>
  <c r="CI326" i="67"/>
  <c r="CJ326" i="67"/>
  <c r="CK326" i="67"/>
  <c r="CL326" i="67"/>
  <c r="CM326" i="67"/>
  <c r="CN326" i="67"/>
  <c r="CO326" i="67"/>
  <c r="CP326" i="67"/>
  <c r="CQ326" i="67"/>
  <c r="CR326" i="67"/>
  <c r="CS326" i="67"/>
  <c r="CT326" i="67"/>
  <c r="CU326" i="67"/>
  <c r="CV326" i="67"/>
  <c r="CW326" i="67"/>
  <c r="CX326" i="67"/>
  <c r="CY326" i="67"/>
  <c r="CZ326" i="67"/>
  <c r="DA326" i="67"/>
  <c r="DB326" i="67"/>
  <c r="DC326" i="67"/>
  <c r="DD326" i="67"/>
  <c r="DE326" i="67"/>
  <c r="DF326" i="67"/>
  <c r="DG326" i="67"/>
  <c r="DH326" i="67"/>
  <c r="DI326" i="67"/>
  <c r="DJ326" i="67"/>
  <c r="DK326" i="67"/>
  <c r="DL326" i="67"/>
  <c r="DM326" i="67"/>
  <c r="DN326" i="67"/>
  <c r="DO326" i="67"/>
  <c r="DP326" i="67"/>
  <c r="DQ326" i="67"/>
  <c r="DR326" i="67"/>
  <c r="DS326" i="67"/>
  <c r="DT326" i="67"/>
  <c r="DU326" i="67"/>
  <c r="DV326" i="67"/>
  <c r="DW326" i="67"/>
  <c r="DX326" i="67"/>
  <c r="DY326" i="67"/>
  <c r="A327" i="67"/>
  <c r="B327" i="67"/>
  <c r="C327" i="67"/>
  <c r="D327" i="67"/>
  <c r="E327" i="67"/>
  <c r="F327" i="67"/>
  <c r="G327" i="67"/>
  <c r="H327" i="67"/>
  <c r="I327" i="67"/>
  <c r="J327" i="67"/>
  <c r="K327" i="67"/>
  <c r="L327" i="67"/>
  <c r="M327" i="67"/>
  <c r="N327" i="67"/>
  <c r="O327" i="67"/>
  <c r="P327" i="67"/>
  <c r="Q327" i="67"/>
  <c r="R327" i="67"/>
  <c r="S327" i="67"/>
  <c r="T327" i="67"/>
  <c r="U327" i="67"/>
  <c r="V327" i="67"/>
  <c r="W327" i="67"/>
  <c r="X327" i="67"/>
  <c r="Y327" i="67"/>
  <c r="Z327" i="67"/>
  <c r="AA327" i="67"/>
  <c r="AB327" i="67"/>
  <c r="AC327" i="67"/>
  <c r="AD327" i="67"/>
  <c r="AE327" i="67"/>
  <c r="AF327" i="67"/>
  <c r="AG327" i="67"/>
  <c r="AH327" i="67"/>
  <c r="AI327" i="67"/>
  <c r="AJ327" i="67"/>
  <c r="AK327" i="67"/>
  <c r="AL327" i="67"/>
  <c r="AM327" i="67"/>
  <c r="AN327" i="67"/>
  <c r="AO327" i="67"/>
  <c r="AP327" i="67"/>
  <c r="AQ327" i="67"/>
  <c r="AR327" i="67"/>
  <c r="AS327" i="67"/>
  <c r="AT327" i="67"/>
  <c r="AU327" i="67"/>
  <c r="AV327" i="67"/>
  <c r="AW327" i="67"/>
  <c r="AX327" i="67"/>
  <c r="AY327" i="67"/>
  <c r="AZ327" i="67"/>
  <c r="BA327" i="67"/>
  <c r="BB327" i="67"/>
  <c r="BC327" i="67"/>
  <c r="BD327" i="67"/>
  <c r="BE327" i="67"/>
  <c r="BF327" i="67"/>
  <c r="BG327" i="67"/>
  <c r="BH327" i="67"/>
  <c r="BI327" i="67"/>
  <c r="BJ327" i="67"/>
  <c r="BK327" i="67"/>
  <c r="BL327" i="67"/>
  <c r="BM327" i="67"/>
  <c r="BN327" i="67"/>
  <c r="BO327" i="67"/>
  <c r="BP327" i="67"/>
  <c r="BQ327" i="67"/>
  <c r="BR327" i="67"/>
  <c r="BS327" i="67"/>
  <c r="BT327" i="67"/>
  <c r="BU327" i="67"/>
  <c r="BV327" i="67"/>
  <c r="BW327" i="67"/>
  <c r="BX327" i="67"/>
  <c r="BY327" i="67"/>
  <c r="BZ327" i="67"/>
  <c r="CA327" i="67"/>
  <c r="CB327" i="67"/>
  <c r="CC327" i="67"/>
  <c r="CD327" i="67"/>
  <c r="CE327" i="67"/>
  <c r="CF327" i="67"/>
  <c r="CG327" i="67"/>
  <c r="CH327" i="67"/>
  <c r="CI327" i="67"/>
  <c r="CJ327" i="67"/>
  <c r="CK327" i="67"/>
  <c r="CL327" i="67"/>
  <c r="CM327" i="67"/>
  <c r="CN327" i="67"/>
  <c r="CO327" i="67"/>
  <c r="CP327" i="67"/>
  <c r="CQ327" i="67"/>
  <c r="CR327" i="67"/>
  <c r="CS327" i="67"/>
  <c r="CT327" i="67"/>
  <c r="CU327" i="67"/>
  <c r="CV327" i="67"/>
  <c r="CW327" i="67"/>
  <c r="CX327" i="67"/>
  <c r="CY327" i="67"/>
  <c r="CZ327" i="67"/>
  <c r="DA327" i="67"/>
  <c r="DB327" i="67"/>
  <c r="DC327" i="67"/>
  <c r="DD327" i="67"/>
  <c r="DE327" i="67"/>
  <c r="DF327" i="67"/>
  <c r="DG327" i="67"/>
  <c r="DH327" i="67"/>
  <c r="DI327" i="67"/>
  <c r="DJ327" i="67"/>
  <c r="DK327" i="67"/>
  <c r="DL327" i="67"/>
  <c r="DM327" i="67"/>
  <c r="DN327" i="67"/>
  <c r="DO327" i="67"/>
  <c r="DP327" i="67"/>
  <c r="DQ327" i="67"/>
  <c r="DR327" i="67"/>
  <c r="DS327" i="67"/>
  <c r="DT327" i="67"/>
  <c r="DU327" i="67"/>
  <c r="DV327" i="67"/>
  <c r="DW327" i="67"/>
  <c r="DX327" i="67"/>
  <c r="DY327" i="67"/>
  <c r="DZ327" i="67"/>
  <c r="EA327" i="67"/>
  <c r="EB327" i="67"/>
  <c r="EC327" i="67"/>
  <c r="ED327" i="67"/>
  <c r="EE327" i="67"/>
  <c r="EF327" i="67"/>
  <c r="EG327" i="67"/>
  <c r="EH327" i="67"/>
  <c r="EI327" i="67"/>
  <c r="EJ327" i="67"/>
  <c r="A328" i="67"/>
  <c r="B328" i="67"/>
  <c r="C328" i="67"/>
  <c r="D328" i="67"/>
  <c r="E328" i="67"/>
  <c r="F328" i="67"/>
  <c r="G328" i="67"/>
  <c r="H328" i="67"/>
  <c r="I328" i="67"/>
  <c r="J328" i="67"/>
  <c r="K328" i="67"/>
  <c r="L328" i="67"/>
  <c r="M328" i="67"/>
  <c r="N328" i="67"/>
  <c r="O328" i="67"/>
  <c r="P328" i="67"/>
  <c r="Q328" i="67"/>
  <c r="R328" i="67"/>
  <c r="S328" i="67"/>
  <c r="T328" i="67"/>
  <c r="U328" i="67"/>
  <c r="V328" i="67"/>
  <c r="W328" i="67"/>
  <c r="X328" i="67"/>
  <c r="Y328" i="67"/>
  <c r="Z328" i="67"/>
  <c r="AA328" i="67"/>
  <c r="AB328" i="67"/>
  <c r="AC328" i="67"/>
  <c r="AD328" i="67"/>
  <c r="AE328" i="67"/>
  <c r="AF328" i="67"/>
  <c r="AG328" i="67"/>
  <c r="AH328" i="67"/>
  <c r="AI328" i="67"/>
  <c r="AJ328" i="67"/>
  <c r="AK328" i="67"/>
  <c r="AL328" i="67"/>
  <c r="AM328" i="67"/>
  <c r="AN328" i="67"/>
  <c r="AO328" i="67"/>
  <c r="AP328" i="67"/>
  <c r="AQ328" i="67"/>
  <c r="AR328" i="67"/>
  <c r="AS328" i="67"/>
  <c r="AT328" i="67"/>
  <c r="AU328" i="67"/>
  <c r="AV328" i="67"/>
  <c r="AW328" i="67"/>
  <c r="AX328" i="67"/>
  <c r="AY328" i="67"/>
  <c r="AZ328" i="67"/>
  <c r="BA328" i="67"/>
  <c r="BB328" i="67"/>
  <c r="BC328" i="67"/>
  <c r="BD328" i="67"/>
  <c r="BE328" i="67"/>
  <c r="BF328" i="67"/>
  <c r="BG328" i="67"/>
  <c r="BH328" i="67"/>
  <c r="BI328" i="67"/>
  <c r="BJ328" i="67"/>
  <c r="BK328" i="67"/>
  <c r="BL328" i="67"/>
  <c r="BM328" i="67"/>
  <c r="BN328" i="67"/>
  <c r="BO328" i="67"/>
  <c r="BP328" i="67"/>
  <c r="BQ328" i="67"/>
  <c r="BR328" i="67"/>
  <c r="BU328" i="67"/>
  <c r="BV328" i="67"/>
  <c r="BW328" i="67"/>
  <c r="BX328" i="67"/>
  <c r="BY328" i="67"/>
  <c r="BZ328" i="67"/>
  <c r="CA328" i="67"/>
  <c r="CB328" i="67"/>
  <c r="CC328" i="67"/>
  <c r="CD328" i="67"/>
  <c r="CE328" i="67"/>
  <c r="CF328" i="67"/>
  <c r="CG328" i="67"/>
  <c r="CH328" i="67"/>
  <c r="CI328" i="67"/>
  <c r="CJ328" i="67"/>
  <c r="CK328" i="67"/>
  <c r="CL328" i="67"/>
  <c r="CM328" i="67"/>
  <c r="CN328" i="67"/>
  <c r="CO328" i="67"/>
  <c r="CP328" i="67"/>
  <c r="CQ328" i="67"/>
  <c r="CR328" i="67"/>
  <c r="CS328" i="67"/>
  <c r="CT328" i="67"/>
  <c r="CU328" i="67"/>
  <c r="CV328" i="67"/>
  <c r="CW328" i="67"/>
  <c r="CX328" i="67"/>
  <c r="CY328" i="67"/>
  <c r="CZ328" i="67"/>
  <c r="DA328" i="67"/>
  <c r="DB328" i="67"/>
  <c r="DC328" i="67"/>
  <c r="DD328" i="67"/>
  <c r="DE328" i="67"/>
  <c r="DF328" i="67"/>
  <c r="DG328" i="67"/>
  <c r="DH328" i="67"/>
  <c r="DI328" i="67"/>
  <c r="DJ328" i="67"/>
  <c r="DK328" i="67"/>
  <c r="DL328" i="67"/>
  <c r="DM328" i="67"/>
  <c r="DN328" i="67"/>
  <c r="DO328" i="67"/>
  <c r="DP328" i="67"/>
  <c r="DQ328" i="67"/>
  <c r="DR328" i="67"/>
  <c r="DS328" i="67"/>
  <c r="DT328" i="67"/>
  <c r="DU328" i="67"/>
  <c r="DV328" i="67"/>
  <c r="DW328" i="67"/>
  <c r="DX328" i="67"/>
  <c r="DY328" i="67"/>
  <c r="DZ328" i="67"/>
  <c r="EA328" i="67"/>
  <c r="EB328" i="67"/>
  <c r="EC328" i="67"/>
  <c r="ED328" i="67"/>
  <c r="EE328" i="67"/>
  <c r="EF328" i="67"/>
  <c r="EG328" i="67"/>
  <c r="EH328" i="67"/>
  <c r="EI328" i="67"/>
  <c r="EJ328" i="67"/>
  <c r="A329" i="67"/>
  <c r="B329" i="67"/>
  <c r="C329" i="67"/>
  <c r="D329" i="67"/>
  <c r="E329" i="67"/>
  <c r="F329" i="67"/>
  <c r="G329" i="67"/>
  <c r="H329" i="67"/>
  <c r="I329" i="67"/>
  <c r="J329" i="67"/>
  <c r="K329" i="67"/>
  <c r="L329" i="67"/>
  <c r="M329" i="67"/>
  <c r="N329" i="67"/>
  <c r="O329" i="67"/>
  <c r="P329" i="67"/>
  <c r="Q329" i="67"/>
  <c r="R329" i="67"/>
  <c r="S329" i="67"/>
  <c r="T329" i="67"/>
  <c r="U329" i="67"/>
  <c r="V329" i="67"/>
  <c r="W329" i="67"/>
  <c r="X329" i="67"/>
  <c r="Y329" i="67"/>
  <c r="Z329" i="67"/>
  <c r="AA329" i="67"/>
  <c r="AB329" i="67"/>
  <c r="AC329" i="67"/>
  <c r="AD329" i="67"/>
  <c r="AE329" i="67"/>
  <c r="AF329" i="67"/>
  <c r="AG329" i="67"/>
  <c r="AH329" i="67"/>
  <c r="AI329" i="67"/>
  <c r="AJ329" i="67"/>
  <c r="AK329" i="67"/>
  <c r="AL329" i="67"/>
  <c r="AM329" i="67"/>
  <c r="AN329" i="67"/>
  <c r="AO329" i="67"/>
  <c r="AP329" i="67"/>
  <c r="AQ329" i="67"/>
  <c r="AR329" i="67"/>
  <c r="AS329" i="67"/>
  <c r="AT329" i="67"/>
  <c r="AU329" i="67"/>
  <c r="AV329" i="67"/>
  <c r="AW329" i="67"/>
  <c r="AX329" i="67"/>
  <c r="AY329" i="67"/>
  <c r="AZ329" i="67"/>
  <c r="BA329" i="67"/>
  <c r="BB329" i="67"/>
  <c r="BC329" i="67"/>
  <c r="BD329" i="67"/>
  <c r="BE329" i="67"/>
  <c r="BF329" i="67"/>
  <c r="BG329" i="67"/>
  <c r="BH329" i="67"/>
  <c r="BI329" i="67"/>
  <c r="BJ329" i="67"/>
  <c r="BK329" i="67"/>
  <c r="BL329" i="67"/>
  <c r="BM329" i="67"/>
  <c r="BR329" i="67"/>
  <c r="BT329" i="67"/>
  <c r="BU329" i="67"/>
  <c r="BV329" i="67"/>
  <c r="BW329" i="67"/>
  <c r="BX329" i="67"/>
  <c r="BY329" i="67"/>
  <c r="BZ329" i="67"/>
  <c r="CA329" i="67"/>
  <c r="CB329" i="67"/>
  <c r="CC329" i="67"/>
  <c r="CD329" i="67"/>
  <c r="CE329" i="67"/>
  <c r="CF329" i="67"/>
  <c r="CG329" i="67"/>
  <c r="CH329" i="67"/>
  <c r="CI329" i="67"/>
  <c r="CJ329" i="67"/>
  <c r="CK329" i="67"/>
  <c r="CL329" i="67"/>
  <c r="CM329" i="67"/>
  <c r="CN329" i="67"/>
  <c r="CO329" i="67"/>
  <c r="CP329" i="67"/>
  <c r="CQ329" i="67"/>
  <c r="CR329" i="67"/>
  <c r="CS329" i="67"/>
  <c r="CT329" i="67"/>
  <c r="CU329" i="67"/>
  <c r="CV329" i="67"/>
  <c r="CW329" i="67"/>
  <c r="CX329" i="67"/>
  <c r="CY329" i="67"/>
  <c r="CZ329" i="67"/>
  <c r="DA329" i="67"/>
  <c r="DB329" i="67"/>
  <c r="DC329" i="67"/>
  <c r="DD329" i="67"/>
  <c r="DE329" i="67"/>
  <c r="DF329" i="67"/>
  <c r="DG329" i="67"/>
  <c r="DH329" i="67"/>
  <c r="DI329" i="67"/>
  <c r="DJ329" i="67"/>
  <c r="DK329" i="67"/>
  <c r="DL329" i="67"/>
  <c r="DM329" i="67"/>
  <c r="DN329" i="67"/>
  <c r="DO329" i="67"/>
  <c r="DP329" i="67"/>
  <c r="DQ329" i="67"/>
  <c r="DR329" i="67"/>
  <c r="DS329" i="67"/>
  <c r="DT329" i="67"/>
  <c r="DU329" i="67"/>
  <c r="DV329" i="67"/>
  <c r="DW329" i="67"/>
  <c r="DX329" i="67"/>
  <c r="DY329" i="67"/>
  <c r="DZ329" i="67"/>
  <c r="EA329" i="67"/>
  <c r="EB329" i="67"/>
  <c r="EC329" i="67"/>
  <c r="ED329" i="67"/>
  <c r="EE329" i="67"/>
  <c r="EF329" i="67"/>
  <c r="EG329" i="67"/>
  <c r="EH329" i="67"/>
  <c r="EI329" i="67"/>
  <c r="EJ329" i="67"/>
  <c r="A330" i="67"/>
  <c r="B330" i="67"/>
  <c r="C330" i="67"/>
  <c r="D330" i="67"/>
  <c r="E330" i="67"/>
  <c r="F330" i="67"/>
  <c r="G330" i="67"/>
  <c r="H330" i="67"/>
  <c r="I330" i="67"/>
  <c r="J330" i="67"/>
  <c r="K330" i="67"/>
  <c r="L330" i="67"/>
  <c r="M330" i="67"/>
  <c r="N330" i="67"/>
  <c r="O330" i="67"/>
  <c r="P330" i="67"/>
  <c r="Q330" i="67"/>
  <c r="R330" i="67"/>
  <c r="S330" i="67"/>
  <c r="T330" i="67"/>
  <c r="U330" i="67"/>
  <c r="V330" i="67"/>
  <c r="W330" i="67"/>
  <c r="X330" i="67"/>
  <c r="Y330" i="67"/>
  <c r="Z330" i="67"/>
  <c r="AA330" i="67"/>
  <c r="AB330" i="67"/>
  <c r="AC330" i="67"/>
  <c r="AD330" i="67"/>
  <c r="AE330" i="67"/>
  <c r="AF330" i="67"/>
  <c r="AG330" i="67"/>
  <c r="AH330" i="67"/>
  <c r="AI330" i="67"/>
  <c r="AJ330" i="67"/>
  <c r="AK330" i="67"/>
  <c r="AL330" i="67"/>
  <c r="AM330" i="67"/>
  <c r="AN330" i="67"/>
  <c r="AO330" i="67"/>
  <c r="AP330" i="67"/>
  <c r="AQ330" i="67"/>
  <c r="AR330" i="67"/>
  <c r="AS330" i="67"/>
  <c r="AT330" i="67"/>
  <c r="AU330" i="67"/>
  <c r="AV330" i="67"/>
  <c r="AW330" i="67"/>
  <c r="AX330" i="67"/>
  <c r="AY330" i="67"/>
  <c r="AZ330" i="67"/>
  <c r="BA330" i="67"/>
  <c r="BB330" i="67"/>
  <c r="BC330" i="67"/>
  <c r="BD330" i="67"/>
  <c r="BE330" i="67"/>
  <c r="BF330" i="67"/>
  <c r="BG330" i="67"/>
  <c r="BH330" i="67"/>
  <c r="BI330" i="67"/>
  <c r="BJ330" i="67"/>
  <c r="BK330" i="67"/>
  <c r="BL330" i="67"/>
  <c r="BM330" i="67"/>
  <c r="BR330" i="67"/>
  <c r="BS330" i="67"/>
  <c r="BT330" i="67"/>
  <c r="BU330" i="67"/>
  <c r="BV330" i="67"/>
  <c r="BW330" i="67"/>
  <c r="BX330" i="67"/>
  <c r="BY330" i="67"/>
  <c r="BZ330" i="67"/>
  <c r="CA330" i="67"/>
  <c r="CB330" i="67"/>
  <c r="CC330" i="67"/>
  <c r="CD330" i="67"/>
  <c r="CE330" i="67"/>
  <c r="CF330" i="67"/>
  <c r="CG330" i="67"/>
  <c r="CH330" i="67"/>
  <c r="CI330" i="67"/>
  <c r="CJ330" i="67"/>
  <c r="CK330" i="67"/>
  <c r="CL330" i="67"/>
  <c r="CM330" i="67"/>
  <c r="CN330" i="67"/>
  <c r="CO330" i="67"/>
  <c r="CP330" i="67"/>
  <c r="CQ330" i="67"/>
  <c r="CR330" i="67"/>
  <c r="CS330" i="67"/>
  <c r="CT330" i="67"/>
  <c r="CU330" i="67"/>
  <c r="CV330" i="67"/>
  <c r="CW330" i="67"/>
  <c r="CX330" i="67"/>
  <c r="CY330" i="67"/>
  <c r="CZ330" i="67"/>
  <c r="DA330" i="67"/>
  <c r="DB330" i="67"/>
  <c r="DC330" i="67"/>
  <c r="DD330" i="67"/>
  <c r="DE330" i="67"/>
  <c r="DF330" i="67"/>
  <c r="DG330" i="67"/>
  <c r="DH330" i="67"/>
  <c r="DI330" i="67"/>
  <c r="DJ330" i="67"/>
  <c r="DK330" i="67"/>
  <c r="DL330" i="67"/>
  <c r="DM330" i="67"/>
  <c r="DN330" i="67"/>
  <c r="DO330" i="67"/>
  <c r="DP330" i="67"/>
  <c r="DQ330" i="67"/>
  <c r="DR330" i="67"/>
  <c r="DS330" i="67"/>
  <c r="DT330" i="67"/>
  <c r="DU330" i="67"/>
  <c r="DV330" i="67"/>
  <c r="DW330" i="67"/>
  <c r="DX330" i="67"/>
  <c r="DY330" i="67"/>
  <c r="DZ330" i="67"/>
  <c r="EA330" i="67"/>
  <c r="EB330" i="67"/>
  <c r="EC330" i="67"/>
  <c r="ED330" i="67"/>
  <c r="EE330" i="67"/>
  <c r="EF330" i="67"/>
  <c r="EG330" i="67"/>
  <c r="EH330" i="67"/>
  <c r="EI330" i="67"/>
  <c r="EJ330" i="67"/>
  <c r="A331" i="67"/>
  <c r="B331" i="67"/>
  <c r="C331" i="67"/>
  <c r="D331" i="67"/>
  <c r="E331" i="67"/>
  <c r="F331" i="67"/>
  <c r="G331" i="67"/>
  <c r="H331" i="67"/>
  <c r="I331" i="67"/>
  <c r="J331" i="67"/>
  <c r="K331" i="67"/>
  <c r="L331" i="67"/>
  <c r="M331" i="67"/>
  <c r="N331" i="67"/>
  <c r="O331" i="67"/>
  <c r="P331" i="67"/>
  <c r="Q331" i="67"/>
  <c r="R331" i="67"/>
  <c r="S331" i="67"/>
  <c r="T331" i="67"/>
  <c r="U331" i="67"/>
  <c r="V331" i="67"/>
  <c r="W331" i="67"/>
  <c r="X331" i="67"/>
  <c r="Y331" i="67"/>
  <c r="Z331" i="67"/>
  <c r="AA331" i="67"/>
  <c r="AB331" i="67"/>
  <c r="AC331" i="67"/>
  <c r="AD331" i="67"/>
  <c r="AE331" i="67"/>
  <c r="AF331" i="67"/>
  <c r="AG331" i="67"/>
  <c r="AH331" i="67"/>
  <c r="AI331" i="67"/>
  <c r="AJ331" i="67"/>
  <c r="AK331" i="67"/>
  <c r="AL331" i="67"/>
  <c r="AM331" i="67"/>
  <c r="AN331" i="67"/>
  <c r="AO331" i="67"/>
  <c r="AP331" i="67"/>
  <c r="AQ331" i="67"/>
  <c r="AR331" i="67"/>
  <c r="AS331" i="67"/>
  <c r="AT331" i="67"/>
  <c r="AU331" i="67"/>
  <c r="AV331" i="67"/>
  <c r="AW331" i="67"/>
  <c r="AX331" i="67"/>
  <c r="AY331" i="67"/>
  <c r="AZ331" i="67"/>
  <c r="BA331" i="67"/>
  <c r="BB331" i="67"/>
  <c r="BC331" i="67"/>
  <c r="BD331" i="67"/>
  <c r="BE331" i="67"/>
  <c r="BF331" i="67"/>
  <c r="BG331" i="67"/>
  <c r="BH331" i="67"/>
  <c r="BI331" i="67"/>
  <c r="BJ331" i="67"/>
  <c r="BK331" i="67"/>
  <c r="BL331" i="67"/>
  <c r="BM331" i="67"/>
  <c r="BR331" i="67"/>
  <c r="BS331" i="67"/>
  <c r="BT331" i="67"/>
  <c r="BU331" i="67"/>
  <c r="BV331" i="67"/>
  <c r="BW331" i="67"/>
  <c r="BX331" i="67"/>
  <c r="BY331" i="67"/>
  <c r="BZ331" i="67"/>
  <c r="CA331" i="67"/>
  <c r="CB331" i="67"/>
  <c r="CC331" i="67"/>
  <c r="CD331" i="67"/>
  <c r="CE331" i="67"/>
  <c r="CF331" i="67"/>
  <c r="CG331" i="67"/>
  <c r="CH331" i="67"/>
  <c r="CI331" i="67"/>
  <c r="CJ331" i="67"/>
  <c r="CK331" i="67"/>
  <c r="CL331" i="67"/>
  <c r="CM331" i="67"/>
  <c r="CN331" i="67"/>
  <c r="CO331" i="67"/>
  <c r="CP331" i="67"/>
  <c r="CQ331" i="67"/>
  <c r="CR331" i="67"/>
  <c r="CS331" i="67"/>
  <c r="CT331" i="67"/>
  <c r="CU331" i="67"/>
  <c r="CV331" i="67"/>
  <c r="CW331" i="67"/>
  <c r="CX331" i="67"/>
  <c r="CY331" i="67"/>
  <c r="CZ331" i="67"/>
  <c r="DA331" i="67"/>
  <c r="DB331" i="67"/>
  <c r="DC331" i="67"/>
  <c r="DD331" i="67"/>
  <c r="DE331" i="67"/>
  <c r="DF331" i="67"/>
  <c r="DG331" i="67"/>
  <c r="DH331" i="67"/>
  <c r="DI331" i="67"/>
  <c r="DJ331" i="67"/>
  <c r="DK331" i="67"/>
  <c r="DL331" i="67"/>
  <c r="DM331" i="67"/>
  <c r="DN331" i="67"/>
  <c r="DO331" i="67"/>
  <c r="DP331" i="67"/>
  <c r="DQ331" i="67"/>
  <c r="DR331" i="67"/>
  <c r="DS331" i="67"/>
  <c r="DT331" i="67"/>
  <c r="DU331" i="67"/>
  <c r="DV331" i="67"/>
  <c r="DW331" i="67"/>
  <c r="DX331" i="67"/>
  <c r="DY331" i="67"/>
  <c r="DZ331" i="67"/>
  <c r="EA331" i="67"/>
  <c r="EB331" i="67"/>
  <c r="EC331" i="67"/>
  <c r="ED331" i="67"/>
  <c r="EE331" i="67"/>
  <c r="EF331" i="67"/>
  <c r="EG331" i="67"/>
  <c r="EH331" i="67"/>
  <c r="EI331" i="67"/>
  <c r="EJ331" i="67"/>
  <c r="A332" i="67"/>
  <c r="B332" i="67"/>
  <c r="C332" i="67"/>
  <c r="D332" i="67"/>
  <c r="E332" i="67"/>
  <c r="F332" i="67"/>
  <c r="G332" i="67"/>
  <c r="H332" i="67"/>
  <c r="I332" i="67"/>
  <c r="J332" i="67"/>
  <c r="K332" i="67"/>
  <c r="L332" i="67"/>
  <c r="M332" i="67"/>
  <c r="N332" i="67"/>
  <c r="O332" i="67"/>
  <c r="P332" i="67"/>
  <c r="Q332" i="67"/>
  <c r="R332" i="67"/>
  <c r="S332" i="67"/>
  <c r="T332" i="67"/>
  <c r="U332" i="67"/>
  <c r="V332" i="67"/>
  <c r="W332" i="67"/>
  <c r="X332" i="67"/>
  <c r="Y332" i="67"/>
  <c r="Z332" i="67"/>
  <c r="AA332" i="67"/>
  <c r="AB332" i="67"/>
  <c r="AC332" i="67"/>
  <c r="AD332" i="67"/>
  <c r="AE332" i="67"/>
  <c r="AF332" i="67"/>
  <c r="AG332" i="67"/>
  <c r="AH332" i="67"/>
  <c r="AI332" i="67"/>
  <c r="AJ332" i="67"/>
  <c r="AK332" i="67"/>
  <c r="AL332" i="67"/>
  <c r="AM332" i="67"/>
  <c r="AN332" i="67"/>
  <c r="AO332" i="67"/>
  <c r="AP332" i="67"/>
  <c r="AQ332" i="67"/>
  <c r="AR332" i="67"/>
  <c r="AS332" i="67"/>
  <c r="AT332" i="67"/>
  <c r="AU332" i="67"/>
  <c r="AV332" i="67"/>
  <c r="AW332" i="67"/>
  <c r="AX332" i="67"/>
  <c r="AY332" i="67"/>
  <c r="AZ332" i="67"/>
  <c r="BA332" i="67"/>
  <c r="BB332" i="67"/>
  <c r="BC332" i="67"/>
  <c r="BD332" i="67"/>
  <c r="BE332" i="67"/>
  <c r="BF332" i="67"/>
  <c r="BG332" i="67"/>
  <c r="BH332" i="67"/>
  <c r="BI332" i="67"/>
  <c r="BJ332" i="67"/>
  <c r="BK332" i="67"/>
  <c r="BL332" i="67"/>
  <c r="BM332" i="67"/>
  <c r="BR332" i="67"/>
  <c r="BT332" i="67"/>
  <c r="BU332" i="67"/>
  <c r="BV332" i="67"/>
  <c r="BW332" i="67"/>
  <c r="BX332" i="67"/>
  <c r="BY332" i="67"/>
  <c r="BZ332" i="67"/>
  <c r="CA332" i="67"/>
  <c r="CB332" i="67"/>
  <c r="CC332" i="67"/>
  <c r="CD332" i="67"/>
  <c r="CE332" i="67"/>
  <c r="CF332" i="67"/>
  <c r="CG332" i="67"/>
  <c r="CH332" i="67"/>
  <c r="CI332" i="67"/>
  <c r="CJ332" i="67"/>
  <c r="CK332" i="67"/>
  <c r="CL332" i="67"/>
  <c r="CM332" i="67"/>
  <c r="CN332" i="67"/>
  <c r="CO332" i="67"/>
  <c r="CP332" i="67"/>
  <c r="CQ332" i="67"/>
  <c r="CR332" i="67"/>
  <c r="CS332" i="67"/>
  <c r="CT332" i="67"/>
  <c r="CU332" i="67"/>
  <c r="CV332" i="67"/>
  <c r="CW332" i="67"/>
  <c r="CX332" i="67"/>
  <c r="CY332" i="67"/>
  <c r="CZ332" i="67"/>
  <c r="DA332" i="67"/>
  <c r="DB332" i="67"/>
  <c r="DC332" i="67"/>
  <c r="DD332" i="67"/>
  <c r="DE332" i="67"/>
  <c r="DF332" i="67"/>
  <c r="DG332" i="67"/>
  <c r="DH332" i="67"/>
  <c r="DI332" i="67"/>
  <c r="DJ332" i="67"/>
  <c r="DK332" i="67"/>
  <c r="DL332" i="67"/>
  <c r="DM332" i="67"/>
  <c r="DN332" i="67"/>
  <c r="DO332" i="67"/>
  <c r="DP332" i="67"/>
  <c r="DQ332" i="67"/>
  <c r="DR332" i="67"/>
  <c r="DS332" i="67"/>
  <c r="DT332" i="67"/>
  <c r="DU332" i="67"/>
  <c r="DV332" i="67"/>
  <c r="DW332" i="67"/>
  <c r="DX332" i="67"/>
  <c r="DY332" i="67"/>
  <c r="DZ332" i="67"/>
  <c r="EA332" i="67"/>
  <c r="EB332" i="67"/>
  <c r="EC332" i="67"/>
  <c r="ED332" i="67"/>
  <c r="EE332" i="67"/>
  <c r="EF332" i="67"/>
  <c r="EG332" i="67"/>
  <c r="EH332" i="67"/>
  <c r="EI332" i="67"/>
  <c r="EJ332" i="67"/>
  <c r="A333" i="67"/>
  <c r="B333" i="67"/>
  <c r="C333" i="67"/>
  <c r="D333" i="67"/>
  <c r="E333" i="67"/>
  <c r="F333" i="67"/>
  <c r="G333" i="67"/>
  <c r="H333" i="67"/>
  <c r="I333" i="67"/>
  <c r="J333" i="67"/>
  <c r="K333" i="67"/>
  <c r="L333" i="67"/>
  <c r="M333" i="67"/>
  <c r="N333" i="67"/>
  <c r="O333" i="67"/>
  <c r="P333" i="67"/>
  <c r="Q333" i="67"/>
  <c r="R333" i="67"/>
  <c r="S333" i="67"/>
  <c r="T333" i="67"/>
  <c r="U333" i="67"/>
  <c r="V333" i="67"/>
  <c r="W333" i="67"/>
  <c r="X333" i="67"/>
  <c r="Y333" i="67"/>
  <c r="Z333" i="67"/>
  <c r="AA333" i="67"/>
  <c r="AB333" i="67"/>
  <c r="AC333" i="67"/>
  <c r="AD333" i="67"/>
  <c r="AE333" i="67"/>
  <c r="AF333" i="67"/>
  <c r="AG333" i="67"/>
  <c r="AH333" i="67"/>
  <c r="AI333" i="67"/>
  <c r="AJ333" i="67"/>
  <c r="AK333" i="67"/>
  <c r="AL333" i="67"/>
  <c r="AM333" i="67"/>
  <c r="AN333" i="67"/>
  <c r="AO333" i="67"/>
  <c r="AP333" i="67"/>
  <c r="AQ333" i="67"/>
  <c r="AR333" i="67"/>
  <c r="AS333" i="67"/>
  <c r="AT333" i="67"/>
  <c r="AU333" i="67"/>
  <c r="AV333" i="67"/>
  <c r="AW333" i="67"/>
  <c r="AX333" i="67"/>
  <c r="AY333" i="67"/>
  <c r="AZ333" i="67"/>
  <c r="BA333" i="67"/>
  <c r="BB333" i="67"/>
  <c r="BC333" i="67"/>
  <c r="BD333" i="67"/>
  <c r="BE333" i="67"/>
  <c r="BF333" i="67"/>
  <c r="BG333" i="67"/>
  <c r="BH333" i="67"/>
  <c r="BI333" i="67"/>
  <c r="BJ333" i="67"/>
  <c r="BK333" i="67"/>
  <c r="BL333" i="67"/>
  <c r="BM333" i="67"/>
  <c r="BR333" i="67"/>
  <c r="BS333" i="67"/>
  <c r="BT333" i="67"/>
  <c r="BU333" i="67"/>
  <c r="BV333" i="67"/>
  <c r="BW333" i="67"/>
  <c r="BX333" i="67"/>
  <c r="BY333" i="67"/>
  <c r="BZ333" i="67"/>
  <c r="CA333" i="67"/>
  <c r="CB333" i="67"/>
  <c r="CC333" i="67"/>
  <c r="CD333" i="67"/>
  <c r="CE333" i="67"/>
  <c r="CF333" i="67"/>
  <c r="CG333" i="67"/>
  <c r="CH333" i="67"/>
  <c r="CI333" i="67"/>
  <c r="CJ333" i="67"/>
  <c r="CK333" i="67"/>
  <c r="CL333" i="67"/>
  <c r="CM333" i="67"/>
  <c r="CN333" i="67"/>
  <c r="CO333" i="67"/>
  <c r="CP333" i="67"/>
  <c r="CQ333" i="67"/>
  <c r="CR333" i="67"/>
  <c r="CS333" i="67"/>
  <c r="CT333" i="67"/>
  <c r="CU333" i="67"/>
  <c r="CV333" i="67"/>
  <c r="CW333" i="67"/>
  <c r="CX333" i="67"/>
  <c r="CY333" i="67"/>
  <c r="CZ333" i="67"/>
  <c r="DA333" i="67"/>
  <c r="DB333" i="67"/>
  <c r="DC333" i="67"/>
  <c r="DD333" i="67"/>
  <c r="DE333" i="67"/>
  <c r="DF333" i="67"/>
  <c r="DG333" i="67"/>
  <c r="DH333" i="67"/>
  <c r="DI333" i="67"/>
  <c r="DJ333" i="67"/>
  <c r="DK333" i="67"/>
  <c r="DL333" i="67"/>
  <c r="DM333" i="67"/>
  <c r="DN333" i="67"/>
  <c r="DO333" i="67"/>
  <c r="DP333" i="67"/>
  <c r="DQ333" i="67"/>
  <c r="DR333" i="67"/>
  <c r="DS333" i="67"/>
  <c r="DT333" i="67"/>
  <c r="DU333" i="67"/>
  <c r="DV333" i="67"/>
  <c r="DW333" i="67"/>
  <c r="DX333" i="67"/>
  <c r="DY333" i="67"/>
  <c r="DZ333" i="67"/>
  <c r="EA333" i="67"/>
  <c r="EB333" i="67"/>
  <c r="EC333" i="67"/>
  <c r="ED333" i="67"/>
  <c r="EE333" i="67"/>
  <c r="EF333" i="67"/>
  <c r="EG333" i="67"/>
  <c r="EH333" i="67"/>
  <c r="EI333" i="67"/>
  <c r="EJ333" i="67"/>
  <c r="A334" i="67"/>
  <c r="B334" i="67"/>
  <c r="C334" i="67"/>
  <c r="D334" i="67"/>
  <c r="E334" i="67"/>
  <c r="F334" i="67"/>
  <c r="G334" i="67"/>
  <c r="H334" i="67"/>
  <c r="I334" i="67"/>
  <c r="J334" i="67"/>
  <c r="K334" i="67"/>
  <c r="L334" i="67"/>
  <c r="M334" i="67"/>
  <c r="N334" i="67"/>
  <c r="O334" i="67"/>
  <c r="P334" i="67"/>
  <c r="Q334" i="67"/>
  <c r="R334" i="67"/>
  <c r="S334" i="67"/>
  <c r="T334" i="67"/>
  <c r="U334" i="67"/>
  <c r="V334" i="67"/>
  <c r="W334" i="67"/>
  <c r="X334" i="67"/>
  <c r="Y334" i="67"/>
  <c r="Z334" i="67"/>
  <c r="AA334" i="67"/>
  <c r="AB334" i="67"/>
  <c r="AC334" i="67"/>
  <c r="AD334" i="67"/>
  <c r="AE334" i="67"/>
  <c r="AF334" i="67"/>
  <c r="AG334" i="67"/>
  <c r="AH334" i="67"/>
  <c r="AI334" i="67"/>
  <c r="AJ334" i="67"/>
  <c r="AK334" i="67"/>
  <c r="AL334" i="67"/>
  <c r="AM334" i="67"/>
  <c r="AN334" i="67"/>
  <c r="AO334" i="67"/>
  <c r="AP334" i="67"/>
  <c r="AQ334" i="67"/>
  <c r="AR334" i="67"/>
  <c r="AS334" i="67"/>
  <c r="AT334" i="67"/>
  <c r="AU334" i="67"/>
  <c r="AV334" i="67"/>
  <c r="AW334" i="67"/>
  <c r="AX334" i="67"/>
  <c r="AY334" i="67"/>
  <c r="AZ334" i="67"/>
  <c r="BA334" i="67"/>
  <c r="BB334" i="67"/>
  <c r="BC334" i="67"/>
  <c r="BD334" i="67"/>
  <c r="BE334" i="67"/>
  <c r="BF334" i="67"/>
  <c r="BG334" i="67"/>
  <c r="BH334" i="67"/>
  <c r="BI334" i="67"/>
  <c r="BJ334" i="67"/>
  <c r="BK334" i="67"/>
  <c r="BL334" i="67"/>
  <c r="BM334" i="67"/>
  <c r="BN334" i="67"/>
  <c r="BR334" i="67"/>
  <c r="BS334" i="67"/>
  <c r="BT334" i="67"/>
  <c r="BU334" i="67"/>
  <c r="CH334" i="67"/>
  <c r="CI334" i="67"/>
  <c r="CJ334" i="67"/>
  <c r="CK334" i="67"/>
  <c r="CL334" i="67"/>
  <c r="CM334" i="67"/>
  <c r="CN334" i="67"/>
  <c r="CO334" i="67"/>
  <c r="CP334" i="67"/>
  <c r="CQ334" i="67"/>
  <c r="CR334" i="67"/>
  <c r="CS334" i="67"/>
  <c r="CT334" i="67"/>
  <c r="CU334" i="67"/>
  <c r="CV334" i="67"/>
  <c r="CW334" i="67"/>
  <c r="CX334" i="67"/>
  <c r="CY334" i="67"/>
  <c r="CZ334" i="67"/>
  <c r="DA334" i="67"/>
  <c r="DB334" i="67"/>
  <c r="DC334" i="67"/>
  <c r="DD334" i="67"/>
  <c r="DE334" i="67"/>
  <c r="DF334" i="67"/>
  <c r="DG334" i="67"/>
  <c r="DH334" i="67"/>
  <c r="DI334" i="67"/>
  <c r="DJ334" i="67"/>
  <c r="DK334" i="67"/>
  <c r="DL334" i="67"/>
  <c r="DM334" i="67"/>
  <c r="DN334" i="67"/>
  <c r="DO334" i="67"/>
  <c r="DP334" i="67"/>
  <c r="DQ334" i="67"/>
  <c r="DR334" i="67"/>
  <c r="DS334" i="67"/>
  <c r="DT334" i="67"/>
  <c r="DU334" i="67"/>
  <c r="DV334" i="67"/>
  <c r="DW334" i="67"/>
  <c r="DX334" i="67"/>
  <c r="A335" i="67"/>
  <c r="B335" i="67"/>
  <c r="C335" i="67"/>
  <c r="D335" i="67"/>
  <c r="E335" i="67"/>
  <c r="F335" i="67"/>
  <c r="G335" i="67"/>
  <c r="H335" i="67"/>
  <c r="I335" i="67"/>
  <c r="J335" i="67"/>
  <c r="K335" i="67"/>
  <c r="L335" i="67"/>
  <c r="M335" i="67"/>
  <c r="N335" i="67"/>
  <c r="O335" i="67"/>
  <c r="P335" i="67"/>
  <c r="Q335" i="67"/>
  <c r="R335" i="67"/>
  <c r="S335" i="67"/>
  <c r="T335" i="67"/>
  <c r="U335" i="67"/>
  <c r="V335" i="67"/>
  <c r="W335" i="67"/>
  <c r="X335" i="67"/>
  <c r="Y335" i="67"/>
  <c r="Z335" i="67"/>
  <c r="AA335" i="67"/>
  <c r="AB335" i="67"/>
  <c r="AC335" i="67"/>
  <c r="AD335" i="67"/>
  <c r="AE335" i="67"/>
  <c r="AF335" i="67"/>
  <c r="AG335" i="67"/>
  <c r="AH335" i="67"/>
  <c r="AI335" i="67"/>
  <c r="AJ335" i="67"/>
  <c r="AK335" i="67"/>
  <c r="AL335" i="67"/>
  <c r="AM335" i="67"/>
  <c r="AN335" i="67"/>
  <c r="AO335" i="67"/>
  <c r="AP335" i="67"/>
  <c r="AQ335" i="67"/>
  <c r="AR335" i="67"/>
  <c r="AS335" i="67"/>
  <c r="AT335" i="67"/>
  <c r="AU335" i="67"/>
  <c r="AV335" i="67"/>
  <c r="AW335" i="67"/>
  <c r="AX335" i="67"/>
  <c r="AY335" i="67"/>
  <c r="AZ335" i="67"/>
  <c r="BA335" i="67"/>
  <c r="BB335" i="67"/>
  <c r="BC335" i="67"/>
  <c r="BD335" i="67"/>
  <c r="BE335" i="67"/>
  <c r="BF335" i="67"/>
  <c r="BG335" i="67"/>
  <c r="BH335" i="67"/>
  <c r="BI335" i="67"/>
  <c r="BJ335" i="67"/>
  <c r="BK335" i="67"/>
  <c r="BL335" i="67"/>
  <c r="BM335" i="67"/>
  <c r="BN335" i="67"/>
  <c r="BO335" i="67"/>
  <c r="BP335" i="67"/>
  <c r="BQ335" i="67"/>
  <c r="BR335" i="67"/>
  <c r="BS335" i="67"/>
  <c r="BT335" i="67"/>
  <c r="BU335" i="67"/>
  <c r="BV335" i="67"/>
  <c r="BW335" i="67"/>
  <c r="BX335" i="67"/>
  <c r="BY335" i="67"/>
  <c r="BZ335" i="67"/>
  <c r="CA335" i="67"/>
  <c r="CB335" i="67"/>
  <c r="CC335" i="67"/>
  <c r="CD335" i="67"/>
  <c r="CE335" i="67"/>
  <c r="CF335" i="67"/>
  <c r="CG335" i="67"/>
  <c r="CH335" i="67"/>
  <c r="CI335" i="67"/>
  <c r="CJ335" i="67"/>
  <c r="CK335" i="67"/>
  <c r="CL335" i="67"/>
  <c r="CM335" i="67"/>
  <c r="CN335" i="67"/>
  <c r="CO335" i="67"/>
  <c r="CP335" i="67"/>
  <c r="CQ335" i="67"/>
  <c r="CR335" i="67"/>
  <c r="CS335" i="67"/>
  <c r="CT335" i="67"/>
  <c r="CU335" i="67"/>
  <c r="CV335" i="67"/>
  <c r="CW335" i="67"/>
  <c r="CX335" i="67"/>
  <c r="CY335" i="67"/>
  <c r="CZ335" i="67"/>
  <c r="DA335" i="67"/>
  <c r="DB335" i="67"/>
  <c r="DC335" i="67"/>
  <c r="DD335" i="67"/>
  <c r="DE335" i="67"/>
  <c r="DF335" i="67"/>
  <c r="DG335" i="67"/>
  <c r="DH335" i="67"/>
  <c r="DI335" i="67"/>
  <c r="DJ335" i="67"/>
  <c r="DK335" i="67"/>
  <c r="DL335" i="67"/>
  <c r="DM335" i="67"/>
  <c r="DN335" i="67"/>
  <c r="DO335" i="67"/>
  <c r="DP335" i="67"/>
  <c r="DQ335" i="67"/>
  <c r="DR335" i="67"/>
  <c r="DS335" i="67"/>
  <c r="DT335" i="67"/>
  <c r="DU335" i="67"/>
  <c r="DV335" i="67"/>
  <c r="DW335" i="67"/>
  <c r="DX335" i="67"/>
  <c r="DY335" i="67"/>
  <c r="DZ335" i="67"/>
  <c r="EA335" i="67"/>
  <c r="EB335" i="67"/>
  <c r="EC335" i="67"/>
  <c r="ED335" i="67"/>
  <c r="EE335" i="67"/>
  <c r="EF335" i="67"/>
  <c r="EG335" i="67"/>
  <c r="EH335" i="67"/>
  <c r="EI335" i="67"/>
  <c r="EJ335" i="67"/>
  <c r="A336" i="67"/>
  <c r="B336" i="67"/>
  <c r="C336" i="67"/>
  <c r="D336" i="67"/>
  <c r="E336" i="67"/>
  <c r="F336" i="67"/>
  <c r="G336" i="67"/>
  <c r="H336" i="67"/>
  <c r="I336" i="67"/>
  <c r="J336" i="67"/>
  <c r="K336" i="67"/>
  <c r="L336" i="67"/>
  <c r="M336" i="67"/>
  <c r="N336" i="67"/>
  <c r="O336" i="67"/>
  <c r="P336" i="67"/>
  <c r="Q336" i="67"/>
  <c r="R336" i="67"/>
  <c r="S336" i="67"/>
  <c r="T336" i="67"/>
  <c r="U336" i="67"/>
  <c r="V336" i="67"/>
  <c r="W336" i="67"/>
  <c r="X336" i="67"/>
  <c r="Y336" i="67"/>
  <c r="Z336" i="67"/>
  <c r="AA336" i="67"/>
  <c r="AB336" i="67"/>
  <c r="AC336" i="67"/>
  <c r="AD336" i="67"/>
  <c r="AE336" i="67"/>
  <c r="AF336" i="67"/>
  <c r="AG336" i="67"/>
  <c r="AH336" i="67"/>
  <c r="AI336" i="67"/>
  <c r="AJ336" i="67"/>
  <c r="AK336" i="67"/>
  <c r="AL336" i="67"/>
  <c r="AM336" i="67"/>
  <c r="AN336" i="67"/>
  <c r="AO336" i="67"/>
  <c r="AP336" i="67"/>
  <c r="AQ336" i="67"/>
  <c r="AR336" i="67"/>
  <c r="AS336" i="67"/>
  <c r="AT336" i="67"/>
  <c r="AU336" i="67"/>
  <c r="AV336" i="67"/>
  <c r="AW336" i="67"/>
  <c r="AX336" i="67"/>
  <c r="AY336" i="67"/>
  <c r="AZ336" i="67"/>
  <c r="BA336" i="67"/>
  <c r="BB336" i="67"/>
  <c r="BC336" i="67"/>
  <c r="BD336" i="67"/>
  <c r="BE336" i="67"/>
  <c r="BF336" i="67"/>
  <c r="BG336" i="67"/>
  <c r="BH336" i="67"/>
  <c r="BI336" i="67"/>
  <c r="BJ336" i="67"/>
  <c r="BK336" i="67"/>
  <c r="BL336" i="67"/>
  <c r="BM336" i="67"/>
  <c r="CF336" i="67"/>
  <c r="CH336" i="67"/>
  <c r="CI336" i="67"/>
  <c r="CJ336" i="67"/>
  <c r="CK336" i="67"/>
  <c r="CL336" i="67"/>
  <c r="CM336" i="67"/>
  <c r="CN336" i="67"/>
  <c r="CO336" i="67"/>
  <c r="CP336" i="67"/>
  <c r="CQ336" i="67"/>
  <c r="CR336" i="67"/>
  <c r="CS336" i="67"/>
  <c r="CT336" i="67"/>
  <c r="CU336" i="67"/>
  <c r="CV336" i="67"/>
  <c r="CW336" i="67"/>
  <c r="CX336" i="67"/>
  <c r="CY336" i="67"/>
  <c r="CZ336" i="67"/>
  <c r="DA336" i="67"/>
  <c r="DB336" i="67"/>
  <c r="DC336" i="67"/>
  <c r="DD336" i="67"/>
  <c r="DE336" i="67"/>
  <c r="DF336" i="67"/>
  <c r="DG336" i="67"/>
  <c r="DH336" i="67"/>
  <c r="DI336" i="67"/>
  <c r="DJ336" i="67"/>
  <c r="DK336" i="67"/>
  <c r="DL336" i="67"/>
  <c r="DM336" i="67"/>
  <c r="DN336" i="67"/>
  <c r="DO336" i="67"/>
  <c r="DP336" i="67"/>
  <c r="DQ336" i="67"/>
  <c r="DR336" i="67"/>
  <c r="DS336" i="67"/>
  <c r="DT336" i="67"/>
  <c r="DU336" i="67"/>
  <c r="DV336" i="67"/>
  <c r="DW336" i="67"/>
  <c r="DX336" i="67"/>
  <c r="A337" i="67"/>
  <c r="B337" i="67"/>
  <c r="C337" i="67"/>
  <c r="D337" i="67"/>
  <c r="E337" i="67"/>
  <c r="F337" i="67"/>
  <c r="G337" i="67"/>
  <c r="H337" i="67"/>
  <c r="I337" i="67"/>
  <c r="J337" i="67"/>
  <c r="K337" i="67"/>
  <c r="L337" i="67"/>
  <c r="M337" i="67"/>
  <c r="N337" i="67"/>
  <c r="O337" i="67"/>
  <c r="P337" i="67"/>
  <c r="Q337" i="67"/>
  <c r="R337" i="67"/>
  <c r="S337" i="67"/>
  <c r="T337" i="67"/>
  <c r="U337" i="67"/>
  <c r="V337" i="67"/>
  <c r="W337" i="67"/>
  <c r="X337" i="67"/>
  <c r="Y337" i="67"/>
  <c r="Z337" i="67"/>
  <c r="AA337" i="67"/>
  <c r="AB337" i="67"/>
  <c r="AC337" i="67"/>
  <c r="AD337" i="67"/>
  <c r="AE337" i="67"/>
  <c r="AF337" i="67"/>
  <c r="AG337" i="67"/>
  <c r="AH337" i="67"/>
  <c r="AI337" i="67"/>
  <c r="AJ337" i="67"/>
  <c r="AK337" i="67"/>
  <c r="AL337" i="67"/>
  <c r="AM337" i="67"/>
  <c r="AN337" i="67"/>
  <c r="AO337" i="67"/>
  <c r="AP337" i="67"/>
  <c r="AQ337" i="67"/>
  <c r="AR337" i="67"/>
  <c r="AS337" i="67"/>
  <c r="AT337" i="67"/>
  <c r="AU337" i="67"/>
  <c r="AV337" i="67"/>
  <c r="AW337" i="67"/>
  <c r="AX337" i="67"/>
  <c r="AY337" i="67"/>
  <c r="AZ337" i="67"/>
  <c r="BA337" i="67"/>
  <c r="BB337" i="67"/>
  <c r="BC337" i="67"/>
  <c r="BD337" i="67"/>
  <c r="BE337" i="67"/>
  <c r="BF337" i="67"/>
  <c r="BG337" i="67"/>
  <c r="BH337" i="67"/>
  <c r="BI337" i="67"/>
  <c r="BJ337" i="67"/>
  <c r="BK337" i="67"/>
  <c r="BL337" i="67"/>
  <c r="BM337" i="67"/>
  <c r="CH337" i="67"/>
  <c r="CI337" i="67"/>
  <c r="CJ337" i="67"/>
  <c r="CK337" i="67"/>
  <c r="CL337" i="67"/>
  <c r="CM337" i="67"/>
  <c r="CN337" i="67"/>
  <c r="CO337" i="67"/>
  <c r="CP337" i="67"/>
  <c r="CQ337" i="67"/>
  <c r="CR337" i="67"/>
  <c r="CS337" i="67"/>
  <c r="CT337" i="67"/>
  <c r="CU337" i="67"/>
  <c r="CV337" i="67"/>
  <c r="CW337" i="67"/>
  <c r="CX337" i="67"/>
  <c r="CY337" i="67"/>
  <c r="CZ337" i="67"/>
  <c r="DA337" i="67"/>
  <c r="DB337" i="67"/>
  <c r="DC337" i="67"/>
  <c r="DD337" i="67"/>
  <c r="DE337" i="67"/>
  <c r="DF337" i="67"/>
  <c r="DG337" i="67"/>
  <c r="DH337" i="67"/>
  <c r="DI337" i="67"/>
  <c r="DJ337" i="67"/>
  <c r="DK337" i="67"/>
  <c r="DL337" i="67"/>
  <c r="DM337" i="67"/>
  <c r="DN337" i="67"/>
  <c r="DO337" i="67"/>
  <c r="DP337" i="67"/>
  <c r="DQ337" i="67"/>
  <c r="DR337" i="67"/>
  <c r="DS337" i="67"/>
  <c r="DT337" i="67"/>
  <c r="DU337" i="67"/>
  <c r="DV337" i="67"/>
  <c r="DW337" i="67"/>
  <c r="DX337" i="67"/>
  <c r="A338" i="67"/>
  <c r="B338" i="67"/>
  <c r="C338" i="67"/>
  <c r="D338" i="67"/>
  <c r="E338" i="67"/>
  <c r="F338" i="67"/>
  <c r="G338" i="67"/>
  <c r="H338" i="67"/>
  <c r="I338" i="67"/>
  <c r="J338" i="67"/>
  <c r="K338" i="67"/>
  <c r="L338" i="67"/>
  <c r="M338" i="67"/>
  <c r="N338" i="67"/>
  <c r="O338" i="67"/>
  <c r="P338" i="67"/>
  <c r="Q338" i="67"/>
  <c r="R338" i="67"/>
  <c r="S338" i="67"/>
  <c r="T338" i="67"/>
  <c r="U338" i="67"/>
  <c r="V338" i="67"/>
  <c r="W338" i="67"/>
  <c r="X338" i="67"/>
  <c r="Y338" i="67"/>
  <c r="Z338" i="67"/>
  <c r="AA338" i="67"/>
  <c r="AB338" i="67"/>
  <c r="AC338" i="67"/>
  <c r="AD338" i="67"/>
  <c r="AE338" i="67"/>
  <c r="AF338" i="67"/>
  <c r="AG338" i="67"/>
  <c r="AH338" i="67"/>
  <c r="AI338" i="67"/>
  <c r="AJ338" i="67"/>
  <c r="AK338" i="67"/>
  <c r="AL338" i="67"/>
  <c r="AM338" i="67"/>
  <c r="AN338" i="67"/>
  <c r="AO338" i="67"/>
  <c r="AP338" i="67"/>
  <c r="AQ338" i="67"/>
  <c r="AR338" i="67"/>
  <c r="AS338" i="67"/>
  <c r="AT338" i="67"/>
  <c r="AU338" i="67"/>
  <c r="AV338" i="67"/>
  <c r="AW338" i="67"/>
  <c r="AX338" i="67"/>
  <c r="AY338" i="67"/>
  <c r="AZ338" i="67"/>
  <c r="BA338" i="67"/>
  <c r="BB338" i="67"/>
  <c r="BC338" i="67"/>
  <c r="BD338" i="67"/>
  <c r="BE338" i="67"/>
  <c r="BF338" i="67"/>
  <c r="BG338" i="67"/>
  <c r="BH338" i="67"/>
  <c r="BI338" i="67"/>
  <c r="BJ338" i="67"/>
  <c r="BK338" i="67"/>
  <c r="BL338" i="67"/>
  <c r="BM338" i="67"/>
  <c r="CH338" i="67"/>
  <c r="CI338" i="67"/>
  <c r="CJ338" i="67"/>
  <c r="CK338" i="67"/>
  <c r="CL338" i="67"/>
  <c r="CM338" i="67"/>
  <c r="CN338" i="67"/>
  <c r="CO338" i="67"/>
  <c r="CP338" i="67"/>
  <c r="CQ338" i="67"/>
  <c r="CR338" i="67"/>
  <c r="CS338" i="67"/>
  <c r="CT338" i="67"/>
  <c r="CU338" i="67"/>
  <c r="CV338" i="67"/>
  <c r="CW338" i="67"/>
  <c r="CX338" i="67"/>
  <c r="CY338" i="67"/>
  <c r="CZ338" i="67"/>
  <c r="DA338" i="67"/>
  <c r="DB338" i="67"/>
  <c r="DC338" i="67"/>
  <c r="DD338" i="67"/>
  <c r="DE338" i="67"/>
  <c r="DF338" i="67"/>
  <c r="DG338" i="67"/>
  <c r="DH338" i="67"/>
  <c r="DI338" i="67"/>
  <c r="DJ338" i="67"/>
  <c r="DK338" i="67"/>
  <c r="DL338" i="67"/>
  <c r="DM338" i="67"/>
  <c r="DN338" i="67"/>
  <c r="DO338" i="67"/>
  <c r="DP338" i="67"/>
  <c r="DQ338" i="67"/>
  <c r="DR338" i="67"/>
  <c r="DS338" i="67"/>
  <c r="DT338" i="67"/>
  <c r="DU338" i="67"/>
  <c r="DV338" i="67"/>
  <c r="DW338" i="67"/>
  <c r="DX338" i="67"/>
  <c r="A339" i="67"/>
  <c r="B339" i="67"/>
  <c r="C339" i="67"/>
  <c r="D339" i="67"/>
  <c r="E339" i="67"/>
  <c r="F339" i="67"/>
  <c r="G339" i="67"/>
  <c r="H339" i="67"/>
  <c r="I339" i="67"/>
  <c r="J339" i="67"/>
  <c r="K339" i="67"/>
  <c r="L339" i="67"/>
  <c r="M339" i="67"/>
  <c r="N339" i="67"/>
  <c r="O339" i="67"/>
  <c r="P339" i="67"/>
  <c r="Q339" i="67"/>
  <c r="R339" i="67"/>
  <c r="S339" i="67"/>
  <c r="T339" i="67"/>
  <c r="U339" i="67"/>
  <c r="V339" i="67"/>
  <c r="W339" i="67"/>
  <c r="X339" i="67"/>
  <c r="Y339" i="67"/>
  <c r="Z339" i="67"/>
  <c r="AA339" i="67"/>
  <c r="AB339" i="67"/>
  <c r="AC339" i="67"/>
  <c r="AD339" i="67"/>
  <c r="AE339" i="67"/>
  <c r="AF339" i="67"/>
  <c r="AG339" i="67"/>
  <c r="AH339" i="67"/>
  <c r="AI339" i="67"/>
  <c r="AJ339" i="67"/>
  <c r="AK339" i="67"/>
  <c r="AL339" i="67"/>
  <c r="AM339" i="67"/>
  <c r="AN339" i="67"/>
  <c r="AO339" i="67"/>
  <c r="AP339" i="67"/>
  <c r="AQ339" i="67"/>
  <c r="AR339" i="67"/>
  <c r="AS339" i="67"/>
  <c r="AT339" i="67"/>
  <c r="AU339" i="67"/>
  <c r="AV339" i="67"/>
  <c r="AW339" i="67"/>
  <c r="AX339" i="67"/>
  <c r="AY339" i="67"/>
  <c r="AZ339" i="67"/>
  <c r="BA339" i="67"/>
  <c r="BB339" i="67"/>
  <c r="BC339" i="67"/>
  <c r="BD339" i="67"/>
  <c r="BE339" i="67"/>
  <c r="BF339" i="67"/>
  <c r="BG339" i="67"/>
  <c r="BH339" i="67"/>
  <c r="BI339" i="67"/>
  <c r="BJ339" i="67"/>
  <c r="BK339" i="67"/>
  <c r="BL339" i="67"/>
  <c r="BM339" i="67"/>
  <c r="BN339" i="67"/>
  <c r="BO339" i="67"/>
  <c r="BP339" i="67"/>
  <c r="BQ339" i="67"/>
  <c r="BR339" i="67"/>
  <c r="BS339" i="67"/>
  <c r="BT339" i="67"/>
  <c r="BU339" i="67"/>
  <c r="BV339" i="67"/>
  <c r="BW339" i="67"/>
  <c r="BX339" i="67"/>
  <c r="BY339" i="67"/>
  <c r="BZ339" i="67"/>
  <c r="CA339" i="67"/>
  <c r="CB339" i="67"/>
  <c r="CC339" i="67"/>
  <c r="CD339" i="67"/>
  <c r="CE339" i="67"/>
  <c r="CF339" i="67"/>
  <c r="CG339" i="67"/>
  <c r="CH339" i="67"/>
  <c r="CI339" i="67"/>
  <c r="CJ339" i="67"/>
  <c r="CK339" i="67"/>
  <c r="CL339" i="67"/>
  <c r="CM339" i="67"/>
  <c r="CN339" i="67"/>
  <c r="CO339" i="67"/>
  <c r="CP339" i="67"/>
  <c r="CQ339" i="67"/>
  <c r="CR339" i="67"/>
  <c r="CS339" i="67"/>
  <c r="CT339" i="67"/>
  <c r="CU339" i="67"/>
  <c r="CV339" i="67"/>
  <c r="CW339" i="67"/>
  <c r="CX339" i="67"/>
  <c r="CY339" i="67"/>
  <c r="CZ339" i="67"/>
  <c r="DA339" i="67"/>
  <c r="DB339" i="67"/>
  <c r="DC339" i="67"/>
  <c r="DD339" i="67"/>
  <c r="DE339" i="67"/>
  <c r="DF339" i="67"/>
  <c r="DG339" i="67"/>
  <c r="DH339" i="67"/>
  <c r="DI339" i="67"/>
  <c r="DJ339" i="67"/>
  <c r="DK339" i="67"/>
  <c r="DL339" i="67"/>
  <c r="DM339" i="67"/>
  <c r="DN339" i="67"/>
  <c r="DO339" i="67"/>
  <c r="DP339" i="67"/>
  <c r="DQ339" i="67"/>
  <c r="DR339" i="67"/>
  <c r="DS339" i="67"/>
  <c r="DT339" i="67"/>
  <c r="DU339" i="67"/>
  <c r="DV339" i="67"/>
  <c r="DW339" i="67"/>
  <c r="DX339" i="67"/>
  <c r="DY339" i="67"/>
  <c r="DZ339" i="67"/>
  <c r="EA339" i="67"/>
  <c r="EB339" i="67"/>
  <c r="EC339" i="67"/>
  <c r="ED339" i="67"/>
  <c r="EE339" i="67"/>
  <c r="EF339" i="67"/>
  <c r="EG339" i="67"/>
  <c r="EH339" i="67"/>
  <c r="EI339" i="67"/>
  <c r="EJ339" i="67"/>
  <c r="A340" i="67"/>
  <c r="B340" i="67"/>
  <c r="C340" i="67"/>
  <c r="D340" i="67"/>
  <c r="E340" i="67"/>
  <c r="F340" i="67"/>
  <c r="G340" i="67"/>
  <c r="H340" i="67"/>
  <c r="I340" i="67"/>
  <c r="J340" i="67"/>
  <c r="K340" i="67"/>
  <c r="L340" i="67"/>
  <c r="M340" i="67"/>
  <c r="N340" i="67"/>
  <c r="O340" i="67"/>
  <c r="P340" i="67"/>
  <c r="Q340" i="67"/>
  <c r="R340" i="67"/>
  <c r="S340" i="67"/>
  <c r="T340" i="67"/>
  <c r="U340" i="67"/>
  <c r="V340" i="67"/>
  <c r="W340" i="67"/>
  <c r="X340" i="67"/>
  <c r="Y340" i="67"/>
  <c r="Z340" i="67"/>
  <c r="AA340" i="67"/>
  <c r="AB340" i="67"/>
  <c r="AC340" i="67"/>
  <c r="AD340" i="67"/>
  <c r="AE340" i="67"/>
  <c r="AF340" i="67"/>
  <c r="AG340" i="67"/>
  <c r="AH340" i="67"/>
  <c r="AI340" i="67"/>
  <c r="AJ340" i="67"/>
  <c r="AK340" i="67"/>
  <c r="AL340" i="67"/>
  <c r="AM340" i="67"/>
  <c r="AN340" i="67"/>
  <c r="AO340" i="67"/>
  <c r="AP340" i="67"/>
  <c r="AQ340" i="67"/>
  <c r="AR340" i="67"/>
  <c r="AS340" i="67"/>
  <c r="AT340" i="67"/>
  <c r="AU340" i="67"/>
  <c r="AV340" i="67"/>
  <c r="AW340" i="67"/>
  <c r="AX340" i="67"/>
  <c r="AY340" i="67"/>
  <c r="AZ340" i="67"/>
  <c r="BA340" i="67"/>
  <c r="BB340" i="67"/>
  <c r="BC340" i="67"/>
  <c r="BD340" i="67"/>
  <c r="BE340" i="67"/>
  <c r="BF340" i="67"/>
  <c r="BG340" i="67"/>
  <c r="BH340" i="67"/>
  <c r="BI340" i="67"/>
  <c r="BJ340" i="67"/>
  <c r="BK340" i="67"/>
  <c r="BL340" i="67"/>
  <c r="BM340" i="67"/>
  <c r="BN340" i="67"/>
  <c r="BO340" i="67"/>
  <c r="BP340" i="67"/>
  <c r="BQ340" i="67"/>
  <c r="BR340" i="67"/>
  <c r="BS340" i="67"/>
  <c r="BT340" i="67"/>
  <c r="BU340" i="67"/>
  <c r="BV340" i="67"/>
  <c r="BW340" i="67"/>
  <c r="BX340" i="67"/>
  <c r="BY340" i="67"/>
  <c r="BZ340" i="67"/>
  <c r="CA340" i="67"/>
  <c r="CB340" i="67"/>
  <c r="CC340" i="67"/>
  <c r="CD340" i="67"/>
  <c r="CE340" i="67"/>
  <c r="CF340" i="67"/>
  <c r="CG340" i="67"/>
  <c r="CH340" i="67"/>
  <c r="CI340" i="67"/>
  <c r="CJ340" i="67"/>
  <c r="CK340" i="67"/>
  <c r="CL340" i="67"/>
  <c r="CM340" i="67"/>
  <c r="CN340" i="67"/>
  <c r="CO340" i="67"/>
  <c r="CP340" i="67"/>
  <c r="CQ340" i="67"/>
  <c r="CR340" i="67"/>
  <c r="CS340" i="67"/>
  <c r="CT340" i="67"/>
  <c r="CU340" i="67"/>
  <c r="CV340" i="67"/>
  <c r="CW340" i="67"/>
  <c r="CX340" i="67"/>
  <c r="CY340" i="67"/>
  <c r="CZ340" i="67"/>
  <c r="DA340" i="67"/>
  <c r="DB340" i="67"/>
  <c r="DC340" i="67"/>
  <c r="DD340" i="67"/>
  <c r="DE340" i="67"/>
  <c r="DF340" i="67"/>
  <c r="DG340" i="67"/>
  <c r="DH340" i="67"/>
  <c r="DI340" i="67"/>
  <c r="DJ340" i="67"/>
  <c r="DK340" i="67"/>
  <c r="DL340" i="67"/>
  <c r="DM340" i="67"/>
  <c r="DN340" i="67"/>
  <c r="DO340" i="67"/>
  <c r="DP340" i="67"/>
  <c r="DQ340" i="67"/>
  <c r="DR340" i="67"/>
  <c r="DS340" i="67"/>
  <c r="DT340" i="67"/>
  <c r="DU340" i="67"/>
  <c r="DV340" i="67"/>
  <c r="DW340" i="67"/>
  <c r="DX340" i="67"/>
  <c r="DY340" i="67"/>
  <c r="DZ340" i="67"/>
  <c r="EA340" i="67"/>
  <c r="EB340" i="67"/>
  <c r="EC340" i="67"/>
  <c r="ED340" i="67"/>
  <c r="EE340" i="67"/>
  <c r="EF340" i="67"/>
  <c r="EG340" i="67"/>
  <c r="EH340" i="67"/>
  <c r="EI340" i="67"/>
  <c r="EJ340" i="67"/>
  <c r="A341" i="67"/>
  <c r="B341" i="67"/>
  <c r="C341" i="67"/>
  <c r="D341" i="67"/>
  <c r="E341" i="67"/>
  <c r="F341" i="67"/>
  <c r="G341" i="67"/>
  <c r="H341" i="67"/>
  <c r="I341" i="67"/>
  <c r="J341" i="67"/>
  <c r="K341" i="67"/>
  <c r="L341" i="67"/>
  <c r="M341" i="67"/>
  <c r="N341" i="67"/>
  <c r="O341" i="67"/>
  <c r="P341" i="67"/>
  <c r="Q341" i="67"/>
  <c r="R341" i="67"/>
  <c r="S341" i="67"/>
  <c r="T341" i="67"/>
  <c r="U341" i="67"/>
  <c r="V341" i="67"/>
  <c r="W341" i="67"/>
  <c r="X341" i="67"/>
  <c r="Y341" i="67"/>
  <c r="Z341" i="67"/>
  <c r="AA341" i="67"/>
  <c r="AB341" i="67"/>
  <c r="AC341" i="67"/>
  <c r="AD341" i="67"/>
  <c r="AE341" i="67"/>
  <c r="AF341" i="67"/>
  <c r="AG341" i="67"/>
  <c r="AH341" i="67"/>
  <c r="AI341" i="67"/>
  <c r="AJ341" i="67"/>
  <c r="AK341" i="67"/>
  <c r="AL341" i="67"/>
  <c r="AM341" i="67"/>
  <c r="AN341" i="67"/>
  <c r="AO341" i="67"/>
  <c r="AP341" i="67"/>
  <c r="AQ341" i="67"/>
  <c r="AR341" i="67"/>
  <c r="AS341" i="67"/>
  <c r="AT341" i="67"/>
  <c r="AU341" i="67"/>
  <c r="AV341" i="67"/>
  <c r="AW341" i="67"/>
  <c r="AX341" i="67"/>
  <c r="AY341" i="67"/>
  <c r="AZ341" i="67"/>
  <c r="BA341" i="67"/>
  <c r="BB341" i="67"/>
  <c r="BC341" i="67"/>
  <c r="BD341" i="67"/>
  <c r="BE341" i="67"/>
  <c r="BF341" i="67"/>
  <c r="BG341" i="67"/>
  <c r="BH341" i="67"/>
  <c r="BI341" i="67"/>
  <c r="BJ341" i="67"/>
  <c r="BK341" i="67"/>
  <c r="BL341" i="67"/>
  <c r="BM341" i="67"/>
  <c r="BN341" i="67"/>
  <c r="BO341" i="67"/>
  <c r="BP341" i="67"/>
  <c r="BQ341" i="67"/>
  <c r="BR341" i="67"/>
  <c r="BS341" i="67"/>
  <c r="BT341" i="67"/>
  <c r="BU341" i="67"/>
  <c r="BV341" i="67"/>
  <c r="BW341" i="67"/>
  <c r="BX341" i="67"/>
  <c r="BY341" i="67"/>
  <c r="BZ341" i="67"/>
  <c r="CA341" i="67"/>
  <c r="CB341" i="67"/>
  <c r="CC341" i="67"/>
  <c r="CD341" i="67"/>
  <c r="CE341" i="67"/>
  <c r="CF341" i="67"/>
  <c r="CG341" i="67"/>
  <c r="CH341" i="67"/>
  <c r="CI341" i="67"/>
  <c r="CJ341" i="67"/>
  <c r="CK341" i="67"/>
  <c r="CL341" i="67"/>
  <c r="CM341" i="67"/>
  <c r="CN341" i="67"/>
  <c r="CO341" i="67"/>
  <c r="CP341" i="67"/>
  <c r="CQ341" i="67"/>
  <c r="CR341" i="67"/>
  <c r="CS341" i="67"/>
  <c r="CT341" i="67"/>
  <c r="CU341" i="67"/>
  <c r="CV341" i="67"/>
  <c r="CW341" i="67"/>
  <c r="CX341" i="67"/>
  <c r="CY341" i="67"/>
  <c r="CZ341" i="67"/>
  <c r="DA341" i="67"/>
  <c r="DB341" i="67"/>
  <c r="DC341" i="67"/>
  <c r="DD341" i="67"/>
  <c r="DE341" i="67"/>
  <c r="DF341" i="67"/>
  <c r="DG341" i="67"/>
  <c r="DH341" i="67"/>
  <c r="DI341" i="67"/>
  <c r="DJ341" i="67"/>
  <c r="DK341" i="67"/>
  <c r="DL341" i="67"/>
  <c r="DM341" i="67"/>
  <c r="DN341" i="67"/>
  <c r="DO341" i="67"/>
  <c r="DP341" i="67"/>
  <c r="DQ341" i="67"/>
  <c r="DR341" i="67"/>
  <c r="DS341" i="67"/>
  <c r="DT341" i="67"/>
  <c r="DU341" i="67"/>
  <c r="DV341" i="67"/>
  <c r="DW341" i="67"/>
  <c r="DX341" i="67"/>
  <c r="A342" i="67"/>
  <c r="B342" i="67"/>
  <c r="C342" i="67"/>
  <c r="D342" i="67"/>
  <c r="E342" i="67"/>
  <c r="F342" i="67"/>
  <c r="G342" i="67"/>
  <c r="H342" i="67"/>
  <c r="I342" i="67"/>
  <c r="J342" i="67"/>
  <c r="K342" i="67"/>
  <c r="L342" i="67"/>
  <c r="M342" i="67"/>
  <c r="N342" i="67"/>
  <c r="O342" i="67"/>
  <c r="P342" i="67"/>
  <c r="Q342" i="67"/>
  <c r="R342" i="67"/>
  <c r="S342" i="67"/>
  <c r="T342" i="67"/>
  <c r="U342" i="67"/>
  <c r="V342" i="67"/>
  <c r="W342" i="67"/>
  <c r="X342" i="67"/>
  <c r="Y342" i="67"/>
  <c r="Z342" i="67"/>
  <c r="AA342" i="67"/>
  <c r="AB342" i="67"/>
  <c r="AC342" i="67"/>
  <c r="AD342" i="67"/>
  <c r="AE342" i="67"/>
  <c r="AF342" i="67"/>
  <c r="AG342" i="67"/>
  <c r="AH342" i="67"/>
  <c r="AI342" i="67"/>
  <c r="AJ342" i="67"/>
  <c r="AK342" i="67"/>
  <c r="AL342" i="67"/>
  <c r="AM342" i="67"/>
  <c r="AN342" i="67"/>
  <c r="AO342" i="67"/>
  <c r="AP342" i="67"/>
  <c r="AQ342" i="67"/>
  <c r="AR342" i="67"/>
  <c r="AS342" i="67"/>
  <c r="AT342" i="67"/>
  <c r="AU342" i="67"/>
  <c r="AV342" i="67"/>
  <c r="AW342" i="67"/>
  <c r="AX342" i="67"/>
  <c r="AY342" i="67"/>
  <c r="AZ342" i="67"/>
  <c r="BA342" i="67"/>
  <c r="BB342" i="67"/>
  <c r="BC342" i="67"/>
  <c r="BD342" i="67"/>
  <c r="BE342" i="67"/>
  <c r="BF342" i="67"/>
  <c r="BG342" i="67"/>
  <c r="BH342" i="67"/>
  <c r="BI342" i="67"/>
  <c r="BJ342" i="67"/>
  <c r="BK342" i="67"/>
  <c r="BL342" i="67"/>
  <c r="BM342" i="67"/>
  <c r="BN342" i="67"/>
  <c r="BO342" i="67"/>
  <c r="BP342" i="67"/>
  <c r="BQ342" i="67"/>
  <c r="BZ342" i="67"/>
  <c r="CA342" i="67"/>
  <c r="CB342" i="67"/>
  <c r="CC342" i="67"/>
  <c r="CD342" i="67"/>
  <c r="CE342" i="67"/>
  <c r="CF342" i="67"/>
  <c r="CG342" i="67"/>
  <c r="CH342" i="67"/>
  <c r="CI342" i="67"/>
  <c r="CJ342" i="67"/>
  <c r="CK342" i="67"/>
  <c r="CL342" i="67"/>
  <c r="CM342" i="67"/>
  <c r="CN342" i="67"/>
  <c r="CO342" i="67"/>
  <c r="CP342" i="67"/>
  <c r="CQ342" i="67"/>
  <c r="CR342" i="67"/>
  <c r="CS342" i="67"/>
  <c r="CT342" i="67"/>
  <c r="CU342" i="67"/>
  <c r="CV342" i="67"/>
  <c r="CW342" i="67"/>
  <c r="CX342" i="67"/>
  <c r="CY342" i="67"/>
  <c r="CZ342" i="67"/>
  <c r="DA342" i="67"/>
  <c r="DB342" i="67"/>
  <c r="DC342" i="67"/>
  <c r="DD342" i="67"/>
  <c r="DE342" i="67"/>
  <c r="DF342" i="67"/>
  <c r="DG342" i="67"/>
  <c r="DH342" i="67"/>
  <c r="DI342" i="67"/>
  <c r="DJ342" i="67"/>
  <c r="DK342" i="67"/>
  <c r="DL342" i="67"/>
  <c r="DM342" i="67"/>
  <c r="DN342" i="67"/>
  <c r="DO342" i="67"/>
  <c r="DP342" i="67"/>
  <c r="DQ342" i="67"/>
  <c r="DR342" i="67"/>
  <c r="DS342" i="67"/>
  <c r="DT342" i="67"/>
  <c r="DU342" i="67"/>
  <c r="DV342" i="67"/>
  <c r="DW342" i="67"/>
  <c r="DX342" i="67"/>
  <c r="EB342" i="67"/>
  <c r="EC342" i="67"/>
  <c r="ED342" i="67"/>
  <c r="EE342" i="67"/>
  <c r="EF342" i="67"/>
  <c r="EG342" i="67"/>
  <c r="EH342" i="67"/>
  <c r="EI342" i="67"/>
  <c r="EJ342" i="67"/>
  <c r="A343" i="67"/>
  <c r="B343" i="67"/>
  <c r="C343" i="67"/>
  <c r="D343" i="67"/>
  <c r="E343" i="67"/>
  <c r="F343" i="67"/>
  <c r="G343" i="67"/>
  <c r="H343" i="67"/>
  <c r="I343" i="67"/>
  <c r="J343" i="67"/>
  <c r="K343" i="67"/>
  <c r="L343" i="67"/>
  <c r="M343" i="67"/>
  <c r="N343" i="67"/>
  <c r="O343" i="67"/>
  <c r="P343" i="67"/>
  <c r="Q343" i="67"/>
  <c r="R343" i="67"/>
  <c r="S343" i="67"/>
  <c r="T343" i="67"/>
  <c r="U343" i="67"/>
  <c r="V343" i="67"/>
  <c r="W343" i="67"/>
  <c r="X343" i="67"/>
  <c r="Y343" i="67"/>
  <c r="Z343" i="67"/>
  <c r="AA343" i="67"/>
  <c r="AB343" i="67"/>
  <c r="AC343" i="67"/>
  <c r="AD343" i="67"/>
  <c r="AE343" i="67"/>
  <c r="AF343" i="67"/>
  <c r="AG343" i="67"/>
  <c r="AH343" i="67"/>
  <c r="AI343" i="67"/>
  <c r="AJ343" i="67"/>
  <c r="AK343" i="67"/>
  <c r="AL343" i="67"/>
  <c r="AM343" i="67"/>
  <c r="AN343" i="67"/>
  <c r="AO343" i="67"/>
  <c r="AP343" i="67"/>
  <c r="AQ343" i="67"/>
  <c r="AR343" i="67"/>
  <c r="AS343" i="67"/>
  <c r="AT343" i="67"/>
  <c r="AU343" i="67"/>
  <c r="AV343" i="67"/>
  <c r="AW343" i="67"/>
  <c r="AX343" i="67"/>
  <c r="AY343" i="67"/>
  <c r="AZ343" i="67"/>
  <c r="BA343" i="67"/>
  <c r="BB343" i="67"/>
  <c r="BC343" i="67"/>
  <c r="BD343" i="67"/>
  <c r="BE343" i="67"/>
  <c r="BF343" i="67"/>
  <c r="BG343" i="67"/>
  <c r="BH343" i="67"/>
  <c r="BI343" i="67"/>
  <c r="BJ343" i="67"/>
  <c r="BK343" i="67"/>
  <c r="BL343" i="67"/>
  <c r="BM343" i="67"/>
  <c r="BN343" i="67"/>
  <c r="BO343" i="67"/>
  <c r="BP343" i="67"/>
  <c r="BQ343" i="67"/>
  <c r="BZ343" i="67"/>
  <c r="CA343" i="67"/>
  <c r="CB343" i="67"/>
  <c r="CC343" i="67"/>
  <c r="CD343" i="67"/>
  <c r="CE343" i="67"/>
  <c r="CF343" i="67"/>
  <c r="CG343" i="67"/>
  <c r="CH343" i="67"/>
  <c r="CI343" i="67"/>
  <c r="CJ343" i="67"/>
  <c r="CK343" i="67"/>
  <c r="CL343" i="67"/>
  <c r="CM343" i="67"/>
  <c r="CN343" i="67"/>
  <c r="CO343" i="67"/>
  <c r="CP343" i="67"/>
  <c r="CQ343" i="67"/>
  <c r="CR343" i="67"/>
  <c r="CS343" i="67"/>
  <c r="CT343" i="67"/>
  <c r="CU343" i="67"/>
  <c r="CV343" i="67"/>
  <c r="CW343" i="67"/>
  <c r="CX343" i="67"/>
  <c r="CY343" i="67"/>
  <c r="CZ343" i="67"/>
  <c r="DA343" i="67"/>
  <c r="DB343" i="67"/>
  <c r="DC343" i="67"/>
  <c r="DD343" i="67"/>
  <c r="DE343" i="67"/>
  <c r="DF343" i="67"/>
  <c r="DG343" i="67"/>
  <c r="DH343" i="67"/>
  <c r="DI343" i="67"/>
  <c r="DJ343" i="67"/>
  <c r="DK343" i="67"/>
  <c r="DL343" i="67"/>
  <c r="DM343" i="67"/>
  <c r="DN343" i="67"/>
  <c r="DO343" i="67"/>
  <c r="DP343" i="67"/>
  <c r="DQ343" i="67"/>
  <c r="DR343" i="67"/>
  <c r="DS343" i="67"/>
  <c r="DT343" i="67"/>
  <c r="DU343" i="67"/>
  <c r="DV343" i="67"/>
  <c r="DW343" i="67"/>
  <c r="DX343" i="67"/>
  <c r="DY343" i="67"/>
  <c r="EB343" i="67"/>
  <c r="EC343" i="67"/>
  <c r="ED343" i="67"/>
  <c r="EE343" i="67"/>
  <c r="EF343" i="67"/>
  <c r="EG343" i="67"/>
  <c r="EH343" i="67"/>
  <c r="EI343" i="67"/>
  <c r="EJ343" i="67"/>
  <c r="A344" i="67"/>
  <c r="B344" i="67"/>
  <c r="C344" i="67"/>
  <c r="D344" i="67"/>
  <c r="E344" i="67"/>
  <c r="F344" i="67"/>
  <c r="G344" i="67"/>
  <c r="H344" i="67"/>
  <c r="I344" i="67"/>
  <c r="J344" i="67"/>
  <c r="K344" i="67"/>
  <c r="L344" i="67"/>
  <c r="M344" i="67"/>
  <c r="N344" i="67"/>
  <c r="O344" i="67"/>
  <c r="P344" i="67"/>
  <c r="Q344" i="67"/>
  <c r="R344" i="67"/>
  <c r="S344" i="67"/>
  <c r="T344" i="67"/>
  <c r="U344" i="67"/>
  <c r="V344" i="67"/>
  <c r="W344" i="67"/>
  <c r="X344" i="67"/>
  <c r="Y344" i="67"/>
  <c r="Z344" i="67"/>
  <c r="AA344" i="67"/>
  <c r="AB344" i="67"/>
  <c r="AC344" i="67"/>
  <c r="AD344" i="67"/>
  <c r="AE344" i="67"/>
  <c r="AF344" i="67"/>
  <c r="AG344" i="67"/>
  <c r="AH344" i="67"/>
  <c r="AI344" i="67"/>
  <c r="AJ344" i="67"/>
  <c r="AK344" i="67"/>
  <c r="AL344" i="67"/>
  <c r="AM344" i="67"/>
  <c r="AN344" i="67"/>
  <c r="AO344" i="67"/>
  <c r="AP344" i="67"/>
  <c r="AQ344" i="67"/>
  <c r="AR344" i="67"/>
  <c r="AS344" i="67"/>
  <c r="AT344" i="67"/>
  <c r="AU344" i="67"/>
  <c r="AV344" i="67"/>
  <c r="AW344" i="67"/>
  <c r="AX344" i="67"/>
  <c r="AY344" i="67"/>
  <c r="AZ344" i="67"/>
  <c r="BA344" i="67"/>
  <c r="BB344" i="67"/>
  <c r="BC344" i="67"/>
  <c r="BD344" i="67"/>
  <c r="BE344" i="67"/>
  <c r="BF344" i="67"/>
  <c r="BG344" i="67"/>
  <c r="BH344" i="67"/>
  <c r="BI344" i="67"/>
  <c r="BJ344" i="67"/>
  <c r="BK344" i="67"/>
  <c r="BL344" i="67"/>
  <c r="BM344" i="67"/>
  <c r="BN344" i="67"/>
  <c r="BO344" i="67"/>
  <c r="BP344" i="67"/>
  <c r="BQ344" i="67"/>
  <c r="BR344" i="67"/>
  <c r="BS344" i="67"/>
  <c r="BT344" i="67"/>
  <c r="BU344" i="67"/>
  <c r="BW344" i="67"/>
  <c r="BX344" i="67"/>
  <c r="BY344" i="67"/>
  <c r="BZ344" i="67"/>
  <c r="CA344" i="67"/>
  <c r="CB344" i="67"/>
  <c r="CC344" i="67"/>
  <c r="CD344" i="67"/>
  <c r="CE344" i="67"/>
  <c r="CF344" i="67"/>
  <c r="CG344" i="67"/>
  <c r="CH344" i="67"/>
  <c r="CI344" i="67"/>
  <c r="CJ344" i="67"/>
  <c r="CK344" i="67"/>
  <c r="CL344" i="67"/>
  <c r="CM344" i="67"/>
  <c r="CN344" i="67"/>
  <c r="CO344" i="67"/>
  <c r="CP344" i="67"/>
  <c r="CQ344" i="67"/>
  <c r="CR344" i="67"/>
  <c r="CS344" i="67"/>
  <c r="CT344" i="67"/>
  <c r="CU344" i="67"/>
  <c r="CV344" i="67"/>
  <c r="CW344" i="67"/>
  <c r="CX344" i="67"/>
  <c r="CY344" i="67"/>
  <c r="CZ344" i="67"/>
  <c r="DA344" i="67"/>
  <c r="DB344" i="67"/>
  <c r="DC344" i="67"/>
  <c r="DD344" i="67"/>
  <c r="DE344" i="67"/>
  <c r="DF344" i="67"/>
  <c r="DG344" i="67"/>
  <c r="DH344" i="67"/>
  <c r="DI344" i="67"/>
  <c r="DJ344" i="67"/>
  <c r="DK344" i="67"/>
  <c r="DL344" i="67"/>
  <c r="DM344" i="67"/>
  <c r="DN344" i="67"/>
  <c r="DO344" i="67"/>
  <c r="DP344" i="67"/>
  <c r="DQ344" i="67"/>
  <c r="DR344" i="67"/>
  <c r="DS344" i="67"/>
  <c r="DT344" i="67"/>
  <c r="DU344" i="67"/>
  <c r="DV344" i="67"/>
  <c r="DW344" i="67"/>
  <c r="DX344" i="67"/>
  <c r="EB344" i="67"/>
  <c r="EC344" i="67"/>
  <c r="ED344" i="67"/>
  <c r="EE344" i="67"/>
  <c r="EF344" i="67"/>
  <c r="EG344" i="67"/>
  <c r="EH344" i="67"/>
  <c r="EI344" i="67"/>
  <c r="EJ344" i="67"/>
  <c r="A345" i="67"/>
  <c r="B345" i="67"/>
  <c r="C345" i="67"/>
  <c r="D345" i="67"/>
  <c r="E345" i="67"/>
  <c r="F345" i="67"/>
  <c r="G345" i="67"/>
  <c r="H345" i="67"/>
  <c r="I345" i="67"/>
  <c r="J345" i="67"/>
  <c r="K345" i="67"/>
  <c r="L345" i="67"/>
  <c r="M345" i="67"/>
  <c r="N345" i="67"/>
  <c r="O345" i="67"/>
  <c r="P345" i="67"/>
  <c r="Q345" i="67"/>
  <c r="R345" i="67"/>
  <c r="S345" i="67"/>
  <c r="T345" i="67"/>
  <c r="U345" i="67"/>
  <c r="V345" i="67"/>
  <c r="W345" i="67"/>
  <c r="X345" i="67"/>
  <c r="Y345" i="67"/>
  <c r="Z345" i="67"/>
  <c r="AA345" i="67"/>
  <c r="AB345" i="67"/>
  <c r="AC345" i="67"/>
  <c r="AD345" i="67"/>
  <c r="AE345" i="67"/>
  <c r="AF345" i="67"/>
  <c r="AG345" i="67"/>
  <c r="AH345" i="67"/>
  <c r="AI345" i="67"/>
  <c r="AJ345" i="67"/>
  <c r="AK345" i="67"/>
  <c r="AL345" i="67"/>
  <c r="AM345" i="67"/>
  <c r="AN345" i="67"/>
  <c r="AO345" i="67"/>
  <c r="AP345" i="67"/>
  <c r="AQ345" i="67"/>
  <c r="AR345" i="67"/>
  <c r="AS345" i="67"/>
  <c r="AT345" i="67"/>
  <c r="AU345" i="67"/>
  <c r="AV345" i="67"/>
  <c r="AW345" i="67"/>
  <c r="AX345" i="67"/>
  <c r="AY345" i="67"/>
  <c r="AZ345" i="67"/>
  <c r="BA345" i="67"/>
  <c r="BB345" i="67"/>
  <c r="BC345" i="67"/>
  <c r="BD345" i="67"/>
  <c r="BE345" i="67"/>
  <c r="BF345" i="67"/>
  <c r="BG345" i="67"/>
  <c r="BH345" i="67"/>
  <c r="BI345" i="67"/>
  <c r="BJ345" i="67"/>
  <c r="BK345" i="67"/>
  <c r="BL345" i="67"/>
  <c r="BM345" i="67"/>
  <c r="BN345" i="67"/>
  <c r="BO345" i="67"/>
  <c r="BP345" i="67"/>
  <c r="BQ345" i="67"/>
  <c r="BR345" i="67"/>
  <c r="BS345" i="67"/>
  <c r="BT345" i="67"/>
  <c r="BU345" i="67"/>
  <c r="BV345" i="67"/>
  <c r="BW345" i="67"/>
  <c r="BX345" i="67"/>
  <c r="BY345" i="67"/>
  <c r="BZ345" i="67"/>
  <c r="CA345" i="67"/>
  <c r="CB345" i="67"/>
  <c r="CC345" i="67"/>
  <c r="CD345" i="67"/>
  <c r="CE345" i="67"/>
  <c r="CF345" i="67"/>
  <c r="CG345" i="67"/>
  <c r="CH345" i="67"/>
  <c r="CI345" i="67"/>
  <c r="CJ345" i="67"/>
  <c r="CK345" i="67"/>
  <c r="CL345" i="67"/>
  <c r="CM345" i="67"/>
  <c r="CN345" i="67"/>
  <c r="CO345" i="67"/>
  <c r="CP345" i="67"/>
  <c r="CQ345" i="67"/>
  <c r="CR345" i="67"/>
  <c r="CS345" i="67"/>
  <c r="CT345" i="67"/>
  <c r="CU345" i="67"/>
  <c r="CV345" i="67"/>
  <c r="CW345" i="67"/>
  <c r="CX345" i="67"/>
  <c r="CY345" i="67"/>
  <c r="CZ345" i="67"/>
  <c r="DA345" i="67"/>
  <c r="DB345" i="67"/>
  <c r="DC345" i="67"/>
  <c r="DD345" i="67"/>
  <c r="DE345" i="67"/>
  <c r="DF345" i="67"/>
  <c r="DG345" i="67"/>
  <c r="DH345" i="67"/>
  <c r="DI345" i="67"/>
  <c r="DJ345" i="67"/>
  <c r="DK345" i="67"/>
  <c r="DL345" i="67"/>
  <c r="DM345" i="67"/>
  <c r="DN345" i="67"/>
  <c r="DO345" i="67"/>
  <c r="DP345" i="67"/>
  <c r="DQ345" i="67"/>
  <c r="DR345" i="67"/>
  <c r="DS345" i="67"/>
  <c r="DT345" i="67"/>
  <c r="DU345" i="67"/>
  <c r="DV345" i="67"/>
  <c r="DW345" i="67"/>
  <c r="DX345" i="67"/>
  <c r="DY345" i="67"/>
  <c r="DZ345" i="67"/>
  <c r="EA345" i="67"/>
  <c r="EB345" i="67"/>
  <c r="EC345" i="67"/>
  <c r="ED345" i="67"/>
  <c r="EE345" i="67"/>
  <c r="EF345" i="67"/>
  <c r="EG345" i="67"/>
  <c r="EH345" i="67"/>
  <c r="EI345" i="67"/>
  <c r="EJ345" i="67"/>
  <c r="A346" i="67"/>
  <c r="B346" i="67"/>
  <c r="C346" i="67"/>
  <c r="D346" i="67"/>
  <c r="E346" i="67"/>
  <c r="F346" i="67"/>
  <c r="G346" i="67"/>
  <c r="H346" i="67"/>
  <c r="I346" i="67"/>
  <c r="J346" i="67"/>
  <c r="K346" i="67"/>
  <c r="L346" i="67"/>
  <c r="M346" i="67"/>
  <c r="N346" i="67"/>
  <c r="O346" i="67"/>
  <c r="P346" i="67"/>
  <c r="Q346" i="67"/>
  <c r="R346" i="67"/>
  <c r="S346" i="67"/>
  <c r="T346" i="67"/>
  <c r="U346" i="67"/>
  <c r="V346" i="67"/>
  <c r="W346" i="67"/>
  <c r="X346" i="67"/>
  <c r="Y346" i="67"/>
  <c r="Z346" i="67"/>
  <c r="AA346" i="67"/>
  <c r="AB346" i="67"/>
  <c r="AC346" i="67"/>
  <c r="AD346" i="67"/>
  <c r="AE346" i="67"/>
  <c r="AF346" i="67"/>
  <c r="AG346" i="67"/>
  <c r="AH346" i="67"/>
  <c r="AI346" i="67"/>
  <c r="AJ346" i="67"/>
  <c r="AK346" i="67"/>
  <c r="AL346" i="67"/>
  <c r="AM346" i="67"/>
  <c r="AN346" i="67"/>
  <c r="AO346" i="67"/>
  <c r="AP346" i="67"/>
  <c r="AQ346" i="67"/>
  <c r="AR346" i="67"/>
  <c r="AS346" i="67"/>
  <c r="AT346" i="67"/>
  <c r="AU346" i="67"/>
  <c r="AV346" i="67"/>
  <c r="AW346" i="67"/>
  <c r="AX346" i="67"/>
  <c r="AY346" i="67"/>
  <c r="AZ346" i="67"/>
  <c r="BA346" i="67"/>
  <c r="BB346" i="67"/>
  <c r="BC346" i="67"/>
  <c r="BD346" i="67"/>
  <c r="BE346" i="67"/>
  <c r="BF346" i="67"/>
  <c r="BG346" i="67"/>
  <c r="BH346" i="67"/>
  <c r="BI346" i="67"/>
  <c r="BJ346" i="67"/>
  <c r="BK346" i="67"/>
  <c r="BL346" i="67"/>
  <c r="BM346" i="67"/>
  <c r="BN346" i="67"/>
  <c r="BO346" i="67"/>
  <c r="BP346" i="67"/>
  <c r="BQ346" i="67"/>
  <c r="BZ346" i="67"/>
  <c r="CA346" i="67"/>
  <c r="CB346" i="67"/>
  <c r="CC346" i="67"/>
  <c r="CD346" i="67"/>
  <c r="CE346" i="67"/>
  <c r="CF346" i="67"/>
  <c r="CG346" i="67"/>
  <c r="CH346" i="67"/>
  <c r="CI346" i="67"/>
  <c r="CJ346" i="67"/>
  <c r="CK346" i="67"/>
  <c r="CL346" i="67"/>
  <c r="CM346" i="67"/>
  <c r="CN346" i="67"/>
  <c r="CO346" i="67"/>
  <c r="CP346" i="67"/>
  <c r="CQ346" i="67"/>
  <c r="CR346" i="67"/>
  <c r="CS346" i="67"/>
  <c r="CT346" i="67"/>
  <c r="CU346" i="67"/>
  <c r="CV346" i="67"/>
  <c r="CW346" i="67"/>
  <c r="CX346" i="67"/>
  <c r="CY346" i="67"/>
  <c r="CZ346" i="67"/>
  <c r="DA346" i="67"/>
  <c r="DB346" i="67"/>
  <c r="DC346" i="67"/>
  <c r="DD346" i="67"/>
  <c r="DE346" i="67"/>
  <c r="DF346" i="67"/>
  <c r="DG346" i="67"/>
  <c r="DH346" i="67"/>
  <c r="DI346" i="67"/>
  <c r="DJ346" i="67"/>
  <c r="DK346" i="67"/>
  <c r="DL346" i="67"/>
  <c r="DM346" i="67"/>
  <c r="DN346" i="67"/>
  <c r="DO346" i="67"/>
  <c r="DP346" i="67"/>
  <c r="DQ346" i="67"/>
  <c r="DR346" i="67"/>
  <c r="DS346" i="67"/>
  <c r="DT346" i="67"/>
  <c r="DU346" i="67"/>
  <c r="DV346" i="67"/>
  <c r="DW346" i="67"/>
  <c r="DX346" i="67"/>
  <c r="EB346" i="67"/>
  <c r="EC346" i="67"/>
  <c r="ED346" i="67"/>
  <c r="EE346" i="67"/>
  <c r="EF346" i="67"/>
  <c r="EG346" i="67"/>
  <c r="EH346" i="67"/>
  <c r="EI346" i="67"/>
  <c r="EJ346" i="67"/>
  <c r="A347" i="67"/>
  <c r="B347" i="67"/>
  <c r="C347" i="67"/>
  <c r="D347" i="67"/>
  <c r="E347" i="67"/>
  <c r="F347" i="67"/>
  <c r="G347" i="67"/>
  <c r="H347" i="67"/>
  <c r="I347" i="67"/>
  <c r="J347" i="67"/>
  <c r="K347" i="67"/>
  <c r="L347" i="67"/>
  <c r="M347" i="67"/>
  <c r="N347" i="67"/>
  <c r="O347" i="67"/>
  <c r="P347" i="67"/>
  <c r="Q347" i="67"/>
  <c r="R347" i="67"/>
  <c r="S347" i="67"/>
  <c r="T347" i="67"/>
  <c r="U347" i="67"/>
  <c r="V347" i="67"/>
  <c r="W347" i="67"/>
  <c r="X347" i="67"/>
  <c r="Y347" i="67"/>
  <c r="Z347" i="67"/>
  <c r="AA347" i="67"/>
  <c r="AB347" i="67"/>
  <c r="AC347" i="67"/>
  <c r="AD347" i="67"/>
  <c r="AE347" i="67"/>
  <c r="AF347" i="67"/>
  <c r="AG347" i="67"/>
  <c r="AH347" i="67"/>
  <c r="AI347" i="67"/>
  <c r="AJ347" i="67"/>
  <c r="AK347" i="67"/>
  <c r="AL347" i="67"/>
  <c r="AM347" i="67"/>
  <c r="AN347" i="67"/>
  <c r="AO347" i="67"/>
  <c r="AP347" i="67"/>
  <c r="AQ347" i="67"/>
  <c r="AR347" i="67"/>
  <c r="AS347" i="67"/>
  <c r="AT347" i="67"/>
  <c r="AU347" i="67"/>
  <c r="AV347" i="67"/>
  <c r="AW347" i="67"/>
  <c r="AX347" i="67"/>
  <c r="AY347" i="67"/>
  <c r="AZ347" i="67"/>
  <c r="BA347" i="67"/>
  <c r="BB347" i="67"/>
  <c r="BC347" i="67"/>
  <c r="BD347" i="67"/>
  <c r="BE347" i="67"/>
  <c r="BF347" i="67"/>
  <c r="BG347" i="67"/>
  <c r="BH347" i="67"/>
  <c r="BI347" i="67"/>
  <c r="BJ347" i="67"/>
  <c r="BK347" i="67"/>
  <c r="BL347" i="67"/>
  <c r="BM347" i="67"/>
  <c r="BN347" i="67"/>
  <c r="BO347" i="67"/>
  <c r="BP347" i="67"/>
  <c r="BQ347" i="67"/>
  <c r="BR347" i="67"/>
  <c r="BS347" i="67"/>
  <c r="BT347" i="67"/>
  <c r="BU347" i="67"/>
  <c r="BZ347" i="67"/>
  <c r="CA347" i="67"/>
  <c r="CB347" i="67"/>
  <c r="CC347" i="67"/>
  <c r="CD347" i="67"/>
  <c r="CE347" i="67"/>
  <c r="CF347" i="67"/>
  <c r="CG347" i="67"/>
  <c r="CH347" i="67"/>
  <c r="CI347" i="67"/>
  <c r="CJ347" i="67"/>
  <c r="CK347" i="67"/>
  <c r="CL347" i="67"/>
  <c r="CM347" i="67"/>
  <c r="CN347" i="67"/>
  <c r="CO347" i="67"/>
  <c r="CP347" i="67"/>
  <c r="CQ347" i="67"/>
  <c r="CR347" i="67"/>
  <c r="CS347" i="67"/>
  <c r="CT347" i="67"/>
  <c r="CU347" i="67"/>
  <c r="CV347" i="67"/>
  <c r="CW347" i="67"/>
  <c r="CX347" i="67"/>
  <c r="CY347" i="67"/>
  <c r="CZ347" i="67"/>
  <c r="DA347" i="67"/>
  <c r="DB347" i="67"/>
  <c r="DC347" i="67"/>
  <c r="DD347" i="67"/>
  <c r="DE347" i="67"/>
  <c r="DF347" i="67"/>
  <c r="DG347" i="67"/>
  <c r="DH347" i="67"/>
  <c r="DI347" i="67"/>
  <c r="DJ347" i="67"/>
  <c r="DK347" i="67"/>
  <c r="DL347" i="67"/>
  <c r="DM347" i="67"/>
  <c r="DN347" i="67"/>
  <c r="DO347" i="67"/>
  <c r="DP347" i="67"/>
  <c r="DQ347" i="67"/>
  <c r="DR347" i="67"/>
  <c r="DS347" i="67"/>
  <c r="DT347" i="67"/>
  <c r="DU347" i="67"/>
  <c r="DV347" i="67"/>
  <c r="DW347" i="67"/>
  <c r="DX347" i="67"/>
  <c r="EB347" i="67"/>
  <c r="EC347" i="67"/>
  <c r="ED347" i="67"/>
  <c r="EE347" i="67"/>
  <c r="EF347" i="67"/>
  <c r="EG347" i="67"/>
  <c r="EH347" i="67"/>
  <c r="EI347" i="67"/>
  <c r="EJ347" i="67"/>
  <c r="A348" i="67"/>
  <c r="B348" i="67"/>
  <c r="C348" i="67"/>
  <c r="D348" i="67"/>
  <c r="E348" i="67"/>
  <c r="F348" i="67"/>
  <c r="G348" i="67"/>
  <c r="H348" i="67"/>
  <c r="I348" i="67"/>
  <c r="J348" i="67"/>
  <c r="K348" i="67"/>
  <c r="L348" i="67"/>
  <c r="M348" i="67"/>
  <c r="N348" i="67"/>
  <c r="O348" i="67"/>
  <c r="P348" i="67"/>
  <c r="Q348" i="67"/>
  <c r="R348" i="67"/>
  <c r="S348" i="67"/>
  <c r="T348" i="67"/>
  <c r="U348" i="67"/>
  <c r="V348" i="67"/>
  <c r="W348" i="67"/>
  <c r="X348" i="67"/>
  <c r="Y348" i="67"/>
  <c r="Z348" i="67"/>
  <c r="AA348" i="67"/>
  <c r="AB348" i="67"/>
  <c r="AC348" i="67"/>
  <c r="AD348" i="67"/>
  <c r="AE348" i="67"/>
  <c r="AF348" i="67"/>
  <c r="AG348" i="67"/>
  <c r="AH348" i="67"/>
  <c r="AI348" i="67"/>
  <c r="AJ348" i="67"/>
  <c r="AK348" i="67"/>
  <c r="AL348" i="67"/>
  <c r="AM348" i="67"/>
  <c r="AN348" i="67"/>
  <c r="AO348" i="67"/>
  <c r="AP348" i="67"/>
  <c r="AQ348" i="67"/>
  <c r="AR348" i="67"/>
  <c r="AS348" i="67"/>
  <c r="AT348" i="67"/>
  <c r="AU348" i="67"/>
  <c r="AV348" i="67"/>
  <c r="AW348" i="67"/>
  <c r="AX348" i="67"/>
  <c r="AY348" i="67"/>
  <c r="AZ348" i="67"/>
  <c r="BA348" i="67"/>
  <c r="BB348" i="67"/>
  <c r="BC348" i="67"/>
  <c r="BD348" i="67"/>
  <c r="BE348" i="67"/>
  <c r="BF348" i="67"/>
  <c r="BG348" i="67"/>
  <c r="BH348" i="67"/>
  <c r="BI348" i="67"/>
  <c r="BJ348" i="67"/>
  <c r="BK348" i="67"/>
  <c r="BL348" i="67"/>
  <c r="BM348" i="67"/>
  <c r="BZ348" i="67"/>
  <c r="CA348" i="67"/>
  <c r="CB348" i="67"/>
  <c r="CC348" i="67"/>
  <c r="CD348" i="67"/>
  <c r="CE348" i="67"/>
  <c r="CF348" i="67"/>
  <c r="CG348" i="67"/>
  <c r="CH348" i="67"/>
  <c r="CI348" i="67"/>
  <c r="CJ348" i="67"/>
  <c r="CK348" i="67"/>
  <c r="CL348" i="67"/>
  <c r="CM348" i="67"/>
  <c r="CN348" i="67"/>
  <c r="CO348" i="67"/>
  <c r="CP348" i="67"/>
  <c r="CQ348" i="67"/>
  <c r="CR348" i="67"/>
  <c r="CS348" i="67"/>
  <c r="CT348" i="67"/>
  <c r="CU348" i="67"/>
  <c r="CV348" i="67"/>
  <c r="CW348" i="67"/>
  <c r="CX348" i="67"/>
  <c r="CY348" i="67"/>
  <c r="CZ348" i="67"/>
  <c r="DA348" i="67"/>
  <c r="DB348" i="67"/>
  <c r="DC348" i="67"/>
  <c r="DD348" i="67"/>
  <c r="DE348" i="67"/>
  <c r="DF348" i="67"/>
  <c r="DG348" i="67"/>
  <c r="DH348" i="67"/>
  <c r="DI348" i="67"/>
  <c r="DJ348" i="67"/>
  <c r="DK348" i="67"/>
  <c r="DL348" i="67"/>
  <c r="DM348" i="67"/>
  <c r="DN348" i="67"/>
  <c r="DO348" i="67"/>
  <c r="DP348" i="67"/>
  <c r="DQ348" i="67"/>
  <c r="DR348" i="67"/>
  <c r="DS348" i="67"/>
  <c r="DT348" i="67"/>
  <c r="DU348" i="67"/>
  <c r="DV348" i="67"/>
  <c r="DW348" i="67"/>
  <c r="DX348" i="67"/>
  <c r="EB348" i="67"/>
  <c r="EC348" i="67"/>
  <c r="ED348" i="67"/>
  <c r="EE348" i="67"/>
  <c r="EF348" i="67"/>
  <c r="EG348" i="67"/>
  <c r="EH348" i="67"/>
  <c r="EI348" i="67"/>
  <c r="EJ348" i="67"/>
  <c r="A349" i="67"/>
  <c r="B349" i="67"/>
  <c r="C349" i="67"/>
  <c r="D349" i="67"/>
  <c r="E349" i="67"/>
  <c r="F349" i="67"/>
  <c r="G349" i="67"/>
  <c r="H349" i="67"/>
  <c r="I349" i="67"/>
  <c r="J349" i="67"/>
  <c r="K349" i="67"/>
  <c r="L349" i="67"/>
  <c r="M349" i="67"/>
  <c r="N349" i="67"/>
  <c r="O349" i="67"/>
  <c r="P349" i="67"/>
  <c r="Q349" i="67"/>
  <c r="R349" i="67"/>
  <c r="S349" i="67"/>
  <c r="T349" i="67"/>
  <c r="U349" i="67"/>
  <c r="V349" i="67"/>
  <c r="W349" i="67"/>
  <c r="X349" i="67"/>
  <c r="Y349" i="67"/>
  <c r="Z349" i="67"/>
  <c r="AA349" i="67"/>
  <c r="AB349" i="67"/>
  <c r="AC349" i="67"/>
  <c r="AD349" i="67"/>
  <c r="AE349" i="67"/>
  <c r="AF349" i="67"/>
  <c r="AG349" i="67"/>
  <c r="AH349" i="67"/>
  <c r="AI349" i="67"/>
  <c r="AJ349" i="67"/>
  <c r="AK349" i="67"/>
  <c r="AL349" i="67"/>
  <c r="AM349" i="67"/>
  <c r="AN349" i="67"/>
  <c r="AO349" i="67"/>
  <c r="AP349" i="67"/>
  <c r="AQ349" i="67"/>
  <c r="AR349" i="67"/>
  <c r="AS349" i="67"/>
  <c r="AT349" i="67"/>
  <c r="AU349" i="67"/>
  <c r="AV349" i="67"/>
  <c r="AW349" i="67"/>
  <c r="AX349" i="67"/>
  <c r="AY349" i="67"/>
  <c r="AZ349" i="67"/>
  <c r="BA349" i="67"/>
  <c r="BB349" i="67"/>
  <c r="BC349" i="67"/>
  <c r="BD349" i="67"/>
  <c r="BE349" i="67"/>
  <c r="BF349" i="67"/>
  <c r="BG349" i="67"/>
  <c r="BH349" i="67"/>
  <c r="BI349" i="67"/>
  <c r="BJ349" i="67"/>
  <c r="BK349" i="67"/>
  <c r="BL349" i="67"/>
  <c r="BM349" i="67"/>
  <c r="BZ349" i="67"/>
  <c r="CA349" i="67"/>
  <c r="CB349" i="67"/>
  <c r="CC349" i="67"/>
  <c r="CD349" i="67"/>
  <c r="CE349" i="67"/>
  <c r="CF349" i="67"/>
  <c r="CG349" i="67"/>
  <c r="CH349" i="67"/>
  <c r="CI349" i="67"/>
  <c r="CJ349" i="67"/>
  <c r="CK349" i="67"/>
  <c r="CL349" i="67"/>
  <c r="CM349" i="67"/>
  <c r="CN349" i="67"/>
  <c r="CO349" i="67"/>
  <c r="CP349" i="67"/>
  <c r="CQ349" i="67"/>
  <c r="CR349" i="67"/>
  <c r="CS349" i="67"/>
  <c r="CT349" i="67"/>
  <c r="CU349" i="67"/>
  <c r="CV349" i="67"/>
  <c r="CW349" i="67"/>
  <c r="CX349" i="67"/>
  <c r="CY349" i="67"/>
  <c r="CZ349" i="67"/>
  <c r="DA349" i="67"/>
  <c r="DB349" i="67"/>
  <c r="DC349" i="67"/>
  <c r="DD349" i="67"/>
  <c r="DE349" i="67"/>
  <c r="DF349" i="67"/>
  <c r="DG349" i="67"/>
  <c r="DH349" i="67"/>
  <c r="DI349" i="67"/>
  <c r="DJ349" i="67"/>
  <c r="DK349" i="67"/>
  <c r="DL349" i="67"/>
  <c r="DM349" i="67"/>
  <c r="DN349" i="67"/>
  <c r="DO349" i="67"/>
  <c r="DP349" i="67"/>
  <c r="DQ349" i="67"/>
  <c r="DR349" i="67"/>
  <c r="DS349" i="67"/>
  <c r="DT349" i="67"/>
  <c r="DU349" i="67"/>
  <c r="DV349" i="67"/>
  <c r="DW349" i="67"/>
  <c r="DX349" i="67"/>
  <c r="EB349" i="67"/>
  <c r="EC349" i="67"/>
  <c r="ED349" i="67"/>
  <c r="EE349" i="67"/>
  <c r="EF349" i="67"/>
  <c r="EG349" i="67"/>
  <c r="EH349" i="67"/>
  <c r="EI349" i="67"/>
  <c r="EJ349" i="67"/>
  <c r="A350" i="67"/>
  <c r="B350" i="67"/>
  <c r="C350" i="67"/>
  <c r="D350" i="67"/>
  <c r="E350" i="67"/>
  <c r="F350" i="67"/>
  <c r="G350" i="67"/>
  <c r="H350" i="67"/>
  <c r="I350" i="67"/>
  <c r="J350" i="67"/>
  <c r="K350" i="67"/>
  <c r="L350" i="67"/>
  <c r="M350" i="67"/>
  <c r="N350" i="67"/>
  <c r="O350" i="67"/>
  <c r="P350" i="67"/>
  <c r="Q350" i="67"/>
  <c r="R350" i="67"/>
  <c r="S350" i="67"/>
  <c r="T350" i="67"/>
  <c r="U350" i="67"/>
  <c r="V350" i="67"/>
  <c r="W350" i="67"/>
  <c r="X350" i="67"/>
  <c r="Y350" i="67"/>
  <c r="Z350" i="67"/>
  <c r="AA350" i="67"/>
  <c r="AB350" i="67"/>
  <c r="AC350" i="67"/>
  <c r="AD350" i="67"/>
  <c r="AE350" i="67"/>
  <c r="AF350" i="67"/>
  <c r="AG350" i="67"/>
  <c r="AH350" i="67"/>
  <c r="AI350" i="67"/>
  <c r="AJ350" i="67"/>
  <c r="AK350" i="67"/>
  <c r="AL350" i="67"/>
  <c r="AM350" i="67"/>
  <c r="AN350" i="67"/>
  <c r="AO350" i="67"/>
  <c r="AP350" i="67"/>
  <c r="AQ350" i="67"/>
  <c r="AR350" i="67"/>
  <c r="AS350" i="67"/>
  <c r="AT350" i="67"/>
  <c r="AU350" i="67"/>
  <c r="AV350" i="67"/>
  <c r="AW350" i="67"/>
  <c r="AX350" i="67"/>
  <c r="AY350" i="67"/>
  <c r="AZ350" i="67"/>
  <c r="BA350" i="67"/>
  <c r="BB350" i="67"/>
  <c r="BC350" i="67"/>
  <c r="BD350" i="67"/>
  <c r="BE350" i="67"/>
  <c r="BF350" i="67"/>
  <c r="BG350" i="67"/>
  <c r="BH350" i="67"/>
  <c r="BI350" i="67"/>
  <c r="BJ350" i="67"/>
  <c r="BK350" i="67"/>
  <c r="BL350" i="67"/>
  <c r="BM350" i="67"/>
  <c r="BN350" i="67"/>
  <c r="BO350" i="67"/>
  <c r="BP350" i="67"/>
  <c r="BQ350" i="67"/>
  <c r="BR350" i="67"/>
  <c r="BS350" i="67"/>
  <c r="BT350" i="67"/>
  <c r="BU350" i="67"/>
  <c r="BV350" i="67"/>
  <c r="BW350" i="67"/>
  <c r="BX350" i="67"/>
  <c r="BY350" i="67"/>
  <c r="BZ350" i="67"/>
  <c r="CA350" i="67"/>
  <c r="CB350" i="67"/>
  <c r="CC350" i="67"/>
  <c r="CD350" i="67"/>
  <c r="CE350" i="67"/>
  <c r="CF350" i="67"/>
  <c r="CG350" i="67"/>
  <c r="CH350" i="67"/>
  <c r="CI350" i="67"/>
  <c r="CJ350" i="67"/>
  <c r="CK350" i="67"/>
  <c r="CL350" i="67"/>
  <c r="CM350" i="67"/>
  <c r="CN350" i="67"/>
  <c r="CO350" i="67"/>
  <c r="CP350" i="67"/>
  <c r="CQ350" i="67"/>
  <c r="CR350" i="67"/>
  <c r="CS350" i="67"/>
  <c r="CT350" i="67"/>
  <c r="CU350" i="67"/>
  <c r="CV350" i="67"/>
  <c r="CW350" i="67"/>
  <c r="CX350" i="67"/>
  <c r="CY350" i="67"/>
  <c r="CZ350" i="67"/>
  <c r="DA350" i="67"/>
  <c r="DB350" i="67"/>
  <c r="DC350" i="67"/>
  <c r="DD350" i="67"/>
  <c r="DE350" i="67"/>
  <c r="DF350" i="67"/>
  <c r="DG350" i="67"/>
  <c r="DH350" i="67"/>
  <c r="DI350" i="67"/>
  <c r="DJ350" i="67"/>
  <c r="DK350" i="67"/>
  <c r="DL350" i="67"/>
  <c r="DM350" i="67"/>
  <c r="DN350" i="67"/>
  <c r="DO350" i="67"/>
  <c r="DP350" i="67"/>
  <c r="DQ350" i="67"/>
  <c r="DR350" i="67"/>
  <c r="DS350" i="67"/>
  <c r="DT350" i="67"/>
  <c r="DU350" i="67"/>
  <c r="DV350" i="67"/>
  <c r="DW350" i="67"/>
  <c r="DX350" i="67"/>
  <c r="DY350" i="67"/>
  <c r="DZ350" i="67"/>
  <c r="EA350" i="67"/>
  <c r="EB350" i="67"/>
  <c r="EC350" i="67"/>
  <c r="ED350" i="67"/>
  <c r="EE350" i="67"/>
  <c r="EF350" i="67"/>
  <c r="EG350" i="67"/>
  <c r="EH350" i="67"/>
  <c r="EI350" i="67"/>
  <c r="EJ350" i="67"/>
  <c r="A351" i="67"/>
  <c r="B351" i="67"/>
  <c r="C351" i="67"/>
  <c r="D351" i="67"/>
  <c r="E351" i="67"/>
  <c r="F351" i="67"/>
  <c r="G351" i="67"/>
  <c r="H351" i="67"/>
  <c r="I351" i="67"/>
  <c r="J351" i="67"/>
  <c r="K351" i="67"/>
  <c r="L351" i="67"/>
  <c r="M351" i="67"/>
  <c r="N351" i="67"/>
  <c r="O351" i="67"/>
  <c r="P351" i="67"/>
  <c r="Q351" i="67"/>
  <c r="R351" i="67"/>
  <c r="S351" i="67"/>
  <c r="T351" i="67"/>
  <c r="U351" i="67"/>
  <c r="V351" i="67"/>
  <c r="W351" i="67"/>
  <c r="X351" i="67"/>
  <c r="Y351" i="67"/>
  <c r="Z351" i="67"/>
  <c r="AA351" i="67"/>
  <c r="AB351" i="67"/>
  <c r="AC351" i="67"/>
  <c r="AD351" i="67"/>
  <c r="AE351" i="67"/>
  <c r="AF351" i="67"/>
  <c r="AG351" i="67"/>
  <c r="AH351" i="67"/>
  <c r="AI351" i="67"/>
  <c r="AJ351" i="67"/>
  <c r="AK351" i="67"/>
  <c r="AL351" i="67"/>
  <c r="AM351" i="67"/>
  <c r="AN351" i="67"/>
  <c r="AO351" i="67"/>
  <c r="AP351" i="67"/>
  <c r="AQ351" i="67"/>
  <c r="AR351" i="67"/>
  <c r="AS351" i="67"/>
  <c r="AT351" i="67"/>
  <c r="AU351" i="67"/>
  <c r="AV351" i="67"/>
  <c r="AW351" i="67"/>
  <c r="AX351" i="67"/>
  <c r="AY351" i="67"/>
  <c r="AZ351" i="67"/>
  <c r="BA351" i="67"/>
  <c r="BB351" i="67"/>
  <c r="BC351" i="67"/>
  <c r="BD351" i="67"/>
  <c r="BE351" i="67"/>
  <c r="BF351" i="67"/>
  <c r="BG351" i="67"/>
  <c r="BH351" i="67"/>
  <c r="BI351" i="67"/>
  <c r="BJ351" i="67"/>
  <c r="BK351" i="67"/>
  <c r="BL351" i="67"/>
  <c r="BM351" i="67"/>
  <c r="BN351" i="67"/>
  <c r="BO351" i="67"/>
  <c r="BP351" i="67"/>
  <c r="BQ351" i="67"/>
  <c r="BR351" i="67"/>
  <c r="BS351" i="67"/>
  <c r="BT351" i="67"/>
  <c r="BU351" i="67"/>
  <c r="BV351" i="67"/>
  <c r="BW351" i="67"/>
  <c r="BX351" i="67"/>
  <c r="BY351" i="67"/>
  <c r="BZ351" i="67"/>
  <c r="CA351" i="67"/>
  <c r="CB351" i="67"/>
  <c r="CC351" i="67"/>
  <c r="CD351" i="67"/>
  <c r="CE351" i="67"/>
  <c r="CF351" i="67"/>
  <c r="CG351" i="67"/>
  <c r="CH351" i="67"/>
  <c r="CI351" i="67"/>
  <c r="CJ351" i="67"/>
  <c r="CK351" i="67"/>
  <c r="CL351" i="67"/>
  <c r="CM351" i="67"/>
  <c r="CN351" i="67"/>
  <c r="CO351" i="67"/>
  <c r="CP351" i="67"/>
  <c r="CQ351" i="67"/>
  <c r="CR351" i="67"/>
  <c r="CS351" i="67"/>
  <c r="CT351" i="67"/>
  <c r="CU351" i="67"/>
  <c r="CV351" i="67"/>
  <c r="CW351" i="67"/>
  <c r="CX351" i="67"/>
  <c r="CY351" i="67"/>
  <c r="CZ351" i="67"/>
  <c r="DA351" i="67"/>
  <c r="DB351" i="67"/>
  <c r="DC351" i="67"/>
  <c r="DD351" i="67"/>
  <c r="DE351" i="67"/>
  <c r="DF351" i="67"/>
  <c r="DG351" i="67"/>
  <c r="DH351" i="67"/>
  <c r="DI351" i="67"/>
  <c r="DJ351" i="67"/>
  <c r="DK351" i="67"/>
  <c r="DL351" i="67"/>
  <c r="DM351" i="67"/>
  <c r="DN351" i="67"/>
  <c r="DO351" i="67"/>
  <c r="DP351" i="67"/>
  <c r="DQ351" i="67"/>
  <c r="DR351" i="67"/>
  <c r="DS351" i="67"/>
  <c r="DT351" i="67"/>
  <c r="DU351" i="67"/>
  <c r="DV351" i="67"/>
  <c r="DW351" i="67"/>
  <c r="DX351" i="67"/>
  <c r="DY351" i="67"/>
  <c r="DZ351" i="67"/>
  <c r="EA351" i="67"/>
  <c r="EB351" i="67"/>
  <c r="EC351" i="67"/>
  <c r="ED351" i="67"/>
  <c r="EE351" i="67"/>
  <c r="EF351" i="67"/>
  <c r="EG351" i="67"/>
  <c r="EH351" i="67"/>
  <c r="EI351" i="67"/>
  <c r="EJ351" i="67"/>
  <c r="A352" i="67"/>
  <c r="B352" i="67"/>
  <c r="C352" i="67"/>
  <c r="D352" i="67"/>
  <c r="E352" i="67"/>
  <c r="F352" i="67"/>
  <c r="G352" i="67"/>
  <c r="H352" i="67"/>
  <c r="I352" i="67"/>
  <c r="J352" i="67"/>
  <c r="K352" i="67"/>
  <c r="L352" i="67"/>
  <c r="M352" i="67"/>
  <c r="N352" i="67"/>
  <c r="O352" i="67"/>
  <c r="P352" i="67"/>
  <c r="Q352" i="67"/>
  <c r="R352" i="67"/>
  <c r="S352" i="67"/>
  <c r="T352" i="67"/>
  <c r="U352" i="67"/>
  <c r="V352" i="67"/>
  <c r="W352" i="67"/>
  <c r="X352" i="67"/>
  <c r="Y352" i="67"/>
  <c r="Z352" i="67"/>
  <c r="AA352" i="67"/>
  <c r="AB352" i="67"/>
  <c r="AC352" i="67"/>
  <c r="AD352" i="67"/>
  <c r="AE352" i="67"/>
  <c r="AF352" i="67"/>
  <c r="AG352" i="67"/>
  <c r="AH352" i="67"/>
  <c r="AI352" i="67"/>
  <c r="AJ352" i="67"/>
  <c r="AK352" i="67"/>
  <c r="AL352" i="67"/>
  <c r="AM352" i="67"/>
  <c r="AN352" i="67"/>
  <c r="AO352" i="67"/>
  <c r="AP352" i="67"/>
  <c r="AQ352" i="67"/>
  <c r="AR352" i="67"/>
  <c r="AS352" i="67"/>
  <c r="AT352" i="67"/>
  <c r="AU352" i="67"/>
  <c r="AV352" i="67"/>
  <c r="AW352" i="67"/>
  <c r="AX352" i="67"/>
  <c r="AY352" i="67"/>
  <c r="AZ352" i="67"/>
  <c r="BA352" i="67"/>
  <c r="BB352" i="67"/>
  <c r="BC352" i="67"/>
  <c r="BD352" i="67"/>
  <c r="BE352" i="67"/>
  <c r="BF352" i="67"/>
  <c r="BG352" i="67"/>
  <c r="BH352" i="67"/>
  <c r="BI352" i="67"/>
  <c r="BJ352" i="67"/>
  <c r="BK352" i="67"/>
  <c r="BL352" i="67"/>
  <c r="BM352" i="67"/>
  <c r="BN352" i="67"/>
  <c r="BO352" i="67"/>
  <c r="BP352" i="67"/>
  <c r="BQ352" i="67"/>
  <c r="BZ352" i="67"/>
  <c r="CA352" i="67"/>
  <c r="CB352" i="67"/>
  <c r="CC352" i="67"/>
  <c r="CD352" i="67"/>
  <c r="CE352" i="67"/>
  <c r="CF352" i="67"/>
  <c r="CG352" i="67"/>
  <c r="CH352" i="67"/>
  <c r="CI352" i="67"/>
  <c r="CJ352" i="67"/>
  <c r="CK352" i="67"/>
  <c r="CL352" i="67"/>
  <c r="CM352" i="67"/>
  <c r="CN352" i="67"/>
  <c r="CO352" i="67"/>
  <c r="CP352" i="67"/>
  <c r="CQ352" i="67"/>
  <c r="CR352" i="67"/>
  <c r="CS352" i="67"/>
  <c r="CT352" i="67"/>
  <c r="CU352" i="67"/>
  <c r="CV352" i="67"/>
  <c r="CW352" i="67"/>
  <c r="CX352" i="67"/>
  <c r="CY352" i="67"/>
  <c r="CZ352" i="67"/>
  <c r="DA352" i="67"/>
  <c r="DB352" i="67"/>
  <c r="DC352" i="67"/>
  <c r="DD352" i="67"/>
  <c r="DE352" i="67"/>
  <c r="DF352" i="67"/>
  <c r="DG352" i="67"/>
  <c r="DH352" i="67"/>
  <c r="DI352" i="67"/>
  <c r="DJ352" i="67"/>
  <c r="DK352" i="67"/>
  <c r="DL352" i="67"/>
  <c r="DM352" i="67"/>
  <c r="DN352" i="67"/>
  <c r="DO352" i="67"/>
  <c r="DP352" i="67"/>
  <c r="DQ352" i="67"/>
  <c r="DR352" i="67"/>
  <c r="DS352" i="67"/>
  <c r="DT352" i="67"/>
  <c r="DU352" i="67"/>
  <c r="DV352" i="67"/>
  <c r="DW352" i="67"/>
  <c r="DX352" i="67"/>
  <c r="DY352" i="67"/>
  <c r="DZ352" i="67"/>
  <c r="EB352" i="67"/>
  <c r="EC352" i="67"/>
  <c r="ED352" i="67"/>
  <c r="EE352" i="67"/>
  <c r="EF352" i="67"/>
  <c r="EG352" i="67"/>
  <c r="EH352" i="67"/>
  <c r="EI352" i="67"/>
  <c r="EJ352" i="67"/>
  <c r="A353" i="67"/>
  <c r="B353" i="67"/>
  <c r="C353" i="67"/>
  <c r="D353" i="67"/>
  <c r="E353" i="67"/>
  <c r="F353" i="67"/>
  <c r="G353" i="67"/>
  <c r="H353" i="67"/>
  <c r="I353" i="67"/>
  <c r="J353" i="67"/>
  <c r="K353" i="67"/>
  <c r="L353" i="67"/>
  <c r="M353" i="67"/>
  <c r="N353" i="67"/>
  <c r="O353" i="67"/>
  <c r="P353" i="67"/>
  <c r="Q353" i="67"/>
  <c r="R353" i="67"/>
  <c r="S353" i="67"/>
  <c r="T353" i="67"/>
  <c r="U353" i="67"/>
  <c r="V353" i="67"/>
  <c r="W353" i="67"/>
  <c r="X353" i="67"/>
  <c r="Y353" i="67"/>
  <c r="Z353" i="67"/>
  <c r="AA353" i="67"/>
  <c r="AB353" i="67"/>
  <c r="AC353" i="67"/>
  <c r="AD353" i="67"/>
  <c r="AE353" i="67"/>
  <c r="AF353" i="67"/>
  <c r="AG353" i="67"/>
  <c r="AH353" i="67"/>
  <c r="AI353" i="67"/>
  <c r="AJ353" i="67"/>
  <c r="AK353" i="67"/>
  <c r="AL353" i="67"/>
  <c r="AM353" i="67"/>
  <c r="AN353" i="67"/>
  <c r="AO353" i="67"/>
  <c r="AP353" i="67"/>
  <c r="AQ353" i="67"/>
  <c r="AR353" i="67"/>
  <c r="AS353" i="67"/>
  <c r="AT353" i="67"/>
  <c r="AU353" i="67"/>
  <c r="AV353" i="67"/>
  <c r="AW353" i="67"/>
  <c r="AX353" i="67"/>
  <c r="AY353" i="67"/>
  <c r="AZ353" i="67"/>
  <c r="BA353" i="67"/>
  <c r="BB353" i="67"/>
  <c r="BC353" i="67"/>
  <c r="BD353" i="67"/>
  <c r="BE353" i="67"/>
  <c r="BF353" i="67"/>
  <c r="BG353" i="67"/>
  <c r="BH353" i="67"/>
  <c r="BI353" i="67"/>
  <c r="BJ353" i="67"/>
  <c r="BK353" i="67"/>
  <c r="BL353" i="67"/>
  <c r="BM353" i="67"/>
  <c r="BN353" i="67"/>
  <c r="BO353" i="67"/>
  <c r="BP353" i="67"/>
  <c r="BQ353" i="67"/>
  <c r="BZ353" i="67"/>
  <c r="CA353" i="67"/>
  <c r="CB353" i="67"/>
  <c r="CC353" i="67"/>
  <c r="CD353" i="67"/>
  <c r="CE353" i="67"/>
  <c r="CF353" i="67"/>
  <c r="CG353" i="67"/>
  <c r="CH353" i="67"/>
  <c r="CI353" i="67"/>
  <c r="CJ353" i="67"/>
  <c r="CK353" i="67"/>
  <c r="CL353" i="67"/>
  <c r="CM353" i="67"/>
  <c r="CN353" i="67"/>
  <c r="CO353" i="67"/>
  <c r="CP353" i="67"/>
  <c r="CQ353" i="67"/>
  <c r="CR353" i="67"/>
  <c r="CS353" i="67"/>
  <c r="CT353" i="67"/>
  <c r="CU353" i="67"/>
  <c r="CV353" i="67"/>
  <c r="CW353" i="67"/>
  <c r="CX353" i="67"/>
  <c r="CY353" i="67"/>
  <c r="CZ353" i="67"/>
  <c r="DA353" i="67"/>
  <c r="DB353" i="67"/>
  <c r="DC353" i="67"/>
  <c r="DD353" i="67"/>
  <c r="DE353" i="67"/>
  <c r="DF353" i="67"/>
  <c r="DG353" i="67"/>
  <c r="DH353" i="67"/>
  <c r="DI353" i="67"/>
  <c r="DJ353" i="67"/>
  <c r="DK353" i="67"/>
  <c r="DL353" i="67"/>
  <c r="DM353" i="67"/>
  <c r="DN353" i="67"/>
  <c r="DO353" i="67"/>
  <c r="DP353" i="67"/>
  <c r="DQ353" i="67"/>
  <c r="DR353" i="67"/>
  <c r="DS353" i="67"/>
  <c r="DT353" i="67"/>
  <c r="DU353" i="67"/>
  <c r="DV353" i="67"/>
  <c r="DW353" i="67"/>
  <c r="DX353" i="67"/>
  <c r="DY353" i="67"/>
  <c r="DZ353" i="67"/>
  <c r="EB353" i="67"/>
  <c r="EC353" i="67"/>
  <c r="ED353" i="67"/>
  <c r="EE353" i="67"/>
  <c r="EF353" i="67"/>
  <c r="EG353" i="67"/>
  <c r="EH353" i="67"/>
  <c r="EI353" i="67"/>
  <c r="EJ353" i="67"/>
  <c r="A354" i="67"/>
  <c r="B354" i="67"/>
  <c r="C354" i="67"/>
  <c r="D354" i="67"/>
  <c r="E354" i="67"/>
  <c r="F354" i="67"/>
  <c r="G354" i="67"/>
  <c r="H354" i="67"/>
  <c r="I354" i="67"/>
  <c r="J354" i="67"/>
  <c r="K354" i="67"/>
  <c r="L354" i="67"/>
  <c r="M354" i="67"/>
  <c r="N354" i="67"/>
  <c r="O354" i="67"/>
  <c r="P354" i="67"/>
  <c r="Q354" i="67"/>
  <c r="R354" i="67"/>
  <c r="S354" i="67"/>
  <c r="T354" i="67"/>
  <c r="U354" i="67"/>
  <c r="V354" i="67"/>
  <c r="W354" i="67"/>
  <c r="X354" i="67"/>
  <c r="Y354" i="67"/>
  <c r="Z354" i="67"/>
  <c r="AA354" i="67"/>
  <c r="AB354" i="67"/>
  <c r="AC354" i="67"/>
  <c r="AD354" i="67"/>
  <c r="AE354" i="67"/>
  <c r="AF354" i="67"/>
  <c r="AG354" i="67"/>
  <c r="AH354" i="67"/>
  <c r="AI354" i="67"/>
  <c r="AJ354" i="67"/>
  <c r="AK354" i="67"/>
  <c r="AL354" i="67"/>
  <c r="AM354" i="67"/>
  <c r="AN354" i="67"/>
  <c r="AO354" i="67"/>
  <c r="AP354" i="67"/>
  <c r="AQ354" i="67"/>
  <c r="AR354" i="67"/>
  <c r="AS354" i="67"/>
  <c r="AT354" i="67"/>
  <c r="AU354" i="67"/>
  <c r="AV354" i="67"/>
  <c r="AW354" i="67"/>
  <c r="AX354" i="67"/>
  <c r="AY354" i="67"/>
  <c r="AZ354" i="67"/>
  <c r="BA354" i="67"/>
  <c r="BB354" i="67"/>
  <c r="BC354" i="67"/>
  <c r="BD354" i="67"/>
  <c r="BE354" i="67"/>
  <c r="BF354" i="67"/>
  <c r="BG354" i="67"/>
  <c r="BH354" i="67"/>
  <c r="BI354" i="67"/>
  <c r="BJ354" i="67"/>
  <c r="BK354" i="67"/>
  <c r="BL354" i="67"/>
  <c r="BM354" i="67"/>
  <c r="BN354" i="67"/>
  <c r="BO354" i="67"/>
  <c r="BP354" i="67"/>
  <c r="BQ354" i="67"/>
  <c r="BR354" i="67"/>
  <c r="BS354" i="67"/>
  <c r="BT354" i="67"/>
  <c r="BU354" i="67"/>
  <c r="BV354" i="67"/>
  <c r="BW354" i="67"/>
  <c r="BX354" i="67"/>
  <c r="BY354" i="67"/>
  <c r="BZ354" i="67"/>
  <c r="CA354" i="67"/>
  <c r="CB354" i="67"/>
  <c r="CC354" i="67"/>
  <c r="CD354" i="67"/>
  <c r="CE354" i="67"/>
  <c r="CF354" i="67"/>
  <c r="CG354" i="67"/>
  <c r="CH354" i="67"/>
  <c r="CI354" i="67"/>
  <c r="CJ354" i="67"/>
  <c r="CK354" i="67"/>
  <c r="CL354" i="67"/>
  <c r="CM354" i="67"/>
  <c r="CN354" i="67"/>
  <c r="CO354" i="67"/>
  <c r="CP354" i="67"/>
  <c r="CQ354" i="67"/>
  <c r="CR354" i="67"/>
  <c r="CS354" i="67"/>
  <c r="CT354" i="67"/>
  <c r="CU354" i="67"/>
  <c r="CV354" i="67"/>
  <c r="CW354" i="67"/>
  <c r="CX354" i="67"/>
  <c r="CY354" i="67"/>
  <c r="CZ354" i="67"/>
  <c r="DA354" i="67"/>
  <c r="DB354" i="67"/>
  <c r="DC354" i="67"/>
  <c r="DD354" i="67"/>
  <c r="DE354" i="67"/>
  <c r="DF354" i="67"/>
  <c r="DG354" i="67"/>
  <c r="DH354" i="67"/>
  <c r="DI354" i="67"/>
  <c r="DJ354" i="67"/>
  <c r="DK354" i="67"/>
  <c r="DL354" i="67"/>
  <c r="DM354" i="67"/>
  <c r="DN354" i="67"/>
  <c r="DO354" i="67"/>
  <c r="DP354" i="67"/>
  <c r="DQ354" i="67"/>
  <c r="DR354" i="67"/>
  <c r="DS354" i="67"/>
  <c r="DT354" i="67"/>
  <c r="DU354" i="67"/>
  <c r="DV354" i="67"/>
  <c r="DW354" i="67"/>
  <c r="DX354" i="67"/>
  <c r="DY354" i="67"/>
  <c r="DZ354" i="67"/>
  <c r="EA354" i="67"/>
  <c r="EB354" i="67"/>
  <c r="EC354" i="67"/>
  <c r="ED354" i="67"/>
  <c r="EE354" i="67"/>
  <c r="EF354" i="67"/>
  <c r="EG354" i="67"/>
  <c r="EH354" i="67"/>
  <c r="EI354" i="67"/>
  <c r="EJ354" i="67"/>
  <c r="A355" i="67"/>
  <c r="B355" i="67"/>
  <c r="C355" i="67"/>
  <c r="D355" i="67"/>
  <c r="E355" i="67"/>
  <c r="F355" i="67"/>
  <c r="G355" i="67"/>
  <c r="H355" i="67"/>
  <c r="I355" i="67"/>
  <c r="J355" i="67"/>
  <c r="K355" i="67"/>
  <c r="L355" i="67"/>
  <c r="M355" i="67"/>
  <c r="N355" i="67"/>
  <c r="O355" i="67"/>
  <c r="P355" i="67"/>
  <c r="Q355" i="67"/>
  <c r="R355" i="67"/>
  <c r="S355" i="67"/>
  <c r="T355" i="67"/>
  <c r="U355" i="67"/>
  <c r="V355" i="67"/>
  <c r="W355" i="67"/>
  <c r="X355" i="67"/>
  <c r="Y355" i="67"/>
  <c r="Z355" i="67"/>
  <c r="AA355" i="67"/>
  <c r="AB355" i="67"/>
  <c r="AC355" i="67"/>
  <c r="AD355" i="67"/>
  <c r="AE355" i="67"/>
  <c r="AF355" i="67"/>
  <c r="AG355" i="67"/>
  <c r="AH355" i="67"/>
  <c r="AI355" i="67"/>
  <c r="AJ355" i="67"/>
  <c r="AK355" i="67"/>
  <c r="AL355" i="67"/>
  <c r="AM355" i="67"/>
  <c r="AN355" i="67"/>
  <c r="AO355" i="67"/>
  <c r="AP355" i="67"/>
  <c r="AQ355" i="67"/>
  <c r="AR355" i="67"/>
  <c r="AS355" i="67"/>
  <c r="AT355" i="67"/>
  <c r="AU355" i="67"/>
  <c r="AV355" i="67"/>
  <c r="AW355" i="67"/>
  <c r="AX355" i="67"/>
  <c r="AY355" i="67"/>
  <c r="AZ355" i="67"/>
  <c r="BA355" i="67"/>
  <c r="BB355" i="67"/>
  <c r="BC355" i="67"/>
  <c r="BD355" i="67"/>
  <c r="BE355" i="67"/>
  <c r="BF355" i="67"/>
  <c r="BG355" i="67"/>
  <c r="BH355" i="67"/>
  <c r="BI355" i="67"/>
  <c r="BJ355" i="67"/>
  <c r="BK355" i="67"/>
  <c r="BL355" i="67"/>
  <c r="BM355" i="67"/>
  <c r="BN355" i="67"/>
  <c r="BO355" i="67"/>
  <c r="BP355" i="67"/>
  <c r="BQ355" i="67"/>
  <c r="BR355" i="67"/>
  <c r="BS355" i="67"/>
  <c r="BT355" i="67"/>
  <c r="BU355" i="67"/>
  <c r="BV355" i="67"/>
  <c r="BW355" i="67"/>
  <c r="BX355" i="67"/>
  <c r="BY355" i="67"/>
  <c r="BZ355" i="67"/>
  <c r="CA355" i="67"/>
  <c r="CB355" i="67"/>
  <c r="CC355" i="67"/>
  <c r="CD355" i="67"/>
  <c r="CE355" i="67"/>
  <c r="CF355" i="67"/>
  <c r="CG355" i="67"/>
  <c r="CH355" i="67"/>
  <c r="CI355" i="67"/>
  <c r="CJ355" i="67"/>
  <c r="CK355" i="67"/>
  <c r="CL355" i="67"/>
  <c r="CM355" i="67"/>
  <c r="CN355" i="67"/>
  <c r="CO355" i="67"/>
  <c r="CP355" i="67"/>
  <c r="CQ355" i="67"/>
  <c r="CR355" i="67"/>
  <c r="CS355" i="67"/>
  <c r="CT355" i="67"/>
  <c r="CU355" i="67"/>
  <c r="CV355" i="67"/>
  <c r="CW355" i="67"/>
  <c r="CX355" i="67"/>
  <c r="CY355" i="67"/>
  <c r="CZ355" i="67"/>
  <c r="DA355" i="67"/>
  <c r="DB355" i="67"/>
  <c r="DC355" i="67"/>
  <c r="DD355" i="67"/>
  <c r="DE355" i="67"/>
  <c r="DF355" i="67"/>
  <c r="DG355" i="67"/>
  <c r="DH355" i="67"/>
  <c r="DI355" i="67"/>
  <c r="DJ355" i="67"/>
  <c r="DK355" i="67"/>
  <c r="DL355" i="67"/>
  <c r="DM355" i="67"/>
  <c r="DN355" i="67"/>
  <c r="DO355" i="67"/>
  <c r="DP355" i="67"/>
  <c r="DQ355" i="67"/>
  <c r="DR355" i="67"/>
  <c r="DS355" i="67"/>
  <c r="DT355" i="67"/>
  <c r="DU355" i="67"/>
  <c r="DV355" i="67"/>
  <c r="DW355" i="67"/>
  <c r="DX355" i="67"/>
  <c r="DY355" i="67"/>
  <c r="DZ355" i="67"/>
  <c r="EA355" i="67"/>
  <c r="EB355" i="67"/>
  <c r="EC355" i="67"/>
  <c r="ED355" i="67"/>
  <c r="EE355" i="67"/>
  <c r="EF355" i="67"/>
  <c r="EG355" i="67"/>
  <c r="EH355" i="67"/>
  <c r="EI355" i="67"/>
  <c r="EJ355" i="67"/>
  <c r="A356" i="67"/>
  <c r="B356" i="67"/>
  <c r="C356" i="67"/>
  <c r="D356" i="67"/>
  <c r="E356" i="67"/>
  <c r="F356" i="67"/>
  <c r="G356" i="67"/>
  <c r="H356" i="67"/>
  <c r="I356" i="67"/>
  <c r="J356" i="67"/>
  <c r="K356" i="67"/>
  <c r="L356" i="67"/>
  <c r="M356" i="67"/>
  <c r="N356" i="67"/>
  <c r="O356" i="67"/>
  <c r="P356" i="67"/>
  <c r="Q356" i="67"/>
  <c r="R356" i="67"/>
  <c r="S356" i="67"/>
  <c r="T356" i="67"/>
  <c r="U356" i="67"/>
  <c r="V356" i="67"/>
  <c r="W356" i="67"/>
  <c r="X356" i="67"/>
  <c r="Y356" i="67"/>
  <c r="Z356" i="67"/>
  <c r="AA356" i="67"/>
  <c r="AB356" i="67"/>
  <c r="AC356" i="67"/>
  <c r="AD356" i="67"/>
  <c r="AE356" i="67"/>
  <c r="AF356" i="67"/>
  <c r="AG356" i="67"/>
  <c r="AH356" i="67"/>
  <c r="AI356" i="67"/>
  <c r="AJ356" i="67"/>
  <c r="AK356" i="67"/>
  <c r="AL356" i="67"/>
  <c r="AM356" i="67"/>
  <c r="AN356" i="67"/>
  <c r="AO356" i="67"/>
  <c r="AP356" i="67"/>
  <c r="AQ356" i="67"/>
  <c r="AR356" i="67"/>
  <c r="AS356" i="67"/>
  <c r="AT356" i="67"/>
  <c r="AU356" i="67"/>
  <c r="AV356" i="67"/>
  <c r="AW356" i="67"/>
  <c r="AX356" i="67"/>
  <c r="AY356" i="67"/>
  <c r="AZ356" i="67"/>
  <c r="BA356" i="67"/>
  <c r="BB356" i="67"/>
  <c r="BC356" i="67"/>
  <c r="BD356" i="67"/>
  <c r="BE356" i="67"/>
  <c r="BF356" i="67"/>
  <c r="BG356" i="67"/>
  <c r="BH356" i="67"/>
  <c r="BI356" i="67"/>
  <c r="BJ356" i="67"/>
  <c r="BK356" i="67"/>
  <c r="BL356" i="67"/>
  <c r="BM356" i="67"/>
  <c r="BN356" i="67"/>
  <c r="BO356" i="67"/>
  <c r="BP356" i="67"/>
  <c r="BQ356" i="67"/>
  <c r="BZ356" i="67"/>
  <c r="CA356" i="67"/>
  <c r="CB356" i="67"/>
  <c r="CC356" i="67"/>
  <c r="CD356" i="67"/>
  <c r="CE356" i="67"/>
  <c r="CF356" i="67"/>
  <c r="CG356" i="67"/>
  <c r="CH356" i="67"/>
  <c r="CI356" i="67"/>
  <c r="CJ356" i="67"/>
  <c r="CK356" i="67"/>
  <c r="CL356" i="67"/>
  <c r="CM356" i="67"/>
  <c r="CN356" i="67"/>
  <c r="CO356" i="67"/>
  <c r="CP356" i="67"/>
  <c r="CQ356" i="67"/>
  <c r="CR356" i="67"/>
  <c r="CS356" i="67"/>
  <c r="CT356" i="67"/>
  <c r="CU356" i="67"/>
  <c r="CV356" i="67"/>
  <c r="CW356" i="67"/>
  <c r="CX356" i="67"/>
  <c r="CY356" i="67"/>
  <c r="CZ356" i="67"/>
  <c r="DA356" i="67"/>
  <c r="DB356" i="67"/>
  <c r="DC356" i="67"/>
  <c r="DD356" i="67"/>
  <c r="DE356" i="67"/>
  <c r="DF356" i="67"/>
  <c r="DG356" i="67"/>
  <c r="DH356" i="67"/>
  <c r="DI356" i="67"/>
  <c r="DJ356" i="67"/>
  <c r="DK356" i="67"/>
  <c r="DL356" i="67"/>
  <c r="DM356" i="67"/>
  <c r="DN356" i="67"/>
  <c r="DO356" i="67"/>
  <c r="DP356" i="67"/>
  <c r="DQ356" i="67"/>
  <c r="DR356" i="67"/>
  <c r="DS356" i="67"/>
  <c r="DT356" i="67"/>
  <c r="DU356" i="67"/>
  <c r="DV356" i="67"/>
  <c r="DW356" i="67"/>
  <c r="DX356" i="67"/>
  <c r="DY356" i="67"/>
  <c r="DZ356" i="67"/>
  <c r="EB356" i="67"/>
  <c r="EC356" i="67"/>
  <c r="ED356" i="67"/>
  <c r="EE356" i="67"/>
  <c r="EF356" i="67"/>
  <c r="EG356" i="67"/>
  <c r="EH356" i="67"/>
  <c r="EI356" i="67"/>
  <c r="EJ356" i="67"/>
  <c r="A357" i="67"/>
  <c r="B357" i="67"/>
  <c r="C357" i="67"/>
  <c r="D357" i="67"/>
  <c r="E357" i="67"/>
  <c r="F357" i="67"/>
  <c r="G357" i="67"/>
  <c r="H357" i="67"/>
  <c r="I357" i="67"/>
  <c r="J357" i="67"/>
  <c r="K357" i="67"/>
  <c r="L357" i="67"/>
  <c r="M357" i="67"/>
  <c r="N357" i="67"/>
  <c r="O357" i="67"/>
  <c r="P357" i="67"/>
  <c r="Q357" i="67"/>
  <c r="R357" i="67"/>
  <c r="S357" i="67"/>
  <c r="T357" i="67"/>
  <c r="U357" i="67"/>
  <c r="V357" i="67"/>
  <c r="W357" i="67"/>
  <c r="X357" i="67"/>
  <c r="Y357" i="67"/>
  <c r="Z357" i="67"/>
  <c r="AA357" i="67"/>
  <c r="AB357" i="67"/>
  <c r="AC357" i="67"/>
  <c r="AD357" i="67"/>
  <c r="AE357" i="67"/>
  <c r="AF357" i="67"/>
  <c r="AG357" i="67"/>
  <c r="AH357" i="67"/>
  <c r="AI357" i="67"/>
  <c r="AJ357" i="67"/>
  <c r="AK357" i="67"/>
  <c r="AL357" i="67"/>
  <c r="AM357" i="67"/>
  <c r="AN357" i="67"/>
  <c r="AO357" i="67"/>
  <c r="AP357" i="67"/>
  <c r="AQ357" i="67"/>
  <c r="AR357" i="67"/>
  <c r="AS357" i="67"/>
  <c r="AT357" i="67"/>
  <c r="AU357" i="67"/>
  <c r="AV357" i="67"/>
  <c r="AW357" i="67"/>
  <c r="AX357" i="67"/>
  <c r="AY357" i="67"/>
  <c r="AZ357" i="67"/>
  <c r="BA357" i="67"/>
  <c r="BB357" i="67"/>
  <c r="BC357" i="67"/>
  <c r="BD357" i="67"/>
  <c r="BE357" i="67"/>
  <c r="BF357" i="67"/>
  <c r="BG357" i="67"/>
  <c r="BH357" i="67"/>
  <c r="BI357" i="67"/>
  <c r="BJ357" i="67"/>
  <c r="BK357" i="67"/>
  <c r="BL357" i="67"/>
  <c r="BM357" i="67"/>
  <c r="BN357" i="67"/>
  <c r="BO357" i="67"/>
  <c r="BP357" i="67"/>
  <c r="BQ357" i="67"/>
  <c r="BR357" i="67"/>
  <c r="BS357" i="67"/>
  <c r="BT357" i="67"/>
  <c r="BU357" i="67"/>
  <c r="BV357" i="67"/>
  <c r="BW357" i="67"/>
  <c r="BX357" i="67"/>
  <c r="BY357" i="67"/>
  <c r="BZ357" i="67"/>
  <c r="CA357" i="67"/>
  <c r="CB357" i="67"/>
  <c r="CC357" i="67"/>
  <c r="CD357" i="67"/>
  <c r="CE357" i="67"/>
  <c r="CF357" i="67"/>
  <c r="CG357" i="67"/>
  <c r="CH357" i="67"/>
  <c r="CI357" i="67"/>
  <c r="CJ357" i="67"/>
  <c r="CK357" i="67"/>
  <c r="CL357" i="67"/>
  <c r="CM357" i="67"/>
  <c r="CN357" i="67"/>
  <c r="CO357" i="67"/>
  <c r="CP357" i="67"/>
  <c r="CQ357" i="67"/>
  <c r="CR357" i="67"/>
  <c r="CS357" i="67"/>
  <c r="CT357" i="67"/>
  <c r="CU357" i="67"/>
  <c r="CV357" i="67"/>
  <c r="CW357" i="67"/>
  <c r="CX357" i="67"/>
  <c r="CY357" i="67"/>
  <c r="CZ357" i="67"/>
  <c r="DA357" i="67"/>
  <c r="DB357" i="67"/>
  <c r="DC357" i="67"/>
  <c r="DD357" i="67"/>
  <c r="DE357" i="67"/>
  <c r="DF357" i="67"/>
  <c r="DG357" i="67"/>
  <c r="DH357" i="67"/>
  <c r="DI357" i="67"/>
  <c r="DJ357" i="67"/>
  <c r="DK357" i="67"/>
  <c r="DL357" i="67"/>
  <c r="DM357" i="67"/>
  <c r="DN357" i="67"/>
  <c r="DO357" i="67"/>
  <c r="DP357" i="67"/>
  <c r="DQ357" i="67"/>
  <c r="DR357" i="67"/>
  <c r="DS357" i="67"/>
  <c r="DT357" i="67"/>
  <c r="DU357" i="67"/>
  <c r="DV357" i="67"/>
  <c r="DW357" i="67"/>
  <c r="DX357" i="67"/>
  <c r="DY357" i="67"/>
  <c r="DZ357" i="67"/>
  <c r="EB357" i="67"/>
  <c r="EC357" i="67"/>
  <c r="ED357" i="67"/>
  <c r="EE357" i="67"/>
  <c r="EF357" i="67"/>
  <c r="EG357" i="67"/>
  <c r="EH357" i="67"/>
  <c r="EI357" i="67"/>
  <c r="EJ357" i="67"/>
  <c r="A358" i="67"/>
  <c r="B358" i="67"/>
  <c r="C358" i="67"/>
  <c r="D358" i="67"/>
  <c r="E358" i="67"/>
  <c r="F358" i="67"/>
  <c r="G358" i="67"/>
  <c r="H358" i="67"/>
  <c r="I358" i="67"/>
  <c r="J358" i="67"/>
  <c r="K358" i="67"/>
  <c r="L358" i="67"/>
  <c r="M358" i="67"/>
  <c r="N358" i="67"/>
  <c r="O358" i="67"/>
  <c r="P358" i="67"/>
  <c r="Q358" i="67"/>
  <c r="R358" i="67"/>
  <c r="S358" i="67"/>
  <c r="T358" i="67"/>
  <c r="U358" i="67"/>
  <c r="V358" i="67"/>
  <c r="W358" i="67"/>
  <c r="X358" i="67"/>
  <c r="Y358" i="67"/>
  <c r="Z358" i="67"/>
  <c r="AA358" i="67"/>
  <c r="AB358" i="67"/>
  <c r="AC358" i="67"/>
  <c r="AD358" i="67"/>
  <c r="AE358" i="67"/>
  <c r="AF358" i="67"/>
  <c r="AG358" i="67"/>
  <c r="AH358" i="67"/>
  <c r="AI358" i="67"/>
  <c r="AJ358" i="67"/>
  <c r="AK358" i="67"/>
  <c r="AL358" i="67"/>
  <c r="AM358" i="67"/>
  <c r="AN358" i="67"/>
  <c r="AO358" i="67"/>
  <c r="AP358" i="67"/>
  <c r="AQ358" i="67"/>
  <c r="AR358" i="67"/>
  <c r="AS358" i="67"/>
  <c r="AT358" i="67"/>
  <c r="AU358" i="67"/>
  <c r="AV358" i="67"/>
  <c r="AW358" i="67"/>
  <c r="AX358" i="67"/>
  <c r="AY358" i="67"/>
  <c r="AZ358" i="67"/>
  <c r="BA358" i="67"/>
  <c r="BB358" i="67"/>
  <c r="BC358" i="67"/>
  <c r="BD358" i="67"/>
  <c r="BE358" i="67"/>
  <c r="BF358" i="67"/>
  <c r="BG358" i="67"/>
  <c r="BH358" i="67"/>
  <c r="BI358" i="67"/>
  <c r="BJ358" i="67"/>
  <c r="BK358" i="67"/>
  <c r="BL358" i="67"/>
  <c r="BM358" i="67"/>
  <c r="BN358" i="67"/>
  <c r="BO358" i="67"/>
  <c r="BP358" i="67"/>
  <c r="BQ358" i="67"/>
  <c r="BR358" i="67"/>
  <c r="BS358" i="67"/>
  <c r="BT358" i="67"/>
  <c r="BU358" i="67"/>
  <c r="BV358" i="67"/>
  <c r="BW358" i="67"/>
  <c r="BX358" i="67"/>
  <c r="BY358" i="67"/>
  <c r="BZ358" i="67"/>
  <c r="CA358" i="67"/>
  <c r="CB358" i="67"/>
  <c r="CC358" i="67"/>
  <c r="CD358" i="67"/>
  <c r="CE358" i="67"/>
  <c r="CF358" i="67"/>
  <c r="CG358" i="67"/>
  <c r="CH358" i="67"/>
  <c r="CI358" i="67"/>
  <c r="CJ358" i="67"/>
  <c r="CK358" i="67"/>
  <c r="CL358" i="67"/>
  <c r="CM358" i="67"/>
  <c r="CN358" i="67"/>
  <c r="CO358" i="67"/>
  <c r="CP358" i="67"/>
  <c r="CQ358" i="67"/>
  <c r="CR358" i="67"/>
  <c r="CS358" i="67"/>
  <c r="CT358" i="67"/>
  <c r="CU358" i="67"/>
  <c r="CV358" i="67"/>
  <c r="CW358" i="67"/>
  <c r="CX358" i="67"/>
  <c r="CY358" i="67"/>
  <c r="CZ358" i="67"/>
  <c r="DA358" i="67"/>
  <c r="DB358" i="67"/>
  <c r="DC358" i="67"/>
  <c r="DD358" i="67"/>
  <c r="DE358" i="67"/>
  <c r="DF358" i="67"/>
  <c r="DG358" i="67"/>
  <c r="DH358" i="67"/>
  <c r="DI358" i="67"/>
  <c r="DJ358" i="67"/>
  <c r="DK358" i="67"/>
  <c r="DL358" i="67"/>
  <c r="DM358" i="67"/>
  <c r="DN358" i="67"/>
  <c r="DO358" i="67"/>
  <c r="DP358" i="67"/>
  <c r="DQ358" i="67"/>
  <c r="DR358" i="67"/>
  <c r="DS358" i="67"/>
  <c r="DT358" i="67"/>
  <c r="DU358" i="67"/>
  <c r="DV358" i="67"/>
  <c r="DW358" i="67"/>
  <c r="DX358" i="67"/>
  <c r="DY358" i="67"/>
  <c r="DZ358" i="67"/>
  <c r="EB358" i="67"/>
  <c r="EC358" i="67"/>
  <c r="ED358" i="67"/>
  <c r="EE358" i="67"/>
  <c r="EF358" i="67"/>
  <c r="EG358" i="67"/>
  <c r="EH358" i="67"/>
  <c r="EI358" i="67"/>
  <c r="EJ358" i="67"/>
  <c r="A359" i="67"/>
  <c r="B359" i="67"/>
  <c r="C359" i="67"/>
  <c r="D359" i="67"/>
  <c r="E359" i="67"/>
  <c r="F359" i="67"/>
  <c r="G359" i="67"/>
  <c r="H359" i="67"/>
  <c r="I359" i="67"/>
  <c r="J359" i="67"/>
  <c r="K359" i="67"/>
  <c r="L359" i="67"/>
  <c r="M359" i="67"/>
  <c r="N359" i="67"/>
  <c r="O359" i="67"/>
  <c r="P359" i="67"/>
  <c r="Q359" i="67"/>
  <c r="R359" i="67"/>
  <c r="S359" i="67"/>
  <c r="T359" i="67"/>
  <c r="U359" i="67"/>
  <c r="V359" i="67"/>
  <c r="W359" i="67"/>
  <c r="X359" i="67"/>
  <c r="Y359" i="67"/>
  <c r="Z359" i="67"/>
  <c r="AA359" i="67"/>
  <c r="AB359" i="67"/>
  <c r="AC359" i="67"/>
  <c r="AD359" i="67"/>
  <c r="AE359" i="67"/>
  <c r="AF359" i="67"/>
  <c r="AG359" i="67"/>
  <c r="AH359" i="67"/>
  <c r="AI359" i="67"/>
  <c r="AJ359" i="67"/>
  <c r="AK359" i="67"/>
  <c r="AL359" i="67"/>
  <c r="AM359" i="67"/>
  <c r="AN359" i="67"/>
  <c r="AO359" i="67"/>
  <c r="AP359" i="67"/>
  <c r="AQ359" i="67"/>
  <c r="AR359" i="67"/>
  <c r="AS359" i="67"/>
  <c r="AT359" i="67"/>
  <c r="AU359" i="67"/>
  <c r="AV359" i="67"/>
  <c r="AW359" i="67"/>
  <c r="AX359" i="67"/>
  <c r="AY359" i="67"/>
  <c r="AZ359" i="67"/>
  <c r="BA359" i="67"/>
  <c r="BB359" i="67"/>
  <c r="BC359" i="67"/>
  <c r="BD359" i="67"/>
  <c r="BE359" i="67"/>
  <c r="BF359" i="67"/>
  <c r="BG359" i="67"/>
  <c r="BH359" i="67"/>
  <c r="BI359" i="67"/>
  <c r="BJ359" i="67"/>
  <c r="BK359" i="67"/>
  <c r="BL359" i="67"/>
  <c r="BM359" i="67"/>
  <c r="BN359" i="67"/>
  <c r="BO359" i="67"/>
  <c r="BP359" i="67"/>
  <c r="BQ359" i="67"/>
  <c r="BR359" i="67"/>
  <c r="BS359" i="67"/>
  <c r="BT359" i="67"/>
  <c r="BU359" i="67"/>
  <c r="BV359" i="67"/>
  <c r="BW359" i="67"/>
  <c r="BX359" i="67"/>
  <c r="BY359" i="67"/>
  <c r="BZ359" i="67"/>
  <c r="CA359" i="67"/>
  <c r="CB359" i="67"/>
  <c r="CC359" i="67"/>
  <c r="CD359" i="67"/>
  <c r="CE359" i="67"/>
  <c r="CF359" i="67"/>
  <c r="CG359" i="67"/>
  <c r="CH359" i="67"/>
  <c r="CI359" i="67"/>
  <c r="CJ359" i="67"/>
  <c r="CK359" i="67"/>
  <c r="CL359" i="67"/>
  <c r="CM359" i="67"/>
  <c r="CN359" i="67"/>
  <c r="CO359" i="67"/>
  <c r="CP359" i="67"/>
  <c r="CQ359" i="67"/>
  <c r="CR359" i="67"/>
  <c r="CS359" i="67"/>
  <c r="CT359" i="67"/>
  <c r="CU359" i="67"/>
  <c r="CV359" i="67"/>
  <c r="CW359" i="67"/>
  <c r="CX359" i="67"/>
  <c r="CY359" i="67"/>
  <c r="CZ359" i="67"/>
  <c r="DA359" i="67"/>
  <c r="DB359" i="67"/>
  <c r="DC359" i="67"/>
  <c r="DD359" i="67"/>
  <c r="DE359" i="67"/>
  <c r="DF359" i="67"/>
  <c r="DG359" i="67"/>
  <c r="DH359" i="67"/>
  <c r="DI359" i="67"/>
  <c r="DJ359" i="67"/>
  <c r="DK359" i="67"/>
  <c r="DL359" i="67"/>
  <c r="DM359" i="67"/>
  <c r="DN359" i="67"/>
  <c r="DO359" i="67"/>
  <c r="DP359" i="67"/>
  <c r="DQ359" i="67"/>
  <c r="DR359" i="67"/>
  <c r="DS359" i="67"/>
  <c r="DT359" i="67"/>
  <c r="DU359" i="67"/>
  <c r="DV359" i="67"/>
  <c r="DW359" i="67"/>
  <c r="DX359" i="67"/>
  <c r="DY359" i="67"/>
  <c r="DZ359" i="67"/>
  <c r="EB359" i="67"/>
  <c r="EC359" i="67"/>
  <c r="ED359" i="67"/>
  <c r="EE359" i="67"/>
  <c r="EF359" i="67"/>
  <c r="EG359" i="67"/>
  <c r="EH359" i="67"/>
  <c r="EI359" i="67"/>
  <c r="EJ359" i="67"/>
  <c r="A360" i="67"/>
  <c r="B360" i="67"/>
  <c r="C360" i="67"/>
  <c r="D360" i="67"/>
  <c r="E360" i="67"/>
  <c r="F360" i="67"/>
  <c r="G360" i="67"/>
  <c r="H360" i="67"/>
  <c r="I360" i="67"/>
  <c r="J360" i="67"/>
  <c r="K360" i="67"/>
  <c r="L360" i="67"/>
  <c r="M360" i="67"/>
  <c r="N360" i="67"/>
  <c r="O360" i="67"/>
  <c r="P360" i="67"/>
  <c r="Q360" i="67"/>
  <c r="R360" i="67"/>
  <c r="S360" i="67"/>
  <c r="T360" i="67"/>
  <c r="U360" i="67"/>
  <c r="V360" i="67"/>
  <c r="W360" i="67"/>
  <c r="X360" i="67"/>
  <c r="Y360" i="67"/>
  <c r="Z360" i="67"/>
  <c r="AA360" i="67"/>
  <c r="AB360" i="67"/>
  <c r="AC360" i="67"/>
  <c r="AD360" i="67"/>
  <c r="AE360" i="67"/>
  <c r="AF360" i="67"/>
  <c r="AG360" i="67"/>
  <c r="AH360" i="67"/>
  <c r="AI360" i="67"/>
  <c r="AJ360" i="67"/>
  <c r="AK360" i="67"/>
  <c r="AL360" i="67"/>
  <c r="AM360" i="67"/>
  <c r="AN360" i="67"/>
  <c r="AO360" i="67"/>
  <c r="AP360" i="67"/>
  <c r="AQ360" i="67"/>
  <c r="AR360" i="67"/>
  <c r="AS360" i="67"/>
  <c r="AT360" i="67"/>
  <c r="AU360" i="67"/>
  <c r="AV360" i="67"/>
  <c r="AW360" i="67"/>
  <c r="AX360" i="67"/>
  <c r="AY360" i="67"/>
  <c r="AZ360" i="67"/>
  <c r="BA360" i="67"/>
  <c r="BB360" i="67"/>
  <c r="BC360" i="67"/>
  <c r="BD360" i="67"/>
  <c r="BE360" i="67"/>
  <c r="BF360" i="67"/>
  <c r="BG360" i="67"/>
  <c r="BH360" i="67"/>
  <c r="BI360" i="67"/>
  <c r="BJ360" i="67"/>
  <c r="BK360" i="67"/>
  <c r="BL360" i="67"/>
  <c r="BM360" i="67"/>
  <c r="BN360" i="67"/>
  <c r="BO360" i="67"/>
  <c r="BP360" i="67"/>
  <c r="BQ360" i="67"/>
  <c r="BR360" i="67"/>
  <c r="BS360" i="67"/>
  <c r="BT360" i="67"/>
  <c r="BU360" i="67"/>
  <c r="BV360" i="67"/>
  <c r="BW360" i="67"/>
  <c r="BX360" i="67"/>
  <c r="BY360" i="67"/>
  <c r="BZ360" i="67"/>
  <c r="CA360" i="67"/>
  <c r="CB360" i="67"/>
  <c r="CC360" i="67"/>
  <c r="CD360" i="67"/>
  <c r="CE360" i="67"/>
  <c r="CF360" i="67"/>
  <c r="CG360" i="67"/>
  <c r="CH360" i="67"/>
  <c r="CI360" i="67"/>
  <c r="CJ360" i="67"/>
  <c r="CK360" i="67"/>
  <c r="CL360" i="67"/>
  <c r="CM360" i="67"/>
  <c r="CN360" i="67"/>
  <c r="CO360" i="67"/>
  <c r="CP360" i="67"/>
  <c r="CQ360" i="67"/>
  <c r="CR360" i="67"/>
  <c r="CS360" i="67"/>
  <c r="CT360" i="67"/>
  <c r="CU360" i="67"/>
  <c r="CV360" i="67"/>
  <c r="CW360" i="67"/>
  <c r="CX360" i="67"/>
  <c r="CY360" i="67"/>
  <c r="CZ360" i="67"/>
  <c r="DA360" i="67"/>
  <c r="DB360" i="67"/>
  <c r="DC360" i="67"/>
  <c r="DD360" i="67"/>
  <c r="DE360" i="67"/>
  <c r="DF360" i="67"/>
  <c r="DG360" i="67"/>
  <c r="DH360" i="67"/>
  <c r="DI360" i="67"/>
  <c r="DJ360" i="67"/>
  <c r="DK360" i="67"/>
  <c r="DL360" i="67"/>
  <c r="DM360" i="67"/>
  <c r="DN360" i="67"/>
  <c r="DO360" i="67"/>
  <c r="DP360" i="67"/>
  <c r="DQ360" i="67"/>
  <c r="DR360" i="67"/>
  <c r="DS360" i="67"/>
  <c r="DT360" i="67"/>
  <c r="DU360" i="67"/>
  <c r="DV360" i="67"/>
  <c r="DW360" i="67"/>
  <c r="DX360" i="67"/>
  <c r="DY360" i="67"/>
  <c r="DZ360" i="67"/>
  <c r="EB360" i="67"/>
  <c r="EC360" i="67"/>
  <c r="ED360" i="67"/>
  <c r="EE360" i="67"/>
  <c r="EF360" i="67"/>
  <c r="EG360" i="67"/>
  <c r="EH360" i="67"/>
  <c r="EI360" i="67"/>
  <c r="EJ360" i="67"/>
  <c r="A361" i="67"/>
  <c r="B361" i="67"/>
  <c r="C361" i="67"/>
  <c r="D361" i="67"/>
  <c r="E361" i="67"/>
  <c r="F361" i="67"/>
  <c r="G361" i="67"/>
  <c r="H361" i="67"/>
  <c r="I361" i="67"/>
  <c r="J361" i="67"/>
  <c r="K361" i="67"/>
  <c r="L361" i="67"/>
  <c r="M361" i="67"/>
  <c r="N361" i="67"/>
  <c r="O361" i="67"/>
  <c r="P361" i="67"/>
  <c r="Q361" i="67"/>
  <c r="R361" i="67"/>
  <c r="S361" i="67"/>
  <c r="T361" i="67"/>
  <c r="U361" i="67"/>
  <c r="V361" i="67"/>
  <c r="W361" i="67"/>
  <c r="X361" i="67"/>
  <c r="Y361" i="67"/>
  <c r="Z361" i="67"/>
  <c r="AA361" i="67"/>
  <c r="AB361" i="67"/>
  <c r="AC361" i="67"/>
  <c r="AD361" i="67"/>
  <c r="AE361" i="67"/>
  <c r="AF361" i="67"/>
  <c r="AG361" i="67"/>
  <c r="AH361" i="67"/>
  <c r="AI361" i="67"/>
  <c r="AJ361" i="67"/>
  <c r="AK361" i="67"/>
  <c r="AL361" i="67"/>
  <c r="AM361" i="67"/>
  <c r="AN361" i="67"/>
  <c r="AO361" i="67"/>
  <c r="AP361" i="67"/>
  <c r="AQ361" i="67"/>
  <c r="AR361" i="67"/>
  <c r="AS361" i="67"/>
  <c r="AT361" i="67"/>
  <c r="AU361" i="67"/>
  <c r="AV361" i="67"/>
  <c r="AW361" i="67"/>
  <c r="AX361" i="67"/>
  <c r="AY361" i="67"/>
  <c r="AZ361" i="67"/>
  <c r="BA361" i="67"/>
  <c r="BB361" i="67"/>
  <c r="BC361" i="67"/>
  <c r="BD361" i="67"/>
  <c r="BE361" i="67"/>
  <c r="BF361" i="67"/>
  <c r="BG361" i="67"/>
  <c r="BH361" i="67"/>
  <c r="BI361" i="67"/>
  <c r="BJ361" i="67"/>
  <c r="BK361" i="67"/>
  <c r="BL361" i="67"/>
  <c r="BM361" i="67"/>
  <c r="BN361" i="67"/>
  <c r="BO361" i="67"/>
  <c r="BP361" i="67"/>
  <c r="BQ361" i="67"/>
  <c r="BR361" i="67"/>
  <c r="BS361" i="67"/>
  <c r="BT361" i="67"/>
  <c r="BU361" i="67"/>
  <c r="BV361" i="67"/>
  <c r="BW361" i="67"/>
  <c r="BX361" i="67"/>
  <c r="BY361" i="67"/>
  <c r="BZ361" i="67"/>
  <c r="CA361" i="67"/>
  <c r="CB361" i="67"/>
  <c r="CC361" i="67"/>
  <c r="CD361" i="67"/>
  <c r="CE361" i="67"/>
  <c r="CF361" i="67"/>
  <c r="CG361" i="67"/>
  <c r="CH361" i="67"/>
  <c r="CI361" i="67"/>
  <c r="CJ361" i="67"/>
  <c r="CK361" i="67"/>
  <c r="CL361" i="67"/>
  <c r="CM361" i="67"/>
  <c r="CN361" i="67"/>
  <c r="CO361" i="67"/>
  <c r="CP361" i="67"/>
  <c r="CQ361" i="67"/>
  <c r="CR361" i="67"/>
  <c r="CS361" i="67"/>
  <c r="CT361" i="67"/>
  <c r="CU361" i="67"/>
  <c r="CV361" i="67"/>
  <c r="CW361" i="67"/>
  <c r="CX361" i="67"/>
  <c r="CY361" i="67"/>
  <c r="CZ361" i="67"/>
  <c r="DA361" i="67"/>
  <c r="DB361" i="67"/>
  <c r="DC361" i="67"/>
  <c r="DD361" i="67"/>
  <c r="DE361" i="67"/>
  <c r="DF361" i="67"/>
  <c r="DG361" i="67"/>
  <c r="DH361" i="67"/>
  <c r="DI361" i="67"/>
  <c r="DJ361" i="67"/>
  <c r="DK361" i="67"/>
  <c r="DL361" i="67"/>
  <c r="DM361" i="67"/>
  <c r="DN361" i="67"/>
  <c r="DO361" i="67"/>
  <c r="DP361" i="67"/>
  <c r="DQ361" i="67"/>
  <c r="DR361" i="67"/>
  <c r="DS361" i="67"/>
  <c r="DT361" i="67"/>
  <c r="DU361" i="67"/>
  <c r="DV361" i="67"/>
  <c r="DW361" i="67"/>
  <c r="DX361" i="67"/>
  <c r="DY361" i="67"/>
  <c r="DZ361" i="67"/>
  <c r="EB361" i="67"/>
  <c r="EC361" i="67"/>
  <c r="ED361" i="67"/>
  <c r="EE361" i="67"/>
  <c r="EF361" i="67"/>
  <c r="EG361" i="67"/>
  <c r="EH361" i="67"/>
  <c r="EI361" i="67"/>
  <c r="EJ361" i="67"/>
  <c r="A362" i="67"/>
  <c r="B362" i="67"/>
  <c r="C362" i="67"/>
  <c r="D362" i="67"/>
  <c r="E362" i="67"/>
  <c r="F362" i="67"/>
  <c r="G362" i="67"/>
  <c r="H362" i="67"/>
  <c r="I362" i="67"/>
  <c r="J362" i="67"/>
  <c r="K362" i="67"/>
  <c r="L362" i="67"/>
  <c r="M362" i="67"/>
  <c r="N362" i="67"/>
  <c r="O362" i="67"/>
  <c r="P362" i="67"/>
  <c r="Q362" i="67"/>
  <c r="R362" i="67"/>
  <c r="S362" i="67"/>
  <c r="T362" i="67"/>
  <c r="U362" i="67"/>
  <c r="V362" i="67"/>
  <c r="W362" i="67"/>
  <c r="X362" i="67"/>
  <c r="Y362" i="67"/>
  <c r="Z362" i="67"/>
  <c r="AA362" i="67"/>
  <c r="AB362" i="67"/>
  <c r="AC362" i="67"/>
  <c r="AD362" i="67"/>
  <c r="AE362" i="67"/>
  <c r="AF362" i="67"/>
  <c r="AG362" i="67"/>
  <c r="AH362" i="67"/>
  <c r="AI362" i="67"/>
  <c r="AJ362" i="67"/>
  <c r="AK362" i="67"/>
  <c r="AL362" i="67"/>
  <c r="AM362" i="67"/>
  <c r="AN362" i="67"/>
  <c r="AO362" i="67"/>
  <c r="AP362" i="67"/>
  <c r="AQ362" i="67"/>
  <c r="AR362" i="67"/>
  <c r="AS362" i="67"/>
  <c r="AT362" i="67"/>
  <c r="AU362" i="67"/>
  <c r="AV362" i="67"/>
  <c r="AW362" i="67"/>
  <c r="AX362" i="67"/>
  <c r="AY362" i="67"/>
  <c r="AZ362" i="67"/>
  <c r="BA362" i="67"/>
  <c r="BB362" i="67"/>
  <c r="BC362" i="67"/>
  <c r="BD362" i="67"/>
  <c r="BE362" i="67"/>
  <c r="BF362" i="67"/>
  <c r="BG362" i="67"/>
  <c r="BH362" i="67"/>
  <c r="BI362" i="67"/>
  <c r="BJ362" i="67"/>
  <c r="BK362" i="67"/>
  <c r="BL362" i="67"/>
  <c r="BM362" i="67"/>
  <c r="BN362" i="67"/>
  <c r="BO362" i="67"/>
  <c r="BP362" i="67"/>
  <c r="BQ362" i="67"/>
  <c r="BR362" i="67"/>
  <c r="BS362" i="67"/>
  <c r="BT362" i="67"/>
  <c r="BU362" i="67"/>
  <c r="BV362" i="67"/>
  <c r="BW362" i="67"/>
  <c r="BX362" i="67"/>
  <c r="BY362" i="67"/>
  <c r="BZ362" i="67"/>
  <c r="CA362" i="67"/>
  <c r="CB362" i="67"/>
  <c r="CC362" i="67"/>
  <c r="CD362" i="67"/>
  <c r="CE362" i="67"/>
  <c r="CF362" i="67"/>
  <c r="CG362" i="67"/>
  <c r="CH362" i="67"/>
  <c r="CI362" i="67"/>
  <c r="CJ362" i="67"/>
  <c r="CK362" i="67"/>
  <c r="CL362" i="67"/>
  <c r="CM362" i="67"/>
  <c r="CN362" i="67"/>
  <c r="CO362" i="67"/>
  <c r="CP362" i="67"/>
  <c r="CQ362" i="67"/>
  <c r="CR362" i="67"/>
  <c r="CS362" i="67"/>
  <c r="CT362" i="67"/>
  <c r="CU362" i="67"/>
  <c r="CV362" i="67"/>
  <c r="CW362" i="67"/>
  <c r="CX362" i="67"/>
  <c r="CY362" i="67"/>
  <c r="CZ362" i="67"/>
  <c r="DA362" i="67"/>
  <c r="DB362" i="67"/>
  <c r="DC362" i="67"/>
  <c r="DD362" i="67"/>
  <c r="DE362" i="67"/>
  <c r="DF362" i="67"/>
  <c r="DG362" i="67"/>
  <c r="DH362" i="67"/>
  <c r="DI362" i="67"/>
  <c r="DJ362" i="67"/>
  <c r="DK362" i="67"/>
  <c r="DL362" i="67"/>
  <c r="DM362" i="67"/>
  <c r="DN362" i="67"/>
  <c r="DO362" i="67"/>
  <c r="DP362" i="67"/>
  <c r="DQ362" i="67"/>
  <c r="DR362" i="67"/>
  <c r="DS362" i="67"/>
  <c r="DT362" i="67"/>
  <c r="DU362" i="67"/>
  <c r="DV362" i="67"/>
  <c r="DW362" i="67"/>
  <c r="DX362" i="67"/>
  <c r="DY362" i="67"/>
  <c r="DZ362" i="67"/>
  <c r="EA362" i="67"/>
  <c r="EB362" i="67"/>
  <c r="EC362" i="67"/>
  <c r="ED362" i="67"/>
  <c r="EE362" i="67"/>
  <c r="EF362" i="67"/>
  <c r="EG362" i="67"/>
  <c r="EH362" i="67"/>
  <c r="EI362" i="67"/>
  <c r="EJ362" i="67"/>
  <c r="A363" i="67"/>
  <c r="B363" i="67"/>
  <c r="C363" i="67"/>
  <c r="D363" i="67"/>
  <c r="E363" i="67"/>
  <c r="F363" i="67"/>
  <c r="G363" i="67"/>
  <c r="H363" i="67"/>
  <c r="I363" i="67"/>
  <c r="J363" i="67"/>
  <c r="K363" i="67"/>
  <c r="L363" i="67"/>
  <c r="M363" i="67"/>
  <c r="N363" i="67"/>
  <c r="O363" i="67"/>
  <c r="P363" i="67"/>
  <c r="Q363" i="67"/>
  <c r="R363" i="67"/>
  <c r="S363" i="67"/>
  <c r="T363" i="67"/>
  <c r="U363" i="67"/>
  <c r="V363" i="67"/>
  <c r="W363" i="67"/>
  <c r="X363" i="67"/>
  <c r="Y363" i="67"/>
  <c r="Z363" i="67"/>
  <c r="AA363" i="67"/>
  <c r="AB363" i="67"/>
  <c r="AC363" i="67"/>
  <c r="AD363" i="67"/>
  <c r="AE363" i="67"/>
  <c r="AF363" i="67"/>
  <c r="AG363" i="67"/>
  <c r="AH363" i="67"/>
  <c r="AI363" i="67"/>
  <c r="AJ363" i="67"/>
  <c r="AK363" i="67"/>
  <c r="AL363" i="67"/>
  <c r="AM363" i="67"/>
  <c r="AN363" i="67"/>
  <c r="AO363" i="67"/>
  <c r="AP363" i="67"/>
  <c r="AQ363" i="67"/>
  <c r="AR363" i="67"/>
  <c r="AS363" i="67"/>
  <c r="AT363" i="67"/>
  <c r="AU363" i="67"/>
  <c r="AV363" i="67"/>
  <c r="AW363" i="67"/>
  <c r="AX363" i="67"/>
  <c r="AY363" i="67"/>
  <c r="AZ363" i="67"/>
  <c r="BA363" i="67"/>
  <c r="BB363" i="67"/>
  <c r="BC363" i="67"/>
  <c r="BD363" i="67"/>
  <c r="BE363" i="67"/>
  <c r="BF363" i="67"/>
  <c r="BG363" i="67"/>
  <c r="BH363" i="67"/>
  <c r="BI363" i="67"/>
  <c r="BJ363" i="67"/>
  <c r="BK363" i="67"/>
  <c r="BL363" i="67"/>
  <c r="BM363" i="67"/>
  <c r="BN363" i="67"/>
  <c r="BO363" i="67"/>
  <c r="BP363" i="67"/>
  <c r="BQ363" i="67"/>
  <c r="BR363" i="67"/>
  <c r="BS363" i="67"/>
  <c r="BT363" i="67"/>
  <c r="BU363" i="67"/>
  <c r="BV363" i="67"/>
  <c r="BW363" i="67"/>
  <c r="BX363" i="67"/>
  <c r="BY363" i="67"/>
  <c r="BZ363" i="67"/>
  <c r="CA363" i="67"/>
  <c r="CB363" i="67"/>
  <c r="CC363" i="67"/>
  <c r="CD363" i="67"/>
  <c r="CE363" i="67"/>
  <c r="CF363" i="67"/>
  <c r="CG363" i="67"/>
  <c r="CH363" i="67"/>
  <c r="CI363" i="67"/>
  <c r="CJ363" i="67"/>
  <c r="CK363" i="67"/>
  <c r="CL363" i="67"/>
  <c r="CM363" i="67"/>
  <c r="CN363" i="67"/>
  <c r="CO363" i="67"/>
  <c r="CP363" i="67"/>
  <c r="CQ363" i="67"/>
  <c r="CR363" i="67"/>
  <c r="CS363" i="67"/>
  <c r="CT363" i="67"/>
  <c r="CU363" i="67"/>
  <c r="CV363" i="67"/>
  <c r="CW363" i="67"/>
  <c r="CX363" i="67"/>
  <c r="CY363" i="67"/>
  <c r="CZ363" i="67"/>
  <c r="DA363" i="67"/>
  <c r="DB363" i="67"/>
  <c r="DC363" i="67"/>
  <c r="DD363" i="67"/>
  <c r="DE363" i="67"/>
  <c r="DF363" i="67"/>
  <c r="DG363" i="67"/>
  <c r="DH363" i="67"/>
  <c r="DI363" i="67"/>
  <c r="DJ363" i="67"/>
  <c r="DK363" i="67"/>
  <c r="DL363" i="67"/>
  <c r="DM363" i="67"/>
  <c r="DN363" i="67"/>
  <c r="DO363" i="67"/>
  <c r="DP363" i="67"/>
  <c r="DQ363" i="67"/>
  <c r="DR363" i="67"/>
  <c r="DS363" i="67"/>
  <c r="DT363" i="67"/>
  <c r="DU363" i="67"/>
  <c r="DV363" i="67"/>
  <c r="DW363" i="67"/>
  <c r="DX363" i="67"/>
  <c r="DY363" i="67"/>
  <c r="DZ363" i="67"/>
  <c r="EA363" i="67"/>
  <c r="EB363" i="67"/>
  <c r="EC363" i="67"/>
  <c r="ED363" i="67"/>
  <c r="EE363" i="67"/>
  <c r="EF363" i="67"/>
  <c r="EG363" i="67"/>
  <c r="EH363" i="67"/>
  <c r="EI363" i="67"/>
  <c r="EJ363" i="67"/>
  <c r="A364" i="67"/>
  <c r="B364" i="67"/>
  <c r="C364" i="67"/>
  <c r="D364" i="67"/>
  <c r="E364" i="67"/>
  <c r="F364" i="67"/>
  <c r="G364" i="67"/>
  <c r="H364" i="67"/>
  <c r="I364" i="67"/>
  <c r="J364" i="67"/>
  <c r="K364" i="67"/>
  <c r="L364" i="67"/>
  <c r="M364" i="67"/>
  <c r="N364" i="67"/>
  <c r="O364" i="67"/>
  <c r="P364" i="67"/>
  <c r="Q364" i="67"/>
  <c r="R364" i="67"/>
  <c r="S364" i="67"/>
  <c r="T364" i="67"/>
  <c r="U364" i="67"/>
  <c r="V364" i="67"/>
  <c r="W364" i="67"/>
  <c r="X364" i="67"/>
  <c r="Y364" i="67"/>
  <c r="Z364" i="67"/>
  <c r="AA364" i="67"/>
  <c r="AB364" i="67"/>
  <c r="AC364" i="67"/>
  <c r="AD364" i="67"/>
  <c r="AE364" i="67"/>
  <c r="AF364" i="67"/>
  <c r="AG364" i="67"/>
  <c r="AH364" i="67"/>
  <c r="AI364" i="67"/>
  <c r="AJ364" i="67"/>
  <c r="AK364" i="67"/>
  <c r="AL364" i="67"/>
  <c r="AM364" i="67"/>
  <c r="AN364" i="67"/>
  <c r="AO364" i="67"/>
  <c r="AP364" i="67"/>
  <c r="AQ364" i="67"/>
  <c r="AR364" i="67"/>
  <c r="AS364" i="67"/>
  <c r="AT364" i="67"/>
  <c r="AU364" i="67"/>
  <c r="AV364" i="67"/>
  <c r="AW364" i="67"/>
  <c r="AX364" i="67"/>
  <c r="AY364" i="67"/>
  <c r="AZ364" i="67"/>
  <c r="BA364" i="67"/>
  <c r="BB364" i="67"/>
  <c r="BC364" i="67"/>
  <c r="BD364" i="67"/>
  <c r="BE364" i="67"/>
  <c r="BF364" i="67"/>
  <c r="BG364" i="67"/>
  <c r="BH364" i="67"/>
  <c r="BI364" i="67"/>
  <c r="BJ364" i="67"/>
  <c r="BK364" i="67"/>
  <c r="BL364" i="67"/>
  <c r="BM364" i="67"/>
  <c r="BN364" i="67"/>
  <c r="BO364" i="67"/>
  <c r="BP364" i="67"/>
  <c r="BQ364" i="67"/>
  <c r="BZ364" i="67"/>
  <c r="CA364" i="67"/>
  <c r="CB364" i="67"/>
  <c r="CC364" i="67"/>
  <c r="CD364" i="67"/>
  <c r="CE364" i="67"/>
  <c r="CF364" i="67"/>
  <c r="CG364" i="67"/>
  <c r="CH364" i="67"/>
  <c r="CI364" i="67"/>
  <c r="CJ364" i="67"/>
  <c r="CK364" i="67"/>
  <c r="CL364" i="67"/>
  <c r="CM364" i="67"/>
  <c r="CN364" i="67"/>
  <c r="CO364" i="67"/>
  <c r="CP364" i="67"/>
  <c r="CQ364" i="67"/>
  <c r="CR364" i="67"/>
  <c r="CS364" i="67"/>
  <c r="CT364" i="67"/>
  <c r="CU364" i="67"/>
  <c r="CV364" i="67"/>
  <c r="CW364" i="67"/>
  <c r="CX364" i="67"/>
  <c r="CY364" i="67"/>
  <c r="CZ364" i="67"/>
  <c r="DA364" i="67"/>
  <c r="DB364" i="67"/>
  <c r="DC364" i="67"/>
  <c r="DD364" i="67"/>
  <c r="DE364" i="67"/>
  <c r="DF364" i="67"/>
  <c r="DG364" i="67"/>
  <c r="DH364" i="67"/>
  <c r="DI364" i="67"/>
  <c r="DJ364" i="67"/>
  <c r="DK364" i="67"/>
  <c r="DL364" i="67"/>
  <c r="DM364" i="67"/>
  <c r="DN364" i="67"/>
  <c r="DO364" i="67"/>
  <c r="DP364" i="67"/>
  <c r="DQ364" i="67"/>
  <c r="DR364" i="67"/>
  <c r="DS364" i="67"/>
  <c r="DT364" i="67"/>
  <c r="DU364" i="67"/>
  <c r="DV364" i="67"/>
  <c r="DW364" i="67"/>
  <c r="DX364" i="67"/>
  <c r="DY364" i="67"/>
  <c r="EB364" i="67"/>
  <c r="EC364" i="67"/>
  <c r="ED364" i="67"/>
  <c r="EE364" i="67"/>
  <c r="EF364" i="67"/>
  <c r="EG364" i="67"/>
  <c r="EH364" i="67"/>
  <c r="EI364" i="67"/>
  <c r="EJ364" i="67"/>
  <c r="A365" i="67"/>
  <c r="B365" i="67"/>
  <c r="C365" i="67"/>
  <c r="D365" i="67"/>
  <c r="E365" i="67"/>
  <c r="F365" i="67"/>
  <c r="G365" i="67"/>
  <c r="H365" i="67"/>
  <c r="I365" i="67"/>
  <c r="J365" i="67"/>
  <c r="K365" i="67"/>
  <c r="L365" i="67"/>
  <c r="M365" i="67"/>
  <c r="N365" i="67"/>
  <c r="O365" i="67"/>
  <c r="P365" i="67"/>
  <c r="Q365" i="67"/>
  <c r="R365" i="67"/>
  <c r="S365" i="67"/>
  <c r="T365" i="67"/>
  <c r="U365" i="67"/>
  <c r="V365" i="67"/>
  <c r="W365" i="67"/>
  <c r="X365" i="67"/>
  <c r="Y365" i="67"/>
  <c r="Z365" i="67"/>
  <c r="AA365" i="67"/>
  <c r="AB365" i="67"/>
  <c r="AC365" i="67"/>
  <c r="AD365" i="67"/>
  <c r="AE365" i="67"/>
  <c r="AF365" i="67"/>
  <c r="AG365" i="67"/>
  <c r="AH365" i="67"/>
  <c r="AI365" i="67"/>
  <c r="AJ365" i="67"/>
  <c r="AK365" i="67"/>
  <c r="AL365" i="67"/>
  <c r="AM365" i="67"/>
  <c r="AN365" i="67"/>
  <c r="AO365" i="67"/>
  <c r="AP365" i="67"/>
  <c r="AQ365" i="67"/>
  <c r="AR365" i="67"/>
  <c r="AS365" i="67"/>
  <c r="AT365" i="67"/>
  <c r="AU365" i="67"/>
  <c r="AV365" i="67"/>
  <c r="AW365" i="67"/>
  <c r="AX365" i="67"/>
  <c r="AY365" i="67"/>
  <c r="AZ365" i="67"/>
  <c r="BA365" i="67"/>
  <c r="BB365" i="67"/>
  <c r="BC365" i="67"/>
  <c r="BD365" i="67"/>
  <c r="BE365" i="67"/>
  <c r="BF365" i="67"/>
  <c r="BG365" i="67"/>
  <c r="BH365" i="67"/>
  <c r="BI365" i="67"/>
  <c r="BJ365" i="67"/>
  <c r="BK365" i="67"/>
  <c r="BL365" i="67"/>
  <c r="BM365" i="67"/>
  <c r="BN365" i="67"/>
  <c r="BO365" i="67"/>
  <c r="BP365" i="67"/>
  <c r="BQ365" i="67"/>
  <c r="BZ365" i="67"/>
  <c r="CA365" i="67"/>
  <c r="CB365" i="67"/>
  <c r="CC365" i="67"/>
  <c r="CD365" i="67"/>
  <c r="CE365" i="67"/>
  <c r="CF365" i="67"/>
  <c r="CG365" i="67"/>
  <c r="CH365" i="67"/>
  <c r="CI365" i="67"/>
  <c r="CJ365" i="67"/>
  <c r="CK365" i="67"/>
  <c r="CL365" i="67"/>
  <c r="CM365" i="67"/>
  <c r="CN365" i="67"/>
  <c r="CO365" i="67"/>
  <c r="CP365" i="67"/>
  <c r="CQ365" i="67"/>
  <c r="CR365" i="67"/>
  <c r="CS365" i="67"/>
  <c r="CT365" i="67"/>
  <c r="CU365" i="67"/>
  <c r="CV365" i="67"/>
  <c r="CW365" i="67"/>
  <c r="CX365" i="67"/>
  <c r="CY365" i="67"/>
  <c r="CZ365" i="67"/>
  <c r="DA365" i="67"/>
  <c r="DB365" i="67"/>
  <c r="DC365" i="67"/>
  <c r="DD365" i="67"/>
  <c r="DE365" i="67"/>
  <c r="DF365" i="67"/>
  <c r="DG365" i="67"/>
  <c r="DH365" i="67"/>
  <c r="DI365" i="67"/>
  <c r="DJ365" i="67"/>
  <c r="DK365" i="67"/>
  <c r="DL365" i="67"/>
  <c r="DM365" i="67"/>
  <c r="DN365" i="67"/>
  <c r="DO365" i="67"/>
  <c r="DP365" i="67"/>
  <c r="DQ365" i="67"/>
  <c r="DR365" i="67"/>
  <c r="DS365" i="67"/>
  <c r="DT365" i="67"/>
  <c r="DU365" i="67"/>
  <c r="DV365" i="67"/>
  <c r="DW365" i="67"/>
  <c r="DX365" i="67"/>
  <c r="DY365" i="67"/>
  <c r="EB365" i="67"/>
  <c r="EC365" i="67"/>
  <c r="ED365" i="67"/>
  <c r="EE365" i="67"/>
  <c r="EF365" i="67"/>
  <c r="EG365" i="67"/>
  <c r="EH365" i="67"/>
  <c r="EI365" i="67"/>
  <c r="EJ365" i="67"/>
  <c r="A366" i="67"/>
  <c r="B366" i="67"/>
  <c r="C366" i="67"/>
  <c r="D366" i="67"/>
  <c r="E366" i="67"/>
  <c r="F366" i="67"/>
  <c r="G366" i="67"/>
  <c r="H366" i="67"/>
  <c r="I366" i="67"/>
  <c r="J366" i="67"/>
  <c r="K366" i="67"/>
  <c r="L366" i="67"/>
  <c r="M366" i="67"/>
  <c r="N366" i="67"/>
  <c r="O366" i="67"/>
  <c r="P366" i="67"/>
  <c r="Q366" i="67"/>
  <c r="R366" i="67"/>
  <c r="S366" i="67"/>
  <c r="T366" i="67"/>
  <c r="U366" i="67"/>
  <c r="V366" i="67"/>
  <c r="W366" i="67"/>
  <c r="X366" i="67"/>
  <c r="Y366" i="67"/>
  <c r="Z366" i="67"/>
  <c r="AA366" i="67"/>
  <c r="AB366" i="67"/>
  <c r="AC366" i="67"/>
  <c r="AD366" i="67"/>
  <c r="AE366" i="67"/>
  <c r="AF366" i="67"/>
  <c r="AG366" i="67"/>
  <c r="AH366" i="67"/>
  <c r="AI366" i="67"/>
  <c r="AJ366" i="67"/>
  <c r="AK366" i="67"/>
  <c r="AL366" i="67"/>
  <c r="AM366" i="67"/>
  <c r="AN366" i="67"/>
  <c r="AO366" i="67"/>
  <c r="AP366" i="67"/>
  <c r="AQ366" i="67"/>
  <c r="AR366" i="67"/>
  <c r="AS366" i="67"/>
  <c r="AT366" i="67"/>
  <c r="AU366" i="67"/>
  <c r="AV366" i="67"/>
  <c r="AW366" i="67"/>
  <c r="AX366" i="67"/>
  <c r="AY366" i="67"/>
  <c r="AZ366" i="67"/>
  <c r="BA366" i="67"/>
  <c r="BB366" i="67"/>
  <c r="BC366" i="67"/>
  <c r="BD366" i="67"/>
  <c r="BE366" i="67"/>
  <c r="BF366" i="67"/>
  <c r="BG366" i="67"/>
  <c r="BH366" i="67"/>
  <c r="BI366" i="67"/>
  <c r="BJ366" i="67"/>
  <c r="BK366" i="67"/>
  <c r="BL366" i="67"/>
  <c r="BM366" i="67"/>
  <c r="BN366" i="67"/>
  <c r="BO366" i="67"/>
  <c r="BP366" i="67"/>
  <c r="BQ366" i="67"/>
  <c r="BZ366" i="67"/>
  <c r="CA366" i="67"/>
  <c r="CB366" i="67"/>
  <c r="CC366" i="67"/>
  <c r="CD366" i="67"/>
  <c r="CE366" i="67"/>
  <c r="CF366" i="67"/>
  <c r="CG366" i="67"/>
  <c r="CH366" i="67"/>
  <c r="CI366" i="67"/>
  <c r="CJ366" i="67"/>
  <c r="CK366" i="67"/>
  <c r="CL366" i="67"/>
  <c r="CM366" i="67"/>
  <c r="CN366" i="67"/>
  <c r="CO366" i="67"/>
  <c r="CP366" i="67"/>
  <c r="CQ366" i="67"/>
  <c r="CR366" i="67"/>
  <c r="CS366" i="67"/>
  <c r="CT366" i="67"/>
  <c r="CU366" i="67"/>
  <c r="CV366" i="67"/>
  <c r="CW366" i="67"/>
  <c r="CX366" i="67"/>
  <c r="CY366" i="67"/>
  <c r="CZ366" i="67"/>
  <c r="DA366" i="67"/>
  <c r="DB366" i="67"/>
  <c r="DC366" i="67"/>
  <c r="DD366" i="67"/>
  <c r="DE366" i="67"/>
  <c r="DF366" i="67"/>
  <c r="DG366" i="67"/>
  <c r="DH366" i="67"/>
  <c r="DI366" i="67"/>
  <c r="DJ366" i="67"/>
  <c r="DK366" i="67"/>
  <c r="DL366" i="67"/>
  <c r="DM366" i="67"/>
  <c r="DN366" i="67"/>
  <c r="DO366" i="67"/>
  <c r="DP366" i="67"/>
  <c r="DQ366" i="67"/>
  <c r="DR366" i="67"/>
  <c r="DS366" i="67"/>
  <c r="DT366" i="67"/>
  <c r="DU366" i="67"/>
  <c r="DV366" i="67"/>
  <c r="DW366" i="67"/>
  <c r="DX366" i="67"/>
  <c r="DY366" i="67"/>
  <c r="EB366" i="67"/>
  <c r="EC366" i="67"/>
  <c r="ED366" i="67"/>
  <c r="EE366" i="67"/>
  <c r="EF366" i="67"/>
  <c r="EG366" i="67"/>
  <c r="EH366" i="67"/>
  <c r="EI366" i="67"/>
  <c r="EJ366" i="67"/>
  <c r="A367" i="67"/>
  <c r="B367" i="67"/>
  <c r="C367" i="67"/>
  <c r="D367" i="67"/>
  <c r="E367" i="67"/>
  <c r="F367" i="67"/>
  <c r="G367" i="67"/>
  <c r="H367" i="67"/>
  <c r="I367" i="67"/>
  <c r="J367" i="67"/>
  <c r="K367" i="67"/>
  <c r="L367" i="67"/>
  <c r="M367" i="67"/>
  <c r="N367" i="67"/>
  <c r="O367" i="67"/>
  <c r="P367" i="67"/>
  <c r="Q367" i="67"/>
  <c r="R367" i="67"/>
  <c r="S367" i="67"/>
  <c r="T367" i="67"/>
  <c r="U367" i="67"/>
  <c r="V367" i="67"/>
  <c r="W367" i="67"/>
  <c r="X367" i="67"/>
  <c r="Y367" i="67"/>
  <c r="Z367" i="67"/>
  <c r="AA367" i="67"/>
  <c r="AB367" i="67"/>
  <c r="AC367" i="67"/>
  <c r="AD367" i="67"/>
  <c r="AE367" i="67"/>
  <c r="AF367" i="67"/>
  <c r="AG367" i="67"/>
  <c r="AH367" i="67"/>
  <c r="AI367" i="67"/>
  <c r="AJ367" i="67"/>
  <c r="AK367" i="67"/>
  <c r="AL367" i="67"/>
  <c r="AM367" i="67"/>
  <c r="AN367" i="67"/>
  <c r="AO367" i="67"/>
  <c r="AP367" i="67"/>
  <c r="AQ367" i="67"/>
  <c r="AR367" i="67"/>
  <c r="AS367" i="67"/>
  <c r="AT367" i="67"/>
  <c r="AU367" i="67"/>
  <c r="AV367" i="67"/>
  <c r="AW367" i="67"/>
  <c r="AX367" i="67"/>
  <c r="AY367" i="67"/>
  <c r="AZ367" i="67"/>
  <c r="BA367" i="67"/>
  <c r="BB367" i="67"/>
  <c r="BC367" i="67"/>
  <c r="BD367" i="67"/>
  <c r="BE367" i="67"/>
  <c r="BF367" i="67"/>
  <c r="BG367" i="67"/>
  <c r="BH367" i="67"/>
  <c r="BI367" i="67"/>
  <c r="BJ367" i="67"/>
  <c r="BK367" i="67"/>
  <c r="BL367" i="67"/>
  <c r="BM367" i="67"/>
  <c r="BN367" i="67"/>
  <c r="BO367" i="67"/>
  <c r="BP367" i="67"/>
  <c r="BQ367" i="67"/>
  <c r="BZ367" i="67"/>
  <c r="CA367" i="67"/>
  <c r="CB367" i="67"/>
  <c r="CC367" i="67"/>
  <c r="CD367" i="67"/>
  <c r="CE367" i="67"/>
  <c r="CF367" i="67"/>
  <c r="CG367" i="67"/>
  <c r="CH367" i="67"/>
  <c r="CI367" i="67"/>
  <c r="CJ367" i="67"/>
  <c r="CK367" i="67"/>
  <c r="CL367" i="67"/>
  <c r="CM367" i="67"/>
  <c r="CN367" i="67"/>
  <c r="CO367" i="67"/>
  <c r="CP367" i="67"/>
  <c r="CQ367" i="67"/>
  <c r="CR367" i="67"/>
  <c r="CS367" i="67"/>
  <c r="CT367" i="67"/>
  <c r="CU367" i="67"/>
  <c r="CV367" i="67"/>
  <c r="CW367" i="67"/>
  <c r="CX367" i="67"/>
  <c r="CY367" i="67"/>
  <c r="CZ367" i="67"/>
  <c r="DA367" i="67"/>
  <c r="DB367" i="67"/>
  <c r="DC367" i="67"/>
  <c r="DD367" i="67"/>
  <c r="DE367" i="67"/>
  <c r="DF367" i="67"/>
  <c r="DG367" i="67"/>
  <c r="DH367" i="67"/>
  <c r="DI367" i="67"/>
  <c r="DJ367" i="67"/>
  <c r="DK367" i="67"/>
  <c r="DL367" i="67"/>
  <c r="DM367" i="67"/>
  <c r="DN367" i="67"/>
  <c r="DO367" i="67"/>
  <c r="DP367" i="67"/>
  <c r="DQ367" i="67"/>
  <c r="DR367" i="67"/>
  <c r="DS367" i="67"/>
  <c r="DT367" i="67"/>
  <c r="DU367" i="67"/>
  <c r="DV367" i="67"/>
  <c r="DW367" i="67"/>
  <c r="DX367" i="67"/>
  <c r="DY367" i="67"/>
  <c r="EB367" i="67"/>
  <c r="EC367" i="67"/>
  <c r="ED367" i="67"/>
  <c r="EE367" i="67"/>
  <c r="EF367" i="67"/>
  <c r="EG367" i="67"/>
  <c r="EH367" i="67"/>
  <c r="EI367" i="67"/>
  <c r="EJ367" i="67"/>
  <c r="A368" i="67"/>
  <c r="B368" i="67"/>
  <c r="C368" i="67"/>
  <c r="D368" i="67"/>
  <c r="E368" i="67"/>
  <c r="F368" i="67"/>
  <c r="G368" i="67"/>
  <c r="H368" i="67"/>
  <c r="I368" i="67"/>
  <c r="J368" i="67"/>
  <c r="K368" i="67"/>
  <c r="L368" i="67"/>
  <c r="M368" i="67"/>
  <c r="N368" i="67"/>
  <c r="O368" i="67"/>
  <c r="P368" i="67"/>
  <c r="Q368" i="67"/>
  <c r="R368" i="67"/>
  <c r="S368" i="67"/>
  <c r="T368" i="67"/>
  <c r="U368" i="67"/>
  <c r="V368" i="67"/>
  <c r="W368" i="67"/>
  <c r="X368" i="67"/>
  <c r="Y368" i="67"/>
  <c r="Z368" i="67"/>
  <c r="AA368" i="67"/>
  <c r="AB368" i="67"/>
  <c r="AC368" i="67"/>
  <c r="AD368" i="67"/>
  <c r="AE368" i="67"/>
  <c r="AF368" i="67"/>
  <c r="AG368" i="67"/>
  <c r="AH368" i="67"/>
  <c r="AI368" i="67"/>
  <c r="AJ368" i="67"/>
  <c r="AK368" i="67"/>
  <c r="AL368" i="67"/>
  <c r="AM368" i="67"/>
  <c r="AN368" i="67"/>
  <c r="AO368" i="67"/>
  <c r="AP368" i="67"/>
  <c r="AQ368" i="67"/>
  <c r="AR368" i="67"/>
  <c r="AS368" i="67"/>
  <c r="AT368" i="67"/>
  <c r="AU368" i="67"/>
  <c r="AV368" i="67"/>
  <c r="AW368" i="67"/>
  <c r="AX368" i="67"/>
  <c r="AY368" i="67"/>
  <c r="AZ368" i="67"/>
  <c r="BA368" i="67"/>
  <c r="BB368" i="67"/>
  <c r="BC368" i="67"/>
  <c r="BD368" i="67"/>
  <c r="BE368" i="67"/>
  <c r="BF368" i="67"/>
  <c r="BG368" i="67"/>
  <c r="BH368" i="67"/>
  <c r="BI368" i="67"/>
  <c r="BJ368" i="67"/>
  <c r="BK368" i="67"/>
  <c r="BL368" i="67"/>
  <c r="BM368" i="67"/>
  <c r="BN368" i="67"/>
  <c r="BO368" i="67"/>
  <c r="BP368" i="67"/>
  <c r="BQ368" i="67"/>
  <c r="BZ368" i="67"/>
  <c r="CA368" i="67"/>
  <c r="CB368" i="67"/>
  <c r="CC368" i="67"/>
  <c r="CD368" i="67"/>
  <c r="CE368" i="67"/>
  <c r="CF368" i="67"/>
  <c r="CG368" i="67"/>
  <c r="CH368" i="67"/>
  <c r="CI368" i="67"/>
  <c r="CJ368" i="67"/>
  <c r="CK368" i="67"/>
  <c r="CL368" i="67"/>
  <c r="CM368" i="67"/>
  <c r="CN368" i="67"/>
  <c r="CO368" i="67"/>
  <c r="CP368" i="67"/>
  <c r="CQ368" i="67"/>
  <c r="CR368" i="67"/>
  <c r="CS368" i="67"/>
  <c r="CT368" i="67"/>
  <c r="CU368" i="67"/>
  <c r="CV368" i="67"/>
  <c r="CW368" i="67"/>
  <c r="CX368" i="67"/>
  <c r="CY368" i="67"/>
  <c r="CZ368" i="67"/>
  <c r="DA368" i="67"/>
  <c r="DB368" i="67"/>
  <c r="DC368" i="67"/>
  <c r="DD368" i="67"/>
  <c r="DE368" i="67"/>
  <c r="DF368" i="67"/>
  <c r="DG368" i="67"/>
  <c r="DH368" i="67"/>
  <c r="DI368" i="67"/>
  <c r="DJ368" i="67"/>
  <c r="DK368" i="67"/>
  <c r="DL368" i="67"/>
  <c r="DM368" i="67"/>
  <c r="DN368" i="67"/>
  <c r="DO368" i="67"/>
  <c r="DP368" i="67"/>
  <c r="DQ368" i="67"/>
  <c r="DR368" i="67"/>
  <c r="DS368" i="67"/>
  <c r="DT368" i="67"/>
  <c r="DU368" i="67"/>
  <c r="DV368" i="67"/>
  <c r="DW368" i="67"/>
  <c r="DX368" i="67"/>
  <c r="DY368" i="67"/>
  <c r="EB368" i="67"/>
  <c r="EC368" i="67"/>
  <c r="ED368" i="67"/>
  <c r="EE368" i="67"/>
  <c r="EF368" i="67"/>
  <c r="EG368" i="67"/>
  <c r="EH368" i="67"/>
  <c r="EI368" i="67"/>
  <c r="EJ368" i="67"/>
  <c r="A369" i="67"/>
  <c r="B369" i="67"/>
  <c r="C369" i="67"/>
  <c r="D369" i="67"/>
  <c r="E369" i="67"/>
  <c r="F369" i="67"/>
  <c r="G369" i="67"/>
  <c r="H369" i="67"/>
  <c r="I369" i="67"/>
  <c r="J369" i="67"/>
  <c r="K369" i="67"/>
  <c r="L369" i="67"/>
  <c r="M369" i="67"/>
  <c r="N369" i="67"/>
  <c r="O369" i="67"/>
  <c r="P369" i="67"/>
  <c r="Q369" i="67"/>
  <c r="R369" i="67"/>
  <c r="S369" i="67"/>
  <c r="T369" i="67"/>
  <c r="U369" i="67"/>
  <c r="V369" i="67"/>
  <c r="W369" i="67"/>
  <c r="X369" i="67"/>
  <c r="Y369" i="67"/>
  <c r="Z369" i="67"/>
  <c r="AA369" i="67"/>
  <c r="AB369" i="67"/>
  <c r="AC369" i="67"/>
  <c r="AD369" i="67"/>
  <c r="AE369" i="67"/>
  <c r="AF369" i="67"/>
  <c r="AG369" i="67"/>
  <c r="AH369" i="67"/>
  <c r="AI369" i="67"/>
  <c r="AJ369" i="67"/>
  <c r="AK369" i="67"/>
  <c r="AL369" i="67"/>
  <c r="AM369" i="67"/>
  <c r="AN369" i="67"/>
  <c r="AO369" i="67"/>
  <c r="AP369" i="67"/>
  <c r="AQ369" i="67"/>
  <c r="AR369" i="67"/>
  <c r="AS369" i="67"/>
  <c r="AT369" i="67"/>
  <c r="AU369" i="67"/>
  <c r="AV369" i="67"/>
  <c r="AW369" i="67"/>
  <c r="AX369" i="67"/>
  <c r="AY369" i="67"/>
  <c r="AZ369" i="67"/>
  <c r="BA369" i="67"/>
  <c r="BB369" i="67"/>
  <c r="BC369" i="67"/>
  <c r="BD369" i="67"/>
  <c r="BE369" i="67"/>
  <c r="BF369" i="67"/>
  <c r="BG369" i="67"/>
  <c r="BH369" i="67"/>
  <c r="BI369" i="67"/>
  <c r="BJ369" i="67"/>
  <c r="BK369" i="67"/>
  <c r="BL369" i="67"/>
  <c r="BM369" i="67"/>
  <c r="BN369" i="67"/>
  <c r="BO369" i="67"/>
  <c r="BP369" i="67"/>
  <c r="BQ369" i="67"/>
  <c r="BZ369" i="67"/>
  <c r="CA369" i="67"/>
  <c r="CB369" i="67"/>
  <c r="CC369" i="67"/>
  <c r="CD369" i="67"/>
  <c r="CE369" i="67"/>
  <c r="CF369" i="67"/>
  <c r="CG369" i="67"/>
  <c r="CH369" i="67"/>
  <c r="CI369" i="67"/>
  <c r="CJ369" i="67"/>
  <c r="CK369" i="67"/>
  <c r="CL369" i="67"/>
  <c r="CM369" i="67"/>
  <c r="CN369" i="67"/>
  <c r="CO369" i="67"/>
  <c r="CP369" i="67"/>
  <c r="CQ369" i="67"/>
  <c r="CR369" i="67"/>
  <c r="CS369" i="67"/>
  <c r="CT369" i="67"/>
  <c r="CU369" i="67"/>
  <c r="CV369" i="67"/>
  <c r="CW369" i="67"/>
  <c r="CX369" i="67"/>
  <c r="CY369" i="67"/>
  <c r="CZ369" i="67"/>
  <c r="DA369" i="67"/>
  <c r="DB369" i="67"/>
  <c r="DC369" i="67"/>
  <c r="DD369" i="67"/>
  <c r="DE369" i="67"/>
  <c r="DF369" i="67"/>
  <c r="DG369" i="67"/>
  <c r="DH369" i="67"/>
  <c r="DI369" i="67"/>
  <c r="DJ369" i="67"/>
  <c r="DK369" i="67"/>
  <c r="DL369" i="67"/>
  <c r="DM369" i="67"/>
  <c r="DN369" i="67"/>
  <c r="DO369" i="67"/>
  <c r="DP369" i="67"/>
  <c r="DQ369" i="67"/>
  <c r="DR369" i="67"/>
  <c r="DS369" i="67"/>
  <c r="DT369" i="67"/>
  <c r="DU369" i="67"/>
  <c r="DV369" i="67"/>
  <c r="DW369" i="67"/>
  <c r="DX369" i="67"/>
  <c r="DY369" i="67"/>
  <c r="EB369" i="67"/>
  <c r="EC369" i="67"/>
  <c r="ED369" i="67"/>
  <c r="EE369" i="67"/>
  <c r="EF369" i="67"/>
  <c r="EG369" i="67"/>
  <c r="EH369" i="67"/>
  <c r="EI369" i="67"/>
  <c r="EJ369" i="67"/>
  <c r="A370" i="67"/>
  <c r="B370" i="67"/>
  <c r="C370" i="67"/>
  <c r="D370" i="67"/>
  <c r="E370" i="67"/>
  <c r="F370" i="67"/>
  <c r="G370" i="67"/>
  <c r="H370" i="67"/>
  <c r="I370" i="67"/>
  <c r="J370" i="67"/>
  <c r="K370" i="67"/>
  <c r="L370" i="67"/>
  <c r="M370" i="67"/>
  <c r="N370" i="67"/>
  <c r="O370" i="67"/>
  <c r="P370" i="67"/>
  <c r="Q370" i="67"/>
  <c r="R370" i="67"/>
  <c r="S370" i="67"/>
  <c r="T370" i="67"/>
  <c r="U370" i="67"/>
  <c r="V370" i="67"/>
  <c r="W370" i="67"/>
  <c r="X370" i="67"/>
  <c r="Y370" i="67"/>
  <c r="Z370" i="67"/>
  <c r="AA370" i="67"/>
  <c r="AB370" i="67"/>
  <c r="AC370" i="67"/>
  <c r="AD370" i="67"/>
  <c r="AE370" i="67"/>
  <c r="AF370" i="67"/>
  <c r="AG370" i="67"/>
  <c r="AH370" i="67"/>
  <c r="AI370" i="67"/>
  <c r="AJ370" i="67"/>
  <c r="AK370" i="67"/>
  <c r="AL370" i="67"/>
  <c r="AM370" i="67"/>
  <c r="AN370" i="67"/>
  <c r="AO370" i="67"/>
  <c r="AP370" i="67"/>
  <c r="AQ370" i="67"/>
  <c r="AR370" i="67"/>
  <c r="AS370" i="67"/>
  <c r="AT370" i="67"/>
  <c r="AU370" i="67"/>
  <c r="AV370" i="67"/>
  <c r="AW370" i="67"/>
  <c r="AX370" i="67"/>
  <c r="AY370" i="67"/>
  <c r="AZ370" i="67"/>
  <c r="BA370" i="67"/>
  <c r="BB370" i="67"/>
  <c r="BC370" i="67"/>
  <c r="BD370" i="67"/>
  <c r="BE370" i="67"/>
  <c r="BF370" i="67"/>
  <c r="BG370" i="67"/>
  <c r="BH370" i="67"/>
  <c r="BI370" i="67"/>
  <c r="BJ370" i="67"/>
  <c r="BK370" i="67"/>
  <c r="BL370" i="67"/>
  <c r="BM370" i="67"/>
  <c r="BN370" i="67"/>
  <c r="BO370" i="67"/>
  <c r="BP370" i="67"/>
  <c r="BQ370" i="67"/>
  <c r="BZ370" i="67"/>
  <c r="CA370" i="67"/>
  <c r="CB370" i="67"/>
  <c r="CC370" i="67"/>
  <c r="CD370" i="67"/>
  <c r="CE370" i="67"/>
  <c r="CF370" i="67"/>
  <c r="CG370" i="67"/>
  <c r="CH370" i="67"/>
  <c r="CI370" i="67"/>
  <c r="CJ370" i="67"/>
  <c r="CK370" i="67"/>
  <c r="CL370" i="67"/>
  <c r="CM370" i="67"/>
  <c r="CN370" i="67"/>
  <c r="CO370" i="67"/>
  <c r="CP370" i="67"/>
  <c r="CQ370" i="67"/>
  <c r="CR370" i="67"/>
  <c r="CS370" i="67"/>
  <c r="CT370" i="67"/>
  <c r="CU370" i="67"/>
  <c r="CV370" i="67"/>
  <c r="CW370" i="67"/>
  <c r="CX370" i="67"/>
  <c r="CY370" i="67"/>
  <c r="CZ370" i="67"/>
  <c r="DA370" i="67"/>
  <c r="DB370" i="67"/>
  <c r="DC370" i="67"/>
  <c r="DD370" i="67"/>
  <c r="DE370" i="67"/>
  <c r="DF370" i="67"/>
  <c r="DG370" i="67"/>
  <c r="DH370" i="67"/>
  <c r="DI370" i="67"/>
  <c r="DJ370" i="67"/>
  <c r="DK370" i="67"/>
  <c r="DL370" i="67"/>
  <c r="DM370" i="67"/>
  <c r="DN370" i="67"/>
  <c r="DO370" i="67"/>
  <c r="DP370" i="67"/>
  <c r="DQ370" i="67"/>
  <c r="DR370" i="67"/>
  <c r="DS370" i="67"/>
  <c r="DT370" i="67"/>
  <c r="DU370" i="67"/>
  <c r="DV370" i="67"/>
  <c r="DW370" i="67"/>
  <c r="DX370" i="67"/>
  <c r="DY370" i="67"/>
  <c r="EB370" i="67"/>
  <c r="EC370" i="67"/>
  <c r="ED370" i="67"/>
  <c r="EE370" i="67"/>
  <c r="EF370" i="67"/>
  <c r="EG370" i="67"/>
  <c r="EH370" i="67"/>
  <c r="EI370" i="67"/>
  <c r="EJ370" i="67"/>
  <c r="A371" i="67"/>
  <c r="B371" i="67"/>
  <c r="C371" i="67"/>
  <c r="D371" i="67"/>
  <c r="E371" i="67"/>
  <c r="F371" i="67"/>
  <c r="G371" i="67"/>
  <c r="H371" i="67"/>
  <c r="I371" i="67"/>
  <c r="J371" i="67"/>
  <c r="K371" i="67"/>
  <c r="L371" i="67"/>
  <c r="M371" i="67"/>
  <c r="N371" i="67"/>
  <c r="O371" i="67"/>
  <c r="P371" i="67"/>
  <c r="Q371" i="67"/>
  <c r="R371" i="67"/>
  <c r="S371" i="67"/>
  <c r="T371" i="67"/>
  <c r="U371" i="67"/>
  <c r="V371" i="67"/>
  <c r="W371" i="67"/>
  <c r="X371" i="67"/>
  <c r="Y371" i="67"/>
  <c r="Z371" i="67"/>
  <c r="AA371" i="67"/>
  <c r="AB371" i="67"/>
  <c r="AC371" i="67"/>
  <c r="AD371" i="67"/>
  <c r="AE371" i="67"/>
  <c r="AF371" i="67"/>
  <c r="AG371" i="67"/>
  <c r="AH371" i="67"/>
  <c r="AI371" i="67"/>
  <c r="AJ371" i="67"/>
  <c r="AK371" i="67"/>
  <c r="AL371" i="67"/>
  <c r="AM371" i="67"/>
  <c r="AN371" i="67"/>
  <c r="AO371" i="67"/>
  <c r="AP371" i="67"/>
  <c r="AQ371" i="67"/>
  <c r="AR371" i="67"/>
  <c r="AS371" i="67"/>
  <c r="AT371" i="67"/>
  <c r="AU371" i="67"/>
  <c r="AV371" i="67"/>
  <c r="AW371" i="67"/>
  <c r="AX371" i="67"/>
  <c r="AY371" i="67"/>
  <c r="AZ371" i="67"/>
  <c r="BA371" i="67"/>
  <c r="BB371" i="67"/>
  <c r="BC371" i="67"/>
  <c r="BD371" i="67"/>
  <c r="BE371" i="67"/>
  <c r="BF371" i="67"/>
  <c r="BG371" i="67"/>
  <c r="BH371" i="67"/>
  <c r="BI371" i="67"/>
  <c r="BJ371" i="67"/>
  <c r="BK371" i="67"/>
  <c r="BL371" i="67"/>
  <c r="BM371" i="67"/>
  <c r="BN371" i="67"/>
  <c r="BO371" i="67"/>
  <c r="BP371" i="67"/>
  <c r="BQ371" i="67"/>
  <c r="BR371" i="67"/>
  <c r="BS371" i="67"/>
  <c r="BT371" i="67"/>
  <c r="BU371" i="67"/>
  <c r="BV371" i="67"/>
  <c r="BW371" i="67"/>
  <c r="BX371" i="67"/>
  <c r="BY371" i="67"/>
  <c r="BZ371" i="67"/>
  <c r="CA371" i="67"/>
  <c r="CB371" i="67"/>
  <c r="CC371" i="67"/>
  <c r="CD371" i="67"/>
  <c r="CE371" i="67"/>
  <c r="CF371" i="67"/>
  <c r="CG371" i="67"/>
  <c r="CH371" i="67"/>
  <c r="CI371" i="67"/>
  <c r="CJ371" i="67"/>
  <c r="CK371" i="67"/>
  <c r="CL371" i="67"/>
  <c r="CM371" i="67"/>
  <c r="CN371" i="67"/>
  <c r="CO371" i="67"/>
  <c r="CP371" i="67"/>
  <c r="CQ371" i="67"/>
  <c r="CR371" i="67"/>
  <c r="CS371" i="67"/>
  <c r="CT371" i="67"/>
  <c r="CU371" i="67"/>
  <c r="CV371" i="67"/>
  <c r="CW371" i="67"/>
  <c r="CX371" i="67"/>
  <c r="CY371" i="67"/>
  <c r="CZ371" i="67"/>
  <c r="DA371" i="67"/>
  <c r="DB371" i="67"/>
  <c r="DC371" i="67"/>
  <c r="DD371" i="67"/>
  <c r="DE371" i="67"/>
  <c r="DF371" i="67"/>
  <c r="DG371" i="67"/>
  <c r="DH371" i="67"/>
  <c r="DI371" i="67"/>
  <c r="DJ371" i="67"/>
  <c r="DK371" i="67"/>
  <c r="DL371" i="67"/>
  <c r="DM371" i="67"/>
  <c r="DN371" i="67"/>
  <c r="DO371" i="67"/>
  <c r="DP371" i="67"/>
  <c r="DQ371" i="67"/>
  <c r="DR371" i="67"/>
  <c r="DS371" i="67"/>
  <c r="DT371" i="67"/>
  <c r="DU371" i="67"/>
  <c r="DV371" i="67"/>
  <c r="DW371" i="67"/>
  <c r="DX371" i="67"/>
  <c r="DY371" i="67"/>
  <c r="DZ371" i="67"/>
  <c r="EA371" i="67"/>
  <c r="EB371" i="67"/>
  <c r="EC371" i="67"/>
  <c r="ED371" i="67"/>
  <c r="EE371" i="67"/>
  <c r="EF371" i="67"/>
  <c r="EG371" i="67"/>
  <c r="EH371" i="67"/>
  <c r="EI371" i="67"/>
  <c r="EJ371" i="67"/>
  <c r="A372" i="67"/>
  <c r="B372" i="67"/>
  <c r="C372" i="67"/>
  <c r="D372" i="67"/>
  <c r="E372" i="67"/>
  <c r="F372" i="67"/>
  <c r="G372" i="67"/>
  <c r="H372" i="67"/>
  <c r="I372" i="67"/>
  <c r="J372" i="67"/>
  <c r="K372" i="67"/>
  <c r="L372" i="67"/>
  <c r="M372" i="67"/>
  <c r="N372" i="67"/>
  <c r="O372" i="67"/>
  <c r="P372" i="67"/>
  <c r="Q372" i="67"/>
  <c r="R372" i="67"/>
  <c r="S372" i="67"/>
  <c r="T372" i="67"/>
  <c r="U372" i="67"/>
  <c r="V372" i="67"/>
  <c r="W372" i="67"/>
  <c r="X372" i="67"/>
  <c r="Y372" i="67"/>
  <c r="Z372" i="67"/>
  <c r="AA372" i="67"/>
  <c r="AB372" i="67"/>
  <c r="AC372" i="67"/>
  <c r="AD372" i="67"/>
  <c r="AE372" i="67"/>
  <c r="AF372" i="67"/>
  <c r="AG372" i="67"/>
  <c r="AH372" i="67"/>
  <c r="AI372" i="67"/>
  <c r="AJ372" i="67"/>
  <c r="AK372" i="67"/>
  <c r="AL372" i="67"/>
  <c r="AM372" i="67"/>
  <c r="AN372" i="67"/>
  <c r="AO372" i="67"/>
  <c r="AP372" i="67"/>
  <c r="AQ372" i="67"/>
  <c r="AR372" i="67"/>
  <c r="AS372" i="67"/>
  <c r="AT372" i="67"/>
  <c r="AU372" i="67"/>
  <c r="AV372" i="67"/>
  <c r="AW372" i="67"/>
  <c r="AX372" i="67"/>
  <c r="AY372" i="67"/>
  <c r="AZ372" i="67"/>
  <c r="BA372" i="67"/>
  <c r="BB372" i="67"/>
  <c r="BC372" i="67"/>
  <c r="BD372" i="67"/>
  <c r="BE372" i="67"/>
  <c r="BF372" i="67"/>
  <c r="BG372" i="67"/>
  <c r="BH372" i="67"/>
  <c r="BI372" i="67"/>
  <c r="BJ372" i="67"/>
  <c r="BK372" i="67"/>
  <c r="BL372" i="67"/>
  <c r="BM372" i="67"/>
  <c r="BN372" i="67"/>
  <c r="BO372" i="67"/>
  <c r="BP372" i="67"/>
  <c r="BQ372" i="67"/>
  <c r="BR372" i="67"/>
  <c r="BS372" i="67"/>
  <c r="BT372" i="67"/>
  <c r="BU372" i="67"/>
  <c r="BV372" i="67"/>
  <c r="BW372" i="67"/>
  <c r="BX372" i="67"/>
  <c r="BY372" i="67"/>
  <c r="BZ372" i="67"/>
  <c r="CA372" i="67"/>
  <c r="CB372" i="67"/>
  <c r="CC372" i="67"/>
  <c r="CD372" i="67"/>
  <c r="CE372" i="67"/>
  <c r="CF372" i="67"/>
  <c r="CG372" i="67"/>
  <c r="CH372" i="67"/>
  <c r="CI372" i="67"/>
  <c r="CJ372" i="67"/>
  <c r="CK372" i="67"/>
  <c r="CL372" i="67"/>
  <c r="CM372" i="67"/>
  <c r="CN372" i="67"/>
  <c r="CO372" i="67"/>
  <c r="CP372" i="67"/>
  <c r="CQ372" i="67"/>
  <c r="CR372" i="67"/>
  <c r="CS372" i="67"/>
  <c r="CT372" i="67"/>
  <c r="CU372" i="67"/>
  <c r="CV372" i="67"/>
  <c r="CW372" i="67"/>
  <c r="CX372" i="67"/>
  <c r="CY372" i="67"/>
  <c r="CZ372" i="67"/>
  <c r="DA372" i="67"/>
  <c r="DB372" i="67"/>
  <c r="DC372" i="67"/>
  <c r="DD372" i="67"/>
  <c r="DE372" i="67"/>
  <c r="DF372" i="67"/>
  <c r="DG372" i="67"/>
  <c r="DH372" i="67"/>
  <c r="DI372" i="67"/>
  <c r="DJ372" i="67"/>
  <c r="DK372" i="67"/>
  <c r="DL372" i="67"/>
  <c r="DM372" i="67"/>
  <c r="DN372" i="67"/>
  <c r="DO372" i="67"/>
  <c r="DP372" i="67"/>
  <c r="DQ372" i="67"/>
  <c r="DR372" i="67"/>
  <c r="DS372" i="67"/>
  <c r="DT372" i="67"/>
  <c r="DU372" i="67"/>
  <c r="DV372" i="67"/>
  <c r="DW372" i="67"/>
  <c r="DX372" i="67"/>
  <c r="DY372" i="67"/>
  <c r="DZ372" i="67"/>
  <c r="EA372" i="67"/>
  <c r="EB372" i="67"/>
  <c r="EC372" i="67"/>
  <c r="ED372" i="67"/>
  <c r="EE372" i="67"/>
  <c r="EF372" i="67"/>
  <c r="EG372" i="67"/>
  <c r="EH372" i="67"/>
  <c r="EI372" i="67"/>
  <c r="EJ372" i="67"/>
  <c r="A373" i="67"/>
  <c r="B373" i="67"/>
  <c r="C373" i="67"/>
  <c r="D373" i="67"/>
  <c r="E373" i="67"/>
  <c r="F373" i="67"/>
  <c r="G373" i="67"/>
  <c r="H373" i="67"/>
  <c r="I373" i="67"/>
  <c r="J373" i="67"/>
  <c r="K373" i="67"/>
  <c r="L373" i="67"/>
  <c r="M373" i="67"/>
  <c r="N373" i="67"/>
  <c r="O373" i="67"/>
  <c r="P373" i="67"/>
  <c r="Q373" i="67"/>
  <c r="R373" i="67"/>
  <c r="S373" i="67"/>
  <c r="T373" i="67"/>
  <c r="U373" i="67"/>
  <c r="V373" i="67"/>
  <c r="W373" i="67"/>
  <c r="X373" i="67"/>
  <c r="Y373" i="67"/>
  <c r="Z373" i="67"/>
  <c r="AA373" i="67"/>
  <c r="AB373" i="67"/>
  <c r="AC373" i="67"/>
  <c r="AD373" i="67"/>
  <c r="AE373" i="67"/>
  <c r="AF373" i="67"/>
  <c r="AG373" i="67"/>
  <c r="AH373" i="67"/>
  <c r="AI373" i="67"/>
  <c r="AJ373" i="67"/>
  <c r="AK373" i="67"/>
  <c r="AL373" i="67"/>
  <c r="AM373" i="67"/>
  <c r="AN373" i="67"/>
  <c r="AO373" i="67"/>
  <c r="AP373" i="67"/>
  <c r="AQ373" i="67"/>
  <c r="AR373" i="67"/>
  <c r="AS373" i="67"/>
  <c r="AT373" i="67"/>
  <c r="AU373" i="67"/>
  <c r="AV373" i="67"/>
  <c r="AW373" i="67"/>
  <c r="AX373" i="67"/>
  <c r="AY373" i="67"/>
  <c r="AZ373" i="67"/>
  <c r="BA373" i="67"/>
  <c r="BB373" i="67"/>
  <c r="BC373" i="67"/>
  <c r="BD373" i="67"/>
  <c r="BE373" i="67"/>
  <c r="BF373" i="67"/>
  <c r="BG373" i="67"/>
  <c r="BH373" i="67"/>
  <c r="BI373" i="67"/>
  <c r="BJ373" i="67"/>
  <c r="BK373" i="67"/>
  <c r="BL373" i="67"/>
  <c r="BM373" i="67"/>
  <c r="BN373" i="67"/>
  <c r="BO373" i="67"/>
  <c r="BP373" i="67"/>
  <c r="BQ373" i="67"/>
  <c r="BZ373" i="67"/>
  <c r="CA373" i="67"/>
  <c r="CB373" i="67"/>
  <c r="CC373" i="67"/>
  <c r="CD373" i="67"/>
  <c r="CE373" i="67"/>
  <c r="CF373" i="67"/>
  <c r="CG373" i="67"/>
  <c r="CH373" i="67"/>
  <c r="CI373" i="67"/>
  <c r="CJ373" i="67"/>
  <c r="CK373" i="67"/>
  <c r="CL373" i="67"/>
  <c r="CM373" i="67"/>
  <c r="CN373" i="67"/>
  <c r="CO373" i="67"/>
  <c r="CP373" i="67"/>
  <c r="CQ373" i="67"/>
  <c r="CR373" i="67"/>
  <c r="CS373" i="67"/>
  <c r="CT373" i="67"/>
  <c r="CU373" i="67"/>
  <c r="CV373" i="67"/>
  <c r="CW373" i="67"/>
  <c r="CX373" i="67"/>
  <c r="CY373" i="67"/>
  <c r="CZ373" i="67"/>
  <c r="DA373" i="67"/>
  <c r="DB373" i="67"/>
  <c r="DC373" i="67"/>
  <c r="DD373" i="67"/>
  <c r="DE373" i="67"/>
  <c r="DF373" i="67"/>
  <c r="DG373" i="67"/>
  <c r="DH373" i="67"/>
  <c r="DI373" i="67"/>
  <c r="DJ373" i="67"/>
  <c r="DK373" i="67"/>
  <c r="DL373" i="67"/>
  <c r="DM373" i="67"/>
  <c r="DN373" i="67"/>
  <c r="DO373" i="67"/>
  <c r="DP373" i="67"/>
  <c r="DQ373" i="67"/>
  <c r="DR373" i="67"/>
  <c r="DS373" i="67"/>
  <c r="DT373" i="67"/>
  <c r="DU373" i="67"/>
  <c r="DV373" i="67"/>
  <c r="DW373" i="67"/>
  <c r="DX373" i="67"/>
  <c r="DY373" i="67"/>
  <c r="EB373" i="67"/>
  <c r="EC373" i="67"/>
  <c r="ED373" i="67"/>
  <c r="EE373" i="67"/>
  <c r="EF373" i="67"/>
  <c r="EG373" i="67"/>
  <c r="EH373" i="67"/>
  <c r="EI373" i="67"/>
  <c r="EJ373" i="67"/>
  <c r="A374" i="67"/>
  <c r="B374" i="67"/>
  <c r="C374" i="67"/>
  <c r="D374" i="67"/>
  <c r="E374" i="67"/>
  <c r="F374" i="67"/>
  <c r="G374" i="67"/>
  <c r="H374" i="67"/>
  <c r="I374" i="67"/>
  <c r="J374" i="67"/>
  <c r="K374" i="67"/>
  <c r="L374" i="67"/>
  <c r="M374" i="67"/>
  <c r="N374" i="67"/>
  <c r="O374" i="67"/>
  <c r="P374" i="67"/>
  <c r="Q374" i="67"/>
  <c r="R374" i="67"/>
  <c r="S374" i="67"/>
  <c r="T374" i="67"/>
  <c r="U374" i="67"/>
  <c r="V374" i="67"/>
  <c r="W374" i="67"/>
  <c r="X374" i="67"/>
  <c r="Y374" i="67"/>
  <c r="Z374" i="67"/>
  <c r="AA374" i="67"/>
  <c r="AB374" i="67"/>
  <c r="AC374" i="67"/>
  <c r="AD374" i="67"/>
  <c r="AE374" i="67"/>
  <c r="AF374" i="67"/>
  <c r="AG374" i="67"/>
  <c r="AH374" i="67"/>
  <c r="AI374" i="67"/>
  <c r="AJ374" i="67"/>
  <c r="AK374" i="67"/>
  <c r="AL374" i="67"/>
  <c r="AM374" i="67"/>
  <c r="AN374" i="67"/>
  <c r="AO374" i="67"/>
  <c r="AP374" i="67"/>
  <c r="AQ374" i="67"/>
  <c r="AR374" i="67"/>
  <c r="AS374" i="67"/>
  <c r="AT374" i="67"/>
  <c r="AU374" i="67"/>
  <c r="AV374" i="67"/>
  <c r="AW374" i="67"/>
  <c r="AX374" i="67"/>
  <c r="AY374" i="67"/>
  <c r="AZ374" i="67"/>
  <c r="BA374" i="67"/>
  <c r="BB374" i="67"/>
  <c r="BC374" i="67"/>
  <c r="BD374" i="67"/>
  <c r="BE374" i="67"/>
  <c r="BF374" i="67"/>
  <c r="BG374" i="67"/>
  <c r="BH374" i="67"/>
  <c r="BI374" i="67"/>
  <c r="BJ374" i="67"/>
  <c r="BK374" i="67"/>
  <c r="BL374" i="67"/>
  <c r="BM374" i="67"/>
  <c r="BN374" i="67"/>
  <c r="BO374" i="67"/>
  <c r="BP374" i="67"/>
  <c r="BQ374" i="67"/>
  <c r="BZ374" i="67"/>
  <c r="CA374" i="67"/>
  <c r="CB374" i="67"/>
  <c r="CC374" i="67"/>
  <c r="CD374" i="67"/>
  <c r="CE374" i="67"/>
  <c r="CF374" i="67"/>
  <c r="CG374" i="67"/>
  <c r="CH374" i="67"/>
  <c r="CI374" i="67"/>
  <c r="CJ374" i="67"/>
  <c r="CK374" i="67"/>
  <c r="CL374" i="67"/>
  <c r="CM374" i="67"/>
  <c r="CN374" i="67"/>
  <c r="CO374" i="67"/>
  <c r="CP374" i="67"/>
  <c r="CQ374" i="67"/>
  <c r="CR374" i="67"/>
  <c r="CS374" i="67"/>
  <c r="CT374" i="67"/>
  <c r="CU374" i="67"/>
  <c r="CV374" i="67"/>
  <c r="CW374" i="67"/>
  <c r="CX374" i="67"/>
  <c r="CY374" i="67"/>
  <c r="CZ374" i="67"/>
  <c r="DA374" i="67"/>
  <c r="DB374" i="67"/>
  <c r="DC374" i="67"/>
  <c r="DD374" i="67"/>
  <c r="DE374" i="67"/>
  <c r="DF374" i="67"/>
  <c r="DG374" i="67"/>
  <c r="DH374" i="67"/>
  <c r="DI374" i="67"/>
  <c r="DJ374" i="67"/>
  <c r="DK374" i="67"/>
  <c r="DL374" i="67"/>
  <c r="DM374" i="67"/>
  <c r="DN374" i="67"/>
  <c r="DO374" i="67"/>
  <c r="DP374" i="67"/>
  <c r="DQ374" i="67"/>
  <c r="DR374" i="67"/>
  <c r="DS374" i="67"/>
  <c r="DT374" i="67"/>
  <c r="DU374" i="67"/>
  <c r="DV374" i="67"/>
  <c r="DW374" i="67"/>
  <c r="DX374" i="67"/>
  <c r="DY374" i="67"/>
  <c r="EB374" i="67"/>
  <c r="EC374" i="67"/>
  <c r="ED374" i="67"/>
  <c r="EE374" i="67"/>
  <c r="EF374" i="67"/>
  <c r="EG374" i="67"/>
  <c r="EH374" i="67"/>
  <c r="EI374" i="67"/>
  <c r="EJ374" i="67"/>
  <c r="A375" i="67"/>
  <c r="B375" i="67"/>
  <c r="C375" i="67"/>
  <c r="D375" i="67"/>
  <c r="E375" i="67"/>
  <c r="F375" i="67"/>
  <c r="G375" i="67"/>
  <c r="H375" i="67"/>
  <c r="I375" i="67"/>
  <c r="J375" i="67"/>
  <c r="K375" i="67"/>
  <c r="L375" i="67"/>
  <c r="M375" i="67"/>
  <c r="N375" i="67"/>
  <c r="O375" i="67"/>
  <c r="P375" i="67"/>
  <c r="Q375" i="67"/>
  <c r="R375" i="67"/>
  <c r="S375" i="67"/>
  <c r="T375" i="67"/>
  <c r="U375" i="67"/>
  <c r="V375" i="67"/>
  <c r="W375" i="67"/>
  <c r="X375" i="67"/>
  <c r="Y375" i="67"/>
  <c r="Z375" i="67"/>
  <c r="AA375" i="67"/>
  <c r="AB375" i="67"/>
  <c r="AC375" i="67"/>
  <c r="AD375" i="67"/>
  <c r="AE375" i="67"/>
  <c r="AF375" i="67"/>
  <c r="AG375" i="67"/>
  <c r="AH375" i="67"/>
  <c r="AI375" i="67"/>
  <c r="AJ375" i="67"/>
  <c r="AK375" i="67"/>
  <c r="AL375" i="67"/>
  <c r="AM375" i="67"/>
  <c r="AN375" i="67"/>
  <c r="AO375" i="67"/>
  <c r="AP375" i="67"/>
  <c r="AQ375" i="67"/>
  <c r="AR375" i="67"/>
  <c r="AS375" i="67"/>
  <c r="AT375" i="67"/>
  <c r="AU375" i="67"/>
  <c r="AV375" i="67"/>
  <c r="AW375" i="67"/>
  <c r="AX375" i="67"/>
  <c r="AY375" i="67"/>
  <c r="AZ375" i="67"/>
  <c r="BA375" i="67"/>
  <c r="BB375" i="67"/>
  <c r="BC375" i="67"/>
  <c r="BD375" i="67"/>
  <c r="BE375" i="67"/>
  <c r="BF375" i="67"/>
  <c r="BG375" i="67"/>
  <c r="BH375" i="67"/>
  <c r="BI375" i="67"/>
  <c r="BJ375" i="67"/>
  <c r="BK375" i="67"/>
  <c r="BL375" i="67"/>
  <c r="BM375" i="67"/>
  <c r="BN375" i="67"/>
  <c r="BO375" i="67"/>
  <c r="BP375" i="67"/>
  <c r="BQ375" i="67"/>
  <c r="BZ375" i="67"/>
  <c r="CA375" i="67"/>
  <c r="CB375" i="67"/>
  <c r="CC375" i="67"/>
  <c r="CD375" i="67"/>
  <c r="CE375" i="67"/>
  <c r="CF375" i="67"/>
  <c r="CG375" i="67"/>
  <c r="CH375" i="67"/>
  <c r="CI375" i="67"/>
  <c r="CJ375" i="67"/>
  <c r="CK375" i="67"/>
  <c r="CL375" i="67"/>
  <c r="CM375" i="67"/>
  <c r="CN375" i="67"/>
  <c r="CO375" i="67"/>
  <c r="CP375" i="67"/>
  <c r="CQ375" i="67"/>
  <c r="CR375" i="67"/>
  <c r="CS375" i="67"/>
  <c r="CT375" i="67"/>
  <c r="CU375" i="67"/>
  <c r="CV375" i="67"/>
  <c r="CW375" i="67"/>
  <c r="CX375" i="67"/>
  <c r="CY375" i="67"/>
  <c r="CZ375" i="67"/>
  <c r="DA375" i="67"/>
  <c r="DB375" i="67"/>
  <c r="DC375" i="67"/>
  <c r="DD375" i="67"/>
  <c r="DE375" i="67"/>
  <c r="DF375" i="67"/>
  <c r="DG375" i="67"/>
  <c r="DH375" i="67"/>
  <c r="DI375" i="67"/>
  <c r="DJ375" i="67"/>
  <c r="DK375" i="67"/>
  <c r="DL375" i="67"/>
  <c r="DM375" i="67"/>
  <c r="DN375" i="67"/>
  <c r="DO375" i="67"/>
  <c r="DP375" i="67"/>
  <c r="DQ375" i="67"/>
  <c r="DR375" i="67"/>
  <c r="DS375" i="67"/>
  <c r="DT375" i="67"/>
  <c r="DU375" i="67"/>
  <c r="DV375" i="67"/>
  <c r="DW375" i="67"/>
  <c r="DX375" i="67"/>
  <c r="DY375" i="67"/>
  <c r="EB375" i="67"/>
  <c r="EC375" i="67"/>
  <c r="ED375" i="67"/>
  <c r="EE375" i="67"/>
  <c r="EF375" i="67"/>
  <c r="EG375" i="67"/>
  <c r="EH375" i="67"/>
  <c r="EI375" i="67"/>
  <c r="EJ375" i="67"/>
  <c r="A376" i="67"/>
  <c r="B376" i="67"/>
  <c r="C376" i="67"/>
  <c r="D376" i="67"/>
  <c r="E376" i="67"/>
  <c r="F376" i="67"/>
  <c r="G376" i="67"/>
  <c r="H376" i="67"/>
  <c r="I376" i="67"/>
  <c r="J376" i="67"/>
  <c r="K376" i="67"/>
  <c r="L376" i="67"/>
  <c r="M376" i="67"/>
  <c r="N376" i="67"/>
  <c r="O376" i="67"/>
  <c r="P376" i="67"/>
  <c r="Q376" i="67"/>
  <c r="R376" i="67"/>
  <c r="S376" i="67"/>
  <c r="T376" i="67"/>
  <c r="U376" i="67"/>
  <c r="V376" i="67"/>
  <c r="W376" i="67"/>
  <c r="X376" i="67"/>
  <c r="Y376" i="67"/>
  <c r="Z376" i="67"/>
  <c r="AA376" i="67"/>
  <c r="AB376" i="67"/>
  <c r="AC376" i="67"/>
  <c r="AD376" i="67"/>
  <c r="AE376" i="67"/>
  <c r="AF376" i="67"/>
  <c r="AG376" i="67"/>
  <c r="AH376" i="67"/>
  <c r="AI376" i="67"/>
  <c r="AJ376" i="67"/>
  <c r="AK376" i="67"/>
  <c r="AL376" i="67"/>
  <c r="AM376" i="67"/>
  <c r="AN376" i="67"/>
  <c r="AO376" i="67"/>
  <c r="AP376" i="67"/>
  <c r="AQ376" i="67"/>
  <c r="AR376" i="67"/>
  <c r="AS376" i="67"/>
  <c r="AT376" i="67"/>
  <c r="AU376" i="67"/>
  <c r="AV376" i="67"/>
  <c r="AW376" i="67"/>
  <c r="AX376" i="67"/>
  <c r="AY376" i="67"/>
  <c r="AZ376" i="67"/>
  <c r="BA376" i="67"/>
  <c r="BB376" i="67"/>
  <c r="BC376" i="67"/>
  <c r="BD376" i="67"/>
  <c r="BE376" i="67"/>
  <c r="BF376" i="67"/>
  <c r="BG376" i="67"/>
  <c r="BH376" i="67"/>
  <c r="BI376" i="67"/>
  <c r="BJ376" i="67"/>
  <c r="BK376" i="67"/>
  <c r="BL376" i="67"/>
  <c r="BM376" i="67"/>
  <c r="BN376" i="67"/>
  <c r="BO376" i="67"/>
  <c r="BP376" i="67"/>
  <c r="BQ376" i="67"/>
  <c r="BZ376" i="67"/>
  <c r="CA376" i="67"/>
  <c r="CB376" i="67"/>
  <c r="CC376" i="67"/>
  <c r="CD376" i="67"/>
  <c r="CE376" i="67"/>
  <c r="CF376" i="67"/>
  <c r="CG376" i="67"/>
  <c r="CH376" i="67"/>
  <c r="CI376" i="67"/>
  <c r="CJ376" i="67"/>
  <c r="CK376" i="67"/>
  <c r="CL376" i="67"/>
  <c r="CM376" i="67"/>
  <c r="CN376" i="67"/>
  <c r="CO376" i="67"/>
  <c r="CP376" i="67"/>
  <c r="CQ376" i="67"/>
  <c r="CR376" i="67"/>
  <c r="CS376" i="67"/>
  <c r="CT376" i="67"/>
  <c r="CU376" i="67"/>
  <c r="CV376" i="67"/>
  <c r="CW376" i="67"/>
  <c r="CX376" i="67"/>
  <c r="CY376" i="67"/>
  <c r="CZ376" i="67"/>
  <c r="DA376" i="67"/>
  <c r="DB376" i="67"/>
  <c r="DC376" i="67"/>
  <c r="DD376" i="67"/>
  <c r="DE376" i="67"/>
  <c r="DF376" i="67"/>
  <c r="DG376" i="67"/>
  <c r="DH376" i="67"/>
  <c r="DI376" i="67"/>
  <c r="DJ376" i="67"/>
  <c r="DK376" i="67"/>
  <c r="DL376" i="67"/>
  <c r="DM376" i="67"/>
  <c r="DN376" i="67"/>
  <c r="DO376" i="67"/>
  <c r="DP376" i="67"/>
  <c r="DQ376" i="67"/>
  <c r="DR376" i="67"/>
  <c r="DS376" i="67"/>
  <c r="DT376" i="67"/>
  <c r="DU376" i="67"/>
  <c r="DV376" i="67"/>
  <c r="DW376" i="67"/>
  <c r="DX376" i="67"/>
  <c r="DY376" i="67"/>
  <c r="EB376" i="67"/>
  <c r="EC376" i="67"/>
  <c r="ED376" i="67"/>
  <c r="EE376" i="67"/>
  <c r="EF376" i="67"/>
  <c r="EG376" i="67"/>
  <c r="EH376" i="67"/>
  <c r="EI376" i="67"/>
  <c r="EJ376" i="67"/>
  <c r="A377" i="67"/>
  <c r="B377" i="67"/>
  <c r="C377" i="67"/>
  <c r="D377" i="67"/>
  <c r="E377" i="67"/>
  <c r="F377" i="67"/>
  <c r="G377" i="67"/>
  <c r="H377" i="67"/>
  <c r="I377" i="67"/>
  <c r="J377" i="67"/>
  <c r="K377" i="67"/>
  <c r="L377" i="67"/>
  <c r="M377" i="67"/>
  <c r="N377" i="67"/>
  <c r="O377" i="67"/>
  <c r="P377" i="67"/>
  <c r="Q377" i="67"/>
  <c r="R377" i="67"/>
  <c r="S377" i="67"/>
  <c r="T377" i="67"/>
  <c r="U377" i="67"/>
  <c r="V377" i="67"/>
  <c r="W377" i="67"/>
  <c r="X377" i="67"/>
  <c r="Y377" i="67"/>
  <c r="Z377" i="67"/>
  <c r="AA377" i="67"/>
  <c r="AB377" i="67"/>
  <c r="AC377" i="67"/>
  <c r="AD377" i="67"/>
  <c r="AE377" i="67"/>
  <c r="AF377" i="67"/>
  <c r="AG377" i="67"/>
  <c r="AH377" i="67"/>
  <c r="AI377" i="67"/>
  <c r="AJ377" i="67"/>
  <c r="AK377" i="67"/>
  <c r="AL377" i="67"/>
  <c r="AM377" i="67"/>
  <c r="AN377" i="67"/>
  <c r="AO377" i="67"/>
  <c r="AP377" i="67"/>
  <c r="AQ377" i="67"/>
  <c r="AR377" i="67"/>
  <c r="AS377" i="67"/>
  <c r="AT377" i="67"/>
  <c r="AU377" i="67"/>
  <c r="AV377" i="67"/>
  <c r="AW377" i="67"/>
  <c r="AX377" i="67"/>
  <c r="AY377" i="67"/>
  <c r="AZ377" i="67"/>
  <c r="BA377" i="67"/>
  <c r="BB377" i="67"/>
  <c r="BC377" i="67"/>
  <c r="BD377" i="67"/>
  <c r="BE377" i="67"/>
  <c r="BF377" i="67"/>
  <c r="BG377" i="67"/>
  <c r="BH377" i="67"/>
  <c r="BI377" i="67"/>
  <c r="BJ377" i="67"/>
  <c r="BK377" i="67"/>
  <c r="BL377" i="67"/>
  <c r="BM377" i="67"/>
  <c r="BN377" i="67"/>
  <c r="BO377" i="67"/>
  <c r="BP377" i="67"/>
  <c r="BQ377" i="67"/>
  <c r="BZ377" i="67"/>
  <c r="CA377" i="67"/>
  <c r="CB377" i="67"/>
  <c r="CC377" i="67"/>
  <c r="CD377" i="67"/>
  <c r="CE377" i="67"/>
  <c r="CF377" i="67"/>
  <c r="CG377" i="67"/>
  <c r="CH377" i="67"/>
  <c r="CI377" i="67"/>
  <c r="CJ377" i="67"/>
  <c r="CK377" i="67"/>
  <c r="CL377" i="67"/>
  <c r="CM377" i="67"/>
  <c r="CN377" i="67"/>
  <c r="CO377" i="67"/>
  <c r="CP377" i="67"/>
  <c r="CQ377" i="67"/>
  <c r="CR377" i="67"/>
  <c r="CS377" i="67"/>
  <c r="CT377" i="67"/>
  <c r="CU377" i="67"/>
  <c r="CV377" i="67"/>
  <c r="CW377" i="67"/>
  <c r="CX377" i="67"/>
  <c r="CY377" i="67"/>
  <c r="CZ377" i="67"/>
  <c r="DA377" i="67"/>
  <c r="DB377" i="67"/>
  <c r="DC377" i="67"/>
  <c r="DD377" i="67"/>
  <c r="DE377" i="67"/>
  <c r="DF377" i="67"/>
  <c r="DG377" i="67"/>
  <c r="DH377" i="67"/>
  <c r="DI377" i="67"/>
  <c r="DJ377" i="67"/>
  <c r="DK377" i="67"/>
  <c r="DL377" i="67"/>
  <c r="DM377" i="67"/>
  <c r="DN377" i="67"/>
  <c r="DO377" i="67"/>
  <c r="DP377" i="67"/>
  <c r="DQ377" i="67"/>
  <c r="DR377" i="67"/>
  <c r="DS377" i="67"/>
  <c r="DT377" i="67"/>
  <c r="DU377" i="67"/>
  <c r="DV377" i="67"/>
  <c r="DW377" i="67"/>
  <c r="DX377" i="67"/>
  <c r="DY377" i="67"/>
  <c r="EB377" i="67"/>
  <c r="EC377" i="67"/>
  <c r="ED377" i="67"/>
  <c r="EE377" i="67"/>
  <c r="EF377" i="67"/>
  <c r="EG377" i="67"/>
  <c r="EH377" i="67"/>
  <c r="EI377" i="67"/>
  <c r="EJ377" i="67"/>
  <c r="A378" i="67"/>
  <c r="B378" i="67"/>
  <c r="C378" i="67"/>
  <c r="D378" i="67"/>
  <c r="E378" i="67"/>
  <c r="F378" i="67"/>
  <c r="G378" i="67"/>
  <c r="H378" i="67"/>
  <c r="I378" i="67"/>
  <c r="J378" i="67"/>
  <c r="K378" i="67"/>
  <c r="L378" i="67"/>
  <c r="M378" i="67"/>
  <c r="N378" i="67"/>
  <c r="O378" i="67"/>
  <c r="P378" i="67"/>
  <c r="Q378" i="67"/>
  <c r="R378" i="67"/>
  <c r="S378" i="67"/>
  <c r="T378" i="67"/>
  <c r="U378" i="67"/>
  <c r="V378" i="67"/>
  <c r="W378" i="67"/>
  <c r="X378" i="67"/>
  <c r="Y378" i="67"/>
  <c r="Z378" i="67"/>
  <c r="AA378" i="67"/>
  <c r="AB378" i="67"/>
  <c r="AC378" i="67"/>
  <c r="AD378" i="67"/>
  <c r="AE378" i="67"/>
  <c r="AF378" i="67"/>
  <c r="AG378" i="67"/>
  <c r="AH378" i="67"/>
  <c r="AI378" i="67"/>
  <c r="AJ378" i="67"/>
  <c r="AK378" i="67"/>
  <c r="AL378" i="67"/>
  <c r="AM378" i="67"/>
  <c r="AN378" i="67"/>
  <c r="AO378" i="67"/>
  <c r="AP378" i="67"/>
  <c r="AQ378" i="67"/>
  <c r="AR378" i="67"/>
  <c r="AS378" i="67"/>
  <c r="AT378" i="67"/>
  <c r="AU378" i="67"/>
  <c r="AV378" i="67"/>
  <c r="AW378" i="67"/>
  <c r="AX378" i="67"/>
  <c r="AY378" i="67"/>
  <c r="AZ378" i="67"/>
  <c r="BA378" i="67"/>
  <c r="BB378" i="67"/>
  <c r="BC378" i="67"/>
  <c r="BD378" i="67"/>
  <c r="BE378" i="67"/>
  <c r="BF378" i="67"/>
  <c r="BG378" i="67"/>
  <c r="BH378" i="67"/>
  <c r="BI378" i="67"/>
  <c r="BJ378" i="67"/>
  <c r="BK378" i="67"/>
  <c r="BL378" i="67"/>
  <c r="BM378" i="67"/>
  <c r="BN378" i="67"/>
  <c r="BO378" i="67"/>
  <c r="BP378" i="67"/>
  <c r="BQ378" i="67"/>
  <c r="BZ378" i="67"/>
  <c r="CA378" i="67"/>
  <c r="CB378" i="67"/>
  <c r="CC378" i="67"/>
  <c r="CD378" i="67"/>
  <c r="CE378" i="67"/>
  <c r="CF378" i="67"/>
  <c r="CG378" i="67"/>
  <c r="CH378" i="67"/>
  <c r="CI378" i="67"/>
  <c r="CJ378" i="67"/>
  <c r="CK378" i="67"/>
  <c r="CL378" i="67"/>
  <c r="CM378" i="67"/>
  <c r="CN378" i="67"/>
  <c r="CO378" i="67"/>
  <c r="CP378" i="67"/>
  <c r="CQ378" i="67"/>
  <c r="CR378" i="67"/>
  <c r="CS378" i="67"/>
  <c r="CT378" i="67"/>
  <c r="CU378" i="67"/>
  <c r="CV378" i="67"/>
  <c r="CW378" i="67"/>
  <c r="CX378" i="67"/>
  <c r="CY378" i="67"/>
  <c r="CZ378" i="67"/>
  <c r="DA378" i="67"/>
  <c r="DB378" i="67"/>
  <c r="DC378" i="67"/>
  <c r="DD378" i="67"/>
  <c r="DE378" i="67"/>
  <c r="DF378" i="67"/>
  <c r="DG378" i="67"/>
  <c r="DH378" i="67"/>
  <c r="DI378" i="67"/>
  <c r="DJ378" i="67"/>
  <c r="DK378" i="67"/>
  <c r="DL378" i="67"/>
  <c r="DM378" i="67"/>
  <c r="DN378" i="67"/>
  <c r="DO378" i="67"/>
  <c r="DP378" i="67"/>
  <c r="DQ378" i="67"/>
  <c r="DR378" i="67"/>
  <c r="DS378" i="67"/>
  <c r="DT378" i="67"/>
  <c r="DU378" i="67"/>
  <c r="DV378" i="67"/>
  <c r="DW378" i="67"/>
  <c r="DX378" i="67"/>
  <c r="DY378" i="67"/>
  <c r="EB378" i="67"/>
  <c r="EC378" i="67"/>
  <c r="ED378" i="67"/>
  <c r="EE378" i="67"/>
  <c r="EF378" i="67"/>
  <c r="EG378" i="67"/>
  <c r="EH378" i="67"/>
  <c r="EI378" i="67"/>
  <c r="EJ378" i="67"/>
  <c r="A379" i="67"/>
  <c r="B379" i="67"/>
  <c r="C379" i="67"/>
  <c r="D379" i="67"/>
  <c r="E379" i="67"/>
  <c r="F379" i="67"/>
  <c r="G379" i="67"/>
  <c r="H379" i="67"/>
  <c r="I379" i="67"/>
  <c r="J379" i="67"/>
  <c r="K379" i="67"/>
  <c r="L379" i="67"/>
  <c r="M379" i="67"/>
  <c r="N379" i="67"/>
  <c r="O379" i="67"/>
  <c r="P379" i="67"/>
  <c r="Q379" i="67"/>
  <c r="R379" i="67"/>
  <c r="S379" i="67"/>
  <c r="T379" i="67"/>
  <c r="U379" i="67"/>
  <c r="V379" i="67"/>
  <c r="W379" i="67"/>
  <c r="X379" i="67"/>
  <c r="Y379" i="67"/>
  <c r="Z379" i="67"/>
  <c r="AA379" i="67"/>
  <c r="AB379" i="67"/>
  <c r="AC379" i="67"/>
  <c r="AD379" i="67"/>
  <c r="AE379" i="67"/>
  <c r="AF379" i="67"/>
  <c r="AG379" i="67"/>
  <c r="AH379" i="67"/>
  <c r="AI379" i="67"/>
  <c r="AJ379" i="67"/>
  <c r="AK379" i="67"/>
  <c r="AL379" i="67"/>
  <c r="AM379" i="67"/>
  <c r="AN379" i="67"/>
  <c r="AO379" i="67"/>
  <c r="AP379" i="67"/>
  <c r="AQ379" i="67"/>
  <c r="AR379" i="67"/>
  <c r="AS379" i="67"/>
  <c r="AT379" i="67"/>
  <c r="AU379" i="67"/>
  <c r="AV379" i="67"/>
  <c r="AW379" i="67"/>
  <c r="AX379" i="67"/>
  <c r="AY379" i="67"/>
  <c r="AZ379" i="67"/>
  <c r="BA379" i="67"/>
  <c r="BB379" i="67"/>
  <c r="BC379" i="67"/>
  <c r="BD379" i="67"/>
  <c r="BE379" i="67"/>
  <c r="BF379" i="67"/>
  <c r="BG379" i="67"/>
  <c r="BH379" i="67"/>
  <c r="BI379" i="67"/>
  <c r="BJ379" i="67"/>
  <c r="BK379" i="67"/>
  <c r="BL379" i="67"/>
  <c r="BM379" i="67"/>
  <c r="BN379" i="67"/>
  <c r="BO379" i="67"/>
  <c r="BP379" i="67"/>
  <c r="BQ379" i="67"/>
  <c r="BZ379" i="67"/>
  <c r="CA379" i="67"/>
  <c r="CB379" i="67"/>
  <c r="CC379" i="67"/>
  <c r="CD379" i="67"/>
  <c r="CE379" i="67"/>
  <c r="CF379" i="67"/>
  <c r="CG379" i="67"/>
  <c r="CH379" i="67"/>
  <c r="CI379" i="67"/>
  <c r="CJ379" i="67"/>
  <c r="CK379" i="67"/>
  <c r="CL379" i="67"/>
  <c r="CM379" i="67"/>
  <c r="CN379" i="67"/>
  <c r="CO379" i="67"/>
  <c r="CP379" i="67"/>
  <c r="CQ379" i="67"/>
  <c r="CR379" i="67"/>
  <c r="CS379" i="67"/>
  <c r="CT379" i="67"/>
  <c r="CU379" i="67"/>
  <c r="CV379" i="67"/>
  <c r="CW379" i="67"/>
  <c r="CX379" i="67"/>
  <c r="CY379" i="67"/>
  <c r="CZ379" i="67"/>
  <c r="DA379" i="67"/>
  <c r="DB379" i="67"/>
  <c r="DC379" i="67"/>
  <c r="DD379" i="67"/>
  <c r="DE379" i="67"/>
  <c r="DF379" i="67"/>
  <c r="DG379" i="67"/>
  <c r="DH379" i="67"/>
  <c r="DI379" i="67"/>
  <c r="DJ379" i="67"/>
  <c r="DK379" i="67"/>
  <c r="DL379" i="67"/>
  <c r="DM379" i="67"/>
  <c r="DN379" i="67"/>
  <c r="DO379" i="67"/>
  <c r="DP379" i="67"/>
  <c r="DQ379" i="67"/>
  <c r="DR379" i="67"/>
  <c r="DS379" i="67"/>
  <c r="DT379" i="67"/>
  <c r="DU379" i="67"/>
  <c r="DV379" i="67"/>
  <c r="DW379" i="67"/>
  <c r="DX379" i="67"/>
  <c r="DY379" i="67"/>
  <c r="EB379" i="67"/>
  <c r="EC379" i="67"/>
  <c r="ED379" i="67"/>
  <c r="EE379" i="67"/>
  <c r="EF379" i="67"/>
  <c r="EG379" i="67"/>
  <c r="EH379" i="67"/>
  <c r="EI379" i="67"/>
  <c r="EJ379" i="67"/>
  <c r="A380" i="67"/>
  <c r="B380" i="67"/>
  <c r="C380" i="67"/>
  <c r="D380" i="67"/>
  <c r="E380" i="67"/>
  <c r="F380" i="67"/>
  <c r="G380" i="67"/>
  <c r="H380" i="67"/>
  <c r="I380" i="67"/>
  <c r="J380" i="67"/>
  <c r="K380" i="67"/>
  <c r="L380" i="67"/>
  <c r="M380" i="67"/>
  <c r="N380" i="67"/>
  <c r="O380" i="67"/>
  <c r="P380" i="67"/>
  <c r="Q380" i="67"/>
  <c r="R380" i="67"/>
  <c r="S380" i="67"/>
  <c r="T380" i="67"/>
  <c r="U380" i="67"/>
  <c r="V380" i="67"/>
  <c r="W380" i="67"/>
  <c r="X380" i="67"/>
  <c r="Y380" i="67"/>
  <c r="Z380" i="67"/>
  <c r="AA380" i="67"/>
  <c r="AB380" i="67"/>
  <c r="AC380" i="67"/>
  <c r="AD380" i="67"/>
  <c r="AE380" i="67"/>
  <c r="AF380" i="67"/>
  <c r="AG380" i="67"/>
  <c r="AH380" i="67"/>
  <c r="AI380" i="67"/>
  <c r="AJ380" i="67"/>
  <c r="AK380" i="67"/>
  <c r="AL380" i="67"/>
  <c r="AM380" i="67"/>
  <c r="AN380" i="67"/>
  <c r="AO380" i="67"/>
  <c r="AP380" i="67"/>
  <c r="AQ380" i="67"/>
  <c r="AR380" i="67"/>
  <c r="AS380" i="67"/>
  <c r="AT380" i="67"/>
  <c r="AU380" i="67"/>
  <c r="AV380" i="67"/>
  <c r="AW380" i="67"/>
  <c r="AX380" i="67"/>
  <c r="AY380" i="67"/>
  <c r="AZ380" i="67"/>
  <c r="BA380" i="67"/>
  <c r="BB380" i="67"/>
  <c r="BC380" i="67"/>
  <c r="BD380" i="67"/>
  <c r="BE380" i="67"/>
  <c r="BF380" i="67"/>
  <c r="BG380" i="67"/>
  <c r="BH380" i="67"/>
  <c r="BI380" i="67"/>
  <c r="BJ380" i="67"/>
  <c r="BK380" i="67"/>
  <c r="BL380" i="67"/>
  <c r="BM380" i="67"/>
  <c r="BN380" i="67"/>
  <c r="BO380" i="67"/>
  <c r="BP380" i="67"/>
  <c r="BQ380" i="67"/>
  <c r="BR380" i="67"/>
  <c r="BS380" i="67"/>
  <c r="BT380" i="67"/>
  <c r="BU380" i="67"/>
  <c r="BV380" i="67"/>
  <c r="BW380" i="67"/>
  <c r="BX380" i="67"/>
  <c r="BY380" i="67"/>
  <c r="BZ380" i="67"/>
  <c r="CA380" i="67"/>
  <c r="CB380" i="67"/>
  <c r="CC380" i="67"/>
  <c r="CD380" i="67"/>
  <c r="CE380" i="67"/>
  <c r="CF380" i="67"/>
  <c r="CG380" i="67"/>
  <c r="CH380" i="67"/>
  <c r="CI380" i="67"/>
  <c r="CJ380" i="67"/>
  <c r="CK380" i="67"/>
  <c r="CL380" i="67"/>
  <c r="CM380" i="67"/>
  <c r="CN380" i="67"/>
  <c r="CO380" i="67"/>
  <c r="CP380" i="67"/>
  <c r="CQ380" i="67"/>
  <c r="CR380" i="67"/>
  <c r="CS380" i="67"/>
  <c r="CT380" i="67"/>
  <c r="CU380" i="67"/>
  <c r="CV380" i="67"/>
  <c r="CW380" i="67"/>
  <c r="CX380" i="67"/>
  <c r="CY380" i="67"/>
  <c r="CZ380" i="67"/>
  <c r="DA380" i="67"/>
  <c r="DB380" i="67"/>
  <c r="DC380" i="67"/>
  <c r="DD380" i="67"/>
  <c r="DE380" i="67"/>
  <c r="DF380" i="67"/>
  <c r="DG380" i="67"/>
  <c r="DH380" i="67"/>
  <c r="DI380" i="67"/>
  <c r="DJ380" i="67"/>
  <c r="DK380" i="67"/>
  <c r="DL380" i="67"/>
  <c r="DM380" i="67"/>
  <c r="DN380" i="67"/>
  <c r="DO380" i="67"/>
  <c r="DP380" i="67"/>
  <c r="DQ380" i="67"/>
  <c r="DR380" i="67"/>
  <c r="DS380" i="67"/>
  <c r="DT380" i="67"/>
  <c r="DU380" i="67"/>
  <c r="DV380" i="67"/>
  <c r="DW380" i="67"/>
  <c r="DX380" i="67"/>
  <c r="DY380" i="67"/>
  <c r="DZ380" i="67"/>
  <c r="EA380" i="67"/>
  <c r="EB380" i="67"/>
  <c r="EC380" i="67"/>
  <c r="ED380" i="67"/>
  <c r="EE380" i="67"/>
  <c r="EF380" i="67"/>
  <c r="EG380" i="67"/>
  <c r="EH380" i="67"/>
  <c r="EI380" i="67"/>
  <c r="EJ380" i="67"/>
  <c r="A381" i="67"/>
  <c r="B381" i="67"/>
  <c r="C381" i="67"/>
  <c r="D381" i="67"/>
  <c r="E381" i="67"/>
  <c r="F381" i="67"/>
  <c r="G381" i="67"/>
  <c r="H381" i="67"/>
  <c r="I381" i="67"/>
  <c r="J381" i="67"/>
  <c r="K381" i="67"/>
  <c r="L381" i="67"/>
  <c r="M381" i="67"/>
  <c r="N381" i="67"/>
  <c r="O381" i="67"/>
  <c r="P381" i="67"/>
  <c r="Q381" i="67"/>
  <c r="R381" i="67"/>
  <c r="S381" i="67"/>
  <c r="T381" i="67"/>
  <c r="U381" i="67"/>
  <c r="V381" i="67"/>
  <c r="W381" i="67"/>
  <c r="X381" i="67"/>
  <c r="Y381" i="67"/>
  <c r="Z381" i="67"/>
  <c r="AA381" i="67"/>
  <c r="AB381" i="67"/>
  <c r="AC381" i="67"/>
  <c r="AD381" i="67"/>
  <c r="AE381" i="67"/>
  <c r="AF381" i="67"/>
  <c r="AG381" i="67"/>
  <c r="AH381" i="67"/>
  <c r="AI381" i="67"/>
  <c r="AJ381" i="67"/>
  <c r="AK381" i="67"/>
  <c r="AL381" i="67"/>
  <c r="AM381" i="67"/>
  <c r="AN381" i="67"/>
  <c r="AO381" i="67"/>
  <c r="AP381" i="67"/>
  <c r="AQ381" i="67"/>
  <c r="AR381" i="67"/>
  <c r="AS381" i="67"/>
  <c r="AT381" i="67"/>
  <c r="AU381" i="67"/>
  <c r="AV381" i="67"/>
  <c r="AW381" i="67"/>
  <c r="AX381" i="67"/>
  <c r="AY381" i="67"/>
  <c r="AZ381" i="67"/>
  <c r="BA381" i="67"/>
  <c r="BB381" i="67"/>
  <c r="BC381" i="67"/>
  <c r="BD381" i="67"/>
  <c r="BE381" i="67"/>
  <c r="BF381" i="67"/>
  <c r="BG381" i="67"/>
  <c r="BH381" i="67"/>
  <c r="BI381" i="67"/>
  <c r="BJ381" i="67"/>
  <c r="BK381" i="67"/>
  <c r="BL381" i="67"/>
  <c r="BM381" i="67"/>
  <c r="BN381" i="67"/>
  <c r="BO381" i="67"/>
  <c r="BP381" i="67"/>
  <c r="BQ381" i="67"/>
  <c r="BR381" i="67"/>
  <c r="BS381" i="67"/>
  <c r="BT381" i="67"/>
  <c r="BU381" i="67"/>
  <c r="BV381" i="67"/>
  <c r="BW381" i="67"/>
  <c r="BX381" i="67"/>
  <c r="BY381" i="67"/>
  <c r="BZ381" i="67"/>
  <c r="CA381" i="67"/>
  <c r="CB381" i="67"/>
  <c r="CC381" i="67"/>
  <c r="CD381" i="67"/>
  <c r="CE381" i="67"/>
  <c r="CF381" i="67"/>
  <c r="CG381" i="67"/>
  <c r="CH381" i="67"/>
  <c r="CI381" i="67"/>
  <c r="CJ381" i="67"/>
  <c r="CK381" i="67"/>
  <c r="CL381" i="67"/>
  <c r="CM381" i="67"/>
  <c r="CN381" i="67"/>
  <c r="CO381" i="67"/>
  <c r="CP381" i="67"/>
  <c r="CQ381" i="67"/>
  <c r="CR381" i="67"/>
  <c r="CS381" i="67"/>
  <c r="CT381" i="67"/>
  <c r="CU381" i="67"/>
  <c r="CV381" i="67"/>
  <c r="CW381" i="67"/>
  <c r="CX381" i="67"/>
  <c r="CY381" i="67"/>
  <c r="CZ381" i="67"/>
  <c r="DA381" i="67"/>
  <c r="DB381" i="67"/>
  <c r="DC381" i="67"/>
  <c r="DD381" i="67"/>
  <c r="DE381" i="67"/>
  <c r="DF381" i="67"/>
  <c r="DG381" i="67"/>
  <c r="DH381" i="67"/>
  <c r="DI381" i="67"/>
  <c r="DJ381" i="67"/>
  <c r="DK381" i="67"/>
  <c r="DL381" i="67"/>
  <c r="DM381" i="67"/>
  <c r="DN381" i="67"/>
  <c r="DO381" i="67"/>
  <c r="DP381" i="67"/>
  <c r="DQ381" i="67"/>
  <c r="DR381" i="67"/>
  <c r="DS381" i="67"/>
  <c r="DT381" i="67"/>
  <c r="DU381" i="67"/>
  <c r="DV381" i="67"/>
  <c r="DW381" i="67"/>
  <c r="DX381" i="67"/>
  <c r="DY381" i="67"/>
  <c r="DZ381" i="67"/>
  <c r="EA381" i="67"/>
  <c r="EB381" i="67"/>
  <c r="EC381" i="67"/>
  <c r="ED381" i="67"/>
  <c r="EE381" i="67"/>
  <c r="EF381" i="67"/>
  <c r="EG381" i="67"/>
  <c r="EH381" i="67"/>
  <c r="EI381" i="67"/>
  <c r="EJ381" i="67"/>
  <c r="A382" i="67"/>
  <c r="B382" i="67"/>
  <c r="C382" i="67"/>
  <c r="D382" i="67"/>
  <c r="E382" i="67"/>
  <c r="F382" i="67"/>
  <c r="G382" i="67"/>
  <c r="H382" i="67"/>
  <c r="I382" i="67"/>
  <c r="J382" i="67"/>
  <c r="K382" i="67"/>
  <c r="L382" i="67"/>
  <c r="M382" i="67"/>
  <c r="N382" i="67"/>
  <c r="O382" i="67"/>
  <c r="P382" i="67"/>
  <c r="Q382" i="67"/>
  <c r="R382" i="67"/>
  <c r="S382" i="67"/>
  <c r="T382" i="67"/>
  <c r="U382" i="67"/>
  <c r="V382" i="67"/>
  <c r="W382" i="67"/>
  <c r="X382" i="67"/>
  <c r="Y382" i="67"/>
  <c r="Z382" i="67"/>
  <c r="AA382" i="67"/>
  <c r="AB382" i="67"/>
  <c r="AC382" i="67"/>
  <c r="AD382" i="67"/>
  <c r="AE382" i="67"/>
  <c r="AF382" i="67"/>
  <c r="AG382" i="67"/>
  <c r="AH382" i="67"/>
  <c r="AI382" i="67"/>
  <c r="AJ382" i="67"/>
  <c r="AK382" i="67"/>
  <c r="AL382" i="67"/>
  <c r="AM382" i="67"/>
  <c r="AN382" i="67"/>
  <c r="AO382" i="67"/>
  <c r="AP382" i="67"/>
  <c r="AQ382" i="67"/>
  <c r="AR382" i="67"/>
  <c r="AS382" i="67"/>
  <c r="AT382" i="67"/>
  <c r="AU382" i="67"/>
  <c r="AV382" i="67"/>
  <c r="AW382" i="67"/>
  <c r="AX382" i="67"/>
  <c r="AY382" i="67"/>
  <c r="AZ382" i="67"/>
  <c r="BA382" i="67"/>
  <c r="BB382" i="67"/>
  <c r="BC382" i="67"/>
  <c r="BD382" i="67"/>
  <c r="BE382" i="67"/>
  <c r="BF382" i="67"/>
  <c r="BG382" i="67"/>
  <c r="BH382" i="67"/>
  <c r="BI382" i="67"/>
  <c r="BJ382" i="67"/>
  <c r="BK382" i="67"/>
  <c r="BL382" i="67"/>
  <c r="BM382" i="67"/>
  <c r="BN382" i="67"/>
  <c r="BO382" i="67"/>
  <c r="BP382" i="67"/>
  <c r="BQ382" i="67"/>
  <c r="BZ382" i="67"/>
  <c r="CA382" i="67"/>
  <c r="CB382" i="67"/>
  <c r="CC382" i="67"/>
  <c r="CD382" i="67"/>
  <c r="CE382" i="67"/>
  <c r="CF382" i="67"/>
  <c r="CG382" i="67"/>
  <c r="CH382" i="67"/>
  <c r="CI382" i="67"/>
  <c r="CJ382" i="67"/>
  <c r="CK382" i="67"/>
  <c r="CL382" i="67"/>
  <c r="CM382" i="67"/>
  <c r="CN382" i="67"/>
  <c r="CO382" i="67"/>
  <c r="CP382" i="67"/>
  <c r="CQ382" i="67"/>
  <c r="CR382" i="67"/>
  <c r="CS382" i="67"/>
  <c r="CT382" i="67"/>
  <c r="CU382" i="67"/>
  <c r="CV382" i="67"/>
  <c r="CW382" i="67"/>
  <c r="CX382" i="67"/>
  <c r="CY382" i="67"/>
  <c r="CZ382" i="67"/>
  <c r="DA382" i="67"/>
  <c r="DB382" i="67"/>
  <c r="DC382" i="67"/>
  <c r="DD382" i="67"/>
  <c r="DE382" i="67"/>
  <c r="DF382" i="67"/>
  <c r="DG382" i="67"/>
  <c r="DH382" i="67"/>
  <c r="DI382" i="67"/>
  <c r="DJ382" i="67"/>
  <c r="DK382" i="67"/>
  <c r="DL382" i="67"/>
  <c r="DM382" i="67"/>
  <c r="DN382" i="67"/>
  <c r="DO382" i="67"/>
  <c r="DP382" i="67"/>
  <c r="DQ382" i="67"/>
  <c r="DR382" i="67"/>
  <c r="DS382" i="67"/>
  <c r="DT382" i="67"/>
  <c r="DU382" i="67"/>
  <c r="DV382" i="67"/>
  <c r="DW382" i="67"/>
  <c r="DX382" i="67"/>
  <c r="DY382" i="67"/>
  <c r="EB382" i="67"/>
  <c r="EC382" i="67"/>
  <c r="ED382" i="67"/>
  <c r="EE382" i="67"/>
  <c r="EF382" i="67"/>
  <c r="EG382" i="67"/>
  <c r="EH382" i="67"/>
  <c r="EI382" i="67"/>
  <c r="EJ382" i="67"/>
  <c r="A383" i="67"/>
  <c r="B383" i="67"/>
  <c r="C383" i="67"/>
  <c r="D383" i="67"/>
  <c r="E383" i="67"/>
  <c r="F383" i="67"/>
  <c r="G383" i="67"/>
  <c r="H383" i="67"/>
  <c r="I383" i="67"/>
  <c r="J383" i="67"/>
  <c r="K383" i="67"/>
  <c r="L383" i="67"/>
  <c r="M383" i="67"/>
  <c r="N383" i="67"/>
  <c r="O383" i="67"/>
  <c r="P383" i="67"/>
  <c r="Q383" i="67"/>
  <c r="R383" i="67"/>
  <c r="S383" i="67"/>
  <c r="T383" i="67"/>
  <c r="U383" i="67"/>
  <c r="V383" i="67"/>
  <c r="W383" i="67"/>
  <c r="X383" i="67"/>
  <c r="Y383" i="67"/>
  <c r="Z383" i="67"/>
  <c r="AA383" i="67"/>
  <c r="AB383" i="67"/>
  <c r="AC383" i="67"/>
  <c r="AD383" i="67"/>
  <c r="AE383" i="67"/>
  <c r="AF383" i="67"/>
  <c r="AG383" i="67"/>
  <c r="AH383" i="67"/>
  <c r="AI383" i="67"/>
  <c r="AJ383" i="67"/>
  <c r="AK383" i="67"/>
  <c r="AL383" i="67"/>
  <c r="AM383" i="67"/>
  <c r="AN383" i="67"/>
  <c r="AO383" i="67"/>
  <c r="AP383" i="67"/>
  <c r="AQ383" i="67"/>
  <c r="AR383" i="67"/>
  <c r="AS383" i="67"/>
  <c r="AT383" i="67"/>
  <c r="AU383" i="67"/>
  <c r="AV383" i="67"/>
  <c r="AW383" i="67"/>
  <c r="AX383" i="67"/>
  <c r="AY383" i="67"/>
  <c r="AZ383" i="67"/>
  <c r="BA383" i="67"/>
  <c r="BB383" i="67"/>
  <c r="BC383" i="67"/>
  <c r="BD383" i="67"/>
  <c r="BE383" i="67"/>
  <c r="BF383" i="67"/>
  <c r="BG383" i="67"/>
  <c r="BH383" i="67"/>
  <c r="BI383" i="67"/>
  <c r="BJ383" i="67"/>
  <c r="BK383" i="67"/>
  <c r="BL383" i="67"/>
  <c r="BM383" i="67"/>
  <c r="BN383" i="67"/>
  <c r="BO383" i="67"/>
  <c r="BP383" i="67"/>
  <c r="BQ383" i="67"/>
  <c r="BZ383" i="67"/>
  <c r="CA383" i="67"/>
  <c r="CB383" i="67"/>
  <c r="CC383" i="67"/>
  <c r="CD383" i="67"/>
  <c r="CE383" i="67"/>
  <c r="CF383" i="67"/>
  <c r="CG383" i="67"/>
  <c r="CH383" i="67"/>
  <c r="CI383" i="67"/>
  <c r="CJ383" i="67"/>
  <c r="CK383" i="67"/>
  <c r="CL383" i="67"/>
  <c r="CM383" i="67"/>
  <c r="CN383" i="67"/>
  <c r="CO383" i="67"/>
  <c r="CP383" i="67"/>
  <c r="CQ383" i="67"/>
  <c r="CR383" i="67"/>
  <c r="CS383" i="67"/>
  <c r="CT383" i="67"/>
  <c r="CU383" i="67"/>
  <c r="CV383" i="67"/>
  <c r="CW383" i="67"/>
  <c r="CX383" i="67"/>
  <c r="CY383" i="67"/>
  <c r="CZ383" i="67"/>
  <c r="DA383" i="67"/>
  <c r="DB383" i="67"/>
  <c r="DC383" i="67"/>
  <c r="DD383" i="67"/>
  <c r="DE383" i="67"/>
  <c r="DF383" i="67"/>
  <c r="DG383" i="67"/>
  <c r="DH383" i="67"/>
  <c r="DI383" i="67"/>
  <c r="DJ383" i="67"/>
  <c r="DK383" i="67"/>
  <c r="DL383" i="67"/>
  <c r="DM383" i="67"/>
  <c r="DN383" i="67"/>
  <c r="DO383" i="67"/>
  <c r="DP383" i="67"/>
  <c r="DQ383" i="67"/>
  <c r="DR383" i="67"/>
  <c r="DS383" i="67"/>
  <c r="DT383" i="67"/>
  <c r="DU383" i="67"/>
  <c r="DV383" i="67"/>
  <c r="DW383" i="67"/>
  <c r="DX383" i="67"/>
  <c r="DY383" i="67"/>
  <c r="EB383" i="67"/>
  <c r="EC383" i="67"/>
  <c r="ED383" i="67"/>
  <c r="EE383" i="67"/>
  <c r="EF383" i="67"/>
  <c r="EG383" i="67"/>
  <c r="EH383" i="67"/>
  <c r="EI383" i="67"/>
  <c r="EJ383" i="67"/>
  <c r="A384" i="67"/>
  <c r="B384" i="67"/>
  <c r="C384" i="67"/>
  <c r="D384" i="67"/>
  <c r="E384" i="67"/>
  <c r="F384" i="67"/>
  <c r="G384" i="67"/>
  <c r="H384" i="67"/>
  <c r="I384" i="67"/>
  <c r="J384" i="67"/>
  <c r="K384" i="67"/>
  <c r="L384" i="67"/>
  <c r="M384" i="67"/>
  <c r="N384" i="67"/>
  <c r="O384" i="67"/>
  <c r="P384" i="67"/>
  <c r="Q384" i="67"/>
  <c r="R384" i="67"/>
  <c r="S384" i="67"/>
  <c r="T384" i="67"/>
  <c r="U384" i="67"/>
  <c r="V384" i="67"/>
  <c r="W384" i="67"/>
  <c r="X384" i="67"/>
  <c r="Y384" i="67"/>
  <c r="Z384" i="67"/>
  <c r="AA384" i="67"/>
  <c r="AB384" i="67"/>
  <c r="AC384" i="67"/>
  <c r="AD384" i="67"/>
  <c r="AE384" i="67"/>
  <c r="AF384" i="67"/>
  <c r="AG384" i="67"/>
  <c r="AH384" i="67"/>
  <c r="AI384" i="67"/>
  <c r="AJ384" i="67"/>
  <c r="AK384" i="67"/>
  <c r="AL384" i="67"/>
  <c r="AM384" i="67"/>
  <c r="AN384" i="67"/>
  <c r="AO384" i="67"/>
  <c r="AP384" i="67"/>
  <c r="AQ384" i="67"/>
  <c r="AR384" i="67"/>
  <c r="AS384" i="67"/>
  <c r="AT384" i="67"/>
  <c r="AU384" i="67"/>
  <c r="AV384" i="67"/>
  <c r="AW384" i="67"/>
  <c r="AX384" i="67"/>
  <c r="AY384" i="67"/>
  <c r="AZ384" i="67"/>
  <c r="BA384" i="67"/>
  <c r="BB384" i="67"/>
  <c r="BC384" i="67"/>
  <c r="BD384" i="67"/>
  <c r="BE384" i="67"/>
  <c r="BF384" i="67"/>
  <c r="BG384" i="67"/>
  <c r="BH384" i="67"/>
  <c r="BI384" i="67"/>
  <c r="BJ384" i="67"/>
  <c r="BK384" i="67"/>
  <c r="BL384" i="67"/>
  <c r="BM384" i="67"/>
  <c r="BN384" i="67"/>
  <c r="BO384" i="67"/>
  <c r="BP384" i="67"/>
  <c r="BQ384" i="67"/>
  <c r="BZ384" i="67"/>
  <c r="CA384" i="67"/>
  <c r="CB384" i="67"/>
  <c r="CC384" i="67"/>
  <c r="CD384" i="67"/>
  <c r="CE384" i="67"/>
  <c r="CF384" i="67"/>
  <c r="CG384" i="67"/>
  <c r="CH384" i="67"/>
  <c r="CI384" i="67"/>
  <c r="CJ384" i="67"/>
  <c r="CK384" i="67"/>
  <c r="CL384" i="67"/>
  <c r="CM384" i="67"/>
  <c r="CN384" i="67"/>
  <c r="CO384" i="67"/>
  <c r="CP384" i="67"/>
  <c r="CQ384" i="67"/>
  <c r="CR384" i="67"/>
  <c r="CS384" i="67"/>
  <c r="CT384" i="67"/>
  <c r="CU384" i="67"/>
  <c r="CV384" i="67"/>
  <c r="CW384" i="67"/>
  <c r="CX384" i="67"/>
  <c r="CY384" i="67"/>
  <c r="CZ384" i="67"/>
  <c r="DA384" i="67"/>
  <c r="DB384" i="67"/>
  <c r="DC384" i="67"/>
  <c r="DD384" i="67"/>
  <c r="DE384" i="67"/>
  <c r="DF384" i="67"/>
  <c r="DG384" i="67"/>
  <c r="DH384" i="67"/>
  <c r="DI384" i="67"/>
  <c r="DJ384" i="67"/>
  <c r="DK384" i="67"/>
  <c r="DL384" i="67"/>
  <c r="DM384" i="67"/>
  <c r="DN384" i="67"/>
  <c r="DO384" i="67"/>
  <c r="DP384" i="67"/>
  <c r="DQ384" i="67"/>
  <c r="DR384" i="67"/>
  <c r="DS384" i="67"/>
  <c r="DT384" i="67"/>
  <c r="DU384" i="67"/>
  <c r="DV384" i="67"/>
  <c r="DW384" i="67"/>
  <c r="DX384" i="67"/>
  <c r="DY384" i="67"/>
  <c r="EB384" i="67"/>
  <c r="EC384" i="67"/>
  <c r="ED384" i="67"/>
  <c r="EE384" i="67"/>
  <c r="EF384" i="67"/>
  <c r="EG384" i="67"/>
  <c r="EH384" i="67"/>
  <c r="EI384" i="67"/>
  <c r="EJ384" i="67"/>
  <c r="A385" i="67"/>
  <c r="B385" i="67"/>
  <c r="C385" i="67"/>
  <c r="D385" i="67"/>
  <c r="E385" i="67"/>
  <c r="F385" i="67"/>
  <c r="G385" i="67"/>
  <c r="H385" i="67"/>
  <c r="I385" i="67"/>
  <c r="J385" i="67"/>
  <c r="K385" i="67"/>
  <c r="L385" i="67"/>
  <c r="M385" i="67"/>
  <c r="N385" i="67"/>
  <c r="O385" i="67"/>
  <c r="P385" i="67"/>
  <c r="Q385" i="67"/>
  <c r="R385" i="67"/>
  <c r="S385" i="67"/>
  <c r="T385" i="67"/>
  <c r="U385" i="67"/>
  <c r="V385" i="67"/>
  <c r="W385" i="67"/>
  <c r="X385" i="67"/>
  <c r="Y385" i="67"/>
  <c r="Z385" i="67"/>
  <c r="AA385" i="67"/>
  <c r="AB385" i="67"/>
  <c r="AC385" i="67"/>
  <c r="AD385" i="67"/>
  <c r="AE385" i="67"/>
  <c r="AF385" i="67"/>
  <c r="AG385" i="67"/>
  <c r="AH385" i="67"/>
  <c r="AI385" i="67"/>
  <c r="AJ385" i="67"/>
  <c r="AK385" i="67"/>
  <c r="AL385" i="67"/>
  <c r="AM385" i="67"/>
  <c r="AN385" i="67"/>
  <c r="AO385" i="67"/>
  <c r="AP385" i="67"/>
  <c r="AQ385" i="67"/>
  <c r="AR385" i="67"/>
  <c r="AS385" i="67"/>
  <c r="AT385" i="67"/>
  <c r="AU385" i="67"/>
  <c r="AV385" i="67"/>
  <c r="AW385" i="67"/>
  <c r="AX385" i="67"/>
  <c r="AY385" i="67"/>
  <c r="AZ385" i="67"/>
  <c r="BA385" i="67"/>
  <c r="BB385" i="67"/>
  <c r="BC385" i="67"/>
  <c r="BD385" i="67"/>
  <c r="BE385" i="67"/>
  <c r="BF385" i="67"/>
  <c r="BG385" i="67"/>
  <c r="BH385" i="67"/>
  <c r="BI385" i="67"/>
  <c r="BJ385" i="67"/>
  <c r="BK385" i="67"/>
  <c r="BL385" i="67"/>
  <c r="BM385" i="67"/>
  <c r="BN385" i="67"/>
  <c r="BO385" i="67"/>
  <c r="BP385" i="67"/>
  <c r="BQ385" i="67"/>
  <c r="BZ385" i="67"/>
  <c r="CA385" i="67"/>
  <c r="CB385" i="67"/>
  <c r="CC385" i="67"/>
  <c r="CD385" i="67"/>
  <c r="CE385" i="67"/>
  <c r="CF385" i="67"/>
  <c r="CG385" i="67"/>
  <c r="CH385" i="67"/>
  <c r="CI385" i="67"/>
  <c r="CJ385" i="67"/>
  <c r="CK385" i="67"/>
  <c r="CL385" i="67"/>
  <c r="CM385" i="67"/>
  <c r="CN385" i="67"/>
  <c r="CO385" i="67"/>
  <c r="CP385" i="67"/>
  <c r="CQ385" i="67"/>
  <c r="CR385" i="67"/>
  <c r="CS385" i="67"/>
  <c r="CT385" i="67"/>
  <c r="CU385" i="67"/>
  <c r="CV385" i="67"/>
  <c r="CW385" i="67"/>
  <c r="CX385" i="67"/>
  <c r="CY385" i="67"/>
  <c r="CZ385" i="67"/>
  <c r="DA385" i="67"/>
  <c r="DB385" i="67"/>
  <c r="DC385" i="67"/>
  <c r="DD385" i="67"/>
  <c r="DE385" i="67"/>
  <c r="DF385" i="67"/>
  <c r="DG385" i="67"/>
  <c r="DH385" i="67"/>
  <c r="DI385" i="67"/>
  <c r="DJ385" i="67"/>
  <c r="DK385" i="67"/>
  <c r="DL385" i="67"/>
  <c r="DM385" i="67"/>
  <c r="DN385" i="67"/>
  <c r="DO385" i="67"/>
  <c r="DP385" i="67"/>
  <c r="DQ385" i="67"/>
  <c r="DR385" i="67"/>
  <c r="DS385" i="67"/>
  <c r="DT385" i="67"/>
  <c r="DU385" i="67"/>
  <c r="DV385" i="67"/>
  <c r="DW385" i="67"/>
  <c r="DX385" i="67"/>
  <c r="DY385" i="67"/>
  <c r="EB385" i="67"/>
  <c r="EC385" i="67"/>
  <c r="ED385" i="67"/>
  <c r="EE385" i="67"/>
  <c r="EF385" i="67"/>
  <c r="EG385" i="67"/>
  <c r="EH385" i="67"/>
  <c r="EI385" i="67"/>
  <c r="EJ385" i="67"/>
  <c r="A386" i="67"/>
  <c r="B386" i="67"/>
  <c r="C386" i="67"/>
  <c r="D386" i="67"/>
  <c r="E386" i="67"/>
  <c r="F386" i="67"/>
  <c r="G386" i="67"/>
  <c r="H386" i="67"/>
  <c r="I386" i="67"/>
  <c r="J386" i="67"/>
  <c r="K386" i="67"/>
  <c r="L386" i="67"/>
  <c r="M386" i="67"/>
  <c r="N386" i="67"/>
  <c r="O386" i="67"/>
  <c r="P386" i="67"/>
  <c r="Q386" i="67"/>
  <c r="R386" i="67"/>
  <c r="S386" i="67"/>
  <c r="T386" i="67"/>
  <c r="U386" i="67"/>
  <c r="V386" i="67"/>
  <c r="W386" i="67"/>
  <c r="X386" i="67"/>
  <c r="Y386" i="67"/>
  <c r="Z386" i="67"/>
  <c r="AA386" i="67"/>
  <c r="AB386" i="67"/>
  <c r="AC386" i="67"/>
  <c r="AD386" i="67"/>
  <c r="AE386" i="67"/>
  <c r="AF386" i="67"/>
  <c r="AG386" i="67"/>
  <c r="AH386" i="67"/>
  <c r="AI386" i="67"/>
  <c r="AJ386" i="67"/>
  <c r="AK386" i="67"/>
  <c r="AL386" i="67"/>
  <c r="AM386" i="67"/>
  <c r="AN386" i="67"/>
  <c r="AO386" i="67"/>
  <c r="AP386" i="67"/>
  <c r="AQ386" i="67"/>
  <c r="AR386" i="67"/>
  <c r="AS386" i="67"/>
  <c r="AT386" i="67"/>
  <c r="AU386" i="67"/>
  <c r="AV386" i="67"/>
  <c r="AW386" i="67"/>
  <c r="AX386" i="67"/>
  <c r="AY386" i="67"/>
  <c r="AZ386" i="67"/>
  <c r="BA386" i="67"/>
  <c r="BB386" i="67"/>
  <c r="BC386" i="67"/>
  <c r="BD386" i="67"/>
  <c r="BE386" i="67"/>
  <c r="BF386" i="67"/>
  <c r="BG386" i="67"/>
  <c r="BH386" i="67"/>
  <c r="BI386" i="67"/>
  <c r="BJ386" i="67"/>
  <c r="BK386" i="67"/>
  <c r="BL386" i="67"/>
  <c r="BM386" i="67"/>
  <c r="BN386" i="67"/>
  <c r="BO386" i="67"/>
  <c r="BP386" i="67"/>
  <c r="BQ386" i="67"/>
  <c r="BZ386" i="67"/>
  <c r="CA386" i="67"/>
  <c r="CB386" i="67"/>
  <c r="CC386" i="67"/>
  <c r="CD386" i="67"/>
  <c r="CE386" i="67"/>
  <c r="CF386" i="67"/>
  <c r="CG386" i="67"/>
  <c r="CH386" i="67"/>
  <c r="CI386" i="67"/>
  <c r="CJ386" i="67"/>
  <c r="CK386" i="67"/>
  <c r="CL386" i="67"/>
  <c r="CM386" i="67"/>
  <c r="CN386" i="67"/>
  <c r="CO386" i="67"/>
  <c r="CP386" i="67"/>
  <c r="CQ386" i="67"/>
  <c r="CR386" i="67"/>
  <c r="CS386" i="67"/>
  <c r="CT386" i="67"/>
  <c r="CU386" i="67"/>
  <c r="CV386" i="67"/>
  <c r="CW386" i="67"/>
  <c r="CX386" i="67"/>
  <c r="CY386" i="67"/>
  <c r="CZ386" i="67"/>
  <c r="DA386" i="67"/>
  <c r="DB386" i="67"/>
  <c r="DC386" i="67"/>
  <c r="DD386" i="67"/>
  <c r="DE386" i="67"/>
  <c r="DF386" i="67"/>
  <c r="DG386" i="67"/>
  <c r="DH386" i="67"/>
  <c r="DI386" i="67"/>
  <c r="DJ386" i="67"/>
  <c r="DK386" i="67"/>
  <c r="DL386" i="67"/>
  <c r="DM386" i="67"/>
  <c r="DN386" i="67"/>
  <c r="DO386" i="67"/>
  <c r="DP386" i="67"/>
  <c r="DQ386" i="67"/>
  <c r="DR386" i="67"/>
  <c r="DS386" i="67"/>
  <c r="DT386" i="67"/>
  <c r="DU386" i="67"/>
  <c r="DV386" i="67"/>
  <c r="DW386" i="67"/>
  <c r="DX386" i="67"/>
  <c r="DY386" i="67"/>
  <c r="EB386" i="67"/>
  <c r="EC386" i="67"/>
  <c r="ED386" i="67"/>
  <c r="EE386" i="67"/>
  <c r="EF386" i="67"/>
  <c r="EG386" i="67"/>
  <c r="EH386" i="67"/>
  <c r="EI386" i="67"/>
  <c r="EJ386" i="67"/>
  <c r="A387" i="67"/>
  <c r="B387" i="67"/>
  <c r="C387" i="67"/>
  <c r="D387" i="67"/>
  <c r="E387" i="67"/>
  <c r="F387" i="67"/>
  <c r="G387" i="67"/>
  <c r="H387" i="67"/>
  <c r="I387" i="67"/>
  <c r="J387" i="67"/>
  <c r="K387" i="67"/>
  <c r="L387" i="67"/>
  <c r="M387" i="67"/>
  <c r="N387" i="67"/>
  <c r="O387" i="67"/>
  <c r="P387" i="67"/>
  <c r="Q387" i="67"/>
  <c r="R387" i="67"/>
  <c r="S387" i="67"/>
  <c r="T387" i="67"/>
  <c r="U387" i="67"/>
  <c r="V387" i="67"/>
  <c r="W387" i="67"/>
  <c r="X387" i="67"/>
  <c r="Y387" i="67"/>
  <c r="Z387" i="67"/>
  <c r="AA387" i="67"/>
  <c r="AB387" i="67"/>
  <c r="AC387" i="67"/>
  <c r="AD387" i="67"/>
  <c r="AE387" i="67"/>
  <c r="AF387" i="67"/>
  <c r="AG387" i="67"/>
  <c r="AH387" i="67"/>
  <c r="AI387" i="67"/>
  <c r="AJ387" i="67"/>
  <c r="AK387" i="67"/>
  <c r="AL387" i="67"/>
  <c r="AM387" i="67"/>
  <c r="AN387" i="67"/>
  <c r="AO387" i="67"/>
  <c r="AP387" i="67"/>
  <c r="AQ387" i="67"/>
  <c r="AR387" i="67"/>
  <c r="AS387" i="67"/>
  <c r="AT387" i="67"/>
  <c r="AU387" i="67"/>
  <c r="AV387" i="67"/>
  <c r="AW387" i="67"/>
  <c r="AX387" i="67"/>
  <c r="AY387" i="67"/>
  <c r="AZ387" i="67"/>
  <c r="BA387" i="67"/>
  <c r="BB387" i="67"/>
  <c r="BC387" i="67"/>
  <c r="BD387" i="67"/>
  <c r="BE387" i="67"/>
  <c r="BF387" i="67"/>
  <c r="BG387" i="67"/>
  <c r="BH387" i="67"/>
  <c r="BI387" i="67"/>
  <c r="BJ387" i="67"/>
  <c r="BK387" i="67"/>
  <c r="BL387" i="67"/>
  <c r="BM387" i="67"/>
  <c r="BN387" i="67"/>
  <c r="BO387" i="67"/>
  <c r="BP387" i="67"/>
  <c r="BQ387" i="67"/>
  <c r="BZ387" i="67"/>
  <c r="CA387" i="67"/>
  <c r="CB387" i="67"/>
  <c r="CC387" i="67"/>
  <c r="CD387" i="67"/>
  <c r="CE387" i="67"/>
  <c r="CF387" i="67"/>
  <c r="CG387" i="67"/>
  <c r="CH387" i="67"/>
  <c r="CI387" i="67"/>
  <c r="CJ387" i="67"/>
  <c r="CK387" i="67"/>
  <c r="CL387" i="67"/>
  <c r="CM387" i="67"/>
  <c r="CN387" i="67"/>
  <c r="CO387" i="67"/>
  <c r="CP387" i="67"/>
  <c r="CQ387" i="67"/>
  <c r="CR387" i="67"/>
  <c r="CS387" i="67"/>
  <c r="CT387" i="67"/>
  <c r="CU387" i="67"/>
  <c r="CV387" i="67"/>
  <c r="CW387" i="67"/>
  <c r="CX387" i="67"/>
  <c r="CY387" i="67"/>
  <c r="CZ387" i="67"/>
  <c r="DA387" i="67"/>
  <c r="DB387" i="67"/>
  <c r="DC387" i="67"/>
  <c r="DD387" i="67"/>
  <c r="DE387" i="67"/>
  <c r="DF387" i="67"/>
  <c r="DG387" i="67"/>
  <c r="DH387" i="67"/>
  <c r="DI387" i="67"/>
  <c r="DJ387" i="67"/>
  <c r="DK387" i="67"/>
  <c r="DL387" i="67"/>
  <c r="DM387" i="67"/>
  <c r="DN387" i="67"/>
  <c r="DO387" i="67"/>
  <c r="DP387" i="67"/>
  <c r="DQ387" i="67"/>
  <c r="DR387" i="67"/>
  <c r="DS387" i="67"/>
  <c r="DT387" i="67"/>
  <c r="DU387" i="67"/>
  <c r="DV387" i="67"/>
  <c r="DW387" i="67"/>
  <c r="DX387" i="67"/>
  <c r="DY387" i="67"/>
  <c r="EB387" i="67"/>
  <c r="EC387" i="67"/>
  <c r="ED387" i="67"/>
  <c r="EE387" i="67"/>
  <c r="EF387" i="67"/>
  <c r="EG387" i="67"/>
  <c r="EH387" i="67"/>
  <c r="EI387" i="67"/>
  <c r="EJ387" i="67"/>
  <c r="A388" i="67"/>
  <c r="B388" i="67"/>
  <c r="C388" i="67"/>
  <c r="D388" i="67"/>
  <c r="E388" i="67"/>
  <c r="F388" i="67"/>
  <c r="G388" i="67"/>
  <c r="H388" i="67"/>
  <c r="I388" i="67"/>
  <c r="J388" i="67"/>
  <c r="K388" i="67"/>
  <c r="L388" i="67"/>
  <c r="M388" i="67"/>
  <c r="N388" i="67"/>
  <c r="O388" i="67"/>
  <c r="P388" i="67"/>
  <c r="Q388" i="67"/>
  <c r="R388" i="67"/>
  <c r="S388" i="67"/>
  <c r="T388" i="67"/>
  <c r="U388" i="67"/>
  <c r="V388" i="67"/>
  <c r="W388" i="67"/>
  <c r="X388" i="67"/>
  <c r="Y388" i="67"/>
  <c r="Z388" i="67"/>
  <c r="AA388" i="67"/>
  <c r="AB388" i="67"/>
  <c r="AC388" i="67"/>
  <c r="AD388" i="67"/>
  <c r="AE388" i="67"/>
  <c r="AF388" i="67"/>
  <c r="AG388" i="67"/>
  <c r="AH388" i="67"/>
  <c r="AI388" i="67"/>
  <c r="AJ388" i="67"/>
  <c r="AK388" i="67"/>
  <c r="AL388" i="67"/>
  <c r="AM388" i="67"/>
  <c r="AN388" i="67"/>
  <c r="AO388" i="67"/>
  <c r="AP388" i="67"/>
  <c r="AQ388" i="67"/>
  <c r="AR388" i="67"/>
  <c r="AS388" i="67"/>
  <c r="AT388" i="67"/>
  <c r="AU388" i="67"/>
  <c r="AV388" i="67"/>
  <c r="AW388" i="67"/>
  <c r="AX388" i="67"/>
  <c r="AY388" i="67"/>
  <c r="AZ388" i="67"/>
  <c r="BA388" i="67"/>
  <c r="BB388" i="67"/>
  <c r="BC388" i="67"/>
  <c r="BD388" i="67"/>
  <c r="BE388" i="67"/>
  <c r="BF388" i="67"/>
  <c r="BG388" i="67"/>
  <c r="BH388" i="67"/>
  <c r="BI388" i="67"/>
  <c r="BJ388" i="67"/>
  <c r="BK388" i="67"/>
  <c r="BL388" i="67"/>
  <c r="BM388" i="67"/>
  <c r="BN388" i="67"/>
  <c r="BO388" i="67"/>
  <c r="BP388" i="67"/>
  <c r="BQ388" i="67"/>
  <c r="BZ388" i="67"/>
  <c r="CA388" i="67"/>
  <c r="CB388" i="67"/>
  <c r="CC388" i="67"/>
  <c r="CD388" i="67"/>
  <c r="CE388" i="67"/>
  <c r="CF388" i="67"/>
  <c r="CG388" i="67"/>
  <c r="CH388" i="67"/>
  <c r="CI388" i="67"/>
  <c r="CJ388" i="67"/>
  <c r="CK388" i="67"/>
  <c r="CL388" i="67"/>
  <c r="CM388" i="67"/>
  <c r="CN388" i="67"/>
  <c r="CO388" i="67"/>
  <c r="CP388" i="67"/>
  <c r="CQ388" i="67"/>
  <c r="CR388" i="67"/>
  <c r="CS388" i="67"/>
  <c r="CT388" i="67"/>
  <c r="CU388" i="67"/>
  <c r="CV388" i="67"/>
  <c r="CW388" i="67"/>
  <c r="CX388" i="67"/>
  <c r="CY388" i="67"/>
  <c r="CZ388" i="67"/>
  <c r="DA388" i="67"/>
  <c r="DB388" i="67"/>
  <c r="DC388" i="67"/>
  <c r="DD388" i="67"/>
  <c r="DE388" i="67"/>
  <c r="DF388" i="67"/>
  <c r="DG388" i="67"/>
  <c r="DH388" i="67"/>
  <c r="DI388" i="67"/>
  <c r="DJ388" i="67"/>
  <c r="DK388" i="67"/>
  <c r="DL388" i="67"/>
  <c r="DM388" i="67"/>
  <c r="DN388" i="67"/>
  <c r="DO388" i="67"/>
  <c r="DP388" i="67"/>
  <c r="DQ388" i="67"/>
  <c r="DR388" i="67"/>
  <c r="DS388" i="67"/>
  <c r="DT388" i="67"/>
  <c r="DU388" i="67"/>
  <c r="DV388" i="67"/>
  <c r="DW388" i="67"/>
  <c r="DX388" i="67"/>
  <c r="DY388" i="67"/>
  <c r="EB388" i="67"/>
  <c r="EC388" i="67"/>
  <c r="ED388" i="67"/>
  <c r="EE388" i="67"/>
  <c r="EF388" i="67"/>
  <c r="EG388" i="67"/>
  <c r="EH388" i="67"/>
  <c r="EI388" i="67"/>
  <c r="EJ388" i="67"/>
  <c r="A389" i="67"/>
  <c r="B389" i="67"/>
  <c r="C389" i="67"/>
  <c r="D389" i="67"/>
  <c r="E389" i="67"/>
  <c r="F389" i="67"/>
  <c r="G389" i="67"/>
  <c r="H389" i="67"/>
  <c r="I389" i="67"/>
  <c r="J389" i="67"/>
  <c r="K389" i="67"/>
  <c r="L389" i="67"/>
  <c r="M389" i="67"/>
  <c r="N389" i="67"/>
  <c r="O389" i="67"/>
  <c r="P389" i="67"/>
  <c r="Q389" i="67"/>
  <c r="R389" i="67"/>
  <c r="S389" i="67"/>
  <c r="T389" i="67"/>
  <c r="U389" i="67"/>
  <c r="V389" i="67"/>
  <c r="W389" i="67"/>
  <c r="X389" i="67"/>
  <c r="Y389" i="67"/>
  <c r="Z389" i="67"/>
  <c r="AA389" i="67"/>
  <c r="AB389" i="67"/>
  <c r="AC389" i="67"/>
  <c r="AD389" i="67"/>
  <c r="AE389" i="67"/>
  <c r="AF389" i="67"/>
  <c r="AG389" i="67"/>
  <c r="AH389" i="67"/>
  <c r="AI389" i="67"/>
  <c r="AJ389" i="67"/>
  <c r="AK389" i="67"/>
  <c r="AL389" i="67"/>
  <c r="AM389" i="67"/>
  <c r="AN389" i="67"/>
  <c r="AO389" i="67"/>
  <c r="AP389" i="67"/>
  <c r="AQ389" i="67"/>
  <c r="AR389" i="67"/>
  <c r="AS389" i="67"/>
  <c r="AT389" i="67"/>
  <c r="AU389" i="67"/>
  <c r="AV389" i="67"/>
  <c r="AW389" i="67"/>
  <c r="AX389" i="67"/>
  <c r="AY389" i="67"/>
  <c r="AZ389" i="67"/>
  <c r="BA389" i="67"/>
  <c r="BB389" i="67"/>
  <c r="BC389" i="67"/>
  <c r="BD389" i="67"/>
  <c r="BE389" i="67"/>
  <c r="BF389" i="67"/>
  <c r="BG389" i="67"/>
  <c r="BH389" i="67"/>
  <c r="BI389" i="67"/>
  <c r="BJ389" i="67"/>
  <c r="BK389" i="67"/>
  <c r="BL389" i="67"/>
  <c r="BM389" i="67"/>
  <c r="BN389" i="67"/>
  <c r="BO389" i="67"/>
  <c r="BP389" i="67"/>
  <c r="BQ389" i="67"/>
  <c r="BR389" i="67"/>
  <c r="BS389" i="67"/>
  <c r="BT389" i="67"/>
  <c r="BU389" i="67"/>
  <c r="BV389" i="67"/>
  <c r="BW389" i="67"/>
  <c r="BX389" i="67"/>
  <c r="BY389" i="67"/>
  <c r="BZ389" i="67"/>
  <c r="CA389" i="67"/>
  <c r="CB389" i="67"/>
  <c r="CC389" i="67"/>
  <c r="CD389" i="67"/>
  <c r="CE389" i="67"/>
  <c r="CF389" i="67"/>
  <c r="CG389" i="67"/>
  <c r="CH389" i="67"/>
  <c r="CI389" i="67"/>
  <c r="CJ389" i="67"/>
  <c r="CK389" i="67"/>
  <c r="CL389" i="67"/>
  <c r="CM389" i="67"/>
  <c r="CN389" i="67"/>
  <c r="CO389" i="67"/>
  <c r="CP389" i="67"/>
  <c r="CQ389" i="67"/>
  <c r="CR389" i="67"/>
  <c r="CS389" i="67"/>
  <c r="CT389" i="67"/>
  <c r="CU389" i="67"/>
  <c r="CV389" i="67"/>
  <c r="CW389" i="67"/>
  <c r="CX389" i="67"/>
  <c r="CY389" i="67"/>
  <c r="CZ389" i="67"/>
  <c r="DA389" i="67"/>
  <c r="DB389" i="67"/>
  <c r="DC389" i="67"/>
  <c r="DD389" i="67"/>
  <c r="DE389" i="67"/>
  <c r="DF389" i="67"/>
  <c r="DG389" i="67"/>
  <c r="DH389" i="67"/>
  <c r="DI389" i="67"/>
  <c r="DJ389" i="67"/>
  <c r="DK389" i="67"/>
  <c r="DL389" i="67"/>
  <c r="DM389" i="67"/>
  <c r="DN389" i="67"/>
  <c r="DO389" i="67"/>
  <c r="DP389" i="67"/>
  <c r="DQ389" i="67"/>
  <c r="DR389" i="67"/>
  <c r="DS389" i="67"/>
  <c r="DT389" i="67"/>
  <c r="DU389" i="67"/>
  <c r="DV389" i="67"/>
  <c r="DW389" i="67"/>
  <c r="DX389" i="67"/>
  <c r="DY389" i="67"/>
  <c r="DZ389" i="67"/>
  <c r="EA389" i="67"/>
  <c r="EB389" i="67"/>
  <c r="EC389" i="67"/>
  <c r="ED389" i="67"/>
  <c r="EE389" i="67"/>
  <c r="EF389" i="67"/>
  <c r="EG389" i="67"/>
  <c r="EH389" i="67"/>
  <c r="EI389" i="67"/>
  <c r="EJ389" i="67"/>
  <c r="A390" i="67"/>
  <c r="B390" i="67"/>
  <c r="C390" i="67"/>
  <c r="D390" i="67"/>
  <c r="E390" i="67"/>
  <c r="F390" i="67"/>
  <c r="G390" i="67"/>
  <c r="H390" i="67"/>
  <c r="I390" i="67"/>
  <c r="J390" i="67"/>
  <c r="K390" i="67"/>
  <c r="L390" i="67"/>
  <c r="M390" i="67"/>
  <c r="N390" i="67"/>
  <c r="O390" i="67"/>
  <c r="P390" i="67"/>
  <c r="Q390" i="67"/>
  <c r="R390" i="67"/>
  <c r="S390" i="67"/>
  <c r="T390" i="67"/>
  <c r="U390" i="67"/>
  <c r="V390" i="67"/>
  <c r="W390" i="67"/>
  <c r="X390" i="67"/>
  <c r="Y390" i="67"/>
  <c r="Z390" i="67"/>
  <c r="AA390" i="67"/>
  <c r="AB390" i="67"/>
  <c r="AC390" i="67"/>
  <c r="AD390" i="67"/>
  <c r="AE390" i="67"/>
  <c r="AF390" i="67"/>
  <c r="AG390" i="67"/>
  <c r="AH390" i="67"/>
  <c r="AI390" i="67"/>
  <c r="AJ390" i="67"/>
  <c r="AK390" i="67"/>
  <c r="AL390" i="67"/>
  <c r="AM390" i="67"/>
  <c r="AN390" i="67"/>
  <c r="AO390" i="67"/>
  <c r="AP390" i="67"/>
  <c r="AQ390" i="67"/>
  <c r="AR390" i="67"/>
  <c r="AS390" i="67"/>
  <c r="AT390" i="67"/>
  <c r="AU390" i="67"/>
  <c r="AV390" i="67"/>
  <c r="AW390" i="67"/>
  <c r="AX390" i="67"/>
  <c r="AY390" i="67"/>
  <c r="AZ390" i="67"/>
  <c r="BA390" i="67"/>
  <c r="BB390" i="67"/>
  <c r="BC390" i="67"/>
  <c r="BD390" i="67"/>
  <c r="BE390" i="67"/>
  <c r="BF390" i="67"/>
  <c r="BG390" i="67"/>
  <c r="BH390" i="67"/>
  <c r="BI390" i="67"/>
  <c r="BJ390" i="67"/>
  <c r="BK390" i="67"/>
  <c r="BL390" i="67"/>
  <c r="BM390" i="67"/>
  <c r="BN390" i="67"/>
  <c r="BO390" i="67"/>
  <c r="BP390" i="67"/>
  <c r="BQ390" i="67"/>
  <c r="BR390" i="67"/>
  <c r="BS390" i="67"/>
  <c r="BT390" i="67"/>
  <c r="BU390" i="67"/>
  <c r="BV390" i="67"/>
  <c r="BW390" i="67"/>
  <c r="BX390" i="67"/>
  <c r="BY390" i="67"/>
  <c r="BZ390" i="67"/>
  <c r="CA390" i="67"/>
  <c r="CB390" i="67"/>
  <c r="CC390" i="67"/>
  <c r="CD390" i="67"/>
  <c r="CE390" i="67"/>
  <c r="CF390" i="67"/>
  <c r="CG390" i="67"/>
  <c r="CH390" i="67"/>
  <c r="CI390" i="67"/>
  <c r="CJ390" i="67"/>
  <c r="CK390" i="67"/>
  <c r="CL390" i="67"/>
  <c r="CM390" i="67"/>
  <c r="CN390" i="67"/>
  <c r="CO390" i="67"/>
  <c r="CP390" i="67"/>
  <c r="CQ390" i="67"/>
  <c r="CR390" i="67"/>
  <c r="CS390" i="67"/>
  <c r="CT390" i="67"/>
  <c r="CU390" i="67"/>
  <c r="CV390" i="67"/>
  <c r="CW390" i="67"/>
  <c r="CX390" i="67"/>
  <c r="CY390" i="67"/>
  <c r="CZ390" i="67"/>
  <c r="DA390" i="67"/>
  <c r="DB390" i="67"/>
  <c r="DC390" i="67"/>
  <c r="DD390" i="67"/>
  <c r="DE390" i="67"/>
  <c r="DF390" i="67"/>
  <c r="DG390" i="67"/>
  <c r="DH390" i="67"/>
  <c r="DI390" i="67"/>
  <c r="DJ390" i="67"/>
  <c r="DK390" i="67"/>
  <c r="DL390" i="67"/>
  <c r="DM390" i="67"/>
  <c r="DN390" i="67"/>
  <c r="DO390" i="67"/>
  <c r="DP390" i="67"/>
  <c r="DQ390" i="67"/>
  <c r="DR390" i="67"/>
  <c r="DS390" i="67"/>
  <c r="DT390" i="67"/>
  <c r="DU390" i="67"/>
  <c r="DV390" i="67"/>
  <c r="DW390" i="67"/>
  <c r="DX390" i="67"/>
  <c r="DY390" i="67"/>
  <c r="DZ390" i="67"/>
  <c r="EA390" i="67"/>
  <c r="EB390" i="67"/>
  <c r="EC390" i="67"/>
  <c r="ED390" i="67"/>
  <c r="EE390" i="67"/>
  <c r="EF390" i="67"/>
  <c r="EG390" i="67"/>
  <c r="EH390" i="67"/>
  <c r="EI390" i="67"/>
  <c r="EJ390" i="67"/>
  <c r="A391" i="67"/>
  <c r="B391" i="67"/>
  <c r="C391" i="67"/>
  <c r="D391" i="67"/>
  <c r="E391" i="67"/>
  <c r="F391" i="67"/>
  <c r="G391" i="67"/>
  <c r="H391" i="67"/>
  <c r="I391" i="67"/>
  <c r="J391" i="67"/>
  <c r="K391" i="67"/>
  <c r="L391" i="67"/>
  <c r="M391" i="67"/>
  <c r="N391" i="67"/>
  <c r="O391" i="67"/>
  <c r="P391" i="67"/>
  <c r="Q391" i="67"/>
  <c r="R391" i="67"/>
  <c r="S391" i="67"/>
  <c r="T391" i="67"/>
  <c r="U391" i="67"/>
  <c r="V391" i="67"/>
  <c r="W391" i="67"/>
  <c r="X391" i="67"/>
  <c r="Y391" i="67"/>
  <c r="Z391" i="67"/>
  <c r="AA391" i="67"/>
  <c r="AB391" i="67"/>
  <c r="AC391" i="67"/>
  <c r="AD391" i="67"/>
  <c r="AE391" i="67"/>
  <c r="AF391" i="67"/>
  <c r="AG391" i="67"/>
  <c r="AH391" i="67"/>
  <c r="AI391" i="67"/>
  <c r="AJ391" i="67"/>
  <c r="AK391" i="67"/>
  <c r="AL391" i="67"/>
  <c r="AM391" i="67"/>
  <c r="AN391" i="67"/>
  <c r="AO391" i="67"/>
  <c r="AP391" i="67"/>
  <c r="AQ391" i="67"/>
  <c r="AR391" i="67"/>
  <c r="AS391" i="67"/>
  <c r="AT391" i="67"/>
  <c r="AU391" i="67"/>
  <c r="AV391" i="67"/>
  <c r="AW391" i="67"/>
  <c r="AX391" i="67"/>
  <c r="AY391" i="67"/>
  <c r="AZ391" i="67"/>
  <c r="BA391" i="67"/>
  <c r="BB391" i="67"/>
  <c r="BC391" i="67"/>
  <c r="BD391" i="67"/>
  <c r="BE391" i="67"/>
  <c r="BF391" i="67"/>
  <c r="BG391" i="67"/>
  <c r="BH391" i="67"/>
  <c r="BI391" i="67"/>
  <c r="BJ391" i="67"/>
  <c r="BK391" i="67"/>
  <c r="BL391" i="67"/>
  <c r="BM391" i="67"/>
  <c r="BN391" i="67"/>
  <c r="BO391" i="67"/>
  <c r="BP391" i="67"/>
  <c r="BQ391" i="67"/>
  <c r="BR391" i="67"/>
  <c r="BU391" i="67"/>
  <c r="BZ391" i="67"/>
  <c r="CA391" i="67"/>
  <c r="CB391" i="67"/>
  <c r="CC391" i="67"/>
  <c r="CD391" i="67"/>
  <c r="CE391" i="67"/>
  <c r="CF391" i="67"/>
  <c r="CG391" i="67"/>
  <c r="CH391" i="67"/>
  <c r="CI391" i="67"/>
  <c r="CJ391" i="67"/>
  <c r="CK391" i="67"/>
  <c r="CL391" i="67"/>
  <c r="CM391" i="67"/>
  <c r="CN391" i="67"/>
  <c r="CO391" i="67"/>
  <c r="CP391" i="67"/>
  <c r="CQ391" i="67"/>
  <c r="CR391" i="67"/>
  <c r="CS391" i="67"/>
  <c r="CT391" i="67"/>
  <c r="CU391" i="67"/>
  <c r="CV391" i="67"/>
  <c r="CW391" i="67"/>
  <c r="CX391" i="67"/>
  <c r="CY391" i="67"/>
  <c r="CZ391" i="67"/>
  <c r="DA391" i="67"/>
  <c r="DB391" i="67"/>
  <c r="DC391" i="67"/>
  <c r="DD391" i="67"/>
  <c r="DE391" i="67"/>
  <c r="DF391" i="67"/>
  <c r="DG391" i="67"/>
  <c r="DH391" i="67"/>
  <c r="DI391" i="67"/>
  <c r="DJ391" i="67"/>
  <c r="DK391" i="67"/>
  <c r="DL391" i="67"/>
  <c r="DM391" i="67"/>
  <c r="DN391" i="67"/>
  <c r="DO391" i="67"/>
  <c r="DP391" i="67"/>
  <c r="DQ391" i="67"/>
  <c r="DR391" i="67"/>
  <c r="DS391" i="67"/>
  <c r="DT391" i="67"/>
  <c r="DU391" i="67"/>
  <c r="DV391" i="67"/>
  <c r="DW391" i="67"/>
  <c r="DX391" i="67"/>
  <c r="DY391" i="67"/>
  <c r="A392" i="67"/>
  <c r="B392" i="67"/>
  <c r="C392" i="67"/>
  <c r="D392" i="67"/>
  <c r="E392" i="67"/>
  <c r="F392" i="67"/>
  <c r="G392" i="67"/>
  <c r="H392" i="67"/>
  <c r="I392" i="67"/>
  <c r="J392" i="67"/>
  <c r="K392" i="67"/>
  <c r="L392" i="67"/>
  <c r="M392" i="67"/>
  <c r="N392" i="67"/>
  <c r="O392" i="67"/>
  <c r="P392" i="67"/>
  <c r="Q392" i="67"/>
  <c r="R392" i="67"/>
  <c r="S392" i="67"/>
  <c r="T392" i="67"/>
  <c r="U392" i="67"/>
  <c r="V392" i="67"/>
  <c r="W392" i="67"/>
  <c r="X392" i="67"/>
  <c r="Y392" i="67"/>
  <c r="Z392" i="67"/>
  <c r="AA392" i="67"/>
  <c r="AB392" i="67"/>
  <c r="AC392" i="67"/>
  <c r="AD392" i="67"/>
  <c r="AE392" i="67"/>
  <c r="AF392" i="67"/>
  <c r="AG392" i="67"/>
  <c r="AH392" i="67"/>
  <c r="AI392" i="67"/>
  <c r="AJ392" i="67"/>
  <c r="AK392" i="67"/>
  <c r="AL392" i="67"/>
  <c r="AM392" i="67"/>
  <c r="AN392" i="67"/>
  <c r="AO392" i="67"/>
  <c r="AP392" i="67"/>
  <c r="AQ392" i="67"/>
  <c r="AR392" i="67"/>
  <c r="AS392" i="67"/>
  <c r="AT392" i="67"/>
  <c r="AU392" i="67"/>
  <c r="AV392" i="67"/>
  <c r="AW392" i="67"/>
  <c r="AX392" i="67"/>
  <c r="AY392" i="67"/>
  <c r="AZ392" i="67"/>
  <c r="BA392" i="67"/>
  <c r="BB392" i="67"/>
  <c r="BC392" i="67"/>
  <c r="BD392" i="67"/>
  <c r="BE392" i="67"/>
  <c r="BF392" i="67"/>
  <c r="BG392" i="67"/>
  <c r="BH392" i="67"/>
  <c r="BI392" i="67"/>
  <c r="BJ392" i="67"/>
  <c r="BK392" i="67"/>
  <c r="BL392" i="67"/>
  <c r="BM392" i="67"/>
  <c r="BN392" i="67"/>
  <c r="BO392" i="67"/>
  <c r="BP392" i="67"/>
  <c r="BQ392" i="67"/>
  <c r="BR392" i="67"/>
  <c r="BS392" i="67"/>
  <c r="BT392" i="67"/>
  <c r="BU392" i="67"/>
  <c r="BV392" i="67"/>
  <c r="BW392" i="67"/>
  <c r="BX392" i="67"/>
  <c r="BY392" i="67"/>
  <c r="BZ392" i="67"/>
  <c r="CA392" i="67"/>
  <c r="CB392" i="67"/>
  <c r="CC392" i="67"/>
  <c r="CD392" i="67"/>
  <c r="CE392" i="67"/>
  <c r="CF392" i="67"/>
  <c r="CG392" i="67"/>
  <c r="CH392" i="67"/>
  <c r="CI392" i="67"/>
  <c r="CJ392" i="67"/>
  <c r="CK392" i="67"/>
  <c r="CL392" i="67"/>
  <c r="CM392" i="67"/>
  <c r="CN392" i="67"/>
  <c r="CO392" i="67"/>
  <c r="CP392" i="67"/>
  <c r="CQ392" i="67"/>
  <c r="CR392" i="67"/>
  <c r="CS392" i="67"/>
  <c r="CT392" i="67"/>
  <c r="CU392" i="67"/>
  <c r="CV392" i="67"/>
  <c r="CW392" i="67"/>
  <c r="CX392" i="67"/>
  <c r="CY392" i="67"/>
  <c r="CZ392" i="67"/>
  <c r="DA392" i="67"/>
  <c r="DB392" i="67"/>
  <c r="DC392" i="67"/>
  <c r="DD392" i="67"/>
  <c r="DE392" i="67"/>
  <c r="DF392" i="67"/>
  <c r="DG392" i="67"/>
  <c r="DH392" i="67"/>
  <c r="DI392" i="67"/>
  <c r="DJ392" i="67"/>
  <c r="DK392" i="67"/>
  <c r="DL392" i="67"/>
  <c r="DM392" i="67"/>
  <c r="DN392" i="67"/>
  <c r="DO392" i="67"/>
  <c r="DP392" i="67"/>
  <c r="DQ392" i="67"/>
  <c r="DR392" i="67"/>
  <c r="DS392" i="67"/>
  <c r="DT392" i="67"/>
  <c r="DU392" i="67"/>
  <c r="DV392" i="67"/>
  <c r="DW392" i="67"/>
  <c r="DX392" i="67"/>
  <c r="DY392" i="67"/>
  <c r="DZ392" i="67"/>
  <c r="EA392" i="67"/>
  <c r="EB392" i="67"/>
  <c r="EC392" i="67"/>
  <c r="ED392" i="67"/>
  <c r="EE392" i="67"/>
  <c r="EF392" i="67"/>
  <c r="EG392" i="67"/>
  <c r="EH392" i="67"/>
  <c r="EI392" i="67"/>
  <c r="EJ392" i="67"/>
  <c r="A393" i="67"/>
  <c r="B393" i="67"/>
  <c r="C393" i="67"/>
  <c r="D393" i="67"/>
  <c r="E393" i="67"/>
  <c r="F393" i="67"/>
  <c r="G393" i="67"/>
  <c r="H393" i="67"/>
  <c r="I393" i="67"/>
  <c r="J393" i="67"/>
  <c r="K393" i="67"/>
  <c r="L393" i="67"/>
  <c r="M393" i="67"/>
  <c r="N393" i="67"/>
  <c r="O393" i="67"/>
  <c r="P393" i="67"/>
  <c r="Q393" i="67"/>
  <c r="R393" i="67"/>
  <c r="S393" i="67"/>
  <c r="T393" i="67"/>
  <c r="U393" i="67"/>
  <c r="V393" i="67"/>
  <c r="W393" i="67"/>
  <c r="X393" i="67"/>
  <c r="Y393" i="67"/>
  <c r="Z393" i="67"/>
  <c r="AA393" i="67"/>
  <c r="AB393" i="67"/>
  <c r="AC393" i="67"/>
  <c r="AD393" i="67"/>
  <c r="AE393" i="67"/>
  <c r="AF393" i="67"/>
  <c r="AG393" i="67"/>
  <c r="AH393" i="67"/>
  <c r="AI393" i="67"/>
  <c r="AJ393" i="67"/>
  <c r="AK393" i="67"/>
  <c r="AL393" i="67"/>
  <c r="AM393" i="67"/>
  <c r="AN393" i="67"/>
  <c r="AO393" i="67"/>
  <c r="AP393" i="67"/>
  <c r="AQ393" i="67"/>
  <c r="AR393" i="67"/>
  <c r="AS393" i="67"/>
  <c r="AT393" i="67"/>
  <c r="AU393" i="67"/>
  <c r="AV393" i="67"/>
  <c r="AW393" i="67"/>
  <c r="AX393" i="67"/>
  <c r="AY393" i="67"/>
  <c r="AZ393" i="67"/>
  <c r="BA393" i="67"/>
  <c r="BB393" i="67"/>
  <c r="BC393" i="67"/>
  <c r="BD393" i="67"/>
  <c r="BE393" i="67"/>
  <c r="BF393" i="67"/>
  <c r="BG393" i="67"/>
  <c r="BH393" i="67"/>
  <c r="BI393" i="67"/>
  <c r="BJ393" i="67"/>
  <c r="BK393" i="67"/>
  <c r="BL393" i="67"/>
  <c r="BM393" i="67"/>
  <c r="BN393" i="67"/>
  <c r="BO393" i="67"/>
  <c r="BP393" i="67"/>
  <c r="BQ393" i="67"/>
  <c r="BR393" i="67"/>
  <c r="BS393" i="67"/>
  <c r="BT393" i="67"/>
  <c r="BU393" i="67"/>
  <c r="BV393" i="67"/>
  <c r="BW393" i="67"/>
  <c r="BX393" i="67"/>
  <c r="BY393" i="67"/>
  <c r="BZ393" i="67"/>
  <c r="CA393" i="67"/>
  <c r="CB393" i="67"/>
  <c r="CC393" i="67"/>
  <c r="CD393" i="67"/>
  <c r="CE393" i="67"/>
  <c r="CF393" i="67"/>
  <c r="CG393" i="67"/>
  <c r="CH393" i="67"/>
  <c r="CI393" i="67"/>
  <c r="CJ393" i="67"/>
  <c r="CK393" i="67"/>
  <c r="CL393" i="67"/>
  <c r="CM393" i="67"/>
  <c r="CN393" i="67"/>
  <c r="CO393" i="67"/>
  <c r="CP393" i="67"/>
  <c r="CQ393" i="67"/>
  <c r="CR393" i="67"/>
  <c r="CS393" i="67"/>
  <c r="CT393" i="67"/>
  <c r="CU393" i="67"/>
  <c r="CV393" i="67"/>
  <c r="CW393" i="67"/>
  <c r="CX393" i="67"/>
  <c r="CY393" i="67"/>
  <c r="CZ393" i="67"/>
  <c r="DA393" i="67"/>
  <c r="DB393" i="67"/>
  <c r="DC393" i="67"/>
  <c r="DD393" i="67"/>
  <c r="DE393" i="67"/>
  <c r="DF393" i="67"/>
  <c r="DG393" i="67"/>
  <c r="DH393" i="67"/>
  <c r="DI393" i="67"/>
  <c r="DJ393" i="67"/>
  <c r="DK393" i="67"/>
  <c r="DL393" i="67"/>
  <c r="DM393" i="67"/>
  <c r="DN393" i="67"/>
  <c r="DO393" i="67"/>
  <c r="DP393" i="67"/>
  <c r="DQ393" i="67"/>
  <c r="DR393" i="67"/>
  <c r="DS393" i="67"/>
  <c r="DT393" i="67"/>
  <c r="DU393" i="67"/>
  <c r="DV393" i="67"/>
  <c r="DW393" i="67"/>
  <c r="DX393" i="67"/>
  <c r="DY393" i="67"/>
  <c r="DZ393" i="67"/>
  <c r="EA393" i="67"/>
  <c r="EB393" i="67"/>
  <c r="A394" i="67"/>
  <c r="B394" i="67"/>
  <c r="C394" i="67"/>
  <c r="D394" i="67"/>
  <c r="E394" i="67"/>
  <c r="F394" i="67"/>
  <c r="G394" i="67"/>
  <c r="H394" i="67"/>
  <c r="I394" i="67"/>
  <c r="J394" i="67"/>
  <c r="K394" i="67"/>
  <c r="L394" i="67"/>
  <c r="M394" i="67"/>
  <c r="N394" i="67"/>
  <c r="O394" i="67"/>
  <c r="P394" i="67"/>
  <c r="Q394" i="67"/>
  <c r="R394" i="67"/>
  <c r="S394" i="67"/>
  <c r="T394" i="67"/>
  <c r="U394" i="67"/>
  <c r="V394" i="67"/>
  <c r="W394" i="67"/>
  <c r="X394" i="67"/>
  <c r="Y394" i="67"/>
  <c r="Z394" i="67"/>
  <c r="AA394" i="67"/>
  <c r="AB394" i="67"/>
  <c r="AC394" i="67"/>
  <c r="AD394" i="67"/>
  <c r="AE394" i="67"/>
  <c r="AF394" i="67"/>
  <c r="AG394" i="67"/>
  <c r="AH394" i="67"/>
  <c r="AI394" i="67"/>
  <c r="AJ394" i="67"/>
  <c r="AK394" i="67"/>
  <c r="AL394" i="67"/>
  <c r="AM394" i="67"/>
  <c r="AN394" i="67"/>
  <c r="AO394" i="67"/>
  <c r="AP394" i="67"/>
  <c r="AQ394" i="67"/>
  <c r="AR394" i="67"/>
  <c r="AS394" i="67"/>
  <c r="AT394" i="67"/>
  <c r="AU394" i="67"/>
  <c r="AV394" i="67"/>
  <c r="AW394" i="67"/>
  <c r="AX394" i="67"/>
  <c r="AY394" i="67"/>
  <c r="AZ394" i="67"/>
  <c r="BA394" i="67"/>
  <c r="BB394" i="67"/>
  <c r="BC394" i="67"/>
  <c r="BD394" i="67"/>
  <c r="BE394" i="67"/>
  <c r="BF394" i="67"/>
  <c r="BG394" i="67"/>
  <c r="BH394" i="67"/>
  <c r="BI394" i="67"/>
  <c r="BJ394" i="67"/>
  <c r="BK394" i="67"/>
  <c r="BL394" i="67"/>
  <c r="BM394" i="67"/>
  <c r="BN394" i="67"/>
  <c r="BO394" i="67"/>
  <c r="BP394" i="67"/>
  <c r="BQ394" i="67"/>
  <c r="BR394" i="67"/>
  <c r="BS394" i="67"/>
  <c r="BT394" i="67"/>
  <c r="BU394" i="67"/>
  <c r="BV394" i="67"/>
  <c r="BW394" i="67"/>
  <c r="BX394" i="67"/>
  <c r="BY394" i="67"/>
  <c r="BZ394" i="67"/>
  <c r="CA394" i="67"/>
  <c r="CB394" i="67"/>
  <c r="CC394" i="67"/>
  <c r="CD394" i="67"/>
  <c r="CE394" i="67"/>
  <c r="CF394" i="67"/>
  <c r="CG394" i="67"/>
  <c r="CH394" i="67"/>
  <c r="CI394" i="67"/>
  <c r="CJ394" i="67"/>
  <c r="CK394" i="67"/>
  <c r="CL394" i="67"/>
  <c r="CM394" i="67"/>
  <c r="CN394" i="67"/>
  <c r="CO394" i="67"/>
  <c r="CP394" i="67"/>
  <c r="CQ394" i="67"/>
  <c r="CR394" i="67"/>
  <c r="CS394" i="67"/>
  <c r="CT394" i="67"/>
  <c r="CU394" i="67"/>
  <c r="CV394" i="67"/>
  <c r="CW394" i="67"/>
  <c r="CX394" i="67"/>
  <c r="CY394" i="67"/>
  <c r="CZ394" i="67"/>
  <c r="DA394" i="67"/>
  <c r="DB394" i="67"/>
  <c r="DC394" i="67"/>
  <c r="DD394" i="67"/>
  <c r="DE394" i="67"/>
  <c r="DF394" i="67"/>
  <c r="DG394" i="67"/>
  <c r="DH394" i="67"/>
  <c r="DI394" i="67"/>
  <c r="DJ394" i="67"/>
  <c r="DK394" i="67"/>
  <c r="DL394" i="67"/>
  <c r="DM394" i="67"/>
  <c r="DN394" i="67"/>
  <c r="DO394" i="67"/>
  <c r="DP394" i="67"/>
  <c r="DQ394" i="67"/>
  <c r="DR394" i="67"/>
  <c r="DS394" i="67"/>
  <c r="DT394" i="67"/>
  <c r="DU394" i="67"/>
  <c r="DV394" i="67"/>
  <c r="DW394" i="67"/>
  <c r="DX394" i="67"/>
  <c r="DY394" i="67"/>
  <c r="DZ394" i="67"/>
  <c r="EA394" i="67"/>
  <c r="EB394" i="67"/>
  <c r="EC394" i="67"/>
  <c r="ED394" i="67"/>
  <c r="EE394" i="67"/>
  <c r="EF394" i="67"/>
  <c r="EG394" i="67"/>
  <c r="EH394" i="67"/>
  <c r="EI394" i="67"/>
  <c r="EJ394" i="67"/>
  <c r="A395" i="67"/>
  <c r="B395" i="67"/>
  <c r="C395" i="67"/>
  <c r="D395" i="67"/>
  <c r="E395" i="67"/>
  <c r="F395" i="67"/>
  <c r="G395" i="67"/>
  <c r="H395" i="67"/>
  <c r="I395" i="67"/>
  <c r="J395" i="67"/>
  <c r="K395" i="67"/>
  <c r="L395" i="67"/>
  <c r="M395" i="67"/>
  <c r="N395" i="67"/>
  <c r="O395" i="67"/>
  <c r="P395" i="67"/>
  <c r="Q395" i="67"/>
  <c r="R395" i="67"/>
  <c r="S395" i="67"/>
  <c r="T395" i="67"/>
  <c r="U395" i="67"/>
  <c r="V395" i="67"/>
  <c r="W395" i="67"/>
  <c r="X395" i="67"/>
  <c r="Y395" i="67"/>
  <c r="Z395" i="67"/>
  <c r="AA395" i="67"/>
  <c r="AB395" i="67"/>
  <c r="AC395" i="67"/>
  <c r="AD395" i="67"/>
  <c r="AE395" i="67"/>
  <c r="AF395" i="67"/>
  <c r="AG395" i="67"/>
  <c r="AH395" i="67"/>
  <c r="AI395" i="67"/>
  <c r="AJ395" i="67"/>
  <c r="AK395" i="67"/>
  <c r="AL395" i="67"/>
  <c r="AM395" i="67"/>
  <c r="AN395" i="67"/>
  <c r="AO395" i="67"/>
  <c r="AP395" i="67"/>
  <c r="AQ395" i="67"/>
  <c r="AR395" i="67"/>
  <c r="AS395" i="67"/>
  <c r="AT395" i="67"/>
  <c r="AU395" i="67"/>
  <c r="AV395" i="67"/>
  <c r="AW395" i="67"/>
  <c r="AX395" i="67"/>
  <c r="AY395" i="67"/>
  <c r="AZ395" i="67"/>
  <c r="BA395" i="67"/>
  <c r="BB395" i="67"/>
  <c r="BC395" i="67"/>
  <c r="BD395" i="67"/>
  <c r="BE395" i="67"/>
  <c r="BF395" i="67"/>
  <c r="BG395" i="67"/>
  <c r="BH395" i="67"/>
  <c r="BI395" i="67"/>
  <c r="BJ395" i="67"/>
  <c r="BK395" i="67"/>
  <c r="BL395" i="67"/>
  <c r="BM395" i="67"/>
  <c r="BN395" i="67"/>
  <c r="BO395" i="67"/>
  <c r="BP395" i="67"/>
  <c r="BQ395" i="67"/>
  <c r="BR395" i="67"/>
  <c r="BS395" i="67"/>
  <c r="BT395" i="67"/>
  <c r="BU395" i="67"/>
  <c r="BV395" i="67"/>
  <c r="BW395" i="67"/>
  <c r="BX395" i="67"/>
  <c r="BY395" i="67"/>
  <c r="BZ395" i="67"/>
  <c r="CA395" i="67"/>
  <c r="CB395" i="67"/>
  <c r="CC395" i="67"/>
  <c r="CD395" i="67"/>
  <c r="CE395" i="67"/>
  <c r="CF395" i="67"/>
  <c r="CG395" i="67"/>
  <c r="CH395" i="67"/>
  <c r="CI395" i="67"/>
  <c r="CJ395" i="67"/>
  <c r="CK395" i="67"/>
  <c r="CL395" i="67"/>
  <c r="CM395" i="67"/>
  <c r="CN395" i="67"/>
  <c r="CO395" i="67"/>
  <c r="CP395" i="67"/>
  <c r="CQ395" i="67"/>
  <c r="CR395" i="67"/>
  <c r="CS395" i="67"/>
  <c r="CT395" i="67"/>
  <c r="CU395" i="67"/>
  <c r="CV395" i="67"/>
  <c r="CW395" i="67"/>
  <c r="CX395" i="67"/>
  <c r="CY395" i="67"/>
  <c r="CZ395" i="67"/>
  <c r="DA395" i="67"/>
  <c r="DB395" i="67"/>
  <c r="DC395" i="67"/>
  <c r="DD395" i="67"/>
  <c r="DE395" i="67"/>
  <c r="DF395" i="67"/>
  <c r="DG395" i="67"/>
  <c r="DH395" i="67"/>
  <c r="DI395" i="67"/>
  <c r="DJ395" i="67"/>
  <c r="DK395" i="67"/>
  <c r="DL395" i="67"/>
  <c r="DM395" i="67"/>
  <c r="DN395" i="67"/>
  <c r="DO395" i="67"/>
  <c r="DP395" i="67"/>
  <c r="DQ395" i="67"/>
  <c r="DR395" i="67"/>
  <c r="DS395" i="67"/>
  <c r="DT395" i="67"/>
  <c r="DU395" i="67"/>
  <c r="DV395" i="67"/>
  <c r="DW395" i="67"/>
  <c r="DX395" i="67"/>
  <c r="DY395" i="67"/>
  <c r="DZ395" i="67"/>
  <c r="EA395" i="67"/>
  <c r="EB395" i="67"/>
  <c r="A396" i="67"/>
  <c r="B396" i="67"/>
  <c r="C396" i="67"/>
  <c r="D396" i="67"/>
  <c r="E396" i="67"/>
  <c r="F396" i="67"/>
  <c r="G396" i="67"/>
  <c r="H396" i="67"/>
  <c r="I396" i="67"/>
  <c r="J396" i="67"/>
  <c r="K396" i="67"/>
  <c r="L396" i="67"/>
  <c r="M396" i="67"/>
  <c r="N396" i="67"/>
  <c r="O396" i="67"/>
  <c r="P396" i="67"/>
  <c r="Q396" i="67"/>
  <c r="R396" i="67"/>
  <c r="S396" i="67"/>
  <c r="T396" i="67"/>
  <c r="U396" i="67"/>
  <c r="V396" i="67"/>
  <c r="W396" i="67"/>
  <c r="X396" i="67"/>
  <c r="Y396" i="67"/>
  <c r="Z396" i="67"/>
  <c r="AA396" i="67"/>
  <c r="AB396" i="67"/>
  <c r="AC396" i="67"/>
  <c r="AD396" i="67"/>
  <c r="AE396" i="67"/>
  <c r="AF396" i="67"/>
  <c r="AG396" i="67"/>
  <c r="AH396" i="67"/>
  <c r="AI396" i="67"/>
  <c r="AJ396" i="67"/>
  <c r="AK396" i="67"/>
  <c r="AL396" i="67"/>
  <c r="AM396" i="67"/>
  <c r="AN396" i="67"/>
  <c r="AO396" i="67"/>
  <c r="AP396" i="67"/>
  <c r="AQ396" i="67"/>
  <c r="AR396" i="67"/>
  <c r="AS396" i="67"/>
  <c r="AT396" i="67"/>
  <c r="AU396" i="67"/>
  <c r="AV396" i="67"/>
  <c r="AW396" i="67"/>
  <c r="AX396" i="67"/>
  <c r="AY396" i="67"/>
  <c r="AZ396" i="67"/>
  <c r="BA396" i="67"/>
  <c r="BB396" i="67"/>
  <c r="BC396" i="67"/>
  <c r="BD396" i="67"/>
  <c r="BE396" i="67"/>
  <c r="BF396" i="67"/>
  <c r="BG396" i="67"/>
  <c r="BH396" i="67"/>
  <c r="BI396" i="67"/>
  <c r="BJ396" i="67"/>
  <c r="BK396" i="67"/>
  <c r="BL396" i="67"/>
  <c r="BM396" i="67"/>
  <c r="BN396" i="67"/>
  <c r="BO396" i="67"/>
  <c r="BP396" i="67"/>
  <c r="BQ396" i="67"/>
  <c r="BR396" i="67"/>
  <c r="BS396" i="67"/>
  <c r="BT396" i="67"/>
  <c r="BU396" i="67"/>
  <c r="BV396" i="67"/>
  <c r="BW396" i="67"/>
  <c r="BX396" i="67"/>
  <c r="BY396" i="67"/>
  <c r="BZ396" i="67"/>
  <c r="CA396" i="67"/>
  <c r="CB396" i="67"/>
  <c r="CC396" i="67"/>
  <c r="CD396" i="67"/>
  <c r="CE396" i="67"/>
  <c r="CF396" i="67"/>
  <c r="CG396" i="67"/>
  <c r="CH396" i="67"/>
  <c r="CI396" i="67"/>
  <c r="CJ396" i="67"/>
  <c r="CK396" i="67"/>
  <c r="CL396" i="67"/>
  <c r="CM396" i="67"/>
  <c r="CN396" i="67"/>
  <c r="CO396" i="67"/>
  <c r="CP396" i="67"/>
  <c r="CQ396" i="67"/>
  <c r="CR396" i="67"/>
  <c r="CS396" i="67"/>
  <c r="CT396" i="67"/>
  <c r="CU396" i="67"/>
  <c r="CV396" i="67"/>
  <c r="CW396" i="67"/>
  <c r="CX396" i="67"/>
  <c r="CY396" i="67"/>
  <c r="CZ396" i="67"/>
  <c r="DA396" i="67"/>
  <c r="DB396" i="67"/>
  <c r="DC396" i="67"/>
  <c r="DD396" i="67"/>
  <c r="DE396" i="67"/>
  <c r="DF396" i="67"/>
  <c r="DG396" i="67"/>
  <c r="DH396" i="67"/>
  <c r="DI396" i="67"/>
  <c r="DJ396" i="67"/>
  <c r="DK396" i="67"/>
  <c r="DL396" i="67"/>
  <c r="DM396" i="67"/>
  <c r="DN396" i="67"/>
  <c r="DO396" i="67"/>
  <c r="DP396" i="67"/>
  <c r="DQ396" i="67"/>
  <c r="DR396" i="67"/>
  <c r="DS396" i="67"/>
  <c r="DT396" i="67"/>
  <c r="DU396" i="67"/>
  <c r="DV396" i="67"/>
  <c r="DW396" i="67"/>
  <c r="DX396" i="67"/>
  <c r="DY396" i="67"/>
  <c r="DZ396" i="67"/>
  <c r="EA396" i="67"/>
  <c r="EB396" i="67"/>
  <c r="EC396" i="67"/>
  <c r="ED396" i="67"/>
  <c r="EE396" i="67"/>
  <c r="EF396" i="67"/>
  <c r="EG396" i="67"/>
  <c r="EH396" i="67"/>
  <c r="EI396" i="67"/>
  <c r="EJ396" i="67"/>
  <c r="A397" i="67"/>
  <c r="B397" i="67"/>
  <c r="C397" i="67"/>
  <c r="D397" i="67"/>
  <c r="E397" i="67"/>
  <c r="F397" i="67"/>
  <c r="G397" i="67"/>
  <c r="H397" i="67"/>
  <c r="I397" i="67"/>
  <c r="J397" i="67"/>
  <c r="K397" i="67"/>
  <c r="L397" i="67"/>
  <c r="M397" i="67"/>
  <c r="N397" i="67"/>
  <c r="O397" i="67"/>
  <c r="P397" i="67"/>
  <c r="Q397" i="67"/>
  <c r="R397" i="67"/>
  <c r="S397" i="67"/>
  <c r="T397" i="67"/>
  <c r="U397" i="67"/>
  <c r="V397" i="67"/>
  <c r="W397" i="67"/>
  <c r="X397" i="67"/>
  <c r="Y397" i="67"/>
  <c r="Z397" i="67"/>
  <c r="AA397" i="67"/>
  <c r="AB397" i="67"/>
  <c r="AC397" i="67"/>
  <c r="AD397" i="67"/>
  <c r="AE397" i="67"/>
  <c r="AF397" i="67"/>
  <c r="AG397" i="67"/>
  <c r="AH397" i="67"/>
  <c r="AI397" i="67"/>
  <c r="AJ397" i="67"/>
  <c r="AK397" i="67"/>
  <c r="AL397" i="67"/>
  <c r="AM397" i="67"/>
  <c r="AN397" i="67"/>
  <c r="AO397" i="67"/>
  <c r="AP397" i="67"/>
  <c r="AQ397" i="67"/>
  <c r="AR397" i="67"/>
  <c r="AS397" i="67"/>
  <c r="AT397" i="67"/>
  <c r="AU397" i="67"/>
  <c r="AV397" i="67"/>
  <c r="AW397" i="67"/>
  <c r="AX397" i="67"/>
  <c r="AY397" i="67"/>
  <c r="AZ397" i="67"/>
  <c r="BA397" i="67"/>
  <c r="BB397" i="67"/>
  <c r="BC397" i="67"/>
  <c r="BD397" i="67"/>
  <c r="BE397" i="67"/>
  <c r="BF397" i="67"/>
  <c r="BG397" i="67"/>
  <c r="BH397" i="67"/>
  <c r="BI397" i="67"/>
  <c r="BJ397" i="67"/>
  <c r="BK397" i="67"/>
  <c r="BL397" i="67"/>
  <c r="BM397" i="67"/>
  <c r="BN397" i="67"/>
  <c r="BO397" i="67"/>
  <c r="BP397" i="67"/>
  <c r="BQ397" i="67"/>
  <c r="BR397" i="67"/>
  <c r="BS397" i="67"/>
  <c r="BT397" i="67"/>
  <c r="BU397" i="67"/>
  <c r="BV397" i="67"/>
  <c r="BW397" i="67"/>
  <c r="BX397" i="67"/>
  <c r="BY397" i="67"/>
  <c r="BZ397" i="67"/>
  <c r="CA397" i="67"/>
  <c r="CB397" i="67"/>
  <c r="CC397" i="67"/>
  <c r="CD397" i="67"/>
  <c r="CE397" i="67"/>
  <c r="CF397" i="67"/>
  <c r="CG397" i="67"/>
  <c r="CH397" i="67"/>
  <c r="CI397" i="67"/>
  <c r="CJ397" i="67"/>
  <c r="CK397" i="67"/>
  <c r="CL397" i="67"/>
  <c r="CM397" i="67"/>
  <c r="CN397" i="67"/>
  <c r="CO397" i="67"/>
  <c r="CP397" i="67"/>
  <c r="CQ397" i="67"/>
  <c r="CR397" i="67"/>
  <c r="CS397" i="67"/>
  <c r="CT397" i="67"/>
  <c r="CU397" i="67"/>
  <c r="CV397" i="67"/>
  <c r="CW397" i="67"/>
  <c r="CX397" i="67"/>
  <c r="CY397" i="67"/>
  <c r="CZ397" i="67"/>
  <c r="DA397" i="67"/>
  <c r="DB397" i="67"/>
  <c r="DC397" i="67"/>
  <c r="DD397" i="67"/>
  <c r="DE397" i="67"/>
  <c r="DF397" i="67"/>
  <c r="DG397" i="67"/>
  <c r="DH397" i="67"/>
  <c r="DI397" i="67"/>
  <c r="DJ397" i="67"/>
  <c r="DK397" i="67"/>
  <c r="DL397" i="67"/>
  <c r="DM397" i="67"/>
  <c r="DN397" i="67"/>
  <c r="DO397" i="67"/>
  <c r="DP397" i="67"/>
  <c r="DQ397" i="67"/>
  <c r="DR397" i="67"/>
  <c r="DS397" i="67"/>
  <c r="DT397" i="67"/>
  <c r="DU397" i="67"/>
  <c r="DV397" i="67"/>
  <c r="DW397" i="67"/>
  <c r="DX397" i="67"/>
  <c r="DY397" i="67"/>
  <c r="DZ397" i="67"/>
  <c r="EA397" i="67"/>
  <c r="EB397" i="67"/>
  <c r="EC397" i="67"/>
  <c r="ED397" i="67"/>
  <c r="EE397" i="67"/>
  <c r="EF397" i="67"/>
  <c r="EG397" i="67"/>
  <c r="EH397" i="67"/>
  <c r="EI397" i="67"/>
  <c r="EJ397" i="67"/>
  <c r="A398" i="67"/>
  <c r="B398" i="67"/>
  <c r="C398" i="67"/>
  <c r="D398" i="67"/>
  <c r="E398" i="67"/>
  <c r="F398" i="67"/>
  <c r="G398" i="67"/>
  <c r="H398" i="67"/>
  <c r="I398" i="67"/>
  <c r="J398" i="67"/>
  <c r="K398" i="67"/>
  <c r="L398" i="67"/>
  <c r="M398" i="67"/>
  <c r="N398" i="67"/>
  <c r="O398" i="67"/>
  <c r="P398" i="67"/>
  <c r="Q398" i="67"/>
  <c r="R398" i="67"/>
  <c r="S398" i="67"/>
  <c r="T398" i="67"/>
  <c r="U398" i="67"/>
  <c r="V398" i="67"/>
  <c r="W398" i="67"/>
  <c r="X398" i="67"/>
  <c r="Y398" i="67"/>
  <c r="Z398" i="67"/>
  <c r="AA398" i="67"/>
  <c r="AB398" i="67"/>
  <c r="AC398" i="67"/>
  <c r="AD398" i="67"/>
  <c r="AE398" i="67"/>
  <c r="AF398" i="67"/>
  <c r="AG398" i="67"/>
  <c r="AH398" i="67"/>
  <c r="AI398" i="67"/>
  <c r="AJ398" i="67"/>
  <c r="AK398" i="67"/>
  <c r="AL398" i="67"/>
  <c r="AM398" i="67"/>
  <c r="AN398" i="67"/>
  <c r="AO398" i="67"/>
  <c r="AP398" i="67"/>
  <c r="AQ398" i="67"/>
  <c r="AR398" i="67"/>
  <c r="AS398" i="67"/>
  <c r="AT398" i="67"/>
  <c r="AU398" i="67"/>
  <c r="AV398" i="67"/>
  <c r="AW398" i="67"/>
  <c r="AX398" i="67"/>
  <c r="AY398" i="67"/>
  <c r="AZ398" i="67"/>
  <c r="BA398" i="67"/>
  <c r="BB398" i="67"/>
  <c r="BC398" i="67"/>
  <c r="BD398" i="67"/>
  <c r="BE398" i="67"/>
  <c r="BF398" i="67"/>
  <c r="BG398" i="67"/>
  <c r="BH398" i="67"/>
  <c r="BI398" i="67"/>
  <c r="BJ398" i="67"/>
  <c r="BK398" i="67"/>
  <c r="BL398" i="67"/>
  <c r="BM398" i="67"/>
  <c r="BN398" i="67"/>
  <c r="BO398" i="67"/>
  <c r="BP398" i="67"/>
  <c r="BQ398" i="67"/>
  <c r="BR398" i="67"/>
  <c r="BZ398" i="67"/>
  <c r="CA398" i="67"/>
  <c r="CB398" i="67"/>
  <c r="CC398" i="67"/>
  <c r="CD398" i="67"/>
  <c r="CE398" i="67"/>
  <c r="CF398" i="67"/>
  <c r="CG398" i="67"/>
  <c r="CH398" i="67"/>
  <c r="CI398" i="67"/>
  <c r="CJ398" i="67"/>
  <c r="CK398" i="67"/>
  <c r="CL398" i="67"/>
  <c r="CM398" i="67"/>
  <c r="CN398" i="67"/>
  <c r="CO398" i="67"/>
  <c r="CP398" i="67"/>
  <c r="CQ398" i="67"/>
  <c r="CR398" i="67"/>
  <c r="CS398" i="67"/>
  <c r="CT398" i="67"/>
  <c r="CU398" i="67"/>
  <c r="CV398" i="67"/>
  <c r="CW398" i="67"/>
  <c r="CX398" i="67"/>
  <c r="CY398" i="67"/>
  <c r="CZ398" i="67"/>
  <c r="DA398" i="67"/>
  <c r="DB398" i="67"/>
  <c r="DC398" i="67"/>
  <c r="DD398" i="67"/>
  <c r="DE398" i="67"/>
  <c r="DF398" i="67"/>
  <c r="DG398" i="67"/>
  <c r="DH398" i="67"/>
  <c r="DI398" i="67"/>
  <c r="DJ398" i="67"/>
  <c r="DK398" i="67"/>
  <c r="DL398" i="67"/>
  <c r="DM398" i="67"/>
  <c r="DN398" i="67"/>
  <c r="DO398" i="67"/>
  <c r="DP398" i="67"/>
  <c r="DQ398" i="67"/>
  <c r="DR398" i="67"/>
  <c r="DS398" i="67"/>
  <c r="DT398" i="67"/>
  <c r="DU398" i="67"/>
  <c r="DV398" i="67"/>
  <c r="DW398" i="67"/>
  <c r="DX398" i="67"/>
  <c r="DY398" i="67"/>
  <c r="DZ398" i="67"/>
  <c r="EA398" i="67"/>
  <c r="EC398" i="67"/>
  <c r="ED398" i="67"/>
  <c r="EE398" i="67"/>
  <c r="EF398" i="67"/>
  <c r="EG398" i="67"/>
  <c r="EH398" i="67"/>
  <c r="EI398" i="67"/>
  <c r="EJ398" i="67"/>
  <c r="A399" i="67"/>
  <c r="B399" i="67"/>
  <c r="C399" i="67"/>
  <c r="D399" i="67"/>
  <c r="E399" i="67"/>
  <c r="F399" i="67"/>
  <c r="G399" i="67"/>
  <c r="H399" i="67"/>
  <c r="I399" i="67"/>
  <c r="J399" i="67"/>
  <c r="K399" i="67"/>
  <c r="L399" i="67"/>
  <c r="M399" i="67"/>
  <c r="N399" i="67"/>
  <c r="O399" i="67"/>
  <c r="P399" i="67"/>
  <c r="Q399" i="67"/>
  <c r="R399" i="67"/>
  <c r="S399" i="67"/>
  <c r="T399" i="67"/>
  <c r="U399" i="67"/>
  <c r="V399" i="67"/>
  <c r="W399" i="67"/>
  <c r="X399" i="67"/>
  <c r="Y399" i="67"/>
  <c r="Z399" i="67"/>
  <c r="AA399" i="67"/>
  <c r="AB399" i="67"/>
  <c r="AC399" i="67"/>
  <c r="AD399" i="67"/>
  <c r="AE399" i="67"/>
  <c r="AF399" i="67"/>
  <c r="AG399" i="67"/>
  <c r="AH399" i="67"/>
  <c r="AI399" i="67"/>
  <c r="AJ399" i="67"/>
  <c r="AK399" i="67"/>
  <c r="AL399" i="67"/>
  <c r="AM399" i="67"/>
  <c r="AN399" i="67"/>
  <c r="AO399" i="67"/>
  <c r="AP399" i="67"/>
  <c r="AQ399" i="67"/>
  <c r="AR399" i="67"/>
  <c r="AS399" i="67"/>
  <c r="AT399" i="67"/>
  <c r="AU399" i="67"/>
  <c r="AV399" i="67"/>
  <c r="AW399" i="67"/>
  <c r="AX399" i="67"/>
  <c r="AY399" i="67"/>
  <c r="AZ399" i="67"/>
  <c r="BA399" i="67"/>
  <c r="BB399" i="67"/>
  <c r="BC399" i="67"/>
  <c r="BD399" i="67"/>
  <c r="BE399" i="67"/>
  <c r="BF399" i="67"/>
  <c r="BG399" i="67"/>
  <c r="BH399" i="67"/>
  <c r="BI399" i="67"/>
  <c r="BJ399" i="67"/>
  <c r="BK399" i="67"/>
  <c r="BL399" i="67"/>
  <c r="BM399" i="67"/>
  <c r="BN399" i="67"/>
  <c r="BO399" i="67"/>
  <c r="BP399" i="67"/>
  <c r="BQ399" i="67"/>
  <c r="BR399" i="67"/>
  <c r="BS399" i="67"/>
  <c r="BT399" i="67"/>
  <c r="BU399" i="67"/>
  <c r="BV399" i="67"/>
  <c r="BW399" i="67"/>
  <c r="BX399" i="67"/>
  <c r="BY399" i="67"/>
  <c r="BZ399" i="67"/>
  <c r="CA399" i="67"/>
  <c r="CB399" i="67"/>
  <c r="CC399" i="67"/>
  <c r="CD399" i="67"/>
  <c r="CE399" i="67"/>
  <c r="CF399" i="67"/>
  <c r="CG399" i="67"/>
  <c r="CH399" i="67"/>
  <c r="CI399" i="67"/>
  <c r="CJ399" i="67"/>
  <c r="CK399" i="67"/>
  <c r="CL399" i="67"/>
  <c r="CM399" i="67"/>
  <c r="CN399" i="67"/>
  <c r="CO399" i="67"/>
  <c r="CP399" i="67"/>
  <c r="CQ399" i="67"/>
  <c r="CR399" i="67"/>
  <c r="CS399" i="67"/>
  <c r="CT399" i="67"/>
  <c r="CU399" i="67"/>
  <c r="CV399" i="67"/>
  <c r="CW399" i="67"/>
  <c r="CX399" i="67"/>
  <c r="CY399" i="67"/>
  <c r="CZ399" i="67"/>
  <c r="DA399" i="67"/>
  <c r="DB399" i="67"/>
  <c r="DC399" i="67"/>
  <c r="DD399" i="67"/>
  <c r="DE399" i="67"/>
  <c r="DF399" i="67"/>
  <c r="DG399" i="67"/>
  <c r="DH399" i="67"/>
  <c r="DI399" i="67"/>
  <c r="DJ399" i="67"/>
  <c r="DK399" i="67"/>
  <c r="DL399" i="67"/>
  <c r="DM399" i="67"/>
  <c r="DN399" i="67"/>
  <c r="DO399" i="67"/>
  <c r="DP399" i="67"/>
  <c r="DQ399" i="67"/>
  <c r="DR399" i="67"/>
  <c r="DS399" i="67"/>
  <c r="DT399" i="67"/>
  <c r="DU399" i="67"/>
  <c r="DV399" i="67"/>
  <c r="DW399" i="67"/>
  <c r="DX399" i="67"/>
  <c r="DY399" i="67"/>
  <c r="DZ399" i="67"/>
  <c r="EA399" i="67"/>
  <c r="EB399" i="67"/>
  <c r="EC399" i="67"/>
  <c r="ED399" i="67"/>
  <c r="EE399" i="67"/>
  <c r="EF399" i="67"/>
  <c r="EG399" i="67"/>
  <c r="EH399" i="67"/>
  <c r="EI399" i="67"/>
  <c r="EJ399" i="67"/>
  <c r="A400" i="67"/>
  <c r="B400" i="67"/>
  <c r="C400" i="67"/>
  <c r="D400" i="67"/>
  <c r="E400" i="67"/>
  <c r="F400" i="67"/>
  <c r="G400" i="67"/>
  <c r="H400" i="67"/>
  <c r="I400" i="67"/>
  <c r="J400" i="67"/>
  <c r="K400" i="67"/>
  <c r="L400" i="67"/>
  <c r="M400" i="67"/>
  <c r="N400" i="67"/>
  <c r="O400" i="67"/>
  <c r="P400" i="67"/>
  <c r="Q400" i="67"/>
  <c r="R400" i="67"/>
  <c r="S400" i="67"/>
  <c r="T400" i="67"/>
  <c r="U400" i="67"/>
  <c r="V400" i="67"/>
  <c r="W400" i="67"/>
  <c r="X400" i="67"/>
  <c r="Y400" i="67"/>
  <c r="Z400" i="67"/>
  <c r="AA400" i="67"/>
  <c r="AB400" i="67"/>
  <c r="AC400" i="67"/>
  <c r="AD400" i="67"/>
  <c r="AE400" i="67"/>
  <c r="AF400" i="67"/>
  <c r="AG400" i="67"/>
  <c r="AH400" i="67"/>
  <c r="AI400" i="67"/>
  <c r="AJ400" i="67"/>
  <c r="AK400" i="67"/>
  <c r="AL400" i="67"/>
  <c r="AM400" i="67"/>
  <c r="AN400" i="67"/>
  <c r="AO400" i="67"/>
  <c r="AP400" i="67"/>
  <c r="AQ400" i="67"/>
  <c r="AR400" i="67"/>
  <c r="AS400" i="67"/>
  <c r="AT400" i="67"/>
  <c r="AU400" i="67"/>
  <c r="AV400" i="67"/>
  <c r="AW400" i="67"/>
  <c r="AX400" i="67"/>
  <c r="AY400" i="67"/>
  <c r="AZ400" i="67"/>
  <c r="BA400" i="67"/>
  <c r="BB400" i="67"/>
  <c r="BC400" i="67"/>
  <c r="BD400" i="67"/>
  <c r="BE400" i="67"/>
  <c r="BF400" i="67"/>
  <c r="BG400" i="67"/>
  <c r="BH400" i="67"/>
  <c r="BI400" i="67"/>
  <c r="BJ400" i="67"/>
  <c r="BK400" i="67"/>
  <c r="BL400" i="67"/>
  <c r="BM400" i="67"/>
  <c r="BN400" i="67"/>
  <c r="BO400" i="67"/>
  <c r="BP400" i="67"/>
  <c r="BQ400" i="67"/>
  <c r="BR400" i="67"/>
  <c r="BS400" i="67"/>
  <c r="BT400" i="67"/>
  <c r="BU400" i="67"/>
  <c r="BV400" i="67"/>
  <c r="BW400" i="67"/>
  <c r="BX400" i="67"/>
  <c r="BY400" i="67"/>
  <c r="BZ400" i="67"/>
  <c r="CA400" i="67"/>
  <c r="CB400" i="67"/>
  <c r="CC400" i="67"/>
  <c r="CD400" i="67"/>
  <c r="CE400" i="67"/>
  <c r="CF400" i="67"/>
  <c r="CG400" i="67"/>
  <c r="CH400" i="67"/>
  <c r="CI400" i="67"/>
  <c r="CJ400" i="67"/>
  <c r="CK400" i="67"/>
  <c r="CL400" i="67"/>
  <c r="CM400" i="67"/>
  <c r="CN400" i="67"/>
  <c r="CO400" i="67"/>
  <c r="CP400" i="67"/>
  <c r="CQ400" i="67"/>
  <c r="CR400" i="67"/>
  <c r="CS400" i="67"/>
  <c r="CT400" i="67"/>
  <c r="CU400" i="67"/>
  <c r="CV400" i="67"/>
  <c r="CW400" i="67"/>
  <c r="CX400" i="67"/>
  <c r="CY400" i="67"/>
  <c r="CZ400" i="67"/>
  <c r="DA400" i="67"/>
  <c r="DB400" i="67"/>
  <c r="DC400" i="67"/>
  <c r="DD400" i="67"/>
  <c r="DE400" i="67"/>
  <c r="DF400" i="67"/>
  <c r="DG400" i="67"/>
  <c r="DH400" i="67"/>
  <c r="DI400" i="67"/>
  <c r="DJ400" i="67"/>
  <c r="DK400" i="67"/>
  <c r="DL400" i="67"/>
  <c r="DM400" i="67"/>
  <c r="DN400" i="67"/>
  <c r="DO400" i="67"/>
  <c r="DP400" i="67"/>
  <c r="DQ400" i="67"/>
  <c r="DR400" i="67"/>
  <c r="DS400" i="67"/>
  <c r="DT400" i="67"/>
  <c r="DU400" i="67"/>
  <c r="DV400" i="67"/>
  <c r="DW400" i="67"/>
  <c r="DX400" i="67"/>
  <c r="DY400" i="67"/>
  <c r="DZ400" i="67"/>
  <c r="EA400" i="67"/>
  <c r="EB400" i="67"/>
  <c r="EC400" i="67"/>
  <c r="ED400" i="67"/>
  <c r="EE400" i="67"/>
  <c r="EF400" i="67"/>
  <c r="EG400" i="67"/>
  <c r="EH400" i="67"/>
  <c r="EI400" i="67"/>
  <c r="EJ400" i="67"/>
  <c r="A401" i="67"/>
  <c r="B401" i="67"/>
  <c r="C401" i="67"/>
  <c r="D401" i="67"/>
  <c r="E401" i="67"/>
  <c r="F401" i="67"/>
  <c r="G401" i="67"/>
  <c r="H401" i="67"/>
  <c r="I401" i="67"/>
  <c r="J401" i="67"/>
  <c r="K401" i="67"/>
  <c r="L401" i="67"/>
  <c r="M401" i="67"/>
  <c r="N401" i="67"/>
  <c r="O401" i="67"/>
  <c r="P401" i="67"/>
  <c r="Q401" i="67"/>
  <c r="R401" i="67"/>
  <c r="S401" i="67"/>
  <c r="T401" i="67"/>
  <c r="U401" i="67"/>
  <c r="V401" i="67"/>
  <c r="W401" i="67"/>
  <c r="X401" i="67"/>
  <c r="Y401" i="67"/>
  <c r="Z401" i="67"/>
  <c r="AA401" i="67"/>
  <c r="AB401" i="67"/>
  <c r="AC401" i="67"/>
  <c r="AD401" i="67"/>
  <c r="AE401" i="67"/>
  <c r="AF401" i="67"/>
  <c r="AG401" i="67"/>
  <c r="AH401" i="67"/>
  <c r="AI401" i="67"/>
  <c r="AJ401" i="67"/>
  <c r="AK401" i="67"/>
  <c r="AL401" i="67"/>
  <c r="AM401" i="67"/>
  <c r="AN401" i="67"/>
  <c r="AO401" i="67"/>
  <c r="AP401" i="67"/>
  <c r="AQ401" i="67"/>
  <c r="AR401" i="67"/>
  <c r="AS401" i="67"/>
  <c r="AT401" i="67"/>
  <c r="AU401" i="67"/>
  <c r="AV401" i="67"/>
  <c r="AW401" i="67"/>
  <c r="AX401" i="67"/>
  <c r="AY401" i="67"/>
  <c r="AZ401" i="67"/>
  <c r="BA401" i="67"/>
  <c r="BB401" i="67"/>
  <c r="BC401" i="67"/>
  <c r="BD401" i="67"/>
  <c r="BE401" i="67"/>
  <c r="BF401" i="67"/>
  <c r="BG401" i="67"/>
  <c r="BH401" i="67"/>
  <c r="BI401" i="67"/>
  <c r="BJ401" i="67"/>
  <c r="BK401" i="67"/>
  <c r="BL401" i="67"/>
  <c r="BM401" i="67"/>
  <c r="BN401" i="67"/>
  <c r="BO401" i="67"/>
  <c r="BP401" i="67"/>
  <c r="BQ401" i="67"/>
  <c r="BR401" i="67"/>
  <c r="BS401" i="67"/>
  <c r="BT401" i="67"/>
  <c r="BU401" i="67"/>
  <c r="BV401" i="67"/>
  <c r="BW401" i="67"/>
  <c r="BX401" i="67"/>
  <c r="BY401" i="67"/>
  <c r="BZ401" i="67"/>
  <c r="CA401" i="67"/>
  <c r="CB401" i="67"/>
  <c r="CC401" i="67"/>
  <c r="CD401" i="67"/>
  <c r="CE401" i="67"/>
  <c r="CF401" i="67"/>
  <c r="CG401" i="67"/>
  <c r="CH401" i="67"/>
  <c r="CI401" i="67"/>
  <c r="CJ401" i="67"/>
  <c r="CK401" i="67"/>
  <c r="CL401" i="67"/>
  <c r="CM401" i="67"/>
  <c r="CN401" i="67"/>
  <c r="CO401" i="67"/>
  <c r="CP401" i="67"/>
  <c r="CQ401" i="67"/>
  <c r="CR401" i="67"/>
  <c r="CS401" i="67"/>
  <c r="CT401" i="67"/>
  <c r="CU401" i="67"/>
  <c r="CV401" i="67"/>
  <c r="CW401" i="67"/>
  <c r="CX401" i="67"/>
  <c r="CY401" i="67"/>
  <c r="CZ401" i="67"/>
  <c r="DA401" i="67"/>
  <c r="DB401" i="67"/>
  <c r="DC401" i="67"/>
  <c r="DD401" i="67"/>
  <c r="DE401" i="67"/>
  <c r="DF401" i="67"/>
  <c r="DG401" i="67"/>
  <c r="DH401" i="67"/>
  <c r="DI401" i="67"/>
  <c r="DJ401" i="67"/>
  <c r="DK401" i="67"/>
  <c r="DL401" i="67"/>
  <c r="DM401" i="67"/>
  <c r="DN401" i="67"/>
  <c r="DO401" i="67"/>
  <c r="DP401" i="67"/>
  <c r="DQ401" i="67"/>
  <c r="DR401" i="67"/>
  <c r="DS401" i="67"/>
  <c r="DT401" i="67"/>
  <c r="DU401" i="67"/>
  <c r="DV401" i="67"/>
  <c r="DW401" i="67"/>
  <c r="DX401" i="67"/>
  <c r="DY401" i="67"/>
  <c r="DZ401" i="67"/>
  <c r="EA401" i="67"/>
  <c r="EC401" i="67"/>
  <c r="ED401" i="67"/>
  <c r="EE401" i="67"/>
  <c r="EF401" i="67"/>
  <c r="EG401" i="67"/>
  <c r="EH401" i="67"/>
  <c r="EI401" i="67"/>
  <c r="EJ401" i="67"/>
  <c r="A402" i="67"/>
  <c r="B402" i="67"/>
  <c r="C402" i="67"/>
  <c r="D402" i="67"/>
  <c r="E402" i="67"/>
  <c r="F402" i="67"/>
  <c r="G402" i="67"/>
  <c r="H402" i="67"/>
  <c r="I402" i="67"/>
  <c r="J402" i="67"/>
  <c r="K402" i="67"/>
  <c r="L402" i="67"/>
  <c r="M402" i="67"/>
  <c r="N402" i="67"/>
  <c r="O402" i="67"/>
  <c r="P402" i="67"/>
  <c r="Q402" i="67"/>
  <c r="R402" i="67"/>
  <c r="S402" i="67"/>
  <c r="T402" i="67"/>
  <c r="U402" i="67"/>
  <c r="V402" i="67"/>
  <c r="W402" i="67"/>
  <c r="X402" i="67"/>
  <c r="Y402" i="67"/>
  <c r="Z402" i="67"/>
  <c r="AA402" i="67"/>
  <c r="AB402" i="67"/>
  <c r="AC402" i="67"/>
  <c r="AD402" i="67"/>
  <c r="AE402" i="67"/>
  <c r="AF402" i="67"/>
  <c r="AG402" i="67"/>
  <c r="AH402" i="67"/>
  <c r="AI402" i="67"/>
  <c r="AJ402" i="67"/>
  <c r="AK402" i="67"/>
  <c r="AL402" i="67"/>
  <c r="AM402" i="67"/>
  <c r="AN402" i="67"/>
  <c r="AO402" i="67"/>
  <c r="AP402" i="67"/>
  <c r="AQ402" i="67"/>
  <c r="AR402" i="67"/>
  <c r="AS402" i="67"/>
  <c r="AT402" i="67"/>
  <c r="AU402" i="67"/>
  <c r="AV402" i="67"/>
  <c r="AW402" i="67"/>
  <c r="AX402" i="67"/>
  <c r="AY402" i="67"/>
  <c r="AZ402" i="67"/>
  <c r="BA402" i="67"/>
  <c r="BB402" i="67"/>
  <c r="BC402" i="67"/>
  <c r="BD402" i="67"/>
  <c r="BE402" i="67"/>
  <c r="BF402" i="67"/>
  <c r="BG402" i="67"/>
  <c r="BH402" i="67"/>
  <c r="BI402" i="67"/>
  <c r="BJ402" i="67"/>
  <c r="BK402" i="67"/>
  <c r="BL402" i="67"/>
  <c r="BM402" i="67"/>
  <c r="BN402" i="67"/>
  <c r="BO402" i="67"/>
  <c r="BP402" i="67"/>
  <c r="BQ402" i="67"/>
  <c r="BR402" i="67"/>
  <c r="BS402" i="67"/>
  <c r="BT402" i="67"/>
  <c r="BU402" i="67"/>
  <c r="BV402" i="67"/>
  <c r="BW402" i="67"/>
  <c r="BX402" i="67"/>
  <c r="BY402" i="67"/>
  <c r="BZ402" i="67"/>
  <c r="CA402" i="67"/>
  <c r="CB402" i="67"/>
  <c r="CC402" i="67"/>
  <c r="CD402" i="67"/>
  <c r="CE402" i="67"/>
  <c r="CF402" i="67"/>
  <c r="CG402" i="67"/>
  <c r="CH402" i="67"/>
  <c r="CI402" i="67"/>
  <c r="CJ402" i="67"/>
  <c r="CK402" i="67"/>
  <c r="CL402" i="67"/>
  <c r="CM402" i="67"/>
  <c r="CN402" i="67"/>
  <c r="CO402" i="67"/>
  <c r="CP402" i="67"/>
  <c r="CQ402" i="67"/>
  <c r="CR402" i="67"/>
  <c r="CS402" i="67"/>
  <c r="CT402" i="67"/>
  <c r="CU402" i="67"/>
  <c r="CV402" i="67"/>
  <c r="CW402" i="67"/>
  <c r="CX402" i="67"/>
  <c r="CY402" i="67"/>
  <c r="CZ402" i="67"/>
  <c r="DA402" i="67"/>
  <c r="DB402" i="67"/>
  <c r="DC402" i="67"/>
  <c r="DD402" i="67"/>
  <c r="DE402" i="67"/>
  <c r="DF402" i="67"/>
  <c r="DG402" i="67"/>
  <c r="DH402" i="67"/>
  <c r="DI402" i="67"/>
  <c r="DJ402" i="67"/>
  <c r="DK402" i="67"/>
  <c r="DL402" i="67"/>
  <c r="DM402" i="67"/>
  <c r="DN402" i="67"/>
  <c r="DO402" i="67"/>
  <c r="DP402" i="67"/>
  <c r="DQ402" i="67"/>
  <c r="DR402" i="67"/>
  <c r="DS402" i="67"/>
  <c r="DT402" i="67"/>
  <c r="DU402" i="67"/>
  <c r="DV402" i="67"/>
  <c r="DW402" i="67"/>
  <c r="DX402" i="67"/>
  <c r="DY402" i="67"/>
  <c r="DZ402" i="67"/>
  <c r="EA402" i="67"/>
  <c r="EB402" i="67"/>
  <c r="EC402" i="67"/>
  <c r="ED402" i="67"/>
  <c r="EE402" i="67"/>
  <c r="EF402" i="67"/>
  <c r="EG402" i="67"/>
  <c r="EH402" i="67"/>
  <c r="EI402" i="67"/>
  <c r="EJ402" i="67"/>
  <c r="A403" i="67"/>
  <c r="B403" i="67"/>
  <c r="C403" i="67"/>
  <c r="D403" i="67"/>
  <c r="E403" i="67"/>
  <c r="F403" i="67"/>
  <c r="G403" i="67"/>
  <c r="H403" i="67"/>
  <c r="I403" i="67"/>
  <c r="J403" i="67"/>
  <c r="K403" i="67"/>
  <c r="L403" i="67"/>
  <c r="M403" i="67"/>
  <c r="N403" i="67"/>
  <c r="O403" i="67"/>
  <c r="P403" i="67"/>
  <c r="Q403" i="67"/>
  <c r="R403" i="67"/>
  <c r="S403" i="67"/>
  <c r="T403" i="67"/>
  <c r="U403" i="67"/>
  <c r="V403" i="67"/>
  <c r="W403" i="67"/>
  <c r="X403" i="67"/>
  <c r="Y403" i="67"/>
  <c r="Z403" i="67"/>
  <c r="AA403" i="67"/>
  <c r="AB403" i="67"/>
  <c r="AC403" i="67"/>
  <c r="AD403" i="67"/>
  <c r="AE403" i="67"/>
  <c r="AF403" i="67"/>
  <c r="AG403" i="67"/>
  <c r="AH403" i="67"/>
  <c r="AI403" i="67"/>
  <c r="AJ403" i="67"/>
  <c r="AK403" i="67"/>
  <c r="AL403" i="67"/>
  <c r="AM403" i="67"/>
  <c r="AN403" i="67"/>
  <c r="AO403" i="67"/>
  <c r="AP403" i="67"/>
  <c r="AQ403" i="67"/>
  <c r="AR403" i="67"/>
  <c r="AS403" i="67"/>
  <c r="AT403" i="67"/>
  <c r="AU403" i="67"/>
  <c r="AV403" i="67"/>
  <c r="AW403" i="67"/>
  <c r="AX403" i="67"/>
  <c r="AY403" i="67"/>
  <c r="AZ403" i="67"/>
  <c r="BA403" i="67"/>
  <c r="BB403" i="67"/>
  <c r="BC403" i="67"/>
  <c r="BD403" i="67"/>
  <c r="BE403" i="67"/>
  <c r="BF403" i="67"/>
  <c r="BG403" i="67"/>
  <c r="BH403" i="67"/>
  <c r="BI403" i="67"/>
  <c r="BJ403" i="67"/>
  <c r="BK403" i="67"/>
  <c r="BL403" i="67"/>
  <c r="BM403" i="67"/>
  <c r="BN403" i="67"/>
  <c r="BO403" i="67"/>
  <c r="BP403" i="67"/>
  <c r="BQ403" i="67"/>
  <c r="BR403" i="67"/>
  <c r="BS403" i="67"/>
  <c r="BT403" i="67"/>
  <c r="BU403" i="67"/>
  <c r="BV403" i="67"/>
  <c r="BW403" i="67"/>
  <c r="BX403" i="67"/>
  <c r="BY403" i="67"/>
  <c r="BZ403" i="67"/>
  <c r="CA403" i="67"/>
  <c r="CB403" i="67"/>
  <c r="CC403" i="67"/>
  <c r="CD403" i="67"/>
  <c r="CE403" i="67"/>
  <c r="CF403" i="67"/>
  <c r="CG403" i="67"/>
  <c r="CH403" i="67"/>
  <c r="CI403" i="67"/>
  <c r="CJ403" i="67"/>
  <c r="CK403" i="67"/>
  <c r="CL403" i="67"/>
  <c r="CM403" i="67"/>
  <c r="CN403" i="67"/>
  <c r="CO403" i="67"/>
  <c r="CP403" i="67"/>
  <c r="CQ403" i="67"/>
  <c r="CR403" i="67"/>
  <c r="CS403" i="67"/>
  <c r="CT403" i="67"/>
  <c r="CU403" i="67"/>
  <c r="CV403" i="67"/>
  <c r="CW403" i="67"/>
  <c r="CX403" i="67"/>
  <c r="CY403" i="67"/>
  <c r="CZ403" i="67"/>
  <c r="DA403" i="67"/>
  <c r="DB403" i="67"/>
  <c r="DC403" i="67"/>
  <c r="DD403" i="67"/>
  <c r="DE403" i="67"/>
  <c r="DF403" i="67"/>
  <c r="DG403" i="67"/>
  <c r="DH403" i="67"/>
  <c r="DI403" i="67"/>
  <c r="DJ403" i="67"/>
  <c r="DK403" i="67"/>
  <c r="DL403" i="67"/>
  <c r="DM403" i="67"/>
  <c r="DN403" i="67"/>
  <c r="DO403" i="67"/>
  <c r="DP403" i="67"/>
  <c r="DQ403" i="67"/>
  <c r="DR403" i="67"/>
  <c r="DS403" i="67"/>
  <c r="DT403" i="67"/>
  <c r="DU403" i="67"/>
  <c r="DV403" i="67"/>
  <c r="DW403" i="67"/>
  <c r="DX403" i="67"/>
  <c r="DY403" i="67"/>
  <c r="DZ403" i="67"/>
  <c r="EA403" i="67"/>
  <c r="EB403" i="67"/>
  <c r="EC403" i="67"/>
  <c r="ED403" i="67"/>
  <c r="EE403" i="67"/>
  <c r="EF403" i="67"/>
  <c r="EG403" i="67"/>
  <c r="EH403" i="67"/>
  <c r="EI403" i="67"/>
  <c r="EJ403" i="67"/>
  <c r="A404" i="67"/>
  <c r="B404" i="67"/>
  <c r="C404" i="67"/>
  <c r="D404" i="67"/>
  <c r="E404" i="67"/>
  <c r="F404" i="67"/>
  <c r="G404" i="67"/>
  <c r="H404" i="67"/>
  <c r="I404" i="67"/>
  <c r="J404" i="67"/>
  <c r="K404" i="67"/>
  <c r="L404" i="67"/>
  <c r="M404" i="67"/>
  <c r="N404" i="67"/>
  <c r="O404" i="67"/>
  <c r="P404" i="67"/>
  <c r="Q404" i="67"/>
  <c r="R404" i="67"/>
  <c r="S404" i="67"/>
  <c r="T404" i="67"/>
  <c r="U404" i="67"/>
  <c r="V404" i="67"/>
  <c r="W404" i="67"/>
  <c r="X404" i="67"/>
  <c r="Y404" i="67"/>
  <c r="Z404" i="67"/>
  <c r="AA404" i="67"/>
  <c r="AB404" i="67"/>
  <c r="AC404" i="67"/>
  <c r="AD404" i="67"/>
  <c r="AE404" i="67"/>
  <c r="AF404" i="67"/>
  <c r="AG404" i="67"/>
  <c r="AH404" i="67"/>
  <c r="AI404" i="67"/>
  <c r="AJ404" i="67"/>
  <c r="AK404" i="67"/>
  <c r="AL404" i="67"/>
  <c r="AM404" i="67"/>
  <c r="AN404" i="67"/>
  <c r="AO404" i="67"/>
  <c r="AP404" i="67"/>
  <c r="AQ404" i="67"/>
  <c r="AR404" i="67"/>
  <c r="AS404" i="67"/>
  <c r="AT404" i="67"/>
  <c r="AU404" i="67"/>
  <c r="AV404" i="67"/>
  <c r="AW404" i="67"/>
  <c r="AX404" i="67"/>
  <c r="AY404" i="67"/>
  <c r="AZ404" i="67"/>
  <c r="BA404" i="67"/>
  <c r="BB404" i="67"/>
  <c r="BC404" i="67"/>
  <c r="BD404" i="67"/>
  <c r="BE404" i="67"/>
  <c r="BF404" i="67"/>
  <c r="BG404" i="67"/>
  <c r="BH404" i="67"/>
  <c r="BI404" i="67"/>
  <c r="BJ404" i="67"/>
  <c r="BK404" i="67"/>
  <c r="BL404" i="67"/>
  <c r="BM404" i="67"/>
  <c r="BN404" i="67"/>
  <c r="BO404" i="67"/>
  <c r="BP404" i="67"/>
  <c r="BQ404" i="67"/>
  <c r="BR404" i="67"/>
  <c r="BS404" i="67"/>
  <c r="BT404" i="67"/>
  <c r="BU404" i="67"/>
  <c r="BV404" i="67"/>
  <c r="BW404" i="67"/>
  <c r="BX404" i="67"/>
  <c r="BY404" i="67"/>
  <c r="BZ404" i="67"/>
  <c r="CA404" i="67"/>
  <c r="CB404" i="67"/>
  <c r="CC404" i="67"/>
  <c r="CD404" i="67"/>
  <c r="CE404" i="67"/>
  <c r="CF404" i="67"/>
  <c r="CG404" i="67"/>
  <c r="CH404" i="67"/>
  <c r="CI404" i="67"/>
  <c r="CJ404" i="67"/>
  <c r="CK404" i="67"/>
  <c r="CL404" i="67"/>
  <c r="CM404" i="67"/>
  <c r="CN404" i="67"/>
  <c r="CO404" i="67"/>
  <c r="CP404" i="67"/>
  <c r="CQ404" i="67"/>
  <c r="CR404" i="67"/>
  <c r="CS404" i="67"/>
  <c r="CT404" i="67"/>
  <c r="CU404" i="67"/>
  <c r="CV404" i="67"/>
  <c r="CW404" i="67"/>
  <c r="CX404" i="67"/>
  <c r="CY404" i="67"/>
  <c r="CZ404" i="67"/>
  <c r="DA404" i="67"/>
  <c r="DB404" i="67"/>
  <c r="DC404" i="67"/>
  <c r="DD404" i="67"/>
  <c r="DE404" i="67"/>
  <c r="DF404" i="67"/>
  <c r="DG404" i="67"/>
  <c r="DH404" i="67"/>
  <c r="DI404" i="67"/>
  <c r="DJ404" i="67"/>
  <c r="DK404" i="67"/>
  <c r="DL404" i="67"/>
  <c r="DM404" i="67"/>
  <c r="DN404" i="67"/>
  <c r="DO404" i="67"/>
  <c r="DP404" i="67"/>
  <c r="DQ404" i="67"/>
  <c r="DR404" i="67"/>
  <c r="DS404" i="67"/>
  <c r="DT404" i="67"/>
  <c r="DU404" i="67"/>
  <c r="DV404" i="67"/>
  <c r="DW404" i="67"/>
  <c r="DX404" i="67"/>
  <c r="DY404" i="67"/>
  <c r="DZ404" i="67"/>
  <c r="EA404" i="67"/>
  <c r="EB404" i="67"/>
  <c r="EC404" i="67"/>
  <c r="ED404" i="67"/>
  <c r="EE404" i="67"/>
  <c r="EF404" i="67"/>
  <c r="EG404" i="67"/>
  <c r="EH404" i="67"/>
  <c r="EI404" i="67"/>
  <c r="EJ404" i="67"/>
  <c r="A405" i="67"/>
  <c r="B405" i="67"/>
  <c r="C405" i="67"/>
  <c r="D405" i="67"/>
  <c r="E405" i="67"/>
  <c r="F405" i="67"/>
  <c r="G405" i="67"/>
  <c r="H405" i="67"/>
  <c r="I405" i="67"/>
  <c r="J405" i="67"/>
  <c r="K405" i="67"/>
  <c r="L405" i="67"/>
  <c r="M405" i="67"/>
  <c r="N405" i="67"/>
  <c r="O405" i="67"/>
  <c r="P405" i="67"/>
  <c r="Q405" i="67"/>
  <c r="R405" i="67"/>
  <c r="S405" i="67"/>
  <c r="T405" i="67"/>
  <c r="U405" i="67"/>
  <c r="V405" i="67"/>
  <c r="W405" i="67"/>
  <c r="X405" i="67"/>
  <c r="Y405" i="67"/>
  <c r="Z405" i="67"/>
  <c r="AA405" i="67"/>
  <c r="AB405" i="67"/>
  <c r="AC405" i="67"/>
  <c r="AD405" i="67"/>
  <c r="AE405" i="67"/>
  <c r="AF405" i="67"/>
  <c r="AG405" i="67"/>
  <c r="AH405" i="67"/>
  <c r="AI405" i="67"/>
  <c r="AJ405" i="67"/>
  <c r="AK405" i="67"/>
  <c r="AL405" i="67"/>
  <c r="AM405" i="67"/>
  <c r="AN405" i="67"/>
  <c r="AO405" i="67"/>
  <c r="AP405" i="67"/>
  <c r="AQ405" i="67"/>
  <c r="AR405" i="67"/>
  <c r="AS405" i="67"/>
  <c r="AT405" i="67"/>
  <c r="AU405" i="67"/>
  <c r="AV405" i="67"/>
  <c r="AW405" i="67"/>
  <c r="AX405" i="67"/>
  <c r="AY405" i="67"/>
  <c r="AZ405" i="67"/>
  <c r="BA405" i="67"/>
  <c r="BB405" i="67"/>
  <c r="BC405" i="67"/>
  <c r="BD405" i="67"/>
  <c r="BE405" i="67"/>
  <c r="BF405" i="67"/>
  <c r="BG405" i="67"/>
  <c r="BH405" i="67"/>
  <c r="BI405" i="67"/>
  <c r="BJ405" i="67"/>
  <c r="BK405" i="67"/>
  <c r="BL405" i="67"/>
  <c r="BM405" i="67"/>
  <c r="BT405" i="67"/>
  <c r="BU405" i="67"/>
  <c r="BV405" i="67"/>
  <c r="BW405" i="67"/>
  <c r="BX405" i="67"/>
  <c r="BY405" i="67"/>
  <c r="BZ405" i="67"/>
  <c r="CA405" i="67"/>
  <c r="CB405" i="67"/>
  <c r="CC405" i="67"/>
  <c r="CD405" i="67"/>
  <c r="CE405" i="67"/>
  <c r="CF405" i="67"/>
  <c r="CG405" i="67"/>
  <c r="CH405" i="67"/>
  <c r="CI405" i="67"/>
  <c r="CJ405" i="67"/>
  <c r="CK405" i="67"/>
  <c r="CL405" i="67"/>
  <c r="CM405" i="67"/>
  <c r="CN405" i="67"/>
  <c r="CO405" i="67"/>
  <c r="CP405" i="67"/>
  <c r="CQ405" i="67"/>
  <c r="CR405" i="67"/>
  <c r="CS405" i="67"/>
  <c r="CT405" i="67"/>
  <c r="CU405" i="67"/>
  <c r="CV405" i="67"/>
  <c r="CW405" i="67"/>
  <c r="CX405" i="67"/>
  <c r="CY405" i="67"/>
  <c r="CZ405" i="67"/>
  <c r="DA405" i="67"/>
  <c r="DB405" i="67"/>
  <c r="DC405" i="67"/>
  <c r="DD405" i="67"/>
  <c r="DE405" i="67"/>
  <c r="DF405" i="67"/>
  <c r="DG405" i="67"/>
  <c r="DH405" i="67"/>
  <c r="DI405" i="67"/>
  <c r="DJ405" i="67"/>
  <c r="DK405" i="67"/>
  <c r="DL405" i="67"/>
  <c r="DM405" i="67"/>
  <c r="DN405" i="67"/>
  <c r="DO405" i="67"/>
  <c r="DP405" i="67"/>
  <c r="DQ405" i="67"/>
  <c r="DR405" i="67"/>
  <c r="DS405" i="67"/>
  <c r="DT405" i="67"/>
  <c r="DU405" i="67"/>
  <c r="DV405" i="67"/>
  <c r="DW405" i="67"/>
  <c r="DX405" i="67"/>
  <c r="DY405" i="67"/>
  <c r="DZ405" i="67"/>
  <c r="EA405" i="67"/>
  <c r="EB405" i="67"/>
  <c r="EC405" i="67"/>
  <c r="ED405" i="67"/>
  <c r="EE405" i="67"/>
  <c r="EF405" i="67"/>
  <c r="EG405" i="67"/>
  <c r="EH405" i="67"/>
  <c r="EI405" i="67"/>
  <c r="EJ405" i="67"/>
  <c r="A406" i="67"/>
  <c r="B406" i="67"/>
  <c r="C406" i="67"/>
  <c r="D406" i="67"/>
  <c r="E406" i="67"/>
  <c r="F406" i="67"/>
  <c r="G406" i="67"/>
  <c r="H406" i="67"/>
  <c r="I406" i="67"/>
  <c r="J406" i="67"/>
  <c r="K406" i="67"/>
  <c r="L406" i="67"/>
  <c r="M406" i="67"/>
  <c r="N406" i="67"/>
  <c r="O406" i="67"/>
  <c r="P406" i="67"/>
  <c r="Q406" i="67"/>
  <c r="R406" i="67"/>
  <c r="S406" i="67"/>
  <c r="T406" i="67"/>
  <c r="U406" i="67"/>
  <c r="V406" i="67"/>
  <c r="W406" i="67"/>
  <c r="X406" i="67"/>
  <c r="Y406" i="67"/>
  <c r="Z406" i="67"/>
  <c r="AA406" i="67"/>
  <c r="AB406" i="67"/>
  <c r="AC406" i="67"/>
  <c r="AD406" i="67"/>
  <c r="AE406" i="67"/>
  <c r="AF406" i="67"/>
  <c r="AG406" i="67"/>
  <c r="AH406" i="67"/>
  <c r="AI406" i="67"/>
  <c r="AJ406" i="67"/>
  <c r="AK406" i="67"/>
  <c r="AL406" i="67"/>
  <c r="AM406" i="67"/>
  <c r="AN406" i="67"/>
  <c r="AO406" i="67"/>
  <c r="AP406" i="67"/>
  <c r="AQ406" i="67"/>
  <c r="AR406" i="67"/>
  <c r="AS406" i="67"/>
  <c r="AT406" i="67"/>
  <c r="AU406" i="67"/>
  <c r="AV406" i="67"/>
  <c r="AW406" i="67"/>
  <c r="AX406" i="67"/>
  <c r="AY406" i="67"/>
  <c r="AZ406" i="67"/>
  <c r="BA406" i="67"/>
  <c r="BB406" i="67"/>
  <c r="BC406" i="67"/>
  <c r="BD406" i="67"/>
  <c r="BE406" i="67"/>
  <c r="BF406" i="67"/>
  <c r="BG406" i="67"/>
  <c r="BH406" i="67"/>
  <c r="BI406" i="67"/>
  <c r="BJ406" i="67"/>
  <c r="BK406" i="67"/>
  <c r="BL406" i="67"/>
  <c r="BM406" i="67"/>
  <c r="BT406" i="67"/>
  <c r="BU406" i="67"/>
  <c r="BV406" i="67"/>
  <c r="BW406" i="67"/>
  <c r="BX406" i="67"/>
  <c r="BY406" i="67"/>
  <c r="BZ406" i="67"/>
  <c r="CA406" i="67"/>
  <c r="CB406" i="67"/>
  <c r="CC406" i="67"/>
  <c r="CD406" i="67"/>
  <c r="CE406" i="67"/>
  <c r="CF406" i="67"/>
  <c r="CG406" i="67"/>
  <c r="CH406" i="67"/>
  <c r="CI406" i="67"/>
  <c r="CJ406" i="67"/>
  <c r="CK406" i="67"/>
  <c r="CL406" i="67"/>
  <c r="CM406" i="67"/>
  <c r="CN406" i="67"/>
  <c r="CO406" i="67"/>
  <c r="CP406" i="67"/>
  <c r="CQ406" i="67"/>
  <c r="CR406" i="67"/>
  <c r="CS406" i="67"/>
  <c r="CT406" i="67"/>
  <c r="CU406" i="67"/>
  <c r="CV406" i="67"/>
  <c r="CW406" i="67"/>
  <c r="CX406" i="67"/>
  <c r="CY406" i="67"/>
  <c r="CZ406" i="67"/>
  <c r="DA406" i="67"/>
  <c r="DB406" i="67"/>
  <c r="DC406" i="67"/>
  <c r="DD406" i="67"/>
  <c r="DE406" i="67"/>
  <c r="DF406" i="67"/>
  <c r="DG406" i="67"/>
  <c r="DH406" i="67"/>
  <c r="DI406" i="67"/>
  <c r="DJ406" i="67"/>
  <c r="DK406" i="67"/>
  <c r="DL406" i="67"/>
  <c r="DM406" i="67"/>
  <c r="DN406" i="67"/>
  <c r="DO406" i="67"/>
  <c r="DP406" i="67"/>
  <c r="DQ406" i="67"/>
  <c r="DR406" i="67"/>
  <c r="DS406" i="67"/>
  <c r="DT406" i="67"/>
  <c r="DU406" i="67"/>
  <c r="DV406" i="67"/>
  <c r="DW406" i="67"/>
  <c r="DX406" i="67"/>
  <c r="DY406" i="67"/>
  <c r="DZ406" i="67"/>
  <c r="EA406" i="67"/>
  <c r="EB406" i="67"/>
  <c r="EC406" i="67"/>
  <c r="ED406" i="67"/>
  <c r="EE406" i="67"/>
  <c r="EF406" i="67"/>
  <c r="EG406" i="67"/>
  <c r="EH406" i="67"/>
  <c r="EI406" i="67"/>
  <c r="EJ406" i="67"/>
  <c r="A407" i="67"/>
  <c r="B407" i="67"/>
  <c r="C407" i="67"/>
  <c r="D407" i="67"/>
  <c r="E407" i="67"/>
  <c r="F407" i="67"/>
  <c r="G407" i="67"/>
  <c r="H407" i="67"/>
  <c r="I407" i="67"/>
  <c r="J407" i="67"/>
  <c r="K407" i="67"/>
  <c r="L407" i="67"/>
  <c r="M407" i="67"/>
  <c r="N407" i="67"/>
  <c r="O407" i="67"/>
  <c r="P407" i="67"/>
  <c r="Q407" i="67"/>
  <c r="R407" i="67"/>
  <c r="S407" i="67"/>
  <c r="T407" i="67"/>
  <c r="U407" i="67"/>
  <c r="V407" i="67"/>
  <c r="W407" i="67"/>
  <c r="X407" i="67"/>
  <c r="Y407" i="67"/>
  <c r="Z407" i="67"/>
  <c r="AA407" i="67"/>
  <c r="AB407" i="67"/>
  <c r="AC407" i="67"/>
  <c r="AD407" i="67"/>
  <c r="AE407" i="67"/>
  <c r="AF407" i="67"/>
  <c r="AG407" i="67"/>
  <c r="AH407" i="67"/>
  <c r="AI407" i="67"/>
  <c r="AJ407" i="67"/>
  <c r="AK407" i="67"/>
  <c r="AL407" i="67"/>
  <c r="AM407" i="67"/>
  <c r="AN407" i="67"/>
  <c r="AO407" i="67"/>
  <c r="AP407" i="67"/>
  <c r="AQ407" i="67"/>
  <c r="AR407" i="67"/>
  <c r="AS407" i="67"/>
  <c r="AT407" i="67"/>
  <c r="AU407" i="67"/>
  <c r="AV407" i="67"/>
  <c r="AW407" i="67"/>
  <c r="AX407" i="67"/>
  <c r="AY407" i="67"/>
  <c r="AZ407" i="67"/>
  <c r="BA407" i="67"/>
  <c r="BB407" i="67"/>
  <c r="BC407" i="67"/>
  <c r="BD407" i="67"/>
  <c r="BE407" i="67"/>
  <c r="BF407" i="67"/>
  <c r="BG407" i="67"/>
  <c r="BH407" i="67"/>
  <c r="BI407" i="67"/>
  <c r="BJ407" i="67"/>
  <c r="BK407" i="67"/>
  <c r="BL407" i="67"/>
  <c r="BM407" i="67"/>
  <c r="BN407" i="67"/>
  <c r="BO407" i="67"/>
  <c r="BP407" i="67"/>
  <c r="BQ407" i="67"/>
  <c r="BR407" i="67"/>
  <c r="BS407" i="67"/>
  <c r="BT407" i="67"/>
  <c r="BU407" i="67"/>
  <c r="BV407" i="67"/>
  <c r="BW407" i="67"/>
  <c r="BX407" i="67"/>
  <c r="BY407" i="67"/>
  <c r="BZ407" i="67"/>
  <c r="CA407" i="67"/>
  <c r="CB407" i="67"/>
  <c r="CC407" i="67"/>
  <c r="CD407" i="67"/>
  <c r="CE407" i="67"/>
  <c r="CF407" i="67"/>
  <c r="CG407" i="67"/>
  <c r="CH407" i="67"/>
  <c r="CI407" i="67"/>
  <c r="CJ407" i="67"/>
  <c r="CK407" i="67"/>
  <c r="CL407" i="67"/>
  <c r="CM407" i="67"/>
  <c r="CN407" i="67"/>
  <c r="CO407" i="67"/>
  <c r="CP407" i="67"/>
  <c r="CQ407" i="67"/>
  <c r="CR407" i="67"/>
  <c r="CS407" i="67"/>
  <c r="CT407" i="67"/>
  <c r="CU407" i="67"/>
  <c r="CV407" i="67"/>
  <c r="CW407" i="67"/>
  <c r="CX407" i="67"/>
  <c r="CY407" i="67"/>
  <c r="CZ407" i="67"/>
  <c r="DA407" i="67"/>
  <c r="DB407" i="67"/>
  <c r="DC407" i="67"/>
  <c r="DD407" i="67"/>
  <c r="DE407" i="67"/>
  <c r="DF407" i="67"/>
  <c r="DG407" i="67"/>
  <c r="DH407" i="67"/>
  <c r="DI407" i="67"/>
  <c r="DJ407" i="67"/>
  <c r="DK407" i="67"/>
  <c r="DL407" i="67"/>
  <c r="DM407" i="67"/>
  <c r="DN407" i="67"/>
  <c r="DO407" i="67"/>
  <c r="DP407" i="67"/>
  <c r="DQ407" i="67"/>
  <c r="DR407" i="67"/>
  <c r="DS407" i="67"/>
  <c r="DT407" i="67"/>
  <c r="DU407" i="67"/>
  <c r="DV407" i="67"/>
  <c r="DW407" i="67"/>
  <c r="DX407" i="67"/>
  <c r="DY407" i="67"/>
  <c r="DZ407" i="67"/>
  <c r="EA407" i="67"/>
  <c r="EB407" i="67"/>
  <c r="EC407" i="67"/>
  <c r="ED407" i="67"/>
  <c r="EE407" i="67"/>
  <c r="EF407" i="67"/>
  <c r="EG407" i="67"/>
  <c r="EH407" i="67"/>
  <c r="EI407" i="67"/>
  <c r="EJ407" i="67"/>
  <c r="A408" i="67"/>
  <c r="B408" i="67"/>
  <c r="C408" i="67"/>
  <c r="D408" i="67"/>
  <c r="E408" i="67"/>
  <c r="F408" i="67"/>
  <c r="G408" i="67"/>
  <c r="H408" i="67"/>
  <c r="I408" i="67"/>
  <c r="J408" i="67"/>
  <c r="K408" i="67"/>
  <c r="L408" i="67"/>
  <c r="M408" i="67"/>
  <c r="N408" i="67"/>
  <c r="O408" i="67"/>
  <c r="P408" i="67"/>
  <c r="Q408" i="67"/>
  <c r="R408" i="67"/>
  <c r="S408" i="67"/>
  <c r="T408" i="67"/>
  <c r="U408" i="67"/>
  <c r="V408" i="67"/>
  <c r="W408" i="67"/>
  <c r="X408" i="67"/>
  <c r="Y408" i="67"/>
  <c r="Z408" i="67"/>
  <c r="AA408" i="67"/>
  <c r="AB408" i="67"/>
  <c r="AC408" i="67"/>
  <c r="AD408" i="67"/>
  <c r="AE408" i="67"/>
  <c r="AF408" i="67"/>
  <c r="AG408" i="67"/>
  <c r="AH408" i="67"/>
  <c r="AI408" i="67"/>
  <c r="AJ408" i="67"/>
  <c r="AK408" i="67"/>
  <c r="AL408" i="67"/>
  <c r="AM408" i="67"/>
  <c r="AN408" i="67"/>
  <c r="AO408" i="67"/>
  <c r="AP408" i="67"/>
  <c r="AQ408" i="67"/>
  <c r="AR408" i="67"/>
  <c r="AS408" i="67"/>
  <c r="AT408" i="67"/>
  <c r="AU408" i="67"/>
  <c r="AV408" i="67"/>
  <c r="AW408" i="67"/>
  <c r="AX408" i="67"/>
  <c r="AY408" i="67"/>
  <c r="AZ408" i="67"/>
  <c r="BA408" i="67"/>
  <c r="BB408" i="67"/>
  <c r="BC408" i="67"/>
  <c r="BD408" i="67"/>
  <c r="BE408" i="67"/>
  <c r="BF408" i="67"/>
  <c r="BG408" i="67"/>
  <c r="BH408" i="67"/>
  <c r="BI408" i="67"/>
  <c r="BJ408" i="67"/>
  <c r="BK408" i="67"/>
  <c r="BL408" i="67"/>
  <c r="BM408" i="67"/>
  <c r="BN408" i="67"/>
  <c r="BO408" i="67"/>
  <c r="BP408" i="67"/>
  <c r="BQ408" i="67"/>
  <c r="BR408" i="67"/>
  <c r="BS408" i="67"/>
  <c r="BT408" i="67"/>
  <c r="BU408" i="67"/>
  <c r="BV408" i="67"/>
  <c r="BW408" i="67"/>
  <c r="BX408" i="67"/>
  <c r="BY408" i="67"/>
  <c r="BZ408" i="67"/>
  <c r="CA408" i="67"/>
  <c r="CB408" i="67"/>
  <c r="CC408" i="67"/>
  <c r="CD408" i="67"/>
  <c r="CE408" i="67"/>
  <c r="CF408" i="67"/>
  <c r="CG408" i="67"/>
  <c r="CH408" i="67"/>
  <c r="CI408" i="67"/>
  <c r="CJ408" i="67"/>
  <c r="CK408" i="67"/>
  <c r="CL408" i="67"/>
  <c r="CM408" i="67"/>
  <c r="CN408" i="67"/>
  <c r="CO408" i="67"/>
  <c r="CP408" i="67"/>
  <c r="CQ408" i="67"/>
  <c r="CR408" i="67"/>
  <c r="CS408" i="67"/>
  <c r="CT408" i="67"/>
  <c r="CU408" i="67"/>
  <c r="CV408" i="67"/>
  <c r="CW408" i="67"/>
  <c r="CX408" i="67"/>
  <c r="CY408" i="67"/>
  <c r="CZ408" i="67"/>
  <c r="DA408" i="67"/>
  <c r="DB408" i="67"/>
  <c r="DC408" i="67"/>
  <c r="DD408" i="67"/>
  <c r="DE408" i="67"/>
  <c r="DF408" i="67"/>
  <c r="DG408" i="67"/>
  <c r="DH408" i="67"/>
  <c r="DI408" i="67"/>
  <c r="DJ408" i="67"/>
  <c r="DK408" i="67"/>
  <c r="DL408" i="67"/>
  <c r="DM408" i="67"/>
  <c r="DN408" i="67"/>
  <c r="DO408" i="67"/>
  <c r="DP408" i="67"/>
  <c r="DQ408" i="67"/>
  <c r="DR408" i="67"/>
  <c r="DS408" i="67"/>
  <c r="DT408" i="67"/>
  <c r="DU408" i="67"/>
  <c r="DV408" i="67"/>
  <c r="DW408" i="67"/>
  <c r="DX408" i="67"/>
  <c r="DY408" i="67"/>
  <c r="DZ408" i="67"/>
  <c r="EA408" i="67"/>
  <c r="EB408" i="67"/>
  <c r="EC408" i="67"/>
  <c r="ED408" i="67"/>
  <c r="EE408" i="67"/>
  <c r="EF408" i="67"/>
  <c r="EG408" i="67"/>
  <c r="EH408" i="67"/>
  <c r="EI408" i="67"/>
  <c r="EJ408" i="67"/>
  <c r="A409" i="67"/>
  <c r="B409" i="67"/>
  <c r="C409" i="67"/>
  <c r="D409" i="67"/>
  <c r="E409" i="67"/>
  <c r="F409" i="67"/>
  <c r="G409" i="67"/>
  <c r="H409" i="67"/>
  <c r="I409" i="67"/>
  <c r="J409" i="67"/>
  <c r="K409" i="67"/>
  <c r="L409" i="67"/>
  <c r="M409" i="67"/>
  <c r="N409" i="67"/>
  <c r="O409" i="67"/>
  <c r="P409" i="67"/>
  <c r="Q409" i="67"/>
  <c r="R409" i="67"/>
  <c r="S409" i="67"/>
  <c r="T409" i="67"/>
  <c r="U409" i="67"/>
  <c r="V409" i="67"/>
  <c r="W409" i="67"/>
  <c r="X409" i="67"/>
  <c r="Y409" i="67"/>
  <c r="Z409" i="67"/>
  <c r="AA409" i="67"/>
  <c r="AB409" i="67"/>
  <c r="AC409" i="67"/>
  <c r="AD409" i="67"/>
  <c r="AE409" i="67"/>
  <c r="AF409" i="67"/>
  <c r="AG409" i="67"/>
  <c r="AH409" i="67"/>
  <c r="AI409" i="67"/>
  <c r="AJ409" i="67"/>
  <c r="AK409" i="67"/>
  <c r="AL409" i="67"/>
  <c r="AM409" i="67"/>
  <c r="AN409" i="67"/>
  <c r="AO409" i="67"/>
  <c r="AP409" i="67"/>
  <c r="AQ409" i="67"/>
  <c r="AR409" i="67"/>
  <c r="AS409" i="67"/>
  <c r="AT409" i="67"/>
  <c r="AU409" i="67"/>
  <c r="AV409" i="67"/>
  <c r="AW409" i="67"/>
  <c r="AX409" i="67"/>
  <c r="AY409" i="67"/>
  <c r="AZ409" i="67"/>
  <c r="BA409" i="67"/>
  <c r="BB409" i="67"/>
  <c r="BC409" i="67"/>
  <c r="BD409" i="67"/>
  <c r="BE409" i="67"/>
  <c r="BF409" i="67"/>
  <c r="BG409" i="67"/>
  <c r="BH409" i="67"/>
  <c r="BI409" i="67"/>
  <c r="BJ409" i="67"/>
  <c r="BK409" i="67"/>
  <c r="BL409" i="67"/>
  <c r="BM409" i="67"/>
  <c r="BN409" i="67"/>
  <c r="BO409" i="67"/>
  <c r="BP409" i="67"/>
  <c r="BQ409" i="67"/>
  <c r="BT409" i="67"/>
  <c r="BU409" i="67"/>
  <c r="BV409" i="67"/>
  <c r="BW409" i="67"/>
  <c r="BX409" i="67"/>
  <c r="BY409" i="67"/>
  <c r="BZ409" i="67"/>
  <c r="CA409" i="67"/>
  <c r="CB409" i="67"/>
  <c r="CC409" i="67"/>
  <c r="CD409" i="67"/>
  <c r="CE409" i="67"/>
  <c r="CF409" i="67"/>
  <c r="CG409" i="67"/>
  <c r="CH409" i="67"/>
  <c r="CI409" i="67"/>
  <c r="CJ409" i="67"/>
  <c r="CK409" i="67"/>
  <c r="CL409" i="67"/>
  <c r="CM409" i="67"/>
  <c r="CN409" i="67"/>
  <c r="CO409" i="67"/>
  <c r="CP409" i="67"/>
  <c r="CQ409" i="67"/>
  <c r="CR409" i="67"/>
  <c r="CS409" i="67"/>
  <c r="CT409" i="67"/>
  <c r="CU409" i="67"/>
  <c r="CV409" i="67"/>
  <c r="CW409" i="67"/>
  <c r="CX409" i="67"/>
  <c r="CY409" i="67"/>
  <c r="CZ409" i="67"/>
  <c r="DA409" i="67"/>
  <c r="DB409" i="67"/>
  <c r="DC409" i="67"/>
  <c r="DD409" i="67"/>
  <c r="DE409" i="67"/>
  <c r="DF409" i="67"/>
  <c r="DG409" i="67"/>
  <c r="DH409" i="67"/>
  <c r="DI409" i="67"/>
  <c r="DJ409" i="67"/>
  <c r="DK409" i="67"/>
  <c r="DL409" i="67"/>
  <c r="DM409" i="67"/>
  <c r="DN409" i="67"/>
  <c r="DO409" i="67"/>
  <c r="DP409" i="67"/>
  <c r="DQ409" i="67"/>
  <c r="DR409" i="67"/>
  <c r="DS409" i="67"/>
  <c r="DT409" i="67"/>
  <c r="DU409" i="67"/>
  <c r="DV409" i="67"/>
  <c r="DW409" i="67"/>
  <c r="DX409" i="67"/>
  <c r="DY409" i="67"/>
  <c r="DZ409" i="67"/>
  <c r="EA409" i="67"/>
  <c r="EB409" i="67"/>
  <c r="EC409" i="67"/>
  <c r="ED409" i="67"/>
  <c r="EE409" i="67"/>
  <c r="EF409" i="67"/>
  <c r="EG409" i="67"/>
  <c r="EH409" i="67"/>
  <c r="EI409" i="67"/>
  <c r="EJ409" i="67"/>
  <c r="A410" i="67"/>
  <c r="B410" i="67"/>
  <c r="C410" i="67"/>
  <c r="D410" i="67"/>
  <c r="E410" i="67"/>
  <c r="F410" i="67"/>
  <c r="G410" i="67"/>
  <c r="H410" i="67"/>
  <c r="I410" i="67"/>
  <c r="J410" i="67"/>
  <c r="K410" i="67"/>
  <c r="L410" i="67"/>
  <c r="M410" i="67"/>
  <c r="N410" i="67"/>
  <c r="O410" i="67"/>
  <c r="P410" i="67"/>
  <c r="Q410" i="67"/>
  <c r="R410" i="67"/>
  <c r="S410" i="67"/>
  <c r="T410" i="67"/>
  <c r="U410" i="67"/>
  <c r="V410" i="67"/>
  <c r="W410" i="67"/>
  <c r="X410" i="67"/>
  <c r="Y410" i="67"/>
  <c r="Z410" i="67"/>
  <c r="AA410" i="67"/>
  <c r="AB410" i="67"/>
  <c r="AC410" i="67"/>
  <c r="AD410" i="67"/>
  <c r="AE410" i="67"/>
  <c r="AF410" i="67"/>
  <c r="AG410" i="67"/>
  <c r="AH410" i="67"/>
  <c r="AI410" i="67"/>
  <c r="AJ410" i="67"/>
  <c r="AK410" i="67"/>
  <c r="AL410" i="67"/>
  <c r="AM410" i="67"/>
  <c r="AN410" i="67"/>
  <c r="AO410" i="67"/>
  <c r="AP410" i="67"/>
  <c r="AQ410" i="67"/>
  <c r="AR410" i="67"/>
  <c r="AS410" i="67"/>
  <c r="AT410" i="67"/>
  <c r="AU410" i="67"/>
  <c r="AV410" i="67"/>
  <c r="AW410" i="67"/>
  <c r="AX410" i="67"/>
  <c r="AY410" i="67"/>
  <c r="AZ410" i="67"/>
  <c r="BA410" i="67"/>
  <c r="BB410" i="67"/>
  <c r="BC410" i="67"/>
  <c r="BD410" i="67"/>
  <c r="BE410" i="67"/>
  <c r="BF410" i="67"/>
  <c r="BG410" i="67"/>
  <c r="BH410" i="67"/>
  <c r="BI410" i="67"/>
  <c r="BJ410" i="67"/>
  <c r="BK410" i="67"/>
  <c r="BL410" i="67"/>
  <c r="BM410" i="67"/>
  <c r="BN410" i="67"/>
  <c r="BO410" i="67"/>
  <c r="BP410" i="67"/>
  <c r="BQ410" i="67"/>
  <c r="BR410" i="67"/>
  <c r="BS410" i="67"/>
  <c r="BT410" i="67"/>
  <c r="BU410" i="67"/>
  <c r="BV410" i="67"/>
  <c r="BW410" i="67"/>
  <c r="BX410" i="67"/>
  <c r="BY410" i="67"/>
  <c r="BZ410" i="67"/>
  <c r="CA410" i="67"/>
  <c r="CB410" i="67"/>
  <c r="CC410" i="67"/>
  <c r="CD410" i="67"/>
  <c r="CE410" i="67"/>
  <c r="CF410" i="67"/>
  <c r="CG410" i="67"/>
  <c r="CH410" i="67"/>
  <c r="CI410" i="67"/>
  <c r="CJ410" i="67"/>
  <c r="CK410" i="67"/>
  <c r="CL410" i="67"/>
  <c r="CM410" i="67"/>
  <c r="CN410" i="67"/>
  <c r="CO410" i="67"/>
  <c r="CP410" i="67"/>
  <c r="CQ410" i="67"/>
  <c r="CR410" i="67"/>
  <c r="CS410" i="67"/>
  <c r="CT410" i="67"/>
  <c r="CU410" i="67"/>
  <c r="CV410" i="67"/>
  <c r="CW410" i="67"/>
  <c r="CX410" i="67"/>
  <c r="CY410" i="67"/>
  <c r="CZ410" i="67"/>
  <c r="DA410" i="67"/>
  <c r="DB410" i="67"/>
  <c r="DC410" i="67"/>
  <c r="DD410" i="67"/>
  <c r="DE410" i="67"/>
  <c r="DF410" i="67"/>
  <c r="DG410" i="67"/>
  <c r="DH410" i="67"/>
  <c r="DI410" i="67"/>
  <c r="DJ410" i="67"/>
  <c r="DK410" i="67"/>
  <c r="DL410" i="67"/>
  <c r="DM410" i="67"/>
  <c r="DN410" i="67"/>
  <c r="DO410" i="67"/>
  <c r="DP410" i="67"/>
  <c r="DQ410" i="67"/>
  <c r="DR410" i="67"/>
  <c r="DS410" i="67"/>
  <c r="DT410" i="67"/>
  <c r="DU410" i="67"/>
  <c r="DV410" i="67"/>
  <c r="DW410" i="67"/>
  <c r="DX410" i="67"/>
  <c r="DY410" i="67"/>
  <c r="DZ410" i="67"/>
  <c r="EA410" i="67"/>
  <c r="EB410" i="67"/>
  <c r="EC410" i="67"/>
  <c r="ED410" i="67"/>
  <c r="EE410" i="67"/>
  <c r="EF410" i="67"/>
  <c r="EG410" i="67"/>
  <c r="EH410" i="67"/>
  <c r="EI410" i="67"/>
  <c r="EJ410" i="67"/>
  <c r="A411" i="67"/>
  <c r="B411" i="67"/>
  <c r="C411" i="67"/>
  <c r="D411" i="67"/>
  <c r="E411" i="67"/>
  <c r="F411" i="67"/>
  <c r="G411" i="67"/>
  <c r="H411" i="67"/>
  <c r="I411" i="67"/>
  <c r="J411" i="67"/>
  <c r="K411" i="67"/>
  <c r="L411" i="67"/>
  <c r="M411" i="67"/>
  <c r="N411" i="67"/>
  <c r="O411" i="67"/>
  <c r="P411" i="67"/>
  <c r="Q411" i="67"/>
  <c r="R411" i="67"/>
  <c r="S411" i="67"/>
  <c r="T411" i="67"/>
  <c r="U411" i="67"/>
  <c r="V411" i="67"/>
  <c r="W411" i="67"/>
  <c r="X411" i="67"/>
  <c r="Y411" i="67"/>
  <c r="Z411" i="67"/>
  <c r="AA411" i="67"/>
  <c r="AB411" i="67"/>
  <c r="AC411" i="67"/>
  <c r="AD411" i="67"/>
  <c r="AE411" i="67"/>
  <c r="AF411" i="67"/>
  <c r="AG411" i="67"/>
  <c r="AH411" i="67"/>
  <c r="AI411" i="67"/>
  <c r="AJ411" i="67"/>
  <c r="AK411" i="67"/>
  <c r="AL411" i="67"/>
  <c r="AM411" i="67"/>
  <c r="AN411" i="67"/>
  <c r="AO411" i="67"/>
  <c r="AP411" i="67"/>
  <c r="AQ411" i="67"/>
  <c r="AR411" i="67"/>
  <c r="AS411" i="67"/>
  <c r="AT411" i="67"/>
  <c r="AU411" i="67"/>
  <c r="AV411" i="67"/>
  <c r="AW411" i="67"/>
  <c r="AX411" i="67"/>
  <c r="AY411" i="67"/>
  <c r="AZ411" i="67"/>
  <c r="BA411" i="67"/>
  <c r="BB411" i="67"/>
  <c r="BC411" i="67"/>
  <c r="BD411" i="67"/>
  <c r="BE411" i="67"/>
  <c r="BF411" i="67"/>
  <c r="BG411" i="67"/>
  <c r="BH411" i="67"/>
  <c r="BI411" i="67"/>
  <c r="BJ411" i="67"/>
  <c r="BK411" i="67"/>
  <c r="BL411" i="67"/>
  <c r="BM411" i="67"/>
  <c r="BN411" i="67"/>
  <c r="BO411" i="67"/>
  <c r="BP411" i="67"/>
  <c r="BQ411" i="67"/>
  <c r="BR411" i="67"/>
  <c r="BS411" i="67"/>
  <c r="BT411" i="67"/>
  <c r="BU411" i="67"/>
  <c r="BV411" i="67"/>
  <c r="BW411" i="67"/>
  <c r="BX411" i="67"/>
  <c r="BY411" i="67"/>
  <c r="BZ411" i="67"/>
  <c r="CA411" i="67"/>
  <c r="CB411" i="67"/>
  <c r="CC411" i="67"/>
  <c r="CD411" i="67"/>
  <c r="CE411" i="67"/>
  <c r="CF411" i="67"/>
  <c r="CG411" i="67"/>
  <c r="CH411" i="67"/>
  <c r="CI411" i="67"/>
  <c r="CJ411" i="67"/>
  <c r="CK411" i="67"/>
  <c r="CL411" i="67"/>
  <c r="CM411" i="67"/>
  <c r="CN411" i="67"/>
  <c r="CO411" i="67"/>
  <c r="CP411" i="67"/>
  <c r="CQ411" i="67"/>
  <c r="CR411" i="67"/>
  <c r="CS411" i="67"/>
  <c r="CT411" i="67"/>
  <c r="CU411" i="67"/>
  <c r="CV411" i="67"/>
  <c r="CW411" i="67"/>
  <c r="CX411" i="67"/>
  <c r="CY411" i="67"/>
  <c r="CZ411" i="67"/>
  <c r="DA411" i="67"/>
  <c r="DB411" i="67"/>
  <c r="DC411" i="67"/>
  <c r="DD411" i="67"/>
  <c r="DE411" i="67"/>
  <c r="DF411" i="67"/>
  <c r="DG411" i="67"/>
  <c r="DH411" i="67"/>
  <c r="DI411" i="67"/>
  <c r="DJ411" i="67"/>
  <c r="DK411" i="67"/>
  <c r="DL411" i="67"/>
  <c r="DM411" i="67"/>
  <c r="DN411" i="67"/>
  <c r="DO411" i="67"/>
  <c r="DP411" i="67"/>
  <c r="DQ411" i="67"/>
  <c r="DR411" i="67"/>
  <c r="DS411" i="67"/>
  <c r="DT411" i="67"/>
  <c r="DU411" i="67"/>
  <c r="DV411" i="67"/>
  <c r="DW411" i="67"/>
  <c r="DX411" i="67"/>
  <c r="DY411" i="67"/>
  <c r="DZ411" i="67"/>
  <c r="EA411" i="67"/>
  <c r="EB411" i="67"/>
  <c r="EC411" i="67"/>
  <c r="ED411" i="67"/>
  <c r="EE411" i="67"/>
  <c r="EF411" i="67"/>
  <c r="EG411" i="67"/>
  <c r="EH411" i="67"/>
  <c r="EI411" i="67"/>
  <c r="EJ411" i="67"/>
  <c r="A412" i="67"/>
  <c r="B412" i="67"/>
  <c r="C412" i="67"/>
  <c r="D412" i="67"/>
  <c r="E412" i="67"/>
  <c r="F412" i="67"/>
  <c r="G412" i="67"/>
  <c r="H412" i="67"/>
  <c r="I412" i="67"/>
  <c r="J412" i="67"/>
  <c r="K412" i="67"/>
  <c r="L412" i="67"/>
  <c r="M412" i="67"/>
  <c r="N412" i="67"/>
  <c r="O412" i="67"/>
  <c r="P412" i="67"/>
  <c r="Q412" i="67"/>
  <c r="R412" i="67"/>
  <c r="S412" i="67"/>
  <c r="T412" i="67"/>
  <c r="U412" i="67"/>
  <c r="V412" i="67"/>
  <c r="W412" i="67"/>
  <c r="X412" i="67"/>
  <c r="Y412" i="67"/>
  <c r="Z412" i="67"/>
  <c r="AA412" i="67"/>
  <c r="AB412" i="67"/>
  <c r="AC412" i="67"/>
  <c r="AD412" i="67"/>
  <c r="AE412" i="67"/>
  <c r="AF412" i="67"/>
  <c r="AG412" i="67"/>
  <c r="AH412" i="67"/>
  <c r="AI412" i="67"/>
  <c r="AJ412" i="67"/>
  <c r="AK412" i="67"/>
  <c r="AL412" i="67"/>
  <c r="AM412" i="67"/>
  <c r="AN412" i="67"/>
  <c r="AO412" i="67"/>
  <c r="AP412" i="67"/>
  <c r="AQ412" i="67"/>
  <c r="AR412" i="67"/>
  <c r="AS412" i="67"/>
  <c r="AT412" i="67"/>
  <c r="AU412" i="67"/>
  <c r="AV412" i="67"/>
  <c r="AW412" i="67"/>
  <c r="AX412" i="67"/>
  <c r="AY412" i="67"/>
  <c r="AZ412" i="67"/>
  <c r="BA412" i="67"/>
  <c r="BB412" i="67"/>
  <c r="BC412" i="67"/>
  <c r="BD412" i="67"/>
  <c r="BE412" i="67"/>
  <c r="BF412" i="67"/>
  <c r="BG412" i="67"/>
  <c r="BH412" i="67"/>
  <c r="BI412" i="67"/>
  <c r="BJ412" i="67"/>
  <c r="BK412" i="67"/>
  <c r="BL412" i="67"/>
  <c r="BM412" i="67"/>
  <c r="CH412" i="67"/>
  <c r="CI412" i="67"/>
  <c r="CJ412" i="67"/>
  <c r="CK412" i="67"/>
  <c r="CL412" i="67"/>
  <c r="CM412" i="67"/>
  <c r="CN412" i="67"/>
  <c r="CO412" i="67"/>
  <c r="CP412" i="67"/>
  <c r="CQ412" i="67"/>
  <c r="CR412" i="67"/>
  <c r="CS412" i="67"/>
  <c r="CT412" i="67"/>
  <c r="CU412" i="67"/>
  <c r="CV412" i="67"/>
  <c r="CW412" i="67"/>
  <c r="CX412" i="67"/>
  <c r="CY412" i="67"/>
  <c r="CZ412" i="67"/>
  <c r="DA412" i="67"/>
  <c r="DB412" i="67"/>
  <c r="DC412" i="67"/>
  <c r="DD412" i="67"/>
  <c r="DE412" i="67"/>
  <c r="DF412" i="67"/>
  <c r="DG412" i="67"/>
  <c r="DH412" i="67"/>
  <c r="DI412" i="67"/>
  <c r="DJ412" i="67"/>
  <c r="DK412" i="67"/>
  <c r="DL412" i="67"/>
  <c r="DM412" i="67"/>
  <c r="DN412" i="67"/>
  <c r="DO412" i="67"/>
  <c r="DP412" i="67"/>
  <c r="DQ412" i="67"/>
  <c r="DR412" i="67"/>
  <c r="DS412" i="67"/>
  <c r="DT412" i="67"/>
  <c r="DU412" i="67"/>
  <c r="DV412" i="67"/>
  <c r="DW412" i="67"/>
  <c r="DX412" i="67"/>
  <c r="A414" i="67"/>
  <c r="B414" i="67"/>
  <c r="C414" i="67"/>
  <c r="D414" i="67"/>
  <c r="E414" i="67"/>
  <c r="F414" i="67"/>
  <c r="G414" i="67"/>
  <c r="H414" i="67"/>
  <c r="I414" i="67"/>
  <c r="J414" i="67"/>
  <c r="K414" i="67"/>
  <c r="L414" i="67"/>
  <c r="M414" i="67"/>
  <c r="N414" i="67"/>
  <c r="O414" i="67"/>
  <c r="P414" i="67"/>
  <c r="Q414" i="67"/>
  <c r="R414" i="67"/>
  <c r="S414" i="67"/>
  <c r="T414" i="67"/>
  <c r="U414" i="67"/>
  <c r="V414" i="67"/>
  <c r="W414" i="67"/>
  <c r="X414" i="67"/>
  <c r="Y414" i="67"/>
  <c r="Z414" i="67"/>
  <c r="AA414" i="67"/>
  <c r="AB414" i="67"/>
  <c r="AC414" i="67"/>
  <c r="AD414" i="67"/>
  <c r="AE414" i="67"/>
  <c r="AF414" i="67"/>
  <c r="AG414" i="67"/>
  <c r="AH414" i="67"/>
  <c r="AI414" i="67"/>
  <c r="AJ414" i="67"/>
  <c r="AK414" i="67"/>
  <c r="AL414" i="67"/>
  <c r="AM414" i="67"/>
  <c r="AN414" i="67"/>
  <c r="AO414" i="67"/>
  <c r="AP414" i="67"/>
  <c r="AQ414" i="67"/>
  <c r="AR414" i="67"/>
  <c r="AS414" i="67"/>
  <c r="AT414" i="67"/>
  <c r="AU414" i="67"/>
  <c r="AV414" i="67"/>
  <c r="AW414" i="67"/>
  <c r="AX414" i="67"/>
  <c r="AY414" i="67"/>
  <c r="AZ414" i="67"/>
  <c r="BA414" i="67"/>
  <c r="BB414" i="67"/>
  <c r="BC414" i="67"/>
  <c r="BD414" i="67"/>
  <c r="BE414" i="67"/>
  <c r="BF414" i="67"/>
  <c r="BG414" i="67"/>
  <c r="BH414" i="67"/>
  <c r="BI414" i="67"/>
  <c r="BJ414" i="67"/>
  <c r="BK414" i="67"/>
  <c r="BL414" i="67"/>
  <c r="BM414" i="67"/>
  <c r="BN414" i="67"/>
  <c r="BO414" i="67"/>
  <c r="BP414" i="67"/>
  <c r="BQ414" i="67"/>
  <c r="BR414" i="67"/>
  <c r="BS414" i="67"/>
  <c r="BT414" i="67"/>
  <c r="BU414" i="67"/>
  <c r="BV414" i="67"/>
  <c r="BW414" i="67"/>
  <c r="BX414" i="67"/>
  <c r="BY414" i="67"/>
  <c r="BZ414" i="67"/>
  <c r="CA414" i="67"/>
  <c r="CB414" i="67"/>
  <c r="CC414" i="67"/>
  <c r="CD414" i="67"/>
  <c r="CE414" i="67"/>
  <c r="CF414" i="67"/>
  <c r="CG414" i="67"/>
  <c r="CH414" i="67"/>
  <c r="CI414" i="67"/>
  <c r="CJ414" i="67"/>
  <c r="CK414" i="67"/>
  <c r="CL414" i="67"/>
  <c r="CM414" i="67"/>
  <c r="CN414" i="67"/>
  <c r="CO414" i="67"/>
  <c r="CP414" i="67"/>
  <c r="CQ414" i="67"/>
  <c r="CR414" i="67"/>
  <c r="CS414" i="67"/>
  <c r="CT414" i="67"/>
  <c r="CU414" i="67"/>
  <c r="CV414" i="67"/>
  <c r="CW414" i="67"/>
  <c r="CX414" i="67"/>
  <c r="CY414" i="67"/>
  <c r="CZ414" i="67"/>
  <c r="DA414" i="67"/>
  <c r="DB414" i="67"/>
  <c r="DC414" i="67"/>
  <c r="DD414" i="67"/>
  <c r="DE414" i="67"/>
  <c r="DF414" i="67"/>
  <c r="DG414" i="67"/>
  <c r="DH414" i="67"/>
  <c r="DI414" i="67"/>
  <c r="DJ414" i="67"/>
  <c r="DK414" i="67"/>
  <c r="DL414" i="67"/>
  <c r="DM414" i="67"/>
  <c r="DN414" i="67"/>
  <c r="DO414" i="67"/>
  <c r="DP414" i="67"/>
  <c r="DQ414" i="67"/>
  <c r="DR414" i="67"/>
  <c r="DS414" i="67"/>
  <c r="DT414" i="67"/>
  <c r="DU414" i="67"/>
  <c r="DV414" i="67"/>
  <c r="DW414" i="67"/>
  <c r="DX414" i="67"/>
  <c r="DY414" i="67"/>
  <c r="DZ414" i="67"/>
  <c r="EA414" i="67"/>
  <c r="EB414" i="67"/>
  <c r="EC414" i="67"/>
  <c r="ED414" i="67"/>
  <c r="EE414" i="67"/>
  <c r="EF414" i="67"/>
  <c r="EG414" i="67"/>
  <c r="EH414" i="67"/>
  <c r="EI414" i="67"/>
  <c r="EJ414" i="67"/>
  <c r="A416" i="67"/>
  <c r="B416" i="67"/>
  <c r="C416" i="67"/>
  <c r="D416" i="67"/>
  <c r="E416" i="67"/>
  <c r="F416" i="67"/>
  <c r="G416" i="67"/>
  <c r="H416" i="67"/>
  <c r="I416" i="67"/>
  <c r="J416" i="67"/>
  <c r="K416" i="67"/>
  <c r="L416" i="67"/>
  <c r="M416" i="67"/>
  <c r="N416" i="67"/>
  <c r="O416" i="67"/>
  <c r="P416" i="67"/>
  <c r="Q416" i="67"/>
  <c r="R416" i="67"/>
  <c r="S416" i="67"/>
  <c r="T416" i="67"/>
  <c r="U416" i="67"/>
  <c r="V416" i="67"/>
  <c r="W416" i="67"/>
  <c r="X416" i="67"/>
  <c r="Y416" i="67"/>
  <c r="Z416" i="67"/>
  <c r="AA416" i="67"/>
  <c r="AB416" i="67"/>
  <c r="AC416" i="67"/>
  <c r="AD416" i="67"/>
  <c r="AE416" i="67"/>
  <c r="AF416" i="67"/>
  <c r="AG416" i="67"/>
  <c r="AH416" i="67"/>
  <c r="AI416" i="67"/>
  <c r="AJ416" i="67"/>
  <c r="AK416" i="67"/>
  <c r="AL416" i="67"/>
  <c r="AM416" i="67"/>
  <c r="AN416" i="67"/>
  <c r="AO416" i="67"/>
  <c r="AP416" i="67"/>
  <c r="AQ416" i="67"/>
  <c r="AR416" i="67"/>
  <c r="AS416" i="67"/>
  <c r="AT416" i="67"/>
  <c r="AU416" i="67"/>
  <c r="AV416" i="67"/>
  <c r="AW416" i="67"/>
  <c r="AX416" i="67"/>
  <c r="AY416" i="67"/>
  <c r="AZ416" i="67"/>
  <c r="BA416" i="67"/>
  <c r="BB416" i="67"/>
  <c r="BC416" i="67"/>
  <c r="BD416" i="67"/>
  <c r="BE416" i="67"/>
  <c r="BF416" i="67"/>
  <c r="BG416" i="67"/>
  <c r="BH416" i="67"/>
  <c r="BI416" i="67"/>
  <c r="BJ416" i="67"/>
  <c r="BK416" i="67"/>
  <c r="BL416" i="67"/>
  <c r="BM416" i="67"/>
  <c r="BN416" i="67"/>
  <c r="BO416" i="67"/>
  <c r="BP416" i="67"/>
  <c r="BQ416" i="67"/>
  <c r="BR416" i="67"/>
  <c r="BS416" i="67"/>
  <c r="BT416" i="67"/>
  <c r="BU416" i="67"/>
  <c r="BV416" i="67"/>
  <c r="BW416" i="67"/>
  <c r="BX416" i="67"/>
  <c r="BY416" i="67"/>
  <c r="BZ416" i="67"/>
  <c r="CA416" i="67"/>
  <c r="CB416" i="67"/>
  <c r="CC416" i="67"/>
  <c r="CD416" i="67"/>
  <c r="CE416" i="67"/>
  <c r="CF416" i="67"/>
  <c r="CG416" i="67"/>
  <c r="CH416" i="67"/>
  <c r="CI416" i="67"/>
  <c r="CJ416" i="67"/>
  <c r="CK416" i="67"/>
  <c r="CL416" i="67"/>
  <c r="CM416" i="67"/>
  <c r="CN416" i="67"/>
  <c r="CO416" i="67"/>
  <c r="CP416" i="67"/>
  <c r="CQ416" i="67"/>
  <c r="CR416" i="67"/>
  <c r="CS416" i="67"/>
  <c r="CT416" i="67"/>
  <c r="CU416" i="67"/>
  <c r="CV416" i="67"/>
  <c r="CW416" i="67"/>
  <c r="CX416" i="67"/>
  <c r="CY416" i="67"/>
  <c r="CZ416" i="67"/>
  <c r="DA416" i="67"/>
  <c r="DB416" i="67"/>
  <c r="DC416" i="67"/>
  <c r="DD416" i="67"/>
  <c r="DE416" i="67"/>
  <c r="DF416" i="67"/>
  <c r="DG416" i="67"/>
  <c r="DH416" i="67"/>
  <c r="DI416" i="67"/>
  <c r="DJ416" i="67"/>
  <c r="DK416" i="67"/>
  <c r="DL416" i="67"/>
  <c r="DM416" i="67"/>
  <c r="DN416" i="67"/>
  <c r="DO416" i="67"/>
  <c r="DP416" i="67"/>
  <c r="DQ416" i="67"/>
  <c r="DR416" i="67"/>
  <c r="DS416" i="67"/>
  <c r="DT416" i="67"/>
  <c r="DU416" i="67"/>
  <c r="DV416" i="67"/>
  <c r="DW416" i="67"/>
  <c r="DX416" i="67"/>
  <c r="DY416" i="67"/>
  <c r="DZ416" i="67"/>
  <c r="EA416" i="67"/>
  <c r="EB416" i="67"/>
  <c r="EC416" i="67"/>
  <c r="ED416" i="67"/>
  <c r="EE416" i="67"/>
  <c r="EF416" i="67"/>
  <c r="EG416" i="67"/>
  <c r="EH416" i="67"/>
  <c r="EI416" i="67"/>
  <c r="EJ416" i="67"/>
  <c r="A417" i="67"/>
  <c r="B417" i="67"/>
  <c r="C417" i="67"/>
  <c r="D417" i="67"/>
  <c r="E417" i="67"/>
  <c r="F417" i="67"/>
  <c r="G417" i="67"/>
  <c r="H417" i="67"/>
  <c r="I417" i="67"/>
  <c r="J417" i="67"/>
  <c r="K417" i="67"/>
  <c r="L417" i="67"/>
  <c r="M417" i="67"/>
  <c r="N417" i="67"/>
  <c r="O417" i="67"/>
  <c r="P417" i="67"/>
  <c r="Q417" i="67"/>
  <c r="R417" i="67"/>
  <c r="S417" i="67"/>
  <c r="T417" i="67"/>
  <c r="U417" i="67"/>
  <c r="V417" i="67"/>
  <c r="W417" i="67"/>
  <c r="X417" i="67"/>
  <c r="Y417" i="67"/>
  <c r="Z417" i="67"/>
  <c r="AA417" i="67"/>
  <c r="AB417" i="67"/>
  <c r="AC417" i="67"/>
  <c r="AD417" i="67"/>
  <c r="AE417" i="67"/>
  <c r="AF417" i="67"/>
  <c r="AG417" i="67"/>
  <c r="AH417" i="67"/>
  <c r="AI417" i="67"/>
  <c r="AJ417" i="67"/>
  <c r="AK417" i="67"/>
  <c r="AL417" i="67"/>
  <c r="AM417" i="67"/>
  <c r="AN417" i="67"/>
  <c r="AO417" i="67"/>
  <c r="AP417" i="67"/>
  <c r="AQ417" i="67"/>
  <c r="AR417" i="67"/>
  <c r="AS417" i="67"/>
  <c r="AT417" i="67"/>
  <c r="AU417" i="67"/>
  <c r="AV417" i="67"/>
  <c r="AW417" i="67"/>
  <c r="AX417" i="67"/>
  <c r="AY417" i="67"/>
  <c r="AZ417" i="67"/>
  <c r="BA417" i="67"/>
  <c r="BB417" i="67"/>
  <c r="BC417" i="67"/>
  <c r="BD417" i="67"/>
  <c r="BE417" i="67"/>
  <c r="BF417" i="67"/>
  <c r="BG417" i="67"/>
  <c r="BH417" i="67"/>
  <c r="BI417" i="67"/>
  <c r="BJ417" i="67"/>
  <c r="BK417" i="67"/>
  <c r="BL417" i="67"/>
  <c r="BM417" i="67"/>
  <c r="BS417" i="67"/>
  <c r="BT417" i="67"/>
  <c r="BU417" i="67"/>
  <c r="BV417" i="67"/>
  <c r="BW417" i="67"/>
  <c r="BX417" i="67"/>
  <c r="BY417" i="67"/>
  <c r="BZ417" i="67"/>
  <c r="CA417" i="67"/>
  <c r="CB417" i="67"/>
  <c r="CC417" i="67"/>
  <c r="CD417" i="67"/>
  <c r="CE417" i="67"/>
  <c r="CF417" i="67"/>
  <c r="CG417" i="67"/>
  <c r="CH417" i="67"/>
  <c r="CI417" i="67"/>
  <c r="CJ417" i="67"/>
  <c r="CK417" i="67"/>
  <c r="CL417" i="67"/>
  <c r="CM417" i="67"/>
  <c r="CN417" i="67"/>
  <c r="CO417" i="67"/>
  <c r="CP417" i="67"/>
  <c r="CQ417" i="67"/>
  <c r="CR417" i="67"/>
  <c r="CS417" i="67"/>
  <c r="CT417" i="67"/>
  <c r="CU417" i="67"/>
  <c r="CV417" i="67"/>
  <c r="CW417" i="67"/>
  <c r="CX417" i="67"/>
  <c r="CY417" i="67"/>
  <c r="CZ417" i="67"/>
  <c r="DA417" i="67"/>
  <c r="DB417" i="67"/>
  <c r="DC417" i="67"/>
  <c r="DD417" i="67"/>
  <c r="DE417" i="67"/>
  <c r="DF417" i="67"/>
  <c r="DG417" i="67"/>
  <c r="DH417" i="67"/>
  <c r="DI417" i="67"/>
  <c r="DJ417" i="67"/>
  <c r="DK417" i="67"/>
  <c r="DL417" i="67"/>
  <c r="DM417" i="67"/>
  <c r="DN417" i="67"/>
  <c r="DO417" i="67"/>
  <c r="DP417" i="67"/>
  <c r="DQ417" i="67"/>
  <c r="DR417" i="67"/>
  <c r="DS417" i="67"/>
  <c r="DT417" i="67"/>
  <c r="DU417" i="67"/>
  <c r="DV417" i="67"/>
  <c r="DW417" i="67"/>
  <c r="DX417" i="67"/>
  <c r="DY417" i="67"/>
  <c r="DZ417" i="67"/>
  <c r="EA417" i="67"/>
  <c r="EB417" i="67"/>
  <c r="EC417" i="67"/>
  <c r="ED417" i="67"/>
  <c r="EE417" i="67"/>
  <c r="EF417" i="67"/>
  <c r="EG417" i="67"/>
  <c r="EH417" i="67"/>
  <c r="EI417" i="67"/>
  <c r="EJ417" i="67"/>
  <c r="A418" i="67"/>
  <c r="B418" i="67"/>
  <c r="C418" i="67"/>
  <c r="D418" i="67"/>
  <c r="E418" i="67"/>
  <c r="F418" i="67"/>
  <c r="G418" i="67"/>
  <c r="H418" i="67"/>
  <c r="I418" i="67"/>
  <c r="J418" i="67"/>
  <c r="K418" i="67"/>
  <c r="L418" i="67"/>
  <c r="M418" i="67"/>
  <c r="N418" i="67"/>
  <c r="O418" i="67"/>
  <c r="P418" i="67"/>
  <c r="Q418" i="67"/>
  <c r="R418" i="67"/>
  <c r="S418" i="67"/>
  <c r="T418" i="67"/>
  <c r="U418" i="67"/>
  <c r="V418" i="67"/>
  <c r="W418" i="67"/>
  <c r="X418" i="67"/>
  <c r="Y418" i="67"/>
  <c r="Z418" i="67"/>
  <c r="AA418" i="67"/>
  <c r="AB418" i="67"/>
  <c r="AC418" i="67"/>
  <c r="AD418" i="67"/>
  <c r="AE418" i="67"/>
  <c r="AF418" i="67"/>
  <c r="AG418" i="67"/>
  <c r="AH418" i="67"/>
  <c r="AI418" i="67"/>
  <c r="AJ418" i="67"/>
  <c r="AK418" i="67"/>
  <c r="AL418" i="67"/>
  <c r="AM418" i="67"/>
  <c r="AN418" i="67"/>
  <c r="AO418" i="67"/>
  <c r="AP418" i="67"/>
  <c r="AQ418" i="67"/>
  <c r="AR418" i="67"/>
  <c r="AS418" i="67"/>
  <c r="AT418" i="67"/>
  <c r="AU418" i="67"/>
  <c r="AV418" i="67"/>
  <c r="AW418" i="67"/>
  <c r="AX418" i="67"/>
  <c r="AY418" i="67"/>
  <c r="AZ418" i="67"/>
  <c r="BA418" i="67"/>
  <c r="BB418" i="67"/>
  <c r="BC418" i="67"/>
  <c r="BD418" i="67"/>
  <c r="BE418" i="67"/>
  <c r="BF418" i="67"/>
  <c r="BG418" i="67"/>
  <c r="BH418" i="67"/>
  <c r="BI418" i="67"/>
  <c r="BJ418" i="67"/>
  <c r="BK418" i="67"/>
  <c r="BL418" i="67"/>
  <c r="BM418" i="67"/>
  <c r="BS418" i="67"/>
  <c r="BT418" i="67"/>
  <c r="BU418" i="67"/>
  <c r="BV418" i="67"/>
  <c r="BW418" i="67"/>
  <c r="BX418" i="67"/>
  <c r="BY418" i="67"/>
  <c r="BZ418" i="67"/>
  <c r="CA418" i="67"/>
  <c r="CB418" i="67"/>
  <c r="CC418" i="67"/>
  <c r="CD418" i="67"/>
  <c r="CE418" i="67"/>
  <c r="CF418" i="67"/>
  <c r="CG418" i="67"/>
  <c r="CH418" i="67"/>
  <c r="CI418" i="67"/>
  <c r="CJ418" i="67"/>
  <c r="CK418" i="67"/>
  <c r="CL418" i="67"/>
  <c r="CM418" i="67"/>
  <c r="CN418" i="67"/>
  <c r="CO418" i="67"/>
  <c r="CP418" i="67"/>
  <c r="CQ418" i="67"/>
  <c r="CR418" i="67"/>
  <c r="CS418" i="67"/>
  <c r="CT418" i="67"/>
  <c r="CU418" i="67"/>
  <c r="CV418" i="67"/>
  <c r="CW418" i="67"/>
  <c r="CX418" i="67"/>
  <c r="CY418" i="67"/>
  <c r="CZ418" i="67"/>
  <c r="DA418" i="67"/>
  <c r="DB418" i="67"/>
  <c r="DC418" i="67"/>
  <c r="DD418" i="67"/>
  <c r="DE418" i="67"/>
  <c r="DF418" i="67"/>
  <c r="DG418" i="67"/>
  <c r="DH418" i="67"/>
  <c r="DI418" i="67"/>
  <c r="DJ418" i="67"/>
  <c r="DK418" i="67"/>
  <c r="DL418" i="67"/>
  <c r="DM418" i="67"/>
  <c r="DN418" i="67"/>
  <c r="DO418" i="67"/>
  <c r="DP418" i="67"/>
  <c r="DQ418" i="67"/>
  <c r="DR418" i="67"/>
  <c r="DS418" i="67"/>
  <c r="DT418" i="67"/>
  <c r="DU418" i="67"/>
  <c r="DV418" i="67"/>
  <c r="DW418" i="67"/>
  <c r="DX418" i="67"/>
  <c r="DY418" i="67"/>
  <c r="DZ418" i="67"/>
  <c r="EA418" i="67"/>
  <c r="EB418" i="67"/>
  <c r="EC418" i="67"/>
  <c r="ED418" i="67"/>
  <c r="EE418" i="67"/>
  <c r="EF418" i="67"/>
  <c r="EG418" i="67"/>
  <c r="EH418" i="67"/>
  <c r="EI418" i="67"/>
  <c r="EJ418" i="67"/>
  <c r="A419" i="67"/>
  <c r="B419" i="67"/>
  <c r="C419" i="67"/>
  <c r="D419" i="67"/>
  <c r="E419" i="67"/>
  <c r="F419" i="67"/>
  <c r="G419" i="67"/>
  <c r="H419" i="67"/>
  <c r="I419" i="67"/>
  <c r="J419" i="67"/>
  <c r="K419" i="67"/>
  <c r="L419" i="67"/>
  <c r="M419" i="67"/>
  <c r="N419" i="67"/>
  <c r="O419" i="67"/>
  <c r="P419" i="67"/>
  <c r="Q419" i="67"/>
  <c r="R419" i="67"/>
  <c r="S419" i="67"/>
  <c r="T419" i="67"/>
  <c r="U419" i="67"/>
  <c r="V419" i="67"/>
  <c r="W419" i="67"/>
  <c r="X419" i="67"/>
  <c r="Y419" i="67"/>
  <c r="Z419" i="67"/>
  <c r="AA419" i="67"/>
  <c r="AB419" i="67"/>
  <c r="AC419" i="67"/>
  <c r="AD419" i="67"/>
  <c r="AE419" i="67"/>
  <c r="AF419" i="67"/>
  <c r="AG419" i="67"/>
  <c r="AH419" i="67"/>
  <c r="AI419" i="67"/>
  <c r="AJ419" i="67"/>
  <c r="AK419" i="67"/>
  <c r="AL419" i="67"/>
  <c r="AM419" i="67"/>
  <c r="AN419" i="67"/>
  <c r="AO419" i="67"/>
  <c r="AP419" i="67"/>
  <c r="AQ419" i="67"/>
  <c r="AR419" i="67"/>
  <c r="AS419" i="67"/>
  <c r="AT419" i="67"/>
  <c r="AU419" i="67"/>
  <c r="AV419" i="67"/>
  <c r="AW419" i="67"/>
  <c r="AX419" i="67"/>
  <c r="AY419" i="67"/>
  <c r="AZ419" i="67"/>
  <c r="BA419" i="67"/>
  <c r="BB419" i="67"/>
  <c r="BC419" i="67"/>
  <c r="BD419" i="67"/>
  <c r="BE419" i="67"/>
  <c r="BF419" i="67"/>
  <c r="BG419" i="67"/>
  <c r="BH419" i="67"/>
  <c r="BI419" i="67"/>
  <c r="BJ419" i="67"/>
  <c r="BK419" i="67"/>
  <c r="BL419" i="67"/>
  <c r="BM419" i="67"/>
  <c r="BN419" i="67"/>
  <c r="BR419" i="67"/>
  <c r="BS419" i="67"/>
  <c r="BT419" i="67"/>
  <c r="BU419" i="67"/>
  <c r="CF419" i="67"/>
  <c r="CH419" i="67"/>
  <c r="CI419" i="67"/>
  <c r="CJ419" i="67"/>
  <c r="CK419" i="67"/>
  <c r="CL419" i="67"/>
  <c r="CM419" i="67"/>
  <c r="CN419" i="67"/>
  <c r="CO419" i="67"/>
  <c r="CP419" i="67"/>
  <c r="CQ419" i="67"/>
  <c r="CR419" i="67"/>
  <c r="CS419" i="67"/>
  <c r="CT419" i="67"/>
  <c r="CU419" i="67"/>
  <c r="CV419" i="67"/>
  <c r="CW419" i="67"/>
  <c r="CX419" i="67"/>
  <c r="CY419" i="67"/>
  <c r="CZ419" i="67"/>
  <c r="DA419" i="67"/>
  <c r="DB419" i="67"/>
  <c r="DC419" i="67"/>
  <c r="DD419" i="67"/>
  <c r="DE419" i="67"/>
  <c r="DF419" i="67"/>
  <c r="DG419" i="67"/>
  <c r="DH419" i="67"/>
  <c r="DI419" i="67"/>
  <c r="DJ419" i="67"/>
  <c r="DK419" i="67"/>
  <c r="DL419" i="67"/>
  <c r="DM419" i="67"/>
  <c r="DN419" i="67"/>
  <c r="DO419" i="67"/>
  <c r="DP419" i="67"/>
  <c r="DQ419" i="67"/>
  <c r="DR419" i="67"/>
  <c r="DS419" i="67"/>
  <c r="DT419" i="67"/>
  <c r="DU419" i="67"/>
  <c r="DV419" i="67"/>
  <c r="DW419" i="67"/>
  <c r="A420" i="67"/>
  <c r="B420" i="67"/>
  <c r="C420" i="67"/>
  <c r="D420" i="67"/>
  <c r="E420" i="67"/>
  <c r="F420" i="67"/>
  <c r="G420" i="67"/>
  <c r="H420" i="67"/>
  <c r="I420" i="67"/>
  <c r="J420" i="67"/>
  <c r="K420" i="67"/>
  <c r="L420" i="67"/>
  <c r="M420" i="67"/>
  <c r="N420" i="67"/>
  <c r="O420" i="67"/>
  <c r="P420" i="67"/>
  <c r="Q420" i="67"/>
  <c r="R420" i="67"/>
  <c r="S420" i="67"/>
  <c r="T420" i="67"/>
  <c r="U420" i="67"/>
  <c r="V420" i="67"/>
  <c r="W420" i="67"/>
  <c r="X420" i="67"/>
  <c r="Y420" i="67"/>
  <c r="Z420" i="67"/>
  <c r="AA420" i="67"/>
  <c r="AB420" i="67"/>
  <c r="AC420" i="67"/>
  <c r="AD420" i="67"/>
  <c r="AE420" i="67"/>
  <c r="AF420" i="67"/>
  <c r="AG420" i="67"/>
  <c r="AH420" i="67"/>
  <c r="AI420" i="67"/>
  <c r="AJ420" i="67"/>
  <c r="AK420" i="67"/>
  <c r="AL420" i="67"/>
  <c r="AM420" i="67"/>
  <c r="AN420" i="67"/>
  <c r="AO420" i="67"/>
  <c r="AP420" i="67"/>
  <c r="AQ420" i="67"/>
  <c r="AR420" i="67"/>
  <c r="AS420" i="67"/>
  <c r="AT420" i="67"/>
  <c r="AU420" i="67"/>
  <c r="AV420" i="67"/>
  <c r="AW420" i="67"/>
  <c r="AX420" i="67"/>
  <c r="AY420" i="67"/>
  <c r="AZ420" i="67"/>
  <c r="BA420" i="67"/>
  <c r="BB420" i="67"/>
  <c r="BC420" i="67"/>
  <c r="BD420" i="67"/>
  <c r="BE420" i="67"/>
  <c r="BF420" i="67"/>
  <c r="BG420" i="67"/>
  <c r="BH420" i="67"/>
  <c r="BI420" i="67"/>
  <c r="BJ420" i="67"/>
  <c r="BK420" i="67"/>
  <c r="BL420" i="67"/>
  <c r="BM420" i="67"/>
  <c r="CF420" i="67"/>
  <c r="CH420" i="67"/>
  <c r="CI420" i="67"/>
  <c r="CJ420" i="67"/>
  <c r="CK420" i="67"/>
  <c r="CL420" i="67"/>
  <c r="CM420" i="67"/>
  <c r="CN420" i="67"/>
  <c r="CO420" i="67"/>
  <c r="CP420" i="67"/>
  <c r="CQ420" i="67"/>
  <c r="CR420" i="67"/>
  <c r="CS420" i="67"/>
  <c r="CT420" i="67"/>
  <c r="CU420" i="67"/>
  <c r="CV420" i="67"/>
  <c r="CW420" i="67"/>
  <c r="CX420" i="67"/>
  <c r="CY420" i="67"/>
  <c r="CZ420" i="67"/>
  <c r="DA420" i="67"/>
  <c r="DB420" i="67"/>
  <c r="DC420" i="67"/>
  <c r="DD420" i="67"/>
  <c r="DE420" i="67"/>
  <c r="DF420" i="67"/>
  <c r="DG420" i="67"/>
  <c r="DH420" i="67"/>
  <c r="DI420" i="67"/>
  <c r="DJ420" i="67"/>
  <c r="DK420" i="67"/>
  <c r="DL420" i="67"/>
  <c r="DM420" i="67"/>
  <c r="DN420" i="67"/>
  <c r="DO420" i="67"/>
  <c r="DP420" i="67"/>
  <c r="DQ420" i="67"/>
  <c r="DR420" i="67"/>
  <c r="DS420" i="67"/>
  <c r="DT420" i="67"/>
  <c r="DU420" i="67"/>
  <c r="DV420" i="67"/>
  <c r="DW420" i="67"/>
  <c r="DX420" i="67"/>
  <c r="A422" i="67"/>
  <c r="B422" i="67"/>
  <c r="C422" i="67"/>
  <c r="D422" i="67"/>
  <c r="E422" i="67"/>
  <c r="F422" i="67"/>
  <c r="G422" i="67"/>
  <c r="H422" i="67"/>
  <c r="I422" i="67"/>
  <c r="J422" i="67"/>
  <c r="K422" i="67"/>
  <c r="L422" i="67"/>
  <c r="M422" i="67"/>
  <c r="N422" i="67"/>
  <c r="O422" i="67"/>
  <c r="P422" i="67"/>
  <c r="Q422" i="67"/>
  <c r="R422" i="67"/>
  <c r="S422" i="67"/>
  <c r="T422" i="67"/>
  <c r="U422" i="67"/>
  <c r="V422" i="67"/>
  <c r="W422" i="67"/>
  <c r="X422" i="67"/>
  <c r="Y422" i="67"/>
  <c r="Z422" i="67"/>
  <c r="AA422" i="67"/>
  <c r="AB422" i="67"/>
  <c r="AC422" i="67"/>
  <c r="AD422" i="67"/>
  <c r="AE422" i="67"/>
  <c r="AF422" i="67"/>
  <c r="AG422" i="67"/>
  <c r="AH422" i="67"/>
  <c r="AI422" i="67"/>
  <c r="AJ422" i="67"/>
  <c r="AK422" i="67"/>
  <c r="AL422" i="67"/>
  <c r="AM422" i="67"/>
  <c r="AN422" i="67"/>
  <c r="AO422" i="67"/>
  <c r="AP422" i="67"/>
  <c r="AQ422" i="67"/>
  <c r="AR422" i="67"/>
  <c r="AS422" i="67"/>
  <c r="AT422" i="67"/>
  <c r="AU422" i="67"/>
  <c r="AV422" i="67"/>
  <c r="AW422" i="67"/>
  <c r="AX422" i="67"/>
  <c r="AY422" i="67"/>
  <c r="AZ422" i="67"/>
  <c r="BA422" i="67"/>
  <c r="BB422" i="67"/>
  <c r="BC422" i="67"/>
  <c r="BD422" i="67"/>
  <c r="BE422" i="67"/>
  <c r="BF422" i="67"/>
  <c r="BG422" i="67"/>
  <c r="BH422" i="67"/>
  <c r="BI422" i="67"/>
  <c r="BJ422" i="67"/>
  <c r="BK422" i="67"/>
  <c r="BL422" i="67"/>
  <c r="BM422" i="67"/>
  <c r="BN422" i="67"/>
  <c r="BO422" i="67"/>
  <c r="BP422" i="67"/>
  <c r="BQ422" i="67"/>
  <c r="CF422" i="67"/>
  <c r="CH422" i="67"/>
  <c r="CI422" i="67"/>
  <c r="CJ422" i="67"/>
  <c r="CK422" i="67"/>
  <c r="CL422" i="67"/>
  <c r="CM422" i="67"/>
  <c r="CN422" i="67"/>
  <c r="CO422" i="67"/>
  <c r="CP422" i="67"/>
  <c r="CQ422" i="67"/>
  <c r="CR422" i="67"/>
  <c r="CS422" i="67"/>
  <c r="CT422" i="67"/>
  <c r="CU422" i="67"/>
  <c r="CV422" i="67"/>
  <c r="CW422" i="67"/>
  <c r="CX422" i="67"/>
  <c r="CY422" i="67"/>
  <c r="CZ422" i="67"/>
  <c r="DA422" i="67"/>
  <c r="DB422" i="67"/>
  <c r="DC422" i="67"/>
  <c r="DD422" i="67"/>
  <c r="DE422" i="67"/>
  <c r="DF422" i="67"/>
  <c r="DG422" i="67"/>
  <c r="DH422" i="67"/>
  <c r="DI422" i="67"/>
  <c r="DJ422" i="67"/>
  <c r="DK422" i="67"/>
  <c r="DL422" i="67"/>
  <c r="DM422" i="67"/>
  <c r="DN422" i="67"/>
  <c r="DO422" i="67"/>
  <c r="DP422" i="67"/>
  <c r="DQ422" i="67"/>
  <c r="DR422" i="67"/>
  <c r="DS422" i="67"/>
  <c r="DT422" i="67"/>
  <c r="DU422" i="67"/>
  <c r="DV422" i="67"/>
  <c r="DW422" i="67"/>
  <c r="DX422" i="67"/>
  <c r="DY422" i="67"/>
  <c r="A430" i="67"/>
  <c r="B430" i="67"/>
  <c r="C430" i="67"/>
  <c r="D430" i="67"/>
  <c r="E430" i="67"/>
  <c r="F430" i="67"/>
  <c r="G430" i="67"/>
  <c r="H430" i="67"/>
  <c r="I430" i="67"/>
  <c r="J430" i="67"/>
  <c r="K430" i="67"/>
  <c r="L430" i="67"/>
  <c r="M430" i="67"/>
  <c r="N430" i="67"/>
  <c r="O430" i="67"/>
  <c r="P430" i="67"/>
  <c r="Q430" i="67"/>
  <c r="R430" i="67"/>
  <c r="S430" i="67"/>
  <c r="T430" i="67"/>
  <c r="U430" i="67"/>
  <c r="V430" i="67"/>
  <c r="W430" i="67"/>
  <c r="X430" i="67"/>
  <c r="Y430" i="67"/>
  <c r="Z430" i="67"/>
  <c r="AA430" i="67"/>
  <c r="AB430" i="67"/>
  <c r="AC430" i="67"/>
  <c r="AD430" i="67"/>
  <c r="AE430" i="67"/>
  <c r="AF430" i="67"/>
  <c r="AG430" i="67"/>
  <c r="AH430" i="67"/>
  <c r="AI430" i="67"/>
  <c r="AJ430" i="67"/>
  <c r="AK430" i="67"/>
  <c r="AL430" i="67"/>
  <c r="AM430" i="67"/>
  <c r="AN430" i="67"/>
  <c r="AO430" i="67"/>
  <c r="AP430" i="67"/>
  <c r="AQ430" i="67"/>
  <c r="AR430" i="67"/>
  <c r="AS430" i="67"/>
  <c r="AT430" i="67"/>
  <c r="AU430" i="67"/>
  <c r="AV430" i="67"/>
  <c r="AW430" i="67"/>
  <c r="AX430" i="67"/>
  <c r="AY430" i="67"/>
  <c r="AZ430" i="67"/>
  <c r="BA430" i="67"/>
  <c r="BB430" i="67"/>
  <c r="BC430" i="67"/>
  <c r="BD430" i="67"/>
  <c r="BE430" i="67"/>
  <c r="BF430" i="67"/>
  <c r="BG430" i="67"/>
  <c r="BH430" i="67"/>
  <c r="BI430" i="67"/>
  <c r="BJ430" i="67"/>
  <c r="BK430" i="67"/>
  <c r="BL430" i="67"/>
  <c r="BM430" i="67"/>
  <c r="BN430" i="67"/>
  <c r="BO430" i="67"/>
  <c r="BP430" i="67"/>
  <c r="BQ430" i="67"/>
  <c r="BR430" i="67"/>
  <c r="BS430" i="67"/>
  <c r="BT430" i="67"/>
  <c r="BU430" i="67"/>
  <c r="BV430" i="67"/>
  <c r="BW430" i="67"/>
  <c r="BX430" i="67"/>
  <c r="BY430" i="67"/>
  <c r="BZ430" i="67"/>
  <c r="CA430" i="67"/>
  <c r="CB430" i="67"/>
  <c r="CC430" i="67"/>
  <c r="CD430" i="67"/>
  <c r="CE430" i="67"/>
  <c r="CF430" i="67"/>
  <c r="CG430" i="67"/>
  <c r="CH430" i="67"/>
  <c r="CI430" i="67"/>
  <c r="CJ430" i="67"/>
  <c r="CK430" i="67"/>
  <c r="CL430" i="67"/>
  <c r="CM430" i="67"/>
  <c r="CN430" i="67"/>
  <c r="CO430" i="67"/>
  <c r="CP430" i="67"/>
  <c r="CQ430" i="67"/>
  <c r="CR430" i="67"/>
  <c r="CS430" i="67"/>
  <c r="CT430" i="67"/>
  <c r="CU430" i="67"/>
  <c r="CV430" i="67"/>
  <c r="CW430" i="67"/>
  <c r="CX430" i="67"/>
  <c r="CY430" i="67"/>
  <c r="CZ430" i="67"/>
  <c r="DA430" i="67"/>
  <c r="DB430" i="67"/>
  <c r="DC430" i="67"/>
  <c r="DD430" i="67"/>
  <c r="DE430" i="67"/>
  <c r="DF430" i="67"/>
  <c r="DG430" i="67"/>
  <c r="DH430" i="67"/>
  <c r="DI430" i="67"/>
  <c r="DJ430" i="67"/>
  <c r="DK430" i="67"/>
  <c r="DL430" i="67"/>
  <c r="DM430" i="67"/>
  <c r="DN430" i="67"/>
  <c r="DO430" i="67"/>
  <c r="DP430" i="67"/>
  <c r="DQ430" i="67"/>
  <c r="DR430" i="67"/>
  <c r="DS430" i="67"/>
  <c r="DT430" i="67"/>
  <c r="DU430" i="67"/>
  <c r="DV430" i="67"/>
  <c r="DW430" i="67"/>
  <c r="DX430" i="67"/>
  <c r="DY430" i="67"/>
  <c r="DZ430" i="67"/>
  <c r="EA430" i="67"/>
  <c r="EB430" i="67"/>
  <c r="EC430" i="67"/>
  <c r="ED430" i="67"/>
  <c r="EE430" i="67"/>
  <c r="EF430" i="67"/>
  <c r="EG430" i="67"/>
  <c r="EH430" i="67"/>
  <c r="EI430" i="67"/>
  <c r="EJ430" i="67"/>
  <c r="A431" i="67"/>
  <c r="B431" i="67"/>
  <c r="C431" i="67"/>
  <c r="D431" i="67"/>
  <c r="E431" i="67"/>
  <c r="F431" i="67"/>
  <c r="G431" i="67"/>
  <c r="H431" i="67"/>
  <c r="I431" i="67"/>
  <c r="J431" i="67"/>
  <c r="K431" i="67"/>
  <c r="L431" i="67"/>
  <c r="M431" i="67"/>
  <c r="N431" i="67"/>
  <c r="O431" i="67"/>
  <c r="P431" i="67"/>
  <c r="Q431" i="67"/>
  <c r="R431" i="67"/>
  <c r="S431" i="67"/>
  <c r="T431" i="67"/>
  <c r="U431" i="67"/>
  <c r="V431" i="67"/>
  <c r="W431" i="67"/>
  <c r="X431" i="67"/>
  <c r="Y431" i="67"/>
  <c r="Z431" i="67"/>
  <c r="AA431" i="67"/>
  <c r="AB431" i="67"/>
  <c r="AC431" i="67"/>
  <c r="AD431" i="67"/>
  <c r="AE431" i="67"/>
  <c r="AF431" i="67"/>
  <c r="AG431" i="67"/>
  <c r="AH431" i="67"/>
  <c r="AI431" i="67"/>
  <c r="AJ431" i="67"/>
  <c r="AK431" i="67"/>
  <c r="AL431" i="67"/>
  <c r="AM431" i="67"/>
  <c r="AN431" i="67"/>
  <c r="AO431" i="67"/>
  <c r="AP431" i="67"/>
  <c r="AQ431" i="67"/>
  <c r="AR431" i="67"/>
  <c r="AS431" i="67"/>
  <c r="AT431" i="67"/>
  <c r="AU431" i="67"/>
  <c r="AV431" i="67"/>
  <c r="AW431" i="67"/>
  <c r="AX431" i="67"/>
  <c r="AY431" i="67"/>
  <c r="AZ431" i="67"/>
  <c r="BA431" i="67"/>
  <c r="BB431" i="67"/>
  <c r="BC431" i="67"/>
  <c r="BD431" i="67"/>
  <c r="BE431" i="67"/>
  <c r="BF431" i="67"/>
  <c r="BG431" i="67"/>
  <c r="BH431" i="67"/>
  <c r="BI431" i="67"/>
  <c r="BJ431" i="67"/>
  <c r="BK431" i="67"/>
  <c r="BL431" i="67"/>
  <c r="BM431" i="67"/>
  <c r="BO431" i="67"/>
  <c r="BP431" i="67"/>
  <c r="BQ431" i="67"/>
  <c r="BS431" i="67"/>
  <c r="BT431" i="67"/>
  <c r="BU431" i="67"/>
  <c r="BV431" i="67"/>
  <c r="BW431" i="67"/>
  <c r="BX431" i="67"/>
  <c r="BY431" i="67"/>
  <c r="BZ431" i="67"/>
  <c r="CA431" i="67"/>
  <c r="CB431" i="67"/>
  <c r="CC431" i="67"/>
  <c r="CD431" i="67"/>
  <c r="CE431" i="67"/>
  <c r="CF431" i="67"/>
  <c r="CG431" i="67"/>
  <c r="CH431" i="67"/>
  <c r="CI431" i="67"/>
  <c r="CJ431" i="67"/>
  <c r="CK431" i="67"/>
  <c r="CL431" i="67"/>
  <c r="CM431" i="67"/>
  <c r="CN431" i="67"/>
  <c r="CO431" i="67"/>
  <c r="CP431" i="67"/>
  <c r="CQ431" i="67"/>
  <c r="CR431" i="67"/>
  <c r="CS431" i="67"/>
  <c r="CT431" i="67"/>
  <c r="CU431" i="67"/>
  <c r="CV431" i="67"/>
  <c r="CW431" i="67"/>
  <c r="CX431" i="67"/>
  <c r="CY431" i="67"/>
  <c r="CZ431" i="67"/>
  <c r="DA431" i="67"/>
  <c r="DB431" i="67"/>
  <c r="DC431" i="67"/>
  <c r="DD431" i="67"/>
  <c r="DE431" i="67"/>
  <c r="DF431" i="67"/>
  <c r="DG431" i="67"/>
  <c r="DH431" i="67"/>
  <c r="DI431" i="67"/>
  <c r="DJ431" i="67"/>
  <c r="DK431" i="67"/>
  <c r="DL431" i="67"/>
  <c r="DM431" i="67"/>
  <c r="DN431" i="67"/>
  <c r="DO431" i="67"/>
  <c r="DP431" i="67"/>
  <c r="DQ431" i="67"/>
  <c r="DR431" i="67"/>
  <c r="DS431" i="67"/>
  <c r="DT431" i="67"/>
  <c r="DU431" i="67"/>
  <c r="DV431" i="67"/>
  <c r="DW431" i="67"/>
  <c r="DX431" i="67"/>
  <c r="A432" i="67"/>
  <c r="B432" i="67"/>
  <c r="C432" i="67"/>
  <c r="D432" i="67"/>
  <c r="E432" i="67"/>
  <c r="F432" i="67"/>
  <c r="G432" i="67"/>
  <c r="H432" i="67"/>
  <c r="I432" i="67"/>
  <c r="J432" i="67"/>
  <c r="K432" i="67"/>
  <c r="L432" i="67"/>
  <c r="M432" i="67"/>
  <c r="N432" i="67"/>
  <c r="O432" i="67"/>
  <c r="P432" i="67"/>
  <c r="Q432" i="67"/>
  <c r="R432" i="67"/>
  <c r="S432" i="67"/>
  <c r="T432" i="67"/>
  <c r="U432" i="67"/>
  <c r="V432" i="67"/>
  <c r="W432" i="67"/>
  <c r="X432" i="67"/>
  <c r="Y432" i="67"/>
  <c r="Z432" i="67"/>
  <c r="AA432" i="67"/>
  <c r="AB432" i="67"/>
  <c r="AC432" i="67"/>
  <c r="AD432" i="67"/>
  <c r="AE432" i="67"/>
  <c r="AF432" i="67"/>
  <c r="AG432" i="67"/>
  <c r="AH432" i="67"/>
  <c r="AI432" i="67"/>
  <c r="AJ432" i="67"/>
  <c r="AK432" i="67"/>
  <c r="AL432" i="67"/>
  <c r="AM432" i="67"/>
  <c r="AN432" i="67"/>
  <c r="AO432" i="67"/>
  <c r="AP432" i="67"/>
  <c r="AQ432" i="67"/>
  <c r="AR432" i="67"/>
  <c r="AS432" i="67"/>
  <c r="AT432" i="67"/>
  <c r="AU432" i="67"/>
  <c r="AV432" i="67"/>
  <c r="AW432" i="67"/>
  <c r="AX432" i="67"/>
  <c r="AY432" i="67"/>
  <c r="AZ432" i="67"/>
  <c r="BA432" i="67"/>
  <c r="BB432" i="67"/>
  <c r="BC432" i="67"/>
  <c r="BD432" i="67"/>
  <c r="BE432" i="67"/>
  <c r="BF432" i="67"/>
  <c r="BG432" i="67"/>
  <c r="BH432" i="67"/>
  <c r="BI432" i="67"/>
  <c r="BJ432" i="67"/>
  <c r="BK432" i="67"/>
  <c r="BL432" i="67"/>
  <c r="BM432" i="67"/>
  <c r="BN432" i="67"/>
  <c r="BO432" i="67"/>
  <c r="BP432" i="67"/>
  <c r="BQ432" i="67"/>
  <c r="BR432" i="67"/>
  <c r="BS432" i="67"/>
  <c r="BT432" i="67"/>
  <c r="BU432" i="67"/>
  <c r="BV432" i="67"/>
  <c r="BW432" i="67"/>
  <c r="BX432" i="67"/>
  <c r="BY432" i="67"/>
  <c r="BZ432" i="67"/>
  <c r="CA432" i="67"/>
  <c r="CB432" i="67"/>
  <c r="CC432" i="67"/>
  <c r="CD432" i="67"/>
  <c r="CE432" i="67"/>
  <c r="CF432" i="67"/>
  <c r="CG432" i="67"/>
  <c r="CH432" i="67"/>
  <c r="CI432" i="67"/>
  <c r="CJ432" i="67"/>
  <c r="CK432" i="67"/>
  <c r="CL432" i="67"/>
  <c r="CM432" i="67"/>
  <c r="CN432" i="67"/>
  <c r="CO432" i="67"/>
  <c r="CP432" i="67"/>
  <c r="CQ432" i="67"/>
  <c r="CR432" i="67"/>
  <c r="CS432" i="67"/>
  <c r="CT432" i="67"/>
  <c r="CU432" i="67"/>
  <c r="CV432" i="67"/>
  <c r="CW432" i="67"/>
  <c r="CX432" i="67"/>
  <c r="CY432" i="67"/>
  <c r="CZ432" i="67"/>
  <c r="DA432" i="67"/>
  <c r="DB432" i="67"/>
  <c r="DC432" i="67"/>
  <c r="DD432" i="67"/>
  <c r="DE432" i="67"/>
  <c r="DF432" i="67"/>
  <c r="DG432" i="67"/>
  <c r="DH432" i="67"/>
  <c r="DI432" i="67"/>
  <c r="DJ432" i="67"/>
  <c r="DK432" i="67"/>
  <c r="DL432" i="67"/>
  <c r="DM432" i="67"/>
  <c r="DN432" i="67"/>
  <c r="DO432" i="67"/>
  <c r="DP432" i="67"/>
  <c r="DQ432" i="67"/>
  <c r="DR432" i="67"/>
  <c r="DS432" i="67"/>
  <c r="DT432" i="67"/>
  <c r="DU432" i="67"/>
  <c r="DV432" i="67"/>
  <c r="DW432" i="67"/>
  <c r="DX432" i="67"/>
  <c r="DY432" i="67"/>
  <c r="DZ432" i="67"/>
  <c r="EA432" i="67"/>
  <c r="EB432" i="67"/>
  <c r="EC432" i="67"/>
  <c r="ED432" i="67"/>
  <c r="EE432" i="67"/>
  <c r="EF432" i="67"/>
  <c r="EG432" i="67"/>
  <c r="EH432" i="67"/>
  <c r="EI432" i="67"/>
  <c r="EJ432" i="67"/>
  <c r="A433" i="67"/>
  <c r="B433" i="67"/>
  <c r="C433" i="67"/>
  <c r="D433" i="67"/>
  <c r="E433" i="67"/>
  <c r="F433" i="67"/>
  <c r="G433" i="67"/>
  <c r="H433" i="67"/>
  <c r="I433" i="67"/>
  <c r="J433" i="67"/>
  <c r="K433" i="67"/>
  <c r="L433" i="67"/>
  <c r="M433" i="67"/>
  <c r="N433" i="67"/>
  <c r="O433" i="67"/>
  <c r="P433" i="67"/>
  <c r="Q433" i="67"/>
  <c r="R433" i="67"/>
  <c r="S433" i="67"/>
  <c r="T433" i="67"/>
  <c r="U433" i="67"/>
  <c r="V433" i="67"/>
  <c r="W433" i="67"/>
  <c r="X433" i="67"/>
  <c r="Y433" i="67"/>
  <c r="Z433" i="67"/>
  <c r="AA433" i="67"/>
  <c r="AB433" i="67"/>
  <c r="AC433" i="67"/>
  <c r="AD433" i="67"/>
  <c r="AE433" i="67"/>
  <c r="AF433" i="67"/>
  <c r="AG433" i="67"/>
  <c r="AH433" i="67"/>
  <c r="AI433" i="67"/>
  <c r="AJ433" i="67"/>
  <c r="AK433" i="67"/>
  <c r="AL433" i="67"/>
  <c r="AM433" i="67"/>
  <c r="AN433" i="67"/>
  <c r="AO433" i="67"/>
  <c r="AP433" i="67"/>
  <c r="AQ433" i="67"/>
  <c r="AR433" i="67"/>
  <c r="AS433" i="67"/>
  <c r="AT433" i="67"/>
  <c r="AU433" i="67"/>
  <c r="AV433" i="67"/>
  <c r="AW433" i="67"/>
  <c r="AX433" i="67"/>
  <c r="AY433" i="67"/>
  <c r="AZ433" i="67"/>
  <c r="BA433" i="67"/>
  <c r="BB433" i="67"/>
  <c r="BC433" i="67"/>
  <c r="BD433" i="67"/>
  <c r="BE433" i="67"/>
  <c r="BF433" i="67"/>
  <c r="BG433" i="67"/>
  <c r="BH433" i="67"/>
  <c r="BI433" i="67"/>
  <c r="BJ433" i="67"/>
  <c r="BK433" i="67"/>
  <c r="BL433" i="67"/>
  <c r="BM433" i="67"/>
  <c r="BN433" i="67"/>
  <c r="BO433" i="67"/>
  <c r="BP433" i="67"/>
  <c r="BQ433" i="67"/>
  <c r="BR433" i="67"/>
  <c r="BS433" i="67"/>
  <c r="BT433" i="67"/>
  <c r="BU433" i="67"/>
  <c r="BV433" i="67"/>
  <c r="BW433" i="67"/>
  <c r="BX433" i="67"/>
  <c r="BY433" i="67"/>
  <c r="BZ433" i="67"/>
  <c r="CA433" i="67"/>
  <c r="CB433" i="67"/>
  <c r="CC433" i="67"/>
  <c r="CD433" i="67"/>
  <c r="CE433" i="67"/>
  <c r="CF433" i="67"/>
  <c r="CG433" i="67"/>
  <c r="CH433" i="67"/>
  <c r="CI433" i="67"/>
  <c r="CJ433" i="67"/>
  <c r="CK433" i="67"/>
  <c r="CL433" i="67"/>
  <c r="CM433" i="67"/>
  <c r="CN433" i="67"/>
  <c r="CO433" i="67"/>
  <c r="CP433" i="67"/>
  <c r="CQ433" i="67"/>
  <c r="CR433" i="67"/>
  <c r="CS433" i="67"/>
  <c r="CT433" i="67"/>
  <c r="CU433" i="67"/>
  <c r="CV433" i="67"/>
  <c r="CW433" i="67"/>
  <c r="CX433" i="67"/>
  <c r="CY433" i="67"/>
  <c r="CZ433" i="67"/>
  <c r="DA433" i="67"/>
  <c r="DB433" i="67"/>
  <c r="DC433" i="67"/>
  <c r="DD433" i="67"/>
  <c r="DE433" i="67"/>
  <c r="DF433" i="67"/>
  <c r="DG433" i="67"/>
  <c r="DH433" i="67"/>
  <c r="DI433" i="67"/>
  <c r="DJ433" i="67"/>
  <c r="DK433" i="67"/>
  <c r="DL433" i="67"/>
  <c r="DM433" i="67"/>
  <c r="DN433" i="67"/>
  <c r="DO433" i="67"/>
  <c r="DP433" i="67"/>
  <c r="DQ433" i="67"/>
  <c r="DR433" i="67"/>
  <c r="DS433" i="67"/>
  <c r="DT433" i="67"/>
  <c r="DU433" i="67"/>
  <c r="DV433" i="67"/>
  <c r="DW433" i="67"/>
  <c r="DX433" i="67"/>
  <c r="DY433" i="67"/>
  <c r="DZ433" i="67"/>
  <c r="EA433" i="67"/>
  <c r="EB433" i="67"/>
  <c r="EC433" i="67"/>
  <c r="ED433" i="67"/>
  <c r="EE433" i="67"/>
  <c r="EF433" i="67"/>
  <c r="EG433" i="67"/>
  <c r="EH433" i="67"/>
  <c r="EI433" i="67"/>
  <c r="EJ433" i="67"/>
  <c r="A434" i="67"/>
  <c r="B434" i="67"/>
  <c r="C434" i="67"/>
  <c r="D434" i="67"/>
  <c r="E434" i="67"/>
  <c r="F434" i="67"/>
  <c r="G434" i="67"/>
  <c r="H434" i="67"/>
  <c r="I434" i="67"/>
  <c r="J434" i="67"/>
  <c r="K434" i="67"/>
  <c r="L434" i="67"/>
  <c r="M434" i="67"/>
  <c r="N434" i="67"/>
  <c r="O434" i="67"/>
  <c r="P434" i="67"/>
  <c r="Q434" i="67"/>
  <c r="R434" i="67"/>
  <c r="S434" i="67"/>
  <c r="T434" i="67"/>
  <c r="U434" i="67"/>
  <c r="V434" i="67"/>
  <c r="W434" i="67"/>
  <c r="X434" i="67"/>
  <c r="Y434" i="67"/>
  <c r="Z434" i="67"/>
  <c r="AA434" i="67"/>
  <c r="AB434" i="67"/>
  <c r="AC434" i="67"/>
  <c r="AD434" i="67"/>
  <c r="AE434" i="67"/>
  <c r="AF434" i="67"/>
  <c r="AG434" i="67"/>
  <c r="AH434" i="67"/>
  <c r="AI434" i="67"/>
  <c r="AJ434" i="67"/>
  <c r="AK434" i="67"/>
  <c r="AL434" i="67"/>
  <c r="AM434" i="67"/>
  <c r="AN434" i="67"/>
  <c r="AO434" i="67"/>
  <c r="AP434" i="67"/>
  <c r="AQ434" i="67"/>
  <c r="AR434" i="67"/>
  <c r="AS434" i="67"/>
  <c r="AT434" i="67"/>
  <c r="AU434" i="67"/>
  <c r="AV434" i="67"/>
  <c r="AW434" i="67"/>
  <c r="AX434" i="67"/>
  <c r="AY434" i="67"/>
  <c r="AZ434" i="67"/>
  <c r="BA434" i="67"/>
  <c r="BB434" i="67"/>
  <c r="BC434" i="67"/>
  <c r="BD434" i="67"/>
  <c r="BE434" i="67"/>
  <c r="BF434" i="67"/>
  <c r="BG434" i="67"/>
  <c r="BH434" i="67"/>
  <c r="BI434" i="67"/>
  <c r="BJ434" i="67"/>
  <c r="BK434" i="67"/>
  <c r="BL434" i="67"/>
  <c r="BM434" i="67"/>
  <c r="BN434" i="67"/>
  <c r="BO434" i="67"/>
  <c r="BP434" i="67"/>
  <c r="BQ434" i="67"/>
  <c r="BU434" i="67"/>
  <c r="BV434" i="67"/>
  <c r="BW434" i="67"/>
  <c r="BX434" i="67"/>
  <c r="BY434" i="67"/>
  <c r="BZ434" i="67"/>
  <c r="CA434" i="67"/>
  <c r="CB434" i="67"/>
  <c r="CC434" i="67"/>
  <c r="CD434" i="67"/>
  <c r="CE434" i="67"/>
  <c r="CF434" i="67"/>
  <c r="CG434" i="67"/>
  <c r="CH434" i="67"/>
  <c r="CI434" i="67"/>
  <c r="CJ434" i="67"/>
  <c r="CK434" i="67"/>
  <c r="CL434" i="67"/>
  <c r="CM434" i="67"/>
  <c r="CN434" i="67"/>
  <c r="CO434" i="67"/>
  <c r="CP434" i="67"/>
  <c r="CQ434" i="67"/>
  <c r="CR434" i="67"/>
  <c r="CS434" i="67"/>
  <c r="CT434" i="67"/>
  <c r="CU434" i="67"/>
  <c r="CV434" i="67"/>
  <c r="CW434" i="67"/>
  <c r="CX434" i="67"/>
  <c r="CY434" i="67"/>
  <c r="CZ434" i="67"/>
  <c r="DA434" i="67"/>
  <c r="DB434" i="67"/>
  <c r="DC434" i="67"/>
  <c r="DD434" i="67"/>
  <c r="DE434" i="67"/>
  <c r="DF434" i="67"/>
  <c r="DG434" i="67"/>
  <c r="DH434" i="67"/>
  <c r="DI434" i="67"/>
  <c r="DJ434" i="67"/>
  <c r="DK434" i="67"/>
  <c r="DL434" i="67"/>
  <c r="DM434" i="67"/>
  <c r="DN434" i="67"/>
  <c r="DO434" i="67"/>
  <c r="DP434" i="67"/>
  <c r="DQ434" i="67"/>
  <c r="DR434" i="67"/>
  <c r="DS434" i="67"/>
  <c r="DT434" i="67"/>
  <c r="DU434" i="67"/>
  <c r="DV434" i="67"/>
  <c r="DW434" i="67"/>
  <c r="DX434" i="67"/>
  <c r="DY434" i="67"/>
  <c r="A435" i="67"/>
  <c r="B435" i="67"/>
  <c r="C435" i="67"/>
  <c r="D435" i="67"/>
  <c r="E435" i="67"/>
  <c r="F435" i="67"/>
  <c r="G435" i="67"/>
  <c r="H435" i="67"/>
  <c r="I435" i="67"/>
  <c r="J435" i="67"/>
  <c r="K435" i="67"/>
  <c r="L435" i="67"/>
  <c r="M435" i="67"/>
  <c r="N435" i="67"/>
  <c r="O435" i="67"/>
  <c r="P435" i="67"/>
  <c r="Q435" i="67"/>
  <c r="R435" i="67"/>
  <c r="S435" i="67"/>
  <c r="T435" i="67"/>
  <c r="U435" i="67"/>
  <c r="V435" i="67"/>
  <c r="W435" i="67"/>
  <c r="X435" i="67"/>
  <c r="Y435" i="67"/>
  <c r="Z435" i="67"/>
  <c r="AA435" i="67"/>
  <c r="AB435" i="67"/>
  <c r="AC435" i="67"/>
  <c r="AD435" i="67"/>
  <c r="AE435" i="67"/>
  <c r="AF435" i="67"/>
  <c r="AG435" i="67"/>
  <c r="AH435" i="67"/>
  <c r="AI435" i="67"/>
  <c r="AJ435" i="67"/>
  <c r="AK435" i="67"/>
  <c r="AL435" i="67"/>
  <c r="AM435" i="67"/>
  <c r="AN435" i="67"/>
  <c r="AO435" i="67"/>
  <c r="AP435" i="67"/>
  <c r="AQ435" i="67"/>
  <c r="AR435" i="67"/>
  <c r="AS435" i="67"/>
  <c r="AT435" i="67"/>
  <c r="AU435" i="67"/>
  <c r="AV435" i="67"/>
  <c r="AW435" i="67"/>
  <c r="AX435" i="67"/>
  <c r="AY435" i="67"/>
  <c r="AZ435" i="67"/>
  <c r="BA435" i="67"/>
  <c r="BB435" i="67"/>
  <c r="BC435" i="67"/>
  <c r="BD435" i="67"/>
  <c r="BE435" i="67"/>
  <c r="BF435" i="67"/>
  <c r="BG435" i="67"/>
  <c r="BH435" i="67"/>
  <c r="BI435" i="67"/>
  <c r="BJ435" i="67"/>
  <c r="BK435" i="67"/>
  <c r="BL435" i="67"/>
  <c r="BM435" i="67"/>
  <c r="BN435" i="67"/>
  <c r="BO435" i="67"/>
  <c r="BP435" i="67"/>
  <c r="BQ435" i="67"/>
  <c r="BR435" i="67"/>
  <c r="BS435" i="67"/>
  <c r="BT435" i="67"/>
  <c r="BU435" i="67"/>
  <c r="BV435" i="67"/>
  <c r="BW435" i="67"/>
  <c r="BX435" i="67"/>
  <c r="BY435" i="67"/>
  <c r="BZ435" i="67"/>
  <c r="CA435" i="67"/>
  <c r="CB435" i="67"/>
  <c r="CC435" i="67"/>
  <c r="CD435" i="67"/>
  <c r="CE435" i="67"/>
  <c r="CF435" i="67"/>
  <c r="CG435" i="67"/>
  <c r="CH435" i="67"/>
  <c r="CI435" i="67"/>
  <c r="CJ435" i="67"/>
  <c r="CK435" i="67"/>
  <c r="CL435" i="67"/>
  <c r="CM435" i="67"/>
  <c r="CN435" i="67"/>
  <c r="CO435" i="67"/>
  <c r="CP435" i="67"/>
  <c r="CQ435" i="67"/>
  <c r="CR435" i="67"/>
  <c r="CS435" i="67"/>
  <c r="CT435" i="67"/>
  <c r="CU435" i="67"/>
  <c r="CV435" i="67"/>
  <c r="CW435" i="67"/>
  <c r="CX435" i="67"/>
  <c r="CY435" i="67"/>
  <c r="CZ435" i="67"/>
  <c r="DA435" i="67"/>
  <c r="DB435" i="67"/>
  <c r="DC435" i="67"/>
  <c r="DD435" i="67"/>
  <c r="DE435" i="67"/>
  <c r="DF435" i="67"/>
  <c r="DG435" i="67"/>
  <c r="DH435" i="67"/>
  <c r="DI435" i="67"/>
  <c r="DJ435" i="67"/>
  <c r="DK435" i="67"/>
  <c r="DL435" i="67"/>
  <c r="DM435" i="67"/>
  <c r="DN435" i="67"/>
  <c r="DO435" i="67"/>
  <c r="DP435" i="67"/>
  <c r="DQ435" i="67"/>
  <c r="DR435" i="67"/>
  <c r="DS435" i="67"/>
  <c r="DT435" i="67"/>
  <c r="DU435" i="67"/>
  <c r="DV435" i="67"/>
  <c r="DW435" i="67"/>
  <c r="DX435" i="67"/>
  <c r="DY435" i="67"/>
  <c r="DZ435" i="67"/>
  <c r="EA435" i="67"/>
  <c r="EB435" i="67"/>
  <c r="EC435" i="67"/>
  <c r="ED435" i="67"/>
  <c r="EE435" i="67"/>
  <c r="EF435" i="67"/>
  <c r="EG435" i="67"/>
  <c r="EH435" i="67"/>
  <c r="EI435" i="67"/>
  <c r="EJ435" i="67"/>
  <c r="A436" i="67"/>
  <c r="B436" i="67"/>
  <c r="C436" i="67"/>
  <c r="D436" i="67"/>
  <c r="E436" i="67"/>
  <c r="F436" i="67"/>
  <c r="G436" i="67"/>
  <c r="H436" i="67"/>
  <c r="I436" i="67"/>
  <c r="J436" i="67"/>
  <c r="K436" i="67"/>
  <c r="L436" i="67"/>
  <c r="M436" i="67"/>
  <c r="N436" i="67"/>
  <c r="O436" i="67"/>
  <c r="P436" i="67"/>
  <c r="Q436" i="67"/>
  <c r="R436" i="67"/>
  <c r="S436" i="67"/>
  <c r="T436" i="67"/>
  <c r="U436" i="67"/>
  <c r="V436" i="67"/>
  <c r="W436" i="67"/>
  <c r="X436" i="67"/>
  <c r="Y436" i="67"/>
  <c r="Z436" i="67"/>
  <c r="AA436" i="67"/>
  <c r="AB436" i="67"/>
  <c r="AC436" i="67"/>
  <c r="AD436" i="67"/>
  <c r="AE436" i="67"/>
  <c r="AF436" i="67"/>
  <c r="AG436" i="67"/>
  <c r="AH436" i="67"/>
  <c r="AI436" i="67"/>
  <c r="AJ436" i="67"/>
  <c r="AK436" i="67"/>
  <c r="AL436" i="67"/>
  <c r="AM436" i="67"/>
  <c r="AN436" i="67"/>
  <c r="AO436" i="67"/>
  <c r="AP436" i="67"/>
  <c r="AQ436" i="67"/>
  <c r="AR436" i="67"/>
  <c r="AS436" i="67"/>
  <c r="AT436" i="67"/>
  <c r="AU436" i="67"/>
  <c r="AV436" i="67"/>
  <c r="AW436" i="67"/>
  <c r="AX436" i="67"/>
  <c r="AY436" i="67"/>
  <c r="AZ436" i="67"/>
  <c r="BA436" i="67"/>
  <c r="BB436" i="67"/>
  <c r="BC436" i="67"/>
  <c r="BD436" i="67"/>
  <c r="BE436" i="67"/>
  <c r="BF436" i="67"/>
  <c r="BG436" i="67"/>
  <c r="BH436" i="67"/>
  <c r="BI436" i="67"/>
  <c r="BJ436" i="67"/>
  <c r="BK436" i="67"/>
  <c r="BL436" i="67"/>
  <c r="BM436" i="67"/>
  <c r="BN436" i="67"/>
  <c r="BO436" i="67"/>
  <c r="BP436" i="67"/>
  <c r="BQ436" i="67"/>
  <c r="BR436" i="67"/>
  <c r="BS436" i="67"/>
  <c r="BT436" i="67"/>
  <c r="BU436" i="67"/>
  <c r="BV436" i="67"/>
  <c r="BW436" i="67"/>
  <c r="BX436" i="67"/>
  <c r="BY436" i="67"/>
  <c r="BZ436" i="67"/>
  <c r="CA436" i="67"/>
  <c r="CB436" i="67"/>
  <c r="CC436" i="67"/>
  <c r="CD436" i="67"/>
  <c r="CE436" i="67"/>
  <c r="CF436" i="67"/>
  <c r="CG436" i="67"/>
  <c r="CH436" i="67"/>
  <c r="CI436" i="67"/>
  <c r="CJ436" i="67"/>
  <c r="CK436" i="67"/>
  <c r="CL436" i="67"/>
  <c r="CM436" i="67"/>
  <c r="CN436" i="67"/>
  <c r="CO436" i="67"/>
  <c r="CP436" i="67"/>
  <c r="CQ436" i="67"/>
  <c r="CR436" i="67"/>
  <c r="CS436" i="67"/>
  <c r="CT436" i="67"/>
  <c r="CU436" i="67"/>
  <c r="CV436" i="67"/>
  <c r="CW436" i="67"/>
  <c r="CX436" i="67"/>
  <c r="CY436" i="67"/>
  <c r="CZ436" i="67"/>
  <c r="DA436" i="67"/>
  <c r="DB436" i="67"/>
  <c r="DC436" i="67"/>
  <c r="DD436" i="67"/>
  <c r="DE436" i="67"/>
  <c r="DF436" i="67"/>
  <c r="DG436" i="67"/>
  <c r="DH436" i="67"/>
  <c r="DI436" i="67"/>
  <c r="DJ436" i="67"/>
  <c r="DK436" i="67"/>
  <c r="DL436" i="67"/>
  <c r="DM436" i="67"/>
  <c r="DN436" i="67"/>
  <c r="DO436" i="67"/>
  <c r="DP436" i="67"/>
  <c r="DQ436" i="67"/>
  <c r="DR436" i="67"/>
  <c r="DS436" i="67"/>
  <c r="DT436" i="67"/>
  <c r="DU436" i="67"/>
  <c r="DV436" i="67"/>
  <c r="DW436" i="67"/>
  <c r="DX436" i="67"/>
  <c r="DY436" i="67"/>
  <c r="DZ436" i="67"/>
  <c r="EA436" i="67"/>
  <c r="EB436" i="67"/>
  <c r="EC436" i="67"/>
  <c r="ED436" i="67"/>
  <c r="EE436" i="67"/>
  <c r="EF436" i="67"/>
  <c r="EG436" i="67"/>
  <c r="EH436" i="67"/>
  <c r="EI436" i="67"/>
  <c r="EJ436" i="67"/>
  <c r="A437" i="67"/>
  <c r="B437" i="67"/>
  <c r="C437" i="67"/>
  <c r="D437" i="67"/>
  <c r="E437" i="67"/>
  <c r="F437" i="67"/>
  <c r="G437" i="67"/>
  <c r="H437" i="67"/>
  <c r="I437" i="67"/>
  <c r="J437" i="67"/>
  <c r="K437" i="67"/>
  <c r="L437" i="67"/>
  <c r="M437" i="67"/>
  <c r="N437" i="67"/>
  <c r="O437" i="67"/>
  <c r="P437" i="67"/>
  <c r="Q437" i="67"/>
  <c r="R437" i="67"/>
  <c r="S437" i="67"/>
  <c r="T437" i="67"/>
  <c r="U437" i="67"/>
  <c r="V437" i="67"/>
  <c r="W437" i="67"/>
  <c r="X437" i="67"/>
  <c r="Y437" i="67"/>
  <c r="Z437" i="67"/>
  <c r="AA437" i="67"/>
  <c r="AB437" i="67"/>
  <c r="AC437" i="67"/>
  <c r="AD437" i="67"/>
  <c r="AE437" i="67"/>
  <c r="AF437" i="67"/>
  <c r="AG437" i="67"/>
  <c r="AH437" i="67"/>
  <c r="AI437" i="67"/>
  <c r="AJ437" i="67"/>
  <c r="AK437" i="67"/>
  <c r="AL437" i="67"/>
  <c r="AM437" i="67"/>
  <c r="AN437" i="67"/>
  <c r="AO437" i="67"/>
  <c r="AP437" i="67"/>
  <c r="AQ437" i="67"/>
  <c r="AR437" i="67"/>
  <c r="AS437" i="67"/>
  <c r="AT437" i="67"/>
  <c r="AU437" i="67"/>
  <c r="AV437" i="67"/>
  <c r="AW437" i="67"/>
  <c r="AX437" i="67"/>
  <c r="AY437" i="67"/>
  <c r="AZ437" i="67"/>
  <c r="BA437" i="67"/>
  <c r="BB437" i="67"/>
  <c r="BC437" i="67"/>
  <c r="BD437" i="67"/>
  <c r="BE437" i="67"/>
  <c r="BF437" i="67"/>
  <c r="BG437" i="67"/>
  <c r="BH437" i="67"/>
  <c r="BI437" i="67"/>
  <c r="BJ437" i="67"/>
  <c r="BK437" i="67"/>
  <c r="BL437" i="67"/>
  <c r="BM437" i="67"/>
  <c r="BS437" i="67"/>
  <c r="BT437" i="67"/>
  <c r="BU437" i="67"/>
  <c r="BV437" i="67"/>
  <c r="BW437" i="67"/>
  <c r="BX437" i="67"/>
  <c r="BY437" i="67"/>
  <c r="BZ437" i="67"/>
  <c r="CA437" i="67"/>
  <c r="CB437" i="67"/>
  <c r="CC437" i="67"/>
  <c r="CD437" i="67"/>
  <c r="CE437" i="67"/>
  <c r="CF437" i="67"/>
  <c r="CG437" i="67"/>
  <c r="CH437" i="67"/>
  <c r="CI437" i="67"/>
  <c r="CJ437" i="67"/>
  <c r="CK437" i="67"/>
  <c r="CL437" i="67"/>
  <c r="CM437" i="67"/>
  <c r="CN437" i="67"/>
  <c r="CO437" i="67"/>
  <c r="CP437" i="67"/>
  <c r="CQ437" i="67"/>
  <c r="CR437" i="67"/>
  <c r="CS437" i="67"/>
  <c r="CT437" i="67"/>
  <c r="CU437" i="67"/>
  <c r="CV437" i="67"/>
  <c r="CW437" i="67"/>
  <c r="CX437" i="67"/>
  <c r="CY437" i="67"/>
  <c r="CZ437" i="67"/>
  <c r="DA437" i="67"/>
  <c r="DB437" i="67"/>
  <c r="DC437" i="67"/>
  <c r="DD437" i="67"/>
  <c r="DE437" i="67"/>
  <c r="DF437" i="67"/>
  <c r="DG437" i="67"/>
  <c r="DH437" i="67"/>
  <c r="DI437" i="67"/>
  <c r="DJ437" i="67"/>
  <c r="DK437" i="67"/>
  <c r="DL437" i="67"/>
  <c r="DM437" i="67"/>
  <c r="DN437" i="67"/>
  <c r="DO437" i="67"/>
  <c r="DP437" i="67"/>
  <c r="DQ437" i="67"/>
  <c r="DR437" i="67"/>
  <c r="DS437" i="67"/>
  <c r="DT437" i="67"/>
  <c r="DU437" i="67"/>
  <c r="DV437" i="67"/>
  <c r="DW437" i="67"/>
  <c r="DX437" i="67"/>
  <c r="DY437" i="67"/>
  <c r="DZ437" i="67"/>
  <c r="EA437" i="67"/>
  <c r="EB437" i="67"/>
  <c r="EC437" i="67"/>
  <c r="ED437" i="67"/>
  <c r="EE437" i="67"/>
  <c r="EF437" i="67"/>
  <c r="EG437" i="67"/>
  <c r="EH437" i="67"/>
  <c r="EI437" i="67"/>
  <c r="EJ437" i="67"/>
  <c r="A438" i="67"/>
  <c r="B438" i="67"/>
  <c r="C438" i="67"/>
  <c r="D438" i="67"/>
  <c r="E438" i="67"/>
  <c r="F438" i="67"/>
  <c r="G438" i="67"/>
  <c r="H438" i="67"/>
  <c r="I438" i="67"/>
  <c r="J438" i="67"/>
  <c r="K438" i="67"/>
  <c r="L438" i="67"/>
  <c r="M438" i="67"/>
  <c r="N438" i="67"/>
  <c r="O438" i="67"/>
  <c r="P438" i="67"/>
  <c r="Q438" i="67"/>
  <c r="R438" i="67"/>
  <c r="S438" i="67"/>
  <c r="T438" i="67"/>
  <c r="U438" i="67"/>
  <c r="V438" i="67"/>
  <c r="W438" i="67"/>
  <c r="X438" i="67"/>
  <c r="Y438" i="67"/>
  <c r="Z438" i="67"/>
  <c r="AA438" i="67"/>
  <c r="AB438" i="67"/>
  <c r="AC438" i="67"/>
  <c r="AD438" i="67"/>
  <c r="AE438" i="67"/>
  <c r="AF438" i="67"/>
  <c r="AG438" i="67"/>
  <c r="AH438" i="67"/>
  <c r="AI438" i="67"/>
  <c r="AJ438" i="67"/>
  <c r="AK438" i="67"/>
  <c r="AL438" i="67"/>
  <c r="AM438" i="67"/>
  <c r="AN438" i="67"/>
  <c r="AO438" i="67"/>
  <c r="AP438" i="67"/>
  <c r="AQ438" i="67"/>
  <c r="AR438" i="67"/>
  <c r="AS438" i="67"/>
  <c r="AT438" i="67"/>
  <c r="AU438" i="67"/>
  <c r="AV438" i="67"/>
  <c r="AW438" i="67"/>
  <c r="AX438" i="67"/>
  <c r="AY438" i="67"/>
  <c r="AZ438" i="67"/>
  <c r="BA438" i="67"/>
  <c r="BB438" i="67"/>
  <c r="BC438" i="67"/>
  <c r="BD438" i="67"/>
  <c r="BE438" i="67"/>
  <c r="BF438" i="67"/>
  <c r="BG438" i="67"/>
  <c r="BH438" i="67"/>
  <c r="BI438" i="67"/>
  <c r="BJ438" i="67"/>
  <c r="BK438" i="67"/>
  <c r="BL438" i="67"/>
  <c r="BM438" i="67"/>
  <c r="BS438" i="67"/>
  <c r="BT438" i="67"/>
  <c r="BU438" i="67"/>
  <c r="BV438" i="67"/>
  <c r="BW438" i="67"/>
  <c r="BX438" i="67"/>
  <c r="BY438" i="67"/>
  <c r="BZ438" i="67"/>
  <c r="CA438" i="67"/>
  <c r="CB438" i="67"/>
  <c r="CC438" i="67"/>
  <c r="CD438" i="67"/>
  <c r="CE438" i="67"/>
  <c r="CF438" i="67"/>
  <c r="CG438" i="67"/>
  <c r="CH438" i="67"/>
  <c r="CI438" i="67"/>
  <c r="CJ438" i="67"/>
  <c r="CK438" i="67"/>
  <c r="CL438" i="67"/>
  <c r="CM438" i="67"/>
  <c r="CN438" i="67"/>
  <c r="CO438" i="67"/>
  <c r="CP438" i="67"/>
  <c r="CQ438" i="67"/>
  <c r="CR438" i="67"/>
  <c r="CS438" i="67"/>
  <c r="CT438" i="67"/>
  <c r="CU438" i="67"/>
  <c r="CV438" i="67"/>
  <c r="CW438" i="67"/>
  <c r="CX438" i="67"/>
  <c r="CY438" i="67"/>
  <c r="CZ438" i="67"/>
  <c r="DA438" i="67"/>
  <c r="DB438" i="67"/>
  <c r="DC438" i="67"/>
  <c r="DD438" i="67"/>
  <c r="DE438" i="67"/>
  <c r="DF438" i="67"/>
  <c r="DG438" i="67"/>
  <c r="DH438" i="67"/>
  <c r="DI438" i="67"/>
  <c r="DJ438" i="67"/>
  <c r="DK438" i="67"/>
  <c r="DL438" i="67"/>
  <c r="DM438" i="67"/>
  <c r="DN438" i="67"/>
  <c r="DO438" i="67"/>
  <c r="DP438" i="67"/>
  <c r="DQ438" i="67"/>
  <c r="DR438" i="67"/>
  <c r="DS438" i="67"/>
  <c r="DT438" i="67"/>
  <c r="DU438" i="67"/>
  <c r="DV438" i="67"/>
  <c r="DW438" i="67"/>
  <c r="DX438" i="67"/>
  <c r="DY438" i="67"/>
  <c r="DZ438" i="67"/>
  <c r="EA438" i="67"/>
  <c r="EB438" i="67"/>
  <c r="EC438" i="67"/>
  <c r="ED438" i="67"/>
  <c r="EE438" i="67"/>
  <c r="EF438" i="67"/>
  <c r="EG438" i="67"/>
  <c r="EH438" i="67"/>
  <c r="EI438" i="67"/>
  <c r="EJ438" i="67"/>
  <c r="A439" i="67"/>
  <c r="B439" i="67"/>
  <c r="C439" i="67"/>
  <c r="D439" i="67"/>
  <c r="E439" i="67"/>
  <c r="F439" i="67"/>
  <c r="G439" i="67"/>
  <c r="H439" i="67"/>
  <c r="I439" i="67"/>
  <c r="J439" i="67"/>
  <c r="K439" i="67"/>
  <c r="L439" i="67"/>
  <c r="M439" i="67"/>
  <c r="N439" i="67"/>
  <c r="O439" i="67"/>
  <c r="P439" i="67"/>
  <c r="Q439" i="67"/>
  <c r="R439" i="67"/>
  <c r="S439" i="67"/>
  <c r="T439" i="67"/>
  <c r="U439" i="67"/>
  <c r="V439" i="67"/>
  <c r="W439" i="67"/>
  <c r="X439" i="67"/>
  <c r="Y439" i="67"/>
  <c r="Z439" i="67"/>
  <c r="AA439" i="67"/>
  <c r="AB439" i="67"/>
  <c r="AC439" i="67"/>
  <c r="AD439" i="67"/>
  <c r="AE439" i="67"/>
  <c r="AF439" i="67"/>
  <c r="AG439" i="67"/>
  <c r="AH439" i="67"/>
  <c r="AI439" i="67"/>
  <c r="AJ439" i="67"/>
  <c r="AK439" i="67"/>
  <c r="AL439" i="67"/>
  <c r="AM439" i="67"/>
  <c r="AN439" i="67"/>
  <c r="AO439" i="67"/>
  <c r="AP439" i="67"/>
  <c r="AQ439" i="67"/>
  <c r="AR439" i="67"/>
  <c r="AS439" i="67"/>
  <c r="AT439" i="67"/>
  <c r="AU439" i="67"/>
  <c r="AV439" i="67"/>
  <c r="AW439" i="67"/>
  <c r="AX439" i="67"/>
  <c r="AY439" i="67"/>
  <c r="AZ439" i="67"/>
  <c r="BA439" i="67"/>
  <c r="BB439" i="67"/>
  <c r="BC439" i="67"/>
  <c r="BD439" i="67"/>
  <c r="BE439" i="67"/>
  <c r="BF439" i="67"/>
  <c r="BG439" i="67"/>
  <c r="BH439" i="67"/>
  <c r="BI439" i="67"/>
  <c r="BJ439" i="67"/>
  <c r="BK439" i="67"/>
  <c r="BL439" i="67"/>
  <c r="BM439" i="67"/>
  <c r="BS439" i="67"/>
  <c r="BT439" i="67"/>
  <c r="BU439" i="67"/>
  <c r="BV439" i="67"/>
  <c r="BW439" i="67"/>
  <c r="BX439" i="67"/>
  <c r="BY439" i="67"/>
  <c r="BZ439" i="67"/>
  <c r="CA439" i="67"/>
  <c r="CB439" i="67"/>
  <c r="CC439" i="67"/>
  <c r="CD439" i="67"/>
  <c r="CE439" i="67"/>
  <c r="CF439" i="67"/>
  <c r="CG439" i="67"/>
  <c r="CH439" i="67"/>
  <c r="CI439" i="67"/>
  <c r="CJ439" i="67"/>
  <c r="CK439" i="67"/>
  <c r="CL439" i="67"/>
  <c r="CM439" i="67"/>
  <c r="CN439" i="67"/>
  <c r="CO439" i="67"/>
  <c r="CP439" i="67"/>
  <c r="CQ439" i="67"/>
  <c r="CR439" i="67"/>
  <c r="CS439" i="67"/>
  <c r="CT439" i="67"/>
  <c r="CU439" i="67"/>
  <c r="CV439" i="67"/>
  <c r="CW439" i="67"/>
  <c r="CX439" i="67"/>
  <c r="CY439" i="67"/>
  <c r="CZ439" i="67"/>
  <c r="DA439" i="67"/>
  <c r="DB439" i="67"/>
  <c r="DC439" i="67"/>
  <c r="DD439" i="67"/>
  <c r="DE439" i="67"/>
  <c r="DF439" i="67"/>
  <c r="DG439" i="67"/>
  <c r="DH439" i="67"/>
  <c r="DI439" i="67"/>
  <c r="DJ439" i="67"/>
  <c r="DK439" i="67"/>
  <c r="DL439" i="67"/>
  <c r="DM439" i="67"/>
  <c r="DN439" i="67"/>
  <c r="DO439" i="67"/>
  <c r="DP439" i="67"/>
  <c r="DQ439" i="67"/>
  <c r="DR439" i="67"/>
  <c r="DS439" i="67"/>
  <c r="DT439" i="67"/>
  <c r="DU439" i="67"/>
  <c r="DV439" i="67"/>
  <c r="DW439" i="67"/>
  <c r="DX439" i="67"/>
  <c r="DY439" i="67"/>
  <c r="DZ439" i="67"/>
  <c r="EA439" i="67"/>
  <c r="EB439" i="67"/>
  <c r="EC439" i="67"/>
  <c r="ED439" i="67"/>
  <c r="EE439" i="67"/>
  <c r="EF439" i="67"/>
  <c r="EG439" i="67"/>
  <c r="EH439" i="67"/>
  <c r="EI439" i="67"/>
  <c r="EJ439" i="67"/>
  <c r="A440" i="67"/>
  <c r="B440" i="67"/>
  <c r="C440" i="67"/>
  <c r="D440" i="67"/>
  <c r="E440" i="67"/>
  <c r="F440" i="67"/>
  <c r="G440" i="67"/>
  <c r="H440" i="67"/>
  <c r="I440" i="67"/>
  <c r="J440" i="67"/>
  <c r="K440" i="67"/>
  <c r="L440" i="67"/>
  <c r="M440" i="67"/>
  <c r="N440" i="67"/>
  <c r="O440" i="67"/>
  <c r="P440" i="67"/>
  <c r="Q440" i="67"/>
  <c r="R440" i="67"/>
  <c r="S440" i="67"/>
  <c r="T440" i="67"/>
  <c r="U440" i="67"/>
  <c r="V440" i="67"/>
  <c r="W440" i="67"/>
  <c r="X440" i="67"/>
  <c r="Y440" i="67"/>
  <c r="Z440" i="67"/>
  <c r="AA440" i="67"/>
  <c r="AB440" i="67"/>
  <c r="AC440" i="67"/>
  <c r="AD440" i="67"/>
  <c r="AE440" i="67"/>
  <c r="AF440" i="67"/>
  <c r="AG440" i="67"/>
  <c r="AH440" i="67"/>
  <c r="AI440" i="67"/>
  <c r="AJ440" i="67"/>
  <c r="AK440" i="67"/>
  <c r="AL440" i="67"/>
  <c r="AM440" i="67"/>
  <c r="AN440" i="67"/>
  <c r="AO440" i="67"/>
  <c r="AP440" i="67"/>
  <c r="AQ440" i="67"/>
  <c r="AR440" i="67"/>
  <c r="AS440" i="67"/>
  <c r="AT440" i="67"/>
  <c r="AU440" i="67"/>
  <c r="AV440" i="67"/>
  <c r="AW440" i="67"/>
  <c r="AX440" i="67"/>
  <c r="AY440" i="67"/>
  <c r="AZ440" i="67"/>
  <c r="BA440" i="67"/>
  <c r="BB440" i="67"/>
  <c r="BC440" i="67"/>
  <c r="BD440" i="67"/>
  <c r="BE440" i="67"/>
  <c r="BF440" i="67"/>
  <c r="BG440" i="67"/>
  <c r="BH440" i="67"/>
  <c r="BI440" i="67"/>
  <c r="BJ440" i="67"/>
  <c r="BK440" i="67"/>
  <c r="BL440" i="67"/>
  <c r="BM440" i="67"/>
  <c r="BN440" i="67"/>
  <c r="BR440" i="67"/>
  <c r="BS440" i="67"/>
  <c r="BT440" i="67"/>
  <c r="BU440" i="67"/>
  <c r="CF440" i="67"/>
  <c r="CH440" i="67"/>
  <c r="CI440" i="67"/>
  <c r="CJ440" i="67"/>
  <c r="CK440" i="67"/>
  <c r="CL440" i="67"/>
  <c r="CM440" i="67"/>
  <c r="CN440" i="67"/>
  <c r="CO440" i="67"/>
  <c r="CP440" i="67"/>
  <c r="CQ440" i="67"/>
  <c r="CR440" i="67"/>
  <c r="CS440" i="67"/>
  <c r="CT440" i="67"/>
  <c r="CU440" i="67"/>
  <c r="CV440" i="67"/>
  <c r="CW440" i="67"/>
  <c r="CX440" i="67"/>
  <c r="CY440" i="67"/>
  <c r="CZ440" i="67"/>
  <c r="DA440" i="67"/>
  <c r="DB440" i="67"/>
  <c r="DC440" i="67"/>
  <c r="DD440" i="67"/>
  <c r="DE440" i="67"/>
  <c r="DF440" i="67"/>
  <c r="DG440" i="67"/>
  <c r="DH440" i="67"/>
  <c r="DI440" i="67"/>
  <c r="DJ440" i="67"/>
  <c r="DK440" i="67"/>
  <c r="DL440" i="67"/>
  <c r="DM440" i="67"/>
  <c r="DN440" i="67"/>
  <c r="DO440" i="67"/>
  <c r="DP440" i="67"/>
  <c r="DQ440" i="67"/>
  <c r="DR440" i="67"/>
  <c r="DS440" i="67"/>
  <c r="DT440" i="67"/>
  <c r="DU440" i="67"/>
  <c r="DV440" i="67"/>
  <c r="DW440" i="67"/>
  <c r="DX440" i="67"/>
  <c r="A441" i="67"/>
  <c r="B441" i="67"/>
  <c r="C441" i="67"/>
  <c r="D441" i="67"/>
  <c r="E441" i="67"/>
  <c r="F441" i="67"/>
  <c r="G441" i="67"/>
  <c r="H441" i="67"/>
  <c r="I441" i="67"/>
  <c r="J441" i="67"/>
  <c r="K441" i="67"/>
  <c r="L441" i="67"/>
  <c r="M441" i="67"/>
  <c r="N441" i="67"/>
  <c r="O441" i="67"/>
  <c r="P441" i="67"/>
  <c r="Q441" i="67"/>
  <c r="R441" i="67"/>
  <c r="S441" i="67"/>
  <c r="T441" i="67"/>
  <c r="U441" i="67"/>
  <c r="V441" i="67"/>
  <c r="W441" i="67"/>
  <c r="X441" i="67"/>
  <c r="Y441" i="67"/>
  <c r="Z441" i="67"/>
  <c r="AA441" i="67"/>
  <c r="AB441" i="67"/>
  <c r="AC441" i="67"/>
  <c r="AD441" i="67"/>
  <c r="AE441" i="67"/>
  <c r="AF441" i="67"/>
  <c r="AG441" i="67"/>
  <c r="AH441" i="67"/>
  <c r="AI441" i="67"/>
  <c r="AJ441" i="67"/>
  <c r="AK441" i="67"/>
  <c r="AL441" i="67"/>
  <c r="AM441" i="67"/>
  <c r="AN441" i="67"/>
  <c r="AO441" i="67"/>
  <c r="AP441" i="67"/>
  <c r="AQ441" i="67"/>
  <c r="AR441" i="67"/>
  <c r="AS441" i="67"/>
  <c r="AT441" i="67"/>
  <c r="AU441" i="67"/>
  <c r="AV441" i="67"/>
  <c r="AW441" i="67"/>
  <c r="AX441" i="67"/>
  <c r="AY441" i="67"/>
  <c r="AZ441" i="67"/>
  <c r="BA441" i="67"/>
  <c r="BB441" i="67"/>
  <c r="BC441" i="67"/>
  <c r="BD441" i="67"/>
  <c r="BE441" i="67"/>
  <c r="BF441" i="67"/>
  <c r="BG441" i="67"/>
  <c r="BH441" i="67"/>
  <c r="BI441" i="67"/>
  <c r="BJ441" i="67"/>
  <c r="BK441" i="67"/>
  <c r="BL441" i="67"/>
  <c r="BM441" i="67"/>
  <c r="BN441" i="67"/>
  <c r="BO441" i="67"/>
  <c r="BP441" i="67"/>
  <c r="BQ441" i="67"/>
  <c r="BS441" i="67"/>
  <c r="CD441" i="67"/>
  <c r="CE441" i="67"/>
  <c r="CF441" i="67"/>
  <c r="CG441" i="67"/>
  <c r="CH441" i="67"/>
  <c r="CI441" i="67"/>
  <c r="CJ441" i="67"/>
  <c r="CK441" i="67"/>
  <c r="CL441" i="67"/>
  <c r="CM441" i="67"/>
  <c r="CN441" i="67"/>
  <c r="CO441" i="67"/>
  <c r="CP441" i="67"/>
  <c r="CQ441" i="67"/>
  <c r="CR441" i="67"/>
  <c r="CS441" i="67"/>
  <c r="CT441" i="67"/>
  <c r="CU441" i="67"/>
  <c r="CV441" i="67"/>
  <c r="CW441" i="67"/>
  <c r="CX441" i="67"/>
  <c r="CY441" i="67"/>
  <c r="CZ441" i="67"/>
  <c r="DA441" i="67"/>
  <c r="DB441" i="67"/>
  <c r="DC441" i="67"/>
  <c r="DD441" i="67"/>
  <c r="DE441" i="67"/>
  <c r="DF441" i="67"/>
  <c r="DG441" i="67"/>
  <c r="DH441" i="67"/>
  <c r="DI441" i="67"/>
  <c r="DJ441" i="67"/>
  <c r="DK441" i="67"/>
  <c r="DL441" i="67"/>
  <c r="DM441" i="67"/>
  <c r="DN441" i="67"/>
  <c r="DO441" i="67"/>
  <c r="DP441" i="67"/>
  <c r="DQ441" i="67"/>
  <c r="DR441" i="67"/>
  <c r="DS441" i="67"/>
  <c r="DT441" i="67"/>
  <c r="DU441" i="67"/>
  <c r="DV441" i="67"/>
  <c r="DW441" i="67"/>
  <c r="DX441" i="67"/>
  <c r="DY441" i="67"/>
  <c r="A442" i="67"/>
  <c r="B442" i="67"/>
  <c r="C442" i="67"/>
  <c r="D442" i="67"/>
  <c r="E442" i="67"/>
  <c r="F442" i="67"/>
  <c r="G442" i="67"/>
  <c r="H442" i="67"/>
  <c r="I442" i="67"/>
  <c r="J442" i="67"/>
  <c r="K442" i="67"/>
  <c r="L442" i="67"/>
  <c r="M442" i="67"/>
  <c r="N442" i="67"/>
  <c r="O442" i="67"/>
  <c r="P442" i="67"/>
  <c r="Q442" i="67"/>
  <c r="R442" i="67"/>
  <c r="S442" i="67"/>
  <c r="T442" i="67"/>
  <c r="U442" i="67"/>
  <c r="V442" i="67"/>
  <c r="W442" i="67"/>
  <c r="X442" i="67"/>
  <c r="Y442" i="67"/>
  <c r="Z442" i="67"/>
  <c r="AA442" i="67"/>
  <c r="AB442" i="67"/>
  <c r="AC442" i="67"/>
  <c r="AD442" i="67"/>
  <c r="AE442" i="67"/>
  <c r="AF442" i="67"/>
  <c r="AG442" i="67"/>
  <c r="AH442" i="67"/>
  <c r="AI442" i="67"/>
  <c r="AJ442" i="67"/>
  <c r="AK442" i="67"/>
  <c r="AL442" i="67"/>
  <c r="AM442" i="67"/>
  <c r="AN442" i="67"/>
  <c r="AO442" i="67"/>
  <c r="AP442" i="67"/>
  <c r="AQ442" i="67"/>
  <c r="AR442" i="67"/>
  <c r="AS442" i="67"/>
  <c r="AT442" i="67"/>
  <c r="AU442" i="67"/>
  <c r="AV442" i="67"/>
  <c r="AW442" i="67"/>
  <c r="AX442" i="67"/>
  <c r="AY442" i="67"/>
  <c r="AZ442" i="67"/>
  <c r="BA442" i="67"/>
  <c r="BB442" i="67"/>
  <c r="BC442" i="67"/>
  <c r="BD442" i="67"/>
  <c r="BE442" i="67"/>
  <c r="BF442" i="67"/>
  <c r="BG442" i="67"/>
  <c r="BH442" i="67"/>
  <c r="BI442" i="67"/>
  <c r="BJ442" i="67"/>
  <c r="BK442" i="67"/>
  <c r="BL442" i="67"/>
  <c r="BM442" i="67"/>
  <c r="BN442" i="67"/>
  <c r="BO442" i="67"/>
  <c r="BP442" i="67"/>
  <c r="BQ442" i="67"/>
  <c r="BR442" i="67"/>
  <c r="BT442" i="67"/>
  <c r="CH442" i="67"/>
  <c r="CI442" i="67"/>
  <c r="CJ442" i="67"/>
  <c r="CK442" i="67"/>
  <c r="CL442" i="67"/>
  <c r="CM442" i="67"/>
  <c r="CN442" i="67"/>
  <c r="CO442" i="67"/>
  <c r="CP442" i="67"/>
  <c r="CQ442" i="67"/>
  <c r="CR442" i="67"/>
  <c r="CS442" i="67"/>
  <c r="CT442" i="67"/>
  <c r="CU442" i="67"/>
  <c r="CV442" i="67"/>
  <c r="CW442" i="67"/>
  <c r="CX442" i="67"/>
  <c r="CY442" i="67"/>
  <c r="CZ442" i="67"/>
  <c r="DA442" i="67"/>
  <c r="DB442" i="67"/>
  <c r="DC442" i="67"/>
  <c r="DD442" i="67"/>
  <c r="DE442" i="67"/>
  <c r="DF442" i="67"/>
  <c r="DG442" i="67"/>
  <c r="DH442" i="67"/>
  <c r="DI442" i="67"/>
  <c r="DJ442" i="67"/>
  <c r="DK442" i="67"/>
  <c r="DL442" i="67"/>
  <c r="DM442" i="67"/>
  <c r="DN442" i="67"/>
  <c r="DO442" i="67"/>
  <c r="DP442" i="67"/>
  <c r="DQ442" i="67"/>
  <c r="DR442" i="67"/>
  <c r="DS442" i="67"/>
  <c r="DT442" i="67"/>
  <c r="DU442" i="67"/>
  <c r="DV442" i="67"/>
  <c r="DW442" i="67"/>
  <c r="DX442" i="67"/>
  <c r="DY442" i="67"/>
  <c r="DZ442" i="67"/>
  <c r="EA442" i="67"/>
  <c r="EB442" i="67"/>
  <c r="EC442" i="67"/>
  <c r="ED442" i="67"/>
  <c r="EE442" i="67"/>
  <c r="EF442" i="67"/>
  <c r="EG442" i="67"/>
  <c r="EH442" i="67"/>
  <c r="EI442" i="67"/>
  <c r="EJ442" i="67"/>
  <c r="A443" i="67"/>
  <c r="B443" i="67"/>
  <c r="C443" i="67"/>
  <c r="D443" i="67"/>
  <c r="E443" i="67"/>
  <c r="F443" i="67"/>
  <c r="G443" i="67"/>
  <c r="H443" i="67"/>
  <c r="I443" i="67"/>
  <c r="J443" i="67"/>
  <c r="K443" i="67"/>
  <c r="L443" i="67"/>
  <c r="M443" i="67"/>
  <c r="N443" i="67"/>
  <c r="O443" i="67"/>
  <c r="P443" i="67"/>
  <c r="Q443" i="67"/>
  <c r="R443" i="67"/>
  <c r="S443" i="67"/>
  <c r="T443" i="67"/>
  <c r="U443" i="67"/>
  <c r="V443" i="67"/>
  <c r="W443" i="67"/>
  <c r="X443" i="67"/>
  <c r="Y443" i="67"/>
  <c r="Z443" i="67"/>
  <c r="AA443" i="67"/>
  <c r="AB443" i="67"/>
  <c r="AC443" i="67"/>
  <c r="AD443" i="67"/>
  <c r="AE443" i="67"/>
  <c r="AF443" i="67"/>
  <c r="AG443" i="67"/>
  <c r="AH443" i="67"/>
  <c r="AI443" i="67"/>
  <c r="AJ443" i="67"/>
  <c r="AK443" i="67"/>
  <c r="AL443" i="67"/>
  <c r="AM443" i="67"/>
  <c r="AN443" i="67"/>
  <c r="AO443" i="67"/>
  <c r="AP443" i="67"/>
  <c r="AQ443" i="67"/>
  <c r="AR443" i="67"/>
  <c r="AS443" i="67"/>
  <c r="AT443" i="67"/>
  <c r="AU443" i="67"/>
  <c r="AV443" i="67"/>
  <c r="AW443" i="67"/>
  <c r="AX443" i="67"/>
  <c r="AY443" i="67"/>
  <c r="AZ443" i="67"/>
  <c r="BA443" i="67"/>
  <c r="BB443" i="67"/>
  <c r="BC443" i="67"/>
  <c r="BD443" i="67"/>
  <c r="BE443" i="67"/>
  <c r="BF443" i="67"/>
  <c r="BG443" i="67"/>
  <c r="BH443" i="67"/>
  <c r="BI443" i="67"/>
  <c r="BJ443" i="67"/>
  <c r="BK443" i="67"/>
  <c r="BL443" i="67"/>
  <c r="BM443" i="67"/>
  <c r="BN443" i="67"/>
  <c r="BO443" i="67"/>
  <c r="BP443" i="67"/>
  <c r="BQ443" i="67"/>
  <c r="BR443" i="67"/>
  <c r="BS443" i="67"/>
  <c r="BT443" i="67"/>
  <c r="BU443" i="67"/>
  <c r="BV443" i="67"/>
  <c r="BW443" i="67"/>
  <c r="BX443" i="67"/>
  <c r="BY443" i="67"/>
  <c r="BZ443" i="67"/>
  <c r="CA443" i="67"/>
  <c r="CB443" i="67"/>
  <c r="CC443" i="67"/>
  <c r="CD443" i="67"/>
  <c r="CE443" i="67"/>
  <c r="CF443" i="67"/>
  <c r="CG443" i="67"/>
  <c r="CH443" i="67"/>
  <c r="CI443" i="67"/>
  <c r="CJ443" i="67"/>
  <c r="CK443" i="67"/>
  <c r="CL443" i="67"/>
  <c r="CM443" i="67"/>
  <c r="CN443" i="67"/>
  <c r="CO443" i="67"/>
  <c r="CP443" i="67"/>
  <c r="CQ443" i="67"/>
  <c r="CR443" i="67"/>
  <c r="CS443" i="67"/>
  <c r="CT443" i="67"/>
  <c r="CU443" i="67"/>
  <c r="CV443" i="67"/>
  <c r="CW443" i="67"/>
  <c r="CX443" i="67"/>
  <c r="CY443" i="67"/>
  <c r="CZ443" i="67"/>
  <c r="DA443" i="67"/>
  <c r="DB443" i="67"/>
  <c r="DC443" i="67"/>
  <c r="DD443" i="67"/>
  <c r="DE443" i="67"/>
  <c r="DF443" i="67"/>
  <c r="DG443" i="67"/>
  <c r="DH443" i="67"/>
  <c r="DI443" i="67"/>
  <c r="DJ443" i="67"/>
  <c r="DK443" i="67"/>
  <c r="DL443" i="67"/>
  <c r="DM443" i="67"/>
  <c r="DN443" i="67"/>
  <c r="DO443" i="67"/>
  <c r="DP443" i="67"/>
  <c r="DQ443" i="67"/>
  <c r="DR443" i="67"/>
  <c r="DS443" i="67"/>
  <c r="DT443" i="67"/>
  <c r="DU443" i="67"/>
  <c r="DV443" i="67"/>
  <c r="DW443" i="67"/>
  <c r="DX443" i="67"/>
  <c r="DY443" i="67"/>
  <c r="DZ443" i="67"/>
  <c r="EA443" i="67"/>
  <c r="EB443" i="67"/>
  <c r="EC443" i="67"/>
  <c r="ED443" i="67"/>
  <c r="EE443" i="67"/>
  <c r="EF443" i="67"/>
  <c r="EG443" i="67"/>
  <c r="EH443" i="67"/>
  <c r="EI443" i="67"/>
  <c r="EJ443" i="67"/>
  <c r="A444" i="67"/>
  <c r="B444" i="67"/>
  <c r="C444" i="67"/>
  <c r="D444" i="67"/>
  <c r="E444" i="67"/>
  <c r="F444" i="67"/>
  <c r="G444" i="67"/>
  <c r="H444" i="67"/>
  <c r="I444" i="67"/>
  <c r="J444" i="67"/>
  <c r="K444" i="67"/>
  <c r="L444" i="67"/>
  <c r="M444" i="67"/>
  <c r="N444" i="67"/>
  <c r="O444" i="67"/>
  <c r="P444" i="67"/>
  <c r="Q444" i="67"/>
  <c r="R444" i="67"/>
  <c r="S444" i="67"/>
  <c r="T444" i="67"/>
  <c r="U444" i="67"/>
  <c r="V444" i="67"/>
  <c r="W444" i="67"/>
  <c r="X444" i="67"/>
  <c r="Y444" i="67"/>
  <c r="Z444" i="67"/>
  <c r="AA444" i="67"/>
  <c r="AB444" i="67"/>
  <c r="AC444" i="67"/>
  <c r="AD444" i="67"/>
  <c r="AE444" i="67"/>
  <c r="AF444" i="67"/>
  <c r="AG444" i="67"/>
  <c r="AH444" i="67"/>
  <c r="AI444" i="67"/>
  <c r="AJ444" i="67"/>
  <c r="AK444" i="67"/>
  <c r="AL444" i="67"/>
  <c r="AM444" i="67"/>
  <c r="AN444" i="67"/>
  <c r="AO444" i="67"/>
  <c r="AP444" i="67"/>
  <c r="AQ444" i="67"/>
  <c r="AR444" i="67"/>
  <c r="AS444" i="67"/>
  <c r="AT444" i="67"/>
  <c r="AU444" i="67"/>
  <c r="AV444" i="67"/>
  <c r="AW444" i="67"/>
  <c r="AX444" i="67"/>
  <c r="AY444" i="67"/>
  <c r="AZ444" i="67"/>
  <c r="BA444" i="67"/>
  <c r="BB444" i="67"/>
  <c r="BC444" i="67"/>
  <c r="BD444" i="67"/>
  <c r="BE444" i="67"/>
  <c r="BF444" i="67"/>
  <c r="BG444" i="67"/>
  <c r="BH444" i="67"/>
  <c r="BI444" i="67"/>
  <c r="BJ444" i="67"/>
  <c r="BK444" i="67"/>
  <c r="BL444" i="67"/>
  <c r="BM444" i="67"/>
  <c r="BN444" i="67"/>
  <c r="BO444" i="67"/>
  <c r="BP444" i="67"/>
  <c r="BQ444" i="67"/>
  <c r="BR444" i="67"/>
  <c r="BS444" i="67"/>
  <c r="BT444" i="67"/>
  <c r="BU444" i="67"/>
  <c r="BV444" i="67"/>
  <c r="BW444" i="67"/>
  <c r="BX444" i="67"/>
  <c r="BY444" i="67"/>
  <c r="BZ444" i="67"/>
  <c r="CA444" i="67"/>
  <c r="CB444" i="67"/>
  <c r="CC444" i="67"/>
  <c r="CD444" i="67"/>
  <c r="CE444" i="67"/>
  <c r="CF444" i="67"/>
  <c r="CG444" i="67"/>
  <c r="CH444" i="67"/>
  <c r="CI444" i="67"/>
  <c r="CJ444" i="67"/>
  <c r="CK444" i="67"/>
  <c r="CL444" i="67"/>
  <c r="CM444" i="67"/>
  <c r="CN444" i="67"/>
  <c r="CO444" i="67"/>
  <c r="CP444" i="67"/>
  <c r="CQ444" i="67"/>
  <c r="CR444" i="67"/>
  <c r="CS444" i="67"/>
  <c r="CT444" i="67"/>
  <c r="CU444" i="67"/>
  <c r="CV444" i="67"/>
  <c r="CW444" i="67"/>
  <c r="CX444" i="67"/>
  <c r="CY444" i="67"/>
  <c r="CZ444" i="67"/>
  <c r="DA444" i="67"/>
  <c r="DB444" i="67"/>
  <c r="DC444" i="67"/>
  <c r="DD444" i="67"/>
  <c r="DE444" i="67"/>
  <c r="DF444" i="67"/>
  <c r="DG444" i="67"/>
  <c r="DH444" i="67"/>
  <c r="DI444" i="67"/>
  <c r="DJ444" i="67"/>
  <c r="DK444" i="67"/>
  <c r="DL444" i="67"/>
  <c r="DM444" i="67"/>
  <c r="DN444" i="67"/>
  <c r="DO444" i="67"/>
  <c r="DP444" i="67"/>
  <c r="DQ444" i="67"/>
  <c r="DR444" i="67"/>
  <c r="DS444" i="67"/>
  <c r="DT444" i="67"/>
  <c r="DU444" i="67"/>
  <c r="DV444" i="67"/>
  <c r="DW444" i="67"/>
  <c r="DX444" i="67"/>
  <c r="DY444" i="67"/>
  <c r="DZ444" i="67"/>
  <c r="EA444" i="67"/>
  <c r="EB444" i="67"/>
  <c r="EC444" i="67"/>
  <c r="ED444" i="67"/>
  <c r="EE444" i="67"/>
  <c r="EF444" i="67"/>
  <c r="EG444" i="67"/>
  <c r="EH444" i="67"/>
  <c r="EI444" i="67"/>
  <c r="EJ444" i="67"/>
  <c r="A445" i="67"/>
  <c r="B445" i="67"/>
  <c r="C445" i="67"/>
  <c r="D445" i="67"/>
  <c r="E445" i="67"/>
  <c r="F445" i="67"/>
  <c r="G445" i="67"/>
  <c r="H445" i="67"/>
  <c r="I445" i="67"/>
  <c r="J445" i="67"/>
  <c r="K445" i="67"/>
  <c r="L445" i="67"/>
  <c r="M445" i="67"/>
  <c r="N445" i="67"/>
  <c r="O445" i="67"/>
  <c r="P445" i="67"/>
  <c r="Q445" i="67"/>
  <c r="R445" i="67"/>
  <c r="S445" i="67"/>
  <c r="T445" i="67"/>
  <c r="U445" i="67"/>
  <c r="V445" i="67"/>
  <c r="W445" i="67"/>
  <c r="X445" i="67"/>
  <c r="Y445" i="67"/>
  <c r="Z445" i="67"/>
  <c r="AA445" i="67"/>
  <c r="AB445" i="67"/>
  <c r="AC445" i="67"/>
  <c r="AD445" i="67"/>
  <c r="AE445" i="67"/>
  <c r="AF445" i="67"/>
  <c r="AG445" i="67"/>
  <c r="AH445" i="67"/>
  <c r="AI445" i="67"/>
  <c r="AJ445" i="67"/>
  <c r="AK445" i="67"/>
  <c r="AL445" i="67"/>
  <c r="AM445" i="67"/>
  <c r="AN445" i="67"/>
  <c r="AO445" i="67"/>
  <c r="AP445" i="67"/>
  <c r="AQ445" i="67"/>
  <c r="AR445" i="67"/>
  <c r="AS445" i="67"/>
  <c r="AT445" i="67"/>
  <c r="AU445" i="67"/>
  <c r="AV445" i="67"/>
  <c r="AW445" i="67"/>
  <c r="AX445" i="67"/>
  <c r="AY445" i="67"/>
  <c r="AZ445" i="67"/>
  <c r="BA445" i="67"/>
  <c r="BB445" i="67"/>
  <c r="BC445" i="67"/>
  <c r="BD445" i="67"/>
  <c r="BE445" i="67"/>
  <c r="BF445" i="67"/>
  <c r="BG445" i="67"/>
  <c r="BH445" i="67"/>
  <c r="BI445" i="67"/>
  <c r="BJ445" i="67"/>
  <c r="BK445" i="67"/>
  <c r="BL445" i="67"/>
  <c r="BM445" i="67"/>
  <c r="BR445" i="67"/>
  <c r="BS445" i="67"/>
  <c r="BT445" i="67"/>
  <c r="BU445" i="67"/>
  <c r="BV445" i="67"/>
  <c r="BW445" i="67"/>
  <c r="BX445" i="67"/>
  <c r="BY445" i="67"/>
  <c r="BZ445" i="67"/>
  <c r="CA445" i="67"/>
  <c r="CB445" i="67"/>
  <c r="CC445" i="67"/>
  <c r="CD445" i="67"/>
  <c r="CE445" i="67"/>
  <c r="CF445" i="67"/>
  <c r="CG445" i="67"/>
  <c r="CH445" i="67"/>
  <c r="CI445" i="67"/>
  <c r="CJ445" i="67"/>
  <c r="CK445" i="67"/>
  <c r="CL445" i="67"/>
  <c r="CM445" i="67"/>
  <c r="CN445" i="67"/>
  <c r="CO445" i="67"/>
  <c r="CP445" i="67"/>
  <c r="CQ445" i="67"/>
  <c r="CR445" i="67"/>
  <c r="CS445" i="67"/>
  <c r="CT445" i="67"/>
  <c r="CU445" i="67"/>
  <c r="CV445" i="67"/>
  <c r="CW445" i="67"/>
  <c r="CX445" i="67"/>
  <c r="CY445" i="67"/>
  <c r="CZ445" i="67"/>
  <c r="DA445" i="67"/>
  <c r="DB445" i="67"/>
  <c r="DC445" i="67"/>
  <c r="DD445" i="67"/>
  <c r="DE445" i="67"/>
  <c r="DF445" i="67"/>
  <c r="DG445" i="67"/>
  <c r="DH445" i="67"/>
  <c r="DI445" i="67"/>
  <c r="DJ445" i="67"/>
  <c r="DK445" i="67"/>
  <c r="DL445" i="67"/>
  <c r="DM445" i="67"/>
  <c r="DN445" i="67"/>
  <c r="DO445" i="67"/>
  <c r="DP445" i="67"/>
  <c r="DQ445" i="67"/>
  <c r="DR445" i="67"/>
  <c r="DS445" i="67"/>
  <c r="DT445" i="67"/>
  <c r="DU445" i="67"/>
  <c r="DV445" i="67"/>
  <c r="DW445" i="67"/>
  <c r="DX445" i="67"/>
  <c r="DY445" i="67"/>
  <c r="DZ445" i="67"/>
  <c r="EA445" i="67"/>
  <c r="EB445" i="67"/>
  <c r="EC445" i="67"/>
  <c r="ED445" i="67"/>
  <c r="EE445" i="67"/>
  <c r="EF445" i="67"/>
  <c r="EG445" i="67"/>
  <c r="EH445" i="67"/>
  <c r="EI445" i="67"/>
  <c r="EJ445" i="67"/>
  <c r="A446" i="67"/>
  <c r="B446" i="67"/>
  <c r="C446" i="67"/>
  <c r="D446" i="67"/>
  <c r="E446" i="67"/>
  <c r="F446" i="67"/>
  <c r="G446" i="67"/>
  <c r="H446" i="67"/>
  <c r="I446" i="67"/>
  <c r="J446" i="67"/>
  <c r="K446" i="67"/>
  <c r="L446" i="67"/>
  <c r="M446" i="67"/>
  <c r="N446" i="67"/>
  <c r="O446" i="67"/>
  <c r="P446" i="67"/>
  <c r="Q446" i="67"/>
  <c r="R446" i="67"/>
  <c r="S446" i="67"/>
  <c r="T446" i="67"/>
  <c r="U446" i="67"/>
  <c r="V446" i="67"/>
  <c r="W446" i="67"/>
  <c r="X446" i="67"/>
  <c r="Y446" i="67"/>
  <c r="Z446" i="67"/>
  <c r="AA446" i="67"/>
  <c r="AB446" i="67"/>
  <c r="AC446" i="67"/>
  <c r="AD446" i="67"/>
  <c r="AE446" i="67"/>
  <c r="AF446" i="67"/>
  <c r="AG446" i="67"/>
  <c r="AH446" i="67"/>
  <c r="AI446" i="67"/>
  <c r="AJ446" i="67"/>
  <c r="AK446" i="67"/>
  <c r="AL446" i="67"/>
  <c r="AM446" i="67"/>
  <c r="AN446" i="67"/>
  <c r="AO446" i="67"/>
  <c r="AP446" i="67"/>
  <c r="AQ446" i="67"/>
  <c r="AR446" i="67"/>
  <c r="AS446" i="67"/>
  <c r="AT446" i="67"/>
  <c r="AU446" i="67"/>
  <c r="AV446" i="67"/>
  <c r="AW446" i="67"/>
  <c r="AX446" i="67"/>
  <c r="AY446" i="67"/>
  <c r="AZ446" i="67"/>
  <c r="BA446" i="67"/>
  <c r="BB446" i="67"/>
  <c r="BC446" i="67"/>
  <c r="BD446" i="67"/>
  <c r="BE446" i="67"/>
  <c r="BF446" i="67"/>
  <c r="BG446" i="67"/>
  <c r="BH446" i="67"/>
  <c r="BI446" i="67"/>
  <c r="BJ446" i="67"/>
  <c r="BK446" i="67"/>
  <c r="BL446" i="67"/>
  <c r="BM446" i="67"/>
  <c r="BR446" i="67"/>
  <c r="BS446" i="67"/>
  <c r="BT446" i="67"/>
  <c r="BU446" i="67"/>
  <c r="BV446" i="67"/>
  <c r="BW446" i="67"/>
  <c r="BX446" i="67"/>
  <c r="BY446" i="67"/>
  <c r="BZ446" i="67"/>
  <c r="CA446" i="67"/>
  <c r="CB446" i="67"/>
  <c r="CC446" i="67"/>
  <c r="CD446" i="67"/>
  <c r="CE446" i="67"/>
  <c r="CF446" i="67"/>
  <c r="CG446" i="67"/>
  <c r="CH446" i="67"/>
  <c r="CI446" i="67"/>
  <c r="CJ446" i="67"/>
  <c r="CK446" i="67"/>
  <c r="CL446" i="67"/>
  <c r="CM446" i="67"/>
  <c r="CN446" i="67"/>
  <c r="CO446" i="67"/>
  <c r="CP446" i="67"/>
  <c r="CQ446" i="67"/>
  <c r="CR446" i="67"/>
  <c r="CS446" i="67"/>
  <c r="CT446" i="67"/>
  <c r="CU446" i="67"/>
  <c r="CV446" i="67"/>
  <c r="CW446" i="67"/>
  <c r="CX446" i="67"/>
  <c r="CY446" i="67"/>
  <c r="CZ446" i="67"/>
  <c r="DA446" i="67"/>
  <c r="DB446" i="67"/>
  <c r="DC446" i="67"/>
  <c r="DD446" i="67"/>
  <c r="DE446" i="67"/>
  <c r="DF446" i="67"/>
  <c r="DG446" i="67"/>
  <c r="DH446" i="67"/>
  <c r="DI446" i="67"/>
  <c r="DJ446" i="67"/>
  <c r="DK446" i="67"/>
  <c r="DL446" i="67"/>
  <c r="DM446" i="67"/>
  <c r="DN446" i="67"/>
  <c r="DO446" i="67"/>
  <c r="DP446" i="67"/>
  <c r="DQ446" i="67"/>
  <c r="DR446" i="67"/>
  <c r="DS446" i="67"/>
  <c r="DT446" i="67"/>
  <c r="DU446" i="67"/>
  <c r="DV446" i="67"/>
  <c r="DW446" i="67"/>
  <c r="DX446" i="67"/>
  <c r="DY446" i="67"/>
  <c r="DZ446" i="67"/>
  <c r="EA446" i="67"/>
  <c r="EB446" i="67"/>
  <c r="EC446" i="67"/>
  <c r="ED446" i="67"/>
  <c r="EE446" i="67"/>
  <c r="EF446" i="67"/>
  <c r="EG446" i="67"/>
  <c r="EH446" i="67"/>
  <c r="EI446" i="67"/>
  <c r="EJ446" i="67"/>
  <c r="A447" i="67"/>
  <c r="B447" i="67"/>
  <c r="C447" i="67"/>
  <c r="D447" i="67"/>
  <c r="E447" i="67"/>
  <c r="F447" i="67"/>
  <c r="G447" i="67"/>
  <c r="H447" i="67"/>
  <c r="I447" i="67"/>
  <c r="J447" i="67"/>
  <c r="K447" i="67"/>
  <c r="L447" i="67"/>
  <c r="M447" i="67"/>
  <c r="N447" i="67"/>
  <c r="O447" i="67"/>
  <c r="P447" i="67"/>
  <c r="Q447" i="67"/>
  <c r="R447" i="67"/>
  <c r="S447" i="67"/>
  <c r="T447" i="67"/>
  <c r="U447" i="67"/>
  <c r="V447" i="67"/>
  <c r="W447" i="67"/>
  <c r="X447" i="67"/>
  <c r="Y447" i="67"/>
  <c r="Z447" i="67"/>
  <c r="AA447" i="67"/>
  <c r="AB447" i="67"/>
  <c r="AC447" i="67"/>
  <c r="AD447" i="67"/>
  <c r="AE447" i="67"/>
  <c r="AF447" i="67"/>
  <c r="AG447" i="67"/>
  <c r="AH447" i="67"/>
  <c r="AI447" i="67"/>
  <c r="AJ447" i="67"/>
  <c r="AK447" i="67"/>
  <c r="AL447" i="67"/>
  <c r="AM447" i="67"/>
  <c r="AN447" i="67"/>
  <c r="AO447" i="67"/>
  <c r="AP447" i="67"/>
  <c r="AQ447" i="67"/>
  <c r="AR447" i="67"/>
  <c r="AS447" i="67"/>
  <c r="AT447" i="67"/>
  <c r="AU447" i="67"/>
  <c r="AV447" i="67"/>
  <c r="AW447" i="67"/>
  <c r="AX447" i="67"/>
  <c r="AY447" i="67"/>
  <c r="AZ447" i="67"/>
  <c r="BA447" i="67"/>
  <c r="BB447" i="67"/>
  <c r="BC447" i="67"/>
  <c r="BD447" i="67"/>
  <c r="BE447" i="67"/>
  <c r="BF447" i="67"/>
  <c r="BG447" i="67"/>
  <c r="BH447" i="67"/>
  <c r="BI447" i="67"/>
  <c r="BJ447" i="67"/>
  <c r="BK447" i="67"/>
  <c r="BL447" i="67"/>
  <c r="BM447" i="67"/>
  <c r="BR447" i="67"/>
  <c r="BS447" i="67"/>
  <c r="BT447" i="67"/>
  <c r="BU447" i="67"/>
  <c r="BV447" i="67"/>
  <c r="BW447" i="67"/>
  <c r="BX447" i="67"/>
  <c r="BY447" i="67"/>
  <c r="BZ447" i="67"/>
  <c r="CA447" i="67"/>
  <c r="CB447" i="67"/>
  <c r="CC447" i="67"/>
  <c r="CD447" i="67"/>
  <c r="CE447" i="67"/>
  <c r="CF447" i="67"/>
  <c r="CG447" i="67"/>
  <c r="CH447" i="67"/>
  <c r="CI447" i="67"/>
  <c r="CJ447" i="67"/>
  <c r="CK447" i="67"/>
  <c r="CL447" i="67"/>
  <c r="CM447" i="67"/>
  <c r="CN447" i="67"/>
  <c r="CO447" i="67"/>
  <c r="CP447" i="67"/>
  <c r="CQ447" i="67"/>
  <c r="CR447" i="67"/>
  <c r="CS447" i="67"/>
  <c r="CT447" i="67"/>
  <c r="CU447" i="67"/>
  <c r="CV447" i="67"/>
  <c r="CW447" i="67"/>
  <c r="CX447" i="67"/>
  <c r="CY447" i="67"/>
  <c r="CZ447" i="67"/>
  <c r="DA447" i="67"/>
  <c r="DB447" i="67"/>
  <c r="DC447" i="67"/>
  <c r="DD447" i="67"/>
  <c r="DE447" i="67"/>
  <c r="DF447" i="67"/>
  <c r="DG447" i="67"/>
  <c r="DH447" i="67"/>
  <c r="DI447" i="67"/>
  <c r="DJ447" i="67"/>
  <c r="DK447" i="67"/>
  <c r="DL447" i="67"/>
  <c r="DM447" i="67"/>
  <c r="DN447" i="67"/>
  <c r="DO447" i="67"/>
  <c r="DP447" i="67"/>
  <c r="DQ447" i="67"/>
  <c r="DR447" i="67"/>
  <c r="DS447" i="67"/>
  <c r="DT447" i="67"/>
  <c r="DU447" i="67"/>
  <c r="DV447" i="67"/>
  <c r="DW447" i="67"/>
  <c r="DX447" i="67"/>
  <c r="DY447" i="67"/>
  <c r="DZ447" i="67"/>
  <c r="EA447" i="67"/>
  <c r="EB447" i="67"/>
  <c r="EC447" i="67"/>
  <c r="ED447" i="67"/>
  <c r="EE447" i="67"/>
  <c r="EF447" i="67"/>
  <c r="EG447" i="67"/>
  <c r="EH447" i="67"/>
  <c r="EI447" i="67"/>
  <c r="EJ447" i="67"/>
  <c r="A448" i="67"/>
  <c r="B448" i="67"/>
  <c r="C448" i="67"/>
  <c r="D448" i="67"/>
  <c r="E448" i="67"/>
  <c r="F448" i="67"/>
  <c r="G448" i="67"/>
  <c r="H448" i="67"/>
  <c r="I448" i="67"/>
  <c r="J448" i="67"/>
  <c r="K448" i="67"/>
  <c r="L448" i="67"/>
  <c r="M448" i="67"/>
  <c r="N448" i="67"/>
  <c r="O448" i="67"/>
  <c r="P448" i="67"/>
  <c r="Q448" i="67"/>
  <c r="R448" i="67"/>
  <c r="S448" i="67"/>
  <c r="T448" i="67"/>
  <c r="U448" i="67"/>
  <c r="V448" i="67"/>
  <c r="W448" i="67"/>
  <c r="X448" i="67"/>
  <c r="Y448" i="67"/>
  <c r="Z448" i="67"/>
  <c r="AA448" i="67"/>
  <c r="AB448" i="67"/>
  <c r="AC448" i="67"/>
  <c r="AD448" i="67"/>
  <c r="AE448" i="67"/>
  <c r="AF448" i="67"/>
  <c r="AG448" i="67"/>
  <c r="AH448" i="67"/>
  <c r="AI448" i="67"/>
  <c r="AJ448" i="67"/>
  <c r="AK448" i="67"/>
  <c r="AL448" i="67"/>
  <c r="AM448" i="67"/>
  <c r="AN448" i="67"/>
  <c r="AO448" i="67"/>
  <c r="AP448" i="67"/>
  <c r="AQ448" i="67"/>
  <c r="AR448" i="67"/>
  <c r="AS448" i="67"/>
  <c r="AT448" i="67"/>
  <c r="AU448" i="67"/>
  <c r="AV448" i="67"/>
  <c r="AW448" i="67"/>
  <c r="AX448" i="67"/>
  <c r="AY448" i="67"/>
  <c r="AZ448" i="67"/>
  <c r="BA448" i="67"/>
  <c r="BB448" i="67"/>
  <c r="BC448" i="67"/>
  <c r="BD448" i="67"/>
  <c r="BE448" i="67"/>
  <c r="BF448" i="67"/>
  <c r="BG448" i="67"/>
  <c r="BH448" i="67"/>
  <c r="BI448" i="67"/>
  <c r="BJ448" i="67"/>
  <c r="BK448" i="67"/>
  <c r="BL448" i="67"/>
  <c r="BM448" i="67"/>
  <c r="BR448" i="67"/>
  <c r="BS448" i="67"/>
  <c r="BT448" i="67"/>
  <c r="BU448" i="67"/>
  <c r="BV448" i="67"/>
  <c r="BW448" i="67"/>
  <c r="BX448" i="67"/>
  <c r="BY448" i="67"/>
  <c r="BZ448" i="67"/>
  <c r="CA448" i="67"/>
  <c r="CB448" i="67"/>
  <c r="CC448" i="67"/>
  <c r="CD448" i="67"/>
  <c r="CE448" i="67"/>
  <c r="CF448" i="67"/>
  <c r="CG448" i="67"/>
  <c r="CH448" i="67"/>
  <c r="CI448" i="67"/>
  <c r="CJ448" i="67"/>
  <c r="CK448" i="67"/>
  <c r="CL448" i="67"/>
  <c r="CM448" i="67"/>
  <c r="CN448" i="67"/>
  <c r="CO448" i="67"/>
  <c r="CP448" i="67"/>
  <c r="CQ448" i="67"/>
  <c r="CR448" i="67"/>
  <c r="CS448" i="67"/>
  <c r="CT448" i="67"/>
  <c r="CU448" i="67"/>
  <c r="CV448" i="67"/>
  <c r="CW448" i="67"/>
  <c r="CX448" i="67"/>
  <c r="CY448" i="67"/>
  <c r="CZ448" i="67"/>
  <c r="DA448" i="67"/>
  <c r="DB448" i="67"/>
  <c r="DC448" i="67"/>
  <c r="DD448" i="67"/>
  <c r="DE448" i="67"/>
  <c r="DF448" i="67"/>
  <c r="DG448" i="67"/>
  <c r="DH448" i="67"/>
  <c r="DI448" i="67"/>
  <c r="DJ448" i="67"/>
  <c r="DK448" i="67"/>
  <c r="DL448" i="67"/>
  <c r="DM448" i="67"/>
  <c r="DN448" i="67"/>
  <c r="DO448" i="67"/>
  <c r="DP448" i="67"/>
  <c r="DQ448" i="67"/>
  <c r="DR448" i="67"/>
  <c r="DS448" i="67"/>
  <c r="DT448" i="67"/>
  <c r="DU448" i="67"/>
  <c r="DV448" i="67"/>
  <c r="DW448" i="67"/>
  <c r="DX448" i="67"/>
  <c r="DY448" i="67"/>
  <c r="DZ448" i="67"/>
  <c r="EA448" i="67"/>
  <c r="EB448" i="67"/>
  <c r="EC448" i="67"/>
  <c r="ED448" i="67"/>
  <c r="EE448" i="67"/>
  <c r="EF448" i="67"/>
  <c r="EG448" i="67"/>
  <c r="EH448" i="67"/>
  <c r="EI448" i="67"/>
  <c r="EJ448" i="67"/>
  <c r="A449" i="67"/>
  <c r="B449" i="67"/>
  <c r="C449" i="67"/>
  <c r="D449" i="67"/>
  <c r="E449" i="67"/>
  <c r="F449" i="67"/>
  <c r="G449" i="67"/>
  <c r="H449" i="67"/>
  <c r="I449" i="67"/>
  <c r="J449" i="67"/>
  <c r="K449" i="67"/>
  <c r="L449" i="67"/>
  <c r="M449" i="67"/>
  <c r="N449" i="67"/>
  <c r="O449" i="67"/>
  <c r="P449" i="67"/>
  <c r="Q449" i="67"/>
  <c r="R449" i="67"/>
  <c r="S449" i="67"/>
  <c r="T449" i="67"/>
  <c r="U449" i="67"/>
  <c r="V449" i="67"/>
  <c r="W449" i="67"/>
  <c r="X449" i="67"/>
  <c r="Y449" i="67"/>
  <c r="Z449" i="67"/>
  <c r="AA449" i="67"/>
  <c r="AB449" i="67"/>
  <c r="AC449" i="67"/>
  <c r="AD449" i="67"/>
  <c r="AE449" i="67"/>
  <c r="AF449" i="67"/>
  <c r="AG449" i="67"/>
  <c r="AH449" i="67"/>
  <c r="AI449" i="67"/>
  <c r="AJ449" i="67"/>
  <c r="AK449" i="67"/>
  <c r="AL449" i="67"/>
  <c r="AM449" i="67"/>
  <c r="AN449" i="67"/>
  <c r="AO449" i="67"/>
  <c r="AP449" i="67"/>
  <c r="AQ449" i="67"/>
  <c r="AR449" i="67"/>
  <c r="AS449" i="67"/>
  <c r="AT449" i="67"/>
  <c r="AU449" i="67"/>
  <c r="AV449" i="67"/>
  <c r="AW449" i="67"/>
  <c r="AX449" i="67"/>
  <c r="AY449" i="67"/>
  <c r="AZ449" i="67"/>
  <c r="BA449" i="67"/>
  <c r="BB449" i="67"/>
  <c r="BC449" i="67"/>
  <c r="BD449" i="67"/>
  <c r="BE449" i="67"/>
  <c r="BF449" i="67"/>
  <c r="BG449" i="67"/>
  <c r="BH449" i="67"/>
  <c r="BI449" i="67"/>
  <c r="BJ449" i="67"/>
  <c r="BK449" i="67"/>
  <c r="BL449" i="67"/>
  <c r="BM449" i="67"/>
  <c r="BN449" i="67"/>
  <c r="BO449" i="67"/>
  <c r="BP449" i="67"/>
  <c r="BQ449" i="67"/>
  <c r="BR449" i="67"/>
  <c r="BS449" i="67"/>
  <c r="BT449" i="67"/>
  <c r="BU449" i="67"/>
  <c r="BV449" i="67"/>
  <c r="BW449" i="67"/>
  <c r="BX449" i="67"/>
  <c r="BY449" i="67"/>
  <c r="BZ449" i="67"/>
  <c r="CA449" i="67"/>
  <c r="CB449" i="67"/>
  <c r="CC449" i="67"/>
  <c r="CD449" i="67"/>
  <c r="CE449" i="67"/>
  <c r="CF449" i="67"/>
  <c r="CG449" i="67"/>
  <c r="CH449" i="67"/>
  <c r="CI449" i="67"/>
  <c r="CJ449" i="67"/>
  <c r="CK449" i="67"/>
  <c r="CL449" i="67"/>
  <c r="CM449" i="67"/>
  <c r="CN449" i="67"/>
  <c r="CO449" i="67"/>
  <c r="CP449" i="67"/>
  <c r="CQ449" i="67"/>
  <c r="CR449" i="67"/>
  <c r="CS449" i="67"/>
  <c r="CT449" i="67"/>
  <c r="CU449" i="67"/>
  <c r="CV449" i="67"/>
  <c r="CW449" i="67"/>
  <c r="CX449" i="67"/>
  <c r="CY449" i="67"/>
  <c r="CZ449" i="67"/>
  <c r="DA449" i="67"/>
  <c r="DB449" i="67"/>
  <c r="DC449" i="67"/>
  <c r="DD449" i="67"/>
  <c r="DE449" i="67"/>
  <c r="DF449" i="67"/>
  <c r="DG449" i="67"/>
  <c r="DH449" i="67"/>
  <c r="DI449" i="67"/>
  <c r="DJ449" i="67"/>
  <c r="DK449" i="67"/>
  <c r="DL449" i="67"/>
  <c r="DM449" i="67"/>
  <c r="DN449" i="67"/>
  <c r="DO449" i="67"/>
  <c r="DP449" i="67"/>
  <c r="DQ449" i="67"/>
  <c r="DR449" i="67"/>
  <c r="DS449" i="67"/>
  <c r="DT449" i="67"/>
  <c r="DU449" i="67"/>
  <c r="DV449" i="67"/>
  <c r="DW449" i="67"/>
  <c r="DX449" i="67"/>
  <c r="DY449" i="67"/>
  <c r="DZ449" i="67"/>
  <c r="EA449" i="67"/>
  <c r="EB449" i="67"/>
  <c r="EC449" i="67"/>
  <c r="ED449" i="67"/>
  <c r="EE449" i="67"/>
  <c r="EF449" i="67"/>
  <c r="EG449" i="67"/>
  <c r="EH449" i="67"/>
  <c r="EI449" i="67"/>
  <c r="EJ449" i="67"/>
  <c r="A450" i="67"/>
  <c r="B450" i="67"/>
  <c r="C450" i="67"/>
  <c r="D450" i="67"/>
  <c r="E450" i="67"/>
  <c r="F450" i="67"/>
  <c r="G450" i="67"/>
  <c r="H450" i="67"/>
  <c r="I450" i="67"/>
  <c r="J450" i="67"/>
  <c r="K450" i="67"/>
  <c r="L450" i="67"/>
  <c r="M450" i="67"/>
  <c r="N450" i="67"/>
  <c r="O450" i="67"/>
  <c r="P450" i="67"/>
  <c r="Q450" i="67"/>
  <c r="R450" i="67"/>
  <c r="S450" i="67"/>
  <c r="T450" i="67"/>
  <c r="U450" i="67"/>
  <c r="V450" i="67"/>
  <c r="W450" i="67"/>
  <c r="X450" i="67"/>
  <c r="Y450" i="67"/>
  <c r="Z450" i="67"/>
  <c r="AA450" i="67"/>
  <c r="AB450" i="67"/>
  <c r="AC450" i="67"/>
  <c r="AD450" i="67"/>
  <c r="AE450" i="67"/>
  <c r="AF450" i="67"/>
  <c r="AG450" i="67"/>
  <c r="AH450" i="67"/>
  <c r="AI450" i="67"/>
  <c r="AJ450" i="67"/>
  <c r="AK450" i="67"/>
  <c r="AL450" i="67"/>
  <c r="AM450" i="67"/>
  <c r="AN450" i="67"/>
  <c r="AO450" i="67"/>
  <c r="AP450" i="67"/>
  <c r="AQ450" i="67"/>
  <c r="AR450" i="67"/>
  <c r="AS450" i="67"/>
  <c r="AT450" i="67"/>
  <c r="AU450" i="67"/>
  <c r="AV450" i="67"/>
  <c r="AW450" i="67"/>
  <c r="AX450" i="67"/>
  <c r="AY450" i="67"/>
  <c r="AZ450" i="67"/>
  <c r="BA450" i="67"/>
  <c r="BB450" i="67"/>
  <c r="BC450" i="67"/>
  <c r="BD450" i="67"/>
  <c r="BE450" i="67"/>
  <c r="BF450" i="67"/>
  <c r="BG450" i="67"/>
  <c r="BH450" i="67"/>
  <c r="BI450" i="67"/>
  <c r="BJ450" i="67"/>
  <c r="BK450" i="67"/>
  <c r="BL450" i="67"/>
  <c r="BM450" i="67"/>
  <c r="BN450" i="67"/>
  <c r="BO450" i="67"/>
  <c r="BP450" i="67"/>
  <c r="BQ450" i="67"/>
  <c r="BR450" i="67"/>
  <c r="BS450" i="67"/>
  <c r="BT450" i="67"/>
  <c r="BU450" i="67"/>
  <c r="BV450" i="67"/>
  <c r="BW450" i="67"/>
  <c r="BX450" i="67"/>
  <c r="BY450" i="67"/>
  <c r="BZ450" i="67"/>
  <c r="CA450" i="67"/>
  <c r="CB450" i="67"/>
  <c r="CC450" i="67"/>
  <c r="CD450" i="67"/>
  <c r="CE450" i="67"/>
  <c r="CF450" i="67"/>
  <c r="CG450" i="67"/>
  <c r="CH450" i="67"/>
  <c r="CI450" i="67"/>
  <c r="CJ450" i="67"/>
  <c r="CK450" i="67"/>
  <c r="CL450" i="67"/>
  <c r="CM450" i="67"/>
  <c r="CN450" i="67"/>
  <c r="CO450" i="67"/>
  <c r="CP450" i="67"/>
  <c r="CQ450" i="67"/>
  <c r="CR450" i="67"/>
  <c r="CS450" i="67"/>
  <c r="CT450" i="67"/>
  <c r="CU450" i="67"/>
  <c r="CV450" i="67"/>
  <c r="CW450" i="67"/>
  <c r="CX450" i="67"/>
  <c r="CY450" i="67"/>
  <c r="CZ450" i="67"/>
  <c r="DA450" i="67"/>
  <c r="DB450" i="67"/>
  <c r="DC450" i="67"/>
  <c r="DD450" i="67"/>
  <c r="DE450" i="67"/>
  <c r="DF450" i="67"/>
  <c r="DG450" i="67"/>
  <c r="DH450" i="67"/>
  <c r="DI450" i="67"/>
  <c r="DJ450" i="67"/>
  <c r="DK450" i="67"/>
  <c r="DL450" i="67"/>
  <c r="DM450" i="67"/>
  <c r="DN450" i="67"/>
  <c r="DO450" i="67"/>
  <c r="DP450" i="67"/>
  <c r="DQ450" i="67"/>
  <c r="DR450" i="67"/>
  <c r="DS450" i="67"/>
  <c r="DT450" i="67"/>
  <c r="DU450" i="67"/>
  <c r="DV450" i="67"/>
  <c r="DW450" i="67"/>
  <c r="DX450" i="67"/>
  <c r="DY450" i="67"/>
  <c r="DZ450" i="67"/>
  <c r="EA450" i="67"/>
  <c r="EB450" i="67"/>
  <c r="EC450" i="67"/>
  <c r="ED450" i="67"/>
  <c r="EE450" i="67"/>
  <c r="EF450" i="67"/>
  <c r="EG450" i="67"/>
  <c r="EH450" i="67"/>
  <c r="EI450" i="67"/>
  <c r="EJ450" i="67"/>
  <c r="A451" i="67"/>
  <c r="B451" i="67"/>
  <c r="C451" i="67"/>
  <c r="D451" i="67"/>
  <c r="E451" i="67"/>
  <c r="F451" i="67"/>
  <c r="G451" i="67"/>
  <c r="H451" i="67"/>
  <c r="I451" i="67"/>
  <c r="J451" i="67"/>
  <c r="K451" i="67"/>
  <c r="L451" i="67"/>
  <c r="M451" i="67"/>
  <c r="N451" i="67"/>
  <c r="O451" i="67"/>
  <c r="P451" i="67"/>
  <c r="Q451" i="67"/>
  <c r="R451" i="67"/>
  <c r="S451" i="67"/>
  <c r="T451" i="67"/>
  <c r="U451" i="67"/>
  <c r="V451" i="67"/>
  <c r="W451" i="67"/>
  <c r="X451" i="67"/>
  <c r="Y451" i="67"/>
  <c r="Z451" i="67"/>
  <c r="AA451" i="67"/>
  <c r="AB451" i="67"/>
  <c r="AC451" i="67"/>
  <c r="AD451" i="67"/>
  <c r="AE451" i="67"/>
  <c r="AF451" i="67"/>
  <c r="AG451" i="67"/>
  <c r="AH451" i="67"/>
  <c r="AI451" i="67"/>
  <c r="AJ451" i="67"/>
  <c r="AK451" i="67"/>
  <c r="AL451" i="67"/>
  <c r="AM451" i="67"/>
  <c r="AN451" i="67"/>
  <c r="AO451" i="67"/>
  <c r="AP451" i="67"/>
  <c r="AQ451" i="67"/>
  <c r="AR451" i="67"/>
  <c r="AS451" i="67"/>
  <c r="AT451" i="67"/>
  <c r="AU451" i="67"/>
  <c r="AV451" i="67"/>
  <c r="AW451" i="67"/>
  <c r="AX451" i="67"/>
  <c r="AY451" i="67"/>
  <c r="AZ451" i="67"/>
  <c r="BA451" i="67"/>
  <c r="BB451" i="67"/>
  <c r="BC451" i="67"/>
  <c r="BD451" i="67"/>
  <c r="BE451" i="67"/>
  <c r="BF451" i="67"/>
  <c r="BG451" i="67"/>
  <c r="BH451" i="67"/>
  <c r="BI451" i="67"/>
  <c r="BJ451" i="67"/>
  <c r="BK451" i="67"/>
  <c r="BL451" i="67"/>
  <c r="BM451" i="67"/>
  <c r="BR451" i="67"/>
  <c r="BS451" i="67"/>
  <c r="BT451" i="67"/>
  <c r="BU451" i="67"/>
  <c r="BV451" i="67"/>
  <c r="BW451" i="67"/>
  <c r="BX451" i="67"/>
  <c r="BY451" i="67"/>
  <c r="BZ451" i="67"/>
  <c r="CA451" i="67"/>
  <c r="CB451" i="67"/>
  <c r="CC451" i="67"/>
  <c r="CD451" i="67"/>
  <c r="CE451" i="67"/>
  <c r="CF451" i="67"/>
  <c r="CG451" i="67"/>
  <c r="CH451" i="67"/>
  <c r="CI451" i="67"/>
  <c r="CJ451" i="67"/>
  <c r="CK451" i="67"/>
  <c r="CL451" i="67"/>
  <c r="CM451" i="67"/>
  <c r="CN451" i="67"/>
  <c r="CO451" i="67"/>
  <c r="CP451" i="67"/>
  <c r="CQ451" i="67"/>
  <c r="CR451" i="67"/>
  <c r="CS451" i="67"/>
  <c r="CT451" i="67"/>
  <c r="CU451" i="67"/>
  <c r="CV451" i="67"/>
  <c r="CW451" i="67"/>
  <c r="CX451" i="67"/>
  <c r="CY451" i="67"/>
  <c r="CZ451" i="67"/>
  <c r="DA451" i="67"/>
  <c r="DB451" i="67"/>
  <c r="DC451" i="67"/>
  <c r="DD451" i="67"/>
  <c r="DE451" i="67"/>
  <c r="DF451" i="67"/>
  <c r="DG451" i="67"/>
  <c r="DH451" i="67"/>
  <c r="DI451" i="67"/>
  <c r="DJ451" i="67"/>
  <c r="DK451" i="67"/>
  <c r="DL451" i="67"/>
  <c r="DM451" i="67"/>
  <c r="DN451" i="67"/>
  <c r="DO451" i="67"/>
  <c r="DP451" i="67"/>
  <c r="DQ451" i="67"/>
  <c r="DR451" i="67"/>
  <c r="DS451" i="67"/>
  <c r="DT451" i="67"/>
  <c r="DU451" i="67"/>
  <c r="DV451" i="67"/>
  <c r="DW451" i="67"/>
  <c r="DX451" i="67"/>
  <c r="DY451" i="67"/>
  <c r="DZ451" i="67"/>
  <c r="EA451" i="67"/>
  <c r="EB451" i="67"/>
  <c r="EC451" i="67"/>
  <c r="ED451" i="67"/>
  <c r="EE451" i="67"/>
  <c r="EF451" i="67"/>
  <c r="EG451" i="67"/>
  <c r="EH451" i="67"/>
  <c r="EI451" i="67"/>
  <c r="EJ451" i="67"/>
  <c r="A452" i="67"/>
  <c r="B452" i="67"/>
  <c r="C452" i="67"/>
  <c r="D452" i="67"/>
  <c r="E452" i="67"/>
  <c r="F452" i="67"/>
  <c r="G452" i="67"/>
  <c r="H452" i="67"/>
  <c r="I452" i="67"/>
  <c r="J452" i="67"/>
  <c r="K452" i="67"/>
  <c r="L452" i="67"/>
  <c r="M452" i="67"/>
  <c r="N452" i="67"/>
  <c r="O452" i="67"/>
  <c r="P452" i="67"/>
  <c r="Q452" i="67"/>
  <c r="R452" i="67"/>
  <c r="S452" i="67"/>
  <c r="T452" i="67"/>
  <c r="U452" i="67"/>
  <c r="V452" i="67"/>
  <c r="W452" i="67"/>
  <c r="X452" i="67"/>
  <c r="Y452" i="67"/>
  <c r="Z452" i="67"/>
  <c r="AA452" i="67"/>
  <c r="AB452" i="67"/>
  <c r="AC452" i="67"/>
  <c r="AD452" i="67"/>
  <c r="AE452" i="67"/>
  <c r="AF452" i="67"/>
  <c r="AG452" i="67"/>
  <c r="AH452" i="67"/>
  <c r="AI452" i="67"/>
  <c r="AJ452" i="67"/>
  <c r="AK452" i="67"/>
  <c r="AL452" i="67"/>
  <c r="AM452" i="67"/>
  <c r="AN452" i="67"/>
  <c r="AO452" i="67"/>
  <c r="AP452" i="67"/>
  <c r="AQ452" i="67"/>
  <c r="AR452" i="67"/>
  <c r="AS452" i="67"/>
  <c r="AT452" i="67"/>
  <c r="AU452" i="67"/>
  <c r="AV452" i="67"/>
  <c r="AW452" i="67"/>
  <c r="AX452" i="67"/>
  <c r="AY452" i="67"/>
  <c r="AZ452" i="67"/>
  <c r="BA452" i="67"/>
  <c r="BB452" i="67"/>
  <c r="BC452" i="67"/>
  <c r="BD452" i="67"/>
  <c r="BE452" i="67"/>
  <c r="BF452" i="67"/>
  <c r="BG452" i="67"/>
  <c r="BH452" i="67"/>
  <c r="BI452" i="67"/>
  <c r="BJ452" i="67"/>
  <c r="BK452" i="67"/>
  <c r="BL452" i="67"/>
  <c r="BM452" i="67"/>
  <c r="BR452" i="67"/>
  <c r="BS452" i="67"/>
  <c r="BT452" i="67"/>
  <c r="BU452" i="67"/>
  <c r="BV452" i="67"/>
  <c r="BW452" i="67"/>
  <c r="BX452" i="67"/>
  <c r="BY452" i="67"/>
  <c r="BZ452" i="67"/>
  <c r="CA452" i="67"/>
  <c r="CB452" i="67"/>
  <c r="CC452" i="67"/>
  <c r="CD452" i="67"/>
  <c r="CE452" i="67"/>
  <c r="CF452" i="67"/>
  <c r="CG452" i="67"/>
  <c r="CH452" i="67"/>
  <c r="CI452" i="67"/>
  <c r="CJ452" i="67"/>
  <c r="CK452" i="67"/>
  <c r="CL452" i="67"/>
  <c r="CM452" i="67"/>
  <c r="CN452" i="67"/>
  <c r="CO452" i="67"/>
  <c r="CP452" i="67"/>
  <c r="CQ452" i="67"/>
  <c r="CR452" i="67"/>
  <c r="CS452" i="67"/>
  <c r="CT452" i="67"/>
  <c r="CU452" i="67"/>
  <c r="CV452" i="67"/>
  <c r="CW452" i="67"/>
  <c r="CX452" i="67"/>
  <c r="CY452" i="67"/>
  <c r="CZ452" i="67"/>
  <c r="DA452" i="67"/>
  <c r="DB452" i="67"/>
  <c r="DC452" i="67"/>
  <c r="DD452" i="67"/>
  <c r="DE452" i="67"/>
  <c r="DF452" i="67"/>
  <c r="DG452" i="67"/>
  <c r="DH452" i="67"/>
  <c r="DI452" i="67"/>
  <c r="DJ452" i="67"/>
  <c r="DK452" i="67"/>
  <c r="DL452" i="67"/>
  <c r="DM452" i="67"/>
  <c r="DN452" i="67"/>
  <c r="DO452" i="67"/>
  <c r="DP452" i="67"/>
  <c r="DQ452" i="67"/>
  <c r="DR452" i="67"/>
  <c r="DS452" i="67"/>
  <c r="DT452" i="67"/>
  <c r="DU452" i="67"/>
  <c r="DV452" i="67"/>
  <c r="DW452" i="67"/>
  <c r="DX452" i="67"/>
  <c r="DY452" i="67"/>
  <c r="DZ452" i="67"/>
  <c r="EA452" i="67"/>
  <c r="EB452" i="67"/>
  <c r="EC452" i="67"/>
  <c r="ED452" i="67"/>
  <c r="EE452" i="67"/>
  <c r="EF452" i="67"/>
  <c r="EG452" i="67"/>
  <c r="EH452" i="67"/>
  <c r="EI452" i="67"/>
  <c r="EJ452" i="67"/>
  <c r="A453" i="67"/>
  <c r="B453" i="67"/>
  <c r="C453" i="67"/>
  <c r="D453" i="67"/>
  <c r="E453" i="67"/>
  <c r="F453" i="67"/>
  <c r="G453" i="67"/>
  <c r="H453" i="67"/>
  <c r="I453" i="67"/>
  <c r="J453" i="67"/>
  <c r="K453" i="67"/>
  <c r="L453" i="67"/>
  <c r="M453" i="67"/>
  <c r="N453" i="67"/>
  <c r="O453" i="67"/>
  <c r="P453" i="67"/>
  <c r="Q453" i="67"/>
  <c r="R453" i="67"/>
  <c r="S453" i="67"/>
  <c r="T453" i="67"/>
  <c r="U453" i="67"/>
  <c r="V453" i="67"/>
  <c r="W453" i="67"/>
  <c r="X453" i="67"/>
  <c r="Y453" i="67"/>
  <c r="Z453" i="67"/>
  <c r="AA453" i="67"/>
  <c r="AB453" i="67"/>
  <c r="AC453" i="67"/>
  <c r="AD453" i="67"/>
  <c r="AE453" i="67"/>
  <c r="AF453" i="67"/>
  <c r="AG453" i="67"/>
  <c r="AH453" i="67"/>
  <c r="AI453" i="67"/>
  <c r="AJ453" i="67"/>
  <c r="AK453" i="67"/>
  <c r="AL453" i="67"/>
  <c r="AM453" i="67"/>
  <c r="AN453" i="67"/>
  <c r="AO453" i="67"/>
  <c r="AP453" i="67"/>
  <c r="AQ453" i="67"/>
  <c r="AR453" i="67"/>
  <c r="AS453" i="67"/>
  <c r="AT453" i="67"/>
  <c r="AU453" i="67"/>
  <c r="AV453" i="67"/>
  <c r="AW453" i="67"/>
  <c r="AX453" i="67"/>
  <c r="AY453" i="67"/>
  <c r="AZ453" i="67"/>
  <c r="BA453" i="67"/>
  <c r="BB453" i="67"/>
  <c r="BC453" i="67"/>
  <c r="BD453" i="67"/>
  <c r="BE453" i="67"/>
  <c r="BF453" i="67"/>
  <c r="BG453" i="67"/>
  <c r="BH453" i="67"/>
  <c r="BI453" i="67"/>
  <c r="BJ453" i="67"/>
  <c r="BK453" i="67"/>
  <c r="BL453" i="67"/>
  <c r="BM453" i="67"/>
  <c r="BR453" i="67"/>
  <c r="BS453" i="67"/>
  <c r="BT453" i="67"/>
  <c r="BU453" i="67"/>
  <c r="BV453" i="67"/>
  <c r="BW453" i="67"/>
  <c r="BX453" i="67"/>
  <c r="BY453" i="67"/>
  <c r="BZ453" i="67"/>
  <c r="CA453" i="67"/>
  <c r="CB453" i="67"/>
  <c r="CC453" i="67"/>
  <c r="CD453" i="67"/>
  <c r="CE453" i="67"/>
  <c r="CF453" i="67"/>
  <c r="CG453" i="67"/>
  <c r="CH453" i="67"/>
  <c r="CI453" i="67"/>
  <c r="CJ453" i="67"/>
  <c r="CK453" i="67"/>
  <c r="CL453" i="67"/>
  <c r="CM453" i="67"/>
  <c r="CN453" i="67"/>
  <c r="CO453" i="67"/>
  <c r="CP453" i="67"/>
  <c r="CQ453" i="67"/>
  <c r="CR453" i="67"/>
  <c r="CS453" i="67"/>
  <c r="CT453" i="67"/>
  <c r="CU453" i="67"/>
  <c r="CV453" i="67"/>
  <c r="CW453" i="67"/>
  <c r="CX453" i="67"/>
  <c r="CY453" i="67"/>
  <c r="CZ453" i="67"/>
  <c r="DA453" i="67"/>
  <c r="DB453" i="67"/>
  <c r="DC453" i="67"/>
  <c r="DD453" i="67"/>
  <c r="DE453" i="67"/>
  <c r="DF453" i="67"/>
  <c r="DG453" i="67"/>
  <c r="DH453" i="67"/>
  <c r="DI453" i="67"/>
  <c r="DJ453" i="67"/>
  <c r="DK453" i="67"/>
  <c r="DL453" i="67"/>
  <c r="DM453" i="67"/>
  <c r="DN453" i="67"/>
  <c r="DO453" i="67"/>
  <c r="DP453" i="67"/>
  <c r="DQ453" i="67"/>
  <c r="DR453" i="67"/>
  <c r="DS453" i="67"/>
  <c r="DT453" i="67"/>
  <c r="DU453" i="67"/>
  <c r="DV453" i="67"/>
  <c r="DW453" i="67"/>
  <c r="DX453" i="67"/>
  <c r="DY453" i="67"/>
  <c r="DZ453" i="67"/>
  <c r="EA453" i="67"/>
  <c r="EB453" i="67"/>
  <c r="EC453" i="67"/>
  <c r="ED453" i="67"/>
  <c r="EE453" i="67"/>
  <c r="EF453" i="67"/>
  <c r="EG453" i="67"/>
  <c r="EH453" i="67"/>
  <c r="EI453" i="67"/>
  <c r="EJ453" i="67"/>
  <c r="A454" i="67"/>
  <c r="B454" i="67"/>
  <c r="C454" i="67"/>
  <c r="D454" i="67"/>
  <c r="E454" i="67"/>
  <c r="F454" i="67"/>
  <c r="G454" i="67"/>
  <c r="H454" i="67"/>
  <c r="I454" i="67"/>
  <c r="J454" i="67"/>
  <c r="K454" i="67"/>
  <c r="L454" i="67"/>
  <c r="M454" i="67"/>
  <c r="N454" i="67"/>
  <c r="O454" i="67"/>
  <c r="P454" i="67"/>
  <c r="Q454" i="67"/>
  <c r="R454" i="67"/>
  <c r="S454" i="67"/>
  <c r="T454" i="67"/>
  <c r="U454" i="67"/>
  <c r="V454" i="67"/>
  <c r="W454" i="67"/>
  <c r="X454" i="67"/>
  <c r="Y454" i="67"/>
  <c r="Z454" i="67"/>
  <c r="AA454" i="67"/>
  <c r="AB454" i="67"/>
  <c r="AC454" i="67"/>
  <c r="AD454" i="67"/>
  <c r="AE454" i="67"/>
  <c r="AF454" i="67"/>
  <c r="AG454" i="67"/>
  <c r="AH454" i="67"/>
  <c r="AI454" i="67"/>
  <c r="AJ454" i="67"/>
  <c r="AK454" i="67"/>
  <c r="AL454" i="67"/>
  <c r="AM454" i="67"/>
  <c r="AN454" i="67"/>
  <c r="AO454" i="67"/>
  <c r="AP454" i="67"/>
  <c r="AQ454" i="67"/>
  <c r="AR454" i="67"/>
  <c r="AS454" i="67"/>
  <c r="AT454" i="67"/>
  <c r="AU454" i="67"/>
  <c r="AV454" i="67"/>
  <c r="AW454" i="67"/>
  <c r="AX454" i="67"/>
  <c r="AY454" i="67"/>
  <c r="AZ454" i="67"/>
  <c r="BA454" i="67"/>
  <c r="BB454" i="67"/>
  <c r="BC454" i="67"/>
  <c r="BD454" i="67"/>
  <c r="BE454" i="67"/>
  <c r="BF454" i="67"/>
  <c r="BG454" i="67"/>
  <c r="BH454" i="67"/>
  <c r="BI454" i="67"/>
  <c r="BJ454" i="67"/>
  <c r="BK454" i="67"/>
  <c r="BL454" i="67"/>
  <c r="BM454" i="67"/>
  <c r="BR454" i="67"/>
  <c r="BS454" i="67"/>
  <c r="BT454" i="67"/>
  <c r="BU454" i="67"/>
  <c r="BV454" i="67"/>
  <c r="BW454" i="67"/>
  <c r="BX454" i="67"/>
  <c r="BY454" i="67"/>
  <c r="BZ454" i="67"/>
  <c r="CA454" i="67"/>
  <c r="CB454" i="67"/>
  <c r="CC454" i="67"/>
  <c r="CD454" i="67"/>
  <c r="CE454" i="67"/>
  <c r="CF454" i="67"/>
  <c r="CG454" i="67"/>
  <c r="CH454" i="67"/>
  <c r="CI454" i="67"/>
  <c r="CJ454" i="67"/>
  <c r="CK454" i="67"/>
  <c r="CL454" i="67"/>
  <c r="CM454" i="67"/>
  <c r="CN454" i="67"/>
  <c r="CO454" i="67"/>
  <c r="CP454" i="67"/>
  <c r="CQ454" i="67"/>
  <c r="CR454" i="67"/>
  <c r="CS454" i="67"/>
  <c r="CT454" i="67"/>
  <c r="CU454" i="67"/>
  <c r="CV454" i="67"/>
  <c r="CW454" i="67"/>
  <c r="CX454" i="67"/>
  <c r="CY454" i="67"/>
  <c r="CZ454" i="67"/>
  <c r="DA454" i="67"/>
  <c r="DB454" i="67"/>
  <c r="DC454" i="67"/>
  <c r="DD454" i="67"/>
  <c r="DE454" i="67"/>
  <c r="DF454" i="67"/>
  <c r="DG454" i="67"/>
  <c r="DH454" i="67"/>
  <c r="DI454" i="67"/>
  <c r="DJ454" i="67"/>
  <c r="DK454" i="67"/>
  <c r="DL454" i="67"/>
  <c r="DM454" i="67"/>
  <c r="DN454" i="67"/>
  <c r="DO454" i="67"/>
  <c r="DP454" i="67"/>
  <c r="DQ454" i="67"/>
  <c r="DR454" i="67"/>
  <c r="DS454" i="67"/>
  <c r="DT454" i="67"/>
  <c r="DU454" i="67"/>
  <c r="DV454" i="67"/>
  <c r="DW454" i="67"/>
  <c r="DX454" i="67"/>
  <c r="DY454" i="67"/>
  <c r="DZ454" i="67"/>
  <c r="EA454" i="67"/>
  <c r="EB454" i="67"/>
  <c r="EC454" i="67"/>
  <c r="ED454" i="67"/>
  <c r="EE454" i="67"/>
  <c r="EF454" i="67"/>
  <c r="EG454" i="67"/>
  <c r="EH454" i="67"/>
  <c r="EI454" i="67"/>
  <c r="EJ454" i="67"/>
  <c r="A455" i="67"/>
  <c r="B455" i="67"/>
  <c r="C455" i="67"/>
  <c r="D455" i="67"/>
  <c r="E455" i="67"/>
  <c r="F455" i="67"/>
  <c r="G455" i="67"/>
  <c r="H455" i="67"/>
  <c r="I455" i="67"/>
  <c r="J455" i="67"/>
  <c r="K455" i="67"/>
  <c r="L455" i="67"/>
  <c r="M455" i="67"/>
  <c r="N455" i="67"/>
  <c r="O455" i="67"/>
  <c r="P455" i="67"/>
  <c r="Q455" i="67"/>
  <c r="R455" i="67"/>
  <c r="S455" i="67"/>
  <c r="T455" i="67"/>
  <c r="U455" i="67"/>
  <c r="V455" i="67"/>
  <c r="W455" i="67"/>
  <c r="X455" i="67"/>
  <c r="Y455" i="67"/>
  <c r="Z455" i="67"/>
  <c r="AA455" i="67"/>
  <c r="AB455" i="67"/>
  <c r="AC455" i="67"/>
  <c r="AD455" i="67"/>
  <c r="AE455" i="67"/>
  <c r="AF455" i="67"/>
  <c r="AG455" i="67"/>
  <c r="AH455" i="67"/>
  <c r="AI455" i="67"/>
  <c r="AJ455" i="67"/>
  <c r="AK455" i="67"/>
  <c r="AL455" i="67"/>
  <c r="AM455" i="67"/>
  <c r="AN455" i="67"/>
  <c r="AO455" i="67"/>
  <c r="AP455" i="67"/>
  <c r="AQ455" i="67"/>
  <c r="AR455" i="67"/>
  <c r="AS455" i="67"/>
  <c r="AT455" i="67"/>
  <c r="AU455" i="67"/>
  <c r="AV455" i="67"/>
  <c r="AW455" i="67"/>
  <c r="AX455" i="67"/>
  <c r="AY455" i="67"/>
  <c r="AZ455" i="67"/>
  <c r="BA455" i="67"/>
  <c r="BB455" i="67"/>
  <c r="BC455" i="67"/>
  <c r="BD455" i="67"/>
  <c r="BE455" i="67"/>
  <c r="BF455" i="67"/>
  <c r="BG455" i="67"/>
  <c r="BH455" i="67"/>
  <c r="BI455" i="67"/>
  <c r="BJ455" i="67"/>
  <c r="BK455" i="67"/>
  <c r="BL455" i="67"/>
  <c r="BM455" i="67"/>
  <c r="BR455" i="67"/>
  <c r="BS455" i="67"/>
  <c r="BT455" i="67"/>
  <c r="BU455" i="67"/>
  <c r="BV455" i="67"/>
  <c r="BW455" i="67"/>
  <c r="BX455" i="67"/>
  <c r="BY455" i="67"/>
  <c r="BZ455" i="67"/>
  <c r="CA455" i="67"/>
  <c r="CB455" i="67"/>
  <c r="CC455" i="67"/>
  <c r="CD455" i="67"/>
  <c r="CE455" i="67"/>
  <c r="CF455" i="67"/>
  <c r="CG455" i="67"/>
  <c r="CH455" i="67"/>
  <c r="CI455" i="67"/>
  <c r="CJ455" i="67"/>
  <c r="CK455" i="67"/>
  <c r="CL455" i="67"/>
  <c r="CM455" i="67"/>
  <c r="CN455" i="67"/>
  <c r="CO455" i="67"/>
  <c r="CP455" i="67"/>
  <c r="CQ455" i="67"/>
  <c r="CR455" i="67"/>
  <c r="CS455" i="67"/>
  <c r="CT455" i="67"/>
  <c r="CU455" i="67"/>
  <c r="CV455" i="67"/>
  <c r="CW455" i="67"/>
  <c r="CX455" i="67"/>
  <c r="CY455" i="67"/>
  <c r="CZ455" i="67"/>
  <c r="DA455" i="67"/>
  <c r="DB455" i="67"/>
  <c r="DC455" i="67"/>
  <c r="DD455" i="67"/>
  <c r="DE455" i="67"/>
  <c r="DF455" i="67"/>
  <c r="DG455" i="67"/>
  <c r="DH455" i="67"/>
  <c r="DI455" i="67"/>
  <c r="DJ455" i="67"/>
  <c r="DK455" i="67"/>
  <c r="DL455" i="67"/>
  <c r="DM455" i="67"/>
  <c r="DN455" i="67"/>
  <c r="DO455" i="67"/>
  <c r="DP455" i="67"/>
  <c r="DQ455" i="67"/>
  <c r="DR455" i="67"/>
  <c r="DS455" i="67"/>
  <c r="DT455" i="67"/>
  <c r="DU455" i="67"/>
  <c r="DV455" i="67"/>
  <c r="DW455" i="67"/>
  <c r="DX455" i="67"/>
  <c r="DY455" i="67"/>
  <c r="DZ455" i="67"/>
  <c r="EA455" i="67"/>
  <c r="EB455" i="67"/>
  <c r="EC455" i="67"/>
  <c r="ED455" i="67"/>
  <c r="EE455" i="67"/>
  <c r="EF455" i="67"/>
  <c r="EG455" i="67"/>
  <c r="EH455" i="67"/>
  <c r="EI455" i="67"/>
  <c r="EJ455" i="67"/>
  <c r="A456" i="67"/>
  <c r="B456" i="67"/>
  <c r="C456" i="67"/>
  <c r="D456" i="67"/>
  <c r="E456" i="67"/>
  <c r="F456" i="67"/>
  <c r="G456" i="67"/>
  <c r="H456" i="67"/>
  <c r="I456" i="67"/>
  <c r="J456" i="67"/>
  <c r="K456" i="67"/>
  <c r="L456" i="67"/>
  <c r="M456" i="67"/>
  <c r="N456" i="67"/>
  <c r="O456" i="67"/>
  <c r="P456" i="67"/>
  <c r="Q456" i="67"/>
  <c r="R456" i="67"/>
  <c r="S456" i="67"/>
  <c r="T456" i="67"/>
  <c r="U456" i="67"/>
  <c r="V456" i="67"/>
  <c r="W456" i="67"/>
  <c r="X456" i="67"/>
  <c r="Y456" i="67"/>
  <c r="Z456" i="67"/>
  <c r="AA456" i="67"/>
  <c r="AB456" i="67"/>
  <c r="AC456" i="67"/>
  <c r="AD456" i="67"/>
  <c r="AE456" i="67"/>
  <c r="AF456" i="67"/>
  <c r="AG456" i="67"/>
  <c r="AH456" i="67"/>
  <c r="AI456" i="67"/>
  <c r="AJ456" i="67"/>
  <c r="AK456" i="67"/>
  <c r="AL456" i="67"/>
  <c r="AM456" i="67"/>
  <c r="AN456" i="67"/>
  <c r="AO456" i="67"/>
  <c r="AP456" i="67"/>
  <c r="AQ456" i="67"/>
  <c r="AR456" i="67"/>
  <c r="AS456" i="67"/>
  <c r="AT456" i="67"/>
  <c r="AU456" i="67"/>
  <c r="AV456" i="67"/>
  <c r="AW456" i="67"/>
  <c r="AX456" i="67"/>
  <c r="AY456" i="67"/>
  <c r="AZ456" i="67"/>
  <c r="BA456" i="67"/>
  <c r="BB456" i="67"/>
  <c r="BC456" i="67"/>
  <c r="BD456" i="67"/>
  <c r="BE456" i="67"/>
  <c r="BF456" i="67"/>
  <c r="BG456" i="67"/>
  <c r="BH456" i="67"/>
  <c r="BI456" i="67"/>
  <c r="BJ456" i="67"/>
  <c r="BK456" i="67"/>
  <c r="BL456" i="67"/>
  <c r="BM456" i="67"/>
  <c r="BR456" i="67"/>
  <c r="BS456" i="67"/>
  <c r="BT456" i="67"/>
  <c r="BU456" i="67"/>
  <c r="BV456" i="67"/>
  <c r="BW456" i="67"/>
  <c r="BX456" i="67"/>
  <c r="BY456" i="67"/>
  <c r="BZ456" i="67"/>
  <c r="CA456" i="67"/>
  <c r="CB456" i="67"/>
  <c r="CC456" i="67"/>
  <c r="CD456" i="67"/>
  <c r="CE456" i="67"/>
  <c r="CF456" i="67"/>
  <c r="CG456" i="67"/>
  <c r="CH456" i="67"/>
  <c r="CI456" i="67"/>
  <c r="CJ456" i="67"/>
  <c r="CK456" i="67"/>
  <c r="CL456" i="67"/>
  <c r="CM456" i="67"/>
  <c r="CN456" i="67"/>
  <c r="CO456" i="67"/>
  <c r="CP456" i="67"/>
  <c r="CQ456" i="67"/>
  <c r="CR456" i="67"/>
  <c r="CS456" i="67"/>
  <c r="CT456" i="67"/>
  <c r="CU456" i="67"/>
  <c r="CV456" i="67"/>
  <c r="CW456" i="67"/>
  <c r="CX456" i="67"/>
  <c r="CY456" i="67"/>
  <c r="CZ456" i="67"/>
  <c r="DA456" i="67"/>
  <c r="DB456" i="67"/>
  <c r="DC456" i="67"/>
  <c r="DD456" i="67"/>
  <c r="DE456" i="67"/>
  <c r="DF456" i="67"/>
  <c r="DG456" i="67"/>
  <c r="DH456" i="67"/>
  <c r="DI456" i="67"/>
  <c r="DJ456" i="67"/>
  <c r="DK456" i="67"/>
  <c r="DL456" i="67"/>
  <c r="DM456" i="67"/>
  <c r="DN456" i="67"/>
  <c r="DO456" i="67"/>
  <c r="DP456" i="67"/>
  <c r="DQ456" i="67"/>
  <c r="DR456" i="67"/>
  <c r="DS456" i="67"/>
  <c r="DT456" i="67"/>
  <c r="DU456" i="67"/>
  <c r="DV456" i="67"/>
  <c r="DW456" i="67"/>
  <c r="DX456" i="67"/>
  <c r="DY456" i="67"/>
  <c r="DZ456" i="67"/>
  <c r="EA456" i="67"/>
  <c r="EB456" i="67"/>
  <c r="EC456" i="67"/>
  <c r="ED456" i="67"/>
  <c r="EE456" i="67"/>
  <c r="EF456" i="67"/>
  <c r="EG456" i="67"/>
  <c r="EH456" i="67"/>
  <c r="EI456" i="67"/>
  <c r="EJ456" i="67"/>
  <c r="A457" i="67"/>
  <c r="B457" i="67"/>
  <c r="C457" i="67"/>
  <c r="D457" i="67"/>
  <c r="E457" i="67"/>
  <c r="F457" i="67"/>
  <c r="G457" i="67"/>
  <c r="H457" i="67"/>
  <c r="I457" i="67"/>
  <c r="J457" i="67"/>
  <c r="K457" i="67"/>
  <c r="L457" i="67"/>
  <c r="M457" i="67"/>
  <c r="N457" i="67"/>
  <c r="O457" i="67"/>
  <c r="P457" i="67"/>
  <c r="Q457" i="67"/>
  <c r="R457" i="67"/>
  <c r="S457" i="67"/>
  <c r="T457" i="67"/>
  <c r="U457" i="67"/>
  <c r="V457" i="67"/>
  <c r="W457" i="67"/>
  <c r="X457" i="67"/>
  <c r="Y457" i="67"/>
  <c r="Z457" i="67"/>
  <c r="AA457" i="67"/>
  <c r="AB457" i="67"/>
  <c r="AC457" i="67"/>
  <c r="AD457" i="67"/>
  <c r="AE457" i="67"/>
  <c r="AF457" i="67"/>
  <c r="AG457" i="67"/>
  <c r="AH457" i="67"/>
  <c r="AI457" i="67"/>
  <c r="AJ457" i="67"/>
  <c r="AK457" i="67"/>
  <c r="AL457" i="67"/>
  <c r="AM457" i="67"/>
  <c r="AN457" i="67"/>
  <c r="AO457" i="67"/>
  <c r="AP457" i="67"/>
  <c r="AQ457" i="67"/>
  <c r="AR457" i="67"/>
  <c r="AS457" i="67"/>
  <c r="AT457" i="67"/>
  <c r="AU457" i="67"/>
  <c r="AV457" i="67"/>
  <c r="AW457" i="67"/>
  <c r="AX457" i="67"/>
  <c r="AY457" i="67"/>
  <c r="AZ457" i="67"/>
  <c r="BA457" i="67"/>
  <c r="BB457" i="67"/>
  <c r="BC457" i="67"/>
  <c r="BD457" i="67"/>
  <c r="BE457" i="67"/>
  <c r="BF457" i="67"/>
  <c r="BG457" i="67"/>
  <c r="BH457" i="67"/>
  <c r="BI457" i="67"/>
  <c r="BJ457" i="67"/>
  <c r="BK457" i="67"/>
  <c r="BL457" i="67"/>
  <c r="BM457" i="67"/>
  <c r="BR457" i="67"/>
  <c r="BS457" i="67"/>
  <c r="BT457" i="67"/>
  <c r="BU457" i="67"/>
  <c r="BV457" i="67"/>
  <c r="BW457" i="67"/>
  <c r="BX457" i="67"/>
  <c r="BY457" i="67"/>
  <c r="BZ457" i="67"/>
  <c r="CA457" i="67"/>
  <c r="CB457" i="67"/>
  <c r="CC457" i="67"/>
  <c r="CD457" i="67"/>
  <c r="CE457" i="67"/>
  <c r="CF457" i="67"/>
  <c r="CG457" i="67"/>
  <c r="CH457" i="67"/>
  <c r="CI457" i="67"/>
  <c r="CJ457" i="67"/>
  <c r="CK457" i="67"/>
  <c r="CL457" i="67"/>
  <c r="CM457" i="67"/>
  <c r="CN457" i="67"/>
  <c r="CO457" i="67"/>
  <c r="CP457" i="67"/>
  <c r="CQ457" i="67"/>
  <c r="CR457" i="67"/>
  <c r="CS457" i="67"/>
  <c r="CT457" i="67"/>
  <c r="CU457" i="67"/>
  <c r="CV457" i="67"/>
  <c r="CW457" i="67"/>
  <c r="CX457" i="67"/>
  <c r="CY457" i="67"/>
  <c r="CZ457" i="67"/>
  <c r="DA457" i="67"/>
  <c r="DB457" i="67"/>
  <c r="DC457" i="67"/>
  <c r="DD457" i="67"/>
  <c r="DE457" i="67"/>
  <c r="DF457" i="67"/>
  <c r="DG457" i="67"/>
  <c r="DH457" i="67"/>
  <c r="DI457" i="67"/>
  <c r="DJ457" i="67"/>
  <c r="DK457" i="67"/>
  <c r="DL457" i="67"/>
  <c r="DM457" i="67"/>
  <c r="DN457" i="67"/>
  <c r="DO457" i="67"/>
  <c r="DP457" i="67"/>
  <c r="DQ457" i="67"/>
  <c r="DR457" i="67"/>
  <c r="DS457" i="67"/>
  <c r="DT457" i="67"/>
  <c r="DU457" i="67"/>
  <c r="DV457" i="67"/>
  <c r="DW457" i="67"/>
  <c r="DX457" i="67"/>
  <c r="DY457" i="67"/>
  <c r="DZ457" i="67"/>
  <c r="EA457" i="67"/>
  <c r="EB457" i="67"/>
  <c r="EC457" i="67"/>
  <c r="ED457" i="67"/>
  <c r="EE457" i="67"/>
  <c r="EF457" i="67"/>
  <c r="EG457" i="67"/>
  <c r="EH457" i="67"/>
  <c r="EI457" i="67"/>
  <c r="EJ457" i="67"/>
  <c r="A458" i="67"/>
  <c r="B458" i="67"/>
  <c r="C458" i="67"/>
  <c r="D458" i="67"/>
  <c r="E458" i="67"/>
  <c r="F458" i="67"/>
  <c r="G458" i="67"/>
  <c r="H458" i="67"/>
  <c r="I458" i="67"/>
  <c r="J458" i="67"/>
  <c r="K458" i="67"/>
  <c r="L458" i="67"/>
  <c r="M458" i="67"/>
  <c r="N458" i="67"/>
  <c r="O458" i="67"/>
  <c r="P458" i="67"/>
  <c r="Q458" i="67"/>
  <c r="R458" i="67"/>
  <c r="S458" i="67"/>
  <c r="T458" i="67"/>
  <c r="U458" i="67"/>
  <c r="V458" i="67"/>
  <c r="W458" i="67"/>
  <c r="X458" i="67"/>
  <c r="Y458" i="67"/>
  <c r="Z458" i="67"/>
  <c r="AA458" i="67"/>
  <c r="AB458" i="67"/>
  <c r="AC458" i="67"/>
  <c r="AD458" i="67"/>
  <c r="AE458" i="67"/>
  <c r="AF458" i="67"/>
  <c r="AG458" i="67"/>
  <c r="AH458" i="67"/>
  <c r="AI458" i="67"/>
  <c r="AJ458" i="67"/>
  <c r="AK458" i="67"/>
  <c r="AL458" i="67"/>
  <c r="AM458" i="67"/>
  <c r="AN458" i="67"/>
  <c r="AO458" i="67"/>
  <c r="AP458" i="67"/>
  <c r="AQ458" i="67"/>
  <c r="AR458" i="67"/>
  <c r="AS458" i="67"/>
  <c r="AT458" i="67"/>
  <c r="AU458" i="67"/>
  <c r="AV458" i="67"/>
  <c r="AW458" i="67"/>
  <c r="AX458" i="67"/>
  <c r="AY458" i="67"/>
  <c r="AZ458" i="67"/>
  <c r="BA458" i="67"/>
  <c r="BB458" i="67"/>
  <c r="BC458" i="67"/>
  <c r="BD458" i="67"/>
  <c r="BE458" i="67"/>
  <c r="BF458" i="67"/>
  <c r="BG458" i="67"/>
  <c r="BH458" i="67"/>
  <c r="BI458" i="67"/>
  <c r="BJ458" i="67"/>
  <c r="BK458" i="67"/>
  <c r="BL458" i="67"/>
  <c r="BM458" i="67"/>
  <c r="BN458" i="67"/>
  <c r="BO458" i="67"/>
  <c r="BP458" i="67"/>
  <c r="BQ458" i="67"/>
  <c r="BR458" i="67"/>
  <c r="BS458" i="67"/>
  <c r="BT458" i="67"/>
  <c r="BU458" i="67"/>
  <c r="BV458" i="67"/>
  <c r="BW458" i="67"/>
  <c r="BX458" i="67"/>
  <c r="BY458" i="67"/>
  <c r="BZ458" i="67"/>
  <c r="CA458" i="67"/>
  <c r="CB458" i="67"/>
  <c r="CC458" i="67"/>
  <c r="CD458" i="67"/>
  <c r="CE458" i="67"/>
  <c r="CF458" i="67"/>
  <c r="CG458" i="67"/>
  <c r="CH458" i="67"/>
  <c r="CI458" i="67"/>
  <c r="CJ458" i="67"/>
  <c r="CK458" i="67"/>
  <c r="CL458" i="67"/>
  <c r="CM458" i="67"/>
  <c r="CN458" i="67"/>
  <c r="CO458" i="67"/>
  <c r="CP458" i="67"/>
  <c r="CQ458" i="67"/>
  <c r="CR458" i="67"/>
  <c r="CS458" i="67"/>
  <c r="CT458" i="67"/>
  <c r="CU458" i="67"/>
  <c r="CV458" i="67"/>
  <c r="CW458" i="67"/>
  <c r="CX458" i="67"/>
  <c r="CY458" i="67"/>
  <c r="CZ458" i="67"/>
  <c r="DA458" i="67"/>
  <c r="DB458" i="67"/>
  <c r="DC458" i="67"/>
  <c r="DD458" i="67"/>
  <c r="DE458" i="67"/>
  <c r="DF458" i="67"/>
  <c r="DG458" i="67"/>
  <c r="DH458" i="67"/>
  <c r="DI458" i="67"/>
  <c r="DJ458" i="67"/>
  <c r="DK458" i="67"/>
  <c r="DL458" i="67"/>
  <c r="DM458" i="67"/>
  <c r="DN458" i="67"/>
  <c r="DO458" i="67"/>
  <c r="DP458" i="67"/>
  <c r="DQ458" i="67"/>
  <c r="DR458" i="67"/>
  <c r="DS458" i="67"/>
  <c r="DT458" i="67"/>
  <c r="DU458" i="67"/>
  <c r="DV458" i="67"/>
  <c r="DW458" i="67"/>
  <c r="DX458" i="67"/>
  <c r="DY458" i="67"/>
  <c r="DZ458" i="67"/>
  <c r="EA458" i="67"/>
  <c r="EB458" i="67"/>
  <c r="EC458" i="67"/>
  <c r="ED458" i="67"/>
  <c r="EE458" i="67"/>
  <c r="EF458" i="67"/>
  <c r="EG458" i="67"/>
  <c r="EH458" i="67"/>
  <c r="EI458" i="67"/>
  <c r="EJ458" i="67"/>
  <c r="A459" i="67"/>
  <c r="B459" i="67"/>
  <c r="C459" i="67"/>
  <c r="D459" i="67"/>
  <c r="E459" i="67"/>
  <c r="F459" i="67"/>
  <c r="G459" i="67"/>
  <c r="H459" i="67"/>
  <c r="I459" i="67"/>
  <c r="J459" i="67"/>
  <c r="K459" i="67"/>
  <c r="L459" i="67"/>
  <c r="M459" i="67"/>
  <c r="N459" i="67"/>
  <c r="O459" i="67"/>
  <c r="P459" i="67"/>
  <c r="Q459" i="67"/>
  <c r="R459" i="67"/>
  <c r="S459" i="67"/>
  <c r="T459" i="67"/>
  <c r="U459" i="67"/>
  <c r="V459" i="67"/>
  <c r="W459" i="67"/>
  <c r="X459" i="67"/>
  <c r="Y459" i="67"/>
  <c r="Z459" i="67"/>
  <c r="AA459" i="67"/>
  <c r="AB459" i="67"/>
  <c r="AC459" i="67"/>
  <c r="AD459" i="67"/>
  <c r="AE459" i="67"/>
  <c r="AF459" i="67"/>
  <c r="AG459" i="67"/>
  <c r="AH459" i="67"/>
  <c r="AI459" i="67"/>
  <c r="AJ459" i="67"/>
  <c r="AK459" i="67"/>
  <c r="AL459" i="67"/>
  <c r="AM459" i="67"/>
  <c r="AN459" i="67"/>
  <c r="AO459" i="67"/>
  <c r="AP459" i="67"/>
  <c r="AQ459" i="67"/>
  <c r="AR459" i="67"/>
  <c r="AS459" i="67"/>
  <c r="AT459" i="67"/>
  <c r="AU459" i="67"/>
  <c r="AV459" i="67"/>
  <c r="AW459" i="67"/>
  <c r="AX459" i="67"/>
  <c r="AY459" i="67"/>
  <c r="AZ459" i="67"/>
  <c r="BA459" i="67"/>
  <c r="BB459" i="67"/>
  <c r="BC459" i="67"/>
  <c r="BD459" i="67"/>
  <c r="BE459" i="67"/>
  <c r="BF459" i="67"/>
  <c r="BG459" i="67"/>
  <c r="BH459" i="67"/>
  <c r="BI459" i="67"/>
  <c r="BJ459" i="67"/>
  <c r="BK459" i="67"/>
  <c r="BL459" i="67"/>
  <c r="BM459" i="67"/>
  <c r="BR459" i="67"/>
  <c r="BS459" i="67"/>
  <c r="BT459" i="67"/>
  <c r="BU459" i="67"/>
  <c r="BV459" i="67"/>
  <c r="BW459" i="67"/>
  <c r="BX459" i="67"/>
  <c r="BY459" i="67"/>
  <c r="BZ459" i="67"/>
  <c r="CA459" i="67"/>
  <c r="CB459" i="67"/>
  <c r="CC459" i="67"/>
  <c r="CD459" i="67"/>
  <c r="CE459" i="67"/>
  <c r="CF459" i="67"/>
  <c r="CG459" i="67"/>
  <c r="CH459" i="67"/>
  <c r="CI459" i="67"/>
  <c r="CJ459" i="67"/>
  <c r="CK459" i="67"/>
  <c r="CL459" i="67"/>
  <c r="CM459" i="67"/>
  <c r="CN459" i="67"/>
  <c r="CO459" i="67"/>
  <c r="CP459" i="67"/>
  <c r="CQ459" i="67"/>
  <c r="CR459" i="67"/>
  <c r="CS459" i="67"/>
  <c r="CT459" i="67"/>
  <c r="CU459" i="67"/>
  <c r="CV459" i="67"/>
  <c r="CW459" i="67"/>
  <c r="CX459" i="67"/>
  <c r="CY459" i="67"/>
  <c r="CZ459" i="67"/>
  <c r="DA459" i="67"/>
  <c r="DB459" i="67"/>
  <c r="DC459" i="67"/>
  <c r="DD459" i="67"/>
  <c r="DE459" i="67"/>
  <c r="DF459" i="67"/>
  <c r="DG459" i="67"/>
  <c r="DH459" i="67"/>
  <c r="DI459" i="67"/>
  <c r="DJ459" i="67"/>
  <c r="DK459" i="67"/>
  <c r="DL459" i="67"/>
  <c r="DM459" i="67"/>
  <c r="DN459" i="67"/>
  <c r="DO459" i="67"/>
  <c r="DP459" i="67"/>
  <c r="DQ459" i="67"/>
  <c r="DR459" i="67"/>
  <c r="DS459" i="67"/>
  <c r="DT459" i="67"/>
  <c r="DU459" i="67"/>
  <c r="DV459" i="67"/>
  <c r="DW459" i="67"/>
  <c r="DX459" i="67"/>
  <c r="DY459" i="67"/>
  <c r="DZ459" i="67"/>
  <c r="EA459" i="67"/>
  <c r="EB459" i="67"/>
  <c r="EC459" i="67"/>
  <c r="ED459" i="67"/>
  <c r="EE459" i="67"/>
  <c r="EF459" i="67"/>
  <c r="EG459" i="67"/>
  <c r="EH459" i="67"/>
  <c r="EI459" i="67"/>
  <c r="EJ459" i="67"/>
  <c r="A460" i="67"/>
  <c r="B460" i="67"/>
  <c r="C460" i="67"/>
  <c r="D460" i="67"/>
  <c r="E460" i="67"/>
  <c r="F460" i="67"/>
  <c r="G460" i="67"/>
  <c r="H460" i="67"/>
  <c r="I460" i="67"/>
  <c r="J460" i="67"/>
  <c r="K460" i="67"/>
  <c r="L460" i="67"/>
  <c r="M460" i="67"/>
  <c r="N460" i="67"/>
  <c r="O460" i="67"/>
  <c r="P460" i="67"/>
  <c r="Q460" i="67"/>
  <c r="R460" i="67"/>
  <c r="S460" i="67"/>
  <c r="T460" i="67"/>
  <c r="U460" i="67"/>
  <c r="V460" i="67"/>
  <c r="W460" i="67"/>
  <c r="X460" i="67"/>
  <c r="Y460" i="67"/>
  <c r="Z460" i="67"/>
  <c r="AA460" i="67"/>
  <c r="AB460" i="67"/>
  <c r="AC460" i="67"/>
  <c r="AD460" i="67"/>
  <c r="AE460" i="67"/>
  <c r="AF460" i="67"/>
  <c r="AG460" i="67"/>
  <c r="AH460" i="67"/>
  <c r="AI460" i="67"/>
  <c r="AJ460" i="67"/>
  <c r="AK460" i="67"/>
  <c r="AL460" i="67"/>
  <c r="AM460" i="67"/>
  <c r="AN460" i="67"/>
  <c r="AO460" i="67"/>
  <c r="AP460" i="67"/>
  <c r="AQ460" i="67"/>
  <c r="AR460" i="67"/>
  <c r="AS460" i="67"/>
  <c r="AT460" i="67"/>
  <c r="AU460" i="67"/>
  <c r="AV460" i="67"/>
  <c r="AW460" i="67"/>
  <c r="AX460" i="67"/>
  <c r="AY460" i="67"/>
  <c r="AZ460" i="67"/>
  <c r="BA460" i="67"/>
  <c r="BB460" i="67"/>
  <c r="BC460" i="67"/>
  <c r="BD460" i="67"/>
  <c r="BE460" i="67"/>
  <c r="BF460" i="67"/>
  <c r="BG460" i="67"/>
  <c r="BH460" i="67"/>
  <c r="BI460" i="67"/>
  <c r="BJ460" i="67"/>
  <c r="BK460" i="67"/>
  <c r="BL460" i="67"/>
  <c r="BM460" i="67"/>
  <c r="BN460" i="67"/>
  <c r="BO460" i="67"/>
  <c r="BP460" i="67"/>
  <c r="BQ460" i="67"/>
  <c r="BR460" i="67"/>
  <c r="BS460" i="67"/>
  <c r="BT460" i="67"/>
  <c r="BU460" i="67"/>
  <c r="BV460" i="67"/>
  <c r="BW460" i="67"/>
  <c r="BX460" i="67"/>
  <c r="BY460" i="67"/>
  <c r="BZ460" i="67"/>
  <c r="CA460" i="67"/>
  <c r="CB460" i="67"/>
  <c r="CC460" i="67"/>
  <c r="CD460" i="67"/>
  <c r="CE460" i="67"/>
  <c r="CF460" i="67"/>
  <c r="CG460" i="67"/>
  <c r="CH460" i="67"/>
  <c r="CI460" i="67"/>
  <c r="CJ460" i="67"/>
  <c r="CK460" i="67"/>
  <c r="CL460" i="67"/>
  <c r="CM460" i="67"/>
  <c r="CN460" i="67"/>
  <c r="CO460" i="67"/>
  <c r="CP460" i="67"/>
  <c r="CQ460" i="67"/>
  <c r="CR460" i="67"/>
  <c r="CS460" i="67"/>
  <c r="CT460" i="67"/>
  <c r="CU460" i="67"/>
  <c r="CV460" i="67"/>
  <c r="CW460" i="67"/>
  <c r="CX460" i="67"/>
  <c r="CY460" i="67"/>
  <c r="CZ460" i="67"/>
  <c r="DA460" i="67"/>
  <c r="DB460" i="67"/>
  <c r="DC460" i="67"/>
  <c r="DD460" i="67"/>
  <c r="DE460" i="67"/>
  <c r="DF460" i="67"/>
  <c r="DG460" i="67"/>
  <c r="DH460" i="67"/>
  <c r="DI460" i="67"/>
  <c r="DJ460" i="67"/>
  <c r="DK460" i="67"/>
  <c r="DL460" i="67"/>
  <c r="DM460" i="67"/>
  <c r="DN460" i="67"/>
  <c r="DO460" i="67"/>
  <c r="DP460" i="67"/>
  <c r="DQ460" i="67"/>
  <c r="DR460" i="67"/>
  <c r="DS460" i="67"/>
  <c r="DT460" i="67"/>
  <c r="DU460" i="67"/>
  <c r="DV460" i="67"/>
  <c r="DW460" i="67"/>
  <c r="DX460" i="67"/>
  <c r="DY460" i="67"/>
  <c r="DZ460" i="67"/>
  <c r="EA460" i="67"/>
  <c r="EB460" i="67"/>
  <c r="EC460" i="67"/>
  <c r="ED460" i="67"/>
  <c r="EE460" i="67"/>
  <c r="EF460" i="67"/>
  <c r="EG460" i="67"/>
  <c r="EH460" i="67"/>
  <c r="EI460" i="67"/>
  <c r="EJ460" i="67"/>
  <c r="A461" i="67"/>
  <c r="B461" i="67"/>
  <c r="C461" i="67"/>
  <c r="D461" i="67"/>
  <c r="E461" i="67"/>
  <c r="F461" i="67"/>
  <c r="G461" i="67"/>
  <c r="H461" i="67"/>
  <c r="I461" i="67"/>
  <c r="J461" i="67"/>
  <c r="K461" i="67"/>
  <c r="L461" i="67"/>
  <c r="M461" i="67"/>
  <c r="N461" i="67"/>
  <c r="O461" i="67"/>
  <c r="P461" i="67"/>
  <c r="Q461" i="67"/>
  <c r="R461" i="67"/>
  <c r="S461" i="67"/>
  <c r="T461" i="67"/>
  <c r="U461" i="67"/>
  <c r="V461" i="67"/>
  <c r="W461" i="67"/>
  <c r="X461" i="67"/>
  <c r="Y461" i="67"/>
  <c r="Z461" i="67"/>
  <c r="AA461" i="67"/>
  <c r="AB461" i="67"/>
  <c r="AC461" i="67"/>
  <c r="AD461" i="67"/>
  <c r="AE461" i="67"/>
  <c r="AF461" i="67"/>
  <c r="AG461" i="67"/>
  <c r="AH461" i="67"/>
  <c r="AI461" i="67"/>
  <c r="AJ461" i="67"/>
  <c r="AK461" i="67"/>
  <c r="AL461" i="67"/>
  <c r="AM461" i="67"/>
  <c r="AN461" i="67"/>
  <c r="AO461" i="67"/>
  <c r="AP461" i="67"/>
  <c r="AQ461" i="67"/>
  <c r="AR461" i="67"/>
  <c r="AS461" i="67"/>
  <c r="AT461" i="67"/>
  <c r="AU461" i="67"/>
  <c r="AV461" i="67"/>
  <c r="AW461" i="67"/>
  <c r="AX461" i="67"/>
  <c r="AY461" i="67"/>
  <c r="AZ461" i="67"/>
  <c r="BA461" i="67"/>
  <c r="BB461" i="67"/>
  <c r="BC461" i="67"/>
  <c r="BD461" i="67"/>
  <c r="BE461" i="67"/>
  <c r="BF461" i="67"/>
  <c r="BG461" i="67"/>
  <c r="BH461" i="67"/>
  <c r="BI461" i="67"/>
  <c r="BJ461" i="67"/>
  <c r="BK461" i="67"/>
  <c r="BL461" i="67"/>
  <c r="BM461" i="67"/>
  <c r="BN461" i="67"/>
  <c r="BO461" i="67"/>
  <c r="BP461" i="67"/>
  <c r="BQ461" i="67"/>
  <c r="BR461" i="67"/>
  <c r="BS461" i="67"/>
  <c r="BT461" i="67"/>
  <c r="BU461" i="67"/>
  <c r="BV461" i="67"/>
  <c r="BW461" i="67"/>
  <c r="BX461" i="67"/>
  <c r="BY461" i="67"/>
  <c r="BZ461" i="67"/>
  <c r="CA461" i="67"/>
  <c r="CB461" i="67"/>
  <c r="CC461" i="67"/>
  <c r="CD461" i="67"/>
  <c r="CE461" i="67"/>
  <c r="CF461" i="67"/>
  <c r="CG461" i="67"/>
  <c r="CH461" i="67"/>
  <c r="CI461" i="67"/>
  <c r="CJ461" i="67"/>
  <c r="CK461" i="67"/>
  <c r="CL461" i="67"/>
  <c r="CM461" i="67"/>
  <c r="CN461" i="67"/>
  <c r="CO461" i="67"/>
  <c r="CP461" i="67"/>
  <c r="CQ461" i="67"/>
  <c r="CR461" i="67"/>
  <c r="CS461" i="67"/>
  <c r="CT461" i="67"/>
  <c r="CU461" i="67"/>
  <c r="CV461" i="67"/>
  <c r="CW461" i="67"/>
  <c r="CX461" i="67"/>
  <c r="CY461" i="67"/>
  <c r="CZ461" i="67"/>
  <c r="DA461" i="67"/>
  <c r="DB461" i="67"/>
  <c r="DC461" i="67"/>
  <c r="DD461" i="67"/>
  <c r="DE461" i="67"/>
  <c r="DF461" i="67"/>
  <c r="DG461" i="67"/>
  <c r="DH461" i="67"/>
  <c r="DI461" i="67"/>
  <c r="DJ461" i="67"/>
  <c r="DK461" i="67"/>
  <c r="DL461" i="67"/>
  <c r="DM461" i="67"/>
  <c r="DN461" i="67"/>
  <c r="DO461" i="67"/>
  <c r="DP461" i="67"/>
  <c r="DQ461" i="67"/>
  <c r="DR461" i="67"/>
  <c r="DS461" i="67"/>
  <c r="DT461" i="67"/>
  <c r="DU461" i="67"/>
  <c r="DV461" i="67"/>
  <c r="DW461" i="67"/>
  <c r="DX461" i="67"/>
  <c r="DY461" i="67"/>
  <c r="DZ461" i="67"/>
  <c r="EA461" i="67"/>
  <c r="EB461" i="67"/>
  <c r="EC461" i="67"/>
  <c r="ED461" i="67"/>
  <c r="EE461" i="67"/>
  <c r="EF461" i="67"/>
  <c r="EG461" i="67"/>
  <c r="EH461" i="67"/>
  <c r="EI461" i="67"/>
  <c r="EJ461" i="67"/>
  <c r="A462" i="67"/>
  <c r="B462" i="67"/>
  <c r="C462" i="67"/>
  <c r="D462" i="67"/>
  <c r="E462" i="67"/>
  <c r="F462" i="67"/>
  <c r="G462" i="67"/>
  <c r="H462" i="67"/>
  <c r="I462" i="67"/>
  <c r="J462" i="67"/>
  <c r="K462" i="67"/>
  <c r="L462" i="67"/>
  <c r="M462" i="67"/>
  <c r="N462" i="67"/>
  <c r="O462" i="67"/>
  <c r="P462" i="67"/>
  <c r="Q462" i="67"/>
  <c r="R462" i="67"/>
  <c r="S462" i="67"/>
  <c r="T462" i="67"/>
  <c r="U462" i="67"/>
  <c r="V462" i="67"/>
  <c r="W462" i="67"/>
  <c r="X462" i="67"/>
  <c r="Y462" i="67"/>
  <c r="Z462" i="67"/>
  <c r="AA462" i="67"/>
  <c r="AB462" i="67"/>
  <c r="AC462" i="67"/>
  <c r="AD462" i="67"/>
  <c r="AE462" i="67"/>
  <c r="AF462" i="67"/>
  <c r="AG462" i="67"/>
  <c r="AH462" i="67"/>
  <c r="AI462" i="67"/>
  <c r="AJ462" i="67"/>
  <c r="AK462" i="67"/>
  <c r="AL462" i="67"/>
  <c r="AM462" i="67"/>
  <c r="AN462" i="67"/>
  <c r="AO462" i="67"/>
  <c r="AP462" i="67"/>
  <c r="AQ462" i="67"/>
  <c r="AR462" i="67"/>
  <c r="AS462" i="67"/>
  <c r="AT462" i="67"/>
  <c r="AU462" i="67"/>
  <c r="AV462" i="67"/>
  <c r="AW462" i="67"/>
  <c r="AX462" i="67"/>
  <c r="AY462" i="67"/>
  <c r="AZ462" i="67"/>
  <c r="BA462" i="67"/>
  <c r="BB462" i="67"/>
  <c r="BC462" i="67"/>
  <c r="BD462" i="67"/>
  <c r="BE462" i="67"/>
  <c r="BF462" i="67"/>
  <c r="BG462" i="67"/>
  <c r="BH462" i="67"/>
  <c r="BI462" i="67"/>
  <c r="BJ462" i="67"/>
  <c r="BK462" i="67"/>
  <c r="BL462" i="67"/>
  <c r="BM462" i="67"/>
  <c r="BN462" i="67"/>
  <c r="BO462" i="67"/>
  <c r="BP462" i="67"/>
  <c r="BQ462" i="67"/>
  <c r="BR462" i="67"/>
  <c r="BS462" i="67"/>
  <c r="BT462" i="67"/>
  <c r="BU462" i="67"/>
  <c r="BV462" i="67"/>
  <c r="BW462" i="67"/>
  <c r="BX462" i="67"/>
  <c r="BY462" i="67"/>
  <c r="BZ462" i="67"/>
  <c r="CA462" i="67"/>
  <c r="CB462" i="67"/>
  <c r="CC462" i="67"/>
  <c r="CD462" i="67"/>
  <c r="CE462" i="67"/>
  <c r="CF462" i="67"/>
  <c r="CG462" i="67"/>
  <c r="CH462" i="67"/>
  <c r="CI462" i="67"/>
  <c r="CJ462" i="67"/>
  <c r="CK462" i="67"/>
  <c r="CL462" i="67"/>
  <c r="CM462" i="67"/>
  <c r="CN462" i="67"/>
  <c r="CO462" i="67"/>
  <c r="CP462" i="67"/>
  <c r="CQ462" i="67"/>
  <c r="CR462" i="67"/>
  <c r="CS462" i="67"/>
  <c r="CT462" i="67"/>
  <c r="CU462" i="67"/>
  <c r="CV462" i="67"/>
  <c r="CW462" i="67"/>
  <c r="CX462" i="67"/>
  <c r="CY462" i="67"/>
  <c r="CZ462" i="67"/>
  <c r="DA462" i="67"/>
  <c r="DB462" i="67"/>
  <c r="DC462" i="67"/>
  <c r="DD462" i="67"/>
  <c r="DE462" i="67"/>
  <c r="DF462" i="67"/>
  <c r="DG462" i="67"/>
  <c r="DH462" i="67"/>
  <c r="DI462" i="67"/>
  <c r="DJ462" i="67"/>
  <c r="DK462" i="67"/>
  <c r="DL462" i="67"/>
  <c r="DM462" i="67"/>
  <c r="DN462" i="67"/>
  <c r="DO462" i="67"/>
  <c r="DP462" i="67"/>
  <c r="DQ462" i="67"/>
  <c r="DR462" i="67"/>
  <c r="DS462" i="67"/>
  <c r="DT462" i="67"/>
  <c r="DU462" i="67"/>
  <c r="DV462" i="67"/>
  <c r="DW462" i="67"/>
  <c r="DX462" i="67"/>
  <c r="DY462" i="67"/>
  <c r="DZ462" i="67"/>
  <c r="EA462" i="67"/>
  <c r="EB462" i="67"/>
  <c r="EC462" i="67"/>
  <c r="ED462" i="67"/>
  <c r="EE462" i="67"/>
  <c r="EF462" i="67"/>
  <c r="EG462" i="67"/>
  <c r="EH462" i="67"/>
  <c r="EI462" i="67"/>
  <c r="EJ462" i="67"/>
  <c r="A463" i="67"/>
  <c r="B463" i="67"/>
  <c r="C463" i="67"/>
  <c r="D463" i="67"/>
  <c r="E463" i="67"/>
  <c r="F463" i="67"/>
  <c r="G463" i="67"/>
  <c r="H463" i="67"/>
  <c r="I463" i="67"/>
  <c r="J463" i="67"/>
  <c r="K463" i="67"/>
  <c r="L463" i="67"/>
  <c r="M463" i="67"/>
  <c r="N463" i="67"/>
  <c r="O463" i="67"/>
  <c r="P463" i="67"/>
  <c r="Q463" i="67"/>
  <c r="R463" i="67"/>
  <c r="S463" i="67"/>
  <c r="T463" i="67"/>
  <c r="U463" i="67"/>
  <c r="V463" i="67"/>
  <c r="W463" i="67"/>
  <c r="X463" i="67"/>
  <c r="Y463" i="67"/>
  <c r="Z463" i="67"/>
  <c r="AA463" i="67"/>
  <c r="AB463" i="67"/>
  <c r="AC463" i="67"/>
  <c r="AD463" i="67"/>
  <c r="AE463" i="67"/>
  <c r="AF463" i="67"/>
  <c r="AG463" i="67"/>
  <c r="AH463" i="67"/>
  <c r="AI463" i="67"/>
  <c r="AJ463" i="67"/>
  <c r="AK463" i="67"/>
  <c r="AL463" i="67"/>
  <c r="AM463" i="67"/>
  <c r="AN463" i="67"/>
  <c r="AO463" i="67"/>
  <c r="AP463" i="67"/>
  <c r="AQ463" i="67"/>
  <c r="AR463" i="67"/>
  <c r="AS463" i="67"/>
  <c r="AT463" i="67"/>
  <c r="AU463" i="67"/>
  <c r="AV463" i="67"/>
  <c r="AW463" i="67"/>
  <c r="AX463" i="67"/>
  <c r="AY463" i="67"/>
  <c r="AZ463" i="67"/>
  <c r="BA463" i="67"/>
  <c r="BB463" i="67"/>
  <c r="BC463" i="67"/>
  <c r="BD463" i="67"/>
  <c r="BE463" i="67"/>
  <c r="BS463" i="67"/>
  <c r="BT463" i="67"/>
  <c r="BU463" i="67"/>
  <c r="BV463" i="67"/>
  <c r="BW463" i="67"/>
  <c r="BX463" i="67"/>
  <c r="BY463" i="67"/>
  <c r="BZ463" i="67"/>
  <c r="CA463" i="67"/>
  <c r="CB463" i="67"/>
  <c r="CC463" i="67"/>
  <c r="CD463" i="67"/>
  <c r="CE463" i="67"/>
  <c r="CF463" i="67"/>
  <c r="CG463" i="67"/>
  <c r="CH463" i="67"/>
  <c r="CI463" i="67"/>
  <c r="CJ463" i="67"/>
  <c r="CK463" i="67"/>
  <c r="CL463" i="67"/>
  <c r="CM463" i="67"/>
  <c r="CN463" i="67"/>
  <c r="CO463" i="67"/>
  <c r="CP463" i="67"/>
  <c r="CQ463" i="67"/>
  <c r="CR463" i="67"/>
  <c r="CS463" i="67"/>
  <c r="CT463" i="67"/>
  <c r="CU463" i="67"/>
  <c r="CV463" i="67"/>
  <c r="CW463" i="67"/>
  <c r="CX463" i="67"/>
  <c r="CY463" i="67"/>
  <c r="CZ463" i="67"/>
  <c r="DA463" i="67"/>
  <c r="DB463" i="67"/>
  <c r="DC463" i="67"/>
  <c r="DD463" i="67"/>
  <c r="DE463" i="67"/>
  <c r="DF463" i="67"/>
  <c r="DG463" i="67"/>
  <c r="DH463" i="67"/>
  <c r="DI463" i="67"/>
  <c r="DJ463" i="67"/>
  <c r="DK463" i="67"/>
  <c r="DL463" i="67"/>
  <c r="DM463" i="67"/>
  <c r="DN463" i="67"/>
  <c r="DO463" i="67"/>
  <c r="DP463" i="67"/>
  <c r="DQ463" i="67"/>
  <c r="DR463" i="67"/>
  <c r="DS463" i="67"/>
  <c r="DT463" i="67"/>
  <c r="DU463" i="67"/>
  <c r="DV463" i="67"/>
  <c r="DW463" i="67"/>
  <c r="DX463" i="67"/>
  <c r="DY463" i="67"/>
  <c r="DZ463" i="67"/>
  <c r="EA463" i="67"/>
  <c r="EB463" i="67"/>
  <c r="EC463" i="67"/>
  <c r="ED463" i="67"/>
  <c r="EE463" i="67"/>
  <c r="EF463" i="67"/>
  <c r="EG463" i="67"/>
  <c r="EH463" i="67"/>
  <c r="EI463" i="67"/>
  <c r="EJ463" i="67"/>
  <c r="A464" i="67"/>
  <c r="B464" i="67"/>
  <c r="C464" i="67"/>
  <c r="D464" i="67"/>
  <c r="E464" i="67"/>
  <c r="F464" i="67"/>
  <c r="G464" i="67"/>
  <c r="H464" i="67"/>
  <c r="I464" i="67"/>
  <c r="J464" i="67"/>
  <c r="K464" i="67"/>
  <c r="L464" i="67"/>
  <c r="M464" i="67"/>
  <c r="N464" i="67"/>
  <c r="O464" i="67"/>
  <c r="P464" i="67"/>
  <c r="Q464" i="67"/>
  <c r="R464" i="67"/>
  <c r="S464" i="67"/>
  <c r="T464" i="67"/>
  <c r="U464" i="67"/>
  <c r="V464" i="67"/>
  <c r="W464" i="67"/>
  <c r="X464" i="67"/>
  <c r="Y464" i="67"/>
  <c r="Z464" i="67"/>
  <c r="AA464" i="67"/>
  <c r="AB464" i="67"/>
  <c r="AC464" i="67"/>
  <c r="AD464" i="67"/>
  <c r="AE464" i="67"/>
  <c r="AF464" i="67"/>
  <c r="AG464" i="67"/>
  <c r="AH464" i="67"/>
  <c r="AI464" i="67"/>
  <c r="AJ464" i="67"/>
  <c r="AK464" i="67"/>
  <c r="AL464" i="67"/>
  <c r="AM464" i="67"/>
  <c r="AN464" i="67"/>
  <c r="AO464" i="67"/>
  <c r="AP464" i="67"/>
  <c r="AQ464" i="67"/>
  <c r="AR464" i="67"/>
  <c r="AS464" i="67"/>
  <c r="AT464" i="67"/>
  <c r="AU464" i="67"/>
  <c r="AV464" i="67"/>
  <c r="AW464" i="67"/>
  <c r="AX464" i="67"/>
  <c r="AY464" i="67"/>
  <c r="AZ464" i="67"/>
  <c r="BA464" i="67"/>
  <c r="BB464" i="67"/>
  <c r="BC464" i="67"/>
  <c r="BD464" i="67"/>
  <c r="BE464" i="67"/>
  <c r="BS464" i="67"/>
  <c r="BT464" i="67"/>
  <c r="BU464" i="67"/>
  <c r="BV464" i="67"/>
  <c r="BW464" i="67"/>
  <c r="BX464" i="67"/>
  <c r="BY464" i="67"/>
  <c r="BZ464" i="67"/>
  <c r="CA464" i="67"/>
  <c r="CB464" i="67"/>
  <c r="CC464" i="67"/>
  <c r="CD464" i="67"/>
  <c r="CE464" i="67"/>
  <c r="CF464" i="67"/>
  <c r="CG464" i="67"/>
  <c r="CH464" i="67"/>
  <c r="CI464" i="67"/>
  <c r="CJ464" i="67"/>
  <c r="CK464" i="67"/>
  <c r="CL464" i="67"/>
  <c r="CM464" i="67"/>
  <c r="CN464" i="67"/>
  <c r="CO464" i="67"/>
  <c r="CP464" i="67"/>
  <c r="CQ464" i="67"/>
  <c r="CR464" i="67"/>
  <c r="CS464" i="67"/>
  <c r="CT464" i="67"/>
  <c r="CU464" i="67"/>
  <c r="CV464" i="67"/>
  <c r="CW464" i="67"/>
  <c r="CX464" i="67"/>
  <c r="CY464" i="67"/>
  <c r="CZ464" i="67"/>
  <c r="DA464" i="67"/>
  <c r="DB464" i="67"/>
  <c r="DC464" i="67"/>
  <c r="DD464" i="67"/>
  <c r="DE464" i="67"/>
  <c r="DF464" i="67"/>
  <c r="DG464" i="67"/>
  <c r="DH464" i="67"/>
  <c r="DI464" i="67"/>
  <c r="DJ464" i="67"/>
  <c r="DK464" i="67"/>
  <c r="DL464" i="67"/>
  <c r="DM464" i="67"/>
  <c r="DN464" i="67"/>
  <c r="DO464" i="67"/>
  <c r="DP464" i="67"/>
  <c r="DQ464" i="67"/>
  <c r="DR464" i="67"/>
  <c r="DS464" i="67"/>
  <c r="DT464" i="67"/>
  <c r="DU464" i="67"/>
  <c r="DV464" i="67"/>
  <c r="DW464" i="67"/>
  <c r="DX464" i="67"/>
  <c r="DY464" i="67"/>
  <c r="DZ464" i="67"/>
  <c r="EA464" i="67"/>
  <c r="EB464" i="67"/>
  <c r="EC464" i="67"/>
  <c r="ED464" i="67"/>
  <c r="EE464" i="67"/>
  <c r="EF464" i="67"/>
  <c r="EG464" i="67"/>
  <c r="EH464" i="67"/>
  <c r="EI464" i="67"/>
  <c r="EJ464" i="67"/>
  <c r="A465" i="67"/>
  <c r="B465" i="67"/>
  <c r="C465" i="67"/>
  <c r="D465" i="67"/>
  <c r="E465" i="67"/>
  <c r="F465" i="67"/>
  <c r="G465" i="67"/>
  <c r="H465" i="67"/>
  <c r="I465" i="67"/>
  <c r="J465" i="67"/>
  <c r="K465" i="67"/>
  <c r="L465" i="67"/>
  <c r="M465" i="67"/>
  <c r="N465" i="67"/>
  <c r="O465" i="67"/>
  <c r="P465" i="67"/>
  <c r="Q465" i="67"/>
  <c r="R465" i="67"/>
  <c r="S465" i="67"/>
  <c r="T465" i="67"/>
  <c r="U465" i="67"/>
  <c r="V465" i="67"/>
  <c r="W465" i="67"/>
  <c r="X465" i="67"/>
  <c r="Y465" i="67"/>
  <c r="Z465" i="67"/>
  <c r="AA465" i="67"/>
  <c r="AB465" i="67"/>
  <c r="AC465" i="67"/>
  <c r="AD465" i="67"/>
  <c r="AE465" i="67"/>
  <c r="AF465" i="67"/>
  <c r="AG465" i="67"/>
  <c r="AH465" i="67"/>
  <c r="AI465" i="67"/>
  <c r="AJ465" i="67"/>
  <c r="AK465" i="67"/>
  <c r="AL465" i="67"/>
  <c r="AM465" i="67"/>
  <c r="AN465" i="67"/>
  <c r="AO465" i="67"/>
  <c r="AP465" i="67"/>
  <c r="AQ465" i="67"/>
  <c r="AR465" i="67"/>
  <c r="AS465" i="67"/>
  <c r="AT465" i="67"/>
  <c r="AU465" i="67"/>
  <c r="AV465" i="67"/>
  <c r="AW465" i="67"/>
  <c r="AX465" i="67"/>
  <c r="AY465" i="67"/>
  <c r="AZ465" i="67"/>
  <c r="BA465" i="67"/>
  <c r="BB465" i="67"/>
  <c r="BC465" i="67"/>
  <c r="BD465" i="67"/>
  <c r="BE465" i="67"/>
  <c r="BS465" i="67"/>
  <c r="BT465" i="67"/>
  <c r="BU465" i="67"/>
  <c r="BV465" i="67"/>
  <c r="BW465" i="67"/>
  <c r="BX465" i="67"/>
  <c r="BY465" i="67"/>
  <c r="BZ465" i="67"/>
  <c r="CA465" i="67"/>
  <c r="CB465" i="67"/>
  <c r="CC465" i="67"/>
  <c r="CD465" i="67"/>
  <c r="CE465" i="67"/>
  <c r="CF465" i="67"/>
  <c r="CG465" i="67"/>
  <c r="CH465" i="67"/>
  <c r="CI465" i="67"/>
  <c r="CJ465" i="67"/>
  <c r="CK465" i="67"/>
  <c r="CL465" i="67"/>
  <c r="CM465" i="67"/>
  <c r="CN465" i="67"/>
  <c r="CO465" i="67"/>
  <c r="CP465" i="67"/>
  <c r="CQ465" i="67"/>
  <c r="CR465" i="67"/>
  <c r="CS465" i="67"/>
  <c r="CT465" i="67"/>
  <c r="CU465" i="67"/>
  <c r="CV465" i="67"/>
  <c r="CW465" i="67"/>
  <c r="CX465" i="67"/>
  <c r="CY465" i="67"/>
  <c r="CZ465" i="67"/>
  <c r="DA465" i="67"/>
  <c r="DB465" i="67"/>
  <c r="DC465" i="67"/>
  <c r="DD465" i="67"/>
  <c r="DE465" i="67"/>
  <c r="DF465" i="67"/>
  <c r="DG465" i="67"/>
  <c r="DH465" i="67"/>
  <c r="DI465" i="67"/>
  <c r="DJ465" i="67"/>
  <c r="DK465" i="67"/>
  <c r="DL465" i="67"/>
  <c r="DM465" i="67"/>
  <c r="DN465" i="67"/>
  <c r="DO465" i="67"/>
  <c r="DP465" i="67"/>
  <c r="DQ465" i="67"/>
  <c r="DR465" i="67"/>
  <c r="DS465" i="67"/>
  <c r="DT465" i="67"/>
  <c r="DU465" i="67"/>
  <c r="DV465" i="67"/>
  <c r="DW465" i="67"/>
  <c r="DX465" i="67"/>
  <c r="DY465" i="67"/>
  <c r="DZ465" i="67"/>
  <c r="EA465" i="67"/>
  <c r="EB465" i="67"/>
  <c r="EC465" i="67"/>
  <c r="ED465" i="67"/>
  <c r="EE465" i="67"/>
  <c r="EF465" i="67"/>
  <c r="EG465" i="67"/>
  <c r="EH465" i="67"/>
  <c r="EI465" i="67"/>
  <c r="EJ465" i="67"/>
  <c r="A466" i="67"/>
  <c r="B466" i="67"/>
  <c r="C466" i="67"/>
  <c r="D466" i="67"/>
  <c r="E466" i="67"/>
  <c r="F466" i="67"/>
  <c r="G466" i="67"/>
  <c r="H466" i="67"/>
  <c r="I466" i="67"/>
  <c r="J466" i="67"/>
  <c r="K466" i="67"/>
  <c r="L466" i="67"/>
  <c r="M466" i="67"/>
  <c r="N466" i="67"/>
  <c r="O466" i="67"/>
  <c r="P466" i="67"/>
  <c r="Q466" i="67"/>
  <c r="R466" i="67"/>
  <c r="S466" i="67"/>
  <c r="T466" i="67"/>
  <c r="U466" i="67"/>
  <c r="V466" i="67"/>
  <c r="W466" i="67"/>
  <c r="X466" i="67"/>
  <c r="Y466" i="67"/>
  <c r="Z466" i="67"/>
  <c r="AA466" i="67"/>
  <c r="AB466" i="67"/>
  <c r="AC466" i="67"/>
  <c r="AD466" i="67"/>
  <c r="AE466" i="67"/>
  <c r="AF466" i="67"/>
  <c r="AG466" i="67"/>
  <c r="AH466" i="67"/>
  <c r="AI466" i="67"/>
  <c r="AJ466" i="67"/>
  <c r="AK466" i="67"/>
  <c r="AL466" i="67"/>
  <c r="AM466" i="67"/>
  <c r="AN466" i="67"/>
  <c r="AO466" i="67"/>
  <c r="AP466" i="67"/>
  <c r="AQ466" i="67"/>
  <c r="AR466" i="67"/>
  <c r="AS466" i="67"/>
  <c r="AT466" i="67"/>
  <c r="AU466" i="67"/>
  <c r="AV466" i="67"/>
  <c r="AW466" i="67"/>
  <c r="AX466" i="67"/>
  <c r="AY466" i="67"/>
  <c r="AZ466" i="67"/>
  <c r="BA466" i="67"/>
  <c r="BB466" i="67"/>
  <c r="BC466" i="67"/>
  <c r="BD466" i="67"/>
  <c r="BE466" i="67"/>
  <c r="BF466" i="67"/>
  <c r="BG466" i="67"/>
  <c r="BH466" i="67"/>
  <c r="BI466" i="67"/>
  <c r="BR466" i="67"/>
  <c r="BS466" i="67"/>
  <c r="BT466" i="67"/>
  <c r="BU466" i="67"/>
  <c r="BV466" i="67"/>
  <c r="BW466" i="67"/>
  <c r="BX466" i="67"/>
  <c r="BY466" i="67"/>
  <c r="BZ466" i="67"/>
  <c r="CA466" i="67"/>
  <c r="CB466" i="67"/>
  <c r="CC466" i="67"/>
  <c r="CD466" i="67"/>
  <c r="CE466" i="67"/>
  <c r="CF466" i="67"/>
  <c r="CG466" i="67"/>
  <c r="CH466" i="67"/>
  <c r="CI466" i="67"/>
  <c r="CJ466" i="67"/>
  <c r="CK466" i="67"/>
  <c r="CL466" i="67"/>
  <c r="CM466" i="67"/>
  <c r="CN466" i="67"/>
  <c r="CO466" i="67"/>
  <c r="CP466" i="67"/>
  <c r="CQ466" i="67"/>
  <c r="CR466" i="67"/>
  <c r="CS466" i="67"/>
  <c r="CT466" i="67"/>
  <c r="CU466" i="67"/>
  <c r="CV466" i="67"/>
  <c r="CW466" i="67"/>
  <c r="CX466" i="67"/>
  <c r="CY466" i="67"/>
  <c r="CZ466" i="67"/>
  <c r="DA466" i="67"/>
  <c r="DB466" i="67"/>
  <c r="DC466" i="67"/>
  <c r="DD466" i="67"/>
  <c r="DE466" i="67"/>
  <c r="DF466" i="67"/>
  <c r="DG466" i="67"/>
  <c r="DH466" i="67"/>
  <c r="DI466" i="67"/>
  <c r="DJ466" i="67"/>
  <c r="DK466" i="67"/>
  <c r="DL466" i="67"/>
  <c r="DM466" i="67"/>
  <c r="DN466" i="67"/>
  <c r="DO466" i="67"/>
  <c r="DP466" i="67"/>
  <c r="DQ466" i="67"/>
  <c r="DR466" i="67"/>
  <c r="DS466" i="67"/>
  <c r="DT466" i="67"/>
  <c r="DU466" i="67"/>
  <c r="DV466" i="67"/>
  <c r="DW466" i="67"/>
  <c r="DX466" i="67"/>
  <c r="DY466" i="67"/>
  <c r="DZ466" i="67"/>
  <c r="EA466" i="67"/>
  <c r="EB466" i="67"/>
  <c r="EC466" i="67"/>
  <c r="ED466" i="67"/>
  <c r="EE466" i="67"/>
  <c r="EF466" i="67"/>
  <c r="EG466" i="67"/>
  <c r="EH466" i="67"/>
  <c r="EI466" i="67"/>
  <c r="EJ466" i="67"/>
  <c r="A467" i="67"/>
  <c r="B467" i="67"/>
  <c r="C467" i="67"/>
  <c r="D467" i="67"/>
  <c r="E467" i="67"/>
  <c r="F467" i="67"/>
  <c r="G467" i="67"/>
  <c r="H467" i="67"/>
  <c r="I467" i="67"/>
  <c r="J467" i="67"/>
  <c r="K467" i="67"/>
  <c r="L467" i="67"/>
  <c r="M467" i="67"/>
  <c r="N467" i="67"/>
  <c r="O467" i="67"/>
  <c r="P467" i="67"/>
  <c r="Q467" i="67"/>
  <c r="R467" i="67"/>
  <c r="S467" i="67"/>
  <c r="T467" i="67"/>
  <c r="U467" i="67"/>
  <c r="V467" i="67"/>
  <c r="W467" i="67"/>
  <c r="X467" i="67"/>
  <c r="Y467" i="67"/>
  <c r="Z467" i="67"/>
  <c r="AA467" i="67"/>
  <c r="AB467" i="67"/>
  <c r="AC467" i="67"/>
  <c r="AD467" i="67"/>
  <c r="AE467" i="67"/>
  <c r="AF467" i="67"/>
  <c r="AG467" i="67"/>
  <c r="AH467" i="67"/>
  <c r="AI467" i="67"/>
  <c r="AJ467" i="67"/>
  <c r="AK467" i="67"/>
  <c r="AL467" i="67"/>
  <c r="AM467" i="67"/>
  <c r="AN467" i="67"/>
  <c r="AO467" i="67"/>
  <c r="AP467" i="67"/>
  <c r="AQ467" i="67"/>
  <c r="AR467" i="67"/>
  <c r="AS467" i="67"/>
  <c r="AT467" i="67"/>
  <c r="AU467" i="67"/>
  <c r="AV467" i="67"/>
  <c r="AW467" i="67"/>
  <c r="AX467" i="67"/>
  <c r="AY467" i="67"/>
  <c r="AZ467" i="67"/>
  <c r="BA467" i="67"/>
  <c r="BB467" i="67"/>
  <c r="BC467" i="67"/>
  <c r="BD467" i="67"/>
  <c r="BE467" i="67"/>
  <c r="BF467" i="67"/>
  <c r="BG467" i="67"/>
  <c r="BH467" i="67"/>
  <c r="BI467" i="67"/>
  <c r="BJ467" i="67"/>
  <c r="BK467" i="67"/>
  <c r="BL467" i="67"/>
  <c r="BM467" i="67"/>
  <c r="BN467" i="67"/>
  <c r="BO467" i="67"/>
  <c r="BP467" i="67"/>
  <c r="BQ467" i="67"/>
  <c r="BR467" i="67"/>
  <c r="BS467" i="67"/>
  <c r="BT467" i="67"/>
  <c r="BU467" i="67"/>
  <c r="BV467" i="67"/>
  <c r="BW467" i="67"/>
  <c r="BX467" i="67"/>
  <c r="BY467" i="67"/>
  <c r="BZ467" i="67"/>
  <c r="CA467" i="67"/>
  <c r="CB467" i="67"/>
  <c r="CC467" i="67"/>
  <c r="CD467" i="67"/>
  <c r="CE467" i="67"/>
  <c r="CF467" i="67"/>
  <c r="CG467" i="67"/>
  <c r="CH467" i="67"/>
  <c r="CI467" i="67"/>
  <c r="CJ467" i="67"/>
  <c r="CK467" i="67"/>
  <c r="CL467" i="67"/>
  <c r="CM467" i="67"/>
  <c r="CN467" i="67"/>
  <c r="CO467" i="67"/>
  <c r="CP467" i="67"/>
  <c r="CQ467" i="67"/>
  <c r="CR467" i="67"/>
  <c r="CS467" i="67"/>
  <c r="CT467" i="67"/>
  <c r="CU467" i="67"/>
  <c r="CV467" i="67"/>
  <c r="CW467" i="67"/>
  <c r="CX467" i="67"/>
  <c r="CY467" i="67"/>
  <c r="CZ467" i="67"/>
  <c r="DA467" i="67"/>
  <c r="DB467" i="67"/>
  <c r="DC467" i="67"/>
  <c r="DD467" i="67"/>
  <c r="DE467" i="67"/>
  <c r="DF467" i="67"/>
  <c r="DG467" i="67"/>
  <c r="DH467" i="67"/>
  <c r="DI467" i="67"/>
  <c r="DJ467" i="67"/>
  <c r="DK467" i="67"/>
  <c r="DL467" i="67"/>
  <c r="DM467" i="67"/>
  <c r="DN467" i="67"/>
  <c r="DO467" i="67"/>
  <c r="DP467" i="67"/>
  <c r="DQ467" i="67"/>
  <c r="DR467" i="67"/>
  <c r="DS467" i="67"/>
  <c r="DT467" i="67"/>
  <c r="DU467" i="67"/>
  <c r="DV467" i="67"/>
  <c r="DW467" i="67"/>
  <c r="DX467" i="67"/>
  <c r="DY467" i="67"/>
  <c r="DZ467" i="67"/>
  <c r="EA467" i="67"/>
  <c r="EB467" i="67"/>
  <c r="EC467" i="67"/>
  <c r="ED467" i="67"/>
  <c r="EE467" i="67"/>
  <c r="EF467" i="67"/>
  <c r="EG467" i="67"/>
  <c r="EH467" i="67"/>
  <c r="EI467" i="67"/>
  <c r="EJ467" i="67"/>
  <c r="A468" i="67"/>
  <c r="B468" i="67"/>
  <c r="C468" i="67"/>
  <c r="D468" i="67"/>
  <c r="E468" i="67"/>
  <c r="F468" i="67"/>
  <c r="G468" i="67"/>
  <c r="H468" i="67"/>
  <c r="I468" i="67"/>
  <c r="J468" i="67"/>
  <c r="K468" i="67"/>
  <c r="L468" i="67"/>
  <c r="M468" i="67"/>
  <c r="N468" i="67"/>
  <c r="O468" i="67"/>
  <c r="P468" i="67"/>
  <c r="Q468" i="67"/>
  <c r="R468" i="67"/>
  <c r="S468" i="67"/>
  <c r="T468" i="67"/>
  <c r="U468" i="67"/>
  <c r="V468" i="67"/>
  <c r="W468" i="67"/>
  <c r="X468" i="67"/>
  <c r="Y468" i="67"/>
  <c r="Z468" i="67"/>
  <c r="AA468" i="67"/>
  <c r="AB468" i="67"/>
  <c r="AC468" i="67"/>
  <c r="AD468" i="67"/>
  <c r="AE468" i="67"/>
  <c r="AF468" i="67"/>
  <c r="AG468" i="67"/>
  <c r="AH468" i="67"/>
  <c r="AI468" i="67"/>
  <c r="AJ468" i="67"/>
  <c r="AK468" i="67"/>
  <c r="AL468" i="67"/>
  <c r="AM468" i="67"/>
  <c r="AN468" i="67"/>
  <c r="AO468" i="67"/>
  <c r="AP468" i="67"/>
  <c r="AQ468" i="67"/>
  <c r="AR468" i="67"/>
  <c r="AS468" i="67"/>
  <c r="AT468" i="67"/>
  <c r="AU468" i="67"/>
  <c r="AV468" i="67"/>
  <c r="AW468" i="67"/>
  <c r="AX468" i="67"/>
  <c r="AY468" i="67"/>
  <c r="AZ468" i="67"/>
  <c r="BA468" i="67"/>
  <c r="BB468" i="67"/>
  <c r="BC468" i="67"/>
  <c r="BD468" i="67"/>
  <c r="BE468" i="67"/>
  <c r="BF468" i="67"/>
  <c r="BG468" i="67"/>
  <c r="BH468" i="67"/>
  <c r="BI468" i="67"/>
  <c r="BJ468" i="67"/>
  <c r="BK468" i="67"/>
  <c r="BL468" i="67"/>
  <c r="BM468" i="67"/>
  <c r="BN468" i="67"/>
  <c r="BO468" i="67"/>
  <c r="BP468" i="67"/>
  <c r="BQ468" i="67"/>
  <c r="BR468" i="67"/>
  <c r="BS468" i="67"/>
  <c r="BT468" i="67"/>
  <c r="BU468" i="67"/>
  <c r="BV468" i="67"/>
  <c r="BW468" i="67"/>
  <c r="BX468" i="67"/>
  <c r="BY468" i="67"/>
  <c r="BZ468" i="67"/>
  <c r="CA468" i="67"/>
  <c r="CB468" i="67"/>
  <c r="CC468" i="67"/>
  <c r="CD468" i="67"/>
  <c r="CE468" i="67"/>
  <c r="CF468" i="67"/>
  <c r="CG468" i="67"/>
  <c r="CH468" i="67"/>
  <c r="CI468" i="67"/>
  <c r="CJ468" i="67"/>
  <c r="CK468" i="67"/>
  <c r="CL468" i="67"/>
  <c r="CM468" i="67"/>
  <c r="CN468" i="67"/>
  <c r="CO468" i="67"/>
  <c r="CP468" i="67"/>
  <c r="CQ468" i="67"/>
  <c r="CR468" i="67"/>
  <c r="CS468" i="67"/>
  <c r="CT468" i="67"/>
  <c r="CU468" i="67"/>
  <c r="CV468" i="67"/>
  <c r="CW468" i="67"/>
  <c r="CX468" i="67"/>
  <c r="CY468" i="67"/>
  <c r="CZ468" i="67"/>
  <c r="DA468" i="67"/>
  <c r="DB468" i="67"/>
  <c r="DC468" i="67"/>
  <c r="DD468" i="67"/>
  <c r="DE468" i="67"/>
  <c r="DF468" i="67"/>
  <c r="DG468" i="67"/>
  <c r="DH468" i="67"/>
  <c r="DI468" i="67"/>
  <c r="DJ468" i="67"/>
  <c r="DK468" i="67"/>
  <c r="DL468" i="67"/>
  <c r="DM468" i="67"/>
  <c r="DN468" i="67"/>
  <c r="DO468" i="67"/>
  <c r="DP468" i="67"/>
  <c r="DQ468" i="67"/>
  <c r="DR468" i="67"/>
  <c r="DS468" i="67"/>
  <c r="DT468" i="67"/>
  <c r="DU468" i="67"/>
  <c r="DV468" i="67"/>
  <c r="DW468" i="67"/>
  <c r="DX468" i="67"/>
  <c r="DY468" i="67"/>
  <c r="DZ468" i="67"/>
  <c r="EA468" i="67"/>
  <c r="EB468" i="67"/>
  <c r="EC468" i="67"/>
  <c r="ED468" i="67"/>
  <c r="EE468" i="67"/>
  <c r="EF468" i="67"/>
  <c r="EG468" i="67"/>
  <c r="EH468" i="67"/>
  <c r="EI468" i="67"/>
  <c r="EJ468" i="67"/>
  <c r="A469" i="67"/>
  <c r="B469" i="67"/>
  <c r="C469" i="67"/>
  <c r="D469" i="67"/>
  <c r="E469" i="67"/>
  <c r="F469" i="67"/>
  <c r="G469" i="67"/>
  <c r="H469" i="67"/>
  <c r="I469" i="67"/>
  <c r="J469" i="67"/>
  <c r="K469" i="67"/>
  <c r="L469" i="67"/>
  <c r="M469" i="67"/>
  <c r="N469" i="67"/>
  <c r="O469" i="67"/>
  <c r="P469" i="67"/>
  <c r="Q469" i="67"/>
  <c r="R469" i="67"/>
  <c r="S469" i="67"/>
  <c r="T469" i="67"/>
  <c r="U469" i="67"/>
  <c r="V469" i="67"/>
  <c r="W469" i="67"/>
  <c r="X469" i="67"/>
  <c r="Y469" i="67"/>
  <c r="Z469" i="67"/>
  <c r="AA469" i="67"/>
  <c r="AB469" i="67"/>
  <c r="AC469" i="67"/>
  <c r="AD469" i="67"/>
  <c r="AE469" i="67"/>
  <c r="AF469" i="67"/>
  <c r="AG469" i="67"/>
  <c r="AH469" i="67"/>
  <c r="AI469" i="67"/>
  <c r="AJ469" i="67"/>
  <c r="AK469" i="67"/>
  <c r="AL469" i="67"/>
  <c r="AM469" i="67"/>
  <c r="AN469" i="67"/>
  <c r="AO469" i="67"/>
  <c r="AP469" i="67"/>
  <c r="AQ469" i="67"/>
  <c r="AR469" i="67"/>
  <c r="AS469" i="67"/>
  <c r="AT469" i="67"/>
  <c r="AU469" i="67"/>
  <c r="AV469" i="67"/>
  <c r="AW469" i="67"/>
  <c r="AX469" i="67"/>
  <c r="AY469" i="67"/>
  <c r="AZ469" i="67"/>
  <c r="BA469" i="67"/>
  <c r="BB469" i="67"/>
  <c r="BC469" i="67"/>
  <c r="BD469" i="67"/>
  <c r="BE469" i="67"/>
  <c r="BF469" i="67"/>
  <c r="BG469" i="67"/>
  <c r="BH469" i="67"/>
  <c r="BI469" i="67"/>
  <c r="BJ469" i="67"/>
  <c r="BK469" i="67"/>
  <c r="BL469" i="67"/>
  <c r="BS469" i="67"/>
  <c r="BT469" i="67"/>
  <c r="BU469" i="67"/>
  <c r="BV469" i="67"/>
  <c r="BW469" i="67"/>
  <c r="BX469" i="67"/>
  <c r="BY469" i="67"/>
  <c r="BZ469" i="67"/>
  <c r="CA469" i="67"/>
  <c r="CB469" i="67"/>
  <c r="CC469" i="67"/>
  <c r="CD469" i="67"/>
  <c r="CE469" i="67"/>
  <c r="CF469" i="67"/>
  <c r="CG469" i="67"/>
  <c r="CH469" i="67"/>
  <c r="CI469" i="67"/>
  <c r="CJ469" i="67"/>
  <c r="CK469" i="67"/>
  <c r="CL469" i="67"/>
  <c r="CM469" i="67"/>
  <c r="CN469" i="67"/>
  <c r="CO469" i="67"/>
  <c r="CP469" i="67"/>
  <c r="CQ469" i="67"/>
  <c r="CR469" i="67"/>
  <c r="CS469" i="67"/>
  <c r="CT469" i="67"/>
  <c r="CU469" i="67"/>
  <c r="CV469" i="67"/>
  <c r="CW469" i="67"/>
  <c r="CX469" i="67"/>
  <c r="CY469" i="67"/>
  <c r="CZ469" i="67"/>
  <c r="DA469" i="67"/>
  <c r="DB469" i="67"/>
  <c r="DC469" i="67"/>
  <c r="DD469" i="67"/>
  <c r="DE469" i="67"/>
  <c r="DF469" i="67"/>
  <c r="DG469" i="67"/>
  <c r="DH469" i="67"/>
  <c r="DI469" i="67"/>
  <c r="DJ469" i="67"/>
  <c r="DK469" i="67"/>
  <c r="DL469" i="67"/>
  <c r="DM469" i="67"/>
  <c r="DN469" i="67"/>
  <c r="DO469" i="67"/>
  <c r="DP469" i="67"/>
  <c r="DQ469" i="67"/>
  <c r="DR469" i="67"/>
  <c r="DS469" i="67"/>
  <c r="DT469" i="67"/>
  <c r="DU469" i="67"/>
  <c r="DV469" i="67"/>
  <c r="DW469" i="67"/>
  <c r="DX469" i="67"/>
  <c r="DY469" i="67"/>
  <c r="DZ469" i="67"/>
  <c r="EA469" i="67"/>
  <c r="EB469" i="67"/>
  <c r="EC469" i="67"/>
  <c r="ED469" i="67"/>
  <c r="EE469" i="67"/>
  <c r="EF469" i="67"/>
  <c r="EG469" i="67"/>
  <c r="EH469" i="67"/>
  <c r="EI469" i="67"/>
  <c r="EJ469" i="67"/>
  <c r="A470" i="67"/>
  <c r="B470" i="67"/>
  <c r="C470" i="67"/>
  <c r="D470" i="67"/>
  <c r="E470" i="67"/>
  <c r="F470" i="67"/>
  <c r="G470" i="67"/>
  <c r="H470" i="67"/>
  <c r="I470" i="67"/>
  <c r="J470" i="67"/>
  <c r="K470" i="67"/>
  <c r="L470" i="67"/>
  <c r="M470" i="67"/>
  <c r="N470" i="67"/>
  <c r="O470" i="67"/>
  <c r="P470" i="67"/>
  <c r="Q470" i="67"/>
  <c r="R470" i="67"/>
  <c r="S470" i="67"/>
  <c r="T470" i="67"/>
  <c r="U470" i="67"/>
  <c r="V470" i="67"/>
  <c r="W470" i="67"/>
  <c r="X470" i="67"/>
  <c r="Y470" i="67"/>
  <c r="Z470" i="67"/>
  <c r="AA470" i="67"/>
  <c r="AB470" i="67"/>
  <c r="AC470" i="67"/>
  <c r="AD470" i="67"/>
  <c r="AE470" i="67"/>
  <c r="AF470" i="67"/>
  <c r="AG470" i="67"/>
  <c r="AH470" i="67"/>
  <c r="AI470" i="67"/>
  <c r="AJ470" i="67"/>
  <c r="AK470" i="67"/>
  <c r="AL470" i="67"/>
  <c r="AM470" i="67"/>
  <c r="AN470" i="67"/>
  <c r="AO470" i="67"/>
  <c r="AP470" i="67"/>
  <c r="AQ470" i="67"/>
  <c r="AR470" i="67"/>
  <c r="AS470" i="67"/>
  <c r="AT470" i="67"/>
  <c r="AU470" i="67"/>
  <c r="AV470" i="67"/>
  <c r="AW470" i="67"/>
  <c r="AX470" i="67"/>
  <c r="AY470" i="67"/>
  <c r="AZ470" i="67"/>
  <c r="BA470" i="67"/>
  <c r="BB470" i="67"/>
  <c r="BC470" i="67"/>
  <c r="BD470" i="67"/>
  <c r="BE470" i="67"/>
  <c r="BF470" i="67"/>
  <c r="BG470" i="67"/>
  <c r="BH470" i="67"/>
  <c r="BI470" i="67"/>
  <c r="BJ470" i="67"/>
  <c r="BK470" i="67"/>
  <c r="BL470" i="67"/>
  <c r="BS470" i="67"/>
  <c r="BT470" i="67"/>
  <c r="BU470" i="67"/>
  <c r="BV470" i="67"/>
  <c r="BW470" i="67"/>
  <c r="BX470" i="67"/>
  <c r="BY470" i="67"/>
  <c r="BZ470" i="67"/>
  <c r="CA470" i="67"/>
  <c r="CB470" i="67"/>
  <c r="CC470" i="67"/>
  <c r="CD470" i="67"/>
  <c r="CE470" i="67"/>
  <c r="CF470" i="67"/>
  <c r="CG470" i="67"/>
  <c r="CH470" i="67"/>
  <c r="CI470" i="67"/>
  <c r="CJ470" i="67"/>
  <c r="CK470" i="67"/>
  <c r="CL470" i="67"/>
  <c r="CM470" i="67"/>
  <c r="CN470" i="67"/>
  <c r="CO470" i="67"/>
  <c r="CP470" i="67"/>
  <c r="CQ470" i="67"/>
  <c r="CR470" i="67"/>
  <c r="CS470" i="67"/>
  <c r="CT470" i="67"/>
  <c r="CU470" i="67"/>
  <c r="CV470" i="67"/>
  <c r="CW470" i="67"/>
  <c r="CX470" i="67"/>
  <c r="CY470" i="67"/>
  <c r="CZ470" i="67"/>
  <c r="DA470" i="67"/>
  <c r="DB470" i="67"/>
  <c r="DC470" i="67"/>
  <c r="DD470" i="67"/>
  <c r="DE470" i="67"/>
  <c r="DF470" i="67"/>
  <c r="DG470" i="67"/>
  <c r="DH470" i="67"/>
  <c r="DI470" i="67"/>
  <c r="DJ470" i="67"/>
  <c r="DK470" i="67"/>
  <c r="DL470" i="67"/>
  <c r="DM470" i="67"/>
  <c r="DN470" i="67"/>
  <c r="DO470" i="67"/>
  <c r="DP470" i="67"/>
  <c r="DQ470" i="67"/>
  <c r="DR470" i="67"/>
  <c r="DS470" i="67"/>
  <c r="DT470" i="67"/>
  <c r="DU470" i="67"/>
  <c r="DV470" i="67"/>
  <c r="DW470" i="67"/>
  <c r="DX470" i="67"/>
  <c r="DY470" i="67"/>
  <c r="DZ470" i="67"/>
  <c r="EA470" i="67"/>
  <c r="EB470" i="67"/>
  <c r="EC470" i="67"/>
  <c r="ED470" i="67"/>
  <c r="EE470" i="67"/>
  <c r="EF470" i="67"/>
  <c r="EG470" i="67"/>
  <c r="EH470" i="67"/>
  <c r="EI470" i="67"/>
  <c r="EJ470" i="67"/>
  <c r="A471" i="67"/>
  <c r="B471" i="67"/>
  <c r="C471" i="67"/>
  <c r="D471" i="67"/>
  <c r="E471" i="67"/>
  <c r="F471" i="67"/>
  <c r="G471" i="67"/>
  <c r="H471" i="67"/>
  <c r="I471" i="67"/>
  <c r="J471" i="67"/>
  <c r="K471" i="67"/>
  <c r="L471" i="67"/>
  <c r="M471" i="67"/>
  <c r="N471" i="67"/>
  <c r="O471" i="67"/>
  <c r="P471" i="67"/>
  <c r="Q471" i="67"/>
  <c r="R471" i="67"/>
  <c r="S471" i="67"/>
  <c r="T471" i="67"/>
  <c r="U471" i="67"/>
  <c r="V471" i="67"/>
  <c r="W471" i="67"/>
  <c r="X471" i="67"/>
  <c r="Y471" i="67"/>
  <c r="Z471" i="67"/>
  <c r="AA471" i="67"/>
  <c r="AB471" i="67"/>
  <c r="AC471" i="67"/>
  <c r="AD471" i="67"/>
  <c r="AE471" i="67"/>
  <c r="AF471" i="67"/>
  <c r="AG471" i="67"/>
  <c r="AH471" i="67"/>
  <c r="AI471" i="67"/>
  <c r="AJ471" i="67"/>
  <c r="AK471" i="67"/>
  <c r="AL471" i="67"/>
  <c r="AM471" i="67"/>
  <c r="AN471" i="67"/>
  <c r="AO471" i="67"/>
  <c r="AP471" i="67"/>
  <c r="AQ471" i="67"/>
  <c r="AR471" i="67"/>
  <c r="AS471" i="67"/>
  <c r="AT471" i="67"/>
  <c r="AU471" i="67"/>
  <c r="AV471" i="67"/>
  <c r="AW471" i="67"/>
  <c r="AX471" i="67"/>
  <c r="AY471" i="67"/>
  <c r="AZ471" i="67"/>
  <c r="BA471" i="67"/>
  <c r="BB471" i="67"/>
  <c r="BC471" i="67"/>
  <c r="BD471" i="67"/>
  <c r="BE471" i="67"/>
  <c r="BF471" i="67"/>
  <c r="BG471" i="67"/>
  <c r="BH471" i="67"/>
  <c r="BI471" i="67"/>
  <c r="BL471" i="67"/>
  <c r="BM471" i="67"/>
  <c r="BN471" i="67"/>
  <c r="BS471" i="67"/>
  <c r="BT471" i="67"/>
  <c r="BU471" i="67"/>
  <c r="BV471" i="67"/>
  <c r="BW471" i="67"/>
  <c r="BX471" i="67"/>
  <c r="BY471" i="67"/>
  <c r="BZ471" i="67"/>
  <c r="CA471" i="67"/>
  <c r="CB471" i="67"/>
  <c r="CC471" i="67"/>
  <c r="CD471" i="67"/>
  <c r="CE471" i="67"/>
  <c r="CF471" i="67"/>
  <c r="CG471" i="67"/>
  <c r="CH471" i="67"/>
  <c r="CI471" i="67"/>
  <c r="CJ471" i="67"/>
  <c r="CK471" i="67"/>
  <c r="CL471" i="67"/>
  <c r="CM471" i="67"/>
  <c r="CN471" i="67"/>
  <c r="CO471" i="67"/>
  <c r="CP471" i="67"/>
  <c r="CQ471" i="67"/>
  <c r="CR471" i="67"/>
  <c r="CS471" i="67"/>
  <c r="CT471" i="67"/>
  <c r="CU471" i="67"/>
  <c r="CV471" i="67"/>
  <c r="CW471" i="67"/>
  <c r="CX471" i="67"/>
  <c r="CY471" i="67"/>
  <c r="CZ471" i="67"/>
  <c r="DA471" i="67"/>
  <c r="DB471" i="67"/>
  <c r="DC471" i="67"/>
  <c r="DD471" i="67"/>
  <c r="DE471" i="67"/>
  <c r="DF471" i="67"/>
  <c r="DG471" i="67"/>
  <c r="DH471" i="67"/>
  <c r="DI471" i="67"/>
  <c r="DJ471" i="67"/>
  <c r="DK471" i="67"/>
  <c r="DL471" i="67"/>
  <c r="DM471" i="67"/>
  <c r="DN471" i="67"/>
  <c r="DO471" i="67"/>
  <c r="DP471" i="67"/>
  <c r="DQ471" i="67"/>
  <c r="DR471" i="67"/>
  <c r="DS471" i="67"/>
  <c r="DT471" i="67"/>
  <c r="DU471" i="67"/>
  <c r="DV471" i="67"/>
  <c r="DW471" i="67"/>
  <c r="DX471" i="67"/>
  <c r="DY471" i="67"/>
  <c r="DZ471" i="67"/>
  <c r="EA471" i="67"/>
  <c r="EB471" i="67"/>
  <c r="EC471" i="67"/>
  <c r="ED471" i="67"/>
  <c r="EE471" i="67"/>
  <c r="EF471" i="67"/>
  <c r="EG471" i="67"/>
  <c r="EH471" i="67"/>
  <c r="EI471" i="67"/>
  <c r="EJ471" i="67"/>
  <c r="A472" i="67"/>
  <c r="B472" i="67"/>
  <c r="C472" i="67"/>
  <c r="D472" i="67"/>
  <c r="E472" i="67"/>
  <c r="F472" i="67"/>
  <c r="G472" i="67"/>
  <c r="H472" i="67"/>
  <c r="I472" i="67"/>
  <c r="J472" i="67"/>
  <c r="K472" i="67"/>
  <c r="L472" i="67"/>
  <c r="M472" i="67"/>
  <c r="N472" i="67"/>
  <c r="O472" i="67"/>
  <c r="P472" i="67"/>
  <c r="Q472" i="67"/>
  <c r="R472" i="67"/>
  <c r="S472" i="67"/>
  <c r="T472" i="67"/>
  <c r="U472" i="67"/>
  <c r="V472" i="67"/>
  <c r="W472" i="67"/>
  <c r="X472" i="67"/>
  <c r="Y472" i="67"/>
  <c r="Z472" i="67"/>
  <c r="AA472" i="67"/>
  <c r="AB472" i="67"/>
  <c r="AC472" i="67"/>
  <c r="AD472" i="67"/>
  <c r="AE472" i="67"/>
  <c r="AF472" i="67"/>
  <c r="AG472" i="67"/>
  <c r="AH472" i="67"/>
  <c r="AI472" i="67"/>
  <c r="AJ472" i="67"/>
  <c r="AK472" i="67"/>
  <c r="AL472" i="67"/>
  <c r="AM472" i="67"/>
  <c r="AN472" i="67"/>
  <c r="AO472" i="67"/>
  <c r="AP472" i="67"/>
  <c r="AQ472" i="67"/>
  <c r="AR472" i="67"/>
  <c r="AS472" i="67"/>
  <c r="AT472" i="67"/>
  <c r="AU472" i="67"/>
  <c r="AV472" i="67"/>
  <c r="AW472" i="67"/>
  <c r="AX472" i="67"/>
  <c r="AY472" i="67"/>
  <c r="AZ472" i="67"/>
  <c r="BA472" i="67"/>
  <c r="BB472" i="67"/>
  <c r="BC472" i="67"/>
  <c r="BD472" i="67"/>
  <c r="BE472" i="67"/>
  <c r="BF472" i="67"/>
  <c r="BG472" i="67"/>
  <c r="BH472" i="67"/>
  <c r="BI472" i="67"/>
  <c r="BJ472" i="67"/>
  <c r="BK472" i="67"/>
  <c r="BL472" i="67"/>
  <c r="BM472" i="67"/>
  <c r="BN472" i="67"/>
  <c r="BO472" i="67"/>
  <c r="BR472" i="67"/>
  <c r="BS472" i="67"/>
  <c r="BT472" i="67"/>
  <c r="BU472" i="67"/>
  <c r="BV472" i="67"/>
  <c r="BW472" i="67"/>
  <c r="BX472" i="67"/>
  <c r="BY472" i="67"/>
  <c r="BZ472" i="67"/>
  <c r="CA472" i="67"/>
  <c r="CB472" i="67"/>
  <c r="CC472" i="67"/>
  <c r="CD472" i="67"/>
  <c r="CE472" i="67"/>
  <c r="CF472" i="67"/>
  <c r="CG472" i="67"/>
  <c r="CH472" i="67"/>
  <c r="CI472" i="67"/>
  <c r="CJ472" i="67"/>
  <c r="CK472" i="67"/>
  <c r="CL472" i="67"/>
  <c r="CM472" i="67"/>
  <c r="CN472" i="67"/>
  <c r="CO472" i="67"/>
  <c r="CP472" i="67"/>
  <c r="CQ472" i="67"/>
  <c r="CR472" i="67"/>
  <c r="CS472" i="67"/>
  <c r="CT472" i="67"/>
  <c r="CU472" i="67"/>
  <c r="CV472" i="67"/>
  <c r="CW472" i="67"/>
  <c r="CX472" i="67"/>
  <c r="CY472" i="67"/>
  <c r="CZ472" i="67"/>
  <c r="DA472" i="67"/>
  <c r="DB472" i="67"/>
  <c r="DC472" i="67"/>
  <c r="DD472" i="67"/>
  <c r="DE472" i="67"/>
  <c r="DF472" i="67"/>
  <c r="DG472" i="67"/>
  <c r="DH472" i="67"/>
  <c r="DI472" i="67"/>
  <c r="DJ472" i="67"/>
  <c r="DK472" i="67"/>
  <c r="DL472" i="67"/>
  <c r="DM472" i="67"/>
  <c r="DN472" i="67"/>
  <c r="DO472" i="67"/>
  <c r="DP472" i="67"/>
  <c r="DQ472" i="67"/>
  <c r="DR472" i="67"/>
  <c r="DS472" i="67"/>
  <c r="DT472" i="67"/>
  <c r="DU472" i="67"/>
  <c r="DV472" i="67"/>
  <c r="DW472" i="67"/>
  <c r="DX472" i="67"/>
  <c r="DY472" i="67"/>
  <c r="DZ472" i="67"/>
  <c r="EA472" i="67"/>
  <c r="EB472" i="67"/>
  <c r="EC472" i="67"/>
  <c r="ED472" i="67"/>
  <c r="EE472" i="67"/>
  <c r="EF472" i="67"/>
  <c r="EG472" i="67"/>
  <c r="EH472" i="67"/>
  <c r="EI472" i="67"/>
  <c r="EJ472" i="67"/>
  <c r="A473" i="67"/>
  <c r="B473" i="67"/>
  <c r="C473" i="67"/>
  <c r="D473" i="67"/>
  <c r="E473" i="67"/>
  <c r="F473" i="67"/>
  <c r="G473" i="67"/>
  <c r="H473" i="67"/>
  <c r="I473" i="67"/>
  <c r="J473" i="67"/>
  <c r="K473" i="67"/>
  <c r="L473" i="67"/>
  <c r="M473" i="67"/>
  <c r="N473" i="67"/>
  <c r="O473" i="67"/>
  <c r="P473" i="67"/>
  <c r="Q473" i="67"/>
  <c r="R473" i="67"/>
  <c r="S473" i="67"/>
  <c r="T473" i="67"/>
  <c r="U473" i="67"/>
  <c r="V473" i="67"/>
  <c r="W473" i="67"/>
  <c r="X473" i="67"/>
  <c r="Y473" i="67"/>
  <c r="Z473" i="67"/>
  <c r="AA473" i="67"/>
  <c r="AB473" i="67"/>
  <c r="AC473" i="67"/>
  <c r="AD473" i="67"/>
  <c r="AE473" i="67"/>
  <c r="AF473" i="67"/>
  <c r="AG473" i="67"/>
  <c r="AH473" i="67"/>
  <c r="AI473" i="67"/>
  <c r="AJ473" i="67"/>
  <c r="AK473" i="67"/>
  <c r="AL473" i="67"/>
  <c r="AM473" i="67"/>
  <c r="AN473" i="67"/>
  <c r="AO473" i="67"/>
  <c r="AP473" i="67"/>
  <c r="AQ473" i="67"/>
  <c r="AR473" i="67"/>
  <c r="AS473" i="67"/>
  <c r="AT473" i="67"/>
  <c r="AU473" i="67"/>
  <c r="AV473" i="67"/>
  <c r="AW473" i="67"/>
  <c r="AX473" i="67"/>
  <c r="AY473" i="67"/>
  <c r="AZ473" i="67"/>
  <c r="BA473" i="67"/>
  <c r="BB473" i="67"/>
  <c r="BC473" i="67"/>
  <c r="BD473" i="67"/>
  <c r="BE473" i="67"/>
  <c r="BF473" i="67"/>
  <c r="BG473" i="67"/>
  <c r="BH473" i="67"/>
  <c r="BI473" i="67"/>
  <c r="BJ473" i="67"/>
  <c r="BK473" i="67"/>
  <c r="BL473" i="67"/>
  <c r="BM473" i="67"/>
  <c r="BN473" i="67"/>
  <c r="BO473" i="67"/>
  <c r="BP473" i="67"/>
  <c r="BQ473" i="67"/>
  <c r="BR473" i="67"/>
  <c r="BS473" i="67"/>
  <c r="BT473" i="67"/>
  <c r="BU473" i="67"/>
  <c r="BV473" i="67"/>
  <c r="BW473" i="67"/>
  <c r="BX473" i="67"/>
  <c r="BY473" i="67"/>
  <c r="BZ473" i="67"/>
  <c r="CA473" i="67"/>
  <c r="CB473" i="67"/>
  <c r="CC473" i="67"/>
  <c r="CD473" i="67"/>
  <c r="CE473" i="67"/>
  <c r="CF473" i="67"/>
  <c r="CG473" i="67"/>
  <c r="CH473" i="67"/>
  <c r="CI473" i="67"/>
  <c r="CJ473" i="67"/>
  <c r="CK473" i="67"/>
  <c r="CL473" i="67"/>
  <c r="CM473" i="67"/>
  <c r="CN473" i="67"/>
  <c r="CO473" i="67"/>
  <c r="CP473" i="67"/>
  <c r="CQ473" i="67"/>
  <c r="CR473" i="67"/>
  <c r="CS473" i="67"/>
  <c r="CT473" i="67"/>
  <c r="CU473" i="67"/>
  <c r="CV473" i="67"/>
  <c r="CW473" i="67"/>
  <c r="CX473" i="67"/>
  <c r="CY473" i="67"/>
  <c r="CZ473" i="67"/>
  <c r="DA473" i="67"/>
  <c r="DB473" i="67"/>
  <c r="DC473" i="67"/>
  <c r="DD473" i="67"/>
  <c r="DE473" i="67"/>
  <c r="DF473" i="67"/>
  <c r="DG473" i="67"/>
  <c r="DH473" i="67"/>
  <c r="DI473" i="67"/>
  <c r="DJ473" i="67"/>
  <c r="DK473" i="67"/>
  <c r="DL473" i="67"/>
  <c r="DM473" i="67"/>
  <c r="DN473" i="67"/>
  <c r="DO473" i="67"/>
  <c r="DP473" i="67"/>
  <c r="DQ473" i="67"/>
  <c r="DR473" i="67"/>
  <c r="DS473" i="67"/>
  <c r="DT473" i="67"/>
  <c r="DU473" i="67"/>
  <c r="DV473" i="67"/>
  <c r="DW473" i="67"/>
  <c r="DX473" i="67"/>
  <c r="DY473" i="67"/>
  <c r="DZ473" i="67"/>
  <c r="EA473" i="67"/>
  <c r="EB473" i="67"/>
  <c r="EC473" i="67"/>
  <c r="ED473" i="67"/>
  <c r="EE473" i="67"/>
  <c r="EF473" i="67"/>
  <c r="EG473" i="67"/>
  <c r="EH473" i="67"/>
  <c r="EI473" i="67"/>
  <c r="EJ473" i="67"/>
  <c r="A474" i="67"/>
  <c r="B474" i="67"/>
  <c r="C474" i="67"/>
  <c r="D474" i="67"/>
  <c r="E474" i="67"/>
  <c r="F474" i="67"/>
  <c r="G474" i="67"/>
  <c r="H474" i="67"/>
  <c r="I474" i="67"/>
  <c r="J474" i="67"/>
  <c r="K474" i="67"/>
  <c r="L474" i="67"/>
  <c r="M474" i="67"/>
  <c r="N474" i="67"/>
  <c r="O474" i="67"/>
  <c r="P474" i="67"/>
  <c r="Q474" i="67"/>
  <c r="R474" i="67"/>
  <c r="S474" i="67"/>
  <c r="T474" i="67"/>
  <c r="U474" i="67"/>
  <c r="V474" i="67"/>
  <c r="W474" i="67"/>
  <c r="X474" i="67"/>
  <c r="Y474" i="67"/>
  <c r="Z474" i="67"/>
  <c r="AA474" i="67"/>
  <c r="AB474" i="67"/>
  <c r="AC474" i="67"/>
  <c r="AD474" i="67"/>
  <c r="AE474" i="67"/>
  <c r="AF474" i="67"/>
  <c r="AG474" i="67"/>
  <c r="AH474" i="67"/>
  <c r="AI474" i="67"/>
  <c r="AJ474" i="67"/>
  <c r="AK474" i="67"/>
  <c r="AL474" i="67"/>
  <c r="AM474" i="67"/>
  <c r="AN474" i="67"/>
  <c r="AO474" i="67"/>
  <c r="AP474" i="67"/>
  <c r="AQ474" i="67"/>
  <c r="AR474" i="67"/>
  <c r="AS474" i="67"/>
  <c r="AT474" i="67"/>
  <c r="AU474" i="67"/>
  <c r="AV474" i="67"/>
  <c r="AW474" i="67"/>
  <c r="AX474" i="67"/>
  <c r="AY474" i="67"/>
  <c r="AZ474" i="67"/>
  <c r="BA474" i="67"/>
  <c r="BB474" i="67"/>
  <c r="BC474" i="67"/>
  <c r="BD474" i="67"/>
  <c r="BE474" i="67"/>
  <c r="BF474" i="67"/>
  <c r="BG474" i="67"/>
  <c r="BH474" i="67"/>
  <c r="BI474" i="67"/>
  <c r="BJ474" i="67"/>
  <c r="BK474" i="67"/>
  <c r="BS474" i="67"/>
  <c r="BT474" i="67"/>
  <c r="BU474" i="67"/>
  <c r="BV474" i="67"/>
  <c r="BW474" i="67"/>
  <c r="BX474" i="67"/>
  <c r="BY474" i="67"/>
  <c r="BZ474" i="67"/>
  <c r="CA474" i="67"/>
  <c r="CB474" i="67"/>
  <c r="CC474" i="67"/>
  <c r="CD474" i="67"/>
  <c r="CE474" i="67"/>
  <c r="CF474" i="67"/>
  <c r="CG474" i="67"/>
  <c r="CH474" i="67"/>
  <c r="CI474" i="67"/>
  <c r="CJ474" i="67"/>
  <c r="CK474" i="67"/>
  <c r="CL474" i="67"/>
  <c r="CM474" i="67"/>
  <c r="CN474" i="67"/>
  <c r="CO474" i="67"/>
  <c r="CP474" i="67"/>
  <c r="CQ474" i="67"/>
  <c r="CR474" i="67"/>
  <c r="CS474" i="67"/>
  <c r="CT474" i="67"/>
  <c r="CU474" i="67"/>
  <c r="CV474" i="67"/>
  <c r="CW474" i="67"/>
  <c r="CX474" i="67"/>
  <c r="CY474" i="67"/>
  <c r="CZ474" i="67"/>
  <c r="DA474" i="67"/>
  <c r="DB474" i="67"/>
  <c r="DC474" i="67"/>
  <c r="DD474" i="67"/>
  <c r="DE474" i="67"/>
  <c r="DF474" i="67"/>
  <c r="DG474" i="67"/>
  <c r="DH474" i="67"/>
  <c r="DI474" i="67"/>
  <c r="DJ474" i="67"/>
  <c r="DK474" i="67"/>
  <c r="DL474" i="67"/>
  <c r="DM474" i="67"/>
  <c r="DN474" i="67"/>
  <c r="DO474" i="67"/>
  <c r="DP474" i="67"/>
  <c r="DQ474" i="67"/>
  <c r="DR474" i="67"/>
  <c r="DS474" i="67"/>
  <c r="DT474" i="67"/>
  <c r="DU474" i="67"/>
  <c r="DV474" i="67"/>
  <c r="DW474" i="67"/>
  <c r="DX474" i="67"/>
  <c r="DY474" i="67"/>
  <c r="DZ474" i="67"/>
  <c r="EA474" i="67"/>
  <c r="EB474" i="67"/>
  <c r="EC474" i="67"/>
  <c r="ED474" i="67"/>
  <c r="EE474" i="67"/>
  <c r="EF474" i="67"/>
  <c r="EG474" i="67"/>
  <c r="EH474" i="67"/>
  <c r="EI474" i="67"/>
  <c r="EJ474" i="67"/>
  <c r="A475" i="67"/>
  <c r="B475" i="67"/>
  <c r="C475" i="67"/>
  <c r="D475" i="67"/>
  <c r="E475" i="67"/>
  <c r="F475" i="67"/>
  <c r="G475" i="67"/>
  <c r="H475" i="67"/>
  <c r="I475" i="67"/>
  <c r="J475" i="67"/>
  <c r="K475" i="67"/>
  <c r="L475" i="67"/>
  <c r="M475" i="67"/>
  <c r="N475" i="67"/>
  <c r="O475" i="67"/>
  <c r="P475" i="67"/>
  <c r="Q475" i="67"/>
  <c r="R475" i="67"/>
  <c r="S475" i="67"/>
  <c r="T475" i="67"/>
  <c r="U475" i="67"/>
  <c r="V475" i="67"/>
  <c r="W475" i="67"/>
  <c r="X475" i="67"/>
  <c r="Y475" i="67"/>
  <c r="Z475" i="67"/>
  <c r="AA475" i="67"/>
  <c r="AB475" i="67"/>
  <c r="AC475" i="67"/>
  <c r="AD475" i="67"/>
  <c r="AE475" i="67"/>
  <c r="AF475" i="67"/>
  <c r="AG475" i="67"/>
  <c r="AH475" i="67"/>
  <c r="AI475" i="67"/>
  <c r="AJ475" i="67"/>
  <c r="AK475" i="67"/>
  <c r="AL475" i="67"/>
  <c r="AM475" i="67"/>
  <c r="AN475" i="67"/>
  <c r="AO475" i="67"/>
  <c r="AP475" i="67"/>
  <c r="AQ475" i="67"/>
  <c r="AR475" i="67"/>
  <c r="AS475" i="67"/>
  <c r="AT475" i="67"/>
  <c r="AU475" i="67"/>
  <c r="AV475" i="67"/>
  <c r="AW475" i="67"/>
  <c r="AX475" i="67"/>
  <c r="AY475" i="67"/>
  <c r="AZ475" i="67"/>
  <c r="BA475" i="67"/>
  <c r="BB475" i="67"/>
  <c r="BC475" i="67"/>
  <c r="BD475" i="67"/>
  <c r="BE475" i="67"/>
  <c r="BF475" i="67"/>
  <c r="BG475" i="67"/>
  <c r="BH475" i="67"/>
  <c r="BI475" i="67"/>
  <c r="BJ475" i="67"/>
  <c r="BK475" i="67"/>
  <c r="BS475" i="67"/>
  <c r="BT475" i="67"/>
  <c r="BU475" i="67"/>
  <c r="BV475" i="67"/>
  <c r="BW475" i="67"/>
  <c r="BX475" i="67"/>
  <c r="BY475" i="67"/>
  <c r="BZ475" i="67"/>
  <c r="CA475" i="67"/>
  <c r="CB475" i="67"/>
  <c r="CC475" i="67"/>
  <c r="CD475" i="67"/>
  <c r="CE475" i="67"/>
  <c r="CF475" i="67"/>
  <c r="CG475" i="67"/>
  <c r="CH475" i="67"/>
  <c r="CI475" i="67"/>
  <c r="CJ475" i="67"/>
  <c r="CK475" i="67"/>
  <c r="CL475" i="67"/>
  <c r="CM475" i="67"/>
  <c r="CN475" i="67"/>
  <c r="CO475" i="67"/>
  <c r="CP475" i="67"/>
  <c r="CQ475" i="67"/>
  <c r="CR475" i="67"/>
  <c r="CS475" i="67"/>
  <c r="CT475" i="67"/>
  <c r="CU475" i="67"/>
  <c r="CV475" i="67"/>
  <c r="CW475" i="67"/>
  <c r="CX475" i="67"/>
  <c r="CY475" i="67"/>
  <c r="CZ475" i="67"/>
  <c r="DA475" i="67"/>
  <c r="DB475" i="67"/>
  <c r="DC475" i="67"/>
  <c r="DD475" i="67"/>
  <c r="DE475" i="67"/>
  <c r="DF475" i="67"/>
  <c r="DG475" i="67"/>
  <c r="DH475" i="67"/>
  <c r="DI475" i="67"/>
  <c r="DJ475" i="67"/>
  <c r="DK475" i="67"/>
  <c r="DL475" i="67"/>
  <c r="DM475" i="67"/>
  <c r="DN475" i="67"/>
  <c r="DO475" i="67"/>
  <c r="DP475" i="67"/>
  <c r="DQ475" i="67"/>
  <c r="DR475" i="67"/>
  <c r="DS475" i="67"/>
  <c r="DT475" i="67"/>
  <c r="DU475" i="67"/>
  <c r="DV475" i="67"/>
  <c r="DW475" i="67"/>
  <c r="DX475" i="67"/>
  <c r="DY475" i="67"/>
  <c r="DZ475" i="67"/>
  <c r="EA475" i="67"/>
  <c r="EB475" i="67"/>
  <c r="EC475" i="67"/>
  <c r="ED475" i="67"/>
  <c r="EE475" i="67"/>
  <c r="EF475" i="67"/>
  <c r="EG475" i="67"/>
  <c r="EH475" i="67"/>
  <c r="EI475" i="67"/>
  <c r="EJ475" i="67"/>
  <c r="A476" i="67"/>
  <c r="B476" i="67"/>
  <c r="C476" i="67"/>
  <c r="D476" i="67"/>
  <c r="E476" i="67"/>
  <c r="F476" i="67"/>
  <c r="G476" i="67"/>
  <c r="H476" i="67"/>
  <c r="I476" i="67"/>
  <c r="J476" i="67"/>
  <c r="K476" i="67"/>
  <c r="L476" i="67"/>
  <c r="M476" i="67"/>
  <c r="N476" i="67"/>
  <c r="O476" i="67"/>
  <c r="P476" i="67"/>
  <c r="Q476" i="67"/>
  <c r="R476" i="67"/>
  <c r="S476" i="67"/>
  <c r="T476" i="67"/>
  <c r="U476" i="67"/>
  <c r="V476" i="67"/>
  <c r="W476" i="67"/>
  <c r="X476" i="67"/>
  <c r="Y476" i="67"/>
  <c r="Z476" i="67"/>
  <c r="AA476" i="67"/>
  <c r="AB476" i="67"/>
  <c r="AC476" i="67"/>
  <c r="AD476" i="67"/>
  <c r="AE476" i="67"/>
  <c r="AF476" i="67"/>
  <c r="AG476" i="67"/>
  <c r="AH476" i="67"/>
  <c r="AI476" i="67"/>
  <c r="AJ476" i="67"/>
  <c r="AK476" i="67"/>
  <c r="AL476" i="67"/>
  <c r="AM476" i="67"/>
  <c r="AN476" i="67"/>
  <c r="AO476" i="67"/>
  <c r="AP476" i="67"/>
  <c r="AQ476" i="67"/>
  <c r="AR476" i="67"/>
  <c r="AS476" i="67"/>
  <c r="AT476" i="67"/>
  <c r="AU476" i="67"/>
  <c r="AV476" i="67"/>
  <c r="AW476" i="67"/>
  <c r="AX476" i="67"/>
  <c r="AY476" i="67"/>
  <c r="AZ476" i="67"/>
  <c r="BA476" i="67"/>
  <c r="BB476" i="67"/>
  <c r="BC476" i="67"/>
  <c r="BD476" i="67"/>
  <c r="BE476" i="67"/>
  <c r="BF476" i="67"/>
  <c r="BG476" i="67"/>
  <c r="BH476" i="67"/>
  <c r="BI476" i="67"/>
  <c r="BJ476" i="67"/>
  <c r="BK476" i="67"/>
  <c r="BS476" i="67"/>
  <c r="BT476" i="67"/>
  <c r="BU476" i="67"/>
  <c r="BV476" i="67"/>
  <c r="BW476" i="67"/>
  <c r="BX476" i="67"/>
  <c r="BY476" i="67"/>
  <c r="BZ476" i="67"/>
  <c r="CA476" i="67"/>
  <c r="CB476" i="67"/>
  <c r="CC476" i="67"/>
  <c r="CD476" i="67"/>
  <c r="CE476" i="67"/>
  <c r="CF476" i="67"/>
  <c r="CG476" i="67"/>
  <c r="CH476" i="67"/>
  <c r="CI476" i="67"/>
  <c r="CJ476" i="67"/>
  <c r="CK476" i="67"/>
  <c r="CL476" i="67"/>
  <c r="CM476" i="67"/>
  <c r="CN476" i="67"/>
  <c r="CO476" i="67"/>
  <c r="CP476" i="67"/>
  <c r="CQ476" i="67"/>
  <c r="CR476" i="67"/>
  <c r="CS476" i="67"/>
  <c r="CT476" i="67"/>
  <c r="CU476" i="67"/>
  <c r="CV476" i="67"/>
  <c r="CW476" i="67"/>
  <c r="CX476" i="67"/>
  <c r="CY476" i="67"/>
  <c r="CZ476" i="67"/>
  <c r="DA476" i="67"/>
  <c r="DB476" i="67"/>
  <c r="DC476" i="67"/>
  <c r="DD476" i="67"/>
  <c r="DE476" i="67"/>
  <c r="DF476" i="67"/>
  <c r="DG476" i="67"/>
  <c r="DH476" i="67"/>
  <c r="DI476" i="67"/>
  <c r="DJ476" i="67"/>
  <c r="DK476" i="67"/>
  <c r="DL476" i="67"/>
  <c r="DM476" i="67"/>
  <c r="DN476" i="67"/>
  <c r="DO476" i="67"/>
  <c r="DP476" i="67"/>
  <c r="DQ476" i="67"/>
  <c r="DR476" i="67"/>
  <c r="DS476" i="67"/>
  <c r="DT476" i="67"/>
  <c r="DU476" i="67"/>
  <c r="DV476" i="67"/>
  <c r="DW476" i="67"/>
  <c r="DX476" i="67"/>
  <c r="DY476" i="67"/>
  <c r="DZ476" i="67"/>
  <c r="EA476" i="67"/>
  <c r="EB476" i="67"/>
  <c r="EC476" i="67"/>
  <c r="ED476" i="67"/>
  <c r="EE476" i="67"/>
  <c r="EF476" i="67"/>
  <c r="EG476" i="67"/>
  <c r="EH476" i="67"/>
  <c r="EI476" i="67"/>
  <c r="EJ476" i="67"/>
  <c r="A477" i="67"/>
  <c r="B477" i="67"/>
  <c r="C477" i="67"/>
  <c r="D477" i="67"/>
  <c r="E477" i="67"/>
  <c r="F477" i="67"/>
  <c r="G477" i="67"/>
  <c r="H477" i="67"/>
  <c r="I477" i="67"/>
  <c r="J477" i="67"/>
  <c r="K477" i="67"/>
  <c r="L477" i="67"/>
  <c r="M477" i="67"/>
  <c r="N477" i="67"/>
  <c r="O477" i="67"/>
  <c r="P477" i="67"/>
  <c r="Q477" i="67"/>
  <c r="R477" i="67"/>
  <c r="S477" i="67"/>
  <c r="T477" i="67"/>
  <c r="U477" i="67"/>
  <c r="V477" i="67"/>
  <c r="W477" i="67"/>
  <c r="X477" i="67"/>
  <c r="Y477" i="67"/>
  <c r="Z477" i="67"/>
  <c r="AA477" i="67"/>
  <c r="AB477" i="67"/>
  <c r="AC477" i="67"/>
  <c r="AD477" i="67"/>
  <c r="AE477" i="67"/>
  <c r="AF477" i="67"/>
  <c r="AG477" i="67"/>
  <c r="AH477" i="67"/>
  <c r="AI477" i="67"/>
  <c r="AJ477" i="67"/>
  <c r="AK477" i="67"/>
  <c r="AL477" i="67"/>
  <c r="AM477" i="67"/>
  <c r="AN477" i="67"/>
  <c r="AO477" i="67"/>
  <c r="AP477" i="67"/>
  <c r="AQ477" i="67"/>
  <c r="AR477" i="67"/>
  <c r="AS477" i="67"/>
  <c r="AT477" i="67"/>
  <c r="AU477" i="67"/>
  <c r="AV477" i="67"/>
  <c r="AW477" i="67"/>
  <c r="AX477" i="67"/>
  <c r="AY477" i="67"/>
  <c r="AZ477" i="67"/>
  <c r="BA477" i="67"/>
  <c r="BB477" i="67"/>
  <c r="BC477" i="67"/>
  <c r="BD477" i="67"/>
  <c r="BE477" i="67"/>
  <c r="BF477" i="67"/>
  <c r="BG477" i="67"/>
  <c r="BH477" i="67"/>
  <c r="BI477" i="67"/>
  <c r="BJ477" i="67"/>
  <c r="BK477" i="67"/>
  <c r="BS477" i="67"/>
  <c r="BT477" i="67"/>
  <c r="BU477" i="67"/>
  <c r="BV477" i="67"/>
  <c r="BW477" i="67"/>
  <c r="BX477" i="67"/>
  <c r="BY477" i="67"/>
  <c r="BZ477" i="67"/>
  <c r="CA477" i="67"/>
  <c r="CB477" i="67"/>
  <c r="CC477" i="67"/>
  <c r="CD477" i="67"/>
  <c r="CE477" i="67"/>
  <c r="CF477" i="67"/>
  <c r="CG477" i="67"/>
  <c r="CH477" i="67"/>
  <c r="CI477" i="67"/>
  <c r="CJ477" i="67"/>
  <c r="CK477" i="67"/>
  <c r="CL477" i="67"/>
  <c r="CM477" i="67"/>
  <c r="CN477" i="67"/>
  <c r="CO477" i="67"/>
  <c r="CP477" i="67"/>
  <c r="CQ477" i="67"/>
  <c r="CR477" i="67"/>
  <c r="CS477" i="67"/>
  <c r="CT477" i="67"/>
  <c r="CU477" i="67"/>
  <c r="CV477" i="67"/>
  <c r="CW477" i="67"/>
  <c r="CX477" i="67"/>
  <c r="CY477" i="67"/>
  <c r="CZ477" i="67"/>
  <c r="DA477" i="67"/>
  <c r="DB477" i="67"/>
  <c r="DC477" i="67"/>
  <c r="DD477" i="67"/>
  <c r="DE477" i="67"/>
  <c r="DF477" i="67"/>
  <c r="DG477" i="67"/>
  <c r="DH477" i="67"/>
  <c r="DI477" i="67"/>
  <c r="DJ477" i="67"/>
  <c r="DK477" i="67"/>
  <c r="DL477" i="67"/>
  <c r="DM477" i="67"/>
  <c r="DN477" i="67"/>
  <c r="DO477" i="67"/>
  <c r="DP477" i="67"/>
  <c r="DQ477" i="67"/>
  <c r="DR477" i="67"/>
  <c r="DS477" i="67"/>
  <c r="DT477" i="67"/>
  <c r="DU477" i="67"/>
  <c r="DV477" i="67"/>
  <c r="DW477" i="67"/>
  <c r="DX477" i="67"/>
  <c r="DY477" i="67"/>
  <c r="DZ477" i="67"/>
  <c r="EA477" i="67"/>
  <c r="EB477" i="67"/>
  <c r="EC477" i="67"/>
  <c r="ED477" i="67"/>
  <c r="EE477" i="67"/>
  <c r="EF477" i="67"/>
  <c r="EG477" i="67"/>
  <c r="EH477" i="67"/>
  <c r="EI477" i="67"/>
  <c r="EJ477" i="67"/>
  <c r="A478" i="67"/>
  <c r="B478" i="67"/>
  <c r="C478" i="67"/>
  <c r="D478" i="67"/>
  <c r="E478" i="67"/>
  <c r="F478" i="67"/>
  <c r="G478" i="67"/>
  <c r="H478" i="67"/>
  <c r="I478" i="67"/>
  <c r="J478" i="67"/>
  <c r="K478" i="67"/>
  <c r="L478" i="67"/>
  <c r="M478" i="67"/>
  <c r="N478" i="67"/>
  <c r="O478" i="67"/>
  <c r="P478" i="67"/>
  <c r="Q478" i="67"/>
  <c r="R478" i="67"/>
  <c r="S478" i="67"/>
  <c r="T478" i="67"/>
  <c r="U478" i="67"/>
  <c r="V478" i="67"/>
  <c r="W478" i="67"/>
  <c r="X478" i="67"/>
  <c r="Y478" i="67"/>
  <c r="Z478" i="67"/>
  <c r="AA478" i="67"/>
  <c r="AB478" i="67"/>
  <c r="AC478" i="67"/>
  <c r="AD478" i="67"/>
  <c r="AE478" i="67"/>
  <c r="AF478" i="67"/>
  <c r="AG478" i="67"/>
  <c r="AH478" i="67"/>
  <c r="AI478" i="67"/>
  <c r="AJ478" i="67"/>
  <c r="AK478" i="67"/>
  <c r="AL478" i="67"/>
  <c r="AM478" i="67"/>
  <c r="AN478" i="67"/>
  <c r="AO478" i="67"/>
  <c r="AP478" i="67"/>
  <c r="AQ478" i="67"/>
  <c r="AR478" i="67"/>
  <c r="AS478" i="67"/>
  <c r="AT478" i="67"/>
  <c r="AU478" i="67"/>
  <c r="AV478" i="67"/>
  <c r="AW478" i="67"/>
  <c r="AX478" i="67"/>
  <c r="AY478" i="67"/>
  <c r="AZ478" i="67"/>
  <c r="BA478" i="67"/>
  <c r="BB478" i="67"/>
  <c r="BC478" i="67"/>
  <c r="BD478" i="67"/>
  <c r="BE478" i="67"/>
  <c r="BF478" i="67"/>
  <c r="BG478" i="67"/>
  <c r="BH478" i="67"/>
  <c r="BI478" i="67"/>
  <c r="BJ478" i="67"/>
  <c r="BK478" i="67"/>
  <c r="BL478" i="67"/>
  <c r="BM478" i="67"/>
  <c r="BS478" i="67"/>
  <c r="BT478" i="67"/>
  <c r="BU478" i="67"/>
  <c r="BV478" i="67"/>
  <c r="BW478" i="67"/>
  <c r="BX478" i="67"/>
  <c r="BY478" i="67"/>
  <c r="BZ478" i="67"/>
  <c r="CA478" i="67"/>
  <c r="CB478" i="67"/>
  <c r="CC478" i="67"/>
  <c r="CD478" i="67"/>
  <c r="CE478" i="67"/>
  <c r="CF478" i="67"/>
  <c r="CG478" i="67"/>
  <c r="CH478" i="67"/>
  <c r="CI478" i="67"/>
  <c r="CJ478" i="67"/>
  <c r="CK478" i="67"/>
  <c r="CL478" i="67"/>
  <c r="CM478" i="67"/>
  <c r="CN478" i="67"/>
  <c r="CO478" i="67"/>
  <c r="CP478" i="67"/>
  <c r="CQ478" i="67"/>
  <c r="CR478" i="67"/>
  <c r="CS478" i="67"/>
  <c r="CT478" i="67"/>
  <c r="CU478" i="67"/>
  <c r="CV478" i="67"/>
  <c r="CW478" i="67"/>
  <c r="CX478" i="67"/>
  <c r="CY478" i="67"/>
  <c r="CZ478" i="67"/>
  <c r="DA478" i="67"/>
  <c r="DB478" i="67"/>
  <c r="DC478" i="67"/>
  <c r="DD478" i="67"/>
  <c r="DE478" i="67"/>
  <c r="DF478" i="67"/>
  <c r="DG478" i="67"/>
  <c r="DH478" i="67"/>
  <c r="DI478" i="67"/>
  <c r="DJ478" i="67"/>
  <c r="DK478" i="67"/>
  <c r="DL478" i="67"/>
  <c r="DM478" i="67"/>
  <c r="DN478" i="67"/>
  <c r="DO478" i="67"/>
  <c r="DP478" i="67"/>
  <c r="DQ478" i="67"/>
  <c r="DR478" i="67"/>
  <c r="DS478" i="67"/>
  <c r="DT478" i="67"/>
  <c r="DU478" i="67"/>
  <c r="DV478" i="67"/>
  <c r="DW478" i="67"/>
  <c r="DX478" i="67"/>
  <c r="DY478" i="67"/>
  <c r="DZ478" i="67"/>
  <c r="EA478" i="67"/>
  <c r="EB478" i="67"/>
  <c r="EC478" i="67"/>
  <c r="ED478" i="67"/>
  <c r="EE478" i="67"/>
  <c r="EF478" i="67"/>
  <c r="EG478" i="67"/>
  <c r="EH478" i="67"/>
  <c r="EI478" i="67"/>
  <c r="EJ478" i="67"/>
  <c r="A479" i="67"/>
  <c r="B479" i="67"/>
  <c r="C479" i="67"/>
  <c r="D479" i="67"/>
  <c r="E479" i="67"/>
  <c r="F479" i="67"/>
  <c r="G479" i="67"/>
  <c r="H479" i="67"/>
  <c r="I479" i="67"/>
  <c r="J479" i="67"/>
  <c r="K479" i="67"/>
  <c r="L479" i="67"/>
  <c r="M479" i="67"/>
  <c r="N479" i="67"/>
  <c r="O479" i="67"/>
  <c r="P479" i="67"/>
  <c r="Q479" i="67"/>
  <c r="R479" i="67"/>
  <c r="S479" i="67"/>
  <c r="T479" i="67"/>
  <c r="U479" i="67"/>
  <c r="V479" i="67"/>
  <c r="W479" i="67"/>
  <c r="X479" i="67"/>
  <c r="Y479" i="67"/>
  <c r="Z479" i="67"/>
  <c r="AA479" i="67"/>
  <c r="AB479" i="67"/>
  <c r="AC479" i="67"/>
  <c r="AD479" i="67"/>
  <c r="AE479" i="67"/>
  <c r="AF479" i="67"/>
  <c r="AG479" i="67"/>
  <c r="AH479" i="67"/>
  <c r="AI479" i="67"/>
  <c r="AJ479" i="67"/>
  <c r="AK479" i="67"/>
  <c r="AL479" i="67"/>
  <c r="AM479" i="67"/>
  <c r="AN479" i="67"/>
  <c r="AO479" i="67"/>
  <c r="AP479" i="67"/>
  <c r="AQ479" i="67"/>
  <c r="AR479" i="67"/>
  <c r="AS479" i="67"/>
  <c r="AT479" i="67"/>
  <c r="AU479" i="67"/>
  <c r="AV479" i="67"/>
  <c r="AW479" i="67"/>
  <c r="AX479" i="67"/>
  <c r="AY479" i="67"/>
  <c r="AZ479" i="67"/>
  <c r="BA479" i="67"/>
  <c r="BB479" i="67"/>
  <c r="BC479" i="67"/>
  <c r="BD479" i="67"/>
  <c r="BE479" i="67"/>
  <c r="BF479" i="67"/>
  <c r="BG479" i="67"/>
  <c r="BH479" i="67"/>
  <c r="BI479" i="67"/>
  <c r="BJ479" i="67"/>
  <c r="BK479" i="67"/>
  <c r="BL479" i="67"/>
  <c r="BM479" i="67"/>
  <c r="BN479" i="67"/>
  <c r="BO479" i="67"/>
  <c r="BP479" i="67"/>
  <c r="BQ479" i="67"/>
  <c r="BR479" i="67"/>
  <c r="BS479" i="67"/>
  <c r="BT479" i="67"/>
  <c r="BU479" i="67"/>
  <c r="BV479" i="67"/>
  <c r="BW479" i="67"/>
  <c r="BX479" i="67"/>
  <c r="BY479" i="67"/>
  <c r="BZ479" i="67"/>
  <c r="CA479" i="67"/>
  <c r="CB479" i="67"/>
  <c r="CC479" i="67"/>
  <c r="CD479" i="67"/>
  <c r="CE479" i="67"/>
  <c r="CF479" i="67"/>
  <c r="CG479" i="67"/>
  <c r="CH479" i="67"/>
  <c r="CI479" i="67"/>
  <c r="CJ479" i="67"/>
  <c r="CK479" i="67"/>
  <c r="CL479" i="67"/>
  <c r="CM479" i="67"/>
  <c r="CN479" i="67"/>
  <c r="CO479" i="67"/>
  <c r="CP479" i="67"/>
  <c r="CQ479" i="67"/>
  <c r="CR479" i="67"/>
  <c r="CS479" i="67"/>
  <c r="CT479" i="67"/>
  <c r="CU479" i="67"/>
  <c r="CV479" i="67"/>
  <c r="CW479" i="67"/>
  <c r="CX479" i="67"/>
  <c r="CY479" i="67"/>
  <c r="CZ479" i="67"/>
  <c r="DA479" i="67"/>
  <c r="DB479" i="67"/>
  <c r="DC479" i="67"/>
  <c r="DD479" i="67"/>
  <c r="DE479" i="67"/>
  <c r="DF479" i="67"/>
  <c r="DG479" i="67"/>
  <c r="DH479" i="67"/>
  <c r="DI479" i="67"/>
  <c r="DJ479" i="67"/>
  <c r="DK479" i="67"/>
  <c r="DL479" i="67"/>
  <c r="DM479" i="67"/>
  <c r="DN479" i="67"/>
  <c r="DO479" i="67"/>
  <c r="DP479" i="67"/>
  <c r="DQ479" i="67"/>
  <c r="DR479" i="67"/>
  <c r="DS479" i="67"/>
  <c r="DT479" i="67"/>
  <c r="DU479" i="67"/>
  <c r="DV479" i="67"/>
  <c r="DW479" i="67"/>
  <c r="DX479" i="67"/>
  <c r="DY479" i="67"/>
  <c r="DZ479" i="67"/>
  <c r="EA479" i="67"/>
  <c r="EB479" i="67"/>
  <c r="EC479" i="67"/>
  <c r="ED479" i="67"/>
  <c r="EE479" i="67"/>
  <c r="EF479" i="67"/>
  <c r="EG479" i="67"/>
  <c r="EH479" i="67"/>
  <c r="EI479" i="67"/>
  <c r="EJ479" i="67"/>
  <c r="A480" i="67"/>
  <c r="B480" i="67"/>
  <c r="C480" i="67"/>
  <c r="D480" i="67"/>
  <c r="E480" i="67"/>
  <c r="F480" i="67"/>
  <c r="G480" i="67"/>
  <c r="H480" i="67"/>
  <c r="I480" i="67"/>
  <c r="J480" i="67"/>
  <c r="K480" i="67"/>
  <c r="L480" i="67"/>
  <c r="M480" i="67"/>
  <c r="N480" i="67"/>
  <c r="O480" i="67"/>
  <c r="P480" i="67"/>
  <c r="Q480" i="67"/>
  <c r="R480" i="67"/>
  <c r="S480" i="67"/>
  <c r="T480" i="67"/>
  <c r="U480" i="67"/>
  <c r="V480" i="67"/>
  <c r="W480" i="67"/>
  <c r="X480" i="67"/>
  <c r="Y480" i="67"/>
  <c r="Z480" i="67"/>
  <c r="AA480" i="67"/>
  <c r="AB480" i="67"/>
  <c r="AC480" i="67"/>
  <c r="AD480" i="67"/>
  <c r="AE480" i="67"/>
  <c r="AF480" i="67"/>
  <c r="AG480" i="67"/>
  <c r="AH480" i="67"/>
  <c r="AI480" i="67"/>
  <c r="AJ480" i="67"/>
  <c r="AK480" i="67"/>
  <c r="AL480" i="67"/>
  <c r="AM480" i="67"/>
  <c r="AN480" i="67"/>
  <c r="AO480" i="67"/>
  <c r="AP480" i="67"/>
  <c r="AQ480" i="67"/>
  <c r="AR480" i="67"/>
  <c r="AS480" i="67"/>
  <c r="AT480" i="67"/>
  <c r="AU480" i="67"/>
  <c r="AV480" i="67"/>
  <c r="AW480" i="67"/>
  <c r="AX480" i="67"/>
  <c r="AY480" i="67"/>
  <c r="AZ480" i="67"/>
  <c r="BA480" i="67"/>
  <c r="BB480" i="67"/>
  <c r="BC480" i="67"/>
  <c r="BD480" i="67"/>
  <c r="BE480" i="67"/>
  <c r="BF480" i="67"/>
  <c r="BG480" i="67"/>
  <c r="BH480" i="67"/>
  <c r="BI480" i="67"/>
  <c r="BJ480" i="67"/>
  <c r="BK480" i="67"/>
  <c r="BL480" i="67"/>
  <c r="BM480" i="67"/>
  <c r="BS480" i="67"/>
  <c r="BT480" i="67"/>
  <c r="BU480" i="67"/>
  <c r="BV480" i="67"/>
  <c r="BW480" i="67"/>
  <c r="BX480" i="67"/>
  <c r="BY480" i="67"/>
  <c r="BZ480" i="67"/>
  <c r="CA480" i="67"/>
  <c r="CB480" i="67"/>
  <c r="CC480" i="67"/>
  <c r="CD480" i="67"/>
  <c r="CE480" i="67"/>
  <c r="CF480" i="67"/>
  <c r="CG480" i="67"/>
  <c r="CH480" i="67"/>
  <c r="CI480" i="67"/>
  <c r="CJ480" i="67"/>
  <c r="CK480" i="67"/>
  <c r="CL480" i="67"/>
  <c r="CM480" i="67"/>
  <c r="CN480" i="67"/>
  <c r="CO480" i="67"/>
  <c r="CP480" i="67"/>
  <c r="CQ480" i="67"/>
  <c r="CR480" i="67"/>
  <c r="CS480" i="67"/>
  <c r="CT480" i="67"/>
  <c r="CU480" i="67"/>
  <c r="CV480" i="67"/>
  <c r="CW480" i="67"/>
  <c r="CX480" i="67"/>
  <c r="CY480" i="67"/>
  <c r="CZ480" i="67"/>
  <c r="DA480" i="67"/>
  <c r="DB480" i="67"/>
  <c r="DC480" i="67"/>
  <c r="DD480" i="67"/>
  <c r="DE480" i="67"/>
  <c r="DF480" i="67"/>
  <c r="DG480" i="67"/>
  <c r="DH480" i="67"/>
  <c r="DI480" i="67"/>
  <c r="DJ480" i="67"/>
  <c r="DK480" i="67"/>
  <c r="DL480" i="67"/>
  <c r="DM480" i="67"/>
  <c r="DN480" i="67"/>
  <c r="DO480" i="67"/>
  <c r="DP480" i="67"/>
  <c r="DQ480" i="67"/>
  <c r="DR480" i="67"/>
  <c r="DS480" i="67"/>
  <c r="DT480" i="67"/>
  <c r="DU480" i="67"/>
  <c r="DV480" i="67"/>
  <c r="DW480" i="67"/>
  <c r="DX480" i="67"/>
  <c r="DY480" i="67"/>
  <c r="DZ480" i="67"/>
  <c r="EA480" i="67"/>
  <c r="EB480" i="67"/>
  <c r="EC480" i="67"/>
  <c r="ED480" i="67"/>
  <c r="EE480" i="67"/>
  <c r="EF480" i="67"/>
  <c r="EG480" i="67"/>
  <c r="EH480" i="67"/>
  <c r="EI480" i="67"/>
  <c r="EJ480" i="67"/>
  <c r="A481" i="67"/>
  <c r="B481" i="67"/>
  <c r="C481" i="67"/>
  <c r="D481" i="67"/>
  <c r="E481" i="67"/>
  <c r="F481" i="67"/>
  <c r="G481" i="67"/>
  <c r="H481" i="67"/>
  <c r="I481" i="67"/>
  <c r="J481" i="67"/>
  <c r="K481" i="67"/>
  <c r="L481" i="67"/>
  <c r="M481" i="67"/>
  <c r="N481" i="67"/>
  <c r="O481" i="67"/>
  <c r="P481" i="67"/>
  <c r="Q481" i="67"/>
  <c r="R481" i="67"/>
  <c r="S481" i="67"/>
  <c r="T481" i="67"/>
  <c r="U481" i="67"/>
  <c r="V481" i="67"/>
  <c r="W481" i="67"/>
  <c r="X481" i="67"/>
  <c r="Y481" i="67"/>
  <c r="Z481" i="67"/>
  <c r="AA481" i="67"/>
  <c r="AB481" i="67"/>
  <c r="AC481" i="67"/>
  <c r="AD481" i="67"/>
  <c r="AE481" i="67"/>
  <c r="AF481" i="67"/>
  <c r="AG481" i="67"/>
  <c r="AH481" i="67"/>
  <c r="AI481" i="67"/>
  <c r="AJ481" i="67"/>
  <c r="AK481" i="67"/>
  <c r="AL481" i="67"/>
  <c r="AM481" i="67"/>
  <c r="AN481" i="67"/>
  <c r="AO481" i="67"/>
  <c r="AP481" i="67"/>
  <c r="AQ481" i="67"/>
  <c r="AR481" i="67"/>
  <c r="AS481" i="67"/>
  <c r="AT481" i="67"/>
  <c r="AU481" i="67"/>
  <c r="AV481" i="67"/>
  <c r="AW481" i="67"/>
  <c r="AX481" i="67"/>
  <c r="AY481" i="67"/>
  <c r="AZ481" i="67"/>
  <c r="BA481" i="67"/>
  <c r="BB481" i="67"/>
  <c r="BC481" i="67"/>
  <c r="BD481" i="67"/>
  <c r="BE481" i="67"/>
  <c r="BF481" i="67"/>
  <c r="BG481" i="67"/>
  <c r="BH481" i="67"/>
  <c r="BI481" i="67"/>
  <c r="BJ481" i="67"/>
  <c r="BS481" i="67"/>
  <c r="BT481" i="67"/>
  <c r="BU481" i="67"/>
  <c r="BV481" i="67"/>
  <c r="BW481" i="67"/>
  <c r="BX481" i="67"/>
  <c r="BY481" i="67"/>
  <c r="BZ481" i="67"/>
  <c r="CA481" i="67"/>
  <c r="CB481" i="67"/>
  <c r="CC481" i="67"/>
  <c r="CD481" i="67"/>
  <c r="CE481" i="67"/>
  <c r="CF481" i="67"/>
  <c r="CG481" i="67"/>
  <c r="CH481" i="67"/>
  <c r="CI481" i="67"/>
  <c r="CJ481" i="67"/>
  <c r="CK481" i="67"/>
  <c r="CL481" i="67"/>
  <c r="CM481" i="67"/>
  <c r="CN481" i="67"/>
  <c r="CO481" i="67"/>
  <c r="CP481" i="67"/>
  <c r="CQ481" i="67"/>
  <c r="CR481" i="67"/>
  <c r="CS481" i="67"/>
  <c r="CT481" i="67"/>
  <c r="CU481" i="67"/>
  <c r="CV481" i="67"/>
  <c r="CW481" i="67"/>
  <c r="CX481" i="67"/>
  <c r="CY481" i="67"/>
  <c r="CZ481" i="67"/>
  <c r="DA481" i="67"/>
  <c r="DB481" i="67"/>
  <c r="DC481" i="67"/>
  <c r="DD481" i="67"/>
  <c r="DE481" i="67"/>
  <c r="DF481" i="67"/>
  <c r="DG481" i="67"/>
  <c r="DH481" i="67"/>
  <c r="DI481" i="67"/>
  <c r="DJ481" i="67"/>
  <c r="DK481" i="67"/>
  <c r="DL481" i="67"/>
  <c r="DM481" i="67"/>
  <c r="DN481" i="67"/>
  <c r="DO481" i="67"/>
  <c r="DP481" i="67"/>
  <c r="DQ481" i="67"/>
  <c r="DR481" i="67"/>
  <c r="DS481" i="67"/>
  <c r="DT481" i="67"/>
  <c r="DU481" i="67"/>
  <c r="DV481" i="67"/>
  <c r="DW481" i="67"/>
  <c r="DX481" i="67"/>
  <c r="DY481" i="67"/>
  <c r="DZ481" i="67"/>
  <c r="EA481" i="67"/>
  <c r="EB481" i="67"/>
  <c r="EC481" i="67"/>
  <c r="ED481" i="67"/>
  <c r="EE481" i="67"/>
  <c r="EF481" i="67"/>
  <c r="EG481" i="67"/>
  <c r="EH481" i="67"/>
  <c r="EI481" i="67"/>
  <c r="EJ481" i="67"/>
  <c r="A482" i="67"/>
  <c r="B482" i="67"/>
  <c r="C482" i="67"/>
  <c r="D482" i="67"/>
  <c r="E482" i="67"/>
  <c r="F482" i="67"/>
  <c r="G482" i="67"/>
  <c r="H482" i="67"/>
  <c r="I482" i="67"/>
  <c r="J482" i="67"/>
  <c r="K482" i="67"/>
  <c r="L482" i="67"/>
  <c r="M482" i="67"/>
  <c r="N482" i="67"/>
  <c r="O482" i="67"/>
  <c r="P482" i="67"/>
  <c r="Q482" i="67"/>
  <c r="R482" i="67"/>
  <c r="S482" i="67"/>
  <c r="T482" i="67"/>
  <c r="U482" i="67"/>
  <c r="V482" i="67"/>
  <c r="W482" i="67"/>
  <c r="X482" i="67"/>
  <c r="Y482" i="67"/>
  <c r="Z482" i="67"/>
  <c r="AA482" i="67"/>
  <c r="AB482" i="67"/>
  <c r="AC482" i="67"/>
  <c r="AD482" i="67"/>
  <c r="AE482" i="67"/>
  <c r="AF482" i="67"/>
  <c r="AG482" i="67"/>
  <c r="AH482" i="67"/>
  <c r="AI482" i="67"/>
  <c r="AJ482" i="67"/>
  <c r="AK482" i="67"/>
  <c r="AL482" i="67"/>
  <c r="AM482" i="67"/>
  <c r="AN482" i="67"/>
  <c r="AO482" i="67"/>
  <c r="AP482" i="67"/>
  <c r="AQ482" i="67"/>
  <c r="AR482" i="67"/>
  <c r="AS482" i="67"/>
  <c r="AT482" i="67"/>
  <c r="AU482" i="67"/>
  <c r="AV482" i="67"/>
  <c r="AW482" i="67"/>
  <c r="AX482" i="67"/>
  <c r="AY482" i="67"/>
  <c r="AZ482" i="67"/>
  <c r="BA482" i="67"/>
  <c r="BB482" i="67"/>
  <c r="BC482" i="67"/>
  <c r="BD482" i="67"/>
  <c r="BE482" i="67"/>
  <c r="BF482" i="67"/>
  <c r="BG482" i="67"/>
  <c r="BH482" i="67"/>
  <c r="BI482" i="67"/>
  <c r="BJ482" i="67"/>
  <c r="BK482" i="67"/>
  <c r="BL482" i="67"/>
  <c r="BM482" i="67"/>
  <c r="BN482" i="67"/>
  <c r="BO482" i="67"/>
  <c r="BP482" i="67"/>
  <c r="BQ482" i="67"/>
  <c r="BR482" i="67"/>
  <c r="BS482" i="67"/>
  <c r="BT482" i="67"/>
  <c r="BU482" i="67"/>
  <c r="BV482" i="67"/>
  <c r="BW482" i="67"/>
  <c r="BX482" i="67"/>
  <c r="BY482" i="67"/>
  <c r="BZ482" i="67"/>
  <c r="CA482" i="67"/>
  <c r="CB482" i="67"/>
  <c r="CC482" i="67"/>
  <c r="CD482" i="67"/>
  <c r="CE482" i="67"/>
  <c r="CF482" i="67"/>
  <c r="CG482" i="67"/>
  <c r="CH482" i="67"/>
  <c r="CI482" i="67"/>
  <c r="CJ482" i="67"/>
  <c r="CK482" i="67"/>
  <c r="CL482" i="67"/>
  <c r="CM482" i="67"/>
  <c r="CN482" i="67"/>
  <c r="CO482" i="67"/>
  <c r="CP482" i="67"/>
  <c r="CQ482" i="67"/>
  <c r="CR482" i="67"/>
  <c r="CS482" i="67"/>
  <c r="CT482" i="67"/>
  <c r="CU482" i="67"/>
  <c r="CV482" i="67"/>
  <c r="CW482" i="67"/>
  <c r="CX482" i="67"/>
  <c r="CY482" i="67"/>
  <c r="CZ482" i="67"/>
  <c r="DA482" i="67"/>
  <c r="DB482" i="67"/>
  <c r="DC482" i="67"/>
  <c r="DD482" i="67"/>
  <c r="DE482" i="67"/>
  <c r="DF482" i="67"/>
  <c r="DG482" i="67"/>
  <c r="DH482" i="67"/>
  <c r="DI482" i="67"/>
  <c r="DJ482" i="67"/>
  <c r="DK482" i="67"/>
  <c r="DL482" i="67"/>
  <c r="DM482" i="67"/>
  <c r="DN482" i="67"/>
  <c r="DO482" i="67"/>
  <c r="DP482" i="67"/>
  <c r="DQ482" i="67"/>
  <c r="DR482" i="67"/>
  <c r="DS482" i="67"/>
  <c r="DT482" i="67"/>
  <c r="DU482" i="67"/>
  <c r="DV482" i="67"/>
  <c r="DW482" i="67"/>
  <c r="DX482" i="67"/>
  <c r="DY482" i="67"/>
  <c r="DZ482" i="67"/>
  <c r="EA482" i="67"/>
  <c r="EB482" i="67"/>
  <c r="EC482" i="67"/>
  <c r="ED482" i="67"/>
  <c r="EE482" i="67"/>
  <c r="EF482" i="67"/>
  <c r="EG482" i="67"/>
  <c r="EH482" i="67"/>
  <c r="EI482" i="67"/>
  <c r="EJ482" i="67"/>
  <c r="A483" i="67"/>
  <c r="B483" i="67"/>
  <c r="C483" i="67"/>
  <c r="D483" i="67"/>
  <c r="E483" i="67"/>
  <c r="F483" i="67"/>
  <c r="G483" i="67"/>
  <c r="H483" i="67"/>
  <c r="I483" i="67"/>
  <c r="J483" i="67"/>
  <c r="K483" i="67"/>
  <c r="L483" i="67"/>
  <c r="M483" i="67"/>
  <c r="N483" i="67"/>
  <c r="O483" i="67"/>
  <c r="P483" i="67"/>
  <c r="Q483" i="67"/>
  <c r="R483" i="67"/>
  <c r="S483" i="67"/>
  <c r="T483" i="67"/>
  <c r="U483" i="67"/>
  <c r="V483" i="67"/>
  <c r="W483" i="67"/>
  <c r="X483" i="67"/>
  <c r="Y483" i="67"/>
  <c r="Z483" i="67"/>
  <c r="AA483" i="67"/>
  <c r="AB483" i="67"/>
  <c r="AC483" i="67"/>
  <c r="AD483" i="67"/>
  <c r="AE483" i="67"/>
  <c r="AF483" i="67"/>
  <c r="AG483" i="67"/>
  <c r="AH483" i="67"/>
  <c r="AI483" i="67"/>
  <c r="AJ483" i="67"/>
  <c r="AK483" i="67"/>
  <c r="AL483" i="67"/>
  <c r="AM483" i="67"/>
  <c r="AN483" i="67"/>
  <c r="AO483" i="67"/>
  <c r="AP483" i="67"/>
  <c r="AQ483" i="67"/>
  <c r="AR483" i="67"/>
  <c r="AS483" i="67"/>
  <c r="AT483" i="67"/>
  <c r="AU483" i="67"/>
  <c r="AV483" i="67"/>
  <c r="AW483" i="67"/>
  <c r="AX483" i="67"/>
  <c r="AY483" i="67"/>
  <c r="AZ483" i="67"/>
  <c r="BA483" i="67"/>
  <c r="BB483" i="67"/>
  <c r="BC483" i="67"/>
  <c r="BD483" i="67"/>
  <c r="BE483" i="67"/>
  <c r="BF483" i="67"/>
  <c r="BG483" i="67"/>
  <c r="BH483" i="67"/>
  <c r="BI483" i="67"/>
  <c r="BJ483" i="67"/>
  <c r="BK483" i="67"/>
  <c r="BL483" i="67"/>
  <c r="BM483" i="67"/>
  <c r="BN483" i="67"/>
  <c r="BO483" i="67"/>
  <c r="BP483" i="67"/>
  <c r="BQ483" i="67"/>
  <c r="BR483" i="67"/>
  <c r="BS483" i="67"/>
  <c r="BT483" i="67"/>
  <c r="BU483" i="67"/>
  <c r="BV483" i="67"/>
  <c r="BW483" i="67"/>
  <c r="BX483" i="67"/>
  <c r="BY483" i="67"/>
  <c r="BZ483" i="67"/>
  <c r="CA483" i="67"/>
  <c r="CB483" i="67"/>
  <c r="CC483" i="67"/>
  <c r="CD483" i="67"/>
  <c r="CE483" i="67"/>
  <c r="CF483" i="67"/>
  <c r="CG483" i="67"/>
  <c r="CH483" i="67"/>
  <c r="CI483" i="67"/>
  <c r="CJ483" i="67"/>
  <c r="CK483" i="67"/>
  <c r="CL483" i="67"/>
  <c r="CM483" i="67"/>
  <c r="CN483" i="67"/>
  <c r="CO483" i="67"/>
  <c r="CP483" i="67"/>
  <c r="CQ483" i="67"/>
  <c r="CR483" i="67"/>
  <c r="CS483" i="67"/>
  <c r="CT483" i="67"/>
  <c r="CU483" i="67"/>
  <c r="CV483" i="67"/>
  <c r="CW483" i="67"/>
  <c r="CX483" i="67"/>
  <c r="CY483" i="67"/>
  <c r="CZ483" i="67"/>
  <c r="DA483" i="67"/>
  <c r="DB483" i="67"/>
  <c r="DC483" i="67"/>
  <c r="DD483" i="67"/>
  <c r="DE483" i="67"/>
  <c r="DF483" i="67"/>
  <c r="DG483" i="67"/>
  <c r="DH483" i="67"/>
  <c r="DI483" i="67"/>
  <c r="DJ483" i="67"/>
  <c r="DK483" i="67"/>
  <c r="DL483" i="67"/>
  <c r="DM483" i="67"/>
  <c r="DN483" i="67"/>
  <c r="DO483" i="67"/>
  <c r="DP483" i="67"/>
  <c r="DQ483" i="67"/>
  <c r="DR483" i="67"/>
  <c r="DS483" i="67"/>
  <c r="DT483" i="67"/>
  <c r="DU483" i="67"/>
  <c r="DV483" i="67"/>
  <c r="DW483" i="67"/>
  <c r="DX483" i="67"/>
  <c r="DY483" i="67"/>
  <c r="DZ483" i="67"/>
  <c r="EA483" i="67"/>
  <c r="EB483" i="67"/>
  <c r="EC483" i="67"/>
  <c r="ED483" i="67"/>
  <c r="EE483" i="67"/>
  <c r="EF483" i="67"/>
  <c r="EG483" i="67"/>
  <c r="EH483" i="67"/>
  <c r="EI483" i="67"/>
  <c r="EJ483" i="67"/>
  <c r="A484" i="67"/>
  <c r="B484" i="67"/>
  <c r="C484" i="67"/>
  <c r="D484" i="67"/>
  <c r="E484" i="67"/>
  <c r="F484" i="67"/>
  <c r="G484" i="67"/>
  <c r="H484" i="67"/>
  <c r="I484" i="67"/>
  <c r="J484" i="67"/>
  <c r="K484" i="67"/>
  <c r="L484" i="67"/>
  <c r="M484" i="67"/>
  <c r="N484" i="67"/>
  <c r="O484" i="67"/>
  <c r="P484" i="67"/>
  <c r="Q484" i="67"/>
  <c r="R484" i="67"/>
  <c r="S484" i="67"/>
  <c r="T484" i="67"/>
  <c r="U484" i="67"/>
  <c r="V484" i="67"/>
  <c r="W484" i="67"/>
  <c r="X484" i="67"/>
  <c r="Y484" i="67"/>
  <c r="Z484" i="67"/>
  <c r="AA484" i="67"/>
  <c r="AB484" i="67"/>
  <c r="AC484" i="67"/>
  <c r="AD484" i="67"/>
  <c r="AE484" i="67"/>
  <c r="AF484" i="67"/>
  <c r="AG484" i="67"/>
  <c r="AH484" i="67"/>
  <c r="AI484" i="67"/>
  <c r="AJ484" i="67"/>
  <c r="AK484" i="67"/>
  <c r="AL484" i="67"/>
  <c r="AM484" i="67"/>
  <c r="AN484" i="67"/>
  <c r="AO484" i="67"/>
  <c r="AP484" i="67"/>
  <c r="AQ484" i="67"/>
  <c r="AR484" i="67"/>
  <c r="AS484" i="67"/>
  <c r="AT484" i="67"/>
  <c r="AU484" i="67"/>
  <c r="AV484" i="67"/>
  <c r="AW484" i="67"/>
  <c r="AX484" i="67"/>
  <c r="AY484" i="67"/>
  <c r="AZ484" i="67"/>
  <c r="BA484" i="67"/>
  <c r="BB484" i="67"/>
  <c r="BC484" i="67"/>
  <c r="BD484" i="67"/>
  <c r="BE484" i="67"/>
  <c r="BF484" i="67"/>
  <c r="BG484" i="67"/>
  <c r="BH484" i="67"/>
  <c r="BI484" i="67"/>
  <c r="BS484" i="67"/>
  <c r="BT484" i="67"/>
  <c r="BU484" i="67"/>
  <c r="BV484" i="67"/>
  <c r="BW484" i="67"/>
  <c r="BX484" i="67"/>
  <c r="BY484" i="67"/>
  <c r="BZ484" i="67"/>
  <c r="CA484" i="67"/>
  <c r="CB484" i="67"/>
  <c r="CC484" i="67"/>
  <c r="CD484" i="67"/>
  <c r="CE484" i="67"/>
  <c r="CF484" i="67"/>
  <c r="CG484" i="67"/>
  <c r="CH484" i="67"/>
  <c r="CI484" i="67"/>
  <c r="CJ484" i="67"/>
  <c r="CK484" i="67"/>
  <c r="CL484" i="67"/>
  <c r="CM484" i="67"/>
  <c r="CN484" i="67"/>
  <c r="CO484" i="67"/>
  <c r="CP484" i="67"/>
  <c r="CQ484" i="67"/>
  <c r="CR484" i="67"/>
  <c r="CS484" i="67"/>
  <c r="CT484" i="67"/>
  <c r="CU484" i="67"/>
  <c r="CV484" i="67"/>
  <c r="CW484" i="67"/>
  <c r="CX484" i="67"/>
  <c r="CY484" i="67"/>
  <c r="CZ484" i="67"/>
  <c r="DA484" i="67"/>
  <c r="DB484" i="67"/>
  <c r="DC484" i="67"/>
  <c r="DD484" i="67"/>
  <c r="DE484" i="67"/>
  <c r="DF484" i="67"/>
  <c r="DG484" i="67"/>
  <c r="DH484" i="67"/>
  <c r="DI484" i="67"/>
  <c r="DJ484" i="67"/>
  <c r="DK484" i="67"/>
  <c r="DL484" i="67"/>
  <c r="DM484" i="67"/>
  <c r="DN484" i="67"/>
  <c r="DO484" i="67"/>
  <c r="DP484" i="67"/>
  <c r="DQ484" i="67"/>
  <c r="DR484" i="67"/>
  <c r="DS484" i="67"/>
  <c r="DT484" i="67"/>
  <c r="DU484" i="67"/>
  <c r="DV484" i="67"/>
  <c r="DW484" i="67"/>
  <c r="DX484" i="67"/>
  <c r="DY484" i="67"/>
  <c r="DZ484" i="67"/>
  <c r="EA484" i="67"/>
  <c r="EB484" i="67"/>
  <c r="EC484" i="67"/>
  <c r="ED484" i="67"/>
  <c r="EE484" i="67"/>
  <c r="EF484" i="67"/>
  <c r="EG484" i="67"/>
  <c r="EH484" i="67"/>
  <c r="EI484" i="67"/>
  <c r="EJ484" i="67"/>
  <c r="A485" i="67"/>
  <c r="B485" i="67"/>
  <c r="C485" i="67"/>
  <c r="D485" i="67"/>
  <c r="E485" i="67"/>
  <c r="F485" i="67"/>
  <c r="G485" i="67"/>
  <c r="H485" i="67"/>
  <c r="I485" i="67"/>
  <c r="J485" i="67"/>
  <c r="K485" i="67"/>
  <c r="L485" i="67"/>
  <c r="M485" i="67"/>
  <c r="N485" i="67"/>
  <c r="O485" i="67"/>
  <c r="P485" i="67"/>
  <c r="Q485" i="67"/>
  <c r="R485" i="67"/>
  <c r="S485" i="67"/>
  <c r="T485" i="67"/>
  <c r="U485" i="67"/>
  <c r="V485" i="67"/>
  <c r="W485" i="67"/>
  <c r="X485" i="67"/>
  <c r="Y485" i="67"/>
  <c r="Z485" i="67"/>
  <c r="AA485" i="67"/>
  <c r="AB485" i="67"/>
  <c r="AC485" i="67"/>
  <c r="AD485" i="67"/>
  <c r="AE485" i="67"/>
  <c r="AF485" i="67"/>
  <c r="AG485" i="67"/>
  <c r="AH485" i="67"/>
  <c r="AI485" i="67"/>
  <c r="AJ485" i="67"/>
  <c r="AK485" i="67"/>
  <c r="AL485" i="67"/>
  <c r="AM485" i="67"/>
  <c r="AN485" i="67"/>
  <c r="AO485" i="67"/>
  <c r="AP485" i="67"/>
  <c r="AQ485" i="67"/>
  <c r="AR485" i="67"/>
  <c r="AS485" i="67"/>
  <c r="AT485" i="67"/>
  <c r="AU485" i="67"/>
  <c r="AV485" i="67"/>
  <c r="AW485" i="67"/>
  <c r="AX485" i="67"/>
  <c r="AY485" i="67"/>
  <c r="AZ485" i="67"/>
  <c r="BA485" i="67"/>
  <c r="BB485" i="67"/>
  <c r="BC485" i="67"/>
  <c r="BD485" i="67"/>
  <c r="BE485" i="67"/>
  <c r="BF485" i="67"/>
  <c r="BG485" i="67"/>
  <c r="BH485" i="67"/>
  <c r="BI485" i="67"/>
  <c r="BJ485" i="67"/>
  <c r="BK485" i="67"/>
  <c r="BL485" i="67"/>
  <c r="BM485" i="67"/>
  <c r="BN485" i="67"/>
  <c r="BO485" i="67"/>
  <c r="BP485" i="67"/>
  <c r="BQ485" i="67"/>
  <c r="BR485" i="67"/>
  <c r="BS485" i="67"/>
  <c r="BT485" i="67"/>
  <c r="BU485" i="67"/>
  <c r="BV485" i="67"/>
  <c r="BW485" i="67"/>
  <c r="BX485" i="67"/>
  <c r="BY485" i="67"/>
  <c r="BZ485" i="67"/>
  <c r="CA485" i="67"/>
  <c r="CB485" i="67"/>
  <c r="CC485" i="67"/>
  <c r="CD485" i="67"/>
  <c r="CE485" i="67"/>
  <c r="CF485" i="67"/>
  <c r="CG485" i="67"/>
  <c r="CH485" i="67"/>
  <c r="CI485" i="67"/>
  <c r="CJ485" i="67"/>
  <c r="CK485" i="67"/>
  <c r="CL485" i="67"/>
  <c r="CM485" i="67"/>
  <c r="CN485" i="67"/>
  <c r="CO485" i="67"/>
  <c r="CP485" i="67"/>
  <c r="CQ485" i="67"/>
  <c r="CR485" i="67"/>
  <c r="CS485" i="67"/>
  <c r="CT485" i="67"/>
  <c r="CU485" i="67"/>
  <c r="CV485" i="67"/>
  <c r="CW485" i="67"/>
  <c r="CX485" i="67"/>
  <c r="CY485" i="67"/>
  <c r="CZ485" i="67"/>
  <c r="DA485" i="67"/>
  <c r="DB485" i="67"/>
  <c r="DC485" i="67"/>
  <c r="DD485" i="67"/>
  <c r="DE485" i="67"/>
  <c r="DF485" i="67"/>
  <c r="DG485" i="67"/>
  <c r="DH485" i="67"/>
  <c r="DI485" i="67"/>
  <c r="DJ485" i="67"/>
  <c r="DK485" i="67"/>
  <c r="DL485" i="67"/>
  <c r="DM485" i="67"/>
  <c r="DN485" i="67"/>
  <c r="DO485" i="67"/>
  <c r="DP485" i="67"/>
  <c r="DQ485" i="67"/>
  <c r="DR485" i="67"/>
  <c r="DS485" i="67"/>
  <c r="DT485" i="67"/>
  <c r="DU485" i="67"/>
  <c r="DV485" i="67"/>
  <c r="DW485" i="67"/>
  <c r="DX485" i="67"/>
  <c r="DY485" i="67"/>
  <c r="DZ485" i="67"/>
  <c r="EA485" i="67"/>
  <c r="EB485" i="67"/>
  <c r="EC485" i="67"/>
  <c r="ED485" i="67"/>
  <c r="EE485" i="67"/>
  <c r="EF485" i="67"/>
  <c r="EG485" i="67"/>
  <c r="EH485" i="67"/>
  <c r="EI485" i="67"/>
  <c r="EJ485" i="67"/>
  <c r="A486" i="67"/>
  <c r="B486" i="67"/>
  <c r="C486" i="67"/>
  <c r="D486" i="67"/>
  <c r="E486" i="67"/>
  <c r="F486" i="67"/>
  <c r="G486" i="67"/>
  <c r="H486" i="67"/>
  <c r="I486" i="67"/>
  <c r="J486" i="67"/>
  <c r="K486" i="67"/>
  <c r="L486" i="67"/>
  <c r="M486" i="67"/>
  <c r="N486" i="67"/>
  <c r="O486" i="67"/>
  <c r="P486" i="67"/>
  <c r="Q486" i="67"/>
  <c r="R486" i="67"/>
  <c r="S486" i="67"/>
  <c r="T486" i="67"/>
  <c r="U486" i="67"/>
  <c r="V486" i="67"/>
  <c r="W486" i="67"/>
  <c r="X486" i="67"/>
  <c r="Y486" i="67"/>
  <c r="Z486" i="67"/>
  <c r="AA486" i="67"/>
  <c r="AB486" i="67"/>
  <c r="AC486" i="67"/>
  <c r="AD486" i="67"/>
  <c r="AE486" i="67"/>
  <c r="AF486" i="67"/>
  <c r="AG486" i="67"/>
  <c r="AH486" i="67"/>
  <c r="AI486" i="67"/>
  <c r="AJ486" i="67"/>
  <c r="AK486" i="67"/>
  <c r="AL486" i="67"/>
  <c r="AM486" i="67"/>
  <c r="AN486" i="67"/>
  <c r="AO486" i="67"/>
  <c r="AP486" i="67"/>
  <c r="AQ486" i="67"/>
  <c r="AR486" i="67"/>
  <c r="AS486" i="67"/>
  <c r="AT486" i="67"/>
  <c r="AU486" i="67"/>
  <c r="AV486" i="67"/>
  <c r="AW486" i="67"/>
  <c r="AX486" i="67"/>
  <c r="AY486" i="67"/>
  <c r="AZ486" i="67"/>
  <c r="BA486" i="67"/>
  <c r="BB486" i="67"/>
  <c r="BC486" i="67"/>
  <c r="BD486" i="67"/>
  <c r="BE486" i="67"/>
  <c r="BF486" i="67"/>
  <c r="BG486" i="67"/>
  <c r="BH486" i="67"/>
  <c r="BI486" i="67"/>
  <c r="BJ486" i="67"/>
  <c r="BK486" i="67"/>
  <c r="BL486" i="67"/>
  <c r="BM486" i="67"/>
  <c r="BN486" i="67"/>
  <c r="BO486" i="67"/>
  <c r="BP486" i="67"/>
  <c r="BQ486" i="67"/>
  <c r="BR486" i="67"/>
  <c r="BS486" i="67"/>
  <c r="BT486" i="67"/>
  <c r="BU486" i="67"/>
  <c r="BV486" i="67"/>
  <c r="BW486" i="67"/>
  <c r="BX486" i="67"/>
  <c r="BY486" i="67"/>
  <c r="BZ486" i="67"/>
  <c r="CA486" i="67"/>
  <c r="CB486" i="67"/>
  <c r="CC486" i="67"/>
  <c r="CD486" i="67"/>
  <c r="CE486" i="67"/>
  <c r="CF486" i="67"/>
  <c r="CG486" i="67"/>
  <c r="CH486" i="67"/>
  <c r="CI486" i="67"/>
  <c r="CJ486" i="67"/>
  <c r="CK486" i="67"/>
  <c r="CL486" i="67"/>
  <c r="CM486" i="67"/>
  <c r="CN486" i="67"/>
  <c r="CO486" i="67"/>
  <c r="CP486" i="67"/>
  <c r="CQ486" i="67"/>
  <c r="CR486" i="67"/>
  <c r="CS486" i="67"/>
  <c r="CT486" i="67"/>
  <c r="CU486" i="67"/>
  <c r="CV486" i="67"/>
  <c r="CW486" i="67"/>
  <c r="CX486" i="67"/>
  <c r="CY486" i="67"/>
  <c r="CZ486" i="67"/>
  <c r="DA486" i="67"/>
  <c r="DB486" i="67"/>
  <c r="DC486" i="67"/>
  <c r="DD486" i="67"/>
  <c r="DE486" i="67"/>
  <c r="DF486" i="67"/>
  <c r="DG486" i="67"/>
  <c r="DH486" i="67"/>
  <c r="DI486" i="67"/>
  <c r="DJ486" i="67"/>
  <c r="DK486" i="67"/>
  <c r="DL486" i="67"/>
  <c r="DM486" i="67"/>
  <c r="DN486" i="67"/>
  <c r="DO486" i="67"/>
  <c r="DP486" i="67"/>
  <c r="DQ486" i="67"/>
  <c r="DR486" i="67"/>
  <c r="DS486" i="67"/>
  <c r="DT486" i="67"/>
  <c r="DU486" i="67"/>
  <c r="DV486" i="67"/>
  <c r="DW486" i="67"/>
  <c r="DX486" i="67"/>
  <c r="DY486" i="67"/>
  <c r="DZ486" i="67"/>
  <c r="EA486" i="67"/>
  <c r="EB486" i="67"/>
  <c r="EC486" i="67"/>
  <c r="ED486" i="67"/>
  <c r="EE486" i="67"/>
  <c r="EF486" i="67"/>
  <c r="EG486" i="67"/>
  <c r="EH486" i="67"/>
  <c r="EI486" i="67"/>
  <c r="EJ486" i="67"/>
  <c r="A487" i="67"/>
  <c r="B487" i="67"/>
  <c r="C487" i="67"/>
  <c r="D487" i="67"/>
  <c r="E487" i="67"/>
  <c r="F487" i="67"/>
  <c r="G487" i="67"/>
  <c r="H487" i="67"/>
  <c r="I487" i="67"/>
  <c r="J487" i="67"/>
  <c r="K487" i="67"/>
  <c r="L487" i="67"/>
  <c r="M487" i="67"/>
  <c r="N487" i="67"/>
  <c r="O487" i="67"/>
  <c r="P487" i="67"/>
  <c r="Q487" i="67"/>
  <c r="R487" i="67"/>
  <c r="S487" i="67"/>
  <c r="T487" i="67"/>
  <c r="U487" i="67"/>
  <c r="V487" i="67"/>
  <c r="W487" i="67"/>
  <c r="X487" i="67"/>
  <c r="Y487" i="67"/>
  <c r="Z487" i="67"/>
  <c r="AA487" i="67"/>
  <c r="AB487" i="67"/>
  <c r="AC487" i="67"/>
  <c r="AD487" i="67"/>
  <c r="AE487" i="67"/>
  <c r="AF487" i="67"/>
  <c r="AG487" i="67"/>
  <c r="AH487" i="67"/>
  <c r="AI487" i="67"/>
  <c r="AJ487" i="67"/>
  <c r="AK487" i="67"/>
  <c r="AL487" i="67"/>
  <c r="AM487" i="67"/>
  <c r="AN487" i="67"/>
  <c r="AO487" i="67"/>
  <c r="AP487" i="67"/>
  <c r="AQ487" i="67"/>
  <c r="AR487" i="67"/>
  <c r="AS487" i="67"/>
  <c r="AT487" i="67"/>
  <c r="AU487" i="67"/>
  <c r="AV487" i="67"/>
  <c r="AW487" i="67"/>
  <c r="AX487" i="67"/>
  <c r="AY487" i="67"/>
  <c r="AZ487" i="67"/>
  <c r="BA487" i="67"/>
  <c r="BB487" i="67"/>
  <c r="BC487" i="67"/>
  <c r="BD487" i="67"/>
  <c r="BE487" i="67"/>
  <c r="BF487" i="67"/>
  <c r="BG487" i="67"/>
  <c r="BH487" i="67"/>
  <c r="BI487" i="67"/>
  <c r="BJ487" i="67"/>
  <c r="BK487" i="67"/>
  <c r="BL487" i="67"/>
  <c r="BM487" i="67"/>
  <c r="BN487" i="67"/>
  <c r="BO487" i="67"/>
  <c r="BP487" i="67"/>
  <c r="BQ487" i="67"/>
  <c r="BR487" i="67"/>
  <c r="BS487" i="67"/>
  <c r="BT487" i="67"/>
  <c r="BU487" i="67"/>
  <c r="BV487" i="67"/>
  <c r="BW487" i="67"/>
  <c r="BX487" i="67"/>
  <c r="BY487" i="67"/>
  <c r="BZ487" i="67"/>
  <c r="CA487" i="67"/>
  <c r="CB487" i="67"/>
  <c r="CC487" i="67"/>
  <c r="CD487" i="67"/>
  <c r="CE487" i="67"/>
  <c r="CF487" i="67"/>
  <c r="CG487" i="67"/>
  <c r="CH487" i="67"/>
  <c r="CI487" i="67"/>
  <c r="CJ487" i="67"/>
  <c r="CK487" i="67"/>
  <c r="CL487" i="67"/>
  <c r="CM487" i="67"/>
  <c r="CN487" i="67"/>
  <c r="CO487" i="67"/>
  <c r="CP487" i="67"/>
  <c r="CQ487" i="67"/>
  <c r="CR487" i="67"/>
  <c r="CS487" i="67"/>
  <c r="CT487" i="67"/>
  <c r="CU487" i="67"/>
  <c r="CV487" i="67"/>
  <c r="CW487" i="67"/>
  <c r="CX487" i="67"/>
  <c r="CY487" i="67"/>
  <c r="CZ487" i="67"/>
  <c r="DA487" i="67"/>
  <c r="DB487" i="67"/>
  <c r="DC487" i="67"/>
  <c r="DD487" i="67"/>
  <c r="DE487" i="67"/>
  <c r="DF487" i="67"/>
  <c r="DG487" i="67"/>
  <c r="DH487" i="67"/>
  <c r="DI487" i="67"/>
  <c r="DJ487" i="67"/>
  <c r="DK487" i="67"/>
  <c r="DL487" i="67"/>
  <c r="DM487" i="67"/>
  <c r="DN487" i="67"/>
  <c r="DO487" i="67"/>
  <c r="DP487" i="67"/>
  <c r="DQ487" i="67"/>
  <c r="DR487" i="67"/>
  <c r="DS487" i="67"/>
  <c r="DT487" i="67"/>
  <c r="DU487" i="67"/>
  <c r="DV487" i="67"/>
  <c r="DW487" i="67"/>
  <c r="DX487" i="67"/>
  <c r="DY487" i="67"/>
  <c r="DZ487" i="67"/>
  <c r="EA487" i="67"/>
  <c r="EB487" i="67"/>
  <c r="EC487" i="67"/>
  <c r="ED487" i="67"/>
  <c r="EE487" i="67"/>
  <c r="EF487" i="67"/>
  <c r="EG487" i="67"/>
  <c r="EH487" i="67"/>
  <c r="EI487" i="67"/>
  <c r="EJ487" i="67"/>
  <c r="A488" i="67"/>
  <c r="B488" i="67"/>
  <c r="C488" i="67"/>
  <c r="D488" i="67"/>
  <c r="E488" i="67"/>
  <c r="F488" i="67"/>
  <c r="G488" i="67"/>
  <c r="H488" i="67"/>
  <c r="I488" i="67"/>
  <c r="J488" i="67"/>
  <c r="K488" i="67"/>
  <c r="L488" i="67"/>
  <c r="M488" i="67"/>
  <c r="N488" i="67"/>
  <c r="O488" i="67"/>
  <c r="P488" i="67"/>
  <c r="Q488" i="67"/>
  <c r="R488" i="67"/>
  <c r="S488" i="67"/>
  <c r="T488" i="67"/>
  <c r="U488" i="67"/>
  <c r="V488" i="67"/>
  <c r="W488" i="67"/>
  <c r="X488" i="67"/>
  <c r="Y488" i="67"/>
  <c r="Z488" i="67"/>
  <c r="AA488" i="67"/>
  <c r="AB488" i="67"/>
  <c r="AC488" i="67"/>
  <c r="AD488" i="67"/>
  <c r="AE488" i="67"/>
  <c r="AF488" i="67"/>
  <c r="AG488" i="67"/>
  <c r="AH488" i="67"/>
  <c r="AI488" i="67"/>
  <c r="AJ488" i="67"/>
  <c r="AK488" i="67"/>
  <c r="AL488" i="67"/>
  <c r="AM488" i="67"/>
  <c r="AN488" i="67"/>
  <c r="AO488" i="67"/>
  <c r="AP488" i="67"/>
  <c r="AQ488" i="67"/>
  <c r="AR488" i="67"/>
  <c r="AS488" i="67"/>
  <c r="AT488" i="67"/>
  <c r="AU488" i="67"/>
  <c r="AV488" i="67"/>
  <c r="AW488" i="67"/>
  <c r="AX488" i="67"/>
  <c r="AY488" i="67"/>
  <c r="AZ488" i="67"/>
  <c r="BA488" i="67"/>
  <c r="BB488" i="67"/>
  <c r="BC488" i="67"/>
  <c r="BD488" i="67"/>
  <c r="BE488" i="67"/>
  <c r="BF488" i="67"/>
  <c r="BG488" i="67"/>
  <c r="BH488" i="67"/>
  <c r="BI488" i="67"/>
  <c r="BJ488" i="67"/>
  <c r="BK488" i="67"/>
  <c r="BL488" i="67"/>
  <c r="BM488" i="67"/>
  <c r="BN488" i="67"/>
  <c r="BO488" i="67"/>
  <c r="BP488" i="67"/>
  <c r="BQ488" i="67"/>
  <c r="BS488" i="67"/>
  <c r="BT488" i="67"/>
  <c r="BU488" i="67"/>
  <c r="BV488" i="67"/>
  <c r="BW488" i="67"/>
  <c r="BX488" i="67"/>
  <c r="BY488" i="67"/>
  <c r="BZ488" i="67"/>
  <c r="CA488" i="67"/>
  <c r="CB488" i="67"/>
  <c r="CC488" i="67"/>
  <c r="CD488" i="67"/>
  <c r="CE488" i="67"/>
  <c r="CF488" i="67"/>
  <c r="CG488" i="67"/>
  <c r="CH488" i="67"/>
  <c r="CI488" i="67"/>
  <c r="CJ488" i="67"/>
  <c r="CK488" i="67"/>
  <c r="CL488" i="67"/>
  <c r="CM488" i="67"/>
  <c r="CN488" i="67"/>
  <c r="CO488" i="67"/>
  <c r="CP488" i="67"/>
  <c r="CQ488" i="67"/>
  <c r="CR488" i="67"/>
  <c r="CS488" i="67"/>
  <c r="CT488" i="67"/>
  <c r="CU488" i="67"/>
  <c r="CV488" i="67"/>
  <c r="CW488" i="67"/>
  <c r="CX488" i="67"/>
  <c r="CY488" i="67"/>
  <c r="CZ488" i="67"/>
  <c r="DA488" i="67"/>
  <c r="DB488" i="67"/>
  <c r="DC488" i="67"/>
  <c r="DD488" i="67"/>
  <c r="DE488" i="67"/>
  <c r="DF488" i="67"/>
  <c r="DG488" i="67"/>
  <c r="DH488" i="67"/>
  <c r="DI488" i="67"/>
  <c r="DJ488" i="67"/>
  <c r="DK488" i="67"/>
  <c r="DL488" i="67"/>
  <c r="DM488" i="67"/>
  <c r="DN488" i="67"/>
  <c r="DO488" i="67"/>
  <c r="DP488" i="67"/>
  <c r="DQ488" i="67"/>
  <c r="DR488" i="67"/>
  <c r="DS488" i="67"/>
  <c r="DT488" i="67"/>
  <c r="DU488" i="67"/>
  <c r="DV488" i="67"/>
  <c r="DW488" i="67"/>
  <c r="DX488" i="67"/>
  <c r="DY488" i="67"/>
  <c r="DZ488" i="67"/>
  <c r="EA488" i="67"/>
  <c r="EB488" i="67"/>
  <c r="EC488" i="67"/>
  <c r="ED488" i="67"/>
  <c r="EE488" i="67"/>
  <c r="EF488" i="67"/>
  <c r="EG488" i="67"/>
  <c r="EH488" i="67"/>
  <c r="EI488" i="67"/>
  <c r="EJ488" i="67"/>
  <c r="A489" i="67"/>
  <c r="B489" i="67"/>
  <c r="C489" i="67"/>
  <c r="D489" i="67"/>
  <c r="E489" i="67"/>
  <c r="F489" i="67"/>
  <c r="G489" i="67"/>
  <c r="H489" i="67"/>
  <c r="I489" i="67"/>
  <c r="J489" i="67"/>
  <c r="K489" i="67"/>
  <c r="L489" i="67"/>
  <c r="M489" i="67"/>
  <c r="N489" i="67"/>
  <c r="O489" i="67"/>
  <c r="P489" i="67"/>
  <c r="Q489" i="67"/>
  <c r="R489" i="67"/>
  <c r="S489" i="67"/>
  <c r="T489" i="67"/>
  <c r="U489" i="67"/>
  <c r="V489" i="67"/>
  <c r="W489" i="67"/>
  <c r="X489" i="67"/>
  <c r="Y489" i="67"/>
  <c r="Z489" i="67"/>
  <c r="AA489" i="67"/>
  <c r="AB489" i="67"/>
  <c r="AC489" i="67"/>
  <c r="AD489" i="67"/>
  <c r="AE489" i="67"/>
  <c r="AF489" i="67"/>
  <c r="AG489" i="67"/>
  <c r="AH489" i="67"/>
  <c r="AI489" i="67"/>
  <c r="AJ489" i="67"/>
  <c r="AK489" i="67"/>
  <c r="AL489" i="67"/>
  <c r="AM489" i="67"/>
  <c r="AN489" i="67"/>
  <c r="AO489" i="67"/>
  <c r="AP489" i="67"/>
  <c r="AQ489" i="67"/>
  <c r="AR489" i="67"/>
  <c r="AS489" i="67"/>
  <c r="AT489" i="67"/>
  <c r="AU489" i="67"/>
  <c r="AV489" i="67"/>
  <c r="AW489" i="67"/>
  <c r="AX489" i="67"/>
  <c r="AY489" i="67"/>
  <c r="AZ489" i="67"/>
  <c r="BA489" i="67"/>
  <c r="BB489" i="67"/>
  <c r="BC489" i="67"/>
  <c r="BD489" i="67"/>
  <c r="BE489" i="67"/>
  <c r="BF489" i="67"/>
  <c r="BG489" i="67"/>
  <c r="BH489" i="67"/>
  <c r="BI489" i="67"/>
  <c r="BJ489" i="67"/>
  <c r="BK489" i="67"/>
  <c r="BL489" i="67"/>
  <c r="BM489" i="67"/>
  <c r="BN489" i="67"/>
  <c r="BO489" i="67"/>
  <c r="BP489" i="67"/>
  <c r="BQ489" i="67"/>
  <c r="BS489" i="67"/>
  <c r="BT489" i="67"/>
  <c r="BU489" i="67"/>
  <c r="BV489" i="67"/>
  <c r="BW489" i="67"/>
  <c r="BX489" i="67"/>
  <c r="BY489" i="67"/>
  <c r="BZ489" i="67"/>
  <c r="CA489" i="67"/>
  <c r="CB489" i="67"/>
  <c r="CC489" i="67"/>
  <c r="CD489" i="67"/>
  <c r="CE489" i="67"/>
  <c r="CF489" i="67"/>
  <c r="CG489" i="67"/>
  <c r="CH489" i="67"/>
  <c r="CI489" i="67"/>
  <c r="CJ489" i="67"/>
  <c r="CK489" i="67"/>
  <c r="CL489" i="67"/>
  <c r="CM489" i="67"/>
  <c r="CN489" i="67"/>
  <c r="CO489" i="67"/>
  <c r="CP489" i="67"/>
  <c r="CQ489" i="67"/>
  <c r="CR489" i="67"/>
  <c r="CS489" i="67"/>
  <c r="CT489" i="67"/>
  <c r="CU489" i="67"/>
  <c r="CV489" i="67"/>
  <c r="CW489" i="67"/>
  <c r="CX489" i="67"/>
  <c r="CY489" i="67"/>
  <c r="CZ489" i="67"/>
  <c r="DA489" i="67"/>
  <c r="DB489" i="67"/>
  <c r="DC489" i="67"/>
  <c r="DD489" i="67"/>
  <c r="DE489" i="67"/>
  <c r="DF489" i="67"/>
  <c r="DG489" i="67"/>
  <c r="DH489" i="67"/>
  <c r="DI489" i="67"/>
  <c r="DJ489" i="67"/>
  <c r="DK489" i="67"/>
  <c r="DL489" i="67"/>
  <c r="DM489" i="67"/>
  <c r="DN489" i="67"/>
  <c r="DO489" i="67"/>
  <c r="DP489" i="67"/>
  <c r="DQ489" i="67"/>
  <c r="DR489" i="67"/>
  <c r="DS489" i="67"/>
  <c r="DT489" i="67"/>
  <c r="DU489" i="67"/>
  <c r="DV489" i="67"/>
  <c r="DW489" i="67"/>
  <c r="DX489" i="67"/>
  <c r="DY489" i="67"/>
  <c r="DZ489" i="67"/>
  <c r="EA489" i="67"/>
  <c r="EB489" i="67"/>
  <c r="EC489" i="67"/>
  <c r="ED489" i="67"/>
  <c r="EE489" i="67"/>
  <c r="EF489" i="67"/>
  <c r="EG489" i="67"/>
  <c r="EH489" i="67"/>
  <c r="EI489" i="67"/>
  <c r="EJ489" i="67"/>
  <c r="A490" i="67"/>
  <c r="B490" i="67"/>
  <c r="C490" i="67"/>
  <c r="D490" i="67"/>
  <c r="E490" i="67"/>
  <c r="F490" i="67"/>
  <c r="G490" i="67"/>
  <c r="H490" i="67"/>
  <c r="I490" i="67"/>
  <c r="J490" i="67"/>
  <c r="K490" i="67"/>
  <c r="L490" i="67"/>
  <c r="M490" i="67"/>
  <c r="N490" i="67"/>
  <c r="O490" i="67"/>
  <c r="P490" i="67"/>
  <c r="Q490" i="67"/>
  <c r="R490" i="67"/>
  <c r="S490" i="67"/>
  <c r="T490" i="67"/>
  <c r="U490" i="67"/>
  <c r="V490" i="67"/>
  <c r="W490" i="67"/>
  <c r="X490" i="67"/>
  <c r="Y490" i="67"/>
  <c r="Z490" i="67"/>
  <c r="AA490" i="67"/>
  <c r="AB490" i="67"/>
  <c r="AC490" i="67"/>
  <c r="AD490" i="67"/>
  <c r="AE490" i="67"/>
  <c r="AF490" i="67"/>
  <c r="AG490" i="67"/>
  <c r="AH490" i="67"/>
  <c r="AI490" i="67"/>
  <c r="AJ490" i="67"/>
  <c r="AK490" i="67"/>
  <c r="AL490" i="67"/>
  <c r="AM490" i="67"/>
  <c r="AN490" i="67"/>
  <c r="AO490" i="67"/>
  <c r="AP490" i="67"/>
  <c r="AQ490" i="67"/>
  <c r="AR490" i="67"/>
  <c r="AS490" i="67"/>
  <c r="AT490" i="67"/>
  <c r="AU490" i="67"/>
  <c r="AV490" i="67"/>
  <c r="AW490" i="67"/>
  <c r="AX490" i="67"/>
  <c r="AY490" i="67"/>
  <c r="AZ490" i="67"/>
  <c r="BA490" i="67"/>
  <c r="BB490" i="67"/>
  <c r="BC490" i="67"/>
  <c r="BD490" i="67"/>
  <c r="BE490" i="67"/>
  <c r="BF490" i="67"/>
  <c r="BG490" i="67"/>
  <c r="BH490" i="67"/>
  <c r="BI490" i="67"/>
  <c r="BJ490" i="67"/>
  <c r="BK490" i="67"/>
  <c r="BL490" i="67"/>
  <c r="BM490" i="67"/>
  <c r="BN490" i="67"/>
  <c r="BO490" i="67"/>
  <c r="BP490" i="67"/>
  <c r="BQ490" i="67"/>
  <c r="BS490" i="67"/>
  <c r="BT490" i="67"/>
  <c r="BU490" i="67"/>
  <c r="BV490" i="67"/>
  <c r="BW490" i="67"/>
  <c r="BX490" i="67"/>
  <c r="BY490" i="67"/>
  <c r="BZ490" i="67"/>
  <c r="CA490" i="67"/>
  <c r="CB490" i="67"/>
  <c r="CC490" i="67"/>
  <c r="CD490" i="67"/>
  <c r="CE490" i="67"/>
  <c r="CF490" i="67"/>
  <c r="CG490" i="67"/>
  <c r="CH490" i="67"/>
  <c r="CI490" i="67"/>
  <c r="CJ490" i="67"/>
  <c r="CK490" i="67"/>
  <c r="CL490" i="67"/>
  <c r="CM490" i="67"/>
  <c r="CN490" i="67"/>
  <c r="CO490" i="67"/>
  <c r="CP490" i="67"/>
  <c r="CQ490" i="67"/>
  <c r="CR490" i="67"/>
  <c r="CS490" i="67"/>
  <c r="CT490" i="67"/>
  <c r="CU490" i="67"/>
  <c r="CV490" i="67"/>
  <c r="CW490" i="67"/>
  <c r="CX490" i="67"/>
  <c r="CY490" i="67"/>
  <c r="CZ490" i="67"/>
  <c r="DA490" i="67"/>
  <c r="DB490" i="67"/>
  <c r="DC490" i="67"/>
  <c r="DD490" i="67"/>
  <c r="DE490" i="67"/>
  <c r="DF490" i="67"/>
  <c r="DG490" i="67"/>
  <c r="DH490" i="67"/>
  <c r="DI490" i="67"/>
  <c r="DJ490" i="67"/>
  <c r="DK490" i="67"/>
  <c r="DL490" i="67"/>
  <c r="DM490" i="67"/>
  <c r="DN490" i="67"/>
  <c r="DO490" i="67"/>
  <c r="DP490" i="67"/>
  <c r="DQ490" i="67"/>
  <c r="DR490" i="67"/>
  <c r="DS490" i="67"/>
  <c r="DT490" i="67"/>
  <c r="DU490" i="67"/>
  <c r="DV490" i="67"/>
  <c r="DW490" i="67"/>
  <c r="DX490" i="67"/>
  <c r="DY490" i="67"/>
  <c r="DZ490" i="67"/>
  <c r="EA490" i="67"/>
  <c r="EB490" i="67"/>
  <c r="EC490" i="67"/>
  <c r="ED490" i="67"/>
  <c r="EE490" i="67"/>
  <c r="EF490" i="67"/>
  <c r="EG490" i="67"/>
  <c r="EH490" i="67"/>
  <c r="EI490" i="67"/>
  <c r="EJ490" i="67"/>
  <c r="A491" i="67"/>
  <c r="B491" i="67"/>
  <c r="C491" i="67"/>
  <c r="D491" i="67"/>
  <c r="E491" i="67"/>
  <c r="F491" i="67"/>
  <c r="G491" i="67"/>
  <c r="H491" i="67"/>
  <c r="I491" i="67"/>
  <c r="J491" i="67"/>
  <c r="K491" i="67"/>
  <c r="L491" i="67"/>
  <c r="M491" i="67"/>
  <c r="N491" i="67"/>
  <c r="O491" i="67"/>
  <c r="P491" i="67"/>
  <c r="Q491" i="67"/>
  <c r="R491" i="67"/>
  <c r="S491" i="67"/>
  <c r="T491" i="67"/>
  <c r="U491" i="67"/>
  <c r="V491" i="67"/>
  <c r="W491" i="67"/>
  <c r="X491" i="67"/>
  <c r="Y491" i="67"/>
  <c r="Z491" i="67"/>
  <c r="AA491" i="67"/>
  <c r="AB491" i="67"/>
  <c r="AC491" i="67"/>
  <c r="AD491" i="67"/>
  <c r="AE491" i="67"/>
  <c r="AF491" i="67"/>
  <c r="AG491" i="67"/>
  <c r="AH491" i="67"/>
  <c r="AI491" i="67"/>
  <c r="AJ491" i="67"/>
  <c r="AK491" i="67"/>
  <c r="AL491" i="67"/>
  <c r="AM491" i="67"/>
  <c r="AN491" i="67"/>
  <c r="AO491" i="67"/>
  <c r="AP491" i="67"/>
  <c r="AQ491" i="67"/>
  <c r="AR491" i="67"/>
  <c r="AS491" i="67"/>
  <c r="AT491" i="67"/>
  <c r="AU491" i="67"/>
  <c r="AV491" i="67"/>
  <c r="AW491" i="67"/>
  <c r="AX491" i="67"/>
  <c r="AY491" i="67"/>
  <c r="AZ491" i="67"/>
  <c r="BA491" i="67"/>
  <c r="BB491" i="67"/>
  <c r="BC491" i="67"/>
  <c r="BD491" i="67"/>
  <c r="BE491" i="67"/>
  <c r="BF491" i="67"/>
  <c r="BG491" i="67"/>
  <c r="BH491" i="67"/>
  <c r="BI491" i="67"/>
  <c r="BJ491" i="67"/>
  <c r="BK491" i="67"/>
  <c r="BL491" i="67"/>
  <c r="BM491" i="67"/>
  <c r="BN491" i="67"/>
  <c r="BO491" i="67"/>
  <c r="BP491" i="67"/>
  <c r="BQ491" i="67"/>
  <c r="BR491" i="67"/>
  <c r="BS491" i="67"/>
  <c r="BT491" i="67"/>
  <c r="BU491" i="67"/>
  <c r="BV491" i="67"/>
  <c r="BW491" i="67"/>
  <c r="BX491" i="67"/>
  <c r="BY491" i="67"/>
  <c r="BZ491" i="67"/>
  <c r="CA491" i="67"/>
  <c r="CB491" i="67"/>
  <c r="CC491" i="67"/>
  <c r="CD491" i="67"/>
  <c r="CE491" i="67"/>
  <c r="CF491" i="67"/>
  <c r="CG491" i="67"/>
  <c r="CH491" i="67"/>
  <c r="CI491" i="67"/>
  <c r="CJ491" i="67"/>
  <c r="CK491" i="67"/>
  <c r="CL491" i="67"/>
  <c r="CM491" i="67"/>
  <c r="CN491" i="67"/>
  <c r="CO491" i="67"/>
  <c r="CP491" i="67"/>
  <c r="CQ491" i="67"/>
  <c r="CR491" i="67"/>
  <c r="CS491" i="67"/>
  <c r="CT491" i="67"/>
  <c r="CU491" i="67"/>
  <c r="CV491" i="67"/>
  <c r="CW491" i="67"/>
  <c r="CX491" i="67"/>
  <c r="CY491" i="67"/>
  <c r="CZ491" i="67"/>
  <c r="DA491" i="67"/>
  <c r="DB491" i="67"/>
  <c r="DC491" i="67"/>
  <c r="DD491" i="67"/>
  <c r="DE491" i="67"/>
  <c r="DF491" i="67"/>
  <c r="DG491" i="67"/>
  <c r="DH491" i="67"/>
  <c r="DI491" i="67"/>
  <c r="DJ491" i="67"/>
  <c r="DK491" i="67"/>
  <c r="DL491" i="67"/>
  <c r="DM491" i="67"/>
  <c r="DN491" i="67"/>
  <c r="DO491" i="67"/>
  <c r="DP491" i="67"/>
  <c r="DQ491" i="67"/>
  <c r="DR491" i="67"/>
  <c r="DS491" i="67"/>
  <c r="DT491" i="67"/>
  <c r="DU491" i="67"/>
  <c r="DV491" i="67"/>
  <c r="DW491" i="67"/>
  <c r="DX491" i="67"/>
  <c r="DY491" i="67"/>
  <c r="DZ491" i="67"/>
  <c r="EA491" i="67"/>
  <c r="EB491" i="67"/>
  <c r="EC491" i="67"/>
  <c r="ED491" i="67"/>
  <c r="EE491" i="67"/>
  <c r="EF491" i="67"/>
  <c r="EG491" i="67"/>
  <c r="EH491" i="67"/>
  <c r="EI491" i="67"/>
  <c r="EJ491" i="67"/>
  <c r="A492" i="67"/>
  <c r="B492" i="67"/>
  <c r="C492" i="67"/>
  <c r="D492" i="67"/>
  <c r="E492" i="67"/>
  <c r="F492" i="67"/>
  <c r="G492" i="67"/>
  <c r="H492" i="67"/>
  <c r="I492" i="67"/>
  <c r="J492" i="67"/>
  <c r="K492" i="67"/>
  <c r="L492" i="67"/>
  <c r="M492" i="67"/>
  <c r="N492" i="67"/>
  <c r="O492" i="67"/>
  <c r="P492" i="67"/>
  <c r="Q492" i="67"/>
  <c r="R492" i="67"/>
  <c r="S492" i="67"/>
  <c r="T492" i="67"/>
  <c r="U492" i="67"/>
  <c r="V492" i="67"/>
  <c r="W492" i="67"/>
  <c r="X492" i="67"/>
  <c r="Y492" i="67"/>
  <c r="Z492" i="67"/>
  <c r="AA492" i="67"/>
  <c r="AB492" i="67"/>
  <c r="AC492" i="67"/>
  <c r="AD492" i="67"/>
  <c r="AE492" i="67"/>
  <c r="AF492" i="67"/>
  <c r="AG492" i="67"/>
  <c r="AH492" i="67"/>
  <c r="AI492" i="67"/>
  <c r="AJ492" i="67"/>
  <c r="AK492" i="67"/>
  <c r="AL492" i="67"/>
  <c r="AM492" i="67"/>
  <c r="AN492" i="67"/>
  <c r="AO492" i="67"/>
  <c r="AP492" i="67"/>
  <c r="AQ492" i="67"/>
  <c r="AR492" i="67"/>
  <c r="AS492" i="67"/>
  <c r="AT492" i="67"/>
  <c r="AU492" i="67"/>
  <c r="AV492" i="67"/>
  <c r="AW492" i="67"/>
  <c r="AX492" i="67"/>
  <c r="AY492" i="67"/>
  <c r="AZ492" i="67"/>
  <c r="BA492" i="67"/>
  <c r="BB492" i="67"/>
  <c r="BC492" i="67"/>
  <c r="BD492" i="67"/>
  <c r="BE492" i="67"/>
  <c r="BF492" i="67"/>
  <c r="BG492" i="67"/>
  <c r="BH492" i="67"/>
  <c r="BI492" i="67"/>
  <c r="BJ492" i="67"/>
  <c r="BK492" i="67"/>
  <c r="BL492" i="67"/>
  <c r="BM492" i="67"/>
  <c r="BN492" i="67"/>
  <c r="BO492" i="67"/>
  <c r="BP492" i="67"/>
  <c r="BQ492" i="67"/>
  <c r="BS492" i="67"/>
  <c r="BT492" i="67"/>
  <c r="BU492" i="67"/>
  <c r="BV492" i="67"/>
  <c r="BW492" i="67"/>
  <c r="BX492" i="67"/>
  <c r="BY492" i="67"/>
  <c r="BZ492" i="67"/>
  <c r="CA492" i="67"/>
  <c r="CB492" i="67"/>
  <c r="CC492" i="67"/>
  <c r="CD492" i="67"/>
  <c r="CE492" i="67"/>
  <c r="CF492" i="67"/>
  <c r="CG492" i="67"/>
  <c r="CH492" i="67"/>
  <c r="CI492" i="67"/>
  <c r="CJ492" i="67"/>
  <c r="CK492" i="67"/>
  <c r="CL492" i="67"/>
  <c r="CM492" i="67"/>
  <c r="CN492" i="67"/>
  <c r="CO492" i="67"/>
  <c r="CP492" i="67"/>
  <c r="CQ492" i="67"/>
  <c r="CR492" i="67"/>
  <c r="CS492" i="67"/>
  <c r="CT492" i="67"/>
  <c r="CU492" i="67"/>
  <c r="CV492" i="67"/>
  <c r="CW492" i="67"/>
  <c r="CX492" i="67"/>
  <c r="CY492" i="67"/>
  <c r="CZ492" i="67"/>
  <c r="DA492" i="67"/>
  <c r="DB492" i="67"/>
  <c r="DC492" i="67"/>
  <c r="DD492" i="67"/>
  <c r="DE492" i="67"/>
  <c r="DF492" i="67"/>
  <c r="DG492" i="67"/>
  <c r="DH492" i="67"/>
  <c r="DI492" i="67"/>
  <c r="DJ492" i="67"/>
  <c r="DK492" i="67"/>
  <c r="DL492" i="67"/>
  <c r="DM492" i="67"/>
  <c r="DN492" i="67"/>
  <c r="DO492" i="67"/>
  <c r="DP492" i="67"/>
  <c r="DQ492" i="67"/>
  <c r="DR492" i="67"/>
  <c r="DS492" i="67"/>
  <c r="DT492" i="67"/>
  <c r="DU492" i="67"/>
  <c r="DV492" i="67"/>
  <c r="DW492" i="67"/>
  <c r="DX492" i="67"/>
  <c r="DY492" i="67"/>
  <c r="DZ492" i="67"/>
  <c r="EA492" i="67"/>
  <c r="EB492" i="67"/>
  <c r="EC492" i="67"/>
  <c r="ED492" i="67"/>
  <c r="EE492" i="67"/>
  <c r="EF492" i="67"/>
  <c r="EG492" i="67"/>
  <c r="EH492" i="67"/>
  <c r="EI492" i="67"/>
  <c r="EJ492" i="67"/>
  <c r="A493" i="67"/>
  <c r="B493" i="67"/>
  <c r="C493" i="67"/>
  <c r="D493" i="67"/>
  <c r="E493" i="67"/>
  <c r="F493" i="67"/>
  <c r="G493" i="67"/>
  <c r="H493" i="67"/>
  <c r="I493" i="67"/>
  <c r="J493" i="67"/>
  <c r="K493" i="67"/>
  <c r="L493" i="67"/>
  <c r="M493" i="67"/>
  <c r="N493" i="67"/>
  <c r="O493" i="67"/>
  <c r="P493" i="67"/>
  <c r="Q493" i="67"/>
  <c r="R493" i="67"/>
  <c r="S493" i="67"/>
  <c r="T493" i="67"/>
  <c r="U493" i="67"/>
  <c r="V493" i="67"/>
  <c r="W493" i="67"/>
  <c r="X493" i="67"/>
  <c r="Y493" i="67"/>
  <c r="Z493" i="67"/>
  <c r="AA493" i="67"/>
  <c r="AB493" i="67"/>
  <c r="AC493" i="67"/>
  <c r="AD493" i="67"/>
  <c r="AE493" i="67"/>
  <c r="AF493" i="67"/>
  <c r="AG493" i="67"/>
  <c r="AH493" i="67"/>
  <c r="AI493" i="67"/>
  <c r="AJ493" i="67"/>
  <c r="AK493" i="67"/>
  <c r="AL493" i="67"/>
  <c r="AM493" i="67"/>
  <c r="AN493" i="67"/>
  <c r="AO493" i="67"/>
  <c r="AP493" i="67"/>
  <c r="AQ493" i="67"/>
  <c r="AR493" i="67"/>
  <c r="AS493" i="67"/>
  <c r="AT493" i="67"/>
  <c r="AU493" i="67"/>
  <c r="AV493" i="67"/>
  <c r="AW493" i="67"/>
  <c r="AX493" i="67"/>
  <c r="AY493" i="67"/>
  <c r="AZ493" i="67"/>
  <c r="BA493" i="67"/>
  <c r="BB493" i="67"/>
  <c r="BC493" i="67"/>
  <c r="BD493" i="67"/>
  <c r="BE493" i="67"/>
  <c r="BF493" i="67"/>
  <c r="BG493" i="67"/>
  <c r="BH493" i="67"/>
  <c r="BI493" i="67"/>
  <c r="BJ493" i="67"/>
  <c r="BK493" i="67"/>
  <c r="BL493" i="67"/>
  <c r="BM493" i="67"/>
  <c r="BN493" i="67"/>
  <c r="BO493" i="67"/>
  <c r="BP493" i="67"/>
  <c r="BQ493" i="67"/>
  <c r="BS493" i="67"/>
  <c r="BT493" i="67"/>
  <c r="BU493" i="67"/>
  <c r="BV493" i="67"/>
  <c r="BW493" i="67"/>
  <c r="BX493" i="67"/>
  <c r="BY493" i="67"/>
  <c r="BZ493" i="67"/>
  <c r="CA493" i="67"/>
  <c r="CB493" i="67"/>
  <c r="CC493" i="67"/>
  <c r="CD493" i="67"/>
  <c r="CE493" i="67"/>
  <c r="CF493" i="67"/>
  <c r="CG493" i="67"/>
  <c r="CH493" i="67"/>
  <c r="CI493" i="67"/>
  <c r="CJ493" i="67"/>
  <c r="CK493" i="67"/>
  <c r="CL493" i="67"/>
  <c r="CM493" i="67"/>
  <c r="CN493" i="67"/>
  <c r="CO493" i="67"/>
  <c r="CP493" i="67"/>
  <c r="CQ493" i="67"/>
  <c r="CR493" i="67"/>
  <c r="CS493" i="67"/>
  <c r="CT493" i="67"/>
  <c r="CU493" i="67"/>
  <c r="CV493" i="67"/>
  <c r="CW493" i="67"/>
  <c r="CX493" i="67"/>
  <c r="CY493" i="67"/>
  <c r="CZ493" i="67"/>
  <c r="DA493" i="67"/>
  <c r="DB493" i="67"/>
  <c r="DC493" i="67"/>
  <c r="DD493" i="67"/>
  <c r="DE493" i="67"/>
  <c r="DF493" i="67"/>
  <c r="DG493" i="67"/>
  <c r="DH493" i="67"/>
  <c r="DI493" i="67"/>
  <c r="DJ493" i="67"/>
  <c r="DK493" i="67"/>
  <c r="DL493" i="67"/>
  <c r="DM493" i="67"/>
  <c r="DN493" i="67"/>
  <c r="DO493" i="67"/>
  <c r="DP493" i="67"/>
  <c r="DQ493" i="67"/>
  <c r="DR493" i="67"/>
  <c r="DS493" i="67"/>
  <c r="DT493" i="67"/>
  <c r="DU493" i="67"/>
  <c r="DV493" i="67"/>
  <c r="DW493" i="67"/>
  <c r="DX493" i="67"/>
  <c r="DY493" i="67"/>
  <c r="DZ493" i="67"/>
  <c r="EA493" i="67"/>
  <c r="EB493" i="67"/>
  <c r="EC493" i="67"/>
  <c r="ED493" i="67"/>
  <c r="EE493" i="67"/>
  <c r="EF493" i="67"/>
  <c r="EG493" i="67"/>
  <c r="EH493" i="67"/>
  <c r="EI493" i="67"/>
  <c r="EJ493" i="67"/>
  <c r="A494" i="67"/>
  <c r="B494" i="67"/>
  <c r="C494" i="67"/>
  <c r="D494" i="67"/>
  <c r="E494" i="67"/>
  <c r="F494" i="67"/>
  <c r="G494" i="67"/>
  <c r="H494" i="67"/>
  <c r="I494" i="67"/>
  <c r="J494" i="67"/>
  <c r="K494" i="67"/>
  <c r="L494" i="67"/>
  <c r="M494" i="67"/>
  <c r="N494" i="67"/>
  <c r="O494" i="67"/>
  <c r="P494" i="67"/>
  <c r="Q494" i="67"/>
  <c r="R494" i="67"/>
  <c r="S494" i="67"/>
  <c r="T494" i="67"/>
  <c r="U494" i="67"/>
  <c r="V494" i="67"/>
  <c r="W494" i="67"/>
  <c r="X494" i="67"/>
  <c r="Y494" i="67"/>
  <c r="Z494" i="67"/>
  <c r="AA494" i="67"/>
  <c r="AB494" i="67"/>
  <c r="AC494" i="67"/>
  <c r="AD494" i="67"/>
  <c r="AE494" i="67"/>
  <c r="AF494" i="67"/>
  <c r="AG494" i="67"/>
  <c r="AH494" i="67"/>
  <c r="AI494" i="67"/>
  <c r="AJ494" i="67"/>
  <c r="AK494" i="67"/>
  <c r="AL494" i="67"/>
  <c r="AM494" i="67"/>
  <c r="AN494" i="67"/>
  <c r="AO494" i="67"/>
  <c r="AP494" i="67"/>
  <c r="AQ494" i="67"/>
  <c r="AR494" i="67"/>
  <c r="AS494" i="67"/>
  <c r="AT494" i="67"/>
  <c r="AU494" i="67"/>
  <c r="AV494" i="67"/>
  <c r="AW494" i="67"/>
  <c r="AX494" i="67"/>
  <c r="AY494" i="67"/>
  <c r="AZ494" i="67"/>
  <c r="BA494" i="67"/>
  <c r="BB494" i="67"/>
  <c r="BC494" i="67"/>
  <c r="BD494" i="67"/>
  <c r="BE494" i="67"/>
  <c r="BF494" i="67"/>
  <c r="BG494" i="67"/>
  <c r="BH494" i="67"/>
  <c r="BI494" i="67"/>
  <c r="BJ494" i="67"/>
  <c r="BK494" i="67"/>
  <c r="BL494" i="67"/>
  <c r="BM494" i="67"/>
  <c r="BN494" i="67"/>
  <c r="BO494" i="67"/>
  <c r="BP494" i="67"/>
  <c r="BQ494" i="67"/>
  <c r="BS494" i="67"/>
  <c r="BT494" i="67"/>
  <c r="BU494" i="67"/>
  <c r="BV494" i="67"/>
  <c r="BW494" i="67"/>
  <c r="BX494" i="67"/>
  <c r="BY494" i="67"/>
  <c r="BZ494" i="67"/>
  <c r="CA494" i="67"/>
  <c r="CB494" i="67"/>
  <c r="CC494" i="67"/>
  <c r="CD494" i="67"/>
  <c r="CE494" i="67"/>
  <c r="CF494" i="67"/>
  <c r="CG494" i="67"/>
  <c r="CH494" i="67"/>
  <c r="CI494" i="67"/>
  <c r="CJ494" i="67"/>
  <c r="CK494" i="67"/>
  <c r="CL494" i="67"/>
  <c r="CM494" i="67"/>
  <c r="CN494" i="67"/>
  <c r="CO494" i="67"/>
  <c r="CP494" i="67"/>
  <c r="CQ494" i="67"/>
  <c r="CR494" i="67"/>
  <c r="CS494" i="67"/>
  <c r="CT494" i="67"/>
  <c r="CU494" i="67"/>
  <c r="CV494" i="67"/>
  <c r="CW494" i="67"/>
  <c r="CX494" i="67"/>
  <c r="CY494" i="67"/>
  <c r="CZ494" i="67"/>
  <c r="DA494" i="67"/>
  <c r="DB494" i="67"/>
  <c r="DC494" i="67"/>
  <c r="DD494" i="67"/>
  <c r="DE494" i="67"/>
  <c r="DF494" i="67"/>
  <c r="DG494" i="67"/>
  <c r="DH494" i="67"/>
  <c r="DI494" i="67"/>
  <c r="DJ494" i="67"/>
  <c r="DK494" i="67"/>
  <c r="DL494" i="67"/>
  <c r="DM494" i="67"/>
  <c r="DN494" i="67"/>
  <c r="DO494" i="67"/>
  <c r="DP494" i="67"/>
  <c r="DQ494" i="67"/>
  <c r="DR494" i="67"/>
  <c r="DS494" i="67"/>
  <c r="DT494" i="67"/>
  <c r="DU494" i="67"/>
  <c r="DV494" i="67"/>
  <c r="DW494" i="67"/>
  <c r="DX494" i="67"/>
  <c r="DY494" i="67"/>
  <c r="DZ494" i="67"/>
  <c r="EA494" i="67"/>
  <c r="EB494" i="67"/>
  <c r="EC494" i="67"/>
  <c r="ED494" i="67"/>
  <c r="EE494" i="67"/>
  <c r="EF494" i="67"/>
  <c r="EG494" i="67"/>
  <c r="EH494" i="67"/>
  <c r="EI494" i="67"/>
  <c r="EJ494" i="67"/>
  <c r="A495" i="67"/>
  <c r="B495" i="67"/>
  <c r="C495" i="67"/>
  <c r="D495" i="67"/>
  <c r="E495" i="67"/>
  <c r="F495" i="67"/>
  <c r="G495" i="67"/>
  <c r="H495" i="67"/>
  <c r="I495" i="67"/>
  <c r="J495" i="67"/>
  <c r="K495" i="67"/>
  <c r="L495" i="67"/>
  <c r="M495" i="67"/>
  <c r="N495" i="67"/>
  <c r="O495" i="67"/>
  <c r="P495" i="67"/>
  <c r="Q495" i="67"/>
  <c r="R495" i="67"/>
  <c r="S495" i="67"/>
  <c r="T495" i="67"/>
  <c r="U495" i="67"/>
  <c r="V495" i="67"/>
  <c r="W495" i="67"/>
  <c r="X495" i="67"/>
  <c r="Y495" i="67"/>
  <c r="Z495" i="67"/>
  <c r="AA495" i="67"/>
  <c r="AB495" i="67"/>
  <c r="AC495" i="67"/>
  <c r="AD495" i="67"/>
  <c r="AE495" i="67"/>
  <c r="AF495" i="67"/>
  <c r="AG495" i="67"/>
  <c r="AH495" i="67"/>
  <c r="AI495" i="67"/>
  <c r="AJ495" i="67"/>
  <c r="AK495" i="67"/>
  <c r="AL495" i="67"/>
  <c r="AM495" i="67"/>
  <c r="AN495" i="67"/>
  <c r="AO495" i="67"/>
  <c r="AP495" i="67"/>
  <c r="AQ495" i="67"/>
  <c r="AR495" i="67"/>
  <c r="AS495" i="67"/>
  <c r="AT495" i="67"/>
  <c r="AU495" i="67"/>
  <c r="AV495" i="67"/>
  <c r="AW495" i="67"/>
  <c r="AX495" i="67"/>
  <c r="AY495" i="67"/>
  <c r="AZ495" i="67"/>
  <c r="BA495" i="67"/>
  <c r="BB495" i="67"/>
  <c r="BC495" i="67"/>
  <c r="BD495" i="67"/>
  <c r="BE495" i="67"/>
  <c r="BF495" i="67"/>
  <c r="BG495" i="67"/>
  <c r="BH495" i="67"/>
  <c r="BI495" i="67"/>
  <c r="BJ495" i="67"/>
  <c r="BK495" i="67"/>
  <c r="BL495" i="67"/>
  <c r="BM495" i="67"/>
  <c r="BN495" i="67"/>
  <c r="BO495" i="67"/>
  <c r="BP495" i="67"/>
  <c r="BQ495" i="67"/>
  <c r="BS495" i="67"/>
  <c r="BT495" i="67"/>
  <c r="BU495" i="67"/>
  <c r="BV495" i="67"/>
  <c r="BW495" i="67"/>
  <c r="BX495" i="67"/>
  <c r="BY495" i="67"/>
  <c r="BZ495" i="67"/>
  <c r="CA495" i="67"/>
  <c r="CB495" i="67"/>
  <c r="CC495" i="67"/>
  <c r="CD495" i="67"/>
  <c r="CE495" i="67"/>
  <c r="CF495" i="67"/>
  <c r="CG495" i="67"/>
  <c r="CH495" i="67"/>
  <c r="CI495" i="67"/>
  <c r="CJ495" i="67"/>
  <c r="CK495" i="67"/>
  <c r="CL495" i="67"/>
  <c r="CM495" i="67"/>
  <c r="CN495" i="67"/>
  <c r="CO495" i="67"/>
  <c r="CP495" i="67"/>
  <c r="CQ495" i="67"/>
  <c r="CR495" i="67"/>
  <c r="CS495" i="67"/>
  <c r="CT495" i="67"/>
  <c r="CU495" i="67"/>
  <c r="CV495" i="67"/>
  <c r="CW495" i="67"/>
  <c r="CX495" i="67"/>
  <c r="CY495" i="67"/>
  <c r="CZ495" i="67"/>
  <c r="DA495" i="67"/>
  <c r="DB495" i="67"/>
  <c r="DC495" i="67"/>
  <c r="DD495" i="67"/>
  <c r="DE495" i="67"/>
  <c r="DF495" i="67"/>
  <c r="DG495" i="67"/>
  <c r="DH495" i="67"/>
  <c r="DI495" i="67"/>
  <c r="DJ495" i="67"/>
  <c r="DK495" i="67"/>
  <c r="DL495" i="67"/>
  <c r="DM495" i="67"/>
  <c r="DN495" i="67"/>
  <c r="DO495" i="67"/>
  <c r="DP495" i="67"/>
  <c r="DQ495" i="67"/>
  <c r="DR495" i="67"/>
  <c r="DS495" i="67"/>
  <c r="DT495" i="67"/>
  <c r="DU495" i="67"/>
  <c r="DV495" i="67"/>
  <c r="DW495" i="67"/>
  <c r="DX495" i="67"/>
  <c r="DY495" i="67"/>
  <c r="DZ495" i="67"/>
  <c r="EA495" i="67"/>
  <c r="EB495" i="67"/>
  <c r="EC495" i="67"/>
  <c r="ED495" i="67"/>
  <c r="EE495" i="67"/>
  <c r="EF495" i="67"/>
  <c r="EG495" i="67"/>
  <c r="EH495" i="67"/>
  <c r="EI495" i="67"/>
  <c r="EJ495" i="67"/>
  <c r="A496" i="67"/>
  <c r="B496" i="67"/>
  <c r="C496" i="67"/>
  <c r="D496" i="67"/>
  <c r="E496" i="67"/>
  <c r="F496" i="67"/>
  <c r="G496" i="67"/>
  <c r="H496" i="67"/>
  <c r="I496" i="67"/>
  <c r="J496" i="67"/>
  <c r="K496" i="67"/>
  <c r="L496" i="67"/>
  <c r="M496" i="67"/>
  <c r="N496" i="67"/>
  <c r="O496" i="67"/>
  <c r="P496" i="67"/>
  <c r="Q496" i="67"/>
  <c r="R496" i="67"/>
  <c r="S496" i="67"/>
  <c r="T496" i="67"/>
  <c r="U496" i="67"/>
  <c r="V496" i="67"/>
  <c r="W496" i="67"/>
  <c r="X496" i="67"/>
  <c r="Y496" i="67"/>
  <c r="Z496" i="67"/>
  <c r="AA496" i="67"/>
  <c r="AB496" i="67"/>
  <c r="AC496" i="67"/>
  <c r="AD496" i="67"/>
  <c r="AE496" i="67"/>
  <c r="AF496" i="67"/>
  <c r="AG496" i="67"/>
  <c r="AH496" i="67"/>
  <c r="AI496" i="67"/>
  <c r="AJ496" i="67"/>
  <c r="AK496" i="67"/>
  <c r="AL496" i="67"/>
  <c r="AM496" i="67"/>
  <c r="AN496" i="67"/>
  <c r="AO496" i="67"/>
  <c r="AP496" i="67"/>
  <c r="AQ496" i="67"/>
  <c r="AR496" i="67"/>
  <c r="AS496" i="67"/>
  <c r="AT496" i="67"/>
  <c r="AU496" i="67"/>
  <c r="AV496" i="67"/>
  <c r="AW496" i="67"/>
  <c r="AX496" i="67"/>
  <c r="AY496" i="67"/>
  <c r="AZ496" i="67"/>
  <c r="BA496" i="67"/>
  <c r="BB496" i="67"/>
  <c r="BC496" i="67"/>
  <c r="BD496" i="67"/>
  <c r="BE496" i="67"/>
  <c r="BF496" i="67"/>
  <c r="BG496" i="67"/>
  <c r="BH496" i="67"/>
  <c r="BI496" i="67"/>
  <c r="BJ496" i="67"/>
  <c r="BK496" i="67"/>
  <c r="BL496" i="67"/>
  <c r="BM496" i="67"/>
  <c r="BN496" i="67"/>
  <c r="BO496" i="67"/>
  <c r="BP496" i="67"/>
  <c r="BQ496" i="67"/>
  <c r="BS496" i="67"/>
  <c r="BT496" i="67"/>
  <c r="BU496" i="67"/>
  <c r="BV496" i="67"/>
  <c r="BW496" i="67"/>
  <c r="BX496" i="67"/>
  <c r="BY496" i="67"/>
  <c r="BZ496" i="67"/>
  <c r="CA496" i="67"/>
  <c r="CB496" i="67"/>
  <c r="CC496" i="67"/>
  <c r="CD496" i="67"/>
  <c r="CE496" i="67"/>
  <c r="CF496" i="67"/>
  <c r="CG496" i="67"/>
  <c r="CH496" i="67"/>
  <c r="CI496" i="67"/>
  <c r="CJ496" i="67"/>
  <c r="CK496" i="67"/>
  <c r="CL496" i="67"/>
  <c r="CM496" i="67"/>
  <c r="CN496" i="67"/>
  <c r="CO496" i="67"/>
  <c r="CP496" i="67"/>
  <c r="CQ496" i="67"/>
  <c r="CR496" i="67"/>
  <c r="CS496" i="67"/>
  <c r="CT496" i="67"/>
  <c r="CU496" i="67"/>
  <c r="CV496" i="67"/>
  <c r="CW496" i="67"/>
  <c r="CX496" i="67"/>
  <c r="CY496" i="67"/>
  <c r="CZ496" i="67"/>
  <c r="DA496" i="67"/>
  <c r="DB496" i="67"/>
  <c r="DC496" i="67"/>
  <c r="DD496" i="67"/>
  <c r="DE496" i="67"/>
  <c r="DF496" i="67"/>
  <c r="DG496" i="67"/>
  <c r="DH496" i="67"/>
  <c r="DI496" i="67"/>
  <c r="DJ496" i="67"/>
  <c r="DK496" i="67"/>
  <c r="DL496" i="67"/>
  <c r="DM496" i="67"/>
  <c r="DN496" i="67"/>
  <c r="DO496" i="67"/>
  <c r="DP496" i="67"/>
  <c r="DQ496" i="67"/>
  <c r="DR496" i="67"/>
  <c r="DS496" i="67"/>
  <c r="DT496" i="67"/>
  <c r="DU496" i="67"/>
  <c r="DV496" i="67"/>
  <c r="DW496" i="67"/>
  <c r="DX496" i="67"/>
  <c r="DY496" i="67"/>
  <c r="DZ496" i="67"/>
  <c r="EA496" i="67"/>
  <c r="EB496" i="67"/>
  <c r="EC496" i="67"/>
  <c r="ED496" i="67"/>
  <c r="EE496" i="67"/>
  <c r="EF496" i="67"/>
  <c r="EG496" i="67"/>
  <c r="EH496" i="67"/>
  <c r="EI496" i="67"/>
  <c r="EJ496" i="67"/>
  <c r="A497" i="67"/>
  <c r="B497" i="67"/>
  <c r="C497" i="67"/>
  <c r="D497" i="67"/>
  <c r="E497" i="67"/>
  <c r="F497" i="67"/>
  <c r="G497" i="67"/>
  <c r="H497" i="67"/>
  <c r="I497" i="67"/>
  <c r="J497" i="67"/>
  <c r="K497" i="67"/>
  <c r="L497" i="67"/>
  <c r="M497" i="67"/>
  <c r="N497" i="67"/>
  <c r="O497" i="67"/>
  <c r="P497" i="67"/>
  <c r="Q497" i="67"/>
  <c r="R497" i="67"/>
  <c r="S497" i="67"/>
  <c r="T497" i="67"/>
  <c r="U497" i="67"/>
  <c r="V497" i="67"/>
  <c r="W497" i="67"/>
  <c r="X497" i="67"/>
  <c r="Y497" i="67"/>
  <c r="Z497" i="67"/>
  <c r="AA497" i="67"/>
  <c r="AB497" i="67"/>
  <c r="AC497" i="67"/>
  <c r="AD497" i="67"/>
  <c r="AE497" i="67"/>
  <c r="AF497" i="67"/>
  <c r="AG497" i="67"/>
  <c r="AH497" i="67"/>
  <c r="AI497" i="67"/>
  <c r="AJ497" i="67"/>
  <c r="AK497" i="67"/>
  <c r="AL497" i="67"/>
  <c r="AM497" i="67"/>
  <c r="AN497" i="67"/>
  <c r="AO497" i="67"/>
  <c r="AP497" i="67"/>
  <c r="AQ497" i="67"/>
  <c r="AR497" i="67"/>
  <c r="AS497" i="67"/>
  <c r="AT497" i="67"/>
  <c r="AU497" i="67"/>
  <c r="AV497" i="67"/>
  <c r="AW497" i="67"/>
  <c r="AX497" i="67"/>
  <c r="AY497" i="67"/>
  <c r="AZ497" i="67"/>
  <c r="BA497" i="67"/>
  <c r="BB497" i="67"/>
  <c r="BC497" i="67"/>
  <c r="BD497" i="67"/>
  <c r="BE497" i="67"/>
  <c r="BF497" i="67"/>
  <c r="BG497" i="67"/>
  <c r="BH497" i="67"/>
  <c r="BI497" i="67"/>
  <c r="BJ497" i="67"/>
  <c r="BK497" i="67"/>
  <c r="BL497" i="67"/>
  <c r="BM497" i="67"/>
  <c r="BN497" i="67"/>
  <c r="BO497" i="67"/>
  <c r="BP497" i="67"/>
  <c r="BQ497" i="67"/>
  <c r="BR497" i="67"/>
  <c r="BS497" i="67"/>
  <c r="BT497" i="67"/>
  <c r="BU497" i="67"/>
  <c r="BV497" i="67"/>
  <c r="BW497" i="67"/>
  <c r="BX497" i="67"/>
  <c r="BY497" i="67"/>
  <c r="BZ497" i="67"/>
  <c r="CA497" i="67"/>
  <c r="CB497" i="67"/>
  <c r="CC497" i="67"/>
  <c r="CD497" i="67"/>
  <c r="CE497" i="67"/>
  <c r="CF497" i="67"/>
  <c r="CG497" i="67"/>
  <c r="CH497" i="67"/>
  <c r="CI497" i="67"/>
  <c r="CJ497" i="67"/>
  <c r="CK497" i="67"/>
  <c r="CL497" i="67"/>
  <c r="CM497" i="67"/>
  <c r="CN497" i="67"/>
  <c r="CO497" i="67"/>
  <c r="CP497" i="67"/>
  <c r="CQ497" i="67"/>
  <c r="CR497" i="67"/>
  <c r="CS497" i="67"/>
  <c r="CT497" i="67"/>
  <c r="CU497" i="67"/>
  <c r="CV497" i="67"/>
  <c r="CW497" i="67"/>
  <c r="CX497" i="67"/>
  <c r="CY497" i="67"/>
  <c r="CZ497" i="67"/>
  <c r="DA497" i="67"/>
  <c r="DB497" i="67"/>
  <c r="DC497" i="67"/>
  <c r="DD497" i="67"/>
  <c r="DE497" i="67"/>
  <c r="DF497" i="67"/>
  <c r="DG497" i="67"/>
  <c r="DH497" i="67"/>
  <c r="DI497" i="67"/>
  <c r="DJ497" i="67"/>
  <c r="DK497" i="67"/>
  <c r="DL497" i="67"/>
  <c r="DM497" i="67"/>
  <c r="DN497" i="67"/>
  <c r="DO497" i="67"/>
  <c r="DP497" i="67"/>
  <c r="DQ497" i="67"/>
  <c r="DR497" i="67"/>
  <c r="DS497" i="67"/>
  <c r="DT497" i="67"/>
  <c r="DU497" i="67"/>
  <c r="DV497" i="67"/>
  <c r="DW497" i="67"/>
  <c r="DX497" i="67"/>
  <c r="DY497" i="67"/>
  <c r="DZ497" i="67"/>
  <c r="EA497" i="67"/>
  <c r="EB497" i="67"/>
  <c r="EC497" i="67"/>
  <c r="ED497" i="67"/>
  <c r="EE497" i="67"/>
  <c r="EF497" i="67"/>
  <c r="EG497" i="67"/>
  <c r="EH497" i="67"/>
  <c r="EI497" i="67"/>
  <c r="EJ497" i="67"/>
  <c r="A498" i="67"/>
  <c r="B498" i="67"/>
  <c r="C498" i="67"/>
  <c r="D498" i="67"/>
  <c r="E498" i="67"/>
  <c r="F498" i="67"/>
  <c r="G498" i="67"/>
  <c r="H498" i="67"/>
  <c r="I498" i="67"/>
  <c r="J498" i="67"/>
  <c r="K498" i="67"/>
  <c r="L498" i="67"/>
  <c r="M498" i="67"/>
  <c r="N498" i="67"/>
  <c r="O498" i="67"/>
  <c r="P498" i="67"/>
  <c r="Q498" i="67"/>
  <c r="R498" i="67"/>
  <c r="S498" i="67"/>
  <c r="T498" i="67"/>
  <c r="U498" i="67"/>
  <c r="V498" i="67"/>
  <c r="W498" i="67"/>
  <c r="X498" i="67"/>
  <c r="Y498" i="67"/>
  <c r="Z498" i="67"/>
  <c r="AA498" i="67"/>
  <c r="AB498" i="67"/>
  <c r="AC498" i="67"/>
  <c r="AD498" i="67"/>
  <c r="AE498" i="67"/>
  <c r="AF498" i="67"/>
  <c r="AG498" i="67"/>
  <c r="AH498" i="67"/>
  <c r="AI498" i="67"/>
  <c r="AJ498" i="67"/>
  <c r="AK498" i="67"/>
  <c r="AL498" i="67"/>
  <c r="AM498" i="67"/>
  <c r="AN498" i="67"/>
  <c r="AO498" i="67"/>
  <c r="AP498" i="67"/>
  <c r="AQ498" i="67"/>
  <c r="AR498" i="67"/>
  <c r="AS498" i="67"/>
  <c r="AT498" i="67"/>
  <c r="AU498" i="67"/>
  <c r="AV498" i="67"/>
  <c r="AW498" i="67"/>
  <c r="AX498" i="67"/>
  <c r="AY498" i="67"/>
  <c r="AZ498" i="67"/>
  <c r="BA498" i="67"/>
  <c r="BB498" i="67"/>
  <c r="BC498" i="67"/>
  <c r="BD498" i="67"/>
  <c r="BE498" i="67"/>
  <c r="BF498" i="67"/>
  <c r="BG498" i="67"/>
  <c r="BH498" i="67"/>
  <c r="BI498" i="67"/>
  <c r="BJ498" i="67"/>
  <c r="BK498" i="67"/>
  <c r="BL498" i="67"/>
  <c r="BM498" i="67"/>
  <c r="BN498" i="67"/>
  <c r="BO498" i="67"/>
  <c r="BP498" i="67"/>
  <c r="BQ498" i="67"/>
  <c r="BR498" i="67"/>
  <c r="BS498" i="67"/>
  <c r="BT498" i="67"/>
  <c r="BU498" i="67"/>
  <c r="BV498" i="67"/>
  <c r="BW498" i="67"/>
  <c r="BX498" i="67"/>
  <c r="BY498" i="67"/>
  <c r="BZ498" i="67"/>
  <c r="CA498" i="67"/>
  <c r="CB498" i="67"/>
  <c r="CC498" i="67"/>
  <c r="CD498" i="67"/>
  <c r="CE498" i="67"/>
  <c r="CF498" i="67"/>
  <c r="CG498" i="67"/>
  <c r="CH498" i="67"/>
  <c r="CI498" i="67"/>
  <c r="CJ498" i="67"/>
  <c r="CK498" i="67"/>
  <c r="CL498" i="67"/>
  <c r="CM498" i="67"/>
  <c r="CN498" i="67"/>
  <c r="CO498" i="67"/>
  <c r="CP498" i="67"/>
  <c r="CQ498" i="67"/>
  <c r="CR498" i="67"/>
  <c r="CS498" i="67"/>
  <c r="CT498" i="67"/>
  <c r="CU498" i="67"/>
  <c r="CV498" i="67"/>
  <c r="CW498" i="67"/>
  <c r="CX498" i="67"/>
  <c r="CY498" i="67"/>
  <c r="CZ498" i="67"/>
  <c r="DA498" i="67"/>
  <c r="DB498" i="67"/>
  <c r="DC498" i="67"/>
  <c r="DD498" i="67"/>
  <c r="DE498" i="67"/>
  <c r="DF498" i="67"/>
  <c r="DG498" i="67"/>
  <c r="DH498" i="67"/>
  <c r="DI498" i="67"/>
  <c r="DJ498" i="67"/>
  <c r="DK498" i="67"/>
  <c r="DL498" i="67"/>
  <c r="DM498" i="67"/>
  <c r="DN498" i="67"/>
  <c r="DO498" i="67"/>
  <c r="DP498" i="67"/>
  <c r="DQ498" i="67"/>
  <c r="DR498" i="67"/>
  <c r="DS498" i="67"/>
  <c r="DT498" i="67"/>
  <c r="DU498" i="67"/>
  <c r="DV498" i="67"/>
  <c r="DW498" i="67"/>
  <c r="DX498" i="67"/>
  <c r="DY498" i="67"/>
  <c r="DZ498" i="67"/>
  <c r="EA498" i="67"/>
  <c r="EB498" i="67"/>
  <c r="EC498" i="67"/>
  <c r="ED498" i="67"/>
  <c r="EE498" i="67"/>
  <c r="EF498" i="67"/>
  <c r="EG498" i="67"/>
  <c r="EH498" i="67"/>
  <c r="EI498" i="67"/>
  <c r="EJ498" i="67"/>
  <c r="A499" i="67"/>
  <c r="B499" i="67"/>
  <c r="C499" i="67"/>
  <c r="D499" i="67"/>
  <c r="E499" i="67"/>
  <c r="F499" i="67"/>
  <c r="G499" i="67"/>
  <c r="H499" i="67"/>
  <c r="I499" i="67"/>
  <c r="J499" i="67"/>
  <c r="K499" i="67"/>
  <c r="L499" i="67"/>
  <c r="M499" i="67"/>
  <c r="N499" i="67"/>
  <c r="O499" i="67"/>
  <c r="P499" i="67"/>
  <c r="Q499" i="67"/>
  <c r="R499" i="67"/>
  <c r="S499" i="67"/>
  <c r="T499" i="67"/>
  <c r="U499" i="67"/>
  <c r="V499" i="67"/>
  <c r="W499" i="67"/>
  <c r="X499" i="67"/>
  <c r="Y499" i="67"/>
  <c r="Z499" i="67"/>
  <c r="AA499" i="67"/>
  <c r="AB499" i="67"/>
  <c r="AC499" i="67"/>
  <c r="AD499" i="67"/>
  <c r="AE499" i="67"/>
  <c r="AF499" i="67"/>
  <c r="AG499" i="67"/>
  <c r="AH499" i="67"/>
  <c r="AI499" i="67"/>
  <c r="AJ499" i="67"/>
  <c r="AK499" i="67"/>
  <c r="AL499" i="67"/>
  <c r="AM499" i="67"/>
  <c r="AN499" i="67"/>
  <c r="AO499" i="67"/>
  <c r="AP499" i="67"/>
  <c r="AQ499" i="67"/>
  <c r="AR499" i="67"/>
  <c r="AS499" i="67"/>
  <c r="AT499" i="67"/>
  <c r="AU499" i="67"/>
  <c r="AV499" i="67"/>
  <c r="AW499" i="67"/>
  <c r="AX499" i="67"/>
  <c r="AY499" i="67"/>
  <c r="AZ499" i="67"/>
  <c r="BA499" i="67"/>
  <c r="BB499" i="67"/>
  <c r="BC499" i="67"/>
  <c r="BD499" i="67"/>
  <c r="BE499" i="67"/>
  <c r="BF499" i="67"/>
  <c r="BG499" i="67"/>
  <c r="BH499" i="67"/>
  <c r="BI499" i="67"/>
  <c r="BJ499" i="67"/>
  <c r="BK499" i="67"/>
  <c r="BL499" i="67"/>
  <c r="BM499" i="67"/>
  <c r="BN499" i="67"/>
  <c r="BO499" i="67"/>
  <c r="BP499" i="67"/>
  <c r="BQ499" i="67"/>
  <c r="BR499" i="67"/>
  <c r="BS499" i="67"/>
  <c r="BT499" i="67"/>
  <c r="BU499" i="67"/>
  <c r="BV499" i="67"/>
  <c r="BW499" i="67"/>
  <c r="BX499" i="67"/>
  <c r="BY499" i="67"/>
  <c r="BZ499" i="67"/>
  <c r="CA499" i="67"/>
  <c r="CB499" i="67"/>
  <c r="CC499" i="67"/>
  <c r="CD499" i="67"/>
  <c r="CE499" i="67"/>
  <c r="CF499" i="67"/>
  <c r="CG499" i="67"/>
  <c r="CH499" i="67"/>
  <c r="CI499" i="67"/>
  <c r="CJ499" i="67"/>
  <c r="CK499" i="67"/>
  <c r="CL499" i="67"/>
  <c r="CM499" i="67"/>
  <c r="CN499" i="67"/>
  <c r="CO499" i="67"/>
  <c r="CP499" i="67"/>
  <c r="CQ499" i="67"/>
  <c r="CR499" i="67"/>
  <c r="CS499" i="67"/>
  <c r="CT499" i="67"/>
  <c r="CU499" i="67"/>
  <c r="CV499" i="67"/>
  <c r="CW499" i="67"/>
  <c r="CX499" i="67"/>
  <c r="CY499" i="67"/>
  <c r="CZ499" i="67"/>
  <c r="DA499" i="67"/>
  <c r="DB499" i="67"/>
  <c r="DC499" i="67"/>
  <c r="DD499" i="67"/>
  <c r="DE499" i="67"/>
  <c r="DF499" i="67"/>
  <c r="DG499" i="67"/>
  <c r="DH499" i="67"/>
  <c r="DI499" i="67"/>
  <c r="DJ499" i="67"/>
  <c r="DK499" i="67"/>
  <c r="DL499" i="67"/>
  <c r="DM499" i="67"/>
  <c r="DN499" i="67"/>
  <c r="DO499" i="67"/>
  <c r="DP499" i="67"/>
  <c r="DQ499" i="67"/>
  <c r="DR499" i="67"/>
  <c r="DS499" i="67"/>
  <c r="DT499" i="67"/>
  <c r="DU499" i="67"/>
  <c r="DV499" i="67"/>
  <c r="DW499" i="67"/>
  <c r="DX499" i="67"/>
  <c r="DY499" i="67"/>
  <c r="DZ499" i="67"/>
  <c r="EA499" i="67"/>
  <c r="EB499" i="67"/>
  <c r="EC499" i="67"/>
  <c r="ED499" i="67"/>
  <c r="EE499" i="67"/>
  <c r="EF499" i="67"/>
  <c r="EG499" i="67"/>
  <c r="EH499" i="67"/>
  <c r="EI499" i="67"/>
  <c r="EJ499" i="67"/>
  <c r="A500" i="67"/>
  <c r="B500" i="67"/>
  <c r="C500" i="67"/>
  <c r="D500" i="67"/>
  <c r="E500" i="67"/>
  <c r="F500" i="67"/>
  <c r="G500" i="67"/>
  <c r="H500" i="67"/>
  <c r="I500" i="67"/>
  <c r="J500" i="67"/>
  <c r="K500" i="67"/>
  <c r="L500" i="67"/>
  <c r="M500" i="67"/>
  <c r="N500" i="67"/>
  <c r="O500" i="67"/>
  <c r="P500" i="67"/>
  <c r="Q500" i="67"/>
  <c r="R500" i="67"/>
  <c r="S500" i="67"/>
  <c r="T500" i="67"/>
  <c r="U500" i="67"/>
  <c r="V500" i="67"/>
  <c r="W500" i="67"/>
  <c r="X500" i="67"/>
  <c r="Y500" i="67"/>
  <c r="Z500" i="67"/>
  <c r="AA500" i="67"/>
  <c r="AB500" i="67"/>
  <c r="AC500" i="67"/>
  <c r="AD500" i="67"/>
  <c r="AE500" i="67"/>
  <c r="AF500" i="67"/>
  <c r="AG500" i="67"/>
  <c r="AH500" i="67"/>
  <c r="AI500" i="67"/>
  <c r="AJ500" i="67"/>
  <c r="AK500" i="67"/>
  <c r="AL500" i="67"/>
  <c r="AM500" i="67"/>
  <c r="AN500" i="67"/>
  <c r="AO500" i="67"/>
  <c r="AP500" i="67"/>
  <c r="AQ500" i="67"/>
  <c r="AR500" i="67"/>
  <c r="AS500" i="67"/>
  <c r="AT500" i="67"/>
  <c r="AU500" i="67"/>
  <c r="AV500" i="67"/>
  <c r="AW500" i="67"/>
  <c r="AX500" i="67"/>
  <c r="AY500" i="67"/>
  <c r="AZ500" i="67"/>
  <c r="BA500" i="67"/>
  <c r="BB500" i="67"/>
  <c r="BC500" i="67"/>
  <c r="BD500" i="67"/>
  <c r="BE500" i="67"/>
  <c r="BF500" i="67"/>
  <c r="BG500" i="67"/>
  <c r="BH500" i="67"/>
  <c r="BI500" i="67"/>
  <c r="BJ500" i="67"/>
  <c r="BK500" i="67"/>
  <c r="BL500" i="67"/>
  <c r="BM500" i="67"/>
  <c r="BN500" i="67"/>
  <c r="BO500" i="67"/>
  <c r="BP500" i="67"/>
  <c r="BQ500" i="67"/>
  <c r="BR500" i="67"/>
  <c r="BS500" i="67"/>
  <c r="BT500" i="67"/>
  <c r="BU500" i="67"/>
  <c r="BV500" i="67"/>
  <c r="BW500" i="67"/>
  <c r="BX500" i="67"/>
  <c r="BY500" i="67"/>
  <c r="BZ500" i="67"/>
  <c r="CA500" i="67"/>
  <c r="CB500" i="67"/>
  <c r="CC500" i="67"/>
  <c r="CD500" i="67"/>
  <c r="CE500" i="67"/>
  <c r="CF500" i="67"/>
  <c r="CG500" i="67"/>
  <c r="CH500" i="67"/>
  <c r="CI500" i="67"/>
  <c r="CJ500" i="67"/>
  <c r="CK500" i="67"/>
  <c r="CL500" i="67"/>
  <c r="CM500" i="67"/>
  <c r="CN500" i="67"/>
  <c r="CO500" i="67"/>
  <c r="CP500" i="67"/>
  <c r="CQ500" i="67"/>
  <c r="CR500" i="67"/>
  <c r="CS500" i="67"/>
  <c r="CT500" i="67"/>
  <c r="CU500" i="67"/>
  <c r="CV500" i="67"/>
  <c r="CW500" i="67"/>
  <c r="CX500" i="67"/>
  <c r="CY500" i="67"/>
  <c r="CZ500" i="67"/>
  <c r="DA500" i="67"/>
  <c r="DB500" i="67"/>
  <c r="DC500" i="67"/>
  <c r="DD500" i="67"/>
  <c r="DE500" i="67"/>
  <c r="DF500" i="67"/>
  <c r="DG500" i="67"/>
  <c r="DH500" i="67"/>
  <c r="DI500" i="67"/>
  <c r="DJ500" i="67"/>
  <c r="DK500" i="67"/>
  <c r="DL500" i="67"/>
  <c r="DM500" i="67"/>
  <c r="DN500" i="67"/>
  <c r="DO500" i="67"/>
  <c r="DP500" i="67"/>
  <c r="DQ500" i="67"/>
  <c r="DR500" i="67"/>
  <c r="DS500" i="67"/>
  <c r="DT500" i="67"/>
  <c r="DU500" i="67"/>
  <c r="DV500" i="67"/>
  <c r="DW500" i="67"/>
  <c r="DX500" i="67"/>
  <c r="DY500" i="67"/>
  <c r="DZ500" i="67"/>
  <c r="EA500" i="67"/>
  <c r="EB500" i="67"/>
  <c r="EC500" i="67"/>
  <c r="ED500" i="67"/>
  <c r="EE500" i="67"/>
  <c r="EF500" i="67"/>
  <c r="EG500" i="67"/>
  <c r="EH500" i="67"/>
  <c r="EI500" i="67"/>
  <c r="EJ500" i="67"/>
  <c r="A501" i="67"/>
  <c r="B501" i="67"/>
  <c r="C501" i="67"/>
  <c r="D501" i="67"/>
  <c r="E501" i="67"/>
  <c r="F501" i="67"/>
  <c r="G501" i="67"/>
  <c r="H501" i="67"/>
  <c r="I501" i="67"/>
  <c r="J501" i="67"/>
  <c r="K501" i="67"/>
  <c r="L501" i="67"/>
  <c r="M501" i="67"/>
  <c r="N501" i="67"/>
  <c r="O501" i="67"/>
  <c r="P501" i="67"/>
  <c r="Q501" i="67"/>
  <c r="R501" i="67"/>
  <c r="S501" i="67"/>
  <c r="T501" i="67"/>
  <c r="U501" i="67"/>
  <c r="V501" i="67"/>
  <c r="W501" i="67"/>
  <c r="X501" i="67"/>
  <c r="Y501" i="67"/>
  <c r="Z501" i="67"/>
  <c r="AA501" i="67"/>
  <c r="AB501" i="67"/>
  <c r="AC501" i="67"/>
  <c r="AD501" i="67"/>
  <c r="AE501" i="67"/>
  <c r="AF501" i="67"/>
  <c r="AG501" i="67"/>
  <c r="AH501" i="67"/>
  <c r="AI501" i="67"/>
  <c r="AJ501" i="67"/>
  <c r="AK501" i="67"/>
  <c r="AL501" i="67"/>
  <c r="AM501" i="67"/>
  <c r="AN501" i="67"/>
  <c r="AO501" i="67"/>
  <c r="AP501" i="67"/>
  <c r="AQ501" i="67"/>
  <c r="AR501" i="67"/>
  <c r="AS501" i="67"/>
  <c r="AT501" i="67"/>
  <c r="CD501" i="67"/>
  <c r="CE501" i="67"/>
  <c r="CF501" i="67"/>
  <c r="CG501" i="67"/>
  <c r="CH501" i="67"/>
  <c r="CI501" i="67"/>
  <c r="CJ501" i="67"/>
  <c r="CK501" i="67"/>
  <c r="CL501" i="67"/>
  <c r="CM501" i="67"/>
  <c r="CN501" i="67"/>
  <c r="CO501" i="67"/>
  <c r="CP501" i="67"/>
  <c r="CQ501" i="67"/>
  <c r="CR501" i="67"/>
  <c r="CS501" i="67"/>
  <c r="CT501" i="67"/>
  <c r="CU501" i="67"/>
  <c r="CV501" i="67"/>
  <c r="CW501" i="67"/>
  <c r="CX501" i="67"/>
  <c r="CY501" i="67"/>
  <c r="CZ501" i="67"/>
  <c r="DA501" i="67"/>
  <c r="DB501" i="67"/>
  <c r="DC501" i="67"/>
  <c r="DD501" i="67"/>
  <c r="DE501" i="67"/>
  <c r="DF501" i="67"/>
  <c r="DG501" i="67"/>
  <c r="DH501" i="67"/>
  <c r="DI501" i="67"/>
  <c r="DJ501" i="67"/>
  <c r="DK501" i="67"/>
  <c r="DL501" i="67"/>
  <c r="DM501" i="67"/>
  <c r="DN501" i="67"/>
  <c r="DO501" i="67"/>
  <c r="DP501" i="67"/>
  <c r="DQ501" i="67"/>
  <c r="DR501" i="67"/>
  <c r="DS501" i="67"/>
  <c r="DT501" i="67"/>
  <c r="DU501" i="67"/>
  <c r="DZ501" i="67"/>
  <c r="EA501" i="67"/>
  <c r="EB501" i="67"/>
  <c r="EC501" i="67"/>
  <c r="ED501" i="67"/>
  <c r="EE501" i="67"/>
  <c r="EF501" i="67"/>
  <c r="EG501" i="67"/>
  <c r="EH501" i="67"/>
  <c r="EI501" i="67"/>
  <c r="EJ501" i="67"/>
  <c r="A502" i="67"/>
  <c r="B502" i="67"/>
  <c r="C502" i="67"/>
  <c r="D502" i="67"/>
  <c r="E502" i="67"/>
  <c r="F502" i="67"/>
  <c r="G502" i="67"/>
  <c r="H502" i="67"/>
  <c r="I502" i="67"/>
  <c r="J502" i="67"/>
  <c r="K502" i="67"/>
  <c r="L502" i="67"/>
  <c r="M502" i="67"/>
  <c r="N502" i="67"/>
  <c r="O502" i="67"/>
  <c r="P502" i="67"/>
  <c r="Q502" i="67"/>
  <c r="R502" i="67"/>
  <c r="S502" i="67"/>
  <c r="T502" i="67"/>
  <c r="U502" i="67"/>
  <c r="V502" i="67"/>
  <c r="W502" i="67"/>
  <c r="X502" i="67"/>
  <c r="Y502" i="67"/>
  <c r="Z502" i="67"/>
  <c r="AA502" i="67"/>
  <c r="AB502" i="67"/>
  <c r="AC502" i="67"/>
  <c r="AD502" i="67"/>
  <c r="AE502" i="67"/>
  <c r="AF502" i="67"/>
  <c r="AG502" i="67"/>
  <c r="AH502" i="67"/>
  <c r="AI502" i="67"/>
  <c r="AJ502" i="67"/>
  <c r="AK502" i="67"/>
  <c r="AL502" i="67"/>
  <c r="AM502" i="67"/>
  <c r="AN502" i="67"/>
  <c r="AO502" i="67"/>
  <c r="AP502" i="67"/>
  <c r="AQ502" i="67"/>
  <c r="AR502" i="67"/>
  <c r="AS502" i="67"/>
  <c r="CD502" i="67"/>
  <c r="CE502" i="67"/>
  <c r="CF502" i="67"/>
  <c r="CG502" i="67"/>
  <c r="CH502" i="67"/>
  <c r="CI502" i="67"/>
  <c r="CJ502" i="67"/>
  <c r="CK502" i="67"/>
  <c r="CL502" i="67"/>
  <c r="CM502" i="67"/>
  <c r="CN502" i="67"/>
  <c r="CO502" i="67"/>
  <c r="CP502" i="67"/>
  <c r="CQ502" i="67"/>
  <c r="CR502" i="67"/>
  <c r="CS502" i="67"/>
  <c r="CT502" i="67"/>
  <c r="CU502" i="67"/>
  <c r="CV502" i="67"/>
  <c r="CW502" i="67"/>
  <c r="CX502" i="67"/>
  <c r="CY502" i="67"/>
  <c r="CZ502" i="67"/>
  <c r="DA502" i="67"/>
  <c r="DB502" i="67"/>
  <c r="DC502" i="67"/>
  <c r="DD502" i="67"/>
  <c r="DE502" i="67"/>
  <c r="DF502" i="67"/>
  <c r="DG502" i="67"/>
  <c r="DH502" i="67"/>
  <c r="DI502" i="67"/>
  <c r="DJ502" i="67"/>
  <c r="DK502" i="67"/>
  <c r="DL502" i="67"/>
  <c r="DM502" i="67"/>
  <c r="DN502" i="67"/>
  <c r="DO502" i="67"/>
  <c r="DP502" i="67"/>
  <c r="DQ502" i="67"/>
  <c r="DR502" i="67"/>
  <c r="DS502" i="67"/>
  <c r="DT502" i="67"/>
  <c r="DU502" i="67"/>
  <c r="DZ502" i="67"/>
  <c r="EA502" i="67"/>
  <c r="EB502" i="67"/>
  <c r="EC502" i="67"/>
  <c r="ED502" i="67"/>
  <c r="EE502" i="67"/>
  <c r="EF502" i="67"/>
  <c r="EG502" i="67"/>
  <c r="EH502" i="67"/>
  <c r="EI502" i="67"/>
  <c r="EJ502" i="67"/>
  <c r="A503" i="67"/>
  <c r="B503" i="67"/>
  <c r="C503" i="67"/>
  <c r="D503" i="67"/>
  <c r="E503" i="67"/>
  <c r="F503" i="67"/>
  <c r="G503" i="67"/>
  <c r="H503" i="67"/>
  <c r="I503" i="67"/>
  <c r="J503" i="67"/>
  <c r="K503" i="67"/>
  <c r="L503" i="67"/>
  <c r="M503" i="67"/>
  <c r="N503" i="67"/>
  <c r="O503" i="67"/>
  <c r="P503" i="67"/>
  <c r="Q503" i="67"/>
  <c r="R503" i="67"/>
  <c r="S503" i="67"/>
  <c r="T503" i="67"/>
  <c r="U503" i="67"/>
  <c r="V503" i="67"/>
  <c r="W503" i="67"/>
  <c r="X503" i="67"/>
  <c r="Y503" i="67"/>
  <c r="Z503" i="67"/>
  <c r="AA503" i="67"/>
  <c r="AB503" i="67"/>
  <c r="AC503" i="67"/>
  <c r="AD503" i="67"/>
  <c r="AE503" i="67"/>
  <c r="AF503" i="67"/>
  <c r="AG503" i="67"/>
  <c r="AH503" i="67"/>
  <c r="AI503" i="67"/>
  <c r="AJ503" i="67"/>
  <c r="AK503" i="67"/>
  <c r="AL503" i="67"/>
  <c r="AM503" i="67"/>
  <c r="AN503" i="67"/>
  <c r="AO503" i="67"/>
  <c r="AP503" i="67"/>
  <c r="AQ503" i="67"/>
  <c r="AR503" i="67"/>
  <c r="AS503" i="67"/>
  <c r="AT503" i="67"/>
  <c r="AU503" i="67"/>
  <c r="AV503" i="67"/>
  <c r="AW503" i="67"/>
  <c r="AX503" i="67"/>
  <c r="AY503" i="67"/>
  <c r="AZ503" i="67"/>
  <c r="BA503" i="67"/>
  <c r="BB503" i="67"/>
  <c r="BC503" i="67"/>
  <c r="BD503" i="67"/>
  <c r="BE503" i="67"/>
  <c r="BF503" i="67"/>
  <c r="BG503" i="67"/>
  <c r="BH503" i="67"/>
  <c r="BI503" i="67"/>
  <c r="BJ503" i="67"/>
  <c r="BK503" i="67"/>
  <c r="BL503" i="67"/>
  <c r="BM503" i="67"/>
  <c r="BN503" i="67"/>
  <c r="BO503" i="67"/>
  <c r="BP503" i="67"/>
  <c r="BQ503" i="67"/>
  <c r="BR503" i="67"/>
  <c r="CD503" i="67"/>
  <c r="CE503" i="67"/>
  <c r="CF503" i="67"/>
  <c r="CG503" i="67"/>
  <c r="CH503" i="67"/>
  <c r="CI503" i="67"/>
  <c r="CJ503" i="67"/>
  <c r="CK503" i="67"/>
  <c r="CL503" i="67"/>
  <c r="CM503" i="67"/>
  <c r="CN503" i="67"/>
  <c r="CO503" i="67"/>
  <c r="CP503" i="67"/>
  <c r="CQ503" i="67"/>
  <c r="CR503" i="67"/>
  <c r="CS503" i="67"/>
  <c r="CT503" i="67"/>
  <c r="CU503" i="67"/>
  <c r="CV503" i="67"/>
  <c r="CW503" i="67"/>
  <c r="CX503" i="67"/>
  <c r="CY503" i="67"/>
  <c r="CZ503" i="67"/>
  <c r="DA503" i="67"/>
  <c r="DB503" i="67"/>
  <c r="DC503" i="67"/>
  <c r="DD503" i="67"/>
  <c r="DE503" i="67"/>
  <c r="DF503" i="67"/>
  <c r="DG503" i="67"/>
  <c r="DH503" i="67"/>
  <c r="DI503" i="67"/>
  <c r="DJ503" i="67"/>
  <c r="DK503" i="67"/>
  <c r="DL503" i="67"/>
  <c r="DM503" i="67"/>
  <c r="DN503" i="67"/>
  <c r="DO503" i="67"/>
  <c r="DP503" i="67"/>
  <c r="DQ503" i="67"/>
  <c r="DR503" i="67"/>
  <c r="DS503" i="67"/>
  <c r="DT503" i="67"/>
  <c r="DZ503" i="67"/>
  <c r="EA503" i="67"/>
  <c r="EB503" i="67"/>
  <c r="EC503" i="67"/>
  <c r="ED503" i="67"/>
  <c r="EE503" i="67"/>
  <c r="EF503" i="67"/>
  <c r="EG503" i="67"/>
  <c r="EH503" i="67"/>
  <c r="EI503" i="67"/>
  <c r="EJ503" i="67"/>
  <c r="A504" i="67"/>
  <c r="B504" i="67"/>
  <c r="C504" i="67"/>
  <c r="D504" i="67"/>
  <c r="E504" i="67"/>
  <c r="F504" i="67"/>
  <c r="G504" i="67"/>
  <c r="H504" i="67"/>
  <c r="I504" i="67"/>
  <c r="J504" i="67"/>
  <c r="K504" i="67"/>
  <c r="L504" i="67"/>
  <c r="M504" i="67"/>
  <c r="N504" i="67"/>
  <c r="O504" i="67"/>
  <c r="P504" i="67"/>
  <c r="Q504" i="67"/>
  <c r="R504" i="67"/>
  <c r="S504" i="67"/>
  <c r="T504" i="67"/>
  <c r="U504" i="67"/>
  <c r="V504" i="67"/>
  <c r="W504" i="67"/>
  <c r="X504" i="67"/>
  <c r="Y504" i="67"/>
  <c r="Z504" i="67"/>
  <c r="AA504" i="67"/>
  <c r="AB504" i="67"/>
  <c r="AC504" i="67"/>
  <c r="AD504" i="67"/>
  <c r="AE504" i="67"/>
  <c r="AF504" i="67"/>
  <c r="AG504" i="67"/>
  <c r="AH504" i="67"/>
  <c r="AI504" i="67"/>
  <c r="AJ504" i="67"/>
  <c r="AK504" i="67"/>
  <c r="AL504" i="67"/>
  <c r="AM504" i="67"/>
  <c r="AN504" i="67"/>
  <c r="AO504" i="67"/>
  <c r="AP504" i="67"/>
  <c r="AQ504" i="67"/>
  <c r="AR504" i="67"/>
  <c r="AS504" i="67"/>
  <c r="AT504" i="67"/>
  <c r="AU504" i="67"/>
  <c r="AV504" i="67"/>
  <c r="AW504" i="67"/>
  <c r="AX504" i="67"/>
  <c r="AY504" i="67"/>
  <c r="AZ504" i="67"/>
  <c r="BA504" i="67"/>
  <c r="BB504" i="67"/>
  <c r="BC504" i="67"/>
  <c r="BD504" i="67"/>
  <c r="BE504" i="67"/>
  <c r="BF504" i="67"/>
  <c r="BG504" i="67"/>
  <c r="BH504" i="67"/>
  <c r="BI504" i="67"/>
  <c r="BJ504" i="67"/>
  <c r="BK504" i="67"/>
  <c r="BL504" i="67"/>
  <c r="BM504" i="67"/>
  <c r="BN504" i="67"/>
  <c r="BO504" i="67"/>
  <c r="BP504" i="67"/>
  <c r="BQ504" i="67"/>
  <c r="BR504" i="67"/>
  <c r="BS504" i="67"/>
  <c r="BT504" i="67"/>
  <c r="BU504" i="67"/>
  <c r="BV504" i="67"/>
  <c r="BW504" i="67"/>
  <c r="BX504" i="67"/>
  <c r="BY504" i="67"/>
  <c r="BZ504" i="67"/>
  <c r="CA504" i="67"/>
  <c r="CB504" i="67"/>
  <c r="CC504" i="67"/>
  <c r="CD504" i="67"/>
  <c r="CE504" i="67"/>
  <c r="CF504" i="67"/>
  <c r="CG504" i="67"/>
  <c r="CH504" i="67"/>
  <c r="CI504" i="67"/>
  <c r="CJ504" i="67"/>
  <c r="CK504" i="67"/>
  <c r="CL504" i="67"/>
  <c r="CM504" i="67"/>
  <c r="CN504" i="67"/>
  <c r="CO504" i="67"/>
  <c r="CP504" i="67"/>
  <c r="CQ504" i="67"/>
  <c r="CR504" i="67"/>
  <c r="CS504" i="67"/>
  <c r="CT504" i="67"/>
  <c r="CU504" i="67"/>
  <c r="CV504" i="67"/>
  <c r="CW504" i="67"/>
  <c r="CX504" i="67"/>
  <c r="CY504" i="67"/>
  <c r="CZ504" i="67"/>
  <c r="DA504" i="67"/>
  <c r="DB504" i="67"/>
  <c r="DC504" i="67"/>
  <c r="DD504" i="67"/>
  <c r="DE504" i="67"/>
  <c r="DF504" i="67"/>
  <c r="DG504" i="67"/>
  <c r="DH504" i="67"/>
  <c r="DI504" i="67"/>
  <c r="DJ504" i="67"/>
  <c r="DK504" i="67"/>
  <c r="DL504" i="67"/>
  <c r="DM504" i="67"/>
  <c r="DN504" i="67"/>
  <c r="DO504" i="67"/>
  <c r="DP504" i="67"/>
  <c r="DQ504" i="67"/>
  <c r="DR504" i="67"/>
  <c r="DS504" i="67"/>
  <c r="DT504" i="67"/>
  <c r="DU504" i="67"/>
  <c r="DV504" i="67"/>
  <c r="DW504" i="67"/>
  <c r="DX504" i="67"/>
  <c r="DY504" i="67"/>
  <c r="DZ504" i="67"/>
  <c r="EA504" i="67"/>
  <c r="EB504" i="67"/>
  <c r="EC504" i="67"/>
  <c r="ED504" i="67"/>
  <c r="EE504" i="67"/>
  <c r="EF504" i="67"/>
  <c r="EG504" i="67"/>
  <c r="EH504" i="67"/>
  <c r="EI504" i="67"/>
  <c r="EJ504" i="67"/>
  <c r="A505" i="67"/>
  <c r="B505" i="67"/>
  <c r="C505" i="67"/>
  <c r="D505" i="67"/>
  <c r="E505" i="67"/>
  <c r="F505" i="67"/>
  <c r="G505" i="67"/>
  <c r="H505" i="67"/>
  <c r="I505" i="67"/>
  <c r="J505" i="67"/>
  <c r="K505" i="67"/>
  <c r="L505" i="67"/>
  <c r="M505" i="67"/>
  <c r="N505" i="67"/>
  <c r="O505" i="67"/>
  <c r="P505" i="67"/>
  <c r="Q505" i="67"/>
  <c r="R505" i="67"/>
  <c r="S505" i="67"/>
  <c r="T505" i="67"/>
  <c r="U505" i="67"/>
  <c r="V505" i="67"/>
  <c r="W505" i="67"/>
  <c r="X505" i="67"/>
  <c r="Y505" i="67"/>
  <c r="Z505" i="67"/>
  <c r="AA505" i="67"/>
  <c r="AB505" i="67"/>
  <c r="AC505" i="67"/>
  <c r="AD505" i="67"/>
  <c r="AE505" i="67"/>
  <c r="AF505" i="67"/>
  <c r="AG505" i="67"/>
  <c r="AH505" i="67"/>
  <c r="AI505" i="67"/>
  <c r="AJ505" i="67"/>
  <c r="AK505" i="67"/>
  <c r="AL505" i="67"/>
  <c r="AM505" i="67"/>
  <c r="AN505" i="67"/>
  <c r="AO505" i="67"/>
  <c r="AP505" i="67"/>
  <c r="AQ505" i="67"/>
  <c r="AR505" i="67"/>
  <c r="AS505" i="67"/>
  <c r="AT505" i="67"/>
  <c r="CD505" i="67"/>
  <c r="CE505" i="67"/>
  <c r="CF505" i="67"/>
  <c r="CG505" i="67"/>
  <c r="CH505" i="67"/>
  <c r="CI505" i="67"/>
  <c r="CJ505" i="67"/>
  <c r="CK505" i="67"/>
  <c r="CL505" i="67"/>
  <c r="CM505" i="67"/>
  <c r="CN505" i="67"/>
  <c r="CO505" i="67"/>
  <c r="CP505" i="67"/>
  <c r="CQ505" i="67"/>
  <c r="CR505" i="67"/>
  <c r="CS505" i="67"/>
  <c r="CT505" i="67"/>
  <c r="CU505" i="67"/>
  <c r="CV505" i="67"/>
  <c r="CW505" i="67"/>
  <c r="CX505" i="67"/>
  <c r="CY505" i="67"/>
  <c r="CZ505" i="67"/>
  <c r="DA505" i="67"/>
  <c r="DB505" i="67"/>
  <c r="DC505" i="67"/>
  <c r="DD505" i="67"/>
  <c r="DE505" i="67"/>
  <c r="DF505" i="67"/>
  <c r="DG505" i="67"/>
  <c r="DH505" i="67"/>
  <c r="DI505" i="67"/>
  <c r="DJ505" i="67"/>
  <c r="DK505" i="67"/>
  <c r="DL505" i="67"/>
  <c r="DM505" i="67"/>
  <c r="DN505" i="67"/>
  <c r="DO505" i="67"/>
  <c r="DP505" i="67"/>
  <c r="DQ505" i="67"/>
  <c r="DR505" i="67"/>
  <c r="DS505" i="67"/>
  <c r="DT505" i="67"/>
  <c r="DU505" i="67"/>
  <c r="DZ505" i="67"/>
  <c r="EA505" i="67"/>
  <c r="EB505" i="67"/>
  <c r="EC505" i="67"/>
  <c r="ED505" i="67"/>
  <c r="EE505" i="67"/>
  <c r="EF505" i="67"/>
  <c r="EG505" i="67"/>
  <c r="EH505" i="67"/>
  <c r="EI505" i="67"/>
  <c r="EJ505" i="67"/>
  <c r="A506" i="67"/>
  <c r="B506" i="67"/>
  <c r="C506" i="67"/>
  <c r="D506" i="67"/>
  <c r="E506" i="67"/>
  <c r="F506" i="67"/>
  <c r="G506" i="67"/>
  <c r="H506" i="67"/>
  <c r="I506" i="67"/>
  <c r="J506" i="67"/>
  <c r="K506" i="67"/>
  <c r="L506" i="67"/>
  <c r="M506" i="67"/>
  <c r="N506" i="67"/>
  <c r="O506" i="67"/>
  <c r="P506" i="67"/>
  <c r="Q506" i="67"/>
  <c r="R506" i="67"/>
  <c r="S506" i="67"/>
  <c r="T506" i="67"/>
  <c r="U506" i="67"/>
  <c r="V506" i="67"/>
  <c r="W506" i="67"/>
  <c r="X506" i="67"/>
  <c r="Y506" i="67"/>
  <c r="Z506" i="67"/>
  <c r="AA506" i="67"/>
  <c r="AB506" i="67"/>
  <c r="AC506" i="67"/>
  <c r="AD506" i="67"/>
  <c r="AE506" i="67"/>
  <c r="AF506" i="67"/>
  <c r="AG506" i="67"/>
  <c r="AH506" i="67"/>
  <c r="AI506" i="67"/>
  <c r="AJ506" i="67"/>
  <c r="AK506" i="67"/>
  <c r="AL506" i="67"/>
  <c r="AM506" i="67"/>
  <c r="AN506" i="67"/>
  <c r="AO506" i="67"/>
  <c r="AP506" i="67"/>
  <c r="AQ506" i="67"/>
  <c r="AR506" i="67"/>
  <c r="AS506" i="67"/>
  <c r="AT506" i="67"/>
  <c r="AU506" i="67"/>
  <c r="AV506" i="67"/>
  <c r="AW506" i="67"/>
  <c r="AX506" i="67"/>
  <c r="AY506" i="67"/>
  <c r="AZ506" i="67"/>
  <c r="BA506" i="67"/>
  <c r="BB506" i="67"/>
  <c r="BC506" i="67"/>
  <c r="BD506" i="67"/>
  <c r="BE506" i="67"/>
  <c r="BF506" i="67"/>
  <c r="BG506" i="67"/>
  <c r="BH506" i="67"/>
  <c r="BI506" i="67"/>
  <c r="BJ506" i="67"/>
  <c r="BK506" i="67"/>
  <c r="BL506" i="67"/>
  <c r="BM506" i="67"/>
  <c r="BN506" i="67"/>
  <c r="BO506" i="67"/>
  <c r="BP506" i="67"/>
  <c r="BQ506" i="67"/>
  <c r="BR506" i="67"/>
  <c r="CD506" i="67"/>
  <c r="CE506" i="67"/>
  <c r="CF506" i="67"/>
  <c r="CG506" i="67"/>
  <c r="CH506" i="67"/>
  <c r="CI506" i="67"/>
  <c r="CJ506" i="67"/>
  <c r="CK506" i="67"/>
  <c r="CL506" i="67"/>
  <c r="CM506" i="67"/>
  <c r="CN506" i="67"/>
  <c r="CO506" i="67"/>
  <c r="CP506" i="67"/>
  <c r="CQ506" i="67"/>
  <c r="CR506" i="67"/>
  <c r="CS506" i="67"/>
  <c r="CT506" i="67"/>
  <c r="CU506" i="67"/>
  <c r="CV506" i="67"/>
  <c r="CW506" i="67"/>
  <c r="CX506" i="67"/>
  <c r="CY506" i="67"/>
  <c r="CZ506" i="67"/>
  <c r="DA506" i="67"/>
  <c r="DB506" i="67"/>
  <c r="DC506" i="67"/>
  <c r="DD506" i="67"/>
  <c r="DE506" i="67"/>
  <c r="DF506" i="67"/>
  <c r="DG506" i="67"/>
  <c r="DH506" i="67"/>
  <c r="DI506" i="67"/>
  <c r="DJ506" i="67"/>
  <c r="DK506" i="67"/>
  <c r="DL506" i="67"/>
  <c r="DM506" i="67"/>
  <c r="DN506" i="67"/>
  <c r="DO506" i="67"/>
  <c r="DP506" i="67"/>
  <c r="DQ506" i="67"/>
  <c r="DR506" i="67"/>
  <c r="DS506" i="67"/>
  <c r="DT506" i="67"/>
  <c r="DU506" i="67"/>
  <c r="DZ506" i="67"/>
  <c r="EA506" i="67"/>
  <c r="EB506" i="67"/>
  <c r="EC506" i="67"/>
  <c r="ED506" i="67"/>
  <c r="EE506" i="67"/>
  <c r="EF506" i="67"/>
  <c r="EG506" i="67"/>
  <c r="EH506" i="67"/>
  <c r="EI506" i="67"/>
  <c r="EJ506" i="67"/>
  <c r="A507" i="67"/>
  <c r="B507" i="67"/>
  <c r="C507" i="67"/>
  <c r="D507" i="67"/>
  <c r="E507" i="67"/>
  <c r="F507" i="67"/>
  <c r="G507" i="67"/>
  <c r="H507" i="67"/>
  <c r="I507" i="67"/>
  <c r="J507" i="67"/>
  <c r="K507" i="67"/>
  <c r="L507" i="67"/>
  <c r="M507" i="67"/>
  <c r="N507" i="67"/>
  <c r="O507" i="67"/>
  <c r="P507" i="67"/>
  <c r="Q507" i="67"/>
  <c r="R507" i="67"/>
  <c r="S507" i="67"/>
  <c r="T507" i="67"/>
  <c r="U507" i="67"/>
  <c r="V507" i="67"/>
  <c r="W507" i="67"/>
  <c r="X507" i="67"/>
  <c r="Y507" i="67"/>
  <c r="Z507" i="67"/>
  <c r="AA507" i="67"/>
  <c r="AB507" i="67"/>
  <c r="AC507" i="67"/>
  <c r="AD507" i="67"/>
  <c r="AE507" i="67"/>
  <c r="AF507" i="67"/>
  <c r="AG507" i="67"/>
  <c r="AH507" i="67"/>
  <c r="AI507" i="67"/>
  <c r="AJ507" i="67"/>
  <c r="AK507" i="67"/>
  <c r="AL507" i="67"/>
  <c r="AM507" i="67"/>
  <c r="AN507" i="67"/>
  <c r="AO507" i="67"/>
  <c r="AP507" i="67"/>
  <c r="AQ507" i="67"/>
  <c r="AR507" i="67"/>
  <c r="AS507" i="67"/>
  <c r="CD507" i="67"/>
  <c r="CE507" i="67"/>
  <c r="CF507" i="67"/>
  <c r="CG507" i="67"/>
  <c r="CH507" i="67"/>
  <c r="CI507" i="67"/>
  <c r="CJ507" i="67"/>
  <c r="CK507" i="67"/>
  <c r="CL507" i="67"/>
  <c r="CM507" i="67"/>
  <c r="CN507" i="67"/>
  <c r="CO507" i="67"/>
  <c r="CP507" i="67"/>
  <c r="CQ507" i="67"/>
  <c r="CR507" i="67"/>
  <c r="CS507" i="67"/>
  <c r="CT507" i="67"/>
  <c r="CU507" i="67"/>
  <c r="CV507" i="67"/>
  <c r="CW507" i="67"/>
  <c r="CX507" i="67"/>
  <c r="CY507" i="67"/>
  <c r="CZ507" i="67"/>
  <c r="DA507" i="67"/>
  <c r="DB507" i="67"/>
  <c r="DC507" i="67"/>
  <c r="DD507" i="67"/>
  <c r="DE507" i="67"/>
  <c r="DF507" i="67"/>
  <c r="DG507" i="67"/>
  <c r="DH507" i="67"/>
  <c r="DI507" i="67"/>
  <c r="DJ507" i="67"/>
  <c r="DK507" i="67"/>
  <c r="DL507" i="67"/>
  <c r="DM507" i="67"/>
  <c r="DN507" i="67"/>
  <c r="DO507" i="67"/>
  <c r="DP507" i="67"/>
  <c r="DQ507" i="67"/>
  <c r="DR507" i="67"/>
  <c r="DS507" i="67"/>
  <c r="DT507" i="67"/>
  <c r="DU507" i="67"/>
  <c r="DZ507" i="67"/>
  <c r="EA507" i="67"/>
  <c r="EB507" i="67"/>
  <c r="EC507" i="67"/>
  <c r="ED507" i="67"/>
  <c r="EE507" i="67"/>
  <c r="EF507" i="67"/>
  <c r="EG507" i="67"/>
  <c r="EH507" i="67"/>
  <c r="EI507" i="67"/>
  <c r="EJ507" i="67"/>
  <c r="A508" i="67"/>
  <c r="B508" i="67"/>
  <c r="C508" i="67"/>
  <c r="D508" i="67"/>
  <c r="E508" i="67"/>
  <c r="F508" i="67"/>
  <c r="G508" i="67"/>
  <c r="H508" i="67"/>
  <c r="I508" i="67"/>
  <c r="J508" i="67"/>
  <c r="K508" i="67"/>
  <c r="L508" i="67"/>
  <c r="M508" i="67"/>
  <c r="N508" i="67"/>
  <c r="O508" i="67"/>
  <c r="P508" i="67"/>
  <c r="Q508" i="67"/>
  <c r="R508" i="67"/>
  <c r="S508" i="67"/>
  <c r="T508" i="67"/>
  <c r="U508" i="67"/>
  <c r="V508" i="67"/>
  <c r="W508" i="67"/>
  <c r="X508" i="67"/>
  <c r="Y508" i="67"/>
  <c r="Z508" i="67"/>
  <c r="AA508" i="67"/>
  <c r="AB508" i="67"/>
  <c r="AC508" i="67"/>
  <c r="AD508" i="67"/>
  <c r="AE508" i="67"/>
  <c r="AF508" i="67"/>
  <c r="AG508" i="67"/>
  <c r="AH508" i="67"/>
  <c r="AI508" i="67"/>
  <c r="AJ508" i="67"/>
  <c r="AK508" i="67"/>
  <c r="AL508" i="67"/>
  <c r="AM508" i="67"/>
  <c r="AN508" i="67"/>
  <c r="AO508" i="67"/>
  <c r="AP508" i="67"/>
  <c r="AQ508" i="67"/>
  <c r="AR508" i="67"/>
  <c r="AS508" i="67"/>
  <c r="CD508" i="67"/>
  <c r="CE508" i="67"/>
  <c r="CF508" i="67"/>
  <c r="CG508" i="67"/>
  <c r="CH508" i="67"/>
  <c r="CI508" i="67"/>
  <c r="CJ508" i="67"/>
  <c r="CK508" i="67"/>
  <c r="CL508" i="67"/>
  <c r="CM508" i="67"/>
  <c r="CN508" i="67"/>
  <c r="CO508" i="67"/>
  <c r="CP508" i="67"/>
  <c r="CQ508" i="67"/>
  <c r="CR508" i="67"/>
  <c r="CS508" i="67"/>
  <c r="CT508" i="67"/>
  <c r="CU508" i="67"/>
  <c r="CV508" i="67"/>
  <c r="CW508" i="67"/>
  <c r="CX508" i="67"/>
  <c r="CY508" i="67"/>
  <c r="CZ508" i="67"/>
  <c r="DA508" i="67"/>
  <c r="DB508" i="67"/>
  <c r="DC508" i="67"/>
  <c r="DD508" i="67"/>
  <c r="DE508" i="67"/>
  <c r="DF508" i="67"/>
  <c r="DG508" i="67"/>
  <c r="DH508" i="67"/>
  <c r="DI508" i="67"/>
  <c r="DJ508" i="67"/>
  <c r="DK508" i="67"/>
  <c r="DL508" i="67"/>
  <c r="DM508" i="67"/>
  <c r="DN508" i="67"/>
  <c r="DO508" i="67"/>
  <c r="DP508" i="67"/>
  <c r="DQ508" i="67"/>
  <c r="DR508" i="67"/>
  <c r="DS508" i="67"/>
  <c r="DT508" i="67"/>
  <c r="DU508" i="67"/>
  <c r="DZ508" i="67"/>
  <c r="EA508" i="67"/>
  <c r="EB508" i="67"/>
  <c r="EC508" i="67"/>
  <c r="ED508" i="67"/>
  <c r="EE508" i="67"/>
  <c r="EF508" i="67"/>
  <c r="EG508" i="67"/>
  <c r="EH508" i="67"/>
  <c r="EI508" i="67"/>
  <c r="EJ508" i="67"/>
  <c r="A509" i="67"/>
  <c r="B509" i="67"/>
  <c r="C509" i="67"/>
  <c r="D509" i="67"/>
  <c r="E509" i="67"/>
  <c r="F509" i="67"/>
  <c r="G509" i="67"/>
  <c r="H509" i="67"/>
  <c r="I509" i="67"/>
  <c r="J509" i="67"/>
  <c r="K509" i="67"/>
  <c r="L509" i="67"/>
  <c r="M509" i="67"/>
  <c r="N509" i="67"/>
  <c r="O509" i="67"/>
  <c r="P509" i="67"/>
  <c r="Q509" i="67"/>
  <c r="R509" i="67"/>
  <c r="S509" i="67"/>
  <c r="T509" i="67"/>
  <c r="U509" i="67"/>
  <c r="V509" i="67"/>
  <c r="W509" i="67"/>
  <c r="X509" i="67"/>
  <c r="Y509" i="67"/>
  <c r="Z509" i="67"/>
  <c r="AA509" i="67"/>
  <c r="AB509" i="67"/>
  <c r="AC509" i="67"/>
  <c r="AD509" i="67"/>
  <c r="AE509" i="67"/>
  <c r="AF509" i="67"/>
  <c r="AG509" i="67"/>
  <c r="AH509" i="67"/>
  <c r="AI509" i="67"/>
  <c r="AJ509" i="67"/>
  <c r="AK509" i="67"/>
  <c r="AL509" i="67"/>
  <c r="AM509" i="67"/>
  <c r="AN509" i="67"/>
  <c r="AO509" i="67"/>
  <c r="AP509" i="67"/>
  <c r="AQ509" i="67"/>
  <c r="AR509" i="67"/>
  <c r="AS509" i="67"/>
  <c r="AT509" i="67"/>
  <c r="AU509" i="67"/>
  <c r="AV509" i="67"/>
  <c r="AW509" i="67"/>
  <c r="AX509" i="67"/>
  <c r="AY509" i="67"/>
  <c r="AZ509" i="67"/>
  <c r="BA509" i="67"/>
  <c r="BB509" i="67"/>
  <c r="BC509" i="67"/>
  <c r="BD509" i="67"/>
  <c r="BE509" i="67"/>
  <c r="BF509" i="67"/>
  <c r="BG509" i="67"/>
  <c r="BH509" i="67"/>
  <c r="BI509" i="67"/>
  <c r="BJ509" i="67"/>
  <c r="BK509" i="67"/>
  <c r="BL509" i="67"/>
  <c r="BM509" i="67"/>
  <c r="BN509" i="67"/>
  <c r="BO509" i="67"/>
  <c r="BP509" i="67"/>
  <c r="BQ509" i="67"/>
  <c r="BR509" i="67"/>
  <c r="BS509" i="67"/>
  <c r="BT509" i="67"/>
  <c r="BU509" i="67"/>
  <c r="BV509" i="67"/>
  <c r="BW509" i="67"/>
  <c r="BX509" i="67"/>
  <c r="BY509" i="67"/>
  <c r="BZ509" i="67"/>
  <c r="CA509" i="67"/>
  <c r="CB509" i="67"/>
  <c r="CC509" i="67"/>
  <c r="CD509" i="67"/>
  <c r="CE509" i="67"/>
  <c r="CF509" i="67"/>
  <c r="CG509" i="67"/>
  <c r="CH509" i="67"/>
  <c r="CI509" i="67"/>
  <c r="CJ509" i="67"/>
  <c r="CK509" i="67"/>
  <c r="CL509" i="67"/>
  <c r="CM509" i="67"/>
  <c r="CN509" i="67"/>
  <c r="CO509" i="67"/>
  <c r="CP509" i="67"/>
  <c r="CQ509" i="67"/>
  <c r="CR509" i="67"/>
  <c r="CS509" i="67"/>
  <c r="CT509" i="67"/>
  <c r="CU509" i="67"/>
  <c r="CV509" i="67"/>
  <c r="CW509" i="67"/>
  <c r="CX509" i="67"/>
  <c r="CY509" i="67"/>
  <c r="CZ509" i="67"/>
  <c r="DA509" i="67"/>
  <c r="DB509" i="67"/>
  <c r="DC509" i="67"/>
  <c r="DD509" i="67"/>
  <c r="DE509" i="67"/>
  <c r="DF509" i="67"/>
  <c r="DG509" i="67"/>
  <c r="DH509" i="67"/>
  <c r="DI509" i="67"/>
  <c r="DJ509" i="67"/>
  <c r="DK509" i="67"/>
  <c r="DL509" i="67"/>
  <c r="DM509" i="67"/>
  <c r="DN509" i="67"/>
  <c r="DO509" i="67"/>
  <c r="DP509" i="67"/>
  <c r="DQ509" i="67"/>
  <c r="DR509" i="67"/>
  <c r="DS509" i="67"/>
  <c r="DT509" i="67"/>
  <c r="DU509" i="67"/>
  <c r="DV509" i="67"/>
  <c r="DW509" i="67"/>
  <c r="DX509" i="67"/>
  <c r="DY509" i="67"/>
  <c r="DZ509" i="67"/>
  <c r="EA509" i="67"/>
  <c r="EB509" i="67"/>
  <c r="EC509" i="67"/>
  <c r="ED509" i="67"/>
  <c r="EE509" i="67"/>
  <c r="EF509" i="67"/>
  <c r="EG509" i="67"/>
  <c r="EH509" i="67"/>
  <c r="EI509" i="67"/>
  <c r="EJ509" i="67"/>
  <c r="A510" i="67"/>
  <c r="B510" i="67"/>
  <c r="C510" i="67"/>
  <c r="D510" i="67"/>
  <c r="E510" i="67"/>
  <c r="F510" i="67"/>
  <c r="G510" i="67"/>
  <c r="H510" i="67"/>
  <c r="I510" i="67"/>
  <c r="J510" i="67"/>
  <c r="K510" i="67"/>
  <c r="L510" i="67"/>
  <c r="M510" i="67"/>
  <c r="N510" i="67"/>
  <c r="O510" i="67"/>
  <c r="P510" i="67"/>
  <c r="Q510" i="67"/>
  <c r="R510" i="67"/>
  <c r="S510" i="67"/>
  <c r="T510" i="67"/>
  <c r="U510" i="67"/>
  <c r="V510" i="67"/>
  <c r="W510" i="67"/>
  <c r="X510" i="67"/>
  <c r="Y510" i="67"/>
  <c r="Z510" i="67"/>
  <c r="AA510" i="67"/>
  <c r="AB510" i="67"/>
  <c r="AC510" i="67"/>
  <c r="AD510" i="67"/>
  <c r="AE510" i="67"/>
  <c r="AF510" i="67"/>
  <c r="AG510" i="67"/>
  <c r="AH510" i="67"/>
  <c r="AI510" i="67"/>
  <c r="AJ510" i="67"/>
  <c r="AK510" i="67"/>
  <c r="AL510" i="67"/>
  <c r="AM510" i="67"/>
  <c r="AN510" i="67"/>
  <c r="AO510" i="67"/>
  <c r="AP510" i="67"/>
  <c r="AQ510" i="67"/>
  <c r="AR510" i="67"/>
  <c r="AS510" i="67"/>
  <c r="AT510" i="67"/>
  <c r="AU510" i="67"/>
  <c r="AV510" i="67"/>
  <c r="AW510" i="67"/>
  <c r="AX510" i="67"/>
  <c r="AY510" i="67"/>
  <c r="AZ510" i="67"/>
  <c r="BA510" i="67"/>
  <c r="BB510" i="67"/>
  <c r="BC510" i="67"/>
  <c r="BD510" i="67"/>
  <c r="BE510" i="67"/>
  <c r="BF510" i="67"/>
  <c r="BG510" i="67"/>
  <c r="BH510" i="67"/>
  <c r="BI510" i="67"/>
  <c r="BJ510" i="67"/>
  <c r="BK510" i="67"/>
  <c r="BL510" i="67"/>
  <c r="BM510" i="67"/>
  <c r="BN510" i="67"/>
  <c r="BO510" i="67"/>
  <c r="BP510" i="67"/>
  <c r="BQ510" i="67"/>
  <c r="BR510" i="67"/>
  <c r="BS510" i="67"/>
  <c r="BT510" i="67"/>
  <c r="BU510" i="67"/>
  <c r="BV510" i="67"/>
  <c r="BW510" i="67"/>
  <c r="BX510" i="67"/>
  <c r="BY510" i="67"/>
  <c r="BZ510" i="67"/>
  <c r="CA510" i="67"/>
  <c r="CB510" i="67"/>
  <c r="CC510" i="67"/>
  <c r="CD510" i="67"/>
  <c r="CE510" i="67"/>
  <c r="CF510" i="67"/>
  <c r="CG510" i="67"/>
  <c r="CH510" i="67"/>
  <c r="CI510" i="67"/>
  <c r="CJ510" i="67"/>
  <c r="CK510" i="67"/>
  <c r="CL510" i="67"/>
  <c r="CM510" i="67"/>
  <c r="CN510" i="67"/>
  <c r="CO510" i="67"/>
  <c r="CP510" i="67"/>
  <c r="CQ510" i="67"/>
  <c r="CR510" i="67"/>
  <c r="CS510" i="67"/>
  <c r="CT510" i="67"/>
  <c r="CU510" i="67"/>
  <c r="CV510" i="67"/>
  <c r="CW510" i="67"/>
  <c r="CX510" i="67"/>
  <c r="CY510" i="67"/>
  <c r="CZ510" i="67"/>
  <c r="DA510" i="67"/>
  <c r="DB510" i="67"/>
  <c r="DC510" i="67"/>
  <c r="DD510" i="67"/>
  <c r="DE510" i="67"/>
  <c r="DF510" i="67"/>
  <c r="DG510" i="67"/>
  <c r="DH510" i="67"/>
  <c r="DI510" i="67"/>
  <c r="DJ510" i="67"/>
  <c r="DK510" i="67"/>
  <c r="DL510" i="67"/>
  <c r="DM510" i="67"/>
  <c r="DN510" i="67"/>
  <c r="DO510" i="67"/>
  <c r="DP510" i="67"/>
  <c r="DQ510" i="67"/>
  <c r="DR510" i="67"/>
  <c r="DS510" i="67"/>
  <c r="DT510" i="67"/>
  <c r="DU510" i="67"/>
  <c r="DV510" i="67"/>
  <c r="DW510" i="67"/>
  <c r="DX510" i="67"/>
  <c r="DY510" i="67"/>
  <c r="DZ510" i="67"/>
  <c r="EA510" i="67"/>
  <c r="EB510" i="67"/>
  <c r="EC510" i="67"/>
  <c r="ED510" i="67"/>
  <c r="EE510" i="67"/>
  <c r="EF510" i="67"/>
  <c r="EG510" i="67"/>
  <c r="EH510" i="67"/>
  <c r="EI510" i="67"/>
  <c r="EJ510" i="67"/>
  <c r="A511" i="67"/>
  <c r="B511" i="67"/>
  <c r="C511" i="67"/>
  <c r="D511" i="67"/>
  <c r="E511" i="67"/>
  <c r="F511" i="67"/>
  <c r="G511" i="67"/>
  <c r="H511" i="67"/>
  <c r="I511" i="67"/>
  <c r="J511" i="67"/>
  <c r="K511" i="67"/>
  <c r="L511" i="67"/>
  <c r="M511" i="67"/>
  <c r="N511" i="67"/>
  <c r="O511" i="67"/>
  <c r="P511" i="67"/>
  <c r="Q511" i="67"/>
  <c r="R511" i="67"/>
  <c r="S511" i="67"/>
  <c r="T511" i="67"/>
  <c r="U511" i="67"/>
  <c r="V511" i="67"/>
  <c r="W511" i="67"/>
  <c r="X511" i="67"/>
  <c r="Y511" i="67"/>
  <c r="Z511" i="67"/>
  <c r="AA511" i="67"/>
  <c r="AB511" i="67"/>
  <c r="AC511" i="67"/>
  <c r="AD511" i="67"/>
  <c r="AE511" i="67"/>
  <c r="AF511" i="67"/>
  <c r="AG511" i="67"/>
  <c r="AH511" i="67"/>
  <c r="AI511" i="67"/>
  <c r="AJ511" i="67"/>
  <c r="AK511" i="67"/>
  <c r="AL511" i="67"/>
  <c r="AM511" i="67"/>
  <c r="AN511" i="67"/>
  <c r="AO511" i="67"/>
  <c r="AP511" i="67"/>
  <c r="AQ511" i="67"/>
  <c r="AR511" i="67"/>
  <c r="AS511" i="67"/>
  <c r="CD511" i="67"/>
  <c r="CE511" i="67"/>
  <c r="CF511" i="67"/>
  <c r="CG511" i="67"/>
  <c r="CH511" i="67"/>
  <c r="CI511" i="67"/>
  <c r="CJ511" i="67"/>
  <c r="CK511" i="67"/>
  <c r="CL511" i="67"/>
  <c r="CM511" i="67"/>
  <c r="CN511" i="67"/>
  <c r="CO511" i="67"/>
  <c r="CP511" i="67"/>
  <c r="CQ511" i="67"/>
  <c r="CR511" i="67"/>
  <c r="CS511" i="67"/>
  <c r="CT511" i="67"/>
  <c r="CU511" i="67"/>
  <c r="CV511" i="67"/>
  <c r="CW511" i="67"/>
  <c r="CX511" i="67"/>
  <c r="CY511" i="67"/>
  <c r="CZ511" i="67"/>
  <c r="DA511" i="67"/>
  <c r="DB511" i="67"/>
  <c r="DC511" i="67"/>
  <c r="DD511" i="67"/>
  <c r="DE511" i="67"/>
  <c r="DF511" i="67"/>
  <c r="DG511" i="67"/>
  <c r="DH511" i="67"/>
  <c r="DI511" i="67"/>
  <c r="DJ511" i="67"/>
  <c r="DK511" i="67"/>
  <c r="DL511" i="67"/>
  <c r="DM511" i="67"/>
  <c r="DN511" i="67"/>
  <c r="DO511" i="67"/>
  <c r="DP511" i="67"/>
  <c r="DZ511" i="67"/>
  <c r="EA511" i="67"/>
  <c r="EB511" i="67"/>
  <c r="EC511" i="67"/>
  <c r="ED511" i="67"/>
  <c r="EE511" i="67"/>
  <c r="EF511" i="67"/>
  <c r="EG511" i="67"/>
  <c r="EH511" i="67"/>
  <c r="EI511" i="67"/>
  <c r="EJ511" i="67"/>
  <c r="A512" i="67"/>
  <c r="B512" i="67"/>
  <c r="C512" i="67"/>
  <c r="D512" i="67"/>
  <c r="E512" i="67"/>
  <c r="F512" i="67"/>
  <c r="G512" i="67"/>
  <c r="H512" i="67"/>
  <c r="I512" i="67"/>
  <c r="J512" i="67"/>
  <c r="K512" i="67"/>
  <c r="L512" i="67"/>
  <c r="M512" i="67"/>
  <c r="N512" i="67"/>
  <c r="O512" i="67"/>
  <c r="P512" i="67"/>
  <c r="Q512" i="67"/>
  <c r="R512" i="67"/>
  <c r="S512" i="67"/>
  <c r="T512" i="67"/>
  <c r="U512" i="67"/>
  <c r="V512" i="67"/>
  <c r="W512" i="67"/>
  <c r="X512" i="67"/>
  <c r="Y512" i="67"/>
  <c r="Z512" i="67"/>
  <c r="AA512" i="67"/>
  <c r="AB512" i="67"/>
  <c r="AC512" i="67"/>
  <c r="AD512" i="67"/>
  <c r="AE512" i="67"/>
  <c r="AF512" i="67"/>
  <c r="AG512" i="67"/>
  <c r="AH512" i="67"/>
  <c r="AI512" i="67"/>
  <c r="AJ512" i="67"/>
  <c r="AK512" i="67"/>
  <c r="AL512" i="67"/>
  <c r="AM512" i="67"/>
  <c r="AN512" i="67"/>
  <c r="AO512" i="67"/>
  <c r="AP512" i="67"/>
  <c r="AQ512" i="67"/>
  <c r="AR512" i="67"/>
  <c r="AS512" i="67"/>
  <c r="AT512" i="67"/>
  <c r="AU512" i="67"/>
  <c r="AV512" i="67"/>
  <c r="AW512" i="67"/>
  <c r="AX512" i="67"/>
  <c r="AY512" i="67"/>
  <c r="AZ512" i="67"/>
  <c r="BA512" i="67"/>
  <c r="BB512" i="67"/>
  <c r="BC512" i="67"/>
  <c r="BD512" i="67"/>
  <c r="BE512" i="67"/>
  <c r="BF512" i="67"/>
  <c r="BG512" i="67"/>
  <c r="BH512" i="67"/>
  <c r="BI512" i="67"/>
  <c r="BJ512" i="67"/>
  <c r="BK512" i="67"/>
  <c r="BL512" i="67"/>
  <c r="BM512" i="67"/>
  <c r="BN512" i="67"/>
  <c r="BO512" i="67"/>
  <c r="BP512" i="67"/>
  <c r="BQ512" i="67"/>
  <c r="BR512" i="67"/>
  <c r="BS512" i="67"/>
  <c r="BT512" i="67"/>
  <c r="BU512" i="67"/>
  <c r="BV512" i="67"/>
  <c r="BW512" i="67"/>
  <c r="BX512" i="67"/>
  <c r="BY512" i="67"/>
  <c r="BZ512" i="67"/>
  <c r="CA512" i="67"/>
  <c r="CB512" i="67"/>
  <c r="CC512" i="67"/>
  <c r="CD512" i="67"/>
  <c r="CE512" i="67"/>
  <c r="CF512" i="67"/>
  <c r="CG512" i="67"/>
  <c r="CH512" i="67"/>
  <c r="CI512" i="67"/>
  <c r="CJ512" i="67"/>
  <c r="CK512" i="67"/>
  <c r="CL512" i="67"/>
  <c r="CM512" i="67"/>
  <c r="CN512" i="67"/>
  <c r="CO512" i="67"/>
  <c r="CP512" i="67"/>
  <c r="CQ512" i="67"/>
  <c r="CR512" i="67"/>
  <c r="CS512" i="67"/>
  <c r="CT512" i="67"/>
  <c r="CU512" i="67"/>
  <c r="CV512" i="67"/>
  <c r="CW512" i="67"/>
  <c r="CX512" i="67"/>
  <c r="CY512" i="67"/>
  <c r="CZ512" i="67"/>
  <c r="DA512" i="67"/>
  <c r="DB512" i="67"/>
  <c r="DC512" i="67"/>
  <c r="DD512" i="67"/>
  <c r="DE512" i="67"/>
  <c r="DF512" i="67"/>
  <c r="DG512" i="67"/>
  <c r="DH512" i="67"/>
  <c r="DI512" i="67"/>
  <c r="DJ512" i="67"/>
  <c r="DK512" i="67"/>
  <c r="DL512" i="67"/>
  <c r="DM512" i="67"/>
  <c r="DN512" i="67"/>
  <c r="DO512" i="67"/>
  <c r="DP512" i="67"/>
  <c r="DQ512" i="67"/>
  <c r="DR512" i="67"/>
  <c r="DS512" i="67"/>
  <c r="DT512" i="67"/>
  <c r="DU512" i="67"/>
  <c r="DV512" i="67"/>
  <c r="DW512" i="67"/>
  <c r="DX512" i="67"/>
  <c r="DY512" i="67"/>
  <c r="DZ512" i="67"/>
  <c r="EA512" i="67"/>
  <c r="EB512" i="67"/>
  <c r="EC512" i="67"/>
  <c r="ED512" i="67"/>
  <c r="EE512" i="67"/>
  <c r="EF512" i="67"/>
  <c r="EG512" i="67"/>
  <c r="EH512" i="67"/>
  <c r="EI512" i="67"/>
  <c r="EJ512" i="67"/>
  <c r="A513" i="67"/>
  <c r="B513" i="67"/>
  <c r="C513" i="67"/>
  <c r="D513" i="67"/>
  <c r="E513" i="67"/>
  <c r="F513" i="67"/>
  <c r="G513" i="67"/>
  <c r="H513" i="67"/>
  <c r="I513" i="67"/>
  <c r="J513" i="67"/>
  <c r="K513" i="67"/>
  <c r="L513" i="67"/>
  <c r="M513" i="67"/>
  <c r="N513" i="67"/>
  <c r="O513" i="67"/>
  <c r="P513" i="67"/>
  <c r="Q513" i="67"/>
  <c r="R513" i="67"/>
  <c r="S513" i="67"/>
  <c r="T513" i="67"/>
  <c r="U513" i="67"/>
  <c r="V513" i="67"/>
  <c r="W513" i="67"/>
  <c r="X513" i="67"/>
  <c r="Y513" i="67"/>
  <c r="Z513" i="67"/>
  <c r="AA513" i="67"/>
  <c r="AB513" i="67"/>
  <c r="AC513" i="67"/>
  <c r="AD513" i="67"/>
  <c r="AE513" i="67"/>
  <c r="AF513" i="67"/>
  <c r="AG513" i="67"/>
  <c r="AH513" i="67"/>
  <c r="AI513" i="67"/>
  <c r="AJ513" i="67"/>
  <c r="AK513" i="67"/>
  <c r="AL513" i="67"/>
  <c r="AM513" i="67"/>
  <c r="AN513" i="67"/>
  <c r="AO513" i="67"/>
  <c r="AP513" i="67"/>
  <c r="AQ513" i="67"/>
  <c r="AR513" i="67"/>
  <c r="AS513" i="67"/>
  <c r="AT513" i="67"/>
  <c r="AU513" i="67"/>
  <c r="AV513" i="67"/>
  <c r="AW513" i="67"/>
  <c r="AX513" i="67"/>
  <c r="AY513" i="67"/>
  <c r="AZ513" i="67"/>
  <c r="BA513" i="67"/>
  <c r="BB513" i="67"/>
  <c r="BC513" i="67"/>
  <c r="BD513" i="67"/>
  <c r="BE513" i="67"/>
  <c r="BF513" i="67"/>
  <c r="BG513" i="67"/>
  <c r="BH513" i="67"/>
  <c r="BI513" i="67"/>
  <c r="BJ513" i="67"/>
  <c r="BK513" i="67"/>
  <c r="BL513" i="67"/>
  <c r="BM513" i="67"/>
  <c r="BN513" i="67"/>
  <c r="BO513" i="67"/>
  <c r="BP513" i="67"/>
  <c r="BQ513" i="67"/>
  <c r="BR513" i="67"/>
  <c r="CD513" i="67"/>
  <c r="CE513" i="67"/>
  <c r="CF513" i="67"/>
  <c r="CG513" i="67"/>
  <c r="CH513" i="67"/>
  <c r="CI513" i="67"/>
  <c r="CJ513" i="67"/>
  <c r="CK513" i="67"/>
  <c r="CL513" i="67"/>
  <c r="CM513" i="67"/>
  <c r="CN513" i="67"/>
  <c r="CO513" i="67"/>
  <c r="CP513" i="67"/>
  <c r="CQ513" i="67"/>
  <c r="CR513" i="67"/>
  <c r="CS513" i="67"/>
  <c r="CT513" i="67"/>
  <c r="CU513" i="67"/>
  <c r="CV513" i="67"/>
  <c r="CW513" i="67"/>
  <c r="CX513" i="67"/>
  <c r="CY513" i="67"/>
  <c r="CZ513" i="67"/>
  <c r="DA513" i="67"/>
  <c r="DB513" i="67"/>
  <c r="DC513" i="67"/>
  <c r="DD513" i="67"/>
  <c r="DE513" i="67"/>
  <c r="DF513" i="67"/>
  <c r="DG513" i="67"/>
  <c r="DH513" i="67"/>
  <c r="DI513" i="67"/>
  <c r="DJ513" i="67"/>
  <c r="DK513" i="67"/>
  <c r="DL513" i="67"/>
  <c r="DM513" i="67"/>
  <c r="DN513" i="67"/>
  <c r="DO513" i="67"/>
  <c r="DP513" i="67"/>
  <c r="DQ513" i="67"/>
  <c r="DR513" i="67"/>
  <c r="DS513" i="67"/>
  <c r="DT513" i="67"/>
  <c r="DU513" i="67"/>
  <c r="DV513" i="67"/>
  <c r="DW513" i="67"/>
  <c r="DX513" i="67"/>
  <c r="DY513" i="67"/>
  <c r="DZ513" i="67"/>
  <c r="EA513" i="67"/>
  <c r="EB513" i="67"/>
  <c r="EC513" i="67"/>
  <c r="ED513" i="67"/>
  <c r="EE513" i="67"/>
  <c r="EF513" i="67"/>
  <c r="EG513" i="67"/>
  <c r="EH513" i="67"/>
  <c r="EI513" i="67"/>
  <c r="EJ513" i="67"/>
  <c r="A514" i="67"/>
  <c r="B514" i="67"/>
  <c r="C514" i="67"/>
  <c r="D514" i="67"/>
  <c r="E514" i="67"/>
  <c r="F514" i="67"/>
  <c r="G514" i="67"/>
  <c r="H514" i="67"/>
  <c r="I514" i="67"/>
  <c r="J514" i="67"/>
  <c r="K514" i="67"/>
  <c r="L514" i="67"/>
  <c r="M514" i="67"/>
  <c r="N514" i="67"/>
  <c r="O514" i="67"/>
  <c r="P514" i="67"/>
  <c r="Q514" i="67"/>
  <c r="R514" i="67"/>
  <c r="S514" i="67"/>
  <c r="T514" i="67"/>
  <c r="U514" i="67"/>
  <c r="V514" i="67"/>
  <c r="W514" i="67"/>
  <c r="X514" i="67"/>
  <c r="Y514" i="67"/>
  <c r="Z514" i="67"/>
  <c r="AA514" i="67"/>
  <c r="AB514" i="67"/>
  <c r="AC514" i="67"/>
  <c r="AD514" i="67"/>
  <c r="AE514" i="67"/>
  <c r="AF514" i="67"/>
  <c r="AG514" i="67"/>
  <c r="AH514" i="67"/>
  <c r="AI514" i="67"/>
  <c r="AJ514" i="67"/>
  <c r="AK514" i="67"/>
  <c r="AL514" i="67"/>
  <c r="AM514" i="67"/>
  <c r="AN514" i="67"/>
  <c r="AO514" i="67"/>
  <c r="AP514" i="67"/>
  <c r="AQ514" i="67"/>
  <c r="AR514" i="67"/>
  <c r="AS514" i="67"/>
  <c r="AT514" i="67"/>
  <c r="AU514" i="67"/>
  <c r="AV514" i="67"/>
  <c r="AW514" i="67"/>
  <c r="AX514" i="67"/>
  <c r="AY514" i="67"/>
  <c r="AZ514" i="67"/>
  <c r="BA514" i="67"/>
  <c r="BB514" i="67"/>
  <c r="BC514" i="67"/>
  <c r="BD514" i="67"/>
  <c r="BE514" i="67"/>
  <c r="BF514" i="67"/>
  <c r="BG514" i="67"/>
  <c r="BH514" i="67"/>
  <c r="BI514" i="67"/>
  <c r="BJ514" i="67"/>
  <c r="BK514" i="67"/>
  <c r="BL514" i="67"/>
  <c r="BM514" i="67"/>
  <c r="BN514" i="67"/>
  <c r="BO514" i="67"/>
  <c r="BP514" i="67"/>
  <c r="BQ514" i="67"/>
  <c r="BR514" i="67"/>
  <c r="BS514" i="67"/>
  <c r="BT514" i="67"/>
  <c r="BU514" i="67"/>
  <c r="BV514" i="67"/>
  <c r="BW514" i="67"/>
  <c r="BX514" i="67"/>
  <c r="BY514" i="67"/>
  <c r="BZ514" i="67"/>
  <c r="CA514" i="67"/>
  <c r="CB514" i="67"/>
  <c r="CC514" i="67"/>
  <c r="CD514" i="67"/>
  <c r="CE514" i="67"/>
  <c r="CF514" i="67"/>
  <c r="CG514" i="67"/>
  <c r="CH514" i="67"/>
  <c r="CI514" i="67"/>
  <c r="CJ514" i="67"/>
  <c r="CK514" i="67"/>
  <c r="CL514" i="67"/>
  <c r="CM514" i="67"/>
  <c r="CN514" i="67"/>
  <c r="CO514" i="67"/>
  <c r="CP514" i="67"/>
  <c r="CQ514" i="67"/>
  <c r="CR514" i="67"/>
  <c r="CS514" i="67"/>
  <c r="CT514" i="67"/>
  <c r="CU514" i="67"/>
  <c r="CV514" i="67"/>
  <c r="CW514" i="67"/>
  <c r="CX514" i="67"/>
  <c r="CY514" i="67"/>
  <c r="CZ514" i="67"/>
  <c r="DA514" i="67"/>
  <c r="DB514" i="67"/>
  <c r="DC514" i="67"/>
  <c r="DD514" i="67"/>
  <c r="DE514" i="67"/>
  <c r="DF514" i="67"/>
  <c r="DG514" i="67"/>
  <c r="DH514" i="67"/>
  <c r="DI514" i="67"/>
  <c r="DJ514" i="67"/>
  <c r="DK514" i="67"/>
  <c r="DL514" i="67"/>
  <c r="DM514" i="67"/>
  <c r="DN514" i="67"/>
  <c r="DO514" i="67"/>
  <c r="DP514" i="67"/>
  <c r="DQ514" i="67"/>
  <c r="DR514" i="67"/>
  <c r="DS514" i="67"/>
  <c r="DT514" i="67"/>
  <c r="DU514" i="67"/>
  <c r="DV514" i="67"/>
  <c r="DW514" i="67"/>
  <c r="DX514" i="67"/>
  <c r="DY514" i="67"/>
  <c r="DZ514" i="67"/>
  <c r="EA514" i="67"/>
  <c r="EB514" i="67"/>
  <c r="EC514" i="67"/>
  <c r="ED514" i="67"/>
  <c r="EE514" i="67"/>
  <c r="EF514" i="67"/>
  <c r="EG514" i="67"/>
  <c r="EH514" i="67"/>
  <c r="EI514" i="67"/>
  <c r="EJ514" i="67"/>
  <c r="A515" i="67"/>
  <c r="B515" i="67"/>
  <c r="C515" i="67"/>
  <c r="D515" i="67"/>
  <c r="E515" i="67"/>
  <c r="F515" i="67"/>
  <c r="G515" i="67"/>
  <c r="H515" i="67"/>
  <c r="I515" i="67"/>
  <c r="J515" i="67"/>
  <c r="K515" i="67"/>
  <c r="L515" i="67"/>
  <c r="M515" i="67"/>
  <c r="N515" i="67"/>
  <c r="O515" i="67"/>
  <c r="P515" i="67"/>
  <c r="Q515" i="67"/>
  <c r="R515" i="67"/>
  <c r="S515" i="67"/>
  <c r="T515" i="67"/>
  <c r="U515" i="67"/>
  <c r="V515" i="67"/>
  <c r="W515" i="67"/>
  <c r="X515" i="67"/>
  <c r="Y515" i="67"/>
  <c r="Z515" i="67"/>
  <c r="AA515" i="67"/>
  <c r="AB515" i="67"/>
  <c r="AC515" i="67"/>
  <c r="AD515" i="67"/>
  <c r="AE515" i="67"/>
  <c r="AF515" i="67"/>
  <c r="AG515" i="67"/>
  <c r="AH515" i="67"/>
  <c r="AI515" i="67"/>
  <c r="AJ515" i="67"/>
  <c r="AK515" i="67"/>
  <c r="AL515" i="67"/>
  <c r="AM515" i="67"/>
  <c r="AN515" i="67"/>
  <c r="AO515" i="67"/>
  <c r="AP515" i="67"/>
  <c r="AQ515" i="67"/>
  <c r="AR515" i="67"/>
  <c r="AS515" i="67"/>
  <c r="AT515" i="67"/>
  <c r="AU515" i="67"/>
  <c r="AV515" i="67"/>
  <c r="AW515" i="67"/>
  <c r="AX515" i="67"/>
  <c r="AY515" i="67"/>
  <c r="AZ515" i="67"/>
  <c r="BA515" i="67"/>
  <c r="BB515" i="67"/>
  <c r="BC515" i="67"/>
  <c r="BD515" i="67"/>
  <c r="BE515" i="67"/>
  <c r="BF515" i="67"/>
  <c r="BG515" i="67"/>
  <c r="BH515" i="67"/>
  <c r="BI515" i="67"/>
  <c r="BJ515" i="67"/>
  <c r="BK515" i="67"/>
  <c r="BL515" i="67"/>
  <c r="BM515" i="67"/>
  <c r="BN515" i="67"/>
  <c r="BO515" i="67"/>
  <c r="BP515" i="67"/>
  <c r="BQ515" i="67"/>
  <c r="BR515" i="67"/>
  <c r="CD515" i="67"/>
  <c r="CE515" i="67"/>
  <c r="CF515" i="67"/>
  <c r="CG515" i="67"/>
  <c r="CH515" i="67"/>
  <c r="CI515" i="67"/>
  <c r="CJ515" i="67"/>
  <c r="CK515" i="67"/>
  <c r="CL515" i="67"/>
  <c r="CM515" i="67"/>
  <c r="CN515" i="67"/>
  <c r="CO515" i="67"/>
  <c r="CP515" i="67"/>
  <c r="CQ515" i="67"/>
  <c r="CR515" i="67"/>
  <c r="CS515" i="67"/>
  <c r="CT515" i="67"/>
  <c r="CU515" i="67"/>
  <c r="CV515" i="67"/>
  <c r="CW515" i="67"/>
  <c r="CX515" i="67"/>
  <c r="CY515" i="67"/>
  <c r="CZ515" i="67"/>
  <c r="DA515" i="67"/>
  <c r="DB515" i="67"/>
  <c r="DC515" i="67"/>
  <c r="DD515" i="67"/>
  <c r="DE515" i="67"/>
  <c r="DF515" i="67"/>
  <c r="DG515" i="67"/>
  <c r="DH515" i="67"/>
  <c r="DI515" i="67"/>
  <c r="DJ515" i="67"/>
  <c r="DK515" i="67"/>
  <c r="DL515" i="67"/>
  <c r="DM515" i="67"/>
  <c r="DN515" i="67"/>
  <c r="DO515" i="67"/>
  <c r="DP515" i="67"/>
  <c r="DQ515" i="67"/>
  <c r="DR515" i="67"/>
  <c r="DS515" i="67"/>
  <c r="DT515" i="67"/>
  <c r="DU515" i="67"/>
  <c r="DV515" i="67"/>
  <c r="DW515" i="67"/>
  <c r="DX515" i="67"/>
  <c r="DY515" i="67"/>
  <c r="DZ515" i="67"/>
  <c r="EA515" i="67"/>
  <c r="EB515" i="67"/>
  <c r="EC515" i="67"/>
  <c r="ED515" i="67"/>
  <c r="EE515" i="67"/>
  <c r="EF515" i="67"/>
  <c r="EG515" i="67"/>
  <c r="EH515" i="67"/>
  <c r="EI515" i="67"/>
  <c r="EJ515" i="67"/>
  <c r="A516" i="67"/>
  <c r="B516" i="67"/>
  <c r="C516" i="67"/>
  <c r="D516" i="67"/>
  <c r="E516" i="67"/>
  <c r="F516" i="67"/>
  <c r="G516" i="67"/>
  <c r="H516" i="67"/>
  <c r="I516" i="67"/>
  <c r="J516" i="67"/>
  <c r="K516" i="67"/>
  <c r="L516" i="67"/>
  <c r="M516" i="67"/>
  <c r="N516" i="67"/>
  <c r="O516" i="67"/>
  <c r="P516" i="67"/>
  <c r="Q516" i="67"/>
  <c r="R516" i="67"/>
  <c r="S516" i="67"/>
  <c r="T516" i="67"/>
  <c r="U516" i="67"/>
  <c r="V516" i="67"/>
  <c r="W516" i="67"/>
  <c r="X516" i="67"/>
  <c r="Y516" i="67"/>
  <c r="Z516" i="67"/>
  <c r="AA516" i="67"/>
  <c r="AB516" i="67"/>
  <c r="AC516" i="67"/>
  <c r="AD516" i="67"/>
  <c r="AE516" i="67"/>
  <c r="AF516" i="67"/>
  <c r="AG516" i="67"/>
  <c r="AH516" i="67"/>
  <c r="AI516" i="67"/>
  <c r="AJ516" i="67"/>
  <c r="AK516" i="67"/>
  <c r="AL516" i="67"/>
  <c r="AM516" i="67"/>
  <c r="AN516" i="67"/>
  <c r="AO516" i="67"/>
  <c r="AP516" i="67"/>
  <c r="AQ516" i="67"/>
  <c r="AR516" i="67"/>
  <c r="AS516" i="67"/>
  <c r="AT516" i="67"/>
  <c r="AU516" i="67"/>
  <c r="AV516" i="67"/>
  <c r="AW516" i="67"/>
  <c r="AX516" i="67"/>
  <c r="AY516" i="67"/>
  <c r="AZ516" i="67"/>
  <c r="BA516" i="67"/>
  <c r="BB516" i="67"/>
  <c r="BC516" i="67"/>
  <c r="BD516" i="67"/>
  <c r="BE516" i="67"/>
  <c r="BF516" i="67"/>
  <c r="BG516" i="67"/>
  <c r="BH516" i="67"/>
  <c r="BI516" i="67"/>
  <c r="BJ516" i="67"/>
  <c r="BK516" i="67"/>
  <c r="BL516" i="67"/>
  <c r="BM516" i="67"/>
  <c r="BN516" i="67"/>
  <c r="BO516" i="67"/>
  <c r="BP516" i="67"/>
  <c r="BQ516" i="67"/>
  <c r="BR516" i="67"/>
  <c r="BS516" i="67"/>
  <c r="BT516" i="67"/>
  <c r="BU516" i="67"/>
  <c r="BV516" i="67"/>
  <c r="BW516" i="67"/>
  <c r="BX516" i="67"/>
  <c r="BY516" i="67"/>
  <c r="BZ516" i="67"/>
  <c r="CA516" i="67"/>
  <c r="CB516" i="67"/>
  <c r="CC516" i="67"/>
  <c r="CD516" i="67"/>
  <c r="CE516" i="67"/>
  <c r="CF516" i="67"/>
  <c r="CG516" i="67"/>
  <c r="CH516" i="67"/>
  <c r="CI516" i="67"/>
  <c r="CJ516" i="67"/>
  <c r="CK516" i="67"/>
  <c r="CL516" i="67"/>
  <c r="CM516" i="67"/>
  <c r="CN516" i="67"/>
  <c r="CO516" i="67"/>
  <c r="CP516" i="67"/>
  <c r="CQ516" i="67"/>
  <c r="CR516" i="67"/>
  <c r="CS516" i="67"/>
  <c r="CT516" i="67"/>
  <c r="CU516" i="67"/>
  <c r="CV516" i="67"/>
  <c r="CW516" i="67"/>
  <c r="CX516" i="67"/>
  <c r="CY516" i="67"/>
  <c r="CZ516" i="67"/>
  <c r="DA516" i="67"/>
  <c r="DB516" i="67"/>
  <c r="DC516" i="67"/>
  <c r="DD516" i="67"/>
  <c r="DE516" i="67"/>
  <c r="DF516" i="67"/>
  <c r="DG516" i="67"/>
  <c r="DH516" i="67"/>
  <c r="DI516" i="67"/>
  <c r="DJ516" i="67"/>
  <c r="DK516" i="67"/>
  <c r="DL516" i="67"/>
  <c r="DM516" i="67"/>
  <c r="DN516" i="67"/>
  <c r="DO516" i="67"/>
  <c r="DP516" i="67"/>
  <c r="DQ516" i="67"/>
  <c r="DR516" i="67"/>
  <c r="DS516" i="67"/>
  <c r="DT516" i="67"/>
  <c r="DU516" i="67"/>
  <c r="DV516" i="67"/>
  <c r="DW516" i="67"/>
  <c r="DX516" i="67"/>
  <c r="DY516" i="67"/>
  <c r="DZ516" i="67"/>
  <c r="EA516" i="67"/>
  <c r="EB516" i="67"/>
  <c r="EC516" i="67"/>
  <c r="ED516" i="67"/>
  <c r="EE516" i="67"/>
  <c r="EF516" i="67"/>
  <c r="EG516" i="67"/>
  <c r="EH516" i="67"/>
  <c r="EI516" i="67"/>
  <c r="EJ516" i="67"/>
  <c r="A517" i="67"/>
  <c r="B517" i="67"/>
  <c r="C517" i="67"/>
  <c r="D517" i="67"/>
  <c r="E517" i="67"/>
  <c r="F517" i="67"/>
  <c r="G517" i="67"/>
  <c r="H517" i="67"/>
  <c r="I517" i="67"/>
  <c r="J517" i="67"/>
  <c r="K517" i="67"/>
  <c r="L517" i="67"/>
  <c r="M517" i="67"/>
  <c r="N517" i="67"/>
  <c r="O517" i="67"/>
  <c r="P517" i="67"/>
  <c r="Q517" i="67"/>
  <c r="R517" i="67"/>
  <c r="S517" i="67"/>
  <c r="T517" i="67"/>
  <c r="U517" i="67"/>
  <c r="V517" i="67"/>
  <c r="W517" i="67"/>
  <c r="X517" i="67"/>
  <c r="Y517" i="67"/>
  <c r="Z517" i="67"/>
  <c r="AA517" i="67"/>
  <c r="AB517" i="67"/>
  <c r="AC517" i="67"/>
  <c r="AD517" i="67"/>
  <c r="AE517" i="67"/>
  <c r="AF517" i="67"/>
  <c r="AG517" i="67"/>
  <c r="AH517" i="67"/>
  <c r="AI517" i="67"/>
  <c r="AJ517" i="67"/>
  <c r="AK517" i="67"/>
  <c r="AL517" i="67"/>
  <c r="AM517" i="67"/>
  <c r="AN517" i="67"/>
  <c r="AO517" i="67"/>
  <c r="AP517" i="67"/>
  <c r="AQ517" i="67"/>
  <c r="AR517" i="67"/>
  <c r="AS517" i="67"/>
  <c r="AT517" i="67"/>
  <c r="AU517" i="67"/>
  <c r="AV517" i="67"/>
  <c r="AW517" i="67"/>
  <c r="AX517" i="67"/>
  <c r="AY517" i="67"/>
  <c r="AZ517" i="67"/>
  <c r="BA517" i="67"/>
  <c r="BB517" i="67"/>
  <c r="BC517" i="67"/>
  <c r="BD517" i="67"/>
  <c r="BE517" i="67"/>
  <c r="BF517" i="67"/>
  <c r="BG517" i="67"/>
  <c r="BH517" i="67"/>
  <c r="BI517" i="67"/>
  <c r="BJ517" i="67"/>
  <c r="BK517" i="67"/>
  <c r="BL517" i="67"/>
  <c r="BM517" i="67"/>
  <c r="BN517" i="67"/>
  <c r="BO517" i="67"/>
  <c r="BP517" i="67"/>
  <c r="BQ517" i="67"/>
  <c r="BR517" i="67"/>
  <c r="BS517" i="67"/>
  <c r="BT517" i="67"/>
  <c r="BU517" i="67"/>
  <c r="BV517" i="67"/>
  <c r="BW517" i="67"/>
  <c r="BX517" i="67"/>
  <c r="BY517" i="67"/>
  <c r="BZ517" i="67"/>
  <c r="CA517" i="67"/>
  <c r="CB517" i="67"/>
  <c r="CC517" i="67"/>
  <c r="CD517" i="67"/>
  <c r="CE517" i="67"/>
  <c r="CF517" i="67"/>
  <c r="CG517" i="67"/>
  <c r="CH517" i="67"/>
  <c r="CI517" i="67"/>
  <c r="CJ517" i="67"/>
  <c r="CK517" i="67"/>
  <c r="CL517" i="67"/>
  <c r="CM517" i="67"/>
  <c r="CN517" i="67"/>
  <c r="CO517" i="67"/>
  <c r="CP517" i="67"/>
  <c r="CQ517" i="67"/>
  <c r="CR517" i="67"/>
  <c r="CS517" i="67"/>
  <c r="CT517" i="67"/>
  <c r="CU517" i="67"/>
  <c r="CV517" i="67"/>
  <c r="CW517" i="67"/>
  <c r="CX517" i="67"/>
  <c r="CY517" i="67"/>
  <c r="CZ517" i="67"/>
  <c r="DA517" i="67"/>
  <c r="DB517" i="67"/>
  <c r="DC517" i="67"/>
  <c r="DD517" i="67"/>
  <c r="DE517" i="67"/>
  <c r="DF517" i="67"/>
  <c r="DG517" i="67"/>
  <c r="DH517" i="67"/>
  <c r="DI517" i="67"/>
  <c r="DJ517" i="67"/>
  <c r="DK517" i="67"/>
  <c r="DL517" i="67"/>
  <c r="DM517" i="67"/>
  <c r="DN517" i="67"/>
  <c r="DO517" i="67"/>
  <c r="DP517" i="67"/>
  <c r="DQ517" i="67"/>
  <c r="DR517" i="67"/>
  <c r="DS517" i="67"/>
  <c r="DT517" i="67"/>
  <c r="DU517" i="67"/>
  <c r="DV517" i="67"/>
  <c r="DW517" i="67"/>
  <c r="DX517" i="67"/>
  <c r="DY517" i="67"/>
  <c r="DZ517" i="67"/>
  <c r="EA517" i="67"/>
  <c r="EB517" i="67"/>
  <c r="EC517" i="67"/>
  <c r="ED517" i="67"/>
  <c r="EE517" i="67"/>
  <c r="EF517" i="67"/>
  <c r="EG517" i="67"/>
  <c r="EH517" i="67"/>
  <c r="EI517" i="67"/>
  <c r="EJ517" i="67"/>
  <c r="A518" i="67"/>
  <c r="B518" i="67"/>
  <c r="C518" i="67"/>
  <c r="D518" i="67"/>
  <c r="E518" i="67"/>
  <c r="F518" i="67"/>
  <c r="G518" i="67"/>
  <c r="H518" i="67"/>
  <c r="I518" i="67"/>
  <c r="J518" i="67"/>
  <c r="K518" i="67"/>
  <c r="L518" i="67"/>
  <c r="M518" i="67"/>
  <c r="N518" i="67"/>
  <c r="O518" i="67"/>
  <c r="P518" i="67"/>
  <c r="Q518" i="67"/>
  <c r="R518" i="67"/>
  <c r="S518" i="67"/>
  <c r="T518" i="67"/>
  <c r="U518" i="67"/>
  <c r="V518" i="67"/>
  <c r="W518" i="67"/>
  <c r="X518" i="67"/>
  <c r="Y518" i="67"/>
  <c r="Z518" i="67"/>
  <c r="AA518" i="67"/>
  <c r="AB518" i="67"/>
  <c r="AC518" i="67"/>
  <c r="AD518" i="67"/>
  <c r="AE518" i="67"/>
  <c r="AF518" i="67"/>
  <c r="AG518" i="67"/>
  <c r="AH518" i="67"/>
  <c r="AI518" i="67"/>
  <c r="AJ518" i="67"/>
  <c r="AK518" i="67"/>
  <c r="AL518" i="67"/>
  <c r="AM518" i="67"/>
  <c r="AN518" i="67"/>
  <c r="AO518" i="67"/>
  <c r="AP518" i="67"/>
  <c r="AQ518" i="67"/>
  <c r="AR518" i="67"/>
  <c r="AS518" i="67"/>
  <c r="CD518" i="67"/>
  <c r="CE518" i="67"/>
  <c r="CF518" i="67"/>
  <c r="CG518" i="67"/>
  <c r="CH518" i="67"/>
  <c r="CI518" i="67"/>
  <c r="CJ518" i="67"/>
  <c r="CK518" i="67"/>
  <c r="CL518" i="67"/>
  <c r="CM518" i="67"/>
  <c r="CN518" i="67"/>
  <c r="CO518" i="67"/>
  <c r="CP518" i="67"/>
  <c r="CQ518" i="67"/>
  <c r="CR518" i="67"/>
  <c r="CS518" i="67"/>
  <c r="CT518" i="67"/>
  <c r="CU518" i="67"/>
  <c r="CV518" i="67"/>
  <c r="CW518" i="67"/>
  <c r="CX518" i="67"/>
  <c r="CY518" i="67"/>
  <c r="CZ518" i="67"/>
  <c r="DA518" i="67"/>
  <c r="DB518" i="67"/>
  <c r="DC518" i="67"/>
  <c r="DD518" i="67"/>
  <c r="DE518" i="67"/>
  <c r="DF518" i="67"/>
  <c r="DG518" i="67"/>
  <c r="DH518" i="67"/>
  <c r="DI518" i="67"/>
  <c r="DJ518" i="67"/>
  <c r="DK518" i="67"/>
  <c r="DL518" i="67"/>
  <c r="DM518" i="67"/>
  <c r="DN518" i="67"/>
  <c r="DO518" i="67"/>
  <c r="DP518" i="67"/>
  <c r="DZ518" i="67"/>
  <c r="EA518" i="67"/>
  <c r="EB518" i="67"/>
  <c r="EC518" i="67"/>
  <c r="ED518" i="67"/>
  <c r="EE518" i="67"/>
  <c r="EF518" i="67"/>
  <c r="EG518" i="67"/>
  <c r="EH518" i="67"/>
  <c r="EI518" i="67"/>
  <c r="EJ518" i="67"/>
  <c r="A519" i="67"/>
  <c r="B519" i="67"/>
  <c r="C519" i="67"/>
  <c r="D519" i="67"/>
  <c r="E519" i="67"/>
  <c r="F519" i="67"/>
  <c r="G519" i="67"/>
  <c r="H519" i="67"/>
  <c r="I519" i="67"/>
  <c r="J519" i="67"/>
  <c r="K519" i="67"/>
  <c r="L519" i="67"/>
  <c r="M519" i="67"/>
  <c r="N519" i="67"/>
  <c r="O519" i="67"/>
  <c r="P519" i="67"/>
  <c r="Q519" i="67"/>
  <c r="R519" i="67"/>
  <c r="S519" i="67"/>
  <c r="T519" i="67"/>
  <c r="U519" i="67"/>
  <c r="V519" i="67"/>
  <c r="W519" i="67"/>
  <c r="X519" i="67"/>
  <c r="Y519" i="67"/>
  <c r="Z519" i="67"/>
  <c r="AA519" i="67"/>
  <c r="AB519" i="67"/>
  <c r="AC519" i="67"/>
  <c r="AD519" i="67"/>
  <c r="AE519" i="67"/>
  <c r="AF519" i="67"/>
  <c r="AG519" i="67"/>
  <c r="AH519" i="67"/>
  <c r="AI519" i="67"/>
  <c r="AJ519" i="67"/>
  <c r="AK519" i="67"/>
  <c r="AL519" i="67"/>
  <c r="AM519" i="67"/>
  <c r="AN519" i="67"/>
  <c r="AO519" i="67"/>
  <c r="AP519" i="67"/>
  <c r="AQ519" i="67"/>
  <c r="AR519" i="67"/>
  <c r="AS519" i="67"/>
  <c r="AT519" i="67"/>
  <c r="AU519" i="67"/>
  <c r="AV519" i="67"/>
  <c r="AW519" i="67"/>
  <c r="AX519" i="67"/>
  <c r="AY519" i="67"/>
  <c r="AZ519" i="67"/>
  <c r="BA519" i="67"/>
  <c r="BB519" i="67"/>
  <c r="BC519" i="67"/>
  <c r="BD519" i="67"/>
  <c r="BE519" i="67"/>
  <c r="BF519" i="67"/>
  <c r="BG519" i="67"/>
  <c r="BH519" i="67"/>
  <c r="BI519" i="67"/>
  <c r="BJ519" i="67"/>
  <c r="BK519" i="67"/>
  <c r="BL519" i="67"/>
  <c r="BM519" i="67"/>
  <c r="BN519" i="67"/>
  <c r="BO519" i="67"/>
  <c r="BP519" i="67"/>
  <c r="BQ519" i="67"/>
  <c r="BR519" i="67"/>
  <c r="BS519" i="67"/>
  <c r="BT519" i="67"/>
  <c r="BU519" i="67"/>
  <c r="BV519" i="67"/>
  <c r="BW519" i="67"/>
  <c r="BX519" i="67"/>
  <c r="BY519" i="67"/>
  <c r="BZ519" i="67"/>
  <c r="CA519" i="67"/>
  <c r="CB519" i="67"/>
  <c r="CC519" i="67"/>
  <c r="CD519" i="67"/>
  <c r="CE519" i="67"/>
  <c r="CF519" i="67"/>
  <c r="CG519" i="67"/>
  <c r="CH519" i="67"/>
  <c r="CI519" i="67"/>
  <c r="CJ519" i="67"/>
  <c r="CK519" i="67"/>
  <c r="CL519" i="67"/>
  <c r="CM519" i="67"/>
  <c r="CN519" i="67"/>
  <c r="CO519" i="67"/>
  <c r="CP519" i="67"/>
  <c r="CQ519" i="67"/>
  <c r="CR519" i="67"/>
  <c r="CS519" i="67"/>
  <c r="CT519" i="67"/>
  <c r="CU519" i="67"/>
  <c r="CV519" i="67"/>
  <c r="CW519" i="67"/>
  <c r="CX519" i="67"/>
  <c r="CY519" i="67"/>
  <c r="CZ519" i="67"/>
  <c r="DA519" i="67"/>
  <c r="DB519" i="67"/>
  <c r="DC519" i="67"/>
  <c r="DD519" i="67"/>
  <c r="DE519" i="67"/>
  <c r="DF519" i="67"/>
  <c r="DG519" i="67"/>
  <c r="DH519" i="67"/>
  <c r="DI519" i="67"/>
  <c r="DJ519" i="67"/>
  <c r="DK519" i="67"/>
  <c r="DL519" i="67"/>
  <c r="DM519" i="67"/>
  <c r="DN519" i="67"/>
  <c r="DO519" i="67"/>
  <c r="DP519" i="67"/>
  <c r="DQ519" i="67"/>
  <c r="DR519" i="67"/>
  <c r="DS519" i="67"/>
  <c r="DT519" i="67"/>
  <c r="DU519" i="67"/>
  <c r="DV519" i="67"/>
  <c r="DW519" i="67"/>
  <c r="DX519" i="67"/>
  <c r="DY519" i="67"/>
  <c r="DZ519" i="67"/>
  <c r="EA519" i="67"/>
  <c r="EB519" i="67"/>
  <c r="EC519" i="67"/>
  <c r="ED519" i="67"/>
  <c r="EE519" i="67"/>
  <c r="EF519" i="67"/>
  <c r="EG519" i="67"/>
  <c r="EH519" i="67"/>
  <c r="EI519" i="67"/>
  <c r="EJ519" i="67"/>
  <c r="A520" i="67"/>
  <c r="B520" i="67"/>
  <c r="C520" i="67"/>
  <c r="D520" i="67"/>
  <c r="E520" i="67"/>
  <c r="F520" i="67"/>
  <c r="G520" i="67"/>
  <c r="H520" i="67"/>
  <c r="I520" i="67"/>
  <c r="J520" i="67"/>
  <c r="K520" i="67"/>
  <c r="L520" i="67"/>
  <c r="M520" i="67"/>
  <c r="N520" i="67"/>
  <c r="O520" i="67"/>
  <c r="P520" i="67"/>
  <c r="Q520" i="67"/>
  <c r="R520" i="67"/>
  <c r="S520" i="67"/>
  <c r="T520" i="67"/>
  <c r="U520" i="67"/>
  <c r="V520" i="67"/>
  <c r="W520" i="67"/>
  <c r="X520" i="67"/>
  <c r="Y520" i="67"/>
  <c r="Z520" i="67"/>
  <c r="AA520" i="67"/>
  <c r="AB520" i="67"/>
  <c r="AC520" i="67"/>
  <c r="AD520" i="67"/>
  <c r="AE520" i="67"/>
  <c r="AF520" i="67"/>
  <c r="AG520" i="67"/>
  <c r="AH520" i="67"/>
  <c r="AI520" i="67"/>
  <c r="AJ520" i="67"/>
  <c r="AK520" i="67"/>
  <c r="AL520" i="67"/>
  <c r="AM520" i="67"/>
  <c r="AN520" i="67"/>
  <c r="AO520" i="67"/>
  <c r="AP520" i="67"/>
  <c r="AQ520" i="67"/>
  <c r="AR520" i="67"/>
  <c r="AS520" i="67"/>
  <c r="AT520" i="67"/>
  <c r="AU520" i="67"/>
  <c r="AV520" i="67"/>
  <c r="AW520" i="67"/>
  <c r="AX520" i="67"/>
  <c r="AY520" i="67"/>
  <c r="AZ520" i="67"/>
  <c r="BA520" i="67"/>
  <c r="BB520" i="67"/>
  <c r="BC520" i="67"/>
  <c r="BD520" i="67"/>
  <c r="BE520" i="67"/>
  <c r="BF520" i="67"/>
  <c r="BG520" i="67"/>
  <c r="BH520" i="67"/>
  <c r="BI520" i="67"/>
  <c r="BJ520" i="67"/>
  <c r="BK520" i="67"/>
  <c r="BL520" i="67"/>
  <c r="BM520" i="67"/>
  <c r="BN520" i="67"/>
  <c r="BO520" i="67"/>
  <c r="BP520" i="67"/>
  <c r="BQ520" i="67"/>
  <c r="BR520" i="67"/>
  <c r="CD520" i="67"/>
  <c r="CE520" i="67"/>
  <c r="CF520" i="67"/>
  <c r="CG520" i="67"/>
  <c r="CH520" i="67"/>
  <c r="CI520" i="67"/>
  <c r="CJ520" i="67"/>
  <c r="CK520" i="67"/>
  <c r="CL520" i="67"/>
  <c r="CM520" i="67"/>
  <c r="CN520" i="67"/>
  <c r="CO520" i="67"/>
  <c r="CP520" i="67"/>
  <c r="CQ520" i="67"/>
  <c r="CR520" i="67"/>
  <c r="CS520" i="67"/>
  <c r="CT520" i="67"/>
  <c r="CU520" i="67"/>
  <c r="CV520" i="67"/>
  <c r="CW520" i="67"/>
  <c r="CX520" i="67"/>
  <c r="CY520" i="67"/>
  <c r="CZ520" i="67"/>
  <c r="DA520" i="67"/>
  <c r="DB520" i="67"/>
  <c r="DC520" i="67"/>
  <c r="DD520" i="67"/>
  <c r="DE520" i="67"/>
  <c r="DF520" i="67"/>
  <c r="DG520" i="67"/>
  <c r="DH520" i="67"/>
  <c r="DI520" i="67"/>
  <c r="DJ520" i="67"/>
  <c r="DK520" i="67"/>
  <c r="DL520" i="67"/>
  <c r="DM520" i="67"/>
  <c r="DN520" i="67"/>
  <c r="DO520" i="67"/>
  <c r="DP520" i="67"/>
  <c r="DQ520" i="67"/>
  <c r="DR520" i="67"/>
  <c r="DS520" i="67"/>
  <c r="DT520" i="67"/>
  <c r="DU520" i="67"/>
  <c r="DV520" i="67"/>
  <c r="DW520" i="67"/>
  <c r="DX520" i="67"/>
  <c r="DY520" i="67"/>
  <c r="DZ520" i="67"/>
  <c r="EA520" i="67"/>
  <c r="EB520" i="67"/>
  <c r="EC520" i="67"/>
  <c r="ED520" i="67"/>
  <c r="EE520" i="67"/>
  <c r="EF520" i="67"/>
  <c r="EG520" i="67"/>
  <c r="EH520" i="67"/>
  <c r="EI520" i="67"/>
  <c r="EJ520" i="67"/>
  <c r="A521" i="67"/>
  <c r="B521" i="67"/>
  <c r="C521" i="67"/>
  <c r="D521" i="67"/>
  <c r="E521" i="67"/>
  <c r="F521" i="67"/>
  <c r="G521" i="67"/>
  <c r="H521" i="67"/>
  <c r="I521" i="67"/>
  <c r="J521" i="67"/>
  <c r="K521" i="67"/>
  <c r="L521" i="67"/>
  <c r="M521" i="67"/>
  <c r="N521" i="67"/>
  <c r="O521" i="67"/>
  <c r="P521" i="67"/>
  <c r="Q521" i="67"/>
  <c r="R521" i="67"/>
  <c r="S521" i="67"/>
  <c r="T521" i="67"/>
  <c r="U521" i="67"/>
  <c r="V521" i="67"/>
  <c r="W521" i="67"/>
  <c r="X521" i="67"/>
  <c r="Y521" i="67"/>
  <c r="Z521" i="67"/>
  <c r="AA521" i="67"/>
  <c r="AB521" i="67"/>
  <c r="AC521" i="67"/>
  <c r="AD521" i="67"/>
  <c r="AE521" i="67"/>
  <c r="AF521" i="67"/>
  <c r="AG521" i="67"/>
  <c r="AH521" i="67"/>
  <c r="AI521" i="67"/>
  <c r="AJ521" i="67"/>
  <c r="AK521" i="67"/>
  <c r="AL521" i="67"/>
  <c r="AM521" i="67"/>
  <c r="AN521" i="67"/>
  <c r="AO521" i="67"/>
  <c r="AP521" i="67"/>
  <c r="AQ521" i="67"/>
  <c r="AR521" i="67"/>
  <c r="AS521" i="67"/>
  <c r="AT521" i="67"/>
  <c r="AU521" i="67"/>
  <c r="AV521" i="67"/>
  <c r="AW521" i="67"/>
  <c r="AX521" i="67"/>
  <c r="AY521" i="67"/>
  <c r="AZ521" i="67"/>
  <c r="BA521" i="67"/>
  <c r="BB521" i="67"/>
  <c r="BC521" i="67"/>
  <c r="BD521" i="67"/>
  <c r="BE521" i="67"/>
  <c r="BF521" i="67"/>
  <c r="BG521" i="67"/>
  <c r="BH521" i="67"/>
  <c r="BI521" i="67"/>
  <c r="BJ521" i="67"/>
  <c r="BK521" i="67"/>
  <c r="BL521" i="67"/>
  <c r="BM521" i="67"/>
  <c r="BN521" i="67"/>
  <c r="BO521" i="67"/>
  <c r="BP521" i="67"/>
  <c r="BQ521" i="67"/>
  <c r="BR521" i="67"/>
  <c r="BS521" i="67"/>
  <c r="BT521" i="67"/>
  <c r="BU521" i="67"/>
  <c r="BV521" i="67"/>
  <c r="BW521" i="67"/>
  <c r="BX521" i="67"/>
  <c r="BY521" i="67"/>
  <c r="BZ521" i="67"/>
  <c r="CA521" i="67"/>
  <c r="CB521" i="67"/>
  <c r="CC521" i="67"/>
  <c r="CD521" i="67"/>
  <c r="CE521" i="67"/>
  <c r="CF521" i="67"/>
  <c r="CG521" i="67"/>
  <c r="CH521" i="67"/>
  <c r="CI521" i="67"/>
  <c r="CJ521" i="67"/>
  <c r="CK521" i="67"/>
  <c r="CL521" i="67"/>
  <c r="CM521" i="67"/>
  <c r="CN521" i="67"/>
  <c r="CO521" i="67"/>
  <c r="CP521" i="67"/>
  <c r="CQ521" i="67"/>
  <c r="CR521" i="67"/>
  <c r="CS521" i="67"/>
  <c r="CT521" i="67"/>
  <c r="CU521" i="67"/>
  <c r="CV521" i="67"/>
  <c r="CW521" i="67"/>
  <c r="CX521" i="67"/>
  <c r="CY521" i="67"/>
  <c r="CZ521" i="67"/>
  <c r="DA521" i="67"/>
  <c r="DB521" i="67"/>
  <c r="DC521" i="67"/>
  <c r="DD521" i="67"/>
  <c r="DE521" i="67"/>
  <c r="DF521" i="67"/>
  <c r="DG521" i="67"/>
  <c r="DH521" i="67"/>
  <c r="DI521" i="67"/>
  <c r="DJ521" i="67"/>
  <c r="DK521" i="67"/>
  <c r="DL521" i="67"/>
  <c r="DM521" i="67"/>
  <c r="DN521" i="67"/>
  <c r="DO521" i="67"/>
  <c r="DP521" i="67"/>
  <c r="DQ521" i="67"/>
  <c r="DR521" i="67"/>
  <c r="DS521" i="67"/>
  <c r="DT521" i="67"/>
  <c r="DU521" i="67"/>
  <c r="DV521" i="67"/>
  <c r="DW521" i="67"/>
  <c r="DX521" i="67"/>
  <c r="DY521" i="67"/>
  <c r="DZ521" i="67"/>
  <c r="EA521" i="67"/>
  <c r="EB521" i="67"/>
  <c r="EC521" i="67"/>
  <c r="ED521" i="67"/>
  <c r="EE521" i="67"/>
  <c r="EF521" i="67"/>
  <c r="EG521" i="67"/>
  <c r="EH521" i="67"/>
  <c r="EI521" i="67"/>
  <c r="EJ521" i="67"/>
  <c r="A522" i="67"/>
  <c r="B522" i="67"/>
  <c r="C522" i="67"/>
  <c r="D522" i="67"/>
  <c r="E522" i="67"/>
  <c r="F522" i="67"/>
  <c r="G522" i="67"/>
  <c r="H522" i="67"/>
  <c r="I522" i="67"/>
  <c r="J522" i="67"/>
  <c r="K522" i="67"/>
  <c r="L522" i="67"/>
  <c r="M522" i="67"/>
  <c r="N522" i="67"/>
  <c r="O522" i="67"/>
  <c r="P522" i="67"/>
  <c r="Q522" i="67"/>
  <c r="R522" i="67"/>
  <c r="S522" i="67"/>
  <c r="T522" i="67"/>
  <c r="U522" i="67"/>
  <c r="V522" i="67"/>
  <c r="W522" i="67"/>
  <c r="X522" i="67"/>
  <c r="Y522" i="67"/>
  <c r="Z522" i="67"/>
  <c r="AA522" i="67"/>
  <c r="AB522" i="67"/>
  <c r="AC522" i="67"/>
  <c r="AD522" i="67"/>
  <c r="AE522" i="67"/>
  <c r="AF522" i="67"/>
  <c r="AG522" i="67"/>
  <c r="AH522" i="67"/>
  <c r="AI522" i="67"/>
  <c r="AJ522" i="67"/>
  <c r="AK522" i="67"/>
  <c r="AL522" i="67"/>
  <c r="AM522" i="67"/>
  <c r="AN522" i="67"/>
  <c r="AO522" i="67"/>
  <c r="AP522" i="67"/>
  <c r="AQ522" i="67"/>
  <c r="AR522" i="67"/>
  <c r="AS522" i="67"/>
  <c r="AT522" i="67"/>
  <c r="AU522" i="67"/>
  <c r="AV522" i="67"/>
  <c r="AW522" i="67"/>
  <c r="AX522" i="67"/>
  <c r="AY522" i="67"/>
  <c r="AZ522" i="67"/>
  <c r="BA522" i="67"/>
  <c r="BB522" i="67"/>
  <c r="BC522" i="67"/>
  <c r="BD522" i="67"/>
  <c r="BE522" i="67"/>
  <c r="BF522" i="67"/>
  <c r="BG522" i="67"/>
  <c r="BH522" i="67"/>
  <c r="BI522" i="67"/>
  <c r="BJ522" i="67"/>
  <c r="BK522" i="67"/>
  <c r="BL522" i="67"/>
  <c r="BM522" i="67"/>
  <c r="BN522" i="67"/>
  <c r="BO522" i="67"/>
  <c r="BP522" i="67"/>
  <c r="BQ522" i="67"/>
  <c r="BR522" i="67"/>
  <c r="CD522" i="67"/>
  <c r="CE522" i="67"/>
  <c r="CF522" i="67"/>
  <c r="CG522" i="67"/>
  <c r="CH522" i="67"/>
  <c r="CI522" i="67"/>
  <c r="CJ522" i="67"/>
  <c r="CK522" i="67"/>
  <c r="CL522" i="67"/>
  <c r="CM522" i="67"/>
  <c r="CN522" i="67"/>
  <c r="CO522" i="67"/>
  <c r="CP522" i="67"/>
  <c r="CQ522" i="67"/>
  <c r="CR522" i="67"/>
  <c r="CS522" i="67"/>
  <c r="CT522" i="67"/>
  <c r="CU522" i="67"/>
  <c r="CV522" i="67"/>
  <c r="CW522" i="67"/>
  <c r="CX522" i="67"/>
  <c r="CY522" i="67"/>
  <c r="CZ522" i="67"/>
  <c r="DA522" i="67"/>
  <c r="DB522" i="67"/>
  <c r="DC522" i="67"/>
  <c r="DD522" i="67"/>
  <c r="DE522" i="67"/>
  <c r="DF522" i="67"/>
  <c r="DG522" i="67"/>
  <c r="DH522" i="67"/>
  <c r="DI522" i="67"/>
  <c r="DJ522" i="67"/>
  <c r="DK522" i="67"/>
  <c r="DL522" i="67"/>
  <c r="DM522" i="67"/>
  <c r="DN522" i="67"/>
  <c r="DO522" i="67"/>
  <c r="DP522" i="67"/>
  <c r="DQ522" i="67"/>
  <c r="DR522" i="67"/>
  <c r="DS522" i="67"/>
  <c r="DT522" i="67"/>
  <c r="DU522" i="67"/>
  <c r="DV522" i="67"/>
  <c r="DW522" i="67"/>
  <c r="DX522" i="67"/>
  <c r="DY522" i="67"/>
  <c r="DZ522" i="67"/>
  <c r="EA522" i="67"/>
  <c r="EB522" i="67"/>
  <c r="EC522" i="67"/>
  <c r="ED522" i="67"/>
  <c r="EE522" i="67"/>
  <c r="EF522" i="67"/>
  <c r="EG522" i="67"/>
  <c r="EH522" i="67"/>
  <c r="EI522" i="67"/>
  <c r="EJ522" i="67"/>
  <c r="A523" i="67"/>
  <c r="B523" i="67"/>
  <c r="C523" i="67"/>
  <c r="D523" i="67"/>
  <c r="E523" i="67"/>
  <c r="F523" i="67"/>
  <c r="G523" i="67"/>
  <c r="H523" i="67"/>
  <c r="I523" i="67"/>
  <c r="J523" i="67"/>
  <c r="K523" i="67"/>
  <c r="L523" i="67"/>
  <c r="M523" i="67"/>
  <c r="N523" i="67"/>
  <c r="O523" i="67"/>
  <c r="P523" i="67"/>
  <c r="Q523" i="67"/>
  <c r="R523" i="67"/>
  <c r="S523" i="67"/>
  <c r="T523" i="67"/>
  <c r="U523" i="67"/>
  <c r="V523" i="67"/>
  <c r="W523" i="67"/>
  <c r="X523" i="67"/>
  <c r="Y523" i="67"/>
  <c r="Z523" i="67"/>
  <c r="AA523" i="67"/>
  <c r="AB523" i="67"/>
  <c r="AC523" i="67"/>
  <c r="AD523" i="67"/>
  <c r="AE523" i="67"/>
  <c r="AF523" i="67"/>
  <c r="AG523" i="67"/>
  <c r="AH523" i="67"/>
  <c r="AI523" i="67"/>
  <c r="AJ523" i="67"/>
  <c r="AK523" i="67"/>
  <c r="AL523" i="67"/>
  <c r="AM523" i="67"/>
  <c r="AN523" i="67"/>
  <c r="AO523" i="67"/>
  <c r="AP523" i="67"/>
  <c r="AQ523" i="67"/>
  <c r="AR523" i="67"/>
  <c r="AS523" i="67"/>
  <c r="AT523" i="67"/>
  <c r="AU523" i="67"/>
  <c r="AV523" i="67"/>
  <c r="AW523" i="67"/>
  <c r="AX523" i="67"/>
  <c r="AY523" i="67"/>
  <c r="AZ523" i="67"/>
  <c r="BA523" i="67"/>
  <c r="BB523" i="67"/>
  <c r="BC523" i="67"/>
  <c r="BD523" i="67"/>
  <c r="BE523" i="67"/>
  <c r="BF523" i="67"/>
  <c r="BG523" i="67"/>
  <c r="BH523" i="67"/>
  <c r="BI523" i="67"/>
  <c r="BJ523" i="67"/>
  <c r="BK523" i="67"/>
  <c r="BL523" i="67"/>
  <c r="BM523" i="67"/>
  <c r="BN523" i="67"/>
  <c r="BO523" i="67"/>
  <c r="BP523" i="67"/>
  <c r="BQ523" i="67"/>
  <c r="BR523" i="67"/>
  <c r="BS523" i="67"/>
  <c r="BT523" i="67"/>
  <c r="BU523" i="67"/>
  <c r="BV523" i="67"/>
  <c r="BW523" i="67"/>
  <c r="BX523" i="67"/>
  <c r="BY523" i="67"/>
  <c r="BZ523" i="67"/>
  <c r="CA523" i="67"/>
  <c r="CB523" i="67"/>
  <c r="CC523" i="67"/>
  <c r="CD523" i="67"/>
  <c r="CE523" i="67"/>
  <c r="CF523" i="67"/>
  <c r="CG523" i="67"/>
  <c r="CH523" i="67"/>
  <c r="CI523" i="67"/>
  <c r="CJ523" i="67"/>
  <c r="CK523" i="67"/>
  <c r="CL523" i="67"/>
  <c r="CM523" i="67"/>
  <c r="CN523" i="67"/>
  <c r="CO523" i="67"/>
  <c r="CP523" i="67"/>
  <c r="CQ523" i="67"/>
  <c r="CR523" i="67"/>
  <c r="CS523" i="67"/>
  <c r="CT523" i="67"/>
  <c r="CU523" i="67"/>
  <c r="CV523" i="67"/>
  <c r="CW523" i="67"/>
  <c r="CX523" i="67"/>
  <c r="CY523" i="67"/>
  <c r="CZ523" i="67"/>
  <c r="DA523" i="67"/>
  <c r="DB523" i="67"/>
  <c r="DC523" i="67"/>
  <c r="DD523" i="67"/>
  <c r="DE523" i="67"/>
  <c r="DF523" i="67"/>
  <c r="DG523" i="67"/>
  <c r="DH523" i="67"/>
  <c r="DI523" i="67"/>
  <c r="DJ523" i="67"/>
  <c r="DK523" i="67"/>
  <c r="DL523" i="67"/>
  <c r="DM523" i="67"/>
  <c r="DN523" i="67"/>
  <c r="DO523" i="67"/>
  <c r="DP523" i="67"/>
  <c r="DQ523" i="67"/>
  <c r="DR523" i="67"/>
  <c r="DS523" i="67"/>
  <c r="DT523" i="67"/>
  <c r="DU523" i="67"/>
  <c r="DV523" i="67"/>
  <c r="DW523" i="67"/>
  <c r="DX523" i="67"/>
  <c r="DY523" i="67"/>
  <c r="DZ523" i="67"/>
  <c r="EA523" i="67"/>
  <c r="EB523" i="67"/>
  <c r="EC523" i="67"/>
  <c r="ED523" i="67"/>
  <c r="EE523" i="67"/>
  <c r="EF523" i="67"/>
  <c r="EG523" i="67"/>
  <c r="EH523" i="67"/>
  <c r="EI523" i="67"/>
  <c r="EJ523" i="67"/>
  <c r="A524" i="67"/>
  <c r="B524" i="67"/>
  <c r="C524" i="67"/>
  <c r="D524" i="67"/>
  <c r="E524" i="67"/>
  <c r="F524" i="67"/>
  <c r="G524" i="67"/>
  <c r="H524" i="67"/>
  <c r="I524" i="67"/>
  <c r="J524" i="67"/>
  <c r="K524" i="67"/>
  <c r="L524" i="67"/>
  <c r="M524" i="67"/>
  <c r="N524" i="67"/>
  <c r="O524" i="67"/>
  <c r="P524" i="67"/>
  <c r="Q524" i="67"/>
  <c r="R524" i="67"/>
  <c r="S524" i="67"/>
  <c r="T524" i="67"/>
  <c r="U524" i="67"/>
  <c r="V524" i="67"/>
  <c r="W524" i="67"/>
  <c r="X524" i="67"/>
  <c r="Y524" i="67"/>
  <c r="Z524" i="67"/>
  <c r="AA524" i="67"/>
  <c r="AB524" i="67"/>
  <c r="AC524" i="67"/>
  <c r="AD524" i="67"/>
  <c r="AE524" i="67"/>
  <c r="AF524" i="67"/>
  <c r="AG524" i="67"/>
  <c r="AH524" i="67"/>
  <c r="AI524" i="67"/>
  <c r="AJ524" i="67"/>
  <c r="AK524" i="67"/>
  <c r="AL524" i="67"/>
  <c r="AM524" i="67"/>
  <c r="AN524" i="67"/>
  <c r="AO524" i="67"/>
  <c r="AP524" i="67"/>
  <c r="AQ524" i="67"/>
  <c r="AR524" i="67"/>
  <c r="AS524" i="67"/>
  <c r="AT524" i="67"/>
  <c r="AU524" i="67"/>
  <c r="AV524" i="67"/>
  <c r="AW524" i="67"/>
  <c r="AX524" i="67"/>
  <c r="AY524" i="67"/>
  <c r="AZ524" i="67"/>
  <c r="BA524" i="67"/>
  <c r="BB524" i="67"/>
  <c r="BC524" i="67"/>
  <c r="BD524" i="67"/>
  <c r="BE524" i="67"/>
  <c r="BF524" i="67"/>
  <c r="BG524" i="67"/>
  <c r="BH524" i="67"/>
  <c r="BI524" i="67"/>
  <c r="BJ524" i="67"/>
  <c r="BK524" i="67"/>
  <c r="BL524" i="67"/>
  <c r="BM524" i="67"/>
  <c r="BN524" i="67"/>
  <c r="BO524" i="67"/>
  <c r="BP524" i="67"/>
  <c r="BQ524" i="67"/>
  <c r="BR524" i="67"/>
  <c r="BS524" i="67"/>
  <c r="BT524" i="67"/>
  <c r="BU524" i="67"/>
  <c r="BV524" i="67"/>
  <c r="BW524" i="67"/>
  <c r="BX524" i="67"/>
  <c r="BY524" i="67"/>
  <c r="BZ524" i="67"/>
  <c r="CA524" i="67"/>
  <c r="CB524" i="67"/>
  <c r="CC524" i="67"/>
  <c r="CD524" i="67"/>
  <c r="CE524" i="67"/>
  <c r="CF524" i="67"/>
  <c r="CG524" i="67"/>
  <c r="CH524" i="67"/>
  <c r="CI524" i="67"/>
  <c r="CJ524" i="67"/>
  <c r="CK524" i="67"/>
  <c r="CL524" i="67"/>
  <c r="CM524" i="67"/>
  <c r="CN524" i="67"/>
  <c r="CO524" i="67"/>
  <c r="CP524" i="67"/>
  <c r="CQ524" i="67"/>
  <c r="CR524" i="67"/>
  <c r="CS524" i="67"/>
  <c r="CT524" i="67"/>
  <c r="CU524" i="67"/>
  <c r="CV524" i="67"/>
  <c r="CW524" i="67"/>
  <c r="CX524" i="67"/>
  <c r="CY524" i="67"/>
  <c r="CZ524" i="67"/>
  <c r="DA524" i="67"/>
  <c r="DB524" i="67"/>
  <c r="DC524" i="67"/>
  <c r="DD524" i="67"/>
  <c r="DE524" i="67"/>
  <c r="DF524" i="67"/>
  <c r="DG524" i="67"/>
  <c r="DH524" i="67"/>
  <c r="DI524" i="67"/>
  <c r="DJ524" i="67"/>
  <c r="DK524" i="67"/>
  <c r="DL524" i="67"/>
  <c r="DM524" i="67"/>
  <c r="DN524" i="67"/>
  <c r="DO524" i="67"/>
  <c r="DP524" i="67"/>
  <c r="DQ524" i="67"/>
  <c r="DR524" i="67"/>
  <c r="DS524" i="67"/>
  <c r="DT524" i="67"/>
  <c r="DU524" i="67"/>
  <c r="DV524" i="67"/>
  <c r="DW524" i="67"/>
  <c r="DX524" i="67"/>
  <c r="DY524" i="67"/>
  <c r="DZ524" i="67"/>
  <c r="EA524" i="67"/>
  <c r="EB524" i="67"/>
  <c r="EC524" i="67"/>
  <c r="ED524" i="67"/>
  <c r="EE524" i="67"/>
  <c r="EF524" i="67"/>
  <c r="EG524" i="67"/>
  <c r="EH524" i="67"/>
  <c r="EI524" i="67"/>
  <c r="EJ524" i="67"/>
  <c r="A525" i="67"/>
  <c r="B525" i="67"/>
  <c r="C525" i="67"/>
  <c r="D525" i="67"/>
  <c r="E525" i="67"/>
  <c r="F525" i="67"/>
  <c r="G525" i="67"/>
  <c r="H525" i="67"/>
  <c r="I525" i="67"/>
  <c r="J525" i="67"/>
  <c r="K525" i="67"/>
  <c r="L525" i="67"/>
  <c r="M525" i="67"/>
  <c r="N525" i="67"/>
  <c r="O525" i="67"/>
  <c r="P525" i="67"/>
  <c r="Q525" i="67"/>
  <c r="R525" i="67"/>
  <c r="S525" i="67"/>
  <c r="T525" i="67"/>
  <c r="U525" i="67"/>
  <c r="V525" i="67"/>
  <c r="W525" i="67"/>
  <c r="X525" i="67"/>
  <c r="Y525" i="67"/>
  <c r="Z525" i="67"/>
  <c r="AA525" i="67"/>
  <c r="AB525" i="67"/>
  <c r="AC525" i="67"/>
  <c r="AD525" i="67"/>
  <c r="AE525" i="67"/>
  <c r="AF525" i="67"/>
  <c r="AG525" i="67"/>
  <c r="AH525" i="67"/>
  <c r="AI525" i="67"/>
  <c r="AJ525" i="67"/>
  <c r="AK525" i="67"/>
  <c r="AL525" i="67"/>
  <c r="AM525" i="67"/>
  <c r="AN525" i="67"/>
  <c r="AO525" i="67"/>
  <c r="AP525" i="67"/>
  <c r="AQ525" i="67"/>
  <c r="AR525" i="67"/>
  <c r="AS525" i="67"/>
  <c r="AT525" i="67"/>
  <c r="AU525" i="67"/>
  <c r="AV525" i="67"/>
  <c r="AW525" i="67"/>
  <c r="AX525" i="67"/>
  <c r="AY525" i="67"/>
  <c r="AZ525" i="67"/>
  <c r="BA525" i="67"/>
  <c r="BB525" i="67"/>
  <c r="BC525" i="67"/>
  <c r="BD525" i="67"/>
  <c r="BE525" i="67"/>
  <c r="BF525" i="67"/>
  <c r="BG525" i="67"/>
  <c r="BH525" i="67"/>
  <c r="BI525" i="67"/>
  <c r="BJ525" i="67"/>
  <c r="BK525" i="67"/>
  <c r="BL525" i="67"/>
  <c r="BM525" i="67"/>
  <c r="BN525" i="67"/>
  <c r="BO525" i="67"/>
  <c r="BP525" i="67"/>
  <c r="BQ525" i="67"/>
  <c r="BR525" i="67"/>
  <c r="BS525" i="67"/>
  <c r="BT525" i="67"/>
  <c r="BU525" i="67"/>
  <c r="BV525" i="67"/>
  <c r="BW525" i="67"/>
  <c r="BX525" i="67"/>
  <c r="BY525" i="67"/>
  <c r="BZ525" i="67"/>
  <c r="CA525" i="67"/>
  <c r="CB525" i="67"/>
  <c r="CC525" i="67"/>
  <c r="CD525" i="67"/>
  <c r="CE525" i="67"/>
  <c r="CF525" i="67"/>
  <c r="CG525" i="67"/>
  <c r="CH525" i="67"/>
  <c r="CI525" i="67"/>
  <c r="CJ525" i="67"/>
  <c r="CK525" i="67"/>
  <c r="CL525" i="67"/>
  <c r="CM525" i="67"/>
  <c r="CN525" i="67"/>
  <c r="CO525" i="67"/>
  <c r="CP525" i="67"/>
  <c r="CQ525" i="67"/>
  <c r="CR525" i="67"/>
  <c r="CS525" i="67"/>
  <c r="CT525" i="67"/>
  <c r="CU525" i="67"/>
  <c r="CV525" i="67"/>
  <c r="CW525" i="67"/>
  <c r="CX525" i="67"/>
  <c r="CY525" i="67"/>
  <c r="CZ525" i="67"/>
  <c r="DA525" i="67"/>
  <c r="DB525" i="67"/>
  <c r="DC525" i="67"/>
  <c r="DD525" i="67"/>
  <c r="DE525" i="67"/>
  <c r="DF525" i="67"/>
  <c r="DG525" i="67"/>
  <c r="DH525" i="67"/>
  <c r="DI525" i="67"/>
  <c r="DJ525" i="67"/>
  <c r="DK525" i="67"/>
  <c r="DL525" i="67"/>
  <c r="DM525" i="67"/>
  <c r="DN525" i="67"/>
  <c r="DO525" i="67"/>
  <c r="DP525" i="67"/>
  <c r="DQ525" i="67"/>
  <c r="DR525" i="67"/>
  <c r="DS525" i="67"/>
  <c r="DT525" i="67"/>
  <c r="DU525" i="67"/>
  <c r="DV525" i="67"/>
  <c r="DW525" i="67"/>
  <c r="DX525" i="67"/>
  <c r="DY525" i="67"/>
  <c r="DZ525" i="67"/>
  <c r="EA525" i="67"/>
  <c r="EB525" i="67"/>
  <c r="EC525" i="67"/>
  <c r="ED525" i="67"/>
  <c r="EE525" i="67"/>
  <c r="EF525" i="67"/>
  <c r="EG525" i="67"/>
  <c r="EH525" i="67"/>
  <c r="EI525" i="67"/>
  <c r="EJ525" i="67"/>
  <c r="A526" i="67"/>
  <c r="B526" i="67"/>
  <c r="C526" i="67"/>
  <c r="D526" i="67"/>
  <c r="E526" i="67"/>
  <c r="F526" i="67"/>
  <c r="G526" i="67"/>
  <c r="H526" i="67"/>
  <c r="I526" i="67"/>
  <c r="J526" i="67"/>
  <c r="K526" i="67"/>
  <c r="L526" i="67"/>
  <c r="M526" i="67"/>
  <c r="N526" i="67"/>
  <c r="O526" i="67"/>
  <c r="P526" i="67"/>
  <c r="Q526" i="67"/>
  <c r="R526" i="67"/>
  <c r="S526" i="67"/>
  <c r="T526" i="67"/>
  <c r="U526" i="67"/>
  <c r="V526" i="67"/>
  <c r="W526" i="67"/>
  <c r="X526" i="67"/>
  <c r="Y526" i="67"/>
  <c r="Z526" i="67"/>
  <c r="AA526" i="67"/>
  <c r="AB526" i="67"/>
  <c r="AC526" i="67"/>
  <c r="AD526" i="67"/>
  <c r="AE526" i="67"/>
  <c r="AF526" i="67"/>
  <c r="AG526" i="67"/>
  <c r="AH526" i="67"/>
  <c r="AI526" i="67"/>
  <c r="AJ526" i="67"/>
  <c r="AK526" i="67"/>
  <c r="AL526" i="67"/>
  <c r="AM526" i="67"/>
  <c r="AN526" i="67"/>
  <c r="AO526" i="67"/>
  <c r="AP526" i="67"/>
  <c r="AQ526" i="67"/>
  <c r="AR526" i="67"/>
  <c r="AS526" i="67"/>
  <c r="AT526" i="67"/>
  <c r="AU526" i="67"/>
  <c r="AV526" i="67"/>
  <c r="AW526" i="67"/>
  <c r="AX526" i="67"/>
  <c r="AY526" i="67"/>
  <c r="AZ526" i="67"/>
  <c r="BA526" i="67"/>
  <c r="BB526" i="67"/>
  <c r="BC526" i="67"/>
  <c r="BD526" i="67"/>
  <c r="BE526" i="67"/>
  <c r="BF526" i="67"/>
  <c r="BG526" i="67"/>
  <c r="BH526" i="67"/>
  <c r="BI526" i="67"/>
  <c r="BJ526" i="67"/>
  <c r="BK526" i="67"/>
  <c r="BL526" i="67"/>
  <c r="BM526" i="67"/>
  <c r="BN526" i="67"/>
  <c r="BO526" i="67"/>
  <c r="BP526" i="67"/>
  <c r="BQ526" i="67"/>
  <c r="BR526" i="67"/>
  <c r="BS526" i="67"/>
  <c r="BT526" i="67"/>
  <c r="BU526" i="67"/>
  <c r="BV526" i="67"/>
  <c r="BW526" i="67"/>
  <c r="BX526" i="67"/>
  <c r="BY526" i="67"/>
  <c r="BZ526" i="67"/>
  <c r="CA526" i="67"/>
  <c r="CB526" i="67"/>
  <c r="CC526" i="67"/>
  <c r="CD526" i="67"/>
  <c r="CE526" i="67"/>
  <c r="CF526" i="67"/>
  <c r="CG526" i="67"/>
  <c r="CH526" i="67"/>
  <c r="CI526" i="67"/>
  <c r="CJ526" i="67"/>
  <c r="CK526" i="67"/>
  <c r="CL526" i="67"/>
  <c r="CM526" i="67"/>
  <c r="CN526" i="67"/>
  <c r="CO526" i="67"/>
  <c r="CP526" i="67"/>
  <c r="CQ526" i="67"/>
  <c r="CR526" i="67"/>
  <c r="CS526" i="67"/>
  <c r="CT526" i="67"/>
  <c r="CU526" i="67"/>
  <c r="CV526" i="67"/>
  <c r="CW526" i="67"/>
  <c r="CX526" i="67"/>
  <c r="CY526" i="67"/>
  <c r="CZ526" i="67"/>
  <c r="DA526" i="67"/>
  <c r="DB526" i="67"/>
  <c r="DC526" i="67"/>
  <c r="DD526" i="67"/>
  <c r="DE526" i="67"/>
  <c r="DF526" i="67"/>
  <c r="DG526" i="67"/>
  <c r="DH526" i="67"/>
  <c r="DI526" i="67"/>
  <c r="DJ526" i="67"/>
  <c r="DK526" i="67"/>
  <c r="DL526" i="67"/>
  <c r="DM526" i="67"/>
  <c r="DN526" i="67"/>
  <c r="DO526" i="67"/>
  <c r="DP526" i="67"/>
  <c r="DQ526" i="67"/>
  <c r="DR526" i="67"/>
  <c r="DS526" i="67"/>
  <c r="DT526" i="67"/>
  <c r="DU526" i="67"/>
  <c r="DV526" i="67"/>
  <c r="DW526" i="67"/>
  <c r="DX526" i="67"/>
  <c r="DY526" i="67"/>
  <c r="DZ526" i="67"/>
  <c r="EA526" i="67"/>
  <c r="EB526" i="67"/>
  <c r="EC526" i="67"/>
  <c r="ED526" i="67"/>
  <c r="EE526" i="67"/>
  <c r="EF526" i="67"/>
  <c r="EG526" i="67"/>
  <c r="EH526" i="67"/>
  <c r="EI526" i="67"/>
  <c r="EJ526" i="67"/>
  <c r="A527" i="67"/>
  <c r="B527" i="67"/>
  <c r="C527" i="67"/>
  <c r="D527" i="67"/>
  <c r="E527" i="67"/>
  <c r="F527" i="67"/>
  <c r="G527" i="67"/>
  <c r="H527" i="67"/>
  <c r="I527" i="67"/>
  <c r="J527" i="67"/>
  <c r="K527" i="67"/>
  <c r="L527" i="67"/>
  <c r="M527" i="67"/>
  <c r="N527" i="67"/>
  <c r="O527" i="67"/>
  <c r="P527" i="67"/>
  <c r="Q527" i="67"/>
  <c r="R527" i="67"/>
  <c r="S527" i="67"/>
  <c r="T527" i="67"/>
  <c r="U527" i="67"/>
  <c r="V527" i="67"/>
  <c r="W527" i="67"/>
  <c r="X527" i="67"/>
  <c r="Y527" i="67"/>
  <c r="Z527" i="67"/>
  <c r="AA527" i="67"/>
  <c r="AB527" i="67"/>
  <c r="AC527" i="67"/>
  <c r="AD527" i="67"/>
  <c r="AE527" i="67"/>
  <c r="AF527" i="67"/>
  <c r="AG527" i="67"/>
  <c r="AH527" i="67"/>
  <c r="AI527" i="67"/>
  <c r="AJ527" i="67"/>
  <c r="AK527" i="67"/>
  <c r="AL527" i="67"/>
  <c r="AM527" i="67"/>
  <c r="AN527" i="67"/>
  <c r="AO527" i="67"/>
  <c r="AP527" i="67"/>
  <c r="AQ527" i="67"/>
  <c r="AR527" i="67"/>
  <c r="AS527" i="67"/>
  <c r="CD527" i="67"/>
  <c r="CE527" i="67"/>
  <c r="CF527" i="67"/>
  <c r="CG527" i="67"/>
  <c r="CH527" i="67"/>
  <c r="CI527" i="67"/>
  <c r="CJ527" i="67"/>
  <c r="CK527" i="67"/>
  <c r="CL527" i="67"/>
  <c r="CM527" i="67"/>
  <c r="CN527" i="67"/>
  <c r="CO527" i="67"/>
  <c r="CP527" i="67"/>
  <c r="CQ527" i="67"/>
  <c r="CR527" i="67"/>
  <c r="CS527" i="67"/>
  <c r="CT527" i="67"/>
  <c r="CU527" i="67"/>
  <c r="CV527" i="67"/>
  <c r="CW527" i="67"/>
  <c r="CX527" i="67"/>
  <c r="CY527" i="67"/>
  <c r="CZ527" i="67"/>
  <c r="DA527" i="67"/>
  <c r="DB527" i="67"/>
  <c r="DC527" i="67"/>
  <c r="DD527" i="67"/>
  <c r="DE527" i="67"/>
  <c r="DF527" i="67"/>
  <c r="DG527" i="67"/>
  <c r="DH527" i="67"/>
  <c r="DI527" i="67"/>
  <c r="DJ527" i="67"/>
  <c r="DK527" i="67"/>
  <c r="DL527" i="67"/>
  <c r="DM527" i="67"/>
  <c r="DN527" i="67"/>
  <c r="DO527" i="67"/>
  <c r="DP527" i="67"/>
  <c r="DZ527" i="67"/>
  <c r="EA527" i="67"/>
  <c r="EB527" i="67"/>
  <c r="EC527" i="67"/>
  <c r="ED527" i="67"/>
  <c r="EE527" i="67"/>
  <c r="EF527" i="67"/>
  <c r="EG527" i="67"/>
  <c r="EH527" i="67"/>
  <c r="EI527" i="67"/>
  <c r="EJ527" i="67"/>
  <c r="A528" i="67"/>
  <c r="B528" i="67"/>
  <c r="C528" i="67"/>
  <c r="D528" i="67"/>
  <c r="E528" i="67"/>
  <c r="F528" i="67"/>
  <c r="G528" i="67"/>
  <c r="H528" i="67"/>
  <c r="I528" i="67"/>
  <c r="J528" i="67"/>
  <c r="K528" i="67"/>
  <c r="L528" i="67"/>
  <c r="M528" i="67"/>
  <c r="N528" i="67"/>
  <c r="O528" i="67"/>
  <c r="P528" i="67"/>
  <c r="Q528" i="67"/>
  <c r="R528" i="67"/>
  <c r="S528" i="67"/>
  <c r="T528" i="67"/>
  <c r="U528" i="67"/>
  <c r="V528" i="67"/>
  <c r="W528" i="67"/>
  <c r="X528" i="67"/>
  <c r="Y528" i="67"/>
  <c r="Z528" i="67"/>
  <c r="AA528" i="67"/>
  <c r="AB528" i="67"/>
  <c r="AC528" i="67"/>
  <c r="AD528" i="67"/>
  <c r="AE528" i="67"/>
  <c r="AF528" i="67"/>
  <c r="AG528" i="67"/>
  <c r="AH528" i="67"/>
  <c r="AI528" i="67"/>
  <c r="AJ528" i="67"/>
  <c r="AK528" i="67"/>
  <c r="AL528" i="67"/>
  <c r="AM528" i="67"/>
  <c r="AN528" i="67"/>
  <c r="AO528" i="67"/>
  <c r="AP528" i="67"/>
  <c r="AQ528" i="67"/>
  <c r="AR528" i="67"/>
  <c r="AS528" i="67"/>
  <c r="AT528" i="67"/>
  <c r="AU528" i="67"/>
  <c r="AV528" i="67"/>
  <c r="AW528" i="67"/>
  <c r="AX528" i="67"/>
  <c r="AY528" i="67"/>
  <c r="AZ528" i="67"/>
  <c r="BA528" i="67"/>
  <c r="BB528" i="67"/>
  <c r="BC528" i="67"/>
  <c r="BD528" i="67"/>
  <c r="BE528" i="67"/>
  <c r="BF528" i="67"/>
  <c r="BG528" i="67"/>
  <c r="BH528" i="67"/>
  <c r="BI528" i="67"/>
  <c r="BJ528" i="67"/>
  <c r="BK528" i="67"/>
  <c r="BL528" i="67"/>
  <c r="BM528" i="67"/>
  <c r="BN528" i="67"/>
  <c r="BO528" i="67"/>
  <c r="BP528" i="67"/>
  <c r="BQ528" i="67"/>
  <c r="BR528" i="67"/>
  <c r="CD528" i="67"/>
  <c r="CE528" i="67"/>
  <c r="CF528" i="67"/>
  <c r="CG528" i="67"/>
  <c r="CH528" i="67"/>
  <c r="CI528" i="67"/>
  <c r="CJ528" i="67"/>
  <c r="CK528" i="67"/>
  <c r="CL528" i="67"/>
  <c r="CM528" i="67"/>
  <c r="CN528" i="67"/>
  <c r="CO528" i="67"/>
  <c r="CP528" i="67"/>
  <c r="CQ528" i="67"/>
  <c r="CR528" i="67"/>
  <c r="CS528" i="67"/>
  <c r="CT528" i="67"/>
  <c r="CU528" i="67"/>
  <c r="CV528" i="67"/>
  <c r="CW528" i="67"/>
  <c r="CX528" i="67"/>
  <c r="CY528" i="67"/>
  <c r="CZ528" i="67"/>
  <c r="DA528" i="67"/>
  <c r="DB528" i="67"/>
  <c r="DC528" i="67"/>
  <c r="DD528" i="67"/>
  <c r="DE528" i="67"/>
  <c r="DF528" i="67"/>
  <c r="DG528" i="67"/>
  <c r="DH528" i="67"/>
  <c r="DI528" i="67"/>
  <c r="DJ528" i="67"/>
  <c r="DK528" i="67"/>
  <c r="DL528" i="67"/>
  <c r="DM528" i="67"/>
  <c r="DN528" i="67"/>
  <c r="DO528" i="67"/>
  <c r="DP528" i="67"/>
  <c r="DQ528" i="67"/>
  <c r="DR528" i="67"/>
  <c r="DS528" i="67"/>
  <c r="DT528" i="67"/>
  <c r="DU528" i="67"/>
  <c r="DV528" i="67"/>
  <c r="DW528" i="67"/>
  <c r="DX528" i="67"/>
  <c r="DY528" i="67"/>
  <c r="DZ528" i="67"/>
  <c r="EA528" i="67"/>
  <c r="EB528" i="67"/>
  <c r="EC528" i="67"/>
  <c r="ED528" i="67"/>
  <c r="EE528" i="67"/>
  <c r="EF528" i="67"/>
  <c r="EG528" i="67"/>
  <c r="EH528" i="67"/>
  <c r="EI528" i="67"/>
  <c r="EJ528" i="67"/>
  <c r="A529" i="67"/>
  <c r="B529" i="67"/>
  <c r="C529" i="67"/>
  <c r="D529" i="67"/>
  <c r="E529" i="67"/>
  <c r="F529" i="67"/>
  <c r="G529" i="67"/>
  <c r="H529" i="67"/>
  <c r="I529" i="67"/>
  <c r="J529" i="67"/>
  <c r="K529" i="67"/>
  <c r="L529" i="67"/>
  <c r="M529" i="67"/>
  <c r="N529" i="67"/>
  <c r="O529" i="67"/>
  <c r="P529" i="67"/>
  <c r="Q529" i="67"/>
  <c r="R529" i="67"/>
  <c r="S529" i="67"/>
  <c r="T529" i="67"/>
  <c r="U529" i="67"/>
  <c r="V529" i="67"/>
  <c r="W529" i="67"/>
  <c r="X529" i="67"/>
  <c r="Y529" i="67"/>
  <c r="Z529" i="67"/>
  <c r="AA529" i="67"/>
  <c r="AB529" i="67"/>
  <c r="AC529" i="67"/>
  <c r="AD529" i="67"/>
  <c r="AE529" i="67"/>
  <c r="AF529" i="67"/>
  <c r="AG529" i="67"/>
  <c r="AH529" i="67"/>
  <c r="AI529" i="67"/>
  <c r="AJ529" i="67"/>
  <c r="AK529" i="67"/>
  <c r="AL529" i="67"/>
  <c r="AM529" i="67"/>
  <c r="AN529" i="67"/>
  <c r="AO529" i="67"/>
  <c r="AP529" i="67"/>
  <c r="AQ529" i="67"/>
  <c r="AR529" i="67"/>
  <c r="AS529" i="67"/>
  <c r="AT529" i="67"/>
  <c r="AU529" i="67"/>
  <c r="AV529" i="67"/>
  <c r="AW529" i="67"/>
  <c r="AX529" i="67"/>
  <c r="AY529" i="67"/>
  <c r="AZ529" i="67"/>
  <c r="BA529" i="67"/>
  <c r="BB529" i="67"/>
  <c r="BC529" i="67"/>
  <c r="BD529" i="67"/>
  <c r="BE529" i="67"/>
  <c r="BF529" i="67"/>
  <c r="BG529" i="67"/>
  <c r="BH529" i="67"/>
  <c r="BI529" i="67"/>
  <c r="BJ529" i="67"/>
  <c r="BK529" i="67"/>
  <c r="BL529" i="67"/>
  <c r="BM529" i="67"/>
  <c r="BN529" i="67"/>
  <c r="BO529" i="67"/>
  <c r="BP529" i="67"/>
  <c r="BQ529" i="67"/>
  <c r="BR529" i="67"/>
  <c r="CD529" i="67"/>
  <c r="CE529" i="67"/>
  <c r="CF529" i="67"/>
  <c r="CG529" i="67"/>
  <c r="CH529" i="67"/>
  <c r="CI529" i="67"/>
  <c r="CJ529" i="67"/>
  <c r="CK529" i="67"/>
  <c r="CL529" i="67"/>
  <c r="CM529" i="67"/>
  <c r="CN529" i="67"/>
  <c r="CO529" i="67"/>
  <c r="CP529" i="67"/>
  <c r="CQ529" i="67"/>
  <c r="CR529" i="67"/>
  <c r="CS529" i="67"/>
  <c r="CT529" i="67"/>
  <c r="CU529" i="67"/>
  <c r="CV529" i="67"/>
  <c r="CW529" i="67"/>
  <c r="CX529" i="67"/>
  <c r="CY529" i="67"/>
  <c r="CZ529" i="67"/>
  <c r="DA529" i="67"/>
  <c r="DB529" i="67"/>
  <c r="DC529" i="67"/>
  <c r="DD529" i="67"/>
  <c r="DE529" i="67"/>
  <c r="DF529" i="67"/>
  <c r="DG529" i="67"/>
  <c r="DH529" i="67"/>
  <c r="DI529" i="67"/>
  <c r="DJ529" i="67"/>
  <c r="DK529" i="67"/>
  <c r="DL529" i="67"/>
  <c r="DM529" i="67"/>
  <c r="DN529" i="67"/>
  <c r="DO529" i="67"/>
  <c r="DP529" i="67"/>
  <c r="DQ529" i="67"/>
  <c r="DR529" i="67"/>
  <c r="DS529" i="67"/>
  <c r="DT529" i="67"/>
  <c r="DU529" i="67"/>
  <c r="DV529" i="67"/>
  <c r="DW529" i="67"/>
  <c r="DX529" i="67"/>
  <c r="DY529" i="67"/>
  <c r="DZ529" i="67"/>
  <c r="EA529" i="67"/>
  <c r="EB529" i="67"/>
  <c r="EC529" i="67"/>
  <c r="ED529" i="67"/>
  <c r="EE529" i="67"/>
  <c r="EF529" i="67"/>
  <c r="EG529" i="67"/>
  <c r="EH529" i="67"/>
  <c r="EI529" i="67"/>
  <c r="EJ529" i="67"/>
  <c r="A530" i="67"/>
  <c r="B530" i="67"/>
  <c r="C530" i="67"/>
  <c r="D530" i="67"/>
  <c r="E530" i="67"/>
  <c r="F530" i="67"/>
  <c r="G530" i="67"/>
  <c r="H530" i="67"/>
  <c r="I530" i="67"/>
  <c r="J530" i="67"/>
  <c r="K530" i="67"/>
  <c r="L530" i="67"/>
  <c r="M530" i="67"/>
  <c r="N530" i="67"/>
  <c r="O530" i="67"/>
  <c r="P530" i="67"/>
  <c r="Q530" i="67"/>
  <c r="R530" i="67"/>
  <c r="S530" i="67"/>
  <c r="T530" i="67"/>
  <c r="U530" i="67"/>
  <c r="V530" i="67"/>
  <c r="W530" i="67"/>
  <c r="X530" i="67"/>
  <c r="Y530" i="67"/>
  <c r="Z530" i="67"/>
  <c r="AA530" i="67"/>
  <c r="AB530" i="67"/>
  <c r="AC530" i="67"/>
  <c r="AD530" i="67"/>
  <c r="AE530" i="67"/>
  <c r="AF530" i="67"/>
  <c r="AG530" i="67"/>
  <c r="AH530" i="67"/>
  <c r="AI530" i="67"/>
  <c r="AJ530" i="67"/>
  <c r="AK530" i="67"/>
  <c r="AL530" i="67"/>
  <c r="AM530" i="67"/>
  <c r="AN530" i="67"/>
  <c r="AO530" i="67"/>
  <c r="AP530" i="67"/>
  <c r="AQ530" i="67"/>
  <c r="AR530" i="67"/>
  <c r="AS530" i="67"/>
  <c r="AT530" i="67"/>
  <c r="AU530" i="67"/>
  <c r="AV530" i="67"/>
  <c r="AW530" i="67"/>
  <c r="AX530" i="67"/>
  <c r="AY530" i="67"/>
  <c r="AZ530" i="67"/>
  <c r="BA530" i="67"/>
  <c r="BB530" i="67"/>
  <c r="BC530" i="67"/>
  <c r="BD530" i="67"/>
  <c r="BE530" i="67"/>
  <c r="BF530" i="67"/>
  <c r="BG530" i="67"/>
  <c r="BH530" i="67"/>
  <c r="BI530" i="67"/>
  <c r="CD530" i="67"/>
  <c r="CE530" i="67"/>
  <c r="CF530" i="67"/>
  <c r="CG530" i="67"/>
  <c r="CH530" i="67"/>
  <c r="CI530" i="67"/>
  <c r="CJ530" i="67"/>
  <c r="CK530" i="67"/>
  <c r="CL530" i="67"/>
  <c r="CM530" i="67"/>
  <c r="CN530" i="67"/>
  <c r="CO530" i="67"/>
  <c r="CP530" i="67"/>
  <c r="CQ530" i="67"/>
  <c r="CR530" i="67"/>
  <c r="CS530" i="67"/>
  <c r="CT530" i="67"/>
  <c r="CU530" i="67"/>
  <c r="CV530" i="67"/>
  <c r="CW530" i="67"/>
  <c r="CX530" i="67"/>
  <c r="CY530" i="67"/>
  <c r="CZ530" i="67"/>
  <c r="DA530" i="67"/>
  <c r="DB530" i="67"/>
  <c r="DC530" i="67"/>
  <c r="DD530" i="67"/>
  <c r="DE530" i="67"/>
  <c r="DF530" i="67"/>
  <c r="DG530" i="67"/>
  <c r="DH530" i="67"/>
  <c r="DI530" i="67"/>
  <c r="DJ530" i="67"/>
  <c r="DK530" i="67"/>
  <c r="DL530" i="67"/>
  <c r="DM530" i="67"/>
  <c r="DN530" i="67"/>
  <c r="DO530" i="67"/>
  <c r="DP530" i="67"/>
  <c r="DQ530" i="67"/>
  <c r="DR530" i="67"/>
  <c r="DS530" i="67"/>
  <c r="DT530" i="67"/>
  <c r="DU530" i="67"/>
  <c r="DV530" i="67"/>
  <c r="DW530" i="67"/>
  <c r="DX530" i="67"/>
  <c r="DY530" i="67"/>
  <c r="DZ530" i="67"/>
  <c r="EA530" i="67"/>
  <c r="EB530" i="67"/>
  <c r="EC530" i="67"/>
  <c r="ED530" i="67"/>
  <c r="EE530" i="67"/>
  <c r="EF530" i="67"/>
  <c r="EG530" i="67"/>
  <c r="EH530" i="67"/>
  <c r="EI530" i="67"/>
  <c r="EJ530" i="67"/>
  <c r="A531" i="67"/>
  <c r="B531" i="67"/>
  <c r="C531" i="67"/>
  <c r="D531" i="67"/>
  <c r="E531" i="67"/>
  <c r="F531" i="67"/>
  <c r="G531" i="67"/>
  <c r="H531" i="67"/>
  <c r="I531" i="67"/>
  <c r="J531" i="67"/>
  <c r="K531" i="67"/>
  <c r="L531" i="67"/>
  <c r="M531" i="67"/>
  <c r="N531" i="67"/>
  <c r="O531" i="67"/>
  <c r="P531" i="67"/>
  <c r="Q531" i="67"/>
  <c r="R531" i="67"/>
  <c r="S531" i="67"/>
  <c r="T531" i="67"/>
  <c r="U531" i="67"/>
  <c r="V531" i="67"/>
  <c r="W531" i="67"/>
  <c r="X531" i="67"/>
  <c r="Y531" i="67"/>
  <c r="Z531" i="67"/>
  <c r="AA531" i="67"/>
  <c r="AB531" i="67"/>
  <c r="AC531" i="67"/>
  <c r="AD531" i="67"/>
  <c r="AE531" i="67"/>
  <c r="AF531" i="67"/>
  <c r="AG531" i="67"/>
  <c r="AH531" i="67"/>
  <c r="AI531" i="67"/>
  <c r="AJ531" i="67"/>
  <c r="AK531" i="67"/>
  <c r="AL531" i="67"/>
  <c r="AM531" i="67"/>
  <c r="AN531" i="67"/>
  <c r="AO531" i="67"/>
  <c r="AP531" i="67"/>
  <c r="AQ531" i="67"/>
  <c r="AR531" i="67"/>
  <c r="AS531" i="67"/>
  <c r="AT531" i="67"/>
  <c r="AU531" i="67"/>
  <c r="AV531" i="67"/>
  <c r="AW531" i="67"/>
  <c r="AX531" i="67"/>
  <c r="AY531" i="67"/>
  <c r="AZ531" i="67"/>
  <c r="BA531" i="67"/>
  <c r="BB531" i="67"/>
  <c r="BC531" i="67"/>
  <c r="BD531" i="67"/>
  <c r="BE531" i="67"/>
  <c r="BF531" i="67"/>
  <c r="BG531" i="67"/>
  <c r="BH531" i="67"/>
  <c r="BI531" i="67"/>
  <c r="BJ531" i="67"/>
  <c r="BK531" i="67"/>
  <c r="BL531" i="67"/>
  <c r="BM531" i="67"/>
  <c r="BN531" i="67"/>
  <c r="BO531" i="67"/>
  <c r="BP531" i="67"/>
  <c r="BQ531" i="67"/>
  <c r="BR531" i="67"/>
  <c r="CD531" i="67"/>
  <c r="CE531" i="67"/>
  <c r="CF531" i="67"/>
  <c r="CG531" i="67"/>
  <c r="CH531" i="67"/>
  <c r="CI531" i="67"/>
  <c r="CJ531" i="67"/>
  <c r="CK531" i="67"/>
  <c r="CL531" i="67"/>
  <c r="CM531" i="67"/>
  <c r="CN531" i="67"/>
  <c r="CO531" i="67"/>
  <c r="CP531" i="67"/>
  <c r="CQ531" i="67"/>
  <c r="CR531" i="67"/>
  <c r="CS531" i="67"/>
  <c r="CT531" i="67"/>
  <c r="CU531" i="67"/>
  <c r="CV531" i="67"/>
  <c r="CW531" i="67"/>
  <c r="CX531" i="67"/>
  <c r="CY531" i="67"/>
  <c r="CZ531" i="67"/>
  <c r="DA531" i="67"/>
  <c r="DB531" i="67"/>
  <c r="DC531" i="67"/>
  <c r="DD531" i="67"/>
  <c r="DE531" i="67"/>
  <c r="DF531" i="67"/>
  <c r="DG531" i="67"/>
  <c r="DH531" i="67"/>
  <c r="DI531" i="67"/>
  <c r="DJ531" i="67"/>
  <c r="DK531" i="67"/>
  <c r="DL531" i="67"/>
  <c r="DM531" i="67"/>
  <c r="DN531" i="67"/>
  <c r="DO531" i="67"/>
  <c r="DP531" i="67"/>
  <c r="DQ531" i="67"/>
  <c r="DR531" i="67"/>
  <c r="DS531" i="67"/>
  <c r="DT531" i="67"/>
  <c r="DU531" i="67"/>
  <c r="DV531" i="67"/>
  <c r="DW531" i="67"/>
  <c r="DX531" i="67"/>
  <c r="DY531" i="67"/>
  <c r="DZ531" i="67"/>
  <c r="EA531" i="67"/>
  <c r="EB531" i="67"/>
  <c r="EC531" i="67"/>
  <c r="ED531" i="67"/>
  <c r="EE531" i="67"/>
  <c r="EF531" i="67"/>
  <c r="EG531" i="67"/>
  <c r="EH531" i="67"/>
  <c r="EI531" i="67"/>
  <c r="EJ531" i="67"/>
  <c r="A532" i="67"/>
  <c r="B532" i="67"/>
  <c r="C532" i="67"/>
  <c r="D532" i="67"/>
  <c r="E532" i="67"/>
  <c r="F532" i="67"/>
  <c r="G532" i="67"/>
  <c r="H532" i="67"/>
  <c r="I532" i="67"/>
  <c r="J532" i="67"/>
  <c r="K532" i="67"/>
  <c r="L532" i="67"/>
  <c r="M532" i="67"/>
  <c r="N532" i="67"/>
  <c r="O532" i="67"/>
  <c r="P532" i="67"/>
  <c r="Q532" i="67"/>
  <c r="R532" i="67"/>
  <c r="S532" i="67"/>
  <c r="T532" i="67"/>
  <c r="U532" i="67"/>
  <c r="V532" i="67"/>
  <c r="W532" i="67"/>
  <c r="X532" i="67"/>
  <c r="Y532" i="67"/>
  <c r="Z532" i="67"/>
  <c r="AA532" i="67"/>
  <c r="AB532" i="67"/>
  <c r="AC532" i="67"/>
  <c r="AD532" i="67"/>
  <c r="AE532" i="67"/>
  <c r="AF532" i="67"/>
  <c r="AG532" i="67"/>
  <c r="AH532" i="67"/>
  <c r="AI532" i="67"/>
  <c r="AJ532" i="67"/>
  <c r="AK532" i="67"/>
  <c r="AL532" i="67"/>
  <c r="AM532" i="67"/>
  <c r="AN532" i="67"/>
  <c r="AO532" i="67"/>
  <c r="AP532" i="67"/>
  <c r="AQ532" i="67"/>
  <c r="AR532" i="67"/>
  <c r="AS532" i="67"/>
  <c r="AT532" i="67"/>
  <c r="AU532" i="67"/>
  <c r="AV532" i="67"/>
  <c r="AW532" i="67"/>
  <c r="AX532" i="67"/>
  <c r="AY532" i="67"/>
  <c r="AZ532" i="67"/>
  <c r="BA532" i="67"/>
  <c r="BB532" i="67"/>
  <c r="BC532" i="67"/>
  <c r="BD532" i="67"/>
  <c r="BE532" i="67"/>
  <c r="BF532" i="67"/>
  <c r="BG532" i="67"/>
  <c r="BH532" i="67"/>
  <c r="BI532" i="67"/>
  <c r="BJ532" i="67"/>
  <c r="BK532" i="67"/>
  <c r="BL532" i="67"/>
  <c r="BM532" i="67"/>
  <c r="BN532" i="67"/>
  <c r="BO532" i="67"/>
  <c r="BP532" i="67"/>
  <c r="BQ532" i="67"/>
  <c r="BR532" i="67"/>
  <c r="CD532" i="67"/>
  <c r="CE532" i="67"/>
  <c r="CF532" i="67"/>
  <c r="CG532" i="67"/>
  <c r="CH532" i="67"/>
  <c r="CI532" i="67"/>
  <c r="CJ532" i="67"/>
  <c r="CK532" i="67"/>
  <c r="CL532" i="67"/>
  <c r="CM532" i="67"/>
  <c r="CN532" i="67"/>
  <c r="CO532" i="67"/>
  <c r="CP532" i="67"/>
  <c r="CQ532" i="67"/>
  <c r="CR532" i="67"/>
  <c r="CS532" i="67"/>
  <c r="CT532" i="67"/>
  <c r="CU532" i="67"/>
  <c r="CV532" i="67"/>
  <c r="CW532" i="67"/>
  <c r="CX532" i="67"/>
  <c r="CY532" i="67"/>
  <c r="CZ532" i="67"/>
  <c r="DA532" i="67"/>
  <c r="DB532" i="67"/>
  <c r="DC532" i="67"/>
  <c r="DD532" i="67"/>
  <c r="DE532" i="67"/>
  <c r="DF532" i="67"/>
  <c r="DG532" i="67"/>
  <c r="DH532" i="67"/>
  <c r="DI532" i="67"/>
  <c r="DJ532" i="67"/>
  <c r="DK532" i="67"/>
  <c r="DL532" i="67"/>
  <c r="DM532" i="67"/>
  <c r="DN532" i="67"/>
  <c r="DO532" i="67"/>
  <c r="DP532" i="67"/>
  <c r="DQ532" i="67"/>
  <c r="DR532" i="67"/>
  <c r="DS532" i="67"/>
  <c r="DT532" i="67"/>
  <c r="DU532" i="67"/>
  <c r="DV532" i="67"/>
  <c r="DW532" i="67"/>
  <c r="DX532" i="67"/>
  <c r="DY532" i="67"/>
  <c r="DZ532" i="67"/>
  <c r="EA532" i="67"/>
  <c r="EB532" i="67"/>
  <c r="EC532" i="67"/>
  <c r="ED532" i="67"/>
  <c r="EE532" i="67"/>
  <c r="EF532" i="67"/>
  <c r="EG532" i="67"/>
  <c r="EH532" i="67"/>
  <c r="EI532" i="67"/>
  <c r="EJ532" i="67"/>
  <c r="A533" i="67"/>
  <c r="B533" i="67"/>
  <c r="C533" i="67"/>
  <c r="D533" i="67"/>
  <c r="E533" i="67"/>
  <c r="F533" i="67"/>
  <c r="G533" i="67"/>
  <c r="H533" i="67"/>
  <c r="I533" i="67"/>
  <c r="J533" i="67"/>
  <c r="K533" i="67"/>
  <c r="L533" i="67"/>
  <c r="M533" i="67"/>
  <c r="N533" i="67"/>
  <c r="O533" i="67"/>
  <c r="P533" i="67"/>
  <c r="Q533" i="67"/>
  <c r="R533" i="67"/>
  <c r="S533" i="67"/>
  <c r="T533" i="67"/>
  <c r="U533" i="67"/>
  <c r="V533" i="67"/>
  <c r="W533" i="67"/>
  <c r="X533" i="67"/>
  <c r="Y533" i="67"/>
  <c r="Z533" i="67"/>
  <c r="AA533" i="67"/>
  <c r="AB533" i="67"/>
  <c r="AC533" i="67"/>
  <c r="AD533" i="67"/>
  <c r="AE533" i="67"/>
  <c r="AF533" i="67"/>
  <c r="AG533" i="67"/>
  <c r="AH533" i="67"/>
  <c r="AI533" i="67"/>
  <c r="AJ533" i="67"/>
  <c r="AK533" i="67"/>
  <c r="AL533" i="67"/>
  <c r="AM533" i="67"/>
  <c r="AN533" i="67"/>
  <c r="AO533" i="67"/>
  <c r="AP533" i="67"/>
  <c r="AQ533" i="67"/>
  <c r="AR533" i="67"/>
  <c r="AS533" i="67"/>
  <c r="AT533" i="67"/>
  <c r="AU533" i="67"/>
  <c r="AV533" i="67"/>
  <c r="AW533" i="67"/>
  <c r="AX533" i="67"/>
  <c r="AY533" i="67"/>
  <c r="AZ533" i="67"/>
  <c r="BA533" i="67"/>
  <c r="BB533" i="67"/>
  <c r="BC533" i="67"/>
  <c r="BD533" i="67"/>
  <c r="BE533" i="67"/>
  <c r="BF533" i="67"/>
  <c r="BG533" i="67"/>
  <c r="BH533" i="67"/>
  <c r="BI533" i="67"/>
  <c r="BJ533" i="67"/>
  <c r="BK533" i="67"/>
  <c r="BL533" i="67"/>
  <c r="BM533" i="67"/>
  <c r="BN533" i="67"/>
  <c r="BO533" i="67"/>
  <c r="BP533" i="67"/>
  <c r="BQ533" i="67"/>
  <c r="BR533" i="67"/>
  <c r="BS533" i="67"/>
  <c r="BT533" i="67"/>
  <c r="BU533" i="67"/>
  <c r="BV533" i="67"/>
  <c r="BW533" i="67"/>
  <c r="BX533" i="67"/>
  <c r="BY533" i="67"/>
  <c r="BZ533" i="67"/>
  <c r="CA533" i="67"/>
  <c r="CB533" i="67"/>
  <c r="CC533" i="67"/>
  <c r="CD533" i="67"/>
  <c r="CE533" i="67"/>
  <c r="CF533" i="67"/>
  <c r="CG533" i="67"/>
  <c r="CH533" i="67"/>
  <c r="CI533" i="67"/>
  <c r="CJ533" i="67"/>
  <c r="CK533" i="67"/>
  <c r="CL533" i="67"/>
  <c r="CM533" i="67"/>
  <c r="CN533" i="67"/>
  <c r="CO533" i="67"/>
  <c r="CP533" i="67"/>
  <c r="CQ533" i="67"/>
  <c r="CR533" i="67"/>
  <c r="CS533" i="67"/>
  <c r="CT533" i="67"/>
  <c r="CU533" i="67"/>
  <c r="CV533" i="67"/>
  <c r="CW533" i="67"/>
  <c r="CX533" i="67"/>
  <c r="CY533" i="67"/>
  <c r="CZ533" i="67"/>
  <c r="DA533" i="67"/>
  <c r="DB533" i="67"/>
  <c r="DC533" i="67"/>
  <c r="DD533" i="67"/>
  <c r="DE533" i="67"/>
  <c r="DF533" i="67"/>
  <c r="DG533" i="67"/>
  <c r="DH533" i="67"/>
  <c r="DI533" i="67"/>
  <c r="DJ533" i="67"/>
  <c r="DK533" i="67"/>
  <c r="DL533" i="67"/>
  <c r="DM533" i="67"/>
  <c r="DN533" i="67"/>
  <c r="DO533" i="67"/>
  <c r="DP533" i="67"/>
  <c r="DQ533" i="67"/>
  <c r="DR533" i="67"/>
  <c r="DS533" i="67"/>
  <c r="DT533" i="67"/>
  <c r="DU533" i="67"/>
  <c r="DV533" i="67"/>
  <c r="DW533" i="67"/>
  <c r="DX533" i="67"/>
  <c r="DY533" i="67"/>
  <c r="DZ533" i="67"/>
  <c r="EA533" i="67"/>
  <c r="EB533" i="67"/>
  <c r="EC533" i="67"/>
  <c r="ED533" i="67"/>
  <c r="EE533" i="67"/>
  <c r="EF533" i="67"/>
  <c r="EG533" i="67"/>
  <c r="EH533" i="67"/>
  <c r="EI533" i="67"/>
  <c r="EJ533" i="67"/>
  <c r="A534" i="67"/>
  <c r="B534" i="67"/>
  <c r="C534" i="67"/>
  <c r="D534" i="67"/>
  <c r="E534" i="67"/>
  <c r="F534" i="67"/>
  <c r="G534" i="67"/>
  <c r="H534" i="67"/>
  <c r="I534" i="67"/>
  <c r="J534" i="67"/>
  <c r="K534" i="67"/>
  <c r="L534" i="67"/>
  <c r="M534" i="67"/>
  <c r="N534" i="67"/>
  <c r="O534" i="67"/>
  <c r="P534" i="67"/>
  <c r="Q534" i="67"/>
  <c r="R534" i="67"/>
  <c r="S534" i="67"/>
  <c r="T534" i="67"/>
  <c r="U534" i="67"/>
  <c r="V534" i="67"/>
  <c r="W534" i="67"/>
  <c r="X534" i="67"/>
  <c r="Y534" i="67"/>
  <c r="Z534" i="67"/>
  <c r="AA534" i="67"/>
  <c r="AB534" i="67"/>
  <c r="AC534" i="67"/>
  <c r="AD534" i="67"/>
  <c r="AE534" i="67"/>
  <c r="AF534" i="67"/>
  <c r="AG534" i="67"/>
  <c r="AH534" i="67"/>
  <c r="AI534" i="67"/>
  <c r="AJ534" i="67"/>
  <c r="AK534" i="67"/>
  <c r="AL534" i="67"/>
  <c r="AM534" i="67"/>
  <c r="AN534" i="67"/>
  <c r="AO534" i="67"/>
  <c r="AP534" i="67"/>
  <c r="AQ534" i="67"/>
  <c r="AR534" i="67"/>
  <c r="AS534" i="67"/>
  <c r="AT534" i="67"/>
  <c r="AU534" i="67"/>
  <c r="AV534" i="67"/>
  <c r="AW534" i="67"/>
  <c r="AX534" i="67"/>
  <c r="AY534" i="67"/>
  <c r="AZ534" i="67"/>
  <c r="BA534" i="67"/>
  <c r="BB534" i="67"/>
  <c r="BC534" i="67"/>
  <c r="BD534" i="67"/>
  <c r="BE534" i="67"/>
  <c r="BF534" i="67"/>
  <c r="BG534" i="67"/>
  <c r="BH534" i="67"/>
  <c r="BI534" i="67"/>
  <c r="BJ534" i="67"/>
  <c r="BK534" i="67"/>
  <c r="BL534" i="67"/>
  <c r="BM534" i="67"/>
  <c r="BN534" i="67"/>
  <c r="BO534" i="67"/>
  <c r="BP534" i="67"/>
  <c r="BQ534" i="67"/>
  <c r="BR534" i="67"/>
  <c r="BS534" i="67"/>
  <c r="BT534" i="67"/>
  <c r="BU534" i="67"/>
  <c r="BV534" i="67"/>
  <c r="BW534" i="67"/>
  <c r="BX534" i="67"/>
  <c r="BY534" i="67"/>
  <c r="BZ534" i="67"/>
  <c r="CA534" i="67"/>
  <c r="CB534" i="67"/>
  <c r="CC534" i="67"/>
  <c r="CD534" i="67"/>
  <c r="CE534" i="67"/>
  <c r="CF534" i="67"/>
  <c r="CG534" i="67"/>
  <c r="CH534" i="67"/>
  <c r="CI534" i="67"/>
  <c r="CJ534" i="67"/>
  <c r="CK534" i="67"/>
  <c r="CL534" i="67"/>
  <c r="CM534" i="67"/>
  <c r="CN534" i="67"/>
  <c r="CO534" i="67"/>
  <c r="CP534" i="67"/>
  <c r="CQ534" i="67"/>
  <c r="CR534" i="67"/>
  <c r="CS534" i="67"/>
  <c r="CT534" i="67"/>
  <c r="CU534" i="67"/>
  <c r="CV534" i="67"/>
  <c r="CW534" i="67"/>
  <c r="CX534" i="67"/>
  <c r="CY534" i="67"/>
  <c r="CZ534" i="67"/>
  <c r="DA534" i="67"/>
  <c r="DB534" i="67"/>
  <c r="DC534" i="67"/>
  <c r="DD534" i="67"/>
  <c r="DE534" i="67"/>
  <c r="DF534" i="67"/>
  <c r="DG534" i="67"/>
  <c r="DH534" i="67"/>
  <c r="DI534" i="67"/>
  <c r="DJ534" i="67"/>
  <c r="DK534" i="67"/>
  <c r="DL534" i="67"/>
  <c r="DM534" i="67"/>
  <c r="DN534" i="67"/>
  <c r="DO534" i="67"/>
  <c r="DP534" i="67"/>
  <c r="DQ534" i="67"/>
  <c r="DR534" i="67"/>
  <c r="DS534" i="67"/>
  <c r="DT534" i="67"/>
  <c r="DU534" i="67"/>
  <c r="DV534" i="67"/>
  <c r="DW534" i="67"/>
  <c r="DX534" i="67"/>
  <c r="DY534" i="67"/>
  <c r="DZ534" i="67"/>
  <c r="EA534" i="67"/>
  <c r="EB534" i="67"/>
  <c r="EC534" i="67"/>
  <c r="ED534" i="67"/>
  <c r="EE534" i="67"/>
  <c r="EF534" i="67"/>
  <c r="EG534" i="67"/>
  <c r="EH534" i="67"/>
  <c r="EI534" i="67"/>
  <c r="EJ534" i="67"/>
  <c r="A535" i="67"/>
  <c r="B535" i="67"/>
  <c r="C535" i="67"/>
  <c r="D535" i="67"/>
  <c r="E535" i="67"/>
  <c r="F535" i="67"/>
  <c r="G535" i="67"/>
  <c r="H535" i="67"/>
  <c r="I535" i="67"/>
  <c r="J535" i="67"/>
  <c r="K535" i="67"/>
  <c r="L535" i="67"/>
  <c r="M535" i="67"/>
  <c r="N535" i="67"/>
  <c r="O535" i="67"/>
  <c r="P535" i="67"/>
  <c r="Q535" i="67"/>
  <c r="R535" i="67"/>
  <c r="S535" i="67"/>
  <c r="T535" i="67"/>
  <c r="U535" i="67"/>
  <c r="V535" i="67"/>
  <c r="W535" i="67"/>
  <c r="X535" i="67"/>
  <c r="Y535" i="67"/>
  <c r="Z535" i="67"/>
  <c r="AA535" i="67"/>
  <c r="AB535" i="67"/>
  <c r="AC535" i="67"/>
  <c r="AD535" i="67"/>
  <c r="AE535" i="67"/>
  <c r="AF535" i="67"/>
  <c r="AG535" i="67"/>
  <c r="AH535" i="67"/>
  <c r="AI535" i="67"/>
  <c r="AJ535" i="67"/>
  <c r="AK535" i="67"/>
  <c r="AL535" i="67"/>
  <c r="AM535" i="67"/>
  <c r="AN535" i="67"/>
  <c r="AO535" i="67"/>
  <c r="AP535" i="67"/>
  <c r="AQ535" i="67"/>
  <c r="AR535" i="67"/>
  <c r="AS535" i="67"/>
  <c r="AT535" i="67"/>
  <c r="AU535" i="67"/>
  <c r="AV535" i="67"/>
  <c r="AW535" i="67"/>
  <c r="AX535" i="67"/>
  <c r="AY535" i="67"/>
  <c r="AZ535" i="67"/>
  <c r="BA535" i="67"/>
  <c r="BB535" i="67"/>
  <c r="BC535" i="67"/>
  <c r="BD535" i="67"/>
  <c r="BE535" i="67"/>
  <c r="BF535" i="67"/>
  <c r="BG535" i="67"/>
  <c r="BH535" i="67"/>
  <c r="BI535" i="67"/>
  <c r="BJ535" i="67"/>
  <c r="BK535" i="67"/>
  <c r="BL535" i="67"/>
  <c r="BM535" i="67"/>
  <c r="BN535" i="67"/>
  <c r="BO535" i="67"/>
  <c r="BP535" i="67"/>
  <c r="BQ535" i="67"/>
  <c r="BR535" i="67"/>
  <c r="CD535" i="67"/>
  <c r="CE535" i="67"/>
  <c r="CF535" i="67"/>
  <c r="CG535" i="67"/>
  <c r="CH535" i="67"/>
  <c r="CI535" i="67"/>
  <c r="CJ535" i="67"/>
  <c r="CK535" i="67"/>
  <c r="CL535" i="67"/>
  <c r="CM535" i="67"/>
  <c r="CN535" i="67"/>
  <c r="CO535" i="67"/>
  <c r="CP535" i="67"/>
  <c r="CQ535" i="67"/>
  <c r="CR535" i="67"/>
  <c r="CS535" i="67"/>
  <c r="CT535" i="67"/>
  <c r="CU535" i="67"/>
  <c r="CV535" i="67"/>
  <c r="CW535" i="67"/>
  <c r="CX535" i="67"/>
  <c r="CY535" i="67"/>
  <c r="CZ535" i="67"/>
  <c r="DA535" i="67"/>
  <c r="DB535" i="67"/>
  <c r="DC535" i="67"/>
  <c r="DD535" i="67"/>
  <c r="DE535" i="67"/>
  <c r="DF535" i="67"/>
  <c r="DG535" i="67"/>
  <c r="DH535" i="67"/>
  <c r="DI535" i="67"/>
  <c r="DJ535" i="67"/>
  <c r="DK535" i="67"/>
  <c r="DL535" i="67"/>
  <c r="DM535" i="67"/>
  <c r="DN535" i="67"/>
  <c r="DO535" i="67"/>
  <c r="DP535" i="67"/>
  <c r="DQ535" i="67"/>
  <c r="DR535" i="67"/>
  <c r="DS535" i="67"/>
  <c r="DT535" i="67"/>
  <c r="DU535" i="67"/>
  <c r="DZ535" i="67"/>
  <c r="EA535" i="67"/>
  <c r="EB535" i="67"/>
  <c r="EC535" i="67"/>
  <c r="ED535" i="67"/>
  <c r="EE535" i="67"/>
  <c r="EF535" i="67"/>
  <c r="EG535" i="67"/>
  <c r="EH535" i="67"/>
  <c r="EI535" i="67"/>
  <c r="EJ535" i="67"/>
  <c r="A536" i="67"/>
  <c r="B536" i="67"/>
  <c r="C536" i="67"/>
  <c r="D536" i="67"/>
  <c r="E536" i="67"/>
  <c r="F536" i="67"/>
  <c r="G536" i="67"/>
  <c r="H536" i="67"/>
  <c r="I536" i="67"/>
  <c r="J536" i="67"/>
  <c r="K536" i="67"/>
  <c r="L536" i="67"/>
  <c r="M536" i="67"/>
  <c r="N536" i="67"/>
  <c r="O536" i="67"/>
  <c r="P536" i="67"/>
  <c r="Q536" i="67"/>
  <c r="R536" i="67"/>
  <c r="S536" i="67"/>
  <c r="T536" i="67"/>
  <c r="U536" i="67"/>
  <c r="V536" i="67"/>
  <c r="W536" i="67"/>
  <c r="X536" i="67"/>
  <c r="Y536" i="67"/>
  <c r="Z536" i="67"/>
  <c r="AA536" i="67"/>
  <c r="AB536" i="67"/>
  <c r="AC536" i="67"/>
  <c r="AD536" i="67"/>
  <c r="AE536" i="67"/>
  <c r="AF536" i="67"/>
  <c r="AG536" i="67"/>
  <c r="AH536" i="67"/>
  <c r="AI536" i="67"/>
  <c r="AJ536" i="67"/>
  <c r="AK536" i="67"/>
  <c r="AL536" i="67"/>
  <c r="AM536" i="67"/>
  <c r="AN536" i="67"/>
  <c r="AO536" i="67"/>
  <c r="AP536" i="67"/>
  <c r="AQ536" i="67"/>
  <c r="AR536" i="67"/>
  <c r="AS536" i="67"/>
  <c r="CD536" i="67"/>
  <c r="CE536" i="67"/>
  <c r="CF536" i="67"/>
  <c r="CG536" i="67"/>
  <c r="CH536" i="67"/>
  <c r="CI536" i="67"/>
  <c r="CJ536" i="67"/>
  <c r="CK536" i="67"/>
  <c r="CL536" i="67"/>
  <c r="CM536" i="67"/>
  <c r="CN536" i="67"/>
  <c r="CO536" i="67"/>
  <c r="CP536" i="67"/>
  <c r="CQ536" i="67"/>
  <c r="CR536" i="67"/>
  <c r="CS536" i="67"/>
  <c r="CT536" i="67"/>
  <c r="CU536" i="67"/>
  <c r="CV536" i="67"/>
  <c r="CW536" i="67"/>
  <c r="CX536" i="67"/>
  <c r="CY536" i="67"/>
  <c r="CZ536" i="67"/>
  <c r="DA536" i="67"/>
  <c r="DB536" i="67"/>
  <c r="DC536" i="67"/>
  <c r="DD536" i="67"/>
  <c r="DE536" i="67"/>
  <c r="DF536" i="67"/>
  <c r="DG536" i="67"/>
  <c r="DH536" i="67"/>
  <c r="DI536" i="67"/>
  <c r="DJ536" i="67"/>
  <c r="DK536" i="67"/>
  <c r="DL536" i="67"/>
  <c r="DM536" i="67"/>
  <c r="DN536" i="67"/>
  <c r="DO536" i="67"/>
  <c r="DP536" i="67"/>
  <c r="DQ536" i="67"/>
  <c r="DR536" i="67"/>
  <c r="DS536" i="67"/>
  <c r="DT536" i="67"/>
  <c r="DU536" i="67"/>
  <c r="DZ536" i="67"/>
  <c r="EA536" i="67"/>
  <c r="EB536" i="67"/>
  <c r="EC536" i="67"/>
  <c r="ED536" i="67"/>
  <c r="EE536" i="67"/>
  <c r="EF536" i="67"/>
  <c r="EG536" i="67"/>
  <c r="EH536" i="67"/>
  <c r="EI536" i="67"/>
  <c r="EJ536" i="67"/>
  <c r="A537" i="67"/>
  <c r="B537" i="67"/>
  <c r="C537" i="67"/>
  <c r="D537" i="67"/>
  <c r="E537" i="67"/>
  <c r="F537" i="67"/>
  <c r="G537" i="67"/>
  <c r="H537" i="67"/>
  <c r="I537" i="67"/>
  <c r="J537" i="67"/>
  <c r="K537" i="67"/>
  <c r="L537" i="67"/>
  <c r="M537" i="67"/>
  <c r="N537" i="67"/>
  <c r="O537" i="67"/>
  <c r="P537" i="67"/>
  <c r="Q537" i="67"/>
  <c r="R537" i="67"/>
  <c r="S537" i="67"/>
  <c r="T537" i="67"/>
  <c r="U537" i="67"/>
  <c r="V537" i="67"/>
  <c r="W537" i="67"/>
  <c r="X537" i="67"/>
  <c r="Y537" i="67"/>
  <c r="Z537" i="67"/>
  <c r="AA537" i="67"/>
  <c r="AB537" i="67"/>
  <c r="AC537" i="67"/>
  <c r="AD537" i="67"/>
  <c r="AE537" i="67"/>
  <c r="AF537" i="67"/>
  <c r="AG537" i="67"/>
  <c r="AH537" i="67"/>
  <c r="AI537" i="67"/>
  <c r="AJ537" i="67"/>
  <c r="AK537" i="67"/>
  <c r="AL537" i="67"/>
  <c r="AM537" i="67"/>
  <c r="AN537" i="67"/>
  <c r="AO537" i="67"/>
  <c r="AP537" i="67"/>
  <c r="AQ537" i="67"/>
  <c r="AR537" i="67"/>
  <c r="AS537" i="67"/>
  <c r="AT537" i="67"/>
  <c r="AU537" i="67"/>
  <c r="AV537" i="67"/>
  <c r="AW537" i="67"/>
  <c r="AX537" i="67"/>
  <c r="AY537" i="67"/>
  <c r="AZ537" i="67"/>
  <c r="BA537" i="67"/>
  <c r="BF537" i="67"/>
  <c r="BG537" i="67"/>
  <c r="BH537" i="67"/>
  <c r="BI537" i="67"/>
  <c r="BJ537" i="67"/>
  <c r="BK537" i="67"/>
  <c r="BL537" i="67"/>
  <c r="BM537" i="67"/>
  <c r="BN537" i="67"/>
  <c r="BO537" i="67"/>
  <c r="BP537" i="67"/>
  <c r="BQ537" i="67"/>
  <c r="BR537" i="67"/>
  <c r="CD537" i="67"/>
  <c r="CE537" i="67"/>
  <c r="CF537" i="67"/>
  <c r="CG537" i="67"/>
  <c r="CH537" i="67"/>
  <c r="CI537" i="67"/>
  <c r="CJ537" i="67"/>
  <c r="CK537" i="67"/>
  <c r="CL537" i="67"/>
  <c r="CM537" i="67"/>
  <c r="CN537" i="67"/>
  <c r="CO537" i="67"/>
  <c r="CP537" i="67"/>
  <c r="CQ537" i="67"/>
  <c r="CR537" i="67"/>
  <c r="CS537" i="67"/>
  <c r="CT537" i="67"/>
  <c r="CU537" i="67"/>
  <c r="CV537" i="67"/>
  <c r="CW537" i="67"/>
  <c r="CX537" i="67"/>
  <c r="CY537" i="67"/>
  <c r="CZ537" i="67"/>
  <c r="DA537" i="67"/>
  <c r="DB537" i="67"/>
  <c r="DC537" i="67"/>
  <c r="DD537" i="67"/>
  <c r="DE537" i="67"/>
  <c r="DF537" i="67"/>
  <c r="DG537" i="67"/>
  <c r="DH537" i="67"/>
  <c r="DI537" i="67"/>
  <c r="DJ537" i="67"/>
  <c r="DK537" i="67"/>
  <c r="DL537" i="67"/>
  <c r="DM537" i="67"/>
  <c r="DN537" i="67"/>
  <c r="DO537" i="67"/>
  <c r="DP537" i="67"/>
  <c r="DQ537" i="67"/>
  <c r="DR537" i="67"/>
  <c r="DS537" i="67"/>
  <c r="DT537" i="67"/>
  <c r="DU537" i="67"/>
  <c r="DZ537" i="67"/>
  <c r="EA537" i="67"/>
  <c r="EB537" i="67"/>
  <c r="EC537" i="67"/>
  <c r="ED537" i="67"/>
  <c r="EE537" i="67"/>
  <c r="EF537" i="67"/>
  <c r="EG537" i="67"/>
  <c r="EH537" i="67"/>
  <c r="EI537" i="67"/>
  <c r="EJ537" i="67"/>
  <c r="A538" i="67"/>
  <c r="B538" i="67"/>
  <c r="C538" i="67"/>
  <c r="D538" i="67"/>
  <c r="E538" i="67"/>
  <c r="F538" i="67"/>
  <c r="G538" i="67"/>
  <c r="H538" i="67"/>
  <c r="I538" i="67"/>
  <c r="J538" i="67"/>
  <c r="K538" i="67"/>
  <c r="L538" i="67"/>
  <c r="M538" i="67"/>
  <c r="N538" i="67"/>
  <c r="O538" i="67"/>
  <c r="P538" i="67"/>
  <c r="Q538" i="67"/>
  <c r="R538" i="67"/>
  <c r="S538" i="67"/>
  <c r="T538" i="67"/>
  <c r="U538" i="67"/>
  <c r="V538" i="67"/>
  <c r="W538" i="67"/>
  <c r="X538" i="67"/>
  <c r="Y538" i="67"/>
  <c r="Z538" i="67"/>
  <c r="AA538" i="67"/>
  <c r="AB538" i="67"/>
  <c r="AC538" i="67"/>
  <c r="AD538" i="67"/>
  <c r="AE538" i="67"/>
  <c r="AF538" i="67"/>
  <c r="AG538" i="67"/>
  <c r="AH538" i="67"/>
  <c r="AI538" i="67"/>
  <c r="AJ538" i="67"/>
  <c r="AK538" i="67"/>
  <c r="AL538" i="67"/>
  <c r="AM538" i="67"/>
  <c r="AN538" i="67"/>
  <c r="AO538" i="67"/>
  <c r="AP538" i="67"/>
  <c r="AQ538" i="67"/>
  <c r="AR538" i="67"/>
  <c r="AS538" i="67"/>
  <c r="AT538" i="67"/>
  <c r="AU538" i="67"/>
  <c r="AV538" i="67"/>
  <c r="AW538" i="67"/>
  <c r="AX538" i="67"/>
  <c r="AY538" i="67"/>
  <c r="AZ538" i="67"/>
  <c r="BA538" i="67"/>
  <c r="BB538" i="67"/>
  <c r="BC538" i="67"/>
  <c r="BD538" i="67"/>
  <c r="BE538" i="67"/>
  <c r="BF538" i="67"/>
  <c r="BG538" i="67"/>
  <c r="BH538" i="67"/>
  <c r="BI538" i="67"/>
  <c r="BJ538" i="67"/>
  <c r="BK538" i="67"/>
  <c r="BL538" i="67"/>
  <c r="BM538" i="67"/>
  <c r="BN538" i="67"/>
  <c r="BO538" i="67"/>
  <c r="BP538" i="67"/>
  <c r="BQ538" i="67"/>
  <c r="BR538" i="67"/>
  <c r="BS538" i="67"/>
  <c r="BT538" i="67"/>
  <c r="BU538" i="67"/>
  <c r="BV538" i="67"/>
  <c r="BW538" i="67"/>
  <c r="BX538" i="67"/>
  <c r="BY538" i="67"/>
  <c r="BZ538" i="67"/>
  <c r="CA538" i="67"/>
  <c r="CB538" i="67"/>
  <c r="CC538" i="67"/>
  <c r="CD538" i="67"/>
  <c r="CE538" i="67"/>
  <c r="CF538" i="67"/>
  <c r="CG538" i="67"/>
  <c r="CH538" i="67"/>
  <c r="CI538" i="67"/>
  <c r="CJ538" i="67"/>
  <c r="CK538" i="67"/>
  <c r="CL538" i="67"/>
  <c r="CM538" i="67"/>
  <c r="CN538" i="67"/>
  <c r="CO538" i="67"/>
  <c r="CP538" i="67"/>
  <c r="CQ538" i="67"/>
  <c r="CR538" i="67"/>
  <c r="CS538" i="67"/>
  <c r="CT538" i="67"/>
  <c r="CU538" i="67"/>
  <c r="CV538" i="67"/>
  <c r="CW538" i="67"/>
  <c r="CX538" i="67"/>
  <c r="CY538" i="67"/>
  <c r="CZ538" i="67"/>
  <c r="DA538" i="67"/>
  <c r="DB538" i="67"/>
  <c r="DC538" i="67"/>
  <c r="DD538" i="67"/>
  <c r="DE538" i="67"/>
  <c r="DF538" i="67"/>
  <c r="DG538" i="67"/>
  <c r="DH538" i="67"/>
  <c r="DI538" i="67"/>
  <c r="DJ538" i="67"/>
  <c r="DK538" i="67"/>
  <c r="DL538" i="67"/>
  <c r="DM538" i="67"/>
  <c r="DN538" i="67"/>
  <c r="DO538" i="67"/>
  <c r="DP538" i="67"/>
  <c r="DQ538" i="67"/>
  <c r="DR538" i="67"/>
  <c r="DS538" i="67"/>
  <c r="DT538" i="67"/>
  <c r="DU538" i="67"/>
  <c r="DV538" i="67"/>
  <c r="DW538" i="67"/>
  <c r="DX538" i="67"/>
  <c r="DY538" i="67"/>
  <c r="DZ538" i="67"/>
  <c r="EA538" i="67"/>
  <c r="EB538" i="67"/>
  <c r="EC538" i="67"/>
  <c r="ED538" i="67"/>
  <c r="EE538" i="67"/>
  <c r="EF538" i="67"/>
  <c r="EG538" i="67"/>
  <c r="EH538" i="67"/>
  <c r="EI538" i="67"/>
  <c r="EJ538" i="67"/>
  <c r="A539" i="67"/>
  <c r="B539" i="67"/>
  <c r="C539" i="67"/>
  <c r="D539" i="67"/>
  <c r="E539" i="67"/>
  <c r="F539" i="67"/>
  <c r="G539" i="67"/>
  <c r="H539" i="67"/>
  <c r="I539" i="67"/>
  <c r="J539" i="67"/>
  <c r="K539" i="67"/>
  <c r="L539" i="67"/>
  <c r="M539" i="67"/>
  <c r="N539" i="67"/>
  <c r="O539" i="67"/>
  <c r="P539" i="67"/>
  <c r="Q539" i="67"/>
  <c r="R539" i="67"/>
  <c r="S539" i="67"/>
  <c r="T539" i="67"/>
  <c r="U539" i="67"/>
  <c r="V539" i="67"/>
  <c r="W539" i="67"/>
  <c r="X539" i="67"/>
  <c r="Y539" i="67"/>
  <c r="Z539" i="67"/>
  <c r="AA539" i="67"/>
  <c r="AB539" i="67"/>
  <c r="AC539" i="67"/>
  <c r="AD539" i="67"/>
  <c r="AE539" i="67"/>
  <c r="AF539" i="67"/>
  <c r="AG539" i="67"/>
  <c r="AH539" i="67"/>
  <c r="AI539" i="67"/>
  <c r="AJ539" i="67"/>
  <c r="AK539" i="67"/>
  <c r="AL539" i="67"/>
  <c r="AM539" i="67"/>
  <c r="AN539" i="67"/>
  <c r="AO539" i="67"/>
  <c r="AP539" i="67"/>
  <c r="AQ539" i="67"/>
  <c r="AR539" i="67"/>
  <c r="AS539" i="67"/>
  <c r="AT539" i="67"/>
  <c r="AU539" i="67"/>
  <c r="AV539" i="67"/>
  <c r="AW539" i="67"/>
  <c r="AX539" i="67"/>
  <c r="AY539" i="67"/>
  <c r="AZ539" i="67"/>
  <c r="BA539" i="67"/>
  <c r="BB539" i="67"/>
  <c r="BC539" i="67"/>
  <c r="BD539" i="67"/>
  <c r="BE539" i="67"/>
  <c r="BF539" i="67"/>
  <c r="BG539" i="67"/>
  <c r="BH539" i="67"/>
  <c r="BI539" i="67"/>
  <c r="BJ539" i="67"/>
  <c r="BK539" i="67"/>
  <c r="BL539" i="67"/>
  <c r="BM539" i="67"/>
  <c r="BN539" i="67"/>
  <c r="BO539" i="67"/>
  <c r="BP539" i="67"/>
  <c r="BQ539" i="67"/>
  <c r="BR539" i="67"/>
  <c r="BS539" i="67"/>
  <c r="BT539" i="67"/>
  <c r="BU539" i="67"/>
  <c r="BV539" i="67"/>
  <c r="BW539" i="67"/>
  <c r="BX539" i="67"/>
  <c r="BY539" i="67"/>
  <c r="BZ539" i="67"/>
  <c r="CA539" i="67"/>
  <c r="CB539" i="67"/>
  <c r="CC539" i="67"/>
  <c r="CD539" i="67"/>
  <c r="CE539" i="67"/>
  <c r="CF539" i="67"/>
  <c r="CG539" i="67"/>
  <c r="CH539" i="67"/>
  <c r="CI539" i="67"/>
  <c r="CJ539" i="67"/>
  <c r="CK539" i="67"/>
  <c r="CL539" i="67"/>
  <c r="CM539" i="67"/>
  <c r="CN539" i="67"/>
  <c r="CO539" i="67"/>
  <c r="CP539" i="67"/>
  <c r="CQ539" i="67"/>
  <c r="CR539" i="67"/>
  <c r="CS539" i="67"/>
  <c r="CT539" i="67"/>
  <c r="CU539" i="67"/>
  <c r="CV539" i="67"/>
  <c r="CW539" i="67"/>
  <c r="CX539" i="67"/>
  <c r="CY539" i="67"/>
  <c r="CZ539" i="67"/>
  <c r="DA539" i="67"/>
  <c r="DB539" i="67"/>
  <c r="DC539" i="67"/>
  <c r="DD539" i="67"/>
  <c r="DE539" i="67"/>
  <c r="DF539" i="67"/>
  <c r="DG539" i="67"/>
  <c r="DH539" i="67"/>
  <c r="DI539" i="67"/>
  <c r="DJ539" i="67"/>
  <c r="DK539" i="67"/>
  <c r="DL539" i="67"/>
  <c r="DM539" i="67"/>
  <c r="DN539" i="67"/>
  <c r="DO539" i="67"/>
  <c r="DP539" i="67"/>
  <c r="DQ539" i="67"/>
  <c r="DR539" i="67"/>
  <c r="DS539" i="67"/>
  <c r="DT539" i="67"/>
  <c r="DU539" i="67"/>
  <c r="DV539" i="67"/>
  <c r="DW539" i="67"/>
  <c r="DX539" i="67"/>
  <c r="DY539" i="67"/>
  <c r="DZ539" i="67"/>
  <c r="EA539" i="67"/>
  <c r="EB539" i="67"/>
  <c r="EC539" i="67"/>
  <c r="ED539" i="67"/>
  <c r="EE539" i="67"/>
  <c r="EF539" i="67"/>
  <c r="EG539" i="67"/>
  <c r="EH539" i="67"/>
  <c r="EI539" i="67"/>
  <c r="EJ539" i="67"/>
  <c r="A540" i="67"/>
  <c r="B540" i="67"/>
  <c r="C540" i="67"/>
  <c r="D540" i="67"/>
  <c r="E540" i="67"/>
  <c r="F540" i="67"/>
  <c r="G540" i="67"/>
  <c r="H540" i="67"/>
  <c r="I540" i="67"/>
  <c r="J540" i="67"/>
  <c r="K540" i="67"/>
  <c r="L540" i="67"/>
  <c r="M540" i="67"/>
  <c r="N540" i="67"/>
  <c r="O540" i="67"/>
  <c r="P540" i="67"/>
  <c r="Q540" i="67"/>
  <c r="R540" i="67"/>
  <c r="S540" i="67"/>
  <c r="T540" i="67"/>
  <c r="U540" i="67"/>
  <c r="V540" i="67"/>
  <c r="W540" i="67"/>
  <c r="X540" i="67"/>
  <c r="Y540" i="67"/>
  <c r="Z540" i="67"/>
  <c r="AA540" i="67"/>
  <c r="AB540" i="67"/>
  <c r="AC540" i="67"/>
  <c r="AD540" i="67"/>
  <c r="AE540" i="67"/>
  <c r="AF540" i="67"/>
  <c r="AG540" i="67"/>
  <c r="AH540" i="67"/>
  <c r="AI540" i="67"/>
  <c r="AJ540" i="67"/>
  <c r="AK540" i="67"/>
  <c r="AL540" i="67"/>
  <c r="AM540" i="67"/>
  <c r="AN540" i="67"/>
  <c r="AO540" i="67"/>
  <c r="AP540" i="67"/>
  <c r="AQ540" i="67"/>
  <c r="AR540" i="67"/>
  <c r="AS540" i="67"/>
  <c r="CD540" i="67"/>
  <c r="CE540" i="67"/>
  <c r="CF540" i="67"/>
  <c r="CG540" i="67"/>
  <c r="CH540" i="67"/>
  <c r="CI540" i="67"/>
  <c r="CJ540" i="67"/>
  <c r="CK540" i="67"/>
  <c r="CL540" i="67"/>
  <c r="CM540" i="67"/>
  <c r="CN540" i="67"/>
  <c r="CO540" i="67"/>
  <c r="CP540" i="67"/>
  <c r="CQ540" i="67"/>
  <c r="CR540" i="67"/>
  <c r="CS540" i="67"/>
  <c r="CT540" i="67"/>
  <c r="CU540" i="67"/>
  <c r="CV540" i="67"/>
  <c r="CW540" i="67"/>
  <c r="CX540" i="67"/>
  <c r="CY540" i="67"/>
  <c r="CZ540" i="67"/>
  <c r="DA540" i="67"/>
  <c r="DB540" i="67"/>
  <c r="DC540" i="67"/>
  <c r="DD540" i="67"/>
  <c r="DE540" i="67"/>
  <c r="DF540" i="67"/>
  <c r="DG540" i="67"/>
  <c r="DH540" i="67"/>
  <c r="DI540" i="67"/>
  <c r="DJ540" i="67"/>
  <c r="DK540" i="67"/>
  <c r="DL540" i="67"/>
  <c r="DM540" i="67"/>
  <c r="DN540" i="67"/>
  <c r="DO540" i="67"/>
  <c r="DP540" i="67"/>
  <c r="DZ540" i="67"/>
  <c r="EA540" i="67"/>
  <c r="EB540" i="67"/>
  <c r="EC540" i="67"/>
  <c r="ED540" i="67"/>
  <c r="EE540" i="67"/>
  <c r="EF540" i="67"/>
  <c r="EG540" i="67"/>
  <c r="EH540" i="67"/>
  <c r="EI540" i="67"/>
  <c r="EJ540" i="67"/>
  <c r="A541" i="67"/>
  <c r="B541" i="67"/>
  <c r="C541" i="67"/>
  <c r="D541" i="67"/>
  <c r="E541" i="67"/>
  <c r="F541" i="67"/>
  <c r="G541" i="67"/>
  <c r="H541" i="67"/>
  <c r="I541" i="67"/>
  <c r="J541" i="67"/>
  <c r="K541" i="67"/>
  <c r="L541" i="67"/>
  <c r="M541" i="67"/>
  <c r="N541" i="67"/>
  <c r="O541" i="67"/>
  <c r="P541" i="67"/>
  <c r="Q541" i="67"/>
  <c r="R541" i="67"/>
  <c r="S541" i="67"/>
  <c r="T541" i="67"/>
  <c r="U541" i="67"/>
  <c r="V541" i="67"/>
  <c r="W541" i="67"/>
  <c r="X541" i="67"/>
  <c r="Y541" i="67"/>
  <c r="Z541" i="67"/>
  <c r="AA541" i="67"/>
  <c r="AB541" i="67"/>
  <c r="AC541" i="67"/>
  <c r="AD541" i="67"/>
  <c r="AE541" i="67"/>
  <c r="AF541" i="67"/>
  <c r="AG541" i="67"/>
  <c r="AH541" i="67"/>
  <c r="AI541" i="67"/>
  <c r="AJ541" i="67"/>
  <c r="AK541" i="67"/>
  <c r="AL541" i="67"/>
  <c r="AM541" i="67"/>
  <c r="AN541" i="67"/>
  <c r="AO541" i="67"/>
  <c r="AP541" i="67"/>
  <c r="AQ541" i="67"/>
  <c r="AR541" i="67"/>
  <c r="AS541" i="67"/>
  <c r="AT541" i="67"/>
  <c r="AU541" i="67"/>
  <c r="AV541" i="67"/>
  <c r="AW541" i="67"/>
  <c r="AX541" i="67"/>
  <c r="AY541" i="67"/>
  <c r="AZ541" i="67"/>
  <c r="BA541" i="67"/>
  <c r="BB541" i="67"/>
  <c r="BC541" i="67"/>
  <c r="BD541" i="67"/>
  <c r="BE541" i="67"/>
  <c r="BF541" i="67"/>
  <c r="BG541" i="67"/>
  <c r="BH541" i="67"/>
  <c r="BI541" i="67"/>
  <c r="BJ541" i="67"/>
  <c r="BK541" i="67"/>
  <c r="BL541" i="67"/>
  <c r="BM541" i="67"/>
  <c r="BN541" i="67"/>
  <c r="BO541" i="67"/>
  <c r="BP541" i="67"/>
  <c r="BQ541" i="67"/>
  <c r="BR541" i="67"/>
  <c r="BS541" i="67"/>
  <c r="BT541" i="67"/>
  <c r="BU541" i="67"/>
  <c r="BV541" i="67"/>
  <c r="BW541" i="67"/>
  <c r="BX541" i="67"/>
  <c r="BY541" i="67"/>
  <c r="BZ541" i="67"/>
  <c r="CA541" i="67"/>
  <c r="CB541" i="67"/>
  <c r="CC541" i="67"/>
  <c r="CD541" i="67"/>
  <c r="CE541" i="67"/>
  <c r="CF541" i="67"/>
  <c r="CG541" i="67"/>
  <c r="CH541" i="67"/>
  <c r="CI541" i="67"/>
  <c r="CJ541" i="67"/>
  <c r="CK541" i="67"/>
  <c r="CL541" i="67"/>
  <c r="CM541" i="67"/>
  <c r="CN541" i="67"/>
  <c r="CO541" i="67"/>
  <c r="CP541" i="67"/>
  <c r="CQ541" i="67"/>
  <c r="CR541" i="67"/>
  <c r="CS541" i="67"/>
  <c r="CT541" i="67"/>
  <c r="CU541" i="67"/>
  <c r="CV541" i="67"/>
  <c r="CW541" i="67"/>
  <c r="CX541" i="67"/>
  <c r="CY541" i="67"/>
  <c r="CZ541" i="67"/>
  <c r="DA541" i="67"/>
  <c r="DB541" i="67"/>
  <c r="DC541" i="67"/>
  <c r="DD541" i="67"/>
  <c r="DE541" i="67"/>
  <c r="DF541" i="67"/>
  <c r="DG541" i="67"/>
  <c r="DH541" i="67"/>
  <c r="DI541" i="67"/>
  <c r="DJ541" i="67"/>
  <c r="DK541" i="67"/>
  <c r="DL541" i="67"/>
  <c r="DM541" i="67"/>
  <c r="DN541" i="67"/>
  <c r="DO541" i="67"/>
  <c r="DP541" i="67"/>
  <c r="DQ541" i="67"/>
  <c r="DR541" i="67"/>
  <c r="DS541" i="67"/>
  <c r="DT541" i="67"/>
  <c r="DU541" i="67"/>
  <c r="DV541" i="67"/>
  <c r="DW541" i="67"/>
  <c r="DX541" i="67"/>
  <c r="DY541" i="67"/>
  <c r="DZ541" i="67"/>
  <c r="EA541" i="67"/>
  <c r="EB541" i="67"/>
  <c r="EC541" i="67"/>
  <c r="ED541" i="67"/>
  <c r="EE541" i="67"/>
  <c r="EF541" i="67"/>
  <c r="EG541" i="67"/>
  <c r="EH541" i="67"/>
  <c r="EI541" i="67"/>
  <c r="EJ541" i="67"/>
  <c r="A542" i="67"/>
  <c r="B542" i="67"/>
  <c r="C542" i="67"/>
  <c r="D542" i="67"/>
  <c r="E542" i="67"/>
  <c r="F542" i="67"/>
  <c r="G542" i="67"/>
  <c r="H542" i="67"/>
  <c r="I542" i="67"/>
  <c r="J542" i="67"/>
  <c r="K542" i="67"/>
  <c r="L542" i="67"/>
  <c r="M542" i="67"/>
  <c r="N542" i="67"/>
  <c r="O542" i="67"/>
  <c r="P542" i="67"/>
  <c r="Q542" i="67"/>
  <c r="R542" i="67"/>
  <c r="S542" i="67"/>
  <c r="T542" i="67"/>
  <c r="U542" i="67"/>
  <c r="V542" i="67"/>
  <c r="W542" i="67"/>
  <c r="X542" i="67"/>
  <c r="Y542" i="67"/>
  <c r="Z542" i="67"/>
  <c r="AA542" i="67"/>
  <c r="AB542" i="67"/>
  <c r="AC542" i="67"/>
  <c r="AD542" i="67"/>
  <c r="AE542" i="67"/>
  <c r="AF542" i="67"/>
  <c r="AG542" i="67"/>
  <c r="AH542" i="67"/>
  <c r="AI542" i="67"/>
  <c r="AJ542" i="67"/>
  <c r="AK542" i="67"/>
  <c r="AL542" i="67"/>
  <c r="AM542" i="67"/>
  <c r="AN542" i="67"/>
  <c r="AO542" i="67"/>
  <c r="AP542" i="67"/>
  <c r="AQ542" i="67"/>
  <c r="AR542" i="67"/>
  <c r="AS542" i="67"/>
  <c r="AT542" i="67"/>
  <c r="AU542" i="67"/>
  <c r="AV542" i="67"/>
  <c r="AW542" i="67"/>
  <c r="AX542" i="67"/>
  <c r="AY542" i="67"/>
  <c r="AZ542" i="67"/>
  <c r="BA542" i="67"/>
  <c r="BB542" i="67"/>
  <c r="BC542" i="67"/>
  <c r="BD542" i="67"/>
  <c r="BE542" i="67"/>
  <c r="BF542" i="67"/>
  <c r="BG542" i="67"/>
  <c r="BH542" i="67"/>
  <c r="BI542" i="67"/>
  <c r="BJ542" i="67"/>
  <c r="BK542" i="67"/>
  <c r="BL542" i="67"/>
  <c r="BM542" i="67"/>
  <c r="BN542" i="67"/>
  <c r="BO542" i="67"/>
  <c r="BP542" i="67"/>
  <c r="BQ542" i="67"/>
  <c r="BR542" i="67"/>
  <c r="CD542" i="67"/>
  <c r="CE542" i="67"/>
  <c r="CF542" i="67"/>
  <c r="CG542" i="67"/>
  <c r="CH542" i="67"/>
  <c r="CI542" i="67"/>
  <c r="CJ542" i="67"/>
  <c r="CK542" i="67"/>
  <c r="CL542" i="67"/>
  <c r="CM542" i="67"/>
  <c r="CN542" i="67"/>
  <c r="CO542" i="67"/>
  <c r="CP542" i="67"/>
  <c r="CQ542" i="67"/>
  <c r="CR542" i="67"/>
  <c r="CS542" i="67"/>
  <c r="CT542" i="67"/>
  <c r="CU542" i="67"/>
  <c r="CV542" i="67"/>
  <c r="CW542" i="67"/>
  <c r="CX542" i="67"/>
  <c r="CY542" i="67"/>
  <c r="CZ542" i="67"/>
  <c r="DA542" i="67"/>
  <c r="DB542" i="67"/>
  <c r="DC542" i="67"/>
  <c r="DD542" i="67"/>
  <c r="DE542" i="67"/>
  <c r="DF542" i="67"/>
  <c r="DG542" i="67"/>
  <c r="DH542" i="67"/>
  <c r="DI542" i="67"/>
  <c r="DJ542" i="67"/>
  <c r="DK542" i="67"/>
  <c r="DL542" i="67"/>
  <c r="DM542" i="67"/>
  <c r="DN542" i="67"/>
  <c r="DO542" i="67"/>
  <c r="DP542" i="67"/>
  <c r="DQ542" i="67"/>
  <c r="DR542" i="67"/>
  <c r="DS542" i="67"/>
  <c r="DT542" i="67"/>
  <c r="DU542" i="67"/>
  <c r="DV542" i="67"/>
  <c r="DW542" i="67"/>
  <c r="DX542" i="67"/>
  <c r="DY542" i="67"/>
  <c r="DZ542" i="67"/>
  <c r="EA542" i="67"/>
  <c r="EB542" i="67"/>
  <c r="EC542" i="67"/>
  <c r="ED542" i="67"/>
  <c r="EE542" i="67"/>
  <c r="EF542" i="67"/>
  <c r="EG542" i="67"/>
  <c r="EH542" i="67"/>
  <c r="EI542" i="67"/>
  <c r="EJ542" i="67"/>
  <c r="A543" i="67"/>
  <c r="B543" i="67"/>
  <c r="C543" i="67"/>
  <c r="D543" i="67"/>
  <c r="E543" i="67"/>
  <c r="F543" i="67"/>
  <c r="G543" i="67"/>
  <c r="H543" i="67"/>
  <c r="I543" i="67"/>
  <c r="J543" i="67"/>
  <c r="K543" i="67"/>
  <c r="L543" i="67"/>
  <c r="M543" i="67"/>
  <c r="N543" i="67"/>
  <c r="O543" i="67"/>
  <c r="P543" i="67"/>
  <c r="Q543" i="67"/>
  <c r="R543" i="67"/>
  <c r="S543" i="67"/>
  <c r="T543" i="67"/>
  <c r="U543" i="67"/>
  <c r="V543" i="67"/>
  <c r="W543" i="67"/>
  <c r="X543" i="67"/>
  <c r="Y543" i="67"/>
  <c r="Z543" i="67"/>
  <c r="AA543" i="67"/>
  <c r="AB543" i="67"/>
  <c r="AC543" i="67"/>
  <c r="AD543" i="67"/>
  <c r="AE543" i="67"/>
  <c r="AF543" i="67"/>
  <c r="AG543" i="67"/>
  <c r="AH543" i="67"/>
  <c r="AI543" i="67"/>
  <c r="AJ543" i="67"/>
  <c r="AK543" i="67"/>
  <c r="AL543" i="67"/>
  <c r="AM543" i="67"/>
  <c r="AN543" i="67"/>
  <c r="AO543" i="67"/>
  <c r="AP543" i="67"/>
  <c r="AQ543" i="67"/>
  <c r="AR543" i="67"/>
  <c r="AS543" i="67"/>
  <c r="AT543" i="67"/>
  <c r="AU543" i="67"/>
  <c r="AV543" i="67"/>
  <c r="AW543" i="67"/>
  <c r="AX543" i="67"/>
  <c r="AY543" i="67"/>
  <c r="AZ543" i="67"/>
  <c r="BA543" i="67"/>
  <c r="BB543" i="67"/>
  <c r="BC543" i="67"/>
  <c r="BD543" i="67"/>
  <c r="BE543" i="67"/>
  <c r="BF543" i="67"/>
  <c r="BG543" i="67"/>
  <c r="BH543" i="67"/>
  <c r="BI543" i="67"/>
  <c r="BJ543" i="67"/>
  <c r="BK543" i="67"/>
  <c r="BL543" i="67"/>
  <c r="BM543" i="67"/>
  <c r="BN543" i="67"/>
  <c r="BO543" i="67"/>
  <c r="BP543" i="67"/>
  <c r="BQ543" i="67"/>
  <c r="BR543" i="67"/>
  <c r="BS543" i="67"/>
  <c r="BT543" i="67"/>
  <c r="BU543" i="67"/>
  <c r="BV543" i="67"/>
  <c r="BW543" i="67"/>
  <c r="BX543" i="67"/>
  <c r="BY543" i="67"/>
  <c r="BZ543" i="67"/>
  <c r="CA543" i="67"/>
  <c r="CB543" i="67"/>
  <c r="CC543" i="67"/>
  <c r="CD543" i="67"/>
  <c r="CE543" i="67"/>
  <c r="CF543" i="67"/>
  <c r="CG543" i="67"/>
  <c r="CH543" i="67"/>
  <c r="CI543" i="67"/>
  <c r="CJ543" i="67"/>
  <c r="CK543" i="67"/>
  <c r="CL543" i="67"/>
  <c r="CM543" i="67"/>
  <c r="CN543" i="67"/>
  <c r="CO543" i="67"/>
  <c r="CP543" i="67"/>
  <c r="CQ543" i="67"/>
  <c r="CR543" i="67"/>
  <c r="CS543" i="67"/>
  <c r="CT543" i="67"/>
  <c r="CU543" i="67"/>
  <c r="CV543" i="67"/>
  <c r="CW543" i="67"/>
  <c r="CX543" i="67"/>
  <c r="CY543" i="67"/>
  <c r="CZ543" i="67"/>
  <c r="DA543" i="67"/>
  <c r="DB543" i="67"/>
  <c r="DC543" i="67"/>
  <c r="DD543" i="67"/>
  <c r="DE543" i="67"/>
  <c r="DF543" i="67"/>
  <c r="DG543" i="67"/>
  <c r="DH543" i="67"/>
  <c r="DI543" i="67"/>
  <c r="DJ543" i="67"/>
  <c r="DK543" i="67"/>
  <c r="DL543" i="67"/>
  <c r="DM543" i="67"/>
  <c r="DN543" i="67"/>
  <c r="DO543" i="67"/>
  <c r="DP543" i="67"/>
  <c r="DQ543" i="67"/>
  <c r="DR543" i="67"/>
  <c r="DS543" i="67"/>
  <c r="DT543" i="67"/>
  <c r="DU543" i="67"/>
  <c r="DV543" i="67"/>
  <c r="DW543" i="67"/>
  <c r="DX543" i="67"/>
  <c r="DY543" i="67"/>
  <c r="DZ543" i="67"/>
  <c r="EA543" i="67"/>
  <c r="EB543" i="67"/>
  <c r="EC543" i="67"/>
  <c r="ED543" i="67"/>
  <c r="EE543" i="67"/>
  <c r="EF543" i="67"/>
  <c r="EG543" i="67"/>
  <c r="EH543" i="67"/>
  <c r="EI543" i="67"/>
  <c r="EJ543" i="67"/>
  <c r="A544" i="67"/>
  <c r="B544" i="67"/>
  <c r="C544" i="67"/>
  <c r="D544" i="67"/>
  <c r="E544" i="67"/>
  <c r="F544" i="67"/>
  <c r="G544" i="67"/>
  <c r="H544" i="67"/>
  <c r="I544" i="67"/>
  <c r="J544" i="67"/>
  <c r="K544" i="67"/>
  <c r="L544" i="67"/>
  <c r="M544" i="67"/>
  <c r="N544" i="67"/>
  <c r="O544" i="67"/>
  <c r="P544" i="67"/>
  <c r="Q544" i="67"/>
  <c r="R544" i="67"/>
  <c r="S544" i="67"/>
  <c r="T544" i="67"/>
  <c r="U544" i="67"/>
  <c r="V544" i="67"/>
  <c r="W544" i="67"/>
  <c r="X544" i="67"/>
  <c r="Y544" i="67"/>
  <c r="Z544" i="67"/>
  <c r="AA544" i="67"/>
  <c r="AB544" i="67"/>
  <c r="AC544" i="67"/>
  <c r="AD544" i="67"/>
  <c r="AE544" i="67"/>
  <c r="AF544" i="67"/>
  <c r="AG544" i="67"/>
  <c r="AH544" i="67"/>
  <c r="AI544" i="67"/>
  <c r="AJ544" i="67"/>
  <c r="AK544" i="67"/>
  <c r="AL544" i="67"/>
  <c r="AM544" i="67"/>
  <c r="AN544" i="67"/>
  <c r="AO544" i="67"/>
  <c r="AP544" i="67"/>
  <c r="AQ544" i="67"/>
  <c r="AR544" i="67"/>
  <c r="AS544" i="67"/>
  <c r="AT544" i="67"/>
  <c r="AU544" i="67"/>
  <c r="AV544" i="67"/>
  <c r="AW544" i="67"/>
  <c r="AX544" i="67"/>
  <c r="AY544" i="67"/>
  <c r="AZ544" i="67"/>
  <c r="BA544" i="67"/>
  <c r="BB544" i="67"/>
  <c r="BC544" i="67"/>
  <c r="BD544" i="67"/>
  <c r="BE544" i="67"/>
  <c r="BF544" i="67"/>
  <c r="BG544" i="67"/>
  <c r="BH544" i="67"/>
  <c r="BI544" i="67"/>
  <c r="BJ544" i="67"/>
  <c r="BK544" i="67"/>
  <c r="BL544" i="67"/>
  <c r="BM544" i="67"/>
  <c r="BN544" i="67"/>
  <c r="BO544" i="67"/>
  <c r="BP544" i="67"/>
  <c r="BQ544" i="67"/>
  <c r="BR544" i="67"/>
  <c r="CD544" i="67"/>
  <c r="CE544" i="67"/>
  <c r="CF544" i="67"/>
  <c r="CG544" i="67"/>
  <c r="CH544" i="67"/>
  <c r="CI544" i="67"/>
  <c r="CJ544" i="67"/>
  <c r="CK544" i="67"/>
  <c r="CL544" i="67"/>
  <c r="CM544" i="67"/>
  <c r="CN544" i="67"/>
  <c r="CO544" i="67"/>
  <c r="CP544" i="67"/>
  <c r="CQ544" i="67"/>
  <c r="CR544" i="67"/>
  <c r="CS544" i="67"/>
  <c r="CT544" i="67"/>
  <c r="CU544" i="67"/>
  <c r="CV544" i="67"/>
  <c r="CW544" i="67"/>
  <c r="CX544" i="67"/>
  <c r="CY544" i="67"/>
  <c r="CZ544" i="67"/>
  <c r="DA544" i="67"/>
  <c r="DB544" i="67"/>
  <c r="DC544" i="67"/>
  <c r="DD544" i="67"/>
  <c r="DE544" i="67"/>
  <c r="DF544" i="67"/>
  <c r="DG544" i="67"/>
  <c r="DH544" i="67"/>
  <c r="DI544" i="67"/>
  <c r="DJ544" i="67"/>
  <c r="DK544" i="67"/>
  <c r="DL544" i="67"/>
  <c r="DM544" i="67"/>
  <c r="DN544" i="67"/>
  <c r="DO544" i="67"/>
  <c r="DP544" i="67"/>
  <c r="DQ544" i="67"/>
  <c r="DR544" i="67"/>
  <c r="DS544" i="67"/>
  <c r="DT544" i="67"/>
  <c r="DU544" i="67"/>
  <c r="DV544" i="67"/>
  <c r="DW544" i="67"/>
  <c r="DX544" i="67"/>
  <c r="DY544" i="67"/>
  <c r="DZ544" i="67"/>
  <c r="EA544" i="67"/>
  <c r="EB544" i="67"/>
  <c r="EC544" i="67"/>
  <c r="ED544" i="67"/>
  <c r="EE544" i="67"/>
  <c r="EF544" i="67"/>
  <c r="EG544" i="67"/>
  <c r="EH544" i="67"/>
  <c r="EI544" i="67"/>
  <c r="EJ544" i="67"/>
  <c r="A545" i="67"/>
  <c r="B545" i="67"/>
  <c r="C545" i="67"/>
  <c r="D545" i="67"/>
  <c r="E545" i="67"/>
  <c r="F545" i="67"/>
  <c r="G545" i="67"/>
  <c r="H545" i="67"/>
  <c r="I545" i="67"/>
  <c r="J545" i="67"/>
  <c r="K545" i="67"/>
  <c r="L545" i="67"/>
  <c r="M545" i="67"/>
  <c r="N545" i="67"/>
  <c r="O545" i="67"/>
  <c r="P545" i="67"/>
  <c r="Q545" i="67"/>
  <c r="R545" i="67"/>
  <c r="S545" i="67"/>
  <c r="T545" i="67"/>
  <c r="U545" i="67"/>
  <c r="V545" i="67"/>
  <c r="W545" i="67"/>
  <c r="X545" i="67"/>
  <c r="Y545" i="67"/>
  <c r="Z545" i="67"/>
  <c r="AA545" i="67"/>
  <c r="AB545" i="67"/>
  <c r="AC545" i="67"/>
  <c r="AD545" i="67"/>
  <c r="AE545" i="67"/>
  <c r="AF545" i="67"/>
  <c r="AG545" i="67"/>
  <c r="AH545" i="67"/>
  <c r="AI545" i="67"/>
  <c r="AJ545" i="67"/>
  <c r="AK545" i="67"/>
  <c r="AL545" i="67"/>
  <c r="AM545" i="67"/>
  <c r="AN545" i="67"/>
  <c r="AO545" i="67"/>
  <c r="AP545" i="67"/>
  <c r="AQ545" i="67"/>
  <c r="AR545" i="67"/>
  <c r="AS545" i="67"/>
  <c r="AT545" i="67"/>
  <c r="AU545" i="67"/>
  <c r="AV545" i="67"/>
  <c r="AW545" i="67"/>
  <c r="AX545" i="67"/>
  <c r="AY545" i="67"/>
  <c r="AZ545" i="67"/>
  <c r="BA545" i="67"/>
  <c r="BB545" i="67"/>
  <c r="BC545" i="67"/>
  <c r="BD545" i="67"/>
  <c r="BE545" i="67"/>
  <c r="BF545" i="67"/>
  <c r="BG545" i="67"/>
  <c r="BH545" i="67"/>
  <c r="BI545" i="67"/>
  <c r="BJ545" i="67"/>
  <c r="BK545" i="67"/>
  <c r="BL545" i="67"/>
  <c r="BM545" i="67"/>
  <c r="BN545" i="67"/>
  <c r="BO545" i="67"/>
  <c r="BP545" i="67"/>
  <c r="BQ545" i="67"/>
  <c r="BR545" i="67"/>
  <c r="BS545" i="67"/>
  <c r="BT545" i="67"/>
  <c r="BU545" i="67"/>
  <c r="BV545" i="67"/>
  <c r="BW545" i="67"/>
  <c r="BX545" i="67"/>
  <c r="BY545" i="67"/>
  <c r="BZ545" i="67"/>
  <c r="CA545" i="67"/>
  <c r="CB545" i="67"/>
  <c r="CC545" i="67"/>
  <c r="CD545" i="67"/>
  <c r="CE545" i="67"/>
  <c r="CF545" i="67"/>
  <c r="CG545" i="67"/>
  <c r="CH545" i="67"/>
  <c r="CI545" i="67"/>
  <c r="CJ545" i="67"/>
  <c r="CK545" i="67"/>
  <c r="CL545" i="67"/>
  <c r="CM545" i="67"/>
  <c r="CN545" i="67"/>
  <c r="CO545" i="67"/>
  <c r="CP545" i="67"/>
  <c r="CQ545" i="67"/>
  <c r="CR545" i="67"/>
  <c r="CS545" i="67"/>
  <c r="CT545" i="67"/>
  <c r="CU545" i="67"/>
  <c r="CV545" i="67"/>
  <c r="CW545" i="67"/>
  <c r="CX545" i="67"/>
  <c r="CY545" i="67"/>
  <c r="CZ545" i="67"/>
  <c r="DA545" i="67"/>
  <c r="DB545" i="67"/>
  <c r="DC545" i="67"/>
  <c r="DD545" i="67"/>
  <c r="DE545" i="67"/>
  <c r="DF545" i="67"/>
  <c r="DG545" i="67"/>
  <c r="DH545" i="67"/>
  <c r="DI545" i="67"/>
  <c r="DJ545" i="67"/>
  <c r="DK545" i="67"/>
  <c r="DL545" i="67"/>
  <c r="DM545" i="67"/>
  <c r="DN545" i="67"/>
  <c r="DO545" i="67"/>
  <c r="DP545" i="67"/>
  <c r="DQ545" i="67"/>
  <c r="DR545" i="67"/>
  <c r="DS545" i="67"/>
  <c r="DT545" i="67"/>
  <c r="DU545" i="67"/>
  <c r="DV545" i="67"/>
  <c r="DW545" i="67"/>
  <c r="DX545" i="67"/>
  <c r="DY545" i="67"/>
  <c r="DZ545" i="67"/>
  <c r="EA545" i="67"/>
  <c r="EB545" i="67"/>
  <c r="EC545" i="67"/>
  <c r="ED545" i="67"/>
  <c r="EE545" i="67"/>
  <c r="EF545" i="67"/>
  <c r="EG545" i="67"/>
  <c r="EH545" i="67"/>
  <c r="EI545" i="67"/>
  <c r="EJ545" i="67"/>
  <c r="A546" i="67"/>
  <c r="B546" i="67"/>
  <c r="C546" i="67"/>
  <c r="D546" i="67"/>
  <c r="E546" i="67"/>
  <c r="F546" i="67"/>
  <c r="G546" i="67"/>
  <c r="H546" i="67"/>
  <c r="I546" i="67"/>
  <c r="J546" i="67"/>
  <c r="K546" i="67"/>
  <c r="L546" i="67"/>
  <c r="M546" i="67"/>
  <c r="N546" i="67"/>
  <c r="O546" i="67"/>
  <c r="P546" i="67"/>
  <c r="Q546" i="67"/>
  <c r="R546" i="67"/>
  <c r="S546" i="67"/>
  <c r="T546" i="67"/>
  <c r="U546" i="67"/>
  <c r="V546" i="67"/>
  <c r="W546" i="67"/>
  <c r="X546" i="67"/>
  <c r="Y546" i="67"/>
  <c r="Z546" i="67"/>
  <c r="AA546" i="67"/>
  <c r="AB546" i="67"/>
  <c r="AC546" i="67"/>
  <c r="AD546" i="67"/>
  <c r="AE546" i="67"/>
  <c r="AF546" i="67"/>
  <c r="AG546" i="67"/>
  <c r="AH546" i="67"/>
  <c r="AI546" i="67"/>
  <c r="AJ546" i="67"/>
  <c r="AK546" i="67"/>
  <c r="AL546" i="67"/>
  <c r="AM546" i="67"/>
  <c r="AN546" i="67"/>
  <c r="AO546" i="67"/>
  <c r="AP546" i="67"/>
  <c r="AQ546" i="67"/>
  <c r="AR546" i="67"/>
  <c r="AS546" i="67"/>
  <c r="AT546" i="67"/>
  <c r="AU546" i="67"/>
  <c r="AV546" i="67"/>
  <c r="AW546" i="67"/>
  <c r="AX546" i="67"/>
  <c r="AY546" i="67"/>
  <c r="AZ546" i="67"/>
  <c r="BA546" i="67"/>
  <c r="BB546" i="67"/>
  <c r="BC546" i="67"/>
  <c r="BD546" i="67"/>
  <c r="BE546" i="67"/>
  <c r="BF546" i="67"/>
  <c r="BG546" i="67"/>
  <c r="BH546" i="67"/>
  <c r="BI546" i="67"/>
  <c r="BJ546" i="67"/>
  <c r="BK546" i="67"/>
  <c r="BL546" i="67"/>
  <c r="BM546" i="67"/>
  <c r="BN546" i="67"/>
  <c r="BO546" i="67"/>
  <c r="BP546" i="67"/>
  <c r="BQ546" i="67"/>
  <c r="BR546" i="67"/>
  <c r="BS546" i="67"/>
  <c r="BT546" i="67"/>
  <c r="BU546" i="67"/>
  <c r="BV546" i="67"/>
  <c r="BW546" i="67"/>
  <c r="BX546" i="67"/>
  <c r="BY546" i="67"/>
  <c r="BZ546" i="67"/>
  <c r="CA546" i="67"/>
  <c r="CB546" i="67"/>
  <c r="CC546" i="67"/>
  <c r="CD546" i="67"/>
  <c r="CE546" i="67"/>
  <c r="CF546" i="67"/>
  <c r="CG546" i="67"/>
  <c r="CH546" i="67"/>
  <c r="CI546" i="67"/>
  <c r="CJ546" i="67"/>
  <c r="CK546" i="67"/>
  <c r="CL546" i="67"/>
  <c r="CM546" i="67"/>
  <c r="CN546" i="67"/>
  <c r="CO546" i="67"/>
  <c r="CP546" i="67"/>
  <c r="CQ546" i="67"/>
  <c r="CR546" i="67"/>
  <c r="CS546" i="67"/>
  <c r="CT546" i="67"/>
  <c r="CU546" i="67"/>
  <c r="CV546" i="67"/>
  <c r="CW546" i="67"/>
  <c r="CX546" i="67"/>
  <c r="CY546" i="67"/>
  <c r="CZ546" i="67"/>
  <c r="DA546" i="67"/>
  <c r="DB546" i="67"/>
  <c r="DC546" i="67"/>
  <c r="DD546" i="67"/>
  <c r="DE546" i="67"/>
  <c r="DF546" i="67"/>
  <c r="DG546" i="67"/>
  <c r="DH546" i="67"/>
  <c r="DI546" i="67"/>
  <c r="DJ546" i="67"/>
  <c r="DK546" i="67"/>
  <c r="DL546" i="67"/>
  <c r="DM546" i="67"/>
  <c r="DN546" i="67"/>
  <c r="DO546" i="67"/>
  <c r="DP546" i="67"/>
  <c r="DQ546" i="67"/>
  <c r="DR546" i="67"/>
  <c r="DS546" i="67"/>
  <c r="DT546" i="67"/>
  <c r="DU546" i="67"/>
  <c r="DV546" i="67"/>
  <c r="DW546" i="67"/>
  <c r="DX546" i="67"/>
  <c r="DY546" i="67"/>
  <c r="DZ546" i="67"/>
  <c r="EA546" i="67"/>
  <c r="EB546" i="67"/>
  <c r="EC546" i="67"/>
  <c r="ED546" i="67"/>
  <c r="EE546" i="67"/>
  <c r="EF546" i="67"/>
  <c r="EG546" i="67"/>
  <c r="EH546" i="67"/>
  <c r="EI546" i="67"/>
  <c r="EJ546" i="67"/>
  <c r="A547" i="67"/>
  <c r="B547" i="67"/>
  <c r="C547" i="67"/>
  <c r="D547" i="67"/>
  <c r="E547" i="67"/>
  <c r="F547" i="67"/>
  <c r="G547" i="67"/>
  <c r="H547" i="67"/>
  <c r="I547" i="67"/>
  <c r="J547" i="67"/>
  <c r="K547" i="67"/>
  <c r="L547" i="67"/>
  <c r="M547" i="67"/>
  <c r="N547" i="67"/>
  <c r="O547" i="67"/>
  <c r="P547" i="67"/>
  <c r="Q547" i="67"/>
  <c r="R547" i="67"/>
  <c r="S547" i="67"/>
  <c r="T547" i="67"/>
  <c r="U547" i="67"/>
  <c r="V547" i="67"/>
  <c r="W547" i="67"/>
  <c r="X547" i="67"/>
  <c r="Y547" i="67"/>
  <c r="Z547" i="67"/>
  <c r="AA547" i="67"/>
  <c r="AB547" i="67"/>
  <c r="AC547" i="67"/>
  <c r="AD547" i="67"/>
  <c r="AE547" i="67"/>
  <c r="AF547" i="67"/>
  <c r="AG547" i="67"/>
  <c r="AH547" i="67"/>
  <c r="AI547" i="67"/>
  <c r="AJ547" i="67"/>
  <c r="AK547" i="67"/>
  <c r="AL547" i="67"/>
  <c r="AM547" i="67"/>
  <c r="AN547" i="67"/>
  <c r="AO547" i="67"/>
  <c r="AP547" i="67"/>
  <c r="AQ547" i="67"/>
  <c r="AR547" i="67"/>
  <c r="AS547" i="67"/>
  <c r="CD547" i="67"/>
  <c r="CE547" i="67"/>
  <c r="CF547" i="67"/>
  <c r="CG547" i="67"/>
  <c r="CH547" i="67"/>
  <c r="CI547" i="67"/>
  <c r="CJ547" i="67"/>
  <c r="CK547" i="67"/>
  <c r="CL547" i="67"/>
  <c r="CM547" i="67"/>
  <c r="CN547" i="67"/>
  <c r="CO547" i="67"/>
  <c r="CP547" i="67"/>
  <c r="CQ547" i="67"/>
  <c r="CR547" i="67"/>
  <c r="CS547" i="67"/>
  <c r="CT547" i="67"/>
  <c r="CU547" i="67"/>
  <c r="CV547" i="67"/>
  <c r="CW547" i="67"/>
  <c r="CX547" i="67"/>
  <c r="CY547" i="67"/>
  <c r="CZ547" i="67"/>
  <c r="DA547" i="67"/>
  <c r="DB547" i="67"/>
  <c r="DC547" i="67"/>
  <c r="DD547" i="67"/>
  <c r="DE547" i="67"/>
  <c r="DF547" i="67"/>
  <c r="DG547" i="67"/>
  <c r="DH547" i="67"/>
  <c r="DI547" i="67"/>
  <c r="DJ547" i="67"/>
  <c r="DK547" i="67"/>
  <c r="DL547" i="67"/>
  <c r="DM547" i="67"/>
  <c r="DN547" i="67"/>
  <c r="DO547" i="67"/>
  <c r="DP547" i="67"/>
  <c r="DZ547" i="67"/>
  <c r="EA547" i="67"/>
  <c r="EB547" i="67"/>
  <c r="EC547" i="67"/>
  <c r="ED547" i="67"/>
  <c r="EE547" i="67"/>
  <c r="EF547" i="67"/>
  <c r="EG547" i="67"/>
  <c r="EH547" i="67"/>
  <c r="EI547" i="67"/>
  <c r="EJ547" i="67"/>
  <c r="A548" i="67"/>
  <c r="B548" i="67"/>
  <c r="C548" i="67"/>
  <c r="D548" i="67"/>
  <c r="E548" i="67"/>
  <c r="F548" i="67"/>
  <c r="G548" i="67"/>
  <c r="H548" i="67"/>
  <c r="I548" i="67"/>
  <c r="J548" i="67"/>
  <c r="K548" i="67"/>
  <c r="L548" i="67"/>
  <c r="M548" i="67"/>
  <c r="N548" i="67"/>
  <c r="O548" i="67"/>
  <c r="P548" i="67"/>
  <c r="Q548" i="67"/>
  <c r="R548" i="67"/>
  <c r="S548" i="67"/>
  <c r="T548" i="67"/>
  <c r="U548" i="67"/>
  <c r="V548" i="67"/>
  <c r="W548" i="67"/>
  <c r="X548" i="67"/>
  <c r="Y548" i="67"/>
  <c r="Z548" i="67"/>
  <c r="AA548" i="67"/>
  <c r="AB548" i="67"/>
  <c r="AC548" i="67"/>
  <c r="AD548" i="67"/>
  <c r="AE548" i="67"/>
  <c r="AF548" i="67"/>
  <c r="AG548" i="67"/>
  <c r="AH548" i="67"/>
  <c r="AI548" i="67"/>
  <c r="AJ548" i="67"/>
  <c r="AK548" i="67"/>
  <c r="AL548" i="67"/>
  <c r="AM548" i="67"/>
  <c r="AN548" i="67"/>
  <c r="AO548" i="67"/>
  <c r="AP548" i="67"/>
  <c r="AQ548" i="67"/>
  <c r="AR548" i="67"/>
  <c r="AS548" i="67"/>
  <c r="AT548" i="67"/>
  <c r="AU548" i="67"/>
  <c r="AV548" i="67"/>
  <c r="AW548" i="67"/>
  <c r="AX548" i="67"/>
  <c r="AY548" i="67"/>
  <c r="AZ548" i="67"/>
  <c r="BA548" i="67"/>
  <c r="BB548" i="67"/>
  <c r="BC548" i="67"/>
  <c r="BD548" i="67"/>
  <c r="BE548" i="67"/>
  <c r="BF548" i="67"/>
  <c r="BG548" i="67"/>
  <c r="BH548" i="67"/>
  <c r="BI548" i="67"/>
  <c r="BJ548" i="67"/>
  <c r="BK548" i="67"/>
  <c r="BL548" i="67"/>
  <c r="BM548" i="67"/>
  <c r="BN548" i="67"/>
  <c r="BO548" i="67"/>
  <c r="BP548" i="67"/>
  <c r="BQ548" i="67"/>
  <c r="BR548" i="67"/>
  <c r="BS548" i="67"/>
  <c r="BT548" i="67"/>
  <c r="BU548" i="67"/>
  <c r="BV548" i="67"/>
  <c r="BW548" i="67"/>
  <c r="BX548" i="67"/>
  <c r="BY548" i="67"/>
  <c r="BZ548" i="67"/>
  <c r="CA548" i="67"/>
  <c r="CB548" i="67"/>
  <c r="CC548" i="67"/>
  <c r="CD548" i="67"/>
  <c r="CE548" i="67"/>
  <c r="CF548" i="67"/>
  <c r="CG548" i="67"/>
  <c r="CH548" i="67"/>
  <c r="CI548" i="67"/>
  <c r="CJ548" i="67"/>
  <c r="CK548" i="67"/>
  <c r="CL548" i="67"/>
  <c r="CM548" i="67"/>
  <c r="CN548" i="67"/>
  <c r="CO548" i="67"/>
  <c r="CP548" i="67"/>
  <c r="CQ548" i="67"/>
  <c r="CR548" i="67"/>
  <c r="CS548" i="67"/>
  <c r="CT548" i="67"/>
  <c r="CU548" i="67"/>
  <c r="CV548" i="67"/>
  <c r="CW548" i="67"/>
  <c r="CX548" i="67"/>
  <c r="CY548" i="67"/>
  <c r="CZ548" i="67"/>
  <c r="DA548" i="67"/>
  <c r="DB548" i="67"/>
  <c r="DC548" i="67"/>
  <c r="DD548" i="67"/>
  <c r="DE548" i="67"/>
  <c r="DF548" i="67"/>
  <c r="DG548" i="67"/>
  <c r="DH548" i="67"/>
  <c r="DI548" i="67"/>
  <c r="DJ548" i="67"/>
  <c r="DK548" i="67"/>
  <c r="DL548" i="67"/>
  <c r="DM548" i="67"/>
  <c r="DN548" i="67"/>
  <c r="DO548" i="67"/>
  <c r="DP548" i="67"/>
  <c r="DQ548" i="67"/>
  <c r="DR548" i="67"/>
  <c r="DS548" i="67"/>
  <c r="DT548" i="67"/>
  <c r="DU548" i="67"/>
  <c r="DV548" i="67"/>
  <c r="DW548" i="67"/>
  <c r="DX548" i="67"/>
  <c r="DY548" i="67"/>
  <c r="DZ548" i="67"/>
  <c r="EA548" i="67"/>
  <c r="EB548" i="67"/>
  <c r="EC548" i="67"/>
  <c r="ED548" i="67"/>
  <c r="EE548" i="67"/>
  <c r="EF548" i="67"/>
  <c r="EG548" i="67"/>
  <c r="EH548" i="67"/>
  <c r="EI548" i="67"/>
  <c r="EJ548" i="67"/>
  <c r="A549" i="67"/>
  <c r="B549" i="67"/>
  <c r="C549" i="67"/>
  <c r="D549" i="67"/>
  <c r="E549" i="67"/>
  <c r="F549" i="67"/>
  <c r="G549" i="67"/>
  <c r="H549" i="67"/>
  <c r="I549" i="67"/>
  <c r="J549" i="67"/>
  <c r="K549" i="67"/>
  <c r="L549" i="67"/>
  <c r="M549" i="67"/>
  <c r="N549" i="67"/>
  <c r="O549" i="67"/>
  <c r="P549" i="67"/>
  <c r="Q549" i="67"/>
  <c r="R549" i="67"/>
  <c r="S549" i="67"/>
  <c r="T549" i="67"/>
  <c r="U549" i="67"/>
  <c r="V549" i="67"/>
  <c r="W549" i="67"/>
  <c r="X549" i="67"/>
  <c r="Y549" i="67"/>
  <c r="Z549" i="67"/>
  <c r="AA549" i="67"/>
  <c r="AB549" i="67"/>
  <c r="AC549" i="67"/>
  <c r="AD549" i="67"/>
  <c r="AE549" i="67"/>
  <c r="AF549" i="67"/>
  <c r="AG549" i="67"/>
  <c r="AH549" i="67"/>
  <c r="AI549" i="67"/>
  <c r="AJ549" i="67"/>
  <c r="AK549" i="67"/>
  <c r="AL549" i="67"/>
  <c r="AM549" i="67"/>
  <c r="AN549" i="67"/>
  <c r="AO549" i="67"/>
  <c r="AP549" i="67"/>
  <c r="AQ549" i="67"/>
  <c r="AR549" i="67"/>
  <c r="AS549" i="67"/>
  <c r="AT549" i="67"/>
  <c r="AU549" i="67"/>
  <c r="AV549" i="67"/>
  <c r="AW549" i="67"/>
  <c r="AX549" i="67"/>
  <c r="AY549" i="67"/>
  <c r="AZ549" i="67"/>
  <c r="BA549" i="67"/>
  <c r="BB549" i="67"/>
  <c r="BC549" i="67"/>
  <c r="BD549" i="67"/>
  <c r="BE549" i="67"/>
  <c r="BF549" i="67"/>
  <c r="BG549" i="67"/>
  <c r="BH549" i="67"/>
  <c r="BI549" i="67"/>
  <c r="BJ549" i="67"/>
  <c r="BK549" i="67"/>
  <c r="BL549" i="67"/>
  <c r="BM549" i="67"/>
  <c r="BN549" i="67"/>
  <c r="BO549" i="67"/>
  <c r="BP549" i="67"/>
  <c r="BQ549" i="67"/>
  <c r="BR549" i="67"/>
  <c r="CD549" i="67"/>
  <c r="CE549" i="67"/>
  <c r="CF549" i="67"/>
  <c r="CG549" i="67"/>
  <c r="CH549" i="67"/>
  <c r="CI549" i="67"/>
  <c r="CJ549" i="67"/>
  <c r="CK549" i="67"/>
  <c r="CL549" i="67"/>
  <c r="CM549" i="67"/>
  <c r="CN549" i="67"/>
  <c r="CO549" i="67"/>
  <c r="CP549" i="67"/>
  <c r="CQ549" i="67"/>
  <c r="CR549" i="67"/>
  <c r="CS549" i="67"/>
  <c r="CT549" i="67"/>
  <c r="CU549" i="67"/>
  <c r="CV549" i="67"/>
  <c r="CW549" i="67"/>
  <c r="CX549" i="67"/>
  <c r="CY549" i="67"/>
  <c r="CZ549" i="67"/>
  <c r="DA549" i="67"/>
  <c r="DB549" i="67"/>
  <c r="DC549" i="67"/>
  <c r="DD549" i="67"/>
  <c r="DE549" i="67"/>
  <c r="DF549" i="67"/>
  <c r="DG549" i="67"/>
  <c r="DH549" i="67"/>
  <c r="DI549" i="67"/>
  <c r="DJ549" i="67"/>
  <c r="DK549" i="67"/>
  <c r="DL549" i="67"/>
  <c r="DM549" i="67"/>
  <c r="DN549" i="67"/>
  <c r="DO549" i="67"/>
  <c r="DP549" i="67"/>
  <c r="DQ549" i="67"/>
  <c r="DR549" i="67"/>
  <c r="DS549" i="67"/>
  <c r="DT549" i="67"/>
  <c r="DU549" i="67"/>
  <c r="DV549" i="67"/>
  <c r="DW549" i="67"/>
  <c r="DX549" i="67"/>
  <c r="DY549" i="67"/>
  <c r="DZ549" i="67"/>
  <c r="EA549" i="67"/>
  <c r="EB549" i="67"/>
  <c r="EC549" i="67"/>
  <c r="ED549" i="67"/>
  <c r="EE549" i="67"/>
  <c r="EF549" i="67"/>
  <c r="EG549" i="67"/>
  <c r="EH549" i="67"/>
  <c r="EI549" i="67"/>
  <c r="EJ549" i="67"/>
  <c r="A550" i="67"/>
  <c r="B550" i="67"/>
  <c r="C550" i="67"/>
  <c r="D550" i="67"/>
  <c r="E550" i="67"/>
  <c r="F550" i="67"/>
  <c r="G550" i="67"/>
  <c r="H550" i="67"/>
  <c r="I550" i="67"/>
  <c r="J550" i="67"/>
  <c r="K550" i="67"/>
  <c r="L550" i="67"/>
  <c r="M550" i="67"/>
  <c r="N550" i="67"/>
  <c r="O550" i="67"/>
  <c r="P550" i="67"/>
  <c r="Q550" i="67"/>
  <c r="R550" i="67"/>
  <c r="S550" i="67"/>
  <c r="T550" i="67"/>
  <c r="U550" i="67"/>
  <c r="V550" i="67"/>
  <c r="W550" i="67"/>
  <c r="X550" i="67"/>
  <c r="Y550" i="67"/>
  <c r="Z550" i="67"/>
  <c r="AA550" i="67"/>
  <c r="AB550" i="67"/>
  <c r="AC550" i="67"/>
  <c r="AD550" i="67"/>
  <c r="AE550" i="67"/>
  <c r="AF550" i="67"/>
  <c r="AG550" i="67"/>
  <c r="AH550" i="67"/>
  <c r="AI550" i="67"/>
  <c r="AJ550" i="67"/>
  <c r="AK550" i="67"/>
  <c r="AL550" i="67"/>
  <c r="AM550" i="67"/>
  <c r="AN550" i="67"/>
  <c r="AO550" i="67"/>
  <c r="AP550" i="67"/>
  <c r="AQ550" i="67"/>
  <c r="AR550" i="67"/>
  <c r="AS550" i="67"/>
  <c r="AT550" i="67"/>
  <c r="AU550" i="67"/>
  <c r="AV550" i="67"/>
  <c r="AW550" i="67"/>
  <c r="AX550" i="67"/>
  <c r="AY550" i="67"/>
  <c r="AZ550" i="67"/>
  <c r="BA550" i="67"/>
  <c r="BB550" i="67"/>
  <c r="BC550" i="67"/>
  <c r="BD550" i="67"/>
  <c r="BE550" i="67"/>
  <c r="BF550" i="67"/>
  <c r="BG550" i="67"/>
  <c r="BH550" i="67"/>
  <c r="BI550" i="67"/>
  <c r="BJ550" i="67"/>
  <c r="BK550" i="67"/>
  <c r="BL550" i="67"/>
  <c r="BM550" i="67"/>
  <c r="BN550" i="67"/>
  <c r="BO550" i="67"/>
  <c r="BP550" i="67"/>
  <c r="BQ550" i="67"/>
  <c r="BR550" i="67"/>
  <c r="BS550" i="67"/>
  <c r="BT550" i="67"/>
  <c r="BU550" i="67"/>
  <c r="BV550" i="67"/>
  <c r="BW550" i="67"/>
  <c r="BX550" i="67"/>
  <c r="BY550" i="67"/>
  <c r="BZ550" i="67"/>
  <c r="CA550" i="67"/>
  <c r="CB550" i="67"/>
  <c r="CC550" i="67"/>
  <c r="CD550" i="67"/>
  <c r="CE550" i="67"/>
  <c r="CF550" i="67"/>
  <c r="CG550" i="67"/>
  <c r="CH550" i="67"/>
  <c r="CI550" i="67"/>
  <c r="CJ550" i="67"/>
  <c r="CK550" i="67"/>
  <c r="CL550" i="67"/>
  <c r="CM550" i="67"/>
  <c r="CN550" i="67"/>
  <c r="CO550" i="67"/>
  <c r="CP550" i="67"/>
  <c r="CQ550" i="67"/>
  <c r="CR550" i="67"/>
  <c r="CS550" i="67"/>
  <c r="CT550" i="67"/>
  <c r="CU550" i="67"/>
  <c r="CV550" i="67"/>
  <c r="CW550" i="67"/>
  <c r="CX550" i="67"/>
  <c r="CY550" i="67"/>
  <c r="CZ550" i="67"/>
  <c r="DA550" i="67"/>
  <c r="DB550" i="67"/>
  <c r="DC550" i="67"/>
  <c r="DD550" i="67"/>
  <c r="DE550" i="67"/>
  <c r="DF550" i="67"/>
  <c r="DG550" i="67"/>
  <c r="DH550" i="67"/>
  <c r="DI550" i="67"/>
  <c r="DJ550" i="67"/>
  <c r="DK550" i="67"/>
  <c r="DL550" i="67"/>
  <c r="DM550" i="67"/>
  <c r="DN550" i="67"/>
  <c r="DO550" i="67"/>
  <c r="DP550" i="67"/>
  <c r="DQ550" i="67"/>
  <c r="DR550" i="67"/>
  <c r="DS550" i="67"/>
  <c r="DT550" i="67"/>
  <c r="DU550" i="67"/>
  <c r="DV550" i="67"/>
  <c r="DW550" i="67"/>
  <c r="DX550" i="67"/>
  <c r="DY550" i="67"/>
  <c r="DZ550" i="67"/>
  <c r="EA550" i="67"/>
  <c r="EB550" i="67"/>
  <c r="EC550" i="67"/>
  <c r="ED550" i="67"/>
  <c r="EE550" i="67"/>
  <c r="EF550" i="67"/>
  <c r="EG550" i="67"/>
  <c r="EH550" i="67"/>
  <c r="EI550" i="67"/>
  <c r="EJ550" i="67"/>
  <c r="A551" i="67"/>
  <c r="B551" i="67"/>
  <c r="C551" i="67"/>
  <c r="D551" i="67"/>
  <c r="E551" i="67"/>
  <c r="F551" i="67"/>
  <c r="G551" i="67"/>
  <c r="H551" i="67"/>
  <c r="I551" i="67"/>
  <c r="J551" i="67"/>
  <c r="K551" i="67"/>
  <c r="L551" i="67"/>
  <c r="M551" i="67"/>
  <c r="N551" i="67"/>
  <c r="O551" i="67"/>
  <c r="P551" i="67"/>
  <c r="Q551" i="67"/>
  <c r="R551" i="67"/>
  <c r="S551" i="67"/>
  <c r="T551" i="67"/>
  <c r="U551" i="67"/>
  <c r="V551" i="67"/>
  <c r="W551" i="67"/>
  <c r="X551" i="67"/>
  <c r="Y551" i="67"/>
  <c r="Z551" i="67"/>
  <c r="AA551" i="67"/>
  <c r="AB551" i="67"/>
  <c r="AC551" i="67"/>
  <c r="AD551" i="67"/>
  <c r="AE551" i="67"/>
  <c r="AF551" i="67"/>
  <c r="AG551" i="67"/>
  <c r="AH551" i="67"/>
  <c r="AI551" i="67"/>
  <c r="AJ551" i="67"/>
  <c r="AK551" i="67"/>
  <c r="AL551" i="67"/>
  <c r="AM551" i="67"/>
  <c r="AN551" i="67"/>
  <c r="AO551" i="67"/>
  <c r="AP551" i="67"/>
  <c r="AQ551" i="67"/>
  <c r="AR551" i="67"/>
  <c r="AS551" i="67"/>
  <c r="AT551" i="67"/>
  <c r="AU551" i="67"/>
  <c r="AV551" i="67"/>
  <c r="AW551" i="67"/>
  <c r="AX551" i="67"/>
  <c r="AY551" i="67"/>
  <c r="AZ551" i="67"/>
  <c r="BA551" i="67"/>
  <c r="BB551" i="67"/>
  <c r="BC551" i="67"/>
  <c r="BD551" i="67"/>
  <c r="BE551" i="67"/>
  <c r="BF551" i="67"/>
  <c r="BG551" i="67"/>
  <c r="BH551" i="67"/>
  <c r="BI551" i="67"/>
  <c r="BJ551" i="67"/>
  <c r="BK551" i="67"/>
  <c r="BL551" i="67"/>
  <c r="BM551" i="67"/>
  <c r="BN551" i="67"/>
  <c r="BO551" i="67"/>
  <c r="BP551" i="67"/>
  <c r="BQ551" i="67"/>
  <c r="BR551" i="67"/>
  <c r="CD551" i="67"/>
  <c r="CE551" i="67"/>
  <c r="CF551" i="67"/>
  <c r="CG551" i="67"/>
  <c r="CH551" i="67"/>
  <c r="CI551" i="67"/>
  <c r="CJ551" i="67"/>
  <c r="CK551" i="67"/>
  <c r="CL551" i="67"/>
  <c r="CM551" i="67"/>
  <c r="CN551" i="67"/>
  <c r="CO551" i="67"/>
  <c r="CP551" i="67"/>
  <c r="CQ551" i="67"/>
  <c r="CR551" i="67"/>
  <c r="CS551" i="67"/>
  <c r="CT551" i="67"/>
  <c r="CU551" i="67"/>
  <c r="CV551" i="67"/>
  <c r="CW551" i="67"/>
  <c r="CX551" i="67"/>
  <c r="CY551" i="67"/>
  <c r="CZ551" i="67"/>
  <c r="DA551" i="67"/>
  <c r="DB551" i="67"/>
  <c r="DC551" i="67"/>
  <c r="DD551" i="67"/>
  <c r="DE551" i="67"/>
  <c r="DF551" i="67"/>
  <c r="DG551" i="67"/>
  <c r="DH551" i="67"/>
  <c r="DI551" i="67"/>
  <c r="DJ551" i="67"/>
  <c r="DK551" i="67"/>
  <c r="DL551" i="67"/>
  <c r="DM551" i="67"/>
  <c r="DN551" i="67"/>
  <c r="DO551" i="67"/>
  <c r="DP551" i="67"/>
  <c r="DQ551" i="67"/>
  <c r="DR551" i="67"/>
  <c r="DS551" i="67"/>
  <c r="DT551" i="67"/>
  <c r="DU551" i="67"/>
  <c r="DV551" i="67"/>
  <c r="DW551" i="67"/>
  <c r="DX551" i="67"/>
  <c r="DY551" i="67"/>
  <c r="DZ551" i="67"/>
  <c r="EA551" i="67"/>
  <c r="EB551" i="67"/>
  <c r="EC551" i="67"/>
  <c r="ED551" i="67"/>
  <c r="EE551" i="67"/>
  <c r="EF551" i="67"/>
  <c r="EG551" i="67"/>
  <c r="EH551" i="67"/>
  <c r="EI551" i="67"/>
  <c r="EJ551" i="67"/>
  <c r="A552" i="67"/>
  <c r="B552" i="67"/>
  <c r="C552" i="67"/>
  <c r="D552" i="67"/>
  <c r="E552" i="67"/>
  <c r="F552" i="67"/>
  <c r="G552" i="67"/>
  <c r="H552" i="67"/>
  <c r="I552" i="67"/>
  <c r="J552" i="67"/>
  <c r="K552" i="67"/>
  <c r="L552" i="67"/>
  <c r="M552" i="67"/>
  <c r="N552" i="67"/>
  <c r="O552" i="67"/>
  <c r="P552" i="67"/>
  <c r="Q552" i="67"/>
  <c r="R552" i="67"/>
  <c r="S552" i="67"/>
  <c r="T552" i="67"/>
  <c r="U552" i="67"/>
  <c r="V552" i="67"/>
  <c r="W552" i="67"/>
  <c r="X552" i="67"/>
  <c r="Y552" i="67"/>
  <c r="Z552" i="67"/>
  <c r="AA552" i="67"/>
  <c r="AB552" i="67"/>
  <c r="AC552" i="67"/>
  <c r="AD552" i="67"/>
  <c r="AE552" i="67"/>
  <c r="AF552" i="67"/>
  <c r="AG552" i="67"/>
  <c r="AH552" i="67"/>
  <c r="AI552" i="67"/>
  <c r="AJ552" i="67"/>
  <c r="AK552" i="67"/>
  <c r="AL552" i="67"/>
  <c r="AM552" i="67"/>
  <c r="AN552" i="67"/>
  <c r="AO552" i="67"/>
  <c r="AP552" i="67"/>
  <c r="AQ552" i="67"/>
  <c r="AR552" i="67"/>
  <c r="AS552" i="67"/>
  <c r="AT552" i="67"/>
  <c r="AU552" i="67"/>
  <c r="AV552" i="67"/>
  <c r="AW552" i="67"/>
  <c r="AX552" i="67"/>
  <c r="AY552" i="67"/>
  <c r="AZ552" i="67"/>
  <c r="BA552" i="67"/>
  <c r="BB552" i="67"/>
  <c r="BC552" i="67"/>
  <c r="BD552" i="67"/>
  <c r="BE552" i="67"/>
  <c r="BF552" i="67"/>
  <c r="BG552" i="67"/>
  <c r="BH552" i="67"/>
  <c r="BI552" i="67"/>
  <c r="BJ552" i="67"/>
  <c r="BK552" i="67"/>
  <c r="BL552" i="67"/>
  <c r="BM552" i="67"/>
  <c r="BN552" i="67"/>
  <c r="BO552" i="67"/>
  <c r="BP552" i="67"/>
  <c r="BQ552" i="67"/>
  <c r="BR552" i="67"/>
  <c r="BS552" i="67"/>
  <c r="BT552" i="67"/>
  <c r="BU552" i="67"/>
  <c r="BV552" i="67"/>
  <c r="BW552" i="67"/>
  <c r="BX552" i="67"/>
  <c r="BY552" i="67"/>
  <c r="BZ552" i="67"/>
  <c r="CA552" i="67"/>
  <c r="CB552" i="67"/>
  <c r="CC552" i="67"/>
  <c r="CD552" i="67"/>
  <c r="CE552" i="67"/>
  <c r="CF552" i="67"/>
  <c r="CG552" i="67"/>
  <c r="CH552" i="67"/>
  <c r="CI552" i="67"/>
  <c r="CJ552" i="67"/>
  <c r="CK552" i="67"/>
  <c r="CL552" i="67"/>
  <c r="CM552" i="67"/>
  <c r="CN552" i="67"/>
  <c r="CO552" i="67"/>
  <c r="CP552" i="67"/>
  <c r="CQ552" i="67"/>
  <c r="CR552" i="67"/>
  <c r="CS552" i="67"/>
  <c r="CT552" i="67"/>
  <c r="CU552" i="67"/>
  <c r="CV552" i="67"/>
  <c r="CW552" i="67"/>
  <c r="CX552" i="67"/>
  <c r="CY552" i="67"/>
  <c r="CZ552" i="67"/>
  <c r="DA552" i="67"/>
  <c r="DB552" i="67"/>
  <c r="DC552" i="67"/>
  <c r="DD552" i="67"/>
  <c r="DE552" i="67"/>
  <c r="DF552" i="67"/>
  <c r="DG552" i="67"/>
  <c r="DH552" i="67"/>
  <c r="DI552" i="67"/>
  <c r="DJ552" i="67"/>
  <c r="DK552" i="67"/>
  <c r="DL552" i="67"/>
  <c r="DM552" i="67"/>
  <c r="DN552" i="67"/>
  <c r="DO552" i="67"/>
  <c r="DP552" i="67"/>
  <c r="DQ552" i="67"/>
  <c r="DR552" i="67"/>
  <c r="DS552" i="67"/>
  <c r="DT552" i="67"/>
  <c r="DU552" i="67"/>
  <c r="DV552" i="67"/>
  <c r="DW552" i="67"/>
  <c r="DX552" i="67"/>
  <c r="DY552" i="67"/>
  <c r="DZ552" i="67"/>
  <c r="EA552" i="67"/>
  <c r="EB552" i="67"/>
  <c r="EC552" i="67"/>
  <c r="ED552" i="67"/>
  <c r="EE552" i="67"/>
  <c r="EF552" i="67"/>
  <c r="EG552" i="67"/>
  <c r="EH552" i="67"/>
  <c r="EI552" i="67"/>
  <c r="EJ552" i="67"/>
  <c r="A553" i="67"/>
  <c r="B553" i="67"/>
  <c r="C553" i="67"/>
  <c r="D553" i="67"/>
  <c r="E553" i="67"/>
  <c r="F553" i="67"/>
  <c r="G553" i="67"/>
  <c r="H553" i="67"/>
  <c r="I553" i="67"/>
  <c r="J553" i="67"/>
  <c r="K553" i="67"/>
  <c r="L553" i="67"/>
  <c r="M553" i="67"/>
  <c r="N553" i="67"/>
  <c r="O553" i="67"/>
  <c r="P553" i="67"/>
  <c r="Q553" i="67"/>
  <c r="R553" i="67"/>
  <c r="S553" i="67"/>
  <c r="T553" i="67"/>
  <c r="U553" i="67"/>
  <c r="V553" i="67"/>
  <c r="W553" i="67"/>
  <c r="X553" i="67"/>
  <c r="Y553" i="67"/>
  <c r="Z553" i="67"/>
  <c r="AA553" i="67"/>
  <c r="AB553" i="67"/>
  <c r="AC553" i="67"/>
  <c r="AD553" i="67"/>
  <c r="AE553" i="67"/>
  <c r="AF553" i="67"/>
  <c r="AG553" i="67"/>
  <c r="AH553" i="67"/>
  <c r="AI553" i="67"/>
  <c r="AJ553" i="67"/>
  <c r="AK553" i="67"/>
  <c r="AL553" i="67"/>
  <c r="AM553" i="67"/>
  <c r="AN553" i="67"/>
  <c r="AO553" i="67"/>
  <c r="AP553" i="67"/>
  <c r="AQ553" i="67"/>
  <c r="AR553" i="67"/>
  <c r="AS553" i="67"/>
  <c r="AT553" i="67"/>
  <c r="AU553" i="67"/>
  <c r="AV553" i="67"/>
  <c r="AW553" i="67"/>
  <c r="AX553" i="67"/>
  <c r="AY553" i="67"/>
  <c r="AZ553" i="67"/>
  <c r="BA553" i="67"/>
  <c r="BB553" i="67"/>
  <c r="BC553" i="67"/>
  <c r="BD553" i="67"/>
  <c r="BE553" i="67"/>
  <c r="BF553" i="67"/>
  <c r="BG553" i="67"/>
  <c r="BH553" i="67"/>
  <c r="BI553" i="67"/>
  <c r="BJ553" i="67"/>
  <c r="BK553" i="67"/>
  <c r="BL553" i="67"/>
  <c r="BM553" i="67"/>
  <c r="BN553" i="67"/>
  <c r="BO553" i="67"/>
  <c r="BP553" i="67"/>
  <c r="BQ553" i="67"/>
  <c r="BR553" i="67"/>
  <c r="BS553" i="67"/>
  <c r="BT553" i="67"/>
  <c r="BU553" i="67"/>
  <c r="BV553" i="67"/>
  <c r="BW553" i="67"/>
  <c r="BX553" i="67"/>
  <c r="BY553" i="67"/>
  <c r="BZ553" i="67"/>
  <c r="CA553" i="67"/>
  <c r="CB553" i="67"/>
  <c r="CC553" i="67"/>
  <c r="CD553" i="67"/>
  <c r="CE553" i="67"/>
  <c r="CF553" i="67"/>
  <c r="CG553" i="67"/>
  <c r="CH553" i="67"/>
  <c r="CI553" i="67"/>
  <c r="CJ553" i="67"/>
  <c r="CK553" i="67"/>
  <c r="CL553" i="67"/>
  <c r="CM553" i="67"/>
  <c r="CN553" i="67"/>
  <c r="CO553" i="67"/>
  <c r="CP553" i="67"/>
  <c r="CQ553" i="67"/>
  <c r="CR553" i="67"/>
  <c r="CS553" i="67"/>
  <c r="CT553" i="67"/>
  <c r="CU553" i="67"/>
  <c r="CV553" i="67"/>
  <c r="CW553" i="67"/>
  <c r="CX553" i="67"/>
  <c r="CY553" i="67"/>
  <c r="CZ553" i="67"/>
  <c r="DA553" i="67"/>
  <c r="DB553" i="67"/>
  <c r="DC553" i="67"/>
  <c r="DD553" i="67"/>
  <c r="DE553" i="67"/>
  <c r="DF553" i="67"/>
  <c r="DG553" i="67"/>
  <c r="DH553" i="67"/>
  <c r="DI553" i="67"/>
  <c r="DJ553" i="67"/>
  <c r="DK553" i="67"/>
  <c r="DL553" i="67"/>
  <c r="DM553" i="67"/>
  <c r="DN553" i="67"/>
  <c r="DO553" i="67"/>
  <c r="DP553" i="67"/>
  <c r="DQ553" i="67"/>
  <c r="DR553" i="67"/>
  <c r="DS553" i="67"/>
  <c r="DT553" i="67"/>
  <c r="DU553" i="67"/>
  <c r="DV553" i="67"/>
  <c r="DW553" i="67"/>
  <c r="DX553" i="67"/>
  <c r="DY553" i="67"/>
  <c r="DZ553" i="67"/>
  <c r="EA553" i="67"/>
  <c r="EB553" i="67"/>
  <c r="EC553" i="67"/>
  <c r="ED553" i="67"/>
  <c r="EE553" i="67"/>
  <c r="EF553" i="67"/>
  <c r="EG553" i="67"/>
  <c r="EH553" i="67"/>
  <c r="EI553" i="67"/>
  <c r="EJ553" i="67"/>
  <c r="A554" i="67"/>
  <c r="B554" i="67"/>
  <c r="C554" i="67"/>
  <c r="D554" i="67"/>
  <c r="E554" i="67"/>
  <c r="F554" i="67"/>
  <c r="G554" i="67"/>
  <c r="H554" i="67"/>
  <c r="I554" i="67"/>
  <c r="J554" i="67"/>
  <c r="K554" i="67"/>
  <c r="L554" i="67"/>
  <c r="M554" i="67"/>
  <c r="N554" i="67"/>
  <c r="O554" i="67"/>
  <c r="P554" i="67"/>
  <c r="Q554" i="67"/>
  <c r="R554" i="67"/>
  <c r="S554" i="67"/>
  <c r="T554" i="67"/>
  <c r="U554" i="67"/>
  <c r="V554" i="67"/>
  <c r="W554" i="67"/>
  <c r="X554" i="67"/>
  <c r="Y554" i="67"/>
  <c r="Z554" i="67"/>
  <c r="AA554" i="67"/>
  <c r="AB554" i="67"/>
  <c r="AC554" i="67"/>
  <c r="AD554" i="67"/>
  <c r="AE554" i="67"/>
  <c r="AF554" i="67"/>
  <c r="AG554" i="67"/>
  <c r="AH554" i="67"/>
  <c r="AI554" i="67"/>
  <c r="AJ554" i="67"/>
  <c r="AK554" i="67"/>
  <c r="AL554" i="67"/>
  <c r="AM554" i="67"/>
  <c r="AN554" i="67"/>
  <c r="AO554" i="67"/>
  <c r="AP554" i="67"/>
  <c r="AQ554" i="67"/>
  <c r="AR554" i="67"/>
  <c r="AS554" i="67"/>
  <c r="CD554" i="67"/>
  <c r="CE554" i="67"/>
  <c r="CF554" i="67"/>
  <c r="CG554" i="67"/>
  <c r="CH554" i="67"/>
  <c r="CI554" i="67"/>
  <c r="CJ554" i="67"/>
  <c r="CK554" i="67"/>
  <c r="CL554" i="67"/>
  <c r="CM554" i="67"/>
  <c r="CN554" i="67"/>
  <c r="CO554" i="67"/>
  <c r="CP554" i="67"/>
  <c r="CQ554" i="67"/>
  <c r="CR554" i="67"/>
  <c r="CS554" i="67"/>
  <c r="CT554" i="67"/>
  <c r="CU554" i="67"/>
  <c r="CV554" i="67"/>
  <c r="CW554" i="67"/>
  <c r="CX554" i="67"/>
  <c r="CY554" i="67"/>
  <c r="CZ554" i="67"/>
  <c r="DA554" i="67"/>
  <c r="DB554" i="67"/>
  <c r="DC554" i="67"/>
  <c r="DD554" i="67"/>
  <c r="DE554" i="67"/>
  <c r="DF554" i="67"/>
  <c r="DG554" i="67"/>
  <c r="DH554" i="67"/>
  <c r="DI554" i="67"/>
  <c r="DJ554" i="67"/>
  <c r="DK554" i="67"/>
  <c r="DL554" i="67"/>
  <c r="DM554" i="67"/>
  <c r="DN554" i="67"/>
  <c r="DO554" i="67"/>
  <c r="DP554" i="67"/>
  <c r="DQ554" i="67"/>
  <c r="DR554" i="67"/>
  <c r="DS554" i="67"/>
  <c r="DT554" i="67"/>
  <c r="DU554" i="67"/>
  <c r="DZ554" i="67"/>
  <c r="EA554" i="67"/>
  <c r="EB554" i="67"/>
  <c r="EC554" i="67"/>
  <c r="ED554" i="67"/>
  <c r="EE554" i="67"/>
  <c r="EF554" i="67"/>
  <c r="EG554" i="67"/>
  <c r="EH554" i="67"/>
  <c r="EI554" i="67"/>
  <c r="EJ554" i="67"/>
  <c r="A555" i="67"/>
  <c r="B555" i="67"/>
  <c r="C555" i="67"/>
  <c r="D555" i="67"/>
  <c r="E555" i="67"/>
  <c r="F555" i="67"/>
  <c r="G555" i="67"/>
  <c r="H555" i="67"/>
  <c r="I555" i="67"/>
  <c r="J555" i="67"/>
  <c r="K555" i="67"/>
  <c r="L555" i="67"/>
  <c r="M555" i="67"/>
  <c r="N555" i="67"/>
  <c r="O555" i="67"/>
  <c r="P555" i="67"/>
  <c r="Q555" i="67"/>
  <c r="R555" i="67"/>
  <c r="S555" i="67"/>
  <c r="T555" i="67"/>
  <c r="U555" i="67"/>
  <c r="V555" i="67"/>
  <c r="W555" i="67"/>
  <c r="X555" i="67"/>
  <c r="Y555" i="67"/>
  <c r="Z555" i="67"/>
  <c r="AA555" i="67"/>
  <c r="AB555" i="67"/>
  <c r="AC555" i="67"/>
  <c r="AD555" i="67"/>
  <c r="AE555" i="67"/>
  <c r="AF555" i="67"/>
  <c r="AG555" i="67"/>
  <c r="AH555" i="67"/>
  <c r="AI555" i="67"/>
  <c r="AJ555" i="67"/>
  <c r="AK555" i="67"/>
  <c r="AL555" i="67"/>
  <c r="AM555" i="67"/>
  <c r="AN555" i="67"/>
  <c r="AO555" i="67"/>
  <c r="AP555" i="67"/>
  <c r="AQ555" i="67"/>
  <c r="AR555" i="67"/>
  <c r="AS555" i="67"/>
  <c r="AT555" i="67"/>
  <c r="AU555" i="67"/>
  <c r="AV555" i="67"/>
  <c r="AW555" i="67"/>
  <c r="AX555" i="67"/>
  <c r="AY555" i="67"/>
  <c r="AZ555" i="67"/>
  <c r="BA555" i="67"/>
  <c r="BB555" i="67"/>
  <c r="BC555" i="67"/>
  <c r="BD555" i="67"/>
  <c r="BE555" i="67"/>
  <c r="BF555" i="67"/>
  <c r="BG555" i="67"/>
  <c r="BH555" i="67"/>
  <c r="BI555" i="67"/>
  <c r="BJ555" i="67"/>
  <c r="BK555" i="67"/>
  <c r="BL555" i="67"/>
  <c r="BM555" i="67"/>
  <c r="BN555" i="67"/>
  <c r="BO555" i="67"/>
  <c r="BP555" i="67"/>
  <c r="BQ555" i="67"/>
  <c r="BR555" i="67"/>
  <c r="CD555" i="67"/>
  <c r="CE555" i="67"/>
  <c r="CF555" i="67"/>
  <c r="CG555" i="67"/>
  <c r="CH555" i="67"/>
  <c r="CI555" i="67"/>
  <c r="CJ555" i="67"/>
  <c r="CK555" i="67"/>
  <c r="CL555" i="67"/>
  <c r="CM555" i="67"/>
  <c r="CN555" i="67"/>
  <c r="CO555" i="67"/>
  <c r="CP555" i="67"/>
  <c r="CQ555" i="67"/>
  <c r="CR555" i="67"/>
  <c r="CS555" i="67"/>
  <c r="CT555" i="67"/>
  <c r="CU555" i="67"/>
  <c r="CV555" i="67"/>
  <c r="CW555" i="67"/>
  <c r="CX555" i="67"/>
  <c r="CY555" i="67"/>
  <c r="CZ555" i="67"/>
  <c r="DA555" i="67"/>
  <c r="DB555" i="67"/>
  <c r="DC555" i="67"/>
  <c r="DD555" i="67"/>
  <c r="DE555" i="67"/>
  <c r="DF555" i="67"/>
  <c r="DG555" i="67"/>
  <c r="DH555" i="67"/>
  <c r="DI555" i="67"/>
  <c r="DJ555" i="67"/>
  <c r="DK555" i="67"/>
  <c r="DL555" i="67"/>
  <c r="DM555" i="67"/>
  <c r="DN555" i="67"/>
  <c r="DO555" i="67"/>
  <c r="DP555" i="67"/>
  <c r="DQ555" i="67"/>
  <c r="DR555" i="67"/>
  <c r="DS555" i="67"/>
  <c r="DT555" i="67"/>
  <c r="DU555" i="67"/>
  <c r="DV555" i="67"/>
  <c r="DW555" i="67"/>
  <c r="DX555" i="67"/>
  <c r="DY555" i="67"/>
  <c r="DZ555" i="67"/>
  <c r="EA555" i="67"/>
  <c r="EB555" i="67"/>
  <c r="EC555" i="67"/>
  <c r="ED555" i="67"/>
  <c r="EE555" i="67"/>
  <c r="EF555" i="67"/>
  <c r="EG555" i="67"/>
  <c r="EH555" i="67"/>
  <c r="EI555" i="67"/>
  <c r="EJ555" i="67"/>
  <c r="A556" i="67"/>
  <c r="B556" i="67"/>
  <c r="C556" i="67"/>
  <c r="D556" i="67"/>
  <c r="E556" i="67"/>
  <c r="F556" i="67"/>
  <c r="G556" i="67"/>
  <c r="H556" i="67"/>
  <c r="I556" i="67"/>
  <c r="J556" i="67"/>
  <c r="K556" i="67"/>
  <c r="L556" i="67"/>
  <c r="M556" i="67"/>
  <c r="N556" i="67"/>
  <c r="O556" i="67"/>
  <c r="P556" i="67"/>
  <c r="Q556" i="67"/>
  <c r="R556" i="67"/>
  <c r="S556" i="67"/>
  <c r="T556" i="67"/>
  <c r="U556" i="67"/>
  <c r="V556" i="67"/>
  <c r="W556" i="67"/>
  <c r="X556" i="67"/>
  <c r="Y556" i="67"/>
  <c r="Z556" i="67"/>
  <c r="AA556" i="67"/>
  <c r="AB556" i="67"/>
  <c r="AC556" i="67"/>
  <c r="AD556" i="67"/>
  <c r="AE556" i="67"/>
  <c r="AF556" i="67"/>
  <c r="AG556" i="67"/>
  <c r="AH556" i="67"/>
  <c r="AI556" i="67"/>
  <c r="AJ556" i="67"/>
  <c r="AK556" i="67"/>
  <c r="AL556" i="67"/>
  <c r="AM556" i="67"/>
  <c r="AN556" i="67"/>
  <c r="AO556" i="67"/>
  <c r="AP556" i="67"/>
  <c r="AQ556" i="67"/>
  <c r="AR556" i="67"/>
  <c r="AS556" i="67"/>
  <c r="AT556" i="67"/>
  <c r="AU556" i="67"/>
  <c r="AV556" i="67"/>
  <c r="AW556" i="67"/>
  <c r="AX556" i="67"/>
  <c r="AY556" i="67"/>
  <c r="AZ556" i="67"/>
  <c r="BA556" i="67"/>
  <c r="BB556" i="67"/>
  <c r="BC556" i="67"/>
  <c r="BD556" i="67"/>
  <c r="BE556" i="67"/>
  <c r="BF556" i="67"/>
  <c r="BG556" i="67"/>
  <c r="BH556" i="67"/>
  <c r="BI556" i="67"/>
  <c r="BJ556" i="67"/>
  <c r="BK556" i="67"/>
  <c r="BL556" i="67"/>
  <c r="BM556" i="67"/>
  <c r="BN556" i="67"/>
  <c r="BO556" i="67"/>
  <c r="BP556" i="67"/>
  <c r="BQ556" i="67"/>
  <c r="BR556" i="67"/>
  <c r="CD556" i="67"/>
  <c r="CE556" i="67"/>
  <c r="CF556" i="67"/>
  <c r="CG556" i="67"/>
  <c r="CH556" i="67"/>
  <c r="CI556" i="67"/>
  <c r="CJ556" i="67"/>
  <c r="CK556" i="67"/>
  <c r="CL556" i="67"/>
  <c r="CM556" i="67"/>
  <c r="CN556" i="67"/>
  <c r="CO556" i="67"/>
  <c r="CP556" i="67"/>
  <c r="CQ556" i="67"/>
  <c r="CR556" i="67"/>
  <c r="CS556" i="67"/>
  <c r="CT556" i="67"/>
  <c r="CU556" i="67"/>
  <c r="CV556" i="67"/>
  <c r="CW556" i="67"/>
  <c r="CX556" i="67"/>
  <c r="CY556" i="67"/>
  <c r="CZ556" i="67"/>
  <c r="DA556" i="67"/>
  <c r="DB556" i="67"/>
  <c r="DC556" i="67"/>
  <c r="DD556" i="67"/>
  <c r="DE556" i="67"/>
  <c r="DF556" i="67"/>
  <c r="DG556" i="67"/>
  <c r="DH556" i="67"/>
  <c r="DI556" i="67"/>
  <c r="DJ556" i="67"/>
  <c r="DK556" i="67"/>
  <c r="DL556" i="67"/>
  <c r="DM556" i="67"/>
  <c r="DN556" i="67"/>
  <c r="DO556" i="67"/>
  <c r="DP556" i="67"/>
  <c r="DQ556" i="67"/>
  <c r="DR556" i="67"/>
  <c r="DS556" i="67"/>
  <c r="DT556" i="67"/>
  <c r="DU556" i="67"/>
  <c r="DV556" i="67"/>
  <c r="DW556" i="67"/>
  <c r="DX556" i="67"/>
  <c r="DY556" i="67"/>
  <c r="DZ556" i="67"/>
  <c r="EA556" i="67"/>
  <c r="EB556" i="67"/>
  <c r="EC556" i="67"/>
  <c r="ED556" i="67"/>
  <c r="EE556" i="67"/>
  <c r="EF556" i="67"/>
  <c r="EG556" i="67"/>
  <c r="EH556" i="67"/>
  <c r="EI556" i="67"/>
  <c r="EJ556" i="67"/>
  <c r="A557" i="67"/>
  <c r="B557" i="67"/>
  <c r="C557" i="67"/>
  <c r="D557" i="67"/>
  <c r="E557" i="67"/>
  <c r="F557" i="67"/>
  <c r="G557" i="67"/>
  <c r="H557" i="67"/>
  <c r="I557" i="67"/>
  <c r="J557" i="67"/>
  <c r="K557" i="67"/>
  <c r="L557" i="67"/>
  <c r="M557" i="67"/>
  <c r="N557" i="67"/>
  <c r="O557" i="67"/>
  <c r="P557" i="67"/>
  <c r="Q557" i="67"/>
  <c r="R557" i="67"/>
  <c r="S557" i="67"/>
  <c r="T557" i="67"/>
  <c r="U557" i="67"/>
  <c r="V557" i="67"/>
  <c r="W557" i="67"/>
  <c r="X557" i="67"/>
  <c r="Y557" i="67"/>
  <c r="Z557" i="67"/>
  <c r="AA557" i="67"/>
  <c r="AB557" i="67"/>
  <c r="AC557" i="67"/>
  <c r="AD557" i="67"/>
  <c r="AE557" i="67"/>
  <c r="AF557" i="67"/>
  <c r="AG557" i="67"/>
  <c r="AH557" i="67"/>
  <c r="AI557" i="67"/>
  <c r="AJ557" i="67"/>
  <c r="AK557" i="67"/>
  <c r="AL557" i="67"/>
  <c r="AM557" i="67"/>
  <c r="AN557" i="67"/>
  <c r="AO557" i="67"/>
  <c r="AP557" i="67"/>
  <c r="AQ557" i="67"/>
  <c r="AR557" i="67"/>
  <c r="AS557" i="67"/>
  <c r="AT557" i="67"/>
  <c r="AU557" i="67"/>
  <c r="AV557" i="67"/>
  <c r="AW557" i="67"/>
  <c r="AX557" i="67"/>
  <c r="AY557" i="67"/>
  <c r="AZ557" i="67"/>
  <c r="BA557" i="67"/>
  <c r="BB557" i="67"/>
  <c r="BC557" i="67"/>
  <c r="BD557" i="67"/>
  <c r="BE557" i="67"/>
  <c r="BF557" i="67"/>
  <c r="BG557" i="67"/>
  <c r="BH557" i="67"/>
  <c r="BI557" i="67"/>
  <c r="BJ557" i="67"/>
  <c r="BK557" i="67"/>
  <c r="BL557" i="67"/>
  <c r="BM557" i="67"/>
  <c r="BN557" i="67"/>
  <c r="BO557" i="67"/>
  <c r="BP557" i="67"/>
  <c r="BQ557" i="67"/>
  <c r="BR557" i="67"/>
  <c r="CD557" i="67"/>
  <c r="CE557" i="67"/>
  <c r="CF557" i="67"/>
  <c r="CG557" i="67"/>
  <c r="CH557" i="67"/>
  <c r="CI557" i="67"/>
  <c r="CJ557" i="67"/>
  <c r="CK557" i="67"/>
  <c r="CL557" i="67"/>
  <c r="CM557" i="67"/>
  <c r="CN557" i="67"/>
  <c r="CO557" i="67"/>
  <c r="CP557" i="67"/>
  <c r="CQ557" i="67"/>
  <c r="CR557" i="67"/>
  <c r="CS557" i="67"/>
  <c r="CT557" i="67"/>
  <c r="CU557" i="67"/>
  <c r="CV557" i="67"/>
  <c r="CW557" i="67"/>
  <c r="CX557" i="67"/>
  <c r="CY557" i="67"/>
  <c r="CZ557" i="67"/>
  <c r="DA557" i="67"/>
  <c r="DB557" i="67"/>
  <c r="DC557" i="67"/>
  <c r="DD557" i="67"/>
  <c r="DE557" i="67"/>
  <c r="DF557" i="67"/>
  <c r="DG557" i="67"/>
  <c r="DH557" i="67"/>
  <c r="DI557" i="67"/>
  <c r="DJ557" i="67"/>
  <c r="DK557" i="67"/>
  <c r="DL557" i="67"/>
  <c r="DM557" i="67"/>
  <c r="DN557" i="67"/>
  <c r="DO557" i="67"/>
  <c r="DP557" i="67"/>
  <c r="DQ557" i="67"/>
  <c r="DR557" i="67"/>
  <c r="DS557" i="67"/>
  <c r="DT557" i="67"/>
  <c r="DU557" i="67"/>
  <c r="DV557" i="67"/>
  <c r="DW557" i="67"/>
  <c r="DX557" i="67"/>
  <c r="DY557" i="67"/>
  <c r="DZ557" i="67"/>
  <c r="EA557" i="67"/>
  <c r="EB557" i="67"/>
  <c r="EC557" i="67"/>
  <c r="ED557" i="67"/>
  <c r="EE557" i="67"/>
  <c r="EF557" i="67"/>
  <c r="EG557" i="67"/>
  <c r="EH557" i="67"/>
  <c r="EI557" i="67"/>
  <c r="EJ557" i="67"/>
  <c r="A558" i="67"/>
  <c r="B558" i="67"/>
  <c r="C558" i="67"/>
  <c r="D558" i="67"/>
  <c r="E558" i="67"/>
  <c r="F558" i="67"/>
  <c r="G558" i="67"/>
  <c r="H558" i="67"/>
  <c r="I558" i="67"/>
  <c r="J558" i="67"/>
  <c r="K558" i="67"/>
  <c r="L558" i="67"/>
  <c r="M558" i="67"/>
  <c r="N558" i="67"/>
  <c r="O558" i="67"/>
  <c r="P558" i="67"/>
  <c r="Q558" i="67"/>
  <c r="R558" i="67"/>
  <c r="S558" i="67"/>
  <c r="T558" i="67"/>
  <c r="U558" i="67"/>
  <c r="V558" i="67"/>
  <c r="W558" i="67"/>
  <c r="X558" i="67"/>
  <c r="Y558" i="67"/>
  <c r="Z558" i="67"/>
  <c r="AA558" i="67"/>
  <c r="AB558" i="67"/>
  <c r="AC558" i="67"/>
  <c r="AD558" i="67"/>
  <c r="AE558" i="67"/>
  <c r="AF558" i="67"/>
  <c r="AG558" i="67"/>
  <c r="AH558" i="67"/>
  <c r="AI558" i="67"/>
  <c r="AJ558" i="67"/>
  <c r="AK558" i="67"/>
  <c r="AL558" i="67"/>
  <c r="AM558" i="67"/>
  <c r="AN558" i="67"/>
  <c r="AO558" i="67"/>
  <c r="AP558" i="67"/>
  <c r="AQ558" i="67"/>
  <c r="AR558" i="67"/>
  <c r="AS558" i="67"/>
  <c r="AT558" i="67"/>
  <c r="AU558" i="67"/>
  <c r="AV558" i="67"/>
  <c r="AW558" i="67"/>
  <c r="AX558" i="67"/>
  <c r="AY558" i="67"/>
  <c r="AZ558" i="67"/>
  <c r="BA558" i="67"/>
  <c r="BB558" i="67"/>
  <c r="BC558" i="67"/>
  <c r="BD558" i="67"/>
  <c r="BE558" i="67"/>
  <c r="BF558" i="67"/>
  <c r="BG558" i="67"/>
  <c r="BH558" i="67"/>
  <c r="BI558" i="67"/>
  <c r="BJ558" i="67"/>
  <c r="BK558" i="67"/>
  <c r="BL558" i="67"/>
  <c r="BM558" i="67"/>
  <c r="BN558" i="67"/>
  <c r="BO558" i="67"/>
  <c r="BP558" i="67"/>
  <c r="BQ558" i="67"/>
  <c r="BR558" i="67"/>
  <c r="CD558" i="67"/>
  <c r="CE558" i="67"/>
  <c r="CF558" i="67"/>
  <c r="CG558" i="67"/>
  <c r="CH558" i="67"/>
  <c r="CI558" i="67"/>
  <c r="CJ558" i="67"/>
  <c r="CK558" i="67"/>
  <c r="CL558" i="67"/>
  <c r="CM558" i="67"/>
  <c r="CN558" i="67"/>
  <c r="CO558" i="67"/>
  <c r="CP558" i="67"/>
  <c r="CQ558" i="67"/>
  <c r="CR558" i="67"/>
  <c r="CS558" i="67"/>
  <c r="CT558" i="67"/>
  <c r="CU558" i="67"/>
  <c r="CV558" i="67"/>
  <c r="CW558" i="67"/>
  <c r="CX558" i="67"/>
  <c r="CY558" i="67"/>
  <c r="CZ558" i="67"/>
  <c r="DA558" i="67"/>
  <c r="DB558" i="67"/>
  <c r="DC558" i="67"/>
  <c r="DD558" i="67"/>
  <c r="DE558" i="67"/>
  <c r="DF558" i="67"/>
  <c r="DG558" i="67"/>
  <c r="DH558" i="67"/>
  <c r="DI558" i="67"/>
  <c r="DJ558" i="67"/>
  <c r="DK558" i="67"/>
  <c r="DL558" i="67"/>
  <c r="DM558" i="67"/>
  <c r="DN558" i="67"/>
  <c r="DO558" i="67"/>
  <c r="DP558" i="67"/>
  <c r="DQ558" i="67"/>
  <c r="DR558" i="67"/>
  <c r="DS558" i="67"/>
  <c r="DT558" i="67"/>
  <c r="DU558" i="67"/>
  <c r="DV558" i="67"/>
  <c r="DW558" i="67"/>
  <c r="DX558" i="67"/>
  <c r="DY558" i="67"/>
  <c r="DZ558" i="67"/>
  <c r="EA558" i="67"/>
  <c r="EB558" i="67"/>
  <c r="EC558" i="67"/>
  <c r="ED558" i="67"/>
  <c r="EE558" i="67"/>
  <c r="EF558" i="67"/>
  <c r="EG558" i="67"/>
  <c r="EH558" i="67"/>
  <c r="EI558" i="67"/>
  <c r="EJ558" i="67"/>
  <c r="A559" i="67"/>
  <c r="B559" i="67"/>
  <c r="C559" i="67"/>
  <c r="D559" i="67"/>
  <c r="E559" i="67"/>
  <c r="F559" i="67"/>
  <c r="G559" i="67"/>
  <c r="H559" i="67"/>
  <c r="I559" i="67"/>
  <c r="J559" i="67"/>
  <c r="K559" i="67"/>
  <c r="L559" i="67"/>
  <c r="M559" i="67"/>
  <c r="N559" i="67"/>
  <c r="O559" i="67"/>
  <c r="P559" i="67"/>
  <c r="Q559" i="67"/>
  <c r="R559" i="67"/>
  <c r="S559" i="67"/>
  <c r="T559" i="67"/>
  <c r="U559" i="67"/>
  <c r="V559" i="67"/>
  <c r="W559" i="67"/>
  <c r="X559" i="67"/>
  <c r="Y559" i="67"/>
  <c r="Z559" i="67"/>
  <c r="AA559" i="67"/>
  <c r="AB559" i="67"/>
  <c r="AC559" i="67"/>
  <c r="AD559" i="67"/>
  <c r="AE559" i="67"/>
  <c r="AF559" i="67"/>
  <c r="AG559" i="67"/>
  <c r="AH559" i="67"/>
  <c r="AI559" i="67"/>
  <c r="AJ559" i="67"/>
  <c r="AK559" i="67"/>
  <c r="AL559" i="67"/>
  <c r="AM559" i="67"/>
  <c r="AN559" i="67"/>
  <c r="AO559" i="67"/>
  <c r="AP559" i="67"/>
  <c r="AQ559" i="67"/>
  <c r="AR559" i="67"/>
  <c r="AS559" i="67"/>
  <c r="AT559" i="67"/>
  <c r="AU559" i="67"/>
  <c r="AV559" i="67"/>
  <c r="AW559" i="67"/>
  <c r="AX559" i="67"/>
  <c r="AY559" i="67"/>
  <c r="AZ559" i="67"/>
  <c r="BA559" i="67"/>
  <c r="BB559" i="67"/>
  <c r="BC559" i="67"/>
  <c r="BD559" i="67"/>
  <c r="BE559" i="67"/>
  <c r="BF559" i="67"/>
  <c r="BG559" i="67"/>
  <c r="BH559" i="67"/>
  <c r="BI559" i="67"/>
  <c r="BJ559" i="67"/>
  <c r="BK559" i="67"/>
  <c r="BL559" i="67"/>
  <c r="BM559" i="67"/>
  <c r="BN559" i="67"/>
  <c r="BO559" i="67"/>
  <c r="BP559" i="67"/>
  <c r="BQ559" i="67"/>
  <c r="BR559" i="67"/>
  <c r="CD559" i="67"/>
  <c r="CE559" i="67"/>
  <c r="CF559" i="67"/>
  <c r="CG559" i="67"/>
  <c r="CH559" i="67"/>
  <c r="CI559" i="67"/>
  <c r="CJ559" i="67"/>
  <c r="CK559" i="67"/>
  <c r="CL559" i="67"/>
  <c r="CM559" i="67"/>
  <c r="CN559" i="67"/>
  <c r="CO559" i="67"/>
  <c r="CP559" i="67"/>
  <c r="CQ559" i="67"/>
  <c r="CR559" i="67"/>
  <c r="CS559" i="67"/>
  <c r="CT559" i="67"/>
  <c r="CU559" i="67"/>
  <c r="CV559" i="67"/>
  <c r="CW559" i="67"/>
  <c r="CX559" i="67"/>
  <c r="CY559" i="67"/>
  <c r="CZ559" i="67"/>
  <c r="DA559" i="67"/>
  <c r="DB559" i="67"/>
  <c r="DC559" i="67"/>
  <c r="DD559" i="67"/>
  <c r="DE559" i="67"/>
  <c r="DF559" i="67"/>
  <c r="DG559" i="67"/>
  <c r="DH559" i="67"/>
  <c r="DI559" i="67"/>
  <c r="DJ559" i="67"/>
  <c r="DK559" i="67"/>
  <c r="DL559" i="67"/>
  <c r="DM559" i="67"/>
  <c r="DN559" i="67"/>
  <c r="DO559" i="67"/>
  <c r="DP559" i="67"/>
  <c r="DQ559" i="67"/>
  <c r="DR559" i="67"/>
  <c r="DS559" i="67"/>
  <c r="DT559" i="67"/>
  <c r="DU559" i="67"/>
  <c r="DV559" i="67"/>
  <c r="DW559" i="67"/>
  <c r="DX559" i="67"/>
  <c r="DY559" i="67"/>
  <c r="DZ559" i="67"/>
  <c r="EA559" i="67"/>
  <c r="EB559" i="67"/>
  <c r="EC559" i="67"/>
  <c r="ED559" i="67"/>
  <c r="EE559" i="67"/>
  <c r="EF559" i="67"/>
  <c r="EG559" i="67"/>
  <c r="EH559" i="67"/>
  <c r="EI559" i="67"/>
  <c r="EJ559" i="67"/>
  <c r="A560" i="67"/>
  <c r="B560" i="67"/>
  <c r="C560" i="67"/>
  <c r="D560" i="67"/>
  <c r="E560" i="67"/>
  <c r="F560" i="67"/>
  <c r="G560" i="67"/>
  <c r="H560" i="67"/>
  <c r="I560" i="67"/>
  <c r="J560" i="67"/>
  <c r="K560" i="67"/>
  <c r="L560" i="67"/>
  <c r="M560" i="67"/>
  <c r="N560" i="67"/>
  <c r="O560" i="67"/>
  <c r="P560" i="67"/>
  <c r="Q560" i="67"/>
  <c r="R560" i="67"/>
  <c r="S560" i="67"/>
  <c r="T560" i="67"/>
  <c r="U560" i="67"/>
  <c r="V560" i="67"/>
  <c r="W560" i="67"/>
  <c r="X560" i="67"/>
  <c r="Y560" i="67"/>
  <c r="Z560" i="67"/>
  <c r="AA560" i="67"/>
  <c r="AB560" i="67"/>
  <c r="AC560" i="67"/>
  <c r="AD560" i="67"/>
  <c r="AE560" i="67"/>
  <c r="AF560" i="67"/>
  <c r="AG560" i="67"/>
  <c r="AH560" i="67"/>
  <c r="AI560" i="67"/>
  <c r="AJ560" i="67"/>
  <c r="AK560" i="67"/>
  <c r="AL560" i="67"/>
  <c r="AM560" i="67"/>
  <c r="AN560" i="67"/>
  <c r="AO560" i="67"/>
  <c r="AP560" i="67"/>
  <c r="AQ560" i="67"/>
  <c r="AR560" i="67"/>
  <c r="AS560" i="67"/>
  <c r="AT560" i="67"/>
  <c r="AU560" i="67"/>
  <c r="AV560" i="67"/>
  <c r="AW560" i="67"/>
  <c r="AX560" i="67"/>
  <c r="AY560" i="67"/>
  <c r="AZ560" i="67"/>
  <c r="BA560" i="67"/>
  <c r="BB560" i="67"/>
  <c r="BC560" i="67"/>
  <c r="BD560" i="67"/>
  <c r="BE560" i="67"/>
  <c r="BF560" i="67"/>
  <c r="BG560" i="67"/>
  <c r="BH560" i="67"/>
  <c r="BI560" i="67"/>
  <c r="BJ560" i="67"/>
  <c r="BK560" i="67"/>
  <c r="BL560" i="67"/>
  <c r="BM560" i="67"/>
  <c r="BN560" i="67"/>
  <c r="BO560" i="67"/>
  <c r="BP560" i="67"/>
  <c r="BQ560" i="67"/>
  <c r="BR560" i="67"/>
  <c r="BS560" i="67"/>
  <c r="BT560" i="67"/>
  <c r="BU560" i="67"/>
  <c r="BV560" i="67"/>
  <c r="BW560" i="67"/>
  <c r="BX560" i="67"/>
  <c r="BY560" i="67"/>
  <c r="BZ560" i="67"/>
  <c r="CA560" i="67"/>
  <c r="CB560" i="67"/>
  <c r="CC560" i="67"/>
  <c r="CD560" i="67"/>
  <c r="CE560" i="67"/>
  <c r="CF560" i="67"/>
  <c r="CG560" i="67"/>
  <c r="CH560" i="67"/>
  <c r="CI560" i="67"/>
  <c r="CJ560" i="67"/>
  <c r="CK560" i="67"/>
  <c r="CL560" i="67"/>
  <c r="CM560" i="67"/>
  <c r="CN560" i="67"/>
  <c r="CO560" i="67"/>
  <c r="CP560" i="67"/>
  <c r="CQ560" i="67"/>
  <c r="CR560" i="67"/>
  <c r="CS560" i="67"/>
  <c r="CT560" i="67"/>
  <c r="CU560" i="67"/>
  <c r="CV560" i="67"/>
  <c r="CW560" i="67"/>
  <c r="CX560" i="67"/>
  <c r="CY560" i="67"/>
  <c r="CZ560" i="67"/>
  <c r="DA560" i="67"/>
  <c r="DB560" i="67"/>
  <c r="DC560" i="67"/>
  <c r="DD560" i="67"/>
  <c r="DE560" i="67"/>
  <c r="DF560" i="67"/>
  <c r="DG560" i="67"/>
  <c r="DH560" i="67"/>
  <c r="DI560" i="67"/>
  <c r="DJ560" i="67"/>
  <c r="DK560" i="67"/>
  <c r="DL560" i="67"/>
  <c r="DM560" i="67"/>
  <c r="DN560" i="67"/>
  <c r="DO560" i="67"/>
  <c r="DP560" i="67"/>
  <c r="DQ560" i="67"/>
  <c r="DR560" i="67"/>
  <c r="DS560" i="67"/>
  <c r="DT560" i="67"/>
  <c r="DU560" i="67"/>
  <c r="DV560" i="67"/>
  <c r="DW560" i="67"/>
  <c r="DX560" i="67"/>
  <c r="DY560" i="67"/>
  <c r="DZ560" i="67"/>
  <c r="EA560" i="67"/>
  <c r="EB560" i="67"/>
  <c r="EC560" i="67"/>
  <c r="ED560" i="67"/>
  <c r="EE560" i="67"/>
  <c r="EF560" i="67"/>
  <c r="EG560" i="67"/>
  <c r="EH560" i="67"/>
  <c r="EI560" i="67"/>
  <c r="EJ560" i="67"/>
  <c r="A561" i="67"/>
  <c r="B561" i="67"/>
  <c r="C561" i="67"/>
  <c r="D561" i="67"/>
  <c r="E561" i="67"/>
  <c r="F561" i="67"/>
  <c r="G561" i="67"/>
  <c r="H561" i="67"/>
  <c r="I561" i="67"/>
  <c r="J561" i="67"/>
  <c r="K561" i="67"/>
  <c r="L561" i="67"/>
  <c r="M561" i="67"/>
  <c r="N561" i="67"/>
  <c r="O561" i="67"/>
  <c r="P561" i="67"/>
  <c r="Q561" i="67"/>
  <c r="R561" i="67"/>
  <c r="S561" i="67"/>
  <c r="T561" i="67"/>
  <c r="U561" i="67"/>
  <c r="V561" i="67"/>
  <c r="W561" i="67"/>
  <c r="X561" i="67"/>
  <c r="Y561" i="67"/>
  <c r="Z561" i="67"/>
  <c r="AA561" i="67"/>
  <c r="AB561" i="67"/>
  <c r="AC561" i="67"/>
  <c r="AD561" i="67"/>
  <c r="AE561" i="67"/>
  <c r="AF561" i="67"/>
  <c r="AG561" i="67"/>
  <c r="AH561" i="67"/>
  <c r="AI561" i="67"/>
  <c r="AJ561" i="67"/>
  <c r="AK561" i="67"/>
  <c r="AL561" i="67"/>
  <c r="AM561" i="67"/>
  <c r="AN561" i="67"/>
  <c r="AO561" i="67"/>
  <c r="AP561" i="67"/>
  <c r="AQ561" i="67"/>
  <c r="AR561" i="67"/>
  <c r="AS561" i="67"/>
  <c r="AT561" i="67"/>
  <c r="AU561" i="67"/>
  <c r="AV561" i="67"/>
  <c r="AW561" i="67"/>
  <c r="AX561" i="67"/>
  <c r="AY561" i="67"/>
  <c r="AZ561" i="67"/>
  <c r="BA561" i="67"/>
  <c r="BB561" i="67"/>
  <c r="BC561" i="67"/>
  <c r="BD561" i="67"/>
  <c r="BE561" i="67"/>
  <c r="BF561" i="67"/>
  <c r="BG561" i="67"/>
  <c r="BH561" i="67"/>
  <c r="BI561" i="67"/>
  <c r="BJ561" i="67"/>
  <c r="BK561" i="67"/>
  <c r="BL561" i="67"/>
  <c r="BM561" i="67"/>
  <c r="BN561" i="67"/>
  <c r="BO561" i="67"/>
  <c r="BP561" i="67"/>
  <c r="BQ561" i="67"/>
  <c r="BR561" i="67"/>
  <c r="BS561" i="67"/>
  <c r="BT561" i="67"/>
  <c r="BU561" i="67"/>
  <c r="BV561" i="67"/>
  <c r="BW561" i="67"/>
  <c r="BX561" i="67"/>
  <c r="BY561" i="67"/>
  <c r="BZ561" i="67"/>
  <c r="CA561" i="67"/>
  <c r="CB561" i="67"/>
  <c r="CC561" i="67"/>
  <c r="CD561" i="67"/>
  <c r="CE561" i="67"/>
  <c r="CF561" i="67"/>
  <c r="CG561" i="67"/>
  <c r="CH561" i="67"/>
  <c r="CI561" i="67"/>
  <c r="CJ561" i="67"/>
  <c r="CK561" i="67"/>
  <c r="CL561" i="67"/>
  <c r="CM561" i="67"/>
  <c r="CN561" i="67"/>
  <c r="CO561" i="67"/>
  <c r="CP561" i="67"/>
  <c r="CQ561" i="67"/>
  <c r="CR561" i="67"/>
  <c r="CS561" i="67"/>
  <c r="CT561" i="67"/>
  <c r="CU561" i="67"/>
  <c r="CV561" i="67"/>
  <c r="CW561" i="67"/>
  <c r="CX561" i="67"/>
  <c r="CY561" i="67"/>
  <c r="CZ561" i="67"/>
  <c r="DA561" i="67"/>
  <c r="DB561" i="67"/>
  <c r="DC561" i="67"/>
  <c r="DD561" i="67"/>
  <c r="DE561" i="67"/>
  <c r="DF561" i="67"/>
  <c r="DG561" i="67"/>
  <c r="DH561" i="67"/>
  <c r="DI561" i="67"/>
  <c r="DJ561" i="67"/>
  <c r="DK561" i="67"/>
  <c r="DL561" i="67"/>
  <c r="DM561" i="67"/>
  <c r="DN561" i="67"/>
  <c r="DO561" i="67"/>
  <c r="DP561" i="67"/>
  <c r="DQ561" i="67"/>
  <c r="DR561" i="67"/>
  <c r="DS561" i="67"/>
  <c r="DT561" i="67"/>
  <c r="DU561" i="67"/>
  <c r="DV561" i="67"/>
  <c r="DW561" i="67"/>
  <c r="DX561" i="67"/>
  <c r="DY561" i="67"/>
  <c r="DZ561" i="67"/>
  <c r="EA561" i="67"/>
  <c r="EB561" i="67"/>
  <c r="EC561" i="67"/>
  <c r="ED561" i="67"/>
  <c r="EE561" i="67"/>
  <c r="EF561" i="67"/>
  <c r="EG561" i="67"/>
  <c r="EH561" i="67"/>
  <c r="EI561" i="67"/>
  <c r="EJ561" i="67"/>
  <c r="A562" i="67"/>
  <c r="B562" i="67"/>
  <c r="C562" i="67"/>
  <c r="D562" i="67"/>
  <c r="E562" i="67"/>
  <c r="F562" i="67"/>
  <c r="G562" i="67"/>
  <c r="H562" i="67"/>
  <c r="I562" i="67"/>
  <c r="J562" i="67"/>
  <c r="K562" i="67"/>
  <c r="L562" i="67"/>
  <c r="M562" i="67"/>
  <c r="N562" i="67"/>
  <c r="O562" i="67"/>
  <c r="P562" i="67"/>
  <c r="Q562" i="67"/>
  <c r="R562" i="67"/>
  <c r="S562" i="67"/>
  <c r="T562" i="67"/>
  <c r="U562" i="67"/>
  <c r="V562" i="67"/>
  <c r="W562" i="67"/>
  <c r="X562" i="67"/>
  <c r="Y562" i="67"/>
  <c r="Z562" i="67"/>
  <c r="AA562" i="67"/>
  <c r="AB562" i="67"/>
  <c r="AC562" i="67"/>
  <c r="AD562" i="67"/>
  <c r="AE562" i="67"/>
  <c r="AF562" i="67"/>
  <c r="AG562" i="67"/>
  <c r="AH562" i="67"/>
  <c r="AI562" i="67"/>
  <c r="AJ562" i="67"/>
  <c r="AK562" i="67"/>
  <c r="AL562" i="67"/>
  <c r="AM562" i="67"/>
  <c r="AN562" i="67"/>
  <c r="AO562" i="67"/>
  <c r="AP562" i="67"/>
  <c r="AQ562" i="67"/>
  <c r="AR562" i="67"/>
  <c r="AS562" i="67"/>
  <c r="AT562" i="67"/>
  <c r="AU562" i="67"/>
  <c r="AV562" i="67"/>
  <c r="AW562" i="67"/>
  <c r="AX562" i="67"/>
  <c r="AY562" i="67"/>
  <c r="AZ562" i="67"/>
  <c r="BA562" i="67"/>
  <c r="BB562" i="67"/>
  <c r="BC562" i="67"/>
  <c r="CD562" i="67"/>
  <c r="CE562" i="67"/>
  <c r="CF562" i="67"/>
  <c r="CG562" i="67"/>
  <c r="CH562" i="67"/>
  <c r="CI562" i="67"/>
  <c r="CJ562" i="67"/>
  <c r="CK562" i="67"/>
  <c r="CL562" i="67"/>
  <c r="CM562" i="67"/>
  <c r="CN562" i="67"/>
  <c r="CO562" i="67"/>
  <c r="CP562" i="67"/>
  <c r="CQ562" i="67"/>
  <c r="CR562" i="67"/>
  <c r="CS562" i="67"/>
  <c r="CT562" i="67"/>
  <c r="CU562" i="67"/>
  <c r="CV562" i="67"/>
  <c r="CW562" i="67"/>
  <c r="CX562" i="67"/>
  <c r="CY562" i="67"/>
  <c r="CZ562" i="67"/>
  <c r="DA562" i="67"/>
  <c r="DB562" i="67"/>
  <c r="DC562" i="67"/>
  <c r="DD562" i="67"/>
  <c r="DE562" i="67"/>
  <c r="DF562" i="67"/>
  <c r="DG562" i="67"/>
  <c r="DH562" i="67"/>
  <c r="DI562" i="67"/>
  <c r="DJ562" i="67"/>
  <c r="DK562" i="67"/>
  <c r="DL562" i="67"/>
  <c r="DM562" i="67"/>
  <c r="DN562" i="67"/>
  <c r="DO562" i="67"/>
  <c r="DP562" i="67"/>
  <c r="DQ562" i="67"/>
  <c r="DR562" i="67"/>
  <c r="DS562" i="67"/>
  <c r="DT562" i="67"/>
  <c r="DU562" i="67"/>
  <c r="DV562" i="67"/>
  <c r="DZ562" i="67"/>
  <c r="EA562" i="67"/>
  <c r="EB562" i="67"/>
  <c r="EC562" i="67"/>
  <c r="ED562" i="67"/>
  <c r="EE562" i="67"/>
  <c r="EF562" i="67"/>
  <c r="EG562" i="67"/>
  <c r="EH562" i="67"/>
  <c r="EI562" i="67"/>
  <c r="EJ562" i="67"/>
  <c r="A563" i="67"/>
  <c r="B563" i="67"/>
  <c r="C563" i="67"/>
  <c r="D563" i="67"/>
  <c r="E563" i="67"/>
  <c r="F563" i="67"/>
  <c r="G563" i="67"/>
  <c r="H563" i="67"/>
  <c r="I563" i="67"/>
  <c r="J563" i="67"/>
  <c r="K563" i="67"/>
  <c r="L563" i="67"/>
  <c r="M563" i="67"/>
  <c r="N563" i="67"/>
  <c r="O563" i="67"/>
  <c r="P563" i="67"/>
  <c r="Q563" i="67"/>
  <c r="R563" i="67"/>
  <c r="S563" i="67"/>
  <c r="T563" i="67"/>
  <c r="U563" i="67"/>
  <c r="V563" i="67"/>
  <c r="W563" i="67"/>
  <c r="X563" i="67"/>
  <c r="Y563" i="67"/>
  <c r="Z563" i="67"/>
  <c r="AA563" i="67"/>
  <c r="AB563" i="67"/>
  <c r="AC563" i="67"/>
  <c r="AD563" i="67"/>
  <c r="AE563" i="67"/>
  <c r="AF563" i="67"/>
  <c r="AG563" i="67"/>
  <c r="AH563" i="67"/>
  <c r="AI563" i="67"/>
  <c r="AJ563" i="67"/>
  <c r="AK563" i="67"/>
  <c r="AL563" i="67"/>
  <c r="AM563" i="67"/>
  <c r="AN563" i="67"/>
  <c r="AO563" i="67"/>
  <c r="AP563" i="67"/>
  <c r="AQ563" i="67"/>
  <c r="AR563" i="67"/>
  <c r="AS563" i="67"/>
  <c r="CD563" i="67"/>
  <c r="CE563" i="67"/>
  <c r="CF563" i="67"/>
  <c r="CG563" i="67"/>
  <c r="CH563" i="67"/>
  <c r="CI563" i="67"/>
  <c r="CJ563" i="67"/>
  <c r="CK563" i="67"/>
  <c r="CL563" i="67"/>
  <c r="CM563" i="67"/>
  <c r="CN563" i="67"/>
  <c r="CO563" i="67"/>
  <c r="CP563" i="67"/>
  <c r="CQ563" i="67"/>
  <c r="CR563" i="67"/>
  <c r="CS563" i="67"/>
  <c r="CT563" i="67"/>
  <c r="CU563" i="67"/>
  <c r="CV563" i="67"/>
  <c r="CW563" i="67"/>
  <c r="CX563" i="67"/>
  <c r="CY563" i="67"/>
  <c r="CZ563" i="67"/>
  <c r="DA563" i="67"/>
  <c r="DB563" i="67"/>
  <c r="DC563" i="67"/>
  <c r="DD563" i="67"/>
  <c r="DE563" i="67"/>
  <c r="DF563" i="67"/>
  <c r="DG563" i="67"/>
  <c r="DH563" i="67"/>
  <c r="DI563" i="67"/>
  <c r="DJ563" i="67"/>
  <c r="DK563" i="67"/>
  <c r="DL563" i="67"/>
  <c r="DM563" i="67"/>
  <c r="DN563" i="67"/>
  <c r="DO563" i="67"/>
  <c r="DP563" i="67"/>
  <c r="DZ563" i="67"/>
  <c r="EA563" i="67"/>
  <c r="EB563" i="67"/>
  <c r="EC563" i="67"/>
  <c r="ED563" i="67"/>
  <c r="EE563" i="67"/>
  <c r="EF563" i="67"/>
  <c r="EG563" i="67"/>
  <c r="EH563" i="67"/>
  <c r="EI563" i="67"/>
  <c r="EJ563" i="67"/>
  <c r="A564" i="67"/>
  <c r="B564" i="67"/>
  <c r="C564" i="67"/>
  <c r="D564" i="67"/>
  <c r="E564" i="67"/>
  <c r="F564" i="67"/>
  <c r="G564" i="67"/>
  <c r="H564" i="67"/>
  <c r="I564" i="67"/>
  <c r="J564" i="67"/>
  <c r="K564" i="67"/>
  <c r="L564" i="67"/>
  <c r="M564" i="67"/>
  <c r="N564" i="67"/>
  <c r="O564" i="67"/>
  <c r="P564" i="67"/>
  <c r="Q564" i="67"/>
  <c r="R564" i="67"/>
  <c r="S564" i="67"/>
  <c r="T564" i="67"/>
  <c r="U564" i="67"/>
  <c r="V564" i="67"/>
  <c r="W564" i="67"/>
  <c r="X564" i="67"/>
  <c r="Y564" i="67"/>
  <c r="Z564" i="67"/>
  <c r="AA564" i="67"/>
  <c r="AB564" i="67"/>
  <c r="AC564" i="67"/>
  <c r="AD564" i="67"/>
  <c r="AE564" i="67"/>
  <c r="AF564" i="67"/>
  <c r="AG564" i="67"/>
  <c r="AH564" i="67"/>
  <c r="AI564" i="67"/>
  <c r="AJ564" i="67"/>
  <c r="AK564" i="67"/>
  <c r="AL564" i="67"/>
  <c r="AM564" i="67"/>
  <c r="AN564" i="67"/>
  <c r="AO564" i="67"/>
  <c r="AP564" i="67"/>
  <c r="AQ564" i="67"/>
  <c r="AR564" i="67"/>
  <c r="AS564" i="67"/>
  <c r="AT564" i="67"/>
  <c r="AU564" i="67"/>
  <c r="AV564" i="67"/>
  <c r="AW564" i="67"/>
  <c r="AX564" i="67"/>
  <c r="AY564" i="67"/>
  <c r="AZ564" i="67"/>
  <c r="BA564" i="67"/>
  <c r="BB564" i="67"/>
  <c r="BC564" i="67"/>
  <c r="BD564" i="67"/>
  <c r="BE564" i="67"/>
  <c r="BF564" i="67"/>
  <c r="BG564" i="67"/>
  <c r="BH564" i="67"/>
  <c r="BI564" i="67"/>
  <c r="BJ564" i="67"/>
  <c r="BK564" i="67"/>
  <c r="BL564" i="67"/>
  <c r="BM564" i="67"/>
  <c r="BN564" i="67"/>
  <c r="BO564" i="67"/>
  <c r="BP564" i="67"/>
  <c r="BQ564" i="67"/>
  <c r="BR564" i="67"/>
  <c r="BS564" i="67"/>
  <c r="BT564" i="67"/>
  <c r="BU564" i="67"/>
  <c r="BV564" i="67"/>
  <c r="BW564" i="67"/>
  <c r="BX564" i="67"/>
  <c r="BY564" i="67"/>
  <c r="BZ564" i="67"/>
  <c r="CA564" i="67"/>
  <c r="CB564" i="67"/>
  <c r="CC564" i="67"/>
  <c r="CD564" i="67"/>
  <c r="CE564" i="67"/>
  <c r="CF564" i="67"/>
  <c r="CG564" i="67"/>
  <c r="CH564" i="67"/>
  <c r="CI564" i="67"/>
  <c r="CJ564" i="67"/>
  <c r="CK564" i="67"/>
  <c r="CL564" i="67"/>
  <c r="CM564" i="67"/>
  <c r="CN564" i="67"/>
  <c r="CO564" i="67"/>
  <c r="CP564" i="67"/>
  <c r="CQ564" i="67"/>
  <c r="CR564" i="67"/>
  <c r="CS564" i="67"/>
  <c r="CT564" i="67"/>
  <c r="CU564" i="67"/>
  <c r="CV564" i="67"/>
  <c r="CW564" i="67"/>
  <c r="CX564" i="67"/>
  <c r="CY564" i="67"/>
  <c r="CZ564" i="67"/>
  <c r="DA564" i="67"/>
  <c r="DB564" i="67"/>
  <c r="DC564" i="67"/>
  <c r="DD564" i="67"/>
  <c r="DE564" i="67"/>
  <c r="DF564" i="67"/>
  <c r="DG564" i="67"/>
  <c r="DH564" i="67"/>
  <c r="DI564" i="67"/>
  <c r="DJ564" i="67"/>
  <c r="DK564" i="67"/>
  <c r="DL564" i="67"/>
  <c r="DM564" i="67"/>
  <c r="DN564" i="67"/>
  <c r="DO564" i="67"/>
  <c r="DP564" i="67"/>
  <c r="DQ564" i="67"/>
  <c r="DR564" i="67"/>
  <c r="DS564" i="67"/>
  <c r="DT564" i="67"/>
  <c r="DU564" i="67"/>
  <c r="DV564" i="67"/>
  <c r="DW564" i="67"/>
  <c r="DX564" i="67"/>
  <c r="DY564" i="67"/>
  <c r="DZ564" i="67"/>
  <c r="EA564" i="67"/>
  <c r="EB564" i="67"/>
  <c r="EC564" i="67"/>
  <c r="ED564" i="67"/>
  <c r="EE564" i="67"/>
  <c r="EF564" i="67"/>
  <c r="EG564" i="67"/>
  <c r="EH564" i="67"/>
  <c r="EI564" i="67"/>
  <c r="EJ564" i="67"/>
  <c r="A565" i="67"/>
  <c r="B565" i="67"/>
  <c r="C565" i="67"/>
  <c r="D565" i="67"/>
  <c r="E565" i="67"/>
  <c r="F565" i="67"/>
  <c r="G565" i="67"/>
  <c r="H565" i="67"/>
  <c r="I565" i="67"/>
  <c r="J565" i="67"/>
  <c r="K565" i="67"/>
  <c r="L565" i="67"/>
  <c r="M565" i="67"/>
  <c r="N565" i="67"/>
  <c r="O565" i="67"/>
  <c r="P565" i="67"/>
  <c r="Q565" i="67"/>
  <c r="R565" i="67"/>
  <c r="S565" i="67"/>
  <c r="T565" i="67"/>
  <c r="U565" i="67"/>
  <c r="V565" i="67"/>
  <c r="W565" i="67"/>
  <c r="X565" i="67"/>
  <c r="Y565" i="67"/>
  <c r="Z565" i="67"/>
  <c r="AA565" i="67"/>
  <c r="AB565" i="67"/>
  <c r="AC565" i="67"/>
  <c r="AD565" i="67"/>
  <c r="AE565" i="67"/>
  <c r="AF565" i="67"/>
  <c r="AG565" i="67"/>
  <c r="AH565" i="67"/>
  <c r="AI565" i="67"/>
  <c r="AJ565" i="67"/>
  <c r="AK565" i="67"/>
  <c r="AL565" i="67"/>
  <c r="AM565" i="67"/>
  <c r="AN565" i="67"/>
  <c r="AO565" i="67"/>
  <c r="AP565" i="67"/>
  <c r="AQ565" i="67"/>
  <c r="AR565" i="67"/>
  <c r="AS565" i="67"/>
  <c r="AT565" i="67"/>
  <c r="AU565" i="67"/>
  <c r="AV565" i="67"/>
  <c r="AW565" i="67"/>
  <c r="AX565" i="67"/>
  <c r="AY565" i="67"/>
  <c r="AZ565" i="67"/>
  <c r="BA565" i="67"/>
  <c r="BB565" i="67"/>
  <c r="BC565" i="67"/>
  <c r="BD565" i="67"/>
  <c r="BE565" i="67"/>
  <c r="BF565" i="67"/>
  <c r="BG565" i="67"/>
  <c r="BH565" i="67"/>
  <c r="BI565" i="67"/>
  <c r="BJ565" i="67"/>
  <c r="BK565" i="67"/>
  <c r="BL565" i="67"/>
  <c r="BM565" i="67"/>
  <c r="BN565" i="67"/>
  <c r="BO565" i="67"/>
  <c r="BP565" i="67"/>
  <c r="BQ565" i="67"/>
  <c r="BR565" i="67"/>
  <c r="CD565" i="67"/>
  <c r="CE565" i="67"/>
  <c r="CF565" i="67"/>
  <c r="CG565" i="67"/>
  <c r="CH565" i="67"/>
  <c r="CI565" i="67"/>
  <c r="CJ565" i="67"/>
  <c r="CK565" i="67"/>
  <c r="CL565" i="67"/>
  <c r="CM565" i="67"/>
  <c r="CN565" i="67"/>
  <c r="CO565" i="67"/>
  <c r="CP565" i="67"/>
  <c r="CQ565" i="67"/>
  <c r="CR565" i="67"/>
  <c r="CS565" i="67"/>
  <c r="CT565" i="67"/>
  <c r="CU565" i="67"/>
  <c r="CV565" i="67"/>
  <c r="CW565" i="67"/>
  <c r="CX565" i="67"/>
  <c r="CY565" i="67"/>
  <c r="CZ565" i="67"/>
  <c r="DA565" i="67"/>
  <c r="DB565" i="67"/>
  <c r="DC565" i="67"/>
  <c r="DD565" i="67"/>
  <c r="DE565" i="67"/>
  <c r="DF565" i="67"/>
  <c r="DG565" i="67"/>
  <c r="DH565" i="67"/>
  <c r="DI565" i="67"/>
  <c r="DJ565" i="67"/>
  <c r="DK565" i="67"/>
  <c r="DL565" i="67"/>
  <c r="DM565" i="67"/>
  <c r="DN565" i="67"/>
  <c r="DO565" i="67"/>
  <c r="DP565" i="67"/>
  <c r="DQ565" i="67"/>
  <c r="DR565" i="67"/>
  <c r="DS565" i="67"/>
  <c r="DT565" i="67"/>
  <c r="DU565" i="67"/>
  <c r="DV565" i="67"/>
  <c r="DW565" i="67"/>
  <c r="DX565" i="67"/>
  <c r="DY565" i="67"/>
  <c r="DZ565" i="67"/>
  <c r="EA565" i="67"/>
  <c r="EB565" i="67"/>
  <c r="EC565" i="67"/>
  <c r="ED565" i="67"/>
  <c r="EE565" i="67"/>
  <c r="EF565" i="67"/>
  <c r="EG565" i="67"/>
  <c r="EH565" i="67"/>
  <c r="EI565" i="67"/>
  <c r="EJ565" i="67"/>
  <c r="A566" i="67"/>
  <c r="B566" i="67"/>
  <c r="C566" i="67"/>
  <c r="D566" i="67"/>
  <c r="E566" i="67"/>
  <c r="F566" i="67"/>
  <c r="G566" i="67"/>
  <c r="H566" i="67"/>
  <c r="I566" i="67"/>
  <c r="J566" i="67"/>
  <c r="K566" i="67"/>
  <c r="L566" i="67"/>
  <c r="M566" i="67"/>
  <c r="N566" i="67"/>
  <c r="O566" i="67"/>
  <c r="P566" i="67"/>
  <c r="Q566" i="67"/>
  <c r="R566" i="67"/>
  <c r="S566" i="67"/>
  <c r="T566" i="67"/>
  <c r="U566" i="67"/>
  <c r="V566" i="67"/>
  <c r="W566" i="67"/>
  <c r="X566" i="67"/>
  <c r="Y566" i="67"/>
  <c r="Z566" i="67"/>
  <c r="AA566" i="67"/>
  <c r="AB566" i="67"/>
  <c r="AC566" i="67"/>
  <c r="AD566" i="67"/>
  <c r="AE566" i="67"/>
  <c r="AF566" i="67"/>
  <c r="AG566" i="67"/>
  <c r="AH566" i="67"/>
  <c r="AI566" i="67"/>
  <c r="AJ566" i="67"/>
  <c r="AK566" i="67"/>
  <c r="AL566" i="67"/>
  <c r="AM566" i="67"/>
  <c r="AN566" i="67"/>
  <c r="AO566" i="67"/>
  <c r="AP566" i="67"/>
  <c r="AQ566" i="67"/>
  <c r="AR566" i="67"/>
  <c r="AS566" i="67"/>
  <c r="AT566" i="67"/>
  <c r="AU566" i="67"/>
  <c r="AV566" i="67"/>
  <c r="AW566" i="67"/>
  <c r="AX566" i="67"/>
  <c r="AY566" i="67"/>
  <c r="AZ566" i="67"/>
  <c r="BA566" i="67"/>
  <c r="BB566" i="67"/>
  <c r="BC566" i="67"/>
  <c r="BD566" i="67"/>
  <c r="BE566" i="67"/>
  <c r="BF566" i="67"/>
  <c r="BG566" i="67"/>
  <c r="BH566" i="67"/>
  <c r="BI566" i="67"/>
  <c r="BJ566" i="67"/>
  <c r="BK566" i="67"/>
  <c r="BL566" i="67"/>
  <c r="BM566" i="67"/>
  <c r="BN566" i="67"/>
  <c r="BO566" i="67"/>
  <c r="BP566" i="67"/>
  <c r="BQ566" i="67"/>
  <c r="BR566" i="67"/>
  <c r="BS566" i="67"/>
  <c r="BT566" i="67"/>
  <c r="BU566" i="67"/>
  <c r="BV566" i="67"/>
  <c r="BW566" i="67"/>
  <c r="BX566" i="67"/>
  <c r="BY566" i="67"/>
  <c r="BZ566" i="67"/>
  <c r="CA566" i="67"/>
  <c r="CB566" i="67"/>
  <c r="CC566" i="67"/>
  <c r="CD566" i="67"/>
  <c r="CE566" i="67"/>
  <c r="CF566" i="67"/>
  <c r="CG566" i="67"/>
  <c r="CH566" i="67"/>
  <c r="CI566" i="67"/>
  <c r="CJ566" i="67"/>
  <c r="CK566" i="67"/>
  <c r="CL566" i="67"/>
  <c r="CM566" i="67"/>
  <c r="CN566" i="67"/>
  <c r="CO566" i="67"/>
  <c r="CP566" i="67"/>
  <c r="CQ566" i="67"/>
  <c r="CR566" i="67"/>
  <c r="CS566" i="67"/>
  <c r="CT566" i="67"/>
  <c r="CU566" i="67"/>
  <c r="CV566" i="67"/>
  <c r="CW566" i="67"/>
  <c r="CX566" i="67"/>
  <c r="CY566" i="67"/>
  <c r="CZ566" i="67"/>
  <c r="DA566" i="67"/>
  <c r="DB566" i="67"/>
  <c r="DC566" i="67"/>
  <c r="DD566" i="67"/>
  <c r="DE566" i="67"/>
  <c r="DF566" i="67"/>
  <c r="DG566" i="67"/>
  <c r="DH566" i="67"/>
  <c r="DI566" i="67"/>
  <c r="DJ566" i="67"/>
  <c r="DK566" i="67"/>
  <c r="DL566" i="67"/>
  <c r="DM566" i="67"/>
  <c r="DN566" i="67"/>
  <c r="DO566" i="67"/>
  <c r="DP566" i="67"/>
  <c r="DQ566" i="67"/>
  <c r="DR566" i="67"/>
  <c r="DS566" i="67"/>
  <c r="DT566" i="67"/>
  <c r="DU566" i="67"/>
  <c r="DV566" i="67"/>
  <c r="DW566" i="67"/>
  <c r="DX566" i="67"/>
  <c r="DY566" i="67"/>
  <c r="DZ566" i="67"/>
  <c r="EA566" i="67"/>
  <c r="EB566" i="67"/>
  <c r="EC566" i="67"/>
  <c r="ED566" i="67"/>
  <c r="EE566" i="67"/>
  <c r="EF566" i="67"/>
  <c r="EG566" i="67"/>
  <c r="EH566" i="67"/>
  <c r="EI566" i="67"/>
  <c r="EJ566" i="67"/>
  <c r="A567" i="67"/>
  <c r="B567" i="67"/>
  <c r="C567" i="67"/>
  <c r="D567" i="67"/>
  <c r="E567" i="67"/>
  <c r="F567" i="67"/>
  <c r="G567" i="67"/>
  <c r="H567" i="67"/>
  <c r="I567" i="67"/>
  <c r="J567" i="67"/>
  <c r="K567" i="67"/>
  <c r="L567" i="67"/>
  <c r="M567" i="67"/>
  <c r="N567" i="67"/>
  <c r="O567" i="67"/>
  <c r="P567" i="67"/>
  <c r="Q567" i="67"/>
  <c r="R567" i="67"/>
  <c r="S567" i="67"/>
  <c r="T567" i="67"/>
  <c r="U567" i="67"/>
  <c r="V567" i="67"/>
  <c r="W567" i="67"/>
  <c r="X567" i="67"/>
  <c r="Y567" i="67"/>
  <c r="Z567" i="67"/>
  <c r="AA567" i="67"/>
  <c r="AB567" i="67"/>
  <c r="AC567" i="67"/>
  <c r="AD567" i="67"/>
  <c r="AE567" i="67"/>
  <c r="AF567" i="67"/>
  <c r="AG567" i="67"/>
  <c r="AH567" i="67"/>
  <c r="AI567" i="67"/>
  <c r="AJ567" i="67"/>
  <c r="AK567" i="67"/>
  <c r="AL567" i="67"/>
  <c r="AM567" i="67"/>
  <c r="AN567" i="67"/>
  <c r="AO567" i="67"/>
  <c r="AP567" i="67"/>
  <c r="AQ567" i="67"/>
  <c r="AR567" i="67"/>
  <c r="AS567" i="67"/>
  <c r="AT567" i="67"/>
  <c r="AU567" i="67"/>
  <c r="AV567" i="67"/>
  <c r="AW567" i="67"/>
  <c r="AX567" i="67"/>
  <c r="AY567" i="67"/>
  <c r="AZ567" i="67"/>
  <c r="BA567" i="67"/>
  <c r="BB567" i="67"/>
  <c r="BC567" i="67"/>
  <c r="BD567" i="67"/>
  <c r="BE567" i="67"/>
  <c r="BF567" i="67"/>
  <c r="BG567" i="67"/>
  <c r="BH567" i="67"/>
  <c r="BI567" i="67"/>
  <c r="BJ567" i="67"/>
  <c r="BK567" i="67"/>
  <c r="BL567" i="67"/>
  <c r="BM567" i="67"/>
  <c r="BN567" i="67"/>
  <c r="BO567" i="67"/>
  <c r="BP567" i="67"/>
  <c r="BQ567" i="67"/>
  <c r="BR567" i="67"/>
  <c r="CD567" i="67"/>
  <c r="CE567" i="67"/>
  <c r="CF567" i="67"/>
  <c r="CG567" i="67"/>
  <c r="CH567" i="67"/>
  <c r="CI567" i="67"/>
  <c r="CJ567" i="67"/>
  <c r="CK567" i="67"/>
  <c r="CL567" i="67"/>
  <c r="CM567" i="67"/>
  <c r="CN567" i="67"/>
  <c r="CO567" i="67"/>
  <c r="CP567" i="67"/>
  <c r="CQ567" i="67"/>
  <c r="CR567" i="67"/>
  <c r="CS567" i="67"/>
  <c r="CT567" i="67"/>
  <c r="CU567" i="67"/>
  <c r="CV567" i="67"/>
  <c r="CW567" i="67"/>
  <c r="CX567" i="67"/>
  <c r="CY567" i="67"/>
  <c r="CZ567" i="67"/>
  <c r="DA567" i="67"/>
  <c r="DB567" i="67"/>
  <c r="DC567" i="67"/>
  <c r="DD567" i="67"/>
  <c r="DE567" i="67"/>
  <c r="DF567" i="67"/>
  <c r="DG567" i="67"/>
  <c r="DH567" i="67"/>
  <c r="DI567" i="67"/>
  <c r="DJ567" i="67"/>
  <c r="DK567" i="67"/>
  <c r="DL567" i="67"/>
  <c r="DM567" i="67"/>
  <c r="DN567" i="67"/>
  <c r="DO567" i="67"/>
  <c r="DP567" i="67"/>
  <c r="DQ567" i="67"/>
  <c r="DR567" i="67"/>
  <c r="DS567" i="67"/>
  <c r="DT567" i="67"/>
  <c r="DU567" i="67"/>
  <c r="DV567" i="67"/>
  <c r="DW567" i="67"/>
  <c r="DX567" i="67"/>
  <c r="DY567" i="67"/>
  <c r="DZ567" i="67"/>
  <c r="EA567" i="67"/>
  <c r="EB567" i="67"/>
  <c r="EC567" i="67"/>
  <c r="ED567" i="67"/>
  <c r="EE567" i="67"/>
  <c r="EF567" i="67"/>
  <c r="EG567" i="67"/>
  <c r="EH567" i="67"/>
  <c r="EI567" i="67"/>
  <c r="EJ567" i="67"/>
  <c r="A568" i="67"/>
  <c r="B568" i="67"/>
  <c r="C568" i="67"/>
  <c r="D568" i="67"/>
  <c r="E568" i="67"/>
  <c r="F568" i="67"/>
  <c r="G568" i="67"/>
  <c r="H568" i="67"/>
  <c r="I568" i="67"/>
  <c r="J568" i="67"/>
  <c r="K568" i="67"/>
  <c r="L568" i="67"/>
  <c r="M568" i="67"/>
  <c r="N568" i="67"/>
  <c r="O568" i="67"/>
  <c r="P568" i="67"/>
  <c r="Q568" i="67"/>
  <c r="R568" i="67"/>
  <c r="S568" i="67"/>
  <c r="T568" i="67"/>
  <c r="U568" i="67"/>
  <c r="V568" i="67"/>
  <c r="W568" i="67"/>
  <c r="X568" i="67"/>
  <c r="Y568" i="67"/>
  <c r="Z568" i="67"/>
  <c r="AA568" i="67"/>
  <c r="AB568" i="67"/>
  <c r="AC568" i="67"/>
  <c r="AD568" i="67"/>
  <c r="AE568" i="67"/>
  <c r="AF568" i="67"/>
  <c r="AG568" i="67"/>
  <c r="AH568" i="67"/>
  <c r="AI568" i="67"/>
  <c r="AJ568" i="67"/>
  <c r="AK568" i="67"/>
  <c r="AL568" i="67"/>
  <c r="AM568" i="67"/>
  <c r="AN568" i="67"/>
  <c r="AO568" i="67"/>
  <c r="AP568" i="67"/>
  <c r="AQ568" i="67"/>
  <c r="AR568" i="67"/>
  <c r="AS568" i="67"/>
  <c r="AT568" i="67"/>
  <c r="AU568" i="67"/>
  <c r="AV568" i="67"/>
  <c r="AW568" i="67"/>
  <c r="AX568" i="67"/>
  <c r="AY568" i="67"/>
  <c r="AZ568" i="67"/>
  <c r="BA568" i="67"/>
  <c r="BB568" i="67"/>
  <c r="BC568" i="67"/>
  <c r="BD568" i="67"/>
  <c r="BE568" i="67"/>
  <c r="BF568" i="67"/>
  <c r="BG568" i="67"/>
  <c r="BH568" i="67"/>
  <c r="BI568" i="67"/>
  <c r="BJ568" i="67"/>
  <c r="BK568" i="67"/>
  <c r="BL568" i="67"/>
  <c r="BM568" i="67"/>
  <c r="BN568" i="67"/>
  <c r="BO568" i="67"/>
  <c r="BP568" i="67"/>
  <c r="BQ568" i="67"/>
  <c r="BR568" i="67"/>
  <c r="BS568" i="67"/>
  <c r="BT568" i="67"/>
  <c r="BU568" i="67"/>
  <c r="BV568" i="67"/>
  <c r="BW568" i="67"/>
  <c r="BX568" i="67"/>
  <c r="BY568" i="67"/>
  <c r="BZ568" i="67"/>
  <c r="CA568" i="67"/>
  <c r="CB568" i="67"/>
  <c r="CC568" i="67"/>
  <c r="CD568" i="67"/>
  <c r="CE568" i="67"/>
  <c r="CF568" i="67"/>
  <c r="CG568" i="67"/>
  <c r="CH568" i="67"/>
  <c r="CI568" i="67"/>
  <c r="CJ568" i="67"/>
  <c r="CK568" i="67"/>
  <c r="CL568" i="67"/>
  <c r="CM568" i="67"/>
  <c r="CN568" i="67"/>
  <c r="CO568" i="67"/>
  <c r="CP568" i="67"/>
  <c r="CQ568" i="67"/>
  <c r="CR568" i="67"/>
  <c r="CS568" i="67"/>
  <c r="CT568" i="67"/>
  <c r="CU568" i="67"/>
  <c r="CV568" i="67"/>
  <c r="CW568" i="67"/>
  <c r="CX568" i="67"/>
  <c r="CY568" i="67"/>
  <c r="CZ568" i="67"/>
  <c r="DA568" i="67"/>
  <c r="DB568" i="67"/>
  <c r="DC568" i="67"/>
  <c r="DD568" i="67"/>
  <c r="DE568" i="67"/>
  <c r="DF568" i="67"/>
  <c r="DG568" i="67"/>
  <c r="DH568" i="67"/>
  <c r="DI568" i="67"/>
  <c r="DJ568" i="67"/>
  <c r="DK568" i="67"/>
  <c r="DL568" i="67"/>
  <c r="DM568" i="67"/>
  <c r="DN568" i="67"/>
  <c r="DO568" i="67"/>
  <c r="DP568" i="67"/>
  <c r="DQ568" i="67"/>
  <c r="DR568" i="67"/>
  <c r="DS568" i="67"/>
  <c r="DT568" i="67"/>
  <c r="DU568" i="67"/>
  <c r="DV568" i="67"/>
  <c r="DW568" i="67"/>
  <c r="DX568" i="67"/>
  <c r="DY568" i="67"/>
  <c r="DZ568" i="67"/>
  <c r="EA568" i="67"/>
  <c r="EB568" i="67"/>
  <c r="EC568" i="67"/>
  <c r="ED568" i="67"/>
  <c r="EE568" i="67"/>
  <c r="EF568" i="67"/>
  <c r="EG568" i="67"/>
  <c r="EH568" i="67"/>
  <c r="EI568" i="67"/>
  <c r="EJ568" i="67"/>
  <c r="A569" i="67"/>
  <c r="B569" i="67"/>
  <c r="C569" i="67"/>
  <c r="D569" i="67"/>
  <c r="E569" i="67"/>
  <c r="F569" i="67"/>
  <c r="G569" i="67"/>
  <c r="H569" i="67"/>
  <c r="I569" i="67"/>
  <c r="J569" i="67"/>
  <c r="K569" i="67"/>
  <c r="L569" i="67"/>
  <c r="M569" i="67"/>
  <c r="N569" i="67"/>
  <c r="O569" i="67"/>
  <c r="P569" i="67"/>
  <c r="Q569" i="67"/>
  <c r="R569" i="67"/>
  <c r="S569" i="67"/>
  <c r="T569" i="67"/>
  <c r="U569" i="67"/>
  <c r="V569" i="67"/>
  <c r="W569" i="67"/>
  <c r="X569" i="67"/>
  <c r="Y569" i="67"/>
  <c r="Z569" i="67"/>
  <c r="AA569" i="67"/>
  <c r="AB569" i="67"/>
  <c r="AC569" i="67"/>
  <c r="AD569" i="67"/>
  <c r="AE569" i="67"/>
  <c r="AF569" i="67"/>
  <c r="AG569" i="67"/>
  <c r="AH569" i="67"/>
  <c r="AI569" i="67"/>
  <c r="AJ569" i="67"/>
  <c r="AK569" i="67"/>
  <c r="AL569" i="67"/>
  <c r="AM569" i="67"/>
  <c r="AN569" i="67"/>
  <c r="AO569" i="67"/>
  <c r="AP569" i="67"/>
  <c r="AQ569" i="67"/>
  <c r="AR569" i="67"/>
  <c r="AS569" i="67"/>
  <c r="AT569" i="67"/>
  <c r="AU569" i="67"/>
  <c r="AV569" i="67"/>
  <c r="AW569" i="67"/>
  <c r="AX569" i="67"/>
  <c r="AY569" i="67"/>
  <c r="AZ569" i="67"/>
  <c r="BA569" i="67"/>
  <c r="BB569" i="67"/>
  <c r="BC569" i="67"/>
  <c r="BD569" i="67"/>
  <c r="BE569" i="67"/>
  <c r="BF569" i="67"/>
  <c r="BG569" i="67"/>
  <c r="BH569" i="67"/>
  <c r="BI569" i="67"/>
  <c r="BJ569" i="67"/>
  <c r="BK569" i="67"/>
  <c r="BL569" i="67"/>
  <c r="BM569" i="67"/>
  <c r="BN569" i="67"/>
  <c r="BO569" i="67"/>
  <c r="BP569" i="67"/>
  <c r="BQ569" i="67"/>
  <c r="BR569" i="67"/>
  <c r="BS569" i="67"/>
  <c r="BT569" i="67"/>
  <c r="BU569" i="67"/>
  <c r="BV569" i="67"/>
  <c r="BW569" i="67"/>
  <c r="BX569" i="67"/>
  <c r="BY569" i="67"/>
  <c r="BZ569" i="67"/>
  <c r="CA569" i="67"/>
  <c r="CB569" i="67"/>
  <c r="CC569" i="67"/>
  <c r="CD569" i="67"/>
  <c r="CE569" i="67"/>
  <c r="CF569" i="67"/>
  <c r="CG569" i="67"/>
  <c r="CH569" i="67"/>
  <c r="CI569" i="67"/>
  <c r="CJ569" i="67"/>
  <c r="CK569" i="67"/>
  <c r="CL569" i="67"/>
  <c r="CM569" i="67"/>
  <c r="CN569" i="67"/>
  <c r="CO569" i="67"/>
  <c r="CP569" i="67"/>
  <c r="CQ569" i="67"/>
  <c r="CR569" i="67"/>
  <c r="CS569" i="67"/>
  <c r="CT569" i="67"/>
  <c r="CU569" i="67"/>
  <c r="CV569" i="67"/>
  <c r="CW569" i="67"/>
  <c r="CX569" i="67"/>
  <c r="CY569" i="67"/>
  <c r="CZ569" i="67"/>
  <c r="DA569" i="67"/>
  <c r="DB569" i="67"/>
  <c r="DC569" i="67"/>
  <c r="DD569" i="67"/>
  <c r="DE569" i="67"/>
  <c r="DF569" i="67"/>
  <c r="DG569" i="67"/>
  <c r="DH569" i="67"/>
  <c r="DI569" i="67"/>
  <c r="DJ569" i="67"/>
  <c r="DK569" i="67"/>
  <c r="DL569" i="67"/>
  <c r="DM569" i="67"/>
  <c r="DN569" i="67"/>
  <c r="DO569" i="67"/>
  <c r="DP569" i="67"/>
  <c r="DQ569" i="67"/>
  <c r="DR569" i="67"/>
  <c r="DS569" i="67"/>
  <c r="DT569" i="67"/>
  <c r="DU569" i="67"/>
  <c r="DV569" i="67"/>
  <c r="DW569" i="67"/>
  <c r="DX569" i="67"/>
  <c r="DY569" i="67"/>
  <c r="DZ569" i="67"/>
  <c r="EA569" i="67"/>
  <c r="EB569" i="67"/>
  <c r="EC569" i="67"/>
  <c r="ED569" i="67"/>
  <c r="EE569" i="67"/>
  <c r="EF569" i="67"/>
  <c r="EG569" i="67"/>
  <c r="EH569" i="67"/>
  <c r="EI569" i="67"/>
  <c r="EJ569" i="67"/>
  <c r="A570" i="67"/>
  <c r="B570" i="67"/>
  <c r="C570" i="67"/>
  <c r="D570" i="67"/>
  <c r="E570" i="67"/>
  <c r="F570" i="67"/>
  <c r="G570" i="67"/>
  <c r="H570" i="67"/>
  <c r="I570" i="67"/>
  <c r="J570" i="67"/>
  <c r="K570" i="67"/>
  <c r="L570" i="67"/>
  <c r="M570" i="67"/>
  <c r="N570" i="67"/>
  <c r="O570" i="67"/>
  <c r="P570" i="67"/>
  <c r="Q570" i="67"/>
  <c r="R570" i="67"/>
  <c r="S570" i="67"/>
  <c r="T570" i="67"/>
  <c r="U570" i="67"/>
  <c r="V570" i="67"/>
  <c r="W570" i="67"/>
  <c r="X570" i="67"/>
  <c r="Y570" i="67"/>
  <c r="Z570" i="67"/>
  <c r="AA570" i="67"/>
  <c r="AB570" i="67"/>
  <c r="AC570" i="67"/>
  <c r="AD570" i="67"/>
  <c r="AE570" i="67"/>
  <c r="AF570" i="67"/>
  <c r="AG570" i="67"/>
  <c r="AH570" i="67"/>
  <c r="AI570" i="67"/>
  <c r="AJ570" i="67"/>
  <c r="AK570" i="67"/>
  <c r="AL570" i="67"/>
  <c r="AM570" i="67"/>
  <c r="AN570" i="67"/>
  <c r="AO570" i="67"/>
  <c r="AP570" i="67"/>
  <c r="AQ570" i="67"/>
  <c r="AR570" i="67"/>
  <c r="AS570" i="67"/>
  <c r="AT570" i="67"/>
  <c r="AU570" i="67"/>
  <c r="AV570" i="67"/>
  <c r="AW570" i="67"/>
  <c r="AX570" i="67"/>
  <c r="AY570" i="67"/>
  <c r="AZ570" i="67"/>
  <c r="BA570" i="67"/>
  <c r="BB570" i="67"/>
  <c r="BC570" i="67"/>
  <c r="BD570" i="67"/>
  <c r="BE570" i="67"/>
  <c r="BF570" i="67"/>
  <c r="BG570" i="67"/>
  <c r="BH570" i="67"/>
  <c r="BI570" i="67"/>
  <c r="BJ570" i="67"/>
  <c r="BK570" i="67"/>
  <c r="BL570" i="67"/>
  <c r="BM570" i="67"/>
  <c r="BN570" i="67"/>
  <c r="BO570" i="67"/>
  <c r="BP570" i="67"/>
  <c r="BQ570" i="67"/>
  <c r="BR570" i="67"/>
  <c r="CD570" i="67"/>
  <c r="CE570" i="67"/>
  <c r="CF570" i="67"/>
  <c r="CG570" i="67"/>
  <c r="CH570" i="67"/>
  <c r="CI570" i="67"/>
  <c r="CJ570" i="67"/>
  <c r="CK570" i="67"/>
  <c r="CL570" i="67"/>
  <c r="CM570" i="67"/>
  <c r="CN570" i="67"/>
  <c r="CO570" i="67"/>
  <c r="CP570" i="67"/>
  <c r="CQ570" i="67"/>
  <c r="CR570" i="67"/>
  <c r="CS570" i="67"/>
  <c r="CT570" i="67"/>
  <c r="CU570" i="67"/>
  <c r="CV570" i="67"/>
  <c r="CW570" i="67"/>
  <c r="CX570" i="67"/>
  <c r="CY570" i="67"/>
  <c r="CZ570" i="67"/>
  <c r="DA570" i="67"/>
  <c r="DB570" i="67"/>
  <c r="DC570" i="67"/>
  <c r="DD570" i="67"/>
  <c r="DE570" i="67"/>
  <c r="DF570" i="67"/>
  <c r="DG570" i="67"/>
  <c r="DH570" i="67"/>
  <c r="DI570" i="67"/>
  <c r="DJ570" i="67"/>
  <c r="DK570" i="67"/>
  <c r="DL570" i="67"/>
  <c r="DM570" i="67"/>
  <c r="DN570" i="67"/>
  <c r="DO570" i="67"/>
  <c r="DP570" i="67"/>
  <c r="DQ570" i="67"/>
  <c r="DR570" i="67"/>
  <c r="DS570" i="67"/>
  <c r="DZ570" i="67"/>
  <c r="EA570" i="67"/>
  <c r="EB570" i="67"/>
  <c r="EC570" i="67"/>
  <c r="ED570" i="67"/>
  <c r="EE570" i="67"/>
  <c r="EF570" i="67"/>
  <c r="EG570" i="67"/>
  <c r="EH570" i="67"/>
  <c r="EI570" i="67"/>
  <c r="EJ570" i="67"/>
  <c r="A571" i="67"/>
  <c r="B571" i="67"/>
  <c r="C571" i="67"/>
  <c r="D571" i="67"/>
  <c r="E571" i="67"/>
  <c r="F571" i="67"/>
  <c r="G571" i="67"/>
  <c r="H571" i="67"/>
  <c r="I571" i="67"/>
  <c r="J571" i="67"/>
  <c r="K571" i="67"/>
  <c r="L571" i="67"/>
  <c r="M571" i="67"/>
  <c r="N571" i="67"/>
  <c r="O571" i="67"/>
  <c r="P571" i="67"/>
  <c r="Q571" i="67"/>
  <c r="R571" i="67"/>
  <c r="S571" i="67"/>
  <c r="T571" i="67"/>
  <c r="U571" i="67"/>
  <c r="V571" i="67"/>
  <c r="W571" i="67"/>
  <c r="X571" i="67"/>
  <c r="Y571" i="67"/>
  <c r="Z571" i="67"/>
  <c r="AA571" i="67"/>
  <c r="AB571" i="67"/>
  <c r="AC571" i="67"/>
  <c r="AD571" i="67"/>
  <c r="AE571" i="67"/>
  <c r="AF571" i="67"/>
  <c r="AG571" i="67"/>
  <c r="AH571" i="67"/>
  <c r="AI571" i="67"/>
  <c r="AJ571" i="67"/>
  <c r="AK571" i="67"/>
  <c r="AL571" i="67"/>
  <c r="AM571" i="67"/>
  <c r="AN571" i="67"/>
  <c r="AO571" i="67"/>
  <c r="AP571" i="67"/>
  <c r="AQ571" i="67"/>
  <c r="AR571" i="67"/>
  <c r="AS571" i="67"/>
  <c r="CD571" i="67"/>
  <c r="CE571" i="67"/>
  <c r="CF571" i="67"/>
  <c r="CG571" i="67"/>
  <c r="CH571" i="67"/>
  <c r="CI571" i="67"/>
  <c r="CJ571" i="67"/>
  <c r="CK571" i="67"/>
  <c r="CL571" i="67"/>
  <c r="CM571" i="67"/>
  <c r="CN571" i="67"/>
  <c r="CO571" i="67"/>
  <c r="CP571" i="67"/>
  <c r="CQ571" i="67"/>
  <c r="CR571" i="67"/>
  <c r="CS571" i="67"/>
  <c r="CT571" i="67"/>
  <c r="CU571" i="67"/>
  <c r="CV571" i="67"/>
  <c r="CW571" i="67"/>
  <c r="CX571" i="67"/>
  <c r="CY571" i="67"/>
  <c r="CZ571" i="67"/>
  <c r="DA571" i="67"/>
  <c r="DB571" i="67"/>
  <c r="DC571" i="67"/>
  <c r="DD571" i="67"/>
  <c r="DE571" i="67"/>
  <c r="DF571" i="67"/>
  <c r="DG571" i="67"/>
  <c r="DH571" i="67"/>
  <c r="DI571" i="67"/>
  <c r="DJ571" i="67"/>
  <c r="DK571" i="67"/>
  <c r="DL571" i="67"/>
  <c r="DM571" i="67"/>
  <c r="DN571" i="67"/>
  <c r="DO571" i="67"/>
  <c r="DP571" i="67"/>
  <c r="DQ571" i="67"/>
  <c r="DR571" i="67"/>
  <c r="DS571" i="67"/>
  <c r="DZ571" i="67"/>
  <c r="EA571" i="67"/>
  <c r="EB571" i="67"/>
  <c r="EC571" i="67"/>
  <c r="ED571" i="67"/>
  <c r="EE571" i="67"/>
  <c r="EF571" i="67"/>
  <c r="EG571" i="67"/>
  <c r="EH571" i="67"/>
  <c r="EI571" i="67"/>
  <c r="EJ571" i="67"/>
  <c r="A572" i="67"/>
  <c r="B572" i="67"/>
  <c r="C572" i="67"/>
  <c r="D572" i="67"/>
  <c r="E572" i="67"/>
  <c r="F572" i="67"/>
  <c r="G572" i="67"/>
  <c r="H572" i="67"/>
  <c r="I572" i="67"/>
  <c r="J572" i="67"/>
  <c r="K572" i="67"/>
  <c r="L572" i="67"/>
  <c r="M572" i="67"/>
  <c r="N572" i="67"/>
  <c r="O572" i="67"/>
  <c r="P572" i="67"/>
  <c r="Q572" i="67"/>
  <c r="R572" i="67"/>
  <c r="S572" i="67"/>
  <c r="T572" i="67"/>
  <c r="U572" i="67"/>
  <c r="V572" i="67"/>
  <c r="W572" i="67"/>
  <c r="X572" i="67"/>
  <c r="Y572" i="67"/>
  <c r="Z572" i="67"/>
  <c r="AA572" i="67"/>
  <c r="AB572" i="67"/>
  <c r="AC572" i="67"/>
  <c r="AD572" i="67"/>
  <c r="AE572" i="67"/>
  <c r="AF572" i="67"/>
  <c r="AG572" i="67"/>
  <c r="AH572" i="67"/>
  <c r="AI572" i="67"/>
  <c r="AJ572" i="67"/>
  <c r="AK572" i="67"/>
  <c r="AL572" i="67"/>
  <c r="AM572" i="67"/>
  <c r="AN572" i="67"/>
  <c r="AO572" i="67"/>
  <c r="AP572" i="67"/>
  <c r="AQ572" i="67"/>
  <c r="AR572" i="67"/>
  <c r="AS572" i="67"/>
  <c r="AT572" i="67"/>
  <c r="AU572" i="67"/>
  <c r="AV572" i="67"/>
  <c r="AW572" i="67"/>
  <c r="AX572" i="67"/>
  <c r="AY572" i="67"/>
  <c r="AZ572" i="67"/>
  <c r="BA572" i="67"/>
  <c r="BB572" i="67"/>
  <c r="BC572" i="67"/>
  <c r="BD572" i="67"/>
  <c r="BE572" i="67"/>
  <c r="BF572" i="67"/>
  <c r="BG572" i="67"/>
  <c r="BH572" i="67"/>
  <c r="BI572" i="67"/>
  <c r="BJ572" i="67"/>
  <c r="BK572" i="67"/>
  <c r="BL572" i="67"/>
  <c r="BM572" i="67"/>
  <c r="BN572" i="67"/>
  <c r="BO572" i="67"/>
  <c r="BP572" i="67"/>
  <c r="BQ572" i="67"/>
  <c r="BR572" i="67"/>
  <c r="BS572" i="67"/>
  <c r="BT572" i="67"/>
  <c r="BU572" i="67"/>
  <c r="BV572" i="67"/>
  <c r="BW572" i="67"/>
  <c r="BX572" i="67"/>
  <c r="BY572" i="67"/>
  <c r="BZ572" i="67"/>
  <c r="CA572" i="67"/>
  <c r="CB572" i="67"/>
  <c r="CC572" i="67"/>
  <c r="CD572" i="67"/>
  <c r="CE572" i="67"/>
  <c r="CF572" i="67"/>
  <c r="CG572" i="67"/>
  <c r="CH572" i="67"/>
  <c r="CI572" i="67"/>
  <c r="CJ572" i="67"/>
  <c r="CK572" i="67"/>
  <c r="CL572" i="67"/>
  <c r="CM572" i="67"/>
  <c r="CN572" i="67"/>
  <c r="CO572" i="67"/>
  <c r="CP572" i="67"/>
  <c r="CQ572" i="67"/>
  <c r="CR572" i="67"/>
  <c r="CS572" i="67"/>
  <c r="CT572" i="67"/>
  <c r="CU572" i="67"/>
  <c r="CV572" i="67"/>
  <c r="CW572" i="67"/>
  <c r="CX572" i="67"/>
  <c r="CY572" i="67"/>
  <c r="CZ572" i="67"/>
  <c r="DA572" i="67"/>
  <c r="DB572" i="67"/>
  <c r="DC572" i="67"/>
  <c r="DD572" i="67"/>
  <c r="DE572" i="67"/>
  <c r="DF572" i="67"/>
  <c r="DG572" i="67"/>
  <c r="DH572" i="67"/>
  <c r="DI572" i="67"/>
  <c r="DJ572" i="67"/>
  <c r="DK572" i="67"/>
  <c r="DL572" i="67"/>
  <c r="DM572" i="67"/>
  <c r="DN572" i="67"/>
  <c r="DO572" i="67"/>
  <c r="DP572" i="67"/>
  <c r="DQ572" i="67"/>
  <c r="DR572" i="67"/>
  <c r="DS572" i="67"/>
  <c r="DT572" i="67"/>
  <c r="DU572" i="67"/>
  <c r="DV572" i="67"/>
  <c r="DW572" i="67"/>
  <c r="DX572" i="67"/>
  <c r="DY572" i="67"/>
  <c r="DZ572" i="67"/>
  <c r="EA572" i="67"/>
  <c r="EB572" i="67"/>
  <c r="EC572" i="67"/>
  <c r="ED572" i="67"/>
  <c r="EE572" i="67"/>
  <c r="EF572" i="67"/>
  <c r="EG572" i="67"/>
  <c r="EH572" i="67"/>
  <c r="EI572" i="67"/>
  <c r="EJ572" i="67"/>
  <c r="A573" i="67"/>
  <c r="B573" i="67"/>
  <c r="C573" i="67"/>
  <c r="D573" i="67"/>
  <c r="E573" i="67"/>
  <c r="F573" i="67"/>
  <c r="G573" i="67"/>
  <c r="H573" i="67"/>
  <c r="I573" i="67"/>
  <c r="J573" i="67"/>
  <c r="K573" i="67"/>
  <c r="L573" i="67"/>
  <c r="M573" i="67"/>
  <c r="N573" i="67"/>
  <c r="O573" i="67"/>
  <c r="P573" i="67"/>
  <c r="Q573" i="67"/>
  <c r="R573" i="67"/>
  <c r="S573" i="67"/>
  <c r="T573" i="67"/>
  <c r="U573" i="67"/>
  <c r="V573" i="67"/>
  <c r="W573" i="67"/>
  <c r="X573" i="67"/>
  <c r="Y573" i="67"/>
  <c r="Z573" i="67"/>
  <c r="AA573" i="67"/>
  <c r="AB573" i="67"/>
  <c r="AC573" i="67"/>
  <c r="AD573" i="67"/>
  <c r="AE573" i="67"/>
  <c r="AF573" i="67"/>
  <c r="AG573" i="67"/>
  <c r="AH573" i="67"/>
  <c r="AI573" i="67"/>
  <c r="AJ573" i="67"/>
  <c r="AK573" i="67"/>
  <c r="AL573" i="67"/>
  <c r="AM573" i="67"/>
  <c r="AN573" i="67"/>
  <c r="AO573" i="67"/>
  <c r="AP573" i="67"/>
  <c r="AQ573" i="67"/>
  <c r="AR573" i="67"/>
  <c r="AS573" i="67"/>
  <c r="AT573" i="67"/>
  <c r="AU573" i="67"/>
  <c r="AV573" i="67"/>
  <c r="AW573" i="67"/>
  <c r="AX573" i="67"/>
  <c r="AY573" i="67"/>
  <c r="AZ573" i="67"/>
  <c r="BA573" i="67"/>
  <c r="BB573" i="67"/>
  <c r="BC573" i="67"/>
  <c r="BD573" i="67"/>
  <c r="BE573" i="67"/>
  <c r="BF573" i="67"/>
  <c r="BG573" i="67"/>
  <c r="BH573" i="67"/>
  <c r="BI573" i="67"/>
  <c r="BJ573" i="67"/>
  <c r="BK573" i="67"/>
  <c r="BL573" i="67"/>
  <c r="BM573" i="67"/>
  <c r="BN573" i="67"/>
  <c r="BO573" i="67"/>
  <c r="BP573" i="67"/>
  <c r="BQ573" i="67"/>
  <c r="BR573" i="67"/>
  <c r="BS573" i="67"/>
  <c r="BT573" i="67"/>
  <c r="BU573" i="67"/>
  <c r="BV573" i="67"/>
  <c r="BW573" i="67"/>
  <c r="BX573" i="67"/>
  <c r="BY573" i="67"/>
  <c r="BZ573" i="67"/>
  <c r="CA573" i="67"/>
  <c r="CB573" i="67"/>
  <c r="CC573" i="67"/>
  <c r="CD573" i="67"/>
  <c r="CE573" i="67"/>
  <c r="CF573" i="67"/>
  <c r="CG573" i="67"/>
  <c r="CH573" i="67"/>
  <c r="CI573" i="67"/>
  <c r="CJ573" i="67"/>
  <c r="CK573" i="67"/>
  <c r="CL573" i="67"/>
  <c r="CM573" i="67"/>
  <c r="CN573" i="67"/>
  <c r="CO573" i="67"/>
  <c r="CP573" i="67"/>
  <c r="CQ573" i="67"/>
  <c r="CR573" i="67"/>
  <c r="CS573" i="67"/>
  <c r="CT573" i="67"/>
  <c r="CU573" i="67"/>
  <c r="CV573" i="67"/>
  <c r="CW573" i="67"/>
  <c r="CX573" i="67"/>
  <c r="CY573" i="67"/>
  <c r="CZ573" i="67"/>
  <c r="DA573" i="67"/>
  <c r="DB573" i="67"/>
  <c r="DC573" i="67"/>
  <c r="DD573" i="67"/>
  <c r="DE573" i="67"/>
  <c r="DF573" i="67"/>
  <c r="DG573" i="67"/>
  <c r="DH573" i="67"/>
  <c r="DI573" i="67"/>
  <c r="DJ573" i="67"/>
  <c r="DK573" i="67"/>
  <c r="DL573" i="67"/>
  <c r="DM573" i="67"/>
  <c r="DN573" i="67"/>
  <c r="DO573" i="67"/>
  <c r="DP573" i="67"/>
  <c r="DQ573" i="67"/>
  <c r="DR573" i="67"/>
  <c r="DS573" i="67"/>
  <c r="DT573" i="67"/>
  <c r="DU573" i="67"/>
  <c r="DV573" i="67"/>
  <c r="DW573" i="67"/>
  <c r="DX573" i="67"/>
  <c r="DY573" i="67"/>
  <c r="DZ573" i="67"/>
  <c r="EA573" i="67"/>
  <c r="EB573" i="67"/>
  <c r="EC573" i="67"/>
  <c r="ED573" i="67"/>
  <c r="EE573" i="67"/>
  <c r="EF573" i="67"/>
  <c r="EG573" i="67"/>
  <c r="EH573" i="67"/>
  <c r="EI573" i="67"/>
  <c r="EJ573" i="67"/>
  <c r="A574" i="67"/>
  <c r="B574" i="67"/>
  <c r="C574" i="67"/>
  <c r="D574" i="67"/>
  <c r="E574" i="67"/>
  <c r="F574" i="67"/>
  <c r="G574" i="67"/>
  <c r="H574" i="67"/>
  <c r="I574" i="67"/>
  <c r="J574" i="67"/>
  <c r="K574" i="67"/>
  <c r="L574" i="67"/>
  <c r="M574" i="67"/>
  <c r="N574" i="67"/>
  <c r="O574" i="67"/>
  <c r="P574" i="67"/>
  <c r="Q574" i="67"/>
  <c r="R574" i="67"/>
  <c r="S574" i="67"/>
  <c r="T574" i="67"/>
  <c r="U574" i="67"/>
  <c r="V574" i="67"/>
  <c r="W574" i="67"/>
  <c r="X574" i="67"/>
  <c r="Y574" i="67"/>
  <c r="Z574" i="67"/>
  <c r="AA574" i="67"/>
  <c r="AB574" i="67"/>
  <c r="AC574" i="67"/>
  <c r="AD574" i="67"/>
  <c r="AE574" i="67"/>
  <c r="AF574" i="67"/>
  <c r="AG574" i="67"/>
  <c r="AH574" i="67"/>
  <c r="AI574" i="67"/>
  <c r="AJ574" i="67"/>
  <c r="AK574" i="67"/>
  <c r="AL574" i="67"/>
  <c r="AM574" i="67"/>
  <c r="AN574" i="67"/>
  <c r="AO574" i="67"/>
  <c r="AP574" i="67"/>
  <c r="AQ574" i="67"/>
  <c r="AR574" i="67"/>
  <c r="AS574" i="67"/>
  <c r="AT574" i="67"/>
  <c r="AU574" i="67"/>
  <c r="AV574" i="67"/>
  <c r="AW574" i="67"/>
  <c r="AX574" i="67"/>
  <c r="AY574" i="67"/>
  <c r="AZ574" i="67"/>
  <c r="BA574" i="67"/>
  <c r="BB574" i="67"/>
  <c r="BC574" i="67"/>
  <c r="BD574" i="67"/>
  <c r="BE574" i="67"/>
  <c r="BF574" i="67"/>
  <c r="BG574" i="67"/>
  <c r="BH574" i="67"/>
  <c r="BI574" i="67"/>
  <c r="BJ574" i="67"/>
  <c r="BK574" i="67"/>
  <c r="BL574" i="67"/>
  <c r="BM574" i="67"/>
  <c r="BN574" i="67"/>
  <c r="BO574" i="67"/>
  <c r="BP574" i="67"/>
  <c r="BQ574" i="67"/>
  <c r="BR574" i="67"/>
  <c r="CD574" i="67"/>
  <c r="CE574" i="67"/>
  <c r="CF574" i="67"/>
  <c r="CG574" i="67"/>
  <c r="CH574" i="67"/>
  <c r="CI574" i="67"/>
  <c r="CJ574" i="67"/>
  <c r="CK574" i="67"/>
  <c r="CL574" i="67"/>
  <c r="CM574" i="67"/>
  <c r="CN574" i="67"/>
  <c r="CO574" i="67"/>
  <c r="CP574" i="67"/>
  <c r="CQ574" i="67"/>
  <c r="CR574" i="67"/>
  <c r="CS574" i="67"/>
  <c r="CT574" i="67"/>
  <c r="CU574" i="67"/>
  <c r="CV574" i="67"/>
  <c r="CW574" i="67"/>
  <c r="CX574" i="67"/>
  <c r="CY574" i="67"/>
  <c r="CZ574" i="67"/>
  <c r="DA574" i="67"/>
  <c r="DB574" i="67"/>
  <c r="DC574" i="67"/>
  <c r="DD574" i="67"/>
  <c r="DE574" i="67"/>
  <c r="DF574" i="67"/>
  <c r="DG574" i="67"/>
  <c r="DH574" i="67"/>
  <c r="DI574" i="67"/>
  <c r="DJ574" i="67"/>
  <c r="DK574" i="67"/>
  <c r="DL574" i="67"/>
  <c r="DM574" i="67"/>
  <c r="DN574" i="67"/>
  <c r="DO574" i="67"/>
  <c r="DP574" i="67"/>
  <c r="DQ574" i="67"/>
  <c r="DR574" i="67"/>
  <c r="DS574" i="67"/>
  <c r="DZ574" i="67"/>
  <c r="EA574" i="67"/>
  <c r="EB574" i="67"/>
  <c r="EC574" i="67"/>
  <c r="ED574" i="67"/>
  <c r="EE574" i="67"/>
  <c r="EF574" i="67"/>
  <c r="EG574" i="67"/>
  <c r="EH574" i="67"/>
  <c r="EI574" i="67"/>
  <c r="EJ574" i="67"/>
  <c r="A575" i="67"/>
  <c r="B575" i="67"/>
  <c r="C575" i="67"/>
  <c r="D575" i="67"/>
  <c r="E575" i="67"/>
  <c r="F575" i="67"/>
  <c r="G575" i="67"/>
  <c r="H575" i="67"/>
  <c r="I575" i="67"/>
  <c r="J575" i="67"/>
  <c r="K575" i="67"/>
  <c r="L575" i="67"/>
  <c r="M575" i="67"/>
  <c r="N575" i="67"/>
  <c r="O575" i="67"/>
  <c r="P575" i="67"/>
  <c r="Q575" i="67"/>
  <c r="R575" i="67"/>
  <c r="S575" i="67"/>
  <c r="T575" i="67"/>
  <c r="U575" i="67"/>
  <c r="V575" i="67"/>
  <c r="W575" i="67"/>
  <c r="X575" i="67"/>
  <c r="Y575" i="67"/>
  <c r="Z575" i="67"/>
  <c r="AA575" i="67"/>
  <c r="AB575" i="67"/>
  <c r="AC575" i="67"/>
  <c r="AD575" i="67"/>
  <c r="AE575" i="67"/>
  <c r="AF575" i="67"/>
  <c r="AG575" i="67"/>
  <c r="AH575" i="67"/>
  <c r="AI575" i="67"/>
  <c r="AJ575" i="67"/>
  <c r="AK575" i="67"/>
  <c r="AL575" i="67"/>
  <c r="AM575" i="67"/>
  <c r="AN575" i="67"/>
  <c r="AO575" i="67"/>
  <c r="AP575" i="67"/>
  <c r="AQ575" i="67"/>
  <c r="AR575" i="67"/>
  <c r="AS575" i="67"/>
  <c r="CD575" i="67"/>
  <c r="CE575" i="67"/>
  <c r="CF575" i="67"/>
  <c r="CG575" i="67"/>
  <c r="CH575" i="67"/>
  <c r="CI575" i="67"/>
  <c r="CJ575" i="67"/>
  <c r="CK575" i="67"/>
  <c r="CL575" i="67"/>
  <c r="CM575" i="67"/>
  <c r="CN575" i="67"/>
  <c r="CO575" i="67"/>
  <c r="CP575" i="67"/>
  <c r="CQ575" i="67"/>
  <c r="CR575" i="67"/>
  <c r="CS575" i="67"/>
  <c r="CT575" i="67"/>
  <c r="CU575" i="67"/>
  <c r="CV575" i="67"/>
  <c r="CW575" i="67"/>
  <c r="CX575" i="67"/>
  <c r="CY575" i="67"/>
  <c r="CZ575" i="67"/>
  <c r="DA575" i="67"/>
  <c r="DB575" i="67"/>
  <c r="DC575" i="67"/>
  <c r="DD575" i="67"/>
  <c r="DE575" i="67"/>
  <c r="DF575" i="67"/>
  <c r="DG575" i="67"/>
  <c r="DH575" i="67"/>
  <c r="DI575" i="67"/>
  <c r="DJ575" i="67"/>
  <c r="DK575" i="67"/>
  <c r="DL575" i="67"/>
  <c r="DM575" i="67"/>
  <c r="DN575" i="67"/>
  <c r="DO575" i="67"/>
  <c r="DP575" i="67"/>
  <c r="DZ575" i="67"/>
  <c r="EA575" i="67"/>
  <c r="EB575" i="67"/>
  <c r="EC575" i="67"/>
  <c r="ED575" i="67"/>
  <c r="EE575" i="67"/>
  <c r="EF575" i="67"/>
  <c r="EG575" i="67"/>
  <c r="EH575" i="67"/>
  <c r="EI575" i="67"/>
  <c r="EJ575" i="67"/>
  <c r="A576" i="67"/>
  <c r="B576" i="67"/>
  <c r="C576" i="67"/>
  <c r="D576" i="67"/>
  <c r="E576" i="67"/>
  <c r="F576" i="67"/>
  <c r="G576" i="67"/>
  <c r="H576" i="67"/>
  <c r="I576" i="67"/>
  <c r="J576" i="67"/>
  <c r="K576" i="67"/>
  <c r="L576" i="67"/>
  <c r="M576" i="67"/>
  <c r="N576" i="67"/>
  <c r="O576" i="67"/>
  <c r="P576" i="67"/>
  <c r="Q576" i="67"/>
  <c r="R576" i="67"/>
  <c r="S576" i="67"/>
  <c r="T576" i="67"/>
  <c r="U576" i="67"/>
  <c r="V576" i="67"/>
  <c r="W576" i="67"/>
  <c r="X576" i="67"/>
  <c r="Y576" i="67"/>
  <c r="Z576" i="67"/>
  <c r="AA576" i="67"/>
  <c r="AB576" i="67"/>
  <c r="AC576" i="67"/>
  <c r="AD576" i="67"/>
  <c r="AE576" i="67"/>
  <c r="AF576" i="67"/>
  <c r="AG576" i="67"/>
  <c r="AH576" i="67"/>
  <c r="AI576" i="67"/>
  <c r="AJ576" i="67"/>
  <c r="AK576" i="67"/>
  <c r="AL576" i="67"/>
  <c r="AM576" i="67"/>
  <c r="AN576" i="67"/>
  <c r="AO576" i="67"/>
  <c r="AP576" i="67"/>
  <c r="AQ576" i="67"/>
  <c r="AR576" i="67"/>
  <c r="AS576" i="67"/>
  <c r="CD576" i="67"/>
  <c r="CE576" i="67"/>
  <c r="CF576" i="67"/>
  <c r="CG576" i="67"/>
  <c r="CH576" i="67"/>
  <c r="CI576" i="67"/>
  <c r="CJ576" i="67"/>
  <c r="CK576" i="67"/>
  <c r="CL576" i="67"/>
  <c r="CM576" i="67"/>
  <c r="CN576" i="67"/>
  <c r="CO576" i="67"/>
  <c r="CP576" i="67"/>
  <c r="CQ576" i="67"/>
  <c r="CR576" i="67"/>
  <c r="CS576" i="67"/>
  <c r="CT576" i="67"/>
  <c r="CU576" i="67"/>
  <c r="CV576" i="67"/>
  <c r="CW576" i="67"/>
  <c r="CX576" i="67"/>
  <c r="CY576" i="67"/>
  <c r="CZ576" i="67"/>
  <c r="DA576" i="67"/>
  <c r="DB576" i="67"/>
  <c r="DC576" i="67"/>
  <c r="DD576" i="67"/>
  <c r="DE576" i="67"/>
  <c r="DF576" i="67"/>
  <c r="DG576" i="67"/>
  <c r="DH576" i="67"/>
  <c r="DI576" i="67"/>
  <c r="DJ576" i="67"/>
  <c r="DK576" i="67"/>
  <c r="DL576" i="67"/>
  <c r="DM576" i="67"/>
  <c r="DN576" i="67"/>
  <c r="DO576" i="67"/>
  <c r="DP576" i="67"/>
  <c r="DZ576" i="67"/>
  <c r="EA576" i="67"/>
  <c r="EB576" i="67"/>
  <c r="EC576" i="67"/>
  <c r="ED576" i="67"/>
  <c r="EE576" i="67"/>
  <c r="EF576" i="67"/>
  <c r="EG576" i="67"/>
  <c r="EH576" i="67"/>
  <c r="EI576" i="67"/>
  <c r="EJ576" i="67"/>
  <c r="A577" i="67"/>
  <c r="B577" i="67"/>
  <c r="C577" i="67"/>
  <c r="D577" i="67"/>
  <c r="E577" i="67"/>
  <c r="F577" i="67"/>
  <c r="G577" i="67"/>
  <c r="H577" i="67"/>
  <c r="I577" i="67"/>
  <c r="J577" i="67"/>
  <c r="K577" i="67"/>
  <c r="L577" i="67"/>
  <c r="M577" i="67"/>
  <c r="N577" i="67"/>
  <c r="O577" i="67"/>
  <c r="P577" i="67"/>
  <c r="Q577" i="67"/>
  <c r="R577" i="67"/>
  <c r="S577" i="67"/>
  <c r="T577" i="67"/>
  <c r="U577" i="67"/>
  <c r="V577" i="67"/>
  <c r="W577" i="67"/>
  <c r="X577" i="67"/>
  <c r="Y577" i="67"/>
  <c r="Z577" i="67"/>
  <c r="AA577" i="67"/>
  <c r="AB577" i="67"/>
  <c r="AC577" i="67"/>
  <c r="AD577" i="67"/>
  <c r="AE577" i="67"/>
  <c r="AF577" i="67"/>
  <c r="AG577" i="67"/>
  <c r="AH577" i="67"/>
  <c r="AI577" i="67"/>
  <c r="AJ577" i="67"/>
  <c r="AK577" i="67"/>
  <c r="AL577" i="67"/>
  <c r="AM577" i="67"/>
  <c r="AN577" i="67"/>
  <c r="AO577" i="67"/>
  <c r="AP577" i="67"/>
  <c r="AQ577" i="67"/>
  <c r="AR577" i="67"/>
  <c r="AS577" i="67"/>
  <c r="AT577" i="67"/>
  <c r="AU577" i="67"/>
  <c r="AV577" i="67"/>
  <c r="AW577" i="67"/>
  <c r="AX577" i="67"/>
  <c r="AY577" i="67"/>
  <c r="AZ577" i="67"/>
  <c r="BA577" i="67"/>
  <c r="BB577" i="67"/>
  <c r="BC577" i="67"/>
  <c r="BD577" i="67"/>
  <c r="BE577" i="67"/>
  <c r="BF577" i="67"/>
  <c r="BG577" i="67"/>
  <c r="BH577" i="67"/>
  <c r="BI577" i="67"/>
  <c r="BJ577" i="67"/>
  <c r="BK577" i="67"/>
  <c r="BL577" i="67"/>
  <c r="BM577" i="67"/>
  <c r="BN577" i="67"/>
  <c r="BO577" i="67"/>
  <c r="BP577" i="67"/>
  <c r="BQ577" i="67"/>
  <c r="BR577" i="67"/>
  <c r="CD577" i="67"/>
  <c r="CE577" i="67"/>
  <c r="CF577" i="67"/>
  <c r="CG577" i="67"/>
  <c r="CH577" i="67"/>
  <c r="CI577" i="67"/>
  <c r="CJ577" i="67"/>
  <c r="CK577" i="67"/>
  <c r="CL577" i="67"/>
  <c r="CM577" i="67"/>
  <c r="CN577" i="67"/>
  <c r="CO577" i="67"/>
  <c r="CP577" i="67"/>
  <c r="CQ577" i="67"/>
  <c r="CR577" i="67"/>
  <c r="CS577" i="67"/>
  <c r="CT577" i="67"/>
  <c r="CU577" i="67"/>
  <c r="CV577" i="67"/>
  <c r="CW577" i="67"/>
  <c r="CX577" i="67"/>
  <c r="CY577" i="67"/>
  <c r="CZ577" i="67"/>
  <c r="DA577" i="67"/>
  <c r="DB577" i="67"/>
  <c r="DC577" i="67"/>
  <c r="DD577" i="67"/>
  <c r="DE577" i="67"/>
  <c r="DF577" i="67"/>
  <c r="DG577" i="67"/>
  <c r="DH577" i="67"/>
  <c r="DI577" i="67"/>
  <c r="DJ577" i="67"/>
  <c r="DK577" i="67"/>
  <c r="DL577" i="67"/>
  <c r="DM577" i="67"/>
  <c r="DN577" i="67"/>
  <c r="DO577" i="67"/>
  <c r="DP577" i="67"/>
  <c r="DQ577" i="67"/>
  <c r="DR577" i="67"/>
  <c r="DS577" i="67"/>
  <c r="DZ577" i="67"/>
  <c r="EA577" i="67"/>
  <c r="EB577" i="67"/>
  <c r="EC577" i="67"/>
  <c r="ED577" i="67"/>
  <c r="EE577" i="67"/>
  <c r="EF577" i="67"/>
  <c r="EG577" i="67"/>
  <c r="EH577" i="67"/>
  <c r="EI577" i="67"/>
  <c r="EJ577" i="67"/>
  <c r="A578" i="67"/>
  <c r="B578" i="67"/>
  <c r="C578" i="67"/>
  <c r="D578" i="67"/>
  <c r="E578" i="67"/>
  <c r="F578" i="67"/>
  <c r="G578" i="67"/>
  <c r="H578" i="67"/>
  <c r="I578" i="67"/>
  <c r="J578" i="67"/>
  <c r="K578" i="67"/>
  <c r="L578" i="67"/>
  <c r="M578" i="67"/>
  <c r="N578" i="67"/>
  <c r="O578" i="67"/>
  <c r="P578" i="67"/>
  <c r="Q578" i="67"/>
  <c r="R578" i="67"/>
  <c r="S578" i="67"/>
  <c r="T578" i="67"/>
  <c r="U578" i="67"/>
  <c r="V578" i="67"/>
  <c r="W578" i="67"/>
  <c r="X578" i="67"/>
  <c r="Y578" i="67"/>
  <c r="Z578" i="67"/>
  <c r="AA578" i="67"/>
  <c r="AB578" i="67"/>
  <c r="AC578" i="67"/>
  <c r="AD578" i="67"/>
  <c r="AE578" i="67"/>
  <c r="AF578" i="67"/>
  <c r="AG578" i="67"/>
  <c r="AH578" i="67"/>
  <c r="AI578" i="67"/>
  <c r="AJ578" i="67"/>
  <c r="AK578" i="67"/>
  <c r="AL578" i="67"/>
  <c r="AM578" i="67"/>
  <c r="AN578" i="67"/>
  <c r="AO578" i="67"/>
  <c r="AP578" i="67"/>
  <c r="AQ578" i="67"/>
  <c r="AR578" i="67"/>
  <c r="AS578" i="67"/>
  <c r="AT578" i="67"/>
  <c r="AU578" i="67"/>
  <c r="AV578" i="67"/>
  <c r="AW578" i="67"/>
  <c r="AX578" i="67"/>
  <c r="AY578" i="67"/>
  <c r="AZ578" i="67"/>
  <c r="BA578" i="67"/>
  <c r="BB578" i="67"/>
  <c r="BC578" i="67"/>
  <c r="BD578" i="67"/>
  <c r="BE578" i="67"/>
  <c r="BF578" i="67"/>
  <c r="BG578" i="67"/>
  <c r="BH578" i="67"/>
  <c r="BI578" i="67"/>
  <c r="BJ578" i="67"/>
  <c r="BK578" i="67"/>
  <c r="BL578" i="67"/>
  <c r="BM578" i="67"/>
  <c r="BN578" i="67"/>
  <c r="BO578" i="67"/>
  <c r="BP578" i="67"/>
  <c r="BQ578" i="67"/>
  <c r="BR578" i="67"/>
  <c r="BS578" i="67"/>
  <c r="BT578" i="67"/>
  <c r="BU578" i="67"/>
  <c r="BV578" i="67"/>
  <c r="BW578" i="67"/>
  <c r="BX578" i="67"/>
  <c r="BY578" i="67"/>
  <c r="BZ578" i="67"/>
  <c r="CA578" i="67"/>
  <c r="CB578" i="67"/>
  <c r="CC578" i="67"/>
  <c r="CD578" i="67"/>
  <c r="CE578" i="67"/>
  <c r="CF578" i="67"/>
  <c r="CG578" i="67"/>
  <c r="CH578" i="67"/>
  <c r="CI578" i="67"/>
  <c r="CJ578" i="67"/>
  <c r="CK578" i="67"/>
  <c r="CL578" i="67"/>
  <c r="CM578" i="67"/>
  <c r="CN578" i="67"/>
  <c r="CO578" i="67"/>
  <c r="CP578" i="67"/>
  <c r="CQ578" i="67"/>
  <c r="CR578" i="67"/>
  <c r="CS578" i="67"/>
  <c r="CT578" i="67"/>
  <c r="CU578" i="67"/>
  <c r="CV578" i="67"/>
  <c r="CW578" i="67"/>
  <c r="CX578" i="67"/>
  <c r="CY578" i="67"/>
  <c r="CZ578" i="67"/>
  <c r="DA578" i="67"/>
  <c r="DB578" i="67"/>
  <c r="DC578" i="67"/>
  <c r="DD578" i="67"/>
  <c r="DE578" i="67"/>
  <c r="DF578" i="67"/>
  <c r="DG578" i="67"/>
  <c r="DH578" i="67"/>
  <c r="DI578" i="67"/>
  <c r="DJ578" i="67"/>
  <c r="DK578" i="67"/>
  <c r="DL578" i="67"/>
  <c r="DM578" i="67"/>
  <c r="DN578" i="67"/>
  <c r="DO578" i="67"/>
  <c r="DP578" i="67"/>
  <c r="DQ578" i="67"/>
  <c r="DR578" i="67"/>
  <c r="DS578" i="67"/>
  <c r="DT578" i="67"/>
  <c r="DU578" i="67"/>
  <c r="DV578" i="67"/>
  <c r="DW578" i="67"/>
  <c r="DX578" i="67"/>
  <c r="DY578" i="67"/>
  <c r="DZ578" i="67"/>
  <c r="EA578" i="67"/>
  <c r="EB578" i="67"/>
  <c r="EC578" i="67"/>
  <c r="ED578" i="67"/>
  <c r="EE578" i="67"/>
  <c r="EF578" i="67"/>
  <c r="EG578" i="67"/>
  <c r="EH578" i="67"/>
  <c r="EI578" i="67"/>
  <c r="EJ578" i="67"/>
  <c r="A579" i="67"/>
  <c r="B579" i="67"/>
  <c r="C579" i="67"/>
  <c r="D579" i="67"/>
  <c r="E579" i="67"/>
  <c r="F579" i="67"/>
  <c r="G579" i="67"/>
  <c r="H579" i="67"/>
  <c r="I579" i="67"/>
  <c r="J579" i="67"/>
  <c r="K579" i="67"/>
  <c r="L579" i="67"/>
  <c r="M579" i="67"/>
  <c r="N579" i="67"/>
  <c r="O579" i="67"/>
  <c r="P579" i="67"/>
  <c r="Q579" i="67"/>
  <c r="R579" i="67"/>
  <c r="S579" i="67"/>
  <c r="T579" i="67"/>
  <c r="U579" i="67"/>
  <c r="V579" i="67"/>
  <c r="W579" i="67"/>
  <c r="X579" i="67"/>
  <c r="Y579" i="67"/>
  <c r="Z579" i="67"/>
  <c r="AA579" i="67"/>
  <c r="AB579" i="67"/>
  <c r="AC579" i="67"/>
  <c r="AD579" i="67"/>
  <c r="AE579" i="67"/>
  <c r="AF579" i="67"/>
  <c r="AG579" i="67"/>
  <c r="AH579" i="67"/>
  <c r="AI579" i="67"/>
  <c r="AJ579" i="67"/>
  <c r="AK579" i="67"/>
  <c r="AL579" i="67"/>
  <c r="AM579" i="67"/>
  <c r="AN579" i="67"/>
  <c r="AO579" i="67"/>
  <c r="AP579" i="67"/>
  <c r="AQ579" i="67"/>
  <c r="AR579" i="67"/>
  <c r="AS579" i="67"/>
  <c r="CD579" i="67"/>
  <c r="CE579" i="67"/>
  <c r="CF579" i="67"/>
  <c r="CG579" i="67"/>
  <c r="CH579" i="67"/>
  <c r="CI579" i="67"/>
  <c r="CJ579" i="67"/>
  <c r="CK579" i="67"/>
  <c r="CL579" i="67"/>
  <c r="CM579" i="67"/>
  <c r="CN579" i="67"/>
  <c r="CO579" i="67"/>
  <c r="CP579" i="67"/>
  <c r="CQ579" i="67"/>
  <c r="CR579" i="67"/>
  <c r="CS579" i="67"/>
  <c r="CT579" i="67"/>
  <c r="CU579" i="67"/>
  <c r="CV579" i="67"/>
  <c r="CW579" i="67"/>
  <c r="CX579" i="67"/>
  <c r="CY579" i="67"/>
  <c r="CZ579" i="67"/>
  <c r="DA579" i="67"/>
  <c r="DB579" i="67"/>
  <c r="DC579" i="67"/>
  <c r="DD579" i="67"/>
  <c r="DE579" i="67"/>
  <c r="DF579" i="67"/>
  <c r="DG579" i="67"/>
  <c r="DH579" i="67"/>
  <c r="DI579" i="67"/>
  <c r="DJ579" i="67"/>
  <c r="DK579" i="67"/>
  <c r="DL579" i="67"/>
  <c r="DM579" i="67"/>
  <c r="DN579" i="67"/>
  <c r="DO579" i="67"/>
  <c r="DP579" i="67"/>
  <c r="DZ579" i="67"/>
  <c r="EA579" i="67"/>
  <c r="EB579" i="67"/>
  <c r="EC579" i="67"/>
  <c r="ED579" i="67"/>
  <c r="EE579" i="67"/>
  <c r="EF579" i="67"/>
  <c r="EG579" i="67"/>
  <c r="EH579" i="67"/>
  <c r="EI579" i="67"/>
  <c r="EJ579" i="67"/>
  <c r="A580" i="67"/>
  <c r="B580" i="67"/>
  <c r="C580" i="67"/>
  <c r="D580" i="67"/>
  <c r="E580" i="67"/>
  <c r="F580" i="67"/>
  <c r="G580" i="67"/>
  <c r="H580" i="67"/>
  <c r="I580" i="67"/>
  <c r="J580" i="67"/>
  <c r="K580" i="67"/>
  <c r="L580" i="67"/>
  <c r="M580" i="67"/>
  <c r="N580" i="67"/>
  <c r="O580" i="67"/>
  <c r="P580" i="67"/>
  <c r="Q580" i="67"/>
  <c r="R580" i="67"/>
  <c r="S580" i="67"/>
  <c r="T580" i="67"/>
  <c r="U580" i="67"/>
  <c r="V580" i="67"/>
  <c r="W580" i="67"/>
  <c r="X580" i="67"/>
  <c r="Y580" i="67"/>
  <c r="Z580" i="67"/>
  <c r="AA580" i="67"/>
  <c r="AB580" i="67"/>
  <c r="AC580" i="67"/>
  <c r="AD580" i="67"/>
  <c r="AE580" i="67"/>
  <c r="AF580" i="67"/>
  <c r="AG580" i="67"/>
  <c r="AH580" i="67"/>
  <c r="AI580" i="67"/>
  <c r="AJ580" i="67"/>
  <c r="AK580" i="67"/>
  <c r="AL580" i="67"/>
  <c r="AM580" i="67"/>
  <c r="AN580" i="67"/>
  <c r="AO580" i="67"/>
  <c r="AP580" i="67"/>
  <c r="AQ580" i="67"/>
  <c r="AR580" i="67"/>
  <c r="AS580" i="67"/>
  <c r="AT580" i="67"/>
  <c r="AU580" i="67"/>
  <c r="AV580" i="67"/>
  <c r="AW580" i="67"/>
  <c r="AX580" i="67"/>
  <c r="AY580" i="67"/>
  <c r="AZ580" i="67"/>
  <c r="BA580" i="67"/>
  <c r="BB580" i="67"/>
  <c r="BC580" i="67"/>
  <c r="BD580" i="67"/>
  <c r="BE580" i="67"/>
  <c r="BF580" i="67"/>
  <c r="BG580" i="67"/>
  <c r="BH580" i="67"/>
  <c r="BI580" i="67"/>
  <c r="BJ580" i="67"/>
  <c r="BK580" i="67"/>
  <c r="BL580" i="67"/>
  <c r="BM580" i="67"/>
  <c r="BN580" i="67"/>
  <c r="BO580" i="67"/>
  <c r="BP580" i="67"/>
  <c r="BQ580" i="67"/>
  <c r="BR580" i="67"/>
  <c r="BS580" i="67"/>
  <c r="BT580" i="67"/>
  <c r="BU580" i="67"/>
  <c r="BV580" i="67"/>
  <c r="BW580" i="67"/>
  <c r="BX580" i="67"/>
  <c r="BY580" i="67"/>
  <c r="BZ580" i="67"/>
  <c r="CA580" i="67"/>
  <c r="CB580" i="67"/>
  <c r="CC580" i="67"/>
  <c r="CD580" i="67"/>
  <c r="CE580" i="67"/>
  <c r="CF580" i="67"/>
  <c r="CG580" i="67"/>
  <c r="CH580" i="67"/>
  <c r="CI580" i="67"/>
  <c r="CJ580" i="67"/>
  <c r="CK580" i="67"/>
  <c r="CL580" i="67"/>
  <c r="CM580" i="67"/>
  <c r="CN580" i="67"/>
  <c r="CO580" i="67"/>
  <c r="CP580" i="67"/>
  <c r="CQ580" i="67"/>
  <c r="CR580" i="67"/>
  <c r="CS580" i="67"/>
  <c r="CT580" i="67"/>
  <c r="CU580" i="67"/>
  <c r="CV580" i="67"/>
  <c r="CW580" i="67"/>
  <c r="CX580" i="67"/>
  <c r="CY580" i="67"/>
  <c r="CZ580" i="67"/>
  <c r="DA580" i="67"/>
  <c r="DB580" i="67"/>
  <c r="DC580" i="67"/>
  <c r="DD580" i="67"/>
  <c r="DE580" i="67"/>
  <c r="DF580" i="67"/>
  <c r="DG580" i="67"/>
  <c r="DH580" i="67"/>
  <c r="DI580" i="67"/>
  <c r="DJ580" i="67"/>
  <c r="DK580" i="67"/>
  <c r="DL580" i="67"/>
  <c r="DM580" i="67"/>
  <c r="DN580" i="67"/>
  <c r="DO580" i="67"/>
  <c r="DP580" i="67"/>
  <c r="DQ580" i="67"/>
  <c r="DR580" i="67"/>
  <c r="DS580" i="67"/>
  <c r="DT580" i="67"/>
  <c r="DU580" i="67"/>
  <c r="DV580" i="67"/>
  <c r="DW580" i="67"/>
  <c r="DX580" i="67"/>
  <c r="DY580" i="67"/>
  <c r="DZ580" i="67"/>
  <c r="EA580" i="67"/>
  <c r="EB580" i="67"/>
  <c r="EC580" i="67"/>
  <c r="ED580" i="67"/>
  <c r="EE580" i="67"/>
  <c r="EF580" i="67"/>
  <c r="EG580" i="67"/>
  <c r="EH580" i="67"/>
  <c r="EI580" i="67"/>
  <c r="EJ580" i="67"/>
  <c r="A581" i="67"/>
  <c r="B581" i="67"/>
  <c r="C581" i="67"/>
  <c r="D581" i="67"/>
  <c r="E581" i="67"/>
  <c r="F581" i="67"/>
  <c r="G581" i="67"/>
  <c r="H581" i="67"/>
  <c r="I581" i="67"/>
  <c r="J581" i="67"/>
  <c r="K581" i="67"/>
  <c r="L581" i="67"/>
  <c r="M581" i="67"/>
  <c r="N581" i="67"/>
  <c r="O581" i="67"/>
  <c r="P581" i="67"/>
  <c r="Q581" i="67"/>
  <c r="R581" i="67"/>
  <c r="S581" i="67"/>
  <c r="T581" i="67"/>
  <c r="U581" i="67"/>
  <c r="V581" i="67"/>
  <c r="W581" i="67"/>
  <c r="X581" i="67"/>
  <c r="Y581" i="67"/>
  <c r="Z581" i="67"/>
  <c r="AA581" i="67"/>
  <c r="AB581" i="67"/>
  <c r="AC581" i="67"/>
  <c r="AD581" i="67"/>
  <c r="AE581" i="67"/>
  <c r="AF581" i="67"/>
  <c r="AG581" i="67"/>
  <c r="AH581" i="67"/>
  <c r="AI581" i="67"/>
  <c r="AJ581" i="67"/>
  <c r="AK581" i="67"/>
  <c r="AL581" i="67"/>
  <c r="AM581" i="67"/>
  <c r="AN581" i="67"/>
  <c r="AO581" i="67"/>
  <c r="AP581" i="67"/>
  <c r="AQ581" i="67"/>
  <c r="AR581" i="67"/>
  <c r="AS581" i="67"/>
  <c r="AT581" i="67"/>
  <c r="AU581" i="67"/>
  <c r="AV581" i="67"/>
  <c r="AW581" i="67"/>
  <c r="AX581" i="67"/>
  <c r="AY581" i="67"/>
  <c r="AZ581" i="67"/>
  <c r="BA581" i="67"/>
  <c r="BB581" i="67"/>
  <c r="BC581" i="67"/>
  <c r="BD581" i="67"/>
  <c r="BE581" i="67"/>
  <c r="BF581" i="67"/>
  <c r="BG581" i="67"/>
  <c r="BH581" i="67"/>
  <c r="BI581" i="67"/>
  <c r="BJ581" i="67"/>
  <c r="BK581" i="67"/>
  <c r="BL581" i="67"/>
  <c r="BM581" i="67"/>
  <c r="BN581" i="67"/>
  <c r="BO581" i="67"/>
  <c r="BP581" i="67"/>
  <c r="BQ581" i="67"/>
  <c r="BR581" i="67"/>
  <c r="CD581" i="67"/>
  <c r="CE581" i="67"/>
  <c r="CF581" i="67"/>
  <c r="CG581" i="67"/>
  <c r="CH581" i="67"/>
  <c r="CI581" i="67"/>
  <c r="CJ581" i="67"/>
  <c r="CK581" i="67"/>
  <c r="CL581" i="67"/>
  <c r="CM581" i="67"/>
  <c r="CN581" i="67"/>
  <c r="CO581" i="67"/>
  <c r="CP581" i="67"/>
  <c r="CQ581" i="67"/>
  <c r="CR581" i="67"/>
  <c r="CS581" i="67"/>
  <c r="CT581" i="67"/>
  <c r="CU581" i="67"/>
  <c r="CV581" i="67"/>
  <c r="CW581" i="67"/>
  <c r="CX581" i="67"/>
  <c r="CY581" i="67"/>
  <c r="CZ581" i="67"/>
  <c r="DA581" i="67"/>
  <c r="DB581" i="67"/>
  <c r="DC581" i="67"/>
  <c r="DD581" i="67"/>
  <c r="DE581" i="67"/>
  <c r="DF581" i="67"/>
  <c r="DG581" i="67"/>
  <c r="DH581" i="67"/>
  <c r="DI581" i="67"/>
  <c r="DJ581" i="67"/>
  <c r="DK581" i="67"/>
  <c r="DL581" i="67"/>
  <c r="DM581" i="67"/>
  <c r="DN581" i="67"/>
  <c r="DO581" i="67"/>
  <c r="DP581" i="67"/>
  <c r="DQ581" i="67"/>
  <c r="DR581" i="67"/>
  <c r="DS581" i="67"/>
  <c r="DT581" i="67"/>
  <c r="DU581" i="67"/>
  <c r="DV581" i="67"/>
  <c r="DW581" i="67"/>
  <c r="DX581" i="67"/>
  <c r="DY581" i="67"/>
  <c r="DZ581" i="67"/>
  <c r="EA581" i="67"/>
  <c r="EB581" i="67"/>
  <c r="EC581" i="67"/>
  <c r="ED581" i="67"/>
  <c r="EE581" i="67"/>
  <c r="EF581" i="67"/>
  <c r="EG581" i="67"/>
  <c r="EH581" i="67"/>
  <c r="EI581" i="67"/>
  <c r="EJ581" i="67"/>
  <c r="A582" i="67"/>
  <c r="B582" i="67"/>
  <c r="C582" i="67"/>
  <c r="D582" i="67"/>
  <c r="E582" i="67"/>
  <c r="F582" i="67"/>
  <c r="G582" i="67"/>
  <c r="H582" i="67"/>
  <c r="I582" i="67"/>
  <c r="J582" i="67"/>
  <c r="K582" i="67"/>
  <c r="L582" i="67"/>
  <c r="M582" i="67"/>
  <c r="N582" i="67"/>
  <c r="O582" i="67"/>
  <c r="P582" i="67"/>
  <c r="Q582" i="67"/>
  <c r="R582" i="67"/>
  <c r="S582" i="67"/>
  <c r="T582" i="67"/>
  <c r="U582" i="67"/>
  <c r="V582" i="67"/>
  <c r="W582" i="67"/>
  <c r="X582" i="67"/>
  <c r="Y582" i="67"/>
  <c r="Z582" i="67"/>
  <c r="AA582" i="67"/>
  <c r="AB582" i="67"/>
  <c r="AC582" i="67"/>
  <c r="AD582" i="67"/>
  <c r="AE582" i="67"/>
  <c r="AF582" i="67"/>
  <c r="AG582" i="67"/>
  <c r="AH582" i="67"/>
  <c r="AI582" i="67"/>
  <c r="AJ582" i="67"/>
  <c r="AK582" i="67"/>
  <c r="AL582" i="67"/>
  <c r="AM582" i="67"/>
  <c r="AN582" i="67"/>
  <c r="AO582" i="67"/>
  <c r="AP582" i="67"/>
  <c r="AQ582" i="67"/>
  <c r="AR582" i="67"/>
  <c r="AS582" i="67"/>
  <c r="AT582" i="67"/>
  <c r="AU582" i="67"/>
  <c r="AV582" i="67"/>
  <c r="AW582" i="67"/>
  <c r="AX582" i="67"/>
  <c r="AY582" i="67"/>
  <c r="AZ582" i="67"/>
  <c r="BA582" i="67"/>
  <c r="BB582" i="67"/>
  <c r="BC582" i="67"/>
  <c r="BD582" i="67"/>
  <c r="BE582" i="67"/>
  <c r="BF582" i="67"/>
  <c r="BG582" i="67"/>
  <c r="BH582" i="67"/>
  <c r="BI582" i="67"/>
  <c r="BJ582" i="67"/>
  <c r="BK582" i="67"/>
  <c r="BL582" i="67"/>
  <c r="BM582" i="67"/>
  <c r="BN582" i="67"/>
  <c r="BO582" i="67"/>
  <c r="BP582" i="67"/>
  <c r="BQ582" i="67"/>
  <c r="BR582" i="67"/>
  <c r="BS582" i="67"/>
  <c r="BT582" i="67"/>
  <c r="BU582" i="67"/>
  <c r="BV582" i="67"/>
  <c r="BW582" i="67"/>
  <c r="BX582" i="67"/>
  <c r="BY582" i="67"/>
  <c r="BZ582" i="67"/>
  <c r="CA582" i="67"/>
  <c r="CB582" i="67"/>
  <c r="CC582" i="67"/>
  <c r="CD582" i="67"/>
  <c r="CE582" i="67"/>
  <c r="CF582" i="67"/>
  <c r="CG582" i="67"/>
  <c r="CH582" i="67"/>
  <c r="CI582" i="67"/>
  <c r="CJ582" i="67"/>
  <c r="CK582" i="67"/>
  <c r="CL582" i="67"/>
  <c r="CM582" i="67"/>
  <c r="CN582" i="67"/>
  <c r="CO582" i="67"/>
  <c r="CP582" i="67"/>
  <c r="CQ582" i="67"/>
  <c r="CR582" i="67"/>
  <c r="CS582" i="67"/>
  <c r="CT582" i="67"/>
  <c r="CU582" i="67"/>
  <c r="CV582" i="67"/>
  <c r="CW582" i="67"/>
  <c r="CX582" i="67"/>
  <c r="CY582" i="67"/>
  <c r="CZ582" i="67"/>
  <c r="DA582" i="67"/>
  <c r="DB582" i="67"/>
  <c r="DC582" i="67"/>
  <c r="DD582" i="67"/>
  <c r="DE582" i="67"/>
  <c r="DF582" i="67"/>
  <c r="DG582" i="67"/>
  <c r="DH582" i="67"/>
  <c r="DI582" i="67"/>
  <c r="DJ582" i="67"/>
  <c r="DK582" i="67"/>
  <c r="DL582" i="67"/>
  <c r="DM582" i="67"/>
  <c r="DN582" i="67"/>
  <c r="DO582" i="67"/>
  <c r="DP582" i="67"/>
  <c r="DQ582" i="67"/>
  <c r="DR582" i="67"/>
  <c r="DS582" i="67"/>
  <c r="DT582" i="67"/>
  <c r="DU582" i="67"/>
  <c r="DV582" i="67"/>
  <c r="DW582" i="67"/>
  <c r="DX582" i="67"/>
  <c r="DY582" i="67"/>
  <c r="DZ582" i="67"/>
  <c r="EA582" i="67"/>
  <c r="EB582" i="67"/>
  <c r="EC582" i="67"/>
  <c r="ED582" i="67"/>
  <c r="EE582" i="67"/>
  <c r="EF582" i="67"/>
  <c r="EG582" i="67"/>
  <c r="EH582" i="67"/>
  <c r="EI582" i="67"/>
  <c r="EJ582" i="67"/>
  <c r="A583" i="67"/>
  <c r="B583" i="67"/>
  <c r="C583" i="67"/>
  <c r="D583" i="67"/>
  <c r="E583" i="67"/>
  <c r="F583" i="67"/>
  <c r="G583" i="67"/>
  <c r="H583" i="67"/>
  <c r="I583" i="67"/>
  <c r="J583" i="67"/>
  <c r="K583" i="67"/>
  <c r="L583" i="67"/>
  <c r="M583" i="67"/>
  <c r="N583" i="67"/>
  <c r="O583" i="67"/>
  <c r="P583" i="67"/>
  <c r="Q583" i="67"/>
  <c r="R583" i="67"/>
  <c r="S583" i="67"/>
  <c r="T583" i="67"/>
  <c r="U583" i="67"/>
  <c r="V583" i="67"/>
  <c r="W583" i="67"/>
  <c r="X583" i="67"/>
  <c r="Y583" i="67"/>
  <c r="Z583" i="67"/>
  <c r="AA583" i="67"/>
  <c r="AB583" i="67"/>
  <c r="AC583" i="67"/>
  <c r="AD583" i="67"/>
  <c r="AE583" i="67"/>
  <c r="AF583" i="67"/>
  <c r="AG583" i="67"/>
  <c r="AH583" i="67"/>
  <c r="AI583" i="67"/>
  <c r="AJ583" i="67"/>
  <c r="AK583" i="67"/>
  <c r="AL583" i="67"/>
  <c r="AM583" i="67"/>
  <c r="AN583" i="67"/>
  <c r="AO583" i="67"/>
  <c r="AP583" i="67"/>
  <c r="AQ583" i="67"/>
  <c r="AR583" i="67"/>
  <c r="AS583" i="67"/>
  <c r="AT583" i="67"/>
  <c r="AU583" i="67"/>
  <c r="AV583" i="67"/>
  <c r="AW583" i="67"/>
  <c r="AX583" i="67"/>
  <c r="AY583" i="67"/>
  <c r="AZ583" i="67"/>
  <c r="BA583" i="67"/>
  <c r="BB583" i="67"/>
  <c r="BC583" i="67"/>
  <c r="BD583" i="67"/>
  <c r="BE583" i="67"/>
  <c r="BF583" i="67"/>
  <c r="BG583" i="67"/>
  <c r="BH583" i="67"/>
  <c r="BI583" i="67"/>
  <c r="BJ583" i="67"/>
  <c r="BK583" i="67"/>
  <c r="BL583" i="67"/>
  <c r="BM583" i="67"/>
  <c r="BN583" i="67"/>
  <c r="BO583" i="67"/>
  <c r="BP583" i="67"/>
  <c r="BQ583" i="67"/>
  <c r="BR583" i="67"/>
  <c r="CD583" i="67"/>
  <c r="CE583" i="67"/>
  <c r="CF583" i="67"/>
  <c r="CG583" i="67"/>
  <c r="CH583" i="67"/>
  <c r="CI583" i="67"/>
  <c r="CJ583" i="67"/>
  <c r="CK583" i="67"/>
  <c r="CL583" i="67"/>
  <c r="CM583" i="67"/>
  <c r="CN583" i="67"/>
  <c r="CO583" i="67"/>
  <c r="CP583" i="67"/>
  <c r="CQ583" i="67"/>
  <c r="CR583" i="67"/>
  <c r="CS583" i="67"/>
  <c r="CT583" i="67"/>
  <c r="CU583" i="67"/>
  <c r="CV583" i="67"/>
  <c r="CW583" i="67"/>
  <c r="CX583" i="67"/>
  <c r="CY583" i="67"/>
  <c r="CZ583" i="67"/>
  <c r="DA583" i="67"/>
  <c r="DB583" i="67"/>
  <c r="DC583" i="67"/>
  <c r="DD583" i="67"/>
  <c r="DE583" i="67"/>
  <c r="DF583" i="67"/>
  <c r="DG583" i="67"/>
  <c r="DH583" i="67"/>
  <c r="DI583" i="67"/>
  <c r="DJ583" i="67"/>
  <c r="DK583" i="67"/>
  <c r="DL583" i="67"/>
  <c r="DM583" i="67"/>
  <c r="DN583" i="67"/>
  <c r="DO583" i="67"/>
  <c r="DP583" i="67"/>
  <c r="DQ583" i="67"/>
  <c r="DR583" i="67"/>
  <c r="DS583" i="67"/>
  <c r="DT583" i="67"/>
  <c r="DU583" i="67"/>
  <c r="DV583" i="67"/>
  <c r="DW583" i="67"/>
  <c r="DX583" i="67"/>
  <c r="DY583" i="67"/>
  <c r="DZ583" i="67"/>
  <c r="EA583" i="67"/>
  <c r="EB583" i="67"/>
  <c r="EC583" i="67"/>
  <c r="ED583" i="67"/>
  <c r="EE583" i="67"/>
  <c r="EF583" i="67"/>
  <c r="EG583" i="67"/>
  <c r="EH583" i="67"/>
  <c r="EI583" i="67"/>
  <c r="EJ583" i="67"/>
  <c r="A584" i="67"/>
  <c r="B584" i="67"/>
  <c r="C584" i="67"/>
  <c r="D584" i="67"/>
  <c r="E584" i="67"/>
  <c r="F584" i="67"/>
  <c r="G584" i="67"/>
  <c r="H584" i="67"/>
  <c r="I584" i="67"/>
  <c r="J584" i="67"/>
  <c r="K584" i="67"/>
  <c r="L584" i="67"/>
  <c r="M584" i="67"/>
  <c r="N584" i="67"/>
  <c r="O584" i="67"/>
  <c r="P584" i="67"/>
  <c r="Q584" i="67"/>
  <c r="R584" i="67"/>
  <c r="S584" i="67"/>
  <c r="T584" i="67"/>
  <c r="U584" i="67"/>
  <c r="V584" i="67"/>
  <c r="W584" i="67"/>
  <c r="X584" i="67"/>
  <c r="Y584" i="67"/>
  <c r="Z584" i="67"/>
  <c r="AA584" i="67"/>
  <c r="AB584" i="67"/>
  <c r="AC584" i="67"/>
  <c r="AD584" i="67"/>
  <c r="AE584" i="67"/>
  <c r="AF584" i="67"/>
  <c r="AG584" i="67"/>
  <c r="AH584" i="67"/>
  <c r="AI584" i="67"/>
  <c r="AJ584" i="67"/>
  <c r="AK584" i="67"/>
  <c r="AL584" i="67"/>
  <c r="AM584" i="67"/>
  <c r="AN584" i="67"/>
  <c r="AO584" i="67"/>
  <c r="AP584" i="67"/>
  <c r="AQ584" i="67"/>
  <c r="AR584" i="67"/>
  <c r="AS584" i="67"/>
  <c r="AT584" i="67"/>
  <c r="AU584" i="67"/>
  <c r="AV584" i="67"/>
  <c r="AW584" i="67"/>
  <c r="AX584" i="67"/>
  <c r="AY584" i="67"/>
  <c r="AZ584" i="67"/>
  <c r="BA584" i="67"/>
  <c r="BB584" i="67"/>
  <c r="BC584" i="67"/>
  <c r="BD584" i="67"/>
  <c r="BE584" i="67"/>
  <c r="BF584" i="67"/>
  <c r="BG584" i="67"/>
  <c r="BH584" i="67"/>
  <c r="BI584" i="67"/>
  <c r="BJ584" i="67"/>
  <c r="BK584" i="67"/>
  <c r="BL584" i="67"/>
  <c r="BM584" i="67"/>
  <c r="BN584" i="67"/>
  <c r="BO584" i="67"/>
  <c r="BP584" i="67"/>
  <c r="BQ584" i="67"/>
  <c r="BR584" i="67"/>
  <c r="BS584" i="67"/>
  <c r="BT584" i="67"/>
  <c r="BU584" i="67"/>
  <c r="BV584" i="67"/>
  <c r="BW584" i="67"/>
  <c r="BX584" i="67"/>
  <c r="BY584" i="67"/>
  <c r="BZ584" i="67"/>
  <c r="CA584" i="67"/>
  <c r="CB584" i="67"/>
  <c r="CC584" i="67"/>
  <c r="CD584" i="67"/>
  <c r="CE584" i="67"/>
  <c r="CF584" i="67"/>
  <c r="CG584" i="67"/>
  <c r="CH584" i="67"/>
  <c r="CI584" i="67"/>
  <c r="CJ584" i="67"/>
  <c r="CK584" i="67"/>
  <c r="CL584" i="67"/>
  <c r="CM584" i="67"/>
  <c r="CN584" i="67"/>
  <c r="CO584" i="67"/>
  <c r="CP584" i="67"/>
  <c r="CQ584" i="67"/>
  <c r="CR584" i="67"/>
  <c r="CS584" i="67"/>
  <c r="CT584" i="67"/>
  <c r="CU584" i="67"/>
  <c r="CV584" i="67"/>
  <c r="CW584" i="67"/>
  <c r="CX584" i="67"/>
  <c r="CY584" i="67"/>
  <c r="CZ584" i="67"/>
  <c r="DA584" i="67"/>
  <c r="DB584" i="67"/>
  <c r="DC584" i="67"/>
  <c r="DD584" i="67"/>
  <c r="DE584" i="67"/>
  <c r="DF584" i="67"/>
  <c r="DG584" i="67"/>
  <c r="DH584" i="67"/>
  <c r="DI584" i="67"/>
  <c r="DJ584" i="67"/>
  <c r="DK584" i="67"/>
  <c r="DL584" i="67"/>
  <c r="DM584" i="67"/>
  <c r="DN584" i="67"/>
  <c r="DO584" i="67"/>
  <c r="DP584" i="67"/>
  <c r="DQ584" i="67"/>
  <c r="DR584" i="67"/>
  <c r="DS584" i="67"/>
  <c r="DT584" i="67"/>
  <c r="DU584" i="67"/>
  <c r="DV584" i="67"/>
  <c r="DW584" i="67"/>
  <c r="DX584" i="67"/>
  <c r="DY584" i="67"/>
  <c r="DZ584" i="67"/>
  <c r="EA584" i="67"/>
  <c r="EB584" i="67"/>
  <c r="EC584" i="67"/>
  <c r="ED584" i="67"/>
  <c r="EE584" i="67"/>
  <c r="EF584" i="67"/>
  <c r="EG584" i="67"/>
  <c r="EH584" i="67"/>
  <c r="EI584" i="67"/>
  <c r="EJ584" i="67"/>
  <c r="A585" i="67"/>
  <c r="B585" i="67"/>
  <c r="C585" i="67"/>
  <c r="D585" i="67"/>
  <c r="E585" i="67"/>
  <c r="F585" i="67"/>
  <c r="G585" i="67"/>
  <c r="H585" i="67"/>
  <c r="I585" i="67"/>
  <c r="J585" i="67"/>
  <c r="K585" i="67"/>
  <c r="L585" i="67"/>
  <c r="M585" i="67"/>
  <c r="N585" i="67"/>
  <c r="O585" i="67"/>
  <c r="P585" i="67"/>
  <c r="Q585" i="67"/>
  <c r="R585" i="67"/>
  <c r="S585" i="67"/>
  <c r="T585" i="67"/>
  <c r="U585" i="67"/>
  <c r="V585" i="67"/>
  <c r="W585" i="67"/>
  <c r="X585" i="67"/>
  <c r="Y585" i="67"/>
  <c r="Z585" i="67"/>
  <c r="AA585" i="67"/>
  <c r="AB585" i="67"/>
  <c r="AC585" i="67"/>
  <c r="AD585" i="67"/>
  <c r="AE585" i="67"/>
  <c r="AF585" i="67"/>
  <c r="AG585" i="67"/>
  <c r="AH585" i="67"/>
  <c r="AI585" i="67"/>
  <c r="AJ585" i="67"/>
  <c r="AK585" i="67"/>
  <c r="AL585" i="67"/>
  <c r="AM585" i="67"/>
  <c r="AN585" i="67"/>
  <c r="AO585" i="67"/>
  <c r="AP585" i="67"/>
  <c r="AQ585" i="67"/>
  <c r="AR585" i="67"/>
  <c r="AS585" i="67"/>
  <c r="AT585" i="67"/>
  <c r="AU585" i="67"/>
  <c r="AV585" i="67"/>
  <c r="AW585" i="67"/>
  <c r="AX585" i="67"/>
  <c r="AY585" i="67"/>
  <c r="AZ585" i="67"/>
  <c r="BA585" i="67"/>
  <c r="BB585" i="67"/>
  <c r="BC585" i="67"/>
  <c r="BD585" i="67"/>
  <c r="BE585" i="67"/>
  <c r="BF585" i="67"/>
  <c r="BG585" i="67"/>
  <c r="BH585" i="67"/>
  <c r="BI585" i="67"/>
  <c r="BJ585" i="67"/>
  <c r="BK585" i="67"/>
  <c r="BL585" i="67"/>
  <c r="BM585" i="67"/>
  <c r="BN585" i="67"/>
  <c r="BO585" i="67"/>
  <c r="BP585" i="67"/>
  <c r="BQ585" i="67"/>
  <c r="BR585" i="67"/>
  <c r="BS585" i="67"/>
  <c r="BT585" i="67"/>
  <c r="BU585" i="67"/>
  <c r="BV585" i="67"/>
  <c r="BW585" i="67"/>
  <c r="BX585" i="67"/>
  <c r="BY585" i="67"/>
  <c r="BZ585" i="67"/>
  <c r="CA585" i="67"/>
  <c r="CB585" i="67"/>
  <c r="CC585" i="67"/>
  <c r="CD585" i="67"/>
  <c r="CE585" i="67"/>
  <c r="CF585" i="67"/>
  <c r="CG585" i="67"/>
  <c r="CH585" i="67"/>
  <c r="CI585" i="67"/>
  <c r="CJ585" i="67"/>
  <c r="CK585" i="67"/>
  <c r="CL585" i="67"/>
  <c r="CM585" i="67"/>
  <c r="CN585" i="67"/>
  <c r="CO585" i="67"/>
  <c r="CP585" i="67"/>
  <c r="CQ585" i="67"/>
  <c r="CR585" i="67"/>
  <c r="CS585" i="67"/>
  <c r="CT585" i="67"/>
  <c r="CU585" i="67"/>
  <c r="CV585" i="67"/>
  <c r="CW585" i="67"/>
  <c r="CX585" i="67"/>
  <c r="CY585" i="67"/>
  <c r="CZ585" i="67"/>
  <c r="DA585" i="67"/>
  <c r="DB585" i="67"/>
  <c r="DC585" i="67"/>
  <c r="DD585" i="67"/>
  <c r="DE585" i="67"/>
  <c r="DF585" i="67"/>
  <c r="DG585" i="67"/>
  <c r="DH585" i="67"/>
  <c r="DI585" i="67"/>
  <c r="DJ585" i="67"/>
  <c r="DK585" i="67"/>
  <c r="DL585" i="67"/>
  <c r="DM585" i="67"/>
  <c r="DN585" i="67"/>
  <c r="DO585" i="67"/>
  <c r="DP585" i="67"/>
  <c r="DQ585" i="67"/>
  <c r="DR585" i="67"/>
  <c r="DS585" i="67"/>
  <c r="DT585" i="67"/>
  <c r="DU585" i="67"/>
  <c r="DV585" i="67"/>
  <c r="DW585" i="67"/>
  <c r="DX585" i="67"/>
  <c r="DY585" i="67"/>
  <c r="DZ585" i="67"/>
  <c r="EA585" i="67"/>
  <c r="EB585" i="67"/>
  <c r="EC585" i="67"/>
  <c r="ED585" i="67"/>
  <c r="EE585" i="67"/>
  <c r="EF585" i="67"/>
  <c r="EG585" i="67"/>
  <c r="EH585" i="67"/>
  <c r="EI585" i="67"/>
  <c r="EJ585" i="67"/>
  <c r="A586" i="67"/>
  <c r="B586" i="67"/>
  <c r="C586" i="67"/>
  <c r="D586" i="67"/>
  <c r="E586" i="67"/>
  <c r="F586" i="67"/>
  <c r="G586" i="67"/>
  <c r="H586" i="67"/>
  <c r="I586" i="67"/>
  <c r="J586" i="67"/>
  <c r="K586" i="67"/>
  <c r="L586" i="67"/>
  <c r="M586" i="67"/>
  <c r="N586" i="67"/>
  <c r="O586" i="67"/>
  <c r="P586" i="67"/>
  <c r="Q586" i="67"/>
  <c r="R586" i="67"/>
  <c r="S586" i="67"/>
  <c r="T586" i="67"/>
  <c r="U586" i="67"/>
  <c r="V586" i="67"/>
  <c r="W586" i="67"/>
  <c r="X586" i="67"/>
  <c r="Y586" i="67"/>
  <c r="Z586" i="67"/>
  <c r="AA586" i="67"/>
  <c r="AB586" i="67"/>
  <c r="AC586" i="67"/>
  <c r="AD586" i="67"/>
  <c r="AE586" i="67"/>
  <c r="AF586" i="67"/>
  <c r="AG586" i="67"/>
  <c r="AH586" i="67"/>
  <c r="AI586" i="67"/>
  <c r="AJ586" i="67"/>
  <c r="AK586" i="67"/>
  <c r="AL586" i="67"/>
  <c r="AM586" i="67"/>
  <c r="AN586" i="67"/>
  <c r="AO586" i="67"/>
  <c r="AP586" i="67"/>
  <c r="AQ586" i="67"/>
  <c r="AR586" i="67"/>
  <c r="AS586" i="67"/>
  <c r="CD586" i="67"/>
  <c r="CE586" i="67"/>
  <c r="CF586" i="67"/>
  <c r="CG586" i="67"/>
  <c r="CH586" i="67"/>
  <c r="CI586" i="67"/>
  <c r="CJ586" i="67"/>
  <c r="CK586" i="67"/>
  <c r="CL586" i="67"/>
  <c r="CM586" i="67"/>
  <c r="CN586" i="67"/>
  <c r="CO586" i="67"/>
  <c r="CP586" i="67"/>
  <c r="CQ586" i="67"/>
  <c r="CR586" i="67"/>
  <c r="CS586" i="67"/>
  <c r="CT586" i="67"/>
  <c r="CU586" i="67"/>
  <c r="CV586" i="67"/>
  <c r="CW586" i="67"/>
  <c r="CX586" i="67"/>
  <c r="CY586" i="67"/>
  <c r="CZ586" i="67"/>
  <c r="DA586" i="67"/>
  <c r="DB586" i="67"/>
  <c r="DC586" i="67"/>
  <c r="DD586" i="67"/>
  <c r="DE586" i="67"/>
  <c r="DF586" i="67"/>
  <c r="DG586" i="67"/>
  <c r="DH586" i="67"/>
  <c r="DI586" i="67"/>
  <c r="DJ586" i="67"/>
  <c r="DK586" i="67"/>
  <c r="DL586" i="67"/>
  <c r="DM586" i="67"/>
  <c r="DN586" i="67"/>
  <c r="DO586" i="67"/>
  <c r="DP586" i="67"/>
  <c r="DZ586" i="67"/>
  <c r="EA586" i="67"/>
  <c r="EB586" i="67"/>
  <c r="EC586" i="67"/>
  <c r="ED586" i="67"/>
  <c r="EE586" i="67"/>
  <c r="EF586" i="67"/>
  <c r="EG586" i="67"/>
  <c r="EH586" i="67"/>
  <c r="EI586" i="67"/>
  <c r="EJ586" i="67"/>
  <c r="A587" i="67"/>
  <c r="B587" i="67"/>
  <c r="C587" i="67"/>
  <c r="D587" i="67"/>
  <c r="E587" i="67"/>
  <c r="F587" i="67"/>
  <c r="G587" i="67"/>
  <c r="H587" i="67"/>
  <c r="I587" i="67"/>
  <c r="J587" i="67"/>
  <c r="K587" i="67"/>
  <c r="L587" i="67"/>
  <c r="M587" i="67"/>
  <c r="N587" i="67"/>
  <c r="O587" i="67"/>
  <c r="P587" i="67"/>
  <c r="Q587" i="67"/>
  <c r="R587" i="67"/>
  <c r="S587" i="67"/>
  <c r="T587" i="67"/>
  <c r="U587" i="67"/>
  <c r="V587" i="67"/>
  <c r="W587" i="67"/>
  <c r="X587" i="67"/>
  <c r="Y587" i="67"/>
  <c r="Z587" i="67"/>
  <c r="AA587" i="67"/>
  <c r="AB587" i="67"/>
  <c r="AC587" i="67"/>
  <c r="AD587" i="67"/>
  <c r="AE587" i="67"/>
  <c r="AF587" i="67"/>
  <c r="AG587" i="67"/>
  <c r="AH587" i="67"/>
  <c r="AI587" i="67"/>
  <c r="AJ587" i="67"/>
  <c r="AK587" i="67"/>
  <c r="AL587" i="67"/>
  <c r="AM587" i="67"/>
  <c r="AN587" i="67"/>
  <c r="AO587" i="67"/>
  <c r="AP587" i="67"/>
  <c r="AQ587" i="67"/>
  <c r="AR587" i="67"/>
  <c r="AS587" i="67"/>
  <c r="AT587" i="67"/>
  <c r="AU587" i="67"/>
  <c r="AV587" i="67"/>
  <c r="AW587" i="67"/>
  <c r="AX587" i="67"/>
  <c r="AY587" i="67"/>
  <c r="AZ587" i="67"/>
  <c r="BA587" i="67"/>
  <c r="BB587" i="67"/>
  <c r="BC587" i="67"/>
  <c r="BD587" i="67"/>
  <c r="BE587" i="67"/>
  <c r="BF587" i="67"/>
  <c r="BG587" i="67"/>
  <c r="BH587" i="67"/>
  <c r="BI587" i="67"/>
  <c r="BJ587" i="67"/>
  <c r="BK587" i="67"/>
  <c r="BL587" i="67"/>
  <c r="BM587" i="67"/>
  <c r="BN587" i="67"/>
  <c r="BO587" i="67"/>
  <c r="BP587" i="67"/>
  <c r="BQ587" i="67"/>
  <c r="BR587" i="67"/>
  <c r="BS587" i="67"/>
  <c r="BT587" i="67"/>
  <c r="BU587" i="67"/>
  <c r="BV587" i="67"/>
  <c r="BW587" i="67"/>
  <c r="BX587" i="67"/>
  <c r="BY587" i="67"/>
  <c r="BZ587" i="67"/>
  <c r="CA587" i="67"/>
  <c r="CB587" i="67"/>
  <c r="CC587" i="67"/>
  <c r="CD587" i="67"/>
  <c r="CE587" i="67"/>
  <c r="CF587" i="67"/>
  <c r="CG587" i="67"/>
  <c r="CH587" i="67"/>
  <c r="CI587" i="67"/>
  <c r="CJ587" i="67"/>
  <c r="CK587" i="67"/>
  <c r="CL587" i="67"/>
  <c r="CM587" i="67"/>
  <c r="CN587" i="67"/>
  <c r="CO587" i="67"/>
  <c r="CP587" i="67"/>
  <c r="CQ587" i="67"/>
  <c r="CR587" i="67"/>
  <c r="CS587" i="67"/>
  <c r="CT587" i="67"/>
  <c r="CU587" i="67"/>
  <c r="CV587" i="67"/>
  <c r="CW587" i="67"/>
  <c r="CX587" i="67"/>
  <c r="CY587" i="67"/>
  <c r="CZ587" i="67"/>
  <c r="DA587" i="67"/>
  <c r="DB587" i="67"/>
  <c r="DC587" i="67"/>
  <c r="DD587" i="67"/>
  <c r="DE587" i="67"/>
  <c r="DF587" i="67"/>
  <c r="DG587" i="67"/>
  <c r="DH587" i="67"/>
  <c r="DI587" i="67"/>
  <c r="DJ587" i="67"/>
  <c r="DK587" i="67"/>
  <c r="DL587" i="67"/>
  <c r="DM587" i="67"/>
  <c r="DN587" i="67"/>
  <c r="DO587" i="67"/>
  <c r="DP587" i="67"/>
  <c r="DQ587" i="67"/>
  <c r="DR587" i="67"/>
  <c r="DS587" i="67"/>
  <c r="DT587" i="67"/>
  <c r="DU587" i="67"/>
  <c r="DV587" i="67"/>
  <c r="DW587" i="67"/>
  <c r="DX587" i="67"/>
  <c r="DY587" i="67"/>
  <c r="DZ587" i="67"/>
  <c r="EA587" i="67"/>
  <c r="EB587" i="67"/>
  <c r="EC587" i="67"/>
  <c r="ED587" i="67"/>
  <c r="EE587" i="67"/>
  <c r="EF587" i="67"/>
  <c r="EG587" i="67"/>
  <c r="EH587" i="67"/>
  <c r="EI587" i="67"/>
  <c r="EJ587" i="67"/>
  <c r="A588" i="67"/>
  <c r="B588" i="67"/>
  <c r="C588" i="67"/>
  <c r="D588" i="67"/>
  <c r="E588" i="67"/>
  <c r="F588" i="67"/>
  <c r="G588" i="67"/>
  <c r="H588" i="67"/>
  <c r="I588" i="67"/>
  <c r="J588" i="67"/>
  <c r="K588" i="67"/>
  <c r="L588" i="67"/>
  <c r="M588" i="67"/>
  <c r="N588" i="67"/>
  <c r="O588" i="67"/>
  <c r="P588" i="67"/>
  <c r="Q588" i="67"/>
  <c r="R588" i="67"/>
  <c r="S588" i="67"/>
  <c r="T588" i="67"/>
  <c r="U588" i="67"/>
  <c r="V588" i="67"/>
  <c r="W588" i="67"/>
  <c r="X588" i="67"/>
  <c r="Y588" i="67"/>
  <c r="Z588" i="67"/>
  <c r="AA588" i="67"/>
  <c r="AB588" i="67"/>
  <c r="AC588" i="67"/>
  <c r="AD588" i="67"/>
  <c r="AE588" i="67"/>
  <c r="AF588" i="67"/>
  <c r="AG588" i="67"/>
  <c r="AH588" i="67"/>
  <c r="AI588" i="67"/>
  <c r="AJ588" i="67"/>
  <c r="AK588" i="67"/>
  <c r="AL588" i="67"/>
  <c r="AM588" i="67"/>
  <c r="AN588" i="67"/>
  <c r="AO588" i="67"/>
  <c r="AP588" i="67"/>
  <c r="AQ588" i="67"/>
  <c r="AR588" i="67"/>
  <c r="AS588" i="67"/>
  <c r="AT588" i="67"/>
  <c r="AU588" i="67"/>
  <c r="AV588" i="67"/>
  <c r="AW588" i="67"/>
  <c r="AX588" i="67"/>
  <c r="AY588" i="67"/>
  <c r="AZ588" i="67"/>
  <c r="BA588" i="67"/>
  <c r="BB588" i="67"/>
  <c r="BC588" i="67"/>
  <c r="BD588" i="67"/>
  <c r="BE588" i="67"/>
  <c r="BF588" i="67"/>
  <c r="BG588" i="67"/>
  <c r="BH588" i="67"/>
  <c r="BI588" i="67"/>
  <c r="BJ588" i="67"/>
  <c r="BK588" i="67"/>
  <c r="BL588" i="67"/>
  <c r="BM588" i="67"/>
  <c r="BN588" i="67"/>
  <c r="BO588" i="67"/>
  <c r="BP588" i="67"/>
  <c r="BQ588" i="67"/>
  <c r="BR588" i="67"/>
  <c r="CD588" i="67"/>
  <c r="CE588" i="67"/>
  <c r="CF588" i="67"/>
  <c r="CG588" i="67"/>
  <c r="CH588" i="67"/>
  <c r="CI588" i="67"/>
  <c r="CJ588" i="67"/>
  <c r="CK588" i="67"/>
  <c r="CL588" i="67"/>
  <c r="CM588" i="67"/>
  <c r="CN588" i="67"/>
  <c r="CO588" i="67"/>
  <c r="CP588" i="67"/>
  <c r="CQ588" i="67"/>
  <c r="CR588" i="67"/>
  <c r="CS588" i="67"/>
  <c r="CT588" i="67"/>
  <c r="CU588" i="67"/>
  <c r="CV588" i="67"/>
  <c r="CW588" i="67"/>
  <c r="CX588" i="67"/>
  <c r="CY588" i="67"/>
  <c r="CZ588" i="67"/>
  <c r="DA588" i="67"/>
  <c r="DB588" i="67"/>
  <c r="DC588" i="67"/>
  <c r="DD588" i="67"/>
  <c r="DE588" i="67"/>
  <c r="DF588" i="67"/>
  <c r="DG588" i="67"/>
  <c r="DH588" i="67"/>
  <c r="DI588" i="67"/>
  <c r="DJ588" i="67"/>
  <c r="DK588" i="67"/>
  <c r="DL588" i="67"/>
  <c r="DM588" i="67"/>
  <c r="DN588" i="67"/>
  <c r="DO588" i="67"/>
  <c r="DP588" i="67"/>
  <c r="DQ588" i="67"/>
  <c r="DR588" i="67"/>
  <c r="DS588" i="67"/>
  <c r="DT588" i="67"/>
  <c r="DU588" i="67"/>
  <c r="DV588" i="67"/>
  <c r="DW588" i="67"/>
  <c r="DX588" i="67"/>
  <c r="DY588" i="67"/>
  <c r="DZ588" i="67"/>
  <c r="EA588" i="67"/>
  <c r="EB588" i="67"/>
  <c r="EC588" i="67"/>
  <c r="ED588" i="67"/>
  <c r="EE588" i="67"/>
  <c r="EF588" i="67"/>
  <c r="EG588" i="67"/>
  <c r="EH588" i="67"/>
  <c r="EI588" i="67"/>
  <c r="EJ588" i="67"/>
  <c r="A589" i="67"/>
  <c r="B589" i="67"/>
  <c r="C589" i="67"/>
  <c r="D589" i="67"/>
  <c r="E589" i="67"/>
  <c r="F589" i="67"/>
  <c r="G589" i="67"/>
  <c r="H589" i="67"/>
  <c r="I589" i="67"/>
  <c r="J589" i="67"/>
  <c r="K589" i="67"/>
  <c r="L589" i="67"/>
  <c r="M589" i="67"/>
  <c r="N589" i="67"/>
  <c r="O589" i="67"/>
  <c r="P589" i="67"/>
  <c r="Q589" i="67"/>
  <c r="R589" i="67"/>
  <c r="S589" i="67"/>
  <c r="T589" i="67"/>
  <c r="U589" i="67"/>
  <c r="V589" i="67"/>
  <c r="W589" i="67"/>
  <c r="X589" i="67"/>
  <c r="Y589" i="67"/>
  <c r="Z589" i="67"/>
  <c r="AA589" i="67"/>
  <c r="AB589" i="67"/>
  <c r="AC589" i="67"/>
  <c r="AD589" i="67"/>
  <c r="AE589" i="67"/>
  <c r="AF589" i="67"/>
  <c r="AG589" i="67"/>
  <c r="AH589" i="67"/>
  <c r="AI589" i="67"/>
  <c r="AJ589" i="67"/>
  <c r="AK589" i="67"/>
  <c r="AL589" i="67"/>
  <c r="AM589" i="67"/>
  <c r="AN589" i="67"/>
  <c r="AO589" i="67"/>
  <c r="AP589" i="67"/>
  <c r="AQ589" i="67"/>
  <c r="AR589" i="67"/>
  <c r="AS589" i="67"/>
  <c r="AT589" i="67"/>
  <c r="AU589" i="67"/>
  <c r="AV589" i="67"/>
  <c r="AW589" i="67"/>
  <c r="AX589" i="67"/>
  <c r="AY589" i="67"/>
  <c r="AZ589" i="67"/>
  <c r="BA589" i="67"/>
  <c r="BB589" i="67"/>
  <c r="BC589" i="67"/>
  <c r="BD589" i="67"/>
  <c r="BE589" i="67"/>
  <c r="BF589" i="67"/>
  <c r="BG589" i="67"/>
  <c r="BH589" i="67"/>
  <c r="BI589" i="67"/>
  <c r="BJ589" i="67"/>
  <c r="BK589" i="67"/>
  <c r="BL589" i="67"/>
  <c r="BM589" i="67"/>
  <c r="BN589" i="67"/>
  <c r="BO589" i="67"/>
  <c r="BP589" i="67"/>
  <c r="BQ589" i="67"/>
  <c r="BR589" i="67"/>
  <c r="BS589" i="67"/>
  <c r="BT589" i="67"/>
  <c r="BU589" i="67"/>
  <c r="BV589" i="67"/>
  <c r="BW589" i="67"/>
  <c r="BX589" i="67"/>
  <c r="BY589" i="67"/>
  <c r="BZ589" i="67"/>
  <c r="CA589" i="67"/>
  <c r="CB589" i="67"/>
  <c r="CC589" i="67"/>
  <c r="CD589" i="67"/>
  <c r="CE589" i="67"/>
  <c r="CF589" i="67"/>
  <c r="CG589" i="67"/>
  <c r="CH589" i="67"/>
  <c r="CI589" i="67"/>
  <c r="CJ589" i="67"/>
  <c r="CK589" i="67"/>
  <c r="CL589" i="67"/>
  <c r="CM589" i="67"/>
  <c r="CN589" i="67"/>
  <c r="CO589" i="67"/>
  <c r="CP589" i="67"/>
  <c r="CQ589" i="67"/>
  <c r="CR589" i="67"/>
  <c r="CS589" i="67"/>
  <c r="CT589" i="67"/>
  <c r="CU589" i="67"/>
  <c r="CV589" i="67"/>
  <c r="CW589" i="67"/>
  <c r="CX589" i="67"/>
  <c r="CY589" i="67"/>
  <c r="CZ589" i="67"/>
  <c r="DA589" i="67"/>
  <c r="DB589" i="67"/>
  <c r="DC589" i="67"/>
  <c r="DD589" i="67"/>
  <c r="DE589" i="67"/>
  <c r="DF589" i="67"/>
  <c r="DG589" i="67"/>
  <c r="DH589" i="67"/>
  <c r="DI589" i="67"/>
  <c r="DJ589" i="67"/>
  <c r="DK589" i="67"/>
  <c r="DL589" i="67"/>
  <c r="DM589" i="67"/>
  <c r="DN589" i="67"/>
  <c r="DO589" i="67"/>
  <c r="DP589" i="67"/>
  <c r="DQ589" i="67"/>
  <c r="DR589" i="67"/>
  <c r="DS589" i="67"/>
  <c r="DT589" i="67"/>
  <c r="DU589" i="67"/>
  <c r="DV589" i="67"/>
  <c r="DW589" i="67"/>
  <c r="DX589" i="67"/>
  <c r="DY589" i="67"/>
  <c r="DZ589" i="67"/>
  <c r="EA589" i="67"/>
  <c r="EB589" i="67"/>
  <c r="EC589" i="67"/>
  <c r="ED589" i="67"/>
  <c r="EE589" i="67"/>
  <c r="EF589" i="67"/>
  <c r="EG589" i="67"/>
  <c r="EH589" i="67"/>
  <c r="EI589" i="67"/>
  <c r="EJ589" i="67"/>
  <c r="A590" i="67"/>
  <c r="B590" i="67"/>
  <c r="C590" i="67"/>
  <c r="D590" i="67"/>
  <c r="E590" i="67"/>
  <c r="F590" i="67"/>
  <c r="G590" i="67"/>
  <c r="H590" i="67"/>
  <c r="I590" i="67"/>
  <c r="J590" i="67"/>
  <c r="K590" i="67"/>
  <c r="L590" i="67"/>
  <c r="M590" i="67"/>
  <c r="N590" i="67"/>
  <c r="O590" i="67"/>
  <c r="P590" i="67"/>
  <c r="Q590" i="67"/>
  <c r="R590" i="67"/>
  <c r="S590" i="67"/>
  <c r="T590" i="67"/>
  <c r="U590" i="67"/>
  <c r="V590" i="67"/>
  <c r="W590" i="67"/>
  <c r="X590" i="67"/>
  <c r="Y590" i="67"/>
  <c r="Z590" i="67"/>
  <c r="AA590" i="67"/>
  <c r="AB590" i="67"/>
  <c r="AC590" i="67"/>
  <c r="AD590" i="67"/>
  <c r="AE590" i="67"/>
  <c r="AF590" i="67"/>
  <c r="AG590" i="67"/>
  <c r="AH590" i="67"/>
  <c r="AI590" i="67"/>
  <c r="AJ590" i="67"/>
  <c r="AK590" i="67"/>
  <c r="AL590" i="67"/>
  <c r="AM590" i="67"/>
  <c r="AN590" i="67"/>
  <c r="AO590" i="67"/>
  <c r="AP590" i="67"/>
  <c r="AQ590" i="67"/>
  <c r="AR590" i="67"/>
  <c r="AS590" i="67"/>
  <c r="AT590" i="67"/>
  <c r="AU590" i="67"/>
  <c r="AV590" i="67"/>
  <c r="AW590" i="67"/>
  <c r="AX590" i="67"/>
  <c r="AY590" i="67"/>
  <c r="AZ590" i="67"/>
  <c r="BA590" i="67"/>
  <c r="BB590" i="67"/>
  <c r="BC590" i="67"/>
  <c r="BD590" i="67"/>
  <c r="BE590" i="67"/>
  <c r="BF590" i="67"/>
  <c r="BG590" i="67"/>
  <c r="BH590" i="67"/>
  <c r="BI590" i="67"/>
  <c r="BJ590" i="67"/>
  <c r="BK590" i="67"/>
  <c r="BL590" i="67"/>
  <c r="BM590" i="67"/>
  <c r="BN590" i="67"/>
  <c r="BO590" i="67"/>
  <c r="BP590" i="67"/>
  <c r="BQ590" i="67"/>
  <c r="BR590" i="67"/>
  <c r="CD590" i="67"/>
  <c r="CE590" i="67"/>
  <c r="CF590" i="67"/>
  <c r="CG590" i="67"/>
  <c r="CH590" i="67"/>
  <c r="CI590" i="67"/>
  <c r="CJ590" i="67"/>
  <c r="CK590" i="67"/>
  <c r="CL590" i="67"/>
  <c r="CM590" i="67"/>
  <c r="CN590" i="67"/>
  <c r="CO590" i="67"/>
  <c r="CP590" i="67"/>
  <c r="CQ590" i="67"/>
  <c r="CR590" i="67"/>
  <c r="CS590" i="67"/>
  <c r="CT590" i="67"/>
  <c r="CU590" i="67"/>
  <c r="CV590" i="67"/>
  <c r="CW590" i="67"/>
  <c r="CX590" i="67"/>
  <c r="CY590" i="67"/>
  <c r="CZ590" i="67"/>
  <c r="DA590" i="67"/>
  <c r="DB590" i="67"/>
  <c r="DC590" i="67"/>
  <c r="DD590" i="67"/>
  <c r="DE590" i="67"/>
  <c r="DF590" i="67"/>
  <c r="DG590" i="67"/>
  <c r="DH590" i="67"/>
  <c r="DI590" i="67"/>
  <c r="DJ590" i="67"/>
  <c r="DK590" i="67"/>
  <c r="DL590" i="67"/>
  <c r="DM590" i="67"/>
  <c r="DN590" i="67"/>
  <c r="DO590" i="67"/>
  <c r="DP590" i="67"/>
  <c r="DQ590" i="67"/>
  <c r="DR590" i="67"/>
  <c r="DS590" i="67"/>
  <c r="DT590" i="67"/>
  <c r="DU590" i="67"/>
  <c r="DV590" i="67"/>
  <c r="DW590" i="67"/>
  <c r="DX590" i="67"/>
  <c r="DY590" i="67"/>
  <c r="DZ590" i="67"/>
  <c r="EA590" i="67"/>
  <c r="EB590" i="67"/>
  <c r="EC590" i="67"/>
  <c r="ED590" i="67"/>
  <c r="EE590" i="67"/>
  <c r="EF590" i="67"/>
  <c r="EG590" i="67"/>
  <c r="EH590" i="67"/>
  <c r="EI590" i="67"/>
  <c r="EJ590" i="67"/>
  <c r="A591" i="67"/>
  <c r="B591" i="67"/>
  <c r="C591" i="67"/>
  <c r="D591" i="67"/>
  <c r="E591" i="67"/>
  <c r="F591" i="67"/>
  <c r="G591" i="67"/>
  <c r="H591" i="67"/>
  <c r="I591" i="67"/>
  <c r="J591" i="67"/>
  <c r="K591" i="67"/>
  <c r="L591" i="67"/>
  <c r="M591" i="67"/>
  <c r="N591" i="67"/>
  <c r="O591" i="67"/>
  <c r="P591" i="67"/>
  <c r="Q591" i="67"/>
  <c r="R591" i="67"/>
  <c r="S591" i="67"/>
  <c r="T591" i="67"/>
  <c r="U591" i="67"/>
  <c r="V591" i="67"/>
  <c r="W591" i="67"/>
  <c r="X591" i="67"/>
  <c r="Y591" i="67"/>
  <c r="Z591" i="67"/>
  <c r="AA591" i="67"/>
  <c r="AB591" i="67"/>
  <c r="AC591" i="67"/>
  <c r="AD591" i="67"/>
  <c r="AE591" i="67"/>
  <c r="AF591" i="67"/>
  <c r="AG591" i="67"/>
  <c r="AH591" i="67"/>
  <c r="AI591" i="67"/>
  <c r="AJ591" i="67"/>
  <c r="AK591" i="67"/>
  <c r="AL591" i="67"/>
  <c r="AM591" i="67"/>
  <c r="AN591" i="67"/>
  <c r="AO591" i="67"/>
  <c r="AP591" i="67"/>
  <c r="AQ591" i="67"/>
  <c r="AR591" i="67"/>
  <c r="AS591" i="67"/>
  <c r="AT591" i="67"/>
  <c r="AU591" i="67"/>
  <c r="AV591" i="67"/>
  <c r="AW591" i="67"/>
  <c r="AX591" i="67"/>
  <c r="AY591" i="67"/>
  <c r="AZ591" i="67"/>
  <c r="BA591" i="67"/>
  <c r="BB591" i="67"/>
  <c r="BC591" i="67"/>
  <c r="BD591" i="67"/>
  <c r="BE591" i="67"/>
  <c r="BF591" i="67"/>
  <c r="BG591" i="67"/>
  <c r="BH591" i="67"/>
  <c r="BI591" i="67"/>
  <c r="BJ591" i="67"/>
  <c r="BK591" i="67"/>
  <c r="BL591" i="67"/>
  <c r="BM591" i="67"/>
  <c r="BN591" i="67"/>
  <c r="BO591" i="67"/>
  <c r="BP591" i="67"/>
  <c r="BQ591" i="67"/>
  <c r="BR591" i="67"/>
  <c r="BS591" i="67"/>
  <c r="BT591" i="67"/>
  <c r="BU591" i="67"/>
  <c r="BV591" i="67"/>
  <c r="BW591" i="67"/>
  <c r="BX591" i="67"/>
  <c r="BY591" i="67"/>
  <c r="BZ591" i="67"/>
  <c r="CA591" i="67"/>
  <c r="CB591" i="67"/>
  <c r="CC591" i="67"/>
  <c r="CD591" i="67"/>
  <c r="CE591" i="67"/>
  <c r="CF591" i="67"/>
  <c r="CG591" i="67"/>
  <c r="CH591" i="67"/>
  <c r="CI591" i="67"/>
  <c r="CJ591" i="67"/>
  <c r="CK591" i="67"/>
  <c r="CL591" i="67"/>
  <c r="CM591" i="67"/>
  <c r="CN591" i="67"/>
  <c r="CO591" i="67"/>
  <c r="CP591" i="67"/>
  <c r="CQ591" i="67"/>
  <c r="CR591" i="67"/>
  <c r="CS591" i="67"/>
  <c r="CT591" i="67"/>
  <c r="CU591" i="67"/>
  <c r="CV591" i="67"/>
  <c r="CW591" i="67"/>
  <c r="CX591" i="67"/>
  <c r="CY591" i="67"/>
  <c r="CZ591" i="67"/>
  <c r="DA591" i="67"/>
  <c r="DB591" i="67"/>
  <c r="DC591" i="67"/>
  <c r="DD591" i="67"/>
  <c r="DE591" i="67"/>
  <c r="DF591" i="67"/>
  <c r="DG591" i="67"/>
  <c r="DH591" i="67"/>
  <c r="DI591" i="67"/>
  <c r="DJ591" i="67"/>
  <c r="DK591" i="67"/>
  <c r="DL591" i="67"/>
  <c r="DM591" i="67"/>
  <c r="DN591" i="67"/>
  <c r="DO591" i="67"/>
  <c r="DP591" i="67"/>
  <c r="DQ591" i="67"/>
  <c r="DR591" i="67"/>
  <c r="DS591" i="67"/>
  <c r="DT591" i="67"/>
  <c r="DU591" i="67"/>
  <c r="DV591" i="67"/>
  <c r="DW591" i="67"/>
  <c r="DX591" i="67"/>
  <c r="DY591" i="67"/>
  <c r="DZ591" i="67"/>
  <c r="EA591" i="67"/>
  <c r="EB591" i="67"/>
  <c r="EC591" i="67"/>
  <c r="ED591" i="67"/>
  <c r="EE591" i="67"/>
  <c r="EF591" i="67"/>
  <c r="EG591" i="67"/>
  <c r="EH591" i="67"/>
  <c r="EI591" i="67"/>
  <c r="EJ591" i="67"/>
  <c r="A592" i="67"/>
  <c r="B592" i="67"/>
  <c r="C592" i="67"/>
  <c r="D592" i="67"/>
  <c r="E592" i="67"/>
  <c r="F592" i="67"/>
  <c r="G592" i="67"/>
  <c r="H592" i="67"/>
  <c r="I592" i="67"/>
  <c r="J592" i="67"/>
  <c r="K592" i="67"/>
  <c r="L592" i="67"/>
  <c r="M592" i="67"/>
  <c r="N592" i="67"/>
  <c r="O592" i="67"/>
  <c r="P592" i="67"/>
  <c r="Q592" i="67"/>
  <c r="R592" i="67"/>
  <c r="S592" i="67"/>
  <c r="T592" i="67"/>
  <c r="U592" i="67"/>
  <c r="V592" i="67"/>
  <c r="W592" i="67"/>
  <c r="X592" i="67"/>
  <c r="Y592" i="67"/>
  <c r="Z592" i="67"/>
  <c r="AA592" i="67"/>
  <c r="AB592" i="67"/>
  <c r="AC592" i="67"/>
  <c r="AD592" i="67"/>
  <c r="AE592" i="67"/>
  <c r="AF592" i="67"/>
  <c r="AG592" i="67"/>
  <c r="AH592" i="67"/>
  <c r="AI592" i="67"/>
  <c r="AJ592" i="67"/>
  <c r="AK592" i="67"/>
  <c r="AL592" i="67"/>
  <c r="AM592" i="67"/>
  <c r="AN592" i="67"/>
  <c r="AO592" i="67"/>
  <c r="AP592" i="67"/>
  <c r="AQ592" i="67"/>
  <c r="AR592" i="67"/>
  <c r="AS592" i="67"/>
  <c r="AT592" i="67"/>
  <c r="AU592" i="67"/>
  <c r="AV592" i="67"/>
  <c r="AW592" i="67"/>
  <c r="AX592" i="67"/>
  <c r="AY592" i="67"/>
  <c r="AZ592" i="67"/>
  <c r="BA592" i="67"/>
  <c r="BB592" i="67"/>
  <c r="BC592" i="67"/>
  <c r="BD592" i="67"/>
  <c r="BE592" i="67"/>
  <c r="BF592" i="67"/>
  <c r="BG592" i="67"/>
  <c r="BH592" i="67"/>
  <c r="BI592" i="67"/>
  <c r="BJ592" i="67"/>
  <c r="BK592" i="67"/>
  <c r="BL592" i="67"/>
  <c r="BM592" i="67"/>
  <c r="BN592" i="67"/>
  <c r="BO592" i="67"/>
  <c r="BP592" i="67"/>
  <c r="BQ592" i="67"/>
  <c r="BR592" i="67"/>
  <c r="BS592" i="67"/>
  <c r="BT592" i="67"/>
  <c r="BU592" i="67"/>
  <c r="BV592" i="67"/>
  <c r="BW592" i="67"/>
  <c r="BX592" i="67"/>
  <c r="BY592" i="67"/>
  <c r="BZ592" i="67"/>
  <c r="CA592" i="67"/>
  <c r="CB592" i="67"/>
  <c r="CC592" i="67"/>
  <c r="CD592" i="67"/>
  <c r="CE592" i="67"/>
  <c r="CF592" i="67"/>
  <c r="CG592" i="67"/>
  <c r="CH592" i="67"/>
  <c r="CI592" i="67"/>
  <c r="CJ592" i="67"/>
  <c r="CK592" i="67"/>
  <c r="CL592" i="67"/>
  <c r="CM592" i="67"/>
  <c r="CN592" i="67"/>
  <c r="CO592" i="67"/>
  <c r="CP592" i="67"/>
  <c r="CQ592" i="67"/>
  <c r="CR592" i="67"/>
  <c r="CS592" i="67"/>
  <c r="CT592" i="67"/>
  <c r="CU592" i="67"/>
  <c r="CV592" i="67"/>
  <c r="CW592" i="67"/>
  <c r="CX592" i="67"/>
  <c r="CY592" i="67"/>
  <c r="CZ592" i="67"/>
  <c r="DA592" i="67"/>
  <c r="DB592" i="67"/>
  <c r="DC592" i="67"/>
  <c r="DD592" i="67"/>
  <c r="DE592" i="67"/>
  <c r="DF592" i="67"/>
  <c r="DG592" i="67"/>
  <c r="DH592" i="67"/>
  <c r="DI592" i="67"/>
  <c r="DJ592" i="67"/>
  <c r="DK592" i="67"/>
  <c r="DL592" i="67"/>
  <c r="DM592" i="67"/>
  <c r="DN592" i="67"/>
  <c r="DO592" i="67"/>
  <c r="DP592" i="67"/>
  <c r="DQ592" i="67"/>
  <c r="DR592" i="67"/>
  <c r="DS592" i="67"/>
  <c r="DT592" i="67"/>
  <c r="DU592" i="67"/>
  <c r="DV592" i="67"/>
  <c r="DW592" i="67"/>
  <c r="DX592" i="67"/>
  <c r="DY592" i="67"/>
  <c r="DZ592" i="67"/>
  <c r="EA592" i="67"/>
  <c r="EB592" i="67"/>
  <c r="EC592" i="67"/>
  <c r="ED592" i="67"/>
  <c r="EE592" i="67"/>
  <c r="EF592" i="67"/>
  <c r="EG592" i="67"/>
  <c r="EH592" i="67"/>
  <c r="EI592" i="67"/>
  <c r="EJ592" i="67"/>
  <c r="A593" i="67"/>
  <c r="B593" i="67"/>
  <c r="C593" i="67"/>
  <c r="D593" i="67"/>
  <c r="E593" i="67"/>
  <c r="F593" i="67"/>
  <c r="G593" i="67"/>
  <c r="H593" i="67"/>
  <c r="I593" i="67"/>
  <c r="J593" i="67"/>
  <c r="K593" i="67"/>
  <c r="L593" i="67"/>
  <c r="M593" i="67"/>
  <c r="N593" i="67"/>
  <c r="O593" i="67"/>
  <c r="P593" i="67"/>
  <c r="Q593" i="67"/>
  <c r="R593" i="67"/>
  <c r="S593" i="67"/>
  <c r="T593" i="67"/>
  <c r="U593" i="67"/>
  <c r="V593" i="67"/>
  <c r="W593" i="67"/>
  <c r="X593" i="67"/>
  <c r="Y593" i="67"/>
  <c r="Z593" i="67"/>
  <c r="AA593" i="67"/>
  <c r="AB593" i="67"/>
  <c r="AC593" i="67"/>
  <c r="AD593" i="67"/>
  <c r="AE593" i="67"/>
  <c r="AF593" i="67"/>
  <c r="AG593" i="67"/>
  <c r="AH593" i="67"/>
  <c r="AI593" i="67"/>
  <c r="AJ593" i="67"/>
  <c r="AK593" i="67"/>
  <c r="AL593" i="67"/>
  <c r="AM593" i="67"/>
  <c r="AN593" i="67"/>
  <c r="AO593" i="67"/>
  <c r="AP593" i="67"/>
  <c r="AQ593" i="67"/>
  <c r="AR593" i="67"/>
  <c r="AS593" i="67"/>
  <c r="CD593" i="67"/>
  <c r="CE593" i="67"/>
  <c r="CF593" i="67"/>
  <c r="CG593" i="67"/>
  <c r="CH593" i="67"/>
  <c r="CI593" i="67"/>
  <c r="CJ593" i="67"/>
  <c r="CK593" i="67"/>
  <c r="CL593" i="67"/>
  <c r="CM593" i="67"/>
  <c r="CN593" i="67"/>
  <c r="CO593" i="67"/>
  <c r="CP593" i="67"/>
  <c r="CQ593" i="67"/>
  <c r="CR593" i="67"/>
  <c r="CS593" i="67"/>
  <c r="CT593" i="67"/>
  <c r="CU593" i="67"/>
  <c r="CV593" i="67"/>
  <c r="CW593" i="67"/>
  <c r="CX593" i="67"/>
  <c r="CY593" i="67"/>
  <c r="CZ593" i="67"/>
  <c r="DA593" i="67"/>
  <c r="DB593" i="67"/>
  <c r="DC593" i="67"/>
  <c r="DD593" i="67"/>
  <c r="DE593" i="67"/>
  <c r="DF593" i="67"/>
  <c r="DG593" i="67"/>
  <c r="DH593" i="67"/>
  <c r="DI593" i="67"/>
  <c r="DJ593" i="67"/>
  <c r="DK593" i="67"/>
  <c r="DL593" i="67"/>
  <c r="DM593" i="67"/>
  <c r="DN593" i="67"/>
  <c r="DO593" i="67"/>
  <c r="DP593" i="67"/>
  <c r="DZ593" i="67"/>
  <c r="EA593" i="67"/>
  <c r="EB593" i="67"/>
  <c r="EC593" i="67"/>
  <c r="ED593" i="67"/>
  <c r="EE593" i="67"/>
  <c r="EF593" i="67"/>
  <c r="EG593" i="67"/>
  <c r="EH593" i="67"/>
  <c r="EI593" i="67"/>
  <c r="EJ593" i="67"/>
  <c r="A594" i="67"/>
  <c r="B594" i="67"/>
  <c r="C594" i="67"/>
  <c r="D594" i="67"/>
  <c r="E594" i="67"/>
  <c r="F594" i="67"/>
  <c r="G594" i="67"/>
  <c r="H594" i="67"/>
  <c r="I594" i="67"/>
  <c r="J594" i="67"/>
  <c r="K594" i="67"/>
  <c r="L594" i="67"/>
  <c r="M594" i="67"/>
  <c r="N594" i="67"/>
  <c r="O594" i="67"/>
  <c r="P594" i="67"/>
  <c r="Q594" i="67"/>
  <c r="R594" i="67"/>
  <c r="S594" i="67"/>
  <c r="T594" i="67"/>
  <c r="U594" i="67"/>
  <c r="V594" i="67"/>
  <c r="W594" i="67"/>
  <c r="X594" i="67"/>
  <c r="Y594" i="67"/>
  <c r="Z594" i="67"/>
  <c r="AA594" i="67"/>
  <c r="AB594" i="67"/>
  <c r="AC594" i="67"/>
  <c r="AD594" i="67"/>
  <c r="AE594" i="67"/>
  <c r="AF594" i="67"/>
  <c r="AG594" i="67"/>
  <c r="AH594" i="67"/>
  <c r="AI594" i="67"/>
  <c r="AJ594" i="67"/>
  <c r="AK594" i="67"/>
  <c r="AL594" i="67"/>
  <c r="AM594" i="67"/>
  <c r="AN594" i="67"/>
  <c r="AO594" i="67"/>
  <c r="AP594" i="67"/>
  <c r="AQ594" i="67"/>
  <c r="AR594" i="67"/>
  <c r="AS594" i="67"/>
  <c r="AT594" i="67"/>
  <c r="AU594" i="67"/>
  <c r="AV594" i="67"/>
  <c r="AW594" i="67"/>
  <c r="AX594" i="67"/>
  <c r="AY594" i="67"/>
  <c r="AZ594" i="67"/>
  <c r="BA594" i="67"/>
  <c r="BB594" i="67"/>
  <c r="BC594" i="67"/>
  <c r="BD594" i="67"/>
  <c r="BE594" i="67"/>
  <c r="BF594" i="67"/>
  <c r="BG594" i="67"/>
  <c r="BH594" i="67"/>
  <c r="BI594" i="67"/>
  <c r="BJ594" i="67"/>
  <c r="BK594" i="67"/>
  <c r="BL594" i="67"/>
  <c r="BM594" i="67"/>
  <c r="BN594" i="67"/>
  <c r="BO594" i="67"/>
  <c r="BP594" i="67"/>
  <c r="BQ594" i="67"/>
  <c r="BR594" i="67"/>
  <c r="CD594" i="67"/>
  <c r="CE594" i="67"/>
  <c r="CF594" i="67"/>
  <c r="CG594" i="67"/>
  <c r="CH594" i="67"/>
  <c r="CI594" i="67"/>
  <c r="CJ594" i="67"/>
  <c r="CK594" i="67"/>
  <c r="CL594" i="67"/>
  <c r="CM594" i="67"/>
  <c r="CN594" i="67"/>
  <c r="CO594" i="67"/>
  <c r="CP594" i="67"/>
  <c r="CQ594" i="67"/>
  <c r="CR594" i="67"/>
  <c r="CS594" i="67"/>
  <c r="CT594" i="67"/>
  <c r="CU594" i="67"/>
  <c r="CV594" i="67"/>
  <c r="CW594" i="67"/>
  <c r="CX594" i="67"/>
  <c r="CY594" i="67"/>
  <c r="CZ594" i="67"/>
  <c r="DA594" i="67"/>
  <c r="DB594" i="67"/>
  <c r="DC594" i="67"/>
  <c r="DD594" i="67"/>
  <c r="DE594" i="67"/>
  <c r="DF594" i="67"/>
  <c r="DG594" i="67"/>
  <c r="DH594" i="67"/>
  <c r="DI594" i="67"/>
  <c r="DJ594" i="67"/>
  <c r="DK594" i="67"/>
  <c r="DL594" i="67"/>
  <c r="DM594" i="67"/>
  <c r="DN594" i="67"/>
  <c r="DO594" i="67"/>
  <c r="DP594" i="67"/>
  <c r="DQ594" i="67"/>
  <c r="DR594" i="67"/>
  <c r="DS594" i="67"/>
  <c r="DT594" i="67"/>
  <c r="DU594" i="67"/>
  <c r="DV594" i="67"/>
  <c r="DW594" i="67"/>
  <c r="DX594" i="67"/>
  <c r="DY594" i="67"/>
  <c r="DZ594" i="67"/>
  <c r="EA594" i="67"/>
  <c r="EB594" i="67"/>
  <c r="EC594" i="67"/>
  <c r="ED594" i="67"/>
  <c r="EE594" i="67"/>
  <c r="EF594" i="67"/>
  <c r="EG594" i="67"/>
  <c r="EH594" i="67"/>
  <c r="EI594" i="67"/>
  <c r="EJ594" i="67"/>
  <c r="A595" i="67"/>
  <c r="B595" i="67"/>
  <c r="C595" i="67"/>
  <c r="D595" i="67"/>
  <c r="E595" i="67"/>
  <c r="F595" i="67"/>
  <c r="G595" i="67"/>
  <c r="H595" i="67"/>
  <c r="I595" i="67"/>
  <c r="J595" i="67"/>
  <c r="K595" i="67"/>
  <c r="L595" i="67"/>
  <c r="M595" i="67"/>
  <c r="N595" i="67"/>
  <c r="O595" i="67"/>
  <c r="P595" i="67"/>
  <c r="Q595" i="67"/>
  <c r="R595" i="67"/>
  <c r="S595" i="67"/>
  <c r="T595" i="67"/>
  <c r="U595" i="67"/>
  <c r="V595" i="67"/>
  <c r="W595" i="67"/>
  <c r="X595" i="67"/>
  <c r="Y595" i="67"/>
  <c r="Z595" i="67"/>
  <c r="AA595" i="67"/>
  <c r="AB595" i="67"/>
  <c r="AC595" i="67"/>
  <c r="AD595" i="67"/>
  <c r="AE595" i="67"/>
  <c r="AF595" i="67"/>
  <c r="AG595" i="67"/>
  <c r="AH595" i="67"/>
  <c r="AI595" i="67"/>
  <c r="AJ595" i="67"/>
  <c r="AK595" i="67"/>
  <c r="AL595" i="67"/>
  <c r="AM595" i="67"/>
  <c r="AN595" i="67"/>
  <c r="AO595" i="67"/>
  <c r="AP595" i="67"/>
  <c r="AQ595" i="67"/>
  <c r="AR595" i="67"/>
  <c r="AS595" i="67"/>
  <c r="AT595" i="67"/>
  <c r="AU595" i="67"/>
  <c r="AV595" i="67"/>
  <c r="AW595" i="67"/>
  <c r="AX595" i="67"/>
  <c r="AY595" i="67"/>
  <c r="AZ595" i="67"/>
  <c r="BA595" i="67"/>
  <c r="BB595" i="67"/>
  <c r="BC595" i="67"/>
  <c r="BD595" i="67"/>
  <c r="BE595" i="67"/>
  <c r="BF595" i="67"/>
  <c r="BG595" i="67"/>
  <c r="BH595" i="67"/>
  <c r="BI595" i="67"/>
  <c r="BJ595" i="67"/>
  <c r="BK595" i="67"/>
  <c r="BL595" i="67"/>
  <c r="BM595" i="67"/>
  <c r="BN595" i="67"/>
  <c r="BO595" i="67"/>
  <c r="BP595" i="67"/>
  <c r="BQ595" i="67"/>
  <c r="BR595" i="67"/>
  <c r="CD595" i="67"/>
  <c r="CE595" i="67"/>
  <c r="CF595" i="67"/>
  <c r="CG595" i="67"/>
  <c r="CH595" i="67"/>
  <c r="CI595" i="67"/>
  <c r="CJ595" i="67"/>
  <c r="CK595" i="67"/>
  <c r="CL595" i="67"/>
  <c r="CM595" i="67"/>
  <c r="CN595" i="67"/>
  <c r="CO595" i="67"/>
  <c r="CP595" i="67"/>
  <c r="CQ595" i="67"/>
  <c r="CR595" i="67"/>
  <c r="CS595" i="67"/>
  <c r="CT595" i="67"/>
  <c r="CU595" i="67"/>
  <c r="CV595" i="67"/>
  <c r="CW595" i="67"/>
  <c r="CX595" i="67"/>
  <c r="CY595" i="67"/>
  <c r="CZ595" i="67"/>
  <c r="DA595" i="67"/>
  <c r="DB595" i="67"/>
  <c r="DC595" i="67"/>
  <c r="DD595" i="67"/>
  <c r="DE595" i="67"/>
  <c r="DF595" i="67"/>
  <c r="DG595" i="67"/>
  <c r="DH595" i="67"/>
  <c r="DI595" i="67"/>
  <c r="DJ595" i="67"/>
  <c r="DK595" i="67"/>
  <c r="DL595" i="67"/>
  <c r="DM595" i="67"/>
  <c r="DN595" i="67"/>
  <c r="DO595" i="67"/>
  <c r="DP595" i="67"/>
  <c r="DQ595" i="67"/>
  <c r="DR595" i="67"/>
  <c r="DS595" i="67"/>
  <c r="DT595" i="67"/>
  <c r="DU595" i="67"/>
  <c r="DV595" i="67"/>
  <c r="DW595" i="67"/>
  <c r="DX595" i="67"/>
  <c r="DY595" i="67"/>
  <c r="DZ595" i="67"/>
  <c r="EA595" i="67"/>
  <c r="EB595" i="67"/>
  <c r="EC595" i="67"/>
  <c r="ED595" i="67"/>
  <c r="EE595" i="67"/>
  <c r="EF595" i="67"/>
  <c r="EG595" i="67"/>
  <c r="EH595" i="67"/>
  <c r="EI595" i="67"/>
  <c r="EJ595" i="67"/>
  <c r="A596" i="67"/>
  <c r="B596" i="67"/>
  <c r="C596" i="67"/>
  <c r="D596" i="67"/>
  <c r="E596" i="67"/>
  <c r="F596" i="67"/>
  <c r="G596" i="67"/>
  <c r="H596" i="67"/>
  <c r="I596" i="67"/>
  <c r="J596" i="67"/>
  <c r="K596" i="67"/>
  <c r="L596" i="67"/>
  <c r="M596" i="67"/>
  <c r="N596" i="67"/>
  <c r="O596" i="67"/>
  <c r="P596" i="67"/>
  <c r="Q596" i="67"/>
  <c r="R596" i="67"/>
  <c r="S596" i="67"/>
  <c r="T596" i="67"/>
  <c r="U596" i="67"/>
  <c r="V596" i="67"/>
  <c r="W596" i="67"/>
  <c r="X596" i="67"/>
  <c r="Y596" i="67"/>
  <c r="Z596" i="67"/>
  <c r="AA596" i="67"/>
  <c r="AB596" i="67"/>
  <c r="AC596" i="67"/>
  <c r="AD596" i="67"/>
  <c r="AE596" i="67"/>
  <c r="AF596" i="67"/>
  <c r="AG596" i="67"/>
  <c r="AH596" i="67"/>
  <c r="AI596" i="67"/>
  <c r="AJ596" i="67"/>
  <c r="AK596" i="67"/>
  <c r="AL596" i="67"/>
  <c r="AM596" i="67"/>
  <c r="AN596" i="67"/>
  <c r="AO596" i="67"/>
  <c r="AP596" i="67"/>
  <c r="AQ596" i="67"/>
  <c r="AR596" i="67"/>
  <c r="AS596" i="67"/>
  <c r="AT596" i="67"/>
  <c r="AU596" i="67"/>
  <c r="AV596" i="67"/>
  <c r="AW596" i="67"/>
  <c r="AX596" i="67"/>
  <c r="AY596" i="67"/>
  <c r="AZ596" i="67"/>
  <c r="BA596" i="67"/>
  <c r="BB596" i="67"/>
  <c r="BC596" i="67"/>
  <c r="BD596" i="67"/>
  <c r="BE596" i="67"/>
  <c r="BF596" i="67"/>
  <c r="BG596" i="67"/>
  <c r="BH596" i="67"/>
  <c r="BI596" i="67"/>
  <c r="BJ596" i="67"/>
  <c r="BK596" i="67"/>
  <c r="BL596" i="67"/>
  <c r="BM596" i="67"/>
  <c r="BN596" i="67"/>
  <c r="BO596" i="67"/>
  <c r="BP596" i="67"/>
  <c r="BQ596" i="67"/>
  <c r="BR596" i="67"/>
  <c r="CD596" i="67"/>
  <c r="CE596" i="67"/>
  <c r="CF596" i="67"/>
  <c r="CG596" i="67"/>
  <c r="CH596" i="67"/>
  <c r="CI596" i="67"/>
  <c r="CJ596" i="67"/>
  <c r="CK596" i="67"/>
  <c r="CL596" i="67"/>
  <c r="CM596" i="67"/>
  <c r="CN596" i="67"/>
  <c r="CO596" i="67"/>
  <c r="CP596" i="67"/>
  <c r="CQ596" i="67"/>
  <c r="CR596" i="67"/>
  <c r="CS596" i="67"/>
  <c r="CT596" i="67"/>
  <c r="CU596" i="67"/>
  <c r="CV596" i="67"/>
  <c r="CW596" i="67"/>
  <c r="CX596" i="67"/>
  <c r="CY596" i="67"/>
  <c r="CZ596" i="67"/>
  <c r="DA596" i="67"/>
  <c r="DB596" i="67"/>
  <c r="DC596" i="67"/>
  <c r="DD596" i="67"/>
  <c r="DE596" i="67"/>
  <c r="DF596" i="67"/>
  <c r="DG596" i="67"/>
  <c r="DH596" i="67"/>
  <c r="DI596" i="67"/>
  <c r="DJ596" i="67"/>
  <c r="DK596" i="67"/>
  <c r="DL596" i="67"/>
  <c r="DM596" i="67"/>
  <c r="DN596" i="67"/>
  <c r="DO596" i="67"/>
  <c r="DP596" i="67"/>
  <c r="DQ596" i="67"/>
  <c r="DR596" i="67"/>
  <c r="DS596" i="67"/>
  <c r="DT596" i="67"/>
  <c r="DU596" i="67"/>
  <c r="DV596" i="67"/>
  <c r="DW596" i="67"/>
  <c r="DX596" i="67"/>
  <c r="DY596" i="67"/>
  <c r="DZ596" i="67"/>
  <c r="EA596" i="67"/>
  <c r="EB596" i="67"/>
  <c r="EC596" i="67"/>
  <c r="ED596" i="67"/>
  <c r="EE596" i="67"/>
  <c r="EF596" i="67"/>
  <c r="EG596" i="67"/>
  <c r="EH596" i="67"/>
  <c r="EI596" i="67"/>
  <c r="EJ596" i="67"/>
  <c r="A597" i="67"/>
  <c r="B597" i="67"/>
  <c r="C597" i="67"/>
  <c r="D597" i="67"/>
  <c r="E597" i="67"/>
  <c r="F597" i="67"/>
  <c r="G597" i="67"/>
  <c r="H597" i="67"/>
  <c r="I597" i="67"/>
  <c r="J597" i="67"/>
  <c r="K597" i="67"/>
  <c r="L597" i="67"/>
  <c r="M597" i="67"/>
  <c r="N597" i="67"/>
  <c r="O597" i="67"/>
  <c r="P597" i="67"/>
  <c r="Q597" i="67"/>
  <c r="R597" i="67"/>
  <c r="S597" i="67"/>
  <c r="T597" i="67"/>
  <c r="U597" i="67"/>
  <c r="V597" i="67"/>
  <c r="W597" i="67"/>
  <c r="X597" i="67"/>
  <c r="Y597" i="67"/>
  <c r="Z597" i="67"/>
  <c r="AA597" i="67"/>
  <c r="AB597" i="67"/>
  <c r="AC597" i="67"/>
  <c r="AD597" i="67"/>
  <c r="AE597" i="67"/>
  <c r="AF597" i="67"/>
  <c r="AG597" i="67"/>
  <c r="AH597" i="67"/>
  <c r="AI597" i="67"/>
  <c r="AJ597" i="67"/>
  <c r="AK597" i="67"/>
  <c r="AL597" i="67"/>
  <c r="AM597" i="67"/>
  <c r="AN597" i="67"/>
  <c r="AO597" i="67"/>
  <c r="AP597" i="67"/>
  <c r="AQ597" i="67"/>
  <c r="AR597" i="67"/>
  <c r="AS597" i="67"/>
  <c r="AT597" i="67"/>
  <c r="AU597" i="67"/>
  <c r="AV597" i="67"/>
  <c r="AW597" i="67"/>
  <c r="AX597" i="67"/>
  <c r="AY597" i="67"/>
  <c r="AZ597" i="67"/>
  <c r="BA597" i="67"/>
  <c r="BB597" i="67"/>
  <c r="BC597" i="67"/>
  <c r="BD597" i="67"/>
  <c r="BE597" i="67"/>
  <c r="BF597" i="67"/>
  <c r="BG597" i="67"/>
  <c r="BH597" i="67"/>
  <c r="BI597" i="67"/>
  <c r="BJ597" i="67"/>
  <c r="BK597" i="67"/>
  <c r="BL597" i="67"/>
  <c r="BM597" i="67"/>
  <c r="BN597" i="67"/>
  <c r="BO597" i="67"/>
  <c r="BP597" i="67"/>
  <c r="BQ597" i="67"/>
  <c r="BR597" i="67"/>
  <c r="CD597" i="67"/>
  <c r="CE597" i="67"/>
  <c r="CF597" i="67"/>
  <c r="CG597" i="67"/>
  <c r="CH597" i="67"/>
  <c r="CI597" i="67"/>
  <c r="CJ597" i="67"/>
  <c r="CK597" i="67"/>
  <c r="CL597" i="67"/>
  <c r="CM597" i="67"/>
  <c r="CN597" i="67"/>
  <c r="CO597" i="67"/>
  <c r="CP597" i="67"/>
  <c r="CQ597" i="67"/>
  <c r="CR597" i="67"/>
  <c r="CS597" i="67"/>
  <c r="CT597" i="67"/>
  <c r="CU597" i="67"/>
  <c r="CV597" i="67"/>
  <c r="CW597" i="67"/>
  <c r="CX597" i="67"/>
  <c r="CY597" i="67"/>
  <c r="CZ597" i="67"/>
  <c r="DA597" i="67"/>
  <c r="DB597" i="67"/>
  <c r="DC597" i="67"/>
  <c r="DD597" i="67"/>
  <c r="DE597" i="67"/>
  <c r="DF597" i="67"/>
  <c r="DG597" i="67"/>
  <c r="DH597" i="67"/>
  <c r="DI597" i="67"/>
  <c r="DJ597" i="67"/>
  <c r="DK597" i="67"/>
  <c r="DL597" i="67"/>
  <c r="DM597" i="67"/>
  <c r="DN597" i="67"/>
  <c r="DO597" i="67"/>
  <c r="DP597" i="67"/>
  <c r="DQ597" i="67"/>
  <c r="DR597" i="67"/>
  <c r="DS597" i="67"/>
  <c r="DT597" i="67"/>
  <c r="DU597" i="67"/>
  <c r="DV597" i="67"/>
  <c r="DW597" i="67"/>
  <c r="DX597" i="67"/>
  <c r="DY597" i="67"/>
  <c r="DZ597" i="67"/>
  <c r="EA597" i="67"/>
  <c r="EB597" i="67"/>
  <c r="EC597" i="67"/>
  <c r="ED597" i="67"/>
  <c r="EE597" i="67"/>
  <c r="EF597" i="67"/>
  <c r="EG597" i="67"/>
  <c r="EH597" i="67"/>
  <c r="EI597" i="67"/>
  <c r="EJ597" i="67"/>
  <c r="A598" i="67"/>
  <c r="B598" i="67"/>
  <c r="C598" i="67"/>
  <c r="D598" i="67"/>
  <c r="E598" i="67"/>
  <c r="F598" i="67"/>
  <c r="G598" i="67"/>
  <c r="H598" i="67"/>
  <c r="I598" i="67"/>
  <c r="J598" i="67"/>
  <c r="K598" i="67"/>
  <c r="L598" i="67"/>
  <c r="M598" i="67"/>
  <c r="N598" i="67"/>
  <c r="O598" i="67"/>
  <c r="P598" i="67"/>
  <c r="Q598" i="67"/>
  <c r="R598" i="67"/>
  <c r="S598" i="67"/>
  <c r="T598" i="67"/>
  <c r="U598" i="67"/>
  <c r="V598" i="67"/>
  <c r="W598" i="67"/>
  <c r="X598" i="67"/>
  <c r="Y598" i="67"/>
  <c r="Z598" i="67"/>
  <c r="AA598" i="67"/>
  <c r="AB598" i="67"/>
  <c r="AC598" i="67"/>
  <c r="AD598" i="67"/>
  <c r="AE598" i="67"/>
  <c r="AF598" i="67"/>
  <c r="AG598" i="67"/>
  <c r="AH598" i="67"/>
  <c r="AI598" i="67"/>
  <c r="AJ598" i="67"/>
  <c r="AK598" i="67"/>
  <c r="AL598" i="67"/>
  <c r="AM598" i="67"/>
  <c r="AN598" i="67"/>
  <c r="AO598" i="67"/>
  <c r="AP598" i="67"/>
  <c r="AQ598" i="67"/>
  <c r="AR598" i="67"/>
  <c r="AS598" i="67"/>
  <c r="AT598" i="67"/>
  <c r="AU598" i="67"/>
  <c r="AV598" i="67"/>
  <c r="AW598" i="67"/>
  <c r="AX598" i="67"/>
  <c r="AY598" i="67"/>
  <c r="AZ598" i="67"/>
  <c r="BA598" i="67"/>
  <c r="BB598" i="67"/>
  <c r="BC598" i="67"/>
  <c r="BD598" i="67"/>
  <c r="BE598" i="67"/>
  <c r="BF598" i="67"/>
  <c r="BG598" i="67"/>
  <c r="BH598" i="67"/>
  <c r="BI598" i="67"/>
  <c r="BJ598" i="67"/>
  <c r="BK598" i="67"/>
  <c r="BL598" i="67"/>
  <c r="BM598" i="67"/>
  <c r="BN598" i="67"/>
  <c r="BO598" i="67"/>
  <c r="BP598" i="67"/>
  <c r="BQ598" i="67"/>
  <c r="BR598" i="67"/>
  <c r="CD598" i="67"/>
  <c r="CE598" i="67"/>
  <c r="CF598" i="67"/>
  <c r="CG598" i="67"/>
  <c r="CH598" i="67"/>
  <c r="CI598" i="67"/>
  <c r="CJ598" i="67"/>
  <c r="CK598" i="67"/>
  <c r="CL598" i="67"/>
  <c r="CM598" i="67"/>
  <c r="CN598" i="67"/>
  <c r="CO598" i="67"/>
  <c r="CP598" i="67"/>
  <c r="CQ598" i="67"/>
  <c r="CR598" i="67"/>
  <c r="CS598" i="67"/>
  <c r="CT598" i="67"/>
  <c r="CU598" i="67"/>
  <c r="CV598" i="67"/>
  <c r="CW598" i="67"/>
  <c r="CX598" i="67"/>
  <c r="CY598" i="67"/>
  <c r="CZ598" i="67"/>
  <c r="DA598" i="67"/>
  <c r="DB598" i="67"/>
  <c r="DC598" i="67"/>
  <c r="DD598" i="67"/>
  <c r="DE598" i="67"/>
  <c r="DF598" i="67"/>
  <c r="DG598" i="67"/>
  <c r="DH598" i="67"/>
  <c r="DI598" i="67"/>
  <c r="DJ598" i="67"/>
  <c r="DK598" i="67"/>
  <c r="DL598" i="67"/>
  <c r="DM598" i="67"/>
  <c r="DN598" i="67"/>
  <c r="DO598" i="67"/>
  <c r="DP598" i="67"/>
  <c r="DQ598" i="67"/>
  <c r="DR598" i="67"/>
  <c r="DS598" i="67"/>
  <c r="DT598" i="67"/>
  <c r="DU598" i="67"/>
  <c r="DV598" i="67"/>
  <c r="DW598" i="67"/>
  <c r="DX598" i="67"/>
  <c r="DY598" i="67"/>
  <c r="DZ598" i="67"/>
  <c r="EA598" i="67"/>
  <c r="EB598" i="67"/>
  <c r="EC598" i="67"/>
  <c r="ED598" i="67"/>
  <c r="EE598" i="67"/>
  <c r="EF598" i="67"/>
  <c r="EG598" i="67"/>
  <c r="EH598" i="67"/>
  <c r="EI598" i="67"/>
  <c r="EJ598" i="67"/>
  <c r="A599" i="67"/>
  <c r="B599" i="67"/>
  <c r="C599" i="67"/>
  <c r="D599" i="67"/>
  <c r="E599" i="67"/>
  <c r="F599" i="67"/>
  <c r="G599" i="67"/>
  <c r="H599" i="67"/>
  <c r="I599" i="67"/>
  <c r="J599" i="67"/>
  <c r="K599" i="67"/>
  <c r="L599" i="67"/>
  <c r="M599" i="67"/>
  <c r="N599" i="67"/>
  <c r="O599" i="67"/>
  <c r="P599" i="67"/>
  <c r="Q599" i="67"/>
  <c r="R599" i="67"/>
  <c r="S599" i="67"/>
  <c r="T599" i="67"/>
  <c r="U599" i="67"/>
  <c r="V599" i="67"/>
  <c r="W599" i="67"/>
  <c r="X599" i="67"/>
  <c r="Y599" i="67"/>
  <c r="Z599" i="67"/>
  <c r="AA599" i="67"/>
  <c r="AB599" i="67"/>
  <c r="AC599" i="67"/>
  <c r="AD599" i="67"/>
  <c r="AE599" i="67"/>
  <c r="AF599" i="67"/>
  <c r="AG599" i="67"/>
  <c r="AH599" i="67"/>
  <c r="AI599" i="67"/>
  <c r="AJ599" i="67"/>
  <c r="AK599" i="67"/>
  <c r="AL599" i="67"/>
  <c r="AM599" i="67"/>
  <c r="AN599" i="67"/>
  <c r="AO599" i="67"/>
  <c r="AP599" i="67"/>
  <c r="AQ599" i="67"/>
  <c r="AR599" i="67"/>
  <c r="AS599" i="67"/>
  <c r="AT599" i="67"/>
  <c r="AU599" i="67"/>
  <c r="AV599" i="67"/>
  <c r="AW599" i="67"/>
  <c r="AX599" i="67"/>
  <c r="AY599" i="67"/>
  <c r="AZ599" i="67"/>
  <c r="BA599" i="67"/>
  <c r="BB599" i="67"/>
  <c r="BC599" i="67"/>
  <c r="BD599" i="67"/>
  <c r="BE599" i="67"/>
  <c r="BF599" i="67"/>
  <c r="BG599" i="67"/>
  <c r="BH599" i="67"/>
  <c r="BI599" i="67"/>
  <c r="BJ599" i="67"/>
  <c r="BK599" i="67"/>
  <c r="BL599" i="67"/>
  <c r="BM599" i="67"/>
  <c r="BN599" i="67"/>
  <c r="BO599" i="67"/>
  <c r="BP599" i="67"/>
  <c r="BQ599" i="67"/>
  <c r="BR599" i="67"/>
  <c r="BS599" i="67"/>
  <c r="BT599" i="67"/>
  <c r="BU599" i="67"/>
  <c r="BV599" i="67"/>
  <c r="BW599" i="67"/>
  <c r="BX599" i="67"/>
  <c r="BY599" i="67"/>
  <c r="BZ599" i="67"/>
  <c r="CA599" i="67"/>
  <c r="CB599" i="67"/>
  <c r="CC599" i="67"/>
  <c r="CD599" i="67"/>
  <c r="CE599" i="67"/>
  <c r="CF599" i="67"/>
  <c r="CG599" i="67"/>
  <c r="CH599" i="67"/>
  <c r="CI599" i="67"/>
  <c r="CJ599" i="67"/>
  <c r="CK599" i="67"/>
  <c r="CL599" i="67"/>
  <c r="CM599" i="67"/>
  <c r="CN599" i="67"/>
  <c r="CO599" i="67"/>
  <c r="CP599" i="67"/>
  <c r="CQ599" i="67"/>
  <c r="CR599" i="67"/>
  <c r="CS599" i="67"/>
  <c r="CT599" i="67"/>
  <c r="CU599" i="67"/>
  <c r="CV599" i="67"/>
  <c r="CW599" i="67"/>
  <c r="CX599" i="67"/>
  <c r="CY599" i="67"/>
  <c r="CZ599" i="67"/>
  <c r="DA599" i="67"/>
  <c r="DB599" i="67"/>
  <c r="DC599" i="67"/>
  <c r="DD599" i="67"/>
  <c r="DE599" i="67"/>
  <c r="DF599" i="67"/>
  <c r="DG599" i="67"/>
  <c r="DH599" i="67"/>
  <c r="DI599" i="67"/>
  <c r="DJ599" i="67"/>
  <c r="DK599" i="67"/>
  <c r="DL599" i="67"/>
  <c r="DM599" i="67"/>
  <c r="DN599" i="67"/>
  <c r="DO599" i="67"/>
  <c r="DP599" i="67"/>
  <c r="DQ599" i="67"/>
  <c r="DR599" i="67"/>
  <c r="DS599" i="67"/>
  <c r="DT599" i="67"/>
  <c r="DU599" i="67"/>
  <c r="DV599" i="67"/>
  <c r="DW599" i="67"/>
  <c r="DX599" i="67"/>
  <c r="DY599" i="67"/>
  <c r="DZ599" i="67"/>
  <c r="EA599" i="67"/>
  <c r="EB599" i="67"/>
  <c r="EC599" i="67"/>
  <c r="ED599" i="67"/>
  <c r="EE599" i="67"/>
  <c r="EF599" i="67"/>
  <c r="EG599" i="67"/>
  <c r="EH599" i="67"/>
  <c r="EI599" i="67"/>
  <c r="EJ599" i="67"/>
  <c r="A600" i="67"/>
  <c r="B600" i="67"/>
  <c r="C600" i="67"/>
  <c r="D600" i="67"/>
  <c r="E600" i="67"/>
  <c r="F600" i="67"/>
  <c r="G600" i="67"/>
  <c r="H600" i="67"/>
  <c r="I600" i="67"/>
  <c r="J600" i="67"/>
  <c r="K600" i="67"/>
  <c r="L600" i="67"/>
  <c r="M600" i="67"/>
  <c r="N600" i="67"/>
  <c r="O600" i="67"/>
  <c r="P600" i="67"/>
  <c r="Q600" i="67"/>
  <c r="R600" i="67"/>
  <c r="S600" i="67"/>
  <c r="T600" i="67"/>
  <c r="U600" i="67"/>
  <c r="V600" i="67"/>
  <c r="W600" i="67"/>
  <c r="X600" i="67"/>
  <c r="Y600" i="67"/>
  <c r="Z600" i="67"/>
  <c r="AA600" i="67"/>
  <c r="AB600" i="67"/>
  <c r="AC600" i="67"/>
  <c r="AD600" i="67"/>
  <c r="AE600" i="67"/>
  <c r="AF600" i="67"/>
  <c r="AG600" i="67"/>
  <c r="AH600" i="67"/>
  <c r="AI600" i="67"/>
  <c r="AJ600" i="67"/>
  <c r="AK600" i="67"/>
  <c r="AL600" i="67"/>
  <c r="AM600" i="67"/>
  <c r="AN600" i="67"/>
  <c r="AO600" i="67"/>
  <c r="AP600" i="67"/>
  <c r="AQ600" i="67"/>
  <c r="AR600" i="67"/>
  <c r="AS600" i="67"/>
  <c r="AT600" i="67"/>
  <c r="AU600" i="67"/>
  <c r="AV600" i="67"/>
  <c r="AW600" i="67"/>
  <c r="AX600" i="67"/>
  <c r="AY600" i="67"/>
  <c r="AZ600" i="67"/>
  <c r="BA600" i="67"/>
  <c r="BB600" i="67"/>
  <c r="BC600" i="67"/>
  <c r="BD600" i="67"/>
  <c r="BE600" i="67"/>
  <c r="BF600" i="67"/>
  <c r="BG600" i="67"/>
  <c r="BH600" i="67"/>
  <c r="BI600" i="67"/>
  <c r="BJ600" i="67"/>
  <c r="BK600" i="67"/>
  <c r="BL600" i="67"/>
  <c r="BM600" i="67"/>
  <c r="BN600" i="67"/>
  <c r="BO600" i="67"/>
  <c r="BP600" i="67"/>
  <c r="BQ600" i="67"/>
  <c r="BR600" i="67"/>
  <c r="BS600" i="67"/>
  <c r="BT600" i="67"/>
  <c r="BU600" i="67"/>
  <c r="BV600" i="67"/>
  <c r="BW600" i="67"/>
  <c r="BX600" i="67"/>
  <c r="BY600" i="67"/>
  <c r="BZ600" i="67"/>
  <c r="CA600" i="67"/>
  <c r="CB600" i="67"/>
  <c r="CC600" i="67"/>
  <c r="CD600" i="67"/>
  <c r="CE600" i="67"/>
  <c r="CF600" i="67"/>
  <c r="CG600" i="67"/>
  <c r="CH600" i="67"/>
  <c r="CI600" i="67"/>
  <c r="CJ600" i="67"/>
  <c r="CK600" i="67"/>
  <c r="CL600" i="67"/>
  <c r="CM600" i="67"/>
  <c r="CN600" i="67"/>
  <c r="CO600" i="67"/>
  <c r="CP600" i="67"/>
  <c r="CQ600" i="67"/>
  <c r="CR600" i="67"/>
  <c r="CS600" i="67"/>
  <c r="CT600" i="67"/>
  <c r="CU600" i="67"/>
  <c r="CV600" i="67"/>
  <c r="CW600" i="67"/>
  <c r="CX600" i="67"/>
  <c r="CY600" i="67"/>
  <c r="CZ600" i="67"/>
  <c r="DA600" i="67"/>
  <c r="DB600" i="67"/>
  <c r="DC600" i="67"/>
  <c r="DD600" i="67"/>
  <c r="DE600" i="67"/>
  <c r="DF600" i="67"/>
  <c r="DG600" i="67"/>
  <c r="DH600" i="67"/>
  <c r="DI600" i="67"/>
  <c r="DJ600" i="67"/>
  <c r="DK600" i="67"/>
  <c r="DL600" i="67"/>
  <c r="DM600" i="67"/>
  <c r="DN600" i="67"/>
  <c r="DO600" i="67"/>
  <c r="DP600" i="67"/>
  <c r="DQ600" i="67"/>
  <c r="DR600" i="67"/>
  <c r="DS600" i="67"/>
  <c r="DT600" i="67"/>
  <c r="DU600" i="67"/>
  <c r="DV600" i="67"/>
  <c r="DW600" i="67"/>
  <c r="DX600" i="67"/>
  <c r="DY600" i="67"/>
  <c r="DZ600" i="67"/>
  <c r="EA600" i="67"/>
  <c r="EB600" i="67"/>
  <c r="EC600" i="67"/>
  <c r="ED600" i="67"/>
  <c r="EE600" i="67"/>
  <c r="EF600" i="67"/>
  <c r="EG600" i="67"/>
  <c r="EH600" i="67"/>
  <c r="EI600" i="67"/>
  <c r="EJ600" i="67"/>
  <c r="A601" i="67"/>
  <c r="B601" i="67"/>
  <c r="C601" i="67"/>
  <c r="D601" i="67"/>
  <c r="E601" i="67"/>
  <c r="F601" i="67"/>
  <c r="G601" i="67"/>
  <c r="H601" i="67"/>
  <c r="I601" i="67"/>
  <c r="J601" i="67"/>
  <c r="K601" i="67"/>
  <c r="L601" i="67"/>
  <c r="M601" i="67"/>
  <c r="N601" i="67"/>
  <c r="O601" i="67"/>
  <c r="P601" i="67"/>
  <c r="Q601" i="67"/>
  <c r="R601" i="67"/>
  <c r="S601" i="67"/>
  <c r="T601" i="67"/>
  <c r="U601" i="67"/>
  <c r="V601" i="67"/>
  <c r="W601" i="67"/>
  <c r="X601" i="67"/>
  <c r="Y601" i="67"/>
  <c r="Z601" i="67"/>
  <c r="AA601" i="67"/>
  <c r="AB601" i="67"/>
  <c r="AC601" i="67"/>
  <c r="AD601" i="67"/>
  <c r="AE601" i="67"/>
  <c r="AF601" i="67"/>
  <c r="AG601" i="67"/>
  <c r="AH601" i="67"/>
  <c r="AI601" i="67"/>
  <c r="AJ601" i="67"/>
  <c r="AK601" i="67"/>
  <c r="AL601" i="67"/>
  <c r="AM601" i="67"/>
  <c r="AN601" i="67"/>
  <c r="AO601" i="67"/>
  <c r="AP601" i="67"/>
  <c r="AQ601" i="67"/>
  <c r="AR601" i="67"/>
  <c r="AS601" i="67"/>
  <c r="AT601" i="67"/>
  <c r="AU601" i="67"/>
  <c r="AV601" i="67"/>
  <c r="AW601" i="67"/>
  <c r="CD601" i="67"/>
  <c r="CE601" i="67"/>
  <c r="CF601" i="67"/>
  <c r="CG601" i="67"/>
  <c r="CH601" i="67"/>
  <c r="CI601" i="67"/>
  <c r="CJ601" i="67"/>
  <c r="CK601" i="67"/>
  <c r="CL601" i="67"/>
  <c r="CM601" i="67"/>
  <c r="CN601" i="67"/>
  <c r="CO601" i="67"/>
  <c r="CP601" i="67"/>
  <c r="CQ601" i="67"/>
  <c r="CR601" i="67"/>
  <c r="CS601" i="67"/>
  <c r="CT601" i="67"/>
  <c r="CU601" i="67"/>
  <c r="CV601" i="67"/>
  <c r="CW601" i="67"/>
  <c r="CX601" i="67"/>
  <c r="CY601" i="67"/>
  <c r="CZ601" i="67"/>
  <c r="DA601" i="67"/>
  <c r="DB601" i="67"/>
  <c r="DC601" i="67"/>
  <c r="DD601" i="67"/>
  <c r="DE601" i="67"/>
  <c r="DF601" i="67"/>
  <c r="DG601" i="67"/>
  <c r="DH601" i="67"/>
  <c r="DI601" i="67"/>
  <c r="DJ601" i="67"/>
  <c r="DK601" i="67"/>
  <c r="DL601" i="67"/>
  <c r="DM601" i="67"/>
  <c r="DN601" i="67"/>
  <c r="DO601" i="67"/>
  <c r="DP601" i="67"/>
  <c r="DQ601" i="67"/>
  <c r="DZ601" i="67"/>
  <c r="EA601" i="67"/>
  <c r="EB601" i="67"/>
  <c r="EC601" i="67"/>
  <c r="ED601" i="67"/>
  <c r="EE601" i="67"/>
  <c r="EF601" i="67"/>
  <c r="EG601" i="67"/>
  <c r="EH601" i="67"/>
  <c r="EI601" i="67"/>
  <c r="EJ601" i="67"/>
  <c r="A602" i="67"/>
  <c r="B602" i="67"/>
  <c r="C602" i="67"/>
  <c r="D602" i="67"/>
  <c r="E602" i="67"/>
  <c r="F602" i="67"/>
  <c r="G602" i="67"/>
  <c r="H602" i="67"/>
  <c r="I602" i="67"/>
  <c r="J602" i="67"/>
  <c r="K602" i="67"/>
  <c r="L602" i="67"/>
  <c r="M602" i="67"/>
  <c r="N602" i="67"/>
  <c r="O602" i="67"/>
  <c r="P602" i="67"/>
  <c r="Q602" i="67"/>
  <c r="R602" i="67"/>
  <c r="S602" i="67"/>
  <c r="T602" i="67"/>
  <c r="U602" i="67"/>
  <c r="V602" i="67"/>
  <c r="W602" i="67"/>
  <c r="X602" i="67"/>
  <c r="Y602" i="67"/>
  <c r="Z602" i="67"/>
  <c r="AA602" i="67"/>
  <c r="AB602" i="67"/>
  <c r="AC602" i="67"/>
  <c r="AD602" i="67"/>
  <c r="AE602" i="67"/>
  <c r="AF602" i="67"/>
  <c r="AG602" i="67"/>
  <c r="AH602" i="67"/>
  <c r="AI602" i="67"/>
  <c r="AJ602" i="67"/>
  <c r="AK602" i="67"/>
  <c r="AL602" i="67"/>
  <c r="AM602" i="67"/>
  <c r="AN602" i="67"/>
  <c r="AO602" i="67"/>
  <c r="AP602" i="67"/>
  <c r="AQ602" i="67"/>
  <c r="AR602" i="67"/>
  <c r="AS602" i="67"/>
  <c r="AT602" i="67"/>
  <c r="AU602" i="67"/>
  <c r="AV602" i="67"/>
  <c r="AW602" i="67"/>
  <c r="CD602" i="67"/>
  <c r="CE602" i="67"/>
  <c r="CF602" i="67"/>
  <c r="CG602" i="67"/>
  <c r="CH602" i="67"/>
  <c r="CI602" i="67"/>
  <c r="CJ602" i="67"/>
  <c r="CK602" i="67"/>
  <c r="CL602" i="67"/>
  <c r="CM602" i="67"/>
  <c r="CN602" i="67"/>
  <c r="CO602" i="67"/>
  <c r="CP602" i="67"/>
  <c r="CQ602" i="67"/>
  <c r="CR602" i="67"/>
  <c r="CS602" i="67"/>
  <c r="CT602" i="67"/>
  <c r="CU602" i="67"/>
  <c r="CV602" i="67"/>
  <c r="CW602" i="67"/>
  <c r="CX602" i="67"/>
  <c r="CY602" i="67"/>
  <c r="CZ602" i="67"/>
  <c r="DA602" i="67"/>
  <c r="DB602" i="67"/>
  <c r="DC602" i="67"/>
  <c r="DD602" i="67"/>
  <c r="DE602" i="67"/>
  <c r="DF602" i="67"/>
  <c r="DG602" i="67"/>
  <c r="DH602" i="67"/>
  <c r="DI602" i="67"/>
  <c r="DJ602" i="67"/>
  <c r="DK602" i="67"/>
  <c r="DL602" i="67"/>
  <c r="DM602" i="67"/>
  <c r="DN602" i="67"/>
  <c r="DO602" i="67"/>
  <c r="DP602" i="67"/>
  <c r="DQ602" i="67"/>
  <c r="DZ602" i="67"/>
  <c r="EA602" i="67"/>
  <c r="EB602" i="67"/>
  <c r="EC602" i="67"/>
  <c r="ED602" i="67"/>
  <c r="EE602" i="67"/>
  <c r="EF602" i="67"/>
  <c r="EG602" i="67"/>
  <c r="EH602" i="67"/>
  <c r="EI602" i="67"/>
  <c r="EJ602" i="67"/>
  <c r="A603" i="67"/>
  <c r="B603" i="67"/>
  <c r="C603" i="67"/>
  <c r="D603" i="67"/>
  <c r="E603" i="67"/>
  <c r="F603" i="67"/>
  <c r="G603" i="67"/>
  <c r="H603" i="67"/>
  <c r="I603" i="67"/>
  <c r="J603" i="67"/>
  <c r="K603" i="67"/>
  <c r="L603" i="67"/>
  <c r="M603" i="67"/>
  <c r="N603" i="67"/>
  <c r="O603" i="67"/>
  <c r="P603" i="67"/>
  <c r="Q603" i="67"/>
  <c r="R603" i="67"/>
  <c r="S603" i="67"/>
  <c r="T603" i="67"/>
  <c r="U603" i="67"/>
  <c r="V603" i="67"/>
  <c r="W603" i="67"/>
  <c r="X603" i="67"/>
  <c r="Y603" i="67"/>
  <c r="Z603" i="67"/>
  <c r="AA603" i="67"/>
  <c r="AB603" i="67"/>
  <c r="AC603" i="67"/>
  <c r="AD603" i="67"/>
  <c r="AE603" i="67"/>
  <c r="AF603" i="67"/>
  <c r="AG603" i="67"/>
  <c r="AH603" i="67"/>
  <c r="AI603" i="67"/>
  <c r="AJ603" i="67"/>
  <c r="AK603" i="67"/>
  <c r="AL603" i="67"/>
  <c r="AM603" i="67"/>
  <c r="AN603" i="67"/>
  <c r="AO603" i="67"/>
  <c r="AP603" i="67"/>
  <c r="AQ603" i="67"/>
  <c r="AR603" i="67"/>
  <c r="AS603" i="67"/>
  <c r="AT603" i="67"/>
  <c r="AU603" i="67"/>
  <c r="AV603" i="67"/>
  <c r="AW603" i="67"/>
  <c r="CD603" i="67"/>
  <c r="CE603" i="67"/>
  <c r="CF603" i="67"/>
  <c r="CG603" i="67"/>
  <c r="CH603" i="67"/>
  <c r="CI603" i="67"/>
  <c r="CJ603" i="67"/>
  <c r="CK603" i="67"/>
  <c r="CL603" i="67"/>
  <c r="CM603" i="67"/>
  <c r="CN603" i="67"/>
  <c r="CO603" i="67"/>
  <c r="CP603" i="67"/>
  <c r="CQ603" i="67"/>
  <c r="CR603" i="67"/>
  <c r="CS603" i="67"/>
  <c r="CT603" i="67"/>
  <c r="CU603" i="67"/>
  <c r="CV603" i="67"/>
  <c r="CW603" i="67"/>
  <c r="CX603" i="67"/>
  <c r="CY603" i="67"/>
  <c r="CZ603" i="67"/>
  <c r="DA603" i="67"/>
  <c r="DB603" i="67"/>
  <c r="DC603" i="67"/>
  <c r="DD603" i="67"/>
  <c r="DE603" i="67"/>
  <c r="DF603" i="67"/>
  <c r="DG603" i="67"/>
  <c r="DH603" i="67"/>
  <c r="DI603" i="67"/>
  <c r="DJ603" i="67"/>
  <c r="DK603" i="67"/>
  <c r="DL603" i="67"/>
  <c r="DM603" i="67"/>
  <c r="DN603" i="67"/>
  <c r="DO603" i="67"/>
  <c r="DP603" i="67"/>
  <c r="DQ603" i="67"/>
  <c r="DZ603" i="67"/>
  <c r="EA603" i="67"/>
  <c r="EB603" i="67"/>
  <c r="EC603" i="67"/>
  <c r="ED603" i="67"/>
  <c r="EE603" i="67"/>
  <c r="EF603" i="67"/>
  <c r="EG603" i="67"/>
  <c r="EH603" i="67"/>
  <c r="EI603" i="67"/>
  <c r="EJ603" i="67"/>
  <c r="A604" i="67"/>
  <c r="B604" i="67"/>
  <c r="C604" i="67"/>
  <c r="D604" i="67"/>
  <c r="E604" i="67"/>
  <c r="F604" i="67"/>
  <c r="G604" i="67"/>
  <c r="H604" i="67"/>
  <c r="I604" i="67"/>
  <c r="J604" i="67"/>
  <c r="K604" i="67"/>
  <c r="L604" i="67"/>
  <c r="M604" i="67"/>
  <c r="N604" i="67"/>
  <c r="O604" i="67"/>
  <c r="P604" i="67"/>
  <c r="Q604" i="67"/>
  <c r="R604" i="67"/>
  <c r="S604" i="67"/>
  <c r="T604" i="67"/>
  <c r="U604" i="67"/>
  <c r="V604" i="67"/>
  <c r="W604" i="67"/>
  <c r="X604" i="67"/>
  <c r="Y604" i="67"/>
  <c r="Z604" i="67"/>
  <c r="AA604" i="67"/>
  <c r="AB604" i="67"/>
  <c r="AC604" i="67"/>
  <c r="AD604" i="67"/>
  <c r="AE604" i="67"/>
  <c r="AF604" i="67"/>
  <c r="AG604" i="67"/>
  <c r="AH604" i="67"/>
  <c r="AI604" i="67"/>
  <c r="AJ604" i="67"/>
  <c r="AK604" i="67"/>
  <c r="AL604" i="67"/>
  <c r="AM604" i="67"/>
  <c r="AN604" i="67"/>
  <c r="AO604" i="67"/>
  <c r="AP604" i="67"/>
  <c r="AQ604" i="67"/>
  <c r="AR604" i="67"/>
  <c r="AS604" i="67"/>
  <c r="AT604" i="67"/>
  <c r="AU604" i="67"/>
  <c r="AV604" i="67"/>
  <c r="AW604" i="67"/>
  <c r="CD604" i="67"/>
  <c r="CE604" i="67"/>
  <c r="CF604" i="67"/>
  <c r="CG604" i="67"/>
  <c r="CH604" i="67"/>
  <c r="CI604" i="67"/>
  <c r="CJ604" i="67"/>
  <c r="CK604" i="67"/>
  <c r="CL604" i="67"/>
  <c r="CM604" i="67"/>
  <c r="CN604" i="67"/>
  <c r="CO604" i="67"/>
  <c r="CP604" i="67"/>
  <c r="CQ604" i="67"/>
  <c r="CR604" i="67"/>
  <c r="CS604" i="67"/>
  <c r="CT604" i="67"/>
  <c r="CU604" i="67"/>
  <c r="CV604" i="67"/>
  <c r="CW604" i="67"/>
  <c r="CX604" i="67"/>
  <c r="CY604" i="67"/>
  <c r="CZ604" i="67"/>
  <c r="DA604" i="67"/>
  <c r="DB604" i="67"/>
  <c r="DC604" i="67"/>
  <c r="DD604" i="67"/>
  <c r="DE604" i="67"/>
  <c r="DF604" i="67"/>
  <c r="DG604" i="67"/>
  <c r="DH604" i="67"/>
  <c r="DI604" i="67"/>
  <c r="DJ604" i="67"/>
  <c r="DK604" i="67"/>
  <c r="DL604" i="67"/>
  <c r="DM604" i="67"/>
  <c r="DN604" i="67"/>
  <c r="DO604" i="67"/>
  <c r="DP604" i="67"/>
  <c r="DQ604" i="67"/>
  <c r="DZ604" i="67"/>
  <c r="EA604" i="67"/>
  <c r="EB604" i="67"/>
  <c r="EC604" i="67"/>
  <c r="ED604" i="67"/>
  <c r="EE604" i="67"/>
  <c r="EF604" i="67"/>
  <c r="EG604" i="67"/>
  <c r="EH604" i="67"/>
  <c r="EI604" i="67"/>
  <c r="EJ604" i="67"/>
  <c r="A605" i="67"/>
  <c r="B605" i="67"/>
  <c r="C605" i="67"/>
  <c r="D605" i="67"/>
  <c r="E605" i="67"/>
  <c r="F605" i="67"/>
  <c r="G605" i="67"/>
  <c r="H605" i="67"/>
  <c r="I605" i="67"/>
  <c r="J605" i="67"/>
  <c r="K605" i="67"/>
  <c r="L605" i="67"/>
  <c r="M605" i="67"/>
  <c r="N605" i="67"/>
  <c r="O605" i="67"/>
  <c r="P605" i="67"/>
  <c r="Q605" i="67"/>
  <c r="R605" i="67"/>
  <c r="S605" i="67"/>
  <c r="T605" i="67"/>
  <c r="U605" i="67"/>
  <c r="V605" i="67"/>
  <c r="W605" i="67"/>
  <c r="X605" i="67"/>
  <c r="Y605" i="67"/>
  <c r="Z605" i="67"/>
  <c r="AA605" i="67"/>
  <c r="AB605" i="67"/>
  <c r="AC605" i="67"/>
  <c r="AD605" i="67"/>
  <c r="AE605" i="67"/>
  <c r="AF605" i="67"/>
  <c r="AG605" i="67"/>
  <c r="AH605" i="67"/>
  <c r="AI605" i="67"/>
  <c r="AJ605" i="67"/>
  <c r="AK605" i="67"/>
  <c r="AL605" i="67"/>
  <c r="AM605" i="67"/>
  <c r="AN605" i="67"/>
  <c r="AO605" i="67"/>
  <c r="AP605" i="67"/>
  <c r="AQ605" i="67"/>
  <c r="AR605" i="67"/>
  <c r="AS605" i="67"/>
  <c r="AT605" i="67"/>
  <c r="AU605" i="67"/>
  <c r="AV605" i="67"/>
  <c r="AW605" i="67"/>
  <c r="CD605" i="67"/>
  <c r="CE605" i="67"/>
  <c r="CF605" i="67"/>
  <c r="CG605" i="67"/>
  <c r="CH605" i="67"/>
  <c r="CI605" i="67"/>
  <c r="CJ605" i="67"/>
  <c r="CK605" i="67"/>
  <c r="CL605" i="67"/>
  <c r="CM605" i="67"/>
  <c r="CN605" i="67"/>
  <c r="CO605" i="67"/>
  <c r="CP605" i="67"/>
  <c r="CQ605" i="67"/>
  <c r="CR605" i="67"/>
  <c r="CS605" i="67"/>
  <c r="CT605" i="67"/>
  <c r="CU605" i="67"/>
  <c r="CV605" i="67"/>
  <c r="CW605" i="67"/>
  <c r="CX605" i="67"/>
  <c r="CY605" i="67"/>
  <c r="CZ605" i="67"/>
  <c r="DA605" i="67"/>
  <c r="DB605" i="67"/>
  <c r="DC605" i="67"/>
  <c r="DD605" i="67"/>
  <c r="DE605" i="67"/>
  <c r="DF605" i="67"/>
  <c r="DG605" i="67"/>
  <c r="DH605" i="67"/>
  <c r="DI605" i="67"/>
  <c r="DJ605" i="67"/>
  <c r="DK605" i="67"/>
  <c r="DL605" i="67"/>
  <c r="DM605" i="67"/>
  <c r="DN605" i="67"/>
  <c r="DO605" i="67"/>
  <c r="DP605" i="67"/>
  <c r="DQ605" i="67"/>
  <c r="DZ605" i="67"/>
  <c r="EA605" i="67"/>
  <c r="EB605" i="67"/>
  <c r="EC605" i="67"/>
  <c r="ED605" i="67"/>
  <c r="EE605" i="67"/>
  <c r="EF605" i="67"/>
  <c r="EG605" i="67"/>
  <c r="EH605" i="67"/>
  <c r="EI605" i="67"/>
  <c r="EJ605" i="67"/>
  <c r="A606" i="67"/>
  <c r="B606" i="67"/>
  <c r="C606" i="67"/>
  <c r="D606" i="67"/>
  <c r="E606" i="67"/>
  <c r="F606" i="67"/>
  <c r="G606" i="67"/>
  <c r="H606" i="67"/>
  <c r="I606" i="67"/>
  <c r="J606" i="67"/>
  <c r="K606" i="67"/>
  <c r="L606" i="67"/>
  <c r="M606" i="67"/>
  <c r="N606" i="67"/>
  <c r="O606" i="67"/>
  <c r="P606" i="67"/>
  <c r="Q606" i="67"/>
  <c r="R606" i="67"/>
  <c r="S606" i="67"/>
  <c r="T606" i="67"/>
  <c r="U606" i="67"/>
  <c r="V606" i="67"/>
  <c r="W606" i="67"/>
  <c r="X606" i="67"/>
  <c r="Y606" i="67"/>
  <c r="Z606" i="67"/>
  <c r="AA606" i="67"/>
  <c r="AB606" i="67"/>
  <c r="AC606" i="67"/>
  <c r="AD606" i="67"/>
  <c r="AE606" i="67"/>
  <c r="AF606" i="67"/>
  <c r="AG606" i="67"/>
  <c r="AH606" i="67"/>
  <c r="AI606" i="67"/>
  <c r="AJ606" i="67"/>
  <c r="AK606" i="67"/>
  <c r="AL606" i="67"/>
  <c r="AM606" i="67"/>
  <c r="AN606" i="67"/>
  <c r="AO606" i="67"/>
  <c r="AP606" i="67"/>
  <c r="AQ606" i="67"/>
  <c r="AR606" i="67"/>
  <c r="AS606" i="67"/>
  <c r="AT606" i="67"/>
  <c r="AU606" i="67"/>
  <c r="AV606" i="67"/>
  <c r="AW606" i="67"/>
  <c r="CD606" i="67"/>
  <c r="CE606" i="67"/>
  <c r="CF606" i="67"/>
  <c r="CG606" i="67"/>
  <c r="CH606" i="67"/>
  <c r="CI606" i="67"/>
  <c r="CJ606" i="67"/>
  <c r="CK606" i="67"/>
  <c r="CL606" i="67"/>
  <c r="CM606" i="67"/>
  <c r="CN606" i="67"/>
  <c r="CO606" i="67"/>
  <c r="CP606" i="67"/>
  <c r="CQ606" i="67"/>
  <c r="CR606" i="67"/>
  <c r="CS606" i="67"/>
  <c r="CT606" i="67"/>
  <c r="CU606" i="67"/>
  <c r="CV606" i="67"/>
  <c r="CW606" i="67"/>
  <c r="CX606" i="67"/>
  <c r="CY606" i="67"/>
  <c r="CZ606" i="67"/>
  <c r="DA606" i="67"/>
  <c r="DB606" i="67"/>
  <c r="DC606" i="67"/>
  <c r="DD606" i="67"/>
  <c r="DE606" i="67"/>
  <c r="DF606" i="67"/>
  <c r="DG606" i="67"/>
  <c r="DH606" i="67"/>
  <c r="DI606" i="67"/>
  <c r="DJ606" i="67"/>
  <c r="DK606" i="67"/>
  <c r="DL606" i="67"/>
  <c r="DM606" i="67"/>
  <c r="DN606" i="67"/>
  <c r="DO606" i="67"/>
  <c r="DP606" i="67"/>
  <c r="DQ606" i="67"/>
  <c r="DZ606" i="67"/>
  <c r="EA606" i="67"/>
  <c r="EB606" i="67"/>
  <c r="EC606" i="67"/>
  <c r="ED606" i="67"/>
  <c r="EE606" i="67"/>
  <c r="EF606" i="67"/>
  <c r="EG606" i="67"/>
  <c r="EH606" i="67"/>
  <c r="EI606" i="67"/>
  <c r="EJ606" i="67"/>
  <c r="A607" i="67"/>
  <c r="B607" i="67"/>
  <c r="C607" i="67"/>
  <c r="D607" i="67"/>
  <c r="E607" i="67"/>
  <c r="F607" i="67"/>
  <c r="G607" i="67"/>
  <c r="H607" i="67"/>
  <c r="I607" i="67"/>
  <c r="J607" i="67"/>
  <c r="K607" i="67"/>
  <c r="L607" i="67"/>
  <c r="M607" i="67"/>
  <c r="N607" i="67"/>
  <c r="O607" i="67"/>
  <c r="P607" i="67"/>
  <c r="Q607" i="67"/>
  <c r="R607" i="67"/>
  <c r="S607" i="67"/>
  <c r="T607" i="67"/>
  <c r="U607" i="67"/>
  <c r="V607" i="67"/>
  <c r="W607" i="67"/>
  <c r="X607" i="67"/>
  <c r="Y607" i="67"/>
  <c r="Z607" i="67"/>
  <c r="AA607" i="67"/>
  <c r="AB607" i="67"/>
  <c r="AC607" i="67"/>
  <c r="AD607" i="67"/>
  <c r="AE607" i="67"/>
  <c r="AF607" i="67"/>
  <c r="AG607" i="67"/>
  <c r="AH607" i="67"/>
  <c r="AI607" i="67"/>
  <c r="AJ607" i="67"/>
  <c r="AK607" i="67"/>
  <c r="AL607" i="67"/>
  <c r="AM607" i="67"/>
  <c r="AN607" i="67"/>
  <c r="AO607" i="67"/>
  <c r="AP607" i="67"/>
  <c r="AQ607" i="67"/>
  <c r="AR607" i="67"/>
  <c r="AS607" i="67"/>
  <c r="AT607" i="67"/>
  <c r="AU607" i="67"/>
  <c r="AV607" i="67"/>
  <c r="AW607" i="67"/>
  <c r="AX607" i="67"/>
  <c r="AY607" i="67"/>
  <c r="AZ607" i="67"/>
  <c r="BA607" i="67"/>
  <c r="BB607" i="67"/>
  <c r="BC607" i="67"/>
  <c r="BD607" i="67"/>
  <c r="BE607" i="67"/>
  <c r="BF607" i="67"/>
  <c r="BG607" i="67"/>
  <c r="BH607" i="67"/>
  <c r="BI607" i="67"/>
  <c r="BJ607" i="67"/>
  <c r="BK607" i="67"/>
  <c r="BL607" i="67"/>
  <c r="BM607" i="67"/>
  <c r="BN607" i="67"/>
  <c r="BO607" i="67"/>
  <c r="BP607" i="67"/>
  <c r="BQ607" i="67"/>
  <c r="BR607" i="67"/>
  <c r="BS607" i="67"/>
  <c r="BT607" i="67"/>
  <c r="BU607" i="67"/>
  <c r="BV607" i="67"/>
  <c r="BW607" i="67"/>
  <c r="BX607" i="67"/>
  <c r="BY607" i="67"/>
  <c r="BZ607" i="67"/>
  <c r="CA607" i="67"/>
  <c r="CB607" i="67"/>
  <c r="CC607" i="67"/>
  <c r="CD607" i="67"/>
  <c r="CE607" i="67"/>
  <c r="CF607" i="67"/>
  <c r="CG607" i="67"/>
  <c r="CH607" i="67"/>
  <c r="CI607" i="67"/>
  <c r="CJ607" i="67"/>
  <c r="CK607" i="67"/>
  <c r="CL607" i="67"/>
  <c r="CM607" i="67"/>
  <c r="CN607" i="67"/>
  <c r="CO607" i="67"/>
  <c r="CP607" i="67"/>
  <c r="CQ607" i="67"/>
  <c r="CR607" i="67"/>
  <c r="CS607" i="67"/>
  <c r="CT607" i="67"/>
  <c r="CU607" i="67"/>
  <c r="CV607" i="67"/>
  <c r="CW607" i="67"/>
  <c r="CX607" i="67"/>
  <c r="CY607" i="67"/>
  <c r="CZ607" i="67"/>
  <c r="DA607" i="67"/>
  <c r="DB607" i="67"/>
  <c r="DC607" i="67"/>
  <c r="DD607" i="67"/>
  <c r="DE607" i="67"/>
  <c r="DF607" i="67"/>
  <c r="DG607" i="67"/>
  <c r="DH607" i="67"/>
  <c r="DI607" i="67"/>
  <c r="DJ607" i="67"/>
  <c r="DK607" i="67"/>
  <c r="DL607" i="67"/>
  <c r="DM607" i="67"/>
  <c r="DN607" i="67"/>
  <c r="DO607" i="67"/>
  <c r="DP607" i="67"/>
  <c r="DQ607" i="67"/>
  <c r="DR607" i="67"/>
  <c r="DS607" i="67"/>
  <c r="DT607" i="67"/>
  <c r="DU607" i="67"/>
  <c r="DV607" i="67"/>
  <c r="DW607" i="67"/>
  <c r="DX607" i="67"/>
  <c r="DY607" i="67"/>
  <c r="DZ607" i="67"/>
  <c r="EA607" i="67"/>
  <c r="EB607" i="67"/>
  <c r="EC607" i="67"/>
  <c r="ED607" i="67"/>
  <c r="EE607" i="67"/>
  <c r="EF607" i="67"/>
  <c r="EG607" i="67"/>
  <c r="EH607" i="67"/>
  <c r="EI607" i="67"/>
  <c r="EJ607" i="67"/>
  <c r="A608" i="67"/>
  <c r="B608" i="67"/>
  <c r="C608" i="67"/>
  <c r="D608" i="67"/>
  <c r="E608" i="67"/>
  <c r="F608" i="67"/>
  <c r="G608" i="67"/>
  <c r="H608" i="67"/>
  <c r="I608" i="67"/>
  <c r="J608" i="67"/>
  <c r="K608" i="67"/>
  <c r="L608" i="67"/>
  <c r="M608" i="67"/>
  <c r="N608" i="67"/>
  <c r="O608" i="67"/>
  <c r="P608" i="67"/>
  <c r="Q608" i="67"/>
  <c r="R608" i="67"/>
  <c r="S608" i="67"/>
  <c r="T608" i="67"/>
  <c r="U608" i="67"/>
  <c r="V608" i="67"/>
  <c r="W608" i="67"/>
  <c r="X608" i="67"/>
  <c r="Y608" i="67"/>
  <c r="Z608" i="67"/>
  <c r="AA608" i="67"/>
  <c r="AB608" i="67"/>
  <c r="AC608" i="67"/>
  <c r="AD608" i="67"/>
  <c r="AE608" i="67"/>
  <c r="AF608" i="67"/>
  <c r="AG608" i="67"/>
  <c r="AH608" i="67"/>
  <c r="AI608" i="67"/>
  <c r="AJ608" i="67"/>
  <c r="AK608" i="67"/>
  <c r="AL608" i="67"/>
  <c r="AM608" i="67"/>
  <c r="AN608" i="67"/>
  <c r="AO608" i="67"/>
  <c r="AP608" i="67"/>
  <c r="AQ608" i="67"/>
  <c r="AR608" i="67"/>
  <c r="AS608" i="67"/>
  <c r="AT608" i="67"/>
  <c r="AU608" i="67"/>
  <c r="AV608" i="67"/>
  <c r="AW608" i="67"/>
  <c r="CD608" i="67"/>
  <c r="CE608" i="67"/>
  <c r="CF608" i="67"/>
  <c r="CG608" i="67"/>
  <c r="CH608" i="67"/>
  <c r="CI608" i="67"/>
  <c r="CJ608" i="67"/>
  <c r="CK608" i="67"/>
  <c r="CL608" i="67"/>
  <c r="CM608" i="67"/>
  <c r="CN608" i="67"/>
  <c r="CO608" i="67"/>
  <c r="CP608" i="67"/>
  <c r="CQ608" i="67"/>
  <c r="CR608" i="67"/>
  <c r="CS608" i="67"/>
  <c r="CT608" i="67"/>
  <c r="CU608" i="67"/>
  <c r="CV608" i="67"/>
  <c r="CW608" i="67"/>
  <c r="CX608" i="67"/>
  <c r="CY608" i="67"/>
  <c r="CZ608" i="67"/>
  <c r="DA608" i="67"/>
  <c r="DB608" i="67"/>
  <c r="DC608" i="67"/>
  <c r="DD608" i="67"/>
  <c r="DE608" i="67"/>
  <c r="DF608" i="67"/>
  <c r="DG608" i="67"/>
  <c r="DH608" i="67"/>
  <c r="DI608" i="67"/>
  <c r="DJ608" i="67"/>
  <c r="DK608" i="67"/>
  <c r="DL608" i="67"/>
  <c r="DM608" i="67"/>
  <c r="DN608" i="67"/>
  <c r="DO608" i="67"/>
  <c r="DP608" i="67"/>
  <c r="DQ608" i="67"/>
  <c r="DZ608" i="67"/>
  <c r="EA608" i="67"/>
  <c r="EB608" i="67"/>
  <c r="EC608" i="67"/>
  <c r="ED608" i="67"/>
  <c r="EE608" i="67"/>
  <c r="EF608" i="67"/>
  <c r="EG608" i="67"/>
  <c r="EH608" i="67"/>
  <c r="EI608" i="67"/>
  <c r="EJ608" i="67"/>
  <c r="A609" i="67"/>
  <c r="B609" i="67"/>
  <c r="C609" i="67"/>
  <c r="D609" i="67"/>
  <c r="E609" i="67"/>
  <c r="F609" i="67"/>
  <c r="G609" i="67"/>
  <c r="H609" i="67"/>
  <c r="I609" i="67"/>
  <c r="J609" i="67"/>
  <c r="K609" i="67"/>
  <c r="L609" i="67"/>
  <c r="M609" i="67"/>
  <c r="N609" i="67"/>
  <c r="O609" i="67"/>
  <c r="P609" i="67"/>
  <c r="Q609" i="67"/>
  <c r="R609" i="67"/>
  <c r="S609" i="67"/>
  <c r="T609" i="67"/>
  <c r="U609" i="67"/>
  <c r="V609" i="67"/>
  <c r="W609" i="67"/>
  <c r="X609" i="67"/>
  <c r="Y609" i="67"/>
  <c r="Z609" i="67"/>
  <c r="AA609" i="67"/>
  <c r="AB609" i="67"/>
  <c r="AC609" i="67"/>
  <c r="AD609" i="67"/>
  <c r="AE609" i="67"/>
  <c r="AF609" i="67"/>
  <c r="AG609" i="67"/>
  <c r="AH609" i="67"/>
  <c r="AI609" i="67"/>
  <c r="AJ609" i="67"/>
  <c r="AK609" i="67"/>
  <c r="AL609" i="67"/>
  <c r="AM609" i="67"/>
  <c r="AN609" i="67"/>
  <c r="AO609" i="67"/>
  <c r="AP609" i="67"/>
  <c r="AQ609" i="67"/>
  <c r="AR609" i="67"/>
  <c r="AS609" i="67"/>
  <c r="AT609" i="67"/>
  <c r="AU609" i="67"/>
  <c r="AV609" i="67"/>
  <c r="AW609" i="67"/>
  <c r="CD609" i="67"/>
  <c r="CE609" i="67"/>
  <c r="CF609" i="67"/>
  <c r="CG609" i="67"/>
  <c r="CH609" i="67"/>
  <c r="CI609" i="67"/>
  <c r="CJ609" i="67"/>
  <c r="CK609" i="67"/>
  <c r="CL609" i="67"/>
  <c r="CM609" i="67"/>
  <c r="CN609" i="67"/>
  <c r="CO609" i="67"/>
  <c r="CP609" i="67"/>
  <c r="CQ609" i="67"/>
  <c r="CR609" i="67"/>
  <c r="CS609" i="67"/>
  <c r="CT609" i="67"/>
  <c r="CU609" i="67"/>
  <c r="CV609" i="67"/>
  <c r="CW609" i="67"/>
  <c r="CX609" i="67"/>
  <c r="CY609" i="67"/>
  <c r="CZ609" i="67"/>
  <c r="DA609" i="67"/>
  <c r="DB609" i="67"/>
  <c r="DC609" i="67"/>
  <c r="DD609" i="67"/>
  <c r="DE609" i="67"/>
  <c r="DF609" i="67"/>
  <c r="DG609" i="67"/>
  <c r="DH609" i="67"/>
  <c r="DI609" i="67"/>
  <c r="DJ609" i="67"/>
  <c r="DK609" i="67"/>
  <c r="DL609" i="67"/>
  <c r="DM609" i="67"/>
  <c r="DN609" i="67"/>
  <c r="DO609" i="67"/>
  <c r="DP609" i="67"/>
  <c r="DQ609" i="67"/>
  <c r="DZ609" i="67"/>
  <c r="EA609" i="67"/>
  <c r="EB609" i="67"/>
  <c r="EC609" i="67"/>
  <c r="ED609" i="67"/>
  <c r="EE609" i="67"/>
  <c r="EF609" i="67"/>
  <c r="EG609" i="67"/>
  <c r="EH609" i="67"/>
  <c r="EI609" i="67"/>
  <c r="EJ609" i="67"/>
  <c r="A610" i="67"/>
  <c r="B610" i="67"/>
  <c r="C610" i="67"/>
  <c r="D610" i="67"/>
  <c r="E610" i="67"/>
  <c r="F610" i="67"/>
  <c r="G610" i="67"/>
  <c r="H610" i="67"/>
  <c r="I610" i="67"/>
  <c r="J610" i="67"/>
  <c r="K610" i="67"/>
  <c r="L610" i="67"/>
  <c r="M610" i="67"/>
  <c r="N610" i="67"/>
  <c r="O610" i="67"/>
  <c r="P610" i="67"/>
  <c r="Q610" i="67"/>
  <c r="R610" i="67"/>
  <c r="S610" i="67"/>
  <c r="T610" i="67"/>
  <c r="U610" i="67"/>
  <c r="V610" i="67"/>
  <c r="W610" i="67"/>
  <c r="X610" i="67"/>
  <c r="Y610" i="67"/>
  <c r="Z610" i="67"/>
  <c r="AA610" i="67"/>
  <c r="AB610" i="67"/>
  <c r="AC610" i="67"/>
  <c r="AD610" i="67"/>
  <c r="AE610" i="67"/>
  <c r="AF610" i="67"/>
  <c r="AG610" i="67"/>
  <c r="AH610" i="67"/>
  <c r="AI610" i="67"/>
  <c r="AJ610" i="67"/>
  <c r="AK610" i="67"/>
  <c r="AL610" i="67"/>
  <c r="AM610" i="67"/>
  <c r="AN610" i="67"/>
  <c r="AO610" i="67"/>
  <c r="AP610" i="67"/>
  <c r="AQ610" i="67"/>
  <c r="AR610" i="67"/>
  <c r="AS610" i="67"/>
  <c r="AT610" i="67"/>
  <c r="AU610" i="67"/>
  <c r="AV610" i="67"/>
  <c r="AW610" i="67"/>
  <c r="CD610" i="67"/>
  <c r="CE610" i="67"/>
  <c r="CF610" i="67"/>
  <c r="CG610" i="67"/>
  <c r="CH610" i="67"/>
  <c r="CI610" i="67"/>
  <c r="CJ610" i="67"/>
  <c r="CK610" i="67"/>
  <c r="CL610" i="67"/>
  <c r="CM610" i="67"/>
  <c r="CN610" i="67"/>
  <c r="CO610" i="67"/>
  <c r="CP610" i="67"/>
  <c r="CQ610" i="67"/>
  <c r="CR610" i="67"/>
  <c r="CS610" i="67"/>
  <c r="CT610" i="67"/>
  <c r="CU610" i="67"/>
  <c r="CV610" i="67"/>
  <c r="CW610" i="67"/>
  <c r="CX610" i="67"/>
  <c r="CY610" i="67"/>
  <c r="CZ610" i="67"/>
  <c r="DA610" i="67"/>
  <c r="DB610" i="67"/>
  <c r="DC610" i="67"/>
  <c r="DD610" i="67"/>
  <c r="DE610" i="67"/>
  <c r="DF610" i="67"/>
  <c r="DG610" i="67"/>
  <c r="DH610" i="67"/>
  <c r="DI610" i="67"/>
  <c r="DJ610" i="67"/>
  <c r="DK610" i="67"/>
  <c r="DL610" i="67"/>
  <c r="DM610" i="67"/>
  <c r="DN610" i="67"/>
  <c r="DO610" i="67"/>
  <c r="DP610" i="67"/>
  <c r="DQ610" i="67"/>
  <c r="DZ610" i="67"/>
  <c r="EA610" i="67"/>
  <c r="EB610" i="67"/>
  <c r="EC610" i="67"/>
  <c r="ED610" i="67"/>
  <c r="EE610" i="67"/>
  <c r="EF610" i="67"/>
  <c r="EG610" i="67"/>
  <c r="EH610" i="67"/>
  <c r="EI610" i="67"/>
  <c r="EJ610" i="67"/>
  <c r="A611" i="67"/>
  <c r="B611" i="67"/>
  <c r="C611" i="67"/>
  <c r="D611" i="67"/>
  <c r="E611" i="67"/>
  <c r="F611" i="67"/>
  <c r="G611" i="67"/>
  <c r="H611" i="67"/>
  <c r="I611" i="67"/>
  <c r="J611" i="67"/>
  <c r="K611" i="67"/>
  <c r="L611" i="67"/>
  <c r="M611" i="67"/>
  <c r="N611" i="67"/>
  <c r="O611" i="67"/>
  <c r="P611" i="67"/>
  <c r="Q611" i="67"/>
  <c r="R611" i="67"/>
  <c r="S611" i="67"/>
  <c r="T611" i="67"/>
  <c r="U611" i="67"/>
  <c r="V611" i="67"/>
  <c r="W611" i="67"/>
  <c r="X611" i="67"/>
  <c r="Y611" i="67"/>
  <c r="Z611" i="67"/>
  <c r="AA611" i="67"/>
  <c r="AB611" i="67"/>
  <c r="AC611" i="67"/>
  <c r="AD611" i="67"/>
  <c r="AE611" i="67"/>
  <c r="AF611" i="67"/>
  <c r="AG611" i="67"/>
  <c r="AH611" i="67"/>
  <c r="AI611" i="67"/>
  <c r="AJ611" i="67"/>
  <c r="AK611" i="67"/>
  <c r="AL611" i="67"/>
  <c r="AM611" i="67"/>
  <c r="AN611" i="67"/>
  <c r="AO611" i="67"/>
  <c r="AP611" i="67"/>
  <c r="AQ611" i="67"/>
  <c r="AR611" i="67"/>
  <c r="AS611" i="67"/>
  <c r="AT611" i="67"/>
  <c r="AU611" i="67"/>
  <c r="AV611" i="67"/>
  <c r="AW611" i="67"/>
  <c r="AX611" i="67"/>
  <c r="AY611" i="67"/>
  <c r="AZ611" i="67"/>
  <c r="BA611" i="67"/>
  <c r="BB611" i="67"/>
  <c r="BC611" i="67"/>
  <c r="BD611" i="67"/>
  <c r="BE611" i="67"/>
  <c r="BF611" i="67"/>
  <c r="BG611" i="67"/>
  <c r="BH611" i="67"/>
  <c r="BI611" i="67"/>
  <c r="BJ611" i="67"/>
  <c r="BK611" i="67"/>
  <c r="BL611" i="67"/>
  <c r="BM611" i="67"/>
  <c r="BN611" i="67"/>
  <c r="BO611" i="67"/>
  <c r="BP611" i="67"/>
  <c r="BQ611" i="67"/>
  <c r="BR611" i="67"/>
  <c r="BS611" i="67"/>
  <c r="BT611" i="67"/>
  <c r="BU611" i="67"/>
  <c r="BV611" i="67"/>
  <c r="BW611" i="67"/>
  <c r="BX611" i="67"/>
  <c r="BY611" i="67"/>
  <c r="BZ611" i="67"/>
  <c r="CA611" i="67"/>
  <c r="CB611" i="67"/>
  <c r="CC611" i="67"/>
  <c r="CD611" i="67"/>
  <c r="CE611" i="67"/>
  <c r="CF611" i="67"/>
  <c r="CG611" i="67"/>
  <c r="CH611" i="67"/>
  <c r="CI611" i="67"/>
  <c r="CJ611" i="67"/>
  <c r="CK611" i="67"/>
  <c r="CL611" i="67"/>
  <c r="CM611" i="67"/>
  <c r="CN611" i="67"/>
  <c r="CO611" i="67"/>
  <c r="CP611" i="67"/>
  <c r="CQ611" i="67"/>
  <c r="CR611" i="67"/>
  <c r="CS611" i="67"/>
  <c r="CT611" i="67"/>
  <c r="CU611" i="67"/>
  <c r="CV611" i="67"/>
  <c r="CW611" i="67"/>
  <c r="CX611" i="67"/>
  <c r="CY611" i="67"/>
  <c r="CZ611" i="67"/>
  <c r="DA611" i="67"/>
  <c r="DB611" i="67"/>
  <c r="DC611" i="67"/>
  <c r="DD611" i="67"/>
  <c r="DE611" i="67"/>
  <c r="DF611" i="67"/>
  <c r="DG611" i="67"/>
  <c r="DH611" i="67"/>
  <c r="DI611" i="67"/>
  <c r="DJ611" i="67"/>
  <c r="DK611" i="67"/>
  <c r="DL611" i="67"/>
  <c r="DM611" i="67"/>
  <c r="DN611" i="67"/>
  <c r="DO611" i="67"/>
  <c r="DP611" i="67"/>
  <c r="DQ611" i="67"/>
  <c r="DR611" i="67"/>
  <c r="DS611" i="67"/>
  <c r="DT611" i="67"/>
  <c r="DU611" i="67"/>
  <c r="DV611" i="67"/>
  <c r="DW611" i="67"/>
  <c r="DX611" i="67"/>
  <c r="DY611" i="67"/>
  <c r="DZ611" i="67"/>
  <c r="EA611" i="67"/>
  <c r="EB611" i="67"/>
  <c r="EC611" i="67"/>
  <c r="ED611" i="67"/>
  <c r="EE611" i="67"/>
  <c r="EF611" i="67"/>
  <c r="EG611" i="67"/>
  <c r="EH611" i="67"/>
  <c r="EI611" i="67"/>
  <c r="EJ611" i="67"/>
  <c r="A612" i="67"/>
  <c r="B612" i="67"/>
  <c r="C612" i="67"/>
  <c r="D612" i="67"/>
  <c r="E612" i="67"/>
  <c r="F612" i="67"/>
  <c r="G612" i="67"/>
  <c r="H612" i="67"/>
  <c r="I612" i="67"/>
  <c r="J612" i="67"/>
  <c r="K612" i="67"/>
  <c r="L612" i="67"/>
  <c r="M612" i="67"/>
  <c r="N612" i="67"/>
  <c r="O612" i="67"/>
  <c r="P612" i="67"/>
  <c r="Q612" i="67"/>
  <c r="R612" i="67"/>
  <c r="S612" i="67"/>
  <c r="T612" i="67"/>
  <c r="U612" i="67"/>
  <c r="V612" i="67"/>
  <c r="W612" i="67"/>
  <c r="X612" i="67"/>
  <c r="Y612" i="67"/>
  <c r="Z612" i="67"/>
  <c r="AA612" i="67"/>
  <c r="AB612" i="67"/>
  <c r="AC612" i="67"/>
  <c r="AD612" i="67"/>
  <c r="AE612" i="67"/>
  <c r="AF612" i="67"/>
  <c r="AG612" i="67"/>
  <c r="AH612" i="67"/>
  <c r="AI612" i="67"/>
  <c r="AJ612" i="67"/>
  <c r="AK612" i="67"/>
  <c r="AL612" i="67"/>
  <c r="AM612" i="67"/>
  <c r="AN612" i="67"/>
  <c r="AO612" i="67"/>
  <c r="AP612" i="67"/>
  <c r="AQ612" i="67"/>
  <c r="AR612" i="67"/>
  <c r="AS612" i="67"/>
  <c r="AT612" i="67"/>
  <c r="AU612" i="67"/>
  <c r="AV612" i="67"/>
  <c r="AW612" i="67"/>
  <c r="CD612" i="67"/>
  <c r="CE612" i="67"/>
  <c r="CF612" i="67"/>
  <c r="CG612" i="67"/>
  <c r="CH612" i="67"/>
  <c r="CI612" i="67"/>
  <c r="CJ612" i="67"/>
  <c r="CK612" i="67"/>
  <c r="CL612" i="67"/>
  <c r="CM612" i="67"/>
  <c r="CN612" i="67"/>
  <c r="CO612" i="67"/>
  <c r="CP612" i="67"/>
  <c r="CQ612" i="67"/>
  <c r="CR612" i="67"/>
  <c r="CS612" i="67"/>
  <c r="CT612" i="67"/>
  <c r="CU612" i="67"/>
  <c r="CV612" i="67"/>
  <c r="CW612" i="67"/>
  <c r="CX612" i="67"/>
  <c r="CY612" i="67"/>
  <c r="CZ612" i="67"/>
  <c r="DA612" i="67"/>
  <c r="DB612" i="67"/>
  <c r="DC612" i="67"/>
  <c r="DD612" i="67"/>
  <c r="DE612" i="67"/>
  <c r="DF612" i="67"/>
  <c r="DG612" i="67"/>
  <c r="DH612" i="67"/>
  <c r="DI612" i="67"/>
  <c r="DJ612" i="67"/>
  <c r="DK612" i="67"/>
  <c r="DL612" i="67"/>
  <c r="DM612" i="67"/>
  <c r="DN612" i="67"/>
  <c r="DO612" i="67"/>
  <c r="DP612" i="67"/>
  <c r="DQ612" i="67"/>
  <c r="DZ612" i="67"/>
  <c r="EA612" i="67"/>
  <c r="EB612" i="67"/>
  <c r="EC612" i="67"/>
  <c r="ED612" i="67"/>
  <c r="EE612" i="67"/>
  <c r="EF612" i="67"/>
  <c r="EG612" i="67"/>
  <c r="EH612" i="67"/>
  <c r="EI612" i="67"/>
  <c r="EJ612" i="67"/>
  <c r="A613" i="67"/>
  <c r="B613" i="67"/>
  <c r="C613" i="67"/>
  <c r="D613" i="67"/>
  <c r="E613" i="67"/>
  <c r="F613" i="67"/>
  <c r="G613" i="67"/>
  <c r="H613" i="67"/>
  <c r="I613" i="67"/>
  <c r="J613" i="67"/>
  <c r="K613" i="67"/>
  <c r="L613" i="67"/>
  <c r="M613" i="67"/>
  <c r="N613" i="67"/>
  <c r="O613" i="67"/>
  <c r="P613" i="67"/>
  <c r="Q613" i="67"/>
  <c r="R613" i="67"/>
  <c r="S613" i="67"/>
  <c r="T613" i="67"/>
  <c r="U613" i="67"/>
  <c r="V613" i="67"/>
  <c r="W613" i="67"/>
  <c r="X613" i="67"/>
  <c r="Y613" i="67"/>
  <c r="Z613" i="67"/>
  <c r="AA613" i="67"/>
  <c r="AB613" i="67"/>
  <c r="AC613" i="67"/>
  <c r="AD613" i="67"/>
  <c r="AE613" i="67"/>
  <c r="AF613" i="67"/>
  <c r="AG613" i="67"/>
  <c r="AH613" i="67"/>
  <c r="AI613" i="67"/>
  <c r="AJ613" i="67"/>
  <c r="AK613" i="67"/>
  <c r="AL613" i="67"/>
  <c r="AM613" i="67"/>
  <c r="AN613" i="67"/>
  <c r="AO613" i="67"/>
  <c r="AP613" i="67"/>
  <c r="AQ613" i="67"/>
  <c r="AR613" i="67"/>
  <c r="AS613" i="67"/>
  <c r="AT613" i="67"/>
  <c r="AU613" i="67"/>
  <c r="AV613" i="67"/>
  <c r="AW613" i="67"/>
  <c r="AX613" i="67"/>
  <c r="AY613" i="67"/>
  <c r="AZ613" i="67"/>
  <c r="BA613" i="67"/>
  <c r="BB613" i="67"/>
  <c r="BC613" i="67"/>
  <c r="BD613" i="67"/>
  <c r="BE613" i="67"/>
  <c r="BF613" i="67"/>
  <c r="BG613" i="67"/>
  <c r="BH613" i="67"/>
  <c r="BI613" i="67"/>
  <c r="BJ613" i="67"/>
  <c r="BK613" i="67"/>
  <c r="BL613" i="67"/>
  <c r="BM613" i="67"/>
  <c r="BN613" i="67"/>
  <c r="BO613" i="67"/>
  <c r="BP613" i="67"/>
  <c r="BQ613" i="67"/>
  <c r="BR613" i="67"/>
  <c r="BS613" i="67"/>
  <c r="BT613" i="67"/>
  <c r="BU613" i="67"/>
  <c r="BV613" i="67"/>
  <c r="BW613" i="67"/>
  <c r="BX613" i="67"/>
  <c r="BY613" i="67"/>
  <c r="BZ613" i="67"/>
  <c r="CA613" i="67"/>
  <c r="CB613" i="67"/>
  <c r="CC613" i="67"/>
  <c r="CD613" i="67"/>
  <c r="CE613" i="67"/>
  <c r="CF613" i="67"/>
  <c r="CG613" i="67"/>
  <c r="CH613" i="67"/>
  <c r="CI613" i="67"/>
  <c r="CJ613" i="67"/>
  <c r="CK613" i="67"/>
  <c r="CL613" i="67"/>
  <c r="CM613" i="67"/>
  <c r="CN613" i="67"/>
  <c r="CO613" i="67"/>
  <c r="CP613" i="67"/>
  <c r="CQ613" i="67"/>
  <c r="CR613" i="67"/>
  <c r="CS613" i="67"/>
  <c r="CT613" i="67"/>
  <c r="CU613" i="67"/>
  <c r="CV613" i="67"/>
  <c r="CW613" i="67"/>
  <c r="CX613" i="67"/>
  <c r="CY613" i="67"/>
  <c r="CZ613" i="67"/>
  <c r="DA613" i="67"/>
  <c r="DB613" i="67"/>
  <c r="DC613" i="67"/>
  <c r="DD613" i="67"/>
  <c r="DE613" i="67"/>
  <c r="DF613" i="67"/>
  <c r="DG613" i="67"/>
  <c r="DH613" i="67"/>
  <c r="DI613" i="67"/>
  <c r="DJ613" i="67"/>
  <c r="DK613" i="67"/>
  <c r="DL613" i="67"/>
  <c r="DM613" i="67"/>
  <c r="DN613" i="67"/>
  <c r="DO613" i="67"/>
  <c r="DP613" i="67"/>
  <c r="DQ613" i="67"/>
  <c r="DR613" i="67"/>
  <c r="DS613" i="67"/>
  <c r="DT613" i="67"/>
  <c r="DU613" i="67"/>
  <c r="DV613" i="67"/>
  <c r="DW613" i="67"/>
  <c r="DX613" i="67"/>
  <c r="DY613" i="67"/>
  <c r="DZ613" i="67"/>
  <c r="EA613" i="67"/>
  <c r="EB613" i="67"/>
  <c r="EC613" i="67"/>
  <c r="ED613" i="67"/>
  <c r="EE613" i="67"/>
  <c r="EF613" i="67"/>
  <c r="EG613" i="67"/>
  <c r="EH613" i="67"/>
  <c r="EI613" i="67"/>
  <c r="EJ613" i="67"/>
  <c r="A614" i="67"/>
  <c r="B614" i="67"/>
  <c r="C614" i="67"/>
  <c r="D614" i="67"/>
  <c r="E614" i="67"/>
  <c r="F614" i="67"/>
  <c r="G614" i="67"/>
  <c r="H614" i="67"/>
  <c r="I614" i="67"/>
  <c r="J614" i="67"/>
  <c r="K614" i="67"/>
  <c r="L614" i="67"/>
  <c r="M614" i="67"/>
  <c r="N614" i="67"/>
  <c r="O614" i="67"/>
  <c r="P614" i="67"/>
  <c r="Q614" i="67"/>
  <c r="R614" i="67"/>
  <c r="S614" i="67"/>
  <c r="T614" i="67"/>
  <c r="U614" i="67"/>
  <c r="V614" i="67"/>
  <c r="W614" i="67"/>
  <c r="X614" i="67"/>
  <c r="Y614" i="67"/>
  <c r="Z614" i="67"/>
  <c r="AA614" i="67"/>
  <c r="AB614" i="67"/>
  <c r="AC614" i="67"/>
  <c r="AD614" i="67"/>
  <c r="AE614" i="67"/>
  <c r="AF614" i="67"/>
  <c r="AG614" i="67"/>
  <c r="AH614" i="67"/>
  <c r="AI614" i="67"/>
  <c r="AJ614" i="67"/>
  <c r="AK614" i="67"/>
  <c r="AL614" i="67"/>
  <c r="AM614" i="67"/>
  <c r="AN614" i="67"/>
  <c r="AO614" i="67"/>
  <c r="AP614" i="67"/>
  <c r="AQ614" i="67"/>
  <c r="AR614" i="67"/>
  <c r="AS614" i="67"/>
  <c r="AT614" i="67"/>
  <c r="AU614" i="67"/>
  <c r="AV614" i="67"/>
  <c r="AW614" i="67"/>
  <c r="CD614" i="67"/>
  <c r="CE614" i="67"/>
  <c r="CF614" i="67"/>
  <c r="CG614" i="67"/>
  <c r="CH614" i="67"/>
  <c r="CI614" i="67"/>
  <c r="CJ614" i="67"/>
  <c r="CK614" i="67"/>
  <c r="CL614" i="67"/>
  <c r="CM614" i="67"/>
  <c r="CN614" i="67"/>
  <c r="CO614" i="67"/>
  <c r="CP614" i="67"/>
  <c r="CQ614" i="67"/>
  <c r="CR614" i="67"/>
  <c r="CS614" i="67"/>
  <c r="CT614" i="67"/>
  <c r="CU614" i="67"/>
  <c r="CV614" i="67"/>
  <c r="CW614" i="67"/>
  <c r="CX614" i="67"/>
  <c r="CY614" i="67"/>
  <c r="CZ614" i="67"/>
  <c r="DA614" i="67"/>
  <c r="DB614" i="67"/>
  <c r="DC614" i="67"/>
  <c r="DD614" i="67"/>
  <c r="DE614" i="67"/>
  <c r="DF614" i="67"/>
  <c r="DG614" i="67"/>
  <c r="DH614" i="67"/>
  <c r="DI614" i="67"/>
  <c r="DJ614" i="67"/>
  <c r="DK614" i="67"/>
  <c r="DL614" i="67"/>
  <c r="DM614" i="67"/>
  <c r="DN614" i="67"/>
  <c r="DO614" i="67"/>
  <c r="DP614" i="67"/>
  <c r="DQ614" i="67"/>
  <c r="DZ614" i="67"/>
  <c r="EA614" i="67"/>
  <c r="EB614" i="67"/>
  <c r="EC614" i="67"/>
  <c r="ED614" i="67"/>
  <c r="EE614" i="67"/>
  <c r="EF614" i="67"/>
  <c r="EG614" i="67"/>
  <c r="EH614" i="67"/>
  <c r="EI614" i="67"/>
  <c r="EJ614" i="67"/>
  <c r="A615" i="67"/>
  <c r="B615" i="67"/>
  <c r="C615" i="67"/>
  <c r="D615" i="67"/>
  <c r="E615" i="67"/>
  <c r="F615" i="67"/>
  <c r="G615" i="67"/>
  <c r="H615" i="67"/>
  <c r="I615" i="67"/>
  <c r="J615" i="67"/>
  <c r="K615" i="67"/>
  <c r="L615" i="67"/>
  <c r="M615" i="67"/>
  <c r="N615" i="67"/>
  <c r="O615" i="67"/>
  <c r="P615" i="67"/>
  <c r="Q615" i="67"/>
  <c r="R615" i="67"/>
  <c r="S615" i="67"/>
  <c r="T615" i="67"/>
  <c r="U615" i="67"/>
  <c r="V615" i="67"/>
  <c r="W615" i="67"/>
  <c r="X615" i="67"/>
  <c r="Y615" i="67"/>
  <c r="Z615" i="67"/>
  <c r="AA615" i="67"/>
  <c r="AB615" i="67"/>
  <c r="AC615" i="67"/>
  <c r="AD615" i="67"/>
  <c r="AE615" i="67"/>
  <c r="AF615" i="67"/>
  <c r="AG615" i="67"/>
  <c r="AH615" i="67"/>
  <c r="AI615" i="67"/>
  <c r="AJ615" i="67"/>
  <c r="AK615" i="67"/>
  <c r="AL615" i="67"/>
  <c r="AM615" i="67"/>
  <c r="AN615" i="67"/>
  <c r="AO615" i="67"/>
  <c r="AP615" i="67"/>
  <c r="AQ615" i="67"/>
  <c r="AR615" i="67"/>
  <c r="AS615" i="67"/>
  <c r="AT615" i="67"/>
  <c r="AU615" i="67"/>
  <c r="AV615" i="67"/>
  <c r="AW615" i="67"/>
  <c r="CD615" i="67"/>
  <c r="CE615" i="67"/>
  <c r="CF615" i="67"/>
  <c r="CG615" i="67"/>
  <c r="CH615" i="67"/>
  <c r="CI615" i="67"/>
  <c r="CJ615" i="67"/>
  <c r="CK615" i="67"/>
  <c r="CL615" i="67"/>
  <c r="CM615" i="67"/>
  <c r="CN615" i="67"/>
  <c r="CO615" i="67"/>
  <c r="CP615" i="67"/>
  <c r="CQ615" i="67"/>
  <c r="CR615" i="67"/>
  <c r="CS615" i="67"/>
  <c r="CT615" i="67"/>
  <c r="CU615" i="67"/>
  <c r="CV615" i="67"/>
  <c r="CW615" i="67"/>
  <c r="CX615" i="67"/>
  <c r="CY615" i="67"/>
  <c r="CZ615" i="67"/>
  <c r="DA615" i="67"/>
  <c r="DB615" i="67"/>
  <c r="DC615" i="67"/>
  <c r="DD615" i="67"/>
  <c r="DE615" i="67"/>
  <c r="DF615" i="67"/>
  <c r="DG615" i="67"/>
  <c r="DH615" i="67"/>
  <c r="DI615" i="67"/>
  <c r="DJ615" i="67"/>
  <c r="DK615" i="67"/>
  <c r="DL615" i="67"/>
  <c r="DM615" i="67"/>
  <c r="DN615" i="67"/>
  <c r="DO615" i="67"/>
  <c r="DP615" i="67"/>
  <c r="DQ615" i="67"/>
  <c r="DZ615" i="67"/>
  <c r="EA615" i="67"/>
  <c r="EB615" i="67"/>
  <c r="EC615" i="67"/>
  <c r="ED615" i="67"/>
  <c r="EE615" i="67"/>
  <c r="EF615" i="67"/>
  <c r="EG615" i="67"/>
  <c r="EH615" i="67"/>
  <c r="EI615" i="67"/>
  <c r="EJ615" i="67"/>
  <c r="A616" i="67"/>
  <c r="B616" i="67"/>
  <c r="C616" i="67"/>
  <c r="D616" i="67"/>
  <c r="E616" i="67"/>
  <c r="F616" i="67"/>
  <c r="G616" i="67"/>
  <c r="H616" i="67"/>
  <c r="I616" i="67"/>
  <c r="J616" i="67"/>
  <c r="K616" i="67"/>
  <c r="L616" i="67"/>
  <c r="M616" i="67"/>
  <c r="N616" i="67"/>
  <c r="O616" i="67"/>
  <c r="P616" i="67"/>
  <c r="Q616" i="67"/>
  <c r="R616" i="67"/>
  <c r="S616" i="67"/>
  <c r="T616" i="67"/>
  <c r="U616" i="67"/>
  <c r="V616" i="67"/>
  <c r="W616" i="67"/>
  <c r="X616" i="67"/>
  <c r="Y616" i="67"/>
  <c r="Z616" i="67"/>
  <c r="AA616" i="67"/>
  <c r="AB616" i="67"/>
  <c r="AC616" i="67"/>
  <c r="AD616" i="67"/>
  <c r="AE616" i="67"/>
  <c r="AF616" i="67"/>
  <c r="AG616" i="67"/>
  <c r="AH616" i="67"/>
  <c r="AI616" i="67"/>
  <c r="AJ616" i="67"/>
  <c r="AK616" i="67"/>
  <c r="AL616" i="67"/>
  <c r="AM616" i="67"/>
  <c r="AN616" i="67"/>
  <c r="AO616" i="67"/>
  <c r="AP616" i="67"/>
  <c r="AQ616" i="67"/>
  <c r="AR616" i="67"/>
  <c r="AS616" i="67"/>
  <c r="AT616" i="67"/>
  <c r="AU616" i="67"/>
  <c r="AV616" i="67"/>
  <c r="AW616" i="67"/>
  <c r="CD616" i="67"/>
  <c r="CE616" i="67"/>
  <c r="CF616" i="67"/>
  <c r="CG616" i="67"/>
  <c r="CH616" i="67"/>
  <c r="CI616" i="67"/>
  <c r="CJ616" i="67"/>
  <c r="CK616" i="67"/>
  <c r="CL616" i="67"/>
  <c r="CM616" i="67"/>
  <c r="CN616" i="67"/>
  <c r="CO616" i="67"/>
  <c r="CP616" i="67"/>
  <c r="CQ616" i="67"/>
  <c r="CR616" i="67"/>
  <c r="CS616" i="67"/>
  <c r="CT616" i="67"/>
  <c r="CU616" i="67"/>
  <c r="CV616" i="67"/>
  <c r="CW616" i="67"/>
  <c r="CX616" i="67"/>
  <c r="CY616" i="67"/>
  <c r="CZ616" i="67"/>
  <c r="DA616" i="67"/>
  <c r="DB616" i="67"/>
  <c r="DC616" i="67"/>
  <c r="DD616" i="67"/>
  <c r="DE616" i="67"/>
  <c r="DF616" i="67"/>
  <c r="DG616" i="67"/>
  <c r="DH616" i="67"/>
  <c r="DI616" i="67"/>
  <c r="DJ616" i="67"/>
  <c r="DK616" i="67"/>
  <c r="DL616" i="67"/>
  <c r="DM616" i="67"/>
  <c r="DN616" i="67"/>
  <c r="DO616" i="67"/>
  <c r="DP616" i="67"/>
  <c r="DQ616" i="67"/>
  <c r="DZ616" i="67"/>
  <c r="EA616" i="67"/>
  <c r="EB616" i="67"/>
  <c r="EC616" i="67"/>
  <c r="ED616" i="67"/>
  <c r="EE616" i="67"/>
  <c r="EF616" i="67"/>
  <c r="EG616" i="67"/>
  <c r="EH616" i="67"/>
  <c r="EI616" i="67"/>
  <c r="EJ616" i="67"/>
  <c r="A617" i="67"/>
  <c r="B617" i="67"/>
  <c r="C617" i="67"/>
  <c r="D617" i="67"/>
  <c r="E617" i="67"/>
  <c r="F617" i="67"/>
  <c r="G617" i="67"/>
  <c r="H617" i="67"/>
  <c r="I617" i="67"/>
  <c r="J617" i="67"/>
  <c r="K617" i="67"/>
  <c r="L617" i="67"/>
  <c r="M617" i="67"/>
  <c r="N617" i="67"/>
  <c r="O617" i="67"/>
  <c r="P617" i="67"/>
  <c r="Q617" i="67"/>
  <c r="R617" i="67"/>
  <c r="S617" i="67"/>
  <c r="T617" i="67"/>
  <c r="U617" i="67"/>
  <c r="V617" i="67"/>
  <c r="W617" i="67"/>
  <c r="X617" i="67"/>
  <c r="Y617" i="67"/>
  <c r="Z617" i="67"/>
  <c r="AA617" i="67"/>
  <c r="AB617" i="67"/>
  <c r="AC617" i="67"/>
  <c r="AD617" i="67"/>
  <c r="AE617" i="67"/>
  <c r="AF617" i="67"/>
  <c r="AG617" i="67"/>
  <c r="AH617" i="67"/>
  <c r="AI617" i="67"/>
  <c r="AJ617" i="67"/>
  <c r="AK617" i="67"/>
  <c r="AL617" i="67"/>
  <c r="AM617" i="67"/>
  <c r="AN617" i="67"/>
  <c r="AO617" i="67"/>
  <c r="AP617" i="67"/>
  <c r="AQ617" i="67"/>
  <c r="AR617" i="67"/>
  <c r="AS617" i="67"/>
  <c r="AT617" i="67"/>
  <c r="AU617" i="67"/>
  <c r="AV617" i="67"/>
  <c r="AW617" i="67"/>
  <c r="AX617" i="67"/>
  <c r="AY617" i="67"/>
  <c r="AZ617" i="67"/>
  <c r="BA617" i="67"/>
  <c r="BB617" i="67"/>
  <c r="BC617" i="67"/>
  <c r="BD617" i="67"/>
  <c r="BE617" i="67"/>
  <c r="BF617" i="67"/>
  <c r="BG617" i="67"/>
  <c r="BH617" i="67"/>
  <c r="BI617" i="67"/>
  <c r="BJ617" i="67"/>
  <c r="BK617" i="67"/>
  <c r="BL617" i="67"/>
  <c r="BM617" i="67"/>
  <c r="BN617" i="67"/>
  <c r="BO617" i="67"/>
  <c r="BP617" i="67"/>
  <c r="BQ617" i="67"/>
  <c r="BR617" i="67"/>
  <c r="BS617" i="67"/>
  <c r="BT617" i="67"/>
  <c r="BU617" i="67"/>
  <c r="BV617" i="67"/>
  <c r="BW617" i="67"/>
  <c r="BX617" i="67"/>
  <c r="BY617" i="67"/>
  <c r="BZ617" i="67"/>
  <c r="CA617" i="67"/>
  <c r="CB617" i="67"/>
  <c r="CC617" i="67"/>
  <c r="CD617" i="67"/>
  <c r="CE617" i="67"/>
  <c r="CF617" i="67"/>
  <c r="CG617" i="67"/>
  <c r="CH617" i="67"/>
  <c r="CI617" i="67"/>
  <c r="CJ617" i="67"/>
  <c r="CK617" i="67"/>
  <c r="CL617" i="67"/>
  <c r="CM617" i="67"/>
  <c r="CN617" i="67"/>
  <c r="CO617" i="67"/>
  <c r="CP617" i="67"/>
  <c r="CQ617" i="67"/>
  <c r="CR617" i="67"/>
  <c r="CS617" i="67"/>
  <c r="CT617" i="67"/>
  <c r="CU617" i="67"/>
  <c r="CV617" i="67"/>
  <c r="CW617" i="67"/>
  <c r="CX617" i="67"/>
  <c r="CY617" i="67"/>
  <c r="CZ617" i="67"/>
  <c r="DA617" i="67"/>
  <c r="DB617" i="67"/>
  <c r="DC617" i="67"/>
  <c r="DD617" i="67"/>
  <c r="DE617" i="67"/>
  <c r="DF617" i="67"/>
  <c r="DG617" i="67"/>
  <c r="DH617" i="67"/>
  <c r="DI617" i="67"/>
  <c r="DJ617" i="67"/>
  <c r="DK617" i="67"/>
  <c r="DL617" i="67"/>
  <c r="DM617" i="67"/>
  <c r="DN617" i="67"/>
  <c r="DO617" i="67"/>
  <c r="DP617" i="67"/>
  <c r="DQ617" i="67"/>
  <c r="DR617" i="67"/>
  <c r="DS617" i="67"/>
  <c r="DT617" i="67"/>
  <c r="DU617" i="67"/>
  <c r="DV617" i="67"/>
  <c r="DW617" i="67"/>
  <c r="DX617" i="67"/>
  <c r="DY617" i="67"/>
  <c r="DZ617" i="67"/>
  <c r="EA617" i="67"/>
  <c r="EB617" i="67"/>
  <c r="EC617" i="67"/>
  <c r="ED617" i="67"/>
  <c r="EE617" i="67"/>
  <c r="EF617" i="67"/>
  <c r="EG617" i="67"/>
  <c r="EH617" i="67"/>
  <c r="EI617" i="67"/>
  <c r="EJ617" i="67"/>
  <c r="A618" i="67"/>
  <c r="B618" i="67"/>
  <c r="C618" i="67"/>
  <c r="D618" i="67"/>
  <c r="E618" i="67"/>
  <c r="F618" i="67"/>
  <c r="G618" i="67"/>
  <c r="H618" i="67"/>
  <c r="I618" i="67"/>
  <c r="J618" i="67"/>
  <c r="K618" i="67"/>
  <c r="L618" i="67"/>
  <c r="M618" i="67"/>
  <c r="N618" i="67"/>
  <c r="O618" i="67"/>
  <c r="P618" i="67"/>
  <c r="Q618" i="67"/>
  <c r="R618" i="67"/>
  <c r="S618" i="67"/>
  <c r="T618" i="67"/>
  <c r="U618" i="67"/>
  <c r="V618" i="67"/>
  <c r="W618" i="67"/>
  <c r="X618" i="67"/>
  <c r="Y618" i="67"/>
  <c r="Z618" i="67"/>
  <c r="AA618" i="67"/>
  <c r="AB618" i="67"/>
  <c r="AC618" i="67"/>
  <c r="AD618" i="67"/>
  <c r="AE618" i="67"/>
  <c r="AF618" i="67"/>
  <c r="AG618" i="67"/>
  <c r="AH618" i="67"/>
  <c r="AI618" i="67"/>
  <c r="AJ618" i="67"/>
  <c r="AK618" i="67"/>
  <c r="AL618" i="67"/>
  <c r="AM618" i="67"/>
  <c r="AN618" i="67"/>
  <c r="AO618" i="67"/>
  <c r="AP618" i="67"/>
  <c r="AQ618" i="67"/>
  <c r="AR618" i="67"/>
  <c r="AS618" i="67"/>
  <c r="AT618" i="67"/>
  <c r="AU618" i="67"/>
  <c r="AV618" i="67"/>
  <c r="AW618" i="67"/>
  <c r="CD618" i="67"/>
  <c r="CE618" i="67"/>
  <c r="CF618" i="67"/>
  <c r="CG618" i="67"/>
  <c r="CH618" i="67"/>
  <c r="CI618" i="67"/>
  <c r="CJ618" i="67"/>
  <c r="CK618" i="67"/>
  <c r="CL618" i="67"/>
  <c r="CM618" i="67"/>
  <c r="CN618" i="67"/>
  <c r="CO618" i="67"/>
  <c r="CP618" i="67"/>
  <c r="CQ618" i="67"/>
  <c r="CR618" i="67"/>
  <c r="CS618" i="67"/>
  <c r="CT618" i="67"/>
  <c r="CU618" i="67"/>
  <c r="CV618" i="67"/>
  <c r="CW618" i="67"/>
  <c r="CX618" i="67"/>
  <c r="CY618" i="67"/>
  <c r="CZ618" i="67"/>
  <c r="DA618" i="67"/>
  <c r="DB618" i="67"/>
  <c r="DC618" i="67"/>
  <c r="DD618" i="67"/>
  <c r="DE618" i="67"/>
  <c r="DF618" i="67"/>
  <c r="DG618" i="67"/>
  <c r="DH618" i="67"/>
  <c r="DI618" i="67"/>
  <c r="DJ618" i="67"/>
  <c r="DK618" i="67"/>
  <c r="DL618" i="67"/>
  <c r="DM618" i="67"/>
  <c r="DN618" i="67"/>
  <c r="DO618" i="67"/>
  <c r="DP618" i="67"/>
  <c r="DQ618" i="67"/>
  <c r="DZ618" i="67"/>
  <c r="EA618" i="67"/>
  <c r="EB618" i="67"/>
  <c r="EC618" i="67"/>
  <c r="ED618" i="67"/>
  <c r="EE618" i="67"/>
  <c r="EF618" i="67"/>
  <c r="EG618" i="67"/>
  <c r="EH618" i="67"/>
  <c r="EI618" i="67"/>
  <c r="EJ618" i="67"/>
  <c r="A619" i="67"/>
  <c r="B619" i="67"/>
  <c r="C619" i="67"/>
  <c r="D619" i="67"/>
  <c r="E619" i="67"/>
  <c r="F619" i="67"/>
  <c r="G619" i="67"/>
  <c r="H619" i="67"/>
  <c r="I619" i="67"/>
  <c r="J619" i="67"/>
  <c r="K619" i="67"/>
  <c r="L619" i="67"/>
  <c r="M619" i="67"/>
  <c r="N619" i="67"/>
  <c r="O619" i="67"/>
  <c r="P619" i="67"/>
  <c r="Q619" i="67"/>
  <c r="R619" i="67"/>
  <c r="S619" i="67"/>
  <c r="T619" i="67"/>
  <c r="U619" i="67"/>
  <c r="V619" i="67"/>
  <c r="W619" i="67"/>
  <c r="X619" i="67"/>
  <c r="Y619" i="67"/>
  <c r="Z619" i="67"/>
  <c r="AA619" i="67"/>
  <c r="AB619" i="67"/>
  <c r="AC619" i="67"/>
  <c r="AD619" i="67"/>
  <c r="AE619" i="67"/>
  <c r="AF619" i="67"/>
  <c r="AG619" i="67"/>
  <c r="AH619" i="67"/>
  <c r="AI619" i="67"/>
  <c r="AJ619" i="67"/>
  <c r="AK619" i="67"/>
  <c r="AL619" i="67"/>
  <c r="AM619" i="67"/>
  <c r="AN619" i="67"/>
  <c r="AO619" i="67"/>
  <c r="AP619" i="67"/>
  <c r="AQ619" i="67"/>
  <c r="AR619" i="67"/>
  <c r="AS619" i="67"/>
  <c r="AT619" i="67"/>
  <c r="AU619" i="67"/>
  <c r="AV619" i="67"/>
  <c r="AW619" i="67"/>
  <c r="CD619" i="67"/>
  <c r="CE619" i="67"/>
  <c r="CF619" i="67"/>
  <c r="CG619" i="67"/>
  <c r="CH619" i="67"/>
  <c r="CI619" i="67"/>
  <c r="CJ619" i="67"/>
  <c r="CK619" i="67"/>
  <c r="CL619" i="67"/>
  <c r="CM619" i="67"/>
  <c r="CN619" i="67"/>
  <c r="CO619" i="67"/>
  <c r="CP619" i="67"/>
  <c r="CQ619" i="67"/>
  <c r="CR619" i="67"/>
  <c r="CS619" i="67"/>
  <c r="CT619" i="67"/>
  <c r="CU619" i="67"/>
  <c r="CV619" i="67"/>
  <c r="CW619" i="67"/>
  <c r="CX619" i="67"/>
  <c r="CY619" i="67"/>
  <c r="CZ619" i="67"/>
  <c r="DA619" i="67"/>
  <c r="DB619" i="67"/>
  <c r="DC619" i="67"/>
  <c r="DD619" i="67"/>
  <c r="DE619" i="67"/>
  <c r="DF619" i="67"/>
  <c r="DG619" i="67"/>
  <c r="DH619" i="67"/>
  <c r="DI619" i="67"/>
  <c r="DJ619" i="67"/>
  <c r="DK619" i="67"/>
  <c r="DL619" i="67"/>
  <c r="DM619" i="67"/>
  <c r="DN619" i="67"/>
  <c r="DO619" i="67"/>
  <c r="DP619" i="67"/>
  <c r="DQ619" i="67"/>
  <c r="DZ619" i="67"/>
  <c r="EA619" i="67"/>
  <c r="EB619" i="67"/>
  <c r="EC619" i="67"/>
  <c r="ED619" i="67"/>
  <c r="EE619" i="67"/>
  <c r="EF619" i="67"/>
  <c r="EG619" i="67"/>
  <c r="EH619" i="67"/>
  <c r="EI619" i="67"/>
  <c r="EJ619" i="67"/>
  <c r="A620" i="67"/>
  <c r="B620" i="67"/>
  <c r="C620" i="67"/>
  <c r="D620" i="67"/>
  <c r="E620" i="67"/>
  <c r="F620" i="67"/>
  <c r="G620" i="67"/>
  <c r="H620" i="67"/>
  <c r="I620" i="67"/>
  <c r="J620" i="67"/>
  <c r="K620" i="67"/>
  <c r="L620" i="67"/>
  <c r="M620" i="67"/>
  <c r="N620" i="67"/>
  <c r="O620" i="67"/>
  <c r="P620" i="67"/>
  <c r="Q620" i="67"/>
  <c r="R620" i="67"/>
  <c r="S620" i="67"/>
  <c r="T620" i="67"/>
  <c r="U620" i="67"/>
  <c r="V620" i="67"/>
  <c r="W620" i="67"/>
  <c r="X620" i="67"/>
  <c r="Y620" i="67"/>
  <c r="Z620" i="67"/>
  <c r="AA620" i="67"/>
  <c r="AB620" i="67"/>
  <c r="AC620" i="67"/>
  <c r="AD620" i="67"/>
  <c r="AE620" i="67"/>
  <c r="AF620" i="67"/>
  <c r="AG620" i="67"/>
  <c r="AH620" i="67"/>
  <c r="AI620" i="67"/>
  <c r="AJ620" i="67"/>
  <c r="AK620" i="67"/>
  <c r="AL620" i="67"/>
  <c r="AM620" i="67"/>
  <c r="AN620" i="67"/>
  <c r="AO620" i="67"/>
  <c r="AP620" i="67"/>
  <c r="AQ620" i="67"/>
  <c r="AR620" i="67"/>
  <c r="AS620" i="67"/>
  <c r="AT620" i="67"/>
  <c r="AU620" i="67"/>
  <c r="AV620" i="67"/>
  <c r="AW620" i="67"/>
  <c r="AX620" i="67"/>
  <c r="AY620" i="67"/>
  <c r="AZ620" i="67"/>
  <c r="BA620" i="67"/>
  <c r="BB620" i="67"/>
  <c r="BC620" i="67"/>
  <c r="BD620" i="67"/>
  <c r="BE620" i="67"/>
  <c r="BF620" i="67"/>
  <c r="BG620" i="67"/>
  <c r="BH620" i="67"/>
  <c r="BI620" i="67"/>
  <c r="BJ620" i="67"/>
  <c r="BK620" i="67"/>
  <c r="BL620" i="67"/>
  <c r="BM620" i="67"/>
  <c r="BN620" i="67"/>
  <c r="BO620" i="67"/>
  <c r="BP620" i="67"/>
  <c r="BQ620" i="67"/>
  <c r="BR620" i="67"/>
  <c r="BS620" i="67"/>
  <c r="BT620" i="67"/>
  <c r="BU620" i="67"/>
  <c r="BV620" i="67"/>
  <c r="BW620" i="67"/>
  <c r="BX620" i="67"/>
  <c r="BY620" i="67"/>
  <c r="BZ620" i="67"/>
  <c r="CA620" i="67"/>
  <c r="CB620" i="67"/>
  <c r="CC620" i="67"/>
  <c r="CD620" i="67"/>
  <c r="CE620" i="67"/>
  <c r="CF620" i="67"/>
  <c r="CG620" i="67"/>
  <c r="CH620" i="67"/>
  <c r="CI620" i="67"/>
  <c r="CJ620" i="67"/>
  <c r="CK620" i="67"/>
  <c r="CL620" i="67"/>
  <c r="CM620" i="67"/>
  <c r="CN620" i="67"/>
  <c r="CO620" i="67"/>
  <c r="CP620" i="67"/>
  <c r="CQ620" i="67"/>
  <c r="CR620" i="67"/>
  <c r="CS620" i="67"/>
  <c r="CT620" i="67"/>
  <c r="CU620" i="67"/>
  <c r="CV620" i="67"/>
  <c r="CW620" i="67"/>
  <c r="CX620" i="67"/>
  <c r="CY620" i="67"/>
  <c r="CZ620" i="67"/>
  <c r="DA620" i="67"/>
  <c r="DB620" i="67"/>
  <c r="DC620" i="67"/>
  <c r="DD620" i="67"/>
  <c r="DE620" i="67"/>
  <c r="DF620" i="67"/>
  <c r="DG620" i="67"/>
  <c r="DH620" i="67"/>
  <c r="DI620" i="67"/>
  <c r="DJ620" i="67"/>
  <c r="DK620" i="67"/>
  <c r="DL620" i="67"/>
  <c r="DM620" i="67"/>
  <c r="DN620" i="67"/>
  <c r="DO620" i="67"/>
  <c r="DP620" i="67"/>
  <c r="DQ620" i="67"/>
  <c r="DR620" i="67"/>
  <c r="DS620" i="67"/>
  <c r="DT620" i="67"/>
  <c r="DU620" i="67"/>
  <c r="DV620" i="67"/>
  <c r="DW620" i="67"/>
  <c r="DX620" i="67"/>
  <c r="DY620" i="67"/>
  <c r="DZ620" i="67"/>
  <c r="EA620" i="67"/>
  <c r="EB620" i="67"/>
  <c r="EC620" i="67"/>
  <c r="ED620" i="67"/>
  <c r="EE620" i="67"/>
  <c r="EF620" i="67"/>
  <c r="EG620" i="67"/>
  <c r="EH620" i="67"/>
  <c r="EI620" i="67"/>
  <c r="EJ620" i="67"/>
  <c r="A621" i="67"/>
  <c r="B621" i="67"/>
  <c r="C621" i="67"/>
  <c r="D621" i="67"/>
  <c r="E621" i="67"/>
  <c r="F621" i="67"/>
  <c r="G621" i="67"/>
  <c r="H621" i="67"/>
  <c r="I621" i="67"/>
  <c r="J621" i="67"/>
  <c r="K621" i="67"/>
  <c r="L621" i="67"/>
  <c r="M621" i="67"/>
  <c r="N621" i="67"/>
  <c r="O621" i="67"/>
  <c r="P621" i="67"/>
  <c r="Q621" i="67"/>
  <c r="R621" i="67"/>
  <c r="S621" i="67"/>
  <c r="T621" i="67"/>
  <c r="U621" i="67"/>
  <c r="V621" i="67"/>
  <c r="W621" i="67"/>
  <c r="X621" i="67"/>
  <c r="Y621" i="67"/>
  <c r="Z621" i="67"/>
  <c r="AA621" i="67"/>
  <c r="AB621" i="67"/>
  <c r="AC621" i="67"/>
  <c r="AD621" i="67"/>
  <c r="AE621" i="67"/>
  <c r="AF621" i="67"/>
  <c r="AG621" i="67"/>
  <c r="AH621" i="67"/>
  <c r="AI621" i="67"/>
  <c r="AJ621" i="67"/>
  <c r="AK621" i="67"/>
  <c r="AL621" i="67"/>
  <c r="AM621" i="67"/>
  <c r="AN621" i="67"/>
  <c r="AO621" i="67"/>
  <c r="AP621" i="67"/>
  <c r="AQ621" i="67"/>
  <c r="AR621" i="67"/>
  <c r="AS621" i="67"/>
  <c r="AT621" i="67"/>
  <c r="AU621" i="67"/>
  <c r="AV621" i="67"/>
  <c r="AW621" i="67"/>
  <c r="AX621" i="67"/>
  <c r="AY621" i="67"/>
  <c r="AZ621" i="67"/>
  <c r="BA621" i="67"/>
  <c r="BB621" i="67"/>
  <c r="BC621" i="67"/>
  <c r="BD621" i="67"/>
  <c r="BE621" i="67"/>
  <c r="BF621" i="67"/>
  <c r="BG621" i="67"/>
  <c r="BH621" i="67"/>
  <c r="BI621" i="67"/>
  <c r="BJ621" i="67"/>
  <c r="BK621" i="67"/>
  <c r="BL621" i="67"/>
  <c r="BM621" i="67"/>
  <c r="BN621" i="67"/>
  <c r="BO621" i="67"/>
  <c r="BP621" i="67"/>
  <c r="BQ621" i="67"/>
  <c r="BR621" i="67"/>
  <c r="BS621" i="67"/>
  <c r="BT621" i="67"/>
  <c r="BU621" i="67"/>
  <c r="BV621" i="67"/>
  <c r="BW621" i="67"/>
  <c r="BX621" i="67"/>
  <c r="BY621" i="67"/>
  <c r="BZ621" i="67"/>
  <c r="CA621" i="67"/>
  <c r="CB621" i="67"/>
  <c r="CC621" i="67"/>
  <c r="CD621" i="67"/>
  <c r="CE621" i="67"/>
  <c r="CF621" i="67"/>
  <c r="CG621" i="67"/>
  <c r="CH621" i="67"/>
  <c r="CI621" i="67"/>
  <c r="CJ621" i="67"/>
  <c r="CK621" i="67"/>
  <c r="CL621" i="67"/>
  <c r="CM621" i="67"/>
  <c r="CN621" i="67"/>
  <c r="CO621" i="67"/>
  <c r="CP621" i="67"/>
  <c r="CQ621" i="67"/>
  <c r="CR621" i="67"/>
  <c r="CS621" i="67"/>
  <c r="CT621" i="67"/>
  <c r="CU621" i="67"/>
  <c r="CV621" i="67"/>
  <c r="CW621" i="67"/>
  <c r="CX621" i="67"/>
  <c r="CY621" i="67"/>
  <c r="CZ621" i="67"/>
  <c r="DA621" i="67"/>
  <c r="DB621" i="67"/>
  <c r="DC621" i="67"/>
  <c r="DD621" i="67"/>
  <c r="DE621" i="67"/>
  <c r="DF621" i="67"/>
  <c r="DG621" i="67"/>
  <c r="DH621" i="67"/>
  <c r="DI621" i="67"/>
  <c r="DJ621" i="67"/>
  <c r="DK621" i="67"/>
  <c r="DL621" i="67"/>
  <c r="DM621" i="67"/>
  <c r="DN621" i="67"/>
  <c r="DO621" i="67"/>
  <c r="DP621" i="67"/>
  <c r="DQ621" i="67"/>
  <c r="DR621" i="67"/>
  <c r="DS621" i="67"/>
  <c r="DT621" i="67"/>
  <c r="DU621" i="67"/>
  <c r="DV621" i="67"/>
  <c r="DW621" i="67"/>
  <c r="DX621" i="67"/>
  <c r="DY621" i="67"/>
  <c r="DZ621" i="67"/>
  <c r="EA621" i="67"/>
  <c r="EB621" i="67"/>
  <c r="EC621" i="67"/>
  <c r="ED621" i="67"/>
  <c r="EE621" i="67"/>
  <c r="EF621" i="67"/>
  <c r="EG621" i="67"/>
  <c r="EH621" i="67"/>
  <c r="EI621" i="67"/>
  <c r="EJ621" i="67"/>
  <c r="A622" i="67"/>
  <c r="B622" i="67"/>
  <c r="C622" i="67"/>
  <c r="D622" i="67"/>
  <c r="E622" i="67"/>
  <c r="F622" i="67"/>
  <c r="G622" i="67"/>
  <c r="H622" i="67"/>
  <c r="I622" i="67"/>
  <c r="J622" i="67"/>
  <c r="K622" i="67"/>
  <c r="L622" i="67"/>
  <c r="M622" i="67"/>
  <c r="N622" i="67"/>
  <c r="O622" i="67"/>
  <c r="P622" i="67"/>
  <c r="Q622" i="67"/>
  <c r="R622" i="67"/>
  <c r="S622" i="67"/>
  <c r="T622" i="67"/>
  <c r="U622" i="67"/>
  <c r="V622" i="67"/>
  <c r="W622" i="67"/>
  <c r="X622" i="67"/>
  <c r="Y622" i="67"/>
  <c r="Z622" i="67"/>
  <c r="AA622" i="67"/>
  <c r="AB622" i="67"/>
  <c r="AC622" i="67"/>
  <c r="AD622" i="67"/>
  <c r="AE622" i="67"/>
  <c r="AF622" i="67"/>
  <c r="AG622" i="67"/>
  <c r="AH622" i="67"/>
  <c r="AI622" i="67"/>
  <c r="AJ622" i="67"/>
  <c r="AK622" i="67"/>
  <c r="AL622" i="67"/>
  <c r="AM622" i="67"/>
  <c r="AN622" i="67"/>
  <c r="AO622" i="67"/>
  <c r="AP622" i="67"/>
  <c r="AQ622" i="67"/>
  <c r="AR622" i="67"/>
  <c r="AS622" i="67"/>
  <c r="CD622" i="67"/>
  <c r="CE622" i="67"/>
  <c r="CF622" i="67"/>
  <c r="CG622" i="67"/>
  <c r="CH622" i="67"/>
  <c r="CI622" i="67"/>
  <c r="CJ622" i="67"/>
  <c r="CK622" i="67"/>
  <c r="CL622" i="67"/>
  <c r="CM622" i="67"/>
  <c r="CN622" i="67"/>
  <c r="CO622" i="67"/>
  <c r="CP622" i="67"/>
  <c r="CQ622" i="67"/>
  <c r="CR622" i="67"/>
  <c r="CS622" i="67"/>
  <c r="CT622" i="67"/>
  <c r="CU622" i="67"/>
  <c r="CV622" i="67"/>
  <c r="CW622" i="67"/>
  <c r="CX622" i="67"/>
  <c r="CY622" i="67"/>
  <c r="CZ622" i="67"/>
  <c r="DA622" i="67"/>
  <c r="DB622" i="67"/>
  <c r="DC622" i="67"/>
  <c r="DD622" i="67"/>
  <c r="DE622" i="67"/>
  <c r="DF622" i="67"/>
  <c r="DG622" i="67"/>
  <c r="DH622" i="67"/>
  <c r="DI622" i="67"/>
  <c r="DJ622" i="67"/>
  <c r="DK622" i="67"/>
  <c r="DL622" i="67"/>
  <c r="DM622" i="67"/>
  <c r="DN622" i="67"/>
  <c r="DO622" i="67"/>
  <c r="DP622" i="67"/>
  <c r="DQ622" i="67"/>
  <c r="DR622" i="67"/>
  <c r="DS622" i="67"/>
  <c r="DT622" i="67"/>
  <c r="DU622" i="67"/>
  <c r="DV622" i="67"/>
  <c r="DW622" i="67"/>
  <c r="DX622" i="67"/>
  <c r="DY622" i="67"/>
  <c r="DZ622" i="67"/>
  <c r="EA622" i="67"/>
  <c r="EB622" i="67"/>
  <c r="EC622" i="67"/>
  <c r="ED622" i="67"/>
  <c r="EE622" i="67"/>
  <c r="EF622" i="67"/>
  <c r="EG622" i="67"/>
  <c r="EH622" i="67"/>
  <c r="EI622" i="67"/>
  <c r="EJ622" i="67"/>
  <c r="A623" i="67"/>
  <c r="B623" i="67"/>
  <c r="C623" i="67"/>
  <c r="D623" i="67"/>
  <c r="E623" i="67"/>
  <c r="F623" i="67"/>
  <c r="G623" i="67"/>
  <c r="H623" i="67"/>
  <c r="I623" i="67"/>
  <c r="J623" i="67"/>
  <c r="K623" i="67"/>
  <c r="L623" i="67"/>
  <c r="M623" i="67"/>
  <c r="N623" i="67"/>
  <c r="O623" i="67"/>
  <c r="P623" i="67"/>
  <c r="Q623" i="67"/>
  <c r="R623" i="67"/>
  <c r="S623" i="67"/>
  <c r="T623" i="67"/>
  <c r="U623" i="67"/>
  <c r="V623" i="67"/>
  <c r="W623" i="67"/>
  <c r="X623" i="67"/>
  <c r="Y623" i="67"/>
  <c r="Z623" i="67"/>
  <c r="AA623" i="67"/>
  <c r="AB623" i="67"/>
  <c r="AC623" i="67"/>
  <c r="AD623" i="67"/>
  <c r="AE623" i="67"/>
  <c r="AF623" i="67"/>
  <c r="AG623" i="67"/>
  <c r="AH623" i="67"/>
  <c r="AI623" i="67"/>
  <c r="AJ623" i="67"/>
  <c r="AK623" i="67"/>
  <c r="AL623" i="67"/>
  <c r="AM623" i="67"/>
  <c r="AN623" i="67"/>
  <c r="AO623" i="67"/>
  <c r="AP623" i="67"/>
  <c r="AQ623" i="67"/>
  <c r="AR623" i="67"/>
  <c r="AS623" i="67"/>
  <c r="CD623" i="67"/>
  <c r="CE623" i="67"/>
  <c r="CF623" i="67"/>
  <c r="CG623" i="67"/>
  <c r="CH623" i="67"/>
  <c r="CI623" i="67"/>
  <c r="CJ623" i="67"/>
  <c r="CK623" i="67"/>
  <c r="CL623" i="67"/>
  <c r="CM623" i="67"/>
  <c r="CN623" i="67"/>
  <c r="CO623" i="67"/>
  <c r="CP623" i="67"/>
  <c r="CQ623" i="67"/>
  <c r="CR623" i="67"/>
  <c r="CS623" i="67"/>
  <c r="CT623" i="67"/>
  <c r="CU623" i="67"/>
  <c r="CV623" i="67"/>
  <c r="CW623" i="67"/>
  <c r="CX623" i="67"/>
  <c r="CY623" i="67"/>
  <c r="CZ623" i="67"/>
  <c r="DA623" i="67"/>
  <c r="DB623" i="67"/>
  <c r="DC623" i="67"/>
  <c r="DD623" i="67"/>
  <c r="DE623" i="67"/>
  <c r="DF623" i="67"/>
  <c r="DG623" i="67"/>
  <c r="DH623" i="67"/>
  <c r="DI623" i="67"/>
  <c r="DJ623" i="67"/>
  <c r="DK623" i="67"/>
  <c r="DL623" i="67"/>
  <c r="DM623" i="67"/>
  <c r="DN623" i="67"/>
  <c r="DO623" i="67"/>
  <c r="DP623" i="67"/>
  <c r="DQ623" i="67"/>
  <c r="DR623" i="67"/>
  <c r="DS623" i="67"/>
  <c r="DT623" i="67"/>
  <c r="DU623" i="67"/>
  <c r="DV623" i="67"/>
  <c r="DW623" i="67"/>
  <c r="DX623" i="67"/>
  <c r="DY623" i="67"/>
  <c r="DZ623" i="67"/>
  <c r="EA623" i="67"/>
  <c r="EB623" i="67"/>
  <c r="EC623" i="67"/>
  <c r="ED623" i="67"/>
  <c r="EE623" i="67"/>
  <c r="EF623" i="67"/>
  <c r="EG623" i="67"/>
  <c r="EH623" i="67"/>
  <c r="EI623" i="67"/>
  <c r="EJ623" i="67"/>
  <c r="A624" i="67"/>
  <c r="B624" i="67"/>
  <c r="C624" i="67"/>
  <c r="D624" i="67"/>
  <c r="E624" i="67"/>
  <c r="F624" i="67"/>
  <c r="G624" i="67"/>
  <c r="H624" i="67"/>
  <c r="I624" i="67"/>
  <c r="J624" i="67"/>
  <c r="K624" i="67"/>
  <c r="L624" i="67"/>
  <c r="M624" i="67"/>
  <c r="N624" i="67"/>
  <c r="O624" i="67"/>
  <c r="P624" i="67"/>
  <c r="Q624" i="67"/>
  <c r="R624" i="67"/>
  <c r="S624" i="67"/>
  <c r="T624" i="67"/>
  <c r="U624" i="67"/>
  <c r="V624" i="67"/>
  <c r="W624" i="67"/>
  <c r="X624" i="67"/>
  <c r="Y624" i="67"/>
  <c r="Z624" i="67"/>
  <c r="AA624" i="67"/>
  <c r="AB624" i="67"/>
  <c r="AC624" i="67"/>
  <c r="AD624" i="67"/>
  <c r="AE624" i="67"/>
  <c r="AF624" i="67"/>
  <c r="AG624" i="67"/>
  <c r="AH624" i="67"/>
  <c r="AI624" i="67"/>
  <c r="AJ624" i="67"/>
  <c r="AK624" i="67"/>
  <c r="AL624" i="67"/>
  <c r="AM624" i="67"/>
  <c r="AN624" i="67"/>
  <c r="AO624" i="67"/>
  <c r="AP624" i="67"/>
  <c r="AQ624" i="67"/>
  <c r="AR624" i="67"/>
  <c r="AS624" i="67"/>
  <c r="CD624" i="67"/>
  <c r="CE624" i="67"/>
  <c r="CF624" i="67"/>
  <c r="CG624" i="67"/>
  <c r="CH624" i="67"/>
  <c r="CI624" i="67"/>
  <c r="CJ624" i="67"/>
  <c r="CK624" i="67"/>
  <c r="CL624" i="67"/>
  <c r="CM624" i="67"/>
  <c r="CN624" i="67"/>
  <c r="CO624" i="67"/>
  <c r="CP624" i="67"/>
  <c r="CQ624" i="67"/>
  <c r="CR624" i="67"/>
  <c r="CS624" i="67"/>
  <c r="CT624" i="67"/>
  <c r="CU624" i="67"/>
  <c r="CV624" i="67"/>
  <c r="CW624" i="67"/>
  <c r="CX624" i="67"/>
  <c r="CY624" i="67"/>
  <c r="CZ624" i="67"/>
  <c r="DA624" i="67"/>
  <c r="DB624" i="67"/>
  <c r="DC624" i="67"/>
  <c r="DD624" i="67"/>
  <c r="DE624" i="67"/>
  <c r="DF624" i="67"/>
  <c r="DG624" i="67"/>
  <c r="DH624" i="67"/>
  <c r="DI624" i="67"/>
  <c r="DJ624" i="67"/>
  <c r="DK624" i="67"/>
  <c r="DL624" i="67"/>
  <c r="DM624" i="67"/>
  <c r="DN624" i="67"/>
  <c r="DO624" i="67"/>
  <c r="DP624" i="67"/>
  <c r="DQ624" i="67"/>
  <c r="DR624" i="67"/>
  <c r="DS624" i="67"/>
  <c r="DT624" i="67"/>
  <c r="DU624" i="67"/>
  <c r="DV624" i="67"/>
  <c r="DW624" i="67"/>
  <c r="DX624" i="67"/>
  <c r="DY624" i="67"/>
  <c r="DZ624" i="67"/>
  <c r="EA624" i="67"/>
  <c r="EB624" i="67"/>
  <c r="EC624" i="67"/>
  <c r="ED624" i="67"/>
  <c r="EE624" i="67"/>
  <c r="EF624" i="67"/>
  <c r="EG624" i="67"/>
  <c r="EH624" i="67"/>
  <c r="EI624" i="67"/>
  <c r="EJ624" i="67"/>
  <c r="A625" i="67"/>
  <c r="B625" i="67"/>
  <c r="C625" i="67"/>
  <c r="D625" i="67"/>
  <c r="E625" i="67"/>
  <c r="F625" i="67"/>
  <c r="G625" i="67"/>
  <c r="H625" i="67"/>
  <c r="I625" i="67"/>
  <c r="J625" i="67"/>
  <c r="K625" i="67"/>
  <c r="L625" i="67"/>
  <c r="M625" i="67"/>
  <c r="N625" i="67"/>
  <c r="O625" i="67"/>
  <c r="P625" i="67"/>
  <c r="Q625" i="67"/>
  <c r="R625" i="67"/>
  <c r="S625" i="67"/>
  <c r="T625" i="67"/>
  <c r="U625" i="67"/>
  <c r="V625" i="67"/>
  <c r="W625" i="67"/>
  <c r="X625" i="67"/>
  <c r="Y625" i="67"/>
  <c r="Z625" i="67"/>
  <c r="AA625" i="67"/>
  <c r="AB625" i="67"/>
  <c r="AC625" i="67"/>
  <c r="AD625" i="67"/>
  <c r="AE625" i="67"/>
  <c r="AF625" i="67"/>
  <c r="AG625" i="67"/>
  <c r="AH625" i="67"/>
  <c r="AI625" i="67"/>
  <c r="AJ625" i="67"/>
  <c r="AK625" i="67"/>
  <c r="AL625" i="67"/>
  <c r="AM625" i="67"/>
  <c r="AN625" i="67"/>
  <c r="AO625" i="67"/>
  <c r="AP625" i="67"/>
  <c r="AQ625" i="67"/>
  <c r="AR625" i="67"/>
  <c r="AS625" i="67"/>
  <c r="CD625" i="67"/>
  <c r="CE625" i="67"/>
  <c r="CF625" i="67"/>
  <c r="CG625" i="67"/>
  <c r="CH625" i="67"/>
  <c r="CI625" i="67"/>
  <c r="CJ625" i="67"/>
  <c r="CK625" i="67"/>
  <c r="CL625" i="67"/>
  <c r="CM625" i="67"/>
  <c r="CN625" i="67"/>
  <c r="CO625" i="67"/>
  <c r="CP625" i="67"/>
  <c r="CQ625" i="67"/>
  <c r="CR625" i="67"/>
  <c r="CS625" i="67"/>
  <c r="CT625" i="67"/>
  <c r="CU625" i="67"/>
  <c r="CV625" i="67"/>
  <c r="CW625" i="67"/>
  <c r="CX625" i="67"/>
  <c r="CY625" i="67"/>
  <c r="CZ625" i="67"/>
  <c r="DA625" i="67"/>
  <c r="DB625" i="67"/>
  <c r="DC625" i="67"/>
  <c r="DD625" i="67"/>
  <c r="DE625" i="67"/>
  <c r="DF625" i="67"/>
  <c r="DG625" i="67"/>
  <c r="DH625" i="67"/>
  <c r="DI625" i="67"/>
  <c r="DJ625" i="67"/>
  <c r="DK625" i="67"/>
  <c r="DL625" i="67"/>
  <c r="DM625" i="67"/>
  <c r="DN625" i="67"/>
  <c r="DO625" i="67"/>
  <c r="DP625" i="67"/>
  <c r="DQ625" i="67"/>
  <c r="DR625" i="67"/>
  <c r="DS625" i="67"/>
  <c r="DT625" i="67"/>
  <c r="DU625" i="67"/>
  <c r="DV625" i="67"/>
  <c r="DW625" i="67"/>
  <c r="DX625" i="67"/>
  <c r="DY625" i="67"/>
  <c r="DZ625" i="67"/>
  <c r="EA625" i="67"/>
  <c r="EB625" i="67"/>
  <c r="EC625" i="67"/>
  <c r="ED625" i="67"/>
  <c r="EE625" i="67"/>
  <c r="EF625" i="67"/>
  <c r="EG625" i="67"/>
  <c r="EH625" i="67"/>
  <c r="EI625" i="67"/>
  <c r="EJ625" i="67"/>
  <c r="A626" i="67"/>
  <c r="B626" i="67"/>
  <c r="C626" i="67"/>
  <c r="D626" i="67"/>
  <c r="E626" i="67"/>
  <c r="F626" i="67"/>
  <c r="G626" i="67"/>
  <c r="H626" i="67"/>
  <c r="I626" i="67"/>
  <c r="J626" i="67"/>
  <c r="K626" i="67"/>
  <c r="L626" i="67"/>
  <c r="M626" i="67"/>
  <c r="N626" i="67"/>
  <c r="O626" i="67"/>
  <c r="P626" i="67"/>
  <c r="Q626" i="67"/>
  <c r="R626" i="67"/>
  <c r="S626" i="67"/>
  <c r="T626" i="67"/>
  <c r="U626" i="67"/>
  <c r="V626" i="67"/>
  <c r="W626" i="67"/>
  <c r="X626" i="67"/>
  <c r="Y626" i="67"/>
  <c r="Z626" i="67"/>
  <c r="AA626" i="67"/>
  <c r="AB626" i="67"/>
  <c r="AC626" i="67"/>
  <c r="AD626" i="67"/>
  <c r="AE626" i="67"/>
  <c r="AF626" i="67"/>
  <c r="AG626" i="67"/>
  <c r="AH626" i="67"/>
  <c r="AI626" i="67"/>
  <c r="AJ626" i="67"/>
  <c r="AK626" i="67"/>
  <c r="AL626" i="67"/>
  <c r="AM626" i="67"/>
  <c r="AN626" i="67"/>
  <c r="AO626" i="67"/>
  <c r="AP626" i="67"/>
  <c r="AQ626" i="67"/>
  <c r="AR626" i="67"/>
  <c r="AS626" i="67"/>
  <c r="CD626" i="67"/>
  <c r="CE626" i="67"/>
  <c r="CF626" i="67"/>
  <c r="CG626" i="67"/>
  <c r="CH626" i="67"/>
  <c r="CI626" i="67"/>
  <c r="CJ626" i="67"/>
  <c r="CK626" i="67"/>
  <c r="CL626" i="67"/>
  <c r="CM626" i="67"/>
  <c r="CN626" i="67"/>
  <c r="CO626" i="67"/>
  <c r="CP626" i="67"/>
  <c r="CQ626" i="67"/>
  <c r="CR626" i="67"/>
  <c r="CS626" i="67"/>
  <c r="CT626" i="67"/>
  <c r="CU626" i="67"/>
  <c r="CV626" i="67"/>
  <c r="CW626" i="67"/>
  <c r="CX626" i="67"/>
  <c r="CY626" i="67"/>
  <c r="CZ626" i="67"/>
  <c r="DA626" i="67"/>
  <c r="DB626" i="67"/>
  <c r="DC626" i="67"/>
  <c r="DD626" i="67"/>
  <c r="DE626" i="67"/>
  <c r="DF626" i="67"/>
  <c r="DG626" i="67"/>
  <c r="DH626" i="67"/>
  <c r="DI626" i="67"/>
  <c r="DJ626" i="67"/>
  <c r="DK626" i="67"/>
  <c r="DL626" i="67"/>
  <c r="DM626" i="67"/>
  <c r="DN626" i="67"/>
  <c r="DO626" i="67"/>
  <c r="DP626" i="67"/>
  <c r="DQ626" i="67"/>
  <c r="DR626" i="67"/>
  <c r="DS626" i="67"/>
  <c r="DT626" i="67"/>
  <c r="DU626" i="67"/>
  <c r="DV626" i="67"/>
  <c r="DW626" i="67"/>
  <c r="DX626" i="67"/>
  <c r="DY626" i="67"/>
  <c r="DZ626" i="67"/>
  <c r="EA626" i="67"/>
  <c r="EB626" i="67"/>
  <c r="EC626" i="67"/>
  <c r="ED626" i="67"/>
  <c r="EE626" i="67"/>
  <c r="EF626" i="67"/>
  <c r="EG626" i="67"/>
  <c r="EH626" i="67"/>
  <c r="EI626" i="67"/>
  <c r="EJ626" i="67"/>
  <c r="A627" i="67"/>
  <c r="B627" i="67"/>
  <c r="C627" i="67"/>
  <c r="D627" i="67"/>
  <c r="E627" i="67"/>
  <c r="F627" i="67"/>
  <c r="G627" i="67"/>
  <c r="H627" i="67"/>
  <c r="I627" i="67"/>
  <c r="J627" i="67"/>
  <c r="K627" i="67"/>
  <c r="L627" i="67"/>
  <c r="M627" i="67"/>
  <c r="N627" i="67"/>
  <c r="O627" i="67"/>
  <c r="P627" i="67"/>
  <c r="Q627" i="67"/>
  <c r="R627" i="67"/>
  <c r="S627" i="67"/>
  <c r="T627" i="67"/>
  <c r="U627" i="67"/>
  <c r="V627" i="67"/>
  <c r="W627" i="67"/>
  <c r="X627" i="67"/>
  <c r="Y627" i="67"/>
  <c r="Z627" i="67"/>
  <c r="AA627" i="67"/>
  <c r="AB627" i="67"/>
  <c r="AC627" i="67"/>
  <c r="AD627" i="67"/>
  <c r="AE627" i="67"/>
  <c r="AF627" i="67"/>
  <c r="AG627" i="67"/>
  <c r="AH627" i="67"/>
  <c r="AI627" i="67"/>
  <c r="AJ627" i="67"/>
  <c r="AK627" i="67"/>
  <c r="AL627" i="67"/>
  <c r="AM627" i="67"/>
  <c r="AN627" i="67"/>
  <c r="AO627" i="67"/>
  <c r="AP627" i="67"/>
  <c r="AQ627" i="67"/>
  <c r="AR627" i="67"/>
  <c r="AS627" i="67"/>
  <c r="CD627" i="67"/>
  <c r="CE627" i="67"/>
  <c r="CF627" i="67"/>
  <c r="CG627" i="67"/>
  <c r="CH627" i="67"/>
  <c r="CI627" i="67"/>
  <c r="CJ627" i="67"/>
  <c r="CK627" i="67"/>
  <c r="CL627" i="67"/>
  <c r="CM627" i="67"/>
  <c r="CN627" i="67"/>
  <c r="CO627" i="67"/>
  <c r="CP627" i="67"/>
  <c r="CQ627" i="67"/>
  <c r="CR627" i="67"/>
  <c r="CS627" i="67"/>
  <c r="CT627" i="67"/>
  <c r="CU627" i="67"/>
  <c r="CV627" i="67"/>
  <c r="CW627" i="67"/>
  <c r="CX627" i="67"/>
  <c r="CY627" i="67"/>
  <c r="CZ627" i="67"/>
  <c r="DA627" i="67"/>
  <c r="DB627" i="67"/>
  <c r="DC627" i="67"/>
  <c r="DD627" i="67"/>
  <c r="DE627" i="67"/>
  <c r="DF627" i="67"/>
  <c r="DG627" i="67"/>
  <c r="DH627" i="67"/>
  <c r="DI627" i="67"/>
  <c r="DJ627" i="67"/>
  <c r="DK627" i="67"/>
  <c r="DL627" i="67"/>
  <c r="DM627" i="67"/>
  <c r="DN627" i="67"/>
  <c r="DO627" i="67"/>
  <c r="DP627" i="67"/>
  <c r="DQ627" i="67"/>
  <c r="DR627" i="67"/>
  <c r="DS627" i="67"/>
  <c r="DT627" i="67"/>
  <c r="DU627" i="67"/>
  <c r="DV627" i="67"/>
  <c r="DW627" i="67"/>
  <c r="DX627" i="67"/>
  <c r="DY627" i="67"/>
  <c r="DZ627" i="67"/>
  <c r="EA627" i="67"/>
  <c r="EB627" i="67"/>
  <c r="EC627" i="67"/>
  <c r="ED627" i="67"/>
  <c r="EE627" i="67"/>
  <c r="EF627" i="67"/>
  <c r="EG627" i="67"/>
  <c r="EH627" i="67"/>
  <c r="EI627" i="67"/>
  <c r="EJ627" i="67"/>
  <c r="A628" i="67"/>
  <c r="B628" i="67"/>
  <c r="C628" i="67"/>
  <c r="D628" i="67"/>
  <c r="E628" i="67"/>
  <c r="F628" i="67"/>
  <c r="G628" i="67"/>
  <c r="H628" i="67"/>
  <c r="I628" i="67"/>
  <c r="J628" i="67"/>
  <c r="K628" i="67"/>
  <c r="L628" i="67"/>
  <c r="M628" i="67"/>
  <c r="N628" i="67"/>
  <c r="O628" i="67"/>
  <c r="P628" i="67"/>
  <c r="Q628" i="67"/>
  <c r="R628" i="67"/>
  <c r="S628" i="67"/>
  <c r="T628" i="67"/>
  <c r="U628" i="67"/>
  <c r="V628" i="67"/>
  <c r="W628" i="67"/>
  <c r="X628" i="67"/>
  <c r="Y628" i="67"/>
  <c r="Z628" i="67"/>
  <c r="AA628" i="67"/>
  <c r="AB628" i="67"/>
  <c r="AC628" i="67"/>
  <c r="AD628" i="67"/>
  <c r="AE628" i="67"/>
  <c r="AF628" i="67"/>
  <c r="AG628" i="67"/>
  <c r="AH628" i="67"/>
  <c r="AI628" i="67"/>
  <c r="AJ628" i="67"/>
  <c r="AK628" i="67"/>
  <c r="AL628" i="67"/>
  <c r="AM628" i="67"/>
  <c r="AN628" i="67"/>
  <c r="AO628" i="67"/>
  <c r="AP628" i="67"/>
  <c r="AQ628" i="67"/>
  <c r="AR628" i="67"/>
  <c r="AS628" i="67"/>
  <c r="AT628" i="67"/>
  <c r="AU628" i="67"/>
  <c r="AV628" i="67"/>
  <c r="AW628" i="67"/>
  <c r="AX628" i="67"/>
  <c r="AY628" i="67"/>
  <c r="AZ628" i="67"/>
  <c r="BA628" i="67"/>
  <c r="BB628" i="67"/>
  <c r="BC628" i="67"/>
  <c r="BD628" i="67"/>
  <c r="BE628" i="67"/>
  <c r="BF628" i="67"/>
  <c r="BG628" i="67"/>
  <c r="BH628" i="67"/>
  <c r="BI628" i="67"/>
  <c r="BJ628" i="67"/>
  <c r="BK628" i="67"/>
  <c r="BL628" i="67"/>
  <c r="BM628" i="67"/>
  <c r="BN628" i="67"/>
  <c r="BO628" i="67"/>
  <c r="BP628" i="67"/>
  <c r="BQ628" i="67"/>
  <c r="BR628" i="67"/>
  <c r="BS628" i="67"/>
  <c r="BT628" i="67"/>
  <c r="BU628" i="67"/>
  <c r="BV628" i="67"/>
  <c r="BW628" i="67"/>
  <c r="BX628" i="67"/>
  <c r="BY628" i="67"/>
  <c r="BZ628" i="67"/>
  <c r="CA628" i="67"/>
  <c r="CB628" i="67"/>
  <c r="CC628" i="67"/>
  <c r="CD628" i="67"/>
  <c r="CE628" i="67"/>
  <c r="CF628" i="67"/>
  <c r="CG628" i="67"/>
  <c r="CH628" i="67"/>
  <c r="CI628" i="67"/>
  <c r="CJ628" i="67"/>
  <c r="CK628" i="67"/>
  <c r="CL628" i="67"/>
  <c r="CM628" i="67"/>
  <c r="CN628" i="67"/>
  <c r="CO628" i="67"/>
  <c r="CP628" i="67"/>
  <c r="CQ628" i="67"/>
  <c r="CR628" i="67"/>
  <c r="CS628" i="67"/>
  <c r="CT628" i="67"/>
  <c r="CU628" i="67"/>
  <c r="CV628" i="67"/>
  <c r="CW628" i="67"/>
  <c r="CX628" i="67"/>
  <c r="CY628" i="67"/>
  <c r="CZ628" i="67"/>
  <c r="DA628" i="67"/>
  <c r="DB628" i="67"/>
  <c r="DC628" i="67"/>
  <c r="DD628" i="67"/>
  <c r="DE628" i="67"/>
  <c r="DF628" i="67"/>
  <c r="DG628" i="67"/>
  <c r="DH628" i="67"/>
  <c r="DI628" i="67"/>
  <c r="DJ628" i="67"/>
  <c r="DK628" i="67"/>
  <c r="DL628" i="67"/>
  <c r="DM628" i="67"/>
  <c r="DN628" i="67"/>
  <c r="DO628" i="67"/>
  <c r="DP628" i="67"/>
  <c r="DQ628" i="67"/>
  <c r="DR628" i="67"/>
  <c r="DS628" i="67"/>
  <c r="DT628" i="67"/>
  <c r="DU628" i="67"/>
  <c r="DV628" i="67"/>
  <c r="DW628" i="67"/>
  <c r="DX628" i="67"/>
  <c r="DY628" i="67"/>
  <c r="DZ628" i="67"/>
  <c r="EA628" i="67"/>
  <c r="EB628" i="67"/>
  <c r="EC628" i="67"/>
  <c r="ED628" i="67"/>
  <c r="EE628" i="67"/>
  <c r="EF628" i="67"/>
  <c r="EG628" i="67"/>
  <c r="EH628" i="67"/>
  <c r="EI628" i="67"/>
  <c r="EJ628" i="67"/>
  <c r="A629" i="67"/>
  <c r="B629" i="67"/>
  <c r="C629" i="67"/>
  <c r="D629" i="67"/>
  <c r="E629" i="67"/>
  <c r="F629" i="67"/>
  <c r="G629" i="67"/>
  <c r="H629" i="67"/>
  <c r="I629" i="67"/>
  <c r="J629" i="67"/>
  <c r="K629" i="67"/>
  <c r="L629" i="67"/>
  <c r="M629" i="67"/>
  <c r="N629" i="67"/>
  <c r="O629" i="67"/>
  <c r="P629" i="67"/>
  <c r="Q629" i="67"/>
  <c r="R629" i="67"/>
  <c r="S629" i="67"/>
  <c r="T629" i="67"/>
  <c r="U629" i="67"/>
  <c r="V629" i="67"/>
  <c r="W629" i="67"/>
  <c r="X629" i="67"/>
  <c r="Y629" i="67"/>
  <c r="Z629" i="67"/>
  <c r="AA629" i="67"/>
  <c r="AB629" i="67"/>
  <c r="AC629" i="67"/>
  <c r="AD629" i="67"/>
  <c r="AE629" i="67"/>
  <c r="AF629" i="67"/>
  <c r="AG629" i="67"/>
  <c r="AH629" i="67"/>
  <c r="AI629" i="67"/>
  <c r="AJ629" i="67"/>
  <c r="AK629" i="67"/>
  <c r="AL629" i="67"/>
  <c r="AM629" i="67"/>
  <c r="AN629" i="67"/>
  <c r="AO629" i="67"/>
  <c r="AP629" i="67"/>
  <c r="AQ629" i="67"/>
  <c r="AR629" i="67"/>
  <c r="AS629" i="67"/>
  <c r="CD629" i="67"/>
  <c r="CE629" i="67"/>
  <c r="CF629" i="67"/>
  <c r="CG629" i="67"/>
  <c r="CH629" i="67"/>
  <c r="CI629" i="67"/>
  <c r="CJ629" i="67"/>
  <c r="CK629" i="67"/>
  <c r="CL629" i="67"/>
  <c r="CM629" i="67"/>
  <c r="CN629" i="67"/>
  <c r="CO629" i="67"/>
  <c r="CP629" i="67"/>
  <c r="CQ629" i="67"/>
  <c r="CR629" i="67"/>
  <c r="CS629" i="67"/>
  <c r="CT629" i="67"/>
  <c r="CU629" i="67"/>
  <c r="CV629" i="67"/>
  <c r="CW629" i="67"/>
  <c r="CX629" i="67"/>
  <c r="CY629" i="67"/>
  <c r="CZ629" i="67"/>
  <c r="DA629" i="67"/>
  <c r="DB629" i="67"/>
  <c r="DC629" i="67"/>
  <c r="DD629" i="67"/>
  <c r="DE629" i="67"/>
  <c r="DF629" i="67"/>
  <c r="DG629" i="67"/>
  <c r="DH629" i="67"/>
  <c r="DI629" i="67"/>
  <c r="DJ629" i="67"/>
  <c r="DK629" i="67"/>
  <c r="DL629" i="67"/>
  <c r="DM629" i="67"/>
  <c r="DN629" i="67"/>
  <c r="DO629" i="67"/>
  <c r="DP629" i="67"/>
  <c r="DQ629" i="67"/>
  <c r="DR629" i="67"/>
  <c r="DS629" i="67"/>
  <c r="DT629" i="67"/>
  <c r="DU629" i="67"/>
  <c r="DV629" i="67"/>
  <c r="DW629" i="67"/>
  <c r="DX629" i="67"/>
  <c r="DY629" i="67"/>
  <c r="DZ629" i="67"/>
  <c r="EA629" i="67"/>
  <c r="EB629" i="67"/>
  <c r="EC629" i="67"/>
  <c r="ED629" i="67"/>
  <c r="EE629" i="67"/>
  <c r="EF629" i="67"/>
  <c r="EG629" i="67"/>
  <c r="EH629" i="67"/>
  <c r="EI629" i="67"/>
  <c r="EJ629" i="67"/>
  <c r="A630" i="67"/>
  <c r="B630" i="67"/>
  <c r="C630" i="67"/>
  <c r="D630" i="67"/>
  <c r="E630" i="67"/>
  <c r="F630" i="67"/>
  <c r="G630" i="67"/>
  <c r="H630" i="67"/>
  <c r="I630" i="67"/>
  <c r="J630" i="67"/>
  <c r="K630" i="67"/>
  <c r="L630" i="67"/>
  <c r="M630" i="67"/>
  <c r="N630" i="67"/>
  <c r="O630" i="67"/>
  <c r="P630" i="67"/>
  <c r="Q630" i="67"/>
  <c r="R630" i="67"/>
  <c r="S630" i="67"/>
  <c r="T630" i="67"/>
  <c r="U630" i="67"/>
  <c r="V630" i="67"/>
  <c r="W630" i="67"/>
  <c r="X630" i="67"/>
  <c r="Y630" i="67"/>
  <c r="Z630" i="67"/>
  <c r="AA630" i="67"/>
  <c r="AB630" i="67"/>
  <c r="AC630" i="67"/>
  <c r="AD630" i="67"/>
  <c r="AE630" i="67"/>
  <c r="AF630" i="67"/>
  <c r="AG630" i="67"/>
  <c r="AH630" i="67"/>
  <c r="AI630" i="67"/>
  <c r="AJ630" i="67"/>
  <c r="AK630" i="67"/>
  <c r="AL630" i="67"/>
  <c r="AM630" i="67"/>
  <c r="AN630" i="67"/>
  <c r="AO630" i="67"/>
  <c r="AP630" i="67"/>
  <c r="AQ630" i="67"/>
  <c r="AR630" i="67"/>
  <c r="AS630" i="67"/>
  <c r="CD630" i="67"/>
  <c r="CE630" i="67"/>
  <c r="CF630" i="67"/>
  <c r="CG630" i="67"/>
  <c r="CH630" i="67"/>
  <c r="CI630" i="67"/>
  <c r="CJ630" i="67"/>
  <c r="CK630" i="67"/>
  <c r="CL630" i="67"/>
  <c r="CM630" i="67"/>
  <c r="CN630" i="67"/>
  <c r="CO630" i="67"/>
  <c r="CP630" i="67"/>
  <c r="CQ630" i="67"/>
  <c r="CR630" i="67"/>
  <c r="CS630" i="67"/>
  <c r="CT630" i="67"/>
  <c r="CU630" i="67"/>
  <c r="CV630" i="67"/>
  <c r="CW630" i="67"/>
  <c r="CX630" i="67"/>
  <c r="CY630" i="67"/>
  <c r="CZ630" i="67"/>
  <c r="DA630" i="67"/>
  <c r="DB630" i="67"/>
  <c r="DC630" i="67"/>
  <c r="DD630" i="67"/>
  <c r="DE630" i="67"/>
  <c r="DF630" i="67"/>
  <c r="DG630" i="67"/>
  <c r="DH630" i="67"/>
  <c r="DI630" i="67"/>
  <c r="DJ630" i="67"/>
  <c r="DK630" i="67"/>
  <c r="DL630" i="67"/>
  <c r="DM630" i="67"/>
  <c r="DN630" i="67"/>
  <c r="DO630" i="67"/>
  <c r="DP630" i="67"/>
  <c r="DQ630" i="67"/>
  <c r="DR630" i="67"/>
  <c r="DS630" i="67"/>
  <c r="DT630" i="67"/>
  <c r="DU630" i="67"/>
  <c r="DV630" i="67"/>
  <c r="DW630" i="67"/>
  <c r="DX630" i="67"/>
  <c r="DY630" i="67"/>
  <c r="DZ630" i="67"/>
  <c r="EA630" i="67"/>
  <c r="EB630" i="67"/>
  <c r="EC630" i="67"/>
  <c r="ED630" i="67"/>
  <c r="EE630" i="67"/>
  <c r="EF630" i="67"/>
  <c r="EG630" i="67"/>
  <c r="EH630" i="67"/>
  <c r="EI630" i="67"/>
  <c r="EJ630" i="67"/>
  <c r="A631" i="67"/>
  <c r="B631" i="67"/>
  <c r="C631" i="67"/>
  <c r="D631" i="67"/>
  <c r="E631" i="67"/>
  <c r="F631" i="67"/>
  <c r="G631" i="67"/>
  <c r="H631" i="67"/>
  <c r="I631" i="67"/>
  <c r="J631" i="67"/>
  <c r="K631" i="67"/>
  <c r="L631" i="67"/>
  <c r="M631" i="67"/>
  <c r="N631" i="67"/>
  <c r="O631" i="67"/>
  <c r="P631" i="67"/>
  <c r="Q631" i="67"/>
  <c r="R631" i="67"/>
  <c r="S631" i="67"/>
  <c r="T631" i="67"/>
  <c r="U631" i="67"/>
  <c r="V631" i="67"/>
  <c r="W631" i="67"/>
  <c r="X631" i="67"/>
  <c r="Y631" i="67"/>
  <c r="Z631" i="67"/>
  <c r="AA631" i="67"/>
  <c r="AB631" i="67"/>
  <c r="AC631" i="67"/>
  <c r="AD631" i="67"/>
  <c r="AE631" i="67"/>
  <c r="AF631" i="67"/>
  <c r="AG631" i="67"/>
  <c r="AH631" i="67"/>
  <c r="AI631" i="67"/>
  <c r="AJ631" i="67"/>
  <c r="AK631" i="67"/>
  <c r="AL631" i="67"/>
  <c r="AM631" i="67"/>
  <c r="AN631" i="67"/>
  <c r="AO631" i="67"/>
  <c r="AP631" i="67"/>
  <c r="AQ631" i="67"/>
  <c r="AR631" i="67"/>
  <c r="AS631" i="67"/>
  <c r="CD631" i="67"/>
  <c r="CE631" i="67"/>
  <c r="CF631" i="67"/>
  <c r="CG631" i="67"/>
  <c r="CH631" i="67"/>
  <c r="CI631" i="67"/>
  <c r="CJ631" i="67"/>
  <c r="CK631" i="67"/>
  <c r="CL631" i="67"/>
  <c r="CM631" i="67"/>
  <c r="CN631" i="67"/>
  <c r="CO631" i="67"/>
  <c r="CP631" i="67"/>
  <c r="CQ631" i="67"/>
  <c r="CR631" i="67"/>
  <c r="CS631" i="67"/>
  <c r="CT631" i="67"/>
  <c r="CU631" i="67"/>
  <c r="CV631" i="67"/>
  <c r="CW631" i="67"/>
  <c r="CX631" i="67"/>
  <c r="CY631" i="67"/>
  <c r="CZ631" i="67"/>
  <c r="DA631" i="67"/>
  <c r="DB631" i="67"/>
  <c r="DC631" i="67"/>
  <c r="DD631" i="67"/>
  <c r="DE631" i="67"/>
  <c r="DF631" i="67"/>
  <c r="DG631" i="67"/>
  <c r="DH631" i="67"/>
  <c r="DI631" i="67"/>
  <c r="DJ631" i="67"/>
  <c r="DK631" i="67"/>
  <c r="DL631" i="67"/>
  <c r="DM631" i="67"/>
  <c r="DN631" i="67"/>
  <c r="DO631" i="67"/>
  <c r="DP631" i="67"/>
  <c r="DQ631" i="67"/>
  <c r="DR631" i="67"/>
  <c r="DS631" i="67"/>
  <c r="DT631" i="67"/>
  <c r="DU631" i="67"/>
  <c r="DV631" i="67"/>
  <c r="DW631" i="67"/>
  <c r="DX631" i="67"/>
  <c r="DY631" i="67"/>
  <c r="DZ631" i="67"/>
  <c r="EA631" i="67"/>
  <c r="EB631" i="67"/>
  <c r="EC631" i="67"/>
  <c r="ED631" i="67"/>
  <c r="EE631" i="67"/>
  <c r="EF631" i="67"/>
  <c r="EG631" i="67"/>
  <c r="EH631" i="67"/>
  <c r="EI631" i="67"/>
  <c r="EJ631" i="67"/>
  <c r="A632" i="67"/>
  <c r="B632" i="67"/>
  <c r="C632" i="67"/>
  <c r="D632" i="67"/>
  <c r="E632" i="67"/>
  <c r="F632" i="67"/>
  <c r="G632" i="67"/>
  <c r="H632" i="67"/>
  <c r="I632" i="67"/>
  <c r="J632" i="67"/>
  <c r="K632" i="67"/>
  <c r="L632" i="67"/>
  <c r="M632" i="67"/>
  <c r="N632" i="67"/>
  <c r="O632" i="67"/>
  <c r="P632" i="67"/>
  <c r="Q632" i="67"/>
  <c r="R632" i="67"/>
  <c r="S632" i="67"/>
  <c r="T632" i="67"/>
  <c r="U632" i="67"/>
  <c r="V632" i="67"/>
  <c r="W632" i="67"/>
  <c r="X632" i="67"/>
  <c r="Y632" i="67"/>
  <c r="Z632" i="67"/>
  <c r="AA632" i="67"/>
  <c r="AB632" i="67"/>
  <c r="AC632" i="67"/>
  <c r="AD632" i="67"/>
  <c r="AE632" i="67"/>
  <c r="AF632" i="67"/>
  <c r="AG632" i="67"/>
  <c r="AH632" i="67"/>
  <c r="AI632" i="67"/>
  <c r="AJ632" i="67"/>
  <c r="AK632" i="67"/>
  <c r="AL632" i="67"/>
  <c r="AM632" i="67"/>
  <c r="AN632" i="67"/>
  <c r="AO632" i="67"/>
  <c r="AP632" i="67"/>
  <c r="AQ632" i="67"/>
  <c r="AR632" i="67"/>
  <c r="AS632" i="67"/>
  <c r="AT632" i="67"/>
  <c r="AU632" i="67"/>
  <c r="AV632" i="67"/>
  <c r="AW632" i="67"/>
  <c r="AX632" i="67"/>
  <c r="AY632" i="67"/>
  <c r="AZ632" i="67"/>
  <c r="BA632" i="67"/>
  <c r="BB632" i="67"/>
  <c r="BC632" i="67"/>
  <c r="BD632" i="67"/>
  <c r="BE632" i="67"/>
  <c r="BF632" i="67"/>
  <c r="BG632" i="67"/>
  <c r="BH632" i="67"/>
  <c r="BI632" i="67"/>
  <c r="BJ632" i="67"/>
  <c r="BK632" i="67"/>
  <c r="BL632" i="67"/>
  <c r="BM632" i="67"/>
  <c r="BN632" i="67"/>
  <c r="BO632" i="67"/>
  <c r="BP632" i="67"/>
  <c r="BQ632" i="67"/>
  <c r="BR632" i="67"/>
  <c r="BS632" i="67"/>
  <c r="BT632" i="67"/>
  <c r="BU632" i="67"/>
  <c r="BV632" i="67"/>
  <c r="BW632" i="67"/>
  <c r="BX632" i="67"/>
  <c r="BY632" i="67"/>
  <c r="BZ632" i="67"/>
  <c r="CA632" i="67"/>
  <c r="CB632" i="67"/>
  <c r="CC632" i="67"/>
  <c r="CD632" i="67"/>
  <c r="CE632" i="67"/>
  <c r="CF632" i="67"/>
  <c r="CG632" i="67"/>
  <c r="CH632" i="67"/>
  <c r="CI632" i="67"/>
  <c r="CJ632" i="67"/>
  <c r="CK632" i="67"/>
  <c r="CL632" i="67"/>
  <c r="CM632" i="67"/>
  <c r="CN632" i="67"/>
  <c r="CO632" i="67"/>
  <c r="CP632" i="67"/>
  <c r="CQ632" i="67"/>
  <c r="CR632" i="67"/>
  <c r="CS632" i="67"/>
  <c r="CT632" i="67"/>
  <c r="CU632" i="67"/>
  <c r="CV632" i="67"/>
  <c r="CW632" i="67"/>
  <c r="CX632" i="67"/>
  <c r="CY632" i="67"/>
  <c r="CZ632" i="67"/>
  <c r="DA632" i="67"/>
  <c r="DB632" i="67"/>
  <c r="DC632" i="67"/>
  <c r="DD632" i="67"/>
  <c r="DE632" i="67"/>
  <c r="DF632" i="67"/>
  <c r="DG632" i="67"/>
  <c r="DH632" i="67"/>
  <c r="DI632" i="67"/>
  <c r="DJ632" i="67"/>
  <c r="DK632" i="67"/>
  <c r="DL632" i="67"/>
  <c r="DM632" i="67"/>
  <c r="DN632" i="67"/>
  <c r="DO632" i="67"/>
  <c r="DP632" i="67"/>
  <c r="DQ632" i="67"/>
  <c r="DR632" i="67"/>
  <c r="DS632" i="67"/>
  <c r="DT632" i="67"/>
  <c r="DU632" i="67"/>
  <c r="DV632" i="67"/>
  <c r="DW632" i="67"/>
  <c r="DX632" i="67"/>
  <c r="DY632" i="67"/>
  <c r="DZ632" i="67"/>
  <c r="EA632" i="67"/>
  <c r="EB632" i="67"/>
  <c r="EC632" i="67"/>
  <c r="ED632" i="67"/>
  <c r="EE632" i="67"/>
  <c r="EF632" i="67"/>
  <c r="EG632" i="67"/>
  <c r="EH632" i="67"/>
  <c r="EI632" i="67"/>
  <c r="EJ632" i="67"/>
  <c r="A633" i="67"/>
  <c r="B633" i="67"/>
  <c r="C633" i="67"/>
  <c r="D633" i="67"/>
  <c r="E633" i="67"/>
  <c r="F633" i="67"/>
  <c r="G633" i="67"/>
  <c r="H633" i="67"/>
  <c r="I633" i="67"/>
  <c r="J633" i="67"/>
  <c r="K633" i="67"/>
  <c r="L633" i="67"/>
  <c r="M633" i="67"/>
  <c r="N633" i="67"/>
  <c r="O633" i="67"/>
  <c r="P633" i="67"/>
  <c r="Q633" i="67"/>
  <c r="R633" i="67"/>
  <c r="S633" i="67"/>
  <c r="T633" i="67"/>
  <c r="U633" i="67"/>
  <c r="V633" i="67"/>
  <c r="W633" i="67"/>
  <c r="X633" i="67"/>
  <c r="Y633" i="67"/>
  <c r="Z633" i="67"/>
  <c r="AA633" i="67"/>
  <c r="AB633" i="67"/>
  <c r="AC633" i="67"/>
  <c r="AD633" i="67"/>
  <c r="AE633" i="67"/>
  <c r="AF633" i="67"/>
  <c r="AG633" i="67"/>
  <c r="AH633" i="67"/>
  <c r="AI633" i="67"/>
  <c r="AJ633" i="67"/>
  <c r="AK633" i="67"/>
  <c r="AL633" i="67"/>
  <c r="AM633" i="67"/>
  <c r="AN633" i="67"/>
  <c r="AO633" i="67"/>
  <c r="AP633" i="67"/>
  <c r="AQ633" i="67"/>
  <c r="AR633" i="67"/>
  <c r="AS633" i="67"/>
  <c r="CD633" i="67"/>
  <c r="CE633" i="67"/>
  <c r="CF633" i="67"/>
  <c r="CG633" i="67"/>
  <c r="CH633" i="67"/>
  <c r="CI633" i="67"/>
  <c r="CJ633" i="67"/>
  <c r="CK633" i="67"/>
  <c r="CL633" i="67"/>
  <c r="CM633" i="67"/>
  <c r="CN633" i="67"/>
  <c r="CO633" i="67"/>
  <c r="CP633" i="67"/>
  <c r="CQ633" i="67"/>
  <c r="CR633" i="67"/>
  <c r="CS633" i="67"/>
  <c r="CT633" i="67"/>
  <c r="CU633" i="67"/>
  <c r="CV633" i="67"/>
  <c r="CW633" i="67"/>
  <c r="CX633" i="67"/>
  <c r="CY633" i="67"/>
  <c r="CZ633" i="67"/>
  <c r="DA633" i="67"/>
  <c r="DB633" i="67"/>
  <c r="DC633" i="67"/>
  <c r="DD633" i="67"/>
  <c r="DE633" i="67"/>
  <c r="DF633" i="67"/>
  <c r="DG633" i="67"/>
  <c r="DH633" i="67"/>
  <c r="DI633" i="67"/>
  <c r="DJ633" i="67"/>
  <c r="DK633" i="67"/>
  <c r="DL633" i="67"/>
  <c r="DM633" i="67"/>
  <c r="DN633" i="67"/>
  <c r="DO633" i="67"/>
  <c r="DP633" i="67"/>
  <c r="DQ633" i="67"/>
  <c r="DR633" i="67"/>
  <c r="DS633" i="67"/>
  <c r="DT633" i="67"/>
  <c r="DU633" i="67"/>
  <c r="DV633" i="67"/>
  <c r="DW633" i="67"/>
  <c r="DX633" i="67"/>
  <c r="DY633" i="67"/>
  <c r="DZ633" i="67"/>
  <c r="EA633" i="67"/>
  <c r="EB633" i="67"/>
  <c r="EC633" i="67"/>
  <c r="ED633" i="67"/>
  <c r="EE633" i="67"/>
  <c r="EF633" i="67"/>
  <c r="EG633" i="67"/>
  <c r="EH633" i="67"/>
  <c r="EI633" i="67"/>
  <c r="EJ633" i="67"/>
  <c r="A634" i="67"/>
  <c r="B634" i="67"/>
  <c r="C634" i="67"/>
  <c r="D634" i="67"/>
  <c r="E634" i="67"/>
  <c r="F634" i="67"/>
  <c r="G634" i="67"/>
  <c r="H634" i="67"/>
  <c r="I634" i="67"/>
  <c r="J634" i="67"/>
  <c r="K634" i="67"/>
  <c r="L634" i="67"/>
  <c r="M634" i="67"/>
  <c r="N634" i="67"/>
  <c r="O634" i="67"/>
  <c r="P634" i="67"/>
  <c r="Q634" i="67"/>
  <c r="R634" i="67"/>
  <c r="S634" i="67"/>
  <c r="T634" i="67"/>
  <c r="U634" i="67"/>
  <c r="V634" i="67"/>
  <c r="W634" i="67"/>
  <c r="X634" i="67"/>
  <c r="Y634" i="67"/>
  <c r="Z634" i="67"/>
  <c r="AA634" i="67"/>
  <c r="AB634" i="67"/>
  <c r="AC634" i="67"/>
  <c r="AD634" i="67"/>
  <c r="AE634" i="67"/>
  <c r="AF634" i="67"/>
  <c r="AG634" i="67"/>
  <c r="AH634" i="67"/>
  <c r="AI634" i="67"/>
  <c r="AJ634" i="67"/>
  <c r="AK634" i="67"/>
  <c r="AL634" i="67"/>
  <c r="AM634" i="67"/>
  <c r="AN634" i="67"/>
  <c r="AO634" i="67"/>
  <c r="AP634" i="67"/>
  <c r="AQ634" i="67"/>
  <c r="AR634" i="67"/>
  <c r="AS634" i="67"/>
  <c r="AT634" i="67"/>
  <c r="AU634" i="67"/>
  <c r="AV634" i="67"/>
  <c r="AW634" i="67"/>
  <c r="AX634" i="67"/>
  <c r="AY634" i="67"/>
  <c r="AZ634" i="67"/>
  <c r="BA634" i="67"/>
  <c r="BB634" i="67"/>
  <c r="BC634" i="67"/>
  <c r="BD634" i="67"/>
  <c r="BE634" i="67"/>
  <c r="BF634" i="67"/>
  <c r="BG634" i="67"/>
  <c r="BH634" i="67"/>
  <c r="BI634" i="67"/>
  <c r="BJ634" i="67"/>
  <c r="BK634" i="67"/>
  <c r="BL634" i="67"/>
  <c r="BM634" i="67"/>
  <c r="BN634" i="67"/>
  <c r="BO634" i="67"/>
  <c r="BP634" i="67"/>
  <c r="BQ634" i="67"/>
  <c r="BR634" i="67"/>
  <c r="BS634" i="67"/>
  <c r="BT634" i="67"/>
  <c r="BU634" i="67"/>
  <c r="BV634" i="67"/>
  <c r="BW634" i="67"/>
  <c r="BX634" i="67"/>
  <c r="BY634" i="67"/>
  <c r="BZ634" i="67"/>
  <c r="CA634" i="67"/>
  <c r="CB634" i="67"/>
  <c r="CC634" i="67"/>
  <c r="CD634" i="67"/>
  <c r="CE634" i="67"/>
  <c r="CF634" i="67"/>
  <c r="CG634" i="67"/>
  <c r="CH634" i="67"/>
  <c r="CI634" i="67"/>
  <c r="CJ634" i="67"/>
  <c r="CK634" i="67"/>
  <c r="CL634" i="67"/>
  <c r="CM634" i="67"/>
  <c r="CN634" i="67"/>
  <c r="CO634" i="67"/>
  <c r="CP634" i="67"/>
  <c r="CQ634" i="67"/>
  <c r="CR634" i="67"/>
  <c r="CS634" i="67"/>
  <c r="CT634" i="67"/>
  <c r="CU634" i="67"/>
  <c r="CV634" i="67"/>
  <c r="CW634" i="67"/>
  <c r="CX634" i="67"/>
  <c r="CY634" i="67"/>
  <c r="CZ634" i="67"/>
  <c r="DA634" i="67"/>
  <c r="DB634" i="67"/>
  <c r="DC634" i="67"/>
  <c r="DD634" i="67"/>
  <c r="DE634" i="67"/>
  <c r="DF634" i="67"/>
  <c r="DG634" i="67"/>
  <c r="DH634" i="67"/>
  <c r="DI634" i="67"/>
  <c r="DJ634" i="67"/>
  <c r="DK634" i="67"/>
  <c r="DL634" i="67"/>
  <c r="DM634" i="67"/>
  <c r="DN634" i="67"/>
  <c r="DO634" i="67"/>
  <c r="DP634" i="67"/>
  <c r="DQ634" i="67"/>
  <c r="DR634" i="67"/>
  <c r="DS634" i="67"/>
  <c r="DT634" i="67"/>
  <c r="DU634" i="67"/>
  <c r="DV634" i="67"/>
  <c r="DW634" i="67"/>
  <c r="DX634" i="67"/>
  <c r="DY634" i="67"/>
  <c r="DZ634" i="67"/>
  <c r="EA634" i="67"/>
  <c r="EB634" i="67"/>
  <c r="EC634" i="67"/>
  <c r="ED634" i="67"/>
  <c r="EE634" i="67"/>
  <c r="EF634" i="67"/>
  <c r="EG634" i="67"/>
  <c r="EH634" i="67"/>
  <c r="EI634" i="67"/>
  <c r="EJ634" i="67"/>
  <c r="A635" i="67"/>
  <c r="B635" i="67"/>
  <c r="C635" i="67"/>
  <c r="D635" i="67"/>
  <c r="E635" i="67"/>
  <c r="F635" i="67"/>
  <c r="G635" i="67"/>
  <c r="H635" i="67"/>
  <c r="I635" i="67"/>
  <c r="J635" i="67"/>
  <c r="K635" i="67"/>
  <c r="L635" i="67"/>
  <c r="M635" i="67"/>
  <c r="N635" i="67"/>
  <c r="O635" i="67"/>
  <c r="P635" i="67"/>
  <c r="Q635" i="67"/>
  <c r="R635" i="67"/>
  <c r="S635" i="67"/>
  <c r="T635" i="67"/>
  <c r="U635" i="67"/>
  <c r="V635" i="67"/>
  <c r="W635" i="67"/>
  <c r="X635" i="67"/>
  <c r="Y635" i="67"/>
  <c r="Z635" i="67"/>
  <c r="AA635" i="67"/>
  <c r="AB635" i="67"/>
  <c r="AC635" i="67"/>
  <c r="AD635" i="67"/>
  <c r="AE635" i="67"/>
  <c r="AF635" i="67"/>
  <c r="AG635" i="67"/>
  <c r="AH635" i="67"/>
  <c r="AI635" i="67"/>
  <c r="AJ635" i="67"/>
  <c r="AK635" i="67"/>
  <c r="AL635" i="67"/>
  <c r="AM635" i="67"/>
  <c r="AN635" i="67"/>
  <c r="AO635" i="67"/>
  <c r="AP635" i="67"/>
  <c r="AQ635" i="67"/>
  <c r="AR635" i="67"/>
  <c r="AS635" i="67"/>
  <c r="CD635" i="67"/>
  <c r="CE635" i="67"/>
  <c r="CF635" i="67"/>
  <c r="CG635" i="67"/>
  <c r="CH635" i="67"/>
  <c r="CI635" i="67"/>
  <c r="CJ635" i="67"/>
  <c r="CK635" i="67"/>
  <c r="CL635" i="67"/>
  <c r="CM635" i="67"/>
  <c r="CN635" i="67"/>
  <c r="CO635" i="67"/>
  <c r="CP635" i="67"/>
  <c r="CQ635" i="67"/>
  <c r="CR635" i="67"/>
  <c r="CS635" i="67"/>
  <c r="CT635" i="67"/>
  <c r="CU635" i="67"/>
  <c r="CV635" i="67"/>
  <c r="CW635" i="67"/>
  <c r="CX635" i="67"/>
  <c r="CY635" i="67"/>
  <c r="CZ635" i="67"/>
  <c r="DA635" i="67"/>
  <c r="DB635" i="67"/>
  <c r="DC635" i="67"/>
  <c r="DD635" i="67"/>
  <c r="DE635" i="67"/>
  <c r="DF635" i="67"/>
  <c r="DG635" i="67"/>
  <c r="DH635" i="67"/>
  <c r="DI635" i="67"/>
  <c r="DJ635" i="67"/>
  <c r="DK635" i="67"/>
  <c r="DL635" i="67"/>
  <c r="DM635" i="67"/>
  <c r="DN635" i="67"/>
  <c r="DO635" i="67"/>
  <c r="DP635" i="67"/>
  <c r="DQ635" i="67"/>
  <c r="DR635" i="67"/>
  <c r="DS635" i="67"/>
  <c r="DT635" i="67"/>
  <c r="DU635" i="67"/>
  <c r="DV635" i="67"/>
  <c r="DW635" i="67"/>
  <c r="DX635" i="67"/>
  <c r="DY635" i="67"/>
  <c r="DZ635" i="67"/>
  <c r="EA635" i="67"/>
  <c r="EB635" i="67"/>
  <c r="EC635" i="67"/>
  <c r="ED635" i="67"/>
  <c r="EE635" i="67"/>
  <c r="EF635" i="67"/>
  <c r="EG635" i="67"/>
  <c r="EH635" i="67"/>
  <c r="EI635" i="67"/>
  <c r="EJ635" i="67"/>
  <c r="A636" i="67"/>
  <c r="B636" i="67"/>
  <c r="C636" i="67"/>
  <c r="D636" i="67"/>
  <c r="E636" i="67"/>
  <c r="F636" i="67"/>
  <c r="G636" i="67"/>
  <c r="H636" i="67"/>
  <c r="I636" i="67"/>
  <c r="J636" i="67"/>
  <c r="K636" i="67"/>
  <c r="L636" i="67"/>
  <c r="M636" i="67"/>
  <c r="N636" i="67"/>
  <c r="O636" i="67"/>
  <c r="P636" i="67"/>
  <c r="Q636" i="67"/>
  <c r="R636" i="67"/>
  <c r="S636" i="67"/>
  <c r="T636" i="67"/>
  <c r="U636" i="67"/>
  <c r="V636" i="67"/>
  <c r="W636" i="67"/>
  <c r="X636" i="67"/>
  <c r="Y636" i="67"/>
  <c r="Z636" i="67"/>
  <c r="AA636" i="67"/>
  <c r="AB636" i="67"/>
  <c r="AC636" i="67"/>
  <c r="AD636" i="67"/>
  <c r="AE636" i="67"/>
  <c r="AF636" i="67"/>
  <c r="AG636" i="67"/>
  <c r="AH636" i="67"/>
  <c r="AI636" i="67"/>
  <c r="AJ636" i="67"/>
  <c r="AK636" i="67"/>
  <c r="AL636" i="67"/>
  <c r="AM636" i="67"/>
  <c r="AN636" i="67"/>
  <c r="AO636" i="67"/>
  <c r="AP636" i="67"/>
  <c r="AQ636" i="67"/>
  <c r="AR636" i="67"/>
  <c r="AS636" i="67"/>
  <c r="CD636" i="67"/>
  <c r="CE636" i="67"/>
  <c r="CF636" i="67"/>
  <c r="CG636" i="67"/>
  <c r="CH636" i="67"/>
  <c r="CI636" i="67"/>
  <c r="CJ636" i="67"/>
  <c r="CK636" i="67"/>
  <c r="CL636" i="67"/>
  <c r="CM636" i="67"/>
  <c r="CN636" i="67"/>
  <c r="CO636" i="67"/>
  <c r="CP636" i="67"/>
  <c r="CQ636" i="67"/>
  <c r="CR636" i="67"/>
  <c r="CS636" i="67"/>
  <c r="CT636" i="67"/>
  <c r="CU636" i="67"/>
  <c r="CV636" i="67"/>
  <c r="CW636" i="67"/>
  <c r="CX636" i="67"/>
  <c r="CY636" i="67"/>
  <c r="CZ636" i="67"/>
  <c r="DA636" i="67"/>
  <c r="DB636" i="67"/>
  <c r="DC636" i="67"/>
  <c r="DD636" i="67"/>
  <c r="DE636" i="67"/>
  <c r="DF636" i="67"/>
  <c r="DG636" i="67"/>
  <c r="DH636" i="67"/>
  <c r="DI636" i="67"/>
  <c r="DJ636" i="67"/>
  <c r="DK636" i="67"/>
  <c r="DL636" i="67"/>
  <c r="DM636" i="67"/>
  <c r="DN636" i="67"/>
  <c r="DO636" i="67"/>
  <c r="DP636" i="67"/>
  <c r="DQ636" i="67"/>
  <c r="DR636" i="67"/>
  <c r="DS636" i="67"/>
  <c r="DT636" i="67"/>
  <c r="DU636" i="67"/>
  <c r="DV636" i="67"/>
  <c r="DW636" i="67"/>
  <c r="DX636" i="67"/>
  <c r="DY636" i="67"/>
  <c r="DZ636" i="67"/>
  <c r="EA636" i="67"/>
  <c r="EB636" i="67"/>
  <c r="EC636" i="67"/>
  <c r="ED636" i="67"/>
  <c r="EE636" i="67"/>
  <c r="EF636" i="67"/>
  <c r="EG636" i="67"/>
  <c r="EH636" i="67"/>
  <c r="EI636" i="67"/>
  <c r="EJ636" i="67"/>
  <c r="A637" i="67"/>
  <c r="B637" i="67"/>
  <c r="C637" i="67"/>
  <c r="D637" i="67"/>
  <c r="E637" i="67"/>
  <c r="F637" i="67"/>
  <c r="G637" i="67"/>
  <c r="H637" i="67"/>
  <c r="I637" i="67"/>
  <c r="J637" i="67"/>
  <c r="K637" i="67"/>
  <c r="L637" i="67"/>
  <c r="M637" i="67"/>
  <c r="N637" i="67"/>
  <c r="O637" i="67"/>
  <c r="P637" i="67"/>
  <c r="Q637" i="67"/>
  <c r="R637" i="67"/>
  <c r="S637" i="67"/>
  <c r="T637" i="67"/>
  <c r="U637" i="67"/>
  <c r="V637" i="67"/>
  <c r="W637" i="67"/>
  <c r="X637" i="67"/>
  <c r="Y637" i="67"/>
  <c r="Z637" i="67"/>
  <c r="AA637" i="67"/>
  <c r="AB637" i="67"/>
  <c r="AC637" i="67"/>
  <c r="AD637" i="67"/>
  <c r="AE637" i="67"/>
  <c r="AF637" i="67"/>
  <c r="AG637" i="67"/>
  <c r="AH637" i="67"/>
  <c r="AI637" i="67"/>
  <c r="AJ637" i="67"/>
  <c r="AK637" i="67"/>
  <c r="AL637" i="67"/>
  <c r="AM637" i="67"/>
  <c r="AN637" i="67"/>
  <c r="AO637" i="67"/>
  <c r="AP637" i="67"/>
  <c r="AQ637" i="67"/>
  <c r="AR637" i="67"/>
  <c r="AS637" i="67"/>
  <c r="CD637" i="67"/>
  <c r="CE637" i="67"/>
  <c r="CF637" i="67"/>
  <c r="CG637" i="67"/>
  <c r="CH637" i="67"/>
  <c r="CI637" i="67"/>
  <c r="CJ637" i="67"/>
  <c r="CK637" i="67"/>
  <c r="CL637" i="67"/>
  <c r="CM637" i="67"/>
  <c r="CN637" i="67"/>
  <c r="CO637" i="67"/>
  <c r="CP637" i="67"/>
  <c r="CQ637" i="67"/>
  <c r="CR637" i="67"/>
  <c r="CS637" i="67"/>
  <c r="CT637" i="67"/>
  <c r="CU637" i="67"/>
  <c r="CV637" i="67"/>
  <c r="CW637" i="67"/>
  <c r="CX637" i="67"/>
  <c r="CY637" i="67"/>
  <c r="CZ637" i="67"/>
  <c r="DA637" i="67"/>
  <c r="DB637" i="67"/>
  <c r="DC637" i="67"/>
  <c r="DD637" i="67"/>
  <c r="DE637" i="67"/>
  <c r="DF637" i="67"/>
  <c r="DG637" i="67"/>
  <c r="DH637" i="67"/>
  <c r="DI637" i="67"/>
  <c r="DJ637" i="67"/>
  <c r="DK637" i="67"/>
  <c r="DL637" i="67"/>
  <c r="DM637" i="67"/>
  <c r="DN637" i="67"/>
  <c r="DO637" i="67"/>
  <c r="DP637" i="67"/>
  <c r="DQ637" i="67"/>
  <c r="DR637" i="67"/>
  <c r="DS637" i="67"/>
  <c r="DT637" i="67"/>
  <c r="DU637" i="67"/>
  <c r="DV637" i="67"/>
  <c r="DW637" i="67"/>
  <c r="DX637" i="67"/>
  <c r="DY637" i="67"/>
  <c r="DZ637" i="67"/>
  <c r="EA637" i="67"/>
  <c r="EB637" i="67"/>
  <c r="EC637" i="67"/>
  <c r="ED637" i="67"/>
  <c r="EE637" i="67"/>
  <c r="EF637" i="67"/>
  <c r="EG637" i="67"/>
  <c r="EH637" i="67"/>
  <c r="EI637" i="67"/>
  <c r="EJ637" i="67"/>
  <c r="A638" i="67"/>
  <c r="B638" i="67"/>
  <c r="C638" i="67"/>
  <c r="D638" i="67"/>
  <c r="E638" i="67"/>
  <c r="F638" i="67"/>
  <c r="G638" i="67"/>
  <c r="H638" i="67"/>
  <c r="I638" i="67"/>
  <c r="J638" i="67"/>
  <c r="K638" i="67"/>
  <c r="L638" i="67"/>
  <c r="M638" i="67"/>
  <c r="N638" i="67"/>
  <c r="O638" i="67"/>
  <c r="P638" i="67"/>
  <c r="Q638" i="67"/>
  <c r="R638" i="67"/>
  <c r="S638" i="67"/>
  <c r="T638" i="67"/>
  <c r="U638" i="67"/>
  <c r="V638" i="67"/>
  <c r="W638" i="67"/>
  <c r="X638" i="67"/>
  <c r="Y638" i="67"/>
  <c r="Z638" i="67"/>
  <c r="AA638" i="67"/>
  <c r="AB638" i="67"/>
  <c r="AC638" i="67"/>
  <c r="AD638" i="67"/>
  <c r="AE638" i="67"/>
  <c r="AF638" i="67"/>
  <c r="AG638" i="67"/>
  <c r="AH638" i="67"/>
  <c r="AI638" i="67"/>
  <c r="AJ638" i="67"/>
  <c r="AK638" i="67"/>
  <c r="AL638" i="67"/>
  <c r="AM638" i="67"/>
  <c r="AN638" i="67"/>
  <c r="AO638" i="67"/>
  <c r="AP638" i="67"/>
  <c r="AQ638" i="67"/>
  <c r="AR638" i="67"/>
  <c r="AS638" i="67"/>
  <c r="AT638" i="67"/>
  <c r="AU638" i="67"/>
  <c r="AV638" i="67"/>
  <c r="AW638" i="67"/>
  <c r="AX638" i="67"/>
  <c r="AY638" i="67"/>
  <c r="AZ638" i="67"/>
  <c r="BA638" i="67"/>
  <c r="BB638" i="67"/>
  <c r="BC638" i="67"/>
  <c r="BD638" i="67"/>
  <c r="BE638" i="67"/>
  <c r="BF638" i="67"/>
  <c r="BG638" i="67"/>
  <c r="BH638" i="67"/>
  <c r="BI638" i="67"/>
  <c r="BJ638" i="67"/>
  <c r="BK638" i="67"/>
  <c r="BL638" i="67"/>
  <c r="BM638" i="67"/>
  <c r="BN638" i="67"/>
  <c r="BO638" i="67"/>
  <c r="BP638" i="67"/>
  <c r="BQ638" i="67"/>
  <c r="BR638" i="67"/>
  <c r="BS638" i="67"/>
  <c r="BT638" i="67"/>
  <c r="BU638" i="67"/>
  <c r="BV638" i="67"/>
  <c r="BW638" i="67"/>
  <c r="BX638" i="67"/>
  <c r="BY638" i="67"/>
  <c r="BZ638" i="67"/>
  <c r="CA638" i="67"/>
  <c r="CB638" i="67"/>
  <c r="CC638" i="67"/>
  <c r="CD638" i="67"/>
  <c r="CE638" i="67"/>
  <c r="CF638" i="67"/>
  <c r="CG638" i="67"/>
  <c r="CH638" i="67"/>
  <c r="CI638" i="67"/>
  <c r="CJ638" i="67"/>
  <c r="CK638" i="67"/>
  <c r="CL638" i="67"/>
  <c r="CM638" i="67"/>
  <c r="CN638" i="67"/>
  <c r="CO638" i="67"/>
  <c r="CP638" i="67"/>
  <c r="CQ638" i="67"/>
  <c r="CR638" i="67"/>
  <c r="CS638" i="67"/>
  <c r="CT638" i="67"/>
  <c r="CU638" i="67"/>
  <c r="CV638" i="67"/>
  <c r="CW638" i="67"/>
  <c r="CX638" i="67"/>
  <c r="CY638" i="67"/>
  <c r="CZ638" i="67"/>
  <c r="DA638" i="67"/>
  <c r="DB638" i="67"/>
  <c r="DC638" i="67"/>
  <c r="DD638" i="67"/>
  <c r="DE638" i="67"/>
  <c r="DF638" i="67"/>
  <c r="DG638" i="67"/>
  <c r="DH638" i="67"/>
  <c r="DI638" i="67"/>
  <c r="DJ638" i="67"/>
  <c r="DK638" i="67"/>
  <c r="DL638" i="67"/>
  <c r="DM638" i="67"/>
  <c r="DN638" i="67"/>
  <c r="DO638" i="67"/>
  <c r="DP638" i="67"/>
  <c r="DQ638" i="67"/>
  <c r="DR638" i="67"/>
  <c r="DS638" i="67"/>
  <c r="DT638" i="67"/>
  <c r="DU638" i="67"/>
  <c r="DV638" i="67"/>
  <c r="DW638" i="67"/>
  <c r="DX638" i="67"/>
  <c r="DY638" i="67"/>
  <c r="DZ638" i="67"/>
  <c r="EA638" i="67"/>
  <c r="EB638" i="67"/>
  <c r="EC638" i="67"/>
  <c r="ED638" i="67"/>
  <c r="EE638" i="67"/>
  <c r="EF638" i="67"/>
  <c r="EG638" i="67"/>
  <c r="EH638" i="67"/>
  <c r="EI638" i="67"/>
  <c r="EJ638" i="67"/>
  <c r="A639" i="67"/>
  <c r="B639" i="67"/>
  <c r="C639" i="67"/>
  <c r="D639" i="67"/>
  <c r="E639" i="67"/>
  <c r="F639" i="67"/>
  <c r="G639" i="67"/>
  <c r="H639" i="67"/>
  <c r="I639" i="67"/>
  <c r="J639" i="67"/>
  <c r="K639" i="67"/>
  <c r="L639" i="67"/>
  <c r="M639" i="67"/>
  <c r="N639" i="67"/>
  <c r="O639" i="67"/>
  <c r="P639" i="67"/>
  <c r="Q639" i="67"/>
  <c r="R639" i="67"/>
  <c r="S639" i="67"/>
  <c r="T639" i="67"/>
  <c r="U639" i="67"/>
  <c r="V639" i="67"/>
  <c r="W639" i="67"/>
  <c r="X639" i="67"/>
  <c r="Y639" i="67"/>
  <c r="Z639" i="67"/>
  <c r="AA639" i="67"/>
  <c r="AB639" i="67"/>
  <c r="AC639" i="67"/>
  <c r="AD639" i="67"/>
  <c r="AE639" i="67"/>
  <c r="AF639" i="67"/>
  <c r="AG639" i="67"/>
  <c r="AH639" i="67"/>
  <c r="AI639" i="67"/>
  <c r="AJ639" i="67"/>
  <c r="AK639" i="67"/>
  <c r="AL639" i="67"/>
  <c r="AM639" i="67"/>
  <c r="AN639" i="67"/>
  <c r="AO639" i="67"/>
  <c r="AP639" i="67"/>
  <c r="AQ639" i="67"/>
  <c r="AR639" i="67"/>
  <c r="AS639" i="67"/>
  <c r="CD639" i="67"/>
  <c r="CE639" i="67"/>
  <c r="CF639" i="67"/>
  <c r="CG639" i="67"/>
  <c r="CH639" i="67"/>
  <c r="CI639" i="67"/>
  <c r="CJ639" i="67"/>
  <c r="CK639" i="67"/>
  <c r="CL639" i="67"/>
  <c r="CM639" i="67"/>
  <c r="CN639" i="67"/>
  <c r="CO639" i="67"/>
  <c r="CP639" i="67"/>
  <c r="CQ639" i="67"/>
  <c r="CR639" i="67"/>
  <c r="CS639" i="67"/>
  <c r="CT639" i="67"/>
  <c r="CU639" i="67"/>
  <c r="CV639" i="67"/>
  <c r="CW639" i="67"/>
  <c r="CX639" i="67"/>
  <c r="CY639" i="67"/>
  <c r="CZ639" i="67"/>
  <c r="DA639" i="67"/>
  <c r="DB639" i="67"/>
  <c r="DC639" i="67"/>
  <c r="DD639" i="67"/>
  <c r="DE639" i="67"/>
  <c r="DF639" i="67"/>
  <c r="DG639" i="67"/>
  <c r="DH639" i="67"/>
  <c r="DI639" i="67"/>
  <c r="DJ639" i="67"/>
  <c r="DK639" i="67"/>
  <c r="DL639" i="67"/>
  <c r="DM639" i="67"/>
  <c r="DN639" i="67"/>
  <c r="DO639" i="67"/>
  <c r="DP639" i="67"/>
  <c r="DQ639" i="67"/>
  <c r="DR639" i="67"/>
  <c r="DS639" i="67"/>
  <c r="DT639" i="67"/>
  <c r="DU639" i="67"/>
  <c r="DV639" i="67"/>
  <c r="DW639" i="67"/>
  <c r="DX639" i="67"/>
  <c r="DY639" i="67"/>
  <c r="DZ639" i="67"/>
  <c r="EA639" i="67"/>
  <c r="EB639" i="67"/>
  <c r="EC639" i="67"/>
  <c r="ED639" i="67"/>
  <c r="EE639" i="67"/>
  <c r="EF639" i="67"/>
  <c r="EG639" i="67"/>
  <c r="EH639" i="67"/>
  <c r="EI639" i="67"/>
  <c r="EJ639" i="67"/>
  <c r="A640" i="67"/>
  <c r="B640" i="67"/>
  <c r="C640" i="67"/>
  <c r="D640" i="67"/>
  <c r="E640" i="67"/>
  <c r="F640" i="67"/>
  <c r="G640" i="67"/>
  <c r="H640" i="67"/>
  <c r="I640" i="67"/>
  <c r="J640" i="67"/>
  <c r="K640" i="67"/>
  <c r="L640" i="67"/>
  <c r="M640" i="67"/>
  <c r="N640" i="67"/>
  <c r="O640" i="67"/>
  <c r="P640" i="67"/>
  <c r="Q640" i="67"/>
  <c r="R640" i="67"/>
  <c r="S640" i="67"/>
  <c r="T640" i="67"/>
  <c r="U640" i="67"/>
  <c r="V640" i="67"/>
  <c r="W640" i="67"/>
  <c r="X640" i="67"/>
  <c r="Y640" i="67"/>
  <c r="Z640" i="67"/>
  <c r="AA640" i="67"/>
  <c r="AB640" i="67"/>
  <c r="AC640" i="67"/>
  <c r="AD640" i="67"/>
  <c r="AE640" i="67"/>
  <c r="AF640" i="67"/>
  <c r="AG640" i="67"/>
  <c r="AH640" i="67"/>
  <c r="AI640" i="67"/>
  <c r="AJ640" i="67"/>
  <c r="AK640" i="67"/>
  <c r="AL640" i="67"/>
  <c r="AM640" i="67"/>
  <c r="AN640" i="67"/>
  <c r="AO640" i="67"/>
  <c r="AP640" i="67"/>
  <c r="AQ640" i="67"/>
  <c r="AR640" i="67"/>
  <c r="AS640" i="67"/>
  <c r="CD640" i="67"/>
  <c r="CE640" i="67"/>
  <c r="CF640" i="67"/>
  <c r="CG640" i="67"/>
  <c r="CH640" i="67"/>
  <c r="CI640" i="67"/>
  <c r="CJ640" i="67"/>
  <c r="CK640" i="67"/>
  <c r="CL640" i="67"/>
  <c r="CM640" i="67"/>
  <c r="CN640" i="67"/>
  <c r="CO640" i="67"/>
  <c r="CP640" i="67"/>
  <c r="CQ640" i="67"/>
  <c r="CR640" i="67"/>
  <c r="CS640" i="67"/>
  <c r="CT640" i="67"/>
  <c r="CU640" i="67"/>
  <c r="CV640" i="67"/>
  <c r="CW640" i="67"/>
  <c r="CX640" i="67"/>
  <c r="CY640" i="67"/>
  <c r="CZ640" i="67"/>
  <c r="DA640" i="67"/>
  <c r="DB640" i="67"/>
  <c r="DC640" i="67"/>
  <c r="DD640" i="67"/>
  <c r="DE640" i="67"/>
  <c r="DF640" i="67"/>
  <c r="DG640" i="67"/>
  <c r="DH640" i="67"/>
  <c r="DI640" i="67"/>
  <c r="DJ640" i="67"/>
  <c r="DK640" i="67"/>
  <c r="DL640" i="67"/>
  <c r="DM640" i="67"/>
  <c r="DN640" i="67"/>
  <c r="DO640" i="67"/>
  <c r="DP640" i="67"/>
  <c r="DQ640" i="67"/>
  <c r="DR640" i="67"/>
  <c r="DS640" i="67"/>
  <c r="DT640" i="67"/>
  <c r="DU640" i="67"/>
  <c r="DV640" i="67"/>
  <c r="DW640" i="67"/>
  <c r="DX640" i="67"/>
  <c r="DY640" i="67"/>
  <c r="DZ640" i="67"/>
  <c r="EA640" i="67"/>
  <c r="EB640" i="67"/>
  <c r="EC640" i="67"/>
  <c r="ED640" i="67"/>
  <c r="EE640" i="67"/>
  <c r="EF640" i="67"/>
  <c r="EG640" i="67"/>
  <c r="EH640" i="67"/>
  <c r="EI640" i="67"/>
  <c r="EJ640" i="67"/>
  <c r="A641" i="67"/>
  <c r="B641" i="67"/>
  <c r="C641" i="67"/>
  <c r="D641" i="67"/>
  <c r="E641" i="67"/>
  <c r="F641" i="67"/>
  <c r="G641" i="67"/>
  <c r="H641" i="67"/>
  <c r="I641" i="67"/>
  <c r="J641" i="67"/>
  <c r="K641" i="67"/>
  <c r="L641" i="67"/>
  <c r="M641" i="67"/>
  <c r="N641" i="67"/>
  <c r="O641" i="67"/>
  <c r="P641" i="67"/>
  <c r="Q641" i="67"/>
  <c r="R641" i="67"/>
  <c r="S641" i="67"/>
  <c r="T641" i="67"/>
  <c r="U641" i="67"/>
  <c r="V641" i="67"/>
  <c r="W641" i="67"/>
  <c r="X641" i="67"/>
  <c r="Y641" i="67"/>
  <c r="Z641" i="67"/>
  <c r="AA641" i="67"/>
  <c r="AB641" i="67"/>
  <c r="AC641" i="67"/>
  <c r="AD641" i="67"/>
  <c r="AE641" i="67"/>
  <c r="AF641" i="67"/>
  <c r="AG641" i="67"/>
  <c r="AH641" i="67"/>
  <c r="AI641" i="67"/>
  <c r="AJ641" i="67"/>
  <c r="AK641" i="67"/>
  <c r="AL641" i="67"/>
  <c r="AM641" i="67"/>
  <c r="AN641" i="67"/>
  <c r="AO641" i="67"/>
  <c r="AP641" i="67"/>
  <c r="AQ641" i="67"/>
  <c r="AR641" i="67"/>
  <c r="AS641" i="67"/>
  <c r="AT641" i="67"/>
  <c r="AU641" i="67"/>
  <c r="AV641" i="67"/>
  <c r="AW641" i="67"/>
  <c r="AX641" i="67"/>
  <c r="AY641" i="67"/>
  <c r="AZ641" i="67"/>
  <c r="BA641" i="67"/>
  <c r="BB641" i="67"/>
  <c r="BC641" i="67"/>
  <c r="BD641" i="67"/>
  <c r="BE641" i="67"/>
  <c r="BF641" i="67"/>
  <c r="BG641" i="67"/>
  <c r="BH641" i="67"/>
  <c r="BI641" i="67"/>
  <c r="BJ641" i="67"/>
  <c r="BK641" i="67"/>
  <c r="BL641" i="67"/>
  <c r="BM641" i="67"/>
  <c r="BN641" i="67"/>
  <c r="BO641" i="67"/>
  <c r="BP641" i="67"/>
  <c r="BQ641" i="67"/>
  <c r="BR641" i="67"/>
  <c r="BS641" i="67"/>
  <c r="BT641" i="67"/>
  <c r="BU641" i="67"/>
  <c r="BV641" i="67"/>
  <c r="BW641" i="67"/>
  <c r="BX641" i="67"/>
  <c r="BY641" i="67"/>
  <c r="BZ641" i="67"/>
  <c r="CA641" i="67"/>
  <c r="CB641" i="67"/>
  <c r="CC641" i="67"/>
  <c r="CD641" i="67"/>
  <c r="CE641" i="67"/>
  <c r="CF641" i="67"/>
  <c r="CG641" i="67"/>
  <c r="CH641" i="67"/>
  <c r="CI641" i="67"/>
  <c r="CJ641" i="67"/>
  <c r="CK641" i="67"/>
  <c r="CL641" i="67"/>
  <c r="CM641" i="67"/>
  <c r="CN641" i="67"/>
  <c r="CO641" i="67"/>
  <c r="CP641" i="67"/>
  <c r="CQ641" i="67"/>
  <c r="CR641" i="67"/>
  <c r="CS641" i="67"/>
  <c r="CT641" i="67"/>
  <c r="CU641" i="67"/>
  <c r="CV641" i="67"/>
  <c r="CW641" i="67"/>
  <c r="CX641" i="67"/>
  <c r="CY641" i="67"/>
  <c r="CZ641" i="67"/>
  <c r="DA641" i="67"/>
  <c r="DB641" i="67"/>
  <c r="DC641" i="67"/>
  <c r="DD641" i="67"/>
  <c r="DE641" i="67"/>
  <c r="DF641" i="67"/>
  <c r="DG641" i="67"/>
  <c r="DH641" i="67"/>
  <c r="DI641" i="67"/>
  <c r="DJ641" i="67"/>
  <c r="DK641" i="67"/>
  <c r="DL641" i="67"/>
  <c r="DM641" i="67"/>
  <c r="DN641" i="67"/>
  <c r="DO641" i="67"/>
  <c r="DP641" i="67"/>
  <c r="DQ641" i="67"/>
  <c r="DR641" i="67"/>
  <c r="DS641" i="67"/>
  <c r="DT641" i="67"/>
  <c r="DU641" i="67"/>
  <c r="DV641" i="67"/>
  <c r="DW641" i="67"/>
  <c r="DX641" i="67"/>
  <c r="DY641" i="67"/>
  <c r="DZ641" i="67"/>
  <c r="EA641" i="67"/>
  <c r="EB641" i="67"/>
  <c r="EC641" i="67"/>
  <c r="ED641" i="67"/>
  <c r="EE641" i="67"/>
  <c r="EF641" i="67"/>
  <c r="EG641" i="67"/>
  <c r="EH641" i="67"/>
  <c r="EI641" i="67"/>
  <c r="EJ641" i="67"/>
  <c r="A642" i="67"/>
  <c r="B642" i="67"/>
  <c r="C642" i="67"/>
  <c r="D642" i="67"/>
  <c r="E642" i="67"/>
  <c r="F642" i="67"/>
  <c r="G642" i="67"/>
  <c r="H642" i="67"/>
  <c r="I642" i="67"/>
  <c r="J642" i="67"/>
  <c r="K642" i="67"/>
  <c r="L642" i="67"/>
  <c r="M642" i="67"/>
  <c r="N642" i="67"/>
  <c r="O642" i="67"/>
  <c r="P642" i="67"/>
  <c r="Q642" i="67"/>
  <c r="R642" i="67"/>
  <c r="S642" i="67"/>
  <c r="T642" i="67"/>
  <c r="U642" i="67"/>
  <c r="V642" i="67"/>
  <c r="W642" i="67"/>
  <c r="X642" i="67"/>
  <c r="Y642" i="67"/>
  <c r="Z642" i="67"/>
  <c r="AA642" i="67"/>
  <c r="AB642" i="67"/>
  <c r="AC642" i="67"/>
  <c r="AD642" i="67"/>
  <c r="AE642" i="67"/>
  <c r="AF642" i="67"/>
  <c r="AG642" i="67"/>
  <c r="AH642" i="67"/>
  <c r="AI642" i="67"/>
  <c r="AJ642" i="67"/>
  <c r="AK642" i="67"/>
  <c r="AL642" i="67"/>
  <c r="AM642" i="67"/>
  <c r="AN642" i="67"/>
  <c r="AO642" i="67"/>
  <c r="AP642" i="67"/>
  <c r="AQ642" i="67"/>
  <c r="AR642" i="67"/>
  <c r="AS642" i="67"/>
  <c r="AT642" i="67"/>
  <c r="AU642" i="67"/>
  <c r="AV642" i="67"/>
  <c r="AW642" i="67"/>
  <c r="AX642" i="67"/>
  <c r="AY642" i="67"/>
  <c r="AZ642" i="67"/>
  <c r="BA642" i="67"/>
  <c r="BB642" i="67"/>
  <c r="BC642" i="67"/>
  <c r="BD642" i="67"/>
  <c r="BE642" i="67"/>
  <c r="BF642" i="67"/>
  <c r="BG642" i="67"/>
  <c r="BH642" i="67"/>
  <c r="BI642" i="67"/>
  <c r="BJ642" i="67"/>
  <c r="BK642" i="67"/>
  <c r="BL642" i="67"/>
  <c r="BM642" i="67"/>
  <c r="BN642" i="67"/>
  <c r="BO642" i="67"/>
  <c r="BP642" i="67"/>
  <c r="BQ642" i="67"/>
  <c r="BR642" i="67"/>
  <c r="BS642" i="67"/>
  <c r="BT642" i="67"/>
  <c r="BU642" i="67"/>
  <c r="BV642" i="67"/>
  <c r="BW642" i="67"/>
  <c r="BX642" i="67"/>
  <c r="BY642" i="67"/>
  <c r="BZ642" i="67"/>
  <c r="CA642" i="67"/>
  <c r="CB642" i="67"/>
  <c r="CC642" i="67"/>
  <c r="CD642" i="67"/>
  <c r="CE642" i="67"/>
  <c r="CF642" i="67"/>
  <c r="CG642" i="67"/>
  <c r="CH642" i="67"/>
  <c r="CI642" i="67"/>
  <c r="CJ642" i="67"/>
  <c r="CK642" i="67"/>
  <c r="CL642" i="67"/>
  <c r="CM642" i="67"/>
  <c r="CN642" i="67"/>
  <c r="CO642" i="67"/>
  <c r="CP642" i="67"/>
  <c r="CQ642" i="67"/>
  <c r="CR642" i="67"/>
  <c r="CS642" i="67"/>
  <c r="CT642" i="67"/>
  <c r="CU642" i="67"/>
  <c r="CV642" i="67"/>
  <c r="CW642" i="67"/>
  <c r="CX642" i="67"/>
  <c r="CY642" i="67"/>
  <c r="CZ642" i="67"/>
  <c r="DA642" i="67"/>
  <c r="DB642" i="67"/>
  <c r="DC642" i="67"/>
  <c r="DD642" i="67"/>
  <c r="DE642" i="67"/>
  <c r="DF642" i="67"/>
  <c r="DG642" i="67"/>
  <c r="DH642" i="67"/>
  <c r="DI642" i="67"/>
  <c r="DJ642" i="67"/>
  <c r="DK642" i="67"/>
  <c r="DL642" i="67"/>
  <c r="DM642" i="67"/>
  <c r="DN642" i="67"/>
  <c r="DO642" i="67"/>
  <c r="DP642" i="67"/>
  <c r="DQ642" i="67"/>
  <c r="DR642" i="67"/>
  <c r="DS642" i="67"/>
  <c r="DT642" i="67"/>
  <c r="DU642" i="67"/>
  <c r="DV642" i="67"/>
  <c r="DW642" i="67"/>
  <c r="DX642" i="67"/>
  <c r="DY642" i="67"/>
  <c r="DZ642" i="67"/>
  <c r="EA642" i="67"/>
  <c r="EB642" i="67"/>
  <c r="EC642" i="67"/>
  <c r="ED642" i="67"/>
  <c r="EE642" i="67"/>
  <c r="EF642" i="67"/>
  <c r="EG642" i="67"/>
  <c r="EH642" i="67"/>
  <c r="EI642" i="67"/>
  <c r="EJ642" i="67"/>
  <c r="A643" i="67"/>
  <c r="B643" i="67"/>
  <c r="C643" i="67"/>
  <c r="D643" i="67"/>
  <c r="E643" i="67"/>
  <c r="F643" i="67"/>
  <c r="G643" i="67"/>
  <c r="H643" i="67"/>
  <c r="I643" i="67"/>
  <c r="J643" i="67"/>
  <c r="K643" i="67"/>
  <c r="L643" i="67"/>
  <c r="M643" i="67"/>
  <c r="N643" i="67"/>
  <c r="O643" i="67"/>
  <c r="P643" i="67"/>
  <c r="Q643" i="67"/>
  <c r="R643" i="67"/>
  <c r="S643" i="67"/>
  <c r="T643" i="67"/>
  <c r="U643" i="67"/>
  <c r="V643" i="67"/>
  <c r="W643" i="67"/>
  <c r="X643" i="67"/>
  <c r="Y643" i="67"/>
  <c r="Z643" i="67"/>
  <c r="AA643" i="67"/>
  <c r="AB643" i="67"/>
  <c r="AC643" i="67"/>
  <c r="AD643" i="67"/>
  <c r="AE643" i="67"/>
  <c r="AF643" i="67"/>
  <c r="AG643" i="67"/>
  <c r="AH643" i="67"/>
  <c r="AI643" i="67"/>
  <c r="AJ643" i="67"/>
  <c r="AK643" i="67"/>
  <c r="AL643" i="67"/>
  <c r="AM643" i="67"/>
  <c r="AN643" i="67"/>
  <c r="AO643" i="67"/>
  <c r="AP643" i="67"/>
  <c r="AQ643" i="67"/>
  <c r="AR643" i="67"/>
  <c r="AS643" i="67"/>
  <c r="AT643" i="67"/>
  <c r="AU643" i="67"/>
  <c r="AV643" i="67"/>
  <c r="AW643" i="67"/>
  <c r="AX643" i="67"/>
  <c r="AY643" i="67"/>
  <c r="AZ643" i="67"/>
  <c r="BA643" i="67"/>
  <c r="BB643" i="67"/>
  <c r="BC643" i="67"/>
  <c r="BD643" i="67"/>
  <c r="BE643" i="67"/>
  <c r="BF643" i="67"/>
  <c r="BG643" i="67"/>
  <c r="BH643" i="67"/>
  <c r="BI643" i="67"/>
  <c r="BJ643" i="67"/>
  <c r="BK643" i="67"/>
  <c r="BL643" i="67"/>
  <c r="BM643" i="67"/>
  <c r="BN643" i="67"/>
  <c r="BO643" i="67"/>
  <c r="BP643" i="67"/>
  <c r="BQ643" i="67"/>
  <c r="BR643" i="67"/>
  <c r="BS643" i="67"/>
  <c r="BT643" i="67"/>
  <c r="BU643" i="67"/>
  <c r="BV643" i="67"/>
  <c r="BW643" i="67"/>
  <c r="BX643" i="67"/>
  <c r="BY643" i="67"/>
  <c r="BZ643" i="67"/>
  <c r="CA643" i="67"/>
  <c r="CB643" i="67"/>
  <c r="CC643" i="67"/>
  <c r="CD643" i="67"/>
  <c r="CE643" i="67"/>
  <c r="CF643" i="67"/>
  <c r="CG643" i="67"/>
  <c r="CH643" i="67"/>
  <c r="CI643" i="67"/>
  <c r="CJ643" i="67"/>
  <c r="CK643" i="67"/>
  <c r="CL643" i="67"/>
  <c r="CM643" i="67"/>
  <c r="CN643" i="67"/>
  <c r="CO643" i="67"/>
  <c r="CP643" i="67"/>
  <c r="CQ643" i="67"/>
  <c r="CR643" i="67"/>
  <c r="CS643" i="67"/>
  <c r="CT643" i="67"/>
  <c r="CU643" i="67"/>
  <c r="CV643" i="67"/>
  <c r="CW643" i="67"/>
  <c r="CX643" i="67"/>
  <c r="CY643" i="67"/>
  <c r="CZ643" i="67"/>
  <c r="DA643" i="67"/>
  <c r="DB643" i="67"/>
  <c r="DC643" i="67"/>
  <c r="DD643" i="67"/>
  <c r="DE643" i="67"/>
  <c r="DF643" i="67"/>
  <c r="DG643" i="67"/>
  <c r="DH643" i="67"/>
  <c r="DI643" i="67"/>
  <c r="DJ643" i="67"/>
  <c r="DK643" i="67"/>
  <c r="DL643" i="67"/>
  <c r="DM643" i="67"/>
  <c r="DN643" i="67"/>
  <c r="DO643" i="67"/>
  <c r="DP643" i="67"/>
  <c r="DQ643" i="67"/>
  <c r="DR643" i="67"/>
  <c r="DS643" i="67"/>
  <c r="DT643" i="67"/>
  <c r="DU643" i="67"/>
  <c r="DV643" i="67"/>
  <c r="DW643" i="67"/>
  <c r="DX643" i="67"/>
  <c r="DY643" i="67"/>
  <c r="DZ643" i="67"/>
  <c r="EA643" i="67"/>
  <c r="EB643" i="67"/>
  <c r="EC643" i="67"/>
  <c r="ED643" i="67"/>
  <c r="EE643" i="67"/>
  <c r="EF643" i="67"/>
  <c r="EG643" i="67"/>
  <c r="EH643" i="67"/>
  <c r="EI643" i="67"/>
  <c r="EJ643" i="67"/>
  <c r="A644" i="67"/>
  <c r="B644" i="67"/>
  <c r="C644" i="67"/>
  <c r="D644" i="67"/>
  <c r="E644" i="67"/>
  <c r="F644" i="67"/>
  <c r="G644" i="67"/>
  <c r="H644" i="67"/>
  <c r="I644" i="67"/>
  <c r="J644" i="67"/>
  <c r="K644" i="67"/>
  <c r="L644" i="67"/>
  <c r="M644" i="67"/>
  <c r="N644" i="67"/>
  <c r="O644" i="67"/>
  <c r="P644" i="67"/>
  <c r="Q644" i="67"/>
  <c r="R644" i="67"/>
  <c r="S644" i="67"/>
  <c r="T644" i="67"/>
  <c r="U644" i="67"/>
  <c r="V644" i="67"/>
  <c r="W644" i="67"/>
  <c r="X644" i="67"/>
  <c r="Y644" i="67"/>
  <c r="Z644" i="67"/>
  <c r="AA644" i="67"/>
  <c r="AB644" i="67"/>
  <c r="AC644" i="67"/>
  <c r="AD644" i="67"/>
  <c r="AE644" i="67"/>
  <c r="AF644" i="67"/>
  <c r="AG644" i="67"/>
  <c r="AH644" i="67"/>
  <c r="AI644" i="67"/>
  <c r="AJ644" i="67"/>
  <c r="AK644" i="67"/>
  <c r="AL644" i="67"/>
  <c r="AM644" i="67"/>
  <c r="AN644" i="67"/>
  <c r="AO644" i="67"/>
  <c r="AP644" i="67"/>
  <c r="AQ644" i="67"/>
  <c r="AR644" i="67"/>
  <c r="AS644" i="67"/>
  <c r="AT644" i="67"/>
  <c r="AU644" i="67"/>
  <c r="AV644" i="67"/>
  <c r="AW644" i="67"/>
  <c r="AX644" i="67"/>
  <c r="AY644" i="67"/>
  <c r="AZ644" i="67"/>
  <c r="BA644" i="67"/>
  <c r="BB644" i="67"/>
  <c r="BC644" i="67"/>
  <c r="BD644" i="67"/>
  <c r="BE644" i="67"/>
  <c r="BF644" i="67"/>
  <c r="BG644" i="67"/>
  <c r="BH644" i="67"/>
  <c r="BI644" i="67"/>
  <c r="BJ644" i="67"/>
  <c r="BK644" i="67"/>
  <c r="BL644" i="67"/>
  <c r="BM644" i="67"/>
  <c r="BN644" i="67"/>
  <c r="BO644" i="67"/>
  <c r="BP644" i="67"/>
  <c r="BQ644" i="67"/>
  <c r="BR644" i="67"/>
  <c r="BS644" i="67"/>
  <c r="BT644" i="67"/>
  <c r="BU644" i="67"/>
  <c r="CH644" i="67"/>
  <c r="CI644" i="67"/>
  <c r="CJ644" i="67"/>
  <c r="CK644" i="67"/>
  <c r="CL644" i="67"/>
  <c r="CM644" i="67"/>
  <c r="CN644" i="67"/>
  <c r="CO644" i="67"/>
  <c r="CP644" i="67"/>
  <c r="CQ644" i="67"/>
  <c r="CR644" i="67"/>
  <c r="CS644" i="67"/>
  <c r="CT644" i="67"/>
  <c r="CU644" i="67"/>
  <c r="CV644" i="67"/>
  <c r="CW644" i="67"/>
  <c r="CX644" i="67"/>
  <c r="CY644" i="67"/>
  <c r="CZ644" i="67"/>
  <c r="DA644" i="67"/>
  <c r="DB644" i="67"/>
  <c r="DC644" i="67"/>
  <c r="DD644" i="67"/>
  <c r="DE644" i="67"/>
  <c r="DF644" i="67"/>
  <c r="DG644" i="67"/>
  <c r="DH644" i="67"/>
  <c r="DI644" i="67"/>
  <c r="DJ644" i="67"/>
  <c r="DK644" i="67"/>
  <c r="DL644" i="67"/>
  <c r="DM644" i="67"/>
  <c r="DN644" i="67"/>
  <c r="DO644" i="67"/>
  <c r="DP644" i="67"/>
  <c r="DQ644" i="67"/>
  <c r="DR644" i="67"/>
  <c r="DS644" i="67"/>
  <c r="A645" i="67"/>
  <c r="B645" i="67"/>
  <c r="C645" i="67"/>
  <c r="D645" i="67"/>
  <c r="E645" i="67"/>
  <c r="F645" i="67"/>
  <c r="G645" i="67"/>
  <c r="H645" i="67"/>
  <c r="I645" i="67"/>
  <c r="J645" i="67"/>
  <c r="K645" i="67"/>
  <c r="L645" i="67"/>
  <c r="M645" i="67"/>
  <c r="N645" i="67"/>
  <c r="O645" i="67"/>
  <c r="P645" i="67"/>
  <c r="Q645" i="67"/>
  <c r="R645" i="67"/>
  <c r="S645" i="67"/>
  <c r="T645" i="67"/>
  <c r="U645" i="67"/>
  <c r="V645" i="67"/>
  <c r="W645" i="67"/>
  <c r="X645" i="67"/>
  <c r="Y645" i="67"/>
  <c r="Z645" i="67"/>
  <c r="AA645" i="67"/>
  <c r="AB645" i="67"/>
  <c r="AC645" i="67"/>
  <c r="AD645" i="67"/>
  <c r="AE645" i="67"/>
  <c r="AF645" i="67"/>
  <c r="AG645" i="67"/>
  <c r="AH645" i="67"/>
  <c r="AI645" i="67"/>
  <c r="AJ645" i="67"/>
  <c r="AK645" i="67"/>
  <c r="AL645" i="67"/>
  <c r="AM645" i="67"/>
  <c r="AN645" i="67"/>
  <c r="AO645" i="67"/>
  <c r="AP645" i="67"/>
  <c r="AQ645" i="67"/>
  <c r="AR645" i="67"/>
  <c r="AS645" i="67"/>
  <c r="CF645" i="67"/>
  <c r="CH645" i="67"/>
  <c r="CI645" i="67"/>
  <c r="CJ645" i="67"/>
  <c r="CK645" i="67"/>
  <c r="CL645" i="67"/>
  <c r="CM645" i="67"/>
  <c r="CN645" i="67"/>
  <c r="CO645" i="67"/>
  <c r="CP645" i="67"/>
  <c r="CQ645" i="67"/>
  <c r="CR645" i="67"/>
  <c r="CS645" i="67"/>
  <c r="CT645" i="67"/>
  <c r="CU645" i="67"/>
  <c r="CV645" i="67"/>
  <c r="CW645" i="67"/>
  <c r="CX645" i="67"/>
  <c r="CY645" i="67"/>
  <c r="CZ645" i="67"/>
  <c r="DA645" i="67"/>
  <c r="DB645" i="67"/>
  <c r="DC645" i="67"/>
  <c r="DD645" i="67"/>
  <c r="DE645" i="67"/>
  <c r="DF645" i="67"/>
  <c r="DG645" i="67"/>
  <c r="DH645" i="67"/>
  <c r="DI645" i="67"/>
  <c r="DJ645" i="67"/>
  <c r="DK645" i="67"/>
  <c r="DL645" i="67"/>
  <c r="DM645" i="67"/>
  <c r="DN645" i="67"/>
  <c r="DO645" i="67"/>
  <c r="DP645" i="67"/>
  <c r="A646" i="67"/>
  <c r="B646" i="67"/>
  <c r="C646" i="67"/>
  <c r="D646" i="67"/>
  <c r="E646" i="67"/>
  <c r="F646" i="67"/>
  <c r="G646" i="67"/>
  <c r="H646" i="67"/>
  <c r="I646" i="67"/>
  <c r="J646" i="67"/>
  <c r="K646" i="67"/>
  <c r="L646" i="67"/>
  <c r="M646" i="67"/>
  <c r="N646" i="67"/>
  <c r="O646" i="67"/>
  <c r="P646" i="67"/>
  <c r="Q646" i="67"/>
  <c r="R646" i="67"/>
  <c r="S646" i="67"/>
  <c r="T646" i="67"/>
  <c r="U646" i="67"/>
  <c r="V646" i="67"/>
  <c r="W646" i="67"/>
  <c r="X646" i="67"/>
  <c r="Y646" i="67"/>
  <c r="Z646" i="67"/>
  <c r="AA646" i="67"/>
  <c r="AB646" i="67"/>
  <c r="AC646" i="67"/>
  <c r="AD646" i="67"/>
  <c r="AE646" i="67"/>
  <c r="AF646" i="67"/>
  <c r="AG646" i="67"/>
  <c r="AH646" i="67"/>
  <c r="AI646" i="67"/>
  <c r="AJ646" i="67"/>
  <c r="AK646" i="67"/>
  <c r="AL646" i="67"/>
  <c r="AM646" i="67"/>
  <c r="AN646" i="67"/>
  <c r="AO646" i="67"/>
  <c r="AP646" i="67"/>
  <c r="AQ646" i="67"/>
  <c r="AR646" i="67"/>
  <c r="AS646" i="67"/>
  <c r="CH646" i="67"/>
  <c r="CI646" i="67"/>
  <c r="CJ646" i="67"/>
  <c r="CK646" i="67"/>
  <c r="CL646" i="67"/>
  <c r="CM646" i="67"/>
  <c r="CN646" i="67"/>
  <c r="CO646" i="67"/>
  <c r="CP646" i="67"/>
  <c r="CQ646" i="67"/>
  <c r="CR646" i="67"/>
  <c r="CS646" i="67"/>
  <c r="CT646" i="67"/>
  <c r="CU646" i="67"/>
  <c r="CV646" i="67"/>
  <c r="CW646" i="67"/>
  <c r="CX646" i="67"/>
  <c r="CY646" i="67"/>
  <c r="CZ646" i="67"/>
  <c r="DA646" i="67"/>
  <c r="DB646" i="67"/>
  <c r="DC646" i="67"/>
  <c r="DD646" i="67"/>
  <c r="DE646" i="67"/>
  <c r="DF646" i="67"/>
  <c r="DG646" i="67"/>
  <c r="DH646" i="67"/>
  <c r="DI646" i="67"/>
  <c r="DJ646" i="67"/>
  <c r="DK646" i="67"/>
  <c r="DL646" i="67"/>
  <c r="DM646" i="67"/>
  <c r="DN646" i="67"/>
  <c r="DO646" i="67"/>
  <c r="DP646" i="67"/>
  <c r="A647" i="67"/>
  <c r="B647" i="67"/>
  <c r="C647" i="67"/>
  <c r="D647" i="67"/>
  <c r="E647" i="67"/>
  <c r="F647" i="67"/>
  <c r="G647" i="67"/>
  <c r="H647" i="67"/>
  <c r="I647" i="67"/>
  <c r="J647" i="67"/>
  <c r="K647" i="67"/>
  <c r="L647" i="67"/>
  <c r="M647" i="67"/>
  <c r="N647" i="67"/>
  <c r="O647" i="67"/>
  <c r="P647" i="67"/>
  <c r="Q647" i="67"/>
  <c r="R647" i="67"/>
  <c r="S647" i="67"/>
  <c r="T647" i="67"/>
  <c r="U647" i="67"/>
  <c r="V647" i="67"/>
  <c r="W647" i="67"/>
  <c r="X647" i="67"/>
  <c r="Y647" i="67"/>
  <c r="Z647" i="67"/>
  <c r="AA647" i="67"/>
  <c r="AB647" i="67"/>
  <c r="AC647" i="67"/>
  <c r="AD647" i="67"/>
  <c r="AE647" i="67"/>
  <c r="AF647" i="67"/>
  <c r="AG647" i="67"/>
  <c r="AH647" i="67"/>
  <c r="AI647" i="67"/>
  <c r="AJ647" i="67"/>
  <c r="AK647" i="67"/>
  <c r="AL647" i="67"/>
  <c r="AM647" i="67"/>
  <c r="AN647" i="67"/>
  <c r="AO647" i="67"/>
  <c r="AP647" i="67"/>
  <c r="AQ647" i="67"/>
  <c r="AR647" i="67"/>
  <c r="AS647" i="67"/>
  <c r="CD647" i="67"/>
  <c r="CE647" i="67"/>
  <c r="CF647" i="67"/>
  <c r="CG647" i="67"/>
  <c r="CH647" i="67"/>
  <c r="CI647" i="67"/>
  <c r="CJ647" i="67"/>
  <c r="CK647" i="67"/>
  <c r="CL647" i="67"/>
  <c r="CM647" i="67"/>
  <c r="CN647" i="67"/>
  <c r="CO647" i="67"/>
  <c r="CP647" i="67"/>
  <c r="CQ647" i="67"/>
  <c r="CR647" i="67"/>
  <c r="CS647" i="67"/>
  <c r="CT647" i="67"/>
  <c r="CU647" i="67"/>
  <c r="CV647" i="67"/>
  <c r="CW647" i="67"/>
  <c r="CX647" i="67"/>
  <c r="CY647" i="67"/>
  <c r="CZ647" i="67"/>
  <c r="DA647" i="67"/>
  <c r="DB647" i="67"/>
  <c r="DC647" i="67"/>
  <c r="DD647" i="67"/>
  <c r="DE647" i="67"/>
  <c r="DF647" i="67"/>
  <c r="DG647" i="67"/>
  <c r="DH647" i="67"/>
  <c r="DI647" i="67"/>
  <c r="DJ647" i="67"/>
  <c r="DK647" i="67"/>
  <c r="DL647" i="67"/>
  <c r="DM647" i="67"/>
  <c r="DN647" i="67"/>
  <c r="DO647" i="67"/>
  <c r="DP647" i="67"/>
  <c r="A648" i="67"/>
  <c r="B648" i="67"/>
  <c r="C648" i="67"/>
  <c r="D648" i="67"/>
  <c r="E648" i="67"/>
  <c r="F648" i="67"/>
  <c r="G648" i="67"/>
  <c r="H648" i="67"/>
  <c r="I648" i="67"/>
  <c r="J648" i="67"/>
  <c r="K648" i="67"/>
  <c r="L648" i="67"/>
  <c r="M648" i="67"/>
  <c r="N648" i="67"/>
  <c r="O648" i="67"/>
  <c r="P648" i="67"/>
  <c r="Q648" i="67"/>
  <c r="R648" i="67"/>
  <c r="S648" i="67"/>
  <c r="T648" i="67"/>
  <c r="U648" i="67"/>
  <c r="V648" i="67"/>
  <c r="W648" i="67"/>
  <c r="X648" i="67"/>
  <c r="Y648" i="67"/>
  <c r="Z648" i="67"/>
  <c r="AA648" i="67"/>
  <c r="AB648" i="67"/>
  <c r="AC648" i="67"/>
  <c r="AD648" i="67"/>
  <c r="AE648" i="67"/>
  <c r="AF648" i="67"/>
  <c r="AG648" i="67"/>
  <c r="AH648" i="67"/>
  <c r="AI648" i="67"/>
  <c r="AJ648" i="67"/>
  <c r="AK648" i="67"/>
  <c r="AL648" i="67"/>
  <c r="AM648" i="67"/>
  <c r="AN648" i="67"/>
  <c r="AO648" i="67"/>
  <c r="AP648" i="67"/>
  <c r="AQ648" i="67"/>
  <c r="AR648" i="67"/>
  <c r="AS648" i="67"/>
  <c r="AT648" i="67"/>
  <c r="AU648" i="67"/>
  <c r="AV648" i="67"/>
  <c r="AW648" i="67"/>
  <c r="AX648" i="67"/>
  <c r="AY648" i="67"/>
  <c r="AZ648" i="67"/>
  <c r="BA648" i="67"/>
  <c r="BB648" i="67"/>
  <c r="BC648" i="67"/>
  <c r="BD648" i="67"/>
  <c r="BE648" i="67"/>
  <c r="BF648" i="67"/>
  <c r="BG648" i="67"/>
  <c r="BH648" i="67"/>
  <c r="BI648" i="67"/>
  <c r="BJ648" i="67"/>
  <c r="BK648" i="67"/>
  <c r="BL648" i="67"/>
  <c r="BM648" i="67"/>
  <c r="BN648" i="67"/>
  <c r="BO648" i="67"/>
  <c r="BP648" i="67"/>
  <c r="BQ648" i="67"/>
  <c r="BR648" i="67"/>
  <c r="BS648" i="67"/>
  <c r="BT648" i="67"/>
  <c r="BU648" i="67"/>
  <c r="BV648" i="67"/>
  <c r="BW648" i="67"/>
  <c r="BX648" i="67"/>
  <c r="BY648" i="67"/>
  <c r="BZ648" i="67"/>
  <c r="CA648" i="67"/>
  <c r="CB648" i="67"/>
  <c r="CC648" i="67"/>
  <c r="CD648" i="67"/>
  <c r="CE648" i="67"/>
  <c r="CF648" i="67"/>
  <c r="CG648" i="67"/>
  <c r="CH648" i="67"/>
  <c r="CI648" i="67"/>
  <c r="CJ648" i="67"/>
  <c r="CK648" i="67"/>
  <c r="CL648" i="67"/>
  <c r="CM648" i="67"/>
  <c r="CN648" i="67"/>
  <c r="CO648" i="67"/>
  <c r="CP648" i="67"/>
  <c r="CQ648" i="67"/>
  <c r="CR648" i="67"/>
  <c r="CS648" i="67"/>
  <c r="CT648" i="67"/>
  <c r="CU648" i="67"/>
  <c r="CV648" i="67"/>
  <c r="CW648" i="67"/>
  <c r="CX648" i="67"/>
  <c r="CY648" i="67"/>
  <c r="CZ648" i="67"/>
  <c r="DA648" i="67"/>
  <c r="DB648" i="67"/>
  <c r="DC648" i="67"/>
  <c r="DD648" i="67"/>
  <c r="DE648" i="67"/>
  <c r="DF648" i="67"/>
  <c r="DG648" i="67"/>
  <c r="DH648" i="67"/>
  <c r="DI648" i="67"/>
  <c r="DJ648" i="67"/>
  <c r="DK648" i="67"/>
  <c r="DL648" i="67"/>
  <c r="DM648" i="67"/>
  <c r="DN648" i="67"/>
  <c r="DO648" i="67"/>
  <c r="DP648" i="67"/>
  <c r="DQ648" i="67"/>
  <c r="DR648" i="67"/>
  <c r="DS648" i="67"/>
  <c r="DT648" i="67"/>
  <c r="DU648" i="67"/>
  <c r="DV648" i="67"/>
  <c r="DW648" i="67"/>
  <c r="DX648" i="67"/>
  <c r="DY648" i="67"/>
  <c r="DZ648" i="67"/>
  <c r="EA648" i="67"/>
  <c r="EB648" i="67"/>
  <c r="A649" i="67"/>
  <c r="B649" i="67"/>
  <c r="C649" i="67"/>
  <c r="D649" i="67"/>
  <c r="E649" i="67"/>
  <c r="F649" i="67"/>
  <c r="G649" i="67"/>
  <c r="H649" i="67"/>
  <c r="I649" i="67"/>
  <c r="J649" i="67"/>
  <c r="K649" i="67"/>
  <c r="L649" i="67"/>
  <c r="M649" i="67"/>
  <c r="N649" i="67"/>
  <c r="O649" i="67"/>
  <c r="P649" i="67"/>
  <c r="Q649" i="67"/>
  <c r="R649" i="67"/>
  <c r="S649" i="67"/>
  <c r="T649" i="67"/>
  <c r="U649" i="67"/>
  <c r="V649" i="67"/>
  <c r="W649" i="67"/>
  <c r="X649" i="67"/>
  <c r="Y649" i="67"/>
  <c r="Z649" i="67"/>
  <c r="AA649" i="67"/>
  <c r="AB649" i="67"/>
  <c r="AC649" i="67"/>
  <c r="AD649" i="67"/>
  <c r="AE649" i="67"/>
  <c r="AF649" i="67"/>
  <c r="AG649" i="67"/>
  <c r="AH649" i="67"/>
  <c r="AI649" i="67"/>
  <c r="AJ649" i="67"/>
  <c r="AK649" i="67"/>
  <c r="AL649" i="67"/>
  <c r="AM649" i="67"/>
  <c r="AN649" i="67"/>
  <c r="AO649" i="67"/>
  <c r="AP649" i="67"/>
  <c r="AQ649" i="67"/>
  <c r="AR649" i="67"/>
  <c r="AS649" i="67"/>
  <c r="AT649" i="67"/>
  <c r="AU649" i="67"/>
  <c r="AV649" i="67"/>
  <c r="AW649" i="67"/>
  <c r="AX649" i="67"/>
  <c r="AY649" i="67"/>
  <c r="AZ649" i="67"/>
  <c r="BA649" i="67"/>
  <c r="BB649" i="67"/>
  <c r="BC649" i="67"/>
  <c r="BD649" i="67"/>
  <c r="BE649" i="67"/>
  <c r="BF649" i="67"/>
  <c r="BG649" i="67"/>
  <c r="BH649" i="67"/>
  <c r="BI649" i="67"/>
  <c r="BJ649" i="67"/>
  <c r="BK649" i="67"/>
  <c r="BL649" i="67"/>
  <c r="BM649" i="67"/>
  <c r="BN649" i="67"/>
  <c r="BO649" i="67"/>
  <c r="BP649" i="67"/>
  <c r="BQ649" i="67"/>
  <c r="BR649" i="67"/>
  <c r="BS649" i="67"/>
  <c r="BT649" i="67"/>
  <c r="BU649" i="67"/>
  <c r="BV649" i="67"/>
  <c r="BW649" i="67"/>
  <c r="BX649" i="67"/>
  <c r="BY649" i="67"/>
  <c r="BZ649" i="67"/>
  <c r="CD649" i="67"/>
  <c r="CE649" i="67"/>
  <c r="CF649" i="67"/>
  <c r="CG649" i="67"/>
  <c r="CH649" i="67"/>
  <c r="CI649" i="67"/>
  <c r="CJ649" i="67"/>
  <c r="CK649" i="67"/>
  <c r="CL649" i="67"/>
  <c r="CM649" i="67"/>
  <c r="CN649" i="67"/>
  <c r="CO649" i="67"/>
  <c r="CP649" i="67"/>
  <c r="CQ649" i="67"/>
  <c r="CR649" i="67"/>
  <c r="CS649" i="67"/>
  <c r="CT649" i="67"/>
  <c r="CU649" i="67"/>
  <c r="CV649" i="67"/>
  <c r="CW649" i="67"/>
  <c r="CX649" i="67"/>
  <c r="CY649" i="67"/>
  <c r="CZ649" i="67"/>
  <c r="DA649" i="67"/>
  <c r="DB649" i="67"/>
  <c r="DC649" i="67"/>
  <c r="DD649" i="67"/>
  <c r="DE649" i="67"/>
  <c r="DF649" i="67"/>
  <c r="DG649" i="67"/>
  <c r="DH649" i="67"/>
  <c r="DI649" i="67"/>
  <c r="DJ649" i="67"/>
  <c r="DK649" i="67"/>
  <c r="DL649" i="67"/>
  <c r="DM649" i="67"/>
  <c r="DN649" i="67"/>
  <c r="DO649" i="67"/>
  <c r="DP649" i="67"/>
  <c r="DQ649" i="67"/>
  <c r="DR649" i="67"/>
  <c r="DS649" i="67"/>
  <c r="DT649" i="67"/>
  <c r="DU649" i="67"/>
  <c r="DV649" i="67"/>
  <c r="DW649" i="67"/>
  <c r="DX649" i="67"/>
  <c r="DY649" i="67"/>
  <c r="DZ649" i="67"/>
  <c r="EA649" i="67"/>
  <c r="EB649" i="67"/>
  <c r="A650" i="67"/>
  <c r="B650" i="67"/>
  <c r="C650" i="67"/>
  <c r="D650" i="67"/>
  <c r="E650" i="67"/>
  <c r="F650" i="67"/>
  <c r="G650" i="67"/>
  <c r="H650" i="67"/>
  <c r="I650" i="67"/>
  <c r="J650" i="67"/>
  <c r="K650" i="67"/>
  <c r="L650" i="67"/>
  <c r="M650" i="67"/>
  <c r="N650" i="67"/>
  <c r="O650" i="67"/>
  <c r="P650" i="67"/>
  <c r="Q650" i="67"/>
  <c r="R650" i="67"/>
  <c r="S650" i="67"/>
  <c r="T650" i="67"/>
  <c r="U650" i="67"/>
  <c r="V650" i="67"/>
  <c r="W650" i="67"/>
  <c r="X650" i="67"/>
  <c r="Y650" i="67"/>
  <c r="Z650" i="67"/>
  <c r="AA650" i="67"/>
  <c r="AB650" i="67"/>
  <c r="AC650" i="67"/>
  <c r="AD650" i="67"/>
  <c r="AE650" i="67"/>
  <c r="AF650" i="67"/>
  <c r="AG650" i="67"/>
  <c r="AH650" i="67"/>
  <c r="AI650" i="67"/>
  <c r="AJ650" i="67"/>
  <c r="AK650" i="67"/>
  <c r="AL650" i="67"/>
  <c r="AM650" i="67"/>
  <c r="AN650" i="67"/>
  <c r="AO650" i="67"/>
  <c r="AP650" i="67"/>
  <c r="AQ650" i="67"/>
  <c r="AR650" i="67"/>
  <c r="AS650" i="67"/>
  <c r="AT650" i="67"/>
  <c r="AU650" i="67"/>
  <c r="AV650" i="67"/>
  <c r="AW650" i="67"/>
  <c r="AX650" i="67"/>
  <c r="AY650" i="67"/>
  <c r="AZ650" i="67"/>
  <c r="BA650" i="67"/>
  <c r="BB650" i="67"/>
  <c r="BC650" i="67"/>
  <c r="BD650" i="67"/>
  <c r="BE650" i="67"/>
  <c r="BF650" i="67"/>
  <c r="BG650" i="67"/>
  <c r="BH650" i="67"/>
  <c r="BI650" i="67"/>
  <c r="BJ650" i="67"/>
  <c r="BK650" i="67"/>
  <c r="BL650" i="67"/>
  <c r="BM650" i="67"/>
  <c r="BN650" i="67"/>
  <c r="BO650" i="67"/>
  <c r="BP650" i="67"/>
  <c r="BQ650" i="67"/>
  <c r="BR650" i="67"/>
  <c r="BS650" i="67"/>
  <c r="BT650" i="67"/>
  <c r="BU650" i="67"/>
  <c r="BV650" i="67"/>
  <c r="BW650" i="67"/>
  <c r="BX650" i="67"/>
  <c r="BY650" i="67"/>
  <c r="BZ650" i="67"/>
  <c r="CA650" i="67"/>
  <c r="CB650" i="67"/>
  <c r="CC650" i="67"/>
  <c r="CD650" i="67"/>
  <c r="CE650" i="67"/>
  <c r="CF650" i="67"/>
  <c r="CG650" i="67"/>
  <c r="CH650" i="67"/>
  <c r="CI650" i="67"/>
  <c r="CJ650" i="67"/>
  <c r="CK650" i="67"/>
  <c r="CL650" i="67"/>
  <c r="CM650" i="67"/>
  <c r="CN650" i="67"/>
  <c r="CO650" i="67"/>
  <c r="CP650" i="67"/>
  <c r="CQ650" i="67"/>
  <c r="CR650" i="67"/>
  <c r="CS650" i="67"/>
  <c r="CT650" i="67"/>
  <c r="CU650" i="67"/>
  <c r="CV650" i="67"/>
  <c r="CW650" i="67"/>
  <c r="CX650" i="67"/>
  <c r="CY650" i="67"/>
  <c r="CZ650" i="67"/>
  <c r="DA650" i="67"/>
  <c r="DB650" i="67"/>
  <c r="DC650" i="67"/>
  <c r="DD650" i="67"/>
  <c r="DE650" i="67"/>
  <c r="DF650" i="67"/>
  <c r="DG650" i="67"/>
  <c r="DH650" i="67"/>
  <c r="DI650" i="67"/>
  <c r="DJ650" i="67"/>
  <c r="DK650" i="67"/>
  <c r="DL650" i="67"/>
  <c r="DM650" i="67"/>
  <c r="DN650" i="67"/>
  <c r="DO650" i="67"/>
  <c r="DP650" i="67"/>
  <c r="DQ650" i="67"/>
  <c r="DR650" i="67"/>
  <c r="DS650" i="67"/>
  <c r="DT650" i="67"/>
  <c r="DU650" i="67"/>
  <c r="DV650" i="67"/>
  <c r="DW650" i="67"/>
  <c r="DX650" i="67"/>
  <c r="DY650" i="67"/>
  <c r="DZ650" i="67"/>
  <c r="EA650" i="67"/>
  <c r="EB650" i="67"/>
  <c r="A651" i="67"/>
  <c r="B651" i="67"/>
  <c r="C651" i="67"/>
  <c r="D651" i="67"/>
  <c r="E651" i="67"/>
  <c r="F651" i="67"/>
  <c r="G651" i="67"/>
  <c r="H651" i="67"/>
  <c r="I651" i="67"/>
  <c r="J651" i="67"/>
  <c r="K651" i="67"/>
  <c r="L651" i="67"/>
  <c r="M651" i="67"/>
  <c r="N651" i="67"/>
  <c r="O651" i="67"/>
  <c r="P651" i="67"/>
  <c r="Q651" i="67"/>
  <c r="R651" i="67"/>
  <c r="S651" i="67"/>
  <c r="T651" i="67"/>
  <c r="U651" i="67"/>
  <c r="V651" i="67"/>
  <c r="W651" i="67"/>
  <c r="X651" i="67"/>
  <c r="Y651" i="67"/>
  <c r="Z651" i="67"/>
  <c r="AA651" i="67"/>
  <c r="AB651" i="67"/>
  <c r="AC651" i="67"/>
  <c r="AD651" i="67"/>
  <c r="AE651" i="67"/>
  <c r="AF651" i="67"/>
  <c r="AG651" i="67"/>
  <c r="AH651" i="67"/>
  <c r="AI651" i="67"/>
  <c r="AJ651" i="67"/>
  <c r="AK651" i="67"/>
  <c r="AL651" i="67"/>
  <c r="AM651" i="67"/>
  <c r="AN651" i="67"/>
  <c r="AO651" i="67"/>
  <c r="AP651" i="67"/>
  <c r="AQ651" i="67"/>
  <c r="AR651" i="67"/>
  <c r="AS651" i="67"/>
  <c r="AT651" i="67"/>
  <c r="AU651" i="67"/>
  <c r="AV651" i="67"/>
  <c r="AW651" i="67"/>
  <c r="AX651" i="67"/>
  <c r="AY651" i="67"/>
  <c r="AZ651" i="67"/>
  <c r="BA651" i="67"/>
  <c r="BB651" i="67"/>
  <c r="BC651" i="67"/>
  <c r="BD651" i="67"/>
  <c r="BE651" i="67"/>
  <c r="BF651" i="67"/>
  <c r="BG651" i="67"/>
  <c r="BH651" i="67"/>
  <c r="BI651" i="67"/>
  <c r="BJ651" i="67"/>
  <c r="BK651" i="67"/>
  <c r="BL651" i="67"/>
  <c r="BM651" i="67"/>
  <c r="BN651" i="67"/>
  <c r="BO651" i="67"/>
  <c r="BP651" i="67"/>
  <c r="BQ651" i="67"/>
  <c r="BR651" i="67"/>
  <c r="BS651" i="67"/>
  <c r="BT651" i="67"/>
  <c r="BU651" i="67"/>
  <c r="BV651" i="67"/>
  <c r="BW651" i="67"/>
  <c r="BX651" i="67"/>
  <c r="BY651" i="67"/>
  <c r="BZ651" i="67"/>
  <c r="CD651" i="67"/>
  <c r="CE651" i="67"/>
  <c r="CF651" i="67"/>
  <c r="CG651" i="67"/>
  <c r="CH651" i="67"/>
  <c r="CI651" i="67"/>
  <c r="CJ651" i="67"/>
  <c r="CK651" i="67"/>
  <c r="CL651" i="67"/>
  <c r="CM651" i="67"/>
  <c r="CN651" i="67"/>
  <c r="CO651" i="67"/>
  <c r="CP651" i="67"/>
  <c r="CQ651" i="67"/>
  <c r="CR651" i="67"/>
  <c r="CS651" i="67"/>
  <c r="CT651" i="67"/>
  <c r="CU651" i="67"/>
  <c r="CV651" i="67"/>
  <c r="CW651" i="67"/>
  <c r="CX651" i="67"/>
  <c r="CY651" i="67"/>
  <c r="CZ651" i="67"/>
  <c r="DA651" i="67"/>
  <c r="DB651" i="67"/>
  <c r="DC651" i="67"/>
  <c r="DD651" i="67"/>
  <c r="DE651" i="67"/>
  <c r="DF651" i="67"/>
  <c r="DG651" i="67"/>
  <c r="DH651" i="67"/>
  <c r="DI651" i="67"/>
  <c r="DJ651" i="67"/>
  <c r="DK651" i="67"/>
  <c r="DL651" i="67"/>
  <c r="DM651" i="67"/>
  <c r="DN651" i="67"/>
  <c r="DO651" i="67"/>
  <c r="DP651" i="67"/>
  <c r="DQ651" i="67"/>
  <c r="DR651" i="67"/>
  <c r="DS651" i="67"/>
  <c r="DT651" i="67"/>
  <c r="DU651" i="67"/>
  <c r="DV651" i="67"/>
  <c r="DW651" i="67"/>
  <c r="DX651" i="67"/>
  <c r="DY651" i="67"/>
  <c r="DZ651" i="67"/>
  <c r="EA651" i="67"/>
  <c r="EB651" i="67"/>
  <c r="A652" i="67"/>
  <c r="B652" i="67"/>
  <c r="C652" i="67"/>
  <c r="D652" i="67"/>
  <c r="E652" i="67"/>
  <c r="F652" i="67"/>
  <c r="G652" i="67"/>
  <c r="H652" i="67"/>
  <c r="I652" i="67"/>
  <c r="J652" i="67"/>
  <c r="K652" i="67"/>
  <c r="L652" i="67"/>
  <c r="M652" i="67"/>
  <c r="N652" i="67"/>
  <c r="O652" i="67"/>
  <c r="P652" i="67"/>
  <c r="Q652" i="67"/>
  <c r="R652" i="67"/>
  <c r="S652" i="67"/>
  <c r="T652" i="67"/>
  <c r="U652" i="67"/>
  <c r="V652" i="67"/>
  <c r="W652" i="67"/>
  <c r="X652" i="67"/>
  <c r="Y652" i="67"/>
  <c r="Z652" i="67"/>
  <c r="AA652" i="67"/>
  <c r="AB652" i="67"/>
  <c r="AC652" i="67"/>
  <c r="AD652" i="67"/>
  <c r="AE652" i="67"/>
  <c r="AF652" i="67"/>
  <c r="AG652" i="67"/>
  <c r="AH652" i="67"/>
  <c r="AI652" i="67"/>
  <c r="AJ652" i="67"/>
  <c r="AK652" i="67"/>
  <c r="AL652" i="67"/>
  <c r="AM652" i="67"/>
  <c r="AN652" i="67"/>
  <c r="AO652" i="67"/>
  <c r="AP652" i="67"/>
  <c r="AQ652" i="67"/>
  <c r="AR652" i="67"/>
  <c r="AS652" i="67"/>
  <c r="AT652" i="67"/>
  <c r="AU652" i="67"/>
  <c r="AV652" i="67"/>
  <c r="AW652" i="67"/>
  <c r="AX652" i="67"/>
  <c r="AY652" i="67"/>
  <c r="AZ652" i="67"/>
  <c r="BA652" i="67"/>
  <c r="BB652" i="67"/>
  <c r="BC652" i="67"/>
  <c r="BD652" i="67"/>
  <c r="BE652" i="67"/>
  <c r="BF652" i="67"/>
  <c r="BG652" i="67"/>
  <c r="BH652" i="67"/>
  <c r="BI652" i="67"/>
  <c r="BJ652" i="67"/>
  <c r="BK652" i="67"/>
  <c r="BL652" i="67"/>
  <c r="BM652" i="67"/>
  <c r="BN652" i="67"/>
  <c r="BO652" i="67"/>
  <c r="BP652" i="67"/>
  <c r="BQ652" i="67"/>
  <c r="BR652" i="67"/>
  <c r="BS652" i="67"/>
  <c r="BT652" i="67"/>
  <c r="BU652" i="67"/>
  <c r="BV652" i="67"/>
  <c r="BW652" i="67"/>
  <c r="BX652" i="67"/>
  <c r="BY652" i="67"/>
  <c r="BZ652" i="67"/>
  <c r="CA652" i="67"/>
  <c r="CB652" i="67"/>
  <c r="CC652" i="67"/>
  <c r="CD652" i="67"/>
  <c r="CE652" i="67"/>
  <c r="CF652" i="67"/>
  <c r="CG652" i="67"/>
  <c r="CH652" i="67"/>
  <c r="CI652" i="67"/>
  <c r="CJ652" i="67"/>
  <c r="CK652" i="67"/>
  <c r="CL652" i="67"/>
  <c r="CM652" i="67"/>
  <c r="CN652" i="67"/>
  <c r="CO652" i="67"/>
  <c r="CP652" i="67"/>
  <c r="CQ652" i="67"/>
  <c r="CR652" i="67"/>
  <c r="CS652" i="67"/>
  <c r="CT652" i="67"/>
  <c r="CU652" i="67"/>
  <c r="CV652" i="67"/>
  <c r="CW652" i="67"/>
  <c r="CX652" i="67"/>
  <c r="CY652" i="67"/>
  <c r="CZ652" i="67"/>
  <c r="DA652" i="67"/>
  <c r="DB652" i="67"/>
  <c r="DC652" i="67"/>
  <c r="DD652" i="67"/>
  <c r="DE652" i="67"/>
  <c r="DF652" i="67"/>
  <c r="DG652" i="67"/>
  <c r="DH652" i="67"/>
  <c r="DI652" i="67"/>
  <c r="DJ652" i="67"/>
  <c r="DK652" i="67"/>
  <c r="DL652" i="67"/>
  <c r="DM652" i="67"/>
  <c r="DN652" i="67"/>
  <c r="DO652" i="67"/>
  <c r="DP652" i="67"/>
  <c r="DQ652" i="67"/>
  <c r="DR652" i="67"/>
  <c r="DS652" i="67"/>
  <c r="DT652" i="67"/>
  <c r="DU652" i="67"/>
  <c r="DV652" i="67"/>
  <c r="DW652" i="67"/>
  <c r="DX652" i="67"/>
  <c r="DY652" i="67"/>
  <c r="DZ652" i="67"/>
  <c r="EA652" i="67"/>
  <c r="EB652" i="67"/>
  <c r="A653" i="67"/>
  <c r="B653" i="67"/>
  <c r="C653" i="67"/>
  <c r="D653" i="67"/>
  <c r="E653" i="67"/>
  <c r="F653" i="67"/>
  <c r="G653" i="67"/>
  <c r="H653" i="67"/>
  <c r="I653" i="67"/>
  <c r="J653" i="67"/>
  <c r="K653" i="67"/>
  <c r="L653" i="67"/>
  <c r="M653" i="67"/>
  <c r="N653" i="67"/>
  <c r="O653" i="67"/>
  <c r="P653" i="67"/>
  <c r="Q653" i="67"/>
  <c r="R653" i="67"/>
  <c r="S653" i="67"/>
  <c r="T653" i="67"/>
  <c r="U653" i="67"/>
  <c r="V653" i="67"/>
  <c r="W653" i="67"/>
  <c r="X653" i="67"/>
  <c r="Y653" i="67"/>
  <c r="Z653" i="67"/>
  <c r="AA653" i="67"/>
  <c r="AB653" i="67"/>
  <c r="AC653" i="67"/>
  <c r="AD653" i="67"/>
  <c r="AE653" i="67"/>
  <c r="AF653" i="67"/>
  <c r="AG653" i="67"/>
  <c r="AH653" i="67"/>
  <c r="AI653" i="67"/>
  <c r="AJ653" i="67"/>
  <c r="AK653" i="67"/>
  <c r="AL653" i="67"/>
  <c r="AM653" i="67"/>
  <c r="AN653" i="67"/>
  <c r="AO653" i="67"/>
  <c r="AP653" i="67"/>
  <c r="AQ653" i="67"/>
  <c r="AR653" i="67"/>
  <c r="AS653" i="67"/>
  <c r="AT653" i="67"/>
  <c r="AU653" i="67"/>
  <c r="AV653" i="67"/>
  <c r="AW653" i="67"/>
  <c r="AX653" i="67"/>
  <c r="AY653" i="67"/>
  <c r="AZ653" i="67"/>
  <c r="BA653" i="67"/>
  <c r="BB653" i="67"/>
  <c r="BC653" i="67"/>
  <c r="BD653" i="67"/>
  <c r="BE653" i="67"/>
  <c r="BF653" i="67"/>
  <c r="BG653" i="67"/>
  <c r="BH653" i="67"/>
  <c r="BI653" i="67"/>
  <c r="BJ653" i="67"/>
  <c r="BK653" i="67"/>
  <c r="BL653" i="67"/>
  <c r="BM653" i="67"/>
  <c r="BN653" i="67"/>
  <c r="BO653" i="67"/>
  <c r="BP653" i="67"/>
  <c r="BQ653" i="67"/>
  <c r="BR653" i="67"/>
  <c r="BS653" i="67"/>
  <c r="BT653" i="67"/>
  <c r="BU653" i="67"/>
  <c r="BV653" i="67"/>
  <c r="BW653" i="67"/>
  <c r="BX653" i="67"/>
  <c r="BY653" i="67"/>
  <c r="BZ653" i="67"/>
  <c r="CA653" i="67"/>
  <c r="CB653" i="67"/>
  <c r="CC653" i="67"/>
  <c r="CD653" i="67"/>
  <c r="CE653" i="67"/>
  <c r="CF653" i="67"/>
  <c r="CG653" i="67"/>
  <c r="CH653" i="67"/>
  <c r="CI653" i="67"/>
  <c r="CJ653" i="67"/>
  <c r="CK653" i="67"/>
  <c r="CL653" i="67"/>
  <c r="CM653" i="67"/>
  <c r="CN653" i="67"/>
  <c r="CO653" i="67"/>
  <c r="CP653" i="67"/>
  <c r="CQ653" i="67"/>
  <c r="CR653" i="67"/>
  <c r="CS653" i="67"/>
  <c r="CT653" i="67"/>
  <c r="CU653" i="67"/>
  <c r="CV653" i="67"/>
  <c r="CW653" i="67"/>
  <c r="CX653" i="67"/>
  <c r="CY653" i="67"/>
  <c r="CZ653" i="67"/>
  <c r="DA653" i="67"/>
  <c r="DB653" i="67"/>
  <c r="DC653" i="67"/>
  <c r="DD653" i="67"/>
  <c r="DE653" i="67"/>
  <c r="DF653" i="67"/>
  <c r="DG653" i="67"/>
  <c r="DH653" i="67"/>
  <c r="DI653" i="67"/>
  <c r="DJ653" i="67"/>
  <c r="DK653" i="67"/>
  <c r="DL653" i="67"/>
  <c r="DM653" i="67"/>
  <c r="DN653" i="67"/>
  <c r="DO653" i="67"/>
  <c r="DP653" i="67"/>
  <c r="DQ653" i="67"/>
  <c r="DR653" i="67"/>
  <c r="DS653" i="67"/>
  <c r="DT653" i="67"/>
  <c r="DU653" i="67"/>
  <c r="DV653" i="67"/>
  <c r="DW653" i="67"/>
  <c r="DX653" i="67"/>
  <c r="DY653" i="67"/>
  <c r="DZ653" i="67"/>
  <c r="EA653" i="67"/>
  <c r="EB653" i="67"/>
  <c r="EC653" i="67"/>
  <c r="ED653" i="67"/>
  <c r="EE653" i="67"/>
  <c r="EF653" i="67"/>
  <c r="EG653" i="67"/>
  <c r="EH653" i="67"/>
  <c r="EI653" i="67"/>
  <c r="EJ653" i="67"/>
  <c r="A654" i="67"/>
  <c r="B654" i="67"/>
  <c r="C654" i="67"/>
  <c r="D654" i="67"/>
  <c r="E654" i="67"/>
  <c r="F654" i="67"/>
  <c r="G654" i="67"/>
  <c r="H654" i="67"/>
  <c r="I654" i="67"/>
  <c r="J654" i="67"/>
  <c r="K654" i="67"/>
  <c r="L654" i="67"/>
  <c r="M654" i="67"/>
  <c r="N654" i="67"/>
  <c r="O654" i="67"/>
  <c r="P654" i="67"/>
  <c r="Q654" i="67"/>
  <c r="R654" i="67"/>
  <c r="S654" i="67"/>
  <c r="T654" i="67"/>
  <c r="U654" i="67"/>
  <c r="V654" i="67"/>
  <c r="W654" i="67"/>
  <c r="X654" i="67"/>
  <c r="Y654" i="67"/>
  <c r="Z654" i="67"/>
  <c r="AA654" i="67"/>
  <c r="AB654" i="67"/>
  <c r="AC654" i="67"/>
  <c r="AD654" i="67"/>
  <c r="AE654" i="67"/>
  <c r="AF654" i="67"/>
  <c r="AG654" i="67"/>
  <c r="AH654" i="67"/>
  <c r="AI654" i="67"/>
  <c r="AJ654" i="67"/>
  <c r="AK654" i="67"/>
  <c r="AL654" i="67"/>
  <c r="AM654" i="67"/>
  <c r="AN654" i="67"/>
  <c r="AO654" i="67"/>
  <c r="AP654" i="67"/>
  <c r="AQ654" i="67"/>
  <c r="AR654" i="67"/>
  <c r="AS654" i="67"/>
  <c r="AT654" i="67"/>
  <c r="AU654" i="67"/>
  <c r="AV654" i="67"/>
  <c r="AW654" i="67"/>
  <c r="AX654" i="67"/>
  <c r="AY654" i="67"/>
  <c r="AZ654" i="67"/>
  <c r="BA654" i="67"/>
  <c r="BB654" i="67"/>
  <c r="BC654" i="67"/>
  <c r="BD654" i="67"/>
  <c r="BE654" i="67"/>
  <c r="BF654" i="67"/>
  <c r="BG654" i="67"/>
  <c r="BH654" i="67"/>
  <c r="BI654" i="67"/>
  <c r="BJ654" i="67"/>
  <c r="BK654" i="67"/>
  <c r="BL654" i="67"/>
  <c r="BM654" i="67"/>
  <c r="BN654" i="67"/>
  <c r="BO654" i="67"/>
  <c r="BP654" i="67"/>
  <c r="BQ654" i="67"/>
  <c r="BR654" i="67"/>
  <c r="BS654" i="67"/>
  <c r="BT654" i="67"/>
  <c r="BU654" i="67"/>
  <c r="BV654" i="67"/>
  <c r="BW654" i="67"/>
  <c r="BX654" i="67"/>
  <c r="BY654" i="67"/>
  <c r="BZ654" i="67"/>
  <c r="CA654" i="67"/>
  <c r="CB654" i="67"/>
  <c r="CC654" i="67"/>
  <c r="CD654" i="67"/>
  <c r="CE654" i="67"/>
  <c r="CF654" i="67"/>
  <c r="CG654" i="67"/>
  <c r="CH654" i="67"/>
  <c r="CI654" i="67"/>
  <c r="CJ654" i="67"/>
  <c r="CK654" i="67"/>
  <c r="CL654" i="67"/>
  <c r="CM654" i="67"/>
  <c r="CN654" i="67"/>
  <c r="CO654" i="67"/>
  <c r="CP654" i="67"/>
  <c r="CQ654" i="67"/>
  <c r="CR654" i="67"/>
  <c r="CS654" i="67"/>
  <c r="CT654" i="67"/>
  <c r="CU654" i="67"/>
  <c r="CV654" i="67"/>
  <c r="CW654" i="67"/>
  <c r="CX654" i="67"/>
  <c r="CY654" i="67"/>
  <c r="CZ654" i="67"/>
  <c r="DA654" i="67"/>
  <c r="DB654" i="67"/>
  <c r="DC654" i="67"/>
  <c r="DD654" i="67"/>
  <c r="DE654" i="67"/>
  <c r="DF654" i="67"/>
  <c r="DG654" i="67"/>
  <c r="DH654" i="67"/>
  <c r="DI654" i="67"/>
  <c r="DJ654" i="67"/>
  <c r="DK654" i="67"/>
  <c r="DL654" i="67"/>
  <c r="DM654" i="67"/>
  <c r="DN654" i="67"/>
  <c r="DO654" i="67"/>
  <c r="DP654" i="67"/>
  <c r="DQ654" i="67"/>
  <c r="DR654" i="67"/>
  <c r="DS654" i="67"/>
  <c r="DT654" i="67"/>
  <c r="DU654" i="67"/>
  <c r="DV654" i="67"/>
  <c r="DW654" i="67"/>
  <c r="DX654" i="67"/>
  <c r="DY654" i="67"/>
  <c r="DZ654" i="67"/>
  <c r="EA654" i="67"/>
  <c r="EB654" i="67"/>
  <c r="EC654" i="67"/>
  <c r="ED654" i="67"/>
  <c r="EE654" i="67"/>
  <c r="EF654" i="67"/>
  <c r="EG654" i="67"/>
  <c r="EH654" i="67"/>
  <c r="EI654" i="67"/>
  <c r="EJ654" i="67"/>
  <c r="A655" i="67"/>
  <c r="B655" i="67"/>
  <c r="C655" i="67"/>
  <c r="D655" i="67"/>
  <c r="E655" i="67"/>
  <c r="F655" i="67"/>
  <c r="G655" i="67"/>
  <c r="H655" i="67"/>
  <c r="I655" i="67"/>
  <c r="J655" i="67"/>
  <c r="K655" i="67"/>
  <c r="L655" i="67"/>
  <c r="M655" i="67"/>
  <c r="N655" i="67"/>
  <c r="O655" i="67"/>
  <c r="P655" i="67"/>
  <c r="Q655" i="67"/>
  <c r="R655" i="67"/>
  <c r="S655" i="67"/>
  <c r="T655" i="67"/>
  <c r="U655" i="67"/>
  <c r="V655" i="67"/>
  <c r="W655" i="67"/>
  <c r="X655" i="67"/>
  <c r="Y655" i="67"/>
  <c r="Z655" i="67"/>
  <c r="AA655" i="67"/>
  <c r="AB655" i="67"/>
  <c r="AC655" i="67"/>
  <c r="AD655" i="67"/>
  <c r="AE655" i="67"/>
  <c r="AF655" i="67"/>
  <c r="AG655" i="67"/>
  <c r="AH655" i="67"/>
  <c r="AI655" i="67"/>
  <c r="AJ655" i="67"/>
  <c r="AK655" i="67"/>
  <c r="AL655" i="67"/>
  <c r="AM655" i="67"/>
  <c r="AN655" i="67"/>
  <c r="AO655" i="67"/>
  <c r="AP655" i="67"/>
  <c r="AQ655" i="67"/>
  <c r="AR655" i="67"/>
  <c r="AS655" i="67"/>
  <c r="AT655" i="67"/>
  <c r="AU655" i="67"/>
  <c r="AV655" i="67"/>
  <c r="AW655" i="67"/>
  <c r="AX655" i="67"/>
  <c r="AY655" i="67"/>
  <c r="AZ655" i="67"/>
  <c r="BA655" i="67"/>
  <c r="BB655" i="67"/>
  <c r="BC655" i="67"/>
  <c r="BD655" i="67"/>
  <c r="BE655" i="67"/>
  <c r="BF655" i="67"/>
  <c r="BG655" i="67"/>
  <c r="BH655" i="67"/>
  <c r="BI655" i="67"/>
  <c r="BJ655" i="67"/>
  <c r="BK655" i="67"/>
  <c r="BL655" i="67"/>
  <c r="BM655" i="67"/>
  <c r="BN655" i="67"/>
  <c r="BO655" i="67"/>
  <c r="BP655" i="67"/>
  <c r="BQ655" i="67"/>
  <c r="BR655" i="67"/>
  <c r="BS655" i="67"/>
  <c r="BT655" i="67"/>
  <c r="BU655" i="67"/>
  <c r="CH655" i="67"/>
  <c r="CI655" i="67"/>
  <c r="CJ655" i="67"/>
  <c r="CK655" i="67"/>
  <c r="CL655" i="67"/>
  <c r="CM655" i="67"/>
  <c r="CN655" i="67"/>
  <c r="CO655" i="67"/>
  <c r="CP655" i="67"/>
  <c r="CQ655" i="67"/>
  <c r="CR655" i="67"/>
  <c r="CS655" i="67"/>
  <c r="CT655" i="67"/>
  <c r="CU655" i="67"/>
  <c r="CV655" i="67"/>
  <c r="CW655" i="67"/>
  <c r="CX655" i="67"/>
  <c r="CY655" i="67"/>
  <c r="CZ655" i="67"/>
  <c r="DA655" i="67"/>
  <c r="DB655" i="67"/>
  <c r="DC655" i="67"/>
  <c r="DD655" i="67"/>
  <c r="DE655" i="67"/>
  <c r="DF655" i="67"/>
  <c r="DG655" i="67"/>
  <c r="DH655" i="67"/>
  <c r="DI655" i="67"/>
  <c r="DJ655" i="67"/>
  <c r="DK655" i="67"/>
  <c r="DL655" i="67"/>
  <c r="DM655" i="67"/>
  <c r="DN655" i="67"/>
  <c r="DO655" i="67"/>
  <c r="DP655" i="67"/>
  <c r="DQ655" i="67"/>
  <c r="DR655" i="67"/>
  <c r="DS655" i="67"/>
  <c r="A656" i="67"/>
  <c r="B656" i="67"/>
  <c r="C656" i="67"/>
  <c r="D656" i="67"/>
  <c r="E656" i="67"/>
  <c r="F656" i="67"/>
  <c r="G656" i="67"/>
  <c r="H656" i="67"/>
  <c r="I656" i="67"/>
  <c r="J656" i="67"/>
  <c r="K656" i="67"/>
  <c r="L656" i="67"/>
  <c r="M656" i="67"/>
  <c r="N656" i="67"/>
  <c r="O656" i="67"/>
  <c r="P656" i="67"/>
  <c r="Q656" i="67"/>
  <c r="R656" i="67"/>
  <c r="S656" i="67"/>
  <c r="T656" i="67"/>
  <c r="U656" i="67"/>
  <c r="V656" i="67"/>
  <c r="W656" i="67"/>
  <c r="X656" i="67"/>
  <c r="Y656" i="67"/>
  <c r="Z656" i="67"/>
  <c r="AA656" i="67"/>
  <c r="AB656" i="67"/>
  <c r="AC656" i="67"/>
  <c r="AD656" i="67"/>
  <c r="AE656" i="67"/>
  <c r="AF656" i="67"/>
  <c r="AG656" i="67"/>
  <c r="AH656" i="67"/>
  <c r="AI656" i="67"/>
  <c r="AJ656" i="67"/>
  <c r="AK656" i="67"/>
  <c r="AL656" i="67"/>
  <c r="AM656" i="67"/>
  <c r="AN656" i="67"/>
  <c r="AO656" i="67"/>
  <c r="AP656" i="67"/>
  <c r="AQ656" i="67"/>
  <c r="AR656" i="67"/>
  <c r="AS656" i="67"/>
  <c r="CF656" i="67"/>
  <c r="CH656" i="67"/>
  <c r="CI656" i="67"/>
  <c r="CJ656" i="67"/>
  <c r="CK656" i="67"/>
  <c r="CL656" i="67"/>
  <c r="CM656" i="67"/>
  <c r="CN656" i="67"/>
  <c r="CO656" i="67"/>
  <c r="CP656" i="67"/>
  <c r="CQ656" i="67"/>
  <c r="CR656" i="67"/>
  <c r="CS656" i="67"/>
  <c r="CT656" i="67"/>
  <c r="CU656" i="67"/>
  <c r="CV656" i="67"/>
  <c r="CW656" i="67"/>
  <c r="CX656" i="67"/>
  <c r="CY656" i="67"/>
  <c r="CZ656" i="67"/>
  <c r="DA656" i="67"/>
  <c r="DB656" i="67"/>
  <c r="DC656" i="67"/>
  <c r="DD656" i="67"/>
  <c r="DE656" i="67"/>
  <c r="DF656" i="67"/>
  <c r="DG656" i="67"/>
  <c r="DH656" i="67"/>
  <c r="DI656" i="67"/>
  <c r="DJ656" i="67"/>
  <c r="DK656" i="67"/>
  <c r="DL656" i="67"/>
  <c r="DM656" i="67"/>
  <c r="DN656" i="67"/>
  <c r="DO656" i="67"/>
  <c r="DP656" i="67"/>
  <c r="A657" i="67"/>
  <c r="B657" i="67"/>
  <c r="C657" i="67"/>
  <c r="D657" i="67"/>
  <c r="E657" i="67"/>
  <c r="F657" i="67"/>
  <c r="G657" i="67"/>
  <c r="H657" i="67"/>
  <c r="I657" i="67"/>
  <c r="J657" i="67"/>
  <c r="K657" i="67"/>
  <c r="L657" i="67"/>
  <c r="M657" i="67"/>
  <c r="N657" i="67"/>
  <c r="O657" i="67"/>
  <c r="P657" i="67"/>
  <c r="Q657" i="67"/>
  <c r="R657" i="67"/>
  <c r="S657" i="67"/>
  <c r="T657" i="67"/>
  <c r="U657" i="67"/>
  <c r="V657" i="67"/>
  <c r="W657" i="67"/>
  <c r="X657" i="67"/>
  <c r="Y657" i="67"/>
  <c r="Z657" i="67"/>
  <c r="AA657" i="67"/>
  <c r="AB657" i="67"/>
  <c r="AC657" i="67"/>
  <c r="AD657" i="67"/>
  <c r="AE657" i="67"/>
  <c r="AF657" i="67"/>
  <c r="AG657" i="67"/>
  <c r="AH657" i="67"/>
  <c r="AI657" i="67"/>
  <c r="AJ657" i="67"/>
  <c r="AK657" i="67"/>
  <c r="AL657" i="67"/>
  <c r="AM657" i="67"/>
  <c r="AN657" i="67"/>
  <c r="AO657" i="67"/>
  <c r="AP657" i="67"/>
  <c r="AQ657" i="67"/>
  <c r="AR657" i="67"/>
  <c r="AS657" i="67"/>
  <c r="CH657" i="67"/>
  <c r="CI657" i="67"/>
  <c r="CJ657" i="67"/>
  <c r="CK657" i="67"/>
  <c r="CL657" i="67"/>
  <c r="CM657" i="67"/>
  <c r="CN657" i="67"/>
  <c r="CO657" i="67"/>
  <c r="CP657" i="67"/>
  <c r="CQ657" i="67"/>
  <c r="CR657" i="67"/>
  <c r="CS657" i="67"/>
  <c r="CT657" i="67"/>
  <c r="CU657" i="67"/>
  <c r="CV657" i="67"/>
  <c r="CW657" i="67"/>
  <c r="CX657" i="67"/>
  <c r="CY657" i="67"/>
  <c r="CZ657" i="67"/>
  <c r="DA657" i="67"/>
  <c r="DB657" i="67"/>
  <c r="DC657" i="67"/>
  <c r="DD657" i="67"/>
  <c r="DE657" i="67"/>
  <c r="DF657" i="67"/>
  <c r="DG657" i="67"/>
  <c r="DH657" i="67"/>
  <c r="DI657" i="67"/>
  <c r="DJ657" i="67"/>
  <c r="DK657" i="67"/>
  <c r="DL657" i="67"/>
  <c r="DM657" i="67"/>
  <c r="DN657" i="67"/>
  <c r="DO657" i="67"/>
  <c r="DP657" i="67"/>
  <c r="A658" i="67"/>
  <c r="B658" i="67"/>
  <c r="C658" i="67"/>
  <c r="D658" i="67"/>
  <c r="E658" i="67"/>
  <c r="F658" i="67"/>
  <c r="G658" i="67"/>
  <c r="H658" i="67"/>
  <c r="I658" i="67"/>
  <c r="J658" i="67"/>
  <c r="K658" i="67"/>
  <c r="L658" i="67"/>
  <c r="M658" i="67"/>
  <c r="N658" i="67"/>
  <c r="O658" i="67"/>
  <c r="P658" i="67"/>
  <c r="Q658" i="67"/>
  <c r="R658" i="67"/>
  <c r="S658" i="67"/>
  <c r="T658" i="67"/>
  <c r="U658" i="67"/>
  <c r="V658" i="67"/>
  <c r="W658" i="67"/>
  <c r="X658" i="67"/>
  <c r="Y658" i="67"/>
  <c r="Z658" i="67"/>
  <c r="AA658" i="67"/>
  <c r="AB658" i="67"/>
  <c r="AC658" i="67"/>
  <c r="AD658" i="67"/>
  <c r="AE658" i="67"/>
  <c r="AF658" i="67"/>
  <c r="AG658" i="67"/>
  <c r="AH658" i="67"/>
  <c r="AI658" i="67"/>
  <c r="AJ658" i="67"/>
  <c r="AK658" i="67"/>
  <c r="AL658" i="67"/>
  <c r="AM658" i="67"/>
  <c r="AN658" i="67"/>
  <c r="AO658" i="67"/>
  <c r="AP658" i="67"/>
  <c r="AQ658" i="67"/>
  <c r="AR658" i="67"/>
  <c r="AS658" i="67"/>
  <c r="CD658" i="67"/>
  <c r="CE658" i="67"/>
  <c r="CF658" i="67"/>
  <c r="CG658" i="67"/>
  <c r="CH658" i="67"/>
  <c r="CI658" i="67"/>
  <c r="CJ658" i="67"/>
  <c r="CK658" i="67"/>
  <c r="CL658" i="67"/>
  <c r="CM658" i="67"/>
  <c r="CN658" i="67"/>
  <c r="CO658" i="67"/>
  <c r="CP658" i="67"/>
  <c r="CQ658" i="67"/>
  <c r="CR658" i="67"/>
  <c r="CS658" i="67"/>
  <c r="CT658" i="67"/>
  <c r="CU658" i="67"/>
  <c r="CV658" i="67"/>
  <c r="CW658" i="67"/>
  <c r="CX658" i="67"/>
  <c r="CY658" i="67"/>
  <c r="CZ658" i="67"/>
  <c r="DA658" i="67"/>
  <c r="DB658" i="67"/>
  <c r="DC658" i="67"/>
  <c r="DD658" i="67"/>
  <c r="DE658" i="67"/>
  <c r="DF658" i="67"/>
  <c r="DG658" i="67"/>
  <c r="DH658" i="67"/>
  <c r="DI658" i="67"/>
  <c r="DJ658" i="67"/>
  <c r="DK658" i="67"/>
  <c r="DL658" i="67"/>
  <c r="DM658" i="67"/>
  <c r="DN658" i="67"/>
  <c r="DO658" i="67"/>
  <c r="DP658" i="67"/>
  <c r="A659" i="67"/>
  <c r="B659" i="67"/>
  <c r="C659" i="67"/>
  <c r="D659" i="67"/>
  <c r="E659" i="67"/>
  <c r="F659" i="67"/>
  <c r="G659" i="67"/>
  <c r="H659" i="67"/>
  <c r="I659" i="67"/>
  <c r="J659" i="67"/>
  <c r="K659" i="67"/>
  <c r="L659" i="67"/>
  <c r="M659" i="67"/>
  <c r="N659" i="67"/>
  <c r="O659" i="67"/>
  <c r="P659" i="67"/>
  <c r="Q659" i="67"/>
  <c r="R659" i="67"/>
  <c r="S659" i="67"/>
  <c r="T659" i="67"/>
  <c r="U659" i="67"/>
  <c r="V659" i="67"/>
  <c r="W659" i="67"/>
  <c r="X659" i="67"/>
  <c r="Y659" i="67"/>
  <c r="Z659" i="67"/>
  <c r="AA659" i="67"/>
  <c r="AB659" i="67"/>
  <c r="AC659" i="67"/>
  <c r="AD659" i="67"/>
  <c r="AE659" i="67"/>
  <c r="AF659" i="67"/>
  <c r="AG659" i="67"/>
  <c r="AH659" i="67"/>
  <c r="AI659" i="67"/>
  <c r="AJ659" i="67"/>
  <c r="AK659" i="67"/>
  <c r="AL659" i="67"/>
  <c r="AM659" i="67"/>
  <c r="AN659" i="67"/>
  <c r="AO659" i="67"/>
  <c r="AP659" i="67"/>
  <c r="AQ659" i="67"/>
  <c r="AR659" i="67"/>
  <c r="AS659" i="67"/>
  <c r="AT659" i="67"/>
  <c r="AU659" i="67"/>
  <c r="AV659" i="67"/>
  <c r="AW659" i="67"/>
  <c r="AX659" i="67"/>
  <c r="AY659" i="67"/>
  <c r="AZ659" i="67"/>
  <c r="BA659" i="67"/>
  <c r="BB659" i="67"/>
  <c r="BC659" i="67"/>
  <c r="BD659" i="67"/>
  <c r="BE659" i="67"/>
  <c r="BF659" i="67"/>
  <c r="BG659" i="67"/>
  <c r="BH659" i="67"/>
  <c r="BI659" i="67"/>
  <c r="BJ659" i="67"/>
  <c r="BK659" i="67"/>
  <c r="BL659" i="67"/>
  <c r="BM659" i="67"/>
  <c r="BN659" i="67"/>
  <c r="BO659" i="67"/>
  <c r="BP659" i="67"/>
  <c r="BQ659" i="67"/>
  <c r="BR659" i="67"/>
  <c r="BS659" i="67"/>
  <c r="BT659" i="67"/>
  <c r="BU659" i="67"/>
  <c r="BV659" i="67"/>
  <c r="BW659" i="67"/>
  <c r="BX659" i="67"/>
  <c r="BY659" i="67"/>
  <c r="BZ659" i="67"/>
  <c r="CA659" i="67"/>
  <c r="CB659" i="67"/>
  <c r="CC659" i="67"/>
  <c r="CD659" i="67"/>
  <c r="CE659" i="67"/>
  <c r="CF659" i="67"/>
  <c r="CG659" i="67"/>
  <c r="CH659" i="67"/>
  <c r="CI659" i="67"/>
  <c r="CJ659" i="67"/>
  <c r="CK659" i="67"/>
  <c r="CL659" i="67"/>
  <c r="CM659" i="67"/>
  <c r="CN659" i="67"/>
  <c r="CO659" i="67"/>
  <c r="CP659" i="67"/>
  <c r="CQ659" i="67"/>
  <c r="CR659" i="67"/>
  <c r="CS659" i="67"/>
  <c r="CT659" i="67"/>
  <c r="CU659" i="67"/>
  <c r="CV659" i="67"/>
  <c r="CW659" i="67"/>
  <c r="CX659" i="67"/>
  <c r="CY659" i="67"/>
  <c r="CZ659" i="67"/>
  <c r="DA659" i="67"/>
  <c r="DB659" i="67"/>
  <c r="DC659" i="67"/>
  <c r="DD659" i="67"/>
  <c r="DE659" i="67"/>
  <c r="DF659" i="67"/>
  <c r="DG659" i="67"/>
  <c r="DH659" i="67"/>
  <c r="DI659" i="67"/>
  <c r="DJ659" i="67"/>
  <c r="DK659" i="67"/>
  <c r="DL659" i="67"/>
  <c r="DM659" i="67"/>
  <c r="DN659" i="67"/>
  <c r="DO659" i="67"/>
  <c r="DP659" i="67"/>
  <c r="DQ659" i="67"/>
  <c r="DR659" i="67"/>
  <c r="DS659" i="67"/>
  <c r="DT659" i="67"/>
  <c r="DU659" i="67"/>
  <c r="DV659" i="67"/>
  <c r="DW659" i="67"/>
  <c r="DX659" i="67"/>
  <c r="DY659" i="67"/>
  <c r="DZ659" i="67"/>
  <c r="EA659" i="67"/>
  <c r="EB659" i="67"/>
  <c r="EC659" i="67"/>
  <c r="A660" i="67"/>
  <c r="B660" i="67"/>
  <c r="C660" i="67"/>
  <c r="D660" i="67"/>
  <c r="E660" i="67"/>
  <c r="F660" i="67"/>
  <c r="G660" i="67"/>
  <c r="H660" i="67"/>
  <c r="I660" i="67"/>
  <c r="J660" i="67"/>
  <c r="K660" i="67"/>
  <c r="L660" i="67"/>
  <c r="M660" i="67"/>
  <c r="N660" i="67"/>
  <c r="O660" i="67"/>
  <c r="P660" i="67"/>
  <c r="Q660" i="67"/>
  <c r="R660" i="67"/>
  <c r="S660" i="67"/>
  <c r="T660" i="67"/>
  <c r="U660" i="67"/>
  <c r="V660" i="67"/>
  <c r="W660" i="67"/>
  <c r="X660" i="67"/>
  <c r="Y660" i="67"/>
  <c r="Z660" i="67"/>
  <c r="AA660" i="67"/>
  <c r="AB660" i="67"/>
  <c r="AC660" i="67"/>
  <c r="AD660" i="67"/>
  <c r="AE660" i="67"/>
  <c r="AF660" i="67"/>
  <c r="AG660" i="67"/>
  <c r="AH660" i="67"/>
  <c r="AI660" i="67"/>
  <c r="AJ660" i="67"/>
  <c r="AK660" i="67"/>
  <c r="AL660" i="67"/>
  <c r="AM660" i="67"/>
  <c r="AN660" i="67"/>
  <c r="AO660" i="67"/>
  <c r="AP660" i="67"/>
  <c r="AQ660" i="67"/>
  <c r="AR660" i="67"/>
  <c r="AS660" i="67"/>
  <c r="AT660" i="67"/>
  <c r="AU660" i="67"/>
  <c r="AV660" i="67"/>
  <c r="AW660" i="67"/>
  <c r="AX660" i="67"/>
  <c r="AY660" i="67"/>
  <c r="AZ660" i="67"/>
  <c r="BA660" i="67"/>
  <c r="BB660" i="67"/>
  <c r="BC660" i="67"/>
  <c r="BD660" i="67"/>
  <c r="BE660" i="67"/>
  <c r="BF660" i="67"/>
  <c r="BG660" i="67"/>
  <c r="BH660" i="67"/>
  <c r="BI660" i="67"/>
  <c r="BJ660" i="67"/>
  <c r="BK660" i="67"/>
  <c r="BL660" i="67"/>
  <c r="BM660" i="67"/>
  <c r="BN660" i="67"/>
  <c r="BO660" i="67"/>
  <c r="BP660" i="67"/>
  <c r="BQ660" i="67"/>
  <c r="BR660" i="67"/>
  <c r="BS660" i="67"/>
  <c r="BT660" i="67"/>
  <c r="BU660" i="67"/>
  <c r="BV660" i="67"/>
  <c r="BW660" i="67"/>
  <c r="BX660" i="67"/>
  <c r="BY660" i="67"/>
  <c r="BZ660" i="67"/>
  <c r="CD660" i="67"/>
  <c r="CE660" i="67"/>
  <c r="CF660" i="67"/>
  <c r="CG660" i="67"/>
  <c r="CH660" i="67"/>
  <c r="CI660" i="67"/>
  <c r="CJ660" i="67"/>
  <c r="CK660" i="67"/>
  <c r="CL660" i="67"/>
  <c r="CM660" i="67"/>
  <c r="CN660" i="67"/>
  <c r="CO660" i="67"/>
  <c r="CP660" i="67"/>
  <c r="CQ660" i="67"/>
  <c r="CR660" i="67"/>
  <c r="CS660" i="67"/>
  <c r="CT660" i="67"/>
  <c r="CU660" i="67"/>
  <c r="CV660" i="67"/>
  <c r="CW660" i="67"/>
  <c r="CX660" i="67"/>
  <c r="CY660" i="67"/>
  <c r="CZ660" i="67"/>
  <c r="DA660" i="67"/>
  <c r="DB660" i="67"/>
  <c r="DC660" i="67"/>
  <c r="DD660" i="67"/>
  <c r="DE660" i="67"/>
  <c r="DF660" i="67"/>
  <c r="DG660" i="67"/>
  <c r="DH660" i="67"/>
  <c r="DI660" i="67"/>
  <c r="DJ660" i="67"/>
  <c r="DK660" i="67"/>
  <c r="DL660" i="67"/>
  <c r="DM660" i="67"/>
  <c r="DN660" i="67"/>
  <c r="DO660" i="67"/>
  <c r="DP660" i="67"/>
  <c r="DQ660" i="67"/>
  <c r="DR660" i="67"/>
  <c r="DS660" i="67"/>
  <c r="DT660" i="67"/>
  <c r="DU660" i="67"/>
  <c r="DV660" i="67"/>
  <c r="DW660" i="67"/>
  <c r="DX660" i="67"/>
  <c r="DY660" i="67"/>
  <c r="DZ660" i="67"/>
  <c r="EA660" i="67"/>
  <c r="EB660" i="67"/>
  <c r="A661" i="67"/>
  <c r="B661" i="67"/>
  <c r="C661" i="67"/>
  <c r="D661" i="67"/>
  <c r="E661" i="67"/>
  <c r="F661" i="67"/>
  <c r="G661" i="67"/>
  <c r="H661" i="67"/>
  <c r="I661" i="67"/>
  <c r="J661" i="67"/>
  <c r="K661" i="67"/>
  <c r="L661" i="67"/>
  <c r="M661" i="67"/>
  <c r="N661" i="67"/>
  <c r="O661" i="67"/>
  <c r="P661" i="67"/>
  <c r="Q661" i="67"/>
  <c r="R661" i="67"/>
  <c r="S661" i="67"/>
  <c r="T661" i="67"/>
  <c r="U661" i="67"/>
  <c r="V661" i="67"/>
  <c r="W661" i="67"/>
  <c r="X661" i="67"/>
  <c r="Y661" i="67"/>
  <c r="Z661" i="67"/>
  <c r="AA661" i="67"/>
  <c r="AB661" i="67"/>
  <c r="AC661" i="67"/>
  <c r="AD661" i="67"/>
  <c r="AE661" i="67"/>
  <c r="AF661" i="67"/>
  <c r="AG661" i="67"/>
  <c r="AH661" i="67"/>
  <c r="AI661" i="67"/>
  <c r="AJ661" i="67"/>
  <c r="AK661" i="67"/>
  <c r="AL661" i="67"/>
  <c r="AM661" i="67"/>
  <c r="AN661" i="67"/>
  <c r="AO661" i="67"/>
  <c r="AP661" i="67"/>
  <c r="AQ661" i="67"/>
  <c r="AR661" i="67"/>
  <c r="AS661" i="67"/>
  <c r="AT661" i="67"/>
  <c r="AU661" i="67"/>
  <c r="AV661" i="67"/>
  <c r="AW661" i="67"/>
  <c r="AX661" i="67"/>
  <c r="AY661" i="67"/>
  <c r="AZ661" i="67"/>
  <c r="BA661" i="67"/>
  <c r="BB661" i="67"/>
  <c r="BC661" i="67"/>
  <c r="BD661" i="67"/>
  <c r="BE661" i="67"/>
  <c r="BF661" i="67"/>
  <c r="BG661" i="67"/>
  <c r="BH661" i="67"/>
  <c r="BI661" i="67"/>
  <c r="BJ661" i="67"/>
  <c r="BK661" i="67"/>
  <c r="BL661" i="67"/>
  <c r="BM661" i="67"/>
  <c r="BN661" i="67"/>
  <c r="BO661" i="67"/>
  <c r="BP661" i="67"/>
  <c r="BQ661" i="67"/>
  <c r="BR661" i="67"/>
  <c r="BS661" i="67"/>
  <c r="BT661" i="67"/>
  <c r="BU661" i="67"/>
  <c r="BV661" i="67"/>
  <c r="BW661" i="67"/>
  <c r="BX661" i="67"/>
  <c r="BY661" i="67"/>
  <c r="BZ661" i="67"/>
  <c r="CA661" i="67"/>
  <c r="CB661" i="67"/>
  <c r="CC661" i="67"/>
  <c r="CD661" i="67"/>
  <c r="CE661" i="67"/>
  <c r="CF661" i="67"/>
  <c r="CG661" i="67"/>
  <c r="CH661" i="67"/>
  <c r="CI661" i="67"/>
  <c r="CJ661" i="67"/>
  <c r="CK661" i="67"/>
  <c r="CL661" i="67"/>
  <c r="CM661" i="67"/>
  <c r="CN661" i="67"/>
  <c r="CO661" i="67"/>
  <c r="CP661" i="67"/>
  <c r="CQ661" i="67"/>
  <c r="CR661" i="67"/>
  <c r="CS661" i="67"/>
  <c r="CT661" i="67"/>
  <c r="CU661" i="67"/>
  <c r="CV661" i="67"/>
  <c r="CW661" i="67"/>
  <c r="CX661" i="67"/>
  <c r="CY661" i="67"/>
  <c r="CZ661" i="67"/>
  <c r="DA661" i="67"/>
  <c r="DB661" i="67"/>
  <c r="DC661" i="67"/>
  <c r="DD661" i="67"/>
  <c r="DE661" i="67"/>
  <c r="DF661" i="67"/>
  <c r="DG661" i="67"/>
  <c r="DH661" i="67"/>
  <c r="DI661" i="67"/>
  <c r="DJ661" i="67"/>
  <c r="DK661" i="67"/>
  <c r="DL661" i="67"/>
  <c r="DM661" i="67"/>
  <c r="DN661" i="67"/>
  <c r="DO661" i="67"/>
  <c r="DP661" i="67"/>
  <c r="DQ661" i="67"/>
  <c r="DR661" i="67"/>
  <c r="DS661" i="67"/>
  <c r="DT661" i="67"/>
  <c r="DU661" i="67"/>
  <c r="DV661" i="67"/>
  <c r="DW661" i="67"/>
  <c r="DX661" i="67"/>
  <c r="DY661" i="67"/>
  <c r="DZ661" i="67"/>
  <c r="EA661" i="67"/>
  <c r="EB661" i="67"/>
  <c r="EC661" i="67"/>
  <c r="A662" i="67"/>
  <c r="B662" i="67"/>
  <c r="C662" i="67"/>
  <c r="D662" i="67"/>
  <c r="E662" i="67"/>
  <c r="F662" i="67"/>
  <c r="G662" i="67"/>
  <c r="H662" i="67"/>
  <c r="I662" i="67"/>
  <c r="J662" i="67"/>
  <c r="K662" i="67"/>
  <c r="L662" i="67"/>
  <c r="M662" i="67"/>
  <c r="N662" i="67"/>
  <c r="O662" i="67"/>
  <c r="P662" i="67"/>
  <c r="Q662" i="67"/>
  <c r="R662" i="67"/>
  <c r="S662" i="67"/>
  <c r="T662" i="67"/>
  <c r="U662" i="67"/>
  <c r="V662" i="67"/>
  <c r="W662" i="67"/>
  <c r="X662" i="67"/>
  <c r="Y662" i="67"/>
  <c r="Z662" i="67"/>
  <c r="AA662" i="67"/>
  <c r="AB662" i="67"/>
  <c r="AC662" i="67"/>
  <c r="AD662" i="67"/>
  <c r="AE662" i="67"/>
  <c r="AF662" i="67"/>
  <c r="AG662" i="67"/>
  <c r="AH662" i="67"/>
  <c r="AI662" i="67"/>
  <c r="AJ662" i="67"/>
  <c r="AK662" i="67"/>
  <c r="AL662" i="67"/>
  <c r="AM662" i="67"/>
  <c r="AN662" i="67"/>
  <c r="AO662" i="67"/>
  <c r="AP662" i="67"/>
  <c r="AQ662" i="67"/>
  <c r="AR662" i="67"/>
  <c r="AS662" i="67"/>
  <c r="AT662" i="67"/>
  <c r="AU662" i="67"/>
  <c r="AV662" i="67"/>
  <c r="AW662" i="67"/>
  <c r="AX662" i="67"/>
  <c r="AY662" i="67"/>
  <c r="AZ662" i="67"/>
  <c r="BA662" i="67"/>
  <c r="BB662" i="67"/>
  <c r="BC662" i="67"/>
  <c r="BD662" i="67"/>
  <c r="BE662" i="67"/>
  <c r="BF662" i="67"/>
  <c r="BG662" i="67"/>
  <c r="BH662" i="67"/>
  <c r="BI662" i="67"/>
  <c r="BJ662" i="67"/>
  <c r="BK662" i="67"/>
  <c r="BL662" i="67"/>
  <c r="BM662" i="67"/>
  <c r="BN662" i="67"/>
  <c r="BO662" i="67"/>
  <c r="BP662" i="67"/>
  <c r="BQ662" i="67"/>
  <c r="BR662" i="67"/>
  <c r="BS662" i="67"/>
  <c r="BT662" i="67"/>
  <c r="BU662" i="67"/>
  <c r="BV662" i="67"/>
  <c r="BW662" i="67"/>
  <c r="BX662" i="67"/>
  <c r="BY662" i="67"/>
  <c r="BZ662" i="67"/>
  <c r="CD662" i="67"/>
  <c r="CE662" i="67"/>
  <c r="CF662" i="67"/>
  <c r="CG662" i="67"/>
  <c r="CH662" i="67"/>
  <c r="CI662" i="67"/>
  <c r="CJ662" i="67"/>
  <c r="CK662" i="67"/>
  <c r="CL662" i="67"/>
  <c r="CM662" i="67"/>
  <c r="CN662" i="67"/>
  <c r="CO662" i="67"/>
  <c r="CP662" i="67"/>
  <c r="CQ662" i="67"/>
  <c r="CR662" i="67"/>
  <c r="CS662" i="67"/>
  <c r="CT662" i="67"/>
  <c r="CU662" i="67"/>
  <c r="CV662" i="67"/>
  <c r="CW662" i="67"/>
  <c r="CX662" i="67"/>
  <c r="CY662" i="67"/>
  <c r="CZ662" i="67"/>
  <c r="DA662" i="67"/>
  <c r="DB662" i="67"/>
  <c r="DC662" i="67"/>
  <c r="DD662" i="67"/>
  <c r="DE662" i="67"/>
  <c r="DF662" i="67"/>
  <c r="DG662" i="67"/>
  <c r="DH662" i="67"/>
  <c r="DI662" i="67"/>
  <c r="DJ662" i="67"/>
  <c r="DK662" i="67"/>
  <c r="DL662" i="67"/>
  <c r="DM662" i="67"/>
  <c r="DN662" i="67"/>
  <c r="DO662" i="67"/>
  <c r="DP662" i="67"/>
  <c r="DQ662" i="67"/>
  <c r="DR662" i="67"/>
  <c r="DS662" i="67"/>
  <c r="DT662" i="67"/>
  <c r="DU662" i="67"/>
  <c r="DV662" i="67"/>
  <c r="DW662" i="67"/>
  <c r="DX662" i="67"/>
  <c r="DY662" i="67"/>
  <c r="DZ662" i="67"/>
  <c r="EA662" i="67"/>
  <c r="EB662" i="67"/>
  <c r="A663" i="67"/>
  <c r="B663" i="67"/>
  <c r="C663" i="67"/>
  <c r="D663" i="67"/>
  <c r="E663" i="67"/>
  <c r="F663" i="67"/>
  <c r="G663" i="67"/>
  <c r="H663" i="67"/>
  <c r="I663" i="67"/>
  <c r="J663" i="67"/>
  <c r="K663" i="67"/>
  <c r="L663" i="67"/>
  <c r="M663" i="67"/>
  <c r="N663" i="67"/>
  <c r="O663" i="67"/>
  <c r="P663" i="67"/>
  <c r="Q663" i="67"/>
  <c r="R663" i="67"/>
  <c r="S663" i="67"/>
  <c r="T663" i="67"/>
  <c r="U663" i="67"/>
  <c r="V663" i="67"/>
  <c r="W663" i="67"/>
  <c r="X663" i="67"/>
  <c r="Y663" i="67"/>
  <c r="Z663" i="67"/>
  <c r="AA663" i="67"/>
  <c r="AB663" i="67"/>
  <c r="AC663" i="67"/>
  <c r="AD663" i="67"/>
  <c r="AE663" i="67"/>
  <c r="AF663" i="67"/>
  <c r="AG663" i="67"/>
  <c r="AH663" i="67"/>
  <c r="AI663" i="67"/>
  <c r="AJ663" i="67"/>
  <c r="AK663" i="67"/>
  <c r="AL663" i="67"/>
  <c r="AM663" i="67"/>
  <c r="AN663" i="67"/>
  <c r="AO663" i="67"/>
  <c r="AP663" i="67"/>
  <c r="AQ663" i="67"/>
  <c r="AR663" i="67"/>
  <c r="AS663" i="67"/>
  <c r="AT663" i="67"/>
  <c r="AU663" i="67"/>
  <c r="AV663" i="67"/>
  <c r="AW663" i="67"/>
  <c r="AX663" i="67"/>
  <c r="AY663" i="67"/>
  <c r="AZ663" i="67"/>
  <c r="BA663" i="67"/>
  <c r="BB663" i="67"/>
  <c r="BC663" i="67"/>
  <c r="BD663" i="67"/>
  <c r="BE663" i="67"/>
  <c r="BF663" i="67"/>
  <c r="BG663" i="67"/>
  <c r="BH663" i="67"/>
  <c r="BI663" i="67"/>
  <c r="BJ663" i="67"/>
  <c r="BK663" i="67"/>
  <c r="BL663" i="67"/>
  <c r="BM663" i="67"/>
  <c r="BN663" i="67"/>
  <c r="BO663" i="67"/>
  <c r="BP663" i="67"/>
  <c r="BQ663" i="67"/>
  <c r="BR663" i="67"/>
  <c r="BS663" i="67"/>
  <c r="BT663" i="67"/>
  <c r="BU663" i="67"/>
  <c r="BV663" i="67"/>
  <c r="BW663" i="67"/>
  <c r="BX663" i="67"/>
  <c r="BY663" i="67"/>
  <c r="BZ663" i="67"/>
  <c r="CA663" i="67"/>
  <c r="CB663" i="67"/>
  <c r="CC663" i="67"/>
  <c r="CD663" i="67"/>
  <c r="CE663" i="67"/>
  <c r="CF663" i="67"/>
  <c r="CG663" i="67"/>
  <c r="CH663" i="67"/>
  <c r="CI663" i="67"/>
  <c r="CJ663" i="67"/>
  <c r="CK663" i="67"/>
  <c r="CL663" i="67"/>
  <c r="CM663" i="67"/>
  <c r="CN663" i="67"/>
  <c r="CO663" i="67"/>
  <c r="CP663" i="67"/>
  <c r="CQ663" i="67"/>
  <c r="CR663" i="67"/>
  <c r="CS663" i="67"/>
  <c r="CT663" i="67"/>
  <c r="CU663" i="67"/>
  <c r="CV663" i="67"/>
  <c r="CW663" i="67"/>
  <c r="CX663" i="67"/>
  <c r="CY663" i="67"/>
  <c r="CZ663" i="67"/>
  <c r="DA663" i="67"/>
  <c r="DB663" i="67"/>
  <c r="DC663" i="67"/>
  <c r="DD663" i="67"/>
  <c r="DE663" i="67"/>
  <c r="DF663" i="67"/>
  <c r="DG663" i="67"/>
  <c r="DH663" i="67"/>
  <c r="DI663" i="67"/>
  <c r="DJ663" i="67"/>
  <c r="DK663" i="67"/>
  <c r="DL663" i="67"/>
  <c r="DM663" i="67"/>
  <c r="DN663" i="67"/>
  <c r="DO663" i="67"/>
  <c r="DP663" i="67"/>
  <c r="DQ663" i="67"/>
  <c r="DR663" i="67"/>
  <c r="DS663" i="67"/>
  <c r="DT663" i="67"/>
  <c r="DU663" i="67"/>
  <c r="DV663" i="67"/>
  <c r="DW663" i="67"/>
  <c r="DX663" i="67"/>
  <c r="DY663" i="67"/>
  <c r="DZ663" i="67"/>
  <c r="EA663" i="67"/>
  <c r="EB663" i="67"/>
  <c r="EC663" i="67"/>
  <c r="A664" i="67"/>
  <c r="B664" i="67"/>
  <c r="C664" i="67"/>
  <c r="D664" i="67"/>
  <c r="E664" i="67"/>
  <c r="F664" i="67"/>
  <c r="G664" i="67"/>
  <c r="H664" i="67"/>
  <c r="I664" i="67"/>
  <c r="J664" i="67"/>
  <c r="K664" i="67"/>
  <c r="L664" i="67"/>
  <c r="M664" i="67"/>
  <c r="N664" i="67"/>
  <c r="O664" i="67"/>
  <c r="P664" i="67"/>
  <c r="Q664" i="67"/>
  <c r="R664" i="67"/>
  <c r="S664" i="67"/>
  <c r="T664" i="67"/>
  <c r="U664" i="67"/>
  <c r="V664" i="67"/>
  <c r="W664" i="67"/>
  <c r="X664" i="67"/>
  <c r="Y664" i="67"/>
  <c r="Z664" i="67"/>
  <c r="AA664" i="67"/>
  <c r="AB664" i="67"/>
  <c r="AC664" i="67"/>
  <c r="AD664" i="67"/>
  <c r="AE664" i="67"/>
  <c r="AF664" i="67"/>
  <c r="AG664" i="67"/>
  <c r="AH664" i="67"/>
  <c r="AI664" i="67"/>
  <c r="AJ664" i="67"/>
  <c r="AK664" i="67"/>
  <c r="AL664" i="67"/>
  <c r="AM664" i="67"/>
  <c r="AN664" i="67"/>
  <c r="AO664" i="67"/>
  <c r="AP664" i="67"/>
  <c r="AQ664" i="67"/>
  <c r="AR664" i="67"/>
  <c r="AS664" i="67"/>
  <c r="AT664" i="67"/>
  <c r="AU664" i="67"/>
  <c r="AV664" i="67"/>
  <c r="AW664" i="67"/>
  <c r="AX664" i="67"/>
  <c r="AY664" i="67"/>
  <c r="AZ664" i="67"/>
  <c r="BA664" i="67"/>
  <c r="BB664" i="67"/>
  <c r="BC664" i="67"/>
  <c r="BD664" i="67"/>
  <c r="BE664" i="67"/>
  <c r="BF664" i="67"/>
  <c r="BG664" i="67"/>
  <c r="BH664" i="67"/>
  <c r="BI664" i="67"/>
  <c r="BJ664" i="67"/>
  <c r="BK664" i="67"/>
  <c r="BL664" i="67"/>
  <c r="BM664" i="67"/>
  <c r="BN664" i="67"/>
  <c r="BO664" i="67"/>
  <c r="BP664" i="67"/>
  <c r="BQ664" i="67"/>
  <c r="BR664" i="67"/>
  <c r="BS664" i="67"/>
  <c r="BT664" i="67"/>
  <c r="BU664" i="67"/>
  <c r="BV664" i="67"/>
  <c r="BW664" i="67"/>
  <c r="BX664" i="67"/>
  <c r="BY664" i="67"/>
  <c r="BZ664" i="67"/>
  <c r="CA664" i="67"/>
  <c r="CB664" i="67"/>
  <c r="CC664" i="67"/>
  <c r="CD664" i="67"/>
  <c r="CE664" i="67"/>
  <c r="CF664" i="67"/>
  <c r="CG664" i="67"/>
  <c r="CH664" i="67"/>
  <c r="CI664" i="67"/>
  <c r="CJ664" i="67"/>
  <c r="CK664" i="67"/>
  <c r="CL664" i="67"/>
  <c r="CM664" i="67"/>
  <c r="CN664" i="67"/>
  <c r="CO664" i="67"/>
  <c r="CP664" i="67"/>
  <c r="CQ664" i="67"/>
  <c r="CR664" i="67"/>
  <c r="CS664" i="67"/>
  <c r="CT664" i="67"/>
  <c r="CU664" i="67"/>
  <c r="CV664" i="67"/>
  <c r="CW664" i="67"/>
  <c r="CX664" i="67"/>
  <c r="CY664" i="67"/>
  <c r="CZ664" i="67"/>
  <c r="DA664" i="67"/>
  <c r="DB664" i="67"/>
  <c r="DC664" i="67"/>
  <c r="DD664" i="67"/>
  <c r="DE664" i="67"/>
  <c r="DF664" i="67"/>
  <c r="DG664" i="67"/>
  <c r="DH664" i="67"/>
  <c r="DI664" i="67"/>
  <c r="DJ664" i="67"/>
  <c r="DK664" i="67"/>
  <c r="DL664" i="67"/>
  <c r="DM664" i="67"/>
  <c r="DN664" i="67"/>
  <c r="DO664" i="67"/>
  <c r="DP664" i="67"/>
  <c r="DQ664" i="67"/>
  <c r="DR664" i="67"/>
  <c r="DS664" i="67"/>
  <c r="DT664" i="67"/>
  <c r="DU664" i="67"/>
  <c r="DV664" i="67"/>
  <c r="DW664" i="67"/>
  <c r="DX664" i="67"/>
  <c r="DY664" i="67"/>
  <c r="DZ664" i="67"/>
  <c r="EA664" i="67"/>
  <c r="EB664" i="67"/>
  <c r="EC664" i="67"/>
  <c r="ED664" i="67"/>
  <c r="EE664" i="67"/>
  <c r="EF664" i="67"/>
  <c r="EG664" i="67"/>
  <c r="EH664" i="67"/>
  <c r="EI664" i="67"/>
  <c r="EJ664" i="67"/>
  <c r="A665" i="67"/>
  <c r="B665" i="67"/>
  <c r="C665" i="67"/>
  <c r="D665" i="67"/>
  <c r="E665" i="67"/>
  <c r="F665" i="67"/>
  <c r="G665" i="67"/>
  <c r="H665" i="67"/>
  <c r="I665" i="67"/>
  <c r="J665" i="67"/>
  <c r="K665" i="67"/>
  <c r="L665" i="67"/>
  <c r="M665" i="67"/>
  <c r="N665" i="67"/>
  <c r="O665" i="67"/>
  <c r="P665" i="67"/>
  <c r="Q665" i="67"/>
  <c r="R665" i="67"/>
  <c r="S665" i="67"/>
  <c r="T665" i="67"/>
  <c r="U665" i="67"/>
  <c r="V665" i="67"/>
  <c r="W665" i="67"/>
  <c r="X665" i="67"/>
  <c r="Y665" i="67"/>
  <c r="Z665" i="67"/>
  <c r="AA665" i="67"/>
  <c r="AB665" i="67"/>
  <c r="AC665" i="67"/>
  <c r="AD665" i="67"/>
  <c r="AE665" i="67"/>
  <c r="AF665" i="67"/>
  <c r="AG665" i="67"/>
  <c r="AH665" i="67"/>
  <c r="AI665" i="67"/>
  <c r="AJ665" i="67"/>
  <c r="AK665" i="67"/>
  <c r="AL665" i="67"/>
  <c r="AM665" i="67"/>
  <c r="AN665" i="67"/>
  <c r="AO665" i="67"/>
  <c r="AP665" i="67"/>
  <c r="AQ665" i="67"/>
  <c r="AR665" i="67"/>
  <c r="AS665" i="67"/>
  <c r="AT665" i="67"/>
  <c r="AU665" i="67"/>
  <c r="AV665" i="67"/>
  <c r="AW665" i="67"/>
  <c r="AX665" i="67"/>
  <c r="AY665" i="67"/>
  <c r="AZ665" i="67"/>
  <c r="BA665" i="67"/>
  <c r="BB665" i="67"/>
  <c r="BC665" i="67"/>
  <c r="BD665" i="67"/>
  <c r="BE665" i="67"/>
  <c r="BF665" i="67"/>
  <c r="BG665" i="67"/>
  <c r="BH665" i="67"/>
  <c r="BI665" i="67"/>
  <c r="BJ665" i="67"/>
  <c r="BK665" i="67"/>
  <c r="BL665" i="67"/>
  <c r="BM665" i="67"/>
  <c r="BN665" i="67"/>
  <c r="BO665" i="67"/>
  <c r="BP665" i="67"/>
  <c r="BQ665" i="67"/>
  <c r="BR665" i="67"/>
  <c r="BS665" i="67"/>
  <c r="BT665" i="67"/>
  <c r="BU665" i="67"/>
  <c r="BV665" i="67"/>
  <c r="BW665" i="67"/>
  <c r="BX665" i="67"/>
  <c r="BY665" i="67"/>
  <c r="BZ665" i="67"/>
  <c r="CA665" i="67"/>
  <c r="CB665" i="67"/>
  <c r="CC665" i="67"/>
  <c r="CD665" i="67"/>
  <c r="CE665" i="67"/>
  <c r="CF665" i="67"/>
  <c r="CG665" i="67"/>
  <c r="CH665" i="67"/>
  <c r="CI665" i="67"/>
  <c r="CJ665" i="67"/>
  <c r="CK665" i="67"/>
  <c r="CL665" i="67"/>
  <c r="CM665" i="67"/>
  <c r="CN665" i="67"/>
  <c r="CO665" i="67"/>
  <c r="CP665" i="67"/>
  <c r="CQ665" i="67"/>
  <c r="CR665" i="67"/>
  <c r="CS665" i="67"/>
  <c r="CT665" i="67"/>
  <c r="CU665" i="67"/>
  <c r="CV665" i="67"/>
  <c r="CW665" i="67"/>
  <c r="CX665" i="67"/>
  <c r="CY665" i="67"/>
  <c r="CZ665" i="67"/>
  <c r="DA665" i="67"/>
  <c r="DB665" i="67"/>
  <c r="DC665" i="67"/>
  <c r="DD665" i="67"/>
  <c r="DE665" i="67"/>
  <c r="DF665" i="67"/>
  <c r="DG665" i="67"/>
  <c r="DH665" i="67"/>
  <c r="DI665" i="67"/>
  <c r="DJ665" i="67"/>
  <c r="DK665" i="67"/>
  <c r="DL665" i="67"/>
  <c r="DM665" i="67"/>
  <c r="DN665" i="67"/>
  <c r="DO665" i="67"/>
  <c r="DP665" i="67"/>
  <c r="DQ665" i="67"/>
  <c r="DR665" i="67"/>
  <c r="DS665" i="67"/>
  <c r="DT665" i="67"/>
  <c r="DU665" i="67"/>
  <c r="DV665" i="67"/>
  <c r="DW665" i="67"/>
  <c r="DX665" i="67"/>
  <c r="DY665" i="67"/>
  <c r="A666" i="67"/>
  <c r="B666" i="67"/>
  <c r="C666" i="67"/>
  <c r="D666" i="67"/>
  <c r="E666" i="67"/>
  <c r="F666" i="67"/>
  <c r="G666" i="67"/>
  <c r="H666" i="67"/>
  <c r="I666" i="67"/>
  <c r="J666" i="67"/>
  <c r="K666" i="67"/>
  <c r="L666" i="67"/>
  <c r="M666" i="67"/>
  <c r="N666" i="67"/>
  <c r="O666" i="67"/>
  <c r="P666" i="67"/>
  <c r="Q666" i="67"/>
  <c r="R666" i="67"/>
  <c r="S666" i="67"/>
  <c r="T666" i="67"/>
  <c r="U666" i="67"/>
  <c r="V666" i="67"/>
  <c r="W666" i="67"/>
  <c r="X666" i="67"/>
  <c r="Y666" i="67"/>
  <c r="Z666" i="67"/>
  <c r="AA666" i="67"/>
  <c r="AB666" i="67"/>
  <c r="AC666" i="67"/>
  <c r="AD666" i="67"/>
  <c r="AE666" i="67"/>
  <c r="AF666" i="67"/>
  <c r="AG666" i="67"/>
  <c r="AH666" i="67"/>
  <c r="AI666" i="67"/>
  <c r="AJ666" i="67"/>
  <c r="AK666" i="67"/>
  <c r="AL666" i="67"/>
  <c r="AM666" i="67"/>
  <c r="AN666" i="67"/>
  <c r="AO666" i="67"/>
  <c r="AP666" i="67"/>
  <c r="AQ666" i="67"/>
  <c r="AR666" i="67"/>
  <c r="AS666" i="67"/>
  <c r="AT666" i="67"/>
  <c r="AU666" i="67"/>
  <c r="AV666" i="67"/>
  <c r="AW666" i="67"/>
  <c r="AX666" i="67"/>
  <c r="AY666" i="67"/>
  <c r="AZ666" i="67"/>
  <c r="BA666" i="67"/>
  <c r="BB666" i="67"/>
  <c r="BC666" i="67"/>
  <c r="BD666" i="67"/>
  <c r="BE666" i="67"/>
  <c r="BF666" i="67"/>
  <c r="BG666" i="67"/>
  <c r="BH666" i="67"/>
  <c r="BI666" i="67"/>
  <c r="BJ666" i="67"/>
  <c r="BK666" i="67"/>
  <c r="BL666" i="67"/>
  <c r="BM666" i="67"/>
  <c r="BN666" i="67"/>
  <c r="BO666" i="67"/>
  <c r="BP666" i="67"/>
  <c r="BQ666" i="67"/>
  <c r="BR666" i="67"/>
  <c r="BS666" i="67"/>
  <c r="BT666" i="67"/>
  <c r="BU666" i="67"/>
  <c r="BV666" i="67"/>
  <c r="BW666" i="67"/>
  <c r="BX666" i="67"/>
  <c r="BY666" i="67"/>
  <c r="BZ666" i="67"/>
  <c r="CA666" i="67"/>
  <c r="CB666" i="67"/>
  <c r="CC666" i="67"/>
  <c r="CD666" i="67"/>
  <c r="CE666" i="67"/>
  <c r="CF666" i="67"/>
  <c r="CG666" i="67"/>
  <c r="CH666" i="67"/>
  <c r="CI666" i="67"/>
  <c r="CJ666" i="67"/>
  <c r="CK666" i="67"/>
  <c r="CL666" i="67"/>
  <c r="CM666" i="67"/>
  <c r="CN666" i="67"/>
  <c r="CO666" i="67"/>
  <c r="CP666" i="67"/>
  <c r="CQ666" i="67"/>
  <c r="CR666" i="67"/>
  <c r="CS666" i="67"/>
  <c r="CT666" i="67"/>
  <c r="CU666" i="67"/>
  <c r="CV666" i="67"/>
  <c r="CW666" i="67"/>
  <c r="CX666" i="67"/>
  <c r="CY666" i="67"/>
  <c r="CZ666" i="67"/>
  <c r="DA666" i="67"/>
  <c r="DB666" i="67"/>
  <c r="DC666" i="67"/>
  <c r="DD666" i="67"/>
  <c r="DE666" i="67"/>
  <c r="DF666" i="67"/>
  <c r="DG666" i="67"/>
  <c r="DH666" i="67"/>
  <c r="DI666" i="67"/>
  <c r="DJ666" i="67"/>
  <c r="DK666" i="67"/>
  <c r="DL666" i="67"/>
  <c r="DM666" i="67"/>
  <c r="DN666" i="67"/>
  <c r="DO666" i="67"/>
  <c r="DP666" i="67"/>
  <c r="DQ666" i="67"/>
  <c r="DR666" i="67"/>
  <c r="DS666" i="67"/>
  <c r="DT666" i="67"/>
  <c r="DU666" i="67"/>
  <c r="DV666" i="67"/>
  <c r="A667" i="67"/>
  <c r="B667" i="67"/>
  <c r="C667" i="67"/>
  <c r="D667" i="67"/>
  <c r="E667" i="67"/>
  <c r="F667" i="67"/>
  <c r="G667" i="67"/>
  <c r="H667" i="67"/>
  <c r="I667" i="67"/>
  <c r="J667" i="67"/>
  <c r="K667" i="67"/>
  <c r="L667" i="67"/>
  <c r="M667" i="67"/>
  <c r="N667" i="67"/>
  <c r="O667" i="67"/>
  <c r="P667" i="67"/>
  <c r="Q667" i="67"/>
  <c r="R667" i="67"/>
  <c r="S667" i="67"/>
  <c r="T667" i="67"/>
  <c r="U667" i="67"/>
  <c r="V667" i="67"/>
  <c r="W667" i="67"/>
  <c r="X667" i="67"/>
  <c r="Y667" i="67"/>
  <c r="Z667" i="67"/>
  <c r="AA667" i="67"/>
  <c r="AB667" i="67"/>
  <c r="AC667" i="67"/>
  <c r="AD667" i="67"/>
  <c r="AE667" i="67"/>
  <c r="AF667" i="67"/>
  <c r="AG667" i="67"/>
  <c r="AH667" i="67"/>
  <c r="AI667" i="67"/>
  <c r="AJ667" i="67"/>
  <c r="AK667" i="67"/>
  <c r="AL667" i="67"/>
  <c r="AM667" i="67"/>
  <c r="AN667" i="67"/>
  <c r="AO667" i="67"/>
  <c r="AP667" i="67"/>
  <c r="AQ667" i="67"/>
  <c r="AR667" i="67"/>
  <c r="AS667" i="67"/>
  <c r="AT667" i="67"/>
  <c r="AU667" i="67"/>
  <c r="AV667" i="67"/>
  <c r="AW667" i="67"/>
  <c r="AX667" i="67"/>
  <c r="AY667" i="67"/>
  <c r="AZ667" i="67"/>
  <c r="BA667" i="67"/>
  <c r="BB667" i="67"/>
  <c r="BC667" i="67"/>
  <c r="BD667" i="67"/>
  <c r="BE667" i="67"/>
  <c r="BF667" i="67"/>
  <c r="BG667" i="67"/>
  <c r="BH667" i="67"/>
  <c r="BI667" i="67"/>
  <c r="BJ667" i="67"/>
  <c r="BK667" i="67"/>
  <c r="BL667" i="67"/>
  <c r="BM667" i="67"/>
  <c r="BN667" i="67"/>
  <c r="BO667" i="67"/>
  <c r="BP667" i="67"/>
  <c r="BQ667" i="67"/>
  <c r="BR667" i="67"/>
  <c r="BS667" i="67"/>
  <c r="BT667" i="67"/>
  <c r="BU667" i="67"/>
  <c r="BV667" i="67"/>
  <c r="BW667" i="67"/>
  <c r="BX667" i="67"/>
  <c r="BY667" i="67"/>
  <c r="BZ667" i="67"/>
  <c r="CA667" i="67"/>
  <c r="CB667" i="67"/>
  <c r="CC667" i="67"/>
  <c r="CD667" i="67"/>
  <c r="CE667" i="67"/>
  <c r="CF667" i="67"/>
  <c r="CG667" i="67"/>
  <c r="CH667" i="67"/>
  <c r="CI667" i="67"/>
  <c r="CJ667" i="67"/>
  <c r="CK667" i="67"/>
  <c r="CL667" i="67"/>
  <c r="CM667" i="67"/>
  <c r="CN667" i="67"/>
  <c r="CO667" i="67"/>
  <c r="CP667" i="67"/>
  <c r="CQ667" i="67"/>
  <c r="CR667" i="67"/>
  <c r="CS667" i="67"/>
  <c r="CT667" i="67"/>
  <c r="CU667" i="67"/>
  <c r="CV667" i="67"/>
  <c r="CW667" i="67"/>
  <c r="CX667" i="67"/>
  <c r="CY667" i="67"/>
  <c r="CZ667" i="67"/>
  <c r="DA667" i="67"/>
  <c r="DB667" i="67"/>
  <c r="DC667" i="67"/>
  <c r="DD667" i="67"/>
  <c r="DE667" i="67"/>
  <c r="DF667" i="67"/>
  <c r="DG667" i="67"/>
  <c r="DH667" i="67"/>
  <c r="DI667" i="67"/>
  <c r="DJ667" i="67"/>
  <c r="DK667" i="67"/>
  <c r="DL667" i="67"/>
  <c r="DM667" i="67"/>
  <c r="DN667" i="67"/>
  <c r="DO667" i="67"/>
  <c r="DP667" i="67"/>
  <c r="DQ667" i="67"/>
  <c r="DR667" i="67"/>
  <c r="DS667" i="67"/>
  <c r="DT667" i="67"/>
  <c r="DU667" i="67"/>
  <c r="DV667" i="67"/>
  <c r="DW667" i="67"/>
  <c r="DX667" i="67"/>
  <c r="DY667" i="67"/>
  <c r="DZ667" i="67"/>
  <c r="EA667" i="67"/>
  <c r="EB667" i="67"/>
  <c r="EC667" i="67"/>
  <c r="ED667" i="67"/>
  <c r="EE667" i="67"/>
  <c r="EF667" i="67"/>
  <c r="EG667" i="67"/>
  <c r="EH667" i="67"/>
  <c r="EI667" i="67"/>
  <c r="EJ667" i="67"/>
  <c r="A668" i="67"/>
  <c r="B668" i="67"/>
  <c r="C668" i="67"/>
  <c r="D668" i="67"/>
  <c r="E668" i="67"/>
  <c r="F668" i="67"/>
  <c r="G668" i="67"/>
  <c r="H668" i="67"/>
  <c r="I668" i="67"/>
  <c r="J668" i="67"/>
  <c r="K668" i="67"/>
  <c r="L668" i="67"/>
  <c r="M668" i="67"/>
  <c r="N668" i="67"/>
  <c r="O668" i="67"/>
  <c r="P668" i="67"/>
  <c r="Q668" i="67"/>
  <c r="R668" i="67"/>
  <c r="S668" i="67"/>
  <c r="T668" i="67"/>
  <c r="U668" i="67"/>
  <c r="V668" i="67"/>
  <c r="W668" i="67"/>
  <c r="X668" i="67"/>
  <c r="Y668" i="67"/>
  <c r="Z668" i="67"/>
  <c r="AA668" i="67"/>
  <c r="AB668" i="67"/>
  <c r="AC668" i="67"/>
  <c r="AD668" i="67"/>
  <c r="AE668" i="67"/>
  <c r="AF668" i="67"/>
  <c r="AG668" i="67"/>
  <c r="AH668" i="67"/>
  <c r="AI668" i="67"/>
  <c r="AJ668" i="67"/>
  <c r="AK668" i="67"/>
  <c r="AL668" i="67"/>
  <c r="AM668" i="67"/>
  <c r="AN668" i="67"/>
  <c r="AO668" i="67"/>
  <c r="AP668" i="67"/>
  <c r="AQ668" i="67"/>
  <c r="AR668" i="67"/>
  <c r="AS668" i="67"/>
  <c r="AT668" i="67"/>
  <c r="AU668" i="67"/>
  <c r="AV668" i="67"/>
  <c r="AW668" i="67"/>
  <c r="AX668" i="67"/>
  <c r="AY668" i="67"/>
  <c r="AZ668" i="67"/>
  <c r="BA668" i="67"/>
  <c r="BB668" i="67"/>
  <c r="BC668" i="67"/>
  <c r="BD668" i="67"/>
  <c r="BE668" i="67"/>
  <c r="BF668" i="67"/>
  <c r="BG668" i="67"/>
  <c r="BH668" i="67"/>
  <c r="BI668" i="67"/>
  <c r="BJ668" i="67"/>
  <c r="BK668" i="67"/>
  <c r="BL668" i="67"/>
  <c r="BM668" i="67"/>
  <c r="BN668" i="67"/>
  <c r="BO668" i="67"/>
  <c r="BP668" i="67"/>
  <c r="BQ668" i="67"/>
  <c r="BR668" i="67"/>
  <c r="BS668" i="67"/>
  <c r="BT668" i="67"/>
  <c r="BU668" i="67"/>
  <c r="BV668" i="67"/>
  <c r="BW668" i="67"/>
  <c r="BX668" i="67"/>
  <c r="BY668" i="67"/>
  <c r="BZ668" i="67"/>
  <c r="CA668" i="67"/>
  <c r="CB668" i="67"/>
  <c r="CC668" i="67"/>
  <c r="CD668" i="67"/>
  <c r="CE668" i="67"/>
  <c r="CF668" i="67"/>
  <c r="CG668" i="67"/>
  <c r="CH668" i="67"/>
  <c r="CI668" i="67"/>
  <c r="CJ668" i="67"/>
  <c r="CK668" i="67"/>
  <c r="CL668" i="67"/>
  <c r="CM668" i="67"/>
  <c r="CN668" i="67"/>
  <c r="CO668" i="67"/>
  <c r="CP668" i="67"/>
  <c r="CQ668" i="67"/>
  <c r="CR668" i="67"/>
  <c r="CS668" i="67"/>
  <c r="CT668" i="67"/>
  <c r="CU668" i="67"/>
  <c r="CV668" i="67"/>
  <c r="CW668" i="67"/>
  <c r="CX668" i="67"/>
  <c r="CY668" i="67"/>
  <c r="CZ668" i="67"/>
  <c r="DA668" i="67"/>
  <c r="DB668" i="67"/>
  <c r="DC668" i="67"/>
  <c r="DD668" i="67"/>
  <c r="DE668" i="67"/>
  <c r="DF668" i="67"/>
  <c r="DG668" i="67"/>
  <c r="DH668" i="67"/>
  <c r="DI668" i="67"/>
  <c r="DJ668" i="67"/>
  <c r="DK668" i="67"/>
  <c r="DL668" i="67"/>
  <c r="DM668" i="67"/>
  <c r="DN668" i="67"/>
  <c r="DO668" i="67"/>
  <c r="DP668" i="67"/>
  <c r="DQ668" i="67"/>
  <c r="DR668" i="67"/>
  <c r="DS668" i="67"/>
  <c r="DT668" i="67"/>
  <c r="DU668" i="67"/>
  <c r="DV668" i="67"/>
  <c r="DZ668" i="67"/>
  <c r="EA668" i="67"/>
  <c r="EB668" i="67"/>
  <c r="EC668" i="67"/>
  <c r="ED668" i="67"/>
  <c r="EE668" i="67"/>
  <c r="EF668" i="67"/>
  <c r="EG668" i="67"/>
  <c r="EH668" i="67"/>
  <c r="EI668" i="67"/>
  <c r="EJ668" i="67"/>
  <c r="A669" i="67"/>
  <c r="B669" i="67"/>
  <c r="C669" i="67"/>
  <c r="D669" i="67"/>
  <c r="E669" i="67"/>
  <c r="F669" i="67"/>
  <c r="G669" i="67"/>
  <c r="H669" i="67"/>
  <c r="I669" i="67"/>
  <c r="J669" i="67"/>
  <c r="K669" i="67"/>
  <c r="L669" i="67"/>
  <c r="M669" i="67"/>
  <c r="N669" i="67"/>
  <c r="O669" i="67"/>
  <c r="P669" i="67"/>
  <c r="Q669" i="67"/>
  <c r="R669" i="67"/>
  <c r="S669" i="67"/>
  <c r="T669" i="67"/>
  <c r="U669" i="67"/>
  <c r="V669" i="67"/>
  <c r="W669" i="67"/>
  <c r="X669" i="67"/>
  <c r="Y669" i="67"/>
  <c r="Z669" i="67"/>
  <c r="AA669" i="67"/>
  <c r="AB669" i="67"/>
  <c r="AC669" i="67"/>
  <c r="AD669" i="67"/>
  <c r="AE669" i="67"/>
  <c r="AF669" i="67"/>
  <c r="AG669" i="67"/>
  <c r="AH669" i="67"/>
  <c r="AI669" i="67"/>
  <c r="AJ669" i="67"/>
  <c r="AK669" i="67"/>
  <c r="AL669" i="67"/>
  <c r="AM669" i="67"/>
  <c r="AN669" i="67"/>
  <c r="AO669" i="67"/>
  <c r="AP669" i="67"/>
  <c r="AQ669" i="67"/>
  <c r="AR669" i="67"/>
  <c r="AS669" i="67"/>
  <c r="AT669" i="67"/>
  <c r="AU669" i="67"/>
  <c r="AV669" i="67"/>
  <c r="AW669" i="67"/>
  <c r="AX669" i="67"/>
  <c r="AY669" i="67"/>
  <c r="AZ669" i="67"/>
  <c r="BA669" i="67"/>
  <c r="BB669" i="67"/>
  <c r="BC669" i="67"/>
  <c r="BD669" i="67"/>
  <c r="BE669" i="67"/>
  <c r="BF669" i="67"/>
  <c r="BG669" i="67"/>
  <c r="BH669" i="67"/>
  <c r="BI669" i="67"/>
  <c r="BJ669" i="67"/>
  <c r="BK669" i="67"/>
  <c r="BL669" i="67"/>
  <c r="BM669" i="67"/>
  <c r="BN669" i="67"/>
  <c r="BO669" i="67"/>
  <c r="BP669" i="67"/>
  <c r="BQ669" i="67"/>
  <c r="BR669" i="67"/>
  <c r="BS669" i="67"/>
  <c r="BT669" i="67"/>
  <c r="BU669" i="67"/>
  <c r="BV669" i="67"/>
  <c r="BW669" i="67"/>
  <c r="BX669" i="67"/>
  <c r="BY669" i="67"/>
  <c r="BZ669" i="67"/>
  <c r="CA669" i="67"/>
  <c r="CB669" i="67"/>
  <c r="CC669" i="67"/>
  <c r="CD669" i="67"/>
  <c r="CE669" i="67"/>
  <c r="CF669" i="67"/>
  <c r="CG669" i="67"/>
  <c r="CH669" i="67"/>
  <c r="CI669" i="67"/>
  <c r="CJ669" i="67"/>
  <c r="CK669" i="67"/>
  <c r="CL669" i="67"/>
  <c r="CM669" i="67"/>
  <c r="CN669" i="67"/>
  <c r="CO669" i="67"/>
  <c r="CP669" i="67"/>
  <c r="CQ669" i="67"/>
  <c r="CR669" i="67"/>
  <c r="CS669" i="67"/>
  <c r="CT669" i="67"/>
  <c r="CU669" i="67"/>
  <c r="CV669" i="67"/>
  <c r="CW669" i="67"/>
  <c r="CX669" i="67"/>
  <c r="CY669" i="67"/>
  <c r="CZ669" i="67"/>
  <c r="DA669" i="67"/>
  <c r="DB669" i="67"/>
  <c r="DC669" i="67"/>
  <c r="DD669" i="67"/>
  <c r="DE669" i="67"/>
  <c r="DF669" i="67"/>
  <c r="DG669" i="67"/>
  <c r="DH669" i="67"/>
  <c r="DI669" i="67"/>
  <c r="DJ669" i="67"/>
  <c r="DK669" i="67"/>
  <c r="DL669" i="67"/>
  <c r="DM669" i="67"/>
  <c r="DN669" i="67"/>
  <c r="DO669" i="67"/>
  <c r="DP669" i="67"/>
  <c r="DQ669" i="67"/>
  <c r="DR669" i="67"/>
  <c r="DS669" i="67"/>
  <c r="DT669" i="67"/>
  <c r="DU669" i="67"/>
  <c r="DV669" i="67"/>
  <c r="DW669" i="67"/>
  <c r="DX669" i="67"/>
  <c r="DY669" i="67"/>
  <c r="DZ669" i="67"/>
  <c r="EA669" i="67"/>
  <c r="EB669" i="67"/>
  <c r="EC669" i="67"/>
  <c r="ED669" i="67"/>
  <c r="EE669" i="67"/>
  <c r="EF669" i="67"/>
  <c r="EG669" i="67"/>
  <c r="EH669" i="67"/>
  <c r="EI669" i="67"/>
  <c r="EJ669" i="67"/>
  <c r="A670" i="67"/>
  <c r="B670" i="67"/>
  <c r="C670" i="67"/>
  <c r="D670" i="67"/>
  <c r="E670" i="67"/>
  <c r="F670" i="67"/>
  <c r="G670" i="67"/>
  <c r="H670" i="67"/>
  <c r="I670" i="67"/>
  <c r="J670" i="67"/>
  <c r="K670" i="67"/>
  <c r="L670" i="67"/>
  <c r="M670" i="67"/>
  <c r="N670" i="67"/>
  <c r="O670" i="67"/>
  <c r="P670" i="67"/>
  <c r="Q670" i="67"/>
  <c r="R670" i="67"/>
  <c r="S670" i="67"/>
  <c r="T670" i="67"/>
  <c r="U670" i="67"/>
  <c r="V670" i="67"/>
  <c r="W670" i="67"/>
  <c r="X670" i="67"/>
  <c r="Y670" i="67"/>
  <c r="Z670" i="67"/>
  <c r="AA670" i="67"/>
  <c r="AB670" i="67"/>
  <c r="AC670" i="67"/>
  <c r="AD670" i="67"/>
  <c r="AE670" i="67"/>
  <c r="AF670" i="67"/>
  <c r="AG670" i="67"/>
  <c r="AH670" i="67"/>
  <c r="AI670" i="67"/>
  <c r="AJ670" i="67"/>
  <c r="AK670" i="67"/>
  <c r="AL670" i="67"/>
  <c r="AM670" i="67"/>
  <c r="AN670" i="67"/>
  <c r="AO670" i="67"/>
  <c r="AP670" i="67"/>
  <c r="AQ670" i="67"/>
  <c r="AR670" i="67"/>
  <c r="AS670" i="67"/>
  <c r="AT670" i="67"/>
  <c r="AU670" i="67"/>
  <c r="AV670" i="67"/>
  <c r="AW670" i="67"/>
  <c r="AX670" i="67"/>
  <c r="AY670" i="67"/>
  <c r="AZ670" i="67"/>
  <c r="BA670" i="67"/>
  <c r="BB670" i="67"/>
  <c r="BC670" i="67"/>
  <c r="BD670" i="67"/>
  <c r="BE670" i="67"/>
  <c r="BF670" i="67"/>
  <c r="BG670" i="67"/>
  <c r="BH670" i="67"/>
  <c r="BI670" i="67"/>
  <c r="BJ670" i="67"/>
  <c r="BK670" i="67"/>
  <c r="BL670" i="67"/>
  <c r="BM670" i="67"/>
  <c r="BN670" i="67"/>
  <c r="BO670" i="67"/>
  <c r="BP670" i="67"/>
  <c r="BQ670" i="67"/>
  <c r="BR670" i="67"/>
  <c r="BS670" i="67"/>
  <c r="BT670" i="67"/>
  <c r="BU670" i="67"/>
  <c r="BV670" i="67"/>
  <c r="BW670" i="67"/>
  <c r="BX670" i="67"/>
  <c r="BY670" i="67"/>
  <c r="BZ670" i="67"/>
  <c r="CA670" i="67"/>
  <c r="CB670" i="67"/>
  <c r="CC670" i="67"/>
  <c r="CD670" i="67"/>
  <c r="CE670" i="67"/>
  <c r="CF670" i="67"/>
  <c r="CG670" i="67"/>
  <c r="CH670" i="67"/>
  <c r="CI670" i="67"/>
  <c r="CJ670" i="67"/>
  <c r="CK670" i="67"/>
  <c r="CL670" i="67"/>
  <c r="CM670" i="67"/>
  <c r="CN670" i="67"/>
  <c r="CO670" i="67"/>
  <c r="CP670" i="67"/>
  <c r="CQ670" i="67"/>
  <c r="CR670" i="67"/>
  <c r="CS670" i="67"/>
  <c r="CT670" i="67"/>
  <c r="CU670" i="67"/>
  <c r="CV670" i="67"/>
  <c r="CW670" i="67"/>
  <c r="CX670" i="67"/>
  <c r="CY670" i="67"/>
  <c r="CZ670" i="67"/>
  <c r="DA670" i="67"/>
  <c r="DB670" i="67"/>
  <c r="DC670" i="67"/>
  <c r="DD670" i="67"/>
  <c r="DE670" i="67"/>
  <c r="DF670" i="67"/>
  <c r="DG670" i="67"/>
  <c r="DH670" i="67"/>
  <c r="DI670" i="67"/>
  <c r="DJ670" i="67"/>
  <c r="DK670" i="67"/>
  <c r="DL670" i="67"/>
  <c r="DM670" i="67"/>
  <c r="DN670" i="67"/>
  <c r="DO670" i="67"/>
  <c r="DP670" i="67"/>
  <c r="DQ670" i="67"/>
  <c r="DR670" i="67"/>
  <c r="DS670" i="67"/>
  <c r="DT670" i="67"/>
  <c r="DU670" i="67"/>
  <c r="DV670" i="67"/>
  <c r="A671" i="67"/>
  <c r="B671" i="67"/>
  <c r="C671" i="67"/>
  <c r="D671" i="67"/>
  <c r="E671" i="67"/>
  <c r="F671" i="67"/>
  <c r="G671" i="67"/>
  <c r="H671" i="67"/>
  <c r="I671" i="67"/>
  <c r="J671" i="67"/>
  <c r="K671" i="67"/>
  <c r="L671" i="67"/>
  <c r="M671" i="67"/>
  <c r="N671" i="67"/>
  <c r="O671" i="67"/>
  <c r="P671" i="67"/>
  <c r="Q671" i="67"/>
  <c r="R671" i="67"/>
  <c r="S671" i="67"/>
  <c r="T671" i="67"/>
  <c r="U671" i="67"/>
  <c r="V671" i="67"/>
  <c r="W671" i="67"/>
  <c r="X671" i="67"/>
  <c r="Y671" i="67"/>
  <c r="Z671" i="67"/>
  <c r="AA671" i="67"/>
  <c r="AB671" i="67"/>
  <c r="AC671" i="67"/>
  <c r="AD671" i="67"/>
  <c r="AE671" i="67"/>
  <c r="AF671" i="67"/>
  <c r="AG671" i="67"/>
  <c r="AH671" i="67"/>
  <c r="AI671" i="67"/>
  <c r="AJ671" i="67"/>
  <c r="AK671" i="67"/>
  <c r="AL671" i="67"/>
  <c r="AM671" i="67"/>
  <c r="AN671" i="67"/>
  <c r="AO671" i="67"/>
  <c r="AP671" i="67"/>
  <c r="AQ671" i="67"/>
  <c r="AR671" i="67"/>
  <c r="AS671" i="67"/>
  <c r="AT671" i="67"/>
  <c r="AU671" i="67"/>
  <c r="AV671" i="67"/>
  <c r="AW671" i="67"/>
  <c r="AX671" i="67"/>
  <c r="AY671" i="67"/>
  <c r="AZ671" i="67"/>
  <c r="BA671" i="67"/>
  <c r="BB671" i="67"/>
  <c r="BC671" i="67"/>
  <c r="BD671" i="67"/>
  <c r="BE671" i="67"/>
  <c r="BF671" i="67"/>
  <c r="BG671" i="67"/>
  <c r="BH671" i="67"/>
  <c r="BI671" i="67"/>
  <c r="BJ671" i="67"/>
  <c r="BK671" i="67"/>
  <c r="BL671" i="67"/>
  <c r="BM671" i="67"/>
  <c r="BN671" i="67"/>
  <c r="BO671" i="67"/>
  <c r="BP671" i="67"/>
  <c r="BQ671" i="67"/>
  <c r="BR671" i="67"/>
  <c r="BS671" i="67"/>
  <c r="BT671" i="67"/>
  <c r="BU671" i="67"/>
  <c r="BV671" i="67"/>
  <c r="BW671" i="67"/>
  <c r="BX671" i="67"/>
  <c r="BY671" i="67"/>
  <c r="BZ671" i="67"/>
  <c r="CA671" i="67"/>
  <c r="CB671" i="67"/>
  <c r="CC671" i="67"/>
  <c r="CD671" i="67"/>
  <c r="CE671" i="67"/>
  <c r="CF671" i="67"/>
  <c r="CG671" i="67"/>
  <c r="CH671" i="67"/>
  <c r="CI671" i="67"/>
  <c r="CJ671" i="67"/>
  <c r="CK671" i="67"/>
  <c r="CL671" i="67"/>
  <c r="CM671" i="67"/>
  <c r="CN671" i="67"/>
  <c r="CO671" i="67"/>
  <c r="CP671" i="67"/>
  <c r="CQ671" i="67"/>
  <c r="CR671" i="67"/>
  <c r="CS671" i="67"/>
  <c r="CT671" i="67"/>
  <c r="CU671" i="67"/>
  <c r="CV671" i="67"/>
  <c r="CW671" i="67"/>
  <c r="CX671" i="67"/>
  <c r="CY671" i="67"/>
  <c r="CZ671" i="67"/>
  <c r="DA671" i="67"/>
  <c r="DB671" i="67"/>
  <c r="DC671" i="67"/>
  <c r="DD671" i="67"/>
  <c r="DE671" i="67"/>
  <c r="DF671" i="67"/>
  <c r="DG671" i="67"/>
  <c r="DH671" i="67"/>
  <c r="DI671" i="67"/>
  <c r="DJ671" i="67"/>
  <c r="DK671" i="67"/>
  <c r="DL671" i="67"/>
  <c r="DM671" i="67"/>
  <c r="DN671" i="67"/>
  <c r="DO671" i="67"/>
  <c r="DP671" i="67"/>
  <c r="DQ671" i="67"/>
  <c r="DR671" i="67"/>
  <c r="DS671" i="67"/>
  <c r="DT671" i="67"/>
  <c r="DU671" i="67"/>
  <c r="DV671" i="67"/>
  <c r="A672" i="67"/>
  <c r="B672" i="67"/>
  <c r="C672" i="67"/>
  <c r="D672" i="67"/>
  <c r="E672" i="67"/>
  <c r="F672" i="67"/>
  <c r="G672" i="67"/>
  <c r="H672" i="67"/>
  <c r="I672" i="67"/>
  <c r="J672" i="67"/>
  <c r="K672" i="67"/>
  <c r="L672" i="67"/>
  <c r="M672" i="67"/>
  <c r="N672" i="67"/>
  <c r="O672" i="67"/>
  <c r="P672" i="67"/>
  <c r="Q672" i="67"/>
  <c r="R672" i="67"/>
  <c r="S672" i="67"/>
  <c r="T672" i="67"/>
  <c r="U672" i="67"/>
  <c r="V672" i="67"/>
  <c r="W672" i="67"/>
  <c r="X672" i="67"/>
  <c r="Y672" i="67"/>
  <c r="Z672" i="67"/>
  <c r="AA672" i="67"/>
  <c r="AB672" i="67"/>
  <c r="AC672" i="67"/>
  <c r="AD672" i="67"/>
  <c r="AE672" i="67"/>
  <c r="AF672" i="67"/>
  <c r="AG672" i="67"/>
  <c r="AH672" i="67"/>
  <c r="AI672" i="67"/>
  <c r="AJ672" i="67"/>
  <c r="AK672" i="67"/>
  <c r="AL672" i="67"/>
  <c r="AM672" i="67"/>
  <c r="AN672" i="67"/>
  <c r="AO672" i="67"/>
  <c r="AP672" i="67"/>
  <c r="AQ672" i="67"/>
  <c r="AR672" i="67"/>
  <c r="AS672" i="67"/>
  <c r="AT672" i="67"/>
  <c r="AU672" i="67"/>
  <c r="AV672" i="67"/>
  <c r="AW672" i="67"/>
  <c r="AX672" i="67"/>
  <c r="AY672" i="67"/>
  <c r="AZ672" i="67"/>
  <c r="BA672" i="67"/>
  <c r="BB672" i="67"/>
  <c r="BC672" i="67"/>
  <c r="BD672" i="67"/>
  <c r="BE672" i="67"/>
  <c r="BF672" i="67"/>
  <c r="BG672" i="67"/>
  <c r="BH672" i="67"/>
  <c r="BI672" i="67"/>
  <c r="BJ672" i="67"/>
  <c r="BK672" i="67"/>
  <c r="BL672" i="67"/>
  <c r="BM672" i="67"/>
  <c r="BN672" i="67"/>
  <c r="BO672" i="67"/>
  <c r="BP672" i="67"/>
  <c r="BQ672" i="67"/>
  <c r="BR672" i="67"/>
  <c r="BS672" i="67"/>
  <c r="BT672" i="67"/>
  <c r="BU672" i="67"/>
  <c r="BV672" i="67"/>
  <c r="BW672" i="67"/>
  <c r="BX672" i="67"/>
  <c r="BY672" i="67"/>
  <c r="BZ672" i="67"/>
  <c r="CA672" i="67"/>
  <c r="CB672" i="67"/>
  <c r="CC672" i="67"/>
  <c r="CD672" i="67"/>
  <c r="CE672" i="67"/>
  <c r="CF672" i="67"/>
  <c r="CG672" i="67"/>
  <c r="CH672" i="67"/>
  <c r="CI672" i="67"/>
  <c r="CJ672" i="67"/>
  <c r="CK672" i="67"/>
  <c r="CL672" i="67"/>
  <c r="CM672" i="67"/>
  <c r="CN672" i="67"/>
  <c r="CO672" i="67"/>
  <c r="CP672" i="67"/>
  <c r="CQ672" i="67"/>
  <c r="CR672" i="67"/>
  <c r="CS672" i="67"/>
  <c r="CT672" i="67"/>
  <c r="CU672" i="67"/>
  <c r="CV672" i="67"/>
  <c r="CW672" i="67"/>
  <c r="CX672" i="67"/>
  <c r="CY672" i="67"/>
  <c r="CZ672" i="67"/>
  <c r="DA672" i="67"/>
  <c r="DB672" i="67"/>
  <c r="DC672" i="67"/>
  <c r="DD672" i="67"/>
  <c r="DE672" i="67"/>
  <c r="DF672" i="67"/>
  <c r="DG672" i="67"/>
  <c r="DH672" i="67"/>
  <c r="DI672" i="67"/>
  <c r="DJ672" i="67"/>
  <c r="DK672" i="67"/>
  <c r="DL672" i="67"/>
  <c r="DM672" i="67"/>
  <c r="DN672" i="67"/>
  <c r="DO672" i="67"/>
  <c r="DP672" i="67"/>
  <c r="DQ672" i="67"/>
  <c r="DR672" i="67"/>
  <c r="DS672" i="67"/>
  <c r="DT672" i="67"/>
  <c r="DU672" i="67"/>
  <c r="DV672" i="67"/>
  <c r="DW672" i="67"/>
  <c r="DX672" i="67"/>
  <c r="DY672" i="67"/>
  <c r="DZ672" i="67"/>
  <c r="EA672" i="67"/>
  <c r="EB672" i="67"/>
  <c r="EC672" i="67"/>
  <c r="ED672" i="67"/>
  <c r="EE672" i="67"/>
  <c r="EF672" i="67"/>
  <c r="EG672" i="67"/>
  <c r="EH672" i="67"/>
  <c r="EI672" i="67"/>
  <c r="EJ672" i="67"/>
  <c r="A673" i="67"/>
  <c r="B673" i="67"/>
  <c r="C673" i="67"/>
  <c r="D673" i="67"/>
  <c r="E673" i="67"/>
  <c r="F673" i="67"/>
  <c r="G673" i="67"/>
  <c r="H673" i="67"/>
  <c r="I673" i="67"/>
  <c r="J673" i="67"/>
  <c r="K673" i="67"/>
  <c r="L673" i="67"/>
  <c r="M673" i="67"/>
  <c r="N673" i="67"/>
  <c r="O673" i="67"/>
  <c r="P673" i="67"/>
  <c r="Q673" i="67"/>
  <c r="R673" i="67"/>
  <c r="S673" i="67"/>
  <c r="T673" i="67"/>
  <c r="U673" i="67"/>
  <c r="V673" i="67"/>
  <c r="W673" i="67"/>
  <c r="X673" i="67"/>
  <c r="Y673" i="67"/>
  <c r="Z673" i="67"/>
  <c r="AA673" i="67"/>
  <c r="AB673" i="67"/>
  <c r="AC673" i="67"/>
  <c r="AD673" i="67"/>
  <c r="AE673" i="67"/>
  <c r="AF673" i="67"/>
  <c r="AG673" i="67"/>
  <c r="AH673" i="67"/>
  <c r="AI673" i="67"/>
  <c r="AJ673" i="67"/>
  <c r="AK673" i="67"/>
  <c r="AL673" i="67"/>
  <c r="AM673" i="67"/>
  <c r="AN673" i="67"/>
  <c r="AO673" i="67"/>
  <c r="AP673" i="67"/>
  <c r="AQ673" i="67"/>
  <c r="AR673" i="67"/>
  <c r="AS673" i="67"/>
  <c r="AT673" i="67"/>
  <c r="AU673" i="67"/>
  <c r="AV673" i="67"/>
  <c r="AW673" i="67"/>
  <c r="AX673" i="67"/>
  <c r="AY673" i="67"/>
  <c r="AZ673" i="67"/>
  <c r="BA673" i="67"/>
  <c r="BB673" i="67"/>
  <c r="BC673" i="67"/>
  <c r="BD673" i="67"/>
  <c r="BE673" i="67"/>
  <c r="BF673" i="67"/>
  <c r="BG673" i="67"/>
  <c r="BH673" i="67"/>
  <c r="BI673" i="67"/>
  <c r="BJ673" i="67"/>
  <c r="BK673" i="67"/>
  <c r="BL673" i="67"/>
  <c r="BM673" i="67"/>
  <c r="BN673" i="67"/>
  <c r="BO673" i="67"/>
  <c r="BP673" i="67"/>
  <c r="BQ673" i="67"/>
  <c r="BR673" i="67"/>
  <c r="BS673" i="67"/>
  <c r="BT673" i="67"/>
  <c r="BU673" i="67"/>
  <c r="BV673" i="67"/>
  <c r="BW673" i="67"/>
  <c r="BX673" i="67"/>
  <c r="BY673" i="67"/>
  <c r="BZ673" i="67"/>
  <c r="CA673" i="67"/>
  <c r="CB673" i="67"/>
  <c r="CC673" i="67"/>
  <c r="CD673" i="67"/>
  <c r="CE673" i="67"/>
  <c r="CF673" i="67"/>
  <c r="CG673" i="67"/>
  <c r="CH673" i="67"/>
  <c r="CI673" i="67"/>
  <c r="CJ673" i="67"/>
  <c r="CK673" i="67"/>
  <c r="CL673" i="67"/>
  <c r="CM673" i="67"/>
  <c r="CN673" i="67"/>
  <c r="CO673" i="67"/>
  <c r="CP673" i="67"/>
  <c r="CQ673" i="67"/>
  <c r="CR673" i="67"/>
  <c r="CS673" i="67"/>
  <c r="CT673" i="67"/>
  <c r="CU673" i="67"/>
  <c r="CV673" i="67"/>
  <c r="CW673" i="67"/>
  <c r="CX673" i="67"/>
  <c r="CY673" i="67"/>
  <c r="CZ673" i="67"/>
  <c r="DA673" i="67"/>
  <c r="DB673" i="67"/>
  <c r="DC673" i="67"/>
  <c r="DD673" i="67"/>
  <c r="DE673" i="67"/>
  <c r="DF673" i="67"/>
  <c r="DG673" i="67"/>
  <c r="DH673" i="67"/>
  <c r="DI673" i="67"/>
  <c r="DJ673" i="67"/>
  <c r="DK673" i="67"/>
  <c r="DL673" i="67"/>
  <c r="DM673" i="67"/>
  <c r="DN673" i="67"/>
  <c r="DO673" i="67"/>
  <c r="DP673" i="67"/>
  <c r="DQ673" i="67"/>
  <c r="DR673" i="67"/>
  <c r="DS673" i="67"/>
  <c r="DT673" i="67"/>
  <c r="DU673" i="67"/>
  <c r="DV673" i="67"/>
  <c r="DW673" i="67"/>
  <c r="DX673" i="67"/>
  <c r="DY673" i="67"/>
  <c r="DZ673" i="67"/>
  <c r="EA673" i="67"/>
  <c r="EB673" i="67"/>
  <c r="EC673" i="67"/>
  <c r="ED673" i="67"/>
  <c r="EE673" i="67"/>
  <c r="EF673" i="67"/>
  <c r="EG673" i="67"/>
  <c r="EH673" i="67"/>
  <c r="EI673" i="67"/>
  <c r="EJ673" i="67"/>
  <c r="A674" i="67"/>
  <c r="B674" i="67"/>
  <c r="C674" i="67"/>
  <c r="D674" i="67"/>
  <c r="E674" i="67"/>
  <c r="F674" i="67"/>
  <c r="G674" i="67"/>
  <c r="H674" i="67"/>
  <c r="I674" i="67"/>
  <c r="J674" i="67"/>
  <c r="K674" i="67"/>
  <c r="L674" i="67"/>
  <c r="M674" i="67"/>
  <c r="N674" i="67"/>
  <c r="O674" i="67"/>
  <c r="P674" i="67"/>
  <c r="Q674" i="67"/>
  <c r="R674" i="67"/>
  <c r="S674" i="67"/>
  <c r="T674" i="67"/>
  <c r="U674" i="67"/>
  <c r="V674" i="67"/>
  <c r="W674" i="67"/>
  <c r="X674" i="67"/>
  <c r="Y674" i="67"/>
  <c r="Z674" i="67"/>
  <c r="AA674" i="67"/>
  <c r="AB674" i="67"/>
  <c r="AC674" i="67"/>
  <c r="AD674" i="67"/>
  <c r="AE674" i="67"/>
  <c r="AF674" i="67"/>
  <c r="AG674" i="67"/>
  <c r="AH674" i="67"/>
  <c r="AI674" i="67"/>
  <c r="AJ674" i="67"/>
  <c r="AK674" i="67"/>
  <c r="AL674" i="67"/>
  <c r="AM674" i="67"/>
  <c r="AN674" i="67"/>
  <c r="AO674" i="67"/>
  <c r="AP674" i="67"/>
  <c r="AQ674" i="67"/>
  <c r="AR674" i="67"/>
  <c r="AS674" i="67"/>
  <c r="AT674" i="67"/>
  <c r="AU674" i="67"/>
  <c r="AV674" i="67"/>
  <c r="AW674" i="67"/>
  <c r="AX674" i="67"/>
  <c r="AY674" i="67"/>
  <c r="AZ674" i="67"/>
  <c r="BA674" i="67"/>
  <c r="BB674" i="67"/>
  <c r="BC674" i="67"/>
  <c r="BD674" i="67"/>
  <c r="BE674" i="67"/>
  <c r="BF674" i="67"/>
  <c r="BG674" i="67"/>
  <c r="BH674" i="67"/>
  <c r="BI674" i="67"/>
  <c r="BJ674" i="67"/>
  <c r="BK674" i="67"/>
  <c r="BL674" i="67"/>
  <c r="BM674" i="67"/>
  <c r="BN674" i="67"/>
  <c r="BO674" i="67"/>
  <c r="BP674" i="67"/>
  <c r="BQ674" i="67"/>
  <c r="BR674" i="67"/>
  <c r="BS674" i="67"/>
  <c r="BT674" i="67"/>
  <c r="BU674" i="67"/>
  <c r="CH674" i="67"/>
  <c r="CI674" i="67"/>
  <c r="CJ674" i="67"/>
  <c r="CK674" i="67"/>
  <c r="CL674" i="67"/>
  <c r="CM674" i="67"/>
  <c r="CN674" i="67"/>
  <c r="CO674" i="67"/>
  <c r="CP674" i="67"/>
  <c r="CQ674" i="67"/>
  <c r="CR674" i="67"/>
  <c r="CS674" i="67"/>
  <c r="CT674" i="67"/>
  <c r="CU674" i="67"/>
  <c r="CV674" i="67"/>
  <c r="CW674" i="67"/>
  <c r="CX674" i="67"/>
  <c r="CY674" i="67"/>
  <c r="CZ674" i="67"/>
  <c r="DA674" i="67"/>
  <c r="DB674" i="67"/>
  <c r="DC674" i="67"/>
  <c r="DD674" i="67"/>
  <c r="DE674" i="67"/>
  <c r="DF674" i="67"/>
  <c r="DG674" i="67"/>
  <c r="DH674" i="67"/>
  <c r="DI674" i="67"/>
  <c r="DJ674" i="67"/>
  <c r="DK674" i="67"/>
  <c r="DL674" i="67"/>
  <c r="DM674" i="67"/>
  <c r="DN674" i="67"/>
  <c r="DO674" i="67"/>
  <c r="DP674" i="67"/>
  <c r="DQ674" i="67"/>
  <c r="DR674" i="67"/>
  <c r="DS674" i="67"/>
  <c r="A675" i="67"/>
  <c r="B675" i="67"/>
  <c r="C675" i="67"/>
  <c r="D675" i="67"/>
  <c r="E675" i="67"/>
  <c r="F675" i="67"/>
  <c r="G675" i="67"/>
  <c r="H675" i="67"/>
  <c r="I675" i="67"/>
  <c r="J675" i="67"/>
  <c r="K675" i="67"/>
  <c r="L675" i="67"/>
  <c r="M675" i="67"/>
  <c r="N675" i="67"/>
  <c r="O675" i="67"/>
  <c r="P675" i="67"/>
  <c r="Q675" i="67"/>
  <c r="R675" i="67"/>
  <c r="S675" i="67"/>
  <c r="T675" i="67"/>
  <c r="U675" i="67"/>
  <c r="V675" i="67"/>
  <c r="W675" i="67"/>
  <c r="X675" i="67"/>
  <c r="Y675" i="67"/>
  <c r="Z675" i="67"/>
  <c r="AA675" i="67"/>
  <c r="AB675" i="67"/>
  <c r="AC675" i="67"/>
  <c r="AD675" i="67"/>
  <c r="AE675" i="67"/>
  <c r="AF675" i="67"/>
  <c r="AG675" i="67"/>
  <c r="AH675" i="67"/>
  <c r="AI675" i="67"/>
  <c r="AJ675" i="67"/>
  <c r="AK675" i="67"/>
  <c r="AL675" i="67"/>
  <c r="AM675" i="67"/>
  <c r="AN675" i="67"/>
  <c r="AO675" i="67"/>
  <c r="AP675" i="67"/>
  <c r="AQ675" i="67"/>
  <c r="AR675" i="67"/>
  <c r="AS675" i="67"/>
  <c r="CF675" i="67"/>
  <c r="CH675" i="67"/>
  <c r="CI675" i="67"/>
  <c r="CJ675" i="67"/>
  <c r="CK675" i="67"/>
  <c r="CL675" i="67"/>
  <c r="CM675" i="67"/>
  <c r="CN675" i="67"/>
  <c r="CO675" i="67"/>
  <c r="CP675" i="67"/>
  <c r="CQ675" i="67"/>
  <c r="CR675" i="67"/>
  <c r="CS675" i="67"/>
  <c r="CT675" i="67"/>
  <c r="CU675" i="67"/>
  <c r="CV675" i="67"/>
  <c r="CW675" i="67"/>
  <c r="CX675" i="67"/>
  <c r="CY675" i="67"/>
  <c r="CZ675" i="67"/>
  <c r="DA675" i="67"/>
  <c r="DB675" i="67"/>
  <c r="DC675" i="67"/>
  <c r="DD675" i="67"/>
  <c r="DE675" i="67"/>
  <c r="DF675" i="67"/>
  <c r="DG675" i="67"/>
  <c r="DH675" i="67"/>
  <c r="DI675" i="67"/>
  <c r="DJ675" i="67"/>
  <c r="DK675" i="67"/>
  <c r="DL675" i="67"/>
  <c r="DM675" i="67"/>
  <c r="DN675" i="67"/>
  <c r="DO675" i="67"/>
  <c r="DP675" i="67"/>
  <c r="A676" i="67"/>
  <c r="B676" i="67"/>
  <c r="C676" i="67"/>
  <c r="D676" i="67"/>
  <c r="E676" i="67"/>
  <c r="F676" i="67"/>
  <c r="G676" i="67"/>
  <c r="H676" i="67"/>
  <c r="I676" i="67"/>
  <c r="J676" i="67"/>
  <c r="K676" i="67"/>
  <c r="L676" i="67"/>
  <c r="M676" i="67"/>
  <c r="N676" i="67"/>
  <c r="O676" i="67"/>
  <c r="P676" i="67"/>
  <c r="Q676" i="67"/>
  <c r="R676" i="67"/>
  <c r="S676" i="67"/>
  <c r="T676" i="67"/>
  <c r="U676" i="67"/>
  <c r="V676" i="67"/>
  <c r="W676" i="67"/>
  <c r="X676" i="67"/>
  <c r="Y676" i="67"/>
  <c r="Z676" i="67"/>
  <c r="AA676" i="67"/>
  <c r="AB676" i="67"/>
  <c r="AC676" i="67"/>
  <c r="AD676" i="67"/>
  <c r="AE676" i="67"/>
  <c r="AF676" i="67"/>
  <c r="AG676" i="67"/>
  <c r="AH676" i="67"/>
  <c r="AI676" i="67"/>
  <c r="AJ676" i="67"/>
  <c r="AK676" i="67"/>
  <c r="AL676" i="67"/>
  <c r="AM676" i="67"/>
  <c r="AN676" i="67"/>
  <c r="AO676" i="67"/>
  <c r="AP676" i="67"/>
  <c r="AQ676" i="67"/>
  <c r="AR676" i="67"/>
  <c r="AS676" i="67"/>
  <c r="AT676" i="67"/>
  <c r="AU676" i="67"/>
  <c r="AV676" i="67"/>
  <c r="AW676" i="67"/>
  <c r="AX676" i="67"/>
  <c r="AY676" i="67"/>
  <c r="AZ676" i="67"/>
  <c r="BA676" i="67"/>
  <c r="BB676" i="67"/>
  <c r="BC676" i="67"/>
  <c r="BD676" i="67"/>
  <c r="BF676" i="67"/>
  <c r="BG676" i="67"/>
  <c r="BH676" i="67"/>
  <c r="BJ676" i="67"/>
  <c r="BK676" i="67"/>
  <c r="BL676" i="67"/>
  <c r="BN676" i="67"/>
  <c r="BO676" i="67"/>
  <c r="BP676" i="67"/>
  <c r="BR676" i="67"/>
  <c r="BS676" i="67"/>
  <c r="BT676" i="67"/>
  <c r="BU676" i="67"/>
  <c r="BV676" i="67"/>
  <c r="BW676" i="67"/>
  <c r="BX676" i="67"/>
  <c r="BY676" i="67"/>
  <c r="BZ676" i="67"/>
  <c r="CD676" i="67"/>
  <c r="CE676" i="67"/>
  <c r="CF676" i="67"/>
  <c r="CG676" i="67"/>
  <c r="CH676" i="67"/>
  <c r="CI676" i="67"/>
  <c r="CJ676" i="67"/>
  <c r="CK676" i="67"/>
  <c r="CL676" i="67"/>
  <c r="CM676" i="67"/>
  <c r="CN676" i="67"/>
  <c r="CO676" i="67"/>
  <c r="CP676" i="67"/>
  <c r="CQ676" i="67"/>
  <c r="CR676" i="67"/>
  <c r="CS676" i="67"/>
  <c r="CT676" i="67"/>
  <c r="CU676" i="67"/>
  <c r="CV676" i="67"/>
  <c r="CW676" i="67"/>
  <c r="CX676" i="67"/>
  <c r="CY676" i="67"/>
  <c r="CZ676" i="67"/>
  <c r="DA676" i="67"/>
  <c r="DB676" i="67"/>
  <c r="DC676" i="67"/>
  <c r="DD676" i="67"/>
  <c r="DE676" i="67"/>
  <c r="DF676" i="67"/>
  <c r="DG676" i="67"/>
  <c r="DH676" i="67"/>
  <c r="DI676" i="67"/>
  <c r="DJ676" i="67"/>
  <c r="DK676" i="67"/>
  <c r="DL676" i="67"/>
  <c r="DM676" i="67"/>
  <c r="DN676" i="67"/>
  <c r="DO676" i="67"/>
  <c r="DP676" i="67"/>
  <c r="DQ676" i="67"/>
  <c r="DR676" i="67"/>
  <c r="DS676" i="67"/>
  <c r="A677" i="67"/>
  <c r="B677" i="67"/>
  <c r="C677" i="67"/>
  <c r="D677" i="67"/>
  <c r="E677" i="67"/>
  <c r="F677" i="67"/>
  <c r="G677" i="67"/>
  <c r="H677" i="67"/>
  <c r="I677" i="67"/>
  <c r="J677" i="67"/>
  <c r="K677" i="67"/>
  <c r="L677" i="67"/>
  <c r="M677" i="67"/>
  <c r="N677" i="67"/>
  <c r="O677" i="67"/>
  <c r="P677" i="67"/>
  <c r="Q677" i="67"/>
  <c r="R677" i="67"/>
  <c r="S677" i="67"/>
  <c r="T677" i="67"/>
  <c r="U677" i="67"/>
  <c r="V677" i="67"/>
  <c r="W677" i="67"/>
  <c r="X677" i="67"/>
  <c r="Y677" i="67"/>
  <c r="Z677" i="67"/>
  <c r="AA677" i="67"/>
  <c r="AB677" i="67"/>
  <c r="AC677" i="67"/>
  <c r="AD677" i="67"/>
  <c r="AE677" i="67"/>
  <c r="AF677" i="67"/>
  <c r="AG677" i="67"/>
  <c r="AH677" i="67"/>
  <c r="AI677" i="67"/>
  <c r="AJ677" i="67"/>
  <c r="AK677" i="67"/>
  <c r="AL677" i="67"/>
  <c r="AM677" i="67"/>
  <c r="AN677" i="67"/>
  <c r="AO677" i="67"/>
  <c r="AP677" i="67"/>
  <c r="AQ677" i="67"/>
  <c r="AR677" i="67"/>
  <c r="AS677" i="67"/>
  <c r="CH677" i="67"/>
  <c r="CI677" i="67"/>
  <c r="CJ677" i="67"/>
  <c r="CK677" i="67"/>
  <c r="CL677" i="67"/>
  <c r="CM677" i="67"/>
  <c r="CN677" i="67"/>
  <c r="CO677" i="67"/>
  <c r="CP677" i="67"/>
  <c r="CQ677" i="67"/>
  <c r="CR677" i="67"/>
  <c r="CS677" i="67"/>
  <c r="CT677" i="67"/>
  <c r="CU677" i="67"/>
  <c r="CV677" i="67"/>
  <c r="CW677" i="67"/>
  <c r="CX677" i="67"/>
  <c r="CY677" i="67"/>
  <c r="CZ677" i="67"/>
  <c r="DA677" i="67"/>
  <c r="DB677" i="67"/>
  <c r="DC677" i="67"/>
  <c r="DD677" i="67"/>
  <c r="DE677" i="67"/>
  <c r="DF677" i="67"/>
  <c r="DG677" i="67"/>
  <c r="DH677" i="67"/>
  <c r="DI677" i="67"/>
  <c r="DJ677" i="67"/>
  <c r="DK677" i="67"/>
  <c r="DL677" i="67"/>
  <c r="DM677" i="67"/>
  <c r="DN677" i="67"/>
  <c r="DO677" i="67"/>
  <c r="DP677" i="67"/>
  <c r="A678" i="67"/>
  <c r="B678" i="67"/>
  <c r="C678" i="67"/>
  <c r="D678" i="67"/>
  <c r="E678" i="67"/>
  <c r="F678" i="67"/>
  <c r="G678" i="67"/>
  <c r="H678" i="67"/>
  <c r="I678" i="67"/>
  <c r="J678" i="67"/>
  <c r="K678" i="67"/>
  <c r="L678" i="67"/>
  <c r="M678" i="67"/>
  <c r="N678" i="67"/>
  <c r="O678" i="67"/>
  <c r="P678" i="67"/>
  <c r="Q678" i="67"/>
  <c r="R678" i="67"/>
  <c r="S678" i="67"/>
  <c r="T678" i="67"/>
  <c r="U678" i="67"/>
  <c r="V678" i="67"/>
  <c r="W678" i="67"/>
  <c r="X678" i="67"/>
  <c r="Y678" i="67"/>
  <c r="Z678" i="67"/>
  <c r="AA678" i="67"/>
  <c r="AB678" i="67"/>
  <c r="AC678" i="67"/>
  <c r="AD678" i="67"/>
  <c r="AE678" i="67"/>
  <c r="AF678" i="67"/>
  <c r="AG678" i="67"/>
  <c r="AH678" i="67"/>
  <c r="AI678" i="67"/>
  <c r="AJ678" i="67"/>
  <c r="AK678" i="67"/>
  <c r="AL678" i="67"/>
  <c r="AM678" i="67"/>
  <c r="AN678" i="67"/>
  <c r="AO678" i="67"/>
  <c r="AP678" i="67"/>
  <c r="AQ678" i="67"/>
  <c r="AR678" i="67"/>
  <c r="AS678" i="67"/>
  <c r="CD678" i="67"/>
  <c r="CE678" i="67"/>
  <c r="CF678" i="67"/>
  <c r="CG678" i="67"/>
  <c r="CH678" i="67"/>
  <c r="CI678" i="67"/>
  <c r="CJ678" i="67"/>
  <c r="CK678" i="67"/>
  <c r="CL678" i="67"/>
  <c r="CM678" i="67"/>
  <c r="CN678" i="67"/>
  <c r="CO678" i="67"/>
  <c r="CP678" i="67"/>
  <c r="CQ678" i="67"/>
  <c r="CR678" i="67"/>
  <c r="CS678" i="67"/>
  <c r="CT678" i="67"/>
  <c r="CU678" i="67"/>
  <c r="CV678" i="67"/>
  <c r="CW678" i="67"/>
  <c r="CX678" i="67"/>
  <c r="CY678" i="67"/>
  <c r="CZ678" i="67"/>
  <c r="DA678" i="67"/>
  <c r="DB678" i="67"/>
  <c r="DC678" i="67"/>
  <c r="DD678" i="67"/>
  <c r="DE678" i="67"/>
  <c r="DF678" i="67"/>
  <c r="DG678" i="67"/>
  <c r="DH678" i="67"/>
  <c r="DI678" i="67"/>
  <c r="DJ678" i="67"/>
  <c r="DK678" i="67"/>
  <c r="DL678" i="67"/>
  <c r="DM678" i="67"/>
  <c r="DN678" i="67"/>
  <c r="DO678" i="67"/>
  <c r="DP678" i="67"/>
  <c r="A679" i="67"/>
  <c r="B679" i="67"/>
  <c r="C679" i="67"/>
  <c r="D679" i="67"/>
  <c r="E679" i="67"/>
  <c r="F679" i="67"/>
  <c r="G679" i="67"/>
  <c r="H679" i="67"/>
  <c r="I679" i="67"/>
  <c r="J679" i="67"/>
  <c r="K679" i="67"/>
  <c r="L679" i="67"/>
  <c r="M679" i="67"/>
  <c r="N679" i="67"/>
  <c r="O679" i="67"/>
  <c r="P679" i="67"/>
  <c r="Q679" i="67"/>
  <c r="R679" i="67"/>
  <c r="S679" i="67"/>
  <c r="T679" i="67"/>
  <c r="U679" i="67"/>
  <c r="V679" i="67"/>
  <c r="W679" i="67"/>
  <c r="X679" i="67"/>
  <c r="Y679" i="67"/>
  <c r="Z679" i="67"/>
  <c r="AA679" i="67"/>
  <c r="AB679" i="67"/>
  <c r="AC679" i="67"/>
  <c r="AD679" i="67"/>
  <c r="AE679" i="67"/>
  <c r="AF679" i="67"/>
  <c r="AG679" i="67"/>
  <c r="AH679" i="67"/>
  <c r="AI679" i="67"/>
  <c r="AJ679" i="67"/>
  <c r="AK679" i="67"/>
  <c r="AL679" i="67"/>
  <c r="AM679" i="67"/>
  <c r="AN679" i="67"/>
  <c r="AO679" i="67"/>
  <c r="AP679" i="67"/>
  <c r="AQ679" i="67"/>
  <c r="AR679" i="67"/>
  <c r="AS679" i="67"/>
  <c r="AT679" i="67"/>
  <c r="AU679" i="67"/>
  <c r="AV679" i="67"/>
  <c r="AW679" i="67"/>
  <c r="AX679" i="67"/>
  <c r="AY679" i="67"/>
  <c r="AZ679" i="67"/>
  <c r="BA679" i="67"/>
  <c r="BB679" i="67"/>
  <c r="BC679" i="67"/>
  <c r="BD679" i="67"/>
  <c r="BE679" i="67"/>
  <c r="BF679" i="67"/>
  <c r="BG679" i="67"/>
  <c r="BH679" i="67"/>
  <c r="BI679" i="67"/>
  <c r="BJ679" i="67"/>
  <c r="BK679" i="67"/>
  <c r="BL679" i="67"/>
  <c r="BM679" i="67"/>
  <c r="BN679" i="67"/>
  <c r="BO679" i="67"/>
  <c r="BP679" i="67"/>
  <c r="BQ679" i="67"/>
  <c r="BR679" i="67"/>
  <c r="BS679" i="67"/>
  <c r="BT679" i="67"/>
  <c r="BU679" i="67"/>
  <c r="BV679" i="67"/>
  <c r="BW679" i="67"/>
  <c r="BX679" i="67"/>
  <c r="BY679" i="67"/>
  <c r="BZ679" i="67"/>
  <c r="CA679" i="67"/>
  <c r="CB679" i="67"/>
  <c r="CC679" i="67"/>
  <c r="CD679" i="67"/>
  <c r="CE679" i="67"/>
  <c r="CF679" i="67"/>
  <c r="CG679" i="67"/>
  <c r="CH679" i="67"/>
  <c r="CI679" i="67"/>
  <c r="CJ679" i="67"/>
  <c r="CK679" i="67"/>
  <c r="CL679" i="67"/>
  <c r="CM679" i="67"/>
  <c r="CN679" i="67"/>
  <c r="CO679" i="67"/>
  <c r="CP679" i="67"/>
  <c r="CQ679" i="67"/>
  <c r="CR679" i="67"/>
  <c r="CS679" i="67"/>
  <c r="CT679" i="67"/>
  <c r="CU679" i="67"/>
  <c r="CV679" i="67"/>
  <c r="CW679" i="67"/>
  <c r="CX679" i="67"/>
  <c r="CY679" i="67"/>
  <c r="CZ679" i="67"/>
  <c r="DA679" i="67"/>
  <c r="DB679" i="67"/>
  <c r="DC679" i="67"/>
  <c r="DD679" i="67"/>
  <c r="DE679" i="67"/>
  <c r="DF679" i="67"/>
  <c r="DG679" i="67"/>
  <c r="DH679" i="67"/>
  <c r="DI679" i="67"/>
  <c r="DJ679" i="67"/>
  <c r="DK679" i="67"/>
  <c r="DL679" i="67"/>
  <c r="DM679" i="67"/>
  <c r="DN679" i="67"/>
  <c r="DO679" i="67"/>
  <c r="DP679" i="67"/>
  <c r="DQ679" i="67"/>
  <c r="DR679" i="67"/>
  <c r="DS679" i="67"/>
  <c r="DT679" i="67"/>
  <c r="DU679" i="67"/>
  <c r="DV679" i="67"/>
  <c r="DW679" i="67"/>
  <c r="DX679" i="67"/>
  <c r="DY679" i="67"/>
  <c r="DZ679" i="67"/>
  <c r="EA679" i="67"/>
  <c r="EB679" i="67"/>
  <c r="EC679" i="67"/>
  <c r="A680" i="67"/>
  <c r="B680" i="67"/>
  <c r="C680" i="67"/>
  <c r="D680" i="67"/>
  <c r="E680" i="67"/>
  <c r="F680" i="67"/>
  <c r="G680" i="67"/>
  <c r="H680" i="67"/>
  <c r="I680" i="67"/>
  <c r="J680" i="67"/>
  <c r="K680" i="67"/>
  <c r="L680" i="67"/>
  <c r="M680" i="67"/>
  <c r="N680" i="67"/>
  <c r="O680" i="67"/>
  <c r="P680" i="67"/>
  <c r="Q680" i="67"/>
  <c r="R680" i="67"/>
  <c r="S680" i="67"/>
  <c r="T680" i="67"/>
  <c r="U680" i="67"/>
  <c r="V680" i="67"/>
  <c r="W680" i="67"/>
  <c r="X680" i="67"/>
  <c r="Y680" i="67"/>
  <c r="Z680" i="67"/>
  <c r="AA680" i="67"/>
  <c r="AB680" i="67"/>
  <c r="AC680" i="67"/>
  <c r="AD680" i="67"/>
  <c r="AE680" i="67"/>
  <c r="AF680" i="67"/>
  <c r="AG680" i="67"/>
  <c r="AH680" i="67"/>
  <c r="AI680" i="67"/>
  <c r="AJ680" i="67"/>
  <c r="AK680" i="67"/>
  <c r="AL680" i="67"/>
  <c r="AM680" i="67"/>
  <c r="AN680" i="67"/>
  <c r="AO680" i="67"/>
  <c r="AP680" i="67"/>
  <c r="AQ680" i="67"/>
  <c r="AR680" i="67"/>
  <c r="AS680" i="67"/>
  <c r="AT680" i="67"/>
  <c r="AU680" i="67"/>
  <c r="AV680" i="67"/>
  <c r="AW680" i="67"/>
  <c r="AX680" i="67"/>
  <c r="AY680" i="67"/>
  <c r="AZ680" i="67"/>
  <c r="BA680" i="67"/>
  <c r="BB680" i="67"/>
  <c r="BC680" i="67"/>
  <c r="BD680" i="67"/>
  <c r="BE680" i="67"/>
  <c r="BF680" i="67"/>
  <c r="BG680" i="67"/>
  <c r="BH680" i="67"/>
  <c r="BI680" i="67"/>
  <c r="BJ680" i="67"/>
  <c r="BK680" i="67"/>
  <c r="BL680" i="67"/>
  <c r="BM680" i="67"/>
  <c r="BN680" i="67"/>
  <c r="BO680" i="67"/>
  <c r="BP680" i="67"/>
  <c r="BQ680" i="67"/>
  <c r="BR680" i="67"/>
  <c r="BS680" i="67"/>
  <c r="BT680" i="67"/>
  <c r="BU680" i="67"/>
  <c r="BV680" i="67"/>
  <c r="BW680" i="67"/>
  <c r="BX680" i="67"/>
  <c r="BY680" i="67"/>
  <c r="BZ680" i="67"/>
  <c r="CD680" i="67"/>
  <c r="CE680" i="67"/>
  <c r="CF680" i="67"/>
  <c r="CG680" i="67"/>
  <c r="CH680" i="67"/>
  <c r="CI680" i="67"/>
  <c r="CJ680" i="67"/>
  <c r="CK680" i="67"/>
  <c r="CL680" i="67"/>
  <c r="CM680" i="67"/>
  <c r="CN680" i="67"/>
  <c r="CO680" i="67"/>
  <c r="CP680" i="67"/>
  <c r="CQ680" i="67"/>
  <c r="CR680" i="67"/>
  <c r="CS680" i="67"/>
  <c r="CT680" i="67"/>
  <c r="CU680" i="67"/>
  <c r="CV680" i="67"/>
  <c r="CW680" i="67"/>
  <c r="CX680" i="67"/>
  <c r="CY680" i="67"/>
  <c r="CZ680" i="67"/>
  <c r="DA680" i="67"/>
  <c r="DB680" i="67"/>
  <c r="DC680" i="67"/>
  <c r="DD680" i="67"/>
  <c r="DE680" i="67"/>
  <c r="DF680" i="67"/>
  <c r="DG680" i="67"/>
  <c r="DH680" i="67"/>
  <c r="DI680" i="67"/>
  <c r="DJ680" i="67"/>
  <c r="DK680" i="67"/>
  <c r="DL680" i="67"/>
  <c r="DM680" i="67"/>
  <c r="DN680" i="67"/>
  <c r="DO680" i="67"/>
  <c r="DP680" i="67"/>
  <c r="DQ680" i="67"/>
  <c r="DR680" i="67"/>
  <c r="DS680" i="67"/>
  <c r="DT680" i="67"/>
  <c r="DU680" i="67"/>
  <c r="DV680" i="67"/>
  <c r="DW680" i="67"/>
  <c r="DX680" i="67"/>
  <c r="DY680" i="67"/>
  <c r="DZ680" i="67"/>
  <c r="EA680" i="67"/>
  <c r="EB680" i="67"/>
  <c r="A681" i="67"/>
  <c r="B681" i="67"/>
  <c r="C681" i="67"/>
  <c r="D681" i="67"/>
  <c r="E681" i="67"/>
  <c r="F681" i="67"/>
  <c r="G681" i="67"/>
  <c r="H681" i="67"/>
  <c r="I681" i="67"/>
  <c r="J681" i="67"/>
  <c r="K681" i="67"/>
  <c r="L681" i="67"/>
  <c r="M681" i="67"/>
  <c r="N681" i="67"/>
  <c r="O681" i="67"/>
  <c r="P681" i="67"/>
  <c r="Q681" i="67"/>
  <c r="R681" i="67"/>
  <c r="S681" i="67"/>
  <c r="T681" i="67"/>
  <c r="U681" i="67"/>
  <c r="V681" i="67"/>
  <c r="W681" i="67"/>
  <c r="X681" i="67"/>
  <c r="Y681" i="67"/>
  <c r="Z681" i="67"/>
  <c r="AA681" i="67"/>
  <c r="AB681" i="67"/>
  <c r="AC681" i="67"/>
  <c r="AD681" i="67"/>
  <c r="AE681" i="67"/>
  <c r="AF681" i="67"/>
  <c r="AG681" i="67"/>
  <c r="AH681" i="67"/>
  <c r="AI681" i="67"/>
  <c r="AJ681" i="67"/>
  <c r="AK681" i="67"/>
  <c r="AL681" i="67"/>
  <c r="AM681" i="67"/>
  <c r="AN681" i="67"/>
  <c r="AO681" i="67"/>
  <c r="AP681" i="67"/>
  <c r="AQ681" i="67"/>
  <c r="AR681" i="67"/>
  <c r="AS681" i="67"/>
  <c r="AT681" i="67"/>
  <c r="AU681" i="67"/>
  <c r="AV681" i="67"/>
  <c r="AW681" i="67"/>
  <c r="AX681" i="67"/>
  <c r="AY681" i="67"/>
  <c r="AZ681" i="67"/>
  <c r="BA681" i="67"/>
  <c r="BB681" i="67"/>
  <c r="BC681" i="67"/>
  <c r="BD681" i="67"/>
  <c r="BE681" i="67"/>
  <c r="BF681" i="67"/>
  <c r="BG681" i="67"/>
  <c r="BH681" i="67"/>
  <c r="BI681" i="67"/>
  <c r="BJ681" i="67"/>
  <c r="BK681" i="67"/>
  <c r="BL681" i="67"/>
  <c r="BM681" i="67"/>
  <c r="BN681" i="67"/>
  <c r="BO681" i="67"/>
  <c r="BP681" i="67"/>
  <c r="BQ681" i="67"/>
  <c r="BR681" i="67"/>
  <c r="BS681" i="67"/>
  <c r="BT681" i="67"/>
  <c r="BU681" i="67"/>
  <c r="BV681" i="67"/>
  <c r="BW681" i="67"/>
  <c r="BX681" i="67"/>
  <c r="BY681" i="67"/>
  <c r="BZ681" i="67"/>
  <c r="CA681" i="67"/>
  <c r="CB681" i="67"/>
  <c r="CC681" i="67"/>
  <c r="CD681" i="67"/>
  <c r="CE681" i="67"/>
  <c r="CF681" i="67"/>
  <c r="CG681" i="67"/>
  <c r="CH681" i="67"/>
  <c r="CI681" i="67"/>
  <c r="CJ681" i="67"/>
  <c r="CK681" i="67"/>
  <c r="CL681" i="67"/>
  <c r="CM681" i="67"/>
  <c r="CN681" i="67"/>
  <c r="CO681" i="67"/>
  <c r="CP681" i="67"/>
  <c r="CQ681" i="67"/>
  <c r="CR681" i="67"/>
  <c r="CS681" i="67"/>
  <c r="CT681" i="67"/>
  <c r="CU681" i="67"/>
  <c r="CV681" i="67"/>
  <c r="CW681" i="67"/>
  <c r="CX681" i="67"/>
  <c r="CY681" i="67"/>
  <c r="CZ681" i="67"/>
  <c r="DA681" i="67"/>
  <c r="DB681" i="67"/>
  <c r="DC681" i="67"/>
  <c r="DD681" i="67"/>
  <c r="DE681" i="67"/>
  <c r="DF681" i="67"/>
  <c r="DG681" i="67"/>
  <c r="DH681" i="67"/>
  <c r="DI681" i="67"/>
  <c r="DJ681" i="67"/>
  <c r="DK681" i="67"/>
  <c r="DL681" i="67"/>
  <c r="DM681" i="67"/>
  <c r="DN681" i="67"/>
  <c r="DO681" i="67"/>
  <c r="DP681" i="67"/>
  <c r="DQ681" i="67"/>
  <c r="DR681" i="67"/>
  <c r="DS681" i="67"/>
  <c r="DT681" i="67"/>
  <c r="DU681" i="67"/>
  <c r="DV681" i="67"/>
  <c r="DW681" i="67"/>
  <c r="DX681" i="67"/>
  <c r="DY681" i="67"/>
  <c r="DZ681" i="67"/>
  <c r="EA681" i="67"/>
  <c r="EB681" i="67"/>
  <c r="A682" i="67"/>
  <c r="B682" i="67"/>
  <c r="C682" i="67"/>
  <c r="D682" i="67"/>
  <c r="E682" i="67"/>
  <c r="F682" i="67"/>
  <c r="G682" i="67"/>
  <c r="H682" i="67"/>
  <c r="I682" i="67"/>
  <c r="J682" i="67"/>
  <c r="K682" i="67"/>
  <c r="L682" i="67"/>
  <c r="M682" i="67"/>
  <c r="N682" i="67"/>
  <c r="O682" i="67"/>
  <c r="P682" i="67"/>
  <c r="Q682" i="67"/>
  <c r="R682" i="67"/>
  <c r="S682" i="67"/>
  <c r="T682" i="67"/>
  <c r="U682" i="67"/>
  <c r="V682" i="67"/>
  <c r="W682" i="67"/>
  <c r="X682" i="67"/>
  <c r="Y682" i="67"/>
  <c r="Z682" i="67"/>
  <c r="AA682" i="67"/>
  <c r="AB682" i="67"/>
  <c r="AC682" i="67"/>
  <c r="AD682" i="67"/>
  <c r="AE682" i="67"/>
  <c r="AF682" i="67"/>
  <c r="AG682" i="67"/>
  <c r="AH682" i="67"/>
  <c r="AI682" i="67"/>
  <c r="AJ682" i="67"/>
  <c r="AK682" i="67"/>
  <c r="AL682" i="67"/>
  <c r="AM682" i="67"/>
  <c r="AN682" i="67"/>
  <c r="AO682" i="67"/>
  <c r="AP682" i="67"/>
  <c r="AQ682" i="67"/>
  <c r="AR682" i="67"/>
  <c r="AS682" i="67"/>
  <c r="AT682" i="67"/>
  <c r="AU682" i="67"/>
  <c r="AV682" i="67"/>
  <c r="AW682" i="67"/>
  <c r="AX682" i="67"/>
  <c r="AY682" i="67"/>
  <c r="AZ682" i="67"/>
  <c r="BA682" i="67"/>
  <c r="BB682" i="67"/>
  <c r="BC682" i="67"/>
  <c r="BD682" i="67"/>
  <c r="BE682" i="67"/>
  <c r="BF682" i="67"/>
  <c r="BG682" i="67"/>
  <c r="BH682" i="67"/>
  <c r="BI682" i="67"/>
  <c r="BJ682" i="67"/>
  <c r="BK682" i="67"/>
  <c r="BL682" i="67"/>
  <c r="BM682" i="67"/>
  <c r="BN682" i="67"/>
  <c r="BO682" i="67"/>
  <c r="BP682" i="67"/>
  <c r="BQ682" i="67"/>
  <c r="BR682" i="67"/>
  <c r="BS682" i="67"/>
  <c r="BT682" i="67"/>
  <c r="BU682" i="67"/>
  <c r="BV682" i="67"/>
  <c r="BW682" i="67"/>
  <c r="BX682" i="67"/>
  <c r="BY682" i="67"/>
  <c r="BZ682" i="67"/>
  <c r="CD682" i="67"/>
  <c r="CE682" i="67"/>
  <c r="CF682" i="67"/>
  <c r="CG682" i="67"/>
  <c r="CH682" i="67"/>
  <c r="CI682" i="67"/>
  <c r="CJ682" i="67"/>
  <c r="CK682" i="67"/>
  <c r="CL682" i="67"/>
  <c r="CM682" i="67"/>
  <c r="CN682" i="67"/>
  <c r="CO682" i="67"/>
  <c r="CP682" i="67"/>
  <c r="CQ682" i="67"/>
  <c r="CR682" i="67"/>
  <c r="CS682" i="67"/>
  <c r="CT682" i="67"/>
  <c r="CU682" i="67"/>
  <c r="CV682" i="67"/>
  <c r="CW682" i="67"/>
  <c r="CX682" i="67"/>
  <c r="CY682" i="67"/>
  <c r="CZ682" i="67"/>
  <c r="DA682" i="67"/>
  <c r="DB682" i="67"/>
  <c r="DC682" i="67"/>
  <c r="DD682" i="67"/>
  <c r="DE682" i="67"/>
  <c r="DF682" i="67"/>
  <c r="DG682" i="67"/>
  <c r="DH682" i="67"/>
  <c r="DI682" i="67"/>
  <c r="DJ682" i="67"/>
  <c r="DK682" i="67"/>
  <c r="DL682" i="67"/>
  <c r="DM682" i="67"/>
  <c r="DN682" i="67"/>
  <c r="DO682" i="67"/>
  <c r="DP682" i="67"/>
  <c r="DQ682" i="67"/>
  <c r="DR682" i="67"/>
  <c r="DS682" i="67"/>
  <c r="DT682" i="67"/>
  <c r="DU682" i="67"/>
  <c r="DV682" i="67"/>
  <c r="DW682" i="67"/>
  <c r="DX682" i="67"/>
  <c r="DY682" i="67"/>
  <c r="DZ682" i="67"/>
  <c r="EA682" i="67"/>
  <c r="EB682" i="67"/>
  <c r="A683" i="67"/>
  <c r="B683" i="67"/>
  <c r="C683" i="67"/>
  <c r="D683" i="67"/>
  <c r="E683" i="67"/>
  <c r="F683" i="67"/>
  <c r="G683" i="67"/>
  <c r="H683" i="67"/>
  <c r="I683" i="67"/>
  <c r="J683" i="67"/>
  <c r="K683" i="67"/>
  <c r="L683" i="67"/>
  <c r="M683" i="67"/>
  <c r="N683" i="67"/>
  <c r="O683" i="67"/>
  <c r="P683" i="67"/>
  <c r="Q683" i="67"/>
  <c r="R683" i="67"/>
  <c r="S683" i="67"/>
  <c r="T683" i="67"/>
  <c r="U683" i="67"/>
  <c r="V683" i="67"/>
  <c r="W683" i="67"/>
  <c r="X683" i="67"/>
  <c r="Y683" i="67"/>
  <c r="Z683" i="67"/>
  <c r="AA683" i="67"/>
  <c r="AB683" i="67"/>
  <c r="AC683" i="67"/>
  <c r="AD683" i="67"/>
  <c r="AE683" i="67"/>
  <c r="AF683" i="67"/>
  <c r="AG683" i="67"/>
  <c r="AH683" i="67"/>
  <c r="AI683" i="67"/>
  <c r="AJ683" i="67"/>
  <c r="AK683" i="67"/>
  <c r="AL683" i="67"/>
  <c r="AM683" i="67"/>
  <c r="AN683" i="67"/>
  <c r="AO683" i="67"/>
  <c r="AP683" i="67"/>
  <c r="AQ683" i="67"/>
  <c r="AR683" i="67"/>
  <c r="AS683" i="67"/>
  <c r="AT683" i="67"/>
  <c r="AU683" i="67"/>
  <c r="AV683" i="67"/>
  <c r="AW683" i="67"/>
  <c r="AX683" i="67"/>
  <c r="AY683" i="67"/>
  <c r="AZ683" i="67"/>
  <c r="BA683" i="67"/>
  <c r="BB683" i="67"/>
  <c r="BC683" i="67"/>
  <c r="BD683" i="67"/>
  <c r="BE683" i="67"/>
  <c r="BF683" i="67"/>
  <c r="BG683" i="67"/>
  <c r="BH683" i="67"/>
  <c r="BI683" i="67"/>
  <c r="BJ683" i="67"/>
  <c r="BK683" i="67"/>
  <c r="BL683" i="67"/>
  <c r="BM683" i="67"/>
  <c r="BN683" i="67"/>
  <c r="BO683" i="67"/>
  <c r="BP683" i="67"/>
  <c r="BQ683" i="67"/>
  <c r="BR683" i="67"/>
  <c r="BS683" i="67"/>
  <c r="BT683" i="67"/>
  <c r="BU683" i="67"/>
  <c r="BV683" i="67"/>
  <c r="BW683" i="67"/>
  <c r="BX683" i="67"/>
  <c r="BY683" i="67"/>
  <c r="BZ683" i="67"/>
  <c r="CA683" i="67"/>
  <c r="CB683" i="67"/>
  <c r="CC683" i="67"/>
  <c r="CD683" i="67"/>
  <c r="CE683" i="67"/>
  <c r="CF683" i="67"/>
  <c r="CG683" i="67"/>
  <c r="CH683" i="67"/>
  <c r="CI683" i="67"/>
  <c r="CJ683" i="67"/>
  <c r="CK683" i="67"/>
  <c r="CL683" i="67"/>
  <c r="CM683" i="67"/>
  <c r="CN683" i="67"/>
  <c r="CO683" i="67"/>
  <c r="CP683" i="67"/>
  <c r="CQ683" i="67"/>
  <c r="CR683" i="67"/>
  <c r="CS683" i="67"/>
  <c r="CT683" i="67"/>
  <c r="CU683" i="67"/>
  <c r="CV683" i="67"/>
  <c r="CW683" i="67"/>
  <c r="CX683" i="67"/>
  <c r="CY683" i="67"/>
  <c r="CZ683" i="67"/>
  <c r="DA683" i="67"/>
  <c r="DB683" i="67"/>
  <c r="DC683" i="67"/>
  <c r="DD683" i="67"/>
  <c r="DE683" i="67"/>
  <c r="DF683" i="67"/>
  <c r="DG683" i="67"/>
  <c r="DH683" i="67"/>
  <c r="DI683" i="67"/>
  <c r="DJ683" i="67"/>
  <c r="DK683" i="67"/>
  <c r="DL683" i="67"/>
  <c r="DM683" i="67"/>
  <c r="DN683" i="67"/>
  <c r="DO683" i="67"/>
  <c r="DP683" i="67"/>
  <c r="DQ683" i="67"/>
  <c r="DR683" i="67"/>
  <c r="DS683" i="67"/>
  <c r="DT683" i="67"/>
  <c r="DU683" i="67"/>
  <c r="DV683" i="67"/>
  <c r="DW683" i="67"/>
  <c r="DX683" i="67"/>
  <c r="DY683" i="67"/>
  <c r="DZ683" i="67"/>
  <c r="EA683" i="67"/>
  <c r="EB683" i="67"/>
  <c r="A684" i="67"/>
  <c r="B684" i="67"/>
  <c r="C684" i="67"/>
  <c r="D684" i="67"/>
  <c r="E684" i="67"/>
  <c r="F684" i="67"/>
  <c r="G684" i="67"/>
  <c r="H684" i="67"/>
  <c r="I684" i="67"/>
  <c r="J684" i="67"/>
  <c r="K684" i="67"/>
  <c r="L684" i="67"/>
  <c r="M684" i="67"/>
  <c r="N684" i="67"/>
  <c r="O684" i="67"/>
  <c r="P684" i="67"/>
  <c r="Q684" i="67"/>
  <c r="R684" i="67"/>
  <c r="S684" i="67"/>
  <c r="T684" i="67"/>
  <c r="U684" i="67"/>
  <c r="V684" i="67"/>
  <c r="W684" i="67"/>
  <c r="X684" i="67"/>
  <c r="Y684" i="67"/>
  <c r="Z684" i="67"/>
  <c r="AA684" i="67"/>
  <c r="AB684" i="67"/>
  <c r="AC684" i="67"/>
  <c r="AD684" i="67"/>
  <c r="AE684" i="67"/>
  <c r="AF684" i="67"/>
  <c r="AG684" i="67"/>
  <c r="AH684" i="67"/>
  <c r="AI684" i="67"/>
  <c r="AJ684" i="67"/>
  <c r="AK684" i="67"/>
  <c r="AL684" i="67"/>
  <c r="AM684" i="67"/>
  <c r="AN684" i="67"/>
  <c r="AO684" i="67"/>
  <c r="AP684" i="67"/>
  <c r="AQ684" i="67"/>
  <c r="AR684" i="67"/>
  <c r="AS684" i="67"/>
  <c r="AT684" i="67"/>
  <c r="AU684" i="67"/>
  <c r="AV684" i="67"/>
  <c r="AW684" i="67"/>
  <c r="AX684" i="67"/>
  <c r="AY684" i="67"/>
  <c r="AZ684" i="67"/>
  <c r="BA684" i="67"/>
  <c r="BB684" i="67"/>
  <c r="BC684" i="67"/>
  <c r="BD684" i="67"/>
  <c r="BE684" i="67"/>
  <c r="BF684" i="67"/>
  <c r="BG684" i="67"/>
  <c r="BH684" i="67"/>
  <c r="BI684" i="67"/>
  <c r="BJ684" i="67"/>
  <c r="BK684" i="67"/>
  <c r="BL684" i="67"/>
  <c r="BM684" i="67"/>
  <c r="BN684" i="67"/>
  <c r="BO684" i="67"/>
  <c r="BP684" i="67"/>
  <c r="BQ684" i="67"/>
  <c r="BR684" i="67"/>
  <c r="BS684" i="67"/>
  <c r="BT684" i="67"/>
  <c r="BU684" i="67"/>
  <c r="BV684" i="67"/>
  <c r="BW684" i="67"/>
  <c r="BX684" i="67"/>
  <c r="BY684" i="67"/>
  <c r="BZ684" i="67"/>
  <c r="CA684" i="67"/>
  <c r="CB684" i="67"/>
  <c r="CC684" i="67"/>
  <c r="CD684" i="67"/>
  <c r="CE684" i="67"/>
  <c r="CF684" i="67"/>
  <c r="CG684" i="67"/>
  <c r="CH684" i="67"/>
  <c r="CI684" i="67"/>
  <c r="CJ684" i="67"/>
  <c r="CK684" i="67"/>
  <c r="CL684" i="67"/>
  <c r="CM684" i="67"/>
  <c r="CN684" i="67"/>
  <c r="CO684" i="67"/>
  <c r="CP684" i="67"/>
  <c r="CQ684" i="67"/>
  <c r="CR684" i="67"/>
  <c r="CS684" i="67"/>
  <c r="CT684" i="67"/>
  <c r="CU684" i="67"/>
  <c r="CV684" i="67"/>
  <c r="CW684" i="67"/>
  <c r="CX684" i="67"/>
  <c r="CY684" i="67"/>
  <c r="CZ684" i="67"/>
  <c r="DA684" i="67"/>
  <c r="DB684" i="67"/>
  <c r="DC684" i="67"/>
  <c r="DD684" i="67"/>
  <c r="DE684" i="67"/>
  <c r="DF684" i="67"/>
  <c r="DG684" i="67"/>
  <c r="DH684" i="67"/>
  <c r="DI684" i="67"/>
  <c r="DJ684" i="67"/>
  <c r="DK684" i="67"/>
  <c r="DL684" i="67"/>
  <c r="DM684" i="67"/>
  <c r="DN684" i="67"/>
  <c r="DO684" i="67"/>
  <c r="DP684" i="67"/>
  <c r="DQ684" i="67"/>
  <c r="DR684" i="67"/>
  <c r="DS684" i="67"/>
  <c r="DT684" i="67"/>
  <c r="DU684" i="67"/>
  <c r="DV684" i="67"/>
  <c r="DW684" i="67"/>
  <c r="DX684" i="67"/>
  <c r="DY684" i="67"/>
  <c r="DZ684" i="67"/>
  <c r="EA684" i="67"/>
  <c r="EB684" i="67"/>
  <c r="EC684" i="67"/>
  <c r="ED684" i="67"/>
  <c r="EE684" i="67"/>
  <c r="EF684" i="67"/>
  <c r="EG684" i="67"/>
  <c r="EH684" i="67"/>
  <c r="EI684" i="67"/>
  <c r="EJ684" i="67"/>
  <c r="A685" i="67"/>
  <c r="B685" i="67"/>
  <c r="C685" i="67"/>
  <c r="D685" i="67"/>
  <c r="E685" i="67"/>
  <c r="F685" i="67"/>
  <c r="G685" i="67"/>
  <c r="H685" i="67"/>
  <c r="I685" i="67"/>
  <c r="J685" i="67"/>
  <c r="K685" i="67"/>
  <c r="L685" i="67"/>
  <c r="M685" i="67"/>
  <c r="N685" i="67"/>
  <c r="O685" i="67"/>
  <c r="P685" i="67"/>
  <c r="Q685" i="67"/>
  <c r="R685" i="67"/>
  <c r="S685" i="67"/>
  <c r="T685" i="67"/>
  <c r="U685" i="67"/>
  <c r="V685" i="67"/>
  <c r="W685" i="67"/>
  <c r="X685" i="67"/>
  <c r="Y685" i="67"/>
  <c r="Z685" i="67"/>
  <c r="AA685" i="67"/>
  <c r="AB685" i="67"/>
  <c r="AC685" i="67"/>
  <c r="AD685" i="67"/>
  <c r="AE685" i="67"/>
  <c r="AF685" i="67"/>
  <c r="AG685" i="67"/>
  <c r="AH685" i="67"/>
  <c r="AI685" i="67"/>
  <c r="AJ685" i="67"/>
  <c r="AK685" i="67"/>
  <c r="AL685" i="67"/>
  <c r="AM685" i="67"/>
  <c r="AN685" i="67"/>
  <c r="AO685" i="67"/>
  <c r="AP685" i="67"/>
  <c r="AQ685" i="67"/>
  <c r="AR685" i="67"/>
  <c r="AS685" i="67"/>
  <c r="AT685" i="67"/>
  <c r="AU685" i="67"/>
  <c r="AV685" i="67"/>
  <c r="AW685" i="67"/>
  <c r="AX685" i="67"/>
  <c r="AY685" i="67"/>
  <c r="AZ685" i="67"/>
  <c r="BA685" i="67"/>
  <c r="BB685" i="67"/>
  <c r="BC685" i="67"/>
  <c r="BD685" i="67"/>
  <c r="BE685" i="67"/>
  <c r="BF685" i="67"/>
  <c r="BG685" i="67"/>
  <c r="BH685" i="67"/>
  <c r="BI685" i="67"/>
  <c r="BJ685" i="67"/>
  <c r="BK685" i="67"/>
  <c r="BL685" i="67"/>
  <c r="BM685" i="67"/>
  <c r="BN685" i="67"/>
  <c r="BO685" i="67"/>
  <c r="BP685" i="67"/>
  <c r="BQ685" i="67"/>
  <c r="BR685" i="67"/>
  <c r="BS685" i="67"/>
  <c r="BT685" i="67"/>
  <c r="BU685" i="67"/>
  <c r="BV685" i="67"/>
  <c r="BW685" i="67"/>
  <c r="BX685" i="67"/>
  <c r="BY685" i="67"/>
  <c r="BZ685" i="67"/>
  <c r="CA685" i="67"/>
  <c r="CB685" i="67"/>
  <c r="CC685" i="67"/>
  <c r="CD685" i="67"/>
  <c r="CE685" i="67"/>
  <c r="CF685" i="67"/>
  <c r="CG685" i="67"/>
  <c r="CH685" i="67"/>
  <c r="CI685" i="67"/>
  <c r="CJ685" i="67"/>
  <c r="CK685" i="67"/>
  <c r="CL685" i="67"/>
  <c r="CM685" i="67"/>
  <c r="CN685" i="67"/>
  <c r="CO685" i="67"/>
  <c r="CP685" i="67"/>
  <c r="CQ685" i="67"/>
  <c r="CR685" i="67"/>
  <c r="CS685" i="67"/>
  <c r="CT685" i="67"/>
  <c r="CU685" i="67"/>
  <c r="CV685" i="67"/>
  <c r="CW685" i="67"/>
  <c r="CX685" i="67"/>
  <c r="CY685" i="67"/>
  <c r="CZ685" i="67"/>
  <c r="DA685" i="67"/>
  <c r="DB685" i="67"/>
  <c r="DC685" i="67"/>
  <c r="DD685" i="67"/>
  <c r="DE685" i="67"/>
  <c r="DF685" i="67"/>
  <c r="DG685" i="67"/>
  <c r="DH685" i="67"/>
  <c r="DI685" i="67"/>
  <c r="DJ685" i="67"/>
  <c r="DK685" i="67"/>
  <c r="DL685" i="67"/>
  <c r="DM685" i="67"/>
  <c r="DN685" i="67"/>
  <c r="DO685" i="67"/>
  <c r="DP685" i="67"/>
  <c r="DQ685" i="67"/>
  <c r="DR685" i="67"/>
  <c r="DS685" i="67"/>
  <c r="DT685" i="67"/>
  <c r="DU685" i="67"/>
  <c r="DV685" i="67"/>
  <c r="DW685" i="67"/>
  <c r="DX685" i="67"/>
  <c r="DY685" i="67"/>
  <c r="DZ685" i="67"/>
  <c r="EA685" i="67"/>
  <c r="EB685" i="67"/>
  <c r="EC685" i="67"/>
  <c r="ED685" i="67"/>
  <c r="EE685" i="67"/>
  <c r="EF685" i="67"/>
  <c r="EG685" i="67"/>
  <c r="EH685" i="67"/>
  <c r="EI685" i="67"/>
  <c r="EJ685" i="67"/>
  <c r="A686" i="67"/>
  <c r="B686" i="67"/>
  <c r="C686" i="67"/>
  <c r="D686" i="67"/>
  <c r="E686" i="67"/>
  <c r="F686" i="67"/>
  <c r="G686" i="67"/>
  <c r="H686" i="67"/>
  <c r="I686" i="67"/>
  <c r="J686" i="67"/>
  <c r="K686" i="67"/>
  <c r="L686" i="67"/>
  <c r="M686" i="67"/>
  <c r="N686" i="67"/>
  <c r="O686" i="67"/>
  <c r="P686" i="67"/>
  <c r="Q686" i="67"/>
  <c r="R686" i="67"/>
  <c r="S686" i="67"/>
  <c r="T686" i="67"/>
  <c r="U686" i="67"/>
  <c r="V686" i="67"/>
  <c r="W686" i="67"/>
  <c r="X686" i="67"/>
  <c r="Y686" i="67"/>
  <c r="Z686" i="67"/>
  <c r="AA686" i="67"/>
  <c r="AB686" i="67"/>
  <c r="AC686" i="67"/>
  <c r="AD686" i="67"/>
  <c r="AE686" i="67"/>
  <c r="AF686" i="67"/>
  <c r="AG686" i="67"/>
  <c r="AH686" i="67"/>
  <c r="AI686" i="67"/>
  <c r="AJ686" i="67"/>
  <c r="AK686" i="67"/>
  <c r="AL686" i="67"/>
  <c r="AM686" i="67"/>
  <c r="AN686" i="67"/>
  <c r="AO686" i="67"/>
  <c r="AP686" i="67"/>
  <c r="AQ686" i="67"/>
  <c r="AR686" i="67"/>
  <c r="AS686" i="67"/>
  <c r="AT686" i="67"/>
  <c r="AU686" i="67"/>
  <c r="AV686" i="67"/>
  <c r="AW686" i="67"/>
  <c r="AX686" i="67"/>
  <c r="AY686" i="67"/>
  <c r="AZ686" i="67"/>
  <c r="BA686" i="67"/>
  <c r="BB686" i="67"/>
  <c r="BC686" i="67"/>
  <c r="BD686" i="67"/>
  <c r="BE686" i="67"/>
  <c r="BF686" i="67"/>
  <c r="BG686" i="67"/>
  <c r="BH686" i="67"/>
  <c r="BI686" i="67"/>
  <c r="BJ686" i="67"/>
  <c r="BK686" i="67"/>
  <c r="BL686" i="67"/>
  <c r="BM686" i="67"/>
  <c r="BN686" i="67"/>
  <c r="BO686" i="67"/>
  <c r="BP686" i="67"/>
  <c r="BQ686" i="67"/>
  <c r="BR686" i="67"/>
  <c r="BS686" i="67"/>
  <c r="BT686" i="67"/>
  <c r="BU686" i="67"/>
  <c r="CH686" i="67"/>
  <c r="CI686" i="67"/>
  <c r="CJ686" i="67"/>
  <c r="CK686" i="67"/>
  <c r="CL686" i="67"/>
  <c r="CM686" i="67"/>
  <c r="CN686" i="67"/>
  <c r="CO686" i="67"/>
  <c r="CP686" i="67"/>
  <c r="CQ686" i="67"/>
  <c r="CR686" i="67"/>
  <c r="CS686" i="67"/>
  <c r="CT686" i="67"/>
  <c r="CU686" i="67"/>
  <c r="CV686" i="67"/>
  <c r="CW686" i="67"/>
  <c r="CX686" i="67"/>
  <c r="CY686" i="67"/>
  <c r="CZ686" i="67"/>
  <c r="DA686" i="67"/>
  <c r="DB686" i="67"/>
  <c r="DC686" i="67"/>
  <c r="DD686" i="67"/>
  <c r="DE686" i="67"/>
  <c r="DF686" i="67"/>
  <c r="DG686" i="67"/>
  <c r="DH686" i="67"/>
  <c r="DI686" i="67"/>
  <c r="DJ686" i="67"/>
  <c r="DK686" i="67"/>
  <c r="DL686" i="67"/>
  <c r="DM686" i="67"/>
  <c r="DN686" i="67"/>
  <c r="DO686" i="67"/>
  <c r="DP686" i="67"/>
  <c r="DQ686" i="67"/>
  <c r="DR686" i="67"/>
  <c r="DS686" i="67"/>
  <c r="A687" i="67"/>
  <c r="B687" i="67"/>
  <c r="C687" i="67"/>
  <c r="D687" i="67"/>
  <c r="E687" i="67"/>
  <c r="F687" i="67"/>
  <c r="G687" i="67"/>
  <c r="H687" i="67"/>
  <c r="I687" i="67"/>
  <c r="J687" i="67"/>
  <c r="K687" i="67"/>
  <c r="L687" i="67"/>
  <c r="M687" i="67"/>
  <c r="N687" i="67"/>
  <c r="O687" i="67"/>
  <c r="P687" i="67"/>
  <c r="Q687" i="67"/>
  <c r="R687" i="67"/>
  <c r="S687" i="67"/>
  <c r="T687" i="67"/>
  <c r="U687" i="67"/>
  <c r="V687" i="67"/>
  <c r="W687" i="67"/>
  <c r="X687" i="67"/>
  <c r="Y687" i="67"/>
  <c r="Z687" i="67"/>
  <c r="AA687" i="67"/>
  <c r="AB687" i="67"/>
  <c r="AC687" i="67"/>
  <c r="AD687" i="67"/>
  <c r="AE687" i="67"/>
  <c r="AF687" i="67"/>
  <c r="AG687" i="67"/>
  <c r="AH687" i="67"/>
  <c r="AI687" i="67"/>
  <c r="AJ687" i="67"/>
  <c r="AK687" i="67"/>
  <c r="AL687" i="67"/>
  <c r="AM687" i="67"/>
  <c r="AN687" i="67"/>
  <c r="AO687" i="67"/>
  <c r="AP687" i="67"/>
  <c r="AQ687" i="67"/>
  <c r="AR687" i="67"/>
  <c r="AS687" i="67"/>
  <c r="CF687" i="67"/>
  <c r="CH687" i="67"/>
  <c r="CI687" i="67"/>
  <c r="CJ687" i="67"/>
  <c r="CK687" i="67"/>
  <c r="CL687" i="67"/>
  <c r="CM687" i="67"/>
  <c r="CN687" i="67"/>
  <c r="CO687" i="67"/>
  <c r="CP687" i="67"/>
  <c r="CQ687" i="67"/>
  <c r="CR687" i="67"/>
  <c r="CS687" i="67"/>
  <c r="CT687" i="67"/>
  <c r="CU687" i="67"/>
  <c r="CV687" i="67"/>
  <c r="CW687" i="67"/>
  <c r="CX687" i="67"/>
  <c r="CY687" i="67"/>
  <c r="CZ687" i="67"/>
  <c r="DA687" i="67"/>
  <c r="DB687" i="67"/>
  <c r="DC687" i="67"/>
  <c r="DD687" i="67"/>
  <c r="DE687" i="67"/>
  <c r="DF687" i="67"/>
  <c r="DG687" i="67"/>
  <c r="DH687" i="67"/>
  <c r="DI687" i="67"/>
  <c r="DJ687" i="67"/>
  <c r="DK687" i="67"/>
  <c r="DL687" i="67"/>
  <c r="DM687" i="67"/>
  <c r="DN687" i="67"/>
  <c r="DO687" i="67"/>
  <c r="DP687" i="67"/>
  <c r="A688" i="67"/>
  <c r="B688" i="67"/>
  <c r="C688" i="67"/>
  <c r="D688" i="67"/>
  <c r="E688" i="67"/>
  <c r="F688" i="67"/>
  <c r="G688" i="67"/>
  <c r="H688" i="67"/>
  <c r="I688" i="67"/>
  <c r="J688" i="67"/>
  <c r="K688" i="67"/>
  <c r="L688" i="67"/>
  <c r="M688" i="67"/>
  <c r="N688" i="67"/>
  <c r="O688" i="67"/>
  <c r="P688" i="67"/>
  <c r="Q688" i="67"/>
  <c r="R688" i="67"/>
  <c r="S688" i="67"/>
  <c r="T688" i="67"/>
  <c r="U688" i="67"/>
  <c r="V688" i="67"/>
  <c r="W688" i="67"/>
  <c r="X688" i="67"/>
  <c r="Y688" i="67"/>
  <c r="Z688" i="67"/>
  <c r="AA688" i="67"/>
  <c r="AB688" i="67"/>
  <c r="AC688" i="67"/>
  <c r="AD688" i="67"/>
  <c r="AE688" i="67"/>
  <c r="AF688" i="67"/>
  <c r="AG688" i="67"/>
  <c r="AH688" i="67"/>
  <c r="AI688" i="67"/>
  <c r="AJ688" i="67"/>
  <c r="AK688" i="67"/>
  <c r="AL688" i="67"/>
  <c r="AM688" i="67"/>
  <c r="AN688" i="67"/>
  <c r="AO688" i="67"/>
  <c r="AP688" i="67"/>
  <c r="AQ688" i="67"/>
  <c r="AR688" i="67"/>
  <c r="AS688" i="67"/>
  <c r="CH688" i="67"/>
  <c r="CI688" i="67"/>
  <c r="CJ688" i="67"/>
  <c r="CK688" i="67"/>
  <c r="CL688" i="67"/>
  <c r="CM688" i="67"/>
  <c r="CN688" i="67"/>
  <c r="CO688" i="67"/>
  <c r="CP688" i="67"/>
  <c r="CQ688" i="67"/>
  <c r="CR688" i="67"/>
  <c r="CS688" i="67"/>
  <c r="CT688" i="67"/>
  <c r="CU688" i="67"/>
  <c r="CV688" i="67"/>
  <c r="CW688" i="67"/>
  <c r="CX688" i="67"/>
  <c r="CY688" i="67"/>
  <c r="CZ688" i="67"/>
  <c r="DA688" i="67"/>
  <c r="DB688" i="67"/>
  <c r="DC688" i="67"/>
  <c r="DD688" i="67"/>
  <c r="DE688" i="67"/>
  <c r="DF688" i="67"/>
  <c r="DG688" i="67"/>
  <c r="DH688" i="67"/>
  <c r="DI688" i="67"/>
  <c r="DJ688" i="67"/>
  <c r="DK688" i="67"/>
  <c r="DL688" i="67"/>
  <c r="DM688" i="67"/>
  <c r="DN688" i="67"/>
  <c r="DO688" i="67"/>
  <c r="DP688" i="67"/>
  <c r="A689" i="67"/>
  <c r="B689" i="67"/>
  <c r="C689" i="67"/>
  <c r="D689" i="67"/>
  <c r="E689" i="67"/>
  <c r="F689" i="67"/>
  <c r="G689" i="67"/>
  <c r="H689" i="67"/>
  <c r="I689" i="67"/>
  <c r="J689" i="67"/>
  <c r="K689" i="67"/>
  <c r="L689" i="67"/>
  <c r="M689" i="67"/>
  <c r="N689" i="67"/>
  <c r="O689" i="67"/>
  <c r="P689" i="67"/>
  <c r="Q689" i="67"/>
  <c r="R689" i="67"/>
  <c r="S689" i="67"/>
  <c r="T689" i="67"/>
  <c r="U689" i="67"/>
  <c r="V689" i="67"/>
  <c r="W689" i="67"/>
  <c r="X689" i="67"/>
  <c r="Y689" i="67"/>
  <c r="Z689" i="67"/>
  <c r="AA689" i="67"/>
  <c r="AB689" i="67"/>
  <c r="AC689" i="67"/>
  <c r="AD689" i="67"/>
  <c r="AE689" i="67"/>
  <c r="AF689" i="67"/>
  <c r="AG689" i="67"/>
  <c r="AH689" i="67"/>
  <c r="AI689" i="67"/>
  <c r="AJ689" i="67"/>
  <c r="AK689" i="67"/>
  <c r="AL689" i="67"/>
  <c r="AM689" i="67"/>
  <c r="AN689" i="67"/>
  <c r="AO689" i="67"/>
  <c r="AP689" i="67"/>
  <c r="AQ689" i="67"/>
  <c r="AR689" i="67"/>
  <c r="AS689" i="67"/>
  <c r="CD689" i="67"/>
  <c r="CE689" i="67"/>
  <c r="CF689" i="67"/>
  <c r="CG689" i="67"/>
  <c r="CH689" i="67"/>
  <c r="CI689" i="67"/>
  <c r="CJ689" i="67"/>
  <c r="CK689" i="67"/>
  <c r="CL689" i="67"/>
  <c r="CM689" i="67"/>
  <c r="CN689" i="67"/>
  <c r="CO689" i="67"/>
  <c r="CP689" i="67"/>
  <c r="CQ689" i="67"/>
  <c r="CR689" i="67"/>
  <c r="CS689" i="67"/>
  <c r="CT689" i="67"/>
  <c r="CU689" i="67"/>
  <c r="CV689" i="67"/>
  <c r="CW689" i="67"/>
  <c r="CX689" i="67"/>
  <c r="CY689" i="67"/>
  <c r="CZ689" i="67"/>
  <c r="DA689" i="67"/>
  <c r="DB689" i="67"/>
  <c r="DC689" i="67"/>
  <c r="DD689" i="67"/>
  <c r="DE689" i="67"/>
  <c r="DF689" i="67"/>
  <c r="DG689" i="67"/>
  <c r="DH689" i="67"/>
  <c r="DI689" i="67"/>
  <c r="DJ689" i="67"/>
  <c r="DK689" i="67"/>
  <c r="DL689" i="67"/>
  <c r="DM689" i="67"/>
  <c r="DN689" i="67"/>
  <c r="DO689" i="67"/>
  <c r="DP689" i="67"/>
  <c r="A690" i="67"/>
  <c r="B690" i="67"/>
  <c r="C690" i="67"/>
  <c r="D690" i="67"/>
  <c r="E690" i="67"/>
  <c r="F690" i="67"/>
  <c r="G690" i="67"/>
  <c r="H690" i="67"/>
  <c r="I690" i="67"/>
  <c r="J690" i="67"/>
  <c r="K690" i="67"/>
  <c r="L690" i="67"/>
  <c r="M690" i="67"/>
  <c r="N690" i="67"/>
  <c r="O690" i="67"/>
  <c r="P690" i="67"/>
  <c r="Q690" i="67"/>
  <c r="R690" i="67"/>
  <c r="S690" i="67"/>
  <c r="T690" i="67"/>
  <c r="U690" i="67"/>
  <c r="V690" i="67"/>
  <c r="W690" i="67"/>
  <c r="X690" i="67"/>
  <c r="Y690" i="67"/>
  <c r="Z690" i="67"/>
  <c r="AA690" i="67"/>
  <c r="AB690" i="67"/>
  <c r="AC690" i="67"/>
  <c r="AD690" i="67"/>
  <c r="AE690" i="67"/>
  <c r="AF690" i="67"/>
  <c r="AG690" i="67"/>
  <c r="AH690" i="67"/>
  <c r="AI690" i="67"/>
  <c r="AJ690" i="67"/>
  <c r="AK690" i="67"/>
  <c r="AL690" i="67"/>
  <c r="AM690" i="67"/>
  <c r="AN690" i="67"/>
  <c r="AO690" i="67"/>
  <c r="AP690" i="67"/>
  <c r="AQ690" i="67"/>
  <c r="AR690" i="67"/>
  <c r="AS690" i="67"/>
  <c r="AT690" i="67"/>
  <c r="AU690" i="67"/>
  <c r="AV690" i="67"/>
  <c r="AW690" i="67"/>
  <c r="AX690" i="67"/>
  <c r="AY690" i="67"/>
  <c r="AZ690" i="67"/>
  <c r="BA690" i="67"/>
  <c r="BB690" i="67"/>
  <c r="BC690" i="67"/>
  <c r="BD690" i="67"/>
  <c r="BE690" i="67"/>
  <c r="BF690" i="67"/>
  <c r="BG690" i="67"/>
  <c r="BH690" i="67"/>
  <c r="BI690" i="67"/>
  <c r="BJ690" i="67"/>
  <c r="BK690" i="67"/>
  <c r="BL690" i="67"/>
  <c r="BM690" i="67"/>
  <c r="BN690" i="67"/>
  <c r="BO690" i="67"/>
  <c r="BP690" i="67"/>
  <c r="BQ690" i="67"/>
  <c r="BR690" i="67"/>
  <c r="BS690" i="67"/>
  <c r="BT690" i="67"/>
  <c r="BU690" i="67"/>
  <c r="BV690" i="67"/>
  <c r="BW690" i="67"/>
  <c r="BX690" i="67"/>
  <c r="BY690" i="67"/>
  <c r="BZ690" i="67"/>
  <c r="CA690" i="67"/>
  <c r="CB690" i="67"/>
  <c r="CC690" i="67"/>
  <c r="CD690" i="67"/>
  <c r="CE690" i="67"/>
  <c r="CF690" i="67"/>
  <c r="CG690" i="67"/>
  <c r="CH690" i="67"/>
  <c r="CI690" i="67"/>
  <c r="CJ690" i="67"/>
  <c r="CK690" i="67"/>
  <c r="CL690" i="67"/>
  <c r="CM690" i="67"/>
  <c r="CN690" i="67"/>
  <c r="CO690" i="67"/>
  <c r="CP690" i="67"/>
  <c r="CQ690" i="67"/>
  <c r="CR690" i="67"/>
  <c r="CS690" i="67"/>
  <c r="CT690" i="67"/>
  <c r="CU690" i="67"/>
  <c r="CV690" i="67"/>
  <c r="CW690" i="67"/>
  <c r="CX690" i="67"/>
  <c r="CY690" i="67"/>
  <c r="CZ690" i="67"/>
  <c r="DA690" i="67"/>
  <c r="DB690" i="67"/>
  <c r="DC690" i="67"/>
  <c r="DD690" i="67"/>
  <c r="DE690" i="67"/>
  <c r="DF690" i="67"/>
  <c r="DG690" i="67"/>
  <c r="DH690" i="67"/>
  <c r="DI690" i="67"/>
  <c r="DJ690" i="67"/>
  <c r="DK690" i="67"/>
  <c r="DL690" i="67"/>
  <c r="DM690" i="67"/>
  <c r="DN690" i="67"/>
  <c r="DO690" i="67"/>
  <c r="DP690" i="67"/>
  <c r="DQ690" i="67"/>
  <c r="DR690" i="67"/>
  <c r="DS690" i="67"/>
  <c r="DT690" i="67"/>
  <c r="DU690" i="67"/>
  <c r="DV690" i="67"/>
  <c r="DW690" i="67"/>
  <c r="DX690" i="67"/>
  <c r="DY690" i="67"/>
  <c r="DZ690" i="67"/>
  <c r="EA690" i="67"/>
  <c r="EB690" i="67"/>
  <c r="EC690" i="67"/>
  <c r="A691" i="67"/>
  <c r="B691" i="67"/>
  <c r="C691" i="67"/>
  <c r="D691" i="67"/>
  <c r="E691" i="67"/>
  <c r="F691" i="67"/>
  <c r="G691" i="67"/>
  <c r="H691" i="67"/>
  <c r="I691" i="67"/>
  <c r="J691" i="67"/>
  <c r="K691" i="67"/>
  <c r="L691" i="67"/>
  <c r="M691" i="67"/>
  <c r="N691" i="67"/>
  <c r="O691" i="67"/>
  <c r="P691" i="67"/>
  <c r="Q691" i="67"/>
  <c r="R691" i="67"/>
  <c r="S691" i="67"/>
  <c r="T691" i="67"/>
  <c r="U691" i="67"/>
  <c r="V691" i="67"/>
  <c r="W691" i="67"/>
  <c r="X691" i="67"/>
  <c r="Y691" i="67"/>
  <c r="Z691" i="67"/>
  <c r="AA691" i="67"/>
  <c r="AB691" i="67"/>
  <c r="AC691" i="67"/>
  <c r="AD691" i="67"/>
  <c r="AE691" i="67"/>
  <c r="AF691" i="67"/>
  <c r="AG691" i="67"/>
  <c r="AH691" i="67"/>
  <c r="AI691" i="67"/>
  <c r="AJ691" i="67"/>
  <c r="AK691" i="67"/>
  <c r="AL691" i="67"/>
  <c r="AM691" i="67"/>
  <c r="AN691" i="67"/>
  <c r="AO691" i="67"/>
  <c r="AP691" i="67"/>
  <c r="AQ691" i="67"/>
  <c r="AR691" i="67"/>
  <c r="AS691" i="67"/>
  <c r="AT691" i="67"/>
  <c r="AU691" i="67"/>
  <c r="AV691" i="67"/>
  <c r="AW691" i="67"/>
  <c r="AX691" i="67"/>
  <c r="AY691" i="67"/>
  <c r="AZ691" i="67"/>
  <c r="BA691" i="67"/>
  <c r="BB691" i="67"/>
  <c r="BC691" i="67"/>
  <c r="BD691" i="67"/>
  <c r="BE691" i="67"/>
  <c r="BF691" i="67"/>
  <c r="BG691" i="67"/>
  <c r="BH691" i="67"/>
  <c r="BI691" i="67"/>
  <c r="BJ691" i="67"/>
  <c r="BK691" i="67"/>
  <c r="BL691" i="67"/>
  <c r="BM691" i="67"/>
  <c r="BN691" i="67"/>
  <c r="BO691" i="67"/>
  <c r="BP691" i="67"/>
  <c r="BQ691" i="67"/>
  <c r="BR691" i="67"/>
  <c r="BS691" i="67"/>
  <c r="BT691" i="67"/>
  <c r="BU691" i="67"/>
  <c r="BV691" i="67"/>
  <c r="BW691" i="67"/>
  <c r="BX691" i="67"/>
  <c r="BY691" i="67"/>
  <c r="BZ691" i="67"/>
  <c r="CD691" i="67"/>
  <c r="CE691" i="67"/>
  <c r="CF691" i="67"/>
  <c r="CG691" i="67"/>
  <c r="CH691" i="67"/>
  <c r="CI691" i="67"/>
  <c r="CJ691" i="67"/>
  <c r="CK691" i="67"/>
  <c r="CL691" i="67"/>
  <c r="CM691" i="67"/>
  <c r="CN691" i="67"/>
  <c r="CO691" i="67"/>
  <c r="CP691" i="67"/>
  <c r="CQ691" i="67"/>
  <c r="CR691" i="67"/>
  <c r="CS691" i="67"/>
  <c r="CT691" i="67"/>
  <c r="CU691" i="67"/>
  <c r="CV691" i="67"/>
  <c r="CW691" i="67"/>
  <c r="CX691" i="67"/>
  <c r="CY691" i="67"/>
  <c r="CZ691" i="67"/>
  <c r="DA691" i="67"/>
  <c r="DB691" i="67"/>
  <c r="DC691" i="67"/>
  <c r="DD691" i="67"/>
  <c r="DE691" i="67"/>
  <c r="DF691" i="67"/>
  <c r="DG691" i="67"/>
  <c r="DH691" i="67"/>
  <c r="DI691" i="67"/>
  <c r="DJ691" i="67"/>
  <c r="DK691" i="67"/>
  <c r="DL691" i="67"/>
  <c r="DM691" i="67"/>
  <c r="DN691" i="67"/>
  <c r="DO691" i="67"/>
  <c r="DP691" i="67"/>
  <c r="DQ691" i="67"/>
  <c r="DR691" i="67"/>
  <c r="DS691" i="67"/>
  <c r="DT691" i="67"/>
  <c r="DU691" i="67"/>
  <c r="DV691" i="67"/>
  <c r="DW691" i="67"/>
  <c r="DX691" i="67"/>
  <c r="DY691" i="67"/>
  <c r="DZ691" i="67"/>
  <c r="EA691" i="67"/>
  <c r="EB691" i="67"/>
  <c r="A692" i="67"/>
  <c r="B692" i="67"/>
  <c r="C692" i="67"/>
  <c r="D692" i="67"/>
  <c r="E692" i="67"/>
  <c r="F692" i="67"/>
  <c r="G692" i="67"/>
  <c r="H692" i="67"/>
  <c r="I692" i="67"/>
  <c r="J692" i="67"/>
  <c r="K692" i="67"/>
  <c r="L692" i="67"/>
  <c r="M692" i="67"/>
  <c r="N692" i="67"/>
  <c r="O692" i="67"/>
  <c r="P692" i="67"/>
  <c r="Q692" i="67"/>
  <c r="R692" i="67"/>
  <c r="S692" i="67"/>
  <c r="T692" i="67"/>
  <c r="U692" i="67"/>
  <c r="V692" i="67"/>
  <c r="W692" i="67"/>
  <c r="X692" i="67"/>
  <c r="Y692" i="67"/>
  <c r="Z692" i="67"/>
  <c r="AA692" i="67"/>
  <c r="AB692" i="67"/>
  <c r="AC692" i="67"/>
  <c r="AD692" i="67"/>
  <c r="AE692" i="67"/>
  <c r="AF692" i="67"/>
  <c r="AG692" i="67"/>
  <c r="AH692" i="67"/>
  <c r="AI692" i="67"/>
  <c r="AJ692" i="67"/>
  <c r="AK692" i="67"/>
  <c r="AL692" i="67"/>
  <c r="AM692" i="67"/>
  <c r="AN692" i="67"/>
  <c r="AO692" i="67"/>
  <c r="AP692" i="67"/>
  <c r="AQ692" i="67"/>
  <c r="AR692" i="67"/>
  <c r="AS692" i="67"/>
  <c r="AT692" i="67"/>
  <c r="AU692" i="67"/>
  <c r="AV692" i="67"/>
  <c r="AW692" i="67"/>
  <c r="AX692" i="67"/>
  <c r="AY692" i="67"/>
  <c r="AZ692" i="67"/>
  <c r="BA692" i="67"/>
  <c r="BB692" i="67"/>
  <c r="BC692" i="67"/>
  <c r="BD692" i="67"/>
  <c r="BE692" i="67"/>
  <c r="BF692" i="67"/>
  <c r="BG692" i="67"/>
  <c r="BH692" i="67"/>
  <c r="BI692" i="67"/>
  <c r="BJ692" i="67"/>
  <c r="BK692" i="67"/>
  <c r="BL692" i="67"/>
  <c r="BM692" i="67"/>
  <c r="BN692" i="67"/>
  <c r="BO692" i="67"/>
  <c r="BP692" i="67"/>
  <c r="BQ692" i="67"/>
  <c r="BR692" i="67"/>
  <c r="BS692" i="67"/>
  <c r="BT692" i="67"/>
  <c r="BU692" i="67"/>
  <c r="BV692" i="67"/>
  <c r="BW692" i="67"/>
  <c r="BX692" i="67"/>
  <c r="BY692" i="67"/>
  <c r="BZ692" i="67"/>
  <c r="CA692" i="67"/>
  <c r="CB692" i="67"/>
  <c r="CC692" i="67"/>
  <c r="CD692" i="67"/>
  <c r="CE692" i="67"/>
  <c r="CF692" i="67"/>
  <c r="CG692" i="67"/>
  <c r="CH692" i="67"/>
  <c r="CI692" i="67"/>
  <c r="CJ692" i="67"/>
  <c r="CK692" i="67"/>
  <c r="CL692" i="67"/>
  <c r="CM692" i="67"/>
  <c r="CN692" i="67"/>
  <c r="CO692" i="67"/>
  <c r="CP692" i="67"/>
  <c r="CQ692" i="67"/>
  <c r="CR692" i="67"/>
  <c r="CS692" i="67"/>
  <c r="CT692" i="67"/>
  <c r="CU692" i="67"/>
  <c r="CV692" i="67"/>
  <c r="CW692" i="67"/>
  <c r="CX692" i="67"/>
  <c r="CY692" i="67"/>
  <c r="CZ692" i="67"/>
  <c r="DA692" i="67"/>
  <c r="DB692" i="67"/>
  <c r="DC692" i="67"/>
  <c r="DD692" i="67"/>
  <c r="DE692" i="67"/>
  <c r="DF692" i="67"/>
  <c r="DG692" i="67"/>
  <c r="DH692" i="67"/>
  <c r="DI692" i="67"/>
  <c r="DJ692" i="67"/>
  <c r="DK692" i="67"/>
  <c r="DL692" i="67"/>
  <c r="DM692" i="67"/>
  <c r="DN692" i="67"/>
  <c r="DO692" i="67"/>
  <c r="DP692" i="67"/>
  <c r="DQ692" i="67"/>
  <c r="DR692" i="67"/>
  <c r="DS692" i="67"/>
  <c r="DT692" i="67"/>
  <c r="DU692" i="67"/>
  <c r="DV692" i="67"/>
  <c r="DW692" i="67"/>
  <c r="DX692" i="67"/>
  <c r="DY692" i="67"/>
  <c r="DZ692" i="67"/>
  <c r="EA692" i="67"/>
  <c r="EB692" i="67"/>
  <c r="EI692" i="67"/>
  <c r="EJ692" i="67"/>
  <c r="A693" i="67"/>
  <c r="B693" i="67"/>
  <c r="C693" i="67"/>
  <c r="D693" i="67"/>
  <c r="E693" i="67"/>
  <c r="F693" i="67"/>
  <c r="G693" i="67"/>
  <c r="H693" i="67"/>
  <c r="I693" i="67"/>
  <c r="J693" i="67"/>
  <c r="K693" i="67"/>
  <c r="L693" i="67"/>
  <c r="M693" i="67"/>
  <c r="N693" i="67"/>
  <c r="O693" i="67"/>
  <c r="P693" i="67"/>
  <c r="Q693" i="67"/>
  <c r="R693" i="67"/>
  <c r="S693" i="67"/>
  <c r="T693" i="67"/>
  <c r="U693" i="67"/>
  <c r="V693" i="67"/>
  <c r="W693" i="67"/>
  <c r="X693" i="67"/>
  <c r="Y693" i="67"/>
  <c r="Z693" i="67"/>
  <c r="AA693" i="67"/>
  <c r="AB693" i="67"/>
  <c r="AC693" i="67"/>
  <c r="AD693" i="67"/>
  <c r="AE693" i="67"/>
  <c r="AF693" i="67"/>
  <c r="AG693" i="67"/>
  <c r="AH693" i="67"/>
  <c r="AI693" i="67"/>
  <c r="AJ693" i="67"/>
  <c r="AK693" i="67"/>
  <c r="AL693" i="67"/>
  <c r="AM693" i="67"/>
  <c r="AN693" i="67"/>
  <c r="AO693" i="67"/>
  <c r="AP693" i="67"/>
  <c r="AQ693" i="67"/>
  <c r="AR693" i="67"/>
  <c r="AS693" i="67"/>
  <c r="AT693" i="67"/>
  <c r="AU693" i="67"/>
  <c r="AV693" i="67"/>
  <c r="AW693" i="67"/>
  <c r="AX693" i="67"/>
  <c r="AY693" i="67"/>
  <c r="AZ693" i="67"/>
  <c r="BA693" i="67"/>
  <c r="BB693" i="67"/>
  <c r="BC693" i="67"/>
  <c r="BD693" i="67"/>
  <c r="BE693" i="67"/>
  <c r="BF693" i="67"/>
  <c r="BG693" i="67"/>
  <c r="BH693" i="67"/>
  <c r="BI693" i="67"/>
  <c r="BJ693" i="67"/>
  <c r="BK693" i="67"/>
  <c r="BL693" i="67"/>
  <c r="BM693" i="67"/>
  <c r="BN693" i="67"/>
  <c r="BO693" i="67"/>
  <c r="BP693" i="67"/>
  <c r="BQ693" i="67"/>
  <c r="BR693" i="67"/>
  <c r="BS693" i="67"/>
  <c r="BT693" i="67"/>
  <c r="BU693" i="67"/>
  <c r="BV693" i="67"/>
  <c r="BW693" i="67"/>
  <c r="BX693" i="67"/>
  <c r="BY693" i="67"/>
  <c r="BZ693" i="67"/>
  <c r="CD693" i="67"/>
  <c r="CE693" i="67"/>
  <c r="CF693" i="67"/>
  <c r="CG693" i="67"/>
  <c r="CH693" i="67"/>
  <c r="CI693" i="67"/>
  <c r="CJ693" i="67"/>
  <c r="CK693" i="67"/>
  <c r="CL693" i="67"/>
  <c r="CM693" i="67"/>
  <c r="CN693" i="67"/>
  <c r="CO693" i="67"/>
  <c r="CP693" i="67"/>
  <c r="CQ693" i="67"/>
  <c r="CR693" i="67"/>
  <c r="CS693" i="67"/>
  <c r="CT693" i="67"/>
  <c r="CU693" i="67"/>
  <c r="CV693" i="67"/>
  <c r="CW693" i="67"/>
  <c r="CX693" i="67"/>
  <c r="CY693" i="67"/>
  <c r="CZ693" i="67"/>
  <c r="DA693" i="67"/>
  <c r="DB693" i="67"/>
  <c r="DC693" i="67"/>
  <c r="DD693" i="67"/>
  <c r="DE693" i="67"/>
  <c r="DF693" i="67"/>
  <c r="DG693" i="67"/>
  <c r="DH693" i="67"/>
  <c r="DI693" i="67"/>
  <c r="DJ693" i="67"/>
  <c r="DK693" i="67"/>
  <c r="DL693" i="67"/>
  <c r="DM693" i="67"/>
  <c r="DN693" i="67"/>
  <c r="DO693" i="67"/>
  <c r="DP693" i="67"/>
  <c r="DQ693" i="67"/>
  <c r="DR693" i="67"/>
  <c r="DS693" i="67"/>
  <c r="DT693" i="67"/>
  <c r="DU693" i="67"/>
  <c r="DV693" i="67"/>
  <c r="DW693" i="67"/>
  <c r="DX693" i="67"/>
  <c r="DY693" i="67"/>
  <c r="DZ693" i="67"/>
  <c r="EA693" i="67"/>
  <c r="EB693" i="67"/>
  <c r="A694" i="67"/>
  <c r="B694" i="67"/>
  <c r="C694" i="67"/>
  <c r="D694" i="67"/>
  <c r="E694" i="67"/>
  <c r="F694" i="67"/>
  <c r="G694" i="67"/>
  <c r="H694" i="67"/>
  <c r="I694" i="67"/>
  <c r="J694" i="67"/>
  <c r="K694" i="67"/>
  <c r="L694" i="67"/>
  <c r="M694" i="67"/>
  <c r="N694" i="67"/>
  <c r="O694" i="67"/>
  <c r="P694" i="67"/>
  <c r="Q694" i="67"/>
  <c r="R694" i="67"/>
  <c r="S694" i="67"/>
  <c r="T694" i="67"/>
  <c r="U694" i="67"/>
  <c r="V694" i="67"/>
  <c r="W694" i="67"/>
  <c r="X694" i="67"/>
  <c r="Y694" i="67"/>
  <c r="Z694" i="67"/>
  <c r="AA694" i="67"/>
  <c r="AB694" i="67"/>
  <c r="AC694" i="67"/>
  <c r="AD694" i="67"/>
  <c r="AE694" i="67"/>
  <c r="AF694" i="67"/>
  <c r="AG694" i="67"/>
  <c r="AH694" i="67"/>
  <c r="AI694" i="67"/>
  <c r="AJ694" i="67"/>
  <c r="AK694" i="67"/>
  <c r="AL694" i="67"/>
  <c r="AM694" i="67"/>
  <c r="AN694" i="67"/>
  <c r="AO694" i="67"/>
  <c r="AP694" i="67"/>
  <c r="AQ694" i="67"/>
  <c r="AR694" i="67"/>
  <c r="AS694" i="67"/>
  <c r="AT694" i="67"/>
  <c r="AU694" i="67"/>
  <c r="AV694" i="67"/>
  <c r="AW694" i="67"/>
  <c r="AX694" i="67"/>
  <c r="AY694" i="67"/>
  <c r="AZ694" i="67"/>
  <c r="BA694" i="67"/>
  <c r="BB694" i="67"/>
  <c r="BC694" i="67"/>
  <c r="BD694" i="67"/>
  <c r="BE694" i="67"/>
  <c r="BF694" i="67"/>
  <c r="BG694" i="67"/>
  <c r="BH694" i="67"/>
  <c r="BI694" i="67"/>
  <c r="BJ694" i="67"/>
  <c r="BK694" i="67"/>
  <c r="BL694" i="67"/>
  <c r="BM694" i="67"/>
  <c r="BN694" i="67"/>
  <c r="BO694" i="67"/>
  <c r="BP694" i="67"/>
  <c r="BQ694" i="67"/>
  <c r="BR694" i="67"/>
  <c r="BS694" i="67"/>
  <c r="BT694" i="67"/>
  <c r="BU694" i="67"/>
  <c r="BV694" i="67"/>
  <c r="BW694" i="67"/>
  <c r="BX694" i="67"/>
  <c r="BY694" i="67"/>
  <c r="BZ694" i="67"/>
  <c r="CA694" i="67"/>
  <c r="CB694" i="67"/>
  <c r="CC694" i="67"/>
  <c r="CD694" i="67"/>
  <c r="CE694" i="67"/>
  <c r="CF694" i="67"/>
  <c r="CG694" i="67"/>
  <c r="CH694" i="67"/>
  <c r="CI694" i="67"/>
  <c r="CJ694" i="67"/>
  <c r="CK694" i="67"/>
  <c r="CL694" i="67"/>
  <c r="CM694" i="67"/>
  <c r="CN694" i="67"/>
  <c r="CO694" i="67"/>
  <c r="CP694" i="67"/>
  <c r="CQ694" i="67"/>
  <c r="CR694" i="67"/>
  <c r="CS694" i="67"/>
  <c r="CT694" i="67"/>
  <c r="CU694" i="67"/>
  <c r="CV694" i="67"/>
  <c r="CW694" i="67"/>
  <c r="CX694" i="67"/>
  <c r="CY694" i="67"/>
  <c r="CZ694" i="67"/>
  <c r="DA694" i="67"/>
  <c r="DB694" i="67"/>
  <c r="DC694" i="67"/>
  <c r="DD694" i="67"/>
  <c r="DE694" i="67"/>
  <c r="DF694" i="67"/>
  <c r="DG694" i="67"/>
  <c r="DH694" i="67"/>
  <c r="DI694" i="67"/>
  <c r="DJ694" i="67"/>
  <c r="DK694" i="67"/>
  <c r="DL694" i="67"/>
  <c r="DM694" i="67"/>
  <c r="DN694" i="67"/>
  <c r="DO694" i="67"/>
  <c r="DP694" i="67"/>
  <c r="DQ694" i="67"/>
  <c r="DR694" i="67"/>
  <c r="DS694" i="67"/>
  <c r="DT694" i="67"/>
  <c r="DU694" i="67"/>
  <c r="DV694" i="67"/>
  <c r="DW694" i="67"/>
  <c r="DX694" i="67"/>
  <c r="DY694" i="67"/>
  <c r="DZ694" i="67"/>
  <c r="EA694" i="67"/>
  <c r="EB694" i="67"/>
  <c r="A695" i="67"/>
  <c r="B695" i="67"/>
  <c r="C695" i="67"/>
  <c r="D695" i="67"/>
  <c r="E695" i="67"/>
  <c r="F695" i="67"/>
  <c r="G695" i="67"/>
  <c r="H695" i="67"/>
  <c r="I695" i="67"/>
  <c r="J695" i="67"/>
  <c r="K695" i="67"/>
  <c r="L695" i="67"/>
  <c r="M695" i="67"/>
  <c r="N695" i="67"/>
  <c r="O695" i="67"/>
  <c r="P695" i="67"/>
  <c r="Q695" i="67"/>
  <c r="R695" i="67"/>
  <c r="S695" i="67"/>
  <c r="T695" i="67"/>
  <c r="U695" i="67"/>
  <c r="V695" i="67"/>
  <c r="W695" i="67"/>
  <c r="X695" i="67"/>
  <c r="Y695" i="67"/>
  <c r="Z695" i="67"/>
  <c r="AA695" i="67"/>
  <c r="AB695" i="67"/>
  <c r="AC695" i="67"/>
  <c r="AD695" i="67"/>
  <c r="AE695" i="67"/>
  <c r="AF695" i="67"/>
  <c r="AG695" i="67"/>
  <c r="AH695" i="67"/>
  <c r="AI695" i="67"/>
  <c r="AJ695" i="67"/>
  <c r="AK695" i="67"/>
  <c r="AL695" i="67"/>
  <c r="AM695" i="67"/>
  <c r="AN695" i="67"/>
  <c r="AO695" i="67"/>
  <c r="AP695" i="67"/>
  <c r="AQ695" i="67"/>
  <c r="AR695" i="67"/>
  <c r="AS695" i="67"/>
  <c r="AT695" i="67"/>
  <c r="AU695" i="67"/>
  <c r="AV695" i="67"/>
  <c r="AW695" i="67"/>
  <c r="AX695" i="67"/>
  <c r="AY695" i="67"/>
  <c r="AZ695" i="67"/>
  <c r="BA695" i="67"/>
  <c r="BB695" i="67"/>
  <c r="BC695" i="67"/>
  <c r="BD695" i="67"/>
  <c r="BE695" i="67"/>
  <c r="BF695" i="67"/>
  <c r="BG695" i="67"/>
  <c r="BH695" i="67"/>
  <c r="BI695" i="67"/>
  <c r="BJ695" i="67"/>
  <c r="BK695" i="67"/>
  <c r="BL695" i="67"/>
  <c r="BM695" i="67"/>
  <c r="BN695" i="67"/>
  <c r="BO695" i="67"/>
  <c r="BP695" i="67"/>
  <c r="BQ695" i="67"/>
  <c r="BR695" i="67"/>
  <c r="BS695" i="67"/>
  <c r="BT695" i="67"/>
  <c r="BU695" i="67"/>
  <c r="BV695" i="67"/>
  <c r="BW695" i="67"/>
  <c r="BX695" i="67"/>
  <c r="BY695" i="67"/>
  <c r="BZ695" i="67"/>
  <c r="CA695" i="67"/>
  <c r="CB695" i="67"/>
  <c r="CC695" i="67"/>
  <c r="CD695" i="67"/>
  <c r="CE695" i="67"/>
  <c r="CF695" i="67"/>
  <c r="CG695" i="67"/>
  <c r="CH695" i="67"/>
  <c r="CI695" i="67"/>
  <c r="CJ695" i="67"/>
  <c r="CK695" i="67"/>
  <c r="CL695" i="67"/>
  <c r="CM695" i="67"/>
  <c r="CN695" i="67"/>
  <c r="CO695" i="67"/>
  <c r="CP695" i="67"/>
  <c r="CQ695" i="67"/>
  <c r="CR695" i="67"/>
  <c r="CS695" i="67"/>
  <c r="CT695" i="67"/>
  <c r="CU695" i="67"/>
  <c r="CV695" i="67"/>
  <c r="CW695" i="67"/>
  <c r="CX695" i="67"/>
  <c r="CY695" i="67"/>
  <c r="CZ695" i="67"/>
  <c r="DA695" i="67"/>
  <c r="DB695" i="67"/>
  <c r="DC695" i="67"/>
  <c r="DD695" i="67"/>
  <c r="DE695" i="67"/>
  <c r="DF695" i="67"/>
  <c r="DG695" i="67"/>
  <c r="DH695" i="67"/>
  <c r="DI695" i="67"/>
  <c r="DJ695" i="67"/>
  <c r="DK695" i="67"/>
  <c r="DL695" i="67"/>
  <c r="DM695" i="67"/>
  <c r="DN695" i="67"/>
  <c r="DO695" i="67"/>
  <c r="DP695" i="67"/>
  <c r="DQ695" i="67"/>
  <c r="DR695" i="67"/>
  <c r="DS695" i="67"/>
  <c r="DT695" i="67"/>
  <c r="DU695" i="67"/>
  <c r="DV695" i="67"/>
  <c r="DW695" i="67"/>
  <c r="DX695" i="67"/>
  <c r="DY695" i="67"/>
  <c r="DZ695" i="67"/>
  <c r="EA695" i="67"/>
  <c r="EB695" i="67"/>
  <c r="EC695" i="67"/>
  <c r="ED695" i="67"/>
  <c r="EE695" i="67"/>
  <c r="EF695" i="67"/>
  <c r="EG695" i="67"/>
  <c r="EH695" i="67"/>
  <c r="EI695" i="67"/>
  <c r="EJ695" i="67"/>
  <c r="A696" i="67"/>
  <c r="B696" i="67"/>
  <c r="C696" i="67"/>
  <c r="D696" i="67"/>
  <c r="E696" i="67"/>
  <c r="F696" i="67"/>
  <c r="G696" i="67"/>
  <c r="H696" i="67"/>
  <c r="I696" i="67"/>
  <c r="J696" i="67"/>
  <c r="K696" i="67"/>
  <c r="L696" i="67"/>
  <c r="M696" i="67"/>
  <c r="N696" i="67"/>
  <c r="O696" i="67"/>
  <c r="P696" i="67"/>
  <c r="Q696" i="67"/>
  <c r="R696" i="67"/>
  <c r="S696" i="67"/>
  <c r="T696" i="67"/>
  <c r="U696" i="67"/>
  <c r="V696" i="67"/>
  <c r="W696" i="67"/>
  <c r="X696" i="67"/>
  <c r="Y696" i="67"/>
  <c r="Z696" i="67"/>
  <c r="AA696" i="67"/>
  <c r="AB696" i="67"/>
  <c r="AC696" i="67"/>
  <c r="AD696" i="67"/>
  <c r="AE696" i="67"/>
  <c r="AF696" i="67"/>
  <c r="AG696" i="67"/>
  <c r="AH696" i="67"/>
  <c r="AI696" i="67"/>
  <c r="AJ696" i="67"/>
  <c r="AK696" i="67"/>
  <c r="AL696" i="67"/>
  <c r="AM696" i="67"/>
  <c r="AN696" i="67"/>
  <c r="AO696" i="67"/>
  <c r="AP696" i="67"/>
  <c r="AQ696" i="67"/>
  <c r="AR696" i="67"/>
  <c r="AS696" i="67"/>
  <c r="AT696" i="67"/>
  <c r="AU696" i="67"/>
  <c r="AV696" i="67"/>
  <c r="AW696" i="67"/>
  <c r="AX696" i="67"/>
  <c r="AY696" i="67"/>
  <c r="AZ696" i="67"/>
  <c r="BA696" i="67"/>
  <c r="BB696" i="67"/>
  <c r="BC696" i="67"/>
  <c r="BD696" i="67"/>
  <c r="BE696" i="67"/>
  <c r="BF696" i="67"/>
  <c r="BG696" i="67"/>
  <c r="BH696" i="67"/>
  <c r="BI696" i="67"/>
  <c r="BJ696" i="67"/>
  <c r="BK696" i="67"/>
  <c r="BL696" i="67"/>
  <c r="BM696" i="67"/>
  <c r="BN696" i="67"/>
  <c r="BO696" i="67"/>
  <c r="BP696" i="67"/>
  <c r="BQ696" i="67"/>
  <c r="BS696" i="67"/>
  <c r="BT696" i="67"/>
  <c r="BU696" i="67"/>
  <c r="CF696" i="67"/>
  <c r="CH696" i="67"/>
  <c r="CI696" i="67"/>
  <c r="CJ696" i="67"/>
  <c r="CK696" i="67"/>
  <c r="CL696" i="67"/>
  <c r="CM696" i="67"/>
  <c r="CN696" i="67"/>
  <c r="CO696" i="67"/>
  <c r="CP696" i="67"/>
  <c r="CQ696" i="67"/>
  <c r="CR696" i="67"/>
  <c r="CS696" i="67"/>
  <c r="CT696" i="67"/>
  <c r="CU696" i="67"/>
  <c r="CV696" i="67"/>
  <c r="CW696" i="67"/>
  <c r="CX696" i="67"/>
  <c r="CY696" i="67"/>
  <c r="CZ696" i="67"/>
  <c r="DA696" i="67"/>
  <c r="DB696" i="67"/>
  <c r="DC696" i="67"/>
  <c r="DD696" i="67"/>
  <c r="DE696" i="67"/>
  <c r="DF696" i="67"/>
  <c r="DG696" i="67"/>
  <c r="DH696" i="67"/>
  <c r="DI696" i="67"/>
  <c r="DJ696" i="67"/>
  <c r="DK696" i="67"/>
  <c r="DL696" i="67"/>
  <c r="DM696" i="67"/>
  <c r="DN696" i="67"/>
  <c r="DO696" i="67"/>
  <c r="DP696" i="67"/>
  <c r="DQ696" i="67"/>
  <c r="DR696" i="67"/>
  <c r="DS696" i="67"/>
  <c r="A697" i="67"/>
  <c r="B697" i="67"/>
  <c r="C697" i="67"/>
  <c r="D697" i="67"/>
  <c r="E697" i="67"/>
  <c r="F697" i="67"/>
  <c r="G697" i="67"/>
  <c r="H697" i="67"/>
  <c r="I697" i="67"/>
  <c r="J697" i="67"/>
  <c r="K697" i="67"/>
  <c r="L697" i="67"/>
  <c r="M697" i="67"/>
  <c r="N697" i="67"/>
  <c r="O697" i="67"/>
  <c r="P697" i="67"/>
  <c r="Q697" i="67"/>
  <c r="R697" i="67"/>
  <c r="S697" i="67"/>
  <c r="T697" i="67"/>
  <c r="U697" i="67"/>
  <c r="V697" i="67"/>
  <c r="W697" i="67"/>
  <c r="X697" i="67"/>
  <c r="Y697" i="67"/>
  <c r="Z697" i="67"/>
  <c r="AA697" i="67"/>
  <c r="AB697" i="67"/>
  <c r="AC697" i="67"/>
  <c r="AD697" i="67"/>
  <c r="AE697" i="67"/>
  <c r="AF697" i="67"/>
  <c r="AG697" i="67"/>
  <c r="AH697" i="67"/>
  <c r="AI697" i="67"/>
  <c r="AJ697" i="67"/>
  <c r="AK697" i="67"/>
  <c r="AL697" i="67"/>
  <c r="AM697" i="67"/>
  <c r="AN697" i="67"/>
  <c r="AO697" i="67"/>
  <c r="AP697" i="67"/>
  <c r="AQ697" i="67"/>
  <c r="AR697" i="67"/>
  <c r="AS697" i="67"/>
  <c r="CD697" i="67"/>
  <c r="CE697" i="67"/>
  <c r="CF697" i="67"/>
  <c r="CG697" i="67"/>
  <c r="CH697" i="67"/>
  <c r="CI697" i="67"/>
  <c r="CJ697" i="67"/>
  <c r="CK697" i="67"/>
  <c r="CL697" i="67"/>
  <c r="CM697" i="67"/>
  <c r="CN697" i="67"/>
  <c r="CO697" i="67"/>
  <c r="CP697" i="67"/>
  <c r="CQ697" i="67"/>
  <c r="CR697" i="67"/>
  <c r="CS697" i="67"/>
  <c r="CT697" i="67"/>
  <c r="CU697" i="67"/>
  <c r="CV697" i="67"/>
  <c r="CW697" i="67"/>
  <c r="CX697" i="67"/>
  <c r="CY697" i="67"/>
  <c r="CZ697" i="67"/>
  <c r="DA697" i="67"/>
  <c r="DB697" i="67"/>
  <c r="DC697" i="67"/>
  <c r="DD697" i="67"/>
  <c r="DE697" i="67"/>
  <c r="DF697" i="67"/>
  <c r="DG697" i="67"/>
  <c r="DH697" i="67"/>
  <c r="DI697" i="67"/>
  <c r="DJ697" i="67"/>
  <c r="DK697" i="67"/>
  <c r="DL697" i="67"/>
  <c r="DM697" i="67"/>
  <c r="DN697" i="67"/>
  <c r="DO697" i="67"/>
  <c r="DP697" i="67"/>
  <c r="ED697" i="67"/>
  <c r="EE697" i="67"/>
  <c r="EF697" i="67"/>
  <c r="EG697" i="67"/>
  <c r="EH697" i="67"/>
  <c r="EI697" i="67"/>
  <c r="EJ697" i="67"/>
  <c r="A698" i="67"/>
  <c r="B698" i="67"/>
  <c r="C698" i="67"/>
  <c r="D698" i="67"/>
  <c r="E698" i="67"/>
  <c r="F698" i="67"/>
  <c r="G698" i="67"/>
  <c r="H698" i="67"/>
  <c r="I698" i="67"/>
  <c r="J698" i="67"/>
  <c r="K698" i="67"/>
  <c r="L698" i="67"/>
  <c r="M698" i="67"/>
  <c r="N698" i="67"/>
  <c r="O698" i="67"/>
  <c r="P698" i="67"/>
  <c r="Q698" i="67"/>
  <c r="R698" i="67"/>
  <c r="S698" i="67"/>
  <c r="T698" i="67"/>
  <c r="U698" i="67"/>
  <c r="V698" i="67"/>
  <c r="W698" i="67"/>
  <c r="X698" i="67"/>
  <c r="Y698" i="67"/>
  <c r="Z698" i="67"/>
  <c r="AA698" i="67"/>
  <c r="AB698" i="67"/>
  <c r="AC698" i="67"/>
  <c r="AD698" i="67"/>
  <c r="AE698" i="67"/>
  <c r="AF698" i="67"/>
  <c r="AG698" i="67"/>
  <c r="AH698" i="67"/>
  <c r="AI698" i="67"/>
  <c r="AJ698" i="67"/>
  <c r="AK698" i="67"/>
  <c r="AL698" i="67"/>
  <c r="AM698" i="67"/>
  <c r="AN698" i="67"/>
  <c r="AO698" i="67"/>
  <c r="AP698" i="67"/>
  <c r="AQ698" i="67"/>
  <c r="AR698" i="67"/>
  <c r="AS698" i="67"/>
  <c r="AT698" i="67"/>
  <c r="AU698" i="67"/>
  <c r="AV698" i="67"/>
  <c r="AW698" i="67"/>
  <c r="AX698" i="67"/>
  <c r="AY698" i="67"/>
  <c r="AZ698" i="67"/>
  <c r="BA698" i="67"/>
  <c r="BB698" i="67"/>
  <c r="BC698" i="67"/>
  <c r="BD698" i="67"/>
  <c r="BE698" i="67"/>
  <c r="BF698" i="67"/>
  <c r="BG698" i="67"/>
  <c r="BH698" i="67"/>
  <c r="BI698" i="67"/>
  <c r="BJ698" i="67"/>
  <c r="BK698" i="67"/>
  <c r="BL698" i="67"/>
  <c r="BM698" i="67"/>
  <c r="BN698" i="67"/>
  <c r="BO698" i="67"/>
  <c r="BP698" i="67"/>
  <c r="BQ698" i="67"/>
  <c r="BR698" i="67"/>
  <c r="BS698" i="67"/>
  <c r="BT698" i="67"/>
  <c r="BU698" i="67"/>
  <c r="BV698" i="67"/>
  <c r="BW698" i="67"/>
  <c r="BX698" i="67"/>
  <c r="BY698" i="67"/>
  <c r="BZ698" i="67"/>
  <c r="CA698" i="67"/>
  <c r="CB698" i="67"/>
  <c r="CC698" i="67"/>
  <c r="CD698" i="67"/>
  <c r="CE698" i="67"/>
  <c r="CF698" i="67"/>
  <c r="CG698" i="67"/>
  <c r="CH698" i="67"/>
  <c r="CI698" i="67"/>
  <c r="CJ698" i="67"/>
  <c r="CK698" i="67"/>
  <c r="CL698" i="67"/>
  <c r="CM698" i="67"/>
  <c r="CN698" i="67"/>
  <c r="CO698" i="67"/>
  <c r="CP698" i="67"/>
  <c r="CQ698" i="67"/>
  <c r="CR698" i="67"/>
  <c r="CS698" i="67"/>
  <c r="CT698" i="67"/>
  <c r="CU698" i="67"/>
  <c r="CV698" i="67"/>
  <c r="CW698" i="67"/>
  <c r="CX698" i="67"/>
  <c r="CY698" i="67"/>
  <c r="CZ698" i="67"/>
  <c r="DA698" i="67"/>
  <c r="DB698" i="67"/>
  <c r="DC698" i="67"/>
  <c r="DD698" i="67"/>
  <c r="DE698" i="67"/>
  <c r="DF698" i="67"/>
  <c r="DG698" i="67"/>
  <c r="DH698" i="67"/>
  <c r="DI698" i="67"/>
  <c r="DJ698" i="67"/>
  <c r="DK698" i="67"/>
  <c r="DL698" i="67"/>
  <c r="DM698" i="67"/>
  <c r="DN698" i="67"/>
  <c r="DO698" i="67"/>
  <c r="DP698" i="67"/>
  <c r="DQ698" i="67"/>
  <c r="DR698" i="67"/>
  <c r="DS698" i="67"/>
  <c r="DT698" i="67"/>
  <c r="DU698" i="67"/>
  <c r="DV698" i="67"/>
  <c r="DW698" i="67"/>
  <c r="DX698" i="67"/>
  <c r="DY698" i="67"/>
  <c r="DZ698" i="67"/>
  <c r="EA698" i="67"/>
  <c r="EB698" i="67"/>
  <c r="EC698" i="67"/>
  <c r="ED698" i="67"/>
  <c r="EE698" i="67"/>
  <c r="EF698" i="67"/>
  <c r="EG698" i="67"/>
  <c r="EH698" i="67"/>
  <c r="EI698" i="67"/>
  <c r="EJ698" i="67"/>
  <c r="A699" i="67"/>
  <c r="B699" i="67"/>
  <c r="C699" i="67"/>
  <c r="D699" i="67"/>
  <c r="E699" i="67"/>
  <c r="F699" i="67"/>
  <c r="G699" i="67"/>
  <c r="H699" i="67"/>
  <c r="I699" i="67"/>
  <c r="J699" i="67"/>
  <c r="K699" i="67"/>
  <c r="L699" i="67"/>
  <c r="M699" i="67"/>
  <c r="N699" i="67"/>
  <c r="O699" i="67"/>
  <c r="P699" i="67"/>
  <c r="Q699" i="67"/>
  <c r="R699" i="67"/>
  <c r="S699" i="67"/>
  <c r="T699" i="67"/>
  <c r="U699" i="67"/>
  <c r="V699" i="67"/>
  <c r="W699" i="67"/>
  <c r="X699" i="67"/>
  <c r="Y699" i="67"/>
  <c r="Z699" i="67"/>
  <c r="AA699" i="67"/>
  <c r="AB699" i="67"/>
  <c r="AC699" i="67"/>
  <c r="AD699" i="67"/>
  <c r="AE699" i="67"/>
  <c r="AF699" i="67"/>
  <c r="AG699" i="67"/>
  <c r="AH699" i="67"/>
  <c r="AI699" i="67"/>
  <c r="AJ699" i="67"/>
  <c r="AK699" i="67"/>
  <c r="AL699" i="67"/>
  <c r="AM699" i="67"/>
  <c r="AN699" i="67"/>
  <c r="AO699" i="67"/>
  <c r="AP699" i="67"/>
  <c r="AQ699" i="67"/>
  <c r="AR699" i="67"/>
  <c r="AS699" i="67"/>
  <c r="AT699" i="67"/>
  <c r="AU699" i="67"/>
  <c r="AV699" i="67"/>
  <c r="AW699" i="67"/>
  <c r="AX699" i="67"/>
  <c r="AY699" i="67"/>
  <c r="AZ699" i="67"/>
  <c r="BA699" i="67"/>
  <c r="BB699" i="67"/>
  <c r="BC699" i="67"/>
  <c r="BD699" i="67"/>
  <c r="BE699" i="67"/>
  <c r="BF699" i="67"/>
  <c r="BG699" i="67"/>
  <c r="BH699" i="67"/>
  <c r="BI699" i="67"/>
  <c r="BJ699" i="67"/>
  <c r="BK699" i="67"/>
  <c r="BL699" i="67"/>
  <c r="BM699" i="67"/>
  <c r="BN699" i="67"/>
  <c r="BO699" i="67"/>
  <c r="BP699" i="67"/>
  <c r="BQ699" i="67"/>
  <c r="BR699" i="67"/>
  <c r="BS699" i="67"/>
  <c r="BT699" i="67"/>
  <c r="BV699" i="67"/>
  <c r="BW699" i="67"/>
  <c r="BX699" i="67"/>
  <c r="BY699" i="67"/>
  <c r="BZ699" i="67"/>
  <c r="CA699" i="67"/>
  <c r="CB699" i="67"/>
  <c r="CC699" i="67"/>
  <c r="CD699" i="67"/>
  <c r="CE699" i="67"/>
  <c r="CF699" i="67"/>
  <c r="CG699" i="67"/>
  <c r="CH699" i="67"/>
  <c r="CI699" i="67"/>
  <c r="CJ699" i="67"/>
  <c r="CK699" i="67"/>
  <c r="CL699" i="67"/>
  <c r="CM699" i="67"/>
  <c r="CN699" i="67"/>
  <c r="CO699" i="67"/>
  <c r="CP699" i="67"/>
  <c r="CQ699" i="67"/>
  <c r="CR699" i="67"/>
  <c r="CS699" i="67"/>
  <c r="CT699" i="67"/>
  <c r="CU699" i="67"/>
  <c r="CV699" i="67"/>
  <c r="CW699" i="67"/>
  <c r="CX699" i="67"/>
  <c r="CY699" i="67"/>
  <c r="CZ699" i="67"/>
  <c r="DA699" i="67"/>
  <c r="DB699" i="67"/>
  <c r="DC699" i="67"/>
  <c r="DD699" i="67"/>
  <c r="DE699" i="67"/>
  <c r="DF699" i="67"/>
  <c r="DG699" i="67"/>
  <c r="DH699" i="67"/>
  <c r="DI699" i="67"/>
  <c r="DJ699" i="67"/>
  <c r="DK699" i="67"/>
  <c r="DL699" i="67"/>
  <c r="DM699" i="67"/>
  <c r="DN699" i="67"/>
  <c r="DO699" i="67"/>
  <c r="DP699" i="67"/>
  <c r="DQ699" i="67"/>
  <c r="DR699" i="67"/>
  <c r="DS699" i="67"/>
  <c r="EC699" i="67"/>
  <c r="ED699" i="67"/>
  <c r="EE699" i="67"/>
  <c r="EF699" i="67"/>
  <c r="EG699" i="67"/>
  <c r="EH699" i="67"/>
  <c r="EI699" i="67"/>
  <c r="EJ699" i="67"/>
  <c r="A700" i="67"/>
  <c r="B700" i="67"/>
  <c r="C700" i="67"/>
  <c r="D700" i="67"/>
  <c r="E700" i="67"/>
  <c r="F700" i="67"/>
  <c r="G700" i="67"/>
  <c r="H700" i="67"/>
  <c r="I700" i="67"/>
  <c r="J700" i="67"/>
  <c r="K700" i="67"/>
  <c r="L700" i="67"/>
  <c r="M700" i="67"/>
  <c r="N700" i="67"/>
  <c r="O700" i="67"/>
  <c r="P700" i="67"/>
  <c r="Q700" i="67"/>
  <c r="R700" i="67"/>
  <c r="S700" i="67"/>
  <c r="T700" i="67"/>
  <c r="U700" i="67"/>
  <c r="V700" i="67"/>
  <c r="W700" i="67"/>
  <c r="X700" i="67"/>
  <c r="Y700" i="67"/>
  <c r="Z700" i="67"/>
  <c r="AA700" i="67"/>
  <c r="AB700" i="67"/>
  <c r="AC700" i="67"/>
  <c r="AD700" i="67"/>
  <c r="AE700" i="67"/>
  <c r="AF700" i="67"/>
  <c r="AG700" i="67"/>
  <c r="AH700" i="67"/>
  <c r="AI700" i="67"/>
  <c r="AJ700" i="67"/>
  <c r="AK700" i="67"/>
  <c r="AL700" i="67"/>
  <c r="AM700" i="67"/>
  <c r="AN700" i="67"/>
  <c r="AO700" i="67"/>
  <c r="AP700" i="67"/>
  <c r="AQ700" i="67"/>
  <c r="AR700" i="67"/>
  <c r="AS700" i="67"/>
  <c r="AT700" i="67"/>
  <c r="AU700" i="67"/>
  <c r="AV700" i="67"/>
  <c r="AW700" i="67"/>
  <c r="AX700" i="67"/>
  <c r="AY700" i="67"/>
  <c r="AZ700" i="67"/>
  <c r="BA700" i="67"/>
  <c r="BB700" i="67"/>
  <c r="BC700" i="67"/>
  <c r="BD700" i="67"/>
  <c r="BE700" i="67"/>
  <c r="BF700" i="67"/>
  <c r="BG700" i="67"/>
  <c r="BH700" i="67"/>
  <c r="BI700" i="67"/>
  <c r="BJ700" i="67"/>
  <c r="BK700" i="67"/>
  <c r="BL700" i="67"/>
  <c r="BM700" i="67"/>
  <c r="BN700" i="67"/>
  <c r="BO700" i="67"/>
  <c r="BP700" i="67"/>
  <c r="BQ700" i="67"/>
  <c r="BR700" i="67"/>
  <c r="BS700" i="67"/>
  <c r="BT700" i="67"/>
  <c r="BU700" i="67"/>
  <c r="BV700" i="67"/>
  <c r="BW700" i="67"/>
  <c r="BX700" i="67"/>
  <c r="BY700" i="67"/>
  <c r="BZ700" i="67"/>
  <c r="CA700" i="67"/>
  <c r="CB700" i="67"/>
  <c r="CC700" i="67"/>
  <c r="CD700" i="67"/>
  <c r="CE700" i="67"/>
  <c r="CF700" i="67"/>
  <c r="CG700" i="67"/>
  <c r="CH700" i="67"/>
  <c r="CI700" i="67"/>
  <c r="CJ700" i="67"/>
  <c r="CK700" i="67"/>
  <c r="CL700" i="67"/>
  <c r="CM700" i="67"/>
  <c r="CN700" i="67"/>
  <c r="CO700" i="67"/>
  <c r="CP700" i="67"/>
  <c r="CQ700" i="67"/>
  <c r="CR700" i="67"/>
  <c r="CS700" i="67"/>
  <c r="CT700" i="67"/>
  <c r="CU700" i="67"/>
  <c r="CV700" i="67"/>
  <c r="CW700" i="67"/>
  <c r="CX700" i="67"/>
  <c r="CY700" i="67"/>
  <c r="CZ700" i="67"/>
  <c r="DA700" i="67"/>
  <c r="DB700" i="67"/>
  <c r="DC700" i="67"/>
  <c r="DD700" i="67"/>
  <c r="DE700" i="67"/>
  <c r="DF700" i="67"/>
  <c r="DG700" i="67"/>
  <c r="DH700" i="67"/>
  <c r="DI700" i="67"/>
  <c r="DJ700" i="67"/>
  <c r="DK700" i="67"/>
  <c r="DL700" i="67"/>
  <c r="DM700" i="67"/>
  <c r="DN700" i="67"/>
  <c r="DO700" i="67"/>
  <c r="DP700" i="67"/>
  <c r="DQ700" i="67"/>
  <c r="DR700" i="67"/>
  <c r="DS700" i="67"/>
  <c r="DT700" i="67"/>
  <c r="DU700" i="67"/>
  <c r="DV700" i="67"/>
  <c r="DW700" i="67"/>
  <c r="DX700" i="67"/>
  <c r="DY700" i="67"/>
  <c r="DZ700" i="67"/>
  <c r="EA700" i="67"/>
  <c r="EB700" i="67"/>
  <c r="EC700" i="67"/>
  <c r="ED700" i="67"/>
  <c r="EE700" i="67"/>
  <c r="EF700" i="67"/>
  <c r="EG700" i="67"/>
  <c r="EH700" i="67"/>
  <c r="EI700" i="67"/>
  <c r="EJ700" i="67"/>
  <c r="A702" i="67"/>
  <c r="B702" i="67"/>
  <c r="C702" i="67"/>
  <c r="D702" i="67"/>
  <c r="E702" i="67"/>
  <c r="F702" i="67"/>
  <c r="G702" i="67"/>
  <c r="H702" i="67"/>
  <c r="I702" i="67"/>
  <c r="J702" i="67"/>
  <c r="K702" i="67"/>
  <c r="L702" i="67"/>
  <c r="M702" i="67"/>
  <c r="N702" i="67"/>
  <c r="O702" i="67"/>
  <c r="P702" i="67"/>
  <c r="Q702" i="67"/>
  <c r="R702" i="67"/>
  <c r="S702" i="67"/>
  <c r="T702" i="67"/>
  <c r="U702" i="67"/>
  <c r="V702" i="67"/>
  <c r="W702" i="67"/>
  <c r="X702" i="67"/>
  <c r="Y702" i="67"/>
  <c r="Z702" i="67"/>
  <c r="AA702" i="67"/>
  <c r="AB702" i="67"/>
  <c r="AC702" i="67"/>
  <c r="AD702" i="67"/>
  <c r="AE702" i="67"/>
  <c r="AF702" i="67"/>
  <c r="AG702" i="67"/>
  <c r="AH702" i="67"/>
  <c r="AI702" i="67"/>
  <c r="AJ702" i="67"/>
  <c r="AK702" i="67"/>
  <c r="AL702" i="67"/>
  <c r="AM702" i="67"/>
  <c r="AN702" i="67"/>
  <c r="AO702" i="67"/>
  <c r="AP702" i="67"/>
  <c r="AQ702" i="67"/>
  <c r="AR702" i="67"/>
  <c r="AS702" i="67"/>
  <c r="AT702" i="67"/>
  <c r="AU702" i="67"/>
  <c r="AV702" i="67"/>
  <c r="AW702" i="67"/>
  <c r="AX702" i="67"/>
  <c r="AY702" i="67"/>
  <c r="AZ702" i="67"/>
  <c r="BA702" i="67"/>
  <c r="BB702" i="67"/>
  <c r="BC702" i="67"/>
  <c r="BD702" i="67"/>
  <c r="BE702" i="67"/>
  <c r="BF702" i="67"/>
  <c r="BG702" i="67"/>
  <c r="BH702" i="67"/>
  <c r="BI702" i="67"/>
  <c r="BJ702" i="67"/>
  <c r="BK702" i="67"/>
  <c r="BL702" i="67"/>
  <c r="BM702" i="67"/>
  <c r="BN702" i="67"/>
  <c r="BO702" i="67"/>
  <c r="BP702" i="67"/>
  <c r="BQ702" i="67"/>
  <c r="BR702" i="67"/>
  <c r="BS702" i="67"/>
  <c r="BT702" i="67"/>
  <c r="BU702" i="67"/>
  <c r="BV702" i="67"/>
  <c r="BW702" i="67"/>
  <c r="BX702" i="67"/>
  <c r="BY702" i="67"/>
  <c r="BZ702" i="67"/>
  <c r="CA702" i="67"/>
  <c r="CB702" i="67"/>
  <c r="CC702" i="67"/>
  <c r="CD702" i="67"/>
  <c r="CE702" i="67"/>
  <c r="CF702" i="67"/>
  <c r="CG702" i="67"/>
  <c r="CH702" i="67"/>
  <c r="CI702" i="67"/>
  <c r="CJ702" i="67"/>
  <c r="CK702" i="67"/>
  <c r="CL702" i="67"/>
  <c r="CM702" i="67"/>
  <c r="CN702" i="67"/>
  <c r="CO702" i="67"/>
  <c r="CP702" i="67"/>
  <c r="CQ702" i="67"/>
  <c r="CR702" i="67"/>
  <c r="CS702" i="67"/>
  <c r="CT702" i="67"/>
  <c r="CU702" i="67"/>
  <c r="CV702" i="67"/>
  <c r="CW702" i="67"/>
  <c r="CX702" i="67"/>
  <c r="CY702" i="67"/>
  <c r="CZ702" i="67"/>
  <c r="DA702" i="67"/>
  <c r="DB702" i="67"/>
  <c r="DC702" i="67"/>
  <c r="DD702" i="67"/>
  <c r="DE702" i="67"/>
  <c r="DF702" i="67"/>
  <c r="DG702" i="67"/>
  <c r="DH702" i="67"/>
  <c r="DI702" i="67"/>
  <c r="DJ702" i="67"/>
  <c r="DK702" i="67"/>
  <c r="DL702" i="67"/>
  <c r="DM702" i="67"/>
  <c r="DN702" i="67"/>
  <c r="DO702" i="67"/>
  <c r="DP702" i="67"/>
  <c r="DQ702" i="67"/>
  <c r="DR702" i="67"/>
  <c r="DS702" i="67"/>
  <c r="DT702" i="67"/>
  <c r="DU702" i="67"/>
  <c r="DV702" i="67"/>
  <c r="DW702" i="67"/>
  <c r="DX702" i="67"/>
  <c r="DY702" i="67"/>
  <c r="DZ702" i="67"/>
  <c r="EA702" i="67"/>
  <c r="EB702" i="67"/>
  <c r="EC702" i="67"/>
  <c r="ED702" i="67"/>
  <c r="EE702" i="67"/>
  <c r="EF702" i="67"/>
  <c r="EG702" i="67"/>
  <c r="EH702" i="67"/>
  <c r="EI702" i="67"/>
  <c r="EJ702" i="67"/>
  <c r="A703" i="67"/>
  <c r="B703" i="67"/>
  <c r="C703" i="67"/>
  <c r="D703" i="67"/>
  <c r="E703" i="67"/>
  <c r="F703" i="67"/>
  <c r="G703" i="67"/>
  <c r="H703" i="67"/>
  <c r="I703" i="67"/>
  <c r="J703" i="67"/>
  <c r="K703" i="67"/>
  <c r="L703" i="67"/>
  <c r="M703" i="67"/>
  <c r="N703" i="67"/>
  <c r="O703" i="67"/>
  <c r="P703" i="67"/>
  <c r="Q703" i="67"/>
  <c r="R703" i="67"/>
  <c r="S703" i="67"/>
  <c r="T703" i="67"/>
  <c r="U703" i="67"/>
  <c r="V703" i="67"/>
  <c r="W703" i="67"/>
  <c r="X703" i="67"/>
  <c r="Y703" i="67"/>
  <c r="Z703" i="67"/>
  <c r="AA703" i="67"/>
  <c r="AB703" i="67"/>
  <c r="AC703" i="67"/>
  <c r="AD703" i="67"/>
  <c r="AE703" i="67"/>
  <c r="AF703" i="67"/>
  <c r="AG703" i="67"/>
  <c r="AH703" i="67"/>
  <c r="AI703" i="67"/>
  <c r="AJ703" i="67"/>
  <c r="AK703" i="67"/>
  <c r="AL703" i="67"/>
  <c r="AM703" i="67"/>
  <c r="AN703" i="67"/>
  <c r="AO703" i="67"/>
  <c r="AP703" i="67"/>
  <c r="AQ703" i="67"/>
  <c r="AR703" i="67"/>
  <c r="AS703" i="67"/>
  <c r="AT703" i="67"/>
  <c r="AU703" i="67"/>
  <c r="AV703" i="67"/>
  <c r="AX703" i="67"/>
  <c r="AY703" i="67"/>
  <c r="AZ703" i="67"/>
  <c r="BB703" i="67"/>
  <c r="BC703" i="67"/>
  <c r="BD703" i="67"/>
  <c r="BF703" i="67"/>
  <c r="BG703" i="67"/>
  <c r="BH703" i="67"/>
  <c r="BJ703" i="67"/>
  <c r="BK703" i="67"/>
  <c r="BL703" i="67"/>
  <c r="BN703" i="67"/>
  <c r="BO703" i="67"/>
  <c r="BP703" i="67"/>
  <c r="BQ703" i="67"/>
  <c r="BR703" i="67"/>
  <c r="BS703" i="67"/>
  <c r="BT703" i="67"/>
  <c r="BU703" i="67"/>
  <c r="CF703" i="67"/>
  <c r="CH703" i="67"/>
  <c r="CI703" i="67"/>
  <c r="CJ703" i="67"/>
  <c r="CK703" i="67"/>
  <c r="CL703" i="67"/>
  <c r="CM703" i="67"/>
  <c r="CN703" i="67"/>
  <c r="CO703" i="67"/>
  <c r="CP703" i="67"/>
  <c r="CQ703" i="67"/>
  <c r="CR703" i="67"/>
  <c r="CS703" i="67"/>
  <c r="CT703" i="67"/>
  <c r="CU703" i="67"/>
  <c r="CV703" i="67"/>
  <c r="CW703" i="67"/>
  <c r="CX703" i="67"/>
  <c r="CY703" i="67"/>
  <c r="CZ703" i="67"/>
  <c r="DA703" i="67"/>
  <c r="DB703" i="67"/>
  <c r="DC703" i="67"/>
  <c r="DD703" i="67"/>
  <c r="DE703" i="67"/>
  <c r="DF703" i="67"/>
  <c r="DG703" i="67"/>
  <c r="DH703" i="67"/>
  <c r="DI703" i="67"/>
  <c r="DJ703" i="67"/>
  <c r="DK703" i="67"/>
  <c r="DL703" i="67"/>
  <c r="DM703" i="67"/>
  <c r="DN703" i="67"/>
  <c r="DO703" i="67"/>
  <c r="DP703" i="67"/>
  <c r="DQ703" i="67"/>
  <c r="DR703" i="67"/>
  <c r="DS703" i="67"/>
  <c r="A704" i="67"/>
  <c r="B704" i="67"/>
  <c r="C704" i="67"/>
  <c r="D704" i="67"/>
  <c r="E704" i="67"/>
  <c r="F704" i="67"/>
  <c r="G704" i="67"/>
  <c r="H704" i="67"/>
  <c r="I704" i="67"/>
  <c r="J704" i="67"/>
  <c r="K704" i="67"/>
  <c r="L704" i="67"/>
  <c r="M704" i="67"/>
  <c r="N704" i="67"/>
  <c r="O704" i="67"/>
  <c r="P704" i="67"/>
  <c r="Q704" i="67"/>
  <c r="R704" i="67"/>
  <c r="S704" i="67"/>
  <c r="T704" i="67"/>
  <c r="U704" i="67"/>
  <c r="V704" i="67"/>
  <c r="W704" i="67"/>
  <c r="X704" i="67"/>
  <c r="Y704" i="67"/>
  <c r="Z704" i="67"/>
  <c r="AA704" i="67"/>
  <c r="AB704" i="67"/>
  <c r="AC704" i="67"/>
  <c r="AD704" i="67"/>
  <c r="AE704" i="67"/>
  <c r="AF704" i="67"/>
  <c r="AG704" i="67"/>
  <c r="AH704" i="67"/>
  <c r="AI704" i="67"/>
  <c r="AJ704" i="67"/>
  <c r="AK704" i="67"/>
  <c r="AL704" i="67"/>
  <c r="AM704" i="67"/>
  <c r="AN704" i="67"/>
  <c r="AO704" i="67"/>
  <c r="AP704" i="67"/>
  <c r="AQ704" i="67"/>
  <c r="AR704" i="67"/>
  <c r="AS704" i="67"/>
  <c r="AT704" i="67"/>
  <c r="AU704" i="67"/>
  <c r="AV704" i="67"/>
  <c r="AX704" i="67"/>
  <c r="AY704" i="67"/>
  <c r="AZ704" i="67"/>
  <c r="BB704" i="67"/>
  <c r="BC704" i="67"/>
  <c r="BD704" i="67"/>
  <c r="BF704" i="67"/>
  <c r="BG704" i="67"/>
  <c r="BH704" i="67"/>
  <c r="BJ704" i="67"/>
  <c r="BK704" i="67"/>
  <c r="BL704" i="67"/>
  <c r="BN704" i="67"/>
  <c r="BO704" i="67"/>
  <c r="BP704" i="67"/>
  <c r="BQ704" i="67"/>
  <c r="BR704" i="67"/>
  <c r="BS704" i="67"/>
  <c r="BT704" i="67"/>
  <c r="BU704" i="67"/>
  <c r="CF704" i="67"/>
  <c r="CH704" i="67"/>
  <c r="CI704" i="67"/>
  <c r="CJ704" i="67"/>
  <c r="CK704" i="67"/>
  <c r="CL704" i="67"/>
  <c r="CM704" i="67"/>
  <c r="CN704" i="67"/>
  <c r="CO704" i="67"/>
  <c r="CP704" i="67"/>
  <c r="CQ704" i="67"/>
  <c r="CR704" i="67"/>
  <c r="CS704" i="67"/>
  <c r="CT704" i="67"/>
  <c r="CU704" i="67"/>
  <c r="CV704" i="67"/>
  <c r="CW704" i="67"/>
  <c r="CX704" i="67"/>
  <c r="CY704" i="67"/>
  <c r="CZ704" i="67"/>
  <c r="DA704" i="67"/>
  <c r="DB704" i="67"/>
  <c r="DC704" i="67"/>
  <c r="DD704" i="67"/>
  <c r="DE704" i="67"/>
  <c r="DF704" i="67"/>
  <c r="DG704" i="67"/>
  <c r="DH704" i="67"/>
  <c r="DI704" i="67"/>
  <c r="DJ704" i="67"/>
  <c r="DK704" i="67"/>
  <c r="DL704" i="67"/>
  <c r="DM704" i="67"/>
  <c r="DN704" i="67"/>
  <c r="DO704" i="67"/>
  <c r="DP704" i="67"/>
  <c r="DQ704" i="67"/>
  <c r="DR704" i="67"/>
  <c r="DS704" i="67"/>
  <c r="A705" i="67"/>
  <c r="B705" i="67"/>
  <c r="C705" i="67"/>
  <c r="D705" i="67"/>
  <c r="E705" i="67"/>
  <c r="F705" i="67"/>
  <c r="G705" i="67"/>
  <c r="H705" i="67"/>
  <c r="I705" i="67"/>
  <c r="J705" i="67"/>
  <c r="K705" i="67"/>
  <c r="L705" i="67"/>
  <c r="M705" i="67"/>
  <c r="N705" i="67"/>
  <c r="O705" i="67"/>
  <c r="P705" i="67"/>
  <c r="Q705" i="67"/>
  <c r="R705" i="67"/>
  <c r="S705" i="67"/>
  <c r="T705" i="67"/>
  <c r="U705" i="67"/>
  <c r="V705" i="67"/>
  <c r="W705" i="67"/>
  <c r="X705" i="67"/>
  <c r="Y705" i="67"/>
  <c r="Z705" i="67"/>
  <c r="AA705" i="67"/>
  <c r="AB705" i="67"/>
  <c r="AC705" i="67"/>
  <c r="AD705" i="67"/>
  <c r="AE705" i="67"/>
  <c r="AF705" i="67"/>
  <c r="AG705" i="67"/>
  <c r="AH705" i="67"/>
  <c r="AI705" i="67"/>
  <c r="AJ705" i="67"/>
  <c r="AK705" i="67"/>
  <c r="AL705" i="67"/>
  <c r="AM705" i="67"/>
  <c r="AN705" i="67"/>
  <c r="AO705" i="67"/>
  <c r="AP705" i="67"/>
  <c r="AQ705" i="67"/>
  <c r="AR705" i="67"/>
  <c r="AS705" i="67"/>
  <c r="AT705" i="67"/>
  <c r="AU705" i="67"/>
  <c r="AV705" i="67"/>
  <c r="AX705" i="67"/>
  <c r="AY705" i="67"/>
  <c r="AZ705" i="67"/>
  <c r="BB705" i="67"/>
  <c r="BC705" i="67"/>
  <c r="BD705" i="67"/>
  <c r="BF705" i="67"/>
  <c r="BG705" i="67"/>
  <c r="BH705" i="67"/>
  <c r="BJ705" i="67"/>
  <c r="BK705" i="67"/>
  <c r="BL705" i="67"/>
  <c r="BN705" i="67"/>
  <c r="BO705" i="67"/>
  <c r="BP705" i="67"/>
  <c r="BQ705" i="67"/>
  <c r="BR705" i="67"/>
  <c r="BS705" i="67"/>
  <c r="BT705" i="67"/>
  <c r="BU705" i="67"/>
  <c r="CF705" i="67"/>
  <c r="CH705" i="67"/>
  <c r="CI705" i="67"/>
  <c r="CJ705" i="67"/>
  <c r="CK705" i="67"/>
  <c r="CL705" i="67"/>
  <c r="CM705" i="67"/>
  <c r="CN705" i="67"/>
  <c r="CO705" i="67"/>
  <c r="CP705" i="67"/>
  <c r="CQ705" i="67"/>
  <c r="CR705" i="67"/>
  <c r="CS705" i="67"/>
  <c r="CT705" i="67"/>
  <c r="CU705" i="67"/>
  <c r="CV705" i="67"/>
  <c r="CW705" i="67"/>
  <c r="CX705" i="67"/>
  <c r="CY705" i="67"/>
  <c r="CZ705" i="67"/>
  <c r="DA705" i="67"/>
  <c r="DB705" i="67"/>
  <c r="DC705" i="67"/>
  <c r="DD705" i="67"/>
  <c r="DE705" i="67"/>
  <c r="DF705" i="67"/>
  <c r="DG705" i="67"/>
  <c r="DH705" i="67"/>
  <c r="DI705" i="67"/>
  <c r="DJ705" i="67"/>
  <c r="DK705" i="67"/>
  <c r="DL705" i="67"/>
  <c r="DM705" i="67"/>
  <c r="DN705" i="67"/>
  <c r="DO705" i="67"/>
  <c r="DP705" i="67"/>
  <c r="DQ705" i="67"/>
  <c r="DR705" i="67"/>
  <c r="DS705" i="67"/>
  <c r="A706" i="67"/>
  <c r="B706" i="67"/>
  <c r="C706" i="67"/>
  <c r="D706" i="67"/>
  <c r="E706" i="67"/>
  <c r="F706" i="67"/>
  <c r="G706" i="67"/>
  <c r="H706" i="67"/>
  <c r="I706" i="67"/>
  <c r="J706" i="67"/>
  <c r="K706" i="67"/>
  <c r="L706" i="67"/>
  <c r="M706" i="67"/>
  <c r="N706" i="67"/>
  <c r="O706" i="67"/>
  <c r="P706" i="67"/>
  <c r="Q706" i="67"/>
  <c r="R706" i="67"/>
  <c r="S706" i="67"/>
  <c r="T706" i="67"/>
  <c r="U706" i="67"/>
  <c r="V706" i="67"/>
  <c r="W706" i="67"/>
  <c r="X706" i="67"/>
  <c r="Y706" i="67"/>
  <c r="Z706" i="67"/>
  <c r="AA706" i="67"/>
  <c r="AB706" i="67"/>
  <c r="AC706" i="67"/>
  <c r="AD706" i="67"/>
  <c r="AE706" i="67"/>
  <c r="AF706" i="67"/>
  <c r="AG706" i="67"/>
  <c r="AH706" i="67"/>
  <c r="AI706" i="67"/>
  <c r="AJ706" i="67"/>
  <c r="AK706" i="67"/>
  <c r="AL706" i="67"/>
  <c r="AM706" i="67"/>
  <c r="AN706" i="67"/>
  <c r="AO706" i="67"/>
  <c r="AP706" i="67"/>
  <c r="AQ706" i="67"/>
  <c r="AR706" i="67"/>
  <c r="AS706" i="67"/>
  <c r="AT706" i="67"/>
  <c r="AU706" i="67"/>
  <c r="AV706" i="67"/>
  <c r="AX706" i="67"/>
  <c r="AY706" i="67"/>
  <c r="AZ706" i="67"/>
  <c r="BB706" i="67"/>
  <c r="BC706" i="67"/>
  <c r="BD706" i="67"/>
  <c r="BF706" i="67"/>
  <c r="BG706" i="67"/>
  <c r="BH706" i="67"/>
  <c r="BJ706" i="67"/>
  <c r="BK706" i="67"/>
  <c r="BL706" i="67"/>
  <c r="BN706" i="67"/>
  <c r="BO706" i="67"/>
  <c r="BP706" i="67"/>
  <c r="BQ706" i="67"/>
  <c r="BS706" i="67"/>
  <c r="BT706" i="67"/>
  <c r="BU706" i="67"/>
  <c r="CF706" i="67"/>
  <c r="CH706" i="67"/>
  <c r="CI706" i="67"/>
  <c r="CJ706" i="67"/>
  <c r="CK706" i="67"/>
  <c r="CL706" i="67"/>
  <c r="CM706" i="67"/>
  <c r="CN706" i="67"/>
  <c r="CO706" i="67"/>
  <c r="CP706" i="67"/>
  <c r="CQ706" i="67"/>
  <c r="CR706" i="67"/>
  <c r="CS706" i="67"/>
  <c r="CT706" i="67"/>
  <c r="CU706" i="67"/>
  <c r="CV706" i="67"/>
  <c r="CW706" i="67"/>
  <c r="CX706" i="67"/>
  <c r="CY706" i="67"/>
  <c r="CZ706" i="67"/>
  <c r="DA706" i="67"/>
  <c r="DB706" i="67"/>
  <c r="DC706" i="67"/>
  <c r="DD706" i="67"/>
  <c r="DE706" i="67"/>
  <c r="DF706" i="67"/>
  <c r="DG706" i="67"/>
  <c r="DH706" i="67"/>
  <c r="DI706" i="67"/>
  <c r="DJ706" i="67"/>
  <c r="DK706" i="67"/>
  <c r="DL706" i="67"/>
  <c r="DM706" i="67"/>
  <c r="DN706" i="67"/>
  <c r="DO706" i="67"/>
  <c r="DP706" i="67"/>
  <c r="DQ706" i="67"/>
  <c r="DR706" i="67"/>
  <c r="DS706" i="67"/>
  <c r="A707" i="67"/>
  <c r="B707" i="67"/>
  <c r="C707" i="67"/>
  <c r="D707" i="67"/>
  <c r="E707" i="67"/>
  <c r="F707" i="67"/>
  <c r="G707" i="67"/>
  <c r="H707" i="67"/>
  <c r="I707" i="67"/>
  <c r="J707" i="67"/>
  <c r="K707" i="67"/>
  <c r="L707" i="67"/>
  <c r="M707" i="67"/>
  <c r="N707" i="67"/>
  <c r="O707" i="67"/>
  <c r="P707" i="67"/>
  <c r="Q707" i="67"/>
  <c r="R707" i="67"/>
  <c r="S707" i="67"/>
  <c r="T707" i="67"/>
  <c r="U707" i="67"/>
  <c r="V707" i="67"/>
  <c r="W707" i="67"/>
  <c r="X707" i="67"/>
  <c r="Y707" i="67"/>
  <c r="Z707" i="67"/>
  <c r="AA707" i="67"/>
  <c r="AB707" i="67"/>
  <c r="AC707" i="67"/>
  <c r="AD707" i="67"/>
  <c r="AE707" i="67"/>
  <c r="AF707" i="67"/>
  <c r="AG707" i="67"/>
  <c r="AH707" i="67"/>
  <c r="AI707" i="67"/>
  <c r="AJ707" i="67"/>
  <c r="AK707" i="67"/>
  <c r="AL707" i="67"/>
  <c r="AM707" i="67"/>
  <c r="AN707" i="67"/>
  <c r="AO707" i="67"/>
  <c r="AP707" i="67"/>
  <c r="AQ707" i="67"/>
  <c r="AR707" i="67"/>
  <c r="AS707" i="67"/>
  <c r="CF707" i="67"/>
  <c r="CH707" i="67"/>
  <c r="CI707" i="67"/>
  <c r="CJ707" i="67"/>
  <c r="CK707" i="67"/>
  <c r="CL707" i="67"/>
  <c r="CM707" i="67"/>
  <c r="CN707" i="67"/>
  <c r="CO707" i="67"/>
  <c r="CP707" i="67"/>
  <c r="CQ707" i="67"/>
  <c r="CR707" i="67"/>
  <c r="CS707" i="67"/>
  <c r="CT707" i="67"/>
  <c r="CU707" i="67"/>
  <c r="CV707" i="67"/>
  <c r="CW707" i="67"/>
  <c r="CX707" i="67"/>
  <c r="CY707" i="67"/>
  <c r="CZ707" i="67"/>
  <c r="DA707" i="67"/>
  <c r="DB707" i="67"/>
  <c r="DC707" i="67"/>
  <c r="DD707" i="67"/>
  <c r="DE707" i="67"/>
  <c r="DF707" i="67"/>
  <c r="DG707" i="67"/>
  <c r="DH707" i="67"/>
  <c r="DI707" i="67"/>
  <c r="DJ707" i="67"/>
  <c r="DK707" i="67"/>
  <c r="DL707" i="67"/>
  <c r="DM707" i="67"/>
  <c r="DN707" i="67"/>
  <c r="DO707" i="67"/>
  <c r="DP707" i="67"/>
  <c r="A708" i="67"/>
  <c r="B708" i="67"/>
  <c r="C708" i="67"/>
  <c r="D708" i="67"/>
  <c r="E708" i="67"/>
  <c r="F708" i="67"/>
  <c r="G708" i="67"/>
  <c r="H708" i="67"/>
  <c r="I708" i="67"/>
  <c r="J708" i="67"/>
  <c r="K708" i="67"/>
  <c r="L708" i="67"/>
  <c r="M708" i="67"/>
  <c r="N708" i="67"/>
  <c r="O708" i="67"/>
  <c r="P708" i="67"/>
  <c r="Q708" i="67"/>
  <c r="R708" i="67"/>
  <c r="S708" i="67"/>
  <c r="T708" i="67"/>
  <c r="U708" i="67"/>
  <c r="V708" i="67"/>
  <c r="W708" i="67"/>
  <c r="X708" i="67"/>
  <c r="Y708" i="67"/>
  <c r="Z708" i="67"/>
  <c r="AA708" i="67"/>
  <c r="AB708" i="67"/>
  <c r="AC708" i="67"/>
  <c r="AD708" i="67"/>
  <c r="AE708" i="67"/>
  <c r="AF708" i="67"/>
  <c r="AG708" i="67"/>
  <c r="AH708" i="67"/>
  <c r="AI708" i="67"/>
  <c r="AJ708" i="67"/>
  <c r="AK708" i="67"/>
  <c r="AL708" i="67"/>
  <c r="AM708" i="67"/>
  <c r="AN708" i="67"/>
  <c r="AO708" i="67"/>
  <c r="AP708" i="67"/>
  <c r="AQ708" i="67"/>
  <c r="AR708" i="67"/>
  <c r="AS708" i="67"/>
  <c r="AT708" i="67"/>
  <c r="AU708" i="67"/>
  <c r="AV708" i="67"/>
  <c r="AW708" i="67"/>
  <c r="AX708" i="67"/>
  <c r="AY708" i="67"/>
  <c r="AZ708" i="67"/>
  <c r="BA708" i="67"/>
  <c r="BB708" i="67"/>
  <c r="BC708" i="67"/>
  <c r="BD708" i="67"/>
  <c r="BE708" i="67"/>
  <c r="BF708" i="67"/>
  <c r="BG708" i="67"/>
  <c r="BH708" i="67"/>
  <c r="BI708" i="67"/>
  <c r="BJ708" i="67"/>
  <c r="BK708" i="67"/>
  <c r="BL708" i="67"/>
  <c r="BM708" i="67"/>
  <c r="BN708" i="67"/>
  <c r="BO708" i="67"/>
  <c r="BP708" i="67"/>
  <c r="BQ708" i="67"/>
  <c r="BR708" i="67"/>
  <c r="BS708" i="67"/>
  <c r="BT708" i="67"/>
  <c r="BU708" i="67"/>
  <c r="BV708" i="67"/>
  <c r="BW708" i="67"/>
  <c r="BX708" i="67"/>
  <c r="BY708" i="67"/>
  <c r="BZ708" i="67"/>
  <c r="CA708" i="67"/>
  <c r="CB708" i="67"/>
  <c r="CC708" i="67"/>
  <c r="CD708" i="67"/>
  <c r="CE708" i="67"/>
  <c r="CF708" i="67"/>
  <c r="CG708" i="67"/>
  <c r="CH708" i="67"/>
  <c r="CI708" i="67"/>
  <c r="CJ708" i="67"/>
  <c r="CK708" i="67"/>
  <c r="CL708" i="67"/>
  <c r="CM708" i="67"/>
  <c r="CN708" i="67"/>
  <c r="CO708" i="67"/>
  <c r="CP708" i="67"/>
  <c r="CQ708" i="67"/>
  <c r="CR708" i="67"/>
  <c r="CS708" i="67"/>
  <c r="CT708" i="67"/>
  <c r="CU708" i="67"/>
  <c r="CV708" i="67"/>
  <c r="CW708" i="67"/>
  <c r="CX708" i="67"/>
  <c r="CY708" i="67"/>
  <c r="CZ708" i="67"/>
  <c r="DA708" i="67"/>
  <c r="DB708" i="67"/>
  <c r="DC708" i="67"/>
  <c r="DD708" i="67"/>
  <c r="DE708" i="67"/>
  <c r="DF708" i="67"/>
  <c r="DG708" i="67"/>
  <c r="DH708" i="67"/>
  <c r="DI708" i="67"/>
  <c r="DJ708" i="67"/>
  <c r="DK708" i="67"/>
  <c r="DL708" i="67"/>
  <c r="DM708" i="67"/>
  <c r="DN708" i="67"/>
  <c r="DO708" i="67"/>
  <c r="DP708" i="67"/>
  <c r="DQ708" i="67"/>
  <c r="DR708" i="67"/>
  <c r="DS708" i="67"/>
  <c r="DT708" i="67"/>
  <c r="DU708" i="67"/>
  <c r="DV708" i="67"/>
  <c r="DW708" i="67"/>
  <c r="DX708" i="67"/>
  <c r="DY708" i="67"/>
  <c r="DZ708" i="67"/>
  <c r="EA708" i="67"/>
  <c r="EB708" i="67"/>
  <c r="EC708" i="67"/>
  <c r="ED708" i="67"/>
  <c r="EE708" i="67"/>
  <c r="EF708" i="67"/>
  <c r="EG708" i="67"/>
  <c r="EH708" i="67"/>
  <c r="EI708" i="67"/>
  <c r="EJ708" i="67"/>
  <c r="A709" i="67"/>
  <c r="B709" i="67"/>
  <c r="C709" i="67"/>
  <c r="D709" i="67"/>
  <c r="E709" i="67"/>
  <c r="F709" i="67"/>
  <c r="G709" i="67"/>
  <c r="H709" i="67"/>
  <c r="I709" i="67"/>
  <c r="J709" i="67"/>
  <c r="K709" i="67"/>
  <c r="L709" i="67"/>
  <c r="M709" i="67"/>
  <c r="N709" i="67"/>
  <c r="O709" i="67"/>
  <c r="P709" i="67"/>
  <c r="Q709" i="67"/>
  <c r="R709" i="67"/>
  <c r="S709" i="67"/>
  <c r="T709" i="67"/>
  <c r="U709" i="67"/>
  <c r="V709" i="67"/>
  <c r="W709" i="67"/>
  <c r="X709" i="67"/>
  <c r="Y709" i="67"/>
  <c r="Z709" i="67"/>
  <c r="AA709" i="67"/>
  <c r="AB709" i="67"/>
  <c r="AC709" i="67"/>
  <c r="AD709" i="67"/>
  <c r="AE709" i="67"/>
  <c r="AF709" i="67"/>
  <c r="AG709" i="67"/>
  <c r="AH709" i="67"/>
  <c r="AI709" i="67"/>
  <c r="AJ709" i="67"/>
  <c r="AK709" i="67"/>
  <c r="AL709" i="67"/>
  <c r="AM709" i="67"/>
  <c r="AN709" i="67"/>
  <c r="AO709" i="67"/>
  <c r="AP709" i="67"/>
  <c r="AQ709" i="67"/>
  <c r="AR709" i="67"/>
  <c r="AS709" i="67"/>
  <c r="AT709" i="67"/>
  <c r="AU709" i="67"/>
  <c r="AV709" i="67"/>
  <c r="AW709" i="67"/>
  <c r="AX709" i="67"/>
  <c r="AY709" i="67"/>
  <c r="AZ709" i="67"/>
  <c r="BA709" i="67"/>
  <c r="BB709" i="67"/>
  <c r="BC709" i="67"/>
  <c r="BD709" i="67"/>
  <c r="BE709" i="67"/>
  <c r="BF709" i="67"/>
  <c r="BG709" i="67"/>
  <c r="BH709" i="67"/>
  <c r="BI709" i="67"/>
  <c r="BJ709" i="67"/>
  <c r="BK709" i="67"/>
  <c r="BL709" i="67"/>
  <c r="BM709" i="67"/>
  <c r="BN709" i="67"/>
  <c r="BO709" i="67"/>
  <c r="BP709" i="67"/>
  <c r="BQ709" i="67"/>
  <c r="BR709" i="67"/>
  <c r="BS709" i="67"/>
  <c r="BT709" i="67"/>
  <c r="BU709" i="67"/>
  <c r="BV709" i="67"/>
  <c r="BW709" i="67"/>
  <c r="BX709" i="67"/>
  <c r="BY709" i="67"/>
  <c r="BZ709" i="67"/>
  <c r="CA709" i="67"/>
  <c r="CB709" i="67"/>
  <c r="CC709" i="67"/>
  <c r="CD709" i="67"/>
  <c r="CE709" i="67"/>
  <c r="CF709" i="67"/>
  <c r="CG709" i="67"/>
  <c r="CH709" i="67"/>
  <c r="CI709" i="67"/>
  <c r="CJ709" i="67"/>
  <c r="CK709" i="67"/>
  <c r="CL709" i="67"/>
  <c r="CM709" i="67"/>
  <c r="CN709" i="67"/>
  <c r="CO709" i="67"/>
  <c r="CP709" i="67"/>
  <c r="CQ709" i="67"/>
  <c r="CR709" i="67"/>
  <c r="CS709" i="67"/>
  <c r="CT709" i="67"/>
  <c r="CU709" i="67"/>
  <c r="CV709" i="67"/>
  <c r="CW709" i="67"/>
  <c r="CX709" i="67"/>
  <c r="CY709" i="67"/>
  <c r="CZ709" i="67"/>
  <c r="DA709" i="67"/>
  <c r="DB709" i="67"/>
  <c r="DC709" i="67"/>
  <c r="DD709" i="67"/>
  <c r="DE709" i="67"/>
  <c r="DF709" i="67"/>
  <c r="DG709" i="67"/>
  <c r="DH709" i="67"/>
  <c r="DI709" i="67"/>
  <c r="DJ709" i="67"/>
  <c r="DK709" i="67"/>
  <c r="DL709" i="67"/>
  <c r="DM709" i="67"/>
  <c r="DN709" i="67"/>
  <c r="DO709" i="67"/>
  <c r="DP709" i="67"/>
  <c r="DQ709" i="67"/>
  <c r="DR709" i="67"/>
  <c r="DS709" i="67"/>
  <c r="DT709" i="67"/>
  <c r="DU709" i="67"/>
  <c r="DV709" i="67"/>
  <c r="DW709" i="67"/>
  <c r="DX709" i="67"/>
  <c r="DY709" i="67"/>
  <c r="DZ709" i="67"/>
  <c r="EA709" i="67"/>
  <c r="EB709" i="67"/>
  <c r="EC709" i="67"/>
  <c r="ED709" i="67"/>
  <c r="EE709" i="67"/>
  <c r="EF709" i="67"/>
  <c r="EG709" i="67"/>
  <c r="EH709" i="67"/>
  <c r="EI709" i="67"/>
  <c r="EJ709" i="67"/>
  <c r="A710" i="67"/>
  <c r="B710" i="67"/>
  <c r="C710" i="67"/>
  <c r="D710" i="67"/>
  <c r="E710" i="67"/>
  <c r="F710" i="67"/>
  <c r="G710" i="67"/>
  <c r="H710" i="67"/>
  <c r="I710" i="67"/>
  <c r="J710" i="67"/>
  <c r="K710" i="67"/>
  <c r="L710" i="67"/>
  <c r="M710" i="67"/>
  <c r="N710" i="67"/>
  <c r="O710" i="67"/>
  <c r="P710" i="67"/>
  <c r="Q710" i="67"/>
  <c r="R710" i="67"/>
  <c r="S710" i="67"/>
  <c r="T710" i="67"/>
  <c r="U710" i="67"/>
  <c r="V710" i="67"/>
  <c r="W710" i="67"/>
  <c r="X710" i="67"/>
  <c r="Y710" i="67"/>
  <c r="Z710" i="67"/>
  <c r="AA710" i="67"/>
  <c r="AB710" i="67"/>
  <c r="AC710" i="67"/>
  <c r="AD710" i="67"/>
  <c r="AE710" i="67"/>
  <c r="AF710" i="67"/>
  <c r="AG710" i="67"/>
  <c r="AH710" i="67"/>
  <c r="AI710" i="67"/>
  <c r="AJ710" i="67"/>
  <c r="AK710" i="67"/>
  <c r="AL710" i="67"/>
  <c r="AM710" i="67"/>
  <c r="AN710" i="67"/>
  <c r="AO710" i="67"/>
  <c r="AP710" i="67"/>
  <c r="AQ710" i="67"/>
  <c r="AR710" i="67"/>
  <c r="AS710" i="67"/>
  <c r="CH710" i="67"/>
  <c r="CI710" i="67"/>
  <c r="CJ710" i="67"/>
  <c r="CK710" i="67"/>
  <c r="CL710" i="67"/>
  <c r="CM710" i="67"/>
  <c r="CN710" i="67"/>
  <c r="CO710" i="67"/>
  <c r="CP710" i="67"/>
  <c r="CQ710" i="67"/>
  <c r="CR710" i="67"/>
  <c r="CS710" i="67"/>
  <c r="CT710" i="67"/>
  <c r="CU710" i="67"/>
  <c r="CV710" i="67"/>
  <c r="CW710" i="67"/>
  <c r="CX710" i="67"/>
  <c r="CY710" i="67"/>
  <c r="CZ710" i="67"/>
  <c r="DA710" i="67"/>
  <c r="DB710" i="67"/>
  <c r="DC710" i="67"/>
  <c r="DD710" i="67"/>
  <c r="DE710" i="67"/>
  <c r="DF710" i="67"/>
  <c r="DG710" i="67"/>
  <c r="DH710" i="67"/>
  <c r="DI710" i="67"/>
  <c r="DJ710" i="67"/>
  <c r="DK710" i="67"/>
  <c r="DL710" i="67"/>
  <c r="DM710" i="67"/>
  <c r="DN710" i="67"/>
  <c r="DO710" i="67"/>
  <c r="DP710" i="67"/>
  <c r="A711" i="67"/>
  <c r="B711" i="67"/>
  <c r="C711" i="67"/>
  <c r="D711" i="67"/>
  <c r="E711" i="67"/>
  <c r="F711" i="67"/>
  <c r="G711" i="67"/>
  <c r="H711" i="67"/>
  <c r="I711" i="67"/>
  <c r="J711" i="67"/>
  <c r="K711" i="67"/>
  <c r="L711" i="67"/>
  <c r="M711" i="67"/>
  <c r="N711" i="67"/>
  <c r="O711" i="67"/>
  <c r="P711" i="67"/>
  <c r="Q711" i="67"/>
  <c r="R711" i="67"/>
  <c r="S711" i="67"/>
  <c r="T711" i="67"/>
  <c r="U711" i="67"/>
  <c r="V711" i="67"/>
  <c r="W711" i="67"/>
  <c r="X711" i="67"/>
  <c r="Y711" i="67"/>
  <c r="Z711" i="67"/>
  <c r="AA711" i="67"/>
  <c r="AB711" i="67"/>
  <c r="AC711" i="67"/>
  <c r="AD711" i="67"/>
  <c r="AE711" i="67"/>
  <c r="AF711" i="67"/>
  <c r="AG711" i="67"/>
  <c r="AH711" i="67"/>
  <c r="AI711" i="67"/>
  <c r="AJ711" i="67"/>
  <c r="AK711" i="67"/>
  <c r="AL711" i="67"/>
  <c r="AM711" i="67"/>
  <c r="AN711" i="67"/>
  <c r="AO711" i="67"/>
  <c r="AP711" i="67"/>
  <c r="AQ711" i="67"/>
  <c r="AR711" i="67"/>
  <c r="AS711" i="67"/>
  <c r="CH711" i="67"/>
  <c r="CI711" i="67"/>
  <c r="CJ711" i="67"/>
  <c r="CK711" i="67"/>
  <c r="CL711" i="67"/>
  <c r="CM711" i="67"/>
  <c r="CN711" i="67"/>
  <c r="CO711" i="67"/>
  <c r="CP711" i="67"/>
  <c r="CQ711" i="67"/>
  <c r="CR711" i="67"/>
  <c r="CS711" i="67"/>
  <c r="CT711" i="67"/>
  <c r="CU711" i="67"/>
  <c r="CV711" i="67"/>
  <c r="CW711" i="67"/>
  <c r="CX711" i="67"/>
  <c r="CY711" i="67"/>
  <c r="CZ711" i="67"/>
  <c r="DA711" i="67"/>
  <c r="DB711" i="67"/>
  <c r="DC711" i="67"/>
  <c r="DD711" i="67"/>
  <c r="DE711" i="67"/>
  <c r="DF711" i="67"/>
  <c r="DG711" i="67"/>
  <c r="DH711" i="67"/>
  <c r="DI711" i="67"/>
  <c r="DJ711" i="67"/>
  <c r="DK711" i="67"/>
  <c r="DL711" i="67"/>
  <c r="DM711" i="67"/>
  <c r="DN711" i="67"/>
  <c r="DO711" i="67"/>
  <c r="DP711" i="67"/>
  <c r="A712" i="67"/>
  <c r="B712" i="67"/>
  <c r="C712" i="67"/>
  <c r="D712" i="67"/>
  <c r="E712" i="67"/>
  <c r="F712" i="67"/>
  <c r="G712" i="67"/>
  <c r="H712" i="67"/>
  <c r="I712" i="67"/>
  <c r="J712" i="67"/>
  <c r="K712" i="67"/>
  <c r="L712" i="67"/>
  <c r="M712" i="67"/>
  <c r="N712" i="67"/>
  <c r="O712" i="67"/>
  <c r="P712" i="67"/>
  <c r="Q712" i="67"/>
  <c r="R712" i="67"/>
  <c r="S712" i="67"/>
  <c r="T712" i="67"/>
  <c r="U712" i="67"/>
  <c r="V712" i="67"/>
  <c r="W712" i="67"/>
  <c r="X712" i="67"/>
  <c r="Y712" i="67"/>
  <c r="Z712" i="67"/>
  <c r="AA712" i="67"/>
  <c r="AB712" i="67"/>
  <c r="AC712" i="67"/>
  <c r="AD712" i="67"/>
  <c r="AE712" i="67"/>
  <c r="AF712" i="67"/>
  <c r="AG712" i="67"/>
  <c r="AH712" i="67"/>
  <c r="AI712" i="67"/>
  <c r="AJ712" i="67"/>
  <c r="AK712" i="67"/>
  <c r="AL712" i="67"/>
  <c r="AM712" i="67"/>
  <c r="AN712" i="67"/>
  <c r="AO712" i="67"/>
  <c r="AP712" i="67"/>
  <c r="AQ712" i="67"/>
  <c r="AR712" i="67"/>
  <c r="AS712" i="67"/>
  <c r="CH712" i="67"/>
  <c r="CI712" i="67"/>
  <c r="CJ712" i="67"/>
  <c r="CK712" i="67"/>
  <c r="CL712" i="67"/>
  <c r="CM712" i="67"/>
  <c r="CN712" i="67"/>
  <c r="CO712" i="67"/>
  <c r="CP712" i="67"/>
  <c r="CQ712" i="67"/>
  <c r="CR712" i="67"/>
  <c r="CS712" i="67"/>
  <c r="CT712" i="67"/>
  <c r="CU712" i="67"/>
  <c r="CV712" i="67"/>
  <c r="CW712" i="67"/>
  <c r="CX712" i="67"/>
  <c r="CY712" i="67"/>
  <c r="CZ712" i="67"/>
  <c r="DA712" i="67"/>
  <c r="DB712" i="67"/>
  <c r="DC712" i="67"/>
  <c r="DD712" i="67"/>
  <c r="DE712" i="67"/>
  <c r="DF712" i="67"/>
  <c r="DG712" i="67"/>
  <c r="DH712" i="67"/>
  <c r="DI712" i="67"/>
  <c r="DJ712" i="67"/>
  <c r="DK712" i="67"/>
  <c r="DL712" i="67"/>
  <c r="DM712" i="67"/>
  <c r="DN712" i="67"/>
  <c r="DO712" i="67"/>
  <c r="DP712" i="67"/>
  <c r="A713" i="67"/>
  <c r="B713" i="67"/>
  <c r="C713" i="67"/>
  <c r="D713" i="67"/>
  <c r="E713" i="67"/>
  <c r="F713" i="67"/>
  <c r="G713" i="67"/>
  <c r="H713" i="67"/>
  <c r="I713" i="67"/>
  <c r="J713" i="67"/>
  <c r="K713" i="67"/>
  <c r="L713" i="67"/>
  <c r="M713" i="67"/>
  <c r="N713" i="67"/>
  <c r="O713" i="67"/>
  <c r="P713" i="67"/>
  <c r="Q713" i="67"/>
  <c r="R713" i="67"/>
  <c r="S713" i="67"/>
  <c r="T713" i="67"/>
  <c r="U713" i="67"/>
  <c r="V713" i="67"/>
  <c r="W713" i="67"/>
  <c r="X713" i="67"/>
  <c r="Y713" i="67"/>
  <c r="Z713" i="67"/>
  <c r="AA713" i="67"/>
  <c r="AB713" i="67"/>
  <c r="AC713" i="67"/>
  <c r="AD713" i="67"/>
  <c r="AE713" i="67"/>
  <c r="AF713" i="67"/>
  <c r="AG713" i="67"/>
  <c r="AH713" i="67"/>
  <c r="AI713" i="67"/>
  <c r="AJ713" i="67"/>
  <c r="AK713" i="67"/>
  <c r="AL713" i="67"/>
  <c r="AM713" i="67"/>
  <c r="AN713" i="67"/>
  <c r="AO713" i="67"/>
  <c r="AP713" i="67"/>
  <c r="AQ713" i="67"/>
  <c r="AR713" i="67"/>
  <c r="AS713" i="67"/>
  <c r="CH713" i="67"/>
  <c r="CI713" i="67"/>
  <c r="CJ713" i="67"/>
  <c r="CK713" i="67"/>
  <c r="CL713" i="67"/>
  <c r="CM713" i="67"/>
  <c r="CN713" i="67"/>
  <c r="CO713" i="67"/>
  <c r="CP713" i="67"/>
  <c r="CQ713" i="67"/>
  <c r="CR713" i="67"/>
  <c r="CS713" i="67"/>
  <c r="CT713" i="67"/>
  <c r="CU713" i="67"/>
  <c r="CV713" i="67"/>
  <c r="CW713" i="67"/>
  <c r="CX713" i="67"/>
  <c r="CY713" i="67"/>
  <c r="CZ713" i="67"/>
  <c r="DA713" i="67"/>
  <c r="DB713" i="67"/>
  <c r="DC713" i="67"/>
  <c r="DD713" i="67"/>
  <c r="DE713" i="67"/>
  <c r="DF713" i="67"/>
  <c r="DG713" i="67"/>
  <c r="DH713" i="67"/>
  <c r="DI713" i="67"/>
  <c r="DJ713" i="67"/>
  <c r="DK713" i="67"/>
  <c r="DL713" i="67"/>
  <c r="DM713" i="67"/>
  <c r="DN713" i="67"/>
  <c r="DO713" i="67"/>
  <c r="DP713" i="67"/>
  <c r="A714" i="67"/>
  <c r="B714" i="67"/>
  <c r="C714" i="67"/>
  <c r="D714" i="67"/>
  <c r="E714" i="67"/>
  <c r="F714" i="67"/>
  <c r="G714" i="67"/>
  <c r="H714" i="67"/>
  <c r="I714" i="67"/>
  <c r="J714" i="67"/>
  <c r="K714" i="67"/>
  <c r="L714" i="67"/>
  <c r="M714" i="67"/>
  <c r="N714" i="67"/>
  <c r="O714" i="67"/>
  <c r="P714" i="67"/>
  <c r="Q714" i="67"/>
  <c r="R714" i="67"/>
  <c r="S714" i="67"/>
  <c r="T714" i="67"/>
  <c r="U714" i="67"/>
  <c r="V714" i="67"/>
  <c r="W714" i="67"/>
  <c r="X714" i="67"/>
  <c r="Y714" i="67"/>
  <c r="Z714" i="67"/>
  <c r="AA714" i="67"/>
  <c r="AB714" i="67"/>
  <c r="AC714" i="67"/>
  <c r="AD714" i="67"/>
  <c r="AE714" i="67"/>
  <c r="AF714" i="67"/>
  <c r="AG714" i="67"/>
  <c r="AH714" i="67"/>
  <c r="AI714" i="67"/>
  <c r="AJ714" i="67"/>
  <c r="AK714" i="67"/>
  <c r="AL714" i="67"/>
  <c r="AM714" i="67"/>
  <c r="AN714" i="67"/>
  <c r="AO714" i="67"/>
  <c r="AP714" i="67"/>
  <c r="AQ714" i="67"/>
  <c r="AR714" i="67"/>
  <c r="AS714" i="67"/>
  <c r="CH714" i="67"/>
  <c r="CI714" i="67"/>
  <c r="CJ714" i="67"/>
  <c r="CK714" i="67"/>
  <c r="CL714" i="67"/>
  <c r="CM714" i="67"/>
  <c r="CN714" i="67"/>
  <c r="CO714" i="67"/>
  <c r="CP714" i="67"/>
  <c r="CQ714" i="67"/>
  <c r="CR714" i="67"/>
  <c r="CS714" i="67"/>
  <c r="CT714" i="67"/>
  <c r="CU714" i="67"/>
  <c r="CV714" i="67"/>
  <c r="CW714" i="67"/>
  <c r="CX714" i="67"/>
  <c r="CY714" i="67"/>
  <c r="CZ714" i="67"/>
  <c r="DA714" i="67"/>
  <c r="DB714" i="67"/>
  <c r="DC714" i="67"/>
  <c r="DD714" i="67"/>
  <c r="DE714" i="67"/>
  <c r="DF714" i="67"/>
  <c r="DG714" i="67"/>
  <c r="DH714" i="67"/>
  <c r="DI714" i="67"/>
  <c r="DJ714" i="67"/>
  <c r="DK714" i="67"/>
  <c r="DL714" i="67"/>
  <c r="DM714" i="67"/>
  <c r="DN714" i="67"/>
  <c r="DO714" i="67"/>
  <c r="DP714" i="67"/>
  <c r="A716" i="67"/>
  <c r="B716" i="67"/>
  <c r="C716" i="67"/>
  <c r="D716" i="67"/>
  <c r="E716" i="67"/>
  <c r="F716" i="67"/>
  <c r="G716" i="67"/>
  <c r="H716" i="67"/>
  <c r="I716" i="67"/>
  <c r="J716" i="67"/>
  <c r="K716" i="67"/>
  <c r="L716" i="67"/>
  <c r="M716" i="67"/>
  <c r="N716" i="67"/>
  <c r="O716" i="67"/>
  <c r="P716" i="67"/>
  <c r="Q716" i="67"/>
  <c r="R716" i="67"/>
  <c r="S716" i="67"/>
  <c r="T716" i="67"/>
  <c r="U716" i="67"/>
  <c r="V716" i="67"/>
  <c r="W716" i="67"/>
  <c r="X716" i="67"/>
  <c r="Y716" i="67"/>
  <c r="Z716" i="67"/>
  <c r="AA716" i="67"/>
  <c r="AB716" i="67"/>
  <c r="AC716" i="67"/>
  <c r="AD716" i="67"/>
  <c r="AE716" i="67"/>
  <c r="AF716" i="67"/>
  <c r="AG716" i="67"/>
  <c r="AH716" i="67"/>
  <c r="AI716" i="67"/>
  <c r="AJ716" i="67"/>
  <c r="AK716" i="67"/>
  <c r="AL716" i="67"/>
  <c r="AM716" i="67"/>
  <c r="AN716" i="67"/>
  <c r="AO716" i="67"/>
  <c r="AP716" i="67"/>
  <c r="AQ716" i="67"/>
  <c r="AR716" i="67"/>
  <c r="AS716" i="67"/>
  <c r="CH716" i="67"/>
  <c r="CI716" i="67"/>
  <c r="CJ716" i="67"/>
  <c r="CK716" i="67"/>
  <c r="CL716" i="67"/>
  <c r="CM716" i="67"/>
  <c r="CN716" i="67"/>
  <c r="CO716" i="67"/>
  <c r="CP716" i="67"/>
  <c r="CQ716" i="67"/>
  <c r="CR716" i="67"/>
  <c r="CS716" i="67"/>
  <c r="CT716" i="67"/>
  <c r="CU716" i="67"/>
  <c r="CV716" i="67"/>
  <c r="CW716" i="67"/>
  <c r="CX716" i="67"/>
  <c r="CY716" i="67"/>
  <c r="CZ716" i="67"/>
  <c r="DA716" i="67"/>
  <c r="DB716" i="67"/>
  <c r="DC716" i="67"/>
  <c r="DD716" i="67"/>
  <c r="DE716" i="67"/>
  <c r="DF716" i="67"/>
  <c r="DG716" i="67"/>
  <c r="DH716" i="67"/>
  <c r="DI716" i="67"/>
  <c r="DJ716" i="67"/>
  <c r="DK716" i="67"/>
  <c r="DL716" i="67"/>
  <c r="DM716" i="67"/>
  <c r="DN716" i="67"/>
  <c r="DO716" i="67"/>
  <c r="DP716" i="67"/>
  <c r="DQ716" i="67"/>
  <c r="DR716" i="67"/>
  <c r="DS716" i="67"/>
  <c r="A717" i="67"/>
  <c r="B717" i="67"/>
  <c r="C717" i="67"/>
  <c r="D717" i="67"/>
  <c r="E717" i="67"/>
  <c r="F717" i="67"/>
  <c r="G717" i="67"/>
  <c r="H717" i="67"/>
  <c r="I717" i="67"/>
  <c r="J717" i="67"/>
  <c r="K717" i="67"/>
  <c r="L717" i="67"/>
  <c r="M717" i="67"/>
  <c r="N717" i="67"/>
  <c r="O717" i="67"/>
  <c r="P717" i="67"/>
  <c r="Q717" i="67"/>
  <c r="R717" i="67"/>
  <c r="S717" i="67"/>
  <c r="T717" i="67"/>
  <c r="U717" i="67"/>
  <c r="V717" i="67"/>
  <c r="W717" i="67"/>
  <c r="X717" i="67"/>
  <c r="Y717" i="67"/>
  <c r="Z717" i="67"/>
  <c r="AA717" i="67"/>
  <c r="AB717" i="67"/>
  <c r="AC717" i="67"/>
  <c r="AD717" i="67"/>
  <c r="AE717" i="67"/>
  <c r="AF717" i="67"/>
  <c r="AG717" i="67"/>
  <c r="AH717" i="67"/>
  <c r="AI717" i="67"/>
  <c r="AJ717" i="67"/>
  <c r="AK717" i="67"/>
  <c r="AL717" i="67"/>
  <c r="AM717" i="67"/>
  <c r="AN717" i="67"/>
  <c r="AO717" i="67"/>
  <c r="AP717" i="67"/>
  <c r="AQ717" i="67"/>
  <c r="AR717" i="67"/>
  <c r="AS717" i="67"/>
  <c r="CH717" i="67"/>
  <c r="CI717" i="67"/>
  <c r="CJ717" i="67"/>
  <c r="CK717" i="67"/>
  <c r="CL717" i="67"/>
  <c r="CM717" i="67"/>
  <c r="CN717" i="67"/>
  <c r="CO717" i="67"/>
  <c r="CP717" i="67"/>
  <c r="CQ717" i="67"/>
  <c r="CR717" i="67"/>
  <c r="CS717" i="67"/>
  <c r="CT717" i="67"/>
  <c r="CU717" i="67"/>
  <c r="CV717" i="67"/>
  <c r="CW717" i="67"/>
  <c r="CX717" i="67"/>
  <c r="CY717" i="67"/>
  <c r="CZ717" i="67"/>
  <c r="DA717" i="67"/>
  <c r="DB717" i="67"/>
  <c r="DC717" i="67"/>
  <c r="DD717" i="67"/>
  <c r="DE717" i="67"/>
  <c r="DF717" i="67"/>
  <c r="DG717" i="67"/>
  <c r="DH717" i="67"/>
  <c r="DI717" i="67"/>
  <c r="DJ717" i="67"/>
  <c r="DK717" i="67"/>
  <c r="DL717" i="67"/>
  <c r="DM717" i="67"/>
  <c r="DN717" i="67"/>
  <c r="DO717" i="67"/>
  <c r="DP717" i="67"/>
  <c r="DQ717" i="67"/>
  <c r="DR717" i="67"/>
  <c r="DS717" i="67"/>
  <c r="A718" i="67"/>
  <c r="B718" i="67"/>
  <c r="C718" i="67"/>
  <c r="D718" i="67"/>
  <c r="E718" i="67"/>
  <c r="F718" i="67"/>
  <c r="G718" i="67"/>
  <c r="H718" i="67"/>
  <c r="I718" i="67"/>
  <c r="J718" i="67"/>
  <c r="K718" i="67"/>
  <c r="L718" i="67"/>
  <c r="M718" i="67"/>
  <c r="N718" i="67"/>
  <c r="O718" i="67"/>
  <c r="P718" i="67"/>
  <c r="Q718" i="67"/>
  <c r="R718" i="67"/>
  <c r="S718" i="67"/>
  <c r="T718" i="67"/>
  <c r="U718" i="67"/>
  <c r="V718" i="67"/>
  <c r="W718" i="67"/>
  <c r="X718" i="67"/>
  <c r="Y718" i="67"/>
  <c r="Z718" i="67"/>
  <c r="AA718" i="67"/>
  <c r="AB718" i="67"/>
  <c r="AC718" i="67"/>
  <c r="AD718" i="67"/>
  <c r="AE718" i="67"/>
  <c r="AF718" i="67"/>
  <c r="AG718" i="67"/>
  <c r="AH718" i="67"/>
  <c r="AI718" i="67"/>
  <c r="AJ718" i="67"/>
  <c r="AK718" i="67"/>
  <c r="AL718" i="67"/>
  <c r="AM718" i="67"/>
  <c r="AN718" i="67"/>
  <c r="AO718" i="67"/>
  <c r="AP718" i="67"/>
  <c r="AQ718" i="67"/>
  <c r="AR718" i="67"/>
  <c r="AS718" i="67"/>
  <c r="AT718" i="67"/>
  <c r="AU718" i="67"/>
  <c r="AV718" i="67"/>
  <c r="AW718" i="67"/>
  <c r="AX718" i="67"/>
  <c r="AY718" i="67"/>
  <c r="AZ718" i="67"/>
  <c r="BA718" i="67"/>
  <c r="BB718" i="67"/>
  <c r="BC718" i="67"/>
  <c r="BD718" i="67"/>
  <c r="BE718" i="67"/>
  <c r="BF718" i="67"/>
  <c r="BG718" i="67"/>
  <c r="BH718" i="67"/>
  <c r="BI718" i="67"/>
  <c r="BJ718" i="67"/>
  <c r="BK718" i="67"/>
  <c r="BL718" i="67"/>
  <c r="BM718" i="67"/>
  <c r="BN718" i="67"/>
  <c r="BO718" i="67"/>
  <c r="BP718" i="67"/>
  <c r="BQ718" i="67"/>
  <c r="BR718" i="67"/>
  <c r="BS718" i="67"/>
  <c r="BT718" i="67"/>
  <c r="BU718" i="67"/>
  <c r="BV718" i="67"/>
  <c r="BW718" i="67"/>
  <c r="BX718" i="67"/>
  <c r="BY718" i="67"/>
  <c r="BZ718" i="67"/>
  <c r="CA718" i="67"/>
  <c r="CB718" i="67"/>
  <c r="CC718" i="67"/>
  <c r="CD718" i="67"/>
  <c r="CE718" i="67"/>
  <c r="CF718" i="67"/>
  <c r="CG718" i="67"/>
  <c r="CH718" i="67"/>
  <c r="CI718" i="67"/>
  <c r="CJ718" i="67"/>
  <c r="CK718" i="67"/>
  <c r="CL718" i="67"/>
  <c r="CM718" i="67"/>
  <c r="CN718" i="67"/>
  <c r="CO718" i="67"/>
  <c r="CP718" i="67"/>
  <c r="CQ718" i="67"/>
  <c r="CR718" i="67"/>
  <c r="CS718" i="67"/>
  <c r="CT718" i="67"/>
  <c r="CU718" i="67"/>
  <c r="CV718" i="67"/>
  <c r="CW718" i="67"/>
  <c r="CX718" i="67"/>
  <c r="CY718" i="67"/>
  <c r="CZ718" i="67"/>
  <c r="DA718" i="67"/>
  <c r="DB718" i="67"/>
  <c r="DC718" i="67"/>
  <c r="DD718" i="67"/>
  <c r="DE718" i="67"/>
  <c r="DF718" i="67"/>
  <c r="DG718" i="67"/>
  <c r="DH718" i="67"/>
  <c r="DI718" i="67"/>
  <c r="DJ718" i="67"/>
  <c r="DK718" i="67"/>
  <c r="DL718" i="67"/>
  <c r="DM718" i="67"/>
  <c r="DN718" i="67"/>
  <c r="DO718" i="67"/>
  <c r="DP718" i="67"/>
  <c r="DQ718" i="67"/>
  <c r="DR718" i="67"/>
  <c r="DS718" i="67"/>
  <c r="DT718" i="67"/>
  <c r="DU718" i="67"/>
  <c r="DV718" i="67"/>
  <c r="DW718" i="67"/>
  <c r="DX718" i="67"/>
  <c r="DY718" i="67"/>
  <c r="DZ718" i="67"/>
  <c r="EA718" i="67"/>
  <c r="EB718" i="67"/>
  <c r="EC718" i="67"/>
  <c r="ED718" i="67"/>
  <c r="EE718" i="67"/>
  <c r="EF718" i="67"/>
  <c r="EG718" i="67"/>
  <c r="EH718" i="67"/>
  <c r="EI718" i="67"/>
  <c r="EJ718" i="67"/>
  <c r="A719" i="67"/>
  <c r="B719" i="67"/>
  <c r="C719" i="67"/>
  <c r="D719" i="67"/>
  <c r="E719" i="67"/>
  <c r="F719" i="67"/>
  <c r="G719" i="67"/>
  <c r="H719" i="67"/>
  <c r="I719" i="67"/>
  <c r="J719" i="67"/>
  <c r="K719" i="67"/>
  <c r="L719" i="67"/>
  <c r="M719" i="67"/>
  <c r="N719" i="67"/>
  <c r="O719" i="67"/>
  <c r="P719" i="67"/>
  <c r="Q719" i="67"/>
  <c r="R719" i="67"/>
  <c r="S719" i="67"/>
  <c r="T719" i="67"/>
  <c r="U719" i="67"/>
  <c r="V719" i="67"/>
  <c r="W719" i="67"/>
  <c r="X719" i="67"/>
  <c r="Y719" i="67"/>
  <c r="Z719" i="67"/>
  <c r="AA719" i="67"/>
  <c r="AB719" i="67"/>
  <c r="AC719" i="67"/>
  <c r="AD719" i="67"/>
  <c r="AE719" i="67"/>
  <c r="AF719" i="67"/>
  <c r="AG719" i="67"/>
  <c r="AH719" i="67"/>
  <c r="AI719" i="67"/>
  <c r="AJ719" i="67"/>
  <c r="AK719" i="67"/>
  <c r="AL719" i="67"/>
  <c r="AM719" i="67"/>
  <c r="AN719" i="67"/>
  <c r="AO719" i="67"/>
  <c r="AP719" i="67"/>
  <c r="AQ719" i="67"/>
  <c r="AR719" i="67"/>
  <c r="AS719" i="67"/>
  <c r="CH719" i="67"/>
  <c r="CI719" i="67"/>
  <c r="CJ719" i="67"/>
  <c r="CK719" i="67"/>
  <c r="CL719" i="67"/>
  <c r="CM719" i="67"/>
  <c r="CN719" i="67"/>
  <c r="CO719" i="67"/>
  <c r="CP719" i="67"/>
  <c r="CQ719" i="67"/>
  <c r="CR719" i="67"/>
  <c r="CS719" i="67"/>
  <c r="CT719" i="67"/>
  <c r="CU719" i="67"/>
  <c r="CV719" i="67"/>
  <c r="CW719" i="67"/>
  <c r="CX719" i="67"/>
  <c r="CY719" i="67"/>
  <c r="CZ719" i="67"/>
  <c r="DA719" i="67"/>
  <c r="DB719" i="67"/>
  <c r="DC719" i="67"/>
  <c r="DD719" i="67"/>
  <c r="DE719" i="67"/>
  <c r="DF719" i="67"/>
  <c r="DG719" i="67"/>
  <c r="DH719" i="67"/>
  <c r="DI719" i="67"/>
  <c r="DJ719" i="67"/>
  <c r="DK719" i="67"/>
  <c r="DL719" i="67"/>
  <c r="DM719" i="67"/>
  <c r="DN719" i="67"/>
  <c r="DO719" i="67"/>
  <c r="DP719" i="67"/>
  <c r="DQ719" i="67"/>
  <c r="DR719" i="67"/>
  <c r="DS719" i="67"/>
  <c r="A720" i="67"/>
  <c r="B720" i="67"/>
  <c r="C720" i="67"/>
  <c r="D720" i="67"/>
  <c r="E720" i="67"/>
  <c r="F720" i="67"/>
  <c r="G720" i="67"/>
  <c r="H720" i="67"/>
  <c r="I720" i="67"/>
  <c r="J720" i="67"/>
  <c r="K720" i="67"/>
  <c r="L720" i="67"/>
  <c r="M720" i="67"/>
  <c r="N720" i="67"/>
  <c r="O720" i="67"/>
  <c r="P720" i="67"/>
  <c r="Q720" i="67"/>
  <c r="R720" i="67"/>
  <c r="S720" i="67"/>
  <c r="T720" i="67"/>
  <c r="U720" i="67"/>
  <c r="V720" i="67"/>
  <c r="W720" i="67"/>
  <c r="X720" i="67"/>
  <c r="Y720" i="67"/>
  <c r="Z720" i="67"/>
  <c r="AA720" i="67"/>
  <c r="AB720" i="67"/>
  <c r="AC720" i="67"/>
  <c r="AD720" i="67"/>
  <c r="AE720" i="67"/>
  <c r="AF720" i="67"/>
  <c r="AG720" i="67"/>
  <c r="AH720" i="67"/>
  <c r="AI720" i="67"/>
  <c r="AJ720" i="67"/>
  <c r="AK720" i="67"/>
  <c r="AL720" i="67"/>
  <c r="AM720" i="67"/>
  <c r="AN720" i="67"/>
  <c r="AO720" i="67"/>
  <c r="AP720" i="67"/>
  <c r="AQ720" i="67"/>
  <c r="AR720" i="67"/>
  <c r="AS720" i="67"/>
  <c r="AT720" i="67"/>
  <c r="AU720" i="67"/>
  <c r="AV720" i="67"/>
  <c r="AW720" i="67"/>
  <c r="AX720" i="67"/>
  <c r="AY720" i="67"/>
  <c r="AZ720" i="67"/>
  <c r="BA720" i="67"/>
  <c r="BB720" i="67"/>
  <c r="BC720" i="67"/>
  <c r="BD720" i="67"/>
  <c r="BE720" i="67"/>
  <c r="BF720" i="67"/>
  <c r="BG720" i="67"/>
  <c r="BH720" i="67"/>
  <c r="BI720" i="67"/>
  <c r="BJ720" i="67"/>
  <c r="BK720" i="67"/>
  <c r="BL720" i="67"/>
  <c r="BM720" i="67"/>
  <c r="BN720" i="67"/>
  <c r="BO720" i="67"/>
  <c r="BP720" i="67"/>
  <c r="BQ720" i="67"/>
  <c r="BR720" i="67"/>
  <c r="BS720" i="67"/>
  <c r="BT720" i="67"/>
  <c r="BU720" i="67"/>
  <c r="BV720" i="67"/>
  <c r="BW720" i="67"/>
  <c r="BX720" i="67"/>
  <c r="BY720" i="67"/>
  <c r="BZ720" i="67"/>
  <c r="CH720" i="67"/>
  <c r="CI720" i="67"/>
  <c r="CJ720" i="67"/>
  <c r="CK720" i="67"/>
  <c r="CL720" i="67"/>
  <c r="CM720" i="67"/>
  <c r="CN720" i="67"/>
  <c r="CO720" i="67"/>
  <c r="CP720" i="67"/>
  <c r="CQ720" i="67"/>
  <c r="CR720" i="67"/>
  <c r="CS720" i="67"/>
  <c r="CT720" i="67"/>
  <c r="CU720" i="67"/>
  <c r="CV720" i="67"/>
  <c r="CW720" i="67"/>
  <c r="CX720" i="67"/>
  <c r="CY720" i="67"/>
  <c r="CZ720" i="67"/>
  <c r="DA720" i="67"/>
  <c r="DB720" i="67"/>
  <c r="DC720" i="67"/>
  <c r="DD720" i="67"/>
  <c r="DE720" i="67"/>
  <c r="DF720" i="67"/>
  <c r="DG720" i="67"/>
  <c r="DH720" i="67"/>
  <c r="DI720" i="67"/>
  <c r="DJ720" i="67"/>
  <c r="DK720" i="67"/>
  <c r="DL720" i="67"/>
  <c r="DM720" i="67"/>
  <c r="DN720" i="67"/>
  <c r="DO720" i="67"/>
  <c r="DP720" i="67"/>
  <c r="DQ720" i="67"/>
  <c r="DR720" i="67"/>
  <c r="DS720" i="67"/>
  <c r="DT720" i="67"/>
  <c r="DU720" i="67"/>
  <c r="DV720" i="67"/>
  <c r="DW720" i="67"/>
  <c r="DX720" i="67"/>
  <c r="DY720" i="67"/>
  <c r="DZ720" i="67"/>
  <c r="EA720" i="67"/>
  <c r="EB720" i="67"/>
  <c r="A721" i="67"/>
  <c r="B721" i="67"/>
  <c r="C721" i="67"/>
  <c r="D721" i="67"/>
  <c r="E721" i="67"/>
  <c r="F721" i="67"/>
  <c r="G721" i="67"/>
  <c r="H721" i="67"/>
  <c r="I721" i="67"/>
  <c r="J721" i="67"/>
  <c r="K721" i="67"/>
  <c r="L721" i="67"/>
  <c r="M721" i="67"/>
  <c r="N721" i="67"/>
  <c r="O721" i="67"/>
  <c r="P721" i="67"/>
  <c r="Q721" i="67"/>
  <c r="R721" i="67"/>
  <c r="S721" i="67"/>
  <c r="T721" i="67"/>
  <c r="U721" i="67"/>
  <c r="V721" i="67"/>
  <c r="W721" i="67"/>
  <c r="X721" i="67"/>
  <c r="Y721" i="67"/>
  <c r="Z721" i="67"/>
  <c r="AA721" i="67"/>
  <c r="AB721" i="67"/>
  <c r="AC721" i="67"/>
  <c r="AD721" i="67"/>
  <c r="AE721" i="67"/>
  <c r="AF721" i="67"/>
  <c r="AG721" i="67"/>
  <c r="AH721" i="67"/>
  <c r="AI721" i="67"/>
  <c r="AJ721" i="67"/>
  <c r="AK721" i="67"/>
  <c r="AL721" i="67"/>
  <c r="AM721" i="67"/>
  <c r="AN721" i="67"/>
  <c r="AO721" i="67"/>
  <c r="AP721" i="67"/>
  <c r="AQ721" i="67"/>
  <c r="AR721" i="67"/>
  <c r="AS721" i="67"/>
  <c r="AT721" i="67"/>
  <c r="AU721" i="67"/>
  <c r="AV721" i="67"/>
  <c r="AW721" i="67"/>
  <c r="AX721" i="67"/>
  <c r="AY721" i="67"/>
  <c r="AZ721" i="67"/>
  <c r="BA721" i="67"/>
  <c r="BB721" i="67"/>
  <c r="BC721" i="67"/>
  <c r="BD721" i="67"/>
  <c r="BE721" i="67"/>
  <c r="BF721" i="67"/>
  <c r="BG721" i="67"/>
  <c r="BH721" i="67"/>
  <c r="BI721" i="67"/>
  <c r="BJ721" i="67"/>
  <c r="BK721" i="67"/>
  <c r="BL721" i="67"/>
  <c r="BM721" i="67"/>
  <c r="BN721" i="67"/>
  <c r="BO721" i="67"/>
  <c r="BP721" i="67"/>
  <c r="BQ721" i="67"/>
  <c r="BR721" i="67"/>
  <c r="BS721" i="67"/>
  <c r="BT721" i="67"/>
  <c r="BU721" i="67"/>
  <c r="BV721" i="67"/>
  <c r="BW721" i="67"/>
  <c r="BX721" i="67"/>
  <c r="BY721" i="67"/>
  <c r="BZ721" i="67"/>
  <c r="CH721" i="67"/>
  <c r="CI721" i="67"/>
  <c r="CJ721" i="67"/>
  <c r="CK721" i="67"/>
  <c r="CL721" i="67"/>
  <c r="CM721" i="67"/>
  <c r="CN721" i="67"/>
  <c r="CO721" i="67"/>
  <c r="CP721" i="67"/>
  <c r="CQ721" i="67"/>
  <c r="CR721" i="67"/>
  <c r="CS721" i="67"/>
  <c r="CT721" i="67"/>
  <c r="CU721" i="67"/>
  <c r="CV721" i="67"/>
  <c r="CW721" i="67"/>
  <c r="CX721" i="67"/>
  <c r="CY721" i="67"/>
  <c r="CZ721" i="67"/>
  <c r="DA721" i="67"/>
  <c r="DB721" i="67"/>
  <c r="DC721" i="67"/>
  <c r="DD721" i="67"/>
  <c r="DE721" i="67"/>
  <c r="DF721" i="67"/>
  <c r="DG721" i="67"/>
  <c r="DH721" i="67"/>
  <c r="DI721" i="67"/>
  <c r="DJ721" i="67"/>
  <c r="DK721" i="67"/>
  <c r="DL721" i="67"/>
  <c r="DM721" i="67"/>
  <c r="DN721" i="67"/>
  <c r="DO721" i="67"/>
  <c r="DP721" i="67"/>
  <c r="DQ721" i="67"/>
  <c r="DR721" i="67"/>
  <c r="DS721" i="67"/>
  <c r="DT721" i="67"/>
  <c r="DU721" i="67"/>
  <c r="DV721" i="67"/>
  <c r="DW721" i="67"/>
  <c r="DX721" i="67"/>
  <c r="DY721" i="67"/>
  <c r="DZ721" i="67"/>
  <c r="EA721" i="67"/>
  <c r="EB721" i="67"/>
  <c r="A722" i="67"/>
  <c r="B722" i="67"/>
  <c r="C722" i="67"/>
  <c r="D722" i="67"/>
  <c r="E722" i="67"/>
  <c r="F722" i="67"/>
  <c r="G722" i="67"/>
  <c r="H722" i="67"/>
  <c r="I722" i="67"/>
  <c r="J722" i="67"/>
  <c r="K722" i="67"/>
  <c r="L722" i="67"/>
  <c r="M722" i="67"/>
  <c r="N722" i="67"/>
  <c r="O722" i="67"/>
  <c r="P722" i="67"/>
  <c r="Q722" i="67"/>
  <c r="R722" i="67"/>
  <c r="S722" i="67"/>
  <c r="T722" i="67"/>
  <c r="U722" i="67"/>
  <c r="V722" i="67"/>
  <c r="W722" i="67"/>
  <c r="X722" i="67"/>
  <c r="Y722" i="67"/>
  <c r="Z722" i="67"/>
  <c r="AA722" i="67"/>
  <c r="AB722" i="67"/>
  <c r="AC722" i="67"/>
  <c r="AD722" i="67"/>
  <c r="AE722" i="67"/>
  <c r="AF722" i="67"/>
  <c r="AG722" i="67"/>
  <c r="AH722" i="67"/>
  <c r="AI722" i="67"/>
  <c r="AJ722" i="67"/>
  <c r="AK722" i="67"/>
  <c r="AL722" i="67"/>
  <c r="AM722" i="67"/>
  <c r="AN722" i="67"/>
  <c r="AO722" i="67"/>
  <c r="AP722" i="67"/>
  <c r="AQ722" i="67"/>
  <c r="AR722" i="67"/>
  <c r="AS722" i="67"/>
  <c r="AT722" i="67"/>
  <c r="AU722" i="67"/>
  <c r="AV722" i="67"/>
  <c r="AW722" i="67"/>
  <c r="AX722" i="67"/>
  <c r="AY722" i="67"/>
  <c r="AZ722" i="67"/>
  <c r="BA722" i="67"/>
  <c r="BB722" i="67"/>
  <c r="BC722" i="67"/>
  <c r="BD722" i="67"/>
  <c r="BE722" i="67"/>
  <c r="BF722" i="67"/>
  <c r="BG722" i="67"/>
  <c r="BH722" i="67"/>
  <c r="BI722" i="67"/>
  <c r="BJ722" i="67"/>
  <c r="BK722" i="67"/>
  <c r="BL722" i="67"/>
  <c r="BM722" i="67"/>
  <c r="BN722" i="67"/>
  <c r="BO722" i="67"/>
  <c r="BP722" i="67"/>
  <c r="BQ722" i="67"/>
  <c r="BR722" i="67"/>
  <c r="BS722" i="67"/>
  <c r="BT722" i="67"/>
  <c r="BU722" i="67"/>
  <c r="BV722" i="67"/>
  <c r="BW722" i="67"/>
  <c r="BX722" i="67"/>
  <c r="BY722" i="67"/>
  <c r="BZ722" i="67"/>
  <c r="CH722" i="67"/>
  <c r="CI722" i="67"/>
  <c r="CJ722" i="67"/>
  <c r="CK722" i="67"/>
  <c r="CL722" i="67"/>
  <c r="CM722" i="67"/>
  <c r="CN722" i="67"/>
  <c r="CO722" i="67"/>
  <c r="CP722" i="67"/>
  <c r="CQ722" i="67"/>
  <c r="CR722" i="67"/>
  <c r="CS722" i="67"/>
  <c r="CT722" i="67"/>
  <c r="CU722" i="67"/>
  <c r="CV722" i="67"/>
  <c r="CW722" i="67"/>
  <c r="CX722" i="67"/>
  <c r="CY722" i="67"/>
  <c r="CZ722" i="67"/>
  <c r="DA722" i="67"/>
  <c r="DB722" i="67"/>
  <c r="DC722" i="67"/>
  <c r="DD722" i="67"/>
  <c r="DE722" i="67"/>
  <c r="DF722" i="67"/>
  <c r="DG722" i="67"/>
  <c r="DH722" i="67"/>
  <c r="DI722" i="67"/>
  <c r="DJ722" i="67"/>
  <c r="DK722" i="67"/>
  <c r="DL722" i="67"/>
  <c r="DM722" i="67"/>
  <c r="DN722" i="67"/>
  <c r="DO722" i="67"/>
  <c r="DP722" i="67"/>
  <c r="DQ722" i="67"/>
  <c r="DR722" i="67"/>
  <c r="DS722" i="67"/>
  <c r="DT722" i="67"/>
  <c r="DU722" i="67"/>
  <c r="DV722" i="67"/>
  <c r="DW722" i="67"/>
  <c r="DX722" i="67"/>
  <c r="DY722" i="67"/>
  <c r="DZ722" i="67"/>
  <c r="EA722" i="67"/>
  <c r="EB722" i="67"/>
  <c r="A723" i="67"/>
  <c r="B723" i="67"/>
  <c r="C723" i="67"/>
  <c r="D723" i="67"/>
  <c r="E723" i="67"/>
  <c r="F723" i="67"/>
  <c r="G723" i="67"/>
  <c r="H723" i="67"/>
  <c r="I723" i="67"/>
  <c r="J723" i="67"/>
  <c r="K723" i="67"/>
  <c r="L723" i="67"/>
  <c r="M723" i="67"/>
  <c r="N723" i="67"/>
  <c r="O723" i="67"/>
  <c r="P723" i="67"/>
  <c r="Q723" i="67"/>
  <c r="R723" i="67"/>
  <c r="S723" i="67"/>
  <c r="T723" i="67"/>
  <c r="U723" i="67"/>
  <c r="V723" i="67"/>
  <c r="W723" i="67"/>
  <c r="X723" i="67"/>
  <c r="Y723" i="67"/>
  <c r="Z723" i="67"/>
  <c r="AA723" i="67"/>
  <c r="AB723" i="67"/>
  <c r="AC723" i="67"/>
  <c r="AD723" i="67"/>
  <c r="AE723" i="67"/>
  <c r="AF723" i="67"/>
  <c r="AG723" i="67"/>
  <c r="AH723" i="67"/>
  <c r="AI723" i="67"/>
  <c r="AJ723" i="67"/>
  <c r="AK723" i="67"/>
  <c r="AL723" i="67"/>
  <c r="AM723" i="67"/>
  <c r="AN723" i="67"/>
  <c r="AO723" i="67"/>
  <c r="AP723" i="67"/>
  <c r="AQ723" i="67"/>
  <c r="AR723" i="67"/>
  <c r="AS723" i="67"/>
  <c r="AT723" i="67"/>
  <c r="AU723" i="67"/>
  <c r="AV723" i="67"/>
  <c r="AW723" i="67"/>
  <c r="AX723" i="67"/>
  <c r="AY723" i="67"/>
  <c r="AZ723" i="67"/>
  <c r="BA723" i="67"/>
  <c r="BB723" i="67"/>
  <c r="BC723" i="67"/>
  <c r="BD723" i="67"/>
  <c r="BE723" i="67"/>
  <c r="BF723" i="67"/>
  <c r="BG723" i="67"/>
  <c r="BH723" i="67"/>
  <c r="BI723" i="67"/>
  <c r="BJ723" i="67"/>
  <c r="BK723" i="67"/>
  <c r="BL723" i="67"/>
  <c r="BM723" i="67"/>
  <c r="BN723" i="67"/>
  <c r="BO723" i="67"/>
  <c r="BP723" i="67"/>
  <c r="BQ723" i="67"/>
  <c r="BR723" i="67"/>
  <c r="BS723" i="67"/>
  <c r="BT723" i="67"/>
  <c r="BU723" i="67"/>
  <c r="BV723" i="67"/>
  <c r="BW723" i="67"/>
  <c r="BX723" i="67"/>
  <c r="BY723" i="67"/>
  <c r="BZ723" i="67"/>
  <c r="CA723" i="67"/>
  <c r="CB723" i="67"/>
  <c r="CC723" i="67"/>
  <c r="CD723" i="67"/>
  <c r="CE723" i="67"/>
  <c r="CF723" i="67"/>
  <c r="CG723" i="67"/>
  <c r="CH723" i="67"/>
  <c r="CI723" i="67"/>
  <c r="CJ723" i="67"/>
  <c r="CK723" i="67"/>
  <c r="CL723" i="67"/>
  <c r="CM723" i="67"/>
  <c r="CN723" i="67"/>
  <c r="CO723" i="67"/>
  <c r="CP723" i="67"/>
  <c r="CQ723" i="67"/>
  <c r="CR723" i="67"/>
  <c r="CS723" i="67"/>
  <c r="CT723" i="67"/>
  <c r="CU723" i="67"/>
  <c r="CV723" i="67"/>
  <c r="CW723" i="67"/>
  <c r="CX723" i="67"/>
  <c r="CY723" i="67"/>
  <c r="CZ723" i="67"/>
  <c r="DA723" i="67"/>
  <c r="DB723" i="67"/>
  <c r="DC723" i="67"/>
  <c r="DD723" i="67"/>
  <c r="DE723" i="67"/>
  <c r="DF723" i="67"/>
  <c r="DG723" i="67"/>
  <c r="DH723" i="67"/>
  <c r="DI723" i="67"/>
  <c r="DJ723" i="67"/>
  <c r="DK723" i="67"/>
  <c r="DL723" i="67"/>
  <c r="DM723" i="67"/>
  <c r="DN723" i="67"/>
  <c r="DO723" i="67"/>
  <c r="DP723" i="67"/>
  <c r="DQ723" i="67"/>
  <c r="DR723" i="67"/>
  <c r="DS723" i="67"/>
  <c r="DT723" i="67"/>
  <c r="DU723" i="67"/>
  <c r="DV723" i="67"/>
  <c r="DW723" i="67"/>
  <c r="DX723" i="67"/>
  <c r="DY723" i="67"/>
  <c r="DZ723" i="67"/>
  <c r="EA723" i="67"/>
  <c r="EB723" i="67"/>
  <c r="EC723" i="67"/>
  <c r="ED723" i="67"/>
  <c r="EE723" i="67"/>
  <c r="EF723" i="67"/>
  <c r="EG723" i="67"/>
  <c r="EH723" i="67"/>
  <c r="EI723" i="67"/>
  <c r="EJ723" i="67"/>
  <c r="A724" i="67"/>
  <c r="B724" i="67"/>
  <c r="C724" i="67"/>
  <c r="D724" i="67"/>
  <c r="E724" i="67"/>
  <c r="F724" i="67"/>
  <c r="G724" i="67"/>
  <c r="H724" i="67"/>
  <c r="I724" i="67"/>
  <c r="J724" i="67"/>
  <c r="K724" i="67"/>
  <c r="L724" i="67"/>
  <c r="M724" i="67"/>
  <c r="N724" i="67"/>
  <c r="O724" i="67"/>
  <c r="P724" i="67"/>
  <c r="Q724" i="67"/>
  <c r="R724" i="67"/>
  <c r="S724" i="67"/>
  <c r="T724" i="67"/>
  <c r="U724" i="67"/>
  <c r="V724" i="67"/>
  <c r="W724" i="67"/>
  <c r="X724" i="67"/>
  <c r="Y724" i="67"/>
  <c r="Z724" i="67"/>
  <c r="AA724" i="67"/>
  <c r="AB724" i="67"/>
  <c r="AC724" i="67"/>
  <c r="AD724" i="67"/>
  <c r="AE724" i="67"/>
  <c r="AF724" i="67"/>
  <c r="AG724" i="67"/>
  <c r="AH724" i="67"/>
  <c r="AI724" i="67"/>
  <c r="AJ724" i="67"/>
  <c r="AK724" i="67"/>
  <c r="AL724" i="67"/>
  <c r="AM724" i="67"/>
  <c r="AN724" i="67"/>
  <c r="AO724" i="67"/>
  <c r="AP724" i="67"/>
  <c r="AQ724" i="67"/>
  <c r="AR724" i="67"/>
  <c r="AS724" i="67"/>
  <c r="CH724" i="67"/>
  <c r="CI724" i="67"/>
  <c r="CJ724" i="67"/>
  <c r="CK724" i="67"/>
  <c r="CL724" i="67"/>
  <c r="CM724" i="67"/>
  <c r="CN724" i="67"/>
  <c r="CO724" i="67"/>
  <c r="CP724" i="67"/>
  <c r="CQ724" i="67"/>
  <c r="CR724" i="67"/>
  <c r="CS724" i="67"/>
  <c r="CT724" i="67"/>
  <c r="CU724" i="67"/>
  <c r="CV724" i="67"/>
  <c r="CW724" i="67"/>
  <c r="CX724" i="67"/>
  <c r="CY724" i="67"/>
  <c r="CZ724" i="67"/>
  <c r="DA724" i="67"/>
  <c r="DB724" i="67"/>
  <c r="DC724" i="67"/>
  <c r="DD724" i="67"/>
  <c r="DE724" i="67"/>
  <c r="DF724" i="67"/>
  <c r="DG724" i="67"/>
  <c r="DH724" i="67"/>
  <c r="DI724" i="67"/>
  <c r="DJ724" i="67"/>
  <c r="DK724" i="67"/>
  <c r="DL724" i="67"/>
  <c r="DM724" i="67"/>
  <c r="DN724" i="67"/>
  <c r="DO724" i="67"/>
  <c r="DP724" i="67"/>
  <c r="DQ724" i="67"/>
  <c r="DR724" i="67"/>
  <c r="DS724" i="67"/>
  <c r="A725" i="67"/>
  <c r="B725" i="67"/>
  <c r="C725" i="67"/>
  <c r="D725" i="67"/>
  <c r="E725" i="67"/>
  <c r="F725" i="67"/>
  <c r="G725" i="67"/>
  <c r="H725" i="67"/>
  <c r="I725" i="67"/>
  <c r="J725" i="67"/>
  <c r="K725" i="67"/>
  <c r="L725" i="67"/>
  <c r="M725" i="67"/>
  <c r="N725" i="67"/>
  <c r="O725" i="67"/>
  <c r="P725" i="67"/>
  <c r="Q725" i="67"/>
  <c r="R725" i="67"/>
  <c r="S725" i="67"/>
  <c r="T725" i="67"/>
  <c r="U725" i="67"/>
  <c r="V725" i="67"/>
  <c r="W725" i="67"/>
  <c r="X725" i="67"/>
  <c r="Y725" i="67"/>
  <c r="Z725" i="67"/>
  <c r="AA725" i="67"/>
  <c r="AB725" i="67"/>
  <c r="AC725" i="67"/>
  <c r="AD725" i="67"/>
  <c r="AE725" i="67"/>
  <c r="AF725" i="67"/>
  <c r="AG725" i="67"/>
  <c r="AH725" i="67"/>
  <c r="AI725" i="67"/>
  <c r="AJ725" i="67"/>
  <c r="AK725" i="67"/>
  <c r="AL725" i="67"/>
  <c r="AM725" i="67"/>
  <c r="AN725" i="67"/>
  <c r="AO725" i="67"/>
  <c r="AP725" i="67"/>
  <c r="AQ725" i="67"/>
  <c r="AR725" i="67"/>
  <c r="AS725" i="67"/>
  <c r="AT725" i="67"/>
  <c r="AU725" i="67"/>
  <c r="AV725" i="67"/>
  <c r="AW725" i="67"/>
  <c r="AX725" i="67"/>
  <c r="AY725" i="67"/>
  <c r="AZ725" i="67"/>
  <c r="BA725" i="67"/>
  <c r="BB725" i="67"/>
  <c r="BC725" i="67"/>
  <c r="BD725" i="67"/>
  <c r="BE725" i="67"/>
  <c r="BF725" i="67"/>
  <c r="BG725" i="67"/>
  <c r="BH725" i="67"/>
  <c r="BI725" i="67"/>
  <c r="BJ725" i="67"/>
  <c r="BK725" i="67"/>
  <c r="BL725" i="67"/>
  <c r="BM725" i="67"/>
  <c r="BN725" i="67"/>
  <c r="BO725" i="67"/>
  <c r="BP725" i="67"/>
  <c r="BQ725" i="67"/>
  <c r="BR725" i="67"/>
  <c r="BS725" i="67"/>
  <c r="BT725" i="67"/>
  <c r="BU725" i="67"/>
  <c r="BV725" i="67"/>
  <c r="BW725" i="67"/>
  <c r="BX725" i="67"/>
  <c r="BY725" i="67"/>
  <c r="BZ725" i="67"/>
  <c r="CH725" i="67"/>
  <c r="CI725" i="67"/>
  <c r="CJ725" i="67"/>
  <c r="CK725" i="67"/>
  <c r="CL725" i="67"/>
  <c r="CM725" i="67"/>
  <c r="CN725" i="67"/>
  <c r="CO725" i="67"/>
  <c r="CP725" i="67"/>
  <c r="CQ725" i="67"/>
  <c r="CR725" i="67"/>
  <c r="CS725" i="67"/>
  <c r="CT725" i="67"/>
  <c r="CU725" i="67"/>
  <c r="CV725" i="67"/>
  <c r="CW725" i="67"/>
  <c r="CX725" i="67"/>
  <c r="CY725" i="67"/>
  <c r="CZ725" i="67"/>
  <c r="DA725" i="67"/>
  <c r="DB725" i="67"/>
  <c r="DC725" i="67"/>
  <c r="DD725" i="67"/>
  <c r="DE725" i="67"/>
  <c r="DF725" i="67"/>
  <c r="DG725" i="67"/>
  <c r="DH725" i="67"/>
  <c r="DI725" i="67"/>
  <c r="DJ725" i="67"/>
  <c r="DK725" i="67"/>
  <c r="DL725" i="67"/>
  <c r="DM725" i="67"/>
  <c r="DN725" i="67"/>
  <c r="DO725" i="67"/>
  <c r="DP725" i="67"/>
  <c r="DQ725" i="67"/>
  <c r="DR725" i="67"/>
  <c r="DS725" i="67"/>
  <c r="DT725" i="67"/>
  <c r="DU725" i="67"/>
  <c r="DV725" i="67"/>
  <c r="DW725" i="67"/>
  <c r="DX725" i="67"/>
  <c r="DY725" i="67"/>
  <c r="DZ725" i="67"/>
  <c r="EA725" i="67"/>
  <c r="EB725" i="67"/>
  <c r="A726" i="67"/>
  <c r="B726" i="67"/>
  <c r="C726" i="67"/>
  <c r="D726" i="67"/>
  <c r="E726" i="67"/>
  <c r="F726" i="67"/>
  <c r="G726" i="67"/>
  <c r="H726" i="67"/>
  <c r="I726" i="67"/>
  <c r="J726" i="67"/>
  <c r="K726" i="67"/>
  <c r="L726" i="67"/>
  <c r="M726" i="67"/>
  <c r="N726" i="67"/>
  <c r="O726" i="67"/>
  <c r="P726" i="67"/>
  <c r="Q726" i="67"/>
  <c r="R726" i="67"/>
  <c r="S726" i="67"/>
  <c r="T726" i="67"/>
  <c r="U726" i="67"/>
  <c r="V726" i="67"/>
  <c r="W726" i="67"/>
  <c r="X726" i="67"/>
  <c r="Y726" i="67"/>
  <c r="Z726" i="67"/>
  <c r="AA726" i="67"/>
  <c r="AB726" i="67"/>
  <c r="AC726" i="67"/>
  <c r="AD726" i="67"/>
  <c r="AE726" i="67"/>
  <c r="AF726" i="67"/>
  <c r="AG726" i="67"/>
  <c r="AH726" i="67"/>
  <c r="AI726" i="67"/>
  <c r="AJ726" i="67"/>
  <c r="AK726" i="67"/>
  <c r="AL726" i="67"/>
  <c r="AM726" i="67"/>
  <c r="AN726" i="67"/>
  <c r="AO726" i="67"/>
  <c r="AP726" i="67"/>
  <c r="AQ726" i="67"/>
  <c r="AR726" i="67"/>
  <c r="AS726" i="67"/>
  <c r="AT726" i="67"/>
  <c r="AU726" i="67"/>
  <c r="AV726" i="67"/>
  <c r="AW726" i="67"/>
  <c r="AX726" i="67"/>
  <c r="AY726" i="67"/>
  <c r="AZ726" i="67"/>
  <c r="BA726" i="67"/>
  <c r="BB726" i="67"/>
  <c r="BC726" i="67"/>
  <c r="BD726" i="67"/>
  <c r="BE726" i="67"/>
  <c r="BF726" i="67"/>
  <c r="BG726" i="67"/>
  <c r="BH726" i="67"/>
  <c r="BI726" i="67"/>
  <c r="BJ726" i="67"/>
  <c r="BK726" i="67"/>
  <c r="BL726" i="67"/>
  <c r="BM726" i="67"/>
  <c r="BN726" i="67"/>
  <c r="BO726" i="67"/>
  <c r="BP726" i="67"/>
  <c r="BQ726" i="67"/>
  <c r="BR726" i="67"/>
  <c r="BS726" i="67"/>
  <c r="BT726" i="67"/>
  <c r="BU726" i="67"/>
  <c r="BV726" i="67"/>
  <c r="BW726" i="67"/>
  <c r="BX726" i="67"/>
  <c r="BY726" i="67"/>
  <c r="BZ726" i="67"/>
  <c r="CH726" i="67"/>
  <c r="CI726" i="67"/>
  <c r="CJ726" i="67"/>
  <c r="CK726" i="67"/>
  <c r="CL726" i="67"/>
  <c r="CM726" i="67"/>
  <c r="CN726" i="67"/>
  <c r="CO726" i="67"/>
  <c r="CP726" i="67"/>
  <c r="CQ726" i="67"/>
  <c r="CR726" i="67"/>
  <c r="CS726" i="67"/>
  <c r="CT726" i="67"/>
  <c r="CU726" i="67"/>
  <c r="CV726" i="67"/>
  <c r="CW726" i="67"/>
  <c r="CX726" i="67"/>
  <c r="CY726" i="67"/>
  <c r="CZ726" i="67"/>
  <c r="DA726" i="67"/>
  <c r="DB726" i="67"/>
  <c r="DC726" i="67"/>
  <c r="DD726" i="67"/>
  <c r="DE726" i="67"/>
  <c r="DF726" i="67"/>
  <c r="DG726" i="67"/>
  <c r="DH726" i="67"/>
  <c r="DI726" i="67"/>
  <c r="DJ726" i="67"/>
  <c r="DK726" i="67"/>
  <c r="DL726" i="67"/>
  <c r="DM726" i="67"/>
  <c r="DN726" i="67"/>
  <c r="DO726" i="67"/>
  <c r="DP726" i="67"/>
  <c r="DQ726" i="67"/>
  <c r="DR726" i="67"/>
  <c r="DS726" i="67"/>
  <c r="DT726" i="67"/>
  <c r="DU726" i="67"/>
  <c r="DV726" i="67"/>
  <c r="DW726" i="67"/>
  <c r="DX726" i="67"/>
  <c r="DY726" i="67"/>
  <c r="DZ726" i="67"/>
  <c r="EA726" i="67"/>
  <c r="EB726" i="67"/>
  <c r="A727" i="67"/>
  <c r="B727" i="67"/>
  <c r="C727" i="67"/>
  <c r="D727" i="67"/>
  <c r="E727" i="67"/>
  <c r="F727" i="67"/>
  <c r="G727" i="67"/>
  <c r="H727" i="67"/>
  <c r="I727" i="67"/>
  <c r="J727" i="67"/>
  <c r="K727" i="67"/>
  <c r="L727" i="67"/>
  <c r="M727" i="67"/>
  <c r="N727" i="67"/>
  <c r="O727" i="67"/>
  <c r="P727" i="67"/>
  <c r="Q727" i="67"/>
  <c r="R727" i="67"/>
  <c r="S727" i="67"/>
  <c r="T727" i="67"/>
  <c r="U727" i="67"/>
  <c r="V727" i="67"/>
  <c r="W727" i="67"/>
  <c r="X727" i="67"/>
  <c r="Y727" i="67"/>
  <c r="Z727" i="67"/>
  <c r="AA727" i="67"/>
  <c r="AB727" i="67"/>
  <c r="AC727" i="67"/>
  <c r="AD727" i="67"/>
  <c r="AE727" i="67"/>
  <c r="AF727" i="67"/>
  <c r="AG727" i="67"/>
  <c r="AH727" i="67"/>
  <c r="AI727" i="67"/>
  <c r="AJ727" i="67"/>
  <c r="AK727" i="67"/>
  <c r="AL727" i="67"/>
  <c r="AM727" i="67"/>
  <c r="AN727" i="67"/>
  <c r="AO727" i="67"/>
  <c r="AP727" i="67"/>
  <c r="AQ727" i="67"/>
  <c r="AR727" i="67"/>
  <c r="AS727" i="67"/>
  <c r="AT727" i="67"/>
  <c r="AU727" i="67"/>
  <c r="AV727" i="67"/>
  <c r="AW727" i="67"/>
  <c r="AX727" i="67"/>
  <c r="AY727" i="67"/>
  <c r="AZ727" i="67"/>
  <c r="BA727" i="67"/>
  <c r="BB727" i="67"/>
  <c r="BC727" i="67"/>
  <c r="BD727" i="67"/>
  <c r="BE727" i="67"/>
  <c r="BF727" i="67"/>
  <c r="BG727" i="67"/>
  <c r="BH727" i="67"/>
  <c r="BI727" i="67"/>
  <c r="BJ727" i="67"/>
  <c r="BK727" i="67"/>
  <c r="BL727" i="67"/>
  <c r="BM727" i="67"/>
  <c r="BN727" i="67"/>
  <c r="BO727" i="67"/>
  <c r="BP727" i="67"/>
  <c r="BQ727" i="67"/>
  <c r="BR727" i="67"/>
  <c r="BS727" i="67"/>
  <c r="BT727" i="67"/>
  <c r="BU727" i="67"/>
  <c r="BV727" i="67"/>
  <c r="BW727" i="67"/>
  <c r="BX727" i="67"/>
  <c r="BY727" i="67"/>
  <c r="BZ727" i="67"/>
  <c r="CH727" i="67"/>
  <c r="CI727" i="67"/>
  <c r="CJ727" i="67"/>
  <c r="CK727" i="67"/>
  <c r="CL727" i="67"/>
  <c r="CM727" i="67"/>
  <c r="CN727" i="67"/>
  <c r="CO727" i="67"/>
  <c r="CP727" i="67"/>
  <c r="CQ727" i="67"/>
  <c r="CR727" i="67"/>
  <c r="CS727" i="67"/>
  <c r="CT727" i="67"/>
  <c r="CU727" i="67"/>
  <c r="CV727" i="67"/>
  <c r="CW727" i="67"/>
  <c r="CX727" i="67"/>
  <c r="CY727" i="67"/>
  <c r="CZ727" i="67"/>
  <c r="DA727" i="67"/>
  <c r="DB727" i="67"/>
  <c r="DC727" i="67"/>
  <c r="DD727" i="67"/>
  <c r="DE727" i="67"/>
  <c r="DF727" i="67"/>
  <c r="DG727" i="67"/>
  <c r="DH727" i="67"/>
  <c r="DI727" i="67"/>
  <c r="DJ727" i="67"/>
  <c r="DK727" i="67"/>
  <c r="DL727" i="67"/>
  <c r="DM727" i="67"/>
  <c r="DN727" i="67"/>
  <c r="DO727" i="67"/>
  <c r="DP727" i="67"/>
  <c r="DQ727" i="67"/>
  <c r="DR727" i="67"/>
  <c r="DS727" i="67"/>
  <c r="DT727" i="67"/>
  <c r="DU727" i="67"/>
  <c r="DV727" i="67"/>
  <c r="DW727" i="67"/>
  <c r="DX727" i="67"/>
  <c r="DY727" i="67"/>
  <c r="DZ727" i="67"/>
  <c r="EA727" i="67"/>
  <c r="EB727" i="67"/>
  <c r="A728" i="67"/>
  <c r="B728" i="67"/>
  <c r="C728" i="67"/>
  <c r="D728" i="67"/>
  <c r="E728" i="67"/>
  <c r="F728" i="67"/>
  <c r="G728" i="67"/>
  <c r="H728" i="67"/>
  <c r="I728" i="67"/>
  <c r="J728" i="67"/>
  <c r="K728" i="67"/>
  <c r="L728" i="67"/>
  <c r="M728" i="67"/>
  <c r="N728" i="67"/>
  <c r="O728" i="67"/>
  <c r="P728" i="67"/>
  <c r="Q728" i="67"/>
  <c r="R728" i="67"/>
  <c r="S728" i="67"/>
  <c r="T728" i="67"/>
  <c r="U728" i="67"/>
  <c r="V728" i="67"/>
  <c r="W728" i="67"/>
  <c r="X728" i="67"/>
  <c r="Y728" i="67"/>
  <c r="Z728" i="67"/>
  <c r="AA728" i="67"/>
  <c r="AB728" i="67"/>
  <c r="AC728" i="67"/>
  <c r="AD728" i="67"/>
  <c r="AE728" i="67"/>
  <c r="AF728" i="67"/>
  <c r="AG728" i="67"/>
  <c r="AH728" i="67"/>
  <c r="AI728" i="67"/>
  <c r="AJ728" i="67"/>
  <c r="AK728" i="67"/>
  <c r="AL728" i="67"/>
  <c r="AM728" i="67"/>
  <c r="AN728" i="67"/>
  <c r="AO728" i="67"/>
  <c r="AP728" i="67"/>
  <c r="AQ728" i="67"/>
  <c r="AR728" i="67"/>
  <c r="AS728" i="67"/>
  <c r="AT728" i="67"/>
  <c r="AU728" i="67"/>
  <c r="AV728" i="67"/>
  <c r="AW728" i="67"/>
  <c r="AX728" i="67"/>
  <c r="AY728" i="67"/>
  <c r="AZ728" i="67"/>
  <c r="BA728" i="67"/>
  <c r="BB728" i="67"/>
  <c r="BC728" i="67"/>
  <c r="BD728" i="67"/>
  <c r="BE728" i="67"/>
  <c r="BF728" i="67"/>
  <c r="BG728" i="67"/>
  <c r="BH728" i="67"/>
  <c r="BI728" i="67"/>
  <c r="BJ728" i="67"/>
  <c r="BK728" i="67"/>
  <c r="BL728" i="67"/>
  <c r="BM728" i="67"/>
  <c r="BN728" i="67"/>
  <c r="BO728" i="67"/>
  <c r="BP728" i="67"/>
  <c r="BQ728" i="67"/>
  <c r="BR728" i="67"/>
  <c r="BS728" i="67"/>
  <c r="BT728" i="67"/>
  <c r="BU728" i="67"/>
  <c r="BV728" i="67"/>
  <c r="BW728" i="67"/>
  <c r="BX728" i="67"/>
  <c r="BY728" i="67"/>
  <c r="BZ728" i="67"/>
  <c r="CA728" i="67"/>
  <c r="CB728" i="67"/>
  <c r="CC728" i="67"/>
  <c r="CD728" i="67"/>
  <c r="CE728" i="67"/>
  <c r="CF728" i="67"/>
  <c r="CG728" i="67"/>
  <c r="CH728" i="67"/>
  <c r="CI728" i="67"/>
  <c r="CJ728" i="67"/>
  <c r="CK728" i="67"/>
  <c r="CL728" i="67"/>
  <c r="CM728" i="67"/>
  <c r="CN728" i="67"/>
  <c r="CO728" i="67"/>
  <c r="CP728" i="67"/>
  <c r="CQ728" i="67"/>
  <c r="CR728" i="67"/>
  <c r="CS728" i="67"/>
  <c r="CT728" i="67"/>
  <c r="CU728" i="67"/>
  <c r="CV728" i="67"/>
  <c r="CW728" i="67"/>
  <c r="CX728" i="67"/>
  <c r="CY728" i="67"/>
  <c r="CZ728" i="67"/>
  <c r="DA728" i="67"/>
  <c r="DB728" i="67"/>
  <c r="DC728" i="67"/>
  <c r="DD728" i="67"/>
  <c r="DE728" i="67"/>
  <c r="DF728" i="67"/>
  <c r="DG728" i="67"/>
  <c r="DH728" i="67"/>
  <c r="DI728" i="67"/>
  <c r="DJ728" i="67"/>
  <c r="DK728" i="67"/>
  <c r="DL728" i="67"/>
  <c r="DM728" i="67"/>
  <c r="DN728" i="67"/>
  <c r="DO728" i="67"/>
  <c r="DP728" i="67"/>
  <c r="DQ728" i="67"/>
  <c r="DR728" i="67"/>
  <c r="DS728" i="67"/>
  <c r="DT728" i="67"/>
  <c r="DU728" i="67"/>
  <c r="DV728" i="67"/>
  <c r="DW728" i="67"/>
  <c r="DX728" i="67"/>
  <c r="DY728" i="67"/>
  <c r="DZ728" i="67"/>
  <c r="EA728" i="67"/>
  <c r="EB728" i="67"/>
  <c r="EC728" i="67"/>
  <c r="ED728" i="67"/>
  <c r="EE728" i="67"/>
  <c r="EF728" i="67"/>
  <c r="EG728" i="67"/>
  <c r="EH728" i="67"/>
  <c r="EI728" i="67"/>
  <c r="EJ728" i="67"/>
  <c r="A729" i="67"/>
  <c r="B729" i="67"/>
  <c r="C729" i="67"/>
  <c r="D729" i="67"/>
  <c r="E729" i="67"/>
  <c r="F729" i="67"/>
  <c r="G729" i="67"/>
  <c r="H729" i="67"/>
  <c r="I729" i="67"/>
  <c r="J729" i="67"/>
  <c r="K729" i="67"/>
  <c r="L729" i="67"/>
  <c r="M729" i="67"/>
  <c r="N729" i="67"/>
  <c r="O729" i="67"/>
  <c r="P729" i="67"/>
  <c r="Q729" i="67"/>
  <c r="R729" i="67"/>
  <c r="S729" i="67"/>
  <c r="T729" i="67"/>
  <c r="U729" i="67"/>
  <c r="V729" i="67"/>
  <c r="W729" i="67"/>
  <c r="X729" i="67"/>
  <c r="Y729" i="67"/>
  <c r="Z729" i="67"/>
  <c r="AA729" i="67"/>
  <c r="AB729" i="67"/>
  <c r="AC729" i="67"/>
  <c r="AD729" i="67"/>
  <c r="AE729" i="67"/>
  <c r="AF729" i="67"/>
  <c r="AG729" i="67"/>
  <c r="AH729" i="67"/>
  <c r="AI729" i="67"/>
  <c r="AJ729" i="67"/>
  <c r="AK729" i="67"/>
  <c r="AL729" i="67"/>
  <c r="AM729" i="67"/>
  <c r="AN729" i="67"/>
  <c r="AO729" i="67"/>
  <c r="AP729" i="67"/>
  <c r="AQ729" i="67"/>
  <c r="AR729" i="67"/>
  <c r="AS729" i="67"/>
  <c r="AT729" i="67"/>
  <c r="AU729" i="67"/>
  <c r="AV729" i="67"/>
  <c r="AW729" i="67"/>
  <c r="AX729" i="67"/>
  <c r="AY729" i="67"/>
  <c r="AZ729" i="67"/>
  <c r="BA729" i="67"/>
  <c r="BB729" i="67"/>
  <c r="BC729" i="67"/>
  <c r="BD729" i="67"/>
  <c r="BE729" i="67"/>
  <c r="BF729" i="67"/>
  <c r="BG729" i="67"/>
  <c r="BH729" i="67"/>
  <c r="BI729" i="67"/>
  <c r="BJ729" i="67"/>
  <c r="BK729" i="67"/>
  <c r="BL729" i="67"/>
  <c r="BM729" i="67"/>
  <c r="BN729" i="67"/>
  <c r="BO729" i="67"/>
  <c r="BP729" i="67"/>
  <c r="BQ729" i="67"/>
  <c r="BR729" i="67"/>
  <c r="BS729" i="67"/>
  <c r="BT729" i="67"/>
  <c r="BU729" i="67"/>
  <c r="BV729" i="67"/>
  <c r="BW729" i="67"/>
  <c r="BX729" i="67"/>
  <c r="BY729" i="67"/>
  <c r="BZ729" i="67"/>
  <c r="CA729" i="67"/>
  <c r="CB729" i="67"/>
  <c r="CC729" i="67"/>
  <c r="CD729" i="67"/>
  <c r="CE729" i="67"/>
  <c r="CF729" i="67"/>
  <c r="CG729" i="67"/>
  <c r="CH729" i="67"/>
  <c r="CI729" i="67"/>
  <c r="CJ729" i="67"/>
  <c r="CK729" i="67"/>
  <c r="CL729" i="67"/>
  <c r="CM729" i="67"/>
  <c r="CN729" i="67"/>
  <c r="CO729" i="67"/>
  <c r="CP729" i="67"/>
  <c r="CQ729" i="67"/>
  <c r="CR729" i="67"/>
  <c r="CS729" i="67"/>
  <c r="CT729" i="67"/>
  <c r="CU729" i="67"/>
  <c r="CV729" i="67"/>
  <c r="CW729" i="67"/>
  <c r="CX729" i="67"/>
  <c r="CY729" i="67"/>
  <c r="CZ729" i="67"/>
  <c r="DA729" i="67"/>
  <c r="DB729" i="67"/>
  <c r="DC729" i="67"/>
  <c r="DD729" i="67"/>
  <c r="DE729" i="67"/>
  <c r="DF729" i="67"/>
  <c r="DG729" i="67"/>
  <c r="DH729" i="67"/>
  <c r="DI729" i="67"/>
  <c r="DJ729" i="67"/>
  <c r="DK729" i="67"/>
  <c r="DL729" i="67"/>
  <c r="DM729" i="67"/>
  <c r="DN729" i="67"/>
  <c r="DO729" i="67"/>
  <c r="DP729" i="67"/>
  <c r="DQ729" i="67"/>
  <c r="DR729" i="67"/>
  <c r="DS729" i="67"/>
  <c r="DT729" i="67"/>
  <c r="DU729" i="67"/>
  <c r="DV729" i="67"/>
  <c r="DW729" i="67"/>
  <c r="DX729" i="67"/>
  <c r="DY729" i="67"/>
  <c r="DZ729" i="67"/>
  <c r="EA729" i="67"/>
  <c r="EB729" i="67"/>
  <c r="EC729" i="67"/>
  <c r="ED729" i="67"/>
  <c r="EE729" i="67"/>
  <c r="EF729" i="67"/>
  <c r="EG729" i="67"/>
  <c r="EH729" i="67"/>
  <c r="EI729" i="67"/>
  <c r="EJ729" i="67"/>
  <c r="A730" i="67"/>
  <c r="B730" i="67"/>
  <c r="C730" i="67"/>
  <c r="D730" i="67"/>
  <c r="E730" i="67"/>
  <c r="F730" i="67"/>
  <c r="G730" i="67"/>
  <c r="H730" i="67"/>
  <c r="I730" i="67"/>
  <c r="J730" i="67"/>
  <c r="K730" i="67"/>
  <c r="L730" i="67"/>
  <c r="M730" i="67"/>
  <c r="N730" i="67"/>
  <c r="O730" i="67"/>
  <c r="P730" i="67"/>
  <c r="Q730" i="67"/>
  <c r="R730" i="67"/>
  <c r="S730" i="67"/>
  <c r="T730" i="67"/>
  <c r="U730" i="67"/>
  <c r="V730" i="67"/>
  <c r="W730" i="67"/>
  <c r="X730" i="67"/>
  <c r="Y730" i="67"/>
  <c r="Z730" i="67"/>
  <c r="AA730" i="67"/>
  <c r="AB730" i="67"/>
  <c r="AC730" i="67"/>
  <c r="AD730" i="67"/>
  <c r="AE730" i="67"/>
  <c r="AF730" i="67"/>
  <c r="AG730" i="67"/>
  <c r="AH730" i="67"/>
  <c r="AI730" i="67"/>
  <c r="AJ730" i="67"/>
  <c r="AK730" i="67"/>
  <c r="AL730" i="67"/>
  <c r="AM730" i="67"/>
  <c r="AN730" i="67"/>
  <c r="AO730" i="67"/>
  <c r="AP730" i="67"/>
  <c r="AQ730" i="67"/>
  <c r="AR730" i="67"/>
  <c r="AS730" i="67"/>
  <c r="AT730" i="67"/>
  <c r="AU730" i="67"/>
  <c r="AV730" i="67"/>
  <c r="AW730" i="67"/>
  <c r="AX730" i="67"/>
  <c r="AY730" i="67"/>
  <c r="AZ730" i="67"/>
  <c r="BA730" i="67"/>
  <c r="BB730" i="67"/>
  <c r="BC730" i="67"/>
  <c r="BD730" i="67"/>
  <c r="BE730" i="67"/>
  <c r="BF730" i="67"/>
  <c r="BG730" i="67"/>
  <c r="BH730" i="67"/>
  <c r="BI730" i="67"/>
  <c r="BJ730" i="67"/>
  <c r="BK730" i="67"/>
  <c r="BL730" i="67"/>
  <c r="BM730" i="67"/>
  <c r="BN730" i="67"/>
  <c r="BO730" i="67"/>
  <c r="BP730" i="67"/>
  <c r="BQ730" i="67"/>
  <c r="BR730" i="67"/>
  <c r="BS730" i="67"/>
  <c r="BT730" i="67"/>
  <c r="BU730" i="67"/>
  <c r="BV730" i="67"/>
  <c r="BW730" i="67"/>
  <c r="BX730" i="67"/>
  <c r="BY730" i="67"/>
  <c r="BZ730" i="67"/>
  <c r="CA730" i="67"/>
  <c r="CB730" i="67"/>
  <c r="CC730" i="67"/>
  <c r="CD730" i="67"/>
  <c r="CE730" i="67"/>
  <c r="CF730" i="67"/>
  <c r="CG730" i="67"/>
  <c r="CH730" i="67"/>
  <c r="CI730" i="67"/>
  <c r="CJ730" i="67"/>
  <c r="CK730" i="67"/>
  <c r="CL730" i="67"/>
  <c r="CM730" i="67"/>
  <c r="CN730" i="67"/>
  <c r="CO730" i="67"/>
  <c r="CP730" i="67"/>
  <c r="CQ730" i="67"/>
  <c r="CR730" i="67"/>
  <c r="CS730" i="67"/>
  <c r="CT730" i="67"/>
  <c r="CU730" i="67"/>
  <c r="CV730" i="67"/>
  <c r="CW730" i="67"/>
  <c r="CX730" i="67"/>
  <c r="CY730" i="67"/>
  <c r="CZ730" i="67"/>
  <c r="DA730" i="67"/>
  <c r="DB730" i="67"/>
  <c r="DC730" i="67"/>
  <c r="DD730" i="67"/>
  <c r="DE730" i="67"/>
  <c r="DF730" i="67"/>
  <c r="DG730" i="67"/>
  <c r="DH730" i="67"/>
  <c r="DI730" i="67"/>
  <c r="DJ730" i="67"/>
  <c r="DK730" i="67"/>
  <c r="DL730" i="67"/>
  <c r="DM730" i="67"/>
  <c r="DN730" i="67"/>
  <c r="DO730" i="67"/>
  <c r="DP730" i="67"/>
  <c r="DQ730" i="67"/>
  <c r="DR730" i="67"/>
  <c r="DS730" i="67"/>
  <c r="DT730" i="67"/>
  <c r="DU730" i="67"/>
  <c r="DV730" i="67"/>
  <c r="DW730" i="67"/>
  <c r="DX730" i="67"/>
  <c r="DY730" i="67"/>
  <c r="DZ730" i="67"/>
  <c r="EA730" i="67"/>
  <c r="EB730" i="67"/>
  <c r="EC730" i="67"/>
  <c r="ED730" i="67"/>
  <c r="EE730" i="67"/>
  <c r="EF730" i="67"/>
  <c r="EG730" i="67"/>
  <c r="EH730" i="67"/>
  <c r="EI730" i="67"/>
  <c r="EJ730" i="67"/>
  <c r="A731" i="67"/>
  <c r="B731" i="67"/>
  <c r="C731" i="67"/>
  <c r="D731" i="67"/>
  <c r="E731" i="67"/>
  <c r="F731" i="67"/>
  <c r="G731" i="67"/>
  <c r="H731" i="67"/>
  <c r="I731" i="67"/>
  <c r="J731" i="67"/>
  <c r="K731" i="67"/>
  <c r="L731" i="67"/>
  <c r="M731" i="67"/>
  <c r="N731" i="67"/>
  <c r="O731" i="67"/>
  <c r="P731" i="67"/>
  <c r="Q731" i="67"/>
  <c r="R731" i="67"/>
  <c r="S731" i="67"/>
  <c r="T731" i="67"/>
  <c r="U731" i="67"/>
  <c r="V731" i="67"/>
  <c r="W731" i="67"/>
  <c r="X731" i="67"/>
  <c r="Y731" i="67"/>
  <c r="Z731" i="67"/>
  <c r="AA731" i="67"/>
  <c r="AB731" i="67"/>
  <c r="AC731" i="67"/>
  <c r="AD731" i="67"/>
  <c r="AE731" i="67"/>
  <c r="AF731" i="67"/>
  <c r="AG731" i="67"/>
  <c r="AH731" i="67"/>
  <c r="AI731" i="67"/>
  <c r="AJ731" i="67"/>
  <c r="AK731" i="67"/>
  <c r="AL731" i="67"/>
  <c r="AM731" i="67"/>
  <c r="AN731" i="67"/>
  <c r="AO731" i="67"/>
  <c r="AP731" i="67"/>
  <c r="AQ731" i="67"/>
  <c r="AR731" i="67"/>
  <c r="AS731" i="67"/>
  <c r="CH731" i="67"/>
  <c r="CI731" i="67"/>
  <c r="CJ731" i="67"/>
  <c r="CK731" i="67"/>
  <c r="CL731" i="67"/>
  <c r="CM731" i="67"/>
  <c r="CN731" i="67"/>
  <c r="CO731" i="67"/>
  <c r="CP731" i="67"/>
  <c r="CQ731" i="67"/>
  <c r="CR731" i="67"/>
  <c r="CS731" i="67"/>
  <c r="CT731" i="67"/>
  <c r="CU731" i="67"/>
  <c r="CV731" i="67"/>
  <c r="CW731" i="67"/>
  <c r="CX731" i="67"/>
  <c r="CY731" i="67"/>
  <c r="CZ731" i="67"/>
  <c r="DA731" i="67"/>
  <c r="DB731" i="67"/>
  <c r="DC731" i="67"/>
  <c r="DD731" i="67"/>
  <c r="DE731" i="67"/>
  <c r="DF731" i="67"/>
  <c r="DG731" i="67"/>
  <c r="DH731" i="67"/>
  <c r="DI731" i="67"/>
  <c r="DJ731" i="67"/>
  <c r="DK731" i="67"/>
  <c r="DL731" i="67"/>
  <c r="DM731" i="67"/>
  <c r="DN731" i="67"/>
  <c r="DO731" i="67"/>
  <c r="DP731" i="67"/>
  <c r="A732" i="67"/>
  <c r="B732" i="67"/>
  <c r="C732" i="67"/>
  <c r="D732" i="67"/>
  <c r="E732" i="67"/>
  <c r="F732" i="67"/>
  <c r="G732" i="67"/>
  <c r="H732" i="67"/>
  <c r="I732" i="67"/>
  <c r="J732" i="67"/>
  <c r="K732" i="67"/>
  <c r="L732" i="67"/>
  <c r="M732" i="67"/>
  <c r="N732" i="67"/>
  <c r="O732" i="67"/>
  <c r="P732" i="67"/>
  <c r="Q732" i="67"/>
  <c r="R732" i="67"/>
  <c r="S732" i="67"/>
  <c r="T732" i="67"/>
  <c r="U732" i="67"/>
  <c r="V732" i="67"/>
  <c r="W732" i="67"/>
  <c r="X732" i="67"/>
  <c r="Y732" i="67"/>
  <c r="Z732" i="67"/>
  <c r="AA732" i="67"/>
  <c r="AB732" i="67"/>
  <c r="AC732" i="67"/>
  <c r="AD732" i="67"/>
  <c r="AE732" i="67"/>
  <c r="AF732" i="67"/>
  <c r="AG732" i="67"/>
  <c r="AH732" i="67"/>
  <c r="AI732" i="67"/>
  <c r="AJ732" i="67"/>
  <c r="AK732" i="67"/>
  <c r="AL732" i="67"/>
  <c r="AM732" i="67"/>
  <c r="AN732" i="67"/>
  <c r="AO732" i="67"/>
  <c r="AP732" i="67"/>
  <c r="AQ732" i="67"/>
  <c r="AR732" i="67"/>
  <c r="AS732" i="67"/>
  <c r="CH732" i="67"/>
  <c r="CI732" i="67"/>
  <c r="CJ732" i="67"/>
  <c r="CK732" i="67"/>
  <c r="CL732" i="67"/>
  <c r="CM732" i="67"/>
  <c r="CN732" i="67"/>
  <c r="CO732" i="67"/>
  <c r="CP732" i="67"/>
  <c r="CQ732" i="67"/>
  <c r="CR732" i="67"/>
  <c r="CS732" i="67"/>
  <c r="CT732" i="67"/>
  <c r="CU732" i="67"/>
  <c r="CV732" i="67"/>
  <c r="CW732" i="67"/>
  <c r="CX732" i="67"/>
  <c r="CY732" i="67"/>
  <c r="CZ732" i="67"/>
  <c r="DA732" i="67"/>
  <c r="DB732" i="67"/>
  <c r="DC732" i="67"/>
  <c r="DD732" i="67"/>
  <c r="DE732" i="67"/>
  <c r="DF732" i="67"/>
  <c r="DG732" i="67"/>
  <c r="DH732" i="67"/>
  <c r="DI732" i="67"/>
  <c r="DJ732" i="67"/>
  <c r="DK732" i="67"/>
  <c r="DL732" i="67"/>
  <c r="DM732" i="67"/>
  <c r="DN732" i="67"/>
  <c r="DO732" i="67"/>
  <c r="DP732" i="67"/>
  <c r="A733" i="67"/>
  <c r="B733" i="67"/>
  <c r="C733" i="67"/>
  <c r="D733" i="67"/>
  <c r="E733" i="67"/>
  <c r="F733" i="67"/>
  <c r="G733" i="67"/>
  <c r="H733" i="67"/>
  <c r="I733" i="67"/>
  <c r="J733" i="67"/>
  <c r="K733" i="67"/>
  <c r="L733" i="67"/>
  <c r="M733" i="67"/>
  <c r="N733" i="67"/>
  <c r="O733" i="67"/>
  <c r="P733" i="67"/>
  <c r="Q733" i="67"/>
  <c r="R733" i="67"/>
  <c r="S733" i="67"/>
  <c r="T733" i="67"/>
  <c r="U733" i="67"/>
  <c r="V733" i="67"/>
  <c r="W733" i="67"/>
  <c r="X733" i="67"/>
  <c r="Y733" i="67"/>
  <c r="Z733" i="67"/>
  <c r="AA733" i="67"/>
  <c r="AB733" i="67"/>
  <c r="AC733" i="67"/>
  <c r="AD733" i="67"/>
  <c r="AE733" i="67"/>
  <c r="AF733" i="67"/>
  <c r="AG733" i="67"/>
  <c r="AH733" i="67"/>
  <c r="AI733" i="67"/>
  <c r="AJ733" i="67"/>
  <c r="AK733" i="67"/>
  <c r="AL733" i="67"/>
  <c r="AM733" i="67"/>
  <c r="AN733" i="67"/>
  <c r="AO733" i="67"/>
  <c r="AP733" i="67"/>
  <c r="AQ733" i="67"/>
  <c r="AR733" i="67"/>
  <c r="AS733" i="67"/>
  <c r="CH733" i="67"/>
  <c r="CI733" i="67"/>
  <c r="CJ733" i="67"/>
  <c r="CK733" i="67"/>
  <c r="CL733" i="67"/>
  <c r="CM733" i="67"/>
  <c r="CN733" i="67"/>
  <c r="CO733" i="67"/>
  <c r="CP733" i="67"/>
  <c r="CQ733" i="67"/>
  <c r="CR733" i="67"/>
  <c r="CS733" i="67"/>
  <c r="CT733" i="67"/>
  <c r="CU733" i="67"/>
  <c r="CV733" i="67"/>
  <c r="CW733" i="67"/>
  <c r="CX733" i="67"/>
  <c r="CY733" i="67"/>
  <c r="CZ733" i="67"/>
  <c r="DA733" i="67"/>
  <c r="DB733" i="67"/>
  <c r="DC733" i="67"/>
  <c r="DD733" i="67"/>
  <c r="DE733" i="67"/>
  <c r="DF733" i="67"/>
  <c r="DG733" i="67"/>
  <c r="DH733" i="67"/>
  <c r="DI733" i="67"/>
  <c r="DJ733" i="67"/>
  <c r="DK733" i="67"/>
  <c r="DL733" i="67"/>
  <c r="DM733" i="67"/>
  <c r="DN733" i="67"/>
  <c r="DO733" i="67"/>
  <c r="DP733" i="67"/>
  <c r="A734" i="67"/>
  <c r="B734" i="67"/>
  <c r="C734" i="67"/>
  <c r="D734" i="67"/>
  <c r="E734" i="67"/>
  <c r="F734" i="67"/>
  <c r="G734" i="67"/>
  <c r="H734" i="67"/>
  <c r="I734" i="67"/>
  <c r="J734" i="67"/>
  <c r="K734" i="67"/>
  <c r="L734" i="67"/>
  <c r="M734" i="67"/>
  <c r="N734" i="67"/>
  <c r="O734" i="67"/>
  <c r="P734" i="67"/>
  <c r="Q734" i="67"/>
  <c r="R734" i="67"/>
  <c r="S734" i="67"/>
  <c r="T734" i="67"/>
  <c r="U734" i="67"/>
  <c r="V734" i="67"/>
  <c r="W734" i="67"/>
  <c r="X734" i="67"/>
  <c r="Y734" i="67"/>
  <c r="Z734" i="67"/>
  <c r="AA734" i="67"/>
  <c r="AB734" i="67"/>
  <c r="AC734" i="67"/>
  <c r="AD734" i="67"/>
  <c r="AE734" i="67"/>
  <c r="AF734" i="67"/>
  <c r="AG734" i="67"/>
  <c r="AH734" i="67"/>
  <c r="AI734" i="67"/>
  <c r="AJ734" i="67"/>
  <c r="AK734" i="67"/>
  <c r="AL734" i="67"/>
  <c r="AM734" i="67"/>
  <c r="AN734" i="67"/>
  <c r="AO734" i="67"/>
  <c r="AP734" i="67"/>
  <c r="AQ734" i="67"/>
  <c r="AR734" i="67"/>
  <c r="AS734" i="67"/>
  <c r="AT734" i="67"/>
  <c r="AU734" i="67"/>
  <c r="AV734" i="67"/>
  <c r="AW734" i="67"/>
  <c r="AX734" i="67"/>
  <c r="AY734" i="67"/>
  <c r="AZ734" i="67"/>
  <c r="BA734" i="67"/>
  <c r="BB734" i="67"/>
  <c r="BC734" i="67"/>
  <c r="BD734" i="67"/>
  <c r="BE734" i="67"/>
  <c r="BF734" i="67"/>
  <c r="BG734" i="67"/>
  <c r="BH734" i="67"/>
  <c r="BI734" i="67"/>
  <c r="BJ734" i="67"/>
  <c r="BK734" i="67"/>
  <c r="BL734" i="67"/>
  <c r="BM734" i="67"/>
  <c r="BN734" i="67"/>
  <c r="BO734" i="67"/>
  <c r="BP734" i="67"/>
  <c r="BQ734" i="67"/>
  <c r="BR734" i="67"/>
  <c r="BS734" i="67"/>
  <c r="BT734" i="67"/>
  <c r="BU734" i="67"/>
  <c r="BV734" i="67"/>
  <c r="BW734" i="67"/>
  <c r="BX734" i="67"/>
  <c r="BY734" i="67"/>
  <c r="BZ734" i="67"/>
  <c r="CA734" i="67"/>
  <c r="CB734" i="67"/>
  <c r="CC734" i="67"/>
  <c r="CD734" i="67"/>
  <c r="CE734" i="67"/>
  <c r="CF734" i="67"/>
  <c r="CG734" i="67"/>
  <c r="CH734" i="67"/>
  <c r="CI734" i="67"/>
  <c r="CJ734" i="67"/>
  <c r="CK734" i="67"/>
  <c r="CL734" i="67"/>
  <c r="CM734" i="67"/>
  <c r="CN734" i="67"/>
  <c r="CO734" i="67"/>
  <c r="CP734" i="67"/>
  <c r="CQ734" i="67"/>
  <c r="CR734" i="67"/>
  <c r="CS734" i="67"/>
  <c r="CT734" i="67"/>
  <c r="CU734" i="67"/>
  <c r="CV734" i="67"/>
  <c r="CW734" i="67"/>
  <c r="CX734" i="67"/>
  <c r="CY734" i="67"/>
  <c r="CZ734" i="67"/>
  <c r="DA734" i="67"/>
  <c r="DB734" i="67"/>
  <c r="DC734" i="67"/>
  <c r="DD734" i="67"/>
  <c r="DE734" i="67"/>
  <c r="DF734" i="67"/>
  <c r="DG734" i="67"/>
  <c r="DH734" i="67"/>
  <c r="DI734" i="67"/>
  <c r="DJ734" i="67"/>
  <c r="DK734" i="67"/>
  <c r="DL734" i="67"/>
  <c r="DM734" i="67"/>
  <c r="DN734" i="67"/>
  <c r="DO734" i="67"/>
  <c r="DP734" i="67"/>
  <c r="DQ734" i="67"/>
  <c r="DR734" i="67"/>
  <c r="DS734" i="67"/>
  <c r="DT734" i="67"/>
  <c r="DU734" i="67"/>
  <c r="DV734" i="67"/>
  <c r="DW734" i="67"/>
  <c r="DX734" i="67"/>
  <c r="DY734" i="67"/>
  <c r="DZ734" i="67"/>
  <c r="EA734" i="67"/>
  <c r="EB734" i="67"/>
  <c r="EC734" i="67"/>
  <c r="ED734" i="67"/>
  <c r="EE734" i="67"/>
  <c r="EF734" i="67"/>
  <c r="EG734" i="67"/>
  <c r="EH734" i="67"/>
  <c r="EI734" i="67"/>
  <c r="EJ734" i="67"/>
  <c r="A735" i="67"/>
  <c r="B735" i="67"/>
  <c r="C735" i="67"/>
  <c r="D735" i="67"/>
  <c r="E735" i="67"/>
  <c r="F735" i="67"/>
  <c r="G735" i="67"/>
  <c r="H735" i="67"/>
  <c r="I735" i="67"/>
  <c r="J735" i="67"/>
  <c r="K735" i="67"/>
  <c r="L735" i="67"/>
  <c r="M735" i="67"/>
  <c r="N735" i="67"/>
  <c r="O735" i="67"/>
  <c r="P735" i="67"/>
  <c r="Q735" i="67"/>
  <c r="R735" i="67"/>
  <c r="S735" i="67"/>
  <c r="T735" i="67"/>
  <c r="U735" i="67"/>
  <c r="V735" i="67"/>
  <c r="W735" i="67"/>
  <c r="X735" i="67"/>
  <c r="Y735" i="67"/>
  <c r="Z735" i="67"/>
  <c r="AA735" i="67"/>
  <c r="AB735" i="67"/>
  <c r="AC735" i="67"/>
  <c r="AD735" i="67"/>
  <c r="AE735" i="67"/>
  <c r="AF735" i="67"/>
  <c r="AG735" i="67"/>
  <c r="AH735" i="67"/>
  <c r="AI735" i="67"/>
  <c r="AJ735" i="67"/>
  <c r="AK735" i="67"/>
  <c r="AL735" i="67"/>
  <c r="AM735" i="67"/>
  <c r="AN735" i="67"/>
  <c r="AO735" i="67"/>
  <c r="AP735" i="67"/>
  <c r="AQ735" i="67"/>
  <c r="AR735" i="67"/>
  <c r="AS735" i="67"/>
  <c r="AT735" i="67"/>
  <c r="AU735" i="67"/>
  <c r="AV735" i="67"/>
  <c r="AW735" i="67"/>
  <c r="AX735" i="67"/>
  <c r="AY735" i="67"/>
  <c r="AZ735" i="67"/>
  <c r="BA735" i="67"/>
  <c r="BB735" i="67"/>
  <c r="BC735" i="67"/>
  <c r="BD735" i="67"/>
  <c r="BE735" i="67"/>
  <c r="BF735" i="67"/>
  <c r="BG735" i="67"/>
  <c r="BH735" i="67"/>
  <c r="BI735" i="67"/>
  <c r="BJ735" i="67"/>
  <c r="BK735" i="67"/>
  <c r="BL735" i="67"/>
  <c r="BM735" i="67"/>
  <c r="BN735" i="67"/>
  <c r="BO735" i="67"/>
  <c r="BP735" i="67"/>
  <c r="BQ735" i="67"/>
  <c r="BR735" i="67"/>
  <c r="BS735" i="67"/>
  <c r="BT735" i="67"/>
  <c r="BU735" i="67"/>
  <c r="BV735" i="67"/>
  <c r="BW735" i="67"/>
  <c r="BX735" i="67"/>
  <c r="BY735" i="67"/>
  <c r="BZ735" i="67"/>
  <c r="CA735" i="67"/>
  <c r="CB735" i="67"/>
  <c r="CC735" i="67"/>
  <c r="CD735" i="67"/>
  <c r="CE735" i="67"/>
  <c r="CF735" i="67"/>
  <c r="CG735" i="67"/>
  <c r="CH735" i="67"/>
  <c r="CI735" i="67"/>
  <c r="CJ735" i="67"/>
  <c r="CK735" i="67"/>
  <c r="CL735" i="67"/>
  <c r="CM735" i="67"/>
  <c r="CN735" i="67"/>
  <c r="CO735" i="67"/>
  <c r="CP735" i="67"/>
  <c r="CQ735" i="67"/>
  <c r="CR735" i="67"/>
  <c r="CS735" i="67"/>
  <c r="CT735" i="67"/>
  <c r="CU735" i="67"/>
  <c r="CV735" i="67"/>
  <c r="CW735" i="67"/>
  <c r="CX735" i="67"/>
  <c r="CY735" i="67"/>
  <c r="CZ735" i="67"/>
  <c r="DA735" i="67"/>
  <c r="DB735" i="67"/>
  <c r="DC735" i="67"/>
  <c r="DD735" i="67"/>
  <c r="DE735" i="67"/>
  <c r="DF735" i="67"/>
  <c r="DG735" i="67"/>
  <c r="DH735" i="67"/>
  <c r="DI735" i="67"/>
  <c r="DJ735" i="67"/>
  <c r="DK735" i="67"/>
  <c r="DL735" i="67"/>
  <c r="DM735" i="67"/>
  <c r="DN735" i="67"/>
  <c r="DO735" i="67"/>
  <c r="DP735" i="67"/>
  <c r="DQ735" i="67"/>
  <c r="DR735" i="67"/>
  <c r="DS735" i="67"/>
  <c r="DT735" i="67"/>
  <c r="DU735" i="67"/>
  <c r="DV735" i="67"/>
  <c r="DW735" i="67"/>
  <c r="DX735" i="67"/>
  <c r="DY735" i="67"/>
  <c r="DZ735" i="67"/>
  <c r="EA735" i="67"/>
  <c r="EB735" i="67"/>
  <c r="EC735" i="67"/>
  <c r="ED735" i="67"/>
  <c r="EE735" i="67"/>
  <c r="EF735" i="67"/>
  <c r="EG735" i="67"/>
  <c r="EH735" i="67"/>
  <c r="EI735" i="67"/>
  <c r="EJ735" i="67"/>
  <c r="A736" i="67"/>
  <c r="B736" i="67"/>
  <c r="C736" i="67"/>
  <c r="D736" i="67"/>
  <c r="E736" i="67"/>
  <c r="F736" i="67"/>
  <c r="G736" i="67"/>
  <c r="H736" i="67"/>
  <c r="I736" i="67"/>
  <c r="J736" i="67"/>
  <c r="K736" i="67"/>
  <c r="L736" i="67"/>
  <c r="M736" i="67"/>
  <c r="N736" i="67"/>
  <c r="O736" i="67"/>
  <c r="P736" i="67"/>
  <c r="Q736" i="67"/>
  <c r="R736" i="67"/>
  <c r="S736" i="67"/>
  <c r="T736" i="67"/>
  <c r="U736" i="67"/>
  <c r="V736" i="67"/>
  <c r="W736" i="67"/>
  <c r="X736" i="67"/>
  <c r="Y736" i="67"/>
  <c r="Z736" i="67"/>
  <c r="AA736" i="67"/>
  <c r="AB736" i="67"/>
  <c r="AC736" i="67"/>
  <c r="AD736" i="67"/>
  <c r="AE736" i="67"/>
  <c r="AF736" i="67"/>
  <c r="AG736" i="67"/>
  <c r="AH736" i="67"/>
  <c r="AI736" i="67"/>
  <c r="AJ736" i="67"/>
  <c r="AK736" i="67"/>
  <c r="AL736" i="67"/>
  <c r="AM736" i="67"/>
  <c r="AN736" i="67"/>
  <c r="AO736" i="67"/>
  <c r="AP736" i="67"/>
  <c r="AQ736" i="67"/>
  <c r="AR736" i="67"/>
  <c r="AS736" i="67"/>
  <c r="CH736" i="67"/>
  <c r="CI736" i="67"/>
  <c r="CJ736" i="67"/>
  <c r="CK736" i="67"/>
  <c r="CL736" i="67"/>
  <c r="CM736" i="67"/>
  <c r="CN736" i="67"/>
  <c r="CO736" i="67"/>
  <c r="CP736" i="67"/>
  <c r="CQ736" i="67"/>
  <c r="CR736" i="67"/>
  <c r="CS736" i="67"/>
  <c r="CT736" i="67"/>
  <c r="CU736" i="67"/>
  <c r="CV736" i="67"/>
  <c r="CW736" i="67"/>
  <c r="CX736" i="67"/>
  <c r="CY736" i="67"/>
  <c r="CZ736" i="67"/>
  <c r="DA736" i="67"/>
  <c r="DB736" i="67"/>
  <c r="DC736" i="67"/>
  <c r="DD736" i="67"/>
  <c r="DE736" i="67"/>
  <c r="DF736" i="67"/>
  <c r="DG736" i="67"/>
  <c r="DH736" i="67"/>
  <c r="DI736" i="67"/>
  <c r="DJ736" i="67"/>
  <c r="DK736" i="67"/>
  <c r="DL736" i="67"/>
  <c r="DM736" i="67"/>
  <c r="DN736" i="67"/>
  <c r="DO736" i="67"/>
  <c r="DP736" i="67"/>
  <c r="A737" i="67"/>
  <c r="B737" i="67"/>
  <c r="C737" i="67"/>
  <c r="D737" i="67"/>
  <c r="E737" i="67"/>
  <c r="F737" i="67"/>
  <c r="G737" i="67"/>
  <c r="H737" i="67"/>
  <c r="I737" i="67"/>
  <c r="J737" i="67"/>
  <c r="K737" i="67"/>
  <c r="L737" i="67"/>
  <c r="M737" i="67"/>
  <c r="N737" i="67"/>
  <c r="O737" i="67"/>
  <c r="P737" i="67"/>
  <c r="Q737" i="67"/>
  <c r="R737" i="67"/>
  <c r="S737" i="67"/>
  <c r="T737" i="67"/>
  <c r="U737" i="67"/>
  <c r="V737" i="67"/>
  <c r="W737" i="67"/>
  <c r="X737" i="67"/>
  <c r="Y737" i="67"/>
  <c r="Z737" i="67"/>
  <c r="AA737" i="67"/>
  <c r="AB737" i="67"/>
  <c r="AC737" i="67"/>
  <c r="AD737" i="67"/>
  <c r="AE737" i="67"/>
  <c r="AF737" i="67"/>
  <c r="AG737" i="67"/>
  <c r="AH737" i="67"/>
  <c r="AI737" i="67"/>
  <c r="AJ737" i="67"/>
  <c r="AK737" i="67"/>
  <c r="AL737" i="67"/>
  <c r="AM737" i="67"/>
  <c r="AN737" i="67"/>
  <c r="AO737" i="67"/>
  <c r="AP737" i="67"/>
  <c r="AQ737" i="67"/>
  <c r="AR737" i="67"/>
  <c r="AS737" i="67"/>
  <c r="CH737" i="67"/>
  <c r="CI737" i="67"/>
  <c r="CJ737" i="67"/>
  <c r="CK737" i="67"/>
  <c r="CL737" i="67"/>
  <c r="CM737" i="67"/>
  <c r="CN737" i="67"/>
  <c r="CO737" i="67"/>
  <c r="CP737" i="67"/>
  <c r="CQ737" i="67"/>
  <c r="CR737" i="67"/>
  <c r="CS737" i="67"/>
  <c r="CT737" i="67"/>
  <c r="CU737" i="67"/>
  <c r="CV737" i="67"/>
  <c r="CW737" i="67"/>
  <c r="CX737" i="67"/>
  <c r="CY737" i="67"/>
  <c r="CZ737" i="67"/>
  <c r="DA737" i="67"/>
  <c r="DB737" i="67"/>
  <c r="DC737" i="67"/>
  <c r="DD737" i="67"/>
  <c r="DE737" i="67"/>
  <c r="DF737" i="67"/>
  <c r="DG737" i="67"/>
  <c r="DH737" i="67"/>
  <c r="DI737" i="67"/>
  <c r="DJ737" i="67"/>
  <c r="DK737" i="67"/>
  <c r="DL737" i="67"/>
  <c r="DM737" i="67"/>
  <c r="DN737" i="67"/>
  <c r="DO737" i="67"/>
  <c r="DP737" i="67"/>
  <c r="A738" i="67"/>
  <c r="B738" i="67"/>
  <c r="C738" i="67"/>
  <c r="D738" i="67"/>
  <c r="E738" i="67"/>
  <c r="F738" i="67"/>
  <c r="G738" i="67"/>
  <c r="H738" i="67"/>
  <c r="I738" i="67"/>
  <c r="J738" i="67"/>
  <c r="K738" i="67"/>
  <c r="L738" i="67"/>
  <c r="M738" i="67"/>
  <c r="N738" i="67"/>
  <c r="O738" i="67"/>
  <c r="P738" i="67"/>
  <c r="Q738" i="67"/>
  <c r="R738" i="67"/>
  <c r="S738" i="67"/>
  <c r="T738" i="67"/>
  <c r="U738" i="67"/>
  <c r="V738" i="67"/>
  <c r="W738" i="67"/>
  <c r="X738" i="67"/>
  <c r="Y738" i="67"/>
  <c r="Z738" i="67"/>
  <c r="AA738" i="67"/>
  <c r="AB738" i="67"/>
  <c r="AC738" i="67"/>
  <c r="AD738" i="67"/>
  <c r="AE738" i="67"/>
  <c r="AF738" i="67"/>
  <c r="AG738" i="67"/>
  <c r="AH738" i="67"/>
  <c r="AI738" i="67"/>
  <c r="AJ738" i="67"/>
  <c r="AK738" i="67"/>
  <c r="AL738" i="67"/>
  <c r="AM738" i="67"/>
  <c r="AN738" i="67"/>
  <c r="AO738" i="67"/>
  <c r="AP738" i="67"/>
  <c r="AQ738" i="67"/>
  <c r="AR738" i="67"/>
  <c r="AS738" i="67"/>
  <c r="CH738" i="67"/>
  <c r="CI738" i="67"/>
  <c r="CJ738" i="67"/>
  <c r="CK738" i="67"/>
  <c r="CL738" i="67"/>
  <c r="CM738" i="67"/>
  <c r="CN738" i="67"/>
  <c r="CO738" i="67"/>
  <c r="CP738" i="67"/>
  <c r="CQ738" i="67"/>
  <c r="CR738" i="67"/>
  <c r="CS738" i="67"/>
  <c r="CT738" i="67"/>
  <c r="CU738" i="67"/>
  <c r="CV738" i="67"/>
  <c r="CW738" i="67"/>
  <c r="CX738" i="67"/>
  <c r="CY738" i="67"/>
  <c r="CZ738" i="67"/>
  <c r="DA738" i="67"/>
  <c r="DB738" i="67"/>
  <c r="DC738" i="67"/>
  <c r="DD738" i="67"/>
  <c r="DE738" i="67"/>
  <c r="DF738" i="67"/>
  <c r="DG738" i="67"/>
  <c r="DH738" i="67"/>
  <c r="DI738" i="67"/>
  <c r="DJ738" i="67"/>
  <c r="DK738" i="67"/>
  <c r="DL738" i="67"/>
  <c r="DM738" i="67"/>
  <c r="DN738" i="67"/>
  <c r="DO738" i="67"/>
  <c r="DP738" i="67"/>
  <c r="A739" i="67"/>
  <c r="B739" i="67"/>
  <c r="C739" i="67"/>
  <c r="D739" i="67"/>
  <c r="E739" i="67"/>
  <c r="F739" i="67"/>
  <c r="G739" i="67"/>
  <c r="H739" i="67"/>
  <c r="I739" i="67"/>
  <c r="J739" i="67"/>
  <c r="K739" i="67"/>
  <c r="L739" i="67"/>
  <c r="M739" i="67"/>
  <c r="N739" i="67"/>
  <c r="O739" i="67"/>
  <c r="P739" i="67"/>
  <c r="Q739" i="67"/>
  <c r="R739" i="67"/>
  <c r="S739" i="67"/>
  <c r="T739" i="67"/>
  <c r="U739" i="67"/>
  <c r="V739" i="67"/>
  <c r="W739" i="67"/>
  <c r="X739" i="67"/>
  <c r="Y739" i="67"/>
  <c r="Z739" i="67"/>
  <c r="AA739" i="67"/>
  <c r="AB739" i="67"/>
  <c r="AC739" i="67"/>
  <c r="AD739" i="67"/>
  <c r="AE739" i="67"/>
  <c r="AF739" i="67"/>
  <c r="AG739" i="67"/>
  <c r="AH739" i="67"/>
  <c r="AI739" i="67"/>
  <c r="AJ739" i="67"/>
  <c r="AK739" i="67"/>
  <c r="AL739" i="67"/>
  <c r="AM739" i="67"/>
  <c r="AN739" i="67"/>
  <c r="AO739" i="67"/>
  <c r="AP739" i="67"/>
  <c r="AQ739" i="67"/>
  <c r="AR739" i="67"/>
  <c r="AS739" i="67"/>
  <c r="AT739" i="67"/>
  <c r="CH739" i="67"/>
  <c r="CI739" i="67"/>
  <c r="CJ739" i="67"/>
  <c r="CK739" i="67"/>
  <c r="CL739" i="67"/>
  <c r="CM739" i="67"/>
  <c r="CN739" i="67"/>
  <c r="CO739" i="67"/>
  <c r="CP739" i="67"/>
  <c r="CQ739" i="67"/>
  <c r="CR739" i="67"/>
  <c r="CS739" i="67"/>
  <c r="CT739" i="67"/>
  <c r="CU739" i="67"/>
  <c r="CV739" i="67"/>
  <c r="CW739" i="67"/>
  <c r="CX739" i="67"/>
  <c r="CY739" i="67"/>
  <c r="CZ739" i="67"/>
  <c r="DA739" i="67"/>
  <c r="DB739" i="67"/>
  <c r="DC739" i="67"/>
  <c r="DD739" i="67"/>
  <c r="DE739" i="67"/>
  <c r="DF739" i="67"/>
  <c r="DG739" i="67"/>
  <c r="DH739" i="67"/>
  <c r="DI739" i="67"/>
  <c r="DJ739" i="67"/>
  <c r="DK739" i="67"/>
  <c r="DL739" i="67"/>
  <c r="DM739" i="67"/>
  <c r="DN739" i="67"/>
  <c r="DO739" i="67"/>
  <c r="DP739" i="67"/>
  <c r="DQ739" i="67"/>
  <c r="A740" i="67"/>
  <c r="B740" i="67"/>
  <c r="C740" i="67"/>
  <c r="D740" i="67"/>
  <c r="E740" i="67"/>
  <c r="F740" i="67"/>
  <c r="G740" i="67"/>
  <c r="H740" i="67"/>
  <c r="I740" i="67"/>
  <c r="J740" i="67"/>
  <c r="K740" i="67"/>
  <c r="L740" i="67"/>
  <c r="M740" i="67"/>
  <c r="N740" i="67"/>
  <c r="O740" i="67"/>
  <c r="P740" i="67"/>
  <c r="Q740" i="67"/>
  <c r="R740" i="67"/>
  <c r="S740" i="67"/>
  <c r="T740" i="67"/>
  <c r="U740" i="67"/>
  <c r="V740" i="67"/>
  <c r="W740" i="67"/>
  <c r="X740" i="67"/>
  <c r="Y740" i="67"/>
  <c r="Z740" i="67"/>
  <c r="AA740" i="67"/>
  <c r="AB740" i="67"/>
  <c r="AC740" i="67"/>
  <c r="AD740" i="67"/>
  <c r="AE740" i="67"/>
  <c r="AF740" i="67"/>
  <c r="AG740" i="67"/>
  <c r="AH740" i="67"/>
  <c r="AI740" i="67"/>
  <c r="AJ740" i="67"/>
  <c r="AK740" i="67"/>
  <c r="AL740" i="67"/>
  <c r="AM740" i="67"/>
  <c r="AN740" i="67"/>
  <c r="AO740" i="67"/>
  <c r="AP740" i="67"/>
  <c r="AQ740" i="67"/>
  <c r="AR740" i="67"/>
  <c r="AS740" i="67"/>
  <c r="CH740" i="67"/>
  <c r="CI740" i="67"/>
  <c r="CJ740" i="67"/>
  <c r="CK740" i="67"/>
  <c r="CL740" i="67"/>
  <c r="CM740" i="67"/>
  <c r="CN740" i="67"/>
  <c r="CO740" i="67"/>
  <c r="CP740" i="67"/>
  <c r="CQ740" i="67"/>
  <c r="CR740" i="67"/>
  <c r="CS740" i="67"/>
  <c r="CT740" i="67"/>
  <c r="CU740" i="67"/>
  <c r="CV740" i="67"/>
  <c r="CW740" i="67"/>
  <c r="CX740" i="67"/>
  <c r="CY740" i="67"/>
  <c r="CZ740" i="67"/>
  <c r="DA740" i="67"/>
  <c r="DB740" i="67"/>
  <c r="DC740" i="67"/>
  <c r="DD740" i="67"/>
  <c r="DE740" i="67"/>
  <c r="DF740" i="67"/>
  <c r="DG740" i="67"/>
  <c r="DH740" i="67"/>
  <c r="DI740" i="67"/>
  <c r="DJ740" i="67"/>
  <c r="DK740" i="67"/>
  <c r="DL740" i="67"/>
  <c r="DM740" i="67"/>
  <c r="DN740" i="67"/>
  <c r="DO740" i="67"/>
  <c r="DP740" i="67"/>
  <c r="A741" i="67"/>
  <c r="B741" i="67"/>
  <c r="C741" i="67"/>
  <c r="D741" i="67"/>
  <c r="E741" i="67"/>
  <c r="F741" i="67"/>
  <c r="G741" i="67"/>
  <c r="H741" i="67"/>
  <c r="I741" i="67"/>
  <c r="J741" i="67"/>
  <c r="K741" i="67"/>
  <c r="L741" i="67"/>
  <c r="M741" i="67"/>
  <c r="N741" i="67"/>
  <c r="O741" i="67"/>
  <c r="P741" i="67"/>
  <c r="Q741" i="67"/>
  <c r="R741" i="67"/>
  <c r="S741" i="67"/>
  <c r="T741" i="67"/>
  <c r="U741" i="67"/>
  <c r="V741" i="67"/>
  <c r="W741" i="67"/>
  <c r="X741" i="67"/>
  <c r="Y741" i="67"/>
  <c r="Z741" i="67"/>
  <c r="AA741" i="67"/>
  <c r="AB741" i="67"/>
  <c r="AC741" i="67"/>
  <c r="AD741" i="67"/>
  <c r="AE741" i="67"/>
  <c r="AF741" i="67"/>
  <c r="AG741" i="67"/>
  <c r="AH741" i="67"/>
  <c r="AI741" i="67"/>
  <c r="AJ741" i="67"/>
  <c r="AK741" i="67"/>
  <c r="AL741" i="67"/>
  <c r="AM741" i="67"/>
  <c r="AN741" i="67"/>
  <c r="AO741" i="67"/>
  <c r="AP741" i="67"/>
  <c r="AQ741" i="67"/>
  <c r="AR741" i="67"/>
  <c r="AS741" i="67"/>
  <c r="AT741" i="67"/>
  <c r="AU741" i="67"/>
  <c r="AV741" i="67"/>
  <c r="AW741" i="67"/>
  <c r="AX741" i="67"/>
  <c r="AY741" i="67"/>
  <c r="AZ741" i="67"/>
  <c r="BA741" i="67"/>
  <c r="BB741" i="67"/>
  <c r="BC741" i="67"/>
  <c r="BD741" i="67"/>
  <c r="BE741" i="67"/>
  <c r="BF741" i="67"/>
  <c r="BG741" i="67"/>
  <c r="BH741" i="67"/>
  <c r="BI741" i="67"/>
  <c r="BJ741" i="67"/>
  <c r="BK741" i="67"/>
  <c r="BL741" i="67"/>
  <c r="BM741" i="67"/>
  <c r="BN741" i="67"/>
  <c r="BO741" i="67"/>
  <c r="BP741" i="67"/>
  <c r="BQ741" i="67"/>
  <c r="BR741" i="67"/>
  <c r="BS741" i="67"/>
  <c r="BT741" i="67"/>
  <c r="BU741" i="67"/>
  <c r="BV741" i="67"/>
  <c r="BW741" i="67"/>
  <c r="BX741" i="67"/>
  <c r="BY741" i="67"/>
  <c r="BZ741" i="67"/>
  <c r="CA741" i="67"/>
  <c r="CB741" i="67"/>
  <c r="CC741" i="67"/>
  <c r="CD741" i="67"/>
  <c r="CE741" i="67"/>
  <c r="CF741" i="67"/>
  <c r="CG741" i="67"/>
  <c r="CH741" i="67"/>
  <c r="CI741" i="67"/>
  <c r="CJ741" i="67"/>
  <c r="CK741" i="67"/>
  <c r="CL741" i="67"/>
  <c r="CM741" i="67"/>
  <c r="CN741" i="67"/>
  <c r="CO741" i="67"/>
  <c r="CP741" i="67"/>
  <c r="CQ741" i="67"/>
  <c r="CR741" i="67"/>
  <c r="CS741" i="67"/>
  <c r="CT741" i="67"/>
  <c r="CU741" i="67"/>
  <c r="CV741" i="67"/>
  <c r="CW741" i="67"/>
  <c r="CX741" i="67"/>
  <c r="CY741" i="67"/>
  <c r="CZ741" i="67"/>
  <c r="DA741" i="67"/>
  <c r="DB741" i="67"/>
  <c r="DC741" i="67"/>
  <c r="DD741" i="67"/>
  <c r="DE741" i="67"/>
  <c r="DF741" i="67"/>
  <c r="DG741" i="67"/>
  <c r="DH741" i="67"/>
  <c r="DI741" i="67"/>
  <c r="DJ741" i="67"/>
  <c r="DK741" i="67"/>
  <c r="DL741" i="67"/>
  <c r="DM741" i="67"/>
  <c r="DN741" i="67"/>
  <c r="DO741" i="67"/>
  <c r="DP741" i="67"/>
  <c r="DQ741" i="67"/>
  <c r="DR741" i="67"/>
  <c r="DS741" i="67"/>
  <c r="DT741" i="67"/>
  <c r="DU741" i="67"/>
  <c r="DV741" i="67"/>
  <c r="DW741" i="67"/>
  <c r="DX741" i="67"/>
  <c r="DY741" i="67"/>
  <c r="DZ741" i="67"/>
  <c r="EA741" i="67"/>
  <c r="EB741" i="67"/>
  <c r="EC741" i="67"/>
  <c r="ED741" i="67"/>
  <c r="EE741" i="67"/>
  <c r="EF741" i="67"/>
  <c r="EG741" i="67"/>
  <c r="EH741" i="67"/>
  <c r="EI741" i="67"/>
  <c r="EJ741" i="67"/>
  <c r="A742" i="67"/>
  <c r="B742" i="67"/>
  <c r="C742" i="67"/>
  <c r="D742" i="67"/>
  <c r="E742" i="67"/>
  <c r="F742" i="67"/>
  <c r="G742" i="67"/>
  <c r="H742" i="67"/>
  <c r="I742" i="67"/>
  <c r="J742" i="67"/>
  <c r="K742" i="67"/>
  <c r="L742" i="67"/>
  <c r="M742" i="67"/>
  <c r="N742" i="67"/>
  <c r="O742" i="67"/>
  <c r="P742" i="67"/>
  <c r="Q742" i="67"/>
  <c r="R742" i="67"/>
  <c r="S742" i="67"/>
  <c r="T742" i="67"/>
  <c r="U742" i="67"/>
  <c r="V742" i="67"/>
  <c r="W742" i="67"/>
  <c r="X742" i="67"/>
  <c r="Y742" i="67"/>
  <c r="Z742" i="67"/>
  <c r="AA742" i="67"/>
  <c r="AB742" i="67"/>
  <c r="AC742" i="67"/>
  <c r="AD742" i="67"/>
  <c r="AE742" i="67"/>
  <c r="AF742" i="67"/>
  <c r="AG742" i="67"/>
  <c r="AH742" i="67"/>
  <c r="AI742" i="67"/>
  <c r="AJ742" i="67"/>
  <c r="AK742" i="67"/>
  <c r="AL742" i="67"/>
  <c r="AM742" i="67"/>
  <c r="AN742" i="67"/>
  <c r="AO742" i="67"/>
  <c r="AP742" i="67"/>
  <c r="AQ742" i="67"/>
  <c r="AR742" i="67"/>
  <c r="AS742" i="67"/>
  <c r="CA742" i="67"/>
  <c r="CB742" i="67"/>
  <c r="CC742" i="67"/>
  <c r="CD742" i="67"/>
  <c r="CE742" i="67"/>
  <c r="CF742" i="67"/>
  <c r="CG742" i="67"/>
  <c r="CH742" i="67"/>
  <c r="CI742" i="67"/>
  <c r="CJ742" i="67"/>
  <c r="CK742" i="67"/>
  <c r="CL742" i="67"/>
  <c r="CM742" i="67"/>
  <c r="CN742" i="67"/>
  <c r="CO742" i="67"/>
  <c r="CP742" i="67"/>
  <c r="CQ742" i="67"/>
  <c r="CR742" i="67"/>
  <c r="CS742" i="67"/>
  <c r="CT742" i="67"/>
  <c r="CU742" i="67"/>
  <c r="CV742" i="67"/>
  <c r="CW742" i="67"/>
  <c r="CX742" i="67"/>
  <c r="CY742" i="67"/>
  <c r="CZ742" i="67"/>
  <c r="DA742" i="67"/>
  <c r="DB742" i="67"/>
  <c r="DC742" i="67"/>
  <c r="DD742" i="67"/>
  <c r="DE742" i="67"/>
  <c r="DF742" i="67"/>
  <c r="DG742" i="67"/>
  <c r="DH742" i="67"/>
  <c r="DI742" i="67"/>
  <c r="DJ742" i="67"/>
  <c r="DK742" i="67"/>
  <c r="DL742" i="67"/>
  <c r="DM742" i="67"/>
  <c r="DN742" i="67"/>
  <c r="DO742" i="67"/>
  <c r="DP742" i="67"/>
  <c r="A743" i="67"/>
  <c r="B743" i="67"/>
  <c r="C743" i="67"/>
  <c r="D743" i="67"/>
  <c r="E743" i="67"/>
  <c r="F743" i="67"/>
  <c r="G743" i="67"/>
  <c r="H743" i="67"/>
  <c r="I743" i="67"/>
  <c r="J743" i="67"/>
  <c r="K743" i="67"/>
  <c r="L743" i="67"/>
  <c r="M743" i="67"/>
  <c r="N743" i="67"/>
  <c r="O743" i="67"/>
  <c r="P743" i="67"/>
  <c r="Q743" i="67"/>
  <c r="R743" i="67"/>
  <c r="S743" i="67"/>
  <c r="T743" i="67"/>
  <c r="U743" i="67"/>
  <c r="V743" i="67"/>
  <c r="W743" i="67"/>
  <c r="X743" i="67"/>
  <c r="Y743" i="67"/>
  <c r="Z743" i="67"/>
  <c r="AA743" i="67"/>
  <c r="AB743" i="67"/>
  <c r="AC743" i="67"/>
  <c r="AD743" i="67"/>
  <c r="AE743" i="67"/>
  <c r="AF743" i="67"/>
  <c r="AG743" i="67"/>
  <c r="AH743" i="67"/>
  <c r="AI743" i="67"/>
  <c r="AJ743" i="67"/>
  <c r="AK743" i="67"/>
  <c r="AL743" i="67"/>
  <c r="AM743" i="67"/>
  <c r="AN743" i="67"/>
  <c r="AO743" i="67"/>
  <c r="AP743" i="67"/>
  <c r="AQ743" i="67"/>
  <c r="AR743" i="67"/>
  <c r="AS743" i="67"/>
  <c r="AT743" i="67"/>
  <c r="AU743" i="67"/>
  <c r="AV743" i="67"/>
  <c r="AW743" i="67"/>
  <c r="AX743" i="67"/>
  <c r="AY743" i="67"/>
  <c r="AZ743" i="67"/>
  <c r="BA743" i="67"/>
  <c r="BB743" i="67"/>
  <c r="BC743" i="67"/>
  <c r="BD743" i="67"/>
  <c r="BE743" i="67"/>
  <c r="BF743" i="67"/>
  <c r="BG743" i="67"/>
  <c r="BH743" i="67"/>
  <c r="BI743" i="67"/>
  <c r="BJ743" i="67"/>
  <c r="BK743" i="67"/>
  <c r="BL743" i="67"/>
  <c r="BM743" i="67"/>
  <c r="BN743" i="67"/>
  <c r="BO743" i="67"/>
  <c r="BP743" i="67"/>
  <c r="BQ743" i="67"/>
  <c r="BR743" i="67"/>
  <c r="BS743" i="67"/>
  <c r="BT743" i="67"/>
  <c r="BU743" i="67"/>
  <c r="BV743" i="67"/>
  <c r="BW743" i="67"/>
  <c r="BX743" i="67"/>
  <c r="BY743" i="67"/>
  <c r="BZ743" i="67"/>
  <c r="CA743" i="67"/>
  <c r="CB743" i="67"/>
  <c r="CC743" i="67"/>
  <c r="CD743" i="67"/>
  <c r="CE743" i="67"/>
  <c r="CF743" i="67"/>
  <c r="CG743" i="67"/>
  <c r="CH743" i="67"/>
  <c r="CI743" i="67"/>
  <c r="CJ743" i="67"/>
  <c r="CK743" i="67"/>
  <c r="CL743" i="67"/>
  <c r="CM743" i="67"/>
  <c r="CN743" i="67"/>
  <c r="CO743" i="67"/>
  <c r="CP743" i="67"/>
  <c r="CQ743" i="67"/>
  <c r="CR743" i="67"/>
  <c r="CS743" i="67"/>
  <c r="CT743" i="67"/>
  <c r="CU743" i="67"/>
  <c r="CV743" i="67"/>
  <c r="CW743" i="67"/>
  <c r="CX743" i="67"/>
  <c r="CY743" i="67"/>
  <c r="CZ743" i="67"/>
  <c r="DA743" i="67"/>
  <c r="DB743" i="67"/>
  <c r="DC743" i="67"/>
  <c r="DD743" i="67"/>
  <c r="DE743" i="67"/>
  <c r="DF743" i="67"/>
  <c r="DG743" i="67"/>
  <c r="DH743" i="67"/>
  <c r="DI743" i="67"/>
  <c r="DJ743" i="67"/>
  <c r="DK743" i="67"/>
  <c r="DL743" i="67"/>
  <c r="DM743" i="67"/>
  <c r="DN743" i="67"/>
  <c r="DO743" i="67"/>
  <c r="DP743" i="67"/>
  <c r="DQ743" i="67"/>
  <c r="DR743" i="67"/>
  <c r="DS743" i="67"/>
  <c r="DT743" i="67"/>
  <c r="DU743" i="67"/>
  <c r="DV743" i="67"/>
  <c r="DW743" i="67"/>
  <c r="DX743" i="67"/>
  <c r="DY743" i="67"/>
  <c r="DZ743" i="67"/>
  <c r="EA743" i="67"/>
  <c r="EB743" i="67"/>
  <c r="EC743" i="67"/>
  <c r="ED743" i="67"/>
  <c r="EE743" i="67"/>
  <c r="EF743" i="67"/>
  <c r="EG743" i="67"/>
  <c r="EH743" i="67"/>
  <c r="EI743" i="67"/>
  <c r="EJ743" i="67"/>
  <c r="A744" i="67"/>
  <c r="B744" i="67"/>
  <c r="C744" i="67"/>
  <c r="D744" i="67"/>
  <c r="E744" i="67"/>
  <c r="F744" i="67"/>
  <c r="G744" i="67"/>
  <c r="H744" i="67"/>
  <c r="I744" i="67"/>
  <c r="J744" i="67"/>
  <c r="K744" i="67"/>
  <c r="L744" i="67"/>
  <c r="M744" i="67"/>
  <c r="N744" i="67"/>
  <c r="O744" i="67"/>
  <c r="P744" i="67"/>
  <c r="Q744" i="67"/>
  <c r="R744" i="67"/>
  <c r="S744" i="67"/>
  <c r="T744" i="67"/>
  <c r="U744" i="67"/>
  <c r="V744" i="67"/>
  <c r="W744" i="67"/>
  <c r="X744" i="67"/>
  <c r="Y744" i="67"/>
  <c r="Z744" i="67"/>
  <c r="AA744" i="67"/>
  <c r="AB744" i="67"/>
  <c r="AC744" i="67"/>
  <c r="AD744" i="67"/>
  <c r="AE744" i="67"/>
  <c r="AF744" i="67"/>
  <c r="AG744" i="67"/>
  <c r="AH744" i="67"/>
  <c r="AI744" i="67"/>
  <c r="AJ744" i="67"/>
  <c r="AK744" i="67"/>
  <c r="AL744" i="67"/>
  <c r="AM744" i="67"/>
  <c r="AN744" i="67"/>
  <c r="AO744" i="67"/>
  <c r="AP744" i="67"/>
  <c r="AQ744" i="67"/>
  <c r="AR744" i="67"/>
  <c r="AS744" i="67"/>
  <c r="AT744" i="67"/>
  <c r="AU744" i="67"/>
  <c r="AV744" i="67"/>
  <c r="AW744" i="67"/>
  <c r="AX744" i="67"/>
  <c r="AY744" i="67"/>
  <c r="AZ744" i="67"/>
  <c r="BA744" i="67"/>
  <c r="BB744" i="67"/>
  <c r="BC744" i="67"/>
  <c r="BD744" i="67"/>
  <c r="BE744" i="67"/>
  <c r="BF744" i="67"/>
  <c r="BG744" i="67"/>
  <c r="BH744" i="67"/>
  <c r="BI744" i="67"/>
  <c r="BJ744" i="67"/>
  <c r="BK744" i="67"/>
  <c r="BL744" i="67"/>
  <c r="BM744" i="67"/>
  <c r="BN744" i="67"/>
  <c r="BO744" i="67"/>
  <c r="BP744" i="67"/>
  <c r="BQ744" i="67"/>
  <c r="BR744" i="67"/>
  <c r="CH744" i="67"/>
  <c r="CI744" i="67"/>
  <c r="CJ744" i="67"/>
  <c r="CK744" i="67"/>
  <c r="CL744" i="67"/>
  <c r="CM744" i="67"/>
  <c r="CN744" i="67"/>
  <c r="CO744" i="67"/>
  <c r="CP744" i="67"/>
  <c r="CQ744" i="67"/>
  <c r="CR744" i="67"/>
  <c r="CS744" i="67"/>
  <c r="CT744" i="67"/>
  <c r="CU744" i="67"/>
  <c r="CV744" i="67"/>
  <c r="CW744" i="67"/>
  <c r="CX744" i="67"/>
  <c r="CY744" i="67"/>
  <c r="CZ744" i="67"/>
  <c r="DA744" i="67"/>
  <c r="DB744" i="67"/>
  <c r="DC744" i="67"/>
  <c r="DD744" i="67"/>
  <c r="DE744" i="67"/>
  <c r="DF744" i="67"/>
  <c r="DG744" i="67"/>
  <c r="DH744" i="67"/>
  <c r="DI744" i="67"/>
  <c r="DJ744" i="67"/>
  <c r="DK744" i="67"/>
  <c r="DL744" i="67"/>
  <c r="DM744" i="67"/>
  <c r="DN744" i="67"/>
  <c r="DO744" i="67"/>
  <c r="DP744" i="67"/>
  <c r="DQ744" i="67"/>
  <c r="DR744" i="67"/>
  <c r="DS744" i="67"/>
  <c r="DT744" i="67"/>
  <c r="DU744" i="67"/>
  <c r="DV744" i="67"/>
  <c r="DW744" i="67"/>
  <c r="DX744" i="67"/>
  <c r="DY744" i="67"/>
  <c r="DZ744" i="67"/>
  <c r="A745" i="67"/>
  <c r="B745" i="67"/>
  <c r="C745" i="67"/>
  <c r="D745" i="67"/>
  <c r="E745" i="67"/>
  <c r="F745" i="67"/>
  <c r="G745" i="67"/>
  <c r="H745" i="67"/>
  <c r="I745" i="67"/>
  <c r="J745" i="67"/>
  <c r="K745" i="67"/>
  <c r="L745" i="67"/>
  <c r="M745" i="67"/>
  <c r="N745" i="67"/>
  <c r="O745" i="67"/>
  <c r="P745" i="67"/>
  <c r="Q745" i="67"/>
  <c r="R745" i="67"/>
  <c r="S745" i="67"/>
  <c r="T745" i="67"/>
  <c r="U745" i="67"/>
  <c r="V745" i="67"/>
  <c r="W745" i="67"/>
  <c r="X745" i="67"/>
  <c r="Y745" i="67"/>
  <c r="Z745" i="67"/>
  <c r="AA745" i="67"/>
  <c r="AB745" i="67"/>
  <c r="AC745" i="67"/>
  <c r="AD745" i="67"/>
  <c r="AE745" i="67"/>
  <c r="AF745" i="67"/>
  <c r="AG745" i="67"/>
  <c r="AH745" i="67"/>
  <c r="AI745" i="67"/>
  <c r="AJ745" i="67"/>
  <c r="AK745" i="67"/>
  <c r="AL745" i="67"/>
  <c r="AM745" i="67"/>
  <c r="AN745" i="67"/>
  <c r="AO745" i="67"/>
  <c r="AP745" i="67"/>
  <c r="AQ745" i="67"/>
  <c r="AR745" i="67"/>
  <c r="AS745" i="67"/>
  <c r="AT745" i="67"/>
  <c r="AU745" i="67"/>
  <c r="AV745" i="67"/>
  <c r="AW745" i="67"/>
  <c r="AX745" i="67"/>
  <c r="AY745" i="67"/>
  <c r="AZ745" i="67"/>
  <c r="BA745" i="67"/>
  <c r="BB745" i="67"/>
  <c r="BC745" i="67"/>
  <c r="BD745" i="67"/>
  <c r="BE745" i="67"/>
  <c r="BF745" i="67"/>
  <c r="BG745" i="67"/>
  <c r="BH745" i="67"/>
  <c r="BI745" i="67"/>
  <c r="BJ745" i="67"/>
  <c r="BK745" i="67"/>
  <c r="BL745" i="67"/>
  <c r="BM745" i="67"/>
  <c r="BN745" i="67"/>
  <c r="BO745" i="67"/>
  <c r="BP745" i="67"/>
  <c r="BQ745" i="67"/>
  <c r="BR745" i="67"/>
  <c r="CH745" i="67"/>
  <c r="CI745" i="67"/>
  <c r="CJ745" i="67"/>
  <c r="CK745" i="67"/>
  <c r="CL745" i="67"/>
  <c r="CM745" i="67"/>
  <c r="CN745" i="67"/>
  <c r="CO745" i="67"/>
  <c r="CP745" i="67"/>
  <c r="CQ745" i="67"/>
  <c r="CR745" i="67"/>
  <c r="CS745" i="67"/>
  <c r="CT745" i="67"/>
  <c r="CU745" i="67"/>
  <c r="CV745" i="67"/>
  <c r="CW745" i="67"/>
  <c r="CX745" i="67"/>
  <c r="CY745" i="67"/>
  <c r="CZ745" i="67"/>
  <c r="DA745" i="67"/>
  <c r="DB745" i="67"/>
  <c r="DC745" i="67"/>
  <c r="DD745" i="67"/>
  <c r="DE745" i="67"/>
  <c r="DF745" i="67"/>
  <c r="DG745" i="67"/>
  <c r="DH745" i="67"/>
  <c r="DI745" i="67"/>
  <c r="DJ745" i="67"/>
  <c r="DK745" i="67"/>
  <c r="DL745" i="67"/>
  <c r="DM745" i="67"/>
  <c r="DN745" i="67"/>
  <c r="DO745" i="67"/>
  <c r="DP745" i="67"/>
  <c r="DQ745" i="67"/>
  <c r="DR745" i="67"/>
  <c r="DS745" i="67"/>
  <c r="DT745" i="67"/>
  <c r="DU745" i="67"/>
  <c r="DV745" i="67"/>
  <c r="DW745" i="67"/>
  <c r="DX745" i="67"/>
  <c r="DY745" i="67"/>
  <c r="DZ745" i="67"/>
  <c r="A746" i="67"/>
  <c r="B746" i="67"/>
  <c r="C746" i="67"/>
  <c r="D746" i="67"/>
  <c r="E746" i="67"/>
  <c r="F746" i="67"/>
  <c r="G746" i="67"/>
  <c r="H746" i="67"/>
  <c r="I746" i="67"/>
  <c r="J746" i="67"/>
  <c r="K746" i="67"/>
  <c r="L746" i="67"/>
  <c r="M746" i="67"/>
  <c r="N746" i="67"/>
  <c r="O746" i="67"/>
  <c r="P746" i="67"/>
  <c r="Q746" i="67"/>
  <c r="R746" i="67"/>
  <c r="S746" i="67"/>
  <c r="T746" i="67"/>
  <c r="U746" i="67"/>
  <c r="V746" i="67"/>
  <c r="W746" i="67"/>
  <c r="X746" i="67"/>
  <c r="Y746" i="67"/>
  <c r="Z746" i="67"/>
  <c r="AA746" i="67"/>
  <c r="AB746" i="67"/>
  <c r="AC746" i="67"/>
  <c r="AD746" i="67"/>
  <c r="AE746" i="67"/>
  <c r="AF746" i="67"/>
  <c r="AG746" i="67"/>
  <c r="AH746" i="67"/>
  <c r="AI746" i="67"/>
  <c r="AJ746" i="67"/>
  <c r="AK746" i="67"/>
  <c r="AL746" i="67"/>
  <c r="AM746" i="67"/>
  <c r="AN746" i="67"/>
  <c r="AO746" i="67"/>
  <c r="AP746" i="67"/>
  <c r="AQ746" i="67"/>
  <c r="AR746" i="67"/>
  <c r="AS746" i="67"/>
  <c r="AT746" i="67"/>
  <c r="AU746" i="67"/>
  <c r="AV746" i="67"/>
  <c r="AW746" i="67"/>
  <c r="AX746" i="67"/>
  <c r="AY746" i="67"/>
  <c r="AZ746" i="67"/>
  <c r="BA746" i="67"/>
  <c r="BB746" i="67"/>
  <c r="BC746" i="67"/>
  <c r="BD746" i="67"/>
  <c r="BE746" i="67"/>
  <c r="BF746" i="67"/>
  <c r="BG746" i="67"/>
  <c r="BH746" i="67"/>
  <c r="BI746" i="67"/>
  <c r="BJ746" i="67"/>
  <c r="BK746" i="67"/>
  <c r="BL746" i="67"/>
  <c r="BM746" i="67"/>
  <c r="BN746" i="67"/>
  <c r="BO746" i="67"/>
  <c r="BP746" i="67"/>
  <c r="BQ746" i="67"/>
  <c r="BR746" i="67"/>
  <c r="CH746" i="67"/>
  <c r="CI746" i="67"/>
  <c r="CJ746" i="67"/>
  <c r="CK746" i="67"/>
  <c r="CL746" i="67"/>
  <c r="CM746" i="67"/>
  <c r="CN746" i="67"/>
  <c r="CO746" i="67"/>
  <c r="CP746" i="67"/>
  <c r="CQ746" i="67"/>
  <c r="CR746" i="67"/>
  <c r="CS746" i="67"/>
  <c r="CT746" i="67"/>
  <c r="CU746" i="67"/>
  <c r="CV746" i="67"/>
  <c r="CW746" i="67"/>
  <c r="CX746" i="67"/>
  <c r="CY746" i="67"/>
  <c r="CZ746" i="67"/>
  <c r="DA746" i="67"/>
  <c r="DB746" i="67"/>
  <c r="DC746" i="67"/>
  <c r="DD746" i="67"/>
  <c r="DE746" i="67"/>
  <c r="DF746" i="67"/>
  <c r="DG746" i="67"/>
  <c r="DH746" i="67"/>
  <c r="DI746" i="67"/>
  <c r="DJ746" i="67"/>
  <c r="DK746" i="67"/>
  <c r="DL746" i="67"/>
  <c r="DM746" i="67"/>
  <c r="DN746" i="67"/>
  <c r="DO746" i="67"/>
  <c r="DP746" i="67"/>
  <c r="DQ746" i="67"/>
  <c r="DR746" i="67"/>
  <c r="DS746" i="67"/>
  <c r="DT746" i="67"/>
  <c r="DU746" i="67"/>
  <c r="DV746" i="67"/>
  <c r="DW746" i="67"/>
  <c r="DX746" i="67"/>
  <c r="DY746" i="67"/>
  <c r="A747" i="67"/>
  <c r="B747" i="67"/>
  <c r="C747" i="67"/>
  <c r="D747" i="67"/>
  <c r="E747" i="67"/>
  <c r="F747" i="67"/>
  <c r="G747" i="67"/>
  <c r="H747" i="67"/>
  <c r="I747" i="67"/>
  <c r="J747" i="67"/>
  <c r="K747" i="67"/>
  <c r="L747" i="67"/>
  <c r="M747" i="67"/>
  <c r="N747" i="67"/>
  <c r="O747" i="67"/>
  <c r="P747" i="67"/>
  <c r="Q747" i="67"/>
  <c r="R747" i="67"/>
  <c r="S747" i="67"/>
  <c r="T747" i="67"/>
  <c r="U747" i="67"/>
  <c r="V747" i="67"/>
  <c r="W747" i="67"/>
  <c r="X747" i="67"/>
  <c r="Y747" i="67"/>
  <c r="Z747" i="67"/>
  <c r="AA747" i="67"/>
  <c r="AB747" i="67"/>
  <c r="AC747" i="67"/>
  <c r="AD747" i="67"/>
  <c r="AE747" i="67"/>
  <c r="AF747" i="67"/>
  <c r="AG747" i="67"/>
  <c r="AH747" i="67"/>
  <c r="AI747" i="67"/>
  <c r="AJ747" i="67"/>
  <c r="AK747" i="67"/>
  <c r="AL747" i="67"/>
  <c r="AM747" i="67"/>
  <c r="AN747" i="67"/>
  <c r="AO747" i="67"/>
  <c r="AP747" i="67"/>
  <c r="AQ747" i="67"/>
  <c r="AR747" i="67"/>
  <c r="AS747" i="67"/>
  <c r="AT747" i="67"/>
  <c r="AU747" i="67"/>
  <c r="AV747" i="67"/>
  <c r="AW747" i="67"/>
  <c r="AX747" i="67"/>
  <c r="AY747" i="67"/>
  <c r="AZ747" i="67"/>
  <c r="BA747" i="67"/>
  <c r="BB747" i="67"/>
  <c r="BC747" i="67"/>
  <c r="BD747" i="67"/>
  <c r="BE747" i="67"/>
  <c r="BF747" i="67"/>
  <c r="BG747" i="67"/>
  <c r="BH747" i="67"/>
  <c r="BI747" i="67"/>
  <c r="BJ747" i="67"/>
  <c r="BK747" i="67"/>
  <c r="BL747" i="67"/>
  <c r="BM747" i="67"/>
  <c r="BN747" i="67"/>
  <c r="BO747" i="67"/>
  <c r="BP747" i="67"/>
  <c r="BQ747" i="67"/>
  <c r="BR747" i="67"/>
  <c r="BS747" i="67"/>
  <c r="BT747" i="67"/>
  <c r="BU747" i="67"/>
  <c r="BV747" i="67"/>
  <c r="BW747" i="67"/>
  <c r="BX747" i="67"/>
  <c r="BY747" i="67"/>
  <c r="BZ747" i="67"/>
  <c r="CA747" i="67"/>
  <c r="CB747" i="67"/>
  <c r="CC747" i="67"/>
  <c r="CD747" i="67"/>
  <c r="CE747" i="67"/>
  <c r="CF747" i="67"/>
  <c r="CG747" i="67"/>
  <c r="CH747" i="67"/>
  <c r="CI747" i="67"/>
  <c r="CJ747" i="67"/>
  <c r="CK747" i="67"/>
  <c r="CL747" i="67"/>
  <c r="CM747" i="67"/>
  <c r="CN747" i="67"/>
  <c r="CO747" i="67"/>
  <c r="CP747" i="67"/>
  <c r="CQ747" i="67"/>
  <c r="CR747" i="67"/>
  <c r="CS747" i="67"/>
  <c r="CT747" i="67"/>
  <c r="CU747" i="67"/>
  <c r="CV747" i="67"/>
  <c r="CW747" i="67"/>
  <c r="CX747" i="67"/>
  <c r="CY747" i="67"/>
  <c r="CZ747" i="67"/>
  <c r="DA747" i="67"/>
  <c r="DB747" i="67"/>
  <c r="DC747" i="67"/>
  <c r="DD747" i="67"/>
  <c r="DE747" i="67"/>
  <c r="DF747" i="67"/>
  <c r="DG747" i="67"/>
  <c r="DH747" i="67"/>
  <c r="DI747" i="67"/>
  <c r="DJ747" i="67"/>
  <c r="DK747" i="67"/>
  <c r="DL747" i="67"/>
  <c r="DM747" i="67"/>
  <c r="DN747" i="67"/>
  <c r="DO747" i="67"/>
  <c r="DP747" i="67"/>
  <c r="DQ747" i="67"/>
  <c r="DR747" i="67"/>
  <c r="DS747" i="67"/>
  <c r="DT747" i="67"/>
  <c r="DU747" i="67"/>
  <c r="DV747" i="67"/>
  <c r="DW747" i="67"/>
  <c r="DX747" i="67"/>
  <c r="DY747" i="67"/>
  <c r="DZ747" i="67"/>
  <c r="EA747" i="67"/>
  <c r="EB747" i="67"/>
  <c r="EC747" i="67"/>
  <c r="ED747" i="67"/>
  <c r="EE747" i="67"/>
  <c r="EF747" i="67"/>
  <c r="EG747" i="67"/>
  <c r="EH747" i="67"/>
  <c r="EI747" i="67"/>
  <c r="EJ747" i="67"/>
  <c r="A748" i="67"/>
  <c r="B748" i="67"/>
  <c r="C748" i="67"/>
  <c r="D748" i="67"/>
  <c r="E748" i="67"/>
  <c r="F748" i="67"/>
  <c r="G748" i="67"/>
  <c r="H748" i="67"/>
  <c r="I748" i="67"/>
  <c r="J748" i="67"/>
  <c r="K748" i="67"/>
  <c r="L748" i="67"/>
  <c r="M748" i="67"/>
  <c r="N748" i="67"/>
  <c r="O748" i="67"/>
  <c r="P748" i="67"/>
  <c r="Q748" i="67"/>
  <c r="R748" i="67"/>
  <c r="S748" i="67"/>
  <c r="T748" i="67"/>
  <c r="U748" i="67"/>
  <c r="V748" i="67"/>
  <c r="W748" i="67"/>
  <c r="X748" i="67"/>
  <c r="Y748" i="67"/>
  <c r="Z748" i="67"/>
  <c r="AA748" i="67"/>
  <c r="AB748" i="67"/>
  <c r="AC748" i="67"/>
  <c r="AD748" i="67"/>
  <c r="AE748" i="67"/>
  <c r="AF748" i="67"/>
  <c r="AG748" i="67"/>
  <c r="AH748" i="67"/>
  <c r="AI748" i="67"/>
  <c r="AJ748" i="67"/>
  <c r="AK748" i="67"/>
  <c r="AL748" i="67"/>
  <c r="AM748" i="67"/>
  <c r="AN748" i="67"/>
  <c r="AO748" i="67"/>
  <c r="AP748" i="67"/>
  <c r="AQ748" i="67"/>
  <c r="AR748" i="67"/>
  <c r="AS748" i="67"/>
  <c r="AT748" i="67"/>
  <c r="AU748" i="67"/>
  <c r="AV748" i="67"/>
  <c r="AW748" i="67"/>
  <c r="AX748" i="67"/>
  <c r="AY748" i="67"/>
  <c r="AZ748" i="67"/>
  <c r="BA748" i="67"/>
  <c r="BB748" i="67"/>
  <c r="BC748" i="67"/>
  <c r="BD748" i="67"/>
  <c r="BE748" i="67"/>
  <c r="BF748" i="67"/>
  <c r="BG748" i="67"/>
  <c r="BH748" i="67"/>
  <c r="BI748" i="67"/>
  <c r="BJ748" i="67"/>
  <c r="BK748" i="67"/>
  <c r="BL748" i="67"/>
  <c r="BM748" i="67"/>
  <c r="BN748" i="67"/>
  <c r="BO748" i="67"/>
  <c r="BP748" i="67"/>
  <c r="BQ748" i="67"/>
  <c r="BR748" i="67"/>
  <c r="BS748" i="67"/>
  <c r="BT748" i="67"/>
  <c r="BU748" i="67"/>
  <c r="BV748" i="67"/>
  <c r="BW748" i="67"/>
  <c r="BX748" i="67"/>
  <c r="BY748" i="67"/>
  <c r="BZ748" i="67"/>
  <c r="CA748" i="67"/>
  <c r="CB748" i="67"/>
  <c r="CC748" i="67"/>
  <c r="CD748" i="67"/>
  <c r="CE748" i="67"/>
  <c r="CF748" i="67"/>
  <c r="CG748" i="67"/>
  <c r="CH748" i="67"/>
  <c r="CI748" i="67"/>
  <c r="CJ748" i="67"/>
  <c r="CK748" i="67"/>
  <c r="CL748" i="67"/>
  <c r="CM748" i="67"/>
  <c r="CN748" i="67"/>
  <c r="CO748" i="67"/>
  <c r="CP748" i="67"/>
  <c r="CQ748" i="67"/>
  <c r="CR748" i="67"/>
  <c r="CS748" i="67"/>
  <c r="CT748" i="67"/>
  <c r="CU748" i="67"/>
  <c r="CV748" i="67"/>
  <c r="CW748" i="67"/>
  <c r="CX748" i="67"/>
  <c r="CY748" i="67"/>
  <c r="CZ748" i="67"/>
  <c r="DA748" i="67"/>
  <c r="DB748" i="67"/>
  <c r="DC748" i="67"/>
  <c r="DD748" i="67"/>
  <c r="DE748" i="67"/>
  <c r="DF748" i="67"/>
  <c r="DG748" i="67"/>
  <c r="DH748" i="67"/>
  <c r="DI748" i="67"/>
  <c r="DJ748" i="67"/>
  <c r="DK748" i="67"/>
  <c r="DL748" i="67"/>
  <c r="DM748" i="67"/>
  <c r="DN748" i="67"/>
  <c r="DO748" i="67"/>
  <c r="DP748" i="67"/>
  <c r="DQ748" i="67"/>
  <c r="DR748" i="67"/>
  <c r="DS748" i="67"/>
  <c r="DT748" i="67"/>
  <c r="DU748" i="67"/>
  <c r="DV748" i="67"/>
  <c r="DW748" i="67"/>
  <c r="DX748" i="67"/>
  <c r="DY748" i="67"/>
  <c r="DZ748" i="67"/>
  <c r="EA748" i="67"/>
  <c r="EB748" i="67"/>
  <c r="EC748" i="67"/>
  <c r="ED748" i="67"/>
  <c r="EE748" i="67"/>
  <c r="EF748" i="67"/>
  <c r="EG748" i="67"/>
  <c r="EH748" i="67"/>
  <c r="EI748" i="67"/>
  <c r="EJ748" i="67"/>
  <c r="A749" i="67"/>
  <c r="B749" i="67"/>
  <c r="C749" i="67"/>
  <c r="D749" i="67"/>
  <c r="E749" i="67"/>
  <c r="F749" i="67"/>
  <c r="G749" i="67"/>
  <c r="H749" i="67"/>
  <c r="I749" i="67"/>
  <c r="J749" i="67"/>
  <c r="K749" i="67"/>
  <c r="L749" i="67"/>
  <c r="M749" i="67"/>
  <c r="N749" i="67"/>
  <c r="O749" i="67"/>
  <c r="P749" i="67"/>
  <c r="Q749" i="67"/>
  <c r="R749" i="67"/>
  <c r="S749" i="67"/>
  <c r="T749" i="67"/>
  <c r="U749" i="67"/>
  <c r="V749" i="67"/>
  <c r="W749" i="67"/>
  <c r="X749" i="67"/>
  <c r="Y749" i="67"/>
  <c r="Z749" i="67"/>
  <c r="AA749" i="67"/>
  <c r="AB749" i="67"/>
  <c r="AC749" i="67"/>
  <c r="AD749" i="67"/>
  <c r="AE749" i="67"/>
  <c r="AF749" i="67"/>
  <c r="AG749" i="67"/>
  <c r="AH749" i="67"/>
  <c r="AI749" i="67"/>
  <c r="AJ749" i="67"/>
  <c r="AK749" i="67"/>
  <c r="AL749" i="67"/>
  <c r="AM749" i="67"/>
  <c r="AN749" i="67"/>
  <c r="AO749" i="67"/>
  <c r="AP749" i="67"/>
  <c r="AQ749" i="67"/>
  <c r="AR749" i="67"/>
  <c r="AS749" i="67"/>
  <c r="AT749" i="67"/>
  <c r="AU749" i="67"/>
  <c r="AV749" i="67"/>
  <c r="AW749" i="67"/>
  <c r="AX749" i="67"/>
  <c r="AY749" i="67"/>
  <c r="AZ749" i="67"/>
  <c r="BA749" i="67"/>
  <c r="CH749" i="67"/>
  <c r="CI749" i="67"/>
  <c r="CJ749" i="67"/>
  <c r="CK749" i="67"/>
  <c r="CL749" i="67"/>
  <c r="CM749" i="67"/>
  <c r="CN749" i="67"/>
  <c r="CO749" i="67"/>
  <c r="CP749" i="67"/>
  <c r="CQ749" i="67"/>
  <c r="CR749" i="67"/>
  <c r="CS749" i="67"/>
  <c r="CT749" i="67"/>
  <c r="CU749" i="67"/>
  <c r="CV749" i="67"/>
  <c r="CW749" i="67"/>
  <c r="CX749" i="67"/>
  <c r="CY749" i="67"/>
  <c r="CZ749" i="67"/>
  <c r="DA749" i="67"/>
  <c r="DB749" i="67"/>
  <c r="DC749" i="67"/>
  <c r="DD749" i="67"/>
  <c r="DE749" i="67"/>
  <c r="DF749" i="67"/>
  <c r="DG749" i="67"/>
  <c r="DH749" i="67"/>
  <c r="DI749" i="67"/>
  <c r="DJ749" i="67"/>
  <c r="DK749" i="67"/>
  <c r="DL749" i="67"/>
  <c r="DM749" i="67"/>
  <c r="DN749" i="67"/>
  <c r="DO749" i="67"/>
  <c r="DP749" i="67"/>
  <c r="DQ749" i="67"/>
  <c r="DR749" i="67"/>
  <c r="DS749" i="67"/>
  <c r="DT749" i="67"/>
  <c r="DU749" i="67"/>
  <c r="A750" i="67"/>
  <c r="B750" i="67"/>
  <c r="C750" i="67"/>
  <c r="D750" i="67"/>
  <c r="E750" i="67"/>
  <c r="F750" i="67"/>
  <c r="G750" i="67"/>
  <c r="H750" i="67"/>
  <c r="I750" i="67"/>
  <c r="J750" i="67"/>
  <c r="K750" i="67"/>
  <c r="L750" i="67"/>
  <c r="M750" i="67"/>
  <c r="N750" i="67"/>
  <c r="O750" i="67"/>
  <c r="P750" i="67"/>
  <c r="Q750" i="67"/>
  <c r="R750" i="67"/>
  <c r="S750" i="67"/>
  <c r="T750" i="67"/>
  <c r="U750" i="67"/>
  <c r="V750" i="67"/>
  <c r="W750" i="67"/>
  <c r="X750" i="67"/>
  <c r="Y750" i="67"/>
  <c r="Z750" i="67"/>
  <c r="AA750" i="67"/>
  <c r="AB750" i="67"/>
  <c r="AC750" i="67"/>
  <c r="AD750" i="67"/>
  <c r="AE750" i="67"/>
  <c r="AF750" i="67"/>
  <c r="AG750" i="67"/>
  <c r="AH750" i="67"/>
  <c r="AI750" i="67"/>
  <c r="AJ750" i="67"/>
  <c r="AK750" i="67"/>
  <c r="AL750" i="67"/>
  <c r="AM750" i="67"/>
  <c r="AN750" i="67"/>
  <c r="AO750" i="67"/>
  <c r="AP750" i="67"/>
  <c r="AQ750" i="67"/>
  <c r="AR750" i="67"/>
  <c r="AS750" i="67"/>
  <c r="AT750" i="67"/>
  <c r="AU750" i="67"/>
  <c r="AV750" i="67"/>
  <c r="AW750" i="67"/>
  <c r="AX750" i="67"/>
  <c r="AY750" i="67"/>
  <c r="AZ750" i="67"/>
  <c r="BA750" i="67"/>
  <c r="CH750" i="67"/>
  <c r="CI750" i="67"/>
  <c r="CJ750" i="67"/>
  <c r="CK750" i="67"/>
  <c r="CL750" i="67"/>
  <c r="CM750" i="67"/>
  <c r="CN750" i="67"/>
  <c r="CO750" i="67"/>
  <c r="CP750" i="67"/>
  <c r="CQ750" i="67"/>
  <c r="CR750" i="67"/>
  <c r="CS750" i="67"/>
  <c r="CT750" i="67"/>
  <c r="CU750" i="67"/>
  <c r="CV750" i="67"/>
  <c r="CW750" i="67"/>
  <c r="CX750" i="67"/>
  <c r="CY750" i="67"/>
  <c r="CZ750" i="67"/>
  <c r="DA750" i="67"/>
  <c r="DB750" i="67"/>
  <c r="DC750" i="67"/>
  <c r="DD750" i="67"/>
  <c r="DE750" i="67"/>
  <c r="DF750" i="67"/>
  <c r="DG750" i="67"/>
  <c r="DH750" i="67"/>
  <c r="DI750" i="67"/>
  <c r="DJ750" i="67"/>
  <c r="DK750" i="67"/>
  <c r="DL750" i="67"/>
  <c r="DM750" i="67"/>
  <c r="DN750" i="67"/>
  <c r="DO750" i="67"/>
  <c r="DP750" i="67"/>
  <c r="DQ750" i="67"/>
  <c r="DR750" i="67"/>
  <c r="DS750" i="67"/>
  <c r="DT750" i="67"/>
  <c r="DU750" i="67"/>
  <c r="A751" i="67"/>
  <c r="B751" i="67"/>
  <c r="C751" i="67"/>
  <c r="D751" i="67"/>
  <c r="E751" i="67"/>
  <c r="F751" i="67"/>
  <c r="G751" i="67"/>
  <c r="H751" i="67"/>
  <c r="I751" i="67"/>
  <c r="J751" i="67"/>
  <c r="K751" i="67"/>
  <c r="L751" i="67"/>
  <c r="M751" i="67"/>
  <c r="N751" i="67"/>
  <c r="O751" i="67"/>
  <c r="P751" i="67"/>
  <c r="Q751" i="67"/>
  <c r="R751" i="67"/>
  <c r="S751" i="67"/>
  <c r="T751" i="67"/>
  <c r="U751" i="67"/>
  <c r="V751" i="67"/>
  <c r="W751" i="67"/>
  <c r="X751" i="67"/>
  <c r="Y751" i="67"/>
  <c r="Z751" i="67"/>
  <c r="AA751" i="67"/>
  <c r="AB751" i="67"/>
  <c r="AC751" i="67"/>
  <c r="AD751" i="67"/>
  <c r="AE751" i="67"/>
  <c r="AF751" i="67"/>
  <c r="AG751" i="67"/>
  <c r="AH751" i="67"/>
  <c r="AI751" i="67"/>
  <c r="AJ751" i="67"/>
  <c r="AK751" i="67"/>
  <c r="AL751" i="67"/>
  <c r="AM751" i="67"/>
  <c r="AN751" i="67"/>
  <c r="AO751" i="67"/>
  <c r="AP751" i="67"/>
  <c r="AQ751" i="67"/>
  <c r="AR751" i="67"/>
  <c r="AS751" i="67"/>
  <c r="AT751" i="67"/>
  <c r="AU751" i="67"/>
  <c r="AV751" i="67"/>
  <c r="AW751" i="67"/>
  <c r="AX751" i="67"/>
  <c r="AY751" i="67"/>
  <c r="AZ751" i="67"/>
  <c r="BA751" i="67"/>
  <c r="CD751" i="67"/>
  <c r="CE751" i="67"/>
  <c r="CF751" i="67"/>
  <c r="CG751" i="67"/>
  <c r="CH751" i="67"/>
  <c r="CI751" i="67"/>
  <c r="CJ751" i="67"/>
  <c r="CK751" i="67"/>
  <c r="CL751" i="67"/>
  <c r="CM751" i="67"/>
  <c r="CN751" i="67"/>
  <c r="CO751" i="67"/>
  <c r="CP751" i="67"/>
  <c r="CQ751" i="67"/>
  <c r="CR751" i="67"/>
  <c r="CS751" i="67"/>
  <c r="CT751" i="67"/>
  <c r="CU751" i="67"/>
  <c r="CV751" i="67"/>
  <c r="CW751" i="67"/>
  <c r="CX751" i="67"/>
  <c r="CY751" i="67"/>
  <c r="CZ751" i="67"/>
  <c r="DA751" i="67"/>
  <c r="DB751" i="67"/>
  <c r="DC751" i="67"/>
  <c r="DD751" i="67"/>
  <c r="DE751" i="67"/>
  <c r="DF751" i="67"/>
  <c r="DG751" i="67"/>
  <c r="DH751" i="67"/>
  <c r="DI751" i="67"/>
  <c r="DJ751" i="67"/>
  <c r="DK751" i="67"/>
  <c r="DL751" i="67"/>
  <c r="DM751" i="67"/>
  <c r="DN751" i="67"/>
  <c r="DO751" i="67"/>
  <c r="DP751" i="67"/>
  <c r="DQ751" i="67"/>
  <c r="DR751" i="67"/>
  <c r="DS751" i="67"/>
  <c r="DT751" i="67"/>
  <c r="DU751" i="67"/>
  <c r="A752" i="67"/>
  <c r="B752" i="67"/>
  <c r="C752" i="67"/>
  <c r="D752" i="67"/>
  <c r="E752" i="67"/>
  <c r="F752" i="67"/>
  <c r="G752" i="67"/>
  <c r="H752" i="67"/>
  <c r="I752" i="67"/>
  <c r="J752" i="67"/>
  <c r="K752" i="67"/>
  <c r="L752" i="67"/>
  <c r="M752" i="67"/>
  <c r="N752" i="67"/>
  <c r="O752" i="67"/>
  <c r="P752" i="67"/>
  <c r="Q752" i="67"/>
  <c r="R752" i="67"/>
  <c r="S752" i="67"/>
  <c r="T752" i="67"/>
  <c r="U752" i="67"/>
  <c r="V752" i="67"/>
  <c r="W752" i="67"/>
  <c r="X752" i="67"/>
  <c r="Y752" i="67"/>
  <c r="Z752" i="67"/>
  <c r="AA752" i="67"/>
  <c r="AB752" i="67"/>
  <c r="AC752" i="67"/>
  <c r="AD752" i="67"/>
  <c r="AE752" i="67"/>
  <c r="AF752" i="67"/>
  <c r="AG752" i="67"/>
  <c r="AH752" i="67"/>
  <c r="AI752" i="67"/>
  <c r="AJ752" i="67"/>
  <c r="AK752" i="67"/>
  <c r="AL752" i="67"/>
  <c r="AM752" i="67"/>
  <c r="AN752" i="67"/>
  <c r="AO752" i="67"/>
  <c r="AP752" i="67"/>
  <c r="AQ752" i="67"/>
  <c r="AR752" i="67"/>
  <c r="AS752" i="67"/>
  <c r="AT752" i="67"/>
  <c r="AU752" i="67"/>
  <c r="AV752" i="67"/>
  <c r="AW752" i="67"/>
  <c r="AX752" i="67"/>
  <c r="AY752" i="67"/>
  <c r="AZ752" i="67"/>
  <c r="BM752" i="67"/>
  <c r="BZ752" i="67"/>
  <c r="CH752" i="67"/>
  <c r="CI752" i="67"/>
  <c r="CJ752" i="67"/>
  <c r="CK752" i="67"/>
  <c r="CL752" i="67"/>
  <c r="CM752" i="67"/>
  <c r="CN752" i="67"/>
  <c r="CO752" i="67"/>
  <c r="CP752" i="67"/>
  <c r="CQ752" i="67"/>
  <c r="CR752" i="67"/>
  <c r="CS752" i="67"/>
  <c r="CT752" i="67"/>
  <c r="CU752" i="67"/>
  <c r="CV752" i="67"/>
  <c r="CW752" i="67"/>
  <c r="CX752" i="67"/>
  <c r="CY752" i="67"/>
  <c r="CZ752" i="67"/>
  <c r="DA752" i="67"/>
  <c r="DB752" i="67"/>
  <c r="DC752" i="67"/>
  <c r="DD752" i="67"/>
  <c r="DE752" i="67"/>
  <c r="DF752" i="67"/>
  <c r="DG752" i="67"/>
  <c r="DH752" i="67"/>
  <c r="DI752" i="67"/>
  <c r="DJ752" i="67"/>
  <c r="DK752" i="67"/>
  <c r="DL752" i="67"/>
  <c r="DM752" i="67"/>
  <c r="DN752" i="67"/>
  <c r="DO752" i="67"/>
  <c r="DP752" i="67"/>
  <c r="DQ752" i="67"/>
  <c r="DR752" i="67"/>
  <c r="DS752" i="67"/>
  <c r="DT752" i="67"/>
  <c r="A753" i="67"/>
  <c r="B753" i="67"/>
  <c r="C753" i="67"/>
  <c r="D753" i="67"/>
  <c r="E753" i="67"/>
  <c r="F753" i="67"/>
  <c r="G753" i="67"/>
  <c r="H753" i="67"/>
  <c r="I753" i="67"/>
  <c r="J753" i="67"/>
  <c r="K753" i="67"/>
  <c r="L753" i="67"/>
  <c r="M753" i="67"/>
  <c r="N753" i="67"/>
  <c r="O753" i="67"/>
  <c r="P753" i="67"/>
  <c r="Q753" i="67"/>
  <c r="R753" i="67"/>
  <c r="S753" i="67"/>
  <c r="T753" i="67"/>
  <c r="U753" i="67"/>
  <c r="V753" i="67"/>
  <c r="W753" i="67"/>
  <c r="X753" i="67"/>
  <c r="Y753" i="67"/>
  <c r="Z753" i="67"/>
  <c r="AA753" i="67"/>
  <c r="AB753" i="67"/>
  <c r="AC753" i="67"/>
  <c r="AD753" i="67"/>
  <c r="AE753" i="67"/>
  <c r="AF753" i="67"/>
  <c r="AG753" i="67"/>
  <c r="AH753" i="67"/>
  <c r="AI753" i="67"/>
  <c r="AJ753" i="67"/>
  <c r="AK753" i="67"/>
  <c r="AL753" i="67"/>
  <c r="AM753" i="67"/>
  <c r="AN753" i="67"/>
  <c r="AO753" i="67"/>
  <c r="AP753" i="67"/>
  <c r="AQ753" i="67"/>
  <c r="AR753" i="67"/>
  <c r="AS753" i="67"/>
  <c r="AT753" i="67"/>
  <c r="AU753" i="67"/>
  <c r="AV753" i="67"/>
  <c r="AW753" i="67"/>
  <c r="AX753" i="67"/>
  <c r="AY753" i="67"/>
  <c r="AZ753" i="67"/>
  <c r="BA753" i="67"/>
  <c r="BW753" i="67"/>
  <c r="CB753" i="67"/>
  <c r="CC753" i="67"/>
  <c r="CD753" i="67"/>
  <c r="CE753" i="67"/>
  <c r="CF753" i="67"/>
  <c r="CG753" i="67"/>
  <c r="CH753" i="67"/>
  <c r="CI753" i="67"/>
  <c r="CJ753" i="67"/>
  <c r="CK753" i="67"/>
  <c r="CL753" i="67"/>
  <c r="CM753" i="67"/>
  <c r="CN753" i="67"/>
  <c r="CO753" i="67"/>
  <c r="CP753" i="67"/>
  <c r="CQ753" i="67"/>
  <c r="CR753" i="67"/>
  <c r="CS753" i="67"/>
  <c r="CT753" i="67"/>
  <c r="CU753" i="67"/>
  <c r="CV753" i="67"/>
  <c r="CW753" i="67"/>
  <c r="CX753" i="67"/>
  <c r="CY753" i="67"/>
  <c r="CZ753" i="67"/>
  <c r="DA753" i="67"/>
  <c r="DB753" i="67"/>
  <c r="DC753" i="67"/>
  <c r="DD753" i="67"/>
  <c r="DE753" i="67"/>
  <c r="DF753" i="67"/>
  <c r="DG753" i="67"/>
  <c r="DH753" i="67"/>
  <c r="DI753" i="67"/>
  <c r="DJ753" i="67"/>
  <c r="DK753" i="67"/>
  <c r="DL753" i="67"/>
  <c r="DM753" i="67"/>
  <c r="DN753" i="67"/>
  <c r="DO753" i="67"/>
  <c r="DP753" i="67"/>
  <c r="DQ753" i="67"/>
  <c r="DR753" i="67"/>
  <c r="DS753" i="67"/>
  <c r="DT753" i="67"/>
  <c r="DU753" i="67"/>
  <c r="ED753" i="67"/>
  <c r="EE753" i="67"/>
  <c r="EF753" i="67"/>
  <c r="EG753" i="67"/>
  <c r="EH753" i="67"/>
  <c r="EI753" i="67"/>
  <c r="EJ753" i="67"/>
  <c r="A754" i="67"/>
  <c r="B754" i="67"/>
  <c r="C754" i="67"/>
  <c r="D754" i="67"/>
  <c r="E754" i="67"/>
  <c r="F754" i="67"/>
  <c r="G754" i="67"/>
  <c r="H754" i="67"/>
  <c r="I754" i="67"/>
  <c r="J754" i="67"/>
  <c r="K754" i="67"/>
  <c r="L754" i="67"/>
  <c r="M754" i="67"/>
  <c r="N754" i="67"/>
  <c r="O754" i="67"/>
  <c r="P754" i="67"/>
  <c r="Q754" i="67"/>
  <c r="R754" i="67"/>
  <c r="S754" i="67"/>
  <c r="T754" i="67"/>
  <c r="U754" i="67"/>
  <c r="V754" i="67"/>
  <c r="W754" i="67"/>
  <c r="X754" i="67"/>
  <c r="Y754" i="67"/>
  <c r="Z754" i="67"/>
  <c r="AA754" i="67"/>
  <c r="AB754" i="67"/>
  <c r="AC754" i="67"/>
  <c r="AD754" i="67"/>
  <c r="AE754" i="67"/>
  <c r="AF754" i="67"/>
  <c r="AG754" i="67"/>
  <c r="AH754" i="67"/>
  <c r="AI754" i="67"/>
  <c r="AJ754" i="67"/>
  <c r="AK754" i="67"/>
  <c r="AL754" i="67"/>
  <c r="AM754" i="67"/>
  <c r="AN754" i="67"/>
  <c r="AO754" i="67"/>
  <c r="AP754" i="67"/>
  <c r="AQ754" i="67"/>
  <c r="AR754" i="67"/>
  <c r="AS754" i="67"/>
  <c r="AT754" i="67"/>
  <c r="AU754" i="67"/>
  <c r="AV754" i="67"/>
  <c r="AW754" i="67"/>
  <c r="AX754" i="67"/>
  <c r="AY754" i="67"/>
  <c r="AZ754" i="67"/>
  <c r="BA754" i="67"/>
  <c r="BS754" i="67"/>
  <c r="CH754" i="67"/>
  <c r="CI754" i="67"/>
  <c r="CJ754" i="67"/>
  <c r="CK754" i="67"/>
  <c r="CL754" i="67"/>
  <c r="CM754" i="67"/>
  <c r="CN754" i="67"/>
  <c r="CO754" i="67"/>
  <c r="CP754" i="67"/>
  <c r="CQ754" i="67"/>
  <c r="CR754" i="67"/>
  <c r="CS754" i="67"/>
  <c r="CT754" i="67"/>
  <c r="CU754" i="67"/>
  <c r="CV754" i="67"/>
  <c r="CW754" i="67"/>
  <c r="CX754" i="67"/>
  <c r="CY754" i="67"/>
  <c r="CZ754" i="67"/>
  <c r="DA754" i="67"/>
  <c r="DB754" i="67"/>
  <c r="DC754" i="67"/>
  <c r="DD754" i="67"/>
  <c r="DE754" i="67"/>
  <c r="DF754" i="67"/>
  <c r="DG754" i="67"/>
  <c r="DH754" i="67"/>
  <c r="DI754" i="67"/>
  <c r="DJ754" i="67"/>
  <c r="DK754" i="67"/>
  <c r="DL754" i="67"/>
  <c r="DM754" i="67"/>
  <c r="DN754" i="67"/>
  <c r="DO754" i="67"/>
  <c r="DP754" i="67"/>
  <c r="DQ754" i="67"/>
  <c r="DR754" i="67"/>
  <c r="DS754" i="67"/>
  <c r="DT754" i="67"/>
  <c r="A755" i="67"/>
  <c r="B755" i="67"/>
  <c r="C755" i="67"/>
  <c r="D755" i="67"/>
  <c r="E755" i="67"/>
  <c r="F755" i="67"/>
  <c r="G755" i="67"/>
  <c r="H755" i="67"/>
  <c r="I755" i="67"/>
  <c r="J755" i="67"/>
  <c r="K755" i="67"/>
  <c r="L755" i="67"/>
  <c r="M755" i="67"/>
  <c r="N755" i="67"/>
  <c r="O755" i="67"/>
  <c r="P755" i="67"/>
  <c r="Q755" i="67"/>
  <c r="R755" i="67"/>
  <c r="S755" i="67"/>
  <c r="T755" i="67"/>
  <c r="U755" i="67"/>
  <c r="V755" i="67"/>
  <c r="W755" i="67"/>
  <c r="X755" i="67"/>
  <c r="Y755" i="67"/>
  <c r="Z755" i="67"/>
  <c r="AA755" i="67"/>
  <c r="AB755" i="67"/>
  <c r="AC755" i="67"/>
  <c r="AD755" i="67"/>
  <c r="AE755" i="67"/>
  <c r="AF755" i="67"/>
  <c r="AG755" i="67"/>
  <c r="AH755" i="67"/>
  <c r="AI755" i="67"/>
  <c r="AJ755" i="67"/>
  <c r="AK755" i="67"/>
  <c r="AL755" i="67"/>
  <c r="AM755" i="67"/>
  <c r="AN755" i="67"/>
  <c r="AO755" i="67"/>
  <c r="AP755" i="67"/>
  <c r="AQ755" i="67"/>
  <c r="AR755" i="67"/>
  <c r="AS755" i="67"/>
  <c r="AT755" i="67"/>
  <c r="AU755" i="67"/>
  <c r="AV755" i="67"/>
  <c r="AW755" i="67"/>
  <c r="AX755" i="67"/>
  <c r="AY755" i="67"/>
  <c r="AZ755" i="67"/>
  <c r="BA755" i="67"/>
  <c r="CH755" i="67"/>
  <c r="CI755" i="67"/>
  <c r="CJ755" i="67"/>
  <c r="CK755" i="67"/>
  <c r="CL755" i="67"/>
  <c r="CM755" i="67"/>
  <c r="CN755" i="67"/>
  <c r="CO755" i="67"/>
  <c r="CP755" i="67"/>
  <c r="CQ755" i="67"/>
  <c r="CR755" i="67"/>
  <c r="CS755" i="67"/>
  <c r="CT755" i="67"/>
  <c r="CU755" i="67"/>
  <c r="CV755" i="67"/>
  <c r="CW755" i="67"/>
  <c r="CX755" i="67"/>
  <c r="CY755" i="67"/>
  <c r="CZ755" i="67"/>
  <c r="DA755" i="67"/>
  <c r="DB755" i="67"/>
  <c r="DC755" i="67"/>
  <c r="DD755" i="67"/>
  <c r="DE755" i="67"/>
  <c r="DF755" i="67"/>
  <c r="DG755" i="67"/>
  <c r="DH755" i="67"/>
  <c r="DI755" i="67"/>
  <c r="DJ755" i="67"/>
  <c r="DK755" i="67"/>
  <c r="DL755" i="67"/>
  <c r="DM755" i="67"/>
  <c r="DN755" i="67"/>
  <c r="DO755" i="67"/>
  <c r="DP755" i="67"/>
  <c r="DQ755" i="67"/>
  <c r="DR755" i="67"/>
  <c r="DS755" i="67"/>
  <c r="DT755" i="67"/>
  <c r="A756" i="67"/>
  <c r="B756" i="67"/>
  <c r="C756" i="67"/>
  <c r="D756" i="67"/>
  <c r="E756" i="67"/>
  <c r="F756" i="67"/>
  <c r="G756" i="67"/>
  <c r="H756" i="67"/>
  <c r="I756" i="67"/>
  <c r="J756" i="67"/>
  <c r="K756" i="67"/>
  <c r="L756" i="67"/>
  <c r="M756" i="67"/>
  <c r="N756" i="67"/>
  <c r="O756" i="67"/>
  <c r="P756" i="67"/>
  <c r="Q756" i="67"/>
  <c r="R756" i="67"/>
  <c r="S756" i="67"/>
  <c r="T756" i="67"/>
  <c r="U756" i="67"/>
  <c r="V756" i="67"/>
  <c r="W756" i="67"/>
  <c r="X756" i="67"/>
  <c r="Y756" i="67"/>
  <c r="Z756" i="67"/>
  <c r="AA756" i="67"/>
  <c r="AB756" i="67"/>
  <c r="AC756" i="67"/>
  <c r="AD756" i="67"/>
  <c r="AE756" i="67"/>
  <c r="AF756" i="67"/>
  <c r="AG756" i="67"/>
  <c r="AH756" i="67"/>
  <c r="AI756" i="67"/>
  <c r="AJ756" i="67"/>
  <c r="AK756" i="67"/>
  <c r="AL756" i="67"/>
  <c r="AM756" i="67"/>
  <c r="AN756" i="67"/>
  <c r="AO756" i="67"/>
  <c r="AP756" i="67"/>
  <c r="AQ756" i="67"/>
  <c r="AR756" i="67"/>
  <c r="AS756" i="67"/>
  <c r="AT756" i="67"/>
  <c r="AU756" i="67"/>
  <c r="AV756" i="67"/>
  <c r="AW756" i="67"/>
  <c r="AX756" i="67"/>
  <c r="AY756" i="67"/>
  <c r="AZ756" i="67"/>
  <c r="BA756" i="67"/>
  <c r="BB756" i="67"/>
  <c r="BC756" i="67"/>
  <c r="BD756" i="67"/>
  <c r="BE756" i="67"/>
  <c r="BF756" i="67"/>
  <c r="BG756" i="67"/>
  <c r="BH756" i="67"/>
  <c r="BI756" i="67"/>
  <c r="BJ756" i="67"/>
  <c r="BK756" i="67"/>
  <c r="BL756" i="67"/>
  <c r="BM756" i="67"/>
  <c r="BN756" i="67"/>
  <c r="BO756" i="67"/>
  <c r="BP756" i="67"/>
  <c r="BQ756" i="67"/>
  <c r="CH756" i="67"/>
  <c r="CI756" i="67"/>
  <c r="CJ756" i="67"/>
  <c r="CK756" i="67"/>
  <c r="CL756" i="67"/>
  <c r="CM756" i="67"/>
  <c r="CN756" i="67"/>
  <c r="CO756" i="67"/>
  <c r="CP756" i="67"/>
  <c r="CQ756" i="67"/>
  <c r="CR756" i="67"/>
  <c r="CS756" i="67"/>
  <c r="CT756" i="67"/>
  <c r="CU756" i="67"/>
  <c r="CV756" i="67"/>
  <c r="CW756" i="67"/>
  <c r="CX756" i="67"/>
  <c r="CY756" i="67"/>
  <c r="CZ756" i="67"/>
  <c r="DA756" i="67"/>
  <c r="DB756" i="67"/>
  <c r="DC756" i="67"/>
  <c r="DD756" i="67"/>
  <c r="DE756" i="67"/>
  <c r="DF756" i="67"/>
  <c r="DG756" i="67"/>
  <c r="DH756" i="67"/>
  <c r="DI756" i="67"/>
  <c r="DJ756" i="67"/>
  <c r="DK756" i="67"/>
  <c r="DL756" i="67"/>
  <c r="DM756" i="67"/>
  <c r="DN756" i="67"/>
  <c r="DO756" i="67"/>
  <c r="DP756" i="67"/>
  <c r="DQ756" i="67"/>
  <c r="DR756" i="67"/>
  <c r="DS756" i="67"/>
  <c r="DT756" i="67"/>
  <c r="DU756" i="67"/>
  <c r="DV756" i="67"/>
  <c r="DW756" i="67"/>
  <c r="A757" i="67"/>
  <c r="B757" i="67"/>
  <c r="C757" i="67"/>
  <c r="D757" i="67"/>
  <c r="E757" i="67"/>
  <c r="F757" i="67"/>
  <c r="G757" i="67"/>
  <c r="H757" i="67"/>
  <c r="I757" i="67"/>
  <c r="J757" i="67"/>
  <c r="K757" i="67"/>
  <c r="L757" i="67"/>
  <c r="M757" i="67"/>
  <c r="N757" i="67"/>
  <c r="O757" i="67"/>
  <c r="P757" i="67"/>
  <c r="Q757" i="67"/>
  <c r="R757" i="67"/>
  <c r="S757" i="67"/>
  <c r="T757" i="67"/>
  <c r="U757" i="67"/>
  <c r="V757" i="67"/>
  <c r="W757" i="67"/>
  <c r="X757" i="67"/>
  <c r="Y757" i="67"/>
  <c r="Z757" i="67"/>
  <c r="AA757" i="67"/>
  <c r="AB757" i="67"/>
  <c r="AC757" i="67"/>
  <c r="AD757" i="67"/>
  <c r="AE757" i="67"/>
  <c r="AF757" i="67"/>
  <c r="AG757" i="67"/>
  <c r="AH757" i="67"/>
  <c r="AI757" i="67"/>
  <c r="AJ757" i="67"/>
  <c r="AK757" i="67"/>
  <c r="AL757" i="67"/>
  <c r="AM757" i="67"/>
  <c r="AN757" i="67"/>
  <c r="AO757" i="67"/>
  <c r="AP757" i="67"/>
  <c r="AQ757" i="67"/>
  <c r="AR757" i="67"/>
  <c r="AS757" i="67"/>
  <c r="AT757" i="67"/>
  <c r="AU757" i="67"/>
  <c r="AV757" i="67"/>
  <c r="AW757" i="67"/>
  <c r="AX757" i="67"/>
  <c r="AY757" i="67"/>
  <c r="AZ757" i="67"/>
  <c r="BA757" i="67"/>
  <c r="BB757" i="67"/>
  <c r="BC757" i="67"/>
  <c r="BD757" i="67"/>
  <c r="BE757" i="67"/>
  <c r="BF757" i="67"/>
  <c r="BG757" i="67"/>
  <c r="BH757" i="67"/>
  <c r="BI757" i="67"/>
  <c r="BJ757" i="67"/>
  <c r="BK757" i="67"/>
  <c r="BL757" i="67"/>
  <c r="BM757" i="67"/>
  <c r="BN757" i="67"/>
  <c r="BO757" i="67"/>
  <c r="BP757" i="67"/>
  <c r="BQ757" i="67"/>
  <c r="BR757" i="67"/>
  <c r="BS757" i="67"/>
  <c r="BT757" i="67"/>
  <c r="BU757" i="67"/>
  <c r="BV757" i="67"/>
  <c r="BW757" i="67"/>
  <c r="BX757" i="67"/>
  <c r="BY757" i="67"/>
  <c r="BZ757" i="67"/>
  <c r="CA757" i="67"/>
  <c r="CB757" i="67"/>
  <c r="CC757" i="67"/>
  <c r="CD757" i="67"/>
  <c r="CE757" i="67"/>
  <c r="CF757" i="67"/>
  <c r="CG757" i="67"/>
  <c r="CH757" i="67"/>
  <c r="CI757" i="67"/>
  <c r="CJ757" i="67"/>
  <c r="CK757" i="67"/>
  <c r="CL757" i="67"/>
  <c r="CM757" i="67"/>
  <c r="CN757" i="67"/>
  <c r="CO757" i="67"/>
  <c r="CP757" i="67"/>
  <c r="CQ757" i="67"/>
  <c r="CR757" i="67"/>
  <c r="CS757" i="67"/>
  <c r="CT757" i="67"/>
  <c r="CU757" i="67"/>
  <c r="CV757" i="67"/>
  <c r="CW757" i="67"/>
  <c r="CX757" i="67"/>
  <c r="CY757" i="67"/>
  <c r="CZ757" i="67"/>
  <c r="DA757" i="67"/>
  <c r="DB757" i="67"/>
  <c r="DC757" i="67"/>
  <c r="DD757" i="67"/>
  <c r="DE757" i="67"/>
  <c r="DF757" i="67"/>
  <c r="DG757" i="67"/>
  <c r="DH757" i="67"/>
  <c r="DI757" i="67"/>
  <c r="DJ757" i="67"/>
  <c r="DK757" i="67"/>
  <c r="DL757" i="67"/>
  <c r="DM757" i="67"/>
  <c r="DN757" i="67"/>
  <c r="DO757" i="67"/>
  <c r="DP757" i="67"/>
  <c r="DQ757" i="67"/>
  <c r="DR757" i="67"/>
  <c r="DS757" i="67"/>
  <c r="DT757" i="67"/>
  <c r="DU757" i="67"/>
  <c r="DV757" i="67"/>
  <c r="DW757" i="67"/>
  <c r="DX757" i="67"/>
  <c r="DY757" i="67"/>
  <c r="DZ757" i="67"/>
  <c r="EA757" i="67"/>
  <c r="EB757" i="67"/>
  <c r="EC757" i="67"/>
  <c r="ED757" i="67"/>
  <c r="EE757" i="67"/>
  <c r="EF757" i="67"/>
  <c r="EG757" i="67"/>
  <c r="EH757" i="67"/>
  <c r="EI757" i="67"/>
  <c r="EJ757" i="67"/>
  <c r="A758" i="67"/>
  <c r="B758" i="67"/>
  <c r="C758" i="67"/>
  <c r="D758" i="67"/>
  <c r="E758" i="67"/>
  <c r="F758" i="67"/>
  <c r="G758" i="67"/>
  <c r="H758" i="67"/>
  <c r="I758" i="67"/>
  <c r="J758" i="67"/>
  <c r="K758" i="67"/>
  <c r="L758" i="67"/>
  <c r="M758" i="67"/>
  <c r="N758" i="67"/>
  <c r="O758" i="67"/>
  <c r="P758" i="67"/>
  <c r="Q758" i="67"/>
  <c r="R758" i="67"/>
  <c r="S758" i="67"/>
  <c r="T758" i="67"/>
  <c r="U758" i="67"/>
  <c r="V758" i="67"/>
  <c r="W758" i="67"/>
  <c r="X758" i="67"/>
  <c r="Y758" i="67"/>
  <c r="Z758" i="67"/>
  <c r="AA758" i="67"/>
  <c r="AB758" i="67"/>
  <c r="AC758" i="67"/>
  <c r="AD758" i="67"/>
  <c r="AE758" i="67"/>
  <c r="AF758" i="67"/>
  <c r="AG758" i="67"/>
  <c r="AH758" i="67"/>
  <c r="AI758" i="67"/>
  <c r="AJ758" i="67"/>
  <c r="AK758" i="67"/>
  <c r="AL758" i="67"/>
  <c r="AM758" i="67"/>
  <c r="AN758" i="67"/>
  <c r="AO758" i="67"/>
  <c r="AP758" i="67"/>
  <c r="AQ758" i="67"/>
  <c r="AR758" i="67"/>
  <c r="AS758" i="67"/>
  <c r="AT758" i="67"/>
  <c r="AU758" i="67"/>
  <c r="AV758" i="67"/>
  <c r="AW758" i="67"/>
  <c r="AX758" i="67"/>
  <c r="AY758" i="67"/>
  <c r="AZ758" i="67"/>
  <c r="BA758" i="67"/>
  <c r="BB758" i="67"/>
  <c r="BC758" i="67"/>
  <c r="BD758" i="67"/>
  <c r="BE758" i="67"/>
  <c r="BF758" i="67"/>
  <c r="BG758" i="67"/>
  <c r="BH758" i="67"/>
  <c r="BI758" i="67"/>
  <c r="BJ758" i="67"/>
  <c r="BK758" i="67"/>
  <c r="BL758" i="67"/>
  <c r="BM758" i="67"/>
  <c r="BN758" i="67"/>
  <c r="BV758" i="67"/>
  <c r="CH758" i="67"/>
  <c r="CI758" i="67"/>
  <c r="CJ758" i="67"/>
  <c r="CK758" i="67"/>
  <c r="CL758" i="67"/>
  <c r="CM758" i="67"/>
  <c r="CN758" i="67"/>
  <c r="CO758" i="67"/>
  <c r="CP758" i="67"/>
  <c r="CQ758" i="67"/>
  <c r="CR758" i="67"/>
  <c r="CS758" i="67"/>
  <c r="CT758" i="67"/>
  <c r="CU758" i="67"/>
  <c r="CV758" i="67"/>
  <c r="CW758" i="67"/>
  <c r="CX758" i="67"/>
  <c r="CY758" i="67"/>
  <c r="CZ758" i="67"/>
  <c r="DA758" i="67"/>
  <c r="DB758" i="67"/>
  <c r="DC758" i="67"/>
  <c r="DD758" i="67"/>
  <c r="DE758" i="67"/>
  <c r="DF758" i="67"/>
  <c r="DG758" i="67"/>
  <c r="DH758" i="67"/>
  <c r="DI758" i="67"/>
  <c r="DJ758" i="67"/>
  <c r="DK758" i="67"/>
  <c r="DL758" i="67"/>
  <c r="DM758" i="67"/>
  <c r="DN758" i="67"/>
  <c r="DO758" i="67"/>
  <c r="DP758" i="67"/>
  <c r="DQ758" i="67"/>
  <c r="DR758" i="67"/>
  <c r="DS758" i="67"/>
  <c r="DT758" i="67"/>
  <c r="DU758" i="67"/>
  <c r="DV758" i="67"/>
  <c r="DW758" i="67"/>
  <c r="DX758" i="67"/>
  <c r="A759" i="67"/>
  <c r="B759" i="67"/>
  <c r="C759" i="67"/>
  <c r="D759" i="67"/>
  <c r="E759" i="67"/>
  <c r="F759" i="67"/>
  <c r="G759" i="67"/>
  <c r="H759" i="67"/>
  <c r="I759" i="67"/>
  <c r="J759" i="67"/>
  <c r="K759" i="67"/>
  <c r="L759" i="67"/>
  <c r="M759" i="67"/>
  <c r="N759" i="67"/>
  <c r="O759" i="67"/>
  <c r="P759" i="67"/>
  <c r="Q759" i="67"/>
  <c r="R759" i="67"/>
  <c r="S759" i="67"/>
  <c r="T759" i="67"/>
  <c r="U759" i="67"/>
  <c r="V759" i="67"/>
  <c r="W759" i="67"/>
  <c r="X759" i="67"/>
  <c r="Y759" i="67"/>
  <c r="Z759" i="67"/>
  <c r="AA759" i="67"/>
  <c r="AB759" i="67"/>
  <c r="AC759" i="67"/>
  <c r="AD759" i="67"/>
  <c r="AE759" i="67"/>
  <c r="AF759" i="67"/>
  <c r="AG759" i="67"/>
  <c r="AH759" i="67"/>
  <c r="AI759" i="67"/>
  <c r="AJ759" i="67"/>
  <c r="AK759" i="67"/>
  <c r="AL759" i="67"/>
  <c r="AM759" i="67"/>
  <c r="AN759" i="67"/>
  <c r="AO759" i="67"/>
  <c r="AP759" i="67"/>
  <c r="AQ759" i="67"/>
  <c r="AR759" i="67"/>
  <c r="AS759" i="67"/>
  <c r="AT759" i="67"/>
  <c r="AU759" i="67"/>
  <c r="AV759" i="67"/>
  <c r="AW759" i="67"/>
  <c r="AX759" i="67"/>
  <c r="AY759" i="67"/>
  <c r="AZ759" i="67"/>
  <c r="BA759" i="67"/>
  <c r="BB759" i="67"/>
  <c r="BC759" i="67"/>
  <c r="BD759" i="67"/>
  <c r="BE759" i="67"/>
  <c r="BF759" i="67"/>
  <c r="BG759" i="67"/>
  <c r="BH759" i="67"/>
  <c r="BI759" i="67"/>
  <c r="BJ759" i="67"/>
  <c r="BK759" i="67"/>
  <c r="BL759" i="67"/>
  <c r="BM759" i="67"/>
  <c r="BN759" i="67"/>
  <c r="BO759" i="67"/>
  <c r="BP759" i="67"/>
  <c r="BQ759" i="67"/>
  <c r="BR759" i="67"/>
  <c r="BS759" i="67"/>
  <c r="BT759" i="67"/>
  <c r="BU759" i="67"/>
  <c r="BV759" i="67"/>
  <c r="BW759" i="67"/>
  <c r="BX759" i="67"/>
  <c r="BY759" i="67"/>
  <c r="BZ759" i="67"/>
  <c r="CA759" i="67"/>
  <c r="CB759" i="67"/>
  <c r="CC759" i="67"/>
  <c r="CD759" i="67"/>
  <c r="CE759" i="67"/>
  <c r="CF759" i="67"/>
  <c r="CG759" i="67"/>
  <c r="CH759" i="67"/>
  <c r="CI759" i="67"/>
  <c r="CJ759" i="67"/>
  <c r="CK759" i="67"/>
  <c r="CL759" i="67"/>
  <c r="CM759" i="67"/>
  <c r="CN759" i="67"/>
  <c r="CO759" i="67"/>
  <c r="CP759" i="67"/>
  <c r="CQ759" i="67"/>
  <c r="CR759" i="67"/>
  <c r="CS759" i="67"/>
  <c r="CT759" i="67"/>
  <c r="CU759" i="67"/>
  <c r="CV759" i="67"/>
  <c r="CW759" i="67"/>
  <c r="CX759" i="67"/>
  <c r="CY759" i="67"/>
  <c r="CZ759" i="67"/>
  <c r="DA759" i="67"/>
  <c r="DB759" i="67"/>
  <c r="DC759" i="67"/>
  <c r="DD759" i="67"/>
  <c r="DE759" i="67"/>
  <c r="DF759" i="67"/>
  <c r="DG759" i="67"/>
  <c r="DH759" i="67"/>
  <c r="DI759" i="67"/>
  <c r="DJ759" i="67"/>
  <c r="DK759" i="67"/>
  <c r="DL759" i="67"/>
  <c r="DM759" i="67"/>
  <c r="DN759" i="67"/>
  <c r="DO759" i="67"/>
  <c r="DP759" i="67"/>
  <c r="DQ759" i="67"/>
  <c r="DR759" i="67"/>
  <c r="DS759" i="67"/>
  <c r="DT759" i="67"/>
  <c r="DU759" i="67"/>
  <c r="DV759" i="67"/>
  <c r="DW759" i="67"/>
  <c r="DX759" i="67"/>
  <c r="DY759" i="67"/>
  <c r="DZ759" i="67"/>
  <c r="EA759" i="67"/>
  <c r="EB759" i="67"/>
  <c r="EC759" i="67"/>
  <c r="ED759" i="67"/>
  <c r="EE759" i="67"/>
  <c r="EF759" i="67"/>
  <c r="EG759" i="67"/>
  <c r="EH759" i="67"/>
  <c r="EI759" i="67"/>
  <c r="EJ759" i="67"/>
  <c r="A760" i="67"/>
  <c r="B760" i="67"/>
  <c r="C760" i="67"/>
  <c r="D760" i="67"/>
  <c r="E760" i="67"/>
  <c r="F760" i="67"/>
  <c r="G760" i="67"/>
  <c r="H760" i="67"/>
  <c r="I760" i="67"/>
  <c r="J760" i="67"/>
  <c r="K760" i="67"/>
  <c r="L760" i="67"/>
  <c r="M760" i="67"/>
  <c r="N760" i="67"/>
  <c r="O760" i="67"/>
  <c r="P760" i="67"/>
  <c r="Q760" i="67"/>
  <c r="R760" i="67"/>
  <c r="S760" i="67"/>
  <c r="T760" i="67"/>
  <c r="U760" i="67"/>
  <c r="V760" i="67"/>
  <c r="W760" i="67"/>
  <c r="X760" i="67"/>
  <c r="Y760" i="67"/>
  <c r="Z760" i="67"/>
  <c r="AA760" i="67"/>
  <c r="AB760" i="67"/>
  <c r="AC760" i="67"/>
  <c r="AD760" i="67"/>
  <c r="AE760" i="67"/>
  <c r="AF760" i="67"/>
  <c r="AG760" i="67"/>
  <c r="AH760" i="67"/>
  <c r="AI760" i="67"/>
  <c r="AJ760" i="67"/>
  <c r="AK760" i="67"/>
  <c r="AL760" i="67"/>
  <c r="AM760" i="67"/>
  <c r="AN760" i="67"/>
  <c r="AO760" i="67"/>
  <c r="AP760" i="67"/>
  <c r="AQ760" i="67"/>
  <c r="AR760" i="67"/>
  <c r="AS760" i="67"/>
  <c r="AT760" i="67"/>
  <c r="AU760" i="67"/>
  <c r="AV760" i="67"/>
  <c r="AW760" i="67"/>
  <c r="AX760" i="67"/>
  <c r="AY760" i="67"/>
  <c r="AZ760" i="67"/>
  <c r="BA760" i="67"/>
  <c r="BB760" i="67"/>
  <c r="BC760" i="67"/>
  <c r="BD760" i="67"/>
  <c r="BE760" i="67"/>
  <c r="BF760" i="67"/>
  <c r="BG760" i="67"/>
  <c r="BH760" i="67"/>
  <c r="BI760" i="67"/>
  <c r="BJ760" i="67"/>
  <c r="BK760" i="67"/>
  <c r="BL760" i="67"/>
  <c r="BM760" i="67"/>
  <c r="BN760" i="67"/>
  <c r="BO760" i="67"/>
  <c r="BP760" i="67"/>
  <c r="BQ760" i="67"/>
  <c r="BR760" i="67"/>
  <c r="BS760" i="67"/>
  <c r="BT760" i="67"/>
  <c r="BU760" i="67"/>
  <c r="BV760" i="67"/>
  <c r="BW760" i="67"/>
  <c r="BX760" i="67"/>
  <c r="BY760" i="67"/>
  <c r="BZ760" i="67"/>
  <c r="CA760" i="67"/>
  <c r="CB760" i="67"/>
  <c r="CC760" i="67"/>
  <c r="CD760" i="67"/>
  <c r="CE760" i="67"/>
  <c r="CF760" i="67"/>
  <c r="CG760" i="67"/>
  <c r="CH760" i="67"/>
  <c r="CI760" i="67"/>
  <c r="CJ760" i="67"/>
  <c r="CK760" i="67"/>
  <c r="CL760" i="67"/>
  <c r="CM760" i="67"/>
  <c r="CN760" i="67"/>
  <c r="CO760" i="67"/>
  <c r="CP760" i="67"/>
  <c r="CQ760" i="67"/>
  <c r="CR760" i="67"/>
  <c r="CS760" i="67"/>
  <c r="CT760" i="67"/>
  <c r="CU760" i="67"/>
  <c r="CV760" i="67"/>
  <c r="CW760" i="67"/>
  <c r="CX760" i="67"/>
  <c r="CY760" i="67"/>
  <c r="CZ760" i="67"/>
  <c r="DA760" i="67"/>
  <c r="DB760" i="67"/>
  <c r="DC760" i="67"/>
  <c r="DD760" i="67"/>
  <c r="DE760" i="67"/>
  <c r="DF760" i="67"/>
  <c r="DG760" i="67"/>
  <c r="DH760" i="67"/>
  <c r="DI760" i="67"/>
  <c r="DJ760" i="67"/>
  <c r="DK760" i="67"/>
  <c r="DL760" i="67"/>
  <c r="DM760" i="67"/>
  <c r="DN760" i="67"/>
  <c r="DO760" i="67"/>
  <c r="DP760" i="67"/>
  <c r="DQ760" i="67"/>
  <c r="DR760" i="67"/>
  <c r="DS760" i="67"/>
  <c r="DT760" i="67"/>
  <c r="DU760" i="67"/>
  <c r="DV760" i="67"/>
  <c r="DW760" i="67"/>
  <c r="DX760" i="67"/>
  <c r="A761" i="67"/>
  <c r="B761" i="67"/>
  <c r="C761" i="67"/>
  <c r="D761" i="67"/>
  <c r="E761" i="67"/>
  <c r="F761" i="67"/>
  <c r="G761" i="67"/>
  <c r="H761" i="67"/>
  <c r="I761" i="67"/>
  <c r="J761" i="67"/>
  <c r="K761" i="67"/>
  <c r="L761" i="67"/>
  <c r="M761" i="67"/>
  <c r="N761" i="67"/>
  <c r="O761" i="67"/>
  <c r="P761" i="67"/>
  <c r="Q761" i="67"/>
  <c r="R761" i="67"/>
  <c r="S761" i="67"/>
  <c r="T761" i="67"/>
  <c r="U761" i="67"/>
  <c r="V761" i="67"/>
  <c r="W761" i="67"/>
  <c r="X761" i="67"/>
  <c r="Y761" i="67"/>
  <c r="Z761" i="67"/>
  <c r="AA761" i="67"/>
  <c r="AB761" i="67"/>
  <c r="AC761" i="67"/>
  <c r="AD761" i="67"/>
  <c r="AE761" i="67"/>
  <c r="AF761" i="67"/>
  <c r="AG761" i="67"/>
  <c r="AH761" i="67"/>
  <c r="AI761" i="67"/>
  <c r="AJ761" i="67"/>
  <c r="AK761" i="67"/>
  <c r="AL761" i="67"/>
  <c r="AM761" i="67"/>
  <c r="AN761" i="67"/>
  <c r="AO761" i="67"/>
  <c r="AP761" i="67"/>
  <c r="AQ761" i="67"/>
  <c r="AR761" i="67"/>
  <c r="AS761" i="67"/>
  <c r="AT761" i="67"/>
  <c r="AU761" i="67"/>
  <c r="AV761" i="67"/>
  <c r="AW761" i="67"/>
  <c r="AX761" i="67"/>
  <c r="AY761" i="67"/>
  <c r="AZ761" i="67"/>
  <c r="BA761" i="67"/>
  <c r="BB761" i="67"/>
  <c r="BC761" i="67"/>
  <c r="BD761" i="67"/>
  <c r="BE761" i="67"/>
  <c r="BF761" i="67"/>
  <c r="BG761" i="67"/>
  <c r="BH761" i="67"/>
  <c r="BI761" i="67"/>
  <c r="BJ761" i="67"/>
  <c r="BK761" i="67"/>
  <c r="BL761" i="67"/>
  <c r="BM761" i="67"/>
  <c r="CH761" i="67"/>
  <c r="CI761" i="67"/>
  <c r="CJ761" i="67"/>
  <c r="CK761" i="67"/>
  <c r="CL761" i="67"/>
  <c r="CM761" i="67"/>
  <c r="CN761" i="67"/>
  <c r="CO761" i="67"/>
  <c r="CP761" i="67"/>
  <c r="CQ761" i="67"/>
  <c r="CR761" i="67"/>
  <c r="CS761" i="67"/>
  <c r="CT761" i="67"/>
  <c r="CU761" i="67"/>
  <c r="CV761" i="67"/>
  <c r="CW761" i="67"/>
  <c r="CX761" i="67"/>
  <c r="CY761" i="67"/>
  <c r="CZ761" i="67"/>
  <c r="DA761" i="67"/>
  <c r="DB761" i="67"/>
  <c r="DC761" i="67"/>
  <c r="DD761" i="67"/>
  <c r="DE761" i="67"/>
  <c r="DF761" i="67"/>
  <c r="DG761" i="67"/>
  <c r="DH761" i="67"/>
  <c r="DI761" i="67"/>
  <c r="DJ761" i="67"/>
  <c r="DK761" i="67"/>
  <c r="DL761" i="67"/>
  <c r="DM761" i="67"/>
  <c r="DN761" i="67"/>
  <c r="DO761" i="67"/>
  <c r="DP761" i="67"/>
  <c r="DQ761" i="67"/>
  <c r="DR761" i="67"/>
  <c r="DS761" i="67"/>
  <c r="DT761" i="67"/>
  <c r="DU761" i="67"/>
  <c r="DV761" i="67"/>
  <c r="DW761" i="67"/>
  <c r="DX761" i="67"/>
  <c r="A762" i="67"/>
  <c r="B762" i="67"/>
  <c r="C762" i="67"/>
  <c r="D762" i="67"/>
  <c r="E762" i="67"/>
  <c r="F762" i="67"/>
  <c r="G762" i="67"/>
  <c r="H762" i="67"/>
  <c r="I762" i="67"/>
  <c r="J762" i="67"/>
  <c r="K762" i="67"/>
  <c r="L762" i="67"/>
  <c r="M762" i="67"/>
  <c r="N762" i="67"/>
  <c r="O762" i="67"/>
  <c r="P762" i="67"/>
  <c r="Q762" i="67"/>
  <c r="R762" i="67"/>
  <c r="S762" i="67"/>
  <c r="T762" i="67"/>
  <c r="U762" i="67"/>
  <c r="V762" i="67"/>
  <c r="W762" i="67"/>
  <c r="X762" i="67"/>
  <c r="Y762" i="67"/>
  <c r="Z762" i="67"/>
  <c r="AA762" i="67"/>
  <c r="AB762" i="67"/>
  <c r="AC762" i="67"/>
  <c r="AD762" i="67"/>
  <c r="AE762" i="67"/>
  <c r="AF762" i="67"/>
  <c r="AG762" i="67"/>
  <c r="AH762" i="67"/>
  <c r="AI762" i="67"/>
  <c r="AJ762" i="67"/>
  <c r="AK762" i="67"/>
  <c r="AL762" i="67"/>
  <c r="AM762" i="67"/>
  <c r="AN762" i="67"/>
  <c r="AO762" i="67"/>
  <c r="AP762" i="67"/>
  <c r="AQ762" i="67"/>
  <c r="AR762" i="67"/>
  <c r="AS762" i="67"/>
  <c r="AT762" i="67"/>
  <c r="AU762" i="67"/>
  <c r="AV762" i="67"/>
  <c r="AW762" i="67"/>
  <c r="AX762" i="67"/>
  <c r="AY762" i="67"/>
  <c r="AZ762" i="67"/>
  <c r="BA762" i="67"/>
  <c r="BB762" i="67"/>
  <c r="BC762" i="67"/>
  <c r="BD762" i="67"/>
  <c r="BE762" i="67"/>
  <c r="BF762" i="67"/>
  <c r="BG762" i="67"/>
  <c r="BH762" i="67"/>
  <c r="BI762" i="67"/>
  <c r="BJ762" i="67"/>
  <c r="BK762" i="67"/>
  <c r="BL762" i="67"/>
  <c r="BM762" i="67"/>
  <c r="BN762" i="67"/>
  <c r="BO762" i="67"/>
  <c r="BP762" i="67"/>
  <c r="BQ762" i="67"/>
  <c r="BR762" i="67"/>
  <c r="BS762" i="67"/>
  <c r="BT762" i="67"/>
  <c r="BU762" i="67"/>
  <c r="BV762" i="67"/>
  <c r="BW762" i="67"/>
  <c r="BX762" i="67"/>
  <c r="BY762" i="67"/>
  <c r="BZ762" i="67"/>
  <c r="CA762" i="67"/>
  <c r="CB762" i="67"/>
  <c r="CC762" i="67"/>
  <c r="CD762" i="67"/>
  <c r="CE762" i="67"/>
  <c r="CF762" i="67"/>
  <c r="CG762" i="67"/>
  <c r="CH762" i="67"/>
  <c r="CI762" i="67"/>
  <c r="CJ762" i="67"/>
  <c r="CK762" i="67"/>
  <c r="CL762" i="67"/>
  <c r="CM762" i="67"/>
  <c r="CN762" i="67"/>
  <c r="CO762" i="67"/>
  <c r="CP762" i="67"/>
  <c r="CQ762" i="67"/>
  <c r="CR762" i="67"/>
  <c r="CS762" i="67"/>
  <c r="CT762" i="67"/>
  <c r="CU762" i="67"/>
  <c r="CV762" i="67"/>
  <c r="CW762" i="67"/>
  <c r="CX762" i="67"/>
  <c r="CY762" i="67"/>
  <c r="CZ762" i="67"/>
  <c r="DA762" i="67"/>
  <c r="DB762" i="67"/>
  <c r="DC762" i="67"/>
  <c r="DD762" i="67"/>
  <c r="DE762" i="67"/>
  <c r="DF762" i="67"/>
  <c r="DG762" i="67"/>
  <c r="DH762" i="67"/>
  <c r="DI762" i="67"/>
  <c r="DJ762" i="67"/>
  <c r="DK762" i="67"/>
  <c r="DL762" i="67"/>
  <c r="DM762" i="67"/>
  <c r="DN762" i="67"/>
  <c r="DO762" i="67"/>
  <c r="DP762" i="67"/>
  <c r="DQ762" i="67"/>
  <c r="DR762" i="67"/>
  <c r="DS762" i="67"/>
  <c r="DT762" i="67"/>
  <c r="DU762" i="67"/>
  <c r="DV762" i="67"/>
  <c r="DW762" i="67"/>
  <c r="DX762" i="67"/>
  <c r="DY762" i="67"/>
  <c r="DZ762" i="67"/>
  <c r="EA762" i="67"/>
  <c r="EB762" i="67"/>
  <c r="EC762" i="67"/>
  <c r="ED762" i="67"/>
  <c r="EE762" i="67"/>
  <c r="EF762" i="67"/>
  <c r="EG762" i="67"/>
  <c r="EH762" i="67"/>
  <c r="EI762" i="67"/>
  <c r="EJ762" i="67"/>
  <c r="A763" i="67"/>
  <c r="B763" i="67"/>
  <c r="C763" i="67"/>
  <c r="D763" i="67"/>
  <c r="E763" i="67"/>
  <c r="F763" i="67"/>
  <c r="G763" i="67"/>
  <c r="H763" i="67"/>
  <c r="I763" i="67"/>
  <c r="J763" i="67"/>
  <c r="K763" i="67"/>
  <c r="L763" i="67"/>
  <c r="M763" i="67"/>
  <c r="N763" i="67"/>
  <c r="O763" i="67"/>
  <c r="P763" i="67"/>
  <c r="Q763" i="67"/>
  <c r="R763" i="67"/>
  <c r="S763" i="67"/>
  <c r="T763" i="67"/>
  <c r="U763" i="67"/>
  <c r="V763" i="67"/>
  <c r="W763" i="67"/>
  <c r="X763" i="67"/>
  <c r="Y763" i="67"/>
  <c r="Z763" i="67"/>
  <c r="AA763" i="67"/>
  <c r="AB763" i="67"/>
  <c r="AC763" i="67"/>
  <c r="AD763" i="67"/>
  <c r="AE763" i="67"/>
  <c r="AF763" i="67"/>
  <c r="AG763" i="67"/>
  <c r="AH763" i="67"/>
  <c r="AI763" i="67"/>
  <c r="AJ763" i="67"/>
  <c r="AK763" i="67"/>
  <c r="AL763" i="67"/>
  <c r="AM763" i="67"/>
  <c r="AN763" i="67"/>
  <c r="AO763" i="67"/>
  <c r="AP763" i="67"/>
  <c r="AQ763" i="67"/>
  <c r="AR763" i="67"/>
  <c r="AS763" i="67"/>
  <c r="AT763" i="67"/>
  <c r="AU763" i="67"/>
  <c r="AV763" i="67"/>
  <c r="AW763" i="67"/>
  <c r="AX763" i="67"/>
  <c r="AY763" i="67"/>
  <c r="AZ763" i="67"/>
  <c r="BA763" i="67"/>
  <c r="BB763" i="67"/>
  <c r="BC763" i="67"/>
  <c r="BD763" i="67"/>
  <c r="BE763" i="67"/>
  <c r="BF763" i="67"/>
  <c r="BG763" i="67"/>
  <c r="BH763" i="67"/>
  <c r="BI763" i="67"/>
  <c r="BJ763" i="67"/>
  <c r="BK763" i="67"/>
  <c r="BL763" i="67"/>
  <c r="BM763" i="67"/>
  <c r="CD763" i="67"/>
  <c r="CE763" i="67"/>
  <c r="CF763" i="67"/>
  <c r="CG763" i="67"/>
  <c r="CH763" i="67"/>
  <c r="CI763" i="67"/>
  <c r="CJ763" i="67"/>
  <c r="CK763" i="67"/>
  <c r="CL763" i="67"/>
  <c r="CM763" i="67"/>
  <c r="CN763" i="67"/>
  <c r="CO763" i="67"/>
  <c r="CP763" i="67"/>
  <c r="CQ763" i="67"/>
  <c r="CR763" i="67"/>
  <c r="CS763" i="67"/>
  <c r="CT763" i="67"/>
  <c r="CU763" i="67"/>
  <c r="CV763" i="67"/>
  <c r="CW763" i="67"/>
  <c r="CX763" i="67"/>
  <c r="CY763" i="67"/>
  <c r="CZ763" i="67"/>
  <c r="DA763" i="67"/>
  <c r="DB763" i="67"/>
  <c r="DC763" i="67"/>
  <c r="DD763" i="67"/>
  <c r="DE763" i="67"/>
  <c r="DF763" i="67"/>
  <c r="DG763" i="67"/>
  <c r="DH763" i="67"/>
  <c r="DI763" i="67"/>
  <c r="DJ763" i="67"/>
  <c r="DK763" i="67"/>
  <c r="DL763" i="67"/>
  <c r="DM763" i="67"/>
  <c r="DN763" i="67"/>
  <c r="DO763" i="67"/>
  <c r="DP763" i="67"/>
  <c r="DQ763" i="67"/>
  <c r="DR763" i="67"/>
  <c r="DS763" i="67"/>
  <c r="DT763" i="67"/>
  <c r="DU763" i="67"/>
  <c r="DV763" i="67"/>
  <c r="DW763" i="67"/>
  <c r="DX763" i="67"/>
  <c r="A764" i="67"/>
  <c r="B764" i="67"/>
  <c r="C764" i="67"/>
  <c r="D764" i="67"/>
  <c r="E764" i="67"/>
  <c r="F764" i="67"/>
  <c r="G764" i="67"/>
  <c r="H764" i="67"/>
  <c r="I764" i="67"/>
  <c r="J764" i="67"/>
  <c r="K764" i="67"/>
  <c r="L764" i="67"/>
  <c r="M764" i="67"/>
  <c r="N764" i="67"/>
  <c r="O764" i="67"/>
  <c r="P764" i="67"/>
  <c r="Q764" i="67"/>
  <c r="R764" i="67"/>
  <c r="S764" i="67"/>
  <c r="T764" i="67"/>
  <c r="U764" i="67"/>
  <c r="V764" i="67"/>
  <c r="W764" i="67"/>
  <c r="X764" i="67"/>
  <c r="Y764" i="67"/>
  <c r="Z764" i="67"/>
  <c r="AA764" i="67"/>
  <c r="AB764" i="67"/>
  <c r="AC764" i="67"/>
  <c r="AD764" i="67"/>
  <c r="AE764" i="67"/>
  <c r="AF764" i="67"/>
  <c r="AG764" i="67"/>
  <c r="AH764" i="67"/>
  <c r="AI764" i="67"/>
  <c r="AJ764" i="67"/>
  <c r="AK764" i="67"/>
  <c r="AL764" i="67"/>
  <c r="AM764" i="67"/>
  <c r="AN764" i="67"/>
  <c r="AO764" i="67"/>
  <c r="AP764" i="67"/>
  <c r="AQ764" i="67"/>
  <c r="AR764" i="67"/>
  <c r="AS764" i="67"/>
  <c r="AT764" i="67"/>
  <c r="AU764" i="67"/>
  <c r="AV764" i="67"/>
  <c r="AW764" i="67"/>
  <c r="AX764" i="67"/>
  <c r="AY764" i="67"/>
  <c r="AZ764" i="67"/>
  <c r="BA764" i="67"/>
  <c r="BB764" i="67"/>
  <c r="BC764" i="67"/>
  <c r="BD764" i="67"/>
  <c r="BE764" i="67"/>
  <c r="BF764" i="67"/>
  <c r="BG764" i="67"/>
  <c r="BH764" i="67"/>
  <c r="BI764" i="67"/>
  <c r="BJ764" i="67"/>
  <c r="BK764" i="67"/>
  <c r="BL764" i="67"/>
  <c r="BM764" i="67"/>
  <c r="CD764" i="67"/>
  <c r="CE764" i="67"/>
  <c r="CF764" i="67"/>
  <c r="CG764" i="67"/>
  <c r="CH764" i="67"/>
  <c r="CI764" i="67"/>
  <c r="CJ764" i="67"/>
  <c r="CK764" i="67"/>
  <c r="CL764" i="67"/>
  <c r="CM764" i="67"/>
  <c r="CN764" i="67"/>
  <c r="CO764" i="67"/>
  <c r="CP764" i="67"/>
  <c r="CQ764" i="67"/>
  <c r="CR764" i="67"/>
  <c r="CS764" i="67"/>
  <c r="CT764" i="67"/>
  <c r="CU764" i="67"/>
  <c r="CV764" i="67"/>
  <c r="CW764" i="67"/>
  <c r="CX764" i="67"/>
  <c r="CY764" i="67"/>
  <c r="CZ764" i="67"/>
  <c r="DA764" i="67"/>
  <c r="DB764" i="67"/>
  <c r="DC764" i="67"/>
  <c r="DD764" i="67"/>
  <c r="DE764" i="67"/>
  <c r="DF764" i="67"/>
  <c r="DG764" i="67"/>
  <c r="DH764" i="67"/>
  <c r="DI764" i="67"/>
  <c r="DJ764" i="67"/>
  <c r="DK764" i="67"/>
  <c r="DL764" i="67"/>
  <c r="DM764" i="67"/>
  <c r="DN764" i="67"/>
  <c r="DO764" i="67"/>
  <c r="DP764" i="67"/>
  <c r="DQ764" i="67"/>
  <c r="DR764" i="67"/>
  <c r="DS764" i="67"/>
  <c r="DT764" i="67"/>
  <c r="DU764" i="67"/>
  <c r="DV764" i="67"/>
  <c r="DW764" i="67"/>
  <c r="DX764" i="67"/>
  <c r="A765" i="67"/>
  <c r="B765" i="67"/>
  <c r="C765" i="67"/>
  <c r="D765" i="67"/>
  <c r="E765" i="67"/>
  <c r="F765" i="67"/>
  <c r="G765" i="67"/>
  <c r="H765" i="67"/>
  <c r="I765" i="67"/>
  <c r="J765" i="67"/>
  <c r="K765" i="67"/>
  <c r="L765" i="67"/>
  <c r="M765" i="67"/>
  <c r="N765" i="67"/>
  <c r="O765" i="67"/>
  <c r="P765" i="67"/>
  <c r="Q765" i="67"/>
  <c r="R765" i="67"/>
  <c r="S765" i="67"/>
  <c r="T765" i="67"/>
  <c r="U765" i="67"/>
  <c r="V765" i="67"/>
  <c r="W765" i="67"/>
  <c r="X765" i="67"/>
  <c r="Y765" i="67"/>
  <c r="Z765" i="67"/>
  <c r="AA765" i="67"/>
  <c r="AB765" i="67"/>
  <c r="AC765" i="67"/>
  <c r="AD765" i="67"/>
  <c r="AE765" i="67"/>
  <c r="AF765" i="67"/>
  <c r="AG765" i="67"/>
  <c r="AH765" i="67"/>
  <c r="AI765" i="67"/>
  <c r="AJ765" i="67"/>
  <c r="AK765" i="67"/>
  <c r="AL765" i="67"/>
  <c r="AM765" i="67"/>
  <c r="AN765" i="67"/>
  <c r="AO765" i="67"/>
  <c r="AP765" i="67"/>
  <c r="AQ765" i="67"/>
  <c r="AR765" i="67"/>
  <c r="AS765" i="67"/>
  <c r="AT765" i="67"/>
  <c r="AU765" i="67"/>
  <c r="AV765" i="67"/>
  <c r="AW765" i="67"/>
  <c r="AX765" i="67"/>
  <c r="AY765" i="67"/>
  <c r="AZ765" i="67"/>
  <c r="BA765" i="67"/>
  <c r="BB765" i="67"/>
  <c r="BC765" i="67"/>
  <c r="BD765" i="67"/>
  <c r="BE765" i="67"/>
  <c r="BF765" i="67"/>
  <c r="BG765" i="67"/>
  <c r="BH765" i="67"/>
  <c r="BI765" i="67"/>
  <c r="BJ765" i="67"/>
  <c r="BK765" i="67"/>
  <c r="BL765" i="67"/>
  <c r="BM765" i="67"/>
  <c r="BN765" i="67"/>
  <c r="BO765" i="67"/>
  <c r="BP765" i="67"/>
  <c r="BQ765" i="67"/>
  <c r="BR765" i="67"/>
  <c r="BS765" i="67"/>
  <c r="BT765" i="67"/>
  <c r="BU765" i="67"/>
  <c r="BV765" i="67"/>
  <c r="BW765" i="67"/>
  <c r="BX765" i="67"/>
  <c r="BY765" i="67"/>
  <c r="BZ765" i="67"/>
  <c r="CA765" i="67"/>
  <c r="CB765" i="67"/>
  <c r="CC765" i="67"/>
  <c r="CD765" i="67"/>
  <c r="CE765" i="67"/>
  <c r="CF765" i="67"/>
  <c r="CG765" i="67"/>
  <c r="CH765" i="67"/>
  <c r="CI765" i="67"/>
  <c r="CJ765" i="67"/>
  <c r="CK765" i="67"/>
  <c r="CL765" i="67"/>
  <c r="CM765" i="67"/>
  <c r="CN765" i="67"/>
  <c r="CO765" i="67"/>
  <c r="CP765" i="67"/>
  <c r="CQ765" i="67"/>
  <c r="CR765" i="67"/>
  <c r="CS765" i="67"/>
  <c r="CT765" i="67"/>
  <c r="CU765" i="67"/>
  <c r="CV765" i="67"/>
  <c r="CW765" i="67"/>
  <c r="CX765" i="67"/>
  <c r="CY765" i="67"/>
  <c r="CZ765" i="67"/>
  <c r="DA765" i="67"/>
  <c r="DB765" i="67"/>
  <c r="DC765" i="67"/>
  <c r="DD765" i="67"/>
  <c r="DE765" i="67"/>
  <c r="DF765" i="67"/>
  <c r="DG765" i="67"/>
  <c r="DH765" i="67"/>
  <c r="DI765" i="67"/>
  <c r="DJ765" i="67"/>
  <c r="DK765" i="67"/>
  <c r="DL765" i="67"/>
  <c r="DM765" i="67"/>
  <c r="DN765" i="67"/>
  <c r="DO765" i="67"/>
  <c r="DP765" i="67"/>
  <c r="DQ765" i="67"/>
  <c r="DR765" i="67"/>
  <c r="DS765" i="67"/>
  <c r="DT765" i="67"/>
  <c r="DU765" i="67"/>
  <c r="DV765" i="67"/>
  <c r="DW765" i="67"/>
  <c r="DX765" i="67"/>
  <c r="A766" i="67"/>
  <c r="B766" i="67"/>
  <c r="C766" i="67"/>
  <c r="D766" i="67"/>
  <c r="E766" i="67"/>
  <c r="F766" i="67"/>
  <c r="G766" i="67"/>
  <c r="H766" i="67"/>
  <c r="I766" i="67"/>
  <c r="J766" i="67"/>
  <c r="K766" i="67"/>
  <c r="L766" i="67"/>
  <c r="M766" i="67"/>
  <c r="N766" i="67"/>
  <c r="O766" i="67"/>
  <c r="P766" i="67"/>
  <c r="Q766" i="67"/>
  <c r="R766" i="67"/>
  <c r="S766" i="67"/>
  <c r="T766" i="67"/>
  <c r="U766" i="67"/>
  <c r="V766" i="67"/>
  <c r="W766" i="67"/>
  <c r="X766" i="67"/>
  <c r="Y766" i="67"/>
  <c r="Z766" i="67"/>
  <c r="AA766" i="67"/>
  <c r="AB766" i="67"/>
  <c r="AC766" i="67"/>
  <c r="AD766" i="67"/>
  <c r="AE766" i="67"/>
  <c r="AF766" i="67"/>
  <c r="AG766" i="67"/>
  <c r="AH766" i="67"/>
  <c r="AI766" i="67"/>
  <c r="AJ766" i="67"/>
  <c r="AK766" i="67"/>
  <c r="AL766" i="67"/>
  <c r="AM766" i="67"/>
  <c r="AN766" i="67"/>
  <c r="AO766" i="67"/>
  <c r="AP766" i="67"/>
  <c r="AQ766" i="67"/>
  <c r="AR766" i="67"/>
  <c r="AS766" i="67"/>
  <c r="AT766" i="67"/>
  <c r="AU766" i="67"/>
  <c r="AV766" i="67"/>
  <c r="AW766" i="67"/>
  <c r="AX766" i="67"/>
  <c r="AY766" i="67"/>
  <c r="AZ766" i="67"/>
  <c r="BA766" i="67"/>
  <c r="BB766" i="67"/>
  <c r="BC766" i="67"/>
  <c r="BD766" i="67"/>
  <c r="BE766" i="67"/>
  <c r="BF766" i="67"/>
  <c r="BG766" i="67"/>
  <c r="BH766" i="67"/>
  <c r="BI766" i="67"/>
  <c r="BJ766" i="67"/>
  <c r="BK766" i="67"/>
  <c r="BL766" i="67"/>
  <c r="BM766" i="67"/>
  <c r="BN766" i="67"/>
  <c r="BO766" i="67"/>
  <c r="BP766" i="67"/>
  <c r="BQ766" i="67"/>
  <c r="BR766" i="67"/>
  <c r="BS766" i="67"/>
  <c r="BT766" i="67"/>
  <c r="BU766" i="67"/>
  <c r="BV766" i="67"/>
  <c r="BW766" i="67"/>
  <c r="BX766" i="67"/>
  <c r="BY766" i="67"/>
  <c r="BZ766" i="67"/>
  <c r="CA766" i="67"/>
  <c r="CB766" i="67"/>
  <c r="CC766" i="67"/>
  <c r="CD766" i="67"/>
  <c r="CE766" i="67"/>
  <c r="CF766" i="67"/>
  <c r="CG766" i="67"/>
  <c r="CH766" i="67"/>
  <c r="CI766" i="67"/>
  <c r="CJ766" i="67"/>
  <c r="CK766" i="67"/>
  <c r="CL766" i="67"/>
  <c r="CM766" i="67"/>
  <c r="CN766" i="67"/>
  <c r="CO766" i="67"/>
  <c r="CP766" i="67"/>
  <c r="CQ766" i="67"/>
  <c r="CR766" i="67"/>
  <c r="CS766" i="67"/>
  <c r="CT766" i="67"/>
  <c r="CU766" i="67"/>
  <c r="CV766" i="67"/>
  <c r="CW766" i="67"/>
  <c r="CX766" i="67"/>
  <c r="CY766" i="67"/>
  <c r="CZ766" i="67"/>
  <c r="DA766" i="67"/>
  <c r="DB766" i="67"/>
  <c r="DC766" i="67"/>
  <c r="DD766" i="67"/>
  <c r="DE766" i="67"/>
  <c r="DF766" i="67"/>
  <c r="DG766" i="67"/>
  <c r="DH766" i="67"/>
  <c r="DI766" i="67"/>
  <c r="DJ766" i="67"/>
  <c r="DK766" i="67"/>
  <c r="DL766" i="67"/>
  <c r="DM766" i="67"/>
  <c r="DN766" i="67"/>
  <c r="DO766" i="67"/>
  <c r="DP766" i="67"/>
  <c r="DQ766" i="67"/>
  <c r="DR766" i="67"/>
  <c r="DS766" i="67"/>
  <c r="DT766" i="67"/>
  <c r="DU766" i="67"/>
  <c r="DV766" i="67"/>
  <c r="DW766" i="67"/>
  <c r="DX766" i="67"/>
  <c r="DY766" i="67"/>
  <c r="DZ766" i="67"/>
  <c r="EA766" i="67"/>
  <c r="EB766" i="67"/>
  <c r="EC766" i="67"/>
  <c r="ED766" i="67"/>
  <c r="EE766" i="67"/>
  <c r="EF766" i="67"/>
  <c r="EG766" i="67"/>
  <c r="EH766" i="67"/>
  <c r="EI766" i="67"/>
  <c r="EJ766" i="67"/>
  <c r="A767" i="67"/>
  <c r="B767" i="67"/>
  <c r="C767" i="67"/>
  <c r="D767" i="67"/>
  <c r="E767" i="67"/>
  <c r="F767" i="67"/>
  <c r="G767" i="67"/>
  <c r="H767" i="67"/>
  <c r="I767" i="67"/>
  <c r="J767" i="67"/>
  <c r="K767" i="67"/>
  <c r="L767" i="67"/>
  <c r="M767" i="67"/>
  <c r="N767" i="67"/>
  <c r="O767" i="67"/>
  <c r="P767" i="67"/>
  <c r="Q767" i="67"/>
  <c r="R767" i="67"/>
  <c r="S767" i="67"/>
  <c r="T767" i="67"/>
  <c r="U767" i="67"/>
  <c r="V767" i="67"/>
  <c r="W767" i="67"/>
  <c r="X767" i="67"/>
  <c r="Y767" i="67"/>
  <c r="Z767" i="67"/>
  <c r="AA767" i="67"/>
  <c r="AB767" i="67"/>
  <c r="AC767" i="67"/>
  <c r="AD767" i="67"/>
  <c r="AE767" i="67"/>
  <c r="AF767" i="67"/>
  <c r="AG767" i="67"/>
  <c r="AH767" i="67"/>
  <c r="AI767" i="67"/>
  <c r="AJ767" i="67"/>
  <c r="AK767" i="67"/>
  <c r="AL767" i="67"/>
  <c r="AM767" i="67"/>
  <c r="AN767" i="67"/>
  <c r="AO767" i="67"/>
  <c r="AP767" i="67"/>
  <c r="AQ767" i="67"/>
  <c r="AR767" i="67"/>
  <c r="AS767" i="67"/>
  <c r="AT767" i="67"/>
  <c r="AU767" i="67"/>
  <c r="AV767" i="67"/>
  <c r="AW767" i="67"/>
  <c r="AX767" i="67"/>
  <c r="AY767" i="67"/>
  <c r="AZ767" i="67"/>
  <c r="BA767" i="67"/>
  <c r="BB767" i="67"/>
  <c r="BC767" i="67"/>
  <c r="BD767" i="67"/>
  <c r="BE767" i="67"/>
  <c r="BF767" i="67"/>
  <c r="BG767" i="67"/>
  <c r="BH767" i="67"/>
  <c r="BI767" i="67"/>
  <c r="BJ767" i="67"/>
  <c r="BK767" i="67"/>
  <c r="BL767" i="67"/>
  <c r="BM767" i="67"/>
  <c r="BN767" i="67"/>
  <c r="BO767" i="67"/>
  <c r="BP767" i="67"/>
  <c r="BQ767" i="67"/>
  <c r="BR767" i="67"/>
  <c r="BS767" i="67"/>
  <c r="BT767" i="67"/>
  <c r="BU767" i="67"/>
  <c r="BV767" i="67"/>
  <c r="BW767" i="67"/>
  <c r="BX767" i="67"/>
  <c r="BY767" i="67"/>
  <c r="BZ767" i="67"/>
  <c r="CA767" i="67"/>
  <c r="CB767" i="67"/>
  <c r="CC767" i="67"/>
  <c r="CD767" i="67"/>
  <c r="CE767" i="67"/>
  <c r="CF767" i="67"/>
  <c r="CG767" i="67"/>
  <c r="CH767" i="67"/>
  <c r="CI767" i="67"/>
  <c r="CJ767" i="67"/>
  <c r="CK767" i="67"/>
  <c r="CL767" i="67"/>
  <c r="CM767" i="67"/>
  <c r="CN767" i="67"/>
  <c r="CO767" i="67"/>
  <c r="CP767" i="67"/>
  <c r="CQ767" i="67"/>
  <c r="CR767" i="67"/>
  <c r="CS767" i="67"/>
  <c r="CT767" i="67"/>
  <c r="CU767" i="67"/>
  <c r="CV767" i="67"/>
  <c r="CW767" i="67"/>
  <c r="CX767" i="67"/>
  <c r="CY767" i="67"/>
  <c r="CZ767" i="67"/>
  <c r="DA767" i="67"/>
  <c r="DB767" i="67"/>
  <c r="DC767" i="67"/>
  <c r="DD767" i="67"/>
  <c r="DE767" i="67"/>
  <c r="DF767" i="67"/>
  <c r="DG767" i="67"/>
  <c r="DH767" i="67"/>
  <c r="DI767" i="67"/>
  <c r="DJ767" i="67"/>
  <c r="DK767" i="67"/>
  <c r="DL767" i="67"/>
  <c r="DM767" i="67"/>
  <c r="DN767" i="67"/>
  <c r="DO767" i="67"/>
  <c r="DP767" i="67"/>
  <c r="DQ767" i="67"/>
  <c r="DR767" i="67"/>
  <c r="DS767" i="67"/>
  <c r="DT767" i="67"/>
  <c r="DU767" i="67"/>
  <c r="DV767" i="67"/>
  <c r="DW767" i="67"/>
  <c r="DX767" i="67"/>
  <c r="DY767" i="67"/>
  <c r="DZ767" i="67"/>
  <c r="EA767" i="67"/>
  <c r="EB767" i="67"/>
  <c r="EC767" i="67"/>
  <c r="ED767" i="67"/>
  <c r="EE767" i="67"/>
  <c r="EF767" i="67"/>
  <c r="EG767" i="67"/>
  <c r="EH767" i="67"/>
  <c r="EI767" i="67"/>
  <c r="EJ767" i="67"/>
  <c r="A768" i="67"/>
  <c r="B768" i="67"/>
  <c r="C768" i="67"/>
  <c r="D768" i="67"/>
  <c r="E768" i="67"/>
  <c r="F768" i="67"/>
  <c r="G768" i="67"/>
  <c r="H768" i="67"/>
  <c r="I768" i="67"/>
  <c r="J768" i="67"/>
  <c r="K768" i="67"/>
  <c r="L768" i="67"/>
  <c r="M768" i="67"/>
  <c r="N768" i="67"/>
  <c r="O768" i="67"/>
  <c r="P768" i="67"/>
  <c r="Q768" i="67"/>
  <c r="R768" i="67"/>
  <c r="S768" i="67"/>
  <c r="T768" i="67"/>
  <c r="U768" i="67"/>
  <c r="V768" i="67"/>
  <c r="W768" i="67"/>
  <c r="X768" i="67"/>
  <c r="Y768" i="67"/>
  <c r="Z768" i="67"/>
  <c r="AA768" i="67"/>
  <c r="AB768" i="67"/>
  <c r="AC768" i="67"/>
  <c r="AD768" i="67"/>
  <c r="AE768" i="67"/>
  <c r="AF768" i="67"/>
  <c r="AG768" i="67"/>
  <c r="AH768" i="67"/>
  <c r="AI768" i="67"/>
  <c r="AJ768" i="67"/>
  <c r="AK768" i="67"/>
  <c r="AL768" i="67"/>
  <c r="AM768" i="67"/>
  <c r="AN768" i="67"/>
  <c r="AO768" i="67"/>
  <c r="AP768" i="67"/>
  <c r="AQ768" i="67"/>
  <c r="AR768" i="67"/>
  <c r="AS768" i="67"/>
  <c r="BB768" i="67"/>
  <c r="BC768" i="67"/>
  <c r="BD768" i="67"/>
  <c r="BE768" i="67"/>
  <c r="BF768" i="67"/>
  <c r="BG768" i="67"/>
  <c r="BH768" i="67"/>
  <c r="BI768" i="67"/>
  <c r="BJ768" i="67"/>
  <c r="BK768" i="67"/>
  <c r="BL768" i="67"/>
  <c r="BM768" i="67"/>
  <c r="BN768" i="67"/>
  <c r="BO768" i="67"/>
  <c r="BP768" i="67"/>
  <c r="BQ768" i="67"/>
  <c r="BR768" i="67"/>
  <c r="BS768" i="67"/>
  <c r="BT768" i="67"/>
  <c r="BU768" i="67"/>
  <c r="BV768" i="67"/>
  <c r="BW768" i="67"/>
  <c r="BX768" i="67"/>
  <c r="BY768" i="67"/>
  <c r="BZ768" i="67"/>
  <c r="CA768" i="67"/>
  <c r="CB768" i="67"/>
  <c r="CC768" i="67"/>
  <c r="CD768" i="67"/>
  <c r="CE768" i="67"/>
  <c r="CF768" i="67"/>
  <c r="CG768" i="67"/>
  <c r="CH768" i="67"/>
  <c r="CI768" i="67"/>
  <c r="CJ768" i="67"/>
  <c r="CK768" i="67"/>
  <c r="CL768" i="67"/>
  <c r="CM768" i="67"/>
  <c r="CN768" i="67"/>
  <c r="CO768" i="67"/>
  <c r="CP768" i="67"/>
  <c r="CQ768" i="67"/>
  <c r="CR768" i="67"/>
  <c r="CS768" i="67"/>
  <c r="CT768" i="67"/>
  <c r="CU768" i="67"/>
  <c r="CV768" i="67"/>
  <c r="CW768" i="67"/>
  <c r="CX768" i="67"/>
  <c r="CY768" i="67"/>
  <c r="CZ768" i="67"/>
  <c r="DA768" i="67"/>
  <c r="DB768" i="67"/>
  <c r="DC768" i="67"/>
  <c r="DD768" i="67"/>
  <c r="DE768" i="67"/>
  <c r="DF768" i="67"/>
  <c r="DG768" i="67"/>
  <c r="DH768" i="67"/>
  <c r="DI768" i="67"/>
  <c r="DJ768" i="67"/>
  <c r="DK768" i="67"/>
  <c r="DL768" i="67"/>
  <c r="DM768" i="67"/>
  <c r="DN768" i="67"/>
  <c r="DO768" i="67"/>
  <c r="DP768" i="67"/>
  <c r="DQ768" i="67"/>
  <c r="DR768" i="67"/>
  <c r="DS768" i="67"/>
  <c r="DT768" i="67"/>
  <c r="DU768" i="67"/>
  <c r="DV768" i="67"/>
  <c r="DW768" i="67"/>
  <c r="DX768" i="67"/>
  <c r="DY768" i="67"/>
  <c r="DZ768" i="67"/>
  <c r="EA768" i="67"/>
  <c r="EB768" i="67"/>
  <c r="EC768" i="67"/>
  <c r="ED768" i="67"/>
  <c r="EE768" i="67"/>
  <c r="EF768" i="67"/>
  <c r="EG768" i="67"/>
  <c r="EH768" i="67"/>
  <c r="EI768" i="67"/>
  <c r="EJ768" i="67"/>
  <c r="A769" i="67"/>
  <c r="B769" i="67"/>
  <c r="C769" i="67"/>
  <c r="D769" i="67"/>
  <c r="E769" i="67"/>
  <c r="F769" i="67"/>
  <c r="G769" i="67"/>
  <c r="H769" i="67"/>
  <c r="I769" i="67"/>
  <c r="J769" i="67"/>
  <c r="K769" i="67"/>
  <c r="L769" i="67"/>
  <c r="M769" i="67"/>
  <c r="N769" i="67"/>
  <c r="O769" i="67"/>
  <c r="P769" i="67"/>
  <c r="Q769" i="67"/>
  <c r="R769" i="67"/>
  <c r="S769" i="67"/>
  <c r="T769" i="67"/>
  <c r="U769" i="67"/>
  <c r="V769" i="67"/>
  <c r="W769" i="67"/>
  <c r="X769" i="67"/>
  <c r="Y769" i="67"/>
  <c r="Z769" i="67"/>
  <c r="AA769" i="67"/>
  <c r="AB769" i="67"/>
  <c r="AC769" i="67"/>
  <c r="AD769" i="67"/>
  <c r="AE769" i="67"/>
  <c r="AF769" i="67"/>
  <c r="AG769" i="67"/>
  <c r="AH769" i="67"/>
  <c r="AI769" i="67"/>
  <c r="AJ769" i="67"/>
  <c r="AK769" i="67"/>
  <c r="AL769" i="67"/>
  <c r="AM769" i="67"/>
  <c r="AN769" i="67"/>
  <c r="AO769" i="67"/>
  <c r="AP769" i="67"/>
  <c r="AQ769" i="67"/>
  <c r="AR769" i="67"/>
  <c r="AS769" i="67"/>
  <c r="AT769" i="67"/>
  <c r="AU769" i="67"/>
  <c r="AV769" i="67"/>
  <c r="AW769" i="67"/>
  <c r="BR769" i="67"/>
  <c r="BS769" i="67"/>
  <c r="BT769" i="67"/>
  <c r="BU769" i="67"/>
  <c r="BV769" i="67"/>
  <c r="BW769" i="67"/>
  <c r="BX769" i="67"/>
  <c r="BY769" i="67"/>
  <c r="BZ769" i="67"/>
  <c r="CA769" i="67"/>
  <c r="CB769" i="67"/>
  <c r="CC769" i="67"/>
  <c r="CD769" i="67"/>
  <c r="CE769" i="67"/>
  <c r="CF769" i="67"/>
  <c r="CG769" i="67"/>
  <c r="CH769" i="67"/>
  <c r="CI769" i="67"/>
  <c r="CJ769" i="67"/>
  <c r="CK769" i="67"/>
  <c r="CL769" i="67"/>
  <c r="CM769" i="67"/>
  <c r="CN769" i="67"/>
  <c r="CO769" i="67"/>
  <c r="CP769" i="67"/>
  <c r="CQ769" i="67"/>
  <c r="CR769" i="67"/>
  <c r="CS769" i="67"/>
  <c r="CT769" i="67"/>
  <c r="CU769" i="67"/>
  <c r="CV769" i="67"/>
  <c r="CW769" i="67"/>
  <c r="CX769" i="67"/>
  <c r="CY769" i="67"/>
  <c r="CZ769" i="67"/>
  <c r="DA769" i="67"/>
  <c r="DB769" i="67"/>
  <c r="DC769" i="67"/>
  <c r="DD769" i="67"/>
  <c r="DE769" i="67"/>
  <c r="DF769" i="67"/>
  <c r="DG769" i="67"/>
  <c r="DH769" i="67"/>
  <c r="DI769" i="67"/>
  <c r="DJ769" i="67"/>
  <c r="DK769" i="67"/>
  <c r="DL769" i="67"/>
  <c r="DM769" i="67"/>
  <c r="DN769" i="67"/>
  <c r="DO769" i="67"/>
  <c r="DP769" i="67"/>
  <c r="DQ769" i="67"/>
  <c r="DR769" i="67"/>
  <c r="DS769" i="67"/>
  <c r="DT769" i="67"/>
  <c r="DU769" i="67"/>
  <c r="DV769" i="67"/>
  <c r="DW769" i="67"/>
  <c r="DX769" i="67"/>
  <c r="DY769" i="67"/>
  <c r="DZ769" i="67"/>
  <c r="EA769" i="67"/>
  <c r="EB769" i="67"/>
  <c r="EC769" i="67"/>
  <c r="ED769" i="67"/>
  <c r="EE769" i="67"/>
  <c r="EF769" i="67"/>
  <c r="EG769" i="67"/>
  <c r="EH769" i="67"/>
  <c r="EI769" i="67"/>
  <c r="EJ769" i="67"/>
  <c r="A770" i="67"/>
  <c r="B770" i="67"/>
  <c r="C770" i="67"/>
  <c r="D770" i="67"/>
  <c r="E770" i="67"/>
  <c r="F770" i="67"/>
  <c r="G770" i="67"/>
  <c r="H770" i="67"/>
  <c r="I770" i="67"/>
  <c r="J770" i="67"/>
  <c r="K770" i="67"/>
  <c r="L770" i="67"/>
  <c r="M770" i="67"/>
  <c r="N770" i="67"/>
  <c r="O770" i="67"/>
  <c r="P770" i="67"/>
  <c r="Q770" i="67"/>
  <c r="R770" i="67"/>
  <c r="S770" i="67"/>
  <c r="T770" i="67"/>
  <c r="U770" i="67"/>
  <c r="V770" i="67"/>
  <c r="W770" i="67"/>
  <c r="X770" i="67"/>
  <c r="Y770" i="67"/>
  <c r="Z770" i="67"/>
  <c r="AA770" i="67"/>
  <c r="AB770" i="67"/>
  <c r="AC770" i="67"/>
  <c r="AD770" i="67"/>
  <c r="AE770" i="67"/>
  <c r="AF770" i="67"/>
  <c r="AG770" i="67"/>
  <c r="AH770" i="67"/>
  <c r="AI770" i="67"/>
  <c r="AJ770" i="67"/>
  <c r="AK770" i="67"/>
  <c r="AL770" i="67"/>
  <c r="AM770" i="67"/>
  <c r="AN770" i="67"/>
  <c r="AO770" i="67"/>
  <c r="AP770" i="67"/>
  <c r="AQ770" i="67"/>
  <c r="AR770" i="67"/>
  <c r="AS770" i="67"/>
  <c r="AT770" i="67"/>
  <c r="AU770" i="67"/>
  <c r="AV770" i="67"/>
  <c r="AW770" i="67"/>
  <c r="BR770" i="67"/>
  <c r="BS770" i="67"/>
  <c r="BT770" i="67"/>
  <c r="BU770" i="67"/>
  <c r="BV770" i="67"/>
  <c r="BW770" i="67"/>
  <c r="BX770" i="67"/>
  <c r="BY770" i="67"/>
  <c r="BZ770" i="67"/>
  <c r="CA770" i="67"/>
  <c r="CB770" i="67"/>
  <c r="CC770" i="67"/>
  <c r="CD770" i="67"/>
  <c r="CE770" i="67"/>
  <c r="CF770" i="67"/>
  <c r="CG770" i="67"/>
  <c r="CH770" i="67"/>
  <c r="CI770" i="67"/>
  <c r="CJ770" i="67"/>
  <c r="CK770" i="67"/>
  <c r="CL770" i="67"/>
  <c r="CM770" i="67"/>
  <c r="CN770" i="67"/>
  <c r="CO770" i="67"/>
  <c r="CP770" i="67"/>
  <c r="CQ770" i="67"/>
  <c r="CR770" i="67"/>
  <c r="CS770" i="67"/>
  <c r="CT770" i="67"/>
  <c r="CU770" i="67"/>
  <c r="CV770" i="67"/>
  <c r="CW770" i="67"/>
  <c r="CX770" i="67"/>
  <c r="CY770" i="67"/>
  <c r="CZ770" i="67"/>
  <c r="DA770" i="67"/>
  <c r="DB770" i="67"/>
  <c r="DC770" i="67"/>
  <c r="DD770" i="67"/>
  <c r="DE770" i="67"/>
  <c r="DF770" i="67"/>
  <c r="DG770" i="67"/>
  <c r="DH770" i="67"/>
  <c r="DI770" i="67"/>
  <c r="DJ770" i="67"/>
  <c r="DK770" i="67"/>
  <c r="DL770" i="67"/>
  <c r="DM770" i="67"/>
  <c r="DN770" i="67"/>
  <c r="DO770" i="67"/>
  <c r="DP770" i="67"/>
  <c r="DQ770" i="67"/>
  <c r="DR770" i="67"/>
  <c r="DS770" i="67"/>
  <c r="DT770" i="67"/>
  <c r="DU770" i="67"/>
  <c r="DV770" i="67"/>
  <c r="DW770" i="67"/>
  <c r="DX770" i="67"/>
  <c r="DY770" i="67"/>
  <c r="DZ770" i="67"/>
  <c r="EA770" i="67"/>
  <c r="EB770" i="67"/>
  <c r="EC770" i="67"/>
  <c r="ED770" i="67"/>
  <c r="EE770" i="67"/>
  <c r="EF770" i="67"/>
  <c r="EG770" i="67"/>
  <c r="EH770" i="67"/>
  <c r="EI770" i="67"/>
  <c r="EJ770" i="67"/>
  <c r="A771" i="67"/>
  <c r="B771" i="67"/>
  <c r="C771" i="67"/>
  <c r="D771" i="67"/>
  <c r="E771" i="67"/>
  <c r="F771" i="67"/>
  <c r="G771" i="67"/>
  <c r="H771" i="67"/>
  <c r="I771" i="67"/>
  <c r="J771" i="67"/>
  <c r="K771" i="67"/>
  <c r="L771" i="67"/>
  <c r="M771" i="67"/>
  <c r="N771" i="67"/>
  <c r="O771" i="67"/>
  <c r="P771" i="67"/>
  <c r="Q771" i="67"/>
  <c r="R771" i="67"/>
  <c r="S771" i="67"/>
  <c r="T771" i="67"/>
  <c r="U771" i="67"/>
  <c r="V771" i="67"/>
  <c r="W771" i="67"/>
  <c r="X771" i="67"/>
  <c r="Y771" i="67"/>
  <c r="Z771" i="67"/>
  <c r="AA771" i="67"/>
  <c r="AB771" i="67"/>
  <c r="AC771" i="67"/>
  <c r="AD771" i="67"/>
  <c r="AE771" i="67"/>
  <c r="AF771" i="67"/>
  <c r="AG771" i="67"/>
  <c r="AH771" i="67"/>
  <c r="AI771" i="67"/>
  <c r="AJ771" i="67"/>
  <c r="AK771" i="67"/>
  <c r="AL771" i="67"/>
  <c r="AM771" i="67"/>
  <c r="AN771" i="67"/>
  <c r="AO771" i="67"/>
  <c r="AP771" i="67"/>
  <c r="AQ771" i="67"/>
  <c r="AR771" i="67"/>
  <c r="AS771" i="67"/>
  <c r="AT771" i="67"/>
  <c r="AU771" i="67"/>
  <c r="AV771" i="67"/>
  <c r="AW771" i="67"/>
  <c r="AX771" i="67"/>
  <c r="AY771" i="67"/>
  <c r="AZ771" i="67"/>
  <c r="BA771" i="67"/>
  <c r="BB771" i="67"/>
  <c r="BC771" i="67"/>
  <c r="BD771" i="67"/>
  <c r="BE771" i="67"/>
  <c r="BF771" i="67"/>
  <c r="BG771" i="67"/>
  <c r="BH771" i="67"/>
  <c r="BI771" i="67"/>
  <c r="BJ771" i="67"/>
  <c r="BK771" i="67"/>
  <c r="BL771" i="67"/>
  <c r="BM771" i="67"/>
  <c r="BN771" i="67"/>
  <c r="BO771" i="67"/>
  <c r="BP771" i="67"/>
  <c r="BQ771" i="67"/>
  <c r="BR771" i="67"/>
  <c r="BS771" i="67"/>
  <c r="BT771" i="67"/>
  <c r="BU771" i="67"/>
  <c r="BV771" i="67"/>
  <c r="BW771" i="67"/>
  <c r="BX771" i="67"/>
  <c r="BY771" i="67"/>
  <c r="BZ771" i="67"/>
  <c r="CA771" i="67"/>
  <c r="CB771" i="67"/>
  <c r="CC771" i="67"/>
  <c r="CD771" i="67"/>
  <c r="CE771" i="67"/>
  <c r="CF771" i="67"/>
  <c r="CG771" i="67"/>
  <c r="CH771" i="67"/>
  <c r="CI771" i="67"/>
  <c r="CJ771" i="67"/>
  <c r="CK771" i="67"/>
  <c r="CL771" i="67"/>
  <c r="CM771" i="67"/>
  <c r="CN771" i="67"/>
  <c r="CO771" i="67"/>
  <c r="CP771" i="67"/>
  <c r="CQ771" i="67"/>
  <c r="CR771" i="67"/>
  <c r="CS771" i="67"/>
  <c r="CT771" i="67"/>
  <c r="CU771" i="67"/>
  <c r="CV771" i="67"/>
  <c r="CW771" i="67"/>
  <c r="CX771" i="67"/>
  <c r="CY771" i="67"/>
  <c r="CZ771" i="67"/>
  <c r="DA771" i="67"/>
  <c r="DB771" i="67"/>
  <c r="DC771" i="67"/>
  <c r="DD771" i="67"/>
  <c r="DE771" i="67"/>
  <c r="DF771" i="67"/>
  <c r="DG771" i="67"/>
  <c r="DH771" i="67"/>
  <c r="DI771" i="67"/>
  <c r="DJ771" i="67"/>
  <c r="DK771" i="67"/>
  <c r="DL771" i="67"/>
  <c r="DM771" i="67"/>
  <c r="DN771" i="67"/>
  <c r="DO771" i="67"/>
  <c r="DP771" i="67"/>
  <c r="DQ771" i="67"/>
  <c r="DR771" i="67"/>
  <c r="DS771" i="67"/>
  <c r="DT771" i="67"/>
  <c r="DU771" i="67"/>
  <c r="DV771" i="67"/>
  <c r="DW771" i="67"/>
  <c r="DX771" i="67"/>
  <c r="DY771" i="67"/>
  <c r="DZ771" i="67"/>
  <c r="EA771" i="67"/>
  <c r="EB771" i="67"/>
  <c r="EC771" i="67"/>
  <c r="ED771" i="67"/>
  <c r="EE771" i="67"/>
  <c r="EF771" i="67"/>
  <c r="EG771" i="67"/>
  <c r="EH771" i="67"/>
  <c r="EI771" i="67"/>
  <c r="EJ771" i="67"/>
  <c r="A772" i="67"/>
  <c r="B772" i="67"/>
  <c r="C772" i="67"/>
  <c r="D772" i="67"/>
  <c r="E772" i="67"/>
  <c r="F772" i="67"/>
  <c r="G772" i="67"/>
  <c r="H772" i="67"/>
  <c r="I772" i="67"/>
  <c r="J772" i="67"/>
  <c r="K772" i="67"/>
  <c r="L772" i="67"/>
  <c r="M772" i="67"/>
  <c r="N772" i="67"/>
  <c r="O772" i="67"/>
  <c r="P772" i="67"/>
  <c r="Q772" i="67"/>
  <c r="R772" i="67"/>
  <c r="S772" i="67"/>
  <c r="T772" i="67"/>
  <c r="U772" i="67"/>
  <c r="V772" i="67"/>
  <c r="W772" i="67"/>
  <c r="X772" i="67"/>
  <c r="Y772" i="67"/>
  <c r="Z772" i="67"/>
  <c r="AA772" i="67"/>
  <c r="AB772" i="67"/>
  <c r="AC772" i="67"/>
  <c r="AD772" i="67"/>
  <c r="AE772" i="67"/>
  <c r="AF772" i="67"/>
  <c r="AG772" i="67"/>
  <c r="AH772" i="67"/>
  <c r="AI772" i="67"/>
  <c r="AJ772" i="67"/>
  <c r="AK772" i="67"/>
  <c r="AL772" i="67"/>
  <c r="AM772" i="67"/>
  <c r="AN772" i="67"/>
  <c r="AO772" i="67"/>
  <c r="AP772" i="67"/>
  <c r="AQ772" i="67"/>
  <c r="AR772" i="67"/>
  <c r="AS772" i="67"/>
  <c r="AT772" i="67"/>
  <c r="AU772" i="67"/>
  <c r="AV772" i="67"/>
  <c r="AW772" i="67"/>
  <c r="AX772" i="67"/>
  <c r="AY772" i="67"/>
  <c r="AZ772" i="67"/>
  <c r="BA772" i="67"/>
  <c r="BB772" i="67"/>
  <c r="BC772" i="67"/>
  <c r="BD772" i="67"/>
  <c r="BE772" i="67"/>
  <c r="BF772" i="67"/>
  <c r="BG772" i="67"/>
  <c r="BH772" i="67"/>
  <c r="BI772" i="67"/>
  <c r="BJ772" i="67"/>
  <c r="BK772" i="67"/>
  <c r="BL772" i="67"/>
  <c r="BM772" i="67"/>
  <c r="BN772" i="67"/>
  <c r="BO772" i="67"/>
  <c r="BP772" i="67"/>
  <c r="BQ772" i="67"/>
  <c r="BR772" i="67"/>
  <c r="BS772" i="67"/>
  <c r="BT772" i="67"/>
  <c r="BU772" i="67"/>
  <c r="BV772" i="67"/>
  <c r="BW772" i="67"/>
  <c r="BX772" i="67"/>
  <c r="BY772" i="67"/>
  <c r="BZ772" i="67"/>
  <c r="CA772" i="67"/>
  <c r="CB772" i="67"/>
  <c r="CC772" i="67"/>
  <c r="CD772" i="67"/>
  <c r="CE772" i="67"/>
  <c r="CF772" i="67"/>
  <c r="CG772" i="67"/>
  <c r="CH772" i="67"/>
  <c r="CI772" i="67"/>
  <c r="CJ772" i="67"/>
  <c r="CK772" i="67"/>
  <c r="CL772" i="67"/>
  <c r="CM772" i="67"/>
  <c r="CN772" i="67"/>
  <c r="CO772" i="67"/>
  <c r="CP772" i="67"/>
  <c r="CQ772" i="67"/>
  <c r="CR772" i="67"/>
  <c r="CS772" i="67"/>
  <c r="CT772" i="67"/>
  <c r="CU772" i="67"/>
  <c r="CV772" i="67"/>
  <c r="CW772" i="67"/>
  <c r="CX772" i="67"/>
  <c r="CY772" i="67"/>
  <c r="CZ772" i="67"/>
  <c r="DA772" i="67"/>
  <c r="DB772" i="67"/>
  <c r="DC772" i="67"/>
  <c r="DD772" i="67"/>
  <c r="DE772" i="67"/>
  <c r="DF772" i="67"/>
  <c r="DG772" i="67"/>
  <c r="DH772" i="67"/>
  <c r="DI772" i="67"/>
  <c r="DJ772" i="67"/>
  <c r="DK772" i="67"/>
  <c r="DL772" i="67"/>
  <c r="DM772" i="67"/>
  <c r="DN772" i="67"/>
  <c r="DO772" i="67"/>
  <c r="DP772" i="67"/>
  <c r="DQ772" i="67"/>
  <c r="DR772" i="67"/>
  <c r="DS772" i="67"/>
  <c r="DT772" i="67"/>
  <c r="DU772" i="67"/>
  <c r="DV772" i="67"/>
  <c r="DW772" i="67"/>
  <c r="DX772" i="67"/>
  <c r="DY772" i="67"/>
  <c r="DZ772" i="67"/>
  <c r="EA772" i="67"/>
  <c r="EB772" i="67"/>
  <c r="EC772" i="67"/>
  <c r="ED772" i="67"/>
  <c r="EE772" i="67"/>
  <c r="EF772" i="67"/>
  <c r="EG772" i="67"/>
  <c r="EH772" i="67"/>
  <c r="EI772" i="67"/>
  <c r="EJ772" i="67"/>
  <c r="A773" i="67"/>
  <c r="B773" i="67"/>
  <c r="C773" i="67"/>
  <c r="D773" i="67"/>
  <c r="E773" i="67"/>
  <c r="F773" i="67"/>
  <c r="G773" i="67"/>
  <c r="H773" i="67"/>
  <c r="I773" i="67"/>
  <c r="J773" i="67"/>
  <c r="K773" i="67"/>
  <c r="L773" i="67"/>
  <c r="M773" i="67"/>
  <c r="N773" i="67"/>
  <c r="O773" i="67"/>
  <c r="P773" i="67"/>
  <c r="Q773" i="67"/>
  <c r="R773" i="67"/>
  <c r="S773" i="67"/>
  <c r="T773" i="67"/>
  <c r="U773" i="67"/>
  <c r="V773" i="67"/>
  <c r="W773" i="67"/>
  <c r="X773" i="67"/>
  <c r="Y773" i="67"/>
  <c r="Z773" i="67"/>
  <c r="AA773" i="67"/>
  <c r="AB773" i="67"/>
  <c r="AC773" i="67"/>
  <c r="AD773" i="67"/>
  <c r="AE773" i="67"/>
  <c r="AF773" i="67"/>
  <c r="AG773" i="67"/>
  <c r="AH773" i="67"/>
  <c r="AI773" i="67"/>
  <c r="AJ773" i="67"/>
  <c r="AK773" i="67"/>
  <c r="AL773" i="67"/>
  <c r="AM773" i="67"/>
  <c r="AN773" i="67"/>
  <c r="AO773" i="67"/>
  <c r="AP773" i="67"/>
  <c r="AQ773" i="67"/>
  <c r="AR773" i="67"/>
  <c r="AS773" i="67"/>
  <c r="AT773" i="67"/>
  <c r="AU773" i="67"/>
  <c r="AV773" i="67"/>
  <c r="AW773" i="67"/>
  <c r="BR773" i="67"/>
  <c r="BS773" i="67"/>
  <c r="BT773" i="67"/>
  <c r="BU773" i="67"/>
  <c r="BV773" i="67"/>
  <c r="BW773" i="67"/>
  <c r="BX773" i="67"/>
  <c r="BY773" i="67"/>
  <c r="BZ773" i="67"/>
  <c r="CA773" i="67"/>
  <c r="CB773" i="67"/>
  <c r="CC773" i="67"/>
  <c r="CD773" i="67"/>
  <c r="CE773" i="67"/>
  <c r="CF773" i="67"/>
  <c r="CG773" i="67"/>
  <c r="CH773" i="67"/>
  <c r="CI773" i="67"/>
  <c r="CJ773" i="67"/>
  <c r="CK773" i="67"/>
  <c r="CL773" i="67"/>
  <c r="CM773" i="67"/>
  <c r="CN773" i="67"/>
  <c r="CO773" i="67"/>
  <c r="CP773" i="67"/>
  <c r="CQ773" i="67"/>
  <c r="CR773" i="67"/>
  <c r="CS773" i="67"/>
  <c r="CT773" i="67"/>
  <c r="CU773" i="67"/>
  <c r="CV773" i="67"/>
  <c r="CW773" i="67"/>
  <c r="CX773" i="67"/>
  <c r="CY773" i="67"/>
  <c r="CZ773" i="67"/>
  <c r="DA773" i="67"/>
  <c r="DB773" i="67"/>
  <c r="DC773" i="67"/>
  <c r="DD773" i="67"/>
  <c r="DE773" i="67"/>
  <c r="DF773" i="67"/>
  <c r="DG773" i="67"/>
  <c r="DH773" i="67"/>
  <c r="DI773" i="67"/>
  <c r="DJ773" i="67"/>
  <c r="DK773" i="67"/>
  <c r="DL773" i="67"/>
  <c r="DM773" i="67"/>
  <c r="DN773" i="67"/>
  <c r="DO773" i="67"/>
  <c r="DP773" i="67"/>
  <c r="DQ773" i="67"/>
  <c r="DR773" i="67"/>
  <c r="DS773" i="67"/>
  <c r="DT773" i="67"/>
  <c r="DU773" i="67"/>
  <c r="DV773" i="67"/>
  <c r="DW773" i="67"/>
  <c r="DX773" i="67"/>
  <c r="DY773" i="67"/>
  <c r="DZ773" i="67"/>
  <c r="EA773" i="67"/>
  <c r="EB773" i="67"/>
  <c r="EC773" i="67"/>
  <c r="ED773" i="67"/>
  <c r="EE773" i="67"/>
  <c r="EF773" i="67"/>
  <c r="EG773" i="67"/>
  <c r="EH773" i="67"/>
  <c r="EI773" i="67"/>
  <c r="EJ773" i="67"/>
  <c r="A774" i="67"/>
  <c r="B774" i="67"/>
  <c r="C774" i="67"/>
  <c r="D774" i="67"/>
  <c r="E774" i="67"/>
  <c r="F774" i="67"/>
  <c r="G774" i="67"/>
  <c r="H774" i="67"/>
  <c r="I774" i="67"/>
  <c r="J774" i="67"/>
  <c r="K774" i="67"/>
  <c r="L774" i="67"/>
  <c r="M774" i="67"/>
  <c r="N774" i="67"/>
  <c r="O774" i="67"/>
  <c r="P774" i="67"/>
  <c r="Q774" i="67"/>
  <c r="R774" i="67"/>
  <c r="S774" i="67"/>
  <c r="T774" i="67"/>
  <c r="U774" i="67"/>
  <c r="V774" i="67"/>
  <c r="W774" i="67"/>
  <c r="X774" i="67"/>
  <c r="Y774" i="67"/>
  <c r="Z774" i="67"/>
  <c r="AA774" i="67"/>
  <c r="AB774" i="67"/>
  <c r="AC774" i="67"/>
  <c r="AD774" i="67"/>
  <c r="AE774" i="67"/>
  <c r="AF774" i="67"/>
  <c r="AG774" i="67"/>
  <c r="AH774" i="67"/>
  <c r="AI774" i="67"/>
  <c r="AJ774" i="67"/>
  <c r="AK774" i="67"/>
  <c r="AL774" i="67"/>
  <c r="AM774" i="67"/>
  <c r="AN774" i="67"/>
  <c r="AO774" i="67"/>
  <c r="AP774" i="67"/>
  <c r="AQ774" i="67"/>
  <c r="AR774" i="67"/>
  <c r="AS774" i="67"/>
  <c r="AT774" i="67"/>
  <c r="AU774" i="67"/>
  <c r="AV774" i="67"/>
  <c r="AW774" i="67"/>
  <c r="BR774" i="67"/>
  <c r="BS774" i="67"/>
  <c r="BT774" i="67"/>
  <c r="BU774" i="67"/>
  <c r="BV774" i="67"/>
  <c r="BW774" i="67"/>
  <c r="BX774" i="67"/>
  <c r="BY774" i="67"/>
  <c r="BZ774" i="67"/>
  <c r="CA774" i="67"/>
  <c r="CB774" i="67"/>
  <c r="CC774" i="67"/>
  <c r="CD774" i="67"/>
  <c r="CE774" i="67"/>
  <c r="CF774" i="67"/>
  <c r="CG774" i="67"/>
  <c r="CH774" i="67"/>
  <c r="CI774" i="67"/>
  <c r="CJ774" i="67"/>
  <c r="CK774" i="67"/>
  <c r="CL774" i="67"/>
  <c r="CM774" i="67"/>
  <c r="CN774" i="67"/>
  <c r="CO774" i="67"/>
  <c r="CP774" i="67"/>
  <c r="CQ774" i="67"/>
  <c r="CR774" i="67"/>
  <c r="CS774" i="67"/>
  <c r="CT774" i="67"/>
  <c r="CU774" i="67"/>
  <c r="CV774" i="67"/>
  <c r="CW774" i="67"/>
  <c r="CX774" i="67"/>
  <c r="CY774" i="67"/>
  <c r="CZ774" i="67"/>
  <c r="DA774" i="67"/>
  <c r="DB774" i="67"/>
  <c r="DC774" i="67"/>
  <c r="DD774" i="67"/>
  <c r="DE774" i="67"/>
  <c r="DF774" i="67"/>
  <c r="DG774" i="67"/>
  <c r="DH774" i="67"/>
  <c r="DI774" i="67"/>
  <c r="DJ774" i="67"/>
  <c r="DK774" i="67"/>
  <c r="DL774" i="67"/>
  <c r="DM774" i="67"/>
  <c r="DN774" i="67"/>
  <c r="DO774" i="67"/>
  <c r="DP774" i="67"/>
  <c r="DQ774" i="67"/>
  <c r="DR774" i="67"/>
  <c r="DS774" i="67"/>
  <c r="DT774" i="67"/>
  <c r="DU774" i="67"/>
  <c r="DV774" i="67"/>
  <c r="DW774" i="67"/>
  <c r="DX774" i="67"/>
  <c r="DY774" i="67"/>
  <c r="DZ774" i="67"/>
  <c r="EA774" i="67"/>
  <c r="EB774" i="67"/>
  <c r="EC774" i="67"/>
  <c r="ED774" i="67"/>
  <c r="EE774" i="67"/>
  <c r="EF774" i="67"/>
  <c r="EG774" i="67"/>
  <c r="EH774" i="67"/>
  <c r="EI774" i="67"/>
  <c r="EJ774" i="67"/>
  <c r="A775" i="67"/>
  <c r="B775" i="67"/>
  <c r="C775" i="67"/>
  <c r="D775" i="67"/>
  <c r="E775" i="67"/>
  <c r="F775" i="67"/>
  <c r="G775" i="67"/>
  <c r="H775" i="67"/>
  <c r="I775" i="67"/>
  <c r="J775" i="67"/>
  <c r="K775" i="67"/>
  <c r="L775" i="67"/>
  <c r="M775" i="67"/>
  <c r="N775" i="67"/>
  <c r="O775" i="67"/>
  <c r="P775" i="67"/>
  <c r="Q775" i="67"/>
  <c r="R775" i="67"/>
  <c r="S775" i="67"/>
  <c r="T775" i="67"/>
  <c r="U775" i="67"/>
  <c r="V775" i="67"/>
  <c r="W775" i="67"/>
  <c r="X775" i="67"/>
  <c r="Y775" i="67"/>
  <c r="Z775" i="67"/>
  <c r="AA775" i="67"/>
  <c r="AB775" i="67"/>
  <c r="AC775" i="67"/>
  <c r="AD775" i="67"/>
  <c r="AE775" i="67"/>
  <c r="AF775" i="67"/>
  <c r="AG775" i="67"/>
  <c r="AH775" i="67"/>
  <c r="AI775" i="67"/>
  <c r="AJ775" i="67"/>
  <c r="AK775" i="67"/>
  <c r="AL775" i="67"/>
  <c r="AM775" i="67"/>
  <c r="AN775" i="67"/>
  <c r="AO775" i="67"/>
  <c r="AP775" i="67"/>
  <c r="AQ775" i="67"/>
  <c r="AR775" i="67"/>
  <c r="AS775" i="67"/>
  <c r="AT775" i="67"/>
  <c r="AU775" i="67"/>
  <c r="AV775" i="67"/>
  <c r="AW775" i="67"/>
  <c r="AX775" i="67"/>
  <c r="AY775" i="67"/>
  <c r="AZ775" i="67"/>
  <c r="BA775" i="67"/>
  <c r="BB775" i="67"/>
  <c r="BC775" i="67"/>
  <c r="BD775" i="67"/>
  <c r="BE775" i="67"/>
  <c r="BF775" i="67"/>
  <c r="BG775" i="67"/>
  <c r="BH775" i="67"/>
  <c r="BI775" i="67"/>
  <c r="BJ775" i="67"/>
  <c r="BK775" i="67"/>
  <c r="BL775" i="67"/>
  <c r="BM775" i="67"/>
  <c r="BN775" i="67"/>
  <c r="BO775" i="67"/>
  <c r="BP775" i="67"/>
  <c r="BQ775" i="67"/>
  <c r="BR775" i="67"/>
  <c r="BS775" i="67"/>
  <c r="BT775" i="67"/>
  <c r="BU775" i="67"/>
  <c r="BV775" i="67"/>
  <c r="BW775" i="67"/>
  <c r="BX775" i="67"/>
  <c r="BY775" i="67"/>
  <c r="BZ775" i="67"/>
  <c r="CA775" i="67"/>
  <c r="CB775" i="67"/>
  <c r="CC775" i="67"/>
  <c r="CD775" i="67"/>
  <c r="CE775" i="67"/>
  <c r="CF775" i="67"/>
  <c r="CG775" i="67"/>
  <c r="CH775" i="67"/>
  <c r="CI775" i="67"/>
  <c r="CJ775" i="67"/>
  <c r="CK775" i="67"/>
  <c r="CL775" i="67"/>
  <c r="CM775" i="67"/>
  <c r="CN775" i="67"/>
  <c r="CO775" i="67"/>
  <c r="CP775" i="67"/>
  <c r="CQ775" i="67"/>
  <c r="CR775" i="67"/>
  <c r="CS775" i="67"/>
  <c r="CT775" i="67"/>
  <c r="CU775" i="67"/>
  <c r="CV775" i="67"/>
  <c r="CW775" i="67"/>
  <c r="CX775" i="67"/>
  <c r="CY775" i="67"/>
  <c r="CZ775" i="67"/>
  <c r="DA775" i="67"/>
  <c r="DB775" i="67"/>
  <c r="DC775" i="67"/>
  <c r="DD775" i="67"/>
  <c r="DE775" i="67"/>
  <c r="DF775" i="67"/>
  <c r="DG775" i="67"/>
  <c r="DH775" i="67"/>
  <c r="DI775" i="67"/>
  <c r="DJ775" i="67"/>
  <c r="DK775" i="67"/>
  <c r="DL775" i="67"/>
  <c r="DM775" i="67"/>
  <c r="DN775" i="67"/>
  <c r="DO775" i="67"/>
  <c r="DP775" i="67"/>
  <c r="DQ775" i="67"/>
  <c r="DR775" i="67"/>
  <c r="DS775" i="67"/>
  <c r="DT775" i="67"/>
  <c r="DU775" i="67"/>
  <c r="DV775" i="67"/>
  <c r="DW775" i="67"/>
  <c r="DX775" i="67"/>
  <c r="DY775" i="67"/>
  <c r="DZ775" i="67"/>
  <c r="EA775" i="67"/>
  <c r="EB775" i="67"/>
  <c r="EC775" i="67"/>
  <c r="ED775" i="67"/>
  <c r="EE775" i="67"/>
  <c r="EF775" i="67"/>
  <c r="EG775" i="67"/>
  <c r="EH775" i="67"/>
  <c r="EI775" i="67"/>
  <c r="EJ775" i="67"/>
  <c r="A780" i="67"/>
  <c r="B780" i="67"/>
  <c r="C780" i="67"/>
  <c r="D780" i="67"/>
  <c r="E780" i="67"/>
  <c r="F780" i="67"/>
  <c r="G780" i="67"/>
  <c r="H780" i="67"/>
  <c r="I780" i="67"/>
  <c r="J780" i="67"/>
  <c r="K780" i="67"/>
  <c r="L780" i="67"/>
  <c r="M780" i="67"/>
  <c r="N780" i="67"/>
  <c r="O780" i="67"/>
  <c r="P780" i="67"/>
  <c r="Q780" i="67"/>
  <c r="R780" i="67"/>
  <c r="S780" i="67"/>
  <c r="T780" i="67"/>
  <c r="U780" i="67"/>
  <c r="V780" i="67"/>
  <c r="W780" i="67"/>
  <c r="X780" i="67"/>
  <c r="Y780" i="67"/>
  <c r="Z780" i="67"/>
  <c r="AA780" i="67"/>
  <c r="AB780" i="67"/>
  <c r="AC780" i="67"/>
  <c r="AD780" i="67"/>
  <c r="AE780" i="67"/>
  <c r="AF780" i="67"/>
  <c r="AG780" i="67"/>
  <c r="AH780" i="67"/>
  <c r="AI780" i="67"/>
  <c r="AJ780" i="67"/>
  <c r="AK780" i="67"/>
  <c r="AL780" i="67"/>
  <c r="AM780" i="67"/>
  <c r="AN780" i="67"/>
  <c r="AO780" i="67"/>
  <c r="AP780" i="67"/>
  <c r="AQ780" i="67"/>
  <c r="AR780" i="67"/>
  <c r="AS780" i="67"/>
  <c r="AT780" i="67"/>
  <c r="AU780" i="67"/>
  <c r="AV780" i="67"/>
  <c r="AW780" i="67"/>
  <c r="AX780" i="67"/>
  <c r="AY780" i="67"/>
  <c r="AZ780" i="67"/>
  <c r="BA780" i="67"/>
  <c r="BB780" i="67"/>
  <c r="BC780" i="67"/>
  <c r="BD780" i="67"/>
  <c r="BE780" i="67"/>
  <c r="BF780" i="67"/>
  <c r="BG780" i="67"/>
  <c r="BH780" i="67"/>
  <c r="BI780" i="67"/>
  <c r="BJ780" i="67"/>
  <c r="BK780" i="67"/>
  <c r="BL780" i="67"/>
  <c r="BM780" i="67"/>
  <c r="BN780" i="67"/>
  <c r="BO780" i="67"/>
  <c r="BP780" i="67"/>
  <c r="BQ780" i="67"/>
  <c r="BS780" i="67"/>
  <c r="BV780" i="67"/>
  <c r="BW780" i="67"/>
  <c r="BX780" i="67"/>
  <c r="BY780" i="67"/>
  <c r="CF780" i="67"/>
  <c r="CH780" i="67"/>
  <c r="CI780" i="67"/>
  <c r="CJ780" i="67"/>
  <c r="CK780" i="67"/>
  <c r="CL780" i="67"/>
  <c r="CM780" i="67"/>
  <c r="CN780" i="67"/>
  <c r="CO780" i="67"/>
  <c r="CP780" i="67"/>
  <c r="CQ780" i="67"/>
  <c r="CR780" i="67"/>
  <c r="CS780" i="67"/>
  <c r="CT780" i="67"/>
  <c r="CU780" i="67"/>
  <c r="CV780" i="67"/>
  <c r="CW780" i="67"/>
  <c r="CX780" i="67"/>
  <c r="CY780" i="67"/>
  <c r="CZ780" i="67"/>
  <c r="DA780" i="67"/>
  <c r="DB780" i="67"/>
  <c r="DC780" i="67"/>
  <c r="DD780" i="67"/>
  <c r="DE780" i="67"/>
  <c r="DF780" i="67"/>
  <c r="DG780" i="67"/>
  <c r="DH780" i="67"/>
  <c r="DI780" i="67"/>
  <c r="DJ780" i="67"/>
  <c r="DK780" i="67"/>
  <c r="DL780" i="67"/>
  <c r="DM780" i="67"/>
  <c r="DN780" i="67"/>
  <c r="DO780" i="67"/>
  <c r="DP780" i="67"/>
  <c r="DQ780" i="67"/>
  <c r="DR780" i="67"/>
  <c r="DS780" i="67"/>
  <c r="DT780" i="67"/>
  <c r="DU780" i="67"/>
  <c r="DV780" i="67"/>
  <c r="DW780" i="67"/>
  <c r="DX780" i="67"/>
  <c r="A781" i="67"/>
  <c r="B781" i="67"/>
  <c r="C781" i="67"/>
  <c r="D781" i="67"/>
  <c r="E781" i="67"/>
  <c r="F781" i="67"/>
  <c r="G781" i="67"/>
  <c r="H781" i="67"/>
  <c r="I781" i="67"/>
  <c r="J781" i="67"/>
  <c r="K781" i="67"/>
  <c r="L781" i="67"/>
  <c r="M781" i="67"/>
  <c r="N781" i="67"/>
  <c r="O781" i="67"/>
  <c r="P781" i="67"/>
  <c r="Q781" i="67"/>
  <c r="R781" i="67"/>
  <c r="S781" i="67"/>
  <c r="T781" i="67"/>
  <c r="U781" i="67"/>
  <c r="V781" i="67"/>
  <c r="W781" i="67"/>
  <c r="X781" i="67"/>
  <c r="Y781" i="67"/>
  <c r="Z781" i="67"/>
  <c r="AA781" i="67"/>
  <c r="AB781" i="67"/>
  <c r="AC781" i="67"/>
  <c r="AD781" i="67"/>
  <c r="AE781" i="67"/>
  <c r="AF781" i="67"/>
  <c r="AG781" i="67"/>
  <c r="AH781" i="67"/>
  <c r="AI781" i="67"/>
  <c r="AJ781" i="67"/>
  <c r="AK781" i="67"/>
  <c r="AL781" i="67"/>
  <c r="AM781" i="67"/>
  <c r="AN781" i="67"/>
  <c r="AO781" i="67"/>
  <c r="AP781" i="67"/>
  <c r="AQ781" i="67"/>
  <c r="AR781" i="67"/>
  <c r="AS781" i="67"/>
  <c r="AT781" i="67"/>
  <c r="AU781" i="67"/>
  <c r="AV781" i="67"/>
  <c r="AW781" i="67"/>
  <c r="AX781" i="67"/>
  <c r="AY781" i="67"/>
  <c r="AZ781" i="67"/>
  <c r="BA781" i="67"/>
  <c r="BB781" i="67"/>
  <c r="BC781" i="67"/>
  <c r="BD781" i="67"/>
  <c r="BE781" i="67"/>
  <c r="BF781" i="67"/>
  <c r="BG781" i="67"/>
  <c r="BH781" i="67"/>
  <c r="BI781" i="67"/>
  <c r="BJ781" i="67"/>
  <c r="BK781" i="67"/>
  <c r="BL781" i="67"/>
  <c r="BM781" i="67"/>
  <c r="BN781" i="67"/>
  <c r="BO781" i="67"/>
  <c r="BP781" i="67"/>
  <c r="BQ781" i="67"/>
  <c r="CF781" i="67"/>
  <c r="CH781" i="67"/>
  <c r="CI781" i="67"/>
  <c r="CJ781" i="67"/>
  <c r="CK781" i="67"/>
  <c r="CL781" i="67"/>
  <c r="CM781" i="67"/>
  <c r="CN781" i="67"/>
  <c r="CO781" i="67"/>
  <c r="CP781" i="67"/>
  <c r="CQ781" i="67"/>
  <c r="CR781" i="67"/>
  <c r="CS781" i="67"/>
  <c r="CT781" i="67"/>
  <c r="CU781" i="67"/>
  <c r="CV781" i="67"/>
  <c r="CW781" i="67"/>
  <c r="CX781" i="67"/>
  <c r="CY781" i="67"/>
  <c r="CZ781" i="67"/>
  <c r="DA781" i="67"/>
  <c r="DB781" i="67"/>
  <c r="DC781" i="67"/>
  <c r="DD781" i="67"/>
  <c r="DE781" i="67"/>
  <c r="DF781" i="67"/>
  <c r="DG781" i="67"/>
  <c r="DH781" i="67"/>
  <c r="DI781" i="67"/>
  <c r="DJ781" i="67"/>
  <c r="DK781" i="67"/>
  <c r="DL781" i="67"/>
  <c r="DM781" i="67"/>
  <c r="DN781" i="67"/>
  <c r="DO781" i="67"/>
  <c r="DP781" i="67"/>
  <c r="DQ781" i="67"/>
  <c r="DR781" i="67"/>
  <c r="DS781" i="67"/>
  <c r="DT781" i="67"/>
  <c r="DU781" i="67"/>
  <c r="DV781" i="67"/>
  <c r="DW781" i="67"/>
  <c r="DX781" i="67"/>
  <c r="DY781" i="67"/>
  <c r="A782" i="67"/>
  <c r="B782" i="67"/>
  <c r="C782" i="67"/>
  <c r="D782" i="67"/>
  <c r="E782" i="67"/>
  <c r="F782" i="67"/>
  <c r="G782" i="67"/>
  <c r="H782" i="67"/>
  <c r="I782" i="67"/>
  <c r="J782" i="67"/>
  <c r="K782" i="67"/>
  <c r="L782" i="67"/>
  <c r="M782" i="67"/>
  <c r="N782" i="67"/>
  <c r="O782" i="67"/>
  <c r="P782" i="67"/>
  <c r="Q782" i="67"/>
  <c r="R782" i="67"/>
  <c r="S782" i="67"/>
  <c r="T782" i="67"/>
  <c r="U782" i="67"/>
  <c r="V782" i="67"/>
  <c r="W782" i="67"/>
  <c r="X782" i="67"/>
  <c r="Y782" i="67"/>
  <c r="Z782" i="67"/>
  <c r="AA782" i="67"/>
  <c r="AB782" i="67"/>
  <c r="AC782" i="67"/>
  <c r="AD782" i="67"/>
  <c r="AE782" i="67"/>
  <c r="AF782" i="67"/>
  <c r="AG782" i="67"/>
  <c r="AH782" i="67"/>
  <c r="AI782" i="67"/>
  <c r="AJ782" i="67"/>
  <c r="AK782" i="67"/>
  <c r="AL782" i="67"/>
  <c r="AM782" i="67"/>
  <c r="AN782" i="67"/>
  <c r="AO782" i="67"/>
  <c r="AP782" i="67"/>
  <c r="AQ782" i="67"/>
  <c r="AR782" i="67"/>
  <c r="AS782" i="67"/>
  <c r="AT782" i="67"/>
  <c r="AU782" i="67"/>
  <c r="AV782" i="67"/>
  <c r="AW782" i="67"/>
  <c r="AX782" i="67"/>
  <c r="AY782" i="67"/>
  <c r="AZ782" i="67"/>
  <c r="BA782" i="67"/>
  <c r="BB782" i="67"/>
  <c r="BC782" i="67"/>
  <c r="BD782" i="67"/>
  <c r="BE782" i="67"/>
  <c r="BF782" i="67"/>
  <c r="BG782" i="67"/>
  <c r="BH782" i="67"/>
  <c r="BI782" i="67"/>
  <c r="BJ782" i="67"/>
  <c r="BK782" i="67"/>
  <c r="BL782" i="67"/>
  <c r="BM782" i="67"/>
  <c r="BN782" i="67"/>
  <c r="BO782" i="67"/>
  <c r="BP782" i="67"/>
  <c r="BQ782" i="67"/>
  <c r="CF782" i="67"/>
  <c r="CH782" i="67"/>
  <c r="CI782" i="67"/>
  <c r="CJ782" i="67"/>
  <c r="CK782" i="67"/>
  <c r="CL782" i="67"/>
  <c r="CM782" i="67"/>
  <c r="CN782" i="67"/>
  <c r="CO782" i="67"/>
  <c r="CP782" i="67"/>
  <c r="CQ782" i="67"/>
  <c r="CR782" i="67"/>
  <c r="CS782" i="67"/>
  <c r="CT782" i="67"/>
  <c r="CU782" i="67"/>
  <c r="CV782" i="67"/>
  <c r="CW782" i="67"/>
  <c r="CX782" i="67"/>
  <c r="CY782" i="67"/>
  <c r="CZ782" i="67"/>
  <c r="DA782" i="67"/>
  <c r="DB782" i="67"/>
  <c r="DC782" i="67"/>
  <c r="DD782" i="67"/>
  <c r="DE782" i="67"/>
  <c r="DF782" i="67"/>
  <c r="DG782" i="67"/>
  <c r="DH782" i="67"/>
  <c r="DI782" i="67"/>
  <c r="DJ782" i="67"/>
  <c r="DK782" i="67"/>
  <c r="DL782" i="67"/>
  <c r="DM782" i="67"/>
  <c r="DN782" i="67"/>
  <c r="DO782" i="67"/>
  <c r="DP782" i="67"/>
  <c r="DQ782" i="67"/>
  <c r="DR782" i="67"/>
  <c r="DS782" i="67"/>
  <c r="DT782" i="67"/>
  <c r="DU782" i="67"/>
  <c r="DV782" i="67"/>
  <c r="DW782" i="67"/>
  <c r="DX782" i="67"/>
  <c r="A783" i="67"/>
  <c r="B783" i="67"/>
  <c r="C783" i="67"/>
  <c r="D783" i="67"/>
  <c r="E783" i="67"/>
  <c r="F783" i="67"/>
  <c r="G783" i="67"/>
  <c r="H783" i="67"/>
  <c r="I783" i="67"/>
  <c r="J783" i="67"/>
  <c r="K783" i="67"/>
  <c r="L783" i="67"/>
  <c r="M783" i="67"/>
  <c r="N783" i="67"/>
  <c r="O783" i="67"/>
  <c r="P783" i="67"/>
  <c r="Q783" i="67"/>
  <c r="R783" i="67"/>
  <c r="S783" i="67"/>
  <c r="T783" i="67"/>
  <c r="U783" i="67"/>
  <c r="V783" i="67"/>
  <c r="W783" i="67"/>
  <c r="X783" i="67"/>
  <c r="Y783" i="67"/>
  <c r="Z783" i="67"/>
  <c r="AA783" i="67"/>
  <c r="AB783" i="67"/>
  <c r="AC783" i="67"/>
  <c r="AD783" i="67"/>
  <c r="AE783" i="67"/>
  <c r="AF783" i="67"/>
  <c r="AG783" i="67"/>
  <c r="AH783" i="67"/>
  <c r="AI783" i="67"/>
  <c r="AJ783" i="67"/>
  <c r="AK783" i="67"/>
  <c r="AL783" i="67"/>
  <c r="AM783" i="67"/>
  <c r="AN783" i="67"/>
  <c r="AO783" i="67"/>
  <c r="AP783" i="67"/>
  <c r="AQ783" i="67"/>
  <c r="AR783" i="67"/>
  <c r="AS783" i="67"/>
  <c r="AT783" i="67"/>
  <c r="AU783" i="67"/>
  <c r="AV783" i="67"/>
  <c r="AW783" i="67"/>
  <c r="AX783" i="67"/>
  <c r="AY783" i="67"/>
  <c r="AZ783" i="67"/>
  <c r="BA783" i="67"/>
  <c r="BB783" i="67"/>
  <c r="BC783" i="67"/>
  <c r="BD783" i="67"/>
  <c r="BE783" i="67"/>
  <c r="BF783" i="67"/>
  <c r="BG783" i="67"/>
  <c r="BH783" i="67"/>
  <c r="BI783" i="67"/>
  <c r="BJ783" i="67"/>
  <c r="BK783" i="67"/>
  <c r="BL783" i="67"/>
  <c r="BM783" i="67"/>
  <c r="BN783" i="67"/>
  <c r="BO783" i="67"/>
  <c r="BP783" i="67"/>
  <c r="BQ783" i="67"/>
  <c r="BR783" i="67"/>
  <c r="BS783" i="67"/>
  <c r="BT783" i="67"/>
  <c r="BU783" i="67"/>
  <c r="CH783" i="67"/>
  <c r="CI783" i="67"/>
  <c r="CJ783" i="67"/>
  <c r="CK783" i="67"/>
  <c r="CL783" i="67"/>
  <c r="CM783" i="67"/>
  <c r="CN783" i="67"/>
  <c r="CO783" i="67"/>
  <c r="CP783" i="67"/>
  <c r="CQ783" i="67"/>
  <c r="CR783" i="67"/>
  <c r="CS783" i="67"/>
  <c r="CT783" i="67"/>
  <c r="CU783" i="67"/>
  <c r="CV783" i="67"/>
  <c r="CW783" i="67"/>
  <c r="CX783" i="67"/>
  <c r="CY783" i="67"/>
  <c r="CZ783" i="67"/>
  <c r="DA783" i="67"/>
  <c r="DB783" i="67"/>
  <c r="DC783" i="67"/>
  <c r="DD783" i="67"/>
  <c r="DE783" i="67"/>
  <c r="DF783" i="67"/>
  <c r="DG783" i="67"/>
  <c r="DH783" i="67"/>
  <c r="DI783" i="67"/>
  <c r="DJ783" i="67"/>
  <c r="DK783" i="67"/>
  <c r="DL783" i="67"/>
  <c r="DM783" i="67"/>
  <c r="DN783" i="67"/>
  <c r="DO783" i="67"/>
  <c r="DP783" i="67"/>
  <c r="DQ783" i="67"/>
  <c r="DR783" i="67"/>
  <c r="DS783" i="67"/>
  <c r="DT783" i="67"/>
  <c r="DU783" i="67"/>
  <c r="DV783" i="67"/>
  <c r="DW783" i="67"/>
  <c r="DX783" i="67"/>
  <c r="DY783" i="67"/>
  <c r="DZ783" i="67"/>
  <c r="EA783" i="67"/>
  <c r="EB783" i="67"/>
  <c r="EC783" i="67"/>
  <c r="ED783" i="67"/>
  <c r="EE783" i="67"/>
  <c r="EF783" i="67"/>
  <c r="EG783" i="67"/>
  <c r="EH783" i="67"/>
  <c r="EI783" i="67"/>
  <c r="EJ783" i="67"/>
  <c r="A788" i="67"/>
  <c r="B788" i="67"/>
  <c r="C788" i="67"/>
  <c r="D788" i="67"/>
  <c r="E788" i="67"/>
  <c r="F788" i="67"/>
  <c r="G788" i="67"/>
  <c r="H788" i="67"/>
  <c r="I788" i="67"/>
  <c r="J788" i="67"/>
  <c r="K788" i="67"/>
  <c r="L788" i="67"/>
  <c r="M788" i="67"/>
  <c r="N788" i="67"/>
  <c r="O788" i="67"/>
  <c r="P788" i="67"/>
  <c r="Q788" i="67"/>
  <c r="R788" i="67"/>
  <c r="S788" i="67"/>
  <c r="T788" i="67"/>
  <c r="U788" i="67"/>
  <c r="V788" i="67"/>
  <c r="W788" i="67"/>
  <c r="X788" i="67"/>
  <c r="Y788" i="67"/>
  <c r="Z788" i="67"/>
  <c r="AA788" i="67"/>
  <c r="AB788" i="67"/>
  <c r="AC788" i="67"/>
  <c r="AD788" i="67"/>
  <c r="AE788" i="67"/>
  <c r="AF788" i="67"/>
  <c r="AG788" i="67"/>
  <c r="AH788" i="67"/>
  <c r="AI788" i="67"/>
  <c r="AJ788" i="67"/>
  <c r="AK788" i="67"/>
  <c r="AL788" i="67"/>
  <c r="AM788" i="67"/>
  <c r="AN788" i="67"/>
  <c r="AO788" i="67"/>
  <c r="AP788" i="67"/>
  <c r="AQ788" i="67"/>
  <c r="AR788" i="67"/>
  <c r="AS788" i="67"/>
  <c r="AT788" i="67"/>
  <c r="AU788" i="67"/>
  <c r="AV788" i="67"/>
  <c r="AW788" i="67"/>
  <c r="AX788" i="67"/>
  <c r="AY788" i="67"/>
  <c r="AZ788" i="67"/>
  <c r="BA788" i="67"/>
  <c r="BB788" i="67"/>
  <c r="BC788" i="67"/>
  <c r="BD788" i="67"/>
  <c r="BE788" i="67"/>
  <c r="BF788" i="67"/>
  <c r="BG788" i="67"/>
  <c r="BH788" i="67"/>
  <c r="BI788" i="67"/>
  <c r="BJ788" i="67"/>
  <c r="BK788" i="67"/>
  <c r="BL788" i="67"/>
  <c r="BM788" i="67"/>
  <c r="BN788" i="67"/>
  <c r="BO788" i="67"/>
  <c r="BP788" i="67"/>
  <c r="BQ788" i="67"/>
  <c r="BR788" i="67"/>
  <c r="BS788" i="67"/>
  <c r="BT788" i="67"/>
  <c r="BU788" i="67"/>
  <c r="BV788" i="67"/>
  <c r="BW788" i="67"/>
  <c r="BX788" i="67"/>
  <c r="BY788" i="67"/>
  <c r="BZ788" i="67"/>
  <c r="CA788" i="67"/>
  <c r="CB788" i="67"/>
  <c r="CC788" i="67"/>
  <c r="CD788" i="67"/>
  <c r="CE788" i="67"/>
  <c r="CF788" i="67"/>
  <c r="CG788" i="67"/>
  <c r="CH788" i="67"/>
  <c r="CI788" i="67"/>
  <c r="CJ788" i="67"/>
  <c r="CK788" i="67"/>
  <c r="CL788" i="67"/>
  <c r="CM788" i="67"/>
  <c r="CN788" i="67"/>
  <c r="CO788" i="67"/>
  <c r="CP788" i="67"/>
  <c r="CQ788" i="67"/>
  <c r="CR788" i="67"/>
  <c r="CS788" i="67"/>
  <c r="CT788" i="67"/>
  <c r="CU788" i="67"/>
  <c r="CV788" i="67"/>
  <c r="CW788" i="67"/>
  <c r="CX788" i="67"/>
  <c r="CY788" i="67"/>
  <c r="CZ788" i="67"/>
  <c r="DA788" i="67"/>
  <c r="DB788" i="67"/>
  <c r="DC788" i="67"/>
  <c r="DD788" i="67"/>
  <c r="DE788" i="67"/>
  <c r="DF788" i="67"/>
  <c r="DG788" i="67"/>
  <c r="DH788" i="67"/>
  <c r="DI788" i="67"/>
  <c r="DJ788" i="67"/>
  <c r="DK788" i="67"/>
  <c r="DL788" i="67"/>
  <c r="DM788" i="67"/>
  <c r="DN788" i="67"/>
  <c r="DO788" i="67"/>
  <c r="DP788" i="67"/>
  <c r="DQ788" i="67"/>
  <c r="DR788" i="67"/>
  <c r="DS788" i="67"/>
  <c r="DT788" i="67"/>
  <c r="DU788" i="67"/>
  <c r="DV788" i="67"/>
  <c r="DW788" i="67"/>
  <c r="DX788" i="67"/>
  <c r="DY788" i="67"/>
  <c r="DZ788" i="67"/>
  <c r="EA788" i="67"/>
  <c r="EB788" i="67"/>
  <c r="EC788" i="67"/>
  <c r="ED788" i="67"/>
  <c r="EE788" i="67"/>
  <c r="EF788" i="67"/>
  <c r="EG788" i="67"/>
  <c r="EH788" i="67"/>
  <c r="EI788" i="67"/>
  <c r="EJ788" i="67"/>
  <c r="A790" i="67"/>
  <c r="B790" i="67"/>
  <c r="C790" i="67"/>
  <c r="D790" i="67"/>
  <c r="E790" i="67"/>
  <c r="F790" i="67"/>
  <c r="G790" i="67"/>
  <c r="H790" i="67"/>
  <c r="I790" i="67"/>
  <c r="J790" i="67"/>
  <c r="K790" i="67"/>
  <c r="L790" i="67"/>
  <c r="M790" i="67"/>
  <c r="N790" i="67"/>
  <c r="O790" i="67"/>
  <c r="P790" i="67"/>
  <c r="Q790" i="67"/>
  <c r="R790" i="67"/>
  <c r="S790" i="67"/>
  <c r="T790" i="67"/>
  <c r="U790" i="67"/>
  <c r="V790" i="67"/>
  <c r="W790" i="67"/>
  <c r="X790" i="67"/>
  <c r="Y790" i="67"/>
  <c r="Z790" i="67"/>
  <c r="AA790" i="67"/>
  <c r="AB790" i="67"/>
  <c r="AC790" i="67"/>
  <c r="AD790" i="67"/>
  <c r="AE790" i="67"/>
  <c r="AF790" i="67"/>
  <c r="AG790" i="67"/>
  <c r="AH790" i="67"/>
  <c r="AI790" i="67"/>
  <c r="AJ790" i="67"/>
  <c r="AK790" i="67"/>
  <c r="AL790" i="67"/>
  <c r="AM790" i="67"/>
  <c r="AN790" i="67"/>
  <c r="AO790" i="67"/>
  <c r="AP790" i="67"/>
  <c r="AQ790" i="67"/>
  <c r="AR790" i="67"/>
  <c r="AS790" i="67"/>
  <c r="AT790" i="67"/>
  <c r="AU790" i="67"/>
  <c r="AV790" i="67"/>
  <c r="AW790" i="67"/>
  <c r="AX790" i="67"/>
  <c r="AY790" i="67"/>
  <c r="AZ790" i="67"/>
  <c r="BA790" i="67"/>
  <c r="BB790" i="67"/>
  <c r="BC790" i="67"/>
  <c r="BD790" i="67"/>
  <c r="BE790" i="67"/>
  <c r="BF790" i="67"/>
  <c r="BG790" i="67"/>
  <c r="BH790" i="67"/>
  <c r="BI790" i="67"/>
  <c r="BJ790" i="67"/>
  <c r="BK790" i="67"/>
  <c r="BL790" i="67"/>
  <c r="BM790" i="67"/>
  <c r="BN790" i="67"/>
  <c r="BO790" i="67"/>
  <c r="BP790" i="67"/>
  <c r="BQ790" i="67"/>
  <c r="BR790" i="67"/>
  <c r="BS790" i="67"/>
  <c r="BT790" i="67"/>
  <c r="BU790" i="67"/>
  <c r="BV790" i="67"/>
  <c r="BW790" i="67"/>
  <c r="BX790" i="67"/>
  <c r="BY790" i="67"/>
  <c r="BZ790" i="67"/>
  <c r="CA790" i="67"/>
  <c r="CB790" i="67"/>
  <c r="CC790" i="67"/>
  <c r="CD790" i="67"/>
  <c r="CE790" i="67"/>
  <c r="CF790" i="67"/>
  <c r="CG790" i="67"/>
  <c r="CH790" i="67"/>
  <c r="CI790" i="67"/>
  <c r="CJ790" i="67"/>
  <c r="CK790" i="67"/>
  <c r="CL790" i="67"/>
  <c r="CM790" i="67"/>
  <c r="CN790" i="67"/>
  <c r="CO790" i="67"/>
  <c r="CP790" i="67"/>
  <c r="CQ790" i="67"/>
  <c r="CR790" i="67"/>
  <c r="CS790" i="67"/>
  <c r="CT790" i="67"/>
  <c r="CU790" i="67"/>
  <c r="CV790" i="67"/>
  <c r="CW790" i="67"/>
  <c r="CX790" i="67"/>
  <c r="CY790" i="67"/>
  <c r="CZ790" i="67"/>
  <c r="DA790" i="67"/>
  <c r="DB790" i="67"/>
  <c r="DC790" i="67"/>
  <c r="DD790" i="67"/>
  <c r="DE790" i="67"/>
  <c r="DF790" i="67"/>
  <c r="DG790" i="67"/>
  <c r="DH790" i="67"/>
  <c r="DI790" i="67"/>
  <c r="DJ790" i="67"/>
  <c r="DK790" i="67"/>
  <c r="DL790" i="67"/>
  <c r="DM790" i="67"/>
  <c r="DN790" i="67"/>
  <c r="DO790" i="67"/>
  <c r="DP790" i="67"/>
  <c r="DQ790" i="67"/>
  <c r="DR790" i="67"/>
  <c r="DS790" i="67"/>
  <c r="DT790" i="67"/>
  <c r="DU790" i="67"/>
  <c r="DV790" i="67"/>
  <c r="DW790" i="67"/>
  <c r="DX790" i="67"/>
  <c r="DY790" i="67"/>
  <c r="DZ790" i="67"/>
  <c r="EA790" i="67"/>
  <c r="A791" i="67"/>
  <c r="B791" i="67"/>
  <c r="C791" i="67"/>
  <c r="D791" i="67"/>
  <c r="E791" i="67"/>
  <c r="F791" i="67"/>
  <c r="G791" i="67"/>
  <c r="H791" i="67"/>
  <c r="I791" i="67"/>
  <c r="J791" i="67"/>
  <c r="K791" i="67"/>
  <c r="L791" i="67"/>
  <c r="M791" i="67"/>
  <c r="N791" i="67"/>
  <c r="O791" i="67"/>
  <c r="P791" i="67"/>
  <c r="Q791" i="67"/>
  <c r="R791" i="67"/>
  <c r="S791" i="67"/>
  <c r="T791" i="67"/>
  <c r="U791" i="67"/>
  <c r="V791" i="67"/>
  <c r="W791" i="67"/>
  <c r="X791" i="67"/>
  <c r="Y791" i="67"/>
  <c r="Z791" i="67"/>
  <c r="AA791" i="67"/>
  <c r="AB791" i="67"/>
  <c r="AC791" i="67"/>
  <c r="AD791" i="67"/>
  <c r="AE791" i="67"/>
  <c r="AF791" i="67"/>
  <c r="AG791" i="67"/>
  <c r="AH791" i="67"/>
  <c r="AI791" i="67"/>
  <c r="AJ791" i="67"/>
  <c r="AK791" i="67"/>
  <c r="AL791" i="67"/>
  <c r="AM791" i="67"/>
  <c r="AN791" i="67"/>
  <c r="AO791" i="67"/>
  <c r="AP791" i="67"/>
  <c r="AQ791" i="67"/>
  <c r="AR791" i="67"/>
  <c r="AS791" i="67"/>
  <c r="AT791" i="67"/>
  <c r="AU791" i="67"/>
  <c r="AV791" i="67"/>
  <c r="AW791" i="67"/>
  <c r="AX791" i="67"/>
  <c r="AY791" i="67"/>
  <c r="AZ791" i="67"/>
  <c r="BA791" i="67"/>
  <c r="BB791" i="67"/>
  <c r="BC791" i="67"/>
  <c r="BD791" i="67"/>
  <c r="BE791" i="67"/>
  <c r="BF791" i="67"/>
  <c r="BG791" i="67"/>
  <c r="BH791" i="67"/>
  <c r="BI791" i="67"/>
  <c r="BJ791" i="67"/>
  <c r="BK791" i="67"/>
  <c r="BL791" i="67"/>
  <c r="BM791" i="67"/>
  <c r="BN791" i="67"/>
  <c r="BO791" i="67"/>
  <c r="BP791" i="67"/>
  <c r="BQ791" i="67"/>
  <c r="BR791" i="67"/>
  <c r="BS791" i="67"/>
  <c r="BT791" i="67"/>
  <c r="BU791" i="67"/>
  <c r="BV791" i="67"/>
  <c r="BW791" i="67"/>
  <c r="BX791" i="67"/>
  <c r="BY791" i="67"/>
  <c r="BZ791" i="67"/>
  <c r="CA791" i="67"/>
  <c r="CB791" i="67"/>
  <c r="CC791" i="67"/>
  <c r="CD791" i="67"/>
  <c r="CE791" i="67"/>
  <c r="CF791" i="67"/>
  <c r="CG791" i="67"/>
  <c r="CH791" i="67"/>
  <c r="CI791" i="67"/>
  <c r="CJ791" i="67"/>
  <c r="CK791" i="67"/>
  <c r="CL791" i="67"/>
  <c r="CM791" i="67"/>
  <c r="CN791" i="67"/>
  <c r="CO791" i="67"/>
  <c r="CP791" i="67"/>
  <c r="CQ791" i="67"/>
  <c r="CR791" i="67"/>
  <c r="CS791" i="67"/>
  <c r="CT791" i="67"/>
  <c r="CU791" i="67"/>
  <c r="CV791" i="67"/>
  <c r="CW791" i="67"/>
  <c r="CX791" i="67"/>
  <c r="CY791" i="67"/>
  <c r="CZ791" i="67"/>
  <c r="DA791" i="67"/>
  <c r="DB791" i="67"/>
  <c r="DC791" i="67"/>
  <c r="DD791" i="67"/>
  <c r="DE791" i="67"/>
  <c r="DF791" i="67"/>
  <c r="DG791" i="67"/>
  <c r="DH791" i="67"/>
  <c r="DI791" i="67"/>
  <c r="DJ791" i="67"/>
  <c r="DK791" i="67"/>
  <c r="DL791" i="67"/>
  <c r="DM791" i="67"/>
  <c r="DN791" i="67"/>
  <c r="DO791" i="67"/>
  <c r="DP791" i="67"/>
  <c r="DQ791" i="67"/>
  <c r="DR791" i="67"/>
  <c r="DS791" i="67"/>
  <c r="DT791" i="67"/>
  <c r="DU791" i="67"/>
  <c r="DV791" i="67"/>
  <c r="DW791" i="67"/>
  <c r="DX791" i="67"/>
  <c r="A792" i="67"/>
  <c r="B792" i="67"/>
  <c r="C792" i="67"/>
  <c r="D792" i="67"/>
  <c r="E792" i="67"/>
  <c r="F792" i="67"/>
  <c r="G792" i="67"/>
  <c r="H792" i="67"/>
  <c r="I792" i="67"/>
  <c r="J792" i="67"/>
  <c r="K792" i="67"/>
  <c r="L792" i="67"/>
  <c r="M792" i="67"/>
  <c r="N792" i="67"/>
  <c r="O792" i="67"/>
  <c r="P792" i="67"/>
  <c r="Q792" i="67"/>
  <c r="R792" i="67"/>
  <c r="S792" i="67"/>
  <c r="T792" i="67"/>
  <c r="U792" i="67"/>
  <c r="V792" i="67"/>
  <c r="W792" i="67"/>
  <c r="X792" i="67"/>
  <c r="Y792" i="67"/>
  <c r="Z792" i="67"/>
  <c r="AA792" i="67"/>
  <c r="AB792" i="67"/>
  <c r="AC792" i="67"/>
  <c r="AD792" i="67"/>
  <c r="AE792" i="67"/>
  <c r="AF792" i="67"/>
  <c r="AG792" i="67"/>
  <c r="AH792" i="67"/>
  <c r="AI792" i="67"/>
  <c r="AJ792" i="67"/>
  <c r="AK792" i="67"/>
  <c r="AL792" i="67"/>
  <c r="AM792" i="67"/>
  <c r="AN792" i="67"/>
  <c r="AO792" i="67"/>
  <c r="AP792" i="67"/>
  <c r="AQ792" i="67"/>
  <c r="AR792" i="67"/>
  <c r="AS792" i="67"/>
  <c r="AT792" i="67"/>
  <c r="AU792" i="67"/>
  <c r="AV792" i="67"/>
  <c r="AW792" i="67"/>
  <c r="AX792" i="67"/>
  <c r="AY792" i="67"/>
  <c r="AZ792" i="67"/>
  <c r="BA792" i="67"/>
  <c r="BB792" i="67"/>
  <c r="BC792" i="67"/>
  <c r="BD792" i="67"/>
  <c r="BE792" i="67"/>
  <c r="BF792" i="67"/>
  <c r="BG792" i="67"/>
  <c r="BH792" i="67"/>
  <c r="BI792" i="67"/>
  <c r="BJ792" i="67"/>
  <c r="BK792" i="67"/>
  <c r="BL792" i="67"/>
  <c r="BM792" i="67"/>
  <c r="BN792" i="67"/>
  <c r="BO792" i="67"/>
  <c r="BP792" i="67"/>
  <c r="BQ792" i="67"/>
  <c r="BR792" i="67"/>
  <c r="BS792" i="67"/>
  <c r="BT792" i="67"/>
  <c r="BU792" i="67"/>
  <c r="BV792" i="67"/>
  <c r="BW792" i="67"/>
  <c r="BX792" i="67"/>
  <c r="BY792" i="67"/>
  <c r="BZ792" i="67"/>
  <c r="CA792" i="67"/>
  <c r="CB792" i="67"/>
  <c r="CC792" i="67"/>
  <c r="CD792" i="67"/>
  <c r="CE792" i="67"/>
  <c r="CF792" i="67"/>
  <c r="CG792" i="67"/>
  <c r="CH792" i="67"/>
  <c r="CI792" i="67"/>
  <c r="CJ792" i="67"/>
  <c r="CK792" i="67"/>
  <c r="CL792" i="67"/>
  <c r="CM792" i="67"/>
  <c r="CN792" i="67"/>
  <c r="CO792" i="67"/>
  <c r="CP792" i="67"/>
  <c r="CQ792" i="67"/>
  <c r="CR792" i="67"/>
  <c r="CS792" i="67"/>
  <c r="CT792" i="67"/>
  <c r="CU792" i="67"/>
  <c r="CV792" i="67"/>
  <c r="CW792" i="67"/>
  <c r="CX792" i="67"/>
  <c r="CY792" i="67"/>
  <c r="CZ792" i="67"/>
  <c r="DA792" i="67"/>
  <c r="DB792" i="67"/>
  <c r="DC792" i="67"/>
  <c r="DD792" i="67"/>
  <c r="DE792" i="67"/>
  <c r="DF792" i="67"/>
  <c r="DG792" i="67"/>
  <c r="DH792" i="67"/>
  <c r="DI792" i="67"/>
  <c r="DJ792" i="67"/>
  <c r="DK792" i="67"/>
  <c r="DL792" i="67"/>
  <c r="DM792" i="67"/>
  <c r="DN792" i="67"/>
  <c r="DO792" i="67"/>
  <c r="DP792" i="67"/>
  <c r="DQ792" i="67"/>
  <c r="DR792" i="67"/>
  <c r="DS792" i="67"/>
  <c r="DT792" i="67"/>
  <c r="DU792" i="67"/>
  <c r="DV792" i="67"/>
  <c r="DW792" i="67"/>
  <c r="DX792" i="67"/>
  <c r="A793" i="67"/>
  <c r="B793" i="67"/>
  <c r="C793" i="67"/>
  <c r="D793" i="67"/>
  <c r="E793" i="67"/>
  <c r="F793" i="67"/>
  <c r="G793" i="67"/>
  <c r="H793" i="67"/>
  <c r="I793" i="67"/>
  <c r="J793" i="67"/>
  <c r="K793" i="67"/>
  <c r="L793" i="67"/>
  <c r="M793" i="67"/>
  <c r="N793" i="67"/>
  <c r="O793" i="67"/>
  <c r="P793" i="67"/>
  <c r="Q793" i="67"/>
  <c r="R793" i="67"/>
  <c r="S793" i="67"/>
  <c r="T793" i="67"/>
  <c r="U793" i="67"/>
  <c r="V793" i="67"/>
  <c r="W793" i="67"/>
  <c r="X793" i="67"/>
  <c r="Y793" i="67"/>
  <c r="Z793" i="67"/>
  <c r="AA793" i="67"/>
  <c r="AB793" i="67"/>
  <c r="AC793" i="67"/>
  <c r="AD793" i="67"/>
  <c r="AE793" i="67"/>
  <c r="AF793" i="67"/>
  <c r="AG793" i="67"/>
  <c r="AH793" i="67"/>
  <c r="AI793" i="67"/>
  <c r="AJ793" i="67"/>
  <c r="AK793" i="67"/>
  <c r="AL793" i="67"/>
  <c r="AM793" i="67"/>
  <c r="AN793" i="67"/>
  <c r="AO793" i="67"/>
  <c r="AP793" i="67"/>
  <c r="AQ793" i="67"/>
  <c r="AR793" i="67"/>
  <c r="AS793" i="67"/>
  <c r="AT793" i="67"/>
  <c r="AU793" i="67"/>
  <c r="AV793" i="67"/>
  <c r="AW793" i="67"/>
  <c r="AX793" i="67"/>
  <c r="AY793" i="67"/>
  <c r="AZ793" i="67"/>
  <c r="BA793" i="67"/>
  <c r="BB793" i="67"/>
  <c r="BC793" i="67"/>
  <c r="BD793" i="67"/>
  <c r="BE793" i="67"/>
  <c r="BF793" i="67"/>
  <c r="BG793" i="67"/>
  <c r="BH793" i="67"/>
  <c r="BI793" i="67"/>
  <c r="BJ793" i="67"/>
  <c r="BK793" i="67"/>
  <c r="BL793" i="67"/>
  <c r="BM793" i="67"/>
  <c r="BN793" i="67"/>
  <c r="BO793" i="67"/>
  <c r="BP793" i="67"/>
  <c r="BQ793" i="67"/>
  <c r="BR793" i="67"/>
  <c r="BS793" i="67"/>
  <c r="BT793" i="67"/>
  <c r="BU793" i="67"/>
  <c r="BV793" i="67"/>
  <c r="BW793" i="67"/>
  <c r="BX793" i="67"/>
  <c r="BY793" i="67"/>
  <c r="BZ793" i="67"/>
  <c r="CA793" i="67"/>
  <c r="CB793" i="67"/>
  <c r="CC793" i="67"/>
  <c r="CD793" i="67"/>
  <c r="CE793" i="67"/>
  <c r="CF793" i="67"/>
  <c r="CG793" i="67"/>
  <c r="CH793" i="67"/>
  <c r="CI793" i="67"/>
  <c r="CJ793" i="67"/>
  <c r="CK793" i="67"/>
  <c r="CL793" i="67"/>
  <c r="CM793" i="67"/>
  <c r="CN793" i="67"/>
  <c r="CO793" i="67"/>
  <c r="CP793" i="67"/>
  <c r="CQ793" i="67"/>
  <c r="CR793" i="67"/>
  <c r="CS793" i="67"/>
  <c r="CT793" i="67"/>
  <c r="CU793" i="67"/>
  <c r="CV793" i="67"/>
  <c r="CW793" i="67"/>
  <c r="CX793" i="67"/>
  <c r="CY793" i="67"/>
  <c r="CZ793" i="67"/>
  <c r="DA793" i="67"/>
  <c r="DB793" i="67"/>
  <c r="DC793" i="67"/>
  <c r="DD793" i="67"/>
  <c r="DE793" i="67"/>
  <c r="DF793" i="67"/>
  <c r="DG793" i="67"/>
  <c r="DH793" i="67"/>
  <c r="DI793" i="67"/>
  <c r="DJ793" i="67"/>
  <c r="DK793" i="67"/>
  <c r="DL793" i="67"/>
  <c r="DM793" i="67"/>
  <c r="DN793" i="67"/>
  <c r="DO793" i="67"/>
  <c r="DP793" i="67"/>
  <c r="DQ793" i="67"/>
  <c r="DR793" i="67"/>
  <c r="DS793" i="67"/>
  <c r="DT793" i="67"/>
  <c r="DU793" i="67"/>
  <c r="DV793" i="67"/>
  <c r="DW793" i="67"/>
  <c r="DX793" i="67"/>
  <c r="DY793" i="67"/>
  <c r="DZ793" i="67"/>
  <c r="EB793" i="67"/>
  <c r="EC793" i="67"/>
  <c r="ED793" i="67"/>
  <c r="A794" i="67"/>
  <c r="B794" i="67"/>
  <c r="C794" i="67"/>
  <c r="D794" i="67"/>
  <c r="E794" i="67"/>
  <c r="F794" i="67"/>
  <c r="G794" i="67"/>
  <c r="H794" i="67"/>
  <c r="I794" i="67"/>
  <c r="J794" i="67"/>
  <c r="K794" i="67"/>
  <c r="L794" i="67"/>
  <c r="M794" i="67"/>
  <c r="N794" i="67"/>
  <c r="O794" i="67"/>
  <c r="P794" i="67"/>
  <c r="Q794" i="67"/>
  <c r="R794" i="67"/>
  <c r="S794" i="67"/>
  <c r="T794" i="67"/>
  <c r="U794" i="67"/>
  <c r="V794" i="67"/>
  <c r="W794" i="67"/>
  <c r="X794" i="67"/>
  <c r="Y794" i="67"/>
  <c r="Z794" i="67"/>
  <c r="AA794" i="67"/>
  <c r="AB794" i="67"/>
  <c r="AC794" i="67"/>
  <c r="AD794" i="67"/>
  <c r="AE794" i="67"/>
  <c r="AF794" i="67"/>
  <c r="AG794" i="67"/>
  <c r="AH794" i="67"/>
  <c r="AI794" i="67"/>
  <c r="AJ794" i="67"/>
  <c r="AK794" i="67"/>
  <c r="AL794" i="67"/>
  <c r="AM794" i="67"/>
  <c r="AN794" i="67"/>
  <c r="AO794" i="67"/>
  <c r="AP794" i="67"/>
  <c r="AQ794" i="67"/>
  <c r="AR794" i="67"/>
  <c r="AS794" i="67"/>
  <c r="AT794" i="67"/>
  <c r="AU794" i="67"/>
  <c r="AV794" i="67"/>
  <c r="AW794" i="67"/>
  <c r="AX794" i="67"/>
  <c r="AY794" i="67"/>
  <c r="AZ794" i="67"/>
  <c r="BA794" i="67"/>
  <c r="BB794" i="67"/>
  <c r="BC794" i="67"/>
  <c r="BD794" i="67"/>
  <c r="BE794" i="67"/>
  <c r="BF794" i="67"/>
  <c r="BG794" i="67"/>
  <c r="BH794" i="67"/>
  <c r="BI794" i="67"/>
  <c r="BJ794" i="67"/>
  <c r="BK794" i="67"/>
  <c r="BL794" i="67"/>
  <c r="BM794" i="67"/>
  <c r="BN794" i="67"/>
  <c r="BO794" i="67"/>
  <c r="BP794" i="67"/>
  <c r="BQ794" i="67"/>
  <c r="BR794" i="67"/>
  <c r="BS794" i="67"/>
  <c r="BT794" i="67"/>
  <c r="BU794" i="67"/>
  <c r="BV794" i="67"/>
  <c r="BW794" i="67"/>
  <c r="BX794" i="67"/>
  <c r="BY794" i="67"/>
  <c r="BZ794" i="67"/>
  <c r="CA794" i="67"/>
  <c r="CB794" i="67"/>
  <c r="CC794" i="67"/>
  <c r="CD794" i="67"/>
  <c r="CE794" i="67"/>
  <c r="CF794" i="67"/>
  <c r="CG794" i="67"/>
  <c r="CH794" i="67"/>
  <c r="CI794" i="67"/>
  <c r="CJ794" i="67"/>
  <c r="CK794" i="67"/>
  <c r="CL794" i="67"/>
  <c r="CM794" i="67"/>
  <c r="CN794" i="67"/>
  <c r="CO794" i="67"/>
  <c r="CP794" i="67"/>
  <c r="CQ794" i="67"/>
  <c r="CR794" i="67"/>
  <c r="CS794" i="67"/>
  <c r="CT794" i="67"/>
  <c r="CU794" i="67"/>
  <c r="CV794" i="67"/>
  <c r="CW794" i="67"/>
  <c r="CX794" i="67"/>
  <c r="CY794" i="67"/>
  <c r="CZ794" i="67"/>
  <c r="DA794" i="67"/>
  <c r="DB794" i="67"/>
  <c r="DC794" i="67"/>
  <c r="DD794" i="67"/>
  <c r="DE794" i="67"/>
  <c r="DF794" i="67"/>
  <c r="DG794" i="67"/>
  <c r="DH794" i="67"/>
  <c r="DI794" i="67"/>
  <c r="DJ794" i="67"/>
  <c r="DK794" i="67"/>
  <c r="DL794" i="67"/>
  <c r="DM794" i="67"/>
  <c r="DN794" i="67"/>
  <c r="DO794" i="67"/>
  <c r="DP794" i="67"/>
  <c r="DQ794" i="67"/>
  <c r="DR794" i="67"/>
  <c r="DS794" i="67"/>
  <c r="DT794" i="67"/>
  <c r="DU794" i="67"/>
  <c r="DV794" i="67"/>
  <c r="DW794" i="67"/>
  <c r="DX794" i="67"/>
  <c r="DY794" i="67"/>
  <c r="DZ794" i="67"/>
  <c r="A795" i="67"/>
  <c r="B795" i="67"/>
  <c r="C795" i="67"/>
  <c r="D795" i="67"/>
  <c r="E795" i="67"/>
  <c r="F795" i="67"/>
  <c r="G795" i="67"/>
  <c r="H795" i="67"/>
  <c r="I795" i="67"/>
  <c r="J795" i="67"/>
  <c r="K795" i="67"/>
  <c r="L795" i="67"/>
  <c r="M795" i="67"/>
  <c r="N795" i="67"/>
  <c r="O795" i="67"/>
  <c r="P795" i="67"/>
  <c r="Q795" i="67"/>
  <c r="R795" i="67"/>
  <c r="S795" i="67"/>
  <c r="T795" i="67"/>
  <c r="U795" i="67"/>
  <c r="V795" i="67"/>
  <c r="W795" i="67"/>
  <c r="X795" i="67"/>
  <c r="Y795" i="67"/>
  <c r="Z795" i="67"/>
  <c r="AA795" i="67"/>
  <c r="AB795" i="67"/>
  <c r="AC795" i="67"/>
  <c r="AD795" i="67"/>
  <c r="AE795" i="67"/>
  <c r="AF795" i="67"/>
  <c r="AG795" i="67"/>
  <c r="AH795" i="67"/>
  <c r="AI795" i="67"/>
  <c r="AJ795" i="67"/>
  <c r="AK795" i="67"/>
  <c r="AL795" i="67"/>
  <c r="AM795" i="67"/>
  <c r="AN795" i="67"/>
  <c r="AO795" i="67"/>
  <c r="AP795" i="67"/>
  <c r="AQ795" i="67"/>
  <c r="AR795" i="67"/>
  <c r="AS795" i="67"/>
  <c r="AT795" i="67"/>
  <c r="AU795" i="67"/>
  <c r="AV795" i="67"/>
  <c r="AW795" i="67"/>
  <c r="AX795" i="67"/>
  <c r="AY795" i="67"/>
  <c r="AZ795" i="67"/>
  <c r="BA795" i="67"/>
  <c r="BB795" i="67"/>
  <c r="BC795" i="67"/>
  <c r="BD795" i="67"/>
  <c r="BE795" i="67"/>
  <c r="BF795" i="67"/>
  <c r="BG795" i="67"/>
  <c r="BH795" i="67"/>
  <c r="BI795" i="67"/>
  <c r="BJ795" i="67"/>
  <c r="BK795" i="67"/>
  <c r="BL795" i="67"/>
  <c r="BM795" i="67"/>
  <c r="BN795" i="67"/>
  <c r="BO795" i="67"/>
  <c r="BP795" i="67"/>
  <c r="BQ795" i="67"/>
  <c r="BR795" i="67"/>
  <c r="BS795" i="67"/>
  <c r="BT795" i="67"/>
  <c r="BU795" i="67"/>
  <c r="BV795" i="67"/>
  <c r="BW795" i="67"/>
  <c r="BX795" i="67"/>
  <c r="BY795" i="67"/>
  <c r="BZ795" i="67"/>
  <c r="CA795" i="67"/>
  <c r="CB795" i="67"/>
  <c r="CC795" i="67"/>
  <c r="CD795" i="67"/>
  <c r="CE795" i="67"/>
  <c r="CF795" i="67"/>
  <c r="CG795" i="67"/>
  <c r="CH795" i="67"/>
  <c r="CI795" i="67"/>
  <c r="CJ795" i="67"/>
  <c r="CK795" i="67"/>
  <c r="CL795" i="67"/>
  <c r="CM795" i="67"/>
  <c r="CN795" i="67"/>
  <c r="CO795" i="67"/>
  <c r="CP795" i="67"/>
  <c r="CQ795" i="67"/>
  <c r="CR795" i="67"/>
  <c r="CS795" i="67"/>
  <c r="CT795" i="67"/>
  <c r="CU795" i="67"/>
  <c r="CV795" i="67"/>
  <c r="CW795" i="67"/>
  <c r="CX795" i="67"/>
  <c r="CY795" i="67"/>
  <c r="CZ795" i="67"/>
  <c r="DA795" i="67"/>
  <c r="DB795" i="67"/>
  <c r="DC795" i="67"/>
  <c r="DD795" i="67"/>
  <c r="DE795" i="67"/>
  <c r="DF795" i="67"/>
  <c r="DG795" i="67"/>
  <c r="DH795" i="67"/>
  <c r="DI795" i="67"/>
  <c r="DJ795" i="67"/>
  <c r="DK795" i="67"/>
  <c r="DL795" i="67"/>
  <c r="DM795" i="67"/>
  <c r="DN795" i="67"/>
  <c r="DO795" i="67"/>
  <c r="DP795" i="67"/>
  <c r="DQ795" i="67"/>
  <c r="DR795" i="67"/>
  <c r="DS795" i="67"/>
  <c r="DT795" i="67"/>
  <c r="DU795" i="67"/>
  <c r="DV795" i="67"/>
  <c r="DW795" i="67"/>
  <c r="DX795" i="67"/>
  <c r="DY795" i="67"/>
  <c r="DZ795" i="67"/>
  <c r="EA795" i="67"/>
  <c r="EB795" i="67"/>
  <c r="EC795" i="67"/>
  <c r="ED795" i="67"/>
  <c r="EE795" i="67"/>
  <c r="EF795" i="67"/>
  <c r="EG795" i="67"/>
  <c r="EH795" i="67"/>
  <c r="EI795" i="67"/>
  <c r="EJ795" i="67"/>
  <c r="A797" i="67"/>
  <c r="B797" i="67"/>
  <c r="C797" i="67"/>
  <c r="D797" i="67"/>
  <c r="E797" i="67"/>
  <c r="F797" i="67"/>
  <c r="G797" i="67"/>
  <c r="H797" i="67"/>
  <c r="I797" i="67"/>
  <c r="DJ797" i="67"/>
  <c r="DK797" i="67"/>
  <c r="A798" i="67"/>
  <c r="B798" i="67"/>
  <c r="C798" i="67"/>
  <c r="D798" i="67"/>
  <c r="E798" i="67"/>
  <c r="F798" i="67"/>
  <c r="G798" i="67"/>
  <c r="H798" i="67"/>
  <c r="I798" i="67"/>
  <c r="J798" i="67"/>
  <c r="K798" i="67"/>
  <c r="L798" i="67"/>
  <c r="M798" i="67"/>
  <c r="N798" i="67"/>
  <c r="O798" i="67"/>
  <c r="P798" i="67"/>
  <c r="Q798" i="67"/>
  <c r="R798" i="67"/>
  <c r="S798" i="67"/>
  <c r="T798" i="67"/>
  <c r="U798" i="67"/>
  <c r="V798" i="67"/>
  <c r="W798" i="67"/>
  <c r="X798" i="67"/>
  <c r="Y798" i="67"/>
  <c r="Z798" i="67"/>
  <c r="AA798" i="67"/>
  <c r="AB798" i="67"/>
  <c r="AC798" i="67"/>
  <c r="AD798" i="67"/>
  <c r="AE798" i="67"/>
  <c r="AF798" i="67"/>
  <c r="AG798" i="67"/>
  <c r="AH798" i="67"/>
  <c r="AI798" i="67"/>
  <c r="AJ798" i="67"/>
  <c r="AK798" i="67"/>
  <c r="AL798" i="67"/>
  <c r="AM798" i="67"/>
  <c r="AN798" i="67"/>
  <c r="AO798" i="67"/>
  <c r="AP798" i="67"/>
  <c r="AQ798" i="67"/>
  <c r="AR798" i="67"/>
  <c r="AS798" i="67"/>
  <c r="AT798" i="67"/>
  <c r="AU798" i="67"/>
  <c r="AV798" i="67"/>
  <c r="AW798" i="67"/>
  <c r="AX798" i="67"/>
  <c r="AY798" i="67"/>
  <c r="AZ798" i="67"/>
  <c r="BA798" i="67"/>
  <c r="BB798" i="67"/>
  <c r="BC798" i="67"/>
  <c r="BD798" i="67"/>
  <c r="BE798" i="67"/>
  <c r="BF798" i="67"/>
  <c r="BG798" i="67"/>
  <c r="BH798" i="67"/>
  <c r="BI798" i="67"/>
  <c r="CF798" i="67"/>
  <c r="CH798" i="67"/>
  <c r="CI798" i="67"/>
  <c r="CJ798" i="67"/>
  <c r="CK798" i="67"/>
  <c r="CL798" i="67"/>
  <c r="CM798" i="67"/>
  <c r="CN798" i="67"/>
  <c r="CO798" i="67"/>
  <c r="CP798" i="67"/>
  <c r="CQ798" i="67"/>
  <c r="CR798" i="67"/>
  <c r="CS798" i="67"/>
  <c r="CT798" i="67"/>
  <c r="CU798" i="67"/>
  <c r="CV798" i="67"/>
  <c r="CW798" i="67"/>
  <c r="CX798" i="67"/>
  <c r="CY798" i="67"/>
  <c r="CZ798" i="67"/>
  <c r="DA798" i="67"/>
  <c r="DB798" i="67"/>
  <c r="DC798" i="67"/>
  <c r="DD798" i="67"/>
  <c r="DE798" i="67"/>
  <c r="DF798" i="67"/>
  <c r="DG798" i="67"/>
  <c r="DH798" i="67"/>
  <c r="DI798" i="67"/>
  <c r="DJ798" i="67"/>
  <c r="DK798" i="67"/>
  <c r="DL798" i="67"/>
  <c r="DM798" i="67"/>
  <c r="DN798" i="67"/>
  <c r="DO798" i="67"/>
  <c r="DP798" i="67"/>
  <c r="DQ798" i="67"/>
  <c r="DR798" i="67"/>
  <c r="DS798" i="67"/>
  <c r="DT798" i="67"/>
  <c r="DU798" i="67"/>
  <c r="DV798" i="67"/>
  <c r="DW798" i="67"/>
  <c r="A799" i="67"/>
  <c r="B799" i="67"/>
  <c r="C799" i="67"/>
  <c r="D799" i="67"/>
  <c r="E799" i="67"/>
  <c r="F799" i="67"/>
  <c r="G799" i="67"/>
  <c r="H799" i="67"/>
  <c r="I799" i="67"/>
  <c r="J799" i="67"/>
  <c r="K799" i="67"/>
  <c r="L799" i="67"/>
  <c r="M799" i="67"/>
  <c r="N799" i="67"/>
  <c r="O799" i="67"/>
  <c r="P799" i="67"/>
  <c r="Q799" i="67"/>
  <c r="R799" i="67"/>
  <c r="S799" i="67"/>
  <c r="T799" i="67"/>
  <c r="U799" i="67"/>
  <c r="V799" i="67"/>
  <c r="W799" i="67"/>
  <c r="X799" i="67"/>
  <c r="Y799" i="67"/>
  <c r="Z799" i="67"/>
  <c r="AA799" i="67"/>
  <c r="AB799" i="67"/>
  <c r="AC799" i="67"/>
  <c r="AD799" i="67"/>
  <c r="AE799" i="67"/>
  <c r="AF799" i="67"/>
  <c r="AG799" i="67"/>
  <c r="AH799" i="67"/>
  <c r="AI799" i="67"/>
  <c r="AJ799" i="67"/>
  <c r="AK799" i="67"/>
  <c r="AL799" i="67"/>
  <c r="AM799" i="67"/>
  <c r="AN799" i="67"/>
  <c r="AO799" i="67"/>
  <c r="AP799" i="67"/>
  <c r="AQ799" i="67"/>
  <c r="AR799" i="67"/>
  <c r="AS799" i="67"/>
  <c r="AT799" i="67"/>
  <c r="AU799" i="67"/>
  <c r="AV799" i="67"/>
  <c r="AW799" i="67"/>
  <c r="AX799" i="67"/>
  <c r="AY799" i="67"/>
  <c r="AZ799" i="67"/>
  <c r="BA799" i="67"/>
  <c r="BB799" i="67"/>
  <c r="BC799" i="67"/>
  <c r="BD799" i="67"/>
  <c r="BE799" i="67"/>
  <c r="BF799" i="67"/>
  <c r="BG799" i="67"/>
  <c r="BH799" i="67"/>
  <c r="BI799" i="67"/>
  <c r="BJ799" i="67"/>
  <c r="BK799" i="67"/>
  <c r="BL799" i="67"/>
  <c r="BM799" i="67"/>
  <c r="CE799" i="67"/>
  <c r="CF799" i="67"/>
  <c r="CG799" i="67"/>
  <c r="CH799" i="67"/>
  <c r="CI799" i="67"/>
  <c r="CJ799" i="67"/>
  <c r="CK799" i="67"/>
  <c r="CL799" i="67"/>
  <c r="CM799" i="67"/>
  <c r="CN799" i="67"/>
  <c r="CO799" i="67"/>
  <c r="CP799" i="67"/>
  <c r="CQ799" i="67"/>
  <c r="CR799" i="67"/>
  <c r="CS799" i="67"/>
  <c r="CT799" i="67"/>
  <c r="CU799" i="67"/>
  <c r="CV799" i="67"/>
  <c r="CW799" i="67"/>
  <c r="CX799" i="67"/>
  <c r="CY799" i="67"/>
  <c r="CZ799" i="67"/>
  <c r="DA799" i="67"/>
  <c r="DB799" i="67"/>
  <c r="DC799" i="67"/>
  <c r="DD799" i="67"/>
  <c r="DE799" i="67"/>
  <c r="DF799" i="67"/>
  <c r="DG799" i="67"/>
  <c r="DH799" i="67"/>
  <c r="DI799" i="67"/>
  <c r="DJ799" i="67"/>
  <c r="DK799" i="67"/>
  <c r="DL799" i="67"/>
  <c r="DM799" i="67"/>
  <c r="DN799" i="67"/>
  <c r="DO799" i="67"/>
  <c r="DP799" i="67"/>
  <c r="DQ799" i="67"/>
  <c r="DR799" i="67"/>
  <c r="DS799" i="67"/>
  <c r="DT799" i="67"/>
  <c r="DU799" i="67"/>
  <c r="DV799" i="67"/>
  <c r="DW799" i="67"/>
  <c r="DX799" i="67"/>
  <c r="ED799" i="67"/>
  <c r="EE799" i="67"/>
  <c r="EF799" i="67"/>
  <c r="EG799" i="67"/>
  <c r="EH799" i="67"/>
  <c r="EI799" i="67"/>
  <c r="EJ799" i="67"/>
  <c r="A800" i="67"/>
  <c r="B800" i="67"/>
  <c r="C800" i="67"/>
  <c r="D800" i="67"/>
  <c r="E800" i="67"/>
  <c r="F800" i="67"/>
  <c r="G800" i="67"/>
  <c r="H800" i="67"/>
  <c r="I800" i="67"/>
  <c r="J800" i="67"/>
  <c r="K800" i="67"/>
  <c r="L800" i="67"/>
  <c r="M800" i="67"/>
  <c r="N800" i="67"/>
  <c r="O800" i="67"/>
  <c r="P800" i="67"/>
  <c r="Q800" i="67"/>
  <c r="R800" i="67"/>
  <c r="S800" i="67"/>
  <c r="T800" i="67"/>
  <c r="U800" i="67"/>
  <c r="V800" i="67"/>
  <c r="W800" i="67"/>
  <c r="X800" i="67"/>
  <c r="Y800" i="67"/>
  <c r="Z800" i="67"/>
  <c r="AA800" i="67"/>
  <c r="AB800" i="67"/>
  <c r="AC800" i="67"/>
  <c r="AD800" i="67"/>
  <c r="AE800" i="67"/>
  <c r="AF800" i="67"/>
  <c r="AG800" i="67"/>
  <c r="AH800" i="67"/>
  <c r="AI800" i="67"/>
  <c r="AJ800" i="67"/>
  <c r="AK800" i="67"/>
  <c r="AL800" i="67"/>
  <c r="AM800" i="67"/>
  <c r="AN800" i="67"/>
  <c r="AO800" i="67"/>
  <c r="AP800" i="67"/>
  <c r="AQ800" i="67"/>
  <c r="AR800" i="67"/>
  <c r="AS800" i="67"/>
  <c r="AT800" i="67"/>
  <c r="AU800" i="67"/>
  <c r="AV800" i="67"/>
  <c r="AW800" i="67"/>
  <c r="AX800" i="67"/>
  <c r="AY800" i="67"/>
  <c r="AZ800" i="67"/>
  <c r="BA800" i="67"/>
  <c r="BB800" i="67"/>
  <c r="BC800" i="67"/>
  <c r="BD800" i="67"/>
  <c r="BE800" i="67"/>
  <c r="BF800" i="67"/>
  <c r="BG800" i="67"/>
  <c r="BH800" i="67"/>
  <c r="BI800" i="67"/>
  <c r="BJ800" i="67"/>
  <c r="BK800" i="67"/>
  <c r="BL800" i="67"/>
  <c r="BM800" i="67"/>
  <c r="CF800" i="67"/>
  <c r="CH800" i="67"/>
  <c r="CI800" i="67"/>
  <c r="CJ800" i="67"/>
  <c r="CK800" i="67"/>
  <c r="CL800" i="67"/>
  <c r="CM800" i="67"/>
  <c r="CN800" i="67"/>
  <c r="CO800" i="67"/>
  <c r="CP800" i="67"/>
  <c r="CQ800" i="67"/>
  <c r="CR800" i="67"/>
  <c r="CS800" i="67"/>
  <c r="CT800" i="67"/>
  <c r="CU800" i="67"/>
  <c r="CV800" i="67"/>
  <c r="CW800" i="67"/>
  <c r="CX800" i="67"/>
  <c r="CY800" i="67"/>
  <c r="CZ800" i="67"/>
  <c r="DA800" i="67"/>
  <c r="DB800" i="67"/>
  <c r="DC800" i="67"/>
  <c r="DD800" i="67"/>
  <c r="DE800" i="67"/>
  <c r="DF800" i="67"/>
  <c r="DG800" i="67"/>
  <c r="DH800" i="67"/>
  <c r="DI800" i="67"/>
  <c r="DJ800" i="67"/>
  <c r="DK800" i="67"/>
  <c r="DL800" i="67"/>
  <c r="DM800" i="67"/>
  <c r="DN800" i="67"/>
  <c r="DO800" i="67"/>
  <c r="DP800" i="67"/>
  <c r="DQ800" i="67"/>
  <c r="DR800" i="67"/>
  <c r="DS800" i="67"/>
  <c r="DT800" i="67"/>
  <c r="DU800" i="67"/>
  <c r="DV800" i="67"/>
  <c r="DW800" i="67"/>
  <c r="DX800" i="67"/>
  <c r="A801" i="67"/>
  <c r="B801" i="67"/>
  <c r="C801" i="67"/>
  <c r="D801" i="67"/>
  <c r="E801" i="67"/>
  <c r="F801" i="67"/>
  <c r="G801" i="67"/>
  <c r="H801" i="67"/>
  <c r="I801" i="67"/>
  <c r="J801" i="67"/>
  <c r="K801" i="67"/>
  <c r="L801" i="67"/>
  <c r="M801" i="67"/>
  <c r="N801" i="67"/>
  <c r="O801" i="67"/>
  <c r="P801" i="67"/>
  <c r="Q801" i="67"/>
  <c r="R801" i="67"/>
  <c r="S801" i="67"/>
  <c r="T801" i="67"/>
  <c r="U801" i="67"/>
  <c r="V801" i="67"/>
  <c r="W801" i="67"/>
  <c r="X801" i="67"/>
  <c r="Y801" i="67"/>
  <c r="Z801" i="67"/>
  <c r="AA801" i="67"/>
  <c r="AB801" i="67"/>
  <c r="AC801" i="67"/>
  <c r="AD801" i="67"/>
  <c r="AE801" i="67"/>
  <c r="AF801" i="67"/>
  <c r="AG801" i="67"/>
  <c r="AH801" i="67"/>
  <c r="AI801" i="67"/>
  <c r="AJ801" i="67"/>
  <c r="AK801" i="67"/>
  <c r="AL801" i="67"/>
  <c r="AM801" i="67"/>
  <c r="AN801" i="67"/>
  <c r="AO801" i="67"/>
  <c r="AP801" i="67"/>
  <c r="AQ801" i="67"/>
  <c r="AR801" i="67"/>
  <c r="AS801" i="67"/>
  <c r="AT801" i="67"/>
  <c r="AU801" i="67"/>
  <c r="AV801" i="67"/>
  <c r="AW801" i="67"/>
  <c r="AX801" i="67"/>
  <c r="AY801" i="67"/>
  <c r="AZ801" i="67"/>
  <c r="BA801" i="67"/>
  <c r="BB801" i="67"/>
  <c r="BC801" i="67"/>
  <c r="BD801" i="67"/>
  <c r="BE801" i="67"/>
  <c r="BF801" i="67"/>
  <c r="BG801" i="67"/>
  <c r="BH801" i="67"/>
  <c r="BI801" i="67"/>
  <c r="BJ801" i="67"/>
  <c r="BK801" i="67"/>
  <c r="BL801" i="67"/>
  <c r="BM801" i="67"/>
  <c r="CH801" i="67"/>
  <c r="CI801" i="67"/>
  <c r="CJ801" i="67"/>
  <c r="CK801" i="67"/>
  <c r="CL801" i="67"/>
  <c r="CM801" i="67"/>
  <c r="CN801" i="67"/>
  <c r="CO801" i="67"/>
  <c r="CP801" i="67"/>
  <c r="CQ801" i="67"/>
  <c r="CR801" i="67"/>
  <c r="CS801" i="67"/>
  <c r="CT801" i="67"/>
  <c r="CU801" i="67"/>
  <c r="CV801" i="67"/>
  <c r="CW801" i="67"/>
  <c r="CX801" i="67"/>
  <c r="CY801" i="67"/>
  <c r="CZ801" i="67"/>
  <c r="DA801" i="67"/>
  <c r="DB801" i="67"/>
  <c r="DC801" i="67"/>
  <c r="DD801" i="67"/>
  <c r="DE801" i="67"/>
  <c r="DF801" i="67"/>
  <c r="DG801" i="67"/>
  <c r="DH801" i="67"/>
  <c r="DI801" i="67"/>
  <c r="DJ801" i="67"/>
  <c r="DK801" i="67"/>
  <c r="DL801" i="67"/>
  <c r="DM801" i="67"/>
  <c r="DN801" i="67"/>
  <c r="DO801" i="67"/>
  <c r="DP801" i="67"/>
  <c r="DQ801" i="67"/>
  <c r="DR801" i="67"/>
  <c r="DS801" i="67"/>
  <c r="DT801" i="67"/>
  <c r="DU801" i="67"/>
  <c r="DV801" i="67"/>
  <c r="DW801" i="67"/>
  <c r="DX801" i="67"/>
  <c r="DY801" i="67"/>
  <c r="DZ801" i="67"/>
  <c r="EA801" i="67"/>
  <c r="EB801" i="67"/>
  <c r="EC801" i="67"/>
  <c r="ED801" i="67"/>
  <c r="EE801" i="67"/>
  <c r="EF801" i="67"/>
  <c r="EG801" i="67"/>
  <c r="EH801" i="67"/>
  <c r="EI801" i="67"/>
  <c r="EJ801" i="67"/>
  <c r="A802" i="67"/>
  <c r="B802" i="67"/>
  <c r="C802" i="67"/>
  <c r="D802" i="67"/>
  <c r="E802" i="67"/>
  <c r="F802" i="67"/>
  <c r="G802" i="67"/>
  <c r="H802" i="67"/>
  <c r="I802" i="67"/>
  <c r="J802" i="67"/>
  <c r="K802" i="67"/>
  <c r="L802" i="67"/>
  <c r="M802" i="67"/>
  <c r="N802" i="67"/>
  <c r="O802" i="67"/>
  <c r="P802" i="67"/>
  <c r="Q802" i="67"/>
  <c r="R802" i="67"/>
  <c r="S802" i="67"/>
  <c r="T802" i="67"/>
  <c r="U802" i="67"/>
  <c r="V802" i="67"/>
  <c r="W802" i="67"/>
  <c r="X802" i="67"/>
  <c r="Y802" i="67"/>
  <c r="Z802" i="67"/>
  <c r="AA802" i="67"/>
  <c r="AB802" i="67"/>
  <c r="AC802" i="67"/>
  <c r="AD802" i="67"/>
  <c r="AE802" i="67"/>
  <c r="AF802" i="67"/>
  <c r="AG802" i="67"/>
  <c r="AH802" i="67"/>
  <c r="AI802" i="67"/>
  <c r="AJ802" i="67"/>
  <c r="AK802" i="67"/>
  <c r="AL802" i="67"/>
  <c r="AM802" i="67"/>
  <c r="AN802" i="67"/>
  <c r="AO802" i="67"/>
  <c r="AP802" i="67"/>
  <c r="AQ802" i="67"/>
  <c r="AR802" i="67"/>
  <c r="AS802" i="67"/>
  <c r="AT802" i="67"/>
  <c r="AU802" i="67"/>
  <c r="AV802" i="67"/>
  <c r="AW802" i="67"/>
  <c r="AX802" i="67"/>
  <c r="AY802" i="67"/>
  <c r="AZ802" i="67"/>
  <c r="BA802" i="67"/>
  <c r="BB802" i="67"/>
  <c r="BC802" i="67"/>
  <c r="BD802" i="67"/>
  <c r="BE802" i="67"/>
  <c r="BF802" i="67"/>
  <c r="BG802" i="67"/>
  <c r="BH802" i="67"/>
  <c r="BI802" i="67"/>
  <c r="BJ802" i="67"/>
  <c r="BK802" i="67"/>
  <c r="BL802" i="67"/>
  <c r="BM802" i="67"/>
  <c r="CH802" i="67"/>
  <c r="CI802" i="67"/>
  <c r="CJ802" i="67"/>
  <c r="CK802" i="67"/>
  <c r="CL802" i="67"/>
  <c r="CM802" i="67"/>
  <c r="CN802" i="67"/>
  <c r="CO802" i="67"/>
  <c r="CP802" i="67"/>
  <c r="CQ802" i="67"/>
  <c r="CR802" i="67"/>
  <c r="CS802" i="67"/>
  <c r="CT802" i="67"/>
  <c r="CU802" i="67"/>
  <c r="CV802" i="67"/>
  <c r="CW802" i="67"/>
  <c r="CX802" i="67"/>
  <c r="CY802" i="67"/>
  <c r="CZ802" i="67"/>
  <c r="DA802" i="67"/>
  <c r="DB802" i="67"/>
  <c r="DC802" i="67"/>
  <c r="DD802" i="67"/>
  <c r="DE802" i="67"/>
  <c r="DF802" i="67"/>
  <c r="DG802" i="67"/>
  <c r="DH802" i="67"/>
  <c r="DI802" i="67"/>
  <c r="DJ802" i="67"/>
  <c r="DK802" i="67"/>
  <c r="DL802" i="67"/>
  <c r="DM802" i="67"/>
  <c r="DN802" i="67"/>
  <c r="DO802" i="67"/>
  <c r="DP802" i="67"/>
  <c r="DQ802" i="67"/>
  <c r="DR802" i="67"/>
  <c r="DS802" i="67"/>
  <c r="DT802" i="67"/>
  <c r="DU802" i="67"/>
  <c r="DV802" i="67"/>
  <c r="DW802" i="67"/>
  <c r="DX802" i="67"/>
  <c r="DY802" i="67"/>
  <c r="DZ802" i="67"/>
  <c r="EA802" i="67"/>
  <c r="EB802" i="67"/>
  <c r="EC802" i="67"/>
  <c r="ED802" i="67"/>
  <c r="EE802" i="67"/>
  <c r="EF802" i="67"/>
  <c r="EG802" i="67"/>
  <c r="EH802" i="67"/>
  <c r="EI802" i="67"/>
  <c r="EJ802" i="67"/>
  <c r="A803" i="67"/>
  <c r="B803" i="67"/>
  <c r="C803" i="67"/>
  <c r="D803" i="67"/>
  <c r="E803" i="67"/>
  <c r="F803" i="67"/>
  <c r="G803" i="67"/>
  <c r="H803" i="67"/>
  <c r="I803" i="67"/>
  <c r="J803" i="67"/>
  <c r="K803" i="67"/>
  <c r="L803" i="67"/>
  <c r="M803" i="67"/>
  <c r="N803" i="67"/>
  <c r="O803" i="67"/>
  <c r="P803" i="67"/>
  <c r="Q803" i="67"/>
  <c r="R803" i="67"/>
  <c r="S803" i="67"/>
  <c r="T803" i="67"/>
  <c r="U803" i="67"/>
  <c r="V803" i="67"/>
  <c r="W803" i="67"/>
  <c r="X803" i="67"/>
  <c r="Y803" i="67"/>
  <c r="Z803" i="67"/>
  <c r="AA803" i="67"/>
  <c r="AB803" i="67"/>
  <c r="AC803" i="67"/>
  <c r="AD803" i="67"/>
  <c r="AE803" i="67"/>
  <c r="AF803" i="67"/>
  <c r="AG803" i="67"/>
  <c r="AH803" i="67"/>
  <c r="AI803" i="67"/>
  <c r="AJ803" i="67"/>
  <c r="AK803" i="67"/>
  <c r="AL803" i="67"/>
  <c r="AM803" i="67"/>
  <c r="AN803" i="67"/>
  <c r="AO803" i="67"/>
  <c r="AP803" i="67"/>
  <c r="AQ803" i="67"/>
  <c r="AR803" i="67"/>
  <c r="AS803" i="67"/>
  <c r="AT803" i="67"/>
  <c r="AU803" i="67"/>
  <c r="AV803" i="67"/>
  <c r="AW803" i="67"/>
  <c r="AX803" i="67"/>
  <c r="AY803" i="67"/>
  <c r="AZ803" i="67"/>
  <c r="BA803" i="67"/>
  <c r="BB803" i="67"/>
  <c r="BC803" i="67"/>
  <c r="BD803" i="67"/>
  <c r="BE803" i="67"/>
  <c r="BF803" i="67"/>
  <c r="BG803" i="67"/>
  <c r="BH803" i="67"/>
  <c r="BI803" i="67"/>
  <c r="BJ803" i="67"/>
  <c r="BK803" i="67"/>
  <c r="BL803" i="67"/>
  <c r="BM803" i="67"/>
  <c r="BN803" i="67"/>
  <c r="BO803" i="67"/>
  <c r="BP803" i="67"/>
  <c r="BQ803" i="67"/>
  <c r="BR803" i="67"/>
  <c r="BS803" i="67"/>
  <c r="BT803" i="67"/>
  <c r="BU803" i="67"/>
  <c r="BV803" i="67"/>
  <c r="BW803" i="67"/>
  <c r="BX803" i="67"/>
  <c r="BY803" i="67"/>
  <c r="BZ803" i="67"/>
  <c r="CA803" i="67"/>
  <c r="CB803" i="67"/>
  <c r="CC803" i="67"/>
  <c r="CD803" i="67"/>
  <c r="CE803" i="67"/>
  <c r="CF803" i="67"/>
  <c r="CG803" i="67"/>
  <c r="CH803" i="67"/>
  <c r="CI803" i="67"/>
  <c r="CJ803" i="67"/>
  <c r="CK803" i="67"/>
  <c r="CL803" i="67"/>
  <c r="CM803" i="67"/>
  <c r="CN803" i="67"/>
  <c r="CO803" i="67"/>
  <c r="CP803" i="67"/>
  <c r="CQ803" i="67"/>
  <c r="CR803" i="67"/>
  <c r="CS803" i="67"/>
  <c r="CT803" i="67"/>
  <c r="CU803" i="67"/>
  <c r="CV803" i="67"/>
  <c r="CW803" i="67"/>
  <c r="CX803" i="67"/>
  <c r="CY803" i="67"/>
  <c r="CZ803" i="67"/>
  <c r="DA803" i="67"/>
  <c r="DB803" i="67"/>
  <c r="DC803" i="67"/>
  <c r="DD803" i="67"/>
  <c r="DE803" i="67"/>
  <c r="DF803" i="67"/>
  <c r="DG803" i="67"/>
  <c r="DH803" i="67"/>
  <c r="DI803" i="67"/>
  <c r="DJ803" i="67"/>
  <c r="DK803" i="67"/>
  <c r="DL803" i="67"/>
  <c r="DM803" i="67"/>
  <c r="DN803" i="67"/>
  <c r="DO803" i="67"/>
  <c r="DP803" i="67"/>
  <c r="DQ803" i="67"/>
  <c r="DR803" i="67"/>
  <c r="DS803" i="67"/>
  <c r="DT803" i="67"/>
  <c r="DU803" i="67"/>
  <c r="DV803" i="67"/>
  <c r="DW803" i="67"/>
  <c r="DX803" i="67"/>
  <c r="DY803" i="67"/>
  <c r="DZ803" i="67"/>
  <c r="EA803" i="67"/>
  <c r="EB803" i="67"/>
  <c r="EC803" i="67"/>
  <c r="ED803" i="67"/>
  <c r="EE803" i="67"/>
  <c r="EF803" i="67"/>
  <c r="EG803" i="67"/>
  <c r="EH803" i="67"/>
  <c r="EI803" i="67"/>
  <c r="EJ803" i="67"/>
  <c r="A804" i="67"/>
  <c r="B804" i="67"/>
  <c r="C804" i="67"/>
  <c r="D804" i="67"/>
  <c r="E804" i="67"/>
  <c r="F804" i="67"/>
  <c r="G804" i="67"/>
  <c r="H804" i="67"/>
  <c r="I804" i="67"/>
  <c r="J804" i="67"/>
  <c r="K804" i="67"/>
  <c r="L804" i="67"/>
  <c r="M804" i="67"/>
  <c r="N804" i="67"/>
  <c r="O804" i="67"/>
  <c r="P804" i="67"/>
  <c r="Q804" i="67"/>
  <c r="R804" i="67"/>
  <c r="S804" i="67"/>
  <c r="T804" i="67"/>
  <c r="U804" i="67"/>
  <c r="V804" i="67"/>
  <c r="W804" i="67"/>
  <c r="X804" i="67"/>
  <c r="Y804" i="67"/>
  <c r="Z804" i="67"/>
  <c r="AA804" i="67"/>
  <c r="AB804" i="67"/>
  <c r="AC804" i="67"/>
  <c r="AD804" i="67"/>
  <c r="AE804" i="67"/>
  <c r="AF804" i="67"/>
  <c r="AG804" i="67"/>
  <c r="AH804" i="67"/>
  <c r="AI804" i="67"/>
  <c r="AJ804" i="67"/>
  <c r="AK804" i="67"/>
  <c r="AL804" i="67"/>
  <c r="AM804" i="67"/>
  <c r="AN804" i="67"/>
  <c r="AO804" i="67"/>
  <c r="AP804" i="67"/>
  <c r="AQ804" i="67"/>
  <c r="AR804" i="67"/>
  <c r="AS804" i="67"/>
  <c r="AT804" i="67"/>
  <c r="AU804" i="67"/>
  <c r="AV804" i="67"/>
  <c r="AW804" i="67"/>
  <c r="AX804" i="67"/>
  <c r="AY804" i="67"/>
  <c r="AZ804" i="67"/>
  <c r="BA804" i="67"/>
  <c r="BB804" i="67"/>
  <c r="BC804" i="67"/>
  <c r="BD804" i="67"/>
  <c r="BE804" i="67"/>
  <c r="BF804" i="67"/>
  <c r="BG804" i="67"/>
  <c r="BH804" i="67"/>
  <c r="BI804" i="67"/>
  <c r="BJ804" i="67"/>
  <c r="BK804" i="67"/>
  <c r="BL804" i="67"/>
  <c r="BM804" i="67"/>
  <c r="BN804" i="67"/>
  <c r="BO804" i="67"/>
  <c r="BP804" i="67"/>
  <c r="BQ804" i="67"/>
  <c r="BS804" i="67"/>
  <c r="BV804" i="67"/>
  <c r="BW804" i="67"/>
  <c r="BX804" i="67"/>
  <c r="BY804" i="67"/>
  <c r="CF804" i="67"/>
  <c r="CH804" i="67"/>
  <c r="CI804" i="67"/>
  <c r="CJ804" i="67"/>
  <c r="CK804" i="67"/>
  <c r="CL804" i="67"/>
  <c r="CM804" i="67"/>
  <c r="CN804" i="67"/>
  <c r="CO804" i="67"/>
  <c r="CP804" i="67"/>
  <c r="CQ804" i="67"/>
  <c r="CR804" i="67"/>
  <c r="CS804" i="67"/>
  <c r="CT804" i="67"/>
  <c r="CU804" i="67"/>
  <c r="CV804" i="67"/>
  <c r="CW804" i="67"/>
  <c r="CX804" i="67"/>
  <c r="CY804" i="67"/>
  <c r="CZ804" i="67"/>
  <c r="DA804" i="67"/>
  <c r="DB804" i="67"/>
  <c r="DC804" i="67"/>
  <c r="DD804" i="67"/>
  <c r="DE804" i="67"/>
  <c r="DF804" i="67"/>
  <c r="DG804" i="67"/>
  <c r="DH804" i="67"/>
  <c r="DI804" i="67"/>
  <c r="DJ804" i="67"/>
  <c r="DK804" i="67"/>
  <c r="DL804" i="67"/>
  <c r="DM804" i="67"/>
  <c r="DN804" i="67"/>
  <c r="DO804" i="67"/>
  <c r="DP804" i="67"/>
  <c r="DQ804" i="67"/>
  <c r="DR804" i="67"/>
  <c r="DS804" i="67"/>
  <c r="DT804" i="67"/>
  <c r="DU804" i="67"/>
  <c r="DV804" i="67"/>
  <c r="DW804" i="67"/>
  <c r="DX804" i="67"/>
  <c r="A805" i="67"/>
  <c r="B805" i="67"/>
  <c r="C805" i="67"/>
  <c r="D805" i="67"/>
  <c r="E805" i="67"/>
  <c r="F805" i="67"/>
  <c r="G805" i="67"/>
  <c r="H805" i="67"/>
  <c r="I805" i="67"/>
  <c r="J805" i="67"/>
  <c r="K805" i="67"/>
  <c r="L805" i="67"/>
  <c r="M805" i="67"/>
  <c r="N805" i="67"/>
  <c r="O805" i="67"/>
  <c r="P805" i="67"/>
  <c r="Q805" i="67"/>
  <c r="R805" i="67"/>
  <c r="S805" i="67"/>
  <c r="T805" i="67"/>
  <c r="U805" i="67"/>
  <c r="V805" i="67"/>
  <c r="W805" i="67"/>
  <c r="X805" i="67"/>
  <c r="Y805" i="67"/>
  <c r="Z805" i="67"/>
  <c r="AA805" i="67"/>
  <c r="AB805" i="67"/>
  <c r="AC805" i="67"/>
  <c r="AD805" i="67"/>
  <c r="AE805" i="67"/>
  <c r="AF805" i="67"/>
  <c r="AG805" i="67"/>
  <c r="AH805" i="67"/>
  <c r="AI805" i="67"/>
  <c r="AJ805" i="67"/>
  <c r="AK805" i="67"/>
  <c r="AL805" i="67"/>
  <c r="AM805" i="67"/>
  <c r="AN805" i="67"/>
  <c r="AO805" i="67"/>
  <c r="AP805" i="67"/>
  <c r="AQ805" i="67"/>
  <c r="AR805" i="67"/>
  <c r="AS805" i="67"/>
  <c r="AT805" i="67"/>
  <c r="AU805" i="67"/>
  <c r="AV805" i="67"/>
  <c r="AW805" i="67"/>
  <c r="AX805" i="67"/>
  <c r="AY805" i="67"/>
  <c r="AZ805" i="67"/>
  <c r="BA805" i="67"/>
  <c r="BB805" i="67"/>
  <c r="BC805" i="67"/>
  <c r="BD805" i="67"/>
  <c r="BE805" i="67"/>
  <c r="BF805" i="67"/>
  <c r="BG805" i="67"/>
  <c r="BH805" i="67"/>
  <c r="BI805" i="67"/>
  <c r="BJ805" i="67"/>
  <c r="BK805" i="67"/>
  <c r="BL805" i="67"/>
  <c r="BM805" i="67"/>
  <c r="BN805" i="67"/>
  <c r="BO805" i="67"/>
  <c r="BP805" i="67"/>
  <c r="BQ805" i="67"/>
  <c r="BR805" i="67"/>
  <c r="BS805" i="67"/>
  <c r="BT805" i="67"/>
  <c r="BU805" i="67"/>
  <c r="BZ805" i="67"/>
  <c r="CD805" i="67"/>
  <c r="CE805" i="67"/>
  <c r="CF805" i="67"/>
  <c r="CG805" i="67"/>
  <c r="CH805" i="67"/>
  <c r="CI805" i="67"/>
  <c r="CJ805" i="67"/>
  <c r="CK805" i="67"/>
  <c r="CL805" i="67"/>
  <c r="CM805" i="67"/>
  <c r="CN805" i="67"/>
  <c r="CO805" i="67"/>
  <c r="CP805" i="67"/>
  <c r="CQ805" i="67"/>
  <c r="CR805" i="67"/>
  <c r="CS805" i="67"/>
  <c r="CT805" i="67"/>
  <c r="CU805" i="67"/>
  <c r="CV805" i="67"/>
  <c r="CW805" i="67"/>
  <c r="CX805" i="67"/>
  <c r="CY805" i="67"/>
  <c r="CZ805" i="67"/>
  <c r="DA805" i="67"/>
  <c r="DB805" i="67"/>
  <c r="DC805" i="67"/>
  <c r="DD805" i="67"/>
  <c r="DE805" i="67"/>
  <c r="DF805" i="67"/>
  <c r="DG805" i="67"/>
  <c r="DH805" i="67"/>
  <c r="DI805" i="67"/>
  <c r="DJ805" i="67"/>
  <c r="DK805" i="67"/>
  <c r="DL805" i="67"/>
  <c r="DM805" i="67"/>
  <c r="DN805" i="67"/>
  <c r="DO805" i="67"/>
  <c r="DP805" i="67"/>
  <c r="DQ805" i="67"/>
  <c r="DR805" i="67"/>
  <c r="DS805" i="67"/>
  <c r="DT805" i="67"/>
  <c r="DU805" i="67"/>
  <c r="DV805" i="67"/>
  <c r="DW805" i="67"/>
  <c r="DX805" i="67"/>
  <c r="DY805" i="67"/>
  <c r="DZ805" i="67"/>
  <c r="A806" i="67"/>
  <c r="B806" i="67"/>
  <c r="C806" i="67"/>
  <c r="D806" i="67"/>
  <c r="E806" i="67"/>
  <c r="F806" i="67"/>
  <c r="G806" i="67"/>
  <c r="H806" i="67"/>
  <c r="I806" i="67"/>
  <c r="J806" i="67"/>
  <c r="K806" i="67"/>
  <c r="L806" i="67"/>
  <c r="M806" i="67"/>
  <c r="N806" i="67"/>
  <c r="O806" i="67"/>
  <c r="P806" i="67"/>
  <c r="Q806" i="67"/>
  <c r="R806" i="67"/>
  <c r="S806" i="67"/>
  <c r="T806" i="67"/>
  <c r="U806" i="67"/>
  <c r="V806" i="67"/>
  <c r="W806" i="67"/>
  <c r="X806" i="67"/>
  <c r="Y806" i="67"/>
  <c r="Z806" i="67"/>
  <c r="AA806" i="67"/>
  <c r="AB806" i="67"/>
  <c r="AC806" i="67"/>
  <c r="AD806" i="67"/>
  <c r="AE806" i="67"/>
  <c r="AF806" i="67"/>
  <c r="AG806" i="67"/>
  <c r="AH806" i="67"/>
  <c r="AI806" i="67"/>
  <c r="AJ806" i="67"/>
  <c r="AK806" i="67"/>
  <c r="AL806" i="67"/>
  <c r="AM806" i="67"/>
  <c r="AN806" i="67"/>
  <c r="AO806" i="67"/>
  <c r="AP806" i="67"/>
  <c r="AQ806" i="67"/>
  <c r="AR806" i="67"/>
  <c r="AS806" i="67"/>
  <c r="AT806" i="67"/>
  <c r="AU806" i="67"/>
  <c r="AV806" i="67"/>
  <c r="AW806" i="67"/>
  <c r="AX806" i="67"/>
  <c r="AY806" i="67"/>
  <c r="AZ806" i="67"/>
  <c r="BA806" i="67"/>
  <c r="BB806" i="67"/>
  <c r="BC806" i="67"/>
  <c r="BD806" i="67"/>
  <c r="BE806" i="67"/>
  <c r="BF806" i="67"/>
  <c r="BG806" i="67"/>
  <c r="BH806" i="67"/>
  <c r="BI806" i="67"/>
  <c r="BJ806" i="67"/>
  <c r="BK806" i="67"/>
  <c r="BL806" i="67"/>
  <c r="BM806" i="67"/>
  <c r="BN806" i="67"/>
  <c r="BO806" i="67"/>
  <c r="BP806" i="67"/>
  <c r="BQ806" i="67"/>
  <c r="BR806" i="67"/>
  <c r="CF806" i="67"/>
  <c r="CH806" i="67"/>
  <c r="CI806" i="67"/>
  <c r="CJ806" i="67"/>
  <c r="CK806" i="67"/>
  <c r="CL806" i="67"/>
  <c r="CM806" i="67"/>
  <c r="CN806" i="67"/>
  <c r="CO806" i="67"/>
  <c r="CP806" i="67"/>
  <c r="CQ806" i="67"/>
  <c r="CR806" i="67"/>
  <c r="CS806" i="67"/>
  <c r="CT806" i="67"/>
  <c r="CU806" i="67"/>
  <c r="CV806" i="67"/>
  <c r="CW806" i="67"/>
  <c r="CX806" i="67"/>
  <c r="CY806" i="67"/>
  <c r="CZ806" i="67"/>
  <c r="DA806" i="67"/>
  <c r="DB806" i="67"/>
  <c r="DC806" i="67"/>
  <c r="DD806" i="67"/>
  <c r="DE806" i="67"/>
  <c r="DF806" i="67"/>
  <c r="DG806" i="67"/>
  <c r="DH806" i="67"/>
  <c r="DI806" i="67"/>
  <c r="DJ806" i="67"/>
  <c r="DK806" i="67"/>
  <c r="DL806" i="67"/>
  <c r="DM806" i="67"/>
  <c r="DN806" i="67"/>
  <c r="DO806" i="67"/>
  <c r="DP806" i="67"/>
  <c r="DQ806" i="67"/>
  <c r="DR806" i="67"/>
  <c r="DS806" i="67"/>
  <c r="DT806" i="67"/>
  <c r="DU806" i="67"/>
  <c r="DV806" i="67"/>
  <c r="DW806" i="67"/>
  <c r="DX806" i="67"/>
  <c r="DY806" i="67"/>
  <c r="A807" i="67"/>
  <c r="B807" i="67"/>
  <c r="C807" i="67"/>
  <c r="D807" i="67"/>
  <c r="E807" i="67"/>
  <c r="F807" i="67"/>
  <c r="G807" i="67"/>
  <c r="H807" i="67"/>
  <c r="I807" i="67"/>
  <c r="J807" i="67"/>
  <c r="K807" i="67"/>
  <c r="L807" i="67"/>
  <c r="M807" i="67"/>
  <c r="N807" i="67"/>
  <c r="O807" i="67"/>
  <c r="P807" i="67"/>
  <c r="Q807" i="67"/>
  <c r="R807" i="67"/>
  <c r="S807" i="67"/>
  <c r="T807" i="67"/>
  <c r="U807" i="67"/>
  <c r="V807" i="67"/>
  <c r="W807" i="67"/>
  <c r="X807" i="67"/>
  <c r="Y807" i="67"/>
  <c r="Z807" i="67"/>
  <c r="AA807" i="67"/>
  <c r="AB807" i="67"/>
  <c r="AC807" i="67"/>
  <c r="AD807" i="67"/>
  <c r="AE807" i="67"/>
  <c r="AF807" i="67"/>
  <c r="AG807" i="67"/>
  <c r="AH807" i="67"/>
  <c r="AI807" i="67"/>
  <c r="AJ807" i="67"/>
  <c r="AK807" i="67"/>
  <c r="AL807" i="67"/>
  <c r="AM807" i="67"/>
  <c r="AN807" i="67"/>
  <c r="AO807" i="67"/>
  <c r="AP807" i="67"/>
  <c r="AQ807" i="67"/>
  <c r="AR807" i="67"/>
  <c r="AS807" i="67"/>
  <c r="AT807" i="67"/>
  <c r="AU807" i="67"/>
  <c r="AV807" i="67"/>
  <c r="AW807" i="67"/>
  <c r="AX807" i="67"/>
  <c r="AY807" i="67"/>
  <c r="AZ807" i="67"/>
  <c r="BA807" i="67"/>
  <c r="BB807" i="67"/>
  <c r="BC807" i="67"/>
  <c r="BD807" i="67"/>
  <c r="BE807" i="67"/>
  <c r="BF807" i="67"/>
  <c r="BG807" i="67"/>
  <c r="BH807" i="67"/>
  <c r="BI807" i="67"/>
  <c r="BJ807" i="67"/>
  <c r="BK807" i="67"/>
  <c r="BL807" i="67"/>
  <c r="BM807" i="67"/>
  <c r="BN807" i="67"/>
  <c r="BO807" i="67"/>
  <c r="BP807" i="67"/>
  <c r="BQ807" i="67"/>
  <c r="BR807" i="67"/>
  <c r="CH807" i="67"/>
  <c r="CI807" i="67"/>
  <c r="CJ807" i="67"/>
  <c r="CK807" i="67"/>
  <c r="CL807" i="67"/>
  <c r="CM807" i="67"/>
  <c r="CN807" i="67"/>
  <c r="CO807" i="67"/>
  <c r="CP807" i="67"/>
  <c r="CQ807" i="67"/>
  <c r="CR807" i="67"/>
  <c r="CS807" i="67"/>
  <c r="CT807" i="67"/>
  <c r="CU807" i="67"/>
  <c r="CV807" i="67"/>
  <c r="CW807" i="67"/>
  <c r="CX807" i="67"/>
  <c r="CY807" i="67"/>
  <c r="CZ807" i="67"/>
  <c r="DA807" i="67"/>
  <c r="DB807" i="67"/>
  <c r="DC807" i="67"/>
  <c r="DD807" i="67"/>
  <c r="DE807" i="67"/>
  <c r="DF807" i="67"/>
  <c r="DG807" i="67"/>
  <c r="DH807" i="67"/>
  <c r="DI807" i="67"/>
  <c r="DJ807" i="67"/>
  <c r="DK807" i="67"/>
  <c r="DL807" i="67"/>
  <c r="DM807" i="67"/>
  <c r="DN807" i="67"/>
  <c r="DO807" i="67"/>
  <c r="DP807" i="67"/>
  <c r="DQ807" i="67"/>
  <c r="DR807" i="67"/>
  <c r="DS807" i="67"/>
  <c r="DT807" i="67"/>
  <c r="DU807" i="67"/>
  <c r="DV807" i="67"/>
  <c r="DW807" i="67"/>
  <c r="DX807" i="67"/>
  <c r="DY807" i="67"/>
  <c r="DZ807" i="67"/>
  <c r="EA807" i="67"/>
  <c r="EB807" i="67"/>
  <c r="EC807" i="67"/>
  <c r="ED807" i="67"/>
  <c r="EE807" i="67"/>
  <c r="EF807" i="67"/>
  <c r="EG807" i="67"/>
  <c r="EH807" i="67"/>
  <c r="EI807" i="67"/>
  <c r="EJ807" i="67"/>
  <c r="A808" i="67"/>
  <c r="B808" i="67"/>
  <c r="C808" i="67"/>
  <c r="D808" i="67"/>
  <c r="E808" i="67"/>
  <c r="F808" i="67"/>
  <c r="G808" i="67"/>
  <c r="H808" i="67"/>
  <c r="I808" i="67"/>
  <c r="J808" i="67"/>
  <c r="K808" i="67"/>
  <c r="L808" i="67"/>
  <c r="M808" i="67"/>
  <c r="N808" i="67"/>
  <c r="O808" i="67"/>
  <c r="P808" i="67"/>
  <c r="Q808" i="67"/>
  <c r="R808" i="67"/>
  <c r="S808" i="67"/>
  <c r="T808" i="67"/>
  <c r="U808" i="67"/>
  <c r="V808" i="67"/>
  <c r="W808" i="67"/>
  <c r="X808" i="67"/>
  <c r="Y808" i="67"/>
  <c r="Z808" i="67"/>
  <c r="AA808" i="67"/>
  <c r="AB808" i="67"/>
  <c r="AC808" i="67"/>
  <c r="AD808" i="67"/>
  <c r="AE808" i="67"/>
  <c r="AF808" i="67"/>
  <c r="AG808" i="67"/>
  <c r="AH808" i="67"/>
  <c r="AI808" i="67"/>
  <c r="AJ808" i="67"/>
  <c r="AK808" i="67"/>
  <c r="AL808" i="67"/>
  <c r="AM808" i="67"/>
  <c r="AN808" i="67"/>
  <c r="AO808" i="67"/>
  <c r="AP808" i="67"/>
  <c r="AQ808" i="67"/>
  <c r="AR808" i="67"/>
  <c r="AS808" i="67"/>
  <c r="AT808" i="67"/>
  <c r="AU808" i="67"/>
  <c r="AV808" i="67"/>
  <c r="AW808" i="67"/>
  <c r="AX808" i="67"/>
  <c r="AY808" i="67"/>
  <c r="AZ808" i="67"/>
  <c r="BA808" i="67"/>
  <c r="BB808" i="67"/>
  <c r="BC808" i="67"/>
  <c r="BD808" i="67"/>
  <c r="BE808" i="67"/>
  <c r="BF808" i="67"/>
  <c r="BG808" i="67"/>
  <c r="BH808" i="67"/>
  <c r="BI808" i="67"/>
  <c r="BJ808" i="67"/>
  <c r="BK808" i="67"/>
  <c r="BL808" i="67"/>
  <c r="BM808" i="67"/>
  <c r="BN808" i="67"/>
  <c r="BO808" i="67"/>
  <c r="BP808" i="67"/>
  <c r="BQ808" i="67"/>
  <c r="BR808" i="67"/>
  <c r="BS808" i="67"/>
  <c r="BT808" i="67"/>
  <c r="BU808" i="67"/>
  <c r="CH808" i="67"/>
  <c r="CI808" i="67"/>
  <c r="CJ808" i="67"/>
  <c r="CK808" i="67"/>
  <c r="CL808" i="67"/>
  <c r="CM808" i="67"/>
  <c r="CN808" i="67"/>
  <c r="CO808" i="67"/>
  <c r="CP808" i="67"/>
  <c r="CQ808" i="67"/>
  <c r="CR808" i="67"/>
  <c r="CS808" i="67"/>
  <c r="CT808" i="67"/>
  <c r="CU808" i="67"/>
  <c r="CV808" i="67"/>
  <c r="CW808" i="67"/>
  <c r="CX808" i="67"/>
  <c r="CY808" i="67"/>
  <c r="CZ808" i="67"/>
  <c r="DA808" i="67"/>
  <c r="DB808" i="67"/>
  <c r="DC808" i="67"/>
  <c r="DD808" i="67"/>
  <c r="DE808" i="67"/>
  <c r="DF808" i="67"/>
  <c r="DG808" i="67"/>
  <c r="DH808" i="67"/>
  <c r="DI808" i="67"/>
  <c r="DJ808" i="67"/>
  <c r="DK808" i="67"/>
  <c r="DL808" i="67"/>
  <c r="DM808" i="67"/>
  <c r="DN808" i="67"/>
  <c r="DO808" i="67"/>
  <c r="DP808" i="67"/>
  <c r="DQ808" i="67"/>
  <c r="DR808" i="67"/>
  <c r="DS808" i="67"/>
  <c r="DT808" i="67"/>
  <c r="DU808" i="67"/>
  <c r="DV808" i="67"/>
  <c r="DW808" i="67"/>
  <c r="DX808" i="67"/>
  <c r="DY808" i="67"/>
  <c r="DZ808" i="67"/>
  <c r="EA808" i="67"/>
  <c r="EB808" i="67"/>
  <c r="EC808" i="67"/>
  <c r="ED808" i="67"/>
  <c r="EE808" i="67"/>
  <c r="EF808" i="67"/>
  <c r="EG808" i="67"/>
  <c r="EH808" i="67"/>
  <c r="EI808" i="67"/>
  <c r="EJ808" i="67"/>
  <c r="A809" i="67"/>
  <c r="B809" i="67"/>
  <c r="C809" i="67"/>
  <c r="D809" i="67"/>
  <c r="E809" i="67"/>
  <c r="F809" i="67"/>
  <c r="G809" i="67"/>
  <c r="H809" i="67"/>
  <c r="I809" i="67"/>
  <c r="J809" i="67"/>
  <c r="K809" i="67"/>
  <c r="L809" i="67"/>
  <c r="M809" i="67"/>
  <c r="N809" i="67"/>
  <c r="O809" i="67"/>
  <c r="P809" i="67"/>
  <c r="Q809" i="67"/>
  <c r="R809" i="67"/>
  <c r="S809" i="67"/>
  <c r="T809" i="67"/>
  <c r="U809" i="67"/>
  <c r="V809" i="67"/>
  <c r="W809" i="67"/>
  <c r="X809" i="67"/>
  <c r="Y809" i="67"/>
  <c r="Z809" i="67"/>
  <c r="AA809" i="67"/>
  <c r="AB809" i="67"/>
  <c r="AC809" i="67"/>
  <c r="AD809" i="67"/>
  <c r="AE809" i="67"/>
  <c r="AF809" i="67"/>
  <c r="AG809" i="67"/>
  <c r="AH809" i="67"/>
  <c r="AI809" i="67"/>
  <c r="AJ809" i="67"/>
  <c r="AK809" i="67"/>
  <c r="AL809" i="67"/>
  <c r="AM809" i="67"/>
  <c r="AN809" i="67"/>
  <c r="AO809" i="67"/>
  <c r="AP809" i="67"/>
  <c r="AQ809" i="67"/>
  <c r="AR809" i="67"/>
  <c r="AS809" i="67"/>
  <c r="AT809" i="67"/>
  <c r="AU809" i="67"/>
  <c r="AV809" i="67"/>
  <c r="AW809" i="67"/>
  <c r="AX809" i="67"/>
  <c r="AY809" i="67"/>
  <c r="AZ809" i="67"/>
  <c r="BA809" i="67"/>
  <c r="BB809" i="67"/>
  <c r="BC809" i="67"/>
  <c r="BD809" i="67"/>
  <c r="BE809" i="67"/>
  <c r="BF809" i="67"/>
  <c r="BG809" i="67"/>
  <c r="BH809" i="67"/>
  <c r="BI809" i="67"/>
  <c r="BJ809" i="67"/>
  <c r="BK809" i="67"/>
  <c r="BL809" i="67"/>
  <c r="BM809" i="67"/>
  <c r="BN809" i="67"/>
  <c r="BO809" i="67"/>
  <c r="BP809" i="67"/>
  <c r="BQ809" i="67"/>
  <c r="BR809" i="67"/>
  <c r="BS809" i="67"/>
  <c r="BT809" i="67"/>
  <c r="BU809" i="67"/>
  <c r="BV809" i="67"/>
  <c r="BW809" i="67"/>
  <c r="BX809" i="67"/>
  <c r="BY809" i="67"/>
  <c r="BZ809" i="67"/>
  <c r="CA809" i="67"/>
  <c r="CB809" i="67"/>
  <c r="CC809" i="67"/>
  <c r="CD809" i="67"/>
  <c r="CE809" i="67"/>
  <c r="CF809" i="67"/>
  <c r="CG809" i="67"/>
  <c r="CH809" i="67"/>
  <c r="CI809" i="67"/>
  <c r="CJ809" i="67"/>
  <c r="CK809" i="67"/>
  <c r="CL809" i="67"/>
  <c r="CM809" i="67"/>
  <c r="CN809" i="67"/>
  <c r="CO809" i="67"/>
  <c r="CP809" i="67"/>
  <c r="CQ809" i="67"/>
  <c r="CR809" i="67"/>
  <c r="CS809" i="67"/>
  <c r="CT809" i="67"/>
  <c r="CU809" i="67"/>
  <c r="CV809" i="67"/>
  <c r="CW809" i="67"/>
  <c r="CX809" i="67"/>
  <c r="CY809" i="67"/>
  <c r="CZ809" i="67"/>
  <c r="DA809" i="67"/>
  <c r="DB809" i="67"/>
  <c r="DC809" i="67"/>
  <c r="DD809" i="67"/>
  <c r="DE809" i="67"/>
  <c r="DF809" i="67"/>
  <c r="DG809" i="67"/>
  <c r="DH809" i="67"/>
  <c r="DI809" i="67"/>
  <c r="DJ809" i="67"/>
  <c r="DK809" i="67"/>
  <c r="DL809" i="67"/>
  <c r="DM809" i="67"/>
  <c r="DN809" i="67"/>
  <c r="DO809" i="67"/>
  <c r="DP809" i="67"/>
  <c r="DQ809" i="67"/>
  <c r="DR809" i="67"/>
  <c r="DS809" i="67"/>
  <c r="DT809" i="67"/>
  <c r="DU809" i="67"/>
  <c r="DV809" i="67"/>
  <c r="DW809" i="67"/>
  <c r="DX809" i="67"/>
  <c r="DY809" i="67"/>
  <c r="DZ809" i="67"/>
  <c r="EA809" i="67"/>
  <c r="EB809" i="67"/>
  <c r="EC809" i="67"/>
  <c r="ED809" i="67"/>
  <c r="EE809" i="67"/>
  <c r="EF809" i="67"/>
  <c r="EG809" i="67"/>
  <c r="EH809" i="67"/>
  <c r="EI809" i="67"/>
  <c r="EJ809" i="67"/>
  <c r="A810" i="67"/>
  <c r="B810" i="67"/>
  <c r="C810" i="67"/>
  <c r="D810" i="67"/>
  <c r="E810" i="67"/>
  <c r="F810" i="67"/>
  <c r="G810" i="67"/>
  <c r="H810" i="67"/>
  <c r="I810" i="67"/>
  <c r="J810" i="67"/>
  <c r="K810" i="67"/>
  <c r="L810" i="67"/>
  <c r="M810" i="67"/>
  <c r="N810" i="67"/>
  <c r="O810" i="67"/>
  <c r="P810" i="67"/>
  <c r="Q810" i="67"/>
  <c r="R810" i="67"/>
  <c r="S810" i="67"/>
  <c r="T810" i="67"/>
  <c r="U810" i="67"/>
  <c r="V810" i="67"/>
  <c r="W810" i="67"/>
  <c r="X810" i="67"/>
  <c r="Y810" i="67"/>
  <c r="Z810" i="67"/>
  <c r="AA810" i="67"/>
  <c r="AB810" i="67"/>
  <c r="AC810" i="67"/>
  <c r="AD810" i="67"/>
  <c r="AE810" i="67"/>
  <c r="AF810" i="67"/>
  <c r="AG810" i="67"/>
  <c r="AH810" i="67"/>
  <c r="AI810" i="67"/>
  <c r="AJ810" i="67"/>
  <c r="AK810" i="67"/>
  <c r="AL810" i="67"/>
  <c r="AM810" i="67"/>
  <c r="AN810" i="67"/>
  <c r="AO810" i="67"/>
  <c r="AP810" i="67"/>
  <c r="AQ810" i="67"/>
  <c r="AR810" i="67"/>
  <c r="AS810" i="67"/>
  <c r="AT810" i="67"/>
  <c r="AU810" i="67"/>
  <c r="AV810" i="67"/>
  <c r="AW810" i="67"/>
  <c r="AX810" i="67"/>
  <c r="AY810" i="67"/>
  <c r="AZ810" i="67"/>
  <c r="BA810" i="67"/>
  <c r="BB810" i="67"/>
  <c r="BC810" i="67"/>
  <c r="BD810" i="67"/>
  <c r="BE810" i="67"/>
  <c r="BF810" i="67"/>
  <c r="BG810" i="67"/>
  <c r="BH810" i="67"/>
  <c r="BI810" i="67"/>
  <c r="BJ810" i="67"/>
  <c r="BK810" i="67"/>
  <c r="BL810" i="67"/>
  <c r="BM810" i="67"/>
  <c r="BN810" i="67"/>
  <c r="BO810" i="67"/>
  <c r="BP810" i="67"/>
  <c r="BQ810" i="67"/>
  <c r="CF810" i="67"/>
  <c r="CH810" i="67"/>
  <c r="CI810" i="67"/>
  <c r="CJ810" i="67"/>
  <c r="CK810" i="67"/>
  <c r="CL810" i="67"/>
  <c r="CM810" i="67"/>
  <c r="CN810" i="67"/>
  <c r="CO810" i="67"/>
  <c r="CP810" i="67"/>
  <c r="CQ810" i="67"/>
  <c r="CR810" i="67"/>
  <c r="CS810" i="67"/>
  <c r="CT810" i="67"/>
  <c r="CU810" i="67"/>
  <c r="CV810" i="67"/>
  <c r="CW810" i="67"/>
  <c r="CX810" i="67"/>
  <c r="CY810" i="67"/>
  <c r="CZ810" i="67"/>
  <c r="DA810" i="67"/>
  <c r="DB810" i="67"/>
  <c r="DC810" i="67"/>
  <c r="DD810" i="67"/>
  <c r="DE810" i="67"/>
  <c r="DF810" i="67"/>
  <c r="DG810" i="67"/>
  <c r="DH810" i="67"/>
  <c r="DI810" i="67"/>
  <c r="DJ810" i="67"/>
  <c r="DK810" i="67"/>
  <c r="DL810" i="67"/>
  <c r="DM810" i="67"/>
  <c r="DN810" i="67"/>
  <c r="DO810" i="67"/>
  <c r="DP810" i="67"/>
  <c r="DQ810" i="67"/>
  <c r="DR810" i="67"/>
  <c r="DS810" i="67"/>
  <c r="DT810" i="67"/>
  <c r="DU810" i="67"/>
  <c r="DV810" i="67"/>
  <c r="DW810" i="67"/>
  <c r="DX810" i="67"/>
  <c r="DY810" i="67"/>
  <c r="A811" i="67"/>
  <c r="B811" i="67"/>
  <c r="C811" i="67"/>
  <c r="D811" i="67"/>
  <c r="E811" i="67"/>
  <c r="F811" i="67"/>
  <c r="G811" i="67"/>
  <c r="H811" i="67"/>
  <c r="I811" i="67"/>
  <c r="J811" i="67"/>
  <c r="K811" i="67"/>
  <c r="L811" i="67"/>
  <c r="M811" i="67"/>
  <c r="N811" i="67"/>
  <c r="O811" i="67"/>
  <c r="P811" i="67"/>
  <c r="Q811" i="67"/>
  <c r="R811" i="67"/>
  <c r="S811" i="67"/>
  <c r="T811" i="67"/>
  <c r="U811" i="67"/>
  <c r="V811" i="67"/>
  <c r="W811" i="67"/>
  <c r="X811" i="67"/>
  <c r="Y811" i="67"/>
  <c r="Z811" i="67"/>
  <c r="AA811" i="67"/>
  <c r="AB811" i="67"/>
  <c r="AC811" i="67"/>
  <c r="AD811" i="67"/>
  <c r="AE811" i="67"/>
  <c r="AF811" i="67"/>
  <c r="AG811" i="67"/>
  <c r="AH811" i="67"/>
  <c r="AI811" i="67"/>
  <c r="AJ811" i="67"/>
  <c r="AK811" i="67"/>
  <c r="AL811" i="67"/>
  <c r="AM811" i="67"/>
  <c r="AN811" i="67"/>
  <c r="AO811" i="67"/>
  <c r="AP811" i="67"/>
  <c r="AQ811" i="67"/>
  <c r="AR811" i="67"/>
  <c r="AS811" i="67"/>
  <c r="AT811" i="67"/>
  <c r="AU811" i="67"/>
  <c r="AV811" i="67"/>
  <c r="AW811" i="67"/>
  <c r="AX811" i="67"/>
  <c r="AY811" i="67"/>
  <c r="AZ811" i="67"/>
  <c r="BA811" i="67"/>
  <c r="BB811" i="67"/>
  <c r="BC811" i="67"/>
  <c r="BD811" i="67"/>
  <c r="BE811" i="67"/>
  <c r="BF811" i="67"/>
  <c r="BG811" i="67"/>
  <c r="BH811" i="67"/>
  <c r="BI811" i="67"/>
  <c r="BJ811" i="67"/>
  <c r="BK811" i="67"/>
  <c r="BL811" i="67"/>
  <c r="BM811" i="67"/>
  <c r="BN811" i="67"/>
  <c r="BO811" i="67"/>
  <c r="BP811" i="67"/>
  <c r="BQ811" i="67"/>
  <c r="BR811" i="67"/>
  <c r="BS811" i="67"/>
  <c r="BT811" i="67"/>
  <c r="BU811" i="67"/>
  <c r="CF811" i="67"/>
  <c r="CH811" i="67"/>
  <c r="CI811" i="67"/>
  <c r="CJ811" i="67"/>
  <c r="CK811" i="67"/>
  <c r="CL811" i="67"/>
  <c r="CM811" i="67"/>
  <c r="CN811" i="67"/>
  <c r="CO811" i="67"/>
  <c r="CP811" i="67"/>
  <c r="CQ811" i="67"/>
  <c r="CR811" i="67"/>
  <c r="CS811" i="67"/>
  <c r="CT811" i="67"/>
  <c r="CU811" i="67"/>
  <c r="CV811" i="67"/>
  <c r="CW811" i="67"/>
  <c r="CX811" i="67"/>
  <c r="CY811" i="67"/>
  <c r="CZ811" i="67"/>
  <c r="DA811" i="67"/>
  <c r="DB811" i="67"/>
  <c r="DC811" i="67"/>
  <c r="DD811" i="67"/>
  <c r="DE811" i="67"/>
  <c r="DF811" i="67"/>
  <c r="DG811" i="67"/>
  <c r="DH811" i="67"/>
  <c r="DI811" i="67"/>
  <c r="DJ811" i="67"/>
  <c r="DK811" i="67"/>
  <c r="DL811" i="67"/>
  <c r="DM811" i="67"/>
  <c r="DN811" i="67"/>
  <c r="DO811" i="67"/>
  <c r="DP811" i="67"/>
  <c r="DQ811" i="67"/>
  <c r="DR811" i="67"/>
  <c r="DS811" i="67"/>
  <c r="DT811" i="67"/>
  <c r="DU811" i="67"/>
  <c r="DV811" i="67"/>
  <c r="DW811" i="67"/>
  <c r="DX811" i="67"/>
  <c r="DY811" i="67"/>
  <c r="DZ811" i="67"/>
  <c r="A812" i="67"/>
  <c r="B812" i="67"/>
  <c r="C812" i="67"/>
  <c r="D812" i="67"/>
  <c r="E812" i="67"/>
  <c r="F812" i="67"/>
  <c r="G812" i="67"/>
  <c r="H812" i="67"/>
  <c r="I812" i="67"/>
  <c r="J812" i="67"/>
  <c r="K812" i="67"/>
  <c r="L812" i="67"/>
  <c r="M812" i="67"/>
  <c r="N812" i="67"/>
  <c r="O812" i="67"/>
  <c r="P812" i="67"/>
  <c r="Q812" i="67"/>
  <c r="R812" i="67"/>
  <c r="S812" i="67"/>
  <c r="T812" i="67"/>
  <c r="U812" i="67"/>
  <c r="V812" i="67"/>
  <c r="W812" i="67"/>
  <c r="X812" i="67"/>
  <c r="Y812" i="67"/>
  <c r="Z812" i="67"/>
  <c r="AA812" i="67"/>
  <c r="AB812" i="67"/>
  <c r="AC812" i="67"/>
  <c r="AD812" i="67"/>
  <c r="AE812" i="67"/>
  <c r="AF812" i="67"/>
  <c r="AG812" i="67"/>
  <c r="AH812" i="67"/>
  <c r="AI812" i="67"/>
  <c r="AJ812" i="67"/>
  <c r="AK812" i="67"/>
  <c r="AL812" i="67"/>
  <c r="AM812" i="67"/>
  <c r="AN812" i="67"/>
  <c r="AO812" i="67"/>
  <c r="AP812" i="67"/>
  <c r="AQ812" i="67"/>
  <c r="AR812" i="67"/>
  <c r="AS812" i="67"/>
  <c r="AT812" i="67"/>
  <c r="AU812" i="67"/>
  <c r="AV812" i="67"/>
  <c r="AW812" i="67"/>
  <c r="AX812" i="67"/>
  <c r="AY812" i="67"/>
  <c r="AZ812" i="67"/>
  <c r="BA812" i="67"/>
  <c r="BB812" i="67"/>
  <c r="BC812" i="67"/>
  <c r="BD812" i="67"/>
  <c r="BE812" i="67"/>
  <c r="BF812" i="67"/>
  <c r="BG812" i="67"/>
  <c r="BH812" i="67"/>
  <c r="BI812" i="67"/>
  <c r="BJ812" i="67"/>
  <c r="BK812" i="67"/>
  <c r="BL812" i="67"/>
  <c r="BM812" i="67"/>
  <c r="BN812" i="67"/>
  <c r="BO812" i="67"/>
  <c r="BP812" i="67"/>
  <c r="BQ812" i="67"/>
  <c r="BR812" i="67"/>
  <c r="BS812" i="67"/>
  <c r="BT812" i="67"/>
  <c r="BU812" i="67"/>
  <c r="CF812" i="67"/>
  <c r="CH812" i="67"/>
  <c r="CI812" i="67"/>
  <c r="CJ812" i="67"/>
  <c r="CK812" i="67"/>
  <c r="CL812" i="67"/>
  <c r="CM812" i="67"/>
  <c r="CN812" i="67"/>
  <c r="CO812" i="67"/>
  <c r="CP812" i="67"/>
  <c r="CQ812" i="67"/>
  <c r="CR812" i="67"/>
  <c r="CS812" i="67"/>
  <c r="CT812" i="67"/>
  <c r="CU812" i="67"/>
  <c r="CV812" i="67"/>
  <c r="CW812" i="67"/>
  <c r="CX812" i="67"/>
  <c r="CY812" i="67"/>
  <c r="CZ812" i="67"/>
  <c r="DA812" i="67"/>
  <c r="DB812" i="67"/>
  <c r="DC812" i="67"/>
  <c r="DD812" i="67"/>
  <c r="DE812" i="67"/>
  <c r="DF812" i="67"/>
  <c r="DG812" i="67"/>
  <c r="DH812" i="67"/>
  <c r="DI812" i="67"/>
  <c r="DJ812" i="67"/>
  <c r="DK812" i="67"/>
  <c r="DL812" i="67"/>
  <c r="DM812" i="67"/>
  <c r="DN812" i="67"/>
  <c r="DO812" i="67"/>
  <c r="DP812" i="67"/>
  <c r="DQ812" i="67"/>
  <c r="DR812" i="67"/>
  <c r="DS812" i="67"/>
  <c r="DT812" i="67"/>
  <c r="DU812" i="67"/>
  <c r="DV812" i="67"/>
  <c r="DW812" i="67"/>
  <c r="DX812" i="67"/>
  <c r="A813" i="67"/>
  <c r="B813" i="67"/>
  <c r="C813" i="67"/>
  <c r="D813" i="67"/>
  <c r="E813" i="67"/>
  <c r="F813" i="67"/>
  <c r="G813" i="67"/>
  <c r="H813" i="67"/>
  <c r="I813" i="67"/>
  <c r="J813" i="67"/>
  <c r="K813" i="67"/>
  <c r="L813" i="67"/>
  <c r="M813" i="67"/>
  <c r="N813" i="67"/>
  <c r="O813" i="67"/>
  <c r="P813" i="67"/>
  <c r="Q813" i="67"/>
  <c r="R813" i="67"/>
  <c r="S813" i="67"/>
  <c r="T813" i="67"/>
  <c r="U813" i="67"/>
  <c r="V813" i="67"/>
  <c r="W813" i="67"/>
  <c r="X813" i="67"/>
  <c r="Y813" i="67"/>
  <c r="Z813" i="67"/>
  <c r="AA813" i="67"/>
  <c r="AB813" i="67"/>
  <c r="AC813" i="67"/>
  <c r="AD813" i="67"/>
  <c r="AE813" i="67"/>
  <c r="AF813" i="67"/>
  <c r="AG813" i="67"/>
  <c r="AH813" i="67"/>
  <c r="AI813" i="67"/>
  <c r="AJ813" i="67"/>
  <c r="AK813" i="67"/>
  <c r="AL813" i="67"/>
  <c r="AM813" i="67"/>
  <c r="AN813" i="67"/>
  <c r="AO813" i="67"/>
  <c r="AP813" i="67"/>
  <c r="AQ813" i="67"/>
  <c r="AR813" i="67"/>
  <c r="AS813" i="67"/>
  <c r="AT813" i="67"/>
  <c r="AU813" i="67"/>
  <c r="AV813" i="67"/>
  <c r="AW813" i="67"/>
  <c r="AX813" i="67"/>
  <c r="AY813" i="67"/>
  <c r="AZ813" i="67"/>
  <c r="BA813" i="67"/>
  <c r="BB813" i="67"/>
  <c r="BC813" i="67"/>
  <c r="BD813" i="67"/>
  <c r="BE813" i="67"/>
  <c r="BF813" i="67"/>
  <c r="BG813" i="67"/>
  <c r="BH813" i="67"/>
  <c r="BI813" i="67"/>
  <c r="BJ813" i="67"/>
  <c r="BK813" i="67"/>
  <c r="BL813" i="67"/>
  <c r="BM813" i="67"/>
  <c r="BN813" i="67"/>
  <c r="BO813" i="67"/>
  <c r="BP813" i="67"/>
  <c r="BQ813" i="67"/>
  <c r="BR813" i="67"/>
  <c r="CH813" i="67"/>
  <c r="CI813" i="67"/>
  <c r="CJ813" i="67"/>
  <c r="CK813" i="67"/>
  <c r="CL813" i="67"/>
  <c r="CM813" i="67"/>
  <c r="CN813" i="67"/>
  <c r="CO813" i="67"/>
  <c r="CP813" i="67"/>
  <c r="CQ813" i="67"/>
  <c r="CR813" i="67"/>
  <c r="CS813" i="67"/>
  <c r="CT813" i="67"/>
  <c r="CU813" i="67"/>
  <c r="CV813" i="67"/>
  <c r="CW813" i="67"/>
  <c r="CX813" i="67"/>
  <c r="CY813" i="67"/>
  <c r="CZ813" i="67"/>
  <c r="DA813" i="67"/>
  <c r="DB813" i="67"/>
  <c r="DC813" i="67"/>
  <c r="DD813" i="67"/>
  <c r="DE813" i="67"/>
  <c r="DF813" i="67"/>
  <c r="DG813" i="67"/>
  <c r="DH813" i="67"/>
  <c r="DI813" i="67"/>
  <c r="DJ813" i="67"/>
  <c r="DK813" i="67"/>
  <c r="DL813" i="67"/>
  <c r="DM813" i="67"/>
  <c r="DN813" i="67"/>
  <c r="DO813" i="67"/>
  <c r="DP813" i="67"/>
  <c r="DQ813" i="67"/>
  <c r="DR813" i="67"/>
  <c r="DS813" i="67"/>
  <c r="DT813" i="67"/>
  <c r="DU813" i="67"/>
  <c r="DV813" i="67"/>
  <c r="DW813" i="67"/>
  <c r="DX813" i="67"/>
  <c r="DY813" i="67"/>
  <c r="DZ813" i="67"/>
  <c r="EA813" i="67"/>
  <c r="EB813" i="67"/>
  <c r="EC813" i="67"/>
  <c r="ED813" i="67"/>
  <c r="EE813" i="67"/>
  <c r="EF813" i="67"/>
  <c r="EG813" i="67"/>
  <c r="EH813" i="67"/>
  <c r="EI813" i="67"/>
  <c r="EJ813" i="67"/>
  <c r="A814" i="67"/>
  <c r="B814" i="67"/>
  <c r="C814" i="67"/>
  <c r="D814" i="67"/>
  <c r="E814" i="67"/>
  <c r="F814" i="67"/>
  <c r="G814" i="67"/>
  <c r="H814" i="67"/>
  <c r="I814" i="67"/>
  <c r="J814" i="67"/>
  <c r="K814" i="67"/>
  <c r="L814" i="67"/>
  <c r="M814" i="67"/>
  <c r="N814" i="67"/>
  <c r="O814" i="67"/>
  <c r="P814" i="67"/>
  <c r="Q814" i="67"/>
  <c r="R814" i="67"/>
  <c r="S814" i="67"/>
  <c r="T814" i="67"/>
  <c r="U814" i="67"/>
  <c r="V814" i="67"/>
  <c r="W814" i="67"/>
  <c r="X814" i="67"/>
  <c r="Y814" i="67"/>
  <c r="Z814" i="67"/>
  <c r="AA814" i="67"/>
  <c r="AB814" i="67"/>
  <c r="AC814" i="67"/>
  <c r="AD814" i="67"/>
  <c r="AE814" i="67"/>
  <c r="AF814" i="67"/>
  <c r="AG814" i="67"/>
  <c r="AH814" i="67"/>
  <c r="AI814" i="67"/>
  <c r="AJ814" i="67"/>
  <c r="AK814" i="67"/>
  <c r="AL814" i="67"/>
  <c r="AM814" i="67"/>
  <c r="AN814" i="67"/>
  <c r="AO814" i="67"/>
  <c r="AP814" i="67"/>
  <c r="AQ814" i="67"/>
  <c r="AR814" i="67"/>
  <c r="AS814" i="67"/>
  <c r="AT814" i="67"/>
  <c r="AU814" i="67"/>
  <c r="AV814" i="67"/>
  <c r="AW814" i="67"/>
  <c r="AX814" i="67"/>
  <c r="AY814" i="67"/>
  <c r="AZ814" i="67"/>
  <c r="BA814" i="67"/>
  <c r="BB814" i="67"/>
  <c r="BC814" i="67"/>
  <c r="BD814" i="67"/>
  <c r="BE814" i="67"/>
  <c r="BF814" i="67"/>
  <c r="BG814" i="67"/>
  <c r="BH814" i="67"/>
  <c r="BI814" i="67"/>
  <c r="BJ814" i="67"/>
  <c r="BK814" i="67"/>
  <c r="BL814" i="67"/>
  <c r="BM814" i="67"/>
  <c r="BN814" i="67"/>
  <c r="BO814" i="67"/>
  <c r="BP814" i="67"/>
  <c r="BQ814" i="67"/>
  <c r="BR814" i="67"/>
  <c r="CH814" i="67"/>
  <c r="CI814" i="67"/>
  <c r="CJ814" i="67"/>
  <c r="CK814" i="67"/>
  <c r="CL814" i="67"/>
  <c r="CM814" i="67"/>
  <c r="CN814" i="67"/>
  <c r="CO814" i="67"/>
  <c r="CP814" i="67"/>
  <c r="CQ814" i="67"/>
  <c r="CR814" i="67"/>
  <c r="CS814" i="67"/>
  <c r="CT814" i="67"/>
  <c r="CU814" i="67"/>
  <c r="CV814" i="67"/>
  <c r="CW814" i="67"/>
  <c r="CX814" i="67"/>
  <c r="CY814" i="67"/>
  <c r="CZ814" i="67"/>
  <c r="DA814" i="67"/>
  <c r="DB814" i="67"/>
  <c r="DC814" i="67"/>
  <c r="DD814" i="67"/>
  <c r="DE814" i="67"/>
  <c r="DF814" i="67"/>
  <c r="DG814" i="67"/>
  <c r="DH814" i="67"/>
  <c r="DI814" i="67"/>
  <c r="DJ814" i="67"/>
  <c r="DK814" i="67"/>
  <c r="DL814" i="67"/>
  <c r="DM814" i="67"/>
  <c r="DN814" i="67"/>
  <c r="DO814" i="67"/>
  <c r="DP814" i="67"/>
  <c r="DQ814" i="67"/>
  <c r="DR814" i="67"/>
  <c r="DS814" i="67"/>
  <c r="DT814" i="67"/>
  <c r="DU814" i="67"/>
  <c r="DV814" i="67"/>
  <c r="DW814" i="67"/>
  <c r="DX814" i="67"/>
  <c r="DY814" i="67"/>
  <c r="DZ814" i="67"/>
  <c r="EA814" i="67"/>
  <c r="EB814" i="67"/>
  <c r="EC814" i="67"/>
  <c r="ED814" i="67"/>
  <c r="EE814" i="67"/>
  <c r="EF814" i="67"/>
  <c r="EG814" i="67"/>
  <c r="EH814" i="67"/>
  <c r="EI814" i="67"/>
  <c r="EJ814" i="67"/>
  <c r="A815" i="67"/>
  <c r="B815" i="67"/>
  <c r="C815" i="67"/>
  <c r="D815" i="67"/>
  <c r="E815" i="67"/>
  <c r="F815" i="67"/>
  <c r="G815" i="67"/>
  <c r="H815" i="67"/>
  <c r="I815" i="67"/>
  <c r="J815" i="67"/>
  <c r="K815" i="67"/>
  <c r="L815" i="67"/>
  <c r="M815" i="67"/>
  <c r="N815" i="67"/>
  <c r="O815" i="67"/>
  <c r="P815" i="67"/>
  <c r="Q815" i="67"/>
  <c r="R815" i="67"/>
  <c r="S815" i="67"/>
  <c r="T815" i="67"/>
  <c r="U815" i="67"/>
  <c r="V815" i="67"/>
  <c r="W815" i="67"/>
  <c r="X815" i="67"/>
  <c r="Y815" i="67"/>
  <c r="Z815" i="67"/>
  <c r="AA815" i="67"/>
  <c r="AB815" i="67"/>
  <c r="AC815" i="67"/>
  <c r="AD815" i="67"/>
  <c r="AE815" i="67"/>
  <c r="AF815" i="67"/>
  <c r="AG815" i="67"/>
  <c r="AH815" i="67"/>
  <c r="AI815" i="67"/>
  <c r="AJ815" i="67"/>
  <c r="AK815" i="67"/>
  <c r="AL815" i="67"/>
  <c r="AM815" i="67"/>
  <c r="AN815" i="67"/>
  <c r="AO815" i="67"/>
  <c r="AP815" i="67"/>
  <c r="AQ815" i="67"/>
  <c r="AR815" i="67"/>
  <c r="AS815" i="67"/>
  <c r="AT815" i="67"/>
  <c r="AU815" i="67"/>
  <c r="AV815" i="67"/>
  <c r="AW815" i="67"/>
  <c r="AX815" i="67"/>
  <c r="AY815" i="67"/>
  <c r="AZ815" i="67"/>
  <c r="BA815" i="67"/>
  <c r="BB815" i="67"/>
  <c r="BC815" i="67"/>
  <c r="BD815" i="67"/>
  <c r="BE815" i="67"/>
  <c r="BF815" i="67"/>
  <c r="BG815" i="67"/>
  <c r="BH815" i="67"/>
  <c r="BI815" i="67"/>
  <c r="BJ815" i="67"/>
  <c r="BK815" i="67"/>
  <c r="BL815" i="67"/>
  <c r="BM815" i="67"/>
  <c r="BN815" i="67"/>
  <c r="BO815" i="67"/>
  <c r="BP815" i="67"/>
  <c r="BQ815" i="67"/>
  <c r="BR815" i="67"/>
  <c r="BS815" i="67"/>
  <c r="BT815" i="67"/>
  <c r="BU815" i="67"/>
  <c r="BV815" i="67"/>
  <c r="BW815" i="67"/>
  <c r="BX815" i="67"/>
  <c r="BY815" i="67"/>
  <c r="BZ815" i="67"/>
  <c r="CA815" i="67"/>
  <c r="CB815" i="67"/>
  <c r="CC815" i="67"/>
  <c r="CD815" i="67"/>
  <c r="CE815" i="67"/>
  <c r="CF815" i="67"/>
  <c r="CG815" i="67"/>
  <c r="CH815" i="67"/>
  <c r="CI815" i="67"/>
  <c r="CJ815" i="67"/>
  <c r="CK815" i="67"/>
  <c r="CL815" i="67"/>
  <c r="CM815" i="67"/>
  <c r="CN815" i="67"/>
  <c r="CO815" i="67"/>
  <c r="CP815" i="67"/>
  <c r="CQ815" i="67"/>
  <c r="CR815" i="67"/>
  <c r="CS815" i="67"/>
  <c r="CT815" i="67"/>
  <c r="CU815" i="67"/>
  <c r="CV815" i="67"/>
  <c r="CW815" i="67"/>
  <c r="CX815" i="67"/>
  <c r="CY815" i="67"/>
  <c r="CZ815" i="67"/>
  <c r="DA815" i="67"/>
  <c r="DB815" i="67"/>
  <c r="DC815" i="67"/>
  <c r="DD815" i="67"/>
  <c r="DE815" i="67"/>
  <c r="DF815" i="67"/>
  <c r="DG815" i="67"/>
  <c r="DH815" i="67"/>
  <c r="DI815" i="67"/>
  <c r="DJ815" i="67"/>
  <c r="DK815" i="67"/>
  <c r="DL815" i="67"/>
  <c r="DM815" i="67"/>
  <c r="DN815" i="67"/>
  <c r="DO815" i="67"/>
  <c r="DP815" i="67"/>
  <c r="DQ815" i="67"/>
  <c r="DR815" i="67"/>
  <c r="DS815" i="67"/>
  <c r="DT815" i="67"/>
  <c r="DU815" i="67"/>
  <c r="DV815" i="67"/>
  <c r="DW815" i="67"/>
  <c r="DX815" i="67"/>
  <c r="DY815" i="67"/>
  <c r="DZ815" i="67"/>
  <c r="EA815" i="67"/>
  <c r="EB815" i="67"/>
  <c r="EC815" i="67"/>
  <c r="ED815" i="67"/>
  <c r="EE815" i="67"/>
  <c r="EF815" i="67"/>
  <c r="EG815" i="67"/>
  <c r="EH815" i="67"/>
  <c r="EI815" i="67"/>
  <c r="EJ815" i="67"/>
  <c r="A816" i="67"/>
  <c r="B816" i="67"/>
  <c r="C816" i="67"/>
  <c r="D816" i="67"/>
  <c r="E816" i="67"/>
  <c r="F816" i="67"/>
  <c r="G816" i="67"/>
  <c r="H816" i="67"/>
  <c r="I816" i="67"/>
  <c r="J816" i="67"/>
  <c r="K816" i="67"/>
  <c r="L816" i="67"/>
  <c r="M816" i="67"/>
  <c r="N816" i="67"/>
  <c r="O816" i="67"/>
  <c r="P816" i="67"/>
  <c r="Q816" i="67"/>
  <c r="R816" i="67"/>
  <c r="S816" i="67"/>
  <c r="T816" i="67"/>
  <c r="U816" i="67"/>
  <c r="V816" i="67"/>
  <c r="W816" i="67"/>
  <c r="X816" i="67"/>
  <c r="Y816" i="67"/>
  <c r="Z816" i="67"/>
  <c r="AA816" i="67"/>
  <c r="AB816" i="67"/>
  <c r="AC816" i="67"/>
  <c r="AD816" i="67"/>
  <c r="AE816" i="67"/>
  <c r="AF816" i="67"/>
  <c r="AG816" i="67"/>
  <c r="AH816" i="67"/>
  <c r="AI816" i="67"/>
  <c r="AJ816" i="67"/>
  <c r="AK816" i="67"/>
  <c r="AL816" i="67"/>
  <c r="AM816" i="67"/>
  <c r="AN816" i="67"/>
  <c r="AO816" i="67"/>
  <c r="AP816" i="67"/>
  <c r="AQ816" i="67"/>
  <c r="AR816" i="67"/>
  <c r="AS816" i="67"/>
  <c r="AT816" i="67"/>
  <c r="AU816" i="67"/>
  <c r="AV816" i="67"/>
  <c r="AW816" i="67"/>
  <c r="AX816" i="67"/>
  <c r="AY816" i="67"/>
  <c r="AZ816" i="67"/>
  <c r="BA816" i="67"/>
  <c r="BB816" i="67"/>
  <c r="BC816" i="67"/>
  <c r="BD816" i="67"/>
  <c r="BE816" i="67"/>
  <c r="BF816" i="67"/>
  <c r="BG816" i="67"/>
  <c r="BH816" i="67"/>
  <c r="BI816" i="67"/>
  <c r="BJ816" i="67"/>
  <c r="BK816" i="67"/>
  <c r="BL816" i="67"/>
  <c r="BM816" i="67"/>
  <c r="BN816" i="67"/>
  <c r="BO816" i="67"/>
  <c r="BP816" i="67"/>
  <c r="BQ816" i="67"/>
  <c r="CF816" i="67"/>
  <c r="CH816" i="67"/>
  <c r="CI816" i="67"/>
  <c r="CJ816" i="67"/>
  <c r="CK816" i="67"/>
  <c r="CL816" i="67"/>
  <c r="CM816" i="67"/>
  <c r="CN816" i="67"/>
  <c r="CO816" i="67"/>
  <c r="CP816" i="67"/>
  <c r="CQ816" i="67"/>
  <c r="CR816" i="67"/>
  <c r="CS816" i="67"/>
  <c r="CT816" i="67"/>
  <c r="CU816" i="67"/>
  <c r="CV816" i="67"/>
  <c r="CW816" i="67"/>
  <c r="CX816" i="67"/>
  <c r="CY816" i="67"/>
  <c r="CZ816" i="67"/>
  <c r="DA816" i="67"/>
  <c r="DB816" i="67"/>
  <c r="DC816" i="67"/>
  <c r="DD816" i="67"/>
  <c r="DE816" i="67"/>
  <c r="DF816" i="67"/>
  <c r="DG816" i="67"/>
  <c r="DH816" i="67"/>
  <c r="DI816" i="67"/>
  <c r="DJ816" i="67"/>
  <c r="DK816" i="67"/>
  <c r="DL816" i="67"/>
  <c r="DM816" i="67"/>
  <c r="DN816" i="67"/>
  <c r="DO816" i="67"/>
  <c r="DP816" i="67"/>
  <c r="DQ816" i="67"/>
  <c r="DR816" i="67"/>
  <c r="DS816" i="67"/>
  <c r="DT816" i="67"/>
  <c r="DU816" i="67"/>
  <c r="DV816" i="67"/>
  <c r="DW816" i="67"/>
  <c r="DX816" i="67"/>
  <c r="A817" i="67"/>
  <c r="B817" i="67"/>
  <c r="C817" i="67"/>
  <c r="D817" i="67"/>
  <c r="E817" i="67"/>
  <c r="F817" i="67"/>
  <c r="G817" i="67"/>
  <c r="H817" i="67"/>
  <c r="I817" i="67"/>
  <c r="J817" i="67"/>
  <c r="K817" i="67"/>
  <c r="L817" i="67"/>
  <c r="M817" i="67"/>
  <c r="N817" i="67"/>
  <c r="O817" i="67"/>
  <c r="P817" i="67"/>
  <c r="Q817" i="67"/>
  <c r="R817" i="67"/>
  <c r="S817" i="67"/>
  <c r="T817" i="67"/>
  <c r="U817" i="67"/>
  <c r="V817" i="67"/>
  <c r="W817" i="67"/>
  <c r="X817" i="67"/>
  <c r="Y817" i="67"/>
  <c r="Z817" i="67"/>
  <c r="AA817" i="67"/>
  <c r="AB817" i="67"/>
  <c r="AC817" i="67"/>
  <c r="AD817" i="67"/>
  <c r="AE817" i="67"/>
  <c r="AF817" i="67"/>
  <c r="AG817" i="67"/>
  <c r="AH817" i="67"/>
  <c r="AI817" i="67"/>
  <c r="AJ817" i="67"/>
  <c r="AK817" i="67"/>
  <c r="AL817" i="67"/>
  <c r="AM817" i="67"/>
  <c r="AN817" i="67"/>
  <c r="AO817" i="67"/>
  <c r="AP817" i="67"/>
  <c r="AQ817" i="67"/>
  <c r="AR817" i="67"/>
  <c r="AS817" i="67"/>
  <c r="AT817" i="67"/>
  <c r="AU817" i="67"/>
  <c r="AV817" i="67"/>
  <c r="AW817" i="67"/>
  <c r="AX817" i="67"/>
  <c r="AY817" i="67"/>
  <c r="AZ817" i="67"/>
  <c r="BA817" i="67"/>
  <c r="BB817" i="67"/>
  <c r="BC817" i="67"/>
  <c r="BD817" i="67"/>
  <c r="BE817" i="67"/>
  <c r="BF817" i="67"/>
  <c r="BG817" i="67"/>
  <c r="BH817" i="67"/>
  <c r="BI817" i="67"/>
  <c r="BJ817" i="67"/>
  <c r="BK817" i="67"/>
  <c r="BL817" i="67"/>
  <c r="BM817" i="67"/>
  <c r="BN817" i="67"/>
  <c r="BO817" i="67"/>
  <c r="BP817" i="67"/>
  <c r="BQ817" i="67"/>
  <c r="CF817" i="67"/>
  <c r="CH817" i="67"/>
  <c r="CI817" i="67"/>
  <c r="CJ817" i="67"/>
  <c r="CK817" i="67"/>
  <c r="CL817" i="67"/>
  <c r="CM817" i="67"/>
  <c r="CN817" i="67"/>
  <c r="CO817" i="67"/>
  <c r="CP817" i="67"/>
  <c r="CQ817" i="67"/>
  <c r="CR817" i="67"/>
  <c r="CS817" i="67"/>
  <c r="CT817" i="67"/>
  <c r="CU817" i="67"/>
  <c r="CV817" i="67"/>
  <c r="CW817" i="67"/>
  <c r="CX817" i="67"/>
  <c r="CY817" i="67"/>
  <c r="CZ817" i="67"/>
  <c r="DA817" i="67"/>
  <c r="DB817" i="67"/>
  <c r="DC817" i="67"/>
  <c r="DD817" i="67"/>
  <c r="DE817" i="67"/>
  <c r="DF817" i="67"/>
  <c r="DG817" i="67"/>
  <c r="DH817" i="67"/>
  <c r="DI817" i="67"/>
  <c r="DJ817" i="67"/>
  <c r="DK817" i="67"/>
  <c r="DL817" i="67"/>
  <c r="DM817" i="67"/>
  <c r="DN817" i="67"/>
  <c r="DO817" i="67"/>
  <c r="DP817" i="67"/>
  <c r="DQ817" i="67"/>
  <c r="DR817" i="67"/>
  <c r="DS817" i="67"/>
  <c r="DT817" i="67"/>
  <c r="DU817" i="67"/>
  <c r="DV817" i="67"/>
  <c r="DW817" i="67"/>
  <c r="DX817" i="67"/>
  <c r="DY817" i="67"/>
  <c r="A818" i="67"/>
  <c r="B818" i="67"/>
  <c r="C818" i="67"/>
  <c r="D818" i="67"/>
  <c r="E818" i="67"/>
  <c r="F818" i="67"/>
  <c r="G818" i="67"/>
  <c r="H818" i="67"/>
  <c r="I818" i="67"/>
  <c r="J818" i="67"/>
  <c r="K818" i="67"/>
  <c r="L818" i="67"/>
  <c r="M818" i="67"/>
  <c r="N818" i="67"/>
  <c r="O818" i="67"/>
  <c r="P818" i="67"/>
  <c r="Q818" i="67"/>
  <c r="R818" i="67"/>
  <c r="S818" i="67"/>
  <c r="T818" i="67"/>
  <c r="U818" i="67"/>
  <c r="V818" i="67"/>
  <c r="W818" i="67"/>
  <c r="X818" i="67"/>
  <c r="Y818" i="67"/>
  <c r="Z818" i="67"/>
  <c r="AA818" i="67"/>
  <c r="AB818" i="67"/>
  <c r="AC818" i="67"/>
  <c r="AD818" i="67"/>
  <c r="AE818" i="67"/>
  <c r="AF818" i="67"/>
  <c r="AG818" i="67"/>
  <c r="AH818" i="67"/>
  <c r="AI818" i="67"/>
  <c r="AJ818" i="67"/>
  <c r="AK818" i="67"/>
  <c r="AL818" i="67"/>
  <c r="AM818" i="67"/>
  <c r="AN818" i="67"/>
  <c r="AO818" i="67"/>
  <c r="AP818" i="67"/>
  <c r="AQ818" i="67"/>
  <c r="AR818" i="67"/>
  <c r="AS818" i="67"/>
  <c r="AT818" i="67"/>
  <c r="AU818" i="67"/>
  <c r="AV818" i="67"/>
  <c r="AW818" i="67"/>
  <c r="AX818" i="67"/>
  <c r="AY818" i="67"/>
  <c r="AZ818" i="67"/>
  <c r="BA818" i="67"/>
  <c r="BB818" i="67"/>
  <c r="BC818" i="67"/>
  <c r="BD818" i="67"/>
  <c r="BE818" i="67"/>
  <c r="BF818" i="67"/>
  <c r="BG818" i="67"/>
  <c r="BH818" i="67"/>
  <c r="BI818" i="67"/>
  <c r="BJ818" i="67"/>
  <c r="BK818" i="67"/>
  <c r="BL818" i="67"/>
  <c r="BM818" i="67"/>
  <c r="BN818" i="67"/>
  <c r="BO818" i="67"/>
  <c r="BP818" i="67"/>
  <c r="BQ818" i="67"/>
  <c r="BR818" i="67"/>
  <c r="BS818" i="67"/>
  <c r="BT818" i="67"/>
  <c r="BU818" i="67"/>
  <c r="CF818" i="67"/>
  <c r="CH818" i="67"/>
  <c r="CI818" i="67"/>
  <c r="CJ818" i="67"/>
  <c r="CK818" i="67"/>
  <c r="CL818" i="67"/>
  <c r="CM818" i="67"/>
  <c r="CN818" i="67"/>
  <c r="CO818" i="67"/>
  <c r="CP818" i="67"/>
  <c r="CQ818" i="67"/>
  <c r="CR818" i="67"/>
  <c r="CS818" i="67"/>
  <c r="CT818" i="67"/>
  <c r="CU818" i="67"/>
  <c r="CV818" i="67"/>
  <c r="CW818" i="67"/>
  <c r="CX818" i="67"/>
  <c r="CY818" i="67"/>
  <c r="CZ818" i="67"/>
  <c r="DA818" i="67"/>
  <c r="DB818" i="67"/>
  <c r="DC818" i="67"/>
  <c r="DD818" i="67"/>
  <c r="DE818" i="67"/>
  <c r="DF818" i="67"/>
  <c r="DG818" i="67"/>
  <c r="DH818" i="67"/>
  <c r="DI818" i="67"/>
  <c r="DJ818" i="67"/>
  <c r="DK818" i="67"/>
  <c r="DL818" i="67"/>
  <c r="DM818" i="67"/>
  <c r="DN818" i="67"/>
  <c r="DO818" i="67"/>
  <c r="DP818" i="67"/>
  <c r="DQ818" i="67"/>
  <c r="DR818" i="67"/>
  <c r="DS818" i="67"/>
  <c r="DT818" i="67"/>
  <c r="DU818" i="67"/>
  <c r="DV818" i="67"/>
  <c r="DW818" i="67"/>
  <c r="DX818" i="67"/>
  <c r="DY818" i="67"/>
  <c r="DZ818" i="67"/>
  <c r="A819" i="67"/>
  <c r="B819" i="67"/>
  <c r="C819" i="67"/>
  <c r="D819" i="67"/>
  <c r="E819" i="67"/>
  <c r="F819" i="67"/>
  <c r="G819" i="67"/>
  <c r="H819" i="67"/>
  <c r="I819" i="67"/>
  <c r="J819" i="67"/>
  <c r="K819" i="67"/>
  <c r="L819" i="67"/>
  <c r="M819" i="67"/>
  <c r="N819" i="67"/>
  <c r="O819" i="67"/>
  <c r="P819" i="67"/>
  <c r="Q819" i="67"/>
  <c r="R819" i="67"/>
  <c r="S819" i="67"/>
  <c r="T819" i="67"/>
  <c r="U819" i="67"/>
  <c r="V819" i="67"/>
  <c r="W819" i="67"/>
  <c r="X819" i="67"/>
  <c r="Y819" i="67"/>
  <c r="Z819" i="67"/>
  <c r="AA819" i="67"/>
  <c r="AB819" i="67"/>
  <c r="AC819" i="67"/>
  <c r="AD819" i="67"/>
  <c r="AE819" i="67"/>
  <c r="AF819" i="67"/>
  <c r="AG819" i="67"/>
  <c r="AH819" i="67"/>
  <c r="AI819" i="67"/>
  <c r="AJ819" i="67"/>
  <c r="AK819" i="67"/>
  <c r="AL819" i="67"/>
  <c r="AM819" i="67"/>
  <c r="AN819" i="67"/>
  <c r="AO819" i="67"/>
  <c r="AP819" i="67"/>
  <c r="AQ819" i="67"/>
  <c r="AR819" i="67"/>
  <c r="AS819" i="67"/>
  <c r="AT819" i="67"/>
  <c r="AU819" i="67"/>
  <c r="AV819" i="67"/>
  <c r="AW819" i="67"/>
  <c r="AX819" i="67"/>
  <c r="AY819" i="67"/>
  <c r="AZ819" i="67"/>
  <c r="BA819" i="67"/>
  <c r="BB819" i="67"/>
  <c r="BC819" i="67"/>
  <c r="BD819" i="67"/>
  <c r="BE819" i="67"/>
  <c r="BF819" i="67"/>
  <c r="BG819" i="67"/>
  <c r="BH819" i="67"/>
  <c r="BI819" i="67"/>
  <c r="BJ819" i="67"/>
  <c r="BK819" i="67"/>
  <c r="BL819" i="67"/>
  <c r="BM819" i="67"/>
  <c r="BN819" i="67"/>
  <c r="BO819" i="67"/>
  <c r="BP819" i="67"/>
  <c r="BQ819" i="67"/>
  <c r="BR819" i="67"/>
  <c r="BS819" i="67"/>
  <c r="BT819" i="67"/>
  <c r="BU819" i="67"/>
  <c r="CF819" i="67"/>
  <c r="CH819" i="67"/>
  <c r="CI819" i="67"/>
  <c r="CJ819" i="67"/>
  <c r="CK819" i="67"/>
  <c r="CL819" i="67"/>
  <c r="CM819" i="67"/>
  <c r="CN819" i="67"/>
  <c r="CO819" i="67"/>
  <c r="CP819" i="67"/>
  <c r="CQ819" i="67"/>
  <c r="CR819" i="67"/>
  <c r="CS819" i="67"/>
  <c r="CT819" i="67"/>
  <c r="CU819" i="67"/>
  <c r="CV819" i="67"/>
  <c r="CW819" i="67"/>
  <c r="CX819" i="67"/>
  <c r="CY819" i="67"/>
  <c r="CZ819" i="67"/>
  <c r="DA819" i="67"/>
  <c r="DB819" i="67"/>
  <c r="DC819" i="67"/>
  <c r="DD819" i="67"/>
  <c r="DE819" i="67"/>
  <c r="DF819" i="67"/>
  <c r="DG819" i="67"/>
  <c r="DH819" i="67"/>
  <c r="DI819" i="67"/>
  <c r="DJ819" i="67"/>
  <c r="DK819" i="67"/>
  <c r="DL819" i="67"/>
  <c r="DM819" i="67"/>
  <c r="DN819" i="67"/>
  <c r="DO819" i="67"/>
  <c r="DP819" i="67"/>
  <c r="DQ819" i="67"/>
  <c r="DR819" i="67"/>
  <c r="DS819" i="67"/>
  <c r="DT819" i="67"/>
  <c r="DU819" i="67"/>
  <c r="DV819" i="67"/>
  <c r="DW819" i="67"/>
  <c r="DX819" i="67"/>
  <c r="DY819" i="67"/>
  <c r="DZ819" i="67"/>
  <c r="A820" i="67"/>
  <c r="B820" i="67"/>
  <c r="C820" i="67"/>
  <c r="D820" i="67"/>
  <c r="E820" i="67"/>
  <c r="F820" i="67"/>
  <c r="G820" i="67"/>
  <c r="H820" i="67"/>
  <c r="I820" i="67"/>
  <c r="J820" i="67"/>
  <c r="K820" i="67"/>
  <c r="L820" i="67"/>
  <c r="M820" i="67"/>
  <c r="N820" i="67"/>
  <c r="O820" i="67"/>
  <c r="P820" i="67"/>
  <c r="Q820" i="67"/>
  <c r="R820" i="67"/>
  <c r="S820" i="67"/>
  <c r="T820" i="67"/>
  <c r="U820" i="67"/>
  <c r="V820" i="67"/>
  <c r="W820" i="67"/>
  <c r="X820" i="67"/>
  <c r="Y820" i="67"/>
  <c r="Z820" i="67"/>
  <c r="AA820" i="67"/>
  <c r="AB820" i="67"/>
  <c r="AC820" i="67"/>
  <c r="AD820" i="67"/>
  <c r="AE820" i="67"/>
  <c r="AF820" i="67"/>
  <c r="AG820" i="67"/>
  <c r="AH820" i="67"/>
  <c r="AI820" i="67"/>
  <c r="AJ820" i="67"/>
  <c r="AK820" i="67"/>
  <c r="AL820" i="67"/>
  <c r="AM820" i="67"/>
  <c r="AN820" i="67"/>
  <c r="AO820" i="67"/>
  <c r="AP820" i="67"/>
  <c r="AQ820" i="67"/>
  <c r="AR820" i="67"/>
  <c r="AS820" i="67"/>
  <c r="AT820" i="67"/>
  <c r="AU820" i="67"/>
  <c r="AV820" i="67"/>
  <c r="AW820" i="67"/>
  <c r="AX820" i="67"/>
  <c r="AY820" i="67"/>
  <c r="AZ820" i="67"/>
  <c r="BA820" i="67"/>
  <c r="BB820" i="67"/>
  <c r="BC820" i="67"/>
  <c r="BD820" i="67"/>
  <c r="BE820" i="67"/>
  <c r="BF820" i="67"/>
  <c r="BG820" i="67"/>
  <c r="BH820" i="67"/>
  <c r="BI820" i="67"/>
  <c r="BJ820" i="67"/>
  <c r="BK820" i="67"/>
  <c r="BL820" i="67"/>
  <c r="BM820" i="67"/>
  <c r="BN820" i="67"/>
  <c r="BO820" i="67"/>
  <c r="BP820" i="67"/>
  <c r="BQ820" i="67"/>
  <c r="BR820" i="67"/>
  <c r="BS820" i="67"/>
  <c r="BT820" i="67"/>
  <c r="BU820" i="67"/>
  <c r="CH820" i="67"/>
  <c r="CI820" i="67"/>
  <c r="CJ820" i="67"/>
  <c r="CK820" i="67"/>
  <c r="CL820" i="67"/>
  <c r="CM820" i="67"/>
  <c r="CN820" i="67"/>
  <c r="CO820" i="67"/>
  <c r="CP820" i="67"/>
  <c r="CQ820" i="67"/>
  <c r="CR820" i="67"/>
  <c r="CS820" i="67"/>
  <c r="CT820" i="67"/>
  <c r="CU820" i="67"/>
  <c r="CV820" i="67"/>
  <c r="CW820" i="67"/>
  <c r="CX820" i="67"/>
  <c r="CY820" i="67"/>
  <c r="CZ820" i="67"/>
  <c r="DA820" i="67"/>
  <c r="DB820" i="67"/>
  <c r="DC820" i="67"/>
  <c r="DD820" i="67"/>
  <c r="DE820" i="67"/>
  <c r="DF820" i="67"/>
  <c r="DG820" i="67"/>
  <c r="DH820" i="67"/>
  <c r="DI820" i="67"/>
  <c r="DJ820" i="67"/>
  <c r="DK820" i="67"/>
  <c r="DL820" i="67"/>
  <c r="DM820" i="67"/>
  <c r="DN820" i="67"/>
  <c r="DO820" i="67"/>
  <c r="DP820" i="67"/>
  <c r="DQ820" i="67"/>
  <c r="DR820" i="67"/>
  <c r="DS820" i="67"/>
  <c r="DT820" i="67"/>
  <c r="DU820" i="67"/>
  <c r="DV820" i="67"/>
  <c r="DW820" i="67"/>
  <c r="DX820" i="67"/>
  <c r="DY820" i="67"/>
  <c r="DZ820" i="67"/>
  <c r="EA820" i="67"/>
  <c r="EB820" i="67"/>
  <c r="EC820" i="67"/>
  <c r="ED820" i="67"/>
  <c r="EE820" i="67"/>
  <c r="EF820" i="67"/>
  <c r="EG820" i="67"/>
  <c r="EH820" i="67"/>
  <c r="EI820" i="67"/>
  <c r="EJ820" i="67"/>
  <c r="A821" i="67"/>
  <c r="B821" i="67"/>
  <c r="C821" i="67"/>
  <c r="D821" i="67"/>
  <c r="E821" i="67"/>
  <c r="F821" i="67"/>
  <c r="G821" i="67"/>
  <c r="H821" i="67"/>
  <c r="I821" i="67"/>
  <c r="J821" i="67"/>
  <c r="K821" i="67"/>
  <c r="L821" i="67"/>
  <c r="M821" i="67"/>
  <c r="N821" i="67"/>
  <c r="O821" i="67"/>
  <c r="P821" i="67"/>
  <c r="Q821" i="67"/>
  <c r="R821" i="67"/>
  <c r="S821" i="67"/>
  <c r="T821" i="67"/>
  <c r="U821" i="67"/>
  <c r="V821" i="67"/>
  <c r="W821" i="67"/>
  <c r="X821" i="67"/>
  <c r="Y821" i="67"/>
  <c r="Z821" i="67"/>
  <c r="AA821" i="67"/>
  <c r="AB821" i="67"/>
  <c r="AC821" i="67"/>
  <c r="AD821" i="67"/>
  <c r="AE821" i="67"/>
  <c r="AF821" i="67"/>
  <c r="AG821" i="67"/>
  <c r="AH821" i="67"/>
  <c r="AI821" i="67"/>
  <c r="AJ821" i="67"/>
  <c r="AK821" i="67"/>
  <c r="AL821" i="67"/>
  <c r="AM821" i="67"/>
  <c r="AN821" i="67"/>
  <c r="AO821" i="67"/>
  <c r="AP821" i="67"/>
  <c r="AQ821" i="67"/>
  <c r="AR821" i="67"/>
  <c r="AS821" i="67"/>
  <c r="AT821" i="67"/>
  <c r="AU821" i="67"/>
  <c r="AV821" i="67"/>
  <c r="AW821" i="67"/>
  <c r="AX821" i="67"/>
  <c r="AY821" i="67"/>
  <c r="AZ821" i="67"/>
  <c r="BA821" i="67"/>
  <c r="BB821" i="67"/>
  <c r="BC821" i="67"/>
  <c r="BD821" i="67"/>
  <c r="BE821" i="67"/>
  <c r="BF821" i="67"/>
  <c r="BG821" i="67"/>
  <c r="BH821" i="67"/>
  <c r="BI821" i="67"/>
  <c r="BJ821" i="67"/>
  <c r="BK821" i="67"/>
  <c r="BL821" i="67"/>
  <c r="BM821" i="67"/>
  <c r="BN821" i="67"/>
  <c r="BO821" i="67"/>
  <c r="BP821" i="67"/>
  <c r="BQ821" i="67"/>
  <c r="BR821" i="67"/>
  <c r="BS821" i="67"/>
  <c r="BT821" i="67"/>
  <c r="BU821" i="67"/>
  <c r="CH821" i="67"/>
  <c r="CI821" i="67"/>
  <c r="CJ821" i="67"/>
  <c r="CK821" i="67"/>
  <c r="CL821" i="67"/>
  <c r="CM821" i="67"/>
  <c r="CN821" i="67"/>
  <c r="CO821" i="67"/>
  <c r="CP821" i="67"/>
  <c r="CQ821" i="67"/>
  <c r="CR821" i="67"/>
  <c r="CS821" i="67"/>
  <c r="CT821" i="67"/>
  <c r="CU821" i="67"/>
  <c r="CV821" i="67"/>
  <c r="CW821" i="67"/>
  <c r="CX821" i="67"/>
  <c r="CY821" i="67"/>
  <c r="CZ821" i="67"/>
  <c r="DA821" i="67"/>
  <c r="DB821" i="67"/>
  <c r="DC821" i="67"/>
  <c r="DD821" i="67"/>
  <c r="DE821" i="67"/>
  <c r="DF821" i="67"/>
  <c r="DG821" i="67"/>
  <c r="DH821" i="67"/>
  <c r="DI821" i="67"/>
  <c r="DJ821" i="67"/>
  <c r="DK821" i="67"/>
  <c r="DL821" i="67"/>
  <c r="DM821" i="67"/>
  <c r="DN821" i="67"/>
  <c r="DO821" i="67"/>
  <c r="DP821" i="67"/>
  <c r="DQ821" i="67"/>
  <c r="DR821" i="67"/>
  <c r="DS821" i="67"/>
  <c r="DT821" i="67"/>
  <c r="DU821" i="67"/>
  <c r="DV821" i="67"/>
  <c r="DW821" i="67"/>
  <c r="DX821" i="67"/>
  <c r="DY821" i="67"/>
  <c r="DZ821" i="67"/>
  <c r="EA821" i="67"/>
  <c r="EB821" i="67"/>
  <c r="EC821" i="67"/>
  <c r="ED821" i="67"/>
  <c r="EE821" i="67"/>
  <c r="EF821" i="67"/>
  <c r="EG821" i="67"/>
  <c r="EH821" i="67"/>
  <c r="EI821" i="67"/>
  <c r="EJ821" i="67"/>
  <c r="A822" i="67"/>
  <c r="B822" i="67"/>
  <c r="C822" i="67"/>
  <c r="D822" i="67"/>
  <c r="E822" i="67"/>
  <c r="F822" i="67"/>
  <c r="G822" i="67"/>
  <c r="H822" i="67"/>
  <c r="I822" i="67"/>
  <c r="J822" i="67"/>
  <c r="K822" i="67"/>
  <c r="L822" i="67"/>
  <c r="M822" i="67"/>
  <c r="N822" i="67"/>
  <c r="O822" i="67"/>
  <c r="P822" i="67"/>
  <c r="Q822" i="67"/>
  <c r="R822" i="67"/>
  <c r="S822" i="67"/>
  <c r="T822" i="67"/>
  <c r="U822" i="67"/>
  <c r="V822" i="67"/>
  <c r="W822" i="67"/>
  <c r="X822" i="67"/>
  <c r="Y822" i="67"/>
  <c r="Z822" i="67"/>
  <c r="AA822" i="67"/>
  <c r="AB822" i="67"/>
  <c r="AC822" i="67"/>
  <c r="AD822" i="67"/>
  <c r="AE822" i="67"/>
  <c r="AF822" i="67"/>
  <c r="AG822" i="67"/>
  <c r="AH822" i="67"/>
  <c r="AI822" i="67"/>
  <c r="AJ822" i="67"/>
  <c r="AK822" i="67"/>
  <c r="AL822" i="67"/>
  <c r="AM822" i="67"/>
  <c r="AN822" i="67"/>
  <c r="AO822" i="67"/>
  <c r="AP822" i="67"/>
  <c r="AQ822" i="67"/>
  <c r="AR822" i="67"/>
  <c r="AS822" i="67"/>
  <c r="AT822" i="67"/>
  <c r="AU822" i="67"/>
  <c r="AV822" i="67"/>
  <c r="AW822" i="67"/>
  <c r="AX822" i="67"/>
  <c r="AY822" i="67"/>
  <c r="AZ822" i="67"/>
  <c r="BA822" i="67"/>
  <c r="BB822" i="67"/>
  <c r="BC822" i="67"/>
  <c r="BD822" i="67"/>
  <c r="BE822" i="67"/>
  <c r="BF822" i="67"/>
  <c r="BG822" i="67"/>
  <c r="BH822" i="67"/>
  <c r="BI822" i="67"/>
  <c r="BJ822" i="67"/>
  <c r="BK822" i="67"/>
  <c r="BL822" i="67"/>
  <c r="BM822" i="67"/>
  <c r="BN822" i="67"/>
  <c r="BO822" i="67"/>
  <c r="BP822" i="67"/>
  <c r="BQ822" i="67"/>
  <c r="BR822" i="67"/>
  <c r="BS822" i="67"/>
  <c r="BT822" i="67"/>
  <c r="BU822" i="67"/>
  <c r="BV822" i="67"/>
  <c r="BW822" i="67"/>
  <c r="BX822" i="67"/>
  <c r="BY822" i="67"/>
  <c r="BZ822" i="67"/>
  <c r="CA822" i="67"/>
  <c r="CB822" i="67"/>
  <c r="CC822" i="67"/>
  <c r="CD822" i="67"/>
  <c r="CE822" i="67"/>
  <c r="CF822" i="67"/>
  <c r="CG822" i="67"/>
  <c r="CH822" i="67"/>
  <c r="CI822" i="67"/>
  <c r="CJ822" i="67"/>
  <c r="CK822" i="67"/>
  <c r="CL822" i="67"/>
  <c r="CM822" i="67"/>
  <c r="CN822" i="67"/>
  <c r="CO822" i="67"/>
  <c r="CP822" i="67"/>
  <c r="CQ822" i="67"/>
  <c r="CR822" i="67"/>
  <c r="CS822" i="67"/>
  <c r="CT822" i="67"/>
  <c r="CU822" i="67"/>
  <c r="CV822" i="67"/>
  <c r="CW822" i="67"/>
  <c r="CX822" i="67"/>
  <c r="CY822" i="67"/>
  <c r="CZ822" i="67"/>
  <c r="DA822" i="67"/>
  <c r="DB822" i="67"/>
  <c r="DC822" i="67"/>
  <c r="DD822" i="67"/>
  <c r="DE822" i="67"/>
  <c r="DF822" i="67"/>
  <c r="DG822" i="67"/>
  <c r="DH822" i="67"/>
  <c r="DI822" i="67"/>
  <c r="DJ822" i="67"/>
  <c r="DK822" i="67"/>
  <c r="DL822" i="67"/>
  <c r="DM822" i="67"/>
  <c r="DN822" i="67"/>
  <c r="DO822" i="67"/>
  <c r="DP822" i="67"/>
  <c r="DQ822" i="67"/>
  <c r="DR822" i="67"/>
  <c r="DS822" i="67"/>
  <c r="DT822" i="67"/>
  <c r="DU822" i="67"/>
  <c r="DV822" i="67"/>
  <c r="DW822" i="67"/>
  <c r="DX822" i="67"/>
  <c r="DY822" i="67"/>
  <c r="DZ822" i="67"/>
  <c r="EA822" i="67"/>
  <c r="EB822" i="67"/>
  <c r="EC822" i="67"/>
  <c r="ED822" i="67"/>
  <c r="EE822" i="67"/>
  <c r="EF822" i="67"/>
  <c r="EG822" i="67"/>
  <c r="EH822" i="67"/>
  <c r="EI822" i="67"/>
  <c r="EJ822" i="67"/>
  <c r="A823" i="67"/>
  <c r="B823" i="67"/>
  <c r="C823" i="67"/>
  <c r="D823" i="67"/>
  <c r="E823" i="67"/>
  <c r="F823" i="67"/>
  <c r="G823" i="67"/>
  <c r="H823" i="67"/>
  <c r="I823" i="67"/>
  <c r="J823" i="67"/>
  <c r="K823" i="67"/>
  <c r="L823" i="67"/>
  <c r="M823" i="67"/>
  <c r="N823" i="67"/>
  <c r="O823" i="67"/>
  <c r="P823" i="67"/>
  <c r="Q823" i="67"/>
  <c r="R823" i="67"/>
  <c r="S823" i="67"/>
  <c r="T823" i="67"/>
  <c r="U823" i="67"/>
  <c r="V823" i="67"/>
  <c r="W823" i="67"/>
  <c r="X823" i="67"/>
  <c r="Y823" i="67"/>
  <c r="Z823" i="67"/>
  <c r="AA823" i="67"/>
  <c r="AB823" i="67"/>
  <c r="AC823" i="67"/>
  <c r="AD823" i="67"/>
  <c r="AE823" i="67"/>
  <c r="AF823" i="67"/>
  <c r="AG823" i="67"/>
  <c r="AH823" i="67"/>
  <c r="AI823" i="67"/>
  <c r="AJ823" i="67"/>
  <c r="AK823" i="67"/>
  <c r="AL823" i="67"/>
  <c r="AM823" i="67"/>
  <c r="AN823" i="67"/>
  <c r="AO823" i="67"/>
  <c r="AP823" i="67"/>
  <c r="AQ823" i="67"/>
  <c r="AR823" i="67"/>
  <c r="AS823" i="67"/>
  <c r="AT823" i="67"/>
  <c r="AU823" i="67"/>
  <c r="AV823" i="67"/>
  <c r="AW823" i="67"/>
  <c r="AX823" i="67"/>
  <c r="AY823" i="67"/>
  <c r="AZ823" i="67"/>
  <c r="BA823" i="67"/>
  <c r="BB823" i="67"/>
  <c r="BC823" i="67"/>
  <c r="BD823" i="67"/>
  <c r="BE823" i="67"/>
  <c r="BF823" i="67"/>
  <c r="BG823" i="67"/>
  <c r="BH823" i="67"/>
  <c r="BI823" i="67"/>
  <c r="BJ823" i="67"/>
  <c r="BK823" i="67"/>
  <c r="BL823" i="67"/>
  <c r="BM823" i="67"/>
  <c r="BN823" i="67"/>
  <c r="BO823" i="67"/>
  <c r="BP823" i="67"/>
  <c r="BQ823" i="67"/>
  <c r="BR823" i="67"/>
  <c r="BS823" i="67"/>
  <c r="BT823" i="67"/>
  <c r="BU823" i="67"/>
  <c r="BV823" i="67"/>
  <c r="BW823" i="67"/>
  <c r="BX823" i="67"/>
  <c r="BY823" i="67"/>
  <c r="BZ823" i="67"/>
  <c r="CA823" i="67"/>
  <c r="CB823" i="67"/>
  <c r="CC823" i="67"/>
  <c r="CD823" i="67"/>
  <c r="CE823" i="67"/>
  <c r="CF823" i="67"/>
  <c r="CG823" i="67"/>
  <c r="CH823" i="67"/>
  <c r="CI823" i="67"/>
  <c r="CJ823" i="67"/>
  <c r="CK823" i="67"/>
  <c r="CL823" i="67"/>
  <c r="CM823" i="67"/>
  <c r="CN823" i="67"/>
  <c r="CO823" i="67"/>
  <c r="CP823" i="67"/>
  <c r="CQ823" i="67"/>
  <c r="CR823" i="67"/>
  <c r="CS823" i="67"/>
  <c r="CT823" i="67"/>
  <c r="CU823" i="67"/>
  <c r="CV823" i="67"/>
  <c r="CW823" i="67"/>
  <c r="CX823" i="67"/>
  <c r="CY823" i="67"/>
  <c r="CZ823" i="67"/>
  <c r="DA823" i="67"/>
  <c r="DB823" i="67"/>
  <c r="DC823" i="67"/>
  <c r="DD823" i="67"/>
  <c r="DE823" i="67"/>
  <c r="DF823" i="67"/>
  <c r="DG823" i="67"/>
  <c r="DH823" i="67"/>
  <c r="DI823" i="67"/>
  <c r="DJ823" i="67"/>
  <c r="DK823" i="67"/>
  <c r="DL823" i="67"/>
  <c r="DM823" i="67"/>
  <c r="DN823" i="67"/>
  <c r="DO823" i="67"/>
  <c r="DP823" i="67"/>
  <c r="DQ823" i="67"/>
  <c r="DR823" i="67"/>
  <c r="DS823" i="67"/>
  <c r="DT823" i="67"/>
  <c r="DU823" i="67"/>
  <c r="DV823" i="67"/>
  <c r="DW823" i="67"/>
  <c r="DX823" i="67"/>
  <c r="A824" i="67"/>
  <c r="B824" i="67"/>
  <c r="C824" i="67"/>
  <c r="D824" i="67"/>
  <c r="E824" i="67"/>
  <c r="F824" i="67"/>
  <c r="G824" i="67"/>
  <c r="H824" i="67"/>
  <c r="I824" i="67"/>
  <c r="J824" i="67"/>
  <c r="K824" i="67"/>
  <c r="L824" i="67"/>
  <c r="M824" i="67"/>
  <c r="N824" i="67"/>
  <c r="O824" i="67"/>
  <c r="P824" i="67"/>
  <c r="Q824" i="67"/>
  <c r="R824" i="67"/>
  <c r="S824" i="67"/>
  <c r="T824" i="67"/>
  <c r="U824" i="67"/>
  <c r="V824" i="67"/>
  <c r="W824" i="67"/>
  <c r="X824" i="67"/>
  <c r="Y824" i="67"/>
  <c r="Z824" i="67"/>
  <c r="AA824" i="67"/>
  <c r="AB824" i="67"/>
  <c r="AC824" i="67"/>
  <c r="AD824" i="67"/>
  <c r="AE824" i="67"/>
  <c r="AF824" i="67"/>
  <c r="AG824" i="67"/>
  <c r="AH824" i="67"/>
  <c r="AI824" i="67"/>
  <c r="AJ824" i="67"/>
  <c r="AK824" i="67"/>
  <c r="AL824" i="67"/>
  <c r="AM824" i="67"/>
  <c r="AN824" i="67"/>
  <c r="AO824" i="67"/>
  <c r="AP824" i="67"/>
  <c r="AQ824" i="67"/>
  <c r="AR824" i="67"/>
  <c r="AS824" i="67"/>
  <c r="AT824" i="67"/>
  <c r="AU824" i="67"/>
  <c r="AV824" i="67"/>
  <c r="AW824" i="67"/>
  <c r="AX824" i="67"/>
  <c r="AY824" i="67"/>
  <c r="AZ824" i="67"/>
  <c r="BA824" i="67"/>
  <c r="BB824" i="67"/>
  <c r="BC824" i="67"/>
  <c r="BD824" i="67"/>
  <c r="BE824" i="67"/>
  <c r="BF824" i="67"/>
  <c r="BG824" i="67"/>
  <c r="BH824" i="67"/>
  <c r="BI824" i="67"/>
  <c r="BJ824" i="67"/>
  <c r="BK824" i="67"/>
  <c r="BL824" i="67"/>
  <c r="BM824" i="67"/>
  <c r="BN824" i="67"/>
  <c r="BO824" i="67"/>
  <c r="BP824" i="67"/>
  <c r="BQ824" i="67"/>
  <c r="BR824" i="67"/>
  <c r="BS824" i="67"/>
  <c r="BT824" i="67"/>
  <c r="BU824" i="67"/>
  <c r="BV824" i="67"/>
  <c r="BW824" i="67"/>
  <c r="BX824" i="67"/>
  <c r="BY824" i="67"/>
  <c r="BZ824" i="67"/>
  <c r="CA824" i="67"/>
  <c r="CB824" i="67"/>
  <c r="CC824" i="67"/>
  <c r="CD824" i="67"/>
  <c r="CE824" i="67"/>
  <c r="CF824" i="67"/>
  <c r="CG824" i="67"/>
  <c r="CH824" i="67"/>
  <c r="CI824" i="67"/>
  <c r="CJ824" i="67"/>
  <c r="CK824" i="67"/>
  <c r="CL824" i="67"/>
  <c r="CM824" i="67"/>
  <c r="CN824" i="67"/>
  <c r="CO824" i="67"/>
  <c r="CP824" i="67"/>
  <c r="CQ824" i="67"/>
  <c r="CR824" i="67"/>
  <c r="CS824" i="67"/>
  <c r="CT824" i="67"/>
  <c r="CU824" i="67"/>
  <c r="CV824" i="67"/>
  <c r="CW824" i="67"/>
  <c r="CX824" i="67"/>
  <c r="CY824" i="67"/>
  <c r="CZ824" i="67"/>
  <c r="DA824" i="67"/>
  <c r="DB824" i="67"/>
  <c r="DC824" i="67"/>
  <c r="DD824" i="67"/>
  <c r="DE824" i="67"/>
  <c r="DF824" i="67"/>
  <c r="DG824" i="67"/>
  <c r="DH824" i="67"/>
  <c r="DI824" i="67"/>
  <c r="DJ824" i="67"/>
  <c r="DK824" i="67"/>
  <c r="DL824" i="67"/>
  <c r="DM824" i="67"/>
  <c r="DN824" i="67"/>
  <c r="DO824" i="67"/>
  <c r="DP824" i="67"/>
  <c r="DQ824" i="67"/>
  <c r="DR824" i="67"/>
  <c r="DS824" i="67"/>
  <c r="DT824" i="67"/>
  <c r="DU824" i="67"/>
  <c r="DV824" i="67"/>
  <c r="DW824" i="67"/>
  <c r="DX824" i="67"/>
  <c r="DY824" i="67"/>
  <c r="ED824" i="67"/>
  <c r="EE824" i="67"/>
  <c r="EF824" i="67"/>
  <c r="EG824" i="67"/>
  <c r="EH824" i="67"/>
  <c r="EI824" i="67"/>
  <c r="EJ824" i="67"/>
  <c r="A825" i="67"/>
  <c r="B825" i="67"/>
  <c r="C825" i="67"/>
  <c r="D825" i="67"/>
  <c r="E825" i="67"/>
  <c r="F825" i="67"/>
  <c r="G825" i="67"/>
  <c r="H825" i="67"/>
  <c r="I825" i="67"/>
  <c r="J825" i="67"/>
  <c r="K825" i="67"/>
  <c r="L825" i="67"/>
  <c r="M825" i="67"/>
  <c r="N825" i="67"/>
  <c r="O825" i="67"/>
  <c r="P825" i="67"/>
  <c r="Q825" i="67"/>
  <c r="R825" i="67"/>
  <c r="S825" i="67"/>
  <c r="T825" i="67"/>
  <c r="U825" i="67"/>
  <c r="V825" i="67"/>
  <c r="W825" i="67"/>
  <c r="X825" i="67"/>
  <c r="Y825" i="67"/>
  <c r="Z825" i="67"/>
  <c r="AA825" i="67"/>
  <c r="AB825" i="67"/>
  <c r="AC825" i="67"/>
  <c r="AD825" i="67"/>
  <c r="AE825" i="67"/>
  <c r="AF825" i="67"/>
  <c r="AG825" i="67"/>
  <c r="AH825" i="67"/>
  <c r="AI825" i="67"/>
  <c r="AJ825" i="67"/>
  <c r="AK825" i="67"/>
  <c r="AL825" i="67"/>
  <c r="AM825" i="67"/>
  <c r="AN825" i="67"/>
  <c r="AO825" i="67"/>
  <c r="AP825" i="67"/>
  <c r="AQ825" i="67"/>
  <c r="AR825" i="67"/>
  <c r="AS825" i="67"/>
  <c r="AT825" i="67"/>
  <c r="AU825" i="67"/>
  <c r="AV825" i="67"/>
  <c r="AW825" i="67"/>
  <c r="AX825" i="67"/>
  <c r="AY825" i="67"/>
  <c r="AZ825" i="67"/>
  <c r="BA825" i="67"/>
  <c r="BB825" i="67"/>
  <c r="BC825" i="67"/>
  <c r="BD825" i="67"/>
  <c r="BE825" i="67"/>
  <c r="BF825" i="67"/>
  <c r="BG825" i="67"/>
  <c r="BH825" i="67"/>
  <c r="BI825" i="67"/>
  <c r="BJ825" i="67"/>
  <c r="BK825" i="67"/>
  <c r="BL825" i="67"/>
  <c r="BM825" i="67"/>
  <c r="BN825" i="67"/>
  <c r="BO825" i="67"/>
  <c r="BP825" i="67"/>
  <c r="BQ825" i="67"/>
  <c r="BR825" i="67"/>
  <c r="BS825" i="67"/>
  <c r="BT825" i="67"/>
  <c r="BU825" i="67"/>
  <c r="BV825" i="67"/>
  <c r="BW825" i="67"/>
  <c r="BX825" i="67"/>
  <c r="BY825" i="67"/>
  <c r="BZ825" i="67"/>
  <c r="CA825" i="67"/>
  <c r="CB825" i="67"/>
  <c r="CC825" i="67"/>
  <c r="CD825" i="67"/>
  <c r="CE825" i="67"/>
  <c r="CF825" i="67"/>
  <c r="CG825" i="67"/>
  <c r="CH825" i="67"/>
  <c r="CI825" i="67"/>
  <c r="CJ825" i="67"/>
  <c r="CK825" i="67"/>
  <c r="CL825" i="67"/>
  <c r="CM825" i="67"/>
  <c r="CN825" i="67"/>
  <c r="CO825" i="67"/>
  <c r="CP825" i="67"/>
  <c r="CQ825" i="67"/>
  <c r="CR825" i="67"/>
  <c r="CS825" i="67"/>
  <c r="CT825" i="67"/>
  <c r="CU825" i="67"/>
  <c r="CV825" i="67"/>
  <c r="CW825" i="67"/>
  <c r="CX825" i="67"/>
  <c r="CY825" i="67"/>
  <c r="CZ825" i="67"/>
  <c r="DA825" i="67"/>
  <c r="DB825" i="67"/>
  <c r="DC825" i="67"/>
  <c r="DD825" i="67"/>
  <c r="DE825" i="67"/>
  <c r="DF825" i="67"/>
  <c r="DG825" i="67"/>
  <c r="DH825" i="67"/>
  <c r="DI825" i="67"/>
  <c r="DJ825" i="67"/>
  <c r="DK825" i="67"/>
  <c r="DL825" i="67"/>
  <c r="DM825" i="67"/>
  <c r="DN825" i="67"/>
  <c r="DO825" i="67"/>
  <c r="DP825" i="67"/>
  <c r="DQ825" i="67"/>
  <c r="DR825" i="67"/>
  <c r="DS825" i="67"/>
  <c r="DT825" i="67"/>
  <c r="DU825" i="67"/>
  <c r="DV825" i="67"/>
  <c r="DW825" i="67"/>
  <c r="DX825" i="67"/>
  <c r="A826" i="67"/>
  <c r="B826" i="67"/>
  <c r="C826" i="67"/>
  <c r="D826" i="67"/>
  <c r="E826" i="67"/>
  <c r="F826" i="67"/>
  <c r="G826" i="67"/>
  <c r="H826" i="67"/>
  <c r="I826" i="67"/>
  <c r="J826" i="67"/>
  <c r="K826" i="67"/>
  <c r="L826" i="67"/>
  <c r="M826" i="67"/>
  <c r="N826" i="67"/>
  <c r="O826" i="67"/>
  <c r="P826" i="67"/>
  <c r="Q826" i="67"/>
  <c r="R826" i="67"/>
  <c r="S826" i="67"/>
  <c r="T826" i="67"/>
  <c r="U826" i="67"/>
  <c r="V826" i="67"/>
  <c r="W826" i="67"/>
  <c r="X826" i="67"/>
  <c r="Y826" i="67"/>
  <c r="Z826" i="67"/>
  <c r="AA826" i="67"/>
  <c r="AB826" i="67"/>
  <c r="AC826" i="67"/>
  <c r="AD826" i="67"/>
  <c r="AE826" i="67"/>
  <c r="AF826" i="67"/>
  <c r="AG826" i="67"/>
  <c r="AH826" i="67"/>
  <c r="AI826" i="67"/>
  <c r="AJ826" i="67"/>
  <c r="AK826" i="67"/>
  <c r="AL826" i="67"/>
  <c r="AM826" i="67"/>
  <c r="AN826" i="67"/>
  <c r="AO826" i="67"/>
  <c r="AP826" i="67"/>
  <c r="AQ826" i="67"/>
  <c r="AR826" i="67"/>
  <c r="AS826" i="67"/>
  <c r="AT826" i="67"/>
  <c r="AU826" i="67"/>
  <c r="AV826" i="67"/>
  <c r="AW826" i="67"/>
  <c r="AX826" i="67"/>
  <c r="AY826" i="67"/>
  <c r="AZ826" i="67"/>
  <c r="BA826" i="67"/>
  <c r="BB826" i="67"/>
  <c r="BC826" i="67"/>
  <c r="BD826" i="67"/>
  <c r="BE826" i="67"/>
  <c r="BF826" i="67"/>
  <c r="BG826" i="67"/>
  <c r="BH826" i="67"/>
  <c r="BI826" i="67"/>
  <c r="BJ826" i="67"/>
  <c r="BK826" i="67"/>
  <c r="BL826" i="67"/>
  <c r="BM826" i="67"/>
  <c r="BN826" i="67"/>
  <c r="BO826" i="67"/>
  <c r="BP826" i="67"/>
  <c r="BQ826" i="67"/>
  <c r="BR826" i="67"/>
  <c r="BS826" i="67"/>
  <c r="BT826" i="67"/>
  <c r="BU826" i="67"/>
  <c r="BV826" i="67"/>
  <c r="BW826" i="67"/>
  <c r="BX826" i="67"/>
  <c r="BY826" i="67"/>
  <c r="BZ826" i="67"/>
  <c r="CA826" i="67"/>
  <c r="CB826" i="67"/>
  <c r="CC826" i="67"/>
  <c r="CD826" i="67"/>
  <c r="CE826" i="67"/>
  <c r="CF826" i="67"/>
  <c r="CG826" i="67"/>
  <c r="CH826" i="67"/>
  <c r="CI826" i="67"/>
  <c r="CJ826" i="67"/>
  <c r="CK826" i="67"/>
  <c r="CL826" i="67"/>
  <c r="CM826" i="67"/>
  <c r="CN826" i="67"/>
  <c r="CO826" i="67"/>
  <c r="CP826" i="67"/>
  <c r="CQ826" i="67"/>
  <c r="CR826" i="67"/>
  <c r="CS826" i="67"/>
  <c r="CT826" i="67"/>
  <c r="CU826" i="67"/>
  <c r="CV826" i="67"/>
  <c r="CW826" i="67"/>
  <c r="CX826" i="67"/>
  <c r="CY826" i="67"/>
  <c r="CZ826" i="67"/>
  <c r="DA826" i="67"/>
  <c r="DB826" i="67"/>
  <c r="DC826" i="67"/>
  <c r="DD826" i="67"/>
  <c r="DE826" i="67"/>
  <c r="DF826" i="67"/>
  <c r="DG826" i="67"/>
  <c r="DH826" i="67"/>
  <c r="DI826" i="67"/>
  <c r="DJ826" i="67"/>
  <c r="DK826" i="67"/>
  <c r="DL826" i="67"/>
  <c r="DM826" i="67"/>
  <c r="DN826" i="67"/>
  <c r="DO826" i="67"/>
  <c r="DP826" i="67"/>
  <c r="DQ826" i="67"/>
  <c r="DR826" i="67"/>
  <c r="DS826" i="67"/>
  <c r="DT826" i="67"/>
  <c r="DU826" i="67"/>
  <c r="DV826" i="67"/>
  <c r="DW826" i="67"/>
  <c r="DX826" i="67"/>
  <c r="DY826" i="67"/>
  <c r="A827" i="67"/>
  <c r="B827" i="67"/>
  <c r="C827" i="67"/>
  <c r="D827" i="67"/>
  <c r="E827" i="67"/>
  <c r="F827" i="67"/>
  <c r="G827" i="67"/>
  <c r="H827" i="67"/>
  <c r="I827" i="67"/>
  <c r="J827" i="67"/>
  <c r="K827" i="67"/>
  <c r="L827" i="67"/>
  <c r="M827" i="67"/>
  <c r="N827" i="67"/>
  <c r="O827" i="67"/>
  <c r="P827" i="67"/>
  <c r="Q827" i="67"/>
  <c r="R827" i="67"/>
  <c r="S827" i="67"/>
  <c r="T827" i="67"/>
  <c r="U827" i="67"/>
  <c r="V827" i="67"/>
  <c r="W827" i="67"/>
  <c r="X827" i="67"/>
  <c r="Y827" i="67"/>
  <c r="Z827" i="67"/>
  <c r="AA827" i="67"/>
  <c r="AB827" i="67"/>
  <c r="AC827" i="67"/>
  <c r="AD827" i="67"/>
  <c r="AE827" i="67"/>
  <c r="AF827" i="67"/>
  <c r="AG827" i="67"/>
  <c r="AH827" i="67"/>
  <c r="AI827" i="67"/>
  <c r="AJ827" i="67"/>
  <c r="AK827" i="67"/>
  <c r="AL827" i="67"/>
  <c r="AM827" i="67"/>
  <c r="AN827" i="67"/>
  <c r="AO827" i="67"/>
  <c r="AP827" i="67"/>
  <c r="AQ827" i="67"/>
  <c r="AR827" i="67"/>
  <c r="AS827" i="67"/>
  <c r="AT827" i="67"/>
  <c r="AU827" i="67"/>
  <c r="AV827" i="67"/>
  <c r="AW827" i="67"/>
  <c r="AX827" i="67"/>
  <c r="AY827" i="67"/>
  <c r="AZ827" i="67"/>
  <c r="BA827" i="67"/>
  <c r="BB827" i="67"/>
  <c r="BC827" i="67"/>
  <c r="BD827" i="67"/>
  <c r="BE827" i="67"/>
  <c r="BF827" i="67"/>
  <c r="BG827" i="67"/>
  <c r="BH827" i="67"/>
  <c r="BI827" i="67"/>
  <c r="BJ827" i="67"/>
  <c r="BK827" i="67"/>
  <c r="BL827" i="67"/>
  <c r="BM827" i="67"/>
  <c r="BN827" i="67"/>
  <c r="BO827" i="67"/>
  <c r="BP827" i="67"/>
  <c r="BQ827" i="67"/>
  <c r="BR827" i="67"/>
  <c r="BS827" i="67"/>
  <c r="BT827" i="67"/>
  <c r="BU827" i="67"/>
  <c r="BV827" i="67"/>
  <c r="BW827" i="67"/>
  <c r="BX827" i="67"/>
  <c r="BY827" i="67"/>
  <c r="BZ827" i="67"/>
  <c r="CA827" i="67"/>
  <c r="CB827" i="67"/>
  <c r="CC827" i="67"/>
  <c r="CD827" i="67"/>
  <c r="CE827" i="67"/>
  <c r="CF827" i="67"/>
  <c r="CG827" i="67"/>
  <c r="CH827" i="67"/>
  <c r="CI827" i="67"/>
  <c r="CJ827" i="67"/>
  <c r="CK827" i="67"/>
  <c r="CL827" i="67"/>
  <c r="CM827" i="67"/>
  <c r="CN827" i="67"/>
  <c r="CO827" i="67"/>
  <c r="CP827" i="67"/>
  <c r="CQ827" i="67"/>
  <c r="CR827" i="67"/>
  <c r="CS827" i="67"/>
  <c r="CT827" i="67"/>
  <c r="CU827" i="67"/>
  <c r="CV827" i="67"/>
  <c r="CW827" i="67"/>
  <c r="CX827" i="67"/>
  <c r="CY827" i="67"/>
  <c r="CZ827" i="67"/>
  <c r="DA827" i="67"/>
  <c r="DB827" i="67"/>
  <c r="DC827" i="67"/>
  <c r="DD827" i="67"/>
  <c r="DE827" i="67"/>
  <c r="DF827" i="67"/>
  <c r="DG827" i="67"/>
  <c r="DH827" i="67"/>
  <c r="DI827" i="67"/>
  <c r="DJ827" i="67"/>
  <c r="DK827" i="67"/>
  <c r="DL827" i="67"/>
  <c r="DM827" i="67"/>
  <c r="DN827" i="67"/>
  <c r="DO827" i="67"/>
  <c r="DP827" i="67"/>
  <c r="DQ827" i="67"/>
  <c r="DR827" i="67"/>
  <c r="DS827" i="67"/>
  <c r="DT827" i="67"/>
  <c r="DU827" i="67"/>
  <c r="DV827" i="67"/>
  <c r="DW827" i="67"/>
  <c r="DX827" i="67"/>
  <c r="DY827" i="67"/>
  <c r="DZ827" i="67"/>
  <c r="A828" i="67"/>
  <c r="B828" i="67"/>
  <c r="C828" i="67"/>
  <c r="D828" i="67"/>
  <c r="E828" i="67"/>
  <c r="F828" i="67"/>
  <c r="G828" i="67"/>
  <c r="H828" i="67"/>
  <c r="I828" i="67"/>
  <c r="J828" i="67"/>
  <c r="K828" i="67"/>
  <c r="L828" i="67"/>
  <c r="M828" i="67"/>
  <c r="N828" i="67"/>
  <c r="O828" i="67"/>
  <c r="P828" i="67"/>
  <c r="Q828" i="67"/>
  <c r="R828" i="67"/>
  <c r="S828" i="67"/>
  <c r="T828" i="67"/>
  <c r="U828" i="67"/>
  <c r="V828" i="67"/>
  <c r="W828" i="67"/>
  <c r="X828" i="67"/>
  <c r="Y828" i="67"/>
  <c r="Z828" i="67"/>
  <c r="AA828" i="67"/>
  <c r="AB828" i="67"/>
  <c r="AC828" i="67"/>
  <c r="AD828" i="67"/>
  <c r="AE828" i="67"/>
  <c r="AF828" i="67"/>
  <c r="AG828" i="67"/>
  <c r="AH828" i="67"/>
  <c r="AI828" i="67"/>
  <c r="AJ828" i="67"/>
  <c r="AK828" i="67"/>
  <c r="AL828" i="67"/>
  <c r="AM828" i="67"/>
  <c r="AN828" i="67"/>
  <c r="AO828" i="67"/>
  <c r="AP828" i="67"/>
  <c r="AQ828" i="67"/>
  <c r="AR828" i="67"/>
  <c r="AS828" i="67"/>
  <c r="AT828" i="67"/>
  <c r="AU828" i="67"/>
  <c r="AV828" i="67"/>
  <c r="AW828" i="67"/>
  <c r="AX828" i="67"/>
  <c r="AY828" i="67"/>
  <c r="AZ828" i="67"/>
  <c r="BA828" i="67"/>
  <c r="BB828" i="67"/>
  <c r="BC828" i="67"/>
  <c r="BD828" i="67"/>
  <c r="BE828" i="67"/>
  <c r="BF828" i="67"/>
  <c r="BG828" i="67"/>
  <c r="BH828" i="67"/>
  <c r="BI828" i="67"/>
  <c r="BJ828" i="67"/>
  <c r="BK828" i="67"/>
  <c r="BL828" i="67"/>
  <c r="BM828" i="67"/>
  <c r="BN828" i="67"/>
  <c r="BO828" i="67"/>
  <c r="BP828" i="67"/>
  <c r="BQ828" i="67"/>
  <c r="BR828" i="67"/>
  <c r="BS828" i="67"/>
  <c r="BT828" i="67"/>
  <c r="BU828" i="67"/>
  <c r="BV828" i="67"/>
  <c r="BW828" i="67"/>
  <c r="BX828" i="67"/>
  <c r="BY828" i="67"/>
  <c r="BZ828" i="67"/>
  <c r="CA828" i="67"/>
  <c r="CB828" i="67"/>
  <c r="CC828" i="67"/>
  <c r="CD828" i="67"/>
  <c r="CE828" i="67"/>
  <c r="CF828" i="67"/>
  <c r="CG828" i="67"/>
  <c r="CH828" i="67"/>
  <c r="CI828" i="67"/>
  <c r="CJ828" i="67"/>
  <c r="CK828" i="67"/>
  <c r="CL828" i="67"/>
  <c r="CM828" i="67"/>
  <c r="CN828" i="67"/>
  <c r="CO828" i="67"/>
  <c r="CP828" i="67"/>
  <c r="CQ828" i="67"/>
  <c r="CR828" i="67"/>
  <c r="CS828" i="67"/>
  <c r="CT828" i="67"/>
  <c r="CU828" i="67"/>
  <c r="CV828" i="67"/>
  <c r="CW828" i="67"/>
  <c r="CX828" i="67"/>
  <c r="CY828" i="67"/>
  <c r="CZ828" i="67"/>
  <c r="DA828" i="67"/>
  <c r="DB828" i="67"/>
  <c r="DC828" i="67"/>
  <c r="DD828" i="67"/>
  <c r="DE828" i="67"/>
  <c r="DF828" i="67"/>
  <c r="DG828" i="67"/>
  <c r="DH828" i="67"/>
  <c r="DI828" i="67"/>
  <c r="DJ828" i="67"/>
  <c r="DK828" i="67"/>
  <c r="DL828" i="67"/>
  <c r="DM828" i="67"/>
  <c r="DN828" i="67"/>
  <c r="DO828" i="67"/>
  <c r="DP828" i="67"/>
  <c r="DQ828" i="67"/>
  <c r="DR828" i="67"/>
  <c r="DS828" i="67"/>
  <c r="DT828" i="67"/>
  <c r="DU828" i="67"/>
  <c r="DV828" i="67"/>
  <c r="DW828" i="67"/>
  <c r="DX828" i="67"/>
  <c r="A829" i="67"/>
  <c r="B829" i="67"/>
  <c r="C829" i="67"/>
  <c r="D829" i="67"/>
  <c r="E829" i="67"/>
  <c r="F829" i="67"/>
  <c r="G829" i="67"/>
  <c r="H829" i="67"/>
  <c r="I829" i="67"/>
  <c r="J829" i="67"/>
  <c r="K829" i="67"/>
  <c r="L829" i="67"/>
  <c r="M829" i="67"/>
  <c r="N829" i="67"/>
  <c r="O829" i="67"/>
  <c r="P829" i="67"/>
  <c r="Q829" i="67"/>
  <c r="R829" i="67"/>
  <c r="S829" i="67"/>
  <c r="T829" i="67"/>
  <c r="U829" i="67"/>
  <c r="V829" i="67"/>
  <c r="W829" i="67"/>
  <c r="X829" i="67"/>
  <c r="Y829" i="67"/>
  <c r="Z829" i="67"/>
  <c r="AA829" i="67"/>
  <c r="AB829" i="67"/>
  <c r="AC829" i="67"/>
  <c r="AD829" i="67"/>
  <c r="AE829" i="67"/>
  <c r="AF829" i="67"/>
  <c r="AG829" i="67"/>
  <c r="AH829" i="67"/>
  <c r="AI829" i="67"/>
  <c r="AJ829" i="67"/>
  <c r="AK829" i="67"/>
  <c r="AL829" i="67"/>
  <c r="AM829" i="67"/>
  <c r="AN829" i="67"/>
  <c r="AO829" i="67"/>
  <c r="AP829" i="67"/>
  <c r="AQ829" i="67"/>
  <c r="AR829" i="67"/>
  <c r="AS829" i="67"/>
  <c r="AT829" i="67"/>
  <c r="AU829" i="67"/>
  <c r="AV829" i="67"/>
  <c r="AW829" i="67"/>
  <c r="AX829" i="67"/>
  <c r="AY829" i="67"/>
  <c r="AZ829" i="67"/>
  <c r="BA829" i="67"/>
  <c r="BB829" i="67"/>
  <c r="BC829" i="67"/>
  <c r="BD829" i="67"/>
  <c r="BE829" i="67"/>
  <c r="BF829" i="67"/>
  <c r="BG829" i="67"/>
  <c r="BH829" i="67"/>
  <c r="BI829" i="67"/>
  <c r="BJ829" i="67"/>
  <c r="BK829" i="67"/>
  <c r="BL829" i="67"/>
  <c r="BM829" i="67"/>
  <c r="BN829" i="67"/>
  <c r="BO829" i="67"/>
  <c r="BP829" i="67"/>
  <c r="BQ829" i="67"/>
  <c r="BR829" i="67"/>
  <c r="BS829" i="67"/>
  <c r="BT829" i="67"/>
  <c r="BU829" i="67"/>
  <c r="BV829" i="67"/>
  <c r="BW829" i="67"/>
  <c r="BX829" i="67"/>
  <c r="BY829" i="67"/>
  <c r="BZ829" i="67"/>
  <c r="CA829" i="67"/>
  <c r="CB829" i="67"/>
  <c r="CC829" i="67"/>
  <c r="CD829" i="67"/>
  <c r="CE829" i="67"/>
  <c r="CF829" i="67"/>
  <c r="CG829" i="67"/>
  <c r="CH829" i="67"/>
  <c r="CI829" i="67"/>
  <c r="CJ829" i="67"/>
  <c r="CK829" i="67"/>
  <c r="CL829" i="67"/>
  <c r="CM829" i="67"/>
  <c r="CN829" i="67"/>
  <c r="CO829" i="67"/>
  <c r="CP829" i="67"/>
  <c r="CQ829" i="67"/>
  <c r="CR829" i="67"/>
  <c r="CS829" i="67"/>
  <c r="CT829" i="67"/>
  <c r="CU829" i="67"/>
  <c r="CV829" i="67"/>
  <c r="CW829" i="67"/>
  <c r="CX829" i="67"/>
  <c r="CY829" i="67"/>
  <c r="CZ829" i="67"/>
  <c r="DA829" i="67"/>
  <c r="DB829" i="67"/>
  <c r="DC829" i="67"/>
  <c r="DD829" i="67"/>
  <c r="DE829" i="67"/>
  <c r="DF829" i="67"/>
  <c r="DG829" i="67"/>
  <c r="DH829" i="67"/>
  <c r="DI829" i="67"/>
  <c r="DJ829" i="67"/>
  <c r="DK829" i="67"/>
  <c r="DL829" i="67"/>
  <c r="DM829" i="67"/>
  <c r="DN829" i="67"/>
  <c r="DO829" i="67"/>
  <c r="DP829" i="67"/>
  <c r="DQ829" i="67"/>
  <c r="DR829" i="67"/>
  <c r="DS829" i="67"/>
  <c r="DT829" i="67"/>
  <c r="DU829" i="67"/>
  <c r="DV829" i="67"/>
  <c r="DW829" i="67"/>
  <c r="DX829" i="67"/>
  <c r="A830" i="67"/>
  <c r="B830" i="67"/>
  <c r="C830" i="67"/>
  <c r="D830" i="67"/>
  <c r="E830" i="67"/>
  <c r="F830" i="67"/>
  <c r="G830" i="67"/>
  <c r="H830" i="67"/>
  <c r="I830" i="67"/>
  <c r="J830" i="67"/>
  <c r="K830" i="67"/>
  <c r="L830" i="67"/>
  <c r="M830" i="67"/>
  <c r="N830" i="67"/>
  <c r="O830" i="67"/>
  <c r="P830" i="67"/>
  <c r="Q830" i="67"/>
  <c r="R830" i="67"/>
  <c r="S830" i="67"/>
  <c r="T830" i="67"/>
  <c r="U830" i="67"/>
  <c r="V830" i="67"/>
  <c r="W830" i="67"/>
  <c r="X830" i="67"/>
  <c r="Y830" i="67"/>
  <c r="Z830" i="67"/>
  <c r="AA830" i="67"/>
  <c r="AB830" i="67"/>
  <c r="AC830" i="67"/>
  <c r="AD830" i="67"/>
  <c r="AE830" i="67"/>
  <c r="AF830" i="67"/>
  <c r="AG830" i="67"/>
  <c r="AH830" i="67"/>
  <c r="AI830" i="67"/>
  <c r="AJ830" i="67"/>
  <c r="AK830" i="67"/>
  <c r="AL830" i="67"/>
  <c r="AM830" i="67"/>
  <c r="AN830" i="67"/>
  <c r="AO830" i="67"/>
  <c r="AP830" i="67"/>
  <c r="AQ830" i="67"/>
  <c r="AR830" i="67"/>
  <c r="AS830" i="67"/>
  <c r="AT830" i="67"/>
  <c r="AU830" i="67"/>
  <c r="AV830" i="67"/>
  <c r="AW830" i="67"/>
  <c r="AX830" i="67"/>
  <c r="AY830" i="67"/>
  <c r="AZ830" i="67"/>
  <c r="BA830" i="67"/>
  <c r="BB830" i="67"/>
  <c r="BC830" i="67"/>
  <c r="BD830" i="67"/>
  <c r="BE830" i="67"/>
  <c r="BF830" i="67"/>
  <c r="BG830" i="67"/>
  <c r="BH830" i="67"/>
  <c r="BI830" i="67"/>
  <c r="BJ830" i="67"/>
  <c r="BK830" i="67"/>
  <c r="BL830" i="67"/>
  <c r="BM830" i="67"/>
  <c r="BN830" i="67"/>
  <c r="BO830" i="67"/>
  <c r="BP830" i="67"/>
  <c r="BQ830" i="67"/>
  <c r="BR830" i="67"/>
  <c r="BS830" i="67"/>
  <c r="BT830" i="67"/>
  <c r="BU830" i="67"/>
  <c r="BV830" i="67"/>
  <c r="BW830" i="67"/>
  <c r="BX830" i="67"/>
  <c r="BY830" i="67"/>
  <c r="BZ830" i="67"/>
  <c r="CA830" i="67"/>
  <c r="CB830" i="67"/>
  <c r="CC830" i="67"/>
  <c r="CD830" i="67"/>
  <c r="CE830" i="67"/>
  <c r="CF830" i="67"/>
  <c r="CG830" i="67"/>
  <c r="CH830" i="67"/>
  <c r="CI830" i="67"/>
  <c r="CJ830" i="67"/>
  <c r="CK830" i="67"/>
  <c r="CL830" i="67"/>
  <c r="CM830" i="67"/>
  <c r="CN830" i="67"/>
  <c r="CO830" i="67"/>
  <c r="CP830" i="67"/>
  <c r="CQ830" i="67"/>
  <c r="CR830" i="67"/>
  <c r="CS830" i="67"/>
  <c r="CT830" i="67"/>
  <c r="CU830" i="67"/>
  <c r="CV830" i="67"/>
  <c r="CW830" i="67"/>
  <c r="CX830" i="67"/>
  <c r="CY830" i="67"/>
  <c r="CZ830" i="67"/>
  <c r="DA830" i="67"/>
  <c r="DB830" i="67"/>
  <c r="DC830" i="67"/>
  <c r="DD830" i="67"/>
  <c r="DE830" i="67"/>
  <c r="DF830" i="67"/>
  <c r="DG830" i="67"/>
  <c r="DH830" i="67"/>
  <c r="DI830" i="67"/>
  <c r="DJ830" i="67"/>
  <c r="DK830" i="67"/>
  <c r="DL830" i="67"/>
  <c r="DM830" i="67"/>
  <c r="DN830" i="67"/>
  <c r="DO830" i="67"/>
  <c r="DP830" i="67"/>
  <c r="DQ830" i="67"/>
  <c r="DR830" i="67"/>
  <c r="DS830" i="67"/>
  <c r="DT830" i="67"/>
  <c r="DU830" i="67"/>
  <c r="DV830" i="67"/>
  <c r="DW830" i="67"/>
  <c r="DX830" i="67"/>
  <c r="DY830" i="67"/>
  <c r="DZ830" i="67"/>
  <c r="A831" i="67"/>
  <c r="B831" i="67"/>
  <c r="C831" i="67"/>
  <c r="D831" i="67"/>
  <c r="E831" i="67"/>
  <c r="F831" i="67"/>
  <c r="G831" i="67"/>
  <c r="H831" i="67"/>
  <c r="I831" i="67"/>
  <c r="J831" i="67"/>
  <c r="K831" i="67"/>
  <c r="L831" i="67"/>
  <c r="M831" i="67"/>
  <c r="N831" i="67"/>
  <c r="O831" i="67"/>
  <c r="P831" i="67"/>
  <c r="Q831" i="67"/>
  <c r="R831" i="67"/>
  <c r="S831" i="67"/>
  <c r="T831" i="67"/>
  <c r="U831" i="67"/>
  <c r="V831" i="67"/>
  <c r="W831" i="67"/>
  <c r="X831" i="67"/>
  <c r="Y831" i="67"/>
  <c r="Z831" i="67"/>
  <c r="AA831" i="67"/>
  <c r="AB831" i="67"/>
  <c r="AC831" i="67"/>
  <c r="AD831" i="67"/>
  <c r="AE831" i="67"/>
  <c r="AF831" i="67"/>
  <c r="AG831" i="67"/>
  <c r="AH831" i="67"/>
  <c r="AI831" i="67"/>
  <c r="AJ831" i="67"/>
  <c r="AK831" i="67"/>
  <c r="AL831" i="67"/>
  <c r="AM831" i="67"/>
  <c r="AN831" i="67"/>
  <c r="AO831" i="67"/>
  <c r="AP831" i="67"/>
  <c r="AQ831" i="67"/>
  <c r="AR831" i="67"/>
  <c r="AS831" i="67"/>
  <c r="AT831" i="67"/>
  <c r="AU831" i="67"/>
  <c r="AV831" i="67"/>
  <c r="AW831" i="67"/>
  <c r="AX831" i="67"/>
  <c r="AY831" i="67"/>
  <c r="AZ831" i="67"/>
  <c r="BA831" i="67"/>
  <c r="BB831" i="67"/>
  <c r="BC831" i="67"/>
  <c r="BD831" i="67"/>
  <c r="BE831" i="67"/>
  <c r="BF831" i="67"/>
  <c r="BG831" i="67"/>
  <c r="BH831" i="67"/>
  <c r="BI831" i="67"/>
  <c r="BJ831" i="67"/>
  <c r="BK831" i="67"/>
  <c r="BL831" i="67"/>
  <c r="BM831" i="67"/>
  <c r="BN831" i="67"/>
  <c r="BO831" i="67"/>
  <c r="BP831" i="67"/>
  <c r="BQ831" i="67"/>
  <c r="BR831" i="67"/>
  <c r="BS831" i="67"/>
  <c r="BT831" i="67"/>
  <c r="BU831" i="67"/>
  <c r="BV831" i="67"/>
  <c r="BW831" i="67"/>
  <c r="BX831" i="67"/>
  <c r="BY831" i="67"/>
  <c r="BZ831" i="67"/>
  <c r="CA831" i="67"/>
  <c r="CB831" i="67"/>
  <c r="CC831" i="67"/>
  <c r="CD831" i="67"/>
  <c r="CE831" i="67"/>
  <c r="CF831" i="67"/>
  <c r="CG831" i="67"/>
  <c r="CH831" i="67"/>
  <c r="CI831" i="67"/>
  <c r="CJ831" i="67"/>
  <c r="CK831" i="67"/>
  <c r="CL831" i="67"/>
  <c r="CM831" i="67"/>
  <c r="CN831" i="67"/>
  <c r="CO831" i="67"/>
  <c r="CP831" i="67"/>
  <c r="CQ831" i="67"/>
  <c r="CR831" i="67"/>
  <c r="CS831" i="67"/>
  <c r="CT831" i="67"/>
  <c r="CU831" i="67"/>
  <c r="CV831" i="67"/>
  <c r="CW831" i="67"/>
  <c r="CX831" i="67"/>
  <c r="CY831" i="67"/>
  <c r="CZ831" i="67"/>
  <c r="DA831" i="67"/>
  <c r="DB831" i="67"/>
  <c r="DC831" i="67"/>
  <c r="DD831" i="67"/>
  <c r="DE831" i="67"/>
  <c r="DF831" i="67"/>
  <c r="DG831" i="67"/>
  <c r="DH831" i="67"/>
  <c r="DI831" i="67"/>
  <c r="DJ831" i="67"/>
  <c r="DK831" i="67"/>
  <c r="DL831" i="67"/>
  <c r="DM831" i="67"/>
  <c r="DN831" i="67"/>
  <c r="DO831" i="67"/>
  <c r="DP831" i="67"/>
  <c r="DQ831" i="67"/>
  <c r="DR831" i="67"/>
  <c r="DS831" i="67"/>
  <c r="DT831" i="67"/>
  <c r="DU831" i="67"/>
  <c r="DV831" i="67"/>
  <c r="DW831" i="67"/>
  <c r="DX831" i="67"/>
  <c r="DY831" i="67"/>
  <c r="DZ831" i="67"/>
  <c r="A832" i="67"/>
  <c r="B832" i="67"/>
  <c r="C832" i="67"/>
  <c r="D832" i="67"/>
  <c r="E832" i="67"/>
  <c r="F832" i="67"/>
  <c r="G832" i="67"/>
  <c r="H832" i="67"/>
  <c r="I832" i="67"/>
  <c r="J832" i="67"/>
  <c r="K832" i="67"/>
  <c r="L832" i="67"/>
  <c r="M832" i="67"/>
  <c r="N832" i="67"/>
  <c r="O832" i="67"/>
  <c r="P832" i="67"/>
  <c r="Q832" i="67"/>
  <c r="R832" i="67"/>
  <c r="S832" i="67"/>
  <c r="T832" i="67"/>
  <c r="U832" i="67"/>
  <c r="V832" i="67"/>
  <c r="W832" i="67"/>
  <c r="X832" i="67"/>
  <c r="Y832" i="67"/>
  <c r="Z832" i="67"/>
  <c r="AA832" i="67"/>
  <c r="AB832" i="67"/>
  <c r="AC832" i="67"/>
  <c r="AD832" i="67"/>
  <c r="AE832" i="67"/>
  <c r="AF832" i="67"/>
  <c r="AG832" i="67"/>
  <c r="AH832" i="67"/>
  <c r="AI832" i="67"/>
  <c r="AJ832" i="67"/>
  <c r="AK832" i="67"/>
  <c r="AL832" i="67"/>
  <c r="AM832" i="67"/>
  <c r="AN832" i="67"/>
  <c r="AO832" i="67"/>
  <c r="AP832" i="67"/>
  <c r="AQ832" i="67"/>
  <c r="AR832" i="67"/>
  <c r="AS832" i="67"/>
  <c r="AT832" i="67"/>
  <c r="AU832" i="67"/>
  <c r="AV832" i="67"/>
  <c r="AW832" i="67"/>
  <c r="AX832" i="67"/>
  <c r="AY832" i="67"/>
  <c r="AZ832" i="67"/>
  <c r="BA832" i="67"/>
  <c r="BB832" i="67"/>
  <c r="BC832" i="67"/>
  <c r="BD832" i="67"/>
  <c r="BE832" i="67"/>
  <c r="BF832" i="67"/>
  <c r="BG832" i="67"/>
  <c r="BH832" i="67"/>
  <c r="BI832" i="67"/>
  <c r="BJ832" i="67"/>
  <c r="BK832" i="67"/>
  <c r="BL832" i="67"/>
  <c r="BM832" i="67"/>
  <c r="BN832" i="67"/>
  <c r="BO832" i="67"/>
  <c r="BP832" i="67"/>
  <c r="BQ832" i="67"/>
  <c r="BR832" i="67"/>
  <c r="BS832" i="67"/>
  <c r="BT832" i="67"/>
  <c r="BU832" i="67"/>
  <c r="BV832" i="67"/>
  <c r="BW832" i="67"/>
  <c r="BX832" i="67"/>
  <c r="BY832" i="67"/>
  <c r="BZ832" i="67"/>
  <c r="CA832" i="67"/>
  <c r="CB832" i="67"/>
  <c r="CC832" i="67"/>
  <c r="CD832" i="67"/>
  <c r="CE832" i="67"/>
  <c r="CF832" i="67"/>
  <c r="CG832" i="67"/>
  <c r="CH832" i="67"/>
  <c r="CI832" i="67"/>
  <c r="CJ832" i="67"/>
  <c r="CK832" i="67"/>
  <c r="CL832" i="67"/>
  <c r="CM832" i="67"/>
  <c r="CN832" i="67"/>
  <c r="CO832" i="67"/>
  <c r="CP832" i="67"/>
  <c r="CQ832" i="67"/>
  <c r="CR832" i="67"/>
  <c r="CS832" i="67"/>
  <c r="CT832" i="67"/>
  <c r="CU832" i="67"/>
  <c r="CV832" i="67"/>
  <c r="CW832" i="67"/>
  <c r="CX832" i="67"/>
  <c r="CY832" i="67"/>
  <c r="CZ832" i="67"/>
  <c r="DA832" i="67"/>
  <c r="DB832" i="67"/>
  <c r="DC832" i="67"/>
  <c r="DD832" i="67"/>
  <c r="DE832" i="67"/>
  <c r="DF832" i="67"/>
  <c r="DG832" i="67"/>
  <c r="DH832" i="67"/>
  <c r="DI832" i="67"/>
  <c r="DJ832" i="67"/>
  <c r="DK832" i="67"/>
  <c r="DL832" i="67"/>
  <c r="DM832" i="67"/>
  <c r="DN832" i="67"/>
  <c r="DO832" i="67"/>
  <c r="DP832" i="67"/>
  <c r="DQ832" i="67"/>
  <c r="DR832" i="67"/>
  <c r="DS832" i="67"/>
  <c r="DT832" i="67"/>
  <c r="DU832" i="67"/>
  <c r="DV832" i="67"/>
  <c r="DW832" i="67"/>
  <c r="DX832" i="67"/>
  <c r="DY832" i="67"/>
  <c r="DZ832" i="67"/>
  <c r="EA832" i="67"/>
  <c r="EB832" i="67"/>
  <c r="EC832" i="67"/>
  <c r="ED832" i="67"/>
  <c r="EE832" i="67"/>
  <c r="EF832" i="67"/>
  <c r="EG832" i="67"/>
  <c r="EH832" i="67"/>
  <c r="EI832" i="67"/>
  <c r="EJ832" i="67"/>
  <c r="A833" i="67"/>
  <c r="B833" i="67"/>
  <c r="C833" i="67"/>
  <c r="D833" i="67"/>
  <c r="E833" i="67"/>
  <c r="F833" i="67"/>
  <c r="G833" i="67"/>
  <c r="H833" i="67"/>
  <c r="I833" i="67"/>
  <c r="J833" i="67"/>
  <c r="K833" i="67"/>
  <c r="L833" i="67"/>
  <c r="M833" i="67"/>
  <c r="N833" i="67"/>
  <c r="O833" i="67"/>
  <c r="P833" i="67"/>
  <c r="Q833" i="67"/>
  <c r="R833" i="67"/>
  <c r="S833" i="67"/>
  <c r="T833" i="67"/>
  <c r="U833" i="67"/>
  <c r="V833" i="67"/>
  <c r="W833" i="67"/>
  <c r="X833" i="67"/>
  <c r="Y833" i="67"/>
  <c r="Z833" i="67"/>
  <c r="AA833" i="67"/>
  <c r="AB833" i="67"/>
  <c r="AC833" i="67"/>
  <c r="AD833" i="67"/>
  <c r="AE833" i="67"/>
  <c r="AF833" i="67"/>
  <c r="AG833" i="67"/>
  <c r="AH833" i="67"/>
  <c r="AI833" i="67"/>
  <c r="AJ833" i="67"/>
  <c r="AK833" i="67"/>
  <c r="AL833" i="67"/>
  <c r="AM833" i="67"/>
  <c r="AN833" i="67"/>
  <c r="AO833" i="67"/>
  <c r="AP833" i="67"/>
  <c r="AQ833" i="67"/>
  <c r="AR833" i="67"/>
  <c r="AS833" i="67"/>
  <c r="AT833" i="67"/>
  <c r="AU833" i="67"/>
  <c r="AV833" i="67"/>
  <c r="AW833" i="67"/>
  <c r="AX833" i="67"/>
  <c r="AY833" i="67"/>
  <c r="AZ833" i="67"/>
  <c r="BA833" i="67"/>
  <c r="BB833" i="67"/>
  <c r="BC833" i="67"/>
  <c r="BD833" i="67"/>
  <c r="BE833" i="67"/>
  <c r="BF833" i="67"/>
  <c r="BG833" i="67"/>
  <c r="BH833" i="67"/>
  <c r="BI833" i="67"/>
  <c r="BJ833" i="67"/>
  <c r="BK833" i="67"/>
  <c r="BL833" i="67"/>
  <c r="BM833" i="67"/>
  <c r="BN833" i="67"/>
  <c r="BO833" i="67"/>
  <c r="BP833" i="67"/>
  <c r="BQ833" i="67"/>
  <c r="BR833" i="67"/>
  <c r="BS833" i="67"/>
  <c r="BT833" i="67"/>
  <c r="BU833" i="67"/>
  <c r="BV833" i="67"/>
  <c r="BW833" i="67"/>
  <c r="BX833" i="67"/>
  <c r="BY833" i="67"/>
  <c r="BZ833" i="67"/>
  <c r="CA833" i="67"/>
  <c r="CB833" i="67"/>
  <c r="CC833" i="67"/>
  <c r="CD833" i="67"/>
  <c r="CE833" i="67"/>
  <c r="CF833" i="67"/>
  <c r="CG833" i="67"/>
  <c r="CH833" i="67"/>
  <c r="CI833" i="67"/>
  <c r="CJ833" i="67"/>
  <c r="CK833" i="67"/>
  <c r="CL833" i="67"/>
  <c r="CM833" i="67"/>
  <c r="CN833" i="67"/>
  <c r="CO833" i="67"/>
  <c r="CP833" i="67"/>
  <c r="CQ833" i="67"/>
  <c r="CR833" i="67"/>
  <c r="CS833" i="67"/>
  <c r="CT833" i="67"/>
  <c r="CU833" i="67"/>
  <c r="CV833" i="67"/>
  <c r="CW833" i="67"/>
  <c r="CX833" i="67"/>
  <c r="CY833" i="67"/>
  <c r="CZ833" i="67"/>
  <c r="DA833" i="67"/>
  <c r="DB833" i="67"/>
  <c r="DC833" i="67"/>
  <c r="DD833" i="67"/>
  <c r="DE833" i="67"/>
  <c r="DF833" i="67"/>
  <c r="DG833" i="67"/>
  <c r="DH833" i="67"/>
  <c r="DI833" i="67"/>
  <c r="DJ833" i="67"/>
  <c r="DK833" i="67"/>
  <c r="DL833" i="67"/>
  <c r="DM833" i="67"/>
  <c r="DN833" i="67"/>
  <c r="DO833" i="67"/>
  <c r="DP833" i="67"/>
  <c r="DQ833" i="67"/>
  <c r="DR833" i="67"/>
  <c r="DS833" i="67"/>
  <c r="DT833" i="67"/>
  <c r="DU833" i="67"/>
  <c r="DV833" i="67"/>
  <c r="DW833" i="67"/>
  <c r="DX833" i="67"/>
  <c r="A834" i="67"/>
  <c r="B834" i="67"/>
  <c r="C834" i="67"/>
  <c r="D834" i="67"/>
  <c r="E834" i="67"/>
  <c r="F834" i="67"/>
  <c r="G834" i="67"/>
  <c r="H834" i="67"/>
  <c r="I834" i="67"/>
  <c r="J834" i="67"/>
  <c r="K834" i="67"/>
  <c r="L834" i="67"/>
  <c r="M834" i="67"/>
  <c r="N834" i="67"/>
  <c r="O834" i="67"/>
  <c r="P834" i="67"/>
  <c r="Q834" i="67"/>
  <c r="R834" i="67"/>
  <c r="S834" i="67"/>
  <c r="T834" i="67"/>
  <c r="U834" i="67"/>
  <c r="V834" i="67"/>
  <c r="W834" i="67"/>
  <c r="X834" i="67"/>
  <c r="Y834" i="67"/>
  <c r="Z834" i="67"/>
  <c r="AA834" i="67"/>
  <c r="AB834" i="67"/>
  <c r="AC834" i="67"/>
  <c r="AD834" i="67"/>
  <c r="AE834" i="67"/>
  <c r="AF834" i="67"/>
  <c r="AG834" i="67"/>
  <c r="AH834" i="67"/>
  <c r="AI834" i="67"/>
  <c r="AJ834" i="67"/>
  <c r="AK834" i="67"/>
  <c r="AL834" i="67"/>
  <c r="AM834" i="67"/>
  <c r="AN834" i="67"/>
  <c r="AO834" i="67"/>
  <c r="AP834" i="67"/>
  <c r="AQ834" i="67"/>
  <c r="AR834" i="67"/>
  <c r="AS834" i="67"/>
  <c r="AT834" i="67"/>
  <c r="AU834" i="67"/>
  <c r="AV834" i="67"/>
  <c r="AW834" i="67"/>
  <c r="AX834" i="67"/>
  <c r="AY834" i="67"/>
  <c r="AZ834" i="67"/>
  <c r="BA834" i="67"/>
  <c r="BB834" i="67"/>
  <c r="BC834" i="67"/>
  <c r="BD834" i="67"/>
  <c r="BE834" i="67"/>
  <c r="BF834" i="67"/>
  <c r="BG834" i="67"/>
  <c r="BH834" i="67"/>
  <c r="BI834" i="67"/>
  <c r="BJ834" i="67"/>
  <c r="BK834" i="67"/>
  <c r="BL834" i="67"/>
  <c r="BM834" i="67"/>
  <c r="BN834" i="67"/>
  <c r="BO834" i="67"/>
  <c r="BP834" i="67"/>
  <c r="BQ834" i="67"/>
  <c r="BR834" i="67"/>
  <c r="BS834" i="67"/>
  <c r="BT834" i="67"/>
  <c r="BU834" i="67"/>
  <c r="BV834" i="67"/>
  <c r="BW834" i="67"/>
  <c r="BX834" i="67"/>
  <c r="BY834" i="67"/>
  <c r="BZ834" i="67"/>
  <c r="CA834" i="67"/>
  <c r="CB834" i="67"/>
  <c r="CC834" i="67"/>
  <c r="CD834" i="67"/>
  <c r="CE834" i="67"/>
  <c r="CF834" i="67"/>
  <c r="CG834" i="67"/>
  <c r="CH834" i="67"/>
  <c r="CI834" i="67"/>
  <c r="CJ834" i="67"/>
  <c r="CK834" i="67"/>
  <c r="CL834" i="67"/>
  <c r="CM834" i="67"/>
  <c r="CN834" i="67"/>
  <c r="CO834" i="67"/>
  <c r="CP834" i="67"/>
  <c r="CQ834" i="67"/>
  <c r="CR834" i="67"/>
  <c r="CS834" i="67"/>
  <c r="CT834" i="67"/>
  <c r="CU834" i="67"/>
  <c r="CV834" i="67"/>
  <c r="CW834" i="67"/>
  <c r="CX834" i="67"/>
  <c r="CY834" i="67"/>
  <c r="CZ834" i="67"/>
  <c r="DA834" i="67"/>
  <c r="DB834" i="67"/>
  <c r="DC834" i="67"/>
  <c r="DD834" i="67"/>
  <c r="DE834" i="67"/>
  <c r="DF834" i="67"/>
  <c r="DG834" i="67"/>
  <c r="DH834" i="67"/>
  <c r="DI834" i="67"/>
  <c r="DJ834" i="67"/>
  <c r="DK834" i="67"/>
  <c r="DL834" i="67"/>
  <c r="DM834" i="67"/>
  <c r="DN834" i="67"/>
  <c r="DO834" i="67"/>
  <c r="DP834" i="67"/>
  <c r="DQ834" i="67"/>
  <c r="DR834" i="67"/>
  <c r="DS834" i="67"/>
  <c r="DT834" i="67"/>
  <c r="DU834" i="67"/>
  <c r="DV834" i="67"/>
  <c r="DW834" i="67"/>
  <c r="DX834" i="67"/>
  <c r="DY834" i="67"/>
  <c r="A835" i="67"/>
  <c r="B835" i="67"/>
  <c r="C835" i="67"/>
  <c r="D835" i="67"/>
  <c r="E835" i="67"/>
  <c r="F835" i="67"/>
  <c r="G835" i="67"/>
  <c r="H835" i="67"/>
  <c r="I835" i="67"/>
  <c r="J835" i="67"/>
  <c r="K835" i="67"/>
  <c r="L835" i="67"/>
  <c r="M835" i="67"/>
  <c r="N835" i="67"/>
  <c r="O835" i="67"/>
  <c r="P835" i="67"/>
  <c r="Q835" i="67"/>
  <c r="R835" i="67"/>
  <c r="S835" i="67"/>
  <c r="T835" i="67"/>
  <c r="U835" i="67"/>
  <c r="V835" i="67"/>
  <c r="W835" i="67"/>
  <c r="X835" i="67"/>
  <c r="Y835" i="67"/>
  <c r="Z835" i="67"/>
  <c r="AA835" i="67"/>
  <c r="AB835" i="67"/>
  <c r="AC835" i="67"/>
  <c r="AD835" i="67"/>
  <c r="AE835" i="67"/>
  <c r="AF835" i="67"/>
  <c r="AG835" i="67"/>
  <c r="AH835" i="67"/>
  <c r="AI835" i="67"/>
  <c r="AJ835" i="67"/>
  <c r="AK835" i="67"/>
  <c r="AL835" i="67"/>
  <c r="AM835" i="67"/>
  <c r="AN835" i="67"/>
  <c r="AO835" i="67"/>
  <c r="AP835" i="67"/>
  <c r="AQ835" i="67"/>
  <c r="AR835" i="67"/>
  <c r="AS835" i="67"/>
  <c r="AT835" i="67"/>
  <c r="AU835" i="67"/>
  <c r="AV835" i="67"/>
  <c r="AW835" i="67"/>
  <c r="AX835" i="67"/>
  <c r="AY835" i="67"/>
  <c r="AZ835" i="67"/>
  <c r="BA835" i="67"/>
  <c r="BB835" i="67"/>
  <c r="BC835" i="67"/>
  <c r="BD835" i="67"/>
  <c r="BE835" i="67"/>
  <c r="BF835" i="67"/>
  <c r="BG835" i="67"/>
  <c r="BH835" i="67"/>
  <c r="BI835" i="67"/>
  <c r="BJ835" i="67"/>
  <c r="BK835" i="67"/>
  <c r="BL835" i="67"/>
  <c r="BM835" i="67"/>
  <c r="BN835" i="67"/>
  <c r="BO835" i="67"/>
  <c r="BP835" i="67"/>
  <c r="BQ835" i="67"/>
  <c r="BR835" i="67"/>
  <c r="BS835" i="67"/>
  <c r="BT835" i="67"/>
  <c r="BU835" i="67"/>
  <c r="BV835" i="67"/>
  <c r="BW835" i="67"/>
  <c r="BX835" i="67"/>
  <c r="BY835" i="67"/>
  <c r="BZ835" i="67"/>
  <c r="CA835" i="67"/>
  <c r="CB835" i="67"/>
  <c r="CC835" i="67"/>
  <c r="CD835" i="67"/>
  <c r="CE835" i="67"/>
  <c r="CF835" i="67"/>
  <c r="CG835" i="67"/>
  <c r="CH835" i="67"/>
  <c r="CI835" i="67"/>
  <c r="CJ835" i="67"/>
  <c r="CK835" i="67"/>
  <c r="CL835" i="67"/>
  <c r="CM835" i="67"/>
  <c r="CN835" i="67"/>
  <c r="CO835" i="67"/>
  <c r="CP835" i="67"/>
  <c r="CQ835" i="67"/>
  <c r="CR835" i="67"/>
  <c r="CS835" i="67"/>
  <c r="CT835" i="67"/>
  <c r="CU835" i="67"/>
  <c r="CV835" i="67"/>
  <c r="CW835" i="67"/>
  <c r="CX835" i="67"/>
  <c r="CY835" i="67"/>
  <c r="CZ835" i="67"/>
  <c r="DA835" i="67"/>
  <c r="DB835" i="67"/>
  <c r="DC835" i="67"/>
  <c r="DD835" i="67"/>
  <c r="DE835" i="67"/>
  <c r="DF835" i="67"/>
  <c r="DG835" i="67"/>
  <c r="DH835" i="67"/>
  <c r="DI835" i="67"/>
  <c r="DJ835" i="67"/>
  <c r="DK835" i="67"/>
  <c r="DL835" i="67"/>
  <c r="DM835" i="67"/>
  <c r="DN835" i="67"/>
  <c r="DO835" i="67"/>
  <c r="DP835" i="67"/>
  <c r="DQ835" i="67"/>
  <c r="DR835" i="67"/>
  <c r="DS835" i="67"/>
  <c r="DT835" i="67"/>
  <c r="DU835" i="67"/>
  <c r="DV835" i="67"/>
  <c r="DW835" i="67"/>
  <c r="DX835" i="67"/>
  <c r="DY835" i="67"/>
  <c r="DZ835" i="67"/>
  <c r="EA835" i="67"/>
  <c r="EB835" i="67"/>
  <c r="EC835" i="67"/>
  <c r="ED835" i="67"/>
  <c r="EE835" i="67"/>
  <c r="EF835" i="67"/>
  <c r="EG835" i="67"/>
  <c r="EH835" i="67"/>
  <c r="EI835" i="67"/>
  <c r="EJ835" i="67"/>
  <c r="A836" i="67"/>
  <c r="B836" i="67"/>
  <c r="C836" i="67"/>
  <c r="D836" i="67"/>
  <c r="E836" i="67"/>
  <c r="F836" i="67"/>
  <c r="G836" i="67"/>
  <c r="H836" i="67"/>
  <c r="I836" i="67"/>
  <c r="J836" i="67"/>
  <c r="K836" i="67"/>
  <c r="L836" i="67"/>
  <c r="M836" i="67"/>
  <c r="N836" i="67"/>
  <c r="O836" i="67"/>
  <c r="P836" i="67"/>
  <c r="Q836" i="67"/>
  <c r="R836" i="67"/>
  <c r="S836" i="67"/>
  <c r="T836" i="67"/>
  <c r="U836" i="67"/>
  <c r="V836" i="67"/>
  <c r="W836" i="67"/>
  <c r="X836" i="67"/>
  <c r="Y836" i="67"/>
  <c r="Z836" i="67"/>
  <c r="AA836" i="67"/>
  <c r="AB836" i="67"/>
  <c r="AC836" i="67"/>
  <c r="AD836" i="67"/>
  <c r="AE836" i="67"/>
  <c r="AF836" i="67"/>
  <c r="AG836" i="67"/>
  <c r="AH836" i="67"/>
  <c r="AI836" i="67"/>
  <c r="AJ836" i="67"/>
  <c r="AK836" i="67"/>
  <c r="AL836" i="67"/>
  <c r="AM836" i="67"/>
  <c r="AN836" i="67"/>
  <c r="AO836" i="67"/>
  <c r="AP836" i="67"/>
  <c r="AQ836" i="67"/>
  <c r="AR836" i="67"/>
  <c r="AS836" i="67"/>
  <c r="AT836" i="67"/>
  <c r="AU836" i="67"/>
  <c r="AV836" i="67"/>
  <c r="AW836" i="67"/>
  <c r="AX836" i="67"/>
  <c r="AY836" i="67"/>
  <c r="AZ836" i="67"/>
  <c r="BA836" i="67"/>
  <c r="BB836" i="67"/>
  <c r="BC836" i="67"/>
  <c r="BD836" i="67"/>
  <c r="BE836" i="67"/>
  <c r="BF836" i="67"/>
  <c r="BG836" i="67"/>
  <c r="BH836" i="67"/>
  <c r="BI836" i="67"/>
  <c r="BJ836" i="67"/>
  <c r="BK836" i="67"/>
  <c r="BL836" i="67"/>
  <c r="BM836" i="67"/>
  <c r="BN836" i="67"/>
  <c r="BO836" i="67"/>
  <c r="BP836" i="67"/>
  <c r="BQ836" i="67"/>
  <c r="BR836" i="67"/>
  <c r="BS836" i="67"/>
  <c r="BT836" i="67"/>
  <c r="BU836" i="67"/>
  <c r="BV836" i="67"/>
  <c r="BW836" i="67"/>
  <c r="BX836" i="67"/>
  <c r="BY836" i="67"/>
  <c r="BZ836" i="67"/>
  <c r="CA836" i="67"/>
  <c r="CB836" i="67"/>
  <c r="CC836" i="67"/>
  <c r="CD836" i="67"/>
  <c r="CE836" i="67"/>
  <c r="CF836" i="67"/>
  <c r="CG836" i="67"/>
  <c r="CH836" i="67"/>
  <c r="CI836" i="67"/>
  <c r="CJ836" i="67"/>
  <c r="CK836" i="67"/>
  <c r="CL836" i="67"/>
  <c r="CM836" i="67"/>
  <c r="CN836" i="67"/>
  <c r="CO836" i="67"/>
  <c r="CP836" i="67"/>
  <c r="CQ836" i="67"/>
  <c r="CR836" i="67"/>
  <c r="CS836" i="67"/>
  <c r="CT836" i="67"/>
  <c r="CU836" i="67"/>
  <c r="CV836" i="67"/>
  <c r="CW836" i="67"/>
  <c r="CX836" i="67"/>
  <c r="CY836" i="67"/>
  <c r="CZ836" i="67"/>
  <c r="DA836" i="67"/>
  <c r="DB836" i="67"/>
  <c r="DC836" i="67"/>
  <c r="DD836" i="67"/>
  <c r="DE836" i="67"/>
  <c r="DF836" i="67"/>
  <c r="DG836" i="67"/>
  <c r="DH836" i="67"/>
  <c r="DI836" i="67"/>
  <c r="DJ836" i="67"/>
  <c r="DK836" i="67"/>
  <c r="DL836" i="67"/>
  <c r="DM836" i="67"/>
  <c r="DN836" i="67"/>
  <c r="DO836" i="67"/>
  <c r="DP836" i="67"/>
  <c r="DQ836" i="67"/>
  <c r="DR836" i="67"/>
  <c r="DS836" i="67"/>
  <c r="DT836" i="67"/>
  <c r="DU836" i="67"/>
  <c r="DV836" i="67"/>
  <c r="DW836" i="67"/>
  <c r="DX836" i="67"/>
  <c r="A837" i="67"/>
  <c r="B837" i="67"/>
  <c r="C837" i="67"/>
  <c r="D837" i="67"/>
  <c r="E837" i="67"/>
  <c r="F837" i="67"/>
  <c r="G837" i="67"/>
  <c r="H837" i="67"/>
  <c r="I837" i="67"/>
  <c r="J837" i="67"/>
  <c r="K837" i="67"/>
  <c r="L837" i="67"/>
  <c r="M837" i="67"/>
  <c r="N837" i="67"/>
  <c r="O837" i="67"/>
  <c r="P837" i="67"/>
  <c r="Q837" i="67"/>
  <c r="R837" i="67"/>
  <c r="S837" i="67"/>
  <c r="T837" i="67"/>
  <c r="U837" i="67"/>
  <c r="V837" i="67"/>
  <c r="W837" i="67"/>
  <c r="X837" i="67"/>
  <c r="Y837" i="67"/>
  <c r="Z837" i="67"/>
  <c r="AA837" i="67"/>
  <c r="AB837" i="67"/>
  <c r="AC837" i="67"/>
  <c r="AD837" i="67"/>
  <c r="AE837" i="67"/>
  <c r="AF837" i="67"/>
  <c r="AG837" i="67"/>
  <c r="AH837" i="67"/>
  <c r="AI837" i="67"/>
  <c r="AJ837" i="67"/>
  <c r="AK837" i="67"/>
  <c r="AL837" i="67"/>
  <c r="AM837" i="67"/>
  <c r="AN837" i="67"/>
  <c r="AO837" i="67"/>
  <c r="AP837" i="67"/>
  <c r="AQ837" i="67"/>
  <c r="AR837" i="67"/>
  <c r="AS837" i="67"/>
  <c r="AT837" i="67"/>
  <c r="AU837" i="67"/>
  <c r="AV837" i="67"/>
  <c r="AW837" i="67"/>
  <c r="AX837" i="67"/>
  <c r="AY837" i="67"/>
  <c r="AZ837" i="67"/>
  <c r="BA837" i="67"/>
  <c r="BB837" i="67"/>
  <c r="BC837" i="67"/>
  <c r="BD837" i="67"/>
  <c r="BE837" i="67"/>
  <c r="BF837" i="67"/>
  <c r="BG837" i="67"/>
  <c r="BH837" i="67"/>
  <c r="BI837" i="67"/>
  <c r="BJ837" i="67"/>
  <c r="BK837" i="67"/>
  <c r="BL837" i="67"/>
  <c r="BM837" i="67"/>
  <c r="BN837" i="67"/>
  <c r="BO837" i="67"/>
  <c r="BP837" i="67"/>
  <c r="BQ837" i="67"/>
  <c r="BR837" i="67"/>
  <c r="BS837" i="67"/>
  <c r="BT837" i="67"/>
  <c r="BU837" i="67"/>
  <c r="BV837" i="67"/>
  <c r="BW837" i="67"/>
  <c r="BX837" i="67"/>
  <c r="BY837" i="67"/>
  <c r="BZ837" i="67"/>
  <c r="CA837" i="67"/>
  <c r="CB837" i="67"/>
  <c r="CC837" i="67"/>
  <c r="CD837" i="67"/>
  <c r="CE837" i="67"/>
  <c r="CF837" i="67"/>
  <c r="CG837" i="67"/>
  <c r="CH837" i="67"/>
  <c r="CI837" i="67"/>
  <c r="CJ837" i="67"/>
  <c r="CK837" i="67"/>
  <c r="CL837" i="67"/>
  <c r="CM837" i="67"/>
  <c r="CN837" i="67"/>
  <c r="CO837" i="67"/>
  <c r="CP837" i="67"/>
  <c r="CQ837" i="67"/>
  <c r="CR837" i="67"/>
  <c r="CS837" i="67"/>
  <c r="CT837" i="67"/>
  <c r="CU837" i="67"/>
  <c r="CV837" i="67"/>
  <c r="CW837" i="67"/>
  <c r="CX837" i="67"/>
  <c r="CY837" i="67"/>
  <c r="CZ837" i="67"/>
  <c r="DA837" i="67"/>
  <c r="DB837" i="67"/>
  <c r="DC837" i="67"/>
  <c r="DD837" i="67"/>
  <c r="DE837" i="67"/>
  <c r="DF837" i="67"/>
  <c r="DG837" i="67"/>
  <c r="DH837" i="67"/>
  <c r="DI837" i="67"/>
  <c r="DJ837" i="67"/>
  <c r="DK837" i="67"/>
  <c r="DL837" i="67"/>
  <c r="DM837" i="67"/>
  <c r="DN837" i="67"/>
  <c r="DO837" i="67"/>
  <c r="DP837" i="67"/>
  <c r="DQ837" i="67"/>
  <c r="DR837" i="67"/>
  <c r="DS837" i="67"/>
  <c r="DT837" i="67"/>
  <c r="DU837" i="67"/>
  <c r="DV837" i="67"/>
  <c r="DW837" i="67"/>
  <c r="DX837" i="67"/>
  <c r="DY837" i="67"/>
  <c r="DZ837" i="67"/>
  <c r="EA837" i="67"/>
  <c r="EB837" i="67"/>
  <c r="EC837" i="67"/>
  <c r="ED837" i="67"/>
  <c r="EE837" i="67"/>
  <c r="EF837" i="67"/>
  <c r="EG837" i="67"/>
  <c r="EH837" i="67"/>
  <c r="EI837" i="67"/>
  <c r="EJ837" i="67"/>
  <c r="A838" i="67"/>
  <c r="B838" i="67"/>
  <c r="C838" i="67"/>
  <c r="D838" i="67"/>
  <c r="E838" i="67"/>
  <c r="F838" i="67"/>
  <c r="G838" i="67"/>
  <c r="H838" i="67"/>
  <c r="I838" i="67"/>
  <c r="J838" i="67"/>
  <c r="K838" i="67"/>
  <c r="L838" i="67"/>
  <c r="M838" i="67"/>
  <c r="N838" i="67"/>
  <c r="O838" i="67"/>
  <c r="P838" i="67"/>
  <c r="Q838" i="67"/>
  <c r="R838" i="67"/>
  <c r="S838" i="67"/>
  <c r="T838" i="67"/>
  <c r="U838" i="67"/>
  <c r="V838" i="67"/>
  <c r="W838" i="67"/>
  <c r="X838" i="67"/>
  <c r="Y838" i="67"/>
  <c r="Z838" i="67"/>
  <c r="AA838" i="67"/>
  <c r="AB838" i="67"/>
  <c r="AC838" i="67"/>
  <c r="AD838" i="67"/>
  <c r="AE838" i="67"/>
  <c r="AF838" i="67"/>
  <c r="AG838" i="67"/>
  <c r="AH838" i="67"/>
  <c r="AI838" i="67"/>
  <c r="AJ838" i="67"/>
  <c r="AK838" i="67"/>
  <c r="AL838" i="67"/>
  <c r="AM838" i="67"/>
  <c r="AN838" i="67"/>
  <c r="AO838" i="67"/>
  <c r="AP838" i="67"/>
  <c r="AQ838" i="67"/>
  <c r="AR838" i="67"/>
  <c r="AS838" i="67"/>
  <c r="AT838" i="67"/>
  <c r="AU838" i="67"/>
  <c r="AV838" i="67"/>
  <c r="AW838" i="67"/>
  <c r="AX838" i="67"/>
  <c r="AY838" i="67"/>
  <c r="AZ838" i="67"/>
  <c r="BA838" i="67"/>
  <c r="BB838" i="67"/>
  <c r="BC838" i="67"/>
  <c r="BD838" i="67"/>
  <c r="BE838" i="67"/>
  <c r="BF838" i="67"/>
  <c r="BG838" i="67"/>
  <c r="BH838" i="67"/>
  <c r="BI838" i="67"/>
  <c r="BJ838" i="67"/>
  <c r="BK838" i="67"/>
  <c r="BL838" i="67"/>
  <c r="BM838" i="67"/>
  <c r="BN838" i="67"/>
  <c r="BO838" i="67"/>
  <c r="BP838" i="67"/>
  <c r="BQ838" i="67"/>
  <c r="BR838" i="67"/>
  <c r="BS838" i="67"/>
  <c r="BT838" i="67"/>
  <c r="BU838" i="67"/>
  <c r="BV838" i="67"/>
  <c r="BW838" i="67"/>
  <c r="BX838" i="67"/>
  <c r="BY838" i="67"/>
  <c r="BZ838" i="67"/>
  <c r="CA838" i="67"/>
  <c r="CB838" i="67"/>
  <c r="CC838" i="67"/>
  <c r="CD838" i="67"/>
  <c r="CE838" i="67"/>
  <c r="CF838" i="67"/>
  <c r="CG838" i="67"/>
  <c r="CH838" i="67"/>
  <c r="CI838" i="67"/>
  <c r="CJ838" i="67"/>
  <c r="CK838" i="67"/>
  <c r="CL838" i="67"/>
  <c r="CM838" i="67"/>
  <c r="CN838" i="67"/>
  <c r="CO838" i="67"/>
  <c r="CP838" i="67"/>
  <c r="CQ838" i="67"/>
  <c r="CR838" i="67"/>
  <c r="CS838" i="67"/>
  <c r="CT838" i="67"/>
  <c r="CU838" i="67"/>
  <c r="CV838" i="67"/>
  <c r="CW838" i="67"/>
  <c r="CX838" i="67"/>
  <c r="CY838" i="67"/>
  <c r="CZ838" i="67"/>
  <c r="DA838" i="67"/>
  <c r="DB838" i="67"/>
  <c r="DC838" i="67"/>
  <c r="DD838" i="67"/>
  <c r="DE838" i="67"/>
  <c r="DF838" i="67"/>
  <c r="DG838" i="67"/>
  <c r="DH838" i="67"/>
  <c r="DI838" i="67"/>
  <c r="DJ838" i="67"/>
  <c r="DK838" i="67"/>
  <c r="DL838" i="67"/>
  <c r="DM838" i="67"/>
  <c r="DN838" i="67"/>
  <c r="DO838" i="67"/>
  <c r="DP838" i="67"/>
  <c r="DQ838" i="67"/>
  <c r="DR838" i="67"/>
  <c r="DS838" i="67"/>
  <c r="DT838" i="67"/>
  <c r="DU838" i="67"/>
  <c r="DV838" i="67"/>
  <c r="DW838" i="67"/>
  <c r="DX838" i="67"/>
  <c r="A839" i="67"/>
  <c r="B839" i="67"/>
  <c r="C839" i="67"/>
  <c r="D839" i="67"/>
  <c r="E839" i="67"/>
  <c r="F839" i="67"/>
  <c r="G839" i="67"/>
  <c r="H839" i="67"/>
  <c r="I839" i="67"/>
  <c r="J839" i="67"/>
  <c r="K839" i="67"/>
  <c r="L839" i="67"/>
  <c r="M839" i="67"/>
  <c r="N839" i="67"/>
  <c r="O839" i="67"/>
  <c r="P839" i="67"/>
  <c r="Q839" i="67"/>
  <c r="R839" i="67"/>
  <c r="S839" i="67"/>
  <c r="T839" i="67"/>
  <c r="U839" i="67"/>
  <c r="V839" i="67"/>
  <c r="W839" i="67"/>
  <c r="X839" i="67"/>
  <c r="Y839" i="67"/>
  <c r="Z839" i="67"/>
  <c r="AA839" i="67"/>
  <c r="AB839" i="67"/>
  <c r="AC839" i="67"/>
  <c r="AD839" i="67"/>
  <c r="AE839" i="67"/>
  <c r="AF839" i="67"/>
  <c r="AG839" i="67"/>
  <c r="AH839" i="67"/>
  <c r="AI839" i="67"/>
  <c r="AJ839" i="67"/>
  <c r="AK839" i="67"/>
  <c r="AL839" i="67"/>
  <c r="AM839" i="67"/>
  <c r="AN839" i="67"/>
  <c r="AO839" i="67"/>
  <c r="AP839" i="67"/>
  <c r="AQ839" i="67"/>
  <c r="AR839" i="67"/>
  <c r="AS839" i="67"/>
  <c r="AT839" i="67"/>
  <c r="AU839" i="67"/>
  <c r="AV839" i="67"/>
  <c r="AW839" i="67"/>
  <c r="AX839" i="67"/>
  <c r="AY839" i="67"/>
  <c r="AZ839" i="67"/>
  <c r="BA839" i="67"/>
  <c r="BB839" i="67"/>
  <c r="BC839" i="67"/>
  <c r="BD839" i="67"/>
  <c r="BE839" i="67"/>
  <c r="BF839" i="67"/>
  <c r="BG839" i="67"/>
  <c r="BH839" i="67"/>
  <c r="BI839" i="67"/>
  <c r="BJ839" i="67"/>
  <c r="BK839" i="67"/>
  <c r="BL839" i="67"/>
  <c r="BM839" i="67"/>
  <c r="BN839" i="67"/>
  <c r="BO839" i="67"/>
  <c r="BP839" i="67"/>
  <c r="BQ839" i="67"/>
  <c r="BR839" i="67"/>
  <c r="BS839" i="67"/>
  <c r="BT839" i="67"/>
  <c r="BU839" i="67"/>
  <c r="BV839" i="67"/>
  <c r="BW839" i="67"/>
  <c r="BX839" i="67"/>
  <c r="BY839" i="67"/>
  <c r="BZ839" i="67"/>
  <c r="CA839" i="67"/>
  <c r="CB839" i="67"/>
  <c r="CC839" i="67"/>
  <c r="CD839" i="67"/>
  <c r="CE839" i="67"/>
  <c r="CF839" i="67"/>
  <c r="CG839" i="67"/>
  <c r="CH839" i="67"/>
  <c r="CI839" i="67"/>
  <c r="CJ839" i="67"/>
  <c r="CK839" i="67"/>
  <c r="CL839" i="67"/>
  <c r="CM839" i="67"/>
  <c r="CN839" i="67"/>
  <c r="CO839" i="67"/>
  <c r="CP839" i="67"/>
  <c r="CQ839" i="67"/>
  <c r="CR839" i="67"/>
  <c r="CS839" i="67"/>
  <c r="CT839" i="67"/>
  <c r="CU839" i="67"/>
  <c r="CV839" i="67"/>
  <c r="CW839" i="67"/>
  <c r="CX839" i="67"/>
  <c r="CY839" i="67"/>
  <c r="CZ839" i="67"/>
  <c r="DA839" i="67"/>
  <c r="DB839" i="67"/>
  <c r="DC839" i="67"/>
  <c r="DD839" i="67"/>
  <c r="DE839" i="67"/>
  <c r="DF839" i="67"/>
  <c r="DG839" i="67"/>
  <c r="DH839" i="67"/>
  <c r="DI839" i="67"/>
  <c r="DJ839" i="67"/>
  <c r="DK839" i="67"/>
  <c r="DL839" i="67"/>
  <c r="DM839" i="67"/>
  <c r="DN839" i="67"/>
  <c r="DO839" i="67"/>
  <c r="DP839" i="67"/>
  <c r="DQ839" i="67"/>
  <c r="DR839" i="67"/>
  <c r="DS839" i="67"/>
  <c r="DT839" i="67"/>
  <c r="DU839" i="67"/>
  <c r="DV839" i="67"/>
  <c r="DW839" i="67"/>
  <c r="DX839" i="67"/>
  <c r="DY839" i="67"/>
  <c r="ED839" i="67"/>
  <c r="EE839" i="67"/>
  <c r="EF839" i="67"/>
  <c r="EG839" i="67"/>
  <c r="EH839" i="67"/>
  <c r="EI839" i="67"/>
  <c r="EJ839" i="67"/>
  <c r="A840" i="67"/>
  <c r="B840" i="67"/>
  <c r="C840" i="67"/>
  <c r="D840" i="67"/>
  <c r="E840" i="67"/>
  <c r="F840" i="67"/>
  <c r="G840" i="67"/>
  <c r="H840" i="67"/>
  <c r="I840" i="67"/>
  <c r="J840" i="67"/>
  <c r="K840" i="67"/>
  <c r="L840" i="67"/>
  <c r="M840" i="67"/>
  <c r="N840" i="67"/>
  <c r="O840" i="67"/>
  <c r="P840" i="67"/>
  <c r="Q840" i="67"/>
  <c r="R840" i="67"/>
  <c r="S840" i="67"/>
  <c r="T840" i="67"/>
  <c r="U840" i="67"/>
  <c r="V840" i="67"/>
  <c r="W840" i="67"/>
  <c r="X840" i="67"/>
  <c r="Y840" i="67"/>
  <c r="Z840" i="67"/>
  <c r="AA840" i="67"/>
  <c r="AB840" i="67"/>
  <c r="AC840" i="67"/>
  <c r="AD840" i="67"/>
  <c r="AE840" i="67"/>
  <c r="AF840" i="67"/>
  <c r="AG840" i="67"/>
  <c r="AH840" i="67"/>
  <c r="AI840" i="67"/>
  <c r="AJ840" i="67"/>
  <c r="AK840" i="67"/>
  <c r="AL840" i="67"/>
  <c r="AM840" i="67"/>
  <c r="AN840" i="67"/>
  <c r="AO840" i="67"/>
  <c r="AP840" i="67"/>
  <c r="AQ840" i="67"/>
  <c r="AR840" i="67"/>
  <c r="AS840" i="67"/>
  <c r="AT840" i="67"/>
  <c r="AU840" i="67"/>
  <c r="AV840" i="67"/>
  <c r="AW840" i="67"/>
  <c r="AX840" i="67"/>
  <c r="AY840" i="67"/>
  <c r="AZ840" i="67"/>
  <c r="BA840" i="67"/>
  <c r="BB840" i="67"/>
  <c r="BC840" i="67"/>
  <c r="BD840" i="67"/>
  <c r="BE840" i="67"/>
  <c r="BF840" i="67"/>
  <c r="BG840" i="67"/>
  <c r="BH840" i="67"/>
  <c r="BI840" i="67"/>
  <c r="BJ840" i="67"/>
  <c r="BK840" i="67"/>
  <c r="BL840" i="67"/>
  <c r="BM840" i="67"/>
  <c r="BN840" i="67"/>
  <c r="BO840" i="67"/>
  <c r="BP840" i="67"/>
  <c r="BQ840" i="67"/>
  <c r="BR840" i="67"/>
  <c r="BS840" i="67"/>
  <c r="BT840" i="67"/>
  <c r="BU840" i="67"/>
  <c r="BV840" i="67"/>
  <c r="BW840" i="67"/>
  <c r="BX840" i="67"/>
  <c r="BY840" i="67"/>
  <c r="BZ840" i="67"/>
  <c r="CA840" i="67"/>
  <c r="CB840" i="67"/>
  <c r="CC840" i="67"/>
  <c r="CD840" i="67"/>
  <c r="CE840" i="67"/>
  <c r="CF840" i="67"/>
  <c r="CG840" i="67"/>
  <c r="CH840" i="67"/>
  <c r="CI840" i="67"/>
  <c r="CJ840" i="67"/>
  <c r="CK840" i="67"/>
  <c r="CL840" i="67"/>
  <c r="CM840" i="67"/>
  <c r="CN840" i="67"/>
  <c r="CO840" i="67"/>
  <c r="CP840" i="67"/>
  <c r="CQ840" i="67"/>
  <c r="CR840" i="67"/>
  <c r="CS840" i="67"/>
  <c r="CT840" i="67"/>
  <c r="CU840" i="67"/>
  <c r="CV840" i="67"/>
  <c r="CW840" i="67"/>
  <c r="CX840" i="67"/>
  <c r="CY840" i="67"/>
  <c r="CZ840" i="67"/>
  <c r="DA840" i="67"/>
  <c r="DB840" i="67"/>
  <c r="DC840" i="67"/>
  <c r="DD840" i="67"/>
  <c r="DE840" i="67"/>
  <c r="DF840" i="67"/>
  <c r="DG840" i="67"/>
  <c r="DH840" i="67"/>
  <c r="DI840" i="67"/>
  <c r="DJ840" i="67"/>
  <c r="DK840" i="67"/>
  <c r="DL840" i="67"/>
  <c r="DM840" i="67"/>
  <c r="DN840" i="67"/>
  <c r="DO840" i="67"/>
  <c r="DP840" i="67"/>
  <c r="DQ840" i="67"/>
  <c r="DR840" i="67"/>
  <c r="DS840" i="67"/>
  <c r="DT840" i="67"/>
  <c r="DU840" i="67"/>
  <c r="DV840" i="67"/>
  <c r="DW840" i="67"/>
  <c r="DX840" i="67"/>
  <c r="DY840" i="67"/>
  <c r="DZ840" i="67"/>
  <c r="A841" i="67"/>
  <c r="B841" i="67"/>
  <c r="C841" i="67"/>
  <c r="D841" i="67"/>
  <c r="E841" i="67"/>
  <c r="F841" i="67"/>
  <c r="G841" i="67"/>
  <c r="H841" i="67"/>
  <c r="I841" i="67"/>
  <c r="J841" i="67"/>
  <c r="K841" i="67"/>
  <c r="L841" i="67"/>
  <c r="M841" i="67"/>
  <c r="N841" i="67"/>
  <c r="O841" i="67"/>
  <c r="P841" i="67"/>
  <c r="Q841" i="67"/>
  <c r="R841" i="67"/>
  <c r="S841" i="67"/>
  <c r="T841" i="67"/>
  <c r="U841" i="67"/>
  <c r="V841" i="67"/>
  <c r="W841" i="67"/>
  <c r="X841" i="67"/>
  <c r="Y841" i="67"/>
  <c r="Z841" i="67"/>
  <c r="AA841" i="67"/>
  <c r="AB841" i="67"/>
  <c r="AC841" i="67"/>
  <c r="AD841" i="67"/>
  <c r="AE841" i="67"/>
  <c r="AF841" i="67"/>
  <c r="AG841" i="67"/>
  <c r="AH841" i="67"/>
  <c r="AI841" i="67"/>
  <c r="AJ841" i="67"/>
  <c r="AK841" i="67"/>
  <c r="AL841" i="67"/>
  <c r="AM841" i="67"/>
  <c r="AN841" i="67"/>
  <c r="AO841" i="67"/>
  <c r="AP841" i="67"/>
  <c r="AQ841" i="67"/>
  <c r="AR841" i="67"/>
  <c r="AS841" i="67"/>
  <c r="AT841" i="67"/>
  <c r="AU841" i="67"/>
  <c r="AV841" i="67"/>
  <c r="AW841" i="67"/>
  <c r="AX841" i="67"/>
  <c r="AY841" i="67"/>
  <c r="AZ841" i="67"/>
  <c r="BA841" i="67"/>
  <c r="BB841" i="67"/>
  <c r="BC841" i="67"/>
  <c r="BD841" i="67"/>
  <c r="BE841" i="67"/>
  <c r="BF841" i="67"/>
  <c r="BG841" i="67"/>
  <c r="BH841" i="67"/>
  <c r="BI841" i="67"/>
  <c r="BJ841" i="67"/>
  <c r="BK841" i="67"/>
  <c r="BL841" i="67"/>
  <c r="BM841" i="67"/>
  <c r="BN841" i="67"/>
  <c r="BO841" i="67"/>
  <c r="BP841" i="67"/>
  <c r="BQ841" i="67"/>
  <c r="BR841" i="67"/>
  <c r="BS841" i="67"/>
  <c r="BT841" i="67"/>
  <c r="BU841" i="67"/>
  <c r="BV841" i="67"/>
  <c r="BW841" i="67"/>
  <c r="BX841" i="67"/>
  <c r="BY841" i="67"/>
  <c r="BZ841" i="67"/>
  <c r="CA841" i="67"/>
  <c r="CB841" i="67"/>
  <c r="CC841" i="67"/>
  <c r="CD841" i="67"/>
  <c r="CE841" i="67"/>
  <c r="CF841" i="67"/>
  <c r="CG841" i="67"/>
  <c r="CH841" i="67"/>
  <c r="CI841" i="67"/>
  <c r="CJ841" i="67"/>
  <c r="CK841" i="67"/>
  <c r="CL841" i="67"/>
  <c r="CM841" i="67"/>
  <c r="CN841" i="67"/>
  <c r="CO841" i="67"/>
  <c r="CP841" i="67"/>
  <c r="CQ841" i="67"/>
  <c r="CR841" i="67"/>
  <c r="CS841" i="67"/>
  <c r="CT841" i="67"/>
  <c r="CU841" i="67"/>
  <c r="CV841" i="67"/>
  <c r="CW841" i="67"/>
  <c r="CX841" i="67"/>
  <c r="CY841" i="67"/>
  <c r="CZ841" i="67"/>
  <c r="DA841" i="67"/>
  <c r="DB841" i="67"/>
  <c r="DC841" i="67"/>
  <c r="DD841" i="67"/>
  <c r="DE841" i="67"/>
  <c r="DF841" i="67"/>
  <c r="DG841" i="67"/>
  <c r="DH841" i="67"/>
  <c r="DI841" i="67"/>
  <c r="DJ841" i="67"/>
  <c r="DK841" i="67"/>
  <c r="DL841" i="67"/>
  <c r="DM841" i="67"/>
  <c r="DN841" i="67"/>
  <c r="DO841" i="67"/>
  <c r="DP841" i="67"/>
  <c r="DQ841" i="67"/>
  <c r="DR841" i="67"/>
  <c r="DS841" i="67"/>
  <c r="DT841" i="67"/>
  <c r="DU841" i="67"/>
  <c r="DV841" i="67"/>
  <c r="DW841" i="67"/>
  <c r="DX841" i="67"/>
  <c r="A842" i="67"/>
  <c r="B842" i="67"/>
  <c r="C842" i="67"/>
  <c r="D842" i="67"/>
  <c r="E842" i="67"/>
  <c r="F842" i="67"/>
  <c r="G842" i="67"/>
  <c r="H842" i="67"/>
  <c r="I842" i="67"/>
  <c r="J842" i="67"/>
  <c r="K842" i="67"/>
  <c r="L842" i="67"/>
  <c r="M842" i="67"/>
  <c r="N842" i="67"/>
  <c r="O842" i="67"/>
  <c r="P842" i="67"/>
  <c r="Q842" i="67"/>
  <c r="R842" i="67"/>
  <c r="S842" i="67"/>
  <c r="T842" i="67"/>
  <c r="U842" i="67"/>
  <c r="V842" i="67"/>
  <c r="W842" i="67"/>
  <c r="X842" i="67"/>
  <c r="Y842" i="67"/>
  <c r="Z842" i="67"/>
  <c r="AA842" i="67"/>
  <c r="AB842" i="67"/>
  <c r="AC842" i="67"/>
  <c r="AD842" i="67"/>
  <c r="AE842" i="67"/>
  <c r="AF842" i="67"/>
  <c r="AG842" i="67"/>
  <c r="AH842" i="67"/>
  <c r="AI842" i="67"/>
  <c r="AJ842" i="67"/>
  <c r="AK842" i="67"/>
  <c r="AL842" i="67"/>
  <c r="AM842" i="67"/>
  <c r="AN842" i="67"/>
  <c r="AO842" i="67"/>
  <c r="AP842" i="67"/>
  <c r="AQ842" i="67"/>
  <c r="AR842" i="67"/>
  <c r="AS842" i="67"/>
  <c r="AT842" i="67"/>
  <c r="AU842" i="67"/>
  <c r="AV842" i="67"/>
  <c r="AW842" i="67"/>
  <c r="AX842" i="67"/>
  <c r="AY842" i="67"/>
  <c r="AZ842" i="67"/>
  <c r="BA842" i="67"/>
  <c r="BB842" i="67"/>
  <c r="BC842" i="67"/>
  <c r="BD842" i="67"/>
  <c r="BE842" i="67"/>
  <c r="BF842" i="67"/>
  <c r="BG842" i="67"/>
  <c r="BH842" i="67"/>
  <c r="BI842" i="67"/>
  <c r="BJ842" i="67"/>
  <c r="BK842" i="67"/>
  <c r="BL842" i="67"/>
  <c r="BM842" i="67"/>
  <c r="BN842" i="67"/>
  <c r="BO842" i="67"/>
  <c r="BP842" i="67"/>
  <c r="BQ842" i="67"/>
  <c r="BR842" i="67"/>
  <c r="BS842" i="67"/>
  <c r="BT842" i="67"/>
  <c r="BU842" i="67"/>
  <c r="BV842" i="67"/>
  <c r="BW842" i="67"/>
  <c r="BX842" i="67"/>
  <c r="BY842" i="67"/>
  <c r="BZ842" i="67"/>
  <c r="CA842" i="67"/>
  <c r="CB842" i="67"/>
  <c r="CC842" i="67"/>
  <c r="CD842" i="67"/>
  <c r="CE842" i="67"/>
  <c r="CF842" i="67"/>
  <c r="CG842" i="67"/>
  <c r="CH842" i="67"/>
  <c r="CI842" i="67"/>
  <c r="CJ842" i="67"/>
  <c r="CK842" i="67"/>
  <c r="CL842" i="67"/>
  <c r="CM842" i="67"/>
  <c r="CN842" i="67"/>
  <c r="CO842" i="67"/>
  <c r="CP842" i="67"/>
  <c r="CQ842" i="67"/>
  <c r="CR842" i="67"/>
  <c r="CS842" i="67"/>
  <c r="CT842" i="67"/>
  <c r="CU842" i="67"/>
  <c r="CV842" i="67"/>
  <c r="CW842" i="67"/>
  <c r="CX842" i="67"/>
  <c r="CY842" i="67"/>
  <c r="CZ842" i="67"/>
  <c r="DA842" i="67"/>
  <c r="DB842" i="67"/>
  <c r="DC842" i="67"/>
  <c r="DD842" i="67"/>
  <c r="DE842" i="67"/>
  <c r="DF842" i="67"/>
  <c r="DG842" i="67"/>
  <c r="DH842" i="67"/>
  <c r="DI842" i="67"/>
  <c r="DJ842" i="67"/>
  <c r="DK842" i="67"/>
  <c r="DL842" i="67"/>
  <c r="DM842" i="67"/>
  <c r="DN842" i="67"/>
  <c r="DO842" i="67"/>
  <c r="DP842" i="67"/>
  <c r="DQ842" i="67"/>
  <c r="DR842" i="67"/>
  <c r="DS842" i="67"/>
  <c r="DT842" i="67"/>
  <c r="DU842" i="67"/>
  <c r="DV842" i="67"/>
  <c r="DW842" i="67"/>
  <c r="DX842" i="67"/>
  <c r="DY842" i="67"/>
  <c r="EA842" i="67"/>
  <c r="A843" i="67"/>
  <c r="B843" i="67"/>
  <c r="C843" i="67"/>
  <c r="D843" i="67"/>
  <c r="E843" i="67"/>
  <c r="F843" i="67"/>
  <c r="G843" i="67"/>
  <c r="H843" i="67"/>
  <c r="I843" i="67"/>
  <c r="J843" i="67"/>
  <c r="K843" i="67"/>
  <c r="L843" i="67"/>
  <c r="M843" i="67"/>
  <c r="N843" i="67"/>
  <c r="O843" i="67"/>
  <c r="P843" i="67"/>
  <c r="Q843" i="67"/>
  <c r="R843" i="67"/>
  <c r="S843" i="67"/>
  <c r="T843" i="67"/>
  <c r="U843" i="67"/>
  <c r="V843" i="67"/>
  <c r="W843" i="67"/>
  <c r="X843" i="67"/>
  <c r="Y843" i="67"/>
  <c r="Z843" i="67"/>
  <c r="AA843" i="67"/>
  <c r="AB843" i="67"/>
  <c r="AC843" i="67"/>
  <c r="AD843" i="67"/>
  <c r="AE843" i="67"/>
  <c r="AF843" i="67"/>
  <c r="AG843" i="67"/>
  <c r="AH843" i="67"/>
  <c r="AI843" i="67"/>
  <c r="AJ843" i="67"/>
  <c r="AK843" i="67"/>
  <c r="AL843" i="67"/>
  <c r="AM843" i="67"/>
  <c r="AN843" i="67"/>
  <c r="AO843" i="67"/>
  <c r="AP843" i="67"/>
  <c r="AQ843" i="67"/>
  <c r="AR843" i="67"/>
  <c r="AS843" i="67"/>
  <c r="AT843" i="67"/>
  <c r="AU843" i="67"/>
  <c r="AV843" i="67"/>
  <c r="AW843" i="67"/>
  <c r="AX843" i="67"/>
  <c r="AY843" i="67"/>
  <c r="AZ843" i="67"/>
  <c r="BA843" i="67"/>
  <c r="BB843" i="67"/>
  <c r="BC843" i="67"/>
  <c r="BD843" i="67"/>
  <c r="BE843" i="67"/>
  <c r="BF843" i="67"/>
  <c r="BG843" i="67"/>
  <c r="BH843" i="67"/>
  <c r="BI843" i="67"/>
  <c r="BJ843" i="67"/>
  <c r="BK843" i="67"/>
  <c r="BL843" i="67"/>
  <c r="BM843" i="67"/>
  <c r="BN843" i="67"/>
  <c r="BO843" i="67"/>
  <c r="BP843" i="67"/>
  <c r="BQ843" i="67"/>
  <c r="BR843" i="67"/>
  <c r="BS843" i="67"/>
  <c r="BT843" i="67"/>
  <c r="BU843" i="67"/>
  <c r="BV843" i="67"/>
  <c r="BW843" i="67"/>
  <c r="BX843" i="67"/>
  <c r="BY843" i="67"/>
  <c r="BZ843" i="67"/>
  <c r="CA843" i="67"/>
  <c r="CB843" i="67"/>
  <c r="CC843" i="67"/>
  <c r="CD843" i="67"/>
  <c r="CE843" i="67"/>
  <c r="CF843" i="67"/>
  <c r="CG843" i="67"/>
  <c r="CH843" i="67"/>
  <c r="CI843" i="67"/>
  <c r="CJ843" i="67"/>
  <c r="CK843" i="67"/>
  <c r="CL843" i="67"/>
  <c r="CM843" i="67"/>
  <c r="CN843" i="67"/>
  <c r="CO843" i="67"/>
  <c r="CP843" i="67"/>
  <c r="CQ843" i="67"/>
  <c r="CR843" i="67"/>
  <c r="CS843" i="67"/>
  <c r="CT843" i="67"/>
  <c r="CU843" i="67"/>
  <c r="CV843" i="67"/>
  <c r="CW843" i="67"/>
  <c r="CX843" i="67"/>
  <c r="CY843" i="67"/>
  <c r="CZ843" i="67"/>
  <c r="DA843" i="67"/>
  <c r="DB843" i="67"/>
  <c r="DC843" i="67"/>
  <c r="DD843" i="67"/>
  <c r="DE843" i="67"/>
  <c r="DF843" i="67"/>
  <c r="DG843" i="67"/>
  <c r="DH843" i="67"/>
  <c r="DI843" i="67"/>
  <c r="DJ843" i="67"/>
  <c r="DK843" i="67"/>
  <c r="DL843" i="67"/>
  <c r="DM843" i="67"/>
  <c r="DN843" i="67"/>
  <c r="DO843" i="67"/>
  <c r="DP843" i="67"/>
  <c r="DQ843" i="67"/>
  <c r="DR843" i="67"/>
  <c r="DS843" i="67"/>
  <c r="DT843" i="67"/>
  <c r="DU843" i="67"/>
  <c r="DV843" i="67"/>
  <c r="DW843" i="67"/>
  <c r="DX843" i="67"/>
  <c r="A844" i="67"/>
  <c r="B844" i="67"/>
  <c r="C844" i="67"/>
  <c r="D844" i="67"/>
  <c r="E844" i="67"/>
  <c r="F844" i="67"/>
  <c r="G844" i="67"/>
  <c r="H844" i="67"/>
  <c r="I844" i="67"/>
  <c r="J844" i="67"/>
  <c r="K844" i="67"/>
  <c r="L844" i="67"/>
  <c r="M844" i="67"/>
  <c r="N844" i="67"/>
  <c r="O844" i="67"/>
  <c r="P844" i="67"/>
  <c r="Q844" i="67"/>
  <c r="R844" i="67"/>
  <c r="S844" i="67"/>
  <c r="T844" i="67"/>
  <c r="U844" i="67"/>
  <c r="V844" i="67"/>
  <c r="W844" i="67"/>
  <c r="X844" i="67"/>
  <c r="Y844" i="67"/>
  <c r="Z844" i="67"/>
  <c r="AA844" i="67"/>
  <c r="AB844" i="67"/>
  <c r="AC844" i="67"/>
  <c r="AD844" i="67"/>
  <c r="AE844" i="67"/>
  <c r="AF844" i="67"/>
  <c r="AG844" i="67"/>
  <c r="AH844" i="67"/>
  <c r="AI844" i="67"/>
  <c r="AJ844" i="67"/>
  <c r="AK844" i="67"/>
  <c r="AL844" i="67"/>
  <c r="AM844" i="67"/>
  <c r="AN844" i="67"/>
  <c r="AO844" i="67"/>
  <c r="AP844" i="67"/>
  <c r="AQ844" i="67"/>
  <c r="AR844" i="67"/>
  <c r="AS844" i="67"/>
  <c r="AT844" i="67"/>
  <c r="AU844" i="67"/>
  <c r="AV844" i="67"/>
  <c r="AW844" i="67"/>
  <c r="AX844" i="67"/>
  <c r="AY844" i="67"/>
  <c r="AZ844" i="67"/>
  <c r="BA844" i="67"/>
  <c r="BB844" i="67"/>
  <c r="BC844" i="67"/>
  <c r="BD844" i="67"/>
  <c r="BE844" i="67"/>
  <c r="BF844" i="67"/>
  <c r="BG844" i="67"/>
  <c r="BH844" i="67"/>
  <c r="BI844" i="67"/>
  <c r="BJ844" i="67"/>
  <c r="BK844" i="67"/>
  <c r="BL844" i="67"/>
  <c r="BM844" i="67"/>
  <c r="BN844" i="67"/>
  <c r="BO844" i="67"/>
  <c r="BP844" i="67"/>
  <c r="BQ844" i="67"/>
  <c r="BR844" i="67"/>
  <c r="BS844" i="67"/>
  <c r="BT844" i="67"/>
  <c r="BU844" i="67"/>
  <c r="BV844" i="67"/>
  <c r="BW844" i="67"/>
  <c r="BX844" i="67"/>
  <c r="BY844" i="67"/>
  <c r="BZ844" i="67"/>
  <c r="CA844" i="67"/>
  <c r="CB844" i="67"/>
  <c r="CC844" i="67"/>
  <c r="CD844" i="67"/>
  <c r="CE844" i="67"/>
  <c r="CF844" i="67"/>
  <c r="CG844" i="67"/>
  <c r="CH844" i="67"/>
  <c r="CI844" i="67"/>
  <c r="CJ844" i="67"/>
  <c r="CK844" i="67"/>
  <c r="CL844" i="67"/>
  <c r="CM844" i="67"/>
  <c r="CN844" i="67"/>
  <c r="CO844" i="67"/>
  <c r="CP844" i="67"/>
  <c r="CQ844" i="67"/>
  <c r="CR844" i="67"/>
  <c r="CS844" i="67"/>
  <c r="CT844" i="67"/>
  <c r="CU844" i="67"/>
  <c r="CV844" i="67"/>
  <c r="CW844" i="67"/>
  <c r="CX844" i="67"/>
  <c r="CY844" i="67"/>
  <c r="CZ844" i="67"/>
  <c r="DA844" i="67"/>
  <c r="DB844" i="67"/>
  <c r="DC844" i="67"/>
  <c r="DD844" i="67"/>
  <c r="DE844" i="67"/>
  <c r="DF844" i="67"/>
  <c r="DG844" i="67"/>
  <c r="DH844" i="67"/>
  <c r="DI844" i="67"/>
  <c r="DJ844" i="67"/>
  <c r="DK844" i="67"/>
  <c r="DL844" i="67"/>
  <c r="DM844" i="67"/>
  <c r="DN844" i="67"/>
  <c r="DO844" i="67"/>
  <c r="DP844" i="67"/>
  <c r="DQ844" i="67"/>
  <c r="DR844" i="67"/>
  <c r="DS844" i="67"/>
  <c r="DT844" i="67"/>
  <c r="DU844" i="67"/>
  <c r="DV844" i="67"/>
  <c r="DW844" i="67"/>
  <c r="DX844" i="67"/>
  <c r="DY844" i="67"/>
  <c r="DZ844" i="67"/>
  <c r="EA844" i="67"/>
  <c r="EB844" i="67"/>
  <c r="EC844" i="67"/>
  <c r="ED844" i="67"/>
  <c r="EE844" i="67"/>
  <c r="EF844" i="67"/>
  <c r="EG844" i="67"/>
  <c r="EH844" i="67"/>
  <c r="EI844" i="67"/>
  <c r="EJ844" i="67"/>
  <c r="A845" i="67"/>
  <c r="B845" i="67"/>
  <c r="C845" i="67"/>
  <c r="D845" i="67"/>
  <c r="E845" i="67"/>
  <c r="F845" i="67"/>
  <c r="G845" i="67"/>
  <c r="H845" i="67"/>
  <c r="I845" i="67"/>
  <c r="J845" i="67"/>
  <c r="K845" i="67"/>
  <c r="L845" i="67"/>
  <c r="M845" i="67"/>
  <c r="N845" i="67"/>
  <c r="O845" i="67"/>
  <c r="P845" i="67"/>
  <c r="Q845" i="67"/>
  <c r="R845" i="67"/>
  <c r="S845" i="67"/>
  <c r="T845" i="67"/>
  <c r="U845" i="67"/>
  <c r="V845" i="67"/>
  <c r="W845" i="67"/>
  <c r="X845" i="67"/>
  <c r="Y845" i="67"/>
  <c r="Z845" i="67"/>
  <c r="AA845" i="67"/>
  <c r="AB845" i="67"/>
  <c r="AC845" i="67"/>
  <c r="AD845" i="67"/>
  <c r="AE845" i="67"/>
  <c r="AF845" i="67"/>
  <c r="AG845" i="67"/>
  <c r="AH845" i="67"/>
  <c r="AI845" i="67"/>
  <c r="AJ845" i="67"/>
  <c r="AK845" i="67"/>
  <c r="AL845" i="67"/>
  <c r="AM845" i="67"/>
  <c r="AN845" i="67"/>
  <c r="AO845" i="67"/>
  <c r="AP845" i="67"/>
  <c r="AQ845" i="67"/>
  <c r="AR845" i="67"/>
  <c r="AS845" i="67"/>
  <c r="AT845" i="67"/>
  <c r="AU845" i="67"/>
  <c r="AV845" i="67"/>
  <c r="AW845" i="67"/>
  <c r="AX845" i="67"/>
  <c r="AY845" i="67"/>
  <c r="AZ845" i="67"/>
  <c r="BA845" i="67"/>
  <c r="BB845" i="67"/>
  <c r="BC845" i="67"/>
  <c r="BD845" i="67"/>
  <c r="BE845" i="67"/>
  <c r="BF845" i="67"/>
  <c r="BG845" i="67"/>
  <c r="BH845" i="67"/>
  <c r="BI845" i="67"/>
  <c r="BJ845" i="67"/>
  <c r="BK845" i="67"/>
  <c r="BL845" i="67"/>
  <c r="BM845" i="67"/>
  <c r="BN845" i="67"/>
  <c r="BO845" i="67"/>
  <c r="BP845" i="67"/>
  <c r="BQ845" i="67"/>
  <c r="BR845" i="67"/>
  <c r="BS845" i="67"/>
  <c r="BT845" i="67"/>
  <c r="BU845" i="67"/>
  <c r="BV845" i="67"/>
  <c r="BW845" i="67"/>
  <c r="BX845" i="67"/>
  <c r="BY845" i="67"/>
  <c r="BZ845" i="67"/>
  <c r="CA845" i="67"/>
  <c r="CB845" i="67"/>
  <c r="CC845" i="67"/>
  <c r="CD845" i="67"/>
  <c r="CE845" i="67"/>
  <c r="CF845" i="67"/>
  <c r="CG845" i="67"/>
  <c r="CH845" i="67"/>
  <c r="CI845" i="67"/>
  <c r="CJ845" i="67"/>
  <c r="CK845" i="67"/>
  <c r="CL845" i="67"/>
  <c r="CM845" i="67"/>
  <c r="CN845" i="67"/>
  <c r="CO845" i="67"/>
  <c r="CP845" i="67"/>
  <c r="CQ845" i="67"/>
  <c r="CR845" i="67"/>
  <c r="CS845" i="67"/>
  <c r="CT845" i="67"/>
  <c r="CU845" i="67"/>
  <c r="CV845" i="67"/>
  <c r="CW845" i="67"/>
  <c r="CX845" i="67"/>
  <c r="CY845" i="67"/>
  <c r="CZ845" i="67"/>
  <c r="DA845" i="67"/>
  <c r="DB845" i="67"/>
  <c r="DC845" i="67"/>
  <c r="DD845" i="67"/>
  <c r="DE845" i="67"/>
  <c r="DF845" i="67"/>
  <c r="DG845" i="67"/>
  <c r="DH845" i="67"/>
  <c r="DI845" i="67"/>
  <c r="DJ845" i="67"/>
  <c r="DK845" i="67"/>
  <c r="DL845" i="67"/>
  <c r="DM845" i="67"/>
  <c r="DN845" i="67"/>
  <c r="DO845" i="67"/>
  <c r="DP845" i="67"/>
  <c r="DQ845" i="67"/>
  <c r="DR845" i="67"/>
  <c r="DS845" i="67"/>
  <c r="DT845" i="67"/>
  <c r="DU845" i="67"/>
  <c r="DV845" i="67"/>
  <c r="DW845" i="67"/>
  <c r="DX845" i="67"/>
  <c r="A846" i="67"/>
  <c r="B846" i="67"/>
  <c r="C846" i="67"/>
  <c r="D846" i="67"/>
  <c r="E846" i="67"/>
  <c r="F846" i="67"/>
  <c r="G846" i="67"/>
  <c r="H846" i="67"/>
  <c r="I846" i="67"/>
  <c r="J846" i="67"/>
  <c r="K846" i="67"/>
  <c r="L846" i="67"/>
  <c r="M846" i="67"/>
  <c r="N846" i="67"/>
  <c r="O846" i="67"/>
  <c r="P846" i="67"/>
  <c r="Q846" i="67"/>
  <c r="R846" i="67"/>
  <c r="S846" i="67"/>
  <c r="T846" i="67"/>
  <c r="U846" i="67"/>
  <c r="V846" i="67"/>
  <c r="W846" i="67"/>
  <c r="X846" i="67"/>
  <c r="Y846" i="67"/>
  <c r="Z846" i="67"/>
  <c r="AA846" i="67"/>
  <c r="AB846" i="67"/>
  <c r="AC846" i="67"/>
  <c r="AD846" i="67"/>
  <c r="AE846" i="67"/>
  <c r="AF846" i="67"/>
  <c r="AG846" i="67"/>
  <c r="AH846" i="67"/>
  <c r="AI846" i="67"/>
  <c r="AJ846" i="67"/>
  <c r="AK846" i="67"/>
  <c r="AL846" i="67"/>
  <c r="AM846" i="67"/>
  <c r="AN846" i="67"/>
  <c r="AO846" i="67"/>
  <c r="AP846" i="67"/>
  <c r="AQ846" i="67"/>
  <c r="AR846" i="67"/>
  <c r="AS846" i="67"/>
  <c r="AT846" i="67"/>
  <c r="AU846" i="67"/>
  <c r="AV846" i="67"/>
  <c r="AW846" i="67"/>
  <c r="AX846" i="67"/>
  <c r="AY846" i="67"/>
  <c r="AZ846" i="67"/>
  <c r="BA846" i="67"/>
  <c r="BB846" i="67"/>
  <c r="BC846" i="67"/>
  <c r="BD846" i="67"/>
  <c r="BE846" i="67"/>
  <c r="BF846" i="67"/>
  <c r="BG846" i="67"/>
  <c r="BH846" i="67"/>
  <c r="BI846" i="67"/>
  <c r="BJ846" i="67"/>
  <c r="BK846" i="67"/>
  <c r="BL846" i="67"/>
  <c r="BM846" i="67"/>
  <c r="BN846" i="67"/>
  <c r="BO846" i="67"/>
  <c r="BP846" i="67"/>
  <c r="BQ846" i="67"/>
  <c r="BR846" i="67"/>
  <c r="BS846" i="67"/>
  <c r="BT846" i="67"/>
  <c r="BU846" i="67"/>
  <c r="BV846" i="67"/>
  <c r="BW846" i="67"/>
  <c r="BX846" i="67"/>
  <c r="BY846" i="67"/>
  <c r="BZ846" i="67"/>
  <c r="CA846" i="67"/>
  <c r="CB846" i="67"/>
  <c r="CC846" i="67"/>
  <c r="CD846" i="67"/>
  <c r="CE846" i="67"/>
  <c r="CF846" i="67"/>
  <c r="CG846" i="67"/>
  <c r="CH846" i="67"/>
  <c r="CI846" i="67"/>
  <c r="CJ846" i="67"/>
  <c r="CK846" i="67"/>
  <c r="CL846" i="67"/>
  <c r="CM846" i="67"/>
  <c r="CN846" i="67"/>
  <c r="CO846" i="67"/>
  <c r="CP846" i="67"/>
  <c r="CQ846" i="67"/>
  <c r="CR846" i="67"/>
  <c r="CS846" i="67"/>
  <c r="CT846" i="67"/>
  <c r="CU846" i="67"/>
  <c r="CV846" i="67"/>
  <c r="CW846" i="67"/>
  <c r="CX846" i="67"/>
  <c r="CY846" i="67"/>
  <c r="CZ846" i="67"/>
  <c r="DA846" i="67"/>
  <c r="DB846" i="67"/>
  <c r="DC846" i="67"/>
  <c r="DD846" i="67"/>
  <c r="DE846" i="67"/>
  <c r="DF846" i="67"/>
  <c r="DG846" i="67"/>
  <c r="DH846" i="67"/>
  <c r="DI846" i="67"/>
  <c r="DJ846" i="67"/>
  <c r="DK846" i="67"/>
  <c r="DL846" i="67"/>
  <c r="DM846" i="67"/>
  <c r="DN846" i="67"/>
  <c r="DO846" i="67"/>
  <c r="DP846" i="67"/>
  <c r="DQ846" i="67"/>
  <c r="DR846" i="67"/>
  <c r="DS846" i="67"/>
  <c r="DT846" i="67"/>
  <c r="DU846" i="67"/>
  <c r="DV846" i="67"/>
  <c r="DW846" i="67"/>
  <c r="DX846" i="67"/>
  <c r="EB846" i="67"/>
  <c r="EC846" i="67"/>
  <c r="ED846" i="67"/>
  <c r="EE846" i="67"/>
  <c r="EF846" i="67"/>
  <c r="EG846" i="67"/>
  <c r="EH846" i="67"/>
  <c r="EI846" i="67"/>
  <c r="EJ846" i="67"/>
  <c r="A847" i="67"/>
  <c r="B847" i="67"/>
  <c r="C847" i="67"/>
  <c r="D847" i="67"/>
  <c r="E847" i="67"/>
  <c r="F847" i="67"/>
  <c r="G847" i="67"/>
  <c r="H847" i="67"/>
  <c r="I847" i="67"/>
  <c r="J847" i="67"/>
  <c r="K847" i="67"/>
  <c r="L847" i="67"/>
  <c r="M847" i="67"/>
  <c r="N847" i="67"/>
  <c r="O847" i="67"/>
  <c r="P847" i="67"/>
  <c r="Q847" i="67"/>
  <c r="R847" i="67"/>
  <c r="S847" i="67"/>
  <c r="T847" i="67"/>
  <c r="U847" i="67"/>
  <c r="V847" i="67"/>
  <c r="W847" i="67"/>
  <c r="X847" i="67"/>
  <c r="Y847" i="67"/>
  <c r="Z847" i="67"/>
  <c r="AA847" i="67"/>
  <c r="AB847" i="67"/>
  <c r="AC847" i="67"/>
  <c r="AD847" i="67"/>
  <c r="AE847" i="67"/>
  <c r="AF847" i="67"/>
  <c r="AG847" i="67"/>
  <c r="AH847" i="67"/>
  <c r="AI847" i="67"/>
  <c r="AJ847" i="67"/>
  <c r="AK847" i="67"/>
  <c r="AL847" i="67"/>
  <c r="AM847" i="67"/>
  <c r="AN847" i="67"/>
  <c r="AO847" i="67"/>
  <c r="AP847" i="67"/>
  <c r="AQ847" i="67"/>
  <c r="AR847" i="67"/>
  <c r="AS847" i="67"/>
  <c r="AT847" i="67"/>
  <c r="AU847" i="67"/>
  <c r="AV847" i="67"/>
  <c r="AW847" i="67"/>
  <c r="AX847" i="67"/>
  <c r="AY847" i="67"/>
  <c r="AZ847" i="67"/>
  <c r="BA847" i="67"/>
  <c r="BB847" i="67"/>
  <c r="BC847" i="67"/>
  <c r="BD847" i="67"/>
  <c r="BE847" i="67"/>
  <c r="BF847" i="67"/>
  <c r="BG847" i="67"/>
  <c r="BH847" i="67"/>
  <c r="BI847" i="67"/>
  <c r="BJ847" i="67"/>
  <c r="BK847" i="67"/>
  <c r="BL847" i="67"/>
  <c r="BM847" i="67"/>
  <c r="BN847" i="67"/>
  <c r="BO847" i="67"/>
  <c r="BP847" i="67"/>
  <c r="BQ847" i="67"/>
  <c r="BR847" i="67"/>
  <c r="BS847" i="67"/>
  <c r="BT847" i="67"/>
  <c r="BU847" i="67"/>
  <c r="BV847" i="67"/>
  <c r="BW847" i="67"/>
  <c r="BX847" i="67"/>
  <c r="BY847" i="67"/>
  <c r="BZ847" i="67"/>
  <c r="CA847" i="67"/>
  <c r="CB847" i="67"/>
  <c r="CC847" i="67"/>
  <c r="CD847" i="67"/>
  <c r="CE847" i="67"/>
  <c r="CF847" i="67"/>
  <c r="CG847" i="67"/>
  <c r="CH847" i="67"/>
  <c r="CI847" i="67"/>
  <c r="CJ847" i="67"/>
  <c r="CK847" i="67"/>
  <c r="CL847" i="67"/>
  <c r="CM847" i="67"/>
  <c r="CN847" i="67"/>
  <c r="CO847" i="67"/>
  <c r="CP847" i="67"/>
  <c r="CQ847" i="67"/>
  <c r="CR847" i="67"/>
  <c r="CS847" i="67"/>
  <c r="CT847" i="67"/>
  <c r="CU847" i="67"/>
  <c r="CV847" i="67"/>
  <c r="CW847" i="67"/>
  <c r="CX847" i="67"/>
  <c r="CY847" i="67"/>
  <c r="CZ847" i="67"/>
  <c r="DA847" i="67"/>
  <c r="DB847" i="67"/>
  <c r="DC847" i="67"/>
  <c r="DD847" i="67"/>
  <c r="DE847" i="67"/>
  <c r="DF847" i="67"/>
  <c r="DG847" i="67"/>
  <c r="DH847" i="67"/>
  <c r="DI847" i="67"/>
  <c r="DJ847" i="67"/>
  <c r="DK847" i="67"/>
  <c r="DL847" i="67"/>
  <c r="DM847" i="67"/>
  <c r="DN847" i="67"/>
  <c r="DO847" i="67"/>
  <c r="DP847" i="67"/>
  <c r="DQ847" i="67"/>
  <c r="DR847" i="67"/>
  <c r="DS847" i="67"/>
  <c r="DT847" i="67"/>
  <c r="DU847" i="67"/>
  <c r="DV847" i="67"/>
  <c r="DW847" i="67"/>
  <c r="DX847" i="67"/>
  <c r="EB847" i="67"/>
  <c r="EC847" i="67"/>
  <c r="ED847" i="67"/>
  <c r="EE847" i="67"/>
  <c r="EF847" i="67"/>
  <c r="EG847" i="67"/>
  <c r="EH847" i="67"/>
  <c r="EI847" i="67"/>
  <c r="EJ847" i="67"/>
  <c r="A848" i="67"/>
  <c r="B848" i="67"/>
  <c r="C848" i="67"/>
  <c r="D848" i="67"/>
  <c r="E848" i="67"/>
  <c r="F848" i="67"/>
  <c r="G848" i="67"/>
  <c r="H848" i="67"/>
  <c r="I848" i="67"/>
  <c r="J848" i="67"/>
  <c r="K848" i="67"/>
  <c r="L848" i="67"/>
  <c r="M848" i="67"/>
  <c r="N848" i="67"/>
  <c r="O848" i="67"/>
  <c r="P848" i="67"/>
  <c r="Q848" i="67"/>
  <c r="R848" i="67"/>
  <c r="S848" i="67"/>
  <c r="T848" i="67"/>
  <c r="U848" i="67"/>
  <c r="V848" i="67"/>
  <c r="W848" i="67"/>
  <c r="X848" i="67"/>
  <c r="Y848" i="67"/>
  <c r="Z848" i="67"/>
  <c r="AA848" i="67"/>
  <c r="AB848" i="67"/>
  <c r="AC848" i="67"/>
  <c r="AD848" i="67"/>
  <c r="AE848" i="67"/>
  <c r="AF848" i="67"/>
  <c r="AG848" i="67"/>
  <c r="AH848" i="67"/>
  <c r="AI848" i="67"/>
  <c r="AJ848" i="67"/>
  <c r="AK848" i="67"/>
  <c r="AL848" i="67"/>
  <c r="AM848" i="67"/>
  <c r="AN848" i="67"/>
  <c r="AO848" i="67"/>
  <c r="AP848" i="67"/>
  <c r="AQ848" i="67"/>
  <c r="AR848" i="67"/>
  <c r="AS848" i="67"/>
  <c r="AT848" i="67"/>
  <c r="AU848" i="67"/>
  <c r="AV848" i="67"/>
  <c r="AW848" i="67"/>
  <c r="AX848" i="67"/>
  <c r="AY848" i="67"/>
  <c r="AZ848" i="67"/>
  <c r="BA848" i="67"/>
  <c r="BB848" i="67"/>
  <c r="BC848" i="67"/>
  <c r="BD848" i="67"/>
  <c r="BE848" i="67"/>
  <c r="BF848" i="67"/>
  <c r="BG848" i="67"/>
  <c r="BH848" i="67"/>
  <c r="BI848" i="67"/>
  <c r="BJ848" i="67"/>
  <c r="BK848" i="67"/>
  <c r="BL848" i="67"/>
  <c r="BM848" i="67"/>
  <c r="BN848" i="67"/>
  <c r="BO848" i="67"/>
  <c r="BP848" i="67"/>
  <c r="BQ848" i="67"/>
  <c r="BR848" i="67"/>
  <c r="BS848" i="67"/>
  <c r="BT848" i="67"/>
  <c r="BU848" i="67"/>
  <c r="BV848" i="67"/>
  <c r="BW848" i="67"/>
  <c r="BX848" i="67"/>
  <c r="BY848" i="67"/>
  <c r="BZ848" i="67"/>
  <c r="CA848" i="67"/>
  <c r="CB848" i="67"/>
  <c r="CC848" i="67"/>
  <c r="CD848" i="67"/>
  <c r="CE848" i="67"/>
  <c r="CF848" i="67"/>
  <c r="CG848" i="67"/>
  <c r="CH848" i="67"/>
  <c r="CI848" i="67"/>
  <c r="CJ848" i="67"/>
  <c r="CK848" i="67"/>
  <c r="CL848" i="67"/>
  <c r="CM848" i="67"/>
  <c r="CN848" i="67"/>
  <c r="CO848" i="67"/>
  <c r="CP848" i="67"/>
  <c r="CQ848" i="67"/>
  <c r="CR848" i="67"/>
  <c r="CS848" i="67"/>
  <c r="CT848" i="67"/>
  <c r="CU848" i="67"/>
  <c r="CV848" i="67"/>
  <c r="CW848" i="67"/>
  <c r="CX848" i="67"/>
  <c r="CY848" i="67"/>
  <c r="CZ848" i="67"/>
  <c r="DA848" i="67"/>
  <c r="DB848" i="67"/>
  <c r="DC848" i="67"/>
  <c r="DD848" i="67"/>
  <c r="DE848" i="67"/>
  <c r="DF848" i="67"/>
  <c r="DG848" i="67"/>
  <c r="DH848" i="67"/>
  <c r="DI848" i="67"/>
  <c r="DJ848" i="67"/>
  <c r="DK848" i="67"/>
  <c r="DL848" i="67"/>
  <c r="DM848" i="67"/>
  <c r="DN848" i="67"/>
  <c r="DO848" i="67"/>
  <c r="DP848" i="67"/>
  <c r="DQ848" i="67"/>
  <c r="DR848" i="67"/>
  <c r="DS848" i="67"/>
  <c r="DT848" i="67"/>
  <c r="DU848" i="67"/>
  <c r="DV848" i="67"/>
  <c r="DW848" i="67"/>
  <c r="DX848" i="67"/>
  <c r="DY848" i="67"/>
  <c r="DZ848" i="67"/>
  <c r="EA848" i="67"/>
  <c r="EB848" i="67"/>
  <c r="EC848" i="67"/>
  <c r="ED848" i="67"/>
  <c r="EE848" i="67"/>
  <c r="EF848" i="67"/>
  <c r="EG848" i="67"/>
  <c r="EH848" i="67"/>
  <c r="EI848" i="67"/>
  <c r="EJ848" i="67"/>
  <c r="A849" i="67"/>
  <c r="B849" i="67"/>
  <c r="C849" i="67"/>
  <c r="D849" i="67"/>
  <c r="E849" i="67"/>
  <c r="F849" i="67"/>
  <c r="G849" i="67"/>
  <c r="H849" i="67"/>
  <c r="I849" i="67"/>
  <c r="J849" i="67"/>
  <c r="K849" i="67"/>
  <c r="L849" i="67"/>
  <c r="M849" i="67"/>
  <c r="N849" i="67"/>
  <c r="O849" i="67"/>
  <c r="P849" i="67"/>
  <c r="Q849" i="67"/>
  <c r="R849" i="67"/>
  <c r="S849" i="67"/>
  <c r="T849" i="67"/>
  <c r="U849" i="67"/>
  <c r="V849" i="67"/>
  <c r="W849" i="67"/>
  <c r="X849" i="67"/>
  <c r="Y849" i="67"/>
  <c r="Z849" i="67"/>
  <c r="AA849" i="67"/>
  <c r="AB849" i="67"/>
  <c r="AC849" i="67"/>
  <c r="AD849" i="67"/>
  <c r="AE849" i="67"/>
  <c r="AF849" i="67"/>
  <c r="AG849" i="67"/>
  <c r="AH849" i="67"/>
  <c r="AI849" i="67"/>
  <c r="AJ849" i="67"/>
  <c r="AK849" i="67"/>
  <c r="AL849" i="67"/>
  <c r="AM849" i="67"/>
  <c r="AN849" i="67"/>
  <c r="AO849" i="67"/>
  <c r="AP849" i="67"/>
  <c r="AQ849" i="67"/>
  <c r="AR849" i="67"/>
  <c r="AS849" i="67"/>
  <c r="AT849" i="67"/>
  <c r="AU849" i="67"/>
  <c r="AV849" i="67"/>
  <c r="AW849" i="67"/>
  <c r="AX849" i="67"/>
  <c r="AY849" i="67"/>
  <c r="AZ849" i="67"/>
  <c r="BA849" i="67"/>
  <c r="BB849" i="67"/>
  <c r="BC849" i="67"/>
  <c r="BD849" i="67"/>
  <c r="BE849" i="67"/>
  <c r="BF849" i="67"/>
  <c r="BG849" i="67"/>
  <c r="BH849" i="67"/>
  <c r="BI849" i="67"/>
  <c r="BJ849" i="67"/>
  <c r="BK849" i="67"/>
  <c r="BL849" i="67"/>
  <c r="BM849" i="67"/>
  <c r="BN849" i="67"/>
  <c r="BO849" i="67"/>
  <c r="BP849" i="67"/>
  <c r="BQ849" i="67"/>
  <c r="BR849" i="67"/>
  <c r="BS849" i="67"/>
  <c r="BT849" i="67"/>
  <c r="BU849" i="67"/>
  <c r="BV849" i="67"/>
  <c r="BW849" i="67"/>
  <c r="BX849" i="67"/>
  <c r="BY849" i="67"/>
  <c r="BZ849" i="67"/>
  <c r="CA849" i="67"/>
  <c r="CB849" i="67"/>
  <c r="CC849" i="67"/>
  <c r="CD849" i="67"/>
  <c r="CE849" i="67"/>
  <c r="CF849" i="67"/>
  <c r="CG849" i="67"/>
  <c r="CH849" i="67"/>
  <c r="CI849" i="67"/>
  <c r="CJ849" i="67"/>
  <c r="CK849" i="67"/>
  <c r="CL849" i="67"/>
  <c r="CM849" i="67"/>
  <c r="CN849" i="67"/>
  <c r="CO849" i="67"/>
  <c r="CP849" i="67"/>
  <c r="CQ849" i="67"/>
  <c r="CR849" i="67"/>
  <c r="CS849" i="67"/>
  <c r="CT849" i="67"/>
  <c r="CU849" i="67"/>
  <c r="CV849" i="67"/>
  <c r="CW849" i="67"/>
  <c r="CX849" i="67"/>
  <c r="CY849" i="67"/>
  <c r="CZ849" i="67"/>
  <c r="DA849" i="67"/>
  <c r="DB849" i="67"/>
  <c r="DC849" i="67"/>
  <c r="DD849" i="67"/>
  <c r="DE849" i="67"/>
  <c r="DF849" i="67"/>
  <c r="DG849" i="67"/>
  <c r="DH849" i="67"/>
  <c r="DI849" i="67"/>
  <c r="DJ849" i="67"/>
  <c r="DK849" i="67"/>
  <c r="DL849" i="67"/>
  <c r="DM849" i="67"/>
  <c r="DN849" i="67"/>
  <c r="DO849" i="67"/>
  <c r="DP849" i="67"/>
  <c r="DQ849" i="67"/>
  <c r="DR849" i="67"/>
  <c r="DS849" i="67"/>
  <c r="DT849" i="67"/>
  <c r="DU849" i="67"/>
  <c r="DV849" i="67"/>
  <c r="DW849" i="67"/>
  <c r="DX849" i="67"/>
  <c r="A850" i="67"/>
  <c r="B850" i="67"/>
  <c r="C850" i="67"/>
  <c r="D850" i="67"/>
  <c r="E850" i="67"/>
  <c r="F850" i="67"/>
  <c r="G850" i="67"/>
  <c r="H850" i="67"/>
  <c r="I850" i="67"/>
  <c r="J850" i="67"/>
  <c r="K850" i="67"/>
  <c r="L850" i="67"/>
  <c r="M850" i="67"/>
  <c r="N850" i="67"/>
  <c r="O850" i="67"/>
  <c r="P850" i="67"/>
  <c r="Q850" i="67"/>
  <c r="R850" i="67"/>
  <c r="S850" i="67"/>
  <c r="T850" i="67"/>
  <c r="U850" i="67"/>
  <c r="V850" i="67"/>
  <c r="W850" i="67"/>
  <c r="X850" i="67"/>
  <c r="Y850" i="67"/>
  <c r="Z850" i="67"/>
  <c r="AA850" i="67"/>
  <c r="AB850" i="67"/>
  <c r="AC850" i="67"/>
  <c r="AD850" i="67"/>
  <c r="AE850" i="67"/>
  <c r="AF850" i="67"/>
  <c r="AG850" i="67"/>
  <c r="AH850" i="67"/>
  <c r="AI850" i="67"/>
  <c r="AJ850" i="67"/>
  <c r="AK850" i="67"/>
  <c r="AL850" i="67"/>
  <c r="AM850" i="67"/>
  <c r="AN850" i="67"/>
  <c r="AO850" i="67"/>
  <c r="AP850" i="67"/>
  <c r="AQ850" i="67"/>
  <c r="AR850" i="67"/>
  <c r="AS850" i="67"/>
  <c r="AT850" i="67"/>
  <c r="AU850" i="67"/>
  <c r="AV850" i="67"/>
  <c r="AW850" i="67"/>
  <c r="AX850" i="67"/>
  <c r="AY850" i="67"/>
  <c r="AZ850" i="67"/>
  <c r="BA850" i="67"/>
  <c r="BB850" i="67"/>
  <c r="BC850" i="67"/>
  <c r="BD850" i="67"/>
  <c r="BE850" i="67"/>
  <c r="BF850" i="67"/>
  <c r="BG850" i="67"/>
  <c r="BH850" i="67"/>
  <c r="BI850" i="67"/>
  <c r="BJ850" i="67"/>
  <c r="BK850" i="67"/>
  <c r="BL850" i="67"/>
  <c r="BM850" i="67"/>
  <c r="BN850" i="67"/>
  <c r="BO850" i="67"/>
  <c r="BP850" i="67"/>
  <c r="BQ850" i="67"/>
  <c r="BR850" i="67"/>
  <c r="BS850" i="67"/>
  <c r="BT850" i="67"/>
  <c r="BU850" i="67"/>
  <c r="BV850" i="67"/>
  <c r="BW850" i="67"/>
  <c r="BX850" i="67"/>
  <c r="BY850" i="67"/>
  <c r="BZ850" i="67"/>
  <c r="CA850" i="67"/>
  <c r="CB850" i="67"/>
  <c r="CC850" i="67"/>
  <c r="CD850" i="67"/>
  <c r="CE850" i="67"/>
  <c r="CF850" i="67"/>
  <c r="CG850" i="67"/>
  <c r="CH850" i="67"/>
  <c r="CI850" i="67"/>
  <c r="CJ850" i="67"/>
  <c r="CK850" i="67"/>
  <c r="CL850" i="67"/>
  <c r="CM850" i="67"/>
  <c r="CN850" i="67"/>
  <c r="CO850" i="67"/>
  <c r="CP850" i="67"/>
  <c r="CQ850" i="67"/>
  <c r="CR850" i="67"/>
  <c r="CS850" i="67"/>
  <c r="CT850" i="67"/>
  <c r="CU850" i="67"/>
  <c r="CV850" i="67"/>
  <c r="CW850" i="67"/>
  <c r="CX850" i="67"/>
  <c r="CY850" i="67"/>
  <c r="CZ850" i="67"/>
  <c r="DA850" i="67"/>
  <c r="DB850" i="67"/>
  <c r="DC850" i="67"/>
  <c r="DD850" i="67"/>
  <c r="DE850" i="67"/>
  <c r="DF850" i="67"/>
  <c r="DG850" i="67"/>
  <c r="DH850" i="67"/>
  <c r="DI850" i="67"/>
  <c r="DJ850" i="67"/>
  <c r="DK850" i="67"/>
  <c r="DL850" i="67"/>
  <c r="DM850" i="67"/>
  <c r="DN850" i="67"/>
  <c r="DO850" i="67"/>
  <c r="DP850" i="67"/>
  <c r="DQ850" i="67"/>
  <c r="DR850" i="67"/>
  <c r="DS850" i="67"/>
  <c r="DT850" i="67"/>
  <c r="DU850" i="67"/>
  <c r="DV850" i="67"/>
  <c r="DW850" i="67"/>
  <c r="DX850" i="67"/>
  <c r="DY850" i="67"/>
  <c r="DZ850" i="67"/>
  <c r="EA850" i="67"/>
  <c r="EB850" i="67"/>
  <c r="EC850" i="67"/>
  <c r="ED850" i="67"/>
  <c r="EE850" i="67"/>
  <c r="EF850" i="67"/>
  <c r="EG850" i="67"/>
  <c r="EH850" i="67"/>
  <c r="EI850" i="67"/>
  <c r="EJ850" i="67"/>
  <c r="A851" i="67"/>
  <c r="B851" i="67"/>
  <c r="C851" i="67"/>
  <c r="D851" i="67"/>
  <c r="E851" i="67"/>
  <c r="F851" i="67"/>
  <c r="G851" i="67"/>
  <c r="H851" i="67"/>
  <c r="I851" i="67"/>
  <c r="J851" i="67"/>
  <c r="K851" i="67"/>
  <c r="L851" i="67"/>
  <c r="M851" i="67"/>
  <c r="N851" i="67"/>
  <c r="O851" i="67"/>
  <c r="P851" i="67"/>
  <c r="Q851" i="67"/>
  <c r="R851" i="67"/>
  <c r="S851" i="67"/>
  <c r="T851" i="67"/>
  <c r="U851" i="67"/>
  <c r="V851" i="67"/>
  <c r="W851" i="67"/>
  <c r="X851" i="67"/>
  <c r="Y851" i="67"/>
  <c r="Z851" i="67"/>
  <c r="AA851" i="67"/>
  <c r="AB851" i="67"/>
  <c r="AC851" i="67"/>
  <c r="AD851" i="67"/>
  <c r="AE851" i="67"/>
  <c r="AF851" i="67"/>
  <c r="AG851" i="67"/>
  <c r="AH851" i="67"/>
  <c r="AI851" i="67"/>
  <c r="AJ851" i="67"/>
  <c r="AK851" i="67"/>
  <c r="AL851" i="67"/>
  <c r="AM851" i="67"/>
  <c r="AN851" i="67"/>
  <c r="AO851" i="67"/>
  <c r="AP851" i="67"/>
  <c r="AQ851" i="67"/>
  <c r="AR851" i="67"/>
  <c r="AS851" i="67"/>
  <c r="AT851" i="67"/>
  <c r="AU851" i="67"/>
  <c r="AV851" i="67"/>
  <c r="AW851" i="67"/>
  <c r="AX851" i="67"/>
  <c r="AY851" i="67"/>
  <c r="AZ851" i="67"/>
  <c r="BA851" i="67"/>
  <c r="BB851" i="67"/>
  <c r="BC851" i="67"/>
  <c r="BD851" i="67"/>
  <c r="BE851" i="67"/>
  <c r="BF851" i="67"/>
  <c r="BG851" i="67"/>
  <c r="BH851" i="67"/>
  <c r="BI851" i="67"/>
  <c r="BJ851" i="67"/>
  <c r="BK851" i="67"/>
  <c r="BL851" i="67"/>
  <c r="BM851" i="67"/>
  <c r="BN851" i="67"/>
  <c r="BO851" i="67"/>
  <c r="BP851" i="67"/>
  <c r="BQ851" i="67"/>
  <c r="BR851" i="67"/>
  <c r="BS851" i="67"/>
  <c r="BT851" i="67"/>
  <c r="BU851" i="67"/>
  <c r="BV851" i="67"/>
  <c r="BW851" i="67"/>
  <c r="BX851" i="67"/>
  <c r="BY851" i="67"/>
  <c r="BZ851" i="67"/>
  <c r="CA851" i="67"/>
  <c r="CB851" i="67"/>
  <c r="CC851" i="67"/>
  <c r="CD851" i="67"/>
  <c r="CE851" i="67"/>
  <c r="CF851" i="67"/>
  <c r="CG851" i="67"/>
  <c r="CH851" i="67"/>
  <c r="CI851" i="67"/>
  <c r="CJ851" i="67"/>
  <c r="CK851" i="67"/>
  <c r="CL851" i="67"/>
  <c r="CM851" i="67"/>
  <c r="CN851" i="67"/>
  <c r="CO851" i="67"/>
  <c r="CP851" i="67"/>
  <c r="CQ851" i="67"/>
  <c r="CR851" i="67"/>
  <c r="CS851" i="67"/>
  <c r="CT851" i="67"/>
  <c r="CU851" i="67"/>
  <c r="CV851" i="67"/>
  <c r="CW851" i="67"/>
  <c r="CX851" i="67"/>
  <c r="CY851" i="67"/>
  <c r="CZ851" i="67"/>
  <c r="DA851" i="67"/>
  <c r="DB851" i="67"/>
  <c r="DC851" i="67"/>
  <c r="DD851" i="67"/>
  <c r="DE851" i="67"/>
  <c r="DF851" i="67"/>
  <c r="DG851" i="67"/>
  <c r="DH851" i="67"/>
  <c r="DI851" i="67"/>
  <c r="DJ851" i="67"/>
  <c r="DK851" i="67"/>
  <c r="DL851" i="67"/>
  <c r="DM851" i="67"/>
  <c r="DN851" i="67"/>
  <c r="DO851" i="67"/>
  <c r="DP851" i="67"/>
  <c r="DQ851" i="67"/>
  <c r="DR851" i="67"/>
  <c r="DS851" i="67"/>
  <c r="DT851" i="67"/>
  <c r="DU851" i="67"/>
  <c r="DV851" i="67"/>
  <c r="DW851" i="67"/>
  <c r="DX851" i="67"/>
  <c r="A852" i="67"/>
  <c r="B852" i="67"/>
  <c r="C852" i="67"/>
  <c r="D852" i="67"/>
  <c r="E852" i="67"/>
  <c r="F852" i="67"/>
  <c r="G852" i="67"/>
  <c r="H852" i="67"/>
  <c r="I852" i="67"/>
  <c r="J852" i="67"/>
  <c r="K852" i="67"/>
  <c r="L852" i="67"/>
  <c r="M852" i="67"/>
  <c r="N852" i="67"/>
  <c r="O852" i="67"/>
  <c r="P852" i="67"/>
  <c r="Q852" i="67"/>
  <c r="R852" i="67"/>
  <c r="S852" i="67"/>
  <c r="T852" i="67"/>
  <c r="U852" i="67"/>
  <c r="V852" i="67"/>
  <c r="W852" i="67"/>
  <c r="X852" i="67"/>
  <c r="Y852" i="67"/>
  <c r="Z852" i="67"/>
  <c r="AA852" i="67"/>
  <c r="AB852" i="67"/>
  <c r="AC852" i="67"/>
  <c r="AD852" i="67"/>
  <c r="AE852" i="67"/>
  <c r="AF852" i="67"/>
  <c r="AG852" i="67"/>
  <c r="AH852" i="67"/>
  <c r="AI852" i="67"/>
  <c r="AJ852" i="67"/>
  <c r="AK852" i="67"/>
  <c r="AL852" i="67"/>
  <c r="AM852" i="67"/>
  <c r="AN852" i="67"/>
  <c r="AO852" i="67"/>
  <c r="AP852" i="67"/>
  <c r="AQ852" i="67"/>
  <c r="AR852" i="67"/>
  <c r="AS852" i="67"/>
  <c r="AT852" i="67"/>
  <c r="AU852" i="67"/>
  <c r="AV852" i="67"/>
  <c r="AW852" i="67"/>
  <c r="AX852" i="67"/>
  <c r="AY852" i="67"/>
  <c r="AZ852" i="67"/>
  <c r="BA852" i="67"/>
  <c r="BB852" i="67"/>
  <c r="BC852" i="67"/>
  <c r="BD852" i="67"/>
  <c r="BE852" i="67"/>
  <c r="BF852" i="67"/>
  <c r="BG852" i="67"/>
  <c r="BH852" i="67"/>
  <c r="BI852" i="67"/>
  <c r="BJ852" i="67"/>
  <c r="BK852" i="67"/>
  <c r="BL852" i="67"/>
  <c r="BM852" i="67"/>
  <c r="BN852" i="67"/>
  <c r="BO852" i="67"/>
  <c r="BP852" i="67"/>
  <c r="BQ852" i="67"/>
  <c r="BR852" i="67"/>
  <c r="BS852" i="67"/>
  <c r="BT852" i="67"/>
  <c r="BU852" i="67"/>
  <c r="BV852" i="67"/>
  <c r="BW852" i="67"/>
  <c r="BX852" i="67"/>
  <c r="BY852" i="67"/>
  <c r="BZ852" i="67"/>
  <c r="CA852" i="67"/>
  <c r="CB852" i="67"/>
  <c r="CC852" i="67"/>
  <c r="CD852" i="67"/>
  <c r="CE852" i="67"/>
  <c r="CF852" i="67"/>
  <c r="CG852" i="67"/>
  <c r="CH852" i="67"/>
  <c r="CI852" i="67"/>
  <c r="CJ852" i="67"/>
  <c r="CK852" i="67"/>
  <c r="CL852" i="67"/>
  <c r="CM852" i="67"/>
  <c r="CN852" i="67"/>
  <c r="CO852" i="67"/>
  <c r="CP852" i="67"/>
  <c r="CQ852" i="67"/>
  <c r="CR852" i="67"/>
  <c r="CS852" i="67"/>
  <c r="CT852" i="67"/>
  <c r="CU852" i="67"/>
  <c r="CV852" i="67"/>
  <c r="CW852" i="67"/>
  <c r="CX852" i="67"/>
  <c r="CY852" i="67"/>
  <c r="CZ852" i="67"/>
  <c r="DA852" i="67"/>
  <c r="DB852" i="67"/>
  <c r="DC852" i="67"/>
  <c r="DD852" i="67"/>
  <c r="DE852" i="67"/>
  <c r="DF852" i="67"/>
  <c r="DG852" i="67"/>
  <c r="DH852" i="67"/>
  <c r="DI852" i="67"/>
  <c r="DJ852" i="67"/>
  <c r="DK852" i="67"/>
  <c r="DL852" i="67"/>
  <c r="DM852" i="67"/>
  <c r="DN852" i="67"/>
  <c r="DO852" i="67"/>
  <c r="DP852" i="67"/>
  <c r="DQ852" i="67"/>
  <c r="DR852" i="67"/>
  <c r="DS852" i="67"/>
  <c r="DT852" i="67"/>
  <c r="DU852" i="67"/>
  <c r="DV852" i="67"/>
  <c r="DW852" i="67"/>
  <c r="DX852" i="67"/>
  <c r="DY852" i="67"/>
  <c r="DZ852" i="67"/>
  <c r="EA852" i="67"/>
  <c r="EB852" i="67"/>
  <c r="EC852" i="67"/>
  <c r="ED852" i="67"/>
  <c r="EE852" i="67"/>
  <c r="EF852" i="67"/>
  <c r="EG852" i="67"/>
  <c r="EH852" i="67"/>
  <c r="EI852" i="67"/>
  <c r="EJ852" i="67"/>
  <c r="A853" i="67"/>
  <c r="B853" i="67"/>
  <c r="C853" i="67"/>
  <c r="D853" i="67"/>
  <c r="E853" i="67"/>
  <c r="F853" i="67"/>
  <c r="G853" i="67"/>
  <c r="H853" i="67"/>
  <c r="I853" i="67"/>
  <c r="J853" i="67"/>
  <c r="K853" i="67"/>
  <c r="L853" i="67"/>
  <c r="M853" i="67"/>
  <c r="N853" i="67"/>
  <c r="O853" i="67"/>
  <c r="P853" i="67"/>
  <c r="Q853" i="67"/>
  <c r="R853" i="67"/>
  <c r="S853" i="67"/>
  <c r="T853" i="67"/>
  <c r="U853" i="67"/>
  <c r="V853" i="67"/>
  <c r="W853" i="67"/>
  <c r="X853" i="67"/>
  <c r="Y853" i="67"/>
  <c r="Z853" i="67"/>
  <c r="AA853" i="67"/>
  <c r="AB853" i="67"/>
  <c r="AC853" i="67"/>
  <c r="AD853" i="67"/>
  <c r="AE853" i="67"/>
  <c r="AF853" i="67"/>
  <c r="AG853" i="67"/>
  <c r="AH853" i="67"/>
  <c r="AI853" i="67"/>
  <c r="AJ853" i="67"/>
  <c r="AK853" i="67"/>
  <c r="AL853" i="67"/>
  <c r="AM853" i="67"/>
  <c r="AN853" i="67"/>
  <c r="AO853" i="67"/>
  <c r="AP853" i="67"/>
  <c r="AQ853" i="67"/>
  <c r="AR853" i="67"/>
  <c r="AS853" i="67"/>
  <c r="AT853" i="67"/>
  <c r="AU853" i="67"/>
  <c r="AV853" i="67"/>
  <c r="AW853" i="67"/>
  <c r="AX853" i="67"/>
  <c r="AY853" i="67"/>
  <c r="AZ853" i="67"/>
  <c r="BA853" i="67"/>
  <c r="BB853" i="67"/>
  <c r="BC853" i="67"/>
  <c r="BD853" i="67"/>
  <c r="BE853" i="67"/>
  <c r="BF853" i="67"/>
  <c r="BG853" i="67"/>
  <c r="BH853" i="67"/>
  <c r="BI853" i="67"/>
  <c r="BJ853" i="67"/>
  <c r="BK853" i="67"/>
  <c r="BL853" i="67"/>
  <c r="BM853" i="67"/>
  <c r="BN853" i="67"/>
  <c r="BO853" i="67"/>
  <c r="BP853" i="67"/>
  <c r="BQ853" i="67"/>
  <c r="BR853" i="67"/>
  <c r="BS853" i="67"/>
  <c r="BT853" i="67"/>
  <c r="BU853" i="67"/>
  <c r="BV853" i="67"/>
  <c r="BW853" i="67"/>
  <c r="BX853" i="67"/>
  <c r="BY853" i="67"/>
  <c r="BZ853" i="67"/>
  <c r="CA853" i="67"/>
  <c r="CB853" i="67"/>
  <c r="CC853" i="67"/>
  <c r="CD853" i="67"/>
  <c r="CE853" i="67"/>
  <c r="CF853" i="67"/>
  <c r="CG853" i="67"/>
  <c r="CH853" i="67"/>
  <c r="CI853" i="67"/>
  <c r="CJ853" i="67"/>
  <c r="CK853" i="67"/>
  <c r="CL853" i="67"/>
  <c r="CM853" i="67"/>
  <c r="CN853" i="67"/>
  <c r="CO853" i="67"/>
  <c r="CP853" i="67"/>
  <c r="CQ853" i="67"/>
  <c r="CR853" i="67"/>
  <c r="CS853" i="67"/>
  <c r="CT853" i="67"/>
  <c r="CU853" i="67"/>
  <c r="CV853" i="67"/>
  <c r="CW853" i="67"/>
  <c r="CX853" i="67"/>
  <c r="CY853" i="67"/>
  <c r="CZ853" i="67"/>
  <c r="DA853" i="67"/>
  <c r="DB853" i="67"/>
  <c r="DC853" i="67"/>
  <c r="DD853" i="67"/>
  <c r="DE853" i="67"/>
  <c r="DF853" i="67"/>
  <c r="DG853" i="67"/>
  <c r="DH853" i="67"/>
  <c r="DI853" i="67"/>
  <c r="DJ853" i="67"/>
  <c r="DK853" i="67"/>
  <c r="DL853" i="67"/>
  <c r="DM853" i="67"/>
  <c r="DN853" i="67"/>
  <c r="DO853" i="67"/>
  <c r="DP853" i="67"/>
  <c r="DQ853" i="67"/>
  <c r="DR853" i="67"/>
  <c r="DS853" i="67"/>
  <c r="DT853" i="67"/>
  <c r="DU853" i="67"/>
  <c r="DV853" i="67"/>
  <c r="DW853" i="67"/>
  <c r="DX853" i="67"/>
  <c r="A854" i="67"/>
  <c r="B854" i="67"/>
  <c r="C854" i="67"/>
  <c r="D854" i="67"/>
  <c r="E854" i="67"/>
  <c r="F854" i="67"/>
  <c r="G854" i="67"/>
  <c r="H854" i="67"/>
  <c r="I854" i="67"/>
  <c r="J854" i="67"/>
  <c r="K854" i="67"/>
  <c r="L854" i="67"/>
  <c r="M854" i="67"/>
  <c r="N854" i="67"/>
  <c r="O854" i="67"/>
  <c r="P854" i="67"/>
  <c r="Q854" i="67"/>
  <c r="R854" i="67"/>
  <c r="S854" i="67"/>
  <c r="T854" i="67"/>
  <c r="U854" i="67"/>
  <c r="V854" i="67"/>
  <c r="W854" i="67"/>
  <c r="X854" i="67"/>
  <c r="Y854" i="67"/>
  <c r="Z854" i="67"/>
  <c r="AA854" i="67"/>
  <c r="AB854" i="67"/>
  <c r="AC854" i="67"/>
  <c r="AD854" i="67"/>
  <c r="AE854" i="67"/>
  <c r="AF854" i="67"/>
  <c r="AG854" i="67"/>
  <c r="AH854" i="67"/>
  <c r="AI854" i="67"/>
  <c r="AJ854" i="67"/>
  <c r="AK854" i="67"/>
  <c r="AL854" i="67"/>
  <c r="AM854" i="67"/>
  <c r="AN854" i="67"/>
  <c r="AO854" i="67"/>
  <c r="AP854" i="67"/>
  <c r="AQ854" i="67"/>
  <c r="AR854" i="67"/>
  <c r="AS854" i="67"/>
  <c r="AT854" i="67"/>
  <c r="AU854" i="67"/>
  <c r="AV854" i="67"/>
  <c r="AW854" i="67"/>
  <c r="AX854" i="67"/>
  <c r="AY854" i="67"/>
  <c r="AZ854" i="67"/>
  <c r="BA854" i="67"/>
  <c r="BB854" i="67"/>
  <c r="BC854" i="67"/>
  <c r="BD854" i="67"/>
  <c r="BE854" i="67"/>
  <c r="BF854" i="67"/>
  <c r="BG854" i="67"/>
  <c r="BH854" i="67"/>
  <c r="BI854" i="67"/>
  <c r="BJ854" i="67"/>
  <c r="BK854" i="67"/>
  <c r="BL854" i="67"/>
  <c r="BM854" i="67"/>
  <c r="BN854" i="67"/>
  <c r="BO854" i="67"/>
  <c r="BP854" i="67"/>
  <c r="BQ854" i="67"/>
  <c r="BR854" i="67"/>
  <c r="BS854" i="67"/>
  <c r="BT854" i="67"/>
  <c r="BU854" i="67"/>
  <c r="BV854" i="67"/>
  <c r="BW854" i="67"/>
  <c r="BX854" i="67"/>
  <c r="BY854" i="67"/>
  <c r="BZ854" i="67"/>
  <c r="CA854" i="67"/>
  <c r="CB854" i="67"/>
  <c r="CC854" i="67"/>
  <c r="CD854" i="67"/>
  <c r="CE854" i="67"/>
  <c r="CF854" i="67"/>
  <c r="CG854" i="67"/>
  <c r="CH854" i="67"/>
  <c r="CI854" i="67"/>
  <c r="CJ854" i="67"/>
  <c r="CK854" i="67"/>
  <c r="CL854" i="67"/>
  <c r="CM854" i="67"/>
  <c r="CN854" i="67"/>
  <c r="CO854" i="67"/>
  <c r="CP854" i="67"/>
  <c r="CQ854" i="67"/>
  <c r="CR854" i="67"/>
  <c r="CS854" i="67"/>
  <c r="CT854" i="67"/>
  <c r="CU854" i="67"/>
  <c r="CV854" i="67"/>
  <c r="CW854" i="67"/>
  <c r="CX854" i="67"/>
  <c r="CY854" i="67"/>
  <c r="CZ854" i="67"/>
  <c r="DA854" i="67"/>
  <c r="DB854" i="67"/>
  <c r="DC854" i="67"/>
  <c r="DD854" i="67"/>
  <c r="DE854" i="67"/>
  <c r="DF854" i="67"/>
  <c r="DG854" i="67"/>
  <c r="DH854" i="67"/>
  <c r="DI854" i="67"/>
  <c r="DJ854" i="67"/>
  <c r="DK854" i="67"/>
  <c r="DL854" i="67"/>
  <c r="DM854" i="67"/>
  <c r="DN854" i="67"/>
  <c r="DO854" i="67"/>
  <c r="DP854" i="67"/>
  <c r="DQ854" i="67"/>
  <c r="DR854" i="67"/>
  <c r="DS854" i="67"/>
  <c r="DT854" i="67"/>
  <c r="DU854" i="67"/>
  <c r="DV854" i="67"/>
  <c r="DW854" i="67"/>
  <c r="DX854" i="67"/>
  <c r="DZ854" i="67"/>
  <c r="A855" i="67"/>
  <c r="B855" i="67"/>
  <c r="C855" i="67"/>
  <c r="D855" i="67"/>
  <c r="E855" i="67"/>
  <c r="F855" i="67"/>
  <c r="G855" i="67"/>
  <c r="H855" i="67"/>
  <c r="I855" i="67"/>
  <c r="J855" i="67"/>
  <c r="K855" i="67"/>
  <c r="L855" i="67"/>
  <c r="M855" i="67"/>
  <c r="N855" i="67"/>
  <c r="O855" i="67"/>
  <c r="P855" i="67"/>
  <c r="Q855" i="67"/>
  <c r="R855" i="67"/>
  <c r="S855" i="67"/>
  <c r="T855" i="67"/>
  <c r="U855" i="67"/>
  <c r="V855" i="67"/>
  <c r="W855" i="67"/>
  <c r="X855" i="67"/>
  <c r="Y855" i="67"/>
  <c r="Z855" i="67"/>
  <c r="AA855" i="67"/>
  <c r="AB855" i="67"/>
  <c r="AC855" i="67"/>
  <c r="AD855" i="67"/>
  <c r="AE855" i="67"/>
  <c r="AF855" i="67"/>
  <c r="AG855" i="67"/>
  <c r="AH855" i="67"/>
  <c r="AI855" i="67"/>
  <c r="AJ855" i="67"/>
  <c r="AK855" i="67"/>
  <c r="AL855" i="67"/>
  <c r="AM855" i="67"/>
  <c r="AN855" i="67"/>
  <c r="AO855" i="67"/>
  <c r="AP855" i="67"/>
  <c r="AQ855" i="67"/>
  <c r="AR855" i="67"/>
  <c r="AS855" i="67"/>
  <c r="AT855" i="67"/>
  <c r="AU855" i="67"/>
  <c r="AV855" i="67"/>
  <c r="AW855" i="67"/>
  <c r="AX855" i="67"/>
  <c r="AY855" i="67"/>
  <c r="AZ855" i="67"/>
  <c r="BA855" i="67"/>
  <c r="BB855" i="67"/>
  <c r="BC855" i="67"/>
  <c r="BD855" i="67"/>
  <c r="BE855" i="67"/>
  <c r="BF855" i="67"/>
  <c r="BG855" i="67"/>
  <c r="BH855" i="67"/>
  <c r="BI855" i="67"/>
  <c r="BJ855" i="67"/>
  <c r="BK855" i="67"/>
  <c r="BL855" i="67"/>
  <c r="BM855" i="67"/>
  <c r="BN855" i="67"/>
  <c r="BO855" i="67"/>
  <c r="BP855" i="67"/>
  <c r="BQ855" i="67"/>
  <c r="BR855" i="67"/>
  <c r="BS855" i="67"/>
  <c r="BT855" i="67"/>
  <c r="BU855" i="67"/>
  <c r="BV855" i="67"/>
  <c r="BW855" i="67"/>
  <c r="BX855" i="67"/>
  <c r="BY855" i="67"/>
  <c r="BZ855" i="67"/>
  <c r="CA855" i="67"/>
  <c r="CB855" i="67"/>
  <c r="CC855" i="67"/>
  <c r="CD855" i="67"/>
  <c r="CE855" i="67"/>
  <c r="CF855" i="67"/>
  <c r="CG855" i="67"/>
  <c r="CH855" i="67"/>
  <c r="CI855" i="67"/>
  <c r="CJ855" i="67"/>
  <c r="CK855" i="67"/>
  <c r="CL855" i="67"/>
  <c r="CM855" i="67"/>
  <c r="CN855" i="67"/>
  <c r="CO855" i="67"/>
  <c r="CP855" i="67"/>
  <c r="CQ855" i="67"/>
  <c r="CR855" i="67"/>
  <c r="CS855" i="67"/>
  <c r="CT855" i="67"/>
  <c r="CU855" i="67"/>
  <c r="CV855" i="67"/>
  <c r="CW855" i="67"/>
  <c r="CX855" i="67"/>
  <c r="CY855" i="67"/>
  <c r="CZ855" i="67"/>
  <c r="DA855" i="67"/>
  <c r="DB855" i="67"/>
  <c r="DC855" i="67"/>
  <c r="DD855" i="67"/>
  <c r="DE855" i="67"/>
  <c r="DF855" i="67"/>
  <c r="DG855" i="67"/>
  <c r="DH855" i="67"/>
  <c r="DI855" i="67"/>
  <c r="DJ855" i="67"/>
  <c r="DK855" i="67"/>
  <c r="DL855" i="67"/>
  <c r="DM855" i="67"/>
  <c r="DN855" i="67"/>
  <c r="DO855" i="67"/>
  <c r="DP855" i="67"/>
  <c r="DQ855" i="67"/>
  <c r="DR855" i="67"/>
  <c r="DS855" i="67"/>
  <c r="DT855" i="67"/>
  <c r="DU855" i="67"/>
  <c r="DV855" i="67"/>
  <c r="DW855" i="67"/>
  <c r="DX855" i="67"/>
  <c r="DY855" i="67"/>
  <c r="DZ855" i="67"/>
  <c r="EA855" i="67"/>
  <c r="EB855" i="67"/>
  <c r="EC855" i="67"/>
  <c r="ED855" i="67"/>
  <c r="EE855" i="67"/>
  <c r="EF855" i="67"/>
  <c r="EG855" i="67"/>
  <c r="EH855" i="67"/>
  <c r="EI855" i="67"/>
  <c r="EJ855" i="67"/>
  <c r="A856" i="67"/>
  <c r="B856" i="67"/>
  <c r="C856" i="67"/>
  <c r="D856" i="67"/>
  <c r="E856" i="67"/>
  <c r="F856" i="67"/>
  <c r="G856" i="67"/>
  <c r="H856" i="67"/>
  <c r="I856" i="67"/>
  <c r="J856" i="67"/>
  <c r="K856" i="67"/>
  <c r="L856" i="67"/>
  <c r="M856" i="67"/>
  <c r="N856" i="67"/>
  <c r="O856" i="67"/>
  <c r="P856" i="67"/>
  <c r="Q856" i="67"/>
  <c r="R856" i="67"/>
  <c r="S856" i="67"/>
  <c r="T856" i="67"/>
  <c r="U856" i="67"/>
  <c r="V856" i="67"/>
  <c r="W856" i="67"/>
  <c r="X856" i="67"/>
  <c r="Y856" i="67"/>
  <c r="Z856" i="67"/>
  <c r="AA856" i="67"/>
  <c r="AB856" i="67"/>
  <c r="AC856" i="67"/>
  <c r="AD856" i="67"/>
  <c r="AE856" i="67"/>
  <c r="AF856" i="67"/>
  <c r="AG856" i="67"/>
  <c r="AH856" i="67"/>
  <c r="AI856" i="67"/>
  <c r="AJ856" i="67"/>
  <c r="AK856" i="67"/>
  <c r="AL856" i="67"/>
  <c r="AM856" i="67"/>
  <c r="AN856" i="67"/>
  <c r="AO856" i="67"/>
  <c r="AP856" i="67"/>
  <c r="AQ856" i="67"/>
  <c r="AR856" i="67"/>
  <c r="AS856" i="67"/>
  <c r="AT856" i="67"/>
  <c r="AU856" i="67"/>
  <c r="AV856" i="67"/>
  <c r="AW856" i="67"/>
  <c r="AX856" i="67"/>
  <c r="AY856" i="67"/>
  <c r="AZ856" i="67"/>
  <c r="BA856" i="67"/>
  <c r="BB856" i="67"/>
  <c r="BC856" i="67"/>
  <c r="BD856" i="67"/>
  <c r="BE856" i="67"/>
  <c r="BF856" i="67"/>
  <c r="BG856" i="67"/>
  <c r="BH856" i="67"/>
  <c r="BI856" i="67"/>
  <c r="BJ856" i="67"/>
  <c r="BK856" i="67"/>
  <c r="BL856" i="67"/>
  <c r="BM856" i="67"/>
  <c r="BN856" i="67"/>
  <c r="BO856" i="67"/>
  <c r="BP856" i="67"/>
  <c r="BQ856" i="67"/>
  <c r="BR856" i="67"/>
  <c r="BS856" i="67"/>
  <c r="BT856" i="67"/>
  <c r="BU856" i="67"/>
  <c r="BV856" i="67"/>
  <c r="BW856" i="67"/>
  <c r="BX856" i="67"/>
  <c r="BY856" i="67"/>
  <c r="BZ856" i="67"/>
  <c r="CA856" i="67"/>
  <c r="CB856" i="67"/>
  <c r="CC856" i="67"/>
  <c r="CD856" i="67"/>
  <c r="CE856" i="67"/>
  <c r="CF856" i="67"/>
  <c r="CG856" i="67"/>
  <c r="CH856" i="67"/>
  <c r="CI856" i="67"/>
  <c r="CJ856" i="67"/>
  <c r="CK856" i="67"/>
  <c r="CL856" i="67"/>
  <c r="CM856" i="67"/>
  <c r="CN856" i="67"/>
  <c r="CO856" i="67"/>
  <c r="CP856" i="67"/>
  <c r="CQ856" i="67"/>
  <c r="CR856" i="67"/>
  <c r="CS856" i="67"/>
  <c r="CT856" i="67"/>
  <c r="CU856" i="67"/>
  <c r="CV856" i="67"/>
  <c r="CW856" i="67"/>
  <c r="CX856" i="67"/>
  <c r="CY856" i="67"/>
  <c r="CZ856" i="67"/>
  <c r="DA856" i="67"/>
  <c r="DB856" i="67"/>
  <c r="DC856" i="67"/>
  <c r="DD856" i="67"/>
  <c r="DE856" i="67"/>
  <c r="DF856" i="67"/>
  <c r="DG856" i="67"/>
  <c r="DH856" i="67"/>
  <c r="DI856" i="67"/>
  <c r="DJ856" i="67"/>
  <c r="DK856" i="67"/>
  <c r="DL856" i="67"/>
  <c r="DM856" i="67"/>
  <c r="DN856" i="67"/>
  <c r="DO856" i="67"/>
  <c r="DP856" i="67"/>
  <c r="DQ856" i="67"/>
  <c r="DR856" i="67"/>
  <c r="DS856" i="67"/>
  <c r="DT856" i="67"/>
  <c r="DU856" i="67"/>
  <c r="DV856" i="67"/>
  <c r="DW856" i="67"/>
  <c r="DX856" i="67"/>
  <c r="A857" i="67"/>
  <c r="B857" i="67"/>
  <c r="C857" i="67"/>
  <c r="D857" i="67"/>
  <c r="E857" i="67"/>
  <c r="F857" i="67"/>
  <c r="G857" i="67"/>
  <c r="H857" i="67"/>
  <c r="I857" i="67"/>
  <c r="J857" i="67"/>
  <c r="K857" i="67"/>
  <c r="L857" i="67"/>
  <c r="M857" i="67"/>
  <c r="N857" i="67"/>
  <c r="O857" i="67"/>
  <c r="P857" i="67"/>
  <c r="Q857" i="67"/>
  <c r="R857" i="67"/>
  <c r="S857" i="67"/>
  <c r="T857" i="67"/>
  <c r="U857" i="67"/>
  <c r="V857" i="67"/>
  <c r="W857" i="67"/>
  <c r="X857" i="67"/>
  <c r="Y857" i="67"/>
  <c r="Z857" i="67"/>
  <c r="AA857" i="67"/>
  <c r="AB857" i="67"/>
  <c r="AC857" i="67"/>
  <c r="AD857" i="67"/>
  <c r="AE857" i="67"/>
  <c r="AF857" i="67"/>
  <c r="AG857" i="67"/>
  <c r="AH857" i="67"/>
  <c r="AI857" i="67"/>
  <c r="AJ857" i="67"/>
  <c r="AK857" i="67"/>
  <c r="AL857" i="67"/>
  <c r="AM857" i="67"/>
  <c r="AN857" i="67"/>
  <c r="AO857" i="67"/>
  <c r="AP857" i="67"/>
  <c r="AQ857" i="67"/>
  <c r="AR857" i="67"/>
  <c r="AS857" i="67"/>
  <c r="AT857" i="67"/>
  <c r="AU857" i="67"/>
  <c r="AV857" i="67"/>
  <c r="AW857" i="67"/>
  <c r="AX857" i="67"/>
  <c r="AY857" i="67"/>
  <c r="AZ857" i="67"/>
  <c r="BA857" i="67"/>
  <c r="BB857" i="67"/>
  <c r="BC857" i="67"/>
  <c r="BD857" i="67"/>
  <c r="BE857" i="67"/>
  <c r="BF857" i="67"/>
  <c r="BG857" i="67"/>
  <c r="BH857" i="67"/>
  <c r="BI857" i="67"/>
  <c r="BJ857" i="67"/>
  <c r="BK857" i="67"/>
  <c r="BL857" i="67"/>
  <c r="BM857" i="67"/>
  <c r="BN857" i="67"/>
  <c r="BO857" i="67"/>
  <c r="BP857" i="67"/>
  <c r="BQ857" i="67"/>
  <c r="BR857" i="67"/>
  <c r="BS857" i="67"/>
  <c r="BT857" i="67"/>
  <c r="BU857" i="67"/>
  <c r="BV857" i="67"/>
  <c r="BW857" i="67"/>
  <c r="BX857" i="67"/>
  <c r="BY857" i="67"/>
  <c r="BZ857" i="67"/>
  <c r="CA857" i="67"/>
  <c r="CB857" i="67"/>
  <c r="CC857" i="67"/>
  <c r="CD857" i="67"/>
  <c r="CE857" i="67"/>
  <c r="CF857" i="67"/>
  <c r="CG857" i="67"/>
  <c r="CH857" i="67"/>
  <c r="CI857" i="67"/>
  <c r="CJ857" i="67"/>
  <c r="CK857" i="67"/>
  <c r="CL857" i="67"/>
  <c r="CM857" i="67"/>
  <c r="CN857" i="67"/>
  <c r="CO857" i="67"/>
  <c r="CP857" i="67"/>
  <c r="CQ857" i="67"/>
  <c r="CR857" i="67"/>
  <c r="CS857" i="67"/>
  <c r="CT857" i="67"/>
  <c r="CU857" i="67"/>
  <c r="CV857" i="67"/>
  <c r="CW857" i="67"/>
  <c r="CX857" i="67"/>
  <c r="CY857" i="67"/>
  <c r="CZ857" i="67"/>
  <c r="DA857" i="67"/>
  <c r="DB857" i="67"/>
  <c r="DC857" i="67"/>
  <c r="DD857" i="67"/>
  <c r="DE857" i="67"/>
  <c r="DF857" i="67"/>
  <c r="DG857" i="67"/>
  <c r="DH857" i="67"/>
  <c r="DI857" i="67"/>
  <c r="DJ857" i="67"/>
  <c r="DK857" i="67"/>
  <c r="DL857" i="67"/>
  <c r="DM857" i="67"/>
  <c r="DN857" i="67"/>
  <c r="DO857" i="67"/>
  <c r="DP857" i="67"/>
  <c r="DQ857" i="67"/>
  <c r="DR857" i="67"/>
  <c r="DS857" i="67"/>
  <c r="DT857" i="67"/>
  <c r="DU857" i="67"/>
  <c r="DV857" i="67"/>
  <c r="DW857" i="67"/>
  <c r="DX857" i="67"/>
  <c r="DY857" i="67"/>
  <c r="A858" i="67"/>
  <c r="B858" i="67"/>
  <c r="C858" i="67"/>
  <c r="D858" i="67"/>
  <c r="E858" i="67"/>
  <c r="F858" i="67"/>
  <c r="G858" i="67"/>
  <c r="H858" i="67"/>
  <c r="I858" i="67"/>
  <c r="J858" i="67"/>
  <c r="K858" i="67"/>
  <c r="L858" i="67"/>
  <c r="M858" i="67"/>
  <c r="N858" i="67"/>
  <c r="O858" i="67"/>
  <c r="P858" i="67"/>
  <c r="Q858" i="67"/>
  <c r="R858" i="67"/>
  <c r="S858" i="67"/>
  <c r="T858" i="67"/>
  <c r="U858" i="67"/>
  <c r="V858" i="67"/>
  <c r="W858" i="67"/>
  <c r="X858" i="67"/>
  <c r="Y858" i="67"/>
  <c r="Z858" i="67"/>
  <c r="AA858" i="67"/>
  <c r="AB858" i="67"/>
  <c r="AC858" i="67"/>
  <c r="AD858" i="67"/>
  <c r="AE858" i="67"/>
  <c r="AF858" i="67"/>
  <c r="AG858" i="67"/>
  <c r="AH858" i="67"/>
  <c r="AI858" i="67"/>
  <c r="AJ858" i="67"/>
  <c r="AK858" i="67"/>
  <c r="AL858" i="67"/>
  <c r="AM858" i="67"/>
  <c r="AN858" i="67"/>
  <c r="AO858" i="67"/>
  <c r="AP858" i="67"/>
  <c r="AQ858" i="67"/>
  <c r="AR858" i="67"/>
  <c r="AS858" i="67"/>
  <c r="AT858" i="67"/>
  <c r="AU858" i="67"/>
  <c r="AV858" i="67"/>
  <c r="AW858" i="67"/>
  <c r="AX858" i="67"/>
  <c r="AY858" i="67"/>
  <c r="AZ858" i="67"/>
  <c r="BA858" i="67"/>
  <c r="BB858" i="67"/>
  <c r="BC858" i="67"/>
  <c r="BD858" i="67"/>
  <c r="BE858" i="67"/>
  <c r="BF858" i="67"/>
  <c r="BG858" i="67"/>
  <c r="BH858" i="67"/>
  <c r="BI858" i="67"/>
  <c r="BJ858" i="67"/>
  <c r="BK858" i="67"/>
  <c r="BL858" i="67"/>
  <c r="BM858" i="67"/>
  <c r="BN858" i="67"/>
  <c r="BO858" i="67"/>
  <c r="BP858" i="67"/>
  <c r="BQ858" i="67"/>
  <c r="BR858" i="67"/>
  <c r="BS858" i="67"/>
  <c r="BT858" i="67"/>
  <c r="BU858" i="67"/>
  <c r="BV858" i="67"/>
  <c r="BW858" i="67"/>
  <c r="BX858" i="67"/>
  <c r="BY858" i="67"/>
  <c r="BZ858" i="67"/>
  <c r="CA858" i="67"/>
  <c r="CB858" i="67"/>
  <c r="CC858" i="67"/>
  <c r="CD858" i="67"/>
  <c r="CE858" i="67"/>
  <c r="CF858" i="67"/>
  <c r="CG858" i="67"/>
  <c r="CH858" i="67"/>
  <c r="CI858" i="67"/>
  <c r="CJ858" i="67"/>
  <c r="CK858" i="67"/>
  <c r="CL858" i="67"/>
  <c r="CM858" i="67"/>
  <c r="CN858" i="67"/>
  <c r="CO858" i="67"/>
  <c r="CP858" i="67"/>
  <c r="CQ858" i="67"/>
  <c r="CR858" i="67"/>
  <c r="CS858" i="67"/>
  <c r="CT858" i="67"/>
  <c r="CU858" i="67"/>
  <c r="CV858" i="67"/>
  <c r="CW858" i="67"/>
  <c r="CX858" i="67"/>
  <c r="CY858" i="67"/>
  <c r="CZ858" i="67"/>
  <c r="DA858" i="67"/>
  <c r="DB858" i="67"/>
  <c r="DC858" i="67"/>
  <c r="DD858" i="67"/>
  <c r="DE858" i="67"/>
  <c r="DF858" i="67"/>
  <c r="DG858" i="67"/>
  <c r="DH858" i="67"/>
  <c r="DI858" i="67"/>
  <c r="DJ858" i="67"/>
  <c r="DK858" i="67"/>
  <c r="DL858" i="67"/>
  <c r="DM858" i="67"/>
  <c r="DN858" i="67"/>
  <c r="DO858" i="67"/>
  <c r="DP858" i="67"/>
  <c r="DQ858" i="67"/>
  <c r="DR858" i="67"/>
  <c r="DS858" i="67"/>
  <c r="DT858" i="67"/>
  <c r="DU858" i="67"/>
  <c r="DV858" i="67"/>
  <c r="DW858" i="67"/>
  <c r="DX858" i="67"/>
  <c r="DY858" i="67"/>
  <c r="DZ858" i="67"/>
  <c r="EA858" i="67"/>
  <c r="EB858" i="67"/>
  <c r="EC858" i="67"/>
  <c r="ED858" i="67"/>
  <c r="EE858" i="67"/>
  <c r="EF858" i="67"/>
  <c r="EG858" i="67"/>
  <c r="EH858" i="67"/>
  <c r="EI858" i="67"/>
  <c r="EJ858" i="67"/>
  <c r="M5" i="32"/>
  <c r="N6" i="32"/>
  <c r="O6" i="32" s="1"/>
  <c r="P6" i="32" s="1"/>
  <c r="Q6" i="32" s="1"/>
  <c r="R6" i="32" s="1"/>
  <c r="S6" i="32" s="1"/>
  <c r="T6" i="32" s="1"/>
  <c r="U6" i="32" s="1"/>
  <c r="V6" i="32" s="1"/>
  <c r="W6" i="32" s="1"/>
  <c r="X6" i="32" s="1"/>
  <c r="Y6" i="32" s="1"/>
  <c r="Z6" i="32" s="1"/>
  <c r="AA6" i="32" s="1"/>
  <c r="AB6" i="32" s="1"/>
  <c r="AC6" i="32" s="1"/>
  <c r="N7" i="32"/>
  <c r="O7" i="32" s="1"/>
  <c r="M15" i="32"/>
  <c r="W51" i="32"/>
  <c r="X51" i="32" s="1"/>
  <c r="Y51" i="32" s="1"/>
  <c r="Z51" i="32" s="1"/>
  <c r="AA51" i="32" s="1"/>
  <c r="AB51" i="32" s="1"/>
  <c r="AC51" i="32" s="1"/>
  <c r="AU6" i="5"/>
  <c r="AV6" i="5" s="1"/>
  <c r="AW6" i="5" s="1"/>
  <c r="AX6" i="5" s="1"/>
  <c r="AY6" i="5" s="1"/>
  <c r="AZ6" i="5" s="1"/>
  <c r="BA6" i="5" s="1"/>
  <c r="BB6" i="5" s="1"/>
  <c r="BC6" i="5" s="1"/>
  <c r="BD6" i="5" s="1"/>
  <c r="BE6" i="5" s="1"/>
  <c r="BF6" i="5" s="1"/>
  <c r="BG6" i="5" s="1"/>
  <c r="BH6" i="5" s="1"/>
  <c r="BI6" i="5" s="1"/>
  <c r="BJ6" i="5" s="1"/>
  <c r="BK6" i="5" s="1"/>
  <c r="BV6" i="5"/>
  <c r="BW6" i="5" s="1"/>
  <c r="BX6" i="5" s="1"/>
  <c r="BY6" i="5" s="1"/>
  <c r="BZ6" i="5" s="1"/>
  <c r="CA6" i="5" s="1"/>
  <c r="CB6" i="5" s="1"/>
  <c r="CC6" i="5" s="1"/>
  <c r="CD6" i="5" s="1"/>
  <c r="DR6" i="5"/>
  <c r="EC6" i="5"/>
  <c r="ED6" i="5" s="1"/>
  <c r="EE6" i="5" s="1"/>
  <c r="EF6" i="5" s="1"/>
  <c r="EG6" i="5" s="1"/>
  <c r="EH6" i="5" s="1"/>
  <c r="EI6" i="5" s="1"/>
  <c r="EJ6" i="5" s="1"/>
  <c r="N7" i="5"/>
  <c r="N8" i="5" s="1"/>
  <c r="N797" i="67" s="1"/>
  <c r="J8" i="5"/>
  <c r="J797" i="67" s="1"/>
  <c r="K8" i="5"/>
  <c r="L8" i="5"/>
  <c r="L797" i="67" s="1"/>
  <c r="M8" i="5"/>
  <c r="M270" i="67" s="1"/>
  <c r="DL8" i="5"/>
  <c r="DL270" i="67" s="1"/>
  <c r="AU273" i="67"/>
  <c r="AV273" i="67"/>
  <c r="AW273" i="67"/>
  <c r="AZ603" i="67"/>
  <c r="BA273" i="67"/>
  <c r="BC273" i="67"/>
  <c r="DV603" i="67"/>
  <c r="AT12" i="5"/>
  <c r="AT825" i="5" s="1"/>
  <c r="AU12" i="5"/>
  <c r="AV12" i="5"/>
  <c r="AW12" i="5"/>
  <c r="AX12" i="5"/>
  <c r="AY12" i="5"/>
  <c r="AZ12" i="5"/>
  <c r="BA12" i="5"/>
  <c r="BF274" i="67"/>
  <c r="BH274" i="67"/>
  <c r="BI274" i="67"/>
  <c r="BN602" i="67"/>
  <c r="BP230" i="5"/>
  <c r="BP417" i="67" s="1"/>
  <c r="BQ274" i="67"/>
  <c r="BR12" i="5"/>
  <c r="BS12" i="5"/>
  <c r="BT12" i="5"/>
  <c r="BU12" i="5"/>
  <c r="BS14" i="5"/>
  <c r="BS275" i="67" s="1"/>
  <c r="BT14" i="5"/>
  <c r="BT275" i="67" s="1"/>
  <c r="BU14" i="5"/>
  <c r="BU275" i="67" s="1"/>
  <c r="BV14" i="5"/>
  <c r="BW14" i="5"/>
  <c r="BW275" i="67" s="1"/>
  <c r="BX14" i="5"/>
  <c r="BX275" i="67" s="1"/>
  <c r="BY14" i="5"/>
  <c r="BY275" i="67" s="1"/>
  <c r="BZ14" i="5"/>
  <c r="CA14" i="5"/>
  <c r="CA275" i="67" s="1"/>
  <c r="CB275" i="67"/>
  <c r="CC14" i="5"/>
  <c r="CC275" i="67" s="1"/>
  <c r="CD275" i="67"/>
  <c r="CE275" i="67"/>
  <c r="CF275" i="67"/>
  <c r="CG275" i="67"/>
  <c r="CH14" i="5"/>
  <c r="CH275" i="67" s="1"/>
  <c r="CI14" i="5"/>
  <c r="CI275" i="67" s="1"/>
  <c r="CJ14" i="5"/>
  <c r="CJ275" i="67" s="1"/>
  <c r="CK14" i="5"/>
  <c r="CK275" i="67" s="1"/>
  <c r="CL14" i="5"/>
  <c r="CL275" i="67" s="1"/>
  <c r="CM14" i="5"/>
  <c r="CM275" i="67" s="1"/>
  <c r="CN14" i="5"/>
  <c r="CN275" i="67" s="1"/>
  <c r="CO14" i="5"/>
  <c r="CO275" i="67" s="1"/>
  <c r="CP14" i="5"/>
  <c r="CP275" i="67" s="1"/>
  <c r="CQ14" i="5"/>
  <c r="CQ275" i="67" s="1"/>
  <c r="CR14" i="5"/>
  <c r="CR275" i="67" s="1"/>
  <c r="CS14" i="5"/>
  <c r="CS275" i="67" s="1"/>
  <c r="CT14" i="5"/>
  <c r="CT275" i="67" s="1"/>
  <c r="CU14" i="5"/>
  <c r="CU275" i="67" s="1"/>
  <c r="CV14" i="5"/>
  <c r="CV275" i="67" s="1"/>
  <c r="CW14" i="5"/>
  <c r="CW275" i="67" s="1"/>
  <c r="CX14" i="5"/>
  <c r="CX275" i="67" s="1"/>
  <c r="CY14" i="5"/>
  <c r="CY275" i="67" s="1"/>
  <c r="CZ14" i="5"/>
  <c r="CZ275" i="67" s="1"/>
  <c r="DA14" i="5"/>
  <c r="DA275" i="67" s="1"/>
  <c r="DB14" i="5"/>
  <c r="DB275" i="67" s="1"/>
  <c r="DC14" i="5"/>
  <c r="DC275" i="67" s="1"/>
  <c r="DD14" i="5"/>
  <c r="DD275" i="67" s="1"/>
  <c r="DE14" i="5"/>
  <c r="DE275" i="67" s="1"/>
  <c r="DF14" i="5"/>
  <c r="DF275" i="67" s="1"/>
  <c r="DG14" i="5"/>
  <c r="DG275" i="67" s="1"/>
  <c r="DH14" i="5"/>
  <c r="DH275" i="67" s="1"/>
  <c r="DI14" i="5"/>
  <c r="DI275" i="67" s="1"/>
  <c r="AU276" i="67"/>
  <c r="AV276" i="67"/>
  <c r="AX604" i="67"/>
  <c r="BA276" i="67"/>
  <c r="DS604" i="67"/>
  <c r="BR437" i="67"/>
  <c r="DR30" i="5"/>
  <c r="DR291" i="67" s="1"/>
  <c r="BO302" i="67"/>
  <c r="BP302" i="67"/>
  <c r="BU302" i="67"/>
  <c r="BW302" i="67"/>
  <c r="BX302" i="67"/>
  <c r="CA308" i="67"/>
  <c r="BR303" i="67"/>
  <c r="BT303" i="67"/>
  <c r="BU303" i="67"/>
  <c r="BP306" i="67"/>
  <c r="BS306" i="67"/>
  <c r="BT306" i="67"/>
  <c r="BN313" i="67"/>
  <c r="BR313" i="67"/>
  <c r="BS313" i="67"/>
  <c r="BN314" i="67"/>
  <c r="BS314" i="67"/>
  <c r="BT314" i="67"/>
  <c r="BU314" i="67"/>
  <c r="BQ315" i="67"/>
  <c r="BS315" i="67"/>
  <c r="BV315" i="67"/>
  <c r="BW315" i="67"/>
  <c r="CB323" i="67"/>
  <c r="BY323" i="67"/>
  <c r="CA315" i="67"/>
  <c r="CB315" i="67"/>
  <c r="CC315" i="67"/>
  <c r="BN317" i="67"/>
  <c r="BS317" i="67"/>
  <c r="BT317" i="67"/>
  <c r="BS328" i="67"/>
  <c r="BT328" i="67"/>
  <c r="DZ334" i="67"/>
  <c r="BZ336" i="67"/>
  <c r="BR338" i="67"/>
  <c r="BU338" i="67"/>
  <c r="BK798" i="67"/>
  <c r="BL235" i="5"/>
  <c r="BM798" i="67"/>
  <c r="BN235" i="5"/>
  <c r="BO798" i="67"/>
  <c r="BP244" i="5"/>
  <c r="BQ798" i="67"/>
  <c r="BS224" i="5"/>
  <c r="BS981" i="67" s="1"/>
  <c r="BU224" i="5"/>
  <c r="BU981" i="67" s="1"/>
  <c r="BY224" i="5"/>
  <c r="BY981" i="67" s="1"/>
  <c r="BZ74" i="5"/>
  <c r="BZ75" i="5"/>
  <c r="BZ86" i="5"/>
  <c r="BZ87" i="5"/>
  <c r="BR91" i="5"/>
  <c r="BR804" i="67" s="1"/>
  <c r="BT91" i="5"/>
  <c r="BX92" i="5" s="1"/>
  <c r="BU91" i="5"/>
  <c r="BY93" i="5" s="1"/>
  <c r="BY806" i="67" s="1"/>
  <c r="BZ91" i="5"/>
  <c r="CD91" i="5" s="1"/>
  <c r="EA91" i="5"/>
  <c r="EA137" i="5" s="1"/>
  <c r="EA911" i="67" s="1"/>
  <c r="BW92" i="5"/>
  <c r="CA805" i="67"/>
  <c r="CB780" i="67"/>
  <c r="CC91" i="5"/>
  <c r="BS93" i="5"/>
  <c r="BS806" i="67" s="1"/>
  <c r="BW93" i="5"/>
  <c r="BW806" i="67" s="1"/>
  <c r="BW94" i="5"/>
  <c r="BW807" i="67" s="1"/>
  <c r="BX94" i="5"/>
  <c r="BX807" i="67" s="1"/>
  <c r="BY94" i="5"/>
  <c r="BY807" i="67" s="1"/>
  <c r="BW95" i="5"/>
  <c r="BW808" i="67" s="1"/>
  <c r="BX95" i="5"/>
  <c r="BX808" i="67" s="1"/>
  <c r="BY95" i="5"/>
  <c r="BY808" i="67" s="1"/>
  <c r="DY99" i="5"/>
  <c r="DY812" i="67" s="1"/>
  <c r="BT346" i="67"/>
  <c r="BV342" i="67"/>
  <c r="BY343" i="67"/>
  <c r="DZ344" i="67"/>
  <c r="BN348" i="67"/>
  <c r="BO348" i="67"/>
  <c r="BP348" i="67"/>
  <c r="BQ348" i="67"/>
  <c r="BR348" i="67"/>
  <c r="BW348" i="67"/>
  <c r="BX348" i="67"/>
  <c r="BY348" i="67"/>
  <c r="DY348" i="67"/>
  <c r="EA348" i="67"/>
  <c r="BR352" i="67"/>
  <c r="BS352" i="67"/>
  <c r="BT352" i="67"/>
  <c r="BU352" i="67"/>
  <c r="BW352" i="67"/>
  <c r="BX352" i="67"/>
  <c r="BY352" i="67"/>
  <c r="BR353" i="67"/>
  <c r="BS353" i="67"/>
  <c r="BT353" i="67"/>
  <c r="BU353" i="67"/>
  <c r="BR366" i="67"/>
  <c r="BW366" i="67"/>
  <c r="BR369" i="67"/>
  <c r="BS369" i="67"/>
  <c r="BT369" i="67"/>
  <c r="BU369" i="67"/>
  <c r="BV369" i="67"/>
  <c r="BW369" i="67"/>
  <c r="BX369" i="67"/>
  <c r="BY369" i="67"/>
  <c r="DZ369" i="67"/>
  <c r="EA369" i="67"/>
  <c r="BV375" i="67"/>
  <c r="BX373" i="67"/>
  <c r="BW377" i="67"/>
  <c r="BR378" i="67"/>
  <c r="BS378" i="67"/>
  <c r="BT378" i="67"/>
  <c r="BU378" i="67"/>
  <c r="BV378" i="67"/>
  <c r="BW378" i="67"/>
  <c r="BX378" i="67"/>
  <c r="BY378" i="67"/>
  <c r="DZ378" i="67"/>
  <c r="EA378" i="67"/>
  <c r="BV384" i="67"/>
  <c r="BR386" i="67"/>
  <c r="BW386" i="67"/>
  <c r="BR387" i="67"/>
  <c r="BS387" i="67"/>
  <c r="BT387" i="67"/>
  <c r="BU387" i="67"/>
  <c r="BV387" i="67"/>
  <c r="BW387" i="67"/>
  <c r="BX387" i="67"/>
  <c r="BY387" i="67"/>
  <c r="DZ387" i="67"/>
  <c r="EA387" i="67"/>
  <c r="BS391" i="67"/>
  <c r="BT391" i="67"/>
  <c r="BW391" i="67"/>
  <c r="BX391" i="67"/>
  <c r="BY391" i="67"/>
  <c r="EC393" i="67"/>
  <c r="ED393" i="67"/>
  <c r="EE393" i="67"/>
  <c r="EG393" i="67"/>
  <c r="EI393" i="67"/>
  <c r="EJ393" i="67"/>
  <c r="EC395" i="67"/>
  <c r="EC391" i="67"/>
  <c r="EG395" i="67"/>
  <c r="EI395" i="67"/>
  <c r="EI391" i="67"/>
  <c r="EJ395" i="67"/>
  <c r="BS398" i="67"/>
  <c r="BT398" i="67"/>
  <c r="BU398" i="67"/>
  <c r="DY118" i="5"/>
  <c r="DZ118" i="5"/>
  <c r="DZ792" i="67" s="1"/>
  <c r="DY114" i="5"/>
  <c r="DY888" i="67" s="1"/>
  <c r="EA114" i="5"/>
  <c r="EB115" i="5" s="1"/>
  <c r="EC114" i="5"/>
  <c r="EA129" i="5"/>
  <c r="DZ131" i="5"/>
  <c r="BV674" i="5"/>
  <c r="BW674" i="5"/>
  <c r="BX674" i="5"/>
  <c r="BY674" i="5"/>
  <c r="BZ674" i="5"/>
  <c r="DZ232" i="5"/>
  <c r="BR233" i="5"/>
  <c r="BR422" i="67" s="1"/>
  <c r="BV239" i="5"/>
  <c r="BV242" i="5" s="1"/>
  <c r="BW239" i="5"/>
  <c r="BW242" i="5" s="1"/>
  <c r="BX239" i="5"/>
  <c r="BX242" i="5" s="1"/>
  <c r="BY239" i="5"/>
  <c r="DY239" i="5"/>
  <c r="DZ239" i="5"/>
  <c r="BN240" i="5"/>
  <c r="BO240" i="5"/>
  <c r="BP240" i="5"/>
  <c r="BQ240" i="5"/>
  <c r="BR240" i="5"/>
  <c r="BS240" i="5"/>
  <c r="BW241" i="5" s="1"/>
  <c r="BT240" i="5"/>
  <c r="BX241" i="5" s="1"/>
  <c r="BU240" i="5"/>
  <c r="BY241" i="5" s="1"/>
  <c r="EH241" i="5"/>
  <c r="EI241" i="5"/>
  <c r="EJ241" i="5"/>
  <c r="BN242" i="5"/>
  <c r="BO242" i="5"/>
  <c r="BP242" i="5"/>
  <c r="BQ242" i="5"/>
  <c r="BR242" i="5"/>
  <c r="BS242" i="5"/>
  <c r="BT242" i="5"/>
  <c r="BU242" i="5"/>
  <c r="BJ247" i="5"/>
  <c r="BK247" i="5"/>
  <c r="BL247" i="5"/>
  <c r="BM247" i="5"/>
  <c r="BN247" i="5"/>
  <c r="BR247" i="5"/>
  <c r="BS247" i="5"/>
  <c r="BT247" i="5"/>
  <c r="BU247" i="5"/>
  <c r="BS434" i="67"/>
  <c r="BT434" i="67"/>
  <c r="BR438" i="67"/>
  <c r="DZ261" i="5"/>
  <c r="DZ657" i="5" s="1"/>
  <c r="BO452" i="67"/>
  <c r="BP452" i="67"/>
  <c r="BQ452" i="67"/>
  <c r="BP455" i="67"/>
  <c r="BN438" i="67"/>
  <c r="BO456" i="67"/>
  <c r="BP456" i="67"/>
  <c r="BM470" i="67"/>
  <c r="BN469" i="67"/>
  <c r="BJ471" i="67"/>
  <c r="BK471" i="67"/>
  <c r="BL474" i="67"/>
  <c r="BM474" i="67"/>
  <c r="BN474" i="67"/>
  <c r="BM475" i="67"/>
  <c r="BN481" i="67"/>
  <c r="BO480" i="67"/>
  <c r="BQ480" i="67"/>
  <c r="BK481" i="67"/>
  <c r="BL481" i="67"/>
  <c r="BM481" i="67"/>
  <c r="BJ484" i="67"/>
  <c r="BK484" i="67"/>
  <c r="BM484" i="67"/>
  <c r="BR494" i="67"/>
  <c r="AU505" i="67"/>
  <c r="AV502" i="67"/>
  <c r="AX502" i="67"/>
  <c r="AY501" i="67"/>
  <c r="AZ608" i="67"/>
  <c r="BB505" i="67"/>
  <c r="BC502" i="67"/>
  <c r="BD502" i="67"/>
  <c r="BF501" i="67"/>
  <c r="BG608" i="67"/>
  <c r="BK501" i="67"/>
  <c r="BL608" i="67"/>
  <c r="BN501" i="67"/>
  <c r="BO608" i="67"/>
  <c r="BR501" i="67"/>
  <c r="DV608" i="67"/>
  <c r="DV503" i="67"/>
  <c r="DY503" i="67"/>
  <c r="AT508" i="67"/>
  <c r="AU507" i="67"/>
  <c r="AW507" i="67"/>
  <c r="AX507" i="67"/>
  <c r="AY507" i="67"/>
  <c r="AZ507" i="67"/>
  <c r="BA507" i="67"/>
  <c r="BC507" i="67"/>
  <c r="BD507" i="67"/>
  <c r="BG507" i="67"/>
  <c r="BH507" i="67"/>
  <c r="BI507" i="67"/>
  <c r="BJ507" i="67"/>
  <c r="BK507" i="67"/>
  <c r="BL507" i="67"/>
  <c r="BM507" i="67"/>
  <c r="BN507" i="67"/>
  <c r="BP507" i="67"/>
  <c r="BQ507" i="67"/>
  <c r="BT507" i="67"/>
  <c r="BU507" i="67"/>
  <c r="BW507" i="67"/>
  <c r="BX507" i="67"/>
  <c r="BY507" i="67"/>
  <c r="BZ507" i="67"/>
  <c r="CA507" i="67"/>
  <c r="CB507" i="67"/>
  <c r="CC507" i="67"/>
  <c r="DV507" i="67"/>
  <c r="DW507" i="67"/>
  <c r="DX507" i="67"/>
  <c r="DY507" i="67"/>
  <c r="AT511" i="67"/>
  <c r="AU511" i="67"/>
  <c r="AV511" i="67"/>
  <c r="AW511" i="67"/>
  <c r="AX511" i="67"/>
  <c r="AY511" i="67"/>
  <c r="AZ511" i="67"/>
  <c r="BA511" i="67"/>
  <c r="BB511" i="67"/>
  <c r="BC511" i="67"/>
  <c r="BD511" i="67"/>
  <c r="BE511" i="67"/>
  <c r="BF511" i="67"/>
  <c r="BG511" i="67"/>
  <c r="BH511" i="67"/>
  <c r="BI511" i="67"/>
  <c r="BJ511" i="67"/>
  <c r="BK511" i="67"/>
  <c r="BL511" i="67"/>
  <c r="BM511" i="67"/>
  <c r="BN511" i="67"/>
  <c r="BO511" i="67"/>
  <c r="BP511" i="67"/>
  <c r="BQ511" i="67"/>
  <c r="BR511" i="67"/>
  <c r="BV511" i="67"/>
  <c r="DQ511" i="67"/>
  <c r="DR511" i="67"/>
  <c r="DS511" i="67"/>
  <c r="DT511" i="67"/>
  <c r="BS513" i="67"/>
  <c r="BT513" i="67"/>
  <c r="BU513" i="67"/>
  <c r="BV513" i="67"/>
  <c r="BW513" i="67"/>
  <c r="BX513" i="67"/>
  <c r="BY513" i="67"/>
  <c r="BZ513" i="67"/>
  <c r="CA513" i="67"/>
  <c r="CB513" i="67"/>
  <c r="CC513" i="67"/>
  <c r="BT515" i="67"/>
  <c r="BU515" i="67"/>
  <c r="BU511" i="67"/>
  <c r="BV515" i="67"/>
  <c r="BW515" i="67"/>
  <c r="BX515" i="67"/>
  <c r="BY515" i="67"/>
  <c r="BZ515" i="67"/>
  <c r="CA515" i="67"/>
  <c r="CB515" i="67"/>
  <c r="CC515" i="67"/>
  <c r="AT518" i="67"/>
  <c r="AU518" i="67"/>
  <c r="AV518" i="67"/>
  <c r="AW518" i="67"/>
  <c r="AX518" i="67"/>
  <c r="AY518" i="67"/>
  <c r="AZ518" i="67"/>
  <c r="BA518" i="67"/>
  <c r="BB518" i="67"/>
  <c r="BC518" i="67"/>
  <c r="BD518" i="67"/>
  <c r="BE518" i="67"/>
  <c r="BF518" i="67"/>
  <c r="BG518" i="67"/>
  <c r="BH518" i="67"/>
  <c r="BI518" i="67"/>
  <c r="BJ518" i="67"/>
  <c r="BK518" i="67"/>
  <c r="BL518" i="67"/>
  <c r="BM518" i="67"/>
  <c r="BN518" i="67"/>
  <c r="BO518" i="67"/>
  <c r="BP518" i="67"/>
  <c r="BQ518" i="67"/>
  <c r="BR518" i="67"/>
  <c r="DQ518" i="67"/>
  <c r="DR518" i="67"/>
  <c r="DS518" i="67"/>
  <c r="DT518" i="67"/>
  <c r="DU518" i="67"/>
  <c r="BS520" i="67"/>
  <c r="BT520" i="67"/>
  <c r="BU520" i="67"/>
  <c r="BV520" i="67"/>
  <c r="BW520" i="67"/>
  <c r="BX520" i="67"/>
  <c r="BY520" i="67"/>
  <c r="BZ520" i="67"/>
  <c r="CA520" i="67"/>
  <c r="CB520" i="67"/>
  <c r="CC520" i="67"/>
  <c r="BS522" i="67"/>
  <c r="BT522" i="67"/>
  <c r="BU522" i="67"/>
  <c r="BV522" i="67"/>
  <c r="BW522" i="67"/>
  <c r="BX522" i="67"/>
  <c r="BY522" i="67"/>
  <c r="BZ522" i="67"/>
  <c r="CA522" i="67"/>
  <c r="CB522" i="67"/>
  <c r="CC522" i="67"/>
  <c r="DQ527" i="67"/>
  <c r="DR527" i="67"/>
  <c r="DS527" i="67"/>
  <c r="DT527" i="67"/>
  <c r="DU527" i="67"/>
  <c r="DV614" i="67"/>
  <c r="DX535" i="67"/>
  <c r="AT547" i="67"/>
  <c r="AU536" i="67"/>
  <c r="AV536" i="67"/>
  <c r="AX536" i="67"/>
  <c r="AZ615" i="67"/>
  <c r="BA536" i="67"/>
  <c r="BF536" i="67"/>
  <c r="BJ615" i="67"/>
  <c r="BK536" i="67"/>
  <c r="BN536" i="67"/>
  <c r="BO615" i="67"/>
  <c r="BT555" i="67"/>
  <c r="BQ547" i="67"/>
  <c r="AT540" i="67"/>
  <c r="AU540" i="67"/>
  <c r="AV540" i="67"/>
  <c r="AW540" i="67"/>
  <c r="AX540" i="67"/>
  <c r="AY540" i="67"/>
  <c r="AZ540" i="67"/>
  <c r="BA540" i="67"/>
  <c r="BB540" i="67"/>
  <c r="BC540" i="67"/>
  <c r="BD540" i="67"/>
  <c r="BE540" i="67"/>
  <c r="BF540" i="67"/>
  <c r="BG540" i="67"/>
  <c r="BH540" i="67"/>
  <c r="BI540" i="67"/>
  <c r="BJ540" i="67"/>
  <c r="BK540" i="67"/>
  <c r="BL540" i="67"/>
  <c r="BM540" i="67"/>
  <c r="BN540" i="67"/>
  <c r="BO540" i="67"/>
  <c r="BP540" i="67"/>
  <c r="BQ540" i="67"/>
  <c r="BR540" i="67"/>
  <c r="DQ540" i="67"/>
  <c r="DR540" i="67"/>
  <c r="DS540" i="67"/>
  <c r="DT540" i="67"/>
  <c r="DU540" i="67"/>
  <c r="BS542" i="67"/>
  <c r="BT542" i="67"/>
  <c r="BU542" i="67"/>
  <c r="BV542" i="67"/>
  <c r="BW542" i="67"/>
  <c r="BX542" i="67"/>
  <c r="BY542" i="67"/>
  <c r="BZ542" i="67"/>
  <c r="CA542" i="67"/>
  <c r="CB542" i="67"/>
  <c r="CC542" i="67"/>
  <c r="BS544" i="67"/>
  <c r="BT544" i="67"/>
  <c r="BU544" i="67"/>
  <c r="BV544" i="67"/>
  <c r="BW544" i="67"/>
  <c r="BX544" i="67"/>
  <c r="BY544" i="67"/>
  <c r="BZ544" i="67"/>
  <c r="CA544" i="67"/>
  <c r="CB544" i="67"/>
  <c r="CC544" i="67"/>
  <c r="DQ547" i="67"/>
  <c r="DR547" i="67"/>
  <c r="DS547" i="67"/>
  <c r="DT547" i="67"/>
  <c r="DU547" i="67"/>
  <c r="BT549" i="67"/>
  <c r="BV549" i="67"/>
  <c r="BW549" i="67"/>
  <c r="BX549" i="67"/>
  <c r="BY549" i="67"/>
  <c r="BZ549" i="67"/>
  <c r="CA549" i="67"/>
  <c r="CB549" i="67"/>
  <c r="CC549" i="67"/>
  <c r="BS551" i="67"/>
  <c r="BT551" i="67"/>
  <c r="BU551" i="67"/>
  <c r="BV551" i="67"/>
  <c r="BW551" i="67"/>
  <c r="BX551" i="67"/>
  <c r="BY551" i="67"/>
  <c r="BZ551" i="67"/>
  <c r="CA551" i="67"/>
  <c r="CB551" i="67"/>
  <c r="CC551" i="67"/>
  <c r="AT554" i="67"/>
  <c r="AU554" i="67"/>
  <c r="AV554" i="67"/>
  <c r="AW554" i="67"/>
  <c r="AX554" i="67"/>
  <c r="AY554" i="67"/>
  <c r="AZ554" i="67"/>
  <c r="BA554" i="67"/>
  <c r="BF554" i="67"/>
  <c r="BG554" i="67"/>
  <c r="BH554" i="67"/>
  <c r="BL554" i="67"/>
  <c r="BM554" i="67"/>
  <c r="BN554" i="67"/>
  <c r="BO554" i="67"/>
  <c r="BP554" i="67"/>
  <c r="BQ554" i="67"/>
  <c r="BR554" i="67"/>
  <c r="AT563" i="67"/>
  <c r="AU563" i="67"/>
  <c r="AV563" i="67"/>
  <c r="AW563" i="67"/>
  <c r="AX563" i="67"/>
  <c r="AY563" i="67"/>
  <c r="AZ563" i="67"/>
  <c r="BA563" i="67"/>
  <c r="BB563" i="67"/>
  <c r="BC563" i="67"/>
  <c r="BV563" i="67"/>
  <c r="DQ563" i="67"/>
  <c r="DR563" i="67"/>
  <c r="DS563" i="67"/>
  <c r="DT563" i="67"/>
  <c r="DU563" i="67"/>
  <c r="DV563" i="67"/>
  <c r="BS565" i="67"/>
  <c r="BT565" i="67"/>
  <c r="BU565" i="67"/>
  <c r="BV565" i="67"/>
  <c r="BW565" i="67"/>
  <c r="BX565" i="67"/>
  <c r="BY565" i="67"/>
  <c r="BZ565" i="67"/>
  <c r="CA565" i="67"/>
  <c r="CB565" i="67"/>
  <c r="CC565" i="67"/>
  <c r="BS567" i="67"/>
  <c r="BT567" i="67"/>
  <c r="BU567" i="67"/>
  <c r="BV567" i="67"/>
  <c r="BW567" i="67"/>
  <c r="BX567" i="67"/>
  <c r="BY567" i="67"/>
  <c r="BZ567" i="67"/>
  <c r="CA567" i="67"/>
  <c r="CB567" i="67"/>
  <c r="CC567" i="67"/>
  <c r="AT571" i="67"/>
  <c r="AU571" i="67"/>
  <c r="AV571" i="67"/>
  <c r="AW571" i="67"/>
  <c r="AX571" i="67"/>
  <c r="AY571" i="67"/>
  <c r="AZ571" i="67"/>
  <c r="BA571" i="67"/>
  <c r="BB571" i="67"/>
  <c r="BC571" i="67"/>
  <c r="BD571" i="67"/>
  <c r="BE571" i="67"/>
  <c r="BF571" i="67"/>
  <c r="BG571" i="67"/>
  <c r="BH571" i="67"/>
  <c r="BI571" i="67"/>
  <c r="BJ571" i="67"/>
  <c r="BK571" i="67"/>
  <c r="BL571" i="67"/>
  <c r="BM571" i="67"/>
  <c r="BN571" i="67"/>
  <c r="BO571" i="67"/>
  <c r="BP571" i="67"/>
  <c r="BQ571" i="67"/>
  <c r="BR571" i="67"/>
  <c r="DU574" i="67"/>
  <c r="DV574" i="67"/>
  <c r="DY574" i="67"/>
  <c r="AU586" i="67"/>
  <c r="AW575" i="67"/>
  <c r="AX575" i="67"/>
  <c r="BB575" i="67"/>
  <c r="BC575" i="67"/>
  <c r="BE575" i="67"/>
  <c r="BI575" i="67"/>
  <c r="BJ575" i="67"/>
  <c r="BN576" i="67"/>
  <c r="BO575" i="67"/>
  <c r="BP576" i="67"/>
  <c r="BT576" i="67"/>
  <c r="BU576" i="67"/>
  <c r="BW576" i="67"/>
  <c r="BX576" i="67"/>
  <c r="BY576" i="67"/>
  <c r="BZ576" i="67"/>
  <c r="CA576" i="67"/>
  <c r="CB576" i="67"/>
  <c r="CC576" i="67"/>
  <c r="DR576" i="67"/>
  <c r="DS576" i="67"/>
  <c r="DT576" i="67"/>
  <c r="DX576" i="67"/>
  <c r="DY576" i="67"/>
  <c r="DV577" i="67"/>
  <c r="DY577" i="67"/>
  <c r="AT579" i="67"/>
  <c r="AU579" i="67"/>
  <c r="AV579" i="67"/>
  <c r="AW579" i="67"/>
  <c r="AX579" i="67"/>
  <c r="AY579" i="67"/>
  <c r="AZ579" i="67"/>
  <c r="BA579" i="67"/>
  <c r="BB579" i="67"/>
  <c r="BC579" i="67"/>
  <c r="BD579" i="67"/>
  <c r="BE579" i="67"/>
  <c r="BF579" i="67"/>
  <c r="BG579" i="67"/>
  <c r="BH579" i="67"/>
  <c r="BI579" i="67"/>
  <c r="BJ579" i="67"/>
  <c r="BK579" i="67"/>
  <c r="BL579" i="67"/>
  <c r="BM579" i="67"/>
  <c r="BN579" i="67"/>
  <c r="BO579" i="67"/>
  <c r="BP579" i="67"/>
  <c r="BQ579" i="67"/>
  <c r="BR579" i="67"/>
  <c r="BS618" i="67"/>
  <c r="BX579" i="67"/>
  <c r="CA579" i="67"/>
  <c r="DQ579" i="67"/>
  <c r="DR579" i="67"/>
  <c r="DS579" i="67"/>
  <c r="BS581" i="67"/>
  <c r="BT581" i="67"/>
  <c r="BU581" i="67"/>
  <c r="BV581" i="67"/>
  <c r="BW581" i="67"/>
  <c r="BX581" i="67"/>
  <c r="BY581" i="67"/>
  <c r="BZ581" i="67"/>
  <c r="CA581" i="67"/>
  <c r="CB581" i="67"/>
  <c r="CC581" i="67"/>
  <c r="BS583" i="67"/>
  <c r="BT583" i="67"/>
  <c r="BU583" i="67"/>
  <c r="BV583" i="67"/>
  <c r="BW583" i="67"/>
  <c r="BX583" i="67"/>
  <c r="BY583" i="67"/>
  <c r="BZ583" i="67"/>
  <c r="CA583" i="67"/>
  <c r="CB583" i="67"/>
  <c r="CC583" i="67"/>
  <c r="BX586" i="67"/>
  <c r="BS588" i="67"/>
  <c r="BT588" i="67"/>
  <c r="BU588" i="67"/>
  <c r="BV588" i="67"/>
  <c r="BW588" i="67"/>
  <c r="BX588" i="67"/>
  <c r="BY588" i="67"/>
  <c r="BZ588" i="67"/>
  <c r="CA588" i="67"/>
  <c r="CB588" i="67"/>
  <c r="CC588" i="67"/>
  <c r="BS590" i="67"/>
  <c r="BT590" i="67"/>
  <c r="BT586" i="67"/>
  <c r="BU590" i="67"/>
  <c r="BV590" i="67"/>
  <c r="BW590" i="67"/>
  <c r="BX590" i="67"/>
  <c r="BY590" i="67"/>
  <c r="BZ590" i="67"/>
  <c r="CA590" i="67"/>
  <c r="CB590" i="67"/>
  <c r="CC590" i="67"/>
  <c r="AV593" i="67"/>
  <c r="AX593" i="67"/>
  <c r="BA593" i="67"/>
  <c r="BN593" i="67"/>
  <c r="BQ593" i="67"/>
  <c r="BR593" i="67"/>
  <c r="DQ593" i="67"/>
  <c r="DR593" i="67"/>
  <c r="DS593" i="67"/>
  <c r="DR601" i="67"/>
  <c r="DS601" i="67"/>
  <c r="DT601" i="67"/>
  <c r="DU601" i="67"/>
  <c r="DR602" i="67"/>
  <c r="DS602" i="67"/>
  <c r="DT602" i="67"/>
  <c r="DU602" i="67"/>
  <c r="DR603" i="67"/>
  <c r="DS603" i="67"/>
  <c r="DT603" i="67"/>
  <c r="DU603" i="67"/>
  <c r="DR604" i="67"/>
  <c r="DR605" i="67"/>
  <c r="DS605" i="67"/>
  <c r="DR606" i="67"/>
  <c r="DR608" i="67"/>
  <c r="DS608" i="67"/>
  <c r="DT608" i="67"/>
  <c r="DU608" i="67"/>
  <c r="DR609" i="67"/>
  <c r="DS609" i="67"/>
  <c r="DT609" i="67"/>
  <c r="DU609" i="67"/>
  <c r="AX610" i="67"/>
  <c r="AY610" i="67"/>
  <c r="AZ610" i="67"/>
  <c r="BA610" i="67"/>
  <c r="BB610" i="67"/>
  <c r="BC610" i="67"/>
  <c r="BD610" i="67"/>
  <c r="BE610" i="67"/>
  <c r="BF610" i="67"/>
  <c r="BG610" i="67"/>
  <c r="BH610" i="67"/>
  <c r="BI610" i="67"/>
  <c r="BJ610" i="67"/>
  <c r="BK610" i="67"/>
  <c r="BL610" i="67"/>
  <c r="BM610" i="67"/>
  <c r="BN610" i="67"/>
  <c r="BO610" i="67"/>
  <c r="BP610" i="67"/>
  <c r="BQ610" i="67"/>
  <c r="BR610" i="67"/>
  <c r="DR610" i="67"/>
  <c r="DS610" i="67"/>
  <c r="DT610" i="67"/>
  <c r="AX612" i="67"/>
  <c r="AY612" i="67"/>
  <c r="AZ612" i="67"/>
  <c r="BA612" i="67"/>
  <c r="BB612" i="67"/>
  <c r="BC612" i="67"/>
  <c r="BD612" i="67"/>
  <c r="BE612" i="67"/>
  <c r="BF612" i="67"/>
  <c r="BG612" i="67"/>
  <c r="BH612" i="67"/>
  <c r="BI612" i="67"/>
  <c r="BJ612" i="67"/>
  <c r="BK612" i="67"/>
  <c r="BL612" i="67"/>
  <c r="BM612" i="67"/>
  <c r="BN612" i="67"/>
  <c r="BO612" i="67"/>
  <c r="BP612" i="67"/>
  <c r="BQ612" i="67"/>
  <c r="BR612" i="67"/>
  <c r="DR612" i="67"/>
  <c r="DS612" i="67"/>
  <c r="DT612" i="67"/>
  <c r="DU612" i="67"/>
  <c r="AX614" i="67"/>
  <c r="AY614" i="67"/>
  <c r="AZ614" i="67"/>
  <c r="BA614" i="67"/>
  <c r="BB614" i="67"/>
  <c r="BC614" i="67"/>
  <c r="BD614" i="67"/>
  <c r="BE614" i="67"/>
  <c r="BF614" i="67"/>
  <c r="BG614" i="67"/>
  <c r="BH614" i="67"/>
  <c r="BI614" i="67"/>
  <c r="BJ614" i="67"/>
  <c r="BK614" i="67"/>
  <c r="BL614" i="67"/>
  <c r="BM614" i="67"/>
  <c r="BN614" i="67"/>
  <c r="BO614" i="67"/>
  <c r="BP614" i="67"/>
  <c r="BQ614" i="67"/>
  <c r="BR614" i="67"/>
  <c r="DR614" i="67"/>
  <c r="DS614" i="67"/>
  <c r="DT614" i="67"/>
  <c r="DU614" i="67"/>
  <c r="DR615" i="67"/>
  <c r="DS615" i="67"/>
  <c r="DT615" i="67"/>
  <c r="DU615" i="67"/>
  <c r="AX616" i="67"/>
  <c r="AY616" i="67"/>
  <c r="AZ616" i="67"/>
  <c r="BA616" i="67"/>
  <c r="BJ616" i="67"/>
  <c r="BK616" i="67"/>
  <c r="BL616" i="67"/>
  <c r="BM616" i="67"/>
  <c r="BN616" i="67"/>
  <c r="BO616" i="67"/>
  <c r="BP616" i="67"/>
  <c r="BQ616" i="67"/>
  <c r="BR616" i="67"/>
  <c r="DR616" i="67"/>
  <c r="DS616" i="67"/>
  <c r="DT616" i="67"/>
  <c r="DU616" i="67"/>
  <c r="AX618" i="67"/>
  <c r="AY618" i="67"/>
  <c r="AZ618" i="67"/>
  <c r="BA618" i="67"/>
  <c r="BB618" i="67"/>
  <c r="BC618" i="67"/>
  <c r="BD618" i="67"/>
  <c r="BE618" i="67"/>
  <c r="BF618" i="67"/>
  <c r="BG618" i="67"/>
  <c r="BH618" i="67"/>
  <c r="BI618" i="67"/>
  <c r="BJ618" i="67"/>
  <c r="BK618" i="67"/>
  <c r="BL618" i="67"/>
  <c r="BM618" i="67"/>
  <c r="BN618" i="67"/>
  <c r="BO618" i="67"/>
  <c r="BP618" i="67"/>
  <c r="BQ618" i="67"/>
  <c r="BR618" i="67"/>
  <c r="DR618" i="67"/>
  <c r="DS618" i="67"/>
  <c r="AX619" i="67"/>
  <c r="AY619" i="67"/>
  <c r="AZ619" i="67"/>
  <c r="BA619" i="67"/>
  <c r="BB619" i="67"/>
  <c r="BC619" i="67"/>
  <c r="BD619" i="67"/>
  <c r="BE619" i="67"/>
  <c r="BF619" i="67"/>
  <c r="BG619" i="67"/>
  <c r="BH619" i="67"/>
  <c r="BI619" i="67"/>
  <c r="BJ619" i="67"/>
  <c r="BK619" i="67"/>
  <c r="BL619" i="67"/>
  <c r="BM619" i="67"/>
  <c r="BN619" i="67"/>
  <c r="BO619" i="67"/>
  <c r="BP619" i="67"/>
  <c r="BQ619" i="67"/>
  <c r="BR619" i="67"/>
  <c r="DR619" i="67"/>
  <c r="DS619" i="67"/>
  <c r="AT629" i="67"/>
  <c r="AT631" i="67"/>
  <c r="AU631" i="67"/>
  <c r="AV631" i="67"/>
  <c r="AW631" i="67"/>
  <c r="AX631" i="67"/>
  <c r="AY631" i="67"/>
  <c r="AZ631" i="67"/>
  <c r="BA631" i="67"/>
  <c r="BB631" i="67"/>
  <c r="BC631" i="67"/>
  <c r="BD631" i="67"/>
  <c r="BE631" i="67"/>
  <c r="BF631" i="67"/>
  <c r="BG631" i="67"/>
  <c r="BH631" i="67"/>
  <c r="BI631" i="67"/>
  <c r="BJ631" i="67"/>
  <c r="BK631" i="67"/>
  <c r="BL631" i="67"/>
  <c r="BM631" i="67"/>
  <c r="BN631" i="67"/>
  <c r="BO631" i="67"/>
  <c r="BP631" i="67"/>
  <c r="BQ631" i="67"/>
  <c r="BR631" i="67"/>
  <c r="AT633" i="67"/>
  <c r="AU633" i="67"/>
  <c r="AV633" i="67"/>
  <c r="AW633" i="67"/>
  <c r="AX633" i="67"/>
  <c r="AY633" i="67"/>
  <c r="AZ633" i="67"/>
  <c r="BA633" i="67"/>
  <c r="BB633" i="67"/>
  <c r="BC633" i="67"/>
  <c r="BD633" i="67"/>
  <c r="BE633" i="67"/>
  <c r="BF633" i="67"/>
  <c r="BG633" i="67"/>
  <c r="BH633" i="67"/>
  <c r="BI633" i="67"/>
  <c r="BJ633" i="67"/>
  <c r="BK633" i="67"/>
  <c r="BL633" i="67"/>
  <c r="BM633" i="67"/>
  <c r="BN633" i="67"/>
  <c r="BO633" i="67"/>
  <c r="BP633" i="67"/>
  <c r="BQ633" i="67"/>
  <c r="BR633" i="67"/>
  <c r="AT635" i="67"/>
  <c r="AU635" i="67"/>
  <c r="AV635" i="67"/>
  <c r="AW635" i="67"/>
  <c r="AX635" i="67"/>
  <c r="AY635" i="67"/>
  <c r="AZ635" i="67"/>
  <c r="BA635" i="67"/>
  <c r="BB635" i="67"/>
  <c r="BC635" i="67"/>
  <c r="BD635" i="67"/>
  <c r="BE635" i="67"/>
  <c r="BF635" i="67"/>
  <c r="BG635" i="67"/>
  <c r="BH635" i="67"/>
  <c r="BI635" i="67"/>
  <c r="BJ635" i="67"/>
  <c r="BK635" i="67"/>
  <c r="BL635" i="67"/>
  <c r="BM635" i="67"/>
  <c r="BN635" i="67"/>
  <c r="BO635" i="67"/>
  <c r="BP635" i="67"/>
  <c r="BQ635" i="67"/>
  <c r="BR635" i="67"/>
  <c r="AT637" i="67"/>
  <c r="AU637" i="67"/>
  <c r="AV637" i="67"/>
  <c r="AW637" i="67"/>
  <c r="AX637" i="67"/>
  <c r="AY637" i="67"/>
  <c r="AZ637" i="67"/>
  <c r="BA637" i="67"/>
  <c r="BG637" i="67"/>
  <c r="BH637" i="67"/>
  <c r="BI637" i="67"/>
  <c r="BJ637" i="67"/>
  <c r="BK637" i="67"/>
  <c r="BL637" i="67"/>
  <c r="BM637" i="67"/>
  <c r="BN637" i="67"/>
  <c r="BO637" i="67"/>
  <c r="BP637" i="67"/>
  <c r="BQ637" i="67"/>
  <c r="BR637" i="67"/>
  <c r="AT639" i="67"/>
  <c r="AU639" i="67"/>
  <c r="AV639" i="67"/>
  <c r="AW639" i="67"/>
  <c r="AX639" i="67"/>
  <c r="AY639" i="67"/>
  <c r="AZ639" i="67"/>
  <c r="BA639" i="67"/>
  <c r="BB639" i="67"/>
  <c r="BC639" i="67"/>
  <c r="BD639" i="67"/>
  <c r="BE639" i="67"/>
  <c r="BF639" i="67"/>
  <c r="BG639" i="67"/>
  <c r="BH639" i="67"/>
  <c r="BI639" i="67"/>
  <c r="BJ639" i="67"/>
  <c r="BK639" i="67"/>
  <c r="BL639" i="67"/>
  <c r="BM639" i="67"/>
  <c r="BN639" i="67"/>
  <c r="BO639" i="67"/>
  <c r="BP639" i="67"/>
  <c r="BQ639" i="67"/>
  <c r="BR639" i="67"/>
  <c r="AT640" i="67"/>
  <c r="AU640" i="67"/>
  <c r="AV640" i="67"/>
  <c r="AW640" i="67"/>
  <c r="AX640" i="67"/>
  <c r="AY640" i="67"/>
  <c r="AZ640" i="67"/>
  <c r="BA640" i="67"/>
  <c r="BB640" i="67"/>
  <c r="BC640" i="67"/>
  <c r="BD640" i="67"/>
  <c r="BE640" i="67"/>
  <c r="BF640" i="67"/>
  <c r="BG640" i="67"/>
  <c r="BH640" i="67"/>
  <c r="BI640" i="67"/>
  <c r="BJ640" i="67"/>
  <c r="BK640" i="67"/>
  <c r="BL640" i="67"/>
  <c r="BM640" i="67"/>
  <c r="BN640" i="67"/>
  <c r="BO640" i="67"/>
  <c r="BP640" i="67"/>
  <c r="BQ640" i="67"/>
  <c r="BR640" i="67"/>
  <c r="BW13" i="1"/>
  <c r="BX644" i="67"/>
  <c r="BY644" i="67"/>
  <c r="BZ13" i="1"/>
  <c r="BZ131" i="1" s="1"/>
  <c r="DT302" i="5"/>
  <c r="DT13" i="1" s="1"/>
  <c r="DT9" i="67" s="1"/>
  <c r="DU302" i="5"/>
  <c r="DV302" i="5"/>
  <c r="DW302" i="5"/>
  <c r="DW644" i="67" s="1"/>
  <c r="DX644" i="67"/>
  <c r="DY302" i="5"/>
  <c r="AT303" i="5"/>
  <c r="AT304" i="5" s="1"/>
  <c r="AU303" i="5"/>
  <c r="AV303" i="5"/>
  <c r="AX303" i="5"/>
  <c r="AY303" i="5"/>
  <c r="AY645" i="67" s="1"/>
  <c r="AZ303" i="5"/>
  <c r="BB303" i="5"/>
  <c r="BC303" i="5"/>
  <c r="BD303" i="5"/>
  <c r="BD304" i="5" s="1"/>
  <c r="BD646" i="67" s="1"/>
  <c r="BF303" i="5"/>
  <c r="BG303" i="5"/>
  <c r="BG645" i="67" s="1"/>
  <c r="BH303" i="5"/>
  <c r="BH304" i="5" s="1"/>
  <c r="BH646" i="67" s="1"/>
  <c r="BJ303" i="5"/>
  <c r="BK303" i="5"/>
  <c r="BK304" i="5" s="1"/>
  <c r="BL303" i="5"/>
  <c r="BL645" i="67" s="1"/>
  <c r="BN303" i="5"/>
  <c r="BO303" i="5"/>
  <c r="BO304" i="5" s="1"/>
  <c r="BP303" i="5"/>
  <c r="BQ303" i="5"/>
  <c r="BR303" i="5"/>
  <c r="BR304" i="5" s="1"/>
  <c r="BR646" i="67" s="1"/>
  <c r="BS303" i="5"/>
  <c r="BT303" i="5"/>
  <c r="BT645" i="67" s="1"/>
  <c r="BU303" i="5"/>
  <c r="DQ303" i="5"/>
  <c r="DQ645" i="67" s="1"/>
  <c r="DR303" i="5"/>
  <c r="DS303" i="5"/>
  <c r="CA649" i="67"/>
  <c r="CB649" i="67"/>
  <c r="CC649" i="67"/>
  <c r="ED317" i="5"/>
  <c r="CA651" i="67"/>
  <c r="CC651" i="67"/>
  <c r="ED319" i="5"/>
  <c r="EE319" i="5" s="1"/>
  <c r="BW15" i="1"/>
  <c r="BW11" i="67" s="1"/>
  <c r="BX15" i="1"/>
  <c r="BX11" i="67" s="1"/>
  <c r="DT324" i="5"/>
  <c r="DT15" i="1" s="1"/>
  <c r="DT11" i="67" s="1"/>
  <c r="DU324" i="5"/>
  <c r="DV324" i="5"/>
  <c r="DW324" i="5"/>
  <c r="DX655" i="67"/>
  <c r="DY324" i="5"/>
  <c r="DY655" i="67" s="1"/>
  <c r="DZ655" i="67"/>
  <c r="AT325" i="5"/>
  <c r="AU325" i="5"/>
  <c r="AV325" i="5"/>
  <c r="AV326" i="5" s="1"/>
  <c r="AV657" i="67" s="1"/>
  <c r="AX325" i="5"/>
  <c r="AX326" i="5" s="1"/>
  <c r="AX657" i="67" s="1"/>
  <c r="AY325" i="5"/>
  <c r="AZ325" i="5"/>
  <c r="BB325" i="5"/>
  <c r="BB656" i="67" s="1"/>
  <c r="BC325" i="5"/>
  <c r="BC656" i="67" s="1"/>
  <c r="BD325" i="5"/>
  <c r="BF325" i="5"/>
  <c r="BG325" i="5"/>
  <c r="BG326" i="5" s="1"/>
  <c r="BG657" i="67" s="1"/>
  <c r="BH325" i="5"/>
  <c r="BJ325" i="5"/>
  <c r="BK325" i="5"/>
  <c r="BK326" i="5" s="1"/>
  <c r="BK657" i="67" s="1"/>
  <c r="BL325" i="5"/>
  <c r="BL656" i="67" s="1"/>
  <c r="BN325" i="5"/>
  <c r="BN656" i="67" s="1"/>
  <c r="BO325" i="5"/>
  <c r="BP325" i="5"/>
  <c r="BQ325" i="5"/>
  <c r="BQ656" i="67" s="1"/>
  <c r="BR325" i="5"/>
  <c r="BR326" i="5" s="1"/>
  <c r="BS325" i="5"/>
  <c r="BT325" i="5"/>
  <c r="BT656" i="67" s="1"/>
  <c r="BU325" i="5"/>
  <c r="DQ325" i="5"/>
  <c r="DR325" i="5"/>
  <c r="DS325" i="5"/>
  <c r="DS656" i="67" s="1"/>
  <c r="CA660" i="67"/>
  <c r="CB660" i="67"/>
  <c r="CC660" i="67"/>
  <c r="EC660" i="67"/>
  <c r="ED661" i="67"/>
  <c r="CA662" i="67"/>
  <c r="CB662" i="67"/>
  <c r="CC662" i="67"/>
  <c r="EE339" i="5"/>
  <c r="EF339" i="5" s="1"/>
  <c r="EG339" i="5" s="1"/>
  <c r="EH339" i="5" s="1"/>
  <c r="EI339" i="5" s="1"/>
  <c r="EJ339" i="5" s="1"/>
  <c r="EJ663" i="67" s="1"/>
  <c r="DY343" i="5"/>
  <c r="DY344" i="5"/>
  <c r="DW346" i="5"/>
  <c r="DW668" i="67" s="1"/>
  <c r="DX668" i="67"/>
  <c r="DY346" i="5"/>
  <c r="DY668" i="67" s="1"/>
  <c r="BV16" i="1"/>
  <c r="BV12" i="67" s="1"/>
  <c r="BW16" i="1"/>
  <c r="BW12" i="67" s="1"/>
  <c r="BY674" i="67"/>
  <c r="BZ674" i="67"/>
  <c r="DT365" i="5"/>
  <c r="DU365" i="5"/>
  <c r="DU674" i="67" s="1"/>
  <c r="DV365" i="5"/>
  <c r="DV674" i="67" s="1"/>
  <c r="DW365" i="5"/>
  <c r="DX674" i="67"/>
  <c r="DY365" i="5"/>
  <c r="DZ674" i="67"/>
  <c r="AT366" i="5"/>
  <c r="AT675" i="67" s="1"/>
  <c r="AU366" i="5"/>
  <c r="AV366" i="5"/>
  <c r="AX366" i="5"/>
  <c r="AX368" i="5" s="1"/>
  <c r="AX677" i="67" s="1"/>
  <c r="AY366" i="5"/>
  <c r="AY675" i="67" s="1"/>
  <c r="AZ366" i="5"/>
  <c r="BB366" i="5"/>
  <c r="BB368" i="5" s="1"/>
  <c r="BB677" i="67" s="1"/>
  <c r="BC366" i="5"/>
  <c r="BD366" i="5"/>
  <c r="BD368" i="5" s="1"/>
  <c r="BD677" i="67" s="1"/>
  <c r="BF366" i="5"/>
  <c r="BF368" i="5" s="1"/>
  <c r="BF677" i="67" s="1"/>
  <c r="BG366" i="5"/>
  <c r="BG368" i="5" s="1"/>
  <c r="BG677" i="67" s="1"/>
  <c r="BH366" i="5"/>
  <c r="BH368" i="5" s="1"/>
  <c r="BH677" i="67" s="1"/>
  <c r="BJ366" i="5"/>
  <c r="BK366" i="5"/>
  <c r="BL366" i="5"/>
  <c r="BN366" i="5"/>
  <c r="BO366" i="5"/>
  <c r="BO675" i="67" s="1"/>
  <c r="BP366" i="5"/>
  <c r="BQ366" i="5"/>
  <c r="BR366" i="5"/>
  <c r="BR675" i="67" s="1"/>
  <c r="BS366" i="5"/>
  <c r="BS675" i="67" s="1"/>
  <c r="BT366" i="5"/>
  <c r="BT675" i="67" s="1"/>
  <c r="BU366" i="5"/>
  <c r="BU368" i="5" s="1"/>
  <c r="DQ366" i="5"/>
  <c r="DQ368" i="5" s="1"/>
  <c r="DQ677" i="67" s="1"/>
  <c r="DR366" i="5"/>
  <c r="DR368" i="5" s="1"/>
  <c r="DR677" i="67" s="1"/>
  <c r="DS366" i="5"/>
  <c r="BE367" i="5"/>
  <c r="BE676" i="67" s="1"/>
  <c r="BI367" i="5"/>
  <c r="BI101" i="1" s="1"/>
  <c r="BI171" i="67" s="1"/>
  <c r="BM367" i="5"/>
  <c r="DX367" i="5" s="1"/>
  <c r="BQ367" i="5"/>
  <c r="DT367" i="5"/>
  <c r="DT676" i="67" s="1"/>
  <c r="DU367" i="5"/>
  <c r="DU676" i="67" s="1"/>
  <c r="DZ367" i="5"/>
  <c r="DZ676" i="67" s="1"/>
  <c r="EA367" i="5"/>
  <c r="EA676" i="67" s="1"/>
  <c r="CA680" i="67"/>
  <c r="CB680" i="67"/>
  <c r="CC680" i="67"/>
  <c r="EC680" i="67"/>
  <c r="CB682" i="67"/>
  <c r="CC682" i="67"/>
  <c r="BV17" i="1"/>
  <c r="BV13" i="67" s="1"/>
  <c r="BW686" i="67"/>
  <c r="BY686" i="67"/>
  <c r="BZ17" i="1"/>
  <c r="BZ13" i="67" s="1"/>
  <c r="DT387" i="5"/>
  <c r="DT17" i="1" s="1"/>
  <c r="DT13" i="67" s="1"/>
  <c r="DU387" i="5"/>
  <c r="DU686" i="67" s="1"/>
  <c r="DV387" i="5"/>
  <c r="DW387" i="5"/>
  <c r="DW17" i="1" s="1"/>
  <c r="DW13" i="67" s="1"/>
  <c r="DY686" i="67"/>
  <c r="DZ686" i="67"/>
  <c r="AT388" i="5"/>
  <c r="AT390" i="5" s="1"/>
  <c r="AT688" i="67" s="1"/>
  <c r="AU388" i="5"/>
  <c r="AU687" i="67" s="1"/>
  <c r="AV388" i="5"/>
  <c r="AX388" i="5"/>
  <c r="AY388" i="5"/>
  <c r="AZ388" i="5"/>
  <c r="AZ390" i="5" s="1"/>
  <c r="AZ688" i="67" s="1"/>
  <c r="BB388" i="5"/>
  <c r="BB687" i="67" s="1"/>
  <c r="BC388" i="5"/>
  <c r="BC687" i="67" s="1"/>
  <c r="BD388" i="5"/>
  <c r="BD687" i="67" s="1"/>
  <c r="BF388" i="5"/>
  <c r="BG388" i="5"/>
  <c r="BH388" i="5"/>
  <c r="BH687" i="67" s="1"/>
  <c r="BJ388" i="5"/>
  <c r="BK388" i="5"/>
  <c r="BL388" i="5"/>
  <c r="BL390" i="5" s="1"/>
  <c r="BL688" i="67" s="1"/>
  <c r="BN388" i="5"/>
  <c r="BN390" i="5" s="1"/>
  <c r="BO388" i="5"/>
  <c r="BP388" i="5"/>
  <c r="BP687" i="67" s="1"/>
  <c r="BQ388" i="5"/>
  <c r="BS388" i="5"/>
  <c r="BS687" i="67" s="1"/>
  <c r="BT388" i="5"/>
  <c r="BU388" i="5"/>
  <c r="DQ388" i="5"/>
  <c r="DQ687" i="67" s="1"/>
  <c r="DR388" i="5"/>
  <c r="DS388" i="5"/>
  <c r="DS687" i="67" s="1"/>
  <c r="EA389" i="5"/>
  <c r="CA691" i="67"/>
  <c r="CB691" i="67"/>
  <c r="CC691" i="67"/>
  <c r="CA693" i="67"/>
  <c r="CB693" i="67"/>
  <c r="CC693" i="67"/>
  <c r="BR405" i="5"/>
  <c r="BR406" i="5" s="1"/>
  <c r="BR697" i="67" s="1"/>
  <c r="BV696" i="67"/>
  <c r="BW406" i="5"/>
  <c r="BW697" i="67" s="1"/>
  <c r="BX406" i="5"/>
  <c r="BX697" i="67" s="1"/>
  <c r="CC406" i="5"/>
  <c r="CC697" i="67" s="1"/>
  <c r="DT405" i="5"/>
  <c r="DR49" i="1" s="1"/>
  <c r="DR119" i="67" s="1"/>
  <c r="DU405" i="5"/>
  <c r="DU696" i="67" s="1"/>
  <c r="DV405" i="5"/>
  <c r="DV696" i="67" s="1"/>
  <c r="DW405" i="5"/>
  <c r="DY405" i="5"/>
  <c r="DY18" i="1" s="1"/>
  <c r="DY14" i="67" s="1"/>
  <c r="AT406" i="5"/>
  <c r="AT697" i="67" s="1"/>
  <c r="AU406" i="5"/>
  <c r="AU697" i="67" s="1"/>
  <c r="AV406" i="5"/>
  <c r="AV697" i="67" s="1"/>
  <c r="AW406" i="5"/>
  <c r="AW697" i="67" s="1"/>
  <c r="AX406" i="5"/>
  <c r="AX697" i="67" s="1"/>
  <c r="AY406" i="5"/>
  <c r="AY697" i="67" s="1"/>
  <c r="AZ406" i="5"/>
  <c r="AZ697" i="67" s="1"/>
  <c r="BA406" i="5"/>
  <c r="BA697" i="67" s="1"/>
  <c r="BB406" i="5"/>
  <c r="BB697" i="67" s="1"/>
  <c r="BC406" i="5"/>
  <c r="BC697" i="67" s="1"/>
  <c r="BD406" i="5"/>
  <c r="BD697" i="67" s="1"/>
  <c r="BE406" i="5"/>
  <c r="BE697" i="67" s="1"/>
  <c r="BF406" i="5"/>
  <c r="BF697" i="67" s="1"/>
  <c r="BG406" i="5"/>
  <c r="BG697" i="67" s="1"/>
  <c r="BH406" i="5"/>
  <c r="BH697" i="67" s="1"/>
  <c r="BI406" i="5"/>
  <c r="BI697" i="67" s="1"/>
  <c r="BJ406" i="5"/>
  <c r="BJ697" i="67" s="1"/>
  <c r="BK406" i="5"/>
  <c r="BK697" i="67" s="1"/>
  <c r="BL406" i="5"/>
  <c r="BL697" i="67" s="1"/>
  <c r="BM406" i="5"/>
  <c r="BM697" i="67" s="1"/>
  <c r="BN406" i="5"/>
  <c r="BN697" i="67" s="1"/>
  <c r="BO406" i="5"/>
  <c r="BO697" i="67" s="1"/>
  <c r="BP406" i="5"/>
  <c r="BP697" i="67" s="1"/>
  <c r="BQ406" i="5"/>
  <c r="BQ697" i="67" s="1"/>
  <c r="BS406" i="5"/>
  <c r="BS697" i="67" s="1"/>
  <c r="BT406" i="5"/>
  <c r="BT697" i="67" s="1"/>
  <c r="BU406" i="5"/>
  <c r="BU697" i="67" s="1"/>
  <c r="DQ406" i="5"/>
  <c r="DQ697" i="67" s="1"/>
  <c r="DR406" i="5"/>
  <c r="DR697" i="67" s="1"/>
  <c r="DS406" i="5"/>
  <c r="DS697" i="67" s="1"/>
  <c r="BU408" i="5"/>
  <c r="DZ408" i="5" s="1"/>
  <c r="DZ699" i="67" s="1"/>
  <c r="DT408" i="5"/>
  <c r="DT19" i="1" s="1"/>
  <c r="DT15" i="67" s="1"/>
  <c r="DU408" i="5"/>
  <c r="DV408" i="5"/>
  <c r="DW408" i="5"/>
  <c r="DW50" i="1" s="1"/>
  <c r="DW120" i="67" s="1"/>
  <c r="DX699" i="67"/>
  <c r="DY408" i="5"/>
  <c r="DY699" i="67" s="1"/>
  <c r="EA408" i="5"/>
  <c r="EB50" i="1"/>
  <c r="EB120" i="67" s="1"/>
  <c r="AW415" i="5"/>
  <c r="AW303" i="5" s="1"/>
  <c r="BA415" i="5"/>
  <c r="BE415" i="5"/>
  <c r="DV415" i="5" s="1"/>
  <c r="DV703" i="67" s="1"/>
  <c r="BI415" i="5"/>
  <c r="BM415" i="5"/>
  <c r="BV703" i="67"/>
  <c r="BW303" i="5"/>
  <c r="BW645" i="67" s="1"/>
  <c r="BX303" i="5"/>
  <c r="BX645" i="67" s="1"/>
  <c r="BY303" i="5"/>
  <c r="CD415" i="5"/>
  <c r="DY415" i="5"/>
  <c r="DY703" i="67" s="1"/>
  <c r="DZ415" i="5"/>
  <c r="DZ703" i="67" s="1"/>
  <c r="AW416" i="5"/>
  <c r="BA416" i="5"/>
  <c r="BE416" i="5"/>
  <c r="BE704" i="67" s="1"/>
  <c r="BI416" i="5"/>
  <c r="BI704" i="67" s="1"/>
  <c r="BM416" i="5"/>
  <c r="DY416" i="5"/>
  <c r="DY704" i="67" s="1"/>
  <c r="DZ416" i="5"/>
  <c r="DZ704" i="67" s="1"/>
  <c r="AW417" i="5"/>
  <c r="BA417" i="5"/>
  <c r="BE417" i="5"/>
  <c r="DV417" i="5" s="1"/>
  <c r="DV705" i="67" s="1"/>
  <c r="BI417" i="5"/>
  <c r="BI366" i="5" s="1"/>
  <c r="BI675" i="67" s="1"/>
  <c r="BM417" i="5"/>
  <c r="DX417" i="5" s="1"/>
  <c r="DX424" i="5" s="1"/>
  <c r="BW705" i="67"/>
  <c r="BY705" i="67"/>
  <c r="DY417" i="5"/>
  <c r="DZ417" i="5"/>
  <c r="DZ705" i="67" s="1"/>
  <c r="AW418" i="5"/>
  <c r="AW388" i="5" s="1"/>
  <c r="BA418" i="5"/>
  <c r="BE418" i="5"/>
  <c r="DV418" i="5" s="1"/>
  <c r="DV706" i="67" s="1"/>
  <c r="BI418" i="5"/>
  <c r="BI706" i="67" s="1"/>
  <c r="BM418" i="5"/>
  <c r="BR418" i="5"/>
  <c r="BR388" i="5" s="1"/>
  <c r="BV388" i="5"/>
  <c r="BW706" i="67"/>
  <c r="BY388" i="5"/>
  <c r="BY687" i="67" s="1"/>
  <c r="DY418" i="5"/>
  <c r="DY706" i="67" s="1"/>
  <c r="AT419" i="5"/>
  <c r="AT48" i="1" s="1"/>
  <c r="AT118" i="67" s="1"/>
  <c r="AU419" i="5"/>
  <c r="AV419" i="5"/>
  <c r="AV707" i="67" s="1"/>
  <c r="AX419" i="5"/>
  <c r="AX48" i="1" s="1"/>
  <c r="AX118" i="67" s="1"/>
  <c r="AY419" i="5"/>
  <c r="AY40" i="1" s="1"/>
  <c r="AY109" i="67" s="1"/>
  <c r="AZ419" i="5"/>
  <c r="AZ707" i="67" s="1"/>
  <c r="BB419" i="5"/>
  <c r="BB707" i="67" s="1"/>
  <c r="BC419" i="5"/>
  <c r="BC40" i="1" s="1"/>
  <c r="BC109" i="67" s="1"/>
  <c r="BD419" i="5"/>
  <c r="BD40" i="1" s="1"/>
  <c r="BD109" i="67" s="1"/>
  <c r="BF419" i="5"/>
  <c r="BG419" i="5"/>
  <c r="BG707" i="67" s="1"/>
  <c r="BH419" i="5"/>
  <c r="BH707" i="67" s="1"/>
  <c r="BJ419" i="5"/>
  <c r="BJ40" i="1" s="1"/>
  <c r="BJ109" i="67" s="1"/>
  <c r="BK419" i="5"/>
  <c r="BK40" i="1" s="1"/>
  <c r="BK109" i="67" s="1"/>
  <c r="BL419" i="5"/>
  <c r="BN419" i="5"/>
  <c r="BN707" i="67" s="1"/>
  <c r="BO419" i="5"/>
  <c r="BO48" i="1" s="1"/>
  <c r="BO118" i="67" s="1"/>
  <c r="BP419" i="5"/>
  <c r="BQ419" i="5"/>
  <c r="BQ40" i="1" s="1"/>
  <c r="BQ109" i="67" s="1"/>
  <c r="BS419" i="5"/>
  <c r="BS48" i="1" s="1"/>
  <c r="BS118" i="67" s="1"/>
  <c r="BT419" i="5"/>
  <c r="BT48" i="1" s="1"/>
  <c r="BT118" i="67" s="1"/>
  <c r="BU419" i="5"/>
  <c r="DQ419" i="5"/>
  <c r="DQ48" i="1" s="1"/>
  <c r="DQ118" i="67" s="1"/>
  <c r="DR419" i="5"/>
  <c r="DR60" i="1" s="1"/>
  <c r="DR130" i="67" s="1"/>
  <c r="DS419" i="5"/>
  <c r="AT451" i="5"/>
  <c r="AT733" i="67" s="1"/>
  <c r="AU451" i="5"/>
  <c r="AU733" i="67" s="1"/>
  <c r="AV451" i="5"/>
  <c r="AV733" i="67" s="1"/>
  <c r="AW451" i="5"/>
  <c r="AW733" i="67" s="1"/>
  <c r="AX451" i="5"/>
  <c r="AX733" i="67" s="1"/>
  <c r="AY451" i="5"/>
  <c r="AY733" i="67" s="1"/>
  <c r="AZ451" i="5"/>
  <c r="AZ733" i="67" s="1"/>
  <c r="BA451" i="5"/>
  <c r="BA733" i="67" s="1"/>
  <c r="BB451" i="5"/>
  <c r="BC451" i="5"/>
  <c r="BC733" i="67" s="1"/>
  <c r="BD451" i="5"/>
  <c r="BD733" i="67" s="1"/>
  <c r="BE451" i="5"/>
  <c r="BF451" i="5"/>
  <c r="BG451" i="5"/>
  <c r="BG733" i="67" s="1"/>
  <c r="BH451" i="5"/>
  <c r="BH733" i="67" s="1"/>
  <c r="BI451" i="5"/>
  <c r="BI733" i="67" s="1"/>
  <c r="BJ451" i="5"/>
  <c r="BK451" i="5"/>
  <c r="BK733" i="67" s="1"/>
  <c r="BL451" i="5"/>
  <c r="BL733" i="67" s="1"/>
  <c r="BM451" i="5"/>
  <c r="BN451" i="5"/>
  <c r="BN733" i="67" s="1"/>
  <c r="BO451" i="5"/>
  <c r="BO733" i="67" s="1"/>
  <c r="BP451" i="5"/>
  <c r="BP733" i="67" s="1"/>
  <c r="BQ451" i="5"/>
  <c r="BQ733" i="67" s="1"/>
  <c r="BR733" i="67"/>
  <c r="BS733" i="67"/>
  <c r="DQ451" i="5"/>
  <c r="DR451" i="5"/>
  <c r="DR733" i="67" s="1"/>
  <c r="DS451" i="5"/>
  <c r="DS733" i="67" s="1"/>
  <c r="AT455" i="5"/>
  <c r="AT737" i="67" s="1"/>
  <c r="AU455" i="5"/>
  <c r="AU737" i="67" s="1"/>
  <c r="AV455" i="5"/>
  <c r="AV737" i="67" s="1"/>
  <c r="AW455" i="5"/>
  <c r="AW737" i="67" s="1"/>
  <c r="AX455" i="5"/>
  <c r="AX737" i="67" s="1"/>
  <c r="AY455" i="5"/>
  <c r="AY737" i="67" s="1"/>
  <c r="AZ455" i="5"/>
  <c r="BA455" i="5"/>
  <c r="BA737" i="67" s="1"/>
  <c r="BB455" i="5"/>
  <c r="BB737" i="67" s="1"/>
  <c r="BC455" i="5"/>
  <c r="BC737" i="67" s="1"/>
  <c r="BD455" i="5"/>
  <c r="BD737" i="67" s="1"/>
  <c r="BE455" i="5"/>
  <c r="BE737" i="67" s="1"/>
  <c r="BF455" i="5"/>
  <c r="BF737" i="67" s="1"/>
  <c r="BG455" i="5"/>
  <c r="BG737" i="67" s="1"/>
  <c r="BH455" i="5"/>
  <c r="BH737" i="67" s="1"/>
  <c r="BI455" i="5"/>
  <c r="BI737" i="67" s="1"/>
  <c r="BJ455" i="5"/>
  <c r="BK455" i="5"/>
  <c r="BK737" i="67" s="1"/>
  <c r="BL455" i="5"/>
  <c r="BL737" i="67" s="1"/>
  <c r="BM455" i="5"/>
  <c r="BM737" i="67" s="1"/>
  <c r="BN455" i="5"/>
  <c r="BN737" i="67" s="1"/>
  <c r="BO455" i="5"/>
  <c r="BO737" i="67" s="1"/>
  <c r="BP455" i="5"/>
  <c r="BP737" i="67" s="1"/>
  <c r="BQ455" i="5"/>
  <c r="BQ737" i="67" s="1"/>
  <c r="BR737" i="67"/>
  <c r="BU737" i="67"/>
  <c r="CB737" i="67"/>
  <c r="DQ455" i="5"/>
  <c r="DQ737" i="67" s="1"/>
  <c r="DR455" i="5"/>
  <c r="DR737" i="67" s="1"/>
  <c r="DS455" i="5"/>
  <c r="DS737" i="67" s="1"/>
  <c r="AU457" i="5"/>
  <c r="DR457" i="5"/>
  <c r="DR739" i="67" s="1"/>
  <c r="BR460" i="5"/>
  <c r="BR742" i="67" s="1"/>
  <c r="BS460" i="5"/>
  <c r="BS742" i="67" s="1"/>
  <c r="BT460" i="5"/>
  <c r="BU460" i="5"/>
  <c r="BU742" i="67" s="1"/>
  <c r="BV460" i="5"/>
  <c r="BV742" i="67" s="1"/>
  <c r="BS462" i="5"/>
  <c r="BS744" i="67" s="1"/>
  <c r="BN467" i="5"/>
  <c r="BN749" i="67" s="1"/>
  <c r="BB469" i="5"/>
  <c r="BB751" i="67" s="1"/>
  <c r="BC469" i="5"/>
  <c r="BC751" i="67" s="1"/>
  <c r="BD469" i="5"/>
  <c r="BD751" i="67" s="1"/>
  <c r="BE469" i="5"/>
  <c r="BE751" i="67" s="1"/>
  <c r="BF469" i="5"/>
  <c r="BF751" i="67" s="1"/>
  <c r="BG469" i="5"/>
  <c r="BG751" i="67" s="1"/>
  <c r="BH469" i="5"/>
  <c r="BH751" i="67" s="1"/>
  <c r="BI469" i="5"/>
  <c r="BI751" i="67" s="1"/>
  <c r="BJ469" i="5"/>
  <c r="BJ751" i="67" s="1"/>
  <c r="BK469" i="5"/>
  <c r="BK751" i="67" s="1"/>
  <c r="BL469" i="5"/>
  <c r="BL751" i="67" s="1"/>
  <c r="BM469" i="5"/>
  <c r="BM751" i="67" s="1"/>
  <c r="BN469" i="5"/>
  <c r="BN751" i="67" s="1"/>
  <c r="BO469" i="5"/>
  <c r="BO751" i="67" s="1"/>
  <c r="BP469" i="5"/>
  <c r="BP751" i="67" s="1"/>
  <c r="BQ469" i="5"/>
  <c r="BQ751" i="67" s="1"/>
  <c r="BR469" i="5"/>
  <c r="BR751" i="67" s="1"/>
  <c r="BW469" i="5"/>
  <c r="BW751" i="67" s="1"/>
  <c r="CB751" i="67"/>
  <c r="CC469" i="5"/>
  <c r="CC751" i="67" s="1"/>
  <c r="DV469" i="5"/>
  <c r="DV751" i="67" s="1"/>
  <c r="DW469" i="5"/>
  <c r="DW751" i="67" s="1"/>
  <c r="DX751" i="67"/>
  <c r="EC751" i="67"/>
  <c r="ED469" i="5"/>
  <c r="ED751" i="67" s="1"/>
  <c r="EE469" i="5"/>
  <c r="EE751" i="67" s="1"/>
  <c r="EF469" i="5"/>
  <c r="EF751" i="67" s="1"/>
  <c r="EG469" i="5"/>
  <c r="EG751" i="67" s="1"/>
  <c r="EH469" i="5"/>
  <c r="EH751" i="67" s="1"/>
  <c r="EI469" i="5"/>
  <c r="EI751" i="67" s="1"/>
  <c r="EJ469" i="5"/>
  <c r="EJ751" i="67" s="1"/>
  <c r="BA470" i="5"/>
  <c r="BB470" i="5"/>
  <c r="BB194" i="1" s="1"/>
  <c r="BB261" i="67" s="1"/>
  <c r="BC470" i="5"/>
  <c r="BC752" i="67" s="1"/>
  <c r="BD470" i="5"/>
  <c r="BE470" i="5"/>
  <c r="BF470" i="5"/>
  <c r="BF194" i="1" s="1"/>
  <c r="BF261" i="67" s="1"/>
  <c r="BG470" i="5"/>
  <c r="BH467" i="5" s="1"/>
  <c r="BH749" i="67" s="1"/>
  <c r="BH470" i="5"/>
  <c r="BH194" i="1" s="1"/>
  <c r="BH261" i="67" s="1"/>
  <c r="BI470" i="5"/>
  <c r="BJ470" i="5"/>
  <c r="BK467" i="5" s="1"/>
  <c r="BK749" i="67" s="1"/>
  <c r="BK470" i="5"/>
  <c r="BK752" i="67" s="1"/>
  <c r="BL470" i="5"/>
  <c r="BM467" i="5" s="1"/>
  <c r="BN470" i="5"/>
  <c r="BN194" i="1" s="1"/>
  <c r="BN261" i="67" s="1"/>
  <c r="BO470" i="5"/>
  <c r="BP470" i="5"/>
  <c r="BP194" i="1" s="1"/>
  <c r="BP261" i="67" s="1"/>
  <c r="BQ470" i="5"/>
  <c r="BR470" i="5"/>
  <c r="BS470" i="5"/>
  <c r="BS752" i="67" s="1"/>
  <c r="BT470" i="5"/>
  <c r="BU470" i="5"/>
  <c r="DZ470" i="5" s="1"/>
  <c r="BV470" i="5"/>
  <c r="BW470" i="5"/>
  <c r="BW752" i="67" s="1"/>
  <c r="BX470" i="5"/>
  <c r="BY467" i="5" s="1"/>
  <c r="BY749" i="67" s="1"/>
  <c r="BY470" i="5"/>
  <c r="BZ471" i="5" s="1"/>
  <c r="BZ469" i="5" s="1"/>
  <c r="CB194" i="1"/>
  <c r="CB261" i="67" s="1"/>
  <c r="DY467" i="5"/>
  <c r="DY749" i="67" s="1"/>
  <c r="BB472" i="5"/>
  <c r="BB754" i="67" s="1"/>
  <c r="BC472" i="5"/>
  <c r="BD472" i="5"/>
  <c r="BE472" i="5"/>
  <c r="BF472" i="5"/>
  <c r="BG472" i="5"/>
  <c r="BG754" i="67" s="1"/>
  <c r="BH472" i="5"/>
  <c r="BI472" i="5"/>
  <c r="BJ472" i="5"/>
  <c r="BK472" i="5"/>
  <c r="BL472" i="5"/>
  <c r="BL754" i="67" s="1"/>
  <c r="BM472" i="5"/>
  <c r="BN472" i="5"/>
  <c r="BN754" i="67" s="1"/>
  <c r="BO472" i="5"/>
  <c r="BP472" i="5"/>
  <c r="BQ472" i="5"/>
  <c r="BQ754" i="67" s="1"/>
  <c r="BT472" i="5"/>
  <c r="BT754" i="67" s="1"/>
  <c r="DU472" i="5"/>
  <c r="DU754" i="67" s="1"/>
  <c r="DY477" i="5"/>
  <c r="DY758" i="67" s="1"/>
  <c r="DY479" i="5"/>
  <c r="DZ479" i="5"/>
  <c r="DZ760" i="67" s="1"/>
  <c r="EA479" i="5"/>
  <c r="EA760" i="67" s="1"/>
  <c r="BN480" i="5"/>
  <c r="BO477" i="5" s="1"/>
  <c r="BO758" i="67" s="1"/>
  <c r="BV480" i="5"/>
  <c r="BV761" i="67" s="1"/>
  <c r="BN482" i="5"/>
  <c r="BN763" i="67" s="1"/>
  <c r="BO482" i="5"/>
  <c r="BP482" i="5"/>
  <c r="BQ482" i="5"/>
  <c r="BQ483" i="5" s="1"/>
  <c r="BQ764" i="67" s="1"/>
  <c r="BR482" i="5"/>
  <c r="BR483" i="5" s="1"/>
  <c r="BR764" i="67" s="1"/>
  <c r="BS482" i="5"/>
  <c r="BT482" i="5"/>
  <c r="BT483" i="5" s="1"/>
  <c r="BT764" i="67" s="1"/>
  <c r="BU482" i="5"/>
  <c r="BU763" i="67" s="1"/>
  <c r="BV482" i="5"/>
  <c r="BW482" i="5"/>
  <c r="BX482" i="5"/>
  <c r="BY482" i="5"/>
  <c r="BY483" i="5" s="1"/>
  <c r="BY764" i="67" s="1"/>
  <c r="BZ482" i="5"/>
  <c r="CA482" i="5"/>
  <c r="CC482" i="5"/>
  <c r="CC483" i="5" s="1"/>
  <c r="CC764" i="67" s="1"/>
  <c r="EI482" i="5"/>
  <c r="EJ482" i="5"/>
  <c r="EJ763" i="67" s="1"/>
  <c r="DZ469" i="5"/>
  <c r="DZ751" i="67" s="1"/>
  <c r="EA765" i="67"/>
  <c r="EB765" i="67"/>
  <c r="EC765" i="67"/>
  <c r="ED484" i="5"/>
  <c r="ED765" i="67" s="1"/>
  <c r="EE484" i="5"/>
  <c r="EE765" i="67" s="1"/>
  <c r="EF484" i="5"/>
  <c r="EF765" i="67" s="1"/>
  <c r="EG484" i="5"/>
  <c r="EG765" i="67" s="1"/>
  <c r="EH484" i="5"/>
  <c r="EH765" i="67" s="1"/>
  <c r="EI484" i="5"/>
  <c r="EI765" i="67" s="1"/>
  <c r="EJ484" i="5"/>
  <c r="EJ765" i="67" s="1"/>
  <c r="AT510" i="5"/>
  <c r="AT768" i="67" s="1"/>
  <c r="AU510" i="5"/>
  <c r="AU768" i="67" s="1"/>
  <c r="AV510" i="5"/>
  <c r="AV768" i="67" s="1"/>
  <c r="AW510" i="5"/>
  <c r="AW768" i="67" s="1"/>
  <c r="AX510" i="5"/>
  <c r="AX768" i="67" s="1"/>
  <c r="AY510" i="5"/>
  <c r="AZ510" i="5"/>
  <c r="BD511" i="5" s="1"/>
  <c r="BD769" i="67" s="1"/>
  <c r="BA510" i="5"/>
  <c r="BB512" i="5" s="1"/>
  <c r="BB770" i="67" s="1"/>
  <c r="BF511" i="5"/>
  <c r="BF769" i="67" s="1"/>
  <c r="BG511" i="5"/>
  <c r="BG769" i="67" s="1"/>
  <c r="BH511" i="5"/>
  <c r="BH769" i="67" s="1"/>
  <c r="BI511" i="5"/>
  <c r="BI769" i="67" s="1"/>
  <c r="BJ511" i="5"/>
  <c r="BJ769" i="67" s="1"/>
  <c r="BK511" i="5"/>
  <c r="BK769" i="67" s="1"/>
  <c r="BL511" i="5"/>
  <c r="BL769" i="67" s="1"/>
  <c r="BM511" i="5"/>
  <c r="BM769" i="67" s="1"/>
  <c r="BN511" i="5"/>
  <c r="BN769" i="67" s="1"/>
  <c r="BO511" i="5"/>
  <c r="BO769" i="67" s="1"/>
  <c r="BP511" i="5"/>
  <c r="BP769" i="67" s="1"/>
  <c r="BQ511" i="5"/>
  <c r="BQ769" i="67" s="1"/>
  <c r="BC512" i="5"/>
  <c r="BC770" i="67" s="1"/>
  <c r="BD512" i="5"/>
  <c r="BD770" i="67" s="1"/>
  <c r="BE512" i="5"/>
  <c r="BE770" i="67" s="1"/>
  <c r="BF512" i="5"/>
  <c r="BF770" i="67" s="1"/>
  <c r="BG512" i="5"/>
  <c r="BG770" i="67" s="1"/>
  <c r="BH512" i="5"/>
  <c r="BH770" i="67" s="1"/>
  <c r="BI512" i="5"/>
  <c r="BI770" i="67" s="1"/>
  <c r="BJ512" i="5"/>
  <c r="BJ770" i="67" s="1"/>
  <c r="BK512" i="5"/>
  <c r="BK770" i="67" s="1"/>
  <c r="BL512" i="5"/>
  <c r="BL770" i="67" s="1"/>
  <c r="BM512" i="5"/>
  <c r="BM770" i="67" s="1"/>
  <c r="BN512" i="5"/>
  <c r="BN770" i="67" s="1"/>
  <c r="BO512" i="5"/>
  <c r="BO770" i="67" s="1"/>
  <c r="BP512" i="5"/>
  <c r="BP770" i="67" s="1"/>
  <c r="BQ512" i="5"/>
  <c r="BQ770" i="67" s="1"/>
  <c r="AX515" i="5"/>
  <c r="AX773" i="67" s="1"/>
  <c r="AY515" i="5"/>
  <c r="AY773" i="67" s="1"/>
  <c r="AZ515" i="5"/>
  <c r="AZ773" i="67" s="1"/>
  <c r="BA515" i="5"/>
  <c r="BA773" i="67" s="1"/>
  <c r="BB515" i="5"/>
  <c r="BB773" i="67" s="1"/>
  <c r="BC515" i="5"/>
  <c r="BC773" i="67" s="1"/>
  <c r="BD515" i="5"/>
  <c r="BD773" i="67" s="1"/>
  <c r="BE515" i="5"/>
  <c r="BE773" i="67" s="1"/>
  <c r="BF515" i="5"/>
  <c r="BF773" i="67" s="1"/>
  <c r="BG515" i="5"/>
  <c r="BG773" i="67" s="1"/>
  <c r="BH515" i="5"/>
  <c r="BH773" i="67" s="1"/>
  <c r="BI515" i="5"/>
  <c r="BI773" i="67" s="1"/>
  <c r="BJ515" i="5"/>
  <c r="BJ773" i="67" s="1"/>
  <c r="BK515" i="5"/>
  <c r="BK773" i="67" s="1"/>
  <c r="BL515" i="5"/>
  <c r="BL773" i="67" s="1"/>
  <c r="BM515" i="5"/>
  <c r="BM773" i="67" s="1"/>
  <c r="BN515" i="5"/>
  <c r="BN773" i="67" s="1"/>
  <c r="BO515" i="5"/>
  <c r="BO773" i="67" s="1"/>
  <c r="BP515" i="5"/>
  <c r="BP773" i="67" s="1"/>
  <c r="BQ515" i="5"/>
  <c r="BQ773" i="67" s="1"/>
  <c r="AX516" i="5"/>
  <c r="AX774" i="67" s="1"/>
  <c r="AY516" i="5"/>
  <c r="AY774" i="67" s="1"/>
  <c r="AZ516" i="5"/>
  <c r="AZ774" i="67" s="1"/>
  <c r="BA516" i="5"/>
  <c r="BA774" i="67" s="1"/>
  <c r="BB516" i="5"/>
  <c r="BB774" i="67" s="1"/>
  <c r="BC516" i="5"/>
  <c r="BC774" i="67" s="1"/>
  <c r="BD516" i="5"/>
  <c r="BD774" i="67" s="1"/>
  <c r="BE516" i="5"/>
  <c r="BE774" i="67" s="1"/>
  <c r="BF516" i="5"/>
  <c r="BF774" i="67" s="1"/>
  <c r="BG516" i="5"/>
  <c r="BG774" i="67" s="1"/>
  <c r="BH516" i="5"/>
  <c r="BH774" i="67" s="1"/>
  <c r="BI516" i="5"/>
  <c r="BI774" i="67" s="1"/>
  <c r="BJ516" i="5"/>
  <c r="BJ774" i="67" s="1"/>
  <c r="BK516" i="5"/>
  <c r="BK774" i="67" s="1"/>
  <c r="BL516" i="5"/>
  <c r="BL774" i="67" s="1"/>
  <c r="BM516" i="5"/>
  <c r="BM774" i="67" s="1"/>
  <c r="BN516" i="5"/>
  <c r="BN774" i="67" s="1"/>
  <c r="BO516" i="5"/>
  <c r="BO774" i="67" s="1"/>
  <c r="BP516" i="5"/>
  <c r="BP774" i="67" s="1"/>
  <c r="BQ516" i="5"/>
  <c r="BQ774" i="67" s="1"/>
  <c r="AU6" i="1"/>
  <c r="AV6" i="1" s="1"/>
  <c r="AW6" i="1" s="1"/>
  <c r="AX6" i="1" s="1"/>
  <c r="AY6" i="1" s="1"/>
  <c r="AZ6" i="1" s="1"/>
  <c r="BA6" i="1" s="1"/>
  <c r="BB6" i="1" s="1"/>
  <c r="BC6" i="1" s="1"/>
  <c r="BD6" i="1" s="1"/>
  <c r="BE6" i="1" s="1"/>
  <c r="BF6" i="1" s="1"/>
  <c r="BG6" i="1" s="1"/>
  <c r="BH6" i="1" s="1"/>
  <c r="BI6" i="1" s="1"/>
  <c r="BJ6" i="1" s="1"/>
  <c r="BK6" i="1" s="1"/>
  <c r="BL6" i="1" s="1"/>
  <c r="BM6" i="1" s="1"/>
  <c r="BN6" i="1" s="1"/>
  <c r="BO6" i="1" s="1"/>
  <c r="BP6" i="1" s="1"/>
  <c r="BQ6" i="1" s="1"/>
  <c r="BR6" i="1" s="1"/>
  <c r="BS6" i="1" s="1"/>
  <c r="BT6" i="1" s="1"/>
  <c r="BV6" i="1"/>
  <c r="BW6" i="1"/>
  <c r="BX6" i="1" s="1"/>
  <c r="BY6" i="1" s="1"/>
  <c r="BZ6" i="1" s="1"/>
  <c r="CA6" i="1" s="1"/>
  <c r="CB6" i="1" s="1"/>
  <c r="CC6" i="1" s="1"/>
  <c r="CD6" i="1" s="1"/>
  <c r="CE6" i="1" s="1"/>
  <c r="CF6" i="1" s="1"/>
  <c r="CG6" i="1" s="1"/>
  <c r="CH6" i="1" s="1"/>
  <c r="CI6" i="1" s="1"/>
  <c r="CJ6" i="1" s="1"/>
  <c r="CK6" i="1" s="1"/>
  <c r="CL6" i="1" s="1"/>
  <c r="CM6" i="1" s="1"/>
  <c r="CN6" i="1" s="1"/>
  <c r="CO6" i="1" s="1"/>
  <c r="CP6" i="1" s="1"/>
  <c r="CQ6" i="1" s="1"/>
  <c r="CR6" i="1" s="1"/>
  <c r="CS6" i="1" s="1"/>
  <c r="CT6" i="1" s="1"/>
  <c r="CU6" i="1" s="1"/>
  <c r="CV6" i="1" s="1"/>
  <c r="CW6" i="1" s="1"/>
  <c r="CX6" i="1" s="1"/>
  <c r="CY6" i="1" s="1"/>
  <c r="CZ6" i="1" s="1"/>
  <c r="DA6" i="1" s="1"/>
  <c r="DB6" i="1" s="1"/>
  <c r="DC6" i="1" s="1"/>
  <c r="DD6" i="1" s="1"/>
  <c r="DE6" i="1" s="1"/>
  <c r="DF6" i="1" s="1"/>
  <c r="DG6" i="1" s="1"/>
  <c r="DH6" i="1" s="1"/>
  <c r="DI6" i="1" s="1"/>
  <c r="DR6" i="1"/>
  <c r="DS6" i="1" s="1"/>
  <c r="DT6" i="1" s="1"/>
  <c r="DU6" i="1" s="1"/>
  <c r="N7" i="1"/>
  <c r="R7" i="1" s="1"/>
  <c r="V7" i="1" s="1"/>
  <c r="W8" i="1" s="1"/>
  <c r="W4" i="67" s="1"/>
  <c r="J8" i="1"/>
  <c r="J4" i="67" s="1"/>
  <c r="K8" i="1"/>
  <c r="K4" i="67" s="1"/>
  <c r="L8" i="1"/>
  <c r="L4" i="67" s="1"/>
  <c r="M8" i="1"/>
  <c r="M4" i="67" s="1"/>
  <c r="DL8" i="1"/>
  <c r="DL4" i="67" s="1"/>
  <c r="DQ12" i="1"/>
  <c r="DQ422" i="5" s="1"/>
  <c r="DQ710" i="67" s="1"/>
  <c r="DR12" i="1"/>
  <c r="AT13" i="1"/>
  <c r="AT9" i="67" s="1"/>
  <c r="AU13" i="1"/>
  <c r="AU9" i="67" s="1"/>
  <c r="AV13" i="1"/>
  <c r="AV9" i="67" s="1"/>
  <c r="AW13" i="1"/>
  <c r="AW9" i="67" s="1"/>
  <c r="AX13" i="1"/>
  <c r="AX9" i="67" s="1"/>
  <c r="AY13" i="1"/>
  <c r="AY9" i="67" s="1"/>
  <c r="AZ13" i="1"/>
  <c r="AZ9" i="67" s="1"/>
  <c r="BA13" i="1"/>
  <c r="BA9" i="67" s="1"/>
  <c r="BB13" i="1"/>
  <c r="BB131" i="1" s="1"/>
  <c r="BB198" i="67" s="1"/>
  <c r="BC13" i="1"/>
  <c r="BC9" i="67" s="1"/>
  <c r="BD13" i="1"/>
  <c r="BE13" i="1"/>
  <c r="BF13" i="1"/>
  <c r="BG13" i="1"/>
  <c r="BG9" i="67" s="1"/>
  <c r="BH13" i="1"/>
  <c r="BI13" i="1"/>
  <c r="BJ13" i="1"/>
  <c r="BJ9" i="67" s="1"/>
  <c r="BK13" i="1"/>
  <c r="BK9" i="67" s="1"/>
  <c r="BL13" i="1"/>
  <c r="BM13" i="1"/>
  <c r="BN13" i="1"/>
  <c r="BO13" i="1"/>
  <c r="BP13" i="1"/>
  <c r="BQ13" i="1"/>
  <c r="BQ131" i="1" s="1"/>
  <c r="BQ198" i="67" s="1"/>
  <c r="BR13" i="1"/>
  <c r="BR131" i="1" s="1"/>
  <c r="BR198" i="67" s="1"/>
  <c r="BS13" i="1"/>
  <c r="BS9" i="67" s="1"/>
  <c r="BT13" i="1"/>
  <c r="BT131" i="1" s="1"/>
  <c r="BT198" i="67" s="1"/>
  <c r="BU13" i="1"/>
  <c r="DQ13" i="1"/>
  <c r="DQ9" i="67" s="1"/>
  <c r="DR13" i="1"/>
  <c r="DR9" i="67" s="1"/>
  <c r="DS13" i="1"/>
  <c r="DS9" i="67" s="1"/>
  <c r="AT15" i="1"/>
  <c r="AT11" i="67" s="1"/>
  <c r="AU15" i="1"/>
  <c r="AU11" i="67" s="1"/>
  <c r="AV15" i="1"/>
  <c r="AV11" i="67" s="1"/>
  <c r="AW15" i="1"/>
  <c r="AW11" i="67" s="1"/>
  <c r="AX15" i="1"/>
  <c r="AX11" i="67" s="1"/>
  <c r="AY15" i="1"/>
  <c r="AY11" i="67" s="1"/>
  <c r="AZ15" i="1"/>
  <c r="AZ11" i="67" s="1"/>
  <c r="BA15" i="1"/>
  <c r="BA11" i="67" s="1"/>
  <c r="BB15" i="1"/>
  <c r="BB11" i="67" s="1"/>
  <c r="BC15" i="1"/>
  <c r="BC11" i="67" s="1"/>
  <c r="BD15" i="1"/>
  <c r="BD11" i="67" s="1"/>
  <c r="BE15" i="1"/>
  <c r="BE11" i="67" s="1"/>
  <c r="BF15" i="1"/>
  <c r="BF11" i="67" s="1"/>
  <c r="BG15" i="1"/>
  <c r="BG11" i="67" s="1"/>
  <c r="BH15" i="1"/>
  <c r="BH11" i="67" s="1"/>
  <c r="BI15" i="1"/>
  <c r="BI11" i="67" s="1"/>
  <c r="BJ15" i="1"/>
  <c r="BJ11" i="67" s="1"/>
  <c r="BK15" i="1"/>
  <c r="BK11" i="67" s="1"/>
  <c r="BL15" i="1"/>
  <c r="BL11" i="67" s="1"/>
  <c r="BM15" i="1"/>
  <c r="BM11" i="67" s="1"/>
  <c r="BN15" i="1"/>
  <c r="BN11" i="67" s="1"/>
  <c r="BO15" i="1"/>
  <c r="BO11" i="67" s="1"/>
  <c r="BP15" i="1"/>
  <c r="BP11" i="67" s="1"/>
  <c r="BQ15" i="1"/>
  <c r="BQ11" i="67" s="1"/>
  <c r="BR15" i="1"/>
  <c r="BR11" i="67" s="1"/>
  <c r="BS15" i="1"/>
  <c r="BS11" i="67" s="1"/>
  <c r="BT15" i="1"/>
  <c r="BT11" i="67" s="1"/>
  <c r="BU15" i="1"/>
  <c r="BU11" i="67" s="1"/>
  <c r="DQ15" i="1"/>
  <c r="DQ11" i="67" s="1"/>
  <c r="DR15" i="1"/>
  <c r="DR11" i="67" s="1"/>
  <c r="DS15" i="1"/>
  <c r="DS11" i="67" s="1"/>
  <c r="AT16" i="1"/>
  <c r="AT12" i="67" s="1"/>
  <c r="AU16" i="1"/>
  <c r="AU12" i="67" s="1"/>
  <c r="AV16" i="1"/>
  <c r="AV12" i="67" s="1"/>
  <c r="AW16" i="1"/>
  <c r="AW12" i="67" s="1"/>
  <c r="AX16" i="1"/>
  <c r="AX12" i="67" s="1"/>
  <c r="AY16" i="1"/>
  <c r="AY12" i="67" s="1"/>
  <c r="AZ16" i="1"/>
  <c r="AZ12" i="67" s="1"/>
  <c r="BA16" i="1"/>
  <c r="BA12" i="67" s="1"/>
  <c r="BB16" i="1"/>
  <c r="BB12" i="67" s="1"/>
  <c r="BC16" i="1"/>
  <c r="BC12" i="67" s="1"/>
  <c r="BD16" i="1"/>
  <c r="BD12" i="67" s="1"/>
  <c r="BE16" i="1"/>
  <c r="BE12" i="67" s="1"/>
  <c r="BF16" i="1"/>
  <c r="BF12" i="67" s="1"/>
  <c r="BG16" i="1"/>
  <c r="BG12" i="67" s="1"/>
  <c r="BH16" i="1"/>
  <c r="BH12" i="67" s="1"/>
  <c r="BI16" i="1"/>
  <c r="BI12" i="67" s="1"/>
  <c r="BJ16" i="1"/>
  <c r="BJ12" i="67" s="1"/>
  <c r="BK16" i="1"/>
  <c r="BK12" i="67" s="1"/>
  <c r="BL16" i="1"/>
  <c r="BL12" i="67" s="1"/>
  <c r="BM16" i="1"/>
  <c r="BM12" i="67" s="1"/>
  <c r="BN16" i="1"/>
  <c r="BN12" i="67" s="1"/>
  <c r="BO16" i="1"/>
  <c r="BO12" i="67" s="1"/>
  <c r="BP16" i="1"/>
  <c r="BP12" i="67" s="1"/>
  <c r="BQ16" i="1"/>
  <c r="BQ12" i="67" s="1"/>
  <c r="BR16" i="1"/>
  <c r="BR12" i="67" s="1"/>
  <c r="BS16" i="1"/>
  <c r="BS12" i="67" s="1"/>
  <c r="BT16" i="1"/>
  <c r="BT12" i="67" s="1"/>
  <c r="BU16" i="1"/>
  <c r="BU12" i="67" s="1"/>
  <c r="DQ16" i="1"/>
  <c r="DQ12" i="67" s="1"/>
  <c r="DR16" i="1"/>
  <c r="DR12" i="67" s="1"/>
  <c r="DS16" i="1"/>
  <c r="DS12" i="67" s="1"/>
  <c r="AT17" i="1"/>
  <c r="AT13" i="67" s="1"/>
  <c r="AU17" i="1"/>
  <c r="AU13" i="67" s="1"/>
  <c r="AV17" i="1"/>
  <c r="AV13" i="67" s="1"/>
  <c r="AW17" i="1"/>
  <c r="AW13" i="67" s="1"/>
  <c r="AX17" i="1"/>
  <c r="AX13" i="67" s="1"/>
  <c r="AY17" i="1"/>
  <c r="AY13" i="67" s="1"/>
  <c r="AZ17" i="1"/>
  <c r="AZ13" i="67" s="1"/>
  <c r="BA17" i="1"/>
  <c r="BA13" i="67" s="1"/>
  <c r="BB17" i="1"/>
  <c r="BB13" i="67" s="1"/>
  <c r="BC17" i="1"/>
  <c r="BC13" i="67" s="1"/>
  <c r="BD17" i="1"/>
  <c r="BD13" i="67" s="1"/>
  <c r="BE17" i="1"/>
  <c r="BE13" i="67" s="1"/>
  <c r="BF17" i="1"/>
  <c r="BF13" i="67" s="1"/>
  <c r="BG17" i="1"/>
  <c r="BG13" i="67" s="1"/>
  <c r="BH17" i="1"/>
  <c r="BH13" i="67" s="1"/>
  <c r="BI17" i="1"/>
  <c r="BI13" i="67" s="1"/>
  <c r="BJ17" i="1"/>
  <c r="BJ13" i="67" s="1"/>
  <c r="BK17" i="1"/>
  <c r="BK13" i="67" s="1"/>
  <c r="BL17" i="1"/>
  <c r="BL13" i="67" s="1"/>
  <c r="BM17" i="1"/>
  <c r="BM13" i="67" s="1"/>
  <c r="BN17" i="1"/>
  <c r="BN13" i="67" s="1"/>
  <c r="BO17" i="1"/>
  <c r="BO13" i="67" s="1"/>
  <c r="BP17" i="1"/>
  <c r="BP13" i="67" s="1"/>
  <c r="BQ17" i="1"/>
  <c r="BQ13" i="67" s="1"/>
  <c r="BR17" i="1"/>
  <c r="BR13" i="67" s="1"/>
  <c r="BS17" i="1"/>
  <c r="BS13" i="67" s="1"/>
  <c r="BT17" i="1"/>
  <c r="BU17" i="1"/>
  <c r="BU13" i="67" s="1"/>
  <c r="DQ17" i="1"/>
  <c r="DQ13" i="67" s="1"/>
  <c r="DR17" i="1"/>
  <c r="DR13" i="67" s="1"/>
  <c r="DS17" i="1"/>
  <c r="DS13" i="67" s="1"/>
  <c r="AT18" i="1"/>
  <c r="AT14" i="67" s="1"/>
  <c r="AU18" i="1"/>
  <c r="AU14" i="67" s="1"/>
  <c r="AV18" i="1"/>
  <c r="AV14" i="67" s="1"/>
  <c r="AW18" i="1"/>
  <c r="AW14" i="67" s="1"/>
  <c r="AX18" i="1"/>
  <c r="AX14" i="67" s="1"/>
  <c r="AY18" i="1"/>
  <c r="AY14" i="67" s="1"/>
  <c r="AZ18" i="1"/>
  <c r="AZ14" i="67" s="1"/>
  <c r="BA18" i="1"/>
  <c r="BA14" i="67" s="1"/>
  <c r="BB18" i="1"/>
  <c r="BB14" i="67" s="1"/>
  <c r="BC18" i="1"/>
  <c r="BC14" i="67" s="1"/>
  <c r="BD18" i="1"/>
  <c r="BD14" i="67" s="1"/>
  <c r="BE18" i="1"/>
  <c r="BE14" i="67" s="1"/>
  <c r="BF18" i="1"/>
  <c r="BF14" i="67" s="1"/>
  <c r="BG18" i="1"/>
  <c r="BG14" i="67" s="1"/>
  <c r="BH18" i="1"/>
  <c r="BH14" i="67" s="1"/>
  <c r="BI18" i="1"/>
  <c r="BI14" i="67" s="1"/>
  <c r="BJ18" i="1"/>
  <c r="BJ14" i="67" s="1"/>
  <c r="BK18" i="1"/>
  <c r="BK14" i="67" s="1"/>
  <c r="BL18" i="1"/>
  <c r="BL14" i="67" s="1"/>
  <c r="BM18" i="1"/>
  <c r="BM14" i="67" s="1"/>
  <c r="BN18" i="1"/>
  <c r="BN14" i="67" s="1"/>
  <c r="BO18" i="1"/>
  <c r="BO14" i="67" s="1"/>
  <c r="BP18" i="1"/>
  <c r="BP14" i="67" s="1"/>
  <c r="BQ18" i="1"/>
  <c r="BQ14" i="67" s="1"/>
  <c r="BS18" i="1"/>
  <c r="BS14" i="67" s="1"/>
  <c r="BT18" i="1"/>
  <c r="BT14" i="67" s="1"/>
  <c r="BU18" i="1"/>
  <c r="BU14" i="67" s="1"/>
  <c r="DQ18" i="1"/>
  <c r="DR18" i="1"/>
  <c r="DR14" i="67" s="1"/>
  <c r="DS18" i="1"/>
  <c r="DS14" i="67" s="1"/>
  <c r="AT19" i="1"/>
  <c r="AT15" i="67" s="1"/>
  <c r="AU19" i="1"/>
  <c r="AU15" i="67" s="1"/>
  <c r="AV19" i="1"/>
  <c r="AV15" i="67" s="1"/>
  <c r="AW19" i="1"/>
  <c r="AW15" i="67" s="1"/>
  <c r="AX19" i="1"/>
  <c r="AX15" i="67" s="1"/>
  <c r="AY19" i="1"/>
  <c r="AY15" i="67" s="1"/>
  <c r="AZ19" i="1"/>
  <c r="AZ15" i="67" s="1"/>
  <c r="BA19" i="1"/>
  <c r="BA15" i="67" s="1"/>
  <c r="BB19" i="1"/>
  <c r="BB15" i="67" s="1"/>
  <c r="BC19" i="1"/>
  <c r="BC15" i="67" s="1"/>
  <c r="BD19" i="1"/>
  <c r="BD15" i="67" s="1"/>
  <c r="BE19" i="1"/>
  <c r="BE15" i="67" s="1"/>
  <c r="BF19" i="1"/>
  <c r="BF15" i="67" s="1"/>
  <c r="BG19" i="1"/>
  <c r="BG15" i="67" s="1"/>
  <c r="BH19" i="1"/>
  <c r="BH15" i="67" s="1"/>
  <c r="BI19" i="1"/>
  <c r="BI15" i="67" s="1"/>
  <c r="BJ19" i="1"/>
  <c r="BJ15" i="67" s="1"/>
  <c r="BK19" i="1"/>
  <c r="BK15" i="67" s="1"/>
  <c r="BL19" i="1"/>
  <c r="BL15" i="67" s="1"/>
  <c r="BM19" i="1"/>
  <c r="BM15" i="67" s="1"/>
  <c r="BN19" i="1"/>
  <c r="BN15" i="67" s="1"/>
  <c r="BO19" i="1"/>
  <c r="BO15" i="67" s="1"/>
  <c r="BP19" i="1"/>
  <c r="BP15" i="67" s="1"/>
  <c r="BQ19" i="1"/>
  <c r="BQ15" i="67" s="1"/>
  <c r="BR19" i="1"/>
  <c r="BR15" i="67" s="1"/>
  <c r="BS19" i="1"/>
  <c r="BT19" i="1"/>
  <c r="BT15" i="67" s="1"/>
  <c r="BV15" i="67"/>
  <c r="BW19" i="1"/>
  <c r="BW15" i="67" s="1"/>
  <c r="BX19" i="1"/>
  <c r="BX15" i="67" s="1"/>
  <c r="BY19" i="1"/>
  <c r="BY15" i="67" s="1"/>
  <c r="BZ15" i="67"/>
  <c r="CA15" i="67"/>
  <c r="CB15" i="67"/>
  <c r="CC15" i="67"/>
  <c r="DQ19" i="1"/>
  <c r="DQ15" i="67" s="1"/>
  <c r="DR19" i="1"/>
  <c r="DR15" i="67" s="1"/>
  <c r="DS19" i="1"/>
  <c r="DS15" i="67" s="1"/>
  <c r="EC19" i="1"/>
  <c r="EC15" i="67" s="1"/>
  <c r="ED19" i="1"/>
  <c r="ED15" i="67" s="1"/>
  <c r="EE19" i="1"/>
  <c r="EE15" i="67" s="1"/>
  <c r="EF19" i="1"/>
  <c r="EF15" i="67" s="1"/>
  <c r="EG19" i="1"/>
  <c r="EG15" i="67" s="1"/>
  <c r="EH19" i="1"/>
  <c r="EH15" i="67" s="1"/>
  <c r="EI19" i="1"/>
  <c r="EI15" i="67" s="1"/>
  <c r="EJ19" i="1"/>
  <c r="EJ15" i="67" s="1"/>
  <c r="BT21" i="1"/>
  <c r="BT455" i="5" s="1"/>
  <c r="BT737" i="67" s="1"/>
  <c r="BV17" i="67"/>
  <c r="DT21" i="1"/>
  <c r="DT17" i="67" s="1"/>
  <c r="DU21" i="1"/>
  <c r="DU17" i="67" s="1"/>
  <c r="DV21" i="1"/>
  <c r="DV17" i="67" s="1"/>
  <c r="DW21" i="1"/>
  <c r="DW17" i="67" s="1"/>
  <c r="DX21" i="1"/>
  <c r="DX17" i="67" s="1"/>
  <c r="DY21" i="1"/>
  <c r="DY17" i="67" s="1"/>
  <c r="FC21" i="1"/>
  <c r="BW502" i="5"/>
  <c r="BW504" i="5" s="1"/>
  <c r="BX502" i="5"/>
  <c r="BX504" i="5" s="1"/>
  <c r="BY502" i="5"/>
  <c r="BY504" i="5" s="1"/>
  <c r="DT22" i="1"/>
  <c r="DT18" i="67" s="1"/>
  <c r="DU22" i="1"/>
  <c r="DU18" i="67" s="1"/>
  <c r="DV22" i="1"/>
  <c r="DV18" i="67" s="1"/>
  <c r="DW22" i="1"/>
  <c r="DW18" i="67" s="1"/>
  <c r="DX22" i="1"/>
  <c r="DX18" i="67" s="1"/>
  <c r="DY22" i="1"/>
  <c r="DY18" i="67" s="1"/>
  <c r="DZ22" i="1"/>
  <c r="DT24" i="1"/>
  <c r="DT20" i="67" s="1"/>
  <c r="DU24" i="1"/>
  <c r="DU20" i="67" s="1"/>
  <c r="DV24" i="1"/>
  <c r="DV20" i="67" s="1"/>
  <c r="DW24" i="1"/>
  <c r="DX24" i="1"/>
  <c r="DX20" i="67" s="1"/>
  <c r="DY24" i="1"/>
  <c r="DY20" i="67" s="1"/>
  <c r="DZ24" i="1"/>
  <c r="DZ20" i="67" s="1"/>
  <c r="BR31" i="1"/>
  <c r="BR27" i="67" s="1"/>
  <c r="BS31" i="1"/>
  <c r="BS27" i="67" s="1"/>
  <c r="BV27" i="67"/>
  <c r="BX27" i="67"/>
  <c r="DZ31" i="1"/>
  <c r="DZ27" i="67" s="1"/>
  <c r="BR32" i="1"/>
  <c r="BR28" i="67" s="1"/>
  <c r="BS32" i="1"/>
  <c r="BS28" i="67" s="1"/>
  <c r="EA32" i="1"/>
  <c r="EA28" i="67" s="1"/>
  <c r="BX109" i="67"/>
  <c r="BY109" i="67"/>
  <c r="BZ109" i="67"/>
  <c r="DT41" i="1"/>
  <c r="DT110" i="67" s="1"/>
  <c r="DU41" i="1"/>
  <c r="DU110" i="67" s="1"/>
  <c r="DV41" i="1"/>
  <c r="DV110" i="67" s="1"/>
  <c r="DW41" i="1"/>
  <c r="DW110" i="67" s="1"/>
  <c r="DX41" i="1"/>
  <c r="DX110" i="67" s="1"/>
  <c r="DY41" i="1"/>
  <c r="DY110" i="67" s="1"/>
  <c r="DZ41" i="1"/>
  <c r="DZ110" i="67" s="1"/>
  <c r="EA41" i="1"/>
  <c r="EA110" i="67" s="1"/>
  <c r="AX43" i="1"/>
  <c r="AX112" i="67" s="1"/>
  <c r="BB43" i="1"/>
  <c r="BB112" i="67" s="1"/>
  <c r="BF43" i="1"/>
  <c r="BF112" i="67" s="1"/>
  <c r="BJ43" i="1"/>
  <c r="BJ112" i="67" s="1"/>
  <c r="BN43" i="1"/>
  <c r="BN112" i="67" s="1"/>
  <c r="BR43" i="1"/>
  <c r="BR112" i="67" s="1"/>
  <c r="BU43" i="1"/>
  <c r="BU112" i="67" s="1"/>
  <c r="BV43" i="1"/>
  <c r="BV112" i="67"/>
  <c r="BZ43" i="1"/>
  <c r="BZ112" i="67" s="1"/>
  <c r="DS43" i="1"/>
  <c r="DS112" i="67" s="1"/>
  <c r="DT43" i="1"/>
  <c r="DT112" i="67" s="1"/>
  <c r="BM44" i="1"/>
  <c r="DX44" i="1" s="1"/>
  <c r="DX113" i="67" s="1"/>
  <c r="BQ44" i="1"/>
  <c r="BQ113" i="67" s="1"/>
  <c r="BR44" i="1"/>
  <c r="BR113" i="67" s="1"/>
  <c r="BU44" i="1"/>
  <c r="BU113" i="67" s="1"/>
  <c r="BV44" i="1"/>
  <c r="BV113" i="67" s="1"/>
  <c r="BW113" i="67"/>
  <c r="DT44" i="1"/>
  <c r="DT113" i="67" s="1"/>
  <c r="DU44" i="1"/>
  <c r="DU113" i="67" s="1"/>
  <c r="DV44" i="1"/>
  <c r="DV113" i="67" s="1"/>
  <c r="DW44" i="1"/>
  <c r="DW113" i="67" s="1"/>
  <c r="AT49" i="1"/>
  <c r="AU49" i="1"/>
  <c r="AU119" i="67" s="1"/>
  <c r="AV49" i="1"/>
  <c r="AV119" i="67" s="1"/>
  <c r="AW49" i="1"/>
  <c r="AW119" i="67" s="1"/>
  <c r="AX49" i="1"/>
  <c r="AX119" i="67" s="1"/>
  <c r="AY49" i="1"/>
  <c r="AZ49" i="1"/>
  <c r="AZ119" i="67" s="1"/>
  <c r="BA49" i="1"/>
  <c r="BA119" i="67" s="1"/>
  <c r="BB49" i="1"/>
  <c r="BB119" i="67" s="1"/>
  <c r="BC49" i="1"/>
  <c r="BC119" i="67" s="1"/>
  <c r="BD49" i="1"/>
  <c r="BD119" i="67" s="1"/>
  <c r="BE49" i="1"/>
  <c r="BE119" i="67" s="1"/>
  <c r="BF49" i="1"/>
  <c r="BG49" i="1"/>
  <c r="BG119" i="67" s="1"/>
  <c r="BH49" i="1"/>
  <c r="BH119" i="67" s="1"/>
  <c r="BI49" i="1"/>
  <c r="BI119" i="67" s="1"/>
  <c r="BJ49" i="1"/>
  <c r="BJ119" i="67" s="1"/>
  <c r="BK49" i="1"/>
  <c r="BK119" i="67" s="1"/>
  <c r="BL49" i="1"/>
  <c r="BL119" i="67" s="1"/>
  <c r="BM49" i="1"/>
  <c r="BM119" i="67" s="1"/>
  <c r="BN49" i="1"/>
  <c r="BN119" i="67" s="1"/>
  <c r="BO49" i="1"/>
  <c r="BO119" i="67" s="1"/>
  <c r="BP49" i="1"/>
  <c r="BP119" i="67" s="1"/>
  <c r="BQ49" i="1"/>
  <c r="BS49" i="1"/>
  <c r="BT49" i="1"/>
  <c r="BT119" i="67" s="1"/>
  <c r="BU49" i="1"/>
  <c r="BU119" i="67" s="1"/>
  <c r="DQ49" i="1"/>
  <c r="DQ119" i="67" s="1"/>
  <c r="AT50" i="1"/>
  <c r="AT120" i="67" s="1"/>
  <c r="AU50" i="1"/>
  <c r="AU120" i="67" s="1"/>
  <c r="AV50" i="1"/>
  <c r="AV120" i="67" s="1"/>
  <c r="AW50" i="1"/>
  <c r="AW120" i="67" s="1"/>
  <c r="AX50" i="1"/>
  <c r="AX120" i="67" s="1"/>
  <c r="AY50" i="1"/>
  <c r="AY120" i="67" s="1"/>
  <c r="AZ50" i="1"/>
  <c r="AZ120" i="67" s="1"/>
  <c r="BA50" i="1"/>
  <c r="BA120" i="67" s="1"/>
  <c r="BB50" i="1"/>
  <c r="BB120" i="67" s="1"/>
  <c r="BC50" i="1"/>
  <c r="BC120" i="67" s="1"/>
  <c r="BD50" i="1"/>
  <c r="BD120" i="67" s="1"/>
  <c r="BE50" i="1"/>
  <c r="BE120" i="67" s="1"/>
  <c r="BF50" i="1"/>
  <c r="BF120" i="67" s="1"/>
  <c r="BG50" i="1"/>
  <c r="BG120" i="67" s="1"/>
  <c r="BH50" i="1"/>
  <c r="BH120" i="67" s="1"/>
  <c r="BI50" i="1"/>
  <c r="BI120" i="67" s="1"/>
  <c r="BJ50" i="1"/>
  <c r="BJ120" i="67" s="1"/>
  <c r="BK50" i="1"/>
  <c r="BK120" i="67" s="1"/>
  <c r="BL50" i="1"/>
  <c r="BL120" i="67" s="1"/>
  <c r="BM50" i="1"/>
  <c r="BM120" i="67" s="1"/>
  <c r="BN50" i="1"/>
  <c r="BN120" i="67" s="1"/>
  <c r="BO50" i="1"/>
  <c r="BO120" i="67" s="1"/>
  <c r="BP50" i="1"/>
  <c r="BP120" i="67" s="1"/>
  <c r="BQ50" i="1"/>
  <c r="BQ120" i="67" s="1"/>
  <c r="BR50" i="1"/>
  <c r="BR120" i="67" s="1"/>
  <c r="BS50" i="1"/>
  <c r="BS120" i="67" s="1"/>
  <c r="BT50" i="1"/>
  <c r="BT120" i="67" s="1"/>
  <c r="BV50" i="1"/>
  <c r="BV120" i="67" s="1"/>
  <c r="BW120" i="67"/>
  <c r="BX120" i="67"/>
  <c r="BY120" i="67"/>
  <c r="BZ120" i="67"/>
  <c r="CB120" i="67"/>
  <c r="CC50" i="1"/>
  <c r="CC120" i="67" s="1"/>
  <c r="DQ50" i="1"/>
  <c r="DQ120" i="67" s="1"/>
  <c r="DR50" i="1"/>
  <c r="DR120" i="67" s="1"/>
  <c r="DS50" i="1"/>
  <c r="DS120" i="67" s="1"/>
  <c r="EC50" i="1"/>
  <c r="EC120" i="67" s="1"/>
  <c r="ED50" i="1"/>
  <c r="ED120" i="67" s="1"/>
  <c r="EE50" i="1"/>
  <c r="EE120" i="67" s="1"/>
  <c r="EF50" i="1"/>
  <c r="EF120" i="67" s="1"/>
  <c r="EG50" i="1"/>
  <c r="EG120" i="67" s="1"/>
  <c r="EH50" i="1"/>
  <c r="EH120" i="67" s="1"/>
  <c r="EI50" i="1"/>
  <c r="EI120" i="67" s="1"/>
  <c r="EJ50" i="1"/>
  <c r="EJ120" i="67" s="1"/>
  <c r="BQ51" i="1"/>
  <c r="DY51" i="1" s="1"/>
  <c r="DY121" i="67" s="1"/>
  <c r="BW51" i="1"/>
  <c r="BW121" i="67" s="1"/>
  <c r="BX51" i="1"/>
  <c r="BY51" i="1"/>
  <c r="BY121" i="67" s="1"/>
  <c r="BZ51" i="1"/>
  <c r="BZ121" i="67" s="1"/>
  <c r="DT51" i="1"/>
  <c r="DT121" i="67" s="1"/>
  <c r="DU51" i="1"/>
  <c r="DU121" i="67" s="1"/>
  <c r="DV51" i="1"/>
  <c r="DV121" i="67" s="1"/>
  <c r="DW51" i="1"/>
  <c r="DW121" i="67" s="1"/>
  <c r="DX51" i="1"/>
  <c r="DX121" i="67" s="1"/>
  <c r="DZ51" i="1"/>
  <c r="DZ121" i="67" s="1"/>
  <c r="BL52" i="1"/>
  <c r="DX52" i="1" s="1"/>
  <c r="DX122" i="67" s="1"/>
  <c r="BW460" i="5"/>
  <c r="BW742" i="67" s="1"/>
  <c r="BY460" i="5"/>
  <c r="BY742" i="67" s="1"/>
  <c r="CB122" i="67"/>
  <c r="CC122" i="67"/>
  <c r="DT52" i="1"/>
  <c r="DT122" i="67" s="1"/>
  <c r="DU52" i="1"/>
  <c r="DU122" i="67" s="1"/>
  <c r="DV52" i="1"/>
  <c r="DV122" i="67" s="1"/>
  <c r="DW52" i="1"/>
  <c r="DW122" i="67" s="1"/>
  <c r="DY52" i="1"/>
  <c r="DY122" i="67" s="1"/>
  <c r="DZ52" i="1"/>
  <c r="DZ122" i="67" s="1"/>
  <c r="AT58" i="1"/>
  <c r="AT128" i="67" s="1"/>
  <c r="AU58" i="1"/>
  <c r="AU128" i="67" s="1"/>
  <c r="AV58" i="1"/>
  <c r="AV128" i="67" s="1"/>
  <c r="AW58" i="1"/>
  <c r="AW128" i="67" s="1"/>
  <c r="DQ58" i="1"/>
  <c r="DQ128" i="67" s="1"/>
  <c r="DR58" i="1"/>
  <c r="DR128" i="67" s="1"/>
  <c r="AT59" i="1"/>
  <c r="AT129" i="67"/>
  <c r="AU59" i="1"/>
  <c r="AU129" i="67" s="1"/>
  <c r="AV59" i="1"/>
  <c r="AV129" i="67" s="1"/>
  <c r="AW59" i="1"/>
  <c r="AW129" i="67" s="1"/>
  <c r="AX59" i="1"/>
  <c r="AX129" i="67" s="1"/>
  <c r="BB59" i="1"/>
  <c r="BB129" i="67" s="1"/>
  <c r="BF59" i="1"/>
  <c r="BF129" i="67" s="1"/>
  <c r="BJ59" i="1"/>
  <c r="BJ129" i="67" s="1"/>
  <c r="BN59" i="1"/>
  <c r="BN129" i="67" s="1"/>
  <c r="BR59" i="1"/>
  <c r="BR129" i="67" s="1"/>
  <c r="BV59" i="1"/>
  <c r="BV129" i="67" s="1"/>
  <c r="BZ59" i="1"/>
  <c r="BZ129" i="67" s="1"/>
  <c r="DQ59" i="1"/>
  <c r="DQ129" i="67" s="1"/>
  <c r="DR59" i="1"/>
  <c r="DR129" i="67" s="1"/>
  <c r="DS59" i="1"/>
  <c r="DS129" i="67" s="1"/>
  <c r="DT59" i="1"/>
  <c r="DT129" i="67" s="1"/>
  <c r="AT60" i="1"/>
  <c r="AT130" i="67"/>
  <c r="AU60" i="1"/>
  <c r="AU130" i="67" s="1"/>
  <c r="AV60" i="1"/>
  <c r="AV130" i="67" s="1"/>
  <c r="AW60" i="1"/>
  <c r="AW130" i="67" s="1"/>
  <c r="AX60" i="1"/>
  <c r="AX130" i="67" s="1"/>
  <c r="BB60" i="1"/>
  <c r="BB130" i="67" s="1"/>
  <c r="BF60" i="1"/>
  <c r="BF130" i="67" s="1"/>
  <c r="BJ60" i="1"/>
  <c r="BJ130" i="67" s="1"/>
  <c r="BN60" i="1"/>
  <c r="BN130" i="67" s="1"/>
  <c r="BR60" i="1"/>
  <c r="BR130" i="67" s="1"/>
  <c r="BV60" i="1"/>
  <c r="BV130" i="67"/>
  <c r="BZ60" i="1"/>
  <c r="BZ130" i="67" s="1"/>
  <c r="DT65" i="1"/>
  <c r="DT135" i="67" s="1"/>
  <c r="DU65" i="1"/>
  <c r="DV65" i="1"/>
  <c r="DV135" i="67" s="1"/>
  <c r="DW65" i="1"/>
  <c r="DX65" i="1"/>
  <c r="DX135" i="67" s="1"/>
  <c r="DY65" i="1"/>
  <c r="DY135" i="67" s="1"/>
  <c r="DZ65" i="1"/>
  <c r="DZ135" i="67" s="1"/>
  <c r="EA65" i="1"/>
  <c r="EA135" i="67" s="1"/>
  <c r="CA222" i="67"/>
  <c r="CA136" i="67"/>
  <c r="DT66" i="1"/>
  <c r="DT136" i="67" s="1"/>
  <c r="DU66" i="1"/>
  <c r="DU136" i="67" s="1"/>
  <c r="DV66" i="1"/>
  <c r="DV136" i="67" s="1"/>
  <c r="DW66" i="1"/>
  <c r="DW136" i="67" s="1"/>
  <c r="DX66" i="1"/>
  <c r="DX136" i="67" s="1"/>
  <c r="DY66" i="1"/>
  <c r="DY136" i="67" s="1"/>
  <c r="DZ66" i="1"/>
  <c r="DZ136" i="67" s="1"/>
  <c r="EA66" i="1"/>
  <c r="EA136" i="67" s="1"/>
  <c r="DT67" i="1"/>
  <c r="DT137" i="67" s="1"/>
  <c r="DU67" i="1"/>
  <c r="DU137" i="67" s="1"/>
  <c r="DV67" i="1"/>
  <c r="DV137" i="67" s="1"/>
  <c r="DW67" i="1"/>
  <c r="DW137" i="67" s="1"/>
  <c r="DX67" i="1"/>
  <c r="DX137" i="67" s="1"/>
  <c r="DY67" i="1"/>
  <c r="DY137" i="67" s="1"/>
  <c r="DZ67" i="1"/>
  <c r="DZ137" i="67" s="1"/>
  <c r="EA67" i="1"/>
  <c r="EA137" i="67" s="1"/>
  <c r="DT68" i="1"/>
  <c r="DT138" i="67" s="1"/>
  <c r="DU68" i="1"/>
  <c r="DU138" i="67" s="1"/>
  <c r="DV68" i="1"/>
  <c r="DV138" i="67" s="1"/>
  <c r="DW68" i="1"/>
  <c r="DW138" i="67" s="1"/>
  <c r="DX68" i="1"/>
  <c r="DX138" i="67" s="1"/>
  <c r="DY68" i="1"/>
  <c r="DY138" i="67" s="1"/>
  <c r="DZ68" i="1"/>
  <c r="DZ138" i="67" s="1"/>
  <c r="EA68" i="1"/>
  <c r="EA138" i="67" s="1"/>
  <c r="AT69" i="1"/>
  <c r="AT75" i="1" s="1"/>
  <c r="AT145" i="67" s="1"/>
  <c r="AU69" i="1"/>
  <c r="AU139" i="67" s="1"/>
  <c r="AV69" i="1"/>
  <c r="AW69" i="1"/>
  <c r="AW139" i="67" s="1"/>
  <c r="AX69" i="1"/>
  <c r="AX139" i="67" s="1"/>
  <c r="AY69" i="1"/>
  <c r="AY139" i="67" s="1"/>
  <c r="AZ69" i="1"/>
  <c r="AZ139" i="67" s="1"/>
  <c r="BA69" i="1"/>
  <c r="BA139" i="67" s="1"/>
  <c r="BB69" i="1"/>
  <c r="BB75" i="1" s="1"/>
  <c r="BB145" i="67" s="1"/>
  <c r="BC69" i="1"/>
  <c r="BC75" i="1" s="1"/>
  <c r="BD69" i="1"/>
  <c r="BD75" i="1" s="1"/>
  <c r="BD145" i="67" s="1"/>
  <c r="BE69" i="1"/>
  <c r="BE75" i="1" s="1"/>
  <c r="BE145" i="67" s="1"/>
  <c r="BF69" i="1"/>
  <c r="BF75" i="1" s="1"/>
  <c r="BF145" i="67" s="1"/>
  <c r="BG69" i="1"/>
  <c r="BH69" i="1"/>
  <c r="BH139" i="67" s="1"/>
  <c r="BI69" i="1"/>
  <c r="BI75" i="1" s="1"/>
  <c r="BI145" i="67" s="1"/>
  <c r="BJ69" i="1"/>
  <c r="BJ139" i="67" s="1"/>
  <c r="BK69" i="1"/>
  <c r="BK139" i="67" s="1"/>
  <c r="BL69" i="1"/>
  <c r="BL75" i="1" s="1"/>
  <c r="BL145" i="67" s="1"/>
  <c r="BM69" i="1"/>
  <c r="BM139" i="67" s="1"/>
  <c r="BN69" i="1"/>
  <c r="BN75" i="1" s="1"/>
  <c r="BN145" i="67" s="1"/>
  <c r="BO69" i="1"/>
  <c r="BP69" i="1"/>
  <c r="BP139" i="67" s="1"/>
  <c r="BQ69" i="1"/>
  <c r="BQ75" i="1" s="1"/>
  <c r="BQ145" i="67" s="1"/>
  <c r="BR69" i="1"/>
  <c r="BS69" i="1"/>
  <c r="BS139" i="67" s="1"/>
  <c r="BT69" i="1"/>
  <c r="BT139" i="67" s="1"/>
  <c r="BU69" i="1"/>
  <c r="BU75" i="1" s="1"/>
  <c r="BU145" i="67" s="1"/>
  <c r="BV69" i="1"/>
  <c r="BV75" i="1" s="1"/>
  <c r="BV145" i="67" s="1"/>
  <c r="BW69" i="1"/>
  <c r="BW139" i="67" s="1"/>
  <c r="BX69" i="1"/>
  <c r="BX139" i="67" s="1"/>
  <c r="BY69" i="1"/>
  <c r="BY75" i="1" s="1"/>
  <c r="BY145" i="67" s="1"/>
  <c r="BZ69" i="1"/>
  <c r="BZ75" i="1" s="1"/>
  <c r="BZ145" i="67" s="1"/>
  <c r="CA140" i="67"/>
  <c r="CB140" i="67"/>
  <c r="DT70" i="1"/>
  <c r="DT140" i="67" s="1"/>
  <c r="DU70" i="1"/>
  <c r="DU140" i="67" s="1"/>
  <c r="DV70" i="1"/>
  <c r="DV140" i="67" s="1"/>
  <c r="DW70" i="1"/>
  <c r="DW140" i="67" s="1"/>
  <c r="DX70" i="1"/>
  <c r="DX140" i="67" s="1"/>
  <c r="DY70" i="1"/>
  <c r="DY140" i="67" s="1"/>
  <c r="DZ70" i="1"/>
  <c r="DZ140" i="67" s="1"/>
  <c r="EA70" i="1"/>
  <c r="EA140" i="67" s="1"/>
  <c r="DT71" i="1"/>
  <c r="DT141" i="67" s="1"/>
  <c r="DU71" i="1"/>
  <c r="DU141" i="67" s="1"/>
  <c r="DV71" i="1"/>
  <c r="DV141" i="67" s="1"/>
  <c r="DW71" i="1"/>
  <c r="DW115" i="1" s="1"/>
  <c r="DW184" i="67" s="1"/>
  <c r="DX71" i="1"/>
  <c r="DX115" i="1" s="1"/>
  <c r="DX184" i="67" s="1"/>
  <c r="DY71" i="1"/>
  <c r="DZ71" i="1"/>
  <c r="EA71" i="1"/>
  <c r="EA141" i="67" s="1"/>
  <c r="CA142" i="67"/>
  <c r="CB142" i="67"/>
  <c r="DT72" i="1"/>
  <c r="DT142" i="67" s="1"/>
  <c r="DU72" i="1"/>
  <c r="DU142" i="67" s="1"/>
  <c r="DV72" i="1"/>
  <c r="DV142" i="67" s="1"/>
  <c r="DW72" i="1"/>
  <c r="DW142" i="67" s="1"/>
  <c r="DX72" i="1"/>
  <c r="DX142" i="67" s="1"/>
  <c r="DY72" i="1"/>
  <c r="DY142" i="67" s="1"/>
  <c r="DZ72" i="1"/>
  <c r="DZ142" i="67" s="1"/>
  <c r="EA72" i="1"/>
  <c r="EA142" i="67" s="1"/>
  <c r="DT73" i="1"/>
  <c r="DT143" i="67" s="1"/>
  <c r="DU73" i="1"/>
  <c r="DU143" i="67" s="1"/>
  <c r="DV73" i="1"/>
  <c r="DV125" i="1" s="1"/>
  <c r="DW73" i="1"/>
  <c r="DW125" i="1" s="1"/>
  <c r="DW192" i="67" s="1"/>
  <c r="DX73" i="1"/>
  <c r="DX125" i="1" s="1"/>
  <c r="DX192" i="67" s="1"/>
  <c r="DY73" i="1"/>
  <c r="DY125" i="1" s="1"/>
  <c r="DZ121" i="1" s="1"/>
  <c r="DZ188" i="67" s="1"/>
  <c r="DZ73" i="1"/>
  <c r="DZ143" i="67" s="1"/>
  <c r="EA73" i="1"/>
  <c r="BR74" i="1"/>
  <c r="BR144" i="67" s="1"/>
  <c r="BS74" i="1"/>
  <c r="BS144" i="67" s="1"/>
  <c r="BT74" i="1"/>
  <c r="BT144" i="67" s="1"/>
  <c r="CA144" i="67"/>
  <c r="DT74" i="1"/>
  <c r="DT144" i="67" s="1"/>
  <c r="DU74" i="1"/>
  <c r="DU144" i="67" s="1"/>
  <c r="DV74" i="1"/>
  <c r="DV144" i="67" s="1"/>
  <c r="DW74" i="1"/>
  <c r="DW144" i="67" s="1"/>
  <c r="DX74" i="1"/>
  <c r="DX144" i="67" s="1"/>
  <c r="DY74" i="1"/>
  <c r="DY144" i="67" s="1"/>
  <c r="DZ74" i="1"/>
  <c r="DZ144" i="67" s="1"/>
  <c r="EA74" i="1"/>
  <c r="EA144" i="67" s="1"/>
  <c r="DT78" i="1"/>
  <c r="DU78" i="1"/>
  <c r="DV78" i="1"/>
  <c r="DW78" i="1"/>
  <c r="DX78" i="1"/>
  <c r="DY78" i="1"/>
  <c r="DY148" i="67" s="1"/>
  <c r="DZ78" i="1"/>
  <c r="DZ148" i="67" s="1"/>
  <c r="EA78" i="1"/>
  <c r="BR79" i="1"/>
  <c r="BR149" i="67" s="1"/>
  <c r="DT79" i="1"/>
  <c r="DT149" i="67" s="1"/>
  <c r="DU79" i="1"/>
  <c r="DU149" i="67" s="1"/>
  <c r="DV79" i="1"/>
  <c r="DV149" i="67" s="1"/>
  <c r="DW79" i="1"/>
  <c r="DW149" i="67" s="1"/>
  <c r="DX79" i="1"/>
  <c r="DX149" i="67" s="1"/>
  <c r="DY79" i="1"/>
  <c r="DY149" i="67" s="1"/>
  <c r="DZ79" i="1"/>
  <c r="DZ149" i="67" s="1"/>
  <c r="EA79" i="1"/>
  <c r="EA149" i="67" s="1"/>
  <c r="BS80" i="1"/>
  <c r="DT80" i="1"/>
  <c r="DU80" i="1"/>
  <c r="DU150" i="67" s="1"/>
  <c r="DV80" i="1"/>
  <c r="DV150" i="67" s="1"/>
  <c r="DW80" i="1"/>
  <c r="DW150" i="67" s="1"/>
  <c r="DX80" i="1"/>
  <c r="DX150" i="67" s="1"/>
  <c r="DY80" i="1"/>
  <c r="DZ80" i="1"/>
  <c r="DZ150" i="67" s="1"/>
  <c r="EA80" i="1"/>
  <c r="EA150" i="67" s="1"/>
  <c r="DT81" i="1"/>
  <c r="DT151" i="67" s="1"/>
  <c r="DU81" i="1"/>
  <c r="DU151" i="67" s="1"/>
  <c r="DV81" i="1"/>
  <c r="DV151" i="67" s="1"/>
  <c r="DW81" i="1"/>
  <c r="DW151" i="67" s="1"/>
  <c r="DX81" i="1"/>
  <c r="DX151" i="67" s="1"/>
  <c r="DY81" i="1"/>
  <c r="DY151" i="67" s="1"/>
  <c r="DZ81" i="1"/>
  <c r="DZ151" i="67" s="1"/>
  <c r="EA81" i="1"/>
  <c r="EA151" i="67" s="1"/>
  <c r="CA152" i="67"/>
  <c r="DT82" i="1"/>
  <c r="DT152" i="67" s="1"/>
  <c r="DU82" i="1"/>
  <c r="DU152" i="67" s="1"/>
  <c r="DV82" i="1"/>
  <c r="DV152" i="67" s="1"/>
  <c r="DW82" i="1"/>
  <c r="DW152" i="67" s="1"/>
  <c r="DX82" i="1"/>
  <c r="DX152" i="67" s="1"/>
  <c r="DY82" i="1"/>
  <c r="DY152" i="67" s="1"/>
  <c r="DZ82" i="1"/>
  <c r="DZ152" i="67" s="1"/>
  <c r="EA82" i="1"/>
  <c r="EA152" i="67" s="1"/>
  <c r="AT83" i="1"/>
  <c r="AT153" i="67" s="1"/>
  <c r="AU83" i="1"/>
  <c r="AV83" i="1"/>
  <c r="AV153" i="67" s="1"/>
  <c r="AW83" i="1"/>
  <c r="AW153" i="67" s="1"/>
  <c r="AX83" i="1"/>
  <c r="AX87" i="1" s="1"/>
  <c r="AX157" i="67" s="1"/>
  <c r="AY83" i="1"/>
  <c r="AZ83" i="1"/>
  <c r="AZ153" i="67" s="1"/>
  <c r="BA83" i="1"/>
  <c r="BB83" i="1"/>
  <c r="BC83" i="1"/>
  <c r="BD83" i="1"/>
  <c r="BD153" i="67" s="1"/>
  <c r="BE83" i="1"/>
  <c r="BE153" i="67" s="1"/>
  <c r="BF83" i="1"/>
  <c r="BF87" i="1" s="1"/>
  <c r="BF157" i="67" s="1"/>
  <c r="BG83" i="1"/>
  <c r="BG87" i="1" s="1"/>
  <c r="BG157" i="67" s="1"/>
  <c r="BH83" i="1"/>
  <c r="BH87" i="1" s="1"/>
  <c r="BH157" i="67" s="1"/>
  <c r="BI83" i="1"/>
  <c r="BI87" i="1" s="1"/>
  <c r="BI157" i="67" s="1"/>
  <c r="BJ83" i="1"/>
  <c r="BJ153" i="67" s="1"/>
  <c r="BK83" i="1"/>
  <c r="BK87" i="1" s="1"/>
  <c r="BL83" i="1"/>
  <c r="BL87" i="1" s="1"/>
  <c r="BM83" i="1"/>
  <c r="BM153" i="67" s="1"/>
  <c r="BN83" i="1"/>
  <c r="BN153" i="67" s="1"/>
  <c r="BO83" i="1"/>
  <c r="BO87" i="1" s="1"/>
  <c r="BO157" i="67" s="1"/>
  <c r="BP83" i="1"/>
  <c r="BP153" i="67" s="1"/>
  <c r="BQ83" i="1"/>
  <c r="BT83" i="1"/>
  <c r="BT87" i="1" s="1"/>
  <c r="BU83" i="1"/>
  <c r="BV83" i="1"/>
  <c r="BV87" i="1" s="1"/>
  <c r="BW83" i="1"/>
  <c r="BW87" i="1" s="1"/>
  <c r="BW157" i="67" s="1"/>
  <c r="BX83" i="1"/>
  <c r="BX153" i="67" s="1"/>
  <c r="BY83" i="1"/>
  <c r="BY87" i="1" s="1"/>
  <c r="BY157" i="67" s="1"/>
  <c r="BZ83" i="1"/>
  <c r="BZ153" i="67" s="1"/>
  <c r="CA154" i="67"/>
  <c r="CB154" i="67"/>
  <c r="DT84" i="1"/>
  <c r="DT154" i="67" s="1"/>
  <c r="DU84" i="1"/>
  <c r="DU154" i="67" s="1"/>
  <c r="DV84" i="1"/>
  <c r="DV154" i="67" s="1"/>
  <c r="DW84" i="1"/>
  <c r="DW154" i="67" s="1"/>
  <c r="DX84" i="1"/>
  <c r="DX154" i="67" s="1"/>
  <c r="DY84" i="1"/>
  <c r="DY154" i="67" s="1"/>
  <c r="DZ84" i="1"/>
  <c r="DZ154" i="67" s="1"/>
  <c r="EA84" i="1"/>
  <c r="EA154" i="67" s="1"/>
  <c r="CA155" i="67"/>
  <c r="DT85" i="1"/>
  <c r="DT155" i="67" s="1"/>
  <c r="DU85" i="1"/>
  <c r="DU155" i="67" s="1"/>
  <c r="DV85" i="1"/>
  <c r="DV155" i="67" s="1"/>
  <c r="DW85" i="1"/>
  <c r="DW155" i="67" s="1"/>
  <c r="DX85" i="1"/>
  <c r="DX155" i="67" s="1"/>
  <c r="DY85" i="1"/>
  <c r="DZ85" i="1"/>
  <c r="EA85" i="1"/>
  <c r="CA156" i="67"/>
  <c r="CB156" i="67"/>
  <c r="DT86" i="1"/>
  <c r="DT156" i="67" s="1"/>
  <c r="DU86" i="1"/>
  <c r="DU156" i="67" s="1"/>
  <c r="DV86" i="1"/>
  <c r="DV156" i="67" s="1"/>
  <c r="DW86" i="1"/>
  <c r="DW156" i="67" s="1"/>
  <c r="DX86" i="1"/>
  <c r="DX156" i="67" s="1"/>
  <c r="DY86" i="1"/>
  <c r="DY156" i="67" s="1"/>
  <c r="DZ86" i="1"/>
  <c r="DZ156" i="67" s="1"/>
  <c r="EA86" i="1"/>
  <c r="EA156" i="67" s="1"/>
  <c r="BX90" i="1"/>
  <c r="BX160" i="67" s="1"/>
  <c r="CA160" i="67"/>
  <c r="DT90" i="1"/>
  <c r="DU90" i="1"/>
  <c r="DU160" i="67" s="1"/>
  <c r="DV90" i="1"/>
  <c r="DV160" i="67" s="1"/>
  <c r="DW90" i="1"/>
  <c r="DW160" i="67" s="1"/>
  <c r="DX90" i="1"/>
  <c r="DX160" i="67" s="1"/>
  <c r="DY90" i="1"/>
  <c r="DY160" i="67" s="1"/>
  <c r="DZ90" i="1"/>
  <c r="DZ160" i="67" s="1"/>
  <c r="AT91" i="1"/>
  <c r="AT161" i="67" s="1"/>
  <c r="AU91" i="1"/>
  <c r="AU161" i="67" s="1"/>
  <c r="AV91" i="1"/>
  <c r="AV161" i="67" s="1"/>
  <c r="AX91" i="1"/>
  <c r="AX95" i="1" s="1"/>
  <c r="AX165" i="67" s="1"/>
  <c r="AY91" i="1"/>
  <c r="AZ91" i="1"/>
  <c r="BB91" i="1"/>
  <c r="BB161" i="67" s="1"/>
  <c r="BV91" i="1"/>
  <c r="BV161" i="67" s="1"/>
  <c r="BZ91" i="1"/>
  <c r="BZ95" i="1" s="1"/>
  <c r="BZ165" i="67" s="1"/>
  <c r="AW92" i="1"/>
  <c r="AW91" i="1" s="1"/>
  <c r="BA92" i="1"/>
  <c r="DU92" i="1" s="1"/>
  <c r="DU162" i="67" s="1"/>
  <c r="BA91" i="1"/>
  <c r="BA162" i="67"/>
  <c r="BC92" i="1"/>
  <c r="BD92" i="1"/>
  <c r="BD91" i="1" s="1"/>
  <c r="BD161" i="67" s="1"/>
  <c r="BE92" i="1"/>
  <c r="DV92" i="1"/>
  <c r="BE162" i="67"/>
  <c r="BF92" i="1"/>
  <c r="BG92" i="1"/>
  <c r="BH92" i="1"/>
  <c r="BH91" i="1" s="1"/>
  <c r="BH161" i="67" s="1"/>
  <c r="BI92" i="1"/>
  <c r="BI91" i="1" s="1"/>
  <c r="BI161" i="67" s="1"/>
  <c r="BJ92" i="1"/>
  <c r="BK92" i="1"/>
  <c r="BK91" i="1" s="1"/>
  <c r="BK95" i="1" s="1"/>
  <c r="BK165" i="67" s="1"/>
  <c r="BL92" i="1"/>
  <c r="BL91" i="1" s="1"/>
  <c r="BL161" i="67" s="1"/>
  <c r="BL162" i="67"/>
  <c r="BM92" i="1"/>
  <c r="BM91" i="1" s="1"/>
  <c r="BM161" i="67" s="1"/>
  <c r="BM162" i="67"/>
  <c r="BN92" i="1"/>
  <c r="BN162" i="67" s="1"/>
  <c r="BO92" i="1"/>
  <c r="BO162" i="67" s="1"/>
  <c r="BP92" i="1"/>
  <c r="BQ92" i="1"/>
  <c r="BQ162" i="67" s="1"/>
  <c r="BR92" i="1"/>
  <c r="BR162" i="67" s="1"/>
  <c r="BS92" i="1"/>
  <c r="BS162" i="67"/>
  <c r="BT92" i="1"/>
  <c r="BT91" i="1" s="1"/>
  <c r="BT161" i="67" s="1"/>
  <c r="BU92" i="1"/>
  <c r="BW92" i="1"/>
  <c r="BW162" i="67"/>
  <c r="BX92" i="1"/>
  <c r="BY92" i="1"/>
  <c r="CA162" i="67"/>
  <c r="BR93" i="1"/>
  <c r="BR163" i="67" s="1"/>
  <c r="BY93" i="1"/>
  <c r="DT93" i="1"/>
  <c r="DT163" i="67" s="1"/>
  <c r="DU93" i="1"/>
  <c r="DU163" i="67" s="1"/>
  <c r="DV93" i="1"/>
  <c r="DV163" i="67" s="1"/>
  <c r="DW93" i="1"/>
  <c r="DW163" i="67" s="1"/>
  <c r="DX93" i="1"/>
  <c r="DX163" i="67" s="1"/>
  <c r="DY93" i="1"/>
  <c r="DY163" i="67" s="1"/>
  <c r="DZ93" i="1"/>
  <c r="DZ163" i="67" s="1"/>
  <c r="BS94" i="1"/>
  <c r="BS164" i="67"/>
  <c r="BT94" i="1"/>
  <c r="BU94" i="1"/>
  <c r="BU164" i="67" s="1"/>
  <c r="BV94" i="1"/>
  <c r="BW94" i="1"/>
  <c r="BW164" i="67" s="1"/>
  <c r="BX94" i="1"/>
  <c r="BX164" i="67" s="1"/>
  <c r="BZ94" i="1"/>
  <c r="BZ164" i="67" s="1"/>
  <c r="DT94" i="1"/>
  <c r="DT164" i="67" s="1"/>
  <c r="DU94" i="1"/>
  <c r="DU164" i="67" s="1"/>
  <c r="DV94" i="1"/>
  <c r="DV164" i="67" s="1"/>
  <c r="DW94" i="1"/>
  <c r="DX94" i="1"/>
  <c r="DX164" i="67" s="1"/>
  <c r="DY94" i="1"/>
  <c r="DY164" i="67" s="1"/>
  <c r="EA94" i="1"/>
  <c r="EA164" i="67" s="1"/>
  <c r="AT101" i="1"/>
  <c r="AU101" i="1"/>
  <c r="AV101" i="1"/>
  <c r="AV171" i="67" s="1"/>
  <c r="AW101" i="1"/>
  <c r="AW104" i="1" s="1"/>
  <c r="AX101" i="1"/>
  <c r="AY101" i="1"/>
  <c r="AY171" i="67" s="1"/>
  <c r="AZ101" i="1"/>
  <c r="AZ171" i="67" s="1"/>
  <c r="BA101" i="1"/>
  <c r="BA171" i="67" s="1"/>
  <c r="BB101" i="1"/>
  <c r="BB171" i="67" s="1"/>
  <c r="BC101" i="1"/>
  <c r="BC171" i="67" s="1"/>
  <c r="BD101" i="1"/>
  <c r="BD171" i="67" s="1"/>
  <c r="BF101" i="1"/>
  <c r="BG101" i="1"/>
  <c r="BG171" i="67" s="1"/>
  <c r="BH101" i="1"/>
  <c r="BH123" i="1" s="1"/>
  <c r="BH190" i="67" s="1"/>
  <c r="BJ101" i="1"/>
  <c r="BK101" i="1"/>
  <c r="BL101" i="1"/>
  <c r="BL123" i="1" s="1"/>
  <c r="BL190" i="67" s="1"/>
  <c r="BN171" i="67"/>
  <c r="BO171" i="67"/>
  <c r="BR123" i="1"/>
  <c r="BR190" i="67" s="1"/>
  <c r="BS171" i="67"/>
  <c r="BU123" i="1"/>
  <c r="BU190" i="67" s="1"/>
  <c r="BV174" i="67"/>
  <c r="BB111" i="1"/>
  <c r="BB180" i="67" s="1"/>
  <c r="BB112" i="1"/>
  <c r="BB181" i="67" s="1"/>
  <c r="BF112" i="1"/>
  <c r="BF181" i="67" s="1"/>
  <c r="BJ112" i="1"/>
  <c r="BJ181" i="67" s="1"/>
  <c r="BN112" i="1"/>
  <c r="BN181" i="67"/>
  <c r="BR112" i="1"/>
  <c r="BR181" i="67" s="1"/>
  <c r="BV112" i="1"/>
  <c r="BV181" i="67" s="1"/>
  <c r="BB115" i="1"/>
  <c r="BC111" i="1" s="1"/>
  <c r="BC115" i="1"/>
  <c r="BD111" i="1" s="1"/>
  <c r="BD180" i="67" s="1"/>
  <c r="BD115" i="1"/>
  <c r="BD184" i="67" s="1"/>
  <c r="BE115" i="1"/>
  <c r="BF115" i="1"/>
  <c r="BF184" i="67" s="1"/>
  <c r="BG115" i="1"/>
  <c r="BG184" i="67" s="1"/>
  <c r="BH115" i="1"/>
  <c r="BI115" i="1"/>
  <c r="BI184" i="67" s="1"/>
  <c r="BJ115" i="1"/>
  <c r="BK111" i="1" s="1"/>
  <c r="BK180" i="67" s="1"/>
  <c r="BK115" i="1"/>
  <c r="BK184" i="67" s="1"/>
  <c r="BL115" i="1"/>
  <c r="BM115" i="1"/>
  <c r="BM184" i="67" s="1"/>
  <c r="BN115" i="1"/>
  <c r="BO115" i="1"/>
  <c r="BO184" i="67" s="1"/>
  <c r="BP115" i="1"/>
  <c r="BP117" i="1" s="1"/>
  <c r="BQ115" i="1"/>
  <c r="BQ117" i="1" s="1"/>
  <c r="BR115" i="1"/>
  <c r="BR184" i="67" s="1"/>
  <c r="BS115" i="1"/>
  <c r="BT111" i="1" s="1"/>
  <c r="BT180" i="67" s="1"/>
  <c r="BT115" i="1"/>
  <c r="BT184" i="67" s="1"/>
  <c r="BU115" i="1"/>
  <c r="BU184" i="67" s="1"/>
  <c r="BV115" i="1"/>
  <c r="BV184" i="67" s="1"/>
  <c r="BW115" i="1"/>
  <c r="BX111" i="1" s="1"/>
  <c r="BX180" i="67" s="1"/>
  <c r="BX115" i="1"/>
  <c r="CB117" i="1" s="1"/>
  <c r="BY115" i="1"/>
  <c r="BZ118" i="1" s="1"/>
  <c r="BB121" i="1"/>
  <c r="BB188" i="67" s="1"/>
  <c r="BB122" i="1"/>
  <c r="BB189" i="67" s="1"/>
  <c r="BF122" i="1"/>
  <c r="BF189" i="67" s="1"/>
  <c r="BJ122" i="1"/>
  <c r="BJ189" i="67" s="1"/>
  <c r="BN122" i="1"/>
  <c r="BN189" i="67" s="1"/>
  <c r="BR122" i="1"/>
  <c r="BR189" i="67" s="1"/>
  <c r="BV122" i="1"/>
  <c r="BV189" i="67" s="1"/>
  <c r="BB125" i="1"/>
  <c r="BC121" i="1" s="1"/>
  <c r="BC188" i="67" s="1"/>
  <c r="BC125" i="1"/>
  <c r="BC192" i="67" s="1"/>
  <c r="BD125" i="1"/>
  <c r="BE121" i="1" s="1"/>
  <c r="BE125" i="1"/>
  <c r="BF121" i="1" s="1"/>
  <c r="BF188" i="67" s="1"/>
  <c r="BF125" i="1"/>
  <c r="BG121" i="1" s="1"/>
  <c r="BG188" i="67" s="1"/>
  <c r="BG125" i="1"/>
  <c r="BG192" i="67" s="1"/>
  <c r="BH125" i="1"/>
  <c r="BH192" i="67" s="1"/>
  <c r="BI125" i="1"/>
  <c r="BJ125" i="1"/>
  <c r="BJ192" i="67" s="1"/>
  <c r="BK125" i="1"/>
  <c r="BL121" i="1" s="1"/>
  <c r="BL188" i="67" s="1"/>
  <c r="BL125" i="1"/>
  <c r="BL192" i="67" s="1"/>
  <c r="BM125" i="1"/>
  <c r="BM192" i="67" s="1"/>
  <c r="BN125" i="1"/>
  <c r="BO121" i="1" s="1"/>
  <c r="BO188" i="67" s="1"/>
  <c r="BO125" i="1"/>
  <c r="BO192" i="67" s="1"/>
  <c r="BP125" i="1"/>
  <c r="BQ125" i="1"/>
  <c r="BQ192" i="67" s="1"/>
  <c r="BR125" i="1"/>
  <c r="BS121" i="1" s="1"/>
  <c r="BS188" i="67" s="1"/>
  <c r="BS125" i="1"/>
  <c r="BS192" i="67" s="1"/>
  <c r="BT125" i="1"/>
  <c r="BU121" i="1" s="1"/>
  <c r="BU188" i="67" s="1"/>
  <c r="BU125" i="1"/>
  <c r="BV125" i="1"/>
  <c r="BW121" i="1" s="1"/>
  <c r="BW188" i="67" s="1"/>
  <c r="BW125" i="1"/>
  <c r="BW192" i="67" s="1"/>
  <c r="BX125" i="1"/>
  <c r="BY125" i="1"/>
  <c r="DU125" i="1"/>
  <c r="DU192" i="67" s="1"/>
  <c r="AY137" i="1"/>
  <c r="AZ137" i="1" s="1"/>
  <c r="BA137" i="1" s="1"/>
  <c r="BA204" i="67" s="1"/>
  <c r="BC137" i="1"/>
  <c r="BG137" i="1"/>
  <c r="BG204" i="67"/>
  <c r="BK137" i="1"/>
  <c r="BL137" i="1"/>
  <c r="BK204" i="67"/>
  <c r="BO137" i="1"/>
  <c r="BP137" i="1" s="1"/>
  <c r="BP204" i="67" s="1"/>
  <c r="BS137" i="1"/>
  <c r="BS204" i="67" s="1"/>
  <c r="BW137" i="1"/>
  <c r="BW204" i="67"/>
  <c r="AY138" i="1"/>
  <c r="BC138" i="1"/>
  <c r="BG138" i="1"/>
  <c r="BG205" i="67" s="1"/>
  <c r="BH138" i="1"/>
  <c r="BK138" i="1"/>
  <c r="BO138" i="1"/>
  <c r="BO205" i="67"/>
  <c r="BS138" i="1"/>
  <c r="BS205" i="67"/>
  <c r="BW138" i="1"/>
  <c r="AY139" i="1"/>
  <c r="AZ139" i="1" s="1"/>
  <c r="BC139" i="1"/>
  <c r="BD139" i="1" s="1"/>
  <c r="BG139" i="1"/>
  <c r="BG206" i="67" s="1"/>
  <c r="BK139" i="1"/>
  <c r="BL139" i="1"/>
  <c r="BK206" i="67"/>
  <c r="BO139" i="1"/>
  <c r="BO206" i="67" s="1"/>
  <c r="BS139" i="1"/>
  <c r="BS60" i="1" s="1"/>
  <c r="BS130" i="67" s="1"/>
  <c r="BS206" i="67"/>
  <c r="BT139" i="1"/>
  <c r="BT60" i="1" s="1"/>
  <c r="BT130" i="67" s="1"/>
  <c r="BW139" i="1"/>
  <c r="BX139" i="1" s="1"/>
  <c r="BW206" i="67"/>
  <c r="AY140" i="1"/>
  <c r="AZ140" i="1" s="1"/>
  <c r="BC140" i="1"/>
  <c r="BD140" i="1" s="1"/>
  <c r="BC207" i="67"/>
  <c r="BD207" i="67"/>
  <c r="BG140" i="1"/>
  <c r="BK140" i="1"/>
  <c r="BO140" i="1"/>
  <c r="BO207" i="67" s="1"/>
  <c r="BR140" i="1"/>
  <c r="BR207" i="67" s="1"/>
  <c r="BW140" i="1"/>
  <c r="BW207" i="67" s="1"/>
  <c r="BX140" i="1"/>
  <c r="CA207" i="67"/>
  <c r="EC207" i="67"/>
  <c r="ED140" i="1"/>
  <c r="ED207" i="67" s="1"/>
  <c r="EE140" i="1"/>
  <c r="EE207" i="67" s="1"/>
  <c r="EF140" i="1"/>
  <c r="EF207" i="67" s="1"/>
  <c r="EG140" i="1"/>
  <c r="EG207" i="67" s="1"/>
  <c r="EH140" i="1"/>
  <c r="EH207" i="67" s="1"/>
  <c r="EI140" i="1"/>
  <c r="EI207" i="67" s="1"/>
  <c r="EJ140" i="1"/>
  <c r="EJ207" i="67" s="1"/>
  <c r="BS141" i="1"/>
  <c r="BT141" i="1" s="1"/>
  <c r="BS208" i="67"/>
  <c r="BW141" i="1"/>
  <c r="BW208" i="67" s="1"/>
  <c r="DU141" i="1"/>
  <c r="DU208" i="67" s="1"/>
  <c r="DV141" i="1"/>
  <c r="DV208" i="67" s="1"/>
  <c r="DW141" i="1"/>
  <c r="DW208" i="67" s="1"/>
  <c r="DX141" i="1"/>
  <c r="DX208" i="67" s="1"/>
  <c r="DY141" i="1"/>
  <c r="DY208" i="67" s="1"/>
  <c r="EB141" i="1"/>
  <c r="EB208" i="67" s="1"/>
  <c r="AY142" i="1"/>
  <c r="AZ142" i="1" s="1"/>
  <c r="BC142" i="1"/>
  <c r="BC209" i="67"/>
  <c r="BD142" i="1"/>
  <c r="BG142" i="1"/>
  <c r="BH142" i="1" s="1"/>
  <c r="BG209" i="67"/>
  <c r="BK142" i="1"/>
  <c r="BK209" i="67" s="1"/>
  <c r="BO142" i="1"/>
  <c r="BP142" i="1" s="1"/>
  <c r="BQ142" i="1" s="1"/>
  <c r="BS142" i="1"/>
  <c r="BS209" i="67" s="1"/>
  <c r="BT142" i="1"/>
  <c r="BW142" i="1"/>
  <c r="BX142" i="1" s="1"/>
  <c r="EB142" i="1"/>
  <c r="EB209" i="67" s="1"/>
  <c r="AY143" i="1"/>
  <c r="AY210" i="67" s="1"/>
  <c r="BC143" i="1"/>
  <c r="BC210" i="67" s="1"/>
  <c r="BG143" i="1"/>
  <c r="BK143" i="1"/>
  <c r="BK210" i="67"/>
  <c r="BL143" i="1"/>
  <c r="BL210" i="67" s="1"/>
  <c r="BO143" i="1"/>
  <c r="BS143" i="1"/>
  <c r="BW143" i="1"/>
  <c r="CA210" i="67"/>
  <c r="AY144" i="1"/>
  <c r="AY211" i="67" s="1"/>
  <c r="BC144" i="1"/>
  <c r="BD144" i="1" s="1"/>
  <c r="BD211" i="67"/>
  <c r="BG144" i="1"/>
  <c r="BH144" i="1" s="1"/>
  <c r="BG211" i="67"/>
  <c r="BK144" i="1"/>
  <c r="BO144" i="1"/>
  <c r="BO211" i="67" s="1"/>
  <c r="BS144" i="1"/>
  <c r="BS211" i="67"/>
  <c r="BW144" i="1"/>
  <c r="BZ144" i="1"/>
  <c r="BZ211" i="67" s="1"/>
  <c r="AX145" i="1"/>
  <c r="AX212" i="67" s="1"/>
  <c r="BB145" i="1"/>
  <c r="BB212" i="67"/>
  <c r="BF145" i="1"/>
  <c r="BJ145" i="1"/>
  <c r="BJ212" i="67" s="1"/>
  <c r="BN145" i="1"/>
  <c r="BV145" i="1"/>
  <c r="BV212" i="67" s="1"/>
  <c r="BZ145" i="1"/>
  <c r="BZ212" i="67"/>
  <c r="AX146" i="1"/>
  <c r="BB146" i="1"/>
  <c r="BB213" i="67"/>
  <c r="BF146" i="1"/>
  <c r="BJ146" i="1"/>
  <c r="BJ213" i="67" s="1"/>
  <c r="BN146" i="1"/>
  <c r="DS146" i="1"/>
  <c r="DS213" i="67"/>
  <c r="DT146" i="1"/>
  <c r="DT213" i="67" s="1"/>
  <c r="AY147" i="1"/>
  <c r="AY214" i="67"/>
  <c r="AZ147" i="1"/>
  <c r="BC147" i="1"/>
  <c r="BG147" i="1"/>
  <c r="BG214" i="67"/>
  <c r="BK147" i="1"/>
  <c r="BO147" i="1"/>
  <c r="BS147" i="1"/>
  <c r="BS214" i="67"/>
  <c r="BT147" i="1"/>
  <c r="BW147" i="1"/>
  <c r="BW214" i="67" s="1"/>
  <c r="AY148" i="1"/>
  <c r="AZ148" i="1" s="1"/>
  <c r="AY215" i="67"/>
  <c r="BC148" i="1"/>
  <c r="BG148" i="1"/>
  <c r="BG215" i="67"/>
  <c r="BK148" i="1"/>
  <c r="BO148" i="1"/>
  <c r="BS148" i="1"/>
  <c r="BT148" i="1" s="1"/>
  <c r="BS215" i="67"/>
  <c r="BW148" i="1"/>
  <c r="AY149" i="1"/>
  <c r="AZ149" i="1" s="1"/>
  <c r="BC149" i="1"/>
  <c r="BG149" i="1"/>
  <c r="BK149" i="1"/>
  <c r="BO149" i="1"/>
  <c r="BS149" i="1"/>
  <c r="BW149" i="1"/>
  <c r="BW216" i="67"/>
  <c r="AY150" i="1"/>
  <c r="BC150" i="1"/>
  <c r="BG150" i="1"/>
  <c r="BK150" i="1"/>
  <c r="BO150" i="1"/>
  <c r="BR150" i="1"/>
  <c r="BR217" i="67" s="1"/>
  <c r="BS150" i="1"/>
  <c r="BV150" i="1"/>
  <c r="BZ150" i="1"/>
  <c r="AY151" i="1"/>
  <c r="BC151" i="1"/>
  <c r="BD151" i="1" s="1"/>
  <c r="BC218" i="67"/>
  <c r="BG151" i="1"/>
  <c r="BK151" i="1"/>
  <c r="BO151" i="1"/>
  <c r="BP151" i="1" s="1"/>
  <c r="BO218" i="67"/>
  <c r="BR151" i="1"/>
  <c r="BR146" i="1" s="1"/>
  <c r="BR213" i="67" s="1"/>
  <c r="BW151" i="1"/>
  <c r="BW218" i="67"/>
  <c r="CA218" i="67"/>
  <c r="AY155" i="1"/>
  <c r="BC155" i="1"/>
  <c r="BG155" i="1"/>
  <c r="BK155" i="1"/>
  <c r="BK222" i="67" s="1"/>
  <c r="BL155" i="1"/>
  <c r="BO155" i="1"/>
  <c r="BR155" i="1"/>
  <c r="BW155" i="1"/>
  <c r="AY156" i="1"/>
  <c r="AZ156" i="1" s="1"/>
  <c r="BC156" i="1"/>
  <c r="BC223" i="67" s="1"/>
  <c r="BG156" i="1"/>
  <c r="BG223" i="67" s="1"/>
  <c r="BH156" i="1"/>
  <c r="BK156" i="1"/>
  <c r="BL156" i="1" s="1"/>
  <c r="BO156" i="1"/>
  <c r="BS156" i="1"/>
  <c r="BV156" i="1"/>
  <c r="CA223" i="67"/>
  <c r="AY157" i="1"/>
  <c r="BC157" i="1"/>
  <c r="BG157" i="1"/>
  <c r="BG224" i="67" s="1"/>
  <c r="BK157" i="1"/>
  <c r="BK224" i="67"/>
  <c r="BL157" i="1"/>
  <c r="BO157" i="1"/>
  <c r="BS157" i="1"/>
  <c r="BW157" i="1"/>
  <c r="AY158" i="1"/>
  <c r="BC158" i="1"/>
  <c r="BC122" i="1" s="1"/>
  <c r="BG158" i="1"/>
  <c r="BK158" i="1"/>
  <c r="BO158" i="1"/>
  <c r="BS158" i="1"/>
  <c r="BW158" i="1"/>
  <c r="BS159" i="1"/>
  <c r="BW159" i="1"/>
  <c r="DU159" i="1"/>
  <c r="DU226" i="67" s="1"/>
  <c r="DV159" i="1"/>
  <c r="DV226" i="67" s="1"/>
  <c r="DW159" i="1"/>
  <c r="DW226" i="67"/>
  <c r="DX159" i="1"/>
  <c r="DX226" i="67" s="1"/>
  <c r="DY159" i="1"/>
  <c r="DY226" i="67"/>
  <c r="EB159" i="1"/>
  <c r="EB226" i="67" s="1"/>
  <c r="AY160" i="1"/>
  <c r="AY227" i="67" s="1"/>
  <c r="BC160" i="1"/>
  <c r="BG160" i="1"/>
  <c r="BK160" i="1"/>
  <c r="BK227" i="67" s="1"/>
  <c r="BO160" i="1"/>
  <c r="BT160" i="1"/>
  <c r="BV160" i="1"/>
  <c r="BZ160" i="1"/>
  <c r="BZ227" i="67" s="1"/>
  <c r="AX161" i="1"/>
  <c r="AX228" i="67"/>
  <c r="BB161" i="1"/>
  <c r="BB228" i="67" s="1"/>
  <c r="BF161" i="1"/>
  <c r="BF228" i="67"/>
  <c r="BJ161" i="1"/>
  <c r="BJ228" i="67" s="1"/>
  <c r="BN161" i="1"/>
  <c r="BN228" i="67" s="1"/>
  <c r="DS161" i="1"/>
  <c r="DS228" i="67"/>
  <c r="DT161" i="1"/>
  <c r="DT228" i="67" s="1"/>
  <c r="AY164" i="1"/>
  <c r="AY231" i="67" s="1"/>
  <c r="BC164" i="1"/>
  <c r="BG164" i="1"/>
  <c r="BK164" i="1"/>
  <c r="BK231" i="67" s="1"/>
  <c r="BO164" i="1"/>
  <c r="BR164" i="1"/>
  <c r="BR196" i="1" s="1"/>
  <c r="BV164" i="1"/>
  <c r="BW164" i="1"/>
  <c r="BZ164" i="1"/>
  <c r="AY165" i="1"/>
  <c r="AY232" i="67"/>
  <c r="AZ165" i="1"/>
  <c r="BC165" i="1"/>
  <c r="BC232" i="67" s="1"/>
  <c r="BG165" i="1"/>
  <c r="BK165" i="1"/>
  <c r="BK232" i="67" s="1"/>
  <c r="BO165" i="1"/>
  <c r="BO232" i="67"/>
  <c r="BP165" i="1"/>
  <c r="DY165" i="1" s="1"/>
  <c r="BY165" i="1"/>
  <c r="BY232" i="67" s="1"/>
  <c r="DZ165" i="1"/>
  <c r="DZ232" i="67"/>
  <c r="EB165" i="1"/>
  <c r="EB232" i="67"/>
  <c r="AY166" i="1"/>
  <c r="AZ166" i="1" s="1"/>
  <c r="BC166" i="1"/>
  <c r="BG166" i="1"/>
  <c r="BK166" i="1"/>
  <c r="BO166" i="1"/>
  <c r="DZ166" i="1"/>
  <c r="DZ233" i="67" s="1"/>
  <c r="EA166" i="1"/>
  <c r="EA233" i="67"/>
  <c r="EB166" i="1"/>
  <c r="EB233" i="67" s="1"/>
  <c r="AY167" i="1"/>
  <c r="BC167" i="1"/>
  <c r="BG167" i="1"/>
  <c r="BK167" i="1"/>
  <c r="BK234" i="67" s="1"/>
  <c r="BO167" i="1"/>
  <c r="BO234" i="67" s="1"/>
  <c r="DZ167" i="1"/>
  <c r="DZ234" i="67" s="1"/>
  <c r="EA167" i="1"/>
  <c r="EA234" i="67" s="1"/>
  <c r="EB167" i="1"/>
  <c r="AX168" i="1"/>
  <c r="AX235" i="67" s="1"/>
  <c r="BB168" i="1"/>
  <c r="BB235" i="67" s="1"/>
  <c r="BF168" i="1"/>
  <c r="BF235" i="67" s="1"/>
  <c r="BJ168" i="1"/>
  <c r="BJ235" i="67" s="1"/>
  <c r="BN168" i="1"/>
  <c r="BN235" i="67"/>
  <c r="BR168" i="1"/>
  <c r="BR235" i="67" s="1"/>
  <c r="DS168" i="1"/>
  <c r="DS235" i="67"/>
  <c r="DT168" i="1"/>
  <c r="DT235" i="67" s="1"/>
  <c r="AY172" i="1"/>
  <c r="AY239" i="67" s="1"/>
  <c r="AZ172" i="1"/>
  <c r="BC172" i="1"/>
  <c r="BC239" i="67" s="1"/>
  <c r="BG172" i="1"/>
  <c r="BK172" i="1"/>
  <c r="BO172" i="1"/>
  <c r="DZ172" i="1"/>
  <c r="DZ239" i="67"/>
  <c r="EA172" i="1"/>
  <c r="EA239" i="67"/>
  <c r="EB172" i="1"/>
  <c r="EB239" i="67" s="1"/>
  <c r="AX178" i="1"/>
  <c r="AX245" i="67" s="1"/>
  <c r="BB178" i="1"/>
  <c r="BB245" i="67"/>
  <c r="BF178" i="1"/>
  <c r="BF245" i="67" s="1"/>
  <c r="BJ178" i="1"/>
  <c r="BJ245" i="67"/>
  <c r="BN178" i="1"/>
  <c r="BN245" i="67" s="1"/>
  <c r="BR178" i="1"/>
  <c r="BR245" i="67" s="1"/>
  <c r="BV178" i="1"/>
  <c r="BV245" i="67"/>
  <c r="BZ178" i="1"/>
  <c r="BZ245" i="67" s="1"/>
  <c r="DS178" i="1"/>
  <c r="DS245" i="67" s="1"/>
  <c r="DT178" i="1"/>
  <c r="DT245" i="67" s="1"/>
  <c r="AY187" i="1"/>
  <c r="AZ187" i="1"/>
  <c r="AY254" i="67"/>
  <c r="BC187" i="1"/>
  <c r="BC254" i="67" s="1"/>
  <c r="BG187" i="1"/>
  <c r="BK187" i="1"/>
  <c r="BO187" i="1"/>
  <c r="BP187" i="1" s="1"/>
  <c r="DZ187" i="1"/>
  <c r="DZ254" i="67" s="1"/>
  <c r="EA187" i="1"/>
  <c r="EA254" i="67" s="1"/>
  <c r="AY188" i="1"/>
  <c r="BC188" i="1"/>
  <c r="BG188" i="1"/>
  <c r="BK188" i="1"/>
  <c r="BO188" i="1"/>
  <c r="BO255" i="67" s="1"/>
  <c r="DZ188" i="1"/>
  <c r="DZ255" i="67" s="1"/>
  <c r="EA188" i="1"/>
  <c r="EA255" i="67" s="1"/>
  <c r="AY189" i="1"/>
  <c r="AZ189" i="1" s="1"/>
  <c r="BA189" i="1"/>
  <c r="AY256" i="67"/>
  <c r="AZ256" i="67"/>
  <c r="BC189" i="1"/>
  <c r="BC256" i="67"/>
  <c r="BG189" i="1"/>
  <c r="BK189" i="1"/>
  <c r="BK256" i="67" s="1"/>
  <c r="BO189" i="1"/>
  <c r="DZ189" i="1"/>
  <c r="DZ256" i="67" s="1"/>
  <c r="EA189" i="1"/>
  <c r="EA256" i="67" s="1"/>
  <c r="BR191" i="1"/>
  <c r="BS191" i="1" s="1"/>
  <c r="BT191" i="1" s="1"/>
  <c r="BU191" i="1" s="1"/>
  <c r="DS191" i="1"/>
  <c r="DS258" i="67" s="1"/>
  <c r="AT193" i="1"/>
  <c r="AT260" i="67" s="1"/>
  <c r="AU193" i="1"/>
  <c r="AU260" i="67" s="1"/>
  <c r="AV193" i="1"/>
  <c r="AV260" i="67" s="1"/>
  <c r="AW193" i="1"/>
  <c r="AW260" i="67" s="1"/>
  <c r="AX193" i="1"/>
  <c r="AX260" i="67" s="1"/>
  <c r="AY193" i="1"/>
  <c r="AY260" i="67" s="1"/>
  <c r="AZ193" i="1"/>
  <c r="AZ260" i="67" s="1"/>
  <c r="BA193" i="1"/>
  <c r="BA260" i="67" s="1"/>
  <c r="BB193" i="1"/>
  <c r="BB260" i="67" s="1"/>
  <c r="BC193" i="1"/>
  <c r="BC260" i="67" s="1"/>
  <c r="BD193" i="1"/>
  <c r="BD260" i="67" s="1"/>
  <c r="BE193" i="1"/>
  <c r="BE260" i="67" s="1"/>
  <c r="BF193" i="1"/>
  <c r="BF260" i="67" s="1"/>
  <c r="BG193" i="1"/>
  <c r="BG260" i="67"/>
  <c r="BH193" i="1"/>
  <c r="BH260" i="67" s="1"/>
  <c r="BI193" i="1"/>
  <c r="BI260" i="67"/>
  <c r="DX193" i="1"/>
  <c r="AT194" i="1"/>
  <c r="AT261" i="67" s="1"/>
  <c r="AU194" i="1"/>
  <c r="AU261" i="67" s="1"/>
  <c r="AV194" i="1"/>
  <c r="AV261" i="67" s="1"/>
  <c r="AW194" i="1"/>
  <c r="AW261" i="67" s="1"/>
  <c r="AX194" i="1"/>
  <c r="AX261" i="67" s="1"/>
  <c r="AY194" i="1"/>
  <c r="AY261" i="67" s="1"/>
  <c r="AZ194" i="1"/>
  <c r="AZ261" i="67" s="1"/>
  <c r="BM194" i="1"/>
  <c r="BM261" i="67" s="1"/>
  <c r="BZ194" i="1"/>
  <c r="BZ261" i="67" s="1"/>
  <c r="DQ194" i="1"/>
  <c r="DQ261" i="67" s="1"/>
  <c r="DR194" i="1"/>
  <c r="DR261" i="67" s="1"/>
  <c r="DS194" i="1"/>
  <c r="DS261" i="67" s="1"/>
  <c r="DT194" i="1"/>
  <c r="DT261" i="67" s="1"/>
  <c r="AT196" i="1"/>
  <c r="AT263" i="67"/>
  <c r="AU196" i="1"/>
  <c r="AU263" i="67" s="1"/>
  <c r="AV196" i="1"/>
  <c r="AV263" i="67"/>
  <c r="AW196" i="1"/>
  <c r="AW263" i="67" s="1"/>
  <c r="AX196" i="1"/>
  <c r="AX263" i="67"/>
  <c r="BB196" i="1"/>
  <c r="BB263" i="67" s="1"/>
  <c r="BF196" i="1"/>
  <c r="BF263" i="67" s="1"/>
  <c r="BJ196" i="1"/>
  <c r="BJ263" i="67"/>
  <c r="BN196" i="1"/>
  <c r="BN263" i="67" s="1"/>
  <c r="BR263" i="67"/>
  <c r="BV196" i="1"/>
  <c r="BV263" i="67" s="1"/>
  <c r="DQ196" i="1"/>
  <c r="DQ263" i="67" s="1"/>
  <c r="DR196" i="1"/>
  <c r="DR263" i="67"/>
  <c r="DS196" i="1"/>
  <c r="DS263" i="67" s="1"/>
  <c r="DT196" i="1"/>
  <c r="DT263" i="67" s="1"/>
  <c r="J11" i="30"/>
  <c r="BY17" i="67"/>
  <c r="BW48" i="1"/>
  <c r="BW118" i="67" s="1"/>
  <c r="BX113" i="67"/>
  <c r="BR472" i="5"/>
  <c r="BR754" i="67" s="1"/>
  <c r="BW196" i="1"/>
  <c r="BW263" i="67" s="1"/>
  <c r="BG196" i="1"/>
  <c r="BG263" i="67" s="1"/>
  <c r="BL189" i="1"/>
  <c r="BM189" i="1" s="1"/>
  <c r="BM256" i="67" s="1"/>
  <c r="BA256" i="67"/>
  <c r="BW178" i="1"/>
  <c r="BW245" i="67" s="1"/>
  <c r="BK178" i="1"/>
  <c r="BK245" i="67" s="1"/>
  <c r="BP167" i="1"/>
  <c r="BX164" i="1"/>
  <c r="BP164" i="1"/>
  <c r="AZ164" i="1"/>
  <c r="BX158" i="1"/>
  <c r="BH157" i="1"/>
  <c r="BI157" i="1" s="1"/>
  <c r="BI178" i="1" s="1"/>
  <c r="BI245" i="67" s="1"/>
  <c r="BD156" i="1"/>
  <c r="BE156" i="1" s="1"/>
  <c r="BE223" i="67" s="1"/>
  <c r="BX151" i="1"/>
  <c r="BX149" i="1"/>
  <c r="BH148" i="1"/>
  <c r="BX147" i="1"/>
  <c r="BH147" i="1"/>
  <c r="BH214" i="67" s="1"/>
  <c r="BG146" i="1"/>
  <c r="BG58" i="1" s="1"/>
  <c r="BG128" i="67" s="1"/>
  <c r="BP144" i="1"/>
  <c r="BE144" i="1"/>
  <c r="BL142" i="1"/>
  <c r="BM142" i="1" s="1"/>
  <c r="BE140" i="1"/>
  <c r="DV140" i="1" s="1"/>
  <c r="DV207" i="67" s="1"/>
  <c r="BL138" i="1"/>
  <c r="BL205" i="67" s="1"/>
  <c r="BQ137" i="1"/>
  <c r="BQ204" i="67" s="1"/>
  <c r="BO122" i="1"/>
  <c r="DX92" i="1"/>
  <c r="DX162" i="67" s="1"/>
  <c r="DT92" i="1"/>
  <c r="DT162" i="67" s="1"/>
  <c r="BR91" i="1"/>
  <c r="BR161" i="67" s="1"/>
  <c r="BR83" i="1"/>
  <c r="EB72" i="1"/>
  <c r="EB142" i="67" s="1"/>
  <c r="DT58" i="1"/>
  <c r="DT128" i="67" s="1"/>
  <c r="DS58" i="1"/>
  <c r="DS128" i="67" s="1"/>
  <c r="BC161" i="1"/>
  <c r="BC228" i="67" s="1"/>
  <c r="AY145" i="1"/>
  <c r="BI121" i="1"/>
  <c r="BI188" i="67" s="1"/>
  <c r="BL112" i="1"/>
  <c r="BL181" i="67" s="1"/>
  <c r="C12" i="33"/>
  <c r="BW60" i="1"/>
  <c r="BW130" i="67" s="1"/>
  <c r="BO60" i="1"/>
  <c r="BO130" i="67"/>
  <c r="BK60" i="1"/>
  <c r="BK130" i="67" s="1"/>
  <c r="BC60" i="1"/>
  <c r="BC130" i="67" s="1"/>
  <c r="BW59" i="1"/>
  <c r="BW129" i="67" s="1"/>
  <c r="BO59" i="1"/>
  <c r="BO129" i="67" s="1"/>
  <c r="BK59" i="1"/>
  <c r="BK129" i="67" s="1"/>
  <c r="BC59" i="1"/>
  <c r="BC129" i="67" s="1"/>
  <c r="BS43" i="1"/>
  <c r="BS112" i="67" s="1"/>
  <c r="BK43" i="1"/>
  <c r="BK112" i="67" s="1"/>
  <c r="BG43" i="1"/>
  <c r="BG112" i="67" s="1"/>
  <c r="CA682" i="67"/>
  <c r="DU189" i="1"/>
  <c r="DU256" i="67" s="1"/>
  <c r="DY232" i="67"/>
  <c r="BJ152" i="1"/>
  <c r="BB152" i="1"/>
  <c r="BB177" i="1" s="1"/>
  <c r="BB179" i="1" s="1"/>
  <c r="BB246" i="67" s="1"/>
  <c r="BR145" i="1"/>
  <c r="BT121" i="1"/>
  <c r="BT188" i="67" s="1"/>
  <c r="BH121" i="1"/>
  <c r="BH188" i="67" s="1"/>
  <c r="BS112" i="1"/>
  <c r="BS181" i="67" s="1"/>
  <c r="BK112" i="1"/>
  <c r="BG112" i="1"/>
  <c r="BG181" i="67" s="1"/>
  <c r="BW91" i="1"/>
  <c r="BW95" i="1" s="1"/>
  <c r="BW165" i="67" s="1"/>
  <c r="BS91" i="1"/>
  <c r="BO91" i="1"/>
  <c r="BJ58" i="1"/>
  <c r="BJ128" i="67" s="1"/>
  <c r="BB58" i="1"/>
  <c r="BB128" i="67" s="1"/>
  <c r="EC652" i="67"/>
  <c r="BR377" i="67"/>
  <c r="DZ344" i="5"/>
  <c r="EA469" i="5"/>
  <c r="EA751" i="67" s="1"/>
  <c r="DZ140" i="5"/>
  <c r="BR342" i="67"/>
  <c r="CC805" i="67"/>
  <c r="CB805" i="67"/>
  <c r="EE395" i="67"/>
  <c r="F17" i="33"/>
  <c r="G17" i="33" s="1"/>
  <c r="EB70" i="1"/>
  <c r="BY139" i="1"/>
  <c r="BY60" i="1" s="1"/>
  <c r="BY130" i="67" s="1"/>
  <c r="BG213" i="67"/>
  <c r="BI147" i="1"/>
  <c r="DW147" i="1" s="1"/>
  <c r="BD218" i="67"/>
  <c r="BE151" i="1"/>
  <c r="BH178" i="1"/>
  <c r="BH245" i="67" s="1"/>
  <c r="BH59" i="1"/>
  <c r="BH129" i="67" s="1"/>
  <c r="BL256" i="67"/>
  <c r="BJ170" i="1"/>
  <c r="BJ237" i="67" s="1"/>
  <c r="BR58" i="1"/>
  <c r="BR128" i="67" s="1"/>
  <c r="BL209" i="67"/>
  <c r="BP211" i="67"/>
  <c r="BQ144" i="1"/>
  <c r="DY144" i="1" s="1"/>
  <c r="DY211" i="67" s="1"/>
  <c r="BD223" i="67"/>
  <c r="BP231" i="67"/>
  <c r="BQ164" i="1"/>
  <c r="F41" i="33"/>
  <c r="R8" i="1"/>
  <c r="R4" i="67" s="1"/>
  <c r="S8" i="1"/>
  <c r="S4" i="67" s="1"/>
  <c r="U8" i="1"/>
  <c r="U4" i="67" s="1"/>
  <c r="BW161" i="67"/>
  <c r="BR212" i="67"/>
  <c r="BR152" i="1"/>
  <c r="BO189" i="67"/>
  <c r="BM138" i="1"/>
  <c r="BL43" i="1"/>
  <c r="BL112" i="67" s="1"/>
  <c r="BQ209" i="67"/>
  <c r="BX214" i="67"/>
  <c r="BY147" i="1"/>
  <c r="EA147" i="1" s="1"/>
  <c r="BX216" i="67"/>
  <c r="BY149" i="1"/>
  <c r="BY216" i="67" s="1"/>
  <c r="BX225" i="67"/>
  <c r="BX122" i="1"/>
  <c r="BX189" i="67" s="1"/>
  <c r="BY158" i="1"/>
  <c r="BY225" i="67" s="1"/>
  <c r="BK181" i="67"/>
  <c r="BB219" i="67"/>
  <c r="BB170" i="1"/>
  <c r="BB237" i="67" s="1"/>
  <c r="AY212" i="67"/>
  <c r="BC189" i="67"/>
  <c r="AZ207" i="67"/>
  <c r="BA140" i="1"/>
  <c r="BA207" i="67" s="1"/>
  <c r="BY151" i="1"/>
  <c r="BY218" i="67"/>
  <c r="AZ231" i="67"/>
  <c r="BA164" i="1"/>
  <c r="BA231" i="67" s="1"/>
  <c r="BY164" i="1"/>
  <c r="DX138" i="1"/>
  <c r="DX205" i="67" s="1"/>
  <c r="BE218" i="67"/>
  <c r="BY214" i="67"/>
  <c r="DU140" i="1"/>
  <c r="DU207" i="67" s="1"/>
  <c r="BQ211" i="67"/>
  <c r="BI224" i="67"/>
  <c r="BI112" i="1"/>
  <c r="BI59" i="1"/>
  <c r="BI129" i="67" s="1"/>
  <c r="DW214" i="67"/>
  <c r="BY206" i="67"/>
  <c r="EA139" i="1"/>
  <c r="T16" i="32" s="1"/>
  <c r="BY196" i="1"/>
  <c r="BY263" i="67" s="1"/>
  <c r="EA158" i="1"/>
  <c r="EA225" i="67" s="1"/>
  <c r="BR219" i="67"/>
  <c r="BR177" i="1"/>
  <c r="BR244" i="67" s="1"/>
  <c r="BM209" i="67"/>
  <c r="BI214" i="67"/>
  <c r="BI181" i="67"/>
  <c r="DX43" i="1"/>
  <c r="DX112" i="67" s="1"/>
  <c r="EA206" i="67"/>
  <c r="ED694" i="67"/>
  <c r="BS342" i="67"/>
  <c r="DY130" i="5"/>
  <c r="DY838" i="67"/>
  <c r="CB302" i="67"/>
  <c r="BV353" i="67"/>
  <c r="BX382" i="67"/>
  <c r="BW384" i="67"/>
  <c r="BS364" i="67"/>
  <c r="BX364" i="67"/>
  <c r="CB804" i="67"/>
  <c r="DZ382" i="67"/>
  <c r="EF395" i="67"/>
  <c r="BR382" i="67"/>
  <c r="BT343" i="67"/>
  <c r="DZ128" i="5"/>
  <c r="DZ838" i="67"/>
  <c r="CB579" i="67"/>
  <c r="BY547" i="67"/>
  <c r="BX540" i="67"/>
  <c r="BZ511" i="67"/>
  <c r="ED395" i="67"/>
  <c r="EC650" i="67"/>
  <c r="BU586" i="67"/>
  <c r="BT518" i="67"/>
  <c r="BY586" i="67"/>
  <c r="BT540" i="67"/>
  <c r="DY17" i="1"/>
  <c r="DY13" i="67" s="1"/>
  <c r="CB651" i="67"/>
  <c r="CC547" i="67"/>
  <c r="BW540" i="67"/>
  <c r="CB518" i="67"/>
  <c r="BY342" i="67"/>
  <c r="EF391" i="67"/>
  <c r="EC838" i="67"/>
  <c r="ED127" i="5"/>
  <c r="BW579" i="67"/>
  <c r="DZ348" i="67"/>
  <c r="BS348" i="67"/>
  <c r="BV382" i="67"/>
  <c r="BV385" i="67"/>
  <c r="BY579" i="67"/>
  <c r="CC586" i="67"/>
  <c r="CC467" i="5"/>
  <c r="CC749" i="67" s="1"/>
  <c r="EC662" i="67"/>
  <c r="CB540" i="67"/>
  <c r="BU540" i="67"/>
  <c r="BU547" i="67"/>
  <c r="BV348" i="67"/>
  <c r="CB547" i="67"/>
  <c r="BX547" i="67"/>
  <c r="CC511" i="67"/>
  <c r="BY511" i="67"/>
  <c r="EJ391" i="67"/>
  <c r="BZ586" i="67"/>
  <c r="BV586" i="67"/>
  <c r="BZ563" i="67"/>
  <c r="BX518" i="67"/>
  <c r="CC579" i="67"/>
  <c r="CA563" i="67"/>
  <c r="BW563" i="67"/>
  <c r="BS563" i="67"/>
  <c r="BZ547" i="67"/>
  <c r="BV547" i="67"/>
  <c r="CC540" i="67"/>
  <c r="BY540" i="67"/>
  <c r="CC518" i="67"/>
  <c r="BY518" i="67"/>
  <c r="BU518" i="67"/>
  <c r="CA511" i="67"/>
  <c r="BW511" i="67"/>
  <c r="EG391" i="67"/>
  <c r="CB586" i="67"/>
  <c r="CC563" i="67"/>
  <c r="BY563" i="67"/>
  <c r="BU563" i="67"/>
  <c r="CA540" i="67"/>
  <c r="CA518" i="67"/>
  <c r="BW518" i="67"/>
  <c r="BS633" i="67"/>
  <c r="EE391" i="67"/>
  <c r="CA586" i="67"/>
  <c r="BW586" i="67"/>
  <c r="BS586" i="67"/>
  <c r="BZ579" i="67"/>
  <c r="CB563" i="67"/>
  <c r="BX563" i="67"/>
  <c r="BT563" i="67"/>
  <c r="CA547" i="67"/>
  <c r="BW547" i="67"/>
  <c r="BZ540" i="67"/>
  <c r="BZ518" i="67"/>
  <c r="BV518" i="67"/>
  <c r="CB511" i="67"/>
  <c r="BX511" i="67"/>
  <c r="EH391" i="67"/>
  <c r="ED391" i="67"/>
  <c r="BU348" i="67"/>
  <c r="BT348" i="67"/>
  <c r="EH393" i="67"/>
  <c r="EH395" i="67"/>
  <c r="BV383" i="67"/>
  <c r="EB842" i="67"/>
  <c r="EB825" i="67"/>
  <c r="BV386" i="67"/>
  <c r="BV388" i="67"/>
  <c r="BR384" i="67"/>
  <c r="BS382" i="67"/>
  <c r="BR383" i="67"/>
  <c r="BR375" i="67"/>
  <c r="BS373" i="67"/>
  <c r="EB391" i="67"/>
  <c r="EA344" i="67"/>
  <c r="EA391" i="67"/>
  <c r="EA343" i="67"/>
  <c r="EA140" i="5"/>
  <c r="EA914" i="67" s="1"/>
  <c r="BX343" i="67"/>
  <c r="BX346" i="67"/>
  <c r="BX342" i="67"/>
  <c r="BS346" i="67"/>
  <c r="EC681" i="67"/>
  <c r="BW375" i="67"/>
  <c r="EC682" i="67"/>
  <c r="EA128" i="5"/>
  <c r="EA902" i="67" s="1"/>
  <c r="CA27" i="67"/>
  <c r="CA194" i="1"/>
  <c r="CA261" i="67" s="1"/>
  <c r="CA752" i="67"/>
  <c r="CB749" i="67"/>
  <c r="EF393" i="67"/>
  <c r="CB752" i="67"/>
  <c r="CB27" i="67"/>
  <c r="EC694" i="67"/>
  <c r="EB19" i="1"/>
  <c r="EB15" i="67" s="1"/>
  <c r="EB128" i="5"/>
  <c r="EA838" i="67"/>
  <c r="DZ130" i="5"/>
  <c r="DZ841" i="67" s="1"/>
  <c r="DZ114" i="5"/>
  <c r="DZ825" i="67" s="1"/>
  <c r="EA352" i="67"/>
  <c r="EC842" i="67"/>
  <c r="EB469" i="5"/>
  <c r="EB751" i="67" s="1"/>
  <c r="BR343" i="67"/>
  <c r="BR368" i="67"/>
  <c r="CB763" i="67"/>
  <c r="EB838" i="67"/>
  <c r="EC128" i="5"/>
  <c r="DY765" i="67"/>
  <c r="DY469" i="5"/>
  <c r="DY751" i="67" s="1"/>
  <c r="BT342" i="67"/>
  <c r="ED61" i="5"/>
  <c r="ED63" i="5"/>
  <c r="CA703" i="67"/>
  <c r="CB656" i="67"/>
  <c r="CA28" i="67"/>
  <c r="EC693" i="67"/>
  <c r="BW374" i="67"/>
  <c r="BT382" i="67"/>
  <c r="BS385" i="67"/>
  <c r="BU366" i="67"/>
  <c r="BR385" i="67"/>
  <c r="BR388" i="67"/>
  <c r="BS343" i="67"/>
  <c r="BR370" i="67"/>
  <c r="BR367" i="67"/>
  <c r="BS375" i="67"/>
  <c r="BW376" i="67"/>
  <c r="BW379" i="67"/>
  <c r="BR373" i="67"/>
  <c r="BR374" i="67"/>
  <c r="ED131" i="5"/>
  <c r="EE131" i="5" s="1"/>
  <c r="DZ346" i="67"/>
  <c r="DZ343" i="67"/>
  <c r="DZ342" i="67"/>
  <c r="BW382" i="67"/>
  <c r="BW383" i="67"/>
  <c r="BS368" i="67"/>
  <c r="CB440" i="67"/>
  <c r="CB703" i="67"/>
  <c r="EE63" i="5"/>
  <c r="EE57" i="5" s="1"/>
  <c r="EE931" i="67" s="1"/>
  <c r="EE61" i="5"/>
  <c r="CC472" i="5"/>
  <c r="BW385" i="67"/>
  <c r="BW388" i="67"/>
  <c r="DZ373" i="67"/>
  <c r="BR376" i="67"/>
  <c r="DZ391" i="67"/>
  <c r="DY140" i="5"/>
  <c r="DY344" i="67"/>
  <c r="CB645" i="67"/>
  <c r="CB317" i="67"/>
  <c r="EF61" i="5"/>
  <c r="EF57" i="5" s="1"/>
  <c r="EF931" i="67" s="1"/>
  <c r="EF63" i="5"/>
  <c r="CA109" i="67"/>
  <c r="BR379" i="67"/>
  <c r="EG61" i="5"/>
  <c r="EG57" i="5" s="1"/>
  <c r="EG931" i="67" s="1"/>
  <c r="EG63" i="5"/>
  <c r="CA130" i="67"/>
  <c r="CA206" i="67"/>
  <c r="EH61" i="5"/>
  <c r="EH63" i="5"/>
  <c r="EH57" i="5"/>
  <c r="EH931" i="67" s="1"/>
  <c r="CA161" i="67"/>
  <c r="CA163" i="67"/>
  <c r="EI63" i="5"/>
  <c r="EI61" i="5"/>
  <c r="EI57" i="5" s="1"/>
  <c r="EI931" i="67" s="1"/>
  <c r="EJ61" i="5"/>
  <c r="EJ63" i="5"/>
  <c r="BS377" i="67"/>
  <c r="BV377" i="67"/>
  <c r="BS365" i="67"/>
  <c r="BS366" i="67"/>
  <c r="BS367" i="67"/>
  <c r="BY346" i="67"/>
  <c r="DY342" i="67"/>
  <c r="BU342" i="67"/>
  <c r="BU343" i="67"/>
  <c r="BT349" i="67"/>
  <c r="BS384" i="67"/>
  <c r="BS383" i="67"/>
  <c r="BT373" i="67"/>
  <c r="BT366" i="67"/>
  <c r="BU346" i="67"/>
  <c r="EA214" i="67"/>
  <c r="EA122" i="1"/>
  <c r="Z7" i="1"/>
  <c r="V8" i="1"/>
  <c r="V4" i="67" s="1"/>
  <c r="DU164" i="1"/>
  <c r="Y8" i="1"/>
  <c r="Y4" i="67" s="1"/>
  <c r="V3" i="67"/>
  <c r="BW109" i="67"/>
  <c r="BQ187" i="1"/>
  <c r="BQ254" i="67" s="1"/>
  <c r="BP254" i="67"/>
  <c r="BP172" i="1"/>
  <c r="BO239" i="67"/>
  <c r="BD166" i="1"/>
  <c r="BC233" i="67"/>
  <c r="AZ157" i="1"/>
  <c r="AY178" i="1"/>
  <c r="AY245" i="67" s="1"/>
  <c r="AY161" i="1"/>
  <c r="AY228" i="67"/>
  <c r="AY224" i="67"/>
  <c r="AY59" i="1"/>
  <c r="AY129" i="67" s="1"/>
  <c r="BL150" i="1"/>
  <c r="BK217" i="67"/>
  <c r="BK146" i="1"/>
  <c r="BW215" i="67"/>
  <c r="BX148" i="1"/>
  <c r="BE211" i="67"/>
  <c r="DV144" i="1"/>
  <c r="DV211" i="67" s="1"/>
  <c r="BL166" i="1"/>
  <c r="BK168" i="1"/>
  <c r="BK235" i="67"/>
  <c r="BK196" i="1"/>
  <c r="BK263" i="67" s="1"/>
  <c r="BK233" i="67"/>
  <c r="BD160" i="1"/>
  <c r="BC227" i="67"/>
  <c r="BT157" i="1"/>
  <c r="BS178" i="1"/>
  <c r="BS245" i="67" s="1"/>
  <c r="BS59" i="1"/>
  <c r="BS129" i="67" s="1"/>
  <c r="BS224" i="67"/>
  <c r="BL224" i="67"/>
  <c r="BM157" i="1"/>
  <c r="BL178" i="1"/>
  <c r="BL245" i="67" s="1"/>
  <c r="BL59" i="1"/>
  <c r="BL129" i="67" s="1"/>
  <c r="BA149" i="1"/>
  <c r="BA216" i="67" s="1"/>
  <c r="AZ216" i="67"/>
  <c r="BP147" i="1"/>
  <c r="BO146" i="1"/>
  <c r="BO214" i="67"/>
  <c r="BD60" i="1"/>
  <c r="BD130" i="67" s="1"/>
  <c r="BD206" i="67"/>
  <c r="BE139" i="1"/>
  <c r="BD158" i="1"/>
  <c r="BC225" i="67"/>
  <c r="BP155" i="1"/>
  <c r="BO222" i="67"/>
  <c r="BO161" i="1"/>
  <c r="BO228" i="67"/>
  <c r="BU147" i="1"/>
  <c r="BT214" i="67"/>
  <c r="BX207" i="67"/>
  <c r="BY140" i="1"/>
  <c r="BY207" i="67" s="1"/>
  <c r="BL206" i="67"/>
  <c r="BM139" i="1"/>
  <c r="DX139" i="1" s="1"/>
  <c r="BL60" i="1"/>
  <c r="BL130" i="67" s="1"/>
  <c r="BK254" i="67"/>
  <c r="BL187" i="1"/>
  <c r="BH172" i="1"/>
  <c r="BG239" i="67"/>
  <c r="AZ239" i="67"/>
  <c r="BA172" i="1"/>
  <c r="BA239" i="67" s="1"/>
  <c r="BL158" i="1"/>
  <c r="BK161" i="1"/>
  <c r="BK228" i="67"/>
  <c r="BK225" i="67"/>
  <c r="BK122" i="1"/>
  <c r="BD150" i="1"/>
  <c r="BC217" i="67"/>
  <c r="BC146" i="1"/>
  <c r="BK193" i="1"/>
  <c r="BK260" i="67"/>
  <c r="DY193" i="1"/>
  <c r="BL193" i="1"/>
  <c r="BL260" i="67" s="1"/>
  <c r="BD189" i="1"/>
  <c r="AZ254" i="67"/>
  <c r="BD167" i="1"/>
  <c r="BC234" i="67"/>
  <c r="BP166" i="1"/>
  <c r="BO233" i="67"/>
  <c r="BW168" i="1"/>
  <c r="BW235" i="67"/>
  <c r="BW231" i="67"/>
  <c r="BD164" i="1"/>
  <c r="BC168" i="1"/>
  <c r="BC235" i="67"/>
  <c r="BC231" i="67"/>
  <c r="BH160" i="1"/>
  <c r="BG227" i="67"/>
  <c r="BP158" i="1"/>
  <c r="BO225" i="67"/>
  <c r="BM156" i="1"/>
  <c r="BM223" i="67" s="1"/>
  <c r="BL223" i="67"/>
  <c r="BH151" i="1"/>
  <c r="BG218" i="67"/>
  <c r="AZ151" i="1"/>
  <c r="AY146" i="1"/>
  <c r="AY218" i="67"/>
  <c r="BT150" i="1"/>
  <c r="BS217" i="67"/>
  <c r="BP150" i="1"/>
  <c r="BO217" i="67"/>
  <c r="BL149" i="1"/>
  <c r="BK216" i="67"/>
  <c r="BD149" i="1"/>
  <c r="BC216" i="67"/>
  <c r="BA148" i="1"/>
  <c r="AZ215" i="67"/>
  <c r="BH211" i="67"/>
  <c r="BI144" i="1"/>
  <c r="BI211" i="67" s="1"/>
  <c r="BT209" i="67"/>
  <c r="BU142" i="1"/>
  <c r="BJ184" i="67"/>
  <c r="BB184" i="67"/>
  <c r="CA151" i="67"/>
  <c r="AZ204" i="67"/>
  <c r="DU137" i="1"/>
  <c r="BT164" i="67"/>
  <c r="BB139" i="67"/>
  <c r="BA166" i="1"/>
  <c r="AZ233" i="67"/>
  <c r="BO168" i="1"/>
  <c r="BO235" i="67" s="1"/>
  <c r="BO231" i="67"/>
  <c r="BX159" i="1"/>
  <c r="BW226" i="67"/>
  <c r="BM155" i="1"/>
  <c r="BL222" i="67"/>
  <c r="BH155" i="1"/>
  <c r="BG161" i="1"/>
  <c r="BG222" i="67"/>
  <c r="BS151" i="1"/>
  <c r="BR218" i="67"/>
  <c r="BU148" i="1"/>
  <c r="BT215" i="67"/>
  <c r="BP148" i="1"/>
  <c r="BO215" i="67"/>
  <c r="BL147" i="1"/>
  <c r="BK214" i="67"/>
  <c r="BD147" i="1"/>
  <c r="BC214" i="67"/>
  <c r="BH209" i="67"/>
  <c r="BI142" i="1"/>
  <c r="BT208" i="67"/>
  <c r="BU141" i="1"/>
  <c r="BU208" i="67"/>
  <c r="BO111" i="1"/>
  <c r="BO180" i="67" s="1"/>
  <c r="BG111" i="1"/>
  <c r="BG180" i="67" s="1"/>
  <c r="BV164" i="67"/>
  <c r="CD90" i="1"/>
  <c r="CB160" i="67"/>
  <c r="BW153" i="67"/>
  <c r="DT150" i="67"/>
  <c r="Q8" i="1"/>
  <c r="Q4" i="67" s="1"/>
  <c r="P8" i="1"/>
  <c r="P4" i="67" s="1"/>
  <c r="DX260" i="67"/>
  <c r="BD187" i="1"/>
  <c r="BH167" i="1"/>
  <c r="BG234" i="67"/>
  <c r="BH164" i="1"/>
  <c r="BG168" i="1"/>
  <c r="BG235" i="67"/>
  <c r="BG231" i="67"/>
  <c r="BP160" i="1"/>
  <c r="BO227" i="67"/>
  <c r="BW122" i="1"/>
  <c r="BW225" i="67"/>
  <c r="BW156" i="1"/>
  <c r="BV223" i="67"/>
  <c r="BP156" i="1"/>
  <c r="BO223" i="67"/>
  <c r="BI156" i="1"/>
  <c r="BH223" i="67"/>
  <c r="BA156" i="1"/>
  <c r="AZ223" i="67"/>
  <c r="BD155" i="1"/>
  <c r="BC222" i="67"/>
  <c r="BQ151" i="1"/>
  <c r="BP218" i="67"/>
  <c r="BL151" i="1"/>
  <c r="BK218" i="67"/>
  <c r="BP149" i="1"/>
  <c r="BO216" i="67"/>
  <c r="BL148" i="1"/>
  <c r="BK215" i="67"/>
  <c r="BD148" i="1"/>
  <c r="BC215" i="67"/>
  <c r="BA147" i="1"/>
  <c r="AZ214" i="67"/>
  <c r="BH43" i="1"/>
  <c r="BH112" i="67" s="1"/>
  <c r="BH205" i="67"/>
  <c r="BI138" i="1"/>
  <c r="BJ87" i="1"/>
  <c r="BJ157" i="67" s="1"/>
  <c r="EA115" i="1"/>
  <c r="EA184" i="67" s="1"/>
  <c r="DW144" i="1"/>
  <c r="DW211" i="67" s="1"/>
  <c r="DZ141" i="1"/>
  <c r="DZ208" i="67" s="1"/>
  <c r="BU139" i="1"/>
  <c r="DZ139" i="1" s="1"/>
  <c r="BP139" i="1"/>
  <c r="DW138" i="1"/>
  <c r="BP138" i="1"/>
  <c r="BP107" i="1" s="1"/>
  <c r="BP104" i="1" s="1"/>
  <c r="DW92" i="1"/>
  <c r="CB162" i="67"/>
  <c r="BT75" i="1"/>
  <c r="BT145" i="67" s="1"/>
  <c r="BE91" i="1"/>
  <c r="BE95" i="1" s="1"/>
  <c r="BH139" i="1"/>
  <c r="BP140" i="1"/>
  <c r="BX141" i="1"/>
  <c r="AZ143" i="1"/>
  <c r="AZ144" i="1"/>
  <c r="BK205" i="67"/>
  <c r="DU115" i="1"/>
  <c r="DV111" i="1" s="1"/>
  <c r="DV180" i="67" s="1"/>
  <c r="AX153" i="67"/>
  <c r="BH75" i="1"/>
  <c r="BH145" i="67" s="1"/>
  <c r="AZ75" i="1"/>
  <c r="AZ145" i="67" s="1"/>
  <c r="CD74" i="1"/>
  <c r="BT377" i="67"/>
  <c r="BU349" i="67"/>
  <c r="BU782" i="67"/>
  <c r="BU364" i="67"/>
  <c r="BU367" i="67"/>
  <c r="BX368" i="67"/>
  <c r="BT368" i="67"/>
  <c r="BU365" i="67"/>
  <c r="DY346" i="67"/>
  <c r="BV364" i="67"/>
  <c r="BT383" i="67"/>
  <c r="BT384" i="67"/>
  <c r="BU382" i="67"/>
  <c r="BT385" i="67"/>
  <c r="EA364" i="67"/>
  <c r="DZ366" i="67"/>
  <c r="BX367" i="67"/>
  <c r="BX365" i="67"/>
  <c r="BY364" i="67"/>
  <c r="BX366" i="67"/>
  <c r="BY367" i="67"/>
  <c r="BY365" i="67"/>
  <c r="BY366" i="67"/>
  <c r="CB144" i="67"/>
  <c r="AZ211" i="67"/>
  <c r="BA144" i="1"/>
  <c r="DU144" i="1" s="1"/>
  <c r="DU211" i="67" s="1"/>
  <c r="BI43" i="1"/>
  <c r="BI205" i="67"/>
  <c r="BL215" i="67"/>
  <c r="BM148" i="1"/>
  <c r="BM215" i="67" s="1"/>
  <c r="BQ218" i="67"/>
  <c r="DY151" i="1"/>
  <c r="DY218" i="67"/>
  <c r="BA223" i="67"/>
  <c r="DU156" i="1"/>
  <c r="BP223" i="67"/>
  <c r="BQ156" i="1"/>
  <c r="BQ223" i="67" s="1"/>
  <c r="BW189" i="67"/>
  <c r="EB90" i="1"/>
  <c r="EC90" i="1" s="1"/>
  <c r="EC160" i="67" s="1"/>
  <c r="CC160" i="67"/>
  <c r="BI209" i="67"/>
  <c r="DW142" i="1"/>
  <c r="DW209" i="67"/>
  <c r="BD214" i="67"/>
  <c r="BD146" i="1"/>
  <c r="BE147" i="1"/>
  <c r="BP215" i="67"/>
  <c r="BQ148" i="1"/>
  <c r="BQ215" i="67"/>
  <c r="BG228" i="67"/>
  <c r="BA233" i="67"/>
  <c r="DU166" i="1"/>
  <c r="DU233" i="67"/>
  <c r="DU204" i="67"/>
  <c r="BD216" i="67"/>
  <c r="BE149" i="1"/>
  <c r="BE216" i="67" s="1"/>
  <c r="BP217" i="67"/>
  <c r="BQ150" i="1"/>
  <c r="BQ217" i="67"/>
  <c r="BP233" i="67"/>
  <c r="BP196" i="1"/>
  <c r="BP263" i="67" s="1"/>
  <c r="BP168" i="1"/>
  <c r="BP235" i="67" s="1"/>
  <c r="BD256" i="67"/>
  <c r="BE189" i="1"/>
  <c r="BE256" i="67" s="1"/>
  <c r="BK189" i="67"/>
  <c r="BQ155" i="1"/>
  <c r="DY155" i="1"/>
  <c r="BP222" i="67"/>
  <c r="BD233" i="67"/>
  <c r="BE166" i="1"/>
  <c r="Z3" i="67"/>
  <c r="AB8" i="1"/>
  <c r="AB4" i="67"/>
  <c r="Z8" i="1"/>
  <c r="Z4" i="67"/>
  <c r="AC8" i="1"/>
  <c r="AC4" i="67"/>
  <c r="AA8" i="1"/>
  <c r="AA4" i="67"/>
  <c r="AD7" i="1"/>
  <c r="BH60" i="1"/>
  <c r="BH130" i="67" s="1"/>
  <c r="BH206" i="67"/>
  <c r="BI139" i="1"/>
  <c r="DW139" i="1" s="1"/>
  <c r="CB136" i="67"/>
  <c r="BP60" i="1"/>
  <c r="BP130" i="67"/>
  <c r="BP206" i="67"/>
  <c r="BQ139" i="1"/>
  <c r="BH231" i="67"/>
  <c r="BI164" i="1"/>
  <c r="BH218" i="67"/>
  <c r="BI151" i="1"/>
  <c r="DW151" i="1" s="1"/>
  <c r="DW218" i="67" s="1"/>
  <c r="BO213" i="67"/>
  <c r="BO58" i="1"/>
  <c r="BO128" i="67" s="1"/>
  <c r="BY141" i="1"/>
  <c r="BY208" i="67"/>
  <c r="BX208" i="67"/>
  <c r="BP205" i="67"/>
  <c r="BP43" i="1"/>
  <c r="BQ138" i="1"/>
  <c r="BU206" i="67"/>
  <c r="BU60" i="1"/>
  <c r="BU130" i="67" s="1"/>
  <c r="BD215" i="67"/>
  <c r="BE148" i="1"/>
  <c r="BP216" i="67"/>
  <c r="BQ149" i="1"/>
  <c r="BQ216" i="67" s="1"/>
  <c r="BL218" i="67"/>
  <c r="BM151" i="1"/>
  <c r="BM218" i="67" s="1"/>
  <c r="DX151" i="1"/>
  <c r="DX218" i="67" s="1"/>
  <c r="BD222" i="67"/>
  <c r="BE155" i="1"/>
  <c r="DV155" i="1" s="1"/>
  <c r="DV222" i="67" s="1"/>
  <c r="BI223" i="67"/>
  <c r="DW156" i="1"/>
  <c r="DW223" i="67" s="1"/>
  <c r="BW223" i="67"/>
  <c r="BX156" i="1"/>
  <c r="BL214" i="67"/>
  <c r="BL146" i="1"/>
  <c r="BM147" i="1"/>
  <c r="DX147" i="1"/>
  <c r="BU215" i="67"/>
  <c r="DZ148" i="1"/>
  <c r="DZ215" i="67" s="1"/>
  <c r="BS146" i="1"/>
  <c r="BT151" i="1"/>
  <c r="BS218" i="67"/>
  <c r="BX226" i="67"/>
  <c r="BY159" i="1"/>
  <c r="BY226" i="67" s="1"/>
  <c r="CB151" i="67"/>
  <c r="EB81" i="1"/>
  <c r="EB151" i="67" s="1"/>
  <c r="BU209" i="67"/>
  <c r="DZ142" i="1"/>
  <c r="DZ209" i="67" s="1"/>
  <c r="BL216" i="67"/>
  <c r="BM149" i="1"/>
  <c r="DX149" i="1" s="1"/>
  <c r="BT217" i="67"/>
  <c r="BU150" i="1"/>
  <c r="BU217" i="67" s="1"/>
  <c r="AY58" i="1"/>
  <c r="AY152" i="1"/>
  <c r="AY213" i="67"/>
  <c r="BP225" i="67"/>
  <c r="BQ158" i="1"/>
  <c r="BP122" i="1"/>
  <c r="BH227" i="67"/>
  <c r="BI160" i="1"/>
  <c r="BI227" i="67" s="1"/>
  <c r="BE167" i="1"/>
  <c r="BE234" i="67" s="1"/>
  <c r="BD234" i="67"/>
  <c r="BO193" i="1"/>
  <c r="BO260" i="67" s="1"/>
  <c r="BN193" i="1"/>
  <c r="BN260" i="67" s="1"/>
  <c r="DZ193" i="1"/>
  <c r="DY260" i="67"/>
  <c r="BP193" i="1"/>
  <c r="BP260" i="67" s="1"/>
  <c r="BQ193" i="1"/>
  <c r="BQ260" i="67"/>
  <c r="BL254" i="67"/>
  <c r="BM187" i="1"/>
  <c r="DX187" i="1" s="1"/>
  <c r="DX254" i="67" s="1"/>
  <c r="BE206" i="67"/>
  <c r="BE60" i="1"/>
  <c r="BE130" i="67" s="1"/>
  <c r="DV139" i="1"/>
  <c r="BP214" i="67"/>
  <c r="BQ147" i="1"/>
  <c r="BP146" i="1"/>
  <c r="BD227" i="67"/>
  <c r="BE160" i="1"/>
  <c r="BQ172" i="1"/>
  <c r="BQ239" i="67" s="1"/>
  <c r="BP239" i="67"/>
  <c r="DU231" i="67"/>
  <c r="AZ210" i="67"/>
  <c r="BA143" i="1"/>
  <c r="DU143" i="1" s="1"/>
  <c r="DU210" i="67" s="1"/>
  <c r="BA210" i="67"/>
  <c r="BP227" i="67"/>
  <c r="BQ160" i="1"/>
  <c r="BQ227" i="67"/>
  <c r="BH222" i="67"/>
  <c r="BI155" i="1"/>
  <c r="DW155" i="1" s="1"/>
  <c r="DW222" i="67" s="1"/>
  <c r="BC180" i="67"/>
  <c r="BA215" i="67"/>
  <c r="DU148" i="1"/>
  <c r="DU215" i="67" s="1"/>
  <c r="BC58" i="1"/>
  <c r="BC128" i="67" s="1"/>
  <c r="BC213" i="67"/>
  <c r="BH239" i="67"/>
  <c r="BI172" i="1"/>
  <c r="BI239" i="67" s="1"/>
  <c r="BU214" i="67"/>
  <c r="BM59" i="1"/>
  <c r="BM129" i="67" s="1"/>
  <c r="DX157" i="1"/>
  <c r="BM224" i="67"/>
  <c r="BM178" i="1"/>
  <c r="BM245" i="67" s="1"/>
  <c r="BM112" i="1"/>
  <c r="BK213" i="67"/>
  <c r="BK58" i="1"/>
  <c r="AZ59" i="1"/>
  <c r="AZ129" i="67" s="1"/>
  <c r="AZ224" i="67"/>
  <c r="AZ178" i="1"/>
  <c r="AZ245" i="67" s="1"/>
  <c r="BA157" i="1"/>
  <c r="BP207" i="67"/>
  <c r="BQ140" i="1"/>
  <c r="BQ207" i="67" s="1"/>
  <c r="DW162" i="67"/>
  <c r="DW205" i="67"/>
  <c r="DW43" i="1"/>
  <c r="DW112" i="67" s="1"/>
  <c r="DY139" i="1"/>
  <c r="BA214" i="67"/>
  <c r="DU147" i="1"/>
  <c r="DW164" i="1"/>
  <c r="BH234" i="67"/>
  <c r="BI167" i="1"/>
  <c r="BI234" i="67" s="1"/>
  <c r="BE187" i="1"/>
  <c r="BD254" i="67"/>
  <c r="DV147" i="1"/>
  <c r="BM222" i="67"/>
  <c r="DX155" i="1"/>
  <c r="DV149" i="1"/>
  <c r="DV216" i="67" s="1"/>
  <c r="AZ218" i="67"/>
  <c r="BA151" i="1"/>
  <c r="BA218" i="67" s="1"/>
  <c r="DX156" i="1"/>
  <c r="DX223" i="67" s="1"/>
  <c r="BE164" i="1"/>
  <c r="DV164" i="1" s="1"/>
  <c r="BD231" i="67"/>
  <c r="BD196" i="1"/>
  <c r="BD263" i="67" s="1"/>
  <c r="DY166" i="1"/>
  <c r="DV189" i="1"/>
  <c r="DV256" i="67" s="1"/>
  <c r="BD217" i="67"/>
  <c r="BE150" i="1"/>
  <c r="BL225" i="67"/>
  <c r="BM158" i="1"/>
  <c r="DX158" i="1" s="1"/>
  <c r="BL122" i="1"/>
  <c r="DW172" i="1"/>
  <c r="DW239" i="67"/>
  <c r="DY172" i="1"/>
  <c r="DY239" i="67" s="1"/>
  <c r="BM206" i="67"/>
  <c r="BM60" i="1"/>
  <c r="BM130" i="67" s="1"/>
  <c r="DZ147" i="1"/>
  <c r="BD225" i="67"/>
  <c r="BE158" i="1"/>
  <c r="BD122" i="1"/>
  <c r="DY147" i="1"/>
  <c r="DU149" i="1"/>
  <c r="DU216" i="67" s="1"/>
  <c r="BT59" i="1"/>
  <c r="BT129" i="67" s="1"/>
  <c r="BT224" i="67"/>
  <c r="BT112" i="1"/>
  <c r="BU157" i="1"/>
  <c r="BT178" i="1"/>
  <c r="BT245" i="67" s="1"/>
  <c r="BM166" i="1"/>
  <c r="BL233" i="67"/>
  <c r="BX215" i="67"/>
  <c r="BY148" i="1"/>
  <c r="EA148" i="1" s="1"/>
  <c r="BL217" i="67"/>
  <c r="BM150" i="1"/>
  <c r="BM217" i="67" s="1"/>
  <c r="EA189" i="67"/>
  <c r="BX377" i="67"/>
  <c r="BY377" i="67"/>
  <c r="BU383" i="67"/>
  <c r="BU384" i="67"/>
  <c r="BU385" i="67"/>
  <c r="BX384" i="67"/>
  <c r="BY382" i="67"/>
  <c r="BX385" i="67"/>
  <c r="BX383" i="67"/>
  <c r="BU370" i="67"/>
  <c r="BY368" i="67"/>
  <c r="BU368" i="67"/>
  <c r="EA366" i="67"/>
  <c r="EA367" i="67"/>
  <c r="EA365" i="67"/>
  <c r="BX370" i="67"/>
  <c r="DY222" i="67"/>
  <c r="DZ214" i="67"/>
  <c r="DU214" i="67"/>
  <c r="DX224" i="67"/>
  <c r="DX112" i="1"/>
  <c r="DX59" i="1"/>
  <c r="DX178" i="1"/>
  <c r="DX245" i="67"/>
  <c r="BE227" i="67"/>
  <c r="DV160" i="1"/>
  <c r="DV227" i="67" s="1"/>
  <c r="DV206" i="67"/>
  <c r="O16" i="32"/>
  <c r="DV167" i="1"/>
  <c r="DV234" i="67" s="1"/>
  <c r="BQ122" i="1"/>
  <c r="BQ225" i="67"/>
  <c r="AY128" i="67"/>
  <c r="BL58" i="1"/>
  <c r="BL213" i="67"/>
  <c r="EA141" i="1"/>
  <c r="AH7" i="1"/>
  <c r="AD3" i="67"/>
  <c r="AE8" i="1"/>
  <c r="AE4" i="67" s="1"/>
  <c r="AG8" i="1"/>
  <c r="AG4" i="67"/>
  <c r="AD8" i="1"/>
  <c r="AD4" i="67" s="1"/>
  <c r="AF8" i="1"/>
  <c r="AF4" i="67" s="1"/>
  <c r="DX148" i="1"/>
  <c r="DX215" i="67"/>
  <c r="BY215" i="67"/>
  <c r="BU178" i="1"/>
  <c r="BU245" i="67" s="1"/>
  <c r="BU224" i="67"/>
  <c r="BU112" i="1"/>
  <c r="BU59" i="1"/>
  <c r="BU129" i="67" s="1"/>
  <c r="DZ157" i="1"/>
  <c r="BD189" i="67"/>
  <c r="BM122" i="1"/>
  <c r="BM225" i="67"/>
  <c r="DX222" i="67"/>
  <c r="DY140" i="1"/>
  <c r="DY207" i="67" s="1"/>
  <c r="BM181" i="67"/>
  <c r="DY160" i="1"/>
  <c r="DY227" i="67" s="1"/>
  <c r="BP213" i="67"/>
  <c r="BP58" i="1"/>
  <c r="BP128" i="67" s="1"/>
  <c r="EA193" i="1"/>
  <c r="DZ260" i="67"/>
  <c r="BR193" i="1"/>
  <c r="BR260" i="67" s="1"/>
  <c r="BS193" i="1"/>
  <c r="BS260" i="67" s="1"/>
  <c r="BU193" i="1"/>
  <c r="BU260" i="67" s="1"/>
  <c r="BT193" i="1"/>
  <c r="BT260" i="67" s="1"/>
  <c r="BQ205" i="67"/>
  <c r="BQ43" i="1"/>
  <c r="BQ222" i="67"/>
  <c r="BE214" i="67"/>
  <c r="BE146" i="1"/>
  <c r="DX150" i="1"/>
  <c r="DX217" i="67" s="1"/>
  <c r="BM233" i="67"/>
  <c r="DX166" i="1"/>
  <c r="DX233" i="67" s="1"/>
  <c r="BT181" i="67"/>
  <c r="DY214" i="67"/>
  <c r="BE225" i="67"/>
  <c r="BE122" i="1"/>
  <c r="DV158" i="1"/>
  <c r="DY233" i="67"/>
  <c r="DU151" i="1"/>
  <c r="DU218" i="67"/>
  <c r="BA59" i="1"/>
  <c r="BA129" i="67" s="1"/>
  <c r="BA178" i="1"/>
  <c r="BA245" i="67" s="1"/>
  <c r="BA224" i="67"/>
  <c r="DU157" i="1"/>
  <c r="BK128" i="67"/>
  <c r="BQ214" i="67"/>
  <c r="BQ146" i="1"/>
  <c r="BP189" i="67"/>
  <c r="CC151" i="67"/>
  <c r="BT218" i="67"/>
  <c r="BU151" i="1"/>
  <c r="DZ151" i="1" s="1"/>
  <c r="DZ218" i="67" s="1"/>
  <c r="DX214" i="67"/>
  <c r="BE222" i="67"/>
  <c r="BE215" i="67"/>
  <c r="DV148" i="1"/>
  <c r="DV215" i="67" s="1"/>
  <c r="BP112" i="67"/>
  <c r="BI218" i="67"/>
  <c r="BI231" i="67"/>
  <c r="BQ60" i="1"/>
  <c r="BQ130" i="67" s="1"/>
  <c r="BQ206" i="67"/>
  <c r="BI206" i="67"/>
  <c r="BI60" i="1"/>
  <c r="BI130" i="67" s="1"/>
  <c r="BE233" i="67"/>
  <c r="DV166" i="1"/>
  <c r="DV233" i="67" s="1"/>
  <c r="DY150" i="1"/>
  <c r="DY217" i="67" s="1"/>
  <c r="BD213" i="67"/>
  <c r="BD58" i="1"/>
  <c r="BD128" i="67" s="1"/>
  <c r="DU223" i="67"/>
  <c r="BI112" i="67"/>
  <c r="BL189" i="67"/>
  <c r="BE217" i="67"/>
  <c r="DV150" i="1"/>
  <c r="DV217" i="67" s="1"/>
  <c r="BE196" i="1"/>
  <c r="BE263" i="67" s="1"/>
  <c r="BE231" i="67"/>
  <c r="BE168" i="1"/>
  <c r="BE235" i="67"/>
  <c r="DV214" i="67"/>
  <c r="BE254" i="67"/>
  <c r="DV187" i="1"/>
  <c r="DV254" i="67"/>
  <c r="DW231" i="67"/>
  <c r="R16" i="32"/>
  <c r="DY206" i="67"/>
  <c r="BI222" i="67"/>
  <c r="DW160" i="1"/>
  <c r="DY158" i="1"/>
  <c r="AY177" i="1"/>
  <c r="AY219" i="67"/>
  <c r="CB218" i="67"/>
  <c r="BS58" i="1"/>
  <c r="BS128" i="67"/>
  <c r="BS213" i="67"/>
  <c r="BM214" i="67"/>
  <c r="BM146" i="1"/>
  <c r="BX223" i="67"/>
  <c r="BY156" i="1"/>
  <c r="DY149" i="1"/>
  <c r="DY216" i="67" s="1"/>
  <c r="DY148" i="1"/>
  <c r="DY215" i="67" s="1"/>
  <c r="BY384" i="67"/>
  <c r="BY385" i="67"/>
  <c r="BY383" i="67"/>
  <c r="EA792" i="67"/>
  <c r="EA829" i="67"/>
  <c r="EA143" i="5"/>
  <c r="EA917" i="67" s="1"/>
  <c r="DZ385" i="67"/>
  <c r="EA382" i="67"/>
  <c r="DZ383" i="67"/>
  <c r="DZ384" i="67"/>
  <c r="BM189" i="67"/>
  <c r="DX129" i="67"/>
  <c r="AY179" i="1"/>
  <c r="AY244" i="67"/>
  <c r="BE189" i="67"/>
  <c r="EA208" i="67"/>
  <c r="BY223" i="67"/>
  <c r="EA156" i="1"/>
  <c r="BM213" i="67"/>
  <c r="BM58" i="1"/>
  <c r="DY122" i="1"/>
  <c r="DY225" i="67"/>
  <c r="DY146" i="1"/>
  <c r="BY193" i="1"/>
  <c r="BY260" i="67" s="1"/>
  <c r="BV193" i="1"/>
  <c r="BV260" i="67" s="1"/>
  <c r="EB193" i="1"/>
  <c r="BX193" i="1"/>
  <c r="BX260" i="67" s="1"/>
  <c r="BW193" i="1"/>
  <c r="BW260" i="67" s="1"/>
  <c r="CC193" i="1"/>
  <c r="CC260" i="67" s="1"/>
  <c r="BZ193" i="1"/>
  <c r="BZ260" i="67"/>
  <c r="EA260" i="67"/>
  <c r="CB193" i="1"/>
  <c r="CB260" i="67" s="1"/>
  <c r="CA193" i="1"/>
  <c r="CA260" i="67" s="1"/>
  <c r="BU181" i="67"/>
  <c r="DX181" i="67"/>
  <c r="BE213" i="67"/>
  <c r="BE58" i="1"/>
  <c r="BE128" i="67" s="1"/>
  <c r="DW227" i="67"/>
  <c r="BU218" i="67"/>
  <c r="BQ213" i="67"/>
  <c r="BQ58" i="1"/>
  <c r="BQ128" i="67" s="1"/>
  <c r="DU178" i="1"/>
  <c r="DU245" i="67" s="1"/>
  <c r="DU224" i="67"/>
  <c r="DU59" i="1"/>
  <c r="DU129" i="67" s="1"/>
  <c r="DU112" i="1"/>
  <c r="DV225" i="67"/>
  <c r="DV122" i="1"/>
  <c r="BQ112" i="67"/>
  <c r="DZ178" i="1"/>
  <c r="DZ245" i="67" s="1"/>
  <c r="DZ59" i="1"/>
  <c r="DZ224" i="67"/>
  <c r="DZ112" i="1"/>
  <c r="AK8" i="1"/>
  <c r="AK4" i="67" s="1"/>
  <c r="AH3" i="67"/>
  <c r="AI8" i="1"/>
  <c r="AI4" i="67" s="1"/>
  <c r="AJ8" i="1"/>
  <c r="AJ4" i="67" s="1"/>
  <c r="AH8" i="1"/>
  <c r="AH4" i="67"/>
  <c r="AL7" i="1"/>
  <c r="BL128" i="67"/>
  <c r="BQ189" i="67"/>
  <c r="EA384" i="67"/>
  <c r="EA385" i="67"/>
  <c r="EA383" i="67"/>
  <c r="EB792" i="67"/>
  <c r="EB143" i="5"/>
  <c r="EB917" i="67" s="1"/>
  <c r="EB829" i="67"/>
  <c r="AL3" i="67"/>
  <c r="AL8" i="1"/>
  <c r="AL4" i="67" s="1"/>
  <c r="AN8" i="1"/>
  <c r="AN4" i="67" s="1"/>
  <c r="AP7" i="1"/>
  <c r="AM8" i="1"/>
  <c r="AM4" i="67"/>
  <c r="AO8" i="1"/>
  <c r="AO4" i="67" s="1"/>
  <c r="DZ129" i="67"/>
  <c r="DV189" i="67"/>
  <c r="DZ181" i="67"/>
  <c r="EB260" i="67"/>
  <c r="EC193" i="1"/>
  <c r="DY213" i="67"/>
  <c r="R14" i="32"/>
  <c r="DY58" i="1"/>
  <c r="EA223" i="67"/>
  <c r="AY246" i="67"/>
  <c r="DU181" i="67"/>
  <c r="DY189" i="67"/>
  <c r="BM128" i="67"/>
  <c r="DY128" i="67"/>
  <c r="EC260" i="67"/>
  <c r="ED193" i="1"/>
  <c r="AS8" i="1"/>
  <c r="AS4" i="67" s="1"/>
  <c r="AP3" i="67"/>
  <c r="AR8" i="1"/>
  <c r="AR4" i="67" s="1"/>
  <c r="AP8" i="1"/>
  <c r="AP4" i="67" s="1"/>
  <c r="AT7" i="1"/>
  <c r="AQ8" i="1"/>
  <c r="AQ4" i="67"/>
  <c r="AX7" i="1"/>
  <c r="AT3" i="67"/>
  <c r="AU8" i="1"/>
  <c r="AU4" i="67" s="1"/>
  <c r="AW8" i="1"/>
  <c r="AW4" i="67" s="1"/>
  <c r="AT8" i="1"/>
  <c r="AT4" i="67" s="1"/>
  <c r="AV8" i="1"/>
  <c r="AV4" i="67" s="1"/>
  <c r="EE193" i="1"/>
  <c r="ED260" i="67"/>
  <c r="EE260" i="67"/>
  <c r="EF193" i="1"/>
  <c r="AX8" i="1"/>
  <c r="AX4" i="67" s="1"/>
  <c r="BB7" i="1"/>
  <c r="AX3" i="67"/>
  <c r="AY8" i="1"/>
  <c r="AY4" i="67" s="1"/>
  <c r="AZ8" i="1"/>
  <c r="AZ4" i="67" s="1"/>
  <c r="BA8" i="1"/>
  <c r="BA4" i="67" s="1"/>
  <c r="BB3" i="67"/>
  <c r="BE8" i="1"/>
  <c r="BE4" i="67" s="1"/>
  <c r="BD8" i="1"/>
  <c r="BD4" i="67" s="1"/>
  <c r="BC8" i="1"/>
  <c r="BC4" i="67" s="1"/>
  <c r="BB8" i="1"/>
  <c r="BB4" i="67" s="1"/>
  <c r="BF7" i="1"/>
  <c r="EF260" i="67"/>
  <c r="EG193" i="1"/>
  <c r="BF3" i="67"/>
  <c r="BH8" i="1"/>
  <c r="BH4" i="67" s="1"/>
  <c r="BG8" i="1"/>
  <c r="BG4" i="67" s="1"/>
  <c r="BJ7" i="1"/>
  <c r="BI8" i="1"/>
  <c r="BI4" i="67" s="1"/>
  <c r="BF8" i="1"/>
  <c r="BF4" i="67" s="1"/>
  <c r="EG260" i="67"/>
  <c r="EH193" i="1"/>
  <c r="BJ3" i="67"/>
  <c r="BK8" i="1"/>
  <c r="BK4" i="67" s="1"/>
  <c r="BM8" i="1"/>
  <c r="BM4" i="67"/>
  <c r="BJ8" i="1"/>
  <c r="BJ4" i="67" s="1"/>
  <c r="BL8" i="1"/>
  <c r="BL4" i="67" s="1"/>
  <c r="BN7" i="1"/>
  <c r="BQ8" i="1" s="1"/>
  <c r="BQ4" i="67" s="1"/>
  <c r="EH260" i="67"/>
  <c r="EI193" i="1"/>
  <c r="EI260" i="67" s="1"/>
  <c r="EJ193" i="1"/>
  <c r="EJ260" i="67" s="1"/>
  <c r="BR7" i="1"/>
  <c r="BT8" i="1" s="1"/>
  <c r="BT4" i="67" s="1"/>
  <c r="BN8" i="1"/>
  <c r="BN4" i="67" s="1"/>
  <c r="BN3" i="67"/>
  <c r="BO8" i="1"/>
  <c r="BO4" i="67" s="1"/>
  <c r="BV7" i="1"/>
  <c r="BW8" i="1" s="1"/>
  <c r="BW4" i="67" s="1"/>
  <c r="BS8" i="1"/>
  <c r="BS4" i="67" s="1"/>
  <c r="BR3" i="67"/>
  <c r="BV8" i="1"/>
  <c r="BV4" i="67" s="1"/>
  <c r="BV3" i="67"/>
  <c r="BX8" i="1"/>
  <c r="BX4" i="67" s="1"/>
  <c r="CC144" i="67"/>
  <c r="CC162" i="67"/>
  <c r="CB223" i="67"/>
  <c r="CD84" i="1"/>
  <c r="CE84" i="1" s="1"/>
  <c r="CF84" i="1" s="1"/>
  <c r="CG84" i="1" s="1"/>
  <c r="EC84" i="1" s="1"/>
  <c r="BS388" i="67"/>
  <c r="BY370" i="67"/>
  <c r="BU377" i="67"/>
  <c r="BS370" i="67"/>
  <c r="BS386" i="67"/>
  <c r="CA224" i="5"/>
  <c r="CA981" i="67" s="1"/>
  <c r="CC155" i="67"/>
  <c r="CB155" i="67"/>
  <c r="EB234" i="67"/>
  <c r="BY27" i="67"/>
  <c r="BY472" i="5"/>
  <c r="BY754" i="67" s="1"/>
  <c r="CB706" i="67"/>
  <c r="EA44" i="1"/>
  <c r="EA113" i="67" s="1"/>
  <c r="BY113" i="67"/>
  <c r="CC152" i="67"/>
  <c r="BZ220" i="67"/>
  <c r="CB798" i="67"/>
  <c r="BV224" i="5"/>
  <c r="BV981" i="67" s="1"/>
  <c r="BX386" i="67"/>
  <c r="BU388" i="67"/>
  <c r="BZ189" i="67"/>
  <c r="CA59" i="1"/>
  <c r="CA129" i="67" s="1"/>
  <c r="CA43" i="1"/>
  <c r="CA214" i="67"/>
  <c r="CA245" i="67"/>
  <c r="CA224" i="67"/>
  <c r="CA225" i="67"/>
  <c r="CA205" i="67"/>
  <c r="CA112" i="67"/>
  <c r="CA216" i="67"/>
  <c r="CA215" i="67"/>
  <c r="CA20" i="67"/>
  <c r="CA204" i="67"/>
  <c r="CA135" i="67"/>
  <c r="CA148" i="67"/>
  <c r="CA655" i="67"/>
  <c r="CA720" i="67"/>
  <c r="CA721" i="67"/>
  <c r="CA722" i="67"/>
  <c r="CA725" i="67"/>
  <c r="CA726" i="67"/>
  <c r="CA727" i="67"/>
  <c r="CA137" i="67"/>
  <c r="CA150" i="67"/>
  <c r="CA165" i="67"/>
  <c r="CA164" i="67"/>
  <c r="CA138" i="67"/>
  <c r="CA149" i="67"/>
  <c r="CA139" i="67"/>
  <c r="BZ171" i="67"/>
  <c r="BZ192" i="67"/>
  <c r="CA141" i="67"/>
  <c r="CA143" i="67"/>
  <c r="CA145" i="67"/>
  <c r="CA171" i="67"/>
  <c r="CA676" i="67"/>
  <c r="CA192" i="67"/>
  <c r="EF805" i="67"/>
  <c r="EE805" i="67"/>
  <c r="EG805" i="67"/>
  <c r="EJ805" i="67"/>
  <c r="EI805" i="67"/>
  <c r="CA121" i="1"/>
  <c r="CA117" i="1"/>
  <c r="EC649" i="67"/>
  <c r="EC648" i="67"/>
  <c r="CA184" i="67"/>
  <c r="BZ181" i="67"/>
  <c r="BZ184" i="67"/>
  <c r="AW87" i="1"/>
  <c r="AW157" i="67" s="1"/>
  <c r="DY150" i="67"/>
  <c r="BM121" i="1"/>
  <c r="BD192" i="67"/>
  <c r="AX75" i="1"/>
  <c r="AX145" i="67" s="1"/>
  <c r="BY139" i="67"/>
  <c r="BV139" i="67"/>
  <c r="BS117" i="1"/>
  <c r="CB18" i="67"/>
  <c r="BE188" i="67"/>
  <c r="EB140" i="67"/>
  <c r="BS161" i="67"/>
  <c r="BS95" i="1"/>
  <c r="BS165" i="67" s="1"/>
  <c r="CB152" i="67"/>
  <c r="DW143" i="67"/>
  <c r="BP121" i="1"/>
  <c r="BP188" i="67" s="1"/>
  <c r="BS111" i="1"/>
  <c r="BS180" i="67" s="1"/>
  <c r="BO117" i="1"/>
  <c r="AU95" i="1"/>
  <c r="AU165" i="67" s="1"/>
  <c r="DT160" i="67"/>
  <c r="DX111" i="1"/>
  <c r="DX180" i="67" s="1"/>
  <c r="BQ139" i="67"/>
  <c r="BD139" i="67"/>
  <c r="AW161" i="67"/>
  <c r="AW95" i="1"/>
  <c r="BI153" i="67"/>
  <c r="BS118" i="1"/>
  <c r="BW184" i="67"/>
  <c r="CA96" i="1"/>
  <c r="CA166" i="67" s="1"/>
  <c r="CB210" i="67"/>
  <c r="EB66" i="1"/>
  <c r="EB136" i="67" s="1"/>
  <c r="CB222" i="67"/>
  <c r="CA118" i="1" l="1"/>
  <c r="CA153" i="67"/>
  <c r="BC139" i="67"/>
  <c r="DZ69" i="1"/>
  <c r="DZ139" i="67" s="1"/>
  <c r="DY121" i="1"/>
  <c r="DY188" i="67" s="1"/>
  <c r="BX87" i="1"/>
  <c r="BX157" i="67" s="1"/>
  <c r="BJ75" i="1"/>
  <c r="BJ145" i="67" s="1"/>
  <c r="BX184" i="67"/>
  <c r="BR121" i="1"/>
  <c r="BR188" i="67" s="1"/>
  <c r="BN87" i="1"/>
  <c r="BN157" i="67" s="1"/>
  <c r="BW75" i="1"/>
  <c r="BW145" i="67" s="1"/>
  <c r="BF153" i="67"/>
  <c r="AT139" i="67"/>
  <c r="BV117" i="1"/>
  <c r="BT153" i="67"/>
  <c r="DX117" i="1"/>
  <c r="EJ57" i="5"/>
  <c r="EJ931" i="67" s="1"/>
  <c r="ED57" i="5"/>
  <c r="ED931" i="67" s="1"/>
  <c r="CA18" i="67"/>
  <c r="EE127" i="5"/>
  <c r="ED288" i="5"/>
  <c r="ED289" i="5" s="1"/>
  <c r="ED1017" i="67" s="1"/>
  <c r="CA13" i="1"/>
  <c r="CA9" i="67" s="1"/>
  <c r="BZ224" i="5"/>
  <c r="BZ981" i="67" s="1"/>
  <c r="CD67" i="5"/>
  <c r="CD799" i="67" s="1"/>
  <c r="AV825" i="5"/>
  <c r="BN111" i="1"/>
  <c r="BN180" i="67" s="1"/>
  <c r="EB111" i="1"/>
  <c r="EB180" i="67" s="1"/>
  <c r="DT125" i="1"/>
  <c r="DU121" i="1" s="1"/>
  <c r="DU188" i="67" s="1"/>
  <c r="BS75" i="1"/>
  <c r="BS145" i="67" s="1"/>
  <c r="BT192" i="67"/>
  <c r="DX91" i="1"/>
  <c r="DX121" i="1"/>
  <c r="DX188" i="67" s="1"/>
  <c r="BY118" i="1"/>
  <c r="BY111" i="1"/>
  <c r="BY180" i="67" s="1"/>
  <c r="BX117" i="1"/>
  <c r="BE111" i="1"/>
  <c r="BE180" i="67" s="1"/>
  <c r="BL95" i="1"/>
  <c r="BL165" i="67" s="1"/>
  <c r="DV83" i="1"/>
  <c r="BU118" i="1"/>
  <c r="BZ161" i="67"/>
  <c r="DY69" i="1"/>
  <c r="DY139" i="67" s="1"/>
  <c r="BJ111" i="1"/>
  <c r="BJ180" i="67" s="1"/>
  <c r="BP75" i="1"/>
  <c r="BP145" i="67" s="1"/>
  <c r="BP184" i="67"/>
  <c r="BE139" i="67"/>
  <c r="DT69" i="1"/>
  <c r="BT95" i="1"/>
  <c r="BT165" i="67" s="1"/>
  <c r="BV111" i="1"/>
  <c r="BV180" i="67" s="1"/>
  <c r="BX75" i="1"/>
  <c r="BX145" i="67" s="1"/>
  <c r="BY117" i="1"/>
  <c r="BN118" i="1"/>
  <c r="BZ87" i="1"/>
  <c r="AZ87" i="1"/>
  <c r="AZ157" i="67" s="1"/>
  <c r="DY111" i="1"/>
  <c r="DY180" i="67" s="1"/>
  <c r="DZ125" i="1"/>
  <c r="EA121" i="1" s="1"/>
  <c r="DY192" i="67"/>
  <c r="BL139" i="67"/>
  <c r="BG153" i="67"/>
  <c r="BB192" i="67"/>
  <c r="BA75" i="1"/>
  <c r="BA145" i="67" s="1"/>
  <c r="AW96" i="1"/>
  <c r="AW97" i="1" s="1"/>
  <c r="AW167" i="67" s="1"/>
  <c r="EA69" i="1"/>
  <c r="EA139" i="67" s="1"/>
  <c r="DZ83" i="1"/>
  <c r="DZ153" i="67" s="1"/>
  <c r="BF192" i="67"/>
  <c r="DV121" i="1"/>
  <c r="DV188" i="67" s="1"/>
  <c r="DU184" i="67"/>
  <c r="AV87" i="1"/>
  <c r="AV157" i="67" s="1"/>
  <c r="DW91" i="1"/>
  <c r="DW161" i="67" s="1"/>
  <c r="AT87" i="1"/>
  <c r="AT157" i="67" s="1"/>
  <c r="BQ111" i="1"/>
  <c r="BQ180" i="67" s="1"/>
  <c r="AW75" i="1"/>
  <c r="AW145" i="67" s="1"/>
  <c r="BU111" i="1"/>
  <c r="BU180" i="67" s="1"/>
  <c r="N5" i="32"/>
  <c r="N72" i="32"/>
  <c r="P7" i="32"/>
  <c r="O5" i="32"/>
  <c r="O72" i="32"/>
  <c r="BW97" i="5"/>
  <c r="BW810" i="67" s="1"/>
  <c r="BW224" i="5"/>
  <c r="BW981" i="67" s="1"/>
  <c r="BR235" i="5"/>
  <c r="BR237" i="5" s="1"/>
  <c r="BR420" i="67" s="1"/>
  <c r="BR224" i="5"/>
  <c r="BR981" i="67" s="1"/>
  <c r="BT235" i="5"/>
  <c r="BT224" i="5"/>
  <c r="BT981" i="67" s="1"/>
  <c r="BX79" i="5"/>
  <c r="BX224" i="5"/>
  <c r="BX981" i="67" s="1"/>
  <c r="AU825" i="5"/>
  <c r="BZ656" i="5"/>
  <c r="BZ657" i="5" s="1"/>
  <c r="BZ677" i="5"/>
  <c r="BZ317" i="67" s="1"/>
  <c r="BV656" i="5"/>
  <c r="BV657" i="5" s="1"/>
  <c r="BV677" i="5"/>
  <c r="EB674" i="5"/>
  <c r="BZ682" i="5"/>
  <c r="BZ676" i="5"/>
  <c r="BV682" i="5"/>
  <c r="EA674" i="5"/>
  <c r="BV676" i="5"/>
  <c r="BS804" i="5"/>
  <c r="BS602" i="67" s="1"/>
  <c r="BS825" i="5"/>
  <c r="BE804" i="5"/>
  <c r="BA804" i="5"/>
  <c r="BA602" i="67" s="1"/>
  <c r="BA825" i="5"/>
  <c r="BA623" i="67" s="1"/>
  <c r="BB825" i="5"/>
  <c r="AW825" i="5"/>
  <c r="AW623" i="67" s="1"/>
  <c r="BY656" i="5"/>
  <c r="BY657" i="5" s="1"/>
  <c r="BY677" i="5"/>
  <c r="BY317" i="67" s="1"/>
  <c r="CA676" i="5"/>
  <c r="CA682" i="5"/>
  <c r="BY682" i="5"/>
  <c r="BY676" i="5"/>
  <c r="CC682" i="5"/>
  <c r="BX656" i="5"/>
  <c r="BX657" i="5" s="1"/>
  <c r="BX677" i="5"/>
  <c r="BX682" i="5"/>
  <c r="BX322" i="67" s="1"/>
  <c r="BX676" i="5"/>
  <c r="CB682" i="5"/>
  <c r="BU825" i="5"/>
  <c r="BU623" i="67" s="1"/>
  <c r="BU804" i="5"/>
  <c r="BU602" i="67" s="1"/>
  <c r="AY804" i="5"/>
  <c r="AY602" i="67" s="1"/>
  <c r="BC804" i="5"/>
  <c r="AY825" i="5"/>
  <c r="AY623" i="67" s="1"/>
  <c r="BN602" i="5"/>
  <c r="BN692" i="5"/>
  <c r="CA656" i="5"/>
  <c r="CA657" i="5" s="1"/>
  <c r="CA677" i="5"/>
  <c r="BR804" i="5"/>
  <c r="BR602" i="67" s="1"/>
  <c r="BR825" i="5"/>
  <c r="AZ804" i="5"/>
  <c r="AZ602" i="67" s="1"/>
  <c r="AZ825" i="5"/>
  <c r="AZ623" i="67" s="1"/>
  <c r="BD804" i="5"/>
  <c r="BW656" i="5"/>
  <c r="BW657" i="5" s="1"/>
  <c r="BW677" i="5"/>
  <c r="BW685" i="5" s="1"/>
  <c r="BW676" i="5"/>
  <c r="BW682" i="5"/>
  <c r="BT825" i="5"/>
  <c r="BT623" i="67" s="1"/>
  <c r="BT804" i="5"/>
  <c r="BT602" i="67" s="1"/>
  <c r="BB804" i="5"/>
  <c r="AX825" i="5"/>
  <c r="AX623" i="67" s="1"/>
  <c r="AX804" i="5"/>
  <c r="AX602" i="67" s="1"/>
  <c r="CA12" i="5"/>
  <c r="CA274" i="67" s="1"/>
  <c r="CA674" i="67"/>
  <c r="CA419" i="67"/>
  <c r="AT274" i="67"/>
  <c r="BV264" i="5"/>
  <c r="BV441" i="67" s="1"/>
  <c r="BU274" i="67"/>
  <c r="CA314" i="67"/>
  <c r="CA233" i="5"/>
  <c r="CA422" i="67" s="1"/>
  <c r="BT274" i="67"/>
  <c r="BA274" i="67"/>
  <c r="AW274" i="67"/>
  <c r="BW263" i="5"/>
  <c r="AV274" i="67"/>
  <c r="BT368" i="5"/>
  <c r="BM473" i="5"/>
  <c r="BM755" i="67" s="1"/>
  <c r="DX472" i="5"/>
  <c r="DX473" i="5" s="1"/>
  <c r="BJ733" i="67"/>
  <c r="DX451" i="5"/>
  <c r="DX733" i="67" s="1"/>
  <c r="BJ304" i="5"/>
  <c r="BJ646" i="67" s="1"/>
  <c r="BJ554" i="67"/>
  <c r="DX554" i="67"/>
  <c r="DZ12" i="5"/>
  <c r="DZ274" i="67" s="1"/>
  <c r="BM703" i="67"/>
  <c r="DX415" i="5"/>
  <c r="DX422" i="5" s="1"/>
  <c r="DW577" i="67"/>
  <c r="DW570" i="67"/>
  <c r="DX571" i="67"/>
  <c r="DX501" i="67"/>
  <c r="BM706" i="67"/>
  <c r="DX418" i="5"/>
  <c r="DX425" i="5" s="1"/>
  <c r="BM325" i="5"/>
  <c r="BM656" i="67" s="1"/>
  <c r="DX416" i="5"/>
  <c r="DX704" i="67" s="1"/>
  <c r="DW18" i="1"/>
  <c r="DW14" i="67" s="1"/>
  <c r="DX406" i="5"/>
  <c r="DY536" i="67"/>
  <c r="BJ737" i="67"/>
  <c r="DX455" i="5"/>
  <c r="DX737" i="67" s="1"/>
  <c r="BJ390" i="5"/>
  <c r="BJ688" i="67" s="1"/>
  <c r="BJ675" i="67"/>
  <c r="DX614" i="67"/>
  <c r="BJ235" i="5"/>
  <c r="BN237" i="5" s="1"/>
  <c r="BN420" i="67" s="1"/>
  <c r="DX66" i="5"/>
  <c r="BZ275" i="67"/>
  <c r="EB14" i="5"/>
  <c r="EB275" i="67" s="1"/>
  <c r="BV275" i="67"/>
  <c r="EA14" i="5"/>
  <c r="EA275" i="67" s="1"/>
  <c r="BX455" i="5"/>
  <c r="BX737" i="67" s="1"/>
  <c r="AY547" i="67"/>
  <c r="DZ206" i="67"/>
  <c r="S16" i="32"/>
  <c r="BX209" i="67"/>
  <c r="BY142" i="1"/>
  <c r="BY209" i="67" s="1"/>
  <c r="BA139" i="1"/>
  <c r="DU139" i="1"/>
  <c r="DX225" i="67"/>
  <c r="DX122" i="1"/>
  <c r="DX189" i="67" s="1"/>
  <c r="DV196" i="1"/>
  <c r="DV263" i="67" s="1"/>
  <c r="DV231" i="67"/>
  <c r="BZ7" i="1"/>
  <c r="BR8" i="1"/>
  <c r="BR4" i="67" s="1"/>
  <c r="BP8" i="1"/>
  <c r="BP4" i="67" s="1"/>
  <c r="BJ193" i="1"/>
  <c r="BJ260" i="67" s="1"/>
  <c r="BM193" i="1"/>
  <c r="BM260" i="67" s="1"/>
  <c r="BZ161" i="1"/>
  <c r="BZ228" i="67" s="1"/>
  <c r="AY223" i="67"/>
  <c r="BC211" i="67"/>
  <c r="BO209" i="67"/>
  <c r="AY209" i="67"/>
  <c r="BS140" i="1"/>
  <c r="BS107" i="1"/>
  <c r="BS104" i="1" s="1"/>
  <c r="BT138" i="1"/>
  <c r="DZ94" i="1"/>
  <c r="DZ164" i="67" s="1"/>
  <c r="BC162" i="67"/>
  <c r="BC91" i="1"/>
  <c r="BC95" i="1" s="1"/>
  <c r="BC165" i="67" s="1"/>
  <c r="AZ161" i="67"/>
  <c r="AZ95" i="1"/>
  <c r="BQ153" i="67"/>
  <c r="BQ87" i="1"/>
  <c r="BQ157" i="67" s="1"/>
  <c r="DZ141" i="67"/>
  <c r="DZ115" i="1"/>
  <c r="DY138" i="1"/>
  <c r="BQ107" i="1"/>
  <c r="BQ104" i="1" s="1"/>
  <c r="BQ108" i="1" s="1"/>
  <c r="CA160" i="1"/>
  <c r="CB160" i="1" s="1"/>
  <c r="BG178" i="1"/>
  <c r="BG245" i="67" s="1"/>
  <c r="BG59" i="1"/>
  <c r="BG129" i="67" s="1"/>
  <c r="CA150" i="1"/>
  <c r="BZ217" i="67"/>
  <c r="BX144" i="1"/>
  <c r="BW211" i="67"/>
  <c r="AY206" i="67"/>
  <c r="AY60" i="1"/>
  <c r="AY130" i="67" s="1"/>
  <c r="DY137" i="1"/>
  <c r="DY204" i="67" s="1"/>
  <c r="BD162" i="67"/>
  <c r="BW27" i="67"/>
  <c r="BW472" i="5"/>
  <c r="BW754" i="67" s="1"/>
  <c r="CG193" i="1"/>
  <c r="CG260" i="67" s="1"/>
  <c r="CE193" i="1"/>
  <c r="CE260" i="67" s="1"/>
  <c r="CF193" i="1"/>
  <c r="CF260" i="67" s="1"/>
  <c r="CD193" i="1"/>
  <c r="CD260" i="67" s="1"/>
  <c r="EA159" i="1"/>
  <c r="EA226" i="67" s="1"/>
  <c r="BA211" i="67"/>
  <c r="BY122" i="1"/>
  <c r="BY189" i="67" s="1"/>
  <c r="BE207" i="67"/>
  <c r="DU187" i="1"/>
  <c r="DU254" i="67" s="1"/>
  <c r="BA187" i="1"/>
  <c r="BA254" i="67" s="1"/>
  <c r="BL165" i="1"/>
  <c r="BL232" i="67" s="1"/>
  <c r="BS164" i="1"/>
  <c r="BL164" i="1"/>
  <c r="BW224" i="67"/>
  <c r="BW112" i="1"/>
  <c r="BW181" i="67" s="1"/>
  <c r="BH140" i="1"/>
  <c r="BG207" i="67"/>
  <c r="AY207" i="67"/>
  <c r="BC206" i="67"/>
  <c r="BW205" i="67"/>
  <c r="BW107" i="1"/>
  <c r="BW104" i="1" s="1"/>
  <c r="BO107" i="1"/>
  <c r="BO104" i="1" s="1"/>
  <c r="BO43" i="1"/>
  <c r="BO112" i="67" s="1"/>
  <c r="BX137" i="1"/>
  <c r="BW145" i="1"/>
  <c r="BW212" i="67" s="1"/>
  <c r="BY184" i="67"/>
  <c r="CC117" i="1"/>
  <c r="BB95" i="1"/>
  <c r="BB165" i="67" s="1"/>
  <c r="BY163" i="67"/>
  <c r="EA93" i="1"/>
  <c r="EA163" i="67" s="1"/>
  <c r="BH162" i="67"/>
  <c r="BC153" i="67"/>
  <c r="BC87" i="1"/>
  <c r="BC157" i="67" s="1"/>
  <c r="DU69" i="1"/>
  <c r="BY8" i="1"/>
  <c r="BY4" i="67" s="1"/>
  <c r="BU8" i="1"/>
  <c r="BU4" i="67" s="1"/>
  <c r="DW167" i="1"/>
  <c r="DW234" i="67" s="1"/>
  <c r="BP188" i="1"/>
  <c r="BC255" i="67"/>
  <c r="BD188" i="1"/>
  <c r="BO254" i="67"/>
  <c r="BL167" i="1"/>
  <c r="AY234" i="67"/>
  <c r="AZ167" i="1"/>
  <c r="AZ234" i="67" s="1"/>
  <c r="EA165" i="1"/>
  <c r="EA232" i="67" s="1"/>
  <c r="BR231" i="67"/>
  <c r="BS155" i="1"/>
  <c r="BR161" i="1"/>
  <c r="BR228" i="67" s="1"/>
  <c r="BP143" i="1"/>
  <c r="BO210" i="67"/>
  <c r="BL140" i="1"/>
  <c r="BK207" i="67"/>
  <c r="BC205" i="67"/>
  <c r="BD138" i="1"/>
  <c r="BC145" i="1"/>
  <c r="DY92" i="1"/>
  <c r="BQ91" i="1"/>
  <c r="C13" i="33"/>
  <c r="CA107" i="1"/>
  <c r="CA104" i="1" s="1"/>
  <c r="CB138" i="1"/>
  <c r="CB145" i="1" s="1"/>
  <c r="CA122" i="1"/>
  <c r="CA189" i="67" s="1"/>
  <c r="CB158" i="1"/>
  <c r="CC158" i="1" s="1"/>
  <c r="CC122" i="1" s="1"/>
  <c r="CC124" i="1" s="1"/>
  <c r="CC147" i="1"/>
  <c r="CC155" i="1"/>
  <c r="EB155" i="1" s="1"/>
  <c r="EB222" i="67" s="1"/>
  <c r="BY91" i="1"/>
  <c r="BY161" i="67" s="1"/>
  <c r="DU91" i="1"/>
  <c r="DU161" i="67" s="1"/>
  <c r="CC137" i="1"/>
  <c r="CA112" i="1"/>
  <c r="CA181" i="67" s="1"/>
  <c r="CB157" i="1"/>
  <c r="CB161" i="1" s="1"/>
  <c r="BT305" i="67"/>
  <c r="BK656" i="67"/>
  <c r="BT13" i="5"/>
  <c r="BR368" i="5"/>
  <c r="BR677" i="67" s="1"/>
  <c r="DQ60" i="1"/>
  <c r="DQ130" i="67" s="1"/>
  <c r="BS13" i="5"/>
  <c r="BD505" i="67"/>
  <c r="DW579" i="67"/>
  <c r="AW636" i="67"/>
  <c r="AY603" i="67"/>
  <c r="BY763" i="67"/>
  <c r="BM602" i="67"/>
  <c r="BS390" i="5"/>
  <c r="BS688" i="67" s="1"/>
  <c r="BB511" i="5"/>
  <c r="BB769" i="67" s="1"/>
  <c r="AX675" i="67"/>
  <c r="DW13" i="1"/>
  <c r="DW9" i="67" s="1"/>
  <c r="BZ780" i="67"/>
  <c r="BI368" i="5"/>
  <c r="BI677" i="67" s="1"/>
  <c r="BZ95" i="5"/>
  <c r="BZ808" i="67" s="1"/>
  <c r="BR272" i="67"/>
  <c r="BD471" i="5"/>
  <c r="BD753" i="67" s="1"/>
  <c r="BT272" i="67"/>
  <c r="BG464" i="67"/>
  <c r="BH593" i="67"/>
  <c r="BS272" i="67"/>
  <c r="BU304" i="67"/>
  <c r="AU629" i="67"/>
  <c r="DQ675" i="67"/>
  <c r="BG304" i="5"/>
  <c r="BG646" i="67" s="1"/>
  <c r="BL467" i="5"/>
  <c r="BL468" i="5" s="1"/>
  <c r="BL750" i="67" s="1"/>
  <c r="BZ804" i="67"/>
  <c r="AX505" i="67"/>
  <c r="BH752" i="67"/>
  <c r="DX13" i="1"/>
  <c r="DX9" i="67" s="1"/>
  <c r="AX40" i="1"/>
  <c r="AX109" i="67" s="1"/>
  <c r="BP593" i="67"/>
  <c r="DZ752" i="67"/>
  <c r="EA467" i="5"/>
  <c r="EA749" i="67" s="1"/>
  <c r="BG505" i="67"/>
  <c r="BZ94" i="5"/>
  <c r="BZ807" i="67" s="1"/>
  <c r="BK505" i="67"/>
  <c r="BR696" i="67"/>
  <c r="EA470" i="5"/>
  <c r="EA471" i="5" s="1"/>
  <c r="EA753" i="67" s="1"/>
  <c r="BR18" i="1"/>
  <c r="BR14" i="67" s="1"/>
  <c r="BQ763" i="67"/>
  <c r="DW686" i="67"/>
  <c r="BR763" i="67"/>
  <c r="BN483" i="5"/>
  <c r="BN764" i="67" s="1"/>
  <c r="BQ602" i="67"/>
  <c r="BD390" i="5"/>
  <c r="BD688" i="67" s="1"/>
  <c r="BK629" i="67"/>
  <c r="BK608" i="67"/>
  <c r="AZ629" i="67"/>
  <c r="BM471" i="5"/>
  <c r="BM753" i="67" s="1"/>
  <c r="AT687" i="67"/>
  <c r="BS305" i="67"/>
  <c r="EJ479" i="5"/>
  <c r="DV18" i="1"/>
  <c r="DV14" i="67" s="1"/>
  <c r="BN463" i="67"/>
  <c r="BU472" i="5"/>
  <c r="DZ472" i="5" s="1"/>
  <c r="DZ754" i="67" s="1"/>
  <c r="AU630" i="67"/>
  <c r="DX16" i="1"/>
  <c r="DX12" i="67" s="1"/>
  <c r="BX467" i="5"/>
  <c r="BX749" i="67" s="1"/>
  <c r="BT707" i="67"/>
  <c r="DV273" i="67"/>
  <c r="BK547" i="67"/>
  <c r="BJ645" i="67"/>
  <c r="DT655" i="67"/>
  <c r="BU622" i="67"/>
  <c r="DS390" i="5"/>
  <c r="DS688" i="67" s="1"/>
  <c r="BX315" i="67"/>
  <c r="BZ93" i="5"/>
  <c r="BZ806" i="67" s="1"/>
  <c r="BJ687" i="67"/>
  <c r="BZ467" i="5"/>
  <c r="BZ749" i="67" s="1"/>
  <c r="BP629" i="67"/>
  <c r="BH629" i="67"/>
  <c r="BB675" i="67"/>
  <c r="BK645" i="67"/>
  <c r="BU28" i="5"/>
  <c r="BU287" i="67" s="1"/>
  <c r="AU390" i="5"/>
  <c r="AU688" i="67" s="1"/>
  <c r="BC593" i="67"/>
  <c r="AW593" i="67"/>
  <c r="AU593" i="67"/>
  <c r="BR636" i="67"/>
  <c r="N269" i="67"/>
  <c r="M797" i="67"/>
  <c r="BI325" i="5"/>
  <c r="BI326" i="5" s="1"/>
  <c r="BI657" i="67" s="1"/>
  <c r="BE705" i="67"/>
  <c r="DT686" i="67"/>
  <c r="BG675" i="67"/>
  <c r="BR536" i="67"/>
  <c r="P8" i="5"/>
  <c r="P270" i="67" s="1"/>
  <c r="EG482" i="5"/>
  <c r="EG763" i="67" s="1"/>
  <c r="BL752" i="67"/>
  <c r="BQ707" i="67"/>
  <c r="DW699" i="67"/>
  <c r="BU50" i="1"/>
  <c r="BU120" i="67" s="1"/>
  <c r="BJ593" i="67"/>
  <c r="BQ28" i="5"/>
  <c r="BQ287" i="67" s="1"/>
  <c r="BU675" i="67"/>
  <c r="BU471" i="5"/>
  <c r="BU753" i="67" s="1"/>
  <c r="BO481" i="67"/>
  <c r="AX501" i="67"/>
  <c r="AW536" i="67"/>
  <c r="BJ536" i="67"/>
  <c r="DS606" i="67"/>
  <c r="BR502" i="67"/>
  <c r="BF505" i="67"/>
  <c r="AT636" i="67"/>
  <c r="AT536" i="67"/>
  <c r="BN615" i="67"/>
  <c r="BR615" i="67"/>
  <c r="AY593" i="67"/>
  <c r="BZ233" i="5"/>
  <c r="BZ422" i="67" s="1"/>
  <c r="AW390" i="5"/>
  <c r="AW688" i="67" s="1"/>
  <c r="AW687" i="67"/>
  <c r="BN394" i="5"/>
  <c r="DT388" i="5"/>
  <c r="DT390" i="5" s="1"/>
  <c r="DT688" i="67" s="1"/>
  <c r="BY471" i="5"/>
  <c r="BY468" i="5" s="1"/>
  <c r="BY750" i="67" s="1"/>
  <c r="BG194" i="1"/>
  <c r="BG261" i="67" s="1"/>
  <c r="BU483" i="5"/>
  <c r="BU764" i="67" s="1"/>
  <c r="BP752" i="67"/>
  <c r="EJ483" i="5"/>
  <c r="EJ764" i="67" s="1"/>
  <c r="BI419" i="5"/>
  <c r="BI40" i="1" s="1"/>
  <c r="BI109" i="67" s="1"/>
  <c r="BO480" i="5"/>
  <c r="R7" i="5"/>
  <c r="R269" i="67" s="1"/>
  <c r="BV554" i="67"/>
  <c r="DT50" i="1"/>
  <c r="DT120" i="67" s="1"/>
  <c r="DY537" i="67"/>
  <c r="N270" i="67"/>
  <c r="BS194" i="1"/>
  <c r="BS261" i="67" s="1"/>
  <c r="BM28" i="5"/>
  <c r="BM287" i="67" s="1"/>
  <c r="BG752" i="67"/>
  <c r="DT593" i="67"/>
  <c r="BE511" i="5"/>
  <c r="BE769" i="67" s="1"/>
  <c r="BN429" i="5"/>
  <c r="BO707" i="67"/>
  <c r="BK194" i="1"/>
  <c r="BK261" i="67" s="1"/>
  <c r="AZ511" i="5"/>
  <c r="AZ769" i="67" s="1"/>
  <c r="BG471" i="5"/>
  <c r="BG753" i="67" s="1"/>
  <c r="DR707" i="67"/>
  <c r="BQ467" i="5"/>
  <c r="BQ749" i="67" s="1"/>
  <c r="BN687" i="67"/>
  <c r="EH482" i="5"/>
  <c r="EH763" i="67" s="1"/>
  <c r="BA768" i="67"/>
  <c r="AZ768" i="67"/>
  <c r="DT415" i="5"/>
  <c r="DT703" i="67" s="1"/>
  <c r="BT557" i="67"/>
  <c r="AX274" i="67"/>
  <c r="BH675" i="67"/>
  <c r="O8" i="5"/>
  <c r="O270" i="67" s="1"/>
  <c r="BR547" i="67"/>
  <c r="Q8" i="5"/>
  <c r="Q270" i="67" s="1"/>
  <c r="BT304" i="5"/>
  <c r="BT646" i="67" s="1"/>
  <c r="AX512" i="5"/>
  <c r="AX770" i="67" s="1"/>
  <c r="BN547" i="67"/>
  <c r="DV367" i="5"/>
  <c r="DV676" i="67" s="1"/>
  <c r="DT644" i="67"/>
  <c r="DV16" i="1"/>
  <c r="DV12" i="67" s="1"/>
  <c r="BC48" i="1"/>
  <c r="BC118" i="67" s="1"/>
  <c r="DT699" i="67"/>
  <c r="BX752" i="67"/>
  <c r="BM274" i="67"/>
  <c r="AT623" i="67"/>
  <c r="AZ273" i="67"/>
  <c r="ED838" i="67"/>
  <c r="BS707" i="67"/>
  <c r="DZ50" i="1"/>
  <c r="DZ120" i="67" s="1"/>
  <c r="BA511" i="5"/>
  <c r="BA769" i="67" s="1"/>
  <c r="BT308" i="67"/>
  <c r="AT276" i="67"/>
  <c r="BG636" i="67"/>
  <c r="BK623" i="67"/>
  <c r="BB624" i="67"/>
  <c r="AW276" i="67"/>
  <c r="EA115" i="5"/>
  <c r="EA826" i="67" s="1"/>
  <c r="BS241" i="5"/>
  <c r="BP508" i="67"/>
  <c r="BD629" i="67"/>
  <c r="BG536" i="67"/>
  <c r="DW416" i="5"/>
  <c r="DW704" i="67" s="1"/>
  <c r="BS368" i="5"/>
  <c r="BH40" i="1"/>
  <c r="BH109" i="67" s="1"/>
  <c r="DW19" i="1"/>
  <c r="DW15" i="67" s="1"/>
  <c r="BN40" i="1"/>
  <c r="BN109" i="67" s="1"/>
  <c r="DR48" i="1"/>
  <c r="DR118" i="67" s="1"/>
  <c r="BA605" i="67"/>
  <c r="BS40" i="1"/>
  <c r="BS109" i="67" s="1"/>
  <c r="BY315" i="67"/>
  <c r="BG593" i="67"/>
  <c r="EB315" i="67"/>
  <c r="EA845" i="67"/>
  <c r="BI703" i="67"/>
  <c r="EA804" i="67"/>
  <c r="BN688" i="67"/>
  <c r="AZ502" i="67"/>
  <c r="DR675" i="67"/>
  <c r="BK636" i="67"/>
  <c r="DW417" i="5"/>
  <c r="DW705" i="67" s="1"/>
  <c r="BP608" i="67"/>
  <c r="BH48" i="1"/>
  <c r="BH118" i="67" s="1"/>
  <c r="AZ505" i="67"/>
  <c r="BC707" i="67"/>
  <c r="BL687" i="67"/>
  <c r="DR40" i="1"/>
  <c r="DR109" i="67" s="1"/>
  <c r="BU19" i="1"/>
  <c r="BU15" i="67" s="1"/>
  <c r="BH645" i="67"/>
  <c r="AX707" i="67"/>
  <c r="BG656" i="67"/>
  <c r="DW418" i="5"/>
  <c r="DW706" i="67" s="1"/>
  <c r="BS94" i="5"/>
  <c r="BS807" i="67" s="1"/>
  <c r="BU699" i="67"/>
  <c r="CA95" i="5"/>
  <c r="CA808" i="67" s="1"/>
  <c r="DV619" i="67"/>
  <c r="AY624" i="67"/>
  <c r="EA780" i="67"/>
  <c r="EE663" i="67"/>
  <c r="AZ636" i="67"/>
  <c r="BI705" i="67"/>
  <c r="BC603" i="67"/>
  <c r="AU547" i="67"/>
  <c r="BN48" i="1"/>
  <c r="BN118" i="67" s="1"/>
  <c r="BB390" i="5"/>
  <c r="BB688" i="67" s="1"/>
  <c r="AV505" i="67"/>
  <c r="BA604" i="67"/>
  <c r="EH663" i="67"/>
  <c r="BD675" i="67"/>
  <c r="DU276" i="67"/>
  <c r="BP390" i="5"/>
  <c r="BP394" i="5" s="1"/>
  <c r="CA780" i="67"/>
  <c r="BA625" i="67"/>
  <c r="BR321" i="67"/>
  <c r="EF663" i="67"/>
  <c r="BR645" i="67"/>
  <c r="DY15" i="1"/>
  <c r="DY11" i="67" s="1"/>
  <c r="BQ326" i="5"/>
  <c r="BQ657" i="67" s="1"/>
  <c r="CA94" i="5"/>
  <c r="CA807" i="67" s="1"/>
  <c r="EA315" i="67"/>
  <c r="CA804" i="67"/>
  <c r="BP536" i="67"/>
  <c r="AV547" i="67"/>
  <c r="BM468" i="5"/>
  <c r="BM750" i="67" s="1"/>
  <c r="BS429" i="5"/>
  <c r="DW614" i="67"/>
  <c r="DW511" i="67"/>
  <c r="BY308" i="67"/>
  <c r="AX625" i="67"/>
  <c r="BT554" i="67"/>
  <c r="DS426" i="5"/>
  <c r="DS714" i="67" s="1"/>
  <c r="EF661" i="67"/>
  <c r="BR439" i="67"/>
  <c r="BL326" i="5"/>
  <c r="BL657" i="67" s="1"/>
  <c r="ED663" i="67"/>
  <c r="AY276" i="67"/>
  <c r="EB21" i="1"/>
  <c r="EB17" i="67" s="1"/>
  <c r="DU503" i="67"/>
  <c r="DU511" i="67"/>
  <c r="BB501" i="67"/>
  <c r="BC630" i="67"/>
  <c r="BQ475" i="67"/>
  <c r="BN248" i="5"/>
  <c r="BR248" i="5"/>
  <c r="BN249" i="5"/>
  <c r="BT626" i="67"/>
  <c r="BP274" i="67"/>
  <c r="BP28" i="5"/>
  <c r="BP287" i="67" s="1"/>
  <c r="BP602" i="67"/>
  <c r="BL28" i="5"/>
  <c r="BL287" i="67" s="1"/>
  <c r="BL602" i="67"/>
  <c r="BM623" i="67"/>
  <c r="EE403" i="5"/>
  <c r="AX608" i="67"/>
  <c r="BI623" i="67"/>
  <c r="DU610" i="67"/>
  <c r="DU577" i="67"/>
  <c r="DS424" i="5"/>
  <c r="DS712" i="67" s="1"/>
  <c r="AY629" i="67"/>
  <c r="BW323" i="67"/>
  <c r="BJ501" i="67"/>
  <c r="BQ536" i="67"/>
  <c r="DV50" i="1"/>
  <c r="DV120" i="67" s="1"/>
  <c r="DV19" i="1"/>
  <c r="DV15" i="67" s="1"/>
  <c r="DV686" i="67"/>
  <c r="DV17" i="1"/>
  <c r="EN17" i="1" s="1"/>
  <c r="EM13" i="67" s="1"/>
  <c r="DV15" i="1"/>
  <c r="DV11" i="67" s="1"/>
  <c r="DV655" i="67"/>
  <c r="BQ481" i="67"/>
  <c r="DZ240" i="5"/>
  <c r="ED241" i="5" s="1"/>
  <c r="BS308" i="67"/>
  <c r="BT28" i="5"/>
  <c r="BT287" i="67" s="1"/>
  <c r="BS629" i="67"/>
  <c r="BQ48" i="1"/>
  <c r="BQ118" i="67" s="1"/>
  <c r="AY273" i="67"/>
  <c r="BD645" i="67"/>
  <c r="BJ608" i="67"/>
  <c r="CA323" i="67"/>
  <c r="AZ274" i="67"/>
  <c r="DQ707" i="67"/>
  <c r="DZ314" i="67"/>
  <c r="DQ390" i="5"/>
  <c r="DQ391" i="5" s="1"/>
  <c r="DQ689" i="67" s="1"/>
  <c r="DU655" i="67"/>
  <c r="DU15" i="1"/>
  <c r="DU11" i="67" s="1"/>
  <c r="AX645" i="67"/>
  <c r="AX304" i="5"/>
  <c r="AX646" i="67" s="1"/>
  <c r="CG323" i="67"/>
  <c r="CC323" i="67"/>
  <c r="BA624" i="67"/>
  <c r="BA603" i="67"/>
  <c r="BC629" i="67"/>
  <c r="AZ624" i="67"/>
  <c r="BF608" i="67"/>
  <c r="BS473" i="5"/>
  <c r="BS755" i="67" s="1"/>
  <c r="BT471" i="5"/>
  <c r="BP675" i="67"/>
  <c r="BP368" i="5"/>
  <c r="BP677" i="67" s="1"/>
  <c r="BJ505" i="67"/>
  <c r="DS425" i="5"/>
  <c r="DS713" i="67" s="1"/>
  <c r="BR608" i="67"/>
  <c r="BA636" i="67"/>
  <c r="BS471" i="5"/>
  <c r="BS753" i="67" s="1"/>
  <c r="EI483" i="5"/>
  <c r="EI764" i="67" s="1"/>
  <c r="BR463" i="67"/>
  <c r="BU241" i="5"/>
  <c r="BQ431" i="5"/>
  <c r="DW674" i="67"/>
  <c r="DW16" i="1"/>
  <c r="DW12" i="67" s="1"/>
  <c r="BC304" i="5"/>
  <c r="BC646" i="67" s="1"/>
  <c r="BC645" i="67"/>
  <c r="BQ630" i="67"/>
  <c r="BU626" i="67"/>
  <c r="EA141" i="5"/>
  <c r="EA847" i="67" s="1"/>
  <c r="BN608" i="67"/>
  <c r="EG663" i="67"/>
  <c r="BZ753" i="67"/>
  <c r="EA846" i="67"/>
  <c r="DZ194" i="1"/>
  <c r="DZ261" i="67" s="1"/>
  <c r="AV625" i="67"/>
  <c r="AZ501" i="67"/>
  <c r="BP501" i="67"/>
  <c r="BO629" i="67"/>
  <c r="BD501" i="67"/>
  <c r="BA547" i="67"/>
  <c r="BB326" i="5"/>
  <c r="BB657" i="67" s="1"/>
  <c r="DQ40" i="1"/>
  <c r="DQ109" i="67" s="1"/>
  <c r="BW194" i="1"/>
  <c r="BW261" i="67" s="1"/>
  <c r="BR505" i="67"/>
  <c r="BO645" i="67"/>
  <c r="BK615" i="67"/>
  <c r="BT467" i="5"/>
  <c r="BT749" i="67" s="1"/>
  <c r="AV656" i="67"/>
  <c r="AT368" i="5"/>
  <c r="AT677" i="67" s="1"/>
  <c r="BN761" i="67"/>
  <c r="BN470" i="67"/>
  <c r="BV92" i="5"/>
  <c r="AZ687" i="67"/>
  <c r="AW624" i="67"/>
  <c r="BJ368" i="5"/>
  <c r="BJ677" i="67" s="1"/>
  <c r="BT304" i="67"/>
  <c r="DU17" i="1"/>
  <c r="DU13" i="67" s="1"/>
  <c r="BY752" i="67"/>
  <c r="BY194" i="1"/>
  <c r="BY261" i="67" s="1"/>
  <c r="DY470" i="5"/>
  <c r="DY752" i="67" s="1"/>
  <c r="BR467" i="5"/>
  <c r="BR749" i="67" s="1"/>
  <c r="BD194" i="1"/>
  <c r="BD261" i="67" s="1"/>
  <c r="BD752" i="67"/>
  <c r="BD707" i="67"/>
  <c r="BD48" i="1"/>
  <c r="BD118" i="67" s="1"/>
  <c r="DX706" i="67"/>
  <c r="BM388" i="5"/>
  <c r="DX388" i="5" s="1"/>
  <c r="DX390" i="5" s="1"/>
  <c r="BT390" i="5"/>
  <c r="BT688" i="67" s="1"/>
  <c r="BT687" i="67"/>
  <c r="BI676" i="67"/>
  <c r="DW367" i="5"/>
  <c r="DW676" i="67" s="1"/>
  <c r="BF656" i="67"/>
  <c r="BF326" i="5"/>
  <c r="BF657" i="67" s="1"/>
  <c r="AU656" i="67"/>
  <c r="AU326" i="5"/>
  <c r="AU657" i="67" s="1"/>
  <c r="BF593" i="67"/>
  <c r="AY425" i="5"/>
  <c r="AY713" i="67" s="1"/>
  <c r="DV535" i="67"/>
  <c r="DV540" i="67"/>
  <c r="BG629" i="67"/>
  <c r="BZ262" i="5"/>
  <c r="BQ464" i="67"/>
  <c r="BS763" i="67"/>
  <c r="BS483" i="5"/>
  <c r="BS764" i="67" s="1"/>
  <c r="BR752" i="67"/>
  <c r="BR194" i="1"/>
  <c r="BR261" i="67" s="1"/>
  <c r="BS467" i="5"/>
  <c r="BS749" i="67" s="1"/>
  <c r="BU707" i="67"/>
  <c r="BU40" i="1"/>
  <c r="BU109" i="67" s="1"/>
  <c r="BU48" i="1"/>
  <c r="BU118" i="67" s="1"/>
  <c r="BA388" i="5"/>
  <c r="DU388" i="5" s="1"/>
  <c r="DU390" i="5" s="1"/>
  <c r="DU688" i="67" s="1"/>
  <c r="BA706" i="67"/>
  <c r="BM608" i="67"/>
  <c r="BM501" i="67"/>
  <c r="BM629" i="67"/>
  <c r="BQ609" i="67"/>
  <c r="BA527" i="67"/>
  <c r="BA608" i="67"/>
  <c r="DZ440" i="67"/>
  <c r="EC888" i="67"/>
  <c r="EC115" i="5"/>
  <c r="EC826" i="67" s="1"/>
  <c r="EC825" i="67"/>
  <c r="BO230" i="5"/>
  <c r="BO417" i="67" s="1"/>
  <c r="BO274" i="67"/>
  <c r="BO602" i="67"/>
  <c r="BP623" i="67"/>
  <c r="BO28" i="5"/>
  <c r="BO287" i="67" s="1"/>
  <c r="K797" i="67"/>
  <c r="K270" i="67"/>
  <c r="DS457" i="5"/>
  <c r="DS739" i="67" s="1"/>
  <c r="Q797" i="67"/>
  <c r="BN629" i="67"/>
  <c r="BU432" i="5"/>
  <c r="BU430" i="5"/>
  <c r="BZ323" i="67"/>
  <c r="BM469" i="67"/>
  <c r="BO483" i="5"/>
  <c r="BO764" i="67" s="1"/>
  <c r="BO763" i="67"/>
  <c r="BE752" i="67"/>
  <c r="BE194" i="1"/>
  <c r="BE261" i="67" s="1"/>
  <c r="BE471" i="5"/>
  <c r="BE753" i="67" s="1"/>
  <c r="BF467" i="5"/>
  <c r="DV470" i="5"/>
  <c r="BK48" i="1"/>
  <c r="BK118" i="67" s="1"/>
  <c r="BK707" i="67"/>
  <c r="BF40" i="1"/>
  <c r="BF109" i="67" s="1"/>
  <c r="BF707" i="67"/>
  <c r="BF48" i="1"/>
  <c r="BF118" i="67" s="1"/>
  <c r="BA303" i="5"/>
  <c r="BA419" i="5"/>
  <c r="BA40" i="1" s="1"/>
  <c r="BA109" i="67" s="1"/>
  <c r="DX570" i="67"/>
  <c r="AT502" i="67"/>
  <c r="AX609" i="67"/>
  <c r="BI463" i="67"/>
  <c r="BJ629" i="67"/>
  <c r="BI629" i="67"/>
  <c r="BI608" i="67"/>
  <c r="BI501" i="67"/>
  <c r="AW505" i="67"/>
  <c r="AX629" i="67"/>
  <c r="AW501" i="67"/>
  <c r="BU317" i="67"/>
  <c r="DZ317" i="67"/>
  <c r="BS274" i="67"/>
  <c r="BS623" i="67"/>
  <c r="BS28" i="5"/>
  <c r="BS287" i="67" s="1"/>
  <c r="BL623" i="67"/>
  <c r="BK274" i="67"/>
  <c r="BK602" i="67"/>
  <c r="AU274" i="67"/>
  <c r="AU623" i="67"/>
  <c r="AV623" i="67"/>
  <c r="AX603" i="67"/>
  <c r="AX624" i="67"/>
  <c r="AX273" i="67"/>
  <c r="BM476" i="67"/>
  <c r="BM477" i="67"/>
  <c r="AY768" i="67"/>
  <c r="AY512" i="5"/>
  <c r="AY770" i="67" s="1"/>
  <c r="BW467" i="5"/>
  <c r="BV194" i="1"/>
  <c r="BV261" i="67" s="1"/>
  <c r="BV471" i="5"/>
  <c r="AU48" i="1"/>
  <c r="AU118" i="67" s="1"/>
  <c r="AU40" i="1"/>
  <c r="AU109" i="67" s="1"/>
  <c r="BA325" i="5"/>
  <c r="BA656" i="67" s="1"/>
  <c r="DU416" i="5"/>
  <c r="DU704" i="67" s="1"/>
  <c r="BA704" i="67"/>
  <c r="BK554" i="67"/>
  <c r="DX511" i="67"/>
  <c r="DX503" i="67"/>
  <c r="DY511" i="67"/>
  <c r="DX610" i="67"/>
  <c r="DX419" i="67"/>
  <c r="BG274" i="67"/>
  <c r="BG623" i="67"/>
  <c r="AY274" i="67"/>
  <c r="BB273" i="67"/>
  <c r="BB603" i="67"/>
  <c r="AT273" i="67"/>
  <c r="AT624" i="67"/>
  <c r="AU624" i="67"/>
  <c r="AY511" i="5"/>
  <c r="AY769" i="67" s="1"/>
  <c r="BC624" i="67"/>
  <c r="BM463" i="67"/>
  <c r="DU418" i="5"/>
  <c r="DU706" i="67" s="1"/>
  <c r="AT630" i="67"/>
  <c r="AX630" i="67"/>
  <c r="BU304" i="5"/>
  <c r="BU645" i="67"/>
  <c r="BQ645" i="67"/>
  <c r="DY303" i="5"/>
  <c r="BQ304" i="5"/>
  <c r="BB645" i="67"/>
  <c r="BB304" i="5"/>
  <c r="BB646" i="67" s="1"/>
  <c r="BW763" i="67"/>
  <c r="BW483" i="5"/>
  <c r="BW764" i="67" s="1"/>
  <c r="EA482" i="5"/>
  <c r="BN752" i="67"/>
  <c r="BN471" i="5"/>
  <c r="BN753" i="67" s="1"/>
  <c r="BN468" i="5"/>
  <c r="BN750" i="67" s="1"/>
  <c r="DW470" i="5"/>
  <c r="BJ467" i="5"/>
  <c r="BJ471" i="5"/>
  <c r="BJ753" i="67" s="1"/>
  <c r="BI194" i="1"/>
  <c r="BI261" i="67" s="1"/>
  <c r="BA194" i="1"/>
  <c r="BA261" i="67" s="1"/>
  <c r="BA752" i="67"/>
  <c r="BB471" i="5"/>
  <c r="BB753" i="67" s="1"/>
  <c r="DT570" i="67"/>
  <c r="DT571" i="67"/>
  <c r="BQ501" i="67"/>
  <c r="BQ608" i="67"/>
  <c r="BQ629" i="67"/>
  <c r="BR629" i="67"/>
  <c r="BQ463" i="67"/>
  <c r="BE501" i="67"/>
  <c r="BE505" i="67"/>
  <c r="BE629" i="67"/>
  <c r="BF629" i="67"/>
  <c r="BE502" i="67"/>
  <c r="BP475" i="67"/>
  <c r="BP480" i="67"/>
  <c r="BL475" i="67"/>
  <c r="BR471" i="67"/>
  <c r="BR489" i="67"/>
  <c r="DY792" i="67"/>
  <c r="DY143" i="5"/>
  <c r="DY829" i="67"/>
  <c r="BT804" i="67"/>
  <c r="BX93" i="5"/>
  <c r="BX806" i="67" s="1"/>
  <c r="DS6" i="5"/>
  <c r="EA145" i="5"/>
  <c r="EA849" i="67"/>
  <c r="BK28" i="5"/>
  <c r="BK287" i="67" s="1"/>
  <c r="AU707" i="67"/>
  <c r="BF471" i="5"/>
  <c r="BF753" i="67" s="1"/>
  <c r="BV752" i="67"/>
  <c r="BO467" i="5"/>
  <c r="BO468" i="5" s="1"/>
  <c r="BO750" i="67" s="1"/>
  <c r="BB629" i="67"/>
  <c r="DY406" i="5"/>
  <c r="DY697" i="67" s="1"/>
  <c r="DY696" i="67"/>
  <c r="DU18" i="1"/>
  <c r="DU14" i="67" s="1"/>
  <c r="DS49" i="1"/>
  <c r="DS119" i="67" s="1"/>
  <c r="DR687" i="67"/>
  <c r="DR390" i="5"/>
  <c r="DR688" i="67" s="1"/>
  <c r="BQ368" i="5"/>
  <c r="BU373" i="5" s="1"/>
  <c r="BQ675" i="67"/>
  <c r="BL675" i="67"/>
  <c r="BL368" i="5"/>
  <c r="AV675" i="67"/>
  <c r="AV368" i="5"/>
  <c r="AV677" i="67" s="1"/>
  <c r="DY16" i="1"/>
  <c r="DY12" i="67" s="1"/>
  <c r="DY674" i="67"/>
  <c r="DR656" i="67"/>
  <c r="DR326" i="5"/>
  <c r="DR327" i="5" s="1"/>
  <c r="DR658" i="67" s="1"/>
  <c r="BS326" i="5"/>
  <c r="BS332" i="5" s="1"/>
  <c r="BS656" i="67"/>
  <c r="BO656" i="67"/>
  <c r="BO326" i="5"/>
  <c r="BO331" i="5" s="1"/>
  <c r="BJ326" i="5"/>
  <c r="BJ657" i="67" s="1"/>
  <c r="BJ656" i="67"/>
  <c r="BD656" i="67"/>
  <c r="BD326" i="5"/>
  <c r="BD657" i="67" s="1"/>
  <c r="AY656" i="67"/>
  <c r="AY326" i="5"/>
  <c r="AT656" i="67"/>
  <c r="AT326" i="5"/>
  <c r="AT657" i="67" s="1"/>
  <c r="DW15" i="1"/>
  <c r="DW11" i="67" s="1"/>
  <c r="DW655" i="67"/>
  <c r="ED650" i="67"/>
  <c r="EE317" i="5"/>
  <c r="EE650" i="67" s="1"/>
  <c r="DZ888" i="67"/>
  <c r="DZ112" i="5"/>
  <c r="DZ886" i="67" s="1"/>
  <c r="ED901" i="67"/>
  <c r="ED114" i="5"/>
  <c r="CC763" i="67"/>
  <c r="EF482" i="5"/>
  <c r="BX763" i="67"/>
  <c r="BX483" i="5"/>
  <c r="BX764" i="67" s="1"/>
  <c r="BJ752" i="67"/>
  <c r="BJ194" i="1"/>
  <c r="BJ261" i="67" s="1"/>
  <c r="BG467" i="5"/>
  <c r="BG749" i="67" s="1"/>
  <c r="BF752" i="67"/>
  <c r="BB752" i="67"/>
  <c r="BC467" i="5"/>
  <c r="BQ432" i="5"/>
  <c r="BL40" i="1"/>
  <c r="BL109" i="67" s="1"/>
  <c r="BL48" i="1"/>
  <c r="BL118" i="67" s="1"/>
  <c r="BG48" i="1"/>
  <c r="BG118" i="67" s="1"/>
  <c r="BG40" i="1"/>
  <c r="BG109" i="67" s="1"/>
  <c r="AV48" i="1"/>
  <c r="AV118" i="67" s="1"/>
  <c r="AV40" i="1"/>
  <c r="AV109" i="67" s="1"/>
  <c r="BE388" i="5"/>
  <c r="BE706" i="67"/>
  <c r="BE703" i="67"/>
  <c r="BE419" i="5"/>
  <c r="EA50" i="1"/>
  <c r="EA120" i="67" s="1"/>
  <c r="EA699" i="67"/>
  <c r="EA19" i="1"/>
  <c r="EA15" i="67" s="1"/>
  <c r="DV406" i="5"/>
  <c r="DV697" i="67" s="1"/>
  <c r="BR49" i="1"/>
  <c r="BR119" i="67" s="1"/>
  <c r="DZ405" i="5"/>
  <c r="BN368" i="5"/>
  <c r="BN677" i="67" s="1"/>
  <c r="BN675" i="67"/>
  <c r="BP656" i="67"/>
  <c r="BP326" i="5"/>
  <c r="BQ333" i="5" s="1"/>
  <c r="BN645" i="67"/>
  <c r="BN304" i="5"/>
  <c r="BT302" i="67"/>
  <c r="BT301" i="67"/>
  <c r="AZ276" i="67"/>
  <c r="AZ604" i="67"/>
  <c r="BV467" i="5"/>
  <c r="BV749" i="67" s="1"/>
  <c r="BU752" i="67"/>
  <c r="BU194" i="1"/>
  <c r="BU261" i="67" s="1"/>
  <c r="BH468" i="5"/>
  <c r="BH750" i="67" s="1"/>
  <c r="AV457" i="5"/>
  <c r="AU739" i="67"/>
  <c r="BM704" i="67"/>
  <c r="BQ390" i="5"/>
  <c r="BQ687" i="67"/>
  <c r="BG687" i="67"/>
  <c r="BG390" i="5"/>
  <c r="BG688" i="67" s="1"/>
  <c r="BQ676" i="67"/>
  <c r="DY367" i="5"/>
  <c r="DY676" i="67" s="1"/>
  <c r="DS675" i="67"/>
  <c r="DS368" i="5"/>
  <c r="AZ645" i="67"/>
  <c r="AZ304" i="5"/>
  <c r="AZ646" i="67" s="1"/>
  <c r="AU645" i="67"/>
  <c r="AU304" i="5"/>
  <c r="AU646" i="67" s="1"/>
  <c r="DY614" i="67"/>
  <c r="DY540" i="67"/>
  <c r="BO507" i="67"/>
  <c r="BL501" i="67"/>
  <c r="BL505" i="67"/>
  <c r="AW629" i="67"/>
  <c r="AV501" i="67"/>
  <c r="BL476" i="67"/>
  <c r="BL484" i="67"/>
  <c r="BR780" i="67"/>
  <c r="BV93" i="5"/>
  <c r="BV806" i="67" s="1"/>
  <c r="BP315" i="67"/>
  <c r="BT323" i="67"/>
  <c r="BR304" i="67"/>
  <c r="DZ302" i="67"/>
  <c r="DS276" i="67"/>
  <c r="AX276" i="67"/>
  <c r="AT625" i="67"/>
  <c r="AU625" i="67"/>
  <c r="BO623" i="67"/>
  <c r="BJ274" i="67"/>
  <c r="BJ623" i="67"/>
  <c r="BJ602" i="67"/>
  <c r="DL797" i="67"/>
  <c r="DM8" i="5"/>
  <c r="DS422" i="5"/>
  <c r="DS710" i="67" s="1"/>
  <c r="DS30" i="5"/>
  <c r="DS291" i="67" s="1"/>
  <c r="BU687" i="67"/>
  <c r="BU390" i="5"/>
  <c r="BF390" i="5"/>
  <c r="BF688" i="67" s="1"/>
  <c r="BF687" i="67"/>
  <c r="BM676" i="67"/>
  <c r="BM101" i="1"/>
  <c r="BM123" i="1" s="1"/>
  <c r="BM190" i="67" s="1"/>
  <c r="BP437" i="67"/>
  <c r="BL605" i="67"/>
  <c r="BD593" i="67"/>
  <c r="DX537" i="67"/>
  <c r="DX616" i="67"/>
  <c r="AZ547" i="67"/>
  <c r="AZ536" i="67"/>
  <c r="BS501" i="67"/>
  <c r="BS608" i="67"/>
  <c r="BO501" i="67"/>
  <c r="BN480" i="67"/>
  <c r="BN484" i="67"/>
  <c r="BN475" i="67"/>
  <c r="BK471" i="5"/>
  <c r="BK753" i="67" s="1"/>
  <c r="AX687" i="67"/>
  <c r="AX390" i="5"/>
  <c r="AX688" i="67" s="1"/>
  <c r="BX323" i="67"/>
  <c r="CB308" i="67"/>
  <c r="BX308" i="67"/>
  <c r="DY610" i="67"/>
  <c r="BR249" i="5"/>
  <c r="BH623" i="67"/>
  <c r="AV624" i="67"/>
  <c r="EB145" i="5"/>
  <c r="EB919" i="67" s="1"/>
  <c r="BR657" i="67"/>
  <c r="BU375" i="5"/>
  <c r="BT677" i="67"/>
  <c r="BU374" i="5"/>
  <c r="BQ437" i="67"/>
  <c r="BR626" i="67"/>
  <c r="BQ626" i="67"/>
  <c r="BD626" i="67"/>
  <c r="BI554" i="67"/>
  <c r="DW554" i="67"/>
  <c r="DW537" i="67"/>
  <c r="BO536" i="67"/>
  <c r="BP636" i="67"/>
  <c r="BO636" i="67"/>
  <c r="BO547" i="67"/>
  <c r="DX536" i="67"/>
  <c r="DY547" i="67"/>
  <c r="BL536" i="67"/>
  <c r="BL636" i="67"/>
  <c r="BL615" i="67"/>
  <c r="BL547" i="67"/>
  <c r="BP547" i="67"/>
  <c r="BU929" i="67"/>
  <c r="BU156" i="5"/>
  <c r="BD630" i="67"/>
  <c r="BP615" i="67"/>
  <c r="BK368" i="5"/>
  <c r="BK677" i="67" s="1"/>
  <c r="BK675" i="67"/>
  <c r="BF675" i="67"/>
  <c r="DW366" i="5"/>
  <c r="AZ368" i="5"/>
  <c r="AZ677" i="67" s="1"/>
  <c r="AZ675" i="67"/>
  <c r="AU675" i="67"/>
  <c r="AU368" i="5"/>
  <c r="DT16" i="1"/>
  <c r="DT12" i="67" s="1"/>
  <c r="DT674" i="67"/>
  <c r="DQ656" i="67"/>
  <c r="DQ326" i="5"/>
  <c r="DQ657" i="67" s="1"/>
  <c r="DZ325" i="5"/>
  <c r="BR656" i="67"/>
  <c r="BH326" i="5"/>
  <c r="BH657" i="67" s="1"/>
  <c r="BH656" i="67"/>
  <c r="DR645" i="67"/>
  <c r="DR306" i="5"/>
  <c r="DR646" i="67" s="1"/>
  <c r="BP645" i="67"/>
  <c r="BP304" i="5"/>
  <c r="BP312" i="5" s="1"/>
  <c r="BO310" i="5"/>
  <c r="BO311" i="5"/>
  <c r="BK646" i="67"/>
  <c r="AV645" i="67"/>
  <c r="AV304" i="5"/>
  <c r="AV646" i="67" s="1"/>
  <c r="DU644" i="67"/>
  <c r="DU13" i="1"/>
  <c r="DU9" i="67" s="1"/>
  <c r="DY570" i="67"/>
  <c r="DY571" i="67"/>
  <c r="DU570" i="67"/>
  <c r="DV571" i="67"/>
  <c r="DU571" i="67"/>
  <c r="CD308" i="67"/>
  <c r="BZ302" i="67"/>
  <c r="BZ308" i="67"/>
  <c r="BV302" i="67"/>
  <c r="BW308" i="67"/>
  <c r="BS302" i="67"/>
  <c r="BH536" i="67"/>
  <c r="BI636" i="67"/>
  <c r="BH636" i="67"/>
  <c r="DY914" i="67"/>
  <c r="DY846" i="67"/>
  <c r="EC902" i="67"/>
  <c r="EC839" i="67"/>
  <c r="DZ904" i="67"/>
  <c r="DZ132" i="5"/>
  <c r="BM502" i="67"/>
  <c r="BM636" i="67"/>
  <c r="EB826" i="67"/>
  <c r="EB889" i="67"/>
  <c r="BM593" i="67"/>
  <c r="BI593" i="67"/>
  <c r="BE593" i="67"/>
  <c r="BB605" i="67"/>
  <c r="BB593" i="67"/>
  <c r="AX278" i="67"/>
  <c r="AT593" i="67"/>
  <c r="DX619" i="67"/>
  <c r="DX577" i="67"/>
  <c r="DT619" i="67"/>
  <c r="DT577" i="67"/>
  <c r="DU619" i="67"/>
  <c r="DY579" i="67"/>
  <c r="DY618" i="67"/>
  <c r="DX574" i="67"/>
  <c r="DU618" i="67"/>
  <c r="DT574" i="67"/>
  <c r="DT618" i="67"/>
  <c r="DT579" i="67"/>
  <c r="DZ247" i="5"/>
  <c r="DZ419" i="67"/>
  <c r="EA903" i="67"/>
  <c r="EA130" i="5"/>
  <c r="DZ892" i="67"/>
  <c r="DZ143" i="5"/>
  <c r="DZ117" i="5"/>
  <c r="DZ829" i="67"/>
  <c r="DY615" i="67"/>
  <c r="CA763" i="67"/>
  <c r="CA483" i="5"/>
  <c r="CA764" i="67" s="1"/>
  <c r="BO752" i="67"/>
  <c r="BO194" i="1"/>
  <c r="BO261" i="67" s="1"/>
  <c r="DV570" i="67"/>
  <c r="DW571" i="67"/>
  <c r="BT558" i="67"/>
  <c r="CE6" i="5"/>
  <c r="DZ839" i="67"/>
  <c r="DZ902" i="67"/>
  <c r="DY849" i="67"/>
  <c r="DV416" i="5"/>
  <c r="BE325" i="5"/>
  <c r="BE656" i="67" s="1"/>
  <c r="BU326" i="5"/>
  <c r="BU657" i="67" s="1"/>
  <c r="BU656" i="67"/>
  <c r="BS645" i="67"/>
  <c r="BS304" i="5"/>
  <c r="DV511" i="67"/>
  <c r="DV505" i="67"/>
  <c r="DW608" i="67"/>
  <c r="DV610" i="67"/>
  <c r="BL629" i="67"/>
  <c r="BH608" i="67"/>
  <c r="BH505" i="67"/>
  <c r="BO475" i="67"/>
  <c r="BP481" i="67"/>
  <c r="BU323" i="67"/>
  <c r="BU315" i="67"/>
  <c r="BT313" i="67"/>
  <c r="BQ302" i="67"/>
  <c r="BU308" i="67"/>
  <c r="EB839" i="67"/>
  <c r="EB902" i="67"/>
  <c r="EA839" i="67"/>
  <c r="BS615" i="67"/>
  <c r="DY841" i="67"/>
  <c r="DY904" i="67"/>
  <c r="DX752" i="67"/>
  <c r="DX194" i="1"/>
  <c r="DX261" i="67" s="1"/>
  <c r="BP471" i="5"/>
  <c r="BP753" i="67" s="1"/>
  <c r="BH471" i="5"/>
  <c r="BH753" i="67" s="1"/>
  <c r="BI467" i="5"/>
  <c r="BI749" i="67" s="1"/>
  <c r="BE467" i="5"/>
  <c r="BP429" i="5"/>
  <c r="BA705" i="67"/>
  <c r="DU417" i="5"/>
  <c r="DU705" i="67" s="1"/>
  <c r="BA366" i="5"/>
  <c r="DU366" i="5" s="1"/>
  <c r="AX636" i="67"/>
  <c r="BE507" i="67"/>
  <c r="BK463" i="67"/>
  <c r="BG501" i="67"/>
  <c r="BC609" i="67"/>
  <c r="AY505" i="67"/>
  <c r="BW805" i="67"/>
  <c r="BT94" i="5"/>
  <c r="BT807" i="67" s="1"/>
  <c r="BT780" i="67"/>
  <c r="BT93" i="5"/>
  <c r="BT806" i="67" s="1"/>
  <c r="BU94" i="5"/>
  <c r="BU807" i="67" s="1"/>
  <c r="BR317" i="67"/>
  <c r="BR325" i="67"/>
  <c r="BO315" i="67"/>
  <c r="BS323" i="67"/>
  <c r="BR230" i="5"/>
  <c r="BR28" i="5"/>
  <c r="BR287" i="67" s="1"/>
  <c r="BR274" i="67"/>
  <c r="BR623" i="67"/>
  <c r="DZ846" i="67"/>
  <c r="DZ914" i="67"/>
  <c r="DW415" i="5"/>
  <c r="BI303" i="5"/>
  <c r="DW303" i="5" s="1"/>
  <c r="BK687" i="67"/>
  <c r="BK390" i="5"/>
  <c r="BK688" i="67" s="1"/>
  <c r="BO593" i="67"/>
  <c r="BJ547" i="67"/>
  <c r="BS529" i="67"/>
  <c r="DZ842" i="67"/>
  <c r="DZ905" i="67"/>
  <c r="BU316" i="67"/>
  <c r="BS304" i="67"/>
  <c r="BS303" i="67"/>
  <c r="EB482" i="5"/>
  <c r="BC675" i="67"/>
  <c r="BC368" i="5"/>
  <c r="BC677" i="67" s="1"/>
  <c r="BT529" i="67"/>
  <c r="EA431" i="67"/>
  <c r="BV241" i="5"/>
  <c r="BR241" i="5"/>
  <c r="BV322" i="67"/>
  <c r="EA825" i="67"/>
  <c r="EA888" i="67"/>
  <c r="CG91" i="5"/>
  <c r="CG804" i="67" s="1"/>
  <c r="CC780" i="67"/>
  <c r="CD323" i="67"/>
  <c r="BZ315" i="67"/>
  <c r="BA512" i="5"/>
  <c r="BA770" i="67" s="1"/>
  <c r="DY117" i="5"/>
  <c r="DY892" i="67"/>
  <c r="BS626" i="67"/>
  <c r="CA469" i="5"/>
  <c r="CA751" i="67" s="1"/>
  <c r="BU68" i="5"/>
  <c r="BU800" i="67" s="1"/>
  <c r="BZ314" i="67"/>
  <c r="DW191" i="1"/>
  <c r="DW258" i="67" s="1"/>
  <c r="BW20" i="67"/>
  <c r="BW451" i="5"/>
  <c r="CC263" i="5"/>
  <c r="CC262" i="5"/>
  <c r="CC67" i="5"/>
  <c r="CC799" i="67" s="1"/>
  <c r="BY79" i="5"/>
  <c r="CC68" i="5"/>
  <c r="BZ20" i="67"/>
  <c r="BZ451" i="5"/>
  <c r="BV20" i="67"/>
  <c r="BV451" i="5"/>
  <c r="BY20" i="67"/>
  <c r="BY451" i="5"/>
  <c r="BY18" i="67"/>
  <c r="BT17" i="67"/>
  <c r="BX20" i="67"/>
  <c r="BX451" i="5"/>
  <c r="BY419" i="67"/>
  <c r="CC233" i="5"/>
  <c r="EB851" i="67"/>
  <c r="EB849" i="67"/>
  <c r="EE905" i="67"/>
  <c r="EE842" i="67"/>
  <c r="EF131" i="5"/>
  <c r="ED842" i="67"/>
  <c r="ED905" i="67"/>
  <c r="EI663" i="67"/>
  <c r="CC95" i="5"/>
  <c r="CC808" i="67" s="1"/>
  <c r="CC93" i="5"/>
  <c r="CC806" i="67" s="1"/>
  <c r="CC804" i="67"/>
  <c r="CC94" i="5"/>
  <c r="CC807" i="67" s="1"/>
  <c r="BZ113" i="67"/>
  <c r="EB44" i="1"/>
  <c r="EB113" i="67" s="1"/>
  <c r="EA31" i="1"/>
  <c r="EA27" i="67" s="1"/>
  <c r="BX472" i="5"/>
  <c r="BX754" i="67" s="1"/>
  <c r="BR798" i="67"/>
  <c r="DU139" i="67"/>
  <c r="DU75" i="1"/>
  <c r="DU145" i="67" s="1"/>
  <c r="BV157" i="67"/>
  <c r="BC96" i="1"/>
  <c r="BC166" i="67" s="1"/>
  <c r="BZ117" i="1"/>
  <c r="BT118" i="1"/>
  <c r="CA97" i="1"/>
  <c r="CA167" i="67" s="1"/>
  <c r="DZ192" i="67"/>
  <c r="DU135" i="67"/>
  <c r="BD87" i="1"/>
  <c r="BD157" i="67" s="1"/>
  <c r="BW118" i="1"/>
  <c r="BE192" i="67"/>
  <c r="AY75" i="1"/>
  <c r="AY145" i="67" s="1"/>
  <c r="DU83" i="1"/>
  <c r="BH111" i="1"/>
  <c r="BH180" i="67" s="1"/>
  <c r="BZ111" i="1"/>
  <c r="BZ180" i="67" s="1"/>
  <c r="BR117" i="1"/>
  <c r="BV153" i="67"/>
  <c r="BC161" i="67"/>
  <c r="BS258" i="67"/>
  <c r="BN139" i="67"/>
  <c r="AU75" i="1"/>
  <c r="AU145" i="67" s="1"/>
  <c r="BV192" i="67"/>
  <c r="BR192" i="67"/>
  <c r="DY83" i="1"/>
  <c r="BO153" i="67"/>
  <c r="EB84" i="1"/>
  <c r="EB154" i="67" s="1"/>
  <c r="EB160" i="67"/>
  <c r="EA117" i="1"/>
  <c r="AX96" i="1"/>
  <c r="BP87" i="1"/>
  <c r="BP157" i="67" s="1"/>
  <c r="BZ139" i="67"/>
  <c r="BU139" i="67"/>
  <c r="BV95" i="1"/>
  <c r="BV165" i="67" s="1"/>
  <c r="BV118" i="1"/>
  <c r="BM75" i="1"/>
  <c r="BM145" i="67" s="1"/>
  <c r="BK161" i="67"/>
  <c r="AT95" i="1"/>
  <c r="BF139" i="67"/>
  <c r="BN192" i="67"/>
  <c r="BK121" i="1"/>
  <c r="BK188" i="67" s="1"/>
  <c r="BP118" i="1"/>
  <c r="BL111" i="1"/>
  <c r="BL180" i="67" s="1"/>
  <c r="BP111" i="1"/>
  <c r="BP180" i="67" s="1"/>
  <c r="BW111" i="1"/>
  <c r="BW180" i="67" s="1"/>
  <c r="EA75" i="1"/>
  <c r="EA145" i="67" s="1"/>
  <c r="DV69" i="1"/>
  <c r="BY90" i="1"/>
  <c r="BL153" i="67"/>
  <c r="CC154" i="67"/>
  <c r="EB74" i="1"/>
  <c r="EB144" i="67" s="1"/>
  <c r="ED90" i="1"/>
  <c r="ED160" i="67" s="1"/>
  <c r="DT192" i="67"/>
  <c r="DX69" i="1"/>
  <c r="BK153" i="67"/>
  <c r="BH153" i="67"/>
  <c r="DY143" i="67"/>
  <c r="BW96" i="1"/>
  <c r="BW166" i="67" s="1"/>
  <c r="BO118" i="1"/>
  <c r="DT91" i="1"/>
  <c r="BD121" i="1"/>
  <c r="BD188" i="67" s="1"/>
  <c r="BE87" i="1"/>
  <c r="BE157" i="67" s="1"/>
  <c r="CD66" i="1"/>
  <c r="EB82" i="1"/>
  <c r="EB152" i="67" s="1"/>
  <c r="CD82" i="1"/>
  <c r="CE74" i="1"/>
  <c r="CD144" i="67"/>
  <c r="BM111" i="1"/>
  <c r="BM180" i="67" s="1"/>
  <c r="BL184" i="67"/>
  <c r="BI111" i="1"/>
  <c r="BI180" i="67" s="1"/>
  <c r="BH184" i="67"/>
  <c r="BR139" i="67"/>
  <c r="BR75" i="1"/>
  <c r="BR145" i="67" s="1"/>
  <c r="DZ502" i="5"/>
  <c r="DZ18" i="67"/>
  <c r="CC18" i="67"/>
  <c r="CD85" i="1"/>
  <c r="EB85" i="1"/>
  <c r="CC156" i="67"/>
  <c r="CD86" i="1"/>
  <c r="EB86" i="1"/>
  <c r="EB156" i="67" s="1"/>
  <c r="DW164" i="67"/>
  <c r="DW95" i="1"/>
  <c r="CD92" i="1"/>
  <c r="EB92" i="1"/>
  <c r="EC92" i="1" s="1"/>
  <c r="DT148" i="67"/>
  <c r="DT83" i="1"/>
  <c r="EA143" i="67"/>
  <c r="EA125" i="1"/>
  <c r="BI139" i="67"/>
  <c r="DT75" i="1"/>
  <c r="DT145" i="67" s="1"/>
  <c r="DT139" i="67"/>
  <c r="CC140" i="67"/>
  <c r="CD70" i="1"/>
  <c r="BY192" i="67"/>
  <c r="BZ121" i="1"/>
  <c r="BZ124" i="1" s="1"/>
  <c r="BZ191" i="67" s="1"/>
  <c r="BU192" i="67"/>
  <c r="BV121" i="1"/>
  <c r="BV188" i="67" s="1"/>
  <c r="BN184" i="67"/>
  <c r="BN117" i="1"/>
  <c r="EA155" i="67"/>
  <c r="EA503" i="5"/>
  <c r="DW148" i="67"/>
  <c r="DW83" i="1"/>
  <c r="CC222" i="67"/>
  <c r="AW165" i="67"/>
  <c r="DZ87" i="1"/>
  <c r="DZ157" i="67" s="1"/>
  <c r="BE161" i="67"/>
  <c r="CD81" i="1"/>
  <c r="CE90" i="1"/>
  <c r="CD160" i="67"/>
  <c r="BM95" i="1"/>
  <c r="BM165" i="67" s="1"/>
  <c r="CC142" i="67"/>
  <c r="CD72" i="1"/>
  <c r="BH95" i="1"/>
  <c r="BT117" i="1"/>
  <c r="BY121" i="1"/>
  <c r="BY188" i="67" s="1"/>
  <c r="BX192" i="67"/>
  <c r="CG154" i="67"/>
  <c r="CF154" i="67"/>
  <c r="CE154" i="67"/>
  <c r="DZ155" i="67"/>
  <c r="DZ503" i="5"/>
  <c r="CD154" i="67"/>
  <c r="BR258" i="67"/>
  <c r="EO22" i="1"/>
  <c r="EN18" i="67" s="1"/>
  <c r="DV191" i="1"/>
  <c r="DV258" i="67" s="1"/>
  <c r="DZ191" i="1"/>
  <c r="DZ258" i="67" s="1"/>
  <c r="S42" i="32"/>
  <c r="O49" i="33" s="1"/>
  <c r="EF127" i="5"/>
  <c r="EF288" i="5" s="1"/>
  <c r="EF289" i="5" s="1"/>
  <c r="EF1017" i="67" s="1"/>
  <c r="EE114" i="5"/>
  <c r="EE901" i="67"/>
  <c r="EA21" i="1"/>
  <c r="DU191" i="1"/>
  <c r="DU258" i="67" s="1"/>
  <c r="EN22" i="1"/>
  <c r="EM18" i="67" s="1"/>
  <c r="DZ21" i="1"/>
  <c r="BX18" i="67"/>
  <c r="BY455" i="5"/>
  <c r="BY737" i="67" s="1"/>
  <c r="BV612" i="67"/>
  <c r="CA455" i="5"/>
  <c r="CA737" i="67" s="1"/>
  <c r="EN21" i="1"/>
  <c r="EM17" i="67" s="1"/>
  <c r="EA22" i="1"/>
  <c r="EP22" i="1" s="1"/>
  <c r="EO18" i="67" s="1"/>
  <c r="BZ17" i="67"/>
  <c r="BZ455" i="5"/>
  <c r="BZ737" i="67" s="1"/>
  <c r="BU336" i="67"/>
  <c r="BT527" i="67"/>
  <c r="BZ18" i="67"/>
  <c r="BZ502" i="5"/>
  <c r="BZ504" i="5" s="1"/>
  <c r="EB22" i="1"/>
  <c r="BV18" i="67"/>
  <c r="BV502" i="5"/>
  <c r="BV504" i="5" s="1"/>
  <c r="BV455" i="5"/>
  <c r="BV737" i="67" s="1"/>
  <c r="CA17" i="67"/>
  <c r="BW17" i="67"/>
  <c r="BW455" i="5"/>
  <c r="BW737" i="67" s="1"/>
  <c r="BT336" i="67"/>
  <c r="BW18" i="67"/>
  <c r="DT191" i="1"/>
  <c r="DT258" i="67" s="1"/>
  <c r="CC17" i="67"/>
  <c r="CD21" i="1"/>
  <c r="CC737" i="67"/>
  <c r="BS518" i="67"/>
  <c r="BV579" i="67"/>
  <c r="BU579" i="67"/>
  <c r="BT579" i="67"/>
  <c r="BU506" i="67"/>
  <c r="BT547" i="67"/>
  <c r="BU614" i="67"/>
  <c r="BT622" i="67"/>
  <c r="BS338" i="67"/>
  <c r="BS622" i="67"/>
  <c r="BW536" i="5"/>
  <c r="BW349" i="67" s="1"/>
  <c r="CA103" i="5"/>
  <c r="CA782" i="67" s="1"/>
  <c r="BU313" i="67"/>
  <c r="BZ103" i="5"/>
  <c r="BZ816" i="67" s="1"/>
  <c r="BV531" i="5"/>
  <c r="BV553" i="5" s="1"/>
  <c r="BW262" i="5"/>
  <c r="EE652" i="67"/>
  <c r="EF319" i="5"/>
  <c r="EG319" i="5" s="1"/>
  <c r="ED652" i="67"/>
  <c r="BY122" i="67"/>
  <c r="DQ425" i="5"/>
  <c r="DQ713" i="67" s="1"/>
  <c r="BZ198" i="67"/>
  <c r="CD131" i="1"/>
  <c r="BZ419" i="5"/>
  <c r="BZ48" i="1" s="1"/>
  <c r="BZ118" i="67" s="1"/>
  <c r="CD418" i="5"/>
  <c r="BZ18" i="1"/>
  <c r="BZ14" i="67" s="1"/>
  <c r="CD405" i="5"/>
  <c r="BZ705" i="67"/>
  <c r="CD417" i="5"/>
  <c r="BZ704" i="67"/>
  <c r="CD416" i="5"/>
  <c r="BZ303" i="5"/>
  <c r="BZ645" i="67" s="1"/>
  <c r="CC14" i="67"/>
  <c r="CG405" i="5"/>
  <c r="CC754" i="67"/>
  <c r="CD472" i="5"/>
  <c r="CA366" i="5"/>
  <c r="CA675" i="67" s="1"/>
  <c r="CE417" i="5"/>
  <c r="CA49" i="1"/>
  <c r="CA119" i="67" s="1"/>
  <c r="CE405" i="5"/>
  <c r="CA388" i="5"/>
  <c r="CA687" i="67" s="1"/>
  <c r="CE418" i="5"/>
  <c r="CA303" i="5"/>
  <c r="CA645" i="67" s="1"/>
  <c r="CE415" i="5"/>
  <c r="CG416" i="5"/>
  <c r="CA325" i="5"/>
  <c r="CA656" i="67" s="1"/>
  <c r="CE416" i="5"/>
  <c r="BN244" i="5"/>
  <c r="DQ424" i="5"/>
  <c r="DQ712" i="67" s="1"/>
  <c r="BR244" i="5"/>
  <c r="BW244" i="5"/>
  <c r="DQ426" i="5"/>
  <c r="DQ714" i="67" s="1"/>
  <c r="BV706" i="67"/>
  <c r="CA686" i="67"/>
  <c r="BW798" i="67"/>
  <c r="DQ369" i="5"/>
  <c r="DQ678" i="67" s="1"/>
  <c r="BW233" i="5"/>
  <c r="BW422" i="67" s="1"/>
  <c r="BC131" i="1"/>
  <c r="BC198" i="67" s="1"/>
  <c r="BV334" i="67"/>
  <c r="BN68" i="5"/>
  <c r="BN800" i="67" s="1"/>
  <c r="BL473" i="5"/>
  <c r="BL755" i="67" s="1"/>
  <c r="BY13" i="1"/>
  <c r="BY131" i="1" s="1"/>
  <c r="AU576" i="67"/>
  <c r="BX13" i="1"/>
  <c r="BX9" i="67" s="1"/>
  <c r="BW264" i="5"/>
  <c r="BW441" i="67" s="1"/>
  <c r="BW336" i="67"/>
  <c r="BR97" i="5"/>
  <c r="BR810" i="67" s="1"/>
  <c r="BN798" i="67"/>
  <c r="BZ406" i="5"/>
  <c r="BZ697" i="67" s="1"/>
  <c r="BS131" i="1"/>
  <c r="BS198" i="67" s="1"/>
  <c r="BW265" i="5"/>
  <c r="BW442" i="67" s="1"/>
  <c r="BW626" i="67"/>
  <c r="BN67" i="5"/>
  <c r="BN799" i="67" s="1"/>
  <c r="BV406" i="5"/>
  <c r="BV697" i="67" s="1"/>
  <c r="BY49" i="1"/>
  <c r="BY119" i="67" s="1"/>
  <c r="AT576" i="67"/>
  <c r="BV18" i="1"/>
  <c r="BV14" i="67" s="1"/>
  <c r="BW12" i="5"/>
  <c r="BV263" i="5"/>
  <c r="BX265" i="5"/>
  <c r="BX442" i="67" s="1"/>
  <c r="BX69" i="5"/>
  <c r="BX801" i="67" s="1"/>
  <c r="BS70" i="5"/>
  <c r="BS802" i="67" s="1"/>
  <c r="BZ325" i="5"/>
  <c r="BZ656" i="67" s="1"/>
  <c r="BW247" i="5"/>
  <c r="BW248" i="5" s="1"/>
  <c r="BW655" i="67"/>
  <c r="BV674" i="67"/>
  <c r="AX576" i="67"/>
  <c r="BY473" i="5"/>
  <c r="BY755" i="67" s="1"/>
  <c r="BW419" i="67"/>
  <c r="BZ16" i="1"/>
  <c r="BZ12" i="67" s="1"/>
  <c r="BR124" i="1"/>
  <c r="BR191" i="67" s="1"/>
  <c r="BZ686" i="67"/>
  <c r="BX262" i="5"/>
  <c r="CA262" i="5"/>
  <c r="BR171" i="67"/>
  <c r="BG123" i="1"/>
  <c r="BG190" i="67" s="1"/>
  <c r="BE576" i="67"/>
  <c r="BL124" i="1"/>
  <c r="BL191" i="67" s="1"/>
  <c r="BK131" i="1"/>
  <c r="BK198" i="67" s="1"/>
  <c r="AW576" i="67"/>
  <c r="DX575" i="67"/>
  <c r="AY104" i="1"/>
  <c r="AY174" i="67" s="1"/>
  <c r="AT586" i="67"/>
  <c r="AT575" i="67"/>
  <c r="BU597" i="67"/>
  <c r="BU575" i="67"/>
  <c r="BM576" i="67"/>
  <c r="BQ576" i="67"/>
  <c r="BS507" i="67"/>
  <c r="BB123" i="1"/>
  <c r="BB190" i="67" s="1"/>
  <c r="BL104" i="1"/>
  <c r="BL174" i="67" s="1"/>
  <c r="BI586" i="67"/>
  <c r="BB104" i="1"/>
  <c r="BB434" i="5" s="1"/>
  <c r="BB716" i="67" s="1"/>
  <c r="DR575" i="67"/>
  <c r="BL171" i="67"/>
  <c r="BS595" i="67"/>
  <c r="BY12" i="5"/>
  <c r="BS244" i="5"/>
  <c r="BO438" i="67"/>
  <c r="CA263" i="5"/>
  <c r="BP654" i="5"/>
  <c r="BC576" i="67"/>
  <c r="AV576" i="67"/>
  <c r="BX97" i="5"/>
  <c r="BX810" i="67" s="1"/>
  <c r="CC696" i="67"/>
  <c r="AU575" i="67"/>
  <c r="CA440" i="67"/>
  <c r="BS68" i="5"/>
  <c r="BS800" i="67" s="1"/>
  <c r="CA265" i="5"/>
  <c r="CA442" i="67" s="1"/>
  <c r="BY17" i="1"/>
  <c r="BY13" i="67" s="1"/>
  <c r="AV104" i="1"/>
  <c r="AV434" i="5" s="1"/>
  <c r="AV716" i="67" s="1"/>
  <c r="BY171" i="67"/>
  <c r="BY123" i="1"/>
  <c r="BY190" i="67" s="1"/>
  <c r="BP123" i="1"/>
  <c r="BP174" i="67"/>
  <c r="AW107" i="1"/>
  <c r="AW177" i="67" s="1"/>
  <c r="AW434" i="5"/>
  <c r="AW716" i="67" s="1"/>
  <c r="BN9" i="67"/>
  <c r="BN131" i="1"/>
  <c r="BN198" i="67" s="1"/>
  <c r="BX388" i="5"/>
  <c r="BX687" i="67" s="1"/>
  <c r="BX706" i="67"/>
  <c r="BZ655" i="67"/>
  <c r="BZ15" i="1"/>
  <c r="BZ11" i="67" s="1"/>
  <c r="BV15" i="1"/>
  <c r="BV11" i="67" s="1"/>
  <c r="BV655" i="67"/>
  <c r="BR576" i="67"/>
  <c r="BP471" i="67"/>
  <c r="BP474" i="67"/>
  <c r="BY265" i="5"/>
  <c r="BY442" i="67" s="1"/>
  <c r="BY440" i="67"/>
  <c r="BZ12" i="5"/>
  <c r="BZ419" i="67"/>
  <c r="BV644" i="67"/>
  <c r="BV13" i="1"/>
  <c r="BX264" i="5"/>
  <c r="BX441" i="67" s="1"/>
  <c r="BX244" i="5"/>
  <c r="BX235" i="5"/>
  <c r="CB237" i="5" s="1"/>
  <c r="CB420" i="67" s="1"/>
  <c r="BS235" i="5"/>
  <c r="BS97" i="5"/>
  <c r="BS810" i="67" s="1"/>
  <c r="BS67" i="5"/>
  <c r="BS799" i="67" s="1"/>
  <c r="BX536" i="5"/>
  <c r="BX534" i="5" s="1"/>
  <c r="BX336" i="67"/>
  <c r="BB586" i="67"/>
  <c r="BJ123" i="1"/>
  <c r="BJ190" i="67" s="1"/>
  <c r="BJ104" i="1"/>
  <c r="BJ174" i="67" s="1"/>
  <c r="DW472" i="5"/>
  <c r="BI473" i="5"/>
  <c r="BI755" i="67" s="1"/>
  <c r="AY586" i="67"/>
  <c r="AY576" i="67"/>
  <c r="BO474" i="67"/>
  <c r="BP470" i="67"/>
  <c r="BS69" i="5"/>
  <c r="BS801" i="67" s="1"/>
  <c r="BO471" i="67"/>
  <c r="BI754" i="67"/>
  <c r="EA261" i="5"/>
  <c r="BX334" i="67"/>
  <c r="BP438" i="67"/>
  <c r="BM9" i="67"/>
  <c r="BM131" i="1"/>
  <c r="BM198" i="67" s="1"/>
  <c r="BE9" i="67"/>
  <c r="BE131" i="1"/>
  <c r="BE198" i="67" s="1"/>
  <c r="BX705" i="67"/>
  <c r="BX366" i="5"/>
  <c r="BX675" i="67" s="1"/>
  <c r="BX325" i="5"/>
  <c r="BX656" i="67" s="1"/>
  <c r="BX704" i="67"/>
  <c r="BY655" i="67"/>
  <c r="BY15" i="1"/>
  <c r="BY11" i="67" s="1"/>
  <c r="BF575" i="67"/>
  <c r="BF576" i="67"/>
  <c r="BY247" i="5"/>
  <c r="BY233" i="5"/>
  <c r="BY422" i="67" s="1"/>
  <c r="BO67" i="5"/>
  <c r="BO799" i="67" s="1"/>
  <c r="BO69" i="5"/>
  <c r="BO801" i="67" s="1"/>
  <c r="BO244" i="5"/>
  <c r="BO70" i="5"/>
  <c r="BO802" i="67" s="1"/>
  <c r="BW334" i="67"/>
  <c r="EA334" i="67"/>
  <c r="BW304" i="5"/>
  <c r="BW311" i="5" s="1"/>
  <c r="EA415" i="5"/>
  <c r="EA703" i="67" s="1"/>
  <c r="BY16" i="1"/>
  <c r="BY12" i="67" s="1"/>
  <c r="BJ576" i="67"/>
  <c r="BX263" i="5"/>
  <c r="BW68" i="5"/>
  <c r="BW800" i="67" s="1"/>
  <c r="EA472" i="5"/>
  <c r="EA754" i="67" s="1"/>
  <c r="BV235" i="5"/>
  <c r="BY314" i="67"/>
  <c r="BS798" i="67"/>
  <c r="BO68" i="5"/>
  <c r="BO800" i="67" s="1"/>
  <c r="BK235" i="5"/>
  <c r="DT131" i="1"/>
  <c r="DT198" i="67" s="1"/>
  <c r="BP459" i="67"/>
  <c r="BQ121" i="67"/>
  <c r="BX440" i="67"/>
  <c r="BU595" i="67"/>
  <c r="BQ575" i="67"/>
  <c r="BZ265" i="5"/>
  <c r="BZ442" i="67" s="1"/>
  <c r="BW440" i="67"/>
  <c r="EA336" i="67"/>
  <c r="BW67" i="5"/>
  <c r="BW799" i="67" s="1"/>
  <c r="BR67" i="5"/>
  <c r="BR799" i="67" s="1"/>
  <c r="BT9" i="67"/>
  <c r="BZ49" i="1"/>
  <c r="BZ119" i="67" s="1"/>
  <c r="BB576" i="67"/>
  <c r="BZ763" i="67"/>
  <c r="ED482" i="5"/>
  <c r="ED483" i="5" s="1"/>
  <c r="ED764" i="67" s="1"/>
  <c r="BZ483" i="5"/>
  <c r="BZ764" i="67" s="1"/>
  <c r="BO390" i="5"/>
  <c r="BO687" i="67"/>
  <c r="DY388" i="5"/>
  <c r="DY390" i="5" s="1"/>
  <c r="DY411" i="5" s="1"/>
  <c r="AY687" i="67"/>
  <c r="AY390" i="5"/>
  <c r="DU576" i="67"/>
  <c r="DU575" i="67"/>
  <c r="BL576" i="67"/>
  <c r="BH576" i="67"/>
  <c r="BD575" i="67"/>
  <c r="BD576" i="67"/>
  <c r="BA576" i="67"/>
  <c r="BE586" i="67"/>
  <c r="DW574" i="67"/>
  <c r="DX579" i="67"/>
  <c r="EH805" i="67"/>
  <c r="AY422" i="5"/>
  <c r="AY710" i="67" s="1"/>
  <c r="BC511" i="5"/>
  <c r="BC769" i="67" s="1"/>
  <c r="AZ512" i="5"/>
  <c r="AZ770" i="67" s="1"/>
  <c r="EI479" i="5"/>
  <c r="EI763" i="67"/>
  <c r="BE733" i="67"/>
  <c r="DV451" i="5"/>
  <c r="DV733" i="67" s="1"/>
  <c r="DS707" i="67"/>
  <c r="DS48" i="1"/>
  <c r="DS118" i="67" s="1"/>
  <c r="BT432" i="5"/>
  <c r="BU431" i="5"/>
  <c r="BT429" i="5"/>
  <c r="BP432" i="5"/>
  <c r="BS430" i="5"/>
  <c r="BO40" i="1"/>
  <c r="BO109" i="67" s="1"/>
  <c r="BO431" i="5"/>
  <c r="BO430" i="5"/>
  <c r="BO429" i="5"/>
  <c r="BJ48" i="1"/>
  <c r="BJ118" i="67" s="1"/>
  <c r="BN430" i="5"/>
  <c r="AY707" i="67"/>
  <c r="AY48" i="1"/>
  <c r="AY118" i="67" s="1"/>
  <c r="AT40" i="1"/>
  <c r="AT109" i="67" s="1"/>
  <c r="AT707" i="67"/>
  <c r="DT418" i="5"/>
  <c r="DT706" i="67" s="1"/>
  <c r="AW706" i="67"/>
  <c r="BM705" i="67"/>
  <c r="DX705" i="67"/>
  <c r="AW705" i="67"/>
  <c r="AW366" i="5"/>
  <c r="DT417" i="5"/>
  <c r="DT705" i="67" s="1"/>
  <c r="AW325" i="5"/>
  <c r="DT325" i="5" s="1"/>
  <c r="DT416" i="5"/>
  <c r="DT704" i="67" s="1"/>
  <c r="AW704" i="67"/>
  <c r="BM303" i="5"/>
  <c r="DX303" i="5" s="1"/>
  <c r="DX306" i="5" s="1"/>
  <c r="BM419" i="5"/>
  <c r="BM40" i="1" s="1"/>
  <c r="BM109" i="67" s="1"/>
  <c r="BA703" i="67"/>
  <c r="DU415" i="5"/>
  <c r="DY50" i="1"/>
  <c r="DY120" i="67" s="1"/>
  <c r="DY19" i="1"/>
  <c r="DY15" i="67" s="1"/>
  <c r="DU19" i="1"/>
  <c r="DU15" i="67" s="1"/>
  <c r="DU50" i="1"/>
  <c r="DU120" i="67" s="1"/>
  <c r="DU699" i="67"/>
  <c r="EC692" i="67"/>
  <c r="EC691" i="67"/>
  <c r="BY242" i="5"/>
  <c r="BV419" i="67"/>
  <c r="BV233" i="5"/>
  <c r="BV422" i="67" s="1"/>
  <c r="BV247" i="5"/>
  <c r="BV249" i="5" s="1"/>
  <c r="EB129" i="5"/>
  <c r="EB903" i="67" s="1"/>
  <c r="EA840" i="67"/>
  <c r="DY112" i="5"/>
  <c r="DY825" i="67"/>
  <c r="BU780" i="67"/>
  <c r="BV95" i="5"/>
  <c r="BV808" i="67" s="1"/>
  <c r="BV94" i="5"/>
  <c r="BV807" i="67" s="1"/>
  <c r="BU804" i="67"/>
  <c r="DZ91" i="5"/>
  <c r="AW625" i="67"/>
  <c r="BU469" i="5"/>
  <c r="BU751" i="67" s="1"/>
  <c r="BG605" i="67"/>
  <c r="BH626" i="67"/>
  <c r="BK605" i="67"/>
  <c r="DY480" i="5"/>
  <c r="DY760" i="67"/>
  <c r="DX696" i="67"/>
  <c r="DX18" i="1"/>
  <c r="DX14" i="67" s="1"/>
  <c r="DT696" i="67"/>
  <c r="DT18" i="1"/>
  <c r="DT14" i="67" s="1"/>
  <c r="DU406" i="5"/>
  <c r="DU697" i="67" s="1"/>
  <c r="DT406" i="5"/>
  <c r="DT697" i="67" s="1"/>
  <c r="AY423" i="5"/>
  <c r="AY711" i="67" s="1"/>
  <c r="BP763" i="67"/>
  <c r="BP483" i="5"/>
  <c r="BP764" i="67" s="1"/>
  <c r="BF304" i="5"/>
  <c r="BF646" i="67" s="1"/>
  <c r="BF645" i="67"/>
  <c r="DY644" i="67"/>
  <c r="DY13" i="1"/>
  <c r="DY131" i="1" s="1"/>
  <c r="DY198" i="67" s="1"/>
  <c r="DV644" i="67"/>
  <c r="DV13" i="1"/>
  <c r="DV9" i="67" s="1"/>
  <c r="DY616" i="67"/>
  <c r="BU558" i="67"/>
  <c r="BU555" i="67"/>
  <c r="BQ636" i="67"/>
  <c r="BM536" i="67"/>
  <c r="BN636" i="67"/>
  <c r="AY536" i="67"/>
  <c r="AY615" i="67"/>
  <c r="AY636" i="67"/>
  <c r="AV636" i="67"/>
  <c r="AU636" i="67"/>
  <c r="DW535" i="67"/>
  <c r="DX540" i="67"/>
  <c r="DW540" i="67"/>
  <c r="DX676" i="67"/>
  <c r="BK468" i="5"/>
  <c r="BK750" i="67" s="1"/>
  <c r="BK473" i="5"/>
  <c r="BK755" i="67" s="1"/>
  <c r="BY706" i="67"/>
  <c r="BR706" i="67"/>
  <c r="DZ418" i="5"/>
  <c r="BR419" i="5"/>
  <c r="BS432" i="5" s="1"/>
  <c r="DZ343" i="5"/>
  <c r="DZ665" i="67"/>
  <c r="BC326" i="5"/>
  <c r="BC657" i="67" s="1"/>
  <c r="DS645" i="67"/>
  <c r="DS306" i="5"/>
  <c r="BQ438" i="67"/>
  <c r="BQ456" i="67"/>
  <c r="BR322" i="67"/>
  <c r="BR314" i="67"/>
  <c r="BY302" i="67"/>
  <c r="CC308" i="67"/>
  <c r="AW626" i="67"/>
  <c r="AY626" i="67"/>
  <c r="BT605" i="67"/>
  <c r="BP605" i="67"/>
  <c r="BW171" i="67"/>
  <c r="BW123" i="1"/>
  <c r="BW190" i="67" s="1"/>
  <c r="BT752" i="67"/>
  <c r="BT473" i="5"/>
  <c r="DU470" i="5"/>
  <c r="DU752" i="67" s="1"/>
  <c r="BB467" i="5"/>
  <c r="AW645" i="67"/>
  <c r="AW304" i="5"/>
  <c r="AW646" i="67" s="1"/>
  <c r="AZ326" i="5"/>
  <c r="AZ657" i="67" s="1"/>
  <c r="AZ656" i="67"/>
  <c r="DW619" i="67"/>
  <c r="BK576" i="67"/>
  <c r="BO586" i="67"/>
  <c r="BJ636" i="67"/>
  <c r="BI536" i="67"/>
  <c r="AX615" i="67"/>
  <c r="AX547" i="67"/>
  <c r="AY625" i="67"/>
  <c r="AY604" i="67"/>
  <c r="DZ115" i="5"/>
  <c r="AY605" i="67"/>
  <c r="BR390" i="5"/>
  <c r="DZ388" i="5"/>
  <c r="DZ687" i="67" s="1"/>
  <c r="BR687" i="67"/>
  <c r="BH104" i="1"/>
  <c r="BH107" i="1" s="1"/>
  <c r="BH177" i="67" s="1"/>
  <c r="BV763" i="67"/>
  <c r="BV483" i="5"/>
  <c r="BV764" i="67" s="1"/>
  <c r="BP754" i="67"/>
  <c r="BP473" i="5"/>
  <c r="BP755" i="67" s="1"/>
  <c r="BH473" i="5"/>
  <c r="BH755" i="67" s="1"/>
  <c r="BP467" i="5"/>
  <c r="BO471" i="5"/>
  <c r="BO753" i="67" s="1"/>
  <c r="BB48" i="1"/>
  <c r="BB118" i="67" s="1"/>
  <c r="BB40" i="1"/>
  <c r="BB109" i="67" s="1"/>
  <c r="DY419" i="5"/>
  <c r="AV390" i="5"/>
  <c r="AV688" i="67" s="1"/>
  <c r="AV687" i="67"/>
  <c r="DY366" i="5"/>
  <c r="BO368" i="5"/>
  <c r="BO677" i="67" s="1"/>
  <c r="EA343" i="5"/>
  <c r="DY325" i="5"/>
  <c r="DY349" i="5" s="1"/>
  <c r="DY350" i="5" s="1"/>
  <c r="DY356" i="5" s="1"/>
  <c r="DZ303" i="5"/>
  <c r="DZ645" i="67" s="1"/>
  <c r="DZ242" i="5"/>
  <c r="DY240" i="5"/>
  <c r="DY242" i="5"/>
  <c r="BT241" i="5"/>
  <c r="BX471" i="5"/>
  <c r="BQ471" i="5"/>
  <c r="BQ753" i="67" s="1"/>
  <c r="BL471" i="5"/>
  <c r="BL753" i="67" s="1"/>
  <c r="DX686" i="67"/>
  <c r="DX17" i="1"/>
  <c r="DX13" i="67" s="1"/>
  <c r="AT507" i="67"/>
  <c r="BQ508" i="67"/>
  <c r="AV629" i="67"/>
  <c r="BW235" i="5"/>
  <c r="BU429" i="5"/>
  <c r="BP431" i="5"/>
  <c r="BY419" i="5"/>
  <c r="BY56" i="5"/>
  <c r="BY930" i="67" s="1"/>
  <c r="BY536" i="5"/>
  <c r="CC157" i="5" s="1"/>
  <c r="CA97" i="5"/>
  <c r="CA810" i="67" s="1"/>
  <c r="CE66" i="5"/>
  <c r="BM749" i="67"/>
  <c r="BW122" i="67"/>
  <c r="DY132" i="5"/>
  <c r="DZ482" i="5"/>
  <c r="BO432" i="5"/>
  <c r="AY304" i="5"/>
  <c r="AY307" i="5" s="1"/>
  <c r="AY647" i="67" s="1"/>
  <c r="DZ765" i="67"/>
  <c r="EE482" i="5"/>
  <c r="BN473" i="5"/>
  <c r="BN755" i="67" s="1"/>
  <c r="DZ366" i="5"/>
  <c r="BK593" i="67"/>
  <c r="EA417" i="5"/>
  <c r="EA705" i="67" s="1"/>
  <c r="BM586" i="67"/>
  <c r="BM575" i="67"/>
  <c r="BF463" i="67"/>
  <c r="CD261" i="5"/>
  <c r="CA264" i="5"/>
  <c r="CD94" i="5"/>
  <c r="CD807" i="67" s="1"/>
  <c r="CD95" i="5"/>
  <c r="CD808" i="67" s="1"/>
  <c r="CD93" i="5"/>
  <c r="CD806" i="67" s="1"/>
  <c r="CD780" i="67"/>
  <c r="CD804" i="67"/>
  <c r="CE308" i="67"/>
  <c r="CA302" i="67"/>
  <c r="EB431" i="67"/>
  <c r="BA615" i="67"/>
  <c r="DY535" i="67"/>
  <c r="DW610" i="67"/>
  <c r="BX247" i="5"/>
  <c r="BX248" i="5" s="1"/>
  <c r="EB308" i="67"/>
  <c r="BZ798" i="67"/>
  <c r="BQ623" i="67"/>
  <c r="BU531" i="67"/>
  <c r="BD608" i="67"/>
  <c r="BA629" i="67"/>
  <c r="BS301" i="67"/>
  <c r="CE261" i="5"/>
  <c r="CE91" i="5"/>
  <c r="CB94" i="5"/>
  <c r="CB807" i="67" s="1"/>
  <c r="CB95" i="5"/>
  <c r="CB808" i="67" s="1"/>
  <c r="BY70" i="5"/>
  <c r="BY802" i="67" s="1"/>
  <c r="CC302" i="67"/>
  <c r="CG308" i="67"/>
  <c r="BK754" i="67"/>
  <c r="BX18" i="1"/>
  <c r="BX14" i="67" s="1"/>
  <c r="EA232" i="5"/>
  <c r="EA419" i="67" s="1"/>
  <c r="BV419" i="5"/>
  <c r="BZ366" i="5"/>
  <c r="BZ368" i="5" s="1"/>
  <c r="BY325" i="5"/>
  <c r="EA418" i="5"/>
  <c r="EA706" i="67" s="1"/>
  <c r="BZ334" i="67"/>
  <c r="BI123" i="1"/>
  <c r="BI190" i="67" s="1"/>
  <c r="DZ101" i="1"/>
  <c r="BB9" i="67"/>
  <c r="BY321" i="67"/>
  <c r="BQ470" i="67"/>
  <c r="BW108" i="1"/>
  <c r="BX233" i="5"/>
  <c r="BX422" i="67" s="1"/>
  <c r="BX655" i="67"/>
  <c r="BZ644" i="67"/>
  <c r="DU451" i="5"/>
  <c r="DU733" i="67" s="1"/>
  <c r="DY455" i="5"/>
  <c r="DY737" i="67" s="1"/>
  <c r="AW174" i="67"/>
  <c r="CA336" i="67"/>
  <c r="BV303" i="5"/>
  <c r="EA303" i="5" s="1"/>
  <c r="EA645" i="67" s="1"/>
  <c r="EA674" i="67"/>
  <c r="BY704" i="67"/>
  <c r="BG473" i="5"/>
  <c r="BG755" i="67" s="1"/>
  <c r="BI104" i="1"/>
  <c r="CA706" i="67"/>
  <c r="BV314" i="67"/>
  <c r="DZ15" i="1"/>
  <c r="DZ11" i="67" s="1"/>
  <c r="DQ14" i="1"/>
  <c r="DQ10" i="67" s="1"/>
  <c r="BO123" i="1"/>
  <c r="BJ131" i="1"/>
  <c r="BJ198" i="67" s="1"/>
  <c r="BD104" i="1"/>
  <c r="BD107" i="1" s="1"/>
  <c r="BD177" i="67" s="1"/>
  <c r="BO113" i="1"/>
  <c r="BO182" i="67" s="1"/>
  <c r="CC656" i="67"/>
  <c r="BW674" i="67"/>
  <c r="BW388" i="5"/>
  <c r="BP798" i="67"/>
  <c r="CA696" i="67"/>
  <c r="BZ9" i="67"/>
  <c r="BY390" i="5"/>
  <c r="BR9" i="67"/>
  <c r="AW171" i="67"/>
  <c r="CA18" i="1"/>
  <c r="CA14" i="67" s="1"/>
  <c r="BV68" i="5"/>
  <c r="BV800" i="67" s="1"/>
  <c r="CC49" i="1"/>
  <c r="CC119" i="67" s="1"/>
  <c r="BQ455" i="67"/>
  <c r="DX49" i="1"/>
  <c r="DX119" i="67" s="1"/>
  <c r="BF131" i="1"/>
  <c r="BF198" i="67" s="1"/>
  <c r="BF9" i="67"/>
  <c r="BO455" i="67"/>
  <c r="BY263" i="5"/>
  <c r="BV368" i="67"/>
  <c r="BV347" i="67"/>
  <c r="BI131" i="1"/>
  <c r="BI198" i="67" s="1"/>
  <c r="BI9" i="67"/>
  <c r="BV705" i="67"/>
  <c r="BV366" i="5"/>
  <c r="BV368" i="5" s="1"/>
  <c r="BV123" i="1"/>
  <c r="BV190" i="67" s="1"/>
  <c r="BW644" i="67"/>
  <c r="BV171" i="67"/>
  <c r="BH171" i="67"/>
  <c r="BZ703" i="67"/>
  <c r="DQ423" i="5"/>
  <c r="DQ711" i="67" s="1"/>
  <c r="DQ8" i="67"/>
  <c r="BM754" i="67"/>
  <c r="DV472" i="5"/>
  <c r="BE754" i="67"/>
  <c r="BP472" i="67"/>
  <c r="BZ263" i="5"/>
  <c r="BQ9" i="67"/>
  <c r="BY235" i="5"/>
  <c r="BD473" i="5"/>
  <c r="BD755" i="67" s="1"/>
  <c r="BD754" i="67"/>
  <c r="BF733" i="67"/>
  <c r="DW451" i="5"/>
  <c r="DW733" i="67" s="1"/>
  <c r="BW325" i="5"/>
  <c r="BW656" i="67" s="1"/>
  <c r="BW704" i="67"/>
  <c r="CA406" i="5"/>
  <c r="CA697" i="67" s="1"/>
  <c r="BW49" i="1"/>
  <c r="BW119" i="67" s="1"/>
  <c r="BV686" i="67"/>
  <c r="EB416" i="5"/>
  <c r="BT123" i="1"/>
  <c r="BT190" i="67" s="1"/>
  <c r="BT171" i="67"/>
  <c r="BK171" i="67"/>
  <c r="BK123" i="1"/>
  <c r="BK190" i="67" s="1"/>
  <c r="BF119" i="67"/>
  <c r="DW49" i="1"/>
  <c r="DW119" i="67" s="1"/>
  <c r="CC704" i="67"/>
  <c r="BP177" i="67"/>
  <c r="BV338" i="67"/>
  <c r="BN451" i="67"/>
  <c r="BT13" i="67"/>
  <c r="DZ17" i="1"/>
  <c r="BN434" i="5"/>
  <c r="BN123" i="1"/>
  <c r="BN190" i="67" s="1"/>
  <c r="BZ706" i="67"/>
  <c r="BZ388" i="5"/>
  <c r="BV687" i="67"/>
  <c r="BV390" i="5"/>
  <c r="BY366" i="5"/>
  <c r="BY703" i="67"/>
  <c r="CG415" i="5"/>
  <c r="CB406" i="5"/>
  <c r="CB697" i="67" s="1"/>
  <c r="BX49" i="1"/>
  <c r="BX119" i="67" s="1"/>
  <c r="BX696" i="67"/>
  <c r="EA405" i="5"/>
  <c r="BO754" i="67"/>
  <c r="BO473" i="5"/>
  <c r="BX17" i="1"/>
  <c r="BX13" i="67" s="1"/>
  <c r="BX686" i="67"/>
  <c r="BX16" i="1"/>
  <c r="BX12" i="67" s="1"/>
  <c r="BX674" i="67"/>
  <c r="BP9" i="67"/>
  <c r="BP131" i="1"/>
  <c r="BP198" i="67" s="1"/>
  <c r="BJ754" i="67"/>
  <c r="BJ473" i="5"/>
  <c r="BJ755" i="67" s="1"/>
  <c r="BN452" i="67"/>
  <c r="BV325" i="5"/>
  <c r="EA416" i="5"/>
  <c r="BQ471" i="67"/>
  <c r="BQ474" i="67"/>
  <c r="BO470" i="67"/>
  <c r="BY262" i="5"/>
  <c r="BY264" i="5"/>
  <c r="BY441" i="67" s="1"/>
  <c r="BV440" i="67"/>
  <c r="BV336" i="67"/>
  <c r="BT44" i="1"/>
  <c r="BT113" i="67" s="1"/>
  <c r="BW366" i="5"/>
  <c r="BV704" i="67"/>
  <c r="BW17" i="1"/>
  <c r="BW13" i="67" s="1"/>
  <c r="BV12" i="5"/>
  <c r="BV262" i="5"/>
  <c r="BV265" i="5"/>
  <c r="BV442" i="67" s="1"/>
  <c r="AT104" i="1"/>
  <c r="AT174" i="67" s="1"/>
  <c r="AT171" i="67"/>
  <c r="BX122" i="67"/>
  <c r="BX460" i="5"/>
  <c r="BW703" i="67"/>
  <c r="BW419" i="5"/>
  <c r="BY696" i="67"/>
  <c r="BY18" i="1"/>
  <c r="BY14" i="67" s="1"/>
  <c r="BY406" i="5"/>
  <c r="BY697" i="67" s="1"/>
  <c r="BW18" i="1"/>
  <c r="BW14" i="67" s="1"/>
  <c r="BW696" i="67"/>
  <c r="BZ440" i="67"/>
  <c r="BZ264" i="5"/>
  <c r="BZ441" i="67" s="1"/>
  <c r="BX12" i="5"/>
  <c r="CB233" i="5"/>
  <c r="CB422" i="67" s="1"/>
  <c r="BX419" i="67"/>
  <c r="BY97" i="5"/>
  <c r="BY810" i="67" s="1"/>
  <c r="BY798" i="67"/>
  <c r="BY336" i="67"/>
  <c r="CA419" i="5"/>
  <c r="CB263" i="5"/>
  <c r="CB262" i="5"/>
  <c r="CB264" i="5"/>
  <c r="CB265" i="5"/>
  <c r="CB442" i="67" s="1"/>
  <c r="BT782" i="67"/>
  <c r="BT104" i="5"/>
  <c r="AV575" i="67"/>
  <c r="AV586" i="67"/>
  <c r="DQ14" i="67"/>
  <c r="DR424" i="5"/>
  <c r="DR712" i="67" s="1"/>
  <c r="DR8" i="67"/>
  <c r="DR422" i="5"/>
  <c r="DR710" i="67" s="1"/>
  <c r="DR425" i="5"/>
  <c r="DR713" i="67" s="1"/>
  <c r="DR423" i="5"/>
  <c r="DR711" i="67" s="1"/>
  <c r="DR369" i="5"/>
  <c r="DR678" i="67" s="1"/>
  <c r="BQ177" i="67"/>
  <c r="BQ113" i="1"/>
  <c r="BQ182" i="67" s="1"/>
  <c r="BU816" i="67"/>
  <c r="BU104" i="5"/>
  <c r="BT816" i="67"/>
  <c r="BX171" i="67"/>
  <c r="EA101" i="1"/>
  <c r="BX123" i="1"/>
  <c r="BX190" i="67" s="1"/>
  <c r="BF123" i="1"/>
  <c r="BF190" i="67" s="1"/>
  <c r="BF104" i="1"/>
  <c r="BF171" i="67"/>
  <c r="DU101" i="1"/>
  <c r="AX171" i="67"/>
  <c r="AX104" i="1"/>
  <c r="BQ119" i="67"/>
  <c r="DY49" i="1"/>
  <c r="DY119" i="67" s="1"/>
  <c r="AZ576" i="67"/>
  <c r="BV507" i="67"/>
  <c r="BR507" i="67"/>
  <c r="BF507" i="67"/>
  <c r="BB507" i="67"/>
  <c r="BB508" i="67"/>
  <c r="BO9" i="67"/>
  <c r="BO131" i="1"/>
  <c r="BO198" i="67" s="1"/>
  <c r="BL9" i="67"/>
  <c r="BL131" i="1"/>
  <c r="BL198" i="67" s="1"/>
  <c r="BH9" i="67"/>
  <c r="BH131" i="1"/>
  <c r="BH198" i="67" s="1"/>
  <c r="BD131" i="1"/>
  <c r="BD198" i="67" s="1"/>
  <c r="BD9" i="67"/>
  <c r="BS576" i="67"/>
  <c r="AW586" i="67"/>
  <c r="BQ171" i="67"/>
  <c r="BQ123" i="1"/>
  <c r="BQ190" i="67" s="1"/>
  <c r="DY101" i="1"/>
  <c r="DY171" i="67" s="1"/>
  <c r="BZ460" i="5"/>
  <c r="BZ122" i="67"/>
  <c r="DV49" i="1"/>
  <c r="DV119" i="67" s="1"/>
  <c r="AY119" i="67"/>
  <c r="DU49" i="1"/>
  <c r="DU119" i="67" s="1"/>
  <c r="DW576" i="67"/>
  <c r="BV576" i="67"/>
  <c r="AV507" i="67"/>
  <c r="AX586" i="67"/>
  <c r="EA52" i="1"/>
  <c r="EA122" i="67" s="1"/>
  <c r="BQ586" i="67"/>
  <c r="BS123" i="1"/>
  <c r="BJ171" i="67"/>
  <c r="DV576" i="67"/>
  <c r="BO576" i="67"/>
  <c r="DT49" i="1"/>
  <c r="DT119" i="67" s="1"/>
  <c r="BU9" i="67"/>
  <c r="BU131" i="1"/>
  <c r="BU198" i="67" s="1"/>
  <c r="DQ576" i="67"/>
  <c r="AT622" i="67"/>
  <c r="AT527" i="67"/>
  <c r="BS44" i="1"/>
  <c r="BS113" i="67" s="1"/>
  <c r="BE165" i="67"/>
  <c r="BE96" i="1"/>
  <c r="BK96" i="1"/>
  <c r="BK166" i="67" s="1"/>
  <c r="BK157" i="67"/>
  <c r="BC145" i="67"/>
  <c r="BK192" i="67"/>
  <c r="BC184" i="67"/>
  <c r="AX161" i="67"/>
  <c r="DX143" i="67"/>
  <c r="DX141" i="67"/>
  <c r="BS184" i="67"/>
  <c r="DV143" i="67"/>
  <c r="BZ535" i="67"/>
  <c r="BV535" i="67"/>
  <c r="BV614" i="67"/>
  <c r="BV503" i="67"/>
  <c r="BS540" i="67"/>
  <c r="BY503" i="67"/>
  <c r="BT535" i="67"/>
  <c r="AW166" i="67"/>
  <c r="CC223" i="67"/>
  <c r="EB156" i="1"/>
  <c r="EB223" i="67" s="1"/>
  <c r="EA188" i="67"/>
  <c r="BJ121" i="1"/>
  <c r="BJ188" i="67" s="1"/>
  <c r="BI192" i="67"/>
  <c r="BW117" i="1"/>
  <c r="BX118" i="1"/>
  <c r="BR118" i="1"/>
  <c r="DW141" i="67"/>
  <c r="CC136" i="67"/>
  <c r="EB121" i="1"/>
  <c r="EB188" i="67" s="1"/>
  <c r="EA192" i="67"/>
  <c r="BV434" i="5"/>
  <c r="BV716" i="67" s="1"/>
  <c r="BV108" i="1"/>
  <c r="DV91" i="1"/>
  <c r="DV162" i="67"/>
  <c r="DY155" i="67"/>
  <c r="DY191" i="1"/>
  <c r="DY258" i="67" s="1"/>
  <c r="BT157" i="67"/>
  <c r="BT96" i="1"/>
  <c r="DV148" i="67"/>
  <c r="DT451" i="5"/>
  <c r="DT733" i="67" s="1"/>
  <c r="BZ188" i="67"/>
  <c r="BY153" i="67"/>
  <c r="AU87" i="1"/>
  <c r="AU153" i="67"/>
  <c r="DX148" i="67"/>
  <c r="DX83" i="1"/>
  <c r="BG75" i="1"/>
  <c r="BG145" i="67" s="1"/>
  <c r="BG139" i="67"/>
  <c r="DW135" i="67"/>
  <c r="DW69" i="1"/>
  <c r="BB473" i="5"/>
  <c r="BB755" i="67" s="1"/>
  <c r="CB111" i="1"/>
  <c r="CB180" i="67" s="1"/>
  <c r="CB118" i="1"/>
  <c r="BV191" i="1"/>
  <c r="BU258" i="67"/>
  <c r="BT258" i="67"/>
  <c r="BF754" i="67"/>
  <c r="BF473" i="5"/>
  <c r="BF755" i="67" s="1"/>
  <c r="DQ733" i="67"/>
  <c r="BM733" i="67"/>
  <c r="BB733" i="67"/>
  <c r="BX121" i="67"/>
  <c r="EA51" i="1"/>
  <c r="EA121" i="67" s="1"/>
  <c r="EO24" i="1"/>
  <c r="EN20" i="67" s="1"/>
  <c r="DW20" i="67"/>
  <c r="BC754" i="67"/>
  <c r="BC473" i="5"/>
  <c r="BC755" i="67" s="1"/>
  <c r="AZ737" i="67"/>
  <c r="DU455" i="5"/>
  <c r="DU737" i="67" s="1"/>
  <c r="CA473" i="5"/>
  <c r="CA754" i="67"/>
  <c r="DZ455" i="5"/>
  <c r="DZ737" i="67" s="1"/>
  <c r="BS737" i="67"/>
  <c r="DZ460" i="5"/>
  <c r="DZ742" i="67" s="1"/>
  <c r="DW455" i="5"/>
  <c r="DW737" i="67" s="1"/>
  <c r="BS547" i="67"/>
  <c r="BU501" i="67"/>
  <c r="BT511" i="67"/>
  <c r="BW595" i="67"/>
  <c r="BS639" i="67"/>
  <c r="BS574" i="67"/>
  <c r="BW574" i="67"/>
  <c r="BX531" i="67"/>
  <c r="BT503" i="67"/>
  <c r="BZ618" i="67"/>
  <c r="BV574" i="67"/>
  <c r="BV639" i="67"/>
  <c r="BS505" i="67"/>
  <c r="BW528" i="67"/>
  <c r="BS511" i="67"/>
  <c r="BT610" i="67"/>
  <c r="BT618" i="67"/>
  <c r="BU639" i="67"/>
  <c r="BT574" i="67"/>
  <c r="BT639" i="67"/>
  <c r="BS635" i="67"/>
  <c r="BS614" i="67"/>
  <c r="BS535" i="67"/>
  <c r="BW614" i="67"/>
  <c r="BV540" i="67"/>
  <c r="BJ798" i="67"/>
  <c r="BR68" i="5"/>
  <c r="BR800" i="67" s="1"/>
  <c r="BX70" i="5"/>
  <c r="BX802" i="67" s="1"/>
  <c r="BT69" i="5"/>
  <c r="BT801" i="67" s="1"/>
  <c r="BP68" i="5"/>
  <c r="BP800" i="67" s="1"/>
  <c r="BL798" i="67"/>
  <c r="BP67" i="5"/>
  <c r="BP799" i="67" s="1"/>
  <c r="BX67" i="5"/>
  <c r="BX799" i="67" s="1"/>
  <c r="BX68" i="5"/>
  <c r="BX800" i="67" s="1"/>
  <c r="BY244" i="5"/>
  <c r="BY67" i="5"/>
  <c r="BY799" i="67" s="1"/>
  <c r="BR69" i="5"/>
  <c r="BR801" i="67" s="1"/>
  <c r="BT70" i="5"/>
  <c r="BT802" i="67" s="1"/>
  <c r="BT68" i="5"/>
  <c r="BT800" i="67" s="1"/>
  <c r="BT67" i="5"/>
  <c r="BT799" i="67" s="1"/>
  <c r="BP70" i="5"/>
  <c r="BP802" i="67" s="1"/>
  <c r="BP69" i="5"/>
  <c r="BP801" i="67" s="1"/>
  <c r="BY69" i="5"/>
  <c r="BY801" i="67" s="1"/>
  <c r="BT97" i="5"/>
  <c r="BU97" i="5" s="1"/>
  <c r="BU100" i="5" s="1"/>
  <c r="BU813" i="67" s="1"/>
  <c r="BT798" i="67"/>
  <c r="BT244" i="5"/>
  <c r="CC802" i="67"/>
  <c r="BQ67" i="5"/>
  <c r="BQ799" i="67" s="1"/>
  <c r="BZ69" i="5"/>
  <c r="BZ801" i="67" s="1"/>
  <c r="DZ66" i="5"/>
  <c r="BU244" i="5"/>
  <c r="BU235" i="5"/>
  <c r="BQ69" i="5"/>
  <c r="BQ801" i="67" s="1"/>
  <c r="BZ97" i="5"/>
  <c r="BZ70" i="5"/>
  <c r="BZ802" i="67" s="1"/>
  <c r="BY68" i="5"/>
  <c r="BY800" i="67" s="1"/>
  <c r="BU70" i="5"/>
  <c r="BU802" i="67" s="1"/>
  <c r="BU798" i="67"/>
  <c r="BU69" i="5"/>
  <c r="BU801" i="67" s="1"/>
  <c r="CA70" i="5"/>
  <c r="CA802" i="67" s="1"/>
  <c r="BQ70" i="5"/>
  <c r="BQ802" i="67" s="1"/>
  <c r="DY66" i="5"/>
  <c r="DY244" i="5" s="1"/>
  <c r="BZ235" i="5"/>
  <c r="CD235" i="5" s="1"/>
  <c r="CD237" i="5" s="1"/>
  <c r="CD420" i="67" s="1"/>
  <c r="BN69" i="5"/>
  <c r="BN801" i="67" s="1"/>
  <c r="BU67" i="5"/>
  <c r="BU799" i="67" s="1"/>
  <c r="BZ67" i="5"/>
  <c r="BZ799" i="67" s="1"/>
  <c r="BZ79" i="5"/>
  <c r="CD79" i="5" s="1"/>
  <c r="BR70" i="5"/>
  <c r="BR802" i="67" s="1"/>
  <c r="BN70" i="5"/>
  <c r="BN802" i="67" s="1"/>
  <c r="BQ244" i="5"/>
  <c r="BM235" i="5"/>
  <c r="BQ68" i="5"/>
  <c r="BQ800" i="67" s="1"/>
  <c r="BV70" i="5"/>
  <c r="BV802" i="67" s="1"/>
  <c r="CA798" i="67"/>
  <c r="CA68" i="5"/>
  <c r="CA800" i="67" s="1"/>
  <c r="BV97" i="5"/>
  <c r="BV79" i="5"/>
  <c r="CA69" i="5"/>
  <c r="CA801" i="67" s="1"/>
  <c r="BW69" i="5"/>
  <c r="BW801" i="67" s="1"/>
  <c r="CA235" i="5"/>
  <c r="CA67" i="5"/>
  <c r="CA799" i="67" s="1"/>
  <c r="CB69" i="5"/>
  <c r="CB801" i="67" s="1"/>
  <c r="CB70" i="5"/>
  <c r="CB802" i="67" s="1"/>
  <c r="BX798" i="67"/>
  <c r="CB68" i="5"/>
  <c r="CB800" i="67" s="1"/>
  <c r="CB67" i="5"/>
  <c r="CB799" i="67" s="1"/>
  <c r="CB12" i="5"/>
  <c r="CB419" i="67"/>
  <c r="CB754" i="67"/>
  <c r="BY334" i="67"/>
  <c r="CB705" i="67"/>
  <c r="CB675" i="67"/>
  <c r="BY645" i="67"/>
  <c r="BY304" i="5"/>
  <c r="CC705" i="67"/>
  <c r="S48" i="32"/>
  <c r="Z62" i="32" s="1"/>
  <c r="EC651" i="67"/>
  <c r="CA188" i="67"/>
  <c r="BX388" i="67"/>
  <c r="CB810" i="67"/>
  <c r="CB119" i="67"/>
  <c r="EB405" i="5"/>
  <c r="CB14" i="67"/>
  <c r="CB696" i="67"/>
  <c r="CB687" i="67"/>
  <c r="EA16" i="1"/>
  <c r="BM188" i="67"/>
  <c r="DY153" i="67"/>
  <c r="DY87" i="1"/>
  <c r="BV618" i="67"/>
  <c r="BU386" i="67"/>
  <c r="BZ313" i="67"/>
  <c r="BT386" i="67"/>
  <c r="EB162" i="67"/>
  <c r="P16" i="32"/>
  <c r="DW206" i="67"/>
  <c r="DX206" i="67"/>
  <c r="Q16" i="32"/>
  <c r="BL157" i="67"/>
  <c r="DX95" i="1"/>
  <c r="DX161" i="67"/>
  <c r="BS506" i="67"/>
  <c r="BS612" i="67"/>
  <c r="BU618" i="67"/>
  <c r="BU574" i="67"/>
  <c r="BT631" i="67"/>
  <c r="BS503" i="67"/>
  <c r="BS631" i="67"/>
  <c r="BS610" i="67"/>
  <c r="CA123" i="1"/>
  <c r="CA190" i="67" s="1"/>
  <c r="BV798" i="67"/>
  <c r="BW70" i="5"/>
  <c r="BW802" i="67" s="1"/>
  <c r="BV67" i="5"/>
  <c r="BV799" i="67" s="1"/>
  <c r="BV69" i="5"/>
  <c r="BV801" i="67" s="1"/>
  <c r="BZ68" i="5"/>
  <c r="BZ800" i="67" s="1"/>
  <c r="EA66" i="5"/>
  <c r="EA224" i="5" s="1"/>
  <c r="EA981" i="67" s="1"/>
  <c r="BV244" i="5"/>
  <c r="BZ157" i="67"/>
  <c r="BZ96" i="1"/>
  <c r="CA8" i="1"/>
  <c r="CA4" i="67" s="1"/>
  <c r="BZ8" i="1"/>
  <c r="BZ4" i="67" s="1"/>
  <c r="EA215" i="67"/>
  <c r="DY205" i="67"/>
  <c r="DY43" i="1"/>
  <c r="DY112" i="67" s="1"/>
  <c r="DX216" i="67"/>
  <c r="DX146" i="1"/>
  <c r="BM254" i="67"/>
  <c r="BM216" i="67"/>
  <c r="DY187" i="1"/>
  <c r="DY254" i="67" s="1"/>
  <c r="BS376" i="67"/>
  <c r="BW131" i="1"/>
  <c r="BW198" i="67" s="1"/>
  <c r="BW9" i="67"/>
  <c r="DY156" i="1"/>
  <c r="DU172" i="1"/>
  <c r="DU239" i="67" s="1"/>
  <c r="EA140" i="1"/>
  <c r="EA207" i="67" s="1"/>
  <c r="DZ823" i="67"/>
  <c r="BL6" i="5"/>
  <c r="DZ150" i="1"/>
  <c r="DZ217" i="67" s="1"/>
  <c r="BZ751" i="67"/>
  <c r="BZ468" i="5"/>
  <c r="BZ750" i="67" s="1"/>
  <c r="BT365" i="67"/>
  <c r="BT364" i="67"/>
  <c r="BU369" i="5"/>
  <c r="BR177" i="67"/>
  <c r="BR108" i="1"/>
  <c r="BR174" i="67"/>
  <c r="BR434" i="5"/>
  <c r="BR113" i="1"/>
  <c r="BR182" i="67" s="1"/>
  <c r="BN406" i="67"/>
  <c r="AX422" i="5"/>
  <c r="AX710" i="67" s="1"/>
  <c r="BE605" i="67"/>
  <c r="BR179" i="1"/>
  <c r="BY231" i="67"/>
  <c r="BY168" i="1"/>
  <c r="BY235" i="67" s="1"/>
  <c r="BO626" i="67"/>
  <c r="BP626" i="67"/>
  <c r="BJ219" i="67"/>
  <c r="BJ177" i="1"/>
  <c r="BZ196" i="1"/>
  <c r="BZ263" i="67" s="1"/>
  <c r="CA164" i="1"/>
  <c r="CB164" i="1" s="1"/>
  <c r="BZ231" i="67"/>
  <c r="AZ158" i="1"/>
  <c r="AY225" i="67"/>
  <c r="BW150" i="1"/>
  <c r="BV217" i="67"/>
  <c r="BN152" i="1"/>
  <c r="BN212" i="67"/>
  <c r="BD205" i="67"/>
  <c r="BD43" i="1"/>
  <c r="BD112" i="67" s="1"/>
  <c r="BL204" i="67"/>
  <c r="BM137" i="1"/>
  <c r="BP192" i="67"/>
  <c r="BQ121" i="1"/>
  <c r="BU171" i="67"/>
  <c r="AU171" i="67"/>
  <c r="AU104" i="1"/>
  <c r="DT101" i="1"/>
  <c r="BP91" i="1"/>
  <c r="BP162" i="67"/>
  <c r="BG162" i="67"/>
  <c r="BG91" i="1"/>
  <c r="DW121" i="1"/>
  <c r="DV192" i="67"/>
  <c r="BO139" i="67"/>
  <c r="BO75" i="1"/>
  <c r="BO145" i="67" s="1"/>
  <c r="AV139" i="67"/>
  <c r="AV75" i="1"/>
  <c r="AV145" i="67" s="1"/>
  <c r="BK626" i="67"/>
  <c r="BG626" i="67"/>
  <c r="BS374" i="67"/>
  <c r="BR365" i="67"/>
  <c r="BR364" i="67"/>
  <c r="BN177" i="67"/>
  <c r="BQ605" i="67"/>
  <c r="BU605" i="67"/>
  <c r="EB434" i="67"/>
  <c r="AU677" i="67"/>
  <c r="BX304" i="5"/>
  <c r="BX805" i="67"/>
  <c r="BM205" i="67"/>
  <c r="BM43" i="1"/>
  <c r="BM112" i="67" s="1"/>
  <c r="BQ231" i="67"/>
  <c r="BC605" i="67"/>
  <c r="BO95" i="1"/>
  <c r="BO161" i="67"/>
  <c r="BX218" i="67"/>
  <c r="EA151" i="1"/>
  <c r="EA218" i="67" s="1"/>
  <c r="BP234" i="67"/>
  <c r="BQ167" i="1"/>
  <c r="BQ168" i="1" s="1"/>
  <c r="BQ235" i="67" s="1"/>
  <c r="BH189" i="1"/>
  <c r="BG256" i="67"/>
  <c r="BL188" i="1"/>
  <c r="BK255" i="67"/>
  <c r="AY255" i="67"/>
  <c r="AZ188" i="1"/>
  <c r="BK239" i="67"/>
  <c r="BL172" i="1"/>
  <c r="AZ232" i="67"/>
  <c r="AZ168" i="1"/>
  <c r="AZ235" i="67" s="1"/>
  <c r="DU165" i="1"/>
  <c r="BV161" i="1"/>
  <c r="BV228" i="67" s="1"/>
  <c r="BW160" i="1"/>
  <c r="BV227" i="67"/>
  <c r="BT159" i="1"/>
  <c r="BS226" i="67"/>
  <c r="BT156" i="1"/>
  <c r="BS223" i="67"/>
  <c r="BX155" i="1"/>
  <c r="BW222" i="67"/>
  <c r="AY222" i="67"/>
  <c r="AZ155" i="1"/>
  <c r="BH149" i="1"/>
  <c r="BG216" i="67"/>
  <c r="BF213" i="67"/>
  <c r="BF58" i="1"/>
  <c r="BF128" i="67" s="1"/>
  <c r="BG210" i="67"/>
  <c r="BH143" i="1"/>
  <c r="DY142" i="1"/>
  <c r="DY209" i="67" s="1"/>
  <c r="BP209" i="67"/>
  <c r="BD137" i="1"/>
  <c r="BC204" i="67"/>
  <c r="BC123" i="1"/>
  <c r="BC104" i="1"/>
  <c r="BU162" i="67"/>
  <c r="DZ92" i="1"/>
  <c r="BU91" i="1"/>
  <c r="BA87" i="1"/>
  <c r="BA153" i="67"/>
  <c r="BQ502" i="67"/>
  <c r="CB704" i="67"/>
  <c r="EA346" i="67"/>
  <c r="EA342" i="67"/>
  <c r="AZ605" i="67"/>
  <c r="AZ626" i="67"/>
  <c r="AZ426" i="5"/>
  <c r="AZ714" i="67" s="1"/>
  <c r="BI148" i="1"/>
  <c r="DW148" i="1" s="1"/>
  <c r="BH215" i="67"/>
  <c r="DY164" i="1"/>
  <c r="BO256" i="67"/>
  <c r="BP189" i="1"/>
  <c r="BZ168" i="1"/>
  <c r="BZ235" i="67" s="1"/>
  <c r="BG225" i="67"/>
  <c r="BH158" i="1"/>
  <c r="BG122" i="1"/>
  <c r="BT149" i="1"/>
  <c r="BS216" i="67"/>
  <c r="BV146" i="1"/>
  <c r="BL144" i="1"/>
  <c r="BK211" i="67"/>
  <c r="BW210" i="67"/>
  <c r="BX143" i="1"/>
  <c r="BE142" i="1"/>
  <c r="BE209" i="67" s="1"/>
  <c r="BD209" i="67"/>
  <c r="AZ60" i="1"/>
  <c r="AZ130" i="67" s="1"/>
  <c r="AZ206" i="67"/>
  <c r="AY205" i="67"/>
  <c r="AY43" i="1"/>
  <c r="AY112" i="67" s="1"/>
  <c r="AZ138" i="1"/>
  <c r="BX162" i="67"/>
  <c r="BX91" i="1"/>
  <c r="BS150" i="67"/>
  <c r="BS83" i="1"/>
  <c r="DU148" i="67"/>
  <c r="ED683" i="67"/>
  <c r="BG575" i="67"/>
  <c r="BG586" i="67"/>
  <c r="DW101" i="1"/>
  <c r="BW373" i="67"/>
  <c r="BA626" i="67"/>
  <c r="AW630" i="67"/>
  <c r="AW502" i="67"/>
  <c r="H17" i="33"/>
  <c r="G41" i="33"/>
  <c r="DU194" i="1"/>
  <c r="DU261" i="67" s="1"/>
  <c r="BR87" i="1"/>
  <c r="BR153" i="67"/>
  <c r="BX231" i="67"/>
  <c r="BX168" i="1"/>
  <c r="BX235" i="67" s="1"/>
  <c r="BX196" i="1"/>
  <c r="BX263" i="67" s="1"/>
  <c r="EA164" i="1"/>
  <c r="BH187" i="1"/>
  <c r="BG254" i="67"/>
  <c r="BH166" i="1"/>
  <c r="BG233" i="67"/>
  <c r="BH165" i="1"/>
  <c r="BG232" i="67"/>
  <c r="BT158" i="1"/>
  <c r="BS122" i="1"/>
  <c r="BS225" i="67"/>
  <c r="BO224" i="67"/>
  <c r="BO178" i="1"/>
  <c r="BO245" i="67" s="1"/>
  <c r="BO112" i="1"/>
  <c r="BP157" i="1"/>
  <c r="AY217" i="67"/>
  <c r="AZ150" i="1"/>
  <c r="BX60" i="1"/>
  <c r="BX130" i="67" s="1"/>
  <c r="BX206" i="67"/>
  <c r="BJ162" i="67"/>
  <c r="BJ91" i="1"/>
  <c r="BA161" i="67"/>
  <c r="BA95" i="1"/>
  <c r="BA165" i="67" s="1"/>
  <c r="AY161" i="67"/>
  <c r="AY95" i="1"/>
  <c r="AY165" i="67" s="1"/>
  <c r="BU153" i="67"/>
  <c r="BU87" i="1"/>
  <c r="AY153" i="67"/>
  <c r="AY87" i="1"/>
  <c r="DV6" i="1"/>
  <c r="DU267" i="67"/>
  <c r="O8" i="1"/>
  <c r="O4" i="67" s="1"/>
  <c r="EA24" i="1"/>
  <c r="DV151" i="1"/>
  <c r="BH188" i="1"/>
  <c r="BT164" i="1"/>
  <c r="BC196" i="1"/>
  <c r="BC263" i="67" s="1"/>
  <c r="BC224" i="67"/>
  <c r="BC178" i="1"/>
  <c r="AX213" i="67"/>
  <c r="AX58" i="1"/>
  <c r="AX128" i="67" s="1"/>
  <c r="BF152" i="1"/>
  <c r="BS210" i="67"/>
  <c r="AZ209" i="67"/>
  <c r="BA142" i="1"/>
  <c r="BA209" i="67" s="1"/>
  <c r="BQ184" i="67"/>
  <c r="BR111" i="1"/>
  <c r="BQ118" i="1"/>
  <c r="BU117" i="1"/>
  <c r="EA148" i="67"/>
  <c r="EA83" i="1"/>
  <c r="DY141" i="67"/>
  <c r="DY115" i="1"/>
  <c r="BS119" i="67"/>
  <c r="AT119" i="67"/>
  <c r="BS15" i="67"/>
  <c r="DY472" i="5"/>
  <c r="BH754" i="67"/>
  <c r="BI471" i="5"/>
  <c r="BI753" i="67" s="1"/>
  <c r="BT742" i="67"/>
  <c r="DS40" i="1"/>
  <c r="DS109" i="67" s="1"/>
  <c r="BP707" i="67"/>
  <c r="BJ707" i="67"/>
  <c r="AZ40" i="1"/>
  <c r="AZ109" i="67" s="1"/>
  <c r="BI388" i="5"/>
  <c r="DW388" i="5" s="1"/>
  <c r="DY705" i="67"/>
  <c r="BE366" i="5"/>
  <c r="BE303" i="5"/>
  <c r="BZ696" i="67"/>
  <c r="BV49" i="1"/>
  <c r="BU677" i="67"/>
  <c r="DX15" i="1"/>
  <c r="BO646" i="67"/>
  <c r="DZ644" i="67"/>
  <c r="BS579" i="67"/>
  <c r="BI576" i="67"/>
  <c r="BG576" i="67"/>
  <c r="BU549" i="67"/>
  <c r="BS549" i="67"/>
  <c r="BM547" i="67"/>
  <c r="BS515" i="67"/>
  <c r="AU501" i="67"/>
  <c r="BO469" i="67"/>
  <c r="BV398" i="67"/>
  <c r="BT338" i="67"/>
  <c r="DU604" i="67"/>
  <c r="L270" i="67"/>
  <c r="EA665" i="67"/>
  <c r="EA344" i="5"/>
  <c r="BC501" i="67"/>
  <c r="BN230" i="5"/>
  <c r="BN274" i="67"/>
  <c r="AX511" i="5"/>
  <c r="AX769" i="67" s="1"/>
  <c r="BX194" i="1"/>
  <c r="BX261" i="67" s="1"/>
  <c r="BT763" i="67"/>
  <c r="CB764" i="67"/>
  <c r="BT40" i="1"/>
  <c r="DS139" i="1"/>
  <c r="BQ194" i="1"/>
  <c r="BQ261" i="67" s="1"/>
  <c r="EB699" i="67"/>
  <c r="BL707" i="67"/>
  <c r="BE473" i="5"/>
  <c r="BE755" i="67" s="1"/>
  <c r="AY368" i="5"/>
  <c r="BC390" i="5"/>
  <c r="CB750" i="67"/>
  <c r="CC470" i="5"/>
  <c r="AZ48" i="1"/>
  <c r="AZ118" i="67" s="1"/>
  <c r="BM366" i="5"/>
  <c r="DX366" i="5" s="1"/>
  <c r="DX368" i="5" s="1"/>
  <c r="DX19" i="1"/>
  <c r="DX15" i="67" s="1"/>
  <c r="BV177" i="67"/>
  <c r="DR14" i="1"/>
  <c r="DR391" i="5"/>
  <c r="DR689" i="67" s="1"/>
  <c r="BT326" i="5"/>
  <c r="BI752" i="67"/>
  <c r="BR471" i="5"/>
  <c r="BL122" i="67"/>
  <c r="DR426" i="5"/>
  <c r="DR714" i="67" s="1"/>
  <c r="BQ473" i="5"/>
  <c r="EB91" i="5"/>
  <c r="CB806" i="67"/>
  <c r="BT315" i="67"/>
  <c r="BN456" i="67"/>
  <c r="AW547" i="67"/>
  <c r="DQ306" i="5"/>
  <c r="EC683" i="67"/>
  <c r="BP430" i="5"/>
  <c r="BC471" i="5"/>
  <c r="BC753" i="67" s="1"/>
  <c r="BD467" i="5"/>
  <c r="DX618" i="67"/>
  <c r="BE608" i="67"/>
  <c r="BA501" i="67"/>
  <c r="AW419" i="5"/>
  <c r="EA239" i="5"/>
  <c r="DU579" i="67"/>
  <c r="DW406" i="5"/>
  <c r="DW697" i="67" s="1"/>
  <c r="BT431" i="5"/>
  <c r="BL304" i="5"/>
  <c r="AY278" i="67"/>
  <c r="DY167" i="1"/>
  <c r="DY234" i="67" s="1"/>
  <c r="DV156" i="1"/>
  <c r="BB244" i="67"/>
  <c r="DU95" i="1"/>
  <c r="BN605" i="67"/>
  <c r="BA167" i="1"/>
  <c r="BA196" i="1" s="1"/>
  <c r="BA263" i="67" s="1"/>
  <c r="T8" i="1"/>
  <c r="T4" i="67" s="1"/>
  <c r="R3" i="67"/>
  <c r="BN28" i="5"/>
  <c r="BN287" i="67" s="1"/>
  <c r="BY92" i="5"/>
  <c r="DY505" i="67"/>
  <c r="BV472" i="5"/>
  <c r="N8" i="1"/>
  <c r="N4" i="67" s="1"/>
  <c r="BX121" i="1"/>
  <c r="AZ593" i="67"/>
  <c r="BL593" i="67"/>
  <c r="BW477" i="5"/>
  <c r="DV115" i="1"/>
  <c r="BG145" i="1"/>
  <c r="BN121" i="1"/>
  <c r="BD95" i="1"/>
  <c r="BX138" i="1"/>
  <c r="BX107" i="1" s="1"/>
  <c r="BX104" i="1" s="1"/>
  <c r="M14" i="32"/>
  <c r="AZ160" i="1"/>
  <c r="BO196" i="1"/>
  <c r="BO263" i="67" s="1"/>
  <c r="BC194" i="1"/>
  <c r="BC261" i="67" s="1"/>
  <c r="BD165" i="1"/>
  <c r="CA227" i="67"/>
  <c r="CA161" i="1"/>
  <c r="CA228" i="67" s="1"/>
  <c r="BU160" i="1"/>
  <c r="BU227" i="67" s="1"/>
  <c r="BL160" i="1"/>
  <c r="BG217" i="67"/>
  <c r="BH150" i="1"/>
  <c r="BN213" i="67"/>
  <c r="BN58" i="1"/>
  <c r="BN128" i="67" s="1"/>
  <c r="BT144" i="1"/>
  <c r="AY204" i="67"/>
  <c r="BE184" i="67"/>
  <c r="BF111" i="1"/>
  <c r="EA92" i="1"/>
  <c r="BT162" i="67"/>
  <c r="BI162" i="67"/>
  <c r="BF162" i="67"/>
  <c r="BF91" i="1"/>
  <c r="BK75" i="1"/>
  <c r="DX50" i="1"/>
  <c r="DX120" i="67" s="1"/>
  <c r="BP40" i="1"/>
  <c r="BP109" i="67" s="1"/>
  <c r="BZ27" i="67"/>
  <c r="BZ472" i="5"/>
  <c r="BT194" i="1"/>
  <c r="BT261" i="67" s="1"/>
  <c r="BU467" i="5"/>
  <c r="AV626" i="67"/>
  <c r="DY619" i="67"/>
  <c r="BX419" i="5"/>
  <c r="AY608" i="67"/>
  <c r="DV618" i="67"/>
  <c r="BP171" i="67"/>
  <c r="BG131" i="1"/>
  <c r="BG198" i="67" s="1"/>
  <c r="BM615" i="67"/>
  <c r="BT430" i="5"/>
  <c r="DS60" i="1"/>
  <c r="DS130" i="67" s="1"/>
  <c r="BQ752" i="67"/>
  <c r="BP48" i="1"/>
  <c r="BP118" i="67" s="1"/>
  <c r="BL194" i="1"/>
  <c r="BL261" i="67" s="1"/>
  <c r="DW618" i="67"/>
  <c r="DU16" i="1"/>
  <c r="DU12" i="67" s="1"/>
  <c r="DV699" i="67"/>
  <c r="DX697" i="67"/>
  <c r="BC608" i="67"/>
  <c r="BG104" i="1"/>
  <c r="BE101" i="1"/>
  <c r="DV101" i="1" s="1"/>
  <c r="BN326" i="5"/>
  <c r="BV113" i="1"/>
  <c r="BV182" i="67" s="1"/>
  <c r="DZ13" i="1"/>
  <c r="AX656" i="67"/>
  <c r="BR473" i="5"/>
  <c r="DY482" i="5"/>
  <c r="AX626" i="67"/>
  <c r="DZ16" i="1"/>
  <c r="DT455" i="5"/>
  <c r="DT737" i="67" s="1"/>
  <c r="AW703" i="67"/>
  <c r="DY451" i="5"/>
  <c r="BQ472" i="67"/>
  <c r="BD123" i="1"/>
  <c r="BL274" i="67"/>
  <c r="DS326" i="5"/>
  <c r="BH390" i="5"/>
  <c r="AZ625" i="67"/>
  <c r="DV455" i="5"/>
  <c r="DV737" i="67" s="1"/>
  <c r="BH501" i="67"/>
  <c r="DW696" i="67"/>
  <c r="BQ230" i="5"/>
  <c r="AY426" i="5"/>
  <c r="AY714" i="67" s="1"/>
  <c r="AY424" i="5"/>
  <c r="AY712" i="67" s="1"/>
  <c r="DW157" i="1"/>
  <c r="DX142" i="1"/>
  <c r="DX209" i="67" s="1"/>
  <c r="X8" i="1"/>
  <c r="X4" i="67" s="1"/>
  <c r="BR95" i="1"/>
  <c r="BR165" i="67" s="1"/>
  <c r="BH112" i="1"/>
  <c r="BH224" i="67"/>
  <c r="BU93" i="5"/>
  <c r="BU806" i="67" s="1"/>
  <c r="DW503" i="67"/>
  <c r="DM8" i="1"/>
  <c r="DX12" i="1"/>
  <c r="N3" i="67"/>
  <c r="BI95" i="1"/>
  <c r="BC112" i="1"/>
  <c r="AX152" i="1"/>
  <c r="BX17" i="67"/>
  <c r="BC43" i="1"/>
  <c r="BC112" i="67" s="1"/>
  <c r="BW43" i="1"/>
  <c r="BW112" i="67" s="1"/>
  <c r="BG60" i="1"/>
  <c r="BG130" i="67" s="1"/>
  <c r="BK145" i="1"/>
  <c r="BQ615" i="67"/>
  <c r="BM87" i="1"/>
  <c r="BN91" i="1"/>
  <c r="AV95" i="1"/>
  <c r="AV165" i="67" s="1"/>
  <c r="BX157" i="1"/>
  <c r="AZ196" i="1"/>
  <c r="AZ263" i="67" s="1"/>
  <c r="DX165" i="1"/>
  <c r="AY196" i="1"/>
  <c r="AY263" i="67" s="1"/>
  <c r="DX191" i="1"/>
  <c r="DX258" i="67" s="1"/>
  <c r="DX189" i="1"/>
  <c r="DX256" i="67" s="1"/>
  <c r="BG255" i="67"/>
  <c r="BD172" i="1"/>
  <c r="AY233" i="67"/>
  <c r="BP232" i="67"/>
  <c r="AY168" i="1"/>
  <c r="BV231" i="67"/>
  <c r="BV168" i="1"/>
  <c r="BV235" i="67" s="1"/>
  <c r="BT227" i="67"/>
  <c r="BD157" i="1"/>
  <c r="BK223" i="67"/>
  <c r="BR222" i="67"/>
  <c r="EA149" i="1"/>
  <c r="EA216" i="67" s="1"/>
  <c r="AY216" i="67"/>
  <c r="BZ146" i="1"/>
  <c r="BF212" i="67"/>
  <c r="CA144" i="1"/>
  <c r="CB144" i="1" s="1"/>
  <c r="BT143" i="1"/>
  <c r="BM143" i="1"/>
  <c r="BD143" i="1"/>
  <c r="BW209" i="67"/>
  <c r="EA142" i="1"/>
  <c r="EA209" i="67" s="1"/>
  <c r="BT206" i="67"/>
  <c r="BK104" i="1"/>
  <c r="BT137" i="1"/>
  <c r="BO204" i="67"/>
  <c r="BO145" i="1"/>
  <c r="BH137" i="1"/>
  <c r="DT115" i="1"/>
  <c r="BY162" i="67"/>
  <c r="BK162" i="67"/>
  <c r="AW162" i="67"/>
  <c r="BB153" i="67"/>
  <c r="BB87" i="1"/>
  <c r="DY44" i="1"/>
  <c r="DY113" i="67" s="1"/>
  <c r="BM113" i="67"/>
  <c r="EN24" i="1"/>
  <c r="EM20" i="67" s="1"/>
  <c r="BX703" i="67"/>
  <c r="AT646" i="67"/>
  <c r="AT645" i="67"/>
  <c r="DT303" i="5"/>
  <c r="DV579" i="67"/>
  <c r="DY554" i="67"/>
  <c r="DV501" i="67"/>
  <c r="BB608" i="67"/>
  <c r="BN623" i="67"/>
  <c r="BJ28" i="5"/>
  <c r="BJ287" i="67" s="1"/>
  <c r="J270" i="67"/>
  <c r="BV394" i="5" l="1"/>
  <c r="BV391" i="5"/>
  <c r="DY75" i="1"/>
  <c r="DY145" i="67" s="1"/>
  <c r="BQ434" i="5"/>
  <c r="BL96" i="1"/>
  <c r="BL166" i="67" s="1"/>
  <c r="BQ174" i="67"/>
  <c r="DZ75" i="1"/>
  <c r="DZ145" i="67" s="1"/>
  <c r="CA131" i="1"/>
  <c r="CE131" i="1" s="1"/>
  <c r="BW317" i="67"/>
  <c r="EF293" i="5"/>
  <c r="EF1021" i="67" s="1"/>
  <c r="DZ471" i="5"/>
  <c r="DZ753" i="67" s="1"/>
  <c r="BR333" i="5"/>
  <c r="ED293" i="5"/>
  <c r="ED1021" i="67" s="1"/>
  <c r="DY194" i="1"/>
  <c r="DY261" i="67" s="1"/>
  <c r="CF6" i="5"/>
  <c r="DT6" i="5"/>
  <c r="EE838" i="67"/>
  <c r="EE288" i="5"/>
  <c r="EE289" i="5" s="1"/>
  <c r="EE1017" i="67" s="1"/>
  <c r="BR236" i="5"/>
  <c r="EE90" i="1"/>
  <c r="BN236" i="5"/>
  <c r="DZ19" i="1"/>
  <c r="DZ15" i="67" s="1"/>
  <c r="BW100" i="5"/>
  <c r="BW813" i="67" s="1"/>
  <c r="CD232" i="5"/>
  <c r="CD674" i="5" s="1"/>
  <c r="DY123" i="1"/>
  <c r="DY104" i="1"/>
  <c r="BC97" i="1"/>
  <c r="BC167" i="67" s="1"/>
  <c r="BW97" i="1"/>
  <c r="BW167" i="67" s="1"/>
  <c r="DV153" i="67"/>
  <c r="DV87" i="1"/>
  <c r="DV157" i="67" s="1"/>
  <c r="P72" i="32"/>
  <c r="P5" i="32"/>
  <c r="Q7" i="32"/>
  <c r="BV237" i="5"/>
  <c r="BV420" i="67" s="1"/>
  <c r="DZ235" i="5"/>
  <c r="DZ224" i="5"/>
  <c r="DZ981" i="67" s="1"/>
  <c r="EA194" i="1"/>
  <c r="EA261" i="67" s="1"/>
  <c r="BE326" i="5"/>
  <c r="BE657" i="67" s="1"/>
  <c r="DV325" i="5"/>
  <c r="DV656" i="67" s="1"/>
  <c r="AW391" i="5"/>
  <c r="AW689" i="67" s="1"/>
  <c r="BM390" i="5"/>
  <c r="BN397" i="5" s="1"/>
  <c r="BZ825" i="5"/>
  <c r="BZ623" i="67" s="1"/>
  <c r="BZ804" i="5"/>
  <c r="BZ602" i="67" s="1"/>
  <c r="BP656" i="5"/>
  <c r="BT666" i="5" s="1"/>
  <c r="BT664" i="5"/>
  <c r="BW804" i="5"/>
  <c r="BW825" i="5"/>
  <c r="BW623" i="67" s="1"/>
  <c r="CA804" i="5"/>
  <c r="CA602" i="67" s="1"/>
  <c r="CA825" i="5"/>
  <c r="CA623" i="67" s="1"/>
  <c r="BW678" i="5"/>
  <c r="BW686" i="5" s="1"/>
  <c r="BW684" i="5"/>
  <c r="BN696" i="5"/>
  <c r="BN693" i="5"/>
  <c r="BN697" i="5" s="1"/>
  <c r="BX678" i="5"/>
  <c r="BX684" i="5"/>
  <c r="CB684" i="5"/>
  <c r="BX666" i="5"/>
  <c r="BX309" i="67" s="1"/>
  <c r="BX654" i="5"/>
  <c r="CB666" i="5"/>
  <c r="BY666" i="5"/>
  <c r="BY309" i="67" s="1"/>
  <c r="BY654" i="5"/>
  <c r="CC666" i="5"/>
  <c r="BV678" i="5"/>
  <c r="BV686" i="5" s="1"/>
  <c r="BV684" i="5"/>
  <c r="BV666" i="5"/>
  <c r="BV309" i="67" s="1"/>
  <c r="BV654" i="5"/>
  <c r="BV301" i="67" s="1"/>
  <c r="CD677" i="5"/>
  <c r="BY825" i="5"/>
  <c r="BY804" i="5"/>
  <c r="BY602" i="67" s="1"/>
  <c r="CA685" i="5"/>
  <c r="CA325" i="67" s="1"/>
  <c r="BN604" i="5"/>
  <c r="BN606" i="5" s="1"/>
  <c r="BN608" i="5" s="1"/>
  <c r="CA678" i="5"/>
  <c r="CA684" i="5"/>
  <c r="EA682" i="5"/>
  <c r="EA676" i="5"/>
  <c r="EB682" i="5"/>
  <c r="EB676" i="5"/>
  <c r="EB677" i="5"/>
  <c r="EB317" i="67" s="1"/>
  <c r="BZ685" i="5"/>
  <c r="BN594" i="5"/>
  <c r="BO603" i="5"/>
  <c r="CE677" i="5"/>
  <c r="CE685" i="5" s="1"/>
  <c r="BT826" i="5"/>
  <c r="BT624" i="67" s="1"/>
  <c r="BT805" i="5"/>
  <c r="BX685" i="5"/>
  <c r="BX325" i="67" s="1"/>
  <c r="CB685" i="5"/>
  <c r="CB325" i="67" s="1"/>
  <c r="BY678" i="5"/>
  <c r="BY684" i="5"/>
  <c r="CC684" i="5"/>
  <c r="BY685" i="5"/>
  <c r="BY325" i="67" s="1"/>
  <c r="CC685" i="5"/>
  <c r="BV685" i="5"/>
  <c r="BV325" i="67" s="1"/>
  <c r="EA677" i="5"/>
  <c r="EA685" i="5" s="1"/>
  <c r="CB804" i="5"/>
  <c r="CB825" i="5"/>
  <c r="CB623" i="67" s="1"/>
  <c r="BX825" i="5"/>
  <c r="BX623" i="67" s="1"/>
  <c r="BX804" i="5"/>
  <c r="BX602" i="67" s="1"/>
  <c r="BV804" i="5"/>
  <c r="BV602" i="67" s="1"/>
  <c r="BV825" i="5"/>
  <c r="BV623" i="67" s="1"/>
  <c r="BU310" i="5"/>
  <c r="BS805" i="5"/>
  <c r="BW666" i="5"/>
  <c r="BW309" i="67" s="1"/>
  <c r="BW654" i="5"/>
  <c r="BW664" i="5" s="1"/>
  <c r="CA666" i="5"/>
  <c r="CA654" i="5"/>
  <c r="BZ678" i="5"/>
  <c r="BZ684" i="5"/>
  <c r="BZ324" i="67" s="1"/>
  <c r="BZ666" i="5"/>
  <c r="BZ309" i="67" s="1"/>
  <c r="BZ654" i="5"/>
  <c r="DT687" i="67"/>
  <c r="BT312" i="5"/>
  <c r="EA752" i="67"/>
  <c r="BP374" i="5"/>
  <c r="EB467" i="5"/>
  <c r="EB749" i="67" s="1"/>
  <c r="DX703" i="67"/>
  <c r="BY623" i="67"/>
  <c r="P797" i="67"/>
  <c r="CB602" i="67"/>
  <c r="DZ113" i="5"/>
  <c r="DZ824" i="67" s="1"/>
  <c r="BX317" i="67"/>
  <c r="BR245" i="5"/>
  <c r="BY274" i="67"/>
  <c r="BW322" i="67"/>
  <c r="EA263" i="5"/>
  <c r="BS252" i="5"/>
  <c r="BS267" i="5" s="1"/>
  <c r="DZ473" i="5"/>
  <c r="DZ755" i="67" s="1"/>
  <c r="BV530" i="5"/>
  <c r="BV343" i="67" s="1"/>
  <c r="DW325" i="5"/>
  <c r="DW349" i="5" s="1"/>
  <c r="DW350" i="5" s="1"/>
  <c r="BO749" i="67"/>
  <c r="DW131" i="1"/>
  <c r="DW198" i="67" s="1"/>
  <c r="BI656" i="67"/>
  <c r="AU502" i="67"/>
  <c r="AU391" i="5"/>
  <c r="AU689" i="67" s="1"/>
  <c r="BS396" i="5"/>
  <c r="BO333" i="5"/>
  <c r="BR397" i="5"/>
  <c r="BN311" i="5"/>
  <c r="BS375" i="5"/>
  <c r="BR311" i="5"/>
  <c r="BO505" i="67"/>
  <c r="BU313" i="5"/>
  <c r="BL749" i="67"/>
  <c r="EH479" i="5"/>
  <c r="DS391" i="5"/>
  <c r="DS689" i="67" s="1"/>
  <c r="BI707" i="67"/>
  <c r="BM326" i="5"/>
  <c r="BM657" i="67" s="1"/>
  <c r="DX325" i="5"/>
  <c r="DX349" i="5" s="1"/>
  <c r="DX350" i="5" s="1"/>
  <c r="DU473" i="5"/>
  <c r="DU755" i="67" s="1"/>
  <c r="BI468" i="5"/>
  <c r="BI750" i="67" s="1"/>
  <c r="BO312" i="5"/>
  <c r="BN646" i="67"/>
  <c r="BV395" i="5"/>
  <c r="BN310" i="5"/>
  <c r="BM124" i="1"/>
  <c r="BM191" i="67" s="1"/>
  <c r="BV337" i="67"/>
  <c r="DV13" i="67"/>
  <c r="BV533" i="5"/>
  <c r="BV536" i="5" s="1"/>
  <c r="EA536" i="5" s="1"/>
  <c r="EC889" i="67"/>
  <c r="O797" i="67"/>
  <c r="BT556" i="67"/>
  <c r="EH483" i="5"/>
  <c r="EH764" i="67" s="1"/>
  <c r="BI48" i="1"/>
  <c r="BI118" i="67" s="1"/>
  <c r="BN395" i="5"/>
  <c r="BU337" i="67"/>
  <c r="BT15" i="5"/>
  <c r="BT252" i="5"/>
  <c r="BT267" i="5" s="1"/>
  <c r="BI630" i="67"/>
  <c r="BT536" i="67"/>
  <c r="BG502" i="67"/>
  <c r="BR630" i="67"/>
  <c r="BG609" i="67"/>
  <c r="DX369" i="5"/>
  <c r="DX307" i="5"/>
  <c r="DX391" i="5"/>
  <c r="DX688" i="67"/>
  <c r="BV28" i="5"/>
  <c r="BV287" i="67" s="1"/>
  <c r="EA12" i="5"/>
  <c r="EA274" i="67" s="1"/>
  <c r="BZ274" i="67"/>
  <c r="DX244" i="5"/>
  <c r="DY245" i="5" s="1"/>
  <c r="DX235" i="5"/>
  <c r="DX419" i="5"/>
  <c r="DX40" i="1" s="1"/>
  <c r="DX109" i="67" s="1"/>
  <c r="DX423" i="5"/>
  <c r="DX687" i="67"/>
  <c r="DW471" i="5"/>
  <c r="DW753" i="67" s="1"/>
  <c r="DX467" i="5"/>
  <c r="DX468" i="5" s="1"/>
  <c r="DX750" i="67" s="1"/>
  <c r="DX471" i="5"/>
  <c r="EN18" i="1"/>
  <c r="EM14" i="67" s="1"/>
  <c r="BW473" i="5"/>
  <c r="BW474" i="5" s="1"/>
  <c r="BW756" i="67" s="1"/>
  <c r="DX131" i="1"/>
  <c r="DX198" i="67" s="1"/>
  <c r="AV630" i="67"/>
  <c r="AZ272" i="67"/>
  <c r="BV555" i="67"/>
  <c r="BT528" i="67"/>
  <c r="BU272" i="67"/>
  <c r="BT532" i="67"/>
  <c r="BU397" i="5"/>
  <c r="BR609" i="67"/>
  <c r="BA168" i="1"/>
  <c r="BA235" i="67" s="1"/>
  <c r="BE138" i="1"/>
  <c r="DV138" i="1"/>
  <c r="BM167" i="1"/>
  <c r="BM234" i="67" s="1"/>
  <c r="BL234" i="67"/>
  <c r="BQ188" i="1"/>
  <c r="BQ255" i="67" s="1"/>
  <c r="BP255" i="67"/>
  <c r="CA146" i="1"/>
  <c r="CB150" i="1"/>
  <c r="CA217" i="67"/>
  <c r="CC160" i="1"/>
  <c r="CB227" i="67"/>
  <c r="DZ184" i="67"/>
  <c r="EA111" i="1"/>
  <c r="EA180" i="67" s="1"/>
  <c r="AZ165" i="67"/>
  <c r="AZ96" i="1"/>
  <c r="DU142" i="1"/>
  <c r="DU209" i="67" s="1"/>
  <c r="BQ161" i="67"/>
  <c r="BQ95" i="1"/>
  <c r="BQ143" i="1"/>
  <c r="BP210" i="67"/>
  <c r="BP145" i="1"/>
  <c r="BL196" i="1"/>
  <c r="BL263" i="67" s="1"/>
  <c r="BM164" i="1"/>
  <c r="BL231" i="67"/>
  <c r="BL168" i="1"/>
  <c r="BL235" i="67" s="1"/>
  <c r="BR170" i="1"/>
  <c r="BR237" i="67" s="1"/>
  <c r="BT107" i="1"/>
  <c r="BT104" i="1" s="1"/>
  <c r="BT43" i="1"/>
  <c r="BT112" i="67" s="1"/>
  <c r="BT205" i="67"/>
  <c r="DZ138" i="1"/>
  <c r="DZ104" i="1" s="1"/>
  <c r="CC8" i="1"/>
  <c r="CC4" i="67" s="1"/>
  <c r="CB8" i="1"/>
  <c r="CB4" i="67" s="1"/>
  <c r="CD7" i="1"/>
  <c r="BZ3" i="67"/>
  <c r="CC144" i="1"/>
  <c r="CC211" i="67" s="1"/>
  <c r="CB211" i="67"/>
  <c r="CC164" i="1"/>
  <c r="CB168" i="1"/>
  <c r="CB235" i="67" s="1"/>
  <c r="CB196" i="1"/>
  <c r="CB263" i="67" s="1"/>
  <c r="CB231" i="67"/>
  <c r="CB178" i="1"/>
  <c r="CC157" i="1"/>
  <c r="CC112" i="1" s="1"/>
  <c r="CC138" i="1"/>
  <c r="CC107" i="1" s="1"/>
  <c r="CC104" i="1" s="1"/>
  <c r="CB107" i="1"/>
  <c r="CB104" i="1" s="1"/>
  <c r="DY162" i="67"/>
  <c r="DY91" i="1"/>
  <c r="BD255" i="67"/>
  <c r="BE188" i="1"/>
  <c r="BY137" i="1"/>
  <c r="BY204" i="67" s="1"/>
  <c r="EA137" i="1"/>
  <c r="EA204" i="67" s="1"/>
  <c r="BX204" i="67"/>
  <c r="BI140" i="1"/>
  <c r="BI207" i="67" s="1"/>
  <c r="DW140" i="1"/>
  <c r="DW207" i="67" s="1"/>
  <c r="BH207" i="67"/>
  <c r="BS196" i="1"/>
  <c r="BS263" i="67" s="1"/>
  <c r="BS168" i="1"/>
  <c r="BS235" i="67" s="1"/>
  <c r="BS231" i="67"/>
  <c r="BX211" i="67"/>
  <c r="EA144" i="1"/>
  <c r="EA211" i="67" s="1"/>
  <c r="BY144" i="1"/>
  <c r="BY211" i="67" s="1"/>
  <c r="DU206" i="67"/>
  <c r="N16" i="32"/>
  <c r="BC212" i="67"/>
  <c r="BC152" i="1"/>
  <c r="BL207" i="67"/>
  <c r="BM140" i="1"/>
  <c r="BM207" i="67" s="1"/>
  <c r="BT155" i="1"/>
  <c r="BS222" i="67"/>
  <c r="BS161" i="1"/>
  <c r="BS228" i="67" s="1"/>
  <c r="BT140" i="1"/>
  <c r="BS207" i="67"/>
  <c r="BS145" i="1"/>
  <c r="BA60" i="1"/>
  <c r="BA130" i="67" s="1"/>
  <c r="BA206" i="67"/>
  <c r="CB13" i="5"/>
  <c r="DZ467" i="5"/>
  <c r="DZ749" i="67" s="1"/>
  <c r="BU13" i="5"/>
  <c r="BT273" i="67"/>
  <c r="BV805" i="67"/>
  <c r="BW13" i="5"/>
  <c r="DW274" i="67"/>
  <c r="DW16" i="5"/>
  <c r="DW10" i="1" s="1"/>
  <c r="DY471" i="5"/>
  <c r="DY753" i="67" s="1"/>
  <c r="EA468" i="5"/>
  <c r="EA750" i="67" s="1"/>
  <c r="BS273" i="67"/>
  <c r="DR657" i="67"/>
  <c r="AV527" i="67"/>
  <c r="BS474" i="5"/>
  <c r="BS756" i="67" s="1"/>
  <c r="DY274" i="67"/>
  <c r="BS15" i="5"/>
  <c r="BN626" i="67"/>
  <c r="BQ313" i="5"/>
  <c r="BT615" i="67"/>
  <c r="BV601" i="67"/>
  <c r="EC91" i="5"/>
  <c r="EC93" i="5" s="1"/>
  <c r="BA48" i="1"/>
  <c r="BA118" i="67" s="1"/>
  <c r="BT374" i="5"/>
  <c r="DW656" i="67"/>
  <c r="BY469" i="5"/>
  <c r="BY751" i="67" s="1"/>
  <c r="DW752" i="67"/>
  <c r="BR312" i="5"/>
  <c r="EA473" i="5"/>
  <c r="EA755" i="67" s="1"/>
  <c r="BW543" i="5"/>
  <c r="BW356" i="67" s="1"/>
  <c r="BP375" i="5"/>
  <c r="DW505" i="67"/>
  <c r="BT372" i="5"/>
  <c r="BT375" i="5"/>
  <c r="EE661" i="67"/>
  <c r="AX527" i="67"/>
  <c r="BB527" i="67"/>
  <c r="CG95" i="5"/>
  <c r="CG808" i="67" s="1"/>
  <c r="BP372" i="5"/>
  <c r="BT530" i="67"/>
  <c r="DZ49" i="1"/>
  <c r="DZ119" i="67" s="1"/>
  <c r="BT531" i="67"/>
  <c r="BR430" i="5"/>
  <c r="DY368" i="5"/>
  <c r="DY384" i="5" s="1"/>
  <c r="EA889" i="67"/>
  <c r="BE630" i="67"/>
  <c r="BN502" i="67"/>
  <c r="DU687" i="67"/>
  <c r="DY468" i="5"/>
  <c r="DY750" i="67" s="1"/>
  <c r="BT373" i="5"/>
  <c r="BR332" i="5"/>
  <c r="BS469" i="5"/>
  <c r="BS751" i="67" s="1"/>
  <c r="AY627" i="67"/>
  <c r="BU332" i="5"/>
  <c r="AX327" i="5"/>
  <c r="AX658" i="67" s="1"/>
  <c r="BQ397" i="5"/>
  <c r="AW527" i="67"/>
  <c r="BD609" i="67"/>
  <c r="BI502" i="67"/>
  <c r="BN630" i="67"/>
  <c r="BP395" i="5"/>
  <c r="T8" i="5"/>
  <c r="T270" i="67" s="1"/>
  <c r="DY608" i="67"/>
  <c r="BQ374" i="5"/>
  <c r="DY675" i="67"/>
  <c r="DZ306" i="5"/>
  <c r="AX424" i="5"/>
  <c r="AX712" i="67" s="1"/>
  <c r="DZ18" i="1"/>
  <c r="DZ14" i="67" s="1"/>
  <c r="BR508" i="67"/>
  <c r="BU372" i="5"/>
  <c r="BA505" i="67"/>
  <c r="BQ677" i="67"/>
  <c r="BN464" i="67"/>
  <c r="BY753" i="67"/>
  <c r="BP688" i="67"/>
  <c r="BU754" i="67"/>
  <c r="BU473" i="5"/>
  <c r="BU755" i="67" s="1"/>
  <c r="BQ468" i="5"/>
  <c r="BQ750" i="67" s="1"/>
  <c r="BM687" i="67"/>
  <c r="BC626" i="67"/>
  <c r="BT395" i="5"/>
  <c r="BU424" i="5"/>
  <c r="BU712" i="67" s="1"/>
  <c r="BS636" i="67"/>
  <c r="BF605" i="67"/>
  <c r="AZ609" i="67"/>
  <c r="EJ164" i="1"/>
  <c r="EJ760" i="67"/>
  <c r="DX101" i="1"/>
  <c r="DX123" i="1" s="1"/>
  <c r="DS14" i="1"/>
  <c r="DS20" i="1" s="1"/>
  <c r="EN16" i="1"/>
  <c r="EM12" i="67" s="1"/>
  <c r="BM104" i="1"/>
  <c r="BM174" i="67" s="1"/>
  <c r="BM171" i="67"/>
  <c r="BP333" i="5"/>
  <c r="BS677" i="67"/>
  <c r="BS374" i="5"/>
  <c r="EG483" i="5"/>
  <c r="EG764" i="67" s="1"/>
  <c r="EG479" i="5"/>
  <c r="DS423" i="5"/>
  <c r="DS711" i="67" s="1"/>
  <c r="DS278" i="67"/>
  <c r="DW593" i="67"/>
  <c r="AZ601" i="67"/>
  <c r="BU532" i="67"/>
  <c r="BH605" i="67"/>
  <c r="BL508" i="67"/>
  <c r="BM464" i="67"/>
  <c r="BD605" i="67"/>
  <c r="BT559" i="67"/>
  <c r="CA322" i="67"/>
  <c r="CE55" i="5"/>
  <c r="CE696" i="5" s="1"/>
  <c r="EN15" i="1"/>
  <c r="EM11" i="67" s="1"/>
  <c r="CA247" i="5"/>
  <c r="CA249" i="5" s="1"/>
  <c r="BG124" i="1"/>
  <c r="BG191" i="67" s="1"/>
  <c r="BW303" i="67"/>
  <c r="BU596" i="67"/>
  <c r="AV174" i="67"/>
  <c r="EQ21" i="1"/>
  <c r="EP17" i="67" s="1"/>
  <c r="BD554" i="67"/>
  <c r="BD563" i="67"/>
  <c r="EG661" i="67"/>
  <c r="BD527" i="67"/>
  <c r="S8" i="5"/>
  <c r="U8" i="5"/>
  <c r="R8" i="5"/>
  <c r="V7" i="5"/>
  <c r="BO761" i="67"/>
  <c r="BP477" i="5"/>
  <c r="BR431" i="5"/>
  <c r="AY646" i="67"/>
  <c r="DY656" i="67"/>
  <c r="AZ527" i="67"/>
  <c r="BA14" i="1"/>
  <c r="BA10" i="67" s="1"/>
  <c r="BH434" i="5"/>
  <c r="BH716" i="67" s="1"/>
  <c r="DQ688" i="67"/>
  <c r="BI609" i="67"/>
  <c r="BP332" i="5"/>
  <c r="BU527" i="67"/>
  <c r="BQ465" i="67"/>
  <c r="BT337" i="67"/>
  <c r="BG468" i="5"/>
  <c r="BG750" i="67" s="1"/>
  <c r="BR707" i="67"/>
  <c r="BR429" i="5"/>
  <c r="BP657" i="67"/>
  <c r="AX605" i="67"/>
  <c r="DW502" i="67"/>
  <c r="BQ332" i="5"/>
  <c r="DY593" i="67"/>
  <c r="BJ630" i="67"/>
  <c r="BA326" i="5"/>
  <c r="BA327" i="5" s="1"/>
  <c r="BA658" i="67" s="1"/>
  <c r="BU528" i="67"/>
  <c r="DY326" i="5"/>
  <c r="DY358" i="5" s="1"/>
  <c r="DR307" i="5"/>
  <c r="DR647" i="67" s="1"/>
  <c r="BS530" i="67"/>
  <c r="AX14" i="1"/>
  <c r="AX10" i="67" s="1"/>
  <c r="BR432" i="5"/>
  <c r="DW501" i="67"/>
  <c r="DU325" i="5"/>
  <c r="DU656" i="67" s="1"/>
  <c r="BP505" i="67"/>
  <c r="T797" i="67"/>
  <c r="EB325" i="5"/>
  <c r="EB656" i="67" s="1"/>
  <c r="BU554" i="67"/>
  <c r="BA675" i="67"/>
  <c r="BM626" i="67"/>
  <c r="BA426" i="5"/>
  <c r="BA714" i="67" s="1"/>
  <c r="BP313" i="5"/>
  <c r="BS536" i="67"/>
  <c r="DT419" i="5"/>
  <c r="DT707" i="67" s="1"/>
  <c r="BN432" i="5"/>
  <c r="BU307" i="5"/>
  <c r="BU647" i="67" s="1"/>
  <c r="BD537" i="67"/>
  <c r="BS537" i="67"/>
  <c r="CG780" i="67"/>
  <c r="BA687" i="67"/>
  <c r="EF317" i="5"/>
  <c r="EF650" i="67" s="1"/>
  <c r="AX391" i="5"/>
  <c r="AX689" i="67" s="1"/>
  <c r="BA707" i="67"/>
  <c r="EA915" i="67"/>
  <c r="BQ484" i="67"/>
  <c r="BQ476" i="67"/>
  <c r="BJ463" i="67"/>
  <c r="BU559" i="67"/>
  <c r="BO375" i="5"/>
  <c r="BT310" i="5"/>
  <c r="BX636" i="67"/>
  <c r="BU327" i="5"/>
  <c r="BU658" i="67" s="1"/>
  <c r="BU423" i="5"/>
  <c r="BU711" i="67" s="1"/>
  <c r="BH616" i="67"/>
  <c r="BW556" i="67"/>
  <c r="CG93" i="5"/>
  <c r="CG806" i="67" s="1"/>
  <c r="DZ390" i="5"/>
  <c r="DZ411" i="5" s="1"/>
  <c r="BU422" i="5"/>
  <c r="BU710" i="67" s="1"/>
  <c r="BA390" i="5"/>
  <c r="BA688" i="67" s="1"/>
  <c r="BV308" i="67"/>
  <c r="DW326" i="5"/>
  <c r="BJ605" i="67"/>
  <c r="BP502" i="67"/>
  <c r="BP464" i="67"/>
  <c r="BB502" i="67"/>
  <c r="BB609" i="67"/>
  <c r="BP463" i="67"/>
  <c r="EE694" i="67"/>
  <c r="EF403" i="5"/>
  <c r="BA368" i="5"/>
  <c r="BA677" i="67" s="1"/>
  <c r="BU426" i="5"/>
  <c r="BU714" i="67" s="1"/>
  <c r="BT636" i="67"/>
  <c r="BZ58" i="5"/>
  <c r="BZ932" i="67" s="1"/>
  <c r="BW555" i="67"/>
  <c r="DQ327" i="5"/>
  <c r="DQ658" i="67" s="1"/>
  <c r="CG94" i="5"/>
  <c r="CG807" i="67" s="1"/>
  <c r="DZ28" i="5"/>
  <c r="DZ287" i="67" s="1"/>
  <c r="BU318" i="67"/>
  <c r="BR605" i="67"/>
  <c r="BT397" i="5"/>
  <c r="BT396" i="5"/>
  <c r="BT753" i="67"/>
  <c r="BT469" i="5"/>
  <c r="BT751" i="67" s="1"/>
  <c r="BJ464" i="67"/>
  <c r="BJ502" i="67"/>
  <c r="BN609" i="67"/>
  <c r="BO508" i="67"/>
  <c r="CA468" i="5"/>
  <c r="CA750" i="67" s="1"/>
  <c r="DY605" i="67"/>
  <c r="DX593" i="67"/>
  <c r="BU395" i="5"/>
  <c r="BU688" i="67"/>
  <c r="BU396" i="5"/>
  <c r="DM797" i="67"/>
  <c r="DM270" i="67"/>
  <c r="DN8" i="5"/>
  <c r="BQ688" i="67"/>
  <c r="BQ396" i="5"/>
  <c r="AW457" i="5"/>
  <c r="AV739" i="67"/>
  <c r="BE687" i="67"/>
  <c r="BE390" i="5"/>
  <c r="BE688" i="67" s="1"/>
  <c r="DV388" i="5"/>
  <c r="BC749" i="67"/>
  <c r="BC468" i="5"/>
  <c r="BC750" i="67" s="1"/>
  <c r="EF483" i="5"/>
  <c r="EF764" i="67" s="1"/>
  <c r="EF479" i="5"/>
  <c r="EF763" i="67"/>
  <c r="AY657" i="67"/>
  <c r="AY327" i="5"/>
  <c r="AY658" i="67" s="1"/>
  <c r="BQ375" i="5"/>
  <c r="BR374" i="5"/>
  <c r="BR375" i="5"/>
  <c r="BI505" i="67"/>
  <c r="BR474" i="67"/>
  <c r="BP484" i="67"/>
  <c r="BP476" i="67"/>
  <c r="BJ468" i="5"/>
  <c r="BJ750" i="67" s="1"/>
  <c r="BJ749" i="67"/>
  <c r="BA645" i="67"/>
  <c r="DU303" i="5"/>
  <c r="BA304" i="5"/>
  <c r="BA646" i="67" s="1"/>
  <c r="BM505" i="67"/>
  <c r="BL626" i="67"/>
  <c r="BR302" i="67"/>
  <c r="DS677" i="67"/>
  <c r="DS369" i="5"/>
  <c r="DS678" i="67" s="1"/>
  <c r="BO313" i="5"/>
  <c r="BR310" i="5"/>
  <c r="BE40" i="1"/>
  <c r="BE109" i="67" s="1"/>
  <c r="BE707" i="67"/>
  <c r="BE48" i="1"/>
  <c r="BE118" i="67" s="1"/>
  <c r="BP373" i="5"/>
  <c r="BL677" i="67"/>
  <c r="DY917" i="67"/>
  <c r="DY145" i="5"/>
  <c r="DX753" i="67"/>
  <c r="DW194" i="1"/>
  <c r="DW261" i="67" s="1"/>
  <c r="EA483" i="5"/>
  <c r="EA764" i="67" s="1"/>
  <c r="EA763" i="67"/>
  <c r="BR313" i="5"/>
  <c r="BQ646" i="67"/>
  <c r="BU646" i="67"/>
  <c r="BU312" i="5"/>
  <c r="BU311" i="5"/>
  <c r="DY501" i="67"/>
  <c r="DY502" i="67"/>
  <c r="BW749" i="67"/>
  <c r="BW468" i="5"/>
  <c r="BW750" i="67" s="1"/>
  <c r="BN373" i="5"/>
  <c r="BR373" i="5"/>
  <c r="BN372" i="5"/>
  <c r="BR372" i="5"/>
  <c r="ED888" i="67"/>
  <c r="ED825" i="67"/>
  <c r="ED115" i="5"/>
  <c r="BS333" i="5"/>
  <c r="BS657" i="67"/>
  <c r="BS330" i="5"/>
  <c r="BS331" i="5"/>
  <c r="BL477" i="67"/>
  <c r="EH760" i="67"/>
  <c r="EH164" i="1"/>
  <c r="DY306" i="5"/>
  <c r="DY646" i="67" s="1"/>
  <c r="DY645" i="67"/>
  <c r="DW467" i="5"/>
  <c r="DW749" i="67" s="1"/>
  <c r="DV752" i="67"/>
  <c r="DV194" i="1"/>
  <c r="DV261" i="67" s="1"/>
  <c r="BM609" i="67"/>
  <c r="BS318" i="67"/>
  <c r="BS316" i="67"/>
  <c r="BR496" i="67"/>
  <c r="BR480" i="67"/>
  <c r="BR475" i="67"/>
  <c r="BR481" i="67"/>
  <c r="BP330" i="5"/>
  <c r="BP331" i="5"/>
  <c r="DZ406" i="5"/>
  <c r="DZ697" i="67" s="1"/>
  <c r="DZ696" i="67"/>
  <c r="BO657" i="67"/>
  <c r="BO330" i="5"/>
  <c r="EA919" i="67"/>
  <c r="EA851" i="67"/>
  <c r="BV753" i="67"/>
  <c r="BV469" i="5"/>
  <c r="BF749" i="67"/>
  <c r="BF468" i="5"/>
  <c r="BF750" i="67" s="1"/>
  <c r="BW602" i="67"/>
  <c r="BY782" i="67"/>
  <c r="DU131" i="1"/>
  <c r="DU198" i="67" s="1"/>
  <c r="BY322" i="67"/>
  <c r="CA58" i="5"/>
  <c r="CA932" i="67" s="1"/>
  <c r="DU675" i="67"/>
  <c r="DU368" i="5"/>
  <c r="DU677" i="67" s="1"/>
  <c r="AT272" i="67"/>
  <c r="DZ826" i="67"/>
  <c r="DZ889" i="67"/>
  <c r="BU59" i="5"/>
  <c r="BU933" i="67" s="1"/>
  <c r="BT929" i="67"/>
  <c r="BT156" i="5"/>
  <c r="DW703" i="67"/>
  <c r="DW419" i="5"/>
  <c r="AY502" i="67"/>
  <c r="AY609" i="67"/>
  <c r="AZ630" i="67"/>
  <c r="AY630" i="67"/>
  <c r="BH502" i="67"/>
  <c r="BH464" i="67"/>
  <c r="BH630" i="67"/>
  <c r="BH609" i="67"/>
  <c r="BL463" i="67"/>
  <c r="BU330" i="5"/>
  <c r="BU331" i="5"/>
  <c r="DZ891" i="67"/>
  <c r="EA117" i="5"/>
  <c r="DZ791" i="67"/>
  <c r="DZ828" i="67"/>
  <c r="BQ312" i="5"/>
  <c r="BP646" i="67"/>
  <c r="BS555" i="67"/>
  <c r="BS554" i="67"/>
  <c r="CD467" i="5"/>
  <c r="CD749" i="67" s="1"/>
  <c r="CD470" i="5"/>
  <c r="CD473" i="5" s="1"/>
  <c r="BT318" i="67"/>
  <c r="BT316" i="67"/>
  <c r="BS646" i="67"/>
  <c r="BS312" i="5"/>
  <c r="BS310" i="5"/>
  <c r="BS311" i="5"/>
  <c r="BS313" i="5"/>
  <c r="DZ917" i="67"/>
  <c r="DZ145" i="5"/>
  <c r="DZ849" i="67"/>
  <c r="AT626" i="67"/>
  <c r="AU627" i="67"/>
  <c r="AU626" i="67"/>
  <c r="AX425" i="5"/>
  <c r="AX713" i="67" s="1"/>
  <c r="AX307" i="5"/>
  <c r="AX647" i="67" s="1"/>
  <c r="AX426" i="5"/>
  <c r="AX714" i="67" s="1"/>
  <c r="AX369" i="5"/>
  <c r="AX678" i="67" s="1"/>
  <c r="AX30" i="5"/>
  <c r="AX291" i="67" s="1"/>
  <c r="AX423" i="5"/>
  <c r="AX711" i="67" s="1"/>
  <c r="BB626" i="67"/>
  <c r="DZ843" i="67"/>
  <c r="DZ906" i="67"/>
  <c r="DW675" i="67"/>
  <c r="DW368" i="5"/>
  <c r="DW677" i="67" s="1"/>
  <c r="DZ887" i="67"/>
  <c r="DY843" i="67"/>
  <c r="DY906" i="67"/>
  <c r="DY823" i="67"/>
  <c r="DY886" i="67"/>
  <c r="DU593" i="67"/>
  <c r="BR231" i="5"/>
  <c r="BR418" i="67" s="1"/>
  <c r="BR417" i="67"/>
  <c r="BG463" i="67"/>
  <c r="BG465" i="67"/>
  <c r="BE749" i="67"/>
  <c r="BE468" i="5"/>
  <c r="BE750" i="67" s="1"/>
  <c r="BO484" i="67"/>
  <c r="BO476" i="67"/>
  <c r="BP609" i="67"/>
  <c r="BL464" i="67"/>
  <c r="BL630" i="67"/>
  <c r="BL609" i="67"/>
  <c r="BL502" i="67"/>
  <c r="DV704" i="67"/>
  <c r="DV419" i="5"/>
  <c r="BE626" i="67"/>
  <c r="BF626" i="67"/>
  <c r="BT313" i="5"/>
  <c r="DX656" i="67"/>
  <c r="DY891" i="67"/>
  <c r="DY791" i="67"/>
  <c r="DY828" i="67"/>
  <c r="BS605" i="67"/>
  <c r="BO605" i="67"/>
  <c r="BI645" i="67"/>
  <c r="BI304" i="5"/>
  <c r="BI646" i="67" s="1"/>
  <c r="EC308" i="67"/>
  <c r="EB302" i="67"/>
  <c r="BK630" i="67"/>
  <c r="BK609" i="67"/>
  <c r="BK502" i="67"/>
  <c r="EA904" i="67"/>
  <c r="EA841" i="67"/>
  <c r="EA132" i="5"/>
  <c r="DV593" i="67"/>
  <c r="BM630" i="67"/>
  <c r="DZ349" i="5"/>
  <c r="DZ350" i="5" s="1"/>
  <c r="DZ356" i="5" s="1"/>
  <c r="DZ656" i="67"/>
  <c r="DZ326" i="5"/>
  <c r="DT605" i="67"/>
  <c r="BT311" i="5"/>
  <c r="BV321" i="67"/>
  <c r="BV539" i="5"/>
  <c r="BV352" i="67" s="1"/>
  <c r="BV578" i="5"/>
  <c r="BV391" i="67" s="1"/>
  <c r="BW529" i="5"/>
  <c r="BW533" i="5" s="1"/>
  <c r="BW534" i="5" s="1"/>
  <c r="BD434" i="5"/>
  <c r="BD716" i="67" s="1"/>
  <c r="BY9" i="67"/>
  <c r="BW304" i="67"/>
  <c r="EB455" i="5"/>
  <c r="EB737" i="67" s="1"/>
  <c r="CA390" i="5"/>
  <c r="CB397" i="5" s="1"/>
  <c r="BZ59" i="5"/>
  <c r="BZ933" i="67" s="1"/>
  <c r="CA56" i="5"/>
  <c r="CA930" i="67" s="1"/>
  <c r="CA59" i="5"/>
  <c r="CA933" i="67" s="1"/>
  <c r="BX314" i="67"/>
  <c r="CB58" i="5"/>
  <c r="CB932" i="67" s="1"/>
  <c r="BB113" i="1"/>
  <c r="BB114" i="1" s="1"/>
  <c r="BB183" i="67" s="1"/>
  <c r="CB59" i="5"/>
  <c r="CB933" i="67" s="1"/>
  <c r="BX473" i="5"/>
  <c r="BX474" i="5" s="1"/>
  <c r="BX756" i="67" s="1"/>
  <c r="BZ322" i="67"/>
  <c r="BZ316" i="67"/>
  <c r="BO755" i="67"/>
  <c r="BX236" i="5"/>
  <c r="CA326" i="5"/>
  <c r="CB332" i="5" s="1"/>
  <c r="BZ430" i="5"/>
  <c r="BW325" i="67"/>
  <c r="BJ113" i="1"/>
  <c r="BJ182" i="67" s="1"/>
  <c r="BZ326" i="5"/>
  <c r="BZ657" i="67" s="1"/>
  <c r="BV626" i="67"/>
  <c r="CC311" i="5"/>
  <c r="CC310" i="5"/>
  <c r="CC237" i="5"/>
  <c r="CC420" i="67" s="1"/>
  <c r="CC236" i="5"/>
  <c r="BY394" i="5"/>
  <c r="CC394" i="5"/>
  <c r="CC395" i="5"/>
  <c r="BY48" i="1"/>
  <c r="BY118" i="67" s="1"/>
  <c r="CC430" i="5"/>
  <c r="CC429" i="5"/>
  <c r="CC56" i="5"/>
  <c r="CC930" i="67" s="1"/>
  <c r="CC57" i="5"/>
  <c r="CC931" i="67" s="1"/>
  <c r="EF652" i="67"/>
  <c r="CC81" i="5"/>
  <c r="CC80" i="5"/>
  <c r="BY249" i="5"/>
  <c r="CC247" i="5"/>
  <c r="EF905" i="67"/>
  <c r="EG131" i="5"/>
  <c r="EF842" i="67"/>
  <c r="BW929" i="67"/>
  <c r="BW156" i="5"/>
  <c r="BX605" i="67"/>
  <c r="EA233" i="5"/>
  <c r="EA422" i="67" s="1"/>
  <c r="BW58" i="5"/>
  <c r="BW932" i="67" s="1"/>
  <c r="CA304" i="5"/>
  <c r="BY57" i="5"/>
  <c r="BY931" i="67" s="1"/>
  <c r="BY929" i="67"/>
  <c r="BY156" i="5"/>
  <c r="BY157" i="5" s="1"/>
  <c r="BW316" i="67"/>
  <c r="CD55" i="5"/>
  <c r="CD696" i="5" s="1"/>
  <c r="BZ929" i="67"/>
  <c r="BZ156" i="5"/>
  <c r="CA929" i="67"/>
  <c r="CA156" i="5"/>
  <c r="BZ321" i="67"/>
  <c r="BX59" i="5"/>
  <c r="BX933" i="67" s="1"/>
  <c r="BW104" i="5"/>
  <c r="BY59" i="5"/>
  <c r="BY933" i="67" s="1"/>
  <c r="BX929" i="67"/>
  <c r="BX156" i="5"/>
  <c r="BX157" i="5" s="1"/>
  <c r="BV304" i="5"/>
  <c r="BW313" i="5" s="1"/>
  <c r="CD419" i="5"/>
  <c r="CA57" i="5"/>
  <c r="CA931" i="67" s="1"/>
  <c r="BY313" i="67"/>
  <c r="BZ56" i="5"/>
  <c r="BZ930" i="67" s="1"/>
  <c r="BV929" i="67"/>
  <c r="BV156" i="5"/>
  <c r="BW314" i="67"/>
  <c r="BV313" i="67"/>
  <c r="CC933" i="67"/>
  <c r="CC929" i="67"/>
  <c r="EC415" i="5"/>
  <c r="BW245" i="5"/>
  <c r="BS245" i="5"/>
  <c r="DV75" i="1"/>
  <c r="DV145" i="67" s="1"/>
  <c r="DV139" i="67"/>
  <c r="DX75" i="1"/>
  <c r="DX145" i="67" s="1"/>
  <c r="DX139" i="67"/>
  <c r="BV96" i="1"/>
  <c r="AT165" i="67"/>
  <c r="AT96" i="1"/>
  <c r="AX166" i="67"/>
  <c r="AX97" i="1"/>
  <c r="AX167" i="67" s="1"/>
  <c r="DT161" i="67"/>
  <c r="DT95" i="1"/>
  <c r="DT165" i="67" s="1"/>
  <c r="BY160" i="67"/>
  <c r="BY95" i="1"/>
  <c r="EA90" i="1"/>
  <c r="EA160" i="67" s="1"/>
  <c r="DU153" i="67"/>
  <c r="DU87" i="1"/>
  <c r="DU157" i="67" s="1"/>
  <c r="EB151" i="1"/>
  <c r="EB218" i="67" s="1"/>
  <c r="CC218" i="67"/>
  <c r="CE70" i="1"/>
  <c r="CD140" i="67"/>
  <c r="DT153" i="67"/>
  <c r="DT87" i="1"/>
  <c r="DW165" i="67"/>
  <c r="BH165" i="67"/>
  <c r="BH96" i="1"/>
  <c r="DW87" i="1"/>
  <c r="DW157" i="67" s="1"/>
  <c r="DW153" i="67"/>
  <c r="EB503" i="5"/>
  <c r="EB155" i="67"/>
  <c r="DZ504" i="5"/>
  <c r="CF74" i="1"/>
  <c r="CE144" i="67"/>
  <c r="CD155" i="1"/>
  <c r="CE72" i="1"/>
  <c r="CD142" i="67"/>
  <c r="CF90" i="1"/>
  <c r="CE160" i="67"/>
  <c r="CE85" i="1"/>
  <c r="CD503" i="5"/>
  <c r="CD502" i="5" s="1"/>
  <c r="CD22" i="1" s="1"/>
  <c r="CD455" i="5" s="1"/>
  <c r="CD737" i="67" s="1"/>
  <c r="CD155" i="67"/>
  <c r="CC210" i="67"/>
  <c r="EB143" i="1"/>
  <c r="EB210" i="67" s="1"/>
  <c r="CD156" i="1"/>
  <c r="CE66" i="1"/>
  <c r="CD136" i="67"/>
  <c r="CD151" i="1"/>
  <c r="CE81" i="1"/>
  <c r="CD151" i="67"/>
  <c r="CE92" i="1"/>
  <c r="CD162" i="67"/>
  <c r="CE86" i="1"/>
  <c r="CD156" i="67"/>
  <c r="CD143" i="1"/>
  <c r="CE82" i="1"/>
  <c r="CD152" i="67"/>
  <c r="BW633" i="67"/>
  <c r="BR105" i="1"/>
  <c r="BR175" i="67" s="1"/>
  <c r="BZ506" i="67"/>
  <c r="BU536" i="67"/>
  <c r="BV506" i="67"/>
  <c r="CA501" i="67"/>
  <c r="U27" i="32"/>
  <c r="U28" i="32" s="1"/>
  <c r="U34" i="32" s="1"/>
  <c r="BU615" i="67"/>
  <c r="BV633" i="67"/>
  <c r="BU612" i="67"/>
  <c r="EF901" i="67"/>
  <c r="EF838" i="67"/>
  <c r="EG127" i="5"/>
  <c r="EG288" i="5" s="1"/>
  <c r="EG289" i="5" s="1"/>
  <c r="EG1017" i="67" s="1"/>
  <c r="EF114" i="5"/>
  <c r="EF115" i="5" s="1"/>
  <c r="EE888" i="67"/>
  <c r="EE115" i="5"/>
  <c r="EE825" i="67"/>
  <c r="DZ17" i="67"/>
  <c r="EO21" i="1"/>
  <c r="EN17" i="67" s="1"/>
  <c r="BY474" i="5"/>
  <c r="BY756" i="67" s="1"/>
  <c r="EC416" i="5"/>
  <c r="EC405" i="5"/>
  <c r="EC406" i="5" s="1"/>
  <c r="EC697" i="67" s="1"/>
  <c r="BV245" i="5"/>
  <c r="CA98" i="5"/>
  <c r="CA811" i="67" s="1"/>
  <c r="BU608" i="67"/>
  <c r="BY597" i="67"/>
  <c r="EA502" i="5"/>
  <c r="EA504" i="5" s="1"/>
  <c r="EA191" i="1"/>
  <c r="EA258" i="67" s="1"/>
  <c r="EA18" i="67"/>
  <c r="BD508" i="67"/>
  <c r="CE21" i="1"/>
  <c r="CD17" i="67"/>
  <c r="EB502" i="5"/>
  <c r="EB191" i="1"/>
  <c r="EC191" i="1" s="1"/>
  <c r="BZ574" i="67"/>
  <c r="BY631" i="67"/>
  <c r="BY528" i="67"/>
  <c r="BZ635" i="67"/>
  <c r="BV608" i="67"/>
  <c r="BU635" i="67"/>
  <c r="BU610" i="67"/>
  <c r="BY610" i="67"/>
  <c r="BZ501" i="67"/>
  <c r="BV635" i="67"/>
  <c r="CC503" i="67"/>
  <c r="CA612" i="67"/>
  <c r="BY529" i="67"/>
  <c r="BX614" i="67"/>
  <c r="BU535" i="67"/>
  <c r="BV636" i="67"/>
  <c r="BU537" i="67"/>
  <c r="BX555" i="67"/>
  <c r="BT635" i="67"/>
  <c r="BT614" i="67"/>
  <c r="BY556" i="67"/>
  <c r="BY594" i="67"/>
  <c r="BU636" i="67"/>
  <c r="CC594" i="67"/>
  <c r="BY595" i="67"/>
  <c r="BY555" i="67"/>
  <c r="BU577" i="67"/>
  <c r="BT616" i="67"/>
  <c r="CD97" i="5"/>
  <c r="CD98" i="5" s="1"/>
  <c r="CD811" i="67" s="1"/>
  <c r="EG652" i="67"/>
  <c r="EH319" i="5"/>
  <c r="EH652" i="67" s="1"/>
  <c r="CF322" i="67"/>
  <c r="BZ605" i="67"/>
  <c r="DZ313" i="67"/>
  <c r="BV605" i="67"/>
  <c r="BU278" i="67"/>
  <c r="BU425" i="5"/>
  <c r="BU713" i="67" s="1"/>
  <c r="BU627" i="67"/>
  <c r="CA431" i="5"/>
  <c r="BZ429" i="5"/>
  <c r="BW338" i="67"/>
  <c r="CA368" i="5"/>
  <c r="CB375" i="5" s="1"/>
  <c r="BZ707" i="67"/>
  <c r="BX100" i="5"/>
  <c r="BX813" i="67" s="1"/>
  <c r="BV274" i="67"/>
  <c r="BL434" i="5"/>
  <c r="BL716" i="67" s="1"/>
  <c r="BV236" i="5"/>
  <c r="CA432" i="5"/>
  <c r="BZ304" i="5"/>
  <c r="BZ312" i="5" s="1"/>
  <c r="BO654" i="5"/>
  <c r="CG303" i="5"/>
  <c r="CG703" i="67"/>
  <c r="CG325" i="5"/>
  <c r="CG704" i="67"/>
  <c r="CA198" i="67"/>
  <c r="BY248" i="5"/>
  <c r="CE303" i="5"/>
  <c r="CE419" i="5"/>
  <c r="CE703" i="67"/>
  <c r="CE49" i="1"/>
  <c r="CE119" i="67" s="1"/>
  <c r="CE18" i="1"/>
  <c r="CE14" i="67" s="1"/>
  <c r="CE696" i="67"/>
  <c r="CG49" i="1"/>
  <c r="CG119" i="67" s="1"/>
  <c r="CG18" i="1"/>
  <c r="CG14" i="67" s="1"/>
  <c r="CG696" i="67"/>
  <c r="CD325" i="5"/>
  <c r="CD704" i="67"/>
  <c r="CD49" i="1"/>
  <c r="CD119" i="67" s="1"/>
  <c r="CD18" i="1"/>
  <c r="CD14" i="67" s="1"/>
  <c r="CD696" i="67"/>
  <c r="EB417" i="5"/>
  <c r="EB705" i="67" s="1"/>
  <c r="CG417" i="5"/>
  <c r="CC706" i="67"/>
  <c r="CG418" i="5"/>
  <c r="EC418" i="5" s="1"/>
  <c r="CE325" i="5"/>
  <c r="CE704" i="67"/>
  <c r="CD198" i="67"/>
  <c r="CE388" i="5"/>
  <c r="CE687" i="67" s="1"/>
  <c r="CE706" i="67"/>
  <c r="CE366" i="5"/>
  <c r="CE705" i="67"/>
  <c r="CE472" i="5"/>
  <c r="CD754" i="67"/>
  <c r="CD303" i="5"/>
  <c r="CD703" i="67"/>
  <c r="CD366" i="5"/>
  <c r="CD705" i="67"/>
  <c r="CD388" i="5"/>
  <c r="CD706" i="67"/>
  <c r="BS190" i="67"/>
  <c r="BS124" i="1"/>
  <c r="BS191" i="67" s="1"/>
  <c r="AY107" i="1"/>
  <c r="AY177" i="67" s="1"/>
  <c r="BW28" i="5"/>
  <c r="BW287" i="67" s="1"/>
  <c r="BW326" i="5"/>
  <c r="BW331" i="5" s="1"/>
  <c r="BZ338" i="67"/>
  <c r="BL107" i="1"/>
  <c r="BL177" i="67" s="1"/>
  <c r="BY28" i="5"/>
  <c r="BY287" i="67" s="1"/>
  <c r="BF586" i="67"/>
  <c r="CA28" i="5"/>
  <c r="CA287" i="67" s="1"/>
  <c r="BZ675" i="67"/>
  <c r="CB98" i="5"/>
  <c r="CB811" i="67" s="1"/>
  <c r="BX101" i="5"/>
  <c r="BX814" i="67" s="1"/>
  <c r="DZ44" i="1"/>
  <c r="DZ113" i="67" s="1"/>
  <c r="DR586" i="67"/>
  <c r="BW174" i="67"/>
  <c r="DQ20" i="1"/>
  <c r="DQ23" i="1" s="1"/>
  <c r="BP478" i="67"/>
  <c r="CA605" i="67"/>
  <c r="BX131" i="1"/>
  <c r="BX198" i="67" s="1"/>
  <c r="BL113" i="1"/>
  <c r="BL114" i="1" s="1"/>
  <c r="BL183" i="67" s="1"/>
  <c r="CB99" i="5"/>
  <c r="CB812" i="67" s="1"/>
  <c r="BX245" i="5"/>
  <c r="BW274" i="67"/>
  <c r="BV622" i="67"/>
  <c r="BW249" i="5"/>
  <c r="BV645" i="67"/>
  <c r="EA306" i="5"/>
  <c r="EA646" i="67" s="1"/>
  <c r="EA388" i="5"/>
  <c r="EA687" i="67" s="1"/>
  <c r="EO15" i="1"/>
  <c r="EN11" i="67" s="1"/>
  <c r="BW605" i="67"/>
  <c r="BD113" i="1"/>
  <c r="BD182" i="67" s="1"/>
  <c r="BW687" i="67"/>
  <c r="BS100" i="5"/>
  <c r="BS813" i="67" s="1"/>
  <c r="CA626" i="67"/>
  <c r="BB107" i="1"/>
  <c r="BB177" i="67" s="1"/>
  <c r="DQ575" i="67"/>
  <c r="AV107" i="1"/>
  <c r="AV177" i="67" s="1"/>
  <c r="BW98" i="5"/>
  <c r="BW811" i="67" s="1"/>
  <c r="BB124" i="1"/>
  <c r="BB191" i="67" s="1"/>
  <c r="BX390" i="5"/>
  <c r="BY397" i="5" s="1"/>
  <c r="CB626" i="67"/>
  <c r="BW237" i="5"/>
  <c r="BW420" i="67" s="1"/>
  <c r="BD174" i="67"/>
  <c r="BS101" i="5"/>
  <c r="BS814" i="67" s="1"/>
  <c r="BW99" i="5"/>
  <c r="BW812" i="67" s="1"/>
  <c r="BY430" i="5"/>
  <c r="BB174" i="67"/>
  <c r="BY688" i="67"/>
  <c r="BV675" i="67"/>
  <c r="BY104" i="5"/>
  <c r="BY781" i="67" s="1"/>
  <c r="BY100" i="5"/>
  <c r="BY813" i="67" s="1"/>
  <c r="DV131" i="1"/>
  <c r="DV198" i="67" s="1"/>
  <c r="BR14" i="1"/>
  <c r="C12" i="68" s="1"/>
  <c r="BA586" i="67"/>
  <c r="BK575" i="67"/>
  <c r="BY304" i="67"/>
  <c r="BV248" i="5"/>
  <c r="EN13" i="1"/>
  <c r="EM9" i="67" s="1"/>
  <c r="BP457" i="67"/>
  <c r="BS596" i="67"/>
  <c r="BY395" i="5"/>
  <c r="BZ237" i="5"/>
  <c r="BZ420" i="67" s="1"/>
  <c r="BW59" i="5"/>
  <c r="BW933" i="67" s="1"/>
  <c r="BZ104" i="5"/>
  <c r="BZ781" i="67" s="1"/>
  <c r="BY236" i="5"/>
  <c r="BY101" i="5"/>
  <c r="BY814" i="67" s="1"/>
  <c r="BV124" i="1"/>
  <c r="BV191" i="67" s="1"/>
  <c r="BR128" i="1"/>
  <c r="BR195" i="67" s="1"/>
  <c r="BK586" i="67"/>
  <c r="BW313" i="67"/>
  <c r="BZ247" i="5"/>
  <c r="BZ249" i="5" s="1"/>
  <c r="AY575" i="67"/>
  <c r="BA575" i="67"/>
  <c r="DU586" i="67"/>
  <c r="BR126" i="1"/>
  <c r="BR193" i="67" s="1"/>
  <c r="BV317" i="67"/>
  <c r="BY303" i="67"/>
  <c r="BW321" i="67"/>
  <c r="BP108" i="1"/>
  <c r="DZ171" i="67"/>
  <c r="AY434" i="5"/>
  <c r="AY435" i="5" s="1"/>
  <c r="AY717" i="67" s="1"/>
  <c r="BT562" i="67"/>
  <c r="CB562" i="67"/>
  <c r="BG508" i="67"/>
  <c r="BG527" i="67"/>
  <c r="BJ508" i="67"/>
  <c r="BD616" i="67"/>
  <c r="BN332" i="67"/>
  <c r="BO527" i="67"/>
  <c r="BO166" i="5"/>
  <c r="BU58" i="5"/>
  <c r="BU932" i="67" s="1"/>
  <c r="BP300" i="67"/>
  <c r="BJ586" i="67"/>
  <c r="BV595" i="67"/>
  <c r="BV303" i="67"/>
  <c r="CA104" i="5"/>
  <c r="CA817" i="67" s="1"/>
  <c r="CB236" i="5"/>
  <c r="CA99" i="5"/>
  <c r="CA812" i="67" s="1"/>
  <c r="BX237" i="5"/>
  <c r="BX420" i="67" s="1"/>
  <c r="BW177" i="67"/>
  <c r="BX249" i="5"/>
  <c r="BX326" i="5"/>
  <c r="BX331" i="5" s="1"/>
  <c r="BX543" i="5"/>
  <c r="BX356" i="67" s="1"/>
  <c r="BW236" i="5"/>
  <c r="BZ28" i="5"/>
  <c r="BZ287" i="67" s="1"/>
  <c r="BO108" i="1"/>
  <c r="DQ586" i="67"/>
  <c r="CC675" i="67"/>
  <c r="CB100" i="5"/>
  <c r="CB813" i="67" s="1"/>
  <c r="CA100" i="5"/>
  <c r="CA813" i="67" s="1"/>
  <c r="CA816" i="67"/>
  <c r="DY9" i="67"/>
  <c r="BR586" i="67"/>
  <c r="CB101" i="5"/>
  <c r="CB814" i="67" s="1"/>
  <c r="AW102" i="1"/>
  <c r="AW172" i="67" s="1"/>
  <c r="BP469" i="67"/>
  <c r="BX338" i="67"/>
  <c r="DW473" i="5"/>
  <c r="DW755" i="67" s="1"/>
  <c r="DW754" i="67"/>
  <c r="BV131" i="1"/>
  <c r="BV198" i="67" s="1"/>
  <c r="BV9" i="67"/>
  <c r="CC442" i="67"/>
  <c r="CC440" i="67"/>
  <c r="BO177" i="67"/>
  <c r="BZ304" i="67"/>
  <c r="BV272" i="67"/>
  <c r="BV26" i="5"/>
  <c r="BV286" i="67" s="1"/>
  <c r="EB66" i="5"/>
  <c r="EB704" i="67"/>
  <c r="BZ782" i="67"/>
  <c r="CC932" i="67"/>
  <c r="EB55" i="5"/>
  <c r="EB10" i="5" s="1"/>
  <c r="BC586" i="67"/>
  <c r="BW434" i="5"/>
  <c r="BW716" i="67" s="1"/>
  <c r="BZ432" i="5"/>
  <c r="BP113" i="1"/>
  <c r="BP182" i="67" s="1"/>
  <c r="BY707" i="67"/>
  <c r="DZ123" i="1"/>
  <c r="DZ190" i="67" s="1"/>
  <c r="EB261" i="5"/>
  <c r="BJ434" i="5"/>
  <c r="BJ107" i="1"/>
  <c r="BJ177" i="67" s="1"/>
  <c r="CB605" i="67"/>
  <c r="BX626" i="67"/>
  <c r="BS174" i="67"/>
  <c r="BZ303" i="67"/>
  <c r="BW597" i="67"/>
  <c r="BY429" i="5"/>
  <c r="BZ431" i="5"/>
  <c r="BY124" i="1"/>
  <c r="BY191" i="67" s="1"/>
  <c r="BS594" i="67"/>
  <c r="BS593" i="67"/>
  <c r="EA262" i="5"/>
  <c r="BY626" i="67"/>
  <c r="BY605" i="67"/>
  <c r="BZ626" i="67"/>
  <c r="BO434" i="5"/>
  <c r="BO716" i="67" s="1"/>
  <c r="BX368" i="5"/>
  <c r="BS113" i="1"/>
  <c r="BS114" i="1" s="1"/>
  <c r="BS183" i="67" s="1"/>
  <c r="BO174" i="67"/>
  <c r="AV14" i="1"/>
  <c r="BW390" i="5"/>
  <c r="BW395" i="5" s="1"/>
  <c r="BZ236" i="5"/>
  <c r="CC103" i="5"/>
  <c r="CC782" i="67" s="1"/>
  <c r="EA366" i="5"/>
  <c r="EB418" i="5"/>
  <c r="EB706" i="67" s="1"/>
  <c r="BT474" i="5"/>
  <c r="BT756" i="67" s="1"/>
  <c r="BW124" i="1"/>
  <c r="BW191" i="67" s="1"/>
  <c r="BW113" i="1"/>
  <c r="BW182" i="67" s="1"/>
  <c r="CB247" i="5"/>
  <c r="CB239" i="5" s="1"/>
  <c r="EA440" i="67"/>
  <c r="BP434" i="5"/>
  <c r="BP716" i="67" s="1"/>
  <c r="BN586" i="67"/>
  <c r="BN575" i="67"/>
  <c r="BW646" i="67"/>
  <c r="BW310" i="5"/>
  <c r="BV598" i="67"/>
  <c r="BR575" i="67"/>
  <c r="BP190" i="67"/>
  <c r="BP124" i="1"/>
  <c r="BP191" i="67" s="1"/>
  <c r="BY543" i="5"/>
  <c r="BY356" i="67" s="1"/>
  <c r="BY534" i="5"/>
  <c r="BY347" i="67" s="1"/>
  <c r="BQ505" i="67"/>
  <c r="DV467" i="5"/>
  <c r="DV471" i="5"/>
  <c r="DV753" i="67" s="1"/>
  <c r="DZ137" i="5"/>
  <c r="DZ911" i="67" s="1"/>
  <c r="EA93" i="5"/>
  <c r="EA806" i="67" s="1"/>
  <c r="DY91" i="5"/>
  <c r="DZ804" i="67"/>
  <c r="DZ780" i="67"/>
  <c r="EA92" i="5"/>
  <c r="DZ125" i="5"/>
  <c r="EB130" i="5"/>
  <c r="EB904" i="67" s="1"/>
  <c r="EC129" i="5"/>
  <c r="EC903" i="67" s="1"/>
  <c r="EB840" i="67"/>
  <c r="ED692" i="67"/>
  <c r="BN431" i="5"/>
  <c r="BM707" i="67"/>
  <c r="BQ429" i="5"/>
  <c r="BM48" i="1"/>
  <c r="BM118" i="67" s="1"/>
  <c r="BQ430" i="5"/>
  <c r="BO373" i="5"/>
  <c r="BO372" i="5"/>
  <c r="BO374" i="5"/>
  <c r="BS372" i="5"/>
  <c r="DY60" i="1"/>
  <c r="DY130" i="67" s="1"/>
  <c r="DY48" i="1"/>
  <c r="DY118" i="67" s="1"/>
  <c r="DY40" i="1"/>
  <c r="DY109" i="67" s="1"/>
  <c r="DY707" i="67"/>
  <c r="BP749" i="67"/>
  <c r="BP468" i="5"/>
  <c r="BP750" i="67" s="1"/>
  <c r="BT755" i="67"/>
  <c r="DS646" i="67"/>
  <c r="DS307" i="5"/>
  <c r="DS647" i="67" s="1"/>
  <c r="BR48" i="1"/>
  <c r="BR118" i="67" s="1"/>
  <c r="BS431" i="5"/>
  <c r="BR40" i="1"/>
  <c r="BR109" i="67" s="1"/>
  <c r="DZ477" i="5"/>
  <c r="DY761" i="67"/>
  <c r="AW656" i="67"/>
  <c r="AW326" i="5"/>
  <c r="AW657" i="67" s="1"/>
  <c r="EI760" i="67"/>
  <c r="EI164" i="1"/>
  <c r="DY687" i="67"/>
  <c r="ED763" i="67"/>
  <c r="ED479" i="5"/>
  <c r="BS556" i="67"/>
  <c r="BS557" i="67"/>
  <c r="BX469" i="5"/>
  <c r="BX751" i="67" s="1"/>
  <c r="BX753" i="67"/>
  <c r="BX540" i="5"/>
  <c r="BX585" i="5"/>
  <c r="BV552" i="5"/>
  <c r="BV554" i="5"/>
  <c r="BV557" i="5" s="1"/>
  <c r="BA508" i="67"/>
  <c r="BS397" i="5"/>
  <c r="BR688" i="67"/>
  <c r="BR396" i="5"/>
  <c r="BR395" i="5"/>
  <c r="DZ419" i="5"/>
  <c r="DZ706" i="67"/>
  <c r="DU703" i="67"/>
  <c r="DU419" i="5"/>
  <c r="BM304" i="5"/>
  <c r="BM645" i="67"/>
  <c r="BH575" i="67"/>
  <c r="BH586" i="67"/>
  <c r="BZ639" i="67"/>
  <c r="BH174" i="67"/>
  <c r="BH113" i="1"/>
  <c r="BH182" i="67" s="1"/>
  <c r="BB468" i="5"/>
  <c r="BB750" i="67" s="1"/>
  <c r="BB749" i="67"/>
  <c r="DV326" i="5"/>
  <c r="DV657" i="67" s="1"/>
  <c r="DW306" i="5"/>
  <c r="DW646" i="67" s="1"/>
  <c r="DW645" i="67"/>
  <c r="BS373" i="5"/>
  <c r="AW675" i="67"/>
  <c r="AW368" i="5"/>
  <c r="AW677" i="67" s="1"/>
  <c r="DT366" i="5"/>
  <c r="BL586" i="67"/>
  <c r="BL575" i="67"/>
  <c r="AY688" i="67"/>
  <c r="AY391" i="5"/>
  <c r="AY689" i="67" s="1"/>
  <c r="BO395" i="5"/>
  <c r="BO688" i="67"/>
  <c r="BO394" i="5"/>
  <c r="BP397" i="5"/>
  <c r="BO396" i="5"/>
  <c r="BP396" i="5"/>
  <c r="BS395" i="5"/>
  <c r="BO397" i="5"/>
  <c r="AT107" i="1"/>
  <c r="AT177" i="67" s="1"/>
  <c r="CE97" i="5"/>
  <c r="CE94" i="5"/>
  <c r="CE807" i="67" s="1"/>
  <c r="CE93" i="5"/>
  <c r="CE806" i="67" s="1"/>
  <c r="CE95" i="5"/>
  <c r="CE808" i="67" s="1"/>
  <c r="CF95" i="5"/>
  <c r="CF808" i="67" s="1"/>
  <c r="CF94" i="5"/>
  <c r="CF807" i="67" s="1"/>
  <c r="CE804" i="67"/>
  <c r="CE780" i="67"/>
  <c r="CE265" i="5"/>
  <c r="CE442" i="67" s="1"/>
  <c r="CE263" i="5"/>
  <c r="CE264" i="5"/>
  <c r="CF265" i="5"/>
  <c r="CF442" i="67" s="1"/>
  <c r="CF264" i="5"/>
  <c r="CE440" i="67"/>
  <c r="EA302" i="67"/>
  <c r="EA308" i="67"/>
  <c r="BF502" i="67"/>
  <c r="BF609" i="67"/>
  <c r="BJ609" i="67"/>
  <c r="BF630" i="67"/>
  <c r="BG630" i="67"/>
  <c r="CB274" i="67"/>
  <c r="CF28" i="5"/>
  <c r="CF287" i="67" s="1"/>
  <c r="CG66" i="5"/>
  <c r="EC66" i="5" s="1"/>
  <c r="BU879" i="67"/>
  <c r="CG235" i="5"/>
  <c r="CG237" i="5" s="1"/>
  <c r="CG420" i="67" s="1"/>
  <c r="CA317" i="67"/>
  <c r="CA236" i="5"/>
  <c r="CE235" i="5"/>
  <c r="CE237" i="5" s="1"/>
  <c r="CE420" i="67" s="1"/>
  <c r="CD81" i="5"/>
  <c r="BT879" i="67"/>
  <c r="BU557" i="67"/>
  <c r="BU556" i="67"/>
  <c r="CD69" i="5"/>
  <c r="CD801" i="67" s="1"/>
  <c r="CD70" i="5"/>
  <c r="CD802" i="67" s="1"/>
  <c r="CD73" i="5"/>
  <c r="CD68" i="5"/>
  <c r="CD800" i="67" s="1"/>
  <c r="CD798" i="67"/>
  <c r="EB763" i="67"/>
  <c r="EB479" i="5"/>
  <c r="EB760" i="67" s="1"/>
  <c r="EB483" i="5"/>
  <c r="EB764" i="67" s="1"/>
  <c r="DZ395" i="5"/>
  <c r="CE69" i="5"/>
  <c r="CE801" i="67" s="1"/>
  <c r="CE70" i="5"/>
  <c r="CE802" i="67" s="1"/>
  <c r="CE68" i="5"/>
  <c r="CE800" i="67" s="1"/>
  <c r="CF70" i="5"/>
  <c r="CF802" i="67" s="1"/>
  <c r="CF69" i="5"/>
  <c r="CF801" i="67" s="1"/>
  <c r="CE798" i="67"/>
  <c r="CG55" i="5"/>
  <c r="CG696" i="5" s="1"/>
  <c r="DX505" i="67"/>
  <c r="DX608" i="67"/>
  <c r="CD265" i="5"/>
  <c r="CD442" i="67" s="1"/>
  <c r="CD263" i="5"/>
  <c r="CD264" i="5"/>
  <c r="CD440" i="67"/>
  <c r="DZ675" i="67"/>
  <c r="DZ368" i="5"/>
  <c r="EE479" i="5"/>
  <c r="EE763" i="67"/>
  <c r="EE483" i="5"/>
  <c r="EE764" i="67" s="1"/>
  <c r="DZ483" i="5"/>
  <c r="DZ764" i="67" s="1"/>
  <c r="DZ763" i="67"/>
  <c r="BQ469" i="67"/>
  <c r="BI434" i="5"/>
  <c r="BI716" i="67" s="1"/>
  <c r="BI107" i="1"/>
  <c r="BI177" i="67" s="1"/>
  <c r="BI174" i="67"/>
  <c r="BI113" i="1"/>
  <c r="BY656" i="67"/>
  <c r="BY326" i="5"/>
  <c r="BU245" i="5"/>
  <c r="BO190" i="67"/>
  <c r="BO124" i="1"/>
  <c r="BO191" i="67" s="1"/>
  <c r="BQ457" i="67"/>
  <c r="BQ459" i="67"/>
  <c r="BV431" i="5"/>
  <c r="BV48" i="1"/>
  <c r="BV118" i="67" s="1"/>
  <c r="BV432" i="5"/>
  <c r="BV430" i="5"/>
  <c r="BV707" i="67"/>
  <c r="BV429" i="5"/>
  <c r="BV40" i="1"/>
  <c r="BV109" i="67" s="1"/>
  <c r="DV754" i="67"/>
  <c r="DV473" i="5"/>
  <c r="DV755" i="67" s="1"/>
  <c r="BO457" i="67"/>
  <c r="BO459" i="67"/>
  <c r="BK124" i="1"/>
  <c r="BK191" i="67" s="1"/>
  <c r="EA13" i="1"/>
  <c r="EA644" i="67"/>
  <c r="DX754" i="67"/>
  <c r="EA17" i="1"/>
  <c r="EA686" i="67"/>
  <c r="CB311" i="5"/>
  <c r="CB310" i="5"/>
  <c r="AT434" i="5"/>
  <c r="AT716" i="67" s="1"/>
  <c r="CB432" i="5"/>
  <c r="CB431" i="5"/>
  <c r="CA429" i="5"/>
  <c r="CA430" i="5"/>
  <c r="CA707" i="67"/>
  <c r="BZ325" i="67"/>
  <c r="EA704" i="67"/>
  <c r="EA419" i="5"/>
  <c r="BR102" i="1"/>
  <c r="BR172" i="67" s="1"/>
  <c r="BR8" i="67"/>
  <c r="BR116" i="1"/>
  <c r="BR185" i="67" s="1"/>
  <c r="BN113" i="1"/>
  <c r="BN174" i="67"/>
  <c r="BN108" i="1"/>
  <c r="BX304" i="67"/>
  <c r="BX303" i="67"/>
  <c r="CB429" i="5"/>
  <c r="CB430" i="5"/>
  <c r="BY349" i="67"/>
  <c r="BW430" i="5"/>
  <c r="BW429" i="5"/>
  <c r="BW431" i="5"/>
  <c r="BW707" i="67"/>
  <c r="BW432" i="5"/>
  <c r="BW675" i="67"/>
  <c r="BW368" i="5"/>
  <c r="BW375" i="5" s="1"/>
  <c r="BV304" i="67"/>
  <c r="BV656" i="67"/>
  <c r="BV326" i="5"/>
  <c r="EA325" i="5"/>
  <c r="BN431" i="67"/>
  <c r="BZ687" i="67"/>
  <c r="BZ390" i="5"/>
  <c r="BW272" i="67"/>
  <c r="BW26" i="5"/>
  <c r="BW286" i="67" s="1"/>
  <c r="BW601" i="67"/>
  <c r="BW622" i="67"/>
  <c r="BF124" i="1"/>
  <c r="BF191" i="67" s="1"/>
  <c r="BX28" i="5"/>
  <c r="BX287" i="67" s="1"/>
  <c r="BX274" i="67"/>
  <c r="CB56" i="5"/>
  <c r="CB930" i="67" s="1"/>
  <c r="CB57" i="5"/>
  <c r="CB931" i="67" s="1"/>
  <c r="BX57" i="5"/>
  <c r="BX931" i="67" s="1"/>
  <c r="BX58" i="5"/>
  <c r="BX932" i="67" s="1"/>
  <c r="BX56" i="5"/>
  <c r="BX930" i="67" s="1"/>
  <c r="BY58" i="5"/>
  <c r="BY932" i="67" s="1"/>
  <c r="BY675" i="67"/>
  <c r="BY368" i="5"/>
  <c r="BN654" i="5"/>
  <c r="BZ337" i="67"/>
  <c r="BT177" i="67"/>
  <c r="BT113" i="1"/>
  <c r="BT108" i="1"/>
  <c r="BT174" i="67"/>
  <c r="BT434" i="5"/>
  <c r="BX742" i="67"/>
  <c r="EA460" i="5"/>
  <c r="EA742" i="67" s="1"/>
  <c r="BV58" i="5"/>
  <c r="BV932" i="67" s="1"/>
  <c r="BV59" i="5"/>
  <c r="BV933" i="67" s="1"/>
  <c r="BZ57" i="5"/>
  <c r="BZ931" i="67" s="1"/>
  <c r="CB157" i="5"/>
  <c r="BX349" i="67"/>
  <c r="EA696" i="67"/>
  <c r="EA18" i="1"/>
  <c r="EA406" i="5"/>
  <c r="EA697" i="67" s="1"/>
  <c r="EB415" i="5"/>
  <c r="CC703" i="67"/>
  <c r="BV397" i="5"/>
  <c r="BV688" i="67"/>
  <c r="BV396" i="5"/>
  <c r="BY198" i="67"/>
  <c r="BX321" i="67"/>
  <c r="BX313" i="67"/>
  <c r="DZ13" i="67"/>
  <c r="EO17" i="1"/>
  <c r="EN13" i="67" s="1"/>
  <c r="BS108" i="1"/>
  <c r="BS434" i="5"/>
  <c r="BS177" i="67"/>
  <c r="BS531" i="67"/>
  <c r="BS532" i="67"/>
  <c r="DW575" i="67"/>
  <c r="DW586" i="67"/>
  <c r="BV527" i="67"/>
  <c r="BV528" i="67"/>
  <c r="BP562" i="67"/>
  <c r="BT29" i="5"/>
  <c r="BT288" i="67" s="1"/>
  <c r="BT781" i="67"/>
  <c r="BT817" i="67"/>
  <c r="AY527" i="67"/>
  <c r="AY508" i="67"/>
  <c r="BU593" i="67"/>
  <c r="BU594" i="67"/>
  <c r="BU598" i="67"/>
  <c r="BS597" i="67"/>
  <c r="BS598" i="67"/>
  <c r="DU123" i="1"/>
  <c r="DU190" i="67" s="1"/>
  <c r="DU171" i="67"/>
  <c r="BQ716" i="67"/>
  <c r="BZ113" i="1"/>
  <c r="BZ434" i="5"/>
  <c r="BZ174" i="67"/>
  <c r="BZ177" i="67"/>
  <c r="BZ108" i="1"/>
  <c r="BV597" i="67"/>
  <c r="EB460" i="5"/>
  <c r="BZ742" i="67"/>
  <c r="EA171" i="67"/>
  <c r="EA123" i="1"/>
  <c r="BU817" i="67"/>
  <c r="BU781" i="67"/>
  <c r="BV529" i="67"/>
  <c r="BV530" i="67"/>
  <c r="BU530" i="67"/>
  <c r="BU529" i="67"/>
  <c r="DV586" i="67"/>
  <c r="DV575" i="67"/>
  <c r="BS528" i="67"/>
  <c r="BS527" i="67"/>
  <c r="AZ575" i="67"/>
  <c r="AZ586" i="67"/>
  <c r="BD586" i="67"/>
  <c r="AX434" i="5"/>
  <c r="AX174" i="67"/>
  <c r="AX107" i="1"/>
  <c r="AX177" i="67" s="1"/>
  <c r="BF434" i="5"/>
  <c r="BF716" i="67" s="1"/>
  <c r="BF107" i="1"/>
  <c r="BF177" i="67" s="1"/>
  <c r="BF174" i="67"/>
  <c r="BF113" i="1"/>
  <c r="BF182" i="67" s="1"/>
  <c r="DX586" i="67"/>
  <c r="BE97" i="1"/>
  <c r="BE167" i="67" s="1"/>
  <c r="BE166" i="67"/>
  <c r="BS575" i="67"/>
  <c r="BV610" i="67"/>
  <c r="BZ614" i="67"/>
  <c r="BS640" i="67"/>
  <c r="BW639" i="67"/>
  <c r="BV631" i="67"/>
  <c r="BZ531" i="67"/>
  <c r="BW608" i="67"/>
  <c r="BZ528" i="67"/>
  <c r="BY531" i="67"/>
  <c r="BU631" i="67"/>
  <c r="BU508" i="67"/>
  <c r="BU503" i="67"/>
  <c r="BZ529" i="67"/>
  <c r="BX528" i="67"/>
  <c r="BX529" i="67"/>
  <c r="BT633" i="67"/>
  <c r="BW532" i="67"/>
  <c r="AU157" i="67"/>
  <c r="AU96" i="1"/>
  <c r="DV161" i="67"/>
  <c r="DV95" i="1"/>
  <c r="DW139" i="67"/>
  <c r="DW75" i="1"/>
  <c r="DX87" i="1"/>
  <c r="DX157" i="67" s="1"/>
  <c r="DX153" i="67"/>
  <c r="BJ124" i="1"/>
  <c r="BJ191" i="67" s="1"/>
  <c r="BT166" i="67"/>
  <c r="BT97" i="1"/>
  <c r="BT167" i="67" s="1"/>
  <c r="BV114" i="1"/>
  <c r="BV183" i="67" s="1"/>
  <c r="CA124" i="1"/>
  <c r="CA191" i="67" s="1"/>
  <c r="EA455" i="5"/>
  <c r="EA737" i="67" s="1"/>
  <c r="BW191" i="1"/>
  <c r="BV258" i="67"/>
  <c r="CA755" i="67"/>
  <c r="BW531" i="67"/>
  <c r="BW527" i="67"/>
  <c r="BW618" i="67"/>
  <c r="BV629" i="67"/>
  <c r="BU633" i="67"/>
  <c r="BT612" i="67"/>
  <c r="BT506" i="67"/>
  <c r="BX503" i="67"/>
  <c r="BX610" i="67"/>
  <c r="BS630" i="67"/>
  <c r="BS502" i="67"/>
  <c r="BT501" i="67"/>
  <c r="BT629" i="67"/>
  <c r="BT608" i="67"/>
  <c r="BU629" i="67"/>
  <c r="BW529" i="67"/>
  <c r="BW530" i="67"/>
  <c r="BV536" i="67"/>
  <c r="BZ636" i="67"/>
  <c r="BZ555" i="67"/>
  <c r="BV615" i="67"/>
  <c r="BW612" i="67"/>
  <c r="BW506" i="67"/>
  <c r="BY618" i="67"/>
  <c r="BY574" i="67"/>
  <c r="BW535" i="67"/>
  <c r="BW554" i="67"/>
  <c r="BW635" i="67"/>
  <c r="BW559" i="67"/>
  <c r="BW558" i="67"/>
  <c r="BX639" i="67"/>
  <c r="BY639" i="67"/>
  <c r="BX574" i="67"/>
  <c r="BX618" i="67"/>
  <c r="DZ68" i="5"/>
  <c r="DZ800" i="67" s="1"/>
  <c r="BU810" i="67"/>
  <c r="BV101" i="5"/>
  <c r="BV814" i="67" s="1"/>
  <c r="BZ99" i="5"/>
  <c r="BZ812" i="67" s="1"/>
  <c r="CA101" i="5"/>
  <c r="CA814" i="67" s="1"/>
  <c r="BZ98" i="5"/>
  <c r="BZ811" i="67" s="1"/>
  <c r="BU101" i="5"/>
  <c r="BU814" i="67" s="1"/>
  <c r="BY98" i="5"/>
  <c r="BY811" i="67" s="1"/>
  <c r="BV810" i="67"/>
  <c r="BY99" i="5"/>
  <c r="BY812" i="67" s="1"/>
  <c r="BT810" i="67"/>
  <c r="DZ798" i="67"/>
  <c r="BT101" i="5"/>
  <c r="BT814" i="67" s="1"/>
  <c r="BX98" i="5"/>
  <c r="BX811" i="67" s="1"/>
  <c r="BT100" i="5"/>
  <c r="BT813" i="67" s="1"/>
  <c r="DZ97" i="5"/>
  <c r="BX99" i="5"/>
  <c r="BX812" i="67" s="1"/>
  <c r="BT245" i="5"/>
  <c r="BY245" i="5"/>
  <c r="CC97" i="5"/>
  <c r="CC800" i="67"/>
  <c r="CC798" i="67"/>
  <c r="CC801" i="67"/>
  <c r="DZ244" i="5"/>
  <c r="DZ245" i="5" s="1"/>
  <c r="BY237" i="5"/>
  <c r="BY420" i="67" s="1"/>
  <c r="DX798" i="67"/>
  <c r="BZ80" i="5"/>
  <c r="CA237" i="5"/>
  <c r="CA420" i="67" s="1"/>
  <c r="BV100" i="5"/>
  <c r="BV813" i="67" s="1"/>
  <c r="BZ81" i="5"/>
  <c r="DY68" i="5"/>
  <c r="DY800" i="67" s="1"/>
  <c r="DY67" i="5"/>
  <c r="DY799" i="67" s="1"/>
  <c r="DY798" i="67"/>
  <c r="BZ100" i="5"/>
  <c r="BZ813" i="67" s="1"/>
  <c r="BZ101" i="5"/>
  <c r="BZ814" i="67" s="1"/>
  <c r="BZ810" i="67"/>
  <c r="DZ67" i="5"/>
  <c r="DZ799" i="67" s="1"/>
  <c r="BV99" i="5"/>
  <c r="BV812" i="67" s="1"/>
  <c r="BW101" i="5"/>
  <c r="BW814" i="67" s="1"/>
  <c r="BV98" i="5"/>
  <c r="BV811" i="67" s="1"/>
  <c r="CB28" i="5"/>
  <c r="CB287" i="67" s="1"/>
  <c r="CB322" i="67"/>
  <c r="EA15" i="1"/>
  <c r="EA11" i="67" s="1"/>
  <c r="EA655" i="67"/>
  <c r="BY646" i="67"/>
  <c r="BY310" i="5"/>
  <c r="BY311" i="5"/>
  <c r="BY338" i="67"/>
  <c r="BV677" i="67"/>
  <c r="BV375" i="5"/>
  <c r="BV372" i="5"/>
  <c r="BV373" i="5"/>
  <c r="BV374" i="5"/>
  <c r="CB336" i="67"/>
  <c r="EB366" i="5"/>
  <c r="EB675" i="67" s="1"/>
  <c r="CB782" i="67"/>
  <c r="CB816" i="67"/>
  <c r="EP21" i="1"/>
  <c r="EO17" i="67" s="1"/>
  <c r="EA17" i="67"/>
  <c r="CB28" i="67"/>
  <c r="CB755" i="67"/>
  <c r="BZ372" i="5"/>
  <c r="BZ677" i="67"/>
  <c r="BZ373" i="5"/>
  <c r="S37" i="32"/>
  <c r="DV171" i="67"/>
  <c r="DV123" i="1"/>
  <c r="DV104" i="1"/>
  <c r="CA334" i="67"/>
  <c r="BN505" i="67"/>
  <c r="BB96" i="1"/>
  <c r="BB157" i="67"/>
  <c r="AY235" i="67"/>
  <c r="AY170" i="1"/>
  <c r="DX232" i="67"/>
  <c r="AX219" i="67"/>
  <c r="AX170" i="1"/>
  <c r="AX177" i="1"/>
  <c r="BN124" i="1"/>
  <c r="BN191" i="67" s="1"/>
  <c r="BN188" i="67"/>
  <c r="CB118" i="67"/>
  <c r="CB109" i="67"/>
  <c r="CB707" i="67"/>
  <c r="CB60" i="1"/>
  <c r="AV8" i="67"/>
  <c r="AU434" i="5"/>
  <c r="AU107" i="1"/>
  <c r="AU177" i="67" s="1"/>
  <c r="AU174" i="67"/>
  <c r="CA168" i="1"/>
  <c r="CA235" i="67" s="1"/>
  <c r="CA231" i="67"/>
  <c r="CA196" i="1"/>
  <c r="CA263" i="67" s="1"/>
  <c r="DY223" i="67"/>
  <c r="Q14" i="32"/>
  <c r="DX58" i="1"/>
  <c r="DX213" i="67"/>
  <c r="CA174" i="67"/>
  <c r="CA113" i="1"/>
  <c r="CA434" i="5"/>
  <c r="CA108" i="1"/>
  <c r="CA177" i="67"/>
  <c r="EB696" i="67"/>
  <c r="EB406" i="5"/>
  <c r="EB697" i="67" s="1"/>
  <c r="EB49" i="1"/>
  <c r="EB119" i="67" s="1"/>
  <c r="EB18" i="1"/>
  <c r="BM157" i="67"/>
  <c r="BM96" i="1"/>
  <c r="DT306" i="5"/>
  <c r="DT645" i="67"/>
  <c r="BH204" i="67"/>
  <c r="BI137" i="1"/>
  <c r="BH145" i="1"/>
  <c r="BK107" i="1"/>
  <c r="BK177" i="67" s="1"/>
  <c r="BK434" i="5"/>
  <c r="BK174" i="67"/>
  <c r="BK113" i="1"/>
  <c r="CA145" i="1"/>
  <c r="CA211" i="67"/>
  <c r="BE172" i="1"/>
  <c r="BE239" i="67" s="1"/>
  <c r="BD239" i="67"/>
  <c r="BK212" i="67"/>
  <c r="BK152" i="1"/>
  <c r="BH181" i="67"/>
  <c r="AU423" i="5"/>
  <c r="AU711" i="67" s="1"/>
  <c r="AU425" i="5"/>
  <c r="AU713" i="67" s="1"/>
  <c r="AU422" i="5"/>
  <c r="AU710" i="67" s="1"/>
  <c r="AU307" i="5"/>
  <c r="AU424" i="5"/>
  <c r="AU712" i="67" s="1"/>
  <c r="AY606" i="67"/>
  <c r="AU426" i="5"/>
  <c r="AU714" i="67" s="1"/>
  <c r="AU327" i="5"/>
  <c r="AU658" i="67" s="1"/>
  <c r="AU278" i="67"/>
  <c r="AY30" i="5"/>
  <c r="AY291" i="67" s="1"/>
  <c r="BH688" i="67"/>
  <c r="BR469" i="67"/>
  <c r="BR470" i="67"/>
  <c r="DY763" i="67"/>
  <c r="DY483" i="5"/>
  <c r="DY764" i="67" s="1"/>
  <c r="DW390" i="5"/>
  <c r="DX394" i="5" s="1"/>
  <c r="DW687" i="67"/>
  <c r="BX48" i="1"/>
  <c r="BX118" i="67" s="1"/>
  <c r="BY431" i="5"/>
  <c r="BX431" i="5"/>
  <c r="BX430" i="5"/>
  <c r="BY432" i="5"/>
  <c r="BX707" i="67"/>
  <c r="BX432" i="5"/>
  <c r="BX429" i="5"/>
  <c r="BU301" i="67"/>
  <c r="BZ473" i="5"/>
  <c r="BZ754" i="67"/>
  <c r="BK145" i="67"/>
  <c r="BK97" i="1"/>
  <c r="BK167" i="67" s="1"/>
  <c r="BM160" i="1"/>
  <c r="DX160" i="1" s="1"/>
  <c r="BL227" i="67"/>
  <c r="BL161" i="1"/>
  <c r="BL228" i="67" s="1"/>
  <c r="BD232" i="67"/>
  <c r="DV165" i="1"/>
  <c r="BD168" i="1"/>
  <c r="BD235" i="67" s="1"/>
  <c r="BD165" i="67"/>
  <c r="BD96" i="1"/>
  <c r="BW480" i="5"/>
  <c r="BW758" i="67"/>
  <c r="BH463" i="67"/>
  <c r="BY805" i="67"/>
  <c r="DV223" i="67"/>
  <c r="BL646" i="67"/>
  <c r="BP311" i="5"/>
  <c r="BP310" i="5"/>
  <c r="DX615" i="67"/>
  <c r="DW536" i="67"/>
  <c r="DX547" i="67"/>
  <c r="DT326" i="5"/>
  <c r="DT656" i="67"/>
  <c r="DQ646" i="67"/>
  <c r="DQ307" i="5"/>
  <c r="DQ647" i="67" s="1"/>
  <c r="DS575" i="67"/>
  <c r="DS586" i="67"/>
  <c r="BR753" i="67"/>
  <c r="BR468" i="5"/>
  <c r="BR750" i="67" s="1"/>
  <c r="DR20" i="1"/>
  <c r="DR10" i="67"/>
  <c r="EE379" i="5"/>
  <c r="ED681" i="67"/>
  <c r="EB470" i="5"/>
  <c r="EC467" i="5" s="1"/>
  <c r="CC752" i="67"/>
  <c r="CC194" i="1"/>
  <c r="CC261" i="67" s="1"/>
  <c r="CC27" i="67"/>
  <c r="CC473" i="5"/>
  <c r="CC468" i="5"/>
  <c r="CC750" i="67" s="1"/>
  <c r="BC505" i="67"/>
  <c r="AU105" i="1"/>
  <c r="AU175" i="67" s="1"/>
  <c r="DX11" i="67"/>
  <c r="BE645" i="67"/>
  <c r="DV303" i="5"/>
  <c r="BE304" i="5"/>
  <c r="DY473" i="5"/>
  <c r="DY754" i="67"/>
  <c r="DY117" i="1"/>
  <c r="DZ111" i="1"/>
  <c r="DY184" i="67"/>
  <c r="DZ117" i="1"/>
  <c r="BF170" i="1"/>
  <c r="BF177" i="1"/>
  <c r="BF219" i="67"/>
  <c r="BU164" i="1"/>
  <c r="BT231" i="67"/>
  <c r="BT196" i="1"/>
  <c r="BT263" i="67" s="1"/>
  <c r="BT168" i="1"/>
  <c r="BT235" i="67" s="1"/>
  <c r="EA20" i="67"/>
  <c r="EP24" i="1"/>
  <c r="EO20" i="67" s="1"/>
  <c r="BI166" i="1"/>
  <c r="BH233" i="67"/>
  <c r="BH196" i="1"/>
  <c r="BH263" i="67" s="1"/>
  <c r="EE683" i="67"/>
  <c r="BI158" i="1"/>
  <c r="BH225" i="67"/>
  <c r="BH122" i="1"/>
  <c r="BH161" i="1"/>
  <c r="BH228" i="67" s="1"/>
  <c r="DY231" i="67"/>
  <c r="DY196" i="1"/>
  <c r="DY263" i="67" s="1"/>
  <c r="DY168" i="1"/>
  <c r="DY235" i="67" s="1"/>
  <c r="AZ422" i="5"/>
  <c r="AZ710" i="67" s="1"/>
  <c r="AZ425" i="5"/>
  <c r="AZ713" i="67" s="1"/>
  <c r="AZ278" i="67"/>
  <c r="AZ606" i="67"/>
  <c r="AZ424" i="5"/>
  <c r="AZ712" i="67" s="1"/>
  <c r="AZ307" i="5"/>
  <c r="AZ30" i="5"/>
  <c r="AZ291" i="67" s="1"/>
  <c r="AZ423" i="5"/>
  <c r="AZ711" i="67" s="1"/>
  <c r="AZ391" i="5"/>
  <c r="AZ689" i="67" s="1"/>
  <c r="AZ627" i="67"/>
  <c r="BA96" i="1"/>
  <c r="BA157" i="67"/>
  <c r="BE137" i="1"/>
  <c r="BD145" i="1"/>
  <c r="BD204" i="67"/>
  <c r="BH216" i="67"/>
  <c r="BI149" i="1"/>
  <c r="BH146" i="1"/>
  <c r="BU159" i="1"/>
  <c r="BU226" i="67" s="1"/>
  <c r="BT226" i="67"/>
  <c r="DU232" i="67"/>
  <c r="AU369" i="5"/>
  <c r="AU678" i="67" s="1"/>
  <c r="BT374" i="67"/>
  <c r="BU373" i="67"/>
  <c r="BT375" i="67"/>
  <c r="BV316" i="67"/>
  <c r="AZ327" i="5"/>
  <c r="AZ658" i="67" s="1"/>
  <c r="BG95" i="1"/>
  <c r="BG161" i="67"/>
  <c r="DT171" i="67"/>
  <c r="DT104" i="1"/>
  <c r="BX150" i="1"/>
  <c r="BW146" i="1"/>
  <c r="BW217" i="67"/>
  <c r="EB164" i="1"/>
  <c r="BJ244" i="67"/>
  <c r="BJ179" i="1"/>
  <c r="DU6" i="5"/>
  <c r="BU689" i="67"/>
  <c r="BH615" i="67"/>
  <c r="BH547" i="67"/>
  <c r="BD547" i="67"/>
  <c r="BD615" i="67"/>
  <c r="BD536" i="67"/>
  <c r="AV272" i="67"/>
  <c r="BZ166" i="67"/>
  <c r="BZ97" i="1"/>
  <c r="BZ167" i="67" s="1"/>
  <c r="DX165" i="67"/>
  <c r="BY386" i="67"/>
  <c r="DY157" i="67"/>
  <c r="BY558" i="67"/>
  <c r="AV425" i="5"/>
  <c r="AV713" i="67" s="1"/>
  <c r="AV627" i="67"/>
  <c r="AV424" i="5"/>
  <c r="AV712" i="67" s="1"/>
  <c r="AV422" i="5"/>
  <c r="AV710" i="67" s="1"/>
  <c r="AV391" i="5"/>
  <c r="AV689" i="67" s="1"/>
  <c r="AV278" i="67"/>
  <c r="AV327" i="5"/>
  <c r="AV658" i="67" s="1"/>
  <c r="AV307" i="5"/>
  <c r="AV423" i="5"/>
  <c r="AV711" i="67" s="1"/>
  <c r="AV369" i="5"/>
  <c r="AV678" i="67" s="1"/>
  <c r="AV435" i="5"/>
  <c r="AV717" i="67" s="1"/>
  <c r="BO212" i="67"/>
  <c r="BO152" i="1"/>
  <c r="BN95" i="1"/>
  <c r="BN161" i="67"/>
  <c r="BW364" i="67"/>
  <c r="BW367" i="67"/>
  <c r="BW365" i="67"/>
  <c r="BV531" i="67"/>
  <c r="BV532" i="67"/>
  <c r="BF95" i="1"/>
  <c r="BF161" i="67"/>
  <c r="BV754" i="67"/>
  <c r="BV473" i="5"/>
  <c r="EA240" i="5"/>
  <c r="EE241" i="5" s="1"/>
  <c r="EA242" i="5"/>
  <c r="EA244" i="5"/>
  <c r="EA247" i="5"/>
  <c r="BV344" i="67"/>
  <c r="BU157" i="67"/>
  <c r="BX95" i="1"/>
  <c r="BX161" i="67"/>
  <c r="BU95" i="1"/>
  <c r="BU165" i="67" s="1"/>
  <c r="BU161" i="67"/>
  <c r="BC107" i="1"/>
  <c r="BC177" i="67" s="1"/>
  <c r="BC434" i="5"/>
  <c r="BC174" i="67"/>
  <c r="BC113" i="1"/>
  <c r="BC182" i="67" s="1"/>
  <c r="BR246" i="67"/>
  <c r="BR184" i="1"/>
  <c r="BR251" i="67" s="1"/>
  <c r="BV373" i="67"/>
  <c r="BV374" i="67"/>
  <c r="BM210" i="67"/>
  <c r="DX143" i="1"/>
  <c r="DX210" i="67" s="1"/>
  <c r="BC181" i="67"/>
  <c r="DN8" i="1"/>
  <c r="DM4" i="67"/>
  <c r="BQ417" i="67"/>
  <c r="BS558" i="67"/>
  <c r="BS559" i="67"/>
  <c r="DT575" i="67"/>
  <c r="DT586" i="67"/>
  <c r="DZ12" i="67"/>
  <c r="EO16" i="1"/>
  <c r="EN12" i="67" s="1"/>
  <c r="AV426" i="5"/>
  <c r="AV714" i="67" s="1"/>
  <c r="BG174" i="67"/>
  <c r="BG434" i="5"/>
  <c r="BG113" i="1"/>
  <c r="BG107" i="1"/>
  <c r="BG177" i="67" s="1"/>
  <c r="BO464" i="67"/>
  <c r="BO609" i="67"/>
  <c r="BO502" i="67"/>
  <c r="BP630" i="67"/>
  <c r="BO630" i="67"/>
  <c r="BF180" i="67"/>
  <c r="BU144" i="1"/>
  <c r="BT211" i="67"/>
  <c r="BI150" i="1"/>
  <c r="BI217" i="67" s="1"/>
  <c r="BH217" i="67"/>
  <c r="DW150" i="1"/>
  <c r="DW217" i="67" s="1"/>
  <c r="BG212" i="67"/>
  <c r="BG152" i="1"/>
  <c r="EC341" i="5"/>
  <c r="EB665" i="67"/>
  <c r="DW609" i="67"/>
  <c r="DV609" i="67"/>
  <c r="DV502" i="67"/>
  <c r="DU165" i="67"/>
  <c r="EC763" i="67"/>
  <c r="EC483" i="5"/>
  <c r="EC764" i="67" s="1"/>
  <c r="AW424" i="5"/>
  <c r="AW712" i="67" s="1"/>
  <c r="AW422" i="5"/>
  <c r="AW710" i="67" s="1"/>
  <c r="AX627" i="67"/>
  <c r="AW423" i="5"/>
  <c r="AW711" i="67" s="1"/>
  <c r="AW425" i="5"/>
  <c r="AW713" i="67" s="1"/>
  <c r="AW627" i="67"/>
  <c r="AW278" i="67"/>
  <c r="AW435" i="5"/>
  <c r="AW717" i="67" s="1"/>
  <c r="BT657" i="67"/>
  <c r="BT330" i="5"/>
  <c r="BT332" i="5"/>
  <c r="BT333" i="5"/>
  <c r="BT331" i="5"/>
  <c r="BT327" i="5"/>
  <c r="BU333" i="5"/>
  <c r="BC688" i="67"/>
  <c r="BT109" i="67"/>
  <c r="BP575" i="67"/>
  <c r="BP586" i="67"/>
  <c r="BV119" i="67"/>
  <c r="EA49" i="1"/>
  <c r="EA119" i="67" s="1"/>
  <c r="EA153" i="67"/>
  <c r="EA87" i="1"/>
  <c r="BR180" i="67"/>
  <c r="BR114" i="1"/>
  <c r="BR183" i="67" s="1"/>
  <c r="BH255" i="67"/>
  <c r="BI188" i="1"/>
  <c r="DV267" i="67"/>
  <c r="DW6" i="1"/>
  <c r="BS182" i="67"/>
  <c r="BO181" i="67"/>
  <c r="BO114" i="1"/>
  <c r="BO183" i="67" s="1"/>
  <c r="BS189" i="67"/>
  <c r="DW187" i="1"/>
  <c r="DW254" i="67" s="1"/>
  <c r="BI187" i="1"/>
  <c r="BI254" i="67" s="1"/>
  <c r="BH254" i="67"/>
  <c r="EA168" i="1"/>
  <c r="EA235" i="67" s="1"/>
  <c r="EA231" i="67"/>
  <c r="EA196" i="1"/>
  <c r="EA263" i="67" s="1"/>
  <c r="BA424" i="5"/>
  <c r="BA712" i="67" s="1"/>
  <c r="BA606" i="67"/>
  <c r="BA391" i="5"/>
  <c r="BA689" i="67" s="1"/>
  <c r="BA278" i="67"/>
  <c r="BA30" i="5"/>
  <c r="BA291" i="67" s="1"/>
  <c r="BA422" i="5"/>
  <c r="BA710" i="67" s="1"/>
  <c r="BA423" i="5"/>
  <c r="BA711" i="67" s="1"/>
  <c r="BA627" i="67"/>
  <c r="BA425" i="5"/>
  <c r="BA713" i="67" s="1"/>
  <c r="BY143" i="1"/>
  <c r="BY210" i="67" s="1"/>
  <c r="BX210" i="67"/>
  <c r="BM144" i="1"/>
  <c r="BM145" i="1" s="1"/>
  <c r="BL211" i="67"/>
  <c r="BL145" i="1"/>
  <c r="DW215" i="67"/>
  <c r="DY677" i="67"/>
  <c r="DZ162" i="67"/>
  <c r="DZ91" i="1"/>
  <c r="BC190" i="67"/>
  <c r="BC124" i="1"/>
  <c r="BC191" i="67" s="1"/>
  <c r="AZ222" i="67"/>
  <c r="BA155" i="1"/>
  <c r="DU155" i="1" s="1"/>
  <c r="AZ161" i="1"/>
  <c r="AZ228" i="67" s="1"/>
  <c r="BT223" i="67"/>
  <c r="BU156" i="1"/>
  <c r="BT161" i="1"/>
  <c r="BT228" i="67" s="1"/>
  <c r="BX160" i="1"/>
  <c r="BW161" i="1"/>
  <c r="BW228" i="67" s="1"/>
  <c r="BW227" i="67"/>
  <c r="BA188" i="1"/>
  <c r="BA255" i="67" s="1"/>
  <c r="AZ255" i="67"/>
  <c r="BQ234" i="67"/>
  <c r="BQ196" i="1"/>
  <c r="BQ263" i="67" s="1"/>
  <c r="EC434" i="67"/>
  <c r="BN219" i="67"/>
  <c r="BN177" i="1"/>
  <c r="BN170" i="1"/>
  <c r="BA158" i="1"/>
  <c r="BA225" i="67" s="1"/>
  <c r="AZ225" i="67"/>
  <c r="DW605" i="67"/>
  <c r="BK508" i="67"/>
  <c r="DY190" i="67"/>
  <c r="DY124" i="1"/>
  <c r="DY191" i="67" s="1"/>
  <c r="BR716" i="67"/>
  <c r="BT367" i="67"/>
  <c r="BM6" i="5"/>
  <c r="BS379" i="67"/>
  <c r="EA68" i="5"/>
  <c r="EA800" i="67" s="1"/>
  <c r="EA67" i="5"/>
  <c r="EA799" i="67" s="1"/>
  <c r="EA97" i="5"/>
  <c r="EA798" i="67"/>
  <c r="EC162" i="67"/>
  <c r="ED92" i="1"/>
  <c r="BT388" i="67"/>
  <c r="EQ22" i="1"/>
  <c r="EP18" i="67" s="1"/>
  <c r="EB18" i="67"/>
  <c r="BY636" i="67"/>
  <c r="BY615" i="67"/>
  <c r="BY536" i="67"/>
  <c r="EP16" i="1"/>
  <c r="EO12" i="67" s="1"/>
  <c r="EA12" i="67"/>
  <c r="BX615" i="67"/>
  <c r="BX536" i="67"/>
  <c r="BW782" i="67"/>
  <c r="BD210" i="67"/>
  <c r="BE143" i="1"/>
  <c r="BE210" i="67" s="1"/>
  <c r="BE157" i="1"/>
  <c r="BD112" i="1"/>
  <c r="BD178" i="1"/>
  <c r="BD245" i="67" s="1"/>
  <c r="BD59" i="1"/>
  <c r="BD129" i="67" s="1"/>
  <c r="BD224" i="67"/>
  <c r="BD161" i="1"/>
  <c r="BD228" i="67" s="1"/>
  <c r="DY602" i="67"/>
  <c r="DX287" i="67"/>
  <c r="DX602" i="67"/>
  <c r="DX274" i="67"/>
  <c r="DY28" i="5"/>
  <c r="DY287" i="67" s="1"/>
  <c r="BN476" i="67"/>
  <c r="DS657" i="67"/>
  <c r="DS327" i="5"/>
  <c r="DS658" i="67" s="1"/>
  <c r="DY586" i="67"/>
  <c r="DY575" i="67"/>
  <c r="BR755" i="67"/>
  <c r="BR474" i="5"/>
  <c r="BR756" i="67" s="1"/>
  <c r="BE171" i="67"/>
  <c r="BE123" i="1"/>
  <c r="BE104" i="1"/>
  <c r="BO463" i="67"/>
  <c r="BU749" i="67"/>
  <c r="BU468" i="5"/>
  <c r="BU750" i="67" s="1"/>
  <c r="EA162" i="67"/>
  <c r="EA91" i="1"/>
  <c r="BA160" i="1"/>
  <c r="BA227" i="67" s="1"/>
  <c r="AZ227" i="67"/>
  <c r="BM675" i="67"/>
  <c r="BM368" i="5"/>
  <c r="DS145" i="1"/>
  <c r="DS206" i="67"/>
  <c r="BE675" i="67"/>
  <c r="BE368" i="5"/>
  <c r="DV366" i="5"/>
  <c r="DZ160" i="1"/>
  <c r="DZ227" i="67" s="1"/>
  <c r="BP59" i="1"/>
  <c r="BP129" i="67" s="1"/>
  <c r="BP112" i="1"/>
  <c r="BQ157" i="1"/>
  <c r="BP224" i="67"/>
  <c r="DY157" i="1"/>
  <c r="BP178" i="1"/>
  <c r="BP161" i="1"/>
  <c r="BH232" i="67"/>
  <c r="BH168" i="1"/>
  <c r="BH235" i="67" s="1"/>
  <c r="DW165" i="1"/>
  <c r="BS349" i="67"/>
  <c r="BU149" i="1"/>
  <c r="DZ149" i="1" s="1"/>
  <c r="BT216" i="67"/>
  <c r="BT146" i="1"/>
  <c r="BL255" i="67"/>
  <c r="BM188" i="1"/>
  <c r="BM255" i="67" s="1"/>
  <c r="DX188" i="1"/>
  <c r="DX255" i="67" s="1"/>
  <c r="BH508" i="67"/>
  <c r="BQ188" i="67"/>
  <c r="BQ124" i="1"/>
  <c r="BQ191" i="67" s="1"/>
  <c r="ED84" i="1"/>
  <c r="EC154" i="67"/>
  <c r="CB314" i="67"/>
  <c r="DU111" i="1"/>
  <c r="DT184" i="67"/>
  <c r="DV142" i="1"/>
  <c r="DV209" i="67" s="1"/>
  <c r="BT145" i="1"/>
  <c r="BU137" i="1"/>
  <c r="BT204" i="67"/>
  <c r="BU143" i="1"/>
  <c r="BT210" i="67"/>
  <c r="BZ213" i="67"/>
  <c r="BZ58" i="1"/>
  <c r="BZ128" i="67" s="1"/>
  <c r="BY157" i="1"/>
  <c r="BX112" i="1"/>
  <c r="BX224" i="67"/>
  <c r="BX178" i="1"/>
  <c r="BX245" i="67" s="1"/>
  <c r="BX59" i="1"/>
  <c r="BX129" i="67" s="1"/>
  <c r="BI165" i="67"/>
  <c r="BI96" i="1"/>
  <c r="BN437" i="67"/>
  <c r="DW224" i="67"/>
  <c r="DW112" i="1"/>
  <c r="DW178" i="1"/>
  <c r="DW245" i="67" s="1"/>
  <c r="P15" i="32"/>
  <c r="DW59" i="1"/>
  <c r="BV556" i="67"/>
  <c r="BV557" i="67"/>
  <c r="BD190" i="67"/>
  <c r="BD124" i="1"/>
  <c r="BD191" i="67" s="1"/>
  <c r="DY733" i="67"/>
  <c r="EO13" i="1"/>
  <c r="EN9" i="67" s="1"/>
  <c r="DZ9" i="67"/>
  <c r="DZ131" i="1"/>
  <c r="DZ198" i="67" s="1"/>
  <c r="BR330" i="5"/>
  <c r="BN331" i="5"/>
  <c r="BR331" i="5"/>
  <c r="BN657" i="67"/>
  <c r="BO332" i="5"/>
  <c r="BN330" i="5"/>
  <c r="BZ152" i="1"/>
  <c r="BX205" i="67"/>
  <c r="BX43" i="1"/>
  <c r="BX112" i="67" s="1"/>
  <c r="BY138" i="1"/>
  <c r="BY107" i="1" s="1"/>
  <c r="BY104" i="1" s="1"/>
  <c r="BX145" i="1"/>
  <c r="DV184" i="67"/>
  <c r="DW111" i="1"/>
  <c r="BX188" i="67"/>
  <c r="BX124" i="1"/>
  <c r="BX191" i="67" s="1"/>
  <c r="BV558" i="67"/>
  <c r="BV559" i="67"/>
  <c r="BA234" i="67"/>
  <c r="DU167" i="1"/>
  <c r="DU168" i="1" s="1"/>
  <c r="DU235" i="67" s="1"/>
  <c r="AW40" i="1"/>
  <c r="AW48" i="1"/>
  <c r="AW118" i="67" s="1"/>
  <c r="AW707" i="67"/>
  <c r="AW426" i="5"/>
  <c r="AW714" i="67" s="1"/>
  <c r="BD468" i="5"/>
  <c r="BD750" i="67" s="1"/>
  <c r="BD749" i="67"/>
  <c r="EB137" i="5"/>
  <c r="EB911" i="67" s="1"/>
  <c r="EB804" i="67"/>
  <c r="EB780" i="67"/>
  <c r="EB93" i="5"/>
  <c r="EB806" i="67" s="1"/>
  <c r="EB92" i="5"/>
  <c r="BU474" i="5"/>
  <c r="BU756" i="67" s="1"/>
  <c r="BQ755" i="67"/>
  <c r="BI605" i="67"/>
  <c r="BJ626" i="67"/>
  <c r="BM605" i="67"/>
  <c r="BI626" i="67"/>
  <c r="AY677" i="67"/>
  <c r="AY369" i="5"/>
  <c r="AU527" i="67"/>
  <c r="AU508" i="67"/>
  <c r="BN231" i="5"/>
  <c r="BN596" i="5" s="1"/>
  <c r="BN417" i="67"/>
  <c r="DT276" i="67"/>
  <c r="DT604" i="67"/>
  <c r="BA502" i="67"/>
  <c r="BA630" i="67"/>
  <c r="BB630" i="67"/>
  <c r="BA609" i="67"/>
  <c r="BE609" i="67"/>
  <c r="BI687" i="67"/>
  <c r="BI390" i="5"/>
  <c r="BC245" i="67"/>
  <c r="DZ164" i="1"/>
  <c r="DV218" i="67"/>
  <c r="DV146" i="1"/>
  <c r="AY157" i="67"/>
  <c r="AY96" i="1"/>
  <c r="BJ95" i="1"/>
  <c r="BJ161" i="67"/>
  <c r="AZ146" i="1"/>
  <c r="BA150" i="1"/>
  <c r="DU150" i="1" s="1"/>
  <c r="AZ217" i="67"/>
  <c r="BT122" i="1"/>
  <c r="BU158" i="1"/>
  <c r="DZ158" i="1" s="1"/>
  <c r="BT225" i="67"/>
  <c r="BR157" i="67"/>
  <c r="BR96" i="1"/>
  <c r="I17" i="33"/>
  <c r="H41" i="33"/>
  <c r="DW171" i="67"/>
  <c r="DW123" i="1"/>
  <c r="DW190" i="67" s="1"/>
  <c r="DW104" i="1"/>
  <c r="BI464" i="67"/>
  <c r="BW636" i="67"/>
  <c r="BS153" i="67"/>
  <c r="BS87" i="1"/>
  <c r="AZ43" i="1"/>
  <c r="AZ112" i="67" s="1"/>
  <c r="AZ205" i="67"/>
  <c r="AZ104" i="1"/>
  <c r="DU138" i="1"/>
  <c r="BA138" i="1"/>
  <c r="AZ145" i="1"/>
  <c r="BV152" i="1"/>
  <c r="BV213" i="67"/>
  <c r="BV58" i="1"/>
  <c r="BV128" i="67" s="1"/>
  <c r="BG189" i="67"/>
  <c r="BP256" i="67"/>
  <c r="BQ189" i="1"/>
  <c r="BI215" i="67"/>
  <c r="BI146" i="1"/>
  <c r="AZ369" i="5"/>
  <c r="AZ678" i="67" s="1"/>
  <c r="BI143" i="1"/>
  <c r="BI210" i="67" s="1"/>
  <c r="BH210" i="67"/>
  <c r="BX222" i="67"/>
  <c r="BY155" i="1"/>
  <c r="BX161" i="1"/>
  <c r="BX228" i="67" s="1"/>
  <c r="BL239" i="67"/>
  <c r="BM172" i="1"/>
  <c r="BM239" i="67" s="1"/>
  <c r="BI189" i="1"/>
  <c r="BI256" i="67" s="1"/>
  <c r="BH256" i="67"/>
  <c r="BO165" i="67"/>
  <c r="BO96" i="1"/>
  <c r="AW307" i="5"/>
  <c r="BX311" i="5"/>
  <c r="BY312" i="5"/>
  <c r="BY313" i="5"/>
  <c r="BX646" i="67"/>
  <c r="BX310" i="5"/>
  <c r="BX312" i="5"/>
  <c r="BX313" i="5"/>
  <c r="BN716" i="67"/>
  <c r="DZ364" i="67"/>
  <c r="DZ367" i="67"/>
  <c r="DZ365" i="67"/>
  <c r="DZ646" i="67"/>
  <c r="DW188" i="67"/>
  <c r="BP95" i="1"/>
  <c r="BP161" i="67"/>
  <c r="BU174" i="67"/>
  <c r="BU434" i="5"/>
  <c r="BU108" i="1"/>
  <c r="BU113" i="1"/>
  <c r="BU177" i="67"/>
  <c r="BM204" i="67"/>
  <c r="DX137" i="1"/>
  <c r="BO437" i="67"/>
  <c r="BU678" i="67"/>
  <c r="AV96" i="1"/>
  <c r="DY108" i="1"/>
  <c r="DY174" i="67"/>
  <c r="DY113" i="1"/>
  <c r="DY182" i="67" s="1"/>
  <c r="DY107" i="1"/>
  <c r="DY177" i="67" s="1"/>
  <c r="BW631" i="67"/>
  <c r="BW503" i="67"/>
  <c r="BX631" i="67"/>
  <c r="BW610" i="67"/>
  <c r="BS609" i="67"/>
  <c r="EA235" i="5"/>
  <c r="BV392" i="5" l="1"/>
  <c r="BV393" i="5"/>
  <c r="BL97" i="1"/>
  <c r="BL167" i="67" s="1"/>
  <c r="DU96" i="1"/>
  <c r="DT48" i="1"/>
  <c r="DT118" i="67" s="1"/>
  <c r="CB108" i="5"/>
  <c r="EG293" i="5"/>
  <c r="EG1021" i="67" s="1"/>
  <c r="BW755" i="67"/>
  <c r="EE293" i="5"/>
  <c r="EE1021" i="67" s="1"/>
  <c r="CG6" i="5"/>
  <c r="EF90" i="1"/>
  <c r="EE160" i="67"/>
  <c r="BQ395" i="5"/>
  <c r="DZ330" i="5"/>
  <c r="BW312" i="5"/>
  <c r="DX96" i="1"/>
  <c r="DX166" i="67" s="1"/>
  <c r="C13" i="68"/>
  <c r="C33" i="68" s="1"/>
  <c r="C32" i="68"/>
  <c r="CE155" i="1"/>
  <c r="CE222" i="67" s="1"/>
  <c r="Q5" i="32"/>
  <c r="Q72" i="32"/>
  <c r="R7" i="32"/>
  <c r="EB67" i="5"/>
  <c r="EB799" i="67" s="1"/>
  <c r="EB224" i="5"/>
  <c r="EB981" i="67" s="1"/>
  <c r="CB474" i="5"/>
  <c r="CB756" i="67" s="1"/>
  <c r="EA474" i="5"/>
  <c r="EA756" i="67" s="1"/>
  <c r="DZ311" i="5"/>
  <c r="DZ310" i="5"/>
  <c r="BT412" i="67"/>
  <c r="BU32" i="1"/>
  <c r="BU28" i="67" s="1"/>
  <c r="DZ394" i="5"/>
  <c r="BN333" i="5"/>
  <c r="DZ688" i="67"/>
  <c r="CA686" i="5"/>
  <c r="BQ394" i="5"/>
  <c r="BN396" i="5"/>
  <c r="BM688" i="67"/>
  <c r="DX171" i="67"/>
  <c r="EB685" i="5"/>
  <c r="EB325" i="67" s="1"/>
  <c r="CA664" i="5"/>
  <c r="BZ686" i="5"/>
  <c r="BO656" i="5"/>
  <c r="BS666" i="5" s="1"/>
  <c r="BS664" i="5"/>
  <c r="CD671" i="5"/>
  <c r="EC696" i="5"/>
  <c r="BW805" i="5"/>
  <c r="BW603" i="67" s="1"/>
  <c r="BU826" i="5"/>
  <c r="BU624" i="67" s="1"/>
  <c r="BU805" i="5"/>
  <c r="BT827" i="5"/>
  <c r="BT625" i="67" s="1"/>
  <c r="EA678" i="5"/>
  <c r="EA686" i="5" s="1"/>
  <c r="EA684" i="5"/>
  <c r="CD685" i="5"/>
  <c r="CD325" i="67" s="1"/>
  <c r="BY664" i="5"/>
  <c r="BY307" i="67" s="1"/>
  <c r="CC664" i="5"/>
  <c r="BN656" i="5"/>
  <c r="BR664" i="5"/>
  <c r="CD682" i="5"/>
  <c r="CE671" i="5"/>
  <c r="BN698" i="5"/>
  <c r="DW808" i="5"/>
  <c r="DX808" i="5"/>
  <c r="EB654" i="5"/>
  <c r="BZ664" i="5"/>
  <c r="BZ307" i="67" s="1"/>
  <c r="BY686" i="5"/>
  <c r="BY326" i="67" s="1"/>
  <c r="CC686" i="5"/>
  <c r="BO594" i="5"/>
  <c r="BO595" i="5" s="1"/>
  <c r="BP603" i="5"/>
  <c r="BO602" i="5"/>
  <c r="BO600" i="5" s="1"/>
  <c r="BO692" i="5" s="1"/>
  <c r="EB678" i="5"/>
  <c r="EB684" i="5"/>
  <c r="CG671" i="5"/>
  <c r="CG677" i="5"/>
  <c r="CG685" i="5" s="1"/>
  <c r="CG325" i="67" s="1"/>
  <c r="BN597" i="5"/>
  <c r="BV664" i="5"/>
  <c r="BV307" i="67" s="1"/>
  <c r="EA654" i="5"/>
  <c r="BX664" i="5"/>
  <c r="BX307" i="67" s="1"/>
  <c r="CB664" i="5"/>
  <c r="BX686" i="5"/>
  <c r="BX326" i="67" s="1"/>
  <c r="CB686" i="5"/>
  <c r="CE103" i="5"/>
  <c r="CE816" i="67" s="1"/>
  <c r="DQ39" i="1"/>
  <c r="DQ42" i="1" s="1"/>
  <c r="BM107" i="1"/>
  <c r="BM177" i="67" s="1"/>
  <c r="BT276" i="67"/>
  <c r="DZ468" i="5"/>
  <c r="DZ750" i="67" s="1"/>
  <c r="DX104" i="1"/>
  <c r="CF59" i="5"/>
  <c r="CF933" i="67" s="1"/>
  <c r="BW394" i="5"/>
  <c r="CA474" i="5"/>
  <c r="CA756" i="67" s="1"/>
  <c r="EC55" i="5"/>
  <c r="EC10" i="5" s="1"/>
  <c r="CG10" i="5"/>
  <c r="BR434" i="67"/>
  <c r="EB263" i="5"/>
  <c r="BW326" i="67"/>
  <c r="BY301" i="67"/>
  <c r="EA322" i="67"/>
  <c r="BZ301" i="67"/>
  <c r="EC261" i="5"/>
  <c r="CB252" i="5"/>
  <c r="CB267" i="5" s="1"/>
  <c r="BW307" i="67"/>
  <c r="BW301" i="67"/>
  <c r="DX707" i="67"/>
  <c r="EI319" i="5"/>
  <c r="EI652" i="67" s="1"/>
  <c r="BA369" i="5"/>
  <c r="BA678" i="67" s="1"/>
  <c r="BQ330" i="5"/>
  <c r="BN332" i="5"/>
  <c r="DZ372" i="5"/>
  <c r="DX749" i="67"/>
  <c r="BJ114" i="1"/>
  <c r="BJ183" i="67" s="1"/>
  <c r="DZ373" i="5"/>
  <c r="BQ331" i="5"/>
  <c r="DX326" i="5"/>
  <c r="DX657" i="67" s="1"/>
  <c r="BT255" i="5"/>
  <c r="BT256" i="5"/>
  <c r="BW15" i="5"/>
  <c r="BW252" i="5"/>
  <c r="BU15" i="5"/>
  <c r="BU252" i="5"/>
  <c r="BJ527" i="67"/>
  <c r="DX527" i="67"/>
  <c r="CE929" i="67"/>
  <c r="CE10" i="5"/>
  <c r="DX395" i="5"/>
  <c r="DX310" i="5"/>
  <c r="CD59" i="5"/>
  <c r="CD933" i="67" s="1"/>
  <c r="CD10" i="5"/>
  <c r="BJ716" i="67"/>
  <c r="DX474" i="5"/>
  <c r="DX756" i="67" s="1"/>
  <c r="DX429" i="5"/>
  <c r="DX430" i="5"/>
  <c r="DX426" i="5"/>
  <c r="DX373" i="5"/>
  <c r="BS929" i="67"/>
  <c r="DW12" i="1"/>
  <c r="DX30" i="5"/>
  <c r="DX311" i="5"/>
  <c r="DX372" i="5"/>
  <c r="DU326" i="5"/>
  <c r="DU657" i="67" s="1"/>
  <c r="CA332" i="5"/>
  <c r="CA239" i="5"/>
  <c r="CE239" i="5" s="1"/>
  <c r="CE244" i="5" s="1"/>
  <c r="BS616" i="67"/>
  <c r="BS637" i="67"/>
  <c r="BF508" i="67"/>
  <c r="AZ508" i="67"/>
  <c r="DZ174" i="67"/>
  <c r="DZ108" i="1"/>
  <c r="DZ107" i="1"/>
  <c r="DZ177" i="67" s="1"/>
  <c r="DZ113" i="1"/>
  <c r="DZ182" i="67" s="1"/>
  <c r="DU188" i="1"/>
  <c r="DU255" i="67" s="1"/>
  <c r="BU155" i="1"/>
  <c r="BU222" i="67" s="1"/>
  <c r="BT222" i="67"/>
  <c r="BC170" i="1"/>
  <c r="BC237" i="67" s="1"/>
  <c r="BC177" i="1"/>
  <c r="BC219" i="67"/>
  <c r="BE255" i="67"/>
  <c r="DV188" i="1"/>
  <c r="DV255" i="67" s="1"/>
  <c r="CC168" i="1"/>
  <c r="CC235" i="67" s="1"/>
  <c r="CC196" i="1"/>
  <c r="CC263" i="67" s="1"/>
  <c r="CC231" i="67"/>
  <c r="CD8" i="1"/>
  <c r="CD4" i="67" s="1"/>
  <c r="CD3" i="67"/>
  <c r="CH7" i="1"/>
  <c r="CG8" i="1"/>
  <c r="CG4" i="67" s="1"/>
  <c r="CE8" i="1"/>
  <c r="CE4" i="67" s="1"/>
  <c r="CF8" i="1"/>
  <c r="CF4" i="67" s="1"/>
  <c r="BQ165" i="67"/>
  <c r="BQ96" i="1"/>
  <c r="AZ166" i="67"/>
  <c r="AZ97" i="1"/>
  <c r="AZ167" i="67" s="1"/>
  <c r="CA58" i="1"/>
  <c r="CA128" i="67" s="1"/>
  <c r="CA213" i="67"/>
  <c r="DX167" i="1"/>
  <c r="DX234" i="67" s="1"/>
  <c r="BE205" i="67"/>
  <c r="BE43" i="1"/>
  <c r="BE112" i="67" s="1"/>
  <c r="BT207" i="67"/>
  <c r="BU140" i="1"/>
  <c r="CC113" i="1"/>
  <c r="CC114" i="1" s="1"/>
  <c r="CC108" i="1"/>
  <c r="BP212" i="67"/>
  <c r="BP152" i="1"/>
  <c r="CC227" i="67"/>
  <c r="EB160" i="1"/>
  <c r="EB227" i="67" s="1"/>
  <c r="DY188" i="1"/>
  <c r="DY255" i="67" s="1"/>
  <c r="DY161" i="67"/>
  <c r="DY95" i="1"/>
  <c r="BM231" i="67"/>
  <c r="BM168" i="1"/>
  <c r="BM235" i="67" s="1"/>
  <c r="BM196" i="1"/>
  <c r="BM263" i="67" s="1"/>
  <c r="EA143" i="1"/>
  <c r="EA210" i="67" s="1"/>
  <c r="DZ159" i="1"/>
  <c r="DZ226" i="67" s="1"/>
  <c r="DV172" i="1"/>
  <c r="DV239" i="67" s="1"/>
  <c r="BS212" i="67"/>
  <c r="BS152" i="1"/>
  <c r="DX140" i="1"/>
  <c r="DX207" i="67" s="1"/>
  <c r="DZ205" i="67"/>
  <c r="DZ43" i="1"/>
  <c r="DZ112" i="67" s="1"/>
  <c r="DX164" i="1"/>
  <c r="BQ210" i="67"/>
  <c r="BQ145" i="1"/>
  <c r="DY143" i="1"/>
  <c r="EB144" i="1"/>
  <c r="EB211" i="67" s="1"/>
  <c r="CC150" i="1"/>
  <c r="CB146" i="1"/>
  <c r="CB152" i="1" s="1"/>
  <c r="DV205" i="67"/>
  <c r="DV43" i="1"/>
  <c r="DV112" i="67" s="1"/>
  <c r="BA657" i="67"/>
  <c r="BX324" i="67"/>
  <c r="BY13" i="5"/>
  <c r="CA556" i="67"/>
  <c r="BJ530" i="67"/>
  <c r="CF58" i="5"/>
  <c r="CF932" i="67" s="1"/>
  <c r="EC92" i="5"/>
  <c r="BW273" i="67"/>
  <c r="BW29" i="5"/>
  <c r="BW288" i="67" s="1"/>
  <c r="DT139" i="1"/>
  <c r="DT145" i="1" s="1"/>
  <c r="BW536" i="67"/>
  <c r="DT426" i="5"/>
  <c r="DT714" i="67" s="1"/>
  <c r="BY316" i="67"/>
  <c r="DS10" i="67"/>
  <c r="BW557" i="67"/>
  <c r="CE56" i="5"/>
  <c r="CE930" i="67" s="1"/>
  <c r="BS276" i="67"/>
  <c r="BS468" i="5"/>
  <c r="BS750" i="67" s="1"/>
  <c r="CB273" i="67"/>
  <c r="BW615" i="67"/>
  <c r="DT60" i="1"/>
  <c r="DT130" i="67" s="1"/>
  <c r="DT40" i="1"/>
  <c r="DT109" i="67" s="1"/>
  <c r="BA307" i="5"/>
  <c r="BA647" i="67" s="1"/>
  <c r="BL530" i="67"/>
  <c r="BX13" i="5"/>
  <c r="BM466" i="67"/>
  <c r="AX508" i="67"/>
  <c r="AV508" i="67"/>
  <c r="BU273" i="67"/>
  <c r="CB15" i="5"/>
  <c r="BO478" i="67"/>
  <c r="AX272" i="67"/>
  <c r="AV105" i="1"/>
  <c r="AV175" i="67" s="1"/>
  <c r="BP15" i="5"/>
  <c r="BD15" i="5"/>
  <c r="BD11" i="1" s="1"/>
  <c r="BU329" i="5"/>
  <c r="DY429" i="5"/>
  <c r="DX60" i="1"/>
  <c r="DX130" i="67" s="1"/>
  <c r="DZ331" i="5"/>
  <c r="BD562" i="67"/>
  <c r="DX605" i="67"/>
  <c r="BL182" i="67"/>
  <c r="BL562" i="67"/>
  <c r="EG317" i="5"/>
  <c r="EG650" i="67" s="1"/>
  <c r="AW508" i="67"/>
  <c r="DX48" i="1"/>
  <c r="DX118" i="67" s="1"/>
  <c r="AW327" i="5"/>
  <c r="AW658" i="67" s="1"/>
  <c r="BH465" i="67"/>
  <c r="EO18" i="1"/>
  <c r="EN14" i="67" s="1"/>
  <c r="BA601" i="67"/>
  <c r="DY430" i="5"/>
  <c r="CA244" i="5"/>
  <c r="CA245" i="5" s="1"/>
  <c r="DY657" i="67"/>
  <c r="DS8" i="67"/>
  <c r="BD272" i="67"/>
  <c r="BX622" i="67"/>
  <c r="BG272" i="67"/>
  <c r="BE527" i="67"/>
  <c r="BE508" i="67"/>
  <c r="BZ601" i="67"/>
  <c r="BX397" i="5"/>
  <c r="BV501" i="67"/>
  <c r="BV505" i="67"/>
  <c r="EJ231" i="67"/>
  <c r="EJ196" i="1"/>
  <c r="EJ263" i="67" s="1"/>
  <c r="BR527" i="67"/>
  <c r="EB349" i="5"/>
  <c r="EB350" i="5" s="1"/>
  <c r="EB356" i="5" s="1"/>
  <c r="BM434" i="5"/>
  <c r="BM716" i="67" s="1"/>
  <c r="BM113" i="1"/>
  <c r="EG164" i="1"/>
  <c r="EG760" i="67"/>
  <c r="BZ318" i="67"/>
  <c r="BY816" i="67"/>
  <c r="EA390" i="5"/>
  <c r="EA411" i="5" s="1"/>
  <c r="BP465" i="67"/>
  <c r="BY396" i="5"/>
  <c r="BW396" i="5"/>
  <c r="BX396" i="5"/>
  <c r="BY324" i="67"/>
  <c r="BW688" i="67"/>
  <c r="BW397" i="5"/>
  <c r="CA333" i="5"/>
  <c r="AV102" i="1"/>
  <c r="AV172" i="67" s="1"/>
  <c r="BA103" i="1"/>
  <c r="BA173" i="67" s="1"/>
  <c r="BX755" i="67"/>
  <c r="BW530" i="5"/>
  <c r="BW343" i="67" s="1"/>
  <c r="CA312" i="5"/>
  <c r="BW816" i="67"/>
  <c r="BW157" i="5"/>
  <c r="CA506" i="67"/>
  <c r="BX316" i="67"/>
  <c r="BA20" i="1"/>
  <c r="BA23" i="1" s="1"/>
  <c r="AX8" i="67"/>
  <c r="BZ272" i="67"/>
  <c r="AX106" i="1"/>
  <c r="AX176" i="67" s="1"/>
  <c r="BW324" i="67"/>
  <c r="BV313" i="5"/>
  <c r="AX20" i="1"/>
  <c r="AX23" i="1" s="1"/>
  <c r="AX19" i="67" s="1"/>
  <c r="AX103" i="1"/>
  <c r="AX173" i="67" s="1"/>
  <c r="BA8" i="67"/>
  <c r="AX105" i="1"/>
  <c r="AX175" i="67" s="1"/>
  <c r="BV312" i="5"/>
  <c r="EA28" i="5"/>
  <c r="EA287" i="67" s="1"/>
  <c r="BV646" i="67"/>
  <c r="BV310" i="5"/>
  <c r="CA311" i="5"/>
  <c r="CB312" i="5"/>
  <c r="BZ26" i="5"/>
  <c r="BZ286" i="67" s="1"/>
  <c r="BW374" i="5"/>
  <c r="AX102" i="1"/>
  <c r="AX172" i="67" s="1"/>
  <c r="CA310" i="5"/>
  <c r="BA102" i="1"/>
  <c r="BA172" i="67" s="1"/>
  <c r="BV311" i="5"/>
  <c r="Z7" i="5"/>
  <c r="X8" i="5"/>
  <c r="W8" i="5"/>
  <c r="V269" i="67"/>
  <c r="V8" i="5"/>
  <c r="Y8" i="5"/>
  <c r="BP758" i="67"/>
  <c r="BP480" i="5"/>
  <c r="R270" i="67"/>
  <c r="R797" i="67"/>
  <c r="U270" i="67"/>
  <c r="U797" i="67"/>
  <c r="S270" i="67"/>
  <c r="S797" i="67"/>
  <c r="BT468" i="5"/>
  <c r="BT750" i="67" s="1"/>
  <c r="AX601" i="67"/>
  <c r="EG403" i="5"/>
  <c r="EF694" i="67"/>
  <c r="EH661" i="67"/>
  <c r="BJ465" i="67"/>
  <c r="DW358" i="5"/>
  <c r="DW657" i="67"/>
  <c r="CG440" i="67"/>
  <c r="CA157" i="5"/>
  <c r="DW468" i="5"/>
  <c r="DW750" i="67" s="1"/>
  <c r="BQ530" i="67"/>
  <c r="BM508" i="67"/>
  <c r="BR14" i="5"/>
  <c r="BR431" i="67"/>
  <c r="DZ434" i="67"/>
  <c r="BS26" i="5"/>
  <c r="BS286" i="67" s="1"/>
  <c r="BS601" i="67"/>
  <c r="BO272" i="67"/>
  <c r="BV751" i="67"/>
  <c r="BV468" i="5"/>
  <c r="BV750" i="67" s="1"/>
  <c r="BR484" i="67"/>
  <c r="BR476" i="67"/>
  <c r="ED889" i="67"/>
  <c r="ED826" i="67"/>
  <c r="DU306" i="5"/>
  <c r="DU646" i="67" s="1"/>
  <c r="DU645" i="67"/>
  <c r="BI508" i="67"/>
  <c r="BI527" i="67"/>
  <c r="EF760" i="67"/>
  <c r="EF164" i="1"/>
  <c r="DV390" i="5"/>
  <c r="DV688" i="67" s="1"/>
  <c r="DV687" i="67"/>
  <c r="AX457" i="5"/>
  <c r="AW739" i="67"/>
  <c r="DN270" i="67"/>
  <c r="DO8" i="5"/>
  <c r="DN797" i="67"/>
  <c r="BO562" i="67"/>
  <c r="DZ677" i="67"/>
  <c r="DZ384" i="5"/>
  <c r="EH196" i="1"/>
  <c r="EH263" i="67" s="1"/>
  <c r="EH231" i="67"/>
  <c r="DY919" i="67"/>
  <c r="DY851" i="67"/>
  <c r="DZ358" i="5"/>
  <c r="DZ670" i="67" s="1"/>
  <c r="DZ657" i="67"/>
  <c r="DV605" i="67"/>
  <c r="BK464" i="67"/>
  <c r="DZ919" i="67"/>
  <c r="DZ147" i="5"/>
  <c r="DZ851" i="67"/>
  <c r="EA116" i="5"/>
  <c r="EA891" i="67"/>
  <c r="EA791" i="67"/>
  <c r="EB117" i="5"/>
  <c r="EA828" i="67"/>
  <c r="BL466" i="67"/>
  <c r="DW40" i="1"/>
  <c r="DW109" i="67" s="1"/>
  <c r="DW48" i="1"/>
  <c r="DW118" i="67" s="1"/>
  <c r="DW60" i="1"/>
  <c r="DW130" i="67" s="1"/>
  <c r="DW707" i="67"/>
  <c r="DZ836" i="67"/>
  <c r="DZ899" i="67"/>
  <c r="EA120" i="5"/>
  <c r="EA906" i="67"/>
  <c r="EA843" i="67"/>
  <c r="DU605" i="67"/>
  <c r="DU606" i="67"/>
  <c r="AT369" i="5"/>
  <c r="AT678" i="67" s="1"/>
  <c r="AT391" i="5"/>
  <c r="AT689" i="67" s="1"/>
  <c r="AT278" i="67"/>
  <c r="AT422" i="5"/>
  <c r="AT710" i="67" s="1"/>
  <c r="AT307" i="5"/>
  <c r="AT647" i="67" s="1"/>
  <c r="AT426" i="5"/>
  <c r="AT714" i="67" s="1"/>
  <c r="AT627" i="67"/>
  <c r="AT424" i="5"/>
  <c r="AT712" i="67" s="1"/>
  <c r="AT327" i="5"/>
  <c r="AT658" i="67" s="1"/>
  <c r="AT425" i="5"/>
  <c r="AT713" i="67" s="1"/>
  <c r="AX606" i="67"/>
  <c r="AT423" i="5"/>
  <c r="AT711" i="67" s="1"/>
  <c r="CE470" i="5"/>
  <c r="CE473" i="5" s="1"/>
  <c r="CD31" i="1"/>
  <c r="CD27" i="67" s="1"/>
  <c r="CE467" i="5"/>
  <c r="CD194" i="1"/>
  <c r="CD261" i="67" s="1"/>
  <c r="CD468" i="5"/>
  <c r="CD750" i="67" s="1"/>
  <c r="CD752" i="67"/>
  <c r="AW369" i="5"/>
  <c r="AW678" i="67" s="1"/>
  <c r="BX468" i="5"/>
  <c r="BX750" i="67" s="1"/>
  <c r="DV48" i="1"/>
  <c r="DV118" i="67" s="1"/>
  <c r="DV707" i="67"/>
  <c r="DV40" i="1"/>
  <c r="DV109" i="67" s="1"/>
  <c r="DV60" i="1"/>
  <c r="DV130" i="67" s="1"/>
  <c r="CA395" i="5"/>
  <c r="CA394" i="5"/>
  <c r="CB396" i="5"/>
  <c r="EB258" i="67"/>
  <c r="CA397" i="5"/>
  <c r="CA688" i="67"/>
  <c r="CA107" i="5"/>
  <c r="BB182" i="67"/>
  <c r="CA657" i="67"/>
  <c r="CB333" i="5"/>
  <c r="CG264" i="5"/>
  <c r="CG265" i="5"/>
  <c r="CG442" i="67" s="1"/>
  <c r="EA656" i="67"/>
  <c r="EA349" i="5"/>
  <c r="EA350" i="5" s="1"/>
  <c r="EA356" i="5" s="1"/>
  <c r="CG263" i="5"/>
  <c r="CA374" i="5"/>
  <c r="EA326" i="5"/>
  <c r="EA358" i="5" s="1"/>
  <c r="EA314" i="67"/>
  <c r="CA375" i="5"/>
  <c r="BW333" i="5"/>
  <c r="CA331" i="5"/>
  <c r="CA677" i="67"/>
  <c r="CB374" i="5"/>
  <c r="CC249" i="5"/>
  <c r="CC239" i="5"/>
  <c r="CC330" i="5"/>
  <c r="CC331" i="5"/>
  <c r="BZ375" i="5"/>
  <c r="CC372" i="5"/>
  <c r="CC373" i="5"/>
  <c r="EG905" i="67"/>
  <c r="EH131" i="5"/>
  <c r="EG842" i="67"/>
  <c r="U26" i="32"/>
  <c r="U32" i="32" s="1"/>
  <c r="CD103" i="5"/>
  <c r="CD104" i="5" s="1"/>
  <c r="CD105" i="5" s="1"/>
  <c r="CD818" i="67" s="1"/>
  <c r="BZ503" i="67"/>
  <c r="BZ610" i="67"/>
  <c r="BV575" i="67"/>
  <c r="CC531" i="67"/>
  <c r="CC529" i="67"/>
  <c r="CD56" i="5"/>
  <c r="CD930" i="67" s="1"/>
  <c r="BX562" i="67"/>
  <c r="EB504" i="5"/>
  <c r="BW391" i="5"/>
  <c r="BW689" i="67" s="1"/>
  <c r="CE59" i="5"/>
  <c r="CE933" i="67" s="1"/>
  <c r="CD58" i="5"/>
  <c r="CD932" i="67" s="1"/>
  <c r="CE58" i="5"/>
  <c r="CE932" i="67" s="1"/>
  <c r="ED92" i="5"/>
  <c r="ED91" i="5" s="1"/>
  <c r="EC805" i="67"/>
  <c r="CD929" i="67"/>
  <c r="EB341" i="67"/>
  <c r="EB929" i="67"/>
  <c r="CA646" i="67"/>
  <c r="CB313" i="5"/>
  <c r="CG929" i="67"/>
  <c r="CG419" i="5"/>
  <c r="CG430" i="5" s="1"/>
  <c r="CD101" i="5"/>
  <c r="CD814" i="67" s="1"/>
  <c r="CD99" i="5"/>
  <c r="CD812" i="67" s="1"/>
  <c r="CD810" i="67"/>
  <c r="BY165" i="67"/>
  <c r="BY96" i="1"/>
  <c r="BV97" i="1"/>
  <c r="BV167" i="67" s="1"/>
  <c r="BV166" i="67"/>
  <c r="AT97" i="1"/>
  <c r="AT167" i="67" s="1"/>
  <c r="AT166" i="67"/>
  <c r="CE143" i="1"/>
  <c r="CE210" i="67" s="1"/>
  <c r="CF82" i="1"/>
  <c r="CE152" i="67"/>
  <c r="CD218" i="67"/>
  <c r="CD223" i="67"/>
  <c r="CD18" i="67"/>
  <c r="CG74" i="1"/>
  <c r="CF144" i="67"/>
  <c r="CD210" i="67"/>
  <c r="CF92" i="1"/>
  <c r="CE162" i="67"/>
  <c r="CE503" i="5"/>
  <c r="CE502" i="5" s="1"/>
  <c r="CE22" i="1" s="1"/>
  <c r="CE18" i="67" s="1"/>
  <c r="CF85" i="1"/>
  <c r="CE155" i="67"/>
  <c r="CF72" i="1"/>
  <c r="CE142" i="67"/>
  <c r="DW96" i="1"/>
  <c r="DW166" i="67" s="1"/>
  <c r="CF70" i="1"/>
  <c r="CE140" i="67"/>
  <c r="CD222" i="67"/>
  <c r="BH166" i="67"/>
  <c r="BH97" i="1"/>
  <c r="BH167" i="67" s="1"/>
  <c r="DT96" i="1"/>
  <c r="DT157" i="67"/>
  <c r="CF86" i="1"/>
  <c r="CE156" i="67"/>
  <c r="CE151" i="1"/>
  <c r="CE218" i="67" s="1"/>
  <c r="CF81" i="1"/>
  <c r="CE151" i="67"/>
  <c r="CE156" i="1"/>
  <c r="CE223" i="67" s="1"/>
  <c r="CF66" i="1"/>
  <c r="CE136" i="67"/>
  <c r="CG90" i="1"/>
  <c r="CG160" i="67" s="1"/>
  <c r="CF160" i="67"/>
  <c r="BZ633" i="67"/>
  <c r="BZ612" i="67"/>
  <c r="BY506" i="67"/>
  <c r="CA633" i="67"/>
  <c r="BZ631" i="67"/>
  <c r="BY612" i="67"/>
  <c r="U33" i="32"/>
  <c r="BY633" i="67"/>
  <c r="CC528" i="67"/>
  <c r="BY535" i="67"/>
  <c r="EF888" i="67"/>
  <c r="EF825" i="67"/>
  <c r="EG901" i="67"/>
  <c r="EG838" i="67"/>
  <c r="EG114" i="5"/>
  <c r="EH127" i="5"/>
  <c r="EH288" i="5" s="1"/>
  <c r="EH289" i="5" s="1"/>
  <c r="EH1017" i="67" s="1"/>
  <c r="EE826" i="67"/>
  <c r="EE889" i="67"/>
  <c r="EF826" i="67"/>
  <c r="EF889" i="67"/>
  <c r="BZ817" i="67"/>
  <c r="BX330" i="5"/>
  <c r="DQ16" i="67"/>
  <c r="EA313" i="67"/>
  <c r="CD645" i="67"/>
  <c r="EC303" i="5"/>
  <c r="EC704" i="67"/>
  <c r="EC263" i="5"/>
  <c r="EA103" i="5"/>
  <c r="EA782" i="67" s="1"/>
  <c r="EA321" i="67"/>
  <c r="EC325" i="5"/>
  <c r="EC417" i="5"/>
  <c r="EC705" i="67" s="1"/>
  <c r="BX554" i="67"/>
  <c r="BY616" i="67"/>
  <c r="BX559" i="67"/>
  <c r="BX558" i="67"/>
  <c r="CC610" i="67"/>
  <c r="CC558" i="67"/>
  <c r="CB555" i="67"/>
  <c r="BW501" i="67"/>
  <c r="BW508" i="67"/>
  <c r="BY527" i="67"/>
  <c r="BR106" i="1"/>
  <c r="BR176" i="67" s="1"/>
  <c r="CF21" i="1"/>
  <c r="CE17" i="67"/>
  <c r="BD601" i="67"/>
  <c r="BW629" i="67"/>
  <c r="BV609" i="67"/>
  <c r="BZ505" i="67"/>
  <c r="BX535" i="67"/>
  <c r="BY554" i="67"/>
  <c r="BX557" i="67"/>
  <c r="BY557" i="67"/>
  <c r="BY532" i="67"/>
  <c r="BY559" i="67"/>
  <c r="BX556" i="67"/>
  <c r="CB558" i="67"/>
  <c r="CC555" i="67"/>
  <c r="BX635" i="67"/>
  <c r="CC104" i="5"/>
  <c r="CC781" i="67" s="1"/>
  <c r="BS577" i="67"/>
  <c r="BU630" i="67"/>
  <c r="BY614" i="67"/>
  <c r="BU616" i="67"/>
  <c r="BS619" i="67"/>
  <c r="BY635" i="67"/>
  <c r="BU619" i="67"/>
  <c r="BY530" i="67"/>
  <c r="BZ608" i="67"/>
  <c r="BY598" i="67"/>
  <c r="BT537" i="67"/>
  <c r="BT637" i="67"/>
  <c r="CC631" i="67"/>
  <c r="BV640" i="67"/>
  <c r="BW609" i="67"/>
  <c r="BY577" i="67"/>
  <c r="BU505" i="67"/>
  <c r="BU637" i="67"/>
  <c r="BY575" i="67"/>
  <c r="CC596" i="67"/>
  <c r="BY593" i="67"/>
  <c r="BY596" i="67"/>
  <c r="CC575" i="67"/>
  <c r="BZ597" i="67"/>
  <c r="BS508" i="67"/>
  <c r="BX532" i="67"/>
  <c r="CC597" i="67"/>
  <c r="EC67" i="5"/>
  <c r="EC799" i="67" s="1"/>
  <c r="EC68" i="5"/>
  <c r="EC800" i="67" s="1"/>
  <c r="CC816" i="67"/>
  <c r="BX333" i="5"/>
  <c r="CA330" i="5"/>
  <c r="EB103" i="5"/>
  <c r="EB816" i="67" s="1"/>
  <c r="BP477" i="67"/>
  <c r="BW337" i="67"/>
  <c r="BZ646" i="67"/>
  <c r="BZ313" i="5"/>
  <c r="BT425" i="5"/>
  <c r="BT713" i="67" s="1"/>
  <c r="BT369" i="5"/>
  <c r="BT426" i="5"/>
  <c r="BT278" i="67"/>
  <c r="BT423" i="5"/>
  <c r="BT711" i="67" s="1"/>
  <c r="BT422" i="5"/>
  <c r="BT710" i="67" s="1"/>
  <c r="BT424" i="5"/>
  <c r="BT712" i="67" s="1"/>
  <c r="BT307" i="5"/>
  <c r="BT627" i="67"/>
  <c r="BV423" i="5"/>
  <c r="BV711" i="67" s="1"/>
  <c r="EA311" i="5"/>
  <c r="BY105" i="5"/>
  <c r="EB419" i="5"/>
  <c r="EB48" i="1" s="1"/>
  <c r="BW657" i="67"/>
  <c r="BZ310" i="5"/>
  <c r="CA313" i="5"/>
  <c r="BW598" i="67"/>
  <c r="CA242" i="5"/>
  <c r="BR103" i="1"/>
  <c r="BR173" i="67" s="1"/>
  <c r="BZ311" i="5"/>
  <c r="BW330" i="5"/>
  <c r="EA310" i="5"/>
  <c r="CC336" i="67"/>
  <c r="BS278" i="67"/>
  <c r="BS424" i="5"/>
  <c r="BS712" i="67" s="1"/>
  <c r="BS423" i="5"/>
  <c r="BS711" i="67" s="1"/>
  <c r="BS689" i="67"/>
  <c r="BS422" i="5"/>
  <c r="BS710" i="67" s="1"/>
  <c r="BS678" i="67"/>
  <c r="BS647" i="67"/>
  <c r="BS426" i="5"/>
  <c r="BS714" i="67" s="1"/>
  <c r="BS425" i="5"/>
  <c r="BS713" i="67" s="1"/>
  <c r="BS658" i="67"/>
  <c r="EP15" i="1"/>
  <c r="EO11" i="67" s="1"/>
  <c r="BZ595" i="67"/>
  <c r="CD474" i="5"/>
  <c r="CD756" i="67" s="1"/>
  <c r="CD32" i="1"/>
  <c r="CD28" i="67" s="1"/>
  <c r="CD755" i="67"/>
  <c r="CE656" i="67"/>
  <c r="CG388" i="5"/>
  <c r="EC388" i="5" s="1"/>
  <c r="EC687" i="67" s="1"/>
  <c r="CG706" i="67"/>
  <c r="CD656" i="67"/>
  <c r="CD675" i="67"/>
  <c r="CD40" i="1"/>
  <c r="CD109" i="67" s="1"/>
  <c r="CD139" i="1"/>
  <c r="CD48" i="1"/>
  <c r="CD118" i="67" s="1"/>
  <c r="CD432" i="5"/>
  <c r="CD430" i="5"/>
  <c r="CD431" i="5"/>
  <c r="CD707" i="67"/>
  <c r="CF472" i="5"/>
  <c r="CE754" i="67"/>
  <c r="CE48" i="1"/>
  <c r="CE118" i="67" s="1"/>
  <c r="CE40" i="1"/>
  <c r="CE109" i="67" s="1"/>
  <c r="CE139" i="1"/>
  <c r="CE432" i="5"/>
  <c r="CE431" i="5"/>
  <c r="CE430" i="5"/>
  <c r="CF432" i="5"/>
  <c r="CF431" i="5"/>
  <c r="CE707" i="67"/>
  <c r="CG656" i="67"/>
  <c r="CD687" i="67"/>
  <c r="CG366" i="5"/>
  <c r="EC366" i="5" s="1"/>
  <c r="EC675" i="67" s="1"/>
  <c r="CG705" i="67"/>
  <c r="CE645" i="67"/>
  <c r="CE198" i="67"/>
  <c r="CG645" i="67"/>
  <c r="CE675" i="67"/>
  <c r="BN455" i="67"/>
  <c r="BZ108" i="5"/>
  <c r="BZ821" i="67" s="1"/>
  <c r="BY106" i="5"/>
  <c r="BY819" i="67" s="1"/>
  <c r="BR20" i="1"/>
  <c r="BR39" i="1" s="1"/>
  <c r="AT435" i="5"/>
  <c r="AT717" i="67" s="1"/>
  <c r="EB336" i="67"/>
  <c r="BY817" i="67"/>
  <c r="BR10" i="67"/>
  <c r="BW114" i="1"/>
  <c r="BW183" i="67" s="1"/>
  <c r="BN453" i="67"/>
  <c r="BZ107" i="5"/>
  <c r="EB798" i="67"/>
  <c r="CB107" i="5"/>
  <c r="CB820" i="67" s="1"/>
  <c r="BX394" i="5"/>
  <c r="BX688" i="67"/>
  <c r="CB395" i="5"/>
  <c r="CB394" i="5"/>
  <c r="BX395" i="5"/>
  <c r="EA245" i="5"/>
  <c r="BZ239" i="5"/>
  <c r="CD239" i="5" s="1"/>
  <c r="AY716" i="67"/>
  <c r="CB205" i="5"/>
  <c r="BJ562" i="67"/>
  <c r="BJ15" i="5"/>
  <c r="BJ11" i="1" s="1"/>
  <c r="BP166" i="5"/>
  <c r="BP405" i="67" s="1"/>
  <c r="BP527" i="67"/>
  <c r="BD274" i="67"/>
  <c r="BH602" i="67"/>
  <c r="BH28" i="5"/>
  <c r="BH287" i="67" s="1"/>
  <c r="BD602" i="67"/>
  <c r="BJ272" i="67"/>
  <c r="BG562" i="67"/>
  <c r="BG15" i="5"/>
  <c r="BG11" i="1" s="1"/>
  <c r="BG563" i="67"/>
  <c r="BT601" i="67"/>
  <c r="BP622" i="67"/>
  <c r="BP272" i="67"/>
  <c r="BP329" i="67"/>
  <c r="BT26" i="5"/>
  <c r="BT286" i="67" s="1"/>
  <c r="BS166" i="5"/>
  <c r="BS405" i="67" s="1"/>
  <c r="BO405" i="67"/>
  <c r="BQ527" i="67"/>
  <c r="BQ166" i="5"/>
  <c r="BQ405" i="67" s="1"/>
  <c r="CA781" i="67"/>
  <c r="CA108" i="5"/>
  <c r="CB330" i="5"/>
  <c r="BX332" i="5"/>
  <c r="CB331" i="5"/>
  <c r="BX657" i="67"/>
  <c r="AW14" i="1"/>
  <c r="AW105" i="1"/>
  <c r="AW175" i="67" s="1"/>
  <c r="AW8" i="67"/>
  <c r="CF239" i="5"/>
  <c r="CF247" i="5" s="1"/>
  <c r="DZ434" i="5"/>
  <c r="DZ716" i="67" s="1"/>
  <c r="EB97" i="5"/>
  <c r="EB99" i="5" s="1"/>
  <c r="EB812" i="67" s="1"/>
  <c r="BV619" i="67"/>
  <c r="EB68" i="5"/>
  <c r="EB800" i="67" s="1"/>
  <c r="CB249" i="5"/>
  <c r="BV593" i="67"/>
  <c r="BV594" i="67"/>
  <c r="CC605" i="67"/>
  <c r="CC626" i="67"/>
  <c r="BX337" i="67"/>
  <c r="DY434" i="5"/>
  <c r="DY716" i="67" s="1"/>
  <c r="BV577" i="67"/>
  <c r="EC798" i="67"/>
  <c r="BV596" i="67"/>
  <c r="BX677" i="67"/>
  <c r="CB373" i="5"/>
  <c r="BX373" i="5"/>
  <c r="CB372" i="5"/>
  <c r="BX372" i="5"/>
  <c r="AY14" i="1"/>
  <c r="AY102" i="1"/>
  <c r="AY172" i="67" s="1"/>
  <c r="AY105" i="1"/>
  <c r="AY175" i="67" s="1"/>
  <c r="AY184" i="1"/>
  <c r="AY251" i="67" s="1"/>
  <c r="AY8" i="67"/>
  <c r="BX272" i="67"/>
  <c r="BX601" i="67"/>
  <c r="CB26" i="5"/>
  <c r="BX26" i="5"/>
  <c r="BX286" i="67" s="1"/>
  <c r="BH114" i="1"/>
  <c r="BH183" i="67" s="1"/>
  <c r="EA675" i="67"/>
  <c r="EA368" i="5"/>
  <c r="EA384" i="5" s="1"/>
  <c r="CC687" i="67"/>
  <c r="EB388" i="5"/>
  <c r="EB687" i="67" s="1"/>
  <c r="EB262" i="5"/>
  <c r="EB440" i="67"/>
  <c r="CC325" i="67"/>
  <c r="CC317" i="67"/>
  <c r="CE232" i="5"/>
  <c r="DZ480" i="5"/>
  <c r="DZ758" i="67"/>
  <c r="EA805" i="67"/>
  <c r="DT368" i="5"/>
  <c r="DT677" i="67" s="1"/>
  <c r="DT675" i="67"/>
  <c r="BM646" i="67"/>
  <c r="BQ310" i="5"/>
  <c r="BQ311" i="5"/>
  <c r="BN312" i="5"/>
  <c r="BN313" i="5"/>
  <c r="BA272" i="67"/>
  <c r="BA622" i="67"/>
  <c r="ED164" i="1"/>
  <c r="ED760" i="67"/>
  <c r="EI196" i="1"/>
  <c r="EI263" i="67" s="1"/>
  <c r="EI231" i="67"/>
  <c r="ED129" i="5"/>
  <c r="ED903" i="67" s="1"/>
  <c r="EC130" i="5"/>
  <c r="EC904" i="67" s="1"/>
  <c r="EC840" i="67"/>
  <c r="DZ845" i="67"/>
  <c r="DZ141" i="5"/>
  <c r="EA138" i="5"/>
  <c r="EA912" i="67" s="1"/>
  <c r="DV749" i="67"/>
  <c r="DV468" i="5"/>
  <c r="DV750" i="67" s="1"/>
  <c r="DU60" i="1"/>
  <c r="DU130" i="67" s="1"/>
  <c r="DU48" i="1"/>
  <c r="DU118" i="67" s="1"/>
  <c r="DU707" i="67"/>
  <c r="DU40" i="1"/>
  <c r="DU109" i="67" s="1"/>
  <c r="BW585" i="5"/>
  <c r="BW555" i="5"/>
  <c r="BW557" i="5" s="1"/>
  <c r="EA557" i="5" s="1"/>
  <c r="BW540" i="5"/>
  <c r="EB841" i="67"/>
  <c r="EB132" i="5"/>
  <c r="EB906" i="67" s="1"/>
  <c r="BY540" i="5"/>
  <c r="BY585" i="5"/>
  <c r="BY398" i="67" s="1"/>
  <c r="DX645" i="67"/>
  <c r="DZ430" i="5"/>
  <c r="DZ48" i="1"/>
  <c r="DZ118" i="67" s="1"/>
  <c r="DZ707" i="67"/>
  <c r="DZ40" i="1"/>
  <c r="DZ109" i="67" s="1"/>
  <c r="DZ429" i="5"/>
  <c r="DZ60" i="1"/>
  <c r="DY395" i="5"/>
  <c r="DY688" i="67"/>
  <c r="DY394" i="5"/>
  <c r="EE692" i="67"/>
  <c r="EF401" i="5"/>
  <c r="DY137" i="5"/>
  <c r="DY911" i="67" s="1"/>
  <c r="DY780" i="67"/>
  <c r="DY125" i="5"/>
  <c r="DZ93" i="5"/>
  <c r="DZ806" i="67" s="1"/>
  <c r="DY804" i="67"/>
  <c r="EA534" i="5"/>
  <c r="CG103" i="5"/>
  <c r="CG59" i="5"/>
  <c r="CG933" i="67" s="1"/>
  <c r="CG56" i="5"/>
  <c r="CG930" i="67" s="1"/>
  <c r="CG58" i="5"/>
  <c r="CG932" i="67" s="1"/>
  <c r="CD12" i="5"/>
  <c r="CD233" i="5"/>
  <c r="CD422" i="67" s="1"/>
  <c r="CD419" i="67"/>
  <c r="CE325" i="67"/>
  <c r="CE317" i="67"/>
  <c r="DX609" i="67"/>
  <c r="DX502" i="67"/>
  <c r="DY609" i="67"/>
  <c r="CD75" i="5"/>
  <c r="CD74" i="5"/>
  <c r="CD85" i="5"/>
  <c r="CE100" i="5"/>
  <c r="CE813" i="67" s="1"/>
  <c r="CE99" i="5"/>
  <c r="CE812" i="67" s="1"/>
  <c r="CE98" i="5"/>
  <c r="CE811" i="67" s="1"/>
  <c r="CE101" i="5"/>
  <c r="CE814" i="67" s="1"/>
  <c r="CF101" i="5"/>
  <c r="CF814" i="67" s="1"/>
  <c r="CF100" i="5"/>
  <c r="CF813" i="67" s="1"/>
  <c r="CE810" i="67"/>
  <c r="CD100" i="5"/>
  <c r="CD813" i="67" s="1"/>
  <c r="EE760" i="67"/>
  <c r="EE164" i="1"/>
  <c r="CG232" i="5"/>
  <c r="CG674" i="5" s="1"/>
  <c r="CG682" i="5" s="1"/>
  <c r="CG70" i="5"/>
  <c r="CG802" i="67" s="1"/>
  <c r="CG68" i="5"/>
  <c r="CG800" i="67" s="1"/>
  <c r="CG69" i="5"/>
  <c r="CG801" i="67" s="1"/>
  <c r="CG798" i="67"/>
  <c r="CG97" i="5"/>
  <c r="CD317" i="67"/>
  <c r="BF464" i="67"/>
  <c r="BQ272" i="67"/>
  <c r="BQ622" i="67"/>
  <c r="BQ329" i="67"/>
  <c r="BR622" i="67"/>
  <c r="BU601" i="67"/>
  <c r="BU26" i="5"/>
  <c r="BU286" i="67" s="1"/>
  <c r="BI114" i="1"/>
  <c r="BI183" i="67" s="1"/>
  <c r="BI182" i="67"/>
  <c r="BQ563" i="67"/>
  <c r="BQ562" i="67"/>
  <c r="BQ624" i="67"/>
  <c r="BY332" i="5"/>
  <c r="BY331" i="5"/>
  <c r="BY657" i="67"/>
  <c r="BY333" i="5"/>
  <c r="BY330" i="5"/>
  <c r="BZ332" i="5"/>
  <c r="BZ333" i="5"/>
  <c r="EA13" i="67"/>
  <c r="EP17" i="1"/>
  <c r="EO13" i="67" s="1"/>
  <c r="EP13" i="1"/>
  <c r="EO9" i="67" s="1"/>
  <c r="EA9" i="67"/>
  <c r="EA131" i="1"/>
  <c r="EA198" i="67" s="1"/>
  <c r="BF114" i="1"/>
  <c r="BF183" i="67" s="1"/>
  <c r="DX755" i="67"/>
  <c r="BC114" i="1"/>
  <c r="BC183" i="67" s="1"/>
  <c r="BZ374" i="5"/>
  <c r="CC645" i="67"/>
  <c r="EB303" i="5"/>
  <c r="EB645" i="67" s="1"/>
  <c r="BT182" i="67"/>
  <c r="BT114" i="1"/>
  <c r="BT183" i="67" s="1"/>
  <c r="BY373" i="5"/>
  <c r="BY375" i="5"/>
  <c r="BY372" i="5"/>
  <c r="BY374" i="5"/>
  <c r="BY677" i="67"/>
  <c r="BX782" i="67"/>
  <c r="BX104" i="5"/>
  <c r="BX108" i="5" s="1"/>
  <c r="BX816" i="67"/>
  <c r="BX301" i="67"/>
  <c r="BR283" i="67"/>
  <c r="BR711" i="67"/>
  <c r="BR713" i="67"/>
  <c r="BR712" i="67"/>
  <c r="BR710" i="67"/>
  <c r="CC109" i="67"/>
  <c r="CC48" i="1"/>
  <c r="CC118" i="67" s="1"/>
  <c r="CC707" i="67"/>
  <c r="EB139" i="1"/>
  <c r="EA14" i="67"/>
  <c r="EP18" i="1"/>
  <c r="EO14" i="67" s="1"/>
  <c r="BX347" i="67"/>
  <c r="BX353" i="67"/>
  <c r="BX398" i="67"/>
  <c r="BV104" i="5"/>
  <c r="BW108" i="5" s="1"/>
  <c r="BV816" i="67"/>
  <c r="BV782" i="67"/>
  <c r="BT716" i="67"/>
  <c r="BT435" i="5"/>
  <c r="BT717" i="67" s="1"/>
  <c r="BQ477" i="67"/>
  <c r="BQ478" i="67"/>
  <c r="BR308" i="67"/>
  <c r="BN302" i="67"/>
  <c r="EA317" i="67"/>
  <c r="EA325" i="67"/>
  <c r="CB242" i="5"/>
  <c r="CB240" i="5"/>
  <c r="CB244" i="5"/>
  <c r="CB245" i="5" s="1"/>
  <c r="BN454" i="67"/>
  <c r="BN445" i="67"/>
  <c r="BN315" i="67"/>
  <c r="BN182" i="67"/>
  <c r="BN114" i="1"/>
  <c r="BN183" i="67" s="1"/>
  <c r="EB703" i="67"/>
  <c r="BP406" i="67"/>
  <c r="BO406" i="67"/>
  <c r="CA396" i="5"/>
  <c r="BZ394" i="5"/>
  <c r="BZ397" i="5"/>
  <c r="BZ688" i="67"/>
  <c r="BZ395" i="5"/>
  <c r="BZ396" i="5"/>
  <c r="DY431" i="67"/>
  <c r="BV657" i="67"/>
  <c r="BV333" i="5"/>
  <c r="BV332" i="5"/>
  <c r="BW332" i="5"/>
  <c r="BZ331" i="5"/>
  <c r="BV330" i="5"/>
  <c r="BV331" i="5"/>
  <c r="BZ330" i="5"/>
  <c r="BW677" i="67"/>
  <c r="BW372" i="5"/>
  <c r="BW373" i="5"/>
  <c r="CA372" i="5"/>
  <c r="BX375" i="5"/>
  <c r="BX374" i="5"/>
  <c r="CA373" i="5"/>
  <c r="EA707" i="67"/>
  <c r="EA40" i="1"/>
  <c r="EA109" i="67" s="1"/>
  <c r="EA430" i="5"/>
  <c r="EA48" i="1"/>
  <c r="EA118" i="67" s="1"/>
  <c r="EA60" i="1"/>
  <c r="EA130" i="67" s="1"/>
  <c r="EA429" i="5"/>
  <c r="BX530" i="67"/>
  <c r="EB52" i="1"/>
  <c r="EB122" i="67" s="1"/>
  <c r="EB742" i="67"/>
  <c r="BB537" i="67"/>
  <c r="BB554" i="67"/>
  <c r="BB15" i="5"/>
  <c r="BB11" i="1" s="1"/>
  <c r="BB637" i="67"/>
  <c r="BB616" i="67"/>
  <c r="BF616" i="67"/>
  <c r="DX174" i="67"/>
  <c r="DX108" i="1"/>
  <c r="DX113" i="1"/>
  <c r="DX107" i="1"/>
  <c r="DX177" i="67" s="1"/>
  <c r="BZ716" i="67"/>
  <c r="AY272" i="67"/>
  <c r="AY622" i="67"/>
  <c r="AZ622" i="67"/>
  <c r="BT603" i="67"/>
  <c r="BP273" i="67"/>
  <c r="BS716" i="67"/>
  <c r="BS435" i="5"/>
  <c r="AX716" i="67"/>
  <c r="AX435" i="5"/>
  <c r="BF26" i="5"/>
  <c r="BF286" i="67" s="1"/>
  <c r="BJ26" i="5"/>
  <c r="BJ286" i="67" s="1"/>
  <c r="BF601" i="67"/>
  <c r="BJ601" i="67"/>
  <c r="BG622" i="67"/>
  <c r="BF272" i="67"/>
  <c r="DX190" i="67"/>
  <c r="DX124" i="1"/>
  <c r="DX191" i="67" s="1"/>
  <c r="BJ563" i="67"/>
  <c r="BF15" i="5"/>
  <c r="BF11" i="1" s="1"/>
  <c r="BF562" i="67"/>
  <c r="BF563" i="67"/>
  <c r="EA190" i="67"/>
  <c r="EA124" i="1"/>
  <c r="EA191" i="67" s="1"/>
  <c r="BZ182" i="67"/>
  <c r="BZ114" i="1"/>
  <c r="BZ183" i="67" s="1"/>
  <c r="DQ19" i="67"/>
  <c r="DQ25" i="1"/>
  <c r="DQ449" i="5"/>
  <c r="DQ57" i="1"/>
  <c r="DQ127" i="67" s="1"/>
  <c r="BB622" i="67"/>
  <c r="BB601" i="67"/>
  <c r="BB272" i="67"/>
  <c r="BX527" i="67"/>
  <c r="BZ527" i="67"/>
  <c r="BZ532" i="67"/>
  <c r="BU609" i="67"/>
  <c r="BU502" i="67"/>
  <c r="BZ530" i="67"/>
  <c r="CB528" i="67"/>
  <c r="CB531" i="67"/>
  <c r="CB529" i="67"/>
  <c r="DW97" i="1"/>
  <c r="DW167" i="67" s="1"/>
  <c r="DW145" i="67"/>
  <c r="DV165" i="67"/>
  <c r="DV96" i="1"/>
  <c r="AU97" i="1"/>
  <c r="AU167" i="67" s="1"/>
  <c r="AU166" i="67"/>
  <c r="BX191" i="1"/>
  <c r="BW258" i="67"/>
  <c r="EC258" i="67"/>
  <c r="ED191" i="1"/>
  <c r="BW594" i="67"/>
  <c r="BW593" i="67"/>
  <c r="BW596" i="67"/>
  <c r="BX633" i="67"/>
  <c r="BX506" i="67"/>
  <c r="BX612" i="67"/>
  <c r="CA574" i="67"/>
  <c r="CA618" i="67"/>
  <c r="CA639" i="67"/>
  <c r="BW575" i="67"/>
  <c r="CA594" i="67"/>
  <c r="CA629" i="67"/>
  <c r="CA608" i="67"/>
  <c r="BY501" i="67"/>
  <c r="BY608" i="67"/>
  <c r="BZ629" i="67"/>
  <c r="CB610" i="67"/>
  <c r="CB503" i="67"/>
  <c r="BV537" i="67"/>
  <c r="BV616" i="67"/>
  <c r="CC574" i="67"/>
  <c r="CC618" i="67"/>
  <c r="BT505" i="67"/>
  <c r="BZ558" i="67"/>
  <c r="BZ559" i="67"/>
  <c r="BZ536" i="67"/>
  <c r="BZ615" i="67"/>
  <c r="BZ556" i="67"/>
  <c r="BZ557" i="67"/>
  <c r="BZ554" i="67"/>
  <c r="BT609" i="67"/>
  <c r="BT502" i="67"/>
  <c r="BT630" i="67"/>
  <c r="CC612" i="67"/>
  <c r="CC506" i="67"/>
  <c r="BV637" i="67"/>
  <c r="CA614" i="67"/>
  <c r="CA635" i="67"/>
  <c r="CA535" i="67"/>
  <c r="CB618" i="67"/>
  <c r="CC639" i="67"/>
  <c r="CB574" i="67"/>
  <c r="CB639" i="67"/>
  <c r="EC706" i="67"/>
  <c r="DZ810" i="67"/>
  <c r="DZ99" i="5"/>
  <c r="DZ812" i="67" s="1"/>
  <c r="EB232" i="5"/>
  <c r="CC12" i="5"/>
  <c r="CC419" i="67"/>
  <c r="CC422" i="67"/>
  <c r="CC810" i="67"/>
  <c r="CC99" i="5"/>
  <c r="CC812" i="67" s="1"/>
  <c r="CC98" i="5"/>
  <c r="CC811" i="67" s="1"/>
  <c r="CC101" i="5"/>
  <c r="CC814" i="67" s="1"/>
  <c r="CC100" i="5"/>
  <c r="CC813" i="67" s="1"/>
  <c r="BY622" i="67"/>
  <c r="BY601" i="67"/>
  <c r="BY272" i="67"/>
  <c r="BY26" i="5"/>
  <c r="BY286" i="67" s="1"/>
  <c r="BZ622" i="67"/>
  <c r="CB781" i="67"/>
  <c r="CB817" i="67"/>
  <c r="BY337" i="67"/>
  <c r="BX318" i="67"/>
  <c r="DZ146" i="1"/>
  <c r="DZ216" i="67"/>
  <c r="EA236" i="5"/>
  <c r="EA237" i="5"/>
  <c r="EA420" i="67" s="1"/>
  <c r="CA528" i="67"/>
  <c r="CA527" i="67"/>
  <c r="DU205" i="67"/>
  <c r="DU104" i="1"/>
  <c r="DU43" i="1"/>
  <c r="DU112" i="67" s="1"/>
  <c r="DU145" i="1"/>
  <c r="BY224" i="67"/>
  <c r="BY59" i="1"/>
  <c r="BY129" i="67" s="1"/>
  <c r="BY112" i="1"/>
  <c r="BY178" i="1"/>
  <c r="BY245" i="67" s="1"/>
  <c r="EA157" i="1"/>
  <c r="BU204" i="67"/>
  <c r="BU145" i="1"/>
  <c r="BW537" i="67"/>
  <c r="BW637" i="67"/>
  <c r="BW616" i="67"/>
  <c r="CA532" i="67"/>
  <c r="CA531" i="67"/>
  <c r="DX204" i="67"/>
  <c r="BU182" i="67"/>
  <c r="BU114" i="1"/>
  <c r="BU183" i="67" s="1"/>
  <c r="BO97" i="1"/>
  <c r="BO167" i="67" s="1"/>
  <c r="BO166" i="67"/>
  <c r="DW189" i="1"/>
  <c r="DW256" i="67" s="1"/>
  <c r="BY222" i="67"/>
  <c r="EA155" i="1"/>
  <c r="DW143" i="1"/>
  <c r="DW210" i="67" s="1"/>
  <c r="BV170" i="1"/>
  <c r="BV219" i="67"/>
  <c r="BV177" i="1"/>
  <c r="BA43" i="1"/>
  <c r="BA205" i="67"/>
  <c r="BA104" i="1"/>
  <c r="BA145" i="1"/>
  <c r="BR166" i="67"/>
  <c r="BR97" i="1"/>
  <c r="BR167" i="67" s="1"/>
  <c r="BU122" i="1"/>
  <c r="BU225" i="67"/>
  <c r="BA217" i="67"/>
  <c r="BA146" i="1"/>
  <c r="AY97" i="1"/>
  <c r="AY167" i="67" s="1"/>
  <c r="AY166" i="67"/>
  <c r="DZ168" i="1"/>
  <c r="DZ235" i="67" s="1"/>
  <c r="DZ231" i="67"/>
  <c r="DZ196" i="1"/>
  <c r="DZ263" i="67" s="1"/>
  <c r="DT105" i="1"/>
  <c r="DT175" i="67" s="1"/>
  <c r="EC780" i="67"/>
  <c r="EC137" i="5"/>
  <c r="EC911" i="67" s="1"/>
  <c r="EC806" i="67"/>
  <c r="EC804" i="67"/>
  <c r="AW109" i="67"/>
  <c r="DW180" i="67"/>
  <c r="BN439" i="67"/>
  <c r="BX181" i="67"/>
  <c r="BY318" i="67"/>
  <c r="DW508" i="67"/>
  <c r="BH527" i="67"/>
  <c r="BP228" i="67"/>
  <c r="BP170" i="1"/>
  <c r="BQ178" i="1"/>
  <c r="BQ224" i="67"/>
  <c r="BQ59" i="1"/>
  <c r="BQ112" i="1"/>
  <c r="BQ161" i="1"/>
  <c r="DV675" i="67"/>
  <c r="DV368" i="5"/>
  <c r="DS212" i="67"/>
  <c r="DS152" i="1"/>
  <c r="DU160" i="1"/>
  <c r="BE190" i="67"/>
  <c r="BE124" i="1"/>
  <c r="BE191" i="67" s="1"/>
  <c r="BN478" i="67"/>
  <c r="BN477" i="67"/>
  <c r="BD181" i="67"/>
  <c r="BD114" i="1"/>
  <c r="BD183" i="67" s="1"/>
  <c r="EE92" i="1"/>
  <c r="ED162" i="67"/>
  <c r="BN6" i="5"/>
  <c r="DX508" i="67"/>
  <c r="BK272" i="67"/>
  <c r="BK601" i="67"/>
  <c r="BO601" i="67"/>
  <c r="BK26" i="5"/>
  <c r="BK286" i="67" s="1"/>
  <c r="BO26" i="5"/>
  <c r="BO286" i="67" s="1"/>
  <c r="BK622" i="67"/>
  <c r="BU223" i="67"/>
  <c r="BU161" i="1"/>
  <c r="BU228" i="67" s="1"/>
  <c r="DZ156" i="1"/>
  <c r="BM211" i="67"/>
  <c r="DX144" i="1"/>
  <c r="DX211" i="67" s="1"/>
  <c r="DW267" i="67"/>
  <c r="DX6" i="1"/>
  <c r="BT597" i="67"/>
  <c r="BT598" i="67"/>
  <c r="BT658" i="67"/>
  <c r="BG219" i="67"/>
  <c r="BG177" i="1"/>
  <c r="BG170" i="1"/>
  <c r="BU211" i="67"/>
  <c r="DZ144" i="1"/>
  <c r="DZ211" i="67" s="1"/>
  <c r="BG716" i="67"/>
  <c r="DW434" i="5"/>
  <c r="DS39" i="1"/>
  <c r="DS16" i="67"/>
  <c r="DS23" i="1"/>
  <c r="BW342" i="67"/>
  <c r="BN165" i="67"/>
  <c r="BN96" i="1"/>
  <c r="AV647" i="67"/>
  <c r="AV437" i="5"/>
  <c r="DV6" i="5"/>
  <c r="BW152" i="1"/>
  <c r="BW213" i="67"/>
  <c r="BW58" i="1"/>
  <c r="BW128" i="67" s="1"/>
  <c r="BG165" i="67"/>
  <c r="BG96" i="1"/>
  <c r="BV318" i="67"/>
  <c r="BT376" i="67"/>
  <c r="BU375" i="67"/>
  <c r="BU374" i="67"/>
  <c r="BE145" i="1"/>
  <c r="BE204" i="67"/>
  <c r="BF244" i="67"/>
  <c r="BF179" i="1"/>
  <c r="CC28" i="67"/>
  <c r="CC755" i="67"/>
  <c r="EB473" i="5"/>
  <c r="CC474" i="5"/>
  <c r="CC756" i="67" s="1"/>
  <c r="EB31" i="1"/>
  <c r="EB752" i="67"/>
  <c r="EB194" i="1"/>
  <c r="EB261" i="67" s="1"/>
  <c r="EC749" i="67"/>
  <c r="EB468" i="5"/>
  <c r="EB750" i="67" s="1"/>
  <c r="EB471" i="5"/>
  <c r="EB753" i="67" s="1"/>
  <c r="BD166" i="67"/>
  <c r="BD97" i="1"/>
  <c r="BD167" i="67" s="1"/>
  <c r="BM227" i="67"/>
  <c r="BM161" i="1"/>
  <c r="BM228" i="67" s="1"/>
  <c r="BZ755" i="67"/>
  <c r="BZ474" i="5"/>
  <c r="BZ756" i="67" s="1"/>
  <c r="DW688" i="67"/>
  <c r="CA212" i="67"/>
  <c r="CA152" i="1"/>
  <c r="BI204" i="67"/>
  <c r="BI145" i="1"/>
  <c r="DW137" i="1"/>
  <c r="EC18" i="1"/>
  <c r="EC696" i="67"/>
  <c r="EC49" i="1"/>
  <c r="EC119" i="67" s="1"/>
  <c r="ED405" i="5"/>
  <c r="DX128" i="67"/>
  <c r="AU435" i="5"/>
  <c r="AU717" i="67" s="1"/>
  <c r="AU716" i="67"/>
  <c r="AX244" i="67"/>
  <c r="AX179" i="1"/>
  <c r="BB166" i="67"/>
  <c r="BB97" i="1"/>
  <c r="BB167" i="67" s="1"/>
  <c r="CA313" i="67"/>
  <c r="CA321" i="67"/>
  <c r="DV190" i="67"/>
  <c r="DV124" i="1"/>
  <c r="DV191" i="67" s="1"/>
  <c r="BS157" i="67"/>
  <c r="BS96" i="1"/>
  <c r="AZ58" i="1"/>
  <c r="AZ128" i="67" s="1"/>
  <c r="AZ213" i="67"/>
  <c r="AY601" i="67"/>
  <c r="AU622" i="67"/>
  <c r="AU272" i="67"/>
  <c r="BZ219" i="67"/>
  <c r="BZ170" i="1"/>
  <c r="BZ177" i="1"/>
  <c r="DU180" i="67"/>
  <c r="BU216" i="67"/>
  <c r="BU146" i="1"/>
  <c r="DW232" i="67"/>
  <c r="BP245" i="67"/>
  <c r="BP181" i="67"/>
  <c r="BP114" i="1"/>
  <c r="BP183" i="67" s="1"/>
  <c r="BE677" i="67"/>
  <c r="BN375" i="5"/>
  <c r="BQ373" i="5"/>
  <c r="BM677" i="67"/>
  <c r="BQ372" i="5"/>
  <c r="BN374" i="5"/>
  <c r="BE59" i="1"/>
  <c r="BE129" i="67" s="1"/>
  <c r="BE161" i="1"/>
  <c r="BE228" i="67" s="1"/>
  <c r="BE112" i="1"/>
  <c r="BE178" i="1"/>
  <c r="BE245" i="67" s="1"/>
  <c r="BE224" i="67"/>
  <c r="BW781" i="67"/>
  <c r="BW817" i="67"/>
  <c r="CA106" i="5"/>
  <c r="CA819" i="67" s="1"/>
  <c r="CA105" i="5"/>
  <c r="CC536" i="67"/>
  <c r="CC636" i="67"/>
  <c r="CC615" i="67"/>
  <c r="DZ386" i="67"/>
  <c r="DZ388" i="67"/>
  <c r="ED434" i="67"/>
  <c r="BX227" i="67"/>
  <c r="BY160" i="1"/>
  <c r="BY227" i="67" s="1"/>
  <c r="BT593" i="67"/>
  <c r="BT594" i="67"/>
  <c r="DO8" i="1"/>
  <c r="DN4" i="67"/>
  <c r="BU96" i="1"/>
  <c r="BV346" i="67"/>
  <c r="BV366" i="67"/>
  <c r="BV365" i="67"/>
  <c r="BF165" i="67"/>
  <c r="BF96" i="1"/>
  <c r="DT107" i="1"/>
  <c r="DT177" i="67" s="1"/>
  <c r="DT434" i="5"/>
  <c r="DT174" i="67"/>
  <c r="BP530" i="67"/>
  <c r="BH189" i="67"/>
  <c r="BH124" i="1"/>
  <c r="BH191" i="67" s="1"/>
  <c r="EF683" i="67"/>
  <c r="BI233" i="67"/>
  <c r="BI196" i="1"/>
  <c r="BI263" i="67" s="1"/>
  <c r="BI168" i="1"/>
  <c r="BI235" i="67" s="1"/>
  <c r="DW166" i="1"/>
  <c r="BF237" i="67"/>
  <c r="DY755" i="67"/>
  <c r="DY474" i="5"/>
  <c r="DY756" i="67" s="1"/>
  <c r="DZ474" i="5"/>
  <c r="DZ756" i="67" s="1"/>
  <c r="BC508" i="67"/>
  <c r="DR16" i="67"/>
  <c r="DR23" i="1"/>
  <c r="DR39" i="1"/>
  <c r="DT657" i="67"/>
  <c r="DT327" i="5"/>
  <c r="DT658" i="67" s="1"/>
  <c r="DX227" i="67"/>
  <c r="Q15" i="32"/>
  <c r="DX161" i="1"/>
  <c r="DX228" i="67" s="1"/>
  <c r="AU647" i="67"/>
  <c r="BK177" i="1"/>
  <c r="BK219" i="67"/>
  <c r="BK170" i="1"/>
  <c r="BK716" i="67"/>
  <c r="DT646" i="67"/>
  <c r="DT307" i="5"/>
  <c r="EB14" i="67"/>
  <c r="EQ18" i="1"/>
  <c r="EP14" i="67" s="1"/>
  <c r="CA716" i="67"/>
  <c r="CB130" i="67"/>
  <c r="CB206" i="67"/>
  <c r="AX173" i="1"/>
  <c r="AX237" i="67"/>
  <c r="AY237" i="67"/>
  <c r="BN508" i="67"/>
  <c r="CA309" i="67"/>
  <c r="CA303" i="67"/>
  <c r="CA304" i="67"/>
  <c r="BX501" i="67"/>
  <c r="BY629" i="67"/>
  <c r="BX608" i="67"/>
  <c r="BX629" i="67"/>
  <c r="CA536" i="67"/>
  <c r="CA615" i="67"/>
  <c r="CA636" i="67"/>
  <c r="BT189" i="67"/>
  <c r="BT124" i="1"/>
  <c r="BT191" i="67" s="1"/>
  <c r="BP165" i="67"/>
  <c r="BP96" i="1"/>
  <c r="DU222" i="67"/>
  <c r="BI58" i="1"/>
  <c r="BI128" i="67" s="1"/>
  <c r="BI213" i="67"/>
  <c r="BQ256" i="67"/>
  <c r="DY189" i="1"/>
  <c r="DY256" i="67" s="1"/>
  <c r="AZ174" i="67"/>
  <c r="AZ434" i="5"/>
  <c r="AZ107" i="1"/>
  <c r="AZ177" i="67" s="1"/>
  <c r="AZ105" i="1"/>
  <c r="AZ175" i="67" s="1"/>
  <c r="DW108" i="1"/>
  <c r="DW113" i="1"/>
  <c r="DW182" i="67" s="1"/>
  <c r="DW174" i="67"/>
  <c r="DW107" i="1"/>
  <c r="DW177" i="67" s="1"/>
  <c r="DZ225" i="67"/>
  <c r="S15" i="32"/>
  <c r="DZ122" i="1"/>
  <c r="DU217" i="67"/>
  <c r="DU146" i="1"/>
  <c r="DV213" i="67"/>
  <c r="DV58" i="1"/>
  <c r="O14" i="32"/>
  <c r="DT422" i="5"/>
  <c r="DT710" i="67" s="1"/>
  <c r="DT425" i="5"/>
  <c r="DT713" i="67" s="1"/>
  <c r="DT278" i="67"/>
  <c r="DT424" i="5"/>
  <c r="DT712" i="67" s="1"/>
  <c r="DT30" i="5"/>
  <c r="DT291" i="67" s="1"/>
  <c r="DT391" i="5"/>
  <c r="DT689" i="67" s="1"/>
  <c r="DT606" i="67"/>
  <c r="DT423" i="5"/>
  <c r="DT711" i="67" s="1"/>
  <c r="BN447" i="67"/>
  <c r="BO231" i="5"/>
  <c r="BO596" i="5" s="1"/>
  <c r="BN418" i="67"/>
  <c r="EB138" i="5"/>
  <c r="EB912" i="67" s="1"/>
  <c r="EB845" i="67"/>
  <c r="BX212" i="67"/>
  <c r="DW181" i="67"/>
  <c r="BU210" i="67"/>
  <c r="DZ143" i="1"/>
  <c r="DZ210" i="67" s="1"/>
  <c r="BT212" i="67"/>
  <c r="BT152" i="1"/>
  <c r="BH15" i="5"/>
  <c r="BH11" i="1" s="1"/>
  <c r="BH562" i="67"/>
  <c r="BH563" i="67"/>
  <c r="BT58" i="1"/>
  <c r="BT128" i="67" s="1"/>
  <c r="BT213" i="67"/>
  <c r="BS336" i="67"/>
  <c r="BS167" i="5"/>
  <c r="BS782" i="67"/>
  <c r="BS816" i="67"/>
  <c r="BS104" i="5"/>
  <c r="DY224" i="67"/>
  <c r="R15" i="32"/>
  <c r="DY112" i="1"/>
  <c r="DY59" i="1"/>
  <c r="DY178" i="1"/>
  <c r="DY245" i="67" s="1"/>
  <c r="CB636" i="67"/>
  <c r="CB615" i="67"/>
  <c r="CB536" i="67"/>
  <c r="BT370" i="67"/>
  <c r="BD273" i="67"/>
  <c r="BD603" i="67"/>
  <c r="BD624" i="67"/>
  <c r="BK530" i="67"/>
  <c r="BK527" i="67"/>
  <c r="BO530" i="67"/>
  <c r="DU30" i="5"/>
  <c r="DU291" i="67" s="1"/>
  <c r="BN237" i="67"/>
  <c r="EC315" i="67"/>
  <c r="EC431" i="67"/>
  <c r="EC275" i="67"/>
  <c r="EA160" i="1"/>
  <c r="EA227" i="67" s="1"/>
  <c r="BL212" i="67"/>
  <c r="BL152" i="1"/>
  <c r="BI255" i="67"/>
  <c r="DW188" i="1"/>
  <c r="DW255" i="67" s="1"/>
  <c r="EA157" i="67"/>
  <c r="BT575" i="67"/>
  <c r="EC760" i="67"/>
  <c r="EC665" i="67"/>
  <c r="EC344" i="5"/>
  <c r="ED341" i="5"/>
  <c r="BC716" i="67"/>
  <c r="EA249" i="5"/>
  <c r="EA248" i="5"/>
  <c r="BV755" i="67"/>
  <c r="BV474" i="5"/>
  <c r="BV756" i="67" s="1"/>
  <c r="BY388" i="67"/>
  <c r="BJ246" i="67"/>
  <c r="BJ180" i="1"/>
  <c r="BJ247" i="67" s="1"/>
  <c r="EB231" i="67"/>
  <c r="EB168" i="1"/>
  <c r="EB235" i="67" s="1"/>
  <c r="EB196" i="1"/>
  <c r="EB263" i="67" s="1"/>
  <c r="BX217" i="67"/>
  <c r="BX146" i="1"/>
  <c r="BX152" i="1" s="1"/>
  <c r="BY150" i="1"/>
  <c r="AZ8" i="67"/>
  <c r="AZ14" i="1"/>
  <c r="AZ102" i="1"/>
  <c r="AZ172" i="67" s="1"/>
  <c r="BL563" i="67"/>
  <c r="BH58" i="1"/>
  <c r="BH128" i="67" s="1"/>
  <c r="BH213" i="67"/>
  <c r="BD212" i="67"/>
  <c r="BD152" i="1"/>
  <c r="BA166" i="67"/>
  <c r="BA97" i="1"/>
  <c r="BA167" i="67" s="1"/>
  <c r="BU168" i="1"/>
  <c r="BU235" i="67" s="1"/>
  <c r="BU196" i="1"/>
  <c r="BU263" i="67" s="1"/>
  <c r="BU231" i="67"/>
  <c r="DZ180" i="67"/>
  <c r="BE646" i="67"/>
  <c r="CA114" i="1"/>
  <c r="CA183" i="67" s="1"/>
  <c r="CA182" i="67"/>
  <c r="DY161" i="1"/>
  <c r="DY228" i="67" s="1"/>
  <c r="CA338" i="67"/>
  <c r="DX172" i="1"/>
  <c r="DX239" i="67" s="1"/>
  <c r="CA529" i="67"/>
  <c r="CA530" i="67"/>
  <c r="CA554" i="67"/>
  <c r="CA555" i="67"/>
  <c r="DU234" i="67"/>
  <c r="DU196" i="1"/>
  <c r="DU263" i="67" s="1"/>
  <c r="BX113" i="1"/>
  <c r="BX182" i="67" s="1"/>
  <c r="BX108" i="1"/>
  <c r="BX177" i="67"/>
  <c r="BX434" i="5"/>
  <c r="BX174" i="67"/>
  <c r="CA610" i="67"/>
  <c r="CA503" i="67"/>
  <c r="CB631" i="67"/>
  <c r="CA631" i="67"/>
  <c r="AV166" i="67"/>
  <c r="AV97" i="1"/>
  <c r="AV167" i="67" s="1"/>
  <c r="BM212" i="67"/>
  <c r="BM152" i="1"/>
  <c r="BU716" i="67"/>
  <c r="BU435" i="5"/>
  <c r="AW647" i="67"/>
  <c r="AW437" i="5"/>
  <c r="AZ212" i="67"/>
  <c r="AZ152" i="1"/>
  <c r="CA559" i="67"/>
  <c r="CA558" i="67"/>
  <c r="BI465" i="67"/>
  <c r="I41" i="33"/>
  <c r="J17" i="33"/>
  <c r="BJ165" i="67"/>
  <c r="BJ96" i="1"/>
  <c r="BI688" i="67"/>
  <c r="AY678" i="67"/>
  <c r="AY437" i="5"/>
  <c r="EB805" i="67"/>
  <c r="BY205" i="67"/>
  <c r="BY43" i="1"/>
  <c r="BY112" i="67" s="1"/>
  <c r="BY145" i="1"/>
  <c r="EA138" i="1"/>
  <c r="DW129" i="67"/>
  <c r="EO59" i="1"/>
  <c r="EN129" i="67" s="1"/>
  <c r="BI166" i="67"/>
  <c r="BI97" i="1"/>
  <c r="BI167" i="67" s="1"/>
  <c r="DZ137" i="1"/>
  <c r="EE84" i="1"/>
  <c r="ED154" i="67"/>
  <c r="BH272" i="67"/>
  <c r="BH26" i="5"/>
  <c r="BH286" i="67" s="1"/>
  <c r="BH601" i="67"/>
  <c r="BH622" i="67"/>
  <c r="DX675" i="67"/>
  <c r="EA161" i="67"/>
  <c r="EA95" i="1"/>
  <c r="EA165" i="67" s="1"/>
  <c r="BO465" i="67"/>
  <c r="BO466" i="67"/>
  <c r="BE113" i="1"/>
  <c r="BE182" i="67" s="1"/>
  <c r="BE107" i="1"/>
  <c r="BE177" i="67" s="1"/>
  <c r="BE174" i="67"/>
  <c r="BE434" i="5"/>
  <c r="DV157" i="1"/>
  <c r="DV143" i="1"/>
  <c r="DV210" i="67" s="1"/>
  <c r="EA98" i="5"/>
  <c r="EA811" i="67" s="1"/>
  <c r="EA810" i="67"/>
  <c r="EA99" i="5"/>
  <c r="EA812" i="67" s="1"/>
  <c r="EJ319" i="5"/>
  <c r="EJ652" i="67" s="1"/>
  <c r="BK562" i="67"/>
  <c r="BO563" i="67"/>
  <c r="BK15" i="5"/>
  <c r="BK11" i="1" s="1"/>
  <c r="BK563" i="67"/>
  <c r="DU158" i="1"/>
  <c r="BN244" i="67"/>
  <c r="BN179" i="1"/>
  <c r="DT206" i="67"/>
  <c r="BA222" i="67"/>
  <c r="BA161" i="1"/>
  <c r="BA228" i="67" s="1"/>
  <c r="DZ161" i="67"/>
  <c r="DZ95" i="1"/>
  <c r="BT596" i="67"/>
  <c r="BT595" i="67"/>
  <c r="DU166" i="67"/>
  <c r="DU97" i="1"/>
  <c r="DU167" i="67" s="1"/>
  <c r="BG182" i="67"/>
  <c r="BG114" i="1"/>
  <c r="BG183" i="67" s="1"/>
  <c r="BV376" i="67"/>
  <c r="BX165" i="67"/>
  <c r="BX96" i="1"/>
  <c r="BO219" i="67"/>
  <c r="BO170" i="1"/>
  <c r="BO177" i="1"/>
  <c r="AV622" i="67"/>
  <c r="BX375" i="67"/>
  <c r="BX374" i="67"/>
  <c r="BY373" i="67"/>
  <c r="BL272" i="67"/>
  <c r="BL26" i="5"/>
  <c r="BL286" i="67" s="1"/>
  <c r="BL622" i="67"/>
  <c r="BP601" i="67"/>
  <c r="BL601" i="67"/>
  <c r="BP26" i="5"/>
  <c r="BP286" i="67" s="1"/>
  <c r="BI216" i="67"/>
  <c r="DW149" i="1"/>
  <c r="DV137" i="1"/>
  <c r="AZ647" i="67"/>
  <c r="BI122" i="1"/>
  <c r="BI225" i="67"/>
  <c r="BI161" i="1"/>
  <c r="BI228" i="67" s="1"/>
  <c r="DW158" i="1"/>
  <c r="DV645" i="67"/>
  <c r="DV306" i="5"/>
  <c r="AU14" i="1"/>
  <c r="AU102" i="1"/>
  <c r="AU172" i="67" s="1"/>
  <c r="AU8" i="67"/>
  <c r="EE681" i="67"/>
  <c r="EF379" i="5"/>
  <c r="BX477" i="5"/>
  <c r="BW761" i="67"/>
  <c r="DV232" i="67"/>
  <c r="DV168" i="1"/>
  <c r="DV235" i="67" s="1"/>
  <c r="DZ301" i="67"/>
  <c r="BK182" i="67"/>
  <c r="BK114" i="1"/>
  <c r="BK183" i="67" s="1"/>
  <c r="BH152" i="1"/>
  <c r="BH212" i="67"/>
  <c r="BM166" i="67"/>
  <c r="BM97" i="1"/>
  <c r="BM167" i="67" s="1"/>
  <c r="CA557" i="67"/>
  <c r="DY670" i="67"/>
  <c r="AV10" i="67"/>
  <c r="AV106" i="1"/>
  <c r="AV176" i="67" s="1"/>
  <c r="AV20" i="1"/>
  <c r="AV103" i="1"/>
  <c r="AV173" i="67" s="1"/>
  <c r="DV107" i="1"/>
  <c r="DV177" i="67" s="1"/>
  <c r="DV174" i="67"/>
  <c r="DV113" i="1"/>
  <c r="DV182" i="67" s="1"/>
  <c r="DX97" i="1" l="1"/>
  <c r="DX167" i="67" s="1"/>
  <c r="BT806" i="5"/>
  <c r="BP11" i="1"/>
  <c r="CH6" i="5"/>
  <c r="EH293" i="5"/>
  <c r="EH1021" i="67" s="1"/>
  <c r="EG90" i="1"/>
  <c r="EF160" i="67"/>
  <c r="BA16" i="67"/>
  <c r="DZ32" i="1"/>
  <c r="DZ28" i="67" s="1"/>
  <c r="EB27" i="67"/>
  <c r="EB118" i="67"/>
  <c r="AX449" i="5"/>
  <c r="AX731" i="67" s="1"/>
  <c r="AX39" i="1"/>
  <c r="AX108" i="67" s="1"/>
  <c r="DZ114" i="1"/>
  <c r="DZ183" i="67" s="1"/>
  <c r="CD781" i="67"/>
  <c r="R5" i="32"/>
  <c r="S7" i="32"/>
  <c r="R72" i="32"/>
  <c r="CA240" i="5"/>
  <c r="CA241" i="5" s="1"/>
  <c r="CB882" i="67"/>
  <c r="CB962" i="67"/>
  <c r="CE245" i="5"/>
  <c r="M16" i="32"/>
  <c r="DQ108" i="67"/>
  <c r="CE104" i="5"/>
  <c r="CE105" i="5" s="1"/>
  <c r="CE818" i="67" s="1"/>
  <c r="CE782" i="67"/>
  <c r="DY331" i="5"/>
  <c r="EB686" i="5"/>
  <c r="DY330" i="5"/>
  <c r="BH806" i="5"/>
  <c r="BH604" i="67" s="1"/>
  <c r="BH827" i="5"/>
  <c r="BH625" i="67" s="1"/>
  <c r="CC804" i="5"/>
  <c r="CC602" i="67" s="1"/>
  <c r="CC825" i="5"/>
  <c r="CC623" i="67" s="1"/>
  <c r="CE674" i="5"/>
  <c r="BY826" i="5"/>
  <c r="BY624" i="67" s="1"/>
  <c r="BY805" i="5"/>
  <c r="BY603" i="67" s="1"/>
  <c r="BW806" i="5"/>
  <c r="BW604" i="67" s="1"/>
  <c r="BP594" i="5"/>
  <c r="BP595" i="5" s="1"/>
  <c r="BQ603" i="5"/>
  <c r="BP602" i="5"/>
  <c r="BP600" i="5" s="1"/>
  <c r="BP692" i="5" s="1"/>
  <c r="BR666" i="5"/>
  <c r="BN657" i="5"/>
  <c r="EC677" i="5"/>
  <c r="EC685" i="5" s="1"/>
  <c r="EC325" i="67" s="1"/>
  <c r="EC671" i="5"/>
  <c r="BK806" i="5"/>
  <c r="BK827" i="5"/>
  <c r="BB806" i="5"/>
  <c r="BB827" i="5"/>
  <c r="BB625" i="67" s="1"/>
  <c r="BG827" i="5"/>
  <c r="BD806" i="5"/>
  <c r="BD604" i="67" s="1"/>
  <c r="BX826" i="5"/>
  <c r="BX624" i="67" s="1"/>
  <c r="BX805" i="5"/>
  <c r="BX603" i="67" s="1"/>
  <c r="EA656" i="5"/>
  <c r="EA303" i="67" s="1"/>
  <c r="EA664" i="5"/>
  <c r="EA307" i="67" s="1"/>
  <c r="BO597" i="5"/>
  <c r="BO693" i="5" s="1"/>
  <c r="BO697" i="5" s="1"/>
  <c r="EB656" i="5"/>
  <c r="EB664" i="5"/>
  <c r="BF806" i="5"/>
  <c r="BJ806" i="5"/>
  <c r="BU827" i="5"/>
  <c r="BU625" i="67" s="1"/>
  <c r="BO696" i="5"/>
  <c r="CB805" i="5"/>
  <c r="CB603" i="67" s="1"/>
  <c r="BT604" i="67"/>
  <c r="ED261" i="5"/>
  <c r="ED440" i="67" s="1"/>
  <c r="EC440" i="67"/>
  <c r="EH317" i="5"/>
  <c r="EI317" i="5" s="1"/>
  <c r="BW276" i="67"/>
  <c r="DX327" i="5"/>
  <c r="BU276" i="67"/>
  <c r="EA122" i="5"/>
  <c r="EA896" i="67" s="1"/>
  <c r="EC262" i="5"/>
  <c r="EC929" i="67"/>
  <c r="CB412" i="67"/>
  <c r="DZ14" i="5"/>
  <c r="DZ275" i="67" s="1"/>
  <c r="CF252" i="5"/>
  <c r="CF697" i="5" s="1"/>
  <c r="EB12" i="5"/>
  <c r="CE12" i="5"/>
  <c r="CE274" i="67" s="1"/>
  <c r="BO300" i="67"/>
  <c r="BR323" i="67"/>
  <c r="DX330" i="5"/>
  <c r="DX331" i="5"/>
  <c r="DX358" i="5"/>
  <c r="DX360" i="5" s="1"/>
  <c r="BU267" i="5"/>
  <c r="BX107" i="5"/>
  <c r="BX820" i="67" s="1"/>
  <c r="BF527" i="67"/>
  <c r="CE336" i="67"/>
  <c r="BU412" i="67"/>
  <c r="BU256" i="5"/>
  <c r="BU255" i="5"/>
  <c r="BX252" i="5"/>
  <c r="BX412" i="67" s="1"/>
  <c r="BY15" i="5"/>
  <c r="BY252" i="5"/>
  <c r="BY254" i="5" s="1"/>
  <c r="CE242" i="5"/>
  <c r="DX612" i="67"/>
  <c r="DX434" i="5"/>
  <c r="DX435" i="5" s="1"/>
  <c r="DW670" i="67"/>
  <c r="BN465" i="67"/>
  <c r="DW527" i="67"/>
  <c r="BP563" i="67"/>
  <c r="BL527" i="67"/>
  <c r="BO477" i="67"/>
  <c r="CD816" i="67"/>
  <c r="CB177" i="1"/>
  <c r="CB179" i="1" s="1"/>
  <c r="CB170" i="1"/>
  <c r="BQ212" i="67"/>
  <c r="BQ152" i="1"/>
  <c r="BQ166" i="67"/>
  <c r="BQ97" i="1"/>
  <c r="BQ167" i="67" s="1"/>
  <c r="DZ155" i="1"/>
  <c r="DZ222" i="67" s="1"/>
  <c r="CI8" i="1"/>
  <c r="CI4" i="67" s="1"/>
  <c r="CJ8" i="1"/>
  <c r="CJ4" i="67" s="1"/>
  <c r="CH8" i="1"/>
  <c r="CH4" i="67" s="1"/>
  <c r="CL7" i="1"/>
  <c r="CK8" i="1"/>
  <c r="CK4" i="67" s="1"/>
  <c r="CH3" i="67"/>
  <c r="DX231" i="67"/>
  <c r="DX196" i="1"/>
  <c r="DX263" i="67" s="1"/>
  <c r="DX168" i="1"/>
  <c r="DX235" i="67" s="1"/>
  <c r="BS177" i="1"/>
  <c r="BS219" i="67"/>
  <c r="BS170" i="1"/>
  <c r="BS237" i="67" s="1"/>
  <c r="DY165" i="67"/>
  <c r="DY96" i="1"/>
  <c r="BC244" i="67"/>
  <c r="BC179" i="1"/>
  <c r="DY210" i="67"/>
  <c r="DY145" i="1"/>
  <c r="BP219" i="67"/>
  <c r="BP177" i="1"/>
  <c r="BU207" i="67"/>
  <c r="DZ140" i="1"/>
  <c r="DZ207" i="67" s="1"/>
  <c r="CA13" i="5"/>
  <c r="BX29" i="5"/>
  <c r="BX288" i="67" s="1"/>
  <c r="BX273" i="67"/>
  <c r="BX15" i="5"/>
  <c r="CB29" i="5"/>
  <c r="CB288" i="67" s="1"/>
  <c r="BP624" i="67"/>
  <c r="BS29" i="5"/>
  <c r="BS288" i="67" s="1"/>
  <c r="BU29" i="5"/>
  <c r="BU288" i="67" s="1"/>
  <c r="BM465" i="67"/>
  <c r="BQ466" i="67"/>
  <c r="BY29" i="5"/>
  <c r="BY288" i="67" s="1"/>
  <c r="BY273" i="67"/>
  <c r="DZ361" i="5"/>
  <c r="AX25" i="1"/>
  <c r="AX28" i="1" s="1"/>
  <c r="AX24" i="67" s="1"/>
  <c r="BV508" i="67"/>
  <c r="BL15" i="5"/>
  <c r="BQ15" i="5"/>
  <c r="DZ360" i="5"/>
  <c r="BM622" i="67"/>
  <c r="AX57" i="1"/>
  <c r="AX127" i="67" s="1"/>
  <c r="BO15" i="5"/>
  <c r="BZ326" i="67"/>
  <c r="BQ601" i="67"/>
  <c r="BQ26" i="5"/>
  <c r="BQ286" i="67" s="1"/>
  <c r="AX16" i="67"/>
  <c r="AW272" i="67"/>
  <c r="AW622" i="67"/>
  <c r="AX622" i="67"/>
  <c r="BJ622" i="67"/>
  <c r="BE622" i="67"/>
  <c r="BE272" i="67"/>
  <c r="BE601" i="67"/>
  <c r="BI563" i="67"/>
  <c r="BE537" i="67"/>
  <c r="BI616" i="67"/>
  <c r="BF637" i="67"/>
  <c r="BE554" i="67"/>
  <c r="BE616" i="67"/>
  <c r="BE637" i="67"/>
  <c r="BF622" i="67"/>
  <c r="EA394" i="5"/>
  <c r="BR562" i="67"/>
  <c r="DT369" i="5"/>
  <c r="DT678" i="67" s="1"/>
  <c r="EA688" i="67"/>
  <c r="EA395" i="5"/>
  <c r="BM114" i="1"/>
  <c r="BM183" i="67" s="1"/>
  <c r="BM182" i="67"/>
  <c r="EG196" i="1"/>
  <c r="EG263" i="67" s="1"/>
  <c r="EG231" i="67"/>
  <c r="BW425" i="5"/>
  <c r="BW713" i="67" s="1"/>
  <c r="BW107" i="5"/>
  <c r="BW820" i="67" s="1"/>
  <c r="BW412" i="67"/>
  <c r="BW267" i="5"/>
  <c r="BY353" i="67"/>
  <c r="CA820" i="67"/>
  <c r="BZ820" i="67"/>
  <c r="BA39" i="1"/>
  <c r="BA42" i="1" s="1"/>
  <c r="BA45" i="1" s="1"/>
  <c r="BV278" i="67"/>
  <c r="EA331" i="5"/>
  <c r="BY818" i="67"/>
  <c r="EC341" i="67"/>
  <c r="BZ30" i="5"/>
  <c r="BZ291" i="67" s="1"/>
  <c r="BW318" i="67"/>
  <c r="BV627" i="67"/>
  <c r="EA816" i="67"/>
  <c r="EA104" i="5"/>
  <c r="EA134" i="5" s="1"/>
  <c r="EN60" i="1"/>
  <c r="EM130" i="67" s="1"/>
  <c r="BQ477" i="5"/>
  <c r="BP761" i="67"/>
  <c r="W270" i="67"/>
  <c r="W797" i="67"/>
  <c r="Y270" i="67"/>
  <c r="Y797" i="67"/>
  <c r="X270" i="67"/>
  <c r="X797" i="67"/>
  <c r="V270" i="67"/>
  <c r="V797" i="67"/>
  <c r="Z8" i="5"/>
  <c r="AC8" i="5"/>
  <c r="AA8" i="5"/>
  <c r="Z269" i="67"/>
  <c r="AD7" i="5"/>
  <c r="AB8" i="5"/>
  <c r="BI622" i="67"/>
  <c r="BT329" i="5"/>
  <c r="BW327" i="5"/>
  <c r="BW658" i="67" s="1"/>
  <c r="CG40" i="1"/>
  <c r="CG109" i="67" s="1"/>
  <c r="BW423" i="5"/>
  <c r="BW711" i="67" s="1"/>
  <c r="BS571" i="67"/>
  <c r="BS570" i="67"/>
  <c r="BR465" i="67"/>
  <c r="BR464" i="67"/>
  <c r="EJ661" i="67"/>
  <c r="EI661" i="67"/>
  <c r="BN466" i="67"/>
  <c r="EH403" i="5"/>
  <c r="EG694" i="67"/>
  <c r="BW879" i="67"/>
  <c r="CG431" i="5"/>
  <c r="AX739" i="67"/>
  <c r="AY457" i="5"/>
  <c r="BI562" i="67"/>
  <c r="BJ624" i="67"/>
  <c r="BR275" i="67"/>
  <c r="BM15" i="5"/>
  <c r="BM11" i="1" s="1"/>
  <c r="BM562" i="67"/>
  <c r="BM563" i="67"/>
  <c r="BS562" i="67"/>
  <c r="DO270" i="67"/>
  <c r="DO797" i="67"/>
  <c r="DP8" i="5"/>
  <c r="BV323" i="67"/>
  <c r="BR315" i="67"/>
  <c r="BS603" i="67"/>
  <c r="BO273" i="67"/>
  <c r="BI272" i="67"/>
  <c r="BI26" i="5"/>
  <c r="BI286" i="67" s="1"/>
  <c r="BI601" i="67"/>
  <c r="DZ431" i="67"/>
  <c r="EA434" i="67"/>
  <c r="BM26" i="5"/>
  <c r="BM286" i="67" s="1"/>
  <c r="BM601" i="67"/>
  <c r="BM272" i="67"/>
  <c r="EF196" i="1"/>
  <c r="EF263" i="67" s="1"/>
  <c r="EF231" i="67"/>
  <c r="BO329" i="67"/>
  <c r="BM527" i="67"/>
  <c r="BM530" i="67"/>
  <c r="CD817" i="67"/>
  <c r="CD782" i="67"/>
  <c r="BN459" i="67"/>
  <c r="CD106" i="5"/>
  <c r="CD819" i="67" s="1"/>
  <c r="DZ847" i="67"/>
  <c r="DZ915" i="67"/>
  <c r="EA890" i="67"/>
  <c r="EA827" i="67"/>
  <c r="EA112" i="5"/>
  <c r="BK465" i="67"/>
  <c r="BK466" i="67"/>
  <c r="DY836" i="67"/>
  <c r="DY899" i="67"/>
  <c r="CE194" i="1"/>
  <c r="CE261" i="67" s="1"/>
  <c r="CE31" i="1"/>
  <c r="CE27" i="67" s="1"/>
  <c r="CF470" i="5"/>
  <c r="CF473" i="5" s="1"/>
  <c r="CF467" i="5"/>
  <c r="CF749" i="67" s="1"/>
  <c r="CE752" i="67"/>
  <c r="DU105" i="1"/>
  <c r="DU175" i="67" s="1"/>
  <c r="EB116" i="5"/>
  <c r="EB891" i="67"/>
  <c r="EB791" i="67"/>
  <c r="EB828" i="67"/>
  <c r="EC117" i="5"/>
  <c r="DZ921" i="67"/>
  <c r="DZ853" i="67"/>
  <c r="DY147" i="5"/>
  <c r="EA147" i="5"/>
  <c r="AT14" i="1"/>
  <c r="AT8" i="67"/>
  <c r="AT102" i="1"/>
  <c r="AT172" i="67" s="1"/>
  <c r="AT105" i="1"/>
  <c r="AT175" i="67" s="1"/>
  <c r="DZ138" i="5"/>
  <c r="DZ912" i="67" s="1"/>
  <c r="DU423" i="5"/>
  <c r="DU711" i="67" s="1"/>
  <c r="DU369" i="5"/>
  <c r="DU678" i="67" s="1"/>
  <c r="DU422" i="5"/>
  <c r="DU710" i="67" s="1"/>
  <c r="DU278" i="67"/>
  <c r="DU327" i="5"/>
  <c r="DU658" i="67" s="1"/>
  <c r="DU425" i="5"/>
  <c r="DU713" i="67" s="1"/>
  <c r="DU424" i="5"/>
  <c r="DU712" i="67" s="1"/>
  <c r="DU307" i="5"/>
  <c r="DU647" i="67" s="1"/>
  <c r="DU391" i="5"/>
  <c r="DU689" i="67" s="1"/>
  <c r="DU426" i="5"/>
  <c r="DU714" i="67" s="1"/>
  <c r="BW392" i="5"/>
  <c r="CE468" i="5"/>
  <c r="CE750" i="67" s="1"/>
  <c r="CE749" i="67"/>
  <c r="EA894" i="67"/>
  <c r="EA125" i="5"/>
  <c r="EA831" i="67"/>
  <c r="EA794" i="67"/>
  <c r="EA119" i="5"/>
  <c r="BP466" i="67"/>
  <c r="BL465" i="67"/>
  <c r="EB707" i="67"/>
  <c r="BX424" i="5"/>
  <c r="BX712" i="67" s="1"/>
  <c r="CG317" i="67"/>
  <c r="EC656" i="67"/>
  <c r="EC349" i="5"/>
  <c r="EA301" i="67"/>
  <c r="BW435" i="5"/>
  <c r="BW717" i="67" s="1"/>
  <c r="BW30" i="5"/>
  <c r="BW291" i="67" s="1"/>
  <c r="BW307" i="5"/>
  <c r="BW647" i="67" s="1"/>
  <c r="CG707" i="67"/>
  <c r="CG48" i="1"/>
  <c r="CG118" i="67" s="1"/>
  <c r="EA657" i="67"/>
  <c r="BW369" i="5"/>
  <c r="BW678" i="67" s="1"/>
  <c r="BW278" i="67"/>
  <c r="BW422" i="5"/>
  <c r="BW710" i="67" s="1"/>
  <c r="BR16" i="67"/>
  <c r="CG432" i="5"/>
  <c r="CG139" i="1"/>
  <c r="EC139" i="1" s="1"/>
  <c r="BT126" i="1"/>
  <c r="BT193" i="67" s="1"/>
  <c r="EA330" i="5"/>
  <c r="BW424" i="5"/>
  <c r="BW712" i="67" s="1"/>
  <c r="BW606" i="67"/>
  <c r="BW426" i="5"/>
  <c r="BW427" i="5" s="1"/>
  <c r="BY879" i="67"/>
  <c r="CC242" i="5"/>
  <c r="CC244" i="5"/>
  <c r="CC245" i="5" s="1"/>
  <c r="CC240" i="5"/>
  <c r="CG239" i="5"/>
  <c r="CG247" i="5" s="1"/>
  <c r="EH905" i="67"/>
  <c r="EI131" i="5"/>
  <c r="EH842" i="67"/>
  <c r="ED55" i="5"/>
  <c r="ED696" i="5" s="1"/>
  <c r="EC103" i="5"/>
  <c r="EC816" i="67" s="1"/>
  <c r="EC56" i="5"/>
  <c r="EC930" i="67" s="1"/>
  <c r="EC57" i="5"/>
  <c r="EC931" i="67" s="1"/>
  <c r="ED805" i="67"/>
  <c r="EC232" i="5"/>
  <c r="EC233" i="5" s="1"/>
  <c r="CD336" i="67"/>
  <c r="EB810" i="67"/>
  <c r="BY97" i="1"/>
  <c r="BY167" i="67" s="1"/>
  <c r="BY166" i="67"/>
  <c r="CF156" i="1"/>
  <c r="CG66" i="1"/>
  <c r="CF136" i="67"/>
  <c r="DT97" i="1"/>
  <c r="DT167" i="67" s="1"/>
  <c r="DT166" i="67"/>
  <c r="CE455" i="5"/>
  <c r="CE737" i="67" s="1"/>
  <c r="CG72" i="1"/>
  <c r="CF142" i="67"/>
  <c r="CG86" i="1"/>
  <c r="CF156" i="67"/>
  <c r="CG70" i="1"/>
  <c r="CF140" i="67"/>
  <c r="CG92" i="1"/>
  <c r="CG162" i="67" s="1"/>
  <c r="CF162" i="67"/>
  <c r="EC74" i="1"/>
  <c r="CG144" i="67"/>
  <c r="CF143" i="1"/>
  <c r="CG82" i="1"/>
  <c r="CF152" i="67"/>
  <c r="CF155" i="1"/>
  <c r="CF151" i="1"/>
  <c r="CF218" i="67" s="1"/>
  <c r="CG81" i="1"/>
  <c r="CF151" i="67"/>
  <c r="CF503" i="5"/>
  <c r="CF502" i="5" s="1"/>
  <c r="CF22" i="1" s="1"/>
  <c r="CF18" i="67" s="1"/>
  <c r="CG85" i="1"/>
  <c r="CF155" i="67"/>
  <c r="CC614" i="67"/>
  <c r="CC817" i="67"/>
  <c r="CC107" i="5"/>
  <c r="CC554" i="67"/>
  <c r="CC105" i="5"/>
  <c r="CC106" i="5"/>
  <c r="CC819" i="67" s="1"/>
  <c r="CD107" i="5"/>
  <c r="CC108" i="5"/>
  <c r="CC783" i="67" s="1"/>
  <c r="CD108" i="5"/>
  <c r="CD783" i="67" s="1"/>
  <c r="CC532" i="67"/>
  <c r="CC530" i="67"/>
  <c r="CB557" i="67"/>
  <c r="CC527" i="67"/>
  <c r="CB554" i="67"/>
  <c r="CC559" i="67"/>
  <c r="EG825" i="67"/>
  <c r="EG888" i="67"/>
  <c r="EG115" i="5"/>
  <c r="EH838" i="67"/>
  <c r="EI127" i="5"/>
  <c r="EI288" i="5" s="1"/>
  <c r="EI289" i="5" s="1"/>
  <c r="EI1017" i="67" s="1"/>
  <c r="EH114" i="5"/>
  <c r="EH901" i="67"/>
  <c r="EB430" i="5"/>
  <c r="EB40" i="1"/>
  <c r="EB429" i="5"/>
  <c r="BZ435" i="5"/>
  <c r="BZ717" i="67" s="1"/>
  <c r="BZ391" i="5"/>
  <c r="CD392" i="5" s="1"/>
  <c r="CD244" i="5"/>
  <c r="EC419" i="5"/>
  <c r="BY537" i="67"/>
  <c r="CC535" i="67"/>
  <c r="BY637" i="67"/>
  <c r="CC557" i="67"/>
  <c r="CC556" i="67"/>
  <c r="BW502" i="67"/>
  <c r="BX537" i="67"/>
  <c r="CB556" i="67"/>
  <c r="BX616" i="67"/>
  <c r="BW630" i="67"/>
  <c r="BV502" i="67"/>
  <c r="BZ508" i="67"/>
  <c r="CB527" i="67"/>
  <c r="BW505" i="67"/>
  <c r="CB530" i="67"/>
  <c r="BV630" i="67"/>
  <c r="CG21" i="1"/>
  <c r="EC21" i="1" s="1"/>
  <c r="CF17" i="67"/>
  <c r="CC595" i="67"/>
  <c r="CC593" i="67"/>
  <c r="CB535" i="67"/>
  <c r="CB614" i="67"/>
  <c r="CC635" i="67"/>
  <c r="CB635" i="67"/>
  <c r="BY619" i="67"/>
  <c r="CB637" i="67"/>
  <c r="BX637" i="67"/>
  <c r="CB559" i="67"/>
  <c r="CC619" i="67"/>
  <c r="BZ609" i="67"/>
  <c r="BZ502" i="67"/>
  <c r="CC598" i="67"/>
  <c r="CB532" i="67"/>
  <c r="BZ593" i="67"/>
  <c r="EA318" i="67"/>
  <c r="EA316" i="67"/>
  <c r="BZ783" i="67"/>
  <c r="BV426" i="5"/>
  <c r="BV714" i="67" s="1"/>
  <c r="BV369" i="5"/>
  <c r="BV370" i="5" s="1"/>
  <c r="BW393" i="5"/>
  <c r="BV425" i="5"/>
  <c r="BV713" i="67" s="1"/>
  <c r="BT128" i="1"/>
  <c r="BT195" i="67" s="1"/>
  <c r="BT8" i="67"/>
  <c r="BT116" i="1"/>
  <c r="BT185" i="67" s="1"/>
  <c r="BT102" i="1"/>
  <c r="BT172" i="67" s="1"/>
  <c r="BT105" i="1"/>
  <c r="BT175" i="67" s="1"/>
  <c r="BT14" i="1"/>
  <c r="E12" i="68" s="1"/>
  <c r="BT714" i="67"/>
  <c r="BT428" i="5"/>
  <c r="BU428" i="5"/>
  <c r="EB104" i="5"/>
  <c r="EB782" i="67"/>
  <c r="BS8" i="67"/>
  <c r="BS105" i="1"/>
  <c r="BS175" i="67" s="1"/>
  <c r="BS128" i="1"/>
  <c r="BS195" i="67" s="1"/>
  <c r="BS116" i="1"/>
  <c r="BS185" i="67" s="1"/>
  <c r="BS14" i="1"/>
  <c r="D12" i="68" s="1"/>
  <c r="BS102" i="1"/>
  <c r="BS172" i="67" s="1"/>
  <c r="BS126" i="1"/>
  <c r="BS193" i="67" s="1"/>
  <c r="DZ12" i="1"/>
  <c r="W11" i="68" s="1"/>
  <c r="BV327" i="5"/>
  <c r="BV658" i="67" s="1"/>
  <c r="BW627" i="67"/>
  <c r="BV435" i="5"/>
  <c r="BV717" i="67" s="1"/>
  <c r="BT678" i="67"/>
  <c r="BT371" i="5"/>
  <c r="BU371" i="5"/>
  <c r="BV307" i="5"/>
  <c r="BV308" i="5" s="1"/>
  <c r="BV422" i="5"/>
  <c r="BV710" i="67" s="1"/>
  <c r="BV424" i="5"/>
  <c r="BV712" i="67" s="1"/>
  <c r="BT309" i="5"/>
  <c r="BT647" i="67"/>
  <c r="BU309" i="5"/>
  <c r="BT689" i="67"/>
  <c r="EB98" i="5"/>
  <c r="EB811" i="67" s="1"/>
  <c r="EP60" i="1"/>
  <c r="EO130" i="67" s="1"/>
  <c r="CD247" i="5"/>
  <c r="CD249" i="5" s="1"/>
  <c r="BZ244" i="5"/>
  <c r="BZ245" i="5" s="1"/>
  <c r="CE419" i="67"/>
  <c r="BZ240" i="5"/>
  <c r="CD242" i="5"/>
  <c r="CG675" i="67"/>
  <c r="CG472" i="5"/>
  <c r="CF754" i="67"/>
  <c r="CG687" i="67"/>
  <c r="EB239" i="5"/>
  <c r="EB240" i="5" s="1"/>
  <c r="EF241" i="5" s="1"/>
  <c r="BZ242" i="5"/>
  <c r="EH650" i="67"/>
  <c r="CE60" i="1"/>
  <c r="CE130" i="67" s="1"/>
  <c r="CE206" i="67"/>
  <c r="CE474" i="5"/>
  <c r="CE756" i="67" s="1"/>
  <c r="CE32" i="1"/>
  <c r="CE28" i="67" s="1"/>
  <c r="CE755" i="67"/>
  <c r="CD60" i="1"/>
  <c r="CD130" i="67" s="1"/>
  <c r="CD206" i="67"/>
  <c r="BT437" i="5"/>
  <c r="BT442" i="5" s="1"/>
  <c r="BT724" i="67" s="1"/>
  <c r="AT437" i="5"/>
  <c r="BR23" i="1"/>
  <c r="BR25" i="1" s="1"/>
  <c r="CF242" i="5"/>
  <c r="CF244" i="5"/>
  <c r="CF245" i="5" s="1"/>
  <c r="CE233" i="5"/>
  <c r="CE422" i="67" s="1"/>
  <c r="CE247" i="5"/>
  <c r="CE249" i="5" s="1"/>
  <c r="BG603" i="67"/>
  <c r="BG273" i="67"/>
  <c r="BJ273" i="67"/>
  <c r="ED66" i="5"/>
  <c r="ED68" i="5" s="1"/>
  <c r="ED800" i="67" s="1"/>
  <c r="EC97" i="5"/>
  <c r="EC98" i="5" s="1"/>
  <c r="EC811" i="67" s="1"/>
  <c r="BZ575" i="67"/>
  <c r="BZ594" i="67"/>
  <c r="BZ596" i="67"/>
  <c r="CA783" i="67"/>
  <c r="CA821" i="67"/>
  <c r="BZ598" i="67"/>
  <c r="AW10" i="67"/>
  <c r="AW20" i="1"/>
  <c r="AW106" i="1"/>
  <c r="AW176" i="67" s="1"/>
  <c r="AW103" i="1"/>
  <c r="AW173" i="67" s="1"/>
  <c r="BU570" i="67"/>
  <c r="BU571" i="67"/>
  <c r="BX879" i="67"/>
  <c r="BZ606" i="67"/>
  <c r="EA677" i="67"/>
  <c r="EA372" i="5"/>
  <c r="EA373" i="5"/>
  <c r="AY10" i="67"/>
  <c r="AY103" i="1"/>
  <c r="AY173" i="67" s="1"/>
  <c r="AY106" i="1"/>
  <c r="AY176" i="67" s="1"/>
  <c r="AY20" i="1"/>
  <c r="DY141" i="5"/>
  <c r="DY845" i="67"/>
  <c r="EB843" i="67"/>
  <c r="EB120" i="5"/>
  <c r="EB894" i="67" s="1"/>
  <c r="EA477" i="5"/>
  <c r="DZ761" i="67"/>
  <c r="EG401" i="5"/>
  <c r="EF692" i="67"/>
  <c r="EA544" i="5"/>
  <c r="EA555" i="5"/>
  <c r="DX646" i="67"/>
  <c r="DY310" i="5"/>
  <c r="DY311" i="5"/>
  <c r="DZ130" i="67"/>
  <c r="EO60" i="1"/>
  <c r="EN130" i="67" s="1"/>
  <c r="EC841" i="67"/>
  <c r="EC132" i="5"/>
  <c r="EC906" i="67" s="1"/>
  <c r="AU437" i="5"/>
  <c r="AU442" i="5" s="1"/>
  <c r="AU724" i="67" s="1"/>
  <c r="EB585" i="5"/>
  <c r="EE129" i="5"/>
  <c r="EE903" i="67" s="1"/>
  <c r="ED840" i="67"/>
  <c r="ED130" i="5"/>
  <c r="ED904" i="67" s="1"/>
  <c r="ED196" i="1"/>
  <c r="ED263" i="67" s="1"/>
  <c r="ED231" i="67"/>
  <c r="CG101" i="5"/>
  <c r="CG814" i="67" s="1"/>
  <c r="CG100" i="5"/>
  <c r="CG813" i="67" s="1"/>
  <c r="CG99" i="5"/>
  <c r="CG812" i="67" s="1"/>
  <c r="CG98" i="5"/>
  <c r="CG811" i="67" s="1"/>
  <c r="CG810" i="67"/>
  <c r="CD87" i="5"/>
  <c r="CD86" i="5"/>
  <c r="CD28" i="5"/>
  <c r="CD287" i="67" s="1"/>
  <c r="CD274" i="67"/>
  <c r="CB241" i="5"/>
  <c r="CF241" i="5"/>
  <c r="CD322" i="67"/>
  <c r="CD314" i="67"/>
  <c r="CG336" i="67"/>
  <c r="EE196" i="1"/>
  <c r="EE263" i="67" s="1"/>
  <c r="EE231" i="67"/>
  <c r="CG104" i="5"/>
  <c r="CG782" i="67"/>
  <c r="CG816" i="67"/>
  <c r="BF465" i="67"/>
  <c r="BJ466" i="67"/>
  <c r="CF248" i="5"/>
  <c r="CF249" i="5"/>
  <c r="CG12" i="5"/>
  <c r="CG233" i="5"/>
  <c r="CG422" i="67" s="1"/>
  <c r="CG419" i="67"/>
  <c r="BU562" i="67"/>
  <c r="BQ273" i="67"/>
  <c r="BQ29" i="5"/>
  <c r="BQ288" i="67" s="1"/>
  <c r="BU603" i="67"/>
  <c r="BQ603" i="67"/>
  <c r="DY302" i="67"/>
  <c r="DZ308" i="67"/>
  <c r="CC206" i="67"/>
  <c r="CC60" i="1"/>
  <c r="CC130" i="67" s="1"/>
  <c r="BR689" i="67"/>
  <c r="BR647" i="67"/>
  <c r="EC703" i="67"/>
  <c r="EC645" i="67"/>
  <c r="BN316" i="67"/>
  <c r="BO445" i="67"/>
  <c r="BO454" i="67"/>
  <c r="BR658" i="67"/>
  <c r="CB424" i="5"/>
  <c r="CB307" i="5"/>
  <c r="CF308" i="5" s="1"/>
  <c r="CB425" i="5"/>
  <c r="CB423" i="5"/>
  <c r="CB422" i="5"/>
  <c r="CB369" i="5"/>
  <c r="CF370" i="5" s="1"/>
  <c r="CB391" i="5"/>
  <c r="CF392" i="5" s="1"/>
  <c r="CB426" i="5"/>
  <c r="CB327" i="5"/>
  <c r="CF328" i="5" s="1"/>
  <c r="BV781" i="67"/>
  <c r="BV817" i="67"/>
  <c r="BV108" i="5"/>
  <c r="BV107" i="5"/>
  <c r="BZ106" i="5"/>
  <c r="BZ819" i="67" s="1"/>
  <c r="BZ105" i="5"/>
  <c r="CB106" i="5"/>
  <c r="CB819" i="67" s="1"/>
  <c r="CB105" i="5"/>
  <c r="CB818" i="67" s="1"/>
  <c r="BY107" i="5"/>
  <c r="BY820" i="67" s="1"/>
  <c r="BX105" i="5"/>
  <c r="BX781" i="67"/>
  <c r="BX106" i="5"/>
  <c r="BX819" i="67" s="1"/>
  <c r="BY108" i="5"/>
  <c r="BX817" i="67"/>
  <c r="BZ422" i="5"/>
  <c r="BZ710" i="67" s="1"/>
  <c r="BZ327" i="5"/>
  <c r="BZ423" i="5"/>
  <c r="BZ711" i="67" s="1"/>
  <c r="BZ307" i="5"/>
  <c r="BZ426" i="5"/>
  <c r="BZ714" i="67" s="1"/>
  <c r="BZ424" i="5"/>
  <c r="BZ712" i="67" s="1"/>
  <c r="BZ425" i="5"/>
  <c r="BZ713" i="67" s="1"/>
  <c r="BZ278" i="67"/>
  <c r="BZ369" i="5"/>
  <c r="DY315" i="67"/>
  <c r="BR678" i="67"/>
  <c r="BP330" i="67"/>
  <c r="BP331" i="67"/>
  <c r="BF615" i="67"/>
  <c r="BF547" i="67"/>
  <c r="BB536" i="67"/>
  <c r="BB636" i="67"/>
  <c r="BB547" i="67"/>
  <c r="BB615" i="67"/>
  <c r="BF602" i="67"/>
  <c r="BB274" i="67"/>
  <c r="BB602" i="67"/>
  <c r="BB623" i="67"/>
  <c r="BF28" i="5"/>
  <c r="BF287" i="67" s="1"/>
  <c r="DQ111" i="67"/>
  <c r="DQ45" i="1"/>
  <c r="DQ34" i="1"/>
  <c r="DQ731" i="67"/>
  <c r="DQ450" i="5"/>
  <c r="DQ732" i="67" s="1"/>
  <c r="DX182" i="67"/>
  <c r="DX114" i="1"/>
  <c r="DX183" i="67" s="1"/>
  <c r="BB604" i="67"/>
  <c r="BB276" i="67"/>
  <c r="DQ28" i="1"/>
  <c r="DQ24" i="67" s="1"/>
  <c r="DQ21" i="67"/>
  <c r="DQ47" i="1"/>
  <c r="DQ27" i="1"/>
  <c r="DQ23" i="67" s="1"/>
  <c r="BG624" i="67"/>
  <c r="BJ603" i="67"/>
  <c r="BF273" i="67"/>
  <c r="BJ29" i="5"/>
  <c r="BJ288" i="67" s="1"/>
  <c r="BF603" i="67"/>
  <c r="AX717" i="67"/>
  <c r="AX437" i="5"/>
  <c r="BS717" i="67"/>
  <c r="BS437" i="5"/>
  <c r="BP276" i="67"/>
  <c r="BR42" i="1"/>
  <c r="BR108" i="67"/>
  <c r="DV97" i="1"/>
  <c r="DV167" i="67" s="1"/>
  <c r="DV166" i="67"/>
  <c r="BA25" i="1"/>
  <c r="BA57" i="1"/>
  <c r="BA127" i="67" s="1"/>
  <c r="BA19" i="67"/>
  <c r="BA449" i="5"/>
  <c r="ED258" i="67"/>
  <c r="EE191" i="1"/>
  <c r="BY191" i="1"/>
  <c r="BX258" i="67"/>
  <c r="CA596" i="67"/>
  <c r="CA593" i="67"/>
  <c r="CA595" i="67"/>
  <c r="CB506" i="67"/>
  <c r="CC633" i="67"/>
  <c r="CB612" i="67"/>
  <c r="CB633" i="67"/>
  <c r="CA575" i="67"/>
  <c r="CA597" i="67"/>
  <c r="CA598" i="67"/>
  <c r="BW640" i="67"/>
  <c r="BW577" i="67"/>
  <c r="BW619" i="67"/>
  <c r="CC608" i="67"/>
  <c r="CC501" i="67"/>
  <c r="BY505" i="67"/>
  <c r="BY609" i="67"/>
  <c r="BZ630" i="67"/>
  <c r="BY502" i="67"/>
  <c r="BZ637" i="67"/>
  <c r="BZ537" i="67"/>
  <c r="BZ616" i="67"/>
  <c r="BT508" i="67"/>
  <c r="CC28" i="5"/>
  <c r="CC287" i="67" s="1"/>
  <c r="CC274" i="67"/>
  <c r="EB233" i="5"/>
  <c r="EB422" i="67" s="1"/>
  <c r="EB235" i="5"/>
  <c r="EB419" i="67"/>
  <c r="CC314" i="67"/>
  <c r="CC322" i="67"/>
  <c r="CB337" i="67"/>
  <c r="CB821" i="67"/>
  <c r="CB783" i="67"/>
  <c r="BW105" i="1"/>
  <c r="BW175" i="67" s="1"/>
  <c r="BW116" i="1"/>
  <c r="BW185" i="67" s="1"/>
  <c r="BW126" i="1"/>
  <c r="BW193" i="67" s="1"/>
  <c r="BW128" i="1"/>
  <c r="BW195" i="67" s="1"/>
  <c r="BW14" i="1"/>
  <c r="I12" i="68" s="1"/>
  <c r="BW102" i="1"/>
  <c r="BW172" i="67" s="1"/>
  <c r="BW8" i="67"/>
  <c r="EA360" i="5"/>
  <c r="EA670" i="67"/>
  <c r="EA361" i="5"/>
  <c r="EA337" i="67"/>
  <c r="BX177" i="1"/>
  <c r="BX170" i="1"/>
  <c r="BX219" i="67"/>
  <c r="DZ303" i="67"/>
  <c r="DZ304" i="67"/>
  <c r="BX758" i="67"/>
  <c r="BX480" i="5"/>
  <c r="BI189" i="67"/>
  <c r="BI124" i="1"/>
  <c r="BI191" i="67" s="1"/>
  <c r="DW216" i="67"/>
  <c r="DW146" i="1"/>
  <c r="BX97" i="1"/>
  <c r="BX167" i="67" s="1"/>
  <c r="BX166" i="67"/>
  <c r="BK29" i="5"/>
  <c r="BK288" i="67" s="1"/>
  <c r="BK273" i="67"/>
  <c r="BK603" i="67"/>
  <c r="BO29" i="5"/>
  <c r="BO288" i="67" s="1"/>
  <c r="BK624" i="67"/>
  <c r="BO603" i="67"/>
  <c r="EF84" i="1"/>
  <c r="EE154" i="67"/>
  <c r="EA205" i="67"/>
  <c r="EA43" i="1"/>
  <c r="EA145" i="1"/>
  <c r="EA104" i="1"/>
  <c r="BM219" i="67"/>
  <c r="BM170" i="1"/>
  <c r="BM177" i="1"/>
  <c r="CB501" i="67"/>
  <c r="CC629" i="67"/>
  <c r="CB629" i="67"/>
  <c r="CB608" i="67"/>
  <c r="BL273" i="67"/>
  <c r="BM624" i="67"/>
  <c r="BP29" i="5"/>
  <c r="BP288" i="67" s="1"/>
  <c r="BL29" i="5"/>
  <c r="BL288" i="67" s="1"/>
  <c r="BL603" i="67"/>
  <c r="BL624" i="67"/>
  <c r="BP603" i="67"/>
  <c r="AZ103" i="1"/>
  <c r="AZ173" i="67" s="1"/>
  <c r="AZ10" i="67"/>
  <c r="AZ20" i="1"/>
  <c r="EA386" i="67"/>
  <c r="EA388" i="67"/>
  <c r="EC231" i="67"/>
  <c r="EC196" i="1"/>
  <c r="EC263" i="67" s="1"/>
  <c r="BX593" i="67"/>
  <c r="BX594" i="67"/>
  <c r="EA96" i="1"/>
  <c r="BL177" i="1"/>
  <c r="BL170" i="1"/>
  <c r="BL219" i="67"/>
  <c r="ED275" i="67"/>
  <c r="ED431" i="67"/>
  <c r="ED315" i="67"/>
  <c r="DY181" i="67"/>
  <c r="DY114" i="1"/>
  <c r="DY183" i="67" s="1"/>
  <c r="BS781" i="67"/>
  <c r="BS817" i="67"/>
  <c r="BS879" i="67"/>
  <c r="BS337" i="67"/>
  <c r="BP231" i="5"/>
  <c r="BP596" i="5" s="1"/>
  <c r="BO232" i="5"/>
  <c r="BO674" i="5" s="1"/>
  <c r="BO418" i="67"/>
  <c r="BO447" i="67"/>
  <c r="DV128" i="67"/>
  <c r="EN58" i="1"/>
  <c r="EM128" i="67" s="1"/>
  <c r="DZ189" i="67"/>
  <c r="DZ124" i="1"/>
  <c r="DZ191" i="67" s="1"/>
  <c r="AZ435" i="5"/>
  <c r="AZ716" i="67"/>
  <c r="CA537" i="67"/>
  <c r="CA616" i="67"/>
  <c r="CA637" i="67"/>
  <c r="BX630" i="67"/>
  <c r="BY630" i="67"/>
  <c r="BX502" i="67"/>
  <c r="BX609" i="67"/>
  <c r="CB163" i="67"/>
  <c r="CD93" i="1"/>
  <c r="CB161" i="67"/>
  <c r="DT647" i="67"/>
  <c r="DR19" i="67"/>
  <c r="DR57" i="1"/>
  <c r="DR127" i="67" s="1"/>
  <c r="DR449" i="5"/>
  <c r="DR25" i="1"/>
  <c r="BC527" i="67"/>
  <c r="DV527" i="67"/>
  <c r="DW233" i="67"/>
  <c r="DW196" i="1"/>
  <c r="DW263" i="67" s="1"/>
  <c r="BV367" i="67"/>
  <c r="DO4" i="67"/>
  <c r="DP8" i="1"/>
  <c r="CA818" i="67"/>
  <c r="BW105" i="5"/>
  <c r="BE181" i="67"/>
  <c r="BE114" i="1"/>
  <c r="BE183" i="67" s="1"/>
  <c r="ED49" i="1"/>
  <c r="ED119" i="67" s="1"/>
  <c r="EE405" i="5"/>
  <c r="ED696" i="67"/>
  <c r="ED18" i="1"/>
  <c r="BU376" i="67"/>
  <c r="BU379" i="67"/>
  <c r="BG97" i="1"/>
  <c r="BG167" i="67" s="1"/>
  <c r="BG166" i="67"/>
  <c r="BW177" i="1"/>
  <c r="BW219" i="67"/>
  <c r="BW170" i="1"/>
  <c r="DW716" i="67"/>
  <c r="DU227" i="67"/>
  <c r="N15" i="32"/>
  <c r="DW272" i="67"/>
  <c r="DW114" i="1"/>
  <c r="DW183" i="67" s="1"/>
  <c r="EC845" i="67"/>
  <c r="EC138" i="5"/>
  <c r="EC912" i="67" s="1"/>
  <c r="BA152" i="1"/>
  <c r="BA212" i="67"/>
  <c r="BV179" i="1"/>
  <c r="BV244" i="67"/>
  <c r="EA222" i="67"/>
  <c r="EA161" i="1"/>
  <c r="EA228" i="67" s="1"/>
  <c r="BN300" i="67"/>
  <c r="DU174" i="67"/>
  <c r="DU107" i="1"/>
  <c r="DU177" i="67" s="1"/>
  <c r="DU113" i="1"/>
  <c r="DW225" i="67"/>
  <c r="DW122" i="1"/>
  <c r="DW161" i="1"/>
  <c r="DW228" i="67" s="1"/>
  <c r="BO179" i="1"/>
  <c r="BO244" i="67"/>
  <c r="DU225" i="67"/>
  <c r="DU122" i="1"/>
  <c r="EA817" i="67"/>
  <c r="BE716" i="67"/>
  <c r="BH276" i="67"/>
  <c r="BY212" i="67"/>
  <c r="K17" i="33"/>
  <c r="J41" i="33"/>
  <c r="AW719" i="67"/>
  <c r="AW442" i="5"/>
  <c r="AW724" i="67" s="1"/>
  <c r="CA337" i="67"/>
  <c r="BD219" i="67"/>
  <c r="BD170" i="1"/>
  <c r="BD177" i="1"/>
  <c r="ED665" i="67"/>
  <c r="EE341" i="5"/>
  <c r="ED344" i="5"/>
  <c r="EC302" i="67"/>
  <c r="ED308" i="67"/>
  <c r="DW15" i="5"/>
  <c r="DW562" i="67"/>
  <c r="DW563" i="67"/>
  <c r="BT177" i="1"/>
  <c r="BT219" i="67"/>
  <c r="BT170" i="1"/>
  <c r="BP166" i="67"/>
  <c r="BP97" i="1"/>
  <c r="BP167" i="67" s="1"/>
  <c r="BX505" i="67"/>
  <c r="BN15" i="5"/>
  <c r="BN11" i="1" s="1"/>
  <c r="BN562" i="67"/>
  <c r="BN563" i="67"/>
  <c r="BR563" i="67"/>
  <c r="BN622" i="67"/>
  <c r="BN272" i="67"/>
  <c r="BO622" i="67"/>
  <c r="BN601" i="67"/>
  <c r="BR601" i="67"/>
  <c r="BN26" i="5"/>
  <c r="BN286" i="67" s="1"/>
  <c r="BR26" i="5"/>
  <c r="BR286" i="67" s="1"/>
  <c r="AX240" i="67"/>
  <c r="AY171" i="1"/>
  <c r="BK237" i="67"/>
  <c r="BD637" i="67"/>
  <c r="BG616" i="67"/>
  <c r="BC537" i="67"/>
  <c r="BC616" i="67"/>
  <c r="BC637" i="67"/>
  <c r="BU166" i="67"/>
  <c r="BU97" i="1"/>
  <c r="BU167" i="67" s="1"/>
  <c r="EE434" i="67"/>
  <c r="BW106" i="5"/>
  <c r="BW819" i="67" s="1"/>
  <c r="DW168" i="1"/>
  <c r="DW235" i="67" s="1"/>
  <c r="CA324" i="67"/>
  <c r="CA316" i="67"/>
  <c r="CA170" i="1"/>
  <c r="CA219" i="67"/>
  <c r="CA177" i="1"/>
  <c r="BE152" i="1"/>
  <c r="BE212" i="67"/>
  <c r="AV442" i="5"/>
  <c r="AV724" i="67" s="1"/>
  <c r="AV719" i="67"/>
  <c r="DS25" i="1"/>
  <c r="DS57" i="1"/>
  <c r="DS127" i="67" s="1"/>
  <c r="DS19" i="67"/>
  <c r="DS449" i="5"/>
  <c r="BG237" i="67"/>
  <c r="BO6" i="5"/>
  <c r="EE162" i="67"/>
  <c r="EF92" i="1"/>
  <c r="DS177" i="1"/>
  <c r="DS170" i="1"/>
  <c r="DS219" i="67"/>
  <c r="BQ228" i="67"/>
  <c r="BQ170" i="1"/>
  <c r="BQ245" i="67"/>
  <c r="CC537" i="67"/>
  <c r="CC616" i="67"/>
  <c r="ED137" i="5"/>
  <c r="ED911" i="67" s="1"/>
  <c r="ED804" i="67"/>
  <c r="EE91" i="5"/>
  <c r="ED93" i="5"/>
  <c r="ED806" i="67" s="1"/>
  <c r="ED780" i="67"/>
  <c r="BU189" i="67"/>
  <c r="BU126" i="1"/>
  <c r="BU193" i="67" s="1"/>
  <c r="BU124" i="1"/>
  <c r="BU191" i="67" s="1"/>
  <c r="BA107" i="1"/>
  <c r="BA177" i="67" s="1"/>
  <c r="BA105" i="1"/>
  <c r="BA175" i="67" s="1"/>
  <c r="BA434" i="5"/>
  <c r="DU434" i="5" s="1"/>
  <c r="BA174" i="67"/>
  <c r="BA106" i="1"/>
  <c r="BA176" i="67" s="1"/>
  <c r="BY161" i="1"/>
  <c r="BY228" i="67" s="1"/>
  <c r="BU212" i="67"/>
  <c r="BU152" i="1"/>
  <c r="BY181" i="67"/>
  <c r="AV39" i="1"/>
  <c r="AV23" i="1"/>
  <c r="AV16" i="67"/>
  <c r="EG379" i="5"/>
  <c r="EF681" i="67"/>
  <c r="AU20" i="1"/>
  <c r="AU10" i="67"/>
  <c r="AU103" i="1"/>
  <c r="AU173" i="67" s="1"/>
  <c r="AU106" i="1"/>
  <c r="AU176" i="67" s="1"/>
  <c r="BO237" i="67"/>
  <c r="BV379" i="67"/>
  <c r="DZ165" i="67"/>
  <c r="DZ96" i="1"/>
  <c r="DX563" i="67"/>
  <c r="DX562" i="67"/>
  <c r="BY177" i="67"/>
  <c r="BY434" i="5"/>
  <c r="EA434" i="5" s="1"/>
  <c r="BY113" i="1"/>
  <c r="BY182" i="67" s="1"/>
  <c r="BY174" i="67"/>
  <c r="BY108" i="1"/>
  <c r="BU717" i="67"/>
  <c r="BU437" i="5"/>
  <c r="CA505" i="67"/>
  <c r="CA508" i="67"/>
  <c r="BX716" i="67"/>
  <c r="BY217" i="67"/>
  <c r="BY146" i="1"/>
  <c r="EA150" i="1"/>
  <c r="DV434" i="5"/>
  <c r="BX575" i="67"/>
  <c r="BT577" i="67"/>
  <c r="BT619" i="67"/>
  <c r="BT640" i="67"/>
  <c r="BU640" i="67"/>
  <c r="BD276" i="67"/>
  <c r="BT59" i="5"/>
  <c r="BT933" i="67" s="1"/>
  <c r="BT58" i="5"/>
  <c r="BT932" i="67" s="1"/>
  <c r="BW57" i="5"/>
  <c r="BW931" i="67" s="1"/>
  <c r="BW56" i="5"/>
  <c r="BW930" i="67" s="1"/>
  <c r="BH624" i="67"/>
  <c r="BH273" i="67"/>
  <c r="BH603" i="67"/>
  <c r="DU58" i="1"/>
  <c r="DU128" i="67" s="1"/>
  <c r="DU213" i="67"/>
  <c r="N14" i="32"/>
  <c r="AZ106" i="1"/>
  <c r="AZ176" i="67" s="1"/>
  <c r="DU161" i="1"/>
  <c r="DU228" i="67" s="1"/>
  <c r="CA307" i="67"/>
  <c r="CA301" i="67"/>
  <c r="DY508" i="67"/>
  <c r="EB60" i="1"/>
  <c r="U16" i="32"/>
  <c r="EB206" i="67"/>
  <c r="DW612" i="67"/>
  <c r="DV508" i="67"/>
  <c r="EG683" i="67"/>
  <c r="BF97" i="1"/>
  <c r="BF167" i="67" s="1"/>
  <c r="BF166" i="67"/>
  <c r="BX821" i="67"/>
  <c r="BX783" i="67"/>
  <c r="BU213" i="67"/>
  <c r="BU58" i="1"/>
  <c r="BU128" i="67" s="1"/>
  <c r="BZ244" i="67"/>
  <c r="BZ179" i="1"/>
  <c r="BS166" i="67"/>
  <c r="BS97" i="1"/>
  <c r="BS167" i="67" s="1"/>
  <c r="BQ654" i="5"/>
  <c r="DY654" i="5" s="1"/>
  <c r="DY656" i="5" s="1"/>
  <c r="DZ666" i="5" s="1"/>
  <c r="DW204" i="67"/>
  <c r="DW145" i="1"/>
  <c r="BF246" i="67"/>
  <c r="BF180" i="1"/>
  <c r="BF247" i="67" s="1"/>
  <c r="DZ375" i="67"/>
  <c r="EA373" i="67"/>
  <c r="DZ376" i="67"/>
  <c r="DZ374" i="67"/>
  <c r="DW6" i="5"/>
  <c r="BG179" i="1"/>
  <c r="BG244" i="67"/>
  <c r="DX518" i="67"/>
  <c r="DX506" i="67"/>
  <c r="BQ181" i="67"/>
  <c r="BQ114" i="1"/>
  <c r="BQ183" i="67" s="1"/>
  <c r="BP237" i="67"/>
  <c r="DW506" i="67"/>
  <c r="BA213" i="67"/>
  <c r="BA58" i="1"/>
  <c r="BA128" i="67" s="1"/>
  <c r="BV237" i="67"/>
  <c r="DX145" i="1"/>
  <c r="DU152" i="1"/>
  <c r="DU212" i="67"/>
  <c r="BH219" i="67"/>
  <c r="BH170" i="1"/>
  <c r="BH177" i="1"/>
  <c r="DV646" i="67"/>
  <c r="DV204" i="67"/>
  <c r="DV145" i="1"/>
  <c r="BX376" i="67"/>
  <c r="BX379" i="67"/>
  <c r="DT212" i="67"/>
  <c r="DT152" i="1"/>
  <c r="BN246" i="67"/>
  <c r="BN180" i="1"/>
  <c r="BN247" i="67" s="1"/>
  <c r="BR180" i="1"/>
  <c r="BR247" i="67" s="1"/>
  <c r="DV178" i="1"/>
  <c r="DV245" i="67" s="1"/>
  <c r="O15" i="32"/>
  <c r="DV224" i="67"/>
  <c r="DV112" i="1"/>
  <c r="DV59" i="1"/>
  <c r="DV161" i="1"/>
  <c r="DV228" i="67" s="1"/>
  <c r="DX677" i="67"/>
  <c r="DY372" i="5"/>
  <c r="DY373" i="5"/>
  <c r="DZ145" i="1"/>
  <c r="DZ204" i="67"/>
  <c r="AY719" i="67"/>
  <c r="AY442" i="5"/>
  <c r="AY724" i="67" s="1"/>
  <c r="BJ97" i="1"/>
  <c r="BJ167" i="67" s="1"/>
  <c r="BJ166" i="67"/>
  <c r="AZ177" i="1"/>
  <c r="AZ170" i="1"/>
  <c r="AZ219" i="67"/>
  <c r="CA609" i="67"/>
  <c r="CA630" i="67"/>
  <c r="CA502" i="67"/>
  <c r="CA601" i="67"/>
  <c r="CA272" i="67"/>
  <c r="CA26" i="5"/>
  <c r="CA286" i="67" s="1"/>
  <c r="CA622" i="67"/>
  <c r="BX213" i="67"/>
  <c r="BX58" i="1"/>
  <c r="BX128" i="67" s="1"/>
  <c r="BX597" i="67"/>
  <c r="BX598" i="67"/>
  <c r="BX595" i="67"/>
  <c r="BX596" i="67"/>
  <c r="DZ370" i="67"/>
  <c r="DZ368" i="67"/>
  <c r="DY129" i="67"/>
  <c r="BS406" i="67"/>
  <c r="BS170" i="5"/>
  <c r="BS409" i="67" s="1"/>
  <c r="BN166" i="5"/>
  <c r="DY527" i="67"/>
  <c r="BR530" i="67"/>
  <c r="BN527" i="67"/>
  <c r="BN530" i="67"/>
  <c r="BK244" i="67"/>
  <c r="BK179" i="1"/>
  <c r="DR108" i="67"/>
  <c r="DR42" i="1"/>
  <c r="BC272" i="67"/>
  <c r="BD622" i="67"/>
  <c r="BG26" i="5"/>
  <c r="BG286" i="67" s="1"/>
  <c r="BC622" i="67"/>
  <c r="BC601" i="67"/>
  <c r="BG601" i="67"/>
  <c r="DT716" i="67"/>
  <c r="DT435" i="5"/>
  <c r="DT717" i="67" s="1"/>
  <c r="BV349" i="67"/>
  <c r="BZ157" i="5"/>
  <c r="BW821" i="67"/>
  <c r="BW783" i="67"/>
  <c r="BZ237" i="67"/>
  <c r="AX246" i="67"/>
  <c r="BB180" i="1"/>
  <c r="BB247" i="67" s="1"/>
  <c r="AX184" i="1"/>
  <c r="AX251" i="67" s="1"/>
  <c r="ER18" i="1"/>
  <c r="EQ14" i="67" s="1"/>
  <c r="EC14" i="67"/>
  <c r="BI152" i="1"/>
  <c r="BI212" i="67"/>
  <c r="EB755" i="67"/>
  <c r="EB472" i="5"/>
  <c r="EB474" i="5"/>
  <c r="EB756" i="67" s="1"/>
  <c r="EB32" i="1"/>
  <c r="BY374" i="67"/>
  <c r="BY375" i="67"/>
  <c r="BT379" i="67"/>
  <c r="BN166" i="67"/>
  <c r="BN97" i="1"/>
  <c r="BN167" i="67" s="1"/>
  <c r="BW346" i="67"/>
  <c r="DS108" i="67"/>
  <c r="DS42" i="1"/>
  <c r="DY6" i="1"/>
  <c r="DX267" i="67"/>
  <c r="DZ223" i="67"/>
  <c r="DZ161" i="1"/>
  <c r="DZ228" i="67" s="1"/>
  <c r="DX272" i="67"/>
  <c r="DX601" i="67"/>
  <c r="DX286" i="67"/>
  <c r="DV677" i="67"/>
  <c r="BQ129" i="67"/>
  <c r="BX114" i="1"/>
  <c r="BX183" i="67" s="1"/>
  <c r="BN448" i="67"/>
  <c r="BN446" i="67"/>
  <c r="M9" i="32"/>
  <c r="DT128" i="1"/>
  <c r="DT195" i="67" s="1"/>
  <c r="DT14" i="1"/>
  <c r="DT8" i="67"/>
  <c r="DT102" i="1"/>
  <c r="DT172" i="67" s="1"/>
  <c r="BA112" i="67"/>
  <c r="EA224" i="67"/>
  <c r="EA59" i="1"/>
  <c r="EA178" i="1"/>
  <c r="EA245" i="67" s="1"/>
  <c r="EA112" i="1"/>
  <c r="T15" i="32"/>
  <c r="DZ58" i="1"/>
  <c r="S14" i="32"/>
  <c r="DZ213" i="67"/>
  <c r="AX42" i="1" l="1"/>
  <c r="AX111" i="67" s="1"/>
  <c r="AX450" i="5"/>
  <c r="AX732" i="67" s="1"/>
  <c r="BP806" i="5"/>
  <c r="BL11" i="1"/>
  <c r="BP827" i="5"/>
  <c r="BP625" i="67" s="1"/>
  <c r="BO11" i="1"/>
  <c r="BU806" i="5"/>
  <c r="BQ11" i="1"/>
  <c r="EI293" i="5"/>
  <c r="EI1021" i="67" s="1"/>
  <c r="CE241" i="5"/>
  <c r="DX6" i="5"/>
  <c r="CI6" i="5"/>
  <c r="EG160" i="67"/>
  <c r="EH90" i="1"/>
  <c r="EC12" i="5"/>
  <c r="EB109" i="67"/>
  <c r="BO694" i="5"/>
  <c r="I13" i="68"/>
  <c r="I33" i="68" s="1"/>
  <c r="I32" i="68"/>
  <c r="D13" i="68"/>
  <c r="D33" i="68" s="1"/>
  <c r="D32" i="68"/>
  <c r="E13" i="68"/>
  <c r="E33" i="68" s="1"/>
  <c r="E32" i="68"/>
  <c r="E41" i="68"/>
  <c r="W22" i="68"/>
  <c r="F42" i="68" s="1"/>
  <c r="W31" i="68"/>
  <c r="EB28" i="67"/>
  <c r="S5" i="32"/>
  <c r="S50" i="32"/>
  <c r="S72" i="32"/>
  <c r="T7" i="32"/>
  <c r="CE817" i="67"/>
  <c r="CE106" i="5"/>
  <c r="CE819" i="67" s="1"/>
  <c r="CE781" i="67"/>
  <c r="CE107" i="5"/>
  <c r="CE820" i="67" s="1"/>
  <c r="CF107" i="5"/>
  <c r="CF820" i="67" s="1"/>
  <c r="CE108" i="5"/>
  <c r="CE821" i="67" s="1"/>
  <c r="CF108" i="5"/>
  <c r="CF783" i="67" s="1"/>
  <c r="DZ664" i="5"/>
  <c r="CB253" i="5"/>
  <c r="CE28" i="5"/>
  <c r="CE287" i="67" s="1"/>
  <c r="EE261" i="5"/>
  <c r="EE677" i="5" s="1"/>
  <c r="EE317" i="67" s="1"/>
  <c r="ED263" i="5"/>
  <c r="EB666" i="5"/>
  <c r="BO676" i="5"/>
  <c r="BS682" i="5"/>
  <c r="ED671" i="5"/>
  <c r="BM827" i="5"/>
  <c r="BM625" i="67" s="1"/>
  <c r="BL806" i="5"/>
  <c r="BL604" i="67" s="1"/>
  <c r="BL827" i="5"/>
  <c r="BL625" i="67" s="1"/>
  <c r="CF672" i="5"/>
  <c r="CF698" i="5"/>
  <c r="CF694" i="5" s="1"/>
  <c r="BO698" i="5"/>
  <c r="BP597" i="5"/>
  <c r="BP693" i="5" s="1"/>
  <c r="BP697" i="5" s="1"/>
  <c r="BN806" i="5"/>
  <c r="BN604" i="67" s="1"/>
  <c r="BN827" i="5"/>
  <c r="ED677" i="5"/>
  <c r="ED685" i="5" s="1"/>
  <c r="ED325" i="67" s="1"/>
  <c r="EA666" i="5"/>
  <c r="EA309" i="67" s="1"/>
  <c r="EA657" i="5"/>
  <c r="EA304" i="67" s="1"/>
  <c r="DX806" i="5"/>
  <c r="DX604" i="67" s="1"/>
  <c r="BX806" i="5"/>
  <c r="BX604" i="67" s="1"/>
  <c r="BX827" i="5"/>
  <c r="BX625" i="67" s="1"/>
  <c r="BP696" i="5"/>
  <c r="CE682" i="5"/>
  <c r="CE322" i="67" s="1"/>
  <c r="EC674" i="5"/>
  <c r="EC682" i="5" s="1"/>
  <c r="BQ656" i="5"/>
  <c r="BU666" i="5" s="1"/>
  <c r="BU664" i="5"/>
  <c r="BO806" i="5"/>
  <c r="BO604" i="67" s="1"/>
  <c r="BO827" i="5"/>
  <c r="BO625" i="67" s="1"/>
  <c r="BS806" i="5"/>
  <c r="BS604" i="67" s="1"/>
  <c r="BQ806" i="5"/>
  <c r="BQ604" i="67" s="1"/>
  <c r="BQ827" i="5"/>
  <c r="BQ625" i="67" s="1"/>
  <c r="CA805" i="5"/>
  <c r="CA603" i="67" s="1"/>
  <c r="CB826" i="5"/>
  <c r="CB624" i="67" s="1"/>
  <c r="DX437" i="5"/>
  <c r="DX442" i="5" s="1"/>
  <c r="BY806" i="5"/>
  <c r="BY604" i="67" s="1"/>
  <c r="BY827" i="5"/>
  <c r="BY625" i="67" s="1"/>
  <c r="CB806" i="5"/>
  <c r="BQ594" i="5"/>
  <c r="BQ595" i="5" s="1"/>
  <c r="BQ602" i="5"/>
  <c r="BQ600" i="5" s="1"/>
  <c r="BQ692" i="5" s="1"/>
  <c r="EB657" i="5"/>
  <c r="EA833" i="67"/>
  <c r="BY412" i="67"/>
  <c r="BP604" i="67"/>
  <c r="BY253" i="5"/>
  <c r="AX47" i="1"/>
  <c r="AX117" i="67" s="1"/>
  <c r="CF13" i="5"/>
  <c r="CF273" i="67" s="1"/>
  <c r="CF337" i="67"/>
  <c r="AX183" i="1"/>
  <c r="AX250" i="67" s="1"/>
  <c r="DX716" i="67"/>
  <c r="ED10" i="5"/>
  <c r="CF254" i="5"/>
  <c r="CF267" i="5"/>
  <c r="CF268" i="5" s="1"/>
  <c r="CF412" i="67"/>
  <c r="CA252" i="5"/>
  <c r="ED341" i="67"/>
  <c r="EA323" i="67"/>
  <c r="DY361" i="5"/>
  <c r="AX21" i="67"/>
  <c r="CB254" i="5"/>
  <c r="DY360" i="5"/>
  <c r="AX27" i="1"/>
  <c r="AX23" i="67" s="1"/>
  <c r="DX361" i="5"/>
  <c r="BL276" i="67"/>
  <c r="BY276" i="67"/>
  <c r="DX359" i="5"/>
  <c r="DX670" i="67"/>
  <c r="BX254" i="5"/>
  <c r="BX253" i="5"/>
  <c r="BX267" i="5"/>
  <c r="BX270" i="5" s="1"/>
  <c r="BX255" i="5"/>
  <c r="BX256" i="5"/>
  <c r="BY267" i="5"/>
  <c r="BY256" i="5"/>
  <c r="BY255" i="5"/>
  <c r="EC239" i="5"/>
  <c r="EC247" i="5" s="1"/>
  <c r="BV571" i="67"/>
  <c r="BX276" i="67"/>
  <c r="BQ219" i="67"/>
  <c r="BQ177" i="1"/>
  <c r="BP244" i="67"/>
  <c r="BP179" i="1"/>
  <c r="BP246" i="67" s="1"/>
  <c r="BC246" i="67"/>
  <c r="BC180" i="1"/>
  <c r="BC247" i="67" s="1"/>
  <c r="CO8" i="1"/>
  <c r="CO4" i="67" s="1"/>
  <c r="CM8" i="1"/>
  <c r="CM4" i="67" s="1"/>
  <c r="CP7" i="1"/>
  <c r="CN8" i="1"/>
  <c r="CN4" i="67" s="1"/>
  <c r="CL3" i="67"/>
  <c r="CL8" i="1"/>
  <c r="CL4" i="67" s="1"/>
  <c r="DY152" i="1"/>
  <c r="DY212" i="67"/>
  <c r="DY97" i="1"/>
  <c r="DY167" i="67" s="1"/>
  <c r="DY166" i="67"/>
  <c r="BS179" i="1"/>
  <c r="BS244" i="67"/>
  <c r="CA273" i="67"/>
  <c r="CA29" i="5"/>
  <c r="CA288" i="67" s="1"/>
  <c r="BU105" i="1"/>
  <c r="BU175" i="67" s="1"/>
  <c r="BU102" i="1"/>
  <c r="BU172" i="67" s="1"/>
  <c r="BU128" i="1"/>
  <c r="BU195" i="67" s="1"/>
  <c r="BU14" i="1"/>
  <c r="BU8" i="67"/>
  <c r="BU116" i="1"/>
  <c r="BU185" i="67" s="1"/>
  <c r="CA15" i="5"/>
  <c r="BL424" i="5"/>
  <c r="BL712" i="67" s="1"/>
  <c r="BI15" i="5"/>
  <c r="BC15" i="5"/>
  <c r="BC11" i="1" s="1"/>
  <c r="BI547" i="67"/>
  <c r="BI615" i="67"/>
  <c r="BE536" i="67"/>
  <c r="BE615" i="67"/>
  <c r="BE547" i="67"/>
  <c r="BF636" i="67"/>
  <c r="BE636" i="67"/>
  <c r="BE274" i="67"/>
  <c r="BI602" i="67"/>
  <c r="BF623" i="67"/>
  <c r="BI28" i="5"/>
  <c r="BI287" i="67" s="1"/>
  <c r="BE623" i="67"/>
  <c r="BE602" i="67"/>
  <c r="BE562" i="67"/>
  <c r="BE15" i="5"/>
  <c r="BE11" i="1" s="1"/>
  <c r="BE563" i="67"/>
  <c r="BX391" i="5"/>
  <c r="CB392" i="5" s="1"/>
  <c r="BZ562" i="67"/>
  <c r="BV562" i="67"/>
  <c r="EA781" i="67"/>
  <c r="AX34" i="1"/>
  <c r="AX454" i="5" s="1"/>
  <c r="BA108" i="67"/>
  <c r="EA55" i="5"/>
  <c r="EB105" i="5"/>
  <c r="BV328" i="5"/>
  <c r="BV309" i="5"/>
  <c r="BV428" i="5"/>
  <c r="BV116" i="1"/>
  <c r="BV185" i="67" s="1"/>
  <c r="BW268" i="5"/>
  <c r="BW269" i="5"/>
  <c r="BV820" i="67"/>
  <c r="BV8" i="67"/>
  <c r="CD820" i="67"/>
  <c r="CC820" i="67"/>
  <c r="BX30" i="5"/>
  <c r="BX291" i="67" s="1"/>
  <c r="CG60" i="1"/>
  <c r="CG130" i="67" s="1"/>
  <c r="BV371" i="5"/>
  <c r="BO446" i="67"/>
  <c r="BV128" i="1"/>
  <c r="BV195" i="67" s="1"/>
  <c r="BV14" i="1"/>
  <c r="H12" i="68" s="1"/>
  <c r="BV105" i="1"/>
  <c r="BV175" i="67" s="1"/>
  <c r="BV102" i="1"/>
  <c r="BV172" i="67" s="1"/>
  <c r="BV126" i="1"/>
  <c r="BV193" i="67" s="1"/>
  <c r="AB797" i="67"/>
  <c r="AB270" i="67"/>
  <c r="AC797" i="67"/>
  <c r="AC270" i="67"/>
  <c r="AD269" i="67"/>
  <c r="AE8" i="5"/>
  <c r="AG8" i="5"/>
  <c r="AH7" i="5"/>
  <c r="AD8" i="5"/>
  <c r="AF8" i="5"/>
  <c r="Z797" i="67"/>
  <c r="Z270" i="67"/>
  <c r="AA797" i="67"/>
  <c r="AA270" i="67"/>
  <c r="BQ480" i="5"/>
  <c r="BQ758" i="67"/>
  <c r="BV678" i="67"/>
  <c r="BX327" i="5"/>
  <c r="BX658" i="67" s="1"/>
  <c r="CG206" i="67"/>
  <c r="BV647" i="67"/>
  <c r="BV329" i="5"/>
  <c r="BW328" i="5"/>
  <c r="BN457" i="67"/>
  <c r="BI624" i="67"/>
  <c r="BW329" i="5"/>
  <c r="BX329" i="5"/>
  <c r="EB247" i="5"/>
  <c r="EB249" i="5" s="1"/>
  <c r="BZ328" i="5"/>
  <c r="BR477" i="67"/>
  <c r="BR478" i="67"/>
  <c r="BR488" i="67"/>
  <c r="EH694" i="67"/>
  <c r="EI403" i="5"/>
  <c r="BX627" i="67"/>
  <c r="AU719" i="67"/>
  <c r="BS329" i="67"/>
  <c r="BS332" i="67"/>
  <c r="BM627" i="67"/>
  <c r="BM276" i="67"/>
  <c r="BP627" i="67"/>
  <c r="BO276" i="67"/>
  <c r="BO330" i="67"/>
  <c r="BO331" i="67"/>
  <c r="AZ457" i="5"/>
  <c r="AY739" i="67"/>
  <c r="DZ315" i="67"/>
  <c r="BI273" i="67"/>
  <c r="BI603" i="67"/>
  <c r="CC818" i="67"/>
  <c r="DZ323" i="67"/>
  <c r="DP797" i="67"/>
  <c r="DQ8" i="5"/>
  <c r="DP270" i="67"/>
  <c r="CA562" i="67"/>
  <c r="BW562" i="67"/>
  <c r="BM273" i="67"/>
  <c r="BM603" i="67"/>
  <c r="BM29" i="5"/>
  <c r="BM288" i="67" s="1"/>
  <c r="BW428" i="5"/>
  <c r="BW309" i="5"/>
  <c r="BW308" i="5"/>
  <c r="EB242" i="5"/>
  <c r="EC317" i="67"/>
  <c r="AT103" i="1"/>
  <c r="AT173" i="67" s="1"/>
  <c r="AT106" i="1"/>
  <c r="AT176" i="67" s="1"/>
  <c r="AT10" i="67"/>
  <c r="AT20" i="1"/>
  <c r="EA921" i="67"/>
  <c r="EB147" i="5"/>
  <c r="EA148" i="5"/>
  <c r="EA853" i="67"/>
  <c r="EC891" i="67"/>
  <c r="EC828" i="67"/>
  <c r="ED117" i="5"/>
  <c r="EC791" i="67"/>
  <c r="EB112" i="5"/>
  <c r="EC116" i="5"/>
  <c r="EB890" i="67"/>
  <c r="EB790" i="67"/>
  <c r="EB827" i="67"/>
  <c r="DY847" i="67"/>
  <c r="DY915" i="67"/>
  <c r="EA836" i="67"/>
  <c r="EA899" i="67"/>
  <c r="DY921" i="67"/>
  <c r="DY148" i="5"/>
  <c r="DY853" i="67"/>
  <c r="N73" i="32"/>
  <c r="DU8" i="67"/>
  <c r="N9" i="32"/>
  <c r="N10" i="32" s="1"/>
  <c r="DU14" i="1"/>
  <c r="DU102" i="1"/>
  <c r="DU172" i="67" s="1"/>
  <c r="DU128" i="1"/>
  <c r="DU195" i="67" s="1"/>
  <c r="DU116" i="1"/>
  <c r="DU185" i="67" s="1"/>
  <c r="EA823" i="67"/>
  <c r="EA886" i="67"/>
  <c r="EA113" i="5"/>
  <c r="EA893" i="67"/>
  <c r="EA830" i="67"/>
  <c r="EA793" i="67"/>
  <c r="CF31" i="1"/>
  <c r="CF27" i="67" s="1"/>
  <c r="CG470" i="5"/>
  <c r="CG473" i="5" s="1"/>
  <c r="EC473" i="5" s="1"/>
  <c r="CF468" i="5"/>
  <c r="CF750" i="67" s="1"/>
  <c r="CF194" i="1"/>
  <c r="CF261" i="67" s="1"/>
  <c r="CG467" i="5"/>
  <c r="CG749" i="67" s="1"/>
  <c r="CF752" i="67"/>
  <c r="BX435" i="5"/>
  <c r="BX717" i="67" s="1"/>
  <c r="BX426" i="5"/>
  <c r="CB427" i="5" s="1"/>
  <c r="BX278" i="67"/>
  <c r="BX369" i="5"/>
  <c r="BX371" i="5" s="1"/>
  <c r="BW714" i="67"/>
  <c r="BW370" i="5"/>
  <c r="BX423" i="5"/>
  <c r="BX711" i="67" s="1"/>
  <c r="BX422" i="5"/>
  <c r="BX710" i="67" s="1"/>
  <c r="BX606" i="67"/>
  <c r="CB30" i="5"/>
  <c r="BX307" i="5"/>
  <c r="BX308" i="5" s="1"/>
  <c r="BX425" i="5"/>
  <c r="BX713" i="67" s="1"/>
  <c r="BZ689" i="67"/>
  <c r="DZ8" i="67"/>
  <c r="BW437" i="5"/>
  <c r="BW719" i="67" s="1"/>
  <c r="EC99" i="5"/>
  <c r="EC812" i="67" s="1"/>
  <c r="DZ128" i="1"/>
  <c r="DZ195" i="67" s="1"/>
  <c r="BW371" i="5"/>
  <c r="CG242" i="5"/>
  <c r="CG244" i="5"/>
  <c r="CG245" i="5" s="1"/>
  <c r="CD245" i="5"/>
  <c r="CC241" i="5"/>
  <c r="CG241" i="5"/>
  <c r="EI905" i="67"/>
  <c r="EI842" i="67"/>
  <c r="EJ131" i="5"/>
  <c r="ED56" i="5"/>
  <c r="ED930" i="67" s="1"/>
  <c r="EC235" i="5"/>
  <c r="EC237" i="5" s="1"/>
  <c r="EE55" i="5"/>
  <c r="EE696" i="5" s="1"/>
  <c r="ED103" i="5"/>
  <c r="ED104" i="5" s="1"/>
  <c r="ED781" i="67" s="1"/>
  <c r="EC104" i="5"/>
  <c r="EC134" i="5" s="1"/>
  <c r="EC782" i="67"/>
  <c r="ED929" i="67"/>
  <c r="CE314" i="67"/>
  <c r="ED798" i="67"/>
  <c r="CG155" i="1"/>
  <c r="CG222" i="67" s="1"/>
  <c r="CF455" i="5"/>
  <c r="CF737" i="67" s="1"/>
  <c r="EC85" i="1"/>
  <c r="CG503" i="5"/>
  <c r="CG502" i="5" s="1"/>
  <c r="CG22" i="1" s="1"/>
  <c r="CG18" i="67" s="1"/>
  <c r="CG155" i="67"/>
  <c r="CF210" i="67"/>
  <c r="EC86" i="1"/>
  <c r="CG156" i="67"/>
  <c r="CF222" i="67"/>
  <c r="ED74" i="1"/>
  <c r="EC144" i="67"/>
  <c r="EC70" i="1"/>
  <c r="CG140" i="67"/>
  <c r="EC72" i="1"/>
  <c r="CG142" i="67"/>
  <c r="CG156" i="1"/>
  <c r="CG223" i="67" s="1"/>
  <c r="EC66" i="1"/>
  <c r="CG136" i="67"/>
  <c r="CG151" i="1"/>
  <c r="CG218" i="67" s="1"/>
  <c r="EC81" i="1"/>
  <c r="CG151" i="67"/>
  <c r="CG143" i="1"/>
  <c r="CG210" i="67" s="1"/>
  <c r="EC82" i="1"/>
  <c r="CG152" i="67"/>
  <c r="CF223" i="67"/>
  <c r="EC17" i="67"/>
  <c r="ED21" i="1"/>
  <c r="ER21" i="1"/>
  <c r="EQ17" i="67" s="1"/>
  <c r="DZ105" i="1"/>
  <c r="DZ175" i="67" s="1"/>
  <c r="S73" i="32"/>
  <c r="E18" i="33"/>
  <c r="E42" i="33" s="1"/>
  <c r="S9" i="32"/>
  <c r="DZ126" i="1"/>
  <c r="DZ193" i="67" s="1"/>
  <c r="DZ102" i="1"/>
  <c r="DZ172" i="67" s="1"/>
  <c r="DZ116" i="1"/>
  <c r="DZ185" i="67" s="1"/>
  <c r="CD821" i="67"/>
  <c r="BV570" i="67"/>
  <c r="CC821" i="67"/>
  <c r="BZ571" i="67"/>
  <c r="EH888" i="67"/>
  <c r="EH115" i="5"/>
  <c r="EH825" i="67"/>
  <c r="EG889" i="67"/>
  <c r="EG826" i="67"/>
  <c r="EI901" i="67"/>
  <c r="EJ127" i="5"/>
  <c r="EJ288" i="5" s="1"/>
  <c r="EJ289" i="5" s="1"/>
  <c r="EJ1017" i="67" s="1"/>
  <c r="EI114" i="5"/>
  <c r="EI838" i="67"/>
  <c r="EA135" i="5"/>
  <c r="EA909" i="67" s="1"/>
  <c r="EA908" i="67"/>
  <c r="BV689" i="67"/>
  <c r="BV437" i="5"/>
  <c r="BV442" i="5" s="1"/>
  <c r="BV724" i="67" s="1"/>
  <c r="ED97" i="5"/>
  <c r="ED98" i="5" s="1"/>
  <c r="ED811" i="67" s="1"/>
  <c r="EC430" i="5"/>
  <c r="EC429" i="5"/>
  <c r="ED429" i="5" s="1"/>
  <c r="BZ392" i="5"/>
  <c r="EE66" i="5"/>
  <c r="EE97" i="5" s="1"/>
  <c r="EC810" i="67"/>
  <c r="CG17" i="67"/>
  <c r="CC577" i="67"/>
  <c r="EB106" i="5"/>
  <c r="EB819" i="67" s="1"/>
  <c r="CB537" i="67"/>
  <c r="CB616" i="67"/>
  <c r="CC637" i="67"/>
  <c r="EC336" i="67"/>
  <c r="BS106" i="1"/>
  <c r="BS176" i="67" s="1"/>
  <c r="BS10" i="67"/>
  <c r="BS103" i="1"/>
  <c r="BS173" i="67" s="1"/>
  <c r="BS20" i="1"/>
  <c r="BT20" i="1"/>
  <c r="BT10" i="67"/>
  <c r="BT106" i="1"/>
  <c r="BT176" i="67" s="1"/>
  <c r="BT103" i="1"/>
  <c r="BT173" i="67" s="1"/>
  <c r="EB817" i="67"/>
  <c r="EB781" i="67"/>
  <c r="EB134" i="5"/>
  <c r="BT719" i="67"/>
  <c r="CD248" i="5"/>
  <c r="BR57" i="1"/>
  <c r="BR127" i="67" s="1"/>
  <c r="CE93" i="1"/>
  <c r="CD91" i="1"/>
  <c r="CD161" i="67" s="1"/>
  <c r="CD163" i="67"/>
  <c r="BZ678" i="67"/>
  <c r="CD370" i="5"/>
  <c r="BZ658" i="67"/>
  <c r="CD328" i="5"/>
  <c r="EJ317" i="5"/>
  <c r="EJ650" i="67" s="1"/>
  <c r="EI650" i="67"/>
  <c r="CF474" i="5"/>
  <c r="CF756" i="67" s="1"/>
  <c r="CF32" i="1"/>
  <c r="CF28" i="67" s="1"/>
  <c r="CF755" i="67"/>
  <c r="EB244" i="5"/>
  <c r="CG754" i="67"/>
  <c r="BZ647" i="67"/>
  <c r="CD308" i="5"/>
  <c r="BZ241" i="5"/>
  <c r="CD241" i="5"/>
  <c r="BZ427" i="5"/>
  <c r="BZ370" i="5"/>
  <c r="CE248" i="5"/>
  <c r="BQ406" i="67"/>
  <c r="AT442" i="5"/>
  <c r="AT724" i="67" s="1"/>
  <c r="AT719" i="67"/>
  <c r="BR449" i="5"/>
  <c r="BR450" i="5" s="1"/>
  <c r="BR732" i="67" s="1"/>
  <c r="BR19" i="67"/>
  <c r="CB200" i="5"/>
  <c r="CB204" i="5"/>
  <c r="BJ276" i="67"/>
  <c r="BH627" i="67"/>
  <c r="BG276" i="67"/>
  <c r="AW39" i="1"/>
  <c r="AW16" i="67"/>
  <c r="AW23" i="1"/>
  <c r="BZ577" i="67"/>
  <c r="BZ619" i="67"/>
  <c r="BZ640" i="67"/>
  <c r="BZ308" i="5"/>
  <c r="BZ437" i="5"/>
  <c r="BZ719" i="67" s="1"/>
  <c r="AY39" i="1"/>
  <c r="AY23" i="1"/>
  <c r="AY16" i="67"/>
  <c r="EC843" i="67"/>
  <c r="EC120" i="5"/>
  <c r="EC894" i="67" s="1"/>
  <c r="EB122" i="5"/>
  <c r="EB896" i="67" s="1"/>
  <c r="EB831" i="67"/>
  <c r="EB119" i="5"/>
  <c r="EB125" i="5"/>
  <c r="EB794" i="67"/>
  <c r="ED132" i="5"/>
  <c r="ED906" i="67" s="1"/>
  <c r="ED841" i="67"/>
  <c r="EG692" i="67"/>
  <c r="EH401" i="5"/>
  <c r="EA546" i="5"/>
  <c r="EA548" i="5"/>
  <c r="EE130" i="5"/>
  <c r="EE904" i="67" s="1"/>
  <c r="EE840" i="67"/>
  <c r="EF129" i="5"/>
  <c r="EF903" i="67" s="1"/>
  <c r="EA758" i="67"/>
  <c r="EA480" i="5"/>
  <c r="CG28" i="5"/>
  <c r="CG287" i="67" s="1"/>
  <c r="CG274" i="67"/>
  <c r="CC879" i="67"/>
  <c r="CG248" i="5"/>
  <c r="CG249" i="5"/>
  <c r="CG105" i="5"/>
  <c r="CG818" i="67" s="1"/>
  <c r="CG108" i="5"/>
  <c r="CG107" i="5"/>
  <c r="CG106" i="5"/>
  <c r="CG819" i="67" s="1"/>
  <c r="CG781" i="67"/>
  <c r="CG817" i="67"/>
  <c r="CA879" i="67"/>
  <c r="CG322" i="67"/>
  <c r="CG314" i="67"/>
  <c r="BQ276" i="67"/>
  <c r="BQ627" i="67"/>
  <c r="BU604" i="67"/>
  <c r="BQ330" i="67"/>
  <c r="BQ331" i="67"/>
  <c r="CC562" i="67"/>
  <c r="BY562" i="67"/>
  <c r="BX818" i="67"/>
  <c r="BZ818" i="67"/>
  <c r="CB689" i="67"/>
  <c r="BO453" i="67"/>
  <c r="BN318" i="67"/>
  <c r="BY783" i="67"/>
  <c r="BY821" i="67"/>
  <c r="CB678" i="67"/>
  <c r="CB647" i="67"/>
  <c r="EC40" i="1"/>
  <c r="EC109" i="67" s="1"/>
  <c r="EC48" i="1"/>
  <c r="EC118" i="67" s="1"/>
  <c r="EC707" i="67"/>
  <c r="CB658" i="67"/>
  <c r="BV783" i="67"/>
  <c r="BV821" i="67"/>
  <c r="BP445" i="67"/>
  <c r="BP454" i="67"/>
  <c r="BP423" i="5"/>
  <c r="BP711" i="67" s="1"/>
  <c r="BP327" i="5"/>
  <c r="BP307" i="5"/>
  <c r="BT30" i="5"/>
  <c r="BT291" i="67" s="1"/>
  <c r="BP391" i="5"/>
  <c r="BP435" i="5"/>
  <c r="BP717" i="67" s="1"/>
  <c r="BP425" i="5"/>
  <c r="BP713" i="67" s="1"/>
  <c r="BP422" i="5"/>
  <c r="BP710" i="67" s="1"/>
  <c r="BT606" i="67"/>
  <c r="BP424" i="5"/>
  <c r="BP712" i="67" s="1"/>
  <c r="BP369" i="5"/>
  <c r="BP278" i="67"/>
  <c r="BP426" i="5"/>
  <c r="AX442" i="5"/>
  <c r="AX724" i="67" s="1"/>
  <c r="AX719" i="67"/>
  <c r="DQ30" i="67"/>
  <c r="DQ454" i="5"/>
  <c r="BJ604" i="67"/>
  <c r="BG625" i="67"/>
  <c r="BF276" i="67"/>
  <c r="BF604" i="67"/>
  <c r="DQ35" i="1"/>
  <c r="DQ114" i="67"/>
  <c r="DQ56" i="1"/>
  <c r="DW518" i="67"/>
  <c r="BS719" i="67"/>
  <c r="BS442" i="5"/>
  <c r="BS724" i="67" s="1"/>
  <c r="DQ117" i="67"/>
  <c r="DQ53" i="1"/>
  <c r="BY114" i="1"/>
  <c r="BY183" i="67" s="1"/>
  <c r="BB606" i="67"/>
  <c r="BB424" i="5"/>
  <c r="BB712" i="67" s="1"/>
  <c r="BB307" i="5"/>
  <c r="BB425" i="5"/>
  <c r="BB713" i="67" s="1"/>
  <c r="BB327" i="5"/>
  <c r="BB658" i="67" s="1"/>
  <c r="BB278" i="67"/>
  <c r="BB391" i="5"/>
  <c r="BB689" i="67" s="1"/>
  <c r="BB30" i="5"/>
  <c r="BB291" i="67" s="1"/>
  <c r="BB423" i="5"/>
  <c r="BB711" i="67" s="1"/>
  <c r="BB369" i="5"/>
  <c r="BB678" i="67" s="1"/>
  <c r="BB422" i="5"/>
  <c r="BB710" i="67" s="1"/>
  <c r="BB435" i="5"/>
  <c r="BB717" i="67" s="1"/>
  <c r="BB426" i="5"/>
  <c r="BB714" i="67" s="1"/>
  <c r="BB627" i="67"/>
  <c r="BR28" i="1"/>
  <c r="BR24" i="67" s="1"/>
  <c r="BR27" i="1"/>
  <c r="BR23" i="67" s="1"/>
  <c r="BR21" i="67"/>
  <c r="BR47" i="1"/>
  <c r="BR183" i="1"/>
  <c r="BR250" i="67" s="1"/>
  <c r="BR34" i="1"/>
  <c r="BR111" i="67"/>
  <c r="BR45" i="1"/>
  <c r="BY258" i="67"/>
  <c r="BZ191" i="1"/>
  <c r="EF191" i="1"/>
  <c r="EE258" i="67"/>
  <c r="BA21" i="67"/>
  <c r="BA27" i="1"/>
  <c r="BA23" i="67" s="1"/>
  <c r="BA28" i="1"/>
  <c r="BA24" i="67" s="1"/>
  <c r="BA47" i="1"/>
  <c r="BA34" i="1"/>
  <c r="BA111" i="67"/>
  <c r="BA450" i="5"/>
  <c r="BA732" i="67" s="1"/>
  <c r="BA731" i="67"/>
  <c r="CA619" i="67"/>
  <c r="CA577" i="67"/>
  <c r="CA640" i="67"/>
  <c r="CC609" i="67"/>
  <c r="CC502" i="67"/>
  <c r="CC505" i="67"/>
  <c r="BY508" i="67"/>
  <c r="BT570" i="67"/>
  <c r="BT571" i="67"/>
  <c r="EB274" i="67"/>
  <c r="EB28" i="5"/>
  <c r="EB287" i="67" s="1"/>
  <c r="EB322" i="67"/>
  <c r="EB314" i="67"/>
  <c r="EB236" i="5"/>
  <c r="EB237" i="5"/>
  <c r="EB420" i="67" s="1"/>
  <c r="EA338" i="67"/>
  <c r="BY424" i="5"/>
  <c r="BY712" i="67" s="1"/>
  <c r="BY425" i="5"/>
  <c r="BY713" i="67" s="1"/>
  <c r="BY627" i="67"/>
  <c r="BY391" i="5"/>
  <c r="BY426" i="5"/>
  <c r="BY278" i="67"/>
  <c r="BY606" i="67"/>
  <c r="BY327" i="5"/>
  <c r="BY369" i="5"/>
  <c r="BY423" i="5"/>
  <c r="BY711" i="67" s="1"/>
  <c r="BZ627" i="67"/>
  <c r="BY422" i="5"/>
  <c r="BY710" i="67" s="1"/>
  <c r="BY307" i="5"/>
  <c r="BY30" i="5"/>
  <c r="BY291" i="67" s="1"/>
  <c r="BW10" i="67"/>
  <c r="BW20" i="1"/>
  <c r="BW106" i="1"/>
  <c r="BW176" i="67" s="1"/>
  <c r="BW103" i="1"/>
  <c r="BW173" i="67" s="1"/>
  <c r="CB338" i="67"/>
  <c r="DW276" i="67"/>
  <c r="DW351" i="5"/>
  <c r="DU435" i="5"/>
  <c r="DU716" i="67"/>
  <c r="EA129" i="67"/>
  <c r="EP59" i="1"/>
  <c r="EO129" i="67" s="1"/>
  <c r="DY267" i="67"/>
  <c r="DZ6" i="1"/>
  <c r="DS111" i="67"/>
  <c r="DS45" i="1"/>
  <c r="DS34" i="1"/>
  <c r="DV212" i="67"/>
  <c r="DV152" i="1"/>
  <c r="CB575" i="67"/>
  <c r="BU719" i="67"/>
  <c r="BU442" i="5"/>
  <c r="BU724" i="67" s="1"/>
  <c r="DZ97" i="1"/>
  <c r="DZ167" i="67" s="1"/>
  <c r="DZ166" i="67"/>
  <c r="S40" i="32"/>
  <c r="S41" i="32" s="1"/>
  <c r="K41" i="33"/>
  <c r="L17" i="33"/>
  <c r="L41" i="33" s="1"/>
  <c r="DP4" i="67"/>
  <c r="DQ8" i="1"/>
  <c r="BS412" i="67"/>
  <c r="BW253" i="5"/>
  <c r="BW254" i="5"/>
  <c r="CB505" i="67"/>
  <c r="EA181" i="67"/>
  <c r="BW570" i="67"/>
  <c r="BW571" i="67"/>
  <c r="DT20" i="1"/>
  <c r="DT10" i="67"/>
  <c r="DT103" i="1"/>
  <c r="DT173" i="67" s="1"/>
  <c r="DT106" i="1"/>
  <c r="DT176" i="67" s="1"/>
  <c r="DZ377" i="67"/>
  <c r="DZ379" i="67"/>
  <c r="BY376" i="67"/>
  <c r="BY379" i="67"/>
  <c r="EB754" i="67"/>
  <c r="DR111" i="67"/>
  <c r="DR34" i="1"/>
  <c r="DR45" i="1"/>
  <c r="AZ244" i="67"/>
  <c r="AZ179" i="1"/>
  <c r="BG246" i="67"/>
  <c r="BG180" i="1"/>
  <c r="BG247" i="67" s="1"/>
  <c r="DV601" i="67"/>
  <c r="DV272" i="67"/>
  <c r="DY26" i="5"/>
  <c r="DY286" i="67" s="1"/>
  <c r="DY272" i="67"/>
  <c r="DY601" i="67"/>
  <c r="CB596" i="67"/>
  <c r="CB595" i="67"/>
  <c r="DV716" i="67"/>
  <c r="AV108" i="67"/>
  <c r="AV42" i="1"/>
  <c r="EE780" i="67"/>
  <c r="EE137" i="5"/>
  <c r="EE911" i="67" s="1"/>
  <c r="EE804" i="67"/>
  <c r="EE93" i="5"/>
  <c r="EE806" i="67" s="1"/>
  <c r="EF91" i="5"/>
  <c r="DS237" i="67"/>
  <c r="DS173" i="1"/>
  <c r="EG92" i="1"/>
  <c r="EF162" i="67"/>
  <c r="BP6" i="5"/>
  <c r="CA237" i="67"/>
  <c r="BG547" i="67"/>
  <c r="BC547" i="67"/>
  <c r="BC615" i="67"/>
  <c r="BC536" i="67"/>
  <c r="BG615" i="67"/>
  <c r="BC636" i="67"/>
  <c r="BD636" i="67"/>
  <c r="EF341" i="5"/>
  <c r="EE665" i="67"/>
  <c r="EE344" i="5"/>
  <c r="BD237" i="67"/>
  <c r="BH425" i="5"/>
  <c r="BH713" i="67" s="1"/>
  <c r="BH435" i="5"/>
  <c r="BH717" i="67" s="1"/>
  <c r="BH307" i="5"/>
  <c r="BH426" i="5"/>
  <c r="BH714" i="67" s="1"/>
  <c r="BH30" i="5"/>
  <c r="BH291" i="67" s="1"/>
  <c r="BH369" i="5"/>
  <c r="BH678" i="67" s="1"/>
  <c r="BH422" i="5"/>
  <c r="BH710" i="67" s="1"/>
  <c r="BH278" i="67"/>
  <c r="BH423" i="5"/>
  <c r="BH711" i="67" s="1"/>
  <c r="BH327" i="5"/>
  <c r="BH658" i="67" s="1"/>
  <c r="BH424" i="5"/>
  <c r="BH712" i="67" s="1"/>
  <c r="BH606" i="67"/>
  <c r="BH391" i="5"/>
  <c r="BH689" i="67" s="1"/>
  <c r="DU189" i="67"/>
  <c r="DU124" i="1"/>
  <c r="DU191" i="67" s="1"/>
  <c r="DU126" i="1"/>
  <c r="DU193" i="67" s="1"/>
  <c r="BL369" i="5"/>
  <c r="BL30" i="5"/>
  <c r="BL291" i="67" s="1"/>
  <c r="BL307" i="5"/>
  <c r="DW601" i="67"/>
  <c r="BK604" i="67"/>
  <c r="BK625" i="67"/>
  <c r="BK276" i="67"/>
  <c r="BW818" i="67"/>
  <c r="DT437" i="5"/>
  <c r="BP232" i="5"/>
  <c r="BP674" i="5" s="1"/>
  <c r="BQ231" i="5"/>
  <c r="BQ596" i="5" s="1"/>
  <c r="BP447" i="67"/>
  <c r="BP418" i="67"/>
  <c r="EA166" i="67"/>
  <c r="EA97" i="1"/>
  <c r="EA167" i="67" s="1"/>
  <c r="EA360" i="67"/>
  <c r="BM237" i="67"/>
  <c r="EA112" i="67"/>
  <c r="DW58" i="1"/>
  <c r="DW213" i="67"/>
  <c r="P14" i="32"/>
  <c r="BK246" i="67"/>
  <c r="BK180" i="1"/>
  <c r="BK247" i="67" s="1"/>
  <c r="BH179" i="1"/>
  <c r="BH244" i="67"/>
  <c r="DX152" i="1"/>
  <c r="DX212" i="67"/>
  <c r="DY518" i="67"/>
  <c r="DY506" i="67"/>
  <c r="DY612" i="67"/>
  <c r="BD424" i="5"/>
  <c r="BD712" i="67" s="1"/>
  <c r="BD425" i="5"/>
  <c r="BD713" i="67" s="1"/>
  <c r="BD369" i="5"/>
  <c r="BD678" i="67" s="1"/>
  <c r="BD422" i="5"/>
  <c r="BD710" i="67" s="1"/>
  <c r="BD327" i="5"/>
  <c r="BD658" i="67" s="1"/>
  <c r="BD391" i="5"/>
  <c r="BD689" i="67" s="1"/>
  <c r="BD278" i="67"/>
  <c r="BD30" i="5"/>
  <c r="BD291" i="67" s="1"/>
  <c r="BD606" i="67"/>
  <c r="BD307" i="5"/>
  <c r="BD423" i="5"/>
  <c r="BD711" i="67" s="1"/>
  <c r="BD426" i="5"/>
  <c r="BD714" i="67" s="1"/>
  <c r="BD435" i="5"/>
  <c r="BD717" i="67" s="1"/>
  <c r="BY213" i="67"/>
  <c r="BY58" i="1"/>
  <c r="BY128" i="67" s="1"/>
  <c r="BU219" i="67"/>
  <c r="BU177" i="1"/>
  <c r="BU170" i="1"/>
  <c r="DS28" i="1"/>
  <c r="DS24" i="67" s="1"/>
  <c r="DS27" i="1"/>
  <c r="DS23" i="67" s="1"/>
  <c r="DS21" i="67"/>
  <c r="DS47" i="1"/>
  <c r="EF434" i="67"/>
  <c r="DV554" i="67"/>
  <c r="BC554" i="67"/>
  <c r="BN625" i="67"/>
  <c r="BN276" i="67"/>
  <c r="DY15" i="5"/>
  <c r="DY806" i="5" s="1"/>
  <c r="DY563" i="67"/>
  <c r="DY562" i="67"/>
  <c r="DW273" i="67"/>
  <c r="DW603" i="67"/>
  <c r="DW189" i="67"/>
  <c r="DW124" i="1"/>
  <c r="DW191" i="67" s="1"/>
  <c r="DR27" i="1"/>
  <c r="DR23" i="67" s="1"/>
  <c r="DR28" i="1"/>
  <c r="DR24" i="67" s="1"/>
  <c r="DR21" i="67"/>
  <c r="DR47" i="1"/>
  <c r="BL237" i="67"/>
  <c r="BA35" i="1"/>
  <c r="BA114" i="67"/>
  <c r="BA56" i="1"/>
  <c r="BW398" i="67"/>
  <c r="BW347" i="67"/>
  <c r="BW353" i="67"/>
  <c r="BN405" i="67"/>
  <c r="BR166" i="5"/>
  <c r="DU177" i="1"/>
  <c r="DU170" i="1"/>
  <c r="DU219" i="67"/>
  <c r="BZ246" i="67"/>
  <c r="BZ180" i="1"/>
  <c r="BZ247" i="67" s="1"/>
  <c r="EH683" i="67"/>
  <c r="DV612" i="67"/>
  <c r="DV506" i="67"/>
  <c r="DV518" i="67"/>
  <c r="CB598" i="67"/>
  <c r="CB597" i="67"/>
  <c r="EA217" i="67"/>
  <c r="EA146" i="1"/>
  <c r="BY716" i="67"/>
  <c r="BY435" i="5"/>
  <c r="EH379" i="5"/>
  <c r="EG681" i="67"/>
  <c r="BQ237" i="67"/>
  <c r="DS179" i="1"/>
  <c r="DS244" i="67"/>
  <c r="BE219" i="67"/>
  <c r="BE170" i="1"/>
  <c r="BE177" i="1"/>
  <c r="DV537" i="67"/>
  <c r="DW616" i="67"/>
  <c r="DV616" i="67"/>
  <c r="DV15" i="5"/>
  <c r="DV806" i="5" s="1"/>
  <c r="BN329" i="67"/>
  <c r="BN536" i="5"/>
  <c r="BN273" i="67"/>
  <c r="BN624" i="67"/>
  <c r="BN603" i="67"/>
  <c r="BO624" i="67"/>
  <c r="BN29" i="5"/>
  <c r="BN288" i="67" s="1"/>
  <c r="BT237" i="67"/>
  <c r="BO246" i="67"/>
  <c r="BO180" i="1"/>
  <c r="BO247" i="67" s="1"/>
  <c r="BS180" i="1"/>
  <c r="BS247" i="67" s="1"/>
  <c r="DU182" i="67"/>
  <c r="DU114" i="1"/>
  <c r="DU183" i="67" s="1"/>
  <c r="BA177" i="1"/>
  <c r="BA219" i="67"/>
  <c r="BA170" i="1"/>
  <c r="BW244" i="67"/>
  <c r="BW179" i="1"/>
  <c r="ES18" i="1"/>
  <c r="ER14" i="67" s="1"/>
  <c r="ED14" i="67"/>
  <c r="BV370" i="67"/>
  <c r="AZ23" i="1"/>
  <c r="AZ39" i="1"/>
  <c r="AZ16" i="67"/>
  <c r="CB630" i="67"/>
  <c r="CB609" i="67"/>
  <c r="CB502" i="67"/>
  <c r="CC630" i="67"/>
  <c r="EG84" i="1"/>
  <c r="EF154" i="67"/>
  <c r="BY477" i="5"/>
  <c r="BX761" i="67"/>
  <c r="BX237" i="67"/>
  <c r="DX276" i="67"/>
  <c r="EA376" i="67"/>
  <c r="EA374" i="67"/>
  <c r="EA375" i="67"/>
  <c r="EA349" i="67"/>
  <c r="DZ212" i="67"/>
  <c r="DZ152" i="1"/>
  <c r="DV129" i="67"/>
  <c r="EN59" i="1"/>
  <c r="EM129" i="67" s="1"/>
  <c r="CB593" i="67"/>
  <c r="CB594" i="67"/>
  <c r="EA716" i="67"/>
  <c r="AU16" i="67"/>
  <c r="AU39" i="1"/>
  <c r="AU23" i="1"/>
  <c r="CA179" i="1"/>
  <c r="CA244" i="67"/>
  <c r="CA318" i="67"/>
  <c r="CA326" i="67"/>
  <c r="EA113" i="1"/>
  <c r="EA182" i="67" s="1"/>
  <c r="EA107" i="1"/>
  <c r="EA177" i="67" s="1"/>
  <c r="EA108" i="1"/>
  <c r="EA174" i="67"/>
  <c r="BX179" i="1"/>
  <c r="BX244" i="67"/>
  <c r="DZ128" i="67"/>
  <c r="BI170" i="1"/>
  <c r="BI177" i="1"/>
  <c r="BI219" i="67"/>
  <c r="AZ237" i="67"/>
  <c r="DV181" i="67"/>
  <c r="DV114" i="1"/>
  <c r="DV183" i="67" s="1"/>
  <c r="DT170" i="1"/>
  <c r="DT219" i="67"/>
  <c r="DT177" i="1"/>
  <c r="BH237" i="67"/>
  <c r="DW212" i="67"/>
  <c r="DW152" i="1"/>
  <c r="EB130" i="67"/>
  <c r="EQ60" i="1"/>
  <c r="EP130" i="67" s="1"/>
  <c r="BX619" i="67"/>
  <c r="BX577" i="67"/>
  <c r="BY640" i="67"/>
  <c r="BX640" i="67"/>
  <c r="DX603" i="67"/>
  <c r="DX273" i="67"/>
  <c r="DX288" i="67"/>
  <c r="AV19" i="67"/>
  <c r="AV449" i="5"/>
  <c r="AV25" i="1"/>
  <c r="AV57" i="1"/>
  <c r="AV127" i="67" s="1"/>
  <c r="BA435" i="5"/>
  <c r="BA716" i="67"/>
  <c r="ED845" i="67"/>
  <c r="ED138" i="5"/>
  <c r="ED912" i="67" s="1"/>
  <c r="DS731" i="67"/>
  <c r="DS450" i="5"/>
  <c r="DS732" i="67" s="1"/>
  <c r="BG28" i="5"/>
  <c r="BG287" i="67" s="1"/>
  <c r="BG602" i="67"/>
  <c r="BC602" i="67"/>
  <c r="BC274" i="67"/>
  <c r="BC623" i="67"/>
  <c r="BD623" i="67"/>
  <c r="AY238" i="67"/>
  <c r="AY173" i="1"/>
  <c r="BX508" i="67"/>
  <c r="BT179" i="1"/>
  <c r="BT244" i="67"/>
  <c r="BD244" i="67"/>
  <c r="BD179" i="1"/>
  <c r="BY152" i="1"/>
  <c r="BV246" i="67"/>
  <c r="BV180" i="1"/>
  <c r="BV247" i="67" s="1"/>
  <c r="BV184" i="1"/>
  <c r="BV251" i="67" s="1"/>
  <c r="DW26" i="5"/>
  <c r="DW286" i="67" s="1"/>
  <c r="BW237" i="67"/>
  <c r="EE49" i="1"/>
  <c r="EE119" i="67" s="1"/>
  <c r="EE696" i="67"/>
  <c r="EE18" i="1"/>
  <c r="EF405" i="5"/>
  <c r="DR731" i="67"/>
  <c r="DR450" i="5"/>
  <c r="DR732" i="67" s="1"/>
  <c r="CC163" i="67"/>
  <c r="CC91" i="1"/>
  <c r="EB93" i="1"/>
  <c r="EC93" i="1" s="1"/>
  <c r="EC91" i="1" s="1"/>
  <c r="AZ717" i="67"/>
  <c r="AZ437" i="5"/>
  <c r="BS233" i="5"/>
  <c r="BS422" i="67" s="1"/>
  <c r="BO247" i="5"/>
  <c r="BO235" i="5"/>
  <c r="BO419" i="67"/>
  <c r="EE431" i="67"/>
  <c r="EE315" i="67"/>
  <c r="EE275" i="67"/>
  <c r="ED302" i="67"/>
  <c r="EE308" i="67"/>
  <c r="BL179" i="1"/>
  <c r="BL244" i="67"/>
  <c r="BM244" i="67"/>
  <c r="BM179" i="1"/>
  <c r="EA212" i="67"/>
  <c r="EA152" i="1"/>
  <c r="AX45" i="1" l="1"/>
  <c r="BM806" i="5"/>
  <c r="BI11" i="1"/>
  <c r="EJ293" i="5"/>
  <c r="EJ1021" i="67" s="1"/>
  <c r="CJ6" i="5"/>
  <c r="EC244" i="5"/>
  <c r="EC245" i="5" s="1"/>
  <c r="EC242" i="5"/>
  <c r="EI90" i="1"/>
  <c r="EH160" i="67"/>
  <c r="BP694" i="5"/>
  <c r="DZ14" i="1"/>
  <c r="W12" i="68" s="1"/>
  <c r="F12" i="68"/>
  <c r="H13" i="68"/>
  <c r="H33" i="68" s="1"/>
  <c r="H32" i="68"/>
  <c r="U7" i="32"/>
  <c r="T50" i="32"/>
  <c r="T72" i="32"/>
  <c r="T5" i="32"/>
  <c r="CF821" i="67"/>
  <c r="CE783" i="67"/>
  <c r="CB881" i="67"/>
  <c r="CB961" i="67"/>
  <c r="CB880" i="67"/>
  <c r="CB960" i="67"/>
  <c r="EE263" i="5"/>
  <c r="EE440" i="67"/>
  <c r="EC240" i="5"/>
  <c r="EG241" i="5" s="1"/>
  <c r="ED317" i="67"/>
  <c r="EF261" i="5"/>
  <c r="EF677" i="5" s="1"/>
  <c r="CA412" i="67"/>
  <c r="BP698" i="5"/>
  <c r="CA806" i="5"/>
  <c r="CA604" i="67" s="1"/>
  <c r="CB827" i="5"/>
  <c r="EE685" i="5"/>
  <c r="EE325" i="67" s="1"/>
  <c r="BQ696" i="5"/>
  <c r="DY696" i="5" s="1"/>
  <c r="DW806" i="5"/>
  <c r="EE671" i="5"/>
  <c r="BC806" i="5"/>
  <c r="BC604" i="67" s="1"/>
  <c r="BC827" i="5"/>
  <c r="BC625" i="67" s="1"/>
  <c r="BD827" i="5"/>
  <c r="BD625" i="67" s="1"/>
  <c r="BG806" i="5"/>
  <c r="BG604" i="67" s="1"/>
  <c r="BQ597" i="5"/>
  <c r="BQ693" i="5" s="1"/>
  <c r="BQ697" i="5" s="1"/>
  <c r="DY697" i="5" s="1"/>
  <c r="BP676" i="5"/>
  <c r="BT682" i="5"/>
  <c r="BE806" i="5"/>
  <c r="BE827" i="5"/>
  <c r="BF827" i="5"/>
  <c r="BI806" i="5"/>
  <c r="BI604" i="67" s="1"/>
  <c r="BI827" i="5"/>
  <c r="BI625" i="67" s="1"/>
  <c r="BJ827" i="5"/>
  <c r="BJ625" i="67" s="1"/>
  <c r="CF670" i="5"/>
  <c r="CF656" i="5"/>
  <c r="CF657" i="5" s="1"/>
  <c r="BS684" i="5"/>
  <c r="CA254" i="5"/>
  <c r="CE252" i="5"/>
  <c r="CE254" i="5" s="1"/>
  <c r="CA253" i="5"/>
  <c r="AX53" i="1"/>
  <c r="AX36" i="1" s="1"/>
  <c r="CF29" i="5"/>
  <c r="CF288" i="67" s="1"/>
  <c r="CF15" i="5"/>
  <c r="CF276" i="67" s="1"/>
  <c r="CF16" i="5"/>
  <c r="CF10" i="1" s="1"/>
  <c r="EE10" i="5"/>
  <c r="CF269" i="5"/>
  <c r="EA929" i="67"/>
  <c r="EA10" i="5"/>
  <c r="CA267" i="5"/>
  <c r="CB256" i="5"/>
  <c r="CB255" i="5"/>
  <c r="BX271" i="5"/>
  <c r="EE929" i="67"/>
  <c r="CB268" i="5"/>
  <c r="BX268" i="5"/>
  <c r="BX269" i="5"/>
  <c r="CB269" i="5"/>
  <c r="BY271" i="5"/>
  <c r="BY268" i="5"/>
  <c r="BY270" i="5"/>
  <c r="BY269" i="5"/>
  <c r="CF338" i="67"/>
  <c r="AX30" i="67"/>
  <c r="BX392" i="5"/>
  <c r="BX689" i="67"/>
  <c r="BC276" i="67"/>
  <c r="BX393" i="5"/>
  <c r="EB818" i="67"/>
  <c r="BS246" i="67"/>
  <c r="BS184" i="1"/>
  <c r="BS251" i="67" s="1"/>
  <c r="DY177" i="1"/>
  <c r="DY170" i="1"/>
  <c r="DY237" i="67" s="1"/>
  <c r="DY219" i="67"/>
  <c r="BQ244" i="67"/>
  <c r="BQ179" i="1"/>
  <c r="BQ246" i="67" s="1"/>
  <c r="CR8" i="1"/>
  <c r="CR4" i="67" s="1"/>
  <c r="CP3" i="67"/>
  <c r="CQ8" i="1"/>
  <c r="CQ4" i="67" s="1"/>
  <c r="CP8" i="1"/>
  <c r="CP4" i="67" s="1"/>
  <c r="CT7" i="1"/>
  <c r="CS8" i="1"/>
  <c r="CS4" i="67" s="1"/>
  <c r="BL435" i="5"/>
  <c r="BL717" i="67" s="1"/>
  <c r="BL606" i="67"/>
  <c r="BL425" i="5"/>
  <c r="BL713" i="67" s="1"/>
  <c r="BL423" i="5"/>
  <c r="BL711" i="67" s="1"/>
  <c r="BU20" i="1"/>
  <c r="DZ20" i="1" s="1"/>
  <c r="DZ16" i="67" s="1"/>
  <c r="BU103" i="1"/>
  <c r="BU173" i="67" s="1"/>
  <c r="BU10" i="67"/>
  <c r="BU106" i="1"/>
  <c r="BU176" i="67" s="1"/>
  <c r="BP606" i="67"/>
  <c r="BL426" i="5"/>
  <c r="BL714" i="67" s="1"/>
  <c r="BL278" i="67"/>
  <c r="CA276" i="67"/>
  <c r="BL327" i="5"/>
  <c r="BL658" i="67" s="1"/>
  <c r="BP30" i="5"/>
  <c r="BP291" i="67" s="1"/>
  <c r="BL422" i="5"/>
  <c r="BL710" i="67" s="1"/>
  <c r="BL391" i="5"/>
  <c r="BP392" i="5" s="1"/>
  <c r="EB56" i="5"/>
  <c r="EB930" i="67" s="1"/>
  <c r="CB328" i="5"/>
  <c r="BX328" i="5"/>
  <c r="BE273" i="67"/>
  <c r="BE603" i="67"/>
  <c r="BE624" i="67"/>
  <c r="BF624" i="67"/>
  <c r="EC249" i="5"/>
  <c r="BX678" i="67"/>
  <c r="EB57" i="5"/>
  <c r="EB931" i="67" s="1"/>
  <c r="CA570" i="67"/>
  <c r="CB370" i="5"/>
  <c r="EA341" i="67"/>
  <c r="BX370" i="5"/>
  <c r="BV10" i="67"/>
  <c r="CG820" i="67"/>
  <c r="BV106" i="1"/>
  <c r="BV176" i="67" s="1"/>
  <c r="BX116" i="1"/>
  <c r="BX185" i="67" s="1"/>
  <c r="BV20" i="1"/>
  <c r="BV16" i="67" s="1"/>
  <c r="BV103" i="1"/>
  <c r="BV173" i="67" s="1"/>
  <c r="BX128" i="1"/>
  <c r="BX195" i="67" s="1"/>
  <c r="EB248" i="5"/>
  <c r="BX105" i="1"/>
  <c r="BX175" i="67" s="1"/>
  <c r="BX428" i="5"/>
  <c r="BX126" i="1"/>
  <c r="BX193" i="67" s="1"/>
  <c r="BX14" i="1"/>
  <c r="J12" i="68" s="1"/>
  <c r="BX8" i="67"/>
  <c r="BX102" i="1"/>
  <c r="BX172" i="67" s="1"/>
  <c r="AH8" i="5"/>
  <c r="AL7" i="5"/>
  <c r="AJ8" i="5"/>
  <c r="AI8" i="5"/>
  <c r="AH269" i="67"/>
  <c r="AK8" i="5"/>
  <c r="BQ761" i="67"/>
  <c r="BR477" i="5"/>
  <c r="AG270" i="67"/>
  <c r="AG797" i="67"/>
  <c r="AF270" i="67"/>
  <c r="AF797" i="67"/>
  <c r="AE270" i="67"/>
  <c r="AE797" i="67"/>
  <c r="AD797" i="67"/>
  <c r="AD270" i="67"/>
  <c r="BX437" i="5"/>
  <c r="BX442" i="5" s="1"/>
  <c r="BX724" i="67" s="1"/>
  <c r="BX647" i="67"/>
  <c r="CB308" i="5"/>
  <c r="BR490" i="67"/>
  <c r="EI694" i="67"/>
  <c r="EJ403" i="5"/>
  <c r="EJ694" i="67" s="1"/>
  <c r="BI276" i="67"/>
  <c r="BM604" i="67"/>
  <c r="BJ627" i="67"/>
  <c r="BM369" i="5"/>
  <c r="BM678" i="67" s="1"/>
  <c r="BM423" i="5"/>
  <c r="BM711" i="67" s="1"/>
  <c r="BM278" i="67"/>
  <c r="BM425" i="5"/>
  <c r="BM713" i="67" s="1"/>
  <c r="BM426" i="5"/>
  <c r="BM714" i="67" s="1"/>
  <c r="BM307" i="5"/>
  <c r="BM391" i="5"/>
  <c r="BM689" i="67" s="1"/>
  <c r="BM327" i="5"/>
  <c r="BM658" i="67" s="1"/>
  <c r="BM422" i="5"/>
  <c r="BM710" i="67" s="1"/>
  <c r="BM424" i="5"/>
  <c r="BM712" i="67" s="1"/>
  <c r="BM435" i="5"/>
  <c r="BM717" i="67" s="1"/>
  <c r="EA324" i="67"/>
  <c r="DZ316" i="67"/>
  <c r="BM184" i="1"/>
  <c r="BM251" i="67" s="1"/>
  <c r="DR8" i="5"/>
  <c r="DQ270" i="67"/>
  <c r="DQ797" i="67"/>
  <c r="AZ739" i="67"/>
  <c r="BA457" i="5"/>
  <c r="BV606" i="67"/>
  <c r="BR278" i="67"/>
  <c r="BS627" i="67"/>
  <c r="BV30" i="5"/>
  <c r="BV291" i="67" s="1"/>
  <c r="BR426" i="5"/>
  <c r="BR21" i="5"/>
  <c r="BR281" i="67" s="1"/>
  <c r="BR19" i="5"/>
  <c r="BR279" i="67" s="1"/>
  <c r="BR435" i="5"/>
  <c r="BO369" i="5"/>
  <c r="BP371" i="5" s="1"/>
  <c r="BO278" i="67"/>
  <c r="BO422" i="5"/>
  <c r="BO710" i="67" s="1"/>
  <c r="BO435" i="5"/>
  <c r="BO717" i="67" s="1"/>
  <c r="BO391" i="5"/>
  <c r="BP393" i="5" s="1"/>
  <c r="BO425" i="5"/>
  <c r="BO713" i="67" s="1"/>
  <c r="BS606" i="67"/>
  <c r="BO307" i="5"/>
  <c r="BP309" i="5" s="1"/>
  <c r="BO423" i="5"/>
  <c r="BO711" i="67" s="1"/>
  <c r="BS30" i="5"/>
  <c r="BS291" i="67" s="1"/>
  <c r="BO426" i="5"/>
  <c r="BP428" i="5" s="1"/>
  <c r="BO327" i="5"/>
  <c r="BP329" i="5" s="1"/>
  <c r="BO424" i="5"/>
  <c r="BO712" i="67" s="1"/>
  <c r="BX309" i="5"/>
  <c r="DU20" i="1"/>
  <c r="DU103" i="1"/>
  <c r="DU173" i="67" s="1"/>
  <c r="DU106" i="1"/>
  <c r="DU176" i="67" s="1"/>
  <c r="DU10" i="67"/>
  <c r="DY922" i="67"/>
  <c r="DY854" i="67"/>
  <c r="ED891" i="67"/>
  <c r="EE117" i="5"/>
  <c r="ED791" i="67"/>
  <c r="ED828" i="67"/>
  <c r="EA922" i="67"/>
  <c r="EA854" i="67"/>
  <c r="EA150" i="5"/>
  <c r="EA887" i="67"/>
  <c r="EA824" i="67"/>
  <c r="EC890" i="67"/>
  <c r="EC790" i="67"/>
  <c r="EC827" i="67"/>
  <c r="EC112" i="5"/>
  <c r="EC295" i="5" s="1"/>
  <c r="EC118" i="5"/>
  <c r="EC119" i="5" s="1"/>
  <c r="EB921" i="67"/>
  <c r="EB853" i="67"/>
  <c r="EC147" i="5"/>
  <c r="EB148" i="5"/>
  <c r="AT16" i="67"/>
  <c r="AT39" i="1"/>
  <c r="AT23" i="1"/>
  <c r="EC470" i="5"/>
  <c r="EC472" i="5" s="1"/>
  <c r="CG194" i="1"/>
  <c r="CG261" i="67" s="1"/>
  <c r="CG468" i="5"/>
  <c r="CG750" i="67" s="1"/>
  <c r="CG31" i="1"/>
  <c r="CG27" i="67" s="1"/>
  <c r="CG752" i="67"/>
  <c r="EB886" i="67"/>
  <c r="EB823" i="67"/>
  <c r="EB113" i="5"/>
  <c r="BX714" i="67"/>
  <c r="BX427" i="5"/>
  <c r="BW442" i="5"/>
  <c r="BW724" i="67" s="1"/>
  <c r="DZ10" i="67"/>
  <c r="EC248" i="5"/>
  <c r="BR731" i="67"/>
  <c r="BV719" i="67"/>
  <c r="EC22" i="1"/>
  <c r="EC502" i="5" s="1"/>
  <c r="EJ905" i="67"/>
  <c r="EJ842" i="67"/>
  <c r="EC236" i="5"/>
  <c r="CG455" i="5"/>
  <c r="CG737" i="67" s="1"/>
  <c r="EC156" i="1"/>
  <c r="EC223" i="67" s="1"/>
  <c r="EC781" i="67"/>
  <c r="EC106" i="5"/>
  <c r="EC819" i="67" s="1"/>
  <c r="EC105" i="5"/>
  <c r="ED105" i="5"/>
  <c r="ED818" i="67" s="1"/>
  <c r="EC817" i="67"/>
  <c r="ED106" i="5"/>
  <c r="ED819" i="67" s="1"/>
  <c r="ED134" i="5"/>
  <c r="ED908" i="67" s="1"/>
  <c r="ED817" i="67"/>
  <c r="ED782" i="67"/>
  <c r="ED816" i="67"/>
  <c r="EE341" i="67"/>
  <c r="EE56" i="5"/>
  <c r="EE930" i="67" s="1"/>
  <c r="EF55" i="5"/>
  <c r="EF696" i="5" s="1"/>
  <c r="ED336" i="67"/>
  <c r="EE103" i="5"/>
  <c r="EE782" i="67" s="1"/>
  <c r="BZ442" i="5"/>
  <c r="BZ724" i="67" s="1"/>
  <c r="EB830" i="67"/>
  <c r="EB893" i="67"/>
  <c r="EB836" i="67"/>
  <c r="EB899" i="67"/>
  <c r="ED99" i="5"/>
  <c r="ED812" i="67" s="1"/>
  <c r="ED810" i="67"/>
  <c r="EF66" i="5"/>
  <c r="EG66" i="5" s="1"/>
  <c r="EE798" i="67"/>
  <c r="EE68" i="5"/>
  <c r="EE800" i="67" s="1"/>
  <c r="EC155" i="1"/>
  <c r="EC222" i="67" s="1"/>
  <c r="EC143" i="1"/>
  <c r="EC210" i="67" s="1"/>
  <c r="ED81" i="1"/>
  <c r="EC151" i="67"/>
  <c r="ED70" i="1"/>
  <c r="EC140" i="67"/>
  <c r="EC156" i="67"/>
  <c r="ED86" i="1"/>
  <c r="EC152" i="67"/>
  <c r="ED82" i="1"/>
  <c r="ED72" i="1"/>
  <c r="EC142" i="67"/>
  <c r="ED144" i="67"/>
  <c r="EE74" i="1"/>
  <c r="EC151" i="1"/>
  <c r="EC218" i="67" s="1"/>
  <c r="EC136" i="67"/>
  <c r="ED66" i="1"/>
  <c r="ED155" i="1" s="1"/>
  <c r="ED222" i="67" s="1"/>
  <c r="ED17" i="67"/>
  <c r="ES21" i="1"/>
  <c r="ER17" i="67" s="1"/>
  <c r="EE21" i="1"/>
  <c r="BZ570" i="67"/>
  <c r="EJ901" i="67"/>
  <c r="EJ114" i="5"/>
  <c r="EJ838" i="67"/>
  <c r="EH889" i="67"/>
  <c r="EH826" i="67"/>
  <c r="EI825" i="67"/>
  <c r="EI115" i="5"/>
  <c r="EI888" i="67"/>
  <c r="EE429" i="5"/>
  <c r="EF429" i="5" s="1"/>
  <c r="EG429" i="5" s="1"/>
  <c r="EH429" i="5" s="1"/>
  <c r="EI429" i="5" s="1"/>
  <c r="EJ429" i="5" s="1"/>
  <c r="ED416" i="5"/>
  <c r="ED418" i="5"/>
  <c r="ED415" i="5"/>
  <c r="ED417" i="5"/>
  <c r="EC474" i="5"/>
  <c r="EB135" i="5"/>
  <c r="EB909" i="67" s="1"/>
  <c r="EB908" i="67"/>
  <c r="EC135" i="5"/>
  <c r="EC909" i="67" s="1"/>
  <c r="EC908" i="67"/>
  <c r="EB245" i="5"/>
  <c r="BT23" i="1"/>
  <c r="BT16" i="67"/>
  <c r="BT39" i="1"/>
  <c r="BS23" i="1"/>
  <c r="BS39" i="1"/>
  <c r="BS16" i="67"/>
  <c r="CG474" i="5"/>
  <c r="CG756" i="67" s="1"/>
  <c r="CG32" i="1"/>
  <c r="CG28" i="67" s="1"/>
  <c r="CG755" i="67"/>
  <c r="ED239" i="5"/>
  <c r="CF93" i="1"/>
  <c r="CE91" i="1"/>
  <c r="CE161" i="67" s="1"/>
  <c r="CE163" i="67"/>
  <c r="CC200" i="5"/>
  <c r="CC204" i="5"/>
  <c r="CA204" i="5"/>
  <c r="CA205" i="5"/>
  <c r="CA200" i="5"/>
  <c r="BG435" i="5"/>
  <c r="BG717" i="67" s="1"/>
  <c r="BG327" i="5"/>
  <c r="BG658" i="67" s="1"/>
  <c r="BG423" i="5"/>
  <c r="BG711" i="67" s="1"/>
  <c r="BG307" i="5"/>
  <c r="BG426" i="5"/>
  <c r="BG714" i="67" s="1"/>
  <c r="BG424" i="5"/>
  <c r="BG712" i="67" s="1"/>
  <c r="BG422" i="5"/>
  <c r="BG710" i="67" s="1"/>
  <c r="BG278" i="67"/>
  <c r="BG369" i="5"/>
  <c r="BG678" i="67" s="1"/>
  <c r="BG391" i="5"/>
  <c r="BG689" i="67" s="1"/>
  <c r="BG425" i="5"/>
  <c r="BG713" i="67" s="1"/>
  <c r="BJ278" i="67"/>
  <c r="BJ435" i="5"/>
  <c r="BJ717" i="67" s="1"/>
  <c r="BJ424" i="5"/>
  <c r="BJ712" i="67" s="1"/>
  <c r="BJ422" i="5"/>
  <c r="BJ710" i="67" s="1"/>
  <c r="BJ327" i="5"/>
  <c r="BJ658" i="67" s="1"/>
  <c r="BJ426" i="5"/>
  <c r="BJ714" i="67" s="1"/>
  <c r="BJ369" i="5"/>
  <c r="BJ678" i="67" s="1"/>
  <c r="BJ425" i="5"/>
  <c r="BJ713" i="67" s="1"/>
  <c r="BJ423" i="5"/>
  <c r="BJ711" i="67" s="1"/>
  <c r="BJ391" i="5"/>
  <c r="BJ689" i="67" s="1"/>
  <c r="BJ307" i="5"/>
  <c r="AW25" i="1"/>
  <c r="AW19" i="67"/>
  <c r="AW449" i="5"/>
  <c r="AW57" i="1"/>
  <c r="AW127" i="67" s="1"/>
  <c r="AW108" i="67"/>
  <c r="AW42" i="1"/>
  <c r="AY25" i="1"/>
  <c r="AY449" i="5"/>
  <c r="AY19" i="67"/>
  <c r="AY57" i="1"/>
  <c r="AY127" i="67" s="1"/>
  <c r="AY108" i="67"/>
  <c r="AY42" i="1"/>
  <c r="EH692" i="67"/>
  <c r="ED843" i="67"/>
  <c r="ED120" i="5"/>
  <c r="ED894" i="67" s="1"/>
  <c r="EB477" i="5"/>
  <c r="EA761" i="67"/>
  <c r="EE841" i="67"/>
  <c r="EE132" i="5"/>
  <c r="EE906" i="67" s="1"/>
  <c r="EB833" i="67"/>
  <c r="EB123" i="5"/>
  <c r="EC794" i="67"/>
  <c r="EC122" i="5"/>
  <c r="EC896" i="67" s="1"/>
  <c r="EC125" i="5"/>
  <c r="EC831" i="67"/>
  <c r="EF130" i="5"/>
  <c r="EF904" i="67" s="1"/>
  <c r="EF840" i="67"/>
  <c r="EG129" i="5"/>
  <c r="EG903" i="67" s="1"/>
  <c r="CE879" i="67"/>
  <c r="CG879" i="67"/>
  <c r="CG783" i="67"/>
  <c r="CG821" i="67"/>
  <c r="BR627" i="67"/>
  <c r="BQ327" i="5"/>
  <c r="BQ329" i="5" s="1"/>
  <c r="BU606" i="67"/>
  <c r="BQ426" i="5"/>
  <c r="BQ428" i="5" s="1"/>
  <c r="BQ391" i="5"/>
  <c r="BQ393" i="5" s="1"/>
  <c r="BQ278" i="67"/>
  <c r="BQ425" i="5"/>
  <c r="BQ713" i="67" s="1"/>
  <c r="BQ369" i="5"/>
  <c r="BQ371" i="5" s="1"/>
  <c r="BQ299" i="67"/>
  <c r="BU30" i="5"/>
  <c r="BU291" i="67" s="1"/>
  <c r="BQ424" i="5"/>
  <c r="BQ712" i="67" s="1"/>
  <c r="BQ435" i="5"/>
  <c r="BQ717" i="67" s="1"/>
  <c r="BQ30" i="5"/>
  <c r="BQ291" i="67" s="1"/>
  <c r="BQ422" i="5"/>
  <c r="BQ710" i="67" s="1"/>
  <c r="BQ307" i="5"/>
  <c r="BQ309" i="5" s="1"/>
  <c r="BQ423" i="5"/>
  <c r="BQ711" i="67" s="1"/>
  <c r="BQ606" i="67"/>
  <c r="BQ445" i="67"/>
  <c r="BQ454" i="67"/>
  <c r="BP453" i="67"/>
  <c r="BO451" i="67"/>
  <c r="EC60" i="1"/>
  <c r="EC206" i="67"/>
  <c r="V16" i="32"/>
  <c r="BB647" i="67"/>
  <c r="BB437" i="5"/>
  <c r="DQ20" i="5"/>
  <c r="DQ31" i="67"/>
  <c r="BP105" i="1"/>
  <c r="BP175" i="67" s="1"/>
  <c r="BP128" i="1"/>
  <c r="BP195" i="67" s="1"/>
  <c r="BP102" i="1"/>
  <c r="BP172" i="67" s="1"/>
  <c r="BP8" i="67"/>
  <c r="BP126" i="1"/>
  <c r="BP193" i="67" s="1"/>
  <c r="BP14" i="1"/>
  <c r="BP116" i="1"/>
  <c r="BP185" i="67" s="1"/>
  <c r="BP184" i="1"/>
  <c r="BP251" i="67" s="1"/>
  <c r="DQ736" i="67"/>
  <c r="DQ456" i="5"/>
  <c r="BP678" i="67"/>
  <c r="BT370" i="5"/>
  <c r="BT308" i="5"/>
  <c r="BP647" i="67"/>
  <c r="BP437" i="5"/>
  <c r="BP658" i="67"/>
  <c r="BT328" i="5"/>
  <c r="DQ126" i="67"/>
  <c r="DQ61" i="1"/>
  <c r="DQ131" i="67" s="1"/>
  <c r="BB126" i="1"/>
  <c r="BB193" i="67" s="1"/>
  <c r="BB128" i="1"/>
  <c r="BB195" i="67" s="1"/>
  <c r="BB8" i="67"/>
  <c r="BB105" i="1"/>
  <c r="BB175" i="67" s="1"/>
  <c r="BB184" i="1"/>
  <c r="BB251" i="67" s="1"/>
  <c r="BB116" i="1"/>
  <c r="BB185" i="67" s="1"/>
  <c r="BB14" i="1"/>
  <c r="BB102" i="1"/>
  <c r="BB172" i="67" s="1"/>
  <c r="BF327" i="5"/>
  <c r="BF658" i="67" s="1"/>
  <c r="BF422" i="5"/>
  <c r="BF710" i="67" s="1"/>
  <c r="BF606" i="67"/>
  <c r="BG627" i="67"/>
  <c r="BF307" i="5"/>
  <c r="BF435" i="5"/>
  <c r="BF717" i="67" s="1"/>
  <c r="BF278" i="67"/>
  <c r="BF369" i="5"/>
  <c r="BF678" i="67" s="1"/>
  <c r="BJ30" i="5"/>
  <c r="BJ291" i="67" s="1"/>
  <c r="BF425" i="5"/>
  <c r="BF713" i="67" s="1"/>
  <c r="BJ606" i="67"/>
  <c r="BF424" i="5"/>
  <c r="BF712" i="67" s="1"/>
  <c r="BF391" i="5"/>
  <c r="BF689" i="67" s="1"/>
  <c r="BF426" i="5"/>
  <c r="BF714" i="67" s="1"/>
  <c r="BF423" i="5"/>
  <c r="BF711" i="67" s="1"/>
  <c r="BF30" i="5"/>
  <c r="BF291" i="67" s="1"/>
  <c r="BP714" i="67"/>
  <c r="BT427" i="5"/>
  <c r="BP689" i="67"/>
  <c r="BP299" i="67"/>
  <c r="DQ123" i="67"/>
  <c r="DQ36" i="1"/>
  <c r="BR35" i="1"/>
  <c r="C14" i="68" s="1"/>
  <c r="BR114" i="67"/>
  <c r="BR56" i="1"/>
  <c r="BR133" i="1"/>
  <c r="BR200" i="67" s="1"/>
  <c r="BR132" i="1"/>
  <c r="BR199" i="67" s="1"/>
  <c r="BR454" i="5"/>
  <c r="BR129" i="1"/>
  <c r="BR196" i="67" s="1"/>
  <c r="BR30" i="67"/>
  <c r="BR117" i="67"/>
  <c r="BR53" i="1"/>
  <c r="BA454" i="5"/>
  <c r="BA30" i="67"/>
  <c r="EF258" i="67"/>
  <c r="EG191" i="1"/>
  <c r="CA191" i="1"/>
  <c r="BZ258" i="67"/>
  <c r="BA53" i="1"/>
  <c r="BA117" i="67"/>
  <c r="CC508" i="67"/>
  <c r="BY570" i="67"/>
  <c r="BY571" i="67"/>
  <c r="ED235" i="5"/>
  <c r="ED232" i="5" s="1"/>
  <c r="EC420" i="67"/>
  <c r="BW16" i="67"/>
  <c r="BW23" i="1"/>
  <c r="BW39" i="1"/>
  <c r="BZ329" i="5"/>
  <c r="BY329" i="5"/>
  <c r="BY328" i="5"/>
  <c r="BY658" i="67"/>
  <c r="BY393" i="5"/>
  <c r="BZ393" i="5"/>
  <c r="BY392" i="5"/>
  <c r="BY689" i="67"/>
  <c r="CB334" i="67"/>
  <c r="CC337" i="67"/>
  <c r="CB286" i="67"/>
  <c r="CB272" i="67"/>
  <c r="CB601" i="67"/>
  <c r="CB622" i="67"/>
  <c r="BZ309" i="5"/>
  <c r="BY647" i="67"/>
  <c r="BY308" i="5"/>
  <c r="BY309" i="5"/>
  <c r="BY371" i="5"/>
  <c r="BY370" i="5"/>
  <c r="BY678" i="67"/>
  <c r="BZ371" i="5"/>
  <c r="BY714" i="67"/>
  <c r="BY427" i="5"/>
  <c r="BZ428" i="5"/>
  <c r="BY428" i="5"/>
  <c r="BY14" i="1"/>
  <c r="K12" i="68" s="1"/>
  <c r="BY102" i="1"/>
  <c r="BY172" i="67" s="1"/>
  <c r="BY8" i="67"/>
  <c r="BY126" i="1"/>
  <c r="BY193" i="67" s="1"/>
  <c r="BY128" i="1"/>
  <c r="BY116" i="1"/>
  <c r="BY185" i="67" s="1"/>
  <c r="BY105" i="1"/>
  <c r="BY175" i="67" s="1"/>
  <c r="DY276" i="67"/>
  <c r="DY604" i="67"/>
  <c r="BL180" i="1"/>
  <c r="BL247" i="67" s="1"/>
  <c r="BL184" i="1"/>
  <c r="BL251" i="67" s="1"/>
  <c r="BL246" i="67"/>
  <c r="BP180" i="1"/>
  <c r="BP247" i="67" s="1"/>
  <c r="BO236" i="5"/>
  <c r="BO237" i="5"/>
  <c r="BO420" i="67" s="1"/>
  <c r="BS236" i="5"/>
  <c r="BS237" i="5"/>
  <c r="BS420" i="67" s="1"/>
  <c r="EB91" i="1"/>
  <c r="EB161" i="67" s="1"/>
  <c r="CC161" i="67"/>
  <c r="AX736" i="67"/>
  <c r="AX456" i="5"/>
  <c r="BY170" i="1"/>
  <c r="BY177" i="1"/>
  <c r="BY219" i="67"/>
  <c r="AV21" i="67"/>
  <c r="AV47" i="1"/>
  <c r="AV27" i="1"/>
  <c r="AV23" i="67" s="1"/>
  <c r="AV28" i="1"/>
  <c r="AV24" i="67" s="1"/>
  <c r="DT237" i="67"/>
  <c r="BI237" i="67"/>
  <c r="BA244" i="67"/>
  <c r="BA179" i="1"/>
  <c r="BN330" i="67"/>
  <c r="DV536" i="67"/>
  <c r="DV615" i="67"/>
  <c r="DV547" i="67"/>
  <c r="DW615" i="67"/>
  <c r="DW547" i="67"/>
  <c r="BE179" i="1"/>
  <c r="BE244" i="67"/>
  <c r="EI683" i="67"/>
  <c r="CA422" i="5"/>
  <c r="CA710" i="67" s="1"/>
  <c r="CA426" i="5"/>
  <c r="CB428" i="5" s="1"/>
  <c r="CA369" i="5"/>
  <c r="CA30" i="5"/>
  <c r="CA291" i="67" s="1"/>
  <c r="CA423" i="5"/>
  <c r="CA711" i="67" s="1"/>
  <c r="CA627" i="67"/>
  <c r="CA307" i="5"/>
  <c r="CA391" i="5"/>
  <c r="CA606" i="67"/>
  <c r="CA327" i="5"/>
  <c r="CA278" i="67"/>
  <c r="CA425" i="5"/>
  <c r="CA713" i="67" s="1"/>
  <c r="CA424" i="5"/>
  <c r="CA712" i="67" s="1"/>
  <c r="CA435" i="5"/>
  <c r="CA717" i="67" s="1"/>
  <c r="BC369" i="5"/>
  <c r="BC678" i="67" s="1"/>
  <c r="BG30" i="5"/>
  <c r="BG291" i="67" s="1"/>
  <c r="BC422" i="5"/>
  <c r="BC710" i="67" s="1"/>
  <c r="BC327" i="5"/>
  <c r="BC658" i="67" s="1"/>
  <c r="BC606" i="67"/>
  <c r="BC424" i="5"/>
  <c r="BC712" i="67" s="1"/>
  <c r="BC278" i="67"/>
  <c r="BG606" i="67"/>
  <c r="BC627" i="67"/>
  <c r="BC30" i="5"/>
  <c r="BC291" i="67" s="1"/>
  <c r="BC426" i="5"/>
  <c r="BC714" i="67" s="1"/>
  <c r="BC423" i="5"/>
  <c r="BC711" i="67" s="1"/>
  <c r="BC425" i="5"/>
  <c r="BC713" i="67" s="1"/>
  <c r="BC307" i="5"/>
  <c r="BC391" i="5"/>
  <c r="BC689" i="67" s="1"/>
  <c r="BC435" i="5"/>
  <c r="BC717" i="67" s="1"/>
  <c r="BO448" i="67"/>
  <c r="BK369" i="5"/>
  <c r="BK30" i="5"/>
  <c r="BK291" i="67" s="1"/>
  <c r="BK278" i="67"/>
  <c r="BK307" i="5"/>
  <c r="BK606" i="67"/>
  <c r="BK422" i="5"/>
  <c r="BK710" i="67" s="1"/>
  <c r="BK425" i="5"/>
  <c r="BK713" i="67" s="1"/>
  <c r="BK424" i="5"/>
  <c r="BK712" i="67" s="1"/>
  <c r="BK423" i="5"/>
  <c r="BK711" i="67" s="1"/>
  <c r="BK627" i="67"/>
  <c r="BK426" i="5"/>
  <c r="BO606" i="67"/>
  <c r="BK327" i="5"/>
  <c r="BK391" i="5"/>
  <c r="BO30" i="5"/>
  <c r="BO291" i="67" s="1"/>
  <c r="BK435" i="5"/>
  <c r="BK717" i="67" s="1"/>
  <c r="BL8" i="67"/>
  <c r="BL105" i="1"/>
  <c r="BL126" i="1"/>
  <c r="BL193" i="67" s="1"/>
  <c r="BL128" i="1"/>
  <c r="BL195" i="67" s="1"/>
  <c r="BL102" i="1"/>
  <c r="BL172" i="67" s="1"/>
  <c r="BL14" i="1"/>
  <c r="BL116" i="1"/>
  <c r="BL185" i="67" s="1"/>
  <c r="EG341" i="5"/>
  <c r="EF344" i="5"/>
  <c r="EF665" i="67"/>
  <c r="EE845" i="67"/>
  <c r="EE138" i="5"/>
  <c r="EE912" i="67" s="1"/>
  <c r="AV45" i="1"/>
  <c r="AV111" i="67"/>
  <c r="AV34" i="1"/>
  <c r="DY6" i="5"/>
  <c r="DR114" i="67"/>
  <c r="DR35" i="1"/>
  <c r="DR56" i="1"/>
  <c r="S31" i="32"/>
  <c r="C16" i="73" s="1"/>
  <c r="DT16" i="67"/>
  <c r="DT39" i="1"/>
  <c r="DT23" i="1"/>
  <c r="CB508" i="67"/>
  <c r="DZ267" i="67"/>
  <c r="EA6" i="1"/>
  <c r="EA170" i="1"/>
  <c r="EA219" i="67"/>
  <c r="EA177" i="1"/>
  <c r="EF431" i="67"/>
  <c r="EF315" i="67"/>
  <c r="EF275" i="67"/>
  <c r="BS249" i="5"/>
  <c r="BO249" i="5"/>
  <c r="BO248" i="5"/>
  <c r="BS248" i="5"/>
  <c r="AZ719" i="67"/>
  <c r="AZ442" i="5"/>
  <c r="AZ724" i="67" s="1"/>
  <c r="BD246" i="67"/>
  <c r="BD180" i="1"/>
  <c r="BD247" i="67" s="1"/>
  <c r="BD184" i="1"/>
  <c r="BD251" i="67" s="1"/>
  <c r="BX570" i="67"/>
  <c r="BX571" i="67"/>
  <c r="AV731" i="67"/>
  <c r="AV450" i="5"/>
  <c r="AV732" i="67" s="1"/>
  <c r="EA379" i="67"/>
  <c r="EA377" i="67"/>
  <c r="DW170" i="1"/>
  <c r="DW177" i="1"/>
  <c r="DW219" i="67"/>
  <c r="AZ42" i="1"/>
  <c r="AZ108" i="67"/>
  <c r="BH8" i="67"/>
  <c r="BH128" i="1"/>
  <c r="BH195" i="67" s="1"/>
  <c r="BH102" i="1"/>
  <c r="BH172" i="67" s="1"/>
  <c r="BH14" i="1"/>
  <c r="BH105" i="1"/>
  <c r="BH175" i="67" s="1"/>
  <c r="BH116" i="1"/>
  <c r="BH185" i="67" s="1"/>
  <c r="BH126" i="1"/>
  <c r="BH193" i="67" s="1"/>
  <c r="DW28" i="5"/>
  <c r="DW287" i="67" s="1"/>
  <c r="DW602" i="67"/>
  <c r="DV274" i="67"/>
  <c r="DV602" i="67"/>
  <c r="BE237" i="67"/>
  <c r="BQ300" i="67"/>
  <c r="DU237" i="67"/>
  <c r="BA31" i="67"/>
  <c r="BA20" i="5"/>
  <c r="DS117" i="67"/>
  <c r="DS53" i="1"/>
  <c r="BH180" i="1"/>
  <c r="BH247" i="67" s="1"/>
  <c r="BH184" i="1"/>
  <c r="BH251" i="67" s="1"/>
  <c r="BH246" i="67"/>
  <c r="DT442" i="5"/>
  <c r="DT724" i="67" s="1"/>
  <c r="DT719" i="67"/>
  <c r="DS240" i="67"/>
  <c r="DT171" i="1"/>
  <c r="DT238" i="67" s="1"/>
  <c r="AZ246" i="67"/>
  <c r="AZ184" i="1"/>
  <c r="AZ251" i="67" s="1"/>
  <c r="DR454" i="5"/>
  <c r="DR30" i="67"/>
  <c r="O48" i="33"/>
  <c r="X25" i="32"/>
  <c r="DS30" i="67"/>
  <c r="DS454" i="5"/>
  <c r="DW425" i="5"/>
  <c r="DW713" i="67" s="1"/>
  <c r="DW426" i="5"/>
  <c r="DW369" i="5"/>
  <c r="DW359" i="5"/>
  <c r="DW671" i="67" s="1"/>
  <c r="DW278" i="67"/>
  <c r="DW422" i="5"/>
  <c r="DW710" i="67" s="1"/>
  <c r="DW424" i="5"/>
  <c r="DW712" i="67" s="1"/>
  <c r="DW307" i="5"/>
  <c r="DX308" i="5" s="1"/>
  <c r="DW327" i="5"/>
  <c r="DW423" i="5"/>
  <c r="DW711" i="67" s="1"/>
  <c r="DW342" i="5"/>
  <c r="DW666" i="67" s="1"/>
  <c r="DW391" i="5"/>
  <c r="DW435" i="5"/>
  <c r="DW717" i="67" s="1"/>
  <c r="EF49" i="1"/>
  <c r="EF119" i="67" s="1"/>
  <c r="EG405" i="5"/>
  <c r="EF18" i="1"/>
  <c r="EF696" i="67"/>
  <c r="DT244" i="67"/>
  <c r="DT179" i="1"/>
  <c r="AU25" i="1"/>
  <c r="AU449" i="5"/>
  <c r="AU19" i="67"/>
  <c r="AU57" i="1"/>
  <c r="AU127" i="67" s="1"/>
  <c r="DZ177" i="1"/>
  <c r="DZ170" i="1"/>
  <c r="DZ219" i="67"/>
  <c r="BY758" i="67"/>
  <c r="BY480" i="5"/>
  <c r="AZ25" i="1"/>
  <c r="AZ183" i="1" s="1"/>
  <c r="AZ250" i="67" s="1"/>
  <c r="AZ449" i="5"/>
  <c r="AZ57" i="1"/>
  <c r="AZ127" i="67" s="1"/>
  <c r="AZ19" i="67"/>
  <c r="BW246" i="67"/>
  <c r="BW180" i="1"/>
  <c r="BW247" i="67" s="1"/>
  <c r="BW184" i="1"/>
  <c r="BW251" i="67" s="1"/>
  <c r="BA237" i="67"/>
  <c r="BN336" i="67"/>
  <c r="BN929" i="67"/>
  <c r="DS184" i="1"/>
  <c r="DS251" i="67" s="1"/>
  <c r="DS246" i="67"/>
  <c r="DS183" i="1"/>
  <c r="DS250" i="67" s="1"/>
  <c r="EH681" i="67"/>
  <c r="EI379" i="5"/>
  <c r="EA58" i="1"/>
  <c r="EA213" i="67"/>
  <c r="T14" i="32"/>
  <c r="DU244" i="67"/>
  <c r="DU179" i="1"/>
  <c r="BO439" i="67"/>
  <c r="BO261" i="5"/>
  <c r="BN423" i="5"/>
  <c r="BN711" i="67" s="1"/>
  <c r="BN278" i="67"/>
  <c r="BN425" i="5"/>
  <c r="BN713" i="67" s="1"/>
  <c r="BN369" i="5"/>
  <c r="BN426" i="5"/>
  <c r="BN424" i="5"/>
  <c r="BN712" i="67" s="1"/>
  <c r="BN391" i="5"/>
  <c r="BN627" i="67"/>
  <c r="BN422" i="5"/>
  <c r="BN710" i="67" s="1"/>
  <c r="BO627" i="67"/>
  <c r="BN30" i="5"/>
  <c r="BN291" i="67" s="1"/>
  <c r="BN307" i="5"/>
  <c r="BN606" i="67"/>
  <c r="BN327" i="5"/>
  <c r="BN435" i="5"/>
  <c r="BN717" i="67" s="1"/>
  <c r="BR606" i="67"/>
  <c r="BR30" i="5"/>
  <c r="BR291" i="67" s="1"/>
  <c r="BU237" i="67"/>
  <c r="BD437" i="5"/>
  <c r="BD647" i="67"/>
  <c r="BQ447" i="67"/>
  <c r="BQ418" i="67"/>
  <c r="BQ232" i="5"/>
  <c r="BQ674" i="5" s="1"/>
  <c r="BL647" i="67"/>
  <c r="BP308" i="5"/>
  <c r="BH647" i="67"/>
  <c r="BH437" i="5"/>
  <c r="EG162" i="67"/>
  <c r="EH92" i="1"/>
  <c r="CB619" i="67"/>
  <c r="CB577" i="67"/>
  <c r="CC640" i="67"/>
  <c r="CB640" i="67"/>
  <c r="DV177" i="1"/>
  <c r="DV219" i="67"/>
  <c r="DV170" i="1"/>
  <c r="DS56" i="1"/>
  <c r="DS35" i="1"/>
  <c r="DS182" i="1" s="1"/>
  <c r="DS249" i="67" s="1"/>
  <c r="DS114" i="67"/>
  <c r="DU717" i="67"/>
  <c r="DU437" i="5"/>
  <c r="BM246" i="67"/>
  <c r="EE302" i="67"/>
  <c r="EF308" i="67"/>
  <c r="BO314" i="67"/>
  <c r="BS322" i="67"/>
  <c r="EB163" i="67"/>
  <c r="EE14" i="67"/>
  <c r="ET18" i="1"/>
  <c r="ES14" i="67" s="1"/>
  <c r="BT246" i="67"/>
  <c r="BT180" i="1"/>
  <c r="BT247" i="67" s="1"/>
  <c r="BT184" i="1"/>
  <c r="BT251" i="67" s="1"/>
  <c r="AY240" i="67"/>
  <c r="AZ171" i="1"/>
  <c r="BA717" i="67"/>
  <c r="BA437" i="5"/>
  <c r="BD14" i="1"/>
  <c r="BD102" i="1"/>
  <c r="BD172" i="67" s="1"/>
  <c r="BD128" i="1"/>
  <c r="BD195" i="67" s="1"/>
  <c r="BD8" i="67"/>
  <c r="BD105" i="1"/>
  <c r="BD175" i="67" s="1"/>
  <c r="BD126" i="1"/>
  <c r="BD193" i="67" s="1"/>
  <c r="BD116" i="1"/>
  <c r="BD185" i="67" s="1"/>
  <c r="BI179" i="1"/>
  <c r="BI244" i="67"/>
  <c r="BX180" i="1"/>
  <c r="BX247" i="67" s="1"/>
  <c r="BX246" i="67"/>
  <c r="BX184" i="1"/>
  <c r="BX251" i="67" s="1"/>
  <c r="CA180" i="1"/>
  <c r="CA247" i="67" s="1"/>
  <c r="CA246" i="67"/>
  <c r="AU108" i="67"/>
  <c r="AU42" i="1"/>
  <c r="EB398" i="67"/>
  <c r="EA347" i="67"/>
  <c r="DX278" i="67"/>
  <c r="DX291" i="67"/>
  <c r="DX606" i="67"/>
  <c r="DX712" i="67"/>
  <c r="DX711" i="67"/>
  <c r="DX713" i="67"/>
  <c r="DX666" i="67"/>
  <c r="DX710" i="67"/>
  <c r="DX671" i="67"/>
  <c r="DX717" i="67"/>
  <c r="EG154" i="67"/>
  <c r="EH84" i="1"/>
  <c r="BY717" i="67"/>
  <c r="BY437" i="5"/>
  <c r="BR405" i="67"/>
  <c r="BW368" i="67"/>
  <c r="BA61" i="1"/>
  <c r="BA131" i="67" s="1"/>
  <c r="BA126" i="67"/>
  <c r="DR117" i="67"/>
  <c r="DR53" i="1"/>
  <c r="EG434" i="67"/>
  <c r="BU244" i="67"/>
  <c r="BU179" i="1"/>
  <c r="BD627" i="67"/>
  <c r="DX177" i="1"/>
  <c r="DX170" i="1"/>
  <c r="DX219" i="67"/>
  <c r="EO58" i="1"/>
  <c r="EN128" i="67" s="1"/>
  <c r="DW128" i="67"/>
  <c r="BT233" i="5"/>
  <c r="BT422" i="67" s="1"/>
  <c r="BP419" i="67"/>
  <c r="BP247" i="5"/>
  <c r="BP235" i="5"/>
  <c r="BL678" i="67"/>
  <c r="BP370" i="5"/>
  <c r="BL627" i="67"/>
  <c r="BQ6" i="5"/>
  <c r="EF137" i="5"/>
  <c r="EF911" i="67" s="1"/>
  <c r="EF93" i="5"/>
  <c r="EF806" i="67" s="1"/>
  <c r="EG91" i="5"/>
  <c r="EL91" i="5" s="1"/>
  <c r="EF780" i="67"/>
  <c r="EF804" i="67"/>
  <c r="EE99" i="5"/>
  <c r="EE812" i="67" s="1"/>
  <c r="EE810" i="67"/>
  <c r="EE98" i="5"/>
  <c r="EE811" i="67" s="1"/>
  <c r="EA114" i="1"/>
  <c r="EA183" i="67" s="1"/>
  <c r="DQ4" i="67"/>
  <c r="DR8" i="1"/>
  <c r="AX35" i="1" l="1"/>
  <c r="AX56" i="1"/>
  <c r="AX114" i="67"/>
  <c r="BV23" i="1"/>
  <c r="BV25" i="1" s="1"/>
  <c r="C17" i="73"/>
  <c r="C5" i="73" s="1"/>
  <c r="C34" i="73"/>
  <c r="CF112" i="1"/>
  <c r="CF122" i="1"/>
  <c r="CF104" i="1"/>
  <c r="CK6" i="5"/>
  <c r="EI160" i="67"/>
  <c r="EJ90" i="1"/>
  <c r="EJ160" i="67" s="1"/>
  <c r="CF326" i="5"/>
  <c r="CF331" i="5" s="1"/>
  <c r="CF18" i="5"/>
  <c r="DZ106" i="1"/>
  <c r="DZ176" i="67" s="1"/>
  <c r="DZ103" i="1"/>
  <c r="DZ173" i="67" s="1"/>
  <c r="DY698" i="5"/>
  <c r="C34" i="68"/>
  <c r="C15" i="68"/>
  <c r="C35" i="68" s="1"/>
  <c r="J13" i="68"/>
  <c r="J33" i="68" s="1"/>
  <c r="J32" i="68"/>
  <c r="F13" i="68"/>
  <c r="F33" i="68" s="1"/>
  <c r="F32" i="68"/>
  <c r="K13" i="68"/>
  <c r="K33" i="68" s="1"/>
  <c r="K32" i="68"/>
  <c r="W13" i="68"/>
  <c r="E42" i="68"/>
  <c r="W32" i="68"/>
  <c r="U72" i="32"/>
  <c r="U5" i="32"/>
  <c r="V7" i="32"/>
  <c r="U50" i="32"/>
  <c r="BQ694" i="5"/>
  <c r="DY694" i="5" s="1"/>
  <c r="CC881" i="67"/>
  <c r="CC961" i="67"/>
  <c r="CC880" i="67"/>
  <c r="CC960" i="67"/>
  <c r="CA880" i="67"/>
  <c r="CA960" i="67"/>
  <c r="CA882" i="67"/>
  <c r="CA962" i="67"/>
  <c r="CA881" i="67"/>
  <c r="CA961" i="67"/>
  <c r="CE412" i="67"/>
  <c r="EF685" i="5"/>
  <c r="EF325" i="67" s="1"/>
  <c r="EF317" i="67"/>
  <c r="AX123" i="67"/>
  <c r="CE267" i="5"/>
  <c r="CF368" i="5"/>
  <c r="CF677" i="67" s="1"/>
  <c r="EG261" i="5"/>
  <c r="EF263" i="5"/>
  <c r="EF440" i="67"/>
  <c r="CF423" i="5"/>
  <c r="CF711" i="67" s="1"/>
  <c r="BT684" i="5"/>
  <c r="BQ676" i="5"/>
  <c r="BU682" i="5"/>
  <c r="CA268" i="5"/>
  <c r="CF425" i="5"/>
  <c r="CF713" i="67" s="1"/>
  <c r="CF666" i="5"/>
  <c r="CF654" i="5"/>
  <c r="CF664" i="5" s="1"/>
  <c r="ED674" i="5"/>
  <c r="ED682" i="5" s="1"/>
  <c r="EF671" i="5"/>
  <c r="CF676" i="5"/>
  <c r="CF681" i="5"/>
  <c r="BO657" i="5"/>
  <c r="BO677" i="5"/>
  <c r="CE697" i="5"/>
  <c r="CE337" i="67" s="1"/>
  <c r="BQ698" i="5"/>
  <c r="DY674" i="5"/>
  <c r="CF426" i="5"/>
  <c r="CF714" i="67" s="1"/>
  <c r="CF390" i="5"/>
  <c r="CF395" i="5" s="1"/>
  <c r="CF256" i="5"/>
  <c r="CE13" i="5"/>
  <c r="CE29" i="5" s="1"/>
  <c r="CE288" i="67" s="1"/>
  <c r="CF30" i="5"/>
  <c r="CF291" i="67" s="1"/>
  <c r="CF424" i="5"/>
  <c r="CF712" i="67" s="1"/>
  <c r="CF278" i="67"/>
  <c r="CF255" i="5"/>
  <c r="CF306" i="5"/>
  <c r="CF422" i="5"/>
  <c r="CF710" i="67" s="1"/>
  <c r="EA272" i="67"/>
  <c r="BL689" i="67"/>
  <c r="EF10" i="5"/>
  <c r="CB271" i="5"/>
  <c r="CA269" i="5"/>
  <c r="CB270" i="5"/>
  <c r="BP427" i="5"/>
  <c r="ED12" i="5"/>
  <c r="BX106" i="1"/>
  <c r="BX176" i="67" s="1"/>
  <c r="BL437" i="5"/>
  <c r="BL442" i="5" s="1"/>
  <c r="BL724" i="67" s="1"/>
  <c r="BP328" i="5"/>
  <c r="CF304" i="67"/>
  <c r="CF334" i="67"/>
  <c r="DW689" i="67"/>
  <c r="DX392" i="5"/>
  <c r="DW714" i="67"/>
  <c r="DX427" i="5"/>
  <c r="DW658" i="67"/>
  <c r="DX328" i="5"/>
  <c r="DW678" i="67"/>
  <c r="DX370" i="5"/>
  <c r="BQ180" i="1"/>
  <c r="BQ247" i="67" s="1"/>
  <c r="DY244" i="67"/>
  <c r="DY179" i="1"/>
  <c r="CX7" i="1"/>
  <c r="CU8" i="1"/>
  <c r="CU4" i="67" s="1"/>
  <c r="CT3" i="67"/>
  <c r="CT8" i="1"/>
  <c r="CT4" i="67" s="1"/>
  <c r="CV8" i="1"/>
  <c r="CV4" i="67" s="1"/>
  <c r="CW8" i="1"/>
  <c r="CW4" i="67" s="1"/>
  <c r="BU23" i="1"/>
  <c r="DZ23" i="1" s="1"/>
  <c r="DZ57" i="1" s="1"/>
  <c r="BU39" i="1"/>
  <c r="BU16" i="67"/>
  <c r="BZ8" i="67"/>
  <c r="BZ14" i="1"/>
  <c r="M12" i="68" s="1"/>
  <c r="BZ116" i="1"/>
  <c r="BZ185" i="67" s="1"/>
  <c r="BZ128" i="1"/>
  <c r="BZ184" i="1"/>
  <c r="BZ251" i="67" s="1"/>
  <c r="BZ126" i="1"/>
  <c r="BZ193" i="67" s="1"/>
  <c r="BZ102" i="1"/>
  <c r="BZ172" i="67" s="1"/>
  <c r="BZ105" i="1"/>
  <c r="BZ175" i="67" s="1"/>
  <c r="BV39" i="1"/>
  <c r="BV108" i="67" s="1"/>
  <c r="BX10" i="67"/>
  <c r="BX20" i="1"/>
  <c r="BX39" i="1" s="1"/>
  <c r="BX103" i="1"/>
  <c r="BX173" i="67" s="1"/>
  <c r="BE604" i="67"/>
  <c r="BI606" i="67"/>
  <c r="BE625" i="67"/>
  <c r="BE276" i="67"/>
  <c r="BF625" i="67"/>
  <c r="BX719" i="67"/>
  <c r="CA571" i="67"/>
  <c r="DZ39" i="1"/>
  <c r="DZ108" i="67" s="1"/>
  <c r="BR758" i="67"/>
  <c r="BR480" i="5"/>
  <c r="AI797" i="67"/>
  <c r="AI270" i="67"/>
  <c r="AJ797" i="67"/>
  <c r="AJ270" i="67"/>
  <c r="AK270" i="67"/>
  <c r="AK797" i="67"/>
  <c r="AL269" i="67"/>
  <c r="AM8" i="5"/>
  <c r="AL8" i="5"/>
  <c r="AO8" i="5"/>
  <c r="AP7" i="5"/>
  <c r="AN8" i="5"/>
  <c r="AH797" i="67"/>
  <c r="AH270" i="67"/>
  <c r="EC754" i="67"/>
  <c r="ED472" i="5"/>
  <c r="ED754" i="67" s="1"/>
  <c r="BR492" i="67"/>
  <c r="BO658" i="67"/>
  <c r="BO647" i="67"/>
  <c r="BO437" i="5"/>
  <c r="BO689" i="67"/>
  <c r="BO678" i="67"/>
  <c r="BM126" i="1"/>
  <c r="BM193" i="67" s="1"/>
  <c r="BM14" i="1"/>
  <c r="BM8" i="67"/>
  <c r="BM128" i="1"/>
  <c r="BM195" i="67" s="1"/>
  <c r="BM116" i="1"/>
  <c r="BM185" i="67" s="1"/>
  <c r="BM102" i="1"/>
  <c r="BM172" i="67" s="1"/>
  <c r="BM105" i="1"/>
  <c r="BS427" i="5"/>
  <c r="BO714" i="67"/>
  <c r="BV427" i="5"/>
  <c r="BR714" i="67"/>
  <c r="BS428" i="5"/>
  <c r="BM437" i="5"/>
  <c r="BM647" i="67"/>
  <c r="BI184" i="1"/>
  <c r="BI251" i="67" s="1"/>
  <c r="BO299" i="67"/>
  <c r="BR717" i="67"/>
  <c r="BR437" i="5"/>
  <c r="BA739" i="67"/>
  <c r="BB457" i="5"/>
  <c r="DR270" i="67"/>
  <c r="DR797" i="67"/>
  <c r="DS8" i="5"/>
  <c r="DZ318" i="67"/>
  <c r="EA326" i="67"/>
  <c r="BO128" i="1"/>
  <c r="BO195" i="67" s="1"/>
  <c r="BO126" i="1"/>
  <c r="BO193" i="67" s="1"/>
  <c r="BO102" i="1"/>
  <c r="BO172" i="67" s="1"/>
  <c r="BO14" i="1"/>
  <c r="BO184" i="1"/>
  <c r="BO251" i="67" s="1"/>
  <c r="BO105" i="1"/>
  <c r="BO175" i="67" s="1"/>
  <c r="BO8" i="67"/>
  <c r="BO116" i="1"/>
  <c r="BO185" i="67" s="1"/>
  <c r="BI424" i="5"/>
  <c r="BI712" i="67" s="1"/>
  <c r="BI369" i="5"/>
  <c r="BI678" i="67" s="1"/>
  <c r="BI426" i="5"/>
  <c r="BI714" i="67" s="1"/>
  <c r="BI627" i="67"/>
  <c r="BM606" i="67"/>
  <c r="BI422" i="5"/>
  <c r="BI710" i="67" s="1"/>
  <c r="BI278" i="67"/>
  <c r="BI435" i="5"/>
  <c r="BI717" i="67" s="1"/>
  <c r="BI327" i="5"/>
  <c r="BI658" i="67" s="1"/>
  <c r="BI423" i="5"/>
  <c r="BI711" i="67" s="1"/>
  <c r="BM30" i="5"/>
  <c r="BM291" i="67" s="1"/>
  <c r="BI391" i="5"/>
  <c r="BI689" i="67" s="1"/>
  <c r="BI425" i="5"/>
  <c r="BI713" i="67" s="1"/>
  <c r="BI307" i="5"/>
  <c r="EF798" i="67"/>
  <c r="EF68" i="5"/>
  <c r="EF800" i="67" s="1"/>
  <c r="EF97" i="5"/>
  <c r="EF98" i="5" s="1"/>
  <c r="EF811" i="67" s="1"/>
  <c r="EA924" i="67"/>
  <c r="EA856" i="67"/>
  <c r="EC468" i="5"/>
  <c r="EC750" i="67" s="1"/>
  <c r="EC471" i="5"/>
  <c r="EC753" i="67" s="1"/>
  <c r="EC31" i="1"/>
  <c r="EC27" i="67" s="1"/>
  <c r="EC194" i="1"/>
  <c r="EC261" i="67" s="1"/>
  <c r="ED470" i="5"/>
  <c r="EC752" i="67"/>
  <c r="ED467" i="5"/>
  <c r="ED749" i="67" s="1"/>
  <c r="EB922" i="67"/>
  <c r="EB854" i="67"/>
  <c r="EB150" i="5"/>
  <c r="EC892" i="67"/>
  <c r="EC829" i="67"/>
  <c r="EC143" i="5"/>
  <c r="EC792" i="67"/>
  <c r="EE891" i="67"/>
  <c r="EE828" i="67"/>
  <c r="EE791" i="67"/>
  <c r="EF117" i="5"/>
  <c r="DU39" i="1"/>
  <c r="DU23" i="1"/>
  <c r="DU16" i="67"/>
  <c r="EB824" i="67"/>
  <c r="EB887" i="67"/>
  <c r="AT25" i="1"/>
  <c r="AT19" i="67"/>
  <c r="AT449" i="5"/>
  <c r="DT449" i="5" s="1"/>
  <c r="AT57" i="1"/>
  <c r="AT127" i="67" s="1"/>
  <c r="EC921" i="67"/>
  <c r="EC853" i="67"/>
  <c r="ED147" i="5"/>
  <c r="EC886" i="67"/>
  <c r="EC823" i="67"/>
  <c r="ED112" i="5"/>
  <c r="ED295" i="5" s="1"/>
  <c r="ED1023" i="67" s="1"/>
  <c r="EC113" i="5"/>
  <c r="AT108" i="67"/>
  <c r="AT42" i="1"/>
  <c r="ED135" i="5"/>
  <c r="ED909" i="67" s="1"/>
  <c r="EC455" i="5"/>
  <c r="EC737" i="67" s="1"/>
  <c r="EC818" i="67"/>
  <c r="EE336" i="67"/>
  <c r="EE104" i="5"/>
  <c r="EE817" i="67" s="1"/>
  <c r="EF929" i="67"/>
  <c r="EG55" i="5"/>
  <c r="EG696" i="5" s="1"/>
  <c r="EF56" i="5"/>
  <c r="EF930" i="67" s="1"/>
  <c r="EF341" i="67"/>
  <c r="EF103" i="5"/>
  <c r="EE816" i="67"/>
  <c r="EC830" i="67"/>
  <c r="EC893" i="67"/>
  <c r="EC836" i="67"/>
  <c r="EC899" i="67"/>
  <c r="EE144" i="67"/>
  <c r="EF74" i="1"/>
  <c r="EE82" i="1"/>
  <c r="ED152" i="67"/>
  <c r="ED143" i="1"/>
  <c r="ED210" i="67" s="1"/>
  <c r="ED136" i="67"/>
  <c r="EE66" i="1"/>
  <c r="EE70" i="1"/>
  <c r="ED140" i="67"/>
  <c r="ED156" i="67"/>
  <c r="EE86" i="1"/>
  <c r="ED156" i="1"/>
  <c r="ED223" i="67" s="1"/>
  <c r="ED142" i="67"/>
  <c r="EE72" i="1"/>
  <c r="ED151" i="67"/>
  <c r="ED151" i="1"/>
  <c r="ED218" i="67" s="1"/>
  <c r="EE81" i="1"/>
  <c r="EE17" i="67"/>
  <c r="ET21" i="1"/>
  <c r="ES17" i="67" s="1"/>
  <c r="EF21" i="1"/>
  <c r="EI889" i="67"/>
  <c r="EI826" i="67"/>
  <c r="EJ115" i="5"/>
  <c r="EJ888" i="67"/>
  <c r="EJ825" i="67"/>
  <c r="EE415" i="5"/>
  <c r="ED303" i="5"/>
  <c r="ED645" i="67" s="1"/>
  <c r="ED419" i="5"/>
  <c r="ED703" i="67"/>
  <c r="EE418" i="5"/>
  <c r="ED706" i="67"/>
  <c r="ED388" i="5"/>
  <c r="ED687" i="67" s="1"/>
  <c r="ED704" i="67"/>
  <c r="EE416" i="5"/>
  <c r="ED325" i="5"/>
  <c r="BQ301" i="67"/>
  <c r="ED705" i="67"/>
  <c r="EE417" i="5"/>
  <c r="ED366" i="5"/>
  <c r="ED675" i="67" s="1"/>
  <c r="EB834" i="67"/>
  <c r="EB897" i="67"/>
  <c r="BT108" i="67"/>
  <c r="BT42" i="1"/>
  <c r="BS108" i="67"/>
  <c r="BS42" i="1"/>
  <c r="BT19" i="67"/>
  <c r="BT57" i="1"/>
  <c r="BT127" i="67" s="1"/>
  <c r="BT25" i="1"/>
  <c r="BT449" i="5"/>
  <c r="BT731" i="67" s="1"/>
  <c r="BS57" i="1"/>
  <c r="BS127" i="67" s="1"/>
  <c r="BS449" i="5"/>
  <c r="BS450" i="5" s="1"/>
  <c r="BS19" i="67"/>
  <c r="BS25" i="1"/>
  <c r="CB393" i="5"/>
  <c r="CE392" i="5"/>
  <c r="ED244" i="5"/>
  <c r="ED245" i="5" s="1"/>
  <c r="ED242" i="5"/>
  <c r="EE239" i="5"/>
  <c r="CB309" i="5"/>
  <c r="CE308" i="5"/>
  <c r="CB371" i="5"/>
  <c r="CE370" i="5"/>
  <c r="CG93" i="1"/>
  <c r="CF91" i="1"/>
  <c r="CF161" i="67" s="1"/>
  <c r="CF163" i="67"/>
  <c r="CB329" i="5"/>
  <c r="CE328" i="5"/>
  <c r="CG204" i="5"/>
  <c r="CE204" i="5"/>
  <c r="BG102" i="1"/>
  <c r="BG172" i="67" s="1"/>
  <c r="BG116" i="1"/>
  <c r="BG185" i="67" s="1"/>
  <c r="BG184" i="1"/>
  <c r="BG251" i="67" s="1"/>
  <c r="BG8" i="67"/>
  <c r="BG105" i="1"/>
  <c r="BG175" i="67" s="1"/>
  <c r="BG14" i="1"/>
  <c r="BG126" i="1"/>
  <c r="BG193" i="67" s="1"/>
  <c r="BG128" i="1"/>
  <c r="BG195" i="67" s="1"/>
  <c r="BG647" i="67"/>
  <c r="BG437" i="5"/>
  <c r="BJ102" i="1"/>
  <c r="BJ172" i="67" s="1"/>
  <c r="BJ126" i="1"/>
  <c r="BJ193" i="67" s="1"/>
  <c r="BJ128" i="1"/>
  <c r="BJ195" i="67" s="1"/>
  <c r="BJ8" i="67"/>
  <c r="BJ105" i="1"/>
  <c r="BJ175" i="67" s="1"/>
  <c r="BJ116" i="1"/>
  <c r="BJ185" i="67" s="1"/>
  <c r="BJ184" i="1"/>
  <c r="BJ251" i="67" s="1"/>
  <c r="BJ14" i="1"/>
  <c r="BJ647" i="67"/>
  <c r="BJ437" i="5"/>
  <c r="BP446" i="67"/>
  <c r="BQ446" i="67"/>
  <c r="AW45" i="1"/>
  <c r="AW111" i="67"/>
  <c r="AW34" i="1"/>
  <c r="AW731" i="67"/>
  <c r="AW450" i="5"/>
  <c r="AW732" i="67" s="1"/>
  <c r="AW28" i="1"/>
  <c r="AW24" i="67" s="1"/>
  <c r="AW47" i="1"/>
  <c r="AW27" i="1"/>
  <c r="AW23" i="67" s="1"/>
  <c r="AW21" i="67"/>
  <c r="AY34" i="1"/>
  <c r="AY45" i="1"/>
  <c r="AY111" i="67"/>
  <c r="CA184" i="1"/>
  <c r="CA251" i="67" s="1"/>
  <c r="AY450" i="5"/>
  <c r="AY732" i="67" s="1"/>
  <c r="AY731" i="67"/>
  <c r="AY28" i="1"/>
  <c r="AY24" i="67" s="1"/>
  <c r="AY21" i="67"/>
  <c r="AY183" i="1"/>
  <c r="AY250" i="67" s="1"/>
  <c r="AY27" i="1"/>
  <c r="AY23" i="67" s="1"/>
  <c r="AY47" i="1"/>
  <c r="EH129" i="5"/>
  <c r="EH903" i="67" s="1"/>
  <c r="EG130" i="5"/>
  <c r="EG904" i="67" s="1"/>
  <c r="EG840" i="67"/>
  <c r="EB480" i="5"/>
  <c r="EC477" i="5" s="1"/>
  <c r="EC480" i="5" s="1"/>
  <c r="EB758" i="67"/>
  <c r="EF841" i="67"/>
  <c r="EF132" i="5"/>
  <c r="EF906" i="67" s="1"/>
  <c r="EC833" i="67"/>
  <c r="EC123" i="5"/>
  <c r="EE843" i="67"/>
  <c r="EE120" i="5"/>
  <c r="EE894" i="67" s="1"/>
  <c r="ED122" i="5"/>
  <c r="ED896" i="67" s="1"/>
  <c r="ED794" i="67"/>
  <c r="ED831" i="67"/>
  <c r="ED125" i="5"/>
  <c r="CD26" i="5"/>
  <c r="CD286" i="67" s="1"/>
  <c r="CD272" i="67"/>
  <c r="BQ370" i="5"/>
  <c r="BQ678" i="67"/>
  <c r="BU370" i="5"/>
  <c r="BR428" i="5"/>
  <c r="BU427" i="5"/>
  <c r="BQ714" i="67"/>
  <c r="BQ427" i="5"/>
  <c r="BQ116" i="1"/>
  <c r="BQ185" i="67" s="1"/>
  <c r="BQ128" i="1"/>
  <c r="BQ195" i="67" s="1"/>
  <c r="BQ105" i="1"/>
  <c r="BQ175" i="67" s="1"/>
  <c r="BQ102" i="1"/>
  <c r="BQ172" i="67" s="1"/>
  <c r="BQ14" i="1"/>
  <c r="BQ126" i="1"/>
  <c r="BQ193" i="67" s="1"/>
  <c r="BQ8" i="67"/>
  <c r="BQ184" i="1"/>
  <c r="BQ251" i="67" s="1"/>
  <c r="BU308" i="5"/>
  <c r="BQ437" i="5"/>
  <c r="BQ308" i="5"/>
  <c r="BQ647" i="67"/>
  <c r="BQ658" i="67"/>
  <c r="BQ328" i="5"/>
  <c r="BU328" i="5"/>
  <c r="BQ392" i="5"/>
  <c r="BQ689" i="67"/>
  <c r="BP451" i="67"/>
  <c r="C14" i="33"/>
  <c r="C5" i="33" s="1"/>
  <c r="C6" i="33" s="1"/>
  <c r="O46" i="33"/>
  <c r="ER60" i="1"/>
  <c r="EQ130" i="67" s="1"/>
  <c r="EC130" i="67"/>
  <c r="BO332" i="67"/>
  <c r="BO536" i="5"/>
  <c r="BQ453" i="67"/>
  <c r="DQ32" i="67"/>
  <c r="DQ29" i="1"/>
  <c r="DQ25" i="67" s="1"/>
  <c r="BB10" i="67"/>
  <c r="BB20" i="1"/>
  <c r="BB106" i="1"/>
  <c r="BB176" i="67" s="1"/>
  <c r="BB103" i="1"/>
  <c r="BB173" i="67" s="1"/>
  <c r="DQ19" i="5"/>
  <c r="DQ279" i="67" s="1"/>
  <c r="DQ280" i="67"/>
  <c r="DQ21" i="5"/>
  <c r="DQ281" i="67" s="1"/>
  <c r="BT307" i="67"/>
  <c r="BP301" i="67"/>
  <c r="BF437" i="5"/>
  <c r="BF647" i="67"/>
  <c r="BP442" i="5"/>
  <c r="BP724" i="67" s="1"/>
  <c r="BP719" i="67"/>
  <c r="BF184" i="1"/>
  <c r="BF251" i="67" s="1"/>
  <c r="BF102" i="1"/>
  <c r="BF172" i="67" s="1"/>
  <c r="BF8" i="67"/>
  <c r="BF105" i="1"/>
  <c r="BF175" i="67" s="1"/>
  <c r="BF14" i="1"/>
  <c r="BF128" i="1"/>
  <c r="BF195" i="67" s="1"/>
  <c r="BF116" i="1"/>
  <c r="BF185" i="67" s="1"/>
  <c r="BF126" i="1"/>
  <c r="BF193" i="67" s="1"/>
  <c r="BB719" i="67"/>
  <c r="BB442" i="5"/>
  <c r="BB724" i="67" s="1"/>
  <c r="DQ738" i="67"/>
  <c r="DQ458" i="5"/>
  <c r="BP10" i="67"/>
  <c r="BP20" i="1"/>
  <c r="BP106" i="1"/>
  <c r="BP176" i="67" s="1"/>
  <c r="BP103" i="1"/>
  <c r="BP173" i="67" s="1"/>
  <c r="BR36" i="1"/>
  <c r="BR123" i="67"/>
  <c r="BR736" i="67"/>
  <c r="BR456" i="5"/>
  <c r="BR738" i="67" s="1"/>
  <c r="BR31" i="67"/>
  <c r="BR182" i="1"/>
  <c r="BR249" i="67" s="1"/>
  <c r="BR126" i="67"/>
  <c r="BR61" i="1"/>
  <c r="BR131" i="67" s="1"/>
  <c r="CB128" i="1"/>
  <c r="CB102" i="1"/>
  <c r="CB172" i="67" s="1"/>
  <c r="BA123" i="67"/>
  <c r="BA36" i="1"/>
  <c r="CA258" i="67"/>
  <c r="CB191" i="1"/>
  <c r="EH191" i="1"/>
  <c r="EG258" i="67"/>
  <c r="BA456" i="5"/>
  <c r="BA736" i="67"/>
  <c r="CC571" i="67"/>
  <c r="CC570" i="67"/>
  <c r="EC419" i="67"/>
  <c r="EC422" i="67"/>
  <c r="ED237" i="5"/>
  <c r="ED420" i="67" s="1"/>
  <c r="EE235" i="5"/>
  <c r="CB276" i="67"/>
  <c r="CB604" i="67"/>
  <c r="CB625" i="67"/>
  <c r="EB337" i="67"/>
  <c r="CB321" i="67"/>
  <c r="CB313" i="67"/>
  <c r="BW19" i="67"/>
  <c r="BW449" i="5"/>
  <c r="BW731" i="67" s="1"/>
  <c r="BW57" i="1"/>
  <c r="BW127" i="67" s="1"/>
  <c r="BW25" i="1"/>
  <c r="CC338" i="67"/>
  <c r="BY195" i="67"/>
  <c r="BY10" i="67"/>
  <c r="BY103" i="1"/>
  <c r="BY173" i="67" s="1"/>
  <c r="BY20" i="1"/>
  <c r="BY106" i="1"/>
  <c r="BY176" i="67" s="1"/>
  <c r="CB304" i="67"/>
  <c r="CB303" i="67"/>
  <c r="CB309" i="67"/>
  <c r="BW108" i="67"/>
  <c r="BW42" i="1"/>
  <c r="EF138" i="5"/>
  <c r="EF912" i="67" s="1"/>
  <c r="EF845" i="67"/>
  <c r="DX179" i="1"/>
  <c r="DX244" i="67"/>
  <c r="DX714" i="67"/>
  <c r="DX647" i="67"/>
  <c r="BN299" i="67"/>
  <c r="BN371" i="5"/>
  <c r="BN678" i="67"/>
  <c r="BO371" i="5"/>
  <c r="BN370" i="5"/>
  <c r="BO440" i="67"/>
  <c r="DZ237" i="67"/>
  <c r="DT184" i="1"/>
  <c r="DT251" i="67" s="1"/>
  <c r="DT246" i="67"/>
  <c r="DT180" i="1"/>
  <c r="DT247" i="67" s="1"/>
  <c r="EH434" i="67"/>
  <c r="DX658" i="67"/>
  <c r="BN658" i="67"/>
  <c r="BN329" i="5"/>
  <c r="BO329" i="5"/>
  <c r="BN328" i="5"/>
  <c r="BN393" i="5"/>
  <c r="BN689" i="67"/>
  <c r="BO393" i="5"/>
  <c r="BN392" i="5"/>
  <c r="EA128" i="67"/>
  <c r="EP58" i="1"/>
  <c r="EO128" i="67" s="1"/>
  <c r="AZ450" i="5"/>
  <c r="AZ732" i="67" s="1"/>
  <c r="AZ731" i="67"/>
  <c r="DU449" i="5"/>
  <c r="DZ179" i="1"/>
  <c r="DZ244" i="67"/>
  <c r="AU27" i="1"/>
  <c r="AU23" i="67" s="1"/>
  <c r="AU21" i="67"/>
  <c r="AU47" i="1"/>
  <c r="AU28" i="1"/>
  <c r="AU24" i="67" s="1"/>
  <c r="W25" i="32"/>
  <c r="Y25" i="32"/>
  <c r="X31" i="32"/>
  <c r="DX14" i="1"/>
  <c r="DX128" i="1"/>
  <c r="DX195" i="67" s="1"/>
  <c r="DX105" i="1"/>
  <c r="DX175" i="67" s="1"/>
  <c r="Q73" i="32"/>
  <c r="DX126" i="1"/>
  <c r="DX193" i="67" s="1"/>
  <c r="DX8" i="67"/>
  <c r="Q9" i="32"/>
  <c r="DX102" i="1"/>
  <c r="DX172" i="67" s="1"/>
  <c r="DX116" i="1"/>
  <c r="DX185" i="67" s="1"/>
  <c r="C18" i="33"/>
  <c r="EA358" i="67"/>
  <c r="CB571" i="67"/>
  <c r="CB570" i="67"/>
  <c r="EG97" i="5"/>
  <c r="EG780" i="67"/>
  <c r="EG93" i="5"/>
  <c r="EG806" i="67" s="1"/>
  <c r="EG137" i="5"/>
  <c r="EG911" i="67" s="1"/>
  <c r="EH91" i="5"/>
  <c r="EG804" i="67"/>
  <c r="BR6" i="5"/>
  <c r="BS6" i="5" s="1"/>
  <c r="BP249" i="5"/>
  <c r="BT249" i="5"/>
  <c r="BP248" i="5"/>
  <c r="BT248" i="5"/>
  <c r="DX237" i="67"/>
  <c r="DR123" i="67"/>
  <c r="DR36" i="1"/>
  <c r="EH154" i="67"/>
  <c r="EI84" i="1"/>
  <c r="DW128" i="1"/>
  <c r="DW195" i="67" s="1"/>
  <c r="P73" i="32"/>
  <c r="DW14" i="1"/>
  <c r="P9" i="32"/>
  <c r="DW8" i="67"/>
  <c r="EO12" i="1"/>
  <c r="EN8" i="67" s="1"/>
  <c r="DW102" i="1"/>
  <c r="DW172" i="67" s="1"/>
  <c r="DW105" i="1"/>
  <c r="DW175" i="67" s="1"/>
  <c r="DW116" i="1"/>
  <c r="DW185" i="67" s="1"/>
  <c r="DW126" i="1"/>
  <c r="DW193" i="67" s="1"/>
  <c r="BQ247" i="5"/>
  <c r="BU233" i="5"/>
  <c r="BU422" i="67" s="1"/>
  <c r="BQ235" i="5"/>
  <c r="BQ419" i="67"/>
  <c r="DY232" i="5"/>
  <c r="BD719" i="67"/>
  <c r="BD442" i="5"/>
  <c r="BD724" i="67" s="1"/>
  <c r="BN647" i="67"/>
  <c r="BN309" i="5"/>
  <c r="BN437" i="5"/>
  <c r="BN308" i="5"/>
  <c r="BO309" i="5"/>
  <c r="BN428" i="5"/>
  <c r="BN714" i="67"/>
  <c r="BO428" i="5"/>
  <c r="BN427" i="5"/>
  <c r="BR427" i="5"/>
  <c r="CA128" i="1"/>
  <c r="CA116" i="1"/>
  <c r="CA185" i="67" s="1"/>
  <c r="CA14" i="1"/>
  <c r="N12" i="68" s="1"/>
  <c r="CA126" i="1"/>
  <c r="CA193" i="67" s="1"/>
  <c r="CA8" i="67"/>
  <c r="CA102" i="1"/>
  <c r="CA172" i="67" s="1"/>
  <c r="CA105" i="1"/>
  <c r="CA175" i="67" s="1"/>
  <c r="BZ477" i="5"/>
  <c r="BY761" i="67"/>
  <c r="EG696" i="67"/>
  <c r="EG49" i="1"/>
  <c r="EG119" i="67" s="1"/>
  <c r="EG18" i="1"/>
  <c r="EH405" i="5"/>
  <c r="DW647" i="67"/>
  <c r="DW437" i="5"/>
  <c r="BA21" i="5"/>
  <c r="BA19" i="5"/>
  <c r="BA280" i="67"/>
  <c r="BP439" i="67"/>
  <c r="BP261" i="5"/>
  <c r="DW237" i="67"/>
  <c r="EG431" i="67"/>
  <c r="EG315" i="67"/>
  <c r="EG275" i="67"/>
  <c r="DT25" i="1"/>
  <c r="DT19" i="67"/>
  <c r="DT57" i="1"/>
  <c r="DT127" i="67" s="1"/>
  <c r="M13" i="32"/>
  <c r="AV454" i="5"/>
  <c r="AV30" i="67"/>
  <c r="BL106" i="1"/>
  <c r="BL176" i="67" s="1"/>
  <c r="BL10" i="67"/>
  <c r="BL103" i="1"/>
  <c r="BL173" i="67" s="1"/>
  <c r="BL20" i="1"/>
  <c r="BK647" i="67"/>
  <c r="BO308" i="5"/>
  <c r="BK437" i="5"/>
  <c r="CA689" i="67"/>
  <c r="CA393" i="5"/>
  <c r="CA392" i="5"/>
  <c r="BY237" i="67"/>
  <c r="EA237" i="67"/>
  <c r="DT42" i="1"/>
  <c r="DT108" i="67"/>
  <c r="EG344" i="5"/>
  <c r="EG665" i="67"/>
  <c r="EH341" i="5"/>
  <c r="BL108" i="1"/>
  <c r="BL175" i="67"/>
  <c r="BK714" i="67"/>
  <c r="BO427" i="5"/>
  <c r="BN126" i="1"/>
  <c r="BN193" i="67" s="1"/>
  <c r="BN105" i="1"/>
  <c r="BN175" i="67" s="1"/>
  <c r="BN8" i="67"/>
  <c r="BN128" i="1"/>
  <c r="BN195" i="67" s="1"/>
  <c r="BN14" i="1"/>
  <c r="BN102" i="1"/>
  <c r="BN172" i="67" s="1"/>
  <c r="BN116" i="1"/>
  <c r="BN185" i="67" s="1"/>
  <c r="BN184" i="1"/>
  <c r="BN251" i="67" s="1"/>
  <c r="CA647" i="67"/>
  <c r="CA309" i="5"/>
  <c r="CA437" i="5"/>
  <c r="CA308" i="5"/>
  <c r="CA678" i="67"/>
  <c r="CA370" i="5"/>
  <c r="CA371" i="5"/>
  <c r="BE246" i="67"/>
  <c r="BE180" i="1"/>
  <c r="BE247" i="67" s="1"/>
  <c r="BN331" i="67"/>
  <c r="DT173" i="1"/>
  <c r="AX738" i="67"/>
  <c r="AX458" i="5"/>
  <c r="BW370" i="67"/>
  <c r="BI246" i="67"/>
  <c r="BI180" i="1"/>
  <c r="BI247" i="67" s="1"/>
  <c r="AZ238" i="67"/>
  <c r="AZ173" i="1"/>
  <c r="DS31" i="67"/>
  <c r="DS20" i="5"/>
  <c r="DV244" i="67"/>
  <c r="DV179" i="1"/>
  <c r="BH719" i="67"/>
  <c r="BH442" i="5"/>
  <c r="BH724" i="67" s="1"/>
  <c r="DU246" i="67"/>
  <c r="DU184" i="1"/>
  <c r="DU251" i="67" s="1"/>
  <c r="DU180" i="1"/>
  <c r="DU247" i="67" s="1"/>
  <c r="AU731" i="67"/>
  <c r="AU450" i="5"/>
  <c r="AU732" i="67" s="1"/>
  <c r="DS8" i="1"/>
  <c r="DR4" i="67"/>
  <c r="BY719" i="67"/>
  <c r="BY442" i="5"/>
  <c r="BY724" i="67" s="1"/>
  <c r="DX678" i="67"/>
  <c r="BD106" i="1"/>
  <c r="BD176" i="67" s="1"/>
  <c r="BD103" i="1"/>
  <c r="BD173" i="67" s="1"/>
  <c r="BD10" i="67"/>
  <c r="BD20" i="1"/>
  <c r="EC163" i="67"/>
  <c r="EC161" i="67"/>
  <c r="DU719" i="67"/>
  <c r="DU442" i="5"/>
  <c r="DU724" i="67" s="1"/>
  <c r="DS61" i="1"/>
  <c r="DS131" i="67" s="1"/>
  <c r="DS126" i="67"/>
  <c r="EI681" i="67"/>
  <c r="EJ379" i="5"/>
  <c r="BN349" i="67"/>
  <c r="DS456" i="5"/>
  <c r="DS736" i="67"/>
  <c r="DR736" i="67"/>
  <c r="DR456" i="5"/>
  <c r="BV449" i="5"/>
  <c r="BC102" i="1"/>
  <c r="BC172" i="67" s="1"/>
  <c r="BC8" i="67"/>
  <c r="BC14" i="1"/>
  <c r="BC126" i="1"/>
  <c r="BC193" i="67" s="1"/>
  <c r="BC128" i="1"/>
  <c r="BC195" i="67" s="1"/>
  <c r="BC105" i="1"/>
  <c r="BC175" i="67" s="1"/>
  <c r="BC116" i="1"/>
  <c r="BC185" i="67" s="1"/>
  <c r="BC184" i="1"/>
  <c r="BC251" i="67" s="1"/>
  <c r="EG798" i="67"/>
  <c r="EG68" i="5"/>
  <c r="EG800" i="67" s="1"/>
  <c r="EH66" i="5"/>
  <c r="BH103" i="1"/>
  <c r="BH173" i="67" s="1"/>
  <c r="BH106" i="1"/>
  <c r="BH176" i="67" s="1"/>
  <c r="BH10" i="67"/>
  <c r="BH20" i="1"/>
  <c r="AZ111" i="67"/>
  <c r="AZ34" i="1"/>
  <c r="AZ45" i="1"/>
  <c r="EF302" i="67"/>
  <c r="EG308" i="67"/>
  <c r="EA267" i="67"/>
  <c r="EB6" i="1"/>
  <c r="DR126" i="67"/>
  <c r="DR61" i="1"/>
  <c r="DR131" i="67" s="1"/>
  <c r="DZ6" i="5"/>
  <c r="EA6" i="5" s="1"/>
  <c r="AV56" i="1"/>
  <c r="AV114" i="67"/>
  <c r="AV35" i="1"/>
  <c r="AX29" i="1"/>
  <c r="AX25" i="67" s="1"/>
  <c r="AX32" i="67"/>
  <c r="BK689" i="67"/>
  <c r="BO392" i="5"/>
  <c r="CA658" i="67"/>
  <c r="CA328" i="5"/>
  <c r="CA329" i="5"/>
  <c r="CA428" i="5"/>
  <c r="CA714" i="67"/>
  <c r="CA427" i="5"/>
  <c r="BA246" i="67"/>
  <c r="BA184" i="1"/>
  <c r="BA251" i="67" s="1"/>
  <c r="BA182" i="1"/>
  <c r="BA249" i="67" s="1"/>
  <c r="BA183" i="1"/>
  <c r="BA250" i="67" s="1"/>
  <c r="BK128" i="1"/>
  <c r="BK195" i="67" s="1"/>
  <c r="BK8" i="67"/>
  <c r="BK14" i="1"/>
  <c r="BK126" i="1"/>
  <c r="BK193" i="67" s="1"/>
  <c r="BK102" i="1"/>
  <c r="BK172" i="67" s="1"/>
  <c r="BK116" i="1"/>
  <c r="BK185" i="67" s="1"/>
  <c r="BK105" i="1"/>
  <c r="BK175" i="67" s="1"/>
  <c r="BK184" i="1"/>
  <c r="BK251" i="67" s="1"/>
  <c r="BP237" i="5"/>
  <c r="BP420" i="67" s="1"/>
  <c r="BP236" i="5"/>
  <c r="BT237" i="5"/>
  <c r="BT420" i="67" s="1"/>
  <c r="BT236" i="5"/>
  <c r="BT322" i="67"/>
  <c r="BP314" i="67"/>
  <c r="BU180" i="1"/>
  <c r="BU247" i="67" s="1"/>
  <c r="BU184" i="1"/>
  <c r="BU251" i="67" s="1"/>
  <c r="BU246" i="67"/>
  <c r="DX689" i="67"/>
  <c r="AU34" i="1"/>
  <c r="AU111" i="67"/>
  <c r="AU45" i="1"/>
  <c r="BA442" i="5"/>
  <c r="BA724" i="67" s="1"/>
  <c r="BA719" i="67"/>
  <c r="BM180" i="1"/>
  <c r="BM247" i="67" s="1"/>
  <c r="DV237" i="67"/>
  <c r="EI92" i="1"/>
  <c r="EH162" i="67"/>
  <c r="AZ28" i="1"/>
  <c r="AZ24" i="67" s="1"/>
  <c r="AZ27" i="1"/>
  <c r="AZ23" i="67" s="1"/>
  <c r="AZ21" i="67"/>
  <c r="AZ47" i="1"/>
  <c r="EF14" i="67"/>
  <c r="EU18" i="1"/>
  <c r="ET14" i="67" s="1"/>
  <c r="DV604" i="67"/>
  <c r="DV12" i="1"/>
  <c r="DV276" i="67"/>
  <c r="DW604" i="67"/>
  <c r="DS123" i="67"/>
  <c r="DS36" i="1"/>
  <c r="DW179" i="1"/>
  <c r="DW244" i="67"/>
  <c r="EA244" i="67"/>
  <c r="EA179" i="1"/>
  <c r="EC756" i="67"/>
  <c r="EC755" i="67"/>
  <c r="EC32" i="1"/>
  <c r="EC28" i="67" s="1"/>
  <c r="DR31" i="67"/>
  <c r="DR20" i="5"/>
  <c r="BK658" i="67"/>
  <c r="BO328" i="5"/>
  <c r="BK678" i="67"/>
  <c r="BO370" i="5"/>
  <c r="BO333" i="67"/>
  <c r="BC647" i="67"/>
  <c r="BC437" i="5"/>
  <c r="EJ683" i="67"/>
  <c r="AV117" i="67"/>
  <c r="AV53" i="1"/>
  <c r="BY179" i="1"/>
  <c r="BY244" i="67"/>
  <c r="BV57" i="1" l="1"/>
  <c r="BV127" i="67" s="1"/>
  <c r="BV19" i="67"/>
  <c r="AX126" i="67"/>
  <c r="AX61" i="1"/>
  <c r="AX131" i="67" s="1"/>
  <c r="AX20" i="5"/>
  <c r="AX182" i="1"/>
  <c r="AX249" i="67" s="1"/>
  <c r="AX31" i="67"/>
  <c r="CF12" i="1"/>
  <c r="CF8" i="67" s="1"/>
  <c r="CF987" i="67"/>
  <c r="C52" i="73"/>
  <c r="C53" i="73" s="1"/>
  <c r="C41" i="73" s="1"/>
  <c r="C42" i="73" s="1"/>
  <c r="C35" i="73"/>
  <c r="C23" i="73" s="1"/>
  <c r="C24" i="73" s="1"/>
  <c r="CL6" i="5"/>
  <c r="CF330" i="5"/>
  <c r="CF657" i="67"/>
  <c r="CF324" i="5"/>
  <c r="CF655" i="67" s="1"/>
  <c r="CF304" i="5"/>
  <c r="CF302" i="5" s="1"/>
  <c r="CF13" i="1" s="1"/>
  <c r="M13" i="68"/>
  <c r="M33" i="68" s="1"/>
  <c r="M32" i="68"/>
  <c r="N32" i="68"/>
  <c r="N13" i="68"/>
  <c r="N33" i="68" s="1"/>
  <c r="E43" i="68"/>
  <c r="W33" i="68"/>
  <c r="BL719" i="67"/>
  <c r="V50" i="32"/>
  <c r="V5" i="32"/>
  <c r="W7" i="32"/>
  <c r="V72" i="32"/>
  <c r="CG880" i="67"/>
  <c r="CG960" i="67"/>
  <c r="CG881" i="67"/>
  <c r="CG961" i="67"/>
  <c r="CE881" i="67"/>
  <c r="CE961" i="67"/>
  <c r="CE880" i="67"/>
  <c r="CE960" i="67"/>
  <c r="CF270" i="5"/>
  <c r="CE269" i="5"/>
  <c r="CF271" i="5"/>
  <c r="CE268" i="5"/>
  <c r="CF174" i="67"/>
  <c r="CF372" i="5"/>
  <c r="CF189" i="67"/>
  <c r="CF373" i="5"/>
  <c r="BV42" i="1"/>
  <c r="BV45" i="1" s="1"/>
  <c r="CF365" i="5"/>
  <c r="CF674" i="67" s="1"/>
  <c r="EG677" i="5"/>
  <c r="EG263" i="5"/>
  <c r="EH261" i="5"/>
  <c r="EG440" i="67"/>
  <c r="CF646" i="67"/>
  <c r="CE672" i="5"/>
  <c r="CE698" i="5"/>
  <c r="CE694" i="5" s="1"/>
  <c r="CF678" i="5"/>
  <c r="CF686" i="5" s="1"/>
  <c r="CF684" i="5"/>
  <c r="EG671" i="5"/>
  <c r="BP657" i="5"/>
  <c r="BP677" i="5"/>
  <c r="BX16" i="67"/>
  <c r="CF387" i="5"/>
  <c r="CF686" i="67" s="1"/>
  <c r="DY676" i="5"/>
  <c r="DZ682" i="5"/>
  <c r="BS685" i="5"/>
  <c r="BS325" i="67" s="1"/>
  <c r="BO678" i="5"/>
  <c r="BS686" i="5" s="1"/>
  <c r="BU684" i="5"/>
  <c r="CE273" i="67"/>
  <c r="CF394" i="5"/>
  <c r="CF427" i="5"/>
  <c r="CF311" i="5"/>
  <c r="CF688" i="67"/>
  <c r="CF310" i="5"/>
  <c r="CF321" i="67"/>
  <c r="DZ42" i="1"/>
  <c r="DZ111" i="67" s="1"/>
  <c r="EG10" i="5"/>
  <c r="EL10" i="5" s="1"/>
  <c r="EH308" i="67"/>
  <c r="CF303" i="67"/>
  <c r="CF309" i="67"/>
  <c r="CF313" i="67"/>
  <c r="BX23" i="1"/>
  <c r="BX25" i="1" s="1"/>
  <c r="DB7" i="1"/>
  <c r="CX3" i="67"/>
  <c r="CZ8" i="1"/>
  <c r="CZ4" i="67" s="1"/>
  <c r="CX8" i="1"/>
  <c r="CX4" i="67" s="1"/>
  <c r="DA8" i="1"/>
  <c r="DA4" i="67" s="1"/>
  <c r="CY8" i="1"/>
  <c r="CY4" i="67" s="1"/>
  <c r="D34" i="33"/>
  <c r="D58" i="33" s="1"/>
  <c r="DY246" i="67"/>
  <c r="BU19" i="67"/>
  <c r="BU57" i="1"/>
  <c r="BU127" i="67" s="1"/>
  <c r="BU25" i="1"/>
  <c r="DZ25" i="1" s="1"/>
  <c r="DZ21" i="67" s="1"/>
  <c r="BU449" i="5"/>
  <c r="BU731" i="67" s="1"/>
  <c r="CC13" i="5"/>
  <c r="BI30" i="5"/>
  <c r="BI291" i="67" s="1"/>
  <c r="CD128" i="1"/>
  <c r="CD195" i="67" s="1"/>
  <c r="BZ195" i="67"/>
  <c r="BZ103" i="1"/>
  <c r="BZ173" i="67" s="1"/>
  <c r="BZ106" i="1"/>
  <c r="BZ176" i="67" s="1"/>
  <c r="BZ20" i="1"/>
  <c r="BZ10" i="67"/>
  <c r="BU42" i="1"/>
  <c r="BU108" i="67"/>
  <c r="EF810" i="67"/>
  <c r="EE472" i="5"/>
  <c r="EE754" i="67" s="1"/>
  <c r="BE435" i="5"/>
  <c r="BE717" i="67" s="1"/>
  <c r="BE423" i="5"/>
  <c r="BE711" i="67" s="1"/>
  <c r="BE30" i="5"/>
  <c r="BE291" i="67" s="1"/>
  <c r="BE426" i="5"/>
  <c r="BE714" i="67" s="1"/>
  <c r="BE369" i="5"/>
  <c r="BE678" i="67" s="1"/>
  <c r="BE422" i="5"/>
  <c r="BE710" i="67" s="1"/>
  <c r="BE327" i="5"/>
  <c r="BE658" i="67" s="1"/>
  <c r="BE278" i="67"/>
  <c r="BE606" i="67"/>
  <c r="BE627" i="67"/>
  <c r="BE391" i="5"/>
  <c r="BE689" i="67" s="1"/>
  <c r="BE425" i="5"/>
  <c r="BE713" i="67" s="1"/>
  <c r="BE424" i="5"/>
  <c r="BE712" i="67" s="1"/>
  <c r="BE307" i="5"/>
  <c r="BF627" i="67"/>
  <c r="BP448" i="67"/>
  <c r="DZ19" i="67"/>
  <c r="AO797" i="67"/>
  <c r="AO270" i="67"/>
  <c r="AL270" i="67"/>
  <c r="AL797" i="67"/>
  <c r="AN270" i="67"/>
  <c r="AN797" i="67"/>
  <c r="AM797" i="67"/>
  <c r="AM270" i="67"/>
  <c r="BS477" i="5"/>
  <c r="BR761" i="67"/>
  <c r="AR8" i="5"/>
  <c r="AT7" i="5"/>
  <c r="AP269" i="67"/>
  <c r="AP8" i="5"/>
  <c r="AS8" i="5"/>
  <c r="AQ8" i="5"/>
  <c r="ED473" i="5"/>
  <c r="ED32" i="1" s="1"/>
  <c r="ED28" i="67" s="1"/>
  <c r="BR493" i="67"/>
  <c r="BR495" i="67"/>
  <c r="BB739" i="67"/>
  <c r="BC457" i="5"/>
  <c r="BS307" i="67"/>
  <c r="BO301" i="67"/>
  <c r="BO442" i="5"/>
  <c r="BO724" i="67" s="1"/>
  <c r="BO719" i="67"/>
  <c r="DT8" i="5"/>
  <c r="DS270" i="67"/>
  <c r="DS797" i="67"/>
  <c r="BM442" i="5"/>
  <c r="BM724" i="67" s="1"/>
  <c r="BM719" i="67"/>
  <c r="BM103" i="1"/>
  <c r="BM173" i="67" s="1"/>
  <c r="BM10" i="67"/>
  <c r="BM106" i="1"/>
  <c r="BM176" i="67" s="1"/>
  <c r="BM20" i="1"/>
  <c r="BI437" i="5"/>
  <c r="BI647" i="67"/>
  <c r="BR442" i="5"/>
  <c r="BR724" i="67" s="1"/>
  <c r="BR719" i="67"/>
  <c r="BI105" i="1"/>
  <c r="BI175" i="67" s="1"/>
  <c r="BI128" i="1"/>
  <c r="BI195" i="67" s="1"/>
  <c r="BI126" i="1"/>
  <c r="BI193" i="67" s="1"/>
  <c r="BI14" i="1"/>
  <c r="BI102" i="1"/>
  <c r="BI172" i="67" s="1"/>
  <c r="BI8" i="67"/>
  <c r="BI116" i="1"/>
  <c r="BI185" i="67" s="1"/>
  <c r="BO103" i="1"/>
  <c r="BO173" i="67" s="1"/>
  <c r="BO106" i="1"/>
  <c r="BO176" i="67" s="1"/>
  <c r="BO10" i="67"/>
  <c r="BO20" i="1"/>
  <c r="BM175" i="67"/>
  <c r="BM108" i="1"/>
  <c r="EF99" i="5"/>
  <c r="EF812" i="67" s="1"/>
  <c r="BU307" i="67"/>
  <c r="BQ303" i="67"/>
  <c r="AT34" i="1"/>
  <c r="AT111" i="67"/>
  <c r="AT45" i="1"/>
  <c r="AT47" i="1"/>
  <c r="AT28" i="1"/>
  <c r="AT24" i="67" s="1"/>
  <c r="AT21" i="67"/>
  <c r="AT27" i="1"/>
  <c r="AT23" i="67" s="1"/>
  <c r="DU57" i="1"/>
  <c r="DU127" i="67" s="1"/>
  <c r="DU19" i="67"/>
  <c r="DU25" i="1"/>
  <c r="N13" i="32"/>
  <c r="DU42" i="1"/>
  <c r="DU108" i="67"/>
  <c r="EC824" i="67"/>
  <c r="EC887" i="67"/>
  <c r="ED921" i="67"/>
  <c r="EE147" i="5"/>
  <c r="ED853" i="67"/>
  <c r="AT450" i="5"/>
  <c r="AT732" i="67" s="1"/>
  <c r="AT731" i="67"/>
  <c r="EF891" i="67"/>
  <c r="EF791" i="67"/>
  <c r="EF828" i="67"/>
  <c r="EG117" i="5"/>
  <c r="EB856" i="67"/>
  <c r="EB151" i="5"/>
  <c r="EB924" i="67"/>
  <c r="ED886" i="67"/>
  <c r="ED823" i="67"/>
  <c r="EE112" i="5"/>
  <c r="EE295" i="5" s="1"/>
  <c r="EE1023" i="67" s="1"/>
  <c r="ED116" i="5"/>
  <c r="EC917" i="67"/>
  <c r="EC145" i="5"/>
  <c r="EC849" i="67"/>
  <c r="ED468" i="5"/>
  <c r="ED750" i="67" s="1"/>
  <c r="ED31" i="1"/>
  <c r="ED27" i="67" s="1"/>
  <c r="ED194" i="1"/>
  <c r="ED261" i="67" s="1"/>
  <c r="EE470" i="5"/>
  <c r="ED752" i="67"/>
  <c r="EE467" i="5"/>
  <c r="EE749" i="67" s="1"/>
  <c r="ED656" i="67"/>
  <c r="ED349" i="5"/>
  <c r="EE134" i="5"/>
  <c r="EE908" i="67" s="1"/>
  <c r="EG929" i="67"/>
  <c r="EH55" i="5"/>
  <c r="EH696" i="5" s="1"/>
  <c r="EG341" i="67"/>
  <c r="EG56" i="5"/>
  <c r="EG930" i="67" s="1"/>
  <c r="EG103" i="5"/>
  <c r="EE781" i="67"/>
  <c r="EF782" i="67"/>
  <c r="EF104" i="5"/>
  <c r="EF816" i="67"/>
  <c r="EF336" i="67"/>
  <c r="EE105" i="5"/>
  <c r="EE106" i="5"/>
  <c r="EE819" i="67" s="1"/>
  <c r="EE156" i="1"/>
  <c r="EE223" i="67" s="1"/>
  <c r="EF72" i="1"/>
  <c r="EE142" i="67"/>
  <c r="EE151" i="67"/>
  <c r="EF81" i="1"/>
  <c r="EE151" i="1"/>
  <c r="EE218" i="67" s="1"/>
  <c r="EE136" i="67"/>
  <c r="EF66" i="1"/>
  <c r="EE152" i="67"/>
  <c r="EF82" i="1"/>
  <c r="EE143" i="1"/>
  <c r="EE210" i="67" s="1"/>
  <c r="EE140" i="67"/>
  <c r="EF70" i="1"/>
  <c r="EF144" i="67"/>
  <c r="EG74" i="1"/>
  <c r="EF86" i="1"/>
  <c r="EE156" i="67"/>
  <c r="EE155" i="1"/>
  <c r="EE222" i="67" s="1"/>
  <c r="EG21" i="1"/>
  <c r="EF17" i="67"/>
  <c r="EU21" i="1"/>
  <c r="ET17" i="67" s="1"/>
  <c r="EJ826" i="67"/>
  <c r="EJ889" i="67"/>
  <c r="ED836" i="67"/>
  <c r="ED899" i="67"/>
  <c r="EE366" i="5"/>
  <c r="EE675" i="67" s="1"/>
  <c r="EE705" i="67"/>
  <c r="EF417" i="5"/>
  <c r="EF416" i="5"/>
  <c r="EE325" i="5"/>
  <c r="EE704" i="67"/>
  <c r="EF415" i="5"/>
  <c r="EE703" i="67"/>
  <c r="EE303" i="5"/>
  <c r="EE645" i="67" s="1"/>
  <c r="EE419" i="5"/>
  <c r="EE388" i="5"/>
  <c r="EE687" i="67" s="1"/>
  <c r="EF418" i="5"/>
  <c r="EE706" i="67"/>
  <c r="ED139" i="1"/>
  <c r="ED430" i="5"/>
  <c r="ED40" i="1"/>
  <c r="ED109" i="67" s="1"/>
  <c r="ED48" i="1"/>
  <c r="ED118" i="67" s="1"/>
  <c r="ED707" i="67"/>
  <c r="EC834" i="67"/>
  <c r="EC897" i="67"/>
  <c r="BT21" i="67"/>
  <c r="BT463" i="5"/>
  <c r="BT745" i="67" s="1"/>
  <c r="BT47" i="1"/>
  <c r="BT27" i="1"/>
  <c r="BT23" i="67" s="1"/>
  <c r="BT28" i="1"/>
  <c r="BT24" i="67" s="1"/>
  <c r="BT183" i="1"/>
  <c r="BT250" i="67" s="1"/>
  <c r="BS731" i="67"/>
  <c r="BS732" i="67"/>
  <c r="BT111" i="67"/>
  <c r="BT45" i="1"/>
  <c r="BT34" i="1"/>
  <c r="BS21" i="67"/>
  <c r="BS28" i="1"/>
  <c r="BS24" i="67" s="1"/>
  <c r="BS183" i="1"/>
  <c r="BS250" i="67" s="1"/>
  <c r="BS463" i="5"/>
  <c r="BS27" i="1"/>
  <c r="BS23" i="67" s="1"/>
  <c r="BS47" i="1"/>
  <c r="BS45" i="1"/>
  <c r="BS111" i="67"/>
  <c r="BS34" i="1"/>
  <c r="CB195" i="67"/>
  <c r="CF128" i="1"/>
  <c r="CA195" i="67"/>
  <c r="CE128" i="1"/>
  <c r="CG91" i="1"/>
  <c r="CG161" i="67" s="1"/>
  <c r="CG163" i="67"/>
  <c r="EE242" i="5"/>
  <c r="EF239" i="5"/>
  <c r="EE244" i="5"/>
  <c r="EE245" i="5" s="1"/>
  <c r="BQ261" i="5"/>
  <c r="BJ103" i="1"/>
  <c r="BJ173" i="67" s="1"/>
  <c r="BJ10" i="67"/>
  <c r="BJ20" i="1"/>
  <c r="BJ106" i="1"/>
  <c r="BJ176" i="67" s="1"/>
  <c r="BG719" i="67"/>
  <c r="BG442" i="5"/>
  <c r="BG724" i="67" s="1"/>
  <c r="BG10" i="67"/>
  <c r="BG20" i="1"/>
  <c r="BG106" i="1"/>
  <c r="BG176" i="67" s="1"/>
  <c r="BG103" i="1"/>
  <c r="BG173" i="67" s="1"/>
  <c r="BJ442" i="5"/>
  <c r="BJ724" i="67" s="1"/>
  <c r="BJ719" i="67"/>
  <c r="AW114" i="67"/>
  <c r="AW35" i="1"/>
  <c r="AW56" i="1"/>
  <c r="AW53" i="1"/>
  <c r="AW117" i="67"/>
  <c r="AW30" i="67"/>
  <c r="AW454" i="5"/>
  <c r="AY117" i="67"/>
  <c r="AY53" i="1"/>
  <c r="AY56" i="1"/>
  <c r="AY35" i="1"/>
  <c r="AY114" i="67"/>
  <c r="AY30" i="67"/>
  <c r="AY454" i="5"/>
  <c r="ED123" i="5"/>
  <c r="ED833" i="67"/>
  <c r="EB761" i="67"/>
  <c r="EE122" i="5"/>
  <c r="EE896" i="67" s="1"/>
  <c r="EE831" i="67"/>
  <c r="EE794" i="67"/>
  <c r="EE125" i="5"/>
  <c r="EF843" i="67"/>
  <c r="EF120" i="5"/>
  <c r="EF894" i="67" s="1"/>
  <c r="EG841" i="67"/>
  <c r="EG132" i="5"/>
  <c r="EG906" i="67" s="1"/>
  <c r="BS543" i="5"/>
  <c r="EI129" i="5"/>
  <c r="EI903" i="67" s="1"/>
  <c r="EH840" i="67"/>
  <c r="EH130" i="5"/>
  <c r="EH904" i="67" s="1"/>
  <c r="BQ719" i="67"/>
  <c r="BQ442" i="5"/>
  <c r="BQ724" i="67" s="1"/>
  <c r="BQ103" i="1"/>
  <c r="BQ173" i="67" s="1"/>
  <c r="BQ106" i="1"/>
  <c r="BQ176" i="67" s="1"/>
  <c r="BQ20" i="1"/>
  <c r="BQ10" i="67"/>
  <c r="F23" i="33"/>
  <c r="D35" i="33"/>
  <c r="E19" i="33"/>
  <c r="BP536" i="5"/>
  <c r="BT543" i="5" s="1"/>
  <c r="BP332" i="67"/>
  <c r="BQ451" i="67"/>
  <c r="BO929" i="67"/>
  <c r="BO336" i="67"/>
  <c r="BX108" i="67"/>
  <c r="BX42" i="1"/>
  <c r="DQ740" i="67"/>
  <c r="DQ460" i="5"/>
  <c r="DQ742" i="67" s="1"/>
  <c r="BB23" i="1"/>
  <c r="BB16" i="67"/>
  <c r="BB39" i="1"/>
  <c r="BF20" i="1"/>
  <c r="BF106" i="1"/>
  <c r="BF176" i="67" s="1"/>
  <c r="BF10" i="67"/>
  <c r="BF103" i="1"/>
  <c r="BF173" i="67" s="1"/>
  <c r="BP39" i="1"/>
  <c r="BP16" i="67"/>
  <c r="BP23" i="1"/>
  <c r="BP303" i="67"/>
  <c r="BT309" i="67"/>
  <c r="BF442" i="5"/>
  <c r="BF724" i="67" s="1"/>
  <c r="BF719" i="67"/>
  <c r="BR32" i="67"/>
  <c r="BR29" i="1"/>
  <c r="C16" i="68" s="1"/>
  <c r="C36" i="68" s="1"/>
  <c r="EH258" i="67"/>
  <c r="EI191" i="1"/>
  <c r="BA738" i="67"/>
  <c r="BA458" i="5"/>
  <c r="CC191" i="1"/>
  <c r="CB258" i="67"/>
  <c r="BA32" i="67"/>
  <c r="BA29" i="1"/>
  <c r="BA25" i="67" s="1"/>
  <c r="EE237" i="5"/>
  <c r="EE420" i="67" s="1"/>
  <c r="EF235" i="5"/>
  <c r="EE232" i="5"/>
  <c r="EC314" i="67"/>
  <c r="EC322" i="67"/>
  <c r="ED233" i="5"/>
  <c r="ED422" i="67" s="1"/>
  <c r="ED247" i="5"/>
  <c r="ED419" i="67"/>
  <c r="EC28" i="5"/>
  <c r="EC287" i="67" s="1"/>
  <c r="EC274" i="67"/>
  <c r="EB334" i="67"/>
  <c r="CC334" i="67"/>
  <c r="BW45" i="1"/>
  <c r="BW34" i="1"/>
  <c r="BW111" i="67"/>
  <c r="BY39" i="1"/>
  <c r="BY16" i="67"/>
  <c r="BY23" i="1"/>
  <c r="CC622" i="67"/>
  <c r="CC272" i="67"/>
  <c r="CC26" i="5"/>
  <c r="CC286" i="67" s="1"/>
  <c r="CC601" i="67"/>
  <c r="CB316" i="67"/>
  <c r="CB324" i="67"/>
  <c r="EB338" i="67"/>
  <c r="BW183" i="1"/>
  <c r="BW250" i="67" s="1"/>
  <c r="BW28" i="1"/>
  <c r="BW24" i="67" s="1"/>
  <c r="BW21" i="67"/>
  <c r="BW47" i="1"/>
  <c r="BW27" i="1"/>
  <c r="BW23" i="67" s="1"/>
  <c r="BW463" i="5"/>
  <c r="BW745" i="67" s="1"/>
  <c r="CB301" i="67"/>
  <c r="CB307" i="67"/>
  <c r="CB606" i="67"/>
  <c r="CB710" i="67"/>
  <c r="CB713" i="67"/>
  <c r="CB712" i="67"/>
  <c r="CB291" i="67"/>
  <c r="CB278" i="67"/>
  <c r="CB711" i="67"/>
  <c r="CB627" i="67"/>
  <c r="BY246" i="67"/>
  <c r="BY180" i="1"/>
  <c r="BY247" i="67" s="1"/>
  <c r="BY184" i="1"/>
  <c r="BY251" i="67" s="1"/>
  <c r="DS32" i="67"/>
  <c r="DS29" i="1"/>
  <c r="DS25" i="67" s="1"/>
  <c r="DV184" i="1"/>
  <c r="DV251" i="67" s="1"/>
  <c r="AV61" i="1"/>
  <c r="AV131" i="67" s="1"/>
  <c r="AV126" i="67"/>
  <c r="DT450" i="5"/>
  <c r="DT732" i="67" s="1"/>
  <c r="DT731" i="67"/>
  <c r="DV180" i="1"/>
  <c r="DV247" i="67" s="1"/>
  <c r="DV246" i="67"/>
  <c r="EN179" i="1"/>
  <c r="EM246" i="67" s="1"/>
  <c r="BV111" i="67"/>
  <c r="EH696" i="67"/>
  <c r="EH49" i="1"/>
  <c r="EH119" i="67" s="1"/>
  <c r="EI405" i="5"/>
  <c r="EH18" i="1"/>
  <c r="BZ480" i="5"/>
  <c r="BZ758" i="67"/>
  <c r="BO334" i="67"/>
  <c r="EA246" i="67"/>
  <c r="F34" i="33"/>
  <c r="EA180" i="1"/>
  <c r="EA247" i="67" s="1"/>
  <c r="DZ127" i="67"/>
  <c r="AZ53" i="1"/>
  <c r="AZ117" i="67"/>
  <c r="BK103" i="1"/>
  <c r="BK173" i="67" s="1"/>
  <c r="BK10" i="67"/>
  <c r="BK20" i="1"/>
  <c r="BK106" i="1"/>
  <c r="BK176" i="67" s="1"/>
  <c r="AV31" i="67"/>
  <c r="AV20" i="5"/>
  <c r="BH23" i="1"/>
  <c r="BH16" i="67"/>
  <c r="BH39" i="1"/>
  <c r="EI66" i="5"/>
  <c r="EH798" i="67"/>
  <c r="EH68" i="5"/>
  <c r="EH800" i="67" s="1"/>
  <c r="DS458" i="5"/>
  <c r="DS738" i="67"/>
  <c r="DS21" i="5"/>
  <c r="DS19" i="5"/>
  <c r="DS32" i="5"/>
  <c r="DS293" i="67" s="1"/>
  <c r="DS280" i="67"/>
  <c r="DS23" i="5"/>
  <c r="BN106" i="1"/>
  <c r="BN176" i="67" s="1"/>
  <c r="BN10" i="67"/>
  <c r="BN103" i="1"/>
  <c r="BN173" i="67" s="1"/>
  <c r="BN20" i="1"/>
  <c r="EH665" i="67"/>
  <c r="EH344" i="5"/>
  <c r="EI341" i="5"/>
  <c r="DT45" i="1"/>
  <c r="DT34" i="1"/>
  <c r="DT111" i="67"/>
  <c r="BK719" i="67"/>
  <c r="BK442" i="5"/>
  <c r="BK724" i="67" s="1"/>
  <c r="AV736" i="67"/>
  <c r="AV456" i="5"/>
  <c r="DW719" i="67"/>
  <c r="DW442" i="5"/>
  <c r="DW724" i="67" s="1"/>
  <c r="EG138" i="5"/>
  <c r="EG912" i="67" s="1"/>
  <c r="EG845" i="67"/>
  <c r="DX103" i="1"/>
  <c r="DX173" i="67" s="1"/>
  <c r="DX10" i="67"/>
  <c r="DX20" i="1"/>
  <c r="DX106" i="1"/>
  <c r="DX176" i="67" s="1"/>
  <c r="Y31" i="32"/>
  <c r="Z25" i="32"/>
  <c r="Z31" i="32" s="1"/>
  <c r="AU53" i="1"/>
  <c r="AU117" i="67"/>
  <c r="E34" i="33"/>
  <c r="DZ180" i="1"/>
  <c r="DZ247" i="67" s="1"/>
  <c r="DZ246" i="67"/>
  <c r="DZ184" i="1"/>
  <c r="DZ251" i="67" s="1"/>
  <c r="BN301" i="67"/>
  <c r="BR307" i="67"/>
  <c r="BV47" i="1"/>
  <c r="BV28" i="1"/>
  <c r="BV24" i="67" s="1"/>
  <c r="BV27" i="1"/>
  <c r="BV23" i="67" s="1"/>
  <c r="BV21" i="67"/>
  <c r="BV463" i="5"/>
  <c r="BV745" i="67" s="1"/>
  <c r="BV183" i="1"/>
  <c r="BV250" i="67" s="1"/>
  <c r="EG302" i="67"/>
  <c r="BA281" i="67"/>
  <c r="CA20" i="1"/>
  <c r="CA103" i="1"/>
  <c r="CA173" i="67" s="1"/>
  <c r="CA10" i="67"/>
  <c r="CA106" i="1"/>
  <c r="CA176" i="67" s="1"/>
  <c r="BN719" i="67"/>
  <c r="BN442" i="5"/>
  <c r="BN724" i="67" s="1"/>
  <c r="BQ248" i="5"/>
  <c r="BQ249" i="5"/>
  <c r="BU248" i="5"/>
  <c r="BU249" i="5"/>
  <c r="BO337" i="67"/>
  <c r="BO338" i="67"/>
  <c r="DV423" i="5"/>
  <c r="DV711" i="67" s="1"/>
  <c r="DV327" i="5"/>
  <c r="DV658" i="67" s="1"/>
  <c r="DV422" i="5"/>
  <c r="DV710" i="67" s="1"/>
  <c r="DV606" i="67"/>
  <c r="DV425" i="5"/>
  <c r="DV713" i="67" s="1"/>
  <c r="DV30" i="5"/>
  <c r="DV291" i="67" s="1"/>
  <c r="DV424" i="5"/>
  <c r="DV712" i="67" s="1"/>
  <c r="DV426" i="5"/>
  <c r="DV714" i="67" s="1"/>
  <c r="DV391" i="5"/>
  <c r="DV689" i="67" s="1"/>
  <c r="DV278" i="67"/>
  <c r="DV307" i="5"/>
  <c r="DV369" i="5"/>
  <c r="DV678" i="67" s="1"/>
  <c r="DV435" i="5"/>
  <c r="DV717" i="67" s="1"/>
  <c r="DW30" i="5"/>
  <c r="DW291" i="67" s="1"/>
  <c r="DW606" i="67"/>
  <c r="AU454" i="5"/>
  <c r="AU30" i="67"/>
  <c r="EC6" i="1"/>
  <c r="EB267" i="67"/>
  <c r="AZ56" i="1"/>
  <c r="AZ114" i="67"/>
  <c r="AZ35" i="1"/>
  <c r="BV731" i="67"/>
  <c r="DR738" i="67"/>
  <c r="DR458" i="5"/>
  <c r="EJ681" i="67"/>
  <c r="EA370" i="67"/>
  <c r="EA368" i="67"/>
  <c r="BN333" i="67"/>
  <c r="DT47" i="1"/>
  <c r="DT28" i="1"/>
  <c r="DT24" i="67" s="1"/>
  <c r="DT21" i="67"/>
  <c r="DT27" i="1"/>
  <c r="DT23" i="67" s="1"/>
  <c r="EH275" i="67"/>
  <c r="EH315" i="67"/>
  <c r="EH431" i="67"/>
  <c r="BP440" i="67"/>
  <c r="BA279" i="67"/>
  <c r="DY419" i="67"/>
  <c r="DZ233" i="5"/>
  <c r="DZ422" i="67" s="1"/>
  <c r="DY247" i="5"/>
  <c r="DY235" i="5"/>
  <c r="BQ314" i="67"/>
  <c r="BU322" i="67"/>
  <c r="DW20" i="1"/>
  <c r="EO14" i="1"/>
  <c r="EN10" i="67" s="1"/>
  <c r="DW10" i="67"/>
  <c r="DW103" i="1"/>
  <c r="DW173" i="67" s="1"/>
  <c r="DW106" i="1"/>
  <c r="DW176" i="67" s="1"/>
  <c r="DR29" i="1"/>
  <c r="DR25" i="67" s="1"/>
  <c r="DR32" i="67"/>
  <c r="Q10" i="32"/>
  <c r="V25" i="32"/>
  <c r="V31" i="32" s="1"/>
  <c r="W31" i="32"/>
  <c r="DU450" i="5"/>
  <c r="DU732" i="67" s="1"/>
  <c r="DU731" i="67"/>
  <c r="BC442" i="5"/>
  <c r="BC724" i="67" s="1"/>
  <c r="BC719" i="67"/>
  <c r="EO179" i="1"/>
  <c r="EN246" i="67" s="1"/>
  <c r="DW180" i="1"/>
  <c r="DW247" i="67" s="1"/>
  <c r="DW246" i="67"/>
  <c r="DW184" i="1"/>
  <c r="DW251" i="67" s="1"/>
  <c r="AZ30" i="67"/>
  <c r="AZ454" i="5"/>
  <c r="AZ240" i="67"/>
  <c r="BA171" i="1"/>
  <c r="DT240" i="67"/>
  <c r="DU171" i="1"/>
  <c r="DT174" i="1"/>
  <c r="DT241" i="67" s="1"/>
  <c r="CA719" i="67"/>
  <c r="CA442" i="5"/>
  <c r="CA724" i="67" s="1"/>
  <c r="AV36" i="1"/>
  <c r="AV123" i="67"/>
  <c r="DR19" i="5"/>
  <c r="DR280" i="67"/>
  <c r="DR21" i="5"/>
  <c r="DR32" i="5"/>
  <c r="DR293" i="67" s="1"/>
  <c r="EJ92" i="1"/>
  <c r="EI162" i="67"/>
  <c r="DZ322" i="67"/>
  <c r="DY314" i="67"/>
  <c r="AU114" i="67"/>
  <c r="AU56" i="1"/>
  <c r="AU35" i="1"/>
  <c r="BC103" i="1"/>
  <c r="BC173" i="67" s="1"/>
  <c r="BC20" i="1"/>
  <c r="BC10" i="67"/>
  <c r="BC106" i="1"/>
  <c r="BC176" i="67" s="1"/>
  <c r="BP333" i="67"/>
  <c r="BD39" i="1"/>
  <c r="BD23" i="1"/>
  <c r="BD16" i="67"/>
  <c r="DS4" i="67"/>
  <c r="DT8" i="1"/>
  <c r="AX740" i="67"/>
  <c r="AX460" i="5"/>
  <c r="BL16" i="67"/>
  <c r="BL39" i="1"/>
  <c r="BL23" i="1"/>
  <c r="EG14" i="67"/>
  <c r="EV18" i="1"/>
  <c r="EU14" i="67" s="1"/>
  <c r="BQ236" i="5"/>
  <c r="BU236" i="5"/>
  <c r="BU237" i="5"/>
  <c r="BU420" i="67" s="1"/>
  <c r="BQ237" i="5"/>
  <c r="BQ420" i="67" s="1"/>
  <c r="EJ84" i="1"/>
  <c r="EJ154" i="67" s="1"/>
  <c r="EI154" i="67"/>
  <c r="BT6" i="5"/>
  <c r="EH97" i="5"/>
  <c r="EH780" i="67"/>
  <c r="EH137" i="5"/>
  <c r="EH911" i="67" s="1"/>
  <c r="EH93" i="5"/>
  <c r="EH806" i="67" s="1"/>
  <c r="EH804" i="67"/>
  <c r="EI91" i="5"/>
  <c r="EG99" i="5"/>
  <c r="EG812" i="67" s="1"/>
  <c r="EG98" i="5"/>
  <c r="EG811" i="67" s="1"/>
  <c r="EG810" i="67"/>
  <c r="C42" i="33"/>
  <c r="C19" i="33"/>
  <c r="EI434" i="67"/>
  <c r="EJ434" i="67"/>
  <c r="DT183" i="1"/>
  <c r="DT250" i="67" s="1"/>
  <c r="BO317" i="67"/>
  <c r="DX719" i="67"/>
  <c r="DX724" i="67"/>
  <c r="DX180" i="1"/>
  <c r="DX247" i="67" s="1"/>
  <c r="EP179" i="1"/>
  <c r="C34" i="33"/>
  <c r="DX246" i="67"/>
  <c r="DX184" i="1"/>
  <c r="DX251" i="67" s="1"/>
  <c r="DY180" i="1"/>
  <c r="DY247" i="67" s="1"/>
  <c r="AX19" i="5" l="1"/>
  <c r="AX279" i="67" s="1"/>
  <c r="AX21" i="5"/>
  <c r="AX281" i="67" s="1"/>
  <c r="AX280" i="67"/>
  <c r="T11" i="68"/>
  <c r="T31" i="68" s="1"/>
  <c r="D37" i="33"/>
  <c r="CM6" i="5"/>
  <c r="CF15" i="1"/>
  <c r="CF11" i="67" s="1"/>
  <c r="CF644" i="67"/>
  <c r="EE473" i="5"/>
  <c r="EE474" i="5" s="1"/>
  <c r="EE756" i="67" s="1"/>
  <c r="BV34" i="1"/>
  <c r="BV454" i="5" s="1"/>
  <c r="X7" i="32"/>
  <c r="W5" i="32"/>
  <c r="W50" i="32"/>
  <c r="W72" i="32"/>
  <c r="CF158" i="1"/>
  <c r="CF225" i="67" s="1"/>
  <c r="BX449" i="5"/>
  <c r="BX731" i="67" s="1"/>
  <c r="CF113" i="1"/>
  <c r="CF182" i="67" s="1"/>
  <c r="CF434" i="5"/>
  <c r="CF435" i="5" s="1"/>
  <c r="CF16" i="1"/>
  <c r="CF12" i="67" s="1"/>
  <c r="CF17" i="1"/>
  <c r="CF13" i="67" s="1"/>
  <c r="EH677" i="5"/>
  <c r="EH263" i="5"/>
  <c r="EI261" i="5"/>
  <c r="EH440" i="67"/>
  <c r="EG685" i="5"/>
  <c r="EG325" i="67" s="1"/>
  <c r="EG317" i="67"/>
  <c r="CE338" i="67"/>
  <c r="EH671" i="5"/>
  <c r="BT685" i="5"/>
  <c r="BT325" i="67" s="1"/>
  <c r="BP678" i="5"/>
  <c r="BT686" i="5" s="1"/>
  <c r="CC805" i="5"/>
  <c r="CC603" i="67" s="1"/>
  <c r="CC826" i="5"/>
  <c r="CC624" i="67" s="1"/>
  <c r="DZ684" i="5"/>
  <c r="EE674" i="5"/>
  <c r="EE682" i="5" s="1"/>
  <c r="BQ657" i="5"/>
  <c r="BQ677" i="5"/>
  <c r="CE670" i="5"/>
  <c r="CE656" i="5"/>
  <c r="CE657" i="5" s="1"/>
  <c r="CE304" i="67" s="1"/>
  <c r="DZ45" i="1"/>
  <c r="CF324" i="67"/>
  <c r="DZ34" i="1"/>
  <c r="S75" i="32" s="1"/>
  <c r="EF472" i="5"/>
  <c r="EF754" i="67" s="1"/>
  <c r="EH10" i="5"/>
  <c r="EE12" i="5"/>
  <c r="DZ449" i="5"/>
  <c r="DZ731" i="67" s="1"/>
  <c r="CC252" i="5"/>
  <c r="CF316" i="67"/>
  <c r="CF205" i="5"/>
  <c r="BX57" i="1"/>
  <c r="BX127" i="67" s="1"/>
  <c r="BX19" i="67"/>
  <c r="CF9" i="67"/>
  <c r="CF14" i="1"/>
  <c r="T12" i="68" s="1"/>
  <c r="CF301" i="67"/>
  <c r="CF307" i="67"/>
  <c r="DC8" i="1"/>
  <c r="DC4" i="67" s="1"/>
  <c r="DD8" i="1"/>
  <c r="DD4" i="67" s="1"/>
  <c r="DB8" i="1"/>
  <c r="DB4" i="67" s="1"/>
  <c r="DF7" i="1"/>
  <c r="DE8" i="1"/>
  <c r="DE4" i="67" s="1"/>
  <c r="DB3" i="67"/>
  <c r="CC29" i="5"/>
  <c r="CC288" i="67" s="1"/>
  <c r="CC273" i="67"/>
  <c r="BU27" i="1"/>
  <c r="BU23" i="67" s="1"/>
  <c r="BU47" i="1"/>
  <c r="BU28" i="1"/>
  <c r="BU24" i="67" s="1"/>
  <c r="BU21" i="67"/>
  <c r="BU183" i="1"/>
  <c r="BU250" i="67" s="1"/>
  <c r="BU463" i="5"/>
  <c r="BU745" i="67" s="1"/>
  <c r="CE15" i="5"/>
  <c r="CE16" i="5"/>
  <c r="CE10" i="1" s="1"/>
  <c r="BZ23" i="1"/>
  <c r="BZ39" i="1"/>
  <c r="BZ16" i="67"/>
  <c r="CC15" i="5"/>
  <c r="BU111" i="67"/>
  <c r="BU45" i="1"/>
  <c r="BU34" i="1"/>
  <c r="ED28" i="5"/>
  <c r="ED287" i="67" s="1"/>
  <c r="BE437" i="5"/>
  <c r="BE647" i="67"/>
  <c r="BE8" i="67"/>
  <c r="BE116" i="1"/>
  <c r="BE185" i="67" s="1"/>
  <c r="BE126" i="1"/>
  <c r="BE193" i="67" s="1"/>
  <c r="BE14" i="1"/>
  <c r="BE102" i="1"/>
  <c r="BE172" i="67" s="1"/>
  <c r="BE128" i="1"/>
  <c r="BE195" i="67" s="1"/>
  <c r="BE105" i="1"/>
  <c r="BE175" i="67" s="1"/>
  <c r="BE184" i="1"/>
  <c r="BE251" i="67" s="1"/>
  <c r="BU309" i="67"/>
  <c r="ED755" i="67"/>
  <c r="ED474" i="5"/>
  <c r="ED756" i="67" s="1"/>
  <c r="AQ270" i="67"/>
  <c r="AQ797" i="67"/>
  <c r="AW8" i="5"/>
  <c r="AX7" i="5"/>
  <c r="AU8" i="5"/>
  <c r="AV8" i="5"/>
  <c r="AT8" i="5"/>
  <c r="AT269" i="67"/>
  <c r="AS797" i="67"/>
  <c r="AS270" i="67"/>
  <c r="AR797" i="67"/>
  <c r="AR270" i="67"/>
  <c r="AP797" i="67"/>
  <c r="AP270" i="67"/>
  <c r="BS758" i="67"/>
  <c r="BS480" i="5"/>
  <c r="DZ47" i="1"/>
  <c r="DZ53" i="1" s="1"/>
  <c r="BO303" i="67"/>
  <c r="BS309" i="67"/>
  <c r="DZ27" i="1"/>
  <c r="DZ23" i="67" s="1"/>
  <c r="BI719" i="67"/>
  <c r="BI442" i="5"/>
  <c r="BI724" i="67" s="1"/>
  <c r="DZ28" i="1"/>
  <c r="DZ24" i="67" s="1"/>
  <c r="DZ183" i="1"/>
  <c r="DZ250" i="67" s="1"/>
  <c r="BO16" i="67"/>
  <c r="BO23" i="1"/>
  <c r="BO39" i="1"/>
  <c r="BO304" i="67"/>
  <c r="BI10" i="67"/>
  <c r="BI103" i="1"/>
  <c r="BI173" i="67" s="1"/>
  <c r="BI20" i="1"/>
  <c r="BI106" i="1"/>
  <c r="BI176" i="67" s="1"/>
  <c r="BM39" i="1"/>
  <c r="BM23" i="1"/>
  <c r="BM16" i="67"/>
  <c r="DT797" i="67"/>
  <c r="DT270" i="67"/>
  <c r="DU8" i="5"/>
  <c r="BC739" i="67"/>
  <c r="BD457" i="5"/>
  <c r="EB857" i="67"/>
  <c r="EB925" i="67"/>
  <c r="DU27" i="1"/>
  <c r="DU23" i="67" s="1"/>
  <c r="DU47" i="1"/>
  <c r="DU21" i="67"/>
  <c r="DU28" i="1"/>
  <c r="DU24" i="67" s="1"/>
  <c r="DU183" i="1"/>
  <c r="DU250" i="67" s="1"/>
  <c r="ED118" i="5"/>
  <c r="ED790" i="67"/>
  <c r="ED890" i="67"/>
  <c r="ED827" i="67"/>
  <c r="EE921" i="67"/>
  <c r="EE853" i="67"/>
  <c r="EF147" i="5"/>
  <c r="AT30" i="67"/>
  <c r="AT454" i="5"/>
  <c r="DT454" i="5" s="1"/>
  <c r="DT456" i="5" s="1"/>
  <c r="DT738" i="67" s="1"/>
  <c r="EE468" i="5"/>
  <c r="EE750" i="67" s="1"/>
  <c r="EE752" i="67"/>
  <c r="EE194" i="1"/>
  <c r="EE261" i="67" s="1"/>
  <c r="EF470" i="5"/>
  <c r="EE31" i="1"/>
  <c r="EE27" i="67" s="1"/>
  <c r="EF467" i="5"/>
  <c r="EF749" i="67" s="1"/>
  <c r="EE823" i="67"/>
  <c r="EE116" i="5"/>
  <c r="EE886" i="67"/>
  <c r="EF112" i="5"/>
  <c r="EF295" i="5" s="1"/>
  <c r="EF1023" i="67" s="1"/>
  <c r="EG891" i="67"/>
  <c r="EG791" i="67"/>
  <c r="EG828" i="67"/>
  <c r="EH117" i="5"/>
  <c r="DU111" i="67"/>
  <c r="DU34" i="1"/>
  <c r="DU45" i="1"/>
  <c r="AT117" i="67"/>
  <c r="AT53" i="1"/>
  <c r="EC919" i="67"/>
  <c r="EC148" i="5"/>
  <c r="EC851" i="67"/>
  <c r="AT114" i="67"/>
  <c r="AT56" i="1"/>
  <c r="AT35" i="1"/>
  <c r="EE656" i="67"/>
  <c r="EE349" i="5"/>
  <c r="CC128" i="1"/>
  <c r="CC102" i="1"/>
  <c r="CD102" i="1" s="1"/>
  <c r="CC126" i="1"/>
  <c r="CC116" i="1"/>
  <c r="EE135" i="5"/>
  <c r="EE909" i="67" s="1"/>
  <c r="EH929" i="67"/>
  <c r="EH341" i="67"/>
  <c r="EH103" i="5"/>
  <c r="EH56" i="5"/>
  <c r="EH930" i="67" s="1"/>
  <c r="EI55" i="5"/>
  <c r="EI696" i="5" s="1"/>
  <c r="EG816" i="67"/>
  <c r="EG104" i="5"/>
  <c r="EL104" i="5" s="1"/>
  <c r="EG782" i="67"/>
  <c r="EG336" i="67"/>
  <c r="EE818" i="67"/>
  <c r="EF817" i="67"/>
  <c r="EF106" i="5"/>
  <c r="EF819" i="67" s="1"/>
  <c r="EF781" i="67"/>
  <c r="EF105" i="5"/>
  <c r="EF818" i="67" s="1"/>
  <c r="EF134" i="5"/>
  <c r="EF155" i="1"/>
  <c r="EF222" i="67" s="1"/>
  <c r="EH74" i="1"/>
  <c r="EG144" i="67"/>
  <c r="EF151" i="1"/>
  <c r="EF218" i="67" s="1"/>
  <c r="EF151" i="67"/>
  <c r="EG81" i="1"/>
  <c r="EF152" i="67"/>
  <c r="EF143" i="1"/>
  <c r="EF210" i="67" s="1"/>
  <c r="EG82" i="1"/>
  <c r="EF136" i="67"/>
  <c r="EG66" i="1"/>
  <c r="EF140" i="67"/>
  <c r="EG70" i="1"/>
  <c r="EG86" i="1"/>
  <c r="EF156" i="67"/>
  <c r="EF156" i="1"/>
  <c r="EF223" i="67" s="1"/>
  <c r="EG72" i="1"/>
  <c r="EF142" i="67"/>
  <c r="EH21" i="1"/>
  <c r="EV21" i="1"/>
  <c r="EU17" i="67" s="1"/>
  <c r="EG17" i="67"/>
  <c r="CC258" i="67"/>
  <c r="CD191" i="1"/>
  <c r="EG418" i="5"/>
  <c r="EF706" i="67"/>
  <c r="EF388" i="5"/>
  <c r="EF687" i="67" s="1"/>
  <c r="EG416" i="5"/>
  <c r="EF704" i="67"/>
  <c r="EF325" i="5"/>
  <c r="EF303" i="5"/>
  <c r="EF645" i="67" s="1"/>
  <c r="EF419" i="5"/>
  <c r="EG415" i="5"/>
  <c r="EF703" i="67"/>
  <c r="EG417" i="5"/>
  <c r="EF366" i="5"/>
  <c r="EF675" i="67" s="1"/>
  <c r="EF705" i="67"/>
  <c r="ED60" i="1"/>
  <c r="W16" i="32"/>
  <c r="ED206" i="67"/>
  <c r="ED93" i="1"/>
  <c r="EE430" i="5"/>
  <c r="EE40" i="1"/>
  <c r="EE109" i="67" s="1"/>
  <c r="EE139" i="1"/>
  <c r="EE48" i="1"/>
  <c r="EE118" i="67" s="1"/>
  <c r="EE707" i="67"/>
  <c r="EE836" i="67"/>
  <c r="EE899" i="67"/>
  <c r="ED834" i="67"/>
  <c r="ED897" i="67"/>
  <c r="BS132" i="1"/>
  <c r="BS199" i="67" s="1"/>
  <c r="BS129" i="1"/>
  <c r="BS196" i="67" s="1"/>
  <c r="BS454" i="5"/>
  <c r="BS30" i="67"/>
  <c r="BS133" i="1"/>
  <c r="BS200" i="67" s="1"/>
  <c r="BS745" i="67"/>
  <c r="BS464" i="5"/>
  <c r="BT30" i="67"/>
  <c r="BT133" i="1"/>
  <c r="BT200" i="67" s="1"/>
  <c r="BT132" i="1"/>
  <c r="BT199" i="67" s="1"/>
  <c r="BT129" i="1"/>
  <c r="BT196" i="67" s="1"/>
  <c r="BT454" i="5"/>
  <c r="BT53" i="1"/>
  <c r="BT117" i="67"/>
  <c r="BS35" i="1"/>
  <c r="D14" i="68" s="1"/>
  <c r="BS56" i="1"/>
  <c r="BS114" i="67"/>
  <c r="BT114" i="67"/>
  <c r="BT56" i="1"/>
  <c r="BT35" i="1"/>
  <c r="E14" i="68" s="1"/>
  <c r="BQ439" i="67"/>
  <c r="BS117" i="67"/>
  <c r="BS53" i="1"/>
  <c r="BQ448" i="67"/>
  <c r="CE195" i="67"/>
  <c r="EF244" i="5"/>
  <c r="EF245" i="5" s="1"/>
  <c r="EG239" i="5"/>
  <c r="EF242" i="5"/>
  <c r="CF67" i="1"/>
  <c r="CF137" i="67" s="1"/>
  <c r="CF195" i="67"/>
  <c r="BG23" i="1"/>
  <c r="BG39" i="1"/>
  <c r="BG16" i="67"/>
  <c r="BJ39" i="1"/>
  <c r="BJ23" i="1"/>
  <c r="BJ16" i="67"/>
  <c r="AW36" i="1"/>
  <c r="AW123" i="67"/>
  <c r="AW126" i="67"/>
  <c r="AW61" i="1"/>
  <c r="AW131" i="67" s="1"/>
  <c r="AW31" i="67"/>
  <c r="AW20" i="5"/>
  <c r="AW456" i="5"/>
  <c r="AW736" i="67"/>
  <c r="AY182" i="1"/>
  <c r="AY249" i="67" s="1"/>
  <c r="AY20" i="5"/>
  <c r="AY31" i="67"/>
  <c r="AY736" i="67"/>
  <c r="AY456" i="5"/>
  <c r="AY126" i="67"/>
  <c r="AY61" i="1"/>
  <c r="AY131" i="67" s="1"/>
  <c r="AY123" i="67"/>
  <c r="AY36" i="1"/>
  <c r="EI840" i="67"/>
  <c r="EJ129" i="5"/>
  <c r="EJ903" i="67" s="1"/>
  <c r="EI130" i="5"/>
  <c r="EI904" i="67" s="1"/>
  <c r="EC758" i="67"/>
  <c r="EF831" i="67"/>
  <c r="EF794" i="67"/>
  <c r="EF125" i="5"/>
  <c r="EF122" i="5"/>
  <c r="EF896" i="67" s="1"/>
  <c r="EH841" i="67"/>
  <c r="EH132" i="5"/>
  <c r="EH906" i="67" s="1"/>
  <c r="EG843" i="67"/>
  <c r="EG120" i="5"/>
  <c r="EG894" i="67" s="1"/>
  <c r="EE123" i="5"/>
  <c r="EE833" i="67"/>
  <c r="CE26" i="5"/>
  <c r="CE286" i="67" s="1"/>
  <c r="CE272" i="67"/>
  <c r="CG26" i="5"/>
  <c r="CG286" i="67" s="1"/>
  <c r="CG272" i="67"/>
  <c r="CE334" i="67"/>
  <c r="BQ39" i="1"/>
  <c r="BQ16" i="67"/>
  <c r="BQ23" i="1"/>
  <c r="BS356" i="67"/>
  <c r="BO349" i="67"/>
  <c r="BQ332" i="67"/>
  <c r="BS56" i="5"/>
  <c r="BS930" i="67" s="1"/>
  <c r="BS57" i="5"/>
  <c r="BS931" i="67" s="1"/>
  <c r="BP929" i="67"/>
  <c r="BP336" i="67"/>
  <c r="BX45" i="1"/>
  <c r="BX111" i="67"/>
  <c r="BX34" i="1"/>
  <c r="BX183" i="1"/>
  <c r="BX250" i="67" s="1"/>
  <c r="BX21" i="67"/>
  <c r="BX28" i="1"/>
  <c r="BX24" i="67" s="1"/>
  <c r="BX27" i="1"/>
  <c r="BX23" i="67" s="1"/>
  <c r="BX463" i="5"/>
  <c r="BX745" i="67" s="1"/>
  <c r="BX47" i="1"/>
  <c r="BB19" i="67"/>
  <c r="BB25" i="1"/>
  <c r="BB57" i="1"/>
  <c r="BB127" i="67" s="1"/>
  <c r="BB449" i="5"/>
  <c r="BP108" i="67"/>
  <c r="BP42" i="1"/>
  <c r="BF23" i="1"/>
  <c r="BF16" i="67"/>
  <c r="BF39" i="1"/>
  <c r="BP449" i="5"/>
  <c r="BP19" i="67"/>
  <c r="BP57" i="1"/>
  <c r="BP127" i="67" s="1"/>
  <c r="BP25" i="1"/>
  <c r="BB42" i="1"/>
  <c r="BB108" i="67"/>
  <c r="BR25" i="67"/>
  <c r="BA740" i="67"/>
  <c r="BA460" i="5"/>
  <c r="BA742" i="67" s="1"/>
  <c r="EI258" i="67"/>
  <c r="EJ191" i="1"/>
  <c r="EJ258" i="67" s="1"/>
  <c r="ED314" i="67"/>
  <c r="ED322" i="67"/>
  <c r="ED249" i="5"/>
  <c r="ED248" i="5"/>
  <c r="EE247" i="5"/>
  <c r="EE233" i="5"/>
  <c r="EE422" i="67" s="1"/>
  <c r="EE419" i="67"/>
  <c r="EF237" i="5"/>
  <c r="EF420" i="67" s="1"/>
  <c r="EG235" i="5"/>
  <c r="EF232" i="5"/>
  <c r="ED274" i="67"/>
  <c r="CB13" i="1"/>
  <c r="CB646" i="67"/>
  <c r="BY57" i="1"/>
  <c r="BY127" i="67" s="1"/>
  <c r="BY19" i="67"/>
  <c r="BY25" i="1"/>
  <c r="BY449" i="5"/>
  <c r="BW129" i="1"/>
  <c r="BW196" i="67" s="1"/>
  <c r="BW132" i="1"/>
  <c r="BW199" i="67" s="1"/>
  <c r="BW454" i="5"/>
  <c r="BW133" i="1"/>
  <c r="BW200" i="67" s="1"/>
  <c r="BW30" i="67"/>
  <c r="CC321" i="67"/>
  <c r="CC313" i="67"/>
  <c r="CB714" i="67"/>
  <c r="BW117" i="67"/>
  <c r="BW53" i="1"/>
  <c r="EB26" i="5"/>
  <c r="EB286" i="67" s="1"/>
  <c r="EB272" i="67"/>
  <c r="BW114" i="67"/>
  <c r="BW56" i="1"/>
  <c r="BW35" i="1"/>
  <c r="I14" i="68" s="1"/>
  <c r="CB688" i="67"/>
  <c r="CB17" i="1"/>
  <c r="CB677" i="67"/>
  <c r="CB326" i="67"/>
  <c r="CB318" i="67"/>
  <c r="BY42" i="1"/>
  <c r="BY108" i="67"/>
  <c r="CB657" i="67"/>
  <c r="CB15" i="1"/>
  <c r="CB8" i="67"/>
  <c r="CC304" i="67"/>
  <c r="CC309" i="67"/>
  <c r="CC303" i="67"/>
  <c r="EH99" i="5"/>
  <c r="EH812" i="67" s="1"/>
  <c r="EH98" i="5"/>
  <c r="EH811" i="67" s="1"/>
  <c r="EH810" i="67"/>
  <c r="DU238" i="67"/>
  <c r="DU173" i="1"/>
  <c r="DY236" i="5"/>
  <c r="DZ237" i="5"/>
  <c r="DZ420" i="67" s="1"/>
  <c r="DZ236" i="5"/>
  <c r="DY237" i="5"/>
  <c r="DY420" i="67" s="1"/>
  <c r="DS460" i="5"/>
  <c r="DS742" i="67" s="1"/>
  <c r="DS740" i="67"/>
  <c r="AZ36" i="1"/>
  <c r="AZ123" i="67"/>
  <c r="AU61" i="1"/>
  <c r="AU131" i="67" s="1"/>
  <c r="AU126" i="67"/>
  <c r="DR281" i="67"/>
  <c r="DR22" i="5"/>
  <c r="DR33" i="5"/>
  <c r="DR294" i="67" s="1"/>
  <c r="AV29" i="1"/>
  <c r="AV25" i="67" s="1"/>
  <c r="AV32" i="67"/>
  <c r="BP317" i="67"/>
  <c r="AZ20" i="5"/>
  <c r="AZ31" i="67"/>
  <c r="AZ182" i="1"/>
  <c r="AZ249" i="67" s="1"/>
  <c r="EC267" i="67"/>
  <c r="ED6" i="1"/>
  <c r="DV647" i="67"/>
  <c r="DV437" i="5"/>
  <c r="BV53" i="1"/>
  <c r="BV117" i="67"/>
  <c r="BR309" i="67"/>
  <c r="BN303" i="67"/>
  <c r="BN304" i="67"/>
  <c r="E58" i="33"/>
  <c r="E37" i="33"/>
  <c r="E35" i="33"/>
  <c r="DX16" i="67"/>
  <c r="DX23" i="1"/>
  <c r="DX39" i="1"/>
  <c r="BN23" i="1"/>
  <c r="BN39" i="1"/>
  <c r="BN16" i="67"/>
  <c r="BH42" i="1"/>
  <c r="BH108" i="67"/>
  <c r="BS321" i="67"/>
  <c r="BO313" i="67"/>
  <c r="C58" i="33"/>
  <c r="C37" i="33"/>
  <c r="C35" i="33"/>
  <c r="BL25" i="1"/>
  <c r="BL57" i="1"/>
  <c r="BL127" i="67" s="1"/>
  <c r="BL19" i="67"/>
  <c r="BL449" i="5"/>
  <c r="CA16" i="67"/>
  <c r="CA39" i="1"/>
  <c r="CA23" i="1"/>
  <c r="AV458" i="5"/>
  <c r="AV738" i="67"/>
  <c r="EI665" i="67"/>
  <c r="EJ341" i="5"/>
  <c r="EI344" i="5"/>
  <c r="BQ440" i="67"/>
  <c r="BR264" i="5"/>
  <c r="BR441" i="67" s="1"/>
  <c r="CA477" i="5"/>
  <c r="BZ761" i="67"/>
  <c r="EO246" i="67"/>
  <c r="C36" i="33"/>
  <c r="C60" i="33" s="1"/>
  <c r="BL108" i="67"/>
  <c r="BL42" i="1"/>
  <c r="AX742" i="67"/>
  <c r="DT4" i="67"/>
  <c r="DU8" i="1"/>
  <c r="BD25" i="1"/>
  <c r="BD57" i="1"/>
  <c r="BD127" i="67" s="1"/>
  <c r="BD449" i="5"/>
  <c r="BD19" i="67"/>
  <c r="BP334" i="67"/>
  <c r="DR279" i="67"/>
  <c r="DR31" i="5"/>
  <c r="DR292" i="67" s="1"/>
  <c r="AZ736" i="67"/>
  <c r="AZ456" i="5"/>
  <c r="DU454" i="5"/>
  <c r="DW39" i="1"/>
  <c r="DW16" i="67"/>
  <c r="DW23" i="1"/>
  <c r="EO20" i="1"/>
  <c r="EN16" i="67" s="1"/>
  <c r="DZ249" i="5"/>
  <c r="DZ248" i="5"/>
  <c r="DY248" i="5"/>
  <c r="DY249" i="5"/>
  <c r="DT53" i="1"/>
  <c r="DT117" i="67"/>
  <c r="BN337" i="67"/>
  <c r="BN338" i="67"/>
  <c r="EA357" i="67"/>
  <c r="EA361" i="67"/>
  <c r="EA359" i="67"/>
  <c r="AZ61" i="1"/>
  <c r="AZ131" i="67" s="1"/>
  <c r="AZ126" i="67"/>
  <c r="AU736" i="67"/>
  <c r="AU456" i="5"/>
  <c r="BO412" i="67"/>
  <c r="BS253" i="5"/>
  <c r="DY301" i="67"/>
  <c r="DZ307" i="67"/>
  <c r="AU36" i="1"/>
  <c r="AU123" i="67"/>
  <c r="DT30" i="67"/>
  <c r="DT133" i="1"/>
  <c r="DT200" i="67" s="1"/>
  <c r="DT132" i="1"/>
  <c r="DT199" i="67" s="1"/>
  <c r="DT129" i="1"/>
  <c r="DT196" i="67" s="1"/>
  <c r="DS281" i="67"/>
  <c r="DS22" i="5"/>
  <c r="DS33" i="5"/>
  <c r="DS294" i="67" s="1"/>
  <c r="EI68" i="5"/>
  <c r="EI800" i="67" s="1"/>
  <c r="EI798" i="67"/>
  <c r="EJ66" i="5"/>
  <c r="BH25" i="1"/>
  <c r="BH449" i="5"/>
  <c r="BH57" i="1"/>
  <c r="BH127" i="67" s="1"/>
  <c r="BH19" i="67"/>
  <c r="EH14" i="67"/>
  <c r="EW18" i="1"/>
  <c r="EV14" i="67" s="1"/>
  <c r="BA238" i="67"/>
  <c r="BA173" i="1"/>
  <c r="EI308" i="67"/>
  <c r="EH302" i="67"/>
  <c r="DS31" i="5"/>
  <c r="DS292" i="67" s="1"/>
  <c r="DS279" i="67"/>
  <c r="EI97" i="5"/>
  <c r="EI93" i="5"/>
  <c r="EI806" i="67" s="1"/>
  <c r="EI780" i="67"/>
  <c r="EJ91" i="5"/>
  <c r="EI804" i="67"/>
  <c r="EI137" i="5"/>
  <c r="EI911" i="67" s="1"/>
  <c r="EH138" i="5"/>
  <c r="EH912" i="67" s="1"/>
  <c r="EH845" i="67"/>
  <c r="BD42" i="1"/>
  <c r="BD108" i="67"/>
  <c r="BP337" i="67"/>
  <c r="BP338" i="67"/>
  <c r="BC39" i="1"/>
  <c r="BC23" i="1"/>
  <c r="BC16" i="67"/>
  <c r="AU31" i="67"/>
  <c r="AU20" i="5"/>
  <c r="EJ162" i="67"/>
  <c r="BQ333" i="67"/>
  <c r="DY334" i="67"/>
  <c r="BP304" i="67"/>
  <c r="EI315" i="67"/>
  <c r="EI275" i="67"/>
  <c r="EI431" i="67"/>
  <c r="DR740" i="67"/>
  <c r="DR460" i="5"/>
  <c r="DR742" i="67" s="1"/>
  <c r="DT35" i="1"/>
  <c r="M12" i="32"/>
  <c r="DT56" i="1"/>
  <c r="DT114" i="67"/>
  <c r="AV280" i="67"/>
  <c r="AV21" i="5"/>
  <c r="AV281" i="67" s="1"/>
  <c r="AV19" i="5"/>
  <c r="AV279" i="67" s="1"/>
  <c r="BK16" i="67"/>
  <c r="BK23" i="1"/>
  <c r="BK39" i="1"/>
  <c r="F58" i="33"/>
  <c r="F37" i="33"/>
  <c r="F35" i="33"/>
  <c r="EJ405" i="5"/>
  <c r="EI18" i="1"/>
  <c r="EI49" i="1"/>
  <c r="EI119" i="67" s="1"/>
  <c r="EI696" i="67"/>
  <c r="BV35" i="1"/>
  <c r="H14" i="68" s="1"/>
  <c r="BV114" i="67"/>
  <c r="BV56" i="1"/>
  <c r="DV128" i="1"/>
  <c r="DV195" i="67" s="1"/>
  <c r="O73" i="32"/>
  <c r="DV8" i="67"/>
  <c r="DV126" i="1"/>
  <c r="DV193" i="67" s="1"/>
  <c r="DV14" i="1"/>
  <c r="O9" i="32"/>
  <c r="DV102" i="1"/>
  <c r="DV172" i="67" s="1"/>
  <c r="DV105" i="1"/>
  <c r="DV175" i="67" s="1"/>
  <c r="DV116" i="1"/>
  <c r="DV185" i="67" s="1"/>
  <c r="DY261" i="5"/>
  <c r="DY657" i="5" s="1"/>
  <c r="T22" i="68" l="1"/>
  <c r="EE32" i="1"/>
  <c r="EE28" i="67" s="1"/>
  <c r="CE104" i="1"/>
  <c r="CE112" i="1"/>
  <c r="CE122" i="1"/>
  <c r="CE102" i="1"/>
  <c r="CE101" i="1" s="1"/>
  <c r="EE755" i="67"/>
  <c r="CN6" i="5"/>
  <c r="CE18" i="5"/>
  <c r="BV129" i="1"/>
  <c r="BV196" i="67" s="1"/>
  <c r="BV132" i="1"/>
  <c r="BV199" i="67" s="1"/>
  <c r="BV30" i="67"/>
  <c r="BV133" i="1"/>
  <c r="BV200" i="67" s="1"/>
  <c r="D15" i="68"/>
  <c r="D35" i="68" s="1"/>
  <c r="D34" i="68"/>
  <c r="H34" i="68"/>
  <c r="H15" i="68"/>
  <c r="H35" i="68" s="1"/>
  <c r="I15" i="68"/>
  <c r="I35" i="68" s="1"/>
  <c r="I34" i="68"/>
  <c r="E15" i="68"/>
  <c r="E35" i="68" s="1"/>
  <c r="E34" i="68"/>
  <c r="T13" i="68"/>
  <c r="T33" i="68" s="1"/>
  <c r="T32" i="68"/>
  <c r="DZ129" i="1"/>
  <c r="DZ196" i="67" s="1"/>
  <c r="X50" i="32"/>
  <c r="X72" i="32"/>
  <c r="X5" i="32"/>
  <c r="Y7" i="32"/>
  <c r="CF882" i="67"/>
  <c r="CF962" i="67"/>
  <c r="ED880" i="67"/>
  <c r="ED960" i="67"/>
  <c r="EG472" i="5"/>
  <c r="CF716" i="67"/>
  <c r="EF473" i="5"/>
  <c r="EF32" i="1" s="1"/>
  <c r="DZ133" i="1"/>
  <c r="DZ200" i="67" s="1"/>
  <c r="DZ30" i="67"/>
  <c r="DZ132" i="1"/>
  <c r="DZ199" i="67" s="1"/>
  <c r="EI263" i="5"/>
  <c r="EI677" i="5"/>
  <c r="EI440" i="67"/>
  <c r="EJ261" i="5"/>
  <c r="EH685" i="5"/>
  <c r="EH325" i="67" s="1"/>
  <c r="EH317" i="67"/>
  <c r="EI671" i="5"/>
  <c r="EF674" i="5"/>
  <c r="EF682" i="5" s="1"/>
  <c r="CE666" i="5"/>
  <c r="CE309" i="67" s="1"/>
  <c r="CE654" i="5"/>
  <c r="CE664" i="5" s="1"/>
  <c r="CC806" i="5"/>
  <c r="CC604" i="67" s="1"/>
  <c r="CC827" i="5"/>
  <c r="CC625" i="67" s="1"/>
  <c r="CE676" i="5"/>
  <c r="CE681" i="5"/>
  <c r="CE321" i="67" s="1"/>
  <c r="BU685" i="5"/>
  <c r="BU325" i="67" s="1"/>
  <c r="DY677" i="5"/>
  <c r="BQ678" i="5"/>
  <c r="BU686" i="5" s="1"/>
  <c r="DZ35" i="1"/>
  <c r="W14" i="68" s="1"/>
  <c r="DZ56" i="1"/>
  <c r="DZ126" i="67" s="1"/>
  <c r="S74" i="32"/>
  <c r="DZ114" i="67"/>
  <c r="EI10" i="5"/>
  <c r="CC105" i="1"/>
  <c r="CC175" i="67" s="1"/>
  <c r="EF12" i="5"/>
  <c r="CC256" i="5"/>
  <c r="CC255" i="5"/>
  <c r="CF318" i="67"/>
  <c r="CF326" i="67"/>
  <c r="CF20" i="1"/>
  <c r="CF10" i="67"/>
  <c r="CF106" i="1"/>
  <c r="CF176" i="67" s="1"/>
  <c r="CC267" i="5"/>
  <c r="CC253" i="5"/>
  <c r="CC254" i="5"/>
  <c r="CC412" i="67"/>
  <c r="CG252" i="5"/>
  <c r="CG697" i="5" s="1"/>
  <c r="CF439" i="5"/>
  <c r="CF440" i="5"/>
  <c r="CF438" i="5"/>
  <c r="CF717" i="67"/>
  <c r="CF437" i="5"/>
  <c r="CC276" i="67"/>
  <c r="DI8" i="1"/>
  <c r="DI4" i="67" s="1"/>
  <c r="DG8" i="1"/>
  <c r="DG4" i="67" s="1"/>
  <c r="DF8" i="1"/>
  <c r="DF4" i="67" s="1"/>
  <c r="DH8" i="1"/>
  <c r="DH4" i="67" s="1"/>
  <c r="DF3" i="67"/>
  <c r="BU129" i="1"/>
  <c r="BU196" i="67" s="1"/>
  <c r="BU133" i="1"/>
  <c r="BU200" i="67" s="1"/>
  <c r="BU30" i="67"/>
  <c r="BU454" i="5"/>
  <c r="DZ454" i="5" s="1"/>
  <c r="DZ736" i="67" s="1"/>
  <c r="BU132" i="1"/>
  <c r="BU199" i="67" s="1"/>
  <c r="BU35" i="1"/>
  <c r="F14" i="68" s="1"/>
  <c r="BU56" i="1"/>
  <c r="BU114" i="67"/>
  <c r="BZ108" i="67"/>
  <c r="BZ42" i="1"/>
  <c r="BZ449" i="5"/>
  <c r="BZ731" i="67" s="1"/>
  <c r="BZ57" i="1"/>
  <c r="BZ127" i="67" s="1"/>
  <c r="BZ25" i="1"/>
  <c r="BZ19" i="67"/>
  <c r="BU53" i="1"/>
  <c r="BU117" i="67"/>
  <c r="BE103" i="1"/>
  <c r="BE173" i="67" s="1"/>
  <c r="BE106" i="1"/>
  <c r="BE176" i="67" s="1"/>
  <c r="BE20" i="1"/>
  <c r="BE10" i="67"/>
  <c r="BE719" i="67"/>
  <c r="BE442" i="5"/>
  <c r="BE724" i="67" s="1"/>
  <c r="DZ117" i="67"/>
  <c r="E31" i="33"/>
  <c r="E32" i="33" s="1"/>
  <c r="BT477" i="5"/>
  <c r="BS761" i="67"/>
  <c r="AY8" i="5"/>
  <c r="AX269" i="67"/>
  <c r="AX8" i="5"/>
  <c r="BB7" i="5"/>
  <c r="AZ8" i="5"/>
  <c r="BA8" i="5"/>
  <c r="AT797" i="67"/>
  <c r="AT270" i="67"/>
  <c r="AW270" i="67"/>
  <c r="AW797" i="67"/>
  <c r="AV797" i="67"/>
  <c r="AV270" i="67"/>
  <c r="AU797" i="67"/>
  <c r="AU270" i="67"/>
  <c r="BM108" i="67"/>
  <c r="BM42" i="1"/>
  <c r="BE457" i="5"/>
  <c r="BD739" i="67"/>
  <c r="BI39" i="1"/>
  <c r="BI23" i="1"/>
  <c r="BI16" i="67"/>
  <c r="BO42" i="1"/>
  <c r="BO108" i="67"/>
  <c r="DV8" i="5"/>
  <c r="DU270" i="67"/>
  <c r="DU797" i="67"/>
  <c r="BM449" i="5"/>
  <c r="BM19" i="67"/>
  <c r="BM25" i="1"/>
  <c r="BM57" i="1"/>
  <c r="BM127" i="67" s="1"/>
  <c r="BO57" i="1"/>
  <c r="BO127" i="67" s="1"/>
  <c r="BO19" i="67"/>
  <c r="BO449" i="5"/>
  <c r="BO25" i="1"/>
  <c r="AT20" i="5"/>
  <c r="AT31" i="67"/>
  <c r="EC922" i="67"/>
  <c r="EC854" i="67"/>
  <c r="EC150" i="5"/>
  <c r="AT123" i="67"/>
  <c r="AT36" i="1"/>
  <c r="ED892" i="67"/>
  <c r="ED829" i="67"/>
  <c r="ED792" i="67"/>
  <c r="ED143" i="5"/>
  <c r="ED119" i="5"/>
  <c r="DU53" i="1"/>
  <c r="DU117" i="67"/>
  <c r="AT126" i="67"/>
  <c r="AT61" i="1"/>
  <c r="AT131" i="67" s="1"/>
  <c r="EH891" i="67"/>
  <c r="EH791" i="67"/>
  <c r="EI117" i="5"/>
  <c r="EH828" i="67"/>
  <c r="EE827" i="67"/>
  <c r="EE118" i="5"/>
  <c r="EE890" i="67"/>
  <c r="EE790" i="67"/>
  <c r="EG470" i="5"/>
  <c r="EF31" i="1"/>
  <c r="EG467" i="5"/>
  <c r="EG749" i="67" s="1"/>
  <c r="EF752" i="67"/>
  <c r="EF468" i="5"/>
  <c r="EF750" i="67" s="1"/>
  <c r="EF194" i="1"/>
  <c r="EF261" i="67" s="1"/>
  <c r="AT456" i="5"/>
  <c r="AT736" i="67"/>
  <c r="N74" i="32"/>
  <c r="DU114" i="67"/>
  <c r="DU35" i="1"/>
  <c r="DU56" i="1"/>
  <c r="N12" i="32"/>
  <c r="DU133" i="1"/>
  <c r="DU200" i="67" s="1"/>
  <c r="N75" i="32"/>
  <c r="DU30" i="67"/>
  <c r="DU132" i="1"/>
  <c r="DU199" i="67" s="1"/>
  <c r="DU129" i="1"/>
  <c r="DU196" i="67" s="1"/>
  <c r="EG112" i="5"/>
  <c r="EG295" i="5" s="1"/>
  <c r="EG1023" i="67" s="1"/>
  <c r="EF116" i="5"/>
  <c r="EF886" i="67"/>
  <c r="EF823" i="67"/>
  <c r="EF921" i="67"/>
  <c r="EG147" i="5"/>
  <c r="EF853" i="67"/>
  <c r="EF656" i="67"/>
  <c r="EF349" i="5"/>
  <c r="CG128" i="1"/>
  <c r="CG195" i="67" s="1"/>
  <c r="CC195" i="67"/>
  <c r="CC172" i="67"/>
  <c r="EG155" i="1"/>
  <c r="EG222" i="67" s="1"/>
  <c r="EF908" i="67"/>
  <c r="EF135" i="5"/>
  <c r="EF909" i="67" s="1"/>
  <c r="EG781" i="67"/>
  <c r="EG134" i="5"/>
  <c r="EG106" i="5"/>
  <c r="EG819" i="67" s="1"/>
  <c r="EG105" i="5"/>
  <c r="EG818" i="67" s="1"/>
  <c r="EG817" i="67"/>
  <c r="EH816" i="67"/>
  <c r="EH782" i="67"/>
  <c r="EH104" i="5"/>
  <c r="EH336" i="67"/>
  <c r="EI929" i="67"/>
  <c r="EI103" i="5"/>
  <c r="EJ55" i="5"/>
  <c r="EJ696" i="5" s="1"/>
  <c r="EI56" i="5"/>
  <c r="EI930" i="67" s="1"/>
  <c r="EI341" i="67"/>
  <c r="CC422" i="5"/>
  <c r="CC710" i="67" s="1"/>
  <c r="CC423" i="5"/>
  <c r="CC711" i="67" s="1"/>
  <c r="CC426" i="5"/>
  <c r="CC425" i="5"/>
  <c r="CC713" i="67" s="1"/>
  <c r="CC424" i="5"/>
  <c r="CC712" i="67" s="1"/>
  <c r="CC307" i="5"/>
  <c r="CC369" i="5"/>
  <c r="CC391" i="5"/>
  <c r="CC327" i="5"/>
  <c r="EG156" i="1"/>
  <c r="EG223" i="67" s="1"/>
  <c r="EG152" i="67"/>
  <c r="EG143" i="1"/>
  <c r="EG210" i="67" s="1"/>
  <c r="EH82" i="1"/>
  <c r="EG156" i="67"/>
  <c r="EH86" i="1"/>
  <c r="EH72" i="1"/>
  <c r="EG142" i="67"/>
  <c r="EH70" i="1"/>
  <c r="EG140" i="67"/>
  <c r="EG136" i="67"/>
  <c r="EH66" i="1"/>
  <c r="EH81" i="1"/>
  <c r="EG151" i="1"/>
  <c r="EG218" i="67" s="1"/>
  <c r="EG151" i="67"/>
  <c r="EI74" i="1"/>
  <c r="EH144" i="67"/>
  <c r="EH17" i="67"/>
  <c r="EI21" i="1"/>
  <c r="EW21" i="1"/>
  <c r="EV17" i="67" s="1"/>
  <c r="CE191" i="1"/>
  <c r="CD258" i="67"/>
  <c r="EE206" i="67"/>
  <c r="EE60" i="1"/>
  <c r="X16" i="32"/>
  <c r="EF48" i="1"/>
  <c r="EF139" i="1"/>
  <c r="EF40" i="1"/>
  <c r="EF707" i="67"/>
  <c r="EF430" i="5"/>
  <c r="EG704" i="67"/>
  <c r="EH416" i="5"/>
  <c r="EG325" i="5"/>
  <c r="EG366" i="5"/>
  <c r="EG675" i="67" s="1"/>
  <c r="EH417" i="5"/>
  <c r="EG705" i="67"/>
  <c r="ED130" i="67"/>
  <c r="ES60" i="1"/>
  <c r="ER130" i="67" s="1"/>
  <c r="EE93" i="1"/>
  <c r="ED163" i="67"/>
  <c r="ED91" i="1"/>
  <c r="ED161" i="67" s="1"/>
  <c r="EH415" i="5"/>
  <c r="EG419" i="5"/>
  <c r="EG703" i="67"/>
  <c r="EG303" i="5"/>
  <c r="EG645" i="67" s="1"/>
  <c r="EG706" i="67"/>
  <c r="EH418" i="5"/>
  <c r="EG388" i="5"/>
  <c r="EG687" i="67" s="1"/>
  <c r="EF836" i="67"/>
  <c r="EF899" i="67"/>
  <c r="EE834" i="67"/>
  <c r="EE897" i="67"/>
  <c r="BT31" i="67"/>
  <c r="BT20" i="5"/>
  <c r="BT182" i="1"/>
  <c r="BT249" i="67" s="1"/>
  <c r="BT456" i="5"/>
  <c r="BT738" i="67" s="1"/>
  <c r="BT736" i="67"/>
  <c r="BS123" i="67"/>
  <c r="BS36" i="1"/>
  <c r="BT61" i="1"/>
  <c r="BT131" i="67" s="1"/>
  <c r="BT126" i="67"/>
  <c r="BS20" i="5"/>
  <c r="BS182" i="1"/>
  <c r="BS249" i="67" s="1"/>
  <c r="BS31" i="67"/>
  <c r="BT462" i="5"/>
  <c r="BT457" i="5"/>
  <c r="BS746" i="67"/>
  <c r="BS456" i="5"/>
  <c r="BS738" i="67" s="1"/>
  <c r="BS736" i="67"/>
  <c r="BS126" i="67"/>
  <c r="BS61" i="1"/>
  <c r="BS131" i="67" s="1"/>
  <c r="BT123" i="67"/>
  <c r="BT36" i="1"/>
  <c r="EG242" i="5"/>
  <c r="EG244" i="5"/>
  <c r="EG245" i="5" s="1"/>
  <c r="EH239" i="5"/>
  <c r="DT736" i="67"/>
  <c r="CC205" i="5"/>
  <c r="BJ108" i="67"/>
  <c r="BJ42" i="1"/>
  <c r="BG108" i="67"/>
  <c r="BG42" i="1"/>
  <c r="BJ449" i="5"/>
  <c r="BJ19" i="67"/>
  <c r="BJ57" i="1"/>
  <c r="BJ127" i="67" s="1"/>
  <c r="BJ25" i="1"/>
  <c r="BG19" i="67"/>
  <c r="BG449" i="5"/>
  <c r="BG57" i="1"/>
  <c r="BG127" i="67" s="1"/>
  <c r="BG25" i="1"/>
  <c r="AW21" i="5"/>
  <c r="AW19" i="5"/>
  <c r="AW280" i="67"/>
  <c r="BA32" i="5"/>
  <c r="BA293" i="67" s="1"/>
  <c r="AW738" i="67"/>
  <c r="AW458" i="5"/>
  <c r="AW32" i="67"/>
  <c r="AW29" i="1"/>
  <c r="AW25" i="67" s="1"/>
  <c r="AY19" i="5"/>
  <c r="AY279" i="67" s="1"/>
  <c r="AY21" i="5"/>
  <c r="AY281" i="67" s="1"/>
  <c r="AY280" i="67"/>
  <c r="AY29" i="1"/>
  <c r="AY25" i="67" s="1"/>
  <c r="AY32" i="67"/>
  <c r="AY458" i="5"/>
  <c r="AY738" i="67"/>
  <c r="EF123" i="5"/>
  <c r="EF833" i="67"/>
  <c r="EH843" i="67"/>
  <c r="EH120" i="5"/>
  <c r="EH894" i="67" s="1"/>
  <c r="DY929" i="67"/>
  <c r="BQ536" i="5"/>
  <c r="EC761" i="67"/>
  <c r="ED477" i="5"/>
  <c r="EJ840" i="67"/>
  <c r="EJ130" i="5"/>
  <c r="EJ904" i="67" s="1"/>
  <c r="EI841" i="67"/>
  <c r="EI132" i="5"/>
  <c r="EI906" i="67" s="1"/>
  <c r="EG122" i="5"/>
  <c r="EG896" i="67" s="1"/>
  <c r="EG794" i="67"/>
  <c r="EG125" i="5"/>
  <c r="EG831" i="67"/>
  <c r="CE313" i="67"/>
  <c r="CE303" i="67"/>
  <c r="CE276" i="67"/>
  <c r="BQ25" i="1"/>
  <c r="BQ19" i="67"/>
  <c r="BQ57" i="1"/>
  <c r="BQ127" i="67" s="1"/>
  <c r="BQ449" i="5"/>
  <c r="BQ42" i="1"/>
  <c r="BQ108" i="67"/>
  <c r="BX35" i="1"/>
  <c r="J14" i="68" s="1"/>
  <c r="BX56" i="1"/>
  <c r="BX114" i="67"/>
  <c r="BT56" i="5"/>
  <c r="BT930" i="67" s="1"/>
  <c r="BT57" i="5"/>
  <c r="BT931" i="67" s="1"/>
  <c r="BX117" i="67"/>
  <c r="BX53" i="1"/>
  <c r="BX454" i="5"/>
  <c r="BX132" i="1"/>
  <c r="BX199" i="67" s="1"/>
  <c r="BX30" i="67"/>
  <c r="BX129" i="1"/>
  <c r="BX196" i="67" s="1"/>
  <c r="BX133" i="1"/>
  <c r="BX200" i="67" s="1"/>
  <c r="BQ929" i="67"/>
  <c r="BQ336" i="67"/>
  <c r="BP349" i="67"/>
  <c r="BT157" i="5"/>
  <c r="BT356" i="67"/>
  <c r="CB14" i="1"/>
  <c r="O12" i="68" s="1"/>
  <c r="CB131" i="1"/>
  <c r="BB45" i="1"/>
  <c r="BB34" i="1"/>
  <c r="BB111" i="67"/>
  <c r="BP21" i="67"/>
  <c r="BP28" i="1"/>
  <c r="BP24" i="67" s="1"/>
  <c r="BP27" i="1"/>
  <c r="BP23" i="67" s="1"/>
  <c r="BP183" i="1"/>
  <c r="BP250" i="67" s="1"/>
  <c r="BP47" i="1"/>
  <c r="BF19" i="67"/>
  <c r="BF25" i="1"/>
  <c r="BF449" i="5"/>
  <c r="BF57" i="1"/>
  <c r="BF127" i="67" s="1"/>
  <c r="BB47" i="1"/>
  <c r="BB27" i="1"/>
  <c r="BB23" i="67" s="1"/>
  <c r="BB183" i="1"/>
  <c r="BB250" i="67" s="1"/>
  <c r="BB28" i="1"/>
  <c r="BB24" i="67" s="1"/>
  <c r="BB21" i="67"/>
  <c r="BF108" i="67"/>
  <c r="BF42" i="1"/>
  <c r="BP34" i="1"/>
  <c r="BP111" i="67"/>
  <c r="BP45" i="1"/>
  <c r="BP450" i="5"/>
  <c r="BP732" i="67" s="1"/>
  <c r="BP731" i="67"/>
  <c r="BB731" i="67"/>
  <c r="BB450" i="5"/>
  <c r="BB732" i="67" s="1"/>
  <c r="EF247" i="5"/>
  <c r="EF419" i="67"/>
  <c r="EF233" i="5"/>
  <c r="EF422" i="67" s="1"/>
  <c r="EE274" i="67"/>
  <c r="EE28" i="5"/>
  <c r="EE287" i="67" s="1"/>
  <c r="EG232" i="5"/>
  <c r="EG237" i="5"/>
  <c r="EG420" i="67" s="1"/>
  <c r="EH235" i="5"/>
  <c r="EE322" i="67"/>
  <c r="EE314" i="67"/>
  <c r="EE248" i="5"/>
  <c r="EE249" i="5"/>
  <c r="BY111" i="67"/>
  <c r="BY45" i="1"/>
  <c r="BY35" i="1" s="1"/>
  <c r="BY34" i="1"/>
  <c r="CB13" i="67"/>
  <c r="CB686" i="67"/>
  <c r="BW20" i="5"/>
  <c r="BW182" i="1"/>
  <c r="BW249" i="67" s="1"/>
  <c r="BW31" i="67"/>
  <c r="BY731" i="67"/>
  <c r="EA449" i="5"/>
  <c r="EA731" i="67" s="1"/>
  <c r="CC30" i="5"/>
  <c r="CC291" i="67" s="1"/>
  <c r="CC627" i="67"/>
  <c r="CC606" i="67"/>
  <c r="CC278" i="67"/>
  <c r="BW126" i="67"/>
  <c r="BW61" i="1"/>
  <c r="BW131" i="67" s="1"/>
  <c r="EB313" i="67"/>
  <c r="EB321" i="67"/>
  <c r="BW456" i="5"/>
  <c r="BW738" i="67" s="1"/>
  <c r="BW736" i="67"/>
  <c r="BY27" i="1"/>
  <c r="BY23" i="67" s="1"/>
  <c r="BY463" i="5"/>
  <c r="BY745" i="67" s="1"/>
  <c r="BY47" i="1"/>
  <c r="BY28" i="1"/>
  <c r="BY24" i="67" s="1"/>
  <c r="BY21" i="67"/>
  <c r="BY183" i="1"/>
  <c r="BY250" i="67" s="1"/>
  <c r="CB190" i="67"/>
  <c r="CB171" i="67"/>
  <c r="CC316" i="67"/>
  <c r="CC324" i="67"/>
  <c r="CC307" i="67"/>
  <c r="CC301" i="67"/>
  <c r="CB214" i="67"/>
  <c r="CB137" i="67"/>
  <c r="CB655" i="67"/>
  <c r="CB11" i="67"/>
  <c r="BW36" i="1"/>
  <c r="BW123" i="67"/>
  <c r="CB644" i="67"/>
  <c r="BD34" i="1"/>
  <c r="BD45" i="1"/>
  <c r="BD111" i="67"/>
  <c r="EJ804" i="67"/>
  <c r="EJ137" i="5"/>
  <c r="EJ911" i="67" s="1"/>
  <c r="EJ780" i="67"/>
  <c r="EJ97" i="5"/>
  <c r="EJ93" i="5"/>
  <c r="EJ806" i="67" s="1"/>
  <c r="DU456" i="5"/>
  <c r="DU738" i="67" s="1"/>
  <c r="DU736" i="67"/>
  <c r="AV460" i="5"/>
  <c r="AV742" i="67" s="1"/>
  <c r="AV740" i="67"/>
  <c r="CA108" i="67"/>
  <c r="CA42" i="1"/>
  <c r="AZ32" i="5"/>
  <c r="AZ293" i="67" s="1"/>
  <c r="AZ21" i="5"/>
  <c r="AZ19" i="5"/>
  <c r="AZ280" i="67"/>
  <c r="AZ29" i="1"/>
  <c r="AZ25" i="67" s="1"/>
  <c r="AZ32" i="67"/>
  <c r="EJ18" i="1"/>
  <c r="EJ696" i="67"/>
  <c r="EJ49" i="1"/>
  <c r="EJ119" i="67" s="1"/>
  <c r="EJ315" i="67"/>
  <c r="EJ431" i="67"/>
  <c r="EJ275" i="67"/>
  <c r="DT31" i="67"/>
  <c r="DT20" i="5"/>
  <c r="DT182" i="1"/>
  <c r="DT249" i="67" s="1"/>
  <c r="AU280" i="67"/>
  <c r="AU21" i="5"/>
  <c r="AU19" i="5"/>
  <c r="AY32" i="5"/>
  <c r="AY293" i="67" s="1"/>
  <c r="BC108" i="67"/>
  <c r="BC42" i="1"/>
  <c r="EI138" i="5"/>
  <c r="EI912" i="67" s="1"/>
  <c r="EI845" i="67"/>
  <c r="BA240" i="67"/>
  <c r="BB171" i="1"/>
  <c r="BA174" i="1"/>
  <c r="BA241" i="67" s="1"/>
  <c r="EJ68" i="5"/>
  <c r="EJ800" i="67" s="1"/>
  <c r="EJ798" i="67"/>
  <c r="BN412" i="67"/>
  <c r="DU4" i="67"/>
  <c r="DV8" i="1"/>
  <c r="BL111" i="67"/>
  <c r="BL45" i="1"/>
  <c r="BL34" i="1"/>
  <c r="CA758" i="67"/>
  <c r="CA480" i="5"/>
  <c r="CB477" i="5" s="1"/>
  <c r="CB480" i="5" s="1"/>
  <c r="BQ317" i="67"/>
  <c r="BL731" i="67"/>
  <c r="BL450" i="5"/>
  <c r="BL732" i="67" s="1"/>
  <c r="BO316" i="67"/>
  <c r="BS324" i="67"/>
  <c r="BH34" i="1"/>
  <c r="BH45" i="1"/>
  <c r="BH111" i="67"/>
  <c r="BN25" i="1"/>
  <c r="BN449" i="5"/>
  <c r="BN57" i="1"/>
  <c r="BN127" i="67" s="1"/>
  <c r="BN19" i="67"/>
  <c r="DX108" i="67"/>
  <c r="DX42" i="1"/>
  <c r="DV719" i="67"/>
  <c r="DV442" i="5"/>
  <c r="DV724" i="67" s="1"/>
  <c r="DT126" i="67"/>
  <c r="DT61" i="1"/>
  <c r="DT131" i="67" s="1"/>
  <c r="BQ337" i="67"/>
  <c r="DY252" i="5"/>
  <c r="BQ338" i="67"/>
  <c r="BP412" i="67"/>
  <c r="BT253" i="5"/>
  <c r="BH731" i="67"/>
  <c r="BH450" i="5"/>
  <c r="BH732" i="67" s="1"/>
  <c r="AU32" i="67"/>
  <c r="AU29" i="1"/>
  <c r="AU25" i="67" s="1"/>
  <c r="ED267" i="67"/>
  <c r="EE6" i="1"/>
  <c r="DV10" i="67"/>
  <c r="DV20" i="1"/>
  <c r="DV103" i="1"/>
  <c r="DV173" i="67" s="1"/>
  <c r="DV106" i="1"/>
  <c r="DV176" i="67" s="1"/>
  <c r="BV61" i="1"/>
  <c r="BV131" i="67" s="1"/>
  <c r="BV126" i="67"/>
  <c r="BK108" i="67"/>
  <c r="BK42" i="1"/>
  <c r="DZ263" i="5"/>
  <c r="DZ262" i="5"/>
  <c r="DY304" i="67"/>
  <c r="DY440" i="67"/>
  <c r="BK449" i="5"/>
  <c r="BK19" i="67"/>
  <c r="BK57" i="1"/>
  <c r="BK127" i="67" s="1"/>
  <c r="BK25" i="1"/>
  <c r="EJ308" i="67"/>
  <c r="EI302" i="67"/>
  <c r="BQ334" i="67"/>
  <c r="EI99" i="5"/>
  <c r="EI812" i="67" s="1"/>
  <c r="EI810" i="67"/>
  <c r="EI98" i="5"/>
  <c r="EI811" i="67" s="1"/>
  <c r="BV736" i="67"/>
  <c r="BV456" i="5"/>
  <c r="BV738" i="67" s="1"/>
  <c r="DY303" i="67"/>
  <c r="DZ309" i="67"/>
  <c r="DT36" i="1"/>
  <c r="DT123" i="67"/>
  <c r="DW108" i="67"/>
  <c r="DW42" i="1"/>
  <c r="BD731" i="67"/>
  <c r="BD450" i="5"/>
  <c r="BD732" i="67" s="1"/>
  <c r="BQ304" i="67"/>
  <c r="CA449" i="5"/>
  <c r="CA25" i="1"/>
  <c r="CA19" i="67"/>
  <c r="CA57" i="1"/>
  <c r="CA127" i="67" s="1"/>
  <c r="EG754" i="67"/>
  <c r="EH472" i="5"/>
  <c r="DX57" i="1"/>
  <c r="DX25" i="1"/>
  <c r="DX19" i="67"/>
  <c r="Q13" i="32"/>
  <c r="EI14" i="67"/>
  <c r="EX18" i="1"/>
  <c r="EW14" i="67" s="1"/>
  <c r="BP313" i="67"/>
  <c r="BT321" i="67"/>
  <c r="O10" i="32"/>
  <c r="P10" i="32"/>
  <c r="BV31" i="67"/>
  <c r="BV20" i="5"/>
  <c r="BV182" i="1"/>
  <c r="BV249" i="67" s="1"/>
  <c r="M21" i="32"/>
  <c r="M17" i="32"/>
  <c r="BC19" i="67"/>
  <c r="BC25" i="1"/>
  <c r="BC57" i="1"/>
  <c r="BC127" i="67" s="1"/>
  <c r="BC449" i="5"/>
  <c r="DZ36" i="1"/>
  <c r="DZ123" i="67"/>
  <c r="BH27" i="1"/>
  <c r="BH23" i="67" s="1"/>
  <c r="BH47" i="1"/>
  <c r="BH28" i="1"/>
  <c r="BH24" i="67" s="1"/>
  <c r="BH21" i="67"/>
  <c r="BH183" i="1"/>
  <c r="BH250" i="67" s="1"/>
  <c r="AU458" i="5"/>
  <c r="AU738" i="67"/>
  <c r="DW25" i="1"/>
  <c r="P13" i="32"/>
  <c r="DW19" i="67"/>
  <c r="EO23" i="1"/>
  <c r="EN19" i="67" s="1"/>
  <c r="DW57" i="1"/>
  <c r="AZ738" i="67"/>
  <c r="AZ458" i="5"/>
  <c r="BD21" i="67"/>
  <c r="BD27" i="1"/>
  <c r="BD23" i="67" s="1"/>
  <c r="BD47" i="1"/>
  <c r="BD28" i="1"/>
  <c r="BD24" i="67" s="1"/>
  <c r="BD183" i="1"/>
  <c r="BD250" i="67" s="1"/>
  <c r="EJ344" i="5"/>
  <c r="EJ665" i="67"/>
  <c r="BL21" i="67"/>
  <c r="BL27" i="1"/>
  <c r="BL23" i="67" s="1"/>
  <c r="BL28" i="1"/>
  <c r="BL24" i="67" s="1"/>
  <c r="BL47" i="1"/>
  <c r="BL183" i="1"/>
  <c r="BL250" i="67" s="1"/>
  <c r="BN108" i="67"/>
  <c r="BN42" i="1"/>
  <c r="BV36" i="1"/>
  <c r="BV123" i="67"/>
  <c r="DU240" i="67"/>
  <c r="DU174" i="1"/>
  <c r="DU241" i="67" s="1"/>
  <c r="DV171" i="1"/>
  <c r="CE12" i="1" l="1"/>
  <c r="S11" i="68" s="1"/>
  <c r="S31" i="68" s="1"/>
  <c r="Y45" i="68" s="1"/>
  <c r="CE987" i="67"/>
  <c r="CF102" i="1"/>
  <c r="CF101" i="1" s="1"/>
  <c r="CO6" i="5"/>
  <c r="EF474" i="5"/>
  <c r="EF756" i="67" s="1"/>
  <c r="EF755" i="67"/>
  <c r="EG473" i="5"/>
  <c r="EG32" i="1" s="1"/>
  <c r="J15" i="68"/>
  <c r="J35" i="68" s="1"/>
  <c r="J34" i="68"/>
  <c r="F15" i="68"/>
  <c r="F35" i="68" s="1"/>
  <c r="F34" i="68"/>
  <c r="O13" i="68"/>
  <c r="O33" i="68" s="1"/>
  <c r="O32" i="68"/>
  <c r="W15" i="68"/>
  <c r="E44" i="68"/>
  <c r="W34" i="68"/>
  <c r="Y72" i="32"/>
  <c r="Y5" i="32"/>
  <c r="Z7" i="32"/>
  <c r="Y50" i="32"/>
  <c r="CC882" i="67"/>
  <c r="CC962" i="67"/>
  <c r="EE880" i="67"/>
  <c r="EE960" i="67"/>
  <c r="DZ31" i="67"/>
  <c r="E22" i="33"/>
  <c r="E23" i="33" s="1"/>
  <c r="DZ182" i="1"/>
  <c r="DZ249" i="67" s="1"/>
  <c r="EJ677" i="5"/>
  <c r="EJ440" i="67"/>
  <c r="EJ263" i="5"/>
  <c r="EI685" i="5"/>
  <c r="EI325" i="67" s="1"/>
  <c r="EI317" i="67"/>
  <c r="EG674" i="5"/>
  <c r="EG682" i="5" s="1"/>
  <c r="DZ685" i="5"/>
  <c r="DZ325" i="67" s="1"/>
  <c r="DY678" i="5"/>
  <c r="DZ686" i="5" s="1"/>
  <c r="EJ671" i="5"/>
  <c r="CE678" i="5"/>
  <c r="CE686" i="5" s="1"/>
  <c r="CE684" i="5"/>
  <c r="CE324" i="67" s="1"/>
  <c r="CG672" i="5"/>
  <c r="CG698" i="5"/>
  <c r="CG694" i="5" s="1"/>
  <c r="DZ61" i="1"/>
  <c r="DZ131" i="67" s="1"/>
  <c r="EJ10" i="5"/>
  <c r="EG12" i="5"/>
  <c r="EL12" i="5" s="1"/>
  <c r="CG256" i="5"/>
  <c r="CG255" i="5"/>
  <c r="CG13" i="5"/>
  <c r="CG254" i="5"/>
  <c r="CG412" i="67"/>
  <c r="CG267" i="5"/>
  <c r="CG268" i="5" s="1"/>
  <c r="CF39" i="1"/>
  <c r="CF16" i="67"/>
  <c r="CF23" i="1"/>
  <c r="CF720" i="67"/>
  <c r="CF443" i="5"/>
  <c r="CF725" i="67" s="1"/>
  <c r="CC271" i="5"/>
  <c r="CC270" i="5"/>
  <c r="CC269" i="5"/>
  <c r="CC268" i="5"/>
  <c r="CF722" i="67"/>
  <c r="CF445" i="5"/>
  <c r="CF727" i="67" s="1"/>
  <c r="CF442" i="5"/>
  <c r="CF724" i="67" s="1"/>
  <c r="CF719" i="67"/>
  <c r="CF721" i="67"/>
  <c r="CF444" i="5"/>
  <c r="CF726" i="67" s="1"/>
  <c r="DX449" i="5"/>
  <c r="DX450" i="5" s="1"/>
  <c r="E55" i="33"/>
  <c r="BZ111" i="67"/>
  <c r="BZ34" i="1"/>
  <c r="BZ45" i="1"/>
  <c r="BU736" i="67"/>
  <c r="BU456" i="5"/>
  <c r="BU738" i="67" s="1"/>
  <c r="DY267" i="5"/>
  <c r="BZ27" i="1"/>
  <c r="BZ23" i="67" s="1"/>
  <c r="BZ47" i="1"/>
  <c r="BZ21" i="67"/>
  <c r="BZ463" i="5"/>
  <c r="BZ745" i="67" s="1"/>
  <c r="BZ28" i="1"/>
  <c r="BZ24" i="67" s="1"/>
  <c r="BZ183" i="1"/>
  <c r="BZ250" i="67" s="1"/>
  <c r="BU126" i="67"/>
  <c r="BU61" i="1"/>
  <c r="BU131" i="67" s="1"/>
  <c r="BU36" i="1"/>
  <c r="BU123" i="67"/>
  <c r="BU182" i="1"/>
  <c r="BU249" i="67" s="1"/>
  <c r="BU31" i="67"/>
  <c r="BU20" i="5"/>
  <c r="DZ20" i="5" s="1"/>
  <c r="BE39" i="1"/>
  <c r="BE23" i="1"/>
  <c r="BE16" i="67"/>
  <c r="BA270" i="67"/>
  <c r="BA797" i="67"/>
  <c r="AZ270" i="67"/>
  <c r="AZ797" i="67"/>
  <c r="AY797" i="67"/>
  <c r="AY270" i="67"/>
  <c r="BC8" i="5"/>
  <c r="BB269" i="67"/>
  <c r="BB8" i="5"/>
  <c r="BD8" i="5"/>
  <c r="BF7" i="5"/>
  <c r="BE8" i="5"/>
  <c r="AX797" i="67"/>
  <c r="AX270" i="67"/>
  <c r="BT480" i="5"/>
  <c r="BT758" i="67"/>
  <c r="BO47" i="1"/>
  <c r="BO27" i="1"/>
  <c r="BO23" i="67" s="1"/>
  <c r="BO21" i="67"/>
  <c r="BO183" i="1"/>
  <c r="BO250" i="67" s="1"/>
  <c r="BO28" i="1"/>
  <c r="BO24" i="67" s="1"/>
  <c r="BO111" i="67"/>
  <c r="BO45" i="1"/>
  <c r="BO34" i="1"/>
  <c r="BO731" i="67"/>
  <c r="BO450" i="5"/>
  <c r="BO732" i="67" s="1"/>
  <c r="BM27" i="1"/>
  <c r="BM23" i="67" s="1"/>
  <c r="BM47" i="1"/>
  <c r="BM21" i="67"/>
  <c r="BM28" i="1"/>
  <c r="BM24" i="67" s="1"/>
  <c r="BM183" i="1"/>
  <c r="BM250" i="67" s="1"/>
  <c r="BE739" i="67"/>
  <c r="BF457" i="5"/>
  <c r="DV270" i="67"/>
  <c r="DW8" i="5"/>
  <c r="DX8" i="5" s="1"/>
  <c r="DV797" i="67"/>
  <c r="BI25" i="1"/>
  <c r="BI57" i="1"/>
  <c r="BI127" i="67" s="1"/>
  <c r="BI19" i="67"/>
  <c r="BI449" i="5"/>
  <c r="DW449" i="5" s="1"/>
  <c r="DW731" i="67" s="1"/>
  <c r="BM45" i="1"/>
  <c r="BM34" i="1"/>
  <c r="BM111" i="67"/>
  <c r="BM731" i="67"/>
  <c r="BM450" i="5"/>
  <c r="BM732" i="67" s="1"/>
  <c r="BI108" i="67"/>
  <c r="BI42" i="1"/>
  <c r="DZ456" i="5"/>
  <c r="DZ738" i="67" s="1"/>
  <c r="EH112" i="5"/>
  <c r="EH295" i="5" s="1"/>
  <c r="EH1023" i="67" s="1"/>
  <c r="EG116" i="5"/>
  <c r="EG823" i="67"/>
  <c r="EG886" i="67"/>
  <c r="DU126" i="67"/>
  <c r="DU61" i="1"/>
  <c r="DU131" i="67" s="1"/>
  <c r="EF27" i="67"/>
  <c r="EE892" i="67"/>
  <c r="EE829" i="67"/>
  <c r="EE792" i="67"/>
  <c r="EE143" i="5"/>
  <c r="EE119" i="5"/>
  <c r="DU36" i="1"/>
  <c r="DU123" i="67"/>
  <c r="DU182" i="1"/>
  <c r="DU249" i="67" s="1"/>
  <c r="DU20" i="5"/>
  <c r="DU32" i="5" s="1"/>
  <c r="DU293" i="67" s="1"/>
  <c r="DU31" i="67"/>
  <c r="AT32" i="67"/>
  <c r="AT29" i="1"/>
  <c r="AT25" i="67" s="1"/>
  <c r="EI891" i="67"/>
  <c r="EJ117" i="5"/>
  <c r="EI791" i="67"/>
  <c r="EI828" i="67"/>
  <c r="ED917" i="67"/>
  <c r="ED849" i="67"/>
  <c r="ED145" i="5"/>
  <c r="EH470" i="5"/>
  <c r="EG468" i="5"/>
  <c r="EG750" i="67" s="1"/>
  <c r="EG31" i="1"/>
  <c r="EG194" i="1"/>
  <c r="EG261" i="67" s="1"/>
  <c r="EH467" i="5"/>
  <c r="EH749" i="67" s="1"/>
  <c r="EG752" i="67"/>
  <c r="ED893" i="67"/>
  <c r="ED830" i="67"/>
  <c r="EG921" i="67"/>
  <c r="EG853" i="67"/>
  <c r="EH147" i="5"/>
  <c r="EF890" i="67"/>
  <c r="EF790" i="67"/>
  <c r="EF118" i="5"/>
  <c r="EF827" i="67"/>
  <c r="N21" i="32"/>
  <c r="N17" i="32"/>
  <c r="N18" i="32" s="1"/>
  <c r="AT738" i="67"/>
  <c r="AT458" i="5"/>
  <c r="EC856" i="67"/>
  <c r="EC151" i="5"/>
  <c r="EC924" i="67"/>
  <c r="AT21" i="5"/>
  <c r="AX32" i="5"/>
  <c r="AX293" i="67" s="1"/>
  <c r="AT280" i="67"/>
  <c r="AT19" i="5"/>
  <c r="EG656" i="67"/>
  <c r="EG349" i="5"/>
  <c r="CD172" i="67"/>
  <c r="EG908" i="67"/>
  <c r="EG135" i="5"/>
  <c r="EG909" i="67" s="1"/>
  <c r="EI336" i="67"/>
  <c r="EI816" i="67"/>
  <c r="EI104" i="5"/>
  <c r="EI782" i="67"/>
  <c r="EH106" i="5"/>
  <c r="EH819" i="67" s="1"/>
  <c r="EH105" i="5"/>
  <c r="EH818" i="67" s="1"/>
  <c r="EH817" i="67"/>
  <c r="EH781" i="67"/>
  <c r="EH134" i="5"/>
  <c r="EJ929" i="67"/>
  <c r="EJ341" i="67"/>
  <c r="EJ103" i="5"/>
  <c r="EJ56" i="5"/>
  <c r="EJ930" i="67" s="1"/>
  <c r="CC392" i="5"/>
  <c r="CC393" i="5"/>
  <c r="CC689" i="67"/>
  <c r="CD393" i="5"/>
  <c r="CG392" i="5"/>
  <c r="CC371" i="5"/>
  <c r="CC370" i="5"/>
  <c r="CD371" i="5"/>
  <c r="CG370" i="5"/>
  <c r="CC678" i="67"/>
  <c r="CC428" i="5"/>
  <c r="CC427" i="5"/>
  <c r="CC308" i="5"/>
  <c r="CC309" i="5"/>
  <c r="CC647" i="67"/>
  <c r="CD309" i="5"/>
  <c r="CG308" i="5"/>
  <c r="CC329" i="5"/>
  <c r="CC328" i="5"/>
  <c r="CC658" i="67"/>
  <c r="CD329" i="5"/>
  <c r="CG328" i="5"/>
  <c r="EH156" i="1"/>
  <c r="EH223" i="67" s="1"/>
  <c r="EH140" i="67"/>
  <c r="EI70" i="1"/>
  <c r="EH136" i="67"/>
  <c r="EI66" i="1"/>
  <c r="EH143" i="1"/>
  <c r="EH210" i="67" s="1"/>
  <c r="EH152" i="67"/>
  <c r="EI82" i="1"/>
  <c r="EI81" i="1"/>
  <c r="EH151" i="1"/>
  <c r="EH218" i="67" s="1"/>
  <c r="EH151" i="67"/>
  <c r="EI72" i="1"/>
  <c r="EH142" i="67"/>
  <c r="EI144" i="67"/>
  <c r="EJ74" i="1"/>
  <c r="EJ144" i="67" s="1"/>
  <c r="EH155" i="1"/>
  <c r="EH222" i="67" s="1"/>
  <c r="EH156" i="67"/>
  <c r="EI86" i="1"/>
  <c r="EI17" i="67"/>
  <c r="EX21" i="1"/>
  <c r="EW17" i="67" s="1"/>
  <c r="EJ21" i="1"/>
  <c r="CF191" i="1"/>
  <c r="CE258" i="67"/>
  <c r="EE130" i="67"/>
  <c r="ET60" i="1"/>
  <c r="ES130" i="67" s="1"/>
  <c r="EI415" i="5"/>
  <c r="EH419" i="5"/>
  <c r="EH303" i="5"/>
  <c r="EH645" i="67" s="1"/>
  <c r="EH703" i="67"/>
  <c r="EF118" i="67"/>
  <c r="EH704" i="67"/>
  <c r="EH325" i="5"/>
  <c r="EI416" i="5"/>
  <c r="EF109" i="67"/>
  <c r="EI418" i="5"/>
  <c r="EH388" i="5"/>
  <c r="EH687" i="67" s="1"/>
  <c r="EH706" i="67"/>
  <c r="EG707" i="67"/>
  <c r="EG430" i="5"/>
  <c r="EG139" i="1"/>
  <c r="EG40" i="1"/>
  <c r="EG48" i="1"/>
  <c r="EE163" i="67"/>
  <c r="EF93" i="1"/>
  <c r="EE91" i="1"/>
  <c r="EE161" i="67" s="1"/>
  <c r="EH705" i="67"/>
  <c r="EH366" i="5"/>
  <c r="EH675" i="67" s="1"/>
  <c r="EI417" i="5"/>
  <c r="EF206" i="67"/>
  <c r="EF60" i="1"/>
  <c r="Y16" i="32"/>
  <c r="CB103" i="1"/>
  <c r="EG836" i="67"/>
  <c r="EG899" i="67"/>
  <c r="EF834" i="67"/>
  <c r="EF897" i="67"/>
  <c r="BT29" i="1"/>
  <c r="E16" i="68" s="1"/>
  <c r="E36" i="68" s="1"/>
  <c r="BT32" i="67"/>
  <c r="BT739" i="67"/>
  <c r="BT458" i="5"/>
  <c r="BT740" i="67" s="1"/>
  <c r="BS32" i="67"/>
  <c r="BS29" i="1"/>
  <c r="D16" i="68" s="1"/>
  <c r="D36" i="68" s="1"/>
  <c r="BT744" i="67"/>
  <c r="BT464" i="5"/>
  <c r="BS280" i="67"/>
  <c r="BS19" i="5"/>
  <c r="BS279" i="67" s="1"/>
  <c r="BS21" i="5"/>
  <c r="BS281" i="67" s="1"/>
  <c r="BT21" i="5"/>
  <c r="BT281" i="67" s="1"/>
  <c r="BT280" i="67"/>
  <c r="BT19" i="5"/>
  <c r="BT279" i="67" s="1"/>
  <c r="EI239" i="5"/>
  <c r="EH242" i="5"/>
  <c r="EH244" i="5"/>
  <c r="EH245" i="5" s="1"/>
  <c r="CB198" i="67"/>
  <c r="CF131" i="1"/>
  <c r="CE368" i="5"/>
  <c r="CE390" i="5"/>
  <c r="CE326" i="5"/>
  <c r="CE306" i="5"/>
  <c r="CE422" i="5"/>
  <c r="CE710" i="67" s="1"/>
  <c r="CE425" i="5"/>
  <c r="CE713" i="67" s="1"/>
  <c r="CE423" i="5"/>
  <c r="CE711" i="67" s="1"/>
  <c r="CE424" i="5"/>
  <c r="CE712" i="67" s="1"/>
  <c r="CE426" i="5"/>
  <c r="DY336" i="67"/>
  <c r="CE205" i="5"/>
  <c r="BG21" i="67"/>
  <c r="BG27" i="1"/>
  <c r="BG23" i="67" s="1"/>
  <c r="BG47" i="1"/>
  <c r="BG28" i="1"/>
  <c r="BG24" i="67" s="1"/>
  <c r="BG183" i="1"/>
  <c r="BG250" i="67" s="1"/>
  <c r="BJ28" i="1"/>
  <c r="BJ24" i="67" s="1"/>
  <c r="BJ183" i="1"/>
  <c r="BJ250" i="67" s="1"/>
  <c r="BJ21" i="67"/>
  <c r="BJ47" i="1"/>
  <c r="BJ27" i="1"/>
  <c r="BJ23" i="67" s="1"/>
  <c r="BG45" i="1"/>
  <c r="BG111" i="67"/>
  <c r="BG34" i="1"/>
  <c r="BJ450" i="5"/>
  <c r="BJ732" i="67" s="1"/>
  <c r="BJ731" i="67"/>
  <c r="BG731" i="67"/>
  <c r="BG450" i="5"/>
  <c r="BG732" i="67" s="1"/>
  <c r="BJ111" i="67"/>
  <c r="BJ45" i="1"/>
  <c r="BJ34" i="1"/>
  <c r="AW740" i="67"/>
  <c r="AW460" i="5"/>
  <c r="AW742" i="67" s="1"/>
  <c r="AW279" i="67"/>
  <c r="BA31" i="5"/>
  <c r="BA292" i="67" s="1"/>
  <c r="AW281" i="67"/>
  <c r="BA33" i="5"/>
  <c r="BA294" i="67" s="1"/>
  <c r="AY460" i="5"/>
  <c r="AY742" i="67" s="1"/>
  <c r="AY740" i="67"/>
  <c r="ED480" i="5"/>
  <c r="ED758" i="67"/>
  <c r="EH831" i="67"/>
  <c r="EH122" i="5"/>
  <c r="EH896" i="67" s="1"/>
  <c r="EH794" i="67"/>
  <c r="EH125" i="5"/>
  <c r="EG123" i="5"/>
  <c r="EG833" i="67"/>
  <c r="EJ132" i="5"/>
  <c r="EJ906" i="67" s="1"/>
  <c r="EJ841" i="67"/>
  <c r="BU543" i="5"/>
  <c r="BU356" i="67" s="1"/>
  <c r="DY536" i="5"/>
  <c r="DY534" i="5" s="1"/>
  <c r="DY347" i="67" s="1"/>
  <c r="EI843" i="67"/>
  <c r="EI120" i="5"/>
  <c r="EI894" i="67" s="1"/>
  <c r="EC503" i="5"/>
  <c r="EC504" i="5" s="1"/>
  <c r="EC232" i="67"/>
  <c r="EC168" i="1"/>
  <c r="EC235" i="67" s="1"/>
  <c r="CE307" i="67"/>
  <c r="CE301" i="67"/>
  <c r="CE316" i="67"/>
  <c r="CE30" i="5"/>
  <c r="CE291" i="67" s="1"/>
  <c r="CE278" i="67"/>
  <c r="BQ450" i="5"/>
  <c r="BQ732" i="67" s="1"/>
  <c r="BQ731" i="67"/>
  <c r="BQ111" i="67"/>
  <c r="BQ34" i="1"/>
  <c r="BQ45" i="1"/>
  <c r="BQ47" i="1"/>
  <c r="BQ27" i="1"/>
  <c r="BQ23" i="67" s="1"/>
  <c r="BQ183" i="1"/>
  <c r="BQ250" i="67" s="1"/>
  <c r="BQ21" i="67"/>
  <c r="BQ28" i="1"/>
  <c r="BQ24" i="67" s="1"/>
  <c r="BQ349" i="67"/>
  <c r="BU157" i="5"/>
  <c r="BX736" i="67"/>
  <c r="BX456" i="5"/>
  <c r="BX738" i="67" s="1"/>
  <c r="BX36" i="1"/>
  <c r="BX123" i="67"/>
  <c r="BX126" i="67"/>
  <c r="BX61" i="1"/>
  <c r="BX131" i="67" s="1"/>
  <c r="BX182" i="1"/>
  <c r="BX249" i="67" s="1"/>
  <c r="BX20" i="5"/>
  <c r="BX31" i="67"/>
  <c r="DY103" i="5"/>
  <c r="DY341" i="67"/>
  <c r="BU57" i="5"/>
  <c r="BU931" i="67" s="1"/>
  <c r="BU56" i="5"/>
  <c r="BU930" i="67" s="1"/>
  <c r="BP454" i="5"/>
  <c r="BP132" i="1"/>
  <c r="BP199" i="67" s="1"/>
  <c r="BP129" i="1"/>
  <c r="BP196" i="67" s="1"/>
  <c r="BP30" i="67"/>
  <c r="BP133" i="1"/>
  <c r="BP200" i="67" s="1"/>
  <c r="BB133" i="1"/>
  <c r="BB200" i="67" s="1"/>
  <c r="BB454" i="5"/>
  <c r="BB132" i="1"/>
  <c r="BB199" i="67" s="1"/>
  <c r="BB30" i="67"/>
  <c r="BB129" i="1"/>
  <c r="BB196" i="67" s="1"/>
  <c r="BB117" i="67"/>
  <c r="BB53" i="1"/>
  <c r="BF450" i="5"/>
  <c r="BF732" i="67" s="1"/>
  <c r="BF731" i="67"/>
  <c r="BB35" i="1"/>
  <c r="BB114" i="67"/>
  <c r="BB56" i="1"/>
  <c r="BP56" i="1"/>
  <c r="BP114" i="67"/>
  <c r="BP35" i="1"/>
  <c r="BF28" i="1"/>
  <c r="BF24" i="67" s="1"/>
  <c r="BF47" i="1"/>
  <c r="BF21" i="67"/>
  <c r="BF27" i="1"/>
  <c r="BF23" i="67" s="1"/>
  <c r="BF183" i="1"/>
  <c r="BF250" i="67" s="1"/>
  <c r="BF111" i="67"/>
  <c r="BF34" i="1"/>
  <c r="BF45" i="1"/>
  <c r="BP117" i="67"/>
  <c r="BP53" i="1"/>
  <c r="EG247" i="5"/>
  <c r="EG233" i="5"/>
  <c r="EG422" i="67" s="1"/>
  <c r="EG419" i="67"/>
  <c r="EF274" i="67"/>
  <c r="EF28" i="5"/>
  <c r="EF287" i="67" s="1"/>
  <c r="EH237" i="5"/>
  <c r="EH420" i="67" s="1"/>
  <c r="EH232" i="5"/>
  <c r="EI235" i="5"/>
  <c r="EF322" i="67"/>
  <c r="EF314" i="67"/>
  <c r="EF248" i="5"/>
  <c r="EF249" i="5"/>
  <c r="CB192" i="67"/>
  <c r="CB9" i="67"/>
  <c r="CC714" i="67"/>
  <c r="CC434" i="5"/>
  <c r="CC435" i="5" s="1"/>
  <c r="CC437" i="5" s="1"/>
  <c r="CC442" i="5" s="1"/>
  <c r="CC8" i="67"/>
  <c r="BW29" i="1"/>
  <c r="I16" i="68" s="1"/>
  <c r="I36" i="68" s="1"/>
  <c r="BW32" i="67"/>
  <c r="CC326" i="67"/>
  <c r="CC318" i="67"/>
  <c r="EB324" i="67"/>
  <c r="EB316" i="67"/>
  <c r="CC646" i="67"/>
  <c r="CC13" i="1"/>
  <c r="BY129" i="1"/>
  <c r="BY132" i="1"/>
  <c r="BY133" i="1"/>
  <c r="BY30" i="67"/>
  <c r="BY454" i="5"/>
  <c r="EB307" i="67"/>
  <c r="EB301" i="67"/>
  <c r="CB676" i="67"/>
  <c r="CB16" i="1"/>
  <c r="CB20" i="1" s="1"/>
  <c r="CC15" i="1"/>
  <c r="CC657" i="67"/>
  <c r="BY114" i="67"/>
  <c r="K14" i="68"/>
  <c r="BY56" i="1"/>
  <c r="BY117" i="67"/>
  <c r="BY53" i="1"/>
  <c r="CB184" i="67"/>
  <c r="CB141" i="67"/>
  <c r="CC180" i="67"/>
  <c r="CC688" i="67"/>
  <c r="CC17" i="1"/>
  <c r="CC677" i="67"/>
  <c r="BW21" i="5"/>
  <c r="BW19" i="5"/>
  <c r="BW23" i="5"/>
  <c r="BW32" i="5"/>
  <c r="BW293" i="67" s="1"/>
  <c r="BW280" i="67"/>
  <c r="DY412" i="67"/>
  <c r="BN45" i="1"/>
  <c r="BN34" i="1"/>
  <c r="BN111" i="67"/>
  <c r="DW127" i="67"/>
  <c r="EO57" i="1"/>
  <c r="EN127" i="67" s="1"/>
  <c r="DT32" i="5"/>
  <c r="DT293" i="67" s="1"/>
  <c r="DT280" i="67"/>
  <c r="DT21" i="5"/>
  <c r="DT19" i="5"/>
  <c r="DT23" i="5"/>
  <c r="DV238" i="67"/>
  <c r="DV173" i="1"/>
  <c r="AU460" i="5"/>
  <c r="AU742" i="67" s="1"/>
  <c r="AU740" i="67"/>
  <c r="DX127" i="67"/>
  <c r="CA731" i="67"/>
  <c r="DX45" i="1"/>
  <c r="DX111" i="67"/>
  <c r="DX34" i="1"/>
  <c r="BH56" i="1"/>
  <c r="BH114" i="67"/>
  <c r="BH35" i="1"/>
  <c r="BL454" i="5"/>
  <c r="BL30" i="67"/>
  <c r="BL132" i="1"/>
  <c r="BL199" i="67" s="1"/>
  <c r="BL133" i="1"/>
  <c r="BL200" i="67" s="1"/>
  <c r="BL129" i="1"/>
  <c r="BL196" i="67" s="1"/>
  <c r="CA45" i="1"/>
  <c r="CA34" i="1"/>
  <c r="CA111" i="67"/>
  <c r="EJ845" i="67"/>
  <c r="EJ138" i="5"/>
  <c r="EJ912" i="67" s="1"/>
  <c r="BD30" i="67"/>
  <c r="BD454" i="5"/>
  <c r="BD129" i="1"/>
  <c r="BD196" i="67" s="1"/>
  <c r="BD132" i="1"/>
  <c r="BD199" i="67" s="1"/>
  <c r="BD133" i="1"/>
  <c r="BD200" i="67" s="1"/>
  <c r="DW27" i="1"/>
  <c r="DW21" i="67"/>
  <c r="EO25" i="1"/>
  <c r="EN21" i="67" s="1"/>
  <c r="DW28" i="1"/>
  <c r="DW47" i="1"/>
  <c r="DW183" i="1"/>
  <c r="DW250" i="67" s="1"/>
  <c r="DT32" i="67"/>
  <c r="DT29" i="1"/>
  <c r="DT25" i="67" s="1"/>
  <c r="BU253" i="5"/>
  <c r="BQ412" i="67"/>
  <c r="BH30" i="67"/>
  <c r="BH454" i="5"/>
  <c r="BH133" i="1"/>
  <c r="BH200" i="67" s="1"/>
  <c r="BH132" i="1"/>
  <c r="BH199" i="67" s="1"/>
  <c r="BH129" i="1"/>
  <c r="BH196" i="67" s="1"/>
  <c r="BB238" i="67"/>
  <c r="BB173" i="1"/>
  <c r="BL117" i="67"/>
  <c r="BL53" i="1"/>
  <c r="DY337" i="67"/>
  <c r="DY338" i="67"/>
  <c r="DZ29" i="1"/>
  <c r="W16" i="68" s="1"/>
  <c r="DZ32" i="67"/>
  <c r="BT324" i="67"/>
  <c r="BP316" i="67"/>
  <c r="DX27" i="1"/>
  <c r="DX28" i="1"/>
  <c r="DX47" i="1"/>
  <c r="DX21" i="67"/>
  <c r="DX183" i="1"/>
  <c r="DX250" i="67" s="1"/>
  <c r="EI472" i="5"/>
  <c r="EH754" i="67"/>
  <c r="E46" i="33"/>
  <c r="DW34" i="1"/>
  <c r="DW45" i="1"/>
  <c r="DW111" i="67"/>
  <c r="BU321" i="67"/>
  <c r="BQ313" i="67"/>
  <c r="BK731" i="67"/>
  <c r="BK450" i="5"/>
  <c r="BK732" i="67" s="1"/>
  <c r="DV39" i="1"/>
  <c r="DV16" i="67"/>
  <c r="DV23" i="1"/>
  <c r="EE267" i="67"/>
  <c r="EF6" i="1"/>
  <c r="BN731" i="67"/>
  <c r="BN450" i="5"/>
  <c r="BN732" i="67" s="1"/>
  <c r="DY449" i="5"/>
  <c r="CA761" i="67"/>
  <c r="AU279" i="67"/>
  <c r="AY31" i="5"/>
  <c r="AY292" i="67" s="1"/>
  <c r="EJ302" i="67"/>
  <c r="EJ14" i="67"/>
  <c r="EY18" i="1"/>
  <c r="EX14" i="67" s="1"/>
  <c r="AZ279" i="67"/>
  <c r="AZ31" i="5"/>
  <c r="AZ292" i="67" s="1"/>
  <c r="EJ98" i="5"/>
  <c r="EJ811" i="67" s="1"/>
  <c r="EJ810" i="67"/>
  <c r="EJ99" i="5"/>
  <c r="EJ812" i="67" s="1"/>
  <c r="AZ460" i="5"/>
  <c r="AZ740" i="67"/>
  <c r="DU458" i="5"/>
  <c r="BC731" i="67"/>
  <c r="BC450" i="5"/>
  <c r="BC732" i="67" s="1"/>
  <c r="BV23" i="5"/>
  <c r="BV19" i="5"/>
  <c r="BV280" i="67"/>
  <c r="BV21" i="5"/>
  <c r="BV32" i="5"/>
  <c r="BV293" i="67" s="1"/>
  <c r="BL56" i="1"/>
  <c r="BL114" i="67"/>
  <c r="BL35" i="1"/>
  <c r="EF28" i="67"/>
  <c r="BV29" i="1"/>
  <c r="H16" i="68" s="1"/>
  <c r="H36" i="68" s="1"/>
  <c r="BV32" i="67"/>
  <c r="BD117" i="67"/>
  <c r="BD53" i="1"/>
  <c r="BH117" i="67"/>
  <c r="BH53" i="1"/>
  <c r="BC21" i="67"/>
  <c r="BC27" i="1"/>
  <c r="BC23" i="67" s="1"/>
  <c r="BC28" i="1"/>
  <c r="BC24" i="67" s="1"/>
  <c r="BC47" i="1"/>
  <c r="BC183" i="1"/>
  <c r="BC250" i="67" s="1"/>
  <c r="M19" i="32"/>
  <c r="M22" i="32"/>
  <c r="CA463" i="5"/>
  <c r="CA745" i="67" s="1"/>
  <c r="CA47" i="1"/>
  <c r="CA27" i="1"/>
  <c r="CA23" i="67" s="1"/>
  <c r="CA28" i="1"/>
  <c r="CA24" i="67" s="1"/>
  <c r="CA21" i="67"/>
  <c r="CA183" i="1"/>
  <c r="CA250" i="67" s="1"/>
  <c r="BK28" i="1"/>
  <c r="BK24" i="67" s="1"/>
  <c r="BK47" i="1"/>
  <c r="BK27" i="1"/>
  <c r="BK23" i="67" s="1"/>
  <c r="BK21" i="67"/>
  <c r="BK183" i="1"/>
  <c r="BK250" i="67" s="1"/>
  <c r="BK34" i="1"/>
  <c r="BK45" i="1"/>
  <c r="BK111" i="67"/>
  <c r="BN28" i="1"/>
  <c r="BN24" i="67" s="1"/>
  <c r="BN47" i="1"/>
  <c r="BN21" i="67"/>
  <c r="BN27" i="1"/>
  <c r="BN23" i="67" s="1"/>
  <c r="BN183" i="1"/>
  <c r="BN250" i="67" s="1"/>
  <c r="BS326" i="67"/>
  <c r="BO318" i="67"/>
  <c r="DY317" i="67"/>
  <c r="DW8" i="1"/>
  <c r="DV4" i="67"/>
  <c r="BC111" i="67"/>
  <c r="BC45" i="1"/>
  <c r="BC34" i="1"/>
  <c r="AU281" i="67"/>
  <c r="AY33" i="5"/>
  <c r="AY294" i="67" s="1"/>
  <c r="AZ281" i="67"/>
  <c r="AZ33" i="5"/>
  <c r="AZ294" i="67" s="1"/>
  <c r="BD114" i="67"/>
  <c r="BD35" i="1"/>
  <c r="BD56" i="1"/>
  <c r="EG474" i="5" l="1"/>
  <c r="EG756" i="67" s="1"/>
  <c r="EG755" i="67"/>
  <c r="CE67" i="1"/>
  <c r="CF147" i="1" s="1"/>
  <c r="CE8" i="67"/>
  <c r="S22" i="68"/>
  <c r="DZ659" i="5"/>
  <c r="S12" i="32"/>
  <c r="S21" i="32" s="1"/>
  <c r="CG102" i="1"/>
  <c r="CP6" i="5"/>
  <c r="CE304" i="5"/>
  <c r="CE302" i="5" s="1"/>
  <c r="EG27" i="67"/>
  <c r="EL31" i="1"/>
  <c r="EG118" i="67"/>
  <c r="EL48" i="1"/>
  <c r="EG109" i="67"/>
  <c r="EL40" i="1"/>
  <c r="K15" i="68"/>
  <c r="K35" i="68" s="1"/>
  <c r="K34" i="68"/>
  <c r="E45" i="68"/>
  <c r="W35" i="68"/>
  <c r="E46" i="68"/>
  <c r="W36" i="68"/>
  <c r="EG28" i="67"/>
  <c r="EL32" i="1"/>
  <c r="Z72" i="32"/>
  <c r="AA7" i="32"/>
  <c r="Z5" i="32"/>
  <c r="Z50" i="32"/>
  <c r="CE882" i="67"/>
  <c r="CE962" i="67"/>
  <c r="EF880" i="67"/>
  <c r="EF960" i="67"/>
  <c r="EJ685" i="5"/>
  <c r="EJ325" i="67" s="1"/>
  <c r="EJ317" i="67"/>
  <c r="CG670" i="5"/>
  <c r="CG656" i="5"/>
  <c r="CG657" i="5" s="1"/>
  <c r="EH674" i="5"/>
  <c r="EH682" i="5" s="1"/>
  <c r="DU23" i="5"/>
  <c r="EH12" i="5"/>
  <c r="CF42" i="1"/>
  <c r="CF108" i="67"/>
  <c r="CG337" i="67"/>
  <c r="CF57" i="1"/>
  <c r="CF127" i="67" s="1"/>
  <c r="CF19" i="67"/>
  <c r="CF449" i="5"/>
  <c r="CF731" i="67" s="1"/>
  <c r="CG269" i="5"/>
  <c r="CG270" i="5"/>
  <c r="CG271" i="5"/>
  <c r="CG273" i="67"/>
  <c r="CG15" i="5"/>
  <c r="CG276" i="67" s="1"/>
  <c r="CG29" i="5"/>
  <c r="CG288" i="67" s="1"/>
  <c r="CG16" i="5"/>
  <c r="DZ280" i="67"/>
  <c r="BZ53" i="1"/>
  <c r="BZ117" i="67"/>
  <c r="BZ56" i="1"/>
  <c r="BZ114" i="67"/>
  <c r="BZ35" i="1"/>
  <c r="M14" i="68" s="1"/>
  <c r="BU19" i="5"/>
  <c r="BU279" i="67" s="1"/>
  <c r="BU21" i="5"/>
  <c r="BU281" i="67" s="1"/>
  <c r="BU280" i="67"/>
  <c r="BZ132" i="1"/>
  <c r="BZ30" i="67"/>
  <c r="BZ454" i="5"/>
  <c r="BZ133" i="1"/>
  <c r="BZ129" i="1"/>
  <c r="BU32" i="67"/>
  <c r="BU29" i="1"/>
  <c r="F16" i="68" s="1"/>
  <c r="F36" i="68" s="1"/>
  <c r="DY16" i="5"/>
  <c r="DY603" i="67"/>
  <c r="DY273" i="67"/>
  <c r="DY29" i="5"/>
  <c r="DY288" i="67" s="1"/>
  <c r="BE19" i="67"/>
  <c r="BE57" i="1"/>
  <c r="BE127" i="67" s="1"/>
  <c r="BE25" i="1"/>
  <c r="BE449" i="5"/>
  <c r="BE108" i="67"/>
  <c r="BE42" i="1"/>
  <c r="BU477" i="5"/>
  <c r="BT761" i="67"/>
  <c r="BF269" i="67"/>
  <c r="BF8" i="5"/>
  <c r="BH8" i="5"/>
  <c r="BG8" i="5"/>
  <c r="BJ7" i="5"/>
  <c r="BI8" i="5"/>
  <c r="BC270" i="67"/>
  <c r="BC797" i="67"/>
  <c r="BD270" i="67"/>
  <c r="BD797" i="67"/>
  <c r="BB270" i="67"/>
  <c r="BB797" i="67"/>
  <c r="BE270" i="67"/>
  <c r="BE797" i="67"/>
  <c r="BI731" i="67"/>
  <c r="BI450" i="5"/>
  <c r="BI732" i="67" s="1"/>
  <c r="BM53" i="1"/>
  <c r="BM117" i="67"/>
  <c r="BO132" i="1"/>
  <c r="BO199" i="67" s="1"/>
  <c r="BO129" i="1"/>
  <c r="BO196" i="67" s="1"/>
  <c r="BO454" i="5"/>
  <c r="BO133" i="1"/>
  <c r="BO200" i="67" s="1"/>
  <c r="BO30" i="67"/>
  <c r="BI34" i="1"/>
  <c r="BI111" i="67"/>
  <c r="BI45" i="1"/>
  <c r="DW797" i="67"/>
  <c r="DW270" i="67"/>
  <c r="BO114" i="67"/>
  <c r="BO35" i="1"/>
  <c r="BO56" i="1"/>
  <c r="BM132" i="1"/>
  <c r="BM199" i="67" s="1"/>
  <c r="BM129" i="1"/>
  <c r="BM196" i="67" s="1"/>
  <c r="BM30" i="67"/>
  <c r="BM454" i="5"/>
  <c r="BM133" i="1"/>
  <c r="BM200" i="67" s="1"/>
  <c r="BM35" i="1"/>
  <c r="BM56" i="1"/>
  <c r="BM114" i="67"/>
  <c r="BI47" i="1"/>
  <c r="BI183" i="1"/>
  <c r="BI250" i="67" s="1"/>
  <c r="BI27" i="1"/>
  <c r="BI23" i="67" s="1"/>
  <c r="BI21" i="67"/>
  <c r="BI28" i="1"/>
  <c r="BI24" i="67" s="1"/>
  <c r="BG457" i="5"/>
  <c r="BF739" i="67"/>
  <c r="BO117" i="67"/>
  <c r="BO53" i="1"/>
  <c r="EF829" i="67"/>
  <c r="EF892" i="67"/>
  <c r="EF143" i="5"/>
  <c r="EF792" i="67"/>
  <c r="EF119" i="5"/>
  <c r="EE145" i="5"/>
  <c r="EE849" i="67"/>
  <c r="EE917" i="67"/>
  <c r="AX33" i="5"/>
  <c r="AX294" i="67" s="1"/>
  <c r="AT281" i="67"/>
  <c r="AT740" i="67"/>
  <c r="AT460" i="5"/>
  <c r="AT742" i="67" s="1"/>
  <c r="EH194" i="1"/>
  <c r="EH261" i="67" s="1"/>
  <c r="EI470" i="5"/>
  <c r="EI473" i="5" s="1"/>
  <c r="EH31" i="1"/>
  <c r="EH27" i="67" s="1"/>
  <c r="EI467" i="5"/>
  <c r="EI749" i="67" s="1"/>
  <c r="EH752" i="67"/>
  <c r="EH468" i="5"/>
  <c r="EH750" i="67" s="1"/>
  <c r="EH473" i="5"/>
  <c r="EH474" i="5" s="1"/>
  <c r="EH756" i="67" s="1"/>
  <c r="AT279" i="67"/>
  <c r="AX31" i="5"/>
  <c r="AX292" i="67" s="1"/>
  <c r="ED919" i="67"/>
  <c r="ED148" i="5"/>
  <c r="ED851" i="67"/>
  <c r="DU19" i="5"/>
  <c r="DU279" i="67" s="1"/>
  <c r="DU280" i="67"/>
  <c r="DU21" i="5"/>
  <c r="DU281" i="67" s="1"/>
  <c r="EG118" i="5"/>
  <c r="EG827" i="67"/>
  <c r="EG790" i="67"/>
  <c r="EG890" i="67"/>
  <c r="DT458" i="5"/>
  <c r="DT740" i="67" s="1"/>
  <c r="EC925" i="67"/>
  <c r="EC857" i="67"/>
  <c r="N22" i="32"/>
  <c r="N19" i="32"/>
  <c r="EH921" i="67"/>
  <c r="EH853" i="67"/>
  <c r="EI147" i="5"/>
  <c r="EJ891" i="67"/>
  <c r="EJ828" i="67"/>
  <c r="EJ791" i="67"/>
  <c r="DU29" i="1"/>
  <c r="DU32" i="67"/>
  <c r="EE893" i="67"/>
  <c r="EE830" i="67"/>
  <c r="EE793" i="67"/>
  <c r="EI112" i="5"/>
  <c r="EI295" i="5" s="1"/>
  <c r="EI1023" i="67" s="1"/>
  <c r="EH886" i="67"/>
  <c r="EH116" i="5"/>
  <c r="EH823" i="67"/>
  <c r="EH656" i="67"/>
  <c r="EH349" i="5"/>
  <c r="CC14" i="1"/>
  <c r="P12" i="68" s="1"/>
  <c r="CC131" i="1"/>
  <c r="CE172" i="67"/>
  <c r="EJ816" i="67"/>
  <c r="EJ104" i="5"/>
  <c r="EJ782" i="67"/>
  <c r="EJ336" i="67"/>
  <c r="EI817" i="67"/>
  <c r="EI106" i="5"/>
  <c r="EI819" i="67" s="1"/>
  <c r="EI105" i="5"/>
  <c r="EI818" i="67" s="1"/>
  <c r="EI134" i="5"/>
  <c r="EI781" i="67"/>
  <c r="EH908" i="67"/>
  <c r="EH135" i="5"/>
  <c r="EH909" i="67" s="1"/>
  <c r="EJ72" i="1"/>
  <c r="EJ142" i="67" s="1"/>
  <c r="EI142" i="67"/>
  <c r="EJ82" i="1"/>
  <c r="EI143" i="1"/>
  <c r="EI210" i="67" s="1"/>
  <c r="EI152" i="67"/>
  <c r="EI156" i="1"/>
  <c r="EI223" i="67" s="1"/>
  <c r="EI136" i="67"/>
  <c r="EJ66" i="1"/>
  <c r="EJ136" i="67" s="1"/>
  <c r="DW450" i="5"/>
  <c r="DW732" i="67" s="1"/>
  <c r="EI156" i="67"/>
  <c r="EJ86" i="1"/>
  <c r="EJ156" i="67" s="1"/>
  <c r="EJ70" i="1"/>
  <c r="EJ140" i="67" s="1"/>
  <c r="EI140" i="67"/>
  <c r="EJ81" i="1"/>
  <c r="EI151" i="1"/>
  <c r="EI218" i="67" s="1"/>
  <c r="EI151" i="67"/>
  <c r="EI155" i="1"/>
  <c r="EI222" i="67" s="1"/>
  <c r="EY21" i="1"/>
  <c r="EX17" i="67" s="1"/>
  <c r="EJ17" i="67"/>
  <c r="CG191" i="1"/>
  <c r="CG258" i="67" s="1"/>
  <c r="CF258" i="67"/>
  <c r="EH139" i="1"/>
  <c r="EH40" i="1"/>
  <c r="EH109" i="67" s="1"/>
  <c r="EH707" i="67"/>
  <c r="EH430" i="5"/>
  <c r="EH48" i="1"/>
  <c r="EH118" i="67" s="1"/>
  <c r="EJ417" i="5"/>
  <c r="EI366" i="5"/>
  <c r="EI675" i="67" s="1"/>
  <c r="EI705" i="67"/>
  <c r="EG93" i="1"/>
  <c r="EF163" i="67"/>
  <c r="EF91" i="1"/>
  <c r="EF161" i="67" s="1"/>
  <c r="EG206" i="67"/>
  <c r="Z16" i="32"/>
  <c r="EG60" i="1"/>
  <c r="EI325" i="5"/>
  <c r="EJ416" i="5"/>
  <c r="EI704" i="67"/>
  <c r="EI303" i="5"/>
  <c r="EI645" i="67" s="1"/>
  <c r="EI419" i="5"/>
  <c r="EI703" i="67"/>
  <c r="EJ415" i="5"/>
  <c r="EI706" i="67"/>
  <c r="EJ418" i="5"/>
  <c r="EI388" i="5"/>
  <c r="EI687" i="67" s="1"/>
  <c r="EU60" i="1"/>
  <c r="ET130" i="67" s="1"/>
  <c r="EF130" i="67"/>
  <c r="EH836" i="67"/>
  <c r="EH899" i="67"/>
  <c r="EG834" i="67"/>
  <c r="EG897" i="67"/>
  <c r="BU457" i="5"/>
  <c r="BU462" i="5"/>
  <c r="BT746" i="67"/>
  <c r="BS25" i="67"/>
  <c r="BT25" i="67"/>
  <c r="CE427" i="5"/>
  <c r="CE714" i="67"/>
  <c r="CF428" i="5"/>
  <c r="CE373" i="5"/>
  <c r="CE372" i="5"/>
  <c r="CE677" i="67"/>
  <c r="CF375" i="5"/>
  <c r="CE365" i="5"/>
  <c r="CF374" i="5"/>
  <c r="CE434" i="5"/>
  <c r="CE113" i="1"/>
  <c r="CE107" i="1"/>
  <c r="CE174" i="67"/>
  <c r="CE310" i="5"/>
  <c r="CE311" i="5"/>
  <c r="CE646" i="67"/>
  <c r="CF312" i="5"/>
  <c r="CF313" i="5"/>
  <c r="CE137" i="67"/>
  <c r="CE123" i="1"/>
  <c r="CE171" i="67"/>
  <c r="CE330" i="5"/>
  <c r="CE331" i="5"/>
  <c r="CE657" i="67"/>
  <c r="CE324" i="5"/>
  <c r="CF333" i="5"/>
  <c r="CF332" i="5"/>
  <c r="CE158" i="1"/>
  <c r="CE189" i="67"/>
  <c r="EI242" i="5"/>
  <c r="EI244" i="5"/>
  <c r="EI245" i="5" s="1"/>
  <c r="EJ239" i="5"/>
  <c r="CE387" i="5"/>
  <c r="CE395" i="5"/>
  <c r="CE394" i="5"/>
  <c r="CE688" i="67"/>
  <c r="CF397" i="5"/>
  <c r="CF396" i="5"/>
  <c r="CF78" i="1"/>
  <c r="CF198" i="67"/>
  <c r="BJ30" i="67"/>
  <c r="BJ129" i="1"/>
  <c r="BJ196" i="67" s="1"/>
  <c r="BJ132" i="1"/>
  <c r="BJ199" i="67" s="1"/>
  <c r="BJ454" i="5"/>
  <c r="BJ133" i="1"/>
  <c r="BJ200" i="67" s="1"/>
  <c r="BJ114" i="67"/>
  <c r="BJ56" i="1"/>
  <c r="BJ35" i="1"/>
  <c r="BG114" i="67"/>
  <c r="BG35" i="1"/>
  <c r="BG56" i="1"/>
  <c r="BG53" i="1"/>
  <c r="BG117" i="67"/>
  <c r="BG132" i="1"/>
  <c r="BG199" i="67" s="1"/>
  <c r="BG454" i="5"/>
  <c r="BG129" i="1"/>
  <c r="BG196" i="67" s="1"/>
  <c r="BG30" i="67"/>
  <c r="BG133" i="1"/>
  <c r="BG200" i="67" s="1"/>
  <c r="BJ117" i="67"/>
  <c r="BJ53" i="1"/>
  <c r="DY349" i="67"/>
  <c r="EH123" i="5"/>
  <c r="EH833" i="67"/>
  <c r="S28" i="32"/>
  <c r="EC155" i="67"/>
  <c r="EJ843" i="67"/>
  <c r="EJ120" i="5"/>
  <c r="EJ894" i="67" s="1"/>
  <c r="EI831" i="67"/>
  <c r="EI125" i="5"/>
  <c r="EI122" i="5"/>
  <c r="EI896" i="67" s="1"/>
  <c r="EI794" i="67"/>
  <c r="EE477" i="5"/>
  <c r="ED761" i="67"/>
  <c r="ED165" i="1"/>
  <c r="CE326" i="67"/>
  <c r="CE318" i="67"/>
  <c r="BQ30" i="67"/>
  <c r="BQ132" i="1"/>
  <c r="BQ199" i="67" s="1"/>
  <c r="BQ129" i="1"/>
  <c r="BQ196" i="67" s="1"/>
  <c r="BQ133" i="1"/>
  <c r="BQ200" i="67" s="1"/>
  <c r="BQ454" i="5"/>
  <c r="BQ53" i="1"/>
  <c r="BQ117" i="67"/>
  <c r="BQ56" i="1"/>
  <c r="BQ35" i="1"/>
  <c r="BQ114" i="67"/>
  <c r="BX29" i="1"/>
  <c r="J16" i="68" s="1"/>
  <c r="J36" i="68" s="1"/>
  <c r="BX32" i="67"/>
  <c r="DY150" i="5"/>
  <c r="DY924" i="67" s="1"/>
  <c r="DY782" i="67"/>
  <c r="DY122" i="5"/>
  <c r="DY896" i="67" s="1"/>
  <c r="DY816" i="67"/>
  <c r="BX280" i="67"/>
  <c r="BX32" i="5"/>
  <c r="BX293" i="67" s="1"/>
  <c r="BX19" i="5"/>
  <c r="BX23" i="5"/>
  <c r="BX21" i="5"/>
  <c r="BF35" i="1"/>
  <c r="BF56" i="1"/>
  <c r="BF114" i="67"/>
  <c r="BP61" i="1"/>
  <c r="BP131" i="67" s="1"/>
  <c r="BP126" i="67"/>
  <c r="BF133" i="1"/>
  <c r="BF200" i="67" s="1"/>
  <c r="BF454" i="5"/>
  <c r="BF132" i="1"/>
  <c r="BF199" i="67" s="1"/>
  <c r="BF30" i="67"/>
  <c r="BF129" i="1"/>
  <c r="BF196" i="67" s="1"/>
  <c r="BB31" i="67"/>
  <c r="BB182" i="1"/>
  <c r="BB249" i="67" s="1"/>
  <c r="BB20" i="5"/>
  <c r="BB736" i="67"/>
  <c r="BB456" i="5"/>
  <c r="BF117" i="67"/>
  <c r="BF53" i="1"/>
  <c r="BP20" i="5"/>
  <c r="BP182" i="1"/>
  <c r="BP249" i="67" s="1"/>
  <c r="BP31" i="67"/>
  <c r="BP123" i="67"/>
  <c r="BP36" i="1"/>
  <c r="BB36" i="1"/>
  <c r="BB123" i="67"/>
  <c r="BB126" i="67"/>
  <c r="BB61" i="1"/>
  <c r="BB131" i="67" s="1"/>
  <c r="BP736" i="67"/>
  <c r="BP456" i="5"/>
  <c r="BP738" i="67" s="1"/>
  <c r="EG28" i="5"/>
  <c r="EG287" i="67" s="1"/>
  <c r="EG274" i="67"/>
  <c r="EI232" i="5"/>
  <c r="EI237" i="5"/>
  <c r="EI420" i="67" s="1"/>
  <c r="EJ235" i="5"/>
  <c r="EH233" i="5"/>
  <c r="EH422" i="67" s="1"/>
  <c r="EH419" i="67"/>
  <c r="EH247" i="5"/>
  <c r="EG314" i="67"/>
  <c r="EG322" i="67"/>
  <c r="EG249" i="5"/>
  <c r="EG248" i="5"/>
  <c r="CC188" i="67"/>
  <c r="CB143" i="67"/>
  <c r="CB39" i="1"/>
  <c r="CB42" i="1" s="1"/>
  <c r="CB23" i="1"/>
  <c r="CB449" i="5" s="1"/>
  <c r="BW31" i="5"/>
  <c r="BW292" i="67" s="1"/>
  <c r="BW279" i="67"/>
  <c r="BY123" i="67"/>
  <c r="BY36" i="1"/>
  <c r="BY126" i="67"/>
  <c r="BY61" i="1"/>
  <c r="BY131" i="67" s="1"/>
  <c r="BY456" i="5"/>
  <c r="BY738" i="67" s="1"/>
  <c r="BY736" i="67"/>
  <c r="EA454" i="5"/>
  <c r="BY196" i="67"/>
  <c r="CC644" i="67"/>
  <c r="EB302" i="5"/>
  <c r="EB326" i="67"/>
  <c r="EB318" i="67"/>
  <c r="CC137" i="67"/>
  <c r="EB67" i="1"/>
  <c r="BW22" i="5"/>
  <c r="BW281" i="67"/>
  <c r="BW33" i="5"/>
  <c r="BW294" i="67" s="1"/>
  <c r="BY31" i="67"/>
  <c r="BY20" i="5"/>
  <c r="BY182" i="1"/>
  <c r="BY249" i="67" s="1"/>
  <c r="CB12" i="67"/>
  <c r="CB674" i="67"/>
  <c r="BW25" i="67"/>
  <c r="CC171" i="67"/>
  <c r="EB101" i="1"/>
  <c r="CC190" i="67"/>
  <c r="CB10" i="67"/>
  <c r="CB173" i="67"/>
  <c r="EB324" i="5"/>
  <c r="CC11" i="67"/>
  <c r="CC655" i="67"/>
  <c r="EB309" i="67"/>
  <c r="EB303" i="67"/>
  <c r="EB304" i="67"/>
  <c r="BY200" i="67"/>
  <c r="CC174" i="67"/>
  <c r="CC182" i="67"/>
  <c r="EB387" i="5"/>
  <c r="CC13" i="67"/>
  <c r="CC686" i="67"/>
  <c r="BY199" i="67"/>
  <c r="CB216" i="67"/>
  <c r="CB148" i="67"/>
  <c r="BD126" i="67"/>
  <c r="BD61" i="1"/>
  <c r="BD131" i="67" s="1"/>
  <c r="BD36" i="1"/>
  <c r="BD123" i="67"/>
  <c r="EG6" i="1"/>
  <c r="EF267" i="67"/>
  <c r="BH736" i="67"/>
  <c r="BH456" i="5"/>
  <c r="BH738" i="67" s="1"/>
  <c r="DW24" i="67"/>
  <c r="EO28" i="1"/>
  <c r="EN24" i="67" s="1"/>
  <c r="BC454" i="5"/>
  <c r="BC30" i="67"/>
  <c r="BC129" i="1"/>
  <c r="BC196" i="67" s="1"/>
  <c r="BC132" i="1"/>
  <c r="BC199" i="67" s="1"/>
  <c r="BC133" i="1"/>
  <c r="BC200" i="67" s="1"/>
  <c r="BK117" i="67"/>
  <c r="BK53" i="1"/>
  <c r="BV281" i="67"/>
  <c r="BV33" i="5"/>
  <c r="BV294" i="67" s="1"/>
  <c r="BV22" i="5"/>
  <c r="DX53" i="1"/>
  <c r="DX117" i="67"/>
  <c r="BH61" i="1"/>
  <c r="BH131" i="67" s="1"/>
  <c r="BH126" i="67"/>
  <c r="DV174" i="1"/>
  <c r="DV241" i="67" s="1"/>
  <c r="DV240" i="67"/>
  <c r="DW171" i="1"/>
  <c r="DT279" i="67"/>
  <c r="DT31" i="5"/>
  <c r="DT292" i="67" s="1"/>
  <c r="BN35" i="1"/>
  <c r="BN56" i="1"/>
  <c r="BN114" i="67"/>
  <c r="BC117" i="67"/>
  <c r="BC53" i="1"/>
  <c r="BL126" i="67"/>
  <c r="BL61" i="1"/>
  <c r="BL131" i="67" s="1"/>
  <c r="CB758" i="67"/>
  <c r="EO34" i="1"/>
  <c r="EN30" i="67" s="1"/>
  <c r="P75" i="32"/>
  <c r="DW30" i="67"/>
  <c r="DW129" i="1"/>
  <c r="DW196" i="67" s="1"/>
  <c r="DW132" i="1"/>
  <c r="DW199" i="67" s="1"/>
  <c r="DW133" i="1"/>
  <c r="DW200" i="67" s="1"/>
  <c r="DX23" i="67"/>
  <c r="BP318" i="67"/>
  <c r="BT326" i="67"/>
  <c r="BK30" i="67"/>
  <c r="BK454" i="5"/>
  <c r="BK133" i="1"/>
  <c r="BK200" i="67" s="1"/>
  <c r="BK129" i="1"/>
  <c r="BK196" i="67" s="1"/>
  <c r="BK132" i="1"/>
  <c r="BK199" i="67" s="1"/>
  <c r="DZ321" i="67"/>
  <c r="DY313" i="67"/>
  <c r="BC35" i="1"/>
  <c r="BC56" i="1"/>
  <c r="BC114" i="67"/>
  <c r="DU740" i="67"/>
  <c r="DU457" i="5"/>
  <c r="DU739" i="67" s="1"/>
  <c r="DY731" i="67"/>
  <c r="DY450" i="5"/>
  <c r="DY732" i="67" s="1"/>
  <c r="O13" i="32"/>
  <c r="DV25" i="1"/>
  <c r="DV57" i="1"/>
  <c r="DV19" i="67"/>
  <c r="DX731" i="67"/>
  <c r="DX732" i="67"/>
  <c r="DW35" i="1"/>
  <c r="DW114" i="67"/>
  <c r="P74" i="32"/>
  <c r="P12" i="32"/>
  <c r="DW56" i="1"/>
  <c r="EJ472" i="5"/>
  <c r="EI754" i="67"/>
  <c r="C31" i="33"/>
  <c r="DX24" i="67"/>
  <c r="DZ25" i="67"/>
  <c r="S76" i="32"/>
  <c r="E26" i="33"/>
  <c r="BL123" i="67"/>
  <c r="BL36" i="1"/>
  <c r="BB240" i="67"/>
  <c r="BC171" i="1"/>
  <c r="BB174" i="1"/>
  <c r="BB241" i="67" s="1"/>
  <c r="DW117" i="67"/>
  <c r="DW53" i="1"/>
  <c r="DW23" i="67"/>
  <c r="EO27" i="1"/>
  <c r="EN23" i="67" s="1"/>
  <c r="BD736" i="67"/>
  <c r="BD456" i="5"/>
  <c r="BL456" i="5"/>
  <c r="BL738" i="67" s="1"/>
  <c r="BL736" i="67"/>
  <c r="Q75" i="32"/>
  <c r="DX30" i="67"/>
  <c r="DX129" i="1"/>
  <c r="DX196" i="67" s="1"/>
  <c r="DX132" i="1"/>
  <c r="DX199" i="67" s="1"/>
  <c r="DX133" i="1"/>
  <c r="DX200" i="67" s="1"/>
  <c r="DT33" i="5"/>
  <c r="DT294" i="67" s="1"/>
  <c r="DT281" i="67"/>
  <c r="DT22" i="5"/>
  <c r="CA117" i="67"/>
  <c r="CA53" i="1"/>
  <c r="BH123" i="67"/>
  <c r="BH36" i="1"/>
  <c r="BV25" i="67"/>
  <c r="BV31" i="5"/>
  <c r="BV292" i="67" s="1"/>
  <c r="BV279" i="67"/>
  <c r="BQ316" i="67"/>
  <c r="BU324" i="67"/>
  <c r="CA30" i="67"/>
  <c r="CA454" i="5"/>
  <c r="CA133" i="1"/>
  <c r="CA129" i="1"/>
  <c r="CA132" i="1"/>
  <c r="CE132" i="1" s="1"/>
  <c r="BH31" i="67"/>
  <c r="BH20" i="5"/>
  <c r="BH182" i="1"/>
  <c r="BH249" i="67" s="1"/>
  <c r="BD31" i="67"/>
  <c r="BD20" i="5"/>
  <c r="BD182" i="1"/>
  <c r="BD249" i="67" s="1"/>
  <c r="DX8" i="1"/>
  <c r="DW4" i="67"/>
  <c r="BN53" i="1"/>
  <c r="BN117" i="67"/>
  <c r="BK35" i="1"/>
  <c r="BK114" i="67"/>
  <c r="BK56" i="1"/>
  <c r="BL31" i="67"/>
  <c r="BL20" i="5"/>
  <c r="BL182" i="1"/>
  <c r="BL249" i="67" s="1"/>
  <c r="AZ742" i="67"/>
  <c r="DU460" i="5"/>
  <c r="DU742" i="67" s="1"/>
  <c r="DV42" i="1"/>
  <c r="DV108" i="67"/>
  <c r="CA114" i="67"/>
  <c r="CA56" i="1"/>
  <c r="CA35" i="1"/>
  <c r="N14" i="68" s="1"/>
  <c r="DX35" i="1"/>
  <c r="DX20" i="5" s="1"/>
  <c r="DX56" i="1"/>
  <c r="Q74" i="32"/>
  <c r="Q12" i="32"/>
  <c r="DX114" i="67"/>
  <c r="BN30" i="67"/>
  <c r="BN454" i="5"/>
  <c r="BN132" i="1"/>
  <c r="BN199" i="67" s="1"/>
  <c r="BN129" i="1"/>
  <c r="BN196" i="67" s="1"/>
  <c r="BN133" i="1"/>
  <c r="BN200" i="67" s="1"/>
  <c r="DY808" i="5" l="1"/>
  <c r="DY10" i="1"/>
  <c r="CG18" i="5"/>
  <c r="CG10" i="1"/>
  <c r="CG101" i="1" s="1"/>
  <c r="CQ6" i="5"/>
  <c r="N15" i="68"/>
  <c r="N35" i="68" s="1"/>
  <c r="N34" i="68"/>
  <c r="P13" i="68"/>
  <c r="P33" i="68" s="1"/>
  <c r="P32" i="68"/>
  <c r="M34" i="68"/>
  <c r="M15" i="68"/>
  <c r="M35" i="68" s="1"/>
  <c r="AA5" i="32"/>
  <c r="AA50" i="32"/>
  <c r="AA72" i="32"/>
  <c r="AB7" i="32"/>
  <c r="EG880" i="67"/>
  <c r="EG960" i="67"/>
  <c r="EI674" i="5"/>
  <c r="EI682" i="5" s="1"/>
  <c r="CG666" i="5"/>
  <c r="CG654" i="5"/>
  <c r="CG664" i="5" s="1"/>
  <c r="CG676" i="5"/>
  <c r="CG681" i="5"/>
  <c r="EI12" i="5"/>
  <c r="DY12" i="1"/>
  <c r="DY606" i="67"/>
  <c r="CG338" i="67"/>
  <c r="CF34" i="1"/>
  <c r="CF111" i="67"/>
  <c r="CG306" i="5"/>
  <c r="CG426" i="5"/>
  <c r="CG278" i="67"/>
  <c r="CG326" i="5"/>
  <c r="CG425" i="5"/>
  <c r="CG713" i="67" s="1"/>
  <c r="CG368" i="5"/>
  <c r="CG422" i="5"/>
  <c r="CG710" i="67" s="1"/>
  <c r="CG424" i="5"/>
  <c r="CG712" i="67" s="1"/>
  <c r="CG390" i="5"/>
  <c r="CG423" i="5"/>
  <c r="CG711" i="67" s="1"/>
  <c r="CG30" i="5"/>
  <c r="CG291" i="67" s="1"/>
  <c r="DX454" i="5"/>
  <c r="DX456" i="5" s="1"/>
  <c r="DX21" i="5"/>
  <c r="DX19" i="5"/>
  <c r="DY351" i="5"/>
  <c r="DY342" i="5"/>
  <c r="DY666" i="67" s="1"/>
  <c r="DY424" i="5"/>
  <c r="DY712" i="67" s="1"/>
  <c r="DY391" i="5"/>
  <c r="DY359" i="5"/>
  <c r="DY671" i="67" s="1"/>
  <c r="DY278" i="67"/>
  <c r="DY30" i="5"/>
  <c r="DY291" i="67" s="1"/>
  <c r="DY435" i="5"/>
  <c r="DY717" i="67" s="1"/>
  <c r="DY423" i="5"/>
  <c r="DY711" i="67" s="1"/>
  <c r="DY425" i="5"/>
  <c r="DY713" i="67" s="1"/>
  <c r="DY327" i="5"/>
  <c r="DY307" i="5"/>
  <c r="DY426" i="5"/>
  <c r="DY422" i="5"/>
  <c r="DY710" i="67" s="1"/>
  <c r="DY369" i="5"/>
  <c r="CD133" i="1"/>
  <c r="CD200" i="67" s="1"/>
  <c r="BZ200" i="67"/>
  <c r="BZ126" i="67"/>
  <c r="BZ61" i="1"/>
  <c r="BZ131" i="67" s="1"/>
  <c r="BU25" i="67"/>
  <c r="BZ456" i="5"/>
  <c r="BZ738" i="67" s="1"/>
  <c r="BZ736" i="67"/>
  <c r="BZ31" i="67"/>
  <c r="BZ182" i="1"/>
  <c r="BZ249" i="67" s="1"/>
  <c r="BZ20" i="5"/>
  <c r="BZ36" i="1"/>
  <c r="BZ123" i="67"/>
  <c r="BZ196" i="67"/>
  <c r="CD129" i="1"/>
  <c r="CD196" i="67" s="1"/>
  <c r="BZ199" i="67"/>
  <c r="CD132" i="1"/>
  <c r="CD199" i="67" s="1"/>
  <c r="BE450" i="5"/>
  <c r="BE732" i="67" s="1"/>
  <c r="BE731" i="67"/>
  <c r="DV449" i="5"/>
  <c r="BE27" i="1"/>
  <c r="BE23" i="67" s="1"/>
  <c r="BE183" i="1"/>
  <c r="BE250" i="67" s="1"/>
  <c r="BE28" i="1"/>
  <c r="BE24" i="67" s="1"/>
  <c r="BE47" i="1"/>
  <c r="BE21" i="67"/>
  <c r="BE34" i="1"/>
  <c r="BE45" i="1"/>
  <c r="BE111" i="67"/>
  <c r="DU31" i="5"/>
  <c r="DU292" i="67" s="1"/>
  <c r="DT460" i="5"/>
  <c r="DT742" i="67" s="1"/>
  <c r="EH32" i="1"/>
  <c r="EH28" i="67" s="1"/>
  <c r="EH755" i="67"/>
  <c r="BI797" i="67"/>
  <c r="BI270" i="67"/>
  <c r="BF270" i="67"/>
  <c r="BF797" i="67"/>
  <c r="BJ8" i="5"/>
  <c r="BJ269" i="67"/>
  <c r="BK8" i="5"/>
  <c r="BL8" i="5"/>
  <c r="BN7" i="5"/>
  <c r="BM8" i="5"/>
  <c r="BG270" i="67"/>
  <c r="BG797" i="67"/>
  <c r="BH270" i="67"/>
  <c r="BH797" i="67"/>
  <c r="BU758" i="67"/>
  <c r="BU480" i="5"/>
  <c r="BU761" i="67" s="1"/>
  <c r="DT457" i="5"/>
  <c r="DT739" i="67" s="1"/>
  <c r="BI56" i="1"/>
  <c r="BI114" i="67"/>
  <c r="BI35" i="1"/>
  <c r="BM126" i="67"/>
  <c r="BM61" i="1"/>
  <c r="BM131" i="67" s="1"/>
  <c r="BM456" i="5"/>
  <c r="BM738" i="67" s="1"/>
  <c r="BM736" i="67"/>
  <c r="BO126" i="67"/>
  <c r="BO61" i="1"/>
  <c r="BO131" i="67" s="1"/>
  <c r="BO456" i="5"/>
  <c r="BO738" i="67" s="1"/>
  <c r="BO736" i="67"/>
  <c r="BM36" i="1"/>
  <c r="BM123" i="67"/>
  <c r="BH457" i="5"/>
  <c r="BH458" i="5" s="1"/>
  <c r="BG739" i="67"/>
  <c r="BM31" i="67"/>
  <c r="BM20" i="5"/>
  <c r="BM182" i="1"/>
  <c r="BM249" i="67" s="1"/>
  <c r="BO20" i="5"/>
  <c r="BO182" i="1"/>
  <c r="BO249" i="67" s="1"/>
  <c r="BO31" i="67"/>
  <c r="DY8" i="5"/>
  <c r="DX797" i="67"/>
  <c r="DX270" i="67"/>
  <c r="BI132" i="1"/>
  <c r="BI199" i="67" s="1"/>
  <c r="BI133" i="1"/>
  <c r="BI200" i="67" s="1"/>
  <c r="BI454" i="5"/>
  <c r="DW454" i="5" s="1"/>
  <c r="DW736" i="67" s="1"/>
  <c r="BI30" i="67"/>
  <c r="BI129" i="1"/>
  <c r="BI196" i="67" s="1"/>
  <c r="BO123" i="67"/>
  <c r="BO36" i="1"/>
  <c r="BI117" i="67"/>
  <c r="BI53" i="1"/>
  <c r="DU33" i="5"/>
  <c r="DU294" i="67" s="1"/>
  <c r="DU22" i="5"/>
  <c r="N76" i="32"/>
  <c r="DU25" i="67"/>
  <c r="EI921" i="67"/>
  <c r="EI853" i="67"/>
  <c r="EJ147" i="5"/>
  <c r="ED922" i="67"/>
  <c r="ED854" i="67"/>
  <c r="ED150" i="5"/>
  <c r="EH890" i="67"/>
  <c r="EH790" i="67"/>
  <c r="EH827" i="67"/>
  <c r="EH118" i="5"/>
  <c r="EG829" i="67"/>
  <c r="EG792" i="67"/>
  <c r="EG892" i="67"/>
  <c r="EG143" i="5"/>
  <c r="EG119" i="5"/>
  <c r="EI752" i="67"/>
  <c r="EI468" i="5"/>
  <c r="EI750" i="67" s="1"/>
  <c r="EJ470" i="5"/>
  <c r="EJ473" i="5" s="1"/>
  <c r="EJ467" i="5"/>
  <c r="EJ749" i="67" s="1"/>
  <c r="EI31" i="1"/>
  <c r="EI27" i="67" s="1"/>
  <c r="EI194" i="1"/>
  <c r="EI261" i="67" s="1"/>
  <c r="EF145" i="5"/>
  <c r="EF849" i="67"/>
  <c r="EF917" i="67"/>
  <c r="EJ112" i="5"/>
  <c r="EJ295" i="5" s="1"/>
  <c r="EI116" i="5"/>
  <c r="EI886" i="67"/>
  <c r="EI823" i="67"/>
  <c r="EE851" i="67"/>
  <c r="EE148" i="5"/>
  <c r="EE919" i="67"/>
  <c r="EF893" i="67"/>
  <c r="EF830" i="67"/>
  <c r="EF793" i="67"/>
  <c r="EI656" i="67"/>
  <c r="EI349" i="5"/>
  <c r="CC103" i="1"/>
  <c r="CC106" i="1"/>
  <c r="CF172" i="67"/>
  <c r="CG131" i="1"/>
  <c r="CG198" i="67" s="1"/>
  <c r="CC198" i="67"/>
  <c r="EJ134" i="5"/>
  <c r="EJ781" i="67"/>
  <c r="EJ105" i="5"/>
  <c r="EJ818" i="67" s="1"/>
  <c r="EJ106" i="5"/>
  <c r="EJ819" i="67" s="1"/>
  <c r="EJ817" i="67"/>
  <c r="EI135" i="5"/>
  <c r="EI909" i="67" s="1"/>
  <c r="EI908" i="67"/>
  <c r="EJ152" i="67"/>
  <c r="EJ143" i="1"/>
  <c r="EJ210" i="67" s="1"/>
  <c r="EJ151" i="1"/>
  <c r="EJ218" i="67" s="1"/>
  <c r="EJ151" i="67"/>
  <c r="EJ156" i="1"/>
  <c r="EJ223" i="67" s="1"/>
  <c r="EJ155" i="1"/>
  <c r="EJ222" i="67" s="1"/>
  <c r="CE190" i="67"/>
  <c r="CE182" i="67"/>
  <c r="CE225" i="67"/>
  <c r="EJ705" i="67"/>
  <c r="EJ366" i="5"/>
  <c r="EJ675" i="67" s="1"/>
  <c r="EJ325" i="5"/>
  <c r="EJ704" i="67"/>
  <c r="EJ706" i="67"/>
  <c r="EJ388" i="5"/>
  <c r="EJ687" i="67" s="1"/>
  <c r="EI40" i="1"/>
  <c r="EI109" i="67" s="1"/>
  <c r="EI707" i="67"/>
  <c r="EI430" i="5"/>
  <c r="EI139" i="1"/>
  <c r="EI48" i="1"/>
  <c r="EI118" i="67" s="1"/>
  <c r="EV60" i="1"/>
  <c r="EU130" i="67" s="1"/>
  <c r="EG130" i="67"/>
  <c r="EJ419" i="5"/>
  <c r="EJ703" i="67"/>
  <c r="EJ303" i="5"/>
  <c r="EJ645" i="67" s="1"/>
  <c r="EG163" i="67"/>
  <c r="EH93" i="1"/>
  <c r="EG91" i="1"/>
  <c r="EG161" i="67" s="1"/>
  <c r="AA16" i="32"/>
  <c r="EH206" i="67"/>
  <c r="EH60" i="1"/>
  <c r="EI836" i="67"/>
  <c r="EI899" i="67"/>
  <c r="EH834" i="67"/>
  <c r="EH897" i="67"/>
  <c r="BU744" i="67"/>
  <c r="BU739" i="67"/>
  <c r="BU458" i="5"/>
  <c r="BU740" i="67" s="1"/>
  <c r="CA196" i="67"/>
  <c r="CE129" i="1"/>
  <c r="CA200" i="67"/>
  <c r="CE133" i="1"/>
  <c r="CA199" i="67"/>
  <c r="CE15" i="1"/>
  <c r="CE11" i="67" s="1"/>
  <c r="CE655" i="67"/>
  <c r="CF214" i="67"/>
  <c r="CE435" i="5"/>
  <c r="CE716" i="67"/>
  <c r="CE16" i="1"/>
  <c r="CE674" i="67"/>
  <c r="CF148" i="67"/>
  <c r="CE17" i="1"/>
  <c r="CE13" i="67" s="1"/>
  <c r="CE686" i="67"/>
  <c r="EJ242" i="5"/>
  <c r="EJ244" i="5"/>
  <c r="EJ245" i="5" s="1"/>
  <c r="CE13" i="1"/>
  <c r="CE644" i="67"/>
  <c r="CE138" i="1"/>
  <c r="CE177" i="67"/>
  <c r="BG736" i="67"/>
  <c r="BG456" i="5"/>
  <c r="BG126" i="67"/>
  <c r="BG61" i="1"/>
  <c r="BG131" i="67" s="1"/>
  <c r="BJ126" i="67"/>
  <c r="BJ61" i="1"/>
  <c r="BJ131" i="67" s="1"/>
  <c r="BJ456" i="5"/>
  <c r="BJ738" i="67" s="1"/>
  <c r="BJ736" i="67"/>
  <c r="BG182" i="1"/>
  <c r="BG249" i="67" s="1"/>
  <c r="BG31" i="67"/>
  <c r="BG20" i="5"/>
  <c r="BJ123" i="67"/>
  <c r="BJ36" i="1"/>
  <c r="BG123" i="67"/>
  <c r="BG36" i="1"/>
  <c r="BJ31" i="67"/>
  <c r="BJ182" i="1"/>
  <c r="BJ249" i="67" s="1"/>
  <c r="BJ20" i="5"/>
  <c r="EE480" i="5"/>
  <c r="EE758" i="67"/>
  <c r="EJ122" i="5"/>
  <c r="EJ896" i="67" s="1"/>
  <c r="EJ794" i="67"/>
  <c r="EJ125" i="5"/>
  <c r="EJ831" i="67"/>
  <c r="EI833" i="67"/>
  <c r="EI123" i="5"/>
  <c r="ED85" i="1"/>
  <c r="ED503" i="5" s="1"/>
  <c r="ED502" i="5" s="1"/>
  <c r="ED22" i="1" s="1"/>
  <c r="ED455" i="5" s="1"/>
  <c r="ED737" i="67" s="1"/>
  <c r="ED232" i="67"/>
  <c r="ED168" i="1"/>
  <c r="ED235" i="67" s="1"/>
  <c r="EC18" i="67"/>
  <c r="ER22" i="1"/>
  <c r="EQ18" i="67" s="1"/>
  <c r="BQ126" i="67"/>
  <c r="BQ61" i="1"/>
  <c r="BQ131" i="67" s="1"/>
  <c r="BQ36" i="1"/>
  <c r="BQ123" i="67"/>
  <c r="BQ182" i="1"/>
  <c r="BQ249" i="67" s="1"/>
  <c r="BQ20" i="5"/>
  <c r="BQ31" i="67"/>
  <c r="BQ736" i="67"/>
  <c r="BQ456" i="5"/>
  <c r="BQ738" i="67" s="1"/>
  <c r="DY856" i="67"/>
  <c r="BX279" i="67"/>
  <c r="BX31" i="5"/>
  <c r="BX292" i="67" s="1"/>
  <c r="DY833" i="67"/>
  <c r="BX33" i="5"/>
  <c r="BX294" i="67" s="1"/>
  <c r="BX281" i="67"/>
  <c r="BX22" i="5"/>
  <c r="BX25" i="67"/>
  <c r="BB458" i="5"/>
  <c r="BB738" i="67"/>
  <c r="BB32" i="5"/>
  <c r="BB293" i="67" s="1"/>
  <c r="BB19" i="5"/>
  <c r="BB280" i="67"/>
  <c r="BB21" i="5"/>
  <c r="BB29" i="1"/>
  <c r="BB25" i="67" s="1"/>
  <c r="BB32" i="67"/>
  <c r="BP29" i="1"/>
  <c r="BP25" i="67" s="1"/>
  <c r="BP32" i="67"/>
  <c r="BP21" i="5"/>
  <c r="BT32" i="5"/>
  <c r="BT293" i="67" s="1"/>
  <c r="BT23" i="5"/>
  <c r="BP280" i="67"/>
  <c r="BP19" i="5"/>
  <c r="BF126" i="67"/>
  <c r="BF61" i="1"/>
  <c r="BF131" i="67" s="1"/>
  <c r="BF36" i="1"/>
  <c r="BF123" i="67"/>
  <c r="BF456" i="5"/>
  <c r="BF736" i="67"/>
  <c r="BF20" i="5"/>
  <c r="BF31" i="67"/>
  <c r="BF182" i="1"/>
  <c r="BF249" i="67" s="1"/>
  <c r="EH314" i="67"/>
  <c r="EH322" i="67"/>
  <c r="EI233" i="5"/>
  <c r="EI422" i="67" s="1"/>
  <c r="EI419" i="67"/>
  <c r="EI247" i="5"/>
  <c r="EH248" i="5"/>
  <c r="EH249" i="5"/>
  <c r="EH28" i="5"/>
  <c r="EH287" i="67" s="1"/>
  <c r="EH274" i="67"/>
  <c r="EJ237" i="5"/>
  <c r="EJ420" i="67" s="1"/>
  <c r="EJ232" i="5"/>
  <c r="EL232" i="5" s="1"/>
  <c r="CB57" i="1"/>
  <c r="CB25" i="1"/>
  <c r="CB463" i="5" s="1"/>
  <c r="CB34" i="1"/>
  <c r="EB326" i="5"/>
  <c r="EB358" i="5" s="1"/>
  <c r="EB655" i="67"/>
  <c r="EB15" i="1"/>
  <c r="CC214" i="67"/>
  <c r="EB147" i="1"/>
  <c r="EB214" i="67" s="1"/>
  <c r="EB644" i="67"/>
  <c r="EB306" i="5"/>
  <c r="EB13" i="1"/>
  <c r="EB17" i="1"/>
  <c r="EB390" i="5"/>
  <c r="EB411" i="5" s="1"/>
  <c r="EB686" i="67"/>
  <c r="CC177" i="67"/>
  <c r="CB16" i="67"/>
  <c r="CC676" i="67"/>
  <c r="EB367" i="5"/>
  <c r="EB676" i="67" s="1"/>
  <c r="CC16" i="1"/>
  <c r="CC20" i="1" s="1"/>
  <c r="CC23" i="1" s="1"/>
  <c r="CC9" i="67"/>
  <c r="EA456" i="5"/>
  <c r="EA738" i="67" s="1"/>
  <c r="EA736" i="67"/>
  <c r="CC716" i="67"/>
  <c r="CB725" i="67"/>
  <c r="CB720" i="67"/>
  <c r="CB721" i="67"/>
  <c r="CB726" i="67"/>
  <c r="EB171" i="67"/>
  <c r="EB123" i="1"/>
  <c r="EB190" i="67" s="1"/>
  <c r="CB722" i="67"/>
  <c r="CB727" i="67"/>
  <c r="BY19" i="5"/>
  <c r="BY21" i="5"/>
  <c r="BY280" i="67"/>
  <c r="BY32" i="5"/>
  <c r="BY293" i="67" s="1"/>
  <c r="BY23" i="5"/>
  <c r="EB137" i="67"/>
  <c r="BY32" i="67"/>
  <c r="BY29" i="1"/>
  <c r="K16" i="68" s="1"/>
  <c r="K36" i="68" s="1"/>
  <c r="P17" i="32"/>
  <c r="P21" i="32"/>
  <c r="DW238" i="67"/>
  <c r="DW173" i="1"/>
  <c r="DY454" i="5"/>
  <c r="BN456" i="5"/>
  <c r="BN738" i="67" s="1"/>
  <c r="BN736" i="67"/>
  <c r="Q21" i="32"/>
  <c r="Q17" i="32"/>
  <c r="BL21" i="5"/>
  <c r="BL32" i="5"/>
  <c r="BL293" i="67" s="1"/>
  <c r="BL19" i="5"/>
  <c r="BL280" i="67"/>
  <c r="BP32" i="5"/>
  <c r="BP293" i="67" s="1"/>
  <c r="BP23" i="5"/>
  <c r="BK61" i="1"/>
  <c r="BK131" i="67" s="1"/>
  <c r="BK126" i="67"/>
  <c r="BC173" i="1"/>
  <c r="BC238" i="67"/>
  <c r="C55" i="33"/>
  <c r="C32" i="33"/>
  <c r="CA126" i="67"/>
  <c r="CA61" i="1"/>
  <c r="CA131" i="67" s="1"/>
  <c r="BN36" i="1"/>
  <c r="BN123" i="67"/>
  <c r="BD280" i="67"/>
  <c r="BD21" i="5"/>
  <c r="BD19" i="5"/>
  <c r="BD32" i="5"/>
  <c r="BD293" i="67" s="1"/>
  <c r="CA123" i="67"/>
  <c r="CA36" i="1"/>
  <c r="BD738" i="67"/>
  <c r="BD458" i="5"/>
  <c r="DW36" i="1"/>
  <c r="DW123" i="67"/>
  <c r="E27" i="33"/>
  <c r="E50" i="33"/>
  <c r="EI755" i="67"/>
  <c r="EI32" i="1"/>
  <c r="EI28" i="67" s="1"/>
  <c r="EI474" i="5"/>
  <c r="EI756" i="67" s="1"/>
  <c r="EO56" i="1"/>
  <c r="EN126" i="67" s="1"/>
  <c r="DW61" i="1"/>
  <c r="DW126" i="67"/>
  <c r="DW20" i="5"/>
  <c r="DX23" i="5" s="1"/>
  <c r="DW31" i="67"/>
  <c r="EO35" i="1"/>
  <c r="EN31" i="67" s="1"/>
  <c r="DW182" i="1"/>
  <c r="DW249" i="67" s="1"/>
  <c r="BN61" i="1"/>
  <c r="BN131" i="67" s="1"/>
  <c r="BN126" i="67"/>
  <c r="DV45" i="1"/>
  <c r="DV34" i="1"/>
  <c r="DV111" i="67"/>
  <c r="BK20" i="5"/>
  <c r="BK31" i="67"/>
  <c r="BK182" i="1"/>
  <c r="BK249" i="67" s="1"/>
  <c r="BH32" i="5"/>
  <c r="BH293" i="67" s="1"/>
  <c r="BH280" i="67"/>
  <c r="BH19" i="5"/>
  <c r="BH21" i="5"/>
  <c r="BL32" i="67"/>
  <c r="BL29" i="1"/>
  <c r="BL25" i="67" s="1"/>
  <c r="BC126" i="67"/>
  <c r="BC61" i="1"/>
  <c r="BC131" i="67" s="1"/>
  <c r="BC456" i="5"/>
  <c r="BC736" i="67"/>
  <c r="BD32" i="67"/>
  <c r="BD29" i="1"/>
  <c r="BD25" i="67" s="1"/>
  <c r="DY8" i="1"/>
  <c r="DX4" i="67"/>
  <c r="CA736" i="67"/>
  <c r="CA456" i="5"/>
  <c r="CA738" i="67" s="1"/>
  <c r="BQ318" i="67"/>
  <c r="BU326" i="67"/>
  <c r="BH29" i="1"/>
  <c r="BH25" i="67" s="1"/>
  <c r="BH32" i="67"/>
  <c r="EJ754" i="67"/>
  <c r="DV21" i="67"/>
  <c r="DV28" i="1"/>
  <c r="DV27" i="1"/>
  <c r="DV47" i="1"/>
  <c r="DV183" i="1"/>
  <c r="DV250" i="67" s="1"/>
  <c r="BC31" i="67"/>
  <c r="BC20" i="5"/>
  <c r="BC182" i="1"/>
  <c r="BC249" i="67" s="1"/>
  <c r="BK736" i="67"/>
  <c r="BK456" i="5"/>
  <c r="BK738" i="67" s="1"/>
  <c r="BN20" i="5"/>
  <c r="BN31" i="67"/>
  <c r="BN182" i="1"/>
  <c r="BN249" i="67" s="1"/>
  <c r="DX126" i="67"/>
  <c r="DX61" i="1"/>
  <c r="DV127" i="67"/>
  <c r="CC477" i="5"/>
  <c r="CB761" i="67"/>
  <c r="BC36" i="1"/>
  <c r="BC123" i="67"/>
  <c r="C22" i="33"/>
  <c r="DX31" i="67"/>
  <c r="DX182" i="1"/>
  <c r="DX249" i="67" s="1"/>
  <c r="CA20" i="5"/>
  <c r="CA31" i="67"/>
  <c r="CA182" i="1"/>
  <c r="CA249" i="67" s="1"/>
  <c r="DY316" i="67"/>
  <c r="DZ324" i="67"/>
  <c r="DX123" i="67"/>
  <c r="DX36" i="1"/>
  <c r="BK123" i="67"/>
  <c r="BK36" i="1"/>
  <c r="EH6" i="1"/>
  <c r="EG267" i="67"/>
  <c r="EJ1023" i="67" l="1"/>
  <c r="CG12" i="1"/>
  <c r="U11" i="68" s="1"/>
  <c r="U22" i="68" s="1"/>
  <c r="CG987" i="67"/>
  <c r="EN10" i="1"/>
  <c r="CG122" i="1"/>
  <c r="CG104" i="1"/>
  <c r="CG112" i="1"/>
  <c r="CR6" i="5"/>
  <c r="CG304" i="5"/>
  <c r="CG302" i="5" s="1"/>
  <c r="AB50" i="32"/>
  <c r="AB72" i="32"/>
  <c r="AB5" i="32"/>
  <c r="AC7" i="32"/>
  <c r="EH880" i="67"/>
  <c r="EH960" i="67"/>
  <c r="CG678" i="5"/>
  <c r="CG686" i="5" s="1"/>
  <c r="CG684" i="5"/>
  <c r="EJ674" i="5"/>
  <c r="EJ682" i="5" s="1"/>
  <c r="D18" i="33"/>
  <c r="D19" i="33" s="1"/>
  <c r="DY116" i="1"/>
  <c r="DY185" i="67" s="1"/>
  <c r="R73" i="32"/>
  <c r="DY14" i="1"/>
  <c r="DY106" i="1" s="1"/>
  <c r="DY176" i="67" s="1"/>
  <c r="R9" i="32"/>
  <c r="R10" i="32" s="1"/>
  <c r="DY128" i="1"/>
  <c r="DY195" i="67" s="1"/>
  <c r="DY126" i="1"/>
  <c r="DY193" i="67" s="1"/>
  <c r="DY8" i="67"/>
  <c r="DY184" i="1"/>
  <c r="DY251" i="67" s="1"/>
  <c r="EN12" i="1"/>
  <c r="EM8" i="67" s="1"/>
  <c r="DY105" i="1"/>
  <c r="DY175" i="67" s="1"/>
  <c r="DY102" i="1"/>
  <c r="DY172" i="67" s="1"/>
  <c r="EJ12" i="5"/>
  <c r="CG374" i="5"/>
  <c r="CG372" i="5"/>
  <c r="CG375" i="5"/>
  <c r="CG677" i="67"/>
  <c r="CG373" i="5"/>
  <c r="CG365" i="5"/>
  <c r="CG427" i="5"/>
  <c r="CG714" i="67"/>
  <c r="CG428" i="5"/>
  <c r="CF454" i="5"/>
  <c r="CF30" i="67"/>
  <c r="CG395" i="5"/>
  <c r="CG688" i="67"/>
  <c r="CG396" i="5"/>
  <c r="CG387" i="5"/>
  <c r="CG397" i="5"/>
  <c r="CG394" i="5"/>
  <c r="CG310" i="5"/>
  <c r="CG311" i="5"/>
  <c r="CG646" i="67"/>
  <c r="CG312" i="5"/>
  <c r="CG313" i="5"/>
  <c r="CG330" i="5"/>
  <c r="CG657" i="67"/>
  <c r="CG324" i="5"/>
  <c r="CG332" i="5"/>
  <c r="CG331" i="5"/>
  <c r="CG333" i="5"/>
  <c r="CG67" i="1"/>
  <c r="CG304" i="67"/>
  <c r="CG334" i="67"/>
  <c r="DX32" i="5"/>
  <c r="DX293" i="67" s="1"/>
  <c r="BZ32" i="5"/>
  <c r="BZ293" i="67" s="1"/>
  <c r="BZ280" i="67"/>
  <c r="BZ21" i="5"/>
  <c r="BZ19" i="5"/>
  <c r="BZ23" i="5"/>
  <c r="DY714" i="67"/>
  <c r="DY427" i="5"/>
  <c r="DY370" i="5"/>
  <c r="DY678" i="67"/>
  <c r="DY658" i="67"/>
  <c r="DY328" i="5"/>
  <c r="DY689" i="67"/>
  <c r="DY392" i="5"/>
  <c r="BZ32" i="67"/>
  <c r="BZ29" i="1"/>
  <c r="M16" i="68" s="1"/>
  <c r="M36" i="68" s="1"/>
  <c r="DY308" i="5"/>
  <c r="DY437" i="5"/>
  <c r="DY647" i="67"/>
  <c r="BE53" i="1"/>
  <c r="BE117" i="67"/>
  <c r="DV731" i="67"/>
  <c r="DV450" i="5"/>
  <c r="DV732" i="67" s="1"/>
  <c r="BE114" i="67"/>
  <c r="BE35" i="1"/>
  <c r="BE56" i="1"/>
  <c r="BE129" i="1"/>
  <c r="BE196" i="67" s="1"/>
  <c r="BE132" i="1"/>
  <c r="BE199" i="67" s="1"/>
  <c r="BE30" i="67"/>
  <c r="BE133" i="1"/>
  <c r="BE200" i="67" s="1"/>
  <c r="BE454" i="5"/>
  <c r="BO8" i="5"/>
  <c r="BN269" i="67"/>
  <c r="BP8" i="5"/>
  <c r="BR7" i="5"/>
  <c r="BN8" i="5"/>
  <c r="BQ8" i="5"/>
  <c r="BJ270" i="67"/>
  <c r="BJ797" i="67"/>
  <c r="BM797" i="67"/>
  <c r="BM270" i="67"/>
  <c r="BL270" i="67"/>
  <c r="BL797" i="67"/>
  <c r="BK270" i="67"/>
  <c r="BK797" i="67"/>
  <c r="BH460" i="5"/>
  <c r="BH742" i="67" s="1"/>
  <c r="BH740" i="67"/>
  <c r="BO32" i="67"/>
  <c r="BO29" i="1"/>
  <c r="BO25" i="67" s="1"/>
  <c r="BI736" i="67"/>
  <c r="BI456" i="5"/>
  <c r="BI738" i="67" s="1"/>
  <c r="BO21" i="5"/>
  <c r="BS23" i="5"/>
  <c r="BO280" i="67"/>
  <c r="BO19" i="5"/>
  <c r="BS32" i="5"/>
  <c r="BS293" i="67" s="1"/>
  <c r="BI20" i="5"/>
  <c r="BI31" i="67"/>
  <c r="BI182" i="1"/>
  <c r="BI249" i="67" s="1"/>
  <c r="DZ8" i="5"/>
  <c r="DY797" i="67"/>
  <c r="DY270" i="67"/>
  <c r="BH739" i="67"/>
  <c r="BI457" i="5"/>
  <c r="BI123" i="67"/>
  <c r="BI36" i="1"/>
  <c r="BM21" i="5"/>
  <c r="BM281" i="67" s="1"/>
  <c r="BM19" i="5"/>
  <c r="BM279" i="67" s="1"/>
  <c r="BM280" i="67"/>
  <c r="BI126" i="67"/>
  <c r="BI61" i="1"/>
  <c r="BI131" i="67" s="1"/>
  <c r="BM29" i="1"/>
  <c r="BM25" i="67" s="1"/>
  <c r="BM32" i="67"/>
  <c r="ED924" i="67"/>
  <c r="ED856" i="67"/>
  <c r="ED151" i="5"/>
  <c r="EH829" i="67"/>
  <c r="EH892" i="67"/>
  <c r="EH143" i="5"/>
  <c r="EH792" i="67"/>
  <c r="EH119" i="5"/>
  <c r="EI890" i="67"/>
  <c r="EI827" i="67"/>
  <c r="EI118" i="5"/>
  <c r="EI790" i="67"/>
  <c r="EG893" i="67"/>
  <c r="EG830" i="67"/>
  <c r="EG793" i="67"/>
  <c r="EE922" i="67"/>
  <c r="EE854" i="67"/>
  <c r="EE150" i="5"/>
  <c r="EJ886" i="67"/>
  <c r="EJ823" i="67"/>
  <c r="EJ116" i="5"/>
  <c r="EF851" i="67"/>
  <c r="EF148" i="5"/>
  <c r="EF919" i="67"/>
  <c r="EJ752" i="67"/>
  <c r="EJ31" i="1"/>
  <c r="EJ27" i="67" s="1"/>
  <c r="EJ194" i="1"/>
  <c r="EJ261" i="67" s="1"/>
  <c r="EJ468" i="5"/>
  <c r="EJ750" i="67" s="1"/>
  <c r="EG145" i="5"/>
  <c r="EG849" i="67"/>
  <c r="EG917" i="67"/>
  <c r="EJ853" i="67"/>
  <c r="EJ921" i="67"/>
  <c r="EJ656" i="67"/>
  <c r="EJ349" i="5"/>
  <c r="CG172" i="67"/>
  <c r="CF123" i="1"/>
  <c r="CF107" i="1"/>
  <c r="CF171" i="67"/>
  <c r="CF103" i="1"/>
  <c r="CF173" i="67" s="1"/>
  <c r="EJ135" i="5"/>
  <c r="EJ909" i="67" s="1"/>
  <c r="EJ908" i="67"/>
  <c r="DW456" i="5"/>
  <c r="DW738" i="67" s="1"/>
  <c r="CC25" i="1"/>
  <c r="CC28" i="1" s="1"/>
  <c r="CC449" i="5"/>
  <c r="CC450" i="5" s="1"/>
  <c r="EW60" i="1"/>
  <c r="EV130" i="67" s="1"/>
  <c r="EH130" i="67"/>
  <c r="EH91" i="1"/>
  <c r="EH161" i="67" s="1"/>
  <c r="EH163" i="67"/>
  <c r="EI93" i="1"/>
  <c r="EJ40" i="1"/>
  <c r="EJ109" i="67" s="1"/>
  <c r="EJ48" i="1"/>
  <c r="EJ118" i="67" s="1"/>
  <c r="EJ430" i="5"/>
  <c r="EJ707" i="67"/>
  <c r="EJ139" i="1"/>
  <c r="AB16" i="32"/>
  <c r="EI206" i="67"/>
  <c r="EI60" i="1"/>
  <c r="EJ836" i="67"/>
  <c r="EJ899" i="67"/>
  <c r="EI834" i="67"/>
  <c r="EI897" i="67"/>
  <c r="BU746" i="67"/>
  <c r="BV457" i="5"/>
  <c r="DZ464" i="5"/>
  <c r="BV462" i="5"/>
  <c r="CE43" i="1"/>
  <c r="CE112" i="67" s="1"/>
  <c r="CE205" i="67"/>
  <c r="CE437" i="5"/>
  <c r="CE438" i="5"/>
  <c r="CE439" i="5"/>
  <c r="CE440" i="5"/>
  <c r="CE717" i="67"/>
  <c r="CE200" i="67"/>
  <c r="CE199" i="67"/>
  <c r="CE196" i="67"/>
  <c r="CE9" i="67"/>
  <c r="CE78" i="1"/>
  <c r="CE14" i="1"/>
  <c r="S12" i="68" s="1"/>
  <c r="CE12" i="67"/>
  <c r="CC143" i="67"/>
  <c r="CD121" i="1"/>
  <c r="BG32" i="67"/>
  <c r="BG29" i="1"/>
  <c r="BG25" i="67" s="1"/>
  <c r="BJ19" i="5"/>
  <c r="BJ279" i="67" s="1"/>
  <c r="BJ21" i="5"/>
  <c r="BJ281" i="67" s="1"/>
  <c r="BJ280" i="67"/>
  <c r="BG280" i="67"/>
  <c r="BG21" i="5"/>
  <c r="BG281" i="67" s="1"/>
  <c r="BG19" i="5"/>
  <c r="BG279" i="67" s="1"/>
  <c r="BJ29" i="1"/>
  <c r="BJ25" i="67" s="1"/>
  <c r="BJ32" i="67"/>
  <c r="BG738" i="67"/>
  <c r="BG458" i="5"/>
  <c r="ED155" i="67"/>
  <c r="EE761" i="67"/>
  <c r="EE165" i="1"/>
  <c r="EF477" i="5"/>
  <c r="EJ123" i="5"/>
  <c r="EJ833" i="67"/>
  <c r="BQ29" i="1"/>
  <c r="BQ25" i="67" s="1"/>
  <c r="BQ32" i="67"/>
  <c r="BQ21" i="5"/>
  <c r="BQ280" i="67"/>
  <c r="BQ23" i="5"/>
  <c r="BU23" i="5"/>
  <c r="BQ32" i="5"/>
  <c r="BQ293" i="67" s="1"/>
  <c r="BQ19" i="5"/>
  <c r="BU32" i="5"/>
  <c r="BU293" i="67" s="1"/>
  <c r="BB279" i="67"/>
  <c r="BB31" i="5"/>
  <c r="BB292" i="67" s="1"/>
  <c r="BP279" i="67"/>
  <c r="BT31" i="5"/>
  <c r="BT292" i="67" s="1"/>
  <c r="BT22" i="5"/>
  <c r="BP281" i="67"/>
  <c r="BT33" i="5"/>
  <c r="BT294" i="67" s="1"/>
  <c r="BF29" i="1"/>
  <c r="BF25" i="67" s="1"/>
  <c r="BF32" i="67"/>
  <c r="BB281" i="67"/>
  <c r="BB33" i="5"/>
  <c r="BB294" i="67" s="1"/>
  <c r="BF280" i="67"/>
  <c r="BJ32" i="5"/>
  <c r="BJ293" i="67" s="1"/>
  <c r="BF19" i="5"/>
  <c r="BF32" i="5"/>
  <c r="BF293" i="67" s="1"/>
  <c r="BF21" i="5"/>
  <c r="BF738" i="67"/>
  <c r="BF458" i="5"/>
  <c r="BB460" i="5"/>
  <c r="BB742" i="67" s="1"/>
  <c r="BB740" i="67"/>
  <c r="CB454" i="5"/>
  <c r="CB456" i="5" s="1"/>
  <c r="CB132" i="1"/>
  <c r="CB129" i="1"/>
  <c r="CB133" i="1"/>
  <c r="EI249" i="5"/>
  <c r="EI248" i="5"/>
  <c r="EI28" i="5"/>
  <c r="EI287" i="67" s="1"/>
  <c r="EI274" i="67"/>
  <c r="EI314" i="67"/>
  <c r="EI322" i="67"/>
  <c r="EJ419" i="67"/>
  <c r="EJ233" i="5"/>
  <c r="EJ422" i="67" s="1"/>
  <c r="EJ247" i="5"/>
  <c r="CC192" i="67"/>
  <c r="CB47" i="1"/>
  <c r="CB53" i="1" s="1"/>
  <c r="CB36" i="1" s="1"/>
  <c r="CB29" i="1" s="1"/>
  <c r="O16" i="68" s="1"/>
  <c r="O36" i="68" s="1"/>
  <c r="CB28" i="1"/>
  <c r="CB27" i="1"/>
  <c r="CC717" i="67"/>
  <c r="EQ17" i="1"/>
  <c r="EP13" i="67" s="1"/>
  <c r="EB13" i="67"/>
  <c r="EB310" i="5"/>
  <c r="EB646" i="67"/>
  <c r="EB311" i="5"/>
  <c r="EB330" i="5"/>
  <c r="EB331" i="5"/>
  <c r="EB657" i="67"/>
  <c r="CC176" i="67"/>
  <c r="CC10" i="67"/>
  <c r="CC173" i="67"/>
  <c r="CB108" i="67"/>
  <c r="BY25" i="67"/>
  <c r="BY281" i="67"/>
  <c r="BY22" i="5"/>
  <c r="BY33" i="5"/>
  <c r="BY294" i="67" s="1"/>
  <c r="CC674" i="67"/>
  <c r="CC12" i="67"/>
  <c r="EB365" i="5"/>
  <c r="CB127" i="67"/>
  <c r="CB19" i="67"/>
  <c r="CB731" i="67"/>
  <c r="EQ15" i="1"/>
  <c r="EP11" i="67" s="1"/>
  <c r="EB11" i="67"/>
  <c r="BY279" i="67"/>
  <c r="BY31" i="5"/>
  <c r="BY292" i="67" s="1"/>
  <c r="CC148" i="67"/>
  <c r="EB78" i="1"/>
  <c r="CC205" i="67"/>
  <c r="CC43" i="1"/>
  <c r="CC112" i="67" s="1"/>
  <c r="EB688" i="67"/>
  <c r="EB394" i="5"/>
  <c r="EB395" i="5"/>
  <c r="EQ13" i="1"/>
  <c r="EP9" i="67" s="1"/>
  <c r="EB9" i="67"/>
  <c r="BH279" i="67"/>
  <c r="BH31" i="5"/>
  <c r="BH292" i="67" s="1"/>
  <c r="DV35" i="1"/>
  <c r="DV114" i="67"/>
  <c r="O12" i="32"/>
  <c r="O74" i="32"/>
  <c r="DV56" i="1"/>
  <c r="DW131" i="67"/>
  <c r="EO61" i="1"/>
  <c r="EN131" i="67" s="1"/>
  <c r="BD281" i="67"/>
  <c r="BD33" i="5"/>
  <c r="BD294" i="67" s="1"/>
  <c r="C46" i="33"/>
  <c r="C23" i="33"/>
  <c r="EI6" i="1"/>
  <c r="EH267" i="67"/>
  <c r="DX738" i="67"/>
  <c r="DX736" i="67"/>
  <c r="DV117" i="67"/>
  <c r="DV53" i="1"/>
  <c r="EJ32" i="1"/>
  <c r="EJ28" i="67" s="1"/>
  <c r="EJ755" i="67"/>
  <c r="EJ474" i="5"/>
  <c r="EJ756" i="67" s="1"/>
  <c r="DY4" i="67"/>
  <c r="DZ8" i="1"/>
  <c r="BK21" i="5"/>
  <c r="BK19" i="5"/>
  <c r="BK32" i="5"/>
  <c r="BK293" i="67" s="1"/>
  <c r="BO23" i="5"/>
  <c r="BO32" i="5"/>
  <c r="BO293" i="67" s="1"/>
  <c r="BK280" i="67"/>
  <c r="DX29" i="1"/>
  <c r="DX32" i="67"/>
  <c r="CA19" i="5"/>
  <c r="CA32" i="5"/>
  <c r="CA293" i="67" s="1"/>
  <c r="CA23" i="5"/>
  <c r="CA21" i="5"/>
  <c r="CA280" i="67"/>
  <c r="CC758" i="67"/>
  <c r="CC480" i="5"/>
  <c r="DX131" i="67"/>
  <c r="BN32" i="5"/>
  <c r="BN293" i="67" s="1"/>
  <c r="BN23" i="5"/>
  <c r="BN19" i="5"/>
  <c r="BN21" i="5"/>
  <c r="BN280" i="67"/>
  <c r="BR23" i="5"/>
  <c r="BR32" i="5"/>
  <c r="BR293" i="67" s="1"/>
  <c r="BC280" i="67"/>
  <c r="BC19" i="5"/>
  <c r="BC32" i="5"/>
  <c r="BC293" i="67" s="1"/>
  <c r="BC21" i="5"/>
  <c r="BG32" i="5"/>
  <c r="BG293" i="67" s="1"/>
  <c r="DV23" i="67"/>
  <c r="DW21" i="5"/>
  <c r="DX22" i="5" s="1"/>
  <c r="DW280" i="67"/>
  <c r="DW19" i="5"/>
  <c r="DX31" i="5" s="1"/>
  <c r="DW29" i="1"/>
  <c r="DW32" i="67"/>
  <c r="EO36" i="1"/>
  <c r="EN32" i="67" s="1"/>
  <c r="CA32" i="67"/>
  <c r="CA29" i="1"/>
  <c r="N16" i="68" s="1"/>
  <c r="N36" i="68" s="1"/>
  <c r="BC240" i="67"/>
  <c r="BC174" i="1"/>
  <c r="BC241" i="67" s="1"/>
  <c r="BD171" i="1"/>
  <c r="DY456" i="5"/>
  <c r="DY738" i="67" s="1"/>
  <c r="DY736" i="67"/>
  <c r="BK32" i="67"/>
  <c r="BK29" i="1"/>
  <c r="BK25" i="67" s="1"/>
  <c r="BC32" i="67"/>
  <c r="BC29" i="1"/>
  <c r="BC25" i="67" s="1"/>
  <c r="DY318" i="67"/>
  <c r="DZ326" i="67"/>
  <c r="DX280" i="67"/>
  <c r="BC738" i="67"/>
  <c r="BC458" i="5"/>
  <c r="BL279" i="67"/>
  <c r="BL31" i="5"/>
  <c r="BL292" i="67" s="1"/>
  <c r="BP31" i="5"/>
  <c r="BP292" i="67" s="1"/>
  <c r="Q18" i="32"/>
  <c r="Q22" i="32"/>
  <c r="Q19" i="32"/>
  <c r="DX171" i="1"/>
  <c r="DW174" i="1"/>
  <c r="DW241" i="67" s="1"/>
  <c r="DW240" i="67"/>
  <c r="P19" i="32"/>
  <c r="P22" i="32"/>
  <c r="DV24" i="67"/>
  <c r="BH281" i="67"/>
  <c r="BH33" i="5"/>
  <c r="BH294" i="67" s="1"/>
  <c r="O75" i="32"/>
  <c r="DV30" i="67"/>
  <c r="DV129" i="1"/>
  <c r="DV196" i="67" s="1"/>
  <c r="DV132" i="1"/>
  <c r="DV199" i="67" s="1"/>
  <c r="DV133" i="1"/>
  <c r="DV200" i="67" s="1"/>
  <c r="BD740" i="67"/>
  <c r="BD460" i="5"/>
  <c r="BD742" i="67" s="1"/>
  <c r="BD31" i="5"/>
  <c r="BD292" i="67" s="1"/>
  <c r="BD279" i="67"/>
  <c r="BN29" i="1"/>
  <c r="BN25" i="67" s="1"/>
  <c r="BN32" i="67"/>
  <c r="BL33" i="5"/>
  <c r="BL294" i="67" s="1"/>
  <c r="BL281" i="67"/>
  <c r="BP22" i="5"/>
  <c r="BP33" i="5"/>
  <c r="BP294" i="67" s="1"/>
  <c r="CG8" i="67" l="1"/>
  <c r="U31" i="68"/>
  <c r="CS6" i="5"/>
  <c r="DY103" i="1"/>
  <c r="DY173" i="67" s="1"/>
  <c r="D42" i="33"/>
  <c r="S13" i="68"/>
  <c r="S33" i="68" s="1"/>
  <c r="S32" i="68"/>
  <c r="AC72" i="32"/>
  <c r="AC5" i="32"/>
  <c r="AC50" i="32"/>
  <c r="EI880" i="67"/>
  <c r="EI960" i="67"/>
  <c r="DY20" i="1"/>
  <c r="DY23" i="1" s="1"/>
  <c r="EN14" i="1"/>
  <c r="EM10" i="67" s="1"/>
  <c r="DY10" i="67"/>
  <c r="S10" i="32"/>
  <c r="EC26" i="5"/>
  <c r="EC286" i="67" s="1"/>
  <c r="EC272" i="67"/>
  <c r="CG158" i="1"/>
  <c r="CG189" i="67"/>
  <c r="CG321" i="67"/>
  <c r="CG313" i="67"/>
  <c r="EC67" i="1"/>
  <c r="CG137" i="67"/>
  <c r="CG147" i="1"/>
  <c r="CG17" i="1"/>
  <c r="CG13" i="67" s="1"/>
  <c r="CG686" i="67"/>
  <c r="CF736" i="67"/>
  <c r="CF456" i="5"/>
  <c r="CF738" i="67" s="1"/>
  <c r="CG16" i="1"/>
  <c r="CG12" i="67" s="1"/>
  <c r="CG674" i="67"/>
  <c r="CG303" i="67"/>
  <c r="CG309" i="67"/>
  <c r="CG15" i="1"/>
  <c r="CG11" i="67" s="1"/>
  <c r="CG655" i="67"/>
  <c r="CG434" i="5"/>
  <c r="CG113" i="1"/>
  <c r="CG174" i="67"/>
  <c r="CG13" i="1"/>
  <c r="CG644" i="67"/>
  <c r="DX33" i="5"/>
  <c r="DX294" i="67" s="1"/>
  <c r="BZ25" i="67"/>
  <c r="DY442" i="5"/>
  <c r="DY724" i="67" s="1"/>
  <c r="DY719" i="67"/>
  <c r="BZ31" i="5"/>
  <c r="BZ292" i="67" s="1"/>
  <c r="BZ279" i="67"/>
  <c r="BZ33" i="5"/>
  <c r="BZ294" i="67" s="1"/>
  <c r="BZ22" i="5"/>
  <c r="BZ281" i="67"/>
  <c r="BE456" i="5"/>
  <c r="BE736" i="67"/>
  <c r="DV454" i="5"/>
  <c r="BE126" i="67"/>
  <c r="BE61" i="1"/>
  <c r="BE131" i="67" s="1"/>
  <c r="BE31" i="67"/>
  <c r="BE182" i="1"/>
  <c r="BE249" i="67" s="1"/>
  <c r="BE20" i="5"/>
  <c r="BE123" i="67"/>
  <c r="BE36" i="1"/>
  <c r="BV7" i="5"/>
  <c r="BS8" i="5"/>
  <c r="BU8" i="5"/>
  <c r="BR8" i="5"/>
  <c r="BT8" i="5"/>
  <c r="BR269" i="67"/>
  <c r="BP270" i="67"/>
  <c r="BP797" i="67"/>
  <c r="BQ270" i="67"/>
  <c r="BQ797" i="67"/>
  <c r="BN797" i="67"/>
  <c r="BN270" i="67"/>
  <c r="BO270" i="67"/>
  <c r="BO797" i="67"/>
  <c r="BS31" i="5"/>
  <c r="BS292" i="67" s="1"/>
  <c r="BO279" i="67"/>
  <c r="BI32" i="67"/>
  <c r="BI29" i="1"/>
  <c r="BI25" i="67" s="1"/>
  <c r="BM32" i="5"/>
  <c r="BM293" i="67" s="1"/>
  <c r="BI19" i="5"/>
  <c r="BI21" i="5"/>
  <c r="BI32" i="5"/>
  <c r="BI293" i="67" s="1"/>
  <c r="BI280" i="67"/>
  <c r="BJ457" i="5"/>
  <c r="BI739" i="67"/>
  <c r="BI458" i="5"/>
  <c r="DW458" i="5" s="1"/>
  <c r="EA8" i="5"/>
  <c r="DZ270" i="67"/>
  <c r="DZ797" i="67"/>
  <c r="BO281" i="67"/>
  <c r="BS33" i="5"/>
  <c r="BS294" i="67" s="1"/>
  <c r="BS22" i="5"/>
  <c r="EI143" i="5"/>
  <c r="EI892" i="67"/>
  <c r="EI792" i="67"/>
  <c r="EI829" i="67"/>
  <c r="EI119" i="5"/>
  <c r="ED925" i="67"/>
  <c r="ED857" i="67"/>
  <c r="EG851" i="67"/>
  <c r="EG919" i="67"/>
  <c r="EG148" i="5"/>
  <c r="EJ827" i="67"/>
  <c r="EJ118" i="5"/>
  <c r="EJ790" i="67"/>
  <c r="EJ890" i="67"/>
  <c r="EH917" i="67"/>
  <c r="EH849" i="67"/>
  <c r="EH145" i="5"/>
  <c r="CC761" i="67"/>
  <c r="CD477" i="5"/>
  <c r="EF150" i="5"/>
  <c r="EF922" i="67"/>
  <c r="EF854" i="67"/>
  <c r="EE151" i="5"/>
  <c r="EE856" i="67"/>
  <c r="EE924" i="67"/>
  <c r="EH893" i="67"/>
  <c r="EH793" i="67"/>
  <c r="EH830" i="67"/>
  <c r="CG171" i="67"/>
  <c r="CG107" i="1"/>
  <c r="CG123" i="1"/>
  <c r="CG190" i="67" s="1"/>
  <c r="CF138" i="1"/>
  <c r="CF177" i="67"/>
  <c r="CF190" i="67"/>
  <c r="CC27" i="1"/>
  <c r="AC16" i="32"/>
  <c r="EJ60" i="1"/>
  <c r="EJ206" i="67"/>
  <c r="EX60" i="1"/>
  <c r="EW130" i="67" s="1"/>
  <c r="EI130" i="67"/>
  <c r="EI91" i="1"/>
  <c r="EI161" i="67" s="1"/>
  <c r="EJ93" i="1"/>
  <c r="EI163" i="67"/>
  <c r="EB73" i="1"/>
  <c r="EB125" i="1" s="1"/>
  <c r="EJ834" i="67"/>
  <c r="EJ897" i="67"/>
  <c r="CE20" i="1"/>
  <c r="CE39" i="1" s="1"/>
  <c r="BV739" i="67"/>
  <c r="BV458" i="5"/>
  <c r="BV740" i="67" s="1"/>
  <c r="DZ746" i="67"/>
  <c r="EA462" i="5"/>
  <c r="BV744" i="67"/>
  <c r="BV464" i="5"/>
  <c r="CB199" i="67"/>
  <c r="CF132" i="1"/>
  <c r="CE444" i="5"/>
  <c r="CE726" i="67" s="1"/>
  <c r="CE721" i="67"/>
  <c r="CE10" i="67"/>
  <c r="CE103" i="1"/>
  <c r="CE173" i="67" s="1"/>
  <c r="CE106" i="1"/>
  <c r="CE176" i="67" s="1"/>
  <c r="CE443" i="5"/>
  <c r="CE725" i="67" s="1"/>
  <c r="CE720" i="67"/>
  <c r="CB200" i="67"/>
  <c r="CF133" i="1"/>
  <c r="CE148" i="67"/>
  <c r="CF149" i="1"/>
  <c r="CF216" i="67" s="1"/>
  <c r="CE442" i="5"/>
  <c r="CE724" i="67" s="1"/>
  <c r="CE719" i="67"/>
  <c r="CB196" i="67"/>
  <c r="CF129" i="1"/>
  <c r="CE445" i="5"/>
  <c r="CE727" i="67" s="1"/>
  <c r="CE722" i="67"/>
  <c r="CD188" i="67"/>
  <c r="BG740" i="67"/>
  <c r="BG460" i="5"/>
  <c r="BG742" i="67" s="1"/>
  <c r="EE232" i="67"/>
  <c r="EE168" i="1"/>
  <c r="EE235" i="67" s="1"/>
  <c r="EE85" i="1"/>
  <c r="EE503" i="5" s="1"/>
  <c r="EE502" i="5" s="1"/>
  <c r="EE22" i="1" s="1"/>
  <c r="EE455" i="5" s="1"/>
  <c r="EE737" i="67" s="1"/>
  <c r="ED18" i="67"/>
  <c r="ES22" i="1"/>
  <c r="ER18" i="67" s="1"/>
  <c r="EF480" i="5"/>
  <c r="EF758" i="67"/>
  <c r="BQ279" i="67"/>
  <c r="BU31" i="5"/>
  <c r="BU292" i="67" s="1"/>
  <c r="BQ31" i="5"/>
  <c r="BQ292" i="67" s="1"/>
  <c r="BQ281" i="67"/>
  <c r="BU22" i="5"/>
  <c r="BQ22" i="5"/>
  <c r="BU33" i="5"/>
  <c r="BU294" i="67" s="1"/>
  <c r="BQ33" i="5"/>
  <c r="BQ294" i="67" s="1"/>
  <c r="BF281" i="67"/>
  <c r="BJ33" i="5"/>
  <c r="BJ294" i="67" s="1"/>
  <c r="BF33" i="5"/>
  <c r="BF294" i="67" s="1"/>
  <c r="BF460" i="5"/>
  <c r="BF742" i="67" s="1"/>
  <c r="BF740" i="67"/>
  <c r="BF31" i="5"/>
  <c r="BF292" i="67" s="1"/>
  <c r="BF279" i="67"/>
  <c r="BJ31" i="5"/>
  <c r="BJ292" i="67" s="1"/>
  <c r="EJ314" i="67"/>
  <c r="EJ322" i="67"/>
  <c r="EJ248" i="5"/>
  <c r="EJ249" i="5"/>
  <c r="EJ28" i="5"/>
  <c r="EJ287" i="67" s="1"/>
  <c r="EJ274" i="67"/>
  <c r="EB148" i="67"/>
  <c r="EB131" i="1"/>
  <c r="EB361" i="5"/>
  <c r="EB360" i="5"/>
  <c r="EB670" i="67"/>
  <c r="CC724" i="67"/>
  <c r="CC719" i="67"/>
  <c r="CC216" i="67"/>
  <c r="EB149" i="1"/>
  <c r="EB216" i="67" s="1"/>
  <c r="CC722" i="67"/>
  <c r="CC727" i="67"/>
  <c r="EB674" i="67"/>
  <c r="EB368" i="5"/>
  <c r="EB384" i="5" s="1"/>
  <c r="EB16" i="1"/>
  <c r="CB111" i="67"/>
  <c r="CC726" i="67"/>
  <c r="CC721" i="67"/>
  <c r="CC720" i="67"/>
  <c r="CC725" i="67"/>
  <c r="BC460" i="5"/>
  <c r="BC740" i="67"/>
  <c r="DW281" i="67"/>
  <c r="BN31" i="5"/>
  <c r="BN292" i="67" s="1"/>
  <c r="BN279" i="67"/>
  <c r="BR31" i="5"/>
  <c r="BR292" i="67" s="1"/>
  <c r="CA22" i="5"/>
  <c r="CA281" i="67"/>
  <c r="CA33" i="5"/>
  <c r="CA294" i="67" s="1"/>
  <c r="BK279" i="67"/>
  <c r="BK31" i="5"/>
  <c r="BK292" i="67" s="1"/>
  <c r="BO31" i="5"/>
  <c r="BO292" i="67" s="1"/>
  <c r="O21" i="32"/>
  <c r="O17" i="32"/>
  <c r="DX238" i="67"/>
  <c r="DX173" i="1"/>
  <c r="DX281" i="67"/>
  <c r="DX292" i="67"/>
  <c r="DX279" i="67"/>
  <c r="BD238" i="67"/>
  <c r="BD173" i="1"/>
  <c r="DW279" i="67"/>
  <c r="BC279" i="67"/>
  <c r="BC31" i="5"/>
  <c r="BC292" i="67" s="1"/>
  <c r="BG31" i="5"/>
  <c r="BG292" i="67" s="1"/>
  <c r="BK281" i="67"/>
  <c r="BO33" i="5"/>
  <c r="BO294" i="67" s="1"/>
  <c r="BK33" i="5"/>
  <c r="BK294" i="67" s="1"/>
  <c r="BO22" i="5"/>
  <c r="EA8" i="1"/>
  <c r="DZ4" i="67"/>
  <c r="P76" i="32"/>
  <c r="EO29" i="1"/>
  <c r="EN25" i="67" s="1"/>
  <c r="DW25" i="67"/>
  <c r="DV123" i="67"/>
  <c r="DV36" i="1"/>
  <c r="EJ6" i="1"/>
  <c r="EJ267" i="67" s="1"/>
  <c r="EI267" i="67"/>
  <c r="DV126" i="67"/>
  <c r="DV61" i="1"/>
  <c r="DV31" i="67"/>
  <c r="DV20" i="5"/>
  <c r="DV182" i="1"/>
  <c r="DV249" i="67" s="1"/>
  <c r="EC676" i="67"/>
  <c r="CA25" i="67"/>
  <c r="BC281" i="67"/>
  <c r="BC33" i="5"/>
  <c r="BC294" i="67" s="1"/>
  <c r="BG33" i="5"/>
  <c r="BG294" i="67" s="1"/>
  <c r="BN281" i="67"/>
  <c r="BN33" i="5"/>
  <c r="BN294" i="67" s="1"/>
  <c r="BN22" i="5"/>
  <c r="BR33" i="5"/>
  <c r="BR294" i="67" s="1"/>
  <c r="BR22" i="5"/>
  <c r="CA279" i="67"/>
  <c r="CA31" i="5"/>
  <c r="CA292" i="67" s="1"/>
  <c r="C26" i="33"/>
  <c r="DX25" i="67"/>
  <c r="Q76" i="32"/>
  <c r="CT6" i="5" l="1"/>
  <c r="EJ880" i="67"/>
  <c r="EJ960" i="67"/>
  <c r="DY16" i="67"/>
  <c r="EN20" i="1"/>
  <c r="EM16" i="67" s="1"/>
  <c r="DY39" i="1"/>
  <c r="DY42" i="1" s="1"/>
  <c r="CG435" i="5"/>
  <c r="CG716" i="67"/>
  <c r="ED26" i="5"/>
  <c r="ED286" i="67" s="1"/>
  <c r="ED272" i="67"/>
  <c r="CG205" i="5"/>
  <c r="CG316" i="67"/>
  <c r="CG324" i="67"/>
  <c r="CG182" i="67"/>
  <c r="CG307" i="67"/>
  <c r="CG301" i="67"/>
  <c r="CG214" i="67"/>
  <c r="CG225" i="67"/>
  <c r="CG9" i="67"/>
  <c r="CG78" i="1"/>
  <c r="CG14" i="1"/>
  <c r="U12" i="68" s="1"/>
  <c r="DY19" i="67"/>
  <c r="DY25" i="1"/>
  <c r="R13" i="32"/>
  <c r="DY57" i="1"/>
  <c r="EN23" i="1"/>
  <c r="EM19" i="67" s="1"/>
  <c r="DV736" i="67"/>
  <c r="DV456" i="5"/>
  <c r="DV738" i="67" s="1"/>
  <c r="BE21" i="5"/>
  <c r="BI33" i="5" s="1"/>
  <c r="BI294" i="67" s="1"/>
  <c r="BE280" i="67"/>
  <c r="BE32" i="5"/>
  <c r="BE293" i="67" s="1"/>
  <c r="BE19" i="5"/>
  <c r="BI31" i="5" s="1"/>
  <c r="BI292" i="67" s="1"/>
  <c r="BE32" i="67"/>
  <c r="BE29" i="1"/>
  <c r="BE25" i="67" s="1"/>
  <c r="BE738" i="67"/>
  <c r="BE458" i="5"/>
  <c r="DW457" i="5"/>
  <c r="DW739" i="67" s="1"/>
  <c r="DW740" i="67"/>
  <c r="BR797" i="67"/>
  <c r="BR270" i="67"/>
  <c r="BU797" i="67"/>
  <c r="BU270" i="67"/>
  <c r="BS270" i="67"/>
  <c r="BS797" i="67"/>
  <c r="BT270" i="67"/>
  <c r="BT797" i="67"/>
  <c r="BV8" i="5"/>
  <c r="BW8" i="5"/>
  <c r="BZ7" i="5"/>
  <c r="BV269" i="67"/>
  <c r="BX8" i="5"/>
  <c r="BY8" i="5"/>
  <c r="BI740" i="67"/>
  <c r="BI460" i="5"/>
  <c r="BI742" i="67" s="1"/>
  <c r="BI281" i="67"/>
  <c r="BM33" i="5"/>
  <c r="BM294" i="67" s="1"/>
  <c r="BK457" i="5"/>
  <c r="BJ458" i="5"/>
  <c r="BJ739" i="67"/>
  <c r="BI279" i="67"/>
  <c r="BM31" i="5"/>
  <c r="BM292" i="67" s="1"/>
  <c r="EB8" i="5"/>
  <c r="EA270" i="67"/>
  <c r="EA797" i="67"/>
  <c r="EH148" i="5"/>
  <c r="EH851" i="67"/>
  <c r="EH919" i="67"/>
  <c r="EJ143" i="5"/>
  <c r="EJ829" i="67"/>
  <c r="EJ792" i="67"/>
  <c r="EJ892" i="67"/>
  <c r="EJ119" i="5"/>
  <c r="EF856" i="67"/>
  <c r="EF924" i="67"/>
  <c r="EF151" i="5"/>
  <c r="EE925" i="67"/>
  <c r="EE857" i="67"/>
  <c r="CD480" i="5"/>
  <c r="CD758" i="67"/>
  <c r="EG922" i="67"/>
  <c r="EG150" i="5"/>
  <c r="EG854" i="67"/>
  <c r="EI893" i="67"/>
  <c r="EI830" i="67"/>
  <c r="EI793" i="67"/>
  <c r="EI145" i="5"/>
  <c r="EI849" i="67"/>
  <c r="EI917" i="67"/>
  <c r="CF205" i="67"/>
  <c r="CF43" i="1"/>
  <c r="CG138" i="1"/>
  <c r="CG177" i="67"/>
  <c r="EB143" i="67"/>
  <c r="EY60" i="1"/>
  <c r="EX130" i="67" s="1"/>
  <c r="EJ130" i="67"/>
  <c r="EJ163" i="67"/>
  <c r="EJ91" i="1"/>
  <c r="EJ161" i="67" s="1"/>
  <c r="CE16" i="67"/>
  <c r="CE23" i="1"/>
  <c r="CE449" i="5" s="1"/>
  <c r="CE731" i="67" s="1"/>
  <c r="BV746" i="67"/>
  <c r="BW462" i="5"/>
  <c r="BW457" i="5"/>
  <c r="EA744" i="67"/>
  <c r="CF68" i="1"/>
  <c r="CF196" i="67"/>
  <c r="CF80" i="1"/>
  <c r="CF150" i="67" s="1"/>
  <c r="CF200" i="67"/>
  <c r="CF79" i="1"/>
  <c r="CF199" i="67"/>
  <c r="CE42" i="1"/>
  <c r="CE108" i="67"/>
  <c r="EE155" i="67"/>
  <c r="EF761" i="67"/>
  <c r="EG477" i="5"/>
  <c r="EF165" i="1"/>
  <c r="EC121" i="1"/>
  <c r="EB192" i="67"/>
  <c r="CC39" i="1"/>
  <c r="CC16" i="67"/>
  <c r="CB30" i="67"/>
  <c r="CB150" i="67"/>
  <c r="EQ16" i="1"/>
  <c r="EP12" i="67" s="1"/>
  <c r="EB12" i="67"/>
  <c r="EB198" i="67"/>
  <c r="EB677" i="67"/>
  <c r="EB373" i="5"/>
  <c r="EB372" i="5"/>
  <c r="EC137" i="67"/>
  <c r="DV280" i="67"/>
  <c r="DV32" i="5"/>
  <c r="DV293" i="67" s="1"/>
  <c r="DV19" i="5"/>
  <c r="DV21" i="5"/>
  <c r="DV23" i="5"/>
  <c r="DW23" i="5"/>
  <c r="DW32" i="5"/>
  <c r="DW293" i="67" s="1"/>
  <c r="C50" i="33"/>
  <c r="C27" i="33"/>
  <c r="DV32" i="67"/>
  <c r="DV29" i="1"/>
  <c r="DX240" i="67"/>
  <c r="DY171" i="1"/>
  <c r="DX174" i="1"/>
  <c r="DX241" i="67" s="1"/>
  <c r="ED676" i="67"/>
  <c r="EA4" i="67"/>
  <c r="EB8" i="1"/>
  <c r="BE171" i="1"/>
  <c r="BD240" i="67"/>
  <c r="BD174" i="1"/>
  <c r="BD241" i="67" s="1"/>
  <c r="BC742" i="67"/>
  <c r="DV131" i="67"/>
  <c r="O22" i="32"/>
  <c r="O19" i="32"/>
  <c r="O18" i="32"/>
  <c r="P18" i="32"/>
  <c r="CU6" i="5" l="1"/>
  <c r="U13" i="68"/>
  <c r="U33" i="68" s="1"/>
  <c r="U32" i="68"/>
  <c r="CG882" i="67"/>
  <c r="CG962" i="67"/>
  <c r="DY108" i="67"/>
  <c r="EE272" i="67"/>
  <c r="EE26" i="5"/>
  <c r="EE286" i="67" s="1"/>
  <c r="EC78" i="1"/>
  <c r="CG148" i="67"/>
  <c r="CG149" i="1"/>
  <c r="CG438" i="5"/>
  <c r="CG717" i="67"/>
  <c r="CG440" i="5"/>
  <c r="CG437" i="5"/>
  <c r="CG439" i="5"/>
  <c r="CG318" i="67"/>
  <c r="CG326" i="67"/>
  <c r="CG103" i="1"/>
  <c r="CG173" i="67" s="1"/>
  <c r="CG20" i="1"/>
  <c r="CG106" i="1"/>
  <c r="CG176" i="67" s="1"/>
  <c r="CG10" i="67"/>
  <c r="DY47" i="1"/>
  <c r="DY21" i="67"/>
  <c r="DY28" i="1"/>
  <c r="DY183" i="1"/>
  <c r="DY250" i="67" s="1"/>
  <c r="DY27" i="1"/>
  <c r="EN25" i="1"/>
  <c r="EM21" i="67" s="1"/>
  <c r="DY127" i="67"/>
  <c r="EN57" i="1"/>
  <c r="EM127" i="67" s="1"/>
  <c r="DY45" i="1"/>
  <c r="DY111" i="67"/>
  <c r="DY34" i="1"/>
  <c r="BE33" i="5"/>
  <c r="BE294" i="67" s="1"/>
  <c r="BE281" i="67"/>
  <c r="BE740" i="67"/>
  <c r="BE460" i="5"/>
  <c r="DV458" i="5"/>
  <c r="BE31" i="5"/>
  <c r="BE292" i="67" s="1"/>
  <c r="BE279" i="67"/>
  <c r="CB8" i="5"/>
  <c r="BZ8" i="5"/>
  <c r="CC8" i="5"/>
  <c r="CD7" i="5"/>
  <c r="BZ269" i="67"/>
  <c r="CA8" i="5"/>
  <c r="BY797" i="67"/>
  <c r="BY270" i="67"/>
  <c r="BW797" i="67"/>
  <c r="BW270" i="67"/>
  <c r="BX797" i="67"/>
  <c r="BX270" i="67"/>
  <c r="BV797" i="67"/>
  <c r="BV270" i="67"/>
  <c r="DW460" i="5"/>
  <c r="DW742" i="67" s="1"/>
  <c r="EC8" i="5"/>
  <c r="EB270" i="67"/>
  <c r="EB797" i="67"/>
  <c r="BJ740" i="67"/>
  <c r="BJ460" i="5"/>
  <c r="BL457" i="5"/>
  <c r="BK739" i="67"/>
  <c r="BK458" i="5"/>
  <c r="EG856" i="67"/>
  <c r="EG924" i="67"/>
  <c r="EG151" i="5"/>
  <c r="EJ849" i="67"/>
  <c r="EJ917" i="67"/>
  <c r="EJ145" i="5"/>
  <c r="EF857" i="67"/>
  <c r="EF925" i="67"/>
  <c r="EJ893" i="67"/>
  <c r="EJ793" i="67"/>
  <c r="EJ830" i="67"/>
  <c r="EI148" i="5"/>
  <c r="EI851" i="67"/>
  <c r="EI919" i="67"/>
  <c r="CE477" i="5"/>
  <c r="CD761" i="67"/>
  <c r="EH922" i="67"/>
  <c r="EH150" i="5"/>
  <c r="EH854" i="67"/>
  <c r="CG43" i="1"/>
  <c r="CG112" i="67" s="1"/>
  <c r="CG205" i="67"/>
  <c r="CF112" i="67"/>
  <c r="CF45" i="1"/>
  <c r="CE19" i="67"/>
  <c r="CE57" i="1"/>
  <c r="CE127" i="67" s="1"/>
  <c r="BW739" i="67"/>
  <c r="BW458" i="5"/>
  <c r="BW740" i="67" s="1"/>
  <c r="BW464" i="5"/>
  <c r="BW744" i="67"/>
  <c r="CF149" i="67"/>
  <c r="CF83" i="1"/>
  <c r="CE45" i="1"/>
  <c r="CE34" i="1"/>
  <c r="CE111" i="67"/>
  <c r="CF138" i="67"/>
  <c r="EG480" i="5"/>
  <c r="EG758" i="67"/>
  <c r="EF232" i="67"/>
  <c r="EF168" i="1"/>
  <c r="EF235" i="67" s="1"/>
  <c r="EF85" i="1"/>
  <c r="EF503" i="5" s="1"/>
  <c r="EF502" i="5" s="1"/>
  <c r="EF22" i="1" s="1"/>
  <c r="EF455" i="5" s="1"/>
  <c r="EF737" i="67" s="1"/>
  <c r="EE18" i="67"/>
  <c r="ET22" i="1"/>
  <c r="ES18" i="67" s="1"/>
  <c r="CB738" i="67"/>
  <c r="CB736" i="67"/>
  <c r="CB138" i="67"/>
  <c r="CC108" i="67"/>
  <c r="CC42" i="1"/>
  <c r="CB149" i="67"/>
  <c r="CB217" i="67"/>
  <c r="CC19" i="67"/>
  <c r="CC57" i="1"/>
  <c r="CC127" i="67" s="1"/>
  <c r="EC188" i="67"/>
  <c r="DV25" i="67"/>
  <c r="O76" i="32"/>
  <c r="DV279" i="67"/>
  <c r="DV31" i="5"/>
  <c r="DV292" i="67" s="1"/>
  <c r="DW31" i="5"/>
  <c r="DW292" i="67" s="1"/>
  <c r="EE676" i="67"/>
  <c r="EC721" i="67"/>
  <c r="EC726" i="67"/>
  <c r="BE238" i="67"/>
  <c r="BE173" i="1"/>
  <c r="EC8" i="1"/>
  <c r="EB4" i="67"/>
  <c r="EC727" i="67"/>
  <c r="EC722" i="67"/>
  <c r="EC725" i="67"/>
  <c r="EC720" i="67"/>
  <c r="DY238" i="67"/>
  <c r="DY173" i="1"/>
  <c r="DV281" i="67"/>
  <c r="DV22" i="5"/>
  <c r="DV33" i="5"/>
  <c r="DV294" i="67" s="1"/>
  <c r="DW22" i="5"/>
  <c r="DW33" i="5"/>
  <c r="DW294" i="67" s="1"/>
  <c r="CV6" i="5" l="1"/>
  <c r="CG442" i="5"/>
  <c r="CG724" i="67" s="1"/>
  <c r="CG719" i="67"/>
  <c r="CG722" i="67"/>
  <c r="CG445" i="5"/>
  <c r="CG727" i="67" s="1"/>
  <c r="CG216" i="67"/>
  <c r="CG23" i="1"/>
  <c r="CG39" i="1"/>
  <c r="CG16" i="67"/>
  <c r="EF272" i="67"/>
  <c r="EF26" i="5"/>
  <c r="EF286" i="67" s="1"/>
  <c r="CG444" i="5"/>
  <c r="CG726" i="67" s="1"/>
  <c r="CG721" i="67"/>
  <c r="CG720" i="67"/>
  <c r="CG443" i="5"/>
  <c r="CG725" i="67" s="1"/>
  <c r="BJ742" i="67"/>
  <c r="DY132" i="1"/>
  <c r="DY199" i="67" s="1"/>
  <c r="DY133" i="1"/>
  <c r="DY200" i="67" s="1"/>
  <c r="DY129" i="1"/>
  <c r="DY196" i="67" s="1"/>
  <c r="DY30" i="67"/>
  <c r="R75" i="32"/>
  <c r="EN34" i="1"/>
  <c r="EM30" i="67" s="1"/>
  <c r="D31" i="33"/>
  <c r="DY24" i="67"/>
  <c r="EN28" i="1"/>
  <c r="EM24" i="67" s="1"/>
  <c r="DY56" i="1"/>
  <c r="R74" i="32"/>
  <c r="DY114" i="67"/>
  <c r="DY35" i="1"/>
  <c r="R12" i="32"/>
  <c r="DY23" i="67"/>
  <c r="EN27" i="1"/>
  <c r="EM23" i="67" s="1"/>
  <c r="DY53" i="1"/>
  <c r="DY117" i="67"/>
  <c r="BE742" i="67"/>
  <c r="DV460" i="5"/>
  <c r="DV742" i="67" s="1"/>
  <c r="DV457" i="5"/>
  <c r="DV739" i="67" s="1"/>
  <c r="DV740" i="67"/>
  <c r="CD269" i="67"/>
  <c r="CD8" i="5"/>
  <c r="CE8" i="5"/>
  <c r="CG8" i="5"/>
  <c r="CH7" i="5"/>
  <c r="CF8" i="5"/>
  <c r="CC797" i="67"/>
  <c r="CC270" i="67"/>
  <c r="CA270" i="67"/>
  <c r="CA797" i="67"/>
  <c r="BZ797" i="67"/>
  <c r="BZ270" i="67"/>
  <c r="CB797" i="67"/>
  <c r="CB270" i="67"/>
  <c r="BK460" i="5"/>
  <c r="BK742" i="67" s="1"/>
  <c r="BK740" i="67"/>
  <c r="BM457" i="5"/>
  <c r="BL458" i="5"/>
  <c r="BL739" i="67"/>
  <c r="EC270" i="67"/>
  <c r="ED8" i="5"/>
  <c r="EC797" i="67"/>
  <c r="EI150" i="5"/>
  <c r="EI922" i="67"/>
  <c r="EI854" i="67"/>
  <c r="CE480" i="5"/>
  <c r="CE758" i="67"/>
  <c r="EJ851" i="67"/>
  <c r="EJ148" i="5"/>
  <c r="EJ919" i="67"/>
  <c r="EG857" i="67"/>
  <c r="EG925" i="67"/>
  <c r="EH856" i="67"/>
  <c r="EH151" i="5"/>
  <c r="EH924" i="67"/>
  <c r="CF114" i="67"/>
  <c r="CF35" i="1"/>
  <c r="T14" i="68" s="1"/>
  <c r="CF56" i="1"/>
  <c r="CF126" i="67" s="1"/>
  <c r="BW746" i="67"/>
  <c r="BX462" i="5"/>
  <c r="BX457" i="5"/>
  <c r="CE454" i="5"/>
  <c r="CE30" i="67"/>
  <c r="CE80" i="1"/>
  <c r="CE150" i="67" s="1"/>
  <c r="CE68" i="1"/>
  <c r="CE79" i="1"/>
  <c r="CE35" i="1"/>
  <c r="S14" i="68" s="1"/>
  <c r="CE56" i="1"/>
  <c r="CE126" i="67" s="1"/>
  <c r="CE114" i="67"/>
  <c r="CF87" i="1"/>
  <c r="CF157" i="67" s="1"/>
  <c r="CF153" i="67"/>
  <c r="EF155" i="67"/>
  <c r="EH477" i="5"/>
  <c r="EG761" i="67"/>
  <c r="EG165" i="1"/>
  <c r="CB153" i="67"/>
  <c r="CB157" i="67"/>
  <c r="CC731" i="67"/>
  <c r="EB449" i="5"/>
  <c r="EB731" i="67" s="1"/>
  <c r="CB215" i="67"/>
  <c r="CB58" i="1"/>
  <c r="EC148" i="67"/>
  <c r="CC45" i="1"/>
  <c r="CC115" i="67" s="1"/>
  <c r="CC111" i="67"/>
  <c r="CC34" i="1"/>
  <c r="EC4" i="67"/>
  <c r="ED8" i="1"/>
  <c r="DZ171" i="1"/>
  <c r="DY240" i="67"/>
  <c r="DY174" i="1"/>
  <c r="DY241" i="67" s="1"/>
  <c r="EF676" i="67"/>
  <c r="BE174" i="1"/>
  <c r="BE241" i="67" s="1"/>
  <c r="BE240" i="67"/>
  <c r="BF171" i="1"/>
  <c r="CW6" i="5" l="1"/>
  <c r="S34" i="68"/>
  <c r="Y46" i="68" s="1"/>
  <c r="S15" i="68"/>
  <c r="S35" i="68" s="1"/>
  <c r="T34" i="68"/>
  <c r="T15" i="68"/>
  <c r="T35" i="68" s="1"/>
  <c r="EG26" i="5"/>
  <c r="EG286" i="67" s="1"/>
  <c r="EG272" i="67"/>
  <c r="CG42" i="1"/>
  <c r="CG108" i="67"/>
  <c r="CG449" i="5"/>
  <c r="CG19" i="67"/>
  <c r="CG57" i="1"/>
  <c r="CG127" i="67" s="1"/>
  <c r="R17" i="32"/>
  <c r="R21" i="32"/>
  <c r="D32" i="33"/>
  <c r="D55" i="33"/>
  <c r="DY123" i="67"/>
  <c r="DY36" i="1"/>
  <c r="DY182" i="1"/>
  <c r="DY249" i="67" s="1"/>
  <c r="DY31" i="67"/>
  <c r="DY20" i="5"/>
  <c r="D22" i="33"/>
  <c r="EN35" i="1"/>
  <c r="EM31" i="67" s="1"/>
  <c r="DY61" i="1"/>
  <c r="DY126" i="67"/>
  <c r="EN56" i="1"/>
  <c r="EM126" i="67" s="1"/>
  <c r="CG797" i="67"/>
  <c r="CG270" i="67"/>
  <c r="CE797" i="67"/>
  <c r="CE270" i="67"/>
  <c r="CF270" i="67"/>
  <c r="CF797" i="67"/>
  <c r="CD270" i="67"/>
  <c r="CD797" i="67"/>
  <c r="CH8" i="5"/>
  <c r="CK8" i="5"/>
  <c r="CJ8" i="5"/>
  <c r="CI8" i="5"/>
  <c r="CL7" i="5"/>
  <c r="CH269" i="67"/>
  <c r="ED797" i="67"/>
  <c r="ED270" i="67"/>
  <c r="EE8" i="5"/>
  <c r="BL460" i="5"/>
  <c r="BL742" i="67" s="1"/>
  <c r="BL740" i="67"/>
  <c r="BM458" i="5"/>
  <c r="DX458" i="5" s="1"/>
  <c r="DX457" i="5" s="1"/>
  <c r="BN457" i="5"/>
  <c r="BM739" i="67"/>
  <c r="CF477" i="5"/>
  <c r="CE761" i="67"/>
  <c r="EH925" i="67"/>
  <c r="EH857" i="67"/>
  <c r="EJ922" i="67"/>
  <c r="EJ854" i="67"/>
  <c r="EJ150" i="5"/>
  <c r="EI924" i="67"/>
  <c r="EI856" i="67"/>
  <c r="EI151" i="5"/>
  <c r="CC454" i="5"/>
  <c r="CC456" i="5" s="1"/>
  <c r="CC129" i="1"/>
  <c r="CC133" i="1"/>
  <c r="CC132" i="1"/>
  <c r="CF31" i="67"/>
  <c r="CF20" i="5"/>
  <c r="BX739" i="67"/>
  <c r="BX458" i="5"/>
  <c r="BX740" i="67" s="1"/>
  <c r="BX464" i="5"/>
  <c r="BX744" i="67"/>
  <c r="CE149" i="67"/>
  <c r="CE83" i="1"/>
  <c r="CF150" i="1"/>
  <c r="CF217" i="67" s="1"/>
  <c r="CE456" i="5"/>
  <c r="CE738" i="67" s="1"/>
  <c r="CE736" i="67"/>
  <c r="CE20" i="5"/>
  <c r="CE31" i="67"/>
  <c r="CF148" i="1"/>
  <c r="CE138" i="67"/>
  <c r="EH758" i="67"/>
  <c r="EH480" i="5"/>
  <c r="EF18" i="67"/>
  <c r="EU22" i="1"/>
  <c r="ET18" i="67" s="1"/>
  <c r="EG85" i="1"/>
  <c r="EG503" i="5" s="1"/>
  <c r="EG502" i="5" s="1"/>
  <c r="EG22" i="1" s="1"/>
  <c r="EG168" i="1"/>
  <c r="EG235" i="67" s="1"/>
  <c r="EG232" i="67"/>
  <c r="CC30" i="67"/>
  <c r="CC114" i="67"/>
  <c r="CC35" i="1"/>
  <c r="P14" i="68" s="1"/>
  <c r="CC56" i="1"/>
  <c r="CC126" i="67" s="1"/>
  <c r="CB213" i="67"/>
  <c r="EG676" i="67"/>
  <c r="ED4" i="67"/>
  <c r="EE8" i="1"/>
  <c r="BF238" i="67"/>
  <c r="BF173" i="1"/>
  <c r="DZ238" i="67"/>
  <c r="DZ173" i="1"/>
  <c r="CF19" i="5" l="1"/>
  <c r="CF279" i="67" s="1"/>
  <c r="CF48" i="5"/>
  <c r="CF999" i="67" s="1"/>
  <c r="CE19" i="5"/>
  <c r="CE48" i="5"/>
  <c r="CE999" i="67" s="1"/>
  <c r="CX6" i="5"/>
  <c r="P15" i="68"/>
  <c r="P35" i="68" s="1"/>
  <c r="P34" i="68"/>
  <c r="EG455" i="5"/>
  <c r="EG737" i="67" s="1"/>
  <c r="EL22" i="1"/>
  <c r="CG731" i="67"/>
  <c r="CG34" i="1"/>
  <c r="CG111" i="67"/>
  <c r="CG45" i="1"/>
  <c r="EH26" i="5"/>
  <c r="EH286" i="67" s="1"/>
  <c r="EH272" i="67"/>
  <c r="D46" i="33"/>
  <c r="D23" i="33"/>
  <c r="DY32" i="67"/>
  <c r="DY29" i="1"/>
  <c r="EN36" i="1"/>
  <c r="EM32" i="67" s="1"/>
  <c r="DY19" i="5"/>
  <c r="DY280" i="67"/>
  <c r="DY23" i="5"/>
  <c r="DZ32" i="5"/>
  <c r="DZ293" i="67" s="1"/>
  <c r="DY32" i="5"/>
  <c r="DY293" i="67" s="1"/>
  <c r="DY21" i="5"/>
  <c r="R18" i="32"/>
  <c r="R19" i="32"/>
  <c r="R22" i="32"/>
  <c r="DY131" i="67"/>
  <c r="EN61" i="1"/>
  <c r="EM131" i="67" s="1"/>
  <c r="CI270" i="67"/>
  <c r="CI797" i="67"/>
  <c r="CJ797" i="67"/>
  <c r="CJ270" i="67"/>
  <c r="CK270" i="67"/>
  <c r="CK797" i="67"/>
  <c r="CL269" i="67"/>
  <c r="CN8" i="5"/>
  <c r="CO8" i="5"/>
  <c r="CM8" i="5"/>
  <c r="CL8" i="5"/>
  <c r="CP7" i="5"/>
  <c r="CH270" i="67"/>
  <c r="CH797" i="67"/>
  <c r="EE797" i="67"/>
  <c r="EF8" i="5"/>
  <c r="EE270" i="67"/>
  <c r="BM740" i="67"/>
  <c r="BM460" i="5"/>
  <c r="DX460" i="5" s="1"/>
  <c r="BN458" i="5"/>
  <c r="BN739" i="67"/>
  <c r="BO457" i="5"/>
  <c r="EJ151" i="5"/>
  <c r="EJ924" i="67"/>
  <c r="EJ856" i="67"/>
  <c r="EI925" i="67"/>
  <c r="EI857" i="67"/>
  <c r="CF480" i="5"/>
  <c r="CF758" i="67"/>
  <c r="CC199" i="67"/>
  <c r="CF21" i="5"/>
  <c r="CF281" i="67" s="1"/>
  <c r="CF280" i="67"/>
  <c r="CC200" i="67"/>
  <c r="CG129" i="1"/>
  <c r="CC196" i="67"/>
  <c r="BY462" i="5"/>
  <c r="BX746" i="67"/>
  <c r="BY457" i="5"/>
  <c r="CF215" i="67"/>
  <c r="CF146" i="1"/>
  <c r="CE280" i="67"/>
  <c r="CE21" i="5"/>
  <c r="CE32" i="5"/>
  <c r="CE293" i="67" s="1"/>
  <c r="CE23" i="5"/>
  <c r="CE87" i="1"/>
  <c r="CE157" i="67" s="1"/>
  <c r="CE153" i="67"/>
  <c r="EG155" i="67"/>
  <c r="EH165" i="1"/>
  <c r="EH761" i="67"/>
  <c r="EI477" i="5"/>
  <c r="CB128" i="67"/>
  <c r="CC31" i="67"/>
  <c r="CC20" i="5"/>
  <c r="CC138" i="67"/>
  <c r="EB68" i="1"/>
  <c r="EB454" i="5"/>
  <c r="CC736" i="67"/>
  <c r="CC738" i="67"/>
  <c r="CC150" i="67"/>
  <c r="EB80" i="1"/>
  <c r="EB79" i="1"/>
  <c r="CC149" i="67"/>
  <c r="CC83" i="1"/>
  <c r="EF8" i="1"/>
  <c r="EE4" i="67"/>
  <c r="EH676" i="67"/>
  <c r="DZ240" i="67"/>
  <c r="EA171" i="1"/>
  <c r="DZ174" i="1"/>
  <c r="DZ241" i="67" s="1"/>
  <c r="BF240" i="67"/>
  <c r="BG171" i="1"/>
  <c r="BF174" i="1"/>
  <c r="BF241" i="67" s="1"/>
  <c r="CE49" i="5" l="1"/>
  <c r="CE1000" i="67" s="1"/>
  <c r="CF49" i="5"/>
  <c r="CF1000" i="67" s="1"/>
  <c r="CY6" i="5"/>
  <c r="CG56" i="1"/>
  <c r="CG126" i="67" s="1"/>
  <c r="CG35" i="1"/>
  <c r="U14" i="68" s="1"/>
  <c r="CG114" i="67"/>
  <c r="EI26" i="5"/>
  <c r="EI286" i="67" s="1"/>
  <c r="EI272" i="67"/>
  <c r="CG454" i="5"/>
  <c r="CG30" i="67"/>
  <c r="DY281" i="67"/>
  <c r="DY22" i="5"/>
  <c r="DY33" i="5"/>
  <c r="DY294" i="67" s="1"/>
  <c r="D26" i="33"/>
  <c r="R76" i="32"/>
  <c r="DY25" i="67"/>
  <c r="EN29" i="1"/>
  <c r="EM25" i="67" s="1"/>
  <c r="DY279" i="67"/>
  <c r="DY31" i="5"/>
  <c r="DY292" i="67" s="1"/>
  <c r="CO270" i="67"/>
  <c r="CO797" i="67"/>
  <c r="CP8" i="5"/>
  <c r="CP269" i="67"/>
  <c r="CT7" i="5"/>
  <c r="CS8" i="5"/>
  <c r="CR8" i="5"/>
  <c r="CQ8" i="5"/>
  <c r="CN797" i="67"/>
  <c r="CN270" i="67"/>
  <c r="CL270" i="67"/>
  <c r="CL797" i="67"/>
  <c r="CM797" i="67"/>
  <c r="CM270" i="67"/>
  <c r="BN740" i="67"/>
  <c r="BN460" i="5"/>
  <c r="BN742" i="67" s="1"/>
  <c r="DX740" i="67"/>
  <c r="DX739" i="67"/>
  <c r="BM742" i="67"/>
  <c r="DX742" i="67"/>
  <c r="EF797" i="67"/>
  <c r="EG8" i="5"/>
  <c r="EF270" i="67"/>
  <c r="BO458" i="5"/>
  <c r="BP457" i="5"/>
  <c r="BO739" i="67"/>
  <c r="CG477" i="5"/>
  <c r="CF761" i="67"/>
  <c r="EJ925" i="67"/>
  <c r="EJ857" i="67"/>
  <c r="CG200" i="67"/>
  <c r="CG80" i="1"/>
  <c r="CG199" i="67"/>
  <c r="CG79" i="1"/>
  <c r="CG196" i="67"/>
  <c r="CG68" i="1"/>
  <c r="BY458" i="5"/>
  <c r="BY739" i="67"/>
  <c r="BY744" i="67"/>
  <c r="CE281" i="67"/>
  <c r="CE22" i="5"/>
  <c r="CE33" i="5"/>
  <c r="CE294" i="67" s="1"/>
  <c r="CE279" i="67"/>
  <c r="CE31" i="5"/>
  <c r="CE292" i="67" s="1"/>
  <c r="CF58" i="1"/>
  <c r="CF128" i="67" s="1"/>
  <c r="CF213" i="67"/>
  <c r="EH85" i="1"/>
  <c r="EH503" i="5" s="1"/>
  <c r="EH502" i="5" s="1"/>
  <c r="EH22" i="1" s="1"/>
  <c r="EH455" i="5" s="1"/>
  <c r="EH737" i="67" s="1"/>
  <c r="EH232" i="67"/>
  <c r="EH168" i="1"/>
  <c r="EH235" i="67" s="1"/>
  <c r="EV22" i="1"/>
  <c r="EU18" i="67" s="1"/>
  <c r="EG18" i="67"/>
  <c r="EI480" i="5"/>
  <c r="EI758" i="67"/>
  <c r="CC217" i="67"/>
  <c r="EB150" i="1"/>
  <c r="EB217" i="67" s="1"/>
  <c r="EB150" i="67"/>
  <c r="EB736" i="67"/>
  <c r="EB456" i="5"/>
  <c r="EB738" i="67" s="1"/>
  <c r="CC146" i="1"/>
  <c r="EB148" i="1"/>
  <c r="EB215" i="67" s="1"/>
  <c r="CC215" i="67"/>
  <c r="CC153" i="67"/>
  <c r="CC87" i="1"/>
  <c r="CC157" i="67" s="1"/>
  <c r="EB138" i="67"/>
  <c r="CC21" i="5"/>
  <c r="CC280" i="67"/>
  <c r="CC23" i="5"/>
  <c r="CC32" i="5"/>
  <c r="CC293" i="67" s="1"/>
  <c r="CC19" i="5"/>
  <c r="EB149" i="67"/>
  <c r="EB83" i="1"/>
  <c r="EF4" i="67"/>
  <c r="EG8" i="1"/>
  <c r="EA238" i="67"/>
  <c r="EA173" i="1"/>
  <c r="BG238" i="67"/>
  <c r="BG173" i="1"/>
  <c r="EI676" i="67"/>
  <c r="CZ6" i="5" l="1"/>
  <c r="U15" i="68"/>
  <c r="U35" i="68" s="1"/>
  <c r="U34" i="68"/>
  <c r="EJ272" i="67"/>
  <c r="EJ26" i="5"/>
  <c r="EJ286" i="67" s="1"/>
  <c r="CG31" i="67"/>
  <c r="CG20" i="5"/>
  <c r="CG456" i="5"/>
  <c r="CG738" i="67" s="1"/>
  <c r="CG736" i="67"/>
  <c r="D50" i="33"/>
  <c r="D27" i="33"/>
  <c r="CR270" i="67"/>
  <c r="CR797" i="67"/>
  <c r="CP270" i="67"/>
  <c r="CP797" i="67"/>
  <c r="CS797" i="67"/>
  <c r="CS270" i="67"/>
  <c r="CT8" i="5"/>
  <c r="CX7" i="5"/>
  <c r="CW8" i="5"/>
  <c r="CU8" i="5"/>
  <c r="CT269" i="67"/>
  <c r="CV8" i="5"/>
  <c r="CQ797" i="67"/>
  <c r="CQ270" i="67"/>
  <c r="EH8" i="5"/>
  <c r="EG270" i="67"/>
  <c r="EG797" i="67"/>
  <c r="BO460" i="5"/>
  <c r="BO742" i="67" s="1"/>
  <c r="BO740" i="67"/>
  <c r="BP458" i="5"/>
  <c r="BQ457" i="5"/>
  <c r="BP739" i="67"/>
  <c r="CG480" i="5"/>
  <c r="CG761" i="67" s="1"/>
  <c r="CG758" i="67"/>
  <c r="EC79" i="1"/>
  <c r="CG83" i="1"/>
  <c r="CG150" i="1"/>
  <c r="CG149" i="67"/>
  <c r="EC68" i="1"/>
  <c r="CG148" i="1"/>
  <c r="CG138" i="67"/>
  <c r="EC80" i="1"/>
  <c r="CG150" i="67"/>
  <c r="BZ457" i="5"/>
  <c r="BY746" i="67"/>
  <c r="BZ462" i="5"/>
  <c r="EA458" i="5"/>
  <c r="BY740" i="67"/>
  <c r="EI165" i="1"/>
  <c r="EI85" i="1" s="1"/>
  <c r="EI503" i="5" s="1"/>
  <c r="EI502" i="5" s="1"/>
  <c r="EI22" i="1" s="1"/>
  <c r="EI455" i="5" s="1"/>
  <c r="EI737" i="67" s="1"/>
  <c r="EJ477" i="5"/>
  <c r="EI761" i="67"/>
  <c r="EH155" i="67"/>
  <c r="CC279" i="67"/>
  <c r="CC31" i="5"/>
  <c r="CC292" i="67" s="1"/>
  <c r="CC22" i="5"/>
  <c r="CC33" i="5"/>
  <c r="CC294" i="67" s="1"/>
  <c r="CC281" i="67"/>
  <c r="EB153" i="67"/>
  <c r="EB87" i="1"/>
  <c r="EB157" i="67" s="1"/>
  <c r="EB146" i="1"/>
  <c r="CC213" i="67"/>
  <c r="CC58" i="1"/>
  <c r="EA174" i="1"/>
  <c r="EA241" i="67" s="1"/>
  <c r="EB171" i="1"/>
  <c r="EB238" i="67" s="1"/>
  <c r="EA240" i="67"/>
  <c r="EJ676" i="67"/>
  <c r="EG4" i="67"/>
  <c r="EH8" i="1"/>
  <c r="BG240" i="67"/>
  <c r="BG174" i="1"/>
  <c r="BG241" i="67" s="1"/>
  <c r="BH171" i="1"/>
  <c r="CG19" i="5" l="1"/>
  <c r="CG48" i="5"/>
  <c r="CG999" i="67" s="1"/>
  <c r="DA6" i="5"/>
  <c r="CG21" i="5"/>
  <c r="CG32" i="5"/>
  <c r="CG293" i="67" s="1"/>
  <c r="CG280" i="67"/>
  <c r="CG23" i="5"/>
  <c r="CW797" i="67"/>
  <c r="CW270" i="67"/>
  <c r="CV270" i="67"/>
  <c r="CV797" i="67"/>
  <c r="CX269" i="67"/>
  <c r="DB7" i="5"/>
  <c r="CX8" i="5"/>
  <c r="CY8" i="5"/>
  <c r="CZ8" i="5"/>
  <c r="DA8" i="5"/>
  <c r="CT797" i="67"/>
  <c r="CT270" i="67"/>
  <c r="CU797" i="67"/>
  <c r="CU270" i="67"/>
  <c r="BR457" i="5"/>
  <c r="BQ739" i="67"/>
  <c r="BQ458" i="5"/>
  <c r="BP740" i="67"/>
  <c r="BP460" i="5"/>
  <c r="BP742" i="67" s="1"/>
  <c r="EH797" i="67"/>
  <c r="EI8" i="5"/>
  <c r="EH270" i="67"/>
  <c r="CG215" i="67"/>
  <c r="CG146" i="1"/>
  <c r="CG217" i="67"/>
  <c r="EC83" i="1"/>
  <c r="EC87" i="1" s="1"/>
  <c r="EC150" i="67"/>
  <c r="CG153" i="67"/>
  <c r="CG87" i="1"/>
  <c r="CG157" i="67" s="1"/>
  <c r="EA457" i="5"/>
  <c r="EA739" i="67" s="1"/>
  <c r="EA740" i="67"/>
  <c r="BZ458" i="5"/>
  <c r="BZ740" i="67" s="1"/>
  <c r="BZ739" i="67"/>
  <c r="BZ744" i="67"/>
  <c r="BZ464" i="5"/>
  <c r="EI155" i="67"/>
  <c r="EW22" i="1"/>
  <c r="EV18" i="67" s="1"/>
  <c r="EH18" i="67"/>
  <c r="EJ480" i="5"/>
  <c r="EJ758" i="67"/>
  <c r="EI232" i="67"/>
  <c r="EI168" i="1"/>
  <c r="EI235" i="67" s="1"/>
  <c r="EB58" i="1"/>
  <c r="EB213" i="67"/>
  <c r="U14" i="32"/>
  <c r="CC128" i="67"/>
  <c r="BH238" i="67"/>
  <c r="BH173" i="1"/>
  <c r="EH4" i="67"/>
  <c r="EI8" i="1"/>
  <c r="CG49" i="5" l="1"/>
  <c r="CG1000" i="67" s="1"/>
  <c r="DB6" i="5"/>
  <c r="CG281" i="67"/>
  <c r="CG22" i="5"/>
  <c r="CG33" i="5"/>
  <c r="CG294" i="67" s="1"/>
  <c r="CG279" i="67"/>
  <c r="CG31" i="5"/>
  <c r="CG292" i="67" s="1"/>
  <c r="DA270" i="67"/>
  <c r="DA797" i="67"/>
  <c r="DD8" i="5"/>
  <c r="DB269" i="67"/>
  <c r="DF7" i="5"/>
  <c r="DC8" i="5"/>
  <c r="DE8" i="5"/>
  <c r="DB8" i="5"/>
  <c r="CZ797" i="67"/>
  <c r="CZ270" i="67"/>
  <c r="CY797" i="67"/>
  <c r="CY270" i="67"/>
  <c r="CX797" i="67"/>
  <c r="CX270" i="67"/>
  <c r="EI797" i="67"/>
  <c r="EI270" i="67"/>
  <c r="EJ8" i="5"/>
  <c r="DY458" i="5"/>
  <c r="BQ740" i="67"/>
  <c r="BQ460" i="5"/>
  <c r="BR458" i="5"/>
  <c r="BR740" i="67" s="1"/>
  <c r="BR739" i="67"/>
  <c r="BS457" i="5"/>
  <c r="CG58" i="1"/>
  <c r="CG128" i="67" s="1"/>
  <c r="CG213" i="67"/>
  <c r="BZ746" i="67"/>
  <c r="CA457" i="5"/>
  <c r="CA462" i="5"/>
  <c r="EX22" i="1"/>
  <c r="EW18" i="67" s="1"/>
  <c r="EI18" i="67"/>
  <c r="EJ165" i="1"/>
  <c r="EJ761" i="67"/>
  <c r="EC138" i="67"/>
  <c r="EC149" i="67"/>
  <c r="EQ58" i="1"/>
  <c r="EP128" i="67" s="1"/>
  <c r="EB128" i="67"/>
  <c r="EI4" i="67"/>
  <c r="EJ8" i="1"/>
  <c r="EJ4" i="67" s="1"/>
  <c r="CB20" i="67"/>
  <c r="BI171" i="1"/>
  <c r="BH174" i="1"/>
  <c r="BH241" i="67" s="1"/>
  <c r="BH240" i="67"/>
  <c r="DC6" i="5" l="1"/>
  <c r="EJ193" i="67"/>
  <c r="DE270" i="67"/>
  <c r="DE797" i="67"/>
  <c r="DD797" i="67"/>
  <c r="DD270" i="67"/>
  <c r="DC270" i="67"/>
  <c r="DC797" i="67"/>
  <c r="DG8" i="5"/>
  <c r="DI8" i="5"/>
  <c r="DF8" i="5"/>
  <c r="DH8" i="5"/>
  <c r="DF269" i="67"/>
  <c r="DB797" i="67"/>
  <c r="DB270" i="67"/>
  <c r="EJ797" i="67"/>
  <c r="EJ270" i="67"/>
  <c r="BQ742" i="67"/>
  <c r="DY460" i="5"/>
  <c r="DY742" i="67" s="1"/>
  <c r="DY457" i="5"/>
  <c r="DY739" i="67" s="1"/>
  <c r="DY740" i="67"/>
  <c r="BS739" i="67"/>
  <c r="BS458" i="5"/>
  <c r="BS740" i="67" s="1"/>
  <c r="CA744" i="67"/>
  <c r="CA464" i="5"/>
  <c r="CA458" i="5"/>
  <c r="CA739" i="67"/>
  <c r="EJ85" i="1"/>
  <c r="EJ503" i="5" s="1"/>
  <c r="EJ502" i="5" s="1"/>
  <c r="EJ22" i="1" s="1"/>
  <c r="EJ455" i="5" s="1"/>
  <c r="EJ737" i="67" s="1"/>
  <c r="EJ168" i="1"/>
  <c r="EJ235" i="67" s="1"/>
  <c r="EJ232" i="67"/>
  <c r="EC157" i="67"/>
  <c r="EC153" i="67"/>
  <c r="BI238" i="67"/>
  <c r="BI173" i="1"/>
  <c r="CB23" i="67"/>
  <c r="CB24" i="67"/>
  <c r="CB21" i="67"/>
  <c r="DD6" i="5" l="1"/>
  <c r="DF270" i="67"/>
  <c r="DF797" i="67"/>
  <c r="DI797" i="67"/>
  <c r="DI270" i="67"/>
  <c r="DG797" i="67"/>
  <c r="DG270" i="67"/>
  <c r="DH270" i="67"/>
  <c r="DH797" i="67"/>
  <c r="DZ458" i="5"/>
  <c r="CA740" i="67"/>
  <c r="CA746" i="67"/>
  <c r="CB457" i="5"/>
  <c r="CB462" i="5"/>
  <c r="EJ155" i="67"/>
  <c r="CB117" i="67"/>
  <c r="CB164" i="67"/>
  <c r="CB204" i="67"/>
  <c r="CB745" i="67"/>
  <c r="BI240" i="67"/>
  <c r="BJ171" i="1"/>
  <c r="BI174" i="1"/>
  <c r="BI241" i="67" s="1"/>
  <c r="DE6" i="5" l="1"/>
  <c r="DZ740" i="67"/>
  <c r="DZ457" i="5"/>
  <c r="DZ739" i="67" s="1"/>
  <c r="CB464" i="5"/>
  <c r="CB744" i="67"/>
  <c r="CB739" i="67"/>
  <c r="CB458" i="5"/>
  <c r="EJ18" i="67"/>
  <c r="EY22" i="1"/>
  <c r="EX18" i="67" s="1"/>
  <c r="BJ173" i="1"/>
  <c r="BJ238" i="67"/>
  <c r="CB165" i="67"/>
  <c r="CB123" i="67"/>
  <c r="DF6" i="5" l="1"/>
  <c r="CC462" i="5"/>
  <c r="CC744" i="67" s="1"/>
  <c r="CC457" i="5"/>
  <c r="CC458" i="5" s="1"/>
  <c r="CB746" i="67"/>
  <c r="CB740" i="67"/>
  <c r="CC732" i="67"/>
  <c r="CB32" i="67"/>
  <c r="CB166" i="67"/>
  <c r="BK171" i="1"/>
  <c r="BJ240" i="67"/>
  <c r="BJ174" i="1"/>
  <c r="BJ241" i="67" s="1"/>
  <c r="DG6" i="5" l="1"/>
  <c r="CC739" i="67"/>
  <c r="CC733" i="67"/>
  <c r="CC740" i="67"/>
  <c r="EB458" i="5"/>
  <c r="CB25" i="67"/>
  <c r="BK238" i="67"/>
  <c r="BK173" i="1"/>
  <c r="DH6" i="5" l="1"/>
  <c r="BK240" i="67"/>
  <c r="BK174" i="1"/>
  <c r="BK241" i="67" s="1"/>
  <c r="BL171" i="1"/>
  <c r="EB457" i="5"/>
  <c r="EB739" i="67" s="1"/>
  <c r="EB740" i="67"/>
  <c r="CC20" i="67"/>
  <c r="DI6" i="5" l="1"/>
  <c r="BL238" i="67"/>
  <c r="BL173" i="1"/>
  <c r="CC23" i="67"/>
  <c r="CC21" i="67"/>
  <c r="CC24" i="67"/>
  <c r="CC463" i="5"/>
  <c r="CC47" i="1"/>
  <c r="BL174" i="1" l="1"/>
  <c r="BL241" i="67" s="1"/>
  <c r="BL240" i="67"/>
  <c r="BM171" i="1"/>
  <c r="CC53" i="1"/>
  <c r="CC117" i="67"/>
  <c r="CC204" i="67"/>
  <c r="EB137" i="1"/>
  <c r="CC95" i="1"/>
  <c r="CC164" i="67"/>
  <c r="EB94" i="1"/>
  <c r="CC745" i="67"/>
  <c r="CD457" i="5"/>
  <c r="CC746" i="67" l="1"/>
  <c r="CD462" i="5"/>
  <c r="CC165" i="67"/>
  <c r="CC96" i="1"/>
  <c r="EB164" i="67"/>
  <c r="EB95" i="1"/>
  <c r="BM238" i="67"/>
  <c r="BM173" i="1"/>
  <c r="EB204" i="67"/>
  <c r="CC36" i="1"/>
  <c r="CC29" i="1" s="1"/>
  <c r="P16" i="68" s="1"/>
  <c r="P36" i="68" s="1"/>
  <c r="CC123" i="67"/>
  <c r="CD732" i="67" l="1"/>
  <c r="CD744" i="67"/>
  <c r="CD739" i="67"/>
  <c r="BM240" i="67"/>
  <c r="BN171" i="1"/>
  <c r="BM174" i="1"/>
  <c r="BM241" i="67" s="1"/>
  <c r="CC32" i="67"/>
  <c r="CC166" i="67"/>
  <c r="EB165" i="67"/>
  <c r="EB96" i="1"/>
  <c r="EB166" i="67" l="1"/>
  <c r="BN238" i="67"/>
  <c r="BN173" i="1"/>
  <c r="CC25" i="67"/>
  <c r="BN174" i="1" l="1"/>
  <c r="BN241" i="67" s="1"/>
  <c r="BO171" i="1"/>
  <c r="BN240" i="67"/>
  <c r="EC742" i="67" l="1"/>
  <c r="EC52" i="1"/>
  <c r="EC122" i="67" s="1"/>
  <c r="BO238" i="67"/>
  <c r="BO173" i="1"/>
  <c r="BO240" i="67" l="1"/>
  <c r="BP171" i="1"/>
  <c r="BO174" i="1"/>
  <c r="BO241" i="67" s="1"/>
  <c r="BP238" i="67" l="1"/>
  <c r="BP173" i="1"/>
  <c r="BP240" i="67" l="1"/>
  <c r="BQ171" i="1"/>
  <c r="BP174" i="1"/>
  <c r="BP241" i="67" s="1"/>
  <c r="BQ238" i="67" l="1"/>
  <c r="BQ173" i="1"/>
  <c r="BQ174" i="1" l="1"/>
  <c r="BQ241" i="67" s="1"/>
  <c r="BR171" i="1"/>
  <c r="BQ240" i="67"/>
  <c r="BR173" i="1" l="1"/>
  <c r="BR238" i="67"/>
  <c r="BR240" i="67" l="1"/>
  <c r="BR174" i="1"/>
  <c r="BR241" i="67" s="1"/>
  <c r="BS171" i="1"/>
  <c r="BS238" i="67" l="1"/>
  <c r="BS173" i="1"/>
  <c r="BS174" i="1" l="1"/>
  <c r="BS241" i="67" s="1"/>
  <c r="BS240" i="67"/>
  <c r="BT171" i="1"/>
  <c r="BT238" i="67" l="1"/>
  <c r="BT173" i="1"/>
  <c r="BT240" i="67" l="1"/>
  <c r="BT174" i="1"/>
  <c r="BT241" i="67" s="1"/>
  <c r="BU171" i="1"/>
  <c r="BU238" i="67" l="1"/>
  <c r="BU173" i="1"/>
  <c r="BU240" i="67" l="1"/>
  <c r="BV171" i="1"/>
  <c r="BU174" i="1"/>
  <c r="BU241" i="67" s="1"/>
  <c r="BV238" i="67" l="1"/>
  <c r="BV173" i="1"/>
  <c r="BV174" i="1" l="1"/>
  <c r="BV241" i="67" s="1"/>
  <c r="BW171" i="1"/>
  <c r="BV240" i="67"/>
  <c r="BW238" i="67" l="1"/>
  <c r="BW173" i="1"/>
  <c r="BW174" i="1" l="1"/>
  <c r="BW241" i="67" s="1"/>
  <c r="BW240" i="67"/>
  <c r="BX171" i="1"/>
  <c r="BX238" i="67" l="1"/>
  <c r="BX173" i="1"/>
  <c r="BX240" i="67" l="1"/>
  <c r="BX174" i="1"/>
  <c r="BX241" i="67" s="1"/>
  <c r="BY171" i="1"/>
  <c r="BY238" i="67" l="1"/>
  <c r="BY173" i="1"/>
  <c r="BY240" i="67" l="1"/>
  <c r="BY174" i="1"/>
  <c r="BY241" i="67" s="1"/>
  <c r="BZ171" i="1"/>
  <c r="BZ238" i="67" l="1"/>
  <c r="BZ173" i="1"/>
  <c r="CA171" i="1" l="1"/>
  <c r="BZ240" i="67"/>
  <c r="BZ174" i="1"/>
  <c r="BZ241" i="67" s="1"/>
  <c r="CA238" i="67" l="1"/>
  <c r="CA173" i="1"/>
  <c r="CB171" i="1" s="1"/>
  <c r="CB173" i="1" s="1"/>
  <c r="CB174" i="1" s="1"/>
  <c r="CA174" i="1" l="1"/>
  <c r="CA241" i="67" s="1"/>
  <c r="CA240" i="67"/>
  <c r="CB238" i="67" l="1"/>
  <c r="CB135" i="67" l="1"/>
  <c r="CB139" i="67" l="1"/>
  <c r="CB145" i="67" l="1"/>
  <c r="CB97" i="1"/>
  <c r="CB167" i="67" s="1"/>
  <c r="BW73" i="5" l="1"/>
  <c r="CA76" i="5"/>
  <c r="CB76" i="5"/>
  <c r="CA77" i="5"/>
  <c r="CB77" i="5"/>
  <c r="CA79" i="5"/>
  <c r="CA85" i="5"/>
  <c r="CE79" i="5" l="1"/>
  <c r="CB88" i="5"/>
  <c r="CB83" i="5"/>
  <c r="CA83" i="5"/>
  <c r="CB82" i="5"/>
  <c r="CA82" i="5"/>
  <c r="CA89" i="5"/>
  <c r="BW85" i="5"/>
  <c r="CA87" i="5" s="1"/>
  <c r="BW77" i="5"/>
  <c r="CA88" i="5"/>
  <c r="BW79" i="5"/>
  <c r="BW76" i="5"/>
  <c r="CA75" i="5"/>
  <c r="CB89" i="5"/>
  <c r="CE83" i="5" l="1"/>
  <c r="CE81" i="5"/>
  <c r="CE82" i="5"/>
  <c r="CF82" i="5"/>
  <c r="CF83" i="5"/>
  <c r="CE73" i="5"/>
  <c r="BW83" i="5"/>
  <c r="CA80" i="5"/>
  <c r="CA81" i="5"/>
  <c r="BW82" i="5"/>
  <c r="BW88" i="5"/>
  <c r="BW89" i="5"/>
  <c r="CA86" i="5"/>
  <c r="CE75" i="5" l="1"/>
  <c r="CE74" i="5"/>
  <c r="CE77" i="5"/>
  <c r="CE76" i="5"/>
  <c r="CF77" i="5"/>
  <c r="CF76" i="5"/>
  <c r="CE85" i="5"/>
  <c r="CB80" i="5"/>
  <c r="CB81" i="5"/>
  <c r="BX82" i="5"/>
  <c r="BX83" i="5"/>
  <c r="CE87" i="5" l="1"/>
  <c r="CE86" i="5"/>
  <c r="CE89" i="5"/>
  <c r="CE88" i="5"/>
  <c r="CF89" i="5"/>
  <c r="CF88" i="5"/>
  <c r="CG79" i="5"/>
  <c r="EC79" i="5" s="1"/>
  <c r="CD82" i="5"/>
  <c r="CD83" i="5"/>
  <c r="EB79" i="5"/>
  <c r="BZ83" i="5"/>
  <c r="BY82" i="5"/>
  <c r="BZ82" i="5"/>
  <c r="BY83" i="5"/>
  <c r="BX77" i="5"/>
  <c r="BX85" i="5"/>
  <c r="CB75" i="5"/>
  <c r="BX76" i="5"/>
  <c r="EA79" i="5"/>
  <c r="EC81" i="5" l="1"/>
  <c r="EC80" i="5"/>
  <c r="ED79" i="5"/>
  <c r="CD76" i="5"/>
  <c r="CD77" i="5"/>
  <c r="CC77" i="5"/>
  <c r="CC76" i="5"/>
  <c r="EB73" i="5"/>
  <c r="CG83" i="5"/>
  <c r="CG81" i="5"/>
  <c r="CG82" i="5"/>
  <c r="CG73" i="5"/>
  <c r="EC73" i="5" s="1"/>
  <c r="EB80" i="5"/>
  <c r="EB81" i="5"/>
  <c r="BZ76" i="5"/>
  <c r="BY77" i="5"/>
  <c r="BY85" i="5"/>
  <c r="CC75" i="5"/>
  <c r="BY76" i="5"/>
  <c r="BZ77" i="5"/>
  <c r="EA73" i="5"/>
  <c r="BX89" i="5"/>
  <c r="BX88" i="5"/>
  <c r="CB87" i="5"/>
  <c r="CB86" i="5"/>
  <c r="EA85" i="5" l="1"/>
  <c r="CC86" i="5"/>
  <c r="CC87" i="5"/>
  <c r="EC75" i="5"/>
  <c r="EC74" i="5"/>
  <c r="CG74" i="5"/>
  <c r="CG77" i="5"/>
  <c r="CG76" i="5"/>
  <c r="CG75" i="5"/>
  <c r="CG85" i="5"/>
  <c r="EC85" i="5" s="1"/>
  <c r="CD88" i="5"/>
  <c r="CD89" i="5"/>
  <c r="EB85" i="5"/>
  <c r="ED81" i="5"/>
  <c r="EE79" i="5"/>
  <c r="ED73" i="5"/>
  <c r="BZ88" i="5"/>
  <c r="BY89" i="5"/>
  <c r="BY88" i="5"/>
  <c r="BZ89" i="5"/>
  <c r="EB74" i="5"/>
  <c r="EB75" i="5"/>
  <c r="EB86" i="5" l="1"/>
  <c r="EC87" i="5"/>
  <c r="EC86" i="5"/>
  <c r="EB87" i="5"/>
  <c r="ED85" i="5"/>
  <c r="ED75" i="5"/>
  <c r="ED74" i="5"/>
  <c r="EE81" i="5"/>
  <c r="EF79" i="5"/>
  <c r="EE73" i="5"/>
  <c r="CG88" i="5"/>
  <c r="CG87" i="5"/>
  <c r="CG86" i="5"/>
  <c r="CG89" i="5"/>
  <c r="EE85" i="5" l="1"/>
  <c r="EE74" i="5"/>
  <c r="EE75" i="5"/>
  <c r="EF73" i="5"/>
  <c r="EG79" i="5"/>
  <c r="EF81" i="5"/>
  <c r="ED87" i="5"/>
  <c r="ED86" i="5"/>
  <c r="EF74" i="5" l="1"/>
  <c r="EF85" i="5"/>
  <c r="EF75" i="5"/>
  <c r="EH79" i="5"/>
  <c r="EG81" i="5"/>
  <c r="EG73" i="5"/>
  <c r="EE86" i="5"/>
  <c r="EE87" i="5"/>
  <c r="EH73" i="5" l="1"/>
  <c r="EH81" i="5"/>
  <c r="EI79" i="5"/>
  <c r="EG85" i="5"/>
  <c r="EG74" i="5"/>
  <c r="EG75" i="5"/>
  <c r="EF86" i="5"/>
  <c r="EF87" i="5"/>
  <c r="EH85" i="5" l="1"/>
  <c r="EH74" i="5"/>
  <c r="EH75" i="5"/>
  <c r="EG86" i="5"/>
  <c r="EG87" i="5"/>
  <c r="EI73" i="5"/>
  <c r="EI81" i="5"/>
  <c r="EJ79" i="5"/>
  <c r="CB43" i="1"/>
  <c r="CB45" i="1" s="1"/>
  <c r="CB114" i="67" s="1"/>
  <c r="CB59" i="1"/>
  <c r="CB434" i="5"/>
  <c r="CB716" i="67" s="1"/>
  <c r="CB112" i="1"/>
  <c r="CB116" i="1"/>
  <c r="CB185" i="67" s="1"/>
  <c r="CB122" i="1"/>
  <c r="CB124" i="1" s="1"/>
  <c r="CB191" i="67" s="1"/>
  <c r="EB138" i="1"/>
  <c r="EB43" i="1" s="1"/>
  <c r="CC171" i="1"/>
  <c r="CC238" i="67" s="1"/>
  <c r="CB180" i="1"/>
  <c r="CB247" i="67" s="1"/>
  <c r="CB183" i="1"/>
  <c r="CB250" i="67" s="1"/>
  <c r="CB184" i="1"/>
  <c r="CB251" i="67" s="1"/>
  <c r="CB129" i="67"/>
  <c r="CB174" i="67"/>
  <c r="CB181" i="67"/>
  <c r="CB205" i="67"/>
  <c r="CB207" i="67"/>
  <c r="CB212" i="67"/>
  <c r="CB219" i="67"/>
  <c r="CB224" i="67"/>
  <c r="CB225" i="67"/>
  <c r="CB228" i="67"/>
  <c r="CB237" i="67"/>
  <c r="CB240" i="67"/>
  <c r="CB241" i="67"/>
  <c r="CB244" i="67"/>
  <c r="CB245" i="67"/>
  <c r="CB246" i="67"/>
  <c r="EH86" i="5" l="1"/>
  <c r="EH87" i="5"/>
  <c r="EJ81" i="5"/>
  <c r="EJ73" i="5"/>
  <c r="EI75" i="5"/>
  <c r="EI85" i="5"/>
  <c r="EI74" i="5"/>
  <c r="CB113" i="1"/>
  <c r="CB182" i="67" s="1"/>
  <c r="CB105" i="1"/>
  <c r="CB175" i="67" s="1"/>
  <c r="CB108" i="1"/>
  <c r="CB106" i="1"/>
  <c r="CB176" i="67" s="1"/>
  <c r="CB177" i="67"/>
  <c r="EB205" i="67"/>
  <c r="CB126" i="1"/>
  <c r="CB193" i="67" s="1"/>
  <c r="CB189" i="67"/>
  <c r="CB112" i="67"/>
  <c r="EB112" i="67"/>
  <c r="CB35" i="1"/>
  <c r="O14" i="68" s="1"/>
  <c r="CB56" i="1"/>
  <c r="EB434" i="5"/>
  <c r="CB435" i="5"/>
  <c r="EB104" i="1"/>
  <c r="O15" i="68" l="1"/>
  <c r="O35" i="68" s="1"/>
  <c r="O34" i="68"/>
  <c r="CD111" i="1"/>
  <c r="CD185" i="67"/>
  <c r="EJ85" i="5"/>
  <c r="EJ74" i="5"/>
  <c r="EJ75" i="5"/>
  <c r="EI86" i="5"/>
  <c r="EI87" i="5"/>
  <c r="CB114" i="1"/>
  <c r="CB183" i="67" s="1"/>
  <c r="CB437" i="5"/>
  <c r="CB717" i="67"/>
  <c r="EB716" i="67"/>
  <c r="CB61" i="1"/>
  <c r="CB131" i="67" s="1"/>
  <c r="CB126" i="67"/>
  <c r="EB107" i="1"/>
  <c r="EB177" i="67" s="1"/>
  <c r="EB113" i="1"/>
  <c r="EB182" i="67" s="1"/>
  <c r="EB174" i="67"/>
  <c r="CB20" i="5"/>
  <c r="CB182" i="1"/>
  <c r="CB249" i="67" s="1"/>
  <c r="CB31" i="67"/>
  <c r="EB71" i="1" l="1"/>
  <c r="CC184" i="67"/>
  <c r="CE185" i="67"/>
  <c r="CD180" i="67"/>
  <c r="CF32" i="5"/>
  <c r="CF293" i="67" s="1"/>
  <c r="CF23" i="5"/>
  <c r="EJ86" i="5"/>
  <c r="EJ87" i="5"/>
  <c r="CB442" i="5"/>
  <c r="CB724" i="67" s="1"/>
  <c r="CB719" i="67"/>
  <c r="CB32" i="5"/>
  <c r="CB293" i="67" s="1"/>
  <c r="CB19" i="5"/>
  <c r="CF31" i="5" s="1"/>
  <c r="CF292" i="67" s="1"/>
  <c r="CB21" i="5"/>
  <c r="CB23" i="5"/>
  <c r="CB280" i="67"/>
  <c r="CC141" i="67" l="1"/>
  <c r="CE157" i="1"/>
  <c r="CE181" i="67"/>
  <c r="CF185" i="67"/>
  <c r="CF33" i="5"/>
  <c r="CF294" i="67" s="1"/>
  <c r="CF22" i="5"/>
  <c r="CB31" i="5"/>
  <c r="CB292" i="67" s="1"/>
  <c r="CB279" i="67"/>
  <c r="CB22" i="5"/>
  <c r="CB33" i="5"/>
  <c r="CB294" i="67" s="1"/>
  <c r="CB281" i="67"/>
  <c r="EB115" i="1"/>
  <c r="EB141" i="67"/>
  <c r="CF157" i="1" l="1"/>
  <c r="CF181" i="67"/>
  <c r="CG185" i="67"/>
  <c r="CE161" i="1"/>
  <c r="CE59" i="1"/>
  <c r="CE178" i="1"/>
  <c r="CE224" i="67"/>
  <c r="EC111" i="1"/>
  <c r="EB117" i="1"/>
  <c r="EB184" i="67"/>
  <c r="EB108" i="1"/>
  <c r="CE245" i="67" l="1"/>
  <c r="CE129" i="67"/>
  <c r="CE228" i="67"/>
  <c r="CG157" i="1"/>
  <c r="CG181" i="67"/>
  <c r="CF59" i="1"/>
  <c r="CF178" i="1"/>
  <c r="CF161" i="1"/>
  <c r="CF224" i="67"/>
  <c r="EB65" i="1"/>
  <c r="CC69" i="1"/>
  <c r="CC135" i="67"/>
  <c r="EC180" i="67"/>
  <c r="CG59" i="1" l="1"/>
  <c r="CG178" i="1"/>
  <c r="CG161" i="1"/>
  <c r="CG224" i="67"/>
  <c r="CF245" i="67"/>
  <c r="CF228" i="67"/>
  <c r="CF61" i="1"/>
  <c r="CF131" i="67" s="1"/>
  <c r="CF129" i="67"/>
  <c r="CC75" i="1"/>
  <c r="CC139" i="67"/>
  <c r="EB69" i="1"/>
  <c r="EB135" i="67"/>
  <c r="CG228" i="67" l="1"/>
  <c r="CG245" i="67"/>
  <c r="CG129" i="67"/>
  <c r="CG61" i="1"/>
  <c r="CG131" i="67" s="1"/>
  <c r="EB75" i="1"/>
  <c r="EB139" i="67"/>
  <c r="CC97" i="1"/>
  <c r="CC167" i="67" s="1"/>
  <c r="CC145" i="67"/>
  <c r="EB97" i="1" l="1"/>
  <c r="EB167" i="67" s="1"/>
  <c r="EB145" i="67"/>
  <c r="BR316" i="67" l="1"/>
  <c r="BR324" i="67" l="1"/>
  <c r="BV324" i="67"/>
  <c r="BR318" i="67" l="1"/>
  <c r="BV326" i="67"/>
  <c r="BR326" i="67"/>
  <c r="DZ880" i="67" l="1"/>
  <c r="BR929" i="67" l="1"/>
  <c r="BS59" i="5" l="1"/>
  <c r="BS933" i="67" s="1"/>
  <c r="BS58" i="5"/>
  <c r="BS932" i="67" s="1"/>
  <c r="BR57" i="5"/>
  <c r="BR931" i="67" s="1"/>
  <c r="BV57" i="5"/>
  <c r="BV931" i="67" s="1"/>
  <c r="BR56" i="5"/>
  <c r="BR930" i="67" s="1"/>
  <c r="BV56" i="5"/>
  <c r="BV930" i="67" s="1"/>
  <c r="BR59" i="5"/>
  <c r="BR933" i="67" s="1"/>
  <c r="BR58" i="5"/>
  <c r="BR932" i="67" s="1"/>
  <c r="BV157" i="5"/>
  <c r="BR816" i="67" l="1"/>
  <c r="BR782" i="67"/>
  <c r="DZ103" i="5"/>
  <c r="DZ122" i="5" s="1"/>
  <c r="BR104" i="5"/>
  <c r="EA26" i="5" l="1"/>
  <c r="EA286" i="67" s="1"/>
  <c r="DZ272" i="67"/>
  <c r="DZ26" i="5"/>
  <c r="DZ286" i="67" s="1"/>
  <c r="BV106" i="5"/>
  <c r="BV819" i="67" s="1"/>
  <c r="BV105" i="5"/>
  <c r="BR817" i="67"/>
  <c r="BR781" i="67"/>
  <c r="DZ816" i="67"/>
  <c r="DZ104" i="5"/>
  <c r="DZ896" i="67"/>
  <c r="DZ782" i="67"/>
  <c r="DZ150" i="5"/>
  <c r="DZ924" i="67" s="1"/>
  <c r="DZ817" i="67" l="1"/>
  <c r="EA105" i="5"/>
  <c r="DZ134" i="5"/>
  <c r="DZ781" i="67"/>
  <c r="EA106" i="5"/>
  <c r="EA819" i="67" s="1"/>
  <c r="DZ929" i="67"/>
  <c r="BV818" i="67"/>
  <c r="DZ151" i="5"/>
  <c r="EA151" i="5"/>
  <c r="DZ856" i="67"/>
  <c r="EA123" i="5"/>
  <c r="DZ123" i="5"/>
  <c r="DZ833" i="67"/>
  <c r="EA857" i="67" l="1"/>
  <c r="EA925" i="67"/>
  <c r="DZ834" i="67"/>
  <c r="DZ897" i="67"/>
  <c r="DZ857" i="67"/>
  <c r="DZ925" i="67"/>
  <c r="EA834" i="67"/>
  <c r="EA897" i="67"/>
  <c r="DZ135" i="5"/>
  <c r="DZ909" i="67" s="1"/>
  <c r="DZ908" i="67"/>
  <c r="EA818" i="67"/>
  <c r="DZ57" i="5"/>
  <c r="DZ931" i="67" s="1"/>
  <c r="DZ56" i="5"/>
  <c r="DZ930" i="67" s="1"/>
  <c r="EA56" i="5"/>
  <c r="EA930" i="67" s="1"/>
  <c r="DZ341" i="67"/>
  <c r="EA57" i="5"/>
  <c r="EA931" i="67" s="1"/>
  <c r="CB733" i="67" l="1"/>
  <c r="BY733" i="67"/>
  <c r="BW733" i="67"/>
  <c r="BT733" i="67"/>
  <c r="BW450" i="5"/>
  <c r="BW732" i="67" s="1"/>
  <c r="BY450" i="5"/>
  <c r="BY732" i="67" s="1"/>
  <c r="BX733" i="67"/>
  <c r="BU733" i="67"/>
  <c r="BU450" i="5"/>
  <c r="BU732" i="67" s="1"/>
  <c r="BX450" i="5"/>
  <c r="BX732" i="67" s="1"/>
  <c r="CB450" i="5"/>
  <c r="CB732" i="67" s="1"/>
  <c r="BZ733" i="67"/>
  <c r="BV733" i="67"/>
  <c r="CA733" i="67"/>
  <c r="CA450" i="5"/>
  <c r="CA732" i="67" s="1"/>
  <c r="BT450" i="5"/>
  <c r="BT732" i="67" s="1"/>
  <c r="DZ451" i="5"/>
  <c r="DZ733" i="67" s="1"/>
  <c r="BV450" i="5"/>
  <c r="BV732" i="67" s="1"/>
  <c r="EA451" i="5"/>
  <c r="T13" i="32" s="1"/>
  <c r="BZ450" i="5"/>
  <c r="BZ732" i="67" s="1"/>
  <c r="EB451" i="5"/>
  <c r="EB24" i="1" s="1"/>
  <c r="EB20" i="67" l="1"/>
  <c r="EQ24" i="1"/>
  <c r="EP20" i="67" s="1"/>
  <c r="EB450" i="5"/>
  <c r="EB732" i="67" s="1"/>
  <c r="EB733" i="67"/>
  <c r="U13" i="32"/>
  <c r="EA450" i="5"/>
  <c r="EA732" i="67" s="1"/>
  <c r="EA733" i="67"/>
  <c r="DZ450" i="5"/>
  <c r="DZ732" i="67" s="1"/>
  <c r="S13" i="32"/>
  <c r="S17" i="32" s="1"/>
  <c r="S18" i="32" l="1"/>
  <c r="S22" i="32"/>
  <c r="S19" i="32"/>
  <c r="S52" i="32"/>
  <c r="CC207" i="67" l="1"/>
  <c r="CC145" i="1"/>
  <c r="CC212" i="67" s="1"/>
  <c r="EB140" i="1"/>
  <c r="EB207" i="67" s="1"/>
  <c r="EB145" i="1" l="1"/>
  <c r="CC152" i="1"/>
  <c r="CC177" i="1" l="1"/>
  <c r="CC219" i="67"/>
  <c r="EB212" i="67"/>
  <c r="EB152" i="1"/>
  <c r="EB177" i="1" l="1"/>
  <c r="EB219" i="67"/>
  <c r="CC244" i="67"/>
  <c r="EB244" i="67" l="1"/>
  <c r="CC224" i="67"/>
  <c r="CC59" i="1"/>
  <c r="CC61" i="1" s="1"/>
  <c r="CC131" i="67" s="1"/>
  <c r="CC178" i="1"/>
  <c r="CC179" i="1" s="1"/>
  <c r="EB157" i="1"/>
  <c r="CC246" i="67" l="1"/>
  <c r="CC184" i="1"/>
  <c r="CC251" i="67" s="1"/>
  <c r="CC183" i="1"/>
  <c r="CC250" i="67" s="1"/>
  <c r="CC180" i="1"/>
  <c r="CC247" i="67" s="1"/>
  <c r="CC182" i="1"/>
  <c r="CC249" i="67" s="1"/>
  <c r="EB59" i="1"/>
  <c r="EB112" i="1"/>
  <c r="EB178" i="1"/>
  <c r="EB224" i="67"/>
  <c r="CC185" i="67"/>
  <c r="CC183" i="67"/>
  <c r="CC181" i="67"/>
  <c r="CC129" i="67"/>
  <c r="CC245" i="67"/>
  <c r="EB181" i="67" l="1"/>
  <c r="EB114" i="1"/>
  <c r="EB183" i="67" s="1"/>
  <c r="EQ59" i="1"/>
  <c r="EP129" i="67" s="1"/>
  <c r="EB129" i="67"/>
  <c r="EB245" i="67"/>
  <c r="EB179" i="1"/>
  <c r="EB246" i="67" l="1"/>
  <c r="EB180" i="1"/>
  <c r="EB247" i="67" s="1"/>
  <c r="G34" i="33"/>
  <c r="EQ179" i="1"/>
  <c r="D36" i="33" l="1"/>
  <c r="D60" i="33" s="1"/>
  <c r="EP246" i="67"/>
  <c r="G35" i="33"/>
  <c r="G58" i="33"/>
  <c r="G37" i="33"/>
  <c r="CC225" i="67" l="1"/>
  <c r="CC161" i="1"/>
  <c r="CC228" i="67" s="1"/>
  <c r="CC189" i="67"/>
  <c r="EB158" i="1"/>
  <c r="EB225" i="67" s="1"/>
  <c r="U15" i="32"/>
  <c r="EB122" i="1" l="1"/>
  <c r="CC170" i="1"/>
  <c r="EB189" i="67"/>
  <c r="EB124" i="1"/>
  <c r="EB191" i="67" s="1"/>
  <c r="EB161" i="1"/>
  <c r="CC191" i="67"/>
  <c r="CC193" i="67"/>
  <c r="CC237" i="67" l="1"/>
  <c r="CC173" i="1"/>
  <c r="EB228" i="67"/>
  <c r="EB170" i="1"/>
  <c r="CC240" i="67" l="1"/>
  <c r="CD171" i="1"/>
  <c r="CC174" i="1"/>
  <c r="CC241" i="67" s="1"/>
  <c r="EB173" i="1"/>
  <c r="EB237" i="67"/>
  <c r="CD238" i="67" l="1"/>
  <c r="EB240" i="67"/>
  <c r="EB174" i="1"/>
  <c r="EB241" i="67" s="1"/>
  <c r="EC171" i="1"/>
  <c r="EC238" i="67" l="1"/>
  <c r="CD936" i="67" l="1"/>
  <c r="CD11" i="5"/>
  <c r="EC11" i="5" s="1"/>
  <c r="BZ173" i="5"/>
  <c r="BV173" i="5" s="1"/>
  <c r="EC173" i="5"/>
  <c r="BZ199" i="5" l="1"/>
  <c r="CD178" i="5"/>
  <c r="CD938" i="67" s="1"/>
  <c r="BZ936" i="67"/>
  <c r="BZ178" i="5"/>
  <c r="BZ938" i="67" s="1"/>
  <c r="EB173" i="5"/>
  <c r="EC174" i="5" s="1"/>
  <c r="EC937" i="67" s="1"/>
  <c r="BZ11" i="5"/>
  <c r="CD27" i="5" s="1"/>
  <c r="EC219" i="5"/>
  <c r="EC976" i="67" s="1"/>
  <c r="EC936" i="67"/>
  <c r="EC216" i="5"/>
  <c r="EC973" i="67" s="1"/>
  <c r="BV936" i="67"/>
  <c r="EA173" i="5"/>
  <c r="BV199" i="5"/>
  <c r="BR173" i="5"/>
  <c r="BV11" i="5"/>
  <c r="CD200" i="5" l="1"/>
  <c r="CD960" i="67" s="1"/>
  <c r="EC178" i="5"/>
  <c r="EC938" i="67" s="1"/>
  <c r="EB199" i="5"/>
  <c r="EB879" i="67" s="1"/>
  <c r="BZ205" i="5"/>
  <c r="BZ962" i="67" s="1"/>
  <c r="BZ879" i="67"/>
  <c r="CD880" i="67"/>
  <c r="BZ200" i="5"/>
  <c r="BZ880" i="67" s="1"/>
  <c r="BZ959" i="67"/>
  <c r="BR936" i="67"/>
  <c r="DZ173" i="5"/>
  <c r="DZ936" i="67" s="1"/>
  <c r="BR199" i="5"/>
  <c r="BV200" i="5" s="1"/>
  <c r="BR11" i="5"/>
  <c r="BV178" i="5"/>
  <c r="BV938" i="67" s="1"/>
  <c r="BV959" i="67"/>
  <c r="BV879" i="67"/>
  <c r="EA199" i="5"/>
  <c r="EB959" i="67"/>
  <c r="BV13" i="5"/>
  <c r="BV15" i="5" s="1"/>
  <c r="EA11" i="5"/>
  <c r="EA936" i="67"/>
  <c r="BZ27" i="5"/>
  <c r="BZ13" i="5"/>
  <c r="BZ15" i="5" s="1"/>
  <c r="EB11" i="5"/>
  <c r="CD204" i="5"/>
  <c r="CD879" i="67"/>
  <c r="CD959" i="67"/>
  <c r="EC199" i="5"/>
  <c r="EB174" i="5"/>
  <c r="EB937" i="67" s="1"/>
  <c r="EB936" i="67"/>
  <c r="EB178" i="5"/>
  <c r="EB938" i="67" s="1"/>
  <c r="BZ204" i="5"/>
  <c r="BZ960" i="67" l="1"/>
  <c r="BZ882" i="67"/>
  <c r="EA174" i="5"/>
  <c r="EA937" i="67" s="1"/>
  <c r="EB205" i="5"/>
  <c r="EB882" i="67" s="1"/>
  <c r="EA178" i="5"/>
  <c r="EA938" i="67" s="1"/>
  <c r="BV960" i="67"/>
  <c r="BV880" i="67"/>
  <c r="EA879" i="67"/>
  <c r="EA205" i="5"/>
  <c r="EA959" i="67"/>
  <c r="BR27" i="5"/>
  <c r="BR13" i="5"/>
  <c r="BV29" i="5" s="1"/>
  <c r="BV288" i="67" s="1"/>
  <c r="DZ11" i="5"/>
  <c r="EB204" i="5"/>
  <c r="BR959" i="67"/>
  <c r="BR879" i="67"/>
  <c r="DZ199" i="5"/>
  <c r="EA204" i="5" s="1"/>
  <c r="BZ276" i="67"/>
  <c r="BZ827" i="5"/>
  <c r="BZ625" i="67" s="1"/>
  <c r="BZ806" i="5"/>
  <c r="BZ604" i="67" s="1"/>
  <c r="CA827" i="5"/>
  <c r="CA625" i="67" s="1"/>
  <c r="BV276" i="67"/>
  <c r="BW827" i="5"/>
  <c r="BW625" i="67" s="1"/>
  <c r="BV827" i="5"/>
  <c r="BV625" i="67" s="1"/>
  <c r="BV273" i="67"/>
  <c r="BV826" i="5"/>
  <c r="BV624" i="67" s="1"/>
  <c r="EA13" i="5"/>
  <c r="EA16" i="5" s="1"/>
  <c r="EA10" i="1" s="1"/>
  <c r="EP10" i="1" s="1"/>
  <c r="BW826" i="5"/>
  <c r="BW624" i="67" s="1"/>
  <c r="BV252" i="5"/>
  <c r="BZ881" i="67"/>
  <c r="BZ961" i="67"/>
  <c r="EC879" i="67"/>
  <c r="EC959" i="67"/>
  <c r="EC204" i="5"/>
  <c r="EC200" i="5"/>
  <c r="ED199" i="5"/>
  <c r="ED173" i="5" s="1"/>
  <c r="CD881" i="67"/>
  <c r="CD961" i="67"/>
  <c r="CA826" i="5"/>
  <c r="CA624" i="67" s="1"/>
  <c r="BZ29" i="5"/>
  <c r="BZ288" i="67" s="1"/>
  <c r="BZ273" i="67"/>
  <c r="EB13" i="5"/>
  <c r="EB15" i="5" s="1"/>
  <c r="EB276" i="67" s="1"/>
  <c r="BZ826" i="5"/>
  <c r="BZ624" i="67" s="1"/>
  <c r="BZ805" i="5"/>
  <c r="BZ603" i="67" s="1"/>
  <c r="BZ252" i="5"/>
  <c r="BV27" i="5"/>
  <c r="EB200" i="5"/>
  <c r="BV805" i="5" l="1"/>
  <c r="BV603" i="67" s="1"/>
  <c r="EB962" i="67"/>
  <c r="EA200" i="5"/>
  <c r="EA880" i="67" s="1"/>
  <c r="EB16" i="5"/>
  <c r="EA435" i="5"/>
  <c r="EA717" i="67" s="1"/>
  <c r="EA425" i="5"/>
  <c r="EA713" i="67" s="1"/>
  <c r="EA424" i="5"/>
  <c r="EA712" i="67" s="1"/>
  <c r="EA422" i="5"/>
  <c r="EA710" i="67" s="1"/>
  <c r="EA359" i="5"/>
  <c r="EA671" i="67" s="1"/>
  <c r="EA342" i="5"/>
  <c r="EA666" i="67" s="1"/>
  <c r="EA423" i="5"/>
  <c r="EA711" i="67" s="1"/>
  <c r="EA278" i="67"/>
  <c r="EA351" i="5"/>
  <c r="EA307" i="5"/>
  <c r="EA369" i="5"/>
  <c r="EA327" i="5"/>
  <c r="EA426" i="5"/>
  <c r="EA391" i="5"/>
  <c r="EA12" i="1"/>
  <c r="X11" i="68" s="1"/>
  <c r="EB880" i="67"/>
  <c r="EB960" i="67"/>
  <c r="ED959" i="67"/>
  <c r="ED204" i="5"/>
  <c r="ED879" i="67"/>
  <c r="EE199" i="5"/>
  <c r="EE173" i="5" s="1"/>
  <c r="BV255" i="5"/>
  <c r="BW255" i="5"/>
  <c r="BW256" i="5"/>
  <c r="BV256" i="5"/>
  <c r="BV412" i="67"/>
  <c r="EA252" i="5"/>
  <c r="BV267" i="5"/>
  <c r="EB961" i="67"/>
  <c r="EB881" i="67"/>
  <c r="BR273" i="67"/>
  <c r="BR826" i="5"/>
  <c r="BR624" i="67" s="1"/>
  <c r="BR805" i="5"/>
  <c r="BR603" i="67" s="1"/>
  <c r="BR29" i="5"/>
  <c r="BR288" i="67" s="1"/>
  <c r="BS826" i="5"/>
  <c r="BS624" i="67" s="1"/>
  <c r="DZ13" i="5"/>
  <c r="DZ15" i="5" s="1"/>
  <c r="DZ276" i="67" s="1"/>
  <c r="BR252" i="5"/>
  <c r="BV253" i="5" s="1"/>
  <c r="DZ204" i="5"/>
  <c r="DZ959" i="67"/>
  <c r="DZ205" i="5"/>
  <c r="DZ879" i="67"/>
  <c r="BR15" i="5"/>
  <c r="CA255" i="5"/>
  <c r="BZ412" i="67"/>
  <c r="BZ253" i="5"/>
  <c r="BZ254" i="5"/>
  <c r="BZ255" i="5"/>
  <c r="CA256" i="5"/>
  <c r="BZ256" i="5"/>
  <c r="EB252" i="5"/>
  <c r="BZ267" i="5"/>
  <c r="CD252" i="5"/>
  <c r="EC961" i="67"/>
  <c r="EC881" i="67"/>
  <c r="EB29" i="5"/>
  <c r="EB288" i="67" s="1"/>
  <c r="EB273" i="67"/>
  <c r="EC960" i="67"/>
  <c r="EC880" i="67"/>
  <c r="EA273" i="67"/>
  <c r="EA15" i="5"/>
  <c r="EA276" i="67" s="1"/>
  <c r="EA882" i="67"/>
  <c r="EA962" i="67"/>
  <c r="EA961" i="67"/>
  <c r="EA881" i="67"/>
  <c r="EB359" i="5" l="1"/>
  <c r="EB671" i="67" s="1"/>
  <c r="EB10" i="1"/>
  <c r="EB30" i="5"/>
  <c r="EB291" i="67" s="1"/>
  <c r="EB327" i="5"/>
  <c r="EB328" i="5" s="1"/>
  <c r="EB435" i="5"/>
  <c r="EB717" i="67" s="1"/>
  <c r="EB12" i="1"/>
  <c r="Y11" i="68" s="1"/>
  <c r="O41" i="68" s="1"/>
  <c r="EB425" i="5"/>
  <c r="EB713" i="67" s="1"/>
  <c r="EB422" i="5"/>
  <c r="EB710" i="67" s="1"/>
  <c r="EB426" i="5"/>
  <c r="EB427" i="5" s="1"/>
  <c r="EB391" i="5"/>
  <c r="EB689" i="67" s="1"/>
  <c r="EB307" i="5"/>
  <c r="EB647" i="67" s="1"/>
  <c r="EB423" i="5"/>
  <c r="EB711" i="67" s="1"/>
  <c r="EB424" i="5"/>
  <c r="EB712" i="67" s="1"/>
  <c r="EB369" i="5"/>
  <c r="EB678" i="67" s="1"/>
  <c r="EB342" i="5"/>
  <c r="EB666" i="67" s="1"/>
  <c r="EB351" i="5"/>
  <c r="EB278" i="67"/>
  <c r="EA960" i="67"/>
  <c r="BV254" i="5"/>
  <c r="J41" i="68"/>
  <c r="X22" i="68"/>
  <c r="K42" i="68" s="1"/>
  <c r="X31" i="68"/>
  <c r="EB714" i="67"/>
  <c r="BS827" i="5"/>
  <c r="BS625" i="67" s="1"/>
  <c r="BR806" i="5"/>
  <c r="BR604" i="67" s="1"/>
  <c r="BR827" i="5"/>
  <c r="BR625" i="67" s="1"/>
  <c r="BR276" i="67"/>
  <c r="BV806" i="5"/>
  <c r="BV604" i="67" s="1"/>
  <c r="EA184" i="1"/>
  <c r="EA251" i="67" s="1"/>
  <c r="EA105" i="1"/>
  <c r="EA175" i="67" s="1"/>
  <c r="EA8" i="67"/>
  <c r="EA128" i="1"/>
  <c r="EA195" i="67" s="1"/>
  <c r="T73" i="32"/>
  <c r="EP12" i="1"/>
  <c r="F18" i="33"/>
  <c r="T9" i="32"/>
  <c r="T10" i="32" s="1"/>
  <c r="EA102" i="1"/>
  <c r="EA172" i="67" s="1"/>
  <c r="EA126" i="1"/>
  <c r="EA193" i="67" s="1"/>
  <c r="EA116" i="1"/>
  <c r="EA185" i="67" s="1"/>
  <c r="EA14" i="1"/>
  <c r="X12" i="68" s="1"/>
  <c r="EA412" i="67"/>
  <c r="EE959" i="67"/>
  <c r="EE879" i="67"/>
  <c r="EE204" i="5"/>
  <c r="EF199" i="5"/>
  <c r="EF173" i="5" s="1"/>
  <c r="EA689" i="67"/>
  <c r="EA647" i="67"/>
  <c r="EA437" i="5"/>
  <c r="EB253" i="5"/>
  <c r="EB254" i="5"/>
  <c r="EB412" i="67"/>
  <c r="DZ273" i="67"/>
  <c r="DZ29" i="5"/>
  <c r="DZ288" i="67" s="1"/>
  <c r="ED961" i="67"/>
  <c r="ED881" i="67"/>
  <c r="EA29" i="5"/>
  <c r="EA288" i="67" s="1"/>
  <c r="EA714" i="67"/>
  <c r="DZ881" i="67"/>
  <c r="DZ961" i="67"/>
  <c r="BV270" i="5"/>
  <c r="BV271" i="5"/>
  <c r="BW270" i="5"/>
  <c r="BW271" i="5"/>
  <c r="EA267" i="5"/>
  <c r="EA678" i="67"/>
  <c r="DZ16" i="5"/>
  <c r="DZ10" i="1" s="1"/>
  <c r="EO10" i="1" s="1"/>
  <c r="CD412" i="67"/>
  <c r="CD255" i="5"/>
  <c r="CE255" i="5"/>
  <c r="CD256" i="5"/>
  <c r="CE256" i="5"/>
  <c r="CD254" i="5"/>
  <c r="CD267" i="5"/>
  <c r="CD13" i="5"/>
  <c r="CD697" i="5"/>
  <c r="EC252" i="5"/>
  <c r="DZ962" i="67"/>
  <c r="DZ882" i="67"/>
  <c r="BZ270" i="5"/>
  <c r="CA271" i="5"/>
  <c r="BZ271" i="5"/>
  <c r="BZ269" i="5"/>
  <c r="CA270" i="5"/>
  <c r="EB267" i="5"/>
  <c r="BZ268" i="5"/>
  <c r="BR255" i="5"/>
  <c r="BR412" i="67"/>
  <c r="BS255" i="5"/>
  <c r="BR253" i="5"/>
  <c r="BS256" i="5"/>
  <c r="BR267" i="5"/>
  <c r="BV269" i="5" s="1"/>
  <c r="DZ252" i="5"/>
  <c r="BR697" i="5"/>
  <c r="EA658" i="67"/>
  <c r="EB658" i="67" l="1"/>
  <c r="U9" i="32"/>
  <c r="EQ10" i="1"/>
  <c r="EB392" i="5"/>
  <c r="EB370" i="5"/>
  <c r="EB308" i="5"/>
  <c r="EB437" i="5"/>
  <c r="EB442" i="5" s="1"/>
  <c r="EB724" i="67" s="1"/>
  <c r="G18" i="33"/>
  <c r="G19" i="33" s="1"/>
  <c r="EB128" i="1"/>
  <c r="EB195" i="67" s="1"/>
  <c r="EB105" i="1"/>
  <c r="EB175" i="67" s="1"/>
  <c r="EB14" i="1"/>
  <c r="Y12" i="68" s="1"/>
  <c r="O42" i="68" s="1"/>
  <c r="EB184" i="1"/>
  <c r="EB251" i="67" s="1"/>
  <c r="EB116" i="1"/>
  <c r="EB185" i="67" s="1"/>
  <c r="Y31" i="68"/>
  <c r="EQ12" i="1"/>
  <c r="D20" i="33" s="1"/>
  <c r="D44" i="33" s="1"/>
  <c r="U73" i="32"/>
  <c r="EB8" i="67"/>
  <c r="Y22" i="68"/>
  <c r="P42" i="68" s="1"/>
  <c r="EB126" i="1"/>
  <c r="EB193" i="67" s="1"/>
  <c r="EB102" i="1"/>
  <c r="EB172" i="67" s="1"/>
  <c r="X13" i="68"/>
  <c r="J42" i="68"/>
  <c r="X32" i="68"/>
  <c r="DZ253" i="5"/>
  <c r="DZ412" i="67"/>
  <c r="DZ267" i="5"/>
  <c r="EA269" i="5" s="1"/>
  <c r="DZ254" i="5"/>
  <c r="EB268" i="5"/>
  <c r="EB269" i="5"/>
  <c r="CD273" i="67"/>
  <c r="CD29" i="5"/>
  <c r="CD288" i="67" s="1"/>
  <c r="EC13" i="5"/>
  <c r="CD16" i="5"/>
  <c r="CD15" i="5"/>
  <c r="CD276" i="67" s="1"/>
  <c r="EA442" i="5"/>
  <c r="EA724" i="67" s="1"/>
  <c r="EA719" i="67"/>
  <c r="EA254" i="5"/>
  <c r="C20" i="33"/>
  <c r="C44" i="33" s="1"/>
  <c r="EO8" i="67"/>
  <c r="U10" i="32"/>
  <c r="EC253" i="5"/>
  <c r="EC412" i="67"/>
  <c r="EC254" i="5"/>
  <c r="ED252" i="5"/>
  <c r="DZ359" i="5"/>
  <c r="DZ671" i="67" s="1"/>
  <c r="DZ422" i="5"/>
  <c r="DZ710" i="67" s="1"/>
  <c r="DZ23" i="5"/>
  <c r="DZ425" i="5"/>
  <c r="DZ713" i="67" s="1"/>
  <c r="DZ342" i="5"/>
  <c r="DZ666" i="67" s="1"/>
  <c r="DZ369" i="5"/>
  <c r="DZ307" i="5"/>
  <c r="DZ278" i="67"/>
  <c r="DZ424" i="5"/>
  <c r="DZ712" i="67" s="1"/>
  <c r="DZ327" i="5"/>
  <c r="DZ391" i="5"/>
  <c r="DZ435" i="5"/>
  <c r="DZ717" i="67" s="1"/>
  <c r="DZ426" i="5"/>
  <c r="DZ21" i="5"/>
  <c r="DZ19" i="5"/>
  <c r="DZ351" i="5"/>
  <c r="DZ423" i="5"/>
  <c r="DZ711" i="67" s="1"/>
  <c r="DZ30" i="5"/>
  <c r="DZ291" i="67" s="1"/>
  <c r="EA30" i="5"/>
  <c r="EA291" i="67" s="1"/>
  <c r="BV268" i="5"/>
  <c r="EA10" i="67"/>
  <c r="EA103" i="1"/>
  <c r="EA173" i="67" s="1"/>
  <c r="EA106" i="1"/>
  <c r="EA176" i="67" s="1"/>
  <c r="EP14" i="1"/>
  <c r="EO10" i="67" s="1"/>
  <c r="EA20" i="1"/>
  <c r="CD269" i="5"/>
  <c r="CE270" i="5"/>
  <c r="CD270" i="5"/>
  <c r="CE271" i="5"/>
  <c r="CD271" i="5"/>
  <c r="EC267" i="5"/>
  <c r="CD268" i="5"/>
  <c r="EF959" i="67"/>
  <c r="EF879" i="67"/>
  <c r="EF204" i="5"/>
  <c r="EG199" i="5"/>
  <c r="EG173" i="5" s="1"/>
  <c r="BR337" i="67"/>
  <c r="BR672" i="5"/>
  <c r="DZ672" i="5" s="1"/>
  <c r="DZ697" i="5"/>
  <c r="DZ337" i="67" s="1"/>
  <c r="BR696" i="5"/>
  <c r="CD337" i="67"/>
  <c r="CD672" i="5"/>
  <c r="EC672" i="5" s="1"/>
  <c r="EC697" i="5"/>
  <c r="CD698" i="5"/>
  <c r="EE881" i="67"/>
  <c r="EE961" i="67"/>
  <c r="EA253" i="5"/>
  <c r="F19" i="33"/>
  <c r="F42" i="33"/>
  <c r="Y13" i="68" l="1"/>
  <c r="O43" i="68" s="1"/>
  <c r="CD18" i="5"/>
  <c r="CD10" i="1"/>
  <c r="CD101" i="1" s="1"/>
  <c r="EB719" i="67"/>
  <c r="EQ14" i="1"/>
  <c r="EP10" i="67" s="1"/>
  <c r="EB10" i="67"/>
  <c r="EB103" i="1"/>
  <c r="EB173" i="67" s="1"/>
  <c r="G42" i="33"/>
  <c r="EP8" i="67"/>
  <c r="EB20" i="1"/>
  <c r="EL20" i="1" s="1"/>
  <c r="EB106" i="1"/>
  <c r="EB176" i="67" s="1"/>
  <c r="Y32" i="68"/>
  <c r="EA268" i="5"/>
  <c r="Y33" i="68"/>
  <c r="J43" i="68"/>
  <c r="X33" i="68"/>
  <c r="EG879" i="67"/>
  <c r="EG959" i="67"/>
  <c r="EG204" i="5"/>
  <c r="EH199" i="5"/>
  <c r="EH173" i="5" s="1"/>
  <c r="DZ22" i="5"/>
  <c r="DZ281" i="67"/>
  <c r="DZ33" i="5"/>
  <c r="DZ294" i="67" s="1"/>
  <c r="DZ647" i="67"/>
  <c r="DZ437" i="5"/>
  <c r="DZ308" i="5"/>
  <c r="EA308" i="5"/>
  <c r="EC698" i="5"/>
  <c r="EC338" i="67" s="1"/>
  <c r="EC337" i="67"/>
  <c r="EF881" i="67"/>
  <c r="EF961" i="67"/>
  <c r="DZ714" i="67"/>
  <c r="DZ427" i="5"/>
  <c r="EA427" i="5"/>
  <c r="DZ328" i="5"/>
  <c r="DZ658" i="67"/>
  <c r="EA328" i="5"/>
  <c r="DZ370" i="5"/>
  <c r="DZ678" i="67"/>
  <c r="EA370" i="5"/>
  <c r="DZ269" i="5"/>
  <c r="DZ268" i="5"/>
  <c r="EP20" i="1"/>
  <c r="EO16" i="67" s="1"/>
  <c r="EA16" i="67"/>
  <c r="EA39" i="1"/>
  <c r="EA23" i="1"/>
  <c r="CD425" i="5"/>
  <c r="CD713" i="67" s="1"/>
  <c r="CD30" i="5"/>
  <c r="CD291" i="67" s="1"/>
  <c r="CD278" i="67"/>
  <c r="CD423" i="5"/>
  <c r="CD711" i="67" s="1"/>
  <c r="CD422" i="5"/>
  <c r="CD710" i="67" s="1"/>
  <c r="CD426" i="5"/>
  <c r="CD424" i="5"/>
  <c r="CD712" i="67" s="1"/>
  <c r="CD368" i="5"/>
  <c r="CD390" i="5"/>
  <c r="CD306" i="5"/>
  <c r="CD304" i="5" s="1"/>
  <c r="CD326" i="5"/>
  <c r="CD338" i="67"/>
  <c r="CD694" i="5"/>
  <c r="BR336" i="67"/>
  <c r="BR671" i="5"/>
  <c r="DZ671" i="5" s="1"/>
  <c r="BR536" i="5"/>
  <c r="BR167" i="5"/>
  <c r="DZ696" i="5"/>
  <c r="EC268" i="5"/>
  <c r="EC269" i="5"/>
  <c r="DZ279" i="67"/>
  <c r="DZ31" i="5"/>
  <c r="DZ292" i="67" s="1"/>
  <c r="DZ689" i="67"/>
  <c r="DZ392" i="5"/>
  <c r="EA392" i="5"/>
  <c r="ED412" i="67"/>
  <c r="ED254" i="5"/>
  <c r="ED267" i="5"/>
  <c r="ED13" i="5"/>
  <c r="ED697" i="5"/>
  <c r="EE252" i="5"/>
  <c r="EC273" i="67"/>
  <c r="EC29" i="5"/>
  <c r="EC288" i="67" s="1"/>
  <c r="EC16" i="5"/>
  <c r="EC15" i="5"/>
  <c r="CD12" i="1" l="1"/>
  <c r="R11" i="68" s="1"/>
  <c r="R22" i="68" s="1"/>
  <c r="CD987" i="67"/>
  <c r="CD104" i="1"/>
  <c r="CD112" i="1"/>
  <c r="CD122" i="1"/>
  <c r="EC18" i="5"/>
  <c r="EC10" i="1"/>
  <c r="V9" i="32" s="1"/>
  <c r="EC276" i="67"/>
  <c r="EC306" i="5"/>
  <c r="EQ20" i="1"/>
  <c r="EP16" i="67" s="1"/>
  <c r="EB23" i="1"/>
  <c r="EL23" i="1" s="1"/>
  <c r="EB16" i="67"/>
  <c r="EB39" i="1"/>
  <c r="EL39" i="1" s="1"/>
  <c r="ED269" i="5"/>
  <c r="ED268" i="5"/>
  <c r="EG881" i="67"/>
  <c r="EG961" i="67"/>
  <c r="EE254" i="5"/>
  <c r="EE412" i="67"/>
  <c r="EE697" i="5"/>
  <c r="EE267" i="5"/>
  <c r="EF252" i="5"/>
  <c r="EE13" i="5"/>
  <c r="BR170" i="5"/>
  <c r="BR409" i="67" s="1"/>
  <c r="BR406" i="67"/>
  <c r="CD334" i="67"/>
  <c r="CD656" i="5"/>
  <c r="CD657" i="5" s="1"/>
  <c r="CD304" i="67" s="1"/>
  <c r="CD670" i="5"/>
  <c r="EC694" i="5"/>
  <c r="CE313" i="5"/>
  <c r="CD311" i="5"/>
  <c r="CD646" i="67"/>
  <c r="CD310" i="5"/>
  <c r="CD313" i="5"/>
  <c r="CE312" i="5"/>
  <c r="CD312" i="5"/>
  <c r="CD302" i="5"/>
  <c r="EC302" i="5" s="1"/>
  <c r="CE428" i="5"/>
  <c r="CD714" i="67"/>
  <c r="CD427" i="5"/>
  <c r="CD428" i="5"/>
  <c r="EA108" i="67"/>
  <c r="EA42" i="1"/>
  <c r="DZ442" i="5"/>
  <c r="DZ724" i="67" s="1"/>
  <c r="DZ719" i="67"/>
  <c r="CD67" i="1"/>
  <c r="EC422" i="5"/>
  <c r="EC710" i="67" s="1"/>
  <c r="EC278" i="67"/>
  <c r="EC423" i="5"/>
  <c r="EC711" i="67" s="1"/>
  <c r="EC425" i="5"/>
  <c r="EC713" i="67" s="1"/>
  <c r="EC424" i="5"/>
  <c r="EC712" i="67" s="1"/>
  <c r="EC342" i="5"/>
  <c r="EC666" i="67" s="1"/>
  <c r="EC426" i="5"/>
  <c r="EC30" i="5"/>
  <c r="EC291" i="67" s="1"/>
  <c r="ED337" i="67"/>
  <c r="ED672" i="5"/>
  <c r="ED698" i="5"/>
  <c r="BR349" i="67"/>
  <c r="DZ536" i="5"/>
  <c r="BR533" i="5"/>
  <c r="BR346" i="67" s="1"/>
  <c r="BR543" i="5"/>
  <c r="BR356" i="67" s="1"/>
  <c r="BV543" i="5"/>
  <c r="BV356" i="67" s="1"/>
  <c r="CD688" i="67"/>
  <c r="CD394" i="5"/>
  <c r="CE396" i="5"/>
  <c r="CD397" i="5"/>
  <c r="CE397" i="5"/>
  <c r="CD395" i="5"/>
  <c r="CD396" i="5"/>
  <c r="CD387" i="5"/>
  <c r="EH879" i="67"/>
  <c r="EH959" i="67"/>
  <c r="EH204" i="5"/>
  <c r="EI199" i="5"/>
  <c r="EI173" i="5" s="1"/>
  <c r="DZ698" i="5"/>
  <c r="DZ338" i="67" s="1"/>
  <c r="DZ336" i="67"/>
  <c r="ED273" i="67"/>
  <c r="ED29" i="5"/>
  <c r="ED288" i="67" s="1"/>
  <c r="CD332" i="5"/>
  <c r="CE333" i="5"/>
  <c r="CD330" i="5"/>
  <c r="CD657" i="67"/>
  <c r="CD331" i="5"/>
  <c r="CD333" i="5"/>
  <c r="CE332" i="5"/>
  <c r="CD324" i="5"/>
  <c r="CD372" i="5"/>
  <c r="CE374" i="5"/>
  <c r="CE375" i="5"/>
  <c r="CD375" i="5"/>
  <c r="CD677" i="67"/>
  <c r="CD374" i="5"/>
  <c r="CD373" i="5"/>
  <c r="CD365" i="5"/>
  <c r="EP23" i="1"/>
  <c r="EO19" i="67" s="1"/>
  <c r="EA19" i="67"/>
  <c r="EA57" i="1"/>
  <c r="EA25" i="1"/>
  <c r="CD8" i="67" l="1"/>
  <c r="R31" i="68"/>
  <c r="X45" i="68" s="1"/>
  <c r="EC12" i="1"/>
  <c r="Z11" i="68" s="1"/>
  <c r="T41" i="68" s="1"/>
  <c r="EC987" i="67"/>
  <c r="EB108" i="67"/>
  <c r="ER10" i="1"/>
  <c r="EB25" i="1"/>
  <c r="EL25" i="1" s="1"/>
  <c r="EQ23" i="1"/>
  <c r="EP19" i="67" s="1"/>
  <c r="EB42" i="1"/>
  <c r="EL42" i="1" s="1"/>
  <c r="EB19" i="67"/>
  <c r="EB57" i="1"/>
  <c r="EQ57" i="1" s="1"/>
  <c r="EP127" i="67" s="1"/>
  <c r="EA127" i="67"/>
  <c r="EP57" i="1"/>
  <c r="EO127" i="67" s="1"/>
  <c r="CD674" i="67"/>
  <c r="CD16" i="1"/>
  <c r="CD12" i="67" s="1"/>
  <c r="EC365" i="5"/>
  <c r="CD655" i="67"/>
  <c r="CD15" i="1"/>
  <c r="CD11" i="67" s="1"/>
  <c r="EC324" i="5"/>
  <c r="EH961" i="67"/>
  <c r="EH881" i="67"/>
  <c r="ED338" i="67"/>
  <c r="ED694" i="5"/>
  <c r="CD123" i="1"/>
  <c r="CD125" i="1" s="1"/>
  <c r="CD171" i="67"/>
  <c r="EC101" i="1"/>
  <c r="CD303" i="67"/>
  <c r="CD654" i="5"/>
  <c r="CD666" i="5"/>
  <c r="CD309" i="67" s="1"/>
  <c r="EE672" i="5"/>
  <c r="EE337" i="67"/>
  <c r="EE698" i="5"/>
  <c r="EC714" i="67"/>
  <c r="EC427" i="5"/>
  <c r="CD174" i="67"/>
  <c r="CD107" i="1"/>
  <c r="CD113" i="1"/>
  <c r="CD115" i="1" s="1"/>
  <c r="CD434" i="5"/>
  <c r="EC104" i="1"/>
  <c r="CD137" i="67"/>
  <c r="CE147" i="1"/>
  <c r="CD147" i="1"/>
  <c r="EE273" i="67"/>
  <c r="EE29" i="5"/>
  <c r="EE288" i="67" s="1"/>
  <c r="EA21" i="67"/>
  <c r="EA183" i="1"/>
  <c r="EA250" i="67" s="1"/>
  <c r="EP25" i="1"/>
  <c r="EO21" i="67" s="1"/>
  <c r="EA27" i="1"/>
  <c r="EA463" i="5"/>
  <c r="EA47" i="1"/>
  <c r="EA28" i="1"/>
  <c r="EI959" i="67"/>
  <c r="EI204" i="5"/>
  <c r="EI879" i="67"/>
  <c r="EJ199" i="5"/>
  <c r="EJ173" i="5" s="1"/>
  <c r="DZ349" i="67"/>
  <c r="EA543" i="5"/>
  <c r="EA356" i="67" s="1"/>
  <c r="DZ534" i="5"/>
  <c r="CD189" i="67"/>
  <c r="CD158" i="1"/>
  <c r="EC122" i="1"/>
  <c r="CD644" i="67"/>
  <c r="CD13" i="1"/>
  <c r="EC334" i="67"/>
  <c r="EC656" i="5"/>
  <c r="EC657" i="5" s="1"/>
  <c r="EC304" i="67" s="1"/>
  <c r="EF254" i="5"/>
  <c r="EF412" i="67"/>
  <c r="EF13" i="5"/>
  <c r="EF267" i="5"/>
  <c r="EF697" i="5"/>
  <c r="EG252" i="5"/>
  <c r="CD686" i="67"/>
  <c r="CD17" i="1"/>
  <c r="CD13" i="67" s="1"/>
  <c r="EC387" i="5"/>
  <c r="V10" i="32"/>
  <c r="CD181" i="67"/>
  <c r="CD157" i="1"/>
  <c r="EC112" i="1"/>
  <c r="EA111" i="67"/>
  <c r="EA45" i="1"/>
  <c r="EA34" i="1"/>
  <c r="CD313" i="67"/>
  <c r="CD676" i="5"/>
  <c r="EC670" i="5"/>
  <c r="CD681" i="5"/>
  <c r="CD321" i="67" s="1"/>
  <c r="EE268" i="5"/>
  <c r="EE269" i="5"/>
  <c r="EB463" i="5" l="1"/>
  <c r="EB745" i="67" s="1"/>
  <c r="EJ219" i="5"/>
  <c r="EL173" i="5"/>
  <c r="EB47" i="1"/>
  <c r="EL47" i="1" s="1"/>
  <c r="EB111" i="67"/>
  <c r="EQ25" i="1"/>
  <c r="EP21" i="67" s="1"/>
  <c r="EB127" i="67"/>
  <c r="Z31" i="68"/>
  <c r="H18" i="33"/>
  <c r="H19" i="33" s="1"/>
  <c r="V73" i="32"/>
  <c r="Z22" i="68"/>
  <c r="U42" i="68" s="1"/>
  <c r="EC128" i="1"/>
  <c r="ED128" i="1" s="1"/>
  <c r="EE128" i="1" s="1"/>
  <c r="EF128" i="1" s="1"/>
  <c r="EG128" i="1" s="1"/>
  <c r="EH128" i="1" s="1"/>
  <c r="EI128" i="1" s="1"/>
  <c r="EJ128" i="1" s="1"/>
  <c r="ER12" i="1"/>
  <c r="EQ8" i="67" s="1"/>
  <c r="EC8" i="67"/>
  <c r="EB27" i="1"/>
  <c r="EL27" i="1" s="1"/>
  <c r="EB183" i="1"/>
  <c r="EB250" i="67" s="1"/>
  <c r="EB28" i="1"/>
  <c r="EL28" i="1" s="1"/>
  <c r="EB21" i="67"/>
  <c r="EB34" i="1"/>
  <c r="EL34" i="1" s="1"/>
  <c r="EB45" i="1"/>
  <c r="EB24" i="67"/>
  <c r="EC313" i="67"/>
  <c r="EC676" i="5"/>
  <c r="EC681" i="5"/>
  <c r="EC321" i="67" s="1"/>
  <c r="EA114" i="67"/>
  <c r="T74" i="32"/>
  <c r="EA56" i="1"/>
  <c r="EA35" i="1"/>
  <c r="X14" i="68" s="1"/>
  <c r="EF337" i="67"/>
  <c r="EF672" i="5"/>
  <c r="EF698" i="5"/>
  <c r="EC644" i="67"/>
  <c r="EC304" i="5"/>
  <c r="EC13" i="1"/>
  <c r="CD684" i="5"/>
  <c r="CD324" i="67" s="1"/>
  <c r="CD316" i="67"/>
  <c r="CD678" i="5"/>
  <c r="CD205" i="5"/>
  <c r="CD224" i="67"/>
  <c r="CD59" i="1"/>
  <c r="CD129" i="67" s="1"/>
  <c r="CD161" i="1"/>
  <c r="CD228" i="67" s="1"/>
  <c r="CD178" i="1"/>
  <c r="CD245" i="67" s="1"/>
  <c r="EC157" i="1"/>
  <c r="EF269" i="5"/>
  <c r="EF268" i="5"/>
  <c r="EC303" i="67"/>
  <c r="EC666" i="5"/>
  <c r="EC309" i="67" s="1"/>
  <c r="EC654" i="5"/>
  <c r="CD9" i="67"/>
  <c r="CD78" i="1"/>
  <c r="CD14" i="1"/>
  <c r="R12" i="68" s="1"/>
  <c r="CD225" i="67"/>
  <c r="EC158" i="1"/>
  <c r="EC225" i="67" s="1"/>
  <c r="EI881" i="67"/>
  <c r="EI961" i="67"/>
  <c r="EA745" i="67"/>
  <c r="EA464" i="5"/>
  <c r="CD214" i="67"/>
  <c r="EC147" i="1"/>
  <c r="EC214" i="67" s="1"/>
  <c r="CD716" i="67"/>
  <c r="CD435" i="5"/>
  <c r="EC434" i="5"/>
  <c r="EE338" i="67"/>
  <c r="EE694" i="5"/>
  <c r="CD664" i="5"/>
  <c r="CD307" i="67" s="1"/>
  <c r="CD301" i="67"/>
  <c r="EC171" i="67"/>
  <c r="EC102" i="1"/>
  <c r="ED102" i="1" s="1"/>
  <c r="ED334" i="67"/>
  <c r="ED656" i="5"/>
  <c r="ED657" i="5" s="1"/>
  <c r="ED304" i="67" s="1"/>
  <c r="ED670" i="5"/>
  <c r="EC655" i="67"/>
  <c r="EC15" i="1"/>
  <c r="EC326" i="5"/>
  <c r="EF273" i="67"/>
  <c r="EF29" i="5"/>
  <c r="EF288" i="67" s="1"/>
  <c r="EJ959" i="67"/>
  <c r="EJ879" i="67"/>
  <c r="EJ204" i="5"/>
  <c r="CE214" i="67"/>
  <c r="CD182" i="67"/>
  <c r="EC113" i="1"/>
  <c r="EC182" i="67" s="1"/>
  <c r="EA30" i="67"/>
  <c r="EP34" i="1"/>
  <c r="EO30" i="67" s="1"/>
  <c r="T75" i="32"/>
  <c r="EA133" i="1"/>
  <c r="EA200" i="67" s="1"/>
  <c r="EA129" i="1"/>
  <c r="EA196" i="67" s="1"/>
  <c r="EA132" i="1"/>
  <c r="EA199" i="67" s="1"/>
  <c r="EC181" i="67"/>
  <c r="EC116" i="1"/>
  <c r="EG254" i="5"/>
  <c r="EG13" i="5"/>
  <c r="EL13" i="5" s="1"/>
  <c r="EG697" i="5"/>
  <c r="EG412" i="67"/>
  <c r="EG267" i="5"/>
  <c r="EH252" i="5"/>
  <c r="CD192" i="67"/>
  <c r="CD73" i="1"/>
  <c r="CD143" i="67" s="1"/>
  <c r="CE121" i="1"/>
  <c r="DZ347" i="67"/>
  <c r="EA540" i="5"/>
  <c r="EA353" i="67" s="1"/>
  <c r="EA24" i="67"/>
  <c r="F31" i="33"/>
  <c r="EP28" i="1"/>
  <c r="EO24" i="67" s="1"/>
  <c r="CD177" i="67"/>
  <c r="CD138" i="1"/>
  <c r="CD190" i="67"/>
  <c r="EC123" i="1"/>
  <c r="EC190" i="67" s="1"/>
  <c r="EB53" i="1"/>
  <c r="EP27" i="1"/>
  <c r="EO23" i="67" s="1"/>
  <c r="EA23" i="67"/>
  <c r="CD117" i="1"/>
  <c r="CD118" i="1"/>
  <c r="CD71" i="1"/>
  <c r="CD141" i="67" s="1"/>
  <c r="CD184" i="67"/>
  <c r="CE111" i="1"/>
  <c r="EC686" i="67"/>
  <c r="EC17" i="1"/>
  <c r="EC390" i="5"/>
  <c r="EC189" i="67"/>
  <c r="EC126" i="1"/>
  <c r="EA117" i="67"/>
  <c r="EA53" i="1"/>
  <c r="EC174" i="67"/>
  <c r="EC107" i="1"/>
  <c r="EC177" i="67" s="1"/>
  <c r="EC105" i="1"/>
  <c r="ED105" i="1" s="1"/>
  <c r="CD108" i="1"/>
  <c r="EC674" i="67"/>
  <c r="EC368" i="5"/>
  <c r="EC16" i="1"/>
  <c r="H42" i="33" l="1"/>
  <c r="EB35" i="1"/>
  <c r="Y14" i="68" s="1"/>
  <c r="Y34" i="68" s="1"/>
  <c r="EB117" i="67"/>
  <c r="EQ34" i="1"/>
  <c r="EP30" i="67" s="1"/>
  <c r="EB30" i="67"/>
  <c r="EB132" i="1"/>
  <c r="EB199" i="67" s="1"/>
  <c r="U75" i="32"/>
  <c r="EB133" i="1"/>
  <c r="EB200" i="67" s="1"/>
  <c r="EB23" i="67"/>
  <c r="EC195" i="67"/>
  <c r="E20" i="33"/>
  <c r="E44" i="33" s="1"/>
  <c r="G31" i="33"/>
  <c r="G32" i="33" s="1"/>
  <c r="EQ27" i="1"/>
  <c r="EP23" i="67" s="1"/>
  <c r="EQ28" i="1"/>
  <c r="EP24" i="67" s="1"/>
  <c r="EE102" i="1"/>
  <c r="EE105" i="1"/>
  <c r="EB129" i="1"/>
  <c r="EB196" i="67" s="1"/>
  <c r="EB56" i="1"/>
  <c r="EQ56" i="1" s="1"/>
  <c r="EP126" i="67" s="1"/>
  <c r="EB114" i="67"/>
  <c r="U74" i="32"/>
  <c r="Y15" i="68"/>
  <c r="O44" i="68"/>
  <c r="R32" i="68"/>
  <c r="R13" i="68"/>
  <c r="R33" i="68" s="1"/>
  <c r="J44" i="68"/>
  <c r="X15" i="68"/>
  <c r="X34" i="68"/>
  <c r="EC125" i="1"/>
  <c r="ED121" i="1" s="1"/>
  <c r="EC161" i="1"/>
  <c r="EC228" i="67" s="1"/>
  <c r="EC224" i="67"/>
  <c r="EC178" i="1"/>
  <c r="EC245" i="67" s="1"/>
  <c r="V15" i="32"/>
  <c r="EC59" i="1"/>
  <c r="EC9" i="67"/>
  <c r="ER13" i="1"/>
  <c r="EQ9" i="67" s="1"/>
  <c r="EC131" i="1"/>
  <c r="ED131" i="1" s="1"/>
  <c r="EE131" i="1" s="1"/>
  <c r="EF131" i="1" s="1"/>
  <c r="EG131" i="1" s="1"/>
  <c r="EH131" i="1" s="1"/>
  <c r="EI131" i="1" s="1"/>
  <c r="EJ131" i="1" s="1"/>
  <c r="EC14" i="1"/>
  <c r="Z12" i="68" s="1"/>
  <c r="G22" i="33"/>
  <c r="EQ35" i="1"/>
  <c r="EB182" i="1"/>
  <c r="EB249" i="67" s="1"/>
  <c r="EB20" i="5"/>
  <c r="CD43" i="1"/>
  <c r="CD112" i="67" s="1"/>
  <c r="CD205" i="67"/>
  <c r="EC138" i="1"/>
  <c r="EH254" i="5"/>
  <c r="EH412" i="67"/>
  <c r="EH13" i="5"/>
  <c r="EH267" i="5"/>
  <c r="EI252" i="5"/>
  <c r="EH697" i="5"/>
  <c r="EG273" i="67"/>
  <c r="EG29" i="5"/>
  <c r="EG288" i="67" s="1"/>
  <c r="EC185" i="67"/>
  <c r="ED116" i="1"/>
  <c r="EC435" i="5"/>
  <c r="EC717" i="67" s="1"/>
  <c r="EC716" i="67"/>
  <c r="CD10" i="67"/>
  <c r="CD20" i="1"/>
  <c r="CD103" i="1"/>
  <c r="CD173" i="67" s="1"/>
  <c r="CD106" i="1"/>
  <c r="CD176" i="67" s="1"/>
  <c r="CD962" i="67"/>
  <c r="CD882" i="67"/>
  <c r="EC310" i="5"/>
  <c r="EC311" i="5"/>
  <c r="EC646" i="67"/>
  <c r="EC307" i="5"/>
  <c r="EC12" i="67"/>
  <c r="ER16" i="1"/>
  <c r="EQ12" i="67" s="1"/>
  <c r="EC175" i="67"/>
  <c r="EC193" i="67"/>
  <c r="ED126" i="1"/>
  <c r="ER17" i="1"/>
  <c r="EQ13" i="67" s="1"/>
  <c r="EC13" i="67"/>
  <c r="CE180" i="67"/>
  <c r="CE115" i="1"/>
  <c r="EG337" i="67"/>
  <c r="EG672" i="5"/>
  <c r="EG698" i="5"/>
  <c r="EC372" i="5"/>
  <c r="EC677" i="67"/>
  <c r="EC373" i="5"/>
  <c r="EC369" i="5"/>
  <c r="ED377" i="5" s="1"/>
  <c r="EA123" i="67"/>
  <c r="EA36" i="1"/>
  <c r="EB123" i="67"/>
  <c r="EB36" i="1"/>
  <c r="F32" i="33"/>
  <c r="F55" i="33"/>
  <c r="CE188" i="67"/>
  <c r="CE125" i="1"/>
  <c r="EG269" i="5"/>
  <c r="EG268" i="5"/>
  <c r="EJ961" i="67"/>
  <c r="EJ881" i="67"/>
  <c r="ED681" i="5"/>
  <c r="ED321" i="67" s="1"/>
  <c r="ED313" i="67"/>
  <c r="ED676" i="5"/>
  <c r="EC172" i="67"/>
  <c r="CD717" i="67"/>
  <c r="CD440" i="5"/>
  <c r="CD438" i="5"/>
  <c r="CD439" i="5"/>
  <c r="CD437" i="5"/>
  <c r="CD148" i="67"/>
  <c r="CD149" i="1"/>
  <c r="CE149" i="1"/>
  <c r="CE216" i="67" s="1"/>
  <c r="CD318" i="67"/>
  <c r="CD686" i="5"/>
  <c r="CD326" i="67" s="1"/>
  <c r="EA31" i="67"/>
  <c r="EP35" i="1"/>
  <c r="EA182" i="1"/>
  <c r="EA249" i="67" s="1"/>
  <c r="EA20" i="5"/>
  <c r="T12" i="32" s="1"/>
  <c r="T17" i="32" s="1"/>
  <c r="EC11" i="67"/>
  <c r="ER15" i="1"/>
  <c r="EQ11" i="67" s="1"/>
  <c r="EC301" i="67"/>
  <c r="EC664" i="5"/>
  <c r="EC307" i="67" s="1"/>
  <c r="EC394" i="5"/>
  <c r="EC395" i="5"/>
  <c r="EC688" i="67"/>
  <c r="EC391" i="5"/>
  <c r="ED399" i="5" s="1"/>
  <c r="ED195" i="67"/>
  <c r="EC657" i="67"/>
  <c r="EC331" i="5"/>
  <c r="EC330" i="5"/>
  <c r="EC351" i="5" s="1"/>
  <c r="EC350" i="5" s="1"/>
  <c r="EC327" i="5"/>
  <c r="ED335" i="5" s="1"/>
  <c r="ED303" i="67"/>
  <c r="ED654" i="5"/>
  <c r="ED666" i="5"/>
  <c r="ED309" i="67" s="1"/>
  <c r="EE334" i="67"/>
  <c r="EE670" i="5"/>
  <c r="EE656" i="5"/>
  <c r="EE657" i="5" s="1"/>
  <c r="EE304" i="67" s="1"/>
  <c r="EA746" i="67"/>
  <c r="EB462" i="5"/>
  <c r="EF338" i="67"/>
  <c r="EF694" i="5"/>
  <c r="EA126" i="67"/>
  <c r="EP56" i="1"/>
  <c r="EO126" i="67" s="1"/>
  <c r="EA61" i="1"/>
  <c r="EC316" i="67"/>
  <c r="EC684" i="5"/>
  <c r="EC324" i="67" s="1"/>
  <c r="EC678" i="5"/>
  <c r="EC205" i="5"/>
  <c r="EB31" i="67" l="1"/>
  <c r="G55" i="33"/>
  <c r="U12" i="32"/>
  <c r="U17" i="32" s="1"/>
  <c r="U52" i="32" s="1"/>
  <c r="EB48" i="5"/>
  <c r="T21" i="32"/>
  <c r="EF102" i="1"/>
  <c r="EF105" i="1"/>
  <c r="EC192" i="67"/>
  <c r="EB126" i="67"/>
  <c r="EB61" i="1"/>
  <c r="EB131" i="67" s="1"/>
  <c r="Z13" i="68"/>
  <c r="T42" i="68"/>
  <c r="Z32" i="68"/>
  <c r="Z45" i="68" s="1"/>
  <c r="J45" i="68"/>
  <c r="X35" i="68"/>
  <c r="O45" i="68"/>
  <c r="Y35" i="68"/>
  <c r="EC328" i="5"/>
  <c r="EC658" i="67"/>
  <c r="CD442" i="5"/>
  <c r="CD724" i="67" s="1"/>
  <c r="CD719" i="67"/>
  <c r="EB32" i="67"/>
  <c r="EB29" i="1"/>
  <c r="Y16" i="68" s="1"/>
  <c r="EQ36" i="1"/>
  <c r="EP32" i="67" s="1"/>
  <c r="CE118" i="1"/>
  <c r="CE184" i="67"/>
  <c r="CE117" i="1"/>
  <c r="CE71" i="1"/>
  <c r="CE141" i="67" s="1"/>
  <c r="CF111" i="1"/>
  <c r="CE108" i="1"/>
  <c r="EB744" i="67"/>
  <c r="EB464" i="5"/>
  <c r="EO31" i="67"/>
  <c r="C24" i="33"/>
  <c r="C48" i="33" s="1"/>
  <c r="CD445" i="5"/>
  <c r="CD727" i="67" s="1"/>
  <c r="CD722" i="67"/>
  <c r="ED316" i="67"/>
  <c r="ED684" i="5"/>
  <c r="ED324" i="67" s="1"/>
  <c r="ED678" i="5"/>
  <c r="ED205" i="5"/>
  <c r="EC678" i="67"/>
  <c r="EC370" i="5"/>
  <c r="T22" i="32"/>
  <c r="T19" i="32"/>
  <c r="T18" i="32"/>
  <c r="T52" i="32"/>
  <c r="ED175" i="67"/>
  <c r="ED185" i="67"/>
  <c r="EE116" i="1"/>
  <c r="EH337" i="67"/>
  <c r="EH672" i="5"/>
  <c r="EH698" i="5"/>
  <c r="EB23" i="5"/>
  <c r="EB280" i="67"/>
  <c r="EB19" i="5"/>
  <c r="EB21" i="5"/>
  <c r="EB32" i="5"/>
  <c r="EB293" i="67" s="1"/>
  <c r="G23" i="33"/>
  <c r="G46" i="33"/>
  <c r="EA280" i="67"/>
  <c r="EA23" i="5"/>
  <c r="EA32" i="5"/>
  <c r="EA293" i="67" s="1"/>
  <c r="EA19" i="5"/>
  <c r="EA21" i="5"/>
  <c r="EA32" i="67"/>
  <c r="EP36" i="1"/>
  <c r="EO32" i="67" s="1"/>
  <c r="EA29" i="1"/>
  <c r="X16" i="68" s="1"/>
  <c r="EC348" i="5"/>
  <c r="CD444" i="5"/>
  <c r="CD726" i="67" s="1"/>
  <c r="CD721" i="67"/>
  <c r="ED172" i="67"/>
  <c r="EG338" i="67"/>
  <c r="EG694" i="5"/>
  <c r="ED193" i="67"/>
  <c r="EE126" i="1"/>
  <c r="EH268" i="5"/>
  <c r="EH269" i="5"/>
  <c r="EC205" i="67"/>
  <c r="EC43" i="1"/>
  <c r="EC112" i="67" s="1"/>
  <c r="EP31" i="67"/>
  <c r="D24" i="33"/>
  <c r="D48" i="33" s="1"/>
  <c r="EC10" i="67"/>
  <c r="ER14" i="1"/>
  <c r="EQ10" i="67" s="1"/>
  <c r="EC20" i="1"/>
  <c r="EC106" i="1"/>
  <c r="EC176" i="67" s="1"/>
  <c r="EC103" i="1"/>
  <c r="EC173" i="67" s="1"/>
  <c r="EI254" i="5"/>
  <c r="EI412" i="67"/>
  <c r="EI13" i="5"/>
  <c r="EJ252" i="5"/>
  <c r="EL252" i="5" s="1"/>
  <c r="EI267" i="5"/>
  <c r="EI697" i="5"/>
  <c r="U22" i="32"/>
  <c r="EC962" i="67"/>
  <c r="EC882" i="67"/>
  <c r="EA131" i="67"/>
  <c r="EP61" i="1"/>
  <c r="EO131" i="67" s="1"/>
  <c r="EF334" i="67"/>
  <c r="EF656" i="5"/>
  <c r="EF670" i="5"/>
  <c r="EE303" i="67"/>
  <c r="EE666" i="5"/>
  <c r="EE309" i="67" s="1"/>
  <c r="EE654" i="5"/>
  <c r="EC686" i="5"/>
  <c r="EC326" i="67" s="1"/>
  <c r="EC318" i="67"/>
  <c r="EE676" i="5"/>
  <c r="EE313" i="67"/>
  <c r="EE681" i="5"/>
  <c r="EE321" i="67" s="1"/>
  <c r="ED301" i="67"/>
  <c r="ED664" i="5"/>
  <c r="ED307" i="67" s="1"/>
  <c r="EE195" i="67"/>
  <c r="EC689" i="67"/>
  <c r="EC392" i="5"/>
  <c r="CD216" i="67"/>
  <c r="EC149" i="1"/>
  <c r="EC216" i="67" s="1"/>
  <c r="CD443" i="5"/>
  <c r="CD725" i="67" s="1"/>
  <c r="CD720" i="67"/>
  <c r="CE192" i="67"/>
  <c r="CF121" i="1"/>
  <c r="CE73" i="1"/>
  <c r="CE143" i="67" s="1"/>
  <c r="ED188" i="67"/>
  <c r="EC308" i="5"/>
  <c r="EC647" i="67"/>
  <c r="EC437" i="5"/>
  <c r="ED315" i="5"/>
  <c r="EE315" i="5" s="1"/>
  <c r="EF315" i="5" s="1"/>
  <c r="EG315" i="5" s="1"/>
  <c r="EH315" i="5" s="1"/>
  <c r="EI315" i="5" s="1"/>
  <c r="EJ315" i="5" s="1"/>
  <c r="CD16" i="67"/>
  <c r="CD39" i="1"/>
  <c r="CD23" i="1"/>
  <c r="EH29" i="5"/>
  <c r="EH288" i="67" s="1"/>
  <c r="EH273" i="67"/>
  <c r="EC198" i="67"/>
  <c r="ER59" i="1"/>
  <c r="EQ129" i="67" s="1"/>
  <c r="EC129" i="67"/>
  <c r="U18" i="32" l="1"/>
  <c r="U19" i="32"/>
  <c r="U21" i="32"/>
  <c r="EB999" i="67"/>
  <c r="EG102" i="1"/>
  <c r="EG105" i="1"/>
  <c r="EQ61" i="1"/>
  <c r="EP131" i="67" s="1"/>
  <c r="O46" i="68"/>
  <c r="Y36" i="68"/>
  <c r="J46" i="68"/>
  <c r="X36" i="68"/>
  <c r="T43" i="68"/>
  <c r="Z33" i="68"/>
  <c r="ED648" i="67"/>
  <c r="ED316" i="5"/>
  <c r="ED318" i="5"/>
  <c r="EE175" i="67"/>
  <c r="EB25" i="67"/>
  <c r="EQ29" i="1"/>
  <c r="U76" i="32"/>
  <c r="G26" i="33"/>
  <c r="EC719" i="67"/>
  <c r="EC442" i="5"/>
  <c r="EC724" i="67" s="1"/>
  <c r="EE301" i="67"/>
  <c r="EE664" i="5"/>
  <c r="EE307" i="67" s="1"/>
  <c r="EF303" i="67"/>
  <c r="EF654" i="5"/>
  <c r="EF666" i="5"/>
  <c r="EF309" i="67" s="1"/>
  <c r="EI672" i="5"/>
  <c r="EI337" i="67"/>
  <c r="EI698" i="5"/>
  <c r="EG334" i="67"/>
  <c r="EG670" i="5"/>
  <c r="EG656" i="5"/>
  <c r="EG657" i="5" s="1"/>
  <c r="EG304" i="67" s="1"/>
  <c r="CF180" i="67"/>
  <c r="CF115" i="1"/>
  <c r="ED336" i="5"/>
  <c r="ED660" i="67" s="1"/>
  <c r="ED338" i="5"/>
  <c r="ED662" i="67" s="1"/>
  <c r="ED659" i="67"/>
  <c r="CD57" i="1"/>
  <c r="CD127" i="67" s="1"/>
  <c r="CD19" i="67"/>
  <c r="CD449" i="5"/>
  <c r="ED198" i="67"/>
  <c r="CD108" i="67"/>
  <c r="CD42" i="1"/>
  <c r="EE678" i="5"/>
  <c r="EE316" i="67"/>
  <c r="EE684" i="5"/>
  <c r="EE324" i="67" s="1"/>
  <c r="EE205" i="5"/>
  <c r="EF657" i="5"/>
  <c r="EF304" i="67" s="1"/>
  <c r="EI268" i="5"/>
  <c r="EI269" i="5"/>
  <c r="EP29" i="1"/>
  <c r="EA25" i="67"/>
  <c r="T76" i="32"/>
  <c r="F26" i="33"/>
  <c r="EA281" i="67"/>
  <c r="EA22" i="5"/>
  <c r="EA33" i="5"/>
  <c r="EA294" i="67" s="1"/>
  <c r="EB281" i="67"/>
  <c r="EB22" i="5"/>
  <c r="EB33" i="5"/>
  <c r="EB294" i="67" s="1"/>
  <c r="EH338" i="67"/>
  <c r="EH694" i="5"/>
  <c r="EE185" i="67"/>
  <c r="EF116" i="1"/>
  <c r="ED962" i="67"/>
  <c r="ED882" i="67"/>
  <c r="EB746" i="67"/>
  <c r="EC462" i="5"/>
  <c r="ED690" i="67"/>
  <c r="ED400" i="5"/>
  <c r="ED691" i="67" s="1"/>
  <c r="ED402" i="5"/>
  <c r="ED693" i="67" s="1"/>
  <c r="EF681" i="5"/>
  <c r="EF321" i="67" s="1"/>
  <c r="EF313" i="67"/>
  <c r="EF676" i="5"/>
  <c r="EI273" i="67"/>
  <c r="EI29" i="5"/>
  <c r="EI288" i="67" s="1"/>
  <c r="EE172" i="67"/>
  <c r="EC352" i="5"/>
  <c r="EC353" i="5"/>
  <c r="EC358" i="5"/>
  <c r="CF188" i="67"/>
  <c r="CF125" i="1"/>
  <c r="EF195" i="67"/>
  <c r="EJ254" i="5"/>
  <c r="EJ697" i="5"/>
  <c r="EJ412" i="67"/>
  <c r="EJ13" i="5"/>
  <c r="EJ267" i="5"/>
  <c r="EC16" i="67"/>
  <c r="ER20" i="1"/>
  <c r="EQ16" i="67" s="1"/>
  <c r="EC39" i="1"/>
  <c r="EC23" i="1"/>
  <c r="EE193" i="67"/>
  <c r="EF126" i="1"/>
  <c r="EA279" i="67"/>
  <c r="EA31" i="5"/>
  <c r="EA292" i="67" s="1"/>
  <c r="EB31" i="5"/>
  <c r="EB292" i="67" s="1"/>
  <c r="EB279" i="67"/>
  <c r="ED679" i="67"/>
  <c r="ED380" i="5"/>
  <c r="ED682" i="67" s="1"/>
  <c r="ED378" i="5"/>
  <c r="ED680" i="67" s="1"/>
  <c r="ED318" i="67"/>
  <c r="ED686" i="5"/>
  <c r="ED326" i="67" s="1"/>
  <c r="ED307" i="5" l="1"/>
  <c r="ED647" i="67" s="1"/>
  <c r="EG116" i="1"/>
  <c r="EH102" i="1"/>
  <c r="EH105" i="1"/>
  <c r="ED391" i="5"/>
  <c r="EE399" i="5" s="1"/>
  <c r="ED327" i="5"/>
  <c r="EE335" i="5" s="1"/>
  <c r="ED369" i="5"/>
  <c r="EE377" i="5" s="1"/>
  <c r="EJ273" i="67"/>
  <c r="EJ29" i="5"/>
  <c r="EJ288" i="67" s="1"/>
  <c r="EF172" i="67"/>
  <c r="EC744" i="67"/>
  <c r="EE686" i="5"/>
  <c r="EE326" i="67" s="1"/>
  <c r="EE318" i="67"/>
  <c r="EG195" i="67"/>
  <c r="EC361" i="5"/>
  <c r="EC670" i="67"/>
  <c r="EC359" i="5"/>
  <c r="EC671" i="67" s="1"/>
  <c r="EC360" i="5"/>
  <c r="EF316" i="67"/>
  <c r="EF678" i="5"/>
  <c r="EF684" i="5"/>
  <c r="EF324" i="67" s="1"/>
  <c r="EF205" i="5"/>
  <c r="EE882" i="67"/>
  <c r="EE962" i="67"/>
  <c r="CD111" i="67"/>
  <c r="CD45" i="1"/>
  <c r="CD34" i="1"/>
  <c r="EE648" i="67"/>
  <c r="EE318" i="5"/>
  <c r="EE316" i="5"/>
  <c r="EF185" i="67"/>
  <c r="F50" i="33"/>
  <c r="F27" i="33"/>
  <c r="G50" i="33"/>
  <c r="G27" i="33"/>
  <c r="EC19" i="67"/>
  <c r="ER23" i="1"/>
  <c r="EQ19" i="67" s="1"/>
  <c r="EC57" i="1"/>
  <c r="EJ337" i="67"/>
  <c r="EJ698" i="5"/>
  <c r="EJ672" i="5"/>
  <c r="CD731" i="67"/>
  <c r="EC449" i="5"/>
  <c r="EC731" i="67" s="1"/>
  <c r="CD451" i="5"/>
  <c r="CF117" i="1"/>
  <c r="CF184" i="67"/>
  <c r="CF71" i="1"/>
  <c r="CF141" i="67" s="1"/>
  <c r="CF118" i="1"/>
  <c r="CG111" i="1"/>
  <c r="CF108" i="1"/>
  <c r="EG313" i="67"/>
  <c r="EG681" i="5"/>
  <c r="EG321" i="67" s="1"/>
  <c r="EG676" i="5"/>
  <c r="EP25" i="67"/>
  <c r="D28" i="33"/>
  <c r="EF175" i="67"/>
  <c r="ED651" i="67"/>
  <c r="EG666" i="5"/>
  <c r="EG309" i="67" s="1"/>
  <c r="EG303" i="67"/>
  <c r="EG654" i="5"/>
  <c r="EF193" i="67"/>
  <c r="EG126" i="1"/>
  <c r="EC108" i="67"/>
  <c r="EC42" i="1"/>
  <c r="EJ268" i="5"/>
  <c r="EJ269" i="5"/>
  <c r="CF192" i="67"/>
  <c r="CF73" i="1"/>
  <c r="CF143" i="67" s="1"/>
  <c r="CG121" i="1"/>
  <c r="EH334" i="67"/>
  <c r="EH656" i="5"/>
  <c r="EH670" i="5"/>
  <c r="C28" i="33"/>
  <c r="EO25" i="67"/>
  <c r="EE198" i="67"/>
  <c r="EI338" i="67"/>
  <c r="EI694" i="5"/>
  <c r="EF664" i="5"/>
  <c r="EF307" i="67" s="1"/>
  <c r="EF301" i="67"/>
  <c r="ED649" i="67"/>
  <c r="ED308" i="5" l="1"/>
  <c r="EH116" i="1"/>
  <c r="EI116" i="1" s="1"/>
  <c r="EJ116" i="1" s="1"/>
  <c r="EI102" i="1"/>
  <c r="EI105" i="1"/>
  <c r="ED678" i="67"/>
  <c r="ED328" i="5"/>
  <c r="ED658" i="67"/>
  <c r="ED370" i="5"/>
  <c r="ED392" i="5"/>
  <c r="ED689" i="67"/>
  <c r="EE307" i="5"/>
  <c r="EE308" i="5" s="1"/>
  <c r="EE659" i="67"/>
  <c r="CG188" i="67"/>
  <c r="CG125" i="1"/>
  <c r="EF198" i="67"/>
  <c r="C52" i="33"/>
  <c r="C29" i="33"/>
  <c r="EG193" i="67"/>
  <c r="EH126" i="1"/>
  <c r="EG664" i="5"/>
  <c r="EG307" i="67" s="1"/>
  <c r="EG301" i="67"/>
  <c r="D29" i="33"/>
  <c r="D52" i="33"/>
  <c r="CD733" i="67"/>
  <c r="CD24" i="1"/>
  <c r="EJ694" i="5"/>
  <c r="EJ338" i="67"/>
  <c r="EE690" i="67"/>
  <c r="EE402" i="5"/>
  <c r="EE693" i="67" s="1"/>
  <c r="EE400" i="5"/>
  <c r="EE691" i="67" s="1"/>
  <c r="CD114" i="67"/>
  <c r="CD35" i="1"/>
  <c r="R14" i="68" s="1"/>
  <c r="CD56" i="1"/>
  <c r="EF962" i="67"/>
  <c r="EF882" i="67"/>
  <c r="EH195" i="67"/>
  <c r="EI334" i="67"/>
  <c r="EI656" i="5"/>
  <c r="EI657" i="5" s="1"/>
  <c r="EI304" i="67" s="1"/>
  <c r="EI670" i="5"/>
  <c r="EH666" i="5"/>
  <c r="EH309" i="67" s="1"/>
  <c r="EH303" i="67"/>
  <c r="EH654" i="5"/>
  <c r="EC111" i="67"/>
  <c r="EC45" i="1"/>
  <c r="EC34" i="1"/>
  <c r="EG175" i="67"/>
  <c r="EG316" i="67"/>
  <c r="EG684" i="5"/>
  <c r="EG324" i="67" s="1"/>
  <c r="EG678" i="5"/>
  <c r="EG205" i="5"/>
  <c r="CG180" i="67"/>
  <c r="CG115" i="1"/>
  <c r="EE649" i="67"/>
  <c r="EF318" i="67"/>
  <c r="EF686" i="5"/>
  <c r="EF326" i="67" s="1"/>
  <c r="EH313" i="67"/>
  <c r="EH681" i="5"/>
  <c r="EH321" i="67" s="1"/>
  <c r="EH676" i="5"/>
  <c r="EG185" i="67"/>
  <c r="EH657" i="5"/>
  <c r="EH304" i="67" s="1"/>
  <c r="EC127" i="67"/>
  <c r="ER57" i="1"/>
  <c r="EQ127" i="67" s="1"/>
  <c r="EF648" i="67"/>
  <c r="EF318" i="5"/>
  <c r="EF316" i="5"/>
  <c r="EE651" i="67"/>
  <c r="CD30" i="67"/>
  <c r="CD454" i="5"/>
  <c r="CD68" i="1"/>
  <c r="CD79" i="1"/>
  <c r="CD80" i="1"/>
  <c r="CD150" i="67" s="1"/>
  <c r="EG172" i="67"/>
  <c r="EJ102" i="1" l="1"/>
  <c r="EJ105" i="1"/>
  <c r="EE679" i="67"/>
  <c r="EE380" i="5"/>
  <c r="EE682" i="67" s="1"/>
  <c r="EE378" i="5"/>
  <c r="R34" i="68"/>
  <c r="X46" i="68" s="1"/>
  <c r="R15" i="68"/>
  <c r="R35" i="68" s="1"/>
  <c r="EE338" i="5"/>
  <c r="EE662" i="67" s="1"/>
  <c r="EE647" i="67"/>
  <c r="EE336" i="5"/>
  <c r="EE660" i="67" s="1"/>
  <c r="EF307" i="5"/>
  <c r="EF647" i="67" s="1"/>
  <c r="EE391" i="5"/>
  <c r="EF399" i="5" s="1"/>
  <c r="EH172" i="67"/>
  <c r="CD20" i="5"/>
  <c r="CD31" i="67"/>
  <c r="EJ334" i="67"/>
  <c r="EJ670" i="5"/>
  <c r="EJ656" i="5"/>
  <c r="EJ657" i="5" s="1"/>
  <c r="EJ304" i="67" s="1"/>
  <c r="EH185" i="67"/>
  <c r="CG117" i="1"/>
  <c r="CG118" i="1"/>
  <c r="CG184" i="67"/>
  <c r="CG71" i="1"/>
  <c r="CG108" i="1"/>
  <c r="EH301" i="67"/>
  <c r="EH664" i="5"/>
  <c r="EH307" i="67" s="1"/>
  <c r="EI303" i="67"/>
  <c r="EI654" i="5"/>
  <c r="EI666" i="5"/>
  <c r="EI309" i="67" s="1"/>
  <c r="EI195" i="67"/>
  <c r="CD126" i="67"/>
  <c r="EG198" i="67"/>
  <c r="CD149" i="67"/>
  <c r="CD150" i="1"/>
  <c r="CE150" i="1"/>
  <c r="CE217" i="67" s="1"/>
  <c r="CD83" i="1"/>
  <c r="ER34" i="1"/>
  <c r="EQ30" i="67" s="1"/>
  <c r="EC30" i="67"/>
  <c r="V75" i="32"/>
  <c r="EC129" i="1"/>
  <c r="ED129" i="1" s="1"/>
  <c r="EE129" i="1" s="1"/>
  <c r="EF129" i="1" s="1"/>
  <c r="EG129" i="1" s="1"/>
  <c r="EH129" i="1" s="1"/>
  <c r="EI129" i="1" s="1"/>
  <c r="EJ129" i="1" s="1"/>
  <c r="EC133" i="1"/>
  <c r="EC132" i="1"/>
  <c r="ED132" i="1" s="1"/>
  <c r="EE132" i="1" s="1"/>
  <c r="EF132" i="1" s="1"/>
  <c r="EG132" i="1" s="1"/>
  <c r="EH132" i="1" s="1"/>
  <c r="EI132" i="1" s="1"/>
  <c r="EJ132" i="1" s="1"/>
  <c r="CD148" i="1"/>
  <c r="CD138" i="67"/>
  <c r="CE148" i="1"/>
  <c r="EF649" i="67"/>
  <c r="EG962" i="67"/>
  <c r="EG882" i="67"/>
  <c r="V74" i="32"/>
  <c r="EC114" i="67"/>
  <c r="EC56" i="1"/>
  <c r="EC35" i="1"/>
  <c r="Z14" i="68" s="1"/>
  <c r="CG192" i="67"/>
  <c r="CG73" i="1"/>
  <c r="CD736" i="67"/>
  <c r="CD456" i="5"/>
  <c r="EC454" i="5"/>
  <c r="EG648" i="67"/>
  <c r="EG318" i="5"/>
  <c r="EG316" i="5"/>
  <c r="EF651" i="67"/>
  <c r="EH316" i="67"/>
  <c r="EH678" i="5"/>
  <c r="EH684" i="5"/>
  <c r="EH324" i="67" s="1"/>
  <c r="EH205" i="5"/>
  <c r="EG318" i="67"/>
  <c r="EG686" i="5"/>
  <c r="EG326" i="67" s="1"/>
  <c r="EH175" i="67"/>
  <c r="EI681" i="5"/>
  <c r="EI321" i="67" s="1"/>
  <c r="EI313" i="67"/>
  <c r="EI676" i="5"/>
  <c r="CD20" i="67"/>
  <c r="CD25" i="1"/>
  <c r="EH193" i="67"/>
  <c r="EI126" i="1"/>
  <c r="EC200" i="67" l="1"/>
  <c r="ED133" i="1"/>
  <c r="EE680" i="67"/>
  <c r="EE369" i="5"/>
  <c r="CD19" i="5"/>
  <c r="CD48" i="5"/>
  <c r="EE392" i="5"/>
  <c r="Z15" i="68"/>
  <c r="T44" i="68"/>
  <c r="Z34" i="68"/>
  <c r="Z46" i="68" s="1"/>
  <c r="EE327" i="5"/>
  <c r="EF335" i="5" s="1"/>
  <c r="EF308" i="5"/>
  <c r="EE689" i="67"/>
  <c r="EG307" i="5"/>
  <c r="EG647" i="67" s="1"/>
  <c r="EI193" i="67"/>
  <c r="EI316" i="67"/>
  <c r="EI678" i="5"/>
  <c r="EI684" i="5"/>
  <c r="EI324" i="67" s="1"/>
  <c r="EI205" i="5"/>
  <c r="EH882" i="67"/>
  <c r="EH962" i="67"/>
  <c r="EG649" i="67"/>
  <c r="EC736" i="67"/>
  <c r="EC456" i="5"/>
  <c r="EC738" i="67" s="1"/>
  <c r="ER35" i="1"/>
  <c r="EC31" i="67"/>
  <c r="H22" i="33"/>
  <c r="EC20" i="5"/>
  <c r="EC148" i="1"/>
  <c r="EC215" i="67" s="1"/>
  <c r="CD215" i="67"/>
  <c r="CD146" i="1"/>
  <c r="EC196" i="67"/>
  <c r="CD21" i="67"/>
  <c r="CD27" i="1"/>
  <c r="CD23" i="67" s="1"/>
  <c r="CD28" i="1"/>
  <c r="CD24" i="67" s="1"/>
  <c r="CD47" i="1"/>
  <c r="CD94" i="1"/>
  <c r="CD137" i="1"/>
  <c r="CD463" i="5"/>
  <c r="CD738" i="67"/>
  <c r="CD458" i="5"/>
  <c r="EC126" i="67"/>
  <c r="ER56" i="1"/>
  <c r="EQ126" i="67" s="1"/>
  <c r="CD153" i="67"/>
  <c r="CD87" i="1"/>
  <c r="EH198" i="67"/>
  <c r="EJ195" i="67"/>
  <c r="EI301" i="67"/>
  <c r="EI664" i="5"/>
  <c r="EI307" i="67" s="1"/>
  <c r="EI172" i="67"/>
  <c r="EH686" i="5"/>
  <c r="EH326" i="67" s="1"/>
  <c r="EH318" i="67"/>
  <c r="EG651" i="67"/>
  <c r="CE215" i="67"/>
  <c r="CE146" i="1"/>
  <c r="EC199" i="67"/>
  <c r="CG141" i="67"/>
  <c r="EC71" i="1"/>
  <c r="EI175" i="67"/>
  <c r="EH648" i="67"/>
  <c r="EH318" i="5"/>
  <c r="EH316" i="5"/>
  <c r="CG143" i="67"/>
  <c r="EC73" i="1"/>
  <c r="EC143" i="67" s="1"/>
  <c r="EC150" i="1"/>
  <c r="EC217" i="67" s="1"/>
  <c r="CD217" i="67"/>
  <c r="EI185" i="67"/>
  <c r="EJ303" i="67"/>
  <c r="EJ654" i="5"/>
  <c r="EJ666" i="5"/>
  <c r="EJ309" i="67" s="1"/>
  <c r="CD23" i="5"/>
  <c r="CD21" i="5"/>
  <c r="CD32" i="5"/>
  <c r="CD293" i="67" s="1"/>
  <c r="CD280" i="67"/>
  <c r="EJ313" i="67"/>
  <c r="EJ681" i="5"/>
  <c r="EJ321" i="67" s="1"/>
  <c r="EJ676" i="5"/>
  <c r="CD49" i="5" l="1"/>
  <c r="CD1000" i="67" s="1"/>
  <c r="CD999" i="67"/>
  <c r="EF377" i="5"/>
  <c r="EE678" i="67"/>
  <c r="EE370" i="5"/>
  <c r="EE133" i="1"/>
  <c r="ED200" i="67"/>
  <c r="EC48" i="5"/>
  <c r="EC999" i="67" s="1"/>
  <c r="EE328" i="5"/>
  <c r="EC19" i="5"/>
  <c r="EF402" i="5"/>
  <c r="EF693" i="67" s="1"/>
  <c r="EF400" i="5"/>
  <c r="EF691" i="67" s="1"/>
  <c r="EF690" i="67"/>
  <c r="T45" i="68"/>
  <c r="Z35" i="68"/>
  <c r="EE658" i="67"/>
  <c r="EG308" i="5"/>
  <c r="EH307" i="5"/>
  <c r="EH308" i="5" s="1"/>
  <c r="CD117" i="67"/>
  <c r="CD53" i="1"/>
  <c r="H23" i="33"/>
  <c r="H46" i="33"/>
  <c r="CD31" i="5"/>
  <c r="CD292" i="67" s="1"/>
  <c r="CD279" i="67"/>
  <c r="EJ172" i="67"/>
  <c r="CD745" i="67"/>
  <c r="CD464" i="5"/>
  <c r="CE450" i="5" s="1"/>
  <c r="EI962" i="67"/>
  <c r="EI882" i="67"/>
  <c r="CD281" i="67"/>
  <c r="CD22" i="5"/>
  <c r="CD33" i="5"/>
  <c r="CD294" i="67" s="1"/>
  <c r="EI648" i="67"/>
  <c r="EI316" i="5"/>
  <c r="EI318" i="5"/>
  <c r="CE213" i="67"/>
  <c r="CE58" i="1"/>
  <c r="EJ185" i="67"/>
  <c r="CD157" i="67"/>
  <c r="CD204" i="67"/>
  <c r="CD145" i="1"/>
  <c r="CD58" i="1"/>
  <c r="CD213" i="67"/>
  <c r="EC146" i="1"/>
  <c r="EC23" i="5"/>
  <c r="EC280" i="67"/>
  <c r="EC32" i="5"/>
  <c r="EC293" i="67" s="1"/>
  <c r="EC21" i="5"/>
  <c r="EQ31" i="67"/>
  <c r="E24" i="33"/>
  <c r="E48" i="33" s="1"/>
  <c r="EH651" i="67"/>
  <c r="EC141" i="67"/>
  <c r="EC115" i="1"/>
  <c r="EI198" i="67"/>
  <c r="ED196" i="67"/>
  <c r="EJ316" i="67"/>
  <c r="EJ678" i="5"/>
  <c r="EJ684" i="5"/>
  <c r="EJ324" i="67" s="1"/>
  <c r="EJ205" i="5"/>
  <c r="EJ175" i="67"/>
  <c r="ED199" i="67"/>
  <c r="EJ664" i="5"/>
  <c r="EJ307" i="67" s="1"/>
  <c r="EJ301" i="67"/>
  <c r="EH649" i="67"/>
  <c r="CD740" i="67"/>
  <c r="EC458" i="5"/>
  <c r="CD164" i="67"/>
  <c r="CD95" i="1"/>
  <c r="CD165" i="67" s="1"/>
  <c r="EI318" i="67"/>
  <c r="EI686" i="5"/>
  <c r="EI326" i="67" s="1"/>
  <c r="EF133" i="1" l="1"/>
  <c r="EE200" i="67"/>
  <c r="EF391" i="5"/>
  <c r="EG399" i="5" s="1"/>
  <c r="EG690" i="67" s="1"/>
  <c r="EF378" i="5"/>
  <c r="EF679" i="67"/>
  <c r="EF380" i="5"/>
  <c r="EF682" i="67" s="1"/>
  <c r="V12" i="32"/>
  <c r="V21" i="32" s="1"/>
  <c r="EC49" i="5"/>
  <c r="EC1000" i="67" s="1"/>
  <c r="EH647" i="67"/>
  <c r="EF659" i="67"/>
  <c r="EF338" i="5"/>
  <c r="EF662" i="67" s="1"/>
  <c r="EF336" i="5"/>
  <c r="EI307" i="5"/>
  <c r="EI308" i="5" s="1"/>
  <c r="CD128" i="67"/>
  <c r="CD61" i="1"/>
  <c r="CD131" i="67" s="1"/>
  <c r="EE199" i="67"/>
  <c r="EJ198" i="67"/>
  <c r="EC31" i="5"/>
  <c r="EC292" i="67" s="1"/>
  <c r="EC279" i="67"/>
  <c r="CD212" i="67"/>
  <c r="CD152" i="1"/>
  <c r="EJ962" i="67"/>
  <c r="EJ882" i="67"/>
  <c r="EC740" i="67"/>
  <c r="EC457" i="5"/>
  <c r="EC739" i="67" s="1"/>
  <c r="EE196" i="67"/>
  <c r="EC281" i="67"/>
  <c r="EC22" i="5"/>
  <c r="EC33" i="5"/>
  <c r="EC294" i="67" s="1"/>
  <c r="EC213" i="67"/>
  <c r="V14" i="32"/>
  <c r="EC58" i="1"/>
  <c r="EJ648" i="67"/>
  <c r="EJ316" i="5"/>
  <c r="EJ318" i="5"/>
  <c r="EI649" i="67"/>
  <c r="CE457" i="5"/>
  <c r="CD746" i="67"/>
  <c r="CE462" i="5"/>
  <c r="CE61" i="1"/>
  <c r="CE131" i="67" s="1"/>
  <c r="CE128" i="67"/>
  <c r="EJ318" i="67"/>
  <c r="EJ686" i="5"/>
  <c r="EJ326" i="67" s="1"/>
  <c r="EC117" i="1"/>
  <c r="EC184" i="67"/>
  <c r="ED111" i="1"/>
  <c r="EC108" i="1"/>
  <c r="CD96" i="1"/>
  <c r="EI651" i="67"/>
  <c r="CD36" i="1"/>
  <c r="CD123" i="67"/>
  <c r="EJ307" i="5" l="1"/>
  <c r="EJ647" i="67" s="1"/>
  <c r="EF689" i="67"/>
  <c r="EF680" i="67"/>
  <c r="EF369" i="5"/>
  <c r="EF392" i="5"/>
  <c r="EG133" i="1"/>
  <c r="EF200" i="67"/>
  <c r="EG402" i="5"/>
  <c r="EG693" i="67" s="1"/>
  <c r="EG400" i="5"/>
  <c r="EF327" i="5"/>
  <c r="EG335" i="5" s="1"/>
  <c r="EF660" i="67"/>
  <c r="EI647" i="67"/>
  <c r="CE739" i="67"/>
  <c r="CE458" i="5"/>
  <c r="CE740" i="67" s="1"/>
  <c r="ER58" i="1"/>
  <c r="EQ128" i="67" s="1"/>
  <c r="EC128" i="67"/>
  <c r="EC61" i="1"/>
  <c r="EF199" i="67"/>
  <c r="CE744" i="67"/>
  <c r="CD219" i="67"/>
  <c r="CD170" i="1"/>
  <c r="CD177" i="1"/>
  <c r="ED180" i="67"/>
  <c r="EF196" i="67"/>
  <c r="EJ651" i="67"/>
  <c r="CD32" i="67"/>
  <c r="CD29" i="1"/>
  <c r="R16" i="68" s="1"/>
  <c r="R36" i="68" s="1"/>
  <c r="CD166" i="67"/>
  <c r="CE732" i="67"/>
  <c r="CE451" i="5"/>
  <c r="EJ649" i="67"/>
  <c r="EJ308" i="5" l="1"/>
  <c r="EG691" i="67"/>
  <c r="EG391" i="5"/>
  <c r="EH133" i="1"/>
  <c r="EG200" i="67"/>
  <c r="EG377" i="5"/>
  <c r="EF678" i="67"/>
  <c r="EF370" i="5"/>
  <c r="EF328" i="5"/>
  <c r="EF658" i="67"/>
  <c r="EG196" i="67"/>
  <c r="CE733" i="67"/>
  <c r="CE24" i="1"/>
  <c r="CD25" i="67"/>
  <c r="CD244" i="67"/>
  <c r="CD179" i="1"/>
  <c r="EC131" i="67"/>
  <c r="ER61" i="1"/>
  <c r="EQ131" i="67" s="1"/>
  <c r="CD237" i="67"/>
  <c r="CD173" i="1"/>
  <c r="EG199" i="67"/>
  <c r="EG380" i="5" l="1"/>
  <c r="EG682" i="67" s="1"/>
  <c r="EG679" i="67"/>
  <c r="EG378" i="5"/>
  <c r="EI133" i="1"/>
  <c r="EH200" i="67"/>
  <c r="EH399" i="5"/>
  <c r="EG689" i="67"/>
  <c r="EG392" i="5"/>
  <c r="EG336" i="5"/>
  <c r="EG338" i="5"/>
  <c r="EG662" i="67" s="1"/>
  <c r="EG659" i="67"/>
  <c r="CD65" i="1"/>
  <c r="CD174" i="1" s="1"/>
  <c r="CD241" i="67" s="1"/>
  <c r="CD240" i="67"/>
  <c r="CE171" i="1"/>
  <c r="CE238" i="67" s="1"/>
  <c r="EH196" i="67"/>
  <c r="CD182" i="1"/>
  <c r="CD249" i="67" s="1"/>
  <c r="CD183" i="1"/>
  <c r="CD250" i="67" s="1"/>
  <c r="CD246" i="67"/>
  <c r="CD184" i="1"/>
  <c r="CD251" i="67" s="1"/>
  <c r="CD180" i="1"/>
  <c r="CD247" i="67" s="1"/>
  <c r="EH199" i="67"/>
  <c r="CE20" i="67"/>
  <c r="CE25" i="1"/>
  <c r="EJ133" i="1" l="1"/>
  <c r="EJ200" i="67" s="1"/>
  <c r="EI200" i="67"/>
  <c r="EG680" i="67"/>
  <c r="EG369" i="5"/>
  <c r="EH690" i="67"/>
  <c r="EH400" i="5"/>
  <c r="EH402" i="5"/>
  <c r="EH693" i="67" s="1"/>
  <c r="EG327" i="5"/>
  <c r="EH335" i="5" s="1"/>
  <c r="EG660" i="67"/>
  <c r="CE21" i="67"/>
  <c r="CE28" i="1"/>
  <c r="CE24" i="67" s="1"/>
  <c r="CE47" i="1"/>
  <c r="CE463" i="5"/>
  <c r="CE27" i="1"/>
  <c r="CE23" i="67" s="1"/>
  <c r="CE137" i="1"/>
  <c r="CE94" i="1"/>
  <c r="EI199" i="67"/>
  <c r="EI196" i="67"/>
  <c r="CD69" i="1"/>
  <c r="CD135" i="67"/>
  <c r="EH377" i="5" l="1"/>
  <c r="EG370" i="5"/>
  <c r="EG678" i="67"/>
  <c r="EH691" i="67"/>
  <c r="EH391" i="5"/>
  <c r="EG328" i="5"/>
  <c r="EG658" i="67"/>
  <c r="CE164" i="67"/>
  <c r="CE95" i="1"/>
  <c r="CD139" i="67"/>
  <c r="CD75" i="1"/>
  <c r="CE204" i="67"/>
  <c r="CE145" i="1"/>
  <c r="CE53" i="1"/>
  <c r="CE117" i="67"/>
  <c r="EJ196" i="67"/>
  <c r="EJ199" i="67"/>
  <c r="CE745" i="67"/>
  <c r="CE464" i="5"/>
  <c r="CF450" i="5" s="1"/>
  <c r="EI377" i="5" l="1"/>
  <c r="EH378" i="5"/>
  <c r="EH380" i="5"/>
  <c r="EH682" i="67" s="1"/>
  <c r="EH679" i="67"/>
  <c r="EI399" i="5"/>
  <c r="EH392" i="5"/>
  <c r="EH689" i="67"/>
  <c r="EH336" i="5"/>
  <c r="EH338" i="5"/>
  <c r="EH662" i="67" s="1"/>
  <c r="EH659" i="67"/>
  <c r="CE212" i="67"/>
  <c r="CE152" i="1"/>
  <c r="CE165" i="67"/>
  <c r="CE96" i="1"/>
  <c r="CE746" i="67"/>
  <c r="CF457" i="5"/>
  <c r="CF462" i="5"/>
  <c r="CE123" i="67"/>
  <c r="CE36" i="1"/>
  <c r="CD145" i="67"/>
  <c r="CD97" i="1"/>
  <c r="CD167" i="67" s="1"/>
  <c r="EI402" i="5" l="1"/>
  <c r="EI693" i="67" s="1"/>
  <c r="EI400" i="5"/>
  <c r="EI690" i="67"/>
  <c r="EJ377" i="5"/>
  <c r="EI380" i="5"/>
  <c r="EI682" i="67" s="1"/>
  <c r="EI378" i="5"/>
  <c r="EI679" i="67"/>
  <c r="EH680" i="67"/>
  <c r="EH369" i="5"/>
  <c r="EH327" i="5"/>
  <c r="EI335" i="5" s="1"/>
  <c r="EH660" i="67"/>
  <c r="CF744" i="67"/>
  <c r="CE166" i="67"/>
  <c r="CE32" i="67"/>
  <c r="CE29" i="1"/>
  <c r="S16" i="68" s="1"/>
  <c r="S36" i="68" s="1"/>
  <c r="CF732" i="67"/>
  <c r="CF451" i="5"/>
  <c r="CF739" i="67"/>
  <c r="CF458" i="5"/>
  <c r="CF740" i="67" s="1"/>
  <c r="CE177" i="1"/>
  <c r="CE219" i="67"/>
  <c r="CE170" i="1"/>
  <c r="EH678" i="67" l="1"/>
  <c r="EH370" i="5"/>
  <c r="EJ679" i="67"/>
  <c r="EJ378" i="5"/>
  <c r="EJ380" i="5"/>
  <c r="EJ682" i="67" s="1"/>
  <c r="EI680" i="67"/>
  <c r="EI369" i="5"/>
  <c r="EI691" i="67"/>
  <c r="EI391" i="5"/>
  <c r="EH658" i="67"/>
  <c r="EH328" i="5"/>
  <c r="CF733" i="67"/>
  <c r="CF24" i="1"/>
  <c r="CE25" i="67"/>
  <c r="CE244" i="67"/>
  <c r="CE179" i="1"/>
  <c r="CE237" i="67"/>
  <c r="CE173" i="1"/>
  <c r="EJ680" i="67" l="1"/>
  <c r="EJ369" i="5"/>
  <c r="EI370" i="5"/>
  <c r="EI678" i="67"/>
  <c r="EJ399" i="5"/>
  <c r="EI392" i="5"/>
  <c r="EI689" i="67"/>
  <c r="EI659" i="67"/>
  <c r="EI338" i="5"/>
  <c r="EI662" i="67" s="1"/>
  <c r="EI336" i="5"/>
  <c r="CF171" i="1"/>
  <c r="CF238" i="67" s="1"/>
  <c r="CE240" i="67"/>
  <c r="CE65" i="1"/>
  <c r="CE174" i="1" s="1"/>
  <c r="CE241" i="67" s="1"/>
  <c r="CE183" i="1"/>
  <c r="CE250" i="67" s="1"/>
  <c r="CE246" i="67"/>
  <c r="CE182" i="1"/>
  <c r="CE249" i="67" s="1"/>
  <c r="CE184" i="1"/>
  <c r="CE251" i="67" s="1"/>
  <c r="CE180" i="1"/>
  <c r="CE247" i="67" s="1"/>
  <c r="CF20" i="67"/>
  <c r="CF25" i="1"/>
  <c r="EJ690" i="67" l="1"/>
  <c r="EJ402" i="5"/>
  <c r="EJ693" i="67" s="1"/>
  <c r="EJ400" i="5"/>
  <c r="EJ370" i="5"/>
  <c r="EJ678" i="67"/>
  <c r="EI327" i="5"/>
  <c r="EJ335" i="5" s="1"/>
  <c r="EI660" i="67"/>
  <c r="CE135" i="67"/>
  <c r="CE69" i="1"/>
  <c r="CF28" i="1"/>
  <c r="CF24" i="67" s="1"/>
  <c r="CF463" i="5"/>
  <c r="CF21" i="67"/>
  <c r="CF47" i="1"/>
  <c r="CF27" i="1"/>
  <c r="CF23" i="67" s="1"/>
  <c r="CF137" i="1"/>
  <c r="CF94" i="1"/>
  <c r="EJ691" i="67" l="1"/>
  <c r="EJ391" i="5"/>
  <c r="EI658" i="67"/>
  <c r="EI328" i="5"/>
  <c r="CF117" i="67"/>
  <c r="CF53" i="1"/>
  <c r="CE75" i="1"/>
  <c r="CE139" i="67"/>
  <c r="CF204" i="67"/>
  <c r="CF145" i="1"/>
  <c r="CF745" i="67"/>
  <c r="CF464" i="5"/>
  <c r="CG450" i="5" s="1"/>
  <c r="CF95" i="1"/>
  <c r="CF164" i="67"/>
  <c r="EJ392" i="5" l="1"/>
  <c r="EJ689" i="67"/>
  <c r="EJ659" i="67"/>
  <c r="EJ336" i="5"/>
  <c r="EJ338" i="5"/>
  <c r="EJ662" i="67" s="1"/>
  <c r="CG457" i="5"/>
  <c r="CG462" i="5"/>
  <c r="CF746" i="67"/>
  <c r="CE145" i="67"/>
  <c r="CE97" i="1"/>
  <c r="CE167" i="67" s="1"/>
  <c r="CF165" i="67"/>
  <c r="CF96" i="1"/>
  <c r="CF212" i="67"/>
  <c r="CF152" i="1"/>
  <c r="CF123" i="67"/>
  <c r="CF36" i="1"/>
  <c r="EJ660" i="67" l="1"/>
  <c r="EJ327" i="5"/>
  <c r="CG732" i="67"/>
  <c r="CG451" i="5"/>
  <c r="CF32" i="67"/>
  <c r="CF29" i="1"/>
  <c r="T16" i="68" s="1"/>
  <c r="T36" i="68" s="1"/>
  <c r="CG744" i="67"/>
  <c r="CF166" i="67"/>
  <c r="CF219" i="67"/>
  <c r="CF170" i="1"/>
  <c r="CF177" i="1"/>
  <c r="CG458" i="5"/>
  <c r="CG740" i="67" s="1"/>
  <c r="CG739" i="67"/>
  <c r="EJ328" i="5" l="1"/>
  <c r="EJ658" i="67"/>
  <c r="CF244" i="67"/>
  <c r="CF179" i="1"/>
  <c r="CF237" i="67"/>
  <c r="CF173" i="1"/>
  <c r="CG733" i="67"/>
  <c r="CG24" i="1"/>
  <c r="EC451" i="5"/>
  <c r="CF25" i="67"/>
  <c r="CF240" i="67" l="1"/>
  <c r="CF65" i="1"/>
  <c r="CF174" i="1" s="1"/>
  <c r="CF241" i="67" s="1"/>
  <c r="CG171" i="1"/>
  <c r="CG238" i="67" s="1"/>
  <c r="EC450" i="5"/>
  <c r="EC732" i="67" s="1"/>
  <c r="EC733" i="67"/>
  <c r="EC24" i="1"/>
  <c r="V13" i="32"/>
  <c r="V17" i="32" s="1"/>
  <c r="CG20" i="67"/>
  <c r="CG25" i="1"/>
  <c r="CF246" i="67"/>
  <c r="CF182" i="1"/>
  <c r="CF249" i="67" s="1"/>
  <c r="CF183" i="1"/>
  <c r="CF250" i="67" s="1"/>
  <c r="CF180" i="1"/>
  <c r="CF247" i="67" s="1"/>
  <c r="CF184" i="1"/>
  <c r="CF251" i="67" s="1"/>
  <c r="V19" i="32" l="1"/>
  <c r="V22" i="32"/>
  <c r="V18" i="32"/>
  <c r="V52" i="32"/>
  <c r="EC20" i="67"/>
  <c r="ER24" i="1"/>
  <c r="EQ20" i="67" s="1"/>
  <c r="EC25" i="1"/>
  <c r="CG463" i="5"/>
  <c r="CG47" i="1"/>
  <c r="CG27" i="1"/>
  <c r="CG23" i="67" s="1"/>
  <c r="CG21" i="67"/>
  <c r="CG28" i="1"/>
  <c r="CG24" i="67" s="1"/>
  <c r="CG137" i="1"/>
  <c r="CG94" i="1"/>
  <c r="CF135" i="67"/>
  <c r="CF69" i="1"/>
  <c r="CG164" i="67" l="1"/>
  <c r="CG95" i="1"/>
  <c r="ER25" i="1"/>
  <c r="EQ21" i="67" s="1"/>
  <c r="EC463" i="5"/>
  <c r="EC21" i="67"/>
  <c r="EC27" i="1"/>
  <c r="EC47" i="1"/>
  <c r="EC137" i="1"/>
  <c r="EC28" i="1"/>
  <c r="EC94" i="1"/>
  <c r="CG204" i="67"/>
  <c r="CG145" i="1"/>
  <c r="CG53" i="1"/>
  <c r="CG117" i="67"/>
  <c r="CF139" i="67"/>
  <c r="CF75" i="1"/>
  <c r="CG745" i="67"/>
  <c r="CG464" i="5"/>
  <c r="CG746" i="67" s="1"/>
  <c r="EC204" i="67" l="1"/>
  <c r="EC145" i="1"/>
  <c r="EC745" i="67"/>
  <c r="EC464" i="5"/>
  <c r="EC164" i="67"/>
  <c r="EC95" i="1"/>
  <c r="EC117" i="67"/>
  <c r="EC53" i="1"/>
  <c r="CG123" i="67"/>
  <c r="CG36" i="1"/>
  <c r="ER28" i="1"/>
  <c r="EQ24" i="67" s="1"/>
  <c r="EC24" i="67"/>
  <c r="H31" i="33"/>
  <c r="EC23" i="67"/>
  <c r="ER27" i="1"/>
  <c r="EQ23" i="67" s="1"/>
  <c r="CG165" i="67"/>
  <c r="CG96" i="1"/>
  <c r="CF145" i="67"/>
  <c r="CF97" i="1"/>
  <c r="CF167" i="67" s="1"/>
  <c r="CG212" i="67"/>
  <c r="CG152" i="1"/>
  <c r="EC746" i="67" l="1"/>
  <c r="ED450" i="5"/>
  <c r="ED732" i="67" s="1"/>
  <c r="ED462" i="5"/>
  <c r="ED457" i="5"/>
  <c r="CG29" i="1"/>
  <c r="U16" i="68" s="1"/>
  <c r="U36" i="68" s="1"/>
  <c r="CG32" i="67"/>
  <c r="CG219" i="67"/>
  <c r="CG170" i="1"/>
  <c r="CG177" i="1"/>
  <c r="CG166" i="67"/>
  <c r="H32" i="33"/>
  <c r="H55" i="33"/>
  <c r="EC96" i="1"/>
  <c r="EC165" i="67"/>
  <c r="EC212" i="67"/>
  <c r="EC152" i="1"/>
  <c r="EC123" i="67"/>
  <c r="EC36" i="1"/>
  <c r="CG237" i="67" l="1"/>
  <c r="CG173" i="1"/>
  <c r="ED739" i="67"/>
  <c r="EC32" i="67"/>
  <c r="ER36" i="1"/>
  <c r="EQ32" i="67" s="1"/>
  <c r="EC29" i="1"/>
  <c r="Z16" i="68" s="1"/>
  <c r="ED744" i="67"/>
  <c r="EC166" i="67"/>
  <c r="EC219" i="67"/>
  <c r="EC170" i="1"/>
  <c r="EC177" i="1"/>
  <c r="CG244" i="67"/>
  <c r="CG179" i="1"/>
  <c r="CG25" i="67"/>
  <c r="T46" i="68" l="1"/>
  <c r="Z36" i="68"/>
  <c r="CG65" i="1"/>
  <c r="CG174" i="1" s="1"/>
  <c r="CG241" i="67" s="1"/>
  <c r="CG240" i="67"/>
  <c r="ER29" i="1"/>
  <c r="V76" i="32"/>
  <c r="EC25" i="67"/>
  <c r="H26" i="33"/>
  <c r="EC244" i="67"/>
  <c r="EC179" i="1"/>
  <c r="EC237" i="67"/>
  <c r="EC173" i="1"/>
  <c r="CG246" i="67"/>
  <c r="CG184" i="1"/>
  <c r="CG251" i="67" s="1"/>
  <c r="CG180" i="1"/>
  <c r="CG247" i="67" s="1"/>
  <c r="CG182" i="1"/>
  <c r="CG249" i="67" s="1"/>
  <c r="CG183" i="1"/>
  <c r="CG250" i="67" s="1"/>
  <c r="H50" i="33" l="1"/>
  <c r="H27" i="33"/>
  <c r="EC246" i="67"/>
  <c r="ER179" i="1"/>
  <c r="EC184" i="1"/>
  <c r="EC251" i="67" s="1"/>
  <c r="EC182" i="1"/>
  <c r="EC249" i="67" s="1"/>
  <c r="EC183" i="1"/>
  <c r="EC250" i="67" s="1"/>
  <c r="EC180" i="1"/>
  <c r="EC247" i="67" s="1"/>
  <c r="H34" i="33"/>
  <c r="EQ25" i="67"/>
  <c r="E28" i="33"/>
  <c r="EC65" i="1"/>
  <c r="EC174" i="1" s="1"/>
  <c r="EC241" i="67" s="1"/>
  <c r="CG69" i="1"/>
  <c r="CG135" i="67"/>
  <c r="EC240" i="67"/>
  <c r="ED171" i="1"/>
  <c r="ED238" i="67" s="1"/>
  <c r="EQ246" i="67" l="1"/>
  <c r="E36" i="33"/>
  <c r="E60" i="33" s="1"/>
  <c r="CG139" i="67"/>
  <c r="CG75" i="1"/>
  <c r="EC135" i="67"/>
  <c r="EC69" i="1"/>
  <c r="S29" i="32"/>
  <c r="O44" i="33" s="1"/>
  <c r="E52" i="33"/>
  <c r="E29" i="33"/>
  <c r="H35" i="33"/>
  <c r="H37" i="33"/>
  <c r="H58" i="33"/>
  <c r="CG145" i="67" l="1"/>
  <c r="CG97" i="1"/>
  <c r="CG167" i="67" s="1"/>
  <c r="EC75" i="1"/>
  <c r="EC139" i="67"/>
  <c r="EC145" i="67" l="1"/>
  <c r="EC97" i="1"/>
  <c r="EC167" i="67" s="1"/>
  <c r="ED936" i="67"/>
  <c r="ED219" i="5"/>
  <c r="ED976" i="67" s="1"/>
  <c r="ED216" i="5"/>
  <c r="ED973" i="67" s="1"/>
  <c r="ED178" i="5"/>
  <c r="ED938" i="67" s="1"/>
  <c r="ED174" i="5"/>
  <c r="ED937" i="67" s="1"/>
  <c r="ED11" i="5"/>
  <c r="ED15" i="5" s="1"/>
  <c r="ED276" i="67" s="1"/>
  <c r="ED16" i="5" l="1"/>
  <c r="ED10" i="1" s="1"/>
  <c r="W9" i="32" s="1"/>
  <c r="ES10" i="1" l="1"/>
  <c r="ED101" i="1"/>
  <c r="ED104" i="1"/>
  <c r="ED122" i="1"/>
  <c r="ED112" i="1"/>
  <c r="ED425" i="5"/>
  <c r="ED713" i="67" s="1"/>
  <c r="ED18" i="5"/>
  <c r="ED424" i="5"/>
  <c r="ED712" i="67" s="1"/>
  <c r="ED390" i="5"/>
  <c r="ED326" i="5"/>
  <c r="ED342" i="5"/>
  <c r="ED666" i="67" s="1"/>
  <c r="ED30" i="5"/>
  <c r="ED291" i="67" s="1"/>
  <c r="ED306" i="5"/>
  <c r="ED304" i="5" s="1"/>
  <c r="ED302" i="5" s="1"/>
  <c r="ED426" i="5"/>
  <c r="ED427" i="5" s="1"/>
  <c r="ED368" i="5"/>
  <c r="ED373" i="5" s="1"/>
  <c r="ED423" i="5"/>
  <c r="ED711" i="67" s="1"/>
  <c r="ED422" i="5"/>
  <c r="ED710" i="67" s="1"/>
  <c r="ED278" i="67"/>
  <c r="ED12" i="1" l="1"/>
  <c r="W73" i="32" s="1"/>
  <c r="ED987" i="67"/>
  <c r="ED171" i="67"/>
  <c r="ED646" i="67"/>
  <c r="ED644" i="67"/>
  <c r="ED310" i="5"/>
  <c r="ED311" i="5"/>
  <c r="ED714" i="67"/>
  <c r="ED677" i="67"/>
  <c r="ED365" i="5"/>
  <c r="ED674" i="67" s="1"/>
  <c r="ED372" i="5"/>
  <c r="ED189" i="67"/>
  <c r="ED181" i="67"/>
  <c r="W10" i="32"/>
  <c r="ED174" i="67"/>
  <c r="ED330" i="5"/>
  <c r="ED351" i="5" s="1"/>
  <c r="ED350" i="5" s="1"/>
  <c r="ED348" i="5" s="1"/>
  <c r="ED358" i="5" s="1"/>
  <c r="ED324" i="5"/>
  <c r="ED331" i="5"/>
  <c r="ED657" i="67"/>
  <c r="ED688" i="67"/>
  <c r="ED387" i="5"/>
  <c r="ED395" i="5"/>
  <c r="ED394" i="5"/>
  <c r="ED67" i="1" l="1"/>
  <c r="ED137" i="67" s="1"/>
  <c r="ED8" i="67"/>
  <c r="AA11" i="68"/>
  <c r="AA31" i="68" s="1"/>
  <c r="AA45" i="68" s="1"/>
  <c r="ES12" i="1"/>
  <c r="ER8" i="67" s="1"/>
  <c r="I18" i="33"/>
  <c r="I19" i="33" s="1"/>
  <c r="ED13" i="1"/>
  <c r="ED14" i="1" s="1"/>
  <c r="AA12" i="68" s="1"/>
  <c r="ED158" i="1"/>
  <c r="ED225" i="67" s="1"/>
  <c r="ED16" i="1"/>
  <c r="ES16" i="1" s="1"/>
  <c r="ER12" i="67" s="1"/>
  <c r="ED157" i="1"/>
  <c r="ED224" i="67" s="1"/>
  <c r="ED123" i="1"/>
  <c r="ED190" i="67" s="1"/>
  <c r="ED107" i="1"/>
  <c r="ED177" i="67" s="1"/>
  <c r="ED113" i="1"/>
  <c r="ED434" i="5"/>
  <c r="ED716" i="67" s="1"/>
  <c r="ED360" i="5"/>
  <c r="ED670" i="67"/>
  <c r="ED359" i="5"/>
  <c r="ED671" i="67" s="1"/>
  <c r="ED361" i="5"/>
  <c r="ED353" i="5"/>
  <c r="ED352" i="5"/>
  <c r="ED686" i="67"/>
  <c r="ED17" i="1"/>
  <c r="ED655" i="67"/>
  <c r="ED15" i="1"/>
  <c r="AA22" i="68" l="1"/>
  <c r="AA32" i="68" s="1"/>
  <c r="ED147" i="1"/>
  <c r="ED214" i="67" s="1"/>
  <c r="F20" i="33"/>
  <c r="F44" i="33" s="1"/>
  <c r="I42" i="33"/>
  <c r="ED9" i="67"/>
  <c r="AA13" i="68"/>
  <c r="AA33" i="68" s="1"/>
  <c r="ED78" i="1"/>
  <c r="ED148" i="67" s="1"/>
  <c r="ES13" i="1"/>
  <c r="ER9" i="67" s="1"/>
  <c r="ED12" i="67"/>
  <c r="ED138" i="1"/>
  <c r="ED205" i="67" s="1"/>
  <c r="ED161" i="1"/>
  <c r="ED228" i="67" s="1"/>
  <c r="W15" i="32"/>
  <c r="ED178" i="1"/>
  <c r="ED245" i="67" s="1"/>
  <c r="ED59" i="1"/>
  <c r="ED129" i="67" s="1"/>
  <c r="ED435" i="5"/>
  <c r="ED440" i="5" s="1"/>
  <c r="ED125" i="1"/>
  <c r="ED182" i="67"/>
  <c r="ED115" i="1"/>
  <c r="ED13" i="67"/>
  <c r="ES17" i="1"/>
  <c r="ER13" i="67" s="1"/>
  <c r="ED11" i="67"/>
  <c r="ES15" i="1"/>
  <c r="ER11" i="67" s="1"/>
  <c r="ED10" i="67"/>
  <c r="ES14" i="1"/>
  <c r="ER10" i="67" s="1"/>
  <c r="ED20" i="1"/>
  <c r="ED103" i="1"/>
  <c r="ED173" i="67" s="1"/>
  <c r="ED106" i="1"/>
  <c r="ED176" i="67" s="1"/>
  <c r="ED149" i="1" l="1"/>
  <c r="ED216" i="67" s="1"/>
  <c r="ED43" i="1"/>
  <c r="ED112" i="67" s="1"/>
  <c r="ED439" i="5"/>
  <c r="ED721" i="67" s="1"/>
  <c r="ED438" i="5"/>
  <c r="ED720" i="67" s="1"/>
  <c r="ED717" i="67"/>
  <c r="ES59" i="1"/>
  <c r="ER129" i="67" s="1"/>
  <c r="ED437" i="5"/>
  <c r="ED442" i="5" s="1"/>
  <c r="ED724" i="67" s="1"/>
  <c r="ED192" i="67"/>
  <c r="ED73" i="1"/>
  <c r="ED143" i="67" s="1"/>
  <c r="EE121" i="1"/>
  <c r="EE188" i="67" s="1"/>
  <c r="ED108" i="1"/>
  <c r="ED184" i="67"/>
  <c r="ED71" i="1"/>
  <c r="ED141" i="67" s="1"/>
  <c r="ED117" i="1"/>
  <c r="EE111" i="1"/>
  <c r="EE180" i="67" s="1"/>
  <c r="ED16" i="67"/>
  <c r="ES20" i="1"/>
  <c r="ER16" i="67" s="1"/>
  <c r="ED23" i="1"/>
  <c r="ED39" i="1"/>
  <c r="ED722" i="67"/>
  <c r="ED445" i="5"/>
  <c r="ED727" i="67" s="1"/>
  <c r="ED443" i="5" l="1"/>
  <c r="ED725" i="67" s="1"/>
  <c r="ED444" i="5"/>
  <c r="ED726" i="67" s="1"/>
  <c r="ED719" i="67"/>
  <c r="ED108" i="67"/>
  <c r="ED42" i="1"/>
  <c r="ED19" i="67"/>
  <c r="ED449" i="5"/>
  <c r="ED57" i="1"/>
  <c r="ES23" i="1"/>
  <c r="ER19" i="67" s="1"/>
  <c r="ED731" i="67" l="1"/>
  <c r="ED451" i="5"/>
  <c r="ED111" i="67"/>
  <c r="ED34" i="1"/>
  <c r="ED45" i="1"/>
  <c r="ED127" i="67"/>
  <c r="ES57" i="1"/>
  <c r="ER127" i="67" s="1"/>
  <c r="ED30" i="67" l="1"/>
  <c r="W75" i="32"/>
  <c r="ES34" i="1"/>
  <c r="ER30" i="67" s="1"/>
  <c r="ED454" i="5"/>
  <c r="ED68" i="1"/>
  <c r="ED80" i="1"/>
  <c r="ED150" i="67" s="1"/>
  <c r="ED79" i="1"/>
  <c r="W13" i="32"/>
  <c r="ED733" i="67"/>
  <c r="ED24" i="1"/>
  <c r="W74" i="32"/>
  <c r="ED114" i="67"/>
  <c r="ED35" i="1"/>
  <c r="AA14" i="68" s="1"/>
  <c r="ED56" i="1"/>
  <c r="AA15" i="68" l="1"/>
  <c r="AA35" i="68" s="1"/>
  <c r="AA34" i="68"/>
  <c r="AA46" i="68" s="1"/>
  <c r="ED149" i="67"/>
  <c r="ED150" i="1"/>
  <c r="ED217" i="67" s="1"/>
  <c r="ED83" i="1"/>
  <c r="ED126" i="67"/>
  <c r="ES56" i="1"/>
  <c r="ER126" i="67" s="1"/>
  <c r="ED736" i="67"/>
  <c r="ED456" i="5"/>
  <c r="ED20" i="67"/>
  <c r="ES24" i="1"/>
  <c r="ER20" i="67" s="1"/>
  <c r="ED25" i="1"/>
  <c r="ED31" i="67"/>
  <c r="I22" i="33"/>
  <c r="ES35" i="1"/>
  <c r="ED20" i="5"/>
  <c r="ED138" i="67"/>
  <c r="ED148" i="1"/>
  <c r="ED48" i="5" l="1"/>
  <c r="ED999" i="67" s="1"/>
  <c r="ED19" i="5"/>
  <c r="ED21" i="67"/>
  <c r="ES25" i="1"/>
  <c r="ER21" i="67" s="1"/>
  <c r="ED47" i="1"/>
  <c r="ED28" i="1"/>
  <c r="ED94" i="1"/>
  <c r="ED137" i="1"/>
  <c r="ED27" i="1"/>
  <c r="ED463" i="5"/>
  <c r="ED215" i="67"/>
  <c r="ED146" i="1"/>
  <c r="ED23" i="5"/>
  <c r="ED280" i="67"/>
  <c r="ED32" i="5"/>
  <c r="ED293" i="67" s="1"/>
  <c r="ED21" i="5"/>
  <c r="ED153" i="67"/>
  <c r="ED87" i="1"/>
  <c r="F24" i="33"/>
  <c r="F48" i="33" s="1"/>
  <c r="ER31" i="67"/>
  <c r="I23" i="33"/>
  <c r="I46" i="33"/>
  <c r="ED738" i="67"/>
  <c r="ED458" i="5"/>
  <c r="W12" i="32" l="1"/>
  <c r="W21" i="32" s="1"/>
  <c r="ED49" i="5"/>
  <c r="ED281" i="67"/>
  <c r="ED22" i="5"/>
  <c r="ED33" i="5"/>
  <c r="ED294" i="67" s="1"/>
  <c r="ED23" i="67"/>
  <c r="ES27" i="1"/>
  <c r="ER23" i="67" s="1"/>
  <c r="ED117" i="67"/>
  <c r="W14" i="32"/>
  <c r="ED213" i="67"/>
  <c r="ED58" i="1"/>
  <c r="ED740" i="67"/>
  <c r="ED460" i="5"/>
  <c r="ED157" i="67"/>
  <c r="ED31" i="5"/>
  <c r="ED292" i="67" s="1"/>
  <c r="ED279" i="67"/>
  <c r="ED164" i="67"/>
  <c r="ED95" i="1"/>
  <c r="ED165" i="67" s="1"/>
  <c r="ED204" i="67"/>
  <c r="ED145" i="1"/>
  <c r="ED745" i="67"/>
  <c r="ED464" i="5"/>
  <c r="ED24" i="67"/>
  <c r="I31" i="33"/>
  <c r="ES28" i="1"/>
  <c r="ER24" i="67" s="1"/>
  <c r="ED50" i="5" l="1"/>
  <c r="ED1001" i="67" s="1"/>
  <c r="ED1000" i="67"/>
  <c r="W17" i="32"/>
  <c r="W22" i="32" s="1"/>
  <c r="ED52" i="1"/>
  <c r="ED742" i="67"/>
  <c r="ED746" i="67"/>
  <c r="EE450" i="5"/>
  <c r="EE732" i="67" s="1"/>
  <c r="EE457" i="5"/>
  <c r="EE462" i="5"/>
  <c r="ED96" i="1"/>
  <c r="ED128" i="67"/>
  <c r="ES58" i="1"/>
  <c r="ER128" i="67" s="1"/>
  <c r="ED61" i="1"/>
  <c r="I32" i="33"/>
  <c r="I55" i="33"/>
  <c r="ED212" i="67"/>
  <c r="ED152" i="1"/>
  <c r="W19" i="32" l="1"/>
  <c r="W18" i="32"/>
  <c r="W52" i="32"/>
  <c r="ED166" i="67"/>
  <c r="ED219" i="67"/>
  <c r="ED170" i="1"/>
  <c r="ED177" i="1"/>
  <c r="ED131" i="67"/>
  <c r="ES61" i="1"/>
  <c r="ER131" i="67" s="1"/>
  <c r="EE744" i="67"/>
  <c r="EE739" i="67"/>
  <c r="ED122" i="67"/>
  <c r="ED53" i="1"/>
  <c r="ED237" i="67" l="1"/>
  <c r="ED173" i="1"/>
  <c r="ED123" i="67"/>
  <c r="ED36" i="1"/>
  <c r="ED244" i="67"/>
  <c r="ED179" i="1"/>
  <c r="ED246" i="67" l="1"/>
  <c r="ED182" i="1"/>
  <c r="ED249" i="67" s="1"/>
  <c r="ED180" i="1"/>
  <c r="ED247" i="67" s="1"/>
  <c r="I34" i="33"/>
  <c r="ED184" i="1"/>
  <c r="ED251" i="67" s="1"/>
  <c r="ED183" i="1"/>
  <c r="ED250" i="67" s="1"/>
  <c r="ES179" i="1"/>
  <c r="ED32" i="67"/>
  <c r="ED29" i="1"/>
  <c r="AA16" i="68" s="1"/>
  <c r="AA36" i="68" s="1"/>
  <c r="ES36" i="1"/>
  <c r="ER32" i="67" s="1"/>
  <c r="ED240" i="67"/>
  <c r="EE171" i="1"/>
  <c r="EE238" i="67" s="1"/>
  <c r="ED65" i="1"/>
  <c r="ED174" i="1" s="1"/>
  <c r="ED241" i="67" s="1"/>
  <c r="I37" i="33" l="1"/>
  <c r="I35" i="33"/>
  <c r="I58" i="33"/>
  <c r="ED69" i="1"/>
  <c r="ED135" i="67"/>
  <c r="W76" i="32"/>
  <c r="ED25" i="67"/>
  <c r="ES29" i="1"/>
  <c r="I26" i="33"/>
  <c r="ER246" i="67"/>
  <c r="F36" i="33"/>
  <c r="F60" i="33" s="1"/>
  <c r="ED139" i="67" l="1"/>
  <c r="ED75" i="1"/>
  <c r="I50" i="33"/>
  <c r="I27" i="33"/>
  <c r="ER25" i="67"/>
  <c r="F28" i="33"/>
  <c r="F52" i="33" l="1"/>
  <c r="F29" i="33"/>
  <c r="ED145" i="67"/>
  <c r="ED97" i="1"/>
  <c r="ED167" i="67" s="1"/>
  <c r="EJ936" i="67"/>
  <c r="EG936" i="67"/>
  <c r="EG216" i="5"/>
  <c r="EG973" i="67" s="1"/>
  <c r="EF936" i="67"/>
  <c r="EI936" i="67"/>
  <c r="EI216" i="5"/>
  <c r="EI973" i="67" s="1"/>
  <c r="EE936" i="67"/>
  <c r="EE216" i="5"/>
  <c r="EE973" i="67" s="1"/>
  <c r="EH936" i="67"/>
  <c r="EF219" i="5"/>
  <c r="EF976" i="67" s="1"/>
  <c r="EF178" i="5"/>
  <c r="EF938" i="67" s="1"/>
  <c r="EJ976" i="67"/>
  <c r="EH174" i="5"/>
  <c r="EH937" i="67" s="1"/>
  <c r="EF174" i="5"/>
  <c r="EF937" i="67" s="1"/>
  <c r="EJ216" i="5"/>
  <c r="EJ973" i="67" s="1"/>
  <c r="EJ178" i="5"/>
  <c r="EJ938" i="67" s="1"/>
  <c r="EG178" i="5"/>
  <c r="EG938" i="67" s="1"/>
  <c r="EE178" i="5"/>
  <c r="EE938" i="67" s="1"/>
  <c r="EH219" i="5"/>
  <c r="EH976" i="67" s="1"/>
  <c r="EG174" i="5"/>
  <c r="EG937" i="67" s="1"/>
  <c r="EI219" i="5"/>
  <c r="EI976" i="67" s="1"/>
  <c r="EH216" i="5"/>
  <c r="EH973" i="67" s="1"/>
  <c r="EF216" i="5"/>
  <c r="EF973" i="67" s="1"/>
  <c r="EH178" i="5"/>
  <c r="EH938" i="67" s="1"/>
  <c r="EG219" i="5"/>
  <c r="EG976" i="67" s="1"/>
  <c r="EE219" i="5"/>
  <c r="EE976" i="67" s="1"/>
  <c r="EI178" i="5"/>
  <c r="EI938" i="67" s="1"/>
  <c r="EJ174" i="5"/>
  <c r="EJ937" i="67" s="1"/>
  <c r="EH11" i="5"/>
  <c r="EH15" i="5" s="1"/>
  <c r="EH276" i="67" s="1"/>
  <c r="EI174" i="5"/>
  <c r="EI937" i="67" s="1"/>
  <c r="EE11" i="5"/>
  <c r="EE15" i="5" s="1"/>
  <c r="EE276" i="67" s="1"/>
  <c r="EJ11" i="5"/>
  <c r="EJ15" i="5" s="1"/>
  <c r="EJ276" i="67" s="1"/>
  <c r="EF11" i="5"/>
  <c r="EF15" i="5" s="1"/>
  <c r="EF276" i="67" s="1"/>
  <c r="EI11" i="5"/>
  <c r="EI15" i="5" s="1"/>
  <c r="EI276" i="67" s="1"/>
  <c r="EE174" i="5"/>
  <c r="EE937" i="67" s="1"/>
  <c r="EG11" i="5"/>
  <c r="EG15" i="5" l="1"/>
  <c r="EG276" i="67" s="1"/>
  <c r="EL11" i="5"/>
  <c r="EF16" i="5"/>
  <c r="EF10" i="1" s="1"/>
  <c r="Y9" i="32" s="1"/>
  <c r="EI16" i="5"/>
  <c r="EI10" i="1" s="1"/>
  <c r="AB9" i="32" s="1"/>
  <c r="EE16" i="5"/>
  <c r="EE10" i="1" s="1"/>
  <c r="X9" i="32" s="1"/>
  <c r="EG16" i="5"/>
  <c r="EL16" i="5" s="1"/>
  <c r="EJ16" i="5"/>
  <c r="EH16" i="5"/>
  <c r="EJ18" i="5" l="1"/>
  <c r="EJ10" i="1"/>
  <c r="AC9" i="32" s="1"/>
  <c r="AD9" i="32" s="1"/>
  <c r="EX10" i="1"/>
  <c r="EI104" i="1"/>
  <c r="EI101" i="1"/>
  <c r="EI112" i="1"/>
  <c r="EI122" i="1"/>
  <c r="EG18" i="5"/>
  <c r="EG12" i="1" s="1"/>
  <c r="EG10" i="1"/>
  <c r="Z9" i="32" s="1"/>
  <c r="EH18" i="5"/>
  <c r="EH10" i="1"/>
  <c r="AA9" i="32" s="1"/>
  <c r="EU10" i="1"/>
  <c r="EF104" i="1"/>
  <c r="EF101" i="1"/>
  <c r="EF112" i="1"/>
  <c r="EF122" i="1"/>
  <c r="ET10" i="1"/>
  <c r="EE104" i="1"/>
  <c r="EE101" i="1"/>
  <c r="EE112" i="1"/>
  <c r="EE122" i="1"/>
  <c r="EI425" i="5"/>
  <c r="EI713" i="67" s="1"/>
  <c r="EI18" i="5"/>
  <c r="EF306" i="5"/>
  <c r="EF304" i="5" s="1"/>
  <c r="EF302" i="5" s="1"/>
  <c r="EF644" i="67" s="1"/>
  <c r="EF18" i="5"/>
  <c r="EE368" i="5"/>
  <c r="EE677" i="67" s="1"/>
  <c r="EE18" i="5"/>
  <c r="EF390" i="5"/>
  <c r="EF368" i="5"/>
  <c r="EE422" i="5"/>
  <c r="EE710" i="67" s="1"/>
  <c r="EF424" i="5"/>
  <c r="EF712" i="67" s="1"/>
  <c r="EF342" i="5"/>
  <c r="EF666" i="67" s="1"/>
  <c r="EF426" i="5"/>
  <c r="EF714" i="67" s="1"/>
  <c r="EF326" i="5"/>
  <c r="EF324" i="5" s="1"/>
  <c r="EF278" i="67"/>
  <c r="EF423" i="5"/>
  <c r="EF711" i="67" s="1"/>
  <c r="EF422" i="5"/>
  <c r="EF710" i="67" s="1"/>
  <c r="EF425" i="5"/>
  <c r="EF713" i="67" s="1"/>
  <c r="EE30" i="5"/>
  <c r="EE291" i="67" s="1"/>
  <c r="EE424" i="5"/>
  <c r="EE712" i="67" s="1"/>
  <c r="EF30" i="5"/>
  <c r="EF291" i="67" s="1"/>
  <c r="EE306" i="5"/>
  <c r="EE426" i="5"/>
  <c r="EE427" i="5" s="1"/>
  <c r="EE423" i="5"/>
  <c r="EE711" i="67" s="1"/>
  <c r="EE390" i="5"/>
  <c r="EE395" i="5" s="1"/>
  <c r="EE425" i="5"/>
  <c r="EE713" i="67" s="1"/>
  <c r="EE278" i="67"/>
  <c r="EE326" i="5"/>
  <c r="EE324" i="5" s="1"/>
  <c r="EE342" i="5"/>
  <c r="EE666" i="67" s="1"/>
  <c r="EI424" i="5"/>
  <c r="EI712" i="67" s="1"/>
  <c r="EI342" i="5"/>
  <c r="EI666" i="67" s="1"/>
  <c r="EI390" i="5"/>
  <c r="EI688" i="67" s="1"/>
  <c r="EI422" i="5"/>
  <c r="EI710" i="67" s="1"/>
  <c r="EI423" i="5"/>
  <c r="EI711" i="67" s="1"/>
  <c r="EI326" i="5"/>
  <c r="EI324" i="5" s="1"/>
  <c r="EI278" i="67"/>
  <c r="EI306" i="5"/>
  <c r="EI368" i="5"/>
  <c r="EI677" i="67" s="1"/>
  <c r="EI426" i="5"/>
  <c r="EI714" i="67" s="1"/>
  <c r="EG278" i="67"/>
  <c r="EG426" i="5"/>
  <c r="EG30" i="5"/>
  <c r="EG291" i="67" s="1"/>
  <c r="EG424" i="5"/>
  <c r="EG712" i="67" s="1"/>
  <c r="EG423" i="5"/>
  <c r="EG711" i="67" s="1"/>
  <c r="EG342" i="5"/>
  <c r="EG666" i="67" s="1"/>
  <c r="EG422" i="5"/>
  <c r="EG710" i="67" s="1"/>
  <c r="EG326" i="5"/>
  <c r="EG368" i="5"/>
  <c r="EG425" i="5"/>
  <c r="EG713" i="67" s="1"/>
  <c r="EG390" i="5"/>
  <c r="EG306" i="5"/>
  <c r="EG304" i="5" s="1"/>
  <c r="EG302" i="5" s="1"/>
  <c r="EH426" i="5"/>
  <c r="EH278" i="67"/>
  <c r="EH422" i="5"/>
  <c r="EH710" i="67" s="1"/>
  <c r="EH30" i="5"/>
  <c r="EH291" i="67" s="1"/>
  <c r="EH424" i="5"/>
  <c r="EH712" i="67" s="1"/>
  <c r="EH423" i="5"/>
  <c r="EH711" i="67" s="1"/>
  <c r="EH342" i="5"/>
  <c r="EH666" i="67" s="1"/>
  <c r="EH368" i="5"/>
  <c r="EH390" i="5"/>
  <c r="EH306" i="5"/>
  <c r="EH304" i="5" s="1"/>
  <c r="EH302" i="5" s="1"/>
  <c r="EH425" i="5"/>
  <c r="EH713" i="67" s="1"/>
  <c r="EH326" i="5"/>
  <c r="EJ278" i="67"/>
  <c r="EJ426" i="5"/>
  <c r="EJ422" i="5"/>
  <c r="EJ710" i="67" s="1"/>
  <c r="EJ423" i="5"/>
  <c r="EJ711" i="67" s="1"/>
  <c r="EJ424" i="5"/>
  <c r="EJ712" i="67" s="1"/>
  <c r="EJ342" i="5"/>
  <c r="EJ666" i="67" s="1"/>
  <c r="EJ390" i="5"/>
  <c r="EJ368" i="5"/>
  <c r="EJ425" i="5"/>
  <c r="EJ713" i="67" s="1"/>
  <c r="EJ306" i="5"/>
  <c r="EJ304" i="5" s="1"/>
  <c r="EJ302" i="5" s="1"/>
  <c r="EJ326" i="5"/>
  <c r="EJ30" i="5"/>
  <c r="EJ291" i="67" s="1"/>
  <c r="EI30" i="5"/>
  <c r="EI291" i="67" s="1"/>
  <c r="EH12" i="1" l="1"/>
  <c r="EH67" i="1" s="1"/>
  <c r="EH987" i="67"/>
  <c r="EF12" i="1"/>
  <c r="EF8" i="67" s="1"/>
  <c r="EF987" i="67"/>
  <c r="EJ12" i="1"/>
  <c r="AC73" i="32" s="1"/>
  <c r="EJ987" i="67"/>
  <c r="EL12" i="1"/>
  <c r="EG987" i="67"/>
  <c r="EE12" i="1"/>
  <c r="X73" i="32" s="1"/>
  <c r="EE987" i="67"/>
  <c r="EI12" i="1"/>
  <c r="AB73" i="32" s="1"/>
  <c r="EI987" i="67"/>
  <c r="EW10" i="1"/>
  <c r="EH104" i="1"/>
  <c r="EH112" i="1"/>
  <c r="EH101" i="1"/>
  <c r="EH122" i="1"/>
  <c r="EJ122" i="1"/>
  <c r="EJ101" i="1"/>
  <c r="EJ112" i="1"/>
  <c r="EJ104" i="1"/>
  <c r="EV10" i="1"/>
  <c r="EY10" i="1"/>
  <c r="EL10" i="1"/>
  <c r="EG101" i="1"/>
  <c r="EG104" i="1"/>
  <c r="EG122" i="1"/>
  <c r="EG112" i="1"/>
  <c r="EI157" i="1"/>
  <c r="EE365" i="5"/>
  <c r="EE674" i="67" s="1"/>
  <c r="EE373" i="5"/>
  <c r="EE372" i="5"/>
  <c r="EF646" i="67"/>
  <c r="EF372" i="5"/>
  <c r="EI304" i="5"/>
  <c r="EI302" i="5" s="1"/>
  <c r="EI13" i="1" s="1"/>
  <c r="EF310" i="5"/>
  <c r="EE304" i="5"/>
  <c r="EE302" i="5" s="1"/>
  <c r="EE644" i="67" s="1"/>
  <c r="EF13" i="1"/>
  <c r="EF9" i="67" s="1"/>
  <c r="EE331" i="5"/>
  <c r="EI657" i="67"/>
  <c r="EE714" i="67"/>
  <c r="EF373" i="5"/>
  <c r="EE330" i="5"/>
  <c r="EE351" i="5" s="1"/>
  <c r="EE350" i="5" s="1"/>
  <c r="EE348" i="5" s="1"/>
  <c r="EE657" i="67"/>
  <c r="EI331" i="5"/>
  <c r="EE310" i="5"/>
  <c r="EE157" i="1"/>
  <c r="EE158" i="1"/>
  <c r="EE225" i="67" s="1"/>
  <c r="X10" i="32"/>
  <c r="EE171" i="67"/>
  <c r="EF395" i="5"/>
  <c r="EF365" i="5"/>
  <c r="EF674" i="67" s="1"/>
  <c r="EF688" i="67"/>
  <c r="EF677" i="67"/>
  <c r="EE646" i="67"/>
  <c r="EF387" i="5"/>
  <c r="EF686" i="67" s="1"/>
  <c r="EF330" i="5"/>
  <c r="EF351" i="5" s="1"/>
  <c r="EF311" i="5"/>
  <c r="EE311" i="5"/>
  <c r="EF427" i="5"/>
  <c r="EF394" i="5"/>
  <c r="EF113" i="1"/>
  <c r="EF182" i="67" s="1"/>
  <c r="EF189" i="67"/>
  <c r="EF331" i="5"/>
  <c r="EF157" i="1"/>
  <c r="EE394" i="5"/>
  <c r="EI365" i="5"/>
  <c r="EI674" i="67" s="1"/>
  <c r="EI387" i="5"/>
  <c r="EI686" i="67" s="1"/>
  <c r="EI372" i="5"/>
  <c r="EF657" i="67"/>
  <c r="EF123" i="1"/>
  <c r="EF190" i="67" s="1"/>
  <c r="EE387" i="5"/>
  <c r="EE686" i="67" s="1"/>
  <c r="EE688" i="67"/>
  <c r="EI174" i="67"/>
  <c r="EI158" i="1"/>
  <c r="EI225" i="67" s="1"/>
  <c r="EI646" i="67"/>
  <c r="EI171" i="67"/>
  <c r="EI311" i="5"/>
  <c r="EI310" i="5"/>
  <c r="EH688" i="67"/>
  <c r="EH394" i="5"/>
  <c r="EH395" i="5"/>
  <c r="EH387" i="5"/>
  <c r="EH331" i="5"/>
  <c r="EH657" i="67"/>
  <c r="EH324" i="5"/>
  <c r="EH330" i="5"/>
  <c r="EH351" i="5" s="1"/>
  <c r="EH373" i="5"/>
  <c r="EH372" i="5"/>
  <c r="EH677" i="67"/>
  <c r="EH365" i="5"/>
  <c r="EE655" i="67"/>
  <c r="EE15" i="1"/>
  <c r="EG310" i="5"/>
  <c r="EG646" i="67"/>
  <c r="EG311" i="5"/>
  <c r="EG331" i="5"/>
  <c r="EG657" i="67"/>
  <c r="EG330" i="5"/>
  <c r="EG351" i="5" s="1"/>
  <c r="EG324" i="5"/>
  <c r="EI655" i="67"/>
  <c r="EI15" i="1"/>
  <c r="EI11" i="67" s="1"/>
  <c r="EJ646" i="67"/>
  <c r="EJ310" i="5"/>
  <c r="EJ311" i="5"/>
  <c r="EH714" i="67"/>
  <c r="EH427" i="5"/>
  <c r="EJ372" i="5"/>
  <c r="EJ373" i="5"/>
  <c r="EJ677" i="67"/>
  <c r="EJ365" i="5"/>
  <c r="EJ714" i="67"/>
  <c r="EJ427" i="5"/>
  <c r="EI395" i="5"/>
  <c r="EF655" i="67"/>
  <c r="EF15" i="1"/>
  <c r="EG688" i="67"/>
  <c r="EG395" i="5"/>
  <c r="EG394" i="5"/>
  <c r="EG387" i="5"/>
  <c r="EI330" i="5"/>
  <c r="EI351" i="5" s="1"/>
  <c r="EI427" i="5"/>
  <c r="EI373" i="5"/>
  <c r="EJ331" i="5"/>
  <c r="EJ657" i="67"/>
  <c r="EJ330" i="5"/>
  <c r="EJ351" i="5" s="1"/>
  <c r="EJ324" i="5"/>
  <c r="EJ688" i="67"/>
  <c r="EJ394" i="5"/>
  <c r="EJ395" i="5"/>
  <c r="EJ387" i="5"/>
  <c r="EH311" i="5"/>
  <c r="EH646" i="67"/>
  <c r="EH310" i="5"/>
  <c r="EI394" i="5"/>
  <c r="EG427" i="5"/>
  <c r="EG714" i="67"/>
  <c r="L18" i="33"/>
  <c r="EG373" i="5"/>
  <c r="EG372" i="5"/>
  <c r="EG677" i="67"/>
  <c r="EG365" i="5"/>
  <c r="EI67" i="1" l="1"/>
  <c r="EI137" i="67" s="1"/>
  <c r="EI8" i="67"/>
  <c r="Z73" i="32"/>
  <c r="EF67" i="1"/>
  <c r="K18" i="33"/>
  <c r="K19" i="33" s="1"/>
  <c r="EG67" i="1"/>
  <c r="EG147" i="1" s="1"/>
  <c r="EG214" i="67" s="1"/>
  <c r="EG8" i="67"/>
  <c r="EV12" i="1"/>
  <c r="EU12" i="1"/>
  <c r="H20" i="33" s="1"/>
  <c r="H44" i="33" s="1"/>
  <c r="EX12" i="1"/>
  <c r="K20" i="33" s="1"/>
  <c r="K44" i="33" s="1"/>
  <c r="AA73" i="32"/>
  <c r="EJ8" i="67"/>
  <c r="EE67" i="1"/>
  <c r="EE137" i="67" s="1"/>
  <c r="EY12" i="1"/>
  <c r="L20" i="33" s="1"/>
  <c r="L44" i="33" s="1"/>
  <c r="EH8" i="67"/>
  <c r="EJ67" i="1"/>
  <c r="EJ137" i="67" s="1"/>
  <c r="Y73" i="32"/>
  <c r="EW12" i="1"/>
  <c r="J20" i="33" s="1"/>
  <c r="J44" i="33" s="1"/>
  <c r="J18" i="33"/>
  <c r="J19" i="33" s="1"/>
  <c r="ET12" i="1"/>
  <c r="AD57" i="32" s="1"/>
  <c r="EE8" i="67"/>
  <c r="EE16" i="1"/>
  <c r="EE12" i="67" s="1"/>
  <c r="EI644" i="67"/>
  <c r="EF78" i="1"/>
  <c r="EF148" i="67" s="1"/>
  <c r="EF14" i="1"/>
  <c r="EF106" i="1" s="1"/>
  <c r="EF176" i="67" s="1"/>
  <c r="EU13" i="1"/>
  <c r="ET9" i="67" s="1"/>
  <c r="EE189" i="67"/>
  <c r="EX13" i="1"/>
  <c r="EW9" i="67" s="1"/>
  <c r="EF16" i="1"/>
  <c r="EU16" i="1" s="1"/>
  <c r="ET12" i="67" s="1"/>
  <c r="EF350" i="5"/>
  <c r="EF348" i="5" s="1"/>
  <c r="EI17" i="1"/>
  <c r="EI13" i="67" s="1"/>
  <c r="EE181" i="67"/>
  <c r="Y10" i="32"/>
  <c r="EE123" i="1"/>
  <c r="EE190" i="67" s="1"/>
  <c r="EF17" i="1"/>
  <c r="EF13" i="67" s="1"/>
  <c r="EE107" i="1"/>
  <c r="EE138" i="1" s="1"/>
  <c r="EE174" i="67"/>
  <c r="EF434" i="5"/>
  <c r="EF716" i="67" s="1"/>
  <c r="EE434" i="5"/>
  <c r="EE716" i="67" s="1"/>
  <c r="EE113" i="1"/>
  <c r="EE182" i="67" s="1"/>
  <c r="EF181" i="67"/>
  <c r="EF158" i="1"/>
  <c r="EF225" i="67" s="1"/>
  <c r="EF174" i="67"/>
  <c r="EE13" i="1"/>
  <c r="EE14" i="1" s="1"/>
  <c r="EF171" i="67"/>
  <c r="EE17" i="1"/>
  <c r="EE13" i="67" s="1"/>
  <c r="EF137" i="67"/>
  <c r="EF107" i="1"/>
  <c r="EF138" i="1" s="1"/>
  <c r="EI16" i="1"/>
  <c r="EI12" i="67" s="1"/>
  <c r="EI181" i="67"/>
  <c r="EI189" i="67"/>
  <c r="EI107" i="1"/>
  <c r="EI138" i="1" s="1"/>
  <c r="EI434" i="5"/>
  <c r="EI716" i="67" s="1"/>
  <c r="EI113" i="1"/>
  <c r="EI182" i="67" s="1"/>
  <c r="EI123" i="1"/>
  <c r="EI190" i="67" s="1"/>
  <c r="AA10" i="32"/>
  <c r="EG181" i="67"/>
  <c r="EG157" i="1"/>
  <c r="L19" i="33"/>
  <c r="L42" i="33"/>
  <c r="EH171" i="67"/>
  <c r="EH123" i="1"/>
  <c r="EH190" i="67" s="1"/>
  <c r="EG674" i="67"/>
  <c r="EG16" i="1"/>
  <c r="EL16" i="1" s="1"/>
  <c r="EH181" i="67"/>
  <c r="EH157" i="1"/>
  <c r="EH189" i="67"/>
  <c r="EH158" i="1"/>
  <c r="EH225" i="67" s="1"/>
  <c r="EG686" i="67"/>
  <c r="EG17" i="1"/>
  <c r="EL17" i="1" s="1"/>
  <c r="EF11" i="67"/>
  <c r="EX15" i="1"/>
  <c r="EW11" i="67" s="1"/>
  <c r="EU15" i="1"/>
  <c r="ET11" i="67" s="1"/>
  <c r="EI9" i="67"/>
  <c r="EI78" i="1"/>
  <c r="EI14" i="1"/>
  <c r="EH674" i="67"/>
  <c r="EH16" i="1"/>
  <c r="EH12" i="67" s="1"/>
  <c r="AC10" i="32"/>
  <c r="EG174" i="67"/>
  <c r="EG113" i="1"/>
  <c r="EG182" i="67" s="1"/>
  <c r="EG434" i="5"/>
  <c r="EG107" i="1"/>
  <c r="EG158" i="1"/>
  <c r="EG225" i="67" s="1"/>
  <c r="EG189" i="67"/>
  <c r="EG171" i="67"/>
  <c r="EG123" i="1"/>
  <c r="EG190" i="67" s="1"/>
  <c r="Z10" i="32"/>
  <c r="AE9" i="32"/>
  <c r="EH137" i="67"/>
  <c r="EF224" i="67"/>
  <c r="EF178" i="1"/>
  <c r="EF245" i="67" s="1"/>
  <c r="EF59" i="1"/>
  <c r="EH13" i="1"/>
  <c r="EH644" i="67"/>
  <c r="EJ686" i="67"/>
  <c r="EJ17" i="1"/>
  <c r="EJ13" i="67" s="1"/>
  <c r="EJ655" i="67"/>
  <c r="EJ15" i="1"/>
  <c r="EJ11" i="67" s="1"/>
  <c r="EG655" i="67"/>
  <c r="EG15" i="1"/>
  <c r="EL15" i="1" s="1"/>
  <c r="EG644" i="67"/>
  <c r="EG13" i="1"/>
  <c r="EL13" i="1" s="1"/>
  <c r="ET15" i="1"/>
  <c r="ES11" i="67" s="1"/>
  <c r="EE11" i="67"/>
  <c r="EH655" i="67"/>
  <c r="EH15" i="1"/>
  <c r="EH11" i="67" s="1"/>
  <c r="EJ158" i="1"/>
  <c r="EJ225" i="67" s="1"/>
  <c r="EJ189" i="67"/>
  <c r="EE352" i="5"/>
  <c r="EE353" i="5"/>
  <c r="EE358" i="5"/>
  <c r="EH686" i="67"/>
  <c r="EH17" i="1"/>
  <c r="EH13" i="67" s="1"/>
  <c r="EU8" i="67"/>
  <c r="I20" i="33"/>
  <c r="I44" i="33" s="1"/>
  <c r="EH174" i="67"/>
  <c r="EH434" i="5"/>
  <c r="EH107" i="1"/>
  <c r="EH113" i="1"/>
  <c r="EH182" i="67" s="1"/>
  <c r="EJ674" i="67"/>
  <c r="EJ16" i="1"/>
  <c r="EJ12" i="67" s="1"/>
  <c r="EJ644" i="67"/>
  <c r="EJ13" i="1"/>
  <c r="EJ171" i="67"/>
  <c r="EJ123" i="1"/>
  <c r="EJ190" i="67" s="1"/>
  <c r="EJ181" i="67"/>
  <c r="EJ157" i="1"/>
  <c r="EI224" i="67"/>
  <c r="AB15" i="32"/>
  <c r="EI161" i="1"/>
  <c r="EI228" i="67" s="1"/>
  <c r="EI59" i="1"/>
  <c r="EI129" i="67" s="1"/>
  <c r="EI178" i="1"/>
  <c r="EI245" i="67" s="1"/>
  <c r="AB10" i="32"/>
  <c r="EJ174" i="67"/>
  <c r="EJ107" i="1"/>
  <c r="EJ113" i="1"/>
  <c r="EJ182" i="67" s="1"/>
  <c r="EJ434" i="5"/>
  <c r="X15" i="32"/>
  <c r="EE224" i="67"/>
  <c r="EE161" i="1"/>
  <c r="EE228" i="67" s="1"/>
  <c r="EE59" i="1"/>
  <c r="EE178" i="1"/>
  <c r="EE245" i="67" s="1"/>
  <c r="EH147" i="1" l="1"/>
  <c r="EG137" i="67"/>
  <c r="EI147" i="1"/>
  <c r="K42" i="33"/>
  <c r="EW8" i="67"/>
  <c r="EX8" i="67"/>
  <c r="EV8" i="67"/>
  <c r="EJ147" i="1"/>
  <c r="EJ214" i="67" s="1"/>
  <c r="ET8" i="67"/>
  <c r="J42" i="33"/>
  <c r="EE147" i="1"/>
  <c r="EE214" i="67" s="1"/>
  <c r="EF147" i="1"/>
  <c r="EF214" i="67" s="1"/>
  <c r="G20" i="33"/>
  <c r="G44" i="33" s="1"/>
  <c r="ES8" i="67"/>
  <c r="ET16" i="1"/>
  <c r="ES12" i="67" s="1"/>
  <c r="EU14" i="1"/>
  <c r="ET10" i="67" s="1"/>
  <c r="EF10" i="67"/>
  <c r="EF12" i="67"/>
  <c r="EX14" i="1"/>
  <c r="EW10" i="67" s="1"/>
  <c r="EF103" i="1"/>
  <c r="EF173" i="67" s="1"/>
  <c r="EG350" i="5"/>
  <c r="EG348" i="5" s="1"/>
  <c r="EF177" i="67"/>
  <c r="ET17" i="1"/>
  <c r="ES13" i="67" s="1"/>
  <c r="EF435" i="5"/>
  <c r="EF439" i="5" s="1"/>
  <c r="EE177" i="67"/>
  <c r="EE435" i="5"/>
  <c r="EE437" i="5" s="1"/>
  <c r="EU17" i="1"/>
  <c r="ET13" i="67" s="1"/>
  <c r="EF20" i="1"/>
  <c r="EF23" i="1" s="1"/>
  <c r="EX17" i="1"/>
  <c r="EW13" i="67" s="1"/>
  <c r="ET13" i="1"/>
  <c r="ES9" i="67" s="1"/>
  <c r="EE125" i="1"/>
  <c r="EE192" i="67" s="1"/>
  <c r="EX16" i="1"/>
  <c r="EW12" i="67" s="1"/>
  <c r="EE115" i="1"/>
  <c r="EE117" i="1" s="1"/>
  <c r="EI177" i="67"/>
  <c r="Y15" i="32"/>
  <c r="EF161" i="1"/>
  <c r="EF228" i="67" s="1"/>
  <c r="EE9" i="67"/>
  <c r="EE78" i="1"/>
  <c r="EF149" i="1" s="1"/>
  <c r="EF216" i="67" s="1"/>
  <c r="EW13" i="1"/>
  <c r="EV9" i="67" s="1"/>
  <c r="EI435" i="5"/>
  <c r="EI437" i="5" s="1"/>
  <c r="EW15" i="1"/>
  <c r="EV11" i="67" s="1"/>
  <c r="EW16" i="1"/>
  <c r="EV12" i="67" s="1"/>
  <c r="EJ177" i="67"/>
  <c r="EJ138" i="1"/>
  <c r="EE10" i="67"/>
  <c r="ET14" i="1"/>
  <c r="ES10" i="67" s="1"/>
  <c r="EE20" i="1"/>
  <c r="EE103" i="1"/>
  <c r="EE173" i="67" s="1"/>
  <c r="EE106" i="1"/>
  <c r="EE176" i="67" s="1"/>
  <c r="EE129" i="67"/>
  <c r="ET59" i="1"/>
  <c r="ES129" i="67" s="1"/>
  <c r="EJ716" i="67"/>
  <c r="EJ435" i="5"/>
  <c r="EW17" i="1"/>
  <c r="EV13" i="67" s="1"/>
  <c r="EF205" i="67"/>
  <c r="EF43" i="1"/>
  <c r="EH9" i="67"/>
  <c r="EH78" i="1"/>
  <c r="EI149" i="1" s="1"/>
  <c r="EI216" i="67" s="1"/>
  <c r="EH14" i="1"/>
  <c r="EW14" i="1" s="1"/>
  <c r="EV10" i="67" s="1"/>
  <c r="EG177" i="67"/>
  <c r="EG138" i="1"/>
  <c r="EE360" i="5"/>
  <c r="EE361" i="5"/>
  <c r="EE670" i="67"/>
  <c r="EE359" i="5"/>
  <c r="EE671" i="67" s="1"/>
  <c r="EG9" i="67"/>
  <c r="EY13" i="1"/>
  <c r="EX9" i="67" s="1"/>
  <c r="EV13" i="1"/>
  <c r="EU9" i="67" s="1"/>
  <c r="EG78" i="1"/>
  <c r="EG14" i="1"/>
  <c r="EG716" i="67"/>
  <c r="EG435" i="5"/>
  <c r="EF353" i="5"/>
  <c r="EF352" i="5"/>
  <c r="EF358" i="5"/>
  <c r="EG13" i="67"/>
  <c r="EV17" i="1"/>
  <c r="EU13" i="67" s="1"/>
  <c r="EY17" i="1"/>
  <c r="EX13" i="67" s="1"/>
  <c r="EJ224" i="67"/>
  <c r="AC15" i="32"/>
  <c r="EJ161" i="1"/>
  <c r="EJ228" i="67" s="1"/>
  <c r="EJ59" i="1"/>
  <c r="EJ129" i="67" s="1"/>
  <c r="EJ178" i="1"/>
  <c r="EJ245" i="67" s="1"/>
  <c r="EJ9" i="67"/>
  <c r="EJ78" i="1"/>
  <c r="EJ14" i="1"/>
  <c r="EI205" i="67"/>
  <c r="EI43" i="1"/>
  <c r="EI112" i="67" s="1"/>
  <c r="EH177" i="67"/>
  <c r="EH138" i="1"/>
  <c r="EF129" i="67"/>
  <c r="EU59" i="1"/>
  <c r="ET129" i="67" s="1"/>
  <c r="EX59" i="1"/>
  <c r="EW129" i="67" s="1"/>
  <c r="EI214" i="67"/>
  <c r="AD10" i="32"/>
  <c r="EI10" i="67"/>
  <c r="EI20" i="1"/>
  <c r="EI106" i="1"/>
  <c r="EI176" i="67" s="1"/>
  <c r="EI103" i="1"/>
  <c r="EI173" i="67" s="1"/>
  <c r="EG224" i="67"/>
  <c r="Z15" i="32"/>
  <c r="EG161" i="1"/>
  <c r="EG228" i="67" s="1"/>
  <c r="EG178" i="1"/>
  <c r="EG245" i="67" s="1"/>
  <c r="EG59" i="1"/>
  <c r="EH716" i="67"/>
  <c r="EH435" i="5"/>
  <c r="EH214" i="67"/>
  <c r="EG11" i="67"/>
  <c r="EY15" i="1"/>
  <c r="EX11" i="67" s="1"/>
  <c r="EV15" i="1"/>
  <c r="EU11" i="67" s="1"/>
  <c r="EI148" i="67"/>
  <c r="EE205" i="67"/>
  <c r="EE43" i="1"/>
  <c r="EE112" i="67" s="1"/>
  <c r="AA15" i="32"/>
  <c r="EH224" i="67"/>
  <c r="EH161" i="1"/>
  <c r="EH228" i="67" s="1"/>
  <c r="EH59" i="1"/>
  <c r="EH129" i="67" s="1"/>
  <c r="EH178" i="1"/>
  <c r="EH245" i="67" s="1"/>
  <c r="EG12" i="67"/>
  <c r="EY16" i="1"/>
  <c r="EX12" i="67" s="1"/>
  <c r="EV16" i="1"/>
  <c r="EU12" i="67" s="1"/>
  <c r="EL14" i="1" l="1"/>
  <c r="EG20" i="1"/>
  <c r="EH350" i="5"/>
  <c r="EH348" i="5" s="1"/>
  <c r="EF437" i="5"/>
  <c r="EF442" i="5" s="1"/>
  <c r="EF724" i="67" s="1"/>
  <c r="EF438" i="5"/>
  <c r="EF443" i="5" s="1"/>
  <c r="EF725" i="67" s="1"/>
  <c r="EF440" i="5"/>
  <c r="EF722" i="67" s="1"/>
  <c r="EF717" i="67"/>
  <c r="EF121" i="1"/>
  <c r="EF188" i="67" s="1"/>
  <c r="EE73" i="1"/>
  <c r="EE143" i="67" s="1"/>
  <c r="EE108" i="1"/>
  <c r="EE149" i="1"/>
  <c r="EE216" i="67" s="1"/>
  <c r="EE438" i="5"/>
  <c r="EE443" i="5" s="1"/>
  <c r="EE725" i="67" s="1"/>
  <c r="EE439" i="5"/>
  <c r="EE444" i="5" s="1"/>
  <c r="EE726" i="67" s="1"/>
  <c r="EE184" i="67"/>
  <c r="EE717" i="67"/>
  <c r="EF39" i="1"/>
  <c r="EF42" i="1" s="1"/>
  <c r="EE148" i="67"/>
  <c r="EE440" i="5"/>
  <c r="EE722" i="67" s="1"/>
  <c r="EU20" i="1"/>
  <c r="ET16" i="67" s="1"/>
  <c r="EF16" i="67"/>
  <c r="EF111" i="1"/>
  <c r="EF180" i="67" s="1"/>
  <c r="EE71" i="1"/>
  <c r="EE141" i="67" s="1"/>
  <c r="EI440" i="5"/>
  <c r="EI722" i="67" s="1"/>
  <c r="EI438" i="5"/>
  <c r="EI720" i="67" s="1"/>
  <c r="EI439" i="5"/>
  <c r="EI444" i="5" s="1"/>
  <c r="EI726" i="67" s="1"/>
  <c r="EI717" i="67"/>
  <c r="EF721" i="67"/>
  <c r="EF444" i="5"/>
  <c r="EF726" i="67" s="1"/>
  <c r="EH717" i="67"/>
  <c r="EH440" i="5"/>
  <c r="EH439" i="5"/>
  <c r="EH438" i="5"/>
  <c r="EH437" i="5"/>
  <c r="EG717" i="67"/>
  <c r="EG440" i="5"/>
  <c r="EG439" i="5"/>
  <c r="EG438" i="5"/>
  <c r="EG437" i="5"/>
  <c r="EF19" i="67"/>
  <c r="EU23" i="1"/>
  <c r="ET19" i="67" s="1"/>
  <c r="EF57" i="1"/>
  <c r="EF449" i="5"/>
  <c r="EE719" i="67"/>
  <c r="EE442" i="5"/>
  <c r="EE724" i="67" s="1"/>
  <c r="EF112" i="67"/>
  <c r="EI16" i="67"/>
  <c r="EI39" i="1"/>
  <c r="EI23" i="1"/>
  <c r="EF361" i="5"/>
  <c r="EF670" i="67"/>
  <c r="EF360" i="5"/>
  <c r="EF359" i="5"/>
  <c r="EF671" i="67" s="1"/>
  <c r="EG10" i="67"/>
  <c r="EY14" i="1"/>
  <c r="EX10" i="67" s="1"/>
  <c r="EV14" i="1"/>
  <c r="EU10" i="67" s="1"/>
  <c r="EG103" i="1"/>
  <c r="EG173" i="67" s="1"/>
  <c r="EG106" i="1"/>
  <c r="EG176" i="67" s="1"/>
  <c r="EG353" i="5"/>
  <c r="EG352" i="5"/>
  <c r="EG358" i="5"/>
  <c r="EH10" i="67"/>
  <c r="EH20" i="1"/>
  <c r="EW20" i="1" s="1"/>
  <c r="EV16" i="67" s="1"/>
  <c r="EH103" i="1"/>
  <c r="EH173" i="67" s="1"/>
  <c r="EH106" i="1"/>
  <c r="EH176" i="67" s="1"/>
  <c r="EW59" i="1"/>
  <c r="EV129" i="67" s="1"/>
  <c r="EG129" i="67"/>
  <c r="EY59" i="1"/>
  <c r="EX129" i="67" s="1"/>
  <c r="EV59" i="1"/>
  <c r="EU129" i="67" s="1"/>
  <c r="EH205" i="67"/>
  <c r="EH43" i="1"/>
  <c r="EH112" i="67" s="1"/>
  <c r="EJ10" i="67"/>
  <c r="EJ20" i="1"/>
  <c r="EJ103" i="1"/>
  <c r="EJ173" i="67" s="1"/>
  <c r="EJ106" i="1"/>
  <c r="EJ176" i="67" s="1"/>
  <c r="EI719" i="67"/>
  <c r="EI442" i="5"/>
  <c r="EI724" i="67" s="1"/>
  <c r="EG148" i="67"/>
  <c r="EG149" i="1"/>
  <c r="EG216" i="67" s="1"/>
  <c r="EX20" i="1"/>
  <c r="EW16" i="67" s="1"/>
  <c r="EG205" i="67"/>
  <c r="EG43" i="1"/>
  <c r="EH148" i="67"/>
  <c r="EH149" i="1"/>
  <c r="EH216" i="67" s="1"/>
  <c r="EE16" i="67"/>
  <c r="ET20" i="1"/>
  <c r="ES16" i="67" s="1"/>
  <c r="EE23" i="1"/>
  <c r="EE39" i="1"/>
  <c r="EJ43" i="1"/>
  <c r="EJ112" i="67" s="1"/>
  <c r="EJ205" i="67"/>
  <c r="EJ148" i="67"/>
  <c r="EJ149" i="1"/>
  <c r="EJ216" i="67" s="1"/>
  <c r="EJ717" i="67"/>
  <c r="EJ438" i="5"/>
  <c r="EJ439" i="5"/>
  <c r="EJ440" i="5"/>
  <c r="EJ437" i="5"/>
  <c r="EF719" i="67" l="1"/>
  <c r="EI721" i="67"/>
  <c r="EI350" i="5"/>
  <c r="EI348" i="5" s="1"/>
  <c r="EF720" i="67"/>
  <c r="EE721" i="67"/>
  <c r="EF115" i="1"/>
  <c r="EF117" i="1" s="1"/>
  <c r="EF445" i="5"/>
  <c r="EF727" i="67" s="1"/>
  <c r="EF125" i="1"/>
  <c r="EE720" i="67"/>
  <c r="EF108" i="67"/>
  <c r="EI443" i="5"/>
  <c r="EI725" i="67" s="1"/>
  <c r="EE445" i="5"/>
  <c r="EE727" i="67" s="1"/>
  <c r="EG112" i="67"/>
  <c r="EL43" i="1"/>
  <c r="EI445" i="5"/>
  <c r="EI727" i="67" s="1"/>
  <c r="EJ722" i="67"/>
  <c r="EJ445" i="5"/>
  <c r="EJ727" i="67" s="1"/>
  <c r="EJ16" i="67"/>
  <c r="EJ39" i="1"/>
  <c r="EJ23" i="1"/>
  <c r="EH16" i="67"/>
  <c r="EH39" i="1"/>
  <c r="EH23" i="1"/>
  <c r="EG360" i="5"/>
  <c r="EG670" i="67"/>
  <c r="EG361" i="5"/>
  <c r="EG359" i="5"/>
  <c r="EG671" i="67" s="1"/>
  <c r="EI108" i="67"/>
  <c r="EI42" i="1"/>
  <c r="EG721" i="67"/>
  <c r="EG444" i="5"/>
  <c r="EG726" i="67" s="1"/>
  <c r="EH720" i="67"/>
  <c r="EH443" i="5"/>
  <c r="EH725" i="67" s="1"/>
  <c r="EJ721" i="67"/>
  <c r="EJ444" i="5"/>
  <c r="EJ726" i="67" s="1"/>
  <c r="EE108" i="67"/>
  <c r="EE42" i="1"/>
  <c r="EG16" i="67"/>
  <c r="EV20" i="1"/>
  <c r="EU16" i="67" s="1"/>
  <c r="EG39" i="1"/>
  <c r="EY20" i="1"/>
  <c r="EX16" i="67" s="1"/>
  <c r="EG23" i="1"/>
  <c r="EF731" i="67"/>
  <c r="EG722" i="67"/>
  <c r="EG445" i="5"/>
  <c r="EG727" i="67" s="1"/>
  <c r="EH721" i="67"/>
  <c r="EH444" i="5"/>
  <c r="EH726" i="67" s="1"/>
  <c r="EJ720" i="67"/>
  <c r="EJ443" i="5"/>
  <c r="EJ725" i="67" s="1"/>
  <c r="EE19" i="67"/>
  <c r="ET23" i="1"/>
  <c r="ES19" i="67" s="1"/>
  <c r="EE57" i="1"/>
  <c r="EE449" i="5"/>
  <c r="EF127" i="67"/>
  <c r="EU57" i="1"/>
  <c r="ET127" i="67" s="1"/>
  <c r="EG719" i="67"/>
  <c r="EG442" i="5"/>
  <c r="EG724" i="67" s="1"/>
  <c r="EH722" i="67"/>
  <c r="EH445" i="5"/>
  <c r="EH727" i="67" s="1"/>
  <c r="EF111" i="67"/>
  <c r="EF45" i="1"/>
  <c r="EF34" i="1"/>
  <c r="EJ442" i="5"/>
  <c r="EJ724" i="67" s="1"/>
  <c r="EJ719" i="67"/>
  <c r="EI19" i="67"/>
  <c r="EI57" i="1"/>
  <c r="EI127" i="67" s="1"/>
  <c r="EI449" i="5"/>
  <c r="EH352" i="5"/>
  <c r="EH353" i="5"/>
  <c r="EH358" i="5"/>
  <c r="EX23" i="1"/>
  <c r="EW19" i="67" s="1"/>
  <c r="EG720" i="67"/>
  <c r="EG443" i="5"/>
  <c r="EG725" i="67" s="1"/>
  <c r="EH719" i="67"/>
  <c r="EH442" i="5"/>
  <c r="EH724" i="67" s="1"/>
  <c r="EJ350" i="5" l="1"/>
  <c r="EJ348" i="5" s="1"/>
  <c r="EJ352" i="5" s="1"/>
  <c r="EF108" i="1"/>
  <c r="EG111" i="1"/>
  <c r="EG180" i="67" s="1"/>
  <c r="EF184" i="67"/>
  <c r="EF71" i="1"/>
  <c r="EF141" i="67" s="1"/>
  <c r="EG121" i="1"/>
  <c r="EF192" i="67"/>
  <c r="EF73" i="1"/>
  <c r="EF143" i="67" s="1"/>
  <c r="EX57" i="1"/>
  <c r="EW127" i="67" s="1"/>
  <c r="Y75" i="32"/>
  <c r="EF30" i="67"/>
  <c r="EF454" i="5"/>
  <c r="EU34" i="1"/>
  <c r="ET30" i="67" s="1"/>
  <c r="EF79" i="1"/>
  <c r="EF68" i="1"/>
  <c r="EF80" i="1"/>
  <c r="EF150" i="67" s="1"/>
  <c r="EE731" i="67"/>
  <c r="EE451" i="5"/>
  <c r="EH19" i="67"/>
  <c r="EH57" i="1"/>
  <c r="EH127" i="67" s="1"/>
  <c r="EH449" i="5"/>
  <c r="EJ108" i="67"/>
  <c r="EJ42" i="1"/>
  <c r="EE127" i="67"/>
  <c r="ET57" i="1"/>
  <c r="ES127" i="67" s="1"/>
  <c r="EG19" i="67"/>
  <c r="EY23" i="1"/>
  <c r="EX19" i="67" s="1"/>
  <c r="EG449" i="5"/>
  <c r="EG57" i="1"/>
  <c r="EV23" i="1"/>
  <c r="EU19" i="67" s="1"/>
  <c r="EH108" i="67"/>
  <c r="EH42" i="1"/>
  <c r="EE111" i="67"/>
  <c r="EE34" i="1"/>
  <c r="EE45" i="1"/>
  <c r="EI111" i="67"/>
  <c r="EI34" i="1"/>
  <c r="EX34" i="1" s="1"/>
  <c r="EW30" i="67" s="1"/>
  <c r="EI45" i="1"/>
  <c r="EI353" i="5"/>
  <c r="EI352" i="5"/>
  <c r="EI358" i="5"/>
  <c r="EH361" i="5"/>
  <c r="EH670" i="67"/>
  <c r="EH360" i="5"/>
  <c r="EH359" i="5"/>
  <c r="EH671" i="67" s="1"/>
  <c r="EI731" i="67"/>
  <c r="Y74" i="32"/>
  <c r="EF114" i="67"/>
  <c r="EF56" i="1"/>
  <c r="EF35" i="1"/>
  <c r="EW23" i="1"/>
  <c r="EV19" i="67" s="1"/>
  <c r="EG108" i="67"/>
  <c r="EG42" i="1"/>
  <c r="EJ57" i="1"/>
  <c r="EJ127" i="67" s="1"/>
  <c r="EJ19" i="67"/>
  <c r="EJ449" i="5"/>
  <c r="EJ353" i="5" l="1"/>
  <c r="EJ358" i="5"/>
  <c r="EJ670" i="67" s="1"/>
  <c r="EG115" i="1"/>
  <c r="EH111" i="1" s="1"/>
  <c r="EG125" i="1"/>
  <c r="EG188" i="67"/>
  <c r="EW57" i="1"/>
  <c r="EV127" i="67" s="1"/>
  <c r="EG111" i="67"/>
  <c r="EG34" i="1"/>
  <c r="EG45" i="1"/>
  <c r="EL45" i="1" s="1"/>
  <c r="EF126" i="67"/>
  <c r="EU56" i="1"/>
  <c r="ET126" i="67" s="1"/>
  <c r="EH111" i="67"/>
  <c r="EH34" i="1"/>
  <c r="EW34" i="1" s="1"/>
  <c r="EV30" i="67" s="1"/>
  <c r="EH45" i="1"/>
  <c r="EG127" i="67"/>
  <c r="EY57" i="1"/>
  <c r="EX127" i="67" s="1"/>
  <c r="EV57" i="1"/>
  <c r="EU127" i="67" s="1"/>
  <c r="EH731" i="67"/>
  <c r="EJ731" i="67"/>
  <c r="EJ111" i="67"/>
  <c r="EJ34" i="1"/>
  <c r="EJ45" i="1"/>
  <c r="EI114" i="67"/>
  <c r="AB74" i="32"/>
  <c r="EI35" i="1"/>
  <c r="EX35" i="1" s="1"/>
  <c r="EI56" i="1"/>
  <c r="EX56" i="1" s="1"/>
  <c r="EW126" i="67" s="1"/>
  <c r="X75" i="32"/>
  <c r="EE30" i="67"/>
  <c r="ET34" i="1"/>
  <c r="ES30" i="67" s="1"/>
  <c r="EE454" i="5"/>
  <c r="EE79" i="1"/>
  <c r="EE80" i="1"/>
  <c r="EE150" i="67" s="1"/>
  <c r="EE68" i="1"/>
  <c r="EF138" i="67"/>
  <c r="EF736" i="67"/>
  <c r="EF456" i="5"/>
  <c r="EF738" i="67" s="1"/>
  <c r="EE114" i="67"/>
  <c r="X74" i="32"/>
  <c r="EE35" i="1"/>
  <c r="EE56" i="1"/>
  <c r="EG731" i="67"/>
  <c r="EF31" i="67"/>
  <c r="K22" i="33"/>
  <c r="EF20" i="5"/>
  <c r="EU35" i="1"/>
  <c r="EI360" i="5"/>
  <c r="EI361" i="5"/>
  <c r="EI670" i="67"/>
  <c r="EI359" i="5"/>
  <c r="EI671" i="67" s="1"/>
  <c r="AB75" i="32"/>
  <c r="EI30" i="67"/>
  <c r="EI454" i="5"/>
  <c r="EI80" i="1"/>
  <c r="EI150" i="67" s="1"/>
  <c r="EI79" i="1"/>
  <c r="EI68" i="1"/>
  <c r="X13" i="32"/>
  <c r="EE733" i="67"/>
  <c r="EE24" i="1"/>
  <c r="EF149" i="67"/>
  <c r="EF83" i="1"/>
  <c r="EF48" i="5" l="1"/>
  <c r="EF999" i="67" s="1"/>
  <c r="EJ359" i="5"/>
  <c r="EJ671" i="67" s="1"/>
  <c r="EJ361" i="5"/>
  <c r="EJ360" i="5"/>
  <c r="EF19" i="5"/>
  <c r="EG108" i="1"/>
  <c r="EG71" i="1"/>
  <c r="EG141" i="67" s="1"/>
  <c r="EG117" i="1"/>
  <c r="EG184" i="67"/>
  <c r="EH121" i="1"/>
  <c r="EG192" i="67"/>
  <c r="EG73" i="1"/>
  <c r="EG143" i="67" s="1"/>
  <c r="EF150" i="1"/>
  <c r="EF217" i="67" s="1"/>
  <c r="ET31" i="67"/>
  <c r="H24" i="33"/>
  <c r="H48" i="33" s="1"/>
  <c r="EE126" i="67"/>
  <c r="ET56" i="1"/>
  <c r="ES126" i="67" s="1"/>
  <c r="EE736" i="67"/>
  <c r="EE456" i="5"/>
  <c r="AC74" i="32"/>
  <c r="EJ114" i="67"/>
  <c r="EJ35" i="1"/>
  <c r="EJ56" i="1"/>
  <c r="EF153" i="67"/>
  <c r="EF87" i="1"/>
  <c r="EI736" i="67"/>
  <c r="EI456" i="5"/>
  <c r="EI738" i="67" s="1"/>
  <c r="EF280" i="67"/>
  <c r="EF21" i="5"/>
  <c r="EE31" i="67"/>
  <c r="J22" i="33"/>
  <c r="EE20" i="5"/>
  <c r="ET35" i="1"/>
  <c r="AD62" i="32" s="1"/>
  <c r="EF148" i="1"/>
  <c r="EE138" i="67"/>
  <c r="EE148" i="1"/>
  <c r="EI126" i="67"/>
  <c r="AC75" i="32"/>
  <c r="EJ30" i="67"/>
  <c r="EJ454" i="5"/>
  <c r="EJ80" i="1"/>
  <c r="EJ150" i="67" s="1"/>
  <c r="EJ68" i="1"/>
  <c r="EJ138" i="67" s="1"/>
  <c r="EJ79" i="1"/>
  <c r="Z74" i="32"/>
  <c r="EG114" i="67"/>
  <c r="EG56" i="1"/>
  <c r="EG35" i="1"/>
  <c r="EL35" i="1" s="1"/>
  <c r="EI138" i="67"/>
  <c r="EI31" i="67"/>
  <c r="EI20" i="5"/>
  <c r="EH114" i="67"/>
  <c r="AA74" i="32"/>
  <c r="EH56" i="1"/>
  <c r="EW56" i="1" s="1"/>
  <c r="EV126" i="67" s="1"/>
  <c r="EH35" i="1"/>
  <c r="EG30" i="67"/>
  <c r="Z75" i="32"/>
  <c r="EY34" i="1"/>
  <c r="EX30" i="67" s="1"/>
  <c r="EG454" i="5"/>
  <c r="EV34" i="1"/>
  <c r="EU30" i="67" s="1"/>
  <c r="EG79" i="1"/>
  <c r="EG80" i="1"/>
  <c r="EG150" i="67" s="1"/>
  <c r="EG68" i="1"/>
  <c r="EW31" i="67"/>
  <c r="K24" i="33"/>
  <c r="K48" i="33" s="1"/>
  <c r="EE20" i="67"/>
  <c r="ET24" i="1"/>
  <c r="ES20" i="67" s="1"/>
  <c r="EE25" i="1"/>
  <c r="EI149" i="67"/>
  <c r="EI83" i="1"/>
  <c r="K46" i="33"/>
  <c r="K23" i="33"/>
  <c r="EH115" i="1"/>
  <c r="EH180" i="67"/>
  <c r="EE149" i="67"/>
  <c r="EE150" i="1"/>
  <c r="EE217" i="67" s="1"/>
  <c r="EE83" i="1"/>
  <c r="EH30" i="67"/>
  <c r="AA75" i="32"/>
  <c r="EH454" i="5"/>
  <c r="EH80" i="1"/>
  <c r="EH150" i="67" s="1"/>
  <c r="EH68" i="1"/>
  <c r="EH79" i="1"/>
  <c r="Y12" i="32" l="1"/>
  <c r="Y21" i="32" s="1"/>
  <c r="EF49" i="5"/>
  <c r="EF1000" i="67" s="1"/>
  <c r="EI48" i="5"/>
  <c r="EI999" i="67" s="1"/>
  <c r="EE48" i="5"/>
  <c r="EE999" i="67" s="1"/>
  <c r="EI19" i="5"/>
  <c r="EF23" i="5"/>
  <c r="EE19" i="5"/>
  <c r="EF31" i="5" s="1"/>
  <c r="EF292" i="67" s="1"/>
  <c r="EH188" i="67"/>
  <c r="EH125" i="1"/>
  <c r="EF32" i="5"/>
  <c r="EF293" i="67" s="1"/>
  <c r="EJ148" i="1"/>
  <c r="EJ215" i="67" s="1"/>
  <c r="EH138" i="67"/>
  <c r="EI148" i="1"/>
  <c r="EE21" i="67"/>
  <c r="ET25" i="1"/>
  <c r="ES21" i="67" s="1"/>
  <c r="EE28" i="1"/>
  <c r="EE463" i="5"/>
  <c r="EE27" i="1"/>
  <c r="EE137" i="1"/>
  <c r="EE94" i="1"/>
  <c r="EE47" i="1"/>
  <c r="EG149" i="67"/>
  <c r="EG150" i="1"/>
  <c r="EG217" i="67" s="1"/>
  <c r="EG83" i="1"/>
  <c r="EF215" i="67"/>
  <c r="EF146" i="1"/>
  <c r="J46" i="33"/>
  <c r="J23" i="33"/>
  <c r="EF281" i="67"/>
  <c r="EE738" i="67"/>
  <c r="EE458" i="5"/>
  <c r="EI153" i="67"/>
  <c r="EI87" i="1"/>
  <c r="EG31" i="67"/>
  <c r="L22" i="33"/>
  <c r="EY35" i="1"/>
  <c r="EG20" i="5"/>
  <c r="EV35" i="1"/>
  <c r="EJ456" i="5"/>
  <c r="EJ738" i="67" s="1"/>
  <c r="EJ736" i="67"/>
  <c r="ES31" i="67"/>
  <c r="G24" i="33"/>
  <c r="G48" i="33" s="1"/>
  <c r="EF157" i="67"/>
  <c r="EJ31" i="67"/>
  <c r="EJ20" i="5"/>
  <c r="EG138" i="67"/>
  <c r="EH148" i="1"/>
  <c r="EG148" i="1"/>
  <c r="EG736" i="67"/>
  <c r="EG456" i="5"/>
  <c r="EG738" i="67" s="1"/>
  <c r="EH31" i="67"/>
  <c r="EH20" i="5"/>
  <c r="EG126" i="67"/>
  <c r="EV56" i="1"/>
  <c r="EU126" i="67" s="1"/>
  <c r="EY56" i="1"/>
  <c r="EX126" i="67" s="1"/>
  <c r="EJ149" i="67"/>
  <c r="EJ150" i="1"/>
  <c r="EJ217" i="67" s="1"/>
  <c r="EJ83" i="1"/>
  <c r="EE215" i="67"/>
  <c r="EE146" i="1"/>
  <c r="EW35" i="1"/>
  <c r="EH736" i="67"/>
  <c r="EH456" i="5"/>
  <c r="EH738" i="67" s="1"/>
  <c r="EH117" i="1"/>
  <c r="EH184" i="67"/>
  <c r="EH71" i="1"/>
  <c r="EH141" i="67" s="1"/>
  <c r="EI111" i="1"/>
  <c r="EH108" i="1"/>
  <c r="EI150" i="1"/>
  <c r="EI217" i="67" s="1"/>
  <c r="EH149" i="67"/>
  <c r="EH150" i="1"/>
  <c r="EH217" i="67" s="1"/>
  <c r="EH83" i="1"/>
  <c r="EE153" i="67"/>
  <c r="EE87" i="1"/>
  <c r="EH126" i="67"/>
  <c r="EI280" i="67"/>
  <c r="EI21" i="5"/>
  <c r="EE23" i="5"/>
  <c r="EE280" i="67"/>
  <c r="EE21" i="5"/>
  <c r="EE32" i="5"/>
  <c r="EE293" i="67" s="1"/>
  <c r="EF279" i="67"/>
  <c r="EJ126" i="67"/>
  <c r="AB12" i="32" l="1"/>
  <c r="AB21" i="32" s="1"/>
  <c r="X12" i="32"/>
  <c r="X21" i="32" s="1"/>
  <c r="EI49" i="5"/>
  <c r="EI1000" i="67" s="1"/>
  <c r="EJ48" i="5"/>
  <c r="EJ999" i="67" s="1"/>
  <c r="EG48" i="5"/>
  <c r="EE49" i="5"/>
  <c r="EH48" i="5"/>
  <c r="EH999" i="67" s="1"/>
  <c r="EJ19" i="5"/>
  <c r="EG19" i="5"/>
  <c r="EI23" i="5"/>
  <c r="EH19" i="5"/>
  <c r="EI31" i="5" s="1"/>
  <c r="EI292" i="67" s="1"/>
  <c r="EH73" i="1"/>
  <c r="EH143" i="67" s="1"/>
  <c r="EI121" i="1"/>
  <c r="EH192" i="67"/>
  <c r="EI32" i="5"/>
  <c r="EI293" i="67" s="1"/>
  <c r="EJ146" i="1"/>
  <c r="AC14" i="32" s="1"/>
  <c r="EX31" i="67"/>
  <c r="L24" i="33"/>
  <c r="L48" i="33" s="1"/>
  <c r="EE22" i="5"/>
  <c r="EE281" i="67"/>
  <c r="EE33" i="5"/>
  <c r="EE294" i="67" s="1"/>
  <c r="EJ153" i="67"/>
  <c r="EJ87" i="1"/>
  <c r="EH215" i="67"/>
  <c r="EH146" i="1"/>
  <c r="L46" i="33"/>
  <c r="L23" i="33"/>
  <c r="EE740" i="67"/>
  <c r="EE460" i="5"/>
  <c r="EF33" i="5"/>
  <c r="EF294" i="67" s="1"/>
  <c r="EE117" i="67"/>
  <c r="EE23" i="67"/>
  <c r="ET27" i="1"/>
  <c r="ES23" i="67" s="1"/>
  <c r="EH153" i="67"/>
  <c r="EH87" i="1"/>
  <c r="EH23" i="5"/>
  <c r="EH280" i="67"/>
  <c r="EH32" i="5"/>
  <c r="EH293" i="67" s="1"/>
  <c r="EH21" i="5"/>
  <c r="EI33" i="5" s="1"/>
  <c r="EI294" i="67" s="1"/>
  <c r="EI279" i="67"/>
  <c r="EU31" i="67"/>
  <c r="I24" i="33"/>
  <c r="I48" i="33" s="1"/>
  <c r="EF22" i="5"/>
  <c r="Y14" i="32"/>
  <c r="EF213" i="67"/>
  <c r="EF58" i="1"/>
  <c r="EG153" i="67"/>
  <c r="EG87" i="1"/>
  <c r="EE164" i="67"/>
  <c r="EE95" i="1"/>
  <c r="EE165" i="67" s="1"/>
  <c r="EE745" i="67"/>
  <c r="EE464" i="5"/>
  <c r="EI215" i="67"/>
  <c r="EI146" i="1"/>
  <c r="EG215" i="67"/>
  <c r="EG146" i="1"/>
  <c r="EE279" i="67"/>
  <c r="EE31" i="5"/>
  <c r="EE292" i="67" s="1"/>
  <c r="EE157" i="67"/>
  <c r="EI180" i="67"/>
  <c r="EI115" i="1"/>
  <c r="EV31" i="67"/>
  <c r="J24" i="33"/>
  <c r="J48" i="33" s="1"/>
  <c r="EI281" i="67"/>
  <c r="X14" i="32"/>
  <c r="EE213" i="67"/>
  <c r="EE58" i="1"/>
  <c r="EJ32" i="5"/>
  <c r="EJ293" i="67" s="1"/>
  <c r="EJ280" i="67"/>
  <c r="EJ23" i="5"/>
  <c r="EJ21" i="5"/>
  <c r="EG23" i="5"/>
  <c r="EG280" i="67"/>
  <c r="EG32" i="5"/>
  <c r="EG293" i="67" s="1"/>
  <c r="EG21" i="5"/>
  <c r="EI157" i="67"/>
  <c r="EE204" i="67"/>
  <c r="EE145" i="1"/>
  <c r="J31" i="33"/>
  <c r="EE24" i="67"/>
  <c r="ET28" i="1"/>
  <c r="ES24" i="67" s="1"/>
  <c r="EG999" i="67" l="1"/>
  <c r="EL48" i="5"/>
  <c r="EE50" i="5"/>
  <c r="EE1001" i="67" s="1"/>
  <c r="EE1000" i="67"/>
  <c r="Z12" i="32"/>
  <c r="AE12" i="32" s="1"/>
  <c r="X17" i="32"/>
  <c r="X19" i="32" s="1"/>
  <c r="AA12" i="32"/>
  <c r="AA21" i="32" s="1"/>
  <c r="AC12" i="32"/>
  <c r="AC21" i="32" s="1"/>
  <c r="AD21" i="32" s="1"/>
  <c r="AD12" i="32" s="1"/>
  <c r="EG49" i="5"/>
  <c r="EF50" i="5"/>
  <c r="EF1001" i="67" s="1"/>
  <c r="EJ49" i="5"/>
  <c r="EH49" i="5"/>
  <c r="EH1000" i="67" s="1"/>
  <c r="EI22" i="5"/>
  <c r="EI188" i="67"/>
  <c r="EI125" i="1"/>
  <c r="EJ58" i="1"/>
  <c r="EJ61" i="1" s="1"/>
  <c r="EJ131" i="67" s="1"/>
  <c r="EJ213" i="67"/>
  <c r="EE96" i="1"/>
  <c r="EE166" i="67" s="1"/>
  <c r="EU58" i="1"/>
  <c r="ET128" i="67" s="1"/>
  <c r="EF128" i="67"/>
  <c r="EF61" i="1"/>
  <c r="EH157" i="67"/>
  <c r="EE742" i="67"/>
  <c r="EE52" i="1"/>
  <c r="EH213" i="67"/>
  <c r="AA14" i="32"/>
  <c r="EH58" i="1"/>
  <c r="EW58" i="1" s="1"/>
  <c r="EV128" i="67" s="1"/>
  <c r="EG22" i="5"/>
  <c r="EG281" i="67"/>
  <c r="EG33" i="5"/>
  <c r="EG294" i="67" s="1"/>
  <c r="EG213" i="67"/>
  <c r="Z14" i="32"/>
  <c r="EG58" i="1"/>
  <c r="EE746" i="67"/>
  <c r="EF450" i="5"/>
  <c r="EF462" i="5"/>
  <c r="EF457" i="5"/>
  <c r="EH279" i="67"/>
  <c r="EH31" i="5"/>
  <c r="EH292" i="67" s="1"/>
  <c r="EE212" i="67"/>
  <c r="EE152" i="1"/>
  <c r="EG31" i="5"/>
  <c r="EG292" i="67" s="1"/>
  <c r="EG279" i="67"/>
  <c r="EJ281" i="67"/>
  <c r="EJ22" i="5"/>
  <c r="EJ33" i="5"/>
  <c r="EJ294" i="67" s="1"/>
  <c r="EG157" i="67"/>
  <c r="EJ157" i="67"/>
  <c r="J55" i="33"/>
  <c r="J32" i="33"/>
  <c r="EJ279" i="67"/>
  <c r="EJ31" i="5"/>
  <c r="EJ292" i="67" s="1"/>
  <c r="EE128" i="67"/>
  <c r="ET58" i="1"/>
  <c r="ES128" i="67" s="1"/>
  <c r="EE61" i="1"/>
  <c r="EI184" i="67"/>
  <c r="EI117" i="1"/>
  <c r="EI71" i="1"/>
  <c r="EI141" i="67" s="1"/>
  <c r="EJ111" i="1"/>
  <c r="EI108" i="1"/>
  <c r="EI213" i="67"/>
  <c r="AB14" i="32"/>
  <c r="EI58" i="1"/>
  <c r="EH22" i="5"/>
  <c r="EH281" i="67"/>
  <c r="EH33" i="5"/>
  <c r="EH294" i="67" s="1"/>
  <c r="EJ50" i="5" l="1"/>
  <c r="EJ1001" i="67" s="1"/>
  <c r="EJ1000" i="67"/>
  <c r="EG50" i="5"/>
  <c r="EG1001" i="67" s="1"/>
  <c r="EG1000" i="67"/>
  <c r="EH50" i="5"/>
  <c r="EH1001" i="67" s="1"/>
  <c r="X22" i="32"/>
  <c r="X18" i="32"/>
  <c r="X52" i="32"/>
  <c r="Z21" i="32"/>
  <c r="EI50" i="5"/>
  <c r="EI1001" i="67" s="1"/>
  <c r="EJ121" i="1"/>
  <c r="EI73" i="1"/>
  <c r="EI143" i="67" s="1"/>
  <c r="EI192" i="67"/>
  <c r="EJ128" i="67"/>
  <c r="EF744" i="67"/>
  <c r="EE122" i="67"/>
  <c r="EE53" i="1"/>
  <c r="EF131" i="67"/>
  <c r="EU61" i="1"/>
  <c r="ET131" i="67" s="1"/>
  <c r="EI128" i="67"/>
  <c r="EI61" i="1"/>
  <c r="EI131" i="67" s="1"/>
  <c r="EF732" i="67"/>
  <c r="EF451" i="5"/>
  <c r="EH128" i="67"/>
  <c r="EH61" i="1"/>
  <c r="EH131" i="67" s="1"/>
  <c r="EX58" i="1"/>
  <c r="EW128" i="67" s="1"/>
  <c r="EJ180" i="67"/>
  <c r="EJ115" i="1"/>
  <c r="EE131" i="67"/>
  <c r="ET61" i="1"/>
  <c r="ES131" i="67" s="1"/>
  <c r="EE170" i="1"/>
  <c r="EE219" i="67"/>
  <c r="EE177" i="1"/>
  <c r="EF739" i="67"/>
  <c r="EF458" i="5"/>
  <c r="EG128" i="67"/>
  <c r="EY58" i="1"/>
  <c r="EX128" i="67" s="1"/>
  <c r="EV58" i="1"/>
  <c r="EU128" i="67" s="1"/>
  <c r="EG61" i="1"/>
  <c r="EJ188" i="67" l="1"/>
  <c r="EJ125" i="1"/>
  <c r="EE123" i="67"/>
  <c r="EE36" i="1"/>
  <c r="EX61" i="1"/>
  <c r="EW131" i="67" s="1"/>
  <c r="EE244" i="67"/>
  <c r="EE179" i="1"/>
  <c r="EG131" i="67"/>
  <c r="EV61" i="1"/>
  <c r="EU131" i="67" s="1"/>
  <c r="EY61" i="1"/>
  <c r="EX131" i="67" s="1"/>
  <c r="EF740" i="67"/>
  <c r="EF460" i="5"/>
  <c r="EJ184" i="67"/>
  <c r="EJ117" i="1"/>
  <c r="EJ71" i="1"/>
  <c r="EJ141" i="67" s="1"/>
  <c r="EJ108" i="1"/>
  <c r="EE237" i="67"/>
  <c r="EE173" i="1"/>
  <c r="EW61" i="1"/>
  <c r="EV131" i="67" s="1"/>
  <c r="EF733" i="67"/>
  <c r="Y13" i="32"/>
  <c r="Y17" i="32" s="1"/>
  <c r="EF24" i="1"/>
  <c r="EJ73" i="1" l="1"/>
  <c r="EJ143" i="67" s="1"/>
  <c r="EJ192" i="67"/>
  <c r="EF20" i="67"/>
  <c r="EU24" i="1"/>
  <c r="ET20" i="67" s="1"/>
  <c r="EF25" i="1"/>
  <c r="EF52" i="1"/>
  <c r="EF122" i="67" s="1"/>
  <c r="EF742" i="67"/>
  <c r="EE32" i="67"/>
  <c r="ET36" i="1"/>
  <c r="ES32" i="67" s="1"/>
  <c r="EE29" i="1"/>
  <c r="EE240" i="67"/>
  <c r="EF171" i="1"/>
  <c r="EF238" i="67" s="1"/>
  <c r="EE65" i="1"/>
  <c r="EE174" i="1" s="1"/>
  <c r="EE241" i="67" s="1"/>
  <c r="Y19" i="32"/>
  <c r="Y18" i="32"/>
  <c r="Y52" i="32"/>
  <c r="Y22" i="32"/>
  <c r="EE246" i="67"/>
  <c r="ET179" i="1"/>
  <c r="EE184" i="1"/>
  <c r="EE251" i="67" s="1"/>
  <c r="J34" i="33"/>
  <c r="EE183" i="1"/>
  <c r="EE250" i="67" s="1"/>
  <c r="EE182" i="1"/>
  <c r="EE249" i="67" s="1"/>
  <c r="EE180" i="1"/>
  <c r="EE247" i="67" s="1"/>
  <c r="EF21" i="67" l="1"/>
  <c r="EF27" i="1"/>
  <c r="EF463" i="5"/>
  <c r="EU25" i="1"/>
  <c r="ET21" i="67" s="1"/>
  <c r="EF137" i="1"/>
  <c r="EF47" i="1"/>
  <c r="EF28" i="1"/>
  <c r="EF94" i="1"/>
  <c r="J35" i="33"/>
  <c r="J37" i="33"/>
  <c r="J58" i="33"/>
  <c r="EE69" i="1"/>
  <c r="EE135" i="67"/>
  <c r="EE25" i="67"/>
  <c r="X76" i="32"/>
  <c r="ET29" i="1"/>
  <c r="AD67" i="32" s="1"/>
  <c r="J26" i="33"/>
  <c r="ES246" i="67"/>
  <c r="G36" i="33"/>
  <c r="G60" i="33" s="1"/>
  <c r="K31" i="33" l="1"/>
  <c r="EF24" i="67"/>
  <c r="EU28" i="1"/>
  <c r="ET24" i="67" s="1"/>
  <c r="EE75" i="1"/>
  <c r="EE139" i="67"/>
  <c r="EF117" i="67"/>
  <c r="EF53" i="1"/>
  <c r="EF745" i="67"/>
  <c r="EF464" i="5"/>
  <c r="G28" i="33"/>
  <c r="ES25" i="67"/>
  <c r="J50" i="33"/>
  <c r="J27" i="33"/>
  <c r="EF204" i="67"/>
  <c r="EF145" i="1"/>
  <c r="EF23" i="67"/>
  <c r="EU27" i="1"/>
  <c r="ET23" i="67" s="1"/>
  <c r="EF164" i="67"/>
  <c r="EF95" i="1"/>
  <c r="G52" i="33" l="1"/>
  <c r="G29" i="33"/>
  <c r="EF746" i="67"/>
  <c r="EG450" i="5"/>
  <c r="EG462" i="5"/>
  <c r="EG457" i="5"/>
  <c r="EF212" i="67"/>
  <c r="EF152" i="1"/>
  <c r="EF123" i="67"/>
  <c r="EF36" i="1"/>
  <c r="EF165" i="67"/>
  <c r="EF96" i="1"/>
  <c r="EE145" i="67"/>
  <c r="EE97" i="1"/>
  <c r="EE167" i="67" s="1"/>
  <c r="K55" i="33"/>
  <c r="K32" i="33"/>
  <c r="EF32" i="67" l="1"/>
  <c r="EF29" i="1"/>
  <c r="EU36" i="1"/>
  <c r="ET32" i="67" s="1"/>
  <c r="EG739" i="67"/>
  <c r="EG458" i="5"/>
  <c r="EF166" i="67"/>
  <c r="EG744" i="67"/>
  <c r="EF219" i="67"/>
  <c r="EF177" i="1"/>
  <c r="EF170" i="1"/>
  <c r="EG732" i="67"/>
  <c r="EG451" i="5"/>
  <c r="EF179" i="1" l="1"/>
  <c r="EF244" i="67"/>
  <c r="Y76" i="32"/>
  <c r="EF25" i="67"/>
  <c r="EU29" i="1"/>
  <c r="K26" i="33"/>
  <c r="Z13" i="32"/>
  <c r="Z17" i="32" s="1"/>
  <c r="EG733" i="67"/>
  <c r="EG24" i="1"/>
  <c r="EG740" i="67"/>
  <c r="EG460" i="5"/>
  <c r="EF237" i="67"/>
  <c r="EF173" i="1"/>
  <c r="K50" i="33" l="1"/>
  <c r="K27" i="33"/>
  <c r="EG20" i="67"/>
  <c r="EV24" i="1"/>
  <c r="EU20" i="67" s="1"/>
  <c r="EG25" i="1"/>
  <c r="H28" i="33"/>
  <c r="ET25" i="67"/>
  <c r="EF240" i="67"/>
  <c r="EF65" i="1"/>
  <c r="EF174" i="1" s="1"/>
  <c r="EF241" i="67" s="1"/>
  <c r="EG171" i="1"/>
  <c r="EG238" i="67" s="1"/>
  <c r="EG742" i="67"/>
  <c r="EG52" i="1"/>
  <c r="EG122" i="67" s="1"/>
  <c r="Z52" i="32"/>
  <c r="Z22" i="32"/>
  <c r="Z19" i="32"/>
  <c r="Z18" i="32"/>
  <c r="EF246" i="67"/>
  <c r="EF183" i="1"/>
  <c r="EF250" i="67" s="1"/>
  <c r="EF182" i="1"/>
  <c r="EF249" i="67" s="1"/>
  <c r="K34" i="33"/>
  <c r="EF184" i="1"/>
  <c r="EF251" i="67" s="1"/>
  <c r="EU179" i="1"/>
  <c r="EF180" i="1"/>
  <c r="EF247" i="67" s="1"/>
  <c r="H52" i="33" l="1"/>
  <c r="H29" i="33"/>
  <c r="ET246" i="67"/>
  <c r="H36" i="33"/>
  <c r="H60" i="33" s="1"/>
  <c r="EF135" i="67"/>
  <c r="EF69" i="1"/>
  <c r="EG21" i="67"/>
  <c r="EV25" i="1"/>
  <c r="EU21" i="67" s="1"/>
  <c r="EG28" i="1"/>
  <c r="EG463" i="5"/>
  <c r="EG27" i="1"/>
  <c r="EG137" i="1"/>
  <c r="EG47" i="1"/>
  <c r="EG94" i="1"/>
  <c r="K37" i="33"/>
  <c r="K35" i="33"/>
  <c r="K58" i="33"/>
  <c r="EG745" i="67" l="1"/>
  <c r="EG464" i="5"/>
  <c r="EG117" i="67"/>
  <c r="EG53" i="1"/>
  <c r="EL53" i="1" s="1"/>
  <c r="EF139" i="67"/>
  <c r="EF75" i="1"/>
  <c r="EG23" i="67"/>
  <c r="EV27" i="1"/>
  <c r="EU23" i="67" s="1"/>
  <c r="EG164" i="67"/>
  <c r="EG95" i="1"/>
  <c r="EG204" i="67"/>
  <c r="EG145" i="1"/>
  <c r="L31" i="33"/>
  <c r="EG24" i="67"/>
  <c r="EV28" i="1"/>
  <c r="EU24" i="67" s="1"/>
  <c r="L32" i="33" l="1"/>
  <c r="L55" i="33"/>
  <c r="EG212" i="67"/>
  <c r="EG152" i="1"/>
  <c r="EF145" i="67"/>
  <c r="EF97" i="1"/>
  <c r="EF167" i="67" s="1"/>
  <c r="EG746" i="67"/>
  <c r="EH450" i="5"/>
  <c r="EH457" i="5"/>
  <c r="EH462" i="5"/>
  <c r="EG165" i="67"/>
  <c r="EG96" i="1"/>
  <c r="EG123" i="67"/>
  <c r="EG36" i="1"/>
  <c r="EL36" i="1" s="1"/>
  <c r="EG166" i="67" l="1"/>
  <c r="EG219" i="67"/>
  <c r="EG170" i="1"/>
  <c r="EG177" i="1"/>
  <c r="EH732" i="67"/>
  <c r="EH451" i="5"/>
  <c r="EV36" i="1"/>
  <c r="EU32" i="67" s="1"/>
  <c r="EG32" i="67"/>
  <c r="EG29" i="1"/>
  <c r="EL29" i="1" s="1"/>
  <c r="EH744" i="67"/>
  <c r="EH739" i="67"/>
  <c r="EH458" i="5"/>
  <c r="EG237" i="67" l="1"/>
  <c r="EG173" i="1"/>
  <c r="AA13" i="32"/>
  <c r="AA17" i="32" s="1"/>
  <c r="EH733" i="67"/>
  <c r="EH24" i="1"/>
  <c r="Z76" i="32"/>
  <c r="EG25" i="67"/>
  <c r="L26" i="33"/>
  <c r="EV29" i="1"/>
  <c r="EH740" i="67"/>
  <c r="EH460" i="5"/>
  <c r="EG244" i="67"/>
  <c r="EG179" i="1"/>
  <c r="L50" i="33" l="1"/>
  <c r="L27" i="33"/>
  <c r="EH742" i="67"/>
  <c r="EH52" i="1"/>
  <c r="EH122" i="67" s="1"/>
  <c r="AA22" i="32"/>
  <c r="AA19" i="32"/>
  <c r="AA18" i="32"/>
  <c r="AA52" i="32"/>
  <c r="EG246" i="67"/>
  <c r="EG184" i="1"/>
  <c r="EG251" i="67" s="1"/>
  <c r="L34" i="33"/>
  <c r="EG182" i="1"/>
  <c r="EG249" i="67" s="1"/>
  <c r="EV179" i="1"/>
  <c r="EG180" i="1"/>
  <c r="EG247" i="67" s="1"/>
  <c r="EG183" i="1"/>
  <c r="EG250" i="67" s="1"/>
  <c r="EG240" i="67"/>
  <c r="EH171" i="1"/>
  <c r="EH238" i="67" s="1"/>
  <c r="EG65" i="1"/>
  <c r="EG174" i="1" s="1"/>
  <c r="EG241" i="67" s="1"/>
  <c r="EU25" i="67"/>
  <c r="I28" i="33"/>
  <c r="EH20" i="67"/>
  <c r="EH25" i="1"/>
  <c r="EW24" i="1"/>
  <c r="EV20" i="67" s="1"/>
  <c r="EH21" i="67" l="1"/>
  <c r="EH47" i="1"/>
  <c r="EH27" i="1"/>
  <c r="EH137" i="1"/>
  <c r="EH28" i="1"/>
  <c r="EH463" i="5"/>
  <c r="EW25" i="1"/>
  <c r="EV21" i="67" s="1"/>
  <c r="EH94" i="1"/>
  <c r="L37" i="33"/>
  <c r="L35" i="33"/>
  <c r="L58" i="33"/>
  <c r="EG135" i="67"/>
  <c r="EG69" i="1"/>
  <c r="I29" i="33"/>
  <c r="I52" i="33"/>
  <c r="EU246" i="67"/>
  <c r="I36" i="33"/>
  <c r="I60" i="33" s="1"/>
  <c r="EH164" i="67" l="1"/>
  <c r="EH95" i="1"/>
  <c r="EH204" i="67"/>
  <c r="EH145" i="1"/>
  <c r="EH23" i="67"/>
  <c r="EW27" i="1"/>
  <c r="EV23" i="67" s="1"/>
  <c r="EH745" i="67"/>
  <c r="EH464" i="5"/>
  <c r="EH117" i="67"/>
  <c r="EH53" i="1"/>
  <c r="EG139" i="67"/>
  <c r="EG75" i="1"/>
  <c r="EH24" i="67"/>
  <c r="EW28" i="1"/>
  <c r="EV24" i="67" s="1"/>
  <c r="EH123" i="67" l="1"/>
  <c r="EH36" i="1"/>
  <c r="EG145" i="67"/>
  <c r="EG97" i="1"/>
  <c r="EG167" i="67" s="1"/>
  <c r="EH165" i="67"/>
  <c r="EH96" i="1"/>
  <c r="EH746" i="67"/>
  <c r="EI457" i="5"/>
  <c r="EI462" i="5"/>
  <c r="EI450" i="5"/>
  <c r="EH212" i="67"/>
  <c r="EH152" i="1"/>
  <c r="EH219" i="67" l="1"/>
  <c r="EH177" i="1"/>
  <c r="EH170" i="1"/>
  <c r="EI739" i="67"/>
  <c r="EI458" i="5"/>
  <c r="EH166" i="67"/>
  <c r="EH29" i="1"/>
  <c r="EH32" i="67"/>
  <c r="EW36" i="1"/>
  <c r="EV32" i="67" s="1"/>
  <c r="EI732" i="67"/>
  <c r="EI451" i="5"/>
  <c r="EI744" i="67"/>
  <c r="EI733" i="67" l="1"/>
  <c r="AB13" i="32"/>
  <c r="AB17" i="32" s="1"/>
  <c r="EI24" i="1"/>
  <c r="EH25" i="67"/>
  <c r="AA76" i="32"/>
  <c r="EW29" i="1"/>
  <c r="EH237" i="67"/>
  <c r="EH173" i="1"/>
  <c r="EH179" i="1"/>
  <c r="EH244" i="67"/>
  <c r="EI740" i="67"/>
  <c r="EI460" i="5"/>
  <c r="EI742" i="67" l="1"/>
  <c r="EI52" i="1"/>
  <c r="EI122" i="67" s="1"/>
  <c r="EI20" i="67"/>
  <c r="EI25" i="1"/>
  <c r="EX24" i="1"/>
  <c r="EW20" i="67" s="1"/>
  <c r="EH240" i="67"/>
  <c r="EH65" i="1"/>
  <c r="EH174" i="1" s="1"/>
  <c r="EH241" i="67" s="1"/>
  <c r="EI171" i="1"/>
  <c r="EI238" i="67" s="1"/>
  <c r="AB19" i="32"/>
  <c r="AB22" i="32"/>
  <c r="AB18" i="32"/>
  <c r="AB52" i="32"/>
  <c r="EV25" i="67"/>
  <c r="J28" i="33"/>
  <c r="EH246" i="67"/>
  <c r="EH180" i="1"/>
  <c r="EH247" i="67" s="1"/>
  <c r="EH182" i="1"/>
  <c r="EH249" i="67" s="1"/>
  <c r="EH183" i="1"/>
  <c r="EH250" i="67" s="1"/>
  <c r="EH184" i="1"/>
  <c r="EH251" i="67" s="1"/>
  <c r="EW179" i="1"/>
  <c r="J36" i="33" l="1"/>
  <c r="J60" i="33" s="1"/>
  <c r="EV246" i="67"/>
  <c r="EI21" i="67"/>
  <c r="EI28" i="1"/>
  <c r="EI27" i="1"/>
  <c r="EI47" i="1"/>
  <c r="EI463" i="5"/>
  <c r="EI137" i="1"/>
  <c r="EX25" i="1"/>
  <c r="EW21" i="67" s="1"/>
  <c r="EI94" i="1"/>
  <c r="EH135" i="67"/>
  <c r="EH69" i="1"/>
  <c r="J52" i="33"/>
  <c r="J29" i="33"/>
  <c r="EH139" i="67" l="1"/>
  <c r="EH75" i="1"/>
  <c r="EI204" i="67"/>
  <c r="EI145" i="1"/>
  <c r="EI24" i="67"/>
  <c r="EX28" i="1"/>
  <c r="EW24" i="67" s="1"/>
  <c r="EI745" i="67"/>
  <c r="EI464" i="5"/>
  <c r="EI164" i="67"/>
  <c r="EI95" i="1"/>
  <c r="EI117" i="67"/>
  <c r="EI53" i="1"/>
  <c r="EI23" i="67"/>
  <c r="EX27" i="1"/>
  <c r="EW23" i="67" s="1"/>
  <c r="EJ457" i="5" l="1"/>
  <c r="EJ450" i="5"/>
  <c r="EJ462" i="5"/>
  <c r="EI746" i="67"/>
  <c r="EI212" i="67"/>
  <c r="EI152" i="1"/>
  <c r="EH145" i="67"/>
  <c r="EH97" i="1"/>
  <c r="EH167" i="67" s="1"/>
  <c r="EI165" i="67"/>
  <c r="EI96" i="1"/>
  <c r="EI123" i="67"/>
  <c r="EI36" i="1"/>
  <c r="EI29" i="1" l="1"/>
  <c r="EI32" i="67"/>
  <c r="EX36" i="1"/>
  <c r="EW32" i="67" s="1"/>
  <c r="EI166" i="67"/>
  <c r="EJ732" i="67"/>
  <c r="EJ451" i="5"/>
  <c r="EJ744" i="67"/>
  <c r="EI219" i="67"/>
  <c r="EI177" i="1"/>
  <c r="EI170" i="1"/>
  <c r="EJ458" i="5"/>
  <c r="EJ739" i="67"/>
  <c r="AC13" i="32" l="1"/>
  <c r="AC17" i="32" s="1"/>
  <c r="EJ733" i="67"/>
  <c r="EJ24" i="1"/>
  <c r="EI237" i="67"/>
  <c r="EI173" i="1"/>
  <c r="EI244" i="67"/>
  <c r="EI179" i="1"/>
  <c r="EJ460" i="5"/>
  <c r="EJ740" i="67"/>
  <c r="AB76" i="32"/>
  <c r="EI25" i="67"/>
  <c r="EX29" i="1"/>
  <c r="EJ742" i="67" l="1"/>
  <c r="EJ52" i="1"/>
  <c r="EJ122" i="67" s="1"/>
  <c r="EJ20" i="67"/>
  <c r="EJ25" i="1"/>
  <c r="EY24" i="1"/>
  <c r="EX20" i="67" s="1"/>
  <c r="EW25" i="67"/>
  <c r="K28" i="33"/>
  <c r="EI246" i="67"/>
  <c r="EI180" i="1"/>
  <c r="EI247" i="67" s="1"/>
  <c r="EI182" i="1"/>
  <c r="EI249" i="67" s="1"/>
  <c r="EI183" i="1"/>
  <c r="EI250" i="67" s="1"/>
  <c r="EI184" i="1"/>
  <c r="EI251" i="67" s="1"/>
  <c r="EX179" i="1"/>
  <c r="EI240" i="67"/>
  <c r="EI65" i="1"/>
  <c r="EI174" i="1" s="1"/>
  <c r="EI241" i="67" s="1"/>
  <c r="EJ171" i="1"/>
  <c r="EJ238" i="67" s="1"/>
  <c r="AC19" i="32"/>
  <c r="AC18" i="32"/>
  <c r="AC52" i="32"/>
  <c r="AC22" i="32"/>
  <c r="AD22" i="32" s="1"/>
  <c r="AD17" i="32" s="1"/>
  <c r="W26" i="32" l="1"/>
  <c r="W32" i="32" s="1"/>
  <c r="V26" i="32"/>
  <c r="V32" i="32" s="1"/>
  <c r="Y26" i="32"/>
  <c r="Y32" i="32" s="1"/>
  <c r="Z28" i="32"/>
  <c r="Z34" i="32" s="1"/>
  <c r="V28" i="32"/>
  <c r="V34" i="32" s="1"/>
  <c r="V27" i="32"/>
  <c r="V33" i="32" s="1"/>
  <c r="Y27" i="32"/>
  <c r="Y33" i="32" s="1"/>
  <c r="W28" i="32"/>
  <c r="W34" i="32" s="1"/>
  <c r="W27" i="32"/>
  <c r="W33" i="32" s="1"/>
  <c r="X26" i="32"/>
  <c r="X32" i="32" s="1"/>
  <c r="S25" i="32"/>
  <c r="Z26" i="32"/>
  <c r="Z32" i="32" s="1"/>
  <c r="X28" i="32"/>
  <c r="X34" i="32" s="1"/>
  <c r="Z27" i="32"/>
  <c r="Z33" i="32" s="1"/>
  <c r="Y28" i="32"/>
  <c r="Y34" i="32" s="1"/>
  <c r="X27" i="32"/>
  <c r="X33" i="32" s="1"/>
  <c r="EJ21" i="67"/>
  <c r="EJ28" i="1"/>
  <c r="EJ47" i="1"/>
  <c r="EJ463" i="5"/>
  <c r="EJ137" i="1"/>
  <c r="EJ27" i="1"/>
  <c r="EY25" i="1"/>
  <c r="EX21" i="67" s="1"/>
  <c r="EJ94" i="1"/>
  <c r="AD18" i="32"/>
  <c r="AD19" i="32"/>
  <c r="S26" i="32"/>
  <c r="O42" i="33" s="1"/>
  <c r="S33" i="32"/>
  <c r="O50" i="33" s="1"/>
  <c r="K52" i="33"/>
  <c r="K29" i="33"/>
  <c r="EW246" i="67"/>
  <c r="K36" i="33"/>
  <c r="K60" i="33" s="1"/>
  <c r="EI69" i="1"/>
  <c r="EI135" i="67"/>
  <c r="EJ745" i="67" l="1"/>
  <c r="EJ464" i="5"/>
  <c r="EJ746" i="67" s="1"/>
  <c r="EJ117" i="67"/>
  <c r="EJ53" i="1"/>
  <c r="O41" i="33"/>
  <c r="S27" i="32"/>
  <c r="EJ164" i="67"/>
  <c r="EJ95" i="1"/>
  <c r="EJ23" i="67"/>
  <c r="EY27" i="1"/>
  <c r="EX23" i="67" s="1"/>
  <c r="EJ24" i="67"/>
  <c r="EY28" i="1"/>
  <c r="EX24" i="67" s="1"/>
  <c r="EI139" i="67"/>
  <c r="EI75" i="1"/>
  <c r="EJ204" i="67"/>
  <c r="EJ145" i="1"/>
  <c r="EJ165" i="67" l="1"/>
  <c r="EJ96" i="1"/>
  <c r="EJ36" i="1"/>
  <c r="EJ123" i="67"/>
  <c r="EJ212" i="67"/>
  <c r="EJ152" i="1"/>
  <c r="EI145" i="67"/>
  <c r="EI97" i="1"/>
  <c r="EI167" i="67" s="1"/>
  <c r="W3" i="32"/>
  <c r="V67" i="32"/>
  <c r="O43" i="33"/>
  <c r="V3" i="32"/>
  <c r="X3" i="32"/>
  <c r="S30" i="32"/>
  <c r="C10" i="33"/>
  <c r="F61" i="33" l="1"/>
  <c r="K59" i="33"/>
  <c r="D61" i="33"/>
  <c r="I59" i="33"/>
  <c r="D59" i="33"/>
  <c r="F59" i="33"/>
  <c r="I61" i="33"/>
  <c r="H59" i="33"/>
  <c r="G59" i="33"/>
  <c r="E59" i="33"/>
  <c r="C59" i="33"/>
  <c r="G61" i="33"/>
  <c r="H61" i="33"/>
  <c r="L59" i="33"/>
  <c r="J59" i="33"/>
  <c r="E61" i="33"/>
  <c r="C61" i="33"/>
  <c r="F47" i="33"/>
  <c r="T78" i="32" s="1"/>
  <c r="J43" i="33"/>
  <c r="X77" i="32" s="1"/>
  <c r="I43" i="33"/>
  <c r="W77" i="32" s="1"/>
  <c r="C47" i="33"/>
  <c r="Q78" i="32" s="1"/>
  <c r="D43" i="33"/>
  <c r="R77" i="32" s="1"/>
  <c r="E43" i="33"/>
  <c r="S77" i="32" s="1"/>
  <c r="G47" i="33"/>
  <c r="U78" i="32" s="1"/>
  <c r="J47" i="33"/>
  <c r="X78" i="32" s="1"/>
  <c r="D47" i="33"/>
  <c r="R78" i="32" s="1"/>
  <c r="K43" i="33"/>
  <c r="Y77" i="32" s="1"/>
  <c r="G43" i="33"/>
  <c r="U77" i="32" s="1"/>
  <c r="K47" i="33"/>
  <c r="Y78" i="32" s="1"/>
  <c r="H47" i="33"/>
  <c r="V78" i="32" s="1"/>
  <c r="L43" i="33"/>
  <c r="Z77" i="32" s="1"/>
  <c r="L47" i="33"/>
  <c r="Z78" i="32" s="1"/>
  <c r="I47" i="33"/>
  <c r="W78" i="32" s="1"/>
  <c r="H43" i="33"/>
  <c r="V77" i="32" s="1"/>
  <c r="C43" i="33"/>
  <c r="Q77" i="32" s="1"/>
  <c r="E47" i="33"/>
  <c r="S78" i="32" s="1"/>
  <c r="F43" i="33"/>
  <c r="T77" i="32" s="1"/>
  <c r="J61" i="33"/>
  <c r="K61" i="33"/>
  <c r="L61" i="33"/>
  <c r="EJ29" i="1"/>
  <c r="EJ32" i="67"/>
  <c r="EY36" i="1"/>
  <c r="EX32" i="67" s="1"/>
  <c r="EJ219" i="67"/>
  <c r="EJ170" i="1"/>
  <c r="EJ177" i="1"/>
  <c r="EJ166" i="67"/>
  <c r="V62" i="32"/>
  <c r="U25" i="32"/>
  <c r="O45" i="33"/>
  <c r="C9" i="33"/>
  <c r="S32" i="32"/>
  <c r="U31" i="32" l="1"/>
  <c r="O47" i="33"/>
  <c r="V57" i="32"/>
  <c r="C8" i="33"/>
  <c r="L1" i="32"/>
  <c r="EJ244" i="67"/>
  <c r="EJ179" i="1"/>
  <c r="EJ237" i="67"/>
  <c r="EJ173" i="1"/>
  <c r="AC76" i="32"/>
  <c r="EJ25" i="67"/>
  <c r="EY29" i="1"/>
  <c r="EB588" i="5" l="1"/>
  <c r="EB401" i="67" s="1"/>
  <c r="C4" i="73"/>
  <c r="C6" i="73" s="1"/>
  <c r="CC1" i="5" s="1"/>
  <c r="EJ246" i="67"/>
  <c r="EJ184" i="1"/>
  <c r="EJ251" i="67" s="1"/>
  <c r="EJ182" i="1"/>
  <c r="EJ249" i="67" s="1"/>
  <c r="EJ180" i="1"/>
  <c r="EJ247" i="67" s="1"/>
  <c r="EJ183" i="1"/>
  <c r="EJ250" i="67" s="1"/>
  <c r="EY179" i="1"/>
  <c r="EX25" i="67"/>
  <c r="L28" i="33"/>
  <c r="EJ240" i="67"/>
  <c r="EJ65" i="1"/>
  <c r="I56" i="33"/>
  <c r="J56" i="33"/>
  <c r="G56" i="33"/>
  <c r="E56" i="33"/>
  <c r="F56" i="33"/>
  <c r="J51" i="33"/>
  <c r="C56" i="33"/>
  <c r="D56" i="33"/>
  <c r="H56" i="33"/>
  <c r="L56" i="33"/>
  <c r="K56" i="33"/>
  <c r="C4" i="33"/>
  <c r="I51" i="33"/>
  <c r="K51" i="33"/>
  <c r="G51" i="33"/>
  <c r="E51" i="33"/>
  <c r="C51" i="33"/>
  <c r="F51" i="33"/>
  <c r="L51" i="33"/>
  <c r="H51" i="33"/>
  <c r="D51" i="33"/>
  <c r="T79" i="32" l="1"/>
  <c r="F53" i="33"/>
  <c r="K53" i="33"/>
  <c r="Y79" i="32"/>
  <c r="X79" i="32"/>
  <c r="J53" i="33"/>
  <c r="L52" i="33"/>
  <c r="L53" i="33" s="1"/>
  <c r="L29" i="33"/>
  <c r="V79" i="32"/>
  <c r="H53" i="33"/>
  <c r="R79" i="32"/>
  <c r="D53" i="33"/>
  <c r="C53" i="33"/>
  <c r="Q79" i="32"/>
  <c r="I53" i="33"/>
  <c r="W79" i="32"/>
  <c r="EJ135" i="67"/>
  <c r="EJ69" i="1"/>
  <c r="EX246" i="67"/>
  <c r="L36" i="33"/>
  <c r="L60" i="33" s="1"/>
  <c r="S79" i="32"/>
  <c r="E53" i="33"/>
  <c r="Z79" i="32"/>
  <c r="U79" i="32"/>
  <c r="G53" i="33"/>
  <c r="EJ174" i="1"/>
  <c r="EJ241" i="67" s="1"/>
  <c r="EJ139" i="67" l="1"/>
  <c r="EJ75" i="1"/>
  <c r="EJ145" i="67" l="1"/>
  <c r="EJ97" i="1"/>
  <c r="EJ167" i="67" s="1"/>
</calcChain>
</file>

<file path=xl/comments1.xml><?xml version="1.0" encoding="utf-8"?>
<comments xmlns="http://schemas.openxmlformats.org/spreadsheetml/2006/main">
  <authors>
    <author>Lanterman, Jon (Research)</author>
    <author>Hoffman, Brandon (Research)</author>
    <author>Liu, Kevin (Research)</author>
    <author>egbert</author>
    <author xml:space="preserve"> </author>
    <author>Pandya, Nitesh (Research)</author>
    <author>Jasoriya, Prateek (Research)</author>
    <author>nishantv</author>
    <author>Morgan Stanley</author>
    <author>Tam, Alicia (Research)</author>
  </authors>
  <commentList>
    <comment ref="BW10" authorId="0">
      <text>
        <r>
          <rPr>
            <b/>
            <sz val="9"/>
            <color indexed="81"/>
            <rFont val="Tahoma"/>
            <family val="2"/>
          </rPr>
          <t>Lanterman, Jon (Research):</t>
        </r>
        <r>
          <rPr>
            <sz val="9"/>
            <color indexed="81"/>
            <rFont val="Tahoma"/>
            <family val="2"/>
          </rPr>
          <t xml:space="preserve">
1Q16 Guidance: $203-208m</t>
        </r>
      </text>
    </comment>
    <comment ref="BX10" authorId="0">
      <text>
        <r>
          <rPr>
            <b/>
            <sz val="9"/>
            <color indexed="81"/>
            <rFont val="Tahoma"/>
            <family val="2"/>
          </rPr>
          <t>Lanterman, Jon (Research):</t>
        </r>
        <r>
          <rPr>
            <sz val="9"/>
            <color indexed="81"/>
            <rFont val="Tahoma"/>
            <family val="2"/>
          </rPr>
          <t xml:space="preserve">
2Q16 Guidance: $217-222m</t>
        </r>
      </text>
    </comment>
    <comment ref="BY10" authorId="0">
      <text>
        <r>
          <rPr>
            <b/>
            <sz val="9"/>
            <color indexed="81"/>
            <rFont val="Tahoma"/>
            <family val="2"/>
          </rPr>
          <t>Lanterman, Jon (Research):</t>
        </r>
        <r>
          <rPr>
            <sz val="9"/>
            <color indexed="81"/>
            <rFont val="Tahoma"/>
            <family val="2"/>
          </rPr>
          <t xml:space="preserve">
2Q16 Guidance: $217-222m</t>
        </r>
      </text>
    </comment>
    <comment ref="BZ10" authorId="0">
      <text>
        <r>
          <rPr>
            <b/>
            <sz val="9"/>
            <color indexed="81"/>
            <rFont val="Tahoma"/>
            <family val="2"/>
          </rPr>
          <t>Lanterman, Jon (Research):</t>
        </r>
        <r>
          <rPr>
            <sz val="9"/>
            <color indexed="81"/>
            <rFont val="Tahoma"/>
            <family val="2"/>
          </rPr>
          <t xml:space="preserve">
4Q16 Guidance 232-237mn</t>
        </r>
      </text>
    </comment>
    <comment ref="CA10" authorId="1">
      <text>
        <r>
          <rPr>
            <b/>
            <sz val="9"/>
            <color indexed="81"/>
            <rFont val="Tahoma"/>
            <family val="2"/>
          </rPr>
          <t>Hoffman, Brandon (Research):</t>
        </r>
        <r>
          <rPr>
            <sz val="9"/>
            <color indexed="81"/>
            <rFont val="Tahoma"/>
            <family val="2"/>
          </rPr>
          <t xml:space="preserve">
1Q PR:
guidance $257 to $262</t>
        </r>
      </text>
    </comment>
    <comment ref="CC10" authorId="1">
      <text>
        <r>
          <rPr>
            <b/>
            <sz val="9"/>
            <color indexed="81"/>
            <rFont val="Tahoma"/>
            <family val="2"/>
          </rPr>
          <t>Hoffman, Brandon (Research):</t>
        </r>
        <r>
          <rPr>
            <sz val="9"/>
            <color indexed="81"/>
            <rFont val="Tahoma"/>
            <family val="2"/>
          </rPr>
          <t xml:space="preserve">
guide 274-279</t>
        </r>
      </text>
    </comment>
    <comment ref="EA10" authorId="0">
      <text>
        <r>
          <rPr>
            <b/>
            <sz val="9"/>
            <color indexed="81"/>
            <rFont val="Tahoma"/>
            <family val="2"/>
          </rPr>
          <t>Lanterman, Jon (Research):</t>
        </r>
        <r>
          <rPr>
            <sz val="9"/>
            <color indexed="81"/>
            <rFont val="Tahoma"/>
            <family val="2"/>
          </rPr>
          <t xml:space="preserve">
1Q16 Guidance: $825-835m</t>
        </r>
      </text>
    </comment>
    <comment ref="BW11" authorId="0">
      <text>
        <r>
          <rPr>
            <b/>
            <sz val="9"/>
            <color indexed="81"/>
            <rFont val="Tahoma"/>
            <family val="2"/>
          </rPr>
          <t>Lanterman, Jon (Research):</t>
        </r>
        <r>
          <rPr>
            <sz val="9"/>
            <color indexed="81"/>
            <rFont val="Tahoma"/>
            <family val="2"/>
          </rPr>
          <t xml:space="preserve">
1Q16 Guidance: $203-208m</t>
        </r>
      </text>
    </comment>
    <comment ref="BX11" authorId="0">
      <text>
        <r>
          <rPr>
            <b/>
            <sz val="9"/>
            <color indexed="81"/>
            <rFont val="Tahoma"/>
            <family val="2"/>
          </rPr>
          <t>Lanterman, Jon (Research):</t>
        </r>
        <r>
          <rPr>
            <sz val="9"/>
            <color indexed="81"/>
            <rFont val="Tahoma"/>
            <family val="2"/>
          </rPr>
          <t xml:space="preserve">
2Q16 Guidance: $217-222m</t>
        </r>
      </text>
    </comment>
    <comment ref="BY11" authorId="0">
      <text>
        <r>
          <rPr>
            <b/>
            <sz val="9"/>
            <color indexed="81"/>
            <rFont val="Tahoma"/>
            <family val="2"/>
          </rPr>
          <t>Lanterman, Jon (Research):</t>
        </r>
        <r>
          <rPr>
            <sz val="9"/>
            <color indexed="81"/>
            <rFont val="Tahoma"/>
            <family val="2"/>
          </rPr>
          <t xml:space="preserve">
2Q16 Guidance: $217-222m</t>
        </r>
      </text>
    </comment>
    <comment ref="BZ11" authorId="0">
      <text>
        <r>
          <rPr>
            <b/>
            <sz val="9"/>
            <color indexed="81"/>
            <rFont val="Tahoma"/>
            <family val="2"/>
          </rPr>
          <t>Lanterman, Jon (Research):</t>
        </r>
        <r>
          <rPr>
            <sz val="9"/>
            <color indexed="81"/>
            <rFont val="Tahoma"/>
            <family val="2"/>
          </rPr>
          <t xml:space="preserve">
4Q16 Guidance 232-237mn</t>
        </r>
      </text>
    </comment>
    <comment ref="CA11" authorId="1">
      <text>
        <r>
          <rPr>
            <b/>
            <sz val="9"/>
            <color indexed="81"/>
            <rFont val="Tahoma"/>
            <family val="2"/>
          </rPr>
          <t>Hoffman, Brandon (Research):</t>
        </r>
        <r>
          <rPr>
            <sz val="9"/>
            <color indexed="81"/>
            <rFont val="Tahoma"/>
            <family val="2"/>
          </rPr>
          <t xml:space="preserve">
1Q PR:
guidance $257 to $262</t>
        </r>
      </text>
    </comment>
    <comment ref="CC11" authorId="1">
      <text>
        <r>
          <rPr>
            <b/>
            <sz val="9"/>
            <color indexed="81"/>
            <rFont val="Tahoma"/>
            <family val="2"/>
          </rPr>
          <t>Hoffman, Brandon (Research):</t>
        </r>
        <r>
          <rPr>
            <sz val="9"/>
            <color indexed="81"/>
            <rFont val="Tahoma"/>
            <family val="2"/>
          </rPr>
          <t xml:space="preserve">
guide 274-279</t>
        </r>
      </text>
    </comment>
    <comment ref="EA11" authorId="0">
      <text>
        <r>
          <rPr>
            <b/>
            <sz val="9"/>
            <color indexed="81"/>
            <rFont val="Tahoma"/>
            <family val="2"/>
          </rPr>
          <t>Lanterman, Jon (Research):</t>
        </r>
        <r>
          <rPr>
            <sz val="9"/>
            <color indexed="81"/>
            <rFont val="Tahoma"/>
            <family val="2"/>
          </rPr>
          <t xml:space="preserve">
1Q16 Guidance: $825-835m</t>
        </r>
      </text>
    </comment>
    <comment ref="BW12" authorId="0">
      <text>
        <r>
          <rPr>
            <b/>
            <sz val="9"/>
            <color indexed="81"/>
            <rFont val="Tahoma"/>
            <family val="2"/>
          </rPr>
          <t>Lanterman, Jon (Research):</t>
        </r>
        <r>
          <rPr>
            <sz val="9"/>
            <color indexed="81"/>
            <rFont val="Tahoma"/>
            <family val="2"/>
          </rPr>
          <t xml:space="preserve">
1Q16 Guidance: $203-208m</t>
        </r>
      </text>
    </comment>
    <comment ref="BX12" authorId="0">
      <text>
        <r>
          <rPr>
            <b/>
            <sz val="9"/>
            <color indexed="81"/>
            <rFont val="Tahoma"/>
            <family val="2"/>
          </rPr>
          <t>Lanterman, Jon (Research):</t>
        </r>
        <r>
          <rPr>
            <sz val="9"/>
            <color indexed="81"/>
            <rFont val="Tahoma"/>
            <family val="2"/>
          </rPr>
          <t xml:space="preserve">
2Q16 Guidance: $217-222m</t>
        </r>
      </text>
    </comment>
    <comment ref="BY12" authorId="0">
      <text>
        <r>
          <rPr>
            <b/>
            <sz val="9"/>
            <color indexed="81"/>
            <rFont val="Tahoma"/>
            <family val="2"/>
          </rPr>
          <t>Lanterman, Jon (Research):</t>
        </r>
        <r>
          <rPr>
            <sz val="9"/>
            <color indexed="81"/>
            <rFont val="Tahoma"/>
            <family val="2"/>
          </rPr>
          <t xml:space="preserve">
2Q16 Guidance: $217-222m</t>
        </r>
      </text>
    </comment>
    <comment ref="BZ12" authorId="0">
      <text>
        <r>
          <rPr>
            <b/>
            <sz val="9"/>
            <color indexed="81"/>
            <rFont val="Tahoma"/>
            <family val="2"/>
          </rPr>
          <t>Lanterman, Jon (Research):</t>
        </r>
        <r>
          <rPr>
            <sz val="9"/>
            <color indexed="81"/>
            <rFont val="Tahoma"/>
            <family val="2"/>
          </rPr>
          <t xml:space="preserve">
4Q16 Guidance 232-237mn</t>
        </r>
      </text>
    </comment>
    <comment ref="CA12" authorId="1">
      <text>
        <r>
          <rPr>
            <b/>
            <sz val="9"/>
            <color indexed="81"/>
            <rFont val="Tahoma"/>
            <family val="2"/>
          </rPr>
          <t>Hoffman, Brandon (Research):</t>
        </r>
        <r>
          <rPr>
            <sz val="9"/>
            <color indexed="81"/>
            <rFont val="Tahoma"/>
            <family val="2"/>
          </rPr>
          <t xml:space="preserve">
1Q PR:
guidance $257 to $262</t>
        </r>
      </text>
    </comment>
    <comment ref="CC12" authorId="1">
      <text>
        <r>
          <rPr>
            <b/>
            <sz val="9"/>
            <color indexed="81"/>
            <rFont val="Tahoma"/>
            <family val="2"/>
          </rPr>
          <t>Hoffman, Brandon (Research):</t>
        </r>
        <r>
          <rPr>
            <sz val="9"/>
            <color indexed="81"/>
            <rFont val="Tahoma"/>
            <family val="2"/>
          </rPr>
          <t xml:space="preserve">
guide 274-279</t>
        </r>
      </text>
    </comment>
    <comment ref="EA12" authorId="0">
      <text>
        <r>
          <rPr>
            <b/>
            <sz val="9"/>
            <color indexed="81"/>
            <rFont val="Tahoma"/>
            <family val="2"/>
          </rPr>
          <t>Lanterman, Jon (Research):</t>
        </r>
        <r>
          <rPr>
            <sz val="9"/>
            <color indexed="81"/>
            <rFont val="Tahoma"/>
            <family val="2"/>
          </rPr>
          <t xml:space="preserve">
1Q16 Guidance: $825-835m</t>
        </r>
      </text>
    </comment>
    <comment ref="BW18" authorId="0">
      <text>
        <r>
          <rPr>
            <b/>
            <sz val="9"/>
            <color indexed="81"/>
            <rFont val="Tahoma"/>
            <family val="2"/>
          </rPr>
          <t>Lanterman, Jon (Research):</t>
        </r>
        <r>
          <rPr>
            <sz val="9"/>
            <color indexed="81"/>
            <rFont val="Tahoma"/>
            <family val="2"/>
          </rPr>
          <t xml:space="preserve">
1Q16 Guidance: Operating Expenses $237-242m</t>
        </r>
      </text>
    </comment>
    <comment ref="BX20" authorId="2">
      <text>
        <r>
          <rPr>
            <b/>
            <sz val="9"/>
            <color indexed="81"/>
            <rFont val="Tahoma"/>
            <family val="2"/>
          </rPr>
          <t>Liu, Kevin (Research):</t>
        </r>
        <r>
          <rPr>
            <sz val="9"/>
            <color indexed="81"/>
            <rFont val="Tahoma"/>
            <family val="2"/>
          </rPr>
          <t xml:space="preserve">
Loss from divestiture of business</t>
        </r>
      </text>
    </comment>
    <comment ref="BY20" authorId="2">
      <text>
        <r>
          <rPr>
            <b/>
            <sz val="9"/>
            <color indexed="81"/>
            <rFont val="Tahoma"/>
            <family val="2"/>
          </rPr>
          <t>Liu, Kevin (Research):</t>
        </r>
        <r>
          <rPr>
            <sz val="9"/>
            <color indexed="81"/>
            <rFont val="Tahoma"/>
            <family val="2"/>
          </rPr>
          <t xml:space="preserve">
Loss from divestiture of business</t>
        </r>
      </text>
    </comment>
    <comment ref="BW21" authorId="0">
      <text>
        <r>
          <rPr>
            <b/>
            <sz val="9"/>
            <color indexed="81"/>
            <rFont val="Tahoma"/>
            <family val="2"/>
          </rPr>
          <t>Lanterman, Jon (Research):</t>
        </r>
        <r>
          <rPr>
            <sz val="9"/>
            <color indexed="81"/>
            <rFont val="Tahoma"/>
            <family val="2"/>
          </rPr>
          <t xml:space="preserve">
$130mln settlement with Newscorp</t>
        </r>
      </text>
    </comment>
    <comment ref="BX21" authorId="2">
      <text>
        <r>
          <rPr>
            <b/>
            <sz val="9"/>
            <color indexed="81"/>
            <rFont val="Tahoma"/>
            <family val="2"/>
          </rPr>
          <t>Liu, Kevin (Research):</t>
        </r>
        <r>
          <rPr>
            <sz val="9"/>
            <color indexed="81"/>
            <rFont val="Tahoma"/>
            <family val="2"/>
          </rPr>
          <t xml:space="preserve">
Gain on divestiture recorded in resturcturing costs to reflect reported Other Income </t>
        </r>
      </text>
    </comment>
    <comment ref="BY21" authorId="2">
      <text>
        <r>
          <rPr>
            <b/>
            <sz val="9"/>
            <color indexed="81"/>
            <rFont val="Tahoma"/>
            <family val="2"/>
          </rPr>
          <t>Liu, Kevin (Research):</t>
        </r>
        <r>
          <rPr>
            <sz val="9"/>
            <color indexed="81"/>
            <rFont val="Tahoma"/>
            <family val="2"/>
          </rPr>
          <t xml:space="preserve">
Gain on divestiture recorded in resturcturing costs to reflect reported Other Income </t>
        </r>
      </text>
    </comment>
    <comment ref="BL24" authorId="3">
      <text>
        <r>
          <rPr>
            <sz val="8"/>
            <color indexed="81"/>
            <rFont val="Tahoma"/>
            <family val="2"/>
          </rPr>
          <t>Tax benefit from StreetEasy acquisition</t>
        </r>
      </text>
    </comment>
    <comment ref="BW31" authorId="0">
      <text>
        <r>
          <rPr>
            <b/>
            <sz val="9"/>
            <color indexed="81"/>
            <rFont val="Tahoma"/>
            <family val="2"/>
          </rPr>
          <t>Lanterman, Jon (Research):</t>
        </r>
        <r>
          <rPr>
            <sz val="9"/>
            <color indexed="81"/>
            <rFont val="Tahoma"/>
            <family val="2"/>
          </rPr>
          <t xml:space="preserve">
1Q16 Guidance:  178.5-180.5</t>
        </r>
      </text>
    </comment>
    <comment ref="BX31" authorId="0">
      <text>
        <r>
          <rPr>
            <b/>
            <sz val="9"/>
            <color indexed="81"/>
            <rFont val="Tahoma"/>
            <family val="2"/>
          </rPr>
          <t>Lanterman, Jon (Research):</t>
        </r>
        <r>
          <rPr>
            <sz val="9"/>
            <color indexed="81"/>
            <rFont val="Tahoma"/>
            <family val="2"/>
          </rPr>
          <t xml:space="preserve">
2Q16 Guidance: 179.5-181.5m</t>
        </r>
      </text>
    </comment>
    <comment ref="BY31" authorId="0">
      <text>
        <r>
          <rPr>
            <b/>
            <sz val="9"/>
            <color indexed="81"/>
            <rFont val="Tahoma"/>
            <family val="2"/>
          </rPr>
          <t>Lanterman, Jon (Research):</t>
        </r>
        <r>
          <rPr>
            <sz val="9"/>
            <color indexed="81"/>
            <rFont val="Tahoma"/>
            <family val="2"/>
          </rPr>
          <t xml:space="preserve">
2Q16 Guidance: 179.5-181.5m</t>
        </r>
      </text>
    </comment>
    <comment ref="BZ31" authorId="0">
      <text>
        <r>
          <rPr>
            <b/>
            <sz val="9"/>
            <color indexed="81"/>
            <rFont val="Tahoma"/>
            <family val="2"/>
          </rPr>
          <t>Lanterman, Jon (Research):</t>
        </r>
        <r>
          <rPr>
            <sz val="9"/>
            <color indexed="81"/>
            <rFont val="Tahoma"/>
            <family val="2"/>
          </rPr>
          <t xml:space="preserve">
Guidance 182-184mn</t>
        </r>
      </text>
    </comment>
    <comment ref="CA31" authorId="1">
      <text>
        <r>
          <rPr>
            <b/>
            <sz val="9"/>
            <color indexed="81"/>
            <rFont val="Tahoma"/>
            <family val="2"/>
          </rPr>
          <t>Hoffman, Brandon (Research):</t>
        </r>
        <r>
          <rPr>
            <sz val="9"/>
            <color indexed="81"/>
            <rFont val="Tahoma"/>
            <family val="2"/>
          </rPr>
          <t xml:space="preserve">
1Q17
guide 183.5 to 185.5</t>
        </r>
      </text>
    </comment>
    <comment ref="CC31" authorId="1">
      <text>
        <r>
          <rPr>
            <b/>
            <sz val="9"/>
            <color indexed="81"/>
            <rFont val="Tahoma"/>
            <family val="2"/>
          </rPr>
          <t>Hoffman, Brandon (Research):</t>
        </r>
        <r>
          <rPr>
            <sz val="9"/>
            <color indexed="81"/>
            <rFont val="Tahoma"/>
            <family val="2"/>
          </rPr>
          <t xml:space="preserve">
guide 189-191</t>
        </r>
      </text>
    </comment>
    <comment ref="CD31" authorId="0">
      <text>
        <r>
          <rPr>
            <b/>
            <sz val="9"/>
            <color indexed="81"/>
            <rFont val="Tahoma"/>
            <family val="2"/>
          </rPr>
          <t>Lanterman, Jon (Research):</t>
        </r>
        <r>
          <rPr>
            <sz val="9"/>
            <color indexed="81"/>
            <rFont val="Tahoma"/>
            <family val="2"/>
          </rPr>
          <t xml:space="preserve">
Guide 190-192mn</t>
        </r>
      </text>
    </comment>
    <comment ref="EA31" authorId="0">
      <text>
        <r>
          <rPr>
            <b/>
            <sz val="9"/>
            <color indexed="81"/>
            <rFont val="Tahoma"/>
            <family val="2"/>
          </rPr>
          <t>Lanterman, Jon (Research):</t>
        </r>
        <r>
          <rPr>
            <sz val="9"/>
            <color indexed="81"/>
            <rFont val="Tahoma"/>
            <family val="2"/>
          </rPr>
          <t xml:space="preserve">
2Q16 Guidance: 179-181m
1Q6 Guidance: 180-182</t>
        </r>
      </text>
    </comment>
    <comment ref="EB31" authorId="0">
      <text>
        <r>
          <rPr>
            <b/>
            <sz val="9"/>
            <color indexed="81"/>
            <rFont val="Tahoma"/>
            <family val="2"/>
          </rPr>
          <t>Lanterman, Jon (Research):</t>
        </r>
        <r>
          <rPr>
            <sz val="9"/>
            <color indexed="81"/>
            <rFont val="Tahoma"/>
            <family val="2"/>
          </rPr>
          <t xml:space="preserve">
3Q17 185-187
2Q17 185.5-187.5
4Q16 Guidance: 183.5-185.5
</t>
        </r>
      </text>
    </comment>
    <comment ref="BW32" authorId="0">
      <text>
        <r>
          <rPr>
            <b/>
            <sz val="9"/>
            <color indexed="81"/>
            <rFont val="Tahoma"/>
            <family val="2"/>
          </rPr>
          <t>Lanterman, Jon (Research):</t>
        </r>
        <r>
          <rPr>
            <sz val="9"/>
            <color indexed="81"/>
            <rFont val="Tahoma"/>
            <family val="2"/>
          </rPr>
          <t xml:space="preserve">
1Q16 Guidance:  193.5-195.5
Actual: 9.5m relates to convertible debt, 6.8m is related to stock grants/awards/options</t>
        </r>
      </text>
    </comment>
    <comment ref="BX32" authorId="0">
      <text>
        <r>
          <rPr>
            <b/>
            <sz val="9"/>
            <color indexed="81"/>
            <rFont val="Tahoma"/>
            <family val="2"/>
          </rPr>
          <t>Lanterman, Jon (Research):</t>
        </r>
        <r>
          <rPr>
            <sz val="9"/>
            <color indexed="81"/>
            <rFont val="Tahoma"/>
            <family val="2"/>
          </rPr>
          <t xml:space="preserve">
2Q16 Guidance: 196-198m</t>
        </r>
      </text>
    </comment>
    <comment ref="BY32" authorId="2">
      <text>
        <r>
          <rPr>
            <b/>
            <sz val="9"/>
            <color indexed="81"/>
            <rFont val="Tahoma"/>
            <family val="2"/>
          </rPr>
          <t>Liu, Kevin (Research):</t>
        </r>
        <r>
          <rPr>
            <sz val="9"/>
            <color indexed="81"/>
            <rFont val="Tahoma"/>
            <family val="2"/>
          </rPr>
          <t xml:space="preserve">
3Q:16 guidance: 1809.5-191.5</t>
        </r>
      </text>
    </comment>
    <comment ref="BZ32" authorId="0">
      <text>
        <r>
          <rPr>
            <b/>
            <sz val="9"/>
            <color indexed="81"/>
            <rFont val="Tahoma"/>
            <family val="2"/>
          </rPr>
          <t>Lanterman, Jon (Research):</t>
        </r>
        <r>
          <rPr>
            <sz val="9"/>
            <color indexed="81"/>
            <rFont val="Tahoma"/>
            <family val="2"/>
          </rPr>
          <t xml:space="preserve">
Guidance 190-192.5</t>
        </r>
      </text>
    </comment>
    <comment ref="CA32" authorId="1">
      <text>
        <r>
          <rPr>
            <b/>
            <sz val="9"/>
            <color indexed="81"/>
            <rFont val="Tahoma"/>
            <family val="2"/>
          </rPr>
          <t>Hoffman, Brandon (Research):</t>
        </r>
        <r>
          <rPr>
            <sz val="9"/>
            <color indexed="81"/>
            <rFont val="Tahoma"/>
            <family val="2"/>
          </rPr>
          <t xml:space="preserve">
1Q17
guide 191.5 to 193.5</t>
        </r>
      </text>
    </comment>
    <comment ref="CC32" authorId="1">
      <text>
        <r>
          <rPr>
            <b/>
            <sz val="9"/>
            <color indexed="81"/>
            <rFont val="Tahoma"/>
            <family val="2"/>
          </rPr>
          <t>Hoffman, Brandon (Research):</t>
        </r>
        <r>
          <rPr>
            <sz val="9"/>
            <color indexed="81"/>
            <rFont val="Tahoma"/>
            <family val="2"/>
          </rPr>
          <t xml:space="preserve">
guide 197.5-199.5</t>
        </r>
      </text>
    </comment>
    <comment ref="CD32" authorId="0">
      <text>
        <r>
          <rPr>
            <b/>
            <sz val="9"/>
            <color indexed="81"/>
            <rFont val="Tahoma"/>
            <family val="2"/>
          </rPr>
          <t>Lanterman, Jon (Research):</t>
        </r>
        <r>
          <rPr>
            <sz val="9"/>
            <color indexed="81"/>
            <rFont val="Tahoma"/>
            <family val="2"/>
          </rPr>
          <t xml:space="preserve">
Guide 197.5-199.5</t>
        </r>
      </text>
    </comment>
    <comment ref="EA32" authorId="0">
      <text>
        <r>
          <rPr>
            <b/>
            <sz val="9"/>
            <color indexed="81"/>
            <rFont val="Tahoma"/>
            <family val="2"/>
          </rPr>
          <t>Lanterman, Jon (Research):</t>
        </r>
        <r>
          <rPr>
            <sz val="9"/>
            <color indexed="81"/>
            <rFont val="Tahoma"/>
            <family val="2"/>
          </rPr>
          <t xml:space="preserve">
2Q16 Guidance: 195-197.5m
1Q16 Guidance: 194.5-196.5</t>
        </r>
      </text>
    </comment>
    <comment ref="EB32" authorId="0">
      <text>
        <r>
          <rPr>
            <b/>
            <sz val="9"/>
            <color indexed="81"/>
            <rFont val="Tahoma"/>
            <family val="2"/>
          </rPr>
          <t>Lanterman, Jon (Research):</t>
        </r>
        <r>
          <rPr>
            <sz val="9"/>
            <color indexed="81"/>
            <rFont val="Tahoma"/>
            <family val="2"/>
          </rPr>
          <t xml:space="preserve">
3Q17 guide 194-196
2Q17 guide 195-197
4Q16 Guidance: 192-194</t>
        </r>
      </text>
    </comment>
    <comment ref="BW35" authorId="0">
      <text>
        <r>
          <rPr>
            <b/>
            <sz val="9"/>
            <color indexed="81"/>
            <rFont val="Tahoma"/>
            <family val="2"/>
          </rPr>
          <t>Lanterman, Jon (Research):</t>
        </r>
        <r>
          <rPr>
            <sz val="9"/>
            <color indexed="81"/>
            <rFont val="Tahoma"/>
            <family val="2"/>
          </rPr>
          <t xml:space="preserve">
1Q16 Guidance: $15-20m</t>
        </r>
      </text>
    </comment>
    <comment ref="BX35" authorId="0">
      <text>
        <r>
          <rPr>
            <b/>
            <sz val="9"/>
            <color indexed="81"/>
            <rFont val="Tahoma"/>
            <family val="2"/>
          </rPr>
          <t>Lanterman, Jon (Research):</t>
        </r>
        <r>
          <rPr>
            <sz val="9"/>
            <color indexed="81"/>
            <rFont val="Tahoma"/>
            <family val="2"/>
          </rPr>
          <t xml:space="preserve">
2Q16 Guidance: $48-53m</t>
        </r>
      </text>
    </comment>
    <comment ref="EA35" authorId="0">
      <text>
        <r>
          <rPr>
            <b/>
            <sz val="9"/>
            <color indexed="81"/>
            <rFont val="Tahoma"/>
            <family val="2"/>
          </rPr>
          <t>Lanterman, Jon (Research):</t>
        </r>
        <r>
          <rPr>
            <sz val="9"/>
            <color indexed="81"/>
            <rFont val="Tahoma"/>
            <family val="2"/>
          </rPr>
          <t xml:space="preserve"> 
2Q16 Earnings Call: Guidance for $125-135m
1Q16 Transcript: Includes $50-55m legal hit.  Guidance for $115-125m
</t>
        </r>
      </text>
    </comment>
    <comment ref="BW40" authorId="0">
      <text>
        <r>
          <rPr>
            <b/>
            <sz val="9"/>
            <color indexed="81"/>
            <rFont val="Tahoma"/>
            <family val="2"/>
          </rPr>
          <t>Lanterman, Jon (Research):</t>
        </r>
        <r>
          <rPr>
            <sz val="9"/>
            <color indexed="81"/>
            <rFont val="Tahoma"/>
            <family val="2"/>
          </rPr>
          <t xml:space="preserve">
1Q16 Guidance: $26-28m</t>
        </r>
      </text>
    </comment>
    <comment ref="BX40" authorId="2">
      <text>
        <r>
          <rPr>
            <b/>
            <sz val="9"/>
            <color indexed="81"/>
            <rFont val="Tahoma"/>
            <family val="2"/>
          </rPr>
          <t>Liu, Kevin (Research):</t>
        </r>
        <r>
          <rPr>
            <sz val="9"/>
            <color indexed="81"/>
            <rFont val="Tahoma"/>
            <family val="2"/>
          </rPr>
          <t xml:space="preserve">
Search reconciliation </t>
        </r>
      </text>
    </comment>
    <comment ref="BZ40" authorId="0">
      <text>
        <r>
          <rPr>
            <b/>
            <sz val="9"/>
            <color indexed="81"/>
            <rFont val="Tahoma"/>
            <family val="2"/>
          </rPr>
          <t>Lanterman, Jon (Research):</t>
        </r>
        <r>
          <rPr>
            <sz val="9"/>
            <color indexed="81"/>
            <rFont val="Tahoma"/>
            <family val="2"/>
          </rPr>
          <t xml:space="preserve">
4Q6 Guidance: 26-28mn</t>
        </r>
      </text>
    </comment>
    <comment ref="CA40" authorId="1">
      <text>
        <r>
          <rPr>
            <b/>
            <sz val="9"/>
            <color indexed="81"/>
            <rFont val="Tahoma"/>
            <family val="2"/>
          </rPr>
          <t>Hoffman, Brandon (Research):</t>
        </r>
        <r>
          <rPr>
            <sz val="9"/>
            <color indexed="81"/>
            <rFont val="Tahoma"/>
            <family val="2"/>
          </rPr>
          <t xml:space="preserve">
1Q guide $27to$29</t>
        </r>
      </text>
    </comment>
    <comment ref="CC40" authorId="1">
      <text>
        <r>
          <rPr>
            <b/>
            <sz val="9"/>
            <color indexed="81"/>
            <rFont val="Tahoma"/>
            <family val="2"/>
          </rPr>
          <t>Hoffman, Brandon (Research):</t>
        </r>
        <r>
          <rPr>
            <sz val="9"/>
            <color indexed="81"/>
            <rFont val="Tahoma"/>
            <family val="2"/>
          </rPr>
          <t xml:space="preserve">
guide 27-29</t>
        </r>
      </text>
    </comment>
    <comment ref="EB40" authorId="0">
      <text>
        <r>
          <rPr>
            <b/>
            <sz val="9"/>
            <color indexed="81"/>
            <rFont val="Tahoma"/>
            <family val="2"/>
          </rPr>
          <t>Lanterman, Jon (Research):</t>
        </r>
        <r>
          <rPr>
            <sz val="9"/>
            <color indexed="81"/>
            <rFont val="Tahoma"/>
            <family val="2"/>
          </rPr>
          <t xml:space="preserve">
4Q16 Guidance: $106-111mn</t>
        </r>
      </text>
    </comment>
    <comment ref="BW43" authorId="0">
      <text>
        <r>
          <rPr>
            <b/>
            <sz val="9"/>
            <color indexed="81"/>
            <rFont val="Tahoma"/>
            <family val="2"/>
          </rPr>
          <t>Lanterman, Jon (Research):</t>
        </r>
        <r>
          <rPr>
            <sz val="9"/>
            <color indexed="81"/>
            <rFont val="Tahoma"/>
            <family val="2"/>
          </rPr>
          <t xml:space="preserve">
1Q16 Guidance: $24-26m</t>
        </r>
      </text>
    </comment>
    <comment ref="BZ43" authorId="0">
      <text>
        <r>
          <rPr>
            <b/>
            <sz val="9"/>
            <color indexed="81"/>
            <rFont val="Tahoma"/>
            <family val="2"/>
          </rPr>
          <t>Lanterman, Jon (Research):</t>
        </r>
        <r>
          <rPr>
            <sz val="9"/>
            <color indexed="81"/>
            <rFont val="Tahoma"/>
            <family val="2"/>
          </rPr>
          <t xml:space="preserve">
4Q16 Guidance: $26-28mn</t>
        </r>
      </text>
    </comment>
    <comment ref="CA43" authorId="1">
      <text>
        <r>
          <rPr>
            <b/>
            <sz val="9"/>
            <color indexed="81"/>
            <rFont val="Tahoma"/>
            <family val="2"/>
          </rPr>
          <t>Hoffman, Brandon (Research):</t>
        </r>
        <r>
          <rPr>
            <sz val="9"/>
            <color indexed="81"/>
            <rFont val="Tahoma"/>
            <family val="2"/>
          </rPr>
          <t xml:space="preserve">
1Q guide $27to$29</t>
        </r>
      </text>
    </comment>
    <comment ref="CC43" authorId="1">
      <text>
        <r>
          <rPr>
            <b/>
            <sz val="9"/>
            <color indexed="81"/>
            <rFont val="Tahoma"/>
            <family val="2"/>
          </rPr>
          <t>Hoffman, Brandon (Research):</t>
        </r>
        <r>
          <rPr>
            <sz val="9"/>
            <color indexed="81"/>
            <rFont val="Tahoma"/>
            <family val="2"/>
          </rPr>
          <t xml:space="preserve">
guide 27-29</t>
        </r>
      </text>
    </comment>
    <comment ref="EA43" authorId="0">
      <text>
        <r>
          <rPr>
            <b/>
            <sz val="9"/>
            <color indexed="81"/>
            <rFont val="Tahoma"/>
            <family val="2"/>
          </rPr>
          <t>Lanterman, Jon (Research):</t>
        </r>
        <r>
          <rPr>
            <sz val="9"/>
            <color indexed="81"/>
            <rFont val="Tahoma"/>
            <family val="2"/>
          </rPr>
          <t xml:space="preserve">
1Q16 Guidance: $95-100m</t>
        </r>
      </text>
    </comment>
    <comment ref="EB43" authorId="0">
      <text>
        <r>
          <rPr>
            <b/>
            <sz val="9"/>
            <color indexed="81"/>
            <rFont val="Tahoma"/>
            <family val="2"/>
          </rPr>
          <t>Lanterman, Jon (Research):</t>
        </r>
        <r>
          <rPr>
            <sz val="9"/>
            <color indexed="81"/>
            <rFont val="Tahoma"/>
            <family val="2"/>
          </rPr>
          <t xml:space="preserve">
4Q16 Guidance: $115-120mn</t>
        </r>
      </text>
    </comment>
    <comment ref="BB44" authorId="4">
      <text>
        <r>
          <rPr>
            <sz val="8"/>
            <color indexed="81"/>
            <rFont val="Tahoma"/>
            <family val="2"/>
          </rPr>
          <t xml:space="preserve">Acquisition-related costs
</t>
        </r>
      </text>
    </comment>
    <comment ref="BD44" authorId="4">
      <text>
        <r>
          <rPr>
            <sz val="8"/>
            <color indexed="81"/>
            <rFont val="Tahoma"/>
            <family val="2"/>
          </rPr>
          <t>Facility exit charge</t>
        </r>
      </text>
    </comment>
    <comment ref="BE44" authorId="4">
      <text>
        <r>
          <rPr>
            <sz val="8"/>
            <color indexed="81"/>
            <rFont val="Tahoma"/>
            <family val="2"/>
          </rPr>
          <t xml:space="preserve">Acquisition-related costs
</t>
        </r>
      </text>
    </comment>
    <comment ref="BG44" authorId="4">
      <text>
        <r>
          <rPr>
            <sz val="8"/>
            <color indexed="81"/>
            <rFont val="Tahoma"/>
            <family val="2"/>
          </rPr>
          <t xml:space="preserve">Acquisition-related costs
</t>
        </r>
      </text>
    </comment>
    <comment ref="BI44" authorId="4">
      <text>
        <r>
          <rPr>
            <sz val="8"/>
            <color indexed="81"/>
            <rFont val="Tahoma"/>
            <family val="2"/>
          </rPr>
          <t xml:space="preserve">Acquisition-related costs
</t>
        </r>
      </text>
    </comment>
    <comment ref="BL44" authorId="4">
      <text>
        <r>
          <rPr>
            <sz val="8"/>
            <color indexed="81"/>
            <rFont val="Tahoma"/>
            <family val="2"/>
          </rPr>
          <t xml:space="preserve">Acquisition-related costs
</t>
        </r>
      </text>
    </comment>
    <comment ref="BM44" authorId="4">
      <text>
        <r>
          <rPr>
            <sz val="8"/>
            <color indexed="81"/>
            <rFont val="Tahoma"/>
            <family val="2"/>
          </rPr>
          <t xml:space="preserve">Acquisition-related costs
</t>
        </r>
      </text>
    </comment>
    <comment ref="BO44" authorId="4">
      <text>
        <r>
          <rPr>
            <sz val="8"/>
            <color indexed="81"/>
            <rFont val="Tahoma"/>
            <family val="2"/>
          </rPr>
          <t xml:space="preserve">Acquisition-related costs
</t>
        </r>
      </text>
    </comment>
    <comment ref="BP44" authorId="4">
      <text>
        <r>
          <rPr>
            <sz val="8"/>
            <color indexed="81"/>
            <rFont val="Tahoma"/>
            <family val="2"/>
          </rPr>
          <t xml:space="preserve">Acquisition-related costs
</t>
        </r>
      </text>
    </comment>
    <comment ref="BQ44" authorId="4">
      <text>
        <r>
          <rPr>
            <sz val="8"/>
            <color indexed="81"/>
            <rFont val="Tahoma"/>
            <family val="2"/>
          </rPr>
          <t xml:space="preserve">Acquisition-related costs: $8,109
Impairment of certain acquired intangible assets: $3.259
</t>
        </r>
      </text>
    </comment>
    <comment ref="BR44" authorId="5">
      <text>
        <r>
          <rPr>
            <sz val="9"/>
            <color indexed="81"/>
            <rFont val="Tahoma"/>
            <family val="2"/>
          </rPr>
          <t>$12.477m  Acquisition-related costs
$25.065m : Restructuring costs</t>
        </r>
      </text>
    </comment>
    <comment ref="BW45" authorId="0">
      <text>
        <r>
          <rPr>
            <b/>
            <sz val="9"/>
            <color indexed="81"/>
            <rFont val="Tahoma"/>
            <family val="2"/>
          </rPr>
          <t>Lanterman, Jon (Research):</t>
        </r>
        <r>
          <rPr>
            <sz val="9"/>
            <color indexed="81"/>
            <rFont val="Tahoma"/>
            <family val="2"/>
          </rPr>
          <t xml:space="preserve">
1Q16 Guidance: $15-20m</t>
        </r>
      </text>
    </comment>
    <comment ref="BX45" authorId="0">
      <text>
        <r>
          <rPr>
            <b/>
            <sz val="9"/>
            <color indexed="81"/>
            <rFont val="Tahoma"/>
            <family val="2"/>
          </rPr>
          <t>Lanterman, Jon (Research):</t>
        </r>
        <r>
          <rPr>
            <sz val="9"/>
            <color indexed="81"/>
            <rFont val="Tahoma"/>
            <family val="2"/>
          </rPr>
          <t xml:space="preserve">
2Q16 Guidance: $48-53m</t>
        </r>
      </text>
    </comment>
    <comment ref="BY45" authorId="2">
      <text>
        <r>
          <rPr>
            <b/>
            <sz val="9"/>
            <color indexed="81"/>
            <rFont val="Tahoma"/>
            <family val="2"/>
          </rPr>
          <t>Liu, Kevin (Research):</t>
        </r>
        <r>
          <rPr>
            <sz val="9"/>
            <color indexed="81"/>
            <rFont val="Tahoma"/>
            <family val="2"/>
          </rPr>
          <t xml:space="preserve">
Guidance $46-$51mn</t>
        </r>
      </text>
    </comment>
    <comment ref="BZ45" authorId="0">
      <text>
        <r>
          <rPr>
            <b/>
            <sz val="9"/>
            <color indexed="81"/>
            <rFont val="Tahoma"/>
            <family val="2"/>
          </rPr>
          <t>Lanterman, Jon (Research):</t>
        </r>
        <r>
          <rPr>
            <sz val="9"/>
            <color indexed="81"/>
            <rFont val="Tahoma"/>
            <family val="2"/>
          </rPr>
          <t xml:space="preserve">
4Q16 Guidance $36-41mn</t>
        </r>
      </text>
    </comment>
    <comment ref="CA45" authorId="1">
      <text>
        <r>
          <rPr>
            <b/>
            <sz val="9"/>
            <color indexed="81"/>
            <rFont val="Tahoma"/>
            <family val="2"/>
          </rPr>
          <t>Hoffman, Brandon (Research):</t>
        </r>
        <r>
          <rPr>
            <sz val="9"/>
            <color indexed="81"/>
            <rFont val="Tahoma"/>
            <family val="2"/>
          </rPr>
          <t xml:space="preserve">
1Q guide $27to$32</t>
        </r>
      </text>
    </comment>
    <comment ref="CB45" authorId="1">
      <text>
        <r>
          <rPr>
            <b/>
            <sz val="9"/>
            <color indexed="81"/>
            <rFont val="Tahoma"/>
            <family val="2"/>
          </rPr>
          <t>Hoffman, Brandon (Research):</t>
        </r>
        <r>
          <rPr>
            <sz val="9"/>
            <color indexed="81"/>
            <rFont val="Tahoma"/>
            <family val="2"/>
          </rPr>
          <t xml:space="preserve">
2Q guide 64-69</t>
        </r>
      </text>
    </comment>
    <comment ref="CC45" authorId="1">
      <text>
        <r>
          <rPr>
            <b/>
            <sz val="9"/>
            <color indexed="81"/>
            <rFont val="Tahoma"/>
            <family val="2"/>
          </rPr>
          <t>Hoffman, Brandon (Research):</t>
        </r>
        <r>
          <rPr>
            <sz val="9"/>
            <color indexed="81"/>
            <rFont val="Tahoma"/>
            <family val="2"/>
          </rPr>
          <t xml:space="preserve">
guide 68-73</t>
        </r>
      </text>
    </comment>
    <comment ref="EA45" authorId="0">
      <text>
        <r>
          <rPr>
            <b/>
            <sz val="9"/>
            <color indexed="81"/>
            <rFont val="Tahoma"/>
            <family val="2"/>
          </rPr>
          <t>Lanterman, Jon (Research):</t>
        </r>
        <r>
          <rPr>
            <sz val="9"/>
            <color indexed="81"/>
            <rFont val="Tahoma"/>
            <family val="2"/>
          </rPr>
          <t xml:space="preserve"> 
2Q16 Earnings Call: Guidance for $125-135m
1Q16 Transcript: Includes $50-55m legal hit.  Guidance for $115-125m
</t>
        </r>
      </text>
    </comment>
    <comment ref="EB45" authorId="0">
      <text>
        <r>
          <rPr>
            <b/>
            <sz val="9"/>
            <color indexed="81"/>
            <rFont val="Tahoma"/>
            <family val="2"/>
          </rPr>
          <t>Lanterman, Jon (Research):</t>
        </r>
        <r>
          <rPr>
            <sz val="9"/>
            <color indexed="81"/>
            <rFont val="Tahoma"/>
            <family val="2"/>
          </rPr>
          <t xml:space="preserve">
3Q17 guide 233-238
4Q16 Guidance $190-210mn</t>
        </r>
      </text>
    </comment>
    <comment ref="EA48" authorId="0">
      <text>
        <r>
          <rPr>
            <b/>
            <sz val="9"/>
            <color indexed="81"/>
            <rFont val="Tahoma"/>
            <family val="2"/>
          </rPr>
          <t>Lanterman, Jon (Research):</t>
        </r>
        <r>
          <rPr>
            <sz val="9"/>
            <color indexed="81"/>
            <rFont val="Tahoma"/>
            <family val="2"/>
          </rPr>
          <t xml:space="preserve">
1Q16 Guidance: $105-110m</t>
        </r>
      </text>
    </comment>
    <comment ref="BD51" authorId="4">
      <text>
        <r>
          <rPr>
            <sz val="8"/>
            <color indexed="81"/>
            <rFont val="Tahoma"/>
            <family val="2"/>
          </rPr>
          <t>Facility exit charge</t>
        </r>
      </text>
    </comment>
    <comment ref="BQ51" authorId="6">
      <text>
        <r>
          <rPr>
            <sz val="9"/>
            <color indexed="81"/>
            <rFont val="Tahoma"/>
            <family val="2"/>
          </rPr>
          <t xml:space="preserve">
Impairment of certain acquired intangible assets</t>
        </r>
      </text>
    </comment>
    <comment ref="BT51" authorId="0">
      <text>
        <r>
          <rPr>
            <b/>
            <sz val="9"/>
            <color indexed="81"/>
            <rFont val="Tahoma"/>
            <family val="2"/>
          </rPr>
          <t>Lanterman, Jon (Research):</t>
        </r>
        <r>
          <rPr>
            <sz val="9"/>
            <color indexed="81"/>
            <rFont val="Tahoma"/>
            <family val="2"/>
          </rPr>
          <t xml:space="preserve">
Lost on divestiture of business</t>
        </r>
      </text>
    </comment>
    <comment ref="BL52" authorId="3">
      <text>
        <r>
          <rPr>
            <sz val="8"/>
            <color indexed="81"/>
            <rFont val="Tahoma"/>
            <family val="2"/>
          </rPr>
          <t>Income tax benefit related to acquisition of StreetEasy</t>
        </r>
      </text>
    </comment>
    <comment ref="BR74" authorId="5">
      <text>
        <r>
          <rPr>
            <sz val="9"/>
            <color indexed="81"/>
            <rFont val="Tahoma"/>
            <family val="2"/>
          </rPr>
          <t>$6.8m : Restricted cash.
$1.171m : Other Assets</t>
        </r>
      </text>
    </comment>
    <comment ref="BR79" authorId="5">
      <text>
        <r>
          <rPr>
            <sz val="9"/>
            <color indexed="81"/>
            <rFont val="Tahoma"/>
            <family val="2"/>
          </rPr>
          <t>$7.369m : Accrued restructuring costs.
$52.468m ; Accrued expenses and other current liabilities</t>
        </r>
      </text>
    </comment>
    <comment ref="BR86" authorId="5">
      <text>
        <r>
          <rPr>
            <sz val="9"/>
            <color indexed="81"/>
            <rFont val="Tahoma"/>
            <family val="2"/>
          </rPr>
          <t>$230.0m : Long Term Debt</t>
        </r>
      </text>
    </comment>
    <comment ref="BR93" authorId="5">
      <text>
        <r>
          <rPr>
            <sz val="9"/>
            <color indexed="81"/>
            <rFont val="Tahoma"/>
            <family val="2"/>
          </rPr>
          <t xml:space="preserve">$2,853.941m : Additional paid-in capital.
$0.138m : Accumulated other comprehensive income
</t>
        </r>
      </text>
    </comment>
    <comment ref="BX107" authorId="0">
      <text>
        <r>
          <rPr>
            <b/>
            <sz val="9"/>
            <color indexed="81"/>
            <rFont val="Tahoma"/>
            <family val="2"/>
          </rPr>
          <t>Lanterman, Jon (Research):</t>
        </r>
        <r>
          <rPr>
            <sz val="9"/>
            <color indexed="81"/>
            <rFont val="Tahoma"/>
            <family val="2"/>
          </rPr>
          <t xml:space="preserve">
2Q16 Guidance: $24-26m</t>
        </r>
      </text>
    </comment>
    <comment ref="BY107" authorId="2">
      <text>
        <r>
          <rPr>
            <b/>
            <sz val="9"/>
            <color indexed="81"/>
            <rFont val="Tahoma"/>
            <family val="2"/>
          </rPr>
          <t>Liu, Kevin (Research):</t>
        </r>
        <r>
          <rPr>
            <sz val="9"/>
            <color indexed="81"/>
            <rFont val="Tahoma"/>
            <family val="2"/>
          </rPr>
          <t xml:space="preserve">
3Q:16 guide: $27-29mn</t>
        </r>
      </text>
    </comment>
    <comment ref="CA107" authorId="1">
      <text>
        <r>
          <rPr>
            <b/>
            <sz val="9"/>
            <color indexed="81"/>
            <rFont val="Tahoma"/>
            <family val="2"/>
          </rPr>
          <t>Hoffman, Brandon (Research):</t>
        </r>
        <r>
          <rPr>
            <sz val="9"/>
            <color indexed="81"/>
            <rFont val="Tahoma"/>
            <family val="2"/>
          </rPr>
          <t xml:space="preserve">
1Q17 guide $27to$29</t>
        </r>
      </text>
    </comment>
    <comment ref="CB107" authorId="1">
      <text>
        <r>
          <rPr>
            <b/>
            <sz val="9"/>
            <color indexed="81"/>
            <rFont val="Tahoma"/>
            <family val="2"/>
          </rPr>
          <t>Hoffman, Brandon (Research):</t>
        </r>
        <r>
          <rPr>
            <sz val="9"/>
            <color indexed="81"/>
            <rFont val="Tahoma"/>
            <family val="2"/>
          </rPr>
          <t xml:space="preserve">
2Q guide 26-28</t>
        </r>
      </text>
    </comment>
    <comment ref="CC107" authorId="1">
      <text>
        <r>
          <rPr>
            <b/>
            <sz val="9"/>
            <color indexed="81"/>
            <rFont val="Tahoma"/>
            <family val="2"/>
          </rPr>
          <t>Hoffman, Brandon (Research):</t>
        </r>
        <r>
          <rPr>
            <sz val="9"/>
            <color indexed="81"/>
            <rFont val="Tahoma"/>
            <family val="2"/>
          </rPr>
          <t xml:space="preserve">
guide 27-29</t>
        </r>
      </text>
    </comment>
    <comment ref="CD107" authorId="1">
      <text>
        <r>
          <rPr>
            <b/>
            <sz val="9"/>
            <color indexed="81"/>
            <rFont val="Tahoma"/>
            <family val="2"/>
          </rPr>
          <t>Hoffman, Brandon (Research):</t>
        </r>
        <r>
          <rPr>
            <sz val="9"/>
            <color indexed="81"/>
            <rFont val="Tahoma"/>
            <family val="2"/>
          </rPr>
          <t xml:space="preserve">
guide 27-29</t>
        </r>
      </text>
    </comment>
    <comment ref="CE107" authorId="1">
      <text>
        <r>
          <rPr>
            <b/>
            <sz val="9"/>
            <color indexed="81"/>
            <rFont val="Tahoma"/>
            <family val="2"/>
          </rPr>
          <t>Hoffman, Brandon (Research):</t>
        </r>
        <r>
          <rPr>
            <sz val="9"/>
            <color indexed="81"/>
            <rFont val="Tahoma"/>
            <family val="2"/>
          </rPr>
          <t xml:space="preserve">
guide 27-29</t>
        </r>
      </text>
    </comment>
    <comment ref="CF107" authorId="1">
      <text>
        <r>
          <rPr>
            <b/>
            <sz val="9"/>
            <color indexed="81"/>
            <rFont val="Tahoma"/>
            <family val="2"/>
          </rPr>
          <t>Hoffman, Brandon (Research):</t>
        </r>
        <r>
          <rPr>
            <sz val="9"/>
            <color indexed="81"/>
            <rFont val="Tahoma"/>
            <family val="2"/>
          </rPr>
          <t xml:space="preserve">
guide 27-29</t>
        </r>
      </text>
    </comment>
    <comment ref="CG107" authorId="1">
      <text>
        <r>
          <rPr>
            <b/>
            <sz val="9"/>
            <color indexed="81"/>
            <rFont val="Tahoma"/>
            <family val="2"/>
          </rPr>
          <t>Hoffman, Brandon (Research):</t>
        </r>
        <r>
          <rPr>
            <sz val="9"/>
            <color indexed="81"/>
            <rFont val="Tahoma"/>
            <family val="2"/>
          </rPr>
          <t xml:space="preserve">
guide 27-29</t>
        </r>
      </text>
    </comment>
    <comment ref="DZ107" authorId="0">
      <text>
        <r>
          <rPr>
            <b/>
            <sz val="9"/>
            <color indexed="81"/>
            <rFont val="Tahoma"/>
            <family val="2"/>
          </rPr>
          <t>Lanterman, Jon (Research):</t>
        </r>
        <r>
          <rPr>
            <sz val="9"/>
            <color indexed="81"/>
            <rFont val="Tahoma"/>
            <family val="2"/>
          </rPr>
          <t xml:space="preserve">
Expect 2015 Pro-forma D&amp;A to be $90mm</t>
        </r>
      </text>
    </comment>
    <comment ref="EA107" authorId="0">
      <text>
        <r>
          <rPr>
            <b/>
            <sz val="9"/>
            <color indexed="81"/>
            <rFont val="Tahoma"/>
            <family val="2"/>
          </rPr>
          <t>Lanterman, Jon (Research):</t>
        </r>
        <r>
          <rPr>
            <sz val="9"/>
            <color indexed="81"/>
            <rFont val="Tahoma"/>
            <family val="2"/>
          </rPr>
          <t xml:space="preserve">
2Q16 Guidance: $97-102m</t>
        </r>
      </text>
    </comment>
    <comment ref="EB107" authorId="1">
      <text>
        <r>
          <rPr>
            <b/>
            <sz val="9"/>
            <color indexed="81"/>
            <rFont val="Tahoma"/>
            <family val="2"/>
          </rPr>
          <t>Hoffman, Brandon (Research):</t>
        </r>
        <r>
          <rPr>
            <sz val="9"/>
            <color indexed="81"/>
            <rFont val="Tahoma"/>
            <family val="2"/>
          </rPr>
          <t xml:space="preserve">
3Q17 guide 108-110
2Q17 guide 107-112
1Q17 guide $113to$118</t>
        </r>
      </text>
    </comment>
    <comment ref="EB112" authorId="0">
      <text>
        <r>
          <rPr>
            <b/>
            <sz val="9"/>
            <color indexed="81"/>
            <rFont val="Tahoma"/>
            <family val="2"/>
          </rPr>
          <t>Lanterman, Jon (Research):</t>
        </r>
        <r>
          <rPr>
            <sz val="9"/>
            <color indexed="81"/>
            <rFont val="Tahoma"/>
            <family val="2"/>
          </rPr>
          <t xml:space="preserve">
3Q17 guide 50-52
2Q17 guide 55-57
1Q17 guide 48-50
4Q16 Guidance $48-50mn</t>
        </r>
      </text>
    </comment>
    <comment ref="BN138" authorId="7">
      <text>
        <r>
          <rPr>
            <sz val="8"/>
            <color indexed="81"/>
            <rFont val="Tahoma"/>
            <family val="2"/>
          </rPr>
          <t>$8-9MM guidance</t>
        </r>
      </text>
    </comment>
    <comment ref="EB138" authorId="1">
      <text>
        <r>
          <rPr>
            <b/>
            <sz val="9"/>
            <color indexed="81"/>
            <rFont val="Tahoma"/>
            <family val="2"/>
          </rPr>
          <t>Hoffman, Brandon (Research):</t>
        </r>
        <r>
          <rPr>
            <sz val="9"/>
            <color indexed="81"/>
            <rFont val="Tahoma"/>
            <family val="2"/>
          </rPr>
          <t xml:space="preserve">
1Q17 guide 113-118</t>
        </r>
      </text>
    </comment>
    <comment ref="BN139" authorId="7">
      <text>
        <r>
          <rPr>
            <sz val="8"/>
            <color indexed="81"/>
            <rFont val="Tahoma"/>
            <family val="2"/>
          </rPr>
          <t>$6-7MM guidance</t>
        </r>
      </text>
    </comment>
    <comment ref="BD143" authorId="8">
      <text>
        <r>
          <rPr>
            <sz val="8"/>
            <color indexed="81"/>
            <rFont val="Tahoma"/>
            <family val="2"/>
          </rPr>
          <t>Includes $1.737MM for a "Facility Exit Charge"</t>
        </r>
      </text>
    </comment>
    <comment ref="BE143" authorId="8">
      <text>
        <r>
          <rPr>
            <sz val="8"/>
            <color indexed="81"/>
            <rFont val="Tahoma"/>
            <family val="2"/>
          </rPr>
          <t>Includes $1.737MM for a "Facility Exit Charge"</t>
        </r>
      </text>
    </comment>
    <comment ref="DV143" authorId="8">
      <text>
        <r>
          <rPr>
            <sz val="8"/>
            <color indexed="81"/>
            <rFont val="Tahoma"/>
            <family val="2"/>
          </rPr>
          <t>Includes $1.737MM for a "Facility Exit Charge"</t>
        </r>
      </text>
    </comment>
    <comment ref="BQ144" authorId="6">
      <text>
        <r>
          <rPr>
            <sz val="9"/>
            <color indexed="81"/>
            <rFont val="Tahoma"/>
            <family val="2"/>
          </rPr>
          <t>Includes Impairment</t>
        </r>
      </text>
    </comment>
    <comment ref="CB144" authorId="1">
      <text>
        <r>
          <rPr>
            <b/>
            <sz val="9"/>
            <color indexed="81"/>
            <rFont val="Tahoma"/>
            <family val="2"/>
          </rPr>
          <t>Hoffman, Brandon (Research):</t>
        </r>
        <r>
          <rPr>
            <sz val="9"/>
            <color indexed="81"/>
            <rFont val="Tahoma"/>
            <family val="2"/>
          </rPr>
          <t xml:space="preserve">
amortization of new 2021 notes </t>
        </r>
      </text>
    </comment>
    <comment ref="BL148" authorId="3">
      <text>
        <r>
          <rPr>
            <sz val="8"/>
            <color indexed="81"/>
            <rFont val="Tahoma"/>
            <family val="2"/>
          </rPr>
          <t xml:space="preserve">
Includes release of valuation allowance on DTA related to acquisition</t>
        </r>
      </text>
    </comment>
    <comment ref="BM148" authorId="7">
      <text>
        <r>
          <rPr>
            <sz val="8"/>
            <color indexed="81"/>
            <rFont val="Tahoma"/>
            <family val="2"/>
          </rPr>
          <t>Includes release of valuation allowance on DTA related to acquisition</t>
        </r>
      </text>
    </comment>
    <comment ref="BR150" authorId="5">
      <text>
        <r>
          <rPr>
            <sz val="9"/>
            <color indexed="81"/>
            <rFont val="Tahoma"/>
            <family val="2"/>
          </rPr>
          <t>$7.652m : Accrued expenses and other current liabilities
$1.727m : Accrued compensation and benefits
$0.375m : Other long-term liabilities</t>
        </r>
      </text>
    </comment>
    <comment ref="BR155" authorId="5">
      <text>
        <r>
          <rPr>
            <sz val="9"/>
            <color indexed="81"/>
            <rFont val="Tahoma"/>
            <family val="2"/>
          </rPr>
          <t>$63.780 m : Proceeds from maturities of investments.
$0.147m : Increase in restricted cash
$4.979m : Proceeds from sales of investments</t>
        </r>
      </text>
    </comment>
    <comment ref="EA157" authorId="0">
      <text>
        <r>
          <rPr>
            <b/>
            <sz val="9"/>
            <color indexed="81"/>
            <rFont val="Tahoma"/>
            <family val="2"/>
          </rPr>
          <t>Lanterman, Jon (Research):</t>
        </r>
        <r>
          <rPr>
            <sz val="9"/>
            <color indexed="81"/>
            <rFont val="Tahoma"/>
            <family val="2"/>
          </rPr>
          <t xml:space="preserve">
1Q16 Guidance: $41-43m</t>
        </r>
      </text>
    </comment>
    <comment ref="I194" authorId="9">
      <text>
        <r>
          <rPr>
            <sz val="8"/>
            <color indexed="81"/>
            <rFont val="Tahoma"/>
            <family val="2"/>
          </rPr>
          <t>Balance sheet</t>
        </r>
      </text>
    </comment>
  </commentList>
</comments>
</file>

<file path=xl/comments2.xml><?xml version="1.0" encoding="utf-8"?>
<comments xmlns="http://schemas.openxmlformats.org/spreadsheetml/2006/main">
  <authors>
    <author>Hoffman, Brandon (Research)</author>
    <author>Lanterman, Jon (Research)</author>
    <author>Liu, Kevin (Research)</author>
    <author>Prissman, Dean J (Research)</author>
    <author>Nowak, Brian (Research)</author>
    <author>egbert</author>
    <author>nishantv</author>
    <author xml:space="preserve"> </author>
    <author>Pandya, Nitesh (Research)</author>
    <author>Morgan Stanley</author>
  </authors>
  <commentList>
    <comment ref="EB1" authorId="0">
      <text>
        <r>
          <rPr>
            <b/>
            <sz val="9"/>
            <color indexed="81"/>
            <rFont val="Tahoma"/>
            <family val="2"/>
          </rPr>
          <t>Hoffman, Brandon (Research):</t>
        </r>
        <r>
          <rPr>
            <sz val="9"/>
            <color indexed="81"/>
            <rFont val="Tahoma"/>
            <family val="2"/>
          </rPr>
          <t xml:space="preserve">
Brian - 1055</t>
        </r>
      </text>
    </comment>
    <comment ref="BR8" authorId="1">
      <text>
        <r>
          <rPr>
            <b/>
            <sz val="9"/>
            <color indexed="81"/>
            <rFont val="Tahoma"/>
            <family val="2"/>
          </rPr>
          <t>Lanterman, Jon (Research):</t>
        </r>
        <r>
          <rPr>
            <sz val="9"/>
            <color indexed="81"/>
            <rFont val="Tahoma"/>
            <family val="2"/>
          </rPr>
          <t xml:space="preserve">
Numbers are pro-forma.  1Q15 numbers in the model tab are GAAP</t>
        </r>
      </text>
    </comment>
    <comment ref="AT10" authorId="1">
      <text>
        <r>
          <rPr>
            <b/>
            <sz val="9"/>
            <color indexed="81"/>
            <rFont val="Tahoma"/>
            <family val="2"/>
          </rPr>
          <t>Lanterman, Jon (Research):</t>
        </r>
        <r>
          <rPr>
            <sz val="9"/>
            <color indexed="81"/>
            <rFont val="Tahoma"/>
            <family val="2"/>
          </rPr>
          <t xml:space="preserve">
Marketplace Revenue</t>
        </r>
      </text>
    </comment>
    <comment ref="AU10" authorId="1">
      <text>
        <r>
          <rPr>
            <b/>
            <sz val="9"/>
            <color indexed="81"/>
            <rFont val="Tahoma"/>
            <family val="2"/>
          </rPr>
          <t>Lanterman, Jon (Research):</t>
        </r>
        <r>
          <rPr>
            <sz val="9"/>
            <color indexed="81"/>
            <rFont val="Tahoma"/>
            <family val="2"/>
          </rPr>
          <t xml:space="preserve">
Marketplace Revenue</t>
        </r>
      </text>
    </comment>
    <comment ref="AV10" authorId="1">
      <text>
        <r>
          <rPr>
            <b/>
            <sz val="9"/>
            <color indexed="81"/>
            <rFont val="Tahoma"/>
            <family val="2"/>
          </rPr>
          <t>Lanterman, Jon (Research):</t>
        </r>
        <r>
          <rPr>
            <sz val="9"/>
            <color indexed="81"/>
            <rFont val="Tahoma"/>
            <family val="2"/>
          </rPr>
          <t xml:space="preserve">
Marketplace Revenue</t>
        </r>
      </text>
    </comment>
    <comment ref="AW10" authorId="1">
      <text>
        <r>
          <rPr>
            <b/>
            <sz val="9"/>
            <color indexed="81"/>
            <rFont val="Tahoma"/>
            <family val="2"/>
          </rPr>
          <t>Lanterman, Jon (Research):</t>
        </r>
        <r>
          <rPr>
            <sz val="9"/>
            <color indexed="81"/>
            <rFont val="Tahoma"/>
            <family val="2"/>
          </rPr>
          <t xml:space="preserve">
Marketplace Revenue</t>
        </r>
      </text>
    </comment>
    <comment ref="AX10" authorId="1">
      <text>
        <r>
          <rPr>
            <b/>
            <sz val="9"/>
            <color indexed="81"/>
            <rFont val="Tahoma"/>
            <family val="2"/>
          </rPr>
          <t>Lanterman, Jon (Research):</t>
        </r>
        <r>
          <rPr>
            <sz val="9"/>
            <color indexed="81"/>
            <rFont val="Tahoma"/>
            <family val="2"/>
          </rPr>
          <t xml:space="preserve">
Marketplace Revenue</t>
        </r>
      </text>
    </comment>
    <comment ref="AY10" authorId="1">
      <text>
        <r>
          <rPr>
            <b/>
            <sz val="9"/>
            <color indexed="81"/>
            <rFont val="Tahoma"/>
            <family val="2"/>
          </rPr>
          <t>Lanterman, Jon (Research):</t>
        </r>
        <r>
          <rPr>
            <sz val="9"/>
            <color indexed="81"/>
            <rFont val="Tahoma"/>
            <family val="2"/>
          </rPr>
          <t xml:space="preserve">
Marketplace Revenue</t>
        </r>
      </text>
    </comment>
    <comment ref="AZ10" authorId="1">
      <text>
        <r>
          <rPr>
            <b/>
            <sz val="9"/>
            <color indexed="81"/>
            <rFont val="Tahoma"/>
            <family val="2"/>
          </rPr>
          <t>Lanterman, Jon (Research):</t>
        </r>
        <r>
          <rPr>
            <sz val="9"/>
            <color indexed="81"/>
            <rFont val="Tahoma"/>
            <family val="2"/>
          </rPr>
          <t xml:space="preserve">
Marketplace Revenue</t>
        </r>
      </text>
    </comment>
    <comment ref="BA10" authorId="1">
      <text>
        <r>
          <rPr>
            <b/>
            <sz val="9"/>
            <color indexed="81"/>
            <rFont val="Tahoma"/>
            <family val="2"/>
          </rPr>
          <t>Lanterman, Jon (Research):</t>
        </r>
        <r>
          <rPr>
            <sz val="9"/>
            <color indexed="81"/>
            <rFont val="Tahoma"/>
            <family val="2"/>
          </rPr>
          <t xml:space="preserve">
Marketplace Revenue</t>
        </r>
      </text>
    </comment>
    <comment ref="BR11" authorId="1">
      <text>
        <r>
          <rPr>
            <b/>
            <sz val="9"/>
            <color indexed="81"/>
            <rFont val="Tahoma"/>
            <family val="2"/>
          </rPr>
          <t>Lanterman, Jon (Research):</t>
        </r>
        <r>
          <rPr>
            <sz val="9"/>
            <color indexed="81"/>
            <rFont val="Tahoma"/>
            <family val="2"/>
          </rPr>
          <t xml:space="preserve">
MSe</t>
        </r>
      </text>
    </comment>
    <comment ref="BS11" authorId="1">
      <text>
        <r>
          <rPr>
            <b/>
            <sz val="9"/>
            <color indexed="81"/>
            <rFont val="Tahoma"/>
            <family val="2"/>
          </rPr>
          <t>Lanterman, Jon (Research):</t>
        </r>
        <r>
          <rPr>
            <sz val="9"/>
            <color indexed="81"/>
            <rFont val="Tahoma"/>
            <family val="2"/>
          </rPr>
          <t xml:space="preserve">
MSe</t>
        </r>
      </text>
    </comment>
    <comment ref="BT11" authorId="1">
      <text>
        <r>
          <rPr>
            <b/>
            <sz val="9"/>
            <color indexed="81"/>
            <rFont val="Tahoma"/>
            <family val="2"/>
          </rPr>
          <t>Lanterman, Jon (Research):</t>
        </r>
        <r>
          <rPr>
            <sz val="9"/>
            <color indexed="81"/>
            <rFont val="Tahoma"/>
            <family val="2"/>
          </rPr>
          <t xml:space="preserve">
MSe</t>
        </r>
      </text>
    </comment>
    <comment ref="BU11" authorId="1">
      <text>
        <r>
          <rPr>
            <b/>
            <sz val="9"/>
            <color indexed="81"/>
            <rFont val="Tahoma"/>
            <family val="2"/>
          </rPr>
          <t>Lanterman, Jon (Research):</t>
        </r>
        <r>
          <rPr>
            <sz val="9"/>
            <color indexed="81"/>
            <rFont val="Tahoma"/>
            <family val="2"/>
          </rPr>
          <t xml:space="preserve">
MSe</t>
        </r>
      </text>
    </comment>
    <comment ref="BV11" authorId="1">
      <text>
        <r>
          <rPr>
            <b/>
            <sz val="9"/>
            <color indexed="81"/>
            <rFont val="Tahoma"/>
            <family val="2"/>
          </rPr>
          <t>Lanterman, Jon (Research):</t>
        </r>
        <r>
          <rPr>
            <sz val="9"/>
            <color indexed="81"/>
            <rFont val="Tahoma"/>
            <family val="2"/>
          </rPr>
          <t xml:space="preserve">
MSe</t>
        </r>
      </text>
    </comment>
    <comment ref="BW11" authorId="1">
      <text>
        <r>
          <rPr>
            <b/>
            <sz val="9"/>
            <color indexed="81"/>
            <rFont val="Tahoma"/>
            <family val="2"/>
          </rPr>
          <t>Lanterman, Jon (Research):</t>
        </r>
        <r>
          <rPr>
            <sz val="9"/>
            <color indexed="81"/>
            <rFont val="Tahoma"/>
            <family val="2"/>
          </rPr>
          <t xml:space="preserve">
MSe</t>
        </r>
      </text>
    </comment>
    <comment ref="BX11" authorId="1">
      <text>
        <r>
          <rPr>
            <b/>
            <sz val="9"/>
            <color indexed="81"/>
            <rFont val="Tahoma"/>
            <family val="2"/>
          </rPr>
          <t>Lanterman, Jon (Research):</t>
        </r>
        <r>
          <rPr>
            <sz val="9"/>
            <color indexed="81"/>
            <rFont val="Tahoma"/>
            <family val="2"/>
          </rPr>
          <t xml:space="preserve">
MSe</t>
        </r>
      </text>
    </comment>
    <comment ref="BY11" authorId="1">
      <text>
        <r>
          <rPr>
            <b/>
            <sz val="9"/>
            <color indexed="81"/>
            <rFont val="Tahoma"/>
            <family val="2"/>
          </rPr>
          <t>Lanterman, Jon (Research):</t>
        </r>
        <r>
          <rPr>
            <sz val="9"/>
            <color indexed="81"/>
            <rFont val="Tahoma"/>
            <family val="2"/>
          </rPr>
          <t xml:space="preserve">
MSe</t>
        </r>
      </text>
    </comment>
    <comment ref="BZ11" authorId="1">
      <text>
        <r>
          <rPr>
            <b/>
            <sz val="9"/>
            <color indexed="81"/>
            <rFont val="Tahoma"/>
            <family val="2"/>
          </rPr>
          <t>Lanterman, Jon (Research):</t>
        </r>
        <r>
          <rPr>
            <sz val="9"/>
            <color indexed="81"/>
            <rFont val="Tahoma"/>
            <family val="2"/>
          </rPr>
          <t xml:space="preserve">
MSe</t>
        </r>
      </text>
    </comment>
    <comment ref="CA11" authorId="1">
      <text>
        <r>
          <rPr>
            <b/>
            <sz val="9"/>
            <color indexed="81"/>
            <rFont val="Tahoma"/>
            <family val="2"/>
          </rPr>
          <t>Lanterman, Jon (Research):</t>
        </r>
        <r>
          <rPr>
            <sz val="9"/>
            <color indexed="81"/>
            <rFont val="Tahoma"/>
            <family val="2"/>
          </rPr>
          <t xml:space="preserve">
MSe</t>
        </r>
      </text>
    </comment>
    <comment ref="CB11" authorId="1">
      <text>
        <r>
          <rPr>
            <b/>
            <sz val="9"/>
            <color indexed="81"/>
            <rFont val="Tahoma"/>
            <family val="2"/>
          </rPr>
          <t>Lanterman, Jon (Research):</t>
        </r>
        <r>
          <rPr>
            <sz val="9"/>
            <color indexed="81"/>
            <rFont val="Tahoma"/>
            <family val="2"/>
          </rPr>
          <t xml:space="preserve">
MSe</t>
        </r>
      </text>
    </comment>
    <comment ref="CC11" authorId="1">
      <text>
        <r>
          <rPr>
            <b/>
            <sz val="9"/>
            <color indexed="81"/>
            <rFont val="Tahoma"/>
            <family val="2"/>
          </rPr>
          <t>Lanterman, Jon (Research):</t>
        </r>
        <r>
          <rPr>
            <sz val="9"/>
            <color indexed="81"/>
            <rFont val="Tahoma"/>
            <family val="2"/>
          </rPr>
          <t xml:space="preserve">
MSe</t>
        </r>
      </text>
    </comment>
    <comment ref="AT13" authorId="1">
      <text>
        <r>
          <rPr>
            <b/>
            <sz val="9"/>
            <color indexed="81"/>
            <rFont val="Tahoma"/>
            <family val="2"/>
          </rPr>
          <t>Lanterman, Jon (Research):</t>
        </r>
        <r>
          <rPr>
            <sz val="9"/>
            <color indexed="81"/>
            <rFont val="Tahoma"/>
            <family val="2"/>
          </rPr>
          <t xml:space="preserve">
Display Revenu</t>
        </r>
      </text>
    </comment>
    <comment ref="AU13" authorId="1">
      <text>
        <r>
          <rPr>
            <b/>
            <sz val="9"/>
            <color indexed="81"/>
            <rFont val="Tahoma"/>
            <family val="2"/>
          </rPr>
          <t>Lanterman, Jon (Research):</t>
        </r>
        <r>
          <rPr>
            <sz val="9"/>
            <color indexed="81"/>
            <rFont val="Tahoma"/>
            <family val="2"/>
          </rPr>
          <t xml:space="preserve">
Display Revenu</t>
        </r>
      </text>
    </comment>
    <comment ref="AV13" authorId="1">
      <text>
        <r>
          <rPr>
            <b/>
            <sz val="9"/>
            <color indexed="81"/>
            <rFont val="Tahoma"/>
            <family val="2"/>
          </rPr>
          <t>Lanterman, Jon (Research):</t>
        </r>
        <r>
          <rPr>
            <sz val="9"/>
            <color indexed="81"/>
            <rFont val="Tahoma"/>
            <family val="2"/>
          </rPr>
          <t xml:space="preserve">
Display Revenu</t>
        </r>
      </text>
    </comment>
    <comment ref="AW13" authorId="1">
      <text>
        <r>
          <rPr>
            <b/>
            <sz val="9"/>
            <color indexed="81"/>
            <rFont val="Tahoma"/>
            <family val="2"/>
          </rPr>
          <t>Lanterman, Jon (Research):</t>
        </r>
        <r>
          <rPr>
            <sz val="9"/>
            <color indexed="81"/>
            <rFont val="Tahoma"/>
            <family val="2"/>
          </rPr>
          <t xml:space="preserve">
Display Revenu</t>
        </r>
      </text>
    </comment>
    <comment ref="AX13" authorId="1">
      <text>
        <r>
          <rPr>
            <b/>
            <sz val="9"/>
            <color indexed="81"/>
            <rFont val="Tahoma"/>
            <family val="2"/>
          </rPr>
          <t>Lanterman, Jon (Research):</t>
        </r>
        <r>
          <rPr>
            <sz val="9"/>
            <color indexed="81"/>
            <rFont val="Tahoma"/>
            <family val="2"/>
          </rPr>
          <t xml:space="preserve">
Display Revenu</t>
        </r>
      </text>
    </comment>
    <comment ref="AY13" authorId="1">
      <text>
        <r>
          <rPr>
            <b/>
            <sz val="9"/>
            <color indexed="81"/>
            <rFont val="Tahoma"/>
            <family val="2"/>
          </rPr>
          <t>Lanterman, Jon (Research):</t>
        </r>
        <r>
          <rPr>
            <sz val="9"/>
            <color indexed="81"/>
            <rFont val="Tahoma"/>
            <family val="2"/>
          </rPr>
          <t xml:space="preserve">
Display Revenu</t>
        </r>
      </text>
    </comment>
    <comment ref="AZ13" authorId="1">
      <text>
        <r>
          <rPr>
            <b/>
            <sz val="9"/>
            <color indexed="81"/>
            <rFont val="Tahoma"/>
            <family val="2"/>
          </rPr>
          <t>Lanterman, Jon (Research):</t>
        </r>
        <r>
          <rPr>
            <sz val="9"/>
            <color indexed="81"/>
            <rFont val="Tahoma"/>
            <family val="2"/>
          </rPr>
          <t xml:space="preserve">
Display Revenu</t>
        </r>
      </text>
    </comment>
    <comment ref="BA13" authorId="1">
      <text>
        <r>
          <rPr>
            <b/>
            <sz val="9"/>
            <color indexed="81"/>
            <rFont val="Tahoma"/>
            <family val="2"/>
          </rPr>
          <t>Lanterman, Jon (Research):</t>
        </r>
        <r>
          <rPr>
            <sz val="9"/>
            <color indexed="81"/>
            <rFont val="Tahoma"/>
            <family val="2"/>
          </rPr>
          <t xml:space="preserve">
Display Revenu</t>
        </r>
      </text>
    </comment>
    <comment ref="BR13" authorId="1">
      <text>
        <r>
          <rPr>
            <b/>
            <sz val="9"/>
            <color indexed="81"/>
            <rFont val="Tahoma"/>
            <family val="2"/>
          </rPr>
          <t>Lanterman, Jon (Research):</t>
        </r>
        <r>
          <rPr>
            <sz val="9"/>
            <color indexed="81"/>
            <rFont val="Tahoma"/>
            <family val="2"/>
          </rPr>
          <t xml:space="preserve">
MSe</t>
        </r>
      </text>
    </comment>
    <comment ref="BS13" authorId="1">
      <text>
        <r>
          <rPr>
            <b/>
            <sz val="9"/>
            <color indexed="81"/>
            <rFont val="Tahoma"/>
            <family val="2"/>
          </rPr>
          <t>Lanterman, Jon (Research):</t>
        </r>
        <r>
          <rPr>
            <sz val="9"/>
            <color indexed="81"/>
            <rFont val="Tahoma"/>
            <family val="2"/>
          </rPr>
          <t xml:space="preserve">
MSe</t>
        </r>
      </text>
    </comment>
    <comment ref="BT13" authorId="1">
      <text>
        <r>
          <rPr>
            <b/>
            <sz val="9"/>
            <color indexed="81"/>
            <rFont val="Tahoma"/>
            <family val="2"/>
          </rPr>
          <t>Lanterman, Jon (Research):</t>
        </r>
        <r>
          <rPr>
            <sz val="9"/>
            <color indexed="81"/>
            <rFont val="Tahoma"/>
            <family val="2"/>
          </rPr>
          <t xml:space="preserve">
MSe</t>
        </r>
      </text>
    </comment>
    <comment ref="BU13" authorId="1">
      <text>
        <r>
          <rPr>
            <b/>
            <sz val="9"/>
            <color indexed="81"/>
            <rFont val="Tahoma"/>
            <family val="2"/>
          </rPr>
          <t>Lanterman, Jon (Research):</t>
        </r>
        <r>
          <rPr>
            <sz val="9"/>
            <color indexed="81"/>
            <rFont val="Tahoma"/>
            <family val="2"/>
          </rPr>
          <t xml:space="preserve">
MSe</t>
        </r>
      </text>
    </comment>
    <comment ref="BV13" authorId="1">
      <text>
        <r>
          <rPr>
            <b/>
            <sz val="9"/>
            <color indexed="81"/>
            <rFont val="Tahoma"/>
            <family val="2"/>
          </rPr>
          <t>Lanterman, Jon (Research):</t>
        </r>
        <r>
          <rPr>
            <sz val="9"/>
            <color indexed="81"/>
            <rFont val="Tahoma"/>
            <family val="2"/>
          </rPr>
          <t xml:space="preserve">
MSe</t>
        </r>
      </text>
    </comment>
    <comment ref="BW13" authorId="1">
      <text>
        <r>
          <rPr>
            <b/>
            <sz val="9"/>
            <color indexed="81"/>
            <rFont val="Tahoma"/>
            <family val="2"/>
          </rPr>
          <t>Lanterman, Jon (Research):</t>
        </r>
        <r>
          <rPr>
            <sz val="9"/>
            <color indexed="81"/>
            <rFont val="Tahoma"/>
            <family val="2"/>
          </rPr>
          <t xml:space="preserve">
MSe</t>
        </r>
      </text>
    </comment>
    <comment ref="BX13" authorId="1">
      <text>
        <r>
          <rPr>
            <b/>
            <sz val="9"/>
            <color indexed="81"/>
            <rFont val="Tahoma"/>
            <family val="2"/>
          </rPr>
          <t>Lanterman, Jon (Research):</t>
        </r>
        <r>
          <rPr>
            <sz val="9"/>
            <color indexed="81"/>
            <rFont val="Tahoma"/>
            <family val="2"/>
          </rPr>
          <t xml:space="preserve">
MSe</t>
        </r>
      </text>
    </comment>
    <comment ref="BY13" authorId="1">
      <text>
        <r>
          <rPr>
            <b/>
            <sz val="9"/>
            <color indexed="81"/>
            <rFont val="Tahoma"/>
            <family val="2"/>
          </rPr>
          <t>Lanterman, Jon (Research):</t>
        </r>
        <r>
          <rPr>
            <sz val="9"/>
            <color indexed="81"/>
            <rFont val="Tahoma"/>
            <family val="2"/>
          </rPr>
          <t xml:space="preserve">
MSe</t>
        </r>
      </text>
    </comment>
    <comment ref="BZ13" authorId="1">
      <text>
        <r>
          <rPr>
            <b/>
            <sz val="9"/>
            <color indexed="81"/>
            <rFont val="Tahoma"/>
            <family val="2"/>
          </rPr>
          <t>Lanterman, Jon (Research):</t>
        </r>
        <r>
          <rPr>
            <sz val="9"/>
            <color indexed="81"/>
            <rFont val="Tahoma"/>
            <family val="2"/>
          </rPr>
          <t xml:space="preserve">
MSe</t>
        </r>
      </text>
    </comment>
    <comment ref="CA13" authorId="1">
      <text>
        <r>
          <rPr>
            <b/>
            <sz val="9"/>
            <color indexed="81"/>
            <rFont val="Tahoma"/>
            <family val="2"/>
          </rPr>
          <t>Lanterman, Jon (Research):</t>
        </r>
        <r>
          <rPr>
            <sz val="9"/>
            <color indexed="81"/>
            <rFont val="Tahoma"/>
            <family val="2"/>
          </rPr>
          <t xml:space="preserve">
MSe</t>
        </r>
      </text>
    </comment>
    <comment ref="CB13" authorId="1">
      <text>
        <r>
          <rPr>
            <b/>
            <sz val="9"/>
            <color indexed="81"/>
            <rFont val="Tahoma"/>
            <family val="2"/>
          </rPr>
          <t>Lanterman, Jon (Research):</t>
        </r>
        <r>
          <rPr>
            <sz val="9"/>
            <color indexed="81"/>
            <rFont val="Tahoma"/>
            <family val="2"/>
          </rPr>
          <t xml:space="preserve">
MSe</t>
        </r>
      </text>
    </comment>
    <comment ref="CC13" authorId="1">
      <text>
        <r>
          <rPr>
            <b/>
            <sz val="9"/>
            <color indexed="81"/>
            <rFont val="Tahoma"/>
            <family val="2"/>
          </rPr>
          <t>Lanterman, Jon (Research):</t>
        </r>
        <r>
          <rPr>
            <sz val="9"/>
            <color indexed="81"/>
            <rFont val="Tahoma"/>
            <family val="2"/>
          </rPr>
          <t xml:space="preserve">
MSe</t>
        </r>
      </text>
    </comment>
    <comment ref="BW16" authorId="1">
      <text>
        <r>
          <rPr>
            <b/>
            <sz val="9"/>
            <color indexed="81"/>
            <rFont val="Tahoma"/>
            <family val="2"/>
          </rPr>
          <t>Lanterman, Jon (Research):</t>
        </r>
        <r>
          <rPr>
            <sz val="9"/>
            <color indexed="81"/>
            <rFont val="Tahoma"/>
            <family val="2"/>
          </rPr>
          <t xml:space="preserve">
1Q16 Guidance: $203-208m</t>
        </r>
      </text>
    </comment>
    <comment ref="BX16" authorId="1">
      <text>
        <r>
          <rPr>
            <b/>
            <sz val="9"/>
            <color indexed="81"/>
            <rFont val="Tahoma"/>
            <family val="2"/>
          </rPr>
          <t>Lanterman, Jon (Research):</t>
        </r>
        <r>
          <rPr>
            <sz val="9"/>
            <color indexed="81"/>
            <rFont val="Tahoma"/>
            <family val="2"/>
          </rPr>
          <t xml:space="preserve">
2Q16 Guidance: $217-222m</t>
        </r>
      </text>
    </comment>
    <comment ref="BY16" authorId="2">
      <text>
        <r>
          <rPr>
            <b/>
            <sz val="9"/>
            <color indexed="81"/>
            <rFont val="Tahoma"/>
            <family val="2"/>
          </rPr>
          <t>Liu, Kevin (Research):</t>
        </r>
        <r>
          <rPr>
            <sz val="9"/>
            <color indexed="81"/>
            <rFont val="Tahoma"/>
            <family val="2"/>
          </rPr>
          <t xml:space="preserve">
3Q:16 guide: $218-223mn</t>
        </r>
      </text>
    </comment>
    <comment ref="CB16" authorId="0">
      <text>
        <r>
          <rPr>
            <b/>
            <sz val="9"/>
            <color indexed="81"/>
            <rFont val="Tahoma"/>
            <family val="2"/>
          </rPr>
          <t>Hoffman, Brandon (Research):</t>
        </r>
        <r>
          <rPr>
            <sz val="9"/>
            <color indexed="81"/>
            <rFont val="Tahoma"/>
            <family val="2"/>
          </rPr>
          <t xml:space="preserve">
2Q guide 273-278</t>
        </r>
      </text>
    </comment>
    <comment ref="CC16" authorId="0">
      <text>
        <r>
          <rPr>
            <b/>
            <sz val="9"/>
            <color indexed="81"/>
            <rFont val="Tahoma"/>
            <family val="2"/>
          </rPr>
          <t>Hoffman, Brandon (Research):</t>
        </r>
        <r>
          <rPr>
            <sz val="9"/>
            <color indexed="81"/>
            <rFont val="Tahoma"/>
            <family val="2"/>
          </rPr>
          <t xml:space="preserve">
3Q guide 274-279</t>
        </r>
      </text>
    </comment>
    <comment ref="CD16" authorId="1">
      <text>
        <r>
          <rPr>
            <b/>
            <sz val="9"/>
            <color indexed="81"/>
            <rFont val="Tahoma"/>
            <family val="2"/>
          </rPr>
          <t>Lanterman, Jon (Research):</t>
        </r>
        <r>
          <rPr>
            <sz val="9"/>
            <color indexed="81"/>
            <rFont val="Tahoma"/>
            <family val="2"/>
          </rPr>
          <t xml:space="preserve">
Prelim 1Q18 guide: $299-301
4Q17 Guide: $291-296
</t>
        </r>
      </text>
    </comment>
    <comment ref="EA16" authorId="1">
      <text>
        <r>
          <rPr>
            <b/>
            <sz val="9"/>
            <color indexed="81"/>
            <rFont val="Tahoma"/>
            <family val="2"/>
          </rPr>
          <t>Lanterman, Jon (Research):</t>
        </r>
        <r>
          <rPr>
            <sz val="9"/>
            <color indexed="81"/>
            <rFont val="Tahoma"/>
            <family val="2"/>
          </rPr>
          <t xml:space="preserve">
3Q:16 guide: $837mn-$842mn
1Q16 Guidance: $825-835m</t>
        </r>
      </text>
    </comment>
    <comment ref="EB16" authorId="1">
      <text>
        <r>
          <rPr>
            <b/>
            <sz val="9"/>
            <color indexed="81"/>
            <rFont val="Tahoma"/>
            <family val="2"/>
          </rPr>
          <t>Lanterman, Jon (Research):</t>
        </r>
        <r>
          <rPr>
            <sz val="9"/>
            <color indexed="81"/>
            <rFont val="Tahoma"/>
            <family val="2"/>
          </rPr>
          <t xml:space="preserve">
3Q17 guide 1068-1073
2Q17 guide 1055-1065
1Q17 guide 1050-1065
4Q16 Guidance 1,030-1,050 </t>
        </r>
      </text>
    </comment>
    <comment ref="EC16" authorId="1">
      <text>
        <r>
          <rPr>
            <b/>
            <sz val="9"/>
            <color indexed="81"/>
            <rFont val="Tahoma"/>
            <family val="2"/>
          </rPr>
          <t xml:space="preserve">Lanterman, Jon (Research):
</t>
        </r>
        <r>
          <rPr>
            <sz val="9"/>
            <color indexed="81"/>
            <rFont val="Tahoma"/>
            <family val="2"/>
          </rPr>
          <t>Prelim 1Q18 guide: $1.43-1.58bn
4Q17 Guide: 1,302-1,317mn</t>
        </r>
      </text>
    </comment>
    <comment ref="BR20" authorId="1">
      <text>
        <r>
          <rPr>
            <b/>
            <sz val="9"/>
            <color indexed="81"/>
            <rFont val="Tahoma"/>
            <family val="2"/>
          </rPr>
          <t>Lanterman, Jon (Research):</t>
        </r>
        <r>
          <rPr>
            <sz val="9"/>
            <color indexed="81"/>
            <rFont val="Tahoma"/>
            <family val="2"/>
          </rPr>
          <t xml:space="preserve">
Proforma is $24.5m</t>
        </r>
      </text>
    </comment>
    <comment ref="BT20" authorId="1">
      <text>
        <r>
          <rPr>
            <b/>
            <sz val="9"/>
            <color indexed="81"/>
            <rFont val="Tahoma"/>
            <family val="2"/>
          </rPr>
          <t>Lanterman, Jon (Research):</t>
        </r>
        <r>
          <rPr>
            <sz val="9"/>
            <color indexed="81"/>
            <rFont val="Tahoma"/>
            <family val="2"/>
          </rPr>
          <t xml:space="preserve">
Guide for 18-19</t>
        </r>
      </text>
    </comment>
    <comment ref="BX20" authorId="1">
      <text>
        <r>
          <rPr>
            <b/>
            <sz val="9"/>
            <color indexed="81"/>
            <rFont val="Tahoma"/>
            <family val="2"/>
          </rPr>
          <t>Lanterman, Jon (Research):</t>
        </r>
        <r>
          <rPr>
            <sz val="9"/>
            <color indexed="81"/>
            <rFont val="Tahoma"/>
            <family val="2"/>
          </rPr>
          <t xml:space="preserve">
2Q16 Guidance: $48-53m</t>
        </r>
      </text>
    </comment>
    <comment ref="BY20" authorId="2">
      <text>
        <r>
          <rPr>
            <b/>
            <sz val="9"/>
            <color indexed="81"/>
            <rFont val="Tahoma"/>
            <family val="2"/>
          </rPr>
          <t>Liu, Kevin (Research):</t>
        </r>
        <r>
          <rPr>
            <sz val="9"/>
            <color indexed="81"/>
            <rFont val="Tahoma"/>
            <family val="2"/>
          </rPr>
          <t xml:space="preserve">
Guidance $46-$51mn</t>
        </r>
      </text>
    </comment>
    <comment ref="BZ20" authorId="1">
      <text>
        <r>
          <rPr>
            <b/>
            <sz val="9"/>
            <color indexed="81"/>
            <rFont val="Tahoma"/>
            <family val="2"/>
          </rPr>
          <t>Lanterman, Jon (Research):</t>
        </r>
        <r>
          <rPr>
            <sz val="9"/>
            <color indexed="81"/>
            <rFont val="Tahoma"/>
            <family val="2"/>
          </rPr>
          <t xml:space="preserve">
Guidance $36-41mn</t>
        </r>
      </text>
    </comment>
    <comment ref="CA20" authorId="0">
      <text>
        <r>
          <rPr>
            <b/>
            <sz val="9"/>
            <color indexed="81"/>
            <rFont val="Tahoma"/>
            <family val="2"/>
          </rPr>
          <t>Hoffman, Brandon (Research):</t>
        </r>
        <r>
          <rPr>
            <sz val="9"/>
            <color indexed="81"/>
            <rFont val="Tahoma"/>
            <family val="2"/>
          </rPr>
          <t xml:space="preserve">
1Q guide $27to$32</t>
        </r>
      </text>
    </comment>
    <comment ref="CB20" authorId="0">
      <text>
        <r>
          <rPr>
            <b/>
            <sz val="9"/>
            <color indexed="81"/>
            <rFont val="Tahoma"/>
            <family val="2"/>
          </rPr>
          <t>Hoffman, Brandon (Research):</t>
        </r>
        <r>
          <rPr>
            <sz val="9"/>
            <color indexed="81"/>
            <rFont val="Tahoma"/>
            <family val="2"/>
          </rPr>
          <t xml:space="preserve">
2Q guide 64-69</t>
        </r>
      </text>
    </comment>
    <comment ref="CC20" authorId="0">
      <text>
        <r>
          <rPr>
            <b/>
            <sz val="9"/>
            <color indexed="81"/>
            <rFont val="Tahoma"/>
            <family val="2"/>
          </rPr>
          <t>Hoffman, Brandon (Research):</t>
        </r>
        <r>
          <rPr>
            <sz val="9"/>
            <color indexed="81"/>
            <rFont val="Tahoma"/>
            <family val="2"/>
          </rPr>
          <t xml:space="preserve">
3Q guide 68-73</t>
        </r>
      </text>
    </comment>
    <comment ref="CD20" authorId="1">
      <text>
        <r>
          <rPr>
            <b/>
            <sz val="9"/>
            <color indexed="81"/>
            <rFont val="Tahoma"/>
            <family val="2"/>
          </rPr>
          <t>Lanterman, Jon (Research):</t>
        </r>
        <r>
          <rPr>
            <sz val="9"/>
            <color indexed="81"/>
            <rFont val="Tahoma"/>
            <family val="2"/>
          </rPr>
          <t xml:space="preserve">
1Q18 Guide: $45-47mn
4Q17 Guide $42-47</t>
        </r>
      </text>
    </comment>
    <comment ref="CE20" authorId="1">
      <text>
        <r>
          <rPr>
            <b/>
            <sz val="9"/>
            <color indexed="81"/>
            <rFont val="Tahoma"/>
            <family val="2"/>
          </rPr>
          <t>Lanterman, Jon (Research):</t>
        </r>
        <r>
          <rPr>
            <sz val="9"/>
            <color indexed="81"/>
            <rFont val="Tahoma"/>
            <family val="2"/>
          </rPr>
          <t xml:space="preserve">
4Q17 Guide:  ~$60-63mn</t>
        </r>
      </text>
    </comment>
    <comment ref="CF20" authorId="1">
      <text>
        <r>
          <rPr>
            <b/>
            <sz val="9"/>
            <color indexed="81"/>
            <rFont val="Tahoma"/>
            <family val="2"/>
          </rPr>
          <t>Lanterman, Jon (Research):</t>
        </r>
        <r>
          <rPr>
            <sz val="9"/>
            <color indexed="81"/>
            <rFont val="Tahoma"/>
            <family val="2"/>
          </rPr>
          <t xml:space="preserve">
4Q17 Guide:  ~$90-95mn</t>
        </r>
      </text>
    </comment>
    <comment ref="CG20" authorId="1">
      <text>
        <r>
          <rPr>
            <b/>
            <sz val="9"/>
            <color indexed="81"/>
            <rFont val="Tahoma"/>
            <family val="2"/>
          </rPr>
          <t>Lanterman, Jon (Research):</t>
        </r>
        <r>
          <rPr>
            <sz val="9"/>
            <color indexed="81"/>
            <rFont val="Tahoma"/>
            <family val="2"/>
          </rPr>
          <t xml:space="preserve">
4Q17 Guide: $105-110mn</t>
        </r>
      </text>
    </comment>
    <comment ref="EA20" authorId="1">
      <text>
        <r>
          <rPr>
            <b/>
            <sz val="9"/>
            <color indexed="81"/>
            <rFont val="Tahoma"/>
            <family val="2"/>
          </rPr>
          <t>Lanterman, Jon (Research):</t>
        </r>
        <r>
          <rPr>
            <sz val="9"/>
            <color indexed="81"/>
            <rFont val="Tahoma"/>
            <family val="2"/>
          </rPr>
          <t xml:space="preserve"> 
3Q:16 guidance: $136-$141mn
2Q16 Earnings Call: Guidance for $125-135m
1Q16 Transcript: Includes $50-55m legal hit.  Guidance for $115-125m
</t>
        </r>
      </text>
    </comment>
    <comment ref="EB20" authorId="1">
      <text>
        <r>
          <rPr>
            <b/>
            <sz val="9"/>
            <color indexed="81"/>
            <rFont val="Tahoma"/>
            <family val="2"/>
          </rPr>
          <t>Lanterman, Jon (Research):</t>
        </r>
        <r>
          <rPr>
            <sz val="9"/>
            <color indexed="81"/>
            <rFont val="Tahoma"/>
            <family val="2"/>
          </rPr>
          <t xml:space="preserve">
3Q17 guide 233-238
2Q17 guide 220-230
1Q17 guide 215-230
4Q16 Guidance: $190-210mn</t>
        </r>
      </text>
    </comment>
    <comment ref="EC20" authorId="1">
      <text>
        <r>
          <rPr>
            <b/>
            <sz val="9"/>
            <color indexed="81"/>
            <rFont val="Tahoma"/>
            <family val="2"/>
          </rPr>
          <t>Lanterman, Jon (Research):</t>
        </r>
        <r>
          <rPr>
            <sz val="9"/>
            <color indexed="81"/>
            <rFont val="Tahoma"/>
            <family val="2"/>
          </rPr>
          <t xml:space="preserve">
1Q18 Prelim guide - $260-285mn
4Q17 Guide: $300-315mn</t>
        </r>
      </text>
    </comment>
    <comment ref="BU21" authorId="1">
      <text>
        <r>
          <rPr>
            <b/>
            <sz val="9"/>
            <color indexed="81"/>
            <rFont val="Tahoma"/>
            <family val="2"/>
          </rPr>
          <t>Lanterman, Jon (Research):</t>
        </r>
        <r>
          <rPr>
            <sz val="9"/>
            <color indexed="81"/>
            <rFont val="Tahoma"/>
            <family val="2"/>
          </rPr>
          <t xml:space="preserve">
Expect 14% margin</t>
        </r>
      </text>
    </comment>
    <comment ref="CD21" authorId="1">
      <text>
        <r>
          <rPr>
            <b/>
            <sz val="9"/>
            <color indexed="81"/>
            <rFont val="Tahoma"/>
            <family val="2"/>
          </rPr>
          <t>Lanterman, Jon (Research):</t>
        </r>
        <r>
          <rPr>
            <sz val="9"/>
            <color indexed="81"/>
            <rFont val="Tahoma"/>
            <family val="2"/>
          </rPr>
          <t xml:space="preserve">
Based on our current estimates, first, second, third and fourth quarter EBITDA are expected to represent approximately 15, 20, 30, and 35 percent of the full year total EBITDA, respectively</t>
        </r>
      </text>
    </comment>
    <comment ref="CE21" authorId="1">
      <text>
        <r>
          <rPr>
            <b/>
            <sz val="9"/>
            <color indexed="81"/>
            <rFont val="Tahoma"/>
            <family val="2"/>
          </rPr>
          <t>Lanterman, Jon (Research):</t>
        </r>
        <r>
          <rPr>
            <sz val="9"/>
            <color indexed="81"/>
            <rFont val="Tahoma"/>
            <family val="2"/>
          </rPr>
          <t xml:space="preserve">
Based on our current estimates, first, second, third and fourth quarter EBITDA are expected to represent approximately 15, 20, 30, and 35 percent of the full year total EBITDA, respectively</t>
        </r>
      </text>
    </comment>
    <comment ref="CF21" authorId="1">
      <text>
        <r>
          <rPr>
            <b/>
            <sz val="9"/>
            <color indexed="81"/>
            <rFont val="Tahoma"/>
            <family val="2"/>
          </rPr>
          <t>Lanterman, Jon (Research):</t>
        </r>
        <r>
          <rPr>
            <sz val="9"/>
            <color indexed="81"/>
            <rFont val="Tahoma"/>
            <family val="2"/>
          </rPr>
          <t xml:space="preserve">
Based on our current estimates, first, second, third and fourth quarter EBITDA are expected to represent approximately 15, 20, 30, and 35 percent of the full year total EBITDA, respectively</t>
        </r>
      </text>
    </comment>
    <comment ref="CG21" authorId="1">
      <text>
        <r>
          <rPr>
            <b/>
            <sz val="9"/>
            <color indexed="81"/>
            <rFont val="Tahoma"/>
            <family val="2"/>
          </rPr>
          <t>Lanterman, Jon (Research):</t>
        </r>
        <r>
          <rPr>
            <sz val="9"/>
            <color indexed="81"/>
            <rFont val="Tahoma"/>
            <family val="2"/>
          </rPr>
          <t xml:space="preserve">
Based on our current estimates, first, second, third and fourth quarter EBITDA are expected to represent approximately 15, 20, 30, and 35 percent of the full year total EBITDA, respectively</t>
        </r>
      </text>
    </comment>
    <comment ref="BR29" authorId="1">
      <text>
        <r>
          <rPr>
            <b/>
            <sz val="9"/>
            <color indexed="81"/>
            <rFont val="Tahoma"/>
            <family val="2"/>
          </rPr>
          <t>Lanterman, Jon (Research):</t>
        </r>
        <r>
          <rPr>
            <sz val="9"/>
            <color indexed="81"/>
            <rFont val="Tahoma"/>
            <family val="2"/>
          </rPr>
          <t xml:space="preserve">
Consolidated into Real Estate Revenue starting 1Q15</t>
        </r>
      </text>
    </comment>
    <comment ref="BR55" authorId="1">
      <text>
        <r>
          <rPr>
            <b/>
            <sz val="9"/>
            <color indexed="81"/>
            <rFont val="Tahoma"/>
            <family val="2"/>
          </rPr>
          <t>Lanterman, Jon (Research):</t>
        </r>
        <r>
          <rPr>
            <sz val="9"/>
            <color indexed="81"/>
            <rFont val="Tahoma"/>
            <family val="2"/>
          </rPr>
          <t xml:space="preserve">
Trulia Added</t>
        </r>
      </text>
    </comment>
    <comment ref="CD55" authorId="1">
      <text>
        <r>
          <rPr>
            <b/>
            <sz val="9"/>
            <color indexed="81"/>
            <rFont val="Tahoma"/>
            <family val="2"/>
          </rPr>
          <t>Lanterman, Jon (Research):</t>
        </r>
        <r>
          <rPr>
            <sz val="9"/>
            <color indexed="81"/>
            <rFont val="Tahoma"/>
            <family val="2"/>
          </rPr>
          <t xml:space="preserve">
4Q17 Guide: 206-208</t>
        </r>
      </text>
    </comment>
    <comment ref="EC55" authorId="1">
      <text>
        <r>
          <rPr>
            <b/>
            <sz val="9"/>
            <color indexed="81"/>
            <rFont val="Tahoma"/>
            <family val="2"/>
          </rPr>
          <t>Lanterman, Jon (Research):</t>
        </r>
        <r>
          <rPr>
            <sz val="9"/>
            <color indexed="81"/>
            <rFont val="Tahoma"/>
            <family val="2"/>
          </rPr>
          <t xml:space="preserve">
4Q17 Guide: 900-910</t>
        </r>
      </text>
    </comment>
    <comment ref="BR66" authorId="1">
      <text>
        <r>
          <rPr>
            <b/>
            <sz val="9"/>
            <color indexed="81"/>
            <rFont val="Tahoma"/>
            <family val="2"/>
          </rPr>
          <t>Lanterman, Jon (Research):</t>
        </r>
        <r>
          <rPr>
            <sz val="9"/>
            <color indexed="81"/>
            <rFont val="Tahoma"/>
            <family val="2"/>
          </rPr>
          <t xml:space="preserve">
Include Trulia for the full Quarter</t>
        </r>
      </text>
    </comment>
    <comment ref="DZ68" authorId="1">
      <text>
        <r>
          <rPr>
            <b/>
            <sz val="9"/>
            <color indexed="81"/>
            <rFont val="Tahoma"/>
            <family val="2"/>
          </rPr>
          <t>Lanterman, Jon (Research):</t>
        </r>
        <r>
          <rPr>
            <sz val="9"/>
            <color indexed="81"/>
            <rFont val="Tahoma"/>
            <family val="2"/>
          </rPr>
          <t xml:space="preserve">
Acquisition of Trulia</t>
        </r>
      </text>
    </comment>
    <comment ref="BZ73" authorId="0">
      <text>
        <r>
          <rPr>
            <b/>
            <sz val="9"/>
            <color indexed="81"/>
            <rFont val="Tahoma"/>
            <family val="2"/>
          </rPr>
          <t>Hoffman, Brandon (Research):</t>
        </r>
        <r>
          <rPr>
            <sz val="9"/>
            <color indexed="81"/>
            <rFont val="Tahoma"/>
            <family val="2"/>
          </rPr>
          <t xml:space="preserve">
1Q17 10Q
Visits increased 18% to 1,533.0 million for the three months ended March 31, 2017 from 1,298.3 million for the three months ended March 31, 2016</t>
        </r>
      </text>
    </comment>
    <comment ref="CA73" authorId="0">
      <text>
        <r>
          <rPr>
            <b/>
            <sz val="9"/>
            <color indexed="81"/>
            <rFont val="Tahoma"/>
            <family val="2"/>
          </rPr>
          <t>Hoffman, Brandon (Research):</t>
        </r>
        <r>
          <rPr>
            <sz val="9"/>
            <color indexed="81"/>
            <rFont val="Tahoma"/>
            <family val="2"/>
          </rPr>
          <t xml:space="preserve">
2Q visits reached nearly 1.7 billion during the second quarter, up 17 percent year-over-year.</t>
        </r>
      </text>
    </comment>
    <comment ref="CB73" authorId="0">
      <text>
        <r>
          <rPr>
            <b/>
            <sz val="9"/>
            <color indexed="81"/>
            <rFont val="Tahoma"/>
            <family val="2"/>
          </rPr>
          <t>Hoffman, Brandon (Research):</t>
        </r>
        <r>
          <rPr>
            <sz val="9"/>
            <color indexed="81"/>
            <rFont val="Tahoma"/>
            <family val="2"/>
          </rPr>
          <t xml:space="preserve">
3Q: visits reached nearly 1.7bn </t>
        </r>
      </text>
    </comment>
    <comment ref="CB74" authorId="0">
      <text>
        <r>
          <rPr>
            <b/>
            <sz val="9"/>
            <color indexed="81"/>
            <rFont val="Tahoma"/>
            <family val="2"/>
          </rPr>
          <t>Hoffman, Brandon (Research):</t>
        </r>
        <r>
          <rPr>
            <sz val="9"/>
            <color indexed="81"/>
            <rFont val="Tahoma"/>
            <family val="2"/>
          </rPr>
          <t xml:space="preserve">
3Q: prepared remarks, visits up 19%</t>
        </r>
      </text>
    </comment>
    <comment ref="BZ85" authorId="0">
      <text>
        <r>
          <rPr>
            <b/>
            <sz val="9"/>
            <color indexed="81"/>
            <rFont val="Tahoma"/>
            <family val="2"/>
          </rPr>
          <t>Hoffman, Brandon (Research):</t>
        </r>
        <r>
          <rPr>
            <sz val="9"/>
            <color indexed="81"/>
            <rFont val="Tahoma"/>
            <family val="2"/>
          </rPr>
          <t xml:space="preserve">
1Q17 10Q
Premier Agent revenue per visit increased by 10% to $0.114 for the three months ended March 31, 2017 from $0.104 for the three months ended March 31, 2016.</t>
        </r>
      </text>
    </comment>
    <comment ref="BR91" authorId="1">
      <text>
        <r>
          <rPr>
            <b/>
            <sz val="9"/>
            <color indexed="81"/>
            <rFont val="Tahoma"/>
            <family val="2"/>
          </rPr>
          <t>Lanterman, Jon (Research):</t>
        </r>
        <r>
          <rPr>
            <sz val="9"/>
            <color indexed="81"/>
            <rFont val="Tahoma"/>
            <family val="2"/>
          </rPr>
          <t xml:space="preserve">
disclosed on the 1Q16 Earnings Call</t>
        </r>
      </text>
    </comment>
    <comment ref="BV91" authorId="1">
      <text>
        <r>
          <rPr>
            <b/>
            <sz val="9"/>
            <color indexed="81"/>
            <rFont val="Tahoma"/>
            <family val="2"/>
          </rPr>
          <t>Lanterman, Jon (Research):</t>
        </r>
        <r>
          <rPr>
            <sz val="9"/>
            <color indexed="81"/>
            <rFont val="Tahoma"/>
            <family val="2"/>
          </rPr>
          <t xml:space="preserve">
disclosed on the 1Q16 Earnings Call
up nearly 60% year over year and exceeded 4 million leads in the quarter
for the first time ever
</t>
        </r>
      </text>
    </comment>
    <comment ref="BW91" authorId="1">
      <text>
        <r>
          <rPr>
            <b/>
            <sz val="9"/>
            <color indexed="81"/>
            <rFont val="Tahoma"/>
            <family val="2"/>
          </rPr>
          <t>Lanterman, Jon (Research):</t>
        </r>
        <r>
          <rPr>
            <sz val="9"/>
            <color indexed="81"/>
            <rFont val="Tahoma"/>
            <family val="2"/>
          </rPr>
          <t xml:space="preserve">
Disclosed in Press Release: Lead of over 4m, up nearly 50% y/y</t>
        </r>
      </text>
    </comment>
    <comment ref="BX91" authorId="1">
      <text>
        <r>
          <rPr>
            <b/>
            <sz val="9"/>
            <color indexed="81"/>
            <rFont val="Tahoma"/>
            <family val="2"/>
          </rPr>
          <t>Lanterman, Jon (Research):</t>
        </r>
        <r>
          <rPr>
            <sz val="9"/>
            <color indexed="81"/>
            <rFont val="Tahoma"/>
            <family val="2"/>
          </rPr>
          <t xml:space="preserve">
During the third quarter, we delivered 4.6 million leads to Premier Agent advertisers across our brands, mobile apps and websites. This is an increase of nearly 40% year-over-year</t>
        </r>
      </text>
    </comment>
    <comment ref="BY91" authorId="1">
      <text>
        <r>
          <rPr>
            <b/>
            <sz val="9"/>
            <color indexed="81"/>
            <rFont val="Tahoma"/>
            <family val="2"/>
          </rPr>
          <t>Lanterman, Jon (Research):</t>
        </r>
        <r>
          <rPr>
            <sz val="9"/>
            <color indexed="81"/>
            <rFont val="Tahoma"/>
            <family val="2"/>
          </rPr>
          <t xml:space="preserve">
4Q16 Call: Typical agent can respond to a lead ever day or every other day</t>
        </r>
      </text>
    </comment>
    <comment ref="BY92" authorId="1">
      <text>
        <r>
          <rPr>
            <b/>
            <sz val="9"/>
            <color indexed="81"/>
            <rFont val="Tahoma"/>
            <family val="2"/>
          </rPr>
          <t>Lanterman, Jon (Research):</t>
        </r>
        <r>
          <rPr>
            <sz val="9"/>
            <color indexed="81"/>
            <rFont val="Tahoma"/>
            <family val="2"/>
          </rPr>
          <t xml:space="preserve">
up 33% y/y</t>
        </r>
      </text>
    </comment>
    <comment ref="BZ92" authorId="0">
      <text>
        <r>
          <rPr>
            <b/>
            <sz val="9"/>
            <color indexed="81"/>
            <rFont val="Tahoma"/>
            <family val="2"/>
          </rPr>
          <t>Hoffman, Brandon (Research):</t>
        </r>
        <r>
          <rPr>
            <sz val="9"/>
            <color indexed="81"/>
            <rFont val="Tahoma"/>
            <family val="2"/>
          </rPr>
          <t xml:space="preserve">
1Q17 PR
"</t>
        </r>
        <r>
          <rPr>
            <b/>
            <sz val="9"/>
            <color indexed="81"/>
            <rFont val="Tahoma"/>
            <family val="2"/>
          </rPr>
          <t xml:space="preserve">Contacts"(same as "leads" per IR) </t>
        </r>
        <r>
          <rPr>
            <sz val="9"/>
            <color indexed="81"/>
            <rFont val="Tahoma"/>
            <family val="2"/>
          </rPr>
          <t>sent to Premier Agents grew 30% yoy in 1Q17.
We define a contact as an e-mail or phone call that a consumer sends to an agent, a Premier Agent, either to contact about a home that's for sale or not for sale. So it's a lead sent to a Premier Agent essentially by e-mail or phone across any of our brands.</t>
        </r>
      </text>
    </comment>
    <comment ref="CA92" authorId="0">
      <text>
        <r>
          <rPr>
            <b/>
            <sz val="9"/>
            <color indexed="81"/>
            <rFont val="Tahoma"/>
            <family val="2"/>
          </rPr>
          <t>Hoffman, Brandon (Research):</t>
        </r>
        <r>
          <rPr>
            <sz val="9"/>
            <color indexed="81"/>
            <rFont val="Tahoma"/>
            <family val="2"/>
          </rPr>
          <t xml:space="preserve">
2Q call: "higher than visits growth YoY" (~17%)</t>
        </r>
      </text>
    </comment>
    <comment ref="CB92" authorId="0">
      <text>
        <r>
          <rPr>
            <b/>
            <sz val="9"/>
            <color indexed="81"/>
            <rFont val="Tahoma"/>
            <family val="2"/>
          </rPr>
          <t>Hoffman, Brandon (Research):</t>
        </r>
        <r>
          <rPr>
            <sz val="9"/>
            <color indexed="81"/>
            <rFont val="Tahoma"/>
            <family val="2"/>
          </rPr>
          <t xml:space="preserve">
Dec 17 call back: grew "faster than visits"…. Wont be disclosing going forward. Can look at the ratio of leads/visits and see that go down over time as MyAgent rolls out. 
Assume leads grew 2% faster than visits.</t>
        </r>
      </text>
    </comment>
    <comment ref="CD92" authorId="1">
      <text>
        <r>
          <rPr>
            <b/>
            <sz val="9"/>
            <color indexed="81"/>
            <rFont val="Tahoma"/>
            <family val="2"/>
          </rPr>
          <t>Lanterman, Jon (Research):</t>
        </r>
        <r>
          <rPr>
            <sz val="9"/>
            <color indexed="81"/>
            <rFont val="Tahoma"/>
            <family val="2"/>
          </rPr>
          <t xml:space="preserve">
Introduction of MyAgent</t>
        </r>
      </text>
    </comment>
    <comment ref="DZ93" authorId="1">
      <text>
        <r>
          <rPr>
            <b/>
            <sz val="9"/>
            <color indexed="81"/>
            <rFont val="Tahoma"/>
            <family val="2"/>
          </rPr>
          <t>Lanterman, Jon (Research):</t>
        </r>
        <r>
          <rPr>
            <sz val="9"/>
            <color indexed="81"/>
            <rFont val="Tahoma"/>
            <family val="2"/>
          </rPr>
          <t xml:space="preserve">
Acquisition of Trulia</t>
        </r>
      </text>
    </comment>
    <comment ref="DZ99" authorId="1">
      <text>
        <r>
          <rPr>
            <b/>
            <sz val="9"/>
            <color indexed="81"/>
            <rFont val="Tahoma"/>
            <family val="2"/>
          </rPr>
          <t>Lanterman, Jon (Research):</t>
        </r>
        <r>
          <rPr>
            <sz val="9"/>
            <color indexed="81"/>
            <rFont val="Tahoma"/>
            <family val="2"/>
          </rPr>
          <t xml:space="preserve">
Acquisition of Trulia</t>
        </r>
      </text>
    </comment>
    <comment ref="CD104" authorId="1">
      <text>
        <r>
          <rPr>
            <b/>
            <sz val="9"/>
            <color indexed="81"/>
            <rFont val="Tahoma"/>
            <family val="2"/>
          </rPr>
          <t>Lanterman, Jon (Research):</t>
        </r>
        <r>
          <rPr>
            <sz val="9"/>
            <color indexed="81"/>
            <rFont val="Tahoma"/>
            <family val="2"/>
          </rPr>
          <t xml:space="preserve">
Introduction of My Agent</t>
        </r>
      </text>
    </comment>
    <comment ref="DZ116" authorId="1">
      <text>
        <r>
          <rPr>
            <b/>
            <sz val="9"/>
            <color indexed="81"/>
            <rFont val="Tahoma"/>
            <family val="2"/>
          </rPr>
          <t>Lanterman, Jon (Research):</t>
        </r>
        <r>
          <rPr>
            <sz val="9"/>
            <color indexed="81"/>
            <rFont val="Tahoma"/>
            <family val="2"/>
          </rPr>
          <t xml:space="preserve">
Disclosd on 4Q15 Earnings Call</t>
        </r>
      </text>
    </comment>
    <comment ref="DY119" authorId="1">
      <text>
        <r>
          <rPr>
            <b/>
            <sz val="9"/>
            <color indexed="81"/>
            <rFont val="Tahoma"/>
            <family val="2"/>
          </rPr>
          <t>Lanterman, Jon (Research):</t>
        </r>
        <r>
          <rPr>
            <sz val="9"/>
            <color indexed="81"/>
            <rFont val="Tahoma"/>
            <family val="2"/>
          </rPr>
          <t xml:space="preserve">
Disclosd on 4Q15 Earnings Call</t>
        </r>
      </text>
    </comment>
    <comment ref="DZ119" authorId="1">
      <text>
        <r>
          <rPr>
            <b/>
            <sz val="9"/>
            <color indexed="81"/>
            <rFont val="Tahoma"/>
            <family val="2"/>
          </rPr>
          <t>Lanterman, Jon (Research):</t>
        </r>
        <r>
          <rPr>
            <sz val="9"/>
            <color indexed="81"/>
            <rFont val="Tahoma"/>
            <family val="2"/>
          </rPr>
          <t xml:space="preserve">
Disclosd on 4Q15 Earnings Call</t>
        </r>
      </text>
    </comment>
    <comment ref="DY120" authorId="1">
      <text>
        <r>
          <rPr>
            <b/>
            <sz val="9"/>
            <color indexed="81"/>
            <rFont val="Tahoma"/>
            <family val="2"/>
          </rPr>
          <t>Lanterman, Jon (Research):</t>
        </r>
        <r>
          <rPr>
            <sz val="9"/>
            <color indexed="81"/>
            <rFont val="Tahoma"/>
            <family val="2"/>
          </rPr>
          <t xml:space="preserve">
Disclosd on 4Q15 Earnings Call 2.3bn</t>
        </r>
      </text>
    </comment>
    <comment ref="DZ120" authorId="1">
      <text>
        <r>
          <rPr>
            <b/>
            <sz val="9"/>
            <color indexed="81"/>
            <rFont val="Tahoma"/>
            <family val="2"/>
          </rPr>
          <t>Lanterman, Jon (Research):</t>
        </r>
        <r>
          <rPr>
            <sz val="9"/>
            <color indexed="81"/>
            <rFont val="Tahoma"/>
            <family val="2"/>
          </rPr>
          <t xml:space="preserve">
Disclosd on 4Q15 Earnings Call
3.2bn</t>
        </r>
      </text>
    </comment>
    <comment ref="EA120" authorId="1">
      <text>
        <r>
          <rPr>
            <b/>
            <sz val="9"/>
            <color indexed="81"/>
            <rFont val="Tahoma"/>
            <family val="2"/>
          </rPr>
          <t>Lanterman, Jon (Research):</t>
        </r>
        <r>
          <rPr>
            <sz val="9"/>
            <color indexed="81"/>
            <rFont val="Tahoma"/>
            <family val="2"/>
          </rPr>
          <t xml:space="preserve">
In 2016, around $87 billion in total real estate agent commissions were paid in the US, which increased almost 9% over 2005 based on our estimates. We earned $604 million in Premier Agent revenue last year, and we delivered nearly 17 million leads to Premier Agents.</t>
        </r>
      </text>
    </comment>
    <comment ref="EB120" authorId="1">
      <text>
        <r>
          <rPr>
            <b/>
            <sz val="9"/>
            <color indexed="81"/>
            <rFont val="Tahoma"/>
            <family val="2"/>
          </rPr>
          <t>Lanterman, Jon (Research):</t>
        </r>
        <r>
          <rPr>
            <sz val="9"/>
            <color indexed="81"/>
            <rFont val="Tahoma"/>
            <family val="2"/>
          </rPr>
          <t xml:space="preserve">
We estimate that Premier Agents and Brokers earned roughly $6.5 billion in commissions from the contacts that were originated on Zillow Group. We estimate that -- this represents about 7.5% of the $87 billion of total real estate commissions paid in the U.S. last year. We reported nearly $762 million in Premier Agent revenue in 2017. So that's still a small amount relative to total commissions, but an increase from 2016 when contacts from Zillow Group drove an estimated $4.4 billion or about 5% of all commissions.</t>
        </r>
      </text>
    </comment>
    <comment ref="EC131" authorId="1">
      <text>
        <r>
          <rPr>
            <b/>
            <sz val="9"/>
            <color indexed="81"/>
            <rFont val="Tahoma"/>
            <family val="2"/>
          </rPr>
          <t>Lanterman, Jon (Research):</t>
        </r>
        <r>
          <rPr>
            <sz val="9"/>
            <color indexed="81"/>
            <rFont val="Tahoma"/>
            <family val="2"/>
          </rPr>
          <t xml:space="preserve">
My Agent + DotLoop</t>
        </r>
      </text>
    </comment>
    <comment ref="DZ148" authorId="1">
      <text>
        <r>
          <rPr>
            <b/>
            <sz val="9"/>
            <color indexed="81"/>
            <rFont val="Tahoma"/>
            <family val="2"/>
          </rPr>
          <t>Lanterman, Jon (Research):</t>
        </r>
        <r>
          <rPr>
            <sz val="9"/>
            <color indexed="81"/>
            <rFont val="Tahoma"/>
            <family val="2"/>
          </rPr>
          <t xml:space="preserve">
Disclosd on 4Q15 Earnings Call</t>
        </r>
      </text>
    </comment>
    <comment ref="BT155" authorId="1">
      <text>
        <r>
          <rPr>
            <b/>
            <sz val="9"/>
            <color indexed="81"/>
            <rFont val="Tahoma"/>
            <family val="2"/>
          </rPr>
          <t>Lanterman, Jon (Research):</t>
        </r>
        <r>
          <rPr>
            <sz val="9"/>
            <color indexed="81"/>
            <rFont val="Tahoma"/>
            <family val="2"/>
          </rPr>
          <t xml:space="preserve">
Using $97mn for Z + TRLA</t>
        </r>
      </text>
    </comment>
    <comment ref="BU155" authorId="1">
      <text>
        <r>
          <rPr>
            <b/>
            <sz val="9"/>
            <color indexed="81"/>
            <rFont val="Tahoma"/>
            <family val="2"/>
          </rPr>
          <t>Lanterman, Jon (Research):</t>
        </r>
        <r>
          <rPr>
            <sz val="9"/>
            <color indexed="81"/>
            <rFont val="Tahoma"/>
            <family val="2"/>
          </rPr>
          <t xml:space="preserve">
Using $101mn for Z + TRLA</t>
        </r>
      </text>
    </comment>
    <comment ref="BS163" authorId="1">
      <text>
        <r>
          <rPr>
            <b/>
            <sz val="9"/>
            <color indexed="81"/>
            <rFont val="Tahoma"/>
            <family val="2"/>
          </rPr>
          <t>Lanterman, Jon (Research):</t>
        </r>
        <r>
          <rPr>
            <sz val="9"/>
            <color indexed="81"/>
            <rFont val="Tahoma"/>
            <family val="2"/>
          </rPr>
          <t xml:space="preserve">
Transcript: at the end of Q2, the number of agents spending more than $5,000 per month grew 48% year over year. Agents spending over $2,500
per month grew 44% year over year. And the number of agents spending over $1,000 per month grew 34% year-over-year.</t>
        </r>
      </text>
    </comment>
    <comment ref="BO167" authorId="1">
      <text>
        <r>
          <rPr>
            <b/>
            <sz val="9"/>
            <color indexed="81"/>
            <rFont val="Tahoma"/>
            <family val="2"/>
          </rPr>
          <t>Lanterman, Jon (Research):</t>
        </r>
        <r>
          <rPr>
            <sz val="9"/>
            <color indexed="81"/>
            <rFont val="Tahoma"/>
            <family val="2"/>
          </rPr>
          <t xml:space="preserve">
Trulia stopped disclosing Market Leader revenue after 1Q14.  We are holding Market Leader revenue constant at $15m from 1Q14, and backing this out to get to an estimated premier agent revenue</t>
        </r>
      </text>
    </comment>
    <comment ref="BP167" authorId="1">
      <text>
        <r>
          <rPr>
            <b/>
            <sz val="9"/>
            <color indexed="81"/>
            <rFont val="Tahoma"/>
            <family val="2"/>
          </rPr>
          <t>Lanterman, Jon (Research):</t>
        </r>
        <r>
          <rPr>
            <sz val="9"/>
            <color indexed="81"/>
            <rFont val="Tahoma"/>
            <family val="2"/>
          </rPr>
          <t xml:space="preserve">
Trulia stopped disclosing Market Leader revenue after 1Q14.  We are holding Market Leader revenue constant at $15m from 1Q14, and backing this out to get to an estimated premier agent revenue</t>
        </r>
      </text>
    </comment>
    <comment ref="BQ167" authorId="1">
      <text>
        <r>
          <rPr>
            <b/>
            <sz val="9"/>
            <color indexed="81"/>
            <rFont val="Tahoma"/>
            <family val="2"/>
          </rPr>
          <t>Lanterman, Jon (Research):</t>
        </r>
        <r>
          <rPr>
            <sz val="9"/>
            <color indexed="81"/>
            <rFont val="Tahoma"/>
            <family val="2"/>
          </rPr>
          <t xml:space="preserve">
Trulia stopped disclosing Market Leader revenue after 1Q14.  We are holding Market Leader revenue constant at $15m from 1Q14, and backing this out to get to an estimated premier agent revenue</t>
        </r>
      </text>
    </comment>
    <comment ref="I172" authorId="1">
      <text>
        <r>
          <rPr>
            <b/>
            <sz val="9"/>
            <color indexed="81"/>
            <rFont val="Tahoma"/>
            <family val="2"/>
          </rPr>
          <t>Lanterman, Jon (Research):</t>
        </r>
        <r>
          <rPr>
            <sz val="9"/>
            <color indexed="81"/>
            <rFont val="Tahoma"/>
            <family val="2"/>
          </rPr>
          <t xml:space="preserve">
</t>
        </r>
        <r>
          <rPr>
            <b/>
            <sz val="9"/>
            <color indexed="81"/>
            <rFont val="Tahoma"/>
            <family val="2"/>
          </rPr>
          <t xml:space="preserve">
OLD DEFINITION: </t>
        </r>
        <r>
          <rPr>
            <sz val="9"/>
            <color indexed="81"/>
            <rFont val="Tahoma"/>
            <family val="2"/>
          </rPr>
          <t>Other Real Estate Revenue includes agent services, dotloop, StreetEasy, Naked Apartments, rentals and other offerings</t>
        </r>
      </text>
    </comment>
    <comment ref="BR173" authorId="1">
      <text>
        <r>
          <rPr>
            <b/>
            <sz val="9"/>
            <color indexed="81"/>
            <rFont val="Tahoma"/>
            <family val="2"/>
          </rPr>
          <t>Lanterman, Jon (Research):</t>
        </r>
        <r>
          <rPr>
            <sz val="9"/>
            <color indexed="81"/>
            <rFont val="Tahoma"/>
            <family val="2"/>
          </rPr>
          <t xml:space="preserve">
MSe</t>
        </r>
      </text>
    </comment>
    <comment ref="BS173" authorId="1">
      <text>
        <r>
          <rPr>
            <b/>
            <sz val="9"/>
            <color indexed="81"/>
            <rFont val="Tahoma"/>
            <family val="2"/>
          </rPr>
          <t>Lanterman, Jon (Research):</t>
        </r>
        <r>
          <rPr>
            <sz val="9"/>
            <color indexed="81"/>
            <rFont val="Tahoma"/>
            <family val="2"/>
          </rPr>
          <t xml:space="preserve">
MSe</t>
        </r>
      </text>
    </comment>
    <comment ref="BT173" authorId="1">
      <text>
        <r>
          <rPr>
            <b/>
            <sz val="9"/>
            <color indexed="81"/>
            <rFont val="Tahoma"/>
            <family val="2"/>
          </rPr>
          <t>Lanterman, Jon (Research):</t>
        </r>
        <r>
          <rPr>
            <sz val="9"/>
            <color indexed="81"/>
            <rFont val="Tahoma"/>
            <family val="2"/>
          </rPr>
          <t xml:space="preserve">
MSe</t>
        </r>
      </text>
    </comment>
    <comment ref="BU173" authorId="1">
      <text>
        <r>
          <rPr>
            <b/>
            <sz val="9"/>
            <color indexed="81"/>
            <rFont val="Tahoma"/>
            <family val="2"/>
          </rPr>
          <t>Lanterman, Jon (Research):</t>
        </r>
        <r>
          <rPr>
            <sz val="9"/>
            <color indexed="81"/>
            <rFont val="Tahoma"/>
            <family val="2"/>
          </rPr>
          <t xml:space="preserve">
MSe</t>
        </r>
      </text>
    </comment>
    <comment ref="BV173" authorId="1">
      <text>
        <r>
          <rPr>
            <b/>
            <sz val="9"/>
            <color indexed="81"/>
            <rFont val="Tahoma"/>
            <family val="2"/>
          </rPr>
          <t>Lanterman, Jon (Research):</t>
        </r>
        <r>
          <rPr>
            <sz val="9"/>
            <color indexed="81"/>
            <rFont val="Tahoma"/>
            <family val="2"/>
          </rPr>
          <t xml:space="preserve">
MSe</t>
        </r>
      </text>
    </comment>
    <comment ref="BW173" authorId="1">
      <text>
        <r>
          <rPr>
            <b/>
            <sz val="9"/>
            <color indexed="81"/>
            <rFont val="Tahoma"/>
            <family val="2"/>
          </rPr>
          <t>Lanterman, Jon (Research):</t>
        </r>
        <r>
          <rPr>
            <sz val="9"/>
            <color indexed="81"/>
            <rFont val="Tahoma"/>
            <family val="2"/>
          </rPr>
          <t xml:space="preserve">
MSe</t>
        </r>
      </text>
    </comment>
    <comment ref="BX173" authorId="1">
      <text>
        <r>
          <rPr>
            <b/>
            <sz val="9"/>
            <color indexed="81"/>
            <rFont val="Tahoma"/>
            <family val="2"/>
          </rPr>
          <t>Lanterman, Jon (Research):</t>
        </r>
        <r>
          <rPr>
            <sz val="9"/>
            <color indexed="81"/>
            <rFont val="Tahoma"/>
            <family val="2"/>
          </rPr>
          <t xml:space="preserve">
MSe</t>
        </r>
      </text>
    </comment>
    <comment ref="BY173" authorId="1">
      <text>
        <r>
          <rPr>
            <b/>
            <sz val="9"/>
            <color indexed="81"/>
            <rFont val="Tahoma"/>
            <family val="2"/>
          </rPr>
          <t>Lanterman, Jon (Research):</t>
        </r>
        <r>
          <rPr>
            <sz val="9"/>
            <color indexed="81"/>
            <rFont val="Tahoma"/>
            <family val="2"/>
          </rPr>
          <t xml:space="preserve">
MSe</t>
        </r>
      </text>
    </comment>
    <comment ref="BZ173" authorId="1">
      <text>
        <r>
          <rPr>
            <b/>
            <sz val="9"/>
            <color indexed="81"/>
            <rFont val="Tahoma"/>
            <family val="2"/>
          </rPr>
          <t>Lanterman, Jon (Research):</t>
        </r>
        <r>
          <rPr>
            <sz val="9"/>
            <color indexed="81"/>
            <rFont val="Tahoma"/>
            <family val="2"/>
          </rPr>
          <t xml:space="preserve">
MSe</t>
        </r>
      </text>
    </comment>
    <comment ref="CA173" authorId="1">
      <text>
        <r>
          <rPr>
            <b/>
            <sz val="9"/>
            <color indexed="81"/>
            <rFont val="Tahoma"/>
            <family val="2"/>
          </rPr>
          <t>Lanterman, Jon (Research):</t>
        </r>
        <r>
          <rPr>
            <sz val="9"/>
            <color indexed="81"/>
            <rFont val="Tahoma"/>
            <family val="2"/>
          </rPr>
          <t xml:space="preserve">
MSe</t>
        </r>
      </text>
    </comment>
    <comment ref="CB173" authorId="1">
      <text>
        <r>
          <rPr>
            <b/>
            <sz val="9"/>
            <color indexed="81"/>
            <rFont val="Tahoma"/>
            <family val="2"/>
          </rPr>
          <t>Lanterman, Jon (Research):</t>
        </r>
        <r>
          <rPr>
            <sz val="9"/>
            <color indexed="81"/>
            <rFont val="Tahoma"/>
            <family val="2"/>
          </rPr>
          <t xml:space="preserve">
MSe</t>
        </r>
      </text>
    </comment>
    <comment ref="CC173" authorId="1">
      <text>
        <r>
          <rPr>
            <b/>
            <sz val="9"/>
            <color indexed="81"/>
            <rFont val="Tahoma"/>
            <family val="2"/>
          </rPr>
          <t>Lanterman, Jon (Research):</t>
        </r>
        <r>
          <rPr>
            <sz val="9"/>
            <color indexed="81"/>
            <rFont val="Tahoma"/>
            <family val="2"/>
          </rPr>
          <t xml:space="preserve">
MSe</t>
        </r>
      </text>
    </comment>
    <comment ref="CD173" authorId="1">
      <text>
        <r>
          <rPr>
            <b/>
            <sz val="9"/>
            <color indexed="81"/>
            <rFont val="Tahoma"/>
            <family val="2"/>
          </rPr>
          <t>Lanterman, Jon (Research):</t>
        </r>
        <r>
          <rPr>
            <sz val="9"/>
            <color indexed="81"/>
            <rFont val="Tahoma"/>
            <family val="2"/>
          </rPr>
          <t xml:space="preserve">
4Q17 Guide: $30-31mn</t>
        </r>
      </text>
    </comment>
    <comment ref="EC173" authorId="1">
      <text>
        <r>
          <rPr>
            <b/>
            <sz val="9"/>
            <color indexed="81"/>
            <rFont val="Tahoma"/>
            <family val="2"/>
          </rPr>
          <t>Lanterman, Jon (Research):</t>
        </r>
        <r>
          <rPr>
            <sz val="9"/>
            <color indexed="81"/>
            <rFont val="Tahoma"/>
            <family val="2"/>
          </rPr>
          <t xml:space="preserve">
4Q17 Guide: rentals $144-146</t>
        </r>
      </text>
    </comment>
    <comment ref="BV174" authorId="1">
      <text>
        <r>
          <rPr>
            <b/>
            <sz val="9"/>
            <color indexed="81"/>
            <rFont val="Tahoma"/>
            <family val="2"/>
          </rPr>
          <t>Lanterman, Jon (Research):</t>
        </r>
        <r>
          <rPr>
            <sz val="9"/>
            <color indexed="81"/>
            <rFont val="Tahoma"/>
            <family val="2"/>
          </rPr>
          <t xml:space="preserve">
4Q16 Conf Call:
Next, our Rentals Marketplace continues to experience rapid growth. Revenue was up 124% in 2016.</t>
        </r>
      </text>
    </comment>
    <comment ref="BZ174" authorId="1">
      <text>
        <r>
          <rPr>
            <b/>
            <sz val="9"/>
            <color indexed="81"/>
            <rFont val="Tahoma"/>
            <family val="2"/>
          </rPr>
          <t>Lanterman, Jon (Research):</t>
        </r>
        <r>
          <rPr>
            <sz val="9"/>
            <color indexed="81"/>
            <rFont val="Tahoma"/>
            <family val="2"/>
          </rPr>
          <t xml:space="preserve">
</t>
        </r>
        <r>
          <rPr>
            <b/>
            <sz val="9"/>
            <color indexed="81"/>
            <rFont val="Tahoma"/>
            <family val="2"/>
          </rPr>
          <t>1Q17 Conf Call:</t>
        </r>
        <r>
          <rPr>
            <sz val="9"/>
            <color indexed="81"/>
            <rFont val="Tahoma"/>
            <family val="2"/>
          </rPr>
          <t xml:space="preserve">
Our Rentals marketplace continues to be strong, with year-over-year revenue growth of more than 100%. During the quarter, we achieved all-time highs in usage, contacts, paying relationships, and revenue. Landlords and property managers continue to benefit from our highly effective suite of advertising products that connect them with the largest audience in the category.</t>
        </r>
      </text>
    </comment>
    <comment ref="CA174" authorId="1">
      <text>
        <r>
          <rPr>
            <b/>
            <sz val="9"/>
            <color indexed="81"/>
            <rFont val="Tahoma"/>
            <family val="2"/>
          </rPr>
          <t>Lanterman, Jon (Research):</t>
        </r>
        <r>
          <rPr>
            <sz val="9"/>
            <color indexed="81"/>
            <rFont val="Tahoma"/>
            <family val="2"/>
          </rPr>
          <t xml:space="preserve">
</t>
        </r>
        <r>
          <rPr>
            <b/>
            <sz val="9"/>
            <color indexed="81"/>
            <rFont val="Tahoma"/>
            <family val="2"/>
          </rPr>
          <t xml:space="preserve">2Q17 Conf Call:
</t>
        </r>
        <r>
          <rPr>
            <sz val="9"/>
            <color indexed="81"/>
            <rFont val="Tahoma"/>
            <family val="2"/>
          </rPr>
          <t xml:space="preserve">During the second quarter of 2017, </t>
        </r>
        <r>
          <rPr>
            <b/>
            <sz val="9"/>
            <color indexed="81"/>
            <rFont val="Tahoma"/>
            <family val="2"/>
          </rPr>
          <t xml:space="preserve">Rentals revenue grew 64% year-over-year. </t>
        </r>
        <r>
          <rPr>
            <sz val="9"/>
            <color indexed="81"/>
            <rFont val="Tahoma"/>
            <family val="2"/>
          </rPr>
          <t>An average of 34 million monthly unique rental users visited Zillow Group brands' mobile apps and websites during the second quarter of 2017. We continue to grow rental traffic by adding innovative features while bringing on more inventory for multi-family apartment buildings. An example of product innovations for our Rentals marketplace is the Renter Profile, which provides landlords and property managers with valuable information to determine if an applicant meets their qualifications. More than 9 million renters have created Renter Profile accounts on Zillow and Renter Profile makes it easier for landlords to connect with qualified tenants. We are rapidly becoming the most valued partner to the rental industry and we're excited about the potential for this marketplace.</t>
        </r>
      </text>
    </comment>
    <comment ref="CB174" authorId="1">
      <text>
        <r>
          <rPr>
            <b/>
            <sz val="9"/>
            <color indexed="81"/>
            <rFont val="Tahoma"/>
            <family val="2"/>
          </rPr>
          <t>Lanterman, Jon (Research):</t>
        </r>
        <r>
          <rPr>
            <sz val="9"/>
            <color indexed="81"/>
            <rFont val="Tahoma"/>
            <family val="2"/>
          </rPr>
          <t xml:space="preserve">
3Q17 Conf Call: In our Rentals marketplace, revenue grew 56% year-over-year for the third quarter of 2017. Our long-term Rentals strategy is to drive engagement through personalization and machine learning to get the right properties in front of the right renters fast. Last month, we launched Rental Inform, a cloud-based data dashboard with exclusive real-time, robust rental market and aggregated consumer insights. Rental Inform is powered by anonymized, aggregated search data from the approximately 33 million monthly unique rental users that visit Zillow Group brands' mobile apps and websites. </t>
        </r>
      </text>
    </comment>
    <comment ref="CC174" authorId="1">
      <text>
        <r>
          <rPr>
            <b/>
            <sz val="9"/>
            <color indexed="81"/>
            <rFont val="Tahoma"/>
            <family val="2"/>
          </rPr>
          <t>Lanterman, Jon (Research):</t>
        </r>
        <r>
          <rPr>
            <sz val="9"/>
            <color indexed="81"/>
            <rFont val="Tahoma"/>
            <family val="2"/>
          </rPr>
          <t xml:space="preserve">
4Q17 Transcript" Fourth quarter Zillow Group Rentals revenue grew 51% year-over-year
 </t>
        </r>
      </text>
    </comment>
    <comment ref="EB174" authorId="1">
      <text>
        <r>
          <rPr>
            <b/>
            <sz val="9"/>
            <color indexed="81"/>
            <rFont val="Tahoma"/>
            <family val="2"/>
          </rPr>
          <t>Lanterman, Jon (Research):</t>
        </r>
        <r>
          <rPr>
            <sz val="9"/>
            <color indexed="81"/>
            <rFont val="Tahoma"/>
            <family val="2"/>
          </rPr>
          <t xml:space="preserve">
The increase in othe</t>
        </r>
        <r>
          <rPr>
            <b/>
            <sz val="9"/>
            <color indexed="81"/>
            <rFont val="Tahoma"/>
            <family val="2"/>
          </rPr>
          <t>r real estate revenue was primarily a result of a 66% increase in revenue generated by Zillow Group Rentals.</t>
        </r>
        <r>
          <rPr>
            <sz val="9"/>
            <color indexed="81"/>
            <rFont val="Tahoma"/>
            <family val="2"/>
          </rPr>
          <t xml:space="preserve"> Growth in Zillow Group Rentals revenue was primarily attributable to increases In consumer adoption of our rentals information marketplaces, which in turn increased the likelihood of a lead, lease, or click that we monetize, and advertiser adoption of our cost per lead, cost per lease and cost per click advertising products, as well as enhancements to our marketing products that improve the ways in which consumers and advertisers connect through the Zillow Group Rentals marketplace. Other real estate revenue was also positively impacted by increased advertising sales to new home builders through our New Construction platform.
 </t>
        </r>
      </text>
    </comment>
    <comment ref="CA180" authorId="1">
      <text>
        <r>
          <rPr>
            <b/>
            <sz val="9"/>
            <color indexed="81"/>
            <rFont val="Tahoma"/>
            <family val="2"/>
          </rPr>
          <t>Lanterman, Jon (Research):</t>
        </r>
        <r>
          <rPr>
            <sz val="9"/>
            <color indexed="81"/>
            <rFont val="Tahoma"/>
            <family val="2"/>
          </rPr>
          <t xml:space="preserve">
</t>
        </r>
        <r>
          <rPr>
            <b/>
            <sz val="9"/>
            <color indexed="81"/>
            <rFont val="Tahoma"/>
            <family val="2"/>
          </rPr>
          <t>2Q17 Transcipt:</t>
        </r>
        <r>
          <rPr>
            <sz val="9"/>
            <color indexed="81"/>
            <rFont val="Tahoma"/>
            <family val="2"/>
          </rPr>
          <t xml:space="preserve">
 During the second quarter, the New York City Rental Network attracted more than 14.7 million rental visits across all Zillow Group brands in the core urban New York area, and delivered 2.1 million leads to rental professionals.</t>
        </r>
      </text>
    </comment>
    <comment ref="CB187" authorId="1">
      <text>
        <r>
          <rPr>
            <b/>
            <sz val="9"/>
            <color indexed="81"/>
            <rFont val="Tahoma"/>
            <family val="2"/>
          </rPr>
          <t>Lanterman, Jon (Research):</t>
        </r>
        <r>
          <rPr>
            <sz val="9"/>
            <color indexed="81"/>
            <rFont val="Tahoma"/>
            <family val="2"/>
          </rPr>
          <t xml:space="preserve">
StreetEasy $3 charge turned on on July 18th</t>
        </r>
      </text>
    </comment>
    <comment ref="I190" authorId="1">
      <text>
        <r>
          <rPr>
            <b/>
            <sz val="9"/>
            <color indexed="81"/>
            <rFont val="Tahoma"/>
            <family val="2"/>
          </rPr>
          <t>Lanterman, Jon (Research):</t>
        </r>
        <r>
          <rPr>
            <sz val="9"/>
            <color indexed="81"/>
            <rFont val="Tahoma"/>
            <family val="2"/>
          </rPr>
          <t xml:space="preserve">
Note in December 2017: ~60% of listings were in Manhattan, 30% in Brooklyn and 10% in Queens</t>
        </r>
      </text>
    </comment>
    <comment ref="CB190" authorId="1">
      <text>
        <r>
          <rPr>
            <b/>
            <sz val="9"/>
            <color indexed="81"/>
            <rFont val="Tahoma"/>
            <family val="2"/>
          </rPr>
          <t>Lanterman, Jon (Research):</t>
        </r>
        <r>
          <rPr>
            <sz val="9"/>
            <color indexed="81"/>
            <rFont val="Tahoma"/>
            <family val="2"/>
          </rPr>
          <t xml:space="preserve">
Scraping StreetEasy, Average price is $3,500
Per StreetEasy: 
NYC Rents
APARTMENT SIZE MEDIAN ASKING RENT
Studios in NYC $2,295
1 Bedrooms in NYC $2,600
2 Bedrooms in NYC $2,800
3 Bedrooms in NYC $3,199
</t>
        </r>
      </text>
    </comment>
    <comment ref="EA199" authorId="1">
      <text>
        <r>
          <rPr>
            <b/>
            <sz val="9"/>
            <color indexed="81"/>
            <rFont val="Tahoma"/>
            <family val="2"/>
          </rPr>
          <t>Lanterman, Jon (Research):</t>
        </r>
        <r>
          <rPr>
            <sz val="9"/>
            <color indexed="81"/>
            <rFont val="Tahoma"/>
            <family val="2"/>
          </rPr>
          <t xml:space="preserve">
4Q16 Call: Rentals marketplace continues to experience rapid growth. Revenue was up 124 percent in 2016
Revenue for StreetEasy and Naked Apartments grew 80 percent year-over-year in 2016 – and since our 2013 acquisition of StreetEasy, revenue has quadrupled.</t>
        </r>
      </text>
    </comment>
    <comment ref="EB199" authorId="1">
      <text>
        <r>
          <rPr>
            <b/>
            <sz val="9"/>
            <color indexed="81"/>
            <rFont val="Tahoma"/>
            <family val="2"/>
          </rPr>
          <t>Lanterman, Jon (Research):</t>
        </r>
        <r>
          <rPr>
            <sz val="9"/>
            <color indexed="81"/>
            <rFont val="Tahoma"/>
            <family val="2"/>
          </rPr>
          <t xml:space="preserve">
3Q17 guide 159-160
2Q17 guide 150-152
1Q17 guide 147-151
4Q6 Guidance: $145-150mn</t>
        </r>
      </text>
    </comment>
    <comment ref="EC207" authorId="1">
      <text>
        <r>
          <rPr>
            <b/>
            <sz val="9"/>
            <color indexed="81"/>
            <rFont val="Tahoma"/>
            <family val="2"/>
          </rPr>
          <t>Lanterman, Jon (Research):</t>
        </r>
        <r>
          <rPr>
            <sz val="9"/>
            <color indexed="81"/>
            <rFont val="Tahoma"/>
            <family val="2"/>
          </rPr>
          <t xml:space="preserve">
10-K</t>
        </r>
      </text>
    </comment>
    <comment ref="EC208" authorId="1">
      <text>
        <r>
          <rPr>
            <b/>
            <sz val="9"/>
            <color indexed="81"/>
            <rFont val="Tahoma"/>
            <family val="2"/>
          </rPr>
          <t>Lanterman, Jon (Research):</t>
        </r>
        <r>
          <rPr>
            <sz val="9"/>
            <color indexed="81"/>
            <rFont val="Tahoma"/>
            <family val="2"/>
          </rPr>
          <t xml:space="preserve">
</t>
        </r>
        <r>
          <rPr>
            <b/>
            <sz val="9"/>
            <color indexed="81"/>
            <rFont val="Tahoma"/>
            <family val="2"/>
          </rPr>
          <t xml:space="preserve">10-K
</t>
        </r>
        <r>
          <rPr>
            <sz val="9"/>
            <color indexed="81"/>
            <rFont val="Tahoma"/>
            <family val="2"/>
          </rPr>
          <t xml:space="preserve">Rentals —In the fourth quarter of 2017, there were approximately 46.2 million rental housing units in the United States, with a national vacancy rate of 6.9%, according to data published by the U.S. Census Bureau in January 2018.
According to data published by the U.S. Census Bureau from the American Housing Survey and the Current Population Survey/Housing Vacancy Survey, approximately:
</t>
        </r>
        <r>
          <rPr>
            <b/>
            <sz val="9"/>
            <color indexed="81"/>
            <rFont val="Tahoma"/>
            <family val="2"/>
          </rPr>
          <t>• 10.1% of rental units (4.7 million) are located in buildings with 50 or more units;
• 8.0% of rental units (3.7 million) are located in buildings with 20 to 49 units;</t>
        </r>
        <r>
          <rPr>
            <sz val="9"/>
            <color indexed="81"/>
            <rFont val="Tahoma"/>
            <family val="2"/>
          </rPr>
          <t xml:space="preserve">
• 9.9% of rental units (4.6 million) are located in buildings with 10 to 19 units;
• 10.9% of rental units (5.0 million) are located in buildings with 5 to 9 units;
• 17.3% of rental units (8.0 million) are located in small multi-family structures of 2-4 units;
• 43.8% of rental units (20.2 million) are 1-unit structures.</t>
        </r>
        <r>
          <rPr>
            <b/>
            <sz val="9"/>
            <color indexed="81"/>
            <rFont val="Tahoma"/>
            <family val="2"/>
          </rPr>
          <t xml:space="preserve">
</t>
        </r>
      </text>
    </comment>
    <comment ref="EC215" authorId="1">
      <text>
        <r>
          <rPr>
            <b/>
            <sz val="9"/>
            <color indexed="81"/>
            <rFont val="Tahoma"/>
            <family val="2"/>
          </rPr>
          <t>Lanterman, Jon (Research):</t>
        </r>
        <r>
          <rPr>
            <sz val="9"/>
            <color indexed="81"/>
            <rFont val="Tahoma"/>
            <family val="2"/>
          </rPr>
          <t xml:space="preserve">
</t>
        </r>
        <r>
          <rPr>
            <b/>
            <sz val="9"/>
            <color indexed="81"/>
            <rFont val="Tahoma"/>
            <family val="2"/>
          </rPr>
          <t>2017 10-K</t>
        </r>
        <r>
          <rPr>
            <sz val="9"/>
            <color indexed="81"/>
            <rFont val="Tahoma"/>
            <family val="2"/>
          </rPr>
          <t xml:space="preserve">
According to a forecast from Borrell Associates released in 2017, U.S. rental </t>
        </r>
        <r>
          <rPr>
            <b/>
            <sz val="9"/>
            <color indexed="81"/>
            <rFont val="Tahoma"/>
            <family val="2"/>
          </rPr>
          <t xml:space="preserve">property managers spent an estimated $2.7 billion on advertising in 2017, which excludes lease concessions. </t>
        </r>
        <r>
          <rPr>
            <sz val="9"/>
            <color indexed="81"/>
            <rFont val="Tahoma"/>
            <family val="2"/>
          </rPr>
          <t xml:space="preserve">In the United States, there are 108.0 million people residing in rental housing units, according to data published by the U.S. Census Bureau in 2017. Approximately 67% of movers in 2017, or </t>
        </r>
        <r>
          <rPr>
            <b/>
            <sz val="9"/>
            <color indexed="81"/>
            <rFont val="Tahoma"/>
            <family val="2"/>
          </rPr>
          <t>23.4 million people, were renters, according to the U.S. Census Bureau migration data published in November 2017.
note: implies avg stay is 2 years</t>
        </r>
      </text>
    </comment>
    <comment ref="BW221" authorId="1">
      <text>
        <r>
          <rPr>
            <b/>
            <sz val="9"/>
            <color indexed="81"/>
            <rFont val="Tahoma"/>
            <family val="2"/>
          </rPr>
          <t>Lanterman, Jon (Research):</t>
        </r>
        <r>
          <rPr>
            <sz val="9"/>
            <color indexed="81"/>
            <rFont val="Tahoma"/>
            <family val="2"/>
          </rPr>
          <t xml:space="preserve">
</t>
        </r>
        <r>
          <rPr>
            <b/>
            <sz val="9"/>
            <color indexed="81"/>
            <rFont val="Tahoma"/>
            <family val="2"/>
          </rPr>
          <t xml:space="preserve">2Q16 Conf Call: </t>
        </r>
        <r>
          <rPr>
            <sz val="9"/>
            <color indexed="81"/>
            <rFont val="Tahoma"/>
            <family val="2"/>
          </rPr>
          <t xml:space="preserve">
In our Rentals marketplace, we now attract more than 30 million monthly unique users. According to comScore, the Zillow Rental Network, which includes rental shoppers on Zillow, Trulia and HotPads, is the largest rental network on the web and attracts nearly twice as many visitors as our nearest competitor.</t>
        </r>
      </text>
    </comment>
    <comment ref="CA221" authorId="1">
      <text>
        <r>
          <rPr>
            <b/>
            <sz val="9"/>
            <color indexed="81"/>
            <rFont val="Tahoma"/>
            <family val="2"/>
          </rPr>
          <t>Lanterman, Jon (Research):</t>
        </r>
        <r>
          <rPr>
            <sz val="9"/>
            <color indexed="81"/>
            <rFont val="Tahoma"/>
            <family val="2"/>
          </rPr>
          <t xml:space="preserve">
</t>
        </r>
        <r>
          <rPr>
            <b/>
            <sz val="9"/>
            <color indexed="81"/>
            <rFont val="Tahoma"/>
            <family val="2"/>
          </rPr>
          <t>2Q17 Conf Call</t>
        </r>
        <r>
          <rPr>
            <sz val="9"/>
            <color indexed="81"/>
            <rFont val="Tahoma"/>
            <family val="2"/>
          </rPr>
          <t xml:space="preserve">: During the second quarter of 2017, </t>
        </r>
        <r>
          <rPr>
            <b/>
            <sz val="9"/>
            <color indexed="81"/>
            <rFont val="Tahoma"/>
            <family val="2"/>
          </rPr>
          <t>Rentals revenue grew 64% year-over-year</t>
        </r>
        <r>
          <rPr>
            <sz val="9"/>
            <color indexed="81"/>
            <rFont val="Tahoma"/>
            <family val="2"/>
          </rPr>
          <t>. An a</t>
        </r>
        <r>
          <rPr>
            <b/>
            <sz val="9"/>
            <color indexed="81"/>
            <rFont val="Tahoma"/>
            <family val="2"/>
          </rPr>
          <t>verage of 34 million monthly unique rental users</t>
        </r>
        <r>
          <rPr>
            <sz val="9"/>
            <color indexed="81"/>
            <rFont val="Tahoma"/>
            <family val="2"/>
          </rPr>
          <t xml:space="preserve"> visited Zillow Group brands' mobile apps and websites during the second quarter of 2017. We continue to grow rental traffic by adding innovative features while bringing on more inventory for multi-family apartment buildings. An example of product innovations for our Rentals marketplace is the Renter Profile, which provides landlords and property managers with valuable information to determine if an applicant meets their qualifications. More than 9 million renters have created Renter Profile accounts on Zillow and Renter Profile makes it easier for landlords to connect with qualified tenants. We are rapidly becoming the most valued partner to the rental industry and we're excited about the potential for this marketplace.</t>
        </r>
      </text>
    </comment>
    <comment ref="CB221" authorId="1">
      <text>
        <r>
          <rPr>
            <b/>
            <sz val="9"/>
            <color indexed="81"/>
            <rFont val="Tahoma"/>
            <family val="2"/>
          </rPr>
          <t>Lanterman, Jon (Research):</t>
        </r>
        <r>
          <rPr>
            <sz val="9"/>
            <color indexed="81"/>
            <rFont val="Tahoma"/>
            <family val="2"/>
          </rPr>
          <t xml:space="preserve">
 Rental Inform is powered by anonymized, aggregated search data from the approximately 33 million monthly unique rental users that visit Zillow Group brands' mobile apps and websites.</t>
        </r>
      </text>
    </comment>
    <comment ref="CC221" authorId="1">
      <text>
        <r>
          <rPr>
            <b/>
            <sz val="9"/>
            <color indexed="81"/>
            <rFont val="Tahoma"/>
            <family val="2"/>
          </rPr>
          <t>Lanterman, Jon (Research):</t>
        </r>
        <r>
          <rPr>
            <sz val="9"/>
            <color indexed="81"/>
            <rFont val="Tahoma"/>
            <family val="2"/>
          </rPr>
          <t xml:space="preserve">
4Q17 Earnings Call:
and average monthly rental unique users increased 18% year-over-year to 29 million.</t>
        </r>
      </text>
    </comment>
    <comment ref="BR223" authorId="1">
      <text>
        <r>
          <rPr>
            <b/>
            <sz val="9"/>
            <color indexed="81"/>
            <rFont val="Tahoma"/>
            <family val="2"/>
          </rPr>
          <t>Lanterman, Jon (Research):</t>
        </r>
        <r>
          <rPr>
            <sz val="9"/>
            <color indexed="81"/>
            <rFont val="Tahoma"/>
            <family val="2"/>
          </rPr>
          <t xml:space="preserve">
MSe</t>
        </r>
      </text>
    </comment>
    <comment ref="BS223" authorId="1">
      <text>
        <r>
          <rPr>
            <b/>
            <sz val="9"/>
            <color indexed="81"/>
            <rFont val="Tahoma"/>
            <family val="2"/>
          </rPr>
          <t>Lanterman, Jon (Research):</t>
        </r>
        <r>
          <rPr>
            <sz val="9"/>
            <color indexed="81"/>
            <rFont val="Tahoma"/>
            <family val="2"/>
          </rPr>
          <t xml:space="preserve">
MSe</t>
        </r>
      </text>
    </comment>
    <comment ref="BT223" authorId="1">
      <text>
        <r>
          <rPr>
            <b/>
            <sz val="9"/>
            <color indexed="81"/>
            <rFont val="Tahoma"/>
            <family val="2"/>
          </rPr>
          <t>Lanterman, Jon (Research):</t>
        </r>
        <r>
          <rPr>
            <sz val="9"/>
            <color indexed="81"/>
            <rFont val="Tahoma"/>
            <family val="2"/>
          </rPr>
          <t xml:space="preserve">
MSe</t>
        </r>
      </text>
    </comment>
    <comment ref="BU223" authorId="1">
      <text>
        <r>
          <rPr>
            <b/>
            <sz val="9"/>
            <color indexed="81"/>
            <rFont val="Tahoma"/>
            <family val="2"/>
          </rPr>
          <t>Lanterman, Jon (Research):</t>
        </r>
        <r>
          <rPr>
            <sz val="9"/>
            <color indexed="81"/>
            <rFont val="Tahoma"/>
            <family val="2"/>
          </rPr>
          <t xml:space="preserve">
MSe</t>
        </r>
      </text>
    </comment>
    <comment ref="BV223" authorId="1">
      <text>
        <r>
          <rPr>
            <b/>
            <sz val="9"/>
            <color indexed="81"/>
            <rFont val="Tahoma"/>
            <family val="2"/>
          </rPr>
          <t>Lanterman, Jon (Research):</t>
        </r>
        <r>
          <rPr>
            <sz val="9"/>
            <color indexed="81"/>
            <rFont val="Tahoma"/>
            <family val="2"/>
          </rPr>
          <t xml:space="preserve">
MSe</t>
        </r>
      </text>
    </comment>
    <comment ref="BX223" authorId="1">
      <text>
        <r>
          <rPr>
            <b/>
            <sz val="9"/>
            <color indexed="81"/>
            <rFont val="Tahoma"/>
            <family val="2"/>
          </rPr>
          <t>Lanterman, Jon (Research):</t>
        </r>
        <r>
          <rPr>
            <sz val="9"/>
            <color indexed="81"/>
            <rFont val="Tahoma"/>
            <family val="2"/>
          </rPr>
          <t xml:space="preserve">
MSe</t>
        </r>
      </text>
    </comment>
    <comment ref="BY223" authorId="1">
      <text>
        <r>
          <rPr>
            <b/>
            <sz val="9"/>
            <color indexed="81"/>
            <rFont val="Tahoma"/>
            <family val="2"/>
          </rPr>
          <t>Lanterman, Jon (Research):</t>
        </r>
        <r>
          <rPr>
            <sz val="9"/>
            <color indexed="81"/>
            <rFont val="Tahoma"/>
            <family val="2"/>
          </rPr>
          <t xml:space="preserve">
MSe</t>
        </r>
      </text>
    </comment>
    <comment ref="BZ223" authorId="1">
      <text>
        <r>
          <rPr>
            <b/>
            <sz val="9"/>
            <color indexed="81"/>
            <rFont val="Tahoma"/>
            <family val="2"/>
          </rPr>
          <t>Lanterman, Jon (Research):</t>
        </r>
        <r>
          <rPr>
            <sz val="9"/>
            <color indexed="81"/>
            <rFont val="Tahoma"/>
            <family val="2"/>
          </rPr>
          <t xml:space="preserve">
MSe</t>
        </r>
      </text>
    </comment>
    <comment ref="BO231" authorId="3">
      <text>
        <r>
          <rPr>
            <b/>
            <sz val="9"/>
            <color indexed="81"/>
            <rFont val="Tahoma"/>
            <family val="2"/>
          </rPr>
          <t>Prissman, Dean J (Research):</t>
        </r>
        <r>
          <rPr>
            <sz val="9"/>
            <color indexed="81"/>
            <rFont val="Tahoma"/>
            <family val="2"/>
          </rPr>
          <t xml:space="preserve">
Est</t>
        </r>
      </text>
    </comment>
    <comment ref="BP231" authorId="3">
      <text>
        <r>
          <rPr>
            <b/>
            <sz val="9"/>
            <color indexed="81"/>
            <rFont val="Tahoma"/>
            <family val="2"/>
          </rPr>
          <t>Prissman, Dean J (Research):</t>
        </r>
        <r>
          <rPr>
            <sz val="9"/>
            <color indexed="81"/>
            <rFont val="Tahoma"/>
            <family val="2"/>
          </rPr>
          <t xml:space="preserve">
Est</t>
        </r>
      </text>
    </comment>
    <comment ref="BQ231" authorId="3">
      <text>
        <r>
          <rPr>
            <b/>
            <sz val="9"/>
            <color indexed="81"/>
            <rFont val="Tahoma"/>
            <family val="2"/>
          </rPr>
          <t>Prissman, Dean J (Research):</t>
        </r>
        <r>
          <rPr>
            <sz val="9"/>
            <color indexed="81"/>
            <rFont val="Tahoma"/>
            <family val="2"/>
          </rPr>
          <t xml:space="preserve">
Est</t>
        </r>
      </text>
    </comment>
    <comment ref="BN232" authorId="3">
      <text>
        <r>
          <rPr>
            <b/>
            <sz val="9"/>
            <color indexed="81"/>
            <rFont val="Tahoma"/>
            <family val="2"/>
          </rPr>
          <t>Prissman, Dean J (Research):</t>
        </r>
        <r>
          <rPr>
            <sz val="9"/>
            <color indexed="81"/>
            <rFont val="Tahoma"/>
            <family val="2"/>
          </rPr>
          <t xml:space="preserve">
Earnings release
</t>
        </r>
      </text>
    </comment>
    <comment ref="BR232" authorId="3">
      <text>
        <r>
          <rPr>
            <b/>
            <sz val="9"/>
            <color indexed="81"/>
            <rFont val="Tahoma"/>
            <family val="2"/>
          </rPr>
          <t>Prissman, Dean J (Research):</t>
        </r>
        <r>
          <rPr>
            <sz val="9"/>
            <color indexed="81"/>
            <rFont val="Tahoma"/>
            <family val="2"/>
          </rPr>
          <t xml:space="preserve">
Earnings release
</t>
        </r>
      </text>
    </comment>
    <comment ref="BZ232" authorId="1">
      <text>
        <r>
          <rPr>
            <b/>
            <sz val="9"/>
            <color indexed="81"/>
            <rFont val="Tahoma"/>
            <family val="2"/>
          </rPr>
          <t>Lanterman, Jon (Research):</t>
        </r>
        <r>
          <rPr>
            <sz val="9"/>
            <color indexed="81"/>
            <rFont val="Tahoma"/>
            <family val="2"/>
          </rPr>
          <t xml:space="preserve">
Guidance $17-18mn</t>
        </r>
      </text>
    </comment>
    <comment ref="CA232" authorId="0">
      <text>
        <r>
          <rPr>
            <b/>
            <sz val="9"/>
            <color indexed="81"/>
            <rFont val="Tahoma"/>
            <family val="2"/>
          </rPr>
          <t>Hoffman, Brandon (Research):</t>
        </r>
        <r>
          <rPr>
            <sz val="9"/>
            <color indexed="81"/>
            <rFont val="Tahoma"/>
            <family val="2"/>
          </rPr>
          <t xml:space="preserve">
1Q guide $20to$21</t>
        </r>
      </text>
    </comment>
    <comment ref="CB232" authorId="0">
      <text>
        <r>
          <rPr>
            <b/>
            <sz val="9"/>
            <color indexed="81"/>
            <rFont val="Tahoma"/>
            <family val="2"/>
          </rPr>
          <t>Hoffman, Brandon (Research):</t>
        </r>
        <r>
          <rPr>
            <sz val="9"/>
            <color indexed="81"/>
            <rFont val="Tahoma"/>
            <family val="2"/>
          </rPr>
          <t xml:space="preserve">
2Q guide 20-21</t>
        </r>
      </text>
    </comment>
    <comment ref="CC232" authorId="0">
      <text>
        <r>
          <rPr>
            <b/>
            <sz val="9"/>
            <color indexed="81"/>
            <rFont val="Tahoma"/>
            <family val="2"/>
          </rPr>
          <t>Hoffman, Brandon (Research):</t>
        </r>
        <r>
          <rPr>
            <sz val="9"/>
            <color indexed="81"/>
            <rFont val="Tahoma"/>
            <family val="2"/>
          </rPr>
          <t xml:space="preserve">
guide 18-19</t>
        </r>
      </text>
    </comment>
    <comment ref="CD232" authorId="1">
      <text>
        <r>
          <rPr>
            <b/>
            <sz val="9"/>
            <color indexed="81"/>
            <rFont val="Tahoma"/>
            <family val="2"/>
          </rPr>
          <t>Lanterman, Jon (Research):</t>
        </r>
        <r>
          <rPr>
            <sz val="9"/>
            <color indexed="81"/>
            <rFont val="Tahoma"/>
            <family val="2"/>
          </rPr>
          <t xml:space="preserve">
Guide 21-22</t>
        </r>
      </text>
    </comment>
    <comment ref="EB232" authorId="1">
      <text>
        <r>
          <rPr>
            <b/>
            <sz val="9"/>
            <color indexed="81"/>
            <rFont val="Tahoma"/>
            <family val="2"/>
          </rPr>
          <t>Lanterman, Jon (Research):</t>
        </r>
        <r>
          <rPr>
            <sz val="9"/>
            <color indexed="81"/>
            <rFont val="Tahoma"/>
            <family val="2"/>
          </rPr>
          <t xml:space="preserve">
3Q17 guide 80-81
2Q17 guide 80-82
1Q17 guide 80-82
4Q16 Guidance for $77-80mn</t>
        </r>
      </text>
    </comment>
    <comment ref="EC232" authorId="1">
      <text>
        <r>
          <rPr>
            <b/>
            <sz val="9"/>
            <color indexed="81"/>
            <rFont val="Tahoma"/>
            <family val="2"/>
          </rPr>
          <t>Lanterman, Jon (Research):</t>
        </r>
        <r>
          <rPr>
            <sz val="9"/>
            <color indexed="81"/>
            <rFont val="Tahoma"/>
            <family val="2"/>
          </rPr>
          <t xml:space="preserve">
4Q17 Guide:  $95-96</t>
        </r>
      </text>
    </comment>
    <comment ref="BP239" authorId="4">
      <text>
        <r>
          <rPr>
            <b/>
            <sz val="9"/>
            <color indexed="81"/>
            <rFont val="Tahoma"/>
            <family val="2"/>
          </rPr>
          <t>Nowak, Brian (Research):</t>
        </r>
        <r>
          <rPr>
            <sz val="9"/>
            <color indexed="81"/>
            <rFont val="Tahoma"/>
            <family val="2"/>
          </rPr>
          <t xml:space="preserve">
3Q:14 conf call</t>
        </r>
      </text>
    </comment>
    <comment ref="BR239" authorId="1">
      <text>
        <r>
          <rPr>
            <b/>
            <sz val="9"/>
            <color indexed="81"/>
            <rFont val="Tahoma"/>
            <family val="2"/>
          </rPr>
          <t>Lanterman, Jon (Research):</t>
        </r>
        <r>
          <rPr>
            <sz val="9"/>
            <color indexed="81"/>
            <rFont val="Tahoma"/>
            <family val="2"/>
          </rPr>
          <t xml:space="preserve">
10-Q - 13mn</t>
        </r>
      </text>
    </comment>
    <comment ref="BS239" authorId="1">
      <text>
        <r>
          <rPr>
            <b/>
            <sz val="9"/>
            <color indexed="81"/>
            <rFont val="Tahoma"/>
            <family val="2"/>
          </rPr>
          <t>Lanterman, Jon (Research):</t>
        </r>
        <r>
          <rPr>
            <sz val="9"/>
            <color indexed="81"/>
            <rFont val="Tahoma"/>
            <family val="2"/>
          </rPr>
          <t xml:space="preserve">
10-Q - 13.7mn</t>
        </r>
      </text>
    </comment>
    <comment ref="BT239" authorId="1">
      <text>
        <r>
          <rPr>
            <b/>
            <sz val="9"/>
            <color indexed="81"/>
            <rFont val="Tahoma"/>
            <family val="2"/>
          </rPr>
          <t>Lanterman, Jon (Research):</t>
        </r>
        <r>
          <rPr>
            <sz val="9"/>
            <color indexed="81"/>
            <rFont val="Tahoma"/>
            <family val="2"/>
          </rPr>
          <t xml:space="preserve">
10-Q</t>
        </r>
      </text>
    </comment>
    <comment ref="BV239" authorId="1">
      <text>
        <r>
          <rPr>
            <b/>
            <sz val="9"/>
            <color indexed="81"/>
            <rFont val="Tahoma"/>
            <family val="2"/>
          </rPr>
          <t>Lanterman, Jon (Research):</t>
        </r>
        <r>
          <rPr>
            <sz val="9"/>
            <color indexed="81"/>
            <rFont val="Tahoma"/>
            <family val="2"/>
          </rPr>
          <t xml:space="preserve">
10-Q = ~10.5mn</t>
        </r>
      </text>
    </comment>
    <comment ref="BW239" authorId="1">
      <text>
        <r>
          <rPr>
            <b/>
            <sz val="9"/>
            <color indexed="81"/>
            <rFont val="Tahoma"/>
            <family val="2"/>
          </rPr>
          <t>Lanterman, Jon (Research):</t>
        </r>
        <r>
          <rPr>
            <sz val="9"/>
            <color indexed="81"/>
            <rFont val="Tahoma"/>
            <family val="2"/>
          </rPr>
          <t xml:space="preserve">
10-Q : ~7mn</t>
        </r>
      </text>
    </comment>
    <comment ref="BX239" authorId="1">
      <text>
        <r>
          <rPr>
            <b/>
            <sz val="9"/>
            <color indexed="81"/>
            <rFont val="Tahoma"/>
            <family val="2"/>
          </rPr>
          <t>Lanterman, Jon (Research):</t>
        </r>
        <r>
          <rPr>
            <sz val="9"/>
            <color indexed="81"/>
            <rFont val="Tahoma"/>
            <family val="2"/>
          </rPr>
          <t xml:space="preserve">
10-Q: ~6.1mn mortgage loan information requests</t>
        </r>
      </text>
    </comment>
    <comment ref="CT239" authorId="4">
      <text>
        <r>
          <rPr>
            <b/>
            <sz val="9"/>
            <color indexed="81"/>
            <rFont val="Tahoma"/>
            <family val="2"/>
          </rPr>
          <t>Nowak, Brian (Research):</t>
        </r>
        <r>
          <rPr>
            <sz val="9"/>
            <color indexed="81"/>
            <rFont val="Tahoma"/>
            <family val="2"/>
          </rPr>
          <t xml:space="preserve">
1Q:15 conf call</t>
        </r>
      </text>
    </comment>
    <comment ref="BW240" authorId="1">
      <text>
        <r>
          <rPr>
            <b/>
            <sz val="9"/>
            <color indexed="81"/>
            <rFont val="Tahoma"/>
            <family val="2"/>
          </rPr>
          <t>Lanterman, Jon (Research):</t>
        </r>
        <r>
          <rPr>
            <sz val="9"/>
            <color indexed="81"/>
            <rFont val="Tahoma"/>
            <family val="2"/>
          </rPr>
          <t xml:space="preserve">
2Q16 Earnings Call: -49% Y/Y</t>
        </r>
      </text>
    </comment>
    <comment ref="BX240" authorId="1">
      <text>
        <r>
          <rPr>
            <b/>
            <sz val="9"/>
            <color indexed="81"/>
            <rFont val="Tahoma"/>
            <family val="2"/>
          </rPr>
          <t>Lanterman, Jon (Research):</t>
        </r>
        <r>
          <rPr>
            <sz val="9"/>
            <color indexed="81"/>
            <rFont val="Tahoma"/>
            <family val="2"/>
          </rPr>
          <t xml:space="preserve">
3Q16 Earnings Call: -46% Y/Y</t>
        </r>
      </text>
    </comment>
    <comment ref="BY240" authorId="1">
      <text>
        <r>
          <rPr>
            <b/>
            <sz val="9"/>
            <color indexed="81"/>
            <rFont val="Tahoma"/>
            <family val="2"/>
          </rPr>
          <t>Lanterman, Jon (Research):</t>
        </r>
        <r>
          <rPr>
            <sz val="9"/>
            <color indexed="81"/>
            <rFont val="Tahoma"/>
            <family val="2"/>
          </rPr>
          <t xml:space="preserve">
4Q16 Earnings Call: -35% Y/Y</t>
        </r>
      </text>
    </comment>
    <comment ref="BW248" authorId="1">
      <text>
        <r>
          <rPr>
            <b/>
            <sz val="9"/>
            <color indexed="81"/>
            <rFont val="Tahoma"/>
            <family val="2"/>
          </rPr>
          <t>Lanterman, Jon (Research):</t>
        </r>
        <r>
          <rPr>
            <sz val="9"/>
            <color indexed="81"/>
            <rFont val="Tahoma"/>
            <family val="2"/>
          </rPr>
          <t xml:space="preserve">
2Q16 Earnings Call: +247 Y/Y</t>
        </r>
      </text>
    </comment>
    <comment ref="BX248" authorId="1">
      <text>
        <r>
          <rPr>
            <b/>
            <sz val="9"/>
            <color indexed="81"/>
            <rFont val="Tahoma"/>
            <family val="2"/>
          </rPr>
          <t>Lanterman, Jon (Research):</t>
        </r>
        <r>
          <rPr>
            <sz val="9"/>
            <color indexed="81"/>
            <rFont val="Tahoma"/>
            <family val="2"/>
          </rPr>
          <t xml:space="preserve">
3Q16 Call: +191% y/y</t>
        </r>
      </text>
    </comment>
    <comment ref="BY248" authorId="1">
      <text>
        <r>
          <rPr>
            <b/>
            <sz val="9"/>
            <color indexed="81"/>
            <rFont val="Tahoma"/>
            <family val="2"/>
          </rPr>
          <t>Lanterman, Jon (Research):</t>
        </r>
        <r>
          <rPr>
            <sz val="9"/>
            <color indexed="81"/>
            <rFont val="Tahoma"/>
            <family val="2"/>
          </rPr>
          <t xml:space="preserve">
4Q16 Prepared remarks: +116% y/y</t>
        </r>
      </text>
    </comment>
    <comment ref="BZ248" authorId="0">
      <text>
        <r>
          <rPr>
            <b/>
            <sz val="9"/>
            <color indexed="81"/>
            <rFont val="Tahoma"/>
            <family val="2"/>
          </rPr>
          <t>Hoffman, Brandon (Research):</t>
        </r>
        <r>
          <rPr>
            <sz val="9"/>
            <color indexed="81"/>
            <rFont val="Tahoma"/>
            <family val="2"/>
          </rPr>
          <t xml:space="preserve">
1Q17 10Q 
Average revenue per loan information request increased</t>
        </r>
        <r>
          <rPr>
            <b/>
            <sz val="9"/>
            <color indexed="81"/>
            <rFont val="Tahoma"/>
            <family val="2"/>
          </rPr>
          <t xml:space="preserve"> 98% year-over-year.</t>
        </r>
      </text>
    </comment>
    <comment ref="CA248" authorId="0">
      <text>
        <r>
          <rPr>
            <b/>
            <sz val="9"/>
            <color indexed="81"/>
            <rFont val="Tahoma"/>
            <family val="2"/>
          </rPr>
          <t>Hoffman, Brandon (Research):</t>
        </r>
        <r>
          <rPr>
            <sz val="9"/>
            <color indexed="81"/>
            <rFont val="Tahoma"/>
            <family val="2"/>
          </rPr>
          <t xml:space="preserve">
2Q remarks: avg revenue per loan up 56%</t>
        </r>
      </text>
    </comment>
    <comment ref="CB248" authorId="0">
      <text>
        <r>
          <rPr>
            <b/>
            <sz val="9"/>
            <color indexed="81"/>
            <rFont val="Tahoma"/>
            <family val="2"/>
          </rPr>
          <t>Hoffman, Brandon (Research):</t>
        </r>
        <r>
          <rPr>
            <sz val="9"/>
            <color indexed="81"/>
            <rFont val="Tahoma"/>
            <family val="2"/>
          </rPr>
          <t xml:space="preserve">
3Q remarks: "avg rev per loan grew 31% y/y"</t>
        </r>
      </text>
    </comment>
    <comment ref="CC248" authorId="1">
      <text>
        <r>
          <rPr>
            <b/>
            <sz val="9"/>
            <color indexed="81"/>
            <rFont val="Tahoma"/>
            <family val="2"/>
          </rPr>
          <t>Lanterman, Jon (Research):</t>
        </r>
        <r>
          <rPr>
            <sz val="9"/>
            <color indexed="81"/>
            <rFont val="Tahoma"/>
            <family val="2"/>
          </rPr>
          <t xml:space="preserve">
Mortgages revenue was $18.5 million in the fourth quarter, which represents a 12 percent increase year-over-year. Average revenue per loan information request increased 26 percent year-over-year.
</t>
        </r>
      </text>
    </comment>
    <comment ref="CD252" authorId="1">
      <text>
        <r>
          <rPr>
            <b/>
            <sz val="9"/>
            <color indexed="81"/>
            <rFont val="Tahoma"/>
            <family val="2"/>
          </rPr>
          <t>Lanterman, Jon (Research):</t>
        </r>
        <r>
          <rPr>
            <sz val="9"/>
            <color indexed="81"/>
            <rFont val="Tahoma"/>
            <family val="2"/>
          </rPr>
          <t xml:space="preserve">
NEW Other
Guide $34-35 for Other
</t>
        </r>
        <r>
          <rPr>
            <b/>
            <sz val="9"/>
            <color indexed="81"/>
            <rFont val="Tahoma"/>
            <family val="2"/>
          </rPr>
          <t xml:space="preserve">Beginning next quarter, Display revenue will be included in our Other revenue </t>
        </r>
        <r>
          <rPr>
            <sz val="9"/>
            <color indexed="81"/>
            <rFont val="Tahoma"/>
            <family val="2"/>
          </rPr>
          <t>category and not reported separately. Going forward, Other Real Estate revenue will be renamed as Other revenue and will include revenue from New Construction, dotloop, Display as well as from the sale of various other advertising and business software solutions.</t>
        </r>
      </text>
    </comment>
    <comment ref="EA252" authorId="1">
      <text>
        <r>
          <rPr>
            <b/>
            <sz val="9"/>
            <color indexed="81"/>
            <rFont val="Tahoma"/>
            <family val="2"/>
          </rPr>
          <t>Lanterman, Jon (Research):</t>
        </r>
        <r>
          <rPr>
            <sz val="9"/>
            <color indexed="81"/>
            <rFont val="Tahoma"/>
            <family val="2"/>
          </rPr>
          <t xml:space="preserve">
</t>
        </r>
        <r>
          <rPr>
            <b/>
            <sz val="9"/>
            <color indexed="81"/>
            <rFont val="Tahoma"/>
            <family val="2"/>
          </rPr>
          <t xml:space="preserve">
GUIDANCE for Other RE revenue</t>
        </r>
        <r>
          <rPr>
            <sz val="9"/>
            <color indexed="81"/>
            <rFont val="Tahoma"/>
            <family val="2"/>
          </rPr>
          <t xml:space="preserve">
4Q16 Call: Rentals marketplace continues to experience rapid growth. Revenue was up 124 percent in 2016
Revenue for StreetEasy and Naked Apartments grew 80 percent year-over-year in 2016 – and since our 2013 acquisition of StreetEasy, revenue has quadrupled.</t>
        </r>
      </text>
    </comment>
    <comment ref="EB252" authorId="1">
      <text>
        <r>
          <rPr>
            <b/>
            <sz val="9"/>
            <color indexed="81"/>
            <rFont val="Tahoma"/>
            <family val="2"/>
          </rPr>
          <t>Lanterman, Jon (Research):</t>
        </r>
        <r>
          <rPr>
            <sz val="9"/>
            <color indexed="81"/>
            <rFont val="Tahoma"/>
            <family val="2"/>
          </rPr>
          <t xml:space="preserve">
</t>
        </r>
        <r>
          <rPr>
            <b/>
            <sz val="9"/>
            <color indexed="81"/>
            <rFont val="Tahoma"/>
            <family val="2"/>
          </rPr>
          <t>GUIDANCE for Other RE revenue</t>
        </r>
        <r>
          <rPr>
            <sz val="9"/>
            <color indexed="81"/>
            <rFont val="Tahoma"/>
            <family val="2"/>
          </rPr>
          <t xml:space="preserve">
3Q17 guide 159-160
2Q17 guide 150-152
1Q17 guide 147-151
4Q6 Guidance: $145-150mn</t>
        </r>
      </text>
    </comment>
    <comment ref="EC252" authorId="1">
      <text>
        <r>
          <rPr>
            <b/>
            <sz val="9"/>
            <color indexed="81"/>
            <rFont val="Tahoma"/>
            <family val="2"/>
          </rPr>
          <t>Lanterman, Jon (Research):</t>
        </r>
        <r>
          <rPr>
            <sz val="9"/>
            <color indexed="81"/>
            <rFont val="Tahoma"/>
            <family val="2"/>
          </rPr>
          <t xml:space="preserve">
4Q17 Guide: 163-165mn </t>
        </r>
      </text>
    </comment>
    <comment ref="BN261" authorId="3">
      <text>
        <r>
          <rPr>
            <b/>
            <sz val="9"/>
            <color indexed="81"/>
            <rFont val="Tahoma"/>
            <family val="2"/>
          </rPr>
          <t>Prissman, Dean J (Research):</t>
        </r>
        <r>
          <rPr>
            <sz val="9"/>
            <color indexed="81"/>
            <rFont val="Tahoma"/>
            <family val="2"/>
          </rPr>
          <t xml:space="preserve">
Earnings release
</t>
        </r>
      </text>
    </comment>
    <comment ref="BR261" authorId="3">
      <text>
        <r>
          <rPr>
            <b/>
            <sz val="9"/>
            <color indexed="81"/>
            <rFont val="Tahoma"/>
            <family val="2"/>
          </rPr>
          <t>Prissman, Dean J (Research):</t>
        </r>
        <r>
          <rPr>
            <sz val="9"/>
            <color indexed="81"/>
            <rFont val="Tahoma"/>
            <family val="2"/>
          </rPr>
          <t xml:space="preserve">
Earnings release
</t>
        </r>
      </text>
    </comment>
    <comment ref="BS261" authorId="1">
      <text>
        <r>
          <rPr>
            <b/>
            <sz val="9"/>
            <color indexed="81"/>
            <rFont val="Tahoma"/>
            <family val="2"/>
          </rPr>
          <t>Lanterman, Jon (Research):</t>
        </r>
        <r>
          <rPr>
            <sz val="9"/>
            <color indexed="81"/>
            <rFont val="Tahoma"/>
            <family val="2"/>
          </rPr>
          <t xml:space="preserve">
1Q15 Transcript: Expected to be inline with 1Q15</t>
        </r>
      </text>
    </comment>
    <comment ref="BT261" authorId="1">
      <text>
        <r>
          <rPr>
            <b/>
            <sz val="9"/>
            <color indexed="81"/>
            <rFont val="Tahoma"/>
            <family val="2"/>
          </rPr>
          <t>Lanterman, Jon (Research):</t>
        </r>
        <r>
          <rPr>
            <sz val="9"/>
            <color indexed="81"/>
            <rFont val="Tahoma"/>
            <family val="2"/>
          </rPr>
          <t xml:space="preserve">
expected to be inline with 2Q2015</t>
        </r>
      </text>
    </comment>
    <comment ref="BW261" authorId="1">
      <text>
        <r>
          <rPr>
            <b/>
            <sz val="9"/>
            <color indexed="81"/>
            <rFont val="Tahoma"/>
            <family val="2"/>
          </rPr>
          <t>Lanterman, Jon (Research):</t>
        </r>
        <r>
          <rPr>
            <sz val="9"/>
            <color indexed="81"/>
            <rFont val="Tahoma"/>
            <family val="2"/>
          </rPr>
          <t xml:space="preserve">
1Q6 Guidance: $16-17m</t>
        </r>
      </text>
    </comment>
    <comment ref="BX261" authorId="1">
      <text>
        <r>
          <rPr>
            <b/>
            <sz val="9"/>
            <color indexed="81"/>
            <rFont val="Tahoma"/>
            <family val="2"/>
          </rPr>
          <t>Lanterman, Jon (Research):</t>
        </r>
        <r>
          <rPr>
            <sz val="9"/>
            <color indexed="81"/>
            <rFont val="Tahoma"/>
            <family val="2"/>
          </rPr>
          <t xml:space="preserve">
2Q16 Guidance for $15-16m</t>
        </r>
      </text>
    </comment>
    <comment ref="BY261" authorId="1">
      <text>
        <r>
          <rPr>
            <b/>
            <sz val="9"/>
            <color indexed="81"/>
            <rFont val="Tahoma"/>
            <family val="2"/>
          </rPr>
          <t>Lanterman, Jon (Research):</t>
        </r>
        <r>
          <rPr>
            <sz val="9"/>
            <color indexed="81"/>
            <rFont val="Tahoma"/>
            <family val="2"/>
          </rPr>
          <t xml:space="preserve">
3Q:16 guide - $14-15mn</t>
        </r>
      </text>
    </comment>
    <comment ref="BZ261" authorId="1">
      <text>
        <r>
          <rPr>
            <b/>
            <sz val="9"/>
            <color indexed="81"/>
            <rFont val="Tahoma"/>
            <family val="2"/>
          </rPr>
          <t>Lanterman, Jon (Research):</t>
        </r>
        <r>
          <rPr>
            <sz val="9"/>
            <color indexed="81"/>
            <rFont val="Tahoma"/>
            <family val="2"/>
          </rPr>
          <t xml:space="preserve">
Guidance $14-15mn</t>
        </r>
      </text>
    </comment>
    <comment ref="CA261" authorId="0">
      <text>
        <r>
          <rPr>
            <b/>
            <sz val="9"/>
            <color indexed="81"/>
            <rFont val="Tahoma"/>
            <family val="2"/>
          </rPr>
          <t>Hoffman, Brandon (Research):</t>
        </r>
        <r>
          <rPr>
            <sz val="9"/>
            <color indexed="81"/>
            <rFont val="Tahoma"/>
            <family val="2"/>
          </rPr>
          <t xml:space="preserve">
1Q guide $16to$17</t>
        </r>
      </text>
    </comment>
    <comment ref="CB261" authorId="0">
      <text>
        <r>
          <rPr>
            <b/>
            <sz val="9"/>
            <color indexed="81"/>
            <rFont val="Tahoma"/>
            <family val="2"/>
          </rPr>
          <t>Hoffman, Brandon (Research):</t>
        </r>
        <r>
          <rPr>
            <sz val="9"/>
            <color indexed="81"/>
            <rFont val="Tahoma"/>
            <family val="2"/>
          </rPr>
          <t xml:space="preserve">
2Q guide 17-18</t>
        </r>
      </text>
    </comment>
    <comment ref="CC261" authorId="0">
      <text>
        <r>
          <rPr>
            <b/>
            <sz val="9"/>
            <color indexed="81"/>
            <rFont val="Tahoma"/>
            <family val="2"/>
          </rPr>
          <t>Hoffman, Brandon (Research):</t>
        </r>
        <r>
          <rPr>
            <sz val="9"/>
            <color indexed="81"/>
            <rFont val="Tahoma"/>
            <family val="2"/>
          </rPr>
          <t xml:space="preserve">
guide 15-16</t>
        </r>
      </text>
    </comment>
    <comment ref="CD261" authorId="1">
      <text>
        <r>
          <rPr>
            <b/>
            <sz val="9"/>
            <color indexed="81"/>
            <rFont val="Tahoma"/>
            <family val="2"/>
          </rPr>
          <t>Lanterman, Jon (Research):</t>
        </r>
        <r>
          <rPr>
            <sz val="9"/>
            <color indexed="81"/>
            <rFont val="Tahoma"/>
            <family val="2"/>
          </rPr>
          <t xml:space="preserve">
Guide: now included in Other</t>
        </r>
      </text>
    </comment>
    <comment ref="EA261" authorId="1">
      <text>
        <r>
          <rPr>
            <b/>
            <sz val="9"/>
            <color indexed="81"/>
            <rFont val="Tahoma"/>
            <family val="2"/>
          </rPr>
          <t xml:space="preserve">Lanterman, Jon (Research):
</t>
        </r>
        <r>
          <rPr>
            <sz val="9"/>
            <color indexed="81"/>
            <rFont val="Tahoma"/>
            <family val="2"/>
          </rPr>
          <t>2Q16 Guidance: $60-62m
1Q6 Guidance: $58-60m</t>
        </r>
      </text>
    </comment>
    <comment ref="EB261" authorId="1">
      <text>
        <r>
          <rPr>
            <b/>
            <sz val="9"/>
            <color indexed="81"/>
            <rFont val="Tahoma"/>
            <family val="2"/>
          </rPr>
          <t>Lanterman, Jon (Research):</t>
        </r>
        <r>
          <rPr>
            <sz val="9"/>
            <color indexed="81"/>
            <rFont val="Tahoma"/>
            <family val="2"/>
          </rPr>
          <t xml:space="preserve">
3Q17 guide 68-69
2Q17 guide 65-66
1Q17 guide 66-67
4Q16 Guidance: $63-65mn</t>
        </r>
      </text>
    </comment>
    <comment ref="CC268" authorId="1">
      <text>
        <r>
          <rPr>
            <b/>
            <sz val="9"/>
            <color indexed="81"/>
            <rFont val="Tahoma"/>
            <family val="2"/>
          </rPr>
          <t>Lanterman, Jon (Research):</t>
        </r>
        <r>
          <rPr>
            <sz val="9"/>
            <color indexed="81"/>
            <rFont val="Tahoma"/>
            <family val="2"/>
          </rPr>
          <t xml:space="preserve">
4Q17 Conf Call:  On New Construction – New Construction is just a little bit behind Rentals in terms of kind of being next up in the – on – it's in the on-deck circle I guess for getting ready for prime time.
</t>
        </r>
        <r>
          <rPr>
            <b/>
            <sz val="9"/>
            <color indexed="81"/>
            <rFont val="Tahoma"/>
            <family val="2"/>
          </rPr>
          <t xml:space="preserve">The business model is quite clear, it's a paid inclusion business model. </t>
        </r>
        <r>
          <rPr>
            <sz val="9"/>
            <color indexed="81"/>
            <rFont val="Tahoma"/>
            <family val="2"/>
          </rPr>
          <t>Homebuilders are professional marketers, they spend hundreds of thousands dollars per home. Hundreds of millions of dollars per community sometimes, and they have a line item in their budget called marketing and they are professional marketers whose job it is to gain awareness and distribution of their inventory. And so it's a very – it's a great business for us to invest in for all those reasons and I'm personally super excited about it and one of my New Year's resolutions for 2018 for example is to get even more involved in our New Construction business and meet with more of our homebuilder partners, and as it becomes a bigger part of our business. And I've been doing just that, and I'm getting even more excited about New Construction the more time I spend in it.</t>
        </r>
      </text>
    </comment>
    <comment ref="EC274" authorId="1">
      <text>
        <r>
          <rPr>
            <b/>
            <sz val="9"/>
            <color indexed="81"/>
            <rFont val="Tahoma"/>
            <family val="2"/>
          </rPr>
          <t>Lanterman, Jon (Research):</t>
        </r>
        <r>
          <rPr>
            <sz val="9"/>
            <color indexed="81"/>
            <rFont val="Tahoma"/>
            <family val="2"/>
          </rPr>
          <t xml:space="preserve">
1Q18 Prelim Guide implies  $128-263mn</t>
        </r>
      </text>
    </comment>
    <comment ref="DZ302" authorId="1">
      <text>
        <r>
          <rPr>
            <b/>
            <sz val="9"/>
            <color indexed="81"/>
            <rFont val="Tahoma"/>
            <family val="2"/>
          </rPr>
          <t>Lanterman, Jon (Research):</t>
        </r>
        <r>
          <rPr>
            <sz val="9"/>
            <color indexed="81"/>
            <rFont val="Tahoma"/>
            <family val="2"/>
          </rPr>
          <t xml:space="preserve">
</t>
        </r>
        <r>
          <rPr>
            <b/>
            <sz val="9"/>
            <color indexed="81"/>
            <rFont val="Tahoma"/>
            <family val="2"/>
          </rPr>
          <t>2017 10-K</t>
        </r>
        <r>
          <rPr>
            <sz val="9"/>
            <color indexed="81"/>
            <rFont val="Tahoma"/>
            <family val="2"/>
          </rPr>
          <t xml:space="preserve">
Reclassifications
Certain immaterial reclassifications have been made in the consolidated statements of operations to conform data for prior periods to the current format. The Company reclassified certain technology-related costs and expenses between expense categories. Amounts previously reported in the consolidated statement of operations for the year ended December 31, 2016 were revised herein as shown below (in thousands):
As Reported As Revised Effect of Change
Cost of revenue (exclusive of amortization) $ 71,591 $ 69,262 $ (2,329 )
Sales and marketing 380,919 382,419 1,500
Technology and development 273,066 255,583 (17,483 )
General and administrative 313,695 332,007 18,312
Amounts previously reported in the consolidated statement of operations for the year ended December 31, 2015 were revised herein as shown below (in thousands):
As Reported As Revised Effect of Change
Cost of revenue (exclusive of amortization) $ 61,614 $ 60,127 $ (1,487 )
Sales and marketing 307,089 308,125 1,036
Technology and development 198,565 184,477 (14,088 )
General and administrative 170,445 184,984 14,539
Certain immaterial reclassifications have been made in the consolidated balance sheets and statements of cash flows to conform data for prior periods to the current format.</t>
        </r>
      </text>
    </comment>
    <comment ref="EA302" authorId="1">
      <text>
        <r>
          <rPr>
            <b/>
            <sz val="9"/>
            <color indexed="81"/>
            <rFont val="Tahoma"/>
            <family val="2"/>
          </rPr>
          <t>Lanterman, Jon (Research):</t>
        </r>
        <r>
          <rPr>
            <sz val="9"/>
            <color indexed="81"/>
            <rFont val="Tahoma"/>
            <family val="2"/>
          </rPr>
          <t xml:space="preserve">
</t>
        </r>
        <r>
          <rPr>
            <b/>
            <sz val="9"/>
            <color indexed="81"/>
            <rFont val="Tahoma"/>
            <family val="2"/>
          </rPr>
          <t>2017 10-K</t>
        </r>
        <r>
          <rPr>
            <sz val="9"/>
            <color indexed="81"/>
            <rFont val="Tahoma"/>
            <family val="2"/>
          </rPr>
          <t xml:space="preserve">
Reclassifications
Certain immaterial reclassifications have been made in the consolidated statements of operations to conform data for prior periods to the current format. The Company reclassified certain technology-related costs and expenses between expense categories. Amounts previously reported in the consolidated statement of operations for the year ended December 31, 2016 were revised herein as shown below (in thousands):
As Reported As Revised Effect of Change
Cost of revenue (exclusive of amortization) $ 71,591 $ 69,262 $ (2,329 )
Sales and marketing 380,919 382,419 1,500
Technology and development 273,066 255,583 (17,483 )
General and administrative 313,695 332,007 18,312
Amounts previously reported in the consolidated statement of operations for the year ended December 31, 2015 were revised herein as shown below (in thousands):
As Reported As Revised Effect of Change
Cost of revenue (exclusive of amortization) $ 61,614 $ 60,127 $ (1,487 )
Sales and marketing 307,089 308,125 1,036
Technology and development 198,565 184,477 (14,088 )
General and administrative 170,445 184,984 14,539
Certain immaterial reclassifications have been made in the consolidated balance sheets and statements of cash flows to conform data for prior periods to the current format.</t>
        </r>
      </text>
    </comment>
    <comment ref="BR307" authorId="1">
      <text>
        <r>
          <rPr>
            <b/>
            <sz val="9"/>
            <color indexed="81"/>
            <rFont val="Tahoma"/>
            <family val="2"/>
          </rPr>
          <t>Lanterman, Jon (Research):</t>
        </r>
        <r>
          <rPr>
            <sz val="9"/>
            <color indexed="81"/>
            <rFont val="Tahoma"/>
            <family val="2"/>
          </rPr>
          <t xml:space="preserve">
Taken as a percentage of GAAP revenue (not pro-forma) since costs were not pro-forma</t>
        </r>
      </text>
    </comment>
    <comment ref="DZ311" authorId="1">
      <text>
        <r>
          <rPr>
            <b/>
            <sz val="9"/>
            <color indexed="81"/>
            <rFont val="Tahoma"/>
            <family val="2"/>
          </rPr>
          <t>Lanterman, Jon (Research):</t>
        </r>
        <r>
          <rPr>
            <sz val="9"/>
            <color indexed="81"/>
            <rFont val="Tahoma"/>
            <family val="2"/>
          </rPr>
          <t xml:space="preserve">
Acquisition of Trulia</t>
        </r>
      </text>
    </comment>
    <comment ref="EB311" authorId="1">
      <text>
        <r>
          <rPr>
            <b/>
            <sz val="9"/>
            <color indexed="81"/>
            <rFont val="Tahoma"/>
            <family val="2"/>
          </rPr>
          <t>Lanterman, Jon (Research):</t>
        </r>
        <r>
          <rPr>
            <sz val="9"/>
            <color indexed="81"/>
            <rFont val="Tahoma"/>
            <family val="2"/>
          </rPr>
          <t xml:space="preserve">
2017 10-K:  The increase in cost of revenue was primarily attributable
to a $7.9 million increase in revenue share costs, a $4.8 million increase in data center and connectivity costs, a $1.0 million increase in headcount- related expenses, including share-based compensation expense, a $0.8 million increase in credit card and ad serving fees and a $1.4 million increase in various miscellaneous expenses. We expect our cost of revenue to increase in absolute dollars in future years as we continue to incur more expenses that are associated with growth in revenue. </t>
        </r>
      </text>
    </comment>
    <comment ref="BK324" authorId="5">
      <text>
        <r>
          <rPr>
            <sz val="8"/>
            <color indexed="81"/>
            <rFont val="Tahoma"/>
            <family val="2"/>
          </rPr>
          <t>Includes one-time $7.8MM SBC charge due to an accelerated provision from prior acquisition</t>
        </r>
      </text>
    </comment>
    <comment ref="BN324" authorId="6">
      <text>
        <r>
          <rPr>
            <sz val="8"/>
            <color indexed="81"/>
            <rFont val="Tahoma"/>
            <family val="2"/>
          </rPr>
          <t xml:space="preserve">
guidance $36-37MM </t>
        </r>
      </text>
    </comment>
    <comment ref="CB324" authorId="0">
      <text>
        <r>
          <rPr>
            <b/>
            <sz val="9"/>
            <color indexed="81"/>
            <rFont val="Tahoma"/>
            <family val="2"/>
          </rPr>
          <t>Hoffman, Brandon (Research):</t>
        </r>
        <r>
          <rPr>
            <sz val="9"/>
            <color indexed="81"/>
            <rFont val="Tahoma"/>
            <family val="2"/>
          </rPr>
          <t xml:space="preserve">
Dec 2017 call back: 
400-450 sales force, will lift 10-20% over time… they take 4 months on avg to be productive</t>
        </r>
      </text>
    </comment>
    <comment ref="DZ324" authorId="1">
      <text>
        <r>
          <rPr>
            <b/>
            <sz val="9"/>
            <color indexed="81"/>
            <rFont val="Tahoma"/>
            <family val="2"/>
          </rPr>
          <t>Lanterman, Jon (Research):</t>
        </r>
        <r>
          <rPr>
            <sz val="9"/>
            <color indexed="81"/>
            <rFont val="Tahoma"/>
            <family val="2"/>
          </rPr>
          <t xml:space="preserve">
</t>
        </r>
        <r>
          <rPr>
            <b/>
            <sz val="9"/>
            <color indexed="81"/>
            <rFont val="Tahoma"/>
            <family val="2"/>
          </rPr>
          <t>2017 10-K</t>
        </r>
        <r>
          <rPr>
            <sz val="9"/>
            <color indexed="81"/>
            <rFont val="Tahoma"/>
            <family val="2"/>
          </rPr>
          <t xml:space="preserve">
Reclassifications
Certain immaterial reclassifications have been made in the consolidated statements of operations to conform data for prior periods to the current format. The Company reclassified certain technology-related costs and expenses between expense categories. Amounts previously reported in the consolidated statement of operations for the year ended December 31, 2016 were revised herein as shown below (in thousands):
As Reported As Revised Effect of Change
Cost of revenue (exclusive of amortization) $ 71,591 $ 69,262 $ (2,329 )
Sales and marketing 380,919 382,419 1,500
Technology and development 273,066 255,583 (17,483 )
General and administrative 313,695 332,007 18,312
Amounts previously reported in the consolidated statement of operations for the year ended December 31, 2015 were revised herein as shown below (in thousands):
As Reported As Revised Effect of Change
Cost of revenue (exclusive of amortization) $ 61,614 $ 60,127 $ (1,487 )
Sales and marketing 307,089 308,125 1,036
Technology and development 198,565 184,477 (14,088 )
General and administrative 170,445 184,984 14,539
Certain immaterial reclassifications have been made in the consolidated balance sheets and statements of cash flows to conform data for prior periods to the current format.</t>
        </r>
      </text>
    </comment>
    <comment ref="EA324" authorId="1">
      <text>
        <r>
          <rPr>
            <b/>
            <sz val="9"/>
            <color indexed="81"/>
            <rFont val="Tahoma"/>
            <family val="2"/>
          </rPr>
          <t>Lanterman, Jon (Research):</t>
        </r>
        <r>
          <rPr>
            <sz val="9"/>
            <color indexed="81"/>
            <rFont val="Tahoma"/>
            <family val="2"/>
          </rPr>
          <t xml:space="preserve">
</t>
        </r>
        <r>
          <rPr>
            <b/>
            <sz val="9"/>
            <color indexed="81"/>
            <rFont val="Tahoma"/>
            <family val="2"/>
          </rPr>
          <t>2017 10-K</t>
        </r>
        <r>
          <rPr>
            <sz val="9"/>
            <color indexed="81"/>
            <rFont val="Tahoma"/>
            <family val="2"/>
          </rPr>
          <t xml:space="preserve">
Reclassifications
Certain immaterial reclassifications have been made in the consolidated statements of operations to conform data for prior periods to the current format. The Company reclassified certain technology-related costs and expenses between expense categories. Amounts previously reported in the consolidated statement of operations for the year ended December 31, 2016 were revised herein as shown below (in thousands):
As Reported As Revised Effect of Change
Cost of revenue (exclusive of amortization) $ 71,591 $ 69,262 $ (2,329 )
Sales and marketing 380,919 382,419 1,500
Technology and development 273,066 255,583 (17,483 )
General and administrative 313,695 332,007 18,312
Amounts previously reported in the consolidated statement of operations for the year ended December 31, 2015 were revised herein as shown below (in thousands):
As Reported As Revised Effect of Change
Cost of revenue (exclusive of amortization) $ 61,614 $ 60,127 $ (1,487 )
Sales and marketing 307,089 308,125 1,036
Technology and development 198,565 184,477 (14,088 )
General and administrative 170,445 184,984 14,539
Certain immaterial reclassifications have been made in the consolidated balance sheets and statements of cash flows to conform data for prior periods to the current format.</t>
        </r>
      </text>
    </comment>
    <comment ref="CA326" authorId="0">
      <text>
        <r>
          <rPr>
            <b/>
            <sz val="9"/>
            <color indexed="81"/>
            <rFont val="Tahoma"/>
            <family val="2"/>
          </rPr>
          <t>Hoffman, Brandon (Research):</t>
        </r>
        <r>
          <rPr>
            <sz val="9"/>
            <color indexed="81"/>
            <rFont val="Tahoma"/>
            <family val="2"/>
          </rPr>
          <t xml:space="preserve">
1Q17: 2Q will be the heaviest, in-line with the real estate industry… leading into summer demand</t>
        </r>
      </text>
    </comment>
    <comment ref="CB326" authorId="0">
      <text>
        <r>
          <rPr>
            <b/>
            <sz val="9"/>
            <color indexed="81"/>
            <rFont val="Tahoma"/>
            <family val="2"/>
          </rPr>
          <t>Hoffman, Brandon (Research):</t>
        </r>
        <r>
          <rPr>
            <sz val="9"/>
            <color indexed="81"/>
            <rFont val="Tahoma"/>
            <family val="2"/>
          </rPr>
          <t xml:space="preserve">
1Q17: 3Q ad spend will be similar to what happened in 1Q</t>
        </r>
      </text>
    </comment>
    <comment ref="CC326" authorId="0">
      <text>
        <r>
          <rPr>
            <b/>
            <sz val="9"/>
            <color indexed="81"/>
            <rFont val="Tahoma"/>
            <family val="2"/>
          </rPr>
          <t>Hoffman, Brandon (Research):</t>
        </r>
        <r>
          <rPr>
            <sz val="9"/>
            <color indexed="81"/>
            <rFont val="Tahoma"/>
            <family val="2"/>
          </rPr>
          <t xml:space="preserve">
3Q Q&amp;A: said will step up sales team size in 4Q and into 1Q"
1Q17: 4Q will be the lightest of the year in ad spend</t>
        </r>
      </text>
    </comment>
    <comment ref="DX326" authorId="1">
      <text>
        <r>
          <rPr>
            <b/>
            <sz val="9"/>
            <color indexed="81"/>
            <rFont val="Tahoma"/>
            <family val="2"/>
          </rPr>
          <t>Lanterman, Jon (Research):</t>
        </r>
        <r>
          <rPr>
            <sz val="9"/>
            <color indexed="81"/>
            <rFont val="Tahoma"/>
            <family val="2"/>
          </rPr>
          <t xml:space="preserve">
</t>
        </r>
        <r>
          <rPr>
            <b/>
            <sz val="9"/>
            <color indexed="81"/>
            <rFont val="Tahoma"/>
            <family val="2"/>
          </rPr>
          <t xml:space="preserve">10-K
</t>
        </r>
        <r>
          <rPr>
            <sz val="9"/>
            <color indexed="81"/>
            <rFont val="Tahoma"/>
            <family val="2"/>
          </rPr>
          <t xml:space="preserve">
Sales and Marketing
Sales and marketing expenses were $108.9 million for the year ended December 31, 2013 compared to $49.1 million for the year ended December 31, 2012, an increase of $59.8 million, or 122%. </t>
        </r>
        <r>
          <rPr>
            <b/>
            <sz val="9"/>
            <color indexed="81"/>
            <rFont val="Tahoma"/>
            <family val="2"/>
          </rPr>
          <t xml:space="preserve">The increase in sales and marketing expenses was primarily due to a $27.7 million increase in marketing and advertising expenses, primarily related to advertising spend </t>
        </r>
        <r>
          <rPr>
            <sz val="9"/>
            <color indexed="81"/>
            <rFont val="Tahoma"/>
            <family val="2"/>
          </rPr>
          <t>to acquire shoppers across online and offline channels, which supports our growth initiatives, and an $8.5 million increase in share-based compensation expense. We also incurred a $3.3 million increase in consulting costs to support our marketing and advertising spend. We believe we have considerable opportunity to increase brand awareness and grow traffic through targeted advertising programs. As such, we plan to continue to selectively advertise to consumers and professionals in various online and offline channels that have tested well for us to drive traffic and brand awareness for Zillow.
For the year ended December 31, 2013, share-based compensation expense includes the impact of $7.1 million of expense related to the accelerated vesting of 218,071 unvested restricted stock units. In April 2013, pursuant to the terms of a Restricted Stock Unit Award Notice and Restricted Stock Unit Award Agreement between Zillow and a former employee, all unvested restricted stock units held by such employee became vested, such that the former employee received one share of Zillow’s Class A common stock for each outstanding restricted stock unit. The remaining increase in share-based compensation expense of $1.4 million was driven primarily by growth in the size of our sales team to promote our marketplace businesses.
In addition to the increases in marketing and advertising an</t>
        </r>
        <r>
          <rPr>
            <b/>
            <sz val="9"/>
            <color indexed="81"/>
            <rFont val="Tahoma"/>
            <family val="2"/>
          </rPr>
          <t xml:space="preserve">d share-based compensation expense, headcount-related expenses increased by $16.7 </t>
        </r>
        <r>
          <rPr>
            <sz val="9"/>
            <color indexed="81"/>
            <rFont val="Tahoma"/>
            <family val="2"/>
          </rPr>
          <t>million, driven primarily by growth in the size of our sales team. We also incurred a $2.4 million increase in tradeshow and conference expenses, including related travel costs, and a $1.2 million increase in various miscellaneous sales and marketing expenses.
We expect our sales and marketing expenses to increase in absolute dollars in future years as we continue to expand our sales team and invest more resources in extending our audience through marketing and advertising initiatives.</t>
        </r>
      </text>
    </comment>
    <comment ref="DY326" authorId="1">
      <text>
        <r>
          <rPr>
            <b/>
            <sz val="9"/>
            <color indexed="81"/>
            <rFont val="Tahoma"/>
            <family val="2"/>
          </rPr>
          <t>Lanterman, Jon (Research):</t>
        </r>
        <r>
          <rPr>
            <sz val="9"/>
            <color indexed="81"/>
            <rFont val="Tahoma"/>
            <family val="2"/>
          </rPr>
          <t xml:space="preserve">
</t>
        </r>
        <r>
          <rPr>
            <b/>
            <sz val="9"/>
            <color indexed="81"/>
            <rFont val="Tahoma"/>
            <family val="2"/>
          </rPr>
          <t xml:space="preserve">10-K
</t>
        </r>
        <r>
          <rPr>
            <sz val="9"/>
            <color indexed="81"/>
            <rFont val="Tahoma"/>
            <family val="2"/>
          </rPr>
          <t xml:space="preserve">
Sales and marketing expenses were $167.7 million for the year ended December 31, 2014 compared to $108.9 million for the year ended December 31, 2013, an increase of $58.8 million, or 54%</t>
        </r>
        <r>
          <rPr>
            <b/>
            <sz val="9"/>
            <color indexed="81"/>
            <rFont val="Tahoma"/>
            <family val="2"/>
          </rPr>
          <t>. The increase in sales and marketing expenses was primarily due to a $34.7 million increase in marketing and advertising expenses,</t>
        </r>
        <r>
          <rPr>
            <sz val="9"/>
            <color indexed="81"/>
            <rFont val="Tahoma"/>
            <family val="2"/>
          </rPr>
          <t xml:space="preserve"> primarily related to advertising spend to acquire shoppers across online and offline channels, which supports our growth initiatives, and a $3.0 million increase in consulting costs to support our marketing and advertising spend. We believe we have considerable opportunity to increase brand awareness and grow traffic through targeted advertising programs. As such, we plan to continue to selectively advertise to consumers and professionals in various online and offline channels that have tested well for us to drive traffic and brand awareness for Zillow.
 In addition to the increases in marketing and advertising expenses,</t>
        </r>
        <r>
          <rPr>
            <b/>
            <sz val="9"/>
            <color indexed="81"/>
            <rFont val="Tahoma"/>
            <family val="2"/>
          </rPr>
          <t xml:space="preserve"> headcount-related expenses, including share-based compensation expense, increased by $16.7 million, driven primarily by growth in the size of our sales team.</t>
        </r>
        <r>
          <rPr>
            <sz val="9"/>
            <color indexed="81"/>
            <rFont val="Tahoma"/>
            <family val="2"/>
          </rPr>
          <t xml:space="preserve"> We also incurred a $2.4 million increase in tradeshow and conferences expense, including related travel costs, a $1.1 million increase in depreciation expense, and a $0.9 million increase in various miscellaneous sales and marketing expenses.
We expect our sales and marketing expenses to increase in absolute dollars in future years as we continue to expand our sales team and invest more resources in extending our audience through marketing and advertising initiatives.
Technology and Development</t>
        </r>
      </text>
    </comment>
    <comment ref="DZ326" authorId="1">
      <text>
        <r>
          <rPr>
            <b/>
            <sz val="9"/>
            <color indexed="81"/>
            <rFont val="Tahoma"/>
            <family val="2"/>
          </rPr>
          <t>Lanterman, Jon (Research):</t>
        </r>
        <r>
          <rPr>
            <sz val="9"/>
            <color indexed="81"/>
            <rFont val="Tahoma"/>
            <family val="2"/>
          </rPr>
          <t xml:space="preserve">
1Q15 Transcript: In 2015, ZG is investing more than $100m in advertising, or ~15% of revenue
10-K
Sales and marketing expenses were $307.1 million for year ended December 31, 2015 compared to $169.5 million for the year ended December 31, 2014, an increase of $137.6 million, or 81%. </t>
        </r>
        <r>
          <rPr>
            <b/>
            <sz val="9"/>
            <color indexed="81"/>
            <rFont val="Tahoma"/>
            <family val="2"/>
          </rPr>
          <t>The increase in sales and marketing expenses was primarily attributable to increased headcount-related expenses of $88.6 million,</t>
        </r>
        <r>
          <rPr>
            <sz val="9"/>
            <color indexed="81"/>
            <rFont val="Tahoma"/>
            <family val="2"/>
          </rPr>
          <t xml:space="preserve"> including share-based compensation expense, including the impact of growth in headcount as a result of </t>
        </r>
        <r>
          <rPr>
            <b/>
            <sz val="9"/>
            <color indexed="81"/>
            <rFont val="Tahoma"/>
            <family val="2"/>
          </rPr>
          <t>our February 2015 acquisition of Trulia,</t>
        </r>
        <r>
          <rPr>
            <sz val="9"/>
            <color indexed="81"/>
            <rFont val="Tahoma"/>
            <family val="2"/>
          </rPr>
          <t xml:space="preserve"> which resulted in significant growth in the size of our sales team.
In addition to the increases in headcount-related expenses, marketing and advertisi</t>
        </r>
        <r>
          <rPr>
            <b/>
            <sz val="9"/>
            <color indexed="81"/>
            <rFont val="Tahoma"/>
            <family val="2"/>
          </rPr>
          <t>ng expenses increased by $33.3 million, primarily related to advertising spend to acquire shoppers across online and offline channels,</t>
        </r>
        <r>
          <rPr>
            <sz val="9"/>
            <color indexed="81"/>
            <rFont val="Tahoma"/>
            <family val="2"/>
          </rPr>
          <t xml:space="preserve"> which supports our growth initiatives.
We also incurred a $4.8 million increase in software and connectivity costs, a $4.7 million increase in tradeshow and conferences expense, including related travel costs, a $4.2 million increase in consulting costs, a $1.2 million increase in depreciation expense, and a $0.8 million increase in miscellaneous sales and marketing expenses.
We expect our sales and marketing expenses to increase in absolute dollars in future years as we continue to expand our sales team and invest more resources in extending our audience through marketing and advertising initiatives.</t>
        </r>
      </text>
    </comment>
    <comment ref="EA326" authorId="1">
      <text>
        <r>
          <rPr>
            <b/>
            <sz val="9"/>
            <color indexed="81"/>
            <rFont val="Tahoma"/>
            <family val="2"/>
          </rPr>
          <t>Lanterman, Jon (Research):</t>
        </r>
        <r>
          <rPr>
            <sz val="9"/>
            <color indexed="81"/>
            <rFont val="Tahoma"/>
            <family val="2"/>
          </rPr>
          <t xml:space="preserve">
Sales and marketing expenses were $380.9 million for the year ended December 31, 2016 compared to $307.1 million for the year ended December 31, 2015, an increase of $73.8 million, or 24%. The increase in sales and marketing expenses was primarily attributable to increased headcount-related expenses of $45.9 million, including share-based compensation expense, due primarily to significant growth in the size of our sales team.
In addition to the increase in headcount-related expenses, marketing and advertising expenses increased by $21.6 million, primarily related to advertising spend to acquire shoppers across online and offline channels, which supports our growth initiatives.
We also incurred a $3.6 million increase in tradeshow and conferences expense, including related travel costs, a $1.0 million increase in software and connectivity costs, a $0.9 million increase in depreciation expense, and a $0.8 million increase in various miscellaneous expenses.
We expect our sales and marketing expenses to increase in absolute dollars in future years as we continue to expand our sales team and invest more resources in extending our audience through marketing and advertising initiatives.</t>
        </r>
      </text>
    </comment>
    <comment ref="EB326" authorId="1">
      <text>
        <r>
          <rPr>
            <b/>
            <sz val="9"/>
            <color indexed="81"/>
            <rFont val="Tahoma"/>
            <family val="2"/>
          </rPr>
          <t>Lanterman, Jon (Research):</t>
        </r>
        <r>
          <rPr>
            <sz val="9"/>
            <color indexed="81"/>
            <rFont val="Tahoma"/>
            <family val="2"/>
          </rPr>
          <t xml:space="preserve">
2017 10-K:  
Headcount-related expenses increased $20.5 million, including share-based compensation expense, due primarily to significant growth in the size of our sales team. The increase in sales and marketing expenses was also attributable to a $6.0 million increase in tradeshows and conferences expense and related travel costs, a $2.5 million increase in consulting costs to support our advertising initiatives, a $1.1 million increase in software, hardware and connectivity costs, and a $1.5 million increase in various miscellaneous expenses.</t>
        </r>
      </text>
    </comment>
    <comment ref="BR327" authorId="1">
      <text>
        <r>
          <rPr>
            <b/>
            <sz val="9"/>
            <color indexed="81"/>
            <rFont val="Tahoma"/>
            <family val="2"/>
          </rPr>
          <t>Lanterman, Jon (Research):</t>
        </r>
        <r>
          <rPr>
            <sz val="9"/>
            <color indexed="81"/>
            <rFont val="Tahoma"/>
            <family val="2"/>
          </rPr>
          <t xml:space="preserve">
Taken as a percentage of GAAP revenue (not pro-forma) since costs were not pro-forma</t>
        </r>
      </text>
    </comment>
    <comment ref="DZ331" authorId="1">
      <text>
        <r>
          <rPr>
            <b/>
            <sz val="9"/>
            <color indexed="81"/>
            <rFont val="Tahoma"/>
            <family val="2"/>
          </rPr>
          <t>Lanterman, Jon (Research):</t>
        </r>
        <r>
          <rPr>
            <sz val="9"/>
            <color indexed="81"/>
            <rFont val="Tahoma"/>
            <family val="2"/>
          </rPr>
          <t xml:space="preserve">
Acquisition of Trulia</t>
        </r>
      </text>
    </comment>
    <comment ref="DZ341" authorId="1">
      <text>
        <r>
          <rPr>
            <b/>
            <sz val="9"/>
            <color indexed="81"/>
            <rFont val="Tahoma"/>
            <family val="2"/>
          </rPr>
          <t>Lanterman, Jon (Research):</t>
        </r>
        <r>
          <rPr>
            <sz val="9"/>
            <color indexed="81"/>
            <rFont val="Tahoma"/>
            <family val="2"/>
          </rPr>
          <t xml:space="preserve">
</t>
        </r>
        <r>
          <rPr>
            <b/>
            <sz val="9"/>
            <color indexed="81"/>
            <rFont val="Tahoma"/>
            <family val="2"/>
          </rPr>
          <t xml:space="preserve">2017 10-K 
</t>
        </r>
        <r>
          <rPr>
            <sz val="9"/>
            <color indexed="81"/>
            <rFont val="Tahoma"/>
            <family val="2"/>
          </rPr>
          <t>Advertising costs are expensed as incurred. For the years ended December 31, 2017, 2016 and 2015, expenses attributable to advertising totaled</t>
        </r>
        <r>
          <rPr>
            <b/>
            <sz val="9"/>
            <color indexed="81"/>
            <rFont val="Tahoma"/>
            <family val="2"/>
          </rPr>
          <t xml:space="preserve"> $156.5 million, $120.2 million and $103.4 million, </t>
        </r>
        <r>
          <rPr>
            <sz val="9"/>
            <color indexed="81"/>
            <rFont val="Tahoma"/>
            <family val="2"/>
          </rPr>
          <t>respectively. Advertising costs are recorded in sales and marketing expenses. 
In addition to the increases in headcount-related expenses, marketing and advertising expenses increased by $33.3 million, primarily related to advertising spend to acquire shoppers across online and offline channels, which supports our growth initiatives.</t>
        </r>
      </text>
    </comment>
    <comment ref="EA341" authorId="1">
      <text>
        <r>
          <rPr>
            <b/>
            <sz val="9"/>
            <color indexed="81"/>
            <rFont val="Tahoma"/>
            <family val="2"/>
          </rPr>
          <t>Lanterman, Jon (Research):</t>
        </r>
        <r>
          <rPr>
            <sz val="9"/>
            <color indexed="81"/>
            <rFont val="Tahoma"/>
            <family val="2"/>
          </rPr>
          <t xml:space="preserve">
</t>
        </r>
        <r>
          <rPr>
            <b/>
            <sz val="9"/>
            <color indexed="81"/>
            <rFont val="Tahoma"/>
            <family val="2"/>
          </rPr>
          <t xml:space="preserve">10-K. </t>
        </r>
        <r>
          <rPr>
            <sz val="9"/>
            <color indexed="81"/>
            <rFont val="Tahoma"/>
            <family val="2"/>
          </rPr>
          <t>In addition to the increase in headcount-related expenses, marketing and advertising expenses increased by $21.6 million, primarily related to advertising spend to acquire shoppers across online and offline channels, which supports our growth initiatives.
4Q16 Prepared Remarks: we spent more than $100 million advertising our portfolio of consumer brands.</t>
        </r>
      </text>
    </comment>
    <comment ref="EB341" authorId="1">
      <text>
        <r>
          <rPr>
            <b/>
            <sz val="9"/>
            <color indexed="81"/>
            <rFont val="Tahoma"/>
            <family val="2"/>
          </rPr>
          <t>Lanterman, Jon (Research):</t>
        </r>
        <r>
          <rPr>
            <sz val="9"/>
            <color indexed="81"/>
            <rFont val="Tahoma"/>
            <family val="2"/>
          </rPr>
          <t xml:space="preserve">
</t>
        </r>
        <r>
          <rPr>
            <b/>
            <sz val="9"/>
            <color indexed="81"/>
            <rFont val="Tahoma"/>
            <family val="2"/>
          </rPr>
          <t xml:space="preserve">10-K. </t>
        </r>
        <r>
          <rPr>
            <sz val="9"/>
            <color indexed="81"/>
            <rFont val="Tahoma"/>
            <family val="2"/>
          </rPr>
          <t>The increase in sales and
marketing expenses was primarily attributable to increased marketing and advertising expenses of $34.2 million, primarily related to advertising spend to attract consumers across online and offline channels, which supports our growth initiatives.
4Q17 Call: In 2017, we increased our advertising expense across all of our brands and marketplaces to $156.5 million compared with $120.2 million in 2016.</t>
        </r>
      </text>
    </comment>
    <comment ref="EC343" authorId="1">
      <text>
        <r>
          <rPr>
            <b/>
            <sz val="9"/>
            <color indexed="81"/>
            <rFont val="Tahoma"/>
            <family val="2"/>
          </rPr>
          <t>Lanterman, Jon (Research):</t>
        </r>
        <r>
          <rPr>
            <sz val="9"/>
            <color indexed="81"/>
            <rFont val="Tahoma"/>
            <family val="2"/>
          </rPr>
          <t xml:space="preserve">
4Q17 Transcript: n 2018, we plan to increase our advertising spend again with a target growth rate that is in line with
our forecasted annual revenue growth.</t>
        </r>
      </text>
    </comment>
    <comment ref="DZ348" authorId="1">
      <text>
        <r>
          <rPr>
            <b/>
            <sz val="9"/>
            <color indexed="81"/>
            <rFont val="Tahoma"/>
            <family val="2"/>
          </rPr>
          <t>Lanterman, Jon (Research):</t>
        </r>
        <r>
          <rPr>
            <sz val="9"/>
            <color indexed="81"/>
            <rFont val="Tahoma"/>
            <family val="2"/>
          </rPr>
          <t xml:space="preserve">
10-K
Sales and marketing expenses were $307.1 million for year ended December 31, 2015 compared to $169.5 million for the year ended December 31, 2014, an increase of $137.6 million, or 81%. The increase in sales and marketing expenses was primarily attributable to increased headcount-related expenses of $88.6 million, including share-based compensation expense, including the impact of growth in headcount as a result of our February 2015 acquisition of Trulia, which resulted in significant growth in the size of our sales team.</t>
        </r>
      </text>
    </comment>
    <comment ref="EA348" authorId="1">
      <text>
        <r>
          <rPr>
            <b/>
            <sz val="9"/>
            <color indexed="81"/>
            <rFont val="Tahoma"/>
            <family val="2"/>
          </rPr>
          <t>Lanterman, Jon (Research):</t>
        </r>
        <r>
          <rPr>
            <sz val="9"/>
            <color indexed="81"/>
            <rFont val="Tahoma"/>
            <family val="2"/>
          </rPr>
          <t xml:space="preserve">
</t>
        </r>
        <r>
          <rPr>
            <b/>
            <sz val="9"/>
            <color indexed="81"/>
            <rFont val="Tahoma"/>
            <family val="2"/>
          </rPr>
          <t xml:space="preserve">10-K
</t>
        </r>
        <r>
          <rPr>
            <sz val="9"/>
            <color indexed="81"/>
            <rFont val="Tahoma"/>
            <family val="2"/>
          </rPr>
          <t>The increase in sales and marketing expenses was primarily attributable to increased headcount-related expenses of $45.9 million, including share-based compensation expense, due primarily to significant growth in the size of our sales team.</t>
        </r>
      </text>
    </comment>
    <comment ref="EB348" authorId="1">
      <text>
        <r>
          <rPr>
            <b/>
            <sz val="9"/>
            <color indexed="81"/>
            <rFont val="Tahoma"/>
            <family val="2"/>
          </rPr>
          <t>Lanterman, Jon (Research):</t>
        </r>
        <r>
          <rPr>
            <sz val="9"/>
            <color indexed="81"/>
            <rFont val="Tahoma"/>
            <family val="2"/>
          </rPr>
          <t xml:space="preserve">
2017 10-K:  
Headcount-related expenses increased $20.5 million, including share-based compensation expense, due primarily to significant growth in the size of our sales team. The increase in sales and marketing expenses was also attributable to a $6.0 million increase in tradeshows and conferences expense and related travel costs, a $2.5 million increase in consulting costs to support our advertising initiatives, a $1.1 million increase in software, hardware and connectivity costs, and a $1.5 million increase in various miscellaneous expenses.</t>
        </r>
      </text>
    </comment>
    <comment ref="I349" authorId="1">
      <text>
        <r>
          <rPr>
            <b/>
            <sz val="9"/>
            <color indexed="81"/>
            <rFont val="Tahoma"/>
            <family val="2"/>
          </rPr>
          <t>Lanterman, Jon (Research):</t>
        </r>
        <r>
          <rPr>
            <sz val="9"/>
            <color indexed="81"/>
            <rFont val="Tahoma"/>
            <family val="2"/>
          </rPr>
          <t xml:space="preserve">
Assume all SBC is in headcount related expenses</t>
        </r>
      </text>
    </comment>
    <comment ref="DY355" authorId="1">
      <text>
        <r>
          <rPr>
            <b/>
            <sz val="9"/>
            <color indexed="81"/>
            <rFont val="Tahoma"/>
            <family val="2"/>
          </rPr>
          <t>Lanterman, Jon (Research):</t>
        </r>
        <r>
          <rPr>
            <sz val="9"/>
            <color indexed="81"/>
            <rFont val="Tahoma"/>
            <family val="2"/>
          </rPr>
          <t xml:space="preserve">
Zillow Only</t>
        </r>
      </text>
    </comment>
    <comment ref="DZ365" authorId="1">
      <text>
        <r>
          <rPr>
            <b/>
            <sz val="9"/>
            <color indexed="81"/>
            <rFont val="Tahoma"/>
            <family val="2"/>
          </rPr>
          <t>Lanterman, Jon (Research):</t>
        </r>
        <r>
          <rPr>
            <sz val="9"/>
            <color indexed="81"/>
            <rFont val="Tahoma"/>
            <family val="2"/>
          </rPr>
          <t xml:space="preserve">
</t>
        </r>
        <r>
          <rPr>
            <b/>
            <sz val="9"/>
            <color indexed="81"/>
            <rFont val="Tahoma"/>
            <family val="2"/>
          </rPr>
          <t>2017 10-K</t>
        </r>
        <r>
          <rPr>
            <sz val="9"/>
            <color indexed="81"/>
            <rFont val="Tahoma"/>
            <family val="2"/>
          </rPr>
          <t xml:space="preserve">
Reclassifications
Certain immaterial reclassifications have been made in the consolidated statements of operations to conform data for prior periods to the current format. The Company reclassified certain technology-related costs and expenses between expense categories. Amounts previously reported in the consolidated statement of operations for the year ended December 31, 2016 were revised herein as shown below (in thousands):
As Reported As Revised Effect of Change
Cost of revenue (exclusive of amortization) $ 71,591 $ 69,262 $ (2,329 )
Sales and marketing 380,919 382,419 1,500
Technology and development 273,066 255,583 (17,483 )
General and administrative 313,695 332,007 18,312
Amounts previously reported in the consolidated statement of operations for the year ended December 31, 2015 were revised herein as shown below (in thousands):
As Reported As Revised Effect of Change
Cost of revenue (exclusive of amortization) $ 61,614 $ 60,127 $ (1,487 )
Sales and marketing 307,089 308,125 1,036
Technology and development 198,565 184,477 (14,088 )
General and administrative 170,445 184,984 14,539
Certain immaterial reclassifications have been made in the consolidated balance sheets and statements of cash flows to conform data for prior periods to the current format.</t>
        </r>
      </text>
    </comment>
    <comment ref="EA365" authorId="1">
      <text>
        <r>
          <rPr>
            <b/>
            <sz val="9"/>
            <color indexed="81"/>
            <rFont val="Tahoma"/>
            <family val="2"/>
          </rPr>
          <t>Lanterman, Jon (Research):</t>
        </r>
        <r>
          <rPr>
            <sz val="9"/>
            <color indexed="81"/>
            <rFont val="Tahoma"/>
            <family val="2"/>
          </rPr>
          <t xml:space="preserve">
</t>
        </r>
        <r>
          <rPr>
            <b/>
            <sz val="9"/>
            <color indexed="81"/>
            <rFont val="Tahoma"/>
            <family val="2"/>
          </rPr>
          <t>2017 10-K</t>
        </r>
        <r>
          <rPr>
            <sz val="9"/>
            <color indexed="81"/>
            <rFont val="Tahoma"/>
            <family val="2"/>
          </rPr>
          <t xml:space="preserve">
Reclassifications
Certain immaterial reclassifications have been made in the consolidated statements of operations to conform data for prior periods to the current format. The Company reclassified certain technology-related costs and expenses between expense categories. Amounts previously reported in the consolidated statement of operations for the year ended December 31, 2016 were revised herein as shown below (in thousands):
As Reported As Revised Effect of Change
Cost of revenue (exclusive of amortization) $ 71,591 $ 69,262 $ (2,329 )
Sales and marketing 380,919 382,419 1,500
Technology and development 273,066 255,583 (17,483 )
General and administrative 313,695 332,007 18,312
Amounts previously reported in the consolidated statement of operations for the year ended December 31, 2015 were revised herein as shown below (in thousands):
As Reported As Revised Effect of Change
Cost of revenue (exclusive of amortization) $ 61,614 $ 60,127 $ (1,487 )
Sales and marketing 307,089 308,125 1,036
Technology and development 198,565 184,477 (14,088 )
General and administrative 170,445 184,984 14,539
Certain immaterial reclassifications have been made in the consolidated balance sheets and statements of cash flows to conform data for prior periods to the current format.</t>
        </r>
      </text>
    </comment>
    <comment ref="EB368" authorId="1">
      <text>
        <r>
          <rPr>
            <b/>
            <sz val="9"/>
            <color indexed="81"/>
            <rFont val="Tahoma"/>
            <family val="2"/>
          </rPr>
          <t>Lanterman, Jon (Research):</t>
        </r>
        <r>
          <rPr>
            <sz val="9"/>
            <color indexed="81"/>
            <rFont val="Tahoma"/>
            <family val="2"/>
          </rPr>
          <t xml:space="preserve">
4Q16 Call: . Just to give you an example of some investments that we're making now, w</t>
        </r>
        <r>
          <rPr>
            <b/>
            <sz val="9"/>
            <color indexed="81"/>
            <rFont val="Tahoma"/>
            <family val="2"/>
          </rPr>
          <t xml:space="preserve">e have around 250 people that build software tools for real estate agents to improve agent lead conversion that build transaction management tools for DotLoop to help agents automate transactions electronically and help build software tools for lit listing. </t>
        </r>
        <r>
          <rPr>
            <sz val="9"/>
            <color indexed="81"/>
            <rFont val="Tahoma"/>
            <family val="2"/>
          </rPr>
          <t>What we're trying to do is we. Software tools for real estate agent productivity such that they can improve their lead conversion, they can manage listing through software applications that we provide. That is not cheap.</t>
        </r>
        <r>
          <rPr>
            <b/>
            <sz val="9"/>
            <color indexed="81"/>
            <rFont val="Tahoma"/>
            <family val="2"/>
          </rPr>
          <t xml:space="preserve"> That's $25 million to $50 million a year of investment that we are making today on an annual basis th</t>
        </r>
        <r>
          <rPr>
            <sz val="9"/>
            <color indexed="81"/>
            <rFont val="Tahoma"/>
            <family val="2"/>
          </rPr>
          <t>at have the effect of taking a couple points of EBITDA margin and more than explain -- just that one investment that I'm citing more than explain.</t>
        </r>
      </text>
    </comment>
    <comment ref="BR369" authorId="1">
      <text>
        <r>
          <rPr>
            <b/>
            <sz val="9"/>
            <color indexed="81"/>
            <rFont val="Tahoma"/>
            <family val="2"/>
          </rPr>
          <t>Lanterman, Jon (Research):</t>
        </r>
        <r>
          <rPr>
            <sz val="9"/>
            <color indexed="81"/>
            <rFont val="Tahoma"/>
            <family val="2"/>
          </rPr>
          <t xml:space="preserve">
Taken as a percentage of GAAP revenue (not pro-forma) since costs were not pro-forma</t>
        </r>
      </text>
    </comment>
    <comment ref="DZ373" authorId="1">
      <text>
        <r>
          <rPr>
            <b/>
            <sz val="9"/>
            <color indexed="81"/>
            <rFont val="Tahoma"/>
            <family val="2"/>
          </rPr>
          <t>Lanterman, Jon (Research):</t>
        </r>
        <r>
          <rPr>
            <sz val="9"/>
            <color indexed="81"/>
            <rFont val="Tahoma"/>
            <family val="2"/>
          </rPr>
          <t xml:space="preserve">
Acquisition of Trulia</t>
        </r>
      </text>
    </comment>
    <comment ref="DY383" authorId="1">
      <text>
        <r>
          <rPr>
            <b/>
            <sz val="9"/>
            <color indexed="81"/>
            <rFont val="Tahoma"/>
            <family val="2"/>
          </rPr>
          <t>Lanterman, Jon (Research):</t>
        </r>
        <r>
          <rPr>
            <sz val="9"/>
            <color indexed="81"/>
            <rFont val="Tahoma"/>
            <family val="2"/>
          </rPr>
          <t xml:space="preserve">
Zillow Only</t>
        </r>
      </text>
    </comment>
    <comment ref="DZ387" authorId="1">
      <text>
        <r>
          <rPr>
            <b/>
            <sz val="9"/>
            <color indexed="81"/>
            <rFont val="Tahoma"/>
            <family val="2"/>
          </rPr>
          <t>Lanterman, Jon (Research):</t>
        </r>
        <r>
          <rPr>
            <sz val="9"/>
            <color indexed="81"/>
            <rFont val="Tahoma"/>
            <family val="2"/>
          </rPr>
          <t xml:space="preserve">
</t>
        </r>
        <r>
          <rPr>
            <b/>
            <sz val="9"/>
            <color indexed="81"/>
            <rFont val="Tahoma"/>
            <family val="2"/>
          </rPr>
          <t>2017 10-K</t>
        </r>
        <r>
          <rPr>
            <sz val="9"/>
            <color indexed="81"/>
            <rFont val="Tahoma"/>
            <family val="2"/>
          </rPr>
          <t xml:space="preserve">
Reclassifications
Certain immaterial reclassifications have been made in the consolidated statements of operations to conform data for prior periods to the current format. The Company reclassified certain technology-related costs and expenses between expense categories. Amounts previously reported in the consolidated statement of operations for the year ended December 31, 2016 were revised herein as shown below (in thousands):
As Reported As Revised Effect of Change
Cost of revenue (exclusive of amortization) $ 71,591 $ 69,262 $ (2,329 )
Sales and marketing 380,919 382,419 1,500
Technology and development 273,066 255,583 (17,483 )
General and administrative 313,695 332,007 18,312
Amounts previously reported in the consolidated statement of operations for the year ended December 31, 2015 were revised herein as shown below (in thousands):
As Reported As Revised Effect of Change
Cost of revenue (exclusive of amortization) $ 61,614 $ 60,127 $ (1,487 )
Sales and marketing 307,089 308,125 1,036
Technology and development 198,565 184,477 (14,088 )
General and administrative 170,445 184,984 14,539
Certain immaterial reclassifications have been made in the consolidated balance sheets and statements of cash flows to conform data for prior periods to the current format.</t>
        </r>
      </text>
    </comment>
    <comment ref="EA387" authorId="1">
      <text>
        <r>
          <rPr>
            <b/>
            <sz val="9"/>
            <color indexed="81"/>
            <rFont val="Tahoma"/>
            <family val="2"/>
          </rPr>
          <t>Lanterman, Jon (Research):</t>
        </r>
        <r>
          <rPr>
            <sz val="9"/>
            <color indexed="81"/>
            <rFont val="Tahoma"/>
            <family val="2"/>
          </rPr>
          <t xml:space="preserve">
</t>
        </r>
        <r>
          <rPr>
            <b/>
            <sz val="9"/>
            <color indexed="81"/>
            <rFont val="Tahoma"/>
            <family val="2"/>
          </rPr>
          <t>2017 10-K</t>
        </r>
        <r>
          <rPr>
            <sz val="9"/>
            <color indexed="81"/>
            <rFont val="Tahoma"/>
            <family val="2"/>
          </rPr>
          <t xml:space="preserve">
Reclassifications
Certain immaterial reclassifications have been made in the consolidated statements of operations to conform data for prior periods to the current format. The Company reclassified certain technology-related costs and expenses between expense categories. Amounts previously reported in the consolidated statement of operations for the year ended December 31, 2016 were revised herein as shown below (in thousands):
As Reported As Revised Effect of Change
Cost of revenue (exclusive of amortization) $ 71,591 $ 69,262 $ (2,329 )
Sales and marketing 380,919 382,419 1,500
Technology and development 273,066 255,583 (17,483 )
General and administrative 313,695 332,007 18,312
Amounts previously reported in the consolidated statement of operations for the year ended December 31, 2015 were revised herein as shown below (in thousands):
As Reported As Revised Effect of Change
Cost of revenue (exclusive of amortization) $ 61,614 $ 60,127 $ (1,487 )
Sales and marketing 307,089 308,125 1,036
Technology and development 198,565 184,477 (14,088 )
General and administrative 170,445 184,984 14,539
Certain immaterial reclassifications have been made in the consolidated balance sheets and statements of cash flows to conform data for prior periods to the current format.</t>
        </r>
      </text>
    </comment>
    <comment ref="BV390" authorId="1">
      <text>
        <r>
          <rPr>
            <b/>
            <sz val="9"/>
            <color indexed="81"/>
            <rFont val="Tahoma"/>
            <family val="2"/>
          </rPr>
          <t>Lanterman, Jon (Research):</t>
        </r>
        <r>
          <rPr>
            <sz val="9"/>
            <color indexed="81"/>
            <rFont val="Tahoma"/>
            <family val="2"/>
          </rPr>
          <t xml:space="preserve">
Legal costs of $15.7m</t>
        </r>
      </text>
    </comment>
    <comment ref="BW390" authorId="1">
      <text>
        <r>
          <rPr>
            <b/>
            <sz val="9"/>
            <color indexed="81"/>
            <rFont val="Tahoma"/>
            <family val="2"/>
          </rPr>
          <t>Lanterman, Jon (Research):</t>
        </r>
        <r>
          <rPr>
            <sz val="9"/>
            <color indexed="81"/>
            <rFont val="Tahoma"/>
            <family val="2"/>
          </rPr>
          <t xml:space="preserve">
Actual legal $12.5
anticipates $18-20m in legal fees
</t>
        </r>
      </text>
    </comment>
    <comment ref="BX390" authorId="1">
      <text>
        <r>
          <rPr>
            <b/>
            <sz val="9"/>
            <color indexed="81"/>
            <rFont val="Tahoma"/>
            <family val="2"/>
          </rPr>
          <t>Lanterman, Jon (Research):</t>
        </r>
        <r>
          <rPr>
            <sz val="9"/>
            <color indexed="81"/>
            <rFont val="Tahoma"/>
            <family val="2"/>
          </rPr>
          <t xml:space="preserve">
1Q:16 implied 20m in legal fees in 2H16
2Q:16: Implied legal fees were 0 for 2H:16</t>
        </r>
      </text>
    </comment>
    <comment ref="BY390" authorId="1">
      <text>
        <r>
          <rPr>
            <b/>
            <sz val="9"/>
            <color indexed="81"/>
            <rFont val="Tahoma"/>
            <family val="2"/>
          </rPr>
          <t>Lanterman, Jon (Research):</t>
        </r>
        <r>
          <rPr>
            <sz val="9"/>
            <color indexed="81"/>
            <rFont val="Tahoma"/>
            <family val="2"/>
          </rPr>
          <t xml:space="preserve">
1Q:16 implied 20m in legal fees in 2H16
2Q:16: Implied legal fees were 0 for 2H:16</t>
        </r>
      </text>
    </comment>
    <comment ref="CA390" authorId="0">
      <text>
        <r>
          <rPr>
            <b/>
            <sz val="9"/>
            <color indexed="81"/>
            <rFont val="Tahoma"/>
            <family val="2"/>
          </rPr>
          <t>Hoffman, Brandon (Research):</t>
        </r>
        <r>
          <rPr>
            <sz val="9"/>
            <color indexed="81"/>
            <rFont val="Tahoma"/>
            <family val="2"/>
          </rPr>
          <t xml:space="preserve">
2Q remarks: 4.1mn estimated liability recorded for litigation matter with "VHT"</t>
        </r>
      </text>
    </comment>
    <comment ref="CB390" authorId="1">
      <text>
        <r>
          <rPr>
            <b/>
            <sz val="9"/>
            <color indexed="81"/>
            <rFont val="Tahoma"/>
            <family val="2"/>
          </rPr>
          <t>Lanterman, Jon (Research):</t>
        </r>
        <r>
          <rPr>
            <sz val="9"/>
            <color indexed="81"/>
            <rFont val="Tahoma"/>
            <family val="2"/>
          </rPr>
          <t xml:space="preserve">
The increase in general and administrative expenses was due in part to a $3.6 million increase in estimated legal liabilities</t>
        </r>
      </text>
    </comment>
    <comment ref="DZ390" authorId="1">
      <text>
        <r>
          <rPr>
            <b/>
            <sz val="9"/>
            <color indexed="81"/>
            <rFont val="Tahoma"/>
            <family val="2"/>
          </rPr>
          <t>Lanterman, Jon (Research):</t>
        </r>
        <r>
          <rPr>
            <sz val="9"/>
            <color indexed="81"/>
            <rFont val="Tahoma"/>
            <family val="2"/>
          </rPr>
          <t xml:space="preserve">
Includes $24m of legal fees</t>
        </r>
      </text>
    </comment>
    <comment ref="EA390" authorId="1">
      <text>
        <r>
          <rPr>
            <b/>
            <sz val="9"/>
            <color indexed="81"/>
            <rFont val="Tahoma"/>
            <family val="2"/>
          </rPr>
          <t>Lanterman, Jon (Research):</t>
        </r>
        <r>
          <rPr>
            <sz val="9"/>
            <color indexed="81"/>
            <rFont val="Tahoma"/>
            <family val="2"/>
          </rPr>
          <t xml:space="preserve">
10-K: $28.8mn of legal fees related to Move lawsuit
1Q16 Earnings Call; Expect to incure $50-55m of legal costs
4Q15 Earnings Call: Expects to incur $36m of legal costs
</t>
        </r>
      </text>
    </comment>
    <comment ref="EB390" authorId="1">
      <text>
        <r>
          <rPr>
            <b/>
            <sz val="9"/>
            <color indexed="81"/>
            <rFont val="Tahoma"/>
            <family val="2"/>
          </rPr>
          <t>Lanterman, Jon (Research):</t>
        </r>
        <r>
          <rPr>
            <sz val="9"/>
            <color indexed="81"/>
            <rFont val="Tahoma"/>
            <family val="2"/>
          </rPr>
          <t xml:space="preserve">
10-K
General and administrative expenses were $210.8 million for the year ended December 31, 2017 compared to $332.0 million for the year ended December 31, 2016, a decrease of $121.2 million, or 37%. The decrease in general and administrative expenses was primarily a result of the settlement of a lawsuit with Move, Inc. and certain related entities (collectively, “Move”) in June 2016 whereby the Company paid </t>
        </r>
        <r>
          <rPr>
            <b/>
            <sz val="9"/>
            <color indexed="81"/>
            <rFont val="Tahoma"/>
            <family val="2"/>
          </rPr>
          <t>$130.0 million in connection with a release of all claims.</t>
        </r>
        <r>
          <rPr>
            <sz val="9"/>
            <color indexed="81"/>
            <rFont val="Tahoma"/>
            <family val="2"/>
          </rPr>
          <t xml:space="preserve"> In addition, there was a $31.1 million decrease in professional services fees, primarily as a result of our settlement of litigation with </t>
        </r>
        <r>
          <rPr>
            <b/>
            <sz val="9"/>
            <color indexed="81"/>
            <rFont val="Tahoma"/>
            <family val="2"/>
          </rPr>
          <t>Move, as we incurred $28.8 million in legal costs related to our litigation with Move f</t>
        </r>
        <r>
          <rPr>
            <sz val="9"/>
            <color indexed="81"/>
            <rFont val="Tahoma"/>
            <family val="2"/>
          </rPr>
          <t xml:space="preserve">or the year ended  December 31, 2016. These decreases were partially offset by a $10.9 million increase in headcount-related expenses, including share-based compensation expense, </t>
        </r>
        <r>
          <rPr>
            <b/>
            <sz val="9"/>
            <color indexed="81"/>
            <rFont val="Tahoma"/>
            <family val="2"/>
          </rPr>
          <t>driven primarily by growth in headcount in shared corporate services to support our engineering and other teams</t>
        </r>
        <r>
          <rPr>
            <sz val="9"/>
            <color indexed="81"/>
            <rFont val="Tahoma"/>
            <family val="2"/>
          </rPr>
          <t>, a $7.5 million increase in building lease-related expenses including rent, utilities and insurance, a $6.0 million increase in estimated legal liabilities, a $4.7 million increase in bad debt expense, a $3.7 million increase in city and state taxes, a $2.9 million increase in software and hardware costs, a $2.0 million increase in the loss on disposal of assets, a $1.0 million increase in travel expenses, and a $1.2 million increase in miscellaneous general and administrative expenses. We expect general and administrative expenses to increase over time in absolute dollars as we continue to expand our business</t>
        </r>
      </text>
    </comment>
    <comment ref="BR391" authorId="1">
      <text>
        <r>
          <rPr>
            <b/>
            <sz val="9"/>
            <color indexed="81"/>
            <rFont val="Tahoma"/>
            <family val="2"/>
          </rPr>
          <t>Lanterman, Jon (Research):</t>
        </r>
        <r>
          <rPr>
            <sz val="9"/>
            <color indexed="81"/>
            <rFont val="Tahoma"/>
            <family val="2"/>
          </rPr>
          <t xml:space="preserve">
Taken as a percentage of GAAP revenue (not pro-forma) since costs were not pro-forma</t>
        </r>
      </text>
    </comment>
    <comment ref="DZ395" authorId="1">
      <text>
        <r>
          <rPr>
            <b/>
            <sz val="9"/>
            <color indexed="81"/>
            <rFont val="Tahoma"/>
            <family val="2"/>
          </rPr>
          <t>Lanterman, Jon (Research):</t>
        </r>
        <r>
          <rPr>
            <sz val="9"/>
            <color indexed="81"/>
            <rFont val="Tahoma"/>
            <family val="2"/>
          </rPr>
          <t xml:space="preserve">
Acquisition of Trulia</t>
        </r>
      </text>
    </comment>
    <comment ref="CD399" authorId="1">
      <text>
        <r>
          <rPr>
            <b/>
            <sz val="9"/>
            <color indexed="81"/>
            <rFont val="Tahoma"/>
            <family val="2"/>
          </rPr>
          <t>Lanterman, Jon (Research):</t>
        </r>
        <r>
          <rPr>
            <sz val="9"/>
            <color indexed="81"/>
            <rFont val="Tahoma"/>
            <family val="2"/>
          </rPr>
          <t xml:space="preserve">
Assumes legal settlement on CFPB</t>
        </r>
      </text>
    </comment>
    <comment ref="CE399" authorId="1">
      <text>
        <r>
          <rPr>
            <b/>
            <sz val="9"/>
            <color indexed="81"/>
            <rFont val="Tahoma"/>
            <family val="2"/>
          </rPr>
          <t>Lanterman, Jon (Research):</t>
        </r>
        <r>
          <rPr>
            <sz val="9"/>
            <color indexed="81"/>
            <rFont val="Tahoma"/>
            <family val="2"/>
          </rPr>
          <t xml:space="preserve">
Assumes legal settlement on CFPB</t>
        </r>
      </text>
    </comment>
    <comment ref="BP405" authorId="7">
      <text>
        <r>
          <rPr>
            <sz val="8"/>
            <color indexed="81"/>
            <rFont val="Tahoma"/>
            <family val="2"/>
          </rPr>
          <t xml:space="preserve">Related to acquisition of Trulia, Inc.
</t>
        </r>
      </text>
    </comment>
    <comment ref="DZ405" authorId="1">
      <text>
        <r>
          <rPr>
            <b/>
            <sz val="9"/>
            <color indexed="81"/>
            <rFont val="Tahoma"/>
            <family val="2"/>
          </rPr>
          <t>Lanterman, Jon (Research):</t>
        </r>
        <r>
          <rPr>
            <sz val="9"/>
            <color indexed="81"/>
            <rFont val="Tahoma"/>
            <family val="2"/>
          </rPr>
          <t xml:space="preserve">
1Q15 Transcript: Guidance for $20m</t>
        </r>
      </text>
    </comment>
    <comment ref="DZ408" authorId="1">
      <text>
        <r>
          <rPr>
            <b/>
            <sz val="9"/>
            <color indexed="81"/>
            <rFont val="Tahoma"/>
            <family val="2"/>
          </rPr>
          <t>Lanterman, Jon (Research):</t>
        </r>
        <r>
          <rPr>
            <sz val="9"/>
            <color indexed="81"/>
            <rFont val="Tahoma"/>
            <family val="2"/>
          </rPr>
          <t xml:space="preserve">
1Q15 Transcript: Guidance for $31-33m</t>
        </r>
      </text>
    </comment>
    <comment ref="DY410" authorId="1">
      <text>
        <r>
          <rPr>
            <b/>
            <sz val="9"/>
            <color indexed="81"/>
            <rFont val="Tahoma"/>
            <family val="2"/>
          </rPr>
          <t>Lanterman, Jon (Research):</t>
        </r>
        <r>
          <rPr>
            <sz val="9"/>
            <color indexed="81"/>
            <rFont val="Tahoma"/>
            <family val="2"/>
          </rPr>
          <t xml:space="preserve">
Zillow Only</t>
        </r>
      </text>
    </comment>
    <comment ref="BR419" authorId="8">
      <text>
        <r>
          <rPr>
            <sz val="9"/>
            <color indexed="81"/>
            <rFont val="Tahoma"/>
            <family val="2"/>
          </rPr>
          <t xml:space="preserve">Excluding Restructuring Costs SBC $10.420m.
</t>
        </r>
      </text>
    </comment>
    <comment ref="BS419" authorId="1">
      <text>
        <r>
          <rPr>
            <b/>
            <sz val="9"/>
            <color indexed="81"/>
            <rFont val="Tahoma"/>
            <family val="2"/>
          </rPr>
          <t>Lanterman, Jon (Research):</t>
        </r>
        <r>
          <rPr>
            <sz val="9"/>
            <color indexed="81"/>
            <rFont val="Tahoma"/>
            <family val="2"/>
          </rPr>
          <t xml:space="preserve">
Excluding restructuring cost of $3.584</t>
        </r>
      </text>
    </comment>
    <comment ref="BW419" authorId="1">
      <text>
        <r>
          <rPr>
            <b/>
            <sz val="9"/>
            <color indexed="81"/>
            <rFont val="Tahoma"/>
            <family val="2"/>
          </rPr>
          <t>Lanterman, Jon (Research):</t>
        </r>
        <r>
          <rPr>
            <sz val="9"/>
            <color indexed="81"/>
            <rFont val="Tahoma"/>
            <family val="2"/>
          </rPr>
          <t xml:space="preserve">
1Q16 Guidance: $26-28m</t>
        </r>
      </text>
    </comment>
    <comment ref="BX419" authorId="1">
      <text>
        <r>
          <rPr>
            <b/>
            <sz val="9"/>
            <color indexed="81"/>
            <rFont val="Tahoma"/>
            <family val="2"/>
          </rPr>
          <t>Lanterman, Jon (Research):</t>
        </r>
        <r>
          <rPr>
            <sz val="9"/>
            <color indexed="81"/>
            <rFont val="Tahoma"/>
            <family val="2"/>
          </rPr>
          <t xml:space="preserve">
2Q16 Guidance for: $26-28m</t>
        </r>
      </text>
    </comment>
    <comment ref="BZ419" authorId="1">
      <text>
        <r>
          <rPr>
            <b/>
            <sz val="9"/>
            <color indexed="81"/>
            <rFont val="Tahoma"/>
            <family val="2"/>
          </rPr>
          <t>Lanterman, Jon (Research):</t>
        </r>
        <r>
          <rPr>
            <sz val="9"/>
            <color indexed="81"/>
            <rFont val="Tahoma"/>
            <family val="2"/>
          </rPr>
          <t xml:space="preserve">
4Q16 Guidance: $26-28mn</t>
        </r>
      </text>
    </comment>
    <comment ref="CA419" authorId="0">
      <text>
        <r>
          <rPr>
            <b/>
            <sz val="9"/>
            <color indexed="81"/>
            <rFont val="Tahoma"/>
            <family val="2"/>
          </rPr>
          <t>Hoffman, Brandon (Research):</t>
        </r>
        <r>
          <rPr>
            <sz val="9"/>
            <color indexed="81"/>
            <rFont val="Tahoma"/>
            <family val="2"/>
          </rPr>
          <t xml:space="preserve">
1Q guide $27to$29</t>
        </r>
      </text>
    </comment>
    <comment ref="CB419" authorId="0">
      <text>
        <r>
          <rPr>
            <b/>
            <sz val="9"/>
            <color indexed="81"/>
            <rFont val="Tahoma"/>
            <family val="2"/>
          </rPr>
          <t>Hoffman, Brandon (Research):</t>
        </r>
        <r>
          <rPr>
            <sz val="9"/>
            <color indexed="81"/>
            <rFont val="Tahoma"/>
            <family val="2"/>
          </rPr>
          <t xml:space="preserve">
2Q guide 28-30</t>
        </r>
      </text>
    </comment>
    <comment ref="CC419" authorId="0">
      <text>
        <r>
          <rPr>
            <b/>
            <sz val="9"/>
            <color indexed="81"/>
            <rFont val="Tahoma"/>
            <family val="2"/>
          </rPr>
          <t>Hoffman, Brandon (Research):</t>
        </r>
        <r>
          <rPr>
            <sz val="9"/>
            <color indexed="81"/>
            <rFont val="Tahoma"/>
            <family val="2"/>
          </rPr>
          <t xml:space="preserve">
guide 27-29</t>
        </r>
      </text>
    </comment>
    <comment ref="CD419" authorId="1">
      <text>
        <r>
          <rPr>
            <b/>
            <sz val="9"/>
            <color indexed="81"/>
            <rFont val="Tahoma"/>
            <family val="2"/>
          </rPr>
          <t>Lanterman, Jon (Research):</t>
        </r>
        <r>
          <rPr>
            <sz val="9"/>
            <color indexed="81"/>
            <rFont val="Tahoma"/>
            <family val="2"/>
          </rPr>
          <t xml:space="preserve">
Guide: $26-28mn</t>
        </r>
      </text>
    </comment>
    <comment ref="DZ419" authorId="1">
      <text>
        <r>
          <rPr>
            <b/>
            <sz val="9"/>
            <color indexed="81"/>
            <rFont val="Tahoma"/>
            <family val="2"/>
          </rPr>
          <t>Lanterman, Jon (Research):</t>
        </r>
        <r>
          <rPr>
            <sz val="9"/>
            <color indexed="81"/>
            <rFont val="Tahoma"/>
            <family val="2"/>
          </rPr>
          <t xml:space="preserve">
guidance of $90m</t>
        </r>
      </text>
    </comment>
    <comment ref="EA419" authorId="1">
      <text>
        <r>
          <rPr>
            <b/>
            <sz val="9"/>
            <color indexed="81"/>
            <rFont val="Tahoma"/>
            <family val="2"/>
          </rPr>
          <t xml:space="preserve">Lanterman, Jon (Research):
</t>
        </r>
        <r>
          <rPr>
            <sz val="9"/>
            <color indexed="81"/>
            <rFont val="Tahoma"/>
            <family val="2"/>
          </rPr>
          <t>2Q16 Guidance: $105-110
1Q16 Guidance: $105-110m
4Q16: Spencer, we aim for ~5^% dilution per year</t>
        </r>
      </text>
    </comment>
    <comment ref="EB419" authorId="1">
      <text>
        <r>
          <rPr>
            <b/>
            <sz val="9"/>
            <color indexed="81"/>
            <rFont val="Tahoma"/>
            <family val="2"/>
          </rPr>
          <t>Lanterman, Jon (Research):</t>
        </r>
        <r>
          <rPr>
            <sz val="9"/>
            <color indexed="81"/>
            <rFont val="Tahoma"/>
            <family val="2"/>
          </rPr>
          <t xml:space="preserve">
3Q17 guide 111-113
2Q17 guide 110-115
1Q17 guide 106-111
4Q16 Guide $106-111mn</t>
        </r>
      </text>
    </comment>
    <comment ref="BR422" authorId="1">
      <text>
        <r>
          <rPr>
            <b/>
            <sz val="9"/>
            <color indexed="81"/>
            <rFont val="Tahoma"/>
            <family val="2"/>
          </rPr>
          <t>Lanterman, Jon (Research):</t>
        </r>
        <r>
          <rPr>
            <sz val="9"/>
            <color indexed="81"/>
            <rFont val="Tahoma"/>
            <family val="2"/>
          </rPr>
          <t xml:space="preserve">
Taken as a percentage of GAAP revenue (not pro-forma) since costs were not pro-forma</t>
        </r>
      </text>
    </comment>
    <comment ref="BR423" authorId="1">
      <text>
        <r>
          <rPr>
            <b/>
            <sz val="9"/>
            <color indexed="81"/>
            <rFont val="Tahoma"/>
            <family val="2"/>
          </rPr>
          <t>Lanterman, Jon (Research):</t>
        </r>
        <r>
          <rPr>
            <sz val="9"/>
            <color indexed="81"/>
            <rFont val="Tahoma"/>
            <family val="2"/>
          </rPr>
          <t xml:space="preserve">
Taken as a percentage of GAAP revenue (not pro-forma) since costs were not pro-forma</t>
        </r>
      </text>
    </comment>
    <comment ref="BR424" authorId="1">
      <text>
        <r>
          <rPr>
            <b/>
            <sz val="9"/>
            <color indexed="81"/>
            <rFont val="Tahoma"/>
            <family val="2"/>
          </rPr>
          <t>Lanterman, Jon (Research):</t>
        </r>
        <r>
          <rPr>
            <sz val="9"/>
            <color indexed="81"/>
            <rFont val="Tahoma"/>
            <family val="2"/>
          </rPr>
          <t xml:space="preserve">
Taken as a percentage of GAAP revenue (not pro-forma) since costs were not pro-forma</t>
        </r>
      </text>
    </comment>
    <comment ref="BR425" authorId="1">
      <text>
        <r>
          <rPr>
            <b/>
            <sz val="9"/>
            <color indexed="81"/>
            <rFont val="Tahoma"/>
            <family val="2"/>
          </rPr>
          <t>Lanterman, Jon (Research):</t>
        </r>
        <r>
          <rPr>
            <sz val="9"/>
            <color indexed="81"/>
            <rFont val="Tahoma"/>
            <family val="2"/>
          </rPr>
          <t xml:space="preserve">
Taken as a percentage of GAAP revenue (not pro-forma) since costs were not pro-forma</t>
        </r>
      </text>
    </comment>
    <comment ref="BR426" authorId="1">
      <text>
        <r>
          <rPr>
            <b/>
            <sz val="9"/>
            <color indexed="81"/>
            <rFont val="Tahoma"/>
            <family val="2"/>
          </rPr>
          <t>Lanterman, Jon (Research):</t>
        </r>
        <r>
          <rPr>
            <sz val="9"/>
            <color indexed="81"/>
            <rFont val="Tahoma"/>
            <family val="2"/>
          </rPr>
          <t xml:space="preserve">
Taken as a percentage of GAAP revenue (not pro-forma) since costs were not pro-forma</t>
        </r>
      </text>
    </comment>
    <comment ref="BS426" authorId="1">
      <text>
        <r>
          <rPr>
            <b/>
            <sz val="9"/>
            <color indexed="81"/>
            <rFont val="Tahoma"/>
            <family val="2"/>
          </rPr>
          <t>Lanterman, Jon (Research):</t>
        </r>
        <r>
          <rPr>
            <sz val="9"/>
            <color indexed="81"/>
            <rFont val="Tahoma"/>
            <family val="2"/>
          </rPr>
          <t xml:space="preserve">
3+% is non-recurring</t>
        </r>
      </text>
    </comment>
    <comment ref="DZ430" authorId="1">
      <text>
        <r>
          <rPr>
            <b/>
            <sz val="9"/>
            <color indexed="81"/>
            <rFont val="Tahoma"/>
            <family val="2"/>
          </rPr>
          <t>Lanterman, Jon (Research):</t>
        </r>
        <r>
          <rPr>
            <sz val="9"/>
            <color indexed="81"/>
            <rFont val="Tahoma"/>
            <family val="2"/>
          </rPr>
          <t xml:space="preserve">
Acquisition of Trulia</t>
        </r>
      </text>
    </comment>
    <comment ref="BU464" authorId="1">
      <text>
        <r>
          <rPr>
            <b/>
            <sz val="9"/>
            <color indexed="81"/>
            <rFont val="Tahoma"/>
            <family val="2"/>
          </rPr>
          <t>Lanterman, Jon (Research):</t>
        </r>
        <r>
          <rPr>
            <sz val="9"/>
            <color indexed="81"/>
            <rFont val="Tahoma"/>
            <family val="2"/>
          </rPr>
          <t xml:space="preserve">
2015 10-K: As of December 31, 2015, we had federal net operating loss carryforwards of approximately $735.2 million, state net operating loss carryforwards of approximately $11.6 million (tax effected), and net tax credit carryforwards of approximately $17.2 million. </t>
        </r>
      </text>
    </comment>
    <comment ref="BY464" authorId="1">
      <text>
        <r>
          <rPr>
            <b/>
            <sz val="9"/>
            <color indexed="81"/>
            <rFont val="Tahoma"/>
            <family val="2"/>
          </rPr>
          <t>Lanterman, Jon (Research):</t>
        </r>
        <r>
          <rPr>
            <sz val="9"/>
            <color indexed="81"/>
            <rFont val="Tahoma"/>
            <family val="2"/>
          </rPr>
          <t xml:space="preserve">
2016 10-K: As of December 31, 2016, we had federal net operating loss carryforwards of approximately $893.3 million, state net operating loss carryforwards of approximately $13.5 million (tax effected), and net tax credit carryforwards of approximately $24.3 million. Under Sections 382 and 383 of the Internal Revenue Code of 1986</t>
        </r>
      </text>
    </comment>
    <comment ref="CC464" authorId="1">
      <text>
        <r>
          <rPr>
            <b/>
            <sz val="9"/>
            <color indexed="81"/>
            <rFont val="Tahoma"/>
            <family val="2"/>
          </rPr>
          <t>Lanterman, Jon (Research):</t>
        </r>
        <r>
          <rPr>
            <sz val="9"/>
            <color indexed="81"/>
            <rFont val="Tahoma"/>
            <family val="2"/>
          </rPr>
          <t xml:space="preserve">
2017 10-K: As of December 31, 2017, we had federal net operating loss carryforwards of approximately $1,014.0 million, state net operating loss carryforwards of approximately $21.4 million (tax effected), and net tax credit carryforwards of approximately $35.8 million. </t>
        </r>
      </text>
    </comment>
    <comment ref="BS470" authorId="1">
      <text>
        <r>
          <rPr>
            <b/>
            <sz val="9"/>
            <color indexed="81"/>
            <rFont val="Tahoma"/>
            <family val="2"/>
          </rPr>
          <t>Lanterman, Jon (Research):</t>
        </r>
        <r>
          <rPr>
            <sz val="9"/>
            <color indexed="81"/>
            <rFont val="Tahoma"/>
            <family val="2"/>
          </rPr>
          <t xml:space="preserve">
1Q15 Transcript: Guidance 58.5-959.5</t>
        </r>
      </text>
    </comment>
    <comment ref="BT470" authorId="1">
      <text>
        <r>
          <rPr>
            <b/>
            <sz val="9"/>
            <color indexed="81"/>
            <rFont val="Tahoma"/>
            <family val="2"/>
          </rPr>
          <t>Lanterman, Jon (Research):</t>
        </r>
        <r>
          <rPr>
            <sz val="9"/>
            <color indexed="81"/>
            <rFont val="Tahoma"/>
            <family val="2"/>
          </rPr>
          <t xml:space="preserve">
guide for 176.5-178.5. divide by 3 = 58.8-59.5</t>
        </r>
      </text>
    </comment>
    <comment ref="DZ470" authorId="1">
      <text>
        <r>
          <rPr>
            <b/>
            <sz val="9"/>
            <color indexed="81"/>
            <rFont val="Tahoma"/>
            <family val="2"/>
          </rPr>
          <t>Lanterman, Jon (Research):</t>
        </r>
        <r>
          <rPr>
            <sz val="9"/>
            <color indexed="81"/>
            <rFont val="Tahoma"/>
            <family val="2"/>
          </rPr>
          <t xml:space="preserve">
1Q15 Transcript: Guidance for 56.5-57.5m</t>
        </r>
      </text>
    </comment>
    <comment ref="BS473" authorId="1">
      <text>
        <r>
          <rPr>
            <b/>
            <sz val="9"/>
            <color indexed="81"/>
            <rFont val="Tahoma"/>
            <family val="2"/>
          </rPr>
          <t>Lanterman, Jon (Research):</t>
        </r>
        <r>
          <rPr>
            <sz val="9"/>
            <color indexed="81"/>
            <rFont val="Tahoma"/>
            <family val="2"/>
          </rPr>
          <t xml:space="preserve">
1Q15 Transcript: Guidance: 64.5-65.5</t>
        </r>
      </text>
    </comment>
    <comment ref="BT473" authorId="1">
      <text>
        <r>
          <rPr>
            <b/>
            <sz val="9"/>
            <color indexed="81"/>
            <rFont val="Tahoma"/>
            <family val="2"/>
          </rPr>
          <t>Lanterman, Jon (Research):</t>
        </r>
        <r>
          <rPr>
            <sz val="9"/>
            <color indexed="81"/>
            <rFont val="Tahoma"/>
            <family val="2"/>
          </rPr>
          <t xml:space="preserve">
Guide for 193-195, divide by 3 is 64.3-65</t>
        </r>
      </text>
    </comment>
    <comment ref="CC473" authorId="0">
      <text>
        <r>
          <rPr>
            <b/>
            <sz val="9"/>
            <color indexed="81"/>
            <rFont val="Tahoma"/>
            <family val="2"/>
          </rPr>
          <t>Hoffman, Brandon (Research):</t>
        </r>
        <r>
          <rPr>
            <sz val="9"/>
            <color indexed="81"/>
            <rFont val="Tahoma"/>
            <family val="2"/>
          </rPr>
          <t xml:space="preserve">
guide 197.5-199.5</t>
        </r>
      </text>
    </comment>
    <comment ref="DZ473" authorId="1">
      <text>
        <r>
          <rPr>
            <b/>
            <sz val="9"/>
            <color indexed="81"/>
            <rFont val="Tahoma"/>
            <family val="2"/>
          </rPr>
          <t>Lanterman, Jon (Research):</t>
        </r>
        <r>
          <rPr>
            <sz val="9"/>
            <color indexed="81"/>
            <rFont val="Tahoma"/>
            <family val="2"/>
          </rPr>
          <t xml:space="preserve">
1Q15 Transcript: Guidance for 62.5-63.5</t>
        </r>
      </text>
    </comment>
    <comment ref="BR474" authorId="1">
      <text>
        <r>
          <rPr>
            <b/>
            <sz val="9"/>
            <color indexed="81"/>
            <rFont val="Tahoma"/>
            <family val="2"/>
          </rPr>
          <t>Lanterman, Jon (Research):</t>
        </r>
        <r>
          <rPr>
            <sz val="9"/>
            <color indexed="81"/>
            <rFont val="Tahoma"/>
            <family val="2"/>
          </rPr>
          <t xml:space="preserve">
Adjusted for 3/1 split. The sharecount increase is largely due to Trulia Acquisition, which was an all stock deal</t>
        </r>
      </text>
    </comment>
    <comment ref="DZ474" authorId="1">
      <text>
        <r>
          <rPr>
            <b/>
            <sz val="9"/>
            <color indexed="81"/>
            <rFont val="Tahoma"/>
            <family val="2"/>
          </rPr>
          <t>Lanterman, Jon (Research):</t>
        </r>
        <r>
          <rPr>
            <sz val="9"/>
            <color indexed="81"/>
            <rFont val="Tahoma"/>
            <family val="2"/>
          </rPr>
          <t xml:space="preserve">
Adjusted for 3/1 split. The sharecount increase is largely due to Trulia Acquisition, which was an all stock deal</t>
        </r>
      </text>
    </comment>
    <comment ref="DX488" authorId="1">
      <text>
        <r>
          <rPr>
            <b/>
            <sz val="9"/>
            <color indexed="81"/>
            <rFont val="Tahoma"/>
            <family val="2"/>
          </rPr>
          <t>Lanterman, Jon (Research):</t>
        </r>
        <r>
          <rPr>
            <sz val="9"/>
            <color indexed="81"/>
            <rFont val="Tahoma"/>
            <family val="2"/>
          </rPr>
          <t xml:space="preserve">
Employees
As of December 31, 2013, we had 1,036 employees, with 222 in technology, 710 in sales, marketing, and customer support, and 104 in general and administrative functions. We had 357 full-time employees in our San Francisco headquarters, 288 in our Denver location, 31 in our New York office, 349 in our Bellevue office and 11 of our employees work remotely. None of our employees is represented by a labor union with respect to his or her employment with us.</t>
        </r>
      </text>
    </comment>
    <comment ref="DY488" authorId="1">
      <text>
        <r>
          <rPr>
            <b/>
            <sz val="9"/>
            <color indexed="81"/>
            <rFont val="Tahoma"/>
            <family val="2"/>
          </rPr>
          <t>Lanterman, Jon (Research):</t>
        </r>
        <r>
          <rPr>
            <sz val="9"/>
            <color indexed="81"/>
            <rFont val="Tahoma"/>
            <family val="2"/>
          </rPr>
          <t xml:space="preserve">
As of December 31, 2014, we had 1,055 employees, with 241 in technology, 732 in sales, marketing, and customer support, and 82 in general and administrative functions. We had 409 full-time employees in our San Francisco headquarters, 312 in our Denver location, 31 in our New York office, 279 in our Bellevue office and 24 of our employees work remotely. None of our employees is represented by a labor union with respect to his or her employment with us.</t>
        </r>
      </text>
    </comment>
    <comment ref="DZ489" authorId="1">
      <text>
        <r>
          <rPr>
            <b/>
            <sz val="9"/>
            <color indexed="81"/>
            <rFont val="Tahoma"/>
            <family val="2"/>
          </rPr>
          <t>Lanterman, Jon (Research):</t>
        </r>
        <r>
          <rPr>
            <sz val="9"/>
            <color indexed="81"/>
            <rFont val="Tahoma"/>
            <family val="2"/>
          </rPr>
          <t xml:space="preserve">
Z eliminated 350 jobs in the merger and sold Market Leader</t>
        </r>
      </text>
    </comment>
    <comment ref="EB499" authorId="1">
      <text>
        <r>
          <rPr>
            <b/>
            <sz val="9"/>
            <color indexed="81"/>
            <rFont val="Tahoma"/>
            <family val="2"/>
          </rPr>
          <t>Lanterman, Jon (Research):</t>
        </r>
        <r>
          <rPr>
            <sz val="9"/>
            <color indexed="81"/>
            <rFont val="Tahoma"/>
            <family val="2"/>
          </rPr>
          <t xml:space="preserve">
</t>
        </r>
        <r>
          <rPr>
            <b/>
            <sz val="9"/>
            <color indexed="81"/>
            <rFont val="Tahoma"/>
            <family val="2"/>
          </rPr>
          <t>4Q17 Transcript:</t>
        </r>
        <r>
          <rPr>
            <sz val="9"/>
            <color indexed="81"/>
            <rFont val="Tahoma"/>
            <family val="2"/>
          </rPr>
          <t xml:space="preserve">
We've got probably 400 or 500 people in Seattle that just focus on Zillow brand and 200 or 300 people here in San Francisco focused on Trulia. And that R&amp;D, I think is very efficient.  
</t>
        </r>
        <r>
          <rPr>
            <b/>
            <sz val="9"/>
            <color indexed="81"/>
            <rFont val="Tahoma"/>
            <family val="2"/>
          </rPr>
          <t>CONCLUSION: ~800people in R&amp;D in Seattle+SF</t>
        </r>
      </text>
    </comment>
    <comment ref="CB502" authorId="1">
      <text>
        <r>
          <rPr>
            <b/>
            <sz val="9"/>
            <color indexed="81"/>
            <rFont val="Tahoma"/>
            <family val="2"/>
          </rPr>
          <t>Lanterman, Jon (Research):</t>
        </r>
        <r>
          <rPr>
            <sz val="9"/>
            <color indexed="81"/>
            <rFont val="Tahoma"/>
            <family val="2"/>
          </rPr>
          <t xml:space="preserve">
Interest expense related to the 2021 Notes for the three months ended September 30, 2017 was $6.8 million, which is comprised of approximately $4.5 million related to the amortization of debt discount and debt issuance costs and $2.3 million for the contractual coupon interest.</t>
        </r>
      </text>
    </comment>
    <comment ref="I510" authorId="1">
      <text>
        <r>
          <rPr>
            <b/>
            <sz val="9"/>
            <color indexed="81"/>
            <rFont val="Tahoma"/>
            <family val="2"/>
          </rPr>
          <t>Lanterman, Jon (Research):</t>
        </r>
        <r>
          <rPr>
            <sz val="9"/>
            <color indexed="81"/>
            <rFont val="Tahoma"/>
            <family val="2"/>
          </rPr>
          <t xml:space="preserve">
User-generated content is defined as any content contributed by a user through Zillow, Inc.'s mobile apps or websites, including images, home edits, comments, reviews, ratings, past transactions data, and Digs boards, among other contributions.</t>
        </r>
      </text>
    </comment>
    <comment ref="BR510" authorId="8">
      <text>
        <r>
          <rPr>
            <sz val="9"/>
            <color indexed="81"/>
            <rFont val="Tahoma"/>
            <family val="2"/>
          </rPr>
          <t xml:space="preserve">Not Reported by Company.
</t>
        </r>
      </text>
    </comment>
    <comment ref="BR514" authorId="8">
      <text>
        <r>
          <rPr>
            <sz val="9"/>
            <color indexed="81"/>
            <rFont val="Tahoma"/>
            <family val="2"/>
          </rPr>
          <t xml:space="preserve">Not Reported by Company.
</t>
        </r>
      </text>
    </comment>
    <comment ref="BO520" authorId="3">
      <text>
        <r>
          <rPr>
            <b/>
            <sz val="9"/>
            <color indexed="81"/>
            <rFont val="Tahoma"/>
            <family val="2"/>
          </rPr>
          <t>Prissman, Dean J (Research):</t>
        </r>
        <r>
          <rPr>
            <sz val="9"/>
            <color indexed="81"/>
            <rFont val="Tahoma"/>
            <family val="2"/>
          </rPr>
          <t xml:space="preserve">
Est</t>
        </r>
      </text>
    </comment>
    <comment ref="BP520" authorId="3">
      <text>
        <r>
          <rPr>
            <b/>
            <sz val="9"/>
            <color indexed="81"/>
            <rFont val="Tahoma"/>
            <family val="2"/>
          </rPr>
          <t>Prissman, Dean J (Research):</t>
        </r>
        <r>
          <rPr>
            <sz val="9"/>
            <color indexed="81"/>
            <rFont val="Tahoma"/>
            <family val="2"/>
          </rPr>
          <t xml:space="preserve">
Est</t>
        </r>
      </text>
    </comment>
    <comment ref="BQ520" authorId="3">
      <text>
        <r>
          <rPr>
            <b/>
            <sz val="9"/>
            <color indexed="81"/>
            <rFont val="Tahoma"/>
            <family val="2"/>
          </rPr>
          <t>Prissman, Dean J (Research):</t>
        </r>
        <r>
          <rPr>
            <sz val="9"/>
            <color indexed="81"/>
            <rFont val="Tahoma"/>
            <family val="2"/>
          </rPr>
          <t xml:space="preserve">
Est</t>
        </r>
      </text>
    </comment>
    <comment ref="BS520" authorId="3">
      <text>
        <r>
          <rPr>
            <b/>
            <sz val="9"/>
            <color indexed="81"/>
            <rFont val="Tahoma"/>
            <family val="2"/>
          </rPr>
          <t>Prissman, Dean J (Research):</t>
        </r>
        <r>
          <rPr>
            <sz val="9"/>
            <color indexed="81"/>
            <rFont val="Tahoma"/>
            <family val="2"/>
          </rPr>
          <t xml:space="preserve">
1Q15 Transcript - Expected to  be $11m</t>
        </r>
      </text>
    </comment>
    <comment ref="BT520" authorId="1">
      <text>
        <r>
          <rPr>
            <b/>
            <sz val="9"/>
            <color indexed="81"/>
            <rFont val="Tahoma"/>
            <family val="2"/>
          </rPr>
          <t>Lanterman, Jon (Research):</t>
        </r>
        <r>
          <rPr>
            <sz val="9"/>
            <color indexed="81"/>
            <rFont val="Tahoma"/>
            <family val="2"/>
          </rPr>
          <t xml:space="preserve">
expected to be $10M</t>
        </r>
      </text>
    </comment>
    <comment ref="DZ520" authorId="3">
      <text>
        <r>
          <rPr>
            <b/>
            <sz val="9"/>
            <color indexed="81"/>
            <rFont val="Tahoma"/>
            <family val="2"/>
          </rPr>
          <t>Prissman, Dean J (Research):
40m per fuidance</t>
        </r>
      </text>
    </comment>
    <comment ref="BR530" authorId="2">
      <text>
        <r>
          <rPr>
            <b/>
            <sz val="9"/>
            <color indexed="81"/>
            <rFont val="Tahoma"/>
            <family val="2"/>
          </rPr>
          <t>Liu, Kevin (Research):</t>
        </r>
        <r>
          <rPr>
            <sz val="9"/>
            <color indexed="81"/>
            <rFont val="Tahoma"/>
            <family val="2"/>
          </rPr>
          <t xml:space="preserve">
merge with Trulia</t>
        </r>
      </text>
    </comment>
    <comment ref="BN531" authorId="1">
      <text>
        <r>
          <rPr>
            <b/>
            <sz val="9"/>
            <color indexed="81"/>
            <rFont val="Tahoma"/>
            <family val="2"/>
          </rPr>
          <t>Lanterman, Jon (Research):</t>
        </r>
        <r>
          <rPr>
            <sz val="9"/>
            <color indexed="81"/>
            <rFont val="Tahoma"/>
            <family val="2"/>
          </rPr>
          <t xml:space="preserve">
From Zillow IR Blog</t>
        </r>
      </text>
    </comment>
    <comment ref="BO531" authorId="1">
      <text>
        <r>
          <rPr>
            <b/>
            <sz val="9"/>
            <color indexed="81"/>
            <rFont val="Tahoma"/>
            <family val="2"/>
          </rPr>
          <t>Lanterman, Jon (Research):</t>
        </r>
        <r>
          <rPr>
            <sz val="9"/>
            <color indexed="81"/>
            <rFont val="Tahoma"/>
            <family val="2"/>
          </rPr>
          <t xml:space="preserve">
2Q2015 Earnings Call; Increased 11% on a pro forma basis</t>
        </r>
      </text>
    </comment>
    <comment ref="BP531" authorId="1">
      <text>
        <r>
          <rPr>
            <b/>
            <sz val="9"/>
            <color indexed="81"/>
            <rFont val="Tahoma"/>
            <family val="2"/>
          </rPr>
          <t>Lanterman, Jon (Research):</t>
        </r>
        <r>
          <rPr>
            <sz val="9"/>
            <color indexed="81"/>
            <rFont val="Tahoma"/>
            <family val="2"/>
          </rPr>
          <t xml:space="preserve">
From Zillow IR Blog</t>
        </r>
      </text>
    </comment>
    <comment ref="BQ531" authorId="1">
      <text>
        <r>
          <rPr>
            <b/>
            <sz val="9"/>
            <color indexed="81"/>
            <rFont val="Tahoma"/>
            <family val="2"/>
          </rPr>
          <t>Lanterman, Jon (Research):</t>
        </r>
        <r>
          <rPr>
            <sz val="9"/>
            <color indexed="81"/>
            <rFont val="Tahoma"/>
            <family val="2"/>
          </rPr>
          <t xml:space="preserve">
From Zillow IR Blog</t>
        </r>
      </text>
    </comment>
    <comment ref="BR531" authorId="3">
      <text>
        <r>
          <rPr>
            <b/>
            <sz val="9"/>
            <color indexed="81"/>
            <rFont val="Tahoma"/>
            <family val="2"/>
          </rPr>
          <t>Prissman, Dean J (Research):</t>
        </r>
        <r>
          <rPr>
            <sz val="9"/>
            <color indexed="81"/>
            <rFont val="Tahoma"/>
            <family val="2"/>
          </rPr>
          <t xml:space="preserve">
Est</t>
        </r>
      </text>
    </comment>
    <comment ref="BN534" authorId="1">
      <text>
        <r>
          <rPr>
            <b/>
            <sz val="9"/>
            <color indexed="81"/>
            <rFont val="Tahoma"/>
            <family val="2"/>
          </rPr>
          <t>Lanterman, Jon (Research):</t>
        </r>
        <r>
          <rPr>
            <sz val="9"/>
            <color indexed="81"/>
            <rFont val="Tahoma"/>
            <family val="2"/>
          </rPr>
          <t xml:space="preserve">
From Zillow IR Blog</t>
        </r>
      </text>
    </comment>
    <comment ref="BO534" authorId="1">
      <text>
        <r>
          <rPr>
            <b/>
            <sz val="9"/>
            <color indexed="81"/>
            <rFont val="Tahoma"/>
            <family val="2"/>
          </rPr>
          <t>Lanterman, Jon (Research):</t>
        </r>
        <r>
          <rPr>
            <sz val="9"/>
            <color indexed="81"/>
            <rFont val="Tahoma"/>
            <family val="2"/>
          </rPr>
          <t xml:space="preserve">
2Q2015 Earnings Call: Increased 18% y/y on a proforma basis</t>
        </r>
      </text>
    </comment>
    <comment ref="BP534" authorId="1">
      <text>
        <r>
          <rPr>
            <b/>
            <sz val="9"/>
            <color indexed="81"/>
            <rFont val="Tahoma"/>
            <family val="2"/>
          </rPr>
          <t>Lanterman, Jon (Research):</t>
        </r>
        <r>
          <rPr>
            <sz val="9"/>
            <color indexed="81"/>
            <rFont val="Tahoma"/>
            <family val="2"/>
          </rPr>
          <t xml:space="preserve">
From Zillow IR Blog</t>
        </r>
      </text>
    </comment>
    <comment ref="BQ534" authorId="1">
      <text>
        <r>
          <rPr>
            <b/>
            <sz val="9"/>
            <color indexed="81"/>
            <rFont val="Tahoma"/>
            <family val="2"/>
          </rPr>
          <t>Lanterman, Jon (Research):</t>
        </r>
        <r>
          <rPr>
            <sz val="9"/>
            <color indexed="81"/>
            <rFont val="Tahoma"/>
            <family val="2"/>
          </rPr>
          <t xml:space="preserve">
From Zillow IR Blog</t>
        </r>
      </text>
    </comment>
    <comment ref="BV534" authorId="1">
      <text>
        <r>
          <rPr>
            <b/>
            <sz val="9"/>
            <color indexed="81"/>
            <rFont val="Tahoma"/>
            <family val="2"/>
          </rPr>
          <t>Lanterman, Jon (Research):</t>
        </r>
        <r>
          <rPr>
            <sz val="9"/>
            <color indexed="81"/>
            <rFont val="Tahoma"/>
            <family val="2"/>
          </rPr>
          <t xml:space="preserve">
1Q16 Earnings Call:  Additional sales to existing advertisers made up 71% of total bookings in the first quarter. Year-over-year growth of the agent advertiser cohort that spends more than $5,000 per month was 83% on a total dollar basis and 74% in advertiser count. Churn in this cohort continues to be minimal.</t>
        </r>
      </text>
    </comment>
    <comment ref="BW534" authorId="1">
      <text>
        <r>
          <rPr>
            <b/>
            <sz val="9"/>
            <color indexed="81"/>
            <rFont val="Tahoma"/>
            <family val="2"/>
          </rPr>
          <t>Lanterman, Jon (Research):</t>
        </r>
        <r>
          <rPr>
            <sz val="9"/>
            <color indexed="81"/>
            <rFont val="Tahoma"/>
            <family val="2"/>
          </rPr>
          <t xml:space="preserve">
2Q16 Earnings Call:
$536m 
ear-over-year growth of the agent advertiser cohort
that spends more than $5,000 per month was 73 percent on a total dollar basis and 68 percent in
advertiser count.
</t>
        </r>
      </text>
    </comment>
    <comment ref="BT536" authorId="1">
      <text>
        <r>
          <rPr>
            <b/>
            <sz val="9"/>
            <color indexed="81"/>
            <rFont val="Tahoma"/>
            <family val="2"/>
          </rPr>
          <t>Lanterman, Jon (Research):</t>
        </r>
        <r>
          <rPr>
            <sz val="9"/>
            <color indexed="81"/>
            <rFont val="Tahoma"/>
            <family val="2"/>
          </rPr>
          <t xml:space="preserve">
guide for +25% y/y, which implies $121m</t>
        </r>
      </text>
    </comment>
    <comment ref="BS578" authorId="3">
      <text>
        <r>
          <rPr>
            <b/>
            <sz val="9"/>
            <color indexed="81"/>
            <rFont val="Tahoma"/>
            <family val="2"/>
          </rPr>
          <t>Prissman, Dean J (Research):</t>
        </r>
        <r>
          <rPr>
            <sz val="9"/>
            <color indexed="81"/>
            <rFont val="Tahoma"/>
            <family val="2"/>
          </rPr>
          <t xml:space="preserve">
Q/Q Driver</t>
        </r>
      </text>
    </comment>
    <comment ref="BT578" authorId="3">
      <text>
        <r>
          <rPr>
            <b/>
            <sz val="9"/>
            <color indexed="81"/>
            <rFont val="Tahoma"/>
            <family val="2"/>
          </rPr>
          <t>Prissman, Dean J (Research):</t>
        </r>
        <r>
          <rPr>
            <sz val="9"/>
            <color indexed="81"/>
            <rFont val="Tahoma"/>
            <family val="2"/>
          </rPr>
          <t xml:space="preserve">
Q/Q Driver</t>
        </r>
      </text>
    </comment>
    <comment ref="BU578" authorId="3">
      <text>
        <r>
          <rPr>
            <b/>
            <sz val="9"/>
            <color indexed="81"/>
            <rFont val="Tahoma"/>
            <family val="2"/>
          </rPr>
          <t>Prissman, Dean J (Research):</t>
        </r>
        <r>
          <rPr>
            <sz val="9"/>
            <color indexed="81"/>
            <rFont val="Tahoma"/>
            <family val="2"/>
          </rPr>
          <t xml:space="preserve">
Q/Q Driver</t>
        </r>
      </text>
    </comment>
    <comment ref="BS585" authorId="3">
      <text>
        <r>
          <rPr>
            <b/>
            <sz val="9"/>
            <color indexed="81"/>
            <rFont val="Tahoma"/>
            <family val="2"/>
          </rPr>
          <t>Prissman, Dean J (Research):</t>
        </r>
        <r>
          <rPr>
            <sz val="9"/>
            <color indexed="81"/>
            <rFont val="Tahoma"/>
            <family val="2"/>
          </rPr>
          <t xml:space="preserve">
Q/Q Driver</t>
        </r>
      </text>
    </comment>
    <comment ref="BT585" authorId="3">
      <text>
        <r>
          <rPr>
            <b/>
            <sz val="9"/>
            <color indexed="81"/>
            <rFont val="Tahoma"/>
            <family val="2"/>
          </rPr>
          <t>Prissman, Dean J (Research):</t>
        </r>
        <r>
          <rPr>
            <sz val="9"/>
            <color indexed="81"/>
            <rFont val="Tahoma"/>
            <family val="2"/>
          </rPr>
          <t xml:space="preserve">
Q/Q Driver</t>
        </r>
      </text>
    </comment>
    <comment ref="BU585" authorId="3">
      <text>
        <r>
          <rPr>
            <b/>
            <sz val="9"/>
            <color indexed="81"/>
            <rFont val="Tahoma"/>
            <family val="2"/>
          </rPr>
          <t>Prissman, Dean J (Research):</t>
        </r>
        <r>
          <rPr>
            <sz val="9"/>
            <color indexed="81"/>
            <rFont val="Tahoma"/>
            <family val="2"/>
          </rPr>
          <t xml:space="preserve">
Q/Q Driver</t>
        </r>
      </text>
    </comment>
    <comment ref="BO595" authorId="3">
      <text>
        <r>
          <rPr>
            <b/>
            <sz val="9"/>
            <color indexed="81"/>
            <rFont val="Tahoma"/>
            <family val="2"/>
          </rPr>
          <t>Prissman, Dean J (Research):</t>
        </r>
        <r>
          <rPr>
            <sz val="9"/>
            <color indexed="81"/>
            <rFont val="Tahoma"/>
            <family val="2"/>
          </rPr>
          <t xml:space="preserve">
Est</t>
        </r>
      </text>
    </comment>
    <comment ref="BP595" authorId="3">
      <text>
        <r>
          <rPr>
            <b/>
            <sz val="9"/>
            <color indexed="81"/>
            <rFont val="Tahoma"/>
            <family val="2"/>
          </rPr>
          <t>Prissman, Dean J (Research):</t>
        </r>
        <r>
          <rPr>
            <sz val="9"/>
            <color indexed="81"/>
            <rFont val="Tahoma"/>
            <family val="2"/>
          </rPr>
          <t xml:space="preserve">
Est</t>
        </r>
      </text>
    </comment>
    <comment ref="BQ595" authorId="3">
      <text>
        <r>
          <rPr>
            <b/>
            <sz val="9"/>
            <color indexed="81"/>
            <rFont val="Tahoma"/>
            <family val="2"/>
          </rPr>
          <t>Prissman, Dean J (Research):</t>
        </r>
        <r>
          <rPr>
            <sz val="9"/>
            <color indexed="81"/>
            <rFont val="Tahoma"/>
            <family val="2"/>
          </rPr>
          <t xml:space="preserve">
Est</t>
        </r>
      </text>
    </comment>
    <comment ref="BR641" authorId="3">
      <text>
        <r>
          <rPr>
            <b/>
            <sz val="9"/>
            <color indexed="81"/>
            <rFont val="Tahoma"/>
            <family val="2"/>
          </rPr>
          <t>Prissman, Dean J (Research):</t>
        </r>
        <r>
          <rPr>
            <sz val="9"/>
            <color indexed="81"/>
            <rFont val="Tahoma"/>
            <family val="2"/>
          </rPr>
          <t xml:space="preserve">
1Q15 Earnings call</t>
        </r>
      </text>
    </comment>
    <comment ref="BR654" authorId="3">
      <text>
        <r>
          <rPr>
            <b/>
            <sz val="9"/>
            <color indexed="81"/>
            <rFont val="Tahoma"/>
            <family val="2"/>
          </rPr>
          <t>Prissman, Dean J (Research):</t>
        </r>
        <r>
          <rPr>
            <sz val="9"/>
            <color indexed="81"/>
            <rFont val="Tahoma"/>
            <family val="2"/>
          </rPr>
          <t xml:space="preserve">
Earnings release
</t>
        </r>
      </text>
    </comment>
    <comment ref="DZ654" authorId="1">
      <text>
        <r>
          <rPr>
            <b/>
            <sz val="9"/>
            <color indexed="81"/>
            <rFont val="Tahoma"/>
            <family val="2"/>
          </rPr>
          <t>Lanterman, Jon (Research):</t>
        </r>
        <r>
          <rPr>
            <sz val="9"/>
            <color indexed="81"/>
            <rFont val="Tahoma"/>
            <family val="2"/>
          </rPr>
          <t xml:space="preserve">
Zillow Guide for $690M</t>
        </r>
      </text>
    </comment>
    <comment ref="BO655" authorId="3">
      <text>
        <r>
          <rPr>
            <b/>
            <sz val="9"/>
            <color indexed="81"/>
            <rFont val="Tahoma"/>
            <family val="2"/>
          </rPr>
          <t>Prissman, Dean J (Research):</t>
        </r>
        <r>
          <rPr>
            <sz val="9"/>
            <color indexed="81"/>
            <rFont val="Tahoma"/>
            <family val="2"/>
          </rPr>
          <t xml:space="preserve">
Est</t>
        </r>
      </text>
    </comment>
    <comment ref="BP655" authorId="3">
      <text>
        <r>
          <rPr>
            <b/>
            <sz val="9"/>
            <color indexed="81"/>
            <rFont val="Tahoma"/>
            <family val="2"/>
          </rPr>
          <t>Prissman, Dean J (Research):</t>
        </r>
        <r>
          <rPr>
            <sz val="9"/>
            <color indexed="81"/>
            <rFont val="Tahoma"/>
            <family val="2"/>
          </rPr>
          <t xml:space="preserve">
Est</t>
        </r>
      </text>
    </comment>
    <comment ref="BQ655" authorId="3">
      <text>
        <r>
          <rPr>
            <b/>
            <sz val="9"/>
            <color indexed="81"/>
            <rFont val="Tahoma"/>
            <family val="2"/>
          </rPr>
          <t>Prissman, Dean J (Research):</t>
        </r>
        <r>
          <rPr>
            <sz val="9"/>
            <color indexed="81"/>
            <rFont val="Tahoma"/>
            <family val="2"/>
          </rPr>
          <t xml:space="preserve">
Est</t>
        </r>
      </text>
    </comment>
    <comment ref="BR656" authorId="3">
      <text>
        <r>
          <rPr>
            <b/>
            <sz val="9"/>
            <color indexed="81"/>
            <rFont val="Tahoma"/>
            <family val="2"/>
          </rPr>
          <t>Prissman, Dean J (Research):</t>
        </r>
        <r>
          <rPr>
            <sz val="9"/>
            <color indexed="81"/>
            <rFont val="Tahoma"/>
            <family val="2"/>
          </rPr>
          <t xml:space="preserve">
Earnings release
</t>
        </r>
      </text>
    </comment>
    <comment ref="DZ656" authorId="1">
      <text>
        <r>
          <rPr>
            <b/>
            <sz val="9"/>
            <color indexed="81"/>
            <rFont val="Tahoma"/>
            <family val="2"/>
          </rPr>
          <t>Lanterman, Jon (Research):</t>
        </r>
        <r>
          <rPr>
            <sz val="9"/>
            <color indexed="81"/>
            <rFont val="Tahoma"/>
            <family val="2"/>
          </rPr>
          <t xml:space="preserve">
Zillow guide for $650M</t>
        </r>
      </text>
    </comment>
    <comment ref="BS663" authorId="3">
      <text>
        <r>
          <rPr>
            <b/>
            <sz val="9"/>
            <color indexed="81"/>
            <rFont val="Tahoma"/>
            <family val="2"/>
          </rPr>
          <t>Prissman, Dean J (Research):</t>
        </r>
        <r>
          <rPr>
            <sz val="9"/>
            <color indexed="81"/>
            <rFont val="Tahoma"/>
            <family val="2"/>
          </rPr>
          <t xml:space="preserve">
guide</t>
        </r>
      </text>
    </comment>
    <comment ref="BT663" authorId="3">
      <text>
        <r>
          <rPr>
            <b/>
            <sz val="9"/>
            <color indexed="81"/>
            <rFont val="Tahoma"/>
            <family val="2"/>
          </rPr>
          <t>Prissman, Dean J (Research):</t>
        </r>
        <r>
          <rPr>
            <sz val="9"/>
            <color indexed="81"/>
            <rFont val="Tahoma"/>
            <family val="2"/>
          </rPr>
          <t xml:space="preserve">
guide</t>
        </r>
      </text>
    </comment>
    <comment ref="BT670" authorId="1">
      <text>
        <r>
          <rPr>
            <b/>
            <sz val="9"/>
            <color indexed="81"/>
            <rFont val="Tahoma"/>
            <family val="2"/>
          </rPr>
          <t>Lanterman, Jon (Research):</t>
        </r>
        <r>
          <rPr>
            <sz val="9"/>
            <color indexed="81"/>
            <rFont val="Tahoma"/>
            <family val="2"/>
          </rPr>
          <t xml:space="preserve">
guide for +25% y/y, implied $129m</t>
        </r>
      </text>
    </comment>
    <comment ref="BT675" authorId="1">
      <text>
        <r>
          <rPr>
            <b/>
            <sz val="9"/>
            <color indexed="81"/>
            <rFont val="Tahoma"/>
            <family val="2"/>
          </rPr>
          <t>Lanterman, Jon (Research):</t>
        </r>
        <r>
          <rPr>
            <sz val="9"/>
            <color indexed="81"/>
            <rFont val="Tahoma"/>
            <family val="2"/>
          </rPr>
          <t xml:space="preserve">
guide for $10m</t>
        </r>
      </text>
    </comment>
    <comment ref="BT677" authorId="1">
      <text>
        <r>
          <rPr>
            <b/>
            <sz val="9"/>
            <color indexed="81"/>
            <rFont val="Tahoma"/>
            <family val="2"/>
          </rPr>
          <t>Lanterman, Jon (Research):</t>
        </r>
        <r>
          <rPr>
            <sz val="9"/>
            <color indexed="81"/>
            <rFont val="Tahoma"/>
            <family val="2"/>
          </rPr>
          <t xml:space="preserve">
guide for flat sequentially</t>
        </r>
      </text>
    </comment>
    <comment ref="BS688" authorId="3">
      <text>
        <r>
          <rPr>
            <b/>
            <sz val="9"/>
            <color indexed="81"/>
            <rFont val="Tahoma"/>
            <family val="2"/>
          </rPr>
          <t>Prissman, Dean J (Research):</t>
        </r>
        <r>
          <rPr>
            <sz val="9"/>
            <color indexed="81"/>
            <rFont val="Tahoma"/>
            <family val="2"/>
          </rPr>
          <t xml:space="preserve">
guide</t>
        </r>
      </text>
    </comment>
    <comment ref="BT688" authorId="3">
      <text>
        <r>
          <rPr>
            <b/>
            <sz val="9"/>
            <color indexed="81"/>
            <rFont val="Tahoma"/>
            <family val="2"/>
          </rPr>
          <t>Prissman, Dean J (Research):</t>
        </r>
        <r>
          <rPr>
            <sz val="9"/>
            <color indexed="81"/>
            <rFont val="Tahoma"/>
            <family val="2"/>
          </rPr>
          <t xml:space="preserve">
guide</t>
        </r>
      </text>
    </comment>
    <comment ref="BS689" authorId="1">
      <text>
        <r>
          <rPr>
            <b/>
            <sz val="9"/>
            <color indexed="81"/>
            <rFont val="Tahoma"/>
            <family val="2"/>
          </rPr>
          <t>Lanterman, Jon (Research):</t>
        </r>
        <r>
          <rPr>
            <sz val="9"/>
            <color indexed="81"/>
            <rFont val="Tahoma"/>
            <family val="2"/>
          </rPr>
          <t xml:space="preserve">
2Q2015 Earnings call: Zillwo Premier Agent revenue up 48% y/y</t>
        </r>
      </text>
    </comment>
    <comment ref="BS692" authorId="1">
      <text>
        <r>
          <rPr>
            <b/>
            <sz val="9"/>
            <color indexed="81"/>
            <rFont val="Tahoma"/>
            <family val="2"/>
          </rPr>
          <t>Lanterman, Jon (Research):</t>
        </r>
        <r>
          <rPr>
            <sz val="9"/>
            <color indexed="81"/>
            <rFont val="Tahoma"/>
            <family val="2"/>
          </rPr>
          <t xml:space="preserve">
Implies 14% y;y growth</t>
        </r>
      </text>
    </comment>
    <comment ref="BN694" authorId="3">
      <text>
        <r>
          <rPr>
            <b/>
            <sz val="9"/>
            <color indexed="81"/>
            <rFont val="Tahoma"/>
            <family val="2"/>
          </rPr>
          <t>Prissman, Dean J (Research):</t>
        </r>
        <r>
          <rPr>
            <sz val="9"/>
            <color indexed="81"/>
            <rFont val="Tahoma"/>
            <family val="2"/>
          </rPr>
          <t xml:space="preserve">
Earnings release
</t>
        </r>
      </text>
    </comment>
    <comment ref="BR694" authorId="3">
      <text>
        <r>
          <rPr>
            <b/>
            <sz val="9"/>
            <color indexed="81"/>
            <rFont val="Tahoma"/>
            <family val="2"/>
          </rPr>
          <t>Prissman, Dean J (Research):</t>
        </r>
        <r>
          <rPr>
            <sz val="9"/>
            <color indexed="81"/>
            <rFont val="Tahoma"/>
            <family val="2"/>
          </rPr>
          <t xml:space="preserve">
Earnings release
</t>
        </r>
      </text>
    </comment>
    <comment ref="BX696" authorId="1">
      <text>
        <r>
          <rPr>
            <b/>
            <sz val="9"/>
            <color indexed="81"/>
            <rFont val="Tahoma"/>
            <family val="2"/>
          </rPr>
          <t>Lanterman, Jon (Research):</t>
        </r>
        <r>
          <rPr>
            <sz val="9"/>
            <color indexed="81"/>
            <rFont val="Tahoma"/>
            <family val="2"/>
          </rPr>
          <t xml:space="preserve">
2Q16 Guidance: $156-158m</t>
        </r>
      </text>
    </comment>
    <comment ref="BY696" authorId="1">
      <text>
        <r>
          <rPr>
            <b/>
            <sz val="9"/>
            <color indexed="81"/>
            <rFont val="Tahoma"/>
            <family val="2"/>
          </rPr>
          <t>Lanterman, Jon (Research):</t>
        </r>
        <r>
          <rPr>
            <sz val="9"/>
            <color indexed="81"/>
            <rFont val="Tahoma"/>
            <family val="2"/>
          </rPr>
          <t xml:space="preserve">
2Q16 Guidance: $156-158m</t>
        </r>
      </text>
    </comment>
    <comment ref="BZ696" authorId="1">
      <text>
        <r>
          <rPr>
            <b/>
            <sz val="9"/>
            <color indexed="81"/>
            <rFont val="Tahoma"/>
            <family val="2"/>
          </rPr>
          <t>Lanterman, Jon (Research):</t>
        </r>
        <r>
          <rPr>
            <sz val="9"/>
            <color indexed="81"/>
            <rFont val="Tahoma"/>
            <family val="2"/>
          </rPr>
          <t xml:space="preserve">
Guidance: $170-172mn</t>
        </r>
      </text>
    </comment>
    <comment ref="CA696" authorId="0">
      <text>
        <r>
          <rPr>
            <b/>
            <sz val="9"/>
            <color indexed="81"/>
            <rFont val="Tahoma"/>
            <family val="2"/>
          </rPr>
          <t>Hoffman, Brandon (Research):</t>
        </r>
        <r>
          <rPr>
            <sz val="9"/>
            <color indexed="81"/>
            <rFont val="Tahoma"/>
            <family val="2"/>
          </rPr>
          <t xml:space="preserve">
1Q guide $185to$187</t>
        </r>
      </text>
    </comment>
    <comment ref="CB696" authorId="0">
      <text>
        <r>
          <rPr>
            <b/>
            <sz val="9"/>
            <color indexed="81"/>
            <rFont val="Tahoma"/>
            <family val="2"/>
          </rPr>
          <t>Hoffman, Brandon (Research):</t>
        </r>
        <r>
          <rPr>
            <sz val="9"/>
            <color indexed="81"/>
            <rFont val="Tahoma"/>
            <family val="2"/>
          </rPr>
          <t xml:space="preserve">
3Q .. Was impacted by 0.8mn from hurricanes
2Q guide 196-198
</t>
        </r>
      </text>
    </comment>
    <comment ref="CC696" authorId="0">
      <text>
        <r>
          <rPr>
            <b/>
            <sz val="9"/>
            <color indexed="81"/>
            <rFont val="Tahoma"/>
            <family val="2"/>
          </rPr>
          <t>Hoffman, Brandon (Research):</t>
        </r>
        <r>
          <rPr>
            <sz val="9"/>
            <color indexed="81"/>
            <rFont val="Tahoma"/>
            <family val="2"/>
          </rPr>
          <t xml:space="preserve">
guidance accounts for -1mn impact from hurricanes
3Q guide 199-201</t>
        </r>
      </text>
    </comment>
    <comment ref="EA696" authorId="1">
      <text>
        <r>
          <rPr>
            <b/>
            <sz val="9"/>
            <color indexed="81"/>
            <rFont val="Tahoma"/>
            <family val="2"/>
          </rPr>
          <t>Lanterman, Jon (Research):</t>
        </r>
        <r>
          <rPr>
            <sz val="9"/>
            <color indexed="81"/>
            <rFont val="Tahoma"/>
            <family val="2"/>
          </rPr>
          <t xml:space="preserve">
1Q16 Guidance: $595-600m</t>
        </r>
      </text>
    </comment>
    <comment ref="EB696" authorId="1">
      <text>
        <r>
          <rPr>
            <b/>
            <sz val="9"/>
            <color indexed="81"/>
            <rFont val="Tahoma"/>
            <family val="2"/>
          </rPr>
          <t>Lanterman, Jon (Research):</t>
        </r>
        <r>
          <rPr>
            <sz val="9"/>
            <color indexed="81"/>
            <rFont val="Tahoma"/>
            <family val="2"/>
          </rPr>
          <t xml:space="preserve">
3Q guide 761-763
1Q17 guide 757-765
4Q16 Guidance: 745-755mn</t>
        </r>
      </text>
    </comment>
    <comment ref="I697" authorId="4">
      <text>
        <r>
          <rPr>
            <b/>
            <sz val="9"/>
            <color indexed="81"/>
            <rFont val="Tahoma"/>
            <family val="2"/>
          </rPr>
          <t>Nowak, Brian (Research):</t>
        </r>
        <r>
          <rPr>
            <sz val="9"/>
            <color indexed="81"/>
            <rFont val="Tahoma"/>
            <family val="2"/>
          </rPr>
          <t xml:space="preserve">
street easy, rentals, display revenue, dotloop</t>
        </r>
      </text>
    </comment>
    <comment ref="BV697" authorId="1">
      <text>
        <r>
          <rPr>
            <b/>
            <sz val="9"/>
            <color indexed="81"/>
            <rFont val="Tahoma"/>
            <family val="2"/>
          </rPr>
          <t>Lanterman, Jon (Research):</t>
        </r>
        <r>
          <rPr>
            <sz val="9"/>
            <color indexed="81"/>
            <rFont val="Tahoma"/>
            <family val="2"/>
          </rPr>
          <t xml:space="preserve">
1Q16 Transcript: Rentals revenue up 100+%</t>
        </r>
      </text>
    </comment>
    <comment ref="BW697" authorId="1">
      <text>
        <r>
          <rPr>
            <b/>
            <sz val="9"/>
            <color indexed="81"/>
            <rFont val="Tahoma"/>
            <family val="2"/>
          </rPr>
          <t>Lanterman, Jon (Research):</t>
        </r>
        <r>
          <rPr>
            <sz val="9"/>
            <color indexed="81"/>
            <rFont val="Tahoma"/>
            <family val="2"/>
          </rPr>
          <t xml:space="preserve">
1Q16 Transcript: Rentals revenue up 100+%</t>
        </r>
      </text>
    </comment>
    <comment ref="BZ697" authorId="1">
      <text>
        <r>
          <rPr>
            <b/>
            <sz val="9"/>
            <color indexed="81"/>
            <rFont val="Tahoma"/>
            <family val="2"/>
          </rPr>
          <t>Lanterman, Jon (Research):</t>
        </r>
        <r>
          <rPr>
            <sz val="9"/>
            <color indexed="81"/>
            <rFont val="Tahoma"/>
            <family val="2"/>
          </rPr>
          <t xml:space="preserve">
Guidance: $31-32mn</t>
        </r>
      </text>
    </comment>
    <comment ref="CA697" authorId="0">
      <text>
        <r>
          <rPr>
            <b/>
            <sz val="9"/>
            <color indexed="81"/>
            <rFont val="Tahoma"/>
            <family val="2"/>
          </rPr>
          <t>Hoffman, Brandon (Research):</t>
        </r>
        <r>
          <rPr>
            <sz val="9"/>
            <color indexed="81"/>
            <rFont val="Tahoma"/>
            <family val="2"/>
          </rPr>
          <t xml:space="preserve">
1Q guide $36to$37</t>
        </r>
      </text>
    </comment>
    <comment ref="CB697" authorId="0">
      <text>
        <r>
          <rPr>
            <b/>
            <sz val="9"/>
            <color indexed="81"/>
            <rFont val="Tahoma"/>
            <family val="2"/>
          </rPr>
          <t>Hoffman, Brandon (Research):</t>
        </r>
        <r>
          <rPr>
            <sz val="9"/>
            <color indexed="81"/>
            <rFont val="Tahoma"/>
            <family val="2"/>
          </rPr>
          <t xml:space="preserve">
2Q guide 40-41</t>
        </r>
      </text>
    </comment>
    <comment ref="CC697" authorId="0">
      <text>
        <r>
          <rPr>
            <b/>
            <sz val="9"/>
            <color indexed="81"/>
            <rFont val="Tahoma"/>
            <family val="2"/>
          </rPr>
          <t>Hoffman, Brandon (Research):</t>
        </r>
        <r>
          <rPr>
            <sz val="9"/>
            <color indexed="81"/>
            <rFont val="Tahoma"/>
            <family val="2"/>
          </rPr>
          <t xml:space="preserve">
guide 42-43</t>
        </r>
      </text>
    </comment>
    <comment ref="EB697" authorId="1">
      <text>
        <r>
          <rPr>
            <b/>
            <sz val="9"/>
            <color indexed="81"/>
            <rFont val="Tahoma"/>
            <family val="2"/>
          </rPr>
          <t>Lanterman, Jon (Research):</t>
        </r>
        <r>
          <rPr>
            <sz val="9"/>
            <color indexed="81"/>
            <rFont val="Tahoma"/>
            <family val="2"/>
          </rPr>
          <t xml:space="preserve">
1Q17 guide 147-151
4Q16 Guidance: $145-150mn</t>
        </r>
      </text>
    </comment>
    <comment ref="BI737" authorId="1">
      <text>
        <r>
          <rPr>
            <b/>
            <sz val="9"/>
            <color indexed="81"/>
            <rFont val="Tahoma"/>
            <family val="2"/>
          </rPr>
          <t>Lanterman, Jon (Research):</t>
        </r>
        <r>
          <rPr>
            <sz val="9"/>
            <color indexed="81"/>
            <rFont val="Tahoma"/>
            <family val="2"/>
          </rPr>
          <t xml:space="preserve">
Zillow acquires Mortech in the quarter</t>
        </r>
      </text>
    </comment>
    <comment ref="I739" authorId="5">
      <text>
        <r>
          <rPr>
            <sz val="8"/>
            <color indexed="81"/>
            <rFont val="Tahoma"/>
            <family val="2"/>
          </rPr>
          <t>Estimates in orange; broken out starting in Q1:13</t>
        </r>
      </text>
    </comment>
    <comment ref="BE776" authorId="9">
      <text>
        <r>
          <rPr>
            <sz val="8"/>
            <color indexed="81"/>
            <rFont val="Tahoma"/>
            <family val="2"/>
          </rPr>
          <t xml:space="preserve">
Prior to Oct-11, Zillow used Omniture, after Oct-11, Zillow uses Google Analytics</t>
        </r>
      </text>
    </comment>
  </commentList>
</comments>
</file>

<file path=xl/comments3.xml><?xml version="1.0" encoding="utf-8"?>
<comments xmlns="http://schemas.openxmlformats.org/spreadsheetml/2006/main">
  <authors>
    <author>Hyde, Owen (Research)</author>
  </authors>
  <commentList>
    <comment ref="S45" authorId="0">
      <text>
        <r>
          <rPr>
            <b/>
            <sz val="9"/>
            <color indexed="81"/>
            <rFont val="Tahoma"/>
            <family val="2"/>
          </rPr>
          <t>Hyde, Owen (Research):</t>
        </r>
        <r>
          <rPr>
            <sz val="9"/>
            <color indexed="81"/>
            <rFont val="Tahoma"/>
            <family val="2"/>
          </rPr>
          <t xml:space="preserve">
10 Year Note </t>
        </r>
      </text>
    </comment>
    <comment ref="S47" authorId="0">
      <text>
        <r>
          <rPr>
            <b/>
            <sz val="9"/>
            <color indexed="81"/>
            <rFont val="Tahoma"/>
            <family val="2"/>
          </rPr>
          <t>Hyde, Owen (Research):</t>
        </r>
        <r>
          <rPr>
            <sz val="9"/>
            <color indexed="81"/>
            <rFont val="Tahoma"/>
            <family val="2"/>
          </rPr>
          <t xml:space="preserve">
http://pages.stern.nyu.edu/~adamodar/
</t>
        </r>
      </text>
    </comment>
  </commentList>
</comments>
</file>

<file path=xl/sharedStrings.xml><?xml version="1.0" encoding="utf-8"?>
<sst xmlns="http://schemas.openxmlformats.org/spreadsheetml/2006/main" count="1720" uniqueCount="1050">
  <si>
    <t>ModelWare Required Tags</t>
  </si>
  <si>
    <t>USD</t>
  </si>
  <si>
    <t>Z.O</t>
  </si>
  <si>
    <t>(USD millions)</t>
  </si>
  <si>
    <t>Zillow, Inc.</t>
  </si>
  <si>
    <t>Period-End Date</t>
  </si>
  <si>
    <t>Income Statement</t>
  </si>
  <si>
    <t>Net Income</t>
  </si>
  <si>
    <t>Period-End Share Count</t>
  </si>
  <si>
    <t>Balance Sheet</t>
  </si>
  <si>
    <t>Assets:</t>
  </si>
  <si>
    <t>Cash &amp; Cash Equivalents</t>
  </si>
  <si>
    <t>Short-Term Investments</t>
  </si>
  <si>
    <t>Accounts Receivable</t>
  </si>
  <si>
    <t>Prepaid Expenses &amp; Other Current Assets</t>
  </si>
  <si>
    <t>Total Current Assets</t>
  </si>
  <si>
    <t>Long-Term Investments</t>
  </si>
  <si>
    <t>Net PP&amp;E</t>
  </si>
  <si>
    <t>Goodwill</t>
  </si>
  <si>
    <t>Intangible Assets</t>
  </si>
  <si>
    <t>Other Assets</t>
  </si>
  <si>
    <t>Total Assets</t>
  </si>
  <si>
    <t>Accounts Payable</t>
  </si>
  <si>
    <t>Accrued Expenses &amp; Other Current Liabilities</t>
  </si>
  <si>
    <t>Accrued Compensation &amp; Benefits</t>
  </si>
  <si>
    <t>Deferred Revenue</t>
  </si>
  <si>
    <t>Deferred Rent, Current Portion</t>
  </si>
  <si>
    <t>Total Current Liabilities</t>
  </si>
  <si>
    <t>Deferred Rent, Long-Term Portion</t>
  </si>
  <si>
    <t>Other Non-Current Liabilities</t>
  </si>
  <si>
    <t>Total Liabilities</t>
  </si>
  <si>
    <t>Shareholders' Equity:</t>
  </si>
  <si>
    <t>Preferred Equity</t>
  </si>
  <si>
    <t>Common Equity</t>
  </si>
  <si>
    <t>Par Value</t>
  </si>
  <si>
    <t>APIC</t>
  </si>
  <si>
    <t>Retained Earnings</t>
  </si>
  <si>
    <t>Total Shareholders' Equity</t>
  </si>
  <si>
    <t>Total Liabilities &amp; Shareholders' Equity</t>
  </si>
  <si>
    <t>Cash Flow Statement</t>
  </si>
  <si>
    <t>Operating Activities:</t>
  </si>
  <si>
    <t>Depreciation &amp; Amortization</t>
  </si>
  <si>
    <t>Stock-Based Compensation</t>
  </si>
  <si>
    <t>Loss on Disposal of PP&amp;E</t>
  </si>
  <si>
    <t>Bad Debt Expense</t>
  </si>
  <si>
    <t>Deferred Rent</t>
  </si>
  <si>
    <t>Amortization of Bond Premium</t>
  </si>
  <si>
    <t>Funds from Operations (FFO)</t>
  </si>
  <si>
    <t>Changes in Working Capital:</t>
  </si>
  <si>
    <t>Prepaid Expenses &amp; Other Assets</t>
  </si>
  <si>
    <t>Accrued Expenses</t>
  </si>
  <si>
    <t>Operating Cash Flow</t>
  </si>
  <si>
    <t>Purchases of Investments</t>
  </si>
  <si>
    <t>Capex</t>
  </si>
  <si>
    <t>Purchase of Intangible Assets</t>
  </si>
  <si>
    <t>Acquisitions</t>
  </si>
  <si>
    <t>Investing Cash Flow</t>
  </si>
  <si>
    <t>Financing Activities:</t>
  </si>
  <si>
    <t>Proceeds from IPO</t>
  </si>
  <si>
    <t>Proceeds from Concurrent Private Placement</t>
  </si>
  <si>
    <t>Financing Cash Flow</t>
  </si>
  <si>
    <t>Total Revenue</t>
  </si>
  <si>
    <t>Cost of Revenue</t>
  </si>
  <si>
    <t>Sales &amp; Marketing</t>
  </si>
  <si>
    <t>Technology &amp; Development</t>
  </si>
  <si>
    <t>Adjusted EBITDA</t>
  </si>
  <si>
    <t>PP&amp;E</t>
  </si>
  <si>
    <t>Display Revenue</t>
  </si>
  <si>
    <t>Marketplace Revenue</t>
  </si>
  <si>
    <t>Unique Visitors</t>
  </si>
  <si>
    <t>Adj. EBITDA</t>
  </si>
  <si>
    <t>NA</t>
  </si>
  <si>
    <t>Base Case</t>
  </si>
  <si>
    <t>Bull Case</t>
  </si>
  <si>
    <t>Bear Case</t>
  </si>
  <si>
    <t>Base</t>
  </si>
  <si>
    <t>Bull</t>
  </si>
  <si>
    <t>Bear</t>
  </si>
  <si>
    <t>Unrecorded Goodwill</t>
  </si>
  <si>
    <t>Statutory Tax Rate</t>
  </si>
  <si>
    <t>Ticker:</t>
  </si>
  <si>
    <t>Currency</t>
  </si>
  <si>
    <t>Current Stock Price</t>
  </si>
  <si>
    <t>Count</t>
  </si>
  <si>
    <t>Z.O,mscalc:targetPrice,,,,USD</t>
  </si>
  <si>
    <t>Z.O,mscalc:closePriceCurrencyCalc</t>
  </si>
  <si>
    <t>Z.O,mscalc:targetPrice</t>
  </si>
  <si>
    <t>Z.O,mscalc:sedolCodeCalc</t>
  </si>
  <si>
    <t>,mscalc:targetPrice,,,,USD</t>
  </si>
  <si>
    <t>,mscalc:closePriceCurrencyCalc</t>
  </si>
  <si>
    <t>,mscalc:sedolCodeCalc</t>
  </si>
  <si>
    <t>Z.N,mscalc:targetPrice,,,,USD</t>
  </si>
  <si>
    <t>Z.N,mscalc:sedolCodeCalc</t>
  </si>
  <si>
    <t>Z.N,mscalc:closePriceCurrencyCalc</t>
  </si>
  <si>
    <t>$T$2</t>
  </si>
  <si>
    <t>ND</t>
  </si>
  <si>
    <t>Premier Agent Revenue</t>
  </si>
  <si>
    <t>Mortgage Marketplace Revenue</t>
  </si>
  <si>
    <t>Total Marketplace Revenue</t>
  </si>
  <si>
    <t>Proceeds from Maturities of Investments</t>
  </si>
  <si>
    <t>Supplemental Cash Flow Disclosures</t>
  </si>
  <si>
    <t>Capitalized Share-Based Compensation</t>
  </si>
  <si>
    <t>Acquisition-Related Class A Common Stock Issued</t>
  </si>
  <si>
    <t>Revenue</t>
  </si>
  <si>
    <t>Select Model Case:</t>
  </si>
  <si>
    <t>% of Revenue</t>
  </si>
  <si>
    <t>NPV Calculations</t>
  </si>
  <si>
    <t>DCF Valuation Assumptions</t>
  </si>
  <si>
    <t>Equity Value: WACC vs. Perpetual Growth Rate</t>
  </si>
  <si>
    <t>Valuation Date</t>
  </si>
  <si>
    <t>Cost of Equity</t>
  </si>
  <si>
    <t>Cost of Debt</t>
  </si>
  <si>
    <t>Marginal Tax-Rate</t>
  </si>
  <si>
    <t>Long-Term Debt / Total Cap.</t>
  </si>
  <si>
    <t>WACC</t>
  </si>
  <si>
    <t>Equity Value per Share: WACC vs. Perpetual Growth Rate</t>
  </si>
  <si>
    <t>Perpetual Growth Rate</t>
  </si>
  <si>
    <t>EBITDA Margin</t>
  </si>
  <si>
    <t>Shares</t>
  </si>
  <si>
    <t>Free Cash Flow</t>
  </si>
  <si>
    <t>Other Marketplace Revenue</t>
  </si>
  <si>
    <t>GAAP Net Income</t>
  </si>
  <si>
    <t>Non-GAAP Net Income</t>
  </si>
  <si>
    <t>Non-GAAP EPS</t>
  </si>
  <si>
    <t>+ Mortgage Marketplace Revenue</t>
  </si>
  <si>
    <t>+ Other Marketplace Revenue</t>
  </si>
  <si>
    <t>= Marketplace Revenue</t>
  </si>
  <si>
    <t>= Total Revenue</t>
  </si>
  <si>
    <t>BOP - Premier Agents</t>
  </si>
  <si>
    <t>+ Net Adds</t>
  </si>
  <si>
    <t>= EOP - Premier Agents</t>
  </si>
  <si>
    <t xml:space="preserve">Average Premier Agents </t>
  </si>
  <si>
    <t>x Average Monthly Revenue per Agent (ARPA)</t>
  </si>
  <si>
    <t>x Months per Period</t>
  </si>
  <si>
    <t>= Premier Agent Revenue</t>
  </si>
  <si>
    <t>Drivers</t>
  </si>
  <si>
    <t>EOP - LTM Premier Agents - Y/Y Change</t>
  </si>
  <si>
    <t>Spread from Base Case</t>
  </si>
  <si>
    <t>Average Monthly Revenue per Agent (ARPA) - Y/Y Change</t>
  </si>
  <si>
    <t>Consumer loan requests</t>
  </si>
  <si>
    <t>x Average Revenue Per Request</t>
  </si>
  <si>
    <t>= Mortgage Marketplace Revenue</t>
  </si>
  <si>
    <t>Consumer loan requests - Y/Y Change</t>
  </si>
  <si>
    <t>Average Revenue Per Request - Y/Y Change</t>
  </si>
  <si>
    <t>Total Other Revenue</t>
  </si>
  <si>
    <t>y/y Change</t>
  </si>
  <si>
    <t>x Average Monthly Revenue per User</t>
  </si>
  <si>
    <t>= Display Revenue</t>
  </si>
  <si>
    <t>Average Monthly Unique Users - Y/Y Change</t>
  </si>
  <si>
    <t>Average Monthly Revenue per User - Y/Y Change</t>
  </si>
  <si>
    <t>Expenses</t>
  </si>
  <si>
    <t>GAAP Cost of Revenue</t>
  </si>
  <si>
    <t xml:space="preserve">- Stock Based Compensation </t>
  </si>
  <si>
    <t xml:space="preserve">- Amortization </t>
  </si>
  <si>
    <t>as % of revenue</t>
  </si>
  <si>
    <t>Sales and Marketing</t>
  </si>
  <si>
    <t>GAAP Sales &amp; Marketing</t>
  </si>
  <si>
    <t>= Sales and Marketing x-SBC</t>
  </si>
  <si>
    <t>GAAP Technology &amp; Development</t>
  </si>
  <si>
    <t>General and Administrative</t>
  </si>
  <si>
    <t>GAAP G&amp;A</t>
  </si>
  <si>
    <t>= G&amp;A x-SBC</t>
  </si>
  <si>
    <t>y/y change</t>
  </si>
  <si>
    <t>Stock Based Compensation</t>
  </si>
  <si>
    <t>Total</t>
  </si>
  <si>
    <t>EBITDA margin % - GAAP</t>
  </si>
  <si>
    <t>EBITDA margin % - Non-GAAP</t>
  </si>
  <si>
    <t xml:space="preserve">Tax </t>
  </si>
  <si>
    <t xml:space="preserve">GAAP </t>
  </si>
  <si>
    <t xml:space="preserve">Pretax Income </t>
  </si>
  <si>
    <t>x Tax Rate</t>
  </si>
  <si>
    <t>Non GAAP</t>
  </si>
  <si>
    <t xml:space="preserve">Non-GAAP Operating Income </t>
  </si>
  <si>
    <t xml:space="preserve">+ Interest &amp; Other </t>
  </si>
  <si>
    <t xml:space="preserve">= Non-GAAP Pretax Income </t>
  </si>
  <si>
    <t>Non-GAAP tax Adjustment as reported  (+=Benefit)</t>
  </si>
  <si>
    <t xml:space="preserve">Share Count </t>
  </si>
  <si>
    <t>BOP - Basic Shares Outstanding</t>
  </si>
  <si>
    <t>= EOP - Basic Shares Outstanding</t>
  </si>
  <si>
    <t>Sequential Change</t>
  </si>
  <si>
    <t>+ Stock Options/RSU's and Other Dilutive Equity Awards</t>
  </si>
  <si>
    <t>= Diluted Shares Outstanding</t>
  </si>
  <si>
    <t>Model Case</t>
  </si>
  <si>
    <t>Average Monthly Unique Users (million)</t>
  </si>
  <si>
    <t>General and administrative</t>
  </si>
  <si>
    <t>Y/Y Change</t>
  </si>
  <si>
    <t>Q/Q Change</t>
  </si>
  <si>
    <t>% of revenue</t>
  </si>
  <si>
    <t>- Cost of Revenue</t>
  </si>
  <si>
    <t>= Gross Profit</t>
  </si>
  <si>
    <t>= Revenue</t>
  </si>
  <si>
    <t>-Sales &amp; Marketing</t>
  </si>
  <si>
    <t>-Technology &amp; Development</t>
  </si>
  <si>
    <t>-General &amp; Administrative</t>
  </si>
  <si>
    <t>+ Other Income(Expense)</t>
  </si>
  <si>
    <t xml:space="preserve">= Net Income (Loss) </t>
  </si>
  <si>
    <t>= Pretax Income</t>
  </si>
  <si>
    <t>= Operating Income</t>
  </si>
  <si>
    <t>Basic Shares Outstanding</t>
  </si>
  <si>
    <t>Diluted Share Outstanding</t>
  </si>
  <si>
    <t>GAAP Basic EPS</t>
  </si>
  <si>
    <t>GAAP Diluted EPS</t>
  </si>
  <si>
    <t>Non-GAAP Operating Income (x-SBC)</t>
  </si>
  <si>
    <t>Adj. EBITDA (x-SBC)</t>
  </si>
  <si>
    <t>Non-GAAP Operating Metric Reconciliation</t>
  </si>
  <si>
    <t>GAAP Operating Income (Loss)</t>
  </si>
  <si>
    <t>+ Stock-Based Compensation</t>
  </si>
  <si>
    <t>+ Other</t>
  </si>
  <si>
    <t>= Non-GAAP Operating Income</t>
  </si>
  <si>
    <t>+ Depreciation &amp; Amortization</t>
  </si>
  <si>
    <t>= Adj. EBITDA</t>
  </si>
  <si>
    <t xml:space="preserve">Unlevered Free Cash Flow </t>
  </si>
  <si>
    <t>- Cash Taxes</t>
  </si>
  <si>
    <t>+ Changes in Working Capital</t>
  </si>
  <si>
    <t>- CAPEX</t>
  </si>
  <si>
    <t xml:space="preserve">- Stock-Based Compensation </t>
  </si>
  <si>
    <t xml:space="preserve">= Unlevered Free Cash Flow </t>
  </si>
  <si>
    <t>LIABILITIES &amp; SHAREHOLDERS EQUITY</t>
  </si>
  <si>
    <t>check</t>
  </si>
  <si>
    <t>B/S Drivers</t>
  </si>
  <si>
    <t>D&amp;A</t>
  </si>
  <si>
    <t>Amortization of Intangible Assets</t>
  </si>
  <si>
    <t>Depreciation of PP&amp;E</t>
  </si>
  <si>
    <t xml:space="preserve">Depreciation &amp; Amortization </t>
  </si>
  <si>
    <t>as % of Gross Profit</t>
  </si>
  <si>
    <t>BOP - Net PP&amp;E</t>
  </si>
  <si>
    <t>+ Capex</t>
  </si>
  <si>
    <t xml:space="preserve">- Depreciation </t>
  </si>
  <si>
    <t>= EOP - Net PP&amp;E</t>
  </si>
  <si>
    <t>BOP - Net Intangible Assets</t>
  </si>
  <si>
    <t>+ Additions</t>
  </si>
  <si>
    <t>= EOP - Net Intangible Assets</t>
  </si>
  <si>
    <t xml:space="preserve">Accounts Receivable - DSO </t>
  </si>
  <si>
    <t xml:space="preserve">Prepaid Expenses &amp; Other Current Assets  - % of OPEX </t>
  </si>
  <si>
    <t>Accounts Payable - DPO</t>
  </si>
  <si>
    <t>Accrued Expenses - % of OPEX</t>
  </si>
  <si>
    <t xml:space="preserve">+ Acquisition-related Expense </t>
  </si>
  <si>
    <t>+ Tax Effect of Non-GAAP Adjustments</t>
  </si>
  <si>
    <t>Accrued Compensation &amp; Benefits - % of OPEX</t>
  </si>
  <si>
    <t>Investing Activities</t>
  </si>
  <si>
    <t>Net Increase (Decrease) in Cash &amp; Equivalents</t>
  </si>
  <si>
    <t>+ Cash &amp; Equivalents - BOP</t>
  </si>
  <si>
    <t>= Cash &amp; Equivalents - EOP</t>
  </si>
  <si>
    <t xml:space="preserve">Display Revenue </t>
  </si>
  <si>
    <t>Discounted cash flow analysis</t>
  </si>
  <si>
    <t>% change Y/Y</t>
  </si>
  <si>
    <t>UFCF / EBITDA</t>
  </si>
  <si>
    <t>Year for 1-year forward value</t>
  </si>
  <si>
    <t>Discounted cash flows</t>
  </si>
  <si>
    <t>PV of FCF</t>
  </si>
  <si>
    <t>Enterprise value</t>
  </si>
  <si>
    <t>Equity value</t>
  </si>
  <si>
    <t>Equity value per share</t>
  </si>
  <si>
    <t>Implied terminal EBITDA multiple</t>
  </si>
  <si>
    <t>Scenarios</t>
  </si>
  <si>
    <t>Price target</t>
  </si>
  <si>
    <t>Market cap @ PT</t>
  </si>
  <si>
    <t>Cost of equity</t>
  </si>
  <si>
    <t>Enterprise value @ PT</t>
  </si>
  <si>
    <t>Total revenue</t>
  </si>
  <si>
    <t>Adjusted EPS</t>
  </si>
  <si>
    <t>EV/Revenue at PT</t>
  </si>
  <si>
    <t>EV/EBITDA (adjusted) at PT</t>
  </si>
  <si>
    <t>P/E (adjusted) at PT</t>
  </si>
  <si>
    <t>Case mechanics</t>
  </si>
  <si>
    <t>Morgan Stanley | Z DCF</t>
  </si>
  <si>
    <t>Morgan Stanley -Z DCF analysis</t>
  </si>
  <si>
    <t xml:space="preserve">= Non-GAAP Cost of Revenue x-SBC </t>
  </si>
  <si>
    <t>= Technology &amp; Development x-SBC &amp; Amort</t>
  </si>
  <si>
    <t>Current price</t>
  </si>
  <si>
    <t>Upside/downside vs. FV</t>
  </si>
  <si>
    <t>Market cap at current price</t>
  </si>
  <si>
    <t>Enterprise value at current price</t>
  </si>
  <si>
    <t>Fully-diluted shares (for market cap)</t>
  </si>
  <si>
    <t>Fair value (1-year forward)</t>
  </si>
  <si>
    <t>Market cap (1-year forward)</t>
  </si>
  <si>
    <t>Enterprise value (1-year forward)</t>
  </si>
  <si>
    <t>EV/Revenue</t>
  </si>
  <si>
    <t>3-year normalized growth</t>
  </si>
  <si>
    <t>EV/EBITDA (adjusted)</t>
  </si>
  <si>
    <t>EPS (adjusted)</t>
  </si>
  <si>
    <t>P/E (adjusted)</t>
  </si>
  <si>
    <t>PEG</t>
  </si>
  <si>
    <t>EPS (GAAP)</t>
  </si>
  <si>
    <t>P/E (GAAP)</t>
  </si>
  <si>
    <t>FCF (CFO-capex)</t>
  </si>
  <si>
    <t>EV/FCF</t>
  </si>
  <si>
    <t>FCF yield</t>
  </si>
  <si>
    <t>PV of terminal year</t>
  </si>
  <si>
    <t>Net cash / (debt)</t>
  </si>
  <si>
    <t>Discount rate</t>
  </si>
  <si>
    <t>Perpetual growth rate</t>
  </si>
  <si>
    <t>Implied terminal year EBITDA multiple</t>
  </si>
  <si>
    <t>Morgan Stanley | Z valuation</t>
  </si>
  <si>
    <t>Morgan Stanley - Z DCF analysis</t>
  </si>
  <si>
    <t>CAGR</t>
  </si>
  <si>
    <t>2011-2014</t>
  </si>
  <si>
    <t>2012-2015</t>
  </si>
  <si>
    <t>2013-2016</t>
  </si>
  <si>
    <t>2014-2017</t>
  </si>
  <si>
    <t>2015-2018</t>
  </si>
  <si>
    <t>2016-2019</t>
  </si>
  <si>
    <t>2017-2020</t>
  </si>
  <si>
    <t>Proceeds from issuance</t>
  </si>
  <si>
    <t>Common dividends</t>
  </si>
  <si>
    <t>Agent Subscription Revenue</t>
  </si>
  <si>
    <t>+ Media</t>
  </si>
  <si>
    <t>= Total Trulia Revenue</t>
  </si>
  <si>
    <t>Depreciation</t>
  </si>
  <si>
    <t>Adjusted Operating Income</t>
  </si>
  <si>
    <t>Variance</t>
  </si>
  <si>
    <t>TY - 2026</t>
  </si>
  <si>
    <t>+/- Write-off/Impairment and Revaluation (Implied)</t>
  </si>
  <si>
    <t>+/- Write-off/Impairment and Revaluation/Additions (Implied)</t>
  </si>
  <si>
    <t>Write-Off of Fully Depreciated PP&amp;E</t>
  </si>
  <si>
    <t>Acquisition Related</t>
  </si>
  <si>
    <t>+ Shares Issued/Options Exercised</t>
  </si>
  <si>
    <t>Free cash flow</t>
  </si>
  <si>
    <t>Net Adds</t>
  </si>
  <si>
    <t>EOP - Premier Agents</t>
  </si>
  <si>
    <t>Average Revenue Per Request</t>
  </si>
  <si>
    <t>2018-2021</t>
  </si>
  <si>
    <t>2019-2022</t>
  </si>
  <si>
    <t>2020-2023</t>
  </si>
  <si>
    <t>2021-2024</t>
  </si>
  <si>
    <t>2022-2025</t>
  </si>
  <si>
    <t>*</t>
  </si>
  <si>
    <t>Cash from operations</t>
  </si>
  <si>
    <t>Free cash flow % of EBITDA</t>
  </si>
  <si>
    <t>Free cash flow % of net income</t>
  </si>
  <si>
    <t>Free cash flow % of revenue</t>
  </si>
  <si>
    <t>- Capex</t>
  </si>
  <si>
    <t>Share Repurchases</t>
  </si>
  <si>
    <t xml:space="preserve">BOP - Authorization </t>
  </si>
  <si>
    <t>+ Authorization Increases</t>
  </si>
  <si>
    <t>- Share Repurchases ($m)</t>
  </si>
  <si>
    <t xml:space="preserve">= EOP - Authorization </t>
  </si>
  <si>
    <t>Share Repurchases ($m)</t>
  </si>
  <si>
    <t xml:space="preserve">/ Average Repurchase Price </t>
  </si>
  <si>
    <t>= # of Shares Repurchased</t>
  </si>
  <si>
    <t>- Share Repurchases</t>
  </si>
  <si>
    <t>Proceeds from Exercise of Stock Options/Repurchases</t>
  </si>
  <si>
    <t xml:space="preserve">+ Income Tax Expense </t>
  </si>
  <si>
    <t>= GAAP (Tax Expense)/Benefit</t>
  </si>
  <si>
    <t>= Non-GAAP (Tax Expense)/Benefit</t>
  </si>
  <si>
    <t>Other Drivers</t>
  </si>
  <si>
    <t>Y/Y Change (%)</t>
  </si>
  <si>
    <t>Q/Q Change (%)</t>
  </si>
  <si>
    <t>User Generated Content (in '000s)</t>
  </si>
  <si>
    <t>Cumulative User Generated Content (in '000s)</t>
  </si>
  <si>
    <t>- Opex (less EBITDA and SBC)</t>
  </si>
  <si>
    <t>= Adjusted EBITDA</t>
  </si>
  <si>
    <t>EBITDA Margin (%)</t>
  </si>
  <si>
    <t>Y/Y Growth (%)</t>
  </si>
  <si>
    <t>Opex (less EBITDA and SBC)</t>
  </si>
  <si>
    <t>EBITDA Margin - in BPs</t>
  </si>
  <si>
    <t>Zillow</t>
  </si>
  <si>
    <t>Trulia</t>
  </si>
  <si>
    <t>Consensus</t>
  </si>
  <si>
    <t>Adj. EBITDA Margin</t>
  </si>
  <si>
    <t>Proforma Calc</t>
  </si>
  <si>
    <t>Zillow Total Revenue</t>
  </si>
  <si>
    <t>+ Trulia Total Revenue</t>
  </si>
  <si>
    <t>= Total Proforma Revenue</t>
  </si>
  <si>
    <t>= Total Proforma x-Marketleader</t>
  </si>
  <si>
    <t>- Trulia Market Leader</t>
  </si>
  <si>
    <t>Zillow Display Revenue</t>
  </si>
  <si>
    <t>Mortgages</t>
  </si>
  <si>
    <t>Zillow Mortgage Revenue</t>
  </si>
  <si>
    <t>= Total Mortgage Revenue</t>
  </si>
  <si>
    <t>Real Estate Revenue</t>
  </si>
  <si>
    <t>Zillow Premier Agent Revenue</t>
  </si>
  <si>
    <t>+ Zillow Other Real Estate Revenue</t>
  </si>
  <si>
    <t>=  Zillow Real Estate Revenue</t>
  </si>
  <si>
    <t>=  Total Real Estate Revenue</t>
  </si>
  <si>
    <t>+ Trulia Mortgage Revenue (Implied)</t>
  </si>
  <si>
    <t>+ Trulia Display Revenue (Reclassified - Implied)</t>
  </si>
  <si>
    <t>+ Trulia Display/Media Revenue (Old)</t>
  </si>
  <si>
    <t>Trulia Other Marketplace Revenue</t>
  </si>
  <si>
    <t>- Reclassified Display</t>
  </si>
  <si>
    <t>- Mortgage Revenue</t>
  </si>
  <si>
    <t>= Trulia Other Real Estate Revenue</t>
  </si>
  <si>
    <t>+ Trulia Other Real Estate Revenue (Implied)</t>
  </si>
  <si>
    <t xml:space="preserve">  </t>
  </si>
  <si>
    <t>Total Premier Agent Revenue</t>
  </si>
  <si>
    <t>+ Total Other Real Estate Revenue</t>
  </si>
  <si>
    <t>= Total Real Estate Revenue</t>
  </si>
  <si>
    <t>BOP - Premier Agents (est)</t>
  </si>
  <si>
    <t>Premier Agent Count</t>
  </si>
  <si>
    <t>+ Market Leader Revenue</t>
  </si>
  <si>
    <t>+ Market Leader</t>
  </si>
  <si>
    <t>= Premier Subscription Revenue</t>
  </si>
  <si>
    <t>Duplicated</t>
  </si>
  <si>
    <t>EOP Zillow</t>
  </si>
  <si>
    <t>+ EOP Trulia</t>
  </si>
  <si>
    <t>= Standalone Subs</t>
  </si>
  <si>
    <t>- Market Leader only Subs</t>
  </si>
  <si>
    <t>= De-duplicated Subs</t>
  </si>
  <si>
    <t>- Implied Duplication</t>
  </si>
  <si>
    <t>Total Market Leader Subscribers</t>
  </si>
  <si>
    <t>y.y change</t>
  </si>
  <si>
    <t>% of Market Leader Subs Also TRLA Subs %</t>
  </si>
  <si>
    <t>% of Market Leader Subs Also TRLA ABS</t>
  </si>
  <si>
    <t>= EOP - Premier Agents (Incl Market Leader)</t>
  </si>
  <si>
    <t>EOP - Premier Agents (Incl Market Leader)</t>
  </si>
  <si>
    <t>- Market Leader Total Subs</t>
  </si>
  <si>
    <t>+ Market Leader Subs that also Sub to TRLA</t>
  </si>
  <si>
    <t>= TRLA Premier Agent Subs</t>
  </si>
  <si>
    <t>+ Trulia Agent Subscription Revenue x-Market Leader</t>
  </si>
  <si>
    <t>Trulia Revenue</t>
  </si>
  <si>
    <t>+ Mortgage Revenue</t>
  </si>
  <si>
    <t>= Proforma Marketplace Revenue</t>
  </si>
  <si>
    <t>Market Leader</t>
  </si>
  <si>
    <t>Trulia Reclassifications</t>
  </si>
  <si>
    <t>Derivations</t>
  </si>
  <si>
    <t>Trulia Market Leader</t>
  </si>
  <si>
    <t>Total Proforma Revenue</t>
  </si>
  <si>
    <t xml:space="preserve"> Trulia Market Leader</t>
  </si>
  <si>
    <t>Total Proforma x-Marketleader</t>
  </si>
  <si>
    <t>Proforma Marketplace Revenue</t>
  </si>
  <si>
    <t>Mortgage Revenue</t>
  </si>
  <si>
    <t>Market Leader Revenue</t>
  </si>
  <si>
    <t>Y/Y Change (Driver)</t>
  </si>
  <si>
    <t>Other Real Estate Revenue</t>
  </si>
  <si>
    <t xml:space="preserve">as % of Marketplace Revenue </t>
  </si>
  <si>
    <t>Mortgage Revenue Y/Y Change</t>
  </si>
  <si>
    <t xml:space="preserve">Bull </t>
  </si>
  <si>
    <t xml:space="preserve">+ Display Revenue </t>
  </si>
  <si>
    <t>Summary by Revenue Stream</t>
  </si>
  <si>
    <t>Premier Agent Count Analysis</t>
  </si>
  <si>
    <t>as % Duplicated (Implied)</t>
  </si>
  <si>
    <t>Implied Zillow Group Market Leader Overlap</t>
  </si>
  <si>
    <t>Aggegate Summary</t>
  </si>
  <si>
    <t>X=ML</t>
  </si>
  <si>
    <t>Incl ML</t>
  </si>
  <si>
    <t>Debt (1-year forward)</t>
  </si>
  <si>
    <t>Cash (1-year forward)</t>
  </si>
  <si>
    <t>Long-Term Debt</t>
  </si>
  <si>
    <t>Restructuring Costs</t>
  </si>
  <si>
    <t>Cash Acquired in Acquisition, Net</t>
  </si>
  <si>
    <t>Issuance/Repayment Debt, Net</t>
  </si>
  <si>
    <t>+ Restructuring Costs</t>
  </si>
  <si>
    <t>- Acquisition-Related Costs</t>
  </si>
  <si>
    <t>- Restructuring Costs</t>
  </si>
  <si>
    <t>- Cash taxes</t>
  </si>
  <si>
    <t>- Stock-based compensation</t>
  </si>
  <si>
    <t>Interest Rate %</t>
  </si>
  <si>
    <t>Old Data</t>
  </si>
  <si>
    <t>- Interest Expenses</t>
  </si>
  <si>
    <t>1 Yr Forward</t>
  </si>
  <si>
    <t>+ NPV of terminal value</t>
  </si>
  <si>
    <t>= Enterprise value</t>
  </si>
  <si>
    <t>- Debt</t>
  </si>
  <si>
    <r>
      <t>+</t>
    </r>
    <r>
      <rPr>
        <sz val="10"/>
        <rFont val="Arial"/>
        <family val="2"/>
      </rPr>
      <t xml:space="preserve"> Cash</t>
    </r>
  </si>
  <si>
    <t>= Equity value</t>
  </si>
  <si>
    <t>/ Fully Diluted Shares</t>
  </si>
  <si>
    <t>= Equity value per share</t>
  </si>
  <si>
    <t>+ Changes in working capital</t>
  </si>
  <si>
    <t>= Unlevered free cash flow (UFCF)</t>
  </si>
  <si>
    <t>Proforma Y/Y Change</t>
  </si>
  <si>
    <t>Date:</t>
  </si>
  <si>
    <t>(In millions USD)</t>
  </si>
  <si>
    <t>Morgan Stanley</t>
  </si>
  <si>
    <t>Gross Margin</t>
  </si>
  <si>
    <t>Adj. EPS</t>
  </si>
  <si>
    <t xml:space="preserve">Gross Profit </t>
  </si>
  <si>
    <t>Average Monthly Revenue per Agent (ARPA)</t>
  </si>
  <si>
    <t>MSe</t>
  </si>
  <si>
    <t>Advertising Spend</t>
  </si>
  <si>
    <t>Sales and Marketing x-SBC x-Advertising</t>
  </si>
  <si>
    <t>Trulia Advertising Spend</t>
  </si>
  <si>
    <t>Zillow + Trulia Advertising Spend</t>
  </si>
  <si>
    <t>NOL - Beginning of Period</t>
  </si>
  <si>
    <t>+Net Loss/-Net Income</t>
  </si>
  <si>
    <t>=NOL End of Period</t>
  </si>
  <si>
    <t>BYXJF62</t>
  </si>
  <si>
    <t xml:space="preserve">- </t>
  </si>
  <si>
    <t>Trulia Premier Agent y/y growth</t>
  </si>
  <si>
    <t>Zillow Premier Agent y/y growth</t>
  </si>
  <si>
    <t>Y/Y % Growth</t>
  </si>
  <si>
    <t>DO NOT REMOVE OR ADD COLUMNS / ROWS</t>
  </si>
  <si>
    <t>Leads</t>
  </si>
  <si>
    <t>YoY Change in bp</t>
  </si>
  <si>
    <t>Sequential Change in bp</t>
  </si>
  <si>
    <t>YoY % Growth</t>
  </si>
  <si>
    <t>YoY Abs Growth</t>
  </si>
  <si>
    <t>Seq % Growth</t>
  </si>
  <si>
    <t>Seq Abs Growth</t>
  </si>
  <si>
    <t>Avg Dep Life</t>
  </si>
  <si>
    <t>YoY Abs Change</t>
  </si>
  <si>
    <t>Seq Abs Change</t>
  </si>
  <si>
    <t>x Commission Rate (%)</t>
  </si>
  <si>
    <t>= US RE Commission $s</t>
  </si>
  <si>
    <t>x Share of US Transactions</t>
  </si>
  <si>
    <t>= Zillow Agent Commission $s</t>
  </si>
  <si>
    <t>Zillow Share of Commission Dollars</t>
  </si>
  <si>
    <t>Implied Price per Lead</t>
  </si>
  <si>
    <t>Leads per Unique Visitor</t>
  </si>
  <si>
    <t>1FQ2015</t>
  </si>
  <si>
    <t>2FQ2015</t>
  </si>
  <si>
    <t>3FQ2015</t>
  </si>
  <si>
    <t>4FQ2015</t>
  </si>
  <si>
    <t>1FQ2016</t>
  </si>
  <si>
    <t>2FQ2016</t>
  </si>
  <si>
    <t>3FQ2016</t>
  </si>
  <si>
    <t>4FQ2016</t>
  </si>
  <si>
    <t>1FQ2017</t>
  </si>
  <si>
    <t>2FQ2017</t>
  </si>
  <si>
    <t>3FQ2017</t>
  </si>
  <si>
    <t>4FQ2017</t>
  </si>
  <si>
    <t>FY2015</t>
  </si>
  <si>
    <t>FY2016</t>
  </si>
  <si>
    <t>ZG</t>
  </si>
  <si>
    <t>FY2017</t>
  </si>
  <si>
    <t>Y/Y change in bp</t>
  </si>
  <si>
    <t>x % Spent on Advertising</t>
  </si>
  <si>
    <t>= US RE Advertising $s</t>
  </si>
  <si>
    <t>Zillow Share of Advertising $s</t>
  </si>
  <si>
    <t>= Transaction Volume TAM ($)</t>
  </si>
  <si>
    <t>Average Price per Home</t>
  </si>
  <si>
    <t>x Commission Split (%)</t>
  </si>
  <si>
    <t>= Average Commission</t>
  </si>
  <si>
    <t>x Conversion Rate</t>
  </si>
  <si>
    <t>= Average Commission Generated per Lead</t>
  </si>
  <si>
    <t>US RE Commission $s</t>
  </si>
  <si>
    <t>Z Commission Dollars per Lead</t>
  </si>
  <si>
    <t>x Average Price per Home</t>
  </si>
  <si>
    <t>Estimated Converted Zillow Leads</t>
  </si>
  <si>
    <t>Total Paying Agents</t>
  </si>
  <si>
    <t>Converted Leads per Agent</t>
  </si>
  <si>
    <t>Brokerage Payout</t>
  </si>
  <si>
    <t>Net RE Commission $s</t>
  </si>
  <si>
    <t>Estimated Consumer Loan Requests (000)</t>
  </si>
  <si>
    <t>Two-Year Growth</t>
  </si>
  <si>
    <t>Implied Rev per Avg. Loan Request ("CPC")</t>
  </si>
  <si>
    <t>Mortgage Revenue per Avg. Unique Visitor</t>
  </si>
  <si>
    <t>Y/Y Abs Growth</t>
  </si>
  <si>
    <t>Loan Requests per Unique Visitor</t>
  </si>
  <si>
    <t>Incremental EBITDA Margins</t>
  </si>
  <si>
    <t>Y/Y Change in BPs</t>
  </si>
  <si>
    <t>Homes Sold (Existing + New) in millions</t>
  </si>
  <si>
    <t>Interest Expense</t>
  </si>
  <si>
    <t>Other Disclosures</t>
  </si>
  <si>
    <t>Same Advertising Agent Y/Y Growth</t>
  </si>
  <si>
    <t xml:space="preserve">Implied Same Advertiser Spend </t>
  </si>
  <si>
    <t>Less: Premier Agent Revenue</t>
  </si>
  <si>
    <t>= Revenue Churn</t>
  </si>
  <si>
    <t>Y/Y Growth in Agents who spend over $5,000/month</t>
  </si>
  <si>
    <t xml:space="preserve">Total Dollar Basis </t>
  </si>
  <si>
    <t>Total Agent Basis</t>
  </si>
  <si>
    <t>New Sales to Existing Advertisers as a % of Total Bookings</t>
  </si>
  <si>
    <t>Headcount</t>
  </si>
  <si>
    <t>At Current Price</t>
  </si>
  <si>
    <t>At Target Price</t>
  </si>
  <si>
    <t>Pro-forma EBITDA</t>
  </si>
  <si>
    <t>Premier Agents</t>
  </si>
  <si>
    <t>Old Premier Agent Methodology</t>
  </si>
  <si>
    <t>Market Sizing Checks</t>
  </si>
  <si>
    <t>Y/Y Growth %</t>
  </si>
  <si>
    <t>Visits</t>
  </si>
  <si>
    <t>Premier Agent Revenue per Visit</t>
  </si>
  <si>
    <t>Visits per Unique Visitor</t>
  </si>
  <si>
    <t>Risk Free Rate</t>
  </si>
  <si>
    <t>Beta</t>
  </si>
  <si>
    <t xml:space="preserve">Market Risk Premium </t>
  </si>
  <si>
    <t>CAPM</t>
  </si>
  <si>
    <t xml:space="preserve"> / price per lead </t>
  </si>
  <si>
    <t xml:space="preserve"> = ROI</t>
  </si>
  <si>
    <t>Non-StreetEasy Rentals Revenue</t>
  </si>
  <si>
    <t># of Listings</t>
  </si>
  <si>
    <t>x Number of Days in Period</t>
  </si>
  <si>
    <t>y/y Growth %</t>
  </si>
  <si>
    <t>StreetEasy Rentals Guardrails</t>
  </si>
  <si>
    <t>Average Broker Commission on NYC Rental</t>
  </si>
  <si>
    <t>Average StreetEasy Rental Fee</t>
  </si>
  <si>
    <t>As a % of Broker Fee</t>
  </si>
  <si>
    <t>Debt</t>
  </si>
  <si>
    <t>Interest Rate</t>
  </si>
  <si>
    <t>Premier Agent</t>
  </si>
  <si>
    <t>Average Time to List (in days)</t>
  </si>
  <si>
    <t>Average Broker Fee (as a % of annual rent)</t>
  </si>
  <si>
    <t>Average Rent for StreetEasy listing in NYC</t>
  </si>
  <si>
    <t>X StreetEasy Rentals Charge per Listing per day</t>
  </si>
  <si>
    <t>StreetEasy Rentals Revenue</t>
  </si>
  <si>
    <t>1FQ2018</t>
  </si>
  <si>
    <t>2FQ2018</t>
  </si>
  <si>
    <t>3FQ2018</t>
  </si>
  <si>
    <t>4FQ2018</t>
  </si>
  <si>
    <t>2018</t>
  </si>
  <si>
    <t>2019</t>
  </si>
  <si>
    <t>`</t>
  </si>
  <si>
    <t>FY2018</t>
  </si>
  <si>
    <t>FY2019</t>
  </si>
  <si>
    <t>x</t>
  </si>
  <si>
    <t>Headcount-related expenses</t>
  </si>
  <si>
    <t>= Headcount-related expenses ex-SBC</t>
  </si>
  <si>
    <t>Assumed Headcount Split</t>
  </si>
  <si>
    <t>Technology and Developmente</t>
  </si>
  <si>
    <t>Implied Headcount</t>
  </si>
  <si>
    <t>Salesforce Headcount</t>
  </si>
  <si>
    <t>Cost per Head</t>
  </si>
  <si>
    <t>Technology Headcount</t>
  </si>
  <si>
    <t>General &amp; Administrative Headcount</t>
  </si>
  <si>
    <t>Rentals Revenue</t>
  </si>
  <si>
    <t>Other Revenue</t>
  </si>
  <si>
    <t>Rental Units (in mns)</t>
  </si>
  <si>
    <t>= Addressable Units</t>
  </si>
  <si>
    <t>x % of Units with 20+ Units</t>
  </si>
  <si>
    <t>x Turnover (Average length of stay in years)</t>
  </si>
  <si>
    <t>= Unit Turnover</t>
  </si>
  <si>
    <t>x Average Annual Rent</t>
  </si>
  <si>
    <t>= Total Rent Revenue</t>
  </si>
  <si>
    <t>x Marketing as a % of Rent Rolls</t>
  </si>
  <si>
    <t>= Total Rentals Marketing Spend</t>
  </si>
  <si>
    <t>Zillow Penetration</t>
  </si>
  <si>
    <t>Non-Display Revenue</t>
  </si>
  <si>
    <t>+ Rentals Revenue</t>
  </si>
  <si>
    <t>+ Other Revenue</t>
  </si>
  <si>
    <t>GRAVEYARD</t>
  </si>
  <si>
    <t>Other  Revenue</t>
  </si>
  <si>
    <t>Total Display Revenue</t>
  </si>
  <si>
    <t>Total Addressable Lease $s (accounts for multi-year stays)</t>
  </si>
  <si>
    <t>2017-22 CAGR</t>
  </si>
  <si>
    <t>% of Total Zillow Reported Traffic</t>
  </si>
  <si>
    <t>Zillow Reported Traffic</t>
  </si>
  <si>
    <t>Comscore Imputed Rental Traffic</t>
  </si>
  <si>
    <t>2017-2020E EBITDA CAGR</t>
  </si>
  <si>
    <t>2017-2020E Revenue CAGR</t>
  </si>
  <si>
    <t>2017-2020 adj. EPS CAGR</t>
  </si>
  <si>
    <t>2017-2022E CAGR</t>
  </si>
  <si>
    <t>Zillow Group, Inc. Model</t>
  </si>
  <si>
    <t>1Q2018</t>
  </si>
  <si>
    <t>2Q2018</t>
  </si>
  <si>
    <t>Homes Revenue</t>
  </si>
  <si>
    <t>Average Home Price</t>
  </si>
  <si>
    <t>Implied Homes Sold</t>
  </si>
  <si>
    <t xml:space="preserve">Annualized Run Rate </t>
  </si>
  <si>
    <t>Markets Operating In</t>
  </si>
  <si>
    <t>Homes Sold per Market - Annualized</t>
  </si>
  <si>
    <t>Penetration of total Homes Sold in US</t>
  </si>
  <si>
    <t>- Homes CoGS</t>
  </si>
  <si>
    <t>= Zillow Core CoGS</t>
  </si>
  <si>
    <t>Zillow Homes Gross Profti Margin</t>
  </si>
  <si>
    <t>= Total Zillow Group Revenue</t>
  </si>
  <si>
    <t>Zillow Rentals Traffic - Reported</t>
  </si>
  <si>
    <t>Segments</t>
  </si>
  <si>
    <t>= Zillow IMT Revenue</t>
  </si>
  <si>
    <t>Zillow Homes adj. EBITDA</t>
  </si>
  <si>
    <t>Zillow IMT adj. EBITDA</t>
  </si>
  <si>
    <t>IMT Adj. EBITDA</t>
  </si>
  <si>
    <t>as % of IMS Revenue</t>
  </si>
  <si>
    <t>Capex as % of IMS Revenue</t>
  </si>
  <si>
    <t>Additions as % of IMS Revenue</t>
  </si>
  <si>
    <t>IMT Revenue</t>
  </si>
  <si>
    <t>+ Homes Revenue</t>
  </si>
  <si>
    <t>= Zillow Group Price Target</t>
  </si>
  <si>
    <t>Zillow Homes Valuation</t>
  </si>
  <si>
    <t>Zillow Homes 2025 EBITDA</t>
  </si>
  <si>
    <t>Discounted Back to 2018 @ 10% WACC</t>
  </si>
  <si>
    <t>Company</t>
  </si>
  <si>
    <t>/ Zillow Shares Outstanding</t>
  </si>
  <si>
    <t>= Zillow Homes Value today</t>
  </si>
  <si>
    <t>x Home Builders EV/EBITDA Multiple</t>
  </si>
  <si>
    <t>= Zillow Homes Value @ 2025</t>
  </si>
  <si>
    <t>Zillow IMT Segment DCF Valuation</t>
  </si>
  <si>
    <t>+ Zillow Homes Segment Valuation</t>
  </si>
  <si>
    <t>Zillow IMT Segment revenue</t>
  </si>
  <si>
    <t>Zillow Base Case Price Target Calculation</t>
  </si>
  <si>
    <t>x Home Builders EV/EBITDA Multiple (Plus 2X premium)</t>
  </si>
  <si>
    <t>Zillow Bull Case Calculation</t>
  </si>
  <si>
    <t>Zillow Bear Case Calculation</t>
  </si>
  <si>
    <t>55</t>
  </si>
  <si>
    <t>Zillow Homes 2025 Revenue</t>
  </si>
  <si>
    <t>x Homes EBITDA Margin</t>
  </si>
  <si>
    <t>= Zillow Homes 2025 EBITDA</t>
  </si>
  <si>
    <t>Base Growth</t>
  </si>
  <si>
    <t>Bull Growth</t>
  </si>
  <si>
    <t>Bear Growth</t>
  </si>
  <si>
    <t>Base Margin</t>
  </si>
  <si>
    <t>Bull Margin</t>
  </si>
  <si>
    <t>Bear Margin</t>
  </si>
  <si>
    <t>Zillow Homes 2025 Revenue - Bull Case</t>
  </si>
  <si>
    <t>x Homes EBITDA Margin - Bull Case</t>
  </si>
  <si>
    <t>Zillow Homes 2025 Revenue - Bear Case</t>
  </si>
  <si>
    <t>x Homes EBITDA Margin - Bear Case</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</si>
  <si>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</si>
  <si>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</si>
  <si>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</si>
  <si>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</si>
  <si>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</si>
  <si>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</si>
  <si>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</si>
  <si>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</si>
  <si>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Jonathan Lanterman, Brian Nowak</t>
  </si>
  <si>
    <t>Date: 18 Apr 2018</t>
  </si>
  <si>
    <t>Ticker: Z.O</t>
  </si>
  <si>
    <t>Stock Rating: Equal-Weight</t>
  </si>
  <si>
    <t>Industry: Internet</t>
  </si>
  <si>
    <t>Industry View: In-Line</t>
  </si>
  <si>
    <t>Price as of 18 Apr 2018: 49.65</t>
  </si>
  <si>
    <t>Target Price: 50</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</si>
  <si>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</si>
  <si>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</si>
  <si>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</si>
  <si>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</si>
  <si>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Zillow Group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</si>
  <si>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</si>
  <si>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</si>
  <si>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</si>
  <si>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</si>
  <si>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</si>
  <si>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</si>
  <si>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</si>
  <si>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</si>
  <si>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</si>
  <si>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</si>
  <si>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</si>
  <si>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</si>
  <si>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</si>
  <si>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</si>
  <si>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</si>
  <si>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</si>
  <si>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</si>
  <si>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</si>
  <si>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</si>
  <si>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</si>
  <si>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</si>
  <si>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</si>
  <si>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</si>
  <si>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</si>
  <si>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</si>
  <si>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</si>
  <si>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</si>
  <si>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</si>
  <si>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</si>
  <si>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</si>
  <si>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</si>
  <si>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</si>
  <si>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</si>
  <si>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</si>
  <si>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</si>
  <si>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</si>
  <si>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</si>
  <si>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</si>
  <si>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</si>
  <si>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</si>
  <si>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</si>
  <si>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</si>
  <si>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</si>
  <si>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</si>
  <si>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</si>
  <si>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</si>
  <si>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</si>
  <si>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</si>
  <si>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</si>
  <si>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</si>
  <si>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</si>
  <si>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</si>
  <si>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</si>
  <si>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</si>
  <si>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</si>
  <si>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</si>
  <si>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</si>
  <si>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</si>
  <si>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</si>
  <si>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</si>
  <si>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</si>
  <si>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</si>
  <si>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</si>
  <si>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</si>
  <si>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</si>
  <si>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</si>
  <si>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</si>
  <si>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</si>
  <si>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</si>
  <si>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</si>
  <si>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</si>
  <si>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</si>
  <si>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</si>
  <si>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</si>
  <si>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</si>
  <si>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</si>
  <si>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</si>
  <si>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</si>
  <si>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</si>
  <si>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</si>
  <si>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</si>
  <si>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</si>
  <si>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</si>
  <si>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</si>
  <si>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</si>
  <si>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</si>
  <si>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</si>
  <si>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</si>
  <si>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</si>
  <si>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</si>
  <si>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</si>
  <si>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</si>
  <si>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</si>
  <si>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</si>
  <si>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</si>
  <si>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</si>
  <si>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</si>
  <si>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</si>
  <si>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</si>
  <si>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</si>
  <si>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</si>
  <si>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</si>
  <si>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</si>
  <si>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</si>
  <si>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</si>
  <si>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</si>
  <si>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</si>
  <si>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</si>
  <si>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</si>
  <si>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</si>
  <si>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</si>
  <si>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</si>
  <si>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</si>
  <si>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</si>
  <si>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</si>
  <si>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</si>
  <si>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</si>
  <si>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</si>
  <si>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</si>
  <si>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</si>
  <si>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</si>
  <si>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</si>
  <si>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</si>
  <si>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</si>
  <si>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</si>
  <si>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</si>
  <si>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</si>
  <si>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</si>
  <si>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</si>
  <si>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</si>
  <si>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</si>
  <si>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</si>
  <si>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</si>
  <si>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</si>
  <si>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</si>
  <si>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</si>
  <si>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</si>
  <si>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</si>
  <si>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</si>
  <si>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</si>
  <si>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</si>
  <si>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</si>
  <si>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</si>
  <si>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</si>
  <si>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</si>
  <si>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</si>
  <si>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</si>
  <si>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</si>
  <si>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</si>
  <si>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</si>
  <si>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</si>
  <si>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</si>
  <si>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</si>
  <si>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</si>
  <si>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</si>
  <si>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</si>
  <si>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</si>
  <si>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</si>
  <si>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</si>
  <si>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</si>
  <si>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</si>
  <si>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</si>
  <si>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</si>
  <si>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</si>
  <si>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</si>
  <si>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</si>
  <si>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</si>
  <si>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</si>
  <si>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</si>
  <si>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</si>
  <si>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</si>
  <si>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</si>
  <si>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</si>
  <si>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</si>
  <si>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</si>
  <si>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</si>
  <si>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Zillow Group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</si>
  <si>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</si>
  <si>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</si>
  <si>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</si>
  <si>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</si>
  <si>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</si>
  <si>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</si>
  <si>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</si>
  <si>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</si>
  <si>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</si>
  <si>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</si>
  <si>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</si>
  <si>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</si>
  <si>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</si>
  <si>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</si>
  <si>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</si>
  <si>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</si>
  <si>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</si>
  <si>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</si>
  <si>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</si>
  <si>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</si>
  <si>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</si>
  <si>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</si>
  <si>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</si>
  <si>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</si>
  <si>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</si>
  <si>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</si>
  <si>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</si>
  <si>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</si>
  <si>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</si>
  <si>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</si>
  <si>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</si>
  <si>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</si>
  <si>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</si>
  <si>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</si>
  <si>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</si>
  <si>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</si>
  <si>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</si>
  <si>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</si>
  <si>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</si>
  <si>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</si>
  <si>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</si>
  <si>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</si>
  <si>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</si>
  <si>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</si>
  <si>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</si>
  <si>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</si>
  <si>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</si>
  <si>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</si>
  <si>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</si>
  <si>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</si>
  <si>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</si>
  <si>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</si>
  <si>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</si>
  <si>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</si>
  <si>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</si>
  <si>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</si>
  <si>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</si>
  <si>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</si>
  <si>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</si>
  <si>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</si>
  <si>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</si>
  <si>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</si>
  <si>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</si>
  <si>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</si>
  <si>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</si>
  <si>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</si>
  <si>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</si>
  <si>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Zillow Group Inc.</t>
  </si>
  <si>
    <t>In the next 3 months, Morgan Stanley expects to receive or intends to seek compensation for investment</t>
  </si>
  <si>
    <t>banking services from Zillow Group Inc.</t>
  </si>
  <si>
    <t>As of March 29, 2018, Morgan Stanley beneficially owned 1% or more of a class of common equity</t>
  </si>
  <si>
    <t>securities of the following companies covered in Morgan Stanley Research: Zillow Group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</si>
  <si>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</si>
  <si>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</si>
  <si>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</si>
  <si>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</si>
  <si>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</si>
  <si>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Jonathan Lanterman,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</si>
  <si>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</si>
  <si>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</si>
  <si>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</si>
  <si>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</si>
  <si>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</si>
  <si>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</si>
  <si>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</si>
  <si>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</si>
  <si>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</si>
  <si>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</si>
  <si>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</si>
  <si>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</si>
  <si>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</si>
  <si>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</si>
  <si>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</si>
  <si>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</si>
  <si>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</si>
  <si>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</si>
  <si>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</si>
  <si>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</si>
  <si>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</si>
  <si>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</si>
  <si>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</si>
  <si>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</si>
  <si>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</si>
  <si>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</si>
  <si>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</si>
  <si>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</si>
  <si>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</si>
  <si>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</si>
  <si>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</si>
  <si>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</si>
  <si>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</si>
  <si>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</si>
  <si>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</si>
  <si>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</si>
  <si>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</si>
  <si>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</si>
  <si>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</si>
  <si>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</si>
  <si>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</si>
  <si>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</si>
  <si>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</si>
  <si>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</si>
  <si>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</si>
  <si>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</si>
  <si>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</si>
  <si>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</si>
  <si>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</si>
  <si>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</si>
  <si>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</si>
  <si>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</si>
  <si>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</si>
  <si>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</si>
  <si>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</si>
  <si>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</si>
  <si>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</si>
  <si>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</si>
  <si>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</si>
  <si>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</si>
  <si>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</si>
  <si>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</si>
  <si>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</si>
  <si>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</si>
  <si>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</si>
  <si>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</si>
  <si>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</si>
  <si>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</si>
  <si>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</si>
  <si>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Model Restructured</t>
  </si>
  <si>
    <t>NorthAmerica</t>
  </si>
  <si>
    <t>lanterma</t>
  </si>
  <si>
    <t>Zillow Group Inc</t>
  </si>
  <si>
    <t>MSA096FH, MSA32LVJ</t>
  </si>
  <si>
    <t>98954M200</t>
  </si>
  <si>
    <t>L:\TECH\INTERNET\MODELS\Z_model.xlsm</t>
  </si>
  <si>
    <t>[BRO MSA]</t>
  </si>
  <si>
    <t>[PRODUCT MODEL]</t>
  </si>
  <si>
    <t>[EMAIL_ALERT YES]</t>
  </si>
  <si>
    <t>[DISCIPLINE Company]</t>
  </si>
  <si>
    <t>[SUPPRESSED NO]</t>
  </si>
  <si>
    <t>[DOCDAT 2018-04-18]</t>
  </si>
  <si>
    <t>[DOCTIME 08:27]</t>
  </si>
  <si>
    <t>[PSYM Z.O(S&amp;P) (None)]</t>
  </si>
  <si>
    <t>[COU 1]</t>
  </si>
  <si>
    <t>[ANA MSA32LVJ]</t>
  </si>
  <si>
    <t>[HL Z.O Model]</t>
  </si>
  <si>
    <t>[IND ]</t>
  </si>
  <si>
    <t>[PANA MSA096FH]</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</si>
</sst>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5" formatCode="#,##0%_);\(#,##0%\);\-\-\%_);@_)"/>
    <numFmt numFmtId="166" formatCode="mmm\-yy_)"/>
    <numFmt numFmtId="168" formatCode="#,##0_);\(#,##0\);\-\-_);@_)"/>
    <numFmt numFmtId="169" formatCode="&quot;$&quot;#,##0_);\(&quot;$&quot;#,##0\);&quot;$&quot;\-\-_);@_)"/>
    <numFmt numFmtId="170" formatCode="&quot;$&quot;#,##0.0_);\(&quot;$&quot;#,##0.0\);&quot;$&quot;\-\-_);@_)"/>
    <numFmt numFmtId="171" formatCode="#,##0.0_);\(#,##0.0\);\-\-_);@_)"/>
    <numFmt numFmtId="172" formatCode="#,##0.000_);\(#,##0.000\);\-\-_);@_)"/>
    <numFmt numFmtId="173" formatCode="#,##0.0%_);\(#,##0.0%\);\-\-\%_);@_)"/>
    <numFmt numFmtId="174" formatCode="[$-409]mmm\-yy;@"/>
    <numFmt numFmtId="175" formatCode="&quot;$&quot;#,##0.00"/>
    <numFmt numFmtId="180" formatCode="#,##0.00_);\(#,##0.00\);\-\-_);@_)"/>
    <numFmt numFmtId="181" formatCode="m/d/yy_);;@_)"/>
    <numFmt numFmtId="182" formatCode="mmm\-yy_);;;@_)"/>
    <numFmt numFmtId="183" formatCode="[$$-409]#,##0.0_);\([$$-409]#,##0.0\);[$$-409]\-\-_);@_)"/>
    <numFmt numFmtId="184" formatCode="[$$-409]#,##0.00_);\([$$-409]#,##0.00\);[$$-409]\-\-_);@_)"/>
    <numFmt numFmtId="185" formatCode="yyyy&quot;E&quot;_);;;@_)"/>
    <numFmt numFmtId="186" formatCode="[$$-409]#,##0_);\([$$-409]#,##0\);[$$-409]\-\-_);@_)"/>
    <numFmt numFmtId="187" formatCode="General&quot;A&quot;"/>
    <numFmt numFmtId="188" formatCode="General&quot;E&quot;"/>
    <numFmt numFmtId="189" formatCode="0.0%"/>
    <numFmt numFmtId="190" formatCode="0.0"/>
    <numFmt numFmtId="191" formatCode="#,##0.0"/>
    <numFmt numFmtId="192" formatCode="&quot;$&quot;#,##0.0"/>
    <numFmt numFmtId="193" formatCode="0.000"/>
    <numFmt numFmtId="194" formatCode="0.00000%"/>
    <numFmt numFmtId="195" formatCode="0.0000"/>
    <numFmt numFmtId="196" formatCode="_ * #,##0_ ;_ * \-#,##0_ ;_ * &quot;-&quot;_ ;_ @_ "/>
    <numFmt numFmtId="197" formatCode="#,##0.0_);\(#,##0.0\)"/>
    <numFmt numFmtId="198" formatCode="0.0&quot;x&quot;"/>
    <numFmt numFmtId="199" formatCode="0.0%;\(0.0%\)"/>
    <numFmt numFmtId="200" formatCode="&quot;$&quot;#,##0.0_);[Red]\(&quot;$&quot;#,##0.0\)"/>
    <numFmt numFmtId="201" formatCode="0.0_)\%;\(0.0\)\%;0.0_)\%;@_)_%"/>
    <numFmt numFmtId="202" formatCode="#,##0.0_)_%;\(#,##0.0\)_%;0.0_)_%;@_)_%"/>
    <numFmt numFmtId="203" formatCode="#,##0.0_);\(#,##0.0\);#,##0.0_);@_)"/>
    <numFmt numFmtId="204" formatCode="&quot;$&quot;_(#,##0.00_);&quot;$&quot;\(#,##0.00\);&quot;$&quot;_(0.00_);@_)"/>
    <numFmt numFmtId="205" formatCode="#,##0.00_);\(#,##0.00\);0.00_);@_)"/>
    <numFmt numFmtId="206" formatCode="#,##0.0_)\x;\(#,##0.0\)\x;0.0_)\x;@_)_x"/>
    <numFmt numFmtId="207" formatCode="#,##0.0_)_x;\(#,##0.0\)_x;0.0_)_x;@_)_x"/>
    <numFmt numFmtId="208" formatCode="0.0%_);\(0.0%\)"/>
    <numFmt numFmtId="209" formatCode="0.00\ \ \ \ "/>
    <numFmt numFmtId="210" formatCode="0.0\x"/>
    <numFmt numFmtId="211" formatCode="#,##0.0_);[Red]\(#,##0.0\)"/>
    <numFmt numFmtId="212" formatCode="0.0_);\(0.0\)"/>
    <numFmt numFmtId="213" formatCode="&quot;$&quot;#,##0.0_);\(&quot;$&quot;#,##0.0\)"/>
    <numFmt numFmtId="214" formatCode="yyyy&quot;A&quot;;;;@_)"/>
    <numFmt numFmtId="215" formatCode="#,##0.000"/>
    <numFmt numFmtId="216" formatCode="yyyy&quot;A&quot;_);;;@_)"/>
    <numFmt numFmtId="217" formatCode="0_)"/>
    <numFmt numFmtId="218" formatCode="_(&quot;$&quot;* #,##0_);_(&quot;$&quot;* \(#,##0\);_(&quot;$&quot;* &quot;-&quot;??_);_(@_)"/>
    <numFmt numFmtId="219" formatCode="#,##0.0000"/>
    <numFmt numFmtId="221" formatCode="[$$-409]#,##0_);\([$$-409]#,##0\)"/>
    <numFmt numFmtId="222" formatCode="_(* #,##0.0_);_(* \(#,##0.0\);_(* &quot;-&quot;??_);_(@_)"/>
    <numFmt numFmtId="223" formatCode="&quot;$&quot;#,##0"/>
    <numFmt numFmtId="224" formatCode="_(* #,##0.000_);_(* \(#,##0.000\);_(* &quot;-&quot;??_);_(@_)"/>
    <numFmt numFmtId="225" formatCode="#,##0\ &quot;bp&quot;"/>
    <numFmt numFmtId="226" formatCode="_(* #,##0_);_(* \(#,##0\);_(* &quot;-&quot;??_);_(@_)"/>
    <numFmt numFmtId="227" formatCode="&quot;$&quot;#,##0.000_);[Red]\(&quot;$&quot;#,##0.000\)"/>
    <numFmt numFmtId="229" formatCode="#,##0.00000000000000_);\(#,##0.00000000000000\)"/>
    <numFmt numFmtId="230" formatCode="yyyy&quot;&quot;_);;;@_)"/>
    <numFmt numFmtId="231" formatCode="#,##0.0000_);\(#,##0.0000\);\-\-_);@_)"/>
    <numFmt numFmtId="232" formatCode="0.0\X"/>
    <numFmt numFmtId="238" formatCode="mm/dd/yy\ hh:mm"/>
  </numFmts>
  <fonts count="84">
    <font>
      <sz val="10"/>
      <name val="Arial"/>
    </font>
    <font>
      <sz val="10"/>
      <name val="Arial"/>
      <family val="2"/>
    </font>
    <font>
      <sz val="8"/>
      <name val="Arial"/>
      <family val="2"/>
    </font>
    <font>
      <sz val="11"/>
      <name val="Arial"/>
      <family val="2"/>
    </font>
    <font>
      <b/>
      <sz val="10"/>
      <name val="Arial"/>
      <family val="2"/>
    </font>
    <font>
      <b/>
      <sz val="8"/>
      <name val="Arial"/>
      <family val="2"/>
    </font>
    <font>
      <sz val="8"/>
      <color indexed="81"/>
      <name val="Tahoma"/>
      <family val="2"/>
    </font>
    <font>
      <i/>
      <sz val="8"/>
      <name val="Arial"/>
      <family val="2"/>
    </font>
    <font>
      <b/>
      <i/>
      <sz val="8"/>
      <name val="Arial"/>
      <family val="2"/>
    </font>
    <font>
      <sz val="10"/>
      <name val="MS Sans Serif"/>
      <family val="2"/>
    </font>
    <font>
      <b/>
      <sz val="10"/>
      <color indexed="8"/>
      <name val="Times New Roman"/>
      <family val="1"/>
    </font>
    <font>
      <sz val="9"/>
      <name val="Times New Roman"/>
      <family val="1"/>
    </font>
    <font>
      <sz val="10"/>
      <name val="Arial"/>
      <family val="2"/>
    </font>
    <font>
      <sz val="10"/>
      <color indexed="8"/>
      <name val="Times New Roman"/>
      <family val="1"/>
    </font>
    <font>
      <i/>
      <sz val="8"/>
      <name val="Times New Roman"/>
      <family val="1"/>
    </font>
    <font>
      <sz val="8"/>
      <color indexed="9"/>
      <name val="Arial"/>
      <family val="2"/>
    </font>
    <font>
      <sz val="10"/>
      <color indexed="9"/>
      <name val="Arial"/>
      <family val="2"/>
    </font>
    <font>
      <b/>
      <sz val="10"/>
      <color indexed="9"/>
      <name val="Arial"/>
      <family val="2"/>
    </font>
    <font>
      <sz val="10"/>
      <color indexed="12"/>
      <name val="Arial"/>
      <family val="2"/>
    </font>
    <font>
      <sz val="8"/>
      <color indexed="12"/>
      <name val="Arial"/>
      <family val="2"/>
    </font>
    <font>
      <sz val="8"/>
      <color indexed="9"/>
      <name val="Arial"/>
      <family val="2"/>
    </font>
    <font>
      <sz val="10"/>
      <color indexed="20"/>
      <name val="Arial"/>
      <family val="2"/>
    </font>
    <font>
      <sz val="10"/>
      <name val="Arial"/>
      <family val="2"/>
    </font>
    <font>
      <sz val="11"/>
      <color indexed="8"/>
      <name val="Calibri"/>
      <family val="2"/>
    </font>
    <font>
      <b/>
      <sz val="8"/>
      <color indexed="12"/>
      <name val="Arial"/>
      <family val="2"/>
    </font>
    <font>
      <b/>
      <sz val="10"/>
      <color indexed="8"/>
      <name val="Arial"/>
      <family val="2"/>
    </font>
    <font>
      <b/>
      <u/>
      <sz val="10"/>
      <color indexed="9"/>
      <name val="Arial"/>
      <family val="2"/>
    </font>
    <font>
      <sz val="10"/>
      <color indexed="8"/>
      <name val="Arial"/>
      <family val="2"/>
    </font>
    <font>
      <b/>
      <i/>
      <sz val="10"/>
      <name val="Arial"/>
      <family val="2"/>
    </font>
    <font>
      <i/>
      <sz val="10"/>
      <name val="Arial"/>
      <family val="2"/>
    </font>
    <font>
      <sz val="10"/>
      <color indexed="62"/>
      <name val="Arial"/>
      <family val="2"/>
    </font>
    <font>
      <sz val="10"/>
      <color indexed="17"/>
      <name val="Arial"/>
      <family val="2"/>
    </font>
    <font>
      <sz val="10"/>
      <color indexed="10"/>
      <name val="Arial"/>
      <family val="2"/>
    </font>
    <font>
      <i/>
      <sz val="10"/>
      <color indexed="12"/>
      <name val="Arial"/>
      <family val="2"/>
    </font>
    <font>
      <b/>
      <u/>
      <sz val="10"/>
      <color indexed="8"/>
      <name val="Arial"/>
      <family val="2"/>
    </font>
    <font>
      <i/>
      <sz val="10"/>
      <color indexed="8"/>
      <name val="Arial"/>
      <family val="2"/>
    </font>
    <font>
      <b/>
      <sz val="10"/>
      <color indexed="12"/>
      <name val="Arial"/>
      <family val="2"/>
    </font>
    <font>
      <sz val="10"/>
      <color indexed="8"/>
      <name val="Calibri"/>
      <family val="2"/>
    </font>
    <font>
      <sz val="8"/>
      <name val="Arial"/>
      <family val="2"/>
    </font>
    <font>
      <b/>
      <u/>
      <sz val="10"/>
      <name val="Arial"/>
      <family val="2"/>
    </font>
    <font>
      <sz val="10"/>
      <name val="Arial"/>
      <family val="2"/>
    </font>
    <font>
      <b/>
      <sz val="10"/>
      <color indexed="20"/>
      <name val="Arial"/>
      <family val="2"/>
    </font>
    <font>
      <sz val="10"/>
      <color indexed="12"/>
      <name val="Arial"/>
      <family val="2"/>
    </font>
    <font>
      <sz val="10"/>
      <name val="GillSans"/>
      <family val="2"/>
    </font>
    <font>
      <sz val="10"/>
      <name val="Helvetica"/>
      <family val="2"/>
    </font>
    <font>
      <sz val="8"/>
      <name val="Palatino"/>
      <family val="1"/>
    </font>
    <font>
      <sz val="12"/>
      <name val="바탕체"/>
      <family val="1"/>
      <charset val="129"/>
    </font>
    <font>
      <sz val="10"/>
      <name val="Times New Roman"/>
      <family val="1"/>
    </font>
    <font>
      <b/>
      <i/>
      <sz val="10"/>
      <color indexed="8"/>
      <name val="Arial"/>
      <family val="2"/>
    </font>
    <font>
      <b/>
      <sz val="10"/>
      <color indexed="61"/>
      <name val="Arial"/>
      <family val="2"/>
    </font>
    <font>
      <sz val="10"/>
      <color indexed="59"/>
      <name val="Arial"/>
      <family val="2"/>
    </font>
    <font>
      <b/>
      <sz val="10"/>
      <color indexed="10"/>
      <name val="Arial"/>
      <family val="2"/>
    </font>
    <font>
      <b/>
      <sz val="10"/>
      <color indexed="18"/>
      <name val="Arial"/>
      <family val="2"/>
    </font>
    <font>
      <sz val="9"/>
      <color indexed="81"/>
      <name val="Tahoma"/>
      <family val="2"/>
    </font>
    <font>
      <b/>
      <sz val="9"/>
      <color indexed="81"/>
      <name val="Tahoma"/>
      <family val="2"/>
    </font>
    <font>
      <b/>
      <sz val="10"/>
      <color indexed="62"/>
      <name val="Arial"/>
      <family val="2"/>
    </font>
    <font>
      <b/>
      <sz val="10"/>
      <color indexed="59"/>
      <name val="Arial"/>
      <family val="2"/>
    </font>
    <font>
      <sz val="10"/>
      <name val="Arial"/>
      <family val="2"/>
    </font>
    <font>
      <u/>
      <sz val="10"/>
      <name val="Arial"/>
      <family val="2"/>
    </font>
    <font>
      <sz val="8"/>
      <color indexed="8"/>
      <name val="Arial"/>
      <family val="2"/>
    </font>
    <font>
      <b/>
      <sz val="8"/>
      <color indexed="8"/>
      <name val="Arial"/>
      <family val="2"/>
    </font>
    <font>
      <b/>
      <i/>
      <sz val="10"/>
      <color indexed="12"/>
      <name val="Arial"/>
      <family val="2"/>
    </font>
    <font>
      <sz val="10"/>
      <name val="Arial"/>
      <family val="2"/>
    </font>
    <font>
      <sz val="10"/>
      <name val="Arial"/>
      <family val="2"/>
    </font>
    <font>
      <sz val="10"/>
      <name val="Arial"/>
      <family val="2"/>
    </font>
    <font>
      <sz val="11"/>
      <color theme="1"/>
      <name val="Calibri"/>
      <family val="2"/>
      <scheme val="minor"/>
    </font>
    <font>
      <b/>
      <sz val="10"/>
      <color theme="0"/>
      <name val="Arial"/>
      <family val="2"/>
    </font>
    <font>
      <sz val="10"/>
      <color theme="0"/>
      <name val="Arial"/>
      <family val="2"/>
    </font>
    <font>
      <b/>
      <u/>
      <sz val="10"/>
      <color theme="0"/>
      <name val="Arial"/>
      <family val="2"/>
    </font>
    <font>
      <sz val="10"/>
      <color rgb="FF0000FF"/>
      <name val="Arial"/>
      <family val="2"/>
    </font>
    <font>
      <b/>
      <sz val="10"/>
      <color rgb="FF0000FF"/>
      <name val="Arial"/>
      <family val="2"/>
    </font>
    <font>
      <b/>
      <sz val="10"/>
      <color theme="6"/>
      <name val="Arial"/>
      <family val="2"/>
    </font>
    <font>
      <b/>
      <sz val="8"/>
      <color theme="0"/>
      <name val="Arial"/>
      <family val="2"/>
    </font>
    <font>
      <sz val="8"/>
      <color rgb="FF0000FF"/>
      <name val="Arial"/>
      <family val="2"/>
    </font>
    <font>
      <sz val="10"/>
      <color theme="1"/>
      <name val="Arial"/>
      <family val="2"/>
    </font>
    <font>
      <sz val="50"/>
      <color rgb="FFFF0000"/>
      <name val="Arial"/>
      <family val="2"/>
    </font>
    <font>
      <sz val="8"/>
      <color rgb="FF137CB1"/>
      <name val="Arial"/>
      <family val="2"/>
    </font>
    <font>
      <sz val="10"/>
      <color theme="6"/>
      <name val="Arial"/>
      <family val="2"/>
    </font>
    <font>
      <sz val="10"/>
      <color rgb="FF00B050"/>
      <name val="Arial"/>
      <family val="2"/>
    </font>
    <font>
      <sz val="10"/>
      <color rgb="FFFF0000"/>
      <name val="Arial"/>
      <family val="2"/>
    </font>
    <font>
      <sz val="8"/>
      <color rgb="FFCC6600"/>
      <name val="Arial"/>
      <family val="2"/>
    </font>
    <font>
      <sz val="10"/>
      <name val="Courier"/>
      <family val="3"/>
    </font>
    <font>
      <sz val="10"/>
      <color rgb="FF000000"/>
      <name val="Arial"/>
      <family val="2"/>
    </font>
    <font>
      <b/>
      <sz val="12"/>
      <color rgb="FF000080"/>
      <name val="Arial"/>
      <family val="2"/>
    </font>
  </fonts>
  <fills count="21">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9"/>
        <bgColor indexed="64"/>
      </patternFill>
    </fill>
    <fill>
      <patternFill patternType="solid">
        <fgColor indexed="30"/>
        <bgColor indexed="64"/>
      </patternFill>
    </fill>
    <fill>
      <patternFill patternType="solid">
        <fgColor indexed="56"/>
        <bgColor indexed="64"/>
      </patternFill>
    </fill>
    <fill>
      <patternFill patternType="solid">
        <fgColor rgb="FF137CB1"/>
        <bgColor indexed="64"/>
      </patternFill>
    </fill>
    <fill>
      <patternFill patternType="solid">
        <fgColor theme="4"/>
        <bgColor indexed="64"/>
      </patternFill>
    </fill>
    <fill>
      <patternFill patternType="solid">
        <fgColor theme="1"/>
        <bgColor indexed="64"/>
      </patternFill>
    </fill>
    <fill>
      <patternFill patternType="solid">
        <fgColor theme="1" tint="4.9989318521683403E-2"/>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rgb="FFFFF9D7"/>
        <bgColor indexed="64"/>
      </patternFill>
    </fill>
    <fill>
      <patternFill patternType="solid">
        <fgColor rgb="FF003366"/>
        <bgColor indexed="64"/>
      </patternFill>
    </fill>
    <fill>
      <patternFill patternType="solid">
        <fgColor rgb="FFC6D9E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indexed="65"/>
        <bgColor indexed="64"/>
      </patternFill>
    </fill>
  </fills>
  <borders count="44">
    <border>
      <left/>
      <right/>
      <top/>
      <bottom/>
      <diagonal/>
    </border>
    <border>
      <left/>
      <right style="thin">
        <color indexed="64"/>
      </right>
      <top/>
      <bottom/>
      <diagonal/>
    </border>
    <border>
      <left/>
      <right/>
      <top/>
      <bottom style="thin">
        <color indexed="8"/>
      </bottom>
      <diagonal/>
    </border>
    <border>
      <left/>
      <right/>
      <top/>
      <bottom style="thin">
        <color indexed="64"/>
      </bottom>
      <diagonal/>
    </border>
    <border>
      <left/>
      <right/>
      <top style="thin">
        <color indexed="8"/>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8"/>
      </top>
      <bottom/>
      <diagonal/>
    </border>
    <border>
      <left/>
      <right/>
      <top style="thin">
        <color indexed="8"/>
      </top>
      <bottom style="thin">
        <color indexed="64"/>
      </bottom>
      <diagonal/>
    </border>
    <border>
      <left/>
      <right style="thin">
        <color indexed="64"/>
      </right>
      <top style="thin">
        <color indexed="8"/>
      </top>
      <bottom style="thin">
        <color indexed="64"/>
      </bottom>
      <diagonal/>
    </border>
    <border>
      <left style="thin">
        <color indexed="64"/>
      </left>
      <right/>
      <top style="thin">
        <color indexed="8"/>
      </top>
      <bottom/>
      <diagonal/>
    </border>
    <border>
      <left style="thin">
        <color indexed="64"/>
      </left>
      <right/>
      <top style="thin">
        <color indexed="8"/>
      </top>
      <bottom style="thin">
        <color indexed="64"/>
      </bottom>
      <diagonal/>
    </border>
    <border>
      <left style="thin">
        <color indexed="64"/>
      </left>
      <right/>
      <top style="thin">
        <color indexed="64"/>
      </top>
      <bottom style="thin">
        <color indexed="8"/>
      </bottom>
      <diagonal/>
    </border>
    <border>
      <left/>
      <right/>
      <top style="thin">
        <color indexed="64"/>
      </top>
      <bottom style="thin">
        <color indexed="8"/>
      </bottom>
      <diagonal/>
    </border>
    <border>
      <left/>
      <right style="thin">
        <color indexed="64"/>
      </right>
      <top style="thin">
        <color indexed="64"/>
      </top>
      <bottom style="thin">
        <color indexed="8"/>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8"/>
      </bottom>
      <diagonal/>
    </border>
    <border>
      <left/>
      <right style="thin">
        <color indexed="64"/>
      </right>
      <top/>
      <bottom style="thin">
        <color indexed="8"/>
      </bottom>
      <diagonal/>
    </border>
    <border>
      <left style="hair">
        <color indexed="64"/>
      </left>
      <right style="hair">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hair">
        <color indexed="64"/>
      </left>
      <right style="hair">
        <color indexed="64"/>
      </right>
      <top style="thin">
        <color indexed="64"/>
      </top>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style="hair">
        <color indexed="64"/>
      </right>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49">
    <xf numFmtId="0" fontId="0" fillId="0" borderId="0"/>
    <xf numFmtId="174" fontId="47" fillId="0" borderId="0" applyNumberFormat="0" applyFill="0" applyBorder="0" applyAlignment="0" applyProtection="0"/>
    <xf numFmtId="0" fontId="43" fillId="0" borderId="0"/>
    <xf numFmtId="0" fontId="12" fillId="0" borderId="0"/>
    <xf numFmtId="203" fontId="12" fillId="0" borderId="0" applyFont="0" applyFill="0" applyBorder="0" applyAlignment="0" applyProtection="0"/>
    <xf numFmtId="204" fontId="12" fillId="0" borderId="0" applyFont="0" applyFill="0" applyBorder="0" applyAlignment="0" applyProtection="0"/>
    <xf numFmtId="205" fontId="12" fillId="0" borderId="0" applyFont="0" applyFill="0" applyBorder="0" applyAlignment="0" applyProtection="0"/>
    <xf numFmtId="0" fontId="44" fillId="0" borderId="0"/>
    <xf numFmtId="206" fontId="12" fillId="0" borderId="0" applyFont="0" applyFill="0" applyBorder="0" applyAlignment="0" applyProtection="0"/>
    <xf numFmtId="207" fontId="12" fillId="0" borderId="0" applyFont="0" applyFill="0" applyBorder="0" applyAlignment="0" applyProtection="0"/>
    <xf numFmtId="201" fontId="12" fillId="0" borderId="0" applyFont="0" applyFill="0" applyBorder="0" applyAlignment="0" applyProtection="0"/>
    <xf numFmtId="202" fontId="12" fillId="0" borderId="0" applyFont="0" applyFill="0" applyBorder="0" applyAlignment="0" applyProtection="0"/>
    <xf numFmtId="0" fontId="1" fillId="0" borderId="0"/>
    <xf numFmtId="0" fontId="12" fillId="0" borderId="0" applyFill="0" applyAlignment="0">
      <protection locked="0"/>
    </xf>
    <xf numFmtId="0" fontId="9" fillId="0" borderId="0"/>
    <xf numFmtId="0" fontId="9" fillId="0" borderId="0"/>
    <xf numFmtId="217" fontId="9" fillId="0" borderId="0"/>
    <xf numFmtId="0" fontId="10" fillId="0" borderId="0"/>
    <xf numFmtId="43" fontId="1" fillId="0" borderId="0" applyFont="0" applyFill="0" applyBorder="0" applyAlignment="0" applyProtection="0"/>
    <xf numFmtId="43" fontId="12" fillId="0" borderId="0" applyFont="0" applyFill="0" applyBorder="0" applyAlignment="0" applyProtection="0"/>
    <xf numFmtId="44" fontId="1" fillId="0" borderId="0" applyFont="0" applyFill="0" applyBorder="0" applyAlignment="0" applyProtection="0"/>
    <xf numFmtId="44" fontId="63" fillId="0" borderId="0" applyFont="0" applyFill="0" applyBorder="0" applyAlignment="0" applyProtection="0"/>
    <xf numFmtId="44" fontId="64" fillId="0" borderId="0" applyFont="0" applyFill="0" applyBorder="0" applyAlignment="0" applyProtection="0"/>
    <xf numFmtId="199" fontId="12" fillId="2" borderId="1">
      <alignment horizontal="right"/>
    </xf>
    <xf numFmtId="200" fontId="12" fillId="2" borderId="1">
      <alignment horizontal="right"/>
    </xf>
    <xf numFmtId="0" fontId="45" fillId="0" borderId="0" applyFont="0" applyFill="0" applyBorder="0" applyAlignment="0" applyProtection="0">
      <alignment horizontal="right"/>
    </xf>
    <xf numFmtId="208" fontId="12" fillId="0" borderId="0">
      <alignment horizontal="right"/>
    </xf>
    <xf numFmtId="0" fontId="12" fillId="0" borderId="0"/>
    <xf numFmtId="0" fontId="12" fillId="0" borderId="0"/>
    <xf numFmtId="0" fontId="23" fillId="0" borderId="0"/>
    <xf numFmtId="0" fontId="65" fillId="0" borderId="0"/>
    <xf numFmtId="0" fontId="23" fillId="0" borderId="0"/>
    <xf numFmtId="0" fontId="23" fillId="0" borderId="0"/>
    <xf numFmtId="190" fontId="12" fillId="0" borderId="0"/>
    <xf numFmtId="0" fontId="11" fillId="0" borderId="0">
      <alignment vertical="center"/>
    </xf>
    <xf numFmtId="9" fontId="1" fillId="0" borderId="0" applyFont="0" applyFill="0" applyBorder="0" applyAlignment="0" applyProtection="0"/>
    <xf numFmtId="9" fontId="12" fillId="0" borderId="0" applyFont="0" applyFill="0" applyBorder="0" applyAlignment="0" applyProtection="0"/>
    <xf numFmtId="9" fontId="65" fillId="0" borderId="0" applyFont="0" applyFill="0" applyBorder="0" applyAlignment="0" applyProtection="0"/>
    <xf numFmtId="209" fontId="43" fillId="2" borderId="0"/>
    <xf numFmtId="0" fontId="12" fillId="3" borderId="0" applyNumberFormat="0" applyFont="0" applyBorder="0" applyAlignment="0" applyProtection="0"/>
    <xf numFmtId="197" fontId="13" fillId="0" borderId="0"/>
    <xf numFmtId="0" fontId="13" fillId="0" borderId="0"/>
    <xf numFmtId="0" fontId="13" fillId="0" borderId="2">
      <alignment horizontal="centerContinuous"/>
    </xf>
    <xf numFmtId="0" fontId="14" fillId="0" borderId="2"/>
    <xf numFmtId="196" fontId="46" fillId="0" borderId="0" applyFont="0" applyFill="0" applyBorder="0" applyAlignment="0" applyProtection="0"/>
    <xf numFmtId="0" fontId="46" fillId="0" borderId="0" applyFont="0" applyFill="0" applyBorder="0" applyAlignment="0" applyProtection="0"/>
    <xf numFmtId="0" fontId="1" fillId="0" borderId="0"/>
    <xf numFmtId="0" fontId="1" fillId="3" borderId="0" applyNumberFormat="0" applyFont="0" applyBorder="0" applyAlignment="0" applyProtection="0"/>
    <xf numFmtId="0" fontId="81" fillId="0" borderId="0"/>
  </cellStyleXfs>
  <cellXfs count="2058">
    <xf numFmtId="0" fontId="0" fillId="0" borderId="0" xfId="0"/>
    <xf numFmtId="189" fontId="21" fillId="0" borderId="0" xfId="35" applyNumberFormat="1" applyFont="1" applyFill="1" applyBorder="1" applyAlignment="1">
      <alignment vertical="center"/>
    </xf>
    <xf numFmtId="170" fontId="25" fillId="0" borderId="0" xfId="0" applyNumberFormat="1" applyFont="1" applyBorder="1" applyAlignment="1">
      <alignment vertical="center"/>
    </xf>
    <xf numFmtId="9" fontId="4" fillId="0" borderId="0" xfId="0" applyNumberFormat="1" applyFont="1" applyBorder="1" applyAlignment="1">
      <alignment vertical="center"/>
    </xf>
    <xf numFmtId="0" fontId="2" fillId="0" borderId="0" xfId="0" applyFont="1" applyAlignment="1">
      <alignment vertical="center"/>
    </xf>
    <xf numFmtId="0" fontId="4" fillId="0" borderId="0" xfId="0" applyFont="1"/>
    <xf numFmtId="0" fontId="2" fillId="0" borderId="0" xfId="0" applyFont="1" applyBorder="1" applyAlignment="1">
      <alignment vertical="center"/>
    </xf>
    <xf numFmtId="0" fontId="5" fillId="0" borderId="0" xfId="0" applyFont="1" applyAlignment="1">
      <alignment vertical="center"/>
    </xf>
    <xf numFmtId="0" fontId="2" fillId="0" borderId="0" xfId="0" applyFont="1" applyFill="1" applyAlignment="1">
      <alignment vertical="center"/>
    </xf>
    <xf numFmtId="0" fontId="5" fillId="0" borderId="0" xfId="0" applyFont="1" applyBorder="1" applyAlignment="1">
      <alignment vertical="center"/>
    </xf>
    <xf numFmtId="168" fontId="2" fillId="0" borderId="0" xfId="0" applyNumberFormat="1" applyFont="1" applyBorder="1" applyAlignment="1">
      <alignment vertical="center"/>
    </xf>
    <xf numFmtId="0" fontId="12" fillId="0" borderId="0" xfId="0" applyFont="1" applyFill="1" applyBorder="1"/>
    <xf numFmtId="0" fontId="4" fillId="0" borderId="0" xfId="0" applyFont="1" applyFill="1" applyBorder="1"/>
    <xf numFmtId="0" fontId="16" fillId="0" borderId="0" xfId="0" applyFont="1" applyFill="1" applyBorder="1"/>
    <xf numFmtId="0" fontId="0" fillId="0" borderId="0" xfId="0" applyFill="1" applyBorder="1"/>
    <xf numFmtId="0" fontId="16" fillId="0" borderId="0" xfId="0" applyFont="1" applyFill="1"/>
    <xf numFmtId="49" fontId="0" fillId="0" borderId="0" xfId="0" applyNumberFormat="1"/>
    <xf numFmtId="9" fontId="2" fillId="0" borderId="0" xfId="0" applyNumberFormat="1" applyFont="1" applyAlignment="1">
      <alignment vertical="center"/>
    </xf>
    <xf numFmtId="0" fontId="12" fillId="0" borderId="0" xfId="0" applyFont="1" applyAlignment="1">
      <alignment vertical="center"/>
    </xf>
    <xf numFmtId="0" fontId="12" fillId="0" borderId="0" xfId="0" applyFont="1" applyBorder="1" applyAlignment="1">
      <alignment vertical="center"/>
    </xf>
    <xf numFmtId="0" fontId="4" fillId="0" borderId="0" xfId="0" applyFont="1" applyBorder="1" applyAlignment="1">
      <alignment vertical="center"/>
    </xf>
    <xf numFmtId="0" fontId="12" fillId="0" borderId="0" xfId="0" applyFont="1"/>
    <xf numFmtId="169" fontId="4" fillId="0" borderId="0" xfId="0" applyNumberFormat="1" applyFont="1" applyFill="1" applyAlignment="1">
      <alignment vertical="center"/>
    </xf>
    <xf numFmtId="9" fontId="12" fillId="0" borderId="0" xfId="0" applyNumberFormat="1" applyFont="1"/>
    <xf numFmtId="171" fontId="12" fillId="0" borderId="0" xfId="0" applyNumberFormat="1" applyFont="1" applyAlignment="1">
      <alignment vertical="center"/>
    </xf>
    <xf numFmtId="0" fontId="22" fillId="0" borderId="0" xfId="0" applyFont="1"/>
    <xf numFmtId="0" fontId="12" fillId="2" borderId="0" xfId="0" applyFont="1" applyFill="1"/>
    <xf numFmtId="191" fontId="12" fillId="0" borderId="0" xfId="0" applyNumberFormat="1" applyFont="1"/>
    <xf numFmtId="191" fontId="0" fillId="0" borderId="0" xfId="0" applyNumberFormat="1"/>
    <xf numFmtId="191" fontId="19" fillId="0" borderId="0" xfId="0" applyNumberFormat="1" applyFont="1" applyAlignment="1">
      <alignment vertical="center"/>
    </xf>
    <xf numFmtId="191" fontId="18" fillId="0" borderId="0" xfId="0" applyNumberFormat="1" applyFont="1"/>
    <xf numFmtId="191" fontId="18" fillId="0" borderId="0" xfId="0" applyNumberFormat="1" applyFont="1" applyBorder="1" applyAlignment="1">
      <alignment vertical="center"/>
    </xf>
    <xf numFmtId="191" fontId="12" fillId="0" borderId="0" xfId="0" applyNumberFormat="1" applyFont="1" applyBorder="1" applyAlignment="1">
      <alignment vertical="center"/>
    </xf>
    <xf numFmtId="191" fontId="4" fillId="0" borderId="0" xfId="0" applyNumberFormat="1" applyFont="1" applyBorder="1" applyAlignment="1">
      <alignment vertical="center"/>
    </xf>
    <xf numFmtId="0" fontId="37" fillId="0" borderId="0" xfId="0" applyFont="1"/>
    <xf numFmtId="0" fontId="0" fillId="0" borderId="0" xfId="0" applyBorder="1"/>
    <xf numFmtId="0" fontId="0" fillId="0" borderId="3" xfId="0" applyBorder="1"/>
    <xf numFmtId="192" fontId="12" fillId="0" borderId="0" xfId="0" applyNumberFormat="1" applyFont="1" applyBorder="1" applyAlignment="1">
      <alignment vertical="center"/>
    </xf>
    <xf numFmtId="190" fontId="4" fillId="0" borderId="0" xfId="0" applyNumberFormat="1" applyFont="1" applyBorder="1" applyAlignment="1">
      <alignment vertical="center"/>
    </xf>
    <xf numFmtId="190" fontId="12" fillId="0" borderId="0" xfId="0" applyNumberFormat="1" applyFont="1" applyBorder="1" applyAlignment="1">
      <alignment vertical="center"/>
    </xf>
    <xf numFmtId="0" fontId="12" fillId="0" borderId="0" xfId="0" applyFont="1" applyBorder="1"/>
    <xf numFmtId="0" fontId="39" fillId="0" borderId="0" xfId="0" applyFont="1" applyBorder="1" applyAlignment="1">
      <alignment vertical="center"/>
    </xf>
    <xf numFmtId="191" fontId="2" fillId="0" borderId="0" xfId="0" applyNumberFormat="1" applyFont="1" applyAlignment="1">
      <alignment vertical="center"/>
    </xf>
    <xf numFmtId="191" fontId="5" fillId="0" borderId="0" xfId="0" applyNumberFormat="1" applyFont="1" applyAlignment="1">
      <alignment vertical="center"/>
    </xf>
    <xf numFmtId="191" fontId="4" fillId="0" borderId="0" xfId="0" applyNumberFormat="1" applyFont="1"/>
    <xf numFmtId="191" fontId="2" fillId="0" borderId="0" xfId="0" applyNumberFormat="1" applyFont="1" applyBorder="1" applyAlignment="1">
      <alignment vertical="center"/>
    </xf>
    <xf numFmtId="191" fontId="12" fillId="0" borderId="0" xfId="0" applyNumberFormat="1" applyFont="1" applyBorder="1"/>
    <xf numFmtId="191" fontId="40" fillId="0" borderId="0" xfId="0" applyNumberFormat="1" applyFont="1" applyBorder="1"/>
    <xf numFmtId="9" fontId="0" fillId="0" borderId="0" xfId="0" applyNumberFormat="1"/>
    <xf numFmtId="9" fontId="7" fillId="0" borderId="0" xfId="0" applyNumberFormat="1" applyFont="1" applyAlignment="1">
      <alignment vertical="center"/>
    </xf>
    <xf numFmtId="9" fontId="28" fillId="0" borderId="0" xfId="0" applyNumberFormat="1" applyFont="1" applyBorder="1" applyAlignment="1">
      <alignment vertical="center"/>
    </xf>
    <xf numFmtId="9" fontId="29" fillId="0" borderId="0" xfId="0" applyNumberFormat="1" applyFont="1"/>
    <xf numFmtId="9" fontId="12" fillId="0" borderId="0" xfId="35" applyNumberFormat="1" applyFont="1" applyBorder="1" applyAlignment="1">
      <alignment vertical="center"/>
    </xf>
    <xf numFmtId="9" fontId="2" fillId="0" borderId="0" xfId="0" applyNumberFormat="1" applyFont="1" applyBorder="1" applyAlignment="1">
      <alignment vertical="center"/>
    </xf>
    <xf numFmtId="9" fontId="0" fillId="0" borderId="0" xfId="0" applyNumberFormat="1" applyBorder="1"/>
    <xf numFmtId="190" fontId="2" fillId="0" borderId="0" xfId="0" applyNumberFormat="1" applyFont="1" applyAlignment="1">
      <alignment vertical="center"/>
    </xf>
    <xf numFmtId="190" fontId="12" fillId="0" borderId="0" xfId="0" applyNumberFormat="1" applyFont="1"/>
    <xf numFmtId="190" fontId="0" fillId="0" borderId="0" xfId="0" applyNumberFormat="1"/>
    <xf numFmtId="0" fontId="12" fillId="0" borderId="0" xfId="0" applyFont="1" applyFill="1"/>
    <xf numFmtId="9" fontId="5" fillId="0" borderId="0" xfId="0" applyNumberFormat="1" applyFont="1" applyAlignment="1">
      <alignment vertical="center"/>
    </xf>
    <xf numFmtId="9" fontId="4" fillId="0" borderId="0" xfId="0" applyNumberFormat="1" applyFont="1"/>
    <xf numFmtId="190" fontId="5" fillId="0" borderId="0" xfId="0" applyNumberFormat="1" applyFont="1" applyBorder="1" applyAlignment="1">
      <alignment vertical="center"/>
    </xf>
    <xf numFmtId="190" fontId="4" fillId="0" borderId="0" xfId="0" applyNumberFormat="1" applyFont="1" applyBorder="1"/>
    <xf numFmtId="192" fontId="2" fillId="0" borderId="0" xfId="0" applyNumberFormat="1" applyFont="1" applyAlignment="1">
      <alignment vertical="center"/>
    </xf>
    <xf numFmtId="192" fontId="12" fillId="0" borderId="0" xfId="0" applyNumberFormat="1" applyFont="1"/>
    <xf numFmtId="192" fontId="0" fillId="0" borderId="0" xfId="0" applyNumberFormat="1"/>
    <xf numFmtId="192" fontId="4" fillId="0" borderId="0" xfId="0" applyNumberFormat="1" applyFont="1" applyBorder="1" applyAlignment="1">
      <alignment vertical="center"/>
    </xf>
    <xf numFmtId="0" fontId="16" fillId="0" borderId="0" xfId="0" applyFont="1" applyFill="1" applyAlignment="1">
      <alignment vertical="center"/>
    </xf>
    <xf numFmtId="168" fontId="16" fillId="0" borderId="0" xfId="0" applyNumberFormat="1" applyFont="1" applyFill="1" applyAlignment="1">
      <alignment horizontal="right" vertical="center"/>
    </xf>
    <xf numFmtId="0" fontId="22" fillId="0" borderId="0" xfId="0" applyFont="1" applyFill="1"/>
    <xf numFmtId="172" fontId="30" fillId="0" borderId="0" xfId="0" applyNumberFormat="1" applyFont="1" applyBorder="1" applyAlignment="1">
      <alignment horizontal="right" vertical="center"/>
    </xf>
    <xf numFmtId="172" fontId="21" fillId="0" borderId="0" xfId="0" applyNumberFormat="1" applyFont="1" applyBorder="1" applyAlignment="1">
      <alignment horizontal="right" vertical="center"/>
    </xf>
    <xf numFmtId="169" fontId="12" fillId="0" borderId="0" xfId="0" applyNumberFormat="1" applyFont="1" applyFill="1" applyAlignment="1">
      <alignment vertical="center"/>
    </xf>
    <xf numFmtId="169" fontId="17" fillId="0" borderId="0" xfId="0" applyNumberFormat="1" applyFont="1" applyFill="1" applyAlignment="1">
      <alignment vertical="center"/>
    </xf>
    <xf numFmtId="169" fontId="16" fillId="0" borderId="0" xfId="0" applyNumberFormat="1" applyFont="1" applyFill="1" applyAlignment="1">
      <alignment vertical="center"/>
    </xf>
    <xf numFmtId="165" fontId="16" fillId="0" borderId="0" xfId="0" applyNumberFormat="1" applyFont="1" applyFill="1" applyAlignment="1">
      <alignment vertical="center"/>
    </xf>
    <xf numFmtId="166" fontId="16" fillId="0" borderId="0" xfId="0" applyNumberFormat="1" applyFont="1" applyFill="1" applyAlignment="1">
      <alignment vertical="center"/>
    </xf>
    <xf numFmtId="0" fontId="16" fillId="0" borderId="3" xfId="0" applyFont="1" applyFill="1" applyBorder="1" applyAlignment="1">
      <alignment vertical="center"/>
    </xf>
    <xf numFmtId="190" fontId="12" fillId="0" borderId="0" xfId="0" applyNumberFormat="1" applyFont="1" applyFill="1"/>
    <xf numFmtId="0" fontId="4" fillId="0" borderId="0" xfId="0" applyFont="1" applyBorder="1"/>
    <xf numFmtId="190" fontId="22" fillId="0" borderId="0" xfId="0" applyNumberFormat="1" applyFont="1"/>
    <xf numFmtId="190" fontId="4" fillId="0" borderId="0" xfId="0" applyNumberFormat="1" applyFont="1"/>
    <xf numFmtId="190" fontId="5" fillId="0" borderId="0" xfId="0" applyNumberFormat="1" applyFont="1" applyAlignment="1">
      <alignment vertical="center"/>
    </xf>
    <xf numFmtId="191" fontId="12" fillId="0" borderId="0" xfId="0" applyNumberFormat="1" applyFont="1" applyFill="1"/>
    <xf numFmtId="191" fontId="2" fillId="0" borderId="0" xfId="0" applyNumberFormat="1" applyFont="1" applyFill="1" applyAlignment="1">
      <alignment vertical="center"/>
    </xf>
    <xf numFmtId="0" fontId="35" fillId="0" borderId="0" xfId="0" applyFont="1" applyBorder="1"/>
    <xf numFmtId="9" fontId="0" fillId="0" borderId="0" xfId="35" applyFont="1"/>
    <xf numFmtId="0" fontId="42" fillId="0" borderId="0" xfId="0" applyFont="1"/>
    <xf numFmtId="190" fontId="7" fillId="0" borderId="0" xfId="0" applyNumberFormat="1" applyFont="1" applyAlignment="1">
      <alignment vertical="center"/>
    </xf>
    <xf numFmtId="190" fontId="29" fillId="0" borderId="0" xfId="0" applyNumberFormat="1" applyFont="1" applyBorder="1"/>
    <xf numFmtId="190" fontId="12" fillId="0" borderId="0" xfId="0" applyNumberFormat="1" applyFont="1" applyBorder="1"/>
    <xf numFmtId="190" fontId="2" fillId="0" borderId="0" xfId="0" applyNumberFormat="1" applyFont="1" applyBorder="1" applyAlignment="1">
      <alignment vertical="center"/>
    </xf>
    <xf numFmtId="190" fontId="7" fillId="0" borderId="0" xfId="0" applyNumberFormat="1" applyFont="1" applyAlignment="1">
      <alignment horizontal="right" vertical="center"/>
    </xf>
    <xf numFmtId="190" fontId="29" fillId="0" borderId="0" xfId="0" applyNumberFormat="1" applyFont="1" applyAlignment="1">
      <alignment horizontal="right"/>
    </xf>
    <xf numFmtId="166" fontId="16" fillId="0" borderId="3" xfId="0" applyNumberFormat="1" applyFont="1" applyFill="1" applyBorder="1" applyAlignment="1">
      <alignment vertical="center"/>
    </xf>
    <xf numFmtId="9" fontId="4" fillId="0" borderId="0" xfId="35" applyFont="1" applyBorder="1" applyAlignment="1">
      <alignment vertical="center"/>
    </xf>
    <xf numFmtId="9" fontId="2" fillId="0" borderId="0" xfId="35" applyFont="1" applyAlignment="1">
      <alignment vertical="center"/>
    </xf>
    <xf numFmtId="166" fontId="16" fillId="0" borderId="0" xfId="0" applyNumberFormat="1" applyFont="1" applyFill="1" applyBorder="1" applyAlignment="1">
      <alignment vertical="center"/>
    </xf>
    <xf numFmtId="0" fontId="4" fillId="0" borderId="0" xfId="0" applyFont="1" applyFill="1" applyBorder="1" applyAlignment="1">
      <alignment vertical="center"/>
    </xf>
    <xf numFmtId="0" fontId="0" fillId="0" borderId="0" xfId="0" applyFill="1"/>
    <xf numFmtId="3" fontId="0" fillId="0" borderId="0" xfId="0" applyNumberFormat="1"/>
    <xf numFmtId="9" fontId="4" fillId="4" borderId="0" xfId="0" applyNumberFormat="1" applyFont="1" applyFill="1" applyAlignment="1">
      <alignment horizontal="right" vertical="center"/>
    </xf>
    <xf numFmtId="212" fontId="4" fillId="0" borderId="0" xfId="0" applyNumberFormat="1" applyFont="1" applyBorder="1" applyAlignment="1">
      <alignment horizontal="center"/>
    </xf>
    <xf numFmtId="212" fontId="4" fillId="0" borderId="0" xfId="0" applyNumberFormat="1" applyFont="1" applyAlignment="1">
      <alignment horizontal="center"/>
    </xf>
    <xf numFmtId="7" fontId="27" fillId="0" borderId="0" xfId="0" applyNumberFormat="1" applyFont="1" applyBorder="1" applyAlignment="1">
      <alignment horizontal="center"/>
    </xf>
    <xf numFmtId="7" fontId="0" fillId="0" borderId="0" xfId="0" applyNumberFormat="1" applyBorder="1" applyAlignment="1">
      <alignment horizontal="center"/>
    </xf>
    <xf numFmtId="7" fontId="12" fillId="0" borderId="0" xfId="0" applyNumberFormat="1" applyFont="1" applyFill="1" applyBorder="1" applyAlignment="1">
      <alignment horizontal="center"/>
    </xf>
    <xf numFmtId="7" fontId="25" fillId="0" borderId="0" xfId="0" applyNumberFormat="1" applyFont="1" applyAlignment="1">
      <alignment horizontal="center"/>
    </xf>
    <xf numFmtId="7" fontId="25" fillId="0" borderId="0" xfId="0" applyNumberFormat="1" applyFont="1" applyBorder="1" applyAlignment="1">
      <alignment horizontal="center"/>
    </xf>
    <xf numFmtId="7" fontId="4" fillId="0" borderId="0" xfId="0" applyNumberFormat="1" applyFont="1" applyFill="1" applyBorder="1" applyAlignment="1">
      <alignment horizontal="center"/>
    </xf>
    <xf numFmtId="189" fontId="12" fillId="4" borderId="0" xfId="0" applyNumberFormat="1" applyFont="1" applyFill="1" applyAlignment="1">
      <alignment horizontal="center"/>
    </xf>
    <xf numFmtId="189" fontId="12" fillId="4" borderId="3" xfId="0" applyNumberFormat="1" applyFont="1" applyFill="1" applyBorder="1" applyAlignment="1">
      <alignment horizontal="center"/>
    </xf>
    <xf numFmtId="189" fontId="4" fillId="4" borderId="0" xfId="0" applyNumberFormat="1" applyFont="1" applyFill="1" applyAlignment="1">
      <alignment horizontal="center"/>
    </xf>
    <xf numFmtId="189" fontId="12" fillId="0" borderId="0" xfId="0" applyNumberFormat="1" applyFont="1" applyBorder="1" applyAlignment="1">
      <alignment horizontal="center"/>
    </xf>
    <xf numFmtId="189" fontId="12" fillId="0" borderId="0" xfId="0" applyNumberFormat="1" applyFont="1" applyAlignment="1">
      <alignment horizontal="center"/>
    </xf>
    <xf numFmtId="189" fontId="12" fillId="0" borderId="0" xfId="0" applyNumberFormat="1" applyFont="1" applyFill="1" applyAlignment="1">
      <alignment horizontal="center"/>
    </xf>
    <xf numFmtId="189" fontId="22" fillId="0" borderId="0" xfId="0" applyNumberFormat="1" applyFont="1" applyFill="1" applyAlignment="1">
      <alignment horizontal="center"/>
    </xf>
    <xf numFmtId="189" fontId="30" fillId="0" borderId="0" xfId="0" applyNumberFormat="1" applyFont="1" applyBorder="1" applyAlignment="1">
      <alignment horizontal="center"/>
    </xf>
    <xf numFmtId="189" fontId="4" fillId="0" borderId="0" xfId="0" applyNumberFormat="1" applyFont="1" applyBorder="1" applyAlignment="1">
      <alignment horizontal="center"/>
    </xf>
    <xf numFmtId="189" fontId="12" fillId="4" borderId="0" xfId="0" applyNumberFormat="1" applyFont="1" applyFill="1" applyBorder="1" applyAlignment="1">
      <alignment horizontal="center"/>
    </xf>
    <xf numFmtId="189" fontId="0" fillId="0" borderId="0" xfId="35" applyNumberFormat="1" applyFont="1" applyAlignment="1">
      <alignment horizontal="center"/>
    </xf>
    <xf numFmtId="189" fontId="42" fillId="0" borderId="0" xfId="35" applyNumberFormat="1" applyFont="1" applyAlignment="1">
      <alignment horizontal="center"/>
    </xf>
    <xf numFmtId="189" fontId="0" fillId="0" borderId="0" xfId="0" applyNumberFormat="1" applyAlignment="1">
      <alignment horizontal="center"/>
    </xf>
    <xf numFmtId="168" fontId="12" fillId="0" borderId="0" xfId="0" applyNumberFormat="1" applyFont="1" applyBorder="1" applyAlignment="1">
      <alignment vertical="center"/>
    </xf>
    <xf numFmtId="168" fontId="12" fillId="0" borderId="0" xfId="0" applyNumberFormat="1" applyFont="1" applyBorder="1"/>
    <xf numFmtId="171" fontId="12" fillId="0" borderId="0" xfId="18" applyNumberFormat="1" applyFont="1" applyFill="1" applyAlignment="1">
      <alignment horizontal="center"/>
    </xf>
    <xf numFmtId="171" fontId="12" fillId="0" borderId="0" xfId="0" applyNumberFormat="1" applyFont="1" applyAlignment="1">
      <alignment horizontal="center"/>
    </xf>
    <xf numFmtId="171" fontId="12" fillId="0" borderId="0" xfId="0" applyNumberFormat="1" applyFont="1" applyFill="1" applyAlignment="1">
      <alignment horizontal="center"/>
    </xf>
    <xf numFmtId="171" fontId="12" fillId="0" borderId="0" xfId="0" applyNumberFormat="1" applyFont="1" applyBorder="1" applyAlignment="1">
      <alignment horizontal="center"/>
    </xf>
    <xf numFmtId="171" fontId="4" fillId="0" borderId="4" xfId="0" applyNumberFormat="1" applyFont="1" applyBorder="1" applyAlignment="1">
      <alignment horizontal="center"/>
    </xf>
    <xf numFmtId="171" fontId="4" fillId="0" borderId="0" xfId="0" applyNumberFormat="1" applyFont="1" applyBorder="1" applyAlignment="1">
      <alignment horizontal="center"/>
    </xf>
    <xf numFmtId="171" fontId="25" fillId="0" borderId="4" xfId="0" applyNumberFormat="1" applyFont="1" applyBorder="1" applyAlignment="1">
      <alignment horizontal="center"/>
    </xf>
    <xf numFmtId="171" fontId="18" fillId="0" borderId="0" xfId="0" applyNumberFormat="1" applyFont="1" applyBorder="1" applyAlignment="1">
      <alignment horizontal="center"/>
    </xf>
    <xf numFmtId="171" fontId="18" fillId="0" borderId="0" xfId="0" applyNumberFormat="1" applyFont="1" applyAlignment="1">
      <alignment horizontal="center"/>
    </xf>
    <xf numFmtId="171" fontId="12" fillId="0" borderId="3" xfId="0" applyNumberFormat="1" applyFont="1" applyBorder="1" applyAlignment="1">
      <alignment horizontal="center"/>
    </xf>
    <xf numFmtId="171" fontId="25" fillId="0" borderId="0" xfId="0" applyNumberFormat="1" applyFont="1" applyBorder="1" applyAlignment="1">
      <alignment horizontal="center"/>
    </xf>
    <xf numFmtId="171" fontId="21" fillId="0" borderId="0" xfId="0" applyNumberFormat="1" applyFont="1" applyBorder="1" applyAlignment="1">
      <alignment horizontal="center"/>
    </xf>
    <xf numFmtId="171" fontId="22" fillId="0" borderId="0" xfId="0" applyNumberFormat="1" applyFont="1" applyFill="1" applyAlignment="1">
      <alignment horizontal="center"/>
    </xf>
    <xf numFmtId="171" fontId="4" fillId="0" borderId="0" xfId="0" applyNumberFormat="1" applyFont="1" applyAlignment="1">
      <alignment horizontal="center"/>
    </xf>
    <xf numFmtId="171" fontId="4" fillId="0" borderId="0" xfId="0" applyNumberFormat="1" applyFont="1" applyFill="1" applyAlignment="1">
      <alignment horizontal="center"/>
    </xf>
    <xf numFmtId="171" fontId="4" fillId="0" borderId="4" xfId="0" applyNumberFormat="1" applyFont="1" applyFill="1" applyBorder="1" applyAlignment="1">
      <alignment horizontal="center"/>
    </xf>
    <xf numFmtId="171" fontId="4" fillId="0" borderId="0" xfId="0" applyNumberFormat="1" applyFont="1" applyBorder="1" applyAlignment="1">
      <alignment vertical="center"/>
    </xf>
    <xf numFmtId="171" fontId="12" fillId="0" borderId="0" xfId="0" applyNumberFormat="1" applyFont="1" applyFill="1"/>
    <xf numFmtId="171" fontId="27" fillId="0" borderId="0" xfId="0" applyNumberFormat="1" applyFont="1" applyBorder="1" applyAlignment="1">
      <alignment horizontal="center"/>
    </xf>
    <xf numFmtId="171" fontId="27" fillId="0" borderId="0" xfId="0" applyNumberFormat="1" applyFont="1" applyAlignment="1">
      <alignment horizontal="center"/>
    </xf>
    <xf numFmtId="171" fontId="30" fillId="0" borderId="0" xfId="0" applyNumberFormat="1" applyFont="1" applyFill="1" applyBorder="1" applyAlignment="1">
      <alignment horizontal="center"/>
    </xf>
    <xf numFmtId="171" fontId="18" fillId="0" borderId="0" xfId="0" applyNumberFormat="1" applyFont="1" applyFill="1" applyBorder="1" applyAlignment="1">
      <alignment horizontal="center"/>
    </xf>
    <xf numFmtId="171" fontId="30" fillId="0" borderId="0" xfId="0" applyNumberFormat="1" applyFont="1" applyBorder="1" applyAlignment="1">
      <alignment horizontal="center"/>
    </xf>
    <xf numFmtId="171" fontId="27" fillId="0" borderId="0" xfId="18" applyNumberFormat="1" applyFont="1" applyAlignment="1">
      <alignment horizontal="center"/>
    </xf>
    <xf numFmtId="171" fontId="4" fillId="0" borderId="0" xfId="0" applyNumberFormat="1" applyFont="1" applyFill="1" applyBorder="1" applyAlignment="1">
      <alignment horizontal="center"/>
    </xf>
    <xf numFmtId="171" fontId="12" fillId="0" borderId="0" xfId="0" applyNumberFormat="1" applyFont="1" applyFill="1" applyBorder="1" applyAlignment="1">
      <alignment horizontal="center"/>
    </xf>
    <xf numFmtId="171" fontId="39" fillId="0" borderId="0" xfId="0" applyNumberFormat="1" applyFont="1" applyAlignment="1">
      <alignment horizontal="center"/>
    </xf>
    <xf numFmtId="171" fontId="39" fillId="0" borderId="0" xfId="0" applyNumberFormat="1" applyFont="1" applyFill="1" applyAlignment="1">
      <alignment horizontal="center"/>
    </xf>
    <xf numFmtId="171" fontId="39" fillId="0" borderId="0" xfId="0" applyNumberFormat="1" applyFont="1" applyBorder="1" applyAlignment="1">
      <alignment horizontal="center"/>
    </xf>
    <xf numFmtId="171" fontId="27" fillId="0" borderId="0" xfId="18" applyNumberFormat="1" applyFont="1" applyFill="1" applyAlignment="1">
      <alignment horizontal="center"/>
    </xf>
    <xf numFmtId="171" fontId="27" fillId="0" borderId="0" xfId="0" applyNumberFormat="1" applyFont="1" applyFill="1" applyBorder="1" applyAlignment="1">
      <alignment horizontal="center"/>
    </xf>
    <xf numFmtId="171" fontId="35" fillId="0" borderId="0" xfId="0" applyNumberFormat="1" applyFont="1" applyAlignment="1">
      <alignment horizontal="center"/>
    </xf>
    <xf numFmtId="171" fontId="0" fillId="0" borderId="0" xfId="0" applyNumberFormat="1" applyAlignment="1">
      <alignment horizontal="center"/>
    </xf>
    <xf numFmtId="171" fontId="18" fillId="0" borderId="3" xfId="0" applyNumberFormat="1" applyFont="1" applyBorder="1" applyAlignment="1">
      <alignment horizontal="center"/>
    </xf>
    <xf numFmtId="171" fontId="42" fillId="0" borderId="0" xfId="0" applyNumberFormat="1" applyFont="1" applyAlignment="1">
      <alignment horizontal="center"/>
    </xf>
    <xf numFmtId="171" fontId="30" fillId="0" borderId="0" xfId="0" applyNumberFormat="1" applyFont="1" applyAlignment="1">
      <alignment horizontal="center"/>
    </xf>
    <xf numFmtId="171" fontId="21" fillId="0" borderId="0" xfId="0" applyNumberFormat="1" applyFont="1" applyFill="1" applyBorder="1" applyAlignment="1">
      <alignment horizontal="center"/>
    </xf>
    <xf numFmtId="171" fontId="28" fillId="0" borderId="4" xfId="0" applyNumberFormat="1" applyFont="1" applyBorder="1" applyAlignment="1">
      <alignment horizontal="center"/>
    </xf>
    <xf numFmtId="171" fontId="28" fillId="0" borderId="0" xfId="0" applyNumberFormat="1" applyFont="1" applyBorder="1" applyAlignment="1">
      <alignment horizontal="center"/>
    </xf>
    <xf numFmtId="171" fontId="29" fillId="0" borderId="0" xfId="0" applyNumberFormat="1" applyFont="1" applyFill="1" applyBorder="1" applyAlignment="1">
      <alignment horizontal="center"/>
    </xf>
    <xf numFmtId="171" fontId="28" fillId="0" borderId="0" xfId="0" applyNumberFormat="1" applyFont="1" applyFill="1" applyBorder="1" applyAlignment="1">
      <alignment horizontal="center"/>
    </xf>
    <xf numFmtId="171" fontId="39" fillId="0" borderId="0" xfId="0" applyNumberFormat="1" applyFont="1" applyFill="1" applyBorder="1" applyAlignment="1">
      <alignment horizontal="center"/>
    </xf>
    <xf numFmtId="171" fontId="31" fillId="0" borderId="0" xfId="0" applyNumberFormat="1" applyFont="1" applyFill="1" applyBorder="1" applyAlignment="1">
      <alignment horizontal="center"/>
    </xf>
    <xf numFmtId="171" fontId="25" fillId="0" borderId="0" xfId="0" applyNumberFormat="1" applyFont="1" applyFill="1" applyBorder="1" applyAlignment="1">
      <alignment horizontal="center"/>
    </xf>
    <xf numFmtId="171" fontId="28" fillId="0" borderId="0" xfId="0" applyNumberFormat="1" applyFont="1" applyBorder="1" applyAlignment="1">
      <alignment horizontal="right" vertical="center"/>
    </xf>
    <xf numFmtId="171" fontId="35" fillId="0" borderId="0" xfId="0" applyNumberFormat="1" applyFont="1" applyAlignment="1">
      <alignment horizontal="right"/>
    </xf>
    <xf numFmtId="171" fontId="29" fillId="0" borderId="0" xfId="0" applyNumberFormat="1" applyFont="1" applyFill="1" applyAlignment="1">
      <alignment horizontal="right"/>
    </xf>
    <xf numFmtId="171" fontId="28" fillId="0" borderId="0" xfId="0" applyNumberFormat="1" applyFont="1" applyFill="1" applyBorder="1" applyAlignment="1">
      <alignment horizontal="right" vertical="center"/>
    </xf>
    <xf numFmtId="171" fontId="29" fillId="0" borderId="0" xfId="0" applyNumberFormat="1" applyFont="1" applyFill="1" applyAlignment="1">
      <alignment horizontal="center"/>
    </xf>
    <xf numFmtId="171" fontId="4" fillId="0" borderId="0" xfId="35" applyNumberFormat="1" applyFont="1" applyBorder="1" applyAlignment="1">
      <alignment vertical="center"/>
    </xf>
    <xf numFmtId="189" fontId="12" fillId="0" borderId="0" xfId="35" applyNumberFormat="1" applyFont="1" applyBorder="1" applyAlignment="1">
      <alignment horizontal="center"/>
    </xf>
    <xf numFmtId="189" fontId="18" fillId="0" borderId="0" xfId="0" applyNumberFormat="1" applyFont="1" applyBorder="1" applyAlignment="1">
      <alignment horizontal="center"/>
    </xf>
    <xf numFmtId="189" fontId="28" fillId="0" borderId="0" xfId="0" applyNumberFormat="1" applyFont="1" applyBorder="1" applyAlignment="1">
      <alignment horizontal="center"/>
    </xf>
    <xf numFmtId="189" fontId="33" fillId="0" borderId="0" xfId="0" applyNumberFormat="1" applyFont="1" applyBorder="1" applyAlignment="1">
      <alignment horizontal="center"/>
    </xf>
    <xf numFmtId="189" fontId="29" fillId="0" borderId="0" xfId="0" applyNumberFormat="1" applyFont="1" applyAlignment="1">
      <alignment horizontal="center"/>
    </xf>
    <xf numFmtId="189" fontId="29" fillId="0" borderId="0" xfId="35" applyNumberFormat="1" applyFont="1" applyBorder="1" applyAlignment="1">
      <alignment horizontal="center"/>
    </xf>
    <xf numFmtId="189" fontId="4" fillId="0" borderId="0" xfId="35" applyNumberFormat="1" applyFont="1" applyBorder="1" applyAlignment="1">
      <alignment horizontal="center"/>
    </xf>
    <xf numFmtId="171" fontId="36" fillId="0" borderId="0" xfId="0" applyNumberFormat="1" applyFont="1" applyBorder="1" applyAlignment="1">
      <alignment horizontal="center"/>
    </xf>
    <xf numFmtId="171" fontId="36" fillId="0" borderId="4" xfId="0" applyNumberFormat="1" applyFont="1" applyBorder="1" applyAlignment="1">
      <alignment horizontal="center"/>
    </xf>
    <xf numFmtId="171" fontId="36" fillId="0" borderId="0" xfId="0" applyNumberFormat="1" applyFont="1" applyAlignment="1">
      <alignment horizontal="center"/>
    </xf>
    <xf numFmtId="213" fontId="18" fillId="0" borderId="0" xfId="0" applyNumberFormat="1" applyFont="1" applyBorder="1" applyAlignment="1">
      <alignment horizontal="center"/>
    </xf>
    <xf numFmtId="213" fontId="12" fillId="0" borderId="0" xfId="0" applyNumberFormat="1" applyFont="1" applyAlignment="1">
      <alignment horizontal="center"/>
    </xf>
    <xf numFmtId="213" fontId="12" fillId="0" borderId="0" xfId="0" applyNumberFormat="1" applyFont="1" applyBorder="1" applyAlignment="1">
      <alignment horizontal="center"/>
    </xf>
    <xf numFmtId="213" fontId="4" fillId="0" borderId="0" xfId="0" applyNumberFormat="1" applyFont="1" applyBorder="1" applyAlignment="1">
      <alignment horizontal="center"/>
    </xf>
    <xf numFmtId="189" fontId="18" fillId="0" borderId="0" xfId="35" applyNumberFormat="1" applyFont="1" applyBorder="1" applyAlignment="1">
      <alignment horizontal="center"/>
    </xf>
    <xf numFmtId="189" fontId="27" fillId="0" borderId="3" xfId="35" applyNumberFormat="1" applyFont="1" applyBorder="1" applyAlignment="1">
      <alignment horizontal="center"/>
    </xf>
    <xf numFmtId="189" fontId="18" fillId="0" borderId="3" xfId="35" applyNumberFormat="1" applyFont="1" applyBorder="1" applyAlignment="1">
      <alignment horizontal="center"/>
    </xf>
    <xf numFmtId="189" fontId="12" fillId="0" borderId="3" xfId="0" applyNumberFormat="1" applyFont="1" applyBorder="1" applyAlignment="1">
      <alignment horizontal="center"/>
    </xf>
    <xf numFmtId="189" fontId="27" fillId="0" borderId="0" xfId="35" applyNumberFormat="1" applyFont="1" applyBorder="1" applyAlignment="1">
      <alignment horizontal="center"/>
    </xf>
    <xf numFmtId="189" fontId="2" fillId="0" borderId="0" xfId="0" applyNumberFormat="1" applyFont="1" applyAlignment="1">
      <alignment horizontal="center"/>
    </xf>
    <xf numFmtId="189" fontId="7" fillId="0" borderId="0" xfId="0" applyNumberFormat="1" applyFont="1" applyAlignment="1">
      <alignment horizontal="center"/>
    </xf>
    <xf numFmtId="189" fontId="33" fillId="0" borderId="0" xfId="35" applyNumberFormat="1" applyFont="1" applyBorder="1" applyAlignment="1">
      <alignment horizontal="center"/>
    </xf>
    <xf numFmtId="171" fontId="0" fillId="0" borderId="3" xfId="0" applyNumberFormat="1" applyBorder="1" applyAlignment="1">
      <alignment horizontal="center"/>
    </xf>
    <xf numFmtId="171" fontId="0" fillId="0" borderId="0" xfId="0" applyNumberFormat="1" applyBorder="1" applyAlignment="1">
      <alignment horizontal="center"/>
    </xf>
    <xf numFmtId="0" fontId="0" fillId="0" borderId="0" xfId="0" applyAlignment="1">
      <alignment horizontal="center"/>
    </xf>
    <xf numFmtId="168" fontId="18" fillId="0" borderId="0" xfId="0" applyNumberFormat="1" applyFont="1" applyBorder="1" applyAlignment="1">
      <alignment horizontal="center"/>
    </xf>
    <xf numFmtId="168" fontId="0" fillId="0" borderId="0" xfId="0" applyNumberFormat="1"/>
    <xf numFmtId="171" fontId="0" fillId="0" borderId="0" xfId="0" applyNumberFormat="1" applyFill="1" applyAlignment="1">
      <alignment horizontal="center"/>
    </xf>
    <xf numFmtId="171" fontId="12" fillId="0" borderId="3" xfId="0" applyNumberFormat="1" applyFont="1" applyFill="1" applyBorder="1" applyAlignment="1">
      <alignment horizontal="center"/>
    </xf>
    <xf numFmtId="0" fontId="20" fillId="0" borderId="3" xfId="0" applyFont="1" applyBorder="1" applyAlignment="1">
      <alignment vertical="center"/>
    </xf>
    <xf numFmtId="166" fontId="16" fillId="0" borderId="3" xfId="0" applyNumberFormat="1" applyFont="1" applyBorder="1" applyAlignment="1">
      <alignment vertical="center"/>
    </xf>
    <xf numFmtId="0" fontId="16" fillId="0" borderId="3" xfId="0" applyFont="1" applyBorder="1"/>
    <xf numFmtId="0" fontId="16" fillId="0" borderId="0" xfId="0" applyFont="1" applyBorder="1" applyAlignment="1">
      <alignment vertical="center"/>
    </xf>
    <xf numFmtId="0" fontId="26" fillId="0" borderId="0" xfId="31" applyFont="1" applyFill="1" applyBorder="1"/>
    <xf numFmtId="190" fontId="22" fillId="0" borderId="0" xfId="0" applyNumberFormat="1" applyFont="1" applyFill="1"/>
    <xf numFmtId="190" fontId="4" fillId="0" borderId="0" xfId="0" applyNumberFormat="1" applyFont="1" applyFill="1"/>
    <xf numFmtId="9" fontId="12" fillId="0" borderId="0" xfId="0" applyNumberFormat="1" applyFont="1" applyFill="1"/>
    <xf numFmtId="9" fontId="4" fillId="0" borderId="0" xfId="0" applyNumberFormat="1" applyFont="1" applyFill="1"/>
    <xf numFmtId="191" fontId="12" fillId="0" borderId="0" xfId="0" applyNumberFormat="1" applyFont="1" applyFill="1" applyBorder="1"/>
    <xf numFmtId="168" fontId="12" fillId="0" borderId="0" xfId="0" applyNumberFormat="1" applyFont="1" applyFill="1" applyBorder="1"/>
    <xf numFmtId="0" fontId="4" fillId="0" borderId="0" xfId="0" applyFont="1" applyFill="1"/>
    <xf numFmtId="9" fontId="0" fillId="0" borderId="0" xfId="0" applyNumberFormat="1" applyFill="1"/>
    <xf numFmtId="190" fontId="29" fillId="0" borderId="0" xfId="0" applyNumberFormat="1" applyFont="1" applyFill="1" applyBorder="1"/>
    <xf numFmtId="190" fontId="12" fillId="0" borderId="0" xfId="0" applyNumberFormat="1" applyFont="1" applyFill="1" applyBorder="1"/>
    <xf numFmtId="190" fontId="29" fillId="0" borderId="0" xfId="0" applyNumberFormat="1" applyFont="1" applyFill="1" applyAlignment="1">
      <alignment horizontal="right"/>
    </xf>
    <xf numFmtId="0" fontId="16" fillId="0" borderId="3" xfId="0" applyFont="1" applyFill="1" applyBorder="1"/>
    <xf numFmtId="191" fontId="0" fillId="0" borderId="0" xfId="0" applyNumberFormat="1" applyFill="1"/>
    <xf numFmtId="192" fontId="0" fillId="0" borderId="0" xfId="0" applyNumberFormat="1" applyFill="1"/>
    <xf numFmtId="191" fontId="4" fillId="0" borderId="0" xfId="0" applyNumberFormat="1" applyFont="1" applyFill="1"/>
    <xf numFmtId="9" fontId="29" fillId="0" borderId="0" xfId="0" applyNumberFormat="1" applyFont="1" applyFill="1"/>
    <xf numFmtId="192" fontId="12" fillId="0" borderId="0" xfId="0" applyNumberFormat="1" applyFont="1" applyFill="1"/>
    <xf numFmtId="190" fontId="0" fillId="0" borderId="0" xfId="0" applyNumberFormat="1" applyFill="1"/>
    <xf numFmtId="191" fontId="18" fillId="0" borderId="0" xfId="0" applyNumberFormat="1" applyFont="1" applyFill="1"/>
    <xf numFmtId="9" fontId="0" fillId="0" borderId="0" xfId="35" applyFont="1" applyFill="1"/>
    <xf numFmtId="189" fontId="0" fillId="0" borderId="0" xfId="0" applyNumberFormat="1" applyFill="1" applyAlignment="1">
      <alignment horizontal="center"/>
    </xf>
    <xf numFmtId="189" fontId="29" fillId="0" borderId="0" xfId="0" applyNumberFormat="1" applyFont="1" applyFill="1" applyAlignment="1">
      <alignment horizontal="center"/>
    </xf>
    <xf numFmtId="190" fontId="4" fillId="0" borderId="0" xfId="0" applyNumberFormat="1" applyFont="1" applyFill="1" applyBorder="1"/>
    <xf numFmtId="9" fontId="0" fillId="0" borderId="0" xfId="0" applyNumberFormat="1" applyFill="1" applyBorder="1"/>
    <xf numFmtId="191" fontId="40" fillId="0" borderId="0" xfId="0" applyNumberFormat="1" applyFont="1" applyFill="1" applyBorder="1"/>
    <xf numFmtId="171" fontId="42" fillId="0" borderId="0" xfId="0" applyNumberFormat="1" applyFont="1" applyBorder="1" applyAlignment="1">
      <alignment horizontal="center"/>
    </xf>
    <xf numFmtId="171" fontId="2" fillId="0" borderId="0" xfId="0" applyNumberFormat="1" applyFont="1" applyAlignment="1">
      <alignment horizontal="center"/>
    </xf>
    <xf numFmtId="0" fontId="4" fillId="4" borderId="0" xfId="0" applyFont="1" applyFill="1"/>
    <xf numFmtId="0" fontId="12" fillId="4" borderId="0" xfId="0" applyFont="1" applyFill="1"/>
    <xf numFmtId="0" fontId="12" fillId="4" borderId="0" xfId="0" applyFont="1" applyFill="1" applyAlignment="1">
      <alignment horizontal="center"/>
    </xf>
    <xf numFmtId="189" fontId="0" fillId="0" borderId="0" xfId="35" applyNumberFormat="1" applyFont="1" applyBorder="1" applyAlignment="1">
      <alignment horizontal="center"/>
    </xf>
    <xf numFmtId="0" fontId="2" fillId="5" borderId="0" xfId="0" applyFont="1" applyFill="1" applyAlignment="1">
      <alignment vertical="center"/>
    </xf>
    <xf numFmtId="171" fontId="36" fillId="0" borderId="0" xfId="0" applyNumberFormat="1" applyFont="1" applyFill="1" applyAlignment="1">
      <alignment horizontal="center"/>
    </xf>
    <xf numFmtId="189" fontId="0" fillId="0" borderId="0" xfId="35" applyNumberFormat="1" applyFont="1"/>
    <xf numFmtId="189" fontId="12" fillId="0" borderId="3" xfId="35" applyNumberFormat="1" applyFont="1" applyBorder="1" applyAlignment="1">
      <alignment horizontal="center"/>
    </xf>
    <xf numFmtId="189" fontId="12" fillId="0" borderId="0" xfId="35" applyNumberFormat="1" applyFont="1"/>
    <xf numFmtId="189" fontId="0" fillId="0" borderId="0" xfId="35" applyNumberFormat="1" applyFont="1" applyFill="1"/>
    <xf numFmtId="190" fontId="8" fillId="0" borderId="0" xfId="0" applyNumberFormat="1" applyFont="1" applyAlignment="1">
      <alignment horizontal="right" vertical="center"/>
    </xf>
    <xf numFmtId="171" fontId="48" fillId="0" borderId="0" xfId="0" applyNumberFormat="1" applyFont="1" applyAlignment="1">
      <alignment horizontal="center"/>
    </xf>
    <xf numFmtId="171" fontId="28" fillId="0" borderId="0" xfId="0" applyNumberFormat="1" applyFont="1" applyFill="1" applyAlignment="1">
      <alignment horizontal="center"/>
    </xf>
    <xf numFmtId="190" fontId="28" fillId="0" borderId="0" xfId="0" applyNumberFormat="1" applyFont="1" applyAlignment="1">
      <alignment horizontal="right"/>
    </xf>
    <xf numFmtId="190" fontId="28" fillId="0" borderId="0" xfId="0" applyNumberFormat="1" applyFont="1" applyFill="1" applyAlignment="1">
      <alignment horizontal="right"/>
    </xf>
    <xf numFmtId="189" fontId="25" fillId="0" borderId="0" xfId="35" applyNumberFormat="1" applyFont="1" applyBorder="1" applyAlignment="1">
      <alignment horizontal="center"/>
    </xf>
    <xf numFmtId="189" fontId="7" fillId="0" borderId="0" xfId="0" applyNumberFormat="1" applyFont="1" applyAlignment="1">
      <alignment horizontal="right" vertical="center"/>
    </xf>
    <xf numFmtId="189" fontId="25" fillId="0" borderId="0" xfId="0" applyNumberFormat="1" applyFont="1" applyBorder="1" applyAlignment="1">
      <alignment horizontal="center"/>
    </xf>
    <xf numFmtId="189" fontId="35" fillId="0" borderId="0" xfId="0" applyNumberFormat="1" applyFont="1" applyAlignment="1">
      <alignment horizontal="center"/>
    </xf>
    <xf numFmtId="189" fontId="28" fillId="0" borderId="0" xfId="0" applyNumberFormat="1" applyFont="1" applyFill="1" applyBorder="1" applyAlignment="1">
      <alignment horizontal="center"/>
    </xf>
    <xf numFmtId="189" fontId="29" fillId="0" borderId="0" xfId="0" applyNumberFormat="1" applyFont="1" applyAlignment="1">
      <alignment horizontal="right"/>
    </xf>
    <xf numFmtId="189" fontId="29" fillId="0" borderId="0" xfId="0" applyNumberFormat="1" applyFont="1" applyFill="1" applyAlignment="1">
      <alignment horizontal="right"/>
    </xf>
    <xf numFmtId="171" fontId="24" fillId="0" borderId="0" xfId="0" applyNumberFormat="1" applyFont="1" applyAlignment="1">
      <alignment horizontal="center"/>
    </xf>
    <xf numFmtId="0" fontId="12" fillId="0" borderId="0" xfId="0" applyFont="1" applyFill="1" applyBorder="1" applyAlignment="1">
      <alignment vertical="center"/>
    </xf>
    <xf numFmtId="189" fontId="12" fillId="0" borderId="0" xfId="0" applyNumberFormat="1" applyFont="1" applyFill="1" applyBorder="1" applyAlignment="1">
      <alignment horizontal="center"/>
    </xf>
    <xf numFmtId="189" fontId="12" fillId="0" borderId="0" xfId="35" applyNumberFormat="1" applyFont="1" applyFill="1" applyBorder="1" applyAlignment="1">
      <alignment horizontal="center"/>
    </xf>
    <xf numFmtId="189" fontId="4" fillId="0" borderId="0" xfId="35" applyNumberFormat="1" applyFont="1" applyFill="1" applyBorder="1" applyAlignment="1">
      <alignment horizontal="center"/>
    </xf>
    <xf numFmtId="189" fontId="4" fillId="0" borderId="0" xfId="0" applyNumberFormat="1" applyFont="1" applyFill="1" applyBorder="1" applyAlignment="1">
      <alignment horizontal="center"/>
    </xf>
    <xf numFmtId="171" fontId="4" fillId="0" borderId="0" xfId="0" applyNumberFormat="1" applyFont="1" applyFill="1" applyBorder="1" applyAlignment="1">
      <alignment vertical="center"/>
    </xf>
    <xf numFmtId="168" fontId="12" fillId="0" borderId="0" xfId="0" applyNumberFormat="1" applyFont="1" applyBorder="1" applyAlignment="1">
      <alignment horizontal="center"/>
    </xf>
    <xf numFmtId="168" fontId="4" fillId="0" borderId="0" xfId="0" applyNumberFormat="1" applyFont="1" applyBorder="1" applyAlignment="1">
      <alignment horizontal="center"/>
    </xf>
    <xf numFmtId="0" fontId="16" fillId="0" borderId="0" xfId="0" applyFont="1" applyBorder="1"/>
    <xf numFmtId="0" fontId="12" fillId="0" borderId="0" xfId="0" applyFont="1" applyFill="1" applyAlignment="1">
      <alignment vertical="center"/>
    </xf>
    <xf numFmtId="9" fontId="39" fillId="0" borderId="0" xfId="35" applyFont="1" applyBorder="1" applyAlignment="1">
      <alignment vertical="center"/>
    </xf>
    <xf numFmtId="0" fontId="12" fillId="4" borderId="0" xfId="0" applyFont="1" applyFill="1" applyAlignment="1">
      <alignment vertical="center"/>
    </xf>
    <xf numFmtId="186" fontId="4" fillId="4" borderId="0" xfId="0" applyNumberFormat="1" applyFont="1" applyFill="1" applyAlignment="1">
      <alignment vertical="center"/>
    </xf>
    <xf numFmtId="165" fontId="30" fillId="4" borderId="0" xfId="0" applyNumberFormat="1" applyFont="1" applyFill="1" applyAlignment="1">
      <alignment vertical="center"/>
    </xf>
    <xf numFmtId="0" fontId="22" fillId="4" borderId="0" xfId="0" applyFont="1" applyFill="1"/>
    <xf numFmtId="0" fontId="49" fillId="4" borderId="0" xfId="0" applyFont="1" applyFill="1" applyAlignment="1">
      <alignment vertical="center"/>
    </xf>
    <xf numFmtId="0" fontId="4" fillId="4" borderId="0" xfId="0" applyFont="1" applyFill="1" applyBorder="1" applyAlignment="1">
      <alignment vertical="center"/>
    </xf>
    <xf numFmtId="0" fontId="16" fillId="4" borderId="0" xfId="0" applyFont="1" applyFill="1"/>
    <xf numFmtId="197" fontId="17" fillId="0" borderId="0" xfId="0" applyNumberFormat="1" applyFont="1" applyFill="1" applyBorder="1" applyAlignment="1">
      <alignment vertical="center"/>
    </xf>
    <xf numFmtId="0" fontId="22" fillId="4" borderId="0" xfId="0" applyFont="1" applyFill="1" applyAlignment="1">
      <alignment vertical="center"/>
    </xf>
    <xf numFmtId="0" fontId="12" fillId="4" borderId="0" xfId="0" applyFont="1" applyFill="1" applyAlignment="1">
      <alignment horizontal="left" vertical="center" indent="2"/>
    </xf>
    <xf numFmtId="0" fontId="12" fillId="4" borderId="5" xfId="0" applyFont="1" applyFill="1" applyBorder="1" applyAlignment="1">
      <alignment vertical="center"/>
    </xf>
    <xf numFmtId="0" fontId="12" fillId="4" borderId="0" xfId="0" applyFont="1" applyFill="1" applyBorder="1" applyAlignment="1">
      <alignment vertical="center"/>
    </xf>
    <xf numFmtId="171" fontId="12" fillId="4" borderId="1" xfId="0" applyNumberFormat="1" applyFont="1" applyFill="1" applyBorder="1" applyAlignment="1">
      <alignment horizontal="center"/>
    </xf>
    <xf numFmtId="0" fontId="4" fillId="4" borderId="5" xfId="0" applyFont="1" applyFill="1" applyBorder="1" applyAlignment="1">
      <alignment vertical="center"/>
    </xf>
    <xf numFmtId="171" fontId="18" fillId="0" borderId="1" xfId="0" applyNumberFormat="1" applyFont="1" applyFill="1" applyBorder="1" applyAlignment="1">
      <alignment horizontal="center"/>
    </xf>
    <xf numFmtId="0" fontId="12" fillId="4" borderId="6" xfId="0" applyFont="1" applyFill="1" applyBorder="1" applyAlignment="1">
      <alignment vertical="center"/>
    </xf>
    <xf numFmtId="0" fontId="12" fillId="4" borderId="3" xfId="0" applyFont="1" applyFill="1" applyBorder="1" applyAlignment="1">
      <alignment vertical="center"/>
    </xf>
    <xf numFmtId="0" fontId="22" fillId="4" borderId="5" xfId="0" applyFont="1" applyFill="1" applyBorder="1" applyAlignment="1">
      <alignment vertical="center"/>
    </xf>
    <xf numFmtId="0" fontId="22" fillId="4" borderId="0" xfId="0" applyFont="1" applyFill="1" applyBorder="1" applyAlignment="1">
      <alignment vertical="center"/>
    </xf>
    <xf numFmtId="0" fontId="22" fillId="0" borderId="0" xfId="0" applyFont="1" applyFill="1" applyBorder="1" applyAlignment="1">
      <alignment vertical="center"/>
    </xf>
    <xf numFmtId="9" fontId="22" fillId="0" borderId="0" xfId="0" applyNumberFormat="1" applyFont="1" applyFill="1" applyBorder="1" applyAlignment="1">
      <alignment vertical="center"/>
    </xf>
    <xf numFmtId="0" fontId="4" fillId="0" borderId="0" xfId="0" applyFont="1" applyFill="1" applyAlignment="1">
      <alignment vertical="center"/>
    </xf>
    <xf numFmtId="0" fontId="4" fillId="4" borderId="3" xfId="0" applyFont="1" applyFill="1" applyBorder="1" applyAlignment="1">
      <alignment vertical="center"/>
    </xf>
    <xf numFmtId="9" fontId="12" fillId="0" borderId="0" xfId="0" applyNumberFormat="1" applyFont="1" applyFill="1" applyBorder="1" applyAlignment="1">
      <alignment vertical="center"/>
    </xf>
    <xf numFmtId="6" fontId="4" fillId="0" borderId="0" xfId="0" applyNumberFormat="1" applyFont="1" applyFill="1" applyAlignment="1">
      <alignment vertical="center"/>
    </xf>
    <xf numFmtId="6" fontId="12" fillId="4" borderId="0" xfId="0" applyNumberFormat="1" applyFont="1" applyFill="1" applyAlignment="1">
      <alignment vertical="center"/>
    </xf>
    <xf numFmtId="0" fontId="22" fillId="0" borderId="0" xfId="0" applyFont="1" applyFill="1" applyAlignment="1">
      <alignment vertical="center"/>
    </xf>
    <xf numFmtId="198" fontId="4" fillId="4" borderId="7" xfId="0" applyNumberFormat="1" applyFont="1" applyFill="1" applyBorder="1" applyAlignment="1">
      <alignment horizontal="center"/>
    </xf>
    <xf numFmtId="198" fontId="12" fillId="4" borderId="0" xfId="0" applyNumberFormat="1" applyFont="1" applyFill="1" applyBorder="1" applyAlignment="1">
      <alignment horizontal="center"/>
    </xf>
    <xf numFmtId="198" fontId="4" fillId="4" borderId="0" xfId="0" applyNumberFormat="1" applyFont="1" applyFill="1" applyBorder="1" applyAlignment="1">
      <alignment horizontal="center"/>
    </xf>
    <xf numFmtId="0" fontId="27" fillId="0" borderId="0" xfId="0" applyNumberFormat="1" applyFont="1" applyAlignment="1">
      <alignment horizontal="right" vertical="center"/>
    </xf>
    <xf numFmtId="197" fontId="25" fillId="0" borderId="0" xfId="0" applyNumberFormat="1" applyFont="1" applyFill="1" applyBorder="1" applyAlignment="1">
      <alignment vertical="center"/>
    </xf>
    <xf numFmtId="180" fontId="27" fillId="4" borderId="0" xfId="0" applyNumberFormat="1" applyFont="1" applyFill="1" applyBorder="1" applyAlignment="1">
      <alignment horizontal="center"/>
    </xf>
    <xf numFmtId="180" fontId="36" fillId="4" borderId="0" xfId="0" applyNumberFormat="1" applyFont="1" applyFill="1" applyBorder="1" applyAlignment="1">
      <alignment horizontal="center"/>
    </xf>
    <xf numFmtId="173" fontId="22" fillId="0" borderId="0" xfId="0" applyNumberFormat="1" applyFont="1" applyFill="1" applyBorder="1" applyAlignment="1">
      <alignment vertical="center"/>
    </xf>
    <xf numFmtId="171" fontId="4" fillId="4" borderId="0" xfId="0" applyNumberFormat="1" applyFont="1" applyFill="1" applyBorder="1" applyAlignment="1">
      <alignment horizontal="center"/>
    </xf>
    <xf numFmtId="171" fontId="12" fillId="4" borderId="0" xfId="0" applyNumberFormat="1" applyFont="1" applyFill="1" applyBorder="1" applyAlignment="1">
      <alignment horizontal="center"/>
    </xf>
    <xf numFmtId="0" fontId="12" fillId="4" borderId="7" xfId="0" applyFont="1" applyFill="1" applyBorder="1" applyAlignment="1">
      <alignment vertical="center"/>
    </xf>
    <xf numFmtId="189" fontId="4" fillId="4" borderId="0" xfId="0" applyNumberFormat="1" applyFont="1" applyFill="1" applyBorder="1" applyAlignment="1">
      <alignment horizontal="center"/>
    </xf>
    <xf numFmtId="0" fontId="27" fillId="4" borderId="0" xfId="0" applyFont="1" applyFill="1" applyBorder="1" applyAlignment="1">
      <alignment horizontal="center"/>
    </xf>
    <xf numFmtId="0" fontId="12" fillId="4" borderId="7" xfId="0" applyFont="1" applyFill="1" applyBorder="1" applyAlignment="1">
      <alignment horizontal="center"/>
    </xf>
    <xf numFmtId="210" fontId="12" fillId="0" borderId="0" xfId="0" applyNumberFormat="1" applyFont="1" applyFill="1"/>
    <xf numFmtId="171" fontId="4" fillId="0" borderId="5" xfId="0" applyNumberFormat="1" applyFont="1" applyFill="1" applyBorder="1" applyAlignment="1">
      <alignment horizontal="center"/>
    </xf>
    <xf numFmtId="189" fontId="12" fillId="0" borderId="1" xfId="0" applyNumberFormat="1" applyFont="1" applyFill="1" applyBorder="1" applyAlignment="1">
      <alignment horizontal="center"/>
    </xf>
    <xf numFmtId="171" fontId="12" fillId="0" borderId="5" xfId="0" applyNumberFormat="1" applyFont="1" applyFill="1" applyBorder="1" applyAlignment="1">
      <alignment horizontal="center"/>
    </xf>
    <xf numFmtId="189" fontId="4" fillId="0" borderId="1" xfId="0" applyNumberFormat="1" applyFont="1" applyFill="1" applyBorder="1" applyAlignment="1">
      <alignment horizontal="center"/>
    </xf>
    <xf numFmtId="171" fontId="27" fillId="0" borderId="3" xfId="0" applyNumberFormat="1" applyFont="1" applyBorder="1" applyAlignment="1">
      <alignment horizontal="center"/>
    </xf>
    <xf numFmtId="171" fontId="27" fillId="0" borderId="0" xfId="0" applyNumberFormat="1" applyFont="1" applyBorder="1" applyAlignment="1">
      <alignment horizontal="right"/>
    </xf>
    <xf numFmtId="0" fontId="4" fillId="0" borderId="3" xfId="0" applyFont="1" applyBorder="1" applyAlignment="1">
      <alignment vertical="center"/>
    </xf>
    <xf numFmtId="171" fontId="4" fillId="0" borderId="3" xfId="0" applyNumberFormat="1" applyFont="1" applyBorder="1" applyAlignment="1">
      <alignment horizontal="center"/>
    </xf>
    <xf numFmtId="190" fontId="4" fillId="0" borderId="3" xfId="0" applyNumberFormat="1" applyFont="1" applyBorder="1" applyAlignment="1">
      <alignment vertical="center"/>
    </xf>
    <xf numFmtId="171" fontId="12" fillId="0" borderId="0" xfId="0" applyNumberFormat="1" applyFont="1" applyBorder="1" applyAlignment="1">
      <alignment vertical="center"/>
    </xf>
    <xf numFmtId="190" fontId="0" fillId="0" borderId="0" xfId="0" applyNumberFormat="1" applyBorder="1"/>
    <xf numFmtId="172" fontId="30" fillId="0" borderId="0" xfId="0" applyNumberFormat="1" applyFont="1" applyBorder="1" applyAlignment="1">
      <alignment vertical="center"/>
    </xf>
    <xf numFmtId="189" fontId="1" fillId="0" borderId="0" xfId="35" applyNumberFormat="1" applyFont="1" applyBorder="1" applyAlignment="1">
      <alignment horizontal="center"/>
    </xf>
    <xf numFmtId="189" fontId="42" fillId="0" borderId="0" xfId="35" applyNumberFormat="1" applyFont="1" applyBorder="1" applyAlignment="1">
      <alignment horizontal="center"/>
    </xf>
    <xf numFmtId="0" fontId="12" fillId="0" borderId="0" xfId="0" applyFont="1" applyBorder="1" applyAlignment="1">
      <alignment horizontal="center"/>
    </xf>
    <xf numFmtId="190" fontId="22" fillId="0" borderId="0" xfId="0" applyNumberFormat="1" applyFont="1" applyBorder="1" applyAlignment="1">
      <alignment vertical="center"/>
    </xf>
    <xf numFmtId="190" fontId="12" fillId="0" borderId="0" xfId="0" applyNumberFormat="1" applyFont="1" applyBorder="1" applyAlignment="1">
      <alignment horizontal="center"/>
    </xf>
    <xf numFmtId="0" fontId="34" fillId="0" borderId="0" xfId="32" applyFont="1" applyBorder="1"/>
    <xf numFmtId="187" fontId="66" fillId="7" borderId="8" xfId="0" applyNumberFormat="1" applyFont="1" applyFill="1" applyBorder="1" applyAlignment="1">
      <alignment horizontal="centerContinuous"/>
    </xf>
    <xf numFmtId="187" fontId="66" fillId="7" borderId="9" xfId="0" applyNumberFormat="1" applyFont="1" applyFill="1" applyBorder="1" applyAlignment="1">
      <alignment horizontal="centerContinuous"/>
    </xf>
    <xf numFmtId="187" fontId="66" fillId="7" borderId="10" xfId="0" applyNumberFormat="1" applyFont="1" applyFill="1" applyBorder="1" applyAlignment="1">
      <alignment horizontal="centerContinuous"/>
    </xf>
    <xf numFmtId="0" fontId="66" fillId="7" borderId="3" xfId="0" applyFont="1" applyFill="1" applyBorder="1" applyAlignment="1">
      <alignment horizontal="center"/>
    </xf>
    <xf numFmtId="0" fontId="66" fillId="7" borderId="6" xfId="0" applyFont="1" applyFill="1" applyBorder="1" applyAlignment="1">
      <alignment horizontal="center"/>
    </xf>
    <xf numFmtId="0" fontId="66" fillId="7" borderId="11" xfId="0" applyFont="1" applyFill="1" applyBorder="1" applyAlignment="1">
      <alignment horizontal="center"/>
    </xf>
    <xf numFmtId="0" fontId="67" fillId="8" borderId="7" xfId="0" applyFont="1" applyFill="1" applyBorder="1"/>
    <xf numFmtId="0" fontId="67" fillId="8" borderId="12" xfId="0" applyFont="1" applyFill="1" applyBorder="1"/>
    <xf numFmtId="0" fontId="67" fillId="8" borderId="13" xfId="0" applyFont="1" applyFill="1" applyBorder="1"/>
    <xf numFmtId="187" fontId="66" fillId="8" borderId="3" xfId="0" applyNumberFormat="1" applyFont="1" applyFill="1" applyBorder="1" applyAlignment="1">
      <alignment horizontal="center"/>
    </xf>
    <xf numFmtId="187" fontId="66" fillId="8" borderId="6" xfId="0" applyNumberFormat="1" applyFont="1" applyFill="1" applyBorder="1" applyAlignment="1">
      <alignment horizontal="center"/>
    </xf>
    <xf numFmtId="188" fontId="66" fillId="8" borderId="3" xfId="0" applyNumberFormat="1" applyFont="1" applyFill="1" applyBorder="1" applyAlignment="1">
      <alignment horizontal="center"/>
    </xf>
    <xf numFmtId="188" fontId="66" fillId="8" borderId="11" xfId="0" applyNumberFormat="1" applyFont="1" applyFill="1" applyBorder="1" applyAlignment="1">
      <alignment horizontal="center"/>
    </xf>
    <xf numFmtId="187" fontId="66" fillId="8" borderId="9" xfId="0" applyNumberFormat="1" applyFont="1" applyFill="1" applyBorder="1" applyAlignment="1">
      <alignment horizontal="centerContinuous"/>
    </xf>
    <xf numFmtId="188" fontId="66" fillId="7" borderId="9" xfId="0" applyNumberFormat="1" applyFont="1" applyFill="1" applyBorder="1" applyAlignment="1">
      <alignment horizontal="centerContinuous"/>
    </xf>
    <xf numFmtId="0" fontId="26" fillId="0" borderId="1" xfId="31" applyFont="1" applyFill="1" applyBorder="1"/>
    <xf numFmtId="0" fontId="27" fillId="0" borderId="5" xfId="0" quotePrefix="1" applyFont="1" applyBorder="1"/>
    <xf numFmtId="171" fontId="12" fillId="0" borderId="1" xfId="0" applyNumberFormat="1" applyFont="1" applyBorder="1" applyAlignment="1">
      <alignment horizontal="center"/>
    </xf>
    <xf numFmtId="0" fontId="25" fillId="0" borderId="5" xfId="0" quotePrefix="1" applyFont="1" applyBorder="1"/>
    <xf numFmtId="171" fontId="4" fillId="0" borderId="14" xfId="0" applyNumberFormat="1" applyFont="1" applyBorder="1" applyAlignment="1">
      <alignment horizontal="center"/>
    </xf>
    <xf numFmtId="0" fontId="0" fillId="0" borderId="5" xfId="0" applyBorder="1"/>
    <xf numFmtId="0" fontId="0" fillId="0" borderId="1" xfId="0" applyBorder="1"/>
    <xf numFmtId="0" fontId="27" fillId="0" borderId="5" xfId="0" applyFont="1" applyBorder="1"/>
    <xf numFmtId="7" fontId="27" fillId="0" borderId="1" xfId="0" applyNumberFormat="1" applyFont="1" applyBorder="1" applyAlignment="1">
      <alignment horizontal="center"/>
    </xf>
    <xf numFmtId="0" fontId="25" fillId="0" borderId="5" xfId="0" applyFont="1" applyBorder="1"/>
    <xf numFmtId="7" fontId="25" fillId="0" borderId="1" xfId="0" applyNumberFormat="1" applyFont="1" applyBorder="1" applyAlignment="1">
      <alignment horizontal="center"/>
    </xf>
    <xf numFmtId="0" fontId="12" fillId="0" borderId="5" xfId="0" applyFont="1" applyBorder="1" applyAlignment="1">
      <alignment vertical="center"/>
    </xf>
    <xf numFmtId="0" fontId="12" fillId="0" borderId="1" xfId="0" applyFont="1" applyBorder="1" applyAlignment="1">
      <alignment vertical="center"/>
    </xf>
    <xf numFmtId="0" fontId="22" fillId="0" borderId="0" xfId="0" applyFont="1" applyBorder="1" applyAlignment="1">
      <alignment vertical="center"/>
    </xf>
    <xf numFmtId="172" fontId="21" fillId="0" borderId="1" xfId="0" applyNumberFormat="1" applyFont="1" applyBorder="1" applyAlignment="1">
      <alignment horizontal="right" vertical="center"/>
    </xf>
    <xf numFmtId="190" fontId="4" fillId="0" borderId="5" xfId="0" applyNumberFormat="1" applyFont="1" applyBorder="1"/>
    <xf numFmtId="171" fontId="4" fillId="0" borderId="1" xfId="0" applyNumberFormat="1" applyFont="1" applyBorder="1" applyAlignment="1">
      <alignment horizontal="center"/>
    </xf>
    <xf numFmtId="0" fontId="34" fillId="0" borderId="5" xfId="0" applyFont="1" applyBorder="1"/>
    <xf numFmtId="189" fontId="12" fillId="0" borderId="1" xfId="0" applyNumberFormat="1" applyFont="1" applyBorder="1" applyAlignment="1">
      <alignment horizontal="center"/>
    </xf>
    <xf numFmtId="189" fontId="4" fillId="0" borderId="0" xfId="0" applyNumberFormat="1" applyFont="1" applyBorder="1" applyAlignment="1">
      <alignment vertical="center"/>
    </xf>
    <xf numFmtId="189" fontId="4" fillId="0" borderId="1" xfId="0" applyNumberFormat="1" applyFont="1" applyBorder="1" applyAlignment="1">
      <alignment horizontal="center"/>
    </xf>
    <xf numFmtId="171" fontId="18" fillId="0" borderId="1" xfId="0" applyNumberFormat="1" applyFont="1" applyBorder="1" applyAlignment="1">
      <alignment horizontal="center"/>
    </xf>
    <xf numFmtId="193" fontId="12" fillId="0" borderId="0" xfId="0" applyNumberFormat="1" applyFont="1" applyBorder="1" applyAlignment="1">
      <alignment vertical="center"/>
    </xf>
    <xf numFmtId="0" fontId="4" fillId="0" borderId="5" xfId="0" applyFont="1" applyBorder="1" applyAlignment="1">
      <alignment vertical="center"/>
    </xf>
    <xf numFmtId="191" fontId="12" fillId="0" borderId="5" xfId="0" applyNumberFormat="1" applyFont="1" applyBorder="1" applyAlignment="1">
      <alignment vertical="center"/>
    </xf>
    <xf numFmtId="171" fontId="27" fillId="0" borderId="1" xfId="0" applyNumberFormat="1" applyFont="1" applyBorder="1" applyAlignment="1">
      <alignment horizontal="center"/>
    </xf>
    <xf numFmtId="191" fontId="4" fillId="0" borderId="5" xfId="0" applyNumberFormat="1" applyFont="1" applyBorder="1" applyAlignment="1">
      <alignment vertical="center"/>
    </xf>
    <xf numFmtId="171" fontId="12" fillId="0" borderId="1" xfId="0" applyNumberFormat="1" applyFont="1" applyBorder="1" applyAlignment="1">
      <alignment vertical="center"/>
    </xf>
    <xf numFmtId="191" fontId="4" fillId="0" borderId="3" xfId="0" applyNumberFormat="1" applyFont="1" applyBorder="1" applyAlignment="1">
      <alignment vertical="center"/>
    </xf>
    <xf numFmtId="171" fontId="4" fillId="0" borderId="15" xfId="0" applyNumberFormat="1" applyFont="1" applyBorder="1" applyAlignment="1">
      <alignment horizontal="center"/>
    </xf>
    <xf numFmtId="171" fontId="4" fillId="0" borderId="16" xfId="0" applyNumberFormat="1" applyFont="1" applyBorder="1" applyAlignment="1">
      <alignment horizontal="center"/>
    </xf>
    <xf numFmtId="171" fontId="12" fillId="0" borderId="5" xfId="0" applyNumberFormat="1" applyFont="1" applyBorder="1" applyAlignment="1">
      <alignment horizontal="center"/>
    </xf>
    <xf numFmtId="171" fontId="4" fillId="0" borderId="17" xfId="0" applyNumberFormat="1" applyFont="1" applyBorder="1" applyAlignment="1">
      <alignment horizontal="center"/>
    </xf>
    <xf numFmtId="171" fontId="18" fillId="0" borderId="5" xfId="0" applyNumberFormat="1" applyFont="1" applyBorder="1" applyAlignment="1">
      <alignment horizontal="center"/>
    </xf>
    <xf numFmtId="171" fontId="25" fillId="0" borderId="17" xfId="0" applyNumberFormat="1" applyFont="1" applyBorder="1" applyAlignment="1">
      <alignment horizontal="center"/>
    </xf>
    <xf numFmtId="7" fontId="27" fillId="0" borderId="5" xfId="0" applyNumberFormat="1" applyFont="1" applyBorder="1" applyAlignment="1">
      <alignment horizontal="center"/>
    </xf>
    <xf numFmtId="7" fontId="25" fillId="0" borderId="5" xfId="0" applyNumberFormat="1" applyFont="1" applyBorder="1" applyAlignment="1">
      <alignment horizontal="center"/>
    </xf>
    <xf numFmtId="172" fontId="30" fillId="0" borderId="5" xfId="0" applyNumberFormat="1" applyFont="1" applyBorder="1" applyAlignment="1">
      <alignment vertical="center"/>
    </xf>
    <xf numFmtId="172" fontId="31" fillId="0" borderId="0" xfId="0" applyNumberFormat="1" applyFont="1" applyBorder="1" applyAlignment="1">
      <alignment vertical="center"/>
    </xf>
    <xf numFmtId="172" fontId="21" fillId="0" borderId="0" xfId="0" applyNumberFormat="1" applyFont="1" applyFill="1" applyBorder="1" applyAlignment="1">
      <alignment vertical="center"/>
    </xf>
    <xf numFmtId="171" fontId="4" fillId="0" borderId="5" xfId="0" applyNumberFormat="1" applyFont="1" applyBorder="1" applyAlignment="1">
      <alignment horizontal="center"/>
    </xf>
    <xf numFmtId="189" fontId="12" fillId="0" borderId="5" xfId="0" applyNumberFormat="1" applyFont="1" applyBorder="1" applyAlignment="1">
      <alignment horizontal="center"/>
    </xf>
    <xf numFmtId="189" fontId="4" fillId="0" borderId="5" xfId="0" applyNumberFormat="1" applyFont="1" applyBorder="1" applyAlignment="1">
      <alignment horizontal="center"/>
    </xf>
    <xf numFmtId="172" fontId="30" fillId="0" borderId="5" xfId="0" applyNumberFormat="1" applyFont="1" applyBorder="1" applyAlignment="1">
      <alignment horizontal="right" vertical="center"/>
    </xf>
    <xf numFmtId="172" fontId="30" fillId="0" borderId="1" xfId="0" applyNumberFormat="1" applyFont="1" applyBorder="1" applyAlignment="1">
      <alignment horizontal="right" vertical="center"/>
    </xf>
    <xf numFmtId="171" fontId="27" fillId="0" borderId="5" xfId="0" applyNumberFormat="1" applyFont="1" applyBorder="1" applyAlignment="1">
      <alignment horizontal="center"/>
    </xf>
    <xf numFmtId="171" fontId="12" fillId="0" borderId="5" xfId="0" applyNumberFormat="1" applyFont="1" applyBorder="1" applyAlignment="1">
      <alignment vertical="center"/>
    </xf>
    <xf numFmtId="171" fontId="4" fillId="0" borderId="18" xfId="0" applyNumberFormat="1" applyFont="1" applyBorder="1" applyAlignment="1">
      <alignment horizontal="center"/>
    </xf>
    <xf numFmtId="0" fontId="26" fillId="9" borderId="5" xfId="31" applyFont="1" applyFill="1" applyBorder="1"/>
    <xf numFmtId="0" fontId="26" fillId="9" borderId="0" xfId="31" applyFont="1" applyFill="1" applyBorder="1"/>
    <xf numFmtId="0" fontId="26" fillId="9" borderId="1" xfId="31" applyFont="1" applyFill="1" applyBorder="1"/>
    <xf numFmtId="0" fontId="26" fillId="10" borderId="5" xfId="31" applyFont="1" applyFill="1" applyBorder="1"/>
    <xf numFmtId="0" fontId="26" fillId="10" borderId="0" xfId="31" applyFont="1" applyFill="1" applyBorder="1"/>
    <xf numFmtId="0" fontId="26" fillId="10" borderId="1" xfId="31" applyFont="1" applyFill="1" applyBorder="1"/>
    <xf numFmtId="171" fontId="4" fillId="0" borderId="14" xfId="0" applyNumberFormat="1" applyFont="1" applyFill="1" applyBorder="1" applyAlignment="1">
      <alignment horizontal="center"/>
    </xf>
    <xf numFmtId="171" fontId="30" fillId="0" borderId="1" xfId="0" applyNumberFormat="1" applyFont="1" applyFill="1" applyBorder="1" applyAlignment="1">
      <alignment horizontal="center"/>
    </xf>
    <xf numFmtId="172" fontId="21" fillId="0" borderId="5" xfId="0" applyNumberFormat="1" applyFont="1" applyBorder="1" applyAlignment="1">
      <alignment horizontal="right" vertical="center"/>
    </xf>
    <xf numFmtId="0" fontId="26" fillId="10" borderId="12" xfId="31" applyFont="1" applyFill="1" applyBorder="1"/>
    <xf numFmtId="0" fontId="12" fillId="10" borderId="7" xfId="0" applyFont="1" applyFill="1" applyBorder="1" applyAlignment="1">
      <alignment vertical="center"/>
    </xf>
    <xf numFmtId="0" fontId="26" fillId="10" borderId="7" xfId="31" applyFont="1" applyFill="1" applyBorder="1"/>
    <xf numFmtId="191" fontId="26" fillId="10" borderId="7" xfId="31" applyNumberFormat="1" applyFont="1" applyFill="1" applyBorder="1"/>
    <xf numFmtId="0" fontId="26" fillId="10" borderId="13" xfId="31" applyFont="1" applyFill="1" applyBorder="1"/>
    <xf numFmtId="0" fontId="39" fillId="0" borderId="5" xfId="0" applyFont="1" applyBorder="1" applyAlignment="1">
      <alignment vertical="center"/>
    </xf>
    <xf numFmtId="0" fontId="39" fillId="0" borderId="1" xfId="0" applyFont="1" applyBorder="1" applyAlignment="1">
      <alignment vertical="center"/>
    </xf>
    <xf numFmtId="171" fontId="12" fillId="0" borderId="1" xfId="0" applyNumberFormat="1" applyFont="1" applyFill="1" applyBorder="1" applyAlignment="1">
      <alignment horizontal="center"/>
    </xf>
    <xf numFmtId="171" fontId="18" fillId="0" borderId="0" xfId="18" applyNumberFormat="1" applyFont="1" applyBorder="1" applyAlignment="1">
      <alignment horizontal="center"/>
    </xf>
    <xf numFmtId="171" fontId="12" fillId="0" borderId="0" xfId="18" applyNumberFormat="1" applyFont="1" applyFill="1" applyBorder="1" applyAlignment="1">
      <alignment horizontal="center"/>
    </xf>
    <xf numFmtId="171" fontId="12" fillId="0" borderId="1" xfId="18" applyNumberFormat="1" applyFont="1" applyFill="1" applyBorder="1" applyAlignment="1">
      <alignment horizontal="center"/>
    </xf>
    <xf numFmtId="191" fontId="39" fillId="0" borderId="0" xfId="0" applyNumberFormat="1" applyFont="1" applyBorder="1" applyAlignment="1">
      <alignment vertical="center"/>
    </xf>
    <xf numFmtId="171" fontId="39" fillId="0" borderId="1" xfId="0" applyNumberFormat="1" applyFont="1" applyFill="1" applyBorder="1" applyAlignment="1">
      <alignment horizontal="center"/>
    </xf>
    <xf numFmtId="191" fontId="39" fillId="0" borderId="5" xfId="0" applyNumberFormat="1" applyFont="1" applyBorder="1" applyAlignment="1">
      <alignment vertical="center"/>
    </xf>
    <xf numFmtId="171" fontId="39" fillId="0" borderId="1" xfId="0" applyNumberFormat="1" applyFont="1" applyBorder="1" applyAlignment="1">
      <alignment horizontal="center"/>
    </xf>
    <xf numFmtId="191" fontId="12" fillId="0" borderId="5" xfId="0" applyNumberFormat="1" applyFont="1" applyFill="1" applyBorder="1" applyAlignment="1">
      <alignment horizontal="left" vertical="center" indent="1"/>
    </xf>
    <xf numFmtId="191" fontId="12" fillId="0" borderId="0" xfId="0" applyNumberFormat="1" applyFont="1" applyFill="1" applyBorder="1" applyAlignment="1">
      <alignment vertical="center"/>
    </xf>
    <xf numFmtId="171" fontId="27" fillId="0" borderId="0" xfId="18" applyNumberFormat="1" applyFont="1" applyFill="1" applyBorder="1" applyAlignment="1">
      <alignment horizontal="center"/>
    </xf>
    <xf numFmtId="171" fontId="27" fillId="0" borderId="1" xfId="18" applyNumberFormat="1" applyFont="1" applyFill="1" applyBorder="1" applyAlignment="1">
      <alignment horizontal="center"/>
    </xf>
    <xf numFmtId="171" fontId="27" fillId="0" borderId="1" xfId="0" applyNumberFormat="1" applyFont="1" applyFill="1" applyBorder="1" applyAlignment="1">
      <alignment horizontal="center"/>
    </xf>
    <xf numFmtId="168" fontId="35" fillId="0" borderId="5" xfId="0" applyNumberFormat="1" applyFont="1" applyBorder="1"/>
    <xf numFmtId="171" fontId="35" fillId="0" borderId="0" xfId="0" applyNumberFormat="1" applyFont="1" applyBorder="1" applyAlignment="1">
      <alignment horizontal="center"/>
    </xf>
    <xf numFmtId="171" fontId="35" fillId="0" borderId="1" xfId="0" applyNumberFormat="1" applyFont="1" applyBorder="1" applyAlignment="1">
      <alignment horizontal="center"/>
    </xf>
    <xf numFmtId="0" fontId="35" fillId="0" borderId="5" xfId="0" applyFont="1" applyBorder="1"/>
    <xf numFmtId="0" fontId="34" fillId="2" borderId="5" xfId="31" applyFont="1" applyFill="1" applyBorder="1"/>
    <xf numFmtId="0" fontId="4" fillId="0" borderId="1" xfId="0" applyFont="1" applyFill="1" applyBorder="1" applyAlignment="1">
      <alignment vertical="center"/>
    </xf>
    <xf numFmtId="212" fontId="4" fillId="0" borderId="1" xfId="0" applyNumberFormat="1" applyFont="1" applyBorder="1" applyAlignment="1">
      <alignment horizontal="center"/>
    </xf>
    <xf numFmtId="0" fontId="27" fillId="0" borderId="5" xfId="0" applyFont="1" applyBorder="1" applyAlignment="1">
      <alignment horizontal="left" indent="2"/>
    </xf>
    <xf numFmtId="189" fontId="42" fillId="0" borderId="1" xfId="35" applyNumberFormat="1" applyFont="1" applyBorder="1" applyAlignment="1">
      <alignment horizontal="center"/>
    </xf>
    <xf numFmtId="189" fontId="0" fillId="0" borderId="1" xfId="35" applyNumberFormat="1" applyFont="1" applyBorder="1" applyAlignment="1">
      <alignment horizontal="center"/>
    </xf>
    <xf numFmtId="189" fontId="0" fillId="0" borderId="0" xfId="35" applyNumberFormat="1" applyFont="1" applyBorder="1"/>
    <xf numFmtId="189" fontId="18" fillId="0" borderId="11" xfId="35" applyNumberFormat="1" applyFont="1" applyBorder="1" applyAlignment="1">
      <alignment horizontal="center"/>
    </xf>
    <xf numFmtId="171" fontId="18" fillId="0" borderId="11" xfId="0" applyNumberFormat="1" applyFont="1" applyBorder="1" applyAlignment="1">
      <alignment horizontal="center"/>
    </xf>
    <xf numFmtId="0" fontId="27" fillId="0" borderId="5" xfId="0" quotePrefix="1" applyFont="1" applyBorder="1" applyAlignment="1">
      <alignment horizontal="left" indent="3"/>
    </xf>
    <xf numFmtId="189" fontId="0" fillId="0" borderId="0" xfId="0" applyNumberFormat="1" applyBorder="1" applyAlignment="1">
      <alignment horizontal="center"/>
    </xf>
    <xf numFmtId="193" fontId="0" fillId="0" borderId="0" xfId="0" applyNumberFormat="1" applyBorder="1"/>
    <xf numFmtId="191" fontId="0" fillId="0" borderId="0" xfId="0" applyNumberFormat="1" applyBorder="1"/>
    <xf numFmtId="9" fontId="27" fillId="0" borderId="5" xfId="0" quotePrefix="1" applyNumberFormat="1" applyFont="1" applyBorder="1" applyAlignment="1">
      <alignment horizontal="left" indent="3"/>
    </xf>
    <xf numFmtId="171" fontId="42" fillId="0" borderId="1" xfId="0" applyNumberFormat="1" applyFont="1" applyBorder="1" applyAlignment="1">
      <alignment horizontal="center"/>
    </xf>
    <xf numFmtId="0" fontId="42" fillId="0" borderId="0" xfId="0" applyFont="1" applyBorder="1"/>
    <xf numFmtId="0" fontId="42" fillId="0" borderId="1" xfId="0" applyFont="1" applyBorder="1"/>
    <xf numFmtId="0" fontId="27" fillId="0" borderId="6" xfId="0" applyFont="1" applyBorder="1"/>
    <xf numFmtId="189" fontId="0" fillId="0" borderId="3" xfId="35" applyNumberFormat="1" applyFont="1" applyBorder="1" applyAlignment="1">
      <alignment horizontal="center"/>
    </xf>
    <xf numFmtId="189" fontId="42" fillId="0" borderId="3" xfId="35" applyNumberFormat="1" applyFont="1" applyBorder="1" applyAlignment="1">
      <alignment horizontal="center"/>
    </xf>
    <xf numFmtId="189" fontId="42" fillId="0" borderId="11" xfId="35" applyNumberFormat="1" applyFont="1" applyBorder="1" applyAlignment="1">
      <alignment horizontal="center"/>
    </xf>
    <xf numFmtId="171" fontId="30" fillId="0" borderId="5" xfId="0" applyNumberFormat="1" applyFont="1" applyBorder="1" applyAlignment="1">
      <alignment horizontal="center"/>
    </xf>
    <xf numFmtId="171" fontId="39" fillId="0" borderId="5" xfId="0" applyNumberFormat="1" applyFont="1" applyBorder="1" applyAlignment="1">
      <alignment horizontal="center"/>
    </xf>
    <xf numFmtId="171" fontId="30" fillId="0" borderId="5" xfId="0" applyNumberFormat="1" applyFont="1" applyFill="1" applyBorder="1" applyAlignment="1">
      <alignment horizontal="center"/>
    </xf>
    <xf numFmtId="0" fontId="4" fillId="0" borderId="5" xfId="0" applyFont="1" applyFill="1" applyBorder="1" applyAlignment="1">
      <alignment vertical="center"/>
    </xf>
    <xf numFmtId="212" fontId="4" fillId="0" borderId="5" xfId="0" applyNumberFormat="1" applyFont="1" applyBorder="1" applyAlignment="1">
      <alignment horizontal="center"/>
    </xf>
    <xf numFmtId="189" fontId="0" fillId="0" borderId="5" xfId="0" applyNumberFormat="1" applyBorder="1" applyAlignment="1">
      <alignment horizontal="center"/>
    </xf>
    <xf numFmtId="189" fontId="0" fillId="0" borderId="5" xfId="35" applyNumberFormat="1" applyFont="1" applyBorder="1" applyAlignment="1">
      <alignment horizontal="center"/>
    </xf>
    <xf numFmtId="171" fontId="0" fillId="0" borderId="5" xfId="0" applyNumberFormat="1" applyBorder="1" applyAlignment="1">
      <alignment horizontal="center"/>
    </xf>
    <xf numFmtId="189" fontId="0" fillId="0" borderId="6" xfId="0" applyNumberFormat="1" applyBorder="1" applyAlignment="1">
      <alignment horizontal="center"/>
    </xf>
    <xf numFmtId="189" fontId="0" fillId="0" borderId="3" xfId="0" applyNumberFormat="1" applyBorder="1" applyAlignment="1">
      <alignment horizontal="center"/>
    </xf>
    <xf numFmtId="9" fontId="39" fillId="10" borderId="7" xfId="35" applyFont="1" applyFill="1" applyBorder="1" applyAlignment="1">
      <alignment vertical="center"/>
    </xf>
    <xf numFmtId="9" fontId="39" fillId="0" borderId="1" xfId="35" applyFont="1" applyBorder="1" applyAlignment="1">
      <alignment vertical="center"/>
    </xf>
    <xf numFmtId="168" fontId="18" fillId="0" borderId="1" xfId="0" applyNumberFormat="1" applyFont="1" applyBorder="1" applyAlignment="1">
      <alignment horizontal="center"/>
    </xf>
    <xf numFmtId="171" fontId="18" fillId="0" borderId="5" xfId="0" applyNumberFormat="1" applyFont="1" applyFill="1" applyBorder="1" applyAlignment="1">
      <alignment horizontal="center"/>
    </xf>
    <xf numFmtId="171" fontId="35" fillId="0" borderId="5" xfId="0" applyNumberFormat="1" applyFont="1" applyBorder="1" applyAlignment="1">
      <alignment horizontal="center"/>
    </xf>
    <xf numFmtId="0" fontId="35" fillId="0" borderId="1" xfId="0" applyFont="1" applyBorder="1"/>
    <xf numFmtId="189" fontId="12" fillId="0" borderId="6" xfId="35" applyNumberFormat="1" applyFont="1" applyBorder="1" applyAlignment="1">
      <alignment horizontal="center"/>
    </xf>
    <xf numFmtId="189" fontId="12" fillId="0" borderId="11" xfId="35" applyNumberFormat="1" applyFont="1" applyBorder="1" applyAlignment="1">
      <alignment horizontal="center"/>
    </xf>
    <xf numFmtId="171" fontId="12" fillId="0" borderId="6" xfId="0" applyNumberFormat="1" applyFont="1" applyBorder="1" applyAlignment="1">
      <alignment horizontal="center"/>
    </xf>
    <xf numFmtId="171" fontId="12" fillId="0" borderId="11" xfId="0" applyNumberFormat="1" applyFont="1" applyBorder="1" applyAlignment="1">
      <alignment horizontal="center"/>
    </xf>
    <xf numFmtId="171" fontId="0" fillId="0" borderId="1" xfId="0" applyNumberFormat="1" applyBorder="1" applyAlignment="1">
      <alignment horizontal="center"/>
    </xf>
    <xf numFmtId="189" fontId="0" fillId="0" borderId="6" xfId="35" applyNumberFormat="1" applyFont="1" applyBorder="1" applyAlignment="1">
      <alignment horizontal="center"/>
    </xf>
    <xf numFmtId="189" fontId="0" fillId="0" borderId="11" xfId="35" applyNumberFormat="1" applyFont="1" applyBorder="1" applyAlignment="1">
      <alignment horizontal="center"/>
    </xf>
    <xf numFmtId="193" fontId="0" fillId="0" borderId="5" xfId="0" applyNumberFormat="1" applyBorder="1"/>
    <xf numFmtId="171" fontId="18" fillId="0" borderId="1" xfId="18" applyNumberFormat="1" applyFont="1" applyBorder="1" applyAlignment="1">
      <alignment horizontal="center"/>
    </xf>
    <xf numFmtId="171" fontId="25" fillId="0" borderId="14" xfId="0" applyNumberFormat="1" applyFont="1" applyBorder="1" applyAlignment="1">
      <alignment horizontal="center"/>
    </xf>
    <xf numFmtId="191" fontId="0" fillId="0" borderId="1" xfId="0" applyNumberFormat="1" applyBorder="1"/>
    <xf numFmtId="191" fontId="0" fillId="0" borderId="5" xfId="0" applyNumberFormat="1" applyBorder="1"/>
    <xf numFmtId="194" fontId="0" fillId="0" borderId="1" xfId="35" applyNumberFormat="1" applyFont="1" applyBorder="1"/>
    <xf numFmtId="171" fontId="4" fillId="0" borderId="17" xfId="0" applyNumberFormat="1" applyFont="1" applyFill="1" applyBorder="1" applyAlignment="1">
      <alignment horizontal="center"/>
    </xf>
    <xf numFmtId="171" fontId="39" fillId="0" borderId="5" xfId="0" applyNumberFormat="1" applyFont="1" applyFill="1" applyBorder="1" applyAlignment="1">
      <alignment horizontal="center"/>
    </xf>
    <xf numFmtId="171" fontId="27" fillId="0" borderId="5" xfId="0" applyNumberFormat="1" applyFont="1" applyFill="1" applyBorder="1" applyAlignment="1">
      <alignment horizontal="center"/>
    </xf>
    <xf numFmtId="189" fontId="18" fillId="0" borderId="6" xfId="35" applyNumberFormat="1" applyFont="1" applyBorder="1" applyAlignment="1">
      <alignment horizontal="center"/>
    </xf>
    <xf numFmtId="171" fontId="18" fillId="0" borderId="6" xfId="0" applyNumberFormat="1" applyFont="1" applyBorder="1" applyAlignment="1">
      <alignment horizontal="center"/>
    </xf>
    <xf numFmtId="190" fontId="26" fillId="10" borderId="7" xfId="31" applyNumberFormat="1" applyFont="1" applyFill="1" applyBorder="1"/>
    <xf numFmtId="190" fontId="12" fillId="0" borderId="5" xfId="0" applyNumberFormat="1" applyFont="1" applyBorder="1" applyAlignment="1">
      <alignment vertical="center"/>
    </xf>
    <xf numFmtId="190" fontId="28" fillId="0" borderId="5" xfId="0" applyNumberFormat="1" applyFont="1" applyBorder="1" applyAlignment="1">
      <alignment vertical="center"/>
    </xf>
    <xf numFmtId="190" fontId="28" fillId="0" borderId="0" xfId="0" applyNumberFormat="1" applyFont="1" applyBorder="1" applyAlignment="1">
      <alignment vertical="center"/>
    </xf>
    <xf numFmtId="171" fontId="28" fillId="0" borderId="14" xfId="0" applyNumberFormat="1" applyFont="1" applyBorder="1" applyAlignment="1">
      <alignment horizontal="center"/>
    </xf>
    <xf numFmtId="190" fontId="39" fillId="0" borderId="0" xfId="0" applyNumberFormat="1" applyFont="1" applyBorder="1" applyAlignment="1">
      <alignment vertical="center"/>
    </xf>
    <xf numFmtId="190" fontId="12" fillId="0" borderId="5" xfId="0" applyNumberFormat="1" applyFont="1" applyBorder="1" applyAlignment="1">
      <alignment horizontal="left" vertical="center" indent="1"/>
    </xf>
    <xf numFmtId="171" fontId="27" fillId="0" borderId="0" xfId="18" applyNumberFormat="1" applyFont="1" applyBorder="1" applyAlignment="1">
      <alignment horizontal="center"/>
    </xf>
    <xf numFmtId="171" fontId="27" fillId="0" borderId="1" xfId="18" applyNumberFormat="1" applyFont="1" applyBorder="1" applyAlignment="1">
      <alignment horizontal="center"/>
    </xf>
    <xf numFmtId="190" fontId="4" fillId="0" borderId="5" xfId="0" applyNumberFormat="1" applyFont="1" applyBorder="1" applyAlignment="1">
      <alignment vertical="center"/>
    </xf>
    <xf numFmtId="190" fontId="39" fillId="0" borderId="5" xfId="0" applyNumberFormat="1" applyFont="1" applyBorder="1" applyAlignment="1">
      <alignment vertical="center"/>
    </xf>
    <xf numFmtId="171" fontId="25" fillId="0" borderId="1" xfId="0" applyNumberFormat="1" applyFont="1" applyBorder="1" applyAlignment="1">
      <alignment horizontal="center"/>
    </xf>
    <xf numFmtId="0" fontId="35" fillId="0" borderId="5" xfId="0" quotePrefix="1" applyFont="1" applyBorder="1" applyAlignment="1">
      <alignment horizontal="left"/>
    </xf>
    <xf numFmtId="190" fontId="28" fillId="0" borderId="0" xfId="0" applyNumberFormat="1" applyFont="1" applyBorder="1" applyAlignment="1">
      <alignment horizontal="right" vertical="center"/>
    </xf>
    <xf numFmtId="171" fontId="35" fillId="0" borderId="0" xfId="0" applyNumberFormat="1" applyFont="1" applyBorder="1" applyAlignment="1">
      <alignment horizontal="right"/>
    </xf>
    <xf numFmtId="171" fontId="35" fillId="0" borderId="1" xfId="0" applyNumberFormat="1" applyFont="1" applyBorder="1" applyAlignment="1">
      <alignment horizontal="right"/>
    </xf>
    <xf numFmtId="189" fontId="27" fillId="0" borderId="5" xfId="0" quotePrefix="1" applyNumberFormat="1" applyFont="1" applyBorder="1" applyAlignment="1">
      <alignment horizontal="left" indent="3"/>
    </xf>
    <xf numFmtId="189" fontId="28" fillId="0" borderId="0" xfId="0" applyNumberFormat="1" applyFont="1" applyBorder="1" applyAlignment="1">
      <alignment horizontal="right" vertical="center"/>
    </xf>
    <xf numFmtId="189" fontId="25" fillId="0" borderId="1" xfId="0" applyNumberFormat="1" applyFont="1" applyBorder="1" applyAlignment="1">
      <alignment horizontal="center"/>
    </xf>
    <xf numFmtId="0" fontId="2" fillId="4" borderId="5" xfId="0" applyFont="1" applyFill="1" applyBorder="1" applyAlignment="1">
      <alignment horizontal="left" vertical="center" indent="1"/>
    </xf>
    <xf numFmtId="0" fontId="25" fillId="0" borderId="6" xfId="0" applyFont="1" applyBorder="1"/>
    <xf numFmtId="190" fontId="28" fillId="0" borderId="3" xfId="0" applyNumberFormat="1" applyFont="1" applyBorder="1" applyAlignment="1">
      <alignment horizontal="right" vertical="center"/>
    </xf>
    <xf numFmtId="171" fontId="28" fillId="0" borderId="3" xfId="0" applyNumberFormat="1" applyFont="1" applyBorder="1" applyAlignment="1">
      <alignment horizontal="center"/>
    </xf>
    <xf numFmtId="189" fontId="25" fillId="0" borderId="3" xfId="35" applyNumberFormat="1" applyFont="1" applyBorder="1" applyAlignment="1">
      <alignment horizontal="center"/>
    </xf>
    <xf numFmtId="171" fontId="25" fillId="0" borderId="3" xfId="0" applyNumberFormat="1" applyFont="1" applyBorder="1" applyAlignment="1">
      <alignment horizontal="center"/>
    </xf>
    <xf numFmtId="171" fontId="25" fillId="0" borderId="11" xfId="0" applyNumberFormat="1" applyFont="1" applyBorder="1" applyAlignment="1">
      <alignment horizontal="center"/>
    </xf>
    <xf numFmtId="171" fontId="30" fillId="0" borderId="1" xfId="0" applyNumberFormat="1" applyFont="1" applyBorder="1" applyAlignment="1">
      <alignment horizontal="center"/>
    </xf>
    <xf numFmtId="171" fontId="28" fillId="0" borderId="17" xfId="0" applyNumberFormat="1" applyFont="1" applyBorder="1" applyAlignment="1">
      <alignment horizontal="center"/>
    </xf>
    <xf numFmtId="171" fontId="25" fillId="0" borderId="5" xfId="0" applyNumberFormat="1" applyFont="1" applyBorder="1" applyAlignment="1">
      <alignment horizontal="center"/>
    </xf>
    <xf numFmtId="171" fontId="28" fillId="0" borderId="5" xfId="0" applyNumberFormat="1" applyFont="1" applyBorder="1" applyAlignment="1">
      <alignment horizontal="right" vertical="center"/>
    </xf>
    <xf numFmtId="171" fontId="28" fillId="0" borderId="1" xfId="0" applyNumberFormat="1" applyFont="1" applyBorder="1" applyAlignment="1">
      <alignment horizontal="right" vertical="center"/>
    </xf>
    <xf numFmtId="171" fontId="28" fillId="0" borderId="5" xfId="0" applyNumberFormat="1" applyFont="1" applyBorder="1" applyAlignment="1">
      <alignment horizontal="center"/>
    </xf>
    <xf numFmtId="171" fontId="28" fillId="0" borderId="1" xfId="0" applyNumberFormat="1" applyFont="1" applyBorder="1" applyAlignment="1">
      <alignment horizontal="center"/>
    </xf>
    <xf numFmtId="189" fontId="28" fillId="0" borderId="5" xfId="0" applyNumberFormat="1" applyFont="1" applyBorder="1" applyAlignment="1">
      <alignment horizontal="center"/>
    </xf>
    <xf numFmtId="189" fontId="28" fillId="0" borderId="1" xfId="0" applyNumberFormat="1" applyFont="1" applyBorder="1" applyAlignment="1">
      <alignment horizontal="center"/>
    </xf>
    <xf numFmtId="171" fontId="28" fillId="0" borderId="6" xfId="0" applyNumberFormat="1" applyFont="1" applyBorder="1" applyAlignment="1">
      <alignment horizontal="center"/>
    </xf>
    <xf numFmtId="171" fontId="28" fillId="0" borderId="11" xfId="0" applyNumberFormat="1" applyFont="1" applyBorder="1" applyAlignment="1">
      <alignment horizontal="center"/>
    </xf>
    <xf numFmtId="171" fontId="35" fillId="0" borderId="5" xfId="0" applyNumberFormat="1" applyFont="1" applyBorder="1" applyAlignment="1">
      <alignment horizontal="right"/>
    </xf>
    <xf numFmtId="189" fontId="25" fillId="0" borderId="5" xfId="0" applyNumberFormat="1" applyFont="1" applyBorder="1" applyAlignment="1">
      <alignment horizontal="center"/>
    </xf>
    <xf numFmtId="189" fontId="25" fillId="0" borderId="5" xfId="35" applyNumberFormat="1" applyFont="1" applyBorder="1" applyAlignment="1">
      <alignment horizontal="center"/>
    </xf>
    <xf numFmtId="189" fontId="25" fillId="0" borderId="1" xfId="35" applyNumberFormat="1" applyFont="1" applyBorder="1" applyAlignment="1">
      <alignment horizontal="center"/>
    </xf>
    <xf numFmtId="189" fontId="25" fillId="0" borderId="6" xfId="35" applyNumberFormat="1" applyFont="1" applyBorder="1" applyAlignment="1">
      <alignment horizontal="center"/>
    </xf>
    <xf numFmtId="189" fontId="25" fillId="0" borderId="11" xfId="35" applyNumberFormat="1" applyFont="1" applyBorder="1" applyAlignment="1">
      <alignment horizontal="center"/>
    </xf>
    <xf numFmtId="0" fontId="39" fillId="0" borderId="12" xfId="0" applyFont="1" applyBorder="1" applyAlignment="1">
      <alignment vertical="center"/>
    </xf>
    <xf numFmtId="0" fontId="39" fillId="0" borderId="7" xfId="0" applyFont="1" applyBorder="1" applyAlignment="1">
      <alignment vertical="center"/>
    </xf>
    <xf numFmtId="189" fontId="27" fillId="0" borderId="5" xfId="35" applyNumberFormat="1" applyFont="1" applyBorder="1" applyAlignment="1">
      <alignment horizontal="center"/>
    </xf>
    <xf numFmtId="189" fontId="27" fillId="0" borderId="1" xfId="35" applyNumberFormat="1" applyFont="1" applyBorder="1" applyAlignment="1">
      <alignment horizontal="center"/>
    </xf>
    <xf numFmtId="171" fontId="28" fillId="0" borderId="5" xfId="0" applyNumberFormat="1" applyFont="1" applyFill="1" applyBorder="1" applyAlignment="1">
      <alignment horizontal="center"/>
    </xf>
    <xf numFmtId="171" fontId="25" fillId="0" borderId="5" xfId="0" applyNumberFormat="1" applyFont="1" applyFill="1" applyBorder="1" applyAlignment="1">
      <alignment horizontal="center"/>
    </xf>
    <xf numFmtId="171" fontId="28" fillId="0" borderId="5" xfId="0" applyNumberFormat="1" applyFont="1" applyFill="1" applyBorder="1" applyAlignment="1">
      <alignment horizontal="right" vertical="center"/>
    </xf>
    <xf numFmtId="189" fontId="28" fillId="0" borderId="5" xfId="0" applyNumberFormat="1" applyFont="1" applyFill="1" applyBorder="1" applyAlignment="1">
      <alignment horizontal="center"/>
    </xf>
    <xf numFmtId="171" fontId="28" fillId="0" borderId="6" xfId="0" applyNumberFormat="1" applyFont="1" applyFill="1" applyBorder="1" applyAlignment="1">
      <alignment horizontal="center"/>
    </xf>
    <xf numFmtId="171" fontId="28" fillId="0" borderId="3" xfId="0" applyNumberFormat="1" applyFont="1" applyFill="1" applyBorder="1" applyAlignment="1">
      <alignment horizontal="center"/>
    </xf>
    <xf numFmtId="0" fontId="0" fillId="0" borderId="1" xfId="0" applyFill="1" applyBorder="1"/>
    <xf numFmtId="7" fontId="27" fillId="0" borderId="0" xfId="0" applyNumberFormat="1" applyFont="1" applyFill="1" applyBorder="1" applyAlignment="1">
      <alignment horizontal="center"/>
    </xf>
    <xf numFmtId="7" fontId="27" fillId="0" borderId="1" xfId="0" applyNumberFormat="1" applyFont="1" applyFill="1" applyBorder="1" applyAlignment="1">
      <alignment horizontal="center"/>
    </xf>
    <xf numFmtId="7" fontId="25" fillId="0" borderId="0" xfId="0" applyNumberFormat="1" applyFont="1" applyFill="1" applyBorder="1" applyAlignment="1">
      <alignment horizontal="center"/>
    </xf>
    <xf numFmtId="7" fontId="25" fillId="0" borderId="1" xfId="0" applyNumberFormat="1" applyFont="1" applyFill="1" applyBorder="1" applyAlignment="1">
      <alignment horizontal="center"/>
    </xf>
    <xf numFmtId="0" fontId="12" fillId="0" borderId="1" xfId="0" applyFont="1" applyFill="1" applyBorder="1" applyAlignment="1">
      <alignment vertical="center"/>
    </xf>
    <xf numFmtId="172" fontId="21" fillId="0" borderId="0" xfId="0" applyNumberFormat="1" applyFont="1" applyFill="1" applyBorder="1" applyAlignment="1">
      <alignment horizontal="right" vertical="center"/>
    </xf>
    <xf numFmtId="172" fontId="21" fillId="0" borderId="1" xfId="0" applyNumberFormat="1" applyFont="1" applyFill="1" applyBorder="1" applyAlignment="1">
      <alignment horizontal="right" vertical="center"/>
    </xf>
    <xf numFmtId="171" fontId="4" fillId="0" borderId="1" xfId="0" applyNumberFormat="1" applyFont="1" applyFill="1" applyBorder="1" applyAlignment="1">
      <alignment horizontal="center"/>
    </xf>
    <xf numFmtId="171" fontId="12" fillId="0" borderId="0" xfId="0" applyNumberFormat="1" applyFont="1" applyFill="1" applyBorder="1" applyAlignment="1">
      <alignment vertical="center"/>
    </xf>
    <xf numFmtId="171" fontId="12" fillId="0" borderId="1" xfId="0" applyNumberFormat="1" applyFont="1" applyFill="1" applyBorder="1" applyAlignment="1">
      <alignment vertical="center"/>
    </xf>
    <xf numFmtId="171" fontId="4" fillId="0" borderId="15" xfId="0" applyNumberFormat="1" applyFont="1" applyFill="1" applyBorder="1" applyAlignment="1">
      <alignment horizontal="center"/>
    </xf>
    <xf numFmtId="171" fontId="4" fillId="0" borderId="16" xfId="0" applyNumberFormat="1" applyFont="1" applyFill="1" applyBorder="1" applyAlignment="1">
      <alignment horizontal="center"/>
    </xf>
    <xf numFmtId="0" fontId="26" fillId="0" borderId="7" xfId="31" applyFont="1" applyFill="1" applyBorder="1"/>
    <xf numFmtId="0" fontId="26" fillId="0" borderId="13" xfId="31" applyFont="1" applyFill="1" applyBorder="1"/>
    <xf numFmtId="0" fontId="39" fillId="0" borderId="0" xfId="0" applyFont="1" applyFill="1" applyBorder="1" applyAlignment="1">
      <alignment vertical="center"/>
    </xf>
    <xf numFmtId="0" fontId="39" fillId="0" borderId="1" xfId="0" applyFont="1" applyFill="1" applyBorder="1" applyAlignment="1">
      <alignment vertical="center"/>
    </xf>
    <xf numFmtId="171" fontId="35" fillId="0" borderId="0" xfId="0" applyNumberFormat="1" applyFont="1" applyFill="1" applyBorder="1" applyAlignment="1">
      <alignment horizontal="center"/>
    </xf>
    <xf numFmtId="171" fontId="35" fillId="0" borderId="1" xfId="0" applyNumberFormat="1" applyFont="1" applyFill="1" applyBorder="1" applyAlignment="1">
      <alignment horizontal="center"/>
    </xf>
    <xf numFmtId="212" fontId="4" fillId="0" borderId="0" xfId="0" applyNumberFormat="1" applyFont="1" applyFill="1" applyBorder="1" applyAlignment="1">
      <alignment horizontal="center"/>
    </xf>
    <xf numFmtId="212" fontId="4" fillId="0" borderId="1" xfId="0" applyNumberFormat="1" applyFont="1" applyFill="1" applyBorder="1" applyAlignment="1">
      <alignment horizontal="center"/>
    </xf>
    <xf numFmtId="189" fontId="42" fillId="0" borderId="0" xfId="35" applyNumberFormat="1" applyFont="1" applyFill="1" applyBorder="1" applyAlignment="1">
      <alignment horizontal="center"/>
    </xf>
    <xf numFmtId="189" fontId="42" fillId="0" borderId="1" xfId="35" applyNumberFormat="1" applyFont="1" applyFill="1" applyBorder="1" applyAlignment="1">
      <alignment horizontal="center"/>
    </xf>
    <xf numFmtId="189" fontId="0" fillId="0" borderId="0" xfId="35" applyNumberFormat="1" applyFont="1" applyFill="1" applyBorder="1" applyAlignment="1">
      <alignment horizontal="center"/>
    </xf>
    <xf numFmtId="189" fontId="0" fillId="0" borderId="1" xfId="35" applyNumberFormat="1" applyFont="1" applyFill="1" applyBorder="1" applyAlignment="1">
      <alignment horizontal="center"/>
    </xf>
    <xf numFmtId="189" fontId="18" fillId="0" borderId="3" xfId="35" applyNumberFormat="1" applyFont="1" applyFill="1" applyBorder="1" applyAlignment="1">
      <alignment horizontal="center"/>
    </xf>
    <xf numFmtId="189" fontId="18" fillId="0" borderId="11" xfId="35" applyNumberFormat="1" applyFont="1" applyFill="1" applyBorder="1" applyAlignment="1">
      <alignment horizontal="center"/>
    </xf>
    <xf numFmtId="171" fontId="18" fillId="0" borderId="3" xfId="0" applyNumberFormat="1" applyFont="1" applyFill="1" applyBorder="1" applyAlignment="1">
      <alignment horizontal="center"/>
    </xf>
    <xf numFmtId="171" fontId="18" fillId="0" borderId="11" xfId="0" applyNumberFormat="1" applyFont="1" applyFill="1" applyBorder="1" applyAlignment="1">
      <alignment horizontal="center"/>
    </xf>
    <xf numFmtId="171" fontId="42" fillId="0" borderId="0" xfId="0" applyNumberFormat="1" applyFont="1" applyFill="1" applyBorder="1" applyAlignment="1">
      <alignment horizontal="center"/>
    </xf>
    <xf numFmtId="171" fontId="42" fillId="0" borderId="1" xfId="0" applyNumberFormat="1" applyFont="1" applyFill="1" applyBorder="1" applyAlignment="1">
      <alignment horizontal="center"/>
    </xf>
    <xf numFmtId="0" fontId="42" fillId="0" borderId="0" xfId="0" applyFont="1" applyFill="1" applyBorder="1"/>
    <xf numFmtId="0" fontId="42" fillId="0" borderId="1" xfId="0" applyFont="1" applyFill="1" applyBorder="1"/>
    <xf numFmtId="189" fontId="42" fillId="0" borderId="3" xfId="35" applyNumberFormat="1" applyFont="1" applyFill="1" applyBorder="1" applyAlignment="1">
      <alignment horizontal="center"/>
    </xf>
    <xf numFmtId="189" fontId="42" fillId="0" borderId="11" xfId="35" applyNumberFormat="1" applyFont="1" applyFill="1" applyBorder="1" applyAlignment="1">
      <alignment horizontal="center"/>
    </xf>
    <xf numFmtId="170" fontId="25" fillId="0" borderId="0" xfId="0" applyNumberFormat="1" applyFont="1" applyFill="1" applyBorder="1" applyAlignment="1">
      <alignment vertical="center"/>
    </xf>
    <xf numFmtId="166" fontId="16" fillId="0" borderId="0" xfId="0" applyNumberFormat="1" applyFont="1" applyBorder="1" applyAlignment="1">
      <alignment vertical="center"/>
    </xf>
    <xf numFmtId="191" fontId="27" fillId="0" borderId="5" xfId="31" applyNumberFormat="1" applyFont="1" applyBorder="1"/>
    <xf numFmtId="191" fontId="27" fillId="0" borderId="5" xfId="31" quotePrefix="1" applyNumberFormat="1" applyFont="1" applyBorder="1"/>
    <xf numFmtId="191" fontId="25" fillId="0" borderId="5" xfId="31" quotePrefix="1" applyNumberFormat="1" applyFont="1" applyBorder="1"/>
    <xf numFmtId="171" fontId="4" fillId="0" borderId="1" xfId="35" applyNumberFormat="1" applyFont="1" applyBorder="1" applyAlignment="1">
      <alignment vertical="center"/>
    </xf>
    <xf numFmtId="171" fontId="4" fillId="0" borderId="1" xfId="0" applyNumberFormat="1" applyFont="1" applyFill="1" applyBorder="1" applyAlignment="1">
      <alignment vertical="center"/>
    </xf>
    <xf numFmtId="171" fontId="4" fillId="0" borderId="1" xfId="0" applyNumberFormat="1" applyFont="1" applyBorder="1" applyAlignment="1">
      <alignment vertical="center"/>
    </xf>
    <xf numFmtId="213" fontId="12" fillId="0" borderId="1" xfId="0" applyNumberFormat="1" applyFont="1" applyBorder="1" applyAlignment="1">
      <alignment horizontal="center"/>
    </xf>
    <xf numFmtId="191" fontId="4" fillId="0" borderId="1" xfId="0" applyNumberFormat="1" applyFont="1" applyBorder="1" applyAlignment="1">
      <alignment vertical="center"/>
    </xf>
    <xf numFmtId="189" fontId="12" fillId="0" borderId="1" xfId="35" applyNumberFormat="1" applyFont="1" applyBorder="1" applyAlignment="1">
      <alignment horizontal="center"/>
    </xf>
    <xf numFmtId="9" fontId="27" fillId="0" borderId="5" xfId="31" applyNumberFormat="1" applyFont="1" applyBorder="1" applyAlignment="1">
      <alignment horizontal="left" indent="1"/>
    </xf>
    <xf numFmtId="189" fontId="18" fillId="0" borderId="1" xfId="0" applyNumberFormat="1" applyFont="1" applyBorder="1" applyAlignment="1">
      <alignment horizontal="center"/>
    </xf>
    <xf numFmtId="9" fontId="35" fillId="0" borderId="5" xfId="31" applyNumberFormat="1" applyFont="1" applyBorder="1" applyAlignment="1">
      <alignment horizontal="left" indent="2"/>
    </xf>
    <xf numFmtId="189" fontId="33" fillId="0" borderId="1" xfId="0" applyNumberFormat="1" applyFont="1" applyBorder="1" applyAlignment="1">
      <alignment horizontal="center"/>
    </xf>
    <xf numFmtId="0" fontId="27" fillId="0" borderId="5" xfId="31" applyFont="1" applyBorder="1"/>
    <xf numFmtId="0" fontId="25" fillId="0" borderId="5" xfId="31" quotePrefix="1" applyFont="1" applyBorder="1"/>
    <xf numFmtId="0" fontId="4" fillId="0" borderId="1" xfId="0" applyFont="1" applyBorder="1" applyAlignment="1">
      <alignment vertical="center"/>
    </xf>
    <xf numFmtId="189" fontId="29" fillId="0" borderId="1" xfId="35" applyNumberFormat="1" applyFont="1" applyBorder="1" applyAlignment="1">
      <alignment horizontal="center"/>
    </xf>
    <xf numFmtId="0" fontId="27" fillId="0" borderId="5" xfId="31" applyFont="1" applyBorder="1" applyAlignment="1">
      <alignment horizontal="left" indent="1"/>
    </xf>
    <xf numFmtId="191" fontId="25" fillId="0" borderId="5" xfId="31" applyNumberFormat="1" applyFont="1" applyBorder="1"/>
    <xf numFmtId="189" fontId="4" fillId="0" borderId="1" xfId="35" applyNumberFormat="1" applyFont="1" applyBorder="1" applyAlignment="1">
      <alignment horizontal="center"/>
    </xf>
    <xf numFmtId="9" fontId="27" fillId="0" borderId="5" xfId="31" applyNumberFormat="1" applyFont="1" applyBorder="1" applyAlignment="1">
      <alignment horizontal="left" indent="3"/>
    </xf>
    <xf numFmtId="189" fontId="18" fillId="0" borderId="1" xfId="35" applyNumberFormat="1" applyFont="1" applyBorder="1" applyAlignment="1">
      <alignment horizontal="center"/>
    </xf>
    <xf numFmtId="189" fontId="33" fillId="0" borderId="1" xfId="35" applyNumberFormat="1" applyFont="1" applyBorder="1" applyAlignment="1">
      <alignment horizontal="center"/>
    </xf>
    <xf numFmtId="0" fontId="27" fillId="0" borderId="5" xfId="31" applyFont="1" applyBorder="1" applyAlignment="1">
      <alignment horizontal="left" indent="3"/>
    </xf>
    <xf numFmtId="191" fontId="27" fillId="0" borderId="5" xfId="31" applyNumberFormat="1" applyFont="1" applyBorder="1" applyAlignment="1">
      <alignment horizontal="left" indent="1"/>
    </xf>
    <xf numFmtId="0" fontId="25" fillId="0" borderId="5" xfId="31" applyFont="1" applyBorder="1"/>
    <xf numFmtId="9" fontId="27" fillId="0" borderId="5" xfId="31" applyNumberFormat="1" applyFont="1" applyBorder="1"/>
    <xf numFmtId="9" fontId="25" fillId="0" borderId="5" xfId="31" applyNumberFormat="1" applyFont="1" applyBorder="1"/>
    <xf numFmtId="9" fontId="12" fillId="0" borderId="1" xfId="35" applyNumberFormat="1" applyFont="1" applyBorder="1" applyAlignment="1">
      <alignment vertical="center"/>
    </xf>
    <xf numFmtId="9" fontId="27" fillId="0" borderId="5" xfId="31" quotePrefix="1" applyNumberFormat="1" applyFont="1" applyBorder="1"/>
    <xf numFmtId="0" fontId="12" fillId="0" borderId="1" xfId="0" applyFont="1" applyBorder="1"/>
    <xf numFmtId="190" fontId="27" fillId="0" borderId="5" xfId="31" applyNumberFormat="1" applyFont="1" applyBorder="1"/>
    <xf numFmtId="190" fontId="27" fillId="0" borderId="5" xfId="31" quotePrefix="1" applyNumberFormat="1" applyFont="1" applyBorder="1"/>
    <xf numFmtId="190" fontId="25" fillId="0" borderId="5" xfId="31" quotePrefix="1" applyNumberFormat="1" applyFont="1" applyBorder="1"/>
    <xf numFmtId="171" fontId="36" fillId="0" borderId="0" xfId="0" applyNumberFormat="1" applyFont="1" applyFill="1" applyBorder="1" applyAlignment="1">
      <alignment horizontal="center"/>
    </xf>
    <xf numFmtId="0" fontId="27" fillId="0" borderId="5" xfId="31" quotePrefix="1" applyFont="1" applyBorder="1"/>
    <xf numFmtId="0" fontId="25" fillId="0" borderId="5" xfId="0" applyFont="1" applyBorder="1" applyAlignment="1">
      <alignment horizontal="left"/>
    </xf>
    <xf numFmtId="197" fontId="27" fillId="0" borderId="5" xfId="0" applyNumberFormat="1" applyFont="1" applyBorder="1" applyAlignment="1">
      <alignment horizontal="left"/>
    </xf>
    <xf numFmtId="197" fontId="27" fillId="0" borderId="5" xfId="0" quotePrefix="1" applyNumberFormat="1" applyFont="1" applyBorder="1" applyAlignment="1">
      <alignment horizontal="left"/>
    </xf>
    <xf numFmtId="197" fontId="25" fillId="0" borderId="5" xfId="0" quotePrefix="1" applyNumberFormat="1" applyFont="1" applyBorder="1" applyAlignment="1">
      <alignment horizontal="left"/>
    </xf>
    <xf numFmtId="0" fontId="27" fillId="0" borderId="5" xfId="0" applyFont="1" applyBorder="1" applyAlignment="1">
      <alignment horizontal="left"/>
    </xf>
    <xf numFmtId="0" fontId="0" fillId="0" borderId="6" xfId="0" applyBorder="1"/>
    <xf numFmtId="0" fontId="0" fillId="0" borderId="11" xfId="0" applyBorder="1"/>
    <xf numFmtId="171" fontId="36" fillId="0" borderId="17" xfId="0" applyNumberFormat="1" applyFont="1" applyBorder="1" applyAlignment="1">
      <alignment horizontal="center"/>
    </xf>
    <xf numFmtId="171" fontId="4" fillId="0" borderId="5" xfId="0" applyNumberFormat="1" applyFont="1" applyBorder="1" applyAlignment="1">
      <alignment vertical="center"/>
    </xf>
    <xf numFmtId="171" fontId="36" fillId="0" borderId="5" xfId="0" applyNumberFormat="1" applyFont="1" applyBorder="1" applyAlignment="1">
      <alignment horizontal="center"/>
    </xf>
    <xf numFmtId="213" fontId="18" fillId="0" borderId="5" xfId="0" applyNumberFormat="1" applyFont="1" applyBorder="1" applyAlignment="1">
      <alignment horizontal="center"/>
    </xf>
    <xf numFmtId="213" fontId="27" fillId="0" borderId="0" xfId="0" applyNumberFormat="1" applyFont="1" applyBorder="1" applyAlignment="1">
      <alignment horizontal="center"/>
    </xf>
    <xf numFmtId="189" fontId="12" fillId="0" borderId="5" xfId="35" applyNumberFormat="1" applyFont="1" applyBorder="1" applyAlignment="1">
      <alignment horizontal="center"/>
    </xf>
    <xf numFmtId="213" fontId="12" fillId="0" borderId="5" xfId="0" applyNumberFormat="1" applyFont="1" applyBorder="1" applyAlignment="1">
      <alignment horizontal="center"/>
    </xf>
    <xf numFmtId="191" fontId="18" fillId="0" borderId="5" xfId="0" applyNumberFormat="1" applyFont="1" applyBorder="1" applyAlignment="1">
      <alignment vertical="center"/>
    </xf>
    <xf numFmtId="189" fontId="4" fillId="0" borderId="5" xfId="35" applyNumberFormat="1" applyFont="1" applyBorder="1" applyAlignment="1">
      <alignment horizontal="center"/>
    </xf>
    <xf numFmtId="189" fontId="27" fillId="0" borderId="6" xfId="35" applyNumberFormat="1" applyFont="1" applyBorder="1" applyAlignment="1">
      <alignment horizontal="center"/>
    </xf>
    <xf numFmtId="171" fontId="27" fillId="0" borderId="11" xfId="0" applyNumberFormat="1" applyFont="1" applyBorder="1" applyAlignment="1">
      <alignment horizontal="center"/>
    </xf>
    <xf numFmtId="171" fontId="36" fillId="0" borderId="5" xfId="0" applyNumberFormat="1" applyFont="1" applyBorder="1" applyAlignment="1">
      <alignment vertical="center"/>
    </xf>
    <xf numFmtId="171" fontId="36" fillId="0" borderId="1" xfId="0" applyNumberFormat="1" applyFont="1" applyBorder="1" applyAlignment="1">
      <alignment horizontal="center"/>
    </xf>
    <xf numFmtId="213" fontId="18" fillId="0" borderId="1" xfId="0" applyNumberFormat="1" applyFont="1" applyBorder="1" applyAlignment="1">
      <alignment horizontal="center"/>
    </xf>
    <xf numFmtId="171" fontId="36" fillId="0" borderId="14" xfId="0" applyNumberFormat="1" applyFont="1" applyBorder="1" applyAlignment="1">
      <alignment horizontal="center"/>
    </xf>
    <xf numFmtId="189" fontId="12" fillId="0" borderId="5" xfId="35" applyNumberFormat="1" applyFont="1" applyFill="1" applyBorder="1" applyAlignment="1">
      <alignment horizontal="center"/>
    </xf>
    <xf numFmtId="189" fontId="12" fillId="0" borderId="1" xfId="35" applyNumberFormat="1" applyFont="1" applyFill="1" applyBorder="1" applyAlignment="1">
      <alignment horizontal="center"/>
    </xf>
    <xf numFmtId="189" fontId="4" fillId="0" borderId="5" xfId="35" applyNumberFormat="1" applyFont="1" applyFill="1" applyBorder="1" applyAlignment="1">
      <alignment horizontal="center"/>
    </xf>
    <xf numFmtId="189" fontId="4" fillId="0" borderId="1" xfId="35" applyNumberFormat="1" applyFont="1" applyFill="1" applyBorder="1" applyAlignment="1">
      <alignment horizontal="center"/>
    </xf>
    <xf numFmtId="189" fontId="4" fillId="0" borderId="5" xfId="0" applyNumberFormat="1" applyFont="1" applyFill="1" applyBorder="1" applyAlignment="1">
      <alignment horizontal="center"/>
    </xf>
    <xf numFmtId="189" fontId="27" fillId="0" borderId="11" xfId="35" applyNumberFormat="1" applyFont="1" applyBorder="1" applyAlignment="1">
      <alignment horizontal="center"/>
    </xf>
    <xf numFmtId="171" fontId="4" fillId="0" borderId="6" xfId="0" applyNumberFormat="1" applyFont="1" applyBorder="1" applyAlignment="1">
      <alignment horizontal="center"/>
    </xf>
    <xf numFmtId="171" fontId="4" fillId="0" borderId="5" xfId="35" applyNumberFormat="1" applyFont="1" applyBorder="1" applyAlignment="1">
      <alignment vertical="center"/>
    </xf>
    <xf numFmtId="189" fontId="12" fillId="0" borderId="5" xfId="0" applyNumberFormat="1" applyFont="1" applyFill="1" applyBorder="1" applyAlignment="1">
      <alignment horizontal="center"/>
    </xf>
    <xf numFmtId="171" fontId="27" fillId="0" borderId="6" xfId="0" applyNumberFormat="1" applyFont="1" applyBorder="1" applyAlignment="1">
      <alignment horizontal="center"/>
    </xf>
    <xf numFmtId="171" fontId="36" fillId="0" borderId="1" xfId="0" applyNumberFormat="1" applyFont="1" applyFill="1" applyBorder="1" applyAlignment="1">
      <alignment horizontal="center"/>
    </xf>
    <xf numFmtId="190" fontId="0" fillId="0" borderId="5" xfId="0" applyNumberFormat="1" applyBorder="1"/>
    <xf numFmtId="190" fontId="0" fillId="0" borderId="1" xfId="0" applyNumberFormat="1" applyBorder="1"/>
    <xf numFmtId="171" fontId="36" fillId="0" borderId="5" xfId="0" applyNumberFormat="1" applyFont="1" applyFill="1" applyBorder="1" applyAlignment="1">
      <alignment horizontal="center"/>
    </xf>
    <xf numFmtId="171" fontId="27" fillId="0" borderId="5" xfId="0" applyNumberFormat="1" applyFont="1" applyBorder="1" applyAlignment="1">
      <alignment horizontal="right"/>
    </xf>
    <xf numFmtId="171" fontId="27" fillId="0" borderId="1" xfId="0" applyNumberFormat="1" applyFont="1" applyBorder="1" applyAlignment="1">
      <alignment horizontal="right"/>
    </xf>
    <xf numFmtId="189" fontId="18" fillId="0" borderId="5" xfId="0" applyNumberFormat="1" applyFont="1" applyBorder="1" applyAlignment="1">
      <alignment horizontal="center"/>
    </xf>
    <xf numFmtId="189" fontId="33" fillId="0" borderId="5" xfId="0" applyNumberFormat="1" applyFont="1" applyBorder="1" applyAlignment="1">
      <alignment horizontal="center"/>
    </xf>
    <xf numFmtId="189" fontId="29" fillId="0" borderId="5" xfId="35" applyNumberFormat="1" applyFont="1" applyBorder="1" applyAlignment="1">
      <alignment horizontal="center"/>
    </xf>
    <xf numFmtId="189" fontId="18" fillId="0" borderId="5" xfId="35" applyNumberFormat="1" applyFont="1" applyBorder="1" applyAlignment="1">
      <alignment horizontal="center"/>
    </xf>
    <xf numFmtId="189" fontId="33" fillId="0" borderId="5" xfId="35" applyNumberFormat="1" applyFont="1" applyBorder="1" applyAlignment="1">
      <alignment horizontal="center"/>
    </xf>
    <xf numFmtId="9" fontId="12" fillId="0" borderId="5" xfId="35" applyNumberFormat="1" applyFont="1" applyBorder="1" applyAlignment="1">
      <alignment vertical="center"/>
    </xf>
    <xf numFmtId="0" fontId="12" fillId="0" borderId="5" xfId="0" applyFont="1" applyBorder="1"/>
    <xf numFmtId="0" fontId="68" fillId="7" borderId="5" xfId="31" applyFont="1" applyFill="1" applyBorder="1"/>
    <xf numFmtId="0" fontId="20" fillId="0" borderId="0" xfId="0" applyFont="1" applyBorder="1" applyAlignment="1">
      <alignment vertical="center"/>
    </xf>
    <xf numFmtId="171" fontId="4" fillId="7" borderId="5" xfId="0" applyNumberFormat="1" applyFont="1" applyFill="1" applyBorder="1" applyAlignment="1">
      <alignment vertical="center"/>
    </xf>
    <xf numFmtId="171" fontId="4" fillId="7" borderId="0" xfId="0" applyNumberFormat="1" applyFont="1" applyFill="1" applyBorder="1" applyAlignment="1">
      <alignment vertical="center"/>
    </xf>
    <xf numFmtId="171" fontId="4" fillId="7" borderId="1" xfId="0" applyNumberFormat="1" applyFont="1" applyFill="1" applyBorder="1" applyAlignment="1">
      <alignment vertical="center"/>
    </xf>
    <xf numFmtId="0" fontId="4" fillId="7" borderId="5" xfId="0" applyFont="1" applyFill="1" applyBorder="1" applyAlignment="1">
      <alignment vertical="center"/>
    </xf>
    <xf numFmtId="0" fontId="4" fillId="7" borderId="0" xfId="0" applyFont="1" applyFill="1" applyBorder="1" applyAlignment="1">
      <alignment vertical="center"/>
    </xf>
    <xf numFmtId="0" fontId="4" fillId="7" borderId="1" xfId="0" applyFont="1" applyFill="1" applyBorder="1" applyAlignment="1">
      <alignment vertical="center"/>
    </xf>
    <xf numFmtId="0" fontId="26" fillId="7" borderId="5" xfId="31" applyFont="1" applyFill="1" applyBorder="1"/>
    <xf numFmtId="0" fontId="26" fillId="7" borderId="0" xfId="31" applyFont="1" applyFill="1" applyBorder="1"/>
    <xf numFmtId="0" fontId="26" fillId="7" borderId="1" xfId="31" applyFont="1" applyFill="1" applyBorder="1"/>
    <xf numFmtId="0" fontId="5" fillId="4" borderId="3" xfId="0" applyFont="1" applyFill="1" applyBorder="1" applyAlignment="1">
      <alignment horizontal="centerContinuous" vertical="center"/>
    </xf>
    <xf numFmtId="0" fontId="4" fillId="4" borderId="3" xfId="0" applyFont="1" applyFill="1" applyBorder="1" applyAlignment="1">
      <alignment horizontal="centerContinuous" vertical="center"/>
    </xf>
    <xf numFmtId="190" fontId="4" fillId="0" borderId="19" xfId="0" applyNumberFormat="1" applyFont="1" applyBorder="1" applyAlignment="1">
      <alignment vertical="center"/>
    </xf>
    <xf numFmtId="190" fontId="4" fillId="0" borderId="20" xfId="0" applyNumberFormat="1" applyFont="1" applyBorder="1" applyAlignment="1">
      <alignment vertical="center"/>
    </xf>
    <xf numFmtId="171" fontId="4" fillId="0" borderId="20" xfId="0" applyNumberFormat="1" applyFont="1" applyBorder="1" applyAlignment="1">
      <alignment horizontal="center"/>
    </xf>
    <xf numFmtId="171" fontId="4" fillId="0" borderId="21" xfId="0" applyNumberFormat="1" applyFont="1" applyBorder="1" applyAlignment="1">
      <alignment horizontal="center"/>
    </xf>
    <xf numFmtId="190" fontId="12" fillId="0" borderId="6" xfId="0" applyNumberFormat="1" applyFont="1" applyBorder="1" applyAlignment="1">
      <alignment vertical="center"/>
    </xf>
    <xf numFmtId="190" fontId="12" fillId="0" borderId="3" xfId="0" applyNumberFormat="1" applyFont="1" applyBorder="1" applyAlignment="1">
      <alignment vertical="center"/>
    </xf>
    <xf numFmtId="171" fontId="30" fillId="0" borderId="3" xfId="0" applyNumberFormat="1" applyFont="1" applyBorder="1" applyAlignment="1">
      <alignment horizontal="center"/>
    </xf>
    <xf numFmtId="171" fontId="4" fillId="0" borderId="19" xfId="0" applyNumberFormat="1" applyFont="1" applyBorder="1" applyAlignment="1">
      <alignment horizontal="center"/>
    </xf>
    <xf numFmtId="171" fontId="30" fillId="0" borderId="6" xfId="0" applyNumberFormat="1" applyFont="1" applyBorder="1" applyAlignment="1">
      <alignment horizontal="center"/>
    </xf>
    <xf numFmtId="171" fontId="30" fillId="0" borderId="11" xfId="0" applyNumberFormat="1" applyFont="1" applyBorder="1" applyAlignment="1">
      <alignment horizontal="center"/>
    </xf>
    <xf numFmtId="171" fontId="30" fillId="0" borderId="6" xfId="0" applyNumberFormat="1" applyFont="1" applyFill="1" applyBorder="1" applyAlignment="1">
      <alignment horizontal="center"/>
    </xf>
    <xf numFmtId="171" fontId="30" fillId="0" borderId="3" xfId="0" applyNumberFormat="1" applyFont="1" applyFill="1" applyBorder="1" applyAlignment="1">
      <alignment horizontal="center"/>
    </xf>
    <xf numFmtId="171" fontId="4" fillId="0" borderId="8" xfId="0" applyNumberFormat="1" applyFont="1" applyFill="1" applyBorder="1" applyAlignment="1">
      <alignment horizontal="center"/>
    </xf>
    <xf numFmtId="171" fontId="4" fillId="0" borderId="9" xfId="0" applyNumberFormat="1" applyFont="1" applyFill="1" applyBorder="1" applyAlignment="1">
      <alignment horizontal="center"/>
    </xf>
    <xf numFmtId="171" fontId="4" fillId="0" borderId="9" xfId="0" applyNumberFormat="1" applyFont="1" applyBorder="1" applyAlignment="1">
      <alignment horizontal="center"/>
    </xf>
    <xf numFmtId="171" fontId="0" fillId="0" borderId="6" xfId="0" applyNumberFormat="1" applyBorder="1" applyAlignment="1">
      <alignment horizontal="center"/>
    </xf>
    <xf numFmtId="171" fontId="36" fillId="0" borderId="6" xfId="0" applyNumberFormat="1" applyFont="1" applyBorder="1" applyAlignment="1">
      <alignment horizontal="center"/>
    </xf>
    <xf numFmtId="171" fontId="36" fillId="0" borderId="3" xfId="0" applyNumberFormat="1" applyFont="1" applyBorder="1" applyAlignment="1">
      <alignment horizontal="center"/>
    </xf>
    <xf numFmtId="190" fontId="0" fillId="0" borderId="3" xfId="0" applyNumberFormat="1" applyBorder="1"/>
    <xf numFmtId="171" fontId="36" fillId="0" borderId="11" xfId="0" applyNumberFormat="1" applyFont="1" applyBorder="1" applyAlignment="1">
      <alignment horizontal="center"/>
    </xf>
    <xf numFmtId="171" fontId="4" fillId="0" borderId="11" xfId="0" applyNumberFormat="1" applyFont="1" applyBorder="1" applyAlignment="1">
      <alignment horizontal="center"/>
    </xf>
    <xf numFmtId="190" fontId="0" fillId="0" borderId="6" xfId="0" applyNumberFormat="1" applyBorder="1"/>
    <xf numFmtId="190" fontId="0" fillId="0" borderId="11" xfId="0" applyNumberFormat="1" applyBorder="1"/>
    <xf numFmtId="171" fontId="36" fillId="0" borderId="14" xfId="0" applyNumberFormat="1" applyFont="1" applyFill="1" applyBorder="1" applyAlignment="1">
      <alignment horizontal="center"/>
    </xf>
    <xf numFmtId="171" fontId="69" fillId="0" borderId="1" xfId="0" applyNumberFormat="1" applyFont="1" applyBorder="1" applyAlignment="1">
      <alignment horizontal="center"/>
    </xf>
    <xf numFmtId="171" fontId="69" fillId="0" borderId="1" xfId="0" applyNumberFormat="1" applyFont="1" applyFill="1" applyBorder="1" applyAlignment="1">
      <alignment horizontal="center"/>
    </xf>
    <xf numFmtId="165" fontId="12" fillId="0" borderId="0" xfId="0" applyNumberFormat="1" applyFont="1" applyAlignment="1">
      <alignment vertical="center"/>
    </xf>
    <xf numFmtId="7" fontId="12" fillId="0" borderId="5" xfId="0" applyNumberFormat="1" applyFont="1" applyBorder="1" applyAlignment="1">
      <alignment horizontal="center"/>
    </xf>
    <xf numFmtId="7" fontId="12" fillId="0" borderId="0" xfId="0" applyNumberFormat="1" applyFont="1" applyBorder="1" applyAlignment="1">
      <alignment horizontal="center"/>
    </xf>
    <xf numFmtId="7" fontId="12" fillId="0" borderId="1" xfId="0" applyNumberFormat="1" applyFont="1" applyBorder="1" applyAlignment="1">
      <alignment horizontal="center"/>
    </xf>
    <xf numFmtId="7" fontId="4" fillId="0" borderId="0" xfId="0" applyNumberFormat="1" applyFont="1" applyBorder="1" applyAlignment="1">
      <alignment vertical="center"/>
    </xf>
    <xf numFmtId="171" fontId="4" fillId="0" borderId="12" xfId="0" applyNumberFormat="1" applyFont="1" applyBorder="1" applyAlignment="1">
      <alignment horizontal="center"/>
    </xf>
    <xf numFmtId="171" fontId="4" fillId="0" borderId="7" xfId="0" applyNumberFormat="1" applyFont="1" applyBorder="1" applyAlignment="1">
      <alignment horizontal="center"/>
    </xf>
    <xf numFmtId="171" fontId="4" fillId="0" borderId="13" xfId="0" applyNumberFormat="1" applyFont="1" applyBorder="1" applyAlignment="1">
      <alignment horizontal="center"/>
    </xf>
    <xf numFmtId="189" fontId="4" fillId="0" borderId="12" xfId="35" applyNumberFormat="1" applyFont="1" applyBorder="1" applyAlignment="1">
      <alignment horizontal="center"/>
    </xf>
    <xf numFmtId="189" fontId="4" fillId="0" borderId="7" xfId="35" applyNumberFormat="1" applyFont="1" applyBorder="1" applyAlignment="1">
      <alignment horizontal="center"/>
    </xf>
    <xf numFmtId="189" fontId="4" fillId="0" borderId="13" xfId="35" applyNumberFormat="1" applyFont="1" applyBorder="1" applyAlignment="1">
      <alignment horizontal="center"/>
    </xf>
    <xf numFmtId="189" fontId="4" fillId="0" borderId="13" xfId="35" applyNumberFormat="1" applyFont="1" applyFill="1" applyBorder="1" applyAlignment="1">
      <alignment horizontal="center"/>
    </xf>
    <xf numFmtId="171" fontId="36" fillId="0" borderId="12" xfId="0" applyNumberFormat="1" applyFont="1" applyBorder="1" applyAlignment="1">
      <alignment horizontal="center"/>
    </xf>
    <xf numFmtId="171" fontId="36" fillId="0" borderId="7" xfId="0" applyNumberFormat="1" applyFont="1" applyBorder="1" applyAlignment="1">
      <alignment horizontal="center"/>
    </xf>
    <xf numFmtId="171" fontId="36" fillId="0" borderId="13" xfId="0" applyNumberFormat="1" applyFont="1" applyBorder="1" applyAlignment="1">
      <alignment horizontal="center"/>
    </xf>
    <xf numFmtId="197" fontId="27" fillId="0" borderId="5" xfId="0" quotePrefix="1" applyNumberFormat="1" applyFont="1" applyBorder="1" applyAlignment="1">
      <alignment horizontal="left" indent="1"/>
    </xf>
    <xf numFmtId="168" fontId="18" fillId="0" borderId="5" xfId="0" applyNumberFormat="1" applyFont="1" applyBorder="1" applyAlignment="1">
      <alignment horizontal="center"/>
    </xf>
    <xf numFmtId="9" fontId="12" fillId="0" borderId="5" xfId="35" applyNumberFormat="1" applyFont="1" applyBorder="1" applyAlignment="1">
      <alignment horizontal="center"/>
    </xf>
    <xf numFmtId="9" fontId="12" fillId="0" borderId="0" xfId="35" applyNumberFormat="1" applyFont="1" applyBorder="1" applyAlignment="1">
      <alignment horizontal="center"/>
    </xf>
    <xf numFmtId="9" fontId="12" fillId="0" borderId="1" xfId="35" applyNumberFormat="1" applyFont="1" applyBorder="1" applyAlignment="1">
      <alignment horizontal="center"/>
    </xf>
    <xf numFmtId="171" fontId="12" fillId="0" borderId="22" xfId="0" applyNumberFormat="1" applyFont="1" applyBorder="1" applyAlignment="1">
      <alignment horizontal="center"/>
    </xf>
    <xf numFmtId="1" fontId="12" fillId="0" borderId="5" xfId="0" applyNumberFormat="1" applyFont="1" applyBorder="1" applyAlignment="1">
      <alignment horizontal="center"/>
    </xf>
    <xf numFmtId="1" fontId="12" fillId="0" borderId="0" xfId="0" applyNumberFormat="1" applyFont="1" applyBorder="1" applyAlignment="1">
      <alignment horizontal="center"/>
    </xf>
    <xf numFmtId="1" fontId="12" fillId="0" borderId="1" xfId="0" applyNumberFormat="1" applyFont="1" applyBorder="1" applyAlignment="1">
      <alignment horizontal="center"/>
    </xf>
    <xf numFmtId="171" fontId="12" fillId="0" borderId="22" xfId="0" applyNumberFormat="1" applyFont="1" applyBorder="1"/>
    <xf numFmtId="215" fontId="4" fillId="0" borderId="0" xfId="0" applyNumberFormat="1" applyFont="1" applyBorder="1" applyAlignment="1">
      <alignment vertical="center"/>
    </xf>
    <xf numFmtId="171" fontId="69" fillId="0" borderId="0" xfId="0" applyNumberFormat="1" applyFont="1" applyBorder="1" applyAlignment="1">
      <alignment horizontal="center"/>
    </xf>
    <xf numFmtId="171" fontId="70" fillId="0" borderId="0" xfId="0" applyNumberFormat="1" applyFont="1" applyBorder="1" applyAlignment="1">
      <alignment horizontal="center"/>
    </xf>
    <xf numFmtId="9" fontId="0" fillId="0" borderId="0" xfId="0" applyNumberFormat="1" applyAlignment="1">
      <alignment horizontal="center"/>
    </xf>
    <xf numFmtId="0" fontId="0" fillId="0" borderId="0" xfId="0" quotePrefix="1"/>
    <xf numFmtId="0" fontId="4" fillId="0" borderId="0" xfId="0" quotePrefix="1" applyFont="1"/>
    <xf numFmtId="0" fontId="12" fillId="4" borderId="5" xfId="0" applyFont="1" applyFill="1" applyBorder="1" applyAlignment="1">
      <alignment horizontal="center"/>
    </xf>
    <xf numFmtId="0" fontId="4" fillId="0" borderId="5" xfId="0" quotePrefix="1" applyFont="1" applyBorder="1" applyAlignment="1">
      <alignment vertical="center"/>
    </xf>
    <xf numFmtId="0" fontId="12" fillId="0" borderId="5" xfId="0" quotePrefix="1" applyFont="1" applyBorder="1" applyAlignment="1">
      <alignment vertical="center"/>
    </xf>
    <xf numFmtId="171" fontId="12" fillId="0" borderId="5" xfId="35" applyNumberFormat="1" applyFont="1" applyBorder="1" applyAlignment="1">
      <alignment horizontal="center" vertical="center"/>
    </xf>
    <xf numFmtId="171" fontId="4" fillId="0" borderId="5" xfId="35" applyNumberFormat="1" applyFont="1" applyBorder="1" applyAlignment="1">
      <alignment horizontal="center" vertical="center"/>
    </xf>
    <xf numFmtId="171" fontId="12" fillId="0" borderId="6" xfId="35" applyNumberFormat="1" applyFont="1" applyBorder="1" applyAlignment="1">
      <alignment horizontal="center" vertical="center"/>
    </xf>
    <xf numFmtId="171" fontId="70" fillId="0" borderId="5" xfId="35" applyNumberFormat="1" applyFont="1" applyBorder="1" applyAlignment="1">
      <alignment horizontal="center" vertical="center"/>
    </xf>
    <xf numFmtId="0" fontId="39" fillId="0" borderId="5" xfId="0" quotePrefix="1" applyFont="1" applyBorder="1" applyAlignment="1">
      <alignment vertical="center"/>
    </xf>
    <xf numFmtId="168" fontId="4" fillId="0" borderId="5" xfId="35" applyNumberFormat="1" applyFont="1" applyBorder="1" applyAlignment="1">
      <alignment horizontal="center" vertical="center"/>
    </xf>
    <xf numFmtId="171" fontId="29" fillId="0" borderId="5" xfId="35" applyNumberFormat="1" applyFont="1" applyBorder="1" applyAlignment="1">
      <alignment horizontal="center" vertical="center"/>
    </xf>
    <xf numFmtId="172" fontId="39" fillId="0" borderId="5" xfId="35" applyNumberFormat="1" applyFont="1" applyBorder="1" applyAlignment="1">
      <alignment horizontal="center" vertical="center"/>
    </xf>
    <xf numFmtId="9" fontId="4" fillId="0" borderId="5" xfId="35" applyFont="1" applyBorder="1" applyAlignment="1">
      <alignment horizontal="center" vertical="center"/>
    </xf>
    <xf numFmtId="9" fontId="12" fillId="0" borderId="5" xfId="35" applyFont="1" applyBorder="1" applyAlignment="1">
      <alignment horizontal="center" vertical="center"/>
    </xf>
    <xf numFmtId="9" fontId="70" fillId="0" borderId="5" xfId="35" applyFont="1" applyBorder="1" applyAlignment="1">
      <alignment horizontal="center" vertical="center"/>
    </xf>
    <xf numFmtId="9" fontId="4" fillId="0" borderId="1" xfId="35" applyFont="1" applyBorder="1" applyAlignment="1">
      <alignment vertical="center"/>
    </xf>
    <xf numFmtId="189" fontId="69" fillId="0" borderId="5" xfId="35" applyNumberFormat="1" applyFont="1" applyBorder="1" applyAlignment="1">
      <alignment horizontal="center" vertical="center"/>
    </xf>
    <xf numFmtId="168" fontId="12" fillId="0" borderId="5" xfId="35" applyNumberFormat="1" applyFont="1" applyBorder="1" applyAlignment="1">
      <alignment vertical="center"/>
    </xf>
    <xf numFmtId="168" fontId="12" fillId="0" borderId="5" xfId="0" applyNumberFormat="1" applyFont="1" applyBorder="1" applyAlignment="1">
      <alignment horizontal="center"/>
    </xf>
    <xf numFmtId="168" fontId="69" fillId="0" borderId="5" xfId="0" applyNumberFormat="1" applyFont="1" applyBorder="1" applyAlignment="1">
      <alignment horizontal="center"/>
    </xf>
    <xf numFmtId="168" fontId="12" fillId="0" borderId="6" xfId="0" applyNumberFormat="1" applyFont="1" applyBorder="1" applyAlignment="1">
      <alignment horizontal="center"/>
    </xf>
    <xf numFmtId="168" fontId="70" fillId="0" borderId="5" xfId="0" applyNumberFormat="1" applyFont="1" applyBorder="1" applyAlignment="1">
      <alignment horizontal="center"/>
    </xf>
    <xf numFmtId="171" fontId="4" fillId="0" borderId="12" xfId="35" applyNumberFormat="1" applyFont="1" applyBorder="1" applyAlignment="1">
      <alignment horizontal="center" vertical="center"/>
    </xf>
    <xf numFmtId="168" fontId="12" fillId="0" borderId="1" xfId="0" applyNumberFormat="1" applyFont="1" applyBorder="1" applyAlignment="1">
      <alignment horizontal="center"/>
    </xf>
    <xf numFmtId="168" fontId="4" fillId="0" borderId="12" xfId="0" applyNumberFormat="1" applyFont="1" applyBorder="1" applyAlignment="1">
      <alignment horizontal="center"/>
    </xf>
    <xf numFmtId="168" fontId="4" fillId="0" borderId="7" xfId="0" applyNumberFormat="1" applyFont="1" applyBorder="1" applyAlignment="1">
      <alignment horizontal="center"/>
    </xf>
    <xf numFmtId="168" fontId="4" fillId="0" borderId="13" xfId="0" applyNumberFormat="1" applyFont="1" applyBorder="1" applyAlignment="1">
      <alignment horizontal="center"/>
    </xf>
    <xf numFmtId="168" fontId="4" fillId="0" borderId="0" xfId="35" applyNumberFormat="1" applyFont="1" applyBorder="1" applyAlignment="1">
      <alignment vertical="center"/>
    </xf>
    <xf numFmtId="168" fontId="12" fillId="0" borderId="0" xfId="35" applyNumberFormat="1" applyFont="1" applyBorder="1" applyAlignment="1">
      <alignment vertical="center"/>
    </xf>
    <xf numFmtId="168" fontId="12" fillId="0" borderId="1" xfId="35" applyNumberFormat="1" applyFont="1" applyBorder="1" applyAlignment="1">
      <alignment vertical="center"/>
    </xf>
    <xf numFmtId="168" fontId="4" fillId="0" borderId="5" xfId="0" applyNumberFormat="1" applyFont="1" applyBorder="1" applyAlignment="1">
      <alignment horizontal="center"/>
    </xf>
    <xf numFmtId="9" fontId="4" fillId="0" borderId="1" xfId="35" applyFont="1" applyBorder="1" applyAlignment="1">
      <alignment horizontal="center" vertical="center"/>
    </xf>
    <xf numFmtId="171" fontId="4" fillId="0" borderId="0" xfId="35" applyNumberFormat="1" applyFont="1" applyBorder="1" applyAlignment="1">
      <alignment horizontal="center" vertical="center"/>
    </xf>
    <xf numFmtId="9" fontId="4" fillId="0" borderId="0" xfId="35" applyFont="1" applyBorder="1" applyAlignment="1">
      <alignment horizontal="center" vertical="center"/>
    </xf>
    <xf numFmtId="9" fontId="12" fillId="0" borderId="0" xfId="35" applyFont="1" applyBorder="1" applyAlignment="1">
      <alignment horizontal="center" vertical="center"/>
    </xf>
    <xf numFmtId="9" fontId="12" fillId="0" borderId="1" xfId="35" applyFont="1" applyBorder="1" applyAlignment="1">
      <alignment horizontal="center" vertical="center"/>
    </xf>
    <xf numFmtId="9" fontId="70" fillId="0" borderId="5" xfId="35" applyFont="1" applyBorder="1" applyAlignment="1">
      <alignment horizontal="center"/>
    </xf>
    <xf numFmtId="168" fontId="70" fillId="0" borderId="6" xfId="0" applyNumberFormat="1" applyFont="1" applyBorder="1" applyAlignment="1">
      <alignment horizontal="center"/>
    </xf>
    <xf numFmtId="9" fontId="12" fillId="0" borderId="5" xfId="35" applyFont="1" applyBorder="1" applyAlignment="1">
      <alignment horizontal="center"/>
    </xf>
    <xf numFmtId="9" fontId="69" fillId="0" borderId="5" xfId="35" applyFont="1" applyBorder="1" applyAlignment="1">
      <alignment horizontal="center"/>
    </xf>
    <xf numFmtId="9" fontId="69" fillId="0" borderId="5" xfId="35" applyFont="1" applyBorder="1" applyAlignment="1">
      <alignment horizontal="center" vertical="center"/>
    </xf>
    <xf numFmtId="9" fontId="69" fillId="0" borderId="0" xfId="35" applyFont="1" applyBorder="1" applyAlignment="1">
      <alignment horizontal="center" vertical="center"/>
    </xf>
    <xf numFmtId="9" fontId="69" fillId="0" borderId="1" xfId="35" applyFont="1" applyBorder="1" applyAlignment="1">
      <alignment horizontal="center" vertical="center"/>
    </xf>
    <xf numFmtId="168" fontId="69" fillId="0" borderId="0" xfId="0" applyNumberFormat="1" applyFont="1" applyBorder="1" applyAlignment="1">
      <alignment horizontal="center"/>
    </xf>
    <xf numFmtId="168" fontId="69" fillId="0" borderId="1" xfId="0" applyNumberFormat="1" applyFont="1" applyBorder="1" applyAlignment="1">
      <alignment horizontal="center"/>
    </xf>
    <xf numFmtId="9" fontId="69" fillId="0" borderId="0" xfId="35" applyFont="1" applyBorder="1" applyAlignment="1">
      <alignment horizontal="center"/>
    </xf>
    <xf numFmtId="9" fontId="69" fillId="0" borderId="1" xfId="35" applyFont="1" applyBorder="1" applyAlignment="1">
      <alignment horizontal="center"/>
    </xf>
    <xf numFmtId="171" fontId="12" fillId="0" borderId="0" xfId="35" applyNumberFormat="1" applyFont="1" applyBorder="1" applyAlignment="1">
      <alignment vertical="center"/>
    </xf>
    <xf numFmtId="171" fontId="12" fillId="0" borderId="0" xfId="35" applyNumberFormat="1" applyFont="1" applyBorder="1" applyAlignment="1">
      <alignment horizontal="center" vertical="center"/>
    </xf>
    <xf numFmtId="168" fontId="12" fillId="0" borderId="0" xfId="35" applyNumberFormat="1" applyFont="1" applyBorder="1" applyAlignment="1">
      <alignment horizontal="center" vertical="center"/>
    </xf>
    <xf numFmtId="171" fontId="12" fillId="0" borderId="3" xfId="35" applyNumberFormat="1" applyFont="1" applyBorder="1" applyAlignment="1">
      <alignment horizontal="center" vertical="center"/>
    </xf>
    <xf numFmtId="168" fontId="4" fillId="0" borderId="0" xfId="35" applyNumberFormat="1" applyFont="1" applyBorder="1" applyAlignment="1">
      <alignment horizontal="center" vertical="center"/>
    </xf>
    <xf numFmtId="171" fontId="12" fillId="0" borderId="1" xfId="35" applyNumberFormat="1" applyFont="1" applyBorder="1" applyAlignment="1">
      <alignment vertical="center"/>
    </xf>
    <xf numFmtId="168" fontId="12" fillId="0" borderId="1" xfId="35" applyNumberFormat="1" applyFont="1" applyBorder="1" applyAlignment="1">
      <alignment horizontal="center" vertical="center"/>
    </xf>
    <xf numFmtId="168" fontId="4" fillId="0" borderId="1" xfId="35" applyNumberFormat="1" applyFont="1" applyBorder="1" applyAlignment="1">
      <alignment horizontal="center" vertical="center"/>
    </xf>
    <xf numFmtId="168" fontId="12" fillId="0" borderId="11" xfId="35" applyNumberFormat="1" applyFont="1" applyBorder="1" applyAlignment="1">
      <alignment horizontal="center" vertical="center"/>
    </xf>
    <xf numFmtId="0" fontId="12" fillId="0" borderId="5" xfId="0" quotePrefix="1" applyFont="1" applyBorder="1" applyAlignment="1">
      <alignment horizontal="left" vertical="center" indent="1"/>
    </xf>
    <xf numFmtId="9" fontId="70" fillId="0" borderId="0" xfId="35" applyFont="1" applyBorder="1" applyAlignment="1">
      <alignment horizontal="center" vertical="center"/>
    </xf>
    <xf numFmtId="9" fontId="70" fillId="0" borderId="1" xfId="35" applyFont="1" applyBorder="1" applyAlignment="1">
      <alignment horizontal="center" vertical="center"/>
    </xf>
    <xf numFmtId="168" fontId="12" fillId="0" borderId="3" xfId="0" applyNumberFormat="1" applyFont="1" applyBorder="1" applyAlignment="1">
      <alignment horizontal="center"/>
    </xf>
    <xf numFmtId="168" fontId="12" fillId="0" borderId="11" xfId="0" applyNumberFormat="1" applyFont="1" applyBorder="1" applyAlignment="1">
      <alignment horizontal="center"/>
    </xf>
    <xf numFmtId="171" fontId="4" fillId="0" borderId="1" xfId="35" applyNumberFormat="1" applyFont="1" applyBorder="1" applyAlignment="1">
      <alignment horizontal="center" vertical="center"/>
    </xf>
    <xf numFmtId="171" fontId="12" fillId="0" borderId="1" xfId="35" applyNumberFormat="1" applyFont="1" applyBorder="1" applyAlignment="1">
      <alignment horizontal="center" vertical="center"/>
    </xf>
    <xf numFmtId="171" fontId="12" fillId="0" borderId="11" xfId="35" applyNumberFormat="1" applyFont="1" applyBorder="1" applyAlignment="1">
      <alignment horizontal="center" vertical="center"/>
    </xf>
    <xf numFmtId="189" fontId="4" fillId="0" borderId="0" xfId="35" applyNumberFormat="1" applyFont="1" applyBorder="1" applyAlignment="1">
      <alignment horizontal="center" vertical="center"/>
    </xf>
    <xf numFmtId="0" fontId="4" fillId="0" borderId="5" xfId="0" quotePrefix="1" applyFont="1" applyBorder="1" applyAlignment="1">
      <alignment horizontal="left" vertical="center" indent="1"/>
    </xf>
    <xf numFmtId="0" fontId="12" fillId="0" borderId="5" xfId="0" applyFont="1" applyBorder="1" applyAlignment="1">
      <alignment horizontal="left" vertical="center" indent="1"/>
    </xf>
    <xf numFmtId="168" fontId="12" fillId="0" borderId="5" xfId="35" applyNumberFormat="1" applyFont="1" applyBorder="1" applyAlignment="1">
      <alignment horizontal="center" vertical="center"/>
    </xf>
    <xf numFmtId="0" fontId="12" fillId="0" borderId="5" xfId="0" quotePrefix="1" applyFont="1" applyBorder="1" applyAlignment="1">
      <alignment horizontal="left" vertical="center" indent="2"/>
    </xf>
    <xf numFmtId="171" fontId="69" fillId="0" borderId="0" xfId="35" applyNumberFormat="1" applyFont="1" applyBorder="1" applyAlignment="1">
      <alignment horizontal="center" vertical="center"/>
    </xf>
    <xf numFmtId="171" fontId="69" fillId="0" borderId="1" xfId="35" applyNumberFormat="1" applyFont="1" applyBorder="1" applyAlignment="1">
      <alignment horizontal="center" vertical="center"/>
    </xf>
    <xf numFmtId="9" fontId="12" fillId="0" borderId="0" xfId="35" applyFont="1" applyBorder="1" applyAlignment="1">
      <alignment vertical="center"/>
    </xf>
    <xf numFmtId="0" fontId="39" fillId="0" borderId="5" xfId="0" applyFont="1" applyBorder="1" applyAlignment="1">
      <alignment horizontal="left" vertical="center" indent="2"/>
    </xf>
    <xf numFmtId="0" fontId="39" fillId="12" borderId="5" xfId="0" applyFont="1" applyFill="1" applyBorder="1" applyAlignment="1">
      <alignment horizontal="left" vertical="center" indent="1"/>
    </xf>
    <xf numFmtId="0" fontId="12" fillId="0" borderId="5" xfId="0" quotePrefix="1" applyFont="1" applyBorder="1" applyAlignment="1">
      <alignment horizontal="left" vertical="center" indent="3"/>
    </xf>
    <xf numFmtId="189" fontId="12" fillId="0" borderId="0" xfId="35" applyNumberFormat="1" applyFont="1" applyBorder="1" applyAlignment="1">
      <alignment horizontal="center" vertical="center"/>
    </xf>
    <xf numFmtId="171" fontId="12" fillId="0" borderId="0" xfId="0" applyNumberFormat="1" applyFont="1" applyBorder="1" applyAlignment="1">
      <alignment horizontal="center" vertical="center"/>
    </xf>
    <xf numFmtId="9" fontId="69" fillId="0" borderId="0" xfId="35" applyNumberFormat="1" applyFont="1" applyBorder="1" applyAlignment="1">
      <alignment horizontal="center" vertical="center"/>
    </xf>
    <xf numFmtId="9" fontId="69" fillId="0" borderId="1" xfId="35" applyNumberFormat="1" applyFont="1" applyBorder="1" applyAlignment="1">
      <alignment horizontal="center" vertical="center"/>
    </xf>
    <xf numFmtId="171" fontId="4" fillId="0" borderId="0" xfId="0" applyNumberFormat="1" applyFont="1" applyBorder="1" applyAlignment="1">
      <alignment horizontal="center" vertical="center"/>
    </xf>
    <xf numFmtId="171" fontId="69" fillId="0" borderId="5" xfId="35" applyNumberFormat="1" applyFont="1" applyBorder="1" applyAlignment="1">
      <alignment horizontal="center" vertical="center"/>
    </xf>
    <xf numFmtId="168" fontId="12" fillId="0" borderId="3" xfId="35" applyNumberFormat="1" applyFont="1" applyBorder="1" applyAlignment="1">
      <alignment horizontal="center" vertical="center"/>
    </xf>
    <xf numFmtId="189" fontId="4" fillId="0" borderId="0" xfId="35" applyNumberFormat="1" applyFont="1" applyBorder="1" applyAlignment="1">
      <alignment vertical="center"/>
    </xf>
    <xf numFmtId="189" fontId="4" fillId="0" borderId="1" xfId="35" applyNumberFormat="1" applyFont="1" applyBorder="1" applyAlignment="1">
      <alignment vertical="center"/>
    </xf>
    <xf numFmtId="9" fontId="12" fillId="0" borderId="0" xfId="35" applyFont="1" applyFill="1" applyBorder="1" applyAlignment="1">
      <alignment horizontal="center" vertical="center"/>
    </xf>
    <xf numFmtId="189" fontId="4" fillId="0" borderId="0" xfId="35" applyNumberFormat="1" applyFont="1" applyFill="1" applyBorder="1" applyAlignment="1">
      <alignment horizontal="center" vertical="center"/>
    </xf>
    <xf numFmtId="189" fontId="12" fillId="13" borderId="0" xfId="35" applyNumberFormat="1" applyFont="1" applyFill="1" applyBorder="1" applyAlignment="1">
      <alignment horizontal="center"/>
    </xf>
    <xf numFmtId="189" fontId="12" fillId="13" borderId="1" xfId="35" applyNumberFormat="1" applyFont="1" applyFill="1" applyBorder="1" applyAlignment="1">
      <alignment horizontal="center"/>
    </xf>
    <xf numFmtId="9" fontId="29" fillId="0" borderId="0" xfId="35" applyFont="1" applyBorder="1" applyAlignment="1">
      <alignment horizontal="center" vertical="center"/>
    </xf>
    <xf numFmtId="9" fontId="29" fillId="0" borderId="1" xfId="35" applyFont="1" applyBorder="1" applyAlignment="1">
      <alignment horizontal="center" vertical="center"/>
    </xf>
    <xf numFmtId="171" fontId="12" fillId="0" borderId="3" xfId="0" applyNumberFormat="1" applyFont="1" applyBorder="1" applyAlignment="1">
      <alignment horizontal="center" vertical="center"/>
    </xf>
    <xf numFmtId="0" fontId="68" fillId="8" borderId="5" xfId="0" applyFont="1" applyFill="1" applyBorder="1" applyAlignment="1">
      <alignment vertical="center"/>
    </xf>
    <xf numFmtId="171" fontId="4" fillId="0" borderId="5" xfId="0" applyNumberFormat="1" applyFont="1" applyBorder="1" applyAlignment="1">
      <alignment horizontal="center" vertical="center"/>
    </xf>
    <xf numFmtId="168" fontId="4" fillId="0" borderId="0" xfId="0" applyNumberFormat="1" applyFont="1" applyBorder="1" applyAlignment="1">
      <alignment horizontal="center" vertical="center"/>
    </xf>
    <xf numFmtId="168" fontId="70" fillId="0" borderId="5" xfId="35" applyNumberFormat="1" applyFont="1" applyBorder="1" applyAlignment="1">
      <alignment horizontal="center" vertical="center"/>
    </xf>
    <xf numFmtId="168" fontId="4" fillId="0" borderId="12" xfId="35" applyNumberFormat="1" applyFont="1" applyBorder="1" applyAlignment="1">
      <alignment horizontal="center" vertical="center"/>
    </xf>
    <xf numFmtId="168" fontId="4" fillId="0" borderId="4" xfId="0" applyNumberFormat="1" applyFont="1" applyBorder="1" applyAlignment="1">
      <alignment horizontal="center"/>
    </xf>
    <xf numFmtId="168" fontId="4" fillId="0" borderId="14" xfId="0" applyNumberFormat="1" applyFont="1" applyBorder="1" applyAlignment="1">
      <alignment horizontal="center"/>
    </xf>
    <xf numFmtId="171" fontId="71" fillId="0" borderId="0" xfId="0" applyNumberFormat="1" applyFont="1" applyBorder="1" applyAlignment="1">
      <alignment vertical="center"/>
    </xf>
    <xf numFmtId="0" fontId="12" fillId="0" borderId="5" xfId="0" applyFont="1" applyFill="1" applyBorder="1"/>
    <xf numFmtId="171" fontId="36" fillId="0" borderId="12" xfId="0" applyNumberFormat="1" applyFont="1" applyFill="1" applyBorder="1" applyAlignment="1">
      <alignment horizontal="center"/>
    </xf>
    <xf numFmtId="171" fontId="18" fillId="0" borderId="24" xfId="0" applyNumberFormat="1" applyFont="1" applyBorder="1" applyAlignment="1">
      <alignment horizontal="center"/>
    </xf>
    <xf numFmtId="171" fontId="4" fillId="0" borderId="12" xfId="0" applyNumberFormat="1" applyFont="1" applyFill="1" applyBorder="1" applyAlignment="1">
      <alignment horizontal="center"/>
    </xf>
    <xf numFmtId="168" fontId="18" fillId="0" borderId="5" xfId="0" applyNumberFormat="1" applyFont="1" applyFill="1" applyBorder="1" applyAlignment="1">
      <alignment horizontal="center"/>
    </xf>
    <xf numFmtId="171" fontId="18" fillId="0" borderId="24" xfId="0" applyNumberFormat="1" applyFont="1" applyFill="1" applyBorder="1" applyAlignment="1">
      <alignment horizontal="center"/>
    </xf>
    <xf numFmtId="0" fontId="12" fillId="0" borderId="5" xfId="0" applyFont="1" applyFill="1" applyBorder="1" applyAlignment="1">
      <alignment vertical="center"/>
    </xf>
    <xf numFmtId="219" fontId="39" fillId="0" borderId="1" xfId="0" applyNumberFormat="1" applyFont="1" applyBorder="1" applyAlignment="1">
      <alignment vertical="center"/>
    </xf>
    <xf numFmtId="200" fontId="22" fillId="0" borderId="0" xfId="0" applyNumberFormat="1" applyFont="1" applyFill="1"/>
    <xf numFmtId="171" fontId="12" fillId="0" borderId="2" xfId="0" applyNumberFormat="1" applyFont="1" applyFill="1" applyBorder="1" applyAlignment="1">
      <alignment horizontal="center"/>
    </xf>
    <xf numFmtId="9" fontId="4" fillId="0" borderId="5" xfId="35" applyFont="1" applyFill="1" applyBorder="1" applyAlignment="1">
      <alignment vertical="center"/>
    </xf>
    <xf numFmtId="171" fontId="4" fillId="0" borderId="5" xfId="35" applyNumberFormat="1" applyFont="1" applyFill="1" applyBorder="1" applyAlignment="1">
      <alignment vertical="center"/>
    </xf>
    <xf numFmtId="168" fontId="12" fillId="0" borderId="5" xfId="0" applyNumberFormat="1" applyFont="1" applyFill="1" applyBorder="1" applyAlignment="1">
      <alignment horizontal="center"/>
    </xf>
    <xf numFmtId="168" fontId="12" fillId="0" borderId="6" xfId="0" applyNumberFormat="1" applyFont="1" applyFill="1" applyBorder="1" applyAlignment="1">
      <alignment horizontal="center"/>
    </xf>
    <xf numFmtId="168" fontId="4" fillId="0" borderId="5" xfId="0" applyNumberFormat="1" applyFont="1" applyFill="1" applyBorder="1" applyAlignment="1">
      <alignment horizontal="center"/>
    </xf>
    <xf numFmtId="9" fontId="70" fillId="0" borderId="5" xfId="35" applyFont="1" applyFill="1" applyBorder="1" applyAlignment="1">
      <alignment horizontal="center"/>
    </xf>
    <xf numFmtId="171" fontId="12" fillId="12" borderId="0" xfId="0" applyNumberFormat="1" applyFont="1" applyFill="1" applyBorder="1" applyAlignment="1">
      <alignment horizontal="center"/>
    </xf>
    <xf numFmtId="171" fontId="12" fillId="12" borderId="1" xfId="0" applyNumberFormat="1" applyFont="1" applyFill="1" applyBorder="1" applyAlignment="1">
      <alignment horizontal="center"/>
    </xf>
    <xf numFmtId="171" fontId="12" fillId="12" borderId="5" xfId="0" applyNumberFormat="1" applyFont="1" applyFill="1" applyBorder="1" applyAlignment="1">
      <alignment horizontal="center"/>
    </xf>
    <xf numFmtId="171" fontId="4" fillId="12" borderId="7" xfId="0" applyNumberFormat="1" applyFont="1" applyFill="1" applyBorder="1" applyAlignment="1">
      <alignment horizontal="center"/>
    </xf>
    <xf numFmtId="171" fontId="4" fillId="12" borderId="13" xfId="0" applyNumberFormat="1" applyFont="1" applyFill="1" applyBorder="1" applyAlignment="1">
      <alignment horizontal="center"/>
    </xf>
    <xf numFmtId="171" fontId="4" fillId="12" borderId="12" xfId="0" applyNumberFormat="1" applyFont="1" applyFill="1" applyBorder="1" applyAlignment="1">
      <alignment horizontal="center"/>
    </xf>
    <xf numFmtId="171" fontId="4" fillId="12" borderId="0" xfId="0" applyNumberFormat="1" applyFont="1" applyFill="1" applyBorder="1" applyAlignment="1">
      <alignment horizontal="center"/>
    </xf>
    <xf numFmtId="171" fontId="4" fillId="12" borderId="1" xfId="0" applyNumberFormat="1" applyFont="1" applyFill="1" applyBorder="1" applyAlignment="1">
      <alignment horizontal="center"/>
    </xf>
    <xf numFmtId="171" fontId="4" fillId="12" borderId="5" xfId="0" applyNumberFormat="1" applyFont="1" applyFill="1" applyBorder="1" applyAlignment="1">
      <alignment horizontal="center"/>
    </xf>
    <xf numFmtId="213" fontId="12" fillId="12" borderId="0" xfId="0" applyNumberFormat="1" applyFont="1" applyFill="1" applyBorder="1" applyAlignment="1">
      <alignment horizontal="center"/>
    </xf>
    <xf numFmtId="213" fontId="12" fillId="12" borderId="1" xfId="0" applyNumberFormat="1" applyFont="1" applyFill="1" applyBorder="1" applyAlignment="1">
      <alignment horizontal="center"/>
    </xf>
    <xf numFmtId="213" fontId="12" fillId="12" borderId="5" xfId="0" applyNumberFormat="1" applyFont="1" applyFill="1" applyBorder="1" applyAlignment="1">
      <alignment horizontal="center"/>
    </xf>
    <xf numFmtId="171" fontId="4" fillId="12" borderId="4" xfId="0" applyNumberFormat="1" applyFont="1" applyFill="1" applyBorder="1" applyAlignment="1">
      <alignment horizontal="center"/>
    </xf>
    <xf numFmtId="171" fontId="4" fillId="12" borderId="14" xfId="0" applyNumberFormat="1" applyFont="1" applyFill="1" applyBorder="1" applyAlignment="1">
      <alignment horizontal="center"/>
    </xf>
    <xf numFmtId="171" fontId="4" fillId="12" borderId="17" xfId="0" applyNumberFormat="1" applyFont="1" applyFill="1" applyBorder="1" applyAlignment="1">
      <alignment horizontal="center"/>
    </xf>
    <xf numFmtId="191" fontId="4" fillId="12" borderId="0" xfId="0" applyNumberFormat="1" applyFont="1" applyFill="1" applyBorder="1" applyAlignment="1">
      <alignment vertical="center"/>
    </xf>
    <xf numFmtId="191" fontId="4" fillId="12" borderId="1" xfId="0" applyNumberFormat="1" applyFont="1" applyFill="1" applyBorder="1" applyAlignment="1">
      <alignment vertical="center"/>
    </xf>
    <xf numFmtId="191" fontId="4" fillId="12" borderId="5" xfId="0" applyNumberFormat="1" applyFont="1" applyFill="1" applyBorder="1" applyAlignment="1">
      <alignment vertical="center"/>
    </xf>
    <xf numFmtId="189" fontId="12" fillId="12" borderId="0" xfId="35" applyNumberFormat="1" applyFont="1" applyFill="1" applyBorder="1" applyAlignment="1">
      <alignment horizontal="center"/>
    </xf>
    <xf numFmtId="189" fontId="12" fillId="12" borderId="1" xfId="35" applyNumberFormat="1" applyFont="1" applyFill="1" applyBorder="1" applyAlignment="1">
      <alignment horizontal="center"/>
    </xf>
    <xf numFmtId="189" fontId="12" fillId="12" borderId="5" xfId="35" applyNumberFormat="1" applyFont="1" applyFill="1" applyBorder="1" applyAlignment="1">
      <alignment horizontal="center"/>
    </xf>
    <xf numFmtId="189" fontId="18" fillId="12" borderId="0" xfId="0" applyNumberFormat="1" applyFont="1" applyFill="1" applyBorder="1" applyAlignment="1">
      <alignment horizontal="center"/>
    </xf>
    <xf numFmtId="189" fontId="18" fillId="12" borderId="1" xfId="0" applyNumberFormat="1" applyFont="1" applyFill="1" applyBorder="1" applyAlignment="1">
      <alignment horizontal="center"/>
    </xf>
    <xf numFmtId="189" fontId="18" fillId="12" borderId="5" xfId="0" applyNumberFormat="1" applyFont="1" applyFill="1" applyBorder="1" applyAlignment="1">
      <alignment horizontal="center"/>
    </xf>
    <xf numFmtId="189" fontId="12" fillId="12" borderId="0" xfId="0" applyNumberFormat="1" applyFont="1" applyFill="1" applyBorder="1" applyAlignment="1">
      <alignment horizontal="center"/>
    </xf>
    <xf numFmtId="189" fontId="12" fillId="12" borderId="1" xfId="0" applyNumberFormat="1" applyFont="1" applyFill="1" applyBorder="1" applyAlignment="1">
      <alignment horizontal="center"/>
    </xf>
    <xf numFmtId="189" fontId="12" fillId="12" borderId="5" xfId="0" applyNumberFormat="1" applyFont="1" applyFill="1" applyBorder="1" applyAlignment="1">
      <alignment horizontal="center"/>
    </xf>
    <xf numFmtId="189" fontId="33" fillId="12" borderId="0" xfId="0" applyNumberFormat="1" applyFont="1" applyFill="1" applyBorder="1" applyAlignment="1">
      <alignment horizontal="center"/>
    </xf>
    <xf numFmtId="189" fontId="33" fillId="12" borderId="1" xfId="0" applyNumberFormat="1" applyFont="1" applyFill="1" applyBorder="1" applyAlignment="1">
      <alignment horizontal="center"/>
    </xf>
    <xf numFmtId="189" fontId="33" fillId="12" borderId="5" xfId="0" applyNumberFormat="1" applyFont="1" applyFill="1" applyBorder="1" applyAlignment="1">
      <alignment horizontal="center"/>
    </xf>
    <xf numFmtId="189" fontId="4" fillId="12" borderId="0" xfId="0" applyNumberFormat="1" applyFont="1" applyFill="1" applyBorder="1" applyAlignment="1">
      <alignment horizontal="center"/>
    </xf>
    <xf numFmtId="189" fontId="4" fillId="12" borderId="1" xfId="0" applyNumberFormat="1" applyFont="1" applyFill="1" applyBorder="1" applyAlignment="1">
      <alignment horizontal="center"/>
    </xf>
    <xf numFmtId="189" fontId="4" fillId="12" borderId="5" xfId="0" applyNumberFormat="1" applyFont="1" applyFill="1" applyBorder="1" applyAlignment="1">
      <alignment horizontal="center"/>
    </xf>
    <xf numFmtId="0" fontId="4" fillId="12" borderId="0" xfId="0" applyFont="1" applyFill="1" applyBorder="1" applyAlignment="1">
      <alignment vertical="center"/>
    </xf>
    <xf numFmtId="0" fontId="4" fillId="12" borderId="1" xfId="0" applyFont="1" applyFill="1" applyBorder="1" applyAlignment="1">
      <alignment vertical="center"/>
    </xf>
    <xf numFmtId="0" fontId="4" fillId="12" borderId="5" xfId="0" applyFont="1" applyFill="1" applyBorder="1" applyAlignment="1">
      <alignment vertical="center"/>
    </xf>
    <xf numFmtId="189" fontId="29" fillId="12" borderId="0" xfId="35" applyNumberFormat="1" applyFont="1" applyFill="1" applyBorder="1" applyAlignment="1">
      <alignment horizontal="center"/>
    </xf>
    <xf numFmtId="189" fontId="29" fillId="12" borderId="1" xfId="35" applyNumberFormat="1" applyFont="1" applyFill="1" applyBorder="1" applyAlignment="1">
      <alignment horizontal="center"/>
    </xf>
    <xf numFmtId="189" fontId="29" fillId="12" borderId="5" xfId="35" applyNumberFormat="1" applyFont="1" applyFill="1" applyBorder="1" applyAlignment="1">
      <alignment horizontal="center"/>
    </xf>
    <xf numFmtId="7" fontId="12" fillId="12" borderId="0" xfId="0" applyNumberFormat="1" applyFont="1" applyFill="1" applyBorder="1" applyAlignment="1">
      <alignment horizontal="center"/>
    </xf>
    <xf numFmtId="7" fontId="12" fillId="12" borderId="1" xfId="0" applyNumberFormat="1" applyFont="1" applyFill="1" applyBorder="1" applyAlignment="1">
      <alignment horizontal="center"/>
    </xf>
    <xf numFmtId="7" fontId="12" fillId="12" borderId="5" xfId="0" applyNumberFormat="1" applyFont="1" applyFill="1" applyBorder="1" applyAlignment="1">
      <alignment horizontal="center"/>
    </xf>
    <xf numFmtId="171" fontId="25" fillId="12" borderId="0" xfId="0" applyNumberFormat="1" applyFont="1" applyFill="1" applyBorder="1" applyAlignment="1">
      <alignment horizontal="center"/>
    </xf>
    <xf numFmtId="171" fontId="25" fillId="12" borderId="1" xfId="0" applyNumberFormat="1" applyFont="1" applyFill="1" applyBorder="1" applyAlignment="1">
      <alignment horizontal="center"/>
    </xf>
    <xf numFmtId="171" fontId="25" fillId="12" borderId="5" xfId="0" applyNumberFormat="1" applyFont="1" applyFill="1" applyBorder="1" applyAlignment="1">
      <alignment horizontal="center"/>
    </xf>
    <xf numFmtId="0" fontId="0" fillId="12" borderId="0" xfId="0" applyFill="1" applyBorder="1"/>
    <xf numFmtId="0" fontId="0" fillId="12" borderId="1" xfId="0" applyFill="1" applyBorder="1"/>
    <xf numFmtId="0" fontId="0" fillId="12" borderId="5" xfId="0" applyFill="1" applyBorder="1"/>
    <xf numFmtId="171" fontId="25" fillId="12" borderId="4" xfId="0" applyNumberFormat="1" applyFont="1" applyFill="1" applyBorder="1" applyAlignment="1">
      <alignment horizontal="center"/>
    </xf>
    <xf numFmtId="171" fontId="25" fillId="12" borderId="14" xfId="0" applyNumberFormat="1" applyFont="1" applyFill="1" applyBorder="1" applyAlignment="1">
      <alignment horizontal="center"/>
    </xf>
    <xf numFmtId="171" fontId="25" fillId="12" borderId="17" xfId="0" applyNumberFormat="1" applyFont="1" applyFill="1" applyBorder="1" applyAlignment="1">
      <alignment horizontal="center"/>
    </xf>
    <xf numFmtId="189" fontId="4" fillId="12" borderId="0" xfId="35" applyNumberFormat="1" applyFont="1" applyFill="1" applyBorder="1" applyAlignment="1">
      <alignment horizontal="center"/>
    </xf>
    <xf numFmtId="189" fontId="4" fillId="12" borderId="1" xfId="35" applyNumberFormat="1" applyFont="1" applyFill="1" applyBorder="1" applyAlignment="1">
      <alignment horizontal="center"/>
    </xf>
    <xf numFmtId="189" fontId="4" fillId="12" borderId="5" xfId="35" applyNumberFormat="1" applyFont="1" applyFill="1" applyBorder="1" applyAlignment="1">
      <alignment horizontal="center"/>
    </xf>
    <xf numFmtId="168" fontId="12" fillId="0" borderId="0" xfId="0" applyNumberFormat="1" applyFont="1" applyFill="1" applyAlignment="1">
      <alignment horizontal="right" vertical="center"/>
    </xf>
    <xf numFmtId="171" fontId="69" fillId="0" borderId="5" xfId="0" applyNumberFormat="1" applyFont="1" applyBorder="1" applyAlignment="1">
      <alignment horizontal="center"/>
    </xf>
    <xf numFmtId="171" fontId="12" fillId="0" borderId="6" xfId="0" applyNumberFormat="1" applyFont="1" applyFill="1" applyBorder="1" applyAlignment="1">
      <alignment horizontal="center"/>
    </xf>
    <xf numFmtId="190" fontId="0" fillId="0" borderId="11" xfId="0" applyNumberFormat="1" applyBorder="1" applyAlignment="1">
      <alignment horizontal="center"/>
    </xf>
    <xf numFmtId="190" fontId="0" fillId="0" borderId="6" xfId="0" applyNumberFormat="1" applyBorder="1" applyAlignment="1">
      <alignment horizontal="center"/>
    </xf>
    <xf numFmtId="171" fontId="4" fillId="0" borderId="7" xfId="0" applyNumberFormat="1" applyFont="1" applyFill="1" applyBorder="1" applyAlignment="1">
      <alignment horizontal="center"/>
    </xf>
    <xf numFmtId="0" fontId="26" fillId="9" borderId="13" xfId="31" applyFont="1" applyFill="1" applyBorder="1"/>
    <xf numFmtId="171" fontId="71" fillId="0" borderId="0" xfId="0" applyNumberFormat="1" applyFont="1" applyBorder="1" applyAlignment="1">
      <alignment horizontal="center" vertical="center"/>
    </xf>
    <xf numFmtId="171" fontId="69" fillId="0" borderId="3" xfId="0" applyNumberFormat="1" applyFont="1" applyBorder="1" applyAlignment="1">
      <alignment horizontal="center"/>
    </xf>
    <xf numFmtId="189" fontId="4" fillId="0" borderId="0" xfId="35" applyNumberFormat="1" applyFont="1" applyFill="1" applyBorder="1" applyAlignment="1">
      <alignment vertical="center"/>
    </xf>
    <xf numFmtId="168" fontId="12" fillId="0" borderId="0" xfId="35" applyNumberFormat="1" applyFont="1" applyFill="1" applyBorder="1" applyAlignment="1">
      <alignment horizontal="center" vertical="center"/>
    </xf>
    <xf numFmtId="213" fontId="12" fillId="0" borderId="0" xfId="0" applyNumberFormat="1" applyFont="1" applyFill="1" applyBorder="1" applyAlignment="1">
      <alignment horizontal="center"/>
    </xf>
    <xf numFmtId="168" fontId="4" fillId="0" borderId="4" xfId="0" applyNumberFormat="1" applyFont="1" applyFill="1" applyBorder="1" applyAlignment="1">
      <alignment horizontal="center"/>
    </xf>
    <xf numFmtId="191" fontId="4" fillId="0" borderId="0" xfId="0" applyNumberFormat="1" applyFont="1" applyFill="1" applyBorder="1" applyAlignment="1">
      <alignment vertical="center"/>
    </xf>
    <xf numFmtId="189" fontId="18" fillId="0" borderId="0" xfId="0" applyNumberFormat="1" applyFont="1" applyFill="1" applyBorder="1" applyAlignment="1">
      <alignment horizontal="center"/>
    </xf>
    <xf numFmtId="189" fontId="33" fillId="0" borderId="0" xfId="0" applyNumberFormat="1" applyFont="1" applyFill="1" applyBorder="1" applyAlignment="1">
      <alignment horizontal="center"/>
    </xf>
    <xf numFmtId="189" fontId="29" fillId="0" borderId="0" xfId="35" applyNumberFormat="1" applyFont="1" applyFill="1" applyBorder="1" applyAlignment="1">
      <alignment horizontal="center"/>
    </xf>
    <xf numFmtId="171" fontId="25" fillId="0" borderId="4" xfId="0" applyNumberFormat="1" applyFont="1" applyFill="1" applyBorder="1" applyAlignment="1">
      <alignment horizontal="center"/>
    </xf>
    <xf numFmtId="171" fontId="12" fillId="0" borderId="7" xfId="0" applyNumberFormat="1" applyFont="1" applyBorder="1" applyAlignment="1">
      <alignment horizontal="center"/>
    </xf>
    <xf numFmtId="0" fontId="12" fillId="0" borderId="0" xfId="0" applyFont="1" applyFill="1" applyAlignment="1">
      <alignment horizontal="center" vertical="center"/>
    </xf>
    <xf numFmtId="0" fontId="17" fillId="8" borderId="0" xfId="0" applyFont="1" applyFill="1" applyAlignment="1">
      <alignment vertical="center"/>
    </xf>
    <xf numFmtId="186" fontId="12" fillId="4" borderId="0" xfId="0" applyNumberFormat="1" applyFont="1" applyFill="1" applyBorder="1" applyAlignment="1">
      <alignment horizontal="center"/>
    </xf>
    <xf numFmtId="168" fontId="12" fillId="4" borderId="0" xfId="0" applyNumberFormat="1" applyFont="1" applyFill="1" applyAlignment="1">
      <alignment horizontal="center"/>
    </xf>
    <xf numFmtId="168" fontId="50" fillId="4" borderId="0" xfId="0" applyNumberFormat="1" applyFont="1" applyFill="1" applyAlignment="1">
      <alignment horizontal="center"/>
    </xf>
    <xf numFmtId="0" fontId="12" fillId="0" borderId="0" xfId="0" applyFont="1" applyAlignment="1">
      <alignment horizontal="center"/>
    </xf>
    <xf numFmtId="183" fontId="17" fillId="4" borderId="5" xfId="0" applyNumberFormat="1" applyFont="1" applyFill="1" applyBorder="1" applyAlignment="1">
      <alignment horizontal="center"/>
    </xf>
    <xf numFmtId="173" fontId="4" fillId="4" borderId="0" xfId="0" applyNumberFormat="1" applyFont="1" applyFill="1" applyBorder="1" applyAlignment="1">
      <alignment horizontal="center"/>
    </xf>
    <xf numFmtId="173" fontId="25" fillId="2" borderId="26" xfId="0" applyNumberFormat="1" applyFont="1" applyFill="1" applyBorder="1" applyAlignment="1">
      <alignment horizontal="center"/>
    </xf>
    <xf numFmtId="173" fontId="4" fillId="4" borderId="1" xfId="0" applyNumberFormat="1" applyFont="1" applyFill="1" applyBorder="1" applyAlignment="1">
      <alignment horizontal="center"/>
    </xf>
    <xf numFmtId="0" fontId="22" fillId="4" borderId="0" xfId="0" applyFont="1" applyFill="1" applyAlignment="1">
      <alignment horizontal="center"/>
    </xf>
    <xf numFmtId="0" fontId="22" fillId="0" borderId="0" xfId="0" applyFont="1" applyAlignment="1">
      <alignment horizontal="center"/>
    </xf>
    <xf numFmtId="186" fontId="22" fillId="4" borderId="0" xfId="0" applyNumberFormat="1" applyFont="1" applyFill="1" applyBorder="1" applyAlignment="1">
      <alignment horizontal="center"/>
    </xf>
    <xf numFmtId="0" fontId="12" fillId="4" borderId="0" xfId="0" applyFont="1" applyFill="1" applyBorder="1" applyAlignment="1">
      <alignment horizontal="center"/>
    </xf>
    <xf numFmtId="168" fontId="16" fillId="4" borderId="0" xfId="0" applyNumberFormat="1" applyFont="1" applyFill="1" applyBorder="1" applyAlignment="1">
      <alignment horizontal="center"/>
    </xf>
    <xf numFmtId="168" fontId="22" fillId="4" borderId="0" xfId="0" applyNumberFormat="1" applyFont="1" applyFill="1" applyBorder="1" applyAlignment="1">
      <alignment horizontal="center"/>
    </xf>
    <xf numFmtId="173" fontId="22" fillId="4" borderId="0" xfId="0" applyNumberFormat="1" applyFont="1" applyFill="1" applyBorder="1" applyAlignment="1">
      <alignment horizontal="center"/>
    </xf>
    <xf numFmtId="0" fontId="4" fillId="4" borderId="3" xfId="0" applyFont="1" applyFill="1" applyBorder="1" applyAlignment="1">
      <alignment horizontal="center"/>
    </xf>
    <xf numFmtId="189" fontId="4" fillId="0" borderId="27" xfId="0" applyNumberFormat="1" applyFont="1" applyFill="1" applyBorder="1" applyAlignment="1">
      <alignment horizontal="center"/>
    </xf>
    <xf numFmtId="168" fontId="16" fillId="4" borderId="0" xfId="0" applyNumberFormat="1" applyFont="1" applyFill="1" applyAlignment="1">
      <alignment horizontal="center"/>
    </xf>
    <xf numFmtId="9" fontId="22" fillId="4" borderId="0" xfId="0" applyNumberFormat="1" applyFont="1" applyFill="1" applyAlignment="1">
      <alignment horizontal="center"/>
    </xf>
    <xf numFmtId="0" fontId="22" fillId="4" borderId="0" xfId="0" applyFont="1" applyFill="1" applyBorder="1" applyAlignment="1">
      <alignment horizontal="center"/>
    </xf>
    <xf numFmtId="9" fontId="22" fillId="4" borderId="0" xfId="0" applyNumberFormat="1" applyFont="1" applyFill="1" applyBorder="1" applyAlignment="1">
      <alignment horizontal="center"/>
    </xf>
    <xf numFmtId="168" fontId="12" fillId="4" borderId="7" xfId="0" applyNumberFormat="1" applyFont="1" applyFill="1" applyBorder="1" applyAlignment="1">
      <alignment horizontal="center"/>
    </xf>
    <xf numFmtId="168" fontId="12" fillId="4" borderId="3" xfId="0" applyNumberFormat="1" applyFont="1" applyFill="1" applyBorder="1" applyAlignment="1">
      <alignment horizontal="center"/>
    </xf>
    <xf numFmtId="168" fontId="12" fillId="4" borderId="0" xfId="0" applyNumberFormat="1" applyFont="1" applyFill="1" applyBorder="1" applyAlignment="1">
      <alignment horizontal="center"/>
    </xf>
    <xf numFmtId="0" fontId="27" fillId="0" borderId="0" xfId="0" applyFont="1" applyFill="1" applyBorder="1"/>
    <xf numFmtId="0" fontId="22" fillId="0" borderId="0" xfId="0" applyFont="1" applyFill="1" applyBorder="1"/>
    <xf numFmtId="0" fontId="17" fillId="0" borderId="0" xfId="0" applyFont="1" applyFill="1" applyBorder="1" applyAlignment="1">
      <alignment vertical="center"/>
    </xf>
    <xf numFmtId="0" fontId="66" fillId="8" borderId="9" xfId="0" applyFont="1" applyFill="1" applyBorder="1" applyAlignment="1">
      <alignment vertical="center"/>
    </xf>
    <xf numFmtId="0" fontId="55" fillId="2" borderId="27" xfId="0" applyFont="1" applyFill="1" applyBorder="1" applyAlignment="1">
      <alignment horizontal="center" vertical="center"/>
    </xf>
    <xf numFmtId="0" fontId="12" fillId="2" borderId="12" xfId="0" applyFont="1" applyFill="1" applyBorder="1" applyAlignment="1">
      <alignment vertical="center"/>
    </xf>
    <xf numFmtId="0" fontId="12" fillId="2" borderId="7" xfId="0" applyFont="1" applyFill="1" applyBorder="1" applyAlignment="1">
      <alignment vertical="center"/>
    </xf>
    <xf numFmtId="168" fontId="12" fillId="2" borderId="7" xfId="0" applyNumberFormat="1" applyFont="1" applyFill="1" applyBorder="1" applyAlignment="1">
      <alignment horizontal="center"/>
    </xf>
    <xf numFmtId="0" fontId="12" fillId="2" borderId="13" xfId="0" applyFont="1" applyFill="1" applyBorder="1" applyAlignment="1">
      <alignment horizontal="center"/>
    </xf>
    <xf numFmtId="0" fontId="12" fillId="2" borderId="5" xfId="0" applyFont="1" applyFill="1" applyBorder="1" applyAlignment="1">
      <alignment vertical="center"/>
    </xf>
    <xf numFmtId="0" fontId="12" fillId="2" borderId="0" xfId="0" applyFont="1" applyFill="1" applyBorder="1" applyAlignment="1">
      <alignment vertical="center"/>
    </xf>
    <xf numFmtId="181" fontId="12" fillId="2" borderId="0" xfId="0" applyNumberFormat="1" applyFont="1" applyFill="1" applyBorder="1" applyAlignment="1">
      <alignment horizontal="center"/>
    </xf>
    <xf numFmtId="0" fontId="12" fillId="2" borderId="1" xfId="0" applyFont="1" applyFill="1" applyBorder="1" applyAlignment="1">
      <alignment horizontal="center"/>
    </xf>
    <xf numFmtId="0" fontId="12" fillId="4" borderId="5" xfId="0" applyFont="1" applyFill="1" applyBorder="1" applyAlignment="1">
      <alignment horizontal="left" vertical="center"/>
    </xf>
    <xf numFmtId="0" fontId="12" fillId="4" borderId="5" xfId="0" applyFont="1" applyFill="1" applyBorder="1" applyAlignment="1">
      <alignment horizontal="left" vertical="center" indent="1"/>
    </xf>
    <xf numFmtId="189" fontId="12" fillId="4" borderId="0" xfId="35" applyNumberFormat="1" applyFont="1" applyFill="1" applyBorder="1" applyAlignment="1">
      <alignment horizontal="center"/>
    </xf>
    <xf numFmtId="0" fontId="22" fillId="4" borderId="5" xfId="0" applyFont="1" applyFill="1" applyBorder="1" applyAlignment="1">
      <alignment horizontal="left" vertical="center"/>
    </xf>
    <xf numFmtId="0" fontId="12" fillId="4" borderId="5" xfId="0" applyFont="1" applyFill="1" applyBorder="1" applyAlignment="1">
      <alignment horizontal="left" vertical="center" indent="2"/>
    </xf>
    <xf numFmtId="168" fontId="50" fillId="4" borderId="0" xfId="0" applyNumberFormat="1" applyFont="1" applyFill="1" applyBorder="1" applyAlignment="1">
      <alignment horizontal="center"/>
    </xf>
    <xf numFmtId="3" fontId="12" fillId="4" borderId="0" xfId="0" applyNumberFormat="1" applyFont="1" applyFill="1" applyBorder="1" applyAlignment="1">
      <alignment horizontal="center"/>
    </xf>
    <xf numFmtId="0" fontId="12" fillId="0" borderId="1" xfId="0" applyFont="1" applyBorder="1" applyAlignment="1">
      <alignment horizontal="center"/>
    </xf>
    <xf numFmtId="9" fontId="12" fillId="4" borderId="0" xfId="35" applyFont="1" applyFill="1" applyBorder="1" applyAlignment="1">
      <alignment horizontal="center"/>
    </xf>
    <xf numFmtId="9" fontId="22" fillId="4" borderId="0" xfId="35" applyFont="1" applyFill="1" applyBorder="1" applyAlignment="1">
      <alignment horizontal="center"/>
    </xf>
    <xf numFmtId="0" fontId="32" fillId="4" borderId="0" xfId="0" applyFont="1" applyFill="1" applyBorder="1" applyAlignment="1">
      <alignment horizontal="center"/>
    </xf>
    <xf numFmtId="180" fontId="12" fillId="4" borderId="1" xfId="0" applyNumberFormat="1" applyFont="1" applyFill="1" applyBorder="1" applyAlignment="1">
      <alignment horizontal="center"/>
    </xf>
    <xf numFmtId="0" fontId="39" fillId="14" borderId="5" xfId="0" applyFont="1" applyFill="1" applyBorder="1" applyAlignment="1">
      <alignment vertical="center"/>
    </xf>
    <xf numFmtId="185" fontId="66" fillId="8" borderId="28" xfId="0" applyNumberFormat="1" applyFont="1" applyFill="1" applyBorder="1" applyAlignment="1">
      <alignment horizontal="center"/>
    </xf>
    <xf numFmtId="168" fontId="12" fillId="4" borderId="1" xfId="0" applyNumberFormat="1" applyFont="1" applyFill="1" applyBorder="1" applyAlignment="1">
      <alignment horizontal="center"/>
    </xf>
    <xf numFmtId="168" fontId="12" fillId="4" borderId="11" xfId="0" applyNumberFormat="1" applyFont="1" applyFill="1" applyBorder="1" applyAlignment="1">
      <alignment horizontal="center"/>
    </xf>
    <xf numFmtId="168" fontId="4" fillId="4" borderId="0" xfId="0" applyNumberFormat="1" applyFont="1" applyFill="1" applyBorder="1" applyAlignment="1">
      <alignment horizontal="center"/>
    </xf>
    <xf numFmtId="168" fontId="4" fillId="4" borderId="1" xfId="0" applyNumberFormat="1" applyFont="1" applyFill="1" applyBorder="1" applyAlignment="1">
      <alignment horizontal="center"/>
    </xf>
    <xf numFmtId="168" fontId="12" fillId="4" borderId="12" xfId="0" applyNumberFormat="1" applyFont="1" applyFill="1" applyBorder="1" applyAlignment="1">
      <alignment horizontal="center"/>
    </xf>
    <xf numFmtId="168" fontId="12" fillId="2" borderId="29" xfId="0" applyNumberFormat="1" applyFont="1" applyFill="1" applyBorder="1" applyAlignment="1">
      <alignment horizontal="center"/>
    </xf>
    <xf numFmtId="168" fontId="12" fillId="4" borderId="13" xfId="0" applyNumberFormat="1" applyFont="1" applyFill="1" applyBorder="1" applyAlignment="1">
      <alignment horizontal="center"/>
    </xf>
    <xf numFmtId="168" fontId="12" fillId="2" borderId="30" xfId="0" applyNumberFormat="1" applyFont="1" applyFill="1" applyBorder="1" applyAlignment="1">
      <alignment horizontal="center"/>
    </xf>
    <xf numFmtId="168" fontId="12" fillId="2" borderId="31" xfId="0" applyNumberFormat="1" applyFont="1" applyFill="1" applyBorder="1" applyAlignment="1">
      <alignment horizontal="center"/>
    </xf>
    <xf numFmtId="168" fontId="4" fillId="2" borderId="32" xfId="0" applyNumberFormat="1" applyFont="1" applyFill="1" applyBorder="1" applyAlignment="1">
      <alignment horizontal="center"/>
    </xf>
    <xf numFmtId="168" fontId="12" fillId="2" borderId="33" xfId="0" applyNumberFormat="1" applyFont="1" applyFill="1" applyBorder="1" applyAlignment="1">
      <alignment horizontal="center"/>
    </xf>
    <xf numFmtId="168" fontId="12" fillId="4" borderId="6" xfId="0" applyNumberFormat="1" applyFont="1" applyFill="1" applyBorder="1" applyAlignment="1">
      <alignment horizontal="center"/>
    </xf>
    <xf numFmtId="168" fontId="12" fillId="2" borderId="34" xfId="0" applyNumberFormat="1" applyFont="1" applyFill="1" applyBorder="1" applyAlignment="1">
      <alignment horizontal="center"/>
    </xf>
    <xf numFmtId="9" fontId="12" fillId="4" borderId="0" xfId="0" applyNumberFormat="1" applyFont="1" applyFill="1" applyBorder="1" applyAlignment="1">
      <alignment horizontal="center"/>
    </xf>
    <xf numFmtId="9" fontId="12" fillId="4" borderId="1" xfId="0" applyNumberFormat="1" applyFont="1" applyFill="1" applyBorder="1" applyAlignment="1">
      <alignment horizontal="center"/>
    </xf>
    <xf numFmtId="9" fontId="50" fillId="4" borderId="0" xfId="0" applyNumberFormat="1" applyFont="1" applyFill="1" applyBorder="1" applyAlignment="1">
      <alignment horizontal="center"/>
    </xf>
    <xf numFmtId="9" fontId="50" fillId="4" borderId="1" xfId="0" applyNumberFormat="1" applyFont="1" applyFill="1" applyBorder="1" applyAlignment="1">
      <alignment horizontal="center"/>
    </xf>
    <xf numFmtId="9" fontId="18" fillId="4" borderId="1" xfId="0" applyNumberFormat="1" applyFont="1" applyFill="1" applyBorder="1" applyAlignment="1">
      <alignment horizontal="center"/>
    </xf>
    <xf numFmtId="0" fontId="66" fillId="8" borderId="12" xfId="0" applyFont="1" applyFill="1" applyBorder="1" applyAlignment="1">
      <alignment horizontal="left" vertical="center"/>
    </xf>
    <xf numFmtId="0" fontId="66" fillId="8" borderId="7" xfId="0" applyFont="1" applyFill="1" applyBorder="1" applyAlignment="1">
      <alignment horizontal="left" vertical="center"/>
    </xf>
    <xf numFmtId="0" fontId="66" fillId="8" borderId="13" xfId="0" applyFont="1" applyFill="1" applyBorder="1" applyAlignment="1">
      <alignment horizontal="left" vertical="center"/>
    </xf>
    <xf numFmtId="0" fontId="12" fillId="0" borderId="3" xfId="0" applyFont="1" applyFill="1" applyBorder="1"/>
    <xf numFmtId="0" fontId="4" fillId="4" borderId="12" xfId="0" applyFont="1" applyFill="1" applyBorder="1" applyAlignment="1">
      <alignment vertical="center"/>
    </xf>
    <xf numFmtId="182" fontId="12" fillId="14" borderId="13" xfId="0" applyNumberFormat="1" applyFont="1" applyFill="1" applyBorder="1" applyAlignment="1">
      <alignment horizontal="center"/>
    </xf>
    <xf numFmtId="9" fontId="27" fillId="4" borderId="1" xfId="0" applyNumberFormat="1" applyFont="1" applyFill="1" applyBorder="1" applyAlignment="1">
      <alignment horizontal="center"/>
    </xf>
    <xf numFmtId="214" fontId="4" fillId="4" borderId="0" xfId="0" applyNumberFormat="1" applyFont="1" applyFill="1" applyBorder="1" applyAlignment="1">
      <alignment horizontal="center"/>
    </xf>
    <xf numFmtId="185" fontId="66" fillId="8" borderId="0" xfId="0" applyNumberFormat="1" applyFont="1" applyFill="1" applyBorder="1" applyAlignment="1">
      <alignment horizontal="center"/>
    </xf>
    <xf numFmtId="4" fontId="70" fillId="4" borderId="0" xfId="0" applyNumberFormat="1" applyFont="1" applyFill="1" applyBorder="1" applyAlignment="1">
      <alignment horizontal="center"/>
    </xf>
    <xf numFmtId="4" fontId="27" fillId="4" borderId="0" xfId="0" applyNumberFormat="1" applyFont="1" applyFill="1" applyBorder="1" applyAlignment="1">
      <alignment horizontal="center"/>
    </xf>
    <xf numFmtId="0" fontId="4" fillId="4" borderId="6" xfId="0" applyFont="1" applyFill="1" applyBorder="1" applyAlignment="1">
      <alignment horizontal="left" vertical="center"/>
    </xf>
    <xf numFmtId="168" fontId="4" fillId="4" borderId="3" xfId="0" applyNumberFormat="1" applyFont="1" applyFill="1" applyBorder="1" applyAlignment="1">
      <alignment horizontal="center"/>
    </xf>
    <xf numFmtId="37" fontId="51" fillId="4" borderId="3" xfId="0" applyNumberFormat="1" applyFont="1" applyFill="1" applyBorder="1" applyAlignment="1">
      <alignment horizontal="center"/>
    </xf>
    <xf numFmtId="171" fontId="4" fillId="4" borderId="3" xfId="0" applyNumberFormat="1" applyFont="1" applyFill="1" applyBorder="1" applyAlignment="1">
      <alignment horizontal="center"/>
    </xf>
    <xf numFmtId="168" fontId="56" fillId="4" borderId="11" xfId="0" applyNumberFormat="1" applyFont="1" applyFill="1" applyBorder="1" applyAlignment="1">
      <alignment horizontal="center"/>
    </xf>
    <xf numFmtId="0" fontId="66" fillId="8" borderId="8" xfId="0" applyFont="1" applyFill="1" applyBorder="1" applyAlignment="1">
      <alignment horizontal="centerContinuous" vertical="center"/>
    </xf>
    <xf numFmtId="0" fontId="66" fillId="8" borderId="9" xfId="0" applyFont="1" applyFill="1" applyBorder="1" applyAlignment="1">
      <alignment horizontal="centerContinuous" vertical="center"/>
    </xf>
    <xf numFmtId="0" fontId="66" fillId="8" borderId="10" xfId="0" applyFont="1" applyFill="1" applyBorder="1" applyAlignment="1">
      <alignment horizontal="centerContinuous" vertical="center"/>
    </xf>
    <xf numFmtId="173" fontId="4" fillId="4" borderId="5" xfId="0" applyNumberFormat="1" applyFont="1" applyFill="1" applyBorder="1" applyAlignment="1">
      <alignment horizontal="center"/>
    </xf>
    <xf numFmtId="173" fontId="25" fillId="2" borderId="30" xfId="0" applyNumberFormat="1" applyFont="1" applyFill="1" applyBorder="1" applyAlignment="1">
      <alignment horizontal="center"/>
    </xf>
    <xf numFmtId="173" fontId="4" fillId="4" borderId="6" xfId="0" applyNumberFormat="1" applyFont="1" applyFill="1" applyBorder="1" applyAlignment="1">
      <alignment horizontal="center"/>
    </xf>
    <xf numFmtId="173" fontId="4" fillId="2" borderId="30" xfId="0" applyNumberFormat="1" applyFont="1" applyFill="1" applyBorder="1" applyAlignment="1">
      <alignment horizontal="center"/>
    </xf>
    <xf numFmtId="185" fontId="66" fillId="8" borderId="35" xfId="0" applyNumberFormat="1" applyFont="1" applyFill="1" applyBorder="1" applyAlignment="1">
      <alignment horizontal="center"/>
    </xf>
    <xf numFmtId="0" fontId="12" fillId="0" borderId="1" xfId="0" applyFont="1" applyFill="1" applyBorder="1"/>
    <xf numFmtId="185" fontId="66" fillId="8" borderId="1" xfId="0" applyNumberFormat="1" applyFont="1" applyFill="1" applyBorder="1" applyAlignment="1">
      <alignment horizontal="center"/>
    </xf>
    <xf numFmtId="0" fontId="12" fillId="14" borderId="5" xfId="0" applyFont="1" applyFill="1" applyBorder="1" applyAlignment="1">
      <alignment vertical="center"/>
    </xf>
    <xf numFmtId="0" fontId="12" fillId="14" borderId="5" xfId="0" quotePrefix="1" applyFont="1" applyFill="1" applyBorder="1" applyAlignment="1">
      <alignment vertical="center"/>
    </xf>
    <xf numFmtId="0" fontId="4" fillId="14" borderId="5" xfId="0" quotePrefix="1" applyFont="1" applyFill="1" applyBorder="1" applyAlignment="1">
      <alignment vertical="center"/>
    </xf>
    <xf numFmtId="0" fontId="12" fillId="14" borderId="6" xfId="0" applyFont="1" applyFill="1" applyBorder="1" applyAlignment="1">
      <alignment vertical="center"/>
    </xf>
    <xf numFmtId="0" fontId="12" fillId="14" borderId="6" xfId="0" quotePrefix="1" applyFont="1" applyFill="1" applyBorder="1" applyAlignment="1">
      <alignment vertical="center"/>
    </xf>
    <xf numFmtId="0" fontId="17" fillId="8" borderId="9" xfId="0" applyFont="1" applyFill="1" applyBorder="1" applyAlignment="1">
      <alignment vertical="center"/>
    </xf>
    <xf numFmtId="0" fontId="4" fillId="4" borderId="3" xfId="0" applyFont="1" applyFill="1" applyBorder="1" applyAlignment="1">
      <alignment horizontal="left"/>
    </xf>
    <xf numFmtId="0" fontId="12" fillId="4" borderId="0" xfId="0" applyFont="1" applyFill="1" applyAlignment="1">
      <alignment horizontal="left"/>
    </xf>
    <xf numFmtId="0" fontId="22" fillId="0" borderId="0" xfId="0" applyFont="1" applyAlignment="1">
      <alignment horizontal="left"/>
    </xf>
    <xf numFmtId="0" fontId="22" fillId="4" borderId="0" xfId="0" applyFont="1" applyFill="1" applyAlignment="1">
      <alignment horizontal="left"/>
    </xf>
    <xf numFmtId="11" fontId="4" fillId="4" borderId="3" xfId="0" applyNumberFormat="1" applyFont="1" applyFill="1" applyBorder="1" applyAlignment="1">
      <alignment horizontal="left"/>
    </xf>
    <xf numFmtId="213" fontId="4" fillId="4" borderId="3" xfId="0" applyNumberFormat="1" applyFont="1" applyFill="1" applyBorder="1" applyAlignment="1">
      <alignment horizontal="center"/>
    </xf>
    <xf numFmtId="213" fontId="22" fillId="4" borderId="0" xfId="0" applyNumberFormat="1" applyFont="1" applyFill="1" applyBorder="1" applyAlignment="1">
      <alignment horizontal="center"/>
    </xf>
    <xf numFmtId="213" fontId="22" fillId="0" borderId="0" xfId="0" applyNumberFormat="1" applyFont="1" applyAlignment="1">
      <alignment horizontal="center"/>
    </xf>
    <xf numFmtId="214" fontId="17" fillId="8" borderId="9" xfId="0" applyNumberFormat="1" applyFont="1" applyFill="1" applyBorder="1" applyAlignment="1">
      <alignment horizontal="center"/>
    </xf>
    <xf numFmtId="216" fontId="17" fillId="8" borderId="9" xfId="0" applyNumberFormat="1" applyFont="1" applyFill="1" applyBorder="1" applyAlignment="1">
      <alignment horizontal="center"/>
    </xf>
    <xf numFmtId="185" fontId="17" fillId="8" borderId="9" xfId="0" applyNumberFormat="1" applyFont="1" applyFill="1" applyBorder="1" applyAlignment="1">
      <alignment horizontal="center"/>
    </xf>
    <xf numFmtId="0" fontId="17" fillId="8" borderId="8" xfId="0" applyFont="1" applyFill="1" applyBorder="1" applyAlignment="1">
      <alignment vertical="center"/>
    </xf>
    <xf numFmtId="185" fontId="17" fillId="8" borderId="10" xfId="0" applyNumberFormat="1" applyFont="1" applyFill="1" applyBorder="1" applyAlignment="1">
      <alignment horizontal="center"/>
    </xf>
    <xf numFmtId="0" fontId="27" fillId="4" borderId="1" xfId="0" applyFont="1" applyFill="1" applyBorder="1" applyAlignment="1">
      <alignment horizontal="center"/>
    </xf>
    <xf numFmtId="7" fontId="4" fillId="4" borderId="0" xfId="0" applyNumberFormat="1" applyFont="1" applyFill="1" applyBorder="1" applyAlignment="1">
      <alignment horizontal="center"/>
    </xf>
    <xf numFmtId="0" fontId="4" fillId="13" borderId="8" xfId="0" applyFont="1" applyFill="1" applyBorder="1" applyAlignment="1">
      <alignment vertical="center"/>
    </xf>
    <xf numFmtId="0" fontId="4" fillId="13" borderId="9" xfId="0" applyFont="1" applyFill="1" applyBorder="1" applyAlignment="1">
      <alignment vertical="center"/>
    </xf>
    <xf numFmtId="0" fontId="12" fillId="13" borderId="9" xfId="0" applyFont="1" applyFill="1" applyBorder="1"/>
    <xf numFmtId="0" fontId="49" fillId="4" borderId="3" xfId="0" applyFont="1" applyFill="1" applyBorder="1" applyAlignment="1">
      <alignment vertical="center"/>
    </xf>
    <xf numFmtId="165" fontId="30" fillId="4" borderId="3" xfId="0" applyNumberFormat="1" applyFont="1" applyFill="1" applyBorder="1" applyAlignment="1">
      <alignment vertical="center"/>
    </xf>
    <xf numFmtId="0" fontId="22" fillId="0" borderId="5" xfId="0" applyFont="1" applyFill="1" applyBorder="1"/>
    <xf numFmtId="0" fontId="22" fillId="4" borderId="5" xfId="0" applyFont="1" applyFill="1" applyBorder="1" applyAlignment="1">
      <alignment horizontal="center"/>
    </xf>
    <xf numFmtId="0" fontId="4" fillId="0" borderId="5" xfId="0" applyFont="1" applyFill="1" applyBorder="1"/>
    <xf numFmtId="189" fontId="4" fillId="2" borderId="26" xfId="0" applyNumberFormat="1" applyFont="1" applyFill="1" applyBorder="1" applyAlignment="1">
      <alignment horizontal="center"/>
    </xf>
    <xf numFmtId="189" fontId="4" fillId="4" borderId="1" xfId="0" applyNumberFormat="1" applyFont="1" applyFill="1" applyBorder="1" applyAlignment="1">
      <alignment horizontal="center"/>
    </xf>
    <xf numFmtId="9" fontId="4" fillId="0" borderId="0" xfId="35" applyFont="1" applyBorder="1" applyAlignment="1">
      <alignment horizontal="center"/>
    </xf>
    <xf numFmtId="9" fontId="69" fillId="0" borderId="0" xfId="0" applyNumberFormat="1" applyFont="1" applyBorder="1" applyAlignment="1">
      <alignment horizontal="center"/>
    </xf>
    <xf numFmtId="9" fontId="0" fillId="0" borderId="1" xfId="0" applyNumberFormat="1" applyBorder="1" applyAlignment="1">
      <alignment horizontal="center"/>
    </xf>
    <xf numFmtId="9" fontId="12" fillId="0" borderId="0" xfId="35" applyFont="1" applyBorder="1" applyAlignment="1">
      <alignment horizontal="center"/>
    </xf>
    <xf numFmtId="0" fontId="17" fillId="8" borderId="27" xfId="0" applyFont="1" applyFill="1" applyBorder="1" applyAlignment="1">
      <alignment horizontal="center"/>
    </xf>
    <xf numFmtId="0" fontId="27" fillId="12" borderId="27" xfId="0" applyFont="1" applyFill="1" applyBorder="1" applyAlignment="1">
      <alignment horizontal="center"/>
    </xf>
    <xf numFmtId="172" fontId="4" fillId="0" borderId="5" xfId="35" applyNumberFormat="1" applyFont="1" applyBorder="1" applyAlignment="1">
      <alignment vertical="center"/>
    </xf>
    <xf numFmtId="9" fontId="12" fillId="0" borderId="0" xfId="35" applyFont="1" applyFill="1" applyBorder="1"/>
    <xf numFmtId="9" fontId="33" fillId="0" borderId="0" xfId="35" applyNumberFormat="1" applyFont="1" applyBorder="1" applyAlignment="1">
      <alignment horizontal="center"/>
    </xf>
    <xf numFmtId="37" fontId="30" fillId="4" borderId="0" xfId="0" applyNumberFormat="1" applyFont="1" applyFill="1" applyAlignment="1">
      <alignment vertical="center"/>
    </xf>
    <xf numFmtId="0" fontId="12" fillId="14" borderId="0" xfId="0" applyFont="1" applyFill="1" applyBorder="1"/>
    <xf numFmtId="0" fontId="12" fillId="14" borderId="1" xfId="0" applyFont="1" applyFill="1" applyBorder="1"/>
    <xf numFmtId="0" fontId="12" fillId="14" borderId="0" xfId="0" applyFont="1" applyFill="1" applyBorder="1" applyAlignment="1">
      <alignment horizontal="center"/>
    </xf>
    <xf numFmtId="0" fontId="12" fillId="14" borderId="1" xfId="0" applyFont="1" applyFill="1" applyBorder="1" applyAlignment="1">
      <alignment horizontal="center"/>
    </xf>
    <xf numFmtId="0" fontId="17" fillId="14" borderId="0" xfId="0" applyFont="1" applyFill="1" applyBorder="1" applyAlignment="1">
      <alignment vertical="center"/>
    </xf>
    <xf numFmtId="197" fontId="17" fillId="14" borderId="0" xfId="0" applyNumberFormat="1" applyFont="1" applyFill="1" applyBorder="1" applyAlignment="1">
      <alignment horizontal="center"/>
    </xf>
    <xf numFmtId="185" fontId="17" fillId="14" borderId="0" xfId="0" applyNumberFormat="1" applyFont="1" applyFill="1" applyBorder="1" applyAlignment="1">
      <alignment horizontal="center"/>
    </xf>
    <xf numFmtId="197" fontId="17" fillId="14" borderId="1" xfId="0" applyNumberFormat="1" applyFont="1" applyFill="1" applyBorder="1" applyAlignment="1">
      <alignment horizontal="center"/>
    </xf>
    <xf numFmtId="0" fontId="12" fillId="14" borderId="0" xfId="0" applyFont="1" applyFill="1" applyBorder="1" applyAlignment="1">
      <alignment vertical="center"/>
    </xf>
    <xf numFmtId="168" fontId="12" fillId="14" borderId="0" xfId="0" applyNumberFormat="1" applyFont="1" applyFill="1" applyBorder="1" applyAlignment="1">
      <alignment horizontal="center"/>
    </xf>
    <xf numFmtId="168" fontId="12" fillId="14" borderId="1" xfId="0" applyNumberFormat="1" applyFont="1" applyFill="1" applyBorder="1" applyAlignment="1">
      <alignment horizontal="center"/>
    </xf>
    <xf numFmtId="0" fontId="12" fillId="14" borderId="3" xfId="0" applyFont="1" applyFill="1" applyBorder="1" applyAlignment="1">
      <alignment vertical="center"/>
    </xf>
    <xf numFmtId="0" fontId="12" fillId="14" borderId="3" xfId="0" applyFont="1" applyFill="1" applyBorder="1"/>
    <xf numFmtId="168" fontId="12" fillId="14" borderId="11" xfId="0" applyNumberFormat="1" applyFont="1" applyFill="1" applyBorder="1" applyAlignment="1">
      <alignment horizontal="center"/>
    </xf>
    <xf numFmtId="0" fontId="4" fillId="14" borderId="0" xfId="0" applyFont="1" applyFill="1" applyBorder="1" applyAlignment="1">
      <alignment vertical="center"/>
    </xf>
    <xf numFmtId="168" fontId="4" fillId="14" borderId="1" xfId="0" applyNumberFormat="1" applyFont="1" applyFill="1" applyBorder="1" applyAlignment="1">
      <alignment horizontal="center"/>
    </xf>
    <xf numFmtId="5" fontId="4" fillId="14" borderId="1" xfId="20" applyNumberFormat="1" applyFont="1" applyFill="1" applyBorder="1" applyAlignment="1">
      <alignment horizontal="center"/>
    </xf>
    <xf numFmtId="198" fontId="12" fillId="14" borderId="11" xfId="0" applyNumberFormat="1" applyFont="1" applyFill="1" applyBorder="1" applyAlignment="1">
      <alignment horizontal="center"/>
    </xf>
    <xf numFmtId="0" fontId="22" fillId="14" borderId="0" xfId="0" applyFont="1" applyFill="1" applyBorder="1"/>
    <xf numFmtId="191" fontId="27" fillId="0" borderId="22" xfId="31" quotePrefix="1" applyNumberFormat="1" applyFont="1" applyBorder="1"/>
    <xf numFmtId="191" fontId="25" fillId="0" borderId="22" xfId="31" quotePrefix="1" applyNumberFormat="1" applyFont="1" applyBorder="1"/>
    <xf numFmtId="191" fontId="27" fillId="0" borderId="22" xfId="31" quotePrefix="1" applyNumberFormat="1" applyFont="1" applyBorder="1" applyAlignment="1">
      <alignment horizontal="left" indent="1"/>
    </xf>
    <xf numFmtId="191" fontId="34" fillId="0" borderId="22" xfId="31" quotePrefix="1" applyNumberFormat="1" applyFont="1" applyBorder="1" applyAlignment="1">
      <alignment horizontal="left"/>
    </xf>
    <xf numFmtId="191" fontId="27" fillId="0" borderId="22" xfId="31" applyNumberFormat="1" applyFont="1" applyBorder="1"/>
    <xf numFmtId="0" fontId="4" fillId="0" borderId="22" xfId="0" applyFont="1" applyBorder="1" applyAlignment="1">
      <alignment vertical="center"/>
    </xf>
    <xf numFmtId="0" fontId="68" fillId="9" borderId="22" xfId="0" applyFont="1" applyFill="1" applyBorder="1" applyAlignment="1">
      <alignment vertical="center"/>
    </xf>
    <xf numFmtId="0" fontId="68" fillId="8" borderId="22" xfId="0" applyFont="1" applyFill="1" applyBorder="1" applyAlignment="1">
      <alignment vertical="center"/>
    </xf>
    <xf numFmtId="0" fontId="39" fillId="0" borderId="22" xfId="0" applyFont="1" applyBorder="1" applyAlignment="1">
      <alignment vertical="center"/>
    </xf>
    <xf numFmtId="0" fontId="12" fillId="0" borderId="22" xfId="0" applyFont="1" applyBorder="1" applyAlignment="1">
      <alignment vertical="center"/>
    </xf>
    <xf numFmtId="0" fontId="12" fillId="0" borderId="22" xfId="0" quotePrefix="1" applyFont="1" applyBorder="1" applyAlignment="1">
      <alignment vertical="center"/>
    </xf>
    <xf numFmtId="0" fontId="4" fillId="0" borderId="22" xfId="0" quotePrefix="1" applyFont="1" applyBorder="1" applyAlignment="1">
      <alignment vertical="center"/>
    </xf>
    <xf numFmtId="0" fontId="29" fillId="0" borderId="22" xfId="0" quotePrefix="1" applyFont="1" applyBorder="1" applyAlignment="1">
      <alignment vertical="center"/>
    </xf>
    <xf numFmtId="0" fontId="12" fillId="0" borderId="22" xfId="0" quotePrefix="1" applyFont="1" applyBorder="1" applyAlignment="1">
      <alignment horizontal="left" vertical="center" indent="1"/>
    </xf>
    <xf numFmtId="0" fontId="4" fillId="0" borderId="22" xfId="0" quotePrefix="1" applyFont="1" applyBorder="1" applyAlignment="1">
      <alignment horizontal="left" vertical="center" indent="1"/>
    </xf>
    <xf numFmtId="0" fontId="12" fillId="0" borderId="22" xfId="0" quotePrefix="1" applyFont="1" applyBorder="1" applyAlignment="1">
      <alignment horizontal="left" vertical="center" indent="2"/>
    </xf>
    <xf numFmtId="0" fontId="4" fillId="0" borderId="22" xfId="0" quotePrefix="1" applyFont="1" applyBorder="1" applyAlignment="1">
      <alignment horizontal="left" vertical="center" indent="2"/>
    </xf>
    <xf numFmtId="191" fontId="27" fillId="0" borderId="22" xfId="31" applyNumberFormat="1" applyFont="1" applyFill="1" applyBorder="1" applyAlignment="1">
      <alignment horizontal="left" indent="2"/>
    </xf>
    <xf numFmtId="191" fontId="25" fillId="0" borderId="22" xfId="31" applyNumberFormat="1" applyFont="1" applyFill="1" applyBorder="1" applyAlignment="1">
      <alignment horizontal="left" indent="2"/>
    </xf>
    <xf numFmtId="192" fontId="27" fillId="0" borderId="22" xfId="31" quotePrefix="1" applyNumberFormat="1" applyFont="1" applyFill="1" applyBorder="1" applyAlignment="1">
      <alignment horizontal="left" indent="2"/>
    </xf>
    <xf numFmtId="191" fontId="27" fillId="0" borderId="22" xfId="31" quotePrefix="1" applyNumberFormat="1" applyFont="1" applyFill="1" applyBorder="1" applyAlignment="1">
      <alignment horizontal="left" indent="2"/>
    </xf>
    <xf numFmtId="191" fontId="25" fillId="0" borderId="22" xfId="31" quotePrefix="1" applyNumberFormat="1" applyFont="1" applyFill="1" applyBorder="1" applyAlignment="1">
      <alignment horizontal="left" indent="2"/>
    </xf>
    <xf numFmtId="191" fontId="25" fillId="0" borderId="22" xfId="31" quotePrefix="1" applyNumberFormat="1" applyFont="1" applyBorder="1" applyAlignment="1">
      <alignment horizontal="left" indent="2"/>
    </xf>
    <xf numFmtId="190" fontId="27" fillId="0" borderId="22" xfId="31" applyNumberFormat="1" applyFont="1" applyBorder="1" applyAlignment="1">
      <alignment horizontal="left" indent="3"/>
    </xf>
    <xf numFmtId="9" fontId="35" fillId="0" borderId="22" xfId="31" applyNumberFormat="1" applyFont="1" applyBorder="1" applyAlignment="1">
      <alignment horizontal="left" indent="4"/>
    </xf>
    <xf numFmtId="191" fontId="25" fillId="0" borderId="22" xfId="31" quotePrefix="1" applyNumberFormat="1" applyFont="1" applyBorder="1" applyAlignment="1">
      <alignment horizontal="left" indent="3"/>
    </xf>
    <xf numFmtId="191" fontId="27" fillId="0" borderId="22" xfId="31" applyNumberFormat="1" applyFont="1" applyFill="1" applyBorder="1" applyAlignment="1">
      <alignment horizontal="left" indent="3"/>
    </xf>
    <xf numFmtId="191" fontId="25" fillId="0" borderId="22" xfId="31" applyNumberFormat="1" applyFont="1" applyFill="1" applyBorder="1" applyAlignment="1">
      <alignment horizontal="left" indent="3"/>
    </xf>
    <xf numFmtId="192" fontId="27" fillId="0" borderId="22" xfId="31" quotePrefix="1" applyNumberFormat="1" applyFont="1" applyFill="1" applyBorder="1" applyAlignment="1">
      <alignment horizontal="left" indent="3"/>
    </xf>
    <xf numFmtId="191" fontId="27" fillId="0" borderId="22" xfId="31" quotePrefix="1" applyNumberFormat="1" applyFont="1" applyFill="1" applyBorder="1" applyAlignment="1">
      <alignment horizontal="left" indent="3"/>
    </xf>
    <xf numFmtId="191" fontId="25" fillId="0" borderId="22" xfId="31" quotePrefix="1" applyNumberFormat="1" applyFont="1" applyFill="1" applyBorder="1" applyAlignment="1">
      <alignment horizontal="left" indent="3"/>
    </xf>
    <xf numFmtId="191" fontId="34" fillId="0" borderId="22" xfId="31" quotePrefix="1" applyNumberFormat="1" applyFont="1" applyBorder="1" applyAlignment="1">
      <alignment horizontal="left" indent="2"/>
    </xf>
    <xf numFmtId="9" fontId="27" fillId="0" borderId="22" xfId="31" applyNumberFormat="1" applyFont="1" applyBorder="1" applyAlignment="1">
      <alignment horizontal="left" indent="3"/>
    </xf>
    <xf numFmtId="0" fontId="27" fillId="0" borderId="22" xfId="31" applyFont="1" applyBorder="1" applyAlignment="1">
      <alignment horizontal="left" indent="2"/>
    </xf>
    <xf numFmtId="192" fontId="12" fillId="0" borderId="22" xfId="31" quotePrefix="1" applyNumberFormat="1" applyFont="1" applyFill="1" applyBorder="1" applyAlignment="1">
      <alignment horizontal="left" indent="2"/>
    </xf>
    <xf numFmtId="0" fontId="39" fillId="0" borderId="22" xfId="0" quotePrefix="1" applyFont="1" applyBorder="1" applyAlignment="1">
      <alignment vertical="center"/>
    </xf>
    <xf numFmtId="191" fontId="39" fillId="0" borderId="22" xfId="0" quotePrefix="1" applyNumberFormat="1" applyFont="1" applyBorder="1" applyAlignment="1">
      <alignment vertical="center"/>
    </xf>
    <xf numFmtId="191" fontId="27" fillId="0" borderId="22" xfId="31" applyNumberFormat="1" applyFont="1" applyFill="1" applyBorder="1" applyAlignment="1">
      <alignment horizontal="left"/>
    </xf>
    <xf numFmtId="191" fontId="25" fillId="0" borderId="22" xfId="31" applyNumberFormat="1" applyFont="1" applyFill="1" applyBorder="1" applyAlignment="1">
      <alignment horizontal="left"/>
    </xf>
    <xf numFmtId="191" fontId="25" fillId="0" borderId="22" xfId="31" quotePrefix="1" applyNumberFormat="1" applyFont="1" applyFill="1" applyBorder="1" applyAlignment="1">
      <alignment horizontal="left"/>
    </xf>
    <xf numFmtId="191" fontId="27" fillId="0" borderId="22" xfId="31" quotePrefix="1" applyNumberFormat="1" applyFont="1" applyFill="1" applyBorder="1" applyAlignment="1">
      <alignment horizontal="left" indent="1"/>
    </xf>
    <xf numFmtId="191" fontId="25" fillId="0" borderId="22" xfId="31" quotePrefix="1" applyNumberFormat="1" applyFont="1" applyFill="1" applyBorder="1" applyAlignment="1">
      <alignment horizontal="left" indent="1"/>
    </xf>
    <xf numFmtId="191" fontId="39" fillId="0" borderId="22" xfId="0" quotePrefix="1" applyNumberFormat="1" applyFont="1" applyBorder="1" applyAlignment="1">
      <alignment horizontal="left" vertical="center" indent="1"/>
    </xf>
    <xf numFmtId="191" fontId="27" fillId="0" borderId="22" xfId="31" quotePrefix="1" applyNumberFormat="1" applyFont="1" applyFill="1" applyBorder="1" applyAlignment="1">
      <alignment horizontal="left"/>
    </xf>
    <xf numFmtId="0" fontId="66" fillId="9" borderId="22" xfId="0" applyFont="1" applyFill="1" applyBorder="1" applyAlignment="1">
      <alignment vertical="center"/>
    </xf>
    <xf numFmtId="0" fontId="68" fillId="7" borderId="22" xfId="31" applyFont="1" applyFill="1" applyBorder="1"/>
    <xf numFmtId="0" fontId="34" fillId="0" borderId="22" xfId="31" applyFont="1" applyFill="1" applyBorder="1"/>
    <xf numFmtId="191" fontId="25" fillId="0" borderId="22" xfId="31" quotePrefix="1" applyNumberFormat="1" applyFont="1" applyFill="1" applyBorder="1"/>
    <xf numFmtId="192" fontId="27" fillId="0" borderId="22" xfId="31" quotePrefix="1" applyNumberFormat="1" applyFont="1" applyFill="1" applyBorder="1"/>
    <xf numFmtId="191" fontId="27" fillId="0" borderId="22" xfId="31" quotePrefix="1" applyNumberFormat="1" applyFont="1" applyFill="1" applyBorder="1"/>
    <xf numFmtId="191" fontId="34" fillId="0" borderId="22" xfId="31" quotePrefix="1" applyNumberFormat="1" applyFont="1" applyBorder="1"/>
    <xf numFmtId="191" fontId="27" fillId="0" borderId="22" xfId="31" applyNumberFormat="1" applyFont="1" applyFill="1" applyBorder="1"/>
    <xf numFmtId="9" fontId="27" fillId="0" borderId="22" xfId="31" applyNumberFormat="1" applyFont="1" applyBorder="1" applyAlignment="1">
      <alignment horizontal="left" indent="1"/>
    </xf>
    <xf numFmtId="9" fontId="35" fillId="0" borderId="22" xfId="31" applyNumberFormat="1" applyFont="1" applyBorder="1" applyAlignment="1">
      <alignment horizontal="left" indent="2"/>
    </xf>
    <xf numFmtId="0" fontId="27" fillId="0" borderId="22" xfId="31" applyFont="1" applyBorder="1"/>
    <xf numFmtId="192" fontId="12" fillId="0" borderId="22" xfId="31" quotePrefix="1" applyNumberFormat="1" applyFont="1" applyFill="1" applyBorder="1"/>
    <xf numFmtId="9" fontId="27" fillId="0" borderId="22" xfId="31" applyNumberFormat="1" applyFont="1" applyBorder="1" applyAlignment="1">
      <alignment horizontal="left" indent="2"/>
    </xf>
    <xf numFmtId="0" fontId="25" fillId="0" borderId="22" xfId="31" quotePrefix="1" applyFont="1" applyBorder="1"/>
    <xf numFmtId="190" fontId="27" fillId="0" borderId="22" xfId="31" applyNumberFormat="1" applyFont="1" applyBorder="1" applyAlignment="1">
      <alignment horizontal="left" indent="1"/>
    </xf>
    <xf numFmtId="0" fontId="34" fillId="0" borderId="22" xfId="31" quotePrefix="1" applyFont="1" applyBorder="1"/>
    <xf numFmtId="191" fontId="12" fillId="0" borderId="22" xfId="31" quotePrefix="1" applyNumberFormat="1" applyFont="1" applyFill="1" applyBorder="1"/>
    <xf numFmtId="192" fontId="27" fillId="0" borderId="22" xfId="31" quotePrefix="1" applyNumberFormat="1" applyFont="1" applyBorder="1"/>
    <xf numFmtId="9" fontId="27" fillId="0" borderId="22" xfId="35" quotePrefix="1" applyFont="1" applyBorder="1"/>
    <xf numFmtId="0" fontId="27" fillId="0" borderId="22" xfId="31" applyFont="1" applyBorder="1" applyAlignment="1">
      <alignment horizontal="left" indent="1"/>
    </xf>
    <xf numFmtId="189" fontId="27" fillId="0" borderId="22" xfId="31" quotePrefix="1" applyNumberFormat="1" applyFont="1" applyBorder="1" applyAlignment="1">
      <alignment horizontal="left"/>
    </xf>
    <xf numFmtId="190" fontId="4" fillId="0" borderId="22" xfId="0" applyNumberFormat="1" applyFont="1" applyBorder="1" applyAlignment="1">
      <alignment vertical="center"/>
    </xf>
    <xf numFmtId="9" fontId="27" fillId="0" borderId="22" xfId="31" quotePrefix="1" applyNumberFormat="1" applyFont="1" applyBorder="1" applyAlignment="1">
      <alignment horizontal="left" indent="2"/>
    </xf>
    <xf numFmtId="7" fontId="27" fillId="0" borderId="22" xfId="31" quotePrefix="1" applyNumberFormat="1" applyFont="1" applyBorder="1"/>
    <xf numFmtId="191" fontId="25" fillId="0" borderId="22" xfId="31" applyNumberFormat="1" applyFont="1" applyBorder="1"/>
    <xf numFmtId="191" fontId="4" fillId="0" borderId="22" xfId="31" applyNumberFormat="1" applyFont="1" applyFill="1" applyBorder="1"/>
    <xf numFmtId="0" fontId="27" fillId="0" borderId="22" xfId="0" quotePrefix="1" applyFont="1" applyBorder="1"/>
    <xf numFmtId="0" fontId="25" fillId="0" borderId="22" xfId="0" quotePrefix="1" applyFont="1" applyBorder="1"/>
    <xf numFmtId="191" fontId="12" fillId="0" borderId="22" xfId="0" applyNumberFormat="1" applyFont="1" applyBorder="1" applyAlignment="1">
      <alignment vertical="center"/>
    </xf>
    <xf numFmtId="171" fontId="12" fillId="0" borderId="1" xfId="0" applyNumberFormat="1" applyFont="1" applyBorder="1"/>
    <xf numFmtId="171" fontId="12" fillId="0" borderId="1" xfId="0" applyNumberFormat="1" applyFont="1" applyFill="1" applyBorder="1"/>
    <xf numFmtId="191" fontId="12" fillId="0" borderId="1" xfId="0" applyNumberFormat="1" applyFont="1" applyBorder="1"/>
    <xf numFmtId="189" fontId="29" fillId="0" borderId="1" xfId="0" applyNumberFormat="1" applyFont="1" applyBorder="1" applyAlignment="1">
      <alignment horizontal="center"/>
    </xf>
    <xf numFmtId="171" fontId="12" fillId="0" borderId="22" xfId="0" applyNumberFormat="1" applyFont="1" applyFill="1" applyBorder="1" applyAlignment="1">
      <alignment horizontal="center"/>
    </xf>
    <xf numFmtId="171" fontId="12" fillId="0" borderId="0" xfId="35" applyNumberFormat="1" applyFont="1" applyFill="1" applyBorder="1" applyAlignment="1">
      <alignment horizontal="center" vertical="center"/>
    </xf>
    <xf numFmtId="0" fontId="0" fillId="0" borderId="22" xfId="0" applyBorder="1"/>
    <xf numFmtId="0" fontId="4" fillId="0" borderId="9" xfId="0" applyFont="1" applyBorder="1" applyAlignment="1">
      <alignment vertical="center"/>
    </xf>
    <xf numFmtId="170" fontId="25" fillId="0" borderId="9" xfId="0" applyNumberFormat="1" applyFont="1" applyBorder="1" applyAlignment="1">
      <alignment vertical="center"/>
    </xf>
    <xf numFmtId="9" fontId="25" fillId="0" borderId="9" xfId="35" applyFont="1" applyBorder="1" applyAlignment="1">
      <alignment vertical="center"/>
    </xf>
    <xf numFmtId="0" fontId="25" fillId="0" borderId="9" xfId="0" applyFont="1" applyBorder="1"/>
    <xf numFmtId="190" fontId="28" fillId="0" borderId="9" xfId="0" applyNumberFormat="1" applyFont="1" applyBorder="1" applyAlignment="1">
      <alignment horizontal="right" vertical="center"/>
    </xf>
    <xf numFmtId="171" fontId="28" fillId="0" borderId="9" xfId="0" applyNumberFormat="1" applyFont="1" applyBorder="1" applyAlignment="1">
      <alignment horizontal="center"/>
    </xf>
    <xf numFmtId="171" fontId="25" fillId="0" borderId="9" xfId="0" applyNumberFormat="1" applyFont="1" applyBorder="1" applyAlignment="1">
      <alignment horizontal="center"/>
    </xf>
    <xf numFmtId="171" fontId="28" fillId="0" borderId="9" xfId="0" applyNumberFormat="1" applyFont="1" applyFill="1" applyBorder="1" applyAlignment="1">
      <alignment horizontal="center"/>
    </xf>
    <xf numFmtId="0" fontId="25" fillId="0" borderId="23" xfId="0" applyFont="1" applyFill="1" applyBorder="1"/>
    <xf numFmtId="0" fontId="25" fillId="0" borderId="22" xfId="0" applyFont="1" applyFill="1" applyBorder="1"/>
    <xf numFmtId="0" fontId="12" fillId="0" borderId="22" xfId="0" quotePrefix="1" applyFont="1" applyBorder="1"/>
    <xf numFmtId="0" fontId="22" fillId="14" borderId="0" xfId="0" applyFont="1" applyFill="1" applyBorder="1" applyAlignment="1">
      <alignment horizontal="center"/>
    </xf>
    <xf numFmtId="0" fontId="22" fillId="14" borderId="1" xfId="0" applyFont="1" applyFill="1" applyBorder="1" applyAlignment="1">
      <alignment horizontal="center"/>
    </xf>
    <xf numFmtId="221" fontId="4" fillId="4" borderId="3" xfId="0" applyNumberFormat="1" applyFont="1" applyFill="1" applyBorder="1" applyAlignment="1">
      <alignment horizontal="center"/>
    </xf>
    <xf numFmtId="221" fontId="22" fillId="4" borderId="0" xfId="0" applyNumberFormat="1" applyFont="1" applyFill="1" applyAlignment="1">
      <alignment horizontal="center"/>
    </xf>
    <xf numFmtId="213" fontId="0" fillId="0" borderId="0" xfId="0" applyNumberFormat="1" applyFill="1"/>
    <xf numFmtId="168" fontId="4" fillId="0" borderId="0" xfId="0" applyNumberFormat="1" applyFont="1" applyFill="1" applyBorder="1" applyAlignment="1">
      <alignment horizontal="center"/>
    </xf>
    <xf numFmtId="168" fontId="12" fillId="0" borderId="0" xfId="0" applyNumberFormat="1" applyFont="1" applyFill="1" applyBorder="1" applyAlignment="1">
      <alignment horizontal="center"/>
    </xf>
    <xf numFmtId="9" fontId="12" fillId="0" borderId="1" xfId="0" applyNumberFormat="1" applyFont="1" applyBorder="1" applyAlignment="1">
      <alignment horizontal="center"/>
    </xf>
    <xf numFmtId="222" fontId="12" fillId="0" borderId="0" xfId="18" applyNumberFormat="1" applyFont="1" applyFill="1" applyAlignment="1">
      <alignment vertical="center"/>
    </xf>
    <xf numFmtId="9" fontId="25" fillId="0" borderId="5" xfId="31" applyNumberFormat="1" applyFont="1" applyBorder="1" applyAlignment="1">
      <alignment horizontal="left" indent="1"/>
    </xf>
    <xf numFmtId="191" fontId="28" fillId="0" borderId="5" xfId="0" applyNumberFormat="1" applyFont="1" applyBorder="1" applyAlignment="1">
      <alignment horizontal="center"/>
    </xf>
    <xf numFmtId="191" fontId="28" fillId="0" borderId="0" xfId="0" applyNumberFormat="1" applyFont="1" applyBorder="1" applyAlignment="1">
      <alignment horizontal="center"/>
    </xf>
    <xf numFmtId="191" fontId="28" fillId="0" borderId="1" xfId="0" applyNumberFormat="1" applyFont="1" applyBorder="1" applyAlignment="1">
      <alignment horizontal="center"/>
    </xf>
    <xf numFmtId="191" fontId="33" fillId="0" borderId="0" xfId="35" applyNumberFormat="1" applyFont="1" applyBorder="1" applyAlignment="1">
      <alignment horizontal="center"/>
    </xf>
    <xf numFmtId="191" fontId="33" fillId="0" borderId="1" xfId="35" applyNumberFormat="1" applyFont="1" applyBorder="1" applyAlignment="1">
      <alignment horizontal="center"/>
    </xf>
    <xf numFmtId="191" fontId="29" fillId="0" borderId="1" xfId="0" applyNumberFormat="1" applyFont="1" applyBorder="1" applyAlignment="1">
      <alignment horizontal="center"/>
    </xf>
    <xf numFmtId="189" fontId="29" fillId="0" borderId="0" xfId="0" applyNumberFormat="1" applyFont="1" applyBorder="1" applyAlignment="1">
      <alignment horizontal="center"/>
    </xf>
    <xf numFmtId="191" fontId="70" fillId="0" borderId="0" xfId="0" applyNumberFormat="1" applyFont="1" applyBorder="1" applyAlignment="1">
      <alignment horizontal="center"/>
    </xf>
    <xf numFmtId="191" fontId="4" fillId="0" borderId="0" xfId="0" applyNumberFormat="1" applyFont="1" applyBorder="1" applyAlignment="1">
      <alignment horizontal="center"/>
    </xf>
    <xf numFmtId="168" fontId="70" fillId="0" borderId="0" xfId="35" applyNumberFormat="1" applyFont="1" applyFill="1" applyBorder="1" applyAlignment="1">
      <alignment horizontal="center" vertical="center"/>
    </xf>
    <xf numFmtId="213" fontId="69" fillId="0" borderId="0" xfId="0" applyNumberFormat="1" applyFont="1" applyFill="1" applyBorder="1" applyAlignment="1">
      <alignment horizontal="center"/>
    </xf>
    <xf numFmtId="171" fontId="69" fillId="0" borderId="0" xfId="0" applyNumberFormat="1" applyFont="1" applyFill="1" applyBorder="1" applyAlignment="1">
      <alignment horizontal="center"/>
    </xf>
    <xf numFmtId="171" fontId="69" fillId="0" borderId="0" xfId="18" applyNumberFormat="1" applyFont="1" applyFill="1" applyBorder="1" applyAlignment="1">
      <alignment horizontal="center"/>
    </xf>
    <xf numFmtId="171" fontId="69" fillId="0" borderId="5" xfId="18" applyNumberFormat="1" applyFont="1" applyFill="1" applyBorder="1" applyAlignment="1">
      <alignment horizontal="center"/>
    </xf>
    <xf numFmtId="171" fontId="69" fillId="0" borderId="5" xfId="0" applyNumberFormat="1" applyFont="1" applyFill="1" applyBorder="1" applyAlignment="1">
      <alignment horizontal="center"/>
    </xf>
    <xf numFmtId="0" fontId="0" fillId="0" borderId="22" xfId="0" applyFill="1" applyBorder="1"/>
    <xf numFmtId="0" fontId="0" fillId="0" borderId="5" xfId="0" applyFill="1" applyBorder="1"/>
    <xf numFmtId="212" fontId="4" fillId="0" borderId="5" xfId="0" applyNumberFormat="1" applyFont="1" applyFill="1" applyBorder="1" applyAlignment="1">
      <alignment horizontal="center"/>
    </xf>
    <xf numFmtId="189" fontId="0" fillId="0" borderId="5" xfId="35" applyNumberFormat="1" applyFont="1" applyFill="1" applyBorder="1" applyAlignment="1">
      <alignment horizontal="center"/>
    </xf>
    <xf numFmtId="189" fontId="57" fillId="0" borderId="0" xfId="35" applyNumberFormat="1" applyFont="1" applyFill="1" applyBorder="1" applyAlignment="1">
      <alignment horizontal="center"/>
    </xf>
    <xf numFmtId="189" fontId="57" fillId="0" borderId="1" xfId="35" applyNumberFormat="1" applyFont="1" applyFill="1" applyBorder="1" applyAlignment="1">
      <alignment horizontal="center"/>
    </xf>
    <xf numFmtId="189" fontId="12" fillId="0" borderId="6" xfId="35" applyNumberFormat="1" applyFont="1" applyFill="1" applyBorder="1" applyAlignment="1">
      <alignment horizontal="center"/>
    </xf>
    <xf numFmtId="191" fontId="0" fillId="0" borderId="5" xfId="0" applyNumberFormat="1" applyFill="1" applyBorder="1"/>
    <xf numFmtId="171" fontId="69" fillId="0" borderId="0" xfId="18" applyNumberFormat="1" applyFont="1" applyBorder="1" applyAlignment="1">
      <alignment horizontal="center"/>
    </xf>
    <xf numFmtId="9" fontId="18" fillId="0" borderId="1" xfId="0" applyNumberFormat="1" applyFont="1" applyFill="1" applyBorder="1" applyAlignment="1">
      <alignment horizontal="center"/>
    </xf>
    <xf numFmtId="189" fontId="4" fillId="13" borderId="10" xfId="0" applyNumberFormat="1" applyFont="1" applyFill="1" applyBorder="1" applyAlignment="1">
      <alignment horizontal="center"/>
    </xf>
    <xf numFmtId="189" fontId="18" fillId="0" borderId="5" xfId="35" applyNumberFormat="1" applyFont="1" applyFill="1" applyBorder="1" applyAlignment="1">
      <alignment horizontal="center"/>
    </xf>
    <xf numFmtId="189" fontId="18" fillId="0" borderId="0" xfId="35" applyNumberFormat="1" applyFont="1" applyFill="1" applyBorder="1" applyAlignment="1">
      <alignment horizontal="center"/>
    </xf>
    <xf numFmtId="189" fontId="18" fillId="0" borderId="1" xfId="35" applyNumberFormat="1" applyFont="1" applyFill="1" applyBorder="1" applyAlignment="1">
      <alignment horizontal="center"/>
    </xf>
    <xf numFmtId="189" fontId="33" fillId="0" borderId="5" xfId="35" applyNumberFormat="1" applyFont="1" applyFill="1" applyBorder="1" applyAlignment="1">
      <alignment horizontal="center"/>
    </xf>
    <xf numFmtId="189" fontId="33" fillId="0" borderId="0" xfId="35" applyNumberFormat="1" applyFont="1" applyFill="1" applyBorder="1" applyAlignment="1">
      <alignment horizontal="center"/>
    </xf>
    <xf numFmtId="189" fontId="33" fillId="0" borderId="1" xfId="35" applyNumberFormat="1" applyFont="1" applyFill="1" applyBorder="1" applyAlignment="1">
      <alignment horizontal="center"/>
    </xf>
    <xf numFmtId="191" fontId="33" fillId="0" borderId="5" xfId="35" applyNumberFormat="1" applyFont="1" applyFill="1" applyBorder="1" applyAlignment="1">
      <alignment horizontal="center"/>
    </xf>
    <xf numFmtId="191" fontId="33" fillId="0" borderId="0" xfId="35" applyNumberFormat="1" applyFont="1" applyFill="1" applyBorder="1" applyAlignment="1">
      <alignment horizontal="center"/>
    </xf>
    <xf numFmtId="171" fontId="69" fillId="0" borderId="5" xfId="35" applyNumberFormat="1" applyFont="1" applyFill="1" applyBorder="1" applyAlignment="1">
      <alignment horizontal="center" vertical="center"/>
    </xf>
    <xf numFmtId="171" fontId="69" fillId="0" borderId="0" xfId="35" applyNumberFormat="1" applyFont="1" applyFill="1" applyBorder="1" applyAlignment="1">
      <alignment horizontal="center" vertical="center"/>
    </xf>
    <xf numFmtId="9" fontId="4" fillId="0" borderId="0" xfId="35" applyFont="1" applyFill="1" applyBorder="1" applyAlignment="1">
      <alignment vertical="center"/>
    </xf>
    <xf numFmtId="171" fontId="70" fillId="0" borderId="5" xfId="35" applyNumberFormat="1" applyFont="1" applyFill="1" applyBorder="1" applyAlignment="1">
      <alignment horizontal="center" vertical="center"/>
    </xf>
    <xf numFmtId="171" fontId="4" fillId="0" borderId="0" xfId="35" applyNumberFormat="1" applyFont="1" applyFill="1" applyBorder="1" applyAlignment="1">
      <alignment vertical="center"/>
    </xf>
    <xf numFmtId="171" fontId="12" fillId="0" borderId="5" xfId="35" applyNumberFormat="1" applyFont="1" applyFill="1" applyBorder="1" applyAlignment="1">
      <alignment horizontal="center" vertical="center"/>
    </xf>
    <xf numFmtId="9" fontId="12" fillId="0" borderId="5" xfId="35" applyFont="1" applyFill="1" applyBorder="1" applyAlignment="1">
      <alignment horizontal="center" vertical="center"/>
    </xf>
    <xf numFmtId="9" fontId="12" fillId="0" borderId="0" xfId="35" applyNumberFormat="1" applyFont="1" applyFill="1" applyBorder="1" applyAlignment="1">
      <alignment horizontal="center" vertical="center"/>
    </xf>
    <xf numFmtId="189" fontId="12" fillId="0" borderId="3" xfId="35" applyNumberFormat="1" applyFont="1" applyFill="1" applyBorder="1" applyAlignment="1">
      <alignment horizontal="center"/>
    </xf>
    <xf numFmtId="189" fontId="12" fillId="0" borderId="11" xfId="35" applyNumberFormat="1" applyFont="1" applyFill="1" applyBorder="1" applyAlignment="1">
      <alignment horizontal="center"/>
    </xf>
    <xf numFmtId="189" fontId="12" fillId="0" borderId="0" xfId="35" applyNumberFormat="1" applyFont="1" applyFill="1" applyBorder="1" applyAlignment="1">
      <alignment horizontal="center" vertical="center"/>
    </xf>
    <xf numFmtId="180" fontId="4" fillId="0" borderId="0" xfId="35" applyNumberFormat="1" applyFont="1" applyBorder="1" applyAlignment="1">
      <alignment vertical="center"/>
    </xf>
    <xf numFmtId="171" fontId="12" fillId="0" borderId="1" xfId="35" applyNumberFormat="1" applyFont="1" applyFill="1" applyBorder="1" applyAlignment="1">
      <alignment horizontal="center" vertical="center"/>
    </xf>
    <xf numFmtId="9" fontId="12" fillId="0" borderId="1" xfId="35" applyFont="1" applyFill="1" applyBorder="1" applyAlignment="1">
      <alignment horizontal="center" vertical="center"/>
    </xf>
    <xf numFmtId="171" fontId="4" fillId="0" borderId="1" xfId="35" applyNumberFormat="1" applyFont="1" applyFill="1" applyBorder="1" applyAlignment="1">
      <alignment vertical="center"/>
    </xf>
    <xf numFmtId="189" fontId="18" fillId="0" borderId="5" xfId="0" applyNumberFormat="1" applyFont="1" applyFill="1" applyBorder="1" applyAlignment="1">
      <alignment horizontal="center"/>
    </xf>
    <xf numFmtId="189" fontId="18" fillId="0" borderId="1" xfId="0" applyNumberFormat="1" applyFont="1" applyFill="1" applyBorder="1" applyAlignment="1">
      <alignment horizontal="center"/>
    </xf>
    <xf numFmtId="189" fontId="33" fillId="0" borderId="1" xfId="0" applyNumberFormat="1" applyFont="1" applyFill="1" applyBorder="1" applyAlignment="1">
      <alignment horizontal="center"/>
    </xf>
    <xf numFmtId="168" fontId="4" fillId="0" borderId="1" xfId="0" applyNumberFormat="1" applyFont="1" applyBorder="1" applyAlignment="1">
      <alignment horizontal="center"/>
    </xf>
    <xf numFmtId="189" fontId="4" fillId="0" borderId="5" xfId="35" applyNumberFormat="1" applyFont="1" applyBorder="1" applyAlignment="1">
      <alignment horizontal="center" vertical="center"/>
    </xf>
    <xf numFmtId="165" fontId="12" fillId="0" borderId="0" xfId="0" applyNumberFormat="1" applyFont="1" applyFill="1" applyAlignment="1">
      <alignment vertical="center"/>
    </xf>
    <xf numFmtId="166" fontId="12" fillId="0" borderId="3" xfId="0" applyNumberFormat="1" applyFont="1" applyFill="1" applyBorder="1" applyAlignment="1">
      <alignment vertical="center"/>
    </xf>
    <xf numFmtId="43" fontId="12" fillId="0" borderId="0" xfId="18" applyFont="1" applyFill="1" applyAlignment="1">
      <alignment vertical="center"/>
    </xf>
    <xf numFmtId="4" fontId="12" fillId="0" borderId="0" xfId="0" applyNumberFormat="1" applyFont="1"/>
    <xf numFmtId="168" fontId="70" fillId="0" borderId="0" xfId="35" applyNumberFormat="1" applyFont="1" applyBorder="1" applyAlignment="1">
      <alignment horizontal="center" vertical="center"/>
    </xf>
    <xf numFmtId="168" fontId="70" fillId="0" borderId="1" xfId="35" applyNumberFormat="1" applyFont="1" applyBorder="1" applyAlignment="1">
      <alignment horizontal="center" vertical="center"/>
    </xf>
    <xf numFmtId="168" fontId="70" fillId="0" borderId="0" xfId="35" applyNumberFormat="1" applyFont="1" applyBorder="1" applyAlignment="1">
      <alignment vertical="center"/>
    </xf>
    <xf numFmtId="171" fontId="70" fillId="0" borderId="0" xfId="35" applyNumberFormat="1" applyFont="1" applyBorder="1" applyAlignment="1">
      <alignment horizontal="center" vertical="center"/>
    </xf>
    <xf numFmtId="171" fontId="70" fillId="0" borderId="1" xfId="35" applyNumberFormat="1" applyFont="1" applyBorder="1" applyAlignment="1">
      <alignment horizontal="center" vertical="center"/>
    </xf>
    <xf numFmtId="0" fontId="12" fillId="0" borderId="0" xfId="0" applyFont="1" applyFill="1" applyBorder="1" applyAlignment="1">
      <alignment horizontal="right"/>
    </xf>
    <xf numFmtId="0" fontId="2" fillId="0" borderId="0" xfId="0" applyFont="1" applyFill="1"/>
    <xf numFmtId="224" fontId="69" fillId="0" borderId="0" xfId="18" applyNumberFormat="1" applyFont="1" applyFill="1" applyAlignment="1">
      <alignment vertical="center"/>
    </xf>
    <xf numFmtId="172" fontId="12" fillId="0" borderId="0" xfId="0" applyNumberFormat="1" applyFont="1" applyBorder="1" applyAlignment="1">
      <alignment horizontal="center"/>
    </xf>
    <xf numFmtId="171" fontId="70" fillId="0" borderId="12" xfId="0" applyNumberFormat="1" applyFont="1" applyBorder="1" applyAlignment="1">
      <alignment horizontal="center"/>
    </xf>
    <xf numFmtId="9" fontId="12" fillId="0" borderId="0" xfId="35" quotePrefix="1" applyFont="1" applyBorder="1" applyAlignment="1">
      <alignment horizontal="center" vertical="center"/>
    </xf>
    <xf numFmtId="0" fontId="4" fillId="4" borderId="36" xfId="0" applyFont="1" applyFill="1" applyBorder="1" applyAlignment="1">
      <alignment vertical="center"/>
    </xf>
    <xf numFmtId="0" fontId="4" fillId="4" borderId="28" xfId="0" applyFont="1" applyFill="1" applyBorder="1" applyAlignment="1">
      <alignment vertical="center"/>
    </xf>
    <xf numFmtId="214" fontId="4" fillId="4" borderId="28" xfId="0" applyNumberFormat="1" applyFont="1" applyFill="1" applyBorder="1" applyAlignment="1">
      <alignment horizontal="center"/>
    </xf>
    <xf numFmtId="165" fontId="67" fillId="0" borderId="0" xfId="0" applyNumberFormat="1" applyFont="1" applyFill="1" applyAlignment="1">
      <alignment vertical="center"/>
    </xf>
    <xf numFmtId="0" fontId="67" fillId="0" borderId="0" xfId="0" applyFont="1" applyFill="1"/>
    <xf numFmtId="0" fontId="72" fillId="8" borderId="0" xfId="0" applyFont="1" applyFill="1" applyBorder="1" applyAlignment="1">
      <alignment horizontal="left"/>
    </xf>
    <xf numFmtId="0" fontId="66" fillId="8" borderId="0" xfId="0" applyFont="1" applyFill="1" applyBorder="1" applyAlignment="1">
      <alignment horizontal="left"/>
    </xf>
    <xf numFmtId="189" fontId="18" fillId="0" borderId="0" xfId="36" applyNumberFormat="1" applyFont="1" applyBorder="1" applyAlignment="1">
      <alignment horizontal="center"/>
    </xf>
    <xf numFmtId="189" fontId="18" fillId="0" borderId="1" xfId="36" applyNumberFormat="1" applyFont="1" applyBorder="1" applyAlignment="1">
      <alignment horizontal="center"/>
    </xf>
    <xf numFmtId="0" fontId="4" fillId="0" borderId="5" xfId="0" quotePrefix="1" applyFont="1" applyFill="1" applyBorder="1" applyAlignment="1">
      <alignment vertical="center"/>
    </xf>
    <xf numFmtId="171" fontId="4" fillId="0" borderId="5" xfId="0" applyNumberFormat="1" applyFont="1" applyFill="1" applyBorder="1" applyAlignment="1">
      <alignment vertical="center"/>
    </xf>
    <xf numFmtId="171" fontId="4" fillId="0" borderId="0" xfId="35" applyNumberFormat="1" applyFont="1" applyFill="1" applyBorder="1" applyAlignment="1">
      <alignment horizontal="center" vertical="center"/>
    </xf>
    <xf numFmtId="0" fontId="12" fillId="0" borderId="5" xfId="0" quotePrefix="1" applyFont="1" applyFill="1" applyBorder="1" applyAlignment="1">
      <alignment vertical="center"/>
    </xf>
    <xf numFmtId="9" fontId="69" fillId="0" borderId="5" xfId="35" applyFont="1" applyFill="1" applyBorder="1" applyAlignment="1">
      <alignment horizontal="center" vertical="center"/>
    </xf>
    <xf numFmtId="9" fontId="69" fillId="0" borderId="0" xfId="35" applyFont="1" applyFill="1" applyBorder="1" applyAlignment="1">
      <alignment horizontal="center" vertical="center"/>
    </xf>
    <xf numFmtId="9" fontId="12" fillId="0" borderId="1" xfId="35" quotePrefix="1" applyFont="1" applyBorder="1" applyAlignment="1">
      <alignment horizontal="center" vertical="center"/>
    </xf>
    <xf numFmtId="213" fontId="69" fillId="0" borderId="1" xfId="0" applyNumberFormat="1" applyFont="1" applyBorder="1" applyAlignment="1">
      <alignment horizontal="center"/>
    </xf>
    <xf numFmtId="168" fontId="4" fillId="0" borderId="13" xfId="35" applyNumberFormat="1" applyFont="1" applyBorder="1" applyAlignment="1">
      <alignment horizontal="center" vertical="center"/>
    </xf>
    <xf numFmtId="189" fontId="12" fillId="0" borderId="1" xfId="35" applyNumberFormat="1" applyFont="1" applyBorder="1" applyAlignment="1">
      <alignment horizontal="center" vertical="center"/>
    </xf>
    <xf numFmtId="171" fontId="69" fillId="0" borderId="1" xfId="18" applyNumberFormat="1" applyFont="1" applyFill="1" applyBorder="1" applyAlignment="1">
      <alignment horizontal="center"/>
    </xf>
    <xf numFmtId="171" fontId="69" fillId="0" borderId="1" xfId="18" applyNumberFormat="1" applyFont="1" applyBorder="1" applyAlignment="1">
      <alignment horizontal="center"/>
    </xf>
    <xf numFmtId="180" fontId="12" fillId="0" borderId="0" xfId="0" applyNumberFormat="1" applyFont="1" applyFill="1" applyAlignment="1">
      <alignment horizontal="right" vertical="center"/>
    </xf>
    <xf numFmtId="168" fontId="4" fillId="0" borderId="7" xfId="35" applyNumberFormat="1" applyFont="1" applyBorder="1" applyAlignment="1">
      <alignment horizontal="center" vertical="center"/>
    </xf>
    <xf numFmtId="216" fontId="66" fillId="8" borderId="28" xfId="0" applyNumberFormat="1" applyFont="1" applyFill="1" applyBorder="1" applyAlignment="1">
      <alignment horizontal="center"/>
    </xf>
    <xf numFmtId="0" fontId="75" fillId="0" borderId="0" xfId="0" applyFont="1"/>
    <xf numFmtId="180" fontId="12" fillId="0" borderId="5" xfId="0" applyNumberFormat="1" applyFont="1" applyBorder="1" applyAlignment="1">
      <alignment horizontal="center"/>
    </xf>
    <xf numFmtId="171" fontId="69" fillId="0" borderId="5" xfId="18" applyNumberFormat="1" applyFont="1" applyBorder="1" applyAlignment="1">
      <alignment horizontal="center"/>
    </xf>
    <xf numFmtId="171" fontId="70" fillId="0" borderId="1" xfId="0" applyNumberFormat="1" applyFont="1" applyBorder="1" applyAlignment="1">
      <alignment horizontal="center"/>
    </xf>
    <xf numFmtId="171" fontId="4" fillId="0" borderId="1" xfId="0" applyNumberFormat="1" applyFont="1" applyBorder="1"/>
    <xf numFmtId="189" fontId="27" fillId="0" borderId="5" xfId="0" applyNumberFormat="1" applyFont="1" applyFill="1" applyBorder="1" applyAlignment="1">
      <alignment horizontal="left" indent="1"/>
    </xf>
    <xf numFmtId="189" fontId="27" fillId="0" borderId="0" xfId="36" applyNumberFormat="1" applyFont="1" applyFill="1" applyAlignment="1">
      <alignment horizontal="center"/>
    </xf>
    <xf numFmtId="189" fontId="27" fillId="0" borderId="5" xfId="36" applyNumberFormat="1" applyFont="1" applyFill="1" applyBorder="1" applyAlignment="1">
      <alignment horizontal="center"/>
    </xf>
    <xf numFmtId="189" fontId="27" fillId="0" borderId="0" xfId="36" applyNumberFormat="1" applyFont="1" applyFill="1" applyBorder="1" applyAlignment="1">
      <alignment horizontal="center"/>
    </xf>
    <xf numFmtId="189" fontId="27" fillId="0" borderId="1" xfId="36" applyNumberFormat="1" applyFont="1" applyFill="1" applyBorder="1" applyAlignment="1">
      <alignment horizontal="center"/>
    </xf>
    <xf numFmtId="225" fontId="27" fillId="0" borderId="5" xfId="36" applyNumberFormat="1" applyFont="1" applyFill="1" applyBorder="1" applyAlignment="1">
      <alignment horizontal="center"/>
    </xf>
    <xf numFmtId="225" fontId="27" fillId="0" borderId="0" xfId="36" applyNumberFormat="1" applyFont="1" applyFill="1" applyBorder="1" applyAlignment="1">
      <alignment horizontal="center"/>
    </xf>
    <xf numFmtId="225" fontId="27" fillId="0" borderId="1" xfId="36" applyNumberFormat="1" applyFont="1" applyFill="1" applyBorder="1" applyAlignment="1">
      <alignment horizontal="center"/>
    </xf>
    <xf numFmtId="189" fontId="27" fillId="0" borderId="0" xfId="0" applyNumberFormat="1" applyFont="1" applyFill="1" applyBorder="1" applyAlignment="1">
      <alignment horizontal="center"/>
    </xf>
    <xf numFmtId="189" fontId="27" fillId="0" borderId="22" xfId="36" applyNumberFormat="1" applyFont="1" applyFill="1" applyBorder="1" applyAlignment="1">
      <alignment horizontal="center"/>
    </xf>
    <xf numFmtId="171" fontId="70" fillId="0" borderId="5" xfId="0" applyNumberFormat="1" applyFont="1" applyBorder="1" applyAlignment="1">
      <alignment horizontal="center"/>
    </xf>
    <xf numFmtId="189" fontId="27" fillId="0" borderId="1" xfId="0" applyNumberFormat="1" applyFont="1" applyFill="1" applyBorder="1" applyAlignment="1">
      <alignment horizontal="center"/>
    </xf>
    <xf numFmtId="197" fontId="12" fillId="0" borderId="0" xfId="0" quotePrefix="1" applyNumberFormat="1" applyFont="1" applyFill="1" applyAlignment="1">
      <alignment horizontal="left"/>
    </xf>
    <xf numFmtId="197" fontId="12" fillId="0" borderId="0" xfId="0" applyNumberFormat="1" applyFont="1" applyFill="1" applyBorder="1" applyAlignment="1">
      <alignment horizontal="center"/>
    </xf>
    <xf numFmtId="197" fontId="27" fillId="0" borderId="5" xfId="0" applyNumberFormat="1" applyFont="1" applyFill="1" applyBorder="1" applyAlignment="1">
      <alignment horizontal="left"/>
    </xf>
    <xf numFmtId="171" fontId="12" fillId="0" borderId="0" xfId="19" applyNumberFormat="1" applyFont="1" applyFill="1" applyBorder="1" applyAlignment="1">
      <alignment horizontal="center"/>
    </xf>
    <xf numFmtId="171" fontId="12" fillId="0" borderId="5" xfId="19" applyNumberFormat="1" applyFont="1" applyFill="1" applyBorder="1" applyAlignment="1">
      <alignment horizontal="center"/>
    </xf>
    <xf numFmtId="171" fontId="12" fillId="0" borderId="1" xfId="19" applyNumberFormat="1" applyFont="1" applyFill="1" applyBorder="1" applyAlignment="1">
      <alignment horizontal="center"/>
    </xf>
    <xf numFmtId="171" fontId="18" fillId="0" borderId="5" xfId="19" applyNumberFormat="1" applyFont="1" applyFill="1" applyBorder="1" applyAlignment="1">
      <alignment horizontal="center"/>
    </xf>
    <xf numFmtId="197" fontId="31" fillId="0" borderId="0" xfId="36" applyNumberFormat="1" applyFont="1" applyFill="1" applyBorder="1" applyAlignment="1">
      <alignment horizontal="center"/>
    </xf>
    <xf numFmtId="197" fontId="32" fillId="0" borderId="0" xfId="36" applyNumberFormat="1" applyFont="1" applyFill="1" applyBorder="1" applyAlignment="1">
      <alignment horizontal="center"/>
    </xf>
    <xf numFmtId="189" fontId="27" fillId="0" borderId="5" xfId="0" applyNumberFormat="1" applyFont="1" applyFill="1" applyBorder="1" applyAlignment="1">
      <alignment horizontal="left" indent="2"/>
    </xf>
    <xf numFmtId="189" fontId="31" fillId="0" borderId="0" xfId="36" applyNumberFormat="1" applyFont="1" applyFill="1" applyBorder="1" applyAlignment="1">
      <alignment horizontal="center"/>
    </xf>
    <xf numFmtId="189" fontId="32" fillId="0" borderId="0" xfId="36" applyNumberFormat="1" applyFont="1" applyFill="1" applyBorder="1" applyAlignment="1">
      <alignment horizontal="center"/>
    </xf>
    <xf numFmtId="226" fontId="12" fillId="0" borderId="5" xfId="18" applyNumberFormat="1" applyFont="1" applyBorder="1" applyAlignment="1">
      <alignment horizontal="center" vertical="center"/>
    </xf>
    <xf numFmtId="222" fontId="12" fillId="0" borderId="0" xfId="18" applyNumberFormat="1" applyFont="1" applyBorder="1" applyAlignment="1">
      <alignment horizontal="center" vertical="center"/>
    </xf>
    <xf numFmtId="226" fontId="12" fillId="0" borderId="0" xfId="18" applyNumberFormat="1" applyFont="1" applyBorder="1" applyAlignment="1">
      <alignment horizontal="center" vertical="center"/>
    </xf>
    <xf numFmtId="171" fontId="70" fillId="0" borderId="0" xfId="0" applyNumberFormat="1" applyFont="1" applyBorder="1" applyAlignment="1">
      <alignment horizontal="center" vertical="center"/>
    </xf>
    <xf numFmtId="213" fontId="12" fillId="0" borderId="5" xfId="0" applyNumberFormat="1" applyFont="1" applyFill="1" applyBorder="1" applyAlignment="1">
      <alignment horizontal="center"/>
    </xf>
    <xf numFmtId="213" fontId="12" fillId="0" borderId="1" xfId="0" applyNumberFormat="1" applyFont="1" applyFill="1" applyBorder="1" applyAlignment="1">
      <alignment horizontal="center"/>
    </xf>
    <xf numFmtId="0" fontId="27" fillId="0" borderId="0" xfId="0" applyNumberFormat="1" applyFont="1" applyFill="1" applyAlignment="1">
      <alignment horizontal="right" vertical="center"/>
    </xf>
    <xf numFmtId="0" fontId="66" fillId="0" borderId="8" xfId="0" applyFont="1" applyFill="1" applyBorder="1"/>
    <xf numFmtId="0" fontId="67" fillId="0" borderId="10" xfId="0" applyFont="1" applyFill="1" applyBorder="1"/>
    <xf numFmtId="7" fontId="36" fillId="0" borderId="1" xfId="0" applyNumberFormat="1" applyFont="1" applyFill="1" applyBorder="1" applyAlignment="1">
      <alignment horizontal="center"/>
    </xf>
    <xf numFmtId="200" fontId="12" fillId="0" borderId="1" xfId="0" applyNumberFormat="1" applyFont="1" applyFill="1" applyBorder="1" applyAlignment="1">
      <alignment horizontal="center"/>
    </xf>
    <xf numFmtId="7" fontId="4" fillId="0" borderId="1" xfId="0" applyNumberFormat="1" applyFont="1" applyFill="1" applyBorder="1" applyAlignment="1">
      <alignment horizontal="center"/>
    </xf>
    <xf numFmtId="0" fontId="12" fillId="0" borderId="6" xfId="0" applyFont="1" applyFill="1" applyBorder="1"/>
    <xf numFmtId="200" fontId="12" fillId="0" borderId="11" xfId="0" applyNumberFormat="1" applyFont="1" applyFill="1" applyBorder="1" applyAlignment="1">
      <alignment horizontal="center"/>
    </xf>
    <xf numFmtId="200" fontId="12" fillId="0" borderId="0" xfId="0" applyNumberFormat="1" applyFont="1" applyFill="1" applyAlignment="1">
      <alignment horizontal="center"/>
    </xf>
    <xf numFmtId="211" fontId="22" fillId="0" borderId="0" xfId="0" applyNumberFormat="1" applyFont="1" applyFill="1"/>
    <xf numFmtId="0" fontId="32" fillId="0" borderId="0" xfId="0" applyFont="1" applyFill="1" applyBorder="1"/>
    <xf numFmtId="0" fontId="17" fillId="0" borderId="12" xfId="0" applyFont="1" applyFill="1" applyBorder="1" applyAlignment="1">
      <alignment horizontal="centerContinuous"/>
    </xf>
    <xf numFmtId="0" fontId="16" fillId="0" borderId="7" xfId="0" applyFont="1" applyFill="1" applyBorder="1" applyAlignment="1">
      <alignment horizontal="centerContinuous"/>
    </xf>
    <xf numFmtId="0" fontId="16" fillId="0" borderId="13" xfId="0" applyFont="1" applyFill="1" applyBorder="1" applyAlignment="1">
      <alignment horizontal="centerContinuous"/>
    </xf>
    <xf numFmtId="187" fontId="4" fillId="0" borderId="3" xfId="0" applyNumberFormat="1" applyFont="1" applyFill="1" applyBorder="1"/>
    <xf numFmtId="188" fontId="4" fillId="0" borderId="27" xfId="0" applyNumberFormat="1" applyFont="1" applyFill="1" applyBorder="1"/>
    <xf numFmtId="188" fontId="4" fillId="0" borderId="3" xfId="0" applyNumberFormat="1" applyFont="1" applyFill="1" applyBorder="1"/>
    <xf numFmtId="188" fontId="4" fillId="0" borderId="11" xfId="0" applyNumberFormat="1" applyFont="1" applyFill="1" applyBorder="1"/>
    <xf numFmtId="6" fontId="32" fillId="0" borderId="0" xfId="0" applyNumberFormat="1" applyFont="1" applyFill="1" applyBorder="1" applyAlignment="1">
      <alignment horizontal="center"/>
    </xf>
    <xf numFmtId="8" fontId="12" fillId="0" borderId="0" xfId="0" applyNumberFormat="1" applyFont="1" applyFill="1"/>
    <xf numFmtId="168" fontId="27" fillId="0" borderId="0" xfId="0" applyNumberFormat="1" applyFont="1" applyFill="1" applyBorder="1" applyAlignment="1">
      <alignment horizontal="right" vertical="center"/>
    </xf>
    <xf numFmtId="168" fontId="27" fillId="0" borderId="22" xfId="0" applyNumberFormat="1" applyFont="1" applyFill="1" applyBorder="1" applyAlignment="1">
      <alignment horizontal="right" vertical="center"/>
    </xf>
    <xf numFmtId="168" fontId="27" fillId="0" borderId="1" xfId="0" applyNumberFormat="1" applyFont="1" applyFill="1" applyBorder="1" applyAlignment="1">
      <alignment horizontal="right" vertical="center"/>
    </xf>
    <xf numFmtId="198" fontId="4" fillId="0" borderId="0" xfId="0" applyNumberFormat="1" applyFont="1" applyFill="1" applyBorder="1" applyAlignment="1">
      <alignment horizontal="right"/>
    </xf>
    <xf numFmtId="198" fontId="4" fillId="0" borderId="22" xfId="0" applyNumberFormat="1" applyFont="1" applyFill="1" applyBorder="1" applyAlignment="1">
      <alignment horizontal="right"/>
    </xf>
    <xf numFmtId="198" fontId="4" fillId="0" borderId="1" xfId="0" applyNumberFormat="1" applyFont="1" applyFill="1" applyBorder="1" applyAlignment="1">
      <alignment horizontal="right"/>
    </xf>
    <xf numFmtId="7" fontId="12" fillId="0" borderId="0" xfId="0" applyNumberFormat="1" applyFont="1" applyFill="1"/>
    <xf numFmtId="189" fontId="27" fillId="0" borderId="0" xfId="0" applyNumberFormat="1" applyFont="1" applyFill="1" applyBorder="1" applyAlignment="1">
      <alignment horizontal="right" vertical="center"/>
    </xf>
    <xf numFmtId="189" fontId="27" fillId="0" borderId="22" xfId="0" applyNumberFormat="1" applyFont="1" applyFill="1" applyBorder="1" applyAlignment="1">
      <alignment horizontal="right" vertical="center"/>
    </xf>
    <xf numFmtId="189" fontId="27" fillId="0" borderId="1" xfId="0" applyNumberFormat="1" applyFont="1" applyFill="1" applyBorder="1" applyAlignment="1">
      <alignment horizontal="right" vertical="center"/>
    </xf>
    <xf numFmtId="6" fontId="12" fillId="0" borderId="0" xfId="0" applyNumberFormat="1" applyFont="1" applyFill="1" applyBorder="1" applyAlignment="1">
      <alignment horizontal="center"/>
    </xf>
    <xf numFmtId="0" fontId="4" fillId="0" borderId="0" xfId="0" applyFont="1" applyFill="1" applyBorder="1" applyAlignment="1">
      <alignment horizontal="right"/>
    </xf>
    <xf numFmtId="0" fontId="4" fillId="0" borderId="22" xfId="0" applyFont="1" applyFill="1" applyBorder="1" applyAlignment="1">
      <alignment horizontal="right"/>
    </xf>
    <xf numFmtId="0" fontId="4" fillId="0" borderId="1" xfId="0" applyFont="1" applyFill="1" applyBorder="1" applyAlignment="1">
      <alignment horizontal="right"/>
    </xf>
    <xf numFmtId="0" fontId="41" fillId="0" borderId="0" xfId="0" applyFont="1" applyFill="1" applyAlignment="1">
      <alignment horizontal="center"/>
    </xf>
    <xf numFmtId="210" fontId="32" fillId="0" borderId="0" xfId="0" applyNumberFormat="1" applyFont="1" applyFill="1" applyBorder="1" applyAlignment="1">
      <alignment horizontal="center"/>
    </xf>
    <xf numFmtId="0" fontId="4" fillId="0" borderId="0" xfId="0" applyFont="1" applyFill="1" applyBorder="1" applyAlignment="1">
      <alignment horizontal="left"/>
    </xf>
    <xf numFmtId="0" fontId="51" fillId="0" borderId="0" xfId="0" applyFont="1" applyFill="1" applyBorder="1" applyAlignment="1">
      <alignment horizontal="center"/>
    </xf>
    <xf numFmtId="184" fontId="12" fillId="0" borderId="0" xfId="0" applyNumberFormat="1" applyFont="1" applyFill="1" applyBorder="1" applyAlignment="1">
      <alignment horizontal="right" vertical="center"/>
    </xf>
    <xf numFmtId="184" fontId="12" fillId="0" borderId="22" xfId="0" applyNumberFormat="1" applyFont="1" applyFill="1" applyBorder="1" applyAlignment="1">
      <alignment horizontal="right" vertical="center"/>
    </xf>
    <xf numFmtId="184" fontId="12" fillId="0" borderId="1" xfId="0" applyNumberFormat="1" applyFont="1" applyFill="1" applyBorder="1" applyAlignment="1">
      <alignment horizontal="right" vertical="center"/>
    </xf>
    <xf numFmtId="200" fontId="12" fillId="0" borderId="0" xfId="0" applyNumberFormat="1" applyFont="1" applyFill="1" applyBorder="1" applyAlignment="1">
      <alignment horizontal="center"/>
    </xf>
    <xf numFmtId="195" fontId="52" fillId="0" borderId="0" xfId="0" applyNumberFormat="1" applyFont="1" applyFill="1" applyBorder="1" applyAlignment="1">
      <alignment horizontal="center"/>
    </xf>
    <xf numFmtId="200" fontId="32" fillId="0" borderId="0" xfId="0" applyNumberFormat="1" applyFont="1" applyFill="1" applyBorder="1" applyAlignment="1">
      <alignment horizontal="center"/>
    </xf>
    <xf numFmtId="195" fontId="32" fillId="0" borderId="0" xfId="0" applyNumberFormat="1" applyFont="1" applyFill="1" applyBorder="1" applyAlignment="1">
      <alignment horizontal="center"/>
    </xf>
    <xf numFmtId="171" fontId="27" fillId="0" borderId="0" xfId="0" applyNumberFormat="1" applyFont="1" applyFill="1" applyAlignment="1">
      <alignment vertical="center"/>
    </xf>
    <xf numFmtId="0" fontId="32" fillId="0" borderId="0" xfId="0" applyFont="1" applyFill="1" applyBorder="1" applyAlignment="1">
      <alignment horizontal="center"/>
    </xf>
    <xf numFmtId="210" fontId="12" fillId="0" borderId="0" xfId="0" applyNumberFormat="1" applyFont="1" applyFill="1" applyBorder="1" applyAlignment="1">
      <alignment horizontal="center"/>
    </xf>
    <xf numFmtId="0" fontId="12" fillId="0" borderId="22" xfId="0" applyFont="1" applyFill="1" applyBorder="1" applyAlignment="1">
      <alignment horizontal="right"/>
    </xf>
    <xf numFmtId="0" fontId="12" fillId="0" borderId="1" xfId="0" applyFont="1" applyFill="1" applyBorder="1" applyAlignment="1">
      <alignment horizontal="right"/>
    </xf>
    <xf numFmtId="198" fontId="12" fillId="0" borderId="0" xfId="0" applyNumberFormat="1" applyFont="1" applyFill="1" applyBorder="1" applyAlignment="1">
      <alignment horizontal="right"/>
    </xf>
    <xf numFmtId="198" fontId="12" fillId="0" borderId="22" xfId="0" applyNumberFormat="1" applyFont="1" applyFill="1" applyBorder="1" applyAlignment="1">
      <alignment horizontal="right"/>
    </xf>
    <xf numFmtId="198" fontId="12" fillId="0" borderId="1" xfId="0" applyNumberFormat="1" applyFont="1" applyFill="1" applyBorder="1" applyAlignment="1">
      <alignment horizontal="right"/>
    </xf>
    <xf numFmtId="9" fontId="27" fillId="0" borderId="0" xfId="0" applyNumberFormat="1" applyFont="1" applyFill="1" applyBorder="1" applyAlignment="1">
      <alignment horizontal="right" vertical="center"/>
    </xf>
    <xf numFmtId="0" fontId="4" fillId="0" borderId="6" xfId="0" applyFont="1" applyFill="1" applyBorder="1"/>
    <xf numFmtId="189" fontId="25" fillId="0" borderId="3" xfId="0" applyNumberFormat="1" applyFont="1" applyFill="1" applyBorder="1" applyAlignment="1">
      <alignment horizontal="right" vertical="center"/>
    </xf>
    <xf numFmtId="189" fontId="25" fillId="0" borderId="37" xfId="0" applyNumberFormat="1" applyFont="1" applyFill="1" applyBorder="1" applyAlignment="1">
      <alignment horizontal="right" vertical="center"/>
    </xf>
    <xf numFmtId="189" fontId="25" fillId="0" borderId="11" xfId="0" applyNumberFormat="1" applyFont="1" applyFill="1" applyBorder="1" applyAlignment="1">
      <alignment horizontal="right" vertical="center"/>
    </xf>
    <xf numFmtId="168" fontId="27" fillId="0" borderId="1" xfId="0" applyNumberFormat="1" applyFont="1" applyFill="1" applyBorder="1" applyAlignment="1">
      <alignment vertical="center"/>
    </xf>
    <xf numFmtId="168" fontId="25" fillId="0" borderId="1" xfId="0" applyNumberFormat="1" applyFont="1" applyFill="1" applyBorder="1" applyAlignment="1">
      <alignment vertical="center"/>
    </xf>
    <xf numFmtId="171" fontId="32" fillId="0" borderId="0" xfId="0" applyNumberFormat="1" applyFont="1" applyFill="1" applyBorder="1" applyAlignment="1">
      <alignment vertical="center"/>
    </xf>
    <xf numFmtId="200" fontId="32" fillId="0" borderId="0" xfId="0" applyNumberFormat="1" applyFont="1" applyFill="1" applyBorder="1"/>
    <xf numFmtId="186" fontId="4" fillId="0" borderId="11" xfId="0" applyNumberFormat="1" applyFont="1" applyFill="1" applyBorder="1" applyAlignment="1">
      <alignment vertical="center"/>
    </xf>
    <xf numFmtId="189" fontId="27" fillId="0" borderId="1" xfId="0" applyNumberFormat="1" applyFont="1" applyFill="1" applyBorder="1" applyAlignment="1">
      <alignment vertical="center"/>
    </xf>
    <xf numFmtId="198" fontId="12" fillId="0" borderId="11" xfId="0" applyNumberFormat="1" applyFont="1" applyFill="1" applyBorder="1" applyAlignment="1">
      <alignment horizontal="right"/>
    </xf>
    <xf numFmtId="9" fontId="12" fillId="0" borderId="0" xfId="0" applyNumberFormat="1" applyFont="1" applyBorder="1" applyAlignment="1">
      <alignment horizontal="center"/>
    </xf>
    <xf numFmtId="9" fontId="12" fillId="0" borderId="0" xfId="0" applyNumberFormat="1" applyFont="1" applyFill="1" applyBorder="1" applyAlignment="1">
      <alignment horizontal="center"/>
    </xf>
    <xf numFmtId="9" fontId="12" fillId="0" borderId="1" xfId="0" applyNumberFormat="1" applyFont="1" applyFill="1" applyBorder="1" applyAlignment="1">
      <alignment horizontal="center"/>
    </xf>
    <xf numFmtId="0" fontId="2" fillId="0" borderId="0" xfId="0" applyFont="1"/>
    <xf numFmtId="0" fontId="60" fillId="0" borderId="0" xfId="0" applyFont="1" applyFill="1"/>
    <xf numFmtId="0" fontId="76" fillId="15" borderId="32" xfId="0" applyFont="1" applyFill="1" applyBorder="1" applyAlignment="1">
      <alignment horizontal="right"/>
    </xf>
    <xf numFmtId="0" fontId="59" fillId="0" borderId="0" xfId="0" applyFont="1" applyFill="1"/>
    <xf numFmtId="14" fontId="76" fillId="15" borderId="32" xfId="0" applyNumberFormat="1" applyFont="1" applyFill="1" applyBorder="1"/>
    <xf numFmtId="14" fontId="2" fillId="0" borderId="0" xfId="0" applyNumberFormat="1" applyFont="1" applyAlignment="1">
      <alignment horizontal="right"/>
    </xf>
    <xf numFmtId="14" fontId="59" fillId="0" borderId="0" xfId="0" applyNumberFormat="1" applyFont="1" applyFill="1"/>
    <xf numFmtId="0" fontId="15" fillId="16" borderId="0" xfId="0" applyFont="1" applyFill="1" applyBorder="1" applyAlignment="1"/>
    <xf numFmtId="14" fontId="15" fillId="16" borderId="0" xfId="0" applyNumberFormat="1" applyFont="1" applyFill="1" applyBorder="1" applyAlignment="1">
      <alignment horizontal="center"/>
    </xf>
    <xf numFmtId="0" fontId="59" fillId="0" borderId="0" xfId="0" applyFont="1" applyFill="1" applyBorder="1"/>
    <xf numFmtId="0" fontId="5" fillId="17" borderId="0" xfId="0" applyFont="1" applyFill="1" applyBorder="1"/>
    <xf numFmtId="0" fontId="5" fillId="17" borderId="0" xfId="0" applyFont="1" applyFill="1" applyBorder="1" applyAlignment="1">
      <alignment horizontal="center"/>
    </xf>
    <xf numFmtId="191" fontId="59" fillId="0" borderId="0" xfId="0" applyNumberFormat="1" applyFont="1" applyFill="1" applyBorder="1" applyAlignment="1">
      <alignment horizontal="center"/>
    </xf>
    <xf numFmtId="0" fontId="2" fillId="0" borderId="0" xfId="0" applyFont="1" applyAlignment="1">
      <alignment horizontal="center"/>
    </xf>
    <xf numFmtId="0" fontId="59" fillId="0" borderId="0" xfId="0" applyFont="1" applyFill="1" applyBorder="1" applyAlignment="1">
      <alignment horizontal="center"/>
    </xf>
    <xf numFmtId="0" fontId="59" fillId="0" borderId="0" xfId="0" applyFont="1" applyFill="1" applyBorder="1" applyAlignment="1">
      <alignment horizontal="left" indent="1"/>
    </xf>
    <xf numFmtId="0" fontId="2" fillId="0" borderId="0" xfId="0" applyFont="1" applyFill="1" applyAlignment="1">
      <alignment horizontal="center"/>
    </xf>
    <xf numFmtId="175" fontId="59" fillId="0" borderId="0" xfId="0" applyNumberFormat="1" applyFont="1" applyFill="1" applyBorder="1"/>
    <xf numFmtId="175" fontId="59" fillId="0" borderId="0" xfId="0" applyNumberFormat="1" applyFont="1" applyFill="1" applyBorder="1" applyAlignment="1">
      <alignment horizontal="center"/>
    </xf>
    <xf numFmtId="175" fontId="2" fillId="0" borderId="0" xfId="0" applyNumberFormat="1" applyFont="1" applyAlignment="1">
      <alignment horizontal="center"/>
    </xf>
    <xf numFmtId="9" fontId="59" fillId="0" borderId="0" xfId="0" applyNumberFormat="1" applyFont="1" applyFill="1" applyBorder="1" applyAlignment="1">
      <alignment horizontal="center"/>
    </xf>
    <xf numFmtId="191" fontId="59" fillId="0" borderId="0" xfId="0" applyNumberFormat="1" applyFont="1" applyFill="1" applyBorder="1"/>
    <xf numFmtId="190" fontId="59" fillId="0" borderId="0" xfId="0" applyNumberFormat="1" applyFont="1" applyFill="1" applyBorder="1" applyAlignment="1">
      <alignment horizontal="center"/>
    </xf>
    <xf numFmtId="189" fontId="59" fillId="0" borderId="0" xfId="0" applyNumberFormat="1" applyFont="1" applyFill="1" applyBorder="1"/>
    <xf numFmtId="189" fontId="59" fillId="0" borderId="0" xfId="0" applyNumberFormat="1" applyFont="1" applyFill="1" applyBorder="1" applyAlignment="1">
      <alignment horizontal="center"/>
    </xf>
    <xf numFmtId="225" fontId="2" fillId="0" borderId="0" xfId="0" applyNumberFormat="1" applyFont="1" applyFill="1" applyBorder="1" applyAlignment="1">
      <alignment horizontal="center"/>
    </xf>
    <xf numFmtId="191" fontId="59" fillId="0" borderId="0" xfId="0" applyNumberFormat="1" applyFont="1" applyFill="1"/>
    <xf numFmtId="225" fontId="2" fillId="0" borderId="0" xfId="0" applyNumberFormat="1" applyFont="1" applyBorder="1" applyAlignment="1">
      <alignment horizontal="center"/>
    </xf>
    <xf numFmtId="191" fontId="2" fillId="0" borderId="0" xfId="0" applyNumberFormat="1" applyFont="1"/>
    <xf numFmtId="14" fontId="15" fillId="6" borderId="0" xfId="0" applyNumberFormat="1" applyFont="1" applyFill="1" applyBorder="1" applyAlignment="1">
      <alignment horizontal="right"/>
    </xf>
    <xf numFmtId="0" fontId="5" fillId="17" borderId="0" xfId="0" applyFont="1" applyFill="1" applyBorder="1" applyAlignment="1">
      <alignment horizontal="left"/>
    </xf>
    <xf numFmtId="0" fontId="5" fillId="17" borderId="0" xfId="0" applyFont="1" applyFill="1" applyBorder="1" applyAlignment="1">
      <alignment horizontal="right"/>
    </xf>
    <xf numFmtId="189" fontId="2" fillId="0" borderId="0" xfId="0" applyNumberFormat="1" applyFont="1"/>
    <xf numFmtId="175" fontId="59" fillId="0" borderId="0" xfId="0" applyNumberFormat="1" applyFont="1" applyFill="1" applyBorder="1" applyAlignment="1">
      <alignment horizontal="right"/>
    </xf>
    <xf numFmtId="189" fontId="59" fillId="0" borderId="0" xfId="0" applyNumberFormat="1" applyFont="1" applyFill="1"/>
    <xf numFmtId="9" fontId="59" fillId="0" borderId="0" xfId="0" applyNumberFormat="1" applyFont="1" applyFill="1"/>
    <xf numFmtId="168" fontId="12" fillId="0" borderId="1" xfId="35" applyNumberFormat="1" applyFont="1" applyFill="1" applyBorder="1" applyAlignment="1">
      <alignment horizontal="center" vertical="center"/>
    </xf>
    <xf numFmtId="171" fontId="77" fillId="0" borderId="0" xfId="35" applyNumberFormat="1" applyFont="1" applyFill="1" applyBorder="1" applyAlignment="1">
      <alignment horizontal="center" vertical="center"/>
    </xf>
    <xf numFmtId="171" fontId="77" fillId="0" borderId="1" xfId="35" applyNumberFormat="1" applyFont="1" applyFill="1" applyBorder="1" applyAlignment="1">
      <alignment horizontal="center" vertical="center"/>
    </xf>
    <xf numFmtId="189" fontId="69" fillId="0" borderId="0" xfId="36" applyNumberFormat="1" applyFont="1" applyFill="1" applyBorder="1" applyAlignment="1">
      <alignment horizontal="center"/>
    </xf>
    <xf numFmtId="189" fontId="69" fillId="0" borderId="1" xfId="36" applyNumberFormat="1" applyFont="1" applyFill="1" applyBorder="1" applyAlignment="1">
      <alignment horizontal="center"/>
    </xf>
    <xf numFmtId="0" fontId="5" fillId="0" borderId="0" xfId="0" applyFont="1" applyFill="1" applyAlignment="1">
      <alignment vertical="center"/>
    </xf>
    <xf numFmtId="171" fontId="4" fillId="0" borderId="1" xfId="0" applyNumberFormat="1" applyFont="1" applyFill="1" applyBorder="1"/>
    <xf numFmtId="213" fontId="4" fillId="0" borderId="0" xfId="0" applyNumberFormat="1" applyFont="1" applyFill="1" applyBorder="1" applyAlignment="1">
      <alignment horizontal="center"/>
    </xf>
    <xf numFmtId="168" fontId="4" fillId="0" borderId="5" xfId="35" applyNumberFormat="1" applyFont="1" applyFill="1" applyBorder="1" applyAlignment="1">
      <alignment horizontal="center" vertical="center"/>
    </xf>
    <xf numFmtId="5" fontId="71" fillId="0" borderId="0" xfId="0" applyNumberFormat="1" applyFont="1" applyBorder="1" applyAlignment="1">
      <alignment horizontal="center" vertical="center"/>
    </xf>
    <xf numFmtId="5" fontId="12" fillId="0" borderId="0" xfId="0" applyNumberFormat="1" applyFont="1" applyBorder="1" applyAlignment="1">
      <alignment horizontal="center" vertical="center"/>
    </xf>
    <xf numFmtId="168" fontId="4" fillId="0" borderId="0" xfId="35" applyNumberFormat="1" applyFont="1" applyFill="1" applyBorder="1" applyAlignment="1">
      <alignment horizontal="center" vertical="center"/>
    </xf>
    <xf numFmtId="168" fontId="4" fillId="0" borderId="1" xfId="0" applyNumberFormat="1" applyFont="1" applyFill="1" applyBorder="1" applyAlignment="1">
      <alignment horizontal="center"/>
    </xf>
    <xf numFmtId="168" fontId="0" fillId="0" borderId="0" xfId="0" applyNumberFormat="1" applyFill="1" applyAlignment="1">
      <alignment horizontal="center"/>
    </xf>
    <xf numFmtId="168" fontId="0" fillId="0" borderId="1" xfId="0" applyNumberFormat="1" applyFill="1" applyBorder="1" applyAlignment="1">
      <alignment horizontal="center"/>
    </xf>
    <xf numFmtId="189" fontId="69" fillId="0" borderId="0" xfId="35" applyNumberFormat="1" applyFont="1" applyFill="1" applyBorder="1" applyAlignment="1">
      <alignment horizontal="center" vertical="center"/>
    </xf>
    <xf numFmtId="213" fontId="4" fillId="0" borderId="1" xfId="0" applyNumberFormat="1" applyFont="1" applyFill="1" applyBorder="1" applyAlignment="1">
      <alignment horizontal="center"/>
    </xf>
    <xf numFmtId="171" fontId="4" fillId="0" borderId="5" xfId="35" applyNumberFormat="1" applyFont="1" applyFill="1" applyBorder="1" applyAlignment="1">
      <alignment horizontal="center" vertical="center"/>
    </xf>
    <xf numFmtId="226" fontId="4" fillId="0" borderId="0" xfId="18" applyNumberFormat="1" applyFont="1" applyFill="1" applyBorder="1" applyAlignment="1">
      <alignment horizontal="center" vertical="center"/>
    </xf>
    <xf numFmtId="225" fontId="12" fillId="0" borderId="0" xfId="18" applyNumberFormat="1" applyFont="1" applyFill="1" applyBorder="1" applyAlignment="1">
      <alignment horizontal="center" vertical="center"/>
    </xf>
    <xf numFmtId="189" fontId="69" fillId="0" borderId="0" xfId="0" applyNumberFormat="1" applyFont="1" applyBorder="1" applyAlignment="1">
      <alignment horizontal="center" vertical="center"/>
    </xf>
    <xf numFmtId="168" fontId="12" fillId="0" borderId="0" xfId="0" applyNumberFormat="1" applyFont="1" applyBorder="1" applyAlignment="1">
      <alignment horizontal="center" vertical="center"/>
    </xf>
    <xf numFmtId="189" fontId="12" fillId="0" borderId="0" xfId="0" applyNumberFormat="1" applyFont="1" applyBorder="1" applyAlignment="1">
      <alignment horizontal="center" vertical="center"/>
    </xf>
    <xf numFmtId="168" fontId="69" fillId="0" borderId="7" xfId="0" applyNumberFormat="1" applyFont="1" applyBorder="1" applyAlignment="1">
      <alignment horizontal="center" vertical="center"/>
    </xf>
    <xf numFmtId="5" fontId="77" fillId="0" borderId="0" xfId="0" applyNumberFormat="1" applyFont="1" applyBorder="1" applyAlignment="1">
      <alignment horizontal="center" vertical="center"/>
    </xf>
    <xf numFmtId="5" fontId="12" fillId="0" borderId="1" xfId="0" applyNumberFormat="1" applyFont="1" applyBorder="1" applyAlignment="1">
      <alignment horizontal="center" vertical="center"/>
    </xf>
    <xf numFmtId="168" fontId="12" fillId="0" borderId="0" xfId="0" applyNumberFormat="1" applyFont="1" applyFill="1" applyBorder="1" applyAlignment="1">
      <alignment horizontal="center" vertical="center"/>
    </xf>
    <xf numFmtId="171" fontId="12" fillId="0" borderId="0" xfId="0" applyNumberFormat="1" applyFont="1" applyFill="1" applyBorder="1" applyAlignment="1">
      <alignment horizontal="center" vertical="center"/>
    </xf>
    <xf numFmtId="171" fontId="69" fillId="0" borderId="0" xfId="0" applyNumberFormat="1" applyFont="1" applyFill="1" applyBorder="1" applyAlignment="1">
      <alignment horizontal="center" vertical="center"/>
    </xf>
    <xf numFmtId="9" fontId="69" fillId="0" borderId="1" xfId="35" applyFont="1" applyFill="1" applyBorder="1" applyAlignment="1">
      <alignment horizontal="center" vertical="center"/>
    </xf>
    <xf numFmtId="171" fontId="12" fillId="0" borderId="1" xfId="0" applyNumberFormat="1" applyFont="1" applyFill="1" applyBorder="1" applyAlignment="1">
      <alignment horizontal="center" vertical="center"/>
    </xf>
    <xf numFmtId="189" fontId="69" fillId="0" borderId="1" xfId="35" applyNumberFormat="1" applyFont="1" applyFill="1" applyBorder="1" applyAlignment="1">
      <alignment horizontal="center" vertical="center"/>
    </xf>
    <xf numFmtId="168" fontId="12" fillId="0" borderId="1" xfId="0" applyNumberFormat="1" applyFont="1" applyFill="1" applyBorder="1" applyAlignment="1">
      <alignment horizontal="center" vertical="center"/>
    </xf>
    <xf numFmtId="189" fontId="61" fillId="0" borderId="0" xfId="0" applyNumberFormat="1" applyFont="1" applyFill="1" applyBorder="1" applyAlignment="1">
      <alignment horizontal="center"/>
    </xf>
    <xf numFmtId="189" fontId="61" fillId="0" borderId="1" xfId="0" applyNumberFormat="1" applyFont="1" applyFill="1" applyBorder="1" applyAlignment="1">
      <alignment horizontal="center"/>
    </xf>
    <xf numFmtId="5" fontId="4" fillId="0" borderId="0" xfId="0" applyNumberFormat="1" applyFont="1" applyFill="1" applyBorder="1" applyAlignment="1">
      <alignment horizontal="center" vertical="center"/>
    </xf>
    <xf numFmtId="189" fontId="69" fillId="0" borderId="1" xfId="0" applyNumberFormat="1" applyFont="1" applyBorder="1" applyAlignment="1">
      <alignment horizontal="center" vertical="center"/>
    </xf>
    <xf numFmtId="225" fontId="12" fillId="0" borderId="1" xfId="18" applyNumberFormat="1" applyFont="1" applyFill="1" applyBorder="1" applyAlignment="1">
      <alignment horizontal="center" vertical="center"/>
    </xf>
    <xf numFmtId="168" fontId="12" fillId="0" borderId="1" xfId="0" applyNumberFormat="1" applyFont="1" applyBorder="1" applyAlignment="1">
      <alignment horizontal="center" vertical="center"/>
    </xf>
    <xf numFmtId="168" fontId="12" fillId="0" borderId="7" xfId="0" applyNumberFormat="1" applyFont="1" applyBorder="1" applyAlignment="1">
      <alignment horizontal="center" vertical="center"/>
    </xf>
    <xf numFmtId="5" fontId="4" fillId="0" borderId="1" xfId="0" applyNumberFormat="1" applyFont="1" applyFill="1" applyBorder="1" applyAlignment="1">
      <alignment horizontal="center" vertical="center"/>
    </xf>
    <xf numFmtId="189" fontId="12" fillId="0" borderId="1" xfId="35" applyNumberFormat="1" applyFont="1" applyFill="1" applyBorder="1" applyAlignment="1">
      <alignment horizontal="center" vertical="center"/>
    </xf>
    <xf numFmtId="171" fontId="4" fillId="0" borderId="7" xfId="35" applyNumberFormat="1" applyFont="1" applyBorder="1" applyAlignment="1">
      <alignment horizontal="center" vertical="center"/>
    </xf>
    <xf numFmtId="189" fontId="74" fillId="0" borderId="3" xfId="35" applyNumberFormat="1" applyFont="1" applyFill="1" applyBorder="1" applyAlignment="1">
      <alignment horizontal="center"/>
    </xf>
    <xf numFmtId="189" fontId="74" fillId="0" borderId="11" xfId="35" applyNumberFormat="1" applyFont="1" applyFill="1" applyBorder="1" applyAlignment="1">
      <alignment horizontal="center"/>
    </xf>
    <xf numFmtId="189" fontId="4" fillId="0" borderId="1" xfId="35" applyNumberFormat="1" applyFont="1" applyBorder="1" applyAlignment="1">
      <alignment horizontal="center" vertical="center"/>
    </xf>
    <xf numFmtId="225" fontId="12" fillId="0" borderId="0" xfId="0" applyNumberFormat="1" applyFont="1" applyBorder="1" applyAlignment="1">
      <alignment horizontal="center" vertical="center"/>
    </xf>
    <xf numFmtId="172" fontId="5" fillId="0" borderId="0" xfId="0" applyNumberFormat="1" applyFont="1" applyFill="1" applyAlignment="1">
      <alignment vertical="center"/>
    </xf>
    <xf numFmtId="172" fontId="4" fillId="0" borderId="0" xfId="0" applyNumberFormat="1" applyFont="1" applyFill="1" applyBorder="1" applyAlignment="1">
      <alignment vertical="center"/>
    </xf>
    <xf numFmtId="172" fontId="4" fillId="0" borderId="5" xfId="0" applyNumberFormat="1" applyFont="1" applyFill="1" applyBorder="1" applyAlignment="1">
      <alignment vertical="center"/>
    </xf>
    <xf numFmtId="172" fontId="4" fillId="0" borderId="1" xfId="0" applyNumberFormat="1" applyFont="1" applyFill="1" applyBorder="1" applyAlignment="1">
      <alignment vertical="center"/>
    </xf>
    <xf numFmtId="172" fontId="4" fillId="0" borderId="5" xfId="35" applyNumberFormat="1" applyFont="1" applyFill="1" applyBorder="1" applyAlignment="1">
      <alignment vertical="center"/>
    </xf>
    <xf numFmtId="172" fontId="4" fillId="0" borderId="0" xfId="35" applyNumberFormat="1" applyFont="1" applyFill="1" applyBorder="1" applyAlignment="1">
      <alignment vertical="center"/>
    </xf>
    <xf numFmtId="172" fontId="4" fillId="0" borderId="1" xfId="35" applyNumberFormat="1" applyFont="1" applyFill="1" applyBorder="1" applyAlignment="1">
      <alignment vertical="center"/>
    </xf>
    <xf numFmtId="172" fontId="4" fillId="0" borderId="0" xfId="35" applyNumberFormat="1" applyFont="1" applyFill="1" applyBorder="1" applyAlignment="1">
      <alignment horizontal="center" vertical="center"/>
    </xf>
    <xf numFmtId="172" fontId="4" fillId="0" borderId="1" xfId="35" applyNumberFormat="1" applyFont="1" applyFill="1" applyBorder="1" applyAlignment="1">
      <alignment horizontal="center" vertical="center"/>
    </xf>
    <xf numFmtId="172" fontId="4" fillId="0" borderId="0" xfId="0" applyNumberFormat="1" applyFont="1" applyFill="1" applyBorder="1" applyAlignment="1">
      <alignment horizontal="center"/>
    </xf>
    <xf numFmtId="172" fontId="4" fillId="0" borderId="0" xfId="0" applyNumberFormat="1" applyFont="1" applyFill="1"/>
    <xf numFmtId="172" fontId="4" fillId="0" borderId="5" xfId="35" applyNumberFormat="1" applyFont="1" applyFill="1" applyBorder="1" applyAlignment="1">
      <alignment horizontal="center" vertical="center"/>
    </xf>
    <xf numFmtId="172" fontId="12" fillId="0" borderId="0" xfId="0" applyNumberFormat="1" applyFont="1" applyFill="1" applyAlignment="1">
      <alignment horizontal="center"/>
    </xf>
    <xf numFmtId="172" fontId="27" fillId="0" borderId="0" xfId="36" applyNumberFormat="1" applyFont="1" applyFill="1" applyAlignment="1">
      <alignment horizontal="center"/>
    </xf>
    <xf numFmtId="172" fontId="27" fillId="0" borderId="0" xfId="36" applyNumberFormat="1" applyFont="1" applyFill="1" applyBorder="1" applyAlignment="1">
      <alignment horizontal="center"/>
    </xf>
    <xf numFmtId="172" fontId="27" fillId="0" borderId="1" xfId="36" applyNumberFormat="1" applyFont="1" applyFill="1" applyBorder="1" applyAlignment="1">
      <alignment horizontal="center"/>
    </xf>
    <xf numFmtId="172" fontId="12" fillId="0" borderId="5" xfId="0" applyNumberFormat="1" applyFont="1" applyFill="1" applyBorder="1" applyAlignment="1">
      <alignment horizontal="center"/>
    </xf>
    <xf numFmtId="172" fontId="12" fillId="0" borderId="0" xfId="0" applyNumberFormat="1" applyFont="1" applyFill="1" applyBorder="1" applyAlignment="1">
      <alignment horizontal="center"/>
    </xf>
    <xf numFmtId="172" fontId="12" fillId="0" borderId="1" xfId="0" applyNumberFormat="1" applyFont="1" applyFill="1" applyBorder="1" applyAlignment="1">
      <alignment horizontal="center"/>
    </xf>
    <xf numFmtId="168" fontId="2" fillId="0" borderId="0" xfId="0" applyNumberFormat="1" applyFont="1" applyAlignment="1">
      <alignment vertical="center"/>
    </xf>
    <xf numFmtId="168" fontId="4" fillId="0" borderId="0" xfId="0" applyNumberFormat="1" applyFont="1" applyBorder="1" applyAlignment="1">
      <alignment vertical="center"/>
    </xf>
    <xf numFmtId="168" fontId="4" fillId="0" borderId="5" xfId="0" applyNumberFormat="1" applyFont="1" applyBorder="1" applyAlignment="1">
      <alignment vertical="center"/>
    </xf>
    <xf numFmtId="168" fontId="4" fillId="0" borderId="1" xfId="0" applyNumberFormat="1" applyFont="1" applyBorder="1" applyAlignment="1">
      <alignment vertical="center"/>
    </xf>
    <xf numFmtId="168" fontId="4" fillId="0" borderId="5" xfId="35" applyNumberFormat="1" applyFont="1" applyBorder="1" applyAlignment="1">
      <alignment vertical="center"/>
    </xf>
    <xf numFmtId="168" fontId="4" fillId="0" borderId="1" xfId="35" applyNumberFormat="1" applyFont="1" applyBorder="1" applyAlignment="1">
      <alignment vertical="center"/>
    </xf>
    <xf numFmtId="168" fontId="12" fillId="0" borderId="1" xfId="0" applyNumberFormat="1" applyFont="1" applyBorder="1"/>
    <xf numFmtId="168" fontId="0" fillId="0" borderId="0" xfId="0" applyNumberFormat="1" applyFill="1"/>
    <xf numFmtId="168" fontId="78" fillId="0" borderId="0" xfId="0" applyNumberFormat="1" applyFont="1" applyFill="1" applyBorder="1" applyAlignment="1">
      <alignment horizontal="center" vertical="center"/>
    </xf>
    <xf numFmtId="5" fontId="12" fillId="0" borderId="0" xfId="0" applyNumberFormat="1" applyFont="1" applyFill="1" applyBorder="1" applyAlignment="1">
      <alignment horizontal="center" vertical="center"/>
    </xf>
    <xf numFmtId="168" fontId="69" fillId="0" borderId="0" xfId="0" applyNumberFormat="1" applyFont="1" applyFill="1" applyBorder="1" applyAlignment="1">
      <alignment horizontal="center" vertical="center"/>
    </xf>
    <xf numFmtId="9" fontId="62" fillId="0" borderId="0" xfId="35" applyFont="1" applyFill="1"/>
    <xf numFmtId="168" fontId="70" fillId="0" borderId="5" xfId="35" applyNumberFormat="1" applyFont="1" applyBorder="1" applyAlignment="1">
      <alignment vertical="center"/>
    </xf>
    <xf numFmtId="168" fontId="70" fillId="0" borderId="1" xfId="35" applyNumberFormat="1" applyFont="1" applyBorder="1" applyAlignment="1">
      <alignment vertical="center"/>
    </xf>
    <xf numFmtId="171" fontId="70" fillId="0" borderId="0" xfId="35" applyNumberFormat="1" applyFont="1" applyFill="1" applyBorder="1" applyAlignment="1">
      <alignment horizontal="center" vertical="center"/>
    </xf>
    <xf numFmtId="168" fontId="12" fillId="0" borderId="5" xfId="35" applyNumberFormat="1" applyFont="1" applyFill="1" applyBorder="1" applyAlignment="1">
      <alignment horizontal="center" vertical="center"/>
    </xf>
    <xf numFmtId="180" fontId="4" fillId="0" borderId="5" xfId="35" applyNumberFormat="1" applyFont="1" applyBorder="1" applyAlignment="1">
      <alignment horizontal="center" vertical="center"/>
    </xf>
    <xf numFmtId="180" fontId="4" fillId="0" borderId="0" xfId="35" applyNumberFormat="1" applyFont="1" applyBorder="1" applyAlignment="1">
      <alignment horizontal="center" vertical="center"/>
    </xf>
    <xf numFmtId="180" fontId="4" fillId="0" borderId="1" xfId="35" applyNumberFormat="1" applyFont="1" applyBorder="1" applyAlignment="1">
      <alignment horizontal="center" vertical="center"/>
    </xf>
    <xf numFmtId="180" fontId="12" fillId="0" borderId="5" xfId="35" applyNumberFormat="1" applyFont="1" applyFill="1" applyBorder="1" applyAlignment="1">
      <alignment horizontal="center" vertical="center"/>
    </xf>
    <xf numFmtId="180" fontId="12" fillId="0" borderId="0" xfId="35" applyNumberFormat="1" applyFont="1" applyFill="1" applyBorder="1" applyAlignment="1">
      <alignment horizontal="center" vertical="center"/>
    </xf>
    <xf numFmtId="180" fontId="12" fillId="0" borderId="1" xfId="35" applyNumberFormat="1" applyFont="1" applyFill="1" applyBorder="1" applyAlignment="1">
      <alignment horizontal="center" vertical="center"/>
    </xf>
    <xf numFmtId="175" fontId="4" fillId="0" borderId="0" xfId="35" applyNumberFormat="1" applyFont="1" applyBorder="1" applyAlignment="1">
      <alignment horizontal="center" vertical="center"/>
    </xf>
    <xf numFmtId="175" fontId="4" fillId="0" borderId="1" xfId="35" applyNumberFormat="1" applyFont="1" applyBorder="1" applyAlignment="1">
      <alignment horizontal="center" vertical="center"/>
    </xf>
    <xf numFmtId="175" fontId="4" fillId="0" borderId="0" xfId="35" applyNumberFormat="1" applyFont="1" applyBorder="1" applyAlignment="1">
      <alignment vertical="center"/>
    </xf>
    <xf numFmtId="175" fontId="4" fillId="0" borderId="1" xfId="35" applyNumberFormat="1" applyFont="1" applyBorder="1" applyAlignment="1">
      <alignment vertical="center"/>
    </xf>
    <xf numFmtId="175" fontId="12" fillId="0" borderId="1" xfId="0" applyNumberFormat="1" applyFont="1" applyBorder="1"/>
    <xf numFmtId="175" fontId="4" fillId="0" borderId="0" xfId="0" applyNumberFormat="1" applyFont="1" applyBorder="1" applyAlignment="1">
      <alignment vertical="center"/>
    </xf>
    <xf numFmtId="175" fontId="4" fillId="0" borderId="5" xfId="0" applyNumberFormat="1" applyFont="1" applyBorder="1" applyAlignment="1">
      <alignment vertical="center"/>
    </xf>
    <xf numFmtId="175" fontId="12" fillId="0" borderId="0" xfId="35" applyNumberFormat="1" applyFont="1" applyBorder="1" applyAlignment="1">
      <alignment horizontal="center" vertical="center"/>
    </xf>
    <xf numFmtId="180" fontId="12" fillId="0" borderId="0" xfId="0" applyNumberFormat="1" applyFont="1" applyBorder="1" applyAlignment="1">
      <alignment horizontal="center" vertical="center"/>
    </xf>
    <xf numFmtId="168" fontId="12" fillId="0" borderId="13" xfId="0" applyNumberFormat="1" applyFont="1" applyBorder="1" applyAlignment="1">
      <alignment horizontal="center" vertical="center"/>
    </xf>
    <xf numFmtId="225" fontId="12" fillId="0" borderId="1" xfId="0" applyNumberFormat="1" applyFont="1" applyBorder="1" applyAlignment="1">
      <alignment horizontal="center" vertical="center"/>
    </xf>
    <xf numFmtId="226" fontId="27" fillId="0" borderId="0" xfId="18" applyNumberFormat="1" applyFont="1" applyAlignment="1">
      <alignment horizontal="right" vertical="center"/>
    </xf>
    <xf numFmtId="226" fontId="12" fillId="4" borderId="0" xfId="18" applyNumberFormat="1" applyFont="1" applyFill="1"/>
    <xf numFmtId="9" fontId="12" fillId="0" borderId="0" xfId="0" applyNumberFormat="1" applyFont="1" applyBorder="1" applyAlignment="1">
      <alignment horizontal="center" vertical="center"/>
    </xf>
    <xf numFmtId="9" fontId="12" fillId="0" borderId="1" xfId="35" applyNumberFormat="1" applyFont="1" applyFill="1" applyBorder="1" applyAlignment="1">
      <alignment horizontal="center" vertical="center"/>
    </xf>
    <xf numFmtId="9" fontId="21" fillId="0" borderId="0" xfId="0" applyNumberFormat="1" applyFont="1" applyBorder="1" applyAlignment="1">
      <alignment vertical="center"/>
    </xf>
    <xf numFmtId="43" fontId="18" fillId="0" borderId="0" xfId="18" applyFont="1" applyBorder="1" applyAlignment="1">
      <alignment horizontal="center"/>
    </xf>
    <xf numFmtId="9" fontId="25" fillId="0" borderId="22" xfId="31" applyNumberFormat="1" applyFont="1" applyBorder="1" applyAlignment="1">
      <alignment horizontal="left" indent="3"/>
    </xf>
    <xf numFmtId="43" fontId="4" fillId="0" borderId="0" xfId="18" applyFont="1" applyFill="1" applyAlignment="1">
      <alignment horizontal="right" vertical="center"/>
    </xf>
    <xf numFmtId="9" fontId="22" fillId="0" borderId="0" xfId="0" applyNumberFormat="1" applyFont="1" applyFill="1" applyBorder="1"/>
    <xf numFmtId="225" fontId="12" fillId="0" borderId="5" xfId="35" applyNumberFormat="1" applyFont="1" applyBorder="1" applyAlignment="1">
      <alignment horizontal="center"/>
    </xf>
    <xf numFmtId="225" fontId="12" fillId="0" borderId="0" xfId="35" applyNumberFormat="1" applyFont="1" applyBorder="1" applyAlignment="1">
      <alignment horizontal="center"/>
    </xf>
    <xf numFmtId="225" fontId="12" fillId="0" borderId="1" xfId="35" applyNumberFormat="1" applyFont="1" applyBorder="1" applyAlignment="1">
      <alignment horizontal="center"/>
    </xf>
    <xf numFmtId="168" fontId="12" fillId="0" borderId="22" xfId="35" applyNumberFormat="1" applyFont="1" applyFill="1" applyBorder="1" applyAlignment="1">
      <alignment horizontal="center" vertical="center"/>
    </xf>
    <xf numFmtId="189" fontId="27" fillId="0" borderId="22" xfId="0" applyNumberFormat="1" applyFont="1" applyFill="1" applyBorder="1" applyAlignment="1">
      <alignment horizontal="center"/>
    </xf>
    <xf numFmtId="171" fontId="12" fillId="0" borderId="22" xfId="0" applyNumberFormat="1" applyFont="1" applyFill="1" applyBorder="1"/>
    <xf numFmtId="171" fontId="4" fillId="0" borderId="22" xfId="0" applyNumberFormat="1" applyFont="1" applyBorder="1"/>
    <xf numFmtId="172" fontId="4" fillId="0" borderId="22" xfId="0" applyNumberFormat="1" applyFont="1" applyFill="1" applyBorder="1"/>
    <xf numFmtId="172" fontId="27" fillId="0" borderId="22" xfId="0" applyNumberFormat="1" applyFont="1" applyFill="1" applyBorder="1" applyAlignment="1">
      <alignment horizontal="center"/>
    </xf>
    <xf numFmtId="180" fontId="12" fillId="0" borderId="1" xfId="0" applyNumberFormat="1" applyFont="1" applyBorder="1" applyAlignment="1">
      <alignment horizontal="center" vertical="center"/>
    </xf>
    <xf numFmtId="168" fontId="70" fillId="0" borderId="1" xfId="35" applyNumberFormat="1" applyFont="1" applyFill="1" applyBorder="1" applyAlignment="1">
      <alignment horizontal="center" vertical="center"/>
    </xf>
    <xf numFmtId="9" fontId="12" fillId="0" borderId="1" xfId="0" applyNumberFormat="1" applyFont="1" applyBorder="1" applyAlignment="1">
      <alignment horizontal="center" vertical="center"/>
    </xf>
    <xf numFmtId="191" fontId="4" fillId="0" borderId="1" xfId="0" applyNumberFormat="1" applyFont="1" applyBorder="1" applyAlignment="1">
      <alignment horizontal="center"/>
    </xf>
    <xf numFmtId="189" fontId="4" fillId="18" borderId="0" xfId="0" applyNumberFormat="1" applyFont="1" applyFill="1" applyBorder="1" applyAlignment="1">
      <alignment horizontal="center" vertical="center"/>
    </xf>
    <xf numFmtId="189" fontId="4" fillId="18" borderId="1" xfId="0" applyNumberFormat="1" applyFont="1" applyFill="1" applyBorder="1" applyAlignment="1">
      <alignment horizontal="center" vertical="center"/>
    </xf>
    <xf numFmtId="171" fontId="4" fillId="0" borderId="1" xfId="0" applyNumberFormat="1" applyFont="1" applyBorder="1" applyAlignment="1">
      <alignment horizontal="center" vertical="center"/>
    </xf>
    <xf numFmtId="168" fontId="4" fillId="0" borderId="22" xfId="35" applyNumberFormat="1" applyFont="1" applyFill="1" applyBorder="1" applyAlignment="1">
      <alignment horizontal="left" vertical="center"/>
    </xf>
    <xf numFmtId="189" fontId="27" fillId="0" borderId="22" xfId="0" applyNumberFormat="1" applyFont="1" applyFill="1" applyBorder="1" applyAlignment="1">
      <alignment horizontal="left" indent="1"/>
    </xf>
    <xf numFmtId="9" fontId="27" fillId="0" borderId="22" xfId="31" quotePrefix="1" applyNumberFormat="1" applyFont="1" applyFill="1" applyBorder="1" applyAlignment="1">
      <alignment horizontal="left" indent="2"/>
    </xf>
    <xf numFmtId="9" fontId="25" fillId="0" borderId="22" xfId="31" applyNumberFormat="1" applyFont="1" applyBorder="1" applyAlignment="1">
      <alignment horizontal="left"/>
    </xf>
    <xf numFmtId="172" fontId="25" fillId="0" borderId="22" xfId="31" quotePrefix="1" applyNumberFormat="1" applyFont="1" applyFill="1" applyBorder="1" applyAlignment="1">
      <alignment horizontal="left"/>
    </xf>
    <xf numFmtId="172" fontId="27" fillId="0" borderId="22" xfId="0" applyNumberFormat="1" applyFont="1" applyFill="1" applyBorder="1" applyAlignment="1">
      <alignment horizontal="left" indent="1"/>
    </xf>
    <xf numFmtId="0" fontId="26" fillId="9" borderId="22" xfId="31" applyFont="1" applyFill="1" applyBorder="1"/>
    <xf numFmtId="0" fontId="26" fillId="0" borderId="5" xfId="31" applyFont="1" applyFill="1" applyBorder="1"/>
    <xf numFmtId="190" fontId="12" fillId="0" borderId="5" xfId="0" applyNumberFormat="1" applyFont="1" applyBorder="1"/>
    <xf numFmtId="0" fontId="4" fillId="0" borderId="5" xfId="0" applyFont="1" applyBorder="1"/>
    <xf numFmtId="190" fontId="22" fillId="0" borderId="5" xfId="0" applyNumberFormat="1" applyFont="1" applyBorder="1"/>
    <xf numFmtId="0" fontId="22" fillId="0" borderId="5" xfId="0" applyFont="1" applyBorder="1"/>
    <xf numFmtId="191" fontId="12" fillId="0" borderId="5" xfId="0" applyNumberFormat="1" applyFont="1" applyBorder="1"/>
    <xf numFmtId="0" fontId="22" fillId="0" borderId="0" xfId="0" applyFont="1" applyBorder="1"/>
    <xf numFmtId="0" fontId="4" fillId="0" borderId="23" xfId="0" applyFont="1" applyFill="1" applyBorder="1" applyAlignment="1">
      <alignment vertical="center"/>
    </xf>
    <xf numFmtId="0" fontId="4" fillId="0" borderId="37" xfId="0" applyFont="1" applyFill="1" applyBorder="1" applyAlignment="1">
      <alignment vertical="center"/>
    </xf>
    <xf numFmtId="0" fontId="26" fillId="10" borderId="22" xfId="31" applyFont="1" applyFill="1" applyBorder="1"/>
    <xf numFmtId="0" fontId="27" fillId="0" borderId="22" xfId="0" applyFont="1" applyBorder="1"/>
    <xf numFmtId="0" fontId="25" fillId="0" borderId="22" xfId="0" applyFont="1" applyBorder="1"/>
    <xf numFmtId="190" fontId="27" fillId="0" borderId="22" xfId="0" applyNumberFormat="1" applyFont="1" applyBorder="1"/>
    <xf numFmtId="190" fontId="4" fillId="0" borderId="22" xfId="0" applyNumberFormat="1" applyFont="1" applyBorder="1"/>
    <xf numFmtId="0" fontId="34" fillId="0" borderId="22" xfId="0" applyFont="1" applyBorder="1"/>
    <xf numFmtId="191" fontId="4" fillId="0" borderId="22" xfId="0" applyNumberFormat="1" applyFont="1" applyBorder="1" applyAlignment="1">
      <alignment vertical="center"/>
    </xf>
    <xf numFmtId="191" fontId="4" fillId="0" borderId="37" xfId="0" applyNumberFormat="1" applyFont="1" applyBorder="1" applyAlignment="1">
      <alignment vertical="center"/>
    </xf>
    <xf numFmtId="191" fontId="12" fillId="0" borderId="5" xfId="0" applyNumberFormat="1" applyFont="1" applyFill="1" applyBorder="1"/>
    <xf numFmtId="190" fontId="12" fillId="0" borderId="5" xfId="0" applyNumberFormat="1" applyFont="1" applyFill="1" applyBorder="1"/>
    <xf numFmtId="190" fontId="29" fillId="0" borderId="5" xfId="0" applyNumberFormat="1" applyFont="1" applyBorder="1"/>
    <xf numFmtId="190" fontId="29" fillId="0" borderId="5" xfId="0" applyNumberFormat="1" applyFont="1" applyBorder="1" applyAlignment="1">
      <alignment horizontal="right"/>
    </xf>
    <xf numFmtId="190" fontId="28" fillId="0" borderId="5" xfId="0" applyNumberFormat="1" applyFont="1" applyBorder="1" applyAlignment="1">
      <alignment horizontal="right"/>
    </xf>
    <xf numFmtId="9" fontId="79" fillId="0" borderId="0" xfId="35" applyFont="1" applyFill="1" applyAlignment="1">
      <alignment vertical="center"/>
    </xf>
    <xf numFmtId="9" fontId="62" fillId="0" borderId="1" xfId="35" applyFont="1" applyFill="1" applyBorder="1"/>
    <xf numFmtId="9" fontId="27" fillId="0" borderId="22" xfId="31" quotePrefix="1" applyNumberFormat="1" applyFont="1" applyBorder="1" applyAlignment="1">
      <alignment horizontal="left"/>
    </xf>
    <xf numFmtId="9" fontId="25" fillId="0" borderId="22" xfId="31" quotePrefix="1" applyNumberFormat="1" applyFont="1" applyBorder="1" applyAlignment="1">
      <alignment horizontal="left"/>
    </xf>
    <xf numFmtId="9" fontId="27" fillId="0" borderId="5" xfId="31" quotePrefix="1" applyNumberFormat="1" applyFont="1" applyFill="1" applyBorder="1" applyAlignment="1">
      <alignment horizontal="left"/>
    </xf>
    <xf numFmtId="9" fontId="27" fillId="0" borderId="5" xfId="31" quotePrefix="1" applyNumberFormat="1" applyFont="1" applyBorder="1" applyAlignment="1">
      <alignment horizontal="left"/>
    </xf>
    <xf numFmtId="9" fontId="25" fillId="0" borderId="5" xfId="31" quotePrefix="1" applyNumberFormat="1" applyFont="1" applyFill="1" applyBorder="1" applyAlignment="1">
      <alignment horizontal="left"/>
    </xf>
    <xf numFmtId="193" fontId="12" fillId="0" borderId="0" xfId="0" applyNumberFormat="1" applyFont="1" applyAlignment="1">
      <alignment vertical="center"/>
    </xf>
    <xf numFmtId="193" fontId="12" fillId="0" borderId="0" xfId="0" applyNumberFormat="1" applyFont="1" applyFill="1"/>
    <xf numFmtId="172" fontId="70" fillId="18" borderId="1" xfId="0" applyNumberFormat="1" applyFont="1" applyFill="1" applyBorder="1" applyAlignment="1">
      <alignment horizontal="center"/>
    </xf>
    <xf numFmtId="223" fontId="69" fillId="0" borderId="0" xfId="0" applyNumberFormat="1" applyFont="1" applyAlignment="1">
      <alignment horizontal="center"/>
    </xf>
    <xf numFmtId="9" fontId="12" fillId="0" borderId="5" xfId="35" applyNumberFormat="1" applyFont="1" applyBorder="1" applyAlignment="1">
      <alignment horizontal="center" vertical="center"/>
    </xf>
    <xf numFmtId="171" fontId="71" fillId="0" borderId="5" xfId="35" applyNumberFormat="1" applyFont="1" applyFill="1" applyBorder="1" applyAlignment="1">
      <alignment horizontal="center" vertical="center"/>
    </xf>
    <xf numFmtId="168" fontId="77" fillId="0" borderId="5" xfId="35" applyNumberFormat="1" applyFont="1" applyBorder="1" applyAlignment="1">
      <alignment horizontal="center" vertical="center"/>
    </xf>
    <xf numFmtId="213" fontId="77" fillId="0" borderId="5" xfId="0" applyNumberFormat="1" applyFont="1" applyBorder="1" applyAlignment="1">
      <alignment horizontal="center"/>
    </xf>
    <xf numFmtId="171" fontId="71" fillId="0" borderId="5" xfId="35" applyNumberFormat="1" applyFont="1" applyBorder="1" applyAlignment="1">
      <alignment horizontal="center" vertical="center"/>
    </xf>
    <xf numFmtId="171" fontId="77" fillId="0" borderId="5" xfId="0" applyNumberFormat="1" applyFont="1" applyBorder="1" applyAlignment="1">
      <alignment horizontal="center"/>
    </xf>
    <xf numFmtId="171" fontId="77" fillId="0" borderId="5" xfId="0" applyNumberFormat="1" applyFont="1" applyFill="1" applyBorder="1" applyAlignment="1">
      <alignment horizontal="center"/>
    </xf>
    <xf numFmtId="171" fontId="71" fillId="0" borderId="0" xfId="35" applyNumberFormat="1" applyFont="1" applyFill="1" applyBorder="1" applyAlignment="1">
      <alignment horizontal="center" vertical="center"/>
    </xf>
    <xf numFmtId="168" fontId="77" fillId="0" borderId="0" xfId="35" applyNumberFormat="1" applyFont="1" applyBorder="1" applyAlignment="1">
      <alignment horizontal="center" vertical="center"/>
    </xf>
    <xf numFmtId="168" fontId="12" fillId="0" borderId="3" xfId="0" applyNumberFormat="1" applyFont="1" applyFill="1" applyBorder="1" applyAlignment="1">
      <alignment horizontal="center"/>
    </xf>
    <xf numFmtId="189" fontId="69" fillId="0" borderId="0" xfId="35" applyNumberFormat="1" applyFont="1" applyBorder="1" applyAlignment="1">
      <alignment horizontal="center" vertical="center"/>
    </xf>
    <xf numFmtId="171" fontId="70" fillId="0" borderId="0" xfId="0" applyNumberFormat="1" applyFont="1" applyFill="1" applyBorder="1" applyAlignment="1">
      <alignment horizontal="center"/>
    </xf>
    <xf numFmtId="171" fontId="78" fillId="0" borderId="0" xfId="0" applyNumberFormat="1" applyFont="1" applyBorder="1" applyAlignment="1">
      <alignment horizontal="center"/>
    </xf>
    <xf numFmtId="171" fontId="78" fillId="0" borderId="5" xfId="0" applyNumberFormat="1" applyFont="1" applyBorder="1" applyAlignment="1">
      <alignment horizontal="center"/>
    </xf>
    <xf numFmtId="171" fontId="77" fillId="0" borderId="0" xfId="0" applyNumberFormat="1" applyFont="1" applyBorder="1" applyAlignment="1">
      <alignment horizontal="center"/>
    </xf>
    <xf numFmtId="171" fontId="78" fillId="0" borderId="0" xfId="0" applyNumberFormat="1" applyFont="1" applyFill="1" applyBorder="1" applyAlignment="1">
      <alignment horizontal="center"/>
    </xf>
    <xf numFmtId="168" fontId="70" fillId="0" borderId="0" xfId="0" applyNumberFormat="1" applyFont="1" applyBorder="1" applyAlignment="1">
      <alignment horizontal="center"/>
    </xf>
    <xf numFmtId="213" fontId="77" fillId="0" borderId="0" xfId="0" applyNumberFormat="1" applyFont="1" applyFill="1" applyBorder="1" applyAlignment="1">
      <alignment horizontal="center"/>
    </xf>
    <xf numFmtId="9" fontId="12" fillId="0" borderId="0" xfId="35" applyNumberFormat="1" applyFont="1" applyBorder="1" applyAlignment="1">
      <alignment horizontal="center" vertical="center"/>
    </xf>
    <xf numFmtId="171" fontId="71" fillId="0" borderId="0" xfId="35" applyNumberFormat="1" applyFont="1" applyBorder="1" applyAlignment="1">
      <alignment horizontal="center" vertical="center"/>
    </xf>
    <xf numFmtId="180" fontId="12" fillId="0" borderId="0" xfId="0" applyNumberFormat="1" applyFont="1" applyFill="1" applyBorder="1" applyAlignment="1">
      <alignment horizontal="center" vertical="center"/>
    </xf>
    <xf numFmtId="180" fontId="4" fillId="0" borderId="0" xfId="35" applyNumberFormat="1" applyFont="1" applyFill="1" applyBorder="1" applyAlignment="1">
      <alignment horizontal="center" vertical="center"/>
    </xf>
    <xf numFmtId="218" fontId="12" fillId="0" borderId="0" xfId="20" applyNumberFormat="1" applyFont="1" applyFill="1" applyBorder="1"/>
    <xf numFmtId="9" fontId="12" fillId="0" borderId="0" xfId="0" applyNumberFormat="1" applyFont="1" applyBorder="1" applyAlignment="1">
      <alignment vertical="center"/>
    </xf>
    <xf numFmtId="43" fontId="4" fillId="0" borderId="0" xfId="18" applyFont="1" applyBorder="1" applyAlignment="1">
      <alignment horizontal="center"/>
    </xf>
    <xf numFmtId="9" fontId="27" fillId="0" borderId="22" xfId="31" quotePrefix="1" applyNumberFormat="1" applyFont="1" applyFill="1" applyBorder="1" applyAlignment="1">
      <alignment horizontal="left"/>
    </xf>
    <xf numFmtId="9" fontId="25" fillId="0" borderId="22" xfId="31" quotePrefix="1" applyNumberFormat="1" applyFont="1" applyFill="1" applyBorder="1" applyAlignment="1">
      <alignment horizontal="left"/>
    </xf>
    <xf numFmtId="168" fontId="12" fillId="0" borderId="5" xfId="0" applyNumberFormat="1" applyFont="1" applyBorder="1"/>
    <xf numFmtId="189" fontId="0" fillId="0" borderId="5" xfId="35" applyNumberFormat="1" applyFont="1" applyBorder="1"/>
    <xf numFmtId="197" fontId="31" fillId="0" borderId="5" xfId="36" applyNumberFormat="1" applyFont="1" applyFill="1" applyBorder="1" applyAlignment="1">
      <alignment horizontal="center"/>
    </xf>
    <xf numFmtId="189" fontId="31" fillId="0" borderId="5" xfId="36" applyNumberFormat="1" applyFont="1" applyFill="1" applyBorder="1" applyAlignment="1">
      <alignment horizontal="center"/>
    </xf>
    <xf numFmtId="9" fontId="0" fillId="0" borderId="5" xfId="0" applyNumberFormat="1" applyBorder="1"/>
    <xf numFmtId="222" fontId="30" fillId="4" borderId="0" xfId="18" applyNumberFormat="1" applyFont="1" applyFill="1" applyAlignment="1">
      <alignment vertical="center"/>
    </xf>
    <xf numFmtId="171" fontId="4" fillId="0" borderId="22" xfId="0" applyNumberFormat="1" applyFont="1" applyBorder="1" applyAlignment="1">
      <alignment horizontal="center"/>
    </xf>
    <xf numFmtId="189" fontId="21" fillId="0" borderId="0" xfId="35" applyNumberFormat="1" applyFont="1" applyBorder="1" applyAlignment="1">
      <alignment vertical="center"/>
    </xf>
    <xf numFmtId="189" fontId="12" fillId="0" borderId="0" xfId="35" applyNumberFormat="1" applyFont="1" applyFill="1" applyBorder="1"/>
    <xf numFmtId="189" fontId="18" fillId="0" borderId="0" xfId="36" applyNumberFormat="1" applyFont="1" applyFill="1" applyBorder="1" applyAlignment="1">
      <alignment horizontal="center"/>
    </xf>
    <xf numFmtId="172" fontId="12" fillId="0" borderId="1" xfId="0" applyNumberFormat="1" applyFont="1" applyBorder="1" applyAlignment="1">
      <alignment horizontal="center"/>
    </xf>
    <xf numFmtId="190" fontId="4" fillId="0" borderId="0" xfId="0" applyNumberFormat="1" applyFont="1" applyFill="1" applyAlignment="1">
      <alignment vertical="center"/>
    </xf>
    <xf numFmtId="9" fontId="2" fillId="0" borderId="0" xfId="0" applyNumberFormat="1" applyFont="1" applyFill="1" applyBorder="1" applyAlignment="1">
      <alignment horizontal="center"/>
    </xf>
    <xf numFmtId="43" fontId="27" fillId="0" borderId="0" xfId="18" applyFont="1" applyFill="1" applyAlignment="1">
      <alignment horizontal="center"/>
    </xf>
    <xf numFmtId="189" fontId="4" fillId="0" borderId="0" xfId="35" applyNumberFormat="1" applyFont="1" applyFill="1" applyBorder="1" applyAlignment="1">
      <alignment horizontal="right"/>
    </xf>
    <xf numFmtId="9" fontId="12" fillId="0" borderId="0" xfId="35" applyFont="1" applyFill="1"/>
    <xf numFmtId="189" fontId="79" fillId="0" borderId="0" xfId="35" applyNumberFormat="1" applyFont="1" applyFill="1" applyAlignment="1">
      <alignment vertical="center"/>
    </xf>
    <xf numFmtId="0" fontId="4" fillId="0" borderId="12" xfId="0" applyFont="1" applyFill="1" applyBorder="1" applyAlignment="1">
      <alignment horizontal="left"/>
    </xf>
    <xf numFmtId="226" fontId="4" fillId="0" borderId="0" xfId="18" applyNumberFormat="1" applyFont="1" applyBorder="1" applyAlignment="1">
      <alignment horizontal="center"/>
    </xf>
    <xf numFmtId="226" fontId="28" fillId="0" borderId="0" xfId="18" applyNumberFormat="1" applyFont="1" applyBorder="1" applyAlignment="1">
      <alignment horizontal="center"/>
    </xf>
    <xf numFmtId="4" fontId="69" fillId="4" borderId="0" xfId="0" applyNumberFormat="1" applyFont="1" applyFill="1" applyBorder="1" applyAlignment="1">
      <alignment horizontal="center"/>
    </xf>
    <xf numFmtId="171" fontId="4" fillId="0" borderId="0" xfId="0" applyNumberFormat="1" applyFont="1"/>
    <xf numFmtId="171" fontId="29" fillId="0" borderId="0" xfId="35" applyNumberFormat="1" applyFont="1" applyBorder="1" applyAlignment="1">
      <alignment horizontal="center" vertical="center"/>
    </xf>
    <xf numFmtId="9" fontId="34" fillId="0" borderId="22" xfId="31" quotePrefix="1" applyNumberFormat="1" applyFont="1" applyFill="1" applyBorder="1" applyAlignment="1">
      <alignment horizontal="left"/>
    </xf>
    <xf numFmtId="189" fontId="12" fillId="0" borderId="1" xfId="36" applyNumberFormat="1" applyFont="1" applyFill="1" applyBorder="1" applyAlignment="1">
      <alignment horizontal="center"/>
    </xf>
    <xf numFmtId="9" fontId="4" fillId="0" borderId="0" xfId="35" applyFont="1" applyFill="1" applyBorder="1"/>
    <xf numFmtId="189" fontId="4" fillId="0" borderId="0" xfId="35" applyNumberFormat="1" applyFont="1" applyFill="1" applyBorder="1"/>
    <xf numFmtId="9" fontId="34" fillId="0" borderId="22" xfId="31" applyNumberFormat="1" applyFont="1" applyBorder="1" applyAlignment="1">
      <alignment horizontal="left"/>
    </xf>
    <xf numFmtId="226" fontId="30" fillId="4" borderId="0" xfId="18" applyNumberFormat="1" applyFont="1" applyFill="1" applyAlignment="1">
      <alignment horizontal="center" vertical="center"/>
    </xf>
    <xf numFmtId="171" fontId="71" fillId="0" borderId="1" xfId="35" applyNumberFormat="1" applyFont="1" applyFill="1" applyBorder="1" applyAlignment="1">
      <alignment horizontal="center" vertical="center"/>
    </xf>
    <xf numFmtId="168" fontId="77" fillId="0" borderId="1" xfId="35" applyNumberFormat="1" applyFont="1" applyBorder="1" applyAlignment="1">
      <alignment horizontal="center" vertical="center"/>
    </xf>
    <xf numFmtId="222" fontId="12" fillId="0" borderId="1" xfId="18" applyNumberFormat="1" applyFont="1" applyBorder="1" applyAlignment="1">
      <alignment horizontal="center" vertical="center"/>
    </xf>
    <xf numFmtId="168" fontId="70" fillId="0" borderId="1" xfId="0" applyNumberFormat="1" applyFont="1" applyBorder="1" applyAlignment="1">
      <alignment horizontal="center"/>
    </xf>
    <xf numFmtId="189" fontId="69" fillId="0" borderId="1" xfId="35" applyNumberFormat="1" applyFont="1" applyBorder="1" applyAlignment="1">
      <alignment horizontal="center" vertical="center"/>
    </xf>
    <xf numFmtId="171" fontId="71" fillId="0" borderId="1" xfId="35" applyNumberFormat="1" applyFont="1" applyBorder="1" applyAlignment="1">
      <alignment horizontal="center" vertical="center"/>
    </xf>
    <xf numFmtId="9" fontId="12" fillId="0" borderId="1" xfId="35" applyNumberFormat="1" applyFont="1" applyBorder="1" applyAlignment="1">
      <alignment horizontal="center" vertical="center"/>
    </xf>
    <xf numFmtId="171" fontId="77" fillId="0" borderId="1" xfId="0" applyNumberFormat="1" applyFont="1" applyBorder="1" applyAlignment="1">
      <alignment horizontal="center"/>
    </xf>
    <xf numFmtId="171" fontId="4" fillId="0" borderId="13" xfId="0" applyNumberFormat="1" applyFont="1" applyFill="1" applyBorder="1" applyAlignment="1">
      <alignment horizontal="center"/>
    </xf>
    <xf numFmtId="189" fontId="18" fillId="0" borderId="1" xfId="36" applyNumberFormat="1" applyFont="1" applyFill="1" applyBorder="1" applyAlignment="1">
      <alignment horizontal="center"/>
    </xf>
    <xf numFmtId="171" fontId="78" fillId="0" borderId="1" xfId="0" applyNumberFormat="1" applyFont="1" applyBorder="1" applyAlignment="1">
      <alignment horizontal="center"/>
    </xf>
    <xf numFmtId="171" fontId="78" fillId="0" borderId="1" xfId="0" applyNumberFormat="1" applyFont="1" applyFill="1" applyBorder="1" applyAlignment="1">
      <alignment horizontal="center"/>
    </xf>
    <xf numFmtId="171" fontId="78" fillId="0" borderId="11" xfId="0" applyNumberFormat="1" applyFont="1" applyFill="1" applyBorder="1" applyAlignment="1">
      <alignment horizontal="center"/>
    </xf>
    <xf numFmtId="171" fontId="27" fillId="0" borderId="3" xfId="0" applyNumberFormat="1" applyFont="1" applyFill="1" applyBorder="1" applyAlignment="1">
      <alignment horizontal="center"/>
    </xf>
    <xf numFmtId="171" fontId="27" fillId="0" borderId="11" xfId="0" applyNumberFormat="1" applyFont="1" applyFill="1" applyBorder="1" applyAlignment="1">
      <alignment horizontal="center"/>
    </xf>
    <xf numFmtId="171" fontId="70" fillId="0" borderId="1" xfId="0" applyNumberFormat="1" applyFont="1" applyFill="1" applyBorder="1" applyAlignment="1">
      <alignment horizontal="center"/>
    </xf>
    <xf numFmtId="171" fontId="12" fillId="0" borderId="11" xfId="0" applyNumberFormat="1" applyFont="1" applyFill="1" applyBorder="1" applyAlignment="1">
      <alignment horizontal="center"/>
    </xf>
    <xf numFmtId="0" fontId="69" fillId="0" borderId="0" xfId="0" applyFont="1" applyFill="1" applyAlignment="1">
      <alignment vertical="center"/>
    </xf>
    <xf numFmtId="189" fontId="18" fillId="0" borderId="0" xfId="0" applyNumberFormat="1" applyFont="1" applyFill="1" applyAlignment="1">
      <alignment horizontal="center"/>
    </xf>
    <xf numFmtId="189" fontId="22" fillId="4" borderId="0" xfId="0" applyNumberFormat="1" applyFont="1" applyFill="1" applyAlignment="1">
      <alignment horizontal="center"/>
    </xf>
    <xf numFmtId="189" fontId="4" fillId="4" borderId="27" xfId="0" applyNumberFormat="1" applyFont="1" applyFill="1" applyBorder="1" applyAlignment="1">
      <alignment horizontal="center"/>
    </xf>
    <xf numFmtId="9" fontId="12" fillId="0" borderId="0" xfId="35" applyFont="1" applyFill="1" applyAlignment="1">
      <alignment vertical="center"/>
    </xf>
    <xf numFmtId="0" fontId="0" fillId="11" borderId="0" xfId="0" applyFill="1"/>
    <xf numFmtId="166" fontId="12" fillId="0" borderId="3" xfId="0" applyNumberFormat="1" applyFont="1" applyBorder="1" applyAlignment="1">
      <alignment vertical="center"/>
    </xf>
    <xf numFmtId="171" fontId="12" fillId="0" borderId="0" xfId="0" applyNumberFormat="1" applyFont="1"/>
    <xf numFmtId="189" fontId="27" fillId="4" borderId="11" xfId="0" applyNumberFormat="1" applyFont="1" applyFill="1" applyBorder="1" applyAlignment="1">
      <alignment horizontal="center"/>
    </xf>
    <xf numFmtId="9" fontId="12" fillId="0" borderId="0" xfId="0" applyNumberFormat="1" applyFont="1" applyFill="1" applyBorder="1"/>
    <xf numFmtId="171" fontId="70" fillId="0" borderId="5" xfId="0" applyNumberFormat="1" applyFont="1" applyFill="1" applyBorder="1" applyAlignment="1">
      <alignment horizontal="center"/>
    </xf>
    <xf numFmtId="189" fontId="27" fillId="0" borderId="5" xfId="35" applyNumberFormat="1" applyFont="1" applyFill="1" applyBorder="1" applyAlignment="1">
      <alignment horizontal="center"/>
    </xf>
    <xf numFmtId="9" fontId="69" fillId="0" borderId="0" xfId="0" applyNumberFormat="1" applyFont="1" applyFill="1" applyBorder="1" applyAlignment="1">
      <alignment horizontal="center"/>
    </xf>
    <xf numFmtId="189" fontId="70" fillId="0" borderId="22" xfId="0" applyNumberFormat="1" applyFont="1" applyFill="1" applyBorder="1" applyAlignment="1">
      <alignment horizontal="left" indent="1"/>
    </xf>
    <xf numFmtId="3" fontId="27" fillId="0" borderId="0" xfId="36" applyNumberFormat="1" applyFont="1" applyFill="1" applyBorder="1" applyAlignment="1">
      <alignment horizontal="center"/>
    </xf>
    <xf numFmtId="3" fontId="27" fillId="0" borderId="1" xfId="36" applyNumberFormat="1" applyFont="1" applyFill="1" applyBorder="1" applyAlignment="1">
      <alignment horizontal="center"/>
    </xf>
    <xf numFmtId="3" fontId="70" fillId="13" borderId="0" xfId="36" applyNumberFormat="1" applyFont="1" applyFill="1" applyBorder="1" applyAlignment="1">
      <alignment horizontal="center"/>
    </xf>
    <xf numFmtId="189" fontId="12" fillId="0" borderId="22" xfId="0" applyNumberFormat="1" applyFont="1" applyFill="1" applyBorder="1" applyAlignment="1">
      <alignment horizontal="left" indent="1"/>
    </xf>
    <xf numFmtId="189" fontId="4" fillId="0" borderId="22" xfId="0" applyNumberFormat="1" applyFont="1" applyFill="1" applyBorder="1" applyAlignment="1">
      <alignment horizontal="left"/>
    </xf>
    <xf numFmtId="189" fontId="69" fillId="0" borderId="0" xfId="36" applyNumberFormat="1" applyFont="1" applyFill="1" applyAlignment="1">
      <alignment horizontal="center"/>
    </xf>
    <xf numFmtId="191" fontId="27" fillId="0" borderId="0" xfId="36" applyNumberFormat="1" applyFont="1" applyFill="1" applyAlignment="1">
      <alignment horizontal="center"/>
    </xf>
    <xf numFmtId="191" fontId="27" fillId="0" borderId="1" xfId="36" applyNumberFormat="1" applyFont="1" applyFill="1" applyBorder="1" applyAlignment="1">
      <alignment horizontal="center"/>
    </xf>
    <xf numFmtId="227" fontId="27" fillId="0" borderId="0" xfId="36" applyNumberFormat="1" applyFont="1" applyFill="1" applyAlignment="1">
      <alignment horizontal="center"/>
    </xf>
    <xf numFmtId="227" fontId="27" fillId="0" borderId="1" xfId="36" applyNumberFormat="1" applyFont="1" applyFill="1" applyBorder="1" applyAlignment="1">
      <alignment horizontal="center"/>
    </xf>
    <xf numFmtId="8" fontId="12" fillId="0" borderId="0" xfId="0" applyNumberFormat="1" applyFont="1" applyFill="1" applyBorder="1" applyAlignment="1">
      <alignment horizontal="center"/>
    </xf>
    <xf numFmtId="8" fontId="12" fillId="0" borderId="1" xfId="0" applyNumberFormat="1" applyFont="1" applyFill="1" applyBorder="1" applyAlignment="1">
      <alignment horizontal="center"/>
    </xf>
    <xf numFmtId="191" fontId="12" fillId="0" borderId="1" xfId="0" applyNumberFormat="1" applyFont="1" applyBorder="1" applyAlignment="1">
      <alignment horizontal="center"/>
    </xf>
    <xf numFmtId="3" fontId="69" fillId="0" borderId="0" xfId="0" applyNumberFormat="1" applyFont="1" applyBorder="1" applyAlignment="1">
      <alignment horizontal="center"/>
    </xf>
    <xf numFmtId="3" fontId="18" fillId="0" borderId="0" xfId="0" applyNumberFormat="1" applyFont="1" applyBorder="1" applyAlignment="1">
      <alignment horizontal="center"/>
    </xf>
    <xf numFmtId="3" fontId="18" fillId="0" borderId="1" xfId="0" applyNumberFormat="1" applyFont="1" applyBorder="1" applyAlignment="1">
      <alignment horizontal="center"/>
    </xf>
    <xf numFmtId="3" fontId="12" fillId="0" borderId="0" xfId="0" applyNumberFormat="1" applyFont="1" applyBorder="1" applyAlignment="1">
      <alignment horizontal="center"/>
    </xf>
    <xf numFmtId="3" fontId="12" fillId="0" borderId="1" xfId="0" applyNumberFormat="1" applyFont="1" applyBorder="1" applyAlignment="1">
      <alignment horizontal="center"/>
    </xf>
    <xf numFmtId="9" fontId="18" fillId="0" borderId="0" xfId="0" applyNumberFormat="1" applyFont="1" applyBorder="1" applyAlignment="1">
      <alignment horizontal="center"/>
    </xf>
    <xf numFmtId="9" fontId="18" fillId="0" borderId="1" xfId="0" applyNumberFormat="1" applyFont="1" applyBorder="1" applyAlignment="1">
      <alignment horizontal="center"/>
    </xf>
    <xf numFmtId="3" fontId="12" fillId="0" borderId="0" xfId="0" applyNumberFormat="1" applyFont="1" applyFill="1" applyBorder="1" applyAlignment="1">
      <alignment horizontal="center"/>
    </xf>
    <xf numFmtId="9" fontId="4" fillId="0" borderId="0" xfId="35" applyNumberFormat="1" applyFont="1" applyBorder="1" applyAlignment="1">
      <alignment vertical="center"/>
    </xf>
    <xf numFmtId="9" fontId="4" fillId="0" borderId="1" xfId="35" applyNumberFormat="1" applyFont="1" applyBorder="1" applyAlignment="1">
      <alignment vertical="center"/>
    </xf>
    <xf numFmtId="9" fontId="12" fillId="0" borderId="1" xfId="0" applyNumberFormat="1" applyFont="1" applyBorder="1"/>
    <xf numFmtId="9" fontId="4" fillId="0" borderId="5" xfId="0" applyNumberFormat="1" applyFont="1" applyBorder="1" applyAlignment="1">
      <alignment vertical="center"/>
    </xf>
    <xf numFmtId="191" fontId="12" fillId="0" borderId="5" xfId="35" applyNumberFormat="1" applyFont="1" applyBorder="1" applyAlignment="1">
      <alignment horizontal="center" vertical="center"/>
    </xf>
    <xf numFmtId="191" fontId="12" fillId="0" borderId="0" xfId="35" applyNumberFormat="1" applyFont="1" applyBorder="1" applyAlignment="1">
      <alignment horizontal="center" vertical="center"/>
    </xf>
    <xf numFmtId="191" fontId="12" fillId="0" borderId="1" xfId="35" applyNumberFormat="1" applyFont="1" applyBorder="1" applyAlignment="1">
      <alignment horizontal="center" vertical="center"/>
    </xf>
    <xf numFmtId="191" fontId="12" fillId="0" borderId="5" xfId="35" applyNumberFormat="1" applyFont="1" applyFill="1" applyBorder="1" applyAlignment="1">
      <alignment horizontal="center" vertical="center"/>
    </xf>
    <xf numFmtId="3" fontId="70" fillId="13" borderId="1" xfId="36" applyNumberFormat="1" applyFont="1" applyFill="1" applyBorder="1" applyAlignment="1">
      <alignment horizontal="center"/>
    </xf>
    <xf numFmtId="3" fontId="4" fillId="0" borderId="0" xfId="0" applyNumberFormat="1" applyFont="1" applyBorder="1" applyAlignment="1">
      <alignment horizontal="center" vertical="center"/>
    </xf>
    <xf numFmtId="3" fontId="4" fillId="0" borderId="0" xfId="0" applyNumberFormat="1" applyFont="1" applyBorder="1" applyAlignment="1">
      <alignment horizontal="center"/>
    </xf>
    <xf numFmtId="3" fontId="4" fillId="0" borderId="1" xfId="0" applyNumberFormat="1" applyFont="1" applyBorder="1" applyAlignment="1">
      <alignment horizontal="center"/>
    </xf>
    <xf numFmtId="0" fontId="39" fillId="12" borderId="22" xfId="0" applyFont="1" applyFill="1" applyBorder="1" applyAlignment="1">
      <alignment vertical="center"/>
    </xf>
    <xf numFmtId="168" fontId="12" fillId="0" borderId="22" xfId="0" quotePrefix="1" applyNumberFormat="1" applyFont="1" applyBorder="1" applyAlignment="1">
      <alignment horizontal="left" vertical="center"/>
    </xf>
    <xf numFmtId="0" fontId="4" fillId="0" borderId="22" xfId="0" quotePrefix="1" applyFont="1" applyBorder="1" applyAlignment="1">
      <alignment horizontal="left" vertical="center"/>
    </xf>
    <xf numFmtId="0" fontId="58" fillId="0" borderId="22" xfId="0" quotePrefix="1" applyFont="1" applyBorder="1" applyAlignment="1">
      <alignment horizontal="left" vertical="center"/>
    </xf>
    <xf numFmtId="0" fontId="34" fillId="12" borderId="22" xfId="31" applyFont="1" applyFill="1" applyBorder="1"/>
    <xf numFmtId="0" fontId="34" fillId="12" borderId="5" xfId="31" applyFont="1" applyFill="1" applyBorder="1"/>
    <xf numFmtId="189" fontId="27" fillId="4" borderId="0" xfId="0" applyNumberFormat="1" applyFont="1" applyFill="1" applyBorder="1" applyAlignment="1">
      <alignment horizontal="center"/>
    </xf>
    <xf numFmtId="0" fontId="5" fillId="4" borderId="10" xfId="28" applyFont="1" applyFill="1" applyBorder="1" applyAlignment="1">
      <alignment vertical="center"/>
    </xf>
    <xf numFmtId="10" fontId="80" fillId="4" borderId="1" xfId="28" applyNumberFormat="1" applyFont="1" applyFill="1" applyBorder="1" applyAlignment="1">
      <alignment horizontal="right" vertical="center"/>
    </xf>
    <xf numFmtId="2" fontId="73" fillId="4" borderId="1" xfId="28" applyNumberFormat="1" applyFont="1" applyFill="1" applyBorder="1" applyAlignment="1">
      <alignment horizontal="right" vertical="center"/>
    </xf>
    <xf numFmtId="173" fontId="5" fillId="18" borderId="10" xfId="28" applyNumberFormat="1" applyFont="1" applyFill="1" applyBorder="1" applyAlignment="1">
      <alignment vertical="center"/>
    </xf>
    <xf numFmtId="0" fontId="5" fillId="4" borderId="8" xfId="28" applyFont="1" applyFill="1" applyBorder="1" applyAlignment="1">
      <alignment vertical="center"/>
    </xf>
    <xf numFmtId="0" fontId="5" fillId="4" borderId="9" xfId="28" applyFont="1" applyFill="1" applyBorder="1" applyAlignment="1">
      <alignment vertical="center"/>
    </xf>
    <xf numFmtId="0" fontId="2" fillId="4" borderId="5" xfId="28" applyFont="1" applyFill="1" applyBorder="1" applyAlignment="1">
      <alignment vertical="center"/>
    </xf>
    <xf numFmtId="0" fontId="2" fillId="4" borderId="0" xfId="28" applyFont="1" applyFill="1" applyBorder="1" applyAlignment="1">
      <alignment vertical="center"/>
    </xf>
    <xf numFmtId="0" fontId="5" fillId="18" borderId="8" xfId="28" applyFont="1" applyFill="1" applyBorder="1" applyAlignment="1">
      <alignment vertical="center"/>
    </xf>
    <xf numFmtId="0" fontId="5" fillId="18" borderId="9" xfId="28" applyFont="1" applyFill="1" applyBorder="1" applyAlignment="1">
      <alignment vertical="center"/>
    </xf>
    <xf numFmtId="189" fontId="27" fillId="0" borderId="0" xfId="35" applyNumberFormat="1" applyFont="1" applyFill="1" applyBorder="1" applyAlignment="1">
      <alignment horizontal="center"/>
    </xf>
    <xf numFmtId="168" fontId="4" fillId="0" borderId="7" xfId="0" applyNumberFormat="1" applyFont="1" applyBorder="1" applyAlignment="1">
      <alignment horizontal="center" vertical="center"/>
    </xf>
    <xf numFmtId="172" fontId="12" fillId="0" borderId="5" xfId="0" applyNumberFormat="1" applyFont="1" applyBorder="1" applyAlignment="1">
      <alignment horizontal="center"/>
    </xf>
    <xf numFmtId="198" fontId="12" fillId="0" borderId="0" xfId="0" applyNumberFormat="1" applyFont="1" applyBorder="1" applyAlignment="1">
      <alignment horizontal="center" vertical="center"/>
    </xf>
    <xf numFmtId="43" fontId="12" fillId="0" borderId="0" xfId="18" applyFont="1"/>
    <xf numFmtId="4" fontId="12" fillId="0" borderId="0" xfId="0" applyNumberFormat="1" applyFont="1" applyFill="1" applyAlignment="1">
      <alignment vertical="center"/>
    </xf>
    <xf numFmtId="189" fontId="69" fillId="0" borderId="0" xfId="0" applyNumberFormat="1" applyFont="1" applyFill="1" applyBorder="1" applyAlignment="1">
      <alignment horizontal="center"/>
    </xf>
    <xf numFmtId="172" fontId="4" fillId="0" borderId="4" xfId="0" applyNumberFormat="1" applyFont="1" applyFill="1" applyBorder="1" applyAlignment="1">
      <alignment horizontal="center"/>
    </xf>
    <xf numFmtId="172" fontId="4" fillId="0" borderId="4" xfId="0" applyNumberFormat="1" applyFont="1" applyBorder="1" applyAlignment="1">
      <alignment horizontal="center"/>
    </xf>
    <xf numFmtId="171" fontId="4" fillId="0" borderId="0" xfId="0" applyNumberFormat="1" applyFont="1" applyFill="1" applyBorder="1" applyAlignment="1">
      <alignment horizontal="right"/>
    </xf>
    <xf numFmtId="191" fontId="4" fillId="0" borderId="0" xfId="0" applyNumberFormat="1" applyFont="1" applyAlignment="1">
      <alignment horizontal="right"/>
    </xf>
    <xf numFmtId="0" fontId="4" fillId="0" borderId="0" xfId="0" applyFont="1" applyAlignment="1">
      <alignment horizontal="right"/>
    </xf>
    <xf numFmtId="0" fontId="1" fillId="0" borderId="0" xfId="46"/>
    <xf numFmtId="0" fontId="66" fillId="8" borderId="3" xfId="0" applyFont="1" applyFill="1" applyBorder="1" applyAlignment="1">
      <alignment horizontal="center"/>
    </xf>
    <xf numFmtId="188" fontId="66" fillId="8" borderId="9" xfId="0" applyNumberFormat="1" applyFont="1" applyFill="1" applyBorder="1" applyAlignment="1">
      <alignment horizontal="centerContinuous"/>
    </xf>
    <xf numFmtId="187" fontId="66" fillId="8" borderId="10" xfId="0" applyNumberFormat="1" applyFont="1" applyFill="1" applyBorder="1" applyAlignment="1">
      <alignment horizontal="centerContinuous"/>
    </xf>
    <xf numFmtId="0" fontId="66" fillId="8" borderId="10" xfId="0" applyFont="1" applyFill="1" applyBorder="1" applyAlignment="1">
      <alignment horizontal="center"/>
    </xf>
    <xf numFmtId="0" fontId="66" fillId="8" borderId="8" xfId="0" applyFont="1" applyFill="1" applyBorder="1" applyAlignment="1">
      <alignment horizontal="center"/>
    </xf>
    <xf numFmtId="0" fontId="66" fillId="8" borderId="9" xfId="0" applyFont="1" applyFill="1" applyBorder="1" applyAlignment="1">
      <alignment horizontal="center"/>
    </xf>
    <xf numFmtId="0" fontId="66" fillId="8" borderId="11" xfId="0" applyFont="1" applyFill="1" applyBorder="1" applyAlignment="1">
      <alignment horizontal="center"/>
    </xf>
    <xf numFmtId="0" fontId="1" fillId="0" borderId="5" xfId="0" quotePrefix="1" applyFont="1" applyBorder="1" applyAlignment="1">
      <alignment horizontal="left" vertical="center" indent="3"/>
    </xf>
    <xf numFmtId="0" fontId="4" fillId="0" borderId="5" xfId="0" quotePrefix="1" applyFont="1" applyBorder="1" applyAlignment="1">
      <alignment horizontal="left" vertical="center" indent="3"/>
    </xf>
    <xf numFmtId="9" fontId="1" fillId="0" borderId="0" xfId="35" applyFont="1" applyFill="1" applyBorder="1" applyAlignment="1">
      <alignment horizontal="center" vertical="center"/>
    </xf>
    <xf numFmtId="6" fontId="69" fillId="0" borderId="0" xfId="35" applyNumberFormat="1" applyFont="1" applyFill="1" applyBorder="1" applyAlignment="1">
      <alignment horizontal="center" vertical="center"/>
    </xf>
    <xf numFmtId="168" fontId="69" fillId="0" borderId="0" xfId="35" applyNumberFormat="1" applyFont="1" applyBorder="1" applyAlignment="1">
      <alignment horizontal="center" vertical="center"/>
    </xf>
    <xf numFmtId="189" fontId="69" fillId="0" borderId="1" xfId="0" applyNumberFormat="1" applyFont="1" applyFill="1" applyBorder="1" applyAlignment="1">
      <alignment horizontal="center"/>
    </xf>
    <xf numFmtId="189" fontId="12" fillId="0" borderId="5" xfId="36" applyNumberFormat="1" applyFont="1" applyFill="1" applyBorder="1" applyAlignment="1">
      <alignment horizontal="center"/>
    </xf>
    <xf numFmtId="189" fontId="12" fillId="0" borderId="0" xfId="36" applyNumberFormat="1" applyFont="1" applyFill="1" applyBorder="1" applyAlignment="1">
      <alignment horizontal="center"/>
    </xf>
    <xf numFmtId="3" fontId="70" fillId="13" borderId="5" xfId="36" applyNumberFormat="1" applyFont="1" applyFill="1" applyBorder="1" applyAlignment="1">
      <alignment horizontal="center"/>
    </xf>
    <xf numFmtId="3" fontId="27" fillId="0" borderId="5" xfId="36" applyNumberFormat="1" applyFont="1" applyFill="1" applyBorder="1" applyAlignment="1">
      <alignment horizontal="center"/>
    </xf>
    <xf numFmtId="3" fontId="18" fillId="0" borderId="5" xfId="0" applyNumberFormat="1" applyFont="1" applyBorder="1" applyAlignment="1">
      <alignment horizontal="center"/>
    </xf>
    <xf numFmtId="3" fontId="12" fillId="0" borderId="5" xfId="0" applyNumberFormat="1" applyFont="1" applyBorder="1" applyAlignment="1">
      <alignment horizontal="center"/>
    </xf>
    <xf numFmtId="189" fontId="69" fillId="0" borderId="5" xfId="36" applyNumberFormat="1" applyFont="1" applyFill="1" applyBorder="1" applyAlignment="1">
      <alignment horizontal="center"/>
    </xf>
    <xf numFmtId="189" fontId="69" fillId="0" borderId="5" xfId="0" applyNumberFormat="1" applyFont="1" applyFill="1" applyBorder="1" applyAlignment="1">
      <alignment horizontal="center"/>
    </xf>
    <xf numFmtId="8" fontId="12" fillId="0" borderId="5" xfId="0" applyNumberFormat="1" applyFont="1" applyFill="1" applyBorder="1" applyAlignment="1">
      <alignment horizontal="center"/>
    </xf>
    <xf numFmtId="9" fontId="12" fillId="0" borderId="5" xfId="0" applyNumberFormat="1" applyFont="1" applyFill="1" applyBorder="1" applyAlignment="1">
      <alignment horizontal="center"/>
    </xf>
    <xf numFmtId="213" fontId="4" fillId="0" borderId="5" xfId="0" applyNumberFormat="1" applyFont="1" applyFill="1" applyBorder="1" applyAlignment="1">
      <alignment horizontal="center"/>
    </xf>
    <xf numFmtId="189" fontId="33" fillId="0" borderId="5" xfId="0" applyNumberFormat="1" applyFont="1" applyFill="1" applyBorder="1" applyAlignment="1">
      <alignment horizontal="center"/>
    </xf>
    <xf numFmtId="168" fontId="12" fillId="0" borderId="6" xfId="35" applyNumberFormat="1" applyFont="1" applyBorder="1" applyAlignment="1">
      <alignment horizontal="center" vertical="center"/>
    </xf>
    <xf numFmtId="168" fontId="4" fillId="0" borderId="17" xfId="0" applyNumberFormat="1" applyFont="1" applyBorder="1" applyAlignment="1">
      <alignment horizontal="center"/>
    </xf>
    <xf numFmtId="9" fontId="29" fillId="0" borderId="5" xfId="35" applyFont="1" applyBorder="1" applyAlignment="1">
      <alignment horizontal="center" vertical="center"/>
    </xf>
    <xf numFmtId="189" fontId="61" fillId="0" borderId="5" xfId="0" applyNumberFormat="1" applyFont="1" applyFill="1" applyBorder="1" applyAlignment="1">
      <alignment horizontal="center"/>
    </xf>
    <xf numFmtId="5" fontId="12" fillId="0" borderId="5" xfId="0" applyNumberFormat="1" applyFont="1" applyBorder="1" applyAlignment="1">
      <alignment horizontal="center" vertical="center"/>
    </xf>
    <xf numFmtId="175" fontId="4" fillId="0" borderId="5" xfId="35" applyNumberFormat="1" applyFont="1" applyBorder="1" applyAlignment="1">
      <alignment horizontal="center" vertical="center"/>
    </xf>
    <xf numFmtId="180" fontId="12" fillId="0" borderId="5" xfId="0" applyNumberFormat="1" applyFont="1" applyBorder="1" applyAlignment="1">
      <alignment horizontal="center" vertical="center"/>
    </xf>
    <xf numFmtId="9" fontId="12" fillId="0" borderId="5" xfId="35" applyNumberFormat="1" applyFont="1" applyFill="1" applyBorder="1" applyAlignment="1">
      <alignment horizontal="center" vertical="center"/>
    </xf>
    <xf numFmtId="191" fontId="12" fillId="0" borderId="0" xfId="0" applyNumberFormat="1" applyFont="1" applyBorder="1" applyAlignment="1">
      <alignment horizontal="center"/>
    </xf>
    <xf numFmtId="0" fontId="1" fillId="0" borderId="5" xfId="0" quotePrefix="1" applyFont="1" applyBorder="1" applyAlignment="1">
      <alignment horizontal="left" vertical="center" indent="4"/>
    </xf>
    <xf numFmtId="168" fontId="69" fillId="0" borderId="1" xfId="35" applyNumberFormat="1" applyFont="1" applyBorder="1" applyAlignment="1">
      <alignment horizontal="center" vertical="center"/>
    </xf>
    <xf numFmtId="6" fontId="69" fillId="0" borderId="1" xfId="35" applyNumberFormat="1" applyFont="1" applyFill="1" applyBorder="1" applyAlignment="1">
      <alignment horizontal="center" vertical="center"/>
    </xf>
    <xf numFmtId="6" fontId="1" fillId="0" borderId="1" xfId="35" applyNumberFormat="1" applyFont="1" applyFill="1" applyBorder="1" applyAlignment="1">
      <alignment horizontal="center" vertical="center"/>
    </xf>
    <xf numFmtId="6" fontId="1" fillId="0" borderId="0" xfId="35" applyNumberFormat="1" applyFont="1" applyFill="1" applyBorder="1" applyAlignment="1">
      <alignment horizontal="center" vertical="center"/>
    </xf>
    <xf numFmtId="168" fontId="69" fillId="0" borderId="0" xfId="35" applyNumberFormat="1" applyFont="1" applyFill="1" applyBorder="1" applyAlignment="1">
      <alignment horizontal="center" vertical="center"/>
    </xf>
    <xf numFmtId="168" fontId="69" fillId="0" borderId="1" xfId="35" applyNumberFormat="1" applyFont="1" applyFill="1" applyBorder="1" applyAlignment="1">
      <alignment horizontal="center" vertical="center"/>
    </xf>
    <xf numFmtId="223" fontId="12" fillId="0" borderId="0" xfId="35" applyNumberFormat="1" applyFont="1" applyBorder="1" applyAlignment="1">
      <alignment horizontal="center" vertical="center"/>
    </xf>
    <xf numFmtId="223" fontId="69" fillId="0" borderId="0" xfId="35" applyNumberFormat="1" applyFont="1" applyBorder="1" applyAlignment="1">
      <alignment horizontal="center" vertical="center"/>
    </xf>
    <xf numFmtId="223" fontId="12" fillId="0" borderId="1" xfId="35" applyNumberFormat="1" applyFont="1" applyBorder="1" applyAlignment="1">
      <alignment horizontal="center" vertical="center"/>
    </xf>
    <xf numFmtId="223" fontId="12" fillId="0" borderId="0" xfId="35" applyNumberFormat="1" applyFont="1" applyFill="1" applyBorder="1" applyAlignment="1">
      <alignment horizontal="center" vertical="center"/>
    </xf>
    <xf numFmtId="223" fontId="69" fillId="0" borderId="0" xfId="35" applyNumberFormat="1" applyFont="1" applyFill="1" applyBorder="1" applyAlignment="1">
      <alignment horizontal="center" vertical="center"/>
    </xf>
    <xf numFmtId="223" fontId="69" fillId="0" borderId="1" xfId="35" applyNumberFormat="1" applyFont="1" applyFill="1" applyBorder="1" applyAlignment="1">
      <alignment horizontal="center" vertical="center"/>
    </xf>
    <xf numFmtId="223" fontId="12" fillId="0" borderId="1" xfId="35" applyNumberFormat="1" applyFont="1" applyFill="1" applyBorder="1" applyAlignment="1">
      <alignment horizontal="center" vertical="center"/>
    </xf>
    <xf numFmtId="223" fontId="1" fillId="0" borderId="0" xfId="35" applyNumberFormat="1" applyFont="1" applyFill="1" applyBorder="1" applyAlignment="1">
      <alignment horizontal="center" vertical="center"/>
    </xf>
    <xf numFmtId="168" fontId="1" fillId="0" borderId="0" xfId="35" applyNumberFormat="1" applyFont="1" applyFill="1" applyBorder="1" applyAlignment="1">
      <alignment horizontal="center" vertical="center"/>
    </xf>
    <xf numFmtId="9" fontId="1" fillId="0" borderId="1" xfId="35" applyFont="1" applyFill="1" applyBorder="1" applyAlignment="1">
      <alignment horizontal="center" vertical="center"/>
    </xf>
    <xf numFmtId="223" fontId="1" fillId="0" borderId="1" xfId="35" applyNumberFormat="1" applyFont="1" applyFill="1" applyBorder="1" applyAlignment="1">
      <alignment horizontal="center" vertical="center"/>
    </xf>
    <xf numFmtId="189" fontId="18" fillId="0" borderId="5" xfId="36" applyNumberFormat="1" applyFont="1" applyBorder="1" applyAlignment="1">
      <alignment horizontal="center"/>
    </xf>
    <xf numFmtId="191" fontId="33" fillId="0" borderId="5" xfId="35" applyNumberFormat="1" applyFont="1" applyBorder="1" applyAlignment="1">
      <alignment horizontal="center"/>
    </xf>
    <xf numFmtId="189" fontId="4" fillId="0" borderId="12" xfId="35" applyNumberFormat="1" applyFont="1" applyFill="1" applyBorder="1" applyAlignment="1">
      <alignment horizontal="center"/>
    </xf>
    <xf numFmtId="189" fontId="4" fillId="0" borderId="7" xfId="35" applyNumberFormat="1" applyFont="1" applyFill="1" applyBorder="1" applyAlignment="1">
      <alignment horizontal="center"/>
    </xf>
    <xf numFmtId="190" fontId="0" fillId="0" borderId="3" xfId="0" applyNumberFormat="1" applyBorder="1" applyAlignment="1">
      <alignment horizontal="center"/>
    </xf>
    <xf numFmtId="0" fontId="0" fillId="0" borderId="22" xfId="0" applyBorder="1" applyAlignment="1">
      <alignment horizontal="center"/>
    </xf>
    <xf numFmtId="171" fontId="28" fillId="0" borderId="0" xfId="0" applyNumberFormat="1" applyFont="1" applyBorder="1" applyAlignment="1">
      <alignment horizontal="center" vertical="center"/>
    </xf>
    <xf numFmtId="171" fontId="28" fillId="0" borderId="5" xfId="0" applyNumberFormat="1" applyFont="1" applyFill="1" applyBorder="1" applyAlignment="1">
      <alignment horizontal="center" vertical="center"/>
    </xf>
    <xf numFmtId="171" fontId="28" fillId="0" borderId="0" xfId="0" applyNumberFormat="1" applyFont="1" applyFill="1" applyBorder="1" applyAlignment="1">
      <alignment horizontal="center" vertical="center"/>
    </xf>
    <xf numFmtId="191" fontId="0" fillId="0" borderId="1" xfId="0" applyNumberFormat="1" applyFill="1" applyBorder="1"/>
    <xf numFmtId="171" fontId="1" fillId="0" borderId="5" xfId="0" applyNumberFormat="1" applyFont="1" applyBorder="1" applyAlignment="1">
      <alignment horizontal="center"/>
    </xf>
    <xf numFmtId="171" fontId="1" fillId="0" borderId="0" xfId="0" applyNumberFormat="1" applyFont="1" applyBorder="1" applyAlignment="1">
      <alignment horizontal="center"/>
    </xf>
    <xf numFmtId="171" fontId="1" fillId="0" borderId="1" xfId="0" applyNumberFormat="1" applyFont="1" applyBorder="1" applyAlignment="1">
      <alignment horizontal="center"/>
    </xf>
    <xf numFmtId="10" fontId="1" fillId="0" borderId="5" xfId="35" applyNumberFormat="1" applyFont="1" applyBorder="1" applyAlignment="1">
      <alignment horizontal="center"/>
    </xf>
    <xf numFmtId="10" fontId="1" fillId="0" borderId="0" xfId="35" applyNumberFormat="1" applyFont="1" applyBorder="1" applyAlignment="1">
      <alignment horizontal="center"/>
    </xf>
    <xf numFmtId="10" fontId="1" fillId="0" borderId="1" xfId="35" applyNumberFormat="1" applyFont="1" applyBorder="1" applyAlignment="1">
      <alignment horizontal="center"/>
    </xf>
    <xf numFmtId="10" fontId="69" fillId="0" borderId="1" xfId="35" applyNumberFormat="1" applyFont="1" applyBorder="1" applyAlignment="1">
      <alignment horizontal="center"/>
    </xf>
    <xf numFmtId="10" fontId="69" fillId="0" borderId="0" xfId="35" applyNumberFormat="1" applyFont="1" applyBorder="1" applyAlignment="1">
      <alignment horizontal="center"/>
    </xf>
    <xf numFmtId="171" fontId="1" fillId="0" borderId="0" xfId="0" applyNumberFormat="1" applyFont="1" applyFill="1" applyBorder="1" applyAlignment="1">
      <alignment horizontal="center"/>
    </xf>
    <xf numFmtId="171" fontId="1" fillId="0" borderId="1" xfId="0" applyNumberFormat="1" applyFont="1" applyFill="1" applyBorder="1" applyAlignment="1">
      <alignment horizontal="center"/>
    </xf>
    <xf numFmtId="190" fontId="2" fillId="0" borderId="0" xfId="0" applyNumberFormat="1" applyFont="1" applyFill="1" applyAlignment="1">
      <alignment vertical="center"/>
    </xf>
    <xf numFmtId="0" fontId="27" fillId="0" borderId="22" xfId="0" quotePrefix="1" applyFont="1" applyFill="1" applyBorder="1"/>
    <xf numFmtId="190" fontId="12" fillId="0" borderId="0" xfId="0" applyNumberFormat="1" applyFont="1" applyFill="1" applyBorder="1" applyAlignment="1">
      <alignment vertical="center"/>
    </xf>
    <xf numFmtId="171" fontId="18" fillId="0" borderId="2" xfId="0" applyNumberFormat="1" applyFont="1" applyFill="1" applyBorder="1" applyAlignment="1">
      <alignment horizontal="center"/>
    </xf>
    <xf numFmtId="171" fontId="18" fillId="0" borderId="25" xfId="0" applyNumberFormat="1" applyFont="1" applyFill="1" applyBorder="1" applyAlignment="1">
      <alignment horizontal="center"/>
    </xf>
    <xf numFmtId="189" fontId="12" fillId="0" borderId="3" xfId="0" applyNumberFormat="1" applyFont="1" applyFill="1" applyBorder="1" applyAlignment="1">
      <alignment horizontal="center"/>
    </xf>
    <xf numFmtId="0" fontId="1" fillId="0" borderId="22" xfId="0" applyFont="1" applyBorder="1" applyAlignment="1">
      <alignment horizontal="left" vertical="center" indent="3"/>
    </xf>
    <xf numFmtId="171" fontId="1" fillId="0" borderId="0" xfId="35" applyNumberFormat="1" applyFont="1" applyBorder="1" applyAlignment="1">
      <alignment horizontal="center" vertical="center"/>
    </xf>
    <xf numFmtId="171" fontId="1" fillId="0" borderId="0" xfId="0" applyNumberFormat="1" applyFont="1" applyBorder="1" applyAlignment="1">
      <alignment horizontal="center" vertical="center"/>
    </xf>
    <xf numFmtId="168" fontId="12" fillId="0" borderId="3" xfId="35" applyNumberFormat="1" applyFont="1" applyFill="1" applyBorder="1" applyAlignment="1">
      <alignment horizontal="center" vertical="center"/>
    </xf>
    <xf numFmtId="9" fontId="4" fillId="0" borderId="0" xfId="35" applyFont="1" applyFill="1" applyBorder="1" applyAlignment="1">
      <alignment horizontal="center" vertical="center"/>
    </xf>
    <xf numFmtId="9" fontId="29" fillId="0" borderId="0" xfId="35" applyFont="1" applyFill="1" applyBorder="1" applyAlignment="1">
      <alignment horizontal="center" vertical="center"/>
    </xf>
    <xf numFmtId="189" fontId="69" fillId="0" borderId="0" xfId="0" applyNumberFormat="1" applyFont="1" applyFill="1" applyBorder="1" applyAlignment="1">
      <alignment horizontal="center" vertical="center"/>
    </xf>
    <xf numFmtId="213" fontId="4" fillId="0" borderId="1" xfId="0" applyNumberFormat="1" applyFont="1" applyBorder="1" applyAlignment="1">
      <alignment horizontal="center"/>
    </xf>
    <xf numFmtId="198" fontId="12" fillId="0" borderId="1" xfId="0" applyNumberFormat="1" applyFont="1" applyBorder="1" applyAlignment="1">
      <alignment horizontal="center" vertical="center"/>
    </xf>
    <xf numFmtId="0" fontId="4" fillId="19" borderId="5" xfId="0" quotePrefix="1" applyFont="1" applyFill="1" applyBorder="1" applyAlignment="1">
      <alignment horizontal="left" vertical="center" indent="3"/>
    </xf>
    <xf numFmtId="0" fontId="4" fillId="19" borderId="0" xfId="0" applyFont="1" applyFill="1" applyBorder="1" applyAlignment="1">
      <alignment vertical="center"/>
    </xf>
    <xf numFmtId="171" fontId="4" fillId="19" borderId="5" xfId="0" applyNumberFormat="1" applyFont="1" applyFill="1" applyBorder="1" applyAlignment="1">
      <alignment vertical="center"/>
    </xf>
    <xf numFmtId="171" fontId="4" fillId="19" borderId="0" xfId="0" applyNumberFormat="1" applyFont="1" applyFill="1" applyBorder="1" applyAlignment="1">
      <alignment vertical="center"/>
    </xf>
    <xf numFmtId="171" fontId="4" fillId="19" borderId="1" xfId="0" applyNumberFormat="1" applyFont="1" applyFill="1" applyBorder="1" applyAlignment="1">
      <alignment vertical="center"/>
    </xf>
    <xf numFmtId="171" fontId="4" fillId="19" borderId="5" xfId="35" applyNumberFormat="1" applyFont="1" applyFill="1" applyBorder="1" applyAlignment="1">
      <alignment vertical="center"/>
    </xf>
    <xf numFmtId="171" fontId="4" fillId="19" borderId="0" xfId="35" applyNumberFormat="1" applyFont="1" applyFill="1" applyBorder="1" applyAlignment="1">
      <alignment vertical="center"/>
    </xf>
    <xf numFmtId="171" fontId="4" fillId="19" borderId="1" xfId="35" applyNumberFormat="1" applyFont="1" applyFill="1" applyBorder="1" applyAlignment="1">
      <alignment vertical="center"/>
    </xf>
    <xf numFmtId="9" fontId="4" fillId="19" borderId="5" xfId="35" applyFont="1" applyFill="1" applyBorder="1" applyAlignment="1">
      <alignment horizontal="center" vertical="center"/>
    </xf>
    <xf numFmtId="9" fontId="4" fillId="19" borderId="0" xfId="35" applyFont="1" applyFill="1" applyBorder="1" applyAlignment="1">
      <alignment horizontal="center" vertical="center"/>
    </xf>
    <xf numFmtId="189" fontId="70" fillId="19" borderId="5" xfId="35" applyNumberFormat="1" applyFont="1" applyFill="1" applyBorder="1" applyAlignment="1">
      <alignment horizontal="center" vertical="center"/>
    </xf>
    <xf numFmtId="189" fontId="4" fillId="19" borderId="0" xfId="35" applyNumberFormat="1" applyFont="1" applyFill="1" applyBorder="1" applyAlignment="1">
      <alignment horizontal="center" vertical="center"/>
    </xf>
    <xf numFmtId="9" fontId="4" fillId="19" borderId="0" xfId="35" applyNumberFormat="1" applyFont="1" applyFill="1" applyBorder="1" applyAlignment="1">
      <alignment horizontal="center" vertical="center"/>
    </xf>
    <xf numFmtId="9" fontId="4" fillId="19" borderId="1" xfId="35" applyNumberFormat="1" applyFont="1" applyFill="1" applyBorder="1" applyAlignment="1">
      <alignment horizontal="center" vertical="center"/>
    </xf>
    <xf numFmtId="171" fontId="4" fillId="19" borderId="0" xfId="35" applyNumberFormat="1" applyFont="1" applyFill="1" applyBorder="1" applyAlignment="1">
      <alignment horizontal="center" vertical="center"/>
    </xf>
    <xf numFmtId="171" fontId="4" fillId="19" borderId="1" xfId="35" applyNumberFormat="1" applyFont="1" applyFill="1" applyBorder="1" applyAlignment="1">
      <alignment horizontal="center" vertical="center"/>
    </xf>
    <xf numFmtId="171" fontId="4" fillId="19" borderId="1" xfId="0" applyNumberFormat="1" applyFont="1" applyFill="1" applyBorder="1"/>
    <xf numFmtId="171" fontId="4" fillId="19" borderId="0" xfId="0" applyNumberFormat="1" applyFont="1" applyFill="1" applyBorder="1" applyAlignment="1">
      <alignment horizontal="center" vertical="center"/>
    </xf>
    <xf numFmtId="168" fontId="4" fillId="19" borderId="0" xfId="35" applyNumberFormat="1" applyFont="1" applyFill="1" applyBorder="1" applyAlignment="1">
      <alignment horizontal="center" vertical="center"/>
    </xf>
    <xf numFmtId="168" fontId="4" fillId="19" borderId="1" xfId="35" applyNumberFormat="1" applyFont="1" applyFill="1" applyBorder="1" applyAlignment="1">
      <alignment horizontal="center" vertical="center"/>
    </xf>
    <xf numFmtId="0" fontId="2" fillId="13" borderId="0" xfId="0" applyFont="1" applyFill="1"/>
    <xf numFmtId="0" fontId="59" fillId="13" borderId="0" xfId="0" applyFont="1" applyFill="1"/>
    <xf numFmtId="191" fontId="2" fillId="0" borderId="0" xfId="0" applyNumberFormat="1" applyFont="1" applyFill="1" applyBorder="1" applyAlignment="1">
      <alignment vertical="center"/>
    </xf>
    <xf numFmtId="191" fontId="27" fillId="0" borderId="5" xfId="31" applyNumberFormat="1" applyFont="1" applyFill="1" applyBorder="1"/>
    <xf numFmtId="180" fontId="4" fillId="0" borderId="1" xfId="35" applyNumberFormat="1" applyFont="1" applyBorder="1" applyAlignment="1">
      <alignment vertical="center"/>
    </xf>
    <xf numFmtId="189" fontId="1" fillId="0" borderId="0" xfId="0" applyNumberFormat="1" applyFont="1" applyFill="1" applyBorder="1" applyAlignment="1">
      <alignment horizontal="center"/>
    </xf>
    <xf numFmtId="189" fontId="1" fillId="0" borderId="1" xfId="0" applyNumberFormat="1" applyFont="1" applyFill="1" applyBorder="1" applyAlignment="1">
      <alignment horizontal="center"/>
    </xf>
    <xf numFmtId="191" fontId="1" fillId="0" borderId="0" xfId="0" applyNumberFormat="1" applyFont="1"/>
    <xf numFmtId="0" fontId="39" fillId="0" borderId="5" xfId="0" quotePrefix="1" applyFont="1" applyFill="1" applyBorder="1" applyAlignment="1">
      <alignment horizontal="left" vertical="center" indent="2"/>
    </xf>
    <xf numFmtId="189" fontId="69" fillId="0" borderId="5" xfId="35" applyNumberFormat="1" applyFont="1" applyFill="1" applyBorder="1" applyAlignment="1">
      <alignment horizontal="center" vertical="center"/>
    </xf>
    <xf numFmtId="189" fontId="4" fillId="0" borderId="1" xfId="35" applyNumberFormat="1" applyFont="1" applyFill="1" applyBorder="1" applyAlignment="1">
      <alignment horizontal="center" vertical="center"/>
    </xf>
    <xf numFmtId="0" fontId="12" fillId="0" borderId="5" xfId="0" quotePrefix="1" applyFont="1" applyFill="1" applyBorder="1" applyAlignment="1">
      <alignment horizontal="left" vertical="center" indent="2"/>
    </xf>
    <xf numFmtId="171" fontId="4" fillId="0" borderId="1" xfId="35" applyNumberFormat="1" applyFont="1" applyFill="1" applyBorder="1" applyAlignment="1">
      <alignment horizontal="center" vertical="center"/>
    </xf>
    <xf numFmtId="0" fontId="12" fillId="0" borderId="5" xfId="0" quotePrefix="1" applyFont="1" applyFill="1" applyBorder="1" applyAlignment="1">
      <alignment horizontal="left" vertical="center" indent="3"/>
    </xf>
    <xf numFmtId="189" fontId="4" fillId="0" borderId="0" xfId="0" applyNumberFormat="1" applyFont="1" applyFill="1" applyAlignment="1">
      <alignment horizontal="center"/>
    </xf>
    <xf numFmtId="189" fontId="25" fillId="0" borderId="0" xfId="36" applyNumberFormat="1" applyFont="1" applyFill="1" applyAlignment="1">
      <alignment horizontal="center"/>
    </xf>
    <xf numFmtId="189" fontId="25" fillId="0" borderId="5" xfId="36" applyNumberFormat="1" applyFont="1" applyFill="1" applyBorder="1" applyAlignment="1">
      <alignment horizontal="center"/>
    </xf>
    <xf numFmtId="189" fontId="25" fillId="0" borderId="0" xfId="36" applyNumberFormat="1" applyFont="1" applyFill="1" applyBorder="1" applyAlignment="1">
      <alignment horizontal="center"/>
    </xf>
    <xf numFmtId="189" fontId="25" fillId="0" borderId="1" xfId="36" applyNumberFormat="1" applyFont="1" applyFill="1" applyBorder="1" applyAlignment="1">
      <alignment horizontal="center"/>
    </xf>
    <xf numFmtId="189" fontId="25" fillId="0" borderId="22" xfId="0" applyNumberFormat="1" applyFont="1" applyFill="1" applyBorder="1" applyAlignment="1">
      <alignment horizontal="center"/>
    </xf>
    <xf numFmtId="227" fontId="70" fillId="0" borderId="0" xfId="0" applyNumberFormat="1" applyFont="1" applyFill="1" applyBorder="1" applyAlignment="1">
      <alignment horizontal="center"/>
    </xf>
    <xf numFmtId="227" fontId="4" fillId="0" borderId="0" xfId="0" applyNumberFormat="1" applyFont="1" applyFill="1" applyBorder="1" applyAlignment="1">
      <alignment horizontal="center"/>
    </xf>
    <xf numFmtId="227" fontId="4" fillId="0" borderId="1" xfId="0" applyNumberFormat="1" applyFont="1" applyFill="1" applyBorder="1" applyAlignment="1">
      <alignment horizontal="center"/>
    </xf>
    <xf numFmtId="227" fontId="4" fillId="0" borderId="5" xfId="0" applyNumberFormat="1" applyFont="1" applyFill="1" applyBorder="1" applyAlignment="1">
      <alignment horizontal="center"/>
    </xf>
    <xf numFmtId="227" fontId="4" fillId="0" borderId="0" xfId="0" applyNumberFormat="1" applyFont="1" applyBorder="1" applyAlignment="1">
      <alignment horizontal="center" vertical="center"/>
    </xf>
    <xf numFmtId="227" fontId="4" fillId="0" borderId="1" xfId="0" applyNumberFormat="1" applyFont="1" applyBorder="1" applyAlignment="1">
      <alignment horizontal="center" vertical="center"/>
    </xf>
    <xf numFmtId="189" fontId="69" fillId="18" borderId="0" xfId="35" applyNumberFormat="1" applyFont="1" applyFill="1" applyBorder="1" applyAlignment="1">
      <alignment horizontal="center" vertical="center"/>
    </xf>
    <xf numFmtId="189" fontId="12" fillId="18" borderId="0" xfId="35" applyNumberFormat="1" applyFont="1" applyFill="1" applyBorder="1" applyAlignment="1">
      <alignment horizontal="center" vertical="center"/>
    </xf>
    <xf numFmtId="189" fontId="12" fillId="18" borderId="1" xfId="35" applyNumberFormat="1" applyFont="1" applyFill="1" applyBorder="1" applyAlignment="1">
      <alignment horizontal="center" vertical="center"/>
    </xf>
    <xf numFmtId="229" fontId="12" fillId="0" borderId="1" xfId="0" applyNumberFormat="1" applyFont="1" applyBorder="1" applyAlignment="1">
      <alignment vertical="center"/>
    </xf>
    <xf numFmtId="171" fontId="77" fillId="0" borderId="25" xfId="0" applyNumberFormat="1" applyFont="1" applyBorder="1" applyAlignment="1">
      <alignment horizontal="center"/>
    </xf>
    <xf numFmtId="0" fontId="1" fillId="0" borderId="0" xfId="0" applyFont="1" applyFill="1"/>
    <xf numFmtId="189" fontId="18" fillId="0" borderId="6" xfId="35" applyNumberFormat="1" applyFont="1" applyFill="1" applyBorder="1" applyAlignment="1">
      <alignment horizontal="center"/>
    </xf>
    <xf numFmtId="168" fontId="1" fillId="0" borderId="0" xfId="0" applyNumberFormat="1" applyFont="1" applyFill="1" applyBorder="1" applyAlignment="1">
      <alignment horizontal="center" vertical="center"/>
    </xf>
    <xf numFmtId="0" fontId="12" fillId="12" borderId="1" xfId="0" applyFont="1" applyFill="1" applyBorder="1"/>
    <xf numFmtId="9" fontId="4" fillId="12" borderId="0" xfId="0" applyNumberFormat="1" applyFont="1" applyFill="1" applyBorder="1" applyAlignment="1">
      <alignment vertical="center"/>
    </xf>
    <xf numFmtId="168" fontId="1" fillId="0" borderId="0" xfId="0" applyNumberFormat="1" applyFont="1" applyBorder="1" applyAlignment="1">
      <alignment horizontal="center"/>
    </xf>
    <xf numFmtId="3" fontId="1" fillId="0" borderId="0" xfId="0" applyNumberFormat="1" applyFont="1" applyBorder="1" applyAlignment="1">
      <alignment horizontal="center"/>
    </xf>
    <xf numFmtId="197" fontId="25" fillId="0" borderId="5" xfId="0" quotePrefix="1" applyNumberFormat="1" applyFont="1" applyBorder="1" applyAlignment="1">
      <alignment horizontal="left" indent="1"/>
    </xf>
    <xf numFmtId="9" fontId="25" fillId="0" borderId="5" xfId="31" applyNumberFormat="1" applyFont="1" applyBorder="1" applyAlignment="1">
      <alignment horizontal="left" indent="3"/>
    </xf>
    <xf numFmtId="9" fontId="25" fillId="0" borderId="5" xfId="31" applyNumberFormat="1" applyFont="1" applyBorder="1" applyAlignment="1">
      <alignment horizontal="left" indent="2"/>
    </xf>
    <xf numFmtId="9" fontId="25" fillId="0" borderId="5" xfId="31" applyNumberFormat="1" applyFont="1" applyBorder="1" applyAlignment="1">
      <alignment horizontal="left"/>
    </xf>
    <xf numFmtId="9" fontId="27" fillId="0" borderId="5" xfId="31" applyNumberFormat="1" applyFont="1" applyBorder="1" applyAlignment="1">
      <alignment horizontal="left" indent="2"/>
    </xf>
    <xf numFmtId="9" fontId="1" fillId="0" borderId="0" xfId="35" applyFont="1" applyBorder="1" applyAlignment="1">
      <alignment horizontal="center"/>
    </xf>
    <xf numFmtId="223" fontId="4" fillId="0" borderId="0" xfId="0" applyNumberFormat="1" applyFont="1" applyBorder="1" applyAlignment="1">
      <alignment horizontal="center"/>
    </xf>
    <xf numFmtId="0" fontId="39" fillId="0" borderId="5" xfId="0" applyFont="1" applyFill="1" applyBorder="1" applyAlignment="1">
      <alignment horizontal="left" vertical="center" indent="3"/>
    </xf>
    <xf numFmtId="180" fontId="4" fillId="0" borderId="1" xfId="35" applyNumberFormat="1" applyFont="1" applyFill="1" applyBorder="1" applyAlignment="1">
      <alignment vertical="center"/>
    </xf>
    <xf numFmtId="171" fontId="69" fillId="0" borderId="1" xfId="35" applyNumberFormat="1" applyFont="1" applyFill="1" applyBorder="1" applyAlignment="1">
      <alignment horizontal="center" vertical="center"/>
    </xf>
    <xf numFmtId="171" fontId="1" fillId="0" borderId="0" xfId="35" applyNumberFormat="1" applyFont="1" applyFill="1" applyBorder="1" applyAlignment="1">
      <alignment vertical="center"/>
    </xf>
    <xf numFmtId="171" fontId="1" fillId="0" borderId="0" xfId="35" applyNumberFormat="1" applyFont="1" applyBorder="1" applyAlignment="1">
      <alignment vertical="center"/>
    </xf>
    <xf numFmtId="171" fontId="1" fillId="0" borderId="7" xfId="35" applyNumberFormat="1" applyFont="1" applyBorder="1" applyAlignment="1">
      <alignment horizontal="center" vertical="center"/>
    </xf>
    <xf numFmtId="171" fontId="12" fillId="0" borderId="7" xfId="35" applyNumberFormat="1" applyFont="1" applyFill="1" applyBorder="1" applyAlignment="1">
      <alignment horizontal="center" vertical="center"/>
    </xf>
    <xf numFmtId="189" fontId="70" fillId="0" borderId="5" xfId="35" applyNumberFormat="1" applyFont="1" applyBorder="1" applyAlignment="1">
      <alignment horizontal="center" vertical="center"/>
    </xf>
    <xf numFmtId="0" fontId="1" fillId="0" borderId="0" xfId="0" applyFont="1" applyBorder="1" applyAlignment="1">
      <alignment vertical="center"/>
    </xf>
    <xf numFmtId="171" fontId="1" fillId="0" borderId="5" xfId="0" applyNumberFormat="1" applyFont="1" applyBorder="1" applyAlignment="1">
      <alignment vertical="center"/>
    </xf>
    <xf numFmtId="171" fontId="1" fillId="0" borderId="0" xfId="0" applyNumberFormat="1" applyFont="1" applyBorder="1" applyAlignment="1">
      <alignment vertical="center"/>
    </xf>
    <xf numFmtId="171" fontId="1" fillId="0" borderId="1" xfId="0" applyNumberFormat="1" applyFont="1" applyBorder="1" applyAlignment="1">
      <alignment vertical="center"/>
    </xf>
    <xf numFmtId="171" fontId="1" fillId="0" borderId="5" xfId="35" applyNumberFormat="1" applyFont="1" applyBorder="1" applyAlignment="1">
      <alignment vertical="center"/>
    </xf>
    <xf numFmtId="171" fontId="1" fillId="0" borderId="1" xfId="35" applyNumberFormat="1" applyFont="1" applyBorder="1" applyAlignment="1">
      <alignment vertical="center"/>
    </xf>
    <xf numFmtId="9" fontId="1" fillId="0" borderId="5" xfId="35" applyFont="1" applyBorder="1" applyAlignment="1">
      <alignment horizontal="center" vertical="center"/>
    </xf>
    <xf numFmtId="9" fontId="1" fillId="0" borderId="0" xfId="35" applyFont="1" applyBorder="1" applyAlignment="1">
      <alignment horizontal="center" vertical="center"/>
    </xf>
    <xf numFmtId="189" fontId="1" fillId="0" borderId="0" xfId="35" applyNumberFormat="1" applyFont="1" applyFill="1" applyBorder="1" applyAlignment="1">
      <alignment horizontal="center" vertical="center"/>
    </xf>
    <xf numFmtId="171" fontId="1" fillId="0" borderId="5" xfId="35" applyNumberFormat="1" applyFont="1" applyFill="1" applyBorder="1" applyAlignment="1">
      <alignment vertical="center"/>
    </xf>
    <xf numFmtId="171" fontId="1" fillId="0" borderId="1" xfId="35" applyNumberFormat="1" applyFont="1" applyFill="1" applyBorder="1" applyAlignment="1">
      <alignment vertical="center"/>
    </xf>
    <xf numFmtId="171" fontId="1" fillId="0" borderId="1" xfId="0" applyNumberFormat="1" applyFont="1" applyBorder="1"/>
    <xf numFmtId="0" fontId="1" fillId="0" borderId="0" xfId="0" applyFont="1"/>
    <xf numFmtId="168" fontId="1" fillId="0" borderId="7" xfId="35" applyNumberFormat="1" applyFont="1" applyBorder="1" applyAlignment="1">
      <alignment horizontal="center" vertical="center"/>
    </xf>
    <xf numFmtId="171" fontId="12" fillId="0" borderId="13" xfId="35" applyNumberFormat="1" applyFont="1" applyFill="1" applyBorder="1" applyAlignment="1">
      <alignment horizontal="center" vertical="center"/>
    </xf>
    <xf numFmtId="171" fontId="1" fillId="0" borderId="13" xfId="35" applyNumberFormat="1" applyFont="1" applyBorder="1" applyAlignment="1">
      <alignment horizontal="center" vertical="center"/>
    </xf>
    <xf numFmtId="168" fontId="1" fillId="0" borderId="13" xfId="35" applyNumberFormat="1" applyFont="1" applyBorder="1" applyAlignment="1">
      <alignment horizontal="center" vertical="center"/>
    </xf>
    <xf numFmtId="9" fontId="1" fillId="0" borderId="1" xfId="35" applyFont="1" applyBorder="1" applyAlignment="1">
      <alignment horizontal="center" vertical="center"/>
    </xf>
    <xf numFmtId="189" fontId="25" fillId="0" borderId="5" xfId="0" applyNumberFormat="1" applyFont="1" applyFill="1" applyBorder="1" applyAlignment="1">
      <alignment horizontal="left" indent="1"/>
    </xf>
    <xf numFmtId="0" fontId="1" fillId="0" borderId="0" xfId="0" applyFont="1" applyAlignment="1">
      <alignment vertical="center"/>
    </xf>
    <xf numFmtId="171" fontId="70" fillId="0" borderId="7" xfId="0" applyNumberFormat="1" applyFont="1" applyBorder="1" applyAlignment="1">
      <alignment horizontal="center"/>
    </xf>
    <xf numFmtId="171" fontId="70" fillId="0" borderId="13" xfId="0" applyNumberFormat="1" applyFont="1" applyBorder="1" applyAlignment="1">
      <alignment horizontal="center"/>
    </xf>
    <xf numFmtId="0" fontId="68" fillId="9" borderId="5" xfId="0" quotePrefix="1" applyFont="1" applyFill="1" applyBorder="1" applyAlignment="1">
      <alignment horizontal="left" vertical="center"/>
    </xf>
    <xf numFmtId="189" fontId="27" fillId="0" borderId="22" xfId="0" applyNumberFormat="1" applyFont="1" applyFill="1" applyBorder="1" applyAlignment="1">
      <alignment horizontal="left" indent="2"/>
    </xf>
    <xf numFmtId="191" fontId="4" fillId="0" borderId="5" xfId="35" applyNumberFormat="1" applyFont="1" applyFill="1" applyBorder="1" applyAlignment="1">
      <alignment horizontal="center" vertical="center"/>
    </xf>
    <xf numFmtId="191" fontId="4" fillId="0" borderId="0" xfId="35" applyNumberFormat="1" applyFont="1" applyFill="1" applyBorder="1" applyAlignment="1">
      <alignment horizontal="center" vertical="center"/>
    </xf>
    <xf numFmtId="191" fontId="4" fillId="0" borderId="1" xfId="35" applyNumberFormat="1" applyFont="1" applyFill="1" applyBorder="1" applyAlignment="1">
      <alignment horizontal="center" vertical="center"/>
    </xf>
    <xf numFmtId="0" fontId="4" fillId="13" borderId="5" xfId="0" applyFont="1" applyFill="1" applyBorder="1" applyAlignment="1">
      <alignment horizontal="left" vertical="center" indent="3"/>
    </xf>
    <xf numFmtId="0" fontId="4" fillId="13" borderId="0" xfId="0" applyFont="1" applyFill="1" applyBorder="1" applyAlignment="1">
      <alignment vertical="center"/>
    </xf>
    <xf numFmtId="171" fontId="4" fillId="13" borderId="5" xfId="0" applyNumberFormat="1" applyFont="1" applyFill="1" applyBorder="1" applyAlignment="1">
      <alignment vertical="center"/>
    </xf>
    <xf numFmtId="171" fontId="4" fillId="13" borderId="0" xfId="0" applyNumberFormat="1" applyFont="1" applyFill="1" applyBorder="1" applyAlignment="1">
      <alignment vertical="center"/>
    </xf>
    <xf numFmtId="171" fontId="4" fillId="13" borderId="1" xfId="0" applyNumberFormat="1" applyFont="1" applyFill="1" applyBorder="1" applyAlignment="1">
      <alignment vertical="center"/>
    </xf>
    <xf numFmtId="171" fontId="4" fillId="13" borderId="5" xfId="35" applyNumberFormat="1" applyFont="1" applyFill="1" applyBorder="1" applyAlignment="1">
      <alignment vertical="center"/>
    </xf>
    <xf numFmtId="171" fontId="4" fillId="13" borderId="0" xfId="35" applyNumberFormat="1" applyFont="1" applyFill="1" applyBorder="1" applyAlignment="1">
      <alignment vertical="center"/>
    </xf>
    <xf numFmtId="171" fontId="4" fillId="13" borderId="1" xfId="35" applyNumberFormat="1" applyFont="1" applyFill="1" applyBorder="1" applyAlignment="1">
      <alignment vertical="center"/>
    </xf>
    <xf numFmtId="9" fontId="12" fillId="13" borderId="5" xfId="35" applyFont="1" applyFill="1" applyBorder="1" applyAlignment="1">
      <alignment horizontal="center" vertical="center"/>
    </xf>
    <xf numFmtId="9" fontId="12" fillId="13" borderId="0" xfId="35" applyFont="1" applyFill="1" applyBorder="1" applyAlignment="1">
      <alignment horizontal="center" vertical="center"/>
    </xf>
    <xf numFmtId="171" fontId="4" fillId="13" borderId="0" xfId="35" applyNumberFormat="1" applyFont="1" applyFill="1" applyBorder="1" applyAlignment="1">
      <alignment horizontal="center" vertical="center"/>
    </xf>
    <xf numFmtId="171" fontId="4" fillId="13" borderId="1" xfId="35" applyNumberFormat="1" applyFont="1" applyFill="1" applyBorder="1" applyAlignment="1">
      <alignment horizontal="center" vertical="center"/>
    </xf>
    <xf numFmtId="171" fontId="70" fillId="13" borderId="5" xfId="35" applyNumberFormat="1" applyFont="1" applyFill="1" applyBorder="1" applyAlignment="1">
      <alignment horizontal="center" vertical="center"/>
    </xf>
    <xf numFmtId="171" fontId="70" fillId="13" borderId="0" xfId="35" applyNumberFormat="1" applyFont="1" applyFill="1" applyBorder="1" applyAlignment="1">
      <alignment horizontal="center" vertical="center"/>
    </xf>
    <xf numFmtId="171" fontId="70" fillId="13" borderId="1" xfId="35" applyNumberFormat="1" applyFont="1" applyFill="1" applyBorder="1" applyAlignment="1">
      <alignment horizontal="center" vertical="center"/>
    </xf>
    <xf numFmtId="171" fontId="12" fillId="13" borderId="1" xfId="0" applyNumberFormat="1" applyFont="1" applyFill="1" applyBorder="1"/>
    <xf numFmtId="168" fontId="4" fillId="13" borderId="0" xfId="35" applyNumberFormat="1" applyFont="1" applyFill="1" applyBorder="1" applyAlignment="1">
      <alignment horizontal="center" vertical="center"/>
    </xf>
    <xf numFmtId="168" fontId="4" fillId="13" borderId="1" xfId="35" applyNumberFormat="1" applyFont="1" applyFill="1" applyBorder="1" applyAlignment="1">
      <alignment horizontal="center" vertical="center"/>
    </xf>
    <xf numFmtId="0" fontId="68" fillId="8" borderId="22" xfId="0" applyFont="1" applyFill="1" applyBorder="1" applyAlignment="1">
      <alignment horizontal="left" vertical="center"/>
    </xf>
    <xf numFmtId="0" fontId="68" fillId="8" borderId="5" xfId="0" applyFont="1" applyFill="1" applyBorder="1" applyAlignment="1">
      <alignment horizontal="left" vertical="center" indent="3"/>
    </xf>
    <xf numFmtId="0" fontId="68" fillId="8" borderId="5" xfId="0" applyFont="1" applyFill="1" applyBorder="1" applyAlignment="1">
      <alignment horizontal="left" vertical="center" indent="1"/>
    </xf>
    <xf numFmtId="0" fontId="4" fillId="13" borderId="5" xfId="0" quotePrefix="1" applyFont="1" applyFill="1" applyBorder="1" applyAlignment="1">
      <alignment horizontal="left" vertical="center" indent="1"/>
    </xf>
    <xf numFmtId="171" fontId="69" fillId="13" borderId="5" xfId="35" applyNumberFormat="1" applyFont="1" applyFill="1" applyBorder="1" applyAlignment="1">
      <alignment horizontal="center" vertical="center"/>
    </xf>
    <xf numFmtId="171" fontId="69" fillId="13" borderId="0" xfId="35" applyNumberFormat="1" applyFont="1" applyFill="1" applyBorder="1" applyAlignment="1">
      <alignment horizontal="center" vertical="center"/>
    </xf>
    <xf numFmtId="171" fontId="69" fillId="13" borderId="1" xfId="35" applyNumberFormat="1" applyFont="1" applyFill="1" applyBorder="1" applyAlignment="1">
      <alignment horizontal="center" vertical="center"/>
    </xf>
    <xf numFmtId="171" fontId="71" fillId="13" borderId="5" xfId="35" applyNumberFormat="1" applyFont="1" applyFill="1" applyBorder="1" applyAlignment="1">
      <alignment horizontal="center" vertical="center"/>
    </xf>
    <xf numFmtId="171" fontId="71" fillId="13" borderId="0" xfId="35" applyNumberFormat="1" applyFont="1" applyFill="1" applyBorder="1" applyAlignment="1">
      <alignment horizontal="center" vertical="center"/>
    </xf>
    <xf numFmtId="171" fontId="71" fillId="13" borderId="1" xfId="35" applyNumberFormat="1" applyFont="1" applyFill="1" applyBorder="1" applyAlignment="1">
      <alignment horizontal="center" vertical="center"/>
    </xf>
    <xf numFmtId="171" fontId="4" fillId="13" borderId="5" xfId="35" applyNumberFormat="1" applyFont="1" applyFill="1" applyBorder="1" applyAlignment="1">
      <alignment horizontal="center" vertical="center"/>
    </xf>
    <xf numFmtId="171" fontId="4" fillId="13" borderId="1" xfId="0" applyNumberFormat="1" applyFont="1" applyFill="1" applyBorder="1"/>
    <xf numFmtId="171" fontId="4" fillId="13" borderId="0" xfId="0" applyNumberFormat="1" applyFont="1" applyFill="1" applyBorder="1" applyAlignment="1">
      <alignment horizontal="center" vertical="center"/>
    </xf>
    <xf numFmtId="168" fontId="4" fillId="13" borderId="22" xfId="35" applyNumberFormat="1" applyFont="1" applyFill="1" applyBorder="1" applyAlignment="1">
      <alignment horizontal="left" vertical="center"/>
    </xf>
    <xf numFmtId="168" fontId="4" fillId="13" borderId="5" xfId="35" applyNumberFormat="1" applyFont="1" applyFill="1" applyBorder="1" applyAlignment="1">
      <alignment horizontal="center" vertical="center"/>
    </xf>
    <xf numFmtId="171" fontId="12" fillId="13" borderId="22" xfId="0" applyNumberFormat="1" applyFont="1" applyFill="1" applyBorder="1"/>
    <xf numFmtId="9" fontId="18" fillId="0" borderId="5" xfId="0" applyNumberFormat="1" applyFont="1" applyFill="1" applyBorder="1" applyAlignment="1">
      <alignment horizontal="center"/>
    </xf>
    <xf numFmtId="9" fontId="18" fillId="0" borderId="0" xfId="0" applyNumberFormat="1" applyFont="1" applyFill="1" applyBorder="1" applyAlignment="1">
      <alignment horizontal="center"/>
    </xf>
    <xf numFmtId="9" fontId="0" fillId="0" borderId="0" xfId="0" applyNumberFormat="1" applyBorder="1" applyAlignment="1">
      <alignment horizontal="center"/>
    </xf>
    <xf numFmtId="168" fontId="4" fillId="19" borderId="0" xfId="0" applyNumberFormat="1" applyFont="1" applyFill="1" applyBorder="1" applyAlignment="1">
      <alignment horizontal="center" vertical="center"/>
    </xf>
    <xf numFmtId="168" fontId="1" fillId="0" borderId="0" xfId="35" applyNumberFormat="1" applyFont="1" applyBorder="1" applyAlignment="1">
      <alignment horizontal="center" vertical="center"/>
    </xf>
    <xf numFmtId="168" fontId="1" fillId="0" borderId="1" xfId="35" applyNumberFormat="1" applyFont="1" applyBorder="1" applyAlignment="1">
      <alignment horizontal="center" vertical="center"/>
    </xf>
    <xf numFmtId="5" fontId="77" fillId="0" borderId="0" xfId="0" applyNumberFormat="1" applyFont="1" applyFill="1" applyBorder="1" applyAlignment="1">
      <alignment horizontal="center" vertical="center"/>
    </xf>
    <xf numFmtId="3" fontId="12" fillId="0" borderId="0" xfId="0" applyNumberFormat="1" applyFont="1" applyAlignment="1">
      <alignment vertical="center"/>
    </xf>
    <xf numFmtId="3" fontId="12" fillId="0" borderId="0" xfId="20" applyNumberFormat="1" applyFont="1" applyFill="1" applyBorder="1"/>
    <xf numFmtId="0" fontId="39" fillId="0" borderId="0" xfId="0" quotePrefix="1" applyFont="1" applyFill="1"/>
    <xf numFmtId="171" fontId="70" fillId="0" borderId="1" xfId="35" applyNumberFormat="1" applyFont="1" applyFill="1" applyBorder="1" applyAlignment="1">
      <alignment horizontal="center" vertical="center"/>
    </xf>
    <xf numFmtId="171" fontId="1" fillId="0" borderId="5" xfId="35" applyNumberFormat="1" applyFont="1" applyFill="1" applyBorder="1" applyAlignment="1">
      <alignment horizontal="center" vertical="center"/>
    </xf>
    <xf numFmtId="171" fontId="1" fillId="0" borderId="0" xfId="35" applyNumberFormat="1" applyFont="1" applyFill="1" applyBorder="1" applyAlignment="1">
      <alignment horizontal="center" vertical="center"/>
    </xf>
    <xf numFmtId="171" fontId="1" fillId="0" borderId="1" xfId="35" applyNumberFormat="1" applyFont="1" applyFill="1" applyBorder="1" applyAlignment="1">
      <alignment horizontal="center" vertical="center"/>
    </xf>
    <xf numFmtId="43" fontId="1" fillId="0" borderId="0" xfId="18" applyFont="1" applyBorder="1" applyAlignment="1">
      <alignment horizontal="center" vertical="center"/>
    </xf>
    <xf numFmtId="171" fontId="1" fillId="0" borderId="7" xfId="35" applyNumberFormat="1" applyFont="1" applyFill="1" applyBorder="1" applyAlignment="1">
      <alignment horizontal="center" vertical="center"/>
    </xf>
    <xf numFmtId="168" fontId="1" fillId="0" borderId="7" xfId="35" applyNumberFormat="1" applyFont="1" applyFill="1" applyBorder="1" applyAlignment="1">
      <alignment horizontal="center" vertical="center"/>
    </xf>
    <xf numFmtId="168" fontId="4" fillId="0" borderId="7" xfId="35" applyNumberFormat="1" applyFont="1" applyFill="1" applyBorder="1" applyAlignment="1">
      <alignment horizontal="center" vertical="center"/>
    </xf>
    <xf numFmtId="9" fontId="4" fillId="13" borderId="0" xfId="35" applyFont="1" applyFill="1" applyBorder="1" applyAlignment="1">
      <alignment horizontal="center" vertical="center"/>
    </xf>
    <xf numFmtId="9" fontId="27" fillId="0" borderId="22" xfId="31" applyNumberFormat="1" applyFont="1" applyBorder="1" applyAlignment="1">
      <alignment horizontal="left" indent="4"/>
    </xf>
    <xf numFmtId="189" fontId="1" fillId="0" borderId="0" xfId="0" applyNumberFormat="1" applyFont="1" applyBorder="1" applyAlignment="1">
      <alignment horizontal="center"/>
    </xf>
    <xf numFmtId="189" fontId="1" fillId="0" borderId="1" xfId="0" applyNumberFormat="1" applyFont="1" applyBorder="1" applyAlignment="1">
      <alignment horizontal="center"/>
    </xf>
    <xf numFmtId="189" fontId="70" fillId="4" borderId="27" xfId="0" applyNumberFormat="1" applyFont="1" applyFill="1" applyBorder="1" applyAlignment="1">
      <alignment horizontal="center"/>
    </xf>
    <xf numFmtId="0" fontId="12" fillId="0" borderId="7" xfId="0" applyFont="1" applyFill="1" applyBorder="1"/>
    <xf numFmtId="173" fontId="12" fillId="0" borderId="7" xfId="0" applyNumberFormat="1" applyFont="1" applyFill="1" applyBorder="1"/>
    <xf numFmtId="230" fontId="17" fillId="8" borderId="9" xfId="0" applyNumberFormat="1" applyFont="1" applyFill="1" applyBorder="1" applyAlignment="1">
      <alignment horizontal="center"/>
    </xf>
    <xf numFmtId="169" fontId="69" fillId="0" borderId="0" xfId="0" applyNumberFormat="1" applyFont="1" applyFill="1" applyAlignment="1">
      <alignment vertical="center"/>
    </xf>
    <xf numFmtId="231" fontId="69" fillId="0" borderId="0" xfId="0" applyNumberFormat="1" applyFont="1" applyFill="1" applyAlignment="1">
      <alignment horizontal="right" vertical="center"/>
    </xf>
    <xf numFmtId="9" fontId="1" fillId="0" borderId="0" xfId="35" applyFont="1" applyFill="1" applyAlignment="1">
      <alignment vertical="center"/>
    </xf>
    <xf numFmtId="189" fontId="69" fillId="13" borderId="5" xfId="35" applyNumberFormat="1" applyFont="1" applyFill="1" applyBorder="1" applyAlignment="1">
      <alignment horizontal="center" vertical="center"/>
    </xf>
    <xf numFmtId="189" fontId="12" fillId="13" borderId="0" xfId="35" applyNumberFormat="1" applyFont="1" applyFill="1" applyBorder="1" applyAlignment="1">
      <alignment horizontal="center" vertical="center"/>
    </xf>
    <xf numFmtId="9" fontId="12" fillId="13" borderId="0" xfId="35" applyNumberFormat="1" applyFont="1" applyFill="1" applyBorder="1" applyAlignment="1">
      <alignment horizontal="center" vertical="center"/>
    </xf>
    <xf numFmtId="9" fontId="12" fillId="13" borderId="1" xfId="35" applyNumberFormat="1" applyFont="1" applyFill="1" applyBorder="1" applyAlignment="1">
      <alignment horizontal="center" vertical="center"/>
    </xf>
    <xf numFmtId="9" fontId="12" fillId="13" borderId="1" xfId="35" applyFont="1" applyFill="1" applyBorder="1" applyAlignment="1">
      <alignment horizontal="center" vertical="center"/>
    </xf>
    <xf numFmtId="1" fontId="12" fillId="0" borderId="0" xfId="35" applyNumberFormat="1" applyFont="1" applyFill="1" applyBorder="1" applyAlignment="1">
      <alignment horizontal="center" vertical="center"/>
    </xf>
    <xf numFmtId="1" fontId="12" fillId="0" borderId="1" xfId="35" applyNumberFormat="1" applyFont="1" applyFill="1" applyBorder="1" applyAlignment="1">
      <alignment horizontal="center" vertical="center"/>
    </xf>
    <xf numFmtId="223" fontId="1" fillId="0" borderId="0" xfId="35" applyNumberFormat="1" applyFont="1" applyBorder="1" applyAlignment="1">
      <alignment horizontal="center" vertical="center"/>
    </xf>
    <xf numFmtId="223" fontId="1" fillId="0" borderId="1" xfId="35" applyNumberFormat="1" applyFont="1" applyBorder="1" applyAlignment="1">
      <alignment horizontal="center" vertical="center"/>
    </xf>
    <xf numFmtId="0" fontId="12" fillId="0" borderId="5" xfId="0" quotePrefix="1" applyFont="1" applyBorder="1" applyAlignment="1">
      <alignment horizontal="left" vertical="center" indent="4"/>
    </xf>
    <xf numFmtId="3" fontId="12" fillId="0" borderId="0" xfId="35" applyNumberFormat="1" applyFont="1" applyFill="1" applyBorder="1" applyAlignment="1">
      <alignment horizontal="center" vertical="center"/>
    </xf>
    <xf numFmtId="3" fontId="12" fillId="0" borderId="1" xfId="35" applyNumberFormat="1" applyFont="1" applyFill="1" applyBorder="1" applyAlignment="1">
      <alignment horizontal="center" vertical="center"/>
    </xf>
    <xf numFmtId="3" fontId="1" fillId="0" borderId="0" xfId="35" applyNumberFormat="1" applyFont="1" applyFill="1" applyBorder="1" applyAlignment="1">
      <alignment horizontal="center" vertical="center"/>
    </xf>
    <xf numFmtId="3" fontId="12" fillId="0" borderId="0" xfId="35" applyNumberFormat="1" applyFont="1" applyBorder="1" applyAlignment="1">
      <alignment horizontal="center" vertical="center"/>
    </xf>
    <xf numFmtId="3" fontId="12" fillId="0" borderId="1" xfId="35" applyNumberFormat="1" applyFont="1" applyBorder="1" applyAlignment="1">
      <alignment horizontal="center" vertical="center"/>
    </xf>
    <xf numFmtId="1" fontId="69" fillId="0" borderId="0" xfId="35" applyNumberFormat="1" applyFont="1" applyFill="1" applyBorder="1" applyAlignment="1">
      <alignment horizontal="center" vertical="center"/>
    </xf>
    <xf numFmtId="1" fontId="69" fillId="0" borderId="1" xfId="35" applyNumberFormat="1" applyFont="1" applyFill="1" applyBorder="1" applyAlignment="1">
      <alignment horizontal="center" vertical="center"/>
    </xf>
    <xf numFmtId="1" fontId="12" fillId="0" borderId="0" xfId="35" applyNumberFormat="1" applyFont="1" applyBorder="1" applyAlignment="1">
      <alignment horizontal="center" vertical="center"/>
    </xf>
    <xf numFmtId="10" fontId="12" fillId="0" borderId="0" xfId="35" applyNumberFormat="1" applyFont="1" applyBorder="1" applyAlignment="1">
      <alignment horizontal="center" vertical="center"/>
    </xf>
    <xf numFmtId="10" fontId="12" fillId="0" borderId="1" xfId="35" applyNumberFormat="1" applyFont="1" applyBorder="1" applyAlignment="1">
      <alignment horizontal="center" vertical="center"/>
    </xf>
    <xf numFmtId="189" fontId="1" fillId="0" borderId="0" xfId="0" applyNumberFormat="1" applyFont="1" applyFill="1" applyAlignment="1">
      <alignment horizontal="center"/>
    </xf>
    <xf numFmtId="189" fontId="1" fillId="0" borderId="0" xfId="0" applyNumberFormat="1" applyFont="1" applyAlignment="1">
      <alignment horizontal="center"/>
    </xf>
    <xf numFmtId="9" fontId="18" fillId="0" borderId="0" xfId="35" applyNumberFormat="1" applyFont="1" applyBorder="1" applyAlignment="1">
      <alignment horizontal="center"/>
    </xf>
    <xf numFmtId="9" fontId="18" fillId="0" borderId="1" xfId="35" applyNumberFormat="1" applyFont="1" applyBorder="1" applyAlignment="1">
      <alignment horizontal="center"/>
    </xf>
    <xf numFmtId="191" fontId="1" fillId="0" borderId="7" xfId="0" applyNumberFormat="1" applyFont="1" applyBorder="1" applyAlignment="1">
      <alignment horizontal="center"/>
    </xf>
    <xf numFmtId="191" fontId="1" fillId="0" borderId="13" xfId="0" applyNumberFormat="1" applyFont="1" applyBorder="1" applyAlignment="1">
      <alignment horizontal="center"/>
    </xf>
    <xf numFmtId="171" fontId="1" fillId="0" borderId="7" xfId="0" applyNumberFormat="1" applyFont="1" applyBorder="1" applyAlignment="1">
      <alignment horizontal="center"/>
    </xf>
    <xf numFmtId="171" fontId="1" fillId="0" borderId="13" xfId="0" applyNumberFormat="1" applyFont="1" applyBorder="1" applyAlignment="1">
      <alignment horizontal="center"/>
    </xf>
    <xf numFmtId="9" fontId="1" fillId="0" borderId="0" xfId="35" applyNumberFormat="1" applyFont="1" applyBorder="1" applyAlignment="1">
      <alignment horizontal="center" vertical="center"/>
    </xf>
    <xf numFmtId="1" fontId="70" fillId="0" borderId="0" xfId="35" applyNumberFormat="1" applyFont="1" applyBorder="1" applyAlignment="1">
      <alignment horizontal="center" vertical="center"/>
    </xf>
    <xf numFmtId="225" fontId="69" fillId="0" borderId="0" xfId="35" applyNumberFormat="1" applyFont="1" applyBorder="1" applyAlignment="1">
      <alignment horizontal="center"/>
    </xf>
    <xf numFmtId="1" fontId="4" fillId="0" borderId="0" xfId="35" applyNumberFormat="1" applyFont="1" applyBorder="1" applyAlignment="1">
      <alignment horizontal="center" vertical="center"/>
    </xf>
    <xf numFmtId="1" fontId="4" fillId="0" borderId="1" xfId="35" applyNumberFormat="1" applyFont="1" applyBorder="1" applyAlignment="1">
      <alignment horizontal="center" vertical="center"/>
    </xf>
    <xf numFmtId="9" fontId="1" fillId="0" borderId="1" xfId="35" applyNumberFormat="1" applyFont="1" applyBorder="1" applyAlignment="1">
      <alignment horizontal="center" vertical="center"/>
    </xf>
    <xf numFmtId="225" fontId="69" fillId="0" borderId="1" xfId="35" applyNumberFormat="1" applyFont="1" applyBorder="1" applyAlignment="1">
      <alignment horizontal="center"/>
    </xf>
    <xf numFmtId="189" fontId="1" fillId="0" borderId="0" xfId="35" applyNumberFormat="1" applyFont="1" applyBorder="1" applyAlignment="1">
      <alignment horizontal="center" vertical="center"/>
    </xf>
    <xf numFmtId="189" fontId="1" fillId="0" borderId="1" xfId="35" applyNumberFormat="1" applyFont="1" applyBorder="1" applyAlignment="1">
      <alignment horizontal="center" vertical="center"/>
    </xf>
    <xf numFmtId="168" fontId="4" fillId="0" borderId="0" xfId="0" applyNumberFormat="1" applyFont="1" applyAlignment="1">
      <alignment vertical="center"/>
    </xf>
    <xf numFmtId="168" fontId="4" fillId="0" borderId="0" xfId="35" applyNumberFormat="1" applyFont="1" applyBorder="1" applyAlignment="1">
      <alignment horizontal="center"/>
    </xf>
    <xf numFmtId="168" fontId="4" fillId="0" borderId="0" xfId="0" applyNumberFormat="1" applyFont="1"/>
    <xf numFmtId="1" fontId="70" fillId="0" borderId="1" xfId="35" applyNumberFormat="1" applyFont="1" applyBorder="1" applyAlignment="1">
      <alignment horizontal="center" vertical="center"/>
    </xf>
    <xf numFmtId="0" fontId="1" fillId="0" borderId="1" xfId="0" applyFont="1" applyBorder="1"/>
    <xf numFmtId="37" fontId="12" fillId="0" borderId="0" xfId="0" applyNumberFormat="1" applyFont="1" applyAlignment="1">
      <alignment horizontal="center"/>
    </xf>
    <xf numFmtId="1" fontId="1" fillId="0" borderId="0" xfId="0" applyNumberFormat="1" applyFont="1" applyFill="1" applyAlignment="1">
      <alignment horizontal="center" vertical="center"/>
    </xf>
    <xf numFmtId="223" fontId="0" fillId="0" borderId="0" xfId="0" applyNumberFormat="1" applyAlignment="1">
      <alignment horizontal="center"/>
    </xf>
    <xf numFmtId="0" fontId="39" fillId="0" borderId="0" xfId="0" quotePrefix="1" applyFont="1"/>
    <xf numFmtId="223" fontId="4" fillId="0" borderId="7" xfId="0" applyNumberFormat="1" applyFont="1" applyBorder="1" applyAlignment="1">
      <alignment horizontal="center"/>
    </xf>
    <xf numFmtId="232" fontId="0" fillId="0" borderId="0" xfId="0" applyNumberFormat="1" applyAlignment="1">
      <alignment horizontal="center"/>
    </xf>
    <xf numFmtId="3" fontId="1" fillId="0" borderId="0" xfId="0" applyNumberFormat="1" applyFont="1" applyAlignment="1">
      <alignment horizontal="center"/>
    </xf>
    <xf numFmtId="0" fontId="4" fillId="18" borderId="0" xfId="0" quotePrefix="1" applyFont="1" applyFill="1"/>
    <xf numFmtId="223" fontId="4" fillId="18" borderId="7" xfId="0" applyNumberFormat="1" applyFont="1" applyFill="1" applyBorder="1" applyAlignment="1">
      <alignment horizontal="center"/>
    </xf>
    <xf numFmtId="3" fontId="4" fillId="0" borderId="7" xfId="0" applyNumberFormat="1" applyFont="1" applyBorder="1" applyAlignment="1">
      <alignment horizontal="center"/>
    </xf>
    <xf numFmtId="0" fontId="66" fillId="8" borderId="0" xfId="0" applyFont="1" applyFill="1"/>
    <xf numFmtId="0" fontId="67" fillId="8" borderId="0" xfId="0" applyFont="1" applyFill="1" applyAlignment="1">
      <alignment horizontal="center"/>
    </xf>
    <xf numFmtId="9" fontId="1" fillId="0" borderId="0" xfId="0" applyNumberFormat="1" applyFont="1" applyBorder="1" applyAlignment="1">
      <alignment horizontal="center"/>
    </xf>
    <xf numFmtId="9" fontId="1" fillId="0" borderId="1" xfId="0" applyNumberFormat="1" applyFont="1" applyBorder="1" applyAlignment="1">
      <alignment horizontal="center"/>
    </xf>
    <xf numFmtId="225" fontId="1" fillId="0" borderId="0" xfId="35" applyNumberFormat="1" applyFont="1" applyBorder="1" applyAlignment="1">
      <alignment horizontal="center"/>
    </xf>
    <xf numFmtId="225" fontId="1" fillId="0" borderId="1" xfId="35" applyNumberFormat="1" applyFont="1" applyBorder="1" applyAlignment="1">
      <alignment horizontal="center"/>
    </xf>
    <xf numFmtId="191" fontId="4" fillId="0" borderId="1" xfId="0" applyNumberFormat="1" applyFont="1" applyBorder="1"/>
    <xf numFmtId="43" fontId="12" fillId="0" borderId="0" xfId="18" applyFont="1" applyFill="1"/>
    <xf numFmtId="9" fontId="1" fillId="0" borderId="0" xfId="35" applyFont="1" applyFill="1" applyBorder="1"/>
    <xf numFmtId="0" fontId="1" fillId="0" borderId="0" xfId="0" quotePrefix="1" applyFont="1"/>
    <xf numFmtId="3" fontId="78" fillId="0" borderId="0" xfId="0" applyNumberFormat="1" applyFont="1" applyAlignment="1">
      <alignment horizontal="center"/>
    </xf>
    <xf numFmtId="1" fontId="78" fillId="0" borderId="7" xfId="0" applyNumberFormat="1" applyFont="1" applyBorder="1" applyAlignment="1">
      <alignment horizontal="center"/>
    </xf>
    <xf numFmtId="232" fontId="0" fillId="0" borderId="0" xfId="0" applyNumberFormat="1" applyBorder="1" applyAlignment="1">
      <alignment horizontal="center"/>
    </xf>
    <xf numFmtId="190" fontId="12" fillId="0" borderId="0" xfId="35" applyNumberFormat="1" applyFont="1" applyBorder="1" applyAlignment="1">
      <alignment horizontal="center" vertical="center"/>
    </xf>
    <xf numFmtId="189" fontId="78" fillId="0" borderId="0" xfId="35" applyNumberFormat="1" applyFont="1" applyAlignment="1">
      <alignment horizontal="center"/>
    </xf>
    <xf numFmtId="1" fontId="1" fillId="0" borderId="7" xfId="0" applyNumberFormat="1" applyFont="1" applyBorder="1" applyAlignment="1">
      <alignment horizontal="center"/>
    </xf>
    <xf numFmtId="6" fontId="4" fillId="0" borderId="0" xfId="0" applyNumberFormat="1" applyFont="1"/>
    <xf numFmtId="0" fontId="1" fillId="20" borderId="0" xfId="48" applyFont="1" applyFill="1" applyAlignment="1">
      <alignment vertical="top"/>
    </xf>
    <xf numFmtId="0" fontId="1" fillId="20" borderId="0" xfId="46" applyFill="1" applyAlignment="1">
      <alignment vertical="top"/>
    </xf>
    <xf numFmtId="0" fontId="1" fillId="20" borderId="0" xfId="46" applyFill="1"/>
    <xf numFmtId="0" fontId="3" fillId="20" borderId="0" xfId="48" applyFont="1" applyFill="1" applyAlignment="1">
      <alignment horizontal="left" vertical="top"/>
    </xf>
    <xf numFmtId="0" fontId="1" fillId="20" borderId="0" xfId="46" applyFont="1" applyFill="1" applyAlignment="1">
      <alignment vertical="top"/>
    </xf>
    <xf numFmtId="0" fontId="29" fillId="20" borderId="0" xfId="48" applyFont="1" applyFill="1" applyAlignment="1">
      <alignment vertical="top"/>
    </xf>
    <xf numFmtId="0" fontId="0" fillId="20" borderId="0" xfId="0" applyFill="1" applyAlignment="1">
      <alignment vertical="top"/>
    </xf>
    <xf numFmtId="0" fontId="82" fillId="20" borderId="0" xfId="0" applyFont="1" applyFill="1" applyAlignment="1">
      <alignment vertical="top"/>
    </xf>
    <xf numFmtId="0" fontId="83" fillId="20" borderId="0" xfId="0" applyFont="1" applyFill="1" applyAlignment="1">
      <alignment vertical="top"/>
    </xf>
    <xf numFmtId="0" fontId="83" fillId="20" borderId="0" xfId="0" applyFont="1" applyFill="1" applyAlignment="1">
      <alignment vertical="top"/>
    </xf>
    <xf numFmtId="0" fontId="82" fillId="20" borderId="0" xfId="0" applyFont="1" applyFill="1" applyAlignment="1">
      <alignment vertical="top"/>
    </xf>
    <xf numFmtId="0" fontId="0" fillId="20" borderId="0" xfId="0" applyFill="1" applyAlignment="1">
      <alignment vertical="top"/>
    </xf>
    <xf numFmtId="0" fontId="0" fillId="20" borderId="42" xfId="0" applyFill="1" applyBorder="1" applyAlignment="1">
      <alignment vertical="top"/>
    </xf>
    <xf numFmtId="0" fontId="82" fillId="20" borderId="38" xfId="0" applyFont="1" applyFill="1" applyBorder="1" applyAlignment="1">
      <alignment vertical="top"/>
    </xf>
    <xf numFmtId="0" fontId="82" fillId="20" borderId="39" xfId="0" applyFont="1" applyFill="1" applyBorder="1" applyAlignment="1">
      <alignment vertical="top"/>
    </xf>
    <xf numFmtId="0" fontId="82" fillId="20" borderId="40" xfId="0" applyFont="1" applyFill="1" applyBorder="1" applyAlignment="1">
      <alignment vertical="top"/>
    </xf>
    <xf numFmtId="0" fontId="82" fillId="20" borderId="41" xfId="0" applyFont="1" applyFill="1" applyBorder="1" applyAlignment="1">
      <alignment vertical="top"/>
    </xf>
    <xf numFmtId="9" fontId="82" fillId="20" borderId="38" xfId="0" applyNumberFormat="1" applyFont="1" applyFill="1" applyBorder="1" applyAlignment="1">
      <alignment vertical="top"/>
    </xf>
    <xf numFmtId="3" fontId="82" fillId="20" borderId="38" xfId="0" applyNumberFormat="1" applyFont="1" applyFill="1" applyBorder="1" applyAlignment="1">
      <alignment vertical="top"/>
    </xf>
    <xf numFmtId="0" fontId="0" fillId="20" borderId="43" xfId="0" applyFill="1" applyBorder="1" applyAlignment="1">
      <alignment vertical="top"/>
    </xf>
    <xf numFmtId="2" fontId="1" fillId="0" borderId="0" xfId="46" applyNumberFormat="1" applyAlignment="1">
      <alignment horizontal="left"/>
    </xf>
    <xf numFmtId="0" fontId="1" fillId="0" borderId="0" xfId="46" applyNumberFormat="1" applyAlignment="1">
      <alignment horizontal="left"/>
    </xf>
    <xf numFmtId="1" fontId="1" fillId="0" borderId="0" xfId="46" applyNumberFormat="1" applyAlignment="1">
      <alignment horizontal="left"/>
    </xf>
    <xf numFmtId="0" fontId="1" fillId="0" borderId="0" xfId="46" applyFont="1"/>
    <xf numFmtId="238" fontId="1" fillId="0" borderId="0" xfId="46" applyNumberFormat="1" applyAlignment="1">
      <alignment horizontal="left"/>
    </xf>
    <xf numFmtId="49" fontId="1" fillId="0" borderId="0" xfId="46" applyNumberFormat="1"/>
  </cellXfs>
  <cellStyles count="49">
    <cellStyle name="          _x000d__x000a_386grabber=VGA.3GR_x000d__x000a_" xfId="1"/>
    <cellStyle name="$_AA - BenefitsBonus " xfId="2"/>
    <cellStyle name="_AA - BenefitsBonus " xfId="3"/>
    <cellStyle name="_Comma_AA - BenefitsBonus " xfId="4"/>
    <cellStyle name="_Currency_AA - BenefitsBonus " xfId="5"/>
    <cellStyle name="_CurrencySpace_AA - BenefitsBonus " xfId="6"/>
    <cellStyle name="—_GS_Cash " xfId="7"/>
    <cellStyle name="_Multiple_AA - BenefitsBonus " xfId="8"/>
    <cellStyle name="_MultipleSpace_AA - BenefitsBonus " xfId="9"/>
    <cellStyle name="_Percent_AA - BenefitsBonus " xfId="10"/>
    <cellStyle name="_PercentSpace_AA - BenefitsBonus " xfId="11"/>
    <cellStyle name="_SUMMARY " xfId="12"/>
    <cellStyle name="_Wireline Tel Forecast " xfId="13"/>
    <cellStyle name="0_Capex &amp; Depreciation " xfId="14"/>
    <cellStyle name="0_Valuing BP " xfId="15"/>
    <cellStyle name="0_Wireline Tel Forecast " xfId="16"/>
    <cellStyle name="c_HardInc " xfId="17"/>
    <cellStyle name="Comma" xfId="18" builtinId="3"/>
    <cellStyle name="Comma 2" xfId="19"/>
    <cellStyle name="Currency" xfId="20" builtinId="4"/>
    <cellStyle name="Currency 2" xfId="21"/>
    <cellStyle name="Currency 3" xfId="22"/>
    <cellStyle name="d_yield_AA - BenefitsBonus " xfId="23"/>
    <cellStyle name="g_rate_AA - BenefitsBonus " xfId="24"/>
    <cellStyle name="Hard Percent_2005 TDS Mgmt Summaries MASTER " xfId="25"/>
    <cellStyle name="m_AA - BenefitsBonus " xfId="26"/>
    <cellStyle name="Normal" xfId="0" builtinId="0"/>
    <cellStyle name="Normal 2" xfId="27"/>
    <cellStyle name="Normal 2 2" xfId="28"/>
    <cellStyle name="Normal 3" xfId="46"/>
    <cellStyle name="Normal 4" xfId="29"/>
    <cellStyle name="Normal 4 2" xfId="30"/>
    <cellStyle name="Normal_DisclaimerSheet Samples" xfId="48"/>
    <cellStyle name="Normal_Framework" xfId="31"/>
    <cellStyle name="Normal_Model" xfId="32"/>
    <cellStyle name="Onedec_FT Valuation " xfId="33"/>
    <cellStyle name="p " xfId="34"/>
    <cellStyle name="Percent" xfId="35" builtinId="5"/>
    <cellStyle name="Percent 2" xfId="36"/>
    <cellStyle name="Percent 2 3" xfId="37"/>
    <cellStyle name="q_AA - BenefitsBonus " xfId="38"/>
    <cellStyle name="RRSInstruction" xfId="39"/>
    <cellStyle name="RRSInstruction 2" xfId="47"/>
    <cellStyle name="s_DCFLBO Code_Wireline Tel Forecast " xfId="40"/>
    <cellStyle name="s_HardInc " xfId="41"/>
    <cellStyle name="s_Valuation " xfId="42"/>
    <cellStyle name="ssp " xfId="43"/>
    <cellStyle name="콤마 [0]_#3이설 견적_준공내역총괄표 " xfId="44"/>
    <cellStyle name="콤마_#3이설 견적_준공내역총괄표 " xfId="45"/>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32.200000000000003</v>
        <stp/>
        <stp>4832fedd-fcfd-498f-b755-d2f3a1f91ccb</stp>
        <tr r="N24" s="68"/>
      </tp>
      <tp>
        <v>294.8</v>
        <stp/>
        <stp>6464b204-c176-47f9-9bc7-95f0ad532f90</stp>
        <tr r="R21" s="68"/>
      </tp>
      <tp>
        <v>67.5</v>
        <stp/>
        <stp>7341e96c-72b6-4741-b1b9-f38403de5fe2</stp>
        <tr r="O24" s="68"/>
      </tp>
      <tp t="s">
        <v>$0.34</v>
        <stp/>
        <stp>820b9594-1187-4438-8ce5-52c342bcfbce</stp>
        <tr r="U26" s="68"/>
      </tp>
      <tp>
        <v>0.92599999999999993</v>
        <stp/>
        <stp>adb8d95e-3994-4ea2-afd5-e69c8b4b1e8f</stp>
        <tr r="S23" s="68"/>
      </tp>
      <tp>
        <v>276.89999999999998</v>
        <stp/>
        <stp>638732f0-f978-4e45-bda3-a8e13fad0f3a</stp>
        <tr r="O21" s="68"/>
      </tp>
      <tp>
        <v>62</v>
        <stp/>
        <stp>c8eba4e4-3e45-4ca0-9d0b-2481addd2c8c</stp>
        <tr r="S24" s="68"/>
      </tp>
      <tp>
        <v>0.92500000000000004</v>
        <stp/>
        <stp>605ee38e-16cf-4659-bb46-65a0c12707f7</stp>
        <tr r="U23" s="68"/>
      </tp>
      <tp t="s">
        <v>Manual Calculation</v>
        <stp/>
        <stp>cc2d3f0c-5def-4627-b58e-04d4b28eb5a0</stp>
        <tr r="H24" s="68"/>
      </tp>
      <tp t="s">
        <v>Manual Calculation</v>
        <stp/>
        <stp>8d7f327e-8c31-4a24-ad77-ddefaf512c97</stp>
        <tr r="E21" s="68"/>
      </tp>
      <tp>
        <v>0.91799999999999993</v>
        <stp/>
        <stp>35d9c9a1-1bc2-453f-aa11-47c7ebd4b269</stp>
        <tr r="M23" s="68"/>
      </tp>
      <tp t="s">
        <v>$0.30</v>
        <stp/>
        <stp>71fd38e1-b44f-4aef-ab8c-389d9c43cc61</stp>
        <tr r="T26" s="68"/>
      </tp>
      <tp>
        <v>344.5</v>
        <stp/>
        <stp>f8ae57c7-b2fe-4b67-9e13-ab8c9467b3e1</stp>
        <tr r="T21" s="68"/>
      </tp>
      <tp t="s">
        <v>Manual Calculation</v>
        <stp/>
        <stp>6cd09529-910d-4dce-8df9-40f6fba0e0cd</stp>
        <tr r="I23" s="68"/>
      </tp>
      <tp t="s">
        <v>$0.06</v>
        <stp/>
        <stp>6b6b53b1-9411-4594-8380-53680a5e0952</stp>
        <tr r="R26" s="68"/>
      </tp>
      <tp>
        <v>311.2</v>
        <stp/>
        <stp>18466ba2-cfd6-405b-aee5-e41dd17c64fa</stp>
        <tr r="Z24" s="68"/>
      </tp>
      <tp t="s">
        <v>$0.05</v>
        <stp/>
        <stp>f0080cf9-19e2-4af9-a735-3fabc8bbd942</stp>
        <tr r="M26" s="68"/>
      </tp>
      <tp t="s">
        <v>$0.19</v>
        <stp/>
        <stp>29b1cba1-f0c1-45c3-a06a-4b2f8db0512b</stp>
        <tr r="P26" s="68"/>
      </tp>
      <tp>
        <v>0.90900000000000003</v>
        <stp/>
        <stp>fecee1cf-438c-4324-995b-bdae3fa9bc20</stp>
        <tr r="W23" s="68"/>
      </tp>
      <tp>
        <v>45.5</v>
        <stp/>
        <stp>33771965-281e-484f-8782-edd0c24300eb</stp>
        <tr r="R24" s="68"/>
      </tp>
      <tp>
        <v>70.599999999999994</v>
        <stp/>
        <stp>b69e468a-1ce5-440e-a919-b64887567df2</stp>
        <tr r="P24" s="68"/>
      </tp>
      <tp>
        <v>91.3</v>
        <stp/>
        <stp>0043e768-115c-4dfb-b5da-4f33d665aa7b</stp>
        <tr r="W24" s="68"/>
      </tp>
      <tp t="s">
        <v>$0.53</v>
        <stp/>
        <stp>d3708ced-ba24-4fd6-8ccf-2fce19ced904</stp>
        <tr r="Y26" s="68"/>
      </tp>
      <tp>
        <v>643.6</v>
        <stp/>
        <stp>2acba599-6c8b-48ae-ba4a-92a52981693f</stp>
        <tr r="W21" s="68"/>
      </tp>
      <tp t="s">
        <v>Manual Calculation</v>
        <stp/>
        <stp>aa9fc091-7ac1-4f0f-ab0c-fb6a7b7a0149</stp>
        <tr r="C23" s="68"/>
      </tp>
      <tp t="s">
        <v>$0.84</v>
        <stp/>
        <stp>ee418397-7d10-4dd8-85da-c881312fe6ed</stp>
        <tr r="Z26" s="68"/>
      </tp>
      <tp t="s">
        <v>Manual Calculation</v>
        <stp/>
        <stp>95f64382-bf79-4ee7-9810-2a1df47e15d1</stp>
        <tr r="J26" s="68"/>
      </tp>
      <tp t="s">
        <v>Manual Calculation</v>
        <stp/>
        <stp>30701b06-34e7-4538-8240-f6fbdaa7d9f9</stp>
        <tr r="H23" s="68"/>
      </tp>
      <tp>
        <v>236.4</v>
        <stp/>
        <stp>d3f6c152-8402-495c-bbc6-12a2093ec26b</stp>
        <tr r="Y24" s="68"/>
      </tp>
      <tp t="s">
        <v>Manual Calculation</v>
        <stp/>
        <stp>25ef6d6c-73df-401a-ad04-5a5fd0e00bfd</stp>
        <tr r="K23" s="68"/>
      </tp>
      <tp t="s">
        <v>Manual Calculation</v>
        <stp/>
        <stp>3a3b7085-2f3a-4cf6-b5c7-4d8810eaafc6</stp>
        <tr r="K21" s="68"/>
      </tp>
      <tp t="s">
        <v>Manual Calculation</v>
        <stp/>
        <stp>cc55aa4d-a92f-4c9a-bd39-8bfa2a4886bb</stp>
        <tr r="D24" s="68"/>
      </tp>
      <tp>
        <v>0.92500000000000004</v>
        <stp/>
        <stp>d50642ef-253a-462a-b264-fa6f2de5abc2</stp>
        <tr r="Z23" s="68"/>
      </tp>
      <tp t="s">
        <v>Manual Calculation</v>
        <stp/>
        <stp>395e1985-c995-450e-a510-bb261377ac32</stp>
        <tr r="E26" s="68"/>
      </tp>
      <tp t="s">
        <v>Manual Calculation</v>
        <stp/>
        <stp>dadb54fe-1c18-4124-92fa-8d9037c38c60</stp>
        <tr r="D26" s="68"/>
      </tp>
      <tp t="s">
        <v>-$0.01</v>
        <stp/>
        <stp>c24af85d-67f1-4843-9980-faf03b42a378</stp>
        <tr r="N26" s="68"/>
      </tp>
      <tp>
        <v>236</v>
        <stp/>
        <stp>d267930b-c4ee-46ba-a0bd-676c5af0205e</stp>
        <tr r="M21" s="68"/>
      </tp>
      <tp t="s">
        <v>Manual Calculation</v>
        <stp/>
        <stp>52edc4d1-4e17-4717-808a-ae9292e84269</stp>
        <tr r="J24" s="68"/>
      </tp>
      <tp t="s">
        <v>Manual Calculation</v>
        <stp/>
        <stp>24df190c-e4a1-42a4-8e08-46cd90f6623b</stp>
        <tr r="E24" s="68"/>
      </tp>
      <tp>
        <v>1312.7</v>
        <stp/>
        <stp>c13995c8-54a9-44b3-aab0-28541c507b32</stp>
        <tr r="Z21" s="68"/>
      </tp>
      <tp t="s">
        <v>Manual Calculation</v>
        <stp/>
        <stp>98add799-bfd8-444e-b6cb-b3bdf037e19b</stp>
        <tr r="F23" s="68"/>
      </tp>
      <tp t="s">
        <v>Manual Calculation</v>
        <stp/>
        <stp>950b0fd1-922b-4ad0-aef5-535183db4fa2</stp>
        <tr r="I21" s="68"/>
      </tp>
      <tp>
        <v>326.7</v>
        <stp/>
        <stp>5b0719bf-127e-4026-a43d-9232b577727a</stp>
        <tr r="S21" s="68"/>
      </tp>
      <tp>
        <v>0.92200000000000004</v>
        <stp/>
        <stp>93b99876-af3c-433e-9d0b-9593c3c09bee</stp>
        <tr r="R23" s="68"/>
      </tp>
      <tp>
        <v>0.92599999999999993</v>
        <stp/>
        <stp>2410bc7c-2960-412e-be81-71177bfa879f</stp>
        <tr r="AA23" s="68"/>
      </tp>
      <tp>
        <v>96</v>
        <stp/>
        <stp>620054b4-0692-4f9a-bcd2-1d55b9f6b2c2</stp>
        <tr r="T24" s="68"/>
      </tp>
      <tp>
        <v>140</v>
        <stp/>
        <stp>d85ea9e9-5488-4c4e-9337-f8bc0287148f</stp>
        <tr r="X24" s="68"/>
      </tp>
      <tp t="s">
        <v>Manual Calculation</v>
        <stp/>
        <stp>7b57ddf0-4a08-42d4-b55f-89f2dd32d27f</stp>
        <tr r="C21" s="68"/>
      </tp>
      <tp t="s">
        <v>Manual Calculation</v>
        <stp/>
        <stp>87adaea7-ae82-4abd-a867-4cb0d85a5f09</stp>
        <tr r="K26" s="68"/>
      </tp>
      <tp>
        <v>1072</v>
        <stp/>
        <stp>3250ff99-73cb-4eb4-8270-62b2584956d1</stp>
        <tr r="Y21" s="68"/>
      </tp>
      <tp t="s">
        <v>Manual Calculation</v>
        <stp/>
        <stp>1d6134fa-a18a-48ee-86c5-de9b170749a1</stp>
        <tr r="I24" s="68"/>
      </tp>
      <tp>
        <v>0.92299999999999993</v>
        <stp/>
        <stp>a895899e-0bcc-4aa8-85d1-cd27f54d3a7b</stp>
        <tr r="P23" s="68"/>
      </tp>
      <tp>
        <v>1563.5</v>
        <stp/>
        <stp>1a63189c-29b4-440f-9711-f0c267c68ff1</stp>
        <tr r="AA21" s="68"/>
      </tp>
      <tp t="s">
        <v>Manual Calculation</v>
        <stp/>
        <stp>b90fb697-7878-424b-91ba-aaa5b3e6a753</stp>
        <tr r="K24" s="68"/>
      </tp>
      <tp t="s">
        <v>$0.10</v>
        <stp/>
        <stp>68537472-ae29-40c1-ab3e-6c0c1bc913b0</stp>
        <tr r="W26" s="68"/>
      </tp>
      <tp>
        <v>39</v>
        <stp/>
        <stp>10408bd3-a185-4d2b-ae36-f8c6b45b00a1</stp>
        <tr r="M24" s="68"/>
      </tp>
      <tp>
        <v>277.5</v>
        <stp/>
        <stp>01fb915b-2d24-4b61-8c61-8708d8b6bde0</stp>
        <tr r="P21" s="68"/>
      </tp>
      <tp>
        <v>107.7</v>
        <stp/>
        <stp>3df24221-f1d2-44d1-866c-9c48e23079c0</stp>
        <tr r="U24" s="68"/>
      </tp>
      <tp>
        <v>0.92400000000000004</v>
        <stp/>
        <stp>2ff735bf-68a0-4b80-8cbc-23f48b9f69e5</stp>
        <tr r="O23" s="68"/>
      </tp>
      <tp>
        <v>0.92200000000000004</v>
        <stp/>
        <stp>8c27db79-6b34-4a09-b6a1-7e203b6f77cf</stp>
        <tr r="X23" s="68"/>
      </tp>
      <tp t="s">
        <v>Manual Calculation</v>
        <stp/>
        <stp>2174a66c-3eff-4fe7-b98d-a7331b33c199</stp>
        <tr r="F21" s="68"/>
      </tp>
      <tp>
        <v>262.5</v>
        <stp/>
        <stp>d9a6d55a-8539-4a1c-8838-9e1858554fa6</stp>
        <tr r="N21" s="68"/>
      </tp>
      <tp t="s">
        <v>Manual Calculation</v>
        <stp/>
        <stp>f0bba318-f686-412b-b530-3891b8c72d40</stp>
        <tr r="F24" s="68"/>
      </tp>
      <tp t="s">
        <v>Manual Calculation</v>
        <stp/>
        <stp>33d7b472-5d88-4df0-9a02-2b130f7e6f80</stp>
        <tr r="J23" s="68"/>
      </tp>
      <tp>
        <v>0.92500000000000004</v>
        <stp/>
        <stp>846f758a-97e2-404b-8324-287e7e309e57</stp>
        <tr r="T23" s="68"/>
      </tp>
      <tp>
        <v>0.92400000000000004</v>
        <stp/>
        <stp>3f496b17-8313-4671-849d-f26d466e7ac9</stp>
        <tr r="Y23" s="68"/>
      </tp>
      <tp t="s">
        <v>Manual Calculation</v>
        <stp/>
        <stp>25fd3653-3543-4081-86c6-eb7c3b2593d9</stp>
        <tr r="C26" s="68"/>
      </tp>
      <tp t="s">
        <v>Manual Calculation</v>
        <stp/>
        <stp>5335d6f4-4685-48e2-a300-4e089b95aebc</stp>
        <tr r="D23" s="68"/>
      </tp>
      <tp t="s">
        <v>$0.17</v>
        <stp/>
        <stp>e813fae7-02f1-4d0a-aea3-f8e3c3e04028</stp>
        <tr r="O26" s="68"/>
      </tp>
      <tp t="s">
        <v>$1.21</v>
        <stp/>
        <stp>29c269ee-5c9c-44c2-a63c-9e4a2bc4faab</stp>
        <tr r="AA26" s="68"/>
      </tp>
      <tp t="s">
        <v>Manual Calculation</v>
        <stp/>
        <stp>044efddb-197f-4e8a-9c3d-a794a4361cb1</stp>
        <tr r="H26" s="68"/>
      </tp>
      <tp>
        <v>346.9</v>
        <stp/>
        <stp>31e9329f-fdba-4e6e-8438-f18f1fc00733</stp>
        <tr r="U21" s="68"/>
      </tp>
      <tp t="s">
        <v>Manual Calculation</v>
        <stp/>
        <stp>7c21db58-11a1-4785-aa5d-622dbe5e6481</stp>
        <tr r="E23" s="68"/>
      </tp>
      <tp t="s">
        <v>Manual Calculation</v>
        <stp/>
        <stp>7c43b9bb-5dd9-4b5c-b3ec-639c1013a943</stp>
        <tr r="H21" s="68"/>
      </tp>
      <tp t="s">
        <v>Manual Calculation</v>
        <stp/>
        <stp>58fa9f1a-b493-4519-9dbd-3c0eba6fb635</stp>
        <tr r="J21" s="68"/>
      </tp>
      <tp t="s">
        <v>Manual Calculation</v>
        <stp/>
        <stp>8594ddae-ee92-446f-a326-f1da716ee3b0</stp>
        <tr r="I26" s="68"/>
      </tp>
      <tp t="s">
        <v>Manual Calculation</v>
        <stp/>
        <stp>9e5b1ac8-0967-4512-88fe-7764b7e81472</stp>
        <tr r="D21" s="68"/>
      </tp>
      <tp>
        <v>0.92099999999999993</v>
        <stp/>
        <stp>667d132c-576f-4317-b20a-230003565ca3</stp>
        <tr r="N23" s="68"/>
      </tp>
      <tp>
        <v>841.5</v>
        <stp/>
        <stp>664fad58-25c5-4c47-81b9-758dca2b9526</stp>
        <tr r="X21" s="68"/>
      </tp>
      <tp t="s">
        <v>-$0.52</v>
        <stp/>
        <stp>470835d8-54f5-45f4-9c8a-ea501977e6e0</stp>
        <tr r="X26" s="68"/>
      </tp>
      <tp t="s">
        <v>Manual Calculation</v>
        <stp/>
        <stp>f4cc6a9a-fd1a-4b99-9c92-da63158fb2de</stp>
        <tr r="C24" s="68"/>
      </tp>
      <tp t="s">
        <v>$0.14</v>
        <stp/>
        <stp>ad21887d-3e7e-4438-99d4-bfb58198d1f8</stp>
        <tr r="S26" s="68"/>
      </tp>
      <tp t="s">
        <v>Manual Calculation</v>
        <stp/>
        <stp>6e94fc05-b167-496b-82dc-cd92741fbd1b</stp>
        <tr r="F26" s="68"/>
      </tp>
      <tp>
        <v>410.1</v>
        <stp/>
        <stp>a27170b7-8e79-4d13-828d-aa1e318577f2</stp>
        <tr r="AA24" s="68"/>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externalLinks/externalLink1.xml" Type="http://schemas.openxmlformats.org/officeDocument/2006/relationships/externalLink"/>
<Relationship Id="rId14" Target="externalLinks/externalLink2.xml" Type="http://schemas.openxmlformats.org/officeDocument/2006/relationships/externalLink"/>
<Relationship Id="rId15" Target="externalLinks/externalLink3.xml" Type="http://schemas.openxmlformats.org/officeDocument/2006/relationships/externalLink"/>
<Relationship Id="rId16" Target="externalLinks/externalLink4.xml" Type="http://schemas.openxmlformats.org/officeDocument/2006/relationships/externalLink"/>
<Relationship Id="rId17" Target="externalLinks/externalLink5.xml" Type="http://schemas.openxmlformats.org/officeDocument/2006/relationships/externalLink"/>
<Relationship Id="rId18" Target="externalLinks/externalLink6.xml" Type="http://schemas.openxmlformats.org/officeDocument/2006/relationships/externalLink"/>
<Relationship Id="rId19" Target="externalLinks/externalLink7.xml" Type="http://schemas.openxmlformats.org/officeDocument/2006/relationships/externalLink"/>
<Relationship Id="rId2" Target="worksheets/sheet2.xml" Type="http://schemas.openxmlformats.org/officeDocument/2006/relationships/worksheet"/>
<Relationship Id="rId20" Target="externalLinks/externalLink8.xml" Type="http://schemas.openxmlformats.org/officeDocument/2006/relationships/externalLink"/>
<Relationship Id="rId21" Target="theme/theme1.xml" Type="http://schemas.openxmlformats.org/officeDocument/2006/relationships/theme"/>
<Relationship Id="rId22" Target="styles.xml" Type="http://schemas.openxmlformats.org/officeDocument/2006/relationships/styles"/>
<Relationship Id="rId23" Target="sharedStrings.xml" Type="http://schemas.openxmlformats.org/officeDocument/2006/relationships/sharedStrings"/>
<Relationship Id="rId24" Target="calcChain.xml" Type="http://schemas.openxmlformats.org/officeDocument/2006/relationships/calcChain"/>
<Relationship Id="rId25" Target="../customXml/item1.xml" Type="http://schemas.openxmlformats.org/officeDocument/2006/relationships/customXml"/>
<Relationship Id="rId26" Target="../customXml/item2.xml" Type="http://schemas.openxmlformats.org/officeDocument/2006/relationships/customXml"/>
<Relationship Id="rId27" Target="volatileDependencies.xml" Type="http://schemas.openxmlformats.org/officeDocument/2006/relationships/volatileDependencies"/>
<Relationship Id="rId28"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49203298406598"/>
          <c:y val="0.1314715623039828"/>
          <c:w val="0.85197594395188792"/>
          <c:h val="0.65376508475258166"/>
        </c:manualLayout>
      </c:layout>
      <c:barChart>
        <c:barDir val="col"/>
        <c:grouping val="clustered"/>
        <c:varyColors val="0"/>
        <c:ser>
          <c:idx val="0"/>
          <c:order val="0"/>
          <c:tx>
            <c:strRef>
              <c:f>'MS v Con'!$B$31</c:f>
              <c:strCache>
                <c:ptCount val="1"/>
                <c:pt idx="0">
                  <c:v>Revenue</c:v>
                </c:pt>
              </c:strCache>
            </c:strRef>
          </c:tx>
          <c:spPr>
            <a:solidFill>
              <a:srgbClr val="137CB1"/>
            </a:solidFill>
            <a:ln w="25400">
              <a:noFill/>
            </a:ln>
          </c:spPr>
          <c:invertIfNegative val="0"/>
          <c:dLbls>
            <c:numFmt formatCode="0%" sourceLinked="0"/>
            <c:txPr>
              <a:bodyPr/>
              <a:lstStyle/>
              <a:p>
                <a:pPr>
                  <a:defRPr sz="1100" b="0" i="0" u="none" strike="noStrike" baseline="0">
                    <a:solidFill>
                      <a:srgbClr val="333333"/>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'MS v Con'!$Y$29:$Z$29</c:f>
              <c:strCache>
                <c:ptCount val="2"/>
                <c:pt idx="0">
                  <c:v>2017</c:v>
                </c:pt>
                <c:pt idx="1">
                  <c:v>2018</c:v>
                </c:pt>
              </c:strCache>
            </c:strRef>
          </c:cat>
          <c:val>
            <c:numRef>
              <c:f>'MS v Con'!$Y$31:$Z$31</c:f>
              <c:numCache>
                <c:formatCode>0.0%</c:formatCode>
                <c:ptCount val="2"/>
                <c:pt idx="0">
                  <c:v>4.4720149253729691E-3</c:v>
                </c:pt>
                <c:pt idx="1">
                  <c:v>0.15221544040161339</c:v>
                </c:pt>
              </c:numCache>
            </c:numRef>
          </c:val>
        </c:ser>
        <c:ser>
          <c:idx val="6"/>
          <c:order val="1"/>
          <c:tx>
            <c:strRef>
              <c:f>'MS v Con'!$B$34</c:f>
              <c:strCache>
                <c:ptCount val="1"/>
                <c:pt idx="0">
                  <c:v>Adj. EBITDA</c:v>
                </c:pt>
              </c:strCache>
            </c:strRef>
          </c:tx>
          <c:spPr>
            <a:solidFill>
              <a:srgbClr val="EACC80"/>
            </a:solidFill>
            <a:ln w="25400">
              <a:noFill/>
            </a:ln>
          </c:spPr>
          <c:invertIfNegative val="0"/>
          <c:dLbls>
            <c:numFmt formatCode="0%" sourceLinked="0"/>
            <c:txPr>
              <a:bodyPr/>
              <a:lstStyle/>
              <a:p>
                <a:pPr>
                  <a:defRPr sz="1100" b="0" i="0" u="none" strike="noStrike" baseline="0">
                    <a:solidFill>
                      <a:srgbClr val="333333"/>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'MS v Con'!$Y$29:$Z$29</c:f>
              <c:strCache>
                <c:ptCount val="2"/>
                <c:pt idx="0">
                  <c:v>2017</c:v>
                </c:pt>
                <c:pt idx="1">
                  <c:v>2018</c:v>
                </c:pt>
              </c:strCache>
            </c:strRef>
          </c:cat>
          <c:val>
            <c:numRef>
              <c:f>'MS v Con'!$Y$34:$Z$34</c:f>
              <c:numCache>
                <c:formatCode>0.0%</c:formatCode>
                <c:ptCount val="2"/>
                <c:pt idx="0">
                  <c:v>-3.5956006768245174E-4</c:v>
                </c:pt>
                <c:pt idx="1">
                  <c:v>-0.14877407336867077</c:v>
                </c:pt>
              </c:numCache>
            </c:numRef>
          </c:val>
        </c:ser>
        <c:dLbls>
          <c:showLegendKey val="0"/>
          <c:showVal val="0"/>
          <c:showCatName val="0"/>
          <c:showSerName val="0"/>
          <c:showPercent val="0"/>
          <c:showBubbleSize val="0"/>
        </c:dLbls>
        <c:gapWidth val="60"/>
        <c:axId val="453937024"/>
        <c:axId val="454008832"/>
      </c:barChart>
      <c:catAx>
        <c:axId val="453937024"/>
        <c:scaling>
          <c:orientation val="minMax"/>
        </c:scaling>
        <c:delete val="0"/>
        <c:axPos val="b"/>
        <c:numFmt formatCode="m/d/yyyy" sourceLinked="1"/>
        <c:majorTickMark val="none"/>
        <c:minorTickMark val="none"/>
        <c:tickLblPos val="low"/>
        <c:spPr>
          <a:ln w="12700">
            <a:solidFill>
              <a:srgbClr val="808080"/>
            </a:solidFill>
            <a:prstDash val="solid"/>
          </a:ln>
        </c:spPr>
        <c:txPr>
          <a:bodyPr rot="0" vert="horz"/>
          <a:lstStyle/>
          <a:p>
            <a:pPr>
              <a:defRPr sz="1100" b="0" i="0" u="none" strike="noStrike" baseline="0">
                <a:solidFill>
                  <a:srgbClr val="808080"/>
                </a:solidFill>
                <a:latin typeface="Arial"/>
                <a:ea typeface="Arial"/>
                <a:cs typeface="Arial"/>
              </a:defRPr>
            </a:pPr>
            <a:endParaRPr lang="en-US"/>
          </a:p>
        </c:txPr>
        <c:crossAx val="454008832"/>
        <c:crosses val="autoZero"/>
        <c:auto val="1"/>
        <c:lblAlgn val="ctr"/>
        <c:lblOffset val="100"/>
        <c:tickLblSkip val="1"/>
        <c:tickMarkSkip val="1"/>
        <c:noMultiLvlLbl val="0"/>
      </c:catAx>
      <c:valAx>
        <c:axId val="454008832"/>
        <c:scaling>
          <c:orientation val="minMax"/>
        </c:scaling>
        <c:delete val="0"/>
        <c:axPos val="l"/>
        <c:title>
          <c:tx>
            <c:rich>
              <a:bodyPr/>
              <a:lstStyle/>
              <a:p>
                <a:pPr>
                  <a:defRPr sz="1000" b="1" i="0" u="none" strike="noStrike" baseline="0">
                    <a:solidFill>
                      <a:srgbClr val="333333"/>
                    </a:solidFill>
                    <a:latin typeface="Arial"/>
                    <a:ea typeface="Arial"/>
                    <a:cs typeface="Arial"/>
                  </a:defRPr>
                </a:pPr>
                <a:r>
                  <a:rPr lang="en-US"/>
                  <a:t>MS vs Consensus</a:t>
                </a:r>
              </a:p>
            </c:rich>
          </c:tx>
          <c:overlay val="0"/>
        </c:title>
        <c:numFmt formatCode="0.0%" sourceLinked="1"/>
        <c:majorTickMark val="none"/>
        <c:minorTickMark val="none"/>
        <c:tickLblPos val="nextTo"/>
        <c:spPr>
          <a:ln w="25400">
            <a:noFill/>
          </a:ln>
        </c:spPr>
        <c:txPr>
          <a:bodyPr rot="0" vert="horz"/>
          <a:lstStyle/>
          <a:p>
            <a:pPr>
              <a:defRPr sz="1000" b="0" i="0" u="none" strike="noStrike" baseline="0">
                <a:solidFill>
                  <a:srgbClr val="808080"/>
                </a:solidFill>
                <a:latin typeface="Arial"/>
                <a:ea typeface="Arial"/>
                <a:cs typeface="Arial"/>
              </a:defRPr>
            </a:pPr>
            <a:endParaRPr lang="en-US"/>
          </a:p>
        </c:txPr>
        <c:crossAx val="453937024"/>
        <c:crosses val="autoZero"/>
        <c:crossBetween val="between"/>
      </c:valAx>
      <c:spPr>
        <a:noFill/>
        <a:ln w="25400">
          <a:noFill/>
        </a:ln>
      </c:spPr>
    </c:plotArea>
    <c:legend>
      <c:legendPos val="b"/>
      <c:overlay val="0"/>
      <c:spPr>
        <a:noFill/>
        <a:ln w="25400">
          <a:noFill/>
        </a:ln>
        <a:extLst>
          <a:ext uri="{909E8E84-426E-40DD-AFC4-6F175D3DCCD1}">
            <a14:hiddenFill xmlns:a14="http://schemas.microsoft.com/office/drawing/2010/main">
              <a:noFill/>
            </a14:hiddenFill>
          </a:ext>
        </a:extLst>
      </c:spPr>
      <c:txPr>
        <a:bodyPr/>
        <a:lstStyle/>
        <a:p>
          <a:pPr>
            <a:defRPr sz="850" b="0"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25400">
      <a:noFill/>
    </a:ln>
  </c:spPr>
  <c:txPr>
    <a:bodyPr/>
    <a:lstStyle/>
    <a:p>
      <a:pPr>
        <a:defRPr sz="1100" b="0" i="0" u="none" strike="noStrike" baseline="0">
          <a:solidFill>
            <a:srgbClr val="333333"/>
          </a:solidFill>
          <a:latin typeface="Arial"/>
          <a:ea typeface="Arial"/>
          <a:cs typeface="Arial"/>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446642662129546"/>
          <c:y val="7.7049654507472282E-2"/>
          <c:w val="0.82400137168783549"/>
          <c:h val="0.70818683378863356"/>
        </c:manualLayout>
      </c:layout>
      <c:barChart>
        <c:barDir val="col"/>
        <c:grouping val="clustered"/>
        <c:varyColors val="0"/>
        <c:ser>
          <c:idx val="0"/>
          <c:order val="0"/>
          <c:tx>
            <c:strRef>
              <c:f>'MS v Con'!$W$45</c:f>
              <c:strCache>
                <c:ptCount val="1"/>
                <c:pt idx="0">
                  <c:v>Revenue</c:v>
                </c:pt>
              </c:strCache>
            </c:strRef>
          </c:tx>
          <c:spPr>
            <a:solidFill>
              <a:srgbClr val="137CB1"/>
            </a:solidFill>
            <a:ln w="25400">
              <a:noFill/>
            </a:ln>
          </c:spPr>
          <c:invertIfNegative val="0"/>
          <c:dLbls>
            <c:numFmt formatCode="0%" sourceLinked="0"/>
            <c:txPr>
              <a:bodyPr/>
              <a:lstStyle/>
              <a:p>
                <a:pPr>
                  <a:defRPr sz="1100" b="0" i="0" u="none" strike="noStrike" baseline="0">
                    <a:solidFill>
                      <a:srgbClr val="333333"/>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'MS v Con'!$X$44:$Z$44</c:f>
              <c:strCache>
                <c:ptCount val="3"/>
                <c:pt idx="0">
                  <c:v>1Q2018</c:v>
                </c:pt>
                <c:pt idx="1">
                  <c:v>2Q2018</c:v>
                </c:pt>
                <c:pt idx="2">
                  <c:v>2018</c:v>
                </c:pt>
              </c:strCache>
            </c:strRef>
          </c:cat>
          <c:val>
            <c:numRef>
              <c:f>'MS v Con'!$X$45:$Z$45</c:f>
              <c:numCache>
                <c:formatCode>0.0%</c:formatCode>
                <c:ptCount val="3"/>
                <c:pt idx="0">
                  <c:v>1.8359874573658619E-2</c:v>
                </c:pt>
                <c:pt idx="1">
                  <c:v>1.8774276094276177E-2</c:v>
                </c:pt>
                <c:pt idx="2">
                  <c:v>-0.12696311453216613</c:v>
                </c:pt>
              </c:numCache>
            </c:numRef>
          </c:val>
        </c:ser>
        <c:ser>
          <c:idx val="6"/>
          <c:order val="1"/>
          <c:tx>
            <c:strRef>
              <c:f>'MS v Con'!$W$46</c:f>
              <c:strCache>
                <c:ptCount val="1"/>
                <c:pt idx="0">
                  <c:v>Adj. EBITDA</c:v>
                </c:pt>
              </c:strCache>
            </c:strRef>
          </c:tx>
          <c:spPr>
            <a:solidFill>
              <a:srgbClr val="EACC80"/>
            </a:solidFill>
            <a:ln w="25400">
              <a:noFill/>
            </a:ln>
          </c:spPr>
          <c:invertIfNegative val="0"/>
          <c:dLbls>
            <c:numFmt formatCode="0%" sourceLinked="0"/>
            <c:txPr>
              <a:bodyPr/>
              <a:lstStyle/>
              <a:p>
                <a:pPr>
                  <a:defRPr sz="1100" b="0" i="0" u="none" strike="noStrike" baseline="0">
                    <a:solidFill>
                      <a:srgbClr val="333333"/>
                    </a:solidFill>
                    <a:latin typeface="Arial"/>
                    <a:ea typeface="Arial"/>
                    <a:cs typeface="Arial"/>
                  </a:defRPr>
                </a:pPr>
                <a:endParaRPr lang="en-US"/>
              </a:p>
            </c:txPr>
            <c:dLblPos val="outEnd"/>
            <c:showLegendKey val="0"/>
            <c:showVal val="1"/>
            <c:showCatName val="0"/>
            <c:showSerName val="0"/>
            <c:showPercent val="0"/>
            <c:showBubbleSize val="0"/>
            <c:showLeaderLines val="0"/>
          </c:dLbls>
          <c:cat>
            <c:strRef>
              <c:f>'MS v Con'!$X$44:$Z$44</c:f>
              <c:strCache>
                <c:ptCount val="3"/>
                <c:pt idx="0">
                  <c:v>1Q2018</c:v>
                </c:pt>
                <c:pt idx="1">
                  <c:v>2Q2018</c:v>
                </c:pt>
                <c:pt idx="2">
                  <c:v>2018</c:v>
                </c:pt>
              </c:strCache>
            </c:strRef>
          </c:cat>
          <c:val>
            <c:numRef>
              <c:f>'MS v Con'!$X$46:$Z$46</c:f>
              <c:numCache>
                <c:formatCode>0.0%</c:formatCode>
                <c:ptCount val="3"/>
                <c:pt idx="0">
                  <c:v>3.2887847375137724E-2</c:v>
                </c:pt>
                <c:pt idx="1">
                  <c:v>-0.21558206710358452</c:v>
                </c:pt>
                <c:pt idx="2">
                  <c:v>-0.14877407336867077</c:v>
                </c:pt>
              </c:numCache>
            </c:numRef>
          </c:val>
        </c:ser>
        <c:dLbls>
          <c:showLegendKey val="0"/>
          <c:showVal val="0"/>
          <c:showCatName val="0"/>
          <c:showSerName val="0"/>
          <c:showPercent val="0"/>
          <c:showBubbleSize val="0"/>
        </c:dLbls>
        <c:gapWidth val="60"/>
        <c:axId val="457638656"/>
        <c:axId val="457648384"/>
      </c:barChart>
      <c:catAx>
        <c:axId val="457638656"/>
        <c:scaling>
          <c:orientation val="minMax"/>
        </c:scaling>
        <c:delete val="0"/>
        <c:axPos val="b"/>
        <c:numFmt formatCode="m/d/yyyy" sourceLinked="1"/>
        <c:majorTickMark val="none"/>
        <c:minorTickMark val="none"/>
        <c:tickLblPos val="low"/>
        <c:spPr>
          <a:ln w="12700">
            <a:solidFill>
              <a:srgbClr val="808080"/>
            </a:solidFill>
            <a:prstDash val="solid"/>
          </a:ln>
        </c:spPr>
        <c:txPr>
          <a:bodyPr rot="0" vert="horz"/>
          <a:lstStyle/>
          <a:p>
            <a:pPr>
              <a:defRPr sz="1100" b="0" i="0" u="none" strike="noStrike" baseline="0">
                <a:solidFill>
                  <a:srgbClr val="808080"/>
                </a:solidFill>
                <a:latin typeface="Arial"/>
                <a:ea typeface="Arial"/>
                <a:cs typeface="Arial"/>
              </a:defRPr>
            </a:pPr>
            <a:endParaRPr lang="en-US"/>
          </a:p>
        </c:txPr>
        <c:crossAx val="457648384"/>
        <c:crosses val="autoZero"/>
        <c:auto val="1"/>
        <c:lblAlgn val="ctr"/>
        <c:lblOffset val="100"/>
        <c:tickLblSkip val="1"/>
        <c:tickMarkSkip val="1"/>
        <c:noMultiLvlLbl val="0"/>
      </c:catAx>
      <c:valAx>
        <c:axId val="457648384"/>
        <c:scaling>
          <c:orientation val="minMax"/>
          <c:max val="0.2"/>
        </c:scaling>
        <c:delete val="0"/>
        <c:axPos val="l"/>
        <c:title>
          <c:tx>
            <c:rich>
              <a:bodyPr/>
              <a:lstStyle/>
              <a:p>
                <a:pPr>
                  <a:defRPr sz="1000" b="1" i="0" u="none" strike="noStrike" baseline="0">
                    <a:solidFill>
                      <a:srgbClr val="333333"/>
                    </a:solidFill>
                    <a:latin typeface="Arial"/>
                    <a:ea typeface="Arial"/>
                    <a:cs typeface="Arial"/>
                  </a:defRPr>
                </a:pPr>
                <a:r>
                  <a:rPr lang="en-US"/>
                  <a:t>MS vs Consensus</a:t>
                </a:r>
              </a:p>
            </c:rich>
          </c:tx>
          <c:overlay val="0"/>
        </c:title>
        <c:numFmt formatCode="0%" sourceLinked="0"/>
        <c:majorTickMark val="none"/>
        <c:minorTickMark val="none"/>
        <c:tickLblPos val="nextTo"/>
        <c:spPr>
          <a:ln w="25400">
            <a:noFill/>
          </a:ln>
        </c:spPr>
        <c:txPr>
          <a:bodyPr rot="0" vert="horz"/>
          <a:lstStyle/>
          <a:p>
            <a:pPr>
              <a:defRPr sz="1000" b="0" i="0" u="none" strike="noStrike" baseline="0">
                <a:solidFill>
                  <a:srgbClr val="808080"/>
                </a:solidFill>
                <a:latin typeface="Arial"/>
                <a:ea typeface="Arial"/>
                <a:cs typeface="Arial"/>
              </a:defRPr>
            </a:pPr>
            <a:endParaRPr lang="en-US"/>
          </a:p>
        </c:txPr>
        <c:crossAx val="457638656"/>
        <c:crosses val="autoZero"/>
        <c:crossBetween val="between"/>
      </c:valAx>
      <c:spPr>
        <a:noFill/>
        <a:ln w="25400">
          <a:noFill/>
        </a:ln>
      </c:spPr>
    </c:plotArea>
    <c:legend>
      <c:legendPos val="b"/>
      <c:overlay val="0"/>
      <c:spPr>
        <a:noFill/>
        <a:ln w="25400">
          <a:noFill/>
        </a:ln>
        <a:extLst>
          <a:ext uri="{909E8E84-426E-40DD-AFC4-6F175D3DCCD1}">
            <a14:hiddenFill xmlns:a14="http://schemas.microsoft.com/office/drawing/2010/main">
              <a:noFill/>
            </a14:hiddenFill>
          </a:ext>
        </a:extLst>
      </c:spPr>
      <c:txPr>
        <a:bodyPr/>
        <a:lstStyle/>
        <a:p>
          <a:pPr>
            <a:defRPr sz="850" b="0"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25400">
      <a:noFill/>
    </a:ln>
  </c:spPr>
  <c:txPr>
    <a:bodyPr/>
    <a:lstStyle/>
    <a:p>
      <a:pPr>
        <a:defRPr sz="1100" b="0" i="0" u="none" strike="noStrike" baseline="0">
          <a:solidFill>
            <a:srgbClr val="333333"/>
          </a:solidFill>
          <a:latin typeface="Arial"/>
          <a:ea typeface="Arial"/>
          <a:cs typeface="Arial"/>
        </a:defRPr>
      </a:pPr>
      <a:endParaRPr lang="en-US"/>
    </a:p>
  </c:txPr>
  <c:printSettings>
    <c:headerFooter/>
    <c:pageMargins b="0.75" l="0.7" r="0.7" t="0.75" header="0.3" footer="0.3"/>
    <c:pageSetup orientation="portrait"/>
  </c:printSettings>
</c:chartSpace>
</file>

<file path=xl/ctrlProps/ctrlProp1.xml><?xml version="1.0" encoding="utf-8"?>
<formControlPr xmlns="http://schemas.microsoft.com/office/spreadsheetml/2009/9/main" objectType="Drop" dropLines="3" dropStyle="combo" dx="16" fmlaLink="Scenario!$I$11" fmlaRange="Scenario!$J$12:$J$14" noThreeD="1" val="0"/>
</file>

<file path=xl/ctrlProps/ctrlProp2.xml><?xml version="1.0" encoding="utf-8"?>
<formControlPr xmlns="http://schemas.microsoft.com/office/spreadsheetml/2009/9/main" objectType="Drop" dropLines="3" dropStyle="combo" dx="16" fmlaLink="Scenario!$I$11" fmlaRange="Scenario!$J$12:$J$14" noThreeD="1" val="0"/>
</file>

<file path=xl/ctrlProps/ctrlProp3.xml><?xml version="1.0" encoding="utf-8"?>
<formControlPr xmlns="http://schemas.microsoft.com/office/spreadsheetml/2009/9/main" objectType="Drop" dropLines="3" dropStyle="combo" dx="16" fmlaLink="Scenario!$I$11" fmlaRange="$J$12:$J$14" val="0"/>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170</xdr:row>
      <xdr:rowOff>0</xdr:rowOff>
    </xdr:from>
    <xdr:to>
      <xdr:col>7</xdr:col>
      <xdr:colOff>390525</xdr:colOff>
      <xdr:row>193</xdr:row>
      <xdr:rowOff>104775</xdr:rowOff>
    </xdr:to>
    <xdr:pic>
      <xdr:nvPicPr>
        <xdr:cNvPr id="9733121" name="Picture 1" descr="C:\Users\lanterma\AppData\Local\Temp\MercuryPriceRatingHistoryChart\Z.O_2018_04_18_00_10_43.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1556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38100</xdr:colOff>
      <xdr:row>4</xdr:row>
      <xdr:rowOff>47625</xdr:rowOff>
    </xdr:from>
    <xdr:to>
      <xdr:col>35</xdr:col>
      <xdr:colOff>0</xdr:colOff>
      <xdr:row>23</xdr:row>
      <xdr:rowOff>66675</xdr:rowOff>
    </xdr:to>
    <xdr:graphicFrame macro="">
      <xdr:nvGraphicFramePr>
        <xdr:cNvPr id="1108801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171450</xdr:colOff>
      <xdr:row>27</xdr:row>
      <xdr:rowOff>66675</xdr:rowOff>
    </xdr:from>
    <xdr:to>
      <xdr:col>34</xdr:col>
      <xdr:colOff>304800</xdr:colOff>
      <xdr:row>47</xdr:row>
      <xdr:rowOff>9525</xdr:rowOff>
    </xdr:to>
    <xdr:graphicFrame macro="">
      <xdr:nvGraphicFramePr>
        <xdr:cNvPr id="11088012" name="sdfgsdfgsdfgsdgs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9525</xdr:rowOff>
        </xdr:from>
        <xdr:to>
          <xdr:col>8</xdr:col>
          <xdr:colOff>685800</xdr:colOff>
          <xdr:row>1</xdr:row>
          <xdr:rowOff>19050</xdr:rowOff>
        </xdr:to>
        <xdr:sp macro="" textlink="">
          <xdr:nvSpPr>
            <xdr:cNvPr id="186150" name="Drop Down 4902" hidden="1">
              <a:extLst>
                <a:ext uri="{63B3BB69-23CF-44E3-9099-C40C66FF867C}">
                  <a14:compatExt spid="_x0000_s186150"/>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0</xdr:row>
          <xdr:rowOff>19050</xdr:rowOff>
        </xdr:from>
        <xdr:to>
          <xdr:col>11</xdr:col>
          <xdr:colOff>38100</xdr:colOff>
          <xdr:row>1</xdr:row>
          <xdr:rowOff>57150</xdr:rowOff>
        </xdr:to>
        <xdr:sp macro="" textlink="">
          <xdr:nvSpPr>
            <xdr:cNvPr id="180225" name="Drop Down 1" hidden="1">
              <a:extLst>
                <a:ext uri="{63B3BB69-23CF-44E3-9099-C40C66FF867C}">
                  <a14:compatExt spid="_x0000_s180225"/>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704850</xdr:colOff>
          <xdr:row>0</xdr:row>
          <xdr:rowOff>0</xdr:rowOff>
        </xdr:from>
        <xdr:to>
          <xdr:col>11</xdr:col>
          <xdr:colOff>104775</xdr:colOff>
          <xdr:row>1</xdr:row>
          <xdr:rowOff>38100</xdr:rowOff>
        </xdr:to>
        <xdr:sp macro="" textlink="">
          <xdr:nvSpPr>
            <xdr:cNvPr id="178177" name="Drop Down 1" hidden="1">
              <a:extLst>
                <a:ext uri="{63B3BB69-23CF-44E3-9099-C40C66FF867C}">
                  <a14:compatExt spid="_x0000_s17817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TECH/INTERNET/MODELS/PCLN_model%20new.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TECH/INTERNET/MODELS/MM_model.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TECH/INTERNET/MODELS/GOOG_model.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TECH/INTERNET/COMPANIES/AMZN/analyses/AMZN%20-%20model%20outputs.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7.xml.rels><?xml version="1.0" encoding="UTF-8" standalone="yes"?>
<Relationships xmlns="http://schemas.openxmlformats.org/package/2006/relationships">
<Relationship Id="rId1" Target="Documents%20and%20Settings/kazo/Local%20Settings/Temporary%20Internet%20Files/OLK74/Weekly%20Exec%20Meeting/Sept%2030%20Meeting/Weekly%20Exec%20Meeting/Financial%20Reporting/Final%202005%20Plan/Final%202005%20Pla"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Documents%20and%20Settings/kazo/Local%20Settings/Temporary%20Internet%20Files/OLK74/Reply%20Financial%20Model%20FY06-FY10%20(Kaz)/Reply.com%202006%20-%202010%20Plan%20(v.19.01)%20for%20BOD%20Jan-06.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tr-inputs"/>
      <sheetName val="MW-Cache"/>
      <sheetName val="__FDSCACHE__"/>
      <sheetName val="ann-inputs"/>
      <sheetName val="quarterly"/>
      <sheetName val="annual"/>
      <sheetName val="DCF"/>
      <sheetName val="Marketing Pack Metrics"/>
      <sheetName val="Marketing Pack Charts"/>
      <sheetName val="mwareDates"/>
      <sheetName val="mwareSettings"/>
      <sheetName val="RR table"/>
      <sheetName val="MWA RR"/>
    </sheetNames>
    <sheetDataSet>
      <sheetData sheetId="0" refreshError="1">
        <row r="1">
          <cell r="B1" t="str">
            <v>ElementName</v>
          </cell>
          <cell r="C1" t="str">
            <v>ScaleOverride</v>
          </cell>
          <cell r="D1" t="str">
            <v>UnitOverride</v>
          </cell>
          <cell r="E1" t="str">
            <v>ReverseSign</v>
          </cell>
          <cell r="F1" t="str">
            <v>IsDrivingAssumption</v>
          </cell>
          <cell r="G1" t="str">
            <v>SegmentID</v>
          </cell>
          <cell r="I1" t="str">
            <v>Select Model Case:</v>
          </cell>
          <cell r="L1">
            <v>649.81451297948274</v>
          </cell>
          <cell r="M1">
            <v>0.25</v>
          </cell>
          <cell r="N1">
            <v>0.25</v>
          </cell>
          <cell r="O1">
            <v>0.25</v>
          </cell>
          <cell r="P1">
            <v>0.25</v>
          </cell>
          <cell r="Q1">
            <v>0.25</v>
          </cell>
          <cell r="R1">
            <v>0.25</v>
          </cell>
          <cell r="S1">
            <v>0.25</v>
          </cell>
          <cell r="T1">
            <v>0.25</v>
          </cell>
          <cell r="U1">
            <v>0.25</v>
          </cell>
          <cell r="V1">
            <v>0.25</v>
          </cell>
          <cell r="W1">
            <v>0.25</v>
          </cell>
          <cell r="X1">
            <v>0.25</v>
          </cell>
          <cell r="Y1">
            <v>0.25</v>
          </cell>
          <cell r="Z1">
            <v>0.25</v>
          </cell>
          <cell r="AA1">
            <v>0.25</v>
          </cell>
          <cell r="AB1">
            <v>0.25</v>
          </cell>
          <cell r="AC1">
            <v>0.25</v>
          </cell>
          <cell r="AD1">
            <v>0.25</v>
          </cell>
          <cell r="AE1">
            <v>0.25</v>
          </cell>
          <cell r="AF1">
            <v>0.25</v>
          </cell>
          <cell r="AG1">
            <v>0.25</v>
          </cell>
          <cell r="AH1">
            <v>0.25</v>
          </cell>
          <cell r="AI1">
            <v>0.25</v>
          </cell>
          <cell r="AJ1">
            <v>0.25</v>
          </cell>
          <cell r="AK1">
            <v>0.25</v>
          </cell>
          <cell r="AL1">
            <v>0.25</v>
          </cell>
          <cell r="AM1">
            <v>0.25</v>
          </cell>
          <cell r="AN1">
            <v>0.25</v>
          </cell>
        </row>
        <row r="3">
          <cell r="M3" t="str">
            <v>2006-Q1</v>
          </cell>
          <cell r="N3" t="str">
            <v>2006-Q2</v>
          </cell>
          <cell r="O3" t="str">
            <v>2006-Q3</v>
          </cell>
          <cell r="P3" t="str">
            <v>2006-Q4</v>
          </cell>
          <cell r="Q3" t="str">
            <v>2007-Q1</v>
          </cell>
          <cell r="R3" t="str">
            <v>2007-Q2</v>
          </cell>
          <cell r="S3" t="str">
            <v>2007-Q3</v>
          </cell>
          <cell r="T3" t="str">
            <v>2007-Q4</v>
          </cell>
          <cell r="U3" t="str">
            <v>2008-Q1</v>
          </cell>
          <cell r="V3" t="str">
            <v>2008-Q2</v>
          </cell>
          <cell r="W3" t="str">
            <v>2008-Q3</v>
          </cell>
          <cell r="X3" t="str">
            <v>2008-Q4</v>
          </cell>
          <cell r="Y3" t="str">
            <v>2009-Q1</v>
          </cell>
          <cell r="Z3" t="str">
            <v>2009-Q2</v>
          </cell>
          <cell r="AA3" t="str">
            <v>2009-Q3</v>
          </cell>
          <cell r="AB3" t="str">
            <v>2009-Q4</v>
          </cell>
          <cell r="AC3" t="str">
            <v>2010-Q1</v>
          </cell>
          <cell r="AD3" t="str">
            <v>2010-Q2</v>
          </cell>
          <cell r="AE3" t="str">
            <v>2010-Q3</v>
          </cell>
          <cell r="AF3" t="str">
            <v>2010-Q4</v>
          </cell>
          <cell r="AG3" t="str">
            <v>2011-Q1</v>
          </cell>
          <cell r="AH3" t="str">
            <v>2011-Q2</v>
          </cell>
          <cell r="AI3" t="str">
            <v>2011-Q3</v>
          </cell>
          <cell r="AJ3" t="str">
            <v>2011-Q4</v>
          </cell>
          <cell r="AK3" t="str">
            <v>2012-Q1</v>
          </cell>
          <cell r="AL3" t="str">
            <v>2012-Q2</v>
          </cell>
          <cell r="AM3" t="str">
            <v>2012-Q3</v>
          </cell>
          <cell r="AN3" t="str">
            <v>2012-Q4</v>
          </cell>
        </row>
        <row r="4">
          <cell r="I4" t="str">
            <v>Period-End Date</v>
          </cell>
          <cell r="M4">
            <v>38807</v>
          </cell>
          <cell r="N4">
            <v>38898</v>
          </cell>
          <cell r="O4">
            <v>38990</v>
          </cell>
          <cell r="P4">
            <v>39082</v>
          </cell>
          <cell r="Q4">
            <v>39172</v>
          </cell>
          <cell r="R4">
            <v>39263</v>
          </cell>
          <cell r="S4">
            <v>39355</v>
          </cell>
          <cell r="T4">
            <v>39447</v>
          </cell>
          <cell r="U4">
            <v>39538</v>
          </cell>
          <cell r="V4">
            <v>39629</v>
          </cell>
          <cell r="W4">
            <v>39721</v>
          </cell>
          <cell r="X4">
            <v>39813</v>
          </cell>
          <cell r="Y4">
            <v>39903</v>
          </cell>
          <cell r="Z4">
            <v>39994</v>
          </cell>
          <cell r="AA4">
            <v>40086</v>
          </cell>
          <cell r="AB4">
            <v>40178</v>
          </cell>
          <cell r="AC4">
            <v>40268</v>
          </cell>
          <cell r="AD4">
            <v>40359</v>
          </cell>
          <cell r="AE4">
            <v>40451</v>
          </cell>
          <cell r="AF4">
            <v>40543</v>
          </cell>
          <cell r="AG4">
            <v>40633</v>
          </cell>
          <cell r="AH4">
            <v>40724</v>
          </cell>
          <cell r="AI4">
            <v>40816</v>
          </cell>
          <cell r="AJ4">
            <v>40908</v>
          </cell>
          <cell r="AK4">
            <v>40999</v>
          </cell>
          <cell r="AL4">
            <v>41090</v>
          </cell>
          <cell r="AM4">
            <v>41182</v>
          </cell>
          <cell r="AN4">
            <v>41274</v>
          </cell>
        </row>
        <row r="5">
          <cell r="I5" t="str">
            <v>Priceline Model</v>
          </cell>
          <cell r="M5">
            <v>39082</v>
          </cell>
          <cell r="Q5">
            <v>39447</v>
          </cell>
          <cell r="U5">
            <v>39813</v>
          </cell>
          <cell r="Y5">
            <v>40178</v>
          </cell>
          <cell r="AC5">
            <v>40543</v>
          </cell>
          <cell r="AG5">
            <v>40908</v>
          </cell>
          <cell r="AK5">
            <v>41274</v>
          </cell>
        </row>
        <row r="6">
          <cell r="I6" t="str">
            <v>(USD millions)</v>
          </cell>
          <cell r="M6">
            <v>1</v>
          </cell>
          <cell r="N6">
            <v>2</v>
          </cell>
          <cell r="O6">
            <v>3</v>
          </cell>
          <cell r="P6">
            <v>4</v>
          </cell>
          <cell r="Q6">
            <v>1</v>
          </cell>
          <cell r="R6">
            <v>2</v>
          </cell>
          <cell r="S6">
            <v>3</v>
          </cell>
          <cell r="T6">
            <v>4</v>
          </cell>
          <cell r="U6">
            <v>1</v>
          </cell>
          <cell r="V6">
            <v>2</v>
          </cell>
          <cell r="W6">
            <v>3</v>
          </cell>
          <cell r="X6">
            <v>4</v>
          </cell>
          <cell r="Y6">
            <v>1</v>
          </cell>
          <cell r="Z6">
            <v>2</v>
          </cell>
          <cell r="AA6">
            <v>3</v>
          </cell>
          <cell r="AB6">
            <v>4</v>
          </cell>
          <cell r="AC6">
            <v>1</v>
          </cell>
          <cell r="AD6">
            <v>2</v>
          </cell>
          <cell r="AE6">
            <v>3</v>
          </cell>
          <cell r="AF6">
            <v>4</v>
          </cell>
          <cell r="AG6">
            <v>1</v>
          </cell>
          <cell r="AH6">
            <v>2</v>
          </cell>
          <cell r="AI6">
            <v>3</v>
          </cell>
          <cell r="AJ6">
            <v>4</v>
          </cell>
          <cell r="AK6">
            <v>1</v>
          </cell>
          <cell r="AL6">
            <v>2</v>
          </cell>
          <cell r="AM6">
            <v>3</v>
          </cell>
          <cell r="AN6">
            <v>4</v>
          </cell>
        </row>
        <row r="8">
          <cell r="I8" t="str">
            <v>Gross Bookings Build-Up</v>
          </cell>
        </row>
        <row r="9">
          <cell r="I9" t="str">
            <v xml:space="preserve">Merchant </v>
          </cell>
          <cell r="M9">
            <v>266.315</v>
          </cell>
          <cell r="N9">
            <v>318.06599999999997</v>
          </cell>
          <cell r="O9">
            <v>302.762</v>
          </cell>
          <cell r="P9">
            <v>251.34</v>
          </cell>
          <cell r="Q9">
            <v>287.96300000000002</v>
          </cell>
          <cell r="R9">
            <v>315.65100000000001</v>
          </cell>
          <cell r="S9">
            <v>348.06400000000002</v>
          </cell>
          <cell r="T9">
            <v>292.63299999999998</v>
          </cell>
          <cell r="U9">
            <v>388.49299999999999</v>
          </cell>
          <cell r="V9">
            <v>453.19</v>
          </cell>
          <cell r="W9">
            <v>446.73399999999998</v>
          </cell>
          <cell r="X9">
            <v>373.089</v>
          </cell>
          <cell r="Y9">
            <v>473.62799999999999</v>
          </cell>
          <cell r="Z9">
            <v>554.55999999999995</v>
          </cell>
          <cell r="AA9">
            <v>592.27499999999998</v>
          </cell>
          <cell r="AB9">
            <v>498.15899999999999</v>
          </cell>
          <cell r="AC9">
            <v>591.13</v>
          </cell>
          <cell r="AD9">
            <v>727.21500000000003</v>
          </cell>
          <cell r="AE9">
            <v>838</v>
          </cell>
          <cell r="AF9">
            <v>708</v>
          </cell>
          <cell r="AG9">
            <v>884</v>
          </cell>
          <cell r="AH9">
            <v>1055</v>
          </cell>
          <cell r="AI9">
            <v>1136</v>
          </cell>
          <cell r="AJ9">
            <v>949.00731524406183</v>
          </cell>
          <cell r="AK9">
            <v>1112.6233576501836</v>
          </cell>
          <cell r="AL9">
            <v>1339.0010273855592</v>
          </cell>
          <cell r="AM9">
            <v>1523.8350547593855</v>
          </cell>
          <cell r="AN9">
            <v>1263.7258347674435</v>
          </cell>
        </row>
        <row r="10">
          <cell r="I10" t="str">
            <v xml:space="preserve">Agency </v>
          </cell>
          <cell r="M10">
            <v>480.50599999999997</v>
          </cell>
          <cell r="N10">
            <v>609.28399999999999</v>
          </cell>
          <cell r="O10">
            <v>600.40599999999995</v>
          </cell>
          <cell r="P10">
            <v>491.07</v>
          </cell>
          <cell r="Q10">
            <v>710.52800000000002</v>
          </cell>
          <cell r="R10">
            <v>919.26</v>
          </cell>
          <cell r="S10">
            <v>1042.6189999999999</v>
          </cell>
          <cell r="T10">
            <v>912.69799999999998</v>
          </cell>
          <cell r="U10">
            <v>1370.1189999999999</v>
          </cell>
          <cell r="V10">
            <v>1656.7750000000001</v>
          </cell>
          <cell r="W10">
            <v>1603.693</v>
          </cell>
          <cell r="X10">
            <v>1108.0239999999999</v>
          </cell>
          <cell r="Y10">
            <v>1469.9559999999999</v>
          </cell>
          <cell r="Z10">
            <v>1824.6179999999999</v>
          </cell>
          <cell r="AA10">
            <v>2130.5709999999999</v>
          </cell>
          <cell r="AB10">
            <v>1766.2950000000001</v>
          </cell>
          <cell r="AC10">
            <v>2373.5650000000001</v>
          </cell>
          <cell r="AD10">
            <v>2682.9650000000001</v>
          </cell>
          <cell r="AE10">
            <v>3168</v>
          </cell>
          <cell r="AF10">
            <v>2557</v>
          </cell>
          <cell r="AG10">
            <v>3781</v>
          </cell>
          <cell r="AH10">
            <v>4725</v>
          </cell>
          <cell r="AI10">
            <v>5121</v>
          </cell>
          <cell r="AJ10">
            <v>3707.880058667145</v>
          </cell>
          <cell r="AK10">
            <v>4970.0361273072558</v>
          </cell>
          <cell r="AL10">
            <v>6206.6949388255107</v>
          </cell>
          <cell r="AM10">
            <v>6808.721784176314</v>
          </cell>
          <cell r="AN10">
            <v>4834.0348947752182</v>
          </cell>
        </row>
        <row r="11">
          <cell r="I11" t="str">
            <v>Total Gross Bookings</v>
          </cell>
          <cell r="M11">
            <v>746.82099999999991</v>
          </cell>
          <cell r="N11">
            <v>927.34999999999991</v>
          </cell>
          <cell r="O11">
            <v>903.16799999999989</v>
          </cell>
          <cell r="P11">
            <v>742.41</v>
          </cell>
          <cell r="Q11">
            <v>998.49099999999999</v>
          </cell>
          <cell r="R11">
            <v>1234.9110000000001</v>
          </cell>
          <cell r="S11">
            <v>1390.683</v>
          </cell>
          <cell r="T11">
            <v>1205.3309999999999</v>
          </cell>
          <cell r="U11">
            <v>1758.6119999999999</v>
          </cell>
          <cell r="V11">
            <v>2109.9650000000001</v>
          </cell>
          <cell r="W11">
            <v>2050.4270000000001</v>
          </cell>
          <cell r="X11">
            <v>1481.1129999999998</v>
          </cell>
          <cell r="Y11">
            <v>1943.5839999999998</v>
          </cell>
          <cell r="Z11">
            <v>2379.1779999999999</v>
          </cell>
          <cell r="AA11">
            <v>2722.846</v>
          </cell>
          <cell r="AB11">
            <v>2264.4540000000002</v>
          </cell>
          <cell r="AC11">
            <v>2964.6950000000002</v>
          </cell>
          <cell r="AD11">
            <v>3410.1800000000003</v>
          </cell>
          <cell r="AE11">
            <v>4006</v>
          </cell>
          <cell r="AF11">
            <v>3265</v>
          </cell>
          <cell r="AG11">
            <v>4665</v>
          </cell>
          <cell r="AH11">
            <v>5780</v>
          </cell>
          <cell r="AI11">
            <v>6257</v>
          </cell>
          <cell r="AJ11">
            <v>4656.8873739112069</v>
          </cell>
          <cell r="AK11">
            <v>6082.6594849574394</v>
          </cell>
          <cell r="AL11">
            <v>7545.6959662110694</v>
          </cell>
          <cell r="AM11">
            <v>8332.5568389356995</v>
          </cell>
          <cell r="AN11">
            <v>6097.7607295426615</v>
          </cell>
        </row>
        <row r="12">
          <cell r="I12" t="str">
            <v>y/y Growth - %</v>
          </cell>
          <cell r="Q12">
            <v>0.33698838141937637</v>
          </cell>
          <cell r="R12">
            <v>0.33165579338976681</v>
          </cell>
          <cell r="S12">
            <v>0.53978329613095255</v>
          </cell>
          <cell r="T12">
            <v>0.6235382066513111</v>
          </cell>
          <cell r="U12">
            <v>0.76126975606189728</v>
          </cell>
          <cell r="V12">
            <v>0.70859681385946027</v>
          </cell>
          <cell r="W12">
            <v>0.47440286535464948</v>
          </cell>
          <cell r="X12">
            <v>0.22880188097709264</v>
          </cell>
          <cell r="Y12">
            <v>0.1051806765790293</v>
          </cell>
          <cell r="Z12">
            <v>0.12759121596803724</v>
          </cell>
          <cell r="AA12">
            <v>0.32794096059015998</v>
          </cell>
          <cell r="AB12">
            <v>0.52888672235001688</v>
          </cell>
          <cell r="AC12">
            <v>0.52537528606944717</v>
          </cell>
          <cell r="AD12">
            <v>0.43334378512242488</v>
          </cell>
          <cell r="AE12">
            <v>0.47125470922703672</v>
          </cell>
          <cell r="AF12">
            <v>0.44184867522148807</v>
          </cell>
          <cell r="AG12">
            <v>0.57351768057085128</v>
          </cell>
          <cell r="AH12">
            <v>0.69492519456450963</v>
          </cell>
          <cell r="AI12">
            <v>0.56190713929106351</v>
          </cell>
          <cell r="AJ12">
            <v>0.42630547439853195</v>
          </cell>
          <cell r="AK12">
            <v>0.30389270845818639</v>
          </cell>
          <cell r="AL12">
            <v>0.30548373117838579</v>
          </cell>
          <cell r="AM12">
            <v>0.33171757055069517</v>
          </cell>
          <cell r="AN12">
            <v>0.30940695789713724</v>
          </cell>
        </row>
        <row r="13">
          <cell r="I13" t="str">
            <v>y/y Growth - % (ex F/X)</v>
          </cell>
          <cell r="AC13">
            <v>0.48008575909248075</v>
          </cell>
          <cell r="AD13">
            <v>0.47893306007368919</v>
          </cell>
          <cell r="AE13">
            <v>0.53872822774405904</v>
          </cell>
          <cell r="AF13">
            <v>0.4785599530836131</v>
          </cell>
          <cell r="AG13">
            <v>0.5672691457299992</v>
          </cell>
          <cell r="AH13">
            <v>0.56442181937610347</v>
          </cell>
          <cell r="AI13">
            <v>0.47887918122815765</v>
          </cell>
          <cell r="AJ13">
            <v>0.42621560697717031</v>
          </cell>
          <cell r="AK13">
            <v>0.32929079800209116</v>
          </cell>
          <cell r="AL13">
            <v>0.36280193113816694</v>
          </cell>
          <cell r="AM13">
            <v>0.38031960312090307</v>
          </cell>
          <cell r="AN13">
            <v>0.32599983877014771</v>
          </cell>
        </row>
        <row r="14">
          <cell r="I14" t="str">
            <v>Company Guidance - Bookings incl F/X Y/Y</v>
          </cell>
          <cell r="AC14" t="str">
            <v>42-48%</v>
          </cell>
          <cell r="AD14" t="str">
            <v>32.5-37.5%</v>
          </cell>
          <cell r="AE14" t="str">
            <v>33-38%</v>
          </cell>
          <cell r="AF14" t="str">
            <v>36-41%</v>
          </cell>
          <cell r="AG14" t="str">
            <v>45-50%</v>
          </cell>
          <cell r="AH14" t="str">
            <v>53-58%</v>
          </cell>
          <cell r="AI14" t="str">
            <v>47-52%</v>
          </cell>
          <cell r="AJ14" t="str">
            <v>39 - 44%</v>
          </cell>
        </row>
        <row r="16">
          <cell r="I16" t="str">
            <v>Revenue Build-Up</v>
          </cell>
        </row>
        <row r="17">
          <cell r="I17" t="str">
            <v xml:space="preserve">Merchant </v>
          </cell>
          <cell r="M17">
            <v>210.43799999999999</v>
          </cell>
          <cell r="N17">
            <v>250.524</v>
          </cell>
          <cell r="O17">
            <v>238.55799999999999</v>
          </cell>
          <cell r="P17">
            <v>204.649</v>
          </cell>
          <cell r="Q17">
            <v>230.13299999999998</v>
          </cell>
          <cell r="R17">
            <v>252.59099999999998</v>
          </cell>
          <cell r="S17">
            <v>274.81600000000003</v>
          </cell>
          <cell r="T17">
            <v>226.69300000000001</v>
          </cell>
          <cell r="U17">
            <v>289.15899999999999</v>
          </cell>
          <cell r="V17">
            <v>336.23</v>
          </cell>
          <cell r="W17">
            <v>323.95699999999999</v>
          </cell>
          <cell r="X17">
            <v>268.81599999999997</v>
          </cell>
          <cell r="Y17">
            <v>337.03399999999999</v>
          </cell>
          <cell r="Z17">
            <v>392.822</v>
          </cell>
          <cell r="AA17">
            <v>400.31400000000002</v>
          </cell>
          <cell r="AB17">
            <v>317.40699999999998</v>
          </cell>
          <cell r="AC17">
            <v>368.26499999999999</v>
          </cell>
          <cell r="AD17">
            <v>446.66899999999998</v>
          </cell>
          <cell r="AE17">
            <v>494.47300000000001</v>
          </cell>
          <cell r="AF17">
            <v>382.23399999999998</v>
          </cell>
          <cell r="AG17">
            <v>454.80399999999997</v>
          </cell>
          <cell r="AH17">
            <v>530.53</v>
          </cell>
          <cell r="AI17">
            <v>573.23</v>
          </cell>
          <cell r="AJ17">
            <v>446.6857167439311</v>
          </cell>
          <cell r="AK17">
            <v>521.26062775905655</v>
          </cell>
          <cell r="AL17">
            <v>612.71336792662964</v>
          </cell>
          <cell r="AM17">
            <v>678.42328499717064</v>
          </cell>
          <cell r="AN17">
            <v>525.88236287621567</v>
          </cell>
        </row>
        <row r="18">
          <cell r="I18" t="str">
            <v xml:space="preserve">Agency </v>
          </cell>
          <cell r="M18">
            <v>30.381</v>
          </cell>
          <cell r="N18">
            <v>55.892000000000003</v>
          </cell>
          <cell r="O18">
            <v>73.325999999999993</v>
          </cell>
          <cell r="P18">
            <v>54.301000000000002</v>
          </cell>
          <cell r="Q18">
            <v>54.511000000000003</v>
          </cell>
          <cell r="R18">
            <v>98.343999999999994</v>
          </cell>
          <cell r="S18">
            <v>139.62299999999999</v>
          </cell>
          <cell r="T18">
            <v>105.768</v>
          </cell>
          <cell r="U18">
            <v>109.932</v>
          </cell>
          <cell r="V18">
            <v>173.249</v>
          </cell>
          <cell r="W18">
            <v>232.63800000000001</v>
          </cell>
          <cell r="X18">
            <v>132.97300000000001</v>
          </cell>
          <cell r="Y18">
            <v>120.22499999999999</v>
          </cell>
          <cell r="Z18">
            <v>204.48500000000001</v>
          </cell>
          <cell r="AA18">
            <v>323.18799999999999</v>
          </cell>
          <cell r="AB18">
            <v>220.49600000000001</v>
          </cell>
          <cell r="AC18">
            <v>213.24199999999999</v>
          </cell>
          <cell r="AD18">
            <v>317.512</v>
          </cell>
          <cell r="AE18">
            <v>504.01</v>
          </cell>
          <cell r="AF18">
            <v>345.83800000000002</v>
          </cell>
          <cell r="AG18">
            <v>351.42200000000003</v>
          </cell>
          <cell r="AH18">
            <v>569.18100000000004</v>
          </cell>
          <cell r="AI18">
            <v>876.601</v>
          </cell>
          <cell r="AJ18">
            <v>516.06051599014324</v>
          </cell>
          <cell r="AK18">
            <v>479.43720354145313</v>
          </cell>
          <cell r="AL18">
            <v>758.23969826511734</v>
          </cell>
          <cell r="AM18">
            <v>1141.8719697332156</v>
          </cell>
          <cell r="AN18">
            <v>668.26935515274067</v>
          </cell>
        </row>
        <row r="19">
          <cell r="I19" t="str">
            <v>Other</v>
          </cell>
          <cell r="M19">
            <v>1.095</v>
          </cell>
          <cell r="N19">
            <v>1.2350000000000001</v>
          </cell>
          <cell r="O19">
            <v>1.583</v>
          </cell>
          <cell r="P19">
            <v>1.121</v>
          </cell>
          <cell r="Q19">
            <v>0.86699999999999999</v>
          </cell>
          <cell r="R19">
            <v>2.6269999999999998</v>
          </cell>
          <cell r="S19">
            <v>2.4529999999999998</v>
          </cell>
          <cell r="T19">
            <v>2.3919999999999999</v>
          </cell>
          <cell r="U19">
            <v>4.0890000000000004</v>
          </cell>
          <cell r="V19">
            <v>4.4969999999999999</v>
          </cell>
          <cell r="W19">
            <v>5.0140000000000002</v>
          </cell>
          <cell r="X19">
            <v>4.2519999999999998</v>
          </cell>
          <cell r="Y19">
            <v>4.7990000000000004</v>
          </cell>
          <cell r="Z19">
            <v>6.4340000000000002</v>
          </cell>
          <cell r="AA19">
            <v>7.1580000000000004</v>
          </cell>
          <cell r="AB19">
            <v>3.85</v>
          </cell>
          <cell r="AC19">
            <v>2.887</v>
          </cell>
          <cell r="AD19">
            <v>3.258</v>
          </cell>
          <cell r="AE19">
            <v>3.274</v>
          </cell>
          <cell r="AF19">
            <v>3.2440000000000002</v>
          </cell>
          <cell r="AG19">
            <v>3.0939999999999999</v>
          </cell>
          <cell r="AH19">
            <v>3.0049999999999999</v>
          </cell>
          <cell r="AI19">
            <v>2.9729999999999999</v>
          </cell>
          <cell r="AJ19">
            <v>3.2440000000000002</v>
          </cell>
          <cell r="AK19">
            <v>3.0939999999999999</v>
          </cell>
          <cell r="AL19">
            <v>3.0049999999999999</v>
          </cell>
          <cell r="AM19">
            <v>2.9729999999999999</v>
          </cell>
          <cell r="AN19">
            <v>3.2440000000000002</v>
          </cell>
        </row>
        <row r="20">
          <cell r="I20" t="str">
            <v>Total Revenue</v>
          </cell>
          <cell r="M20">
            <v>241.91399999999999</v>
          </cell>
          <cell r="N20">
            <v>307.65100000000001</v>
          </cell>
          <cell r="O20">
            <v>313.46700000000004</v>
          </cell>
          <cell r="P20">
            <v>260.07099999999997</v>
          </cell>
          <cell r="Q20">
            <v>285.51100000000002</v>
          </cell>
          <cell r="R20">
            <v>353.56199999999995</v>
          </cell>
          <cell r="S20">
            <v>416.892</v>
          </cell>
          <cell r="T20">
            <v>334.85300000000001</v>
          </cell>
          <cell r="U20">
            <v>403.18</v>
          </cell>
          <cell r="V20">
            <v>513.976</v>
          </cell>
          <cell r="W20">
            <v>561.60900000000004</v>
          </cell>
          <cell r="X20">
            <v>406.041</v>
          </cell>
          <cell r="Y20">
            <v>462.05799999999999</v>
          </cell>
          <cell r="Z20">
            <v>603.74099999999999</v>
          </cell>
          <cell r="AA20">
            <v>730.66</v>
          </cell>
          <cell r="AB20">
            <v>541.75300000000004</v>
          </cell>
          <cell r="AC20">
            <v>584.39399999999989</v>
          </cell>
          <cell r="AD20">
            <v>767.43900000000008</v>
          </cell>
          <cell r="AE20">
            <v>1001.7569999999999</v>
          </cell>
          <cell r="AF20">
            <v>731.31600000000003</v>
          </cell>
          <cell r="AG20">
            <v>809.32</v>
          </cell>
          <cell r="AH20">
            <v>1102.7160000000001</v>
          </cell>
          <cell r="AI20">
            <v>1452.8040000000001</v>
          </cell>
          <cell r="AJ20">
            <v>965.99023273407431</v>
          </cell>
          <cell r="AK20">
            <v>1003.7918313005098</v>
          </cell>
          <cell r="AL20">
            <v>1373.9580661917471</v>
          </cell>
          <cell r="AM20">
            <v>1823.2682547303862</v>
          </cell>
          <cell r="AN20">
            <v>1197.3957180289563</v>
          </cell>
        </row>
        <row r="21">
          <cell r="I21" t="str">
            <v>y/y Growth - %</v>
          </cell>
          <cell r="Q21">
            <v>0.18021693659730342</v>
          </cell>
          <cell r="R21">
            <v>0.14923078423278313</v>
          </cell>
          <cell r="S21">
            <v>0.32993903664500546</v>
          </cell>
          <cell r="T21">
            <v>0.28754455514071187</v>
          </cell>
          <cell r="U21">
            <v>0.41213473386314359</v>
          </cell>
          <cell r="V21">
            <v>0.45370826050310864</v>
          </cell>
          <cell r="W21">
            <v>0.34713307043550867</v>
          </cell>
          <cell r="X21">
            <v>0.21259478039617385</v>
          </cell>
          <cell r="Y21">
            <v>0.14603402946574717</v>
          </cell>
          <cell r="Z21">
            <v>0.17464823260230045</v>
          </cell>
          <cell r="AA21">
            <v>0.30101191398285976</v>
          </cell>
          <cell r="AB21">
            <v>0.33423225733361916</v>
          </cell>
          <cell r="AC21">
            <v>0.26476329811408927</v>
          </cell>
          <cell r="AD21">
            <v>0.27113944555695246</v>
          </cell>
          <cell r="AE21">
            <v>0.37103030137136295</v>
          </cell>
          <cell r="AF21">
            <v>0.34990669179496914</v>
          </cell>
          <cell r="AG21">
            <v>0.38488759295954478</v>
          </cell>
          <cell r="AH21">
            <v>0.43687771927149921</v>
          </cell>
          <cell r="AI21">
            <v>0.4502559003830271</v>
          </cell>
          <cell r="AJ21">
            <v>0.32089306501440462</v>
          </cell>
          <cell r="AK21">
            <v>0.24029040589693773</v>
          </cell>
          <cell r="AL21">
            <v>0.24597635854721145</v>
          </cell>
          <cell r="AM21">
            <v>0.25499947324648486</v>
          </cell>
          <cell r="AN21">
            <v>0.2395526139430284</v>
          </cell>
        </row>
        <row r="22">
          <cell r="I22" t="str">
            <v>y/y Growth - % (ex F/X)</v>
          </cell>
          <cell r="AC22">
            <v>0.24167961597894605</v>
          </cell>
          <cell r="AD22">
            <v>0.2866560329677792</v>
          </cell>
          <cell r="AE22">
            <v>0.42498152355404706</v>
          </cell>
          <cell r="AF22">
            <v>0.37791761190062623</v>
          </cell>
          <cell r="AG22">
            <v>0.38006550375260573</v>
          </cell>
          <cell r="AH22">
            <v>0.3570616035932499</v>
          </cell>
          <cell r="AI22">
            <v>0.38944274908984933</v>
          </cell>
          <cell r="AJ22">
            <v>0.32082941007493093</v>
          </cell>
          <cell r="AK22">
            <v>0.25639988136070913</v>
          </cell>
          <cell r="AL22">
            <v>0.28715239427100214</v>
          </cell>
          <cell r="AM22">
            <v>0.29498409176440044</v>
          </cell>
          <cell r="AN22">
            <v>0.25232371875882942</v>
          </cell>
        </row>
        <row r="23">
          <cell r="I23" t="str">
            <v>Company Guidance - Revenue incl F/X Y/Y</v>
          </cell>
          <cell r="AC23" t="str">
            <v>23-27%</v>
          </cell>
          <cell r="AD23" t="str">
            <v>18-23%</v>
          </cell>
          <cell r="AE23" t="str">
            <v>29-34%</v>
          </cell>
          <cell r="AF23" t="str">
            <v>31-36%</v>
          </cell>
          <cell r="AG23" t="str">
            <v>29-34%</v>
          </cell>
          <cell r="AH23" t="str">
            <v>36-41%</v>
          </cell>
          <cell r="AI23" t="str">
            <v>37-42%</v>
          </cell>
          <cell r="AJ23" t="str">
            <v>27-32%</v>
          </cell>
        </row>
        <row r="25">
          <cell r="I25" t="str">
            <v>Cost of Revenue Build-Up</v>
          </cell>
        </row>
        <row r="26">
          <cell r="I26" t="str">
            <v>Merchant</v>
          </cell>
          <cell r="M26">
            <v>169.68299999999999</v>
          </cell>
          <cell r="N26">
            <v>201.84700000000001</v>
          </cell>
          <cell r="O26">
            <v>189.92</v>
          </cell>
          <cell r="P26">
            <v>160.554</v>
          </cell>
          <cell r="Q26">
            <v>181.672</v>
          </cell>
          <cell r="R26">
            <v>198.66900000000001</v>
          </cell>
          <cell r="S26">
            <v>214.95599999999999</v>
          </cell>
          <cell r="T26">
            <v>174.70099999999999</v>
          </cell>
          <cell r="U26">
            <v>222.077</v>
          </cell>
          <cell r="V26">
            <v>260.25099999999998</v>
          </cell>
          <cell r="W26">
            <v>245.53100000000001</v>
          </cell>
          <cell r="X26">
            <v>200.976</v>
          </cell>
          <cell r="Y26">
            <v>253.72800000000001</v>
          </cell>
          <cell r="Z26">
            <v>298.50299999999999</v>
          </cell>
          <cell r="AA26">
            <v>296.654</v>
          </cell>
          <cell r="AB26">
            <v>228.56399999999999</v>
          </cell>
          <cell r="AC26">
            <v>265.27800000000002</v>
          </cell>
          <cell r="AD26">
            <v>322.18400000000003</v>
          </cell>
          <cell r="AE26">
            <v>335.56900000000002</v>
          </cell>
          <cell r="AF26">
            <v>252.90299999999999</v>
          </cell>
          <cell r="AG26">
            <v>303.512</v>
          </cell>
          <cell r="AH26">
            <v>353.48899999999998</v>
          </cell>
          <cell r="AI26">
            <v>352.65600000000001</v>
          </cell>
          <cell r="AJ26">
            <v>274.87916999999993</v>
          </cell>
          <cell r="AK26">
            <v>332.76893385599999</v>
          </cell>
          <cell r="AL26">
            <v>390.38298726400012</v>
          </cell>
          <cell r="AM26">
            <v>389.96650415000005</v>
          </cell>
          <cell r="AN26">
            <v>301.65772140000001</v>
          </cell>
        </row>
        <row r="27">
          <cell r="I27" t="str">
            <v>Agency</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row>
        <row r="28">
          <cell r="I28" t="str">
            <v>Other</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row>
        <row r="29">
          <cell r="I29" t="str">
            <v>Total Cost of Revenue</v>
          </cell>
          <cell r="M29">
            <v>169.68299999999999</v>
          </cell>
          <cell r="N29">
            <v>201.84700000000001</v>
          </cell>
          <cell r="O29">
            <v>189.92</v>
          </cell>
          <cell r="P29">
            <v>160.554</v>
          </cell>
          <cell r="Q29">
            <v>181.672</v>
          </cell>
          <cell r="R29">
            <v>198.66900000000001</v>
          </cell>
          <cell r="S29">
            <v>214.95599999999999</v>
          </cell>
          <cell r="T29">
            <v>174.70099999999999</v>
          </cell>
          <cell r="U29">
            <v>222.077</v>
          </cell>
          <cell r="V29">
            <v>260.25099999999998</v>
          </cell>
          <cell r="W29">
            <v>245.53100000000001</v>
          </cell>
          <cell r="X29">
            <v>200.976</v>
          </cell>
          <cell r="Y29">
            <v>253.72800000000001</v>
          </cell>
          <cell r="Z29">
            <v>298.50299999999999</v>
          </cell>
          <cell r="AA29">
            <v>296.654</v>
          </cell>
          <cell r="AB29">
            <v>228.56399999999999</v>
          </cell>
          <cell r="AC29">
            <v>265.27800000000002</v>
          </cell>
          <cell r="AD29">
            <v>322.18400000000003</v>
          </cell>
          <cell r="AE29">
            <v>335.56900000000002</v>
          </cell>
          <cell r="AF29">
            <v>252.90299999999999</v>
          </cell>
          <cell r="AG29">
            <v>303.512</v>
          </cell>
          <cell r="AH29">
            <v>353.48899999999998</v>
          </cell>
          <cell r="AI29">
            <v>352.65600000000001</v>
          </cell>
          <cell r="AJ29">
            <v>274.87916999999993</v>
          </cell>
          <cell r="AK29">
            <v>332.76893385599999</v>
          </cell>
          <cell r="AL29">
            <v>390.38298726400012</v>
          </cell>
          <cell r="AM29">
            <v>389.96650415000005</v>
          </cell>
          <cell r="AN29">
            <v>301.65772140000001</v>
          </cell>
        </row>
        <row r="31">
          <cell r="I31" t="str">
            <v>Gross Profit Build-Up</v>
          </cell>
        </row>
        <row r="32">
          <cell r="I32" t="str">
            <v xml:space="preserve">Merchant </v>
          </cell>
          <cell r="M32">
            <v>40.754999999999995</v>
          </cell>
          <cell r="N32">
            <v>48.676999999999992</v>
          </cell>
          <cell r="O32">
            <v>48.638000000000005</v>
          </cell>
          <cell r="P32">
            <v>44.094999999999999</v>
          </cell>
          <cell r="Q32">
            <v>48.460999999999984</v>
          </cell>
          <cell r="R32">
            <v>53.921999999999969</v>
          </cell>
          <cell r="S32">
            <v>59.860000000000042</v>
          </cell>
          <cell r="T32">
            <v>51.992000000000019</v>
          </cell>
          <cell r="U32">
            <v>67.081999999999994</v>
          </cell>
          <cell r="V32">
            <v>75.979000000000042</v>
          </cell>
          <cell r="W32">
            <v>78.425999999999988</v>
          </cell>
          <cell r="X32">
            <v>67.839999999999975</v>
          </cell>
          <cell r="Y32">
            <v>83.305999999999983</v>
          </cell>
          <cell r="Z32">
            <v>94.319000000000017</v>
          </cell>
          <cell r="AA32">
            <v>103.66000000000003</v>
          </cell>
          <cell r="AB32">
            <v>88.842999999999989</v>
          </cell>
          <cell r="AC32">
            <v>102.98699999999997</v>
          </cell>
          <cell r="AD32">
            <v>124.48499999999996</v>
          </cell>
          <cell r="AE32">
            <v>158.904</v>
          </cell>
          <cell r="AF32">
            <v>129.33099999999999</v>
          </cell>
          <cell r="AG32">
            <v>151.29199999999997</v>
          </cell>
          <cell r="AH32">
            <v>177.041</v>
          </cell>
          <cell r="AI32">
            <v>220.57400000000001</v>
          </cell>
          <cell r="AJ32">
            <v>171.80654674393114</v>
          </cell>
          <cell r="AK32">
            <v>188.49169390305656</v>
          </cell>
          <cell r="AL32">
            <v>222.33038066262949</v>
          </cell>
          <cell r="AM32">
            <v>288.45678084717059</v>
          </cell>
          <cell r="AN32">
            <v>224.22464147621568</v>
          </cell>
        </row>
        <row r="33">
          <cell r="I33" t="str">
            <v xml:space="preserve">Agency </v>
          </cell>
          <cell r="M33">
            <v>30.381</v>
          </cell>
          <cell r="N33">
            <v>55.892000000000003</v>
          </cell>
          <cell r="O33">
            <v>73.325999999999993</v>
          </cell>
          <cell r="P33">
            <v>54.301000000000002</v>
          </cell>
          <cell r="Q33">
            <v>54.511000000000003</v>
          </cell>
          <cell r="R33">
            <v>98.343999999999994</v>
          </cell>
          <cell r="S33">
            <v>139.62299999999999</v>
          </cell>
          <cell r="T33">
            <v>105.768</v>
          </cell>
          <cell r="U33">
            <v>109.932</v>
          </cell>
          <cell r="V33">
            <v>173.249</v>
          </cell>
          <cell r="W33">
            <v>232.63800000000001</v>
          </cell>
          <cell r="X33">
            <v>132.97300000000001</v>
          </cell>
          <cell r="Y33">
            <v>120.22499999999999</v>
          </cell>
          <cell r="Z33">
            <v>204.48500000000001</v>
          </cell>
          <cell r="AA33">
            <v>323.18799999999999</v>
          </cell>
          <cell r="AB33">
            <v>220.49600000000001</v>
          </cell>
          <cell r="AC33">
            <v>213.24199999999999</v>
          </cell>
          <cell r="AD33">
            <v>317.512</v>
          </cell>
          <cell r="AE33">
            <v>504.01</v>
          </cell>
          <cell r="AF33">
            <v>345.83800000000002</v>
          </cell>
          <cell r="AG33">
            <v>351.42200000000003</v>
          </cell>
          <cell r="AH33">
            <v>569.18100000000004</v>
          </cell>
          <cell r="AI33">
            <v>876.601</v>
          </cell>
          <cell r="AJ33">
            <v>516.06051599014324</v>
          </cell>
          <cell r="AK33">
            <v>479.43720354145313</v>
          </cell>
          <cell r="AL33">
            <v>758.23969826511734</v>
          </cell>
          <cell r="AM33">
            <v>1141.8719697332156</v>
          </cell>
          <cell r="AN33">
            <v>668.26935515274067</v>
          </cell>
        </row>
        <row r="34">
          <cell r="I34" t="str">
            <v>Other</v>
          </cell>
          <cell r="M34">
            <v>1.095</v>
          </cell>
          <cell r="N34">
            <v>1.2350000000000001</v>
          </cell>
          <cell r="O34">
            <v>1.583</v>
          </cell>
          <cell r="P34">
            <v>1.121</v>
          </cell>
          <cell r="Q34">
            <v>0.86699999999999999</v>
          </cell>
          <cell r="R34">
            <v>2.6269999999999998</v>
          </cell>
          <cell r="S34">
            <v>2.4529999999999998</v>
          </cell>
          <cell r="T34">
            <v>2.3919999999999999</v>
          </cell>
          <cell r="U34">
            <v>4.0890000000000004</v>
          </cell>
          <cell r="V34">
            <v>4.4969999999999999</v>
          </cell>
          <cell r="W34">
            <v>5.0140000000000002</v>
          </cell>
          <cell r="X34">
            <v>4.2519999999999998</v>
          </cell>
          <cell r="Y34">
            <v>4.7990000000000004</v>
          </cell>
          <cell r="Z34">
            <v>6.4340000000000002</v>
          </cell>
          <cell r="AA34">
            <v>7.1580000000000004</v>
          </cell>
          <cell r="AB34">
            <v>3.85</v>
          </cell>
          <cell r="AC34">
            <v>2.887</v>
          </cell>
          <cell r="AD34">
            <v>3.258</v>
          </cell>
          <cell r="AE34">
            <v>3.274</v>
          </cell>
          <cell r="AF34">
            <v>3.2440000000000002</v>
          </cell>
          <cell r="AG34">
            <v>3.0939999999999999</v>
          </cell>
          <cell r="AH34">
            <v>3.0049999999999999</v>
          </cell>
          <cell r="AI34">
            <v>2.9729999999999999</v>
          </cell>
          <cell r="AJ34">
            <v>3.2440000000000002</v>
          </cell>
          <cell r="AK34">
            <v>3.0939999999999999</v>
          </cell>
          <cell r="AL34">
            <v>3.0049999999999999</v>
          </cell>
          <cell r="AM34">
            <v>2.9729999999999999</v>
          </cell>
          <cell r="AN34">
            <v>3.2440000000000002</v>
          </cell>
        </row>
        <row r="35">
          <cell r="I35" t="str">
            <v>Total Gross Profit</v>
          </cell>
          <cell r="M35">
            <v>72.230999999999995</v>
          </cell>
          <cell r="N35">
            <v>105.80399999999999</v>
          </cell>
          <cell r="O35">
            <v>123.547</v>
          </cell>
          <cell r="P35">
            <v>99.516999999999996</v>
          </cell>
          <cell r="Q35">
            <v>103.83899999999998</v>
          </cell>
          <cell r="R35">
            <v>154.89299999999997</v>
          </cell>
          <cell r="S35">
            <v>201.93600000000004</v>
          </cell>
          <cell r="T35">
            <v>160.15200000000002</v>
          </cell>
          <cell r="U35">
            <v>181.10300000000001</v>
          </cell>
          <cell r="V35">
            <v>253.72500000000002</v>
          </cell>
          <cell r="W35">
            <v>316.07799999999997</v>
          </cell>
          <cell r="X35">
            <v>205.065</v>
          </cell>
          <cell r="Y35">
            <v>208.32999999999998</v>
          </cell>
          <cell r="Z35">
            <v>305.23800000000006</v>
          </cell>
          <cell r="AA35">
            <v>434.00600000000003</v>
          </cell>
          <cell r="AB35">
            <v>313.18900000000002</v>
          </cell>
          <cell r="AC35">
            <v>319.11599999999993</v>
          </cell>
          <cell r="AD35">
            <v>445.25499999999994</v>
          </cell>
          <cell r="AE35">
            <v>666.18799999999999</v>
          </cell>
          <cell r="AF35">
            <v>478.41300000000001</v>
          </cell>
          <cell r="AG35">
            <v>505.80799999999999</v>
          </cell>
          <cell r="AH35">
            <v>749.22699999999998</v>
          </cell>
          <cell r="AI35">
            <v>1100.1479999999999</v>
          </cell>
          <cell r="AJ35">
            <v>691.11106273407438</v>
          </cell>
          <cell r="AK35">
            <v>671.02289744450968</v>
          </cell>
          <cell r="AL35">
            <v>983.57507892774686</v>
          </cell>
          <cell r="AM35">
            <v>1433.3017505803862</v>
          </cell>
          <cell r="AN35">
            <v>895.73799662895635</v>
          </cell>
        </row>
        <row r="36">
          <cell r="I36" t="str">
            <v>y/y Growth - %</v>
          </cell>
          <cell r="Q36">
            <v>0.43759604601902224</v>
          </cell>
          <cell r="R36">
            <v>0.46396166496540769</v>
          </cell>
          <cell r="S36">
            <v>0.63448728014439881</v>
          </cell>
          <cell r="T36">
            <v>0.60929288463277653</v>
          </cell>
          <cell r="U36">
            <v>0.74407496220110003</v>
          </cell>
          <cell r="V36">
            <v>0.63806627801127269</v>
          </cell>
          <cell r="W36">
            <v>0.56523849140321647</v>
          </cell>
          <cell r="X36">
            <v>0.28043983215944834</v>
          </cell>
          <cell r="Y36">
            <v>0.15033986184657344</v>
          </cell>
          <cell r="Z36">
            <v>0.20302689920189199</v>
          </cell>
          <cell r="AA36">
            <v>0.37309777966198232</v>
          </cell>
          <cell r="AB36">
            <v>0.52726696413332363</v>
          </cell>
          <cell r="AC36">
            <v>0.53178130850093575</v>
          </cell>
          <cell r="AD36">
            <v>0.45871418368617234</v>
          </cell>
          <cell r="AE36">
            <v>0.53497417086399723</v>
          </cell>
          <cell r="AF36">
            <v>0.52755364971311236</v>
          </cell>
          <cell r="AG36">
            <v>0.58502864162248236</v>
          </cell>
          <cell r="AH36">
            <v>0.68269194057337956</v>
          </cell>
          <cell r="AI36">
            <v>0.65140771073630854</v>
          </cell>
          <cell r="AJ36">
            <v>0.44459089266820584</v>
          </cell>
          <cell r="AK36">
            <v>0.32663559580811241</v>
          </cell>
          <cell r="AL36">
            <v>0.31278648383967322</v>
          </cell>
          <cell r="AM36">
            <v>0.30282630207970773</v>
          </cell>
          <cell r="AN36">
            <v>0.29608400867635698</v>
          </cell>
        </row>
        <row r="37">
          <cell r="I37" t="str">
            <v>y/y Growth - % (ex F/X)</v>
          </cell>
          <cell r="AC37">
            <v>0.48058368933902895</v>
          </cell>
          <cell r="AD37">
            <v>0.48940498889391271</v>
          </cell>
          <cell r="AE37">
            <v>0.62580240826163691</v>
          </cell>
          <cell r="AF37">
            <v>0.57600682016290472</v>
          </cell>
          <cell r="AG37">
            <v>0.57619799696662111</v>
          </cell>
          <cell r="AH37">
            <v>0.5451213349653572</v>
          </cell>
          <cell r="AI37">
            <v>0.55996205275387778</v>
          </cell>
          <cell r="AJ37">
            <v>0.44449358787984083</v>
          </cell>
          <cell r="AK37">
            <v>0.35241162284275696</v>
          </cell>
          <cell r="AL37">
            <v>0.37338957663957983</v>
          </cell>
          <cell r="AM37">
            <v>0.35562811940001526</v>
          </cell>
          <cell r="AN37">
            <v>0.31393463092581375</v>
          </cell>
        </row>
        <row r="38">
          <cell r="I38" t="str">
            <v>Company Guidance - Gross Profit incl F/X Y/Y</v>
          </cell>
          <cell r="AC38">
            <v>0.5</v>
          </cell>
          <cell r="AD38" t="str">
            <v>34-39%</v>
          </cell>
          <cell r="AE38" t="str">
            <v>43-48%</v>
          </cell>
          <cell r="AF38" t="str">
            <v>49-54%</v>
          </cell>
          <cell r="AG38" t="str">
            <v>47-52%</v>
          </cell>
          <cell r="AH38" t="str">
            <v>57-62%</v>
          </cell>
          <cell r="AI38" t="str">
            <v>54-59%</v>
          </cell>
          <cell r="AJ38" t="str">
            <v>42-47%</v>
          </cell>
        </row>
        <row r="40">
          <cell r="I40" t="str">
            <v>Gross Bookings Scenarios</v>
          </cell>
        </row>
        <row r="41">
          <cell r="I41" t="str">
            <v>Gross bookings by brand</v>
          </cell>
        </row>
        <row r="42">
          <cell r="I42" t="str">
            <v>US</v>
          </cell>
        </row>
        <row r="43">
          <cell r="I43" t="str">
            <v>Agency (Priceline.com)</v>
          </cell>
          <cell r="M43">
            <v>207.69199999999989</v>
          </cell>
          <cell r="N43">
            <v>252.69099999999986</v>
          </cell>
          <cell r="O43">
            <v>201.9899999999999</v>
          </cell>
          <cell r="P43">
            <v>171.93399999999994</v>
          </cell>
          <cell r="Q43">
            <v>190.84899999999999</v>
          </cell>
          <cell r="R43">
            <v>232.13600000000002</v>
          </cell>
          <cell r="S43">
            <v>254.14100000000002</v>
          </cell>
          <cell r="T43">
            <v>246.33799999999991</v>
          </cell>
          <cell r="U43">
            <v>357.07499999999987</v>
          </cell>
          <cell r="V43">
            <v>443.2940000000001</v>
          </cell>
          <cell r="W43">
            <v>385.09300000000013</v>
          </cell>
          <cell r="X43">
            <v>353.52399999999983</v>
          </cell>
          <cell r="Y43">
            <v>417.31599999999986</v>
          </cell>
          <cell r="Z43">
            <v>453.41999999999996</v>
          </cell>
          <cell r="AA43">
            <v>474.61099999999999</v>
          </cell>
          <cell r="AB43">
            <v>427.04500000000019</v>
          </cell>
          <cell r="AC43">
            <v>485.1570000000001</v>
          </cell>
          <cell r="AD43">
            <v>558.46900000000005</v>
          </cell>
          <cell r="AE43">
            <v>538.9</v>
          </cell>
          <cell r="AF43">
            <v>445.875</v>
          </cell>
          <cell r="AG43">
            <v>539.86160000000007</v>
          </cell>
          <cell r="AH43">
            <v>608.48919999999998</v>
          </cell>
          <cell r="AI43">
            <v>660.58500000000004</v>
          </cell>
          <cell r="AJ43">
            <v>526.13249999999994</v>
          </cell>
          <cell r="AK43">
            <v>620.84084000000007</v>
          </cell>
          <cell r="AL43">
            <v>711.93236399999989</v>
          </cell>
          <cell r="AM43">
            <v>772.88445000000002</v>
          </cell>
          <cell r="AN43">
            <v>610.31369999999993</v>
          </cell>
        </row>
        <row r="44">
          <cell r="I44" t="str">
            <v>Base y/y Growth - %</v>
          </cell>
          <cell r="M44" t="str">
            <v>NA</v>
          </cell>
          <cell r="N44" t="str">
            <v>NA</v>
          </cell>
          <cell r="O44" t="str">
            <v>NA</v>
          </cell>
          <cell r="P44" t="str">
            <v>NA</v>
          </cell>
          <cell r="Q44">
            <v>-8.1096046068215966E-2</v>
          </cell>
          <cell r="R44">
            <v>-8.1344408783850075E-2</v>
          </cell>
          <cell r="S44">
            <v>0.25818604881429841</v>
          </cell>
          <cell r="T44">
            <v>0.43274744960275457</v>
          </cell>
          <cell r="U44">
            <v>0.87098177092884899</v>
          </cell>
          <cell r="V44">
            <v>0.90963056139504461</v>
          </cell>
          <cell r="W44">
            <v>0.51527301773425038</v>
          </cell>
          <cell r="X44">
            <v>0.43511760264352217</v>
          </cell>
          <cell r="Y44">
            <v>0.16870685430231736</v>
          </cell>
          <cell r="Z44">
            <v>2.2842628142947685E-2</v>
          </cell>
          <cell r="AA44">
            <v>0.23245813348983191</v>
          </cell>
          <cell r="AB44">
            <v>0.20796607868207073</v>
          </cell>
          <cell r="AC44">
            <v>0.16256505861265858</v>
          </cell>
          <cell r="AD44">
            <v>0.23168144325349593</v>
          </cell>
          <cell r="AE44">
            <v>0.1354561946520414</v>
          </cell>
          <cell r="AF44">
            <v>4.4093713777236143E-2</v>
          </cell>
          <cell r="AG44">
            <v>0.11275648913650627</v>
          </cell>
          <cell r="AH44">
            <v>8.9566654550207625E-2</v>
          </cell>
          <cell r="AI44">
            <v>0.22580256077194294</v>
          </cell>
          <cell r="AJ44">
            <v>0.18</v>
          </cell>
          <cell r="AK44">
            <v>0.15</v>
          </cell>
          <cell r="AL44">
            <v>0.17</v>
          </cell>
          <cell r="AM44">
            <v>0.17</v>
          </cell>
          <cell r="AN44">
            <v>0.16</v>
          </cell>
        </row>
        <row r="45">
          <cell r="I45" t="str">
            <v>Bull y/y Growth - %</v>
          </cell>
          <cell r="M45" t="str">
            <v>NA</v>
          </cell>
          <cell r="N45" t="str">
            <v>NA</v>
          </cell>
          <cell r="O45" t="str">
            <v>NA</v>
          </cell>
          <cell r="P45" t="str">
            <v>NA</v>
          </cell>
          <cell r="Q45">
            <v>-8.1096046068215966E-2</v>
          </cell>
          <cell r="R45">
            <v>-8.1344408783850075E-2</v>
          </cell>
          <cell r="S45">
            <v>0.25818604881429841</v>
          </cell>
          <cell r="T45">
            <v>0.43274744960275457</v>
          </cell>
          <cell r="U45">
            <v>0.87098177092884899</v>
          </cell>
          <cell r="V45">
            <v>0.90963056139504461</v>
          </cell>
          <cell r="W45">
            <v>0.51527301773425038</v>
          </cell>
          <cell r="X45">
            <v>0.43511760264352217</v>
          </cell>
          <cell r="Y45">
            <v>0.16870685430231736</v>
          </cell>
          <cell r="Z45">
            <v>2.2842628142947685E-2</v>
          </cell>
          <cell r="AA45">
            <v>0.23245813348983191</v>
          </cell>
          <cell r="AB45">
            <v>0.20796607868207073</v>
          </cell>
          <cell r="AC45">
            <v>0.16256505861265858</v>
          </cell>
          <cell r="AD45">
            <v>0.23168144325349593</v>
          </cell>
          <cell r="AE45">
            <v>0.1354561946520414</v>
          </cell>
          <cell r="AF45">
            <v>4.4093713777236143E-2</v>
          </cell>
          <cell r="AG45">
            <v>0.11275648913650627</v>
          </cell>
          <cell r="AH45">
            <v>8.9566654550207625E-2</v>
          </cell>
          <cell r="AI45">
            <v>0.22580256077194294</v>
          </cell>
          <cell r="AJ45">
            <v>0.19999999999999998</v>
          </cell>
          <cell r="AK45">
            <v>0.16999999999999998</v>
          </cell>
          <cell r="AL45">
            <v>0.19</v>
          </cell>
          <cell r="AM45">
            <v>0.19</v>
          </cell>
          <cell r="AN45">
            <v>0.18</v>
          </cell>
        </row>
        <row r="46">
          <cell r="I46" t="str">
            <v>Bear y/y Growth - %</v>
          </cell>
          <cell r="M46" t="str">
            <v>NA</v>
          </cell>
          <cell r="N46" t="str">
            <v>NA</v>
          </cell>
          <cell r="O46" t="str">
            <v>NA</v>
          </cell>
          <cell r="P46" t="str">
            <v>NA</v>
          </cell>
          <cell r="Q46">
            <v>-8.1096046068215966E-2</v>
          </cell>
          <cell r="R46">
            <v>-8.1344408783850075E-2</v>
          </cell>
          <cell r="S46">
            <v>0.25818604881429841</v>
          </cell>
          <cell r="T46">
            <v>0.43274744960275457</v>
          </cell>
          <cell r="U46">
            <v>0.87098177092884899</v>
          </cell>
          <cell r="V46">
            <v>0.90963056139504461</v>
          </cell>
          <cell r="W46">
            <v>0.51527301773425038</v>
          </cell>
          <cell r="X46">
            <v>0.43511760264352217</v>
          </cell>
          <cell r="Y46">
            <v>0.16870685430231736</v>
          </cell>
          <cell r="Z46">
            <v>2.2842628142947685E-2</v>
          </cell>
          <cell r="AA46">
            <v>0.23245813348983191</v>
          </cell>
          <cell r="AB46">
            <v>0.20796607868207073</v>
          </cell>
          <cell r="AC46">
            <v>0.16256505861265858</v>
          </cell>
          <cell r="AD46">
            <v>0.23168144325349593</v>
          </cell>
          <cell r="AE46">
            <v>0.1354561946520414</v>
          </cell>
          <cell r="AF46">
            <v>4.4093713777236143E-2</v>
          </cell>
          <cell r="AG46">
            <v>0.11275648913650627</v>
          </cell>
          <cell r="AH46">
            <v>8.9566654550207625E-2</v>
          </cell>
          <cell r="AI46">
            <v>0.22580256077194294</v>
          </cell>
          <cell r="AJ46">
            <v>0.12</v>
          </cell>
          <cell r="AK46">
            <v>0.09</v>
          </cell>
          <cell r="AL46">
            <v>0.09</v>
          </cell>
          <cell r="AM46">
            <v>7.0000000000000007E-2</v>
          </cell>
          <cell r="AN46">
            <v>0.09</v>
          </cell>
        </row>
        <row r="47">
          <cell r="I47" t="str">
            <v>Merchant (NYOP &amp; Priceline.com)</v>
          </cell>
          <cell r="M47">
            <v>266.315</v>
          </cell>
          <cell r="N47">
            <v>318.06599999999997</v>
          </cell>
          <cell r="O47">
            <v>302.762</v>
          </cell>
          <cell r="P47">
            <v>251.34</v>
          </cell>
          <cell r="Q47">
            <v>287.96300000000002</v>
          </cell>
          <cell r="R47">
            <v>315.65100000000001</v>
          </cell>
          <cell r="S47">
            <v>348.06400000000002</v>
          </cell>
          <cell r="T47">
            <v>279.233</v>
          </cell>
          <cell r="U47">
            <v>363.89299999999997</v>
          </cell>
          <cell r="V47">
            <v>428.99</v>
          </cell>
          <cell r="W47">
            <v>414.334</v>
          </cell>
          <cell r="X47">
            <v>335.589</v>
          </cell>
          <cell r="Y47">
            <v>434.26799999999997</v>
          </cell>
          <cell r="Z47">
            <v>510.75799999999992</v>
          </cell>
          <cell r="AA47">
            <v>524.23500000000001</v>
          </cell>
          <cell r="AB47">
            <v>404.40899999999999</v>
          </cell>
          <cell r="AC47">
            <v>504.53799999999995</v>
          </cell>
          <cell r="AD47">
            <v>595.71100000000001</v>
          </cell>
          <cell r="AE47">
            <v>582.1</v>
          </cell>
          <cell r="AF47">
            <v>456.125</v>
          </cell>
          <cell r="AG47">
            <v>589.13839999999993</v>
          </cell>
          <cell r="AH47">
            <v>699.51080000000002</v>
          </cell>
          <cell r="AI47">
            <v>607.41499999999996</v>
          </cell>
          <cell r="AJ47">
            <v>492.61500000000001</v>
          </cell>
          <cell r="AK47">
            <v>636.26947199999995</v>
          </cell>
          <cell r="AL47">
            <v>762.46677200000011</v>
          </cell>
          <cell r="AM47">
            <v>662.08235000000002</v>
          </cell>
          <cell r="AN47">
            <v>532.02420000000006</v>
          </cell>
        </row>
        <row r="48">
          <cell r="I48" t="str">
            <v>Base y/y Growth - %</v>
          </cell>
          <cell r="M48" t="str">
            <v>NA</v>
          </cell>
          <cell r="N48" t="str">
            <v>NA</v>
          </cell>
          <cell r="O48" t="str">
            <v>NA</v>
          </cell>
          <cell r="P48" t="str">
            <v>NA</v>
          </cell>
          <cell r="Q48">
            <v>8.128719749169222E-2</v>
          </cell>
          <cell r="R48">
            <v>-7.5927637660107017E-3</v>
          </cell>
          <cell r="S48">
            <v>0.14962908158883881</v>
          </cell>
          <cell r="T48">
            <v>0.11097716240948508</v>
          </cell>
          <cell r="U48">
            <v>0.26367970885148417</v>
          </cell>
          <cell r="V48">
            <v>0.35906428302143811</v>
          </cell>
          <cell r="W48">
            <v>0.19039601912291992</v>
          </cell>
          <cell r="X48">
            <v>0.20182428294649979</v>
          </cell>
          <cell r="Y48">
            <v>0.19339476164696756</v>
          </cell>
          <cell r="Z48">
            <v>0.19060584162800986</v>
          </cell>
          <cell r="AA48">
            <v>0.26524736082484179</v>
          </cell>
          <cell r="AB48">
            <v>0.2050722759089243</v>
          </cell>
          <cell r="AC48">
            <v>0.16181252130021084</v>
          </cell>
          <cell r="AD48">
            <v>0.1663273017750091</v>
          </cell>
          <cell r="AE48">
            <v>0.11037988688279121</v>
          </cell>
          <cell r="AF48">
            <v>0.12788043787353898</v>
          </cell>
          <cell r="AG48">
            <v>0.16767894588712839</v>
          </cell>
          <cell r="AH48">
            <v>0.17424522964994771</v>
          </cell>
          <cell r="AI48">
            <v>4.3489091221439402E-2</v>
          </cell>
          <cell r="AJ48">
            <v>0.08</v>
          </cell>
          <cell r="AK48">
            <v>0.08</v>
          </cell>
          <cell r="AL48">
            <v>0.09</v>
          </cell>
          <cell r="AM48">
            <v>0.09</v>
          </cell>
          <cell r="AN48">
            <v>0.08</v>
          </cell>
        </row>
        <row r="49">
          <cell r="I49" t="str">
            <v>Bull y/y Growth - %</v>
          </cell>
          <cell r="M49" t="str">
            <v>NA</v>
          </cell>
          <cell r="N49" t="str">
            <v>NA</v>
          </cell>
          <cell r="O49" t="str">
            <v>NA</v>
          </cell>
          <cell r="P49" t="str">
            <v>NA</v>
          </cell>
          <cell r="Q49">
            <v>8.128719749169222E-2</v>
          </cell>
          <cell r="R49">
            <v>-7.5927637660107017E-3</v>
          </cell>
          <cell r="S49">
            <v>0.14962908158883881</v>
          </cell>
          <cell r="T49">
            <v>0.11097716240948508</v>
          </cell>
          <cell r="U49">
            <v>0.26367970885148417</v>
          </cell>
          <cell r="V49">
            <v>0.35906428302143811</v>
          </cell>
          <cell r="W49">
            <v>0.19039601912291992</v>
          </cell>
          <cell r="X49">
            <v>0.20182428294649979</v>
          </cell>
          <cell r="Y49">
            <v>0.19339476164696756</v>
          </cell>
          <cell r="Z49">
            <v>0.19060584162800986</v>
          </cell>
          <cell r="AA49">
            <v>0.26524736082484179</v>
          </cell>
          <cell r="AB49">
            <v>0.2050722759089243</v>
          </cell>
          <cell r="AC49">
            <v>0.16181252130021084</v>
          </cell>
          <cell r="AD49">
            <v>0.1663273017750091</v>
          </cell>
          <cell r="AE49">
            <v>0.11037988688279121</v>
          </cell>
          <cell r="AF49">
            <v>0.12788043787353898</v>
          </cell>
          <cell r="AG49">
            <v>0.16767894588712839</v>
          </cell>
          <cell r="AH49">
            <v>0.17424522964994771</v>
          </cell>
          <cell r="AI49">
            <v>4.3489091221439402E-2</v>
          </cell>
          <cell r="AJ49">
            <v>0.1</v>
          </cell>
          <cell r="AK49">
            <v>0.1</v>
          </cell>
          <cell r="AL49">
            <v>0.11</v>
          </cell>
          <cell r="AM49">
            <v>0.11</v>
          </cell>
          <cell r="AN49">
            <v>0.1</v>
          </cell>
        </row>
        <row r="50">
          <cell r="I50" t="str">
            <v>Bear y/y Growth - %</v>
          </cell>
          <cell r="M50" t="str">
            <v>NA</v>
          </cell>
          <cell r="N50" t="str">
            <v>NA</v>
          </cell>
          <cell r="O50" t="str">
            <v>NA</v>
          </cell>
          <cell r="P50" t="str">
            <v>NA</v>
          </cell>
          <cell r="Q50">
            <v>8.128719749169222E-2</v>
          </cell>
          <cell r="R50">
            <v>-7.5927637660107017E-3</v>
          </cell>
          <cell r="S50">
            <v>0.14962908158883881</v>
          </cell>
          <cell r="T50">
            <v>0.11097716240948508</v>
          </cell>
          <cell r="U50">
            <v>0.26367970885148417</v>
          </cell>
          <cell r="V50">
            <v>0.35906428302143811</v>
          </cell>
          <cell r="W50">
            <v>0.19039601912291992</v>
          </cell>
          <cell r="X50">
            <v>0.20182428294649979</v>
          </cell>
          <cell r="Y50">
            <v>0.19339476164696756</v>
          </cell>
          <cell r="Z50">
            <v>0.19060584162800986</v>
          </cell>
          <cell r="AA50">
            <v>0.26524736082484179</v>
          </cell>
          <cell r="AB50">
            <v>0.2050722759089243</v>
          </cell>
          <cell r="AC50">
            <v>0.16181252130021084</v>
          </cell>
          <cell r="AD50">
            <v>0.1663273017750091</v>
          </cell>
          <cell r="AE50">
            <v>0.11037988688279121</v>
          </cell>
          <cell r="AF50">
            <v>0.12788043787353898</v>
          </cell>
          <cell r="AG50">
            <v>0.16767894588712839</v>
          </cell>
          <cell r="AH50">
            <v>0.17424522964994771</v>
          </cell>
          <cell r="AI50">
            <v>4.3489091221439402E-2</v>
          </cell>
          <cell r="AJ50">
            <v>0.1</v>
          </cell>
          <cell r="AK50">
            <v>0.08</v>
          </cell>
          <cell r="AL50">
            <v>0.09</v>
          </cell>
          <cell r="AM50">
            <v>0.09</v>
          </cell>
          <cell r="AN50">
            <v>0.09</v>
          </cell>
        </row>
        <row r="51">
          <cell r="I51" t="str">
            <v>Total US</v>
          </cell>
          <cell r="M51">
            <v>474.00699999999989</v>
          </cell>
          <cell r="N51">
            <v>570.75699999999983</v>
          </cell>
          <cell r="O51">
            <v>504.7519999999999</v>
          </cell>
          <cell r="P51">
            <v>423.27399999999994</v>
          </cell>
          <cell r="Q51">
            <v>478.81200000000001</v>
          </cell>
          <cell r="R51">
            <v>547.78700000000003</v>
          </cell>
          <cell r="S51">
            <v>602.20500000000004</v>
          </cell>
          <cell r="T51">
            <v>525.57099999999991</v>
          </cell>
          <cell r="U51">
            <v>720.96799999999985</v>
          </cell>
          <cell r="V51">
            <v>872.28400000000011</v>
          </cell>
          <cell r="W51">
            <v>799.42700000000013</v>
          </cell>
          <cell r="X51">
            <v>689.11299999999983</v>
          </cell>
          <cell r="Y51">
            <v>851.58399999999983</v>
          </cell>
          <cell r="Z51">
            <v>964.17799999999988</v>
          </cell>
          <cell r="AA51">
            <v>998.846</v>
          </cell>
          <cell r="AB51">
            <v>831.45400000000018</v>
          </cell>
          <cell r="AC51">
            <v>989.69500000000005</v>
          </cell>
          <cell r="AD51">
            <v>1154.18</v>
          </cell>
          <cell r="AE51">
            <v>1121</v>
          </cell>
          <cell r="AF51">
            <v>902</v>
          </cell>
          <cell r="AG51">
            <v>1129</v>
          </cell>
          <cell r="AH51">
            <v>1308</v>
          </cell>
          <cell r="AI51">
            <v>1268</v>
          </cell>
          <cell r="AJ51">
            <v>1018.7474999999999</v>
          </cell>
          <cell r="AK51">
            <v>1257.110312</v>
          </cell>
          <cell r="AL51">
            <v>1474.399136</v>
          </cell>
          <cell r="AM51">
            <v>1434.9668000000001</v>
          </cell>
          <cell r="AN51">
            <v>1142.3379</v>
          </cell>
        </row>
        <row r="52">
          <cell r="I52" t="str">
            <v>y/y Growth - %</v>
          </cell>
          <cell r="M52" t="str">
            <v>NA</v>
          </cell>
          <cell r="N52" t="str">
            <v>NA</v>
          </cell>
          <cell r="O52" t="str">
            <v>NA</v>
          </cell>
          <cell r="P52" t="str">
            <v>NA</v>
          </cell>
          <cell r="Q52">
            <v>1.0136981099435394E-2</v>
          </cell>
          <cell r="R52">
            <v>-4.0244797698494872E-2</v>
          </cell>
          <cell r="S52">
            <v>0.19307105271499703</v>
          </cell>
          <cell r="T52">
            <v>0.24168032999900779</v>
          </cell>
          <cell r="U52">
            <v>0.50574338153596776</v>
          </cell>
          <cell r="V52">
            <v>0.5923780593551875</v>
          </cell>
          <cell r="W52">
            <v>0.32749977167243727</v>
          </cell>
          <cell r="X52">
            <v>0.31117013686067141</v>
          </cell>
          <cell r="Y52">
            <v>0.1811675414165399</v>
          </cell>
          <cell r="Z52">
            <v>0.10534871670235813</v>
          </cell>
          <cell r="AA52">
            <v>0.24945242029603687</v>
          </cell>
          <cell r="AB52">
            <v>0.20655683465556507</v>
          </cell>
          <cell r="AC52">
            <v>0.16218129978956886</v>
          </cell>
          <cell r="AD52">
            <v>0.19706112356846983</v>
          </cell>
          <cell r="AE52">
            <v>0.12229512857837954</v>
          </cell>
          <cell r="AF52">
            <v>8.4846545930381989E-2</v>
          </cell>
          <cell r="AG52">
            <v>0.14075548527576665</v>
          </cell>
          <cell r="AH52">
            <v>0.13327210660382249</v>
          </cell>
          <cell r="AI52">
            <v>0.13113291703835861</v>
          </cell>
          <cell r="AJ52">
            <v>0.12943181818181815</v>
          </cell>
          <cell r="AK52">
            <v>0.11347237555358736</v>
          </cell>
          <cell r="AL52">
            <v>0.12721646483180438</v>
          </cell>
          <cell r="AM52">
            <v>0.13167728706624615</v>
          </cell>
          <cell r="AN52">
            <v>0.12131602776939343</v>
          </cell>
        </row>
        <row r="54">
          <cell r="I54" t="str">
            <v>Europe</v>
          </cell>
        </row>
        <row r="55">
          <cell r="I55" t="str">
            <v>Agency (Booking.com)</v>
          </cell>
          <cell r="M55">
            <v>267.26400000000007</v>
          </cell>
          <cell r="N55">
            <v>350.74300000000011</v>
          </cell>
          <cell r="O55">
            <v>392.76600000000008</v>
          </cell>
          <cell r="P55">
            <v>313.15600000000006</v>
          </cell>
          <cell r="Q55">
            <v>504.00400000000002</v>
          </cell>
          <cell r="R55">
            <v>670.29899999999998</v>
          </cell>
          <cell r="S55">
            <v>772.15299999999979</v>
          </cell>
          <cell r="T55">
            <v>649.81000000000006</v>
          </cell>
          <cell r="U55">
            <v>972.23150000000021</v>
          </cell>
          <cell r="V55">
            <v>1168.3035</v>
          </cell>
          <cell r="W55">
            <v>1173.1324999999999</v>
          </cell>
          <cell r="X55">
            <v>711.15499999999997</v>
          </cell>
          <cell r="Y55">
            <v>962.86</v>
          </cell>
          <cell r="Z55">
            <v>1262.009125</v>
          </cell>
          <cell r="AA55">
            <v>1538.44625</v>
          </cell>
          <cell r="AB55">
            <v>1228.8415</v>
          </cell>
          <cell r="AC55">
            <v>1656.6200000000001</v>
          </cell>
          <cell r="AD55">
            <v>1843.9102500000001</v>
          </cell>
          <cell r="AE55">
            <v>2305.939625</v>
          </cell>
          <cell r="AF55">
            <v>1857.9887500000002</v>
          </cell>
          <cell r="AG55">
            <v>2708.0260000000003</v>
          </cell>
          <cell r="AH55">
            <v>3431.0739750000002</v>
          </cell>
          <cell r="AI55">
            <v>3748.7228999999998</v>
          </cell>
          <cell r="AJ55">
            <v>2679.5012112589302</v>
          </cell>
          <cell r="AK55">
            <v>3449.3490420691924</v>
          </cell>
          <cell r="AL55">
            <v>4320.3888031699053</v>
          </cell>
          <cell r="AM55">
            <v>4811.7956430876802</v>
          </cell>
          <cell r="AN55">
            <v>3367.4356604679911</v>
          </cell>
        </row>
        <row r="56">
          <cell r="I56" t="str">
            <v>Base y/y Growth - %</v>
          </cell>
          <cell r="M56" t="str">
            <v>NA</v>
          </cell>
          <cell r="N56" t="str">
            <v>NA</v>
          </cell>
          <cell r="O56" t="str">
            <v>NA</v>
          </cell>
          <cell r="P56" t="str">
            <v>NA</v>
          </cell>
          <cell r="Q56">
            <v>0.88579082854406099</v>
          </cell>
          <cell r="R56">
            <v>0.91108304371006632</v>
          </cell>
          <cell r="S56">
            <v>0.96593646089529051</v>
          </cell>
          <cell r="T56">
            <v>1.0750360842519382</v>
          </cell>
          <cell r="U56">
            <v>0.92901544432187078</v>
          </cell>
          <cell r="V56">
            <v>0.74295873930887568</v>
          </cell>
          <cell r="W56">
            <v>0.51930057903032201</v>
          </cell>
          <cell r="X56">
            <v>9.4404518243794255E-2</v>
          </cell>
          <cell r="Y56">
            <v>-9.639165157681262E-3</v>
          </cell>
          <cell r="Z56">
            <v>8.0206577314884342E-2</v>
          </cell>
          <cell r="AA56">
            <v>0.31140024677519373</v>
          </cell>
          <cell r="AB56">
            <v>0.72795171235525324</v>
          </cell>
          <cell r="AC56">
            <v>0.72052011715098785</v>
          </cell>
          <cell r="AD56">
            <v>0.46109105986060128</v>
          </cell>
          <cell r="AE56">
            <v>0.49887565132678513</v>
          </cell>
          <cell r="AF56">
            <v>0.51198405164539129</v>
          </cell>
          <cell r="AG56">
            <v>0.63466938706522935</v>
          </cell>
          <cell r="AH56">
            <v>0.86075974955939416</v>
          </cell>
          <cell r="AI56">
            <v>0.62568128816468893</v>
          </cell>
          <cell r="AJ56">
            <v>0.44215147226210577</v>
          </cell>
          <cell r="AK56">
            <v>0.27375034141813703</v>
          </cell>
          <cell r="AL56">
            <v>0.25919430319770514</v>
          </cell>
          <cell r="AM56">
            <v>0.28358264172784808</v>
          </cell>
          <cell r="AN56">
            <v>0.2567397418289814</v>
          </cell>
        </row>
        <row r="57">
          <cell r="I57" t="str">
            <v>(+/-) FX y/y Growth - %</v>
          </cell>
          <cell r="M57" t="str">
            <v>NA</v>
          </cell>
          <cell r="N57" t="str">
            <v>NA</v>
          </cell>
          <cell r="O57" t="str">
            <v>NA</v>
          </cell>
          <cell r="P57" t="str">
            <v>NA</v>
          </cell>
          <cell r="Q57">
            <v>-9.1972109638473659E-2</v>
          </cell>
          <cell r="R57">
            <v>-7.3297305063479229E-2</v>
          </cell>
          <cell r="S57">
            <v>-7.896214873579005E-2</v>
          </cell>
          <cell r="T57">
            <v>-0.11721712931699564</v>
          </cell>
          <cell r="U57">
            <v>-0.13140358182497841</v>
          </cell>
          <cell r="V57">
            <v>-0.14161757392778682</v>
          </cell>
          <cell r="W57">
            <v>-7.7851551401563981E-2</v>
          </cell>
          <cell r="X57">
            <v>0.10256635929406802</v>
          </cell>
          <cell r="Y57">
            <v>0.14560563389727577</v>
          </cell>
          <cell r="Z57">
            <v>0.13692506323139333</v>
          </cell>
          <cell r="AA57">
            <v>5.799372733296853E-2</v>
          </cell>
          <cell r="AB57">
            <v>-0.11086810894296383</v>
          </cell>
          <cell r="AC57">
            <v>-6.5479792528646219E-2</v>
          </cell>
          <cell r="AD57">
            <v>6.0472143123514489E-2</v>
          </cell>
          <cell r="AE57">
            <v>9.3155893545851146E-2</v>
          </cell>
          <cell r="AF57">
            <v>7.4243104641365701E-2</v>
          </cell>
          <cell r="AG57">
            <v>9.4701139141183943E-3</v>
          </cell>
          <cell r="AH57">
            <v>-0.12422162731977604</v>
          </cell>
          <cell r="AI57">
            <v>-9.1726248536802363E-2</v>
          </cell>
          <cell r="AJ57">
            <v>7.8485277378942623E-3</v>
          </cell>
          <cell r="AK57">
            <v>4.6249658581862953E-2</v>
          </cell>
          <cell r="AL57">
            <v>9.0805696802294833E-2</v>
          </cell>
          <cell r="AM57">
            <v>7.6417358272151931E-2</v>
          </cell>
          <cell r="AN57">
            <v>3.3260258171018589E-2</v>
          </cell>
        </row>
        <row r="58">
          <cell r="I58" t="str">
            <v>Organic y/y Growth - %</v>
          </cell>
          <cell r="M58" t="str">
            <v>NA</v>
          </cell>
          <cell r="N58" t="str">
            <v>NA</v>
          </cell>
          <cell r="O58" t="str">
            <v>NA</v>
          </cell>
          <cell r="P58" t="str">
            <v>NA</v>
          </cell>
          <cell r="Q58">
            <v>0.79381871890558731</v>
          </cell>
          <cell r="R58">
            <v>0.83778573864658712</v>
          </cell>
          <cell r="S58">
            <v>0.8869743121595004</v>
          </cell>
          <cell r="T58">
            <v>0.95781895493494251</v>
          </cell>
          <cell r="U58">
            <v>0.79761186249689242</v>
          </cell>
          <cell r="V58">
            <v>0.60134116538108884</v>
          </cell>
          <cell r="W58">
            <v>0.44144902762875804</v>
          </cell>
          <cell r="X58">
            <v>0.19697087753786227</v>
          </cell>
          <cell r="Y58">
            <v>0.1359664687395945</v>
          </cell>
          <cell r="Z58">
            <v>0.21713164054627768</v>
          </cell>
          <cell r="AA58">
            <v>0.36939397410816227</v>
          </cell>
          <cell r="AB58">
            <v>0.61708360341228941</v>
          </cell>
          <cell r="AC58">
            <v>0.65504032462234163</v>
          </cell>
          <cell r="AD58">
            <v>0.52156320298411574</v>
          </cell>
          <cell r="AE58">
            <v>0.59203154487263632</v>
          </cell>
          <cell r="AF58">
            <v>0.58622715628675703</v>
          </cell>
          <cell r="AG58">
            <v>0.6441395009793478</v>
          </cell>
          <cell r="AH58">
            <v>0.73653812223961812</v>
          </cell>
          <cell r="AI58">
            <v>0.5339550396278866</v>
          </cell>
          <cell r="AJ58">
            <v>0.45</v>
          </cell>
          <cell r="AK58">
            <v>0.32</v>
          </cell>
          <cell r="AL58">
            <v>0.35</v>
          </cell>
          <cell r="AM58">
            <v>0.36</v>
          </cell>
          <cell r="AN58">
            <v>0.28999999999999998</v>
          </cell>
        </row>
        <row r="59">
          <cell r="I59" t="str">
            <v>Bull y/y Growth - %</v>
          </cell>
          <cell r="M59" t="str">
            <v>NA</v>
          </cell>
          <cell r="N59" t="str">
            <v>NA</v>
          </cell>
          <cell r="O59" t="str">
            <v>NA</v>
          </cell>
          <cell r="P59" t="str">
            <v>NA</v>
          </cell>
          <cell r="Q59">
            <v>0.88579082854406099</v>
          </cell>
          <cell r="R59">
            <v>0.91108304371006632</v>
          </cell>
          <cell r="S59">
            <v>0.96593646089529051</v>
          </cell>
          <cell r="T59">
            <v>1.0750360842519382</v>
          </cell>
          <cell r="U59">
            <v>0.92901544432187078</v>
          </cell>
          <cell r="V59">
            <v>0.74295873930887568</v>
          </cell>
          <cell r="W59">
            <v>0.51930057903032201</v>
          </cell>
          <cell r="X59">
            <v>9.4404518243794255E-2</v>
          </cell>
          <cell r="Y59">
            <v>-9.639165157681262E-3</v>
          </cell>
          <cell r="Z59">
            <v>8.0206577314884342E-2</v>
          </cell>
          <cell r="AA59">
            <v>0.31140024677519373</v>
          </cell>
          <cell r="AB59">
            <v>0.72795171235525324</v>
          </cell>
          <cell r="AC59">
            <v>0.72052011715098785</v>
          </cell>
          <cell r="AD59">
            <v>0.46109105986060128</v>
          </cell>
          <cell r="AE59">
            <v>0.49887565132678513</v>
          </cell>
          <cell r="AF59">
            <v>0.51198405164539129</v>
          </cell>
          <cell r="AG59">
            <v>0.63466938706522935</v>
          </cell>
          <cell r="AH59">
            <v>0.86075974955939416</v>
          </cell>
          <cell r="AI59">
            <v>0.62568128816468893</v>
          </cell>
          <cell r="AJ59">
            <v>0.47215147226210574</v>
          </cell>
          <cell r="AK59">
            <v>0.30375034141813706</v>
          </cell>
          <cell r="AL59">
            <v>0.28919430319770512</v>
          </cell>
          <cell r="AM59">
            <v>0.31358264172784811</v>
          </cell>
          <cell r="AN59">
            <v>0.28673974182898143</v>
          </cell>
        </row>
        <row r="60">
          <cell r="I60" t="str">
            <v>Bear y/y Growth - %</v>
          </cell>
          <cell r="M60" t="str">
            <v>NA</v>
          </cell>
          <cell r="N60" t="str">
            <v>NA</v>
          </cell>
          <cell r="O60" t="str">
            <v>NA</v>
          </cell>
          <cell r="P60" t="str">
            <v>NA</v>
          </cell>
          <cell r="Q60">
            <v>0.88579082854406099</v>
          </cell>
          <cell r="R60">
            <v>0.91108304371006632</v>
          </cell>
          <cell r="S60">
            <v>0.96593646089529051</v>
          </cell>
          <cell r="T60">
            <v>1.0750360842519382</v>
          </cell>
          <cell r="U60">
            <v>0.92901544432187078</v>
          </cell>
          <cell r="V60">
            <v>0.74295873930887568</v>
          </cell>
          <cell r="W60">
            <v>0.51930057903032201</v>
          </cell>
          <cell r="X60">
            <v>9.4404518243794255E-2</v>
          </cell>
          <cell r="Y60">
            <v>-9.639165157681262E-3</v>
          </cell>
          <cell r="Z60">
            <v>8.0206577314884342E-2</v>
          </cell>
          <cell r="AA60">
            <v>0.31140024677519373</v>
          </cell>
          <cell r="AB60">
            <v>0.72795171235525324</v>
          </cell>
          <cell r="AC60">
            <v>0.72052011715098785</v>
          </cell>
          <cell r="AD60">
            <v>0.46109105986060128</v>
          </cell>
          <cell r="AE60">
            <v>0.49887565132678513</v>
          </cell>
          <cell r="AF60">
            <v>0.51198405164539129</v>
          </cell>
          <cell r="AG60">
            <v>0.63466938706522935</v>
          </cell>
          <cell r="AH60">
            <v>0.86075974955939416</v>
          </cell>
          <cell r="AI60">
            <v>0.62568128816468893</v>
          </cell>
          <cell r="AJ60">
            <v>0.39215147226210578</v>
          </cell>
          <cell r="AK60">
            <v>0.22375034141813704</v>
          </cell>
          <cell r="AL60">
            <v>0.20919430319770516</v>
          </cell>
          <cell r="AM60">
            <v>0.23358264172784809</v>
          </cell>
          <cell r="AN60">
            <v>0.20673974182898142</v>
          </cell>
        </row>
        <row r="61">
          <cell r="I61" t="str">
            <v>Merchant (TravelJigsaw)</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43.9</v>
          </cell>
          <cell r="AE61">
            <v>85.8</v>
          </cell>
          <cell r="AF61">
            <v>55</v>
          </cell>
          <cell r="AG61">
            <v>95.7</v>
          </cell>
          <cell r="AH61">
            <v>154</v>
          </cell>
          <cell r="AI61">
            <v>145.85999999999999</v>
          </cell>
          <cell r="AJ61">
            <v>93.068330974415815</v>
          </cell>
          <cell r="AK61">
            <v>148.69390767371573</v>
          </cell>
          <cell r="AL61">
            <v>240.11592269244659</v>
          </cell>
          <cell r="AM61">
            <v>229.52276412242392</v>
          </cell>
          <cell r="AN61">
            <v>145.81385284331043</v>
          </cell>
        </row>
        <row r="62">
          <cell r="I62" t="str">
            <v>Base y/y Growth - %</v>
          </cell>
          <cell r="M62" t="str">
            <v>NA</v>
          </cell>
          <cell r="N62" t="str">
            <v>NA</v>
          </cell>
          <cell r="O62" t="str">
            <v>NA</v>
          </cell>
          <cell r="P62" t="str">
            <v>NA</v>
          </cell>
          <cell r="Q62" t="str">
            <v>NA</v>
          </cell>
          <cell r="R62" t="str">
            <v>NA</v>
          </cell>
          <cell r="S62" t="str">
            <v>NA</v>
          </cell>
          <cell r="T62" t="str">
            <v>NA</v>
          </cell>
          <cell r="U62" t="str">
            <v>NA</v>
          </cell>
          <cell r="V62" t="str">
            <v>NA</v>
          </cell>
          <cell r="W62" t="str">
            <v>NA</v>
          </cell>
          <cell r="X62" t="str">
            <v>NA</v>
          </cell>
          <cell r="Y62" t="str">
            <v>NA</v>
          </cell>
          <cell r="Z62" t="str">
            <v>NA</v>
          </cell>
          <cell r="AA62" t="str">
            <v>NA</v>
          </cell>
          <cell r="AB62" t="str">
            <v>NA</v>
          </cell>
          <cell r="AC62" t="str">
            <v>NA</v>
          </cell>
          <cell r="AD62" t="str">
            <v>NA</v>
          </cell>
          <cell r="AE62" t="str">
            <v>NA</v>
          </cell>
          <cell r="AF62" t="str">
            <v>NA</v>
          </cell>
          <cell r="AG62" t="str">
            <v>NA</v>
          </cell>
          <cell r="AH62" t="str">
            <v>NA</v>
          </cell>
          <cell r="AI62">
            <v>0.7</v>
          </cell>
          <cell r="AJ62">
            <v>0.69215147226210572</v>
          </cell>
          <cell r="AK62">
            <v>0.55375034141813706</v>
          </cell>
          <cell r="AL62">
            <v>0.55919430319770513</v>
          </cell>
          <cell r="AM62">
            <v>0.57358264172784812</v>
          </cell>
          <cell r="AN62">
            <v>0.56673974182898135</v>
          </cell>
        </row>
        <row r="63">
          <cell r="I63" t="str">
            <v>(+/-) FX y/y Growth - %</v>
          </cell>
          <cell r="M63" t="str">
            <v>NA</v>
          </cell>
          <cell r="N63" t="str">
            <v>NA</v>
          </cell>
          <cell r="O63" t="str">
            <v>NA</v>
          </cell>
          <cell r="P63" t="str">
            <v>NA</v>
          </cell>
          <cell r="Q63" t="str">
            <v>NA</v>
          </cell>
          <cell r="R63" t="str">
            <v>NA</v>
          </cell>
          <cell r="S63" t="str">
            <v>NA</v>
          </cell>
          <cell r="T63" t="str">
            <v>NA</v>
          </cell>
          <cell r="U63" t="str">
            <v>NA</v>
          </cell>
          <cell r="V63" t="str">
            <v>NA</v>
          </cell>
          <cell r="W63" t="str">
            <v>NA</v>
          </cell>
          <cell r="X63" t="str">
            <v>NA</v>
          </cell>
          <cell r="Y63" t="str">
            <v>NA</v>
          </cell>
          <cell r="Z63" t="str">
            <v>NA</v>
          </cell>
          <cell r="AA63" t="str">
            <v>NA</v>
          </cell>
          <cell r="AB63" t="str">
            <v>NA</v>
          </cell>
          <cell r="AC63" t="str">
            <v>NA</v>
          </cell>
          <cell r="AD63" t="str">
            <v>NA</v>
          </cell>
          <cell r="AE63" t="str">
            <v>NA</v>
          </cell>
          <cell r="AF63" t="str">
            <v>NA</v>
          </cell>
          <cell r="AG63" t="str">
            <v>NA</v>
          </cell>
          <cell r="AH63" t="str">
            <v>NA</v>
          </cell>
          <cell r="AI63">
            <v>-9.1726248536802363E-2</v>
          </cell>
          <cell r="AJ63">
            <v>7.8485277378942623E-3</v>
          </cell>
          <cell r="AK63">
            <v>4.6249658581862953E-2</v>
          </cell>
          <cell r="AL63">
            <v>9.0805696802294833E-2</v>
          </cell>
          <cell r="AM63">
            <v>7.6417358272151931E-2</v>
          </cell>
          <cell r="AN63">
            <v>3.3260258171018589E-2</v>
          </cell>
        </row>
        <row r="64">
          <cell r="I64" t="str">
            <v>Organic y/y Growth - %</v>
          </cell>
          <cell r="M64" t="str">
            <v>NA</v>
          </cell>
          <cell r="N64" t="str">
            <v>NA</v>
          </cell>
          <cell r="O64" t="str">
            <v>NA</v>
          </cell>
          <cell r="P64" t="str">
            <v>NA</v>
          </cell>
          <cell r="Q64" t="str">
            <v>NA</v>
          </cell>
          <cell r="R64" t="str">
            <v>NA</v>
          </cell>
          <cell r="S64" t="str">
            <v>NA</v>
          </cell>
          <cell r="T64" t="str">
            <v>NA</v>
          </cell>
          <cell r="U64" t="str">
            <v>NA</v>
          </cell>
          <cell r="V64" t="str">
            <v>NA</v>
          </cell>
          <cell r="W64" t="str">
            <v>NA</v>
          </cell>
          <cell r="X64" t="str">
            <v>NA</v>
          </cell>
          <cell r="Y64" t="str">
            <v>NA</v>
          </cell>
          <cell r="Z64" t="str">
            <v>NA</v>
          </cell>
          <cell r="AA64" t="str">
            <v>NA</v>
          </cell>
          <cell r="AB64" t="str">
            <v>NA</v>
          </cell>
          <cell r="AC64" t="str">
            <v>NA</v>
          </cell>
          <cell r="AD64" t="str">
            <v>NA</v>
          </cell>
          <cell r="AE64" t="str">
            <v>NA</v>
          </cell>
          <cell r="AF64" t="str">
            <v>NA</v>
          </cell>
          <cell r="AG64" t="str">
            <v>NA</v>
          </cell>
          <cell r="AH64" t="str">
            <v>NA</v>
          </cell>
          <cell r="AI64">
            <v>0.60827375146319762</v>
          </cell>
          <cell r="AJ64">
            <v>0.7</v>
          </cell>
          <cell r="AK64">
            <v>0.6</v>
          </cell>
          <cell r="AL64">
            <v>0.65</v>
          </cell>
          <cell r="AM64">
            <v>0.65</v>
          </cell>
          <cell r="AN64">
            <v>0.6</v>
          </cell>
        </row>
        <row r="65">
          <cell r="I65" t="str">
            <v>Bull y/y Growth - %</v>
          </cell>
          <cell r="M65" t="str">
            <v>NA</v>
          </cell>
          <cell r="N65" t="str">
            <v>NA</v>
          </cell>
          <cell r="O65" t="str">
            <v>NA</v>
          </cell>
          <cell r="P65" t="str">
            <v>NA</v>
          </cell>
          <cell r="Q65" t="str">
            <v>NA</v>
          </cell>
          <cell r="R65" t="str">
            <v>NA</v>
          </cell>
          <cell r="S65" t="str">
            <v>NA</v>
          </cell>
          <cell r="T65" t="str">
            <v>NA</v>
          </cell>
          <cell r="U65" t="str">
            <v>NA</v>
          </cell>
          <cell r="V65" t="str">
            <v>NA</v>
          </cell>
          <cell r="W65" t="str">
            <v>NA</v>
          </cell>
          <cell r="X65" t="str">
            <v>NA</v>
          </cell>
          <cell r="Y65" t="str">
            <v>NA</v>
          </cell>
          <cell r="Z65" t="str">
            <v>NA</v>
          </cell>
          <cell r="AA65" t="str">
            <v>NA</v>
          </cell>
          <cell r="AB65" t="str">
            <v>NA</v>
          </cell>
          <cell r="AC65" t="str">
            <v>NA</v>
          </cell>
          <cell r="AD65" t="str">
            <v>NA</v>
          </cell>
          <cell r="AE65" t="str">
            <v>NA</v>
          </cell>
          <cell r="AF65" t="str">
            <v>NA</v>
          </cell>
          <cell r="AG65" t="str">
            <v>NA</v>
          </cell>
          <cell r="AH65" t="str">
            <v>NA</v>
          </cell>
          <cell r="AI65">
            <v>0.7</v>
          </cell>
          <cell r="AJ65">
            <v>0.72</v>
          </cell>
          <cell r="AK65">
            <v>0.62</v>
          </cell>
          <cell r="AL65">
            <v>0.67</v>
          </cell>
          <cell r="AM65">
            <v>0.67</v>
          </cell>
          <cell r="AN65">
            <v>0.62</v>
          </cell>
        </row>
        <row r="66">
          <cell r="I66" t="str">
            <v>Bear y/y Growth - %</v>
          </cell>
          <cell r="M66" t="str">
            <v>NA</v>
          </cell>
          <cell r="N66" t="str">
            <v>NA</v>
          </cell>
          <cell r="O66" t="str">
            <v>NA</v>
          </cell>
          <cell r="P66" t="str">
            <v>NA</v>
          </cell>
          <cell r="Q66" t="str">
            <v>NA</v>
          </cell>
          <cell r="R66" t="str">
            <v>NA</v>
          </cell>
          <cell r="S66" t="str">
            <v>NA</v>
          </cell>
          <cell r="T66" t="str">
            <v>NA</v>
          </cell>
          <cell r="U66" t="str">
            <v>NA</v>
          </cell>
          <cell r="V66" t="str">
            <v>NA</v>
          </cell>
          <cell r="W66" t="str">
            <v>NA</v>
          </cell>
          <cell r="X66" t="str">
            <v>NA</v>
          </cell>
          <cell r="Y66" t="str">
            <v>NA</v>
          </cell>
          <cell r="Z66" t="str">
            <v>NA</v>
          </cell>
          <cell r="AA66" t="str">
            <v>NA</v>
          </cell>
          <cell r="AB66" t="str">
            <v>NA</v>
          </cell>
          <cell r="AC66" t="str">
            <v>NA</v>
          </cell>
          <cell r="AD66" t="str">
            <v>NA</v>
          </cell>
          <cell r="AE66" t="str">
            <v>NA</v>
          </cell>
          <cell r="AF66" t="str">
            <v>NA</v>
          </cell>
          <cell r="AG66" t="str">
            <v>NA</v>
          </cell>
          <cell r="AH66" t="str">
            <v>NA</v>
          </cell>
          <cell r="AI66">
            <v>0.7</v>
          </cell>
          <cell r="AJ66">
            <v>0.4</v>
          </cell>
          <cell r="AK66">
            <v>0.25</v>
          </cell>
          <cell r="AL66">
            <v>0.3</v>
          </cell>
          <cell r="AM66">
            <v>0.3</v>
          </cell>
          <cell r="AN66">
            <v>0.25</v>
          </cell>
        </row>
        <row r="67">
          <cell r="I67" t="str">
            <v>Total Europe</v>
          </cell>
          <cell r="M67">
            <v>267.26400000000007</v>
          </cell>
          <cell r="N67">
            <v>350.74300000000011</v>
          </cell>
          <cell r="O67">
            <v>392.76600000000008</v>
          </cell>
          <cell r="P67">
            <v>313.15600000000006</v>
          </cell>
          <cell r="Q67">
            <v>504.00400000000002</v>
          </cell>
          <cell r="R67">
            <v>670.29899999999998</v>
          </cell>
          <cell r="S67">
            <v>772.15299999999979</v>
          </cell>
          <cell r="T67">
            <v>649.81000000000006</v>
          </cell>
          <cell r="U67">
            <v>972.23150000000021</v>
          </cell>
          <cell r="V67">
            <v>1168.3035</v>
          </cell>
          <cell r="W67">
            <v>1173.1324999999999</v>
          </cell>
          <cell r="X67">
            <v>711.15499999999997</v>
          </cell>
          <cell r="Y67">
            <v>962.86</v>
          </cell>
          <cell r="Z67">
            <v>1262.009125</v>
          </cell>
          <cell r="AA67">
            <v>1538.44625</v>
          </cell>
          <cell r="AB67">
            <v>1228.8415</v>
          </cell>
          <cell r="AC67">
            <v>1656.6200000000001</v>
          </cell>
          <cell r="AD67">
            <v>1887.8102500000002</v>
          </cell>
          <cell r="AE67">
            <v>2391.7396250000002</v>
          </cell>
          <cell r="AF67">
            <v>1912.9887500000002</v>
          </cell>
          <cell r="AG67">
            <v>2803.7260000000001</v>
          </cell>
          <cell r="AH67">
            <v>3585.0739750000002</v>
          </cell>
          <cell r="AI67">
            <v>3894.5828999999999</v>
          </cell>
          <cell r="AJ67">
            <v>2772.5695422333461</v>
          </cell>
          <cell r="AK67">
            <v>3598.0429497429081</v>
          </cell>
          <cell r="AL67">
            <v>4560.5047258623517</v>
          </cell>
          <cell r="AM67">
            <v>5041.3184072101039</v>
          </cell>
          <cell r="AN67">
            <v>3513.2495133113016</v>
          </cell>
        </row>
        <row r="68">
          <cell r="I68" t="str">
            <v>y/y Growth - %</v>
          </cell>
          <cell r="M68" t="str">
            <v>NA</v>
          </cell>
          <cell r="N68" t="str">
            <v>NA</v>
          </cell>
          <cell r="O68" t="str">
            <v>NA</v>
          </cell>
          <cell r="P68" t="str">
            <v>NA</v>
          </cell>
          <cell r="Q68">
            <v>0.88579082854406099</v>
          </cell>
          <cell r="R68">
            <v>0.91108304371006632</v>
          </cell>
          <cell r="S68">
            <v>0.96593646089529051</v>
          </cell>
          <cell r="T68">
            <v>1.0750360842519382</v>
          </cell>
          <cell r="U68">
            <v>0.92901544432187078</v>
          </cell>
          <cell r="V68">
            <v>0.74295873930887568</v>
          </cell>
          <cell r="W68">
            <v>0.51930057903032201</v>
          </cell>
          <cell r="X68">
            <v>9.4404518243794255E-2</v>
          </cell>
          <cell r="Y68">
            <v>-9.639165157681262E-3</v>
          </cell>
          <cell r="Z68">
            <v>8.0206577314884342E-2</v>
          </cell>
          <cell r="AA68">
            <v>0.31140024677519373</v>
          </cell>
          <cell r="AB68">
            <v>0.72795171235525324</v>
          </cell>
          <cell r="AC68">
            <v>0.72052011715098785</v>
          </cell>
          <cell r="AD68">
            <v>0.49587686222157878</v>
          </cell>
          <cell r="AE68">
            <v>0.55464620554666766</v>
          </cell>
          <cell r="AF68">
            <v>0.55674165463975633</v>
          </cell>
          <cell r="AG68">
            <v>0.69243761393681114</v>
          </cell>
          <cell r="AH68">
            <v>0.8990647894829471</v>
          </cell>
          <cell r="AI68">
            <v>0.62834735825393184</v>
          </cell>
          <cell r="AJ68">
            <v>0.44933917788766187</v>
          </cell>
          <cell r="AK68">
            <v>0.28330762340646265</v>
          </cell>
          <cell r="AL68">
            <v>0.27208106657334774</v>
          </cell>
          <cell r="AM68">
            <v>0.29444372777636962</v>
          </cell>
          <cell r="AN68">
            <v>0.26714567833033565</v>
          </cell>
        </row>
        <row r="70">
          <cell r="I70" t="str">
            <v>Asia</v>
          </cell>
        </row>
        <row r="71">
          <cell r="I71" t="str">
            <v>Agency (Booking.com)</v>
          </cell>
          <cell r="M71">
            <v>3.55</v>
          </cell>
          <cell r="N71">
            <v>3.85</v>
          </cell>
          <cell r="O71">
            <v>3.65</v>
          </cell>
          <cell r="P71">
            <v>3.98</v>
          </cell>
          <cell r="Q71">
            <v>8.875</v>
          </cell>
          <cell r="R71">
            <v>9.625</v>
          </cell>
          <cell r="S71">
            <v>9.125</v>
          </cell>
          <cell r="T71">
            <v>9.9499999999999993</v>
          </cell>
          <cell r="U71">
            <v>20.412499999999998</v>
          </cell>
          <cell r="V71">
            <v>22.137499999999999</v>
          </cell>
          <cell r="W71">
            <v>20.987499999999997</v>
          </cell>
          <cell r="X71">
            <v>22.884999999999998</v>
          </cell>
          <cell r="Y71">
            <v>32.659999999999997</v>
          </cell>
          <cell r="Z71">
            <v>40.068874999999998</v>
          </cell>
          <cell r="AA71">
            <v>44.073749999999997</v>
          </cell>
          <cell r="AB71">
            <v>57.212499999999991</v>
          </cell>
          <cell r="AC71">
            <v>71.852000000000004</v>
          </cell>
          <cell r="AD71">
            <v>80.137749999999997</v>
          </cell>
          <cell r="AE71">
            <v>110.18437499999999</v>
          </cell>
          <cell r="AF71">
            <v>120.14624999999998</v>
          </cell>
          <cell r="AG71">
            <v>165.25960000000001</v>
          </cell>
          <cell r="AH71">
            <v>184.31682499999997</v>
          </cell>
          <cell r="AI71">
            <v>264.44249999999994</v>
          </cell>
          <cell r="AJ71">
            <v>245.75376680028927</v>
          </cell>
          <cell r="AK71">
            <v>288.41048440831901</v>
          </cell>
          <cell r="AL71">
            <v>326.177998202222</v>
          </cell>
          <cell r="AM71">
            <v>463.28131597920077</v>
          </cell>
          <cell r="AN71">
            <v>420.87216842516807</v>
          </cell>
        </row>
        <row r="72">
          <cell r="I72" t="str">
            <v>Base y/y Growth - %</v>
          </cell>
          <cell r="M72" t="str">
            <v>NA</v>
          </cell>
          <cell r="N72" t="str">
            <v>NA</v>
          </cell>
          <cell r="O72" t="str">
            <v>NA</v>
          </cell>
          <cell r="P72" t="str">
            <v>NA</v>
          </cell>
          <cell r="Q72">
            <v>1.5</v>
          </cell>
          <cell r="R72">
            <v>1.5</v>
          </cell>
          <cell r="S72">
            <v>1.5</v>
          </cell>
          <cell r="T72">
            <v>1.5</v>
          </cell>
          <cell r="U72">
            <v>1.3</v>
          </cell>
          <cell r="V72">
            <v>1.3</v>
          </cell>
          <cell r="W72">
            <v>1.3</v>
          </cell>
          <cell r="X72">
            <v>1.3</v>
          </cell>
          <cell r="Y72">
            <v>0.6</v>
          </cell>
          <cell r="Z72">
            <v>0.81</v>
          </cell>
          <cell r="AA72">
            <v>1.1000000000000001</v>
          </cell>
          <cell r="AB72">
            <v>1.5</v>
          </cell>
          <cell r="AC72">
            <v>1.2</v>
          </cell>
          <cell r="AD72">
            <v>1</v>
          </cell>
          <cell r="AE72">
            <v>1.5</v>
          </cell>
          <cell r="AF72">
            <v>1.1000000000000001</v>
          </cell>
          <cell r="AG72">
            <v>1.3</v>
          </cell>
          <cell r="AH72">
            <v>1.3</v>
          </cell>
          <cell r="AI72">
            <v>1.4</v>
          </cell>
          <cell r="AJ72">
            <v>1.0454551581950273</v>
          </cell>
          <cell r="AK72">
            <v>0.74519655383601913</v>
          </cell>
          <cell r="AL72">
            <v>0.76965937972413578</v>
          </cell>
          <cell r="AM72">
            <v>0.75191701779857967</v>
          </cell>
          <cell r="AN72">
            <v>0.71257667341143149</v>
          </cell>
        </row>
        <row r="73">
          <cell r="I73" t="str">
            <v>(+/-) FX y/y Growth - %</v>
          </cell>
          <cell r="M73" t="str">
            <v>NA</v>
          </cell>
          <cell r="N73" t="str">
            <v>NA</v>
          </cell>
          <cell r="O73" t="str">
            <v>NA</v>
          </cell>
          <cell r="P73" t="str">
            <v>NA</v>
          </cell>
          <cell r="Q73">
            <v>-2.7114964515475831E-2</v>
          </cell>
          <cell r="R73">
            <v>-3.4211541901186582E-2</v>
          </cell>
          <cell r="S73">
            <v>-5.3667030607420285E-2</v>
          </cell>
          <cell r="T73">
            <v>-8.474354363716928E-2</v>
          </cell>
          <cell r="U73">
            <v>-0.12354776741627822</v>
          </cell>
          <cell r="V73">
            <v>-0.13074681444069366</v>
          </cell>
          <cell r="W73">
            <v>-8.2310445150418632E-2</v>
          </cell>
          <cell r="X73">
            <v>-7.5301359626306005E-3</v>
          </cell>
          <cell r="Y73">
            <v>3.2330295958266086E-2</v>
          </cell>
          <cell r="Z73">
            <v>3.3462597536049597E-2</v>
          </cell>
          <cell r="AA73">
            <v>-2.9271240896782756E-2</v>
          </cell>
          <cell r="AB73">
            <v>-0.13826937592791694</v>
          </cell>
          <cell r="AC73">
            <v>-0.13063480763906371</v>
          </cell>
          <cell r="AD73">
            <v>-7.4418350796862556E-2</v>
          </cell>
          <cell r="AE73">
            <v>-5.916642356832387E-2</v>
          </cell>
          <cell r="AF73">
            <v>-6.7611718181859695E-2</v>
          </cell>
          <cell r="AG73">
            <v>-8.6538897368229367E-2</v>
          </cell>
          <cell r="AH73">
            <v>-0.12669478419858748</v>
          </cell>
          <cell r="AI73">
            <v>-0.11126439480515408</v>
          </cell>
          <cell r="AJ73">
            <v>-4.5455158195027323E-2</v>
          </cell>
          <cell r="AK73">
            <v>-4.5196553836019136E-2</v>
          </cell>
          <cell r="AL73">
            <v>-1.9659379724135749E-2</v>
          </cell>
          <cell r="AM73">
            <v>-1.9170177985796308E-3</v>
          </cell>
          <cell r="AN73">
            <v>-1.2576673411431575E-2</v>
          </cell>
        </row>
        <row r="74">
          <cell r="I74" t="str">
            <v>Organic y/y Growth - %</v>
          </cell>
          <cell r="M74" t="str">
            <v>NA</v>
          </cell>
          <cell r="N74" t="str">
            <v>NA</v>
          </cell>
          <cell r="O74" t="str">
            <v>NA</v>
          </cell>
          <cell r="P74" t="str">
            <v>NA</v>
          </cell>
          <cell r="Q74">
            <v>1.4728850354845242</v>
          </cell>
          <cell r="R74">
            <v>1.4657884580988134</v>
          </cell>
          <cell r="S74">
            <v>1.4463329693925797</v>
          </cell>
          <cell r="T74">
            <v>1.4152564563628307</v>
          </cell>
          <cell r="U74">
            <v>1.1764522325837219</v>
          </cell>
          <cell r="V74">
            <v>1.1692531855593065</v>
          </cell>
          <cell r="W74">
            <v>1.2176895548495814</v>
          </cell>
          <cell r="X74">
            <v>1.2924698640373695</v>
          </cell>
          <cell r="Y74">
            <v>0.63233029595826606</v>
          </cell>
          <cell r="Z74">
            <v>0.84346259753604969</v>
          </cell>
          <cell r="AA74">
            <v>1.0707287591032173</v>
          </cell>
          <cell r="AB74">
            <v>1.361730624072083</v>
          </cell>
          <cell r="AC74">
            <v>1.0693651923609362</v>
          </cell>
          <cell r="AD74">
            <v>0.92558164920313746</v>
          </cell>
          <cell r="AE74">
            <v>1.4408335764316762</v>
          </cell>
          <cell r="AF74">
            <v>1.0323882818181405</v>
          </cell>
          <cell r="AG74">
            <v>1.2134611026317708</v>
          </cell>
          <cell r="AH74">
            <v>1.1733052158014126</v>
          </cell>
          <cell r="AI74">
            <v>1.2887356051948458</v>
          </cell>
          <cell r="AJ74">
            <v>1</v>
          </cell>
          <cell r="AK74">
            <v>0.7</v>
          </cell>
          <cell r="AL74">
            <v>0.75</v>
          </cell>
          <cell r="AM74">
            <v>0.75</v>
          </cell>
          <cell r="AN74">
            <v>0.7</v>
          </cell>
        </row>
        <row r="75">
          <cell r="I75" t="str">
            <v>Bull y/y Growth - %</v>
          </cell>
          <cell r="M75" t="str">
            <v>NA</v>
          </cell>
          <cell r="N75" t="str">
            <v>NA</v>
          </cell>
          <cell r="O75" t="str">
            <v>NA</v>
          </cell>
          <cell r="P75" t="str">
            <v>NA</v>
          </cell>
          <cell r="Q75">
            <v>1.5</v>
          </cell>
          <cell r="R75">
            <v>1.5</v>
          </cell>
          <cell r="S75">
            <v>1.5</v>
          </cell>
          <cell r="T75">
            <v>1.5</v>
          </cell>
          <cell r="U75">
            <v>1.3</v>
          </cell>
          <cell r="V75">
            <v>1.3</v>
          </cell>
          <cell r="W75">
            <v>1.3</v>
          </cell>
          <cell r="X75">
            <v>1.3</v>
          </cell>
          <cell r="Y75">
            <v>0.6</v>
          </cell>
          <cell r="Z75">
            <v>0.81</v>
          </cell>
          <cell r="AA75">
            <v>1.1000000000000001</v>
          </cell>
          <cell r="AB75">
            <v>1.5</v>
          </cell>
          <cell r="AC75">
            <v>1.2</v>
          </cell>
          <cell r="AD75">
            <v>1</v>
          </cell>
          <cell r="AE75">
            <v>1.5</v>
          </cell>
          <cell r="AF75">
            <v>1.1000000000000001</v>
          </cell>
          <cell r="AG75">
            <v>1.3</v>
          </cell>
          <cell r="AH75">
            <v>1.3</v>
          </cell>
          <cell r="AI75">
            <v>1.4</v>
          </cell>
          <cell r="AJ75">
            <v>1.1454551581950274</v>
          </cell>
          <cell r="AK75">
            <v>0.8451965538360191</v>
          </cell>
          <cell r="AL75">
            <v>0.86965937972413576</v>
          </cell>
          <cell r="AM75">
            <v>0.85191701779857965</v>
          </cell>
          <cell r="AN75">
            <v>0.81257667341143147</v>
          </cell>
        </row>
        <row r="76">
          <cell r="I76" t="str">
            <v>Bear y/y Growth - %</v>
          </cell>
          <cell r="M76" t="str">
            <v>NA</v>
          </cell>
          <cell r="N76" t="str">
            <v>NA</v>
          </cell>
          <cell r="O76" t="str">
            <v>NA</v>
          </cell>
          <cell r="P76" t="str">
            <v>NA</v>
          </cell>
          <cell r="Q76">
            <v>1.5</v>
          </cell>
          <cell r="R76">
            <v>1.5</v>
          </cell>
          <cell r="S76">
            <v>1.5</v>
          </cell>
          <cell r="T76">
            <v>1.5</v>
          </cell>
          <cell r="U76">
            <v>1.3</v>
          </cell>
          <cell r="V76">
            <v>1.3</v>
          </cell>
          <cell r="W76">
            <v>1.3</v>
          </cell>
          <cell r="X76">
            <v>1.3</v>
          </cell>
          <cell r="Y76">
            <v>0.6</v>
          </cell>
          <cell r="Z76">
            <v>0.81</v>
          </cell>
          <cell r="AA76">
            <v>1.1000000000000001</v>
          </cell>
          <cell r="AB76">
            <v>1.5</v>
          </cell>
          <cell r="AC76">
            <v>1.2</v>
          </cell>
          <cell r="AD76">
            <v>1</v>
          </cell>
          <cell r="AE76">
            <v>1.5</v>
          </cell>
          <cell r="AF76">
            <v>1.1000000000000001</v>
          </cell>
          <cell r="AG76">
            <v>1.3</v>
          </cell>
          <cell r="AH76">
            <v>1.3</v>
          </cell>
          <cell r="AI76">
            <v>1.4</v>
          </cell>
          <cell r="AJ76">
            <v>0.94545515819502735</v>
          </cell>
          <cell r="AK76">
            <v>0.64519655383601915</v>
          </cell>
          <cell r="AL76">
            <v>0.66965937972413581</v>
          </cell>
          <cell r="AM76">
            <v>0.65191701779857969</v>
          </cell>
          <cell r="AN76">
            <v>0.61257667341143152</v>
          </cell>
        </row>
        <row r="77">
          <cell r="I77" t="str">
            <v>Merchant (Agoda)</v>
          </cell>
          <cell r="M77">
            <v>0</v>
          </cell>
          <cell r="N77">
            <v>0</v>
          </cell>
          <cell r="O77">
            <v>0</v>
          </cell>
          <cell r="P77">
            <v>0</v>
          </cell>
          <cell r="Q77">
            <v>0</v>
          </cell>
          <cell r="R77">
            <v>0</v>
          </cell>
          <cell r="S77">
            <v>0</v>
          </cell>
          <cell r="T77">
            <v>13.4</v>
          </cell>
          <cell r="U77">
            <v>24.6</v>
          </cell>
          <cell r="V77">
            <v>24.2</v>
          </cell>
          <cell r="W77">
            <v>32.4</v>
          </cell>
          <cell r="X77">
            <v>37.5</v>
          </cell>
          <cell r="Y77">
            <v>39.360000000000007</v>
          </cell>
          <cell r="Z77">
            <v>43.802</v>
          </cell>
          <cell r="AA77">
            <v>68.040000000000006</v>
          </cell>
          <cell r="AB77">
            <v>93.75</v>
          </cell>
          <cell r="AC77">
            <v>86.592000000000027</v>
          </cell>
          <cell r="AD77">
            <v>87.603999999999999</v>
          </cell>
          <cell r="AE77">
            <v>170.10000000000002</v>
          </cell>
          <cell r="AF77">
            <v>196.875</v>
          </cell>
          <cell r="AG77">
            <v>199.16160000000005</v>
          </cell>
          <cell r="AH77">
            <v>201.48919999999998</v>
          </cell>
          <cell r="AI77">
            <v>382.72500000000002</v>
          </cell>
          <cell r="AJ77">
            <v>363.32398426964602</v>
          </cell>
          <cell r="AK77">
            <v>327.65997797646781</v>
          </cell>
          <cell r="AL77">
            <v>336.41833269311235</v>
          </cell>
          <cell r="AM77">
            <v>632.22994063696137</v>
          </cell>
          <cell r="AN77">
            <v>585.88778192413304</v>
          </cell>
        </row>
        <row r="78">
          <cell r="I78" t="str">
            <v>Base y/y Growth - %</v>
          </cell>
          <cell r="M78" t="str">
            <v>NM</v>
          </cell>
          <cell r="N78" t="str">
            <v>NM</v>
          </cell>
          <cell r="O78" t="str">
            <v>NM</v>
          </cell>
          <cell r="P78" t="str">
            <v>NM</v>
          </cell>
          <cell r="Q78" t="str">
            <v>NM</v>
          </cell>
          <cell r="R78" t="str">
            <v>NM</v>
          </cell>
          <cell r="S78" t="str">
            <v>NM</v>
          </cell>
          <cell r="T78" t="str">
            <v>NM</v>
          </cell>
          <cell r="U78" t="str">
            <v>NM</v>
          </cell>
          <cell r="V78" t="str">
            <v>NM</v>
          </cell>
          <cell r="W78" t="str">
            <v>NM</v>
          </cell>
          <cell r="X78" t="str">
            <v>NM</v>
          </cell>
          <cell r="Y78">
            <v>0.6</v>
          </cell>
          <cell r="Z78">
            <v>0.81</v>
          </cell>
          <cell r="AA78">
            <v>1.1000000000000001</v>
          </cell>
          <cell r="AB78">
            <v>1.5</v>
          </cell>
          <cell r="AC78">
            <v>1.2</v>
          </cell>
          <cell r="AD78">
            <v>1</v>
          </cell>
          <cell r="AE78">
            <v>1.5</v>
          </cell>
          <cell r="AF78">
            <v>1.1000000000000001</v>
          </cell>
          <cell r="AG78">
            <v>1.3</v>
          </cell>
          <cell r="AH78">
            <v>1.3</v>
          </cell>
          <cell r="AI78">
            <v>1.25</v>
          </cell>
          <cell r="AJ78">
            <v>0.84545515819502737</v>
          </cell>
          <cell r="AK78">
            <v>0.64519655383601915</v>
          </cell>
          <cell r="AL78">
            <v>0.66965937972413581</v>
          </cell>
          <cell r="AM78">
            <v>0.65191701779857969</v>
          </cell>
          <cell r="AN78">
            <v>0.61257667341143152</v>
          </cell>
        </row>
        <row r="79">
          <cell r="I79" t="str">
            <v>(+/-) FX y/y Growth - %</v>
          </cell>
          <cell r="M79" t="str">
            <v>NA</v>
          </cell>
          <cell r="N79" t="str">
            <v>NA</v>
          </cell>
          <cell r="O79" t="str">
            <v>NA</v>
          </cell>
          <cell r="P79" t="str">
            <v>NA</v>
          </cell>
          <cell r="Q79" t="str">
            <v>NA</v>
          </cell>
          <cell r="R79" t="str">
            <v>NA</v>
          </cell>
          <cell r="S79" t="str">
            <v>NA</v>
          </cell>
          <cell r="T79" t="str">
            <v>NA</v>
          </cell>
          <cell r="U79" t="str">
            <v>NA</v>
          </cell>
          <cell r="V79" t="str">
            <v>NA</v>
          </cell>
          <cell r="W79" t="str">
            <v>NA</v>
          </cell>
          <cell r="X79" t="str">
            <v>NA</v>
          </cell>
          <cell r="Y79">
            <v>3.2330295958266086E-2</v>
          </cell>
          <cell r="Z79">
            <v>3.3462597536049597E-2</v>
          </cell>
          <cell r="AA79">
            <v>-2.9271240896782756E-2</v>
          </cell>
          <cell r="AB79">
            <v>-0.13826937592791694</v>
          </cell>
          <cell r="AC79">
            <v>-0.13063480763906371</v>
          </cell>
          <cell r="AD79">
            <v>-7.4418350796862556E-2</v>
          </cell>
          <cell r="AE79">
            <v>-5.916642356832387E-2</v>
          </cell>
          <cell r="AF79">
            <v>-6.7611718181859695E-2</v>
          </cell>
          <cell r="AG79">
            <v>-8.6538897368229367E-2</v>
          </cell>
          <cell r="AH79">
            <v>-0.12669478419858748</v>
          </cell>
          <cell r="AI79">
            <v>-0.11126439480515408</v>
          </cell>
          <cell r="AJ79">
            <v>-4.5455158195027323E-2</v>
          </cell>
          <cell r="AK79">
            <v>-4.5196553836019136E-2</v>
          </cell>
          <cell r="AL79">
            <v>-1.9659379724135749E-2</v>
          </cell>
          <cell r="AM79">
            <v>-1.9170177985796308E-3</v>
          </cell>
          <cell r="AN79">
            <v>-1.2576673411431575E-2</v>
          </cell>
        </row>
        <row r="80">
          <cell r="I80" t="str">
            <v>Organic y/y Growth - %</v>
          </cell>
          <cell r="M80" t="str">
            <v>NA</v>
          </cell>
          <cell r="N80" t="str">
            <v>NA</v>
          </cell>
          <cell r="O80" t="str">
            <v>NA</v>
          </cell>
          <cell r="P80" t="str">
            <v>NA</v>
          </cell>
          <cell r="Q80" t="str">
            <v>NA</v>
          </cell>
          <cell r="R80" t="str">
            <v>NA</v>
          </cell>
          <cell r="S80" t="str">
            <v>NA</v>
          </cell>
          <cell r="T80" t="str">
            <v>NA</v>
          </cell>
          <cell r="U80" t="str">
            <v>NA</v>
          </cell>
          <cell r="V80" t="str">
            <v>NA</v>
          </cell>
          <cell r="W80" t="str">
            <v>NA</v>
          </cell>
          <cell r="X80" t="str">
            <v>NA</v>
          </cell>
          <cell r="Y80">
            <v>0.63233029595826606</v>
          </cell>
          <cell r="Z80">
            <v>0.84346259753604969</v>
          </cell>
          <cell r="AA80">
            <v>1.0707287591032173</v>
          </cell>
          <cell r="AB80">
            <v>1.361730624072083</v>
          </cell>
          <cell r="AC80">
            <v>1.0693651923609362</v>
          </cell>
          <cell r="AD80">
            <v>0.92558164920313746</v>
          </cell>
          <cell r="AE80">
            <v>1.4408335764316762</v>
          </cell>
          <cell r="AF80">
            <v>1.0323882818181405</v>
          </cell>
          <cell r="AG80">
            <v>1.2134611026317708</v>
          </cell>
          <cell r="AH80">
            <v>1.1733052158014126</v>
          </cell>
          <cell r="AI80">
            <v>1.1387356051948458</v>
          </cell>
          <cell r="AJ80">
            <v>0.8</v>
          </cell>
          <cell r="AK80">
            <v>0.6</v>
          </cell>
          <cell r="AL80">
            <v>0.65</v>
          </cell>
          <cell r="AM80">
            <v>0.65</v>
          </cell>
          <cell r="AN80">
            <v>0.6</v>
          </cell>
        </row>
        <row r="81">
          <cell r="I81" t="str">
            <v>Bull y/y Growth - %</v>
          </cell>
          <cell r="M81" t="str">
            <v>NM</v>
          </cell>
          <cell r="N81" t="str">
            <v>NM</v>
          </cell>
          <cell r="O81" t="str">
            <v>NM</v>
          </cell>
          <cell r="P81" t="str">
            <v>NM</v>
          </cell>
          <cell r="Q81" t="str">
            <v>NM</v>
          </cell>
          <cell r="R81" t="str">
            <v>NM</v>
          </cell>
          <cell r="S81" t="str">
            <v>NM</v>
          </cell>
          <cell r="T81" t="str">
            <v>NM</v>
          </cell>
          <cell r="U81" t="str">
            <v>NM</v>
          </cell>
          <cell r="V81" t="str">
            <v>NM</v>
          </cell>
          <cell r="W81" t="str">
            <v>NM</v>
          </cell>
          <cell r="X81" t="str">
            <v>NM</v>
          </cell>
          <cell r="Y81">
            <v>0.6</v>
          </cell>
          <cell r="Z81">
            <v>0.81</v>
          </cell>
          <cell r="AA81">
            <v>1.1000000000000001</v>
          </cell>
          <cell r="AB81">
            <v>1.5</v>
          </cell>
          <cell r="AC81">
            <v>1.2</v>
          </cell>
          <cell r="AD81">
            <v>1</v>
          </cell>
          <cell r="AE81">
            <v>1.5</v>
          </cell>
          <cell r="AF81">
            <v>1.1000000000000001</v>
          </cell>
          <cell r="AG81">
            <v>1.3</v>
          </cell>
          <cell r="AH81">
            <v>1.3</v>
          </cell>
          <cell r="AI81">
            <v>1.25</v>
          </cell>
          <cell r="AJ81">
            <v>0.89545515819502741</v>
          </cell>
          <cell r="AK81">
            <v>0.69519655383601919</v>
          </cell>
          <cell r="AL81">
            <v>0.71965937972413585</v>
          </cell>
          <cell r="AM81">
            <v>0.70191701779857973</v>
          </cell>
          <cell r="AN81">
            <v>0.66257667341143156</v>
          </cell>
        </row>
        <row r="82">
          <cell r="I82" t="str">
            <v>Bear y/y Growth - %</v>
          </cell>
          <cell r="M82" t="str">
            <v>NM</v>
          </cell>
          <cell r="N82" t="str">
            <v>NM</v>
          </cell>
          <cell r="O82" t="str">
            <v>NM</v>
          </cell>
          <cell r="P82" t="str">
            <v>NM</v>
          </cell>
          <cell r="Q82" t="str">
            <v>NM</v>
          </cell>
          <cell r="R82" t="str">
            <v>NM</v>
          </cell>
          <cell r="S82" t="str">
            <v>NM</v>
          </cell>
          <cell r="T82" t="str">
            <v>NM</v>
          </cell>
          <cell r="U82" t="str">
            <v>NM</v>
          </cell>
          <cell r="V82" t="str">
            <v>NM</v>
          </cell>
          <cell r="W82" t="str">
            <v>NM</v>
          </cell>
          <cell r="X82" t="str">
            <v>NM</v>
          </cell>
          <cell r="Y82">
            <v>0.6</v>
          </cell>
          <cell r="Z82">
            <v>0.81</v>
          </cell>
          <cell r="AA82">
            <v>1.1000000000000001</v>
          </cell>
          <cell r="AB82">
            <v>1.5</v>
          </cell>
          <cell r="AC82">
            <v>1.2</v>
          </cell>
          <cell r="AD82">
            <v>1</v>
          </cell>
          <cell r="AE82">
            <v>1.5</v>
          </cell>
          <cell r="AF82">
            <v>1.1000000000000001</v>
          </cell>
          <cell r="AG82">
            <v>1.3</v>
          </cell>
          <cell r="AH82">
            <v>1.3</v>
          </cell>
          <cell r="AI82">
            <v>1.25</v>
          </cell>
          <cell r="AJ82">
            <v>0.74545515819502739</v>
          </cell>
          <cell r="AK82">
            <v>0.54519655383601917</v>
          </cell>
          <cell r="AL82">
            <v>0.56965937972413583</v>
          </cell>
          <cell r="AM82">
            <v>0.55191701779857971</v>
          </cell>
          <cell r="AN82">
            <v>0.51257667341143154</v>
          </cell>
        </row>
        <row r="83">
          <cell r="I83" t="str">
            <v>Total Asia Pacific</v>
          </cell>
          <cell r="M83">
            <v>3.55</v>
          </cell>
          <cell r="N83">
            <v>3.85</v>
          </cell>
          <cell r="O83">
            <v>3.65</v>
          </cell>
          <cell r="P83">
            <v>3.98</v>
          </cell>
          <cell r="Q83">
            <v>8.875</v>
          </cell>
          <cell r="R83">
            <v>9.625</v>
          </cell>
          <cell r="S83">
            <v>9.125</v>
          </cell>
          <cell r="T83">
            <v>23.35</v>
          </cell>
          <cell r="U83">
            <v>45.012500000000003</v>
          </cell>
          <cell r="V83">
            <v>46.337499999999999</v>
          </cell>
          <cell r="W83">
            <v>53.387499999999996</v>
          </cell>
          <cell r="X83">
            <v>60.384999999999998</v>
          </cell>
          <cell r="Y83">
            <v>72.02000000000001</v>
          </cell>
          <cell r="Z83">
            <v>83.870874999999998</v>
          </cell>
          <cell r="AA83">
            <v>112.11375000000001</v>
          </cell>
          <cell r="AB83">
            <v>150.96249999999998</v>
          </cell>
          <cell r="AC83">
            <v>158.44400000000002</v>
          </cell>
          <cell r="AD83">
            <v>167.74175</v>
          </cell>
          <cell r="AE83">
            <v>280.28437500000001</v>
          </cell>
          <cell r="AF83">
            <v>317.02125000000001</v>
          </cell>
          <cell r="AG83">
            <v>364.42120000000006</v>
          </cell>
          <cell r="AH83">
            <v>385.80602499999998</v>
          </cell>
          <cell r="AI83">
            <v>647.16750000000002</v>
          </cell>
          <cell r="AJ83">
            <v>609.07775106993529</v>
          </cell>
          <cell r="AK83">
            <v>616.07046238478688</v>
          </cell>
          <cell r="AL83">
            <v>662.5963308953344</v>
          </cell>
          <cell r="AM83">
            <v>1095.5112566161622</v>
          </cell>
          <cell r="AN83">
            <v>1006.7599503493011</v>
          </cell>
        </row>
        <row r="84">
          <cell r="I84" t="str">
            <v>y/y Growth - %</v>
          </cell>
          <cell r="M84" t="str">
            <v>NA</v>
          </cell>
          <cell r="N84" t="str">
            <v>NA</v>
          </cell>
          <cell r="O84" t="str">
            <v>NA</v>
          </cell>
          <cell r="P84" t="str">
            <v>NA</v>
          </cell>
          <cell r="Q84">
            <v>1.5</v>
          </cell>
          <cell r="R84">
            <v>1.5</v>
          </cell>
          <cell r="S84">
            <v>1.5</v>
          </cell>
          <cell r="T84">
            <v>4.8668341708542719</v>
          </cell>
          <cell r="U84">
            <v>4.0718309859154935</v>
          </cell>
          <cell r="V84">
            <v>3.8142857142857141</v>
          </cell>
          <cell r="W84">
            <v>4.8506849315068488</v>
          </cell>
          <cell r="X84">
            <v>1.5860813704496786</v>
          </cell>
          <cell r="Y84">
            <v>0.60000000000000009</v>
          </cell>
          <cell r="Z84">
            <v>0.81</v>
          </cell>
          <cell r="AA84">
            <v>1.1000000000000005</v>
          </cell>
          <cell r="AB84">
            <v>1.4999999999999996</v>
          </cell>
          <cell r="AC84">
            <v>1.1999999999999997</v>
          </cell>
          <cell r="AD84">
            <v>1</v>
          </cell>
          <cell r="AE84">
            <v>1.5</v>
          </cell>
          <cell r="AF84">
            <v>1.1000000000000005</v>
          </cell>
          <cell r="AG84">
            <v>1.3000000000000003</v>
          </cell>
          <cell r="AH84">
            <v>1.2999999999999998</v>
          </cell>
          <cell r="AI84">
            <v>1.3089674549285881</v>
          </cell>
          <cell r="AJ84">
            <v>0.92125212764108166</v>
          </cell>
          <cell r="AK84">
            <v>0.69054506813760219</v>
          </cell>
          <cell r="AL84">
            <v>0.71743386043630197</v>
          </cell>
          <cell r="AM84">
            <v>0.69277854128361227</v>
          </cell>
          <cell r="AN84">
            <v>0.65292517840419895</v>
          </cell>
        </row>
        <row r="86">
          <cell r="I86" t="str">
            <v>Latin America &amp; RoW</v>
          </cell>
        </row>
        <row r="87">
          <cell r="I87" t="str">
            <v>Agency (Booking.com)</v>
          </cell>
          <cell r="M87">
            <v>2</v>
          </cell>
          <cell r="N87">
            <v>2</v>
          </cell>
          <cell r="O87">
            <v>2</v>
          </cell>
          <cell r="P87">
            <v>2</v>
          </cell>
          <cell r="Q87">
            <v>6.8</v>
          </cell>
          <cell r="R87">
            <v>7.2</v>
          </cell>
          <cell r="S87">
            <v>7.2</v>
          </cell>
          <cell r="T87">
            <v>6.6</v>
          </cell>
          <cell r="U87">
            <v>20.399999999999999</v>
          </cell>
          <cell r="V87">
            <v>23.040000000000003</v>
          </cell>
          <cell r="W87">
            <v>24.48</v>
          </cell>
          <cell r="X87">
            <v>20.46</v>
          </cell>
          <cell r="Y87">
            <v>57.11999999999999</v>
          </cell>
          <cell r="Z87">
            <v>69.12</v>
          </cell>
          <cell r="AA87">
            <v>73.44</v>
          </cell>
          <cell r="AB87">
            <v>53.196000000000005</v>
          </cell>
          <cell r="AC87">
            <v>159.93599999999995</v>
          </cell>
          <cell r="AD87">
            <v>200.44800000000001</v>
          </cell>
          <cell r="AE87">
            <v>212.976</v>
          </cell>
          <cell r="AF87">
            <v>132.99</v>
          </cell>
          <cell r="AG87">
            <v>367.85279999999983</v>
          </cell>
          <cell r="AH87">
            <v>501.12</v>
          </cell>
          <cell r="AI87">
            <v>447.24960000000004</v>
          </cell>
          <cell r="AJ87">
            <v>256.49258060792613</v>
          </cell>
          <cell r="AK87">
            <v>611.43576082974494</v>
          </cell>
          <cell r="AL87">
            <v>848.19577345338382</v>
          </cell>
          <cell r="AM87">
            <v>760.76037510943434</v>
          </cell>
          <cell r="AN87">
            <v>435.41336588205945</v>
          </cell>
        </row>
        <row r="88">
          <cell r="I88" t="str">
            <v>Base y/y Growth - %</v>
          </cell>
          <cell r="M88" t="str">
            <v>NA</v>
          </cell>
          <cell r="N88" t="str">
            <v>NA</v>
          </cell>
          <cell r="O88" t="str">
            <v>NA</v>
          </cell>
          <cell r="P88" t="str">
            <v>NA</v>
          </cell>
          <cell r="Q88">
            <v>2.4</v>
          </cell>
          <cell r="R88">
            <v>2.6</v>
          </cell>
          <cell r="S88">
            <v>2.6</v>
          </cell>
          <cell r="T88">
            <v>2.2999999999999998</v>
          </cell>
          <cell r="U88">
            <v>2</v>
          </cell>
          <cell r="V88">
            <v>2.2000000000000002</v>
          </cell>
          <cell r="W88">
            <v>2.4</v>
          </cell>
          <cell r="X88">
            <v>2.1</v>
          </cell>
          <cell r="Y88">
            <v>1.8</v>
          </cell>
          <cell r="Z88">
            <v>2</v>
          </cell>
          <cell r="AA88">
            <v>2</v>
          </cell>
          <cell r="AB88">
            <v>1.6</v>
          </cell>
          <cell r="AC88">
            <v>1.8</v>
          </cell>
          <cell r="AD88">
            <v>1.9</v>
          </cell>
          <cell r="AE88">
            <v>1.9</v>
          </cell>
          <cell r="AF88">
            <v>1.5</v>
          </cell>
          <cell r="AG88">
            <v>1.3</v>
          </cell>
          <cell r="AH88">
            <v>1.5</v>
          </cell>
          <cell r="AI88">
            <v>1.1000000000000001</v>
          </cell>
          <cell r="AJ88">
            <v>0.92866065574799694</v>
          </cell>
          <cell r="AK88">
            <v>0.66217508968191952</v>
          </cell>
          <cell r="AL88">
            <v>0.6926001226320716</v>
          </cell>
          <cell r="AM88">
            <v>0.70097497037321943</v>
          </cell>
          <cell r="AN88">
            <v>0.69756709862743027</v>
          </cell>
        </row>
        <row r="89">
          <cell r="I89" t="str">
            <v>(+/-) FX y/y Growth - %</v>
          </cell>
          <cell r="M89" t="str">
            <v>NA</v>
          </cell>
          <cell r="N89" t="str">
            <v>NA</v>
          </cell>
          <cell r="O89" t="str">
            <v>NA</v>
          </cell>
          <cell r="P89" t="str">
            <v>NA</v>
          </cell>
          <cell r="Q89">
            <v>-8.1143406318173739E-3</v>
          </cell>
          <cell r="R89">
            <v>-4.1015659552330629E-2</v>
          </cell>
          <cell r="S89">
            <v>-6.9013045004786708E-2</v>
          </cell>
          <cell r="T89">
            <v>-0.12258214748189453</v>
          </cell>
          <cell r="U89">
            <v>-0.12642428880961254</v>
          </cell>
          <cell r="V89">
            <v>-9.4470722294937109E-2</v>
          </cell>
          <cell r="W89">
            <v>-5.4101841788178673E-2</v>
          </cell>
          <cell r="X89">
            <v>0.13525696990200167</v>
          </cell>
          <cell r="Y89">
            <v>0.14778293452233821</v>
          </cell>
          <cell r="Z89">
            <v>0.11270414437715015</v>
          </cell>
          <cell r="AA89">
            <v>5.6352893409448379E-2</v>
          </cell>
          <cell r="AB89">
            <v>-0.14942487094956314</v>
          </cell>
          <cell r="AC89">
            <v>-0.1603604817548569</v>
          </cell>
          <cell r="AD89">
            <v>-9.7680188920470007E-2</v>
          </cell>
          <cell r="AE89">
            <v>-4.1083185173079365E-2</v>
          </cell>
          <cell r="AF89">
            <v>-2.3473147635738007E-2</v>
          </cell>
          <cell r="AG89">
            <v>-4.5608038336317915E-2</v>
          </cell>
          <cell r="AH89">
            <v>-6.2689762326748763E-2</v>
          </cell>
          <cell r="AI89">
            <v>-4.8421131506136771E-2</v>
          </cell>
          <cell r="AJ89">
            <v>2.1339344252002974E-2</v>
          </cell>
          <cell r="AK89">
            <v>3.7824910318080406E-2</v>
          </cell>
          <cell r="AL89">
            <v>5.7399877367928433E-2</v>
          </cell>
          <cell r="AM89">
            <v>4.9025029626780528E-2</v>
          </cell>
          <cell r="AN89">
            <v>2.4329013725697215E-3</v>
          </cell>
        </row>
        <row r="90">
          <cell r="I90" t="str">
            <v>Organic y/y Growth - %</v>
          </cell>
          <cell r="M90" t="str">
            <v>NA</v>
          </cell>
          <cell r="N90" t="str">
            <v>NA</v>
          </cell>
          <cell r="O90" t="str">
            <v>NA</v>
          </cell>
          <cell r="P90" t="str">
            <v>NA</v>
          </cell>
          <cell r="Q90">
            <v>2.3918856593681825</v>
          </cell>
          <cell r="R90">
            <v>2.5589843404476693</v>
          </cell>
          <cell r="S90">
            <v>2.5309869549952135</v>
          </cell>
          <cell r="T90">
            <v>2.1774178525181052</v>
          </cell>
          <cell r="U90">
            <v>1.8735757111903875</v>
          </cell>
          <cell r="V90">
            <v>2.1055292777050632</v>
          </cell>
          <cell r="W90">
            <v>2.3458981582118215</v>
          </cell>
          <cell r="X90">
            <v>2.235256969902002</v>
          </cell>
          <cell r="Y90">
            <v>1.9477829345223383</v>
          </cell>
          <cell r="Z90">
            <v>2.1127041443771502</v>
          </cell>
          <cell r="AA90">
            <v>2.0563528934094482</v>
          </cell>
          <cell r="AB90">
            <v>1.450575129050437</v>
          </cell>
          <cell r="AC90">
            <v>1.6396395182451431</v>
          </cell>
          <cell r="AD90">
            <v>1.80231981107953</v>
          </cell>
          <cell r="AE90">
            <v>1.8589168148269206</v>
          </cell>
          <cell r="AF90">
            <v>1.4765268523642621</v>
          </cell>
          <cell r="AG90">
            <v>1.2543919616636821</v>
          </cell>
          <cell r="AH90">
            <v>1.4373102376732512</v>
          </cell>
          <cell r="AI90">
            <v>1.0515788684938634</v>
          </cell>
          <cell r="AJ90">
            <v>0.95</v>
          </cell>
          <cell r="AK90">
            <v>0.7</v>
          </cell>
          <cell r="AL90">
            <v>0.75</v>
          </cell>
          <cell r="AM90">
            <v>0.75</v>
          </cell>
          <cell r="AN90">
            <v>0.7</v>
          </cell>
        </row>
        <row r="91">
          <cell r="I91" t="str">
            <v>Bull y/y Growth - %</v>
          </cell>
          <cell r="M91" t="str">
            <v>NA</v>
          </cell>
          <cell r="N91" t="str">
            <v>NA</v>
          </cell>
          <cell r="O91" t="str">
            <v>NA</v>
          </cell>
          <cell r="P91" t="str">
            <v>NA</v>
          </cell>
          <cell r="Q91">
            <v>2.4</v>
          </cell>
          <cell r="R91">
            <v>2.6</v>
          </cell>
          <cell r="S91">
            <v>2.6</v>
          </cell>
          <cell r="T91">
            <v>2.2999999999999998</v>
          </cell>
          <cell r="U91">
            <v>2</v>
          </cell>
          <cell r="V91">
            <v>2.2000000000000002</v>
          </cell>
          <cell r="W91">
            <v>2.4</v>
          </cell>
          <cell r="X91">
            <v>2.1</v>
          </cell>
          <cell r="Y91">
            <v>1.8</v>
          </cell>
          <cell r="Z91">
            <v>2</v>
          </cell>
          <cell r="AA91">
            <v>2</v>
          </cell>
          <cell r="AB91">
            <v>1.6</v>
          </cell>
          <cell r="AC91">
            <v>1.8</v>
          </cell>
          <cell r="AD91">
            <v>1.9</v>
          </cell>
          <cell r="AE91">
            <v>1.9</v>
          </cell>
          <cell r="AF91">
            <v>1.5</v>
          </cell>
          <cell r="AG91">
            <v>1.3</v>
          </cell>
          <cell r="AH91">
            <v>1.5</v>
          </cell>
          <cell r="AI91">
            <v>1.1000000000000001</v>
          </cell>
          <cell r="AJ91">
            <v>0.97866065574799699</v>
          </cell>
          <cell r="AK91">
            <v>0.71217508968191956</v>
          </cell>
          <cell r="AL91">
            <v>0.74260012263207165</v>
          </cell>
          <cell r="AM91">
            <v>0.75097497037321947</v>
          </cell>
          <cell r="AN91">
            <v>0.74756709862743032</v>
          </cell>
        </row>
        <row r="92">
          <cell r="I92" t="str">
            <v>Bear y/y Growth - %</v>
          </cell>
          <cell r="M92" t="str">
            <v>NA</v>
          </cell>
          <cell r="N92" t="str">
            <v>NA</v>
          </cell>
          <cell r="O92" t="str">
            <v>NA</v>
          </cell>
          <cell r="P92" t="str">
            <v>NA</v>
          </cell>
          <cell r="Q92">
            <v>2.4</v>
          </cell>
          <cell r="R92">
            <v>2.6</v>
          </cell>
          <cell r="S92">
            <v>2.6</v>
          </cell>
          <cell r="T92">
            <v>2.2999999999999998</v>
          </cell>
          <cell r="U92">
            <v>2</v>
          </cell>
          <cell r="V92">
            <v>2.2000000000000002</v>
          </cell>
          <cell r="W92">
            <v>2.4</v>
          </cell>
          <cell r="X92">
            <v>2.1</v>
          </cell>
          <cell r="Y92">
            <v>1.8</v>
          </cell>
          <cell r="Z92">
            <v>2</v>
          </cell>
          <cell r="AA92">
            <v>2</v>
          </cell>
          <cell r="AB92">
            <v>1.6</v>
          </cell>
          <cell r="AC92">
            <v>1.8</v>
          </cell>
          <cell r="AD92">
            <v>1.9</v>
          </cell>
          <cell r="AE92">
            <v>1.9</v>
          </cell>
          <cell r="AF92">
            <v>1.5</v>
          </cell>
          <cell r="AG92">
            <v>1.3</v>
          </cell>
          <cell r="AH92">
            <v>1.5</v>
          </cell>
          <cell r="AI92">
            <v>1.1000000000000001</v>
          </cell>
          <cell r="AJ92">
            <v>0.82866065574799697</v>
          </cell>
          <cell r="AK92">
            <v>0.56217508968191954</v>
          </cell>
          <cell r="AL92">
            <v>0.59260012263207162</v>
          </cell>
          <cell r="AM92">
            <v>0.60097497037321945</v>
          </cell>
          <cell r="AN92">
            <v>0.59756709862743029</v>
          </cell>
        </row>
        <row r="94">
          <cell r="I94" t="str">
            <v>Agency Check</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row>
        <row r="95">
          <cell r="I95" t="str">
            <v>Merchant Check</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row>
        <row r="96">
          <cell r="I96" t="str">
            <v>Geography US Check</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row>
        <row r="97">
          <cell r="I97" t="str">
            <v>Geography International Check</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row>
        <row r="99">
          <cell r="I99" t="str">
            <v>Revenue Scenarios</v>
          </cell>
        </row>
        <row r="100">
          <cell r="I100" t="str">
            <v>Revenue by brand</v>
          </cell>
        </row>
        <row r="101">
          <cell r="I101" t="str">
            <v>US</v>
          </cell>
        </row>
        <row r="102">
          <cell r="I102" t="str">
            <v>Agency (Priceline.com)</v>
          </cell>
          <cell r="M102">
            <v>7.9809999999999937</v>
          </cell>
          <cell r="N102">
            <v>8.7919999999999874</v>
          </cell>
          <cell r="O102">
            <v>8.3260000000000485</v>
          </cell>
          <cell r="P102">
            <v>6.1009999999999796</v>
          </cell>
          <cell r="Q102">
            <v>6.6110000000000371</v>
          </cell>
          <cell r="R102">
            <v>7.9439999999999413</v>
          </cell>
          <cell r="S102">
            <v>7.8229999999999542</v>
          </cell>
          <cell r="T102">
            <v>5.7799999999999976</v>
          </cell>
          <cell r="U102">
            <v>10.160000000000023</v>
          </cell>
          <cell r="V102">
            <v>13.104999999999976</v>
          </cell>
          <cell r="W102">
            <v>14.770000000000049</v>
          </cell>
          <cell r="X102">
            <v>12.32299999999999</v>
          </cell>
          <cell r="Y102">
            <v>12.709799999999952</v>
          </cell>
          <cell r="Z102">
            <v>14.769359999999974</v>
          </cell>
          <cell r="AA102">
            <v>18.535199999999989</v>
          </cell>
          <cell r="AB102">
            <v>14.471000000000084</v>
          </cell>
          <cell r="AC102">
            <v>13.028559999999914</v>
          </cell>
          <cell r="AD102">
            <v>18.582720000000034</v>
          </cell>
          <cell r="AE102">
            <v>19.071999999999946</v>
          </cell>
          <cell r="AF102">
            <v>16.275500000000051</v>
          </cell>
          <cell r="AG102">
            <v>15.397088000000048</v>
          </cell>
          <cell r="AH102">
            <v>19.913566800000122</v>
          </cell>
          <cell r="AI102">
            <v>19.274885000000111</v>
          </cell>
          <cell r="AJ102">
            <v>17.362372499999999</v>
          </cell>
          <cell r="AK102">
            <v>17.383543520000003</v>
          </cell>
          <cell r="AL102">
            <v>22.781835647999998</v>
          </cell>
          <cell r="AM102">
            <v>22.41364905</v>
          </cell>
          <cell r="AN102">
            <v>18.309410999999997</v>
          </cell>
        </row>
        <row r="103">
          <cell r="I103" t="str">
            <v>y/y Growth - %</v>
          </cell>
          <cell r="M103" t="str">
            <v>NA</v>
          </cell>
          <cell r="N103" t="str">
            <v>NA</v>
          </cell>
          <cell r="O103" t="str">
            <v>NA</v>
          </cell>
          <cell r="P103" t="str">
            <v>NA</v>
          </cell>
          <cell r="Q103">
            <v>-0.17165768700663542</v>
          </cell>
          <cell r="R103">
            <v>-9.6451319381261058E-2</v>
          </cell>
          <cell r="S103">
            <v>-6.0413163583964868E-2</v>
          </cell>
          <cell r="T103">
            <v>-5.2614325520403682E-2</v>
          </cell>
          <cell r="U103">
            <v>0.53683255180758827</v>
          </cell>
          <cell r="V103">
            <v>0.64967270896274831</v>
          </cell>
          <cell r="W103">
            <v>0.88802249776302378</v>
          </cell>
          <cell r="X103">
            <v>1.1320069204152241</v>
          </cell>
          <cell r="Y103">
            <v>0.25096456692912628</v>
          </cell>
          <cell r="Z103">
            <v>0.12700190766882891</v>
          </cell>
          <cell r="AA103">
            <v>0.25492213947189768</v>
          </cell>
          <cell r="AB103">
            <v>0.17430820417106996</v>
          </cell>
          <cell r="AC103">
            <v>2.5079859635868562E-2</v>
          </cell>
          <cell r="AD103">
            <v>0.25819399080258498</v>
          </cell>
          <cell r="AE103">
            <v>2.8961111830460906E-2</v>
          </cell>
          <cell r="AF103">
            <v>0.12469767120447495</v>
          </cell>
          <cell r="AG103">
            <v>0.18179507175007448</v>
          </cell>
          <cell r="AH103">
            <v>7.1617438136079459E-2</v>
          </cell>
          <cell r="AI103">
            <v>1.0637846057055755E-2</v>
          </cell>
          <cell r="AJ103">
            <v>6.6779668827375183E-2</v>
          </cell>
          <cell r="AK103">
            <v>0.1290150137480508</v>
          </cell>
          <cell r="AL103">
            <v>0.14403591665958393</v>
          </cell>
          <cell r="AM103">
            <v>0.16284216741110891</v>
          </cell>
          <cell r="AN103">
            <v>5.4545454545454453E-2</v>
          </cell>
        </row>
        <row r="104">
          <cell r="I104" t="str">
            <v>Revenue margin</v>
          </cell>
          <cell r="M104">
            <v>3.8427093966065126E-2</v>
          </cell>
          <cell r="N104">
            <v>3.4793482949531218E-2</v>
          </cell>
          <cell r="O104">
            <v>4.1219862369424487E-2</v>
          </cell>
          <cell r="P104">
            <v>3.5484546395709873E-2</v>
          </cell>
          <cell r="Q104">
            <v>3.463995095599158E-2</v>
          </cell>
          <cell r="R104">
            <v>3.4221318537408847E-2</v>
          </cell>
          <cell r="S104">
            <v>3.078212488343067E-2</v>
          </cell>
          <cell r="T104">
            <v>2.3463696222263717E-2</v>
          </cell>
          <cell r="U104">
            <v>2.8453406147168035E-2</v>
          </cell>
          <cell r="V104">
            <v>2.9562773238527868E-2</v>
          </cell>
          <cell r="W104">
            <v>3.8354371541419977E-2</v>
          </cell>
          <cell r="X104">
            <v>3.4857605141376528E-2</v>
          </cell>
          <cell r="Y104">
            <v>3.0456057280334223E-2</v>
          </cell>
          <cell r="Z104">
            <v>3.2573243350535873E-2</v>
          </cell>
          <cell r="AA104">
            <v>3.9053456409564861E-2</v>
          </cell>
          <cell r="AB104">
            <v>3.388635858047765E-2</v>
          </cell>
          <cell r="AC104">
            <v>2.6854317262246883E-2</v>
          </cell>
          <cell r="AD104">
            <v>3.3274398399911247E-2</v>
          </cell>
          <cell r="AE104">
            <v>3.5390610502876133E-2</v>
          </cell>
          <cell r="AF104">
            <v>3.6502382954864146E-2</v>
          </cell>
          <cell r="AG104">
            <v>2.8520435607941083E-2</v>
          </cell>
          <cell r="AH104">
            <v>3.27262452645012E-2</v>
          </cell>
          <cell r="AI104">
            <v>2.917850844327393E-2</v>
          </cell>
          <cell r="AJ104">
            <v>3.3000000000000002E-2</v>
          </cell>
          <cell r="AK104">
            <v>2.8000000000000001E-2</v>
          </cell>
          <cell r="AL104">
            <v>3.2000000000000001E-2</v>
          </cell>
          <cell r="AM104">
            <v>2.9000000000000001E-2</v>
          </cell>
          <cell r="AN104">
            <v>0.03</v>
          </cell>
        </row>
        <row r="105">
          <cell r="I105" t="str">
            <v>Merchant (NYOP &amp; Priceline.com)</v>
          </cell>
          <cell r="M105">
            <v>210.43799999999999</v>
          </cell>
          <cell r="N105">
            <v>250.524</v>
          </cell>
          <cell r="O105">
            <v>238.55799999999999</v>
          </cell>
          <cell r="P105">
            <v>204.649</v>
          </cell>
          <cell r="Q105">
            <v>230.13299999999998</v>
          </cell>
          <cell r="R105">
            <v>252.59099999999998</v>
          </cell>
          <cell r="S105">
            <v>274.81600000000003</v>
          </cell>
          <cell r="T105">
            <v>224.28100000000001</v>
          </cell>
          <cell r="U105">
            <v>284.73099999999999</v>
          </cell>
          <cell r="V105">
            <v>331.87400000000002</v>
          </cell>
          <cell r="W105">
            <v>318.125</v>
          </cell>
          <cell r="X105">
            <v>262.06599999999997</v>
          </cell>
          <cell r="Y105">
            <v>329.94920000000002</v>
          </cell>
          <cell r="Z105">
            <v>384.93763999999999</v>
          </cell>
          <cell r="AA105">
            <v>388.0668</v>
          </cell>
          <cell r="AB105">
            <v>300.53199999999998</v>
          </cell>
          <cell r="AC105">
            <v>352.67843999999997</v>
          </cell>
          <cell r="AD105">
            <v>422.99828000000002</v>
          </cell>
          <cell r="AE105">
            <v>448.411</v>
          </cell>
          <cell r="AF105">
            <v>336.8965</v>
          </cell>
          <cell r="AG105">
            <v>401.72891199999998</v>
          </cell>
          <cell r="AH105">
            <v>466.89743320000002</v>
          </cell>
          <cell r="AI105">
            <v>477.55611499999998</v>
          </cell>
          <cell r="AJ105">
            <v>364.5351</v>
          </cell>
          <cell r="AK105">
            <v>435.84458832000001</v>
          </cell>
          <cell r="AL105">
            <v>510.09027046800009</v>
          </cell>
          <cell r="AM105">
            <v>525.03130355000008</v>
          </cell>
          <cell r="AN105">
            <v>394.76195640000003</v>
          </cell>
        </row>
        <row r="106">
          <cell r="I106" t="str">
            <v>y/y Growth - %</v>
          </cell>
          <cell r="M106" t="str">
            <v>NA</v>
          </cell>
          <cell r="N106" t="str">
            <v>NA</v>
          </cell>
          <cell r="O106" t="str">
            <v>NA</v>
          </cell>
          <cell r="P106" t="str">
            <v>NA</v>
          </cell>
          <cell r="Q106">
            <v>9.3590511219456607E-2</v>
          </cell>
          <cell r="R106">
            <v>8.2507065191357309E-3</v>
          </cell>
          <cell r="S106">
            <v>0.15198819574275446</v>
          </cell>
          <cell r="T106">
            <v>9.5930104715879372E-2</v>
          </cell>
          <cell r="U106">
            <v>0.23724541895338791</v>
          </cell>
          <cell r="V106">
            <v>0.31387895847437175</v>
          </cell>
          <cell r="W106">
            <v>0.15759271658127605</v>
          </cell>
          <cell r="X106">
            <v>0.16847169399102002</v>
          </cell>
          <cell r="Y106">
            <v>0.15881024545974975</v>
          </cell>
          <cell r="Z106">
            <v>0.15989092245852321</v>
          </cell>
          <cell r="AA106">
            <v>0.21985634577603141</v>
          </cell>
          <cell r="AB106">
            <v>0.14677981882426572</v>
          </cell>
          <cell r="AC106">
            <v>6.8887089285259551E-2</v>
          </cell>
          <cell r="AD106">
            <v>9.8874820347524484E-2</v>
          </cell>
          <cell r="AE106">
            <v>0.15549951709344878</v>
          </cell>
          <cell r="AF106">
            <v>0.12100042591138394</v>
          </cell>
          <cell r="AG106">
            <v>0.1390798711710306</v>
          </cell>
          <cell r="AH106">
            <v>0.10378092601227595</v>
          </cell>
          <cell r="AI106">
            <v>6.4996431844892344E-2</v>
          </cell>
          <cell r="AJ106">
            <v>8.2038845758267032E-2</v>
          </cell>
          <cell r="AK106">
            <v>8.4922133560553892E-2</v>
          </cell>
          <cell r="AL106">
            <v>9.251033352650273E-2</v>
          </cell>
          <cell r="AM106">
            <v>9.9412795813535126E-2</v>
          </cell>
          <cell r="AN106">
            <v>8.2918918918919005E-2</v>
          </cell>
        </row>
        <row r="107">
          <cell r="I107" t="str">
            <v>Revenue margin</v>
          </cell>
          <cell r="M107">
            <v>0.79018455588307079</v>
          </cell>
          <cell r="N107">
            <v>0.78764784667333199</v>
          </cell>
          <cell r="O107">
            <v>0.78793904122710245</v>
          </cell>
          <cell r="P107">
            <v>0.81423171799156524</v>
          </cell>
          <cell r="Q107">
            <v>0.79917558853047077</v>
          </cell>
          <cell r="R107">
            <v>0.80022239752131297</v>
          </cell>
          <cell r="S107">
            <v>0.78955594373448568</v>
          </cell>
          <cell r="T107">
            <v>0.80320377605798743</v>
          </cell>
          <cell r="U107">
            <v>0.78245803024515448</v>
          </cell>
          <cell r="V107">
            <v>0.7736171006317164</v>
          </cell>
          <cell r="W107">
            <v>0.76779844280218379</v>
          </cell>
          <cell r="X107">
            <v>0.78091355795332973</v>
          </cell>
          <cell r="Y107">
            <v>0.7597824384942018</v>
          </cell>
          <cell r="Z107">
            <v>0.75365954130919155</v>
          </cell>
          <cell r="AA107">
            <v>0.74025351226072278</v>
          </cell>
          <cell r="AB107">
            <v>0.74313875309402111</v>
          </cell>
          <cell r="AC107">
            <v>0.69901264126785301</v>
          </cell>
          <cell r="AD107">
            <v>0.71007297162550298</v>
          </cell>
          <cell r="AE107">
            <v>0.77033327606940383</v>
          </cell>
          <cell r="AF107">
            <v>0.73860564538229656</v>
          </cell>
          <cell r="AG107">
            <v>0.68189225485896021</v>
          </cell>
          <cell r="AH107">
            <v>0.66746279428423405</v>
          </cell>
          <cell r="AI107">
            <v>0.78621060559913736</v>
          </cell>
          <cell r="AJ107">
            <v>0.74</v>
          </cell>
          <cell r="AK107">
            <v>0.68500000000000005</v>
          </cell>
          <cell r="AL107">
            <v>0.66900000000000004</v>
          </cell>
          <cell r="AM107">
            <v>0.79300000000000004</v>
          </cell>
          <cell r="AN107">
            <v>0.74199999999999999</v>
          </cell>
        </row>
        <row r="108">
          <cell r="I108" t="str">
            <v>Other</v>
          </cell>
          <cell r="M108">
            <v>1.095</v>
          </cell>
          <cell r="N108">
            <v>1.2350000000000001</v>
          </cell>
          <cell r="O108">
            <v>1.583</v>
          </cell>
          <cell r="P108">
            <v>1.121</v>
          </cell>
          <cell r="Q108">
            <v>0.86699999999999999</v>
          </cell>
          <cell r="R108">
            <v>2.6269999999999998</v>
          </cell>
          <cell r="S108">
            <v>2.4529999999999998</v>
          </cell>
          <cell r="T108">
            <v>2.3919999999999999</v>
          </cell>
          <cell r="U108">
            <v>4.0890000000000004</v>
          </cell>
          <cell r="V108">
            <v>4.4969999999999999</v>
          </cell>
          <cell r="W108">
            <v>5.0140000000000002</v>
          </cell>
          <cell r="X108">
            <v>4.2519999999999998</v>
          </cell>
          <cell r="Y108">
            <v>4.7990000000000004</v>
          </cell>
          <cell r="Z108">
            <v>6.4340000000000002</v>
          </cell>
          <cell r="AA108">
            <v>7.1580000000000004</v>
          </cell>
          <cell r="AB108">
            <v>3.85</v>
          </cell>
          <cell r="AC108">
            <v>2.887</v>
          </cell>
          <cell r="AD108">
            <v>3.258</v>
          </cell>
          <cell r="AE108">
            <v>3.274</v>
          </cell>
          <cell r="AF108">
            <v>3.2440000000000002</v>
          </cell>
          <cell r="AG108">
            <v>3.0939999999999999</v>
          </cell>
          <cell r="AH108">
            <v>3.0049999999999999</v>
          </cell>
          <cell r="AI108">
            <v>2.9729999999999999</v>
          </cell>
          <cell r="AJ108">
            <v>3.2440000000000002</v>
          </cell>
          <cell r="AK108">
            <v>3.0939999999999999</v>
          </cell>
          <cell r="AL108">
            <v>3.0049999999999999</v>
          </cell>
          <cell r="AM108">
            <v>2.9729999999999999</v>
          </cell>
          <cell r="AN108">
            <v>3.2440000000000002</v>
          </cell>
        </row>
        <row r="109">
          <cell r="I109" t="str">
            <v>y/y Growth - %</v>
          </cell>
          <cell r="M109" t="str">
            <v>NA</v>
          </cell>
          <cell r="N109" t="str">
            <v>NA</v>
          </cell>
          <cell r="O109" t="str">
            <v>NA</v>
          </cell>
          <cell r="P109" t="str">
            <v>NA</v>
          </cell>
          <cell r="Q109">
            <v>-0.20821917808219181</v>
          </cell>
          <cell r="R109">
            <v>1.1271255060728742</v>
          </cell>
          <cell r="S109">
            <v>0.54958938723941886</v>
          </cell>
          <cell r="T109">
            <v>1.1338090990187331</v>
          </cell>
          <cell r="U109">
            <v>3.7162629757785473</v>
          </cell>
          <cell r="V109">
            <v>0.71183859916254288</v>
          </cell>
          <cell r="W109">
            <v>1.0440277211577662</v>
          </cell>
          <cell r="X109">
            <v>0.77759197324414719</v>
          </cell>
          <cell r="Y109">
            <v>0.17363658596233789</v>
          </cell>
          <cell r="Z109">
            <v>0.43073159884367374</v>
          </cell>
          <cell r="AA109">
            <v>0.42760271240526526</v>
          </cell>
          <cell r="AB109">
            <v>-9.4543744120413886E-2</v>
          </cell>
          <cell r="AC109">
            <v>-0.3984163367368202</v>
          </cell>
          <cell r="AD109">
            <v>-0.49362760335716505</v>
          </cell>
          <cell r="AE109">
            <v>-0.5426096675048897</v>
          </cell>
          <cell r="AF109">
            <v>-0.15740259740259732</v>
          </cell>
          <cell r="AG109">
            <v>7.1700727398683606E-2</v>
          </cell>
          <cell r="AH109">
            <v>-7.765500306936779E-2</v>
          </cell>
          <cell r="AI109">
            <v>-9.1936469150885824E-2</v>
          </cell>
          <cell r="AJ109">
            <v>0</v>
          </cell>
          <cell r="AK109">
            <v>0</v>
          </cell>
          <cell r="AL109">
            <v>0</v>
          </cell>
          <cell r="AM109">
            <v>0</v>
          </cell>
          <cell r="AN109">
            <v>0</v>
          </cell>
        </row>
        <row r="110">
          <cell r="I110" t="str">
            <v>Total US</v>
          </cell>
          <cell r="M110">
            <v>219.51399999999998</v>
          </cell>
          <cell r="N110">
            <v>260.55099999999999</v>
          </cell>
          <cell r="O110">
            <v>248.46700000000004</v>
          </cell>
          <cell r="P110">
            <v>211.87099999999998</v>
          </cell>
          <cell r="Q110">
            <v>237.61100000000002</v>
          </cell>
          <cell r="R110">
            <v>263.16199999999992</v>
          </cell>
          <cell r="S110">
            <v>285.09199999999998</v>
          </cell>
          <cell r="T110">
            <v>232.453</v>
          </cell>
          <cell r="U110">
            <v>298.98</v>
          </cell>
          <cell r="V110">
            <v>349.476</v>
          </cell>
          <cell r="W110">
            <v>337.90900000000005</v>
          </cell>
          <cell r="X110">
            <v>278.64099999999996</v>
          </cell>
          <cell r="Y110">
            <v>347.45799999999997</v>
          </cell>
          <cell r="Z110">
            <v>406.14099999999996</v>
          </cell>
          <cell r="AA110">
            <v>413.76</v>
          </cell>
          <cell r="AB110">
            <v>318.85300000000007</v>
          </cell>
          <cell r="AC110">
            <v>368.59399999999988</v>
          </cell>
          <cell r="AD110">
            <v>444.83900000000006</v>
          </cell>
          <cell r="AE110">
            <v>470.75699999999995</v>
          </cell>
          <cell r="AF110">
            <v>356.41600000000005</v>
          </cell>
          <cell r="AG110">
            <v>420.22</v>
          </cell>
          <cell r="AH110">
            <v>489.81600000000014</v>
          </cell>
          <cell r="AI110">
            <v>499.80400000000009</v>
          </cell>
          <cell r="AJ110">
            <v>385.14147250000002</v>
          </cell>
          <cell r="AK110">
            <v>456.32213184</v>
          </cell>
          <cell r="AL110">
            <v>535.87710611600005</v>
          </cell>
          <cell r="AM110">
            <v>550.41795260000004</v>
          </cell>
          <cell r="AN110">
            <v>416.31536740000007</v>
          </cell>
        </row>
        <row r="111">
          <cell r="I111" t="str">
            <v>y/y Growth - %</v>
          </cell>
          <cell r="M111" t="str">
            <v>NA</v>
          </cell>
          <cell r="N111" t="str">
            <v>NA</v>
          </cell>
          <cell r="O111" t="str">
            <v>NA</v>
          </cell>
          <cell r="P111" t="str">
            <v>NA</v>
          </cell>
          <cell r="Q111">
            <v>8.244121103893165E-2</v>
          </cell>
          <cell r="R111">
            <v>1.0021070730873882E-2</v>
          </cell>
          <cell r="S111">
            <v>0.14740388059581333</v>
          </cell>
          <cell r="T111">
            <v>9.7144016878194961E-2</v>
          </cell>
          <cell r="U111">
            <v>0.25827507985741405</v>
          </cell>
          <cell r="V111">
            <v>0.32798808338589946</v>
          </cell>
          <cell r="W111">
            <v>0.18526300282014252</v>
          </cell>
          <cell r="X111">
            <v>0.19869823147044752</v>
          </cell>
          <cell r="Y111">
            <v>0.16214462505853211</v>
          </cell>
          <cell r="Z111">
            <v>0.16214275086128938</v>
          </cell>
          <cell r="AA111">
            <v>0.22447167728589634</v>
          </cell>
          <cell r="AB111">
            <v>0.14431472755265773</v>
          </cell>
          <cell r="AC111">
            <v>6.0830373743013366E-2</v>
          </cell>
          <cell r="AD111">
            <v>9.5282180326537125E-2</v>
          </cell>
          <cell r="AE111">
            <v>0.13775377030162406</v>
          </cell>
          <cell r="AF111">
            <v>0.11780663816868575</v>
          </cell>
          <cell r="AG111">
            <v>0.1400619651974806</v>
          </cell>
          <cell r="AH111">
            <v>0.10110849093717067</v>
          </cell>
          <cell r="AI111">
            <v>6.1702746852410284E-2</v>
          </cell>
          <cell r="AJ111">
            <v>8.0595350657658438E-2</v>
          </cell>
          <cell r="AK111">
            <v>8.5912454999761856E-2</v>
          </cell>
          <cell r="AL111">
            <v>9.4037569446485891E-2</v>
          </cell>
          <cell r="AM111">
            <v>0.10126760210002317</v>
          </cell>
          <cell r="AN111">
            <v>8.0941412768784637E-2</v>
          </cell>
        </row>
        <row r="113">
          <cell r="I113" t="str">
            <v>Europe</v>
          </cell>
        </row>
        <row r="114">
          <cell r="I114" t="str">
            <v>Agency (Booking.com)</v>
          </cell>
          <cell r="M114">
            <v>21.567499999999999</v>
          </cell>
          <cell r="N114">
            <v>46.222500000000004</v>
          </cell>
          <cell r="O114">
            <v>64.152500000000003</v>
          </cell>
          <cell r="P114">
            <v>47.303000000000004</v>
          </cell>
          <cell r="Q114">
            <v>45.548749999999998</v>
          </cell>
          <cell r="R114">
            <v>87.876250000000013</v>
          </cell>
          <cell r="S114">
            <v>129.35124999999999</v>
          </cell>
          <cell r="T114">
            <v>97.505499999999998</v>
          </cell>
          <cell r="U114">
            <v>93.650125000000003</v>
          </cell>
          <cell r="V114">
            <v>153.36737500000001</v>
          </cell>
          <cell r="W114">
            <v>211.047875</v>
          </cell>
          <cell r="X114">
            <v>114.14825</v>
          </cell>
          <cell r="Y114">
            <v>94.048199999999994</v>
          </cell>
          <cell r="Z114">
            <v>173.33730875000001</v>
          </cell>
          <cell r="AA114">
            <v>287.02573749999993</v>
          </cell>
          <cell r="AB114">
            <v>189.46372500000001</v>
          </cell>
          <cell r="AC114">
            <v>165.44524000000001</v>
          </cell>
          <cell r="AD114">
            <v>256.84141750000003</v>
          </cell>
          <cell r="AE114">
            <v>436.46394375000006</v>
          </cell>
          <cell r="AF114">
            <v>291.5920625</v>
          </cell>
          <cell r="AG114">
            <v>256.05805200000003</v>
          </cell>
          <cell r="AH114">
            <v>446.4519094499999</v>
          </cell>
          <cell r="AI114">
            <v>751.01954959999989</v>
          </cell>
          <cell r="AJ114">
            <v>423.36119137891097</v>
          </cell>
          <cell r="AK114">
            <v>327.68815899657329</v>
          </cell>
          <cell r="AL114">
            <v>561.6505444120877</v>
          </cell>
          <cell r="AM114">
            <v>938.30015040209764</v>
          </cell>
          <cell r="AN114">
            <v>521.95252737253861</v>
          </cell>
        </row>
        <row r="115">
          <cell r="I115" t="str">
            <v>y/y Growth - %</v>
          </cell>
          <cell r="M115" t="str">
            <v>NA</v>
          </cell>
          <cell r="N115" t="str">
            <v>NA</v>
          </cell>
          <cell r="O115" t="str">
            <v>NA</v>
          </cell>
          <cell r="P115" t="str">
            <v>NA</v>
          </cell>
          <cell r="Q115">
            <v>1.1119160774313204</v>
          </cell>
          <cell r="R115">
            <v>0.9011574449672779</v>
          </cell>
          <cell r="S115">
            <v>1.0163087954483454</v>
          </cell>
          <cell r="T115">
            <v>1.0612963237003994</v>
          </cell>
          <cell r="U115">
            <v>1.056041603776174</v>
          </cell>
          <cell r="V115">
            <v>0.74526535895648705</v>
          </cell>
          <cell r="W115">
            <v>0.63158744117277577</v>
          </cell>
          <cell r="X115">
            <v>0.17068524339652646</v>
          </cell>
          <cell r="Y115">
            <v>4.2506617049362649E-3</v>
          </cell>
          <cell r="Z115">
            <v>0.13020979038077685</v>
          </cell>
          <cell r="AA115">
            <v>0.36000297325902908</v>
          </cell>
          <cell r="AB115">
            <v>0.65980402678096262</v>
          </cell>
          <cell r="AC115">
            <v>0.75915371054416791</v>
          </cell>
          <cell r="AD115">
            <v>0.48174342472592491</v>
          </cell>
          <cell r="AE115">
            <v>0.52064392396169756</v>
          </cell>
          <cell r="AF115">
            <v>0.53903900337650379</v>
          </cell>
          <cell r="AG115">
            <v>0.54769065583270948</v>
          </cell>
          <cell r="AH115">
            <v>0.73823954794985447</v>
          </cell>
          <cell r="AI115">
            <v>0.72069093072708101</v>
          </cell>
          <cell r="AJ115">
            <v>0.4518954588447035</v>
          </cell>
          <cell r="AK115">
            <v>0.27974166966080505</v>
          </cell>
          <cell r="AL115">
            <v>0.25803145316145049</v>
          </cell>
          <cell r="AM115">
            <v>0.24936847636235981</v>
          </cell>
          <cell r="AN115">
            <v>0.23287759483222858</v>
          </cell>
        </row>
        <row r="116">
          <cell r="I116" t="str">
            <v>Base revenue margin</v>
          </cell>
          <cell r="M116">
            <v>8.0697362907088094E-2</v>
          </cell>
          <cell r="N116">
            <v>0.13178452599196561</v>
          </cell>
          <cell r="O116">
            <v>0.16333516648589744</v>
          </cell>
          <cell r="P116">
            <v>0.15105251056981184</v>
          </cell>
          <cell r="Q116">
            <v>9.0373786715978441E-2</v>
          </cell>
          <cell r="R116">
            <v>0.1311000762346356</v>
          </cell>
          <cell r="S116">
            <v>0.16752023238917679</v>
          </cell>
          <cell r="T116">
            <v>0.15005232298671917</v>
          </cell>
          <cell r="U116">
            <v>9.6324923642157223E-2</v>
          </cell>
          <cell r="V116">
            <v>0.13127357317683291</v>
          </cell>
          <cell r="W116">
            <v>0.17990114074923336</v>
          </cell>
          <cell r="X116">
            <v>0.16051107001989723</v>
          </cell>
          <cell r="Y116">
            <v>9.7675882267411668E-2</v>
          </cell>
          <cell r="Z116">
            <v>0.13735028163920765</v>
          </cell>
          <cell r="AA116">
            <v>0.1865685834002975</v>
          </cell>
          <cell r="AB116">
            <v>0.15418076700697364</v>
          </cell>
          <cell r="AC116">
            <v>9.9869155267955229E-2</v>
          </cell>
          <cell r="AD116">
            <v>0.1392917130863609</v>
          </cell>
          <cell r="AE116">
            <v>0.18927813157727408</v>
          </cell>
          <cell r="AF116">
            <v>0.15693962759462346</v>
          </cell>
          <cell r="AG116">
            <v>9.4555241345540997E-2</v>
          </cell>
          <cell r="AH116">
            <v>0.1301201643284301</v>
          </cell>
          <cell r="AI116">
            <v>0.20034010772041858</v>
          </cell>
          <cell r="AJ116">
            <v>0.158</v>
          </cell>
          <cell r="AK116">
            <v>9.5000000000000001E-2</v>
          </cell>
          <cell r="AL116">
            <v>0.13</v>
          </cell>
          <cell r="AM116">
            <v>0.19500000000000001</v>
          </cell>
          <cell r="AN116">
            <v>0.155</v>
          </cell>
        </row>
        <row r="117">
          <cell r="I117" t="str">
            <v>Merchant (TravelJigsaw)</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7.9019999999999992</v>
          </cell>
          <cell r="AE117">
            <v>15.443999999999999</v>
          </cell>
          <cell r="AF117">
            <v>9.9</v>
          </cell>
          <cell r="AG117">
            <v>17.225999999999999</v>
          </cell>
          <cell r="AH117">
            <v>27.565999999999999</v>
          </cell>
          <cell r="AI117">
            <v>26.400659999999995</v>
          </cell>
          <cell r="AJ117">
            <v>16.752299575394847</v>
          </cell>
          <cell r="AK117">
            <v>26.76490338126883</v>
          </cell>
          <cell r="AL117">
            <v>42.740634239255492</v>
          </cell>
          <cell r="AM117">
            <v>40.855052013791457</v>
          </cell>
          <cell r="AN117">
            <v>26.246493511795876</v>
          </cell>
        </row>
        <row r="118">
          <cell r="I118" t="str">
            <v>y/y Growth - %</v>
          </cell>
          <cell r="M118" t="str">
            <v>NA</v>
          </cell>
          <cell r="N118" t="str">
            <v>NA</v>
          </cell>
          <cell r="O118" t="str">
            <v>NA</v>
          </cell>
          <cell r="P118" t="str">
            <v>NA</v>
          </cell>
          <cell r="Q118" t="str">
            <v>NA</v>
          </cell>
          <cell r="R118" t="str">
            <v>NA</v>
          </cell>
          <cell r="S118" t="str">
            <v>NA</v>
          </cell>
          <cell r="T118" t="str">
            <v>NA</v>
          </cell>
          <cell r="U118" t="str">
            <v>NA</v>
          </cell>
          <cell r="V118" t="str">
            <v>NA</v>
          </cell>
          <cell r="W118" t="str">
            <v>NA</v>
          </cell>
          <cell r="X118" t="str">
            <v>NA</v>
          </cell>
          <cell r="Y118" t="str">
            <v>NA</v>
          </cell>
          <cell r="Z118" t="str">
            <v>NA</v>
          </cell>
          <cell r="AA118" t="str">
            <v>NA</v>
          </cell>
          <cell r="AB118" t="str">
            <v>NA</v>
          </cell>
          <cell r="AC118" t="str">
            <v>NA</v>
          </cell>
          <cell r="AD118" t="str">
            <v>NA</v>
          </cell>
          <cell r="AE118" t="str">
            <v>NA</v>
          </cell>
          <cell r="AF118" t="str">
            <v>NA</v>
          </cell>
          <cell r="AG118" t="str">
            <v>NA</v>
          </cell>
          <cell r="AH118" t="str">
            <v>NM</v>
          </cell>
          <cell r="AI118">
            <v>0.70944444444444432</v>
          </cell>
          <cell r="AJ118">
            <v>0.6921514722621056</v>
          </cell>
          <cell r="AK118">
            <v>0.55375034141813728</v>
          </cell>
          <cell r="AL118">
            <v>0.55048372049827665</v>
          </cell>
          <cell r="AM118">
            <v>0.54750116147821548</v>
          </cell>
          <cell r="AN118">
            <v>0.56673974182898124</v>
          </cell>
        </row>
        <row r="119">
          <cell r="I119" t="str">
            <v>Revenue Margin</v>
          </cell>
          <cell r="M119" t="str">
            <v>NA</v>
          </cell>
          <cell r="N119" t="str">
            <v>NA</v>
          </cell>
          <cell r="O119" t="str">
            <v>NA</v>
          </cell>
          <cell r="P119" t="str">
            <v>NA</v>
          </cell>
          <cell r="Q119" t="str">
            <v>NA</v>
          </cell>
          <cell r="R119" t="str">
            <v>NA</v>
          </cell>
          <cell r="S119" t="str">
            <v>NA</v>
          </cell>
          <cell r="T119" t="str">
            <v>NA</v>
          </cell>
          <cell r="U119" t="str">
            <v>NA</v>
          </cell>
          <cell r="V119" t="str">
            <v>NA</v>
          </cell>
          <cell r="W119" t="str">
            <v>NA</v>
          </cell>
          <cell r="X119" t="str">
            <v>NA</v>
          </cell>
          <cell r="Y119" t="str">
            <v>NA</v>
          </cell>
          <cell r="Z119" t="str">
            <v>NA</v>
          </cell>
          <cell r="AA119" t="str">
            <v>NA</v>
          </cell>
          <cell r="AB119" t="str">
            <v>NA</v>
          </cell>
          <cell r="AC119" t="str">
            <v>NA</v>
          </cell>
          <cell r="AD119">
            <v>0.18</v>
          </cell>
          <cell r="AE119">
            <v>0.18</v>
          </cell>
          <cell r="AF119">
            <v>0.18</v>
          </cell>
          <cell r="AG119">
            <v>0.18</v>
          </cell>
          <cell r="AH119">
            <v>0.17899999999999999</v>
          </cell>
          <cell r="AI119">
            <v>0.18099999999999999</v>
          </cell>
          <cell r="AJ119">
            <v>0.18</v>
          </cell>
          <cell r="AK119">
            <v>0.18</v>
          </cell>
          <cell r="AL119">
            <v>0.17799999999999999</v>
          </cell>
          <cell r="AM119">
            <v>0.17799999999999999</v>
          </cell>
          <cell r="AN119">
            <v>0.18</v>
          </cell>
        </row>
        <row r="120">
          <cell r="I120" t="str">
            <v>Total Europe</v>
          </cell>
          <cell r="M120">
            <v>21.567499999999999</v>
          </cell>
          <cell r="N120">
            <v>46.222500000000004</v>
          </cell>
          <cell r="O120">
            <v>64.152500000000003</v>
          </cell>
          <cell r="P120">
            <v>47.303000000000004</v>
          </cell>
          <cell r="Q120">
            <v>45.548749999999998</v>
          </cell>
          <cell r="R120">
            <v>87.876250000000013</v>
          </cell>
          <cell r="S120">
            <v>129.35124999999999</v>
          </cell>
          <cell r="T120">
            <v>97.505499999999998</v>
          </cell>
          <cell r="U120">
            <v>93.650125000000003</v>
          </cell>
          <cell r="V120">
            <v>153.36737500000001</v>
          </cell>
          <cell r="W120">
            <v>211.047875</v>
          </cell>
          <cell r="X120">
            <v>114.14825</v>
          </cell>
          <cell r="Y120">
            <v>94.048199999999994</v>
          </cell>
          <cell r="Z120">
            <v>173.33730875000001</v>
          </cell>
          <cell r="AA120">
            <v>287.02573749999993</v>
          </cell>
          <cell r="AB120">
            <v>189.46372500000001</v>
          </cell>
          <cell r="AC120">
            <v>165.44524000000001</v>
          </cell>
          <cell r="AD120">
            <v>264.74341750000002</v>
          </cell>
          <cell r="AE120">
            <v>451.90794375000007</v>
          </cell>
          <cell r="AF120">
            <v>301.49206249999997</v>
          </cell>
          <cell r="AG120">
            <v>273.28405200000003</v>
          </cell>
          <cell r="AH120">
            <v>474.01790944999988</v>
          </cell>
          <cell r="AI120">
            <v>777.42020959999991</v>
          </cell>
          <cell r="AJ120">
            <v>440.1134909543058</v>
          </cell>
          <cell r="AK120">
            <v>354.45306237784212</v>
          </cell>
          <cell r="AL120">
            <v>604.39117865134324</v>
          </cell>
          <cell r="AM120">
            <v>979.15520241588911</v>
          </cell>
          <cell r="AN120">
            <v>548.19902088433446</v>
          </cell>
        </row>
        <row r="121">
          <cell r="I121" t="str">
            <v>y/y Growth - %</v>
          </cell>
          <cell r="M121" t="str">
            <v>NA</v>
          </cell>
          <cell r="N121" t="str">
            <v>NA</v>
          </cell>
          <cell r="O121" t="str">
            <v>NA</v>
          </cell>
          <cell r="P121" t="str">
            <v>NA</v>
          </cell>
          <cell r="Q121">
            <v>1.1119160774313204</v>
          </cell>
          <cell r="R121">
            <v>0.9011574449672779</v>
          </cell>
          <cell r="S121">
            <v>1.0163087954483454</v>
          </cell>
          <cell r="T121">
            <v>1.0612963237003994</v>
          </cell>
          <cell r="U121">
            <v>1.056041603776174</v>
          </cell>
          <cell r="V121">
            <v>0.74526535895648705</v>
          </cell>
          <cell r="W121">
            <v>0.63158744117277577</v>
          </cell>
          <cell r="X121">
            <v>0.17068524339652646</v>
          </cell>
          <cell r="Y121">
            <v>4.2506617049362649E-3</v>
          </cell>
          <cell r="Z121">
            <v>0.13020979038077685</v>
          </cell>
          <cell r="AA121">
            <v>0.36000297325902908</v>
          </cell>
          <cell r="AB121">
            <v>0.65980402678096262</v>
          </cell>
          <cell r="AC121">
            <v>0.75915371054416791</v>
          </cell>
          <cell r="AD121">
            <v>0.52733084071261738</v>
          </cell>
          <cell r="AE121">
            <v>0.57445094536165131</v>
          </cell>
          <cell r="AF121">
            <v>0.59129174991149336</v>
          </cell>
          <cell r="AG121">
            <v>0.65180969848392145</v>
          </cell>
          <cell r="AH121">
            <v>0.79048043545785163</v>
          </cell>
          <cell r="AI121">
            <v>0.72030658091302868</v>
          </cell>
          <cell r="AJ121">
            <v>0.45978466996724277</v>
          </cell>
          <cell r="AK121">
            <v>0.29701334484692898</v>
          </cell>
          <cell r="AL121">
            <v>0.27503869917618662</v>
          </cell>
          <cell r="AM121">
            <v>0.25949285897736862</v>
          </cell>
          <cell r="AN121">
            <v>0.2455855867895913</v>
          </cell>
        </row>
        <row r="123">
          <cell r="I123" t="str">
            <v>Asia</v>
          </cell>
        </row>
        <row r="124">
          <cell r="I124" t="str">
            <v>Agency (Booking.com)</v>
          </cell>
          <cell r="M124">
            <v>0.53249999999999997</v>
          </cell>
          <cell r="N124">
            <v>0.57750000000000001</v>
          </cell>
          <cell r="O124">
            <v>0.54749999999999999</v>
          </cell>
          <cell r="P124">
            <v>0.59699999999999998</v>
          </cell>
          <cell r="Q124">
            <v>1.33125</v>
          </cell>
          <cell r="R124">
            <v>1.4437499999999999</v>
          </cell>
          <cell r="S124">
            <v>1.3687499999999999</v>
          </cell>
          <cell r="T124">
            <v>1.4924999999999999</v>
          </cell>
          <cell r="U124">
            <v>3.0618749999999997</v>
          </cell>
          <cell r="V124">
            <v>3.3206249999999997</v>
          </cell>
          <cell r="W124">
            <v>3.1481249999999994</v>
          </cell>
          <cell r="X124">
            <v>3.4327499999999995</v>
          </cell>
          <cell r="Y124">
            <v>4.8989999999999991</v>
          </cell>
          <cell r="Z124">
            <v>6.0103312499999992</v>
          </cell>
          <cell r="AA124">
            <v>6.6110624999999992</v>
          </cell>
          <cell r="AB124">
            <v>8.5818749999999984</v>
          </cell>
          <cell r="AC124">
            <v>10.777800000000001</v>
          </cell>
          <cell r="AD124">
            <v>12.020662499999998</v>
          </cell>
          <cell r="AE124">
            <v>16.527656249999996</v>
          </cell>
          <cell r="AF124">
            <v>18.021937499999996</v>
          </cell>
          <cell r="AG124">
            <v>24.78894</v>
          </cell>
          <cell r="AH124">
            <v>27.647523749999994</v>
          </cell>
          <cell r="AI124">
            <v>39.666374999999988</v>
          </cell>
          <cell r="AJ124">
            <v>36.863065020043386</v>
          </cell>
          <cell r="AK124">
            <v>43.261572661247847</v>
          </cell>
          <cell r="AL124">
            <v>48.274343733928852</v>
          </cell>
          <cell r="AM124">
            <v>68.565634764921711</v>
          </cell>
          <cell r="AN124">
            <v>63.130825263775208</v>
          </cell>
        </row>
        <row r="125">
          <cell r="I125" t="str">
            <v>y/y Growth - %</v>
          </cell>
          <cell r="M125" t="str">
            <v>NA</v>
          </cell>
          <cell r="N125" t="str">
            <v>NA</v>
          </cell>
          <cell r="O125" t="str">
            <v>NA</v>
          </cell>
          <cell r="P125" t="str">
            <v>NA</v>
          </cell>
          <cell r="Q125">
            <v>1.5</v>
          </cell>
          <cell r="R125">
            <v>1.4999999999999996</v>
          </cell>
          <cell r="S125">
            <v>1.5</v>
          </cell>
          <cell r="T125">
            <v>1.5</v>
          </cell>
          <cell r="U125">
            <v>1.2999999999999998</v>
          </cell>
          <cell r="V125">
            <v>1.2999999999999998</v>
          </cell>
          <cell r="W125">
            <v>1.2999999999999998</v>
          </cell>
          <cell r="X125">
            <v>1.2999999999999998</v>
          </cell>
          <cell r="Y125">
            <v>0.59999999999999987</v>
          </cell>
          <cell r="Z125">
            <v>0.80999999999999983</v>
          </cell>
          <cell r="AA125">
            <v>1.1000000000000001</v>
          </cell>
          <cell r="AB125">
            <v>1.5</v>
          </cell>
          <cell r="AC125">
            <v>1.2000000000000006</v>
          </cell>
          <cell r="AD125">
            <v>1</v>
          </cell>
          <cell r="AE125">
            <v>1.4999999999999996</v>
          </cell>
          <cell r="AF125">
            <v>1.1000000000000001</v>
          </cell>
          <cell r="AG125">
            <v>1.2999999999999998</v>
          </cell>
          <cell r="AH125">
            <v>1.2999999999999998</v>
          </cell>
          <cell r="AI125">
            <v>1.4</v>
          </cell>
          <cell r="AJ125">
            <v>1.0454551581950273</v>
          </cell>
          <cell r="AK125">
            <v>0.74519655383601902</v>
          </cell>
          <cell r="AL125">
            <v>0.74606392132781374</v>
          </cell>
          <cell r="AM125">
            <v>0.72855812422793198</v>
          </cell>
          <cell r="AN125">
            <v>0.7125766734114316</v>
          </cell>
        </row>
        <row r="126">
          <cell r="I126" t="str">
            <v>Revenue Margin</v>
          </cell>
          <cell r="M126">
            <v>0.15</v>
          </cell>
          <cell r="N126">
            <v>0.15</v>
          </cell>
          <cell r="O126">
            <v>0.15</v>
          </cell>
          <cell r="P126">
            <v>0.15</v>
          </cell>
          <cell r="Q126">
            <v>0.15</v>
          </cell>
          <cell r="R126">
            <v>0.15</v>
          </cell>
          <cell r="S126">
            <v>0.15</v>
          </cell>
          <cell r="T126">
            <v>0.15</v>
          </cell>
          <cell r="U126">
            <v>0.15</v>
          </cell>
          <cell r="V126">
            <v>0.15</v>
          </cell>
          <cell r="W126">
            <v>0.15</v>
          </cell>
          <cell r="X126">
            <v>0.15</v>
          </cell>
          <cell r="Y126">
            <v>0.15</v>
          </cell>
          <cell r="Z126">
            <v>0.15</v>
          </cell>
          <cell r="AA126">
            <v>0.15</v>
          </cell>
          <cell r="AB126">
            <v>0.15</v>
          </cell>
          <cell r="AC126">
            <v>0.15</v>
          </cell>
          <cell r="AD126">
            <v>0.15</v>
          </cell>
          <cell r="AE126">
            <v>0.15</v>
          </cell>
          <cell r="AF126">
            <v>0.15</v>
          </cell>
          <cell r="AG126">
            <v>0.15</v>
          </cell>
          <cell r="AH126">
            <v>0.15</v>
          </cell>
          <cell r="AI126">
            <v>0.15</v>
          </cell>
          <cell r="AJ126">
            <v>0.15</v>
          </cell>
          <cell r="AK126">
            <v>0.15</v>
          </cell>
          <cell r="AL126">
            <v>0.14799999999999999</v>
          </cell>
          <cell r="AM126">
            <v>0.14799999999999999</v>
          </cell>
          <cell r="AN126">
            <v>0.15</v>
          </cell>
        </row>
        <row r="127">
          <cell r="I127" t="str">
            <v>Merchant (Agoda)</v>
          </cell>
          <cell r="M127">
            <v>0</v>
          </cell>
          <cell r="N127">
            <v>0</v>
          </cell>
          <cell r="O127">
            <v>0</v>
          </cell>
          <cell r="P127">
            <v>0</v>
          </cell>
          <cell r="Q127">
            <v>0</v>
          </cell>
          <cell r="R127">
            <v>0</v>
          </cell>
          <cell r="S127">
            <v>0</v>
          </cell>
          <cell r="T127">
            <v>2.4119999999999999</v>
          </cell>
          <cell r="U127">
            <v>4.4279999999999999</v>
          </cell>
          <cell r="V127">
            <v>4.3559999999999999</v>
          </cell>
          <cell r="W127">
            <v>5.8319999999999999</v>
          </cell>
          <cell r="X127">
            <v>6.75</v>
          </cell>
          <cell r="Y127">
            <v>7.0848000000000013</v>
          </cell>
          <cell r="Z127">
            <v>7.88436</v>
          </cell>
          <cell r="AA127">
            <v>12.247200000000001</v>
          </cell>
          <cell r="AB127">
            <v>16.875</v>
          </cell>
          <cell r="AC127">
            <v>15.586560000000004</v>
          </cell>
          <cell r="AD127">
            <v>15.76872</v>
          </cell>
          <cell r="AE127">
            <v>30.618000000000002</v>
          </cell>
          <cell r="AF127">
            <v>35.4375</v>
          </cell>
          <cell r="AG127">
            <v>35.849088000000009</v>
          </cell>
          <cell r="AH127">
            <v>36.066566799999997</v>
          </cell>
          <cell r="AI127">
            <v>69.273224999999996</v>
          </cell>
          <cell r="AJ127">
            <v>65.398317168536281</v>
          </cell>
          <cell r="AK127">
            <v>58.651136057787738</v>
          </cell>
          <cell r="AL127">
            <v>59.882463219373996</v>
          </cell>
          <cell r="AM127">
            <v>112.53692943337911</v>
          </cell>
          <cell r="AN127">
            <v>104.87391296441982</v>
          </cell>
        </row>
        <row r="128">
          <cell r="I128" t="str">
            <v>y/y Growth - %</v>
          </cell>
          <cell r="M128" t="str">
            <v>NM</v>
          </cell>
          <cell r="N128" t="str">
            <v>NM</v>
          </cell>
          <cell r="O128" t="str">
            <v>NM</v>
          </cell>
          <cell r="P128" t="str">
            <v>NM</v>
          </cell>
          <cell r="Q128" t="str">
            <v>NM</v>
          </cell>
          <cell r="R128" t="str">
            <v>NM</v>
          </cell>
          <cell r="S128" t="str">
            <v>NM</v>
          </cell>
          <cell r="T128" t="str">
            <v>NM</v>
          </cell>
          <cell r="U128" t="str">
            <v>NM</v>
          </cell>
          <cell r="V128" t="str">
            <v>NM</v>
          </cell>
          <cell r="W128" t="str">
            <v>NM</v>
          </cell>
          <cell r="X128" t="str">
            <v>NM</v>
          </cell>
          <cell r="Y128">
            <v>0.60000000000000031</v>
          </cell>
          <cell r="Z128">
            <v>0.81</v>
          </cell>
          <cell r="AA128">
            <v>1.1000000000000001</v>
          </cell>
          <cell r="AB128">
            <v>1.5</v>
          </cell>
          <cell r="AC128">
            <v>1.2000000000000002</v>
          </cell>
          <cell r="AD128">
            <v>1</v>
          </cell>
          <cell r="AE128">
            <v>1.5</v>
          </cell>
          <cell r="AF128">
            <v>1.1000000000000001</v>
          </cell>
          <cell r="AG128">
            <v>1.2999999999999998</v>
          </cell>
          <cell r="AH128">
            <v>1.2872222222222218</v>
          </cell>
          <cell r="AI128">
            <v>1.2624999999999997</v>
          </cell>
          <cell r="AJ128">
            <v>0.84545515819502737</v>
          </cell>
          <cell r="AK128">
            <v>0.63605657298137475</v>
          </cell>
          <cell r="AL128">
            <v>0.66033167369215739</v>
          </cell>
          <cell r="AM128">
            <v>0.62453717772456985</v>
          </cell>
          <cell r="AN128">
            <v>0.60361791411470134</v>
          </cell>
        </row>
        <row r="129">
          <cell r="I129" t="str">
            <v>Revenue Margin</v>
          </cell>
          <cell r="M129" t="str">
            <v>NA</v>
          </cell>
          <cell r="N129" t="str">
            <v>NA</v>
          </cell>
          <cell r="O129" t="str">
            <v>NA</v>
          </cell>
          <cell r="P129" t="str">
            <v>NA</v>
          </cell>
          <cell r="Q129" t="str">
            <v>NA</v>
          </cell>
          <cell r="R129" t="str">
            <v>NA</v>
          </cell>
          <cell r="S129" t="str">
            <v>NA</v>
          </cell>
          <cell r="T129">
            <v>0.18</v>
          </cell>
          <cell r="U129">
            <v>0.18</v>
          </cell>
          <cell r="V129">
            <v>0.18</v>
          </cell>
          <cell r="W129">
            <v>0.18</v>
          </cell>
          <cell r="X129">
            <v>0.18</v>
          </cell>
          <cell r="Y129">
            <v>0.18</v>
          </cell>
          <cell r="Z129">
            <v>0.18</v>
          </cell>
          <cell r="AA129">
            <v>0.18</v>
          </cell>
          <cell r="AB129">
            <v>0.18</v>
          </cell>
          <cell r="AC129">
            <v>0.18</v>
          </cell>
          <cell r="AD129">
            <v>0.18</v>
          </cell>
          <cell r="AE129">
            <v>0.18</v>
          </cell>
          <cell r="AF129">
            <v>0.18</v>
          </cell>
          <cell r="AG129">
            <v>0.18</v>
          </cell>
          <cell r="AH129">
            <v>0.17899999999999999</v>
          </cell>
          <cell r="AI129">
            <v>0.18099999999999999</v>
          </cell>
          <cell r="AJ129">
            <v>0.18</v>
          </cell>
          <cell r="AK129">
            <v>0.17899999999999999</v>
          </cell>
          <cell r="AL129">
            <v>0.17799999999999999</v>
          </cell>
          <cell r="AM129">
            <v>0.17799999999999999</v>
          </cell>
          <cell r="AN129">
            <v>0.17899999999999999</v>
          </cell>
        </row>
        <row r="130">
          <cell r="I130" t="str">
            <v>Total Asia Pacific</v>
          </cell>
          <cell r="M130">
            <v>0.53249999999999997</v>
          </cell>
          <cell r="N130">
            <v>0.57750000000000001</v>
          </cell>
          <cell r="O130">
            <v>0.54749999999999999</v>
          </cell>
          <cell r="P130">
            <v>0.59699999999999998</v>
          </cell>
          <cell r="Q130">
            <v>1.33125</v>
          </cell>
          <cell r="R130">
            <v>1.4437499999999999</v>
          </cell>
          <cell r="S130">
            <v>1.3687499999999999</v>
          </cell>
          <cell r="T130">
            <v>3.9044999999999996</v>
          </cell>
          <cell r="U130">
            <v>7.4898749999999996</v>
          </cell>
          <cell r="V130">
            <v>7.6766249999999996</v>
          </cell>
          <cell r="W130">
            <v>8.9801249999999992</v>
          </cell>
          <cell r="X130">
            <v>10.182749999999999</v>
          </cell>
          <cell r="Y130">
            <v>11.9838</v>
          </cell>
          <cell r="Z130">
            <v>13.894691249999999</v>
          </cell>
          <cell r="AA130">
            <v>18.858262500000002</v>
          </cell>
          <cell r="AB130">
            <v>25.456874999999997</v>
          </cell>
          <cell r="AC130">
            <v>26.364360000000005</v>
          </cell>
          <cell r="AD130">
            <v>27.789382499999999</v>
          </cell>
          <cell r="AE130">
            <v>47.145656250000002</v>
          </cell>
          <cell r="AF130">
            <v>53.459437499999993</v>
          </cell>
          <cell r="AG130">
            <v>60.638028000000006</v>
          </cell>
          <cell r="AH130">
            <v>63.714090549999995</v>
          </cell>
          <cell r="AI130">
            <v>108.93959999999998</v>
          </cell>
          <cell r="AJ130">
            <v>102.26138218857966</v>
          </cell>
          <cell r="AK130">
            <v>101.91270871903558</v>
          </cell>
          <cell r="AL130">
            <v>108.15680695330285</v>
          </cell>
          <cell r="AM130">
            <v>181.10256419830083</v>
          </cell>
          <cell r="AN130">
            <v>168.00473822819504</v>
          </cell>
        </row>
        <row r="131">
          <cell r="I131" t="str">
            <v>y/y Growth - %</v>
          </cell>
          <cell r="M131" t="str">
            <v>NA</v>
          </cell>
          <cell r="N131" t="str">
            <v>NA</v>
          </cell>
          <cell r="O131" t="str">
            <v>NA</v>
          </cell>
          <cell r="P131" t="str">
            <v>NA</v>
          </cell>
          <cell r="Q131">
            <v>1.5</v>
          </cell>
          <cell r="R131">
            <v>1.4999999999999996</v>
          </cell>
          <cell r="S131">
            <v>1.5</v>
          </cell>
          <cell r="T131">
            <v>5.5402010050251249</v>
          </cell>
          <cell r="U131">
            <v>4.6261971830985908</v>
          </cell>
          <cell r="V131">
            <v>4.3171428571428576</v>
          </cell>
          <cell r="W131">
            <v>5.5608219178082194</v>
          </cell>
          <cell r="X131">
            <v>1.6079523626584709</v>
          </cell>
          <cell r="Y131">
            <v>0.60000000000000009</v>
          </cell>
          <cell r="Z131">
            <v>0.81</v>
          </cell>
          <cell r="AA131">
            <v>1.1000000000000005</v>
          </cell>
          <cell r="AB131">
            <v>1.5</v>
          </cell>
          <cell r="AC131">
            <v>1.2000000000000002</v>
          </cell>
          <cell r="AD131">
            <v>1</v>
          </cell>
          <cell r="AE131">
            <v>1.5</v>
          </cell>
          <cell r="AF131">
            <v>1.1000000000000001</v>
          </cell>
          <cell r="AG131">
            <v>1.2999999999999998</v>
          </cell>
          <cell r="AH131">
            <v>1.2927494178756942</v>
          </cell>
          <cell r="AI131">
            <v>1.3107028020211295</v>
          </cell>
          <cell r="AJ131">
            <v>0.91287800565764798</v>
          </cell>
          <cell r="AK131">
            <v>0.68067320261528907</v>
          </cell>
          <cell r="AL131">
            <v>0.6975335599968453</v>
          </cell>
          <cell r="AM131">
            <v>0.66241260476723673</v>
          </cell>
          <cell r="AN131">
            <v>0.64289524190449931</v>
          </cell>
        </row>
        <row r="133">
          <cell r="I133" t="str">
            <v>Latin America &amp; RoW</v>
          </cell>
        </row>
        <row r="134">
          <cell r="I134" t="str">
            <v>Agency (Booking.com)</v>
          </cell>
          <cell r="M134">
            <v>0.3</v>
          </cell>
          <cell r="N134">
            <v>0.3</v>
          </cell>
          <cell r="O134">
            <v>0.3</v>
          </cell>
          <cell r="P134">
            <v>0.3</v>
          </cell>
          <cell r="Q134">
            <v>1.02</v>
          </cell>
          <cell r="R134">
            <v>1.08</v>
          </cell>
          <cell r="S134">
            <v>1.08</v>
          </cell>
          <cell r="T134">
            <v>0.98999999999999988</v>
          </cell>
          <cell r="U134">
            <v>3.0599999999999996</v>
          </cell>
          <cell r="V134">
            <v>3.4560000000000004</v>
          </cell>
          <cell r="W134">
            <v>3.6719999999999997</v>
          </cell>
          <cell r="X134">
            <v>3.069</v>
          </cell>
          <cell r="Y134">
            <v>8.5679999999999978</v>
          </cell>
          <cell r="Z134">
            <v>10.368</v>
          </cell>
          <cell r="AA134">
            <v>11.016</v>
          </cell>
          <cell r="AB134">
            <v>7.9794</v>
          </cell>
          <cell r="AC134">
            <v>23.99039999999999</v>
          </cell>
          <cell r="AD134">
            <v>30.0672</v>
          </cell>
          <cell r="AE134">
            <v>31.946399999999997</v>
          </cell>
          <cell r="AF134">
            <v>19.948499999999999</v>
          </cell>
          <cell r="AG134">
            <v>55.177919999999972</v>
          </cell>
          <cell r="AH134">
            <v>75.167999999999992</v>
          </cell>
          <cell r="AI134">
            <v>66.640190400000009</v>
          </cell>
          <cell r="AJ134">
            <v>38.473887091188921</v>
          </cell>
          <cell r="AK134">
            <v>91.103928363631994</v>
          </cell>
          <cell r="AL134">
            <v>125.5329744711008</v>
          </cell>
          <cell r="AM134">
            <v>112.59253551619628</v>
          </cell>
          <cell r="AN134">
            <v>64.876591516426856</v>
          </cell>
        </row>
        <row r="135">
          <cell r="I135" t="str">
            <v>y/y Growth - %</v>
          </cell>
          <cell r="M135" t="str">
            <v>NA</v>
          </cell>
          <cell r="N135" t="str">
            <v>NA</v>
          </cell>
          <cell r="O135" t="str">
            <v>NA</v>
          </cell>
          <cell r="P135" t="str">
            <v>NA</v>
          </cell>
          <cell r="Q135">
            <v>2.4000000000000004</v>
          </cell>
          <cell r="R135">
            <v>2.6000000000000005</v>
          </cell>
          <cell r="S135">
            <v>2.6000000000000005</v>
          </cell>
          <cell r="T135">
            <v>2.2999999999999998</v>
          </cell>
          <cell r="U135">
            <v>1.9999999999999996</v>
          </cell>
          <cell r="V135">
            <v>2.2000000000000002</v>
          </cell>
          <cell r="W135">
            <v>2.3999999999999995</v>
          </cell>
          <cell r="X135">
            <v>2.1000000000000005</v>
          </cell>
          <cell r="Y135">
            <v>1.7999999999999998</v>
          </cell>
          <cell r="Z135">
            <v>1.9999999999999996</v>
          </cell>
          <cell r="AA135">
            <v>2.0000000000000004</v>
          </cell>
          <cell r="AB135">
            <v>1.6</v>
          </cell>
          <cell r="AC135">
            <v>1.7999999999999994</v>
          </cell>
          <cell r="AD135">
            <v>1.9</v>
          </cell>
          <cell r="AE135">
            <v>1.9</v>
          </cell>
          <cell r="AF135">
            <v>1.5</v>
          </cell>
          <cell r="AG135">
            <v>1.2999999999999998</v>
          </cell>
          <cell r="AH135">
            <v>1.4999999999999996</v>
          </cell>
          <cell r="AI135">
            <v>1.0860000000000003</v>
          </cell>
          <cell r="AJ135">
            <v>0.92866065574799728</v>
          </cell>
          <cell r="AK135">
            <v>0.65109392241737352</v>
          </cell>
          <cell r="AL135">
            <v>0.67003212099697751</v>
          </cell>
          <cell r="AM135">
            <v>0.68955903097474147</v>
          </cell>
          <cell r="AN135">
            <v>0.6862499846365806</v>
          </cell>
        </row>
        <row r="136">
          <cell r="I136" t="str">
            <v>Revenue Margin</v>
          </cell>
          <cell r="M136">
            <v>0.15</v>
          </cell>
          <cell r="N136">
            <v>0.15</v>
          </cell>
          <cell r="O136">
            <v>0.15</v>
          </cell>
          <cell r="P136">
            <v>0.15</v>
          </cell>
          <cell r="Q136">
            <v>0.15</v>
          </cell>
          <cell r="R136">
            <v>0.15</v>
          </cell>
          <cell r="S136">
            <v>0.15</v>
          </cell>
          <cell r="T136">
            <v>0.15</v>
          </cell>
          <cell r="U136">
            <v>0.15</v>
          </cell>
          <cell r="V136">
            <v>0.15</v>
          </cell>
          <cell r="W136">
            <v>0.15</v>
          </cell>
          <cell r="X136">
            <v>0.15</v>
          </cell>
          <cell r="Y136">
            <v>0.15</v>
          </cell>
          <cell r="Z136">
            <v>0.15</v>
          </cell>
          <cell r="AA136">
            <v>0.15</v>
          </cell>
          <cell r="AB136">
            <v>0.15</v>
          </cell>
          <cell r="AC136">
            <v>0.15</v>
          </cell>
          <cell r="AD136">
            <v>0.15</v>
          </cell>
          <cell r="AE136">
            <v>0.15</v>
          </cell>
          <cell r="AF136">
            <v>0.15</v>
          </cell>
          <cell r="AG136">
            <v>0.15</v>
          </cell>
          <cell r="AH136">
            <v>0.15</v>
          </cell>
          <cell r="AI136">
            <v>0.14899999999999999</v>
          </cell>
          <cell r="AJ136">
            <v>0.15</v>
          </cell>
          <cell r="AK136">
            <v>0.14899999999999999</v>
          </cell>
          <cell r="AL136">
            <v>0.14799999999999999</v>
          </cell>
          <cell r="AM136">
            <v>0.14799999999999999</v>
          </cell>
          <cell r="AN136">
            <v>0.14899999999999999</v>
          </cell>
        </row>
        <row r="138">
          <cell r="I138" t="str">
            <v>Agency Check</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row>
        <row r="139">
          <cell r="I139" t="str">
            <v>Merchant Check</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cell r="AK139">
            <v>0</v>
          </cell>
          <cell r="AL139">
            <v>0</v>
          </cell>
          <cell r="AM139">
            <v>0</v>
          </cell>
          <cell r="AN139">
            <v>0</v>
          </cell>
        </row>
        <row r="140">
          <cell r="I140" t="str">
            <v>Geography US Check</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row>
        <row r="141">
          <cell r="I141" t="str">
            <v>Geography International Check</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row>
        <row r="143">
          <cell r="I143" t="str">
            <v>Gross Profit Scenarios</v>
          </cell>
        </row>
        <row r="144">
          <cell r="I144" t="str">
            <v>Gross Profit by brand</v>
          </cell>
        </row>
        <row r="145">
          <cell r="I145" t="str">
            <v>US</v>
          </cell>
        </row>
        <row r="146">
          <cell r="I146" t="str">
            <v>Agency (Priceline.com)</v>
          </cell>
          <cell r="M146">
            <v>7.9809999999999937</v>
          </cell>
          <cell r="N146">
            <v>8.7919999999999874</v>
          </cell>
          <cell r="O146">
            <v>8.3260000000000485</v>
          </cell>
          <cell r="P146">
            <v>6.1009999999999796</v>
          </cell>
          <cell r="Q146">
            <v>6.6110000000000371</v>
          </cell>
          <cell r="R146">
            <v>7.9439999999999413</v>
          </cell>
          <cell r="S146">
            <v>7.8229999999999542</v>
          </cell>
          <cell r="T146">
            <v>5.7799999999999976</v>
          </cell>
          <cell r="U146">
            <v>10.160000000000023</v>
          </cell>
          <cell r="V146">
            <v>13.104999999999976</v>
          </cell>
          <cell r="W146">
            <v>14.770000000000049</v>
          </cell>
          <cell r="X146">
            <v>12.32299999999999</v>
          </cell>
          <cell r="Y146">
            <v>12.709799999999952</v>
          </cell>
          <cell r="Z146">
            <v>14.769359999999974</v>
          </cell>
          <cell r="AA146">
            <v>18.535199999999989</v>
          </cell>
          <cell r="AB146">
            <v>14.471000000000084</v>
          </cell>
          <cell r="AC146">
            <v>13.028559999999914</v>
          </cell>
          <cell r="AD146">
            <v>18.582720000000034</v>
          </cell>
          <cell r="AE146">
            <v>19.071999999999946</v>
          </cell>
          <cell r="AF146">
            <v>16.275500000000051</v>
          </cell>
          <cell r="AG146">
            <v>15.397088000000048</v>
          </cell>
          <cell r="AH146">
            <v>19.913566800000122</v>
          </cell>
          <cell r="AI146">
            <v>19.274885000000111</v>
          </cell>
          <cell r="AJ146">
            <v>17.362372499999999</v>
          </cell>
          <cell r="AK146">
            <v>17.383543520000003</v>
          </cell>
          <cell r="AL146">
            <v>22.781835647999998</v>
          </cell>
          <cell r="AM146">
            <v>22.41364905</v>
          </cell>
          <cell r="AN146">
            <v>18.309410999999997</v>
          </cell>
        </row>
        <row r="147">
          <cell r="I147" t="str">
            <v>y/y Growth - %</v>
          </cell>
          <cell r="M147" t="str">
            <v>NA</v>
          </cell>
          <cell r="N147" t="str">
            <v>NA</v>
          </cell>
          <cell r="O147" t="str">
            <v>NA</v>
          </cell>
          <cell r="P147" t="str">
            <v>NA</v>
          </cell>
          <cell r="Q147">
            <v>-0.17165768700663542</v>
          </cell>
          <cell r="R147">
            <v>-9.6451319381261058E-2</v>
          </cell>
          <cell r="S147">
            <v>-6.0413163583964868E-2</v>
          </cell>
          <cell r="T147">
            <v>-5.2614325520403682E-2</v>
          </cell>
          <cell r="U147">
            <v>0.53683255180758827</v>
          </cell>
          <cell r="V147">
            <v>0.64967270896274831</v>
          </cell>
          <cell r="W147">
            <v>0.88802249776302378</v>
          </cell>
          <cell r="X147">
            <v>1.1320069204152241</v>
          </cell>
          <cell r="Y147">
            <v>0.25096456692912628</v>
          </cell>
          <cell r="Z147">
            <v>0.12700190766882891</v>
          </cell>
          <cell r="AA147">
            <v>0.25492213947189768</v>
          </cell>
          <cell r="AB147">
            <v>0.17430820417106996</v>
          </cell>
          <cell r="AC147">
            <v>2.5079859635868562E-2</v>
          </cell>
          <cell r="AD147">
            <v>0.25819399080258498</v>
          </cell>
          <cell r="AE147">
            <v>2.8961111830460906E-2</v>
          </cell>
          <cell r="AF147">
            <v>0.12469767120447495</v>
          </cell>
          <cell r="AG147">
            <v>0.18179507175007448</v>
          </cell>
          <cell r="AH147">
            <v>7.1617438136079459E-2</v>
          </cell>
          <cell r="AI147">
            <v>1.0637846057055755E-2</v>
          </cell>
          <cell r="AJ147">
            <v>6.6779668827375183E-2</v>
          </cell>
          <cell r="AK147">
            <v>0.1290150137480508</v>
          </cell>
          <cell r="AL147">
            <v>0.14403591665958393</v>
          </cell>
          <cell r="AM147">
            <v>0.16284216741110891</v>
          </cell>
          <cell r="AN147">
            <v>5.4545454545454453E-2</v>
          </cell>
        </row>
        <row r="148">
          <cell r="I148" t="str">
            <v>Merchant (NYOP &amp; Priceline.com)</v>
          </cell>
          <cell r="M148">
            <v>40.754999999999995</v>
          </cell>
          <cell r="N148">
            <v>48.676999999999992</v>
          </cell>
          <cell r="O148">
            <v>48.638000000000005</v>
          </cell>
          <cell r="P148">
            <v>44.094999999999999</v>
          </cell>
          <cell r="Q148">
            <v>48.460999999999984</v>
          </cell>
          <cell r="R148">
            <v>53.921999999999969</v>
          </cell>
          <cell r="S148">
            <v>59.860000000000042</v>
          </cell>
          <cell r="T148">
            <v>49.580000000000013</v>
          </cell>
          <cell r="U148">
            <v>62.653999999999996</v>
          </cell>
          <cell r="V148">
            <v>71.623000000000047</v>
          </cell>
          <cell r="W148">
            <v>72.593999999999994</v>
          </cell>
          <cell r="X148">
            <v>61.089999999999975</v>
          </cell>
          <cell r="Y148">
            <v>76.22120000000001</v>
          </cell>
          <cell r="Z148">
            <v>86.434640000000002</v>
          </cell>
          <cell r="AA148">
            <v>91.412800000000004</v>
          </cell>
          <cell r="AB148">
            <v>71.967999999999989</v>
          </cell>
          <cell r="AC148">
            <v>87.400439999999946</v>
          </cell>
          <cell r="AD148">
            <v>100.81428</v>
          </cell>
          <cell r="AE148">
            <v>112.84199999999998</v>
          </cell>
          <cell r="AF148">
            <v>83.993500000000012</v>
          </cell>
          <cell r="AG148">
            <v>98.216911999999979</v>
          </cell>
          <cell r="AH148">
            <v>113.40843320000005</v>
          </cell>
          <cell r="AI148">
            <v>124.90011499999997</v>
          </cell>
          <cell r="AJ148">
            <v>89.655929999999998</v>
          </cell>
          <cell r="AK148">
            <v>103.075654464</v>
          </cell>
          <cell r="AL148">
            <v>119.70728320400002</v>
          </cell>
          <cell r="AM148">
            <v>135.0647994</v>
          </cell>
          <cell r="AN148">
            <v>93.104235000000003</v>
          </cell>
        </row>
        <row r="149">
          <cell r="I149" t="str">
            <v>y/y Growth - %</v>
          </cell>
          <cell r="M149" t="str">
            <v>NA</v>
          </cell>
          <cell r="N149" t="str">
            <v>NA</v>
          </cell>
          <cell r="O149" t="str">
            <v>NA</v>
          </cell>
          <cell r="P149" t="str">
            <v>NA</v>
          </cell>
          <cell r="Q149">
            <v>0.18908109434425202</v>
          </cell>
          <cell r="R149">
            <v>0.10775109394580551</v>
          </cell>
          <cell r="S149">
            <v>0.23072494757185802</v>
          </cell>
          <cell r="T149">
            <v>0.12439052046717336</v>
          </cell>
          <cell r="U149">
            <v>0.29287468273457051</v>
          </cell>
          <cell r="V149">
            <v>0.32827046474537469</v>
          </cell>
          <cell r="W149">
            <v>0.2127297026394912</v>
          </cell>
          <cell r="X149">
            <v>0.2321500605082687</v>
          </cell>
          <cell r="Y149">
            <v>0.21654164139560139</v>
          </cell>
          <cell r="Z149">
            <v>0.20680005026318282</v>
          </cell>
          <cell r="AA149">
            <v>0.25923354547207778</v>
          </cell>
          <cell r="AB149">
            <v>0.17806514977901489</v>
          </cell>
          <cell r="AC149">
            <v>0.14666838097537083</v>
          </cell>
          <cell r="AD149">
            <v>0.16636431874998259</v>
          </cell>
          <cell r="AE149">
            <v>0.2344223128489662</v>
          </cell>
          <cell r="AF149">
            <v>0.1670950978212542</v>
          </cell>
          <cell r="AG149">
            <v>0.12375763783340266</v>
          </cell>
          <cell r="AH149">
            <v>0.12492429842280339</v>
          </cell>
          <cell r="AI149">
            <v>0.10685839492387572</v>
          </cell>
          <cell r="AJ149">
            <v>6.7415097596837725E-2</v>
          </cell>
          <cell r="AK149">
            <v>4.9469509528053734E-2</v>
          </cell>
          <cell r="AL149">
            <v>5.554128406740011E-2</v>
          </cell>
          <cell r="AM149">
            <v>8.138250633316102E-2</v>
          </cell>
          <cell r="AN149">
            <v>3.8461538461538547E-2</v>
          </cell>
        </row>
        <row r="150">
          <cell r="I150" t="str">
            <v>Base Gross Profit margin (% of total gross bookings)</v>
          </cell>
          <cell r="M150">
            <v>0.15303306235097533</v>
          </cell>
          <cell r="N150">
            <v>0.15304056390811968</v>
          </cell>
          <cell r="O150">
            <v>0.16064763741817006</v>
          </cell>
          <cell r="P150">
            <v>0.1754396435107822</v>
          </cell>
          <cell r="Q150">
            <v>0.16828898157054892</v>
          </cell>
          <cell r="R150">
            <v>0.17082790803767442</v>
          </cell>
          <cell r="S150">
            <v>0.17197986577181218</v>
          </cell>
          <cell r="T150">
            <v>0.17755781014421651</v>
          </cell>
          <cell r="U150">
            <v>0.17217698609206553</v>
          </cell>
          <cell r="V150">
            <v>0.16695727173127589</v>
          </cell>
          <cell r="W150">
            <v>0.17520647593487379</v>
          </cell>
          <cell r="X150">
            <v>0.18203814785347547</v>
          </cell>
          <cell r="Y150">
            <v>0.17551650133097538</v>
          </cell>
          <cell r="Z150">
            <v>0.16922816676390778</v>
          </cell>
          <cell r="AA150">
            <v>0.17437370644844394</v>
          </cell>
          <cell r="AB150">
            <v>0.1779584529523329</v>
          </cell>
          <cell r="AC150">
            <v>0.17322865671168466</v>
          </cell>
          <cell r="AD150">
            <v>0.16923353773893715</v>
          </cell>
          <cell r="AE150">
            <v>0.19385328981274691</v>
          </cell>
          <cell r="AF150">
            <v>0.18414579336804607</v>
          </cell>
          <cell r="AG150">
            <v>0.16671279957307145</v>
          </cell>
          <cell r="AH150">
            <v>0.16212534988737851</v>
          </cell>
          <cell r="AI150">
            <v>0.2056256677889087</v>
          </cell>
          <cell r="AJ150">
            <v>0.182</v>
          </cell>
          <cell r="AK150">
            <v>0.16200000000000001</v>
          </cell>
          <cell r="AL150">
            <v>0.157</v>
          </cell>
          <cell r="AM150">
            <v>0.20399999999999999</v>
          </cell>
          <cell r="AN150">
            <v>0.17499999999999999</v>
          </cell>
        </row>
        <row r="151">
          <cell r="I151" t="str">
            <v>Other</v>
          </cell>
          <cell r="M151">
            <v>1.095</v>
          </cell>
          <cell r="N151">
            <v>1.2350000000000001</v>
          </cell>
          <cell r="O151">
            <v>1.583</v>
          </cell>
          <cell r="P151">
            <v>1.121</v>
          </cell>
          <cell r="Q151">
            <v>0.86699999999999999</v>
          </cell>
          <cell r="R151">
            <v>2.6269999999999998</v>
          </cell>
          <cell r="S151">
            <v>2.4529999999999998</v>
          </cell>
          <cell r="T151">
            <v>2.3919999999999999</v>
          </cell>
          <cell r="U151">
            <v>4.0890000000000004</v>
          </cell>
          <cell r="V151">
            <v>4.4969999999999999</v>
          </cell>
          <cell r="W151">
            <v>5.0140000000000002</v>
          </cell>
          <cell r="X151">
            <v>4.2519999999999998</v>
          </cell>
          <cell r="Y151">
            <v>4.7990000000000004</v>
          </cell>
          <cell r="Z151">
            <v>6.4340000000000002</v>
          </cell>
          <cell r="AA151">
            <v>7.1580000000000004</v>
          </cell>
          <cell r="AB151">
            <v>3.85</v>
          </cell>
          <cell r="AC151">
            <v>2.887</v>
          </cell>
          <cell r="AD151">
            <v>3.258</v>
          </cell>
          <cell r="AE151">
            <v>3.274</v>
          </cell>
          <cell r="AF151">
            <v>3.2440000000000002</v>
          </cell>
          <cell r="AG151">
            <v>3.0939999999999999</v>
          </cell>
          <cell r="AH151">
            <v>3.0049999999999999</v>
          </cell>
          <cell r="AI151">
            <v>2.9729999999999999</v>
          </cell>
          <cell r="AJ151">
            <v>3.2440000000000002</v>
          </cell>
          <cell r="AK151">
            <v>3.0939999999999999</v>
          </cell>
          <cell r="AL151">
            <v>3.0049999999999999</v>
          </cell>
          <cell r="AM151">
            <v>2.9729999999999999</v>
          </cell>
          <cell r="AN151">
            <v>3.2440000000000002</v>
          </cell>
        </row>
        <row r="152">
          <cell r="I152" t="str">
            <v>y/y Growth - %</v>
          </cell>
          <cell r="M152" t="str">
            <v>NA</v>
          </cell>
          <cell r="N152" t="str">
            <v>NA</v>
          </cell>
          <cell r="O152" t="str">
            <v>NA</v>
          </cell>
          <cell r="P152" t="str">
            <v>NA</v>
          </cell>
          <cell r="Q152">
            <v>-0.20821917808219181</v>
          </cell>
          <cell r="R152">
            <v>1.1271255060728742</v>
          </cell>
          <cell r="S152">
            <v>0.54958938723941886</v>
          </cell>
          <cell r="T152">
            <v>1.1338090990187331</v>
          </cell>
          <cell r="U152">
            <v>3.7162629757785473</v>
          </cell>
          <cell r="V152">
            <v>0.71183859916254288</v>
          </cell>
          <cell r="W152">
            <v>1.0440277211577662</v>
          </cell>
          <cell r="X152">
            <v>0.77759197324414719</v>
          </cell>
          <cell r="Y152">
            <v>0.17363658596233789</v>
          </cell>
          <cell r="Z152">
            <v>0.43073159884367374</v>
          </cell>
          <cell r="AA152">
            <v>0.42760271240526526</v>
          </cell>
          <cell r="AB152">
            <v>-9.4543744120413886E-2</v>
          </cell>
          <cell r="AC152">
            <v>-0.3984163367368202</v>
          </cell>
          <cell r="AD152">
            <v>-0.49362760335716505</v>
          </cell>
          <cell r="AE152">
            <v>-0.5426096675048897</v>
          </cell>
          <cell r="AF152">
            <v>-0.15740259740259732</v>
          </cell>
          <cell r="AG152">
            <v>7.1700727398683606E-2</v>
          </cell>
          <cell r="AH152">
            <v>-7.765500306936779E-2</v>
          </cell>
          <cell r="AI152">
            <v>-9.1936469150885824E-2</v>
          </cell>
          <cell r="AJ152">
            <v>0</v>
          </cell>
          <cell r="AK152">
            <v>0</v>
          </cell>
          <cell r="AL152">
            <v>0</v>
          </cell>
          <cell r="AM152">
            <v>0</v>
          </cell>
          <cell r="AN152">
            <v>0</v>
          </cell>
        </row>
        <row r="153">
          <cell r="I153" t="str">
            <v>Total US</v>
          </cell>
          <cell r="M153">
            <v>49.830999999999989</v>
          </cell>
          <cell r="N153">
            <v>58.703999999999979</v>
          </cell>
          <cell r="O153">
            <v>58.547000000000054</v>
          </cell>
          <cell r="P153">
            <v>51.316999999999979</v>
          </cell>
          <cell r="Q153">
            <v>55.939000000000021</v>
          </cell>
          <cell r="R153">
            <v>64.49299999999991</v>
          </cell>
          <cell r="S153">
            <v>70.135999999999996</v>
          </cell>
          <cell r="T153">
            <v>57.752000000000017</v>
          </cell>
          <cell r="U153">
            <v>76.90300000000002</v>
          </cell>
          <cell r="V153">
            <v>89.225000000000023</v>
          </cell>
          <cell r="W153">
            <v>92.378000000000043</v>
          </cell>
          <cell r="X153">
            <v>77.664999999999964</v>
          </cell>
          <cell r="Y153">
            <v>93.729999999999961</v>
          </cell>
          <cell r="Z153">
            <v>107.63799999999998</v>
          </cell>
          <cell r="AA153">
            <v>117.10599999999999</v>
          </cell>
          <cell r="AB153">
            <v>90.289000000000073</v>
          </cell>
          <cell r="AC153">
            <v>103.31599999999986</v>
          </cell>
          <cell r="AD153">
            <v>122.65500000000003</v>
          </cell>
          <cell r="AE153">
            <v>135.18799999999993</v>
          </cell>
          <cell r="AF153">
            <v>103.51300000000006</v>
          </cell>
          <cell r="AG153">
            <v>116.70800000000003</v>
          </cell>
          <cell r="AH153">
            <v>136.32700000000017</v>
          </cell>
          <cell r="AI153">
            <v>147.14800000000008</v>
          </cell>
          <cell r="AJ153">
            <v>110.2623025</v>
          </cell>
          <cell r="AK153">
            <v>123.55319798399999</v>
          </cell>
          <cell r="AL153">
            <v>145.49411885200001</v>
          </cell>
          <cell r="AM153">
            <v>160.45144845000002</v>
          </cell>
          <cell r="AN153">
            <v>114.657646</v>
          </cell>
        </row>
        <row r="154">
          <cell r="I154" t="str">
            <v>y/y Growth - %</v>
          </cell>
          <cell r="M154" t="str">
            <v>NA</v>
          </cell>
          <cell r="N154" t="str">
            <v>NA</v>
          </cell>
          <cell r="O154" t="str">
            <v>NA</v>
          </cell>
          <cell r="P154" t="str">
            <v>NA</v>
          </cell>
          <cell r="Q154">
            <v>0.12257430113784662</v>
          </cell>
          <cell r="R154">
            <v>9.8613382393021531E-2</v>
          </cell>
          <cell r="S154">
            <v>0.19794353254649999</v>
          </cell>
          <cell r="T154">
            <v>0.12539704191593515</v>
          </cell>
          <cell r="U154">
            <v>0.37476536942026129</v>
          </cell>
          <cell r="V154">
            <v>0.38348347882716172</v>
          </cell>
          <cell r="W154">
            <v>0.31712672521957419</v>
          </cell>
          <cell r="X154">
            <v>0.34480191162210727</v>
          </cell>
          <cell r="Y154">
            <v>0.21880810891642644</v>
          </cell>
          <cell r="Z154">
            <v>0.20636592883160487</v>
          </cell>
          <cell r="AA154">
            <v>0.26768278161466941</v>
          </cell>
          <cell r="AB154">
            <v>0.16254426060645222</v>
          </cell>
          <cell r="AC154">
            <v>0.10227248479675555</v>
          </cell>
          <cell r="AD154">
            <v>0.13951392630855319</v>
          </cell>
          <cell r="AE154">
            <v>0.15440711833723242</v>
          </cell>
          <cell r="AF154">
            <v>0.14646302428867286</v>
          </cell>
          <cell r="AG154">
            <v>0.12962174300205365</v>
          </cell>
          <cell r="AH154">
            <v>0.11146712323183028</v>
          </cell>
          <cell r="AI154">
            <v>8.8469390774330137E-2</v>
          </cell>
          <cell r="AJ154">
            <v>6.5202462492633284E-2</v>
          </cell>
          <cell r="AK154">
            <v>5.8652345888884794E-2</v>
          </cell>
          <cell r="AL154">
            <v>6.7243604363037557E-2</v>
          </cell>
          <cell r="AM154">
            <v>9.0408625669393672E-2</v>
          </cell>
          <cell r="AN154">
            <v>3.9862613063063934E-2</v>
          </cell>
        </row>
        <row r="156">
          <cell r="I156" t="str">
            <v>Europe</v>
          </cell>
        </row>
        <row r="157">
          <cell r="I157" t="str">
            <v>Agency (Booking.com)</v>
          </cell>
          <cell r="M157">
            <v>21.567499999999999</v>
          </cell>
          <cell r="N157">
            <v>46.222500000000004</v>
          </cell>
          <cell r="O157">
            <v>64.152500000000003</v>
          </cell>
          <cell r="P157">
            <v>47.303000000000004</v>
          </cell>
          <cell r="Q157">
            <v>45.548749999999998</v>
          </cell>
          <cell r="R157">
            <v>87.876250000000013</v>
          </cell>
          <cell r="S157">
            <v>129.35124999999999</v>
          </cell>
          <cell r="T157">
            <v>97.505499999999998</v>
          </cell>
          <cell r="U157">
            <v>93.650125000000003</v>
          </cell>
          <cell r="V157">
            <v>153.36737500000001</v>
          </cell>
          <cell r="W157">
            <v>211.047875</v>
          </cell>
          <cell r="X157">
            <v>114.14825</v>
          </cell>
          <cell r="Y157">
            <v>94.048199999999994</v>
          </cell>
          <cell r="Z157">
            <v>173.33730875000001</v>
          </cell>
          <cell r="AA157">
            <v>287.02573749999993</v>
          </cell>
          <cell r="AB157">
            <v>189.46372500000001</v>
          </cell>
          <cell r="AC157">
            <v>165.44524000000001</v>
          </cell>
          <cell r="AD157">
            <v>256.84141750000003</v>
          </cell>
          <cell r="AE157">
            <v>436.46394375000006</v>
          </cell>
          <cell r="AF157">
            <v>291.5920625</v>
          </cell>
          <cell r="AG157">
            <v>256.05805200000003</v>
          </cell>
          <cell r="AH157">
            <v>446.4519094499999</v>
          </cell>
          <cell r="AI157">
            <v>751.01954959999989</v>
          </cell>
          <cell r="AJ157">
            <v>423.36119137891097</v>
          </cell>
          <cell r="AK157">
            <v>327.68815899657329</v>
          </cell>
          <cell r="AL157">
            <v>561.6505444120877</v>
          </cell>
          <cell r="AM157">
            <v>938.30015040209764</v>
          </cell>
          <cell r="AN157">
            <v>521.95252737253861</v>
          </cell>
        </row>
        <row r="158">
          <cell r="I158" t="str">
            <v>y/y Growth - %</v>
          </cell>
          <cell r="M158" t="str">
            <v>NA</v>
          </cell>
          <cell r="N158" t="str">
            <v>NA</v>
          </cell>
          <cell r="O158" t="str">
            <v>NA</v>
          </cell>
          <cell r="P158" t="str">
            <v>NA</v>
          </cell>
          <cell r="Q158">
            <v>1.1119160774313204</v>
          </cell>
          <cell r="R158">
            <v>0.9011574449672779</v>
          </cell>
          <cell r="S158">
            <v>1.0163087954483454</v>
          </cell>
          <cell r="T158">
            <v>1.0612963237003994</v>
          </cell>
          <cell r="U158">
            <v>1.056041603776174</v>
          </cell>
          <cell r="V158">
            <v>0.74526535895648705</v>
          </cell>
          <cell r="W158">
            <v>0.63158744117277577</v>
          </cell>
          <cell r="X158">
            <v>0.17068524339652646</v>
          </cell>
          <cell r="Y158">
            <v>4.2506617049362649E-3</v>
          </cell>
          <cell r="Z158">
            <v>0.13020979038077685</v>
          </cell>
          <cell r="AA158">
            <v>0.36000297325902908</v>
          </cell>
          <cell r="AB158">
            <v>0.65980402678096262</v>
          </cell>
          <cell r="AC158">
            <v>0.75915371054416791</v>
          </cell>
          <cell r="AD158">
            <v>0.48174342472592491</v>
          </cell>
          <cell r="AE158">
            <v>0.52064392396169756</v>
          </cell>
          <cell r="AF158">
            <v>0.53903900337650379</v>
          </cell>
          <cell r="AG158">
            <v>0.54769065583270948</v>
          </cell>
          <cell r="AH158">
            <v>0.73823954794985447</v>
          </cell>
          <cell r="AI158">
            <v>0.72069093072708101</v>
          </cell>
          <cell r="AJ158">
            <v>0.4518954588447035</v>
          </cell>
          <cell r="AK158">
            <v>0.27974166966080505</v>
          </cell>
          <cell r="AL158">
            <v>0.25803145316145049</v>
          </cell>
          <cell r="AM158">
            <v>0.24936847636235981</v>
          </cell>
          <cell r="AN158">
            <v>0.23287759483222858</v>
          </cell>
        </row>
        <row r="159">
          <cell r="I159" t="str">
            <v>Merchant (TravelJigsaw)</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7.9019999999999992</v>
          </cell>
          <cell r="AE159">
            <v>15.443999999999999</v>
          </cell>
          <cell r="AF159">
            <v>9.9</v>
          </cell>
          <cell r="AG159">
            <v>17.225999999999999</v>
          </cell>
          <cell r="AH159">
            <v>27.565999999999999</v>
          </cell>
          <cell r="AI159">
            <v>26.400659999999995</v>
          </cell>
          <cell r="AJ159">
            <v>16.752299575394847</v>
          </cell>
          <cell r="AK159">
            <v>26.76490338126883</v>
          </cell>
          <cell r="AL159">
            <v>42.740634239255492</v>
          </cell>
          <cell r="AM159">
            <v>40.855052013791457</v>
          </cell>
          <cell r="AN159">
            <v>26.246493511795876</v>
          </cell>
        </row>
        <row r="160">
          <cell r="I160" t="str">
            <v>y/y Growth - %</v>
          </cell>
          <cell r="M160" t="str">
            <v>NA</v>
          </cell>
          <cell r="N160" t="str">
            <v>NA</v>
          </cell>
          <cell r="O160" t="str">
            <v>NA</v>
          </cell>
          <cell r="P160" t="str">
            <v>NA</v>
          </cell>
          <cell r="Q160" t="str">
            <v>NA</v>
          </cell>
          <cell r="R160" t="str">
            <v>NA</v>
          </cell>
          <cell r="S160" t="str">
            <v>NA</v>
          </cell>
          <cell r="T160" t="str">
            <v>NA</v>
          </cell>
          <cell r="U160" t="str">
            <v>NA</v>
          </cell>
          <cell r="V160" t="str">
            <v>NA</v>
          </cell>
          <cell r="W160" t="str">
            <v>NA</v>
          </cell>
          <cell r="X160" t="str">
            <v>NA</v>
          </cell>
          <cell r="Y160" t="str">
            <v>NA</v>
          </cell>
          <cell r="Z160" t="str">
            <v>NA</v>
          </cell>
          <cell r="AA160" t="str">
            <v>NA</v>
          </cell>
          <cell r="AB160" t="str">
            <v>NA</v>
          </cell>
          <cell r="AC160" t="str">
            <v>NA</v>
          </cell>
          <cell r="AD160" t="str">
            <v>NA</v>
          </cell>
          <cell r="AE160" t="str">
            <v>NA</v>
          </cell>
          <cell r="AF160" t="str">
            <v>NA</v>
          </cell>
          <cell r="AG160" t="str">
            <v>NA</v>
          </cell>
          <cell r="AH160">
            <v>2.4884839281194635</v>
          </cell>
          <cell r="AI160">
            <v>0.70944444444444432</v>
          </cell>
          <cell r="AJ160">
            <v>0.6921514722621056</v>
          </cell>
          <cell r="AK160">
            <v>0.55375034141813728</v>
          </cell>
          <cell r="AL160">
            <v>0.55048372049827665</v>
          </cell>
          <cell r="AM160">
            <v>0.54750116147821548</v>
          </cell>
          <cell r="AN160">
            <v>0.56673974182898124</v>
          </cell>
        </row>
        <row r="161">
          <cell r="I161" t="str">
            <v>Total Europe</v>
          </cell>
          <cell r="M161">
            <v>21.567499999999999</v>
          </cell>
          <cell r="N161">
            <v>46.222500000000004</v>
          </cell>
          <cell r="O161">
            <v>64.152500000000003</v>
          </cell>
          <cell r="P161">
            <v>47.303000000000004</v>
          </cell>
          <cell r="Q161">
            <v>45.548749999999998</v>
          </cell>
          <cell r="R161">
            <v>87.876250000000013</v>
          </cell>
          <cell r="S161">
            <v>129.35124999999999</v>
          </cell>
          <cell r="T161">
            <v>97.505499999999998</v>
          </cell>
          <cell r="U161">
            <v>93.650125000000003</v>
          </cell>
          <cell r="V161">
            <v>153.36737500000001</v>
          </cell>
          <cell r="W161">
            <v>211.047875</v>
          </cell>
          <cell r="X161">
            <v>114.14825</v>
          </cell>
          <cell r="Y161">
            <v>94.048199999999994</v>
          </cell>
          <cell r="Z161">
            <v>173.33730875000001</v>
          </cell>
          <cell r="AA161">
            <v>287.02573749999993</v>
          </cell>
          <cell r="AB161">
            <v>189.46372500000001</v>
          </cell>
          <cell r="AC161">
            <v>165.44524000000001</v>
          </cell>
          <cell r="AD161">
            <v>264.74341750000002</v>
          </cell>
          <cell r="AE161">
            <v>451.90794375000007</v>
          </cell>
          <cell r="AF161">
            <v>301.49206249999997</v>
          </cell>
          <cell r="AG161">
            <v>273.28405200000003</v>
          </cell>
          <cell r="AH161">
            <v>474.01790944999988</v>
          </cell>
          <cell r="AI161">
            <v>777.42020959999991</v>
          </cell>
          <cell r="AJ161">
            <v>440.1134909543058</v>
          </cell>
          <cell r="AK161">
            <v>354.45306237784212</v>
          </cell>
          <cell r="AL161">
            <v>604.39117865134324</v>
          </cell>
          <cell r="AM161">
            <v>979.15520241588911</v>
          </cell>
          <cell r="AN161">
            <v>548.19902088433446</v>
          </cell>
        </row>
        <row r="162">
          <cell r="I162" t="str">
            <v>y/y Growth - %</v>
          </cell>
          <cell r="M162" t="str">
            <v>NA</v>
          </cell>
          <cell r="N162" t="str">
            <v>NA</v>
          </cell>
          <cell r="O162" t="str">
            <v>NA</v>
          </cell>
          <cell r="P162" t="str">
            <v>NA</v>
          </cell>
          <cell r="Q162">
            <v>1.1119160774313204</v>
          </cell>
          <cell r="R162">
            <v>0.9011574449672779</v>
          </cell>
          <cell r="S162">
            <v>1.0163087954483454</v>
          </cell>
          <cell r="T162">
            <v>1.0612963237003994</v>
          </cell>
          <cell r="U162">
            <v>1.056041603776174</v>
          </cell>
          <cell r="V162">
            <v>0.74526535895648705</v>
          </cell>
          <cell r="W162">
            <v>0.63158744117277577</v>
          </cell>
          <cell r="X162">
            <v>0.17068524339652646</v>
          </cell>
          <cell r="Y162">
            <v>4.2506617049362649E-3</v>
          </cell>
          <cell r="Z162">
            <v>0.13020979038077685</v>
          </cell>
          <cell r="AA162">
            <v>0.36000297325902908</v>
          </cell>
          <cell r="AB162">
            <v>0.65980402678096262</v>
          </cell>
          <cell r="AC162">
            <v>0.75915371054416791</v>
          </cell>
          <cell r="AD162">
            <v>0.52733084071261738</v>
          </cell>
          <cell r="AE162">
            <v>0.57445094536165131</v>
          </cell>
          <cell r="AF162">
            <v>0.59129174991149336</v>
          </cell>
          <cell r="AG162">
            <v>0.65180969848392145</v>
          </cell>
          <cell r="AH162">
            <v>0.79048043545785163</v>
          </cell>
          <cell r="AI162">
            <v>0.72030658091302868</v>
          </cell>
          <cell r="AJ162">
            <v>0.45978466996724277</v>
          </cell>
          <cell r="AK162">
            <v>0.29701334484692898</v>
          </cell>
          <cell r="AL162">
            <v>0.27503869917618662</v>
          </cell>
          <cell r="AM162">
            <v>0.25949285897736862</v>
          </cell>
          <cell r="AN162">
            <v>0.2455855867895913</v>
          </cell>
        </row>
        <row r="164">
          <cell r="I164" t="str">
            <v>Asia</v>
          </cell>
        </row>
        <row r="165">
          <cell r="I165" t="str">
            <v>Agency (Booking.com)</v>
          </cell>
          <cell r="M165">
            <v>0.53249999999999997</v>
          </cell>
          <cell r="N165">
            <v>0.57750000000000001</v>
          </cell>
          <cell r="O165">
            <v>0.54749999999999999</v>
          </cell>
          <cell r="P165">
            <v>0.59699999999999998</v>
          </cell>
          <cell r="Q165">
            <v>1.33125</v>
          </cell>
          <cell r="R165">
            <v>1.4437499999999999</v>
          </cell>
          <cell r="S165">
            <v>1.3687499999999999</v>
          </cell>
          <cell r="T165">
            <v>1.4924999999999999</v>
          </cell>
          <cell r="U165">
            <v>3.0618749999999997</v>
          </cell>
          <cell r="V165">
            <v>3.3206249999999997</v>
          </cell>
          <cell r="W165">
            <v>3.1481249999999994</v>
          </cell>
          <cell r="X165">
            <v>3.4327499999999995</v>
          </cell>
          <cell r="Y165">
            <v>4.8989999999999991</v>
          </cell>
          <cell r="Z165">
            <v>6.0103312499999992</v>
          </cell>
          <cell r="AA165">
            <v>6.6110624999999992</v>
          </cell>
          <cell r="AB165">
            <v>8.5818749999999984</v>
          </cell>
          <cell r="AC165">
            <v>10.777800000000001</v>
          </cell>
          <cell r="AD165">
            <v>12.020662499999998</v>
          </cell>
          <cell r="AE165">
            <v>16.527656249999996</v>
          </cell>
          <cell r="AF165">
            <v>18.021937499999996</v>
          </cell>
          <cell r="AG165">
            <v>24.78894</v>
          </cell>
          <cell r="AH165">
            <v>27.647523749999994</v>
          </cell>
          <cell r="AI165">
            <v>39.666374999999988</v>
          </cell>
          <cell r="AJ165">
            <v>36.863065020043386</v>
          </cell>
          <cell r="AK165">
            <v>43.261572661247847</v>
          </cell>
          <cell r="AL165">
            <v>48.274343733928852</v>
          </cell>
          <cell r="AM165">
            <v>68.565634764921711</v>
          </cell>
          <cell r="AN165">
            <v>63.130825263775208</v>
          </cell>
        </row>
        <row r="166">
          <cell r="I166" t="str">
            <v>y/y Growth - %</v>
          </cell>
          <cell r="M166" t="str">
            <v>NA</v>
          </cell>
          <cell r="N166" t="str">
            <v>NA</v>
          </cell>
          <cell r="O166" t="str">
            <v>NA</v>
          </cell>
          <cell r="P166" t="str">
            <v>NA</v>
          </cell>
          <cell r="Q166">
            <v>1.5</v>
          </cell>
          <cell r="R166">
            <v>1.4999999999999996</v>
          </cell>
          <cell r="S166">
            <v>1.5</v>
          </cell>
          <cell r="T166">
            <v>1.5</v>
          </cell>
          <cell r="U166">
            <v>1.2999999999999998</v>
          </cell>
          <cell r="V166">
            <v>1.2999999999999998</v>
          </cell>
          <cell r="W166">
            <v>1.2999999999999998</v>
          </cell>
          <cell r="X166">
            <v>1.2999999999999998</v>
          </cell>
          <cell r="Y166">
            <v>0.59999999999999987</v>
          </cell>
          <cell r="Z166">
            <v>0.80999999999999983</v>
          </cell>
          <cell r="AA166">
            <v>1.1000000000000001</v>
          </cell>
          <cell r="AB166">
            <v>1.5</v>
          </cell>
          <cell r="AC166">
            <v>1.2000000000000006</v>
          </cell>
          <cell r="AD166">
            <v>1</v>
          </cell>
          <cell r="AE166">
            <v>1.4999999999999996</v>
          </cell>
          <cell r="AF166">
            <v>1.1000000000000001</v>
          </cell>
          <cell r="AG166">
            <v>1.2999999999999998</v>
          </cell>
          <cell r="AH166">
            <v>1.2999999999999998</v>
          </cell>
          <cell r="AI166">
            <v>1.4</v>
          </cell>
          <cell r="AJ166">
            <v>1.0454551581950273</v>
          </cell>
          <cell r="AK166">
            <v>0.74519655383601902</v>
          </cell>
          <cell r="AL166">
            <v>0.74606392132781374</v>
          </cell>
          <cell r="AM166">
            <v>0.72855812422793198</v>
          </cell>
          <cell r="AN166">
            <v>0.7125766734114316</v>
          </cell>
        </row>
        <row r="167">
          <cell r="I167" t="str">
            <v>Merchant (Agoda)</v>
          </cell>
          <cell r="M167">
            <v>0</v>
          </cell>
          <cell r="N167">
            <v>0</v>
          </cell>
          <cell r="O167">
            <v>0</v>
          </cell>
          <cell r="P167">
            <v>0</v>
          </cell>
          <cell r="Q167">
            <v>0</v>
          </cell>
          <cell r="R167">
            <v>0</v>
          </cell>
          <cell r="S167">
            <v>0</v>
          </cell>
          <cell r="T167">
            <v>2.4119999999999999</v>
          </cell>
          <cell r="U167">
            <v>4.4279999999999999</v>
          </cell>
          <cell r="V167">
            <v>4.3559999999999999</v>
          </cell>
          <cell r="W167">
            <v>5.8319999999999999</v>
          </cell>
          <cell r="X167">
            <v>6.75</v>
          </cell>
          <cell r="Y167">
            <v>7.0848000000000013</v>
          </cell>
          <cell r="Z167">
            <v>7.88436</v>
          </cell>
          <cell r="AA167">
            <v>12.247200000000001</v>
          </cell>
          <cell r="AB167">
            <v>16.875</v>
          </cell>
          <cell r="AC167">
            <v>15.586560000000004</v>
          </cell>
          <cell r="AD167">
            <v>15.76872</v>
          </cell>
          <cell r="AE167">
            <v>30.618000000000002</v>
          </cell>
          <cell r="AF167">
            <v>35.4375</v>
          </cell>
          <cell r="AG167">
            <v>35.849088000000009</v>
          </cell>
          <cell r="AH167">
            <v>36.066566799999997</v>
          </cell>
          <cell r="AI167">
            <v>69.273224999999996</v>
          </cell>
          <cell r="AJ167">
            <v>65.398317168536281</v>
          </cell>
          <cell r="AK167">
            <v>58.651136057787738</v>
          </cell>
          <cell r="AL167">
            <v>59.882463219373996</v>
          </cell>
          <cell r="AM167">
            <v>112.53692943337911</v>
          </cell>
          <cell r="AN167">
            <v>104.87391296441982</v>
          </cell>
        </row>
        <row r="168">
          <cell r="I168" t="str">
            <v>y/y Growth - %</v>
          </cell>
          <cell r="M168" t="str">
            <v>NA</v>
          </cell>
          <cell r="N168" t="str">
            <v>NA</v>
          </cell>
          <cell r="O168" t="str">
            <v>NA</v>
          </cell>
          <cell r="P168" t="str">
            <v>NA</v>
          </cell>
          <cell r="Q168" t="str">
            <v>NA</v>
          </cell>
          <cell r="R168" t="str">
            <v>NA</v>
          </cell>
          <cell r="S168" t="str">
            <v>NA</v>
          </cell>
          <cell r="T168" t="str">
            <v>NA</v>
          </cell>
          <cell r="U168" t="str">
            <v>NA</v>
          </cell>
          <cell r="V168" t="str">
            <v>NA</v>
          </cell>
          <cell r="W168" t="str">
            <v>NA</v>
          </cell>
          <cell r="X168">
            <v>1.7985074626865671</v>
          </cell>
          <cell r="Y168">
            <v>0.60000000000000031</v>
          </cell>
          <cell r="Z168">
            <v>0.81</v>
          </cell>
          <cell r="AA168">
            <v>1.1000000000000001</v>
          </cell>
          <cell r="AB168">
            <v>1.5</v>
          </cell>
          <cell r="AC168">
            <v>1.2000000000000002</v>
          </cell>
          <cell r="AD168">
            <v>1</v>
          </cell>
          <cell r="AE168">
            <v>1.5</v>
          </cell>
          <cell r="AF168">
            <v>1.1000000000000001</v>
          </cell>
          <cell r="AG168">
            <v>1.2999999999999998</v>
          </cell>
          <cell r="AH168">
            <v>1.2872222222222218</v>
          </cell>
          <cell r="AI168">
            <v>1.2624999999999997</v>
          </cell>
          <cell r="AJ168">
            <v>0.84545515819502737</v>
          </cell>
          <cell r="AK168">
            <v>0.63605657298137475</v>
          </cell>
          <cell r="AL168">
            <v>0.66033167369215739</v>
          </cell>
          <cell r="AM168">
            <v>0.62453717772456985</v>
          </cell>
          <cell r="AN168">
            <v>0.60361791411470134</v>
          </cell>
        </row>
        <row r="169">
          <cell r="I169" t="str">
            <v>Total Asia Pacific</v>
          </cell>
          <cell r="M169">
            <v>0.53249999999999997</v>
          </cell>
          <cell r="N169">
            <v>0.57750000000000001</v>
          </cell>
          <cell r="O169">
            <v>0.54749999999999999</v>
          </cell>
          <cell r="P169">
            <v>0.59699999999999998</v>
          </cell>
          <cell r="Q169">
            <v>1.33125</v>
          </cell>
          <cell r="R169">
            <v>1.4437499999999999</v>
          </cell>
          <cell r="S169">
            <v>1.3687499999999999</v>
          </cell>
          <cell r="T169">
            <v>3.9044999999999996</v>
          </cell>
          <cell r="U169">
            <v>7.4898749999999996</v>
          </cell>
          <cell r="V169">
            <v>7.6766249999999996</v>
          </cell>
          <cell r="W169">
            <v>8.9801249999999992</v>
          </cell>
          <cell r="X169">
            <v>10.182749999999999</v>
          </cell>
          <cell r="Y169">
            <v>11.9838</v>
          </cell>
          <cell r="Z169">
            <v>13.894691249999999</v>
          </cell>
          <cell r="AA169">
            <v>18.858262500000002</v>
          </cell>
          <cell r="AB169">
            <v>25.456874999999997</v>
          </cell>
          <cell r="AC169">
            <v>26.364360000000005</v>
          </cell>
          <cell r="AD169">
            <v>27.789382499999999</v>
          </cell>
          <cell r="AE169">
            <v>47.145656250000002</v>
          </cell>
          <cell r="AF169">
            <v>53.459437499999993</v>
          </cell>
          <cell r="AG169">
            <v>60.638028000000006</v>
          </cell>
          <cell r="AH169">
            <v>63.714090549999995</v>
          </cell>
          <cell r="AI169">
            <v>108.93959999999998</v>
          </cell>
          <cell r="AJ169">
            <v>102.26138218857966</v>
          </cell>
          <cell r="AK169">
            <v>101.91270871903558</v>
          </cell>
          <cell r="AL169">
            <v>108.15680695330285</v>
          </cell>
          <cell r="AM169">
            <v>181.10256419830083</v>
          </cell>
          <cell r="AN169">
            <v>168.00473822819504</v>
          </cell>
        </row>
        <row r="170">
          <cell r="I170" t="str">
            <v>y/y Growth - %</v>
          </cell>
          <cell r="M170" t="str">
            <v>NA</v>
          </cell>
          <cell r="N170" t="str">
            <v>NA</v>
          </cell>
          <cell r="O170" t="str">
            <v>NA</v>
          </cell>
          <cell r="P170" t="str">
            <v>NA</v>
          </cell>
          <cell r="Q170">
            <v>1.5</v>
          </cell>
          <cell r="R170">
            <v>1.4999999999999996</v>
          </cell>
          <cell r="S170">
            <v>1.5</v>
          </cell>
          <cell r="T170">
            <v>5.5402010050251249</v>
          </cell>
          <cell r="U170">
            <v>4.6261971830985908</v>
          </cell>
          <cell r="V170">
            <v>4.3171428571428576</v>
          </cell>
          <cell r="W170">
            <v>5.5608219178082194</v>
          </cell>
          <cell r="X170">
            <v>1.6079523626584709</v>
          </cell>
          <cell r="Y170">
            <v>0.60000000000000009</v>
          </cell>
          <cell r="Z170">
            <v>0.81</v>
          </cell>
          <cell r="AA170">
            <v>1.1000000000000005</v>
          </cell>
          <cell r="AB170">
            <v>1.5</v>
          </cell>
          <cell r="AC170">
            <v>1.2000000000000002</v>
          </cell>
          <cell r="AD170">
            <v>1</v>
          </cell>
          <cell r="AE170">
            <v>1.5</v>
          </cell>
          <cell r="AF170">
            <v>1.1000000000000001</v>
          </cell>
          <cell r="AG170">
            <v>1.2999999999999998</v>
          </cell>
          <cell r="AH170">
            <v>1.2927494178756942</v>
          </cell>
          <cell r="AI170">
            <v>1.3107028020211295</v>
          </cell>
          <cell r="AJ170">
            <v>0.91287800565764798</v>
          </cell>
          <cell r="AK170">
            <v>0.68067320261528907</v>
          </cell>
          <cell r="AL170">
            <v>0.6975335599968453</v>
          </cell>
          <cell r="AM170">
            <v>0.66241260476723673</v>
          </cell>
          <cell r="AN170">
            <v>0.64289524190449931</v>
          </cell>
        </row>
        <row r="172">
          <cell r="I172" t="str">
            <v>Latin America &amp; RoW</v>
          </cell>
        </row>
        <row r="173">
          <cell r="I173" t="str">
            <v>Agency (Booking.com)</v>
          </cell>
          <cell r="M173">
            <v>0.3</v>
          </cell>
          <cell r="N173">
            <v>0.3</v>
          </cell>
          <cell r="O173">
            <v>0.3</v>
          </cell>
          <cell r="P173">
            <v>0.3</v>
          </cell>
          <cell r="Q173">
            <v>1.02</v>
          </cell>
          <cell r="R173">
            <v>1.08</v>
          </cell>
          <cell r="S173">
            <v>1.08</v>
          </cell>
          <cell r="T173">
            <v>0.98999999999999988</v>
          </cell>
          <cell r="U173">
            <v>3.0599999999999996</v>
          </cell>
          <cell r="V173">
            <v>3.4560000000000004</v>
          </cell>
          <cell r="W173">
            <v>3.6719999999999997</v>
          </cell>
          <cell r="X173">
            <v>3.069</v>
          </cell>
          <cell r="Y173">
            <v>8.5679999999999978</v>
          </cell>
          <cell r="Z173">
            <v>10.368</v>
          </cell>
          <cell r="AA173">
            <v>11.016</v>
          </cell>
          <cell r="AB173">
            <v>7.9794</v>
          </cell>
          <cell r="AC173">
            <v>23.99039999999999</v>
          </cell>
          <cell r="AD173">
            <v>30.0672</v>
          </cell>
          <cell r="AE173">
            <v>31.946399999999997</v>
          </cell>
          <cell r="AF173">
            <v>19.948499999999999</v>
          </cell>
          <cell r="AG173">
            <v>55.177919999999972</v>
          </cell>
          <cell r="AH173">
            <v>75.167999999999992</v>
          </cell>
          <cell r="AI173">
            <v>66.640190400000009</v>
          </cell>
          <cell r="AJ173">
            <v>38.473887091188921</v>
          </cell>
          <cell r="AK173">
            <v>91.103928363631994</v>
          </cell>
          <cell r="AL173">
            <v>125.5329744711008</v>
          </cell>
          <cell r="AM173">
            <v>112.59253551619628</v>
          </cell>
          <cell r="AN173">
            <v>64.876591516426856</v>
          </cell>
        </row>
        <row r="174">
          <cell r="I174" t="str">
            <v>y/y Growth - %</v>
          </cell>
          <cell r="M174" t="str">
            <v>NA</v>
          </cell>
          <cell r="N174" t="str">
            <v>NA</v>
          </cell>
          <cell r="O174" t="str">
            <v>NA</v>
          </cell>
          <cell r="P174" t="str">
            <v>NA</v>
          </cell>
          <cell r="Q174">
            <v>2.4000000000000004</v>
          </cell>
          <cell r="R174">
            <v>2.6000000000000005</v>
          </cell>
          <cell r="S174">
            <v>2.6000000000000005</v>
          </cell>
          <cell r="T174">
            <v>2.2999999999999998</v>
          </cell>
          <cell r="U174">
            <v>1.9999999999999996</v>
          </cell>
          <cell r="V174">
            <v>2.2000000000000002</v>
          </cell>
          <cell r="W174">
            <v>2.3999999999999995</v>
          </cell>
          <cell r="X174">
            <v>2.1000000000000005</v>
          </cell>
          <cell r="Y174">
            <v>1.7999999999999998</v>
          </cell>
          <cell r="Z174">
            <v>1.9999999999999996</v>
          </cell>
          <cell r="AA174">
            <v>2.0000000000000004</v>
          </cell>
          <cell r="AB174">
            <v>1.6</v>
          </cell>
          <cell r="AC174">
            <v>1.7999999999999994</v>
          </cell>
          <cell r="AD174">
            <v>1.9</v>
          </cell>
          <cell r="AE174">
            <v>1.9</v>
          </cell>
          <cell r="AF174">
            <v>1.5</v>
          </cell>
          <cell r="AG174">
            <v>1.2999999999999998</v>
          </cell>
          <cell r="AH174">
            <v>1.4999999999999996</v>
          </cell>
          <cell r="AI174">
            <v>1.0860000000000003</v>
          </cell>
          <cell r="AJ174">
            <v>0.92866065574799728</v>
          </cell>
          <cell r="AK174">
            <v>0.65109392241737352</v>
          </cell>
          <cell r="AL174">
            <v>0.67003212099697751</v>
          </cell>
          <cell r="AM174">
            <v>0.68955903097474147</v>
          </cell>
          <cell r="AN174">
            <v>0.6862499846365806</v>
          </cell>
        </row>
        <row r="176">
          <cell r="I176" t="str">
            <v>Agency Check</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row>
        <row r="177">
          <cell r="I177" t="str">
            <v>Merchant Check</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row>
        <row r="178">
          <cell r="I178" t="str">
            <v>Geography US Check</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row>
        <row r="179">
          <cell r="I179" t="str">
            <v>Geography International Check</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row>
        <row r="181">
          <cell r="I181" t="str">
            <v>Gross bookings by type</v>
          </cell>
        </row>
        <row r="182">
          <cell r="I182" t="str">
            <v>Air</v>
          </cell>
        </row>
        <row r="183">
          <cell r="I183" t="str">
            <v>Airline Tickets Sold</v>
          </cell>
          <cell r="M183">
            <v>0.72799999999999998</v>
          </cell>
          <cell r="N183">
            <v>0.82099999999999995</v>
          </cell>
          <cell r="O183">
            <v>0.66600000000000004</v>
          </cell>
          <cell r="P183">
            <v>0.58799999999999997</v>
          </cell>
          <cell r="Q183">
            <v>0.63900000000000001</v>
          </cell>
          <cell r="R183">
            <v>0.68700000000000006</v>
          </cell>
          <cell r="S183">
            <v>0.81899999999999995</v>
          </cell>
          <cell r="T183">
            <v>0.79</v>
          </cell>
          <cell r="U183">
            <v>1.169</v>
          </cell>
          <cell r="V183">
            <v>1.3620000000000001</v>
          </cell>
          <cell r="W183">
            <v>1.1859999999999999</v>
          </cell>
          <cell r="X183">
            <v>1.135</v>
          </cell>
          <cell r="Y183">
            <v>1.496</v>
          </cell>
          <cell r="Z183">
            <v>1.5509999999999999</v>
          </cell>
          <cell r="AA183">
            <v>1.544</v>
          </cell>
          <cell r="AB183">
            <v>1.3180000000000001</v>
          </cell>
          <cell r="AC183">
            <v>1.538</v>
          </cell>
          <cell r="AD183">
            <v>1.6140000000000001</v>
          </cell>
          <cell r="AE183">
            <v>1.4730000000000001</v>
          </cell>
          <cell r="AF183">
            <v>1.288</v>
          </cell>
          <cell r="AG183">
            <v>1.6</v>
          </cell>
          <cell r="AH183">
            <v>1.732</v>
          </cell>
          <cell r="AI183">
            <v>1.5864210000000001</v>
          </cell>
        </row>
        <row r="184">
          <cell r="I184" t="str">
            <v>y/y Growth - %</v>
          </cell>
          <cell r="M184" t="str">
            <v>NA</v>
          </cell>
          <cell r="N184" t="str">
            <v>NA</v>
          </cell>
          <cell r="O184" t="str">
            <v>NA</v>
          </cell>
          <cell r="P184" t="str">
            <v>NA</v>
          </cell>
          <cell r="Q184">
            <v>-0.12225274725274726</v>
          </cell>
          <cell r="R184">
            <v>-0.16321559074299619</v>
          </cell>
          <cell r="S184">
            <v>0.2297297297297296</v>
          </cell>
          <cell r="T184">
            <v>0.34353741496598644</v>
          </cell>
          <cell r="U184">
            <v>0.82942097026604067</v>
          </cell>
          <cell r="V184">
            <v>0.98253275109170302</v>
          </cell>
          <cell r="W184">
            <v>0.44810744810744807</v>
          </cell>
          <cell r="X184">
            <v>0.43670886075949356</v>
          </cell>
          <cell r="Y184">
            <v>0.27972626176218984</v>
          </cell>
          <cell r="Z184">
            <v>0.1387665198237884</v>
          </cell>
          <cell r="AA184">
            <v>0.30185497470489042</v>
          </cell>
          <cell r="AB184">
            <v>0.16123348017621142</v>
          </cell>
          <cell r="AC184">
            <v>2.8074866310160429E-2</v>
          </cell>
          <cell r="AD184">
            <v>4.0618955512572663E-2</v>
          </cell>
          <cell r="AE184">
            <v>-4.5984455958549164E-2</v>
          </cell>
          <cell r="AF184">
            <v>-2.2761760242792084E-2</v>
          </cell>
          <cell r="AG184">
            <v>4.0312093628088519E-2</v>
          </cell>
          <cell r="AH184">
            <v>7.3110285006195763E-2</v>
          </cell>
          <cell r="AI184">
            <v>7.6999999999999957E-2</v>
          </cell>
        </row>
        <row r="185">
          <cell r="I185" t="str">
            <v>Average Domestic Airfare (ARC)</v>
          </cell>
          <cell r="M185">
            <v>311.92063782953522</v>
          </cell>
          <cell r="N185">
            <v>341.01857367919735</v>
          </cell>
          <cell r="O185">
            <v>317.30508970444583</v>
          </cell>
          <cell r="P185">
            <v>301.63608144100056</v>
          </cell>
          <cell r="Q185">
            <v>322.56233211686407</v>
          </cell>
          <cell r="R185">
            <v>326.44796434618843</v>
          </cell>
          <cell r="S185">
            <v>320.5083908626242</v>
          </cell>
          <cell r="T185">
            <v>320.89448946463301</v>
          </cell>
          <cell r="U185">
            <v>322.95636419101464</v>
          </cell>
          <cell r="V185">
            <v>356.59723287715144</v>
          </cell>
          <cell r="W185">
            <v>350.49185660918198</v>
          </cell>
          <cell r="X185">
            <v>327.68566590718746</v>
          </cell>
          <cell r="Y185">
            <v>294.04241939629168</v>
          </cell>
          <cell r="Z185">
            <v>291.63770003056356</v>
          </cell>
          <cell r="AA185">
            <v>301.61395621072967</v>
          </cell>
          <cell r="AB185">
            <v>312.0655686733574</v>
          </cell>
          <cell r="AC185">
            <v>309.55116796653533</v>
          </cell>
          <cell r="AD185">
            <v>335.47114806799431</v>
          </cell>
          <cell r="AE185">
            <v>317.09226353921798</v>
          </cell>
          <cell r="AF185">
            <v>319.28034424303218</v>
          </cell>
          <cell r="AG185">
            <v>342.09256584613507</v>
          </cell>
          <cell r="AH185">
            <v>349.09257156861554</v>
          </cell>
          <cell r="AI185">
            <v>346.9532358781222</v>
          </cell>
        </row>
        <row r="186">
          <cell r="I186" t="str">
            <v>y/y Growth - %</v>
          </cell>
          <cell r="M186" t="str">
            <v>NA</v>
          </cell>
          <cell r="N186" t="str">
            <v>NA</v>
          </cell>
          <cell r="O186" t="str">
            <v>NA</v>
          </cell>
          <cell r="P186" t="str">
            <v>NA</v>
          </cell>
          <cell r="Q186">
            <v>3.411667262986473E-2</v>
          </cell>
          <cell r="R186">
            <v>-4.2726732376506149E-2</v>
          </cell>
          <cell r="S186">
            <v>1.0095334938251543E-2</v>
          </cell>
          <cell r="T186">
            <v>6.3846499833937642E-2</v>
          </cell>
          <cell r="U186">
            <v>1.2215687788610374E-3</v>
          </cell>
          <cell r="V186">
            <v>9.2355510904612581E-2</v>
          </cell>
          <cell r="W186">
            <v>9.3549706033778213E-2</v>
          </cell>
          <cell r="X186">
            <v>2.1163269129004236E-2</v>
          </cell>
          <cell r="Y186">
            <v>-8.952895189772947E-2</v>
          </cell>
          <cell r="Z186">
            <v>-0.18216499416574716</v>
          </cell>
          <cell r="AA186">
            <v>-0.13945516700821359</v>
          </cell>
          <cell r="AB186">
            <v>-4.7667929540299858E-2</v>
          </cell>
          <cell r="AC186">
            <v>5.2743235489917328E-2</v>
          </cell>
          <cell r="AD186">
            <v>0.15030103458104693</v>
          </cell>
          <cell r="AE186">
            <v>5.1318272943822407E-2</v>
          </cell>
          <cell r="AF186">
            <v>2.3119421986686817E-2</v>
          </cell>
          <cell r="AG186">
            <v>0.10512445516961422</v>
          </cell>
          <cell r="AH186">
            <v>4.060385991185278E-2</v>
          </cell>
          <cell r="AI186">
            <v>9.4171242166591007E-2</v>
          </cell>
        </row>
        <row r="187">
          <cell r="I187" t="str">
            <v>Air Gross Bookings</v>
          </cell>
          <cell r="M187">
            <v>227.07822433990162</v>
          </cell>
          <cell r="N187">
            <v>279.976248990621</v>
          </cell>
          <cell r="O187">
            <v>211.32518974316093</v>
          </cell>
          <cell r="P187">
            <v>177.3620158873083</v>
          </cell>
          <cell r="Q187">
            <v>206.11733022267615</v>
          </cell>
          <cell r="R187">
            <v>224.26975150583147</v>
          </cell>
          <cell r="S187">
            <v>262.49637211648923</v>
          </cell>
          <cell r="T187">
            <v>253.5066466770601</v>
          </cell>
          <cell r="U187">
            <v>377.53598973929616</v>
          </cell>
          <cell r="V187">
            <v>485.68543117868029</v>
          </cell>
          <cell r="W187">
            <v>415.68334193848983</v>
          </cell>
          <cell r="X187">
            <v>371.92323080465775</v>
          </cell>
          <cell r="Y187">
            <v>439.88745941685232</v>
          </cell>
          <cell r="Z187">
            <v>452.33007274740407</v>
          </cell>
          <cell r="AA187">
            <v>465.69194838936664</v>
          </cell>
          <cell r="AB187">
            <v>411.30241951148508</v>
          </cell>
          <cell r="AC187">
            <v>476.08969633253133</v>
          </cell>
          <cell r="AD187">
            <v>541.45043298174289</v>
          </cell>
          <cell r="AE187">
            <v>467.07690419326809</v>
          </cell>
          <cell r="AF187">
            <v>411.23308338502545</v>
          </cell>
          <cell r="AG187">
            <v>547.34810535381609</v>
          </cell>
          <cell r="AH187">
            <v>604.62833395684208</v>
          </cell>
          <cell r="AI187">
            <v>550.41389941500654</v>
          </cell>
        </row>
        <row r="188">
          <cell r="I188" t="str">
            <v>y/y Growth - %</v>
          </cell>
          <cell r="M188" t="str">
            <v>NA</v>
          </cell>
          <cell r="N188" t="str">
            <v>NA</v>
          </cell>
          <cell r="O188" t="str">
            <v>NA</v>
          </cell>
          <cell r="P188" t="str">
            <v>NA</v>
          </cell>
          <cell r="Q188">
            <v>-9.2306931579006046E-2</v>
          </cell>
          <cell r="R188">
            <v>-0.198968654254153</v>
          </cell>
          <cell r="S188">
            <v>0.24214426323487692</v>
          </cell>
          <cell r="T188">
            <v>0.42931757630750167</v>
          </cell>
          <cell r="U188">
            <v>0.83165573380671143</v>
          </cell>
          <cell r="V188">
            <v>1.1656305762039048</v>
          </cell>
          <cell r="W188">
            <v>0.58357747418322448</v>
          </cell>
          <cell r="X188">
            <v>0.4671143170397718</v>
          </cell>
          <cell r="Y188">
            <v>0.16515371083062136</v>
          </cell>
          <cell r="Z188">
            <v>-6.8676876616060145E-2</v>
          </cell>
          <cell r="AA188">
            <v>0.12030457178694642</v>
          </cell>
          <cell r="AB188">
            <v>0.10587988446333463</v>
          </cell>
          <cell r="AC188">
            <v>8.2298861085222663E-2</v>
          </cell>
          <cell r="AD188">
            <v>0.1970250611307609</v>
          </cell>
          <cell r="AE188">
            <v>2.9739741232190919E-3</v>
          </cell>
          <cell r="AF188">
            <v>-1.6857699631811496E-4</v>
          </cell>
          <cell r="AG188">
            <v>0.14967433567710176</v>
          </cell>
          <cell r="AH188">
            <v>0.11668270468855546</v>
          </cell>
          <cell r="AI188">
            <v>0.17842242781341877</v>
          </cell>
        </row>
        <row r="189">
          <cell r="I189" t="str">
            <v>% of total bookings</v>
          </cell>
          <cell r="M189">
            <v>0.30405977381447719</v>
          </cell>
          <cell r="N189">
            <v>0.30191001131247214</v>
          </cell>
          <cell r="O189">
            <v>0.23398214921604946</v>
          </cell>
          <cell r="P189">
            <v>0.23890035948776056</v>
          </cell>
          <cell r="Q189">
            <v>0.20642883132915185</v>
          </cell>
          <cell r="R189">
            <v>0.18160802803265291</v>
          </cell>
          <cell r="S189">
            <v>0.18875356362052978</v>
          </cell>
          <cell r="T189">
            <v>0.21032118702419511</v>
          </cell>
          <cell r="U189">
            <v>0.21467838826261632</v>
          </cell>
          <cell r="V189">
            <v>0.23018648706432585</v>
          </cell>
          <cell r="W189">
            <v>0.20273013471754411</v>
          </cell>
          <cell r="X189">
            <v>0.25111063828665187</v>
          </cell>
          <cell r="Y189">
            <v>0.22632798964019685</v>
          </cell>
          <cell r="Z189">
            <v>0.19012031581806998</v>
          </cell>
          <cell r="AA189">
            <v>0.17103132104767094</v>
          </cell>
          <cell r="AB189">
            <v>0.18163425687229021</v>
          </cell>
          <cell r="AC189">
            <v>0.1605863997249401</v>
          </cell>
          <cell r="AD189">
            <v>0.15877473710529733</v>
          </cell>
          <cell r="AE189">
            <v>0.11659433454649727</v>
          </cell>
          <cell r="AF189">
            <v>0.12595193978101851</v>
          </cell>
          <cell r="AG189">
            <v>0.11733078356994986</v>
          </cell>
          <cell r="AH189">
            <v>0.10460697819322527</v>
          </cell>
          <cell r="AI189">
            <v>8.7967700082308864E-2</v>
          </cell>
        </row>
        <row r="190">
          <cell r="I190" t="str">
            <v>Air Gross Profit</v>
          </cell>
          <cell r="M190">
            <v>10.92</v>
          </cell>
          <cell r="N190">
            <v>12.315</v>
          </cell>
          <cell r="O190">
            <v>9.99</v>
          </cell>
          <cell r="P190">
            <v>8.82</v>
          </cell>
          <cell r="Q190">
            <v>9.5850000000000009</v>
          </cell>
          <cell r="R190">
            <v>10.305000000000001</v>
          </cell>
          <cell r="S190">
            <v>12.285</v>
          </cell>
          <cell r="T190">
            <v>11.850000000000001</v>
          </cell>
          <cell r="U190">
            <v>17.535</v>
          </cell>
          <cell r="V190">
            <v>20.43</v>
          </cell>
          <cell r="W190">
            <v>17.79</v>
          </cell>
          <cell r="X190">
            <v>17.024999999999999</v>
          </cell>
          <cell r="Y190">
            <v>22.44</v>
          </cell>
          <cell r="Z190">
            <v>23.265000000000001</v>
          </cell>
          <cell r="AA190">
            <v>15.440000000000001</v>
          </cell>
          <cell r="AB190">
            <v>13.18</v>
          </cell>
          <cell r="AC190">
            <v>15.38</v>
          </cell>
          <cell r="AD190">
            <v>16.14</v>
          </cell>
          <cell r="AE190">
            <v>14.73</v>
          </cell>
          <cell r="AF190">
            <v>12.88</v>
          </cell>
          <cell r="AG190">
            <v>16</v>
          </cell>
          <cell r="AH190">
            <v>17.32</v>
          </cell>
          <cell r="AI190">
            <v>15.86421</v>
          </cell>
        </row>
        <row r="191">
          <cell r="I191" t="str">
            <v>Gross Profit margin (%)</v>
          </cell>
          <cell r="M191">
            <v>4.8089155319685863E-2</v>
          </cell>
          <cell r="N191">
            <v>4.3985873960374913E-2</v>
          </cell>
          <cell r="O191">
            <v>4.7273115013603359E-2</v>
          </cell>
          <cell r="P191">
            <v>4.9728798784087022E-2</v>
          </cell>
          <cell r="Q191">
            <v>4.6502639975226599E-2</v>
          </cell>
          <cell r="R191">
            <v>4.5949130147103459E-2</v>
          </cell>
          <cell r="S191">
            <v>4.680064680874229E-2</v>
          </cell>
          <cell r="T191">
            <v>4.6744336510811932E-2</v>
          </cell>
          <cell r="U191">
            <v>4.6445903110081309E-2</v>
          </cell>
          <cell r="V191">
            <v>4.206426359221787E-2</v>
          </cell>
          <cell r="W191">
            <v>4.2797000036225774E-2</v>
          </cell>
          <cell r="X191">
            <v>4.5775575683095482E-2</v>
          </cell>
          <cell r="Y191">
            <v>5.1013047813975289E-2</v>
          </cell>
          <cell r="Z191">
            <v>5.1433679522325144E-2</v>
          </cell>
          <cell r="AA191">
            <v>3.3154964463956257E-2</v>
          </cell>
          <cell r="AB191">
            <v>3.2044547697176788E-2</v>
          </cell>
          <cell r="AC191">
            <v>3.2304836921439338E-2</v>
          </cell>
          <cell r="AD191">
            <v>2.9808822778324796E-2</v>
          </cell>
          <cell r="AE191">
            <v>3.1536562539827465E-2</v>
          </cell>
          <cell r="AF191">
            <v>3.1320437290646763E-2</v>
          </cell>
          <cell r="AG191">
            <v>2.9231854177438506E-2</v>
          </cell>
          <cell r="AH191">
            <v>2.8645696913761055E-2</v>
          </cell>
          <cell r="AI191">
            <v>2.8822328100472888E-2</v>
          </cell>
        </row>
        <row r="192">
          <cell r="I192" t="str">
            <v>% of total gross profit</v>
          </cell>
          <cell r="M192">
            <v>0.15118162561780954</v>
          </cell>
          <cell r="N192">
            <v>0.11639446523760917</v>
          </cell>
          <cell r="O192">
            <v>8.085991565962751E-2</v>
          </cell>
          <cell r="P192">
            <v>8.8628073595466109E-2</v>
          </cell>
          <cell r="Q192">
            <v>9.2306358882500814E-2</v>
          </cell>
          <cell r="R192">
            <v>6.652979798957992E-2</v>
          </cell>
          <cell r="S192">
            <v>6.083610648918468E-2</v>
          </cell>
          <cell r="T192">
            <v>7.3992207402967178E-2</v>
          </cell>
          <cell r="U192">
            <v>9.6823354665577038E-2</v>
          </cell>
          <cell r="V192">
            <v>8.0520248300325142E-2</v>
          </cell>
          <cell r="W192">
            <v>5.6283575573118028E-2</v>
          </cell>
          <cell r="X192">
            <v>8.3022456294345695E-2</v>
          </cell>
          <cell r="Y192">
            <v>0.10771372341957473</v>
          </cell>
          <cell r="Z192">
            <v>7.6219212548896256E-2</v>
          </cell>
          <cell r="AA192">
            <v>3.5575545038547852E-2</v>
          </cell>
          <cell r="AB192">
            <v>4.208321492772734E-2</v>
          </cell>
          <cell r="AC192">
            <v>4.8195640456761821E-2</v>
          </cell>
          <cell r="AD192">
            <v>3.6248891084883952E-2</v>
          </cell>
          <cell r="AE192">
            <v>2.2110875608687037E-2</v>
          </cell>
          <cell r="AF192">
            <v>2.6922345337605794E-2</v>
          </cell>
          <cell r="AG192">
            <v>3.1632556226868697E-2</v>
          </cell>
          <cell r="AH192">
            <v>2.3117159418974492E-2</v>
          </cell>
          <cell r="AI192">
            <v>1.4420068936179496E-2</v>
          </cell>
        </row>
        <row r="193">
          <cell r="I193" t="str">
            <v>GDS fees per segment</v>
          </cell>
          <cell r="M193">
            <v>4</v>
          </cell>
          <cell r="N193">
            <v>4</v>
          </cell>
          <cell r="O193">
            <v>4</v>
          </cell>
          <cell r="P193">
            <v>4</v>
          </cell>
          <cell r="Q193">
            <v>4</v>
          </cell>
          <cell r="R193">
            <v>4</v>
          </cell>
          <cell r="S193">
            <v>4</v>
          </cell>
          <cell r="T193">
            <v>4</v>
          </cell>
          <cell r="U193">
            <v>4</v>
          </cell>
          <cell r="V193">
            <v>4</v>
          </cell>
          <cell r="W193">
            <v>4</v>
          </cell>
          <cell r="X193">
            <v>4</v>
          </cell>
          <cell r="Y193">
            <v>4</v>
          </cell>
          <cell r="Z193">
            <v>4</v>
          </cell>
          <cell r="AA193">
            <v>4</v>
          </cell>
          <cell r="AB193">
            <v>4</v>
          </cell>
          <cell r="AC193">
            <v>4</v>
          </cell>
          <cell r="AD193">
            <v>4</v>
          </cell>
          <cell r="AE193">
            <v>4</v>
          </cell>
          <cell r="AF193">
            <v>4</v>
          </cell>
          <cell r="AG193">
            <v>4</v>
          </cell>
          <cell r="AH193">
            <v>4</v>
          </cell>
          <cell r="AI193">
            <v>4</v>
          </cell>
        </row>
        <row r="194">
          <cell r="I194" t="str">
            <v>Average segments</v>
          </cell>
          <cell r="M194">
            <v>2.5</v>
          </cell>
          <cell r="N194">
            <v>2.5</v>
          </cell>
          <cell r="O194">
            <v>2.5</v>
          </cell>
          <cell r="P194">
            <v>2.5</v>
          </cell>
          <cell r="Q194">
            <v>2.5</v>
          </cell>
          <cell r="R194">
            <v>2.5</v>
          </cell>
          <cell r="S194">
            <v>2.5</v>
          </cell>
          <cell r="T194">
            <v>2.5</v>
          </cell>
          <cell r="U194">
            <v>2.5</v>
          </cell>
          <cell r="V194">
            <v>2.5</v>
          </cell>
          <cell r="W194">
            <v>2.5</v>
          </cell>
          <cell r="X194">
            <v>2.5</v>
          </cell>
          <cell r="Y194">
            <v>2.5</v>
          </cell>
          <cell r="Z194">
            <v>2.5</v>
          </cell>
          <cell r="AA194">
            <v>2.5</v>
          </cell>
          <cell r="AB194">
            <v>2.5</v>
          </cell>
          <cell r="AC194">
            <v>2.5</v>
          </cell>
          <cell r="AD194">
            <v>2.5</v>
          </cell>
          <cell r="AE194">
            <v>2.5</v>
          </cell>
          <cell r="AF194">
            <v>2.5</v>
          </cell>
          <cell r="AG194">
            <v>2.5</v>
          </cell>
          <cell r="AH194">
            <v>2.5</v>
          </cell>
          <cell r="AI194">
            <v>2.5</v>
          </cell>
        </row>
        <row r="195">
          <cell r="I195" t="str">
            <v>GDS fees per ticket</v>
          </cell>
          <cell r="M195">
            <v>10</v>
          </cell>
          <cell r="N195">
            <v>10</v>
          </cell>
          <cell r="O195">
            <v>10</v>
          </cell>
          <cell r="P195">
            <v>10</v>
          </cell>
          <cell r="Q195">
            <v>10</v>
          </cell>
          <cell r="R195">
            <v>10</v>
          </cell>
          <cell r="S195">
            <v>10</v>
          </cell>
          <cell r="T195">
            <v>10</v>
          </cell>
          <cell r="U195">
            <v>10</v>
          </cell>
          <cell r="V195">
            <v>10</v>
          </cell>
          <cell r="W195">
            <v>10</v>
          </cell>
          <cell r="X195">
            <v>10</v>
          </cell>
          <cell r="Y195">
            <v>10</v>
          </cell>
          <cell r="Z195">
            <v>10</v>
          </cell>
          <cell r="AA195">
            <v>10</v>
          </cell>
          <cell r="AB195">
            <v>10</v>
          </cell>
          <cell r="AC195">
            <v>10</v>
          </cell>
          <cell r="AD195">
            <v>10</v>
          </cell>
          <cell r="AE195">
            <v>10</v>
          </cell>
          <cell r="AF195">
            <v>10</v>
          </cell>
          <cell r="AG195">
            <v>10</v>
          </cell>
          <cell r="AH195">
            <v>10</v>
          </cell>
          <cell r="AI195">
            <v>10</v>
          </cell>
        </row>
        <row r="196">
          <cell r="I196" t="str">
            <v>OTA fees per ticket</v>
          </cell>
          <cell r="M196">
            <v>5</v>
          </cell>
          <cell r="N196">
            <v>5</v>
          </cell>
          <cell r="O196">
            <v>5</v>
          </cell>
          <cell r="P196">
            <v>5</v>
          </cell>
          <cell r="Q196">
            <v>5</v>
          </cell>
          <cell r="R196">
            <v>5</v>
          </cell>
          <cell r="S196">
            <v>5</v>
          </cell>
          <cell r="T196">
            <v>5</v>
          </cell>
          <cell r="U196">
            <v>5</v>
          </cell>
          <cell r="V196">
            <v>5</v>
          </cell>
          <cell r="W196">
            <v>5</v>
          </cell>
          <cell r="X196">
            <v>5</v>
          </cell>
          <cell r="Y196">
            <v>5</v>
          </cell>
          <cell r="Z196">
            <v>5</v>
          </cell>
          <cell r="AA196">
            <v>0</v>
          </cell>
          <cell r="AB196">
            <v>0</v>
          </cell>
          <cell r="AC196">
            <v>0</v>
          </cell>
          <cell r="AD196">
            <v>0</v>
          </cell>
          <cell r="AE196">
            <v>0</v>
          </cell>
          <cell r="AF196">
            <v>0</v>
          </cell>
          <cell r="AG196">
            <v>0</v>
          </cell>
          <cell r="AH196">
            <v>0</v>
          </cell>
          <cell r="AI196">
            <v>0</v>
          </cell>
        </row>
        <row r="198">
          <cell r="I198" t="str">
            <v>Hotel</v>
          </cell>
        </row>
        <row r="199">
          <cell r="I199" t="str">
            <v>Global Hotel Room Nights</v>
          </cell>
          <cell r="M199">
            <v>4.1529999999999996</v>
          </cell>
          <cell r="N199">
            <v>4.9950000000000001</v>
          </cell>
          <cell r="O199">
            <v>5.2380000000000004</v>
          </cell>
          <cell r="P199">
            <v>4.2649999999999997</v>
          </cell>
          <cell r="Q199">
            <v>5.9550000000000001</v>
          </cell>
          <cell r="R199">
            <v>7.242</v>
          </cell>
          <cell r="S199">
            <v>7.9640000000000004</v>
          </cell>
          <cell r="T199">
            <v>6.6159999999999997</v>
          </cell>
          <cell r="U199">
            <v>9.375</v>
          </cell>
          <cell r="V199">
            <v>10.879</v>
          </cell>
          <cell r="W199">
            <v>11.433999999999999</v>
          </cell>
          <cell r="X199">
            <v>9.1259999999999994</v>
          </cell>
          <cell r="Y199">
            <v>12.785</v>
          </cell>
          <cell r="Z199">
            <v>15.664999999999999</v>
          </cell>
          <cell r="AA199">
            <v>17.869</v>
          </cell>
          <cell r="AB199">
            <v>14.593</v>
          </cell>
          <cell r="AC199">
            <v>20.042000000000002</v>
          </cell>
          <cell r="AD199">
            <v>23.21</v>
          </cell>
          <cell r="AE199">
            <v>27.53</v>
          </cell>
          <cell r="AF199">
            <v>21.98</v>
          </cell>
          <cell r="AG199">
            <v>31.2</v>
          </cell>
          <cell r="AH199">
            <v>36.11</v>
          </cell>
          <cell r="AI199">
            <v>40.579219999999999</v>
          </cell>
        </row>
        <row r="200">
          <cell r="I200" t="str">
            <v>y/y Growth - %</v>
          </cell>
          <cell r="M200" t="str">
            <v>NA</v>
          </cell>
          <cell r="N200" t="str">
            <v>NA</v>
          </cell>
          <cell r="O200" t="str">
            <v>NA</v>
          </cell>
          <cell r="P200" t="str">
            <v>NA</v>
          </cell>
          <cell r="Q200">
            <v>0.43390320250421399</v>
          </cell>
          <cell r="R200">
            <v>0.44984984984984977</v>
          </cell>
          <cell r="S200">
            <v>0.52042764413898435</v>
          </cell>
          <cell r="T200">
            <v>0.55123094958968344</v>
          </cell>
          <cell r="U200">
            <v>0.5743073047858942</v>
          </cell>
          <cell r="V200">
            <v>0.50220933443800053</v>
          </cell>
          <cell r="W200">
            <v>0.43571069814163721</v>
          </cell>
          <cell r="X200">
            <v>0.37938331318016938</v>
          </cell>
          <cell r="Y200">
            <v>0.36373333333333324</v>
          </cell>
          <cell r="Z200">
            <v>0.43993014063792635</v>
          </cell>
          <cell r="AA200">
            <v>0.56279517229316078</v>
          </cell>
          <cell r="AB200">
            <v>0.59905763751917607</v>
          </cell>
          <cell r="AC200">
            <v>0.56761830269847491</v>
          </cell>
          <cell r="AD200">
            <v>0.48164698372167258</v>
          </cell>
          <cell r="AE200">
            <v>0.54065700374951042</v>
          </cell>
          <cell r="AF200">
            <v>0.50620160350853149</v>
          </cell>
          <cell r="AG200">
            <v>0.55673086518311532</v>
          </cell>
          <cell r="AH200">
            <v>0.55579491598448927</v>
          </cell>
          <cell r="AI200">
            <v>0.47399999999999998</v>
          </cell>
        </row>
        <row r="202">
          <cell r="I202" t="str">
            <v>Car</v>
          </cell>
        </row>
        <row r="203">
          <cell r="I203" t="str">
            <v>Rental Car Days</v>
          </cell>
          <cell r="M203">
            <v>1.621</v>
          </cell>
          <cell r="N203">
            <v>2</v>
          </cell>
          <cell r="O203">
            <v>2.044</v>
          </cell>
          <cell r="P203">
            <v>1.7889999999999999</v>
          </cell>
          <cell r="Q203">
            <v>2.0030000000000001</v>
          </cell>
          <cell r="R203">
            <v>2.278</v>
          </cell>
          <cell r="S203">
            <v>2.3380000000000001</v>
          </cell>
          <cell r="T203">
            <v>2.0019999999999998</v>
          </cell>
          <cell r="U203">
            <v>2.6120000000000001</v>
          </cell>
          <cell r="V203">
            <v>2.8149999999999999</v>
          </cell>
          <cell r="W203">
            <v>2.3330000000000002</v>
          </cell>
          <cell r="X203">
            <v>2.2240000000000002</v>
          </cell>
          <cell r="Y203">
            <v>3.0139999999999998</v>
          </cell>
          <cell r="Z203">
            <v>3.2370000000000001</v>
          </cell>
          <cell r="AA203">
            <v>2.6040000000000001</v>
          </cell>
          <cell r="AB203">
            <v>2.37</v>
          </cell>
          <cell r="AC203">
            <v>2.9860000000000002</v>
          </cell>
          <cell r="AD203">
            <v>4.2720000000000002</v>
          </cell>
          <cell r="AE203">
            <v>5.1369999999999996</v>
          </cell>
          <cell r="AF203">
            <v>3.92</v>
          </cell>
          <cell r="AG203">
            <v>4.9000000000000004</v>
          </cell>
          <cell r="AH203">
            <v>6.6050000000000004</v>
          </cell>
          <cell r="AI203">
            <v>6.9657719999999985</v>
          </cell>
        </row>
        <row r="204">
          <cell r="I204" t="str">
            <v>y/y Growth - %</v>
          </cell>
          <cell r="M204" t="str">
            <v>NA</v>
          </cell>
          <cell r="N204" t="str">
            <v>NA</v>
          </cell>
          <cell r="O204" t="str">
            <v>NA</v>
          </cell>
          <cell r="P204" t="str">
            <v>NA</v>
          </cell>
          <cell r="Q204">
            <v>0.23565700185070959</v>
          </cell>
          <cell r="R204">
            <v>0.13900000000000001</v>
          </cell>
          <cell r="S204">
            <v>0.14383561643835607</v>
          </cell>
          <cell r="T204">
            <v>0.1190609278926773</v>
          </cell>
          <cell r="U204">
            <v>0.30404393409885166</v>
          </cell>
          <cell r="V204">
            <v>0.23573309920983321</v>
          </cell>
          <cell r="W204">
            <v>-2.1385799828913532E-3</v>
          </cell>
          <cell r="X204">
            <v>0.11088911088911102</v>
          </cell>
          <cell r="Y204">
            <v>0.15390505359877471</v>
          </cell>
          <cell r="Z204">
            <v>0.14991119005328613</v>
          </cell>
          <cell r="AA204">
            <v>0.1161594513501929</v>
          </cell>
          <cell r="AB204">
            <v>6.5647482014388414E-2</v>
          </cell>
          <cell r="AC204">
            <v>-9.2899800928996079E-3</v>
          </cell>
          <cell r="AD204">
            <v>0.31974050046339197</v>
          </cell>
          <cell r="AE204">
            <v>0.97273425499231925</v>
          </cell>
          <cell r="AF204">
            <v>0.65400843881856541</v>
          </cell>
          <cell r="AG204">
            <v>0.64099129269926314</v>
          </cell>
          <cell r="AH204">
            <v>0.54611423220973787</v>
          </cell>
          <cell r="AI204">
            <v>0.35599999999999987</v>
          </cell>
        </row>
        <row r="206">
          <cell r="I206" t="str">
            <v>Air Check</v>
          </cell>
          <cell r="M206" t="str">
            <v>YES</v>
          </cell>
          <cell r="N206" t="str">
            <v>YES</v>
          </cell>
          <cell r="O206" t="str">
            <v>YES</v>
          </cell>
          <cell r="P206" t="str">
            <v>YES</v>
          </cell>
          <cell r="Q206" t="str">
            <v>YES</v>
          </cell>
          <cell r="R206" t="str">
            <v>YES</v>
          </cell>
          <cell r="S206" t="str">
            <v>YES</v>
          </cell>
          <cell r="T206" t="str">
            <v>YES</v>
          </cell>
          <cell r="U206" t="str">
            <v>YES</v>
          </cell>
          <cell r="V206" t="str">
            <v>YES</v>
          </cell>
          <cell r="W206" t="str">
            <v>YES</v>
          </cell>
          <cell r="X206" t="str">
            <v>YES</v>
          </cell>
          <cell r="Y206" t="str">
            <v>YES</v>
          </cell>
          <cell r="Z206" t="str">
            <v>YES</v>
          </cell>
          <cell r="AA206" t="str">
            <v>YES</v>
          </cell>
          <cell r="AB206" t="str">
            <v>YES</v>
          </cell>
          <cell r="AC206" t="str">
            <v>YES</v>
          </cell>
          <cell r="AD206" t="str">
            <v>YES</v>
          </cell>
          <cell r="AE206" t="str">
            <v>YES</v>
          </cell>
          <cell r="AF206" t="str">
            <v>YES</v>
          </cell>
          <cell r="AG206" t="str">
            <v>YES</v>
          </cell>
          <cell r="AH206" t="str">
            <v>YES</v>
          </cell>
          <cell r="AI206" t="str">
            <v>YES</v>
          </cell>
        </row>
        <row r="207">
          <cell r="I207" t="str">
            <v>Air Check</v>
          </cell>
          <cell r="M207" t="str">
            <v>YES</v>
          </cell>
          <cell r="N207" t="str">
            <v>YES</v>
          </cell>
          <cell r="O207" t="str">
            <v>YES</v>
          </cell>
          <cell r="P207" t="str">
            <v>YES</v>
          </cell>
          <cell r="Q207" t="str">
            <v>YES</v>
          </cell>
          <cell r="R207" t="str">
            <v>YES</v>
          </cell>
          <cell r="S207" t="str">
            <v>YES</v>
          </cell>
          <cell r="T207" t="str">
            <v>YES</v>
          </cell>
          <cell r="U207" t="str">
            <v>YES</v>
          </cell>
          <cell r="V207" t="str">
            <v>YES</v>
          </cell>
          <cell r="W207" t="str">
            <v>YES</v>
          </cell>
          <cell r="X207" t="str">
            <v>YES</v>
          </cell>
          <cell r="Y207" t="str">
            <v>YES</v>
          </cell>
          <cell r="Z207" t="str">
            <v>YES</v>
          </cell>
          <cell r="AA207" t="str">
            <v>YES</v>
          </cell>
          <cell r="AB207" t="str">
            <v>YES</v>
          </cell>
          <cell r="AC207" t="str">
            <v>YES</v>
          </cell>
          <cell r="AD207" t="str">
            <v>YES</v>
          </cell>
          <cell r="AE207" t="str">
            <v>YES</v>
          </cell>
          <cell r="AF207" t="str">
            <v>YES</v>
          </cell>
          <cell r="AG207" t="str">
            <v>YES</v>
          </cell>
          <cell r="AH207" t="str">
            <v>YES</v>
          </cell>
          <cell r="AI207" t="str">
            <v>YES</v>
          </cell>
        </row>
        <row r="209">
          <cell r="I209" t="str">
            <v>Gross bookings by Geography</v>
          </cell>
        </row>
        <row r="210">
          <cell r="I210" t="str">
            <v>US</v>
          </cell>
          <cell r="M210">
            <v>474.00699999999989</v>
          </cell>
          <cell r="N210">
            <v>570.75699999999983</v>
          </cell>
          <cell r="O210">
            <v>504.7519999999999</v>
          </cell>
          <cell r="P210">
            <v>423.27399999999994</v>
          </cell>
          <cell r="Q210">
            <v>478.81200000000001</v>
          </cell>
          <cell r="R210">
            <v>547.78700000000003</v>
          </cell>
          <cell r="S210">
            <v>602.20500000000004</v>
          </cell>
          <cell r="T210">
            <v>525.57099999999991</v>
          </cell>
          <cell r="U210">
            <v>720.96799999999985</v>
          </cell>
          <cell r="V210">
            <v>872.28400000000011</v>
          </cell>
          <cell r="W210">
            <v>799.42700000000013</v>
          </cell>
          <cell r="X210">
            <v>689.11299999999983</v>
          </cell>
          <cell r="Y210">
            <v>851.58399999999983</v>
          </cell>
          <cell r="Z210">
            <v>964.17799999999988</v>
          </cell>
          <cell r="AA210">
            <v>998.846</v>
          </cell>
          <cell r="AB210">
            <v>831.45400000000018</v>
          </cell>
          <cell r="AC210">
            <v>989.69500000000005</v>
          </cell>
          <cell r="AD210">
            <v>1154.18</v>
          </cell>
          <cell r="AE210">
            <v>1121</v>
          </cell>
          <cell r="AF210">
            <v>902</v>
          </cell>
          <cell r="AG210">
            <v>1129</v>
          </cell>
          <cell r="AH210">
            <v>1308</v>
          </cell>
          <cell r="AI210">
            <v>1268</v>
          </cell>
          <cell r="AJ210">
            <v>1018.7474999999999</v>
          </cell>
          <cell r="AK210">
            <v>1257.110312</v>
          </cell>
          <cell r="AL210">
            <v>1474.399136</v>
          </cell>
          <cell r="AM210">
            <v>1434.9668000000001</v>
          </cell>
          <cell r="AN210">
            <v>1142.3379</v>
          </cell>
        </row>
        <row r="211">
          <cell r="I211" t="str">
            <v>y/y Growth - %</v>
          </cell>
          <cell r="M211" t="str">
            <v>NA</v>
          </cell>
          <cell r="N211" t="str">
            <v>NA</v>
          </cell>
          <cell r="O211" t="str">
            <v>NA</v>
          </cell>
          <cell r="P211" t="str">
            <v>NA</v>
          </cell>
          <cell r="Q211">
            <v>1.0136981099435394E-2</v>
          </cell>
          <cell r="R211">
            <v>-4.0244797698494872E-2</v>
          </cell>
          <cell r="S211">
            <v>0.19307105271499703</v>
          </cell>
          <cell r="T211">
            <v>0.24168032999900779</v>
          </cell>
          <cell r="U211">
            <v>0.50574338153596776</v>
          </cell>
          <cell r="V211">
            <v>0.5923780593551875</v>
          </cell>
          <cell r="W211">
            <v>0.32749977167243727</v>
          </cell>
          <cell r="X211">
            <v>0.31117013686067141</v>
          </cell>
          <cell r="Y211">
            <v>0.1811675414165399</v>
          </cell>
          <cell r="Z211">
            <v>0.10534871670235813</v>
          </cell>
          <cell r="AA211">
            <v>0.24945242029603687</v>
          </cell>
          <cell r="AB211">
            <v>0.20655683465556507</v>
          </cell>
          <cell r="AC211">
            <v>0.16218129978956886</v>
          </cell>
          <cell r="AD211">
            <v>0.19706112356846983</v>
          </cell>
          <cell r="AE211">
            <v>0.12229512857837954</v>
          </cell>
          <cell r="AF211">
            <v>8.4846545930381989E-2</v>
          </cell>
          <cell r="AG211">
            <v>0.14075548527576665</v>
          </cell>
          <cell r="AH211">
            <v>0.13327210660382249</v>
          </cell>
          <cell r="AI211">
            <v>0.13113291703835861</v>
          </cell>
          <cell r="AJ211">
            <v>0.12943181818181815</v>
          </cell>
          <cell r="AK211">
            <v>0.11347237555358736</v>
          </cell>
          <cell r="AL211">
            <v>0.12721646483180438</v>
          </cell>
          <cell r="AM211">
            <v>0.13167728706624615</v>
          </cell>
          <cell r="AN211">
            <v>0.12131602776939343</v>
          </cell>
        </row>
        <row r="212">
          <cell r="I212" t="str">
            <v>% of total gross bookings</v>
          </cell>
          <cell r="M212">
            <v>0.6346996134281172</v>
          </cell>
          <cell r="N212">
            <v>0.61547096565482273</v>
          </cell>
          <cell r="O212">
            <v>0.55886833900226751</v>
          </cell>
          <cell r="P212">
            <v>0.57013510055090844</v>
          </cell>
          <cell r="Q212">
            <v>0.47953561924944743</v>
          </cell>
          <cell r="R212">
            <v>0.44358419351677975</v>
          </cell>
          <cell r="S212">
            <v>0.43302823145173991</v>
          </cell>
          <cell r="T212">
            <v>0.4360387312696678</v>
          </cell>
          <cell r="U212">
            <v>0.40996422178399777</v>
          </cell>
          <cell r="V212">
            <v>0.4134115968748297</v>
          </cell>
          <cell r="W212">
            <v>0.38988318043022263</v>
          </cell>
          <cell r="X212">
            <v>0.46526699853421039</v>
          </cell>
          <cell r="Y212">
            <v>0.43815137395656678</v>
          </cell>
          <cell r="Z212">
            <v>0.40525677355792628</v>
          </cell>
          <cell r="AA212">
            <v>0.36683896188032666</v>
          </cell>
          <cell r="AB212">
            <v>0.36717637010952758</v>
          </cell>
          <cell r="AC212">
            <v>0.33382691980119372</v>
          </cell>
          <cell r="AD212">
            <v>0.33845134274437128</v>
          </cell>
          <cell r="AE212">
            <v>0.27983025461807287</v>
          </cell>
          <cell r="AF212">
            <v>0.27626339969372127</v>
          </cell>
          <cell r="AG212">
            <v>0.24201500535905682</v>
          </cell>
          <cell r="AH212">
            <v>0.22629757785467128</v>
          </cell>
          <cell r="AI212">
            <v>0.20265302860795908</v>
          </cell>
          <cell r="AJ212">
            <v>0.21876146408590907</v>
          </cell>
          <cell r="AK212">
            <v>0.20667116334702995</v>
          </cell>
          <cell r="AL212">
            <v>0.19539604333413688</v>
          </cell>
          <cell r="AM212">
            <v>0.17221206260421806</v>
          </cell>
          <cell r="AN212">
            <v>0.18733727849726181</v>
          </cell>
        </row>
        <row r="213">
          <cell r="I213" t="str">
            <v>International</v>
          </cell>
          <cell r="M213">
            <v>272.81400000000002</v>
          </cell>
          <cell r="N213">
            <v>356.59300000000002</v>
          </cell>
          <cell r="O213">
            <v>398.416</v>
          </cell>
          <cell r="P213">
            <v>319.13600000000002</v>
          </cell>
          <cell r="Q213">
            <v>519.67899999999997</v>
          </cell>
          <cell r="R213">
            <v>687.12400000000002</v>
          </cell>
          <cell r="S213">
            <v>788.47799999999995</v>
          </cell>
          <cell r="T213">
            <v>679.76</v>
          </cell>
          <cell r="U213">
            <v>1037.644</v>
          </cell>
          <cell r="V213">
            <v>1237.681</v>
          </cell>
          <cell r="W213">
            <v>1251</v>
          </cell>
          <cell r="X213">
            <v>792</v>
          </cell>
          <cell r="Y213">
            <v>1092</v>
          </cell>
          <cell r="Z213">
            <v>1415</v>
          </cell>
          <cell r="AA213">
            <v>1724</v>
          </cell>
          <cell r="AB213">
            <v>1433</v>
          </cell>
          <cell r="AC213">
            <v>1975</v>
          </cell>
          <cell r="AD213">
            <v>2256</v>
          </cell>
          <cell r="AE213">
            <v>2885</v>
          </cell>
          <cell r="AF213">
            <v>2363</v>
          </cell>
          <cell r="AG213">
            <v>3536</v>
          </cell>
          <cell r="AH213">
            <v>4472</v>
          </cell>
          <cell r="AI213">
            <v>4989</v>
          </cell>
          <cell r="AJ213">
            <v>3638.1398739112074</v>
          </cell>
          <cell r="AK213">
            <v>4825.5491729574405</v>
          </cell>
          <cell r="AL213">
            <v>6071.2968302110694</v>
          </cell>
          <cell r="AM213">
            <v>6897.5900389357012</v>
          </cell>
          <cell r="AN213">
            <v>4955.4228295426619</v>
          </cell>
        </row>
        <row r="214">
          <cell r="I214" t="str">
            <v>y/y Growth - %</v>
          </cell>
          <cell r="M214" t="str">
            <v>NA</v>
          </cell>
          <cell r="N214" t="str">
            <v>NA</v>
          </cell>
          <cell r="O214" t="str">
            <v>NA</v>
          </cell>
          <cell r="P214" t="str">
            <v>NA</v>
          </cell>
          <cell r="Q214">
            <v>0.90488391358214737</v>
          </cell>
          <cell r="R214">
            <v>0.92691387660442004</v>
          </cell>
          <cell r="S214">
            <v>0.97903196658768721</v>
          </cell>
          <cell r="T214">
            <v>1.1300010027073095</v>
          </cell>
          <cell r="U214">
            <v>0.99670181015588488</v>
          </cell>
          <cell r="V214">
            <v>0.80124839184775953</v>
          </cell>
          <cell r="W214">
            <v>0.58660102120794755</v>
          </cell>
          <cell r="X214">
            <v>0.16511710015299519</v>
          </cell>
          <cell r="Y214">
            <v>5.2384054646873013E-2</v>
          </cell>
          <cell r="Z214">
            <v>0.14326712618194826</v>
          </cell>
          <cell r="AA214">
            <v>0.37809752198241409</v>
          </cell>
          <cell r="AB214">
            <v>0.80934343434343425</v>
          </cell>
          <cell r="AC214">
            <v>0.80860805860805862</v>
          </cell>
          <cell r="AD214">
            <v>0.59434628975265014</v>
          </cell>
          <cell r="AE214">
            <v>0.67343387470997684</v>
          </cell>
          <cell r="AF214">
            <v>0.64898813677599443</v>
          </cell>
          <cell r="AG214">
            <v>0.79037974683544299</v>
          </cell>
          <cell r="AH214">
            <v>0.98226950354609932</v>
          </cell>
          <cell r="AI214">
            <v>0.72928942807625652</v>
          </cell>
          <cell r="AJ214">
            <v>0.5396275386843874</v>
          </cell>
          <cell r="AK214">
            <v>0.36469150818932139</v>
          </cell>
          <cell r="AL214">
            <v>0.35762451480569535</v>
          </cell>
          <cell r="AM214">
            <v>0.38255963899292467</v>
          </cell>
          <cell r="AN214">
            <v>0.36207595125123659</v>
          </cell>
        </row>
        <row r="215">
          <cell r="I215" t="str">
            <v>(+/-) FX y/y Growth - %</v>
          </cell>
          <cell r="M215" t="str">
            <v>NA</v>
          </cell>
          <cell r="N215" t="str">
            <v>NA</v>
          </cell>
          <cell r="O215" t="str">
            <v>NA</v>
          </cell>
          <cell r="P215" t="str">
            <v>NA</v>
          </cell>
          <cell r="Q215">
            <v>-0.15988391358214737</v>
          </cell>
          <cell r="R215">
            <v>-0.13091387660442011</v>
          </cell>
          <cell r="S215">
            <v>-0.14503196658768713</v>
          </cell>
          <cell r="T215">
            <v>-0.2310010027073095</v>
          </cell>
          <cell r="U215">
            <v>-0.24670181015588488</v>
          </cell>
          <cell r="V215">
            <v>-0.24324839184775959</v>
          </cell>
          <cell r="W215">
            <v>-0.13960102120794754</v>
          </cell>
          <cell r="X215">
            <v>0.11088289984700483</v>
          </cell>
          <cell r="Y215">
            <v>0.18261594535312697</v>
          </cell>
          <cell r="Z215">
            <v>0.18073287381805175</v>
          </cell>
          <cell r="AA215">
            <v>0.1069024780175859</v>
          </cell>
          <cell r="AB215">
            <v>-0.1143434343434343</v>
          </cell>
          <cell r="AC215">
            <v>-8.0608058608058641E-2</v>
          </cell>
          <cell r="AD215">
            <v>7.6653710247349793E-2</v>
          </cell>
          <cell r="AE215">
            <v>0.10656612529002318</v>
          </cell>
          <cell r="AF215">
            <v>5.8011863224005644E-2</v>
          </cell>
          <cell r="AG215">
            <v>-9.3797468354430702E-3</v>
          </cell>
          <cell r="AH215">
            <v>-0.19726950354609929</v>
          </cell>
          <cell r="AI215">
            <v>-0.11528942807625653</v>
          </cell>
          <cell r="AJ215">
            <v>-1.2417144762863358E-4</v>
          </cell>
          <cell r="AK215">
            <v>3.3507377749523511E-2</v>
          </cell>
          <cell r="AL215">
            <v>7.4083004420289852E-2</v>
          </cell>
          <cell r="AM215">
            <v>6.0954683862856254E-2</v>
          </cell>
          <cell r="AN215">
            <v>2.1239199182098902E-2</v>
          </cell>
        </row>
        <row r="216">
          <cell r="I216" t="str">
            <v>Organic y/y Growth - %</v>
          </cell>
          <cell r="M216">
            <v>3.1379999999999999</v>
          </cell>
          <cell r="N216">
            <v>3.6150000000000002</v>
          </cell>
          <cell r="O216">
            <v>1.3180000000000001</v>
          </cell>
          <cell r="P216">
            <v>0.86299999999999999</v>
          </cell>
          <cell r="Q216">
            <v>0.745</v>
          </cell>
          <cell r="R216">
            <v>0.79599999999999993</v>
          </cell>
          <cell r="S216">
            <v>0.83400000000000007</v>
          </cell>
          <cell r="T216">
            <v>0.89900000000000002</v>
          </cell>
          <cell r="U216">
            <v>0.75</v>
          </cell>
          <cell r="V216">
            <v>0.55799999999999994</v>
          </cell>
          <cell r="W216">
            <v>0.44700000000000001</v>
          </cell>
          <cell r="X216">
            <v>0.27600000000000002</v>
          </cell>
          <cell r="Y216">
            <v>0.23499999999999999</v>
          </cell>
          <cell r="Z216">
            <v>0.32400000000000001</v>
          </cell>
          <cell r="AA216">
            <v>0.48499999999999999</v>
          </cell>
          <cell r="AB216">
            <v>0.69499999999999995</v>
          </cell>
          <cell r="AC216">
            <v>0.72799999999999998</v>
          </cell>
          <cell r="AD216">
            <v>0.67099999999999993</v>
          </cell>
          <cell r="AE216">
            <v>0.78</v>
          </cell>
          <cell r="AF216">
            <v>0.70700000000000007</v>
          </cell>
          <cell r="AG216">
            <v>0.78099999999999992</v>
          </cell>
          <cell r="AH216">
            <v>0.78500000000000003</v>
          </cell>
          <cell r="AI216">
            <v>0.61399999999999999</v>
          </cell>
          <cell r="AJ216">
            <v>0.53950336723675874</v>
          </cell>
          <cell r="AK216">
            <v>0.39819888593884489</v>
          </cell>
          <cell r="AL216">
            <v>0.43170751922598521</v>
          </cell>
          <cell r="AM216">
            <v>0.44351432285578091</v>
          </cell>
          <cell r="AN216">
            <v>0.38331515043333547</v>
          </cell>
        </row>
        <row r="217">
          <cell r="I217" t="str">
            <v>% of total gross bookings</v>
          </cell>
          <cell r="M217">
            <v>0.36530038657188274</v>
          </cell>
          <cell r="N217">
            <v>0.38452903434517716</v>
          </cell>
          <cell r="O217">
            <v>0.44113166099773249</v>
          </cell>
          <cell r="P217">
            <v>0.42986489944909151</v>
          </cell>
          <cell r="Q217">
            <v>0.52046438075055257</v>
          </cell>
          <cell r="R217">
            <v>0.5564158064832202</v>
          </cell>
          <cell r="S217">
            <v>0.56697176854826004</v>
          </cell>
          <cell r="T217">
            <v>0.56396126873033225</v>
          </cell>
          <cell r="U217">
            <v>0.59003577821600217</v>
          </cell>
          <cell r="V217">
            <v>0.58658840312517035</v>
          </cell>
          <cell r="W217">
            <v>0.61011681956977737</v>
          </cell>
          <cell r="X217">
            <v>0.53473300146578961</v>
          </cell>
          <cell r="Y217">
            <v>0.56184862604343322</v>
          </cell>
          <cell r="Z217">
            <v>0.59474322644207367</v>
          </cell>
          <cell r="AA217">
            <v>0.63316103811967328</v>
          </cell>
          <cell r="AB217">
            <v>0.63282362989047247</v>
          </cell>
          <cell r="AC217">
            <v>0.66617308019880628</v>
          </cell>
          <cell r="AD217">
            <v>0.66154865725562872</v>
          </cell>
          <cell r="AE217">
            <v>0.72016974538192713</v>
          </cell>
          <cell r="AF217">
            <v>0.72373660030627873</v>
          </cell>
          <cell r="AG217">
            <v>0.75798499464094315</v>
          </cell>
          <cell r="AH217">
            <v>0.77370242214532869</v>
          </cell>
          <cell r="AI217">
            <v>0.79734697139204092</v>
          </cell>
          <cell r="AJ217">
            <v>0.78123853591409098</v>
          </cell>
          <cell r="AK217">
            <v>0.79332883665297027</v>
          </cell>
          <cell r="AL217">
            <v>0.80460395666586315</v>
          </cell>
          <cell r="AM217">
            <v>0.82778793739578216</v>
          </cell>
          <cell r="AN217">
            <v>0.81266272150273822</v>
          </cell>
        </row>
        <row r="218">
          <cell r="I218" t="str">
            <v>Total Check</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row>
        <row r="220">
          <cell r="I220" t="str">
            <v>Company Guidance - US Bookings Y/Y</v>
          </cell>
          <cell r="AC220" t="str">
            <v>10-15%</v>
          </cell>
          <cell r="AD220" t="str">
            <v>15-20%</v>
          </cell>
          <cell r="AE220">
            <v>0.13</v>
          </cell>
          <cell r="AF220" t="str">
            <v>5-10%</v>
          </cell>
          <cell r="AG220" t="str">
            <v>7-12%</v>
          </cell>
          <cell r="AH220" t="str">
            <v>8-13%</v>
          </cell>
          <cell r="AI220" t="str">
            <v>8-13%</v>
          </cell>
          <cell r="AJ220">
            <v>0.13</v>
          </cell>
        </row>
        <row r="221">
          <cell r="I221" t="str">
            <v>Company Guidance - International Bookings Y/Y</v>
          </cell>
          <cell r="AC221" t="str">
            <v>65-73%</v>
          </cell>
          <cell r="AD221" t="str">
            <v>45-50%</v>
          </cell>
          <cell r="AE221" t="str">
            <v>46-51%</v>
          </cell>
          <cell r="AF221" t="str">
            <v>54-59%</v>
          </cell>
          <cell r="AG221" t="str">
            <v>64-69%</v>
          </cell>
          <cell r="AH221" t="str">
            <v>76-81%</v>
          </cell>
          <cell r="AI221" t="str">
            <v>62-67%</v>
          </cell>
          <cell r="AJ221" t="str">
            <v>50-55%</v>
          </cell>
        </row>
        <row r="222">
          <cell r="I222" t="str">
            <v xml:space="preserve">Company Guidance - International Bookings ex F/X Y/Y </v>
          </cell>
          <cell r="AC222" t="str">
            <v>56-64%</v>
          </cell>
          <cell r="AD222" t="str">
            <v>55-60%</v>
          </cell>
          <cell r="AE222" t="str">
            <v>57.5-62.5%</v>
          </cell>
          <cell r="AF222" t="str">
            <v>58-63%</v>
          </cell>
          <cell r="AG222" t="str">
            <v>66-71%</v>
          </cell>
          <cell r="AH222" t="str">
            <v>53-58%</v>
          </cell>
          <cell r="AI222" t="str">
            <v>49-54%</v>
          </cell>
          <cell r="AJ222" t="str">
            <v>49-54%</v>
          </cell>
        </row>
        <row r="224">
          <cell r="I224" t="str">
            <v>Exchange Rates</v>
          </cell>
        </row>
        <row r="225">
          <cell r="I225" t="str">
            <v>EUR / USD Exchange Rate</v>
          </cell>
          <cell r="M225">
            <v>1.2028896612903226</v>
          </cell>
          <cell r="N225">
            <v>1.2582159206349206</v>
          </cell>
          <cell r="O225">
            <v>1.2740698412698412</v>
          </cell>
          <cell r="P225">
            <v>1.2892777936507938</v>
          </cell>
          <cell r="Q225">
            <v>1.3104360655737701</v>
          </cell>
          <cell r="R225">
            <v>1.3486722222222223</v>
          </cell>
          <cell r="S225">
            <v>1.3748341269841271</v>
          </cell>
          <cell r="T225">
            <v>1.4475453125000004</v>
          </cell>
          <cell r="U225">
            <v>1.4999024590163936</v>
          </cell>
          <cell r="V225">
            <v>1.5620843750000004</v>
          </cell>
          <cell r="W225">
            <v>1.5034601562500003</v>
          </cell>
          <cell r="X225">
            <v>1.3196531250000001</v>
          </cell>
          <cell r="Y225">
            <v>1.3028999999999999</v>
          </cell>
          <cell r="Z225">
            <v>1.3616999999999999</v>
          </cell>
          <cell r="AA225">
            <v>1.4288000000000001</v>
          </cell>
          <cell r="AB225">
            <v>1.4766999999999999</v>
          </cell>
          <cell r="AC225">
            <v>1.3852</v>
          </cell>
          <cell r="AD225">
            <v>1.2757000000000001</v>
          </cell>
          <cell r="AE225">
            <v>1.2898000000000001</v>
          </cell>
          <cell r="AF225">
            <v>1.36</v>
          </cell>
          <cell r="AG225">
            <v>1.3667</v>
          </cell>
          <cell r="AH225">
            <v>1.4384999999999999</v>
          </cell>
          <cell r="AI225">
            <v>1.4155</v>
          </cell>
          <cell r="AJ225">
            <v>1.349</v>
          </cell>
          <cell r="AK225">
            <v>1.3003</v>
          </cell>
          <cell r="AL225">
            <v>1.3003</v>
          </cell>
          <cell r="AM225">
            <v>1.3003</v>
          </cell>
          <cell r="AN225">
            <v>1.3003</v>
          </cell>
        </row>
        <row r="226">
          <cell r="I226" t="str">
            <v>GBP / USD Exchange Rate</v>
          </cell>
          <cell r="M226">
            <v>1.7524686935483871</v>
          </cell>
          <cell r="N226">
            <v>1.82940473015873</v>
          </cell>
          <cell r="O226">
            <v>1.8752729523809533</v>
          </cell>
          <cell r="P226">
            <v>1.915321523809524</v>
          </cell>
          <cell r="Q226">
            <v>1.9541090163934427</v>
          </cell>
          <cell r="R226">
            <v>1.9866246031746033</v>
          </cell>
          <cell r="S226">
            <v>2.0212158730158731</v>
          </cell>
          <cell r="T226">
            <v>2.0443390624999997</v>
          </cell>
          <cell r="U226">
            <v>1.9791049180327867</v>
          </cell>
          <cell r="V226">
            <v>1.9707859375000003</v>
          </cell>
          <cell r="W226">
            <v>1.89286484375</v>
          </cell>
          <cell r="X226">
            <v>1.5731109374999996</v>
          </cell>
          <cell r="Y226">
            <v>1.4369000000000001</v>
          </cell>
          <cell r="Z226">
            <v>1.5476000000000001</v>
          </cell>
          <cell r="AA226">
            <v>1.6411</v>
          </cell>
          <cell r="AB226">
            <v>1.6323000000000001</v>
          </cell>
          <cell r="AC226">
            <v>1.5609</v>
          </cell>
          <cell r="AD226">
            <v>1.4914000000000001</v>
          </cell>
          <cell r="AE226">
            <v>1.5491999999999999</v>
          </cell>
          <cell r="AF226">
            <v>1.5813999999999999</v>
          </cell>
          <cell r="AG226">
            <v>1.6007</v>
          </cell>
          <cell r="AH226">
            <v>1.6311</v>
          </cell>
          <cell r="AI226">
            <v>1.6113999999999999</v>
          </cell>
          <cell r="AJ226">
            <v>1.5724</v>
          </cell>
          <cell r="AK226">
            <v>1.5603</v>
          </cell>
          <cell r="AL226">
            <v>1.5603</v>
          </cell>
          <cell r="AM226">
            <v>1.5603</v>
          </cell>
          <cell r="AN226">
            <v>1.5603</v>
          </cell>
        </row>
        <row r="227">
          <cell r="I227" t="str">
            <v>YEN / USD Exchange Rate</v>
          </cell>
          <cell r="M227">
            <v>8.5563769838709683E-3</v>
          </cell>
          <cell r="N227">
            <v>8.7513493492063481E-3</v>
          </cell>
          <cell r="O227">
            <v>8.602287428571425E-3</v>
          </cell>
          <cell r="P227">
            <v>8.4910499682539688E-3</v>
          </cell>
          <cell r="Q227">
            <v>8.3801849836065596E-3</v>
          </cell>
          <cell r="R227">
            <v>8.2793680634920611E-3</v>
          </cell>
          <cell r="S227">
            <v>8.4975262857142821E-3</v>
          </cell>
          <cell r="T227">
            <v>8.8368685312500035E-3</v>
          </cell>
          <cell r="U227">
            <v>9.5101622459016384E-3</v>
          </cell>
          <cell r="V227">
            <v>9.5618232499999987E-3</v>
          </cell>
          <cell r="W227">
            <v>9.2980728749999988E-3</v>
          </cell>
          <cell r="X227">
            <v>1.0426574828125E-2</v>
          </cell>
          <cell r="Y227">
            <v>1.0699999999999999E-2</v>
          </cell>
          <cell r="Z227">
            <v>1.03E-2</v>
          </cell>
          <cell r="AA227">
            <v>1.0699999999999999E-2</v>
          </cell>
          <cell r="AB227">
            <v>1.11E-2</v>
          </cell>
          <cell r="AC227">
            <v>1.0999999999999999E-2</v>
          </cell>
          <cell r="AD227">
            <v>1.09E-2</v>
          </cell>
          <cell r="AE227">
            <v>1.1599999999999999E-2</v>
          </cell>
          <cell r="AF227">
            <v>1.21E-2</v>
          </cell>
          <cell r="AG227">
            <v>1.2200000000000001E-2</v>
          </cell>
          <cell r="AH227">
            <v>1.23E-2</v>
          </cell>
          <cell r="AI227">
            <v>1.29E-2</v>
          </cell>
          <cell r="AJ227">
            <v>1.29E-2</v>
          </cell>
          <cell r="AK227">
            <v>1.2999999999999999E-2</v>
          </cell>
          <cell r="AL227">
            <v>1.2999999999999999E-2</v>
          </cell>
          <cell r="AM227">
            <v>1.2999999999999999E-2</v>
          </cell>
          <cell r="AN227">
            <v>1.2999999999999999E-2</v>
          </cell>
        </row>
        <row r="228">
          <cell r="I228" t="str">
            <v>AUD / USD Exchange Rate</v>
          </cell>
          <cell r="M228">
            <v>0.73857501451612906</v>
          </cell>
          <cell r="N228">
            <v>0.74733413650793645</v>
          </cell>
          <cell r="O228">
            <v>0.75714126984126995</v>
          </cell>
          <cell r="P228">
            <v>0.77006031746031767</v>
          </cell>
          <cell r="Q228">
            <v>0.78614262295081982</v>
          </cell>
          <cell r="R228">
            <v>0.83181507936507915</v>
          </cell>
          <cell r="S228">
            <v>0.84742460317460344</v>
          </cell>
          <cell r="T228">
            <v>0.8899531249999999</v>
          </cell>
          <cell r="U228">
            <v>0.90592459016393467</v>
          </cell>
          <cell r="V228">
            <v>0.94325156250000031</v>
          </cell>
          <cell r="W228">
            <v>0.88815937500000008</v>
          </cell>
          <cell r="X228">
            <v>0.67281328125000017</v>
          </cell>
          <cell r="Y228">
            <v>0.66290000000000004</v>
          </cell>
          <cell r="Z228">
            <v>0.75949999999999995</v>
          </cell>
          <cell r="AA228">
            <v>0.83199999999999996</v>
          </cell>
          <cell r="AB228">
            <v>0.90790000000000004</v>
          </cell>
          <cell r="AC228">
            <v>0.9032</v>
          </cell>
          <cell r="AD228">
            <v>0.88429999999999997</v>
          </cell>
          <cell r="AE228">
            <v>0.90229999999999999</v>
          </cell>
          <cell r="AF228">
            <v>0.98729999999999996</v>
          </cell>
          <cell r="AG228">
            <v>1.0052000000000001</v>
          </cell>
          <cell r="AH228">
            <v>1.0621</v>
          </cell>
          <cell r="AI228">
            <v>1.0522</v>
          </cell>
          <cell r="AJ228">
            <v>1.0119</v>
          </cell>
          <cell r="AK228">
            <v>1.0331999999999999</v>
          </cell>
          <cell r="AL228">
            <v>1.0331999999999999</v>
          </cell>
          <cell r="AM228">
            <v>1.0331999999999999</v>
          </cell>
          <cell r="AN228">
            <v>1.0331999999999999</v>
          </cell>
        </row>
        <row r="229">
          <cell r="I229" t="str">
            <v>CNY / USD Exchange Rate</v>
          </cell>
          <cell r="M229">
            <v>0.12423598612903231</v>
          </cell>
          <cell r="N229">
            <v>0.12482675634920637</v>
          </cell>
          <cell r="O229">
            <v>0.12554230349206352</v>
          </cell>
          <cell r="P229">
            <v>0.12716859365079361</v>
          </cell>
          <cell r="Q229">
            <v>0.128898837704918</v>
          </cell>
          <cell r="R229">
            <v>0.13025971111111112</v>
          </cell>
          <cell r="S229">
            <v>0.13231367777777775</v>
          </cell>
          <cell r="T229">
            <v>0.13452026875</v>
          </cell>
          <cell r="U229">
            <v>0.13965382295081971</v>
          </cell>
          <cell r="V229">
            <v>0.14372529218749999</v>
          </cell>
          <cell r="W229">
            <v>0.146160709375</v>
          </cell>
          <cell r="X229">
            <v>0.14618127343750001</v>
          </cell>
          <cell r="Y229">
            <v>0.14610000000000001</v>
          </cell>
          <cell r="Z229">
            <v>0.1462</v>
          </cell>
          <cell r="AA229">
            <v>0.1462</v>
          </cell>
          <cell r="AB229">
            <v>0.14630000000000001</v>
          </cell>
          <cell r="AC229">
            <v>0.14630000000000001</v>
          </cell>
          <cell r="AD229">
            <v>0.14630000000000001</v>
          </cell>
          <cell r="AE229">
            <v>0.14749999999999999</v>
          </cell>
          <cell r="AF229">
            <v>0.15</v>
          </cell>
          <cell r="AG229">
            <v>0.15179999999999999</v>
          </cell>
          <cell r="AH229">
            <v>0.1537</v>
          </cell>
          <cell r="AI229">
            <v>0.15570000000000001</v>
          </cell>
          <cell r="AJ229">
            <v>0.15679999999999999</v>
          </cell>
          <cell r="AK229">
            <v>0.15820000000000001</v>
          </cell>
          <cell r="AL229">
            <v>0.15820000000000001</v>
          </cell>
          <cell r="AM229">
            <v>0.15820000000000001</v>
          </cell>
          <cell r="AN229">
            <v>0.15820000000000001</v>
          </cell>
        </row>
        <row r="230">
          <cell r="I230" t="str">
            <v>BRL / USD Exchange Rate</v>
          </cell>
          <cell r="M230">
            <v>0.45569999999999999</v>
          </cell>
          <cell r="N230">
            <v>0.45750000000000002</v>
          </cell>
          <cell r="O230">
            <v>0.4592</v>
          </cell>
          <cell r="P230">
            <v>0.46410000000000001</v>
          </cell>
          <cell r="Q230">
            <v>0.47339999999999999</v>
          </cell>
          <cell r="R230">
            <v>0.50329999999999997</v>
          </cell>
          <cell r="S230">
            <v>0.52080000000000004</v>
          </cell>
          <cell r="T230">
            <v>0.55959999999999999</v>
          </cell>
          <cell r="U230">
            <v>0.5736</v>
          </cell>
          <cell r="V230">
            <v>0.60299999999999998</v>
          </cell>
          <cell r="W230">
            <v>0.60299999999999998</v>
          </cell>
          <cell r="X230">
            <v>0.43830000000000002</v>
          </cell>
          <cell r="Y230">
            <v>0.4299</v>
          </cell>
          <cell r="Z230">
            <v>0.47989999999999999</v>
          </cell>
          <cell r="AA230">
            <v>0.53320000000000001</v>
          </cell>
          <cell r="AB230">
            <v>0.57230000000000003</v>
          </cell>
          <cell r="AC230">
            <v>0.55310000000000004</v>
          </cell>
          <cell r="AD230">
            <v>0.55569999999999997</v>
          </cell>
          <cell r="AE230">
            <v>0.56850000000000001</v>
          </cell>
          <cell r="AF230">
            <v>0.58760000000000001</v>
          </cell>
          <cell r="AG230">
            <v>0.59819999999999995</v>
          </cell>
          <cell r="AH230">
            <v>0.626</v>
          </cell>
          <cell r="AI230">
            <v>0.61519999999999997</v>
          </cell>
          <cell r="AJ230">
            <v>0.55569999999999997</v>
          </cell>
          <cell r="AK230">
            <v>0.54590000000000005</v>
          </cell>
          <cell r="AL230">
            <v>0.54590000000000005</v>
          </cell>
          <cell r="AM230">
            <v>0.54590000000000005</v>
          </cell>
          <cell r="AN230">
            <v>0.54590000000000005</v>
          </cell>
        </row>
        <row r="231">
          <cell r="I231" t="str">
            <v>CAD / USD Exchange Rate</v>
          </cell>
          <cell r="M231">
            <v>0.86573837258064512</v>
          </cell>
          <cell r="N231">
            <v>0.89153962698412681</v>
          </cell>
          <cell r="O231">
            <v>0.89174674126984144</v>
          </cell>
          <cell r="P231">
            <v>0.87807072857142854</v>
          </cell>
          <cell r="Q231">
            <v>0.85318661967213127</v>
          </cell>
          <cell r="R231">
            <v>0.91198948571428562</v>
          </cell>
          <cell r="S231">
            <v>0.95674865238095219</v>
          </cell>
          <cell r="T231">
            <v>1.020293446875</v>
          </cell>
          <cell r="U231">
            <v>0.99619139344262342</v>
          </cell>
          <cell r="V231">
            <v>0.98980004374999986</v>
          </cell>
          <cell r="W231">
            <v>0.96102668125000001</v>
          </cell>
          <cell r="X231">
            <v>0.82744886718749988</v>
          </cell>
          <cell r="Y231">
            <v>0.80410000000000004</v>
          </cell>
          <cell r="Z231">
            <v>0.85719999999999996</v>
          </cell>
          <cell r="AA231">
            <v>0.90980000000000005</v>
          </cell>
          <cell r="AB231">
            <v>0.94540000000000002</v>
          </cell>
          <cell r="AC231">
            <v>0.96050000000000002</v>
          </cell>
          <cell r="AD231">
            <v>0.97299999999999998</v>
          </cell>
          <cell r="AE231">
            <v>0.9617</v>
          </cell>
          <cell r="AF231">
            <v>0.98670000000000002</v>
          </cell>
          <cell r="AG231">
            <v>1.0136000000000001</v>
          </cell>
          <cell r="AH231">
            <v>1.0328999999999999</v>
          </cell>
          <cell r="AI231">
            <v>1.0224</v>
          </cell>
          <cell r="AJ231">
            <v>0.97709999999999997</v>
          </cell>
          <cell r="AK231">
            <v>0.98719999999999997</v>
          </cell>
          <cell r="AL231">
            <v>0.98719999999999997</v>
          </cell>
          <cell r="AM231">
            <v>0.98719999999999997</v>
          </cell>
          <cell r="AN231">
            <v>0.98719999999999997</v>
          </cell>
        </row>
        <row r="232">
          <cell r="I232" t="str">
            <v>USD / USD Exchange Rate</v>
          </cell>
          <cell r="M232">
            <v>1</v>
          </cell>
          <cell r="N232">
            <v>1</v>
          </cell>
          <cell r="O232">
            <v>1</v>
          </cell>
          <cell r="P232">
            <v>1</v>
          </cell>
          <cell r="Q232">
            <v>1</v>
          </cell>
          <cell r="R232">
            <v>1</v>
          </cell>
          <cell r="S232">
            <v>1</v>
          </cell>
          <cell r="T232">
            <v>1</v>
          </cell>
          <cell r="U232">
            <v>1</v>
          </cell>
          <cell r="V232">
            <v>1</v>
          </cell>
          <cell r="W232">
            <v>1</v>
          </cell>
          <cell r="X232">
            <v>1</v>
          </cell>
          <cell r="Y232">
            <v>1</v>
          </cell>
          <cell r="Z232">
            <v>1</v>
          </cell>
          <cell r="AA232">
            <v>1</v>
          </cell>
          <cell r="AB232">
            <v>1</v>
          </cell>
          <cell r="AC232">
            <v>1</v>
          </cell>
          <cell r="AD232">
            <v>1</v>
          </cell>
          <cell r="AE232">
            <v>1</v>
          </cell>
          <cell r="AF232">
            <v>1</v>
          </cell>
          <cell r="AG232">
            <v>1</v>
          </cell>
          <cell r="AH232">
            <v>1</v>
          </cell>
          <cell r="AI232">
            <v>1</v>
          </cell>
          <cell r="AJ232">
            <v>1</v>
          </cell>
          <cell r="AK232">
            <v>1</v>
          </cell>
          <cell r="AL232">
            <v>1</v>
          </cell>
          <cell r="AM232">
            <v>1</v>
          </cell>
          <cell r="AN232">
            <v>1</v>
          </cell>
        </row>
        <row r="234">
          <cell r="I234" t="str">
            <v>Exchange Rate Change</v>
          </cell>
        </row>
        <row r="235">
          <cell r="I235" t="str">
            <v>EUR / USD change</v>
          </cell>
          <cell r="Q235">
            <v>8.9406707651044304E-2</v>
          </cell>
          <cell r="R235">
            <v>7.1892510739854254E-2</v>
          </cell>
          <cell r="S235">
            <v>7.9088510260831635E-2</v>
          </cell>
          <cell r="T235">
            <v>0.12275672444574348</v>
          </cell>
          <cell r="U235">
            <v>0.14458270679513552</v>
          </cell>
          <cell r="V235">
            <v>0.15823871008934742</v>
          </cell>
          <cell r="W235">
            <v>9.3557489402762206E-2</v>
          </cell>
          <cell r="X235">
            <v>-8.8351077092794106E-2</v>
          </cell>
          <cell r="Y235">
            <v>-0.13134351359460006</v>
          </cell>
          <cell r="Z235">
            <v>-0.12828012251258869</v>
          </cell>
          <cell r="AA235">
            <v>-4.9658885830550448E-2</v>
          </cell>
          <cell r="AB235">
            <v>0.11900617823338977</v>
          </cell>
          <cell r="AC235">
            <v>6.316678179445856E-2</v>
          </cell>
          <cell r="AD235">
            <v>-6.3156348681794761E-2</v>
          </cell>
          <cell r="AE235">
            <v>-9.7284434490481519E-2</v>
          </cell>
          <cell r="AF235">
            <v>-7.9027561454594553E-2</v>
          </cell>
          <cell r="AG235">
            <v>-1.33554721339878E-2</v>
          </cell>
          <cell r="AH235">
            <v>0.12761621070784646</v>
          </cell>
          <cell r="AI235">
            <v>9.7456970072879345E-2</v>
          </cell>
          <cell r="AJ235">
            <v>-8.0882352941177293E-3</v>
          </cell>
          <cell r="AK235">
            <v>-4.858418087363725E-2</v>
          </cell>
          <cell r="AL235">
            <v>-9.6072297532151518E-2</v>
          </cell>
          <cell r="AM235">
            <v>-8.1384669728011283E-2</v>
          </cell>
          <cell r="AN235">
            <v>-3.6100815418828702E-2</v>
          </cell>
        </row>
        <row r="236">
          <cell r="I236" t="str">
            <v>GBP / USD change</v>
          </cell>
          <cell r="Q236">
            <v>0.11506072752533769</v>
          </cell>
          <cell r="R236">
            <v>8.5940453976103948E-2</v>
          </cell>
          <cell r="S236">
            <v>7.7824895010415673E-2</v>
          </cell>
          <cell r="T236">
            <v>6.7360773158265053E-2</v>
          </cell>
          <cell r="U236">
            <v>1.2791457093564329E-2</v>
          </cell>
          <cell r="V236">
            <v>-7.9726515262587005E-3</v>
          </cell>
          <cell r="W236">
            <v>-6.3501890609220069E-2</v>
          </cell>
          <cell r="X236">
            <v>-0.23050389910553315</v>
          </cell>
          <cell r="Y236">
            <v>-0.27396471662135713</v>
          </cell>
          <cell r="Z236">
            <v>-0.21472952970063508</v>
          </cell>
          <cell r="AA236">
            <v>-0.13300730085473123</v>
          </cell>
          <cell r="AB236">
            <v>3.7625485329130237E-2</v>
          </cell>
          <cell r="AC236">
            <v>8.6296889136335153E-2</v>
          </cell>
          <cell r="AD236">
            <v>-3.6314293098992034E-2</v>
          </cell>
          <cell r="AE236">
            <v>-5.5999025044177753E-2</v>
          </cell>
          <cell r="AF236">
            <v>-3.1182993322306007E-2</v>
          </cell>
          <cell r="AG236">
            <v>2.5498110064706259E-2</v>
          </cell>
          <cell r="AH236">
            <v>9.3670376827142299E-2</v>
          </cell>
          <cell r="AI236">
            <v>4.0149754712109464E-2</v>
          </cell>
          <cell r="AJ236">
            <v>-5.6911597318830554E-3</v>
          </cell>
          <cell r="AK236">
            <v>-2.5238957955894259E-2</v>
          </cell>
          <cell r="AL236">
            <v>-4.3406290233584666E-2</v>
          </cell>
          <cell r="AM236">
            <v>-3.1711555169417815E-2</v>
          </cell>
          <cell r="AN236">
            <v>-7.6952429407275424E-3</v>
          </cell>
        </row>
        <row r="237">
          <cell r="I237" t="str">
            <v>YEN / USD change</v>
          </cell>
          <cell r="Q237">
            <v>-2.0591893110429305E-2</v>
          </cell>
          <cell r="R237">
            <v>-5.3932401379575889E-2</v>
          </cell>
          <cell r="S237">
            <v>-1.217828905707008E-2</v>
          </cell>
          <cell r="T237">
            <v>4.0727420553284821E-2</v>
          </cell>
          <cell r="U237">
            <v>0.13483917890900465</v>
          </cell>
          <cell r="V237">
            <v>0.15489771401309405</v>
          </cell>
          <cell r="W237">
            <v>9.4209368982072439E-2</v>
          </cell>
          <cell r="X237">
            <v>0.17989475471466898</v>
          </cell>
          <cell r="Y237">
            <v>0.12511224554671685</v>
          </cell>
          <cell r="Z237">
            <v>7.7200417817804956E-2</v>
          </cell>
          <cell r="AA237">
            <v>0.15077609563261252</v>
          </cell>
          <cell r="AB237">
            <v>6.4587382047887942E-2</v>
          </cell>
          <cell r="AC237">
            <v>2.8037383177569986E-2</v>
          </cell>
          <cell r="AD237">
            <v>5.8252427184465994E-2</v>
          </cell>
          <cell r="AE237">
            <v>8.4112149532710179E-2</v>
          </cell>
          <cell r="AF237">
            <v>9.0090090090090058E-2</v>
          </cell>
          <cell r="AG237">
            <v>0.10909090909090913</v>
          </cell>
          <cell r="AH237">
            <v>0.12844036697247718</v>
          </cell>
          <cell r="AI237">
            <v>0.11206896551724155</v>
          </cell>
          <cell r="AJ237">
            <v>6.6115702479338845E-2</v>
          </cell>
          <cell r="AK237">
            <v>6.5573770491803129E-2</v>
          </cell>
          <cell r="AL237">
            <v>5.6910569105691033E-2</v>
          </cell>
          <cell r="AM237">
            <v>7.7519379844961378E-3</v>
          </cell>
          <cell r="AN237">
            <v>7.7519379844961378E-3</v>
          </cell>
        </row>
        <row r="238">
          <cell r="I238" t="str">
            <v>AUD / USD change</v>
          </cell>
          <cell r="Q238">
            <v>6.4404572995004905E-2</v>
          </cell>
          <cell r="R238">
            <v>0.11304306698994937</v>
          </cell>
          <cell r="S238">
            <v>0.11924238834882273</v>
          </cell>
          <cell r="T238">
            <v>0.15569274876426875</v>
          </cell>
          <cell r="U238">
            <v>0.15236671275182623</v>
          </cell>
          <cell r="V238">
            <v>0.1339678564374911</v>
          </cell>
          <cell r="W238">
            <v>4.8068903915223782E-2</v>
          </cell>
          <cell r="X238">
            <v>-0.24399020313569864</v>
          </cell>
          <cell r="Y238">
            <v>-0.26826139040994268</v>
          </cell>
          <cell r="Z238">
            <v>-0.19480652861362235</v>
          </cell>
          <cell r="AA238">
            <v>-6.3231190910978285E-2</v>
          </cell>
          <cell r="AB238">
            <v>0.34940855851305308</v>
          </cell>
          <cell r="AC238">
            <v>0.36249811434605506</v>
          </cell>
          <cell r="AD238">
            <v>0.16431863067807773</v>
          </cell>
          <cell r="AE238">
            <v>8.4495192307692424E-2</v>
          </cell>
          <cell r="AF238">
            <v>8.7454565480779678E-2</v>
          </cell>
          <cell r="AG238">
            <v>0.1129317980513731</v>
          </cell>
          <cell r="AH238">
            <v>0.20106298767386632</v>
          </cell>
          <cell r="AI238">
            <v>0.16613099855923763</v>
          </cell>
          <cell r="AJ238">
            <v>2.4916438772409677E-2</v>
          </cell>
          <cell r="AK238">
            <v>2.785515320334242E-2</v>
          </cell>
          <cell r="AL238">
            <v>-2.721024385651083E-2</v>
          </cell>
          <cell r="AM238">
            <v>-1.8057403535449601E-2</v>
          </cell>
          <cell r="AN238">
            <v>2.1049510821227191E-2</v>
          </cell>
        </row>
        <row r="239">
          <cell r="I239" t="str">
            <v>CNY / USD change</v>
          </cell>
          <cell r="Q239">
            <v>3.7532213661851888E-2</v>
          </cell>
          <cell r="R239">
            <v>4.3523960093186265E-2</v>
          </cell>
          <cell r="S239">
            <v>5.393699253050821E-2</v>
          </cell>
          <cell r="T239">
            <v>5.781046159395431E-2</v>
          </cell>
          <cell r="U239">
            <v>8.3437410588003802E-2</v>
          </cell>
          <cell r="V239">
            <v>0.10337487287149583</v>
          </cell>
          <cell r="W239">
            <v>0.10465306255395967</v>
          </cell>
          <cell r="X239">
            <v>8.668585630892145E-2</v>
          </cell>
          <cell r="Y239">
            <v>4.6158256988427571E-2</v>
          </cell>
          <cell r="Z239">
            <v>1.7218318187668613E-2</v>
          </cell>
          <cell r="AA239">
            <v>2.6881796871403019E-4</v>
          </cell>
          <cell r="AB239">
            <v>8.1218722280973488E-4</v>
          </cell>
          <cell r="AC239">
            <v>1.3689253935660339E-3</v>
          </cell>
          <cell r="AD239">
            <v>6.8399452804390748E-4</v>
          </cell>
          <cell r="AE239">
            <v>8.8919288645690209E-3</v>
          </cell>
          <cell r="AF239">
            <v>2.5290498974709363E-2</v>
          </cell>
          <cell r="AG239">
            <v>3.7593984962405846E-2</v>
          </cell>
          <cell r="AH239">
            <v>5.0580997949418949E-2</v>
          </cell>
          <cell r="AI239">
            <v>5.5593220338983063E-2</v>
          </cell>
          <cell r="AJ239">
            <v>4.5333333333333448E-2</v>
          </cell>
          <cell r="AK239">
            <v>4.2160737812911853E-2</v>
          </cell>
          <cell r="AL239">
            <v>2.9277813923227036E-2</v>
          </cell>
          <cell r="AM239">
            <v>1.6056518946692355E-2</v>
          </cell>
          <cell r="AN239">
            <v>8.9285714285713969E-3</v>
          </cell>
        </row>
        <row r="240">
          <cell r="I240" t="str">
            <v>BRL / USD change</v>
          </cell>
          <cell r="Q240">
            <v>3.8841342988808369E-2</v>
          </cell>
          <cell r="R240">
            <v>0.10010928961748622</v>
          </cell>
          <cell r="S240">
            <v>0.13414634146341475</v>
          </cell>
          <cell r="T240">
            <v>0.20577461753932336</v>
          </cell>
          <cell r="U240">
            <v>0.21166032953105196</v>
          </cell>
          <cell r="V240">
            <v>0.19809258891317305</v>
          </cell>
          <cell r="W240">
            <v>0.15783410138248843</v>
          </cell>
          <cell r="X240">
            <v>-0.21676197283774123</v>
          </cell>
          <cell r="Y240">
            <v>-0.25052301255230125</v>
          </cell>
          <cell r="Z240">
            <v>-0.20414593698175787</v>
          </cell>
          <cell r="AA240">
            <v>-0.1157545605306799</v>
          </cell>
          <cell r="AB240">
            <v>0.30572667122975128</v>
          </cell>
          <cell r="AC240">
            <v>0.28657827401721336</v>
          </cell>
          <cell r="AD240">
            <v>0.1579495728276723</v>
          </cell>
          <cell r="AE240">
            <v>6.6204051012753284E-2</v>
          </cell>
          <cell r="AF240">
            <v>2.6734230298794293E-2</v>
          </cell>
          <cell r="AG240">
            <v>8.1540408606038506E-2</v>
          </cell>
          <cell r="AH240">
            <v>0.12650710815188049</v>
          </cell>
          <cell r="AI240">
            <v>8.2145998240984897E-2</v>
          </cell>
          <cell r="AJ240">
            <v>-5.4288631722260061E-2</v>
          </cell>
          <cell r="AK240">
            <v>-8.7428953527248221E-2</v>
          </cell>
          <cell r="AL240">
            <v>-0.12795527156549513</v>
          </cell>
          <cell r="AM240">
            <v>-0.11264629388816627</v>
          </cell>
          <cell r="AN240">
            <v>-1.7635414792153914E-2</v>
          </cell>
        </row>
        <row r="241">
          <cell r="I241" t="str">
            <v>CAD / USD change</v>
          </cell>
          <cell r="Q241">
            <v>-1.4498321093356248E-2</v>
          </cell>
          <cell r="R241">
            <v>2.293768903950566E-2</v>
          </cell>
          <cell r="S241">
            <v>7.2892793550945356E-2</v>
          </cell>
          <cell r="T241">
            <v>0.1619718249063602</v>
          </cell>
          <cell r="U241">
            <v>0.16761253689778566</v>
          </cell>
          <cell r="V241">
            <v>8.531957797163825E-2</v>
          </cell>
          <cell r="W241">
            <v>4.4714239820475843E-3</v>
          </cell>
          <cell r="X241">
            <v>-0.18900893686826381</v>
          </cell>
          <cell r="Y241">
            <v>-0.19282579101471331</v>
          </cell>
          <cell r="Z241">
            <v>-0.13396649614969258</v>
          </cell>
          <cell r="AA241">
            <v>-5.3304119697665242E-2</v>
          </cell>
          <cell r="AB241">
            <v>0.14254794161893813</v>
          </cell>
          <cell r="AC241">
            <v>0.19450317124735728</v>
          </cell>
          <cell r="AD241">
            <v>0.13509099393373769</v>
          </cell>
          <cell r="AE241">
            <v>5.7045504506484823E-2</v>
          </cell>
          <cell r="AF241">
            <v>4.3685212608419732E-2</v>
          </cell>
          <cell r="AG241">
            <v>5.5283706402915245E-2</v>
          </cell>
          <cell r="AH241">
            <v>6.1562178828365788E-2</v>
          </cell>
          <cell r="AI241">
            <v>6.3117396277425408E-2</v>
          </cell>
          <cell r="AJ241">
            <v>-9.7294010337488634E-3</v>
          </cell>
          <cell r="AK241">
            <v>-2.6045777426992989E-2</v>
          </cell>
          <cell r="AL241">
            <v>-4.4244360538290173E-2</v>
          </cell>
          <cell r="AM241">
            <v>-3.4428794992175327E-2</v>
          </cell>
          <cell r="AN241">
            <v>1.0336710674444749E-2</v>
          </cell>
        </row>
        <row r="242">
          <cell r="I242" t="str">
            <v>USD / USD change</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row>
        <row r="244">
          <cell r="I244" t="str">
            <v>Weighting</v>
          </cell>
        </row>
        <row r="245">
          <cell r="I245" t="str">
            <v xml:space="preserve">EUR / USD </v>
          </cell>
          <cell r="Q245">
            <v>0.87285343452400432</v>
          </cell>
          <cell r="R245">
            <v>0.87796249294159412</v>
          </cell>
          <cell r="S245">
            <v>0.88136599879768351</v>
          </cell>
          <cell r="T245">
            <v>0.86034629869365675</v>
          </cell>
          <cell r="U245">
            <v>0.84326450111984474</v>
          </cell>
          <cell r="V245">
            <v>0.8495510151646507</v>
          </cell>
          <cell r="W245">
            <v>0.84398021582733818</v>
          </cell>
          <cell r="X245">
            <v>0.80813068181818182</v>
          </cell>
          <cell r="Y245">
            <v>0.79356593406593412</v>
          </cell>
          <cell r="Z245">
            <v>0.80269131625441692</v>
          </cell>
          <cell r="AA245">
            <v>0.8031331931554524</v>
          </cell>
          <cell r="AB245">
            <v>0.77177763433356605</v>
          </cell>
          <cell r="AC245">
            <v>0.75491544303797475</v>
          </cell>
          <cell r="AD245">
            <v>0.75311579122340433</v>
          </cell>
          <cell r="AE245">
            <v>0.7461232798960139</v>
          </cell>
          <cell r="AF245">
            <v>0.72860341726618716</v>
          </cell>
          <cell r="AG245">
            <v>0.71361804298642539</v>
          </cell>
          <cell r="AH245">
            <v>0.72150415418157432</v>
          </cell>
          <cell r="AI245">
            <v>0.70257057726999395</v>
          </cell>
          <cell r="AJ245">
            <v>0.68587593509081024</v>
          </cell>
          <cell r="AK245">
            <v>0.67106116603594645</v>
          </cell>
          <cell r="AL245">
            <v>0.67604242850590857</v>
          </cell>
          <cell r="AM245">
            <v>0.65779301768841891</v>
          </cell>
          <cell r="AN245">
            <v>0.63807361566197307</v>
          </cell>
        </row>
        <row r="246">
          <cell r="I246" t="str">
            <v>GBP / USD</v>
          </cell>
          <cell r="Q246">
            <v>9.6983714947111596E-2</v>
          </cell>
          <cell r="R246">
            <v>9.7551388104621578E-2</v>
          </cell>
          <cell r="S246">
            <v>9.792955542196484E-2</v>
          </cell>
          <cell r="T246">
            <v>9.5594033188184088E-2</v>
          </cell>
          <cell r="U246">
            <v>9.3696055679982751E-2</v>
          </cell>
          <cell r="V246">
            <v>9.4394557240516749E-2</v>
          </cell>
          <cell r="W246">
            <v>9.3775579536370904E-2</v>
          </cell>
          <cell r="X246">
            <v>8.9792297979797986E-2</v>
          </cell>
          <cell r="Y246">
            <v>8.8173992673992674E-2</v>
          </cell>
          <cell r="Z246">
            <v>8.9187924028268556E-2</v>
          </cell>
          <cell r="AA246">
            <v>8.9237021461716942E-2</v>
          </cell>
          <cell r="AB246">
            <v>8.5753070481507335E-2</v>
          </cell>
          <cell r="AC246">
            <v>8.3879493670886096E-2</v>
          </cell>
          <cell r="AD246">
            <v>8.3679532358156047E-2</v>
          </cell>
          <cell r="AE246">
            <v>8.2902586655112659E-2</v>
          </cell>
          <cell r="AF246">
            <v>8.0955935251798575E-2</v>
          </cell>
          <cell r="AG246">
            <v>7.9290893665158388E-2</v>
          </cell>
          <cell r="AH246">
            <v>8.0167128242397148E-2</v>
          </cell>
          <cell r="AI246">
            <v>7.8063397474443783E-2</v>
          </cell>
          <cell r="AJ246">
            <v>7.6208437232312243E-2</v>
          </cell>
          <cell r="AK246">
            <v>7.4562351781771827E-2</v>
          </cell>
          <cell r="AL246">
            <v>7.5115825389545407E-2</v>
          </cell>
          <cell r="AM246">
            <v>7.308811307649099E-2</v>
          </cell>
          <cell r="AN246">
            <v>7.0897068406885907E-2</v>
          </cell>
        </row>
        <row r="247">
          <cell r="I247" t="str">
            <v>YEN / USD</v>
          </cell>
          <cell r="Q247">
            <v>5.6926166601562371E-3</v>
          </cell>
          <cell r="R247">
            <v>4.6692203056993105E-3</v>
          </cell>
          <cell r="S247">
            <v>3.8576430371762647E-3</v>
          </cell>
          <cell r="T247">
            <v>1.1450119650072576E-2</v>
          </cell>
          <cell r="U247">
            <v>1.4459840433392058E-2</v>
          </cell>
          <cell r="V247">
            <v>1.2479656174194588E-2</v>
          </cell>
          <cell r="W247">
            <v>1.4225286437516652E-2</v>
          </cell>
          <cell r="X247">
            <v>2.5414562289562289E-2</v>
          </cell>
          <cell r="Y247">
            <v>2.1984126984126984E-2</v>
          </cell>
          <cell r="Z247">
            <v>1.9757567726737337E-2</v>
          </cell>
          <cell r="AA247">
            <v>2.167705916473318E-2</v>
          </cell>
          <cell r="AB247">
            <v>3.5115724587113276E-2</v>
          </cell>
          <cell r="AC247">
            <v>2.6741603375527431E-2</v>
          </cell>
          <cell r="AD247">
            <v>2.4784537529550829E-2</v>
          </cell>
          <cell r="AE247">
            <v>3.2384098786828422E-2</v>
          </cell>
          <cell r="AF247">
            <v>4.4720165044435045E-2</v>
          </cell>
          <cell r="AG247">
            <v>3.4353431372549023E-2</v>
          </cell>
          <cell r="AH247">
            <v>2.8757157498509239E-2</v>
          </cell>
          <cell r="AI247">
            <v>4.3239627179795549E-2</v>
          </cell>
          <cell r="AJ247">
            <v>5.5804868438180021E-2</v>
          </cell>
          <cell r="AK247">
            <v>4.2556155462212746E-2</v>
          </cell>
          <cell r="AL247">
            <v>3.6378627138231971E-2</v>
          </cell>
          <cell r="AM247">
            <v>5.2941740058590071E-2</v>
          </cell>
          <cell r="AN247">
            <v>6.7721092964211319E-2</v>
          </cell>
        </row>
        <row r="248">
          <cell r="I248" t="str">
            <v xml:space="preserve">AUD / USD </v>
          </cell>
          <cell r="Q248">
            <v>5.6926166601562371E-3</v>
          </cell>
          <cell r="R248">
            <v>4.6692203056993105E-3</v>
          </cell>
          <cell r="S248">
            <v>3.8576430371762647E-3</v>
          </cell>
          <cell r="T248">
            <v>1.1450119650072576E-2</v>
          </cell>
          <cell r="U248">
            <v>1.4459840433392058E-2</v>
          </cell>
          <cell r="V248">
            <v>1.2479656174194588E-2</v>
          </cell>
          <cell r="W248">
            <v>1.4225286437516652E-2</v>
          </cell>
          <cell r="X248">
            <v>2.5414562289562289E-2</v>
          </cell>
          <cell r="Y248">
            <v>2.1984126984126984E-2</v>
          </cell>
          <cell r="Z248">
            <v>1.9757567726737337E-2</v>
          </cell>
          <cell r="AA248">
            <v>2.167705916473318E-2</v>
          </cell>
          <cell r="AB248">
            <v>3.5115724587113276E-2</v>
          </cell>
          <cell r="AC248">
            <v>2.6741603375527431E-2</v>
          </cell>
          <cell r="AD248">
            <v>2.4784537529550829E-2</v>
          </cell>
          <cell r="AE248">
            <v>3.2384098786828422E-2</v>
          </cell>
          <cell r="AF248">
            <v>4.4720165044435045E-2</v>
          </cell>
          <cell r="AG248">
            <v>3.4353431372549023E-2</v>
          </cell>
          <cell r="AH248">
            <v>2.8757157498509239E-2</v>
          </cell>
          <cell r="AI248">
            <v>4.3239627179795549E-2</v>
          </cell>
          <cell r="AJ248">
            <v>5.5804868438180021E-2</v>
          </cell>
          <cell r="AK248">
            <v>4.2556155462212746E-2</v>
          </cell>
          <cell r="AL248">
            <v>3.6378627138231971E-2</v>
          </cell>
          <cell r="AM248">
            <v>5.2941740058590071E-2</v>
          </cell>
          <cell r="AN248">
            <v>6.7721092964211319E-2</v>
          </cell>
        </row>
        <row r="249">
          <cell r="I249" t="str">
            <v xml:space="preserve">CNY / USD </v>
          </cell>
          <cell r="Q249">
            <v>5.6926166601562371E-3</v>
          </cell>
          <cell r="R249">
            <v>4.6692203056993105E-3</v>
          </cell>
          <cell r="S249">
            <v>3.8576430371762647E-3</v>
          </cell>
          <cell r="T249">
            <v>1.1450119650072576E-2</v>
          </cell>
          <cell r="U249">
            <v>1.4459840433392058E-2</v>
          </cell>
          <cell r="V249">
            <v>1.2479656174194588E-2</v>
          </cell>
          <cell r="W249">
            <v>1.4225286437516652E-2</v>
          </cell>
          <cell r="X249">
            <v>2.5414562289562289E-2</v>
          </cell>
          <cell r="Y249">
            <v>2.1984126984126984E-2</v>
          </cell>
          <cell r="Z249">
            <v>1.9757567726737337E-2</v>
          </cell>
          <cell r="AA249">
            <v>2.167705916473318E-2</v>
          </cell>
          <cell r="AB249">
            <v>3.5115724587113276E-2</v>
          </cell>
          <cell r="AC249">
            <v>2.6741603375527431E-2</v>
          </cell>
          <cell r="AD249">
            <v>2.4784537529550829E-2</v>
          </cell>
          <cell r="AE249">
            <v>3.2384098786828422E-2</v>
          </cell>
          <cell r="AF249">
            <v>4.4720165044435045E-2</v>
          </cell>
          <cell r="AG249">
            <v>3.4353431372549023E-2</v>
          </cell>
          <cell r="AH249">
            <v>2.8757157498509239E-2</v>
          </cell>
          <cell r="AI249">
            <v>4.3239627179795549E-2</v>
          </cell>
          <cell r="AJ249">
            <v>5.5804868438180021E-2</v>
          </cell>
          <cell r="AK249">
            <v>4.2556155462212746E-2</v>
          </cell>
          <cell r="AL249">
            <v>3.6378627138231971E-2</v>
          </cell>
          <cell r="AM249">
            <v>5.2941740058590071E-2</v>
          </cell>
          <cell r="AN249">
            <v>6.7721092964211319E-2</v>
          </cell>
        </row>
        <row r="250">
          <cell r="I250" t="str">
            <v xml:space="preserve">BRL / USD </v>
          </cell>
          <cell r="Q250">
            <v>4.361666849471822E-3</v>
          </cell>
          <cell r="R250">
            <v>3.4928193455620819E-3</v>
          </cell>
          <cell r="S250">
            <v>3.0438388896075735E-3</v>
          </cell>
          <cell r="T250">
            <v>3.2364363893138755E-3</v>
          </cell>
          <cell r="U250">
            <v>6.553307299998843E-3</v>
          </cell>
          <cell r="V250">
            <v>6.2051530240829428E-3</v>
          </cell>
          <cell r="W250">
            <v>6.5227817745803357E-3</v>
          </cell>
          <cell r="X250">
            <v>8.611111111111111E-3</v>
          </cell>
          <cell r="Y250">
            <v>1.7435897435897432E-2</v>
          </cell>
          <cell r="Z250">
            <v>1.628268551236749E-2</v>
          </cell>
          <cell r="AA250">
            <v>1.4199535962877029E-2</v>
          </cell>
          <cell r="AB250">
            <v>1.2374040474528961E-2</v>
          </cell>
          <cell r="AC250">
            <v>2.6993417721518979E-2</v>
          </cell>
          <cell r="AD250">
            <v>2.9617021276595743E-2</v>
          </cell>
          <cell r="AE250">
            <v>2.4607279029462737E-2</v>
          </cell>
          <cell r="AF250">
            <v>1.876005078290309E-2</v>
          </cell>
          <cell r="AG250">
            <v>3.4676923076923057E-2</v>
          </cell>
          <cell r="AH250">
            <v>3.7352415026833632E-2</v>
          </cell>
          <cell r="AI250">
            <v>2.9882381238725195E-2</v>
          </cell>
          <cell r="AJ250">
            <v>2.3500340787445867E-2</v>
          </cell>
          <cell r="AK250">
            <v>4.2236005265214434E-2</v>
          </cell>
          <cell r="AL250">
            <v>4.656862156328339E-2</v>
          </cell>
          <cell r="AM250">
            <v>3.676454968643994E-2</v>
          </cell>
          <cell r="AN250">
            <v>2.9288679012835717E-2</v>
          </cell>
        </row>
        <row r="251">
          <cell r="I251" t="str">
            <v>CAD / USD</v>
          </cell>
          <cell r="Q251">
            <v>4.361666849471822E-3</v>
          </cell>
          <cell r="R251">
            <v>3.4928193455620819E-3</v>
          </cell>
          <cell r="S251">
            <v>3.0438388896075735E-3</v>
          </cell>
          <cell r="T251">
            <v>3.2364363893138755E-3</v>
          </cell>
          <cell r="U251">
            <v>6.553307299998843E-3</v>
          </cell>
          <cell r="V251">
            <v>6.2051530240829428E-3</v>
          </cell>
          <cell r="W251">
            <v>6.5227817745803357E-3</v>
          </cell>
          <cell r="X251">
            <v>8.611111111111111E-3</v>
          </cell>
          <cell r="Y251">
            <v>1.7435897435897432E-2</v>
          </cell>
          <cell r="Z251">
            <v>1.628268551236749E-2</v>
          </cell>
          <cell r="AA251">
            <v>1.4199535962877029E-2</v>
          </cell>
          <cell r="AB251">
            <v>1.2374040474528961E-2</v>
          </cell>
          <cell r="AC251">
            <v>2.6993417721518979E-2</v>
          </cell>
          <cell r="AD251">
            <v>2.9617021276595743E-2</v>
          </cell>
          <cell r="AE251">
            <v>2.4607279029462737E-2</v>
          </cell>
          <cell r="AF251">
            <v>1.876005078290309E-2</v>
          </cell>
          <cell r="AG251">
            <v>3.4676923076923057E-2</v>
          </cell>
          <cell r="AH251">
            <v>3.7352415026833632E-2</v>
          </cell>
          <cell r="AI251">
            <v>2.9882381238725195E-2</v>
          </cell>
          <cell r="AJ251">
            <v>2.3500340787445867E-2</v>
          </cell>
          <cell r="AK251">
            <v>4.2236005265214434E-2</v>
          </cell>
          <cell r="AL251">
            <v>4.656862156328339E-2</v>
          </cell>
          <cell r="AM251">
            <v>3.676454968643994E-2</v>
          </cell>
          <cell r="AN251">
            <v>2.9288679012835717E-2</v>
          </cell>
        </row>
        <row r="252">
          <cell r="I252" t="str">
            <v>USD / USD</v>
          </cell>
          <cell r="Q252">
            <v>4.361666849471822E-3</v>
          </cell>
          <cell r="R252">
            <v>3.4928193455620819E-3</v>
          </cell>
          <cell r="S252">
            <v>3.0438388896075735E-3</v>
          </cell>
          <cell r="T252">
            <v>3.2364363893138755E-3</v>
          </cell>
          <cell r="U252">
            <v>6.553307299998843E-3</v>
          </cell>
          <cell r="V252">
            <v>6.2051530240829428E-3</v>
          </cell>
          <cell r="W252">
            <v>6.5227817745803357E-3</v>
          </cell>
          <cell r="X252">
            <v>8.611111111111111E-3</v>
          </cell>
          <cell r="Y252">
            <v>1.7435897435897432E-2</v>
          </cell>
          <cell r="Z252">
            <v>1.628268551236749E-2</v>
          </cell>
          <cell r="AA252">
            <v>1.4199535962877029E-2</v>
          </cell>
          <cell r="AB252">
            <v>1.2374040474528961E-2</v>
          </cell>
          <cell r="AC252">
            <v>2.6993417721518979E-2</v>
          </cell>
          <cell r="AD252">
            <v>2.9617021276595743E-2</v>
          </cell>
          <cell r="AE252">
            <v>2.4607279029462737E-2</v>
          </cell>
          <cell r="AF252">
            <v>1.876005078290309E-2</v>
          </cell>
          <cell r="AG252">
            <v>3.4676923076923057E-2</v>
          </cell>
          <cell r="AH252">
            <v>3.7352415026833632E-2</v>
          </cell>
          <cell r="AI252">
            <v>2.9882381238725195E-2</v>
          </cell>
          <cell r="AJ252">
            <v>2.3500340787445867E-2</v>
          </cell>
          <cell r="AK252">
            <v>4.2236005265214434E-2</v>
          </cell>
          <cell r="AL252">
            <v>4.656862156328339E-2</v>
          </cell>
          <cell r="AM252">
            <v>3.676454968643994E-2</v>
          </cell>
          <cell r="AN252">
            <v>2.9288679012835717E-2</v>
          </cell>
        </row>
        <row r="254">
          <cell r="I254" t="str">
            <v>Weighted Exchange rates</v>
          </cell>
        </row>
        <row r="255">
          <cell r="I255" t="str">
            <v xml:space="preserve">EUR / USD </v>
          </cell>
          <cell r="Q255">
            <v>7.8038951842697601E-2</v>
          </cell>
          <cell r="R255">
            <v>6.3118927952992773E-2</v>
          </cell>
          <cell r="S255">
            <v>6.9705923839458714E-2</v>
          </cell>
          <cell r="T255">
            <v>0.10561329351665254</v>
          </cell>
          <cell r="U255">
            <v>0.12192146411615674</v>
          </cell>
          <cell r="V255">
            <v>0.13443185679474995</v>
          </cell>
          <cell r="W255">
            <v>7.8960670098407154E-2</v>
          </cell>
          <cell r="X255">
            <v>-7.1399216170370441E-2</v>
          </cell>
          <cell r="Y255">
            <v>-0.10422973804920051</v>
          </cell>
          <cell r="Z255">
            <v>-0.10296934038890768</v>
          </cell>
          <cell r="AA255">
            <v>-3.9882699545632033E-2</v>
          </cell>
          <cell r="AB255">
            <v>9.1846306708044279E-2</v>
          </cell>
          <cell r="AC255">
            <v>4.768557906364676E-2</v>
          </cell>
          <cell r="AD255">
            <v>-4.7564043508271071E-2</v>
          </cell>
          <cell r="AE255">
            <v>-7.2586181344866968E-2</v>
          </cell>
          <cell r="AF255">
            <v>-5.7579751334031204E-2</v>
          </cell>
          <cell r="AG255">
            <v>-9.5307058874161132E-3</v>
          </cell>
          <cell r="AH255">
            <v>9.2075626166622321E-2</v>
          </cell>
          <cell r="AI255">
            <v>6.8470399723087369E-2</v>
          </cell>
          <cell r="AJ255">
            <v>-5.5475259455874922E-3</v>
          </cell>
          <cell r="AK255">
            <v>-3.2602957067964344E-2</v>
          </cell>
          <cell r="AL255">
            <v>-6.4948949335777925E-2</v>
          </cell>
          <cell r="AM255">
            <v>-5.3534267493963859E-2</v>
          </cell>
          <cell r="AN255">
            <v>-2.3034977822637536E-2</v>
          </cell>
        </row>
        <row r="256">
          <cell r="I256" t="str">
            <v>GBP / USD</v>
          </cell>
          <cell r="Q256">
            <v>1.1159016799924627E-2</v>
          </cell>
          <cell r="R256">
            <v>8.3836105797102847E-3</v>
          </cell>
          <cell r="S256">
            <v>7.6213573691310968E-3</v>
          </cell>
          <cell r="T256">
            <v>6.439287984872929E-3</v>
          </cell>
          <cell r="U256">
            <v>1.1985090760667136E-3</v>
          </cell>
          <cell r="V256">
            <v>-7.525749108541201E-4</v>
          </cell>
          <cell r="W256">
            <v>-5.9549265935348412E-3</v>
          </cell>
          <cell r="X256">
            <v>-2.0697474793989323E-2</v>
          </cell>
          <cell r="Y256">
            <v>-2.4156562916304022E-2</v>
          </cell>
          <cell r="Z256">
            <v>-1.9151280981566078E-2</v>
          </cell>
          <cell r="AA256">
            <v>-1.1869175360938693E-2</v>
          </cell>
          <cell r="AB256">
            <v>3.2265008953298252E-3</v>
          </cell>
          <cell r="AC256">
            <v>7.2385393661283833E-3</v>
          </cell>
          <cell r="AD256">
            <v>-3.0387630644406667E-3</v>
          </cell>
          <cell r="AE256">
            <v>-4.6424640263267704E-3</v>
          </cell>
          <cell r="AF256">
            <v>-2.5244483883578727E-3</v>
          </cell>
          <cell r="AG256">
            <v>2.0217679338031288E-3</v>
          </cell>
          <cell r="AH256">
            <v>7.5092851116151825E-3</v>
          </cell>
          <cell r="AI256">
            <v>3.1342262605928233E-3</v>
          </cell>
          <cell r="AJ256">
            <v>-4.3371438920627282E-4</v>
          </cell>
          <cell r="AK256">
            <v>-1.8818760617127365E-3</v>
          </cell>
          <cell r="AL256">
            <v>-3.2604993179938761E-3</v>
          </cell>
          <cell r="AM256">
            <v>-2.3177377300537916E-3</v>
          </cell>
          <cell r="AN256">
            <v>-5.455701651763665E-4</v>
          </cell>
        </row>
        <row r="257">
          <cell r="I257" t="str">
            <v>YEN / USD</v>
          </cell>
          <cell r="Q257">
            <v>-1.172217537845863E-4</v>
          </cell>
          <cell r="R257">
            <v>-2.5182226365664124E-4</v>
          </cell>
          <cell r="S257">
            <v>-4.6979491985726293E-5</v>
          </cell>
          <cell r="T257">
            <v>4.6633383837393623E-4</v>
          </cell>
          <cell r="U257">
            <v>1.9497530111938111E-3</v>
          </cell>
          <cell r="V257">
            <v>1.9330702130521368E-3</v>
          </cell>
          <cell r="W257">
            <v>1.3401552588676771E-3</v>
          </cell>
          <cell r="X257">
            <v>4.5719464492614843E-3</v>
          </cell>
          <cell r="Y257">
            <v>2.7504834933682991E-3</v>
          </cell>
          <cell r="Z257">
            <v>1.5252924835677012E-3</v>
          </cell>
          <cell r="AA257">
            <v>3.2683823456556098E-3</v>
          </cell>
          <cell r="AB257">
            <v>2.2680327197962973E-3</v>
          </cell>
          <cell r="AC257">
            <v>7.4976458062226152E-4</v>
          </cell>
          <cell r="AD257">
            <v>1.4437594677408243E-3</v>
          </cell>
          <cell r="AE257">
            <v>2.7238961596397705E-3</v>
          </cell>
          <cell r="AF257">
            <v>4.0288436976968498E-3</v>
          </cell>
          <cell r="AG257">
            <v>3.7476470588235309E-3</v>
          </cell>
          <cell r="AH257">
            <v>3.6935798621938508E-3</v>
          </cell>
          <cell r="AI257">
            <v>4.8458202873908878E-3</v>
          </cell>
          <cell r="AJ257">
            <v>3.689578078557357E-3</v>
          </cell>
          <cell r="AK257">
            <v>2.7905675712926329E-3</v>
          </cell>
          <cell r="AL257">
            <v>2.0703283737205178E-3</v>
          </cell>
          <cell r="AM257">
            <v>4.1040108572550516E-4</v>
          </cell>
          <cell r="AN257">
            <v>5.2496971290086391E-4</v>
          </cell>
        </row>
        <row r="258">
          <cell r="I258" t="str">
            <v xml:space="preserve">AUD / USD </v>
          </cell>
          <cell r="Q258">
            <v>3.6663054522161341E-4</v>
          </cell>
          <cell r="R258">
            <v>5.2782298380799899E-4</v>
          </cell>
          <cell r="S258">
            <v>4.5999456915010414E-4</v>
          </cell>
          <cell r="T258">
            <v>1.7827006019995664E-3</v>
          </cell>
          <cell r="U258">
            <v>2.2031983537518902E-3</v>
          </cell>
          <cell r="V258">
            <v>1.67187278673375E-3</v>
          </cell>
          <cell r="W258">
            <v>6.8379392693152397E-4</v>
          </cell>
          <cell r="X258">
            <v>-6.2009042156351687E-3</v>
          </cell>
          <cell r="Y258">
            <v>-5.8974924717106443E-3</v>
          </cell>
          <cell r="Z258">
            <v>-3.8489031826942385E-3</v>
          </cell>
          <cell r="AA258">
            <v>-1.3706662664338153E-3</v>
          </cell>
          <cell r="AB258">
            <v>1.2269734709124626E-2</v>
          </cell>
          <cell r="AC258">
            <v>9.6937807982187939E-3</v>
          </cell>
          <cell r="AD258">
            <v>4.0725612688452192E-3</v>
          </cell>
          <cell r="AE258">
            <v>2.7363006547043763E-3</v>
          </cell>
          <cell r="AF258">
            <v>3.9109826021898192E-3</v>
          </cell>
          <cell r="AG258">
            <v>3.8795947741364113E-3</v>
          </cell>
          <cell r="AH258">
            <v>5.782000003658196E-3</v>
          </cell>
          <cell r="AI258">
            <v>7.1834424407085868E-3</v>
          </cell>
          <cell r="AJ258">
            <v>1.3904585876422897E-3</v>
          </cell>
          <cell r="AK258">
            <v>1.1854082301451935E-3</v>
          </cell>
          <cell r="AL258">
            <v>-9.8987131559637458E-4</v>
          </cell>
          <cell r="AM258">
            <v>-9.5599036410683809E-4</v>
          </cell>
          <cell r="AN258">
            <v>1.4254958791754988E-3</v>
          </cell>
        </row>
        <row r="259">
          <cell r="I259" t="str">
            <v xml:space="preserve">CNY / USD </v>
          </cell>
          <cell r="Q259">
            <v>2.1365650478400157E-4</v>
          </cell>
          <cell r="R259">
            <v>2.0322295825155176E-4</v>
          </cell>
          <cell r="S259">
            <v>2.080696636815432E-4</v>
          </cell>
          <cell r="T259">
            <v>6.6193670227670219E-4</v>
          </cell>
          <cell r="U259">
            <v>1.206491643277952E-3</v>
          </cell>
          <cell r="V259">
            <v>1.2900828704873436E-3</v>
          </cell>
          <cell r="W259">
            <v>1.4887197913934242E-3</v>
          </cell>
          <cell r="X259">
            <v>2.2030830947871302E-3</v>
          </cell>
          <cell r="Y259">
            <v>1.0147489829995585E-3</v>
          </cell>
          <cell r="Z259">
            <v>3.4019208773337591E-4</v>
          </cell>
          <cell r="AA259">
            <v>5.8271830123574255E-6</v>
          </cell>
          <cell r="AB259">
            <v>2.8520542829359057E-5</v>
          </cell>
          <cell r="AC259">
            <v>3.660725992543067E-5</v>
          </cell>
          <cell r="AD259">
            <v>1.6952488050311631E-5</v>
          </cell>
          <cell r="AE259">
            <v>2.8795710275565428E-4</v>
          </cell>
          <cell r="AF259">
            <v>1.1309952882051181E-3</v>
          </cell>
          <cell r="AG259">
            <v>1.2914823824266492E-3</v>
          </cell>
          <cell r="AH259">
            <v>1.4545657244632135E-3</v>
          </cell>
          <cell r="AI259">
            <v>2.4038301211818549E-3</v>
          </cell>
          <cell r="AJ259">
            <v>2.5298207025308342E-3</v>
          </cell>
          <cell r="AK259">
            <v>1.7941989127678681E-3</v>
          </cell>
          <cell r="AL259">
            <v>1.065086676135613E-3</v>
          </cell>
          <cell r="AM259">
            <v>8.5006005232161311E-4</v>
          </cell>
          <cell r="AN259">
            <v>6.046526157518846E-4</v>
          </cell>
        </row>
        <row r="260">
          <cell r="I260" t="str">
            <v xml:space="preserve">BRL / USD </v>
          </cell>
          <cell r="Q260">
            <v>1.6941299810325025E-4</v>
          </cell>
          <cell r="R260">
            <v>3.4966366344643316E-4</v>
          </cell>
          <cell r="S260">
            <v>4.0831985104491876E-4</v>
          </cell>
          <cell r="T260">
            <v>6.6597646020141136E-4</v>
          </cell>
          <cell r="U260">
            <v>1.3870751826360035E-3</v>
          </cell>
          <cell r="V260">
            <v>1.229194827142995E-3</v>
          </cell>
          <cell r="W260">
            <v>1.0295173999049605E-3</v>
          </cell>
          <cell r="X260">
            <v>-1.8665614327694384E-3</v>
          </cell>
          <cell r="Y260">
            <v>-4.3680935521939693E-3</v>
          </cell>
          <cell r="Z260">
            <v>-3.3240440905015554E-3</v>
          </cell>
          <cell r="AA260">
            <v>-1.6436610451224152E-3</v>
          </cell>
          <cell r="AB260">
            <v>3.7830742039399508E-3</v>
          </cell>
          <cell r="AC260">
            <v>7.7357270604585691E-3</v>
          </cell>
          <cell r="AD260">
            <v>4.6779958590663796E-3</v>
          </cell>
          <cell r="AE260">
            <v>1.6291015561516052E-3</v>
          </cell>
          <cell r="AF260">
            <v>5.0153551804720735E-4</v>
          </cell>
          <cell r="AG260">
            <v>2.8275704768924719E-3</v>
          </cell>
          <cell r="AH260">
            <v>4.7253460075335684E-3</v>
          </cell>
          <cell r="AI260">
            <v>2.4547180366727601E-3</v>
          </cell>
          <cell r="AJ260">
            <v>-1.2758013463572556E-3</v>
          </cell>
          <cell r="AK260">
            <v>-3.6926497415090439E-3</v>
          </cell>
          <cell r="AL260">
            <v>-5.9587006185606983E-3</v>
          </cell>
          <cell r="AM260">
            <v>-4.1413902686448043E-3</v>
          </cell>
          <cell r="AN260">
            <v>-5.1651800310561092E-4</v>
          </cell>
        </row>
        <row r="261">
          <cell r="I261" t="str">
            <v>CAD / USD</v>
          </cell>
          <cell r="Q261">
            <v>-6.3236846485890011E-5</v>
          </cell>
          <cell r="R261">
            <v>8.0117204019672703E-5</v>
          </cell>
          <cell r="S261">
            <v>2.2187391978250361E-4</v>
          </cell>
          <cell r="T261">
            <v>5.2421150817051967E-4</v>
          </cell>
          <cell r="U261">
            <v>1.0984164616235843E-3</v>
          </cell>
          <cell r="V261">
            <v>5.2942103726419149E-4</v>
          </cell>
          <cell r="W261">
            <v>2.9166122856521412E-5</v>
          </cell>
          <cell r="X261">
            <v>-1.6275769563656049E-3</v>
          </cell>
          <cell r="Y261">
            <v>-3.3620907151283336E-3</v>
          </cell>
          <cell r="Z261">
            <v>-2.1813343259992346E-3</v>
          </cell>
          <cell r="AA261">
            <v>-7.5689376461649947E-4</v>
          </cell>
          <cell r="AB261">
            <v>1.7638939991535317E-3</v>
          </cell>
          <cell r="AC261">
            <v>5.250305349640055E-3</v>
          </cell>
          <cell r="AD261">
            <v>4.0009928416119755E-3</v>
          </cell>
          <cell r="AE261">
            <v>1.403734646767546E-3</v>
          </cell>
          <cell r="AF261">
            <v>8.1953680699587252E-4</v>
          </cell>
          <cell r="AG261">
            <v>1.9170688343410906E-3</v>
          </cell>
          <cell r="AH261">
            <v>2.2994960535532697E-3</v>
          </cell>
          <cell r="AI261">
            <v>1.8860980983577205E-3</v>
          </cell>
          <cell r="AJ261">
            <v>-2.2864423995082639E-4</v>
          </cell>
          <cell r="AK261">
            <v>-1.100069592543079E-3</v>
          </cell>
          <cell r="AL261">
            <v>-2.0603988822171042E-3</v>
          </cell>
          <cell r="AM261">
            <v>-1.2657591441340844E-3</v>
          </cell>
          <cell r="AN261">
            <v>3.0274860099236485E-4</v>
          </cell>
        </row>
        <row r="262">
          <cell r="I262" t="str">
            <v>USD / USD</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row>
        <row r="264">
          <cell r="I264" t="str">
            <v xml:space="preserve">Weighted F/X favorable / (unfavorable) </v>
          </cell>
          <cell r="Q264">
            <v>8.9767210090460597E-2</v>
          </cell>
          <cell r="R264">
            <v>7.2411543078572074E-2</v>
          </cell>
          <cell r="S264">
            <v>7.8578559720263147E-2</v>
          </cell>
          <cell r="T264">
            <v>0.1161537406125476</v>
          </cell>
          <cell r="U264">
            <v>0.13096490784470671</v>
          </cell>
          <cell r="V264">
            <v>0.14033292361857624</v>
          </cell>
          <cell r="W264">
            <v>7.7577096004826415E-2</v>
          </cell>
          <cell r="X264">
            <v>-9.5016704025081361E-2</v>
          </cell>
          <cell r="Y264">
            <v>-0.13824874522816963</v>
          </cell>
          <cell r="Z264">
            <v>-0.1296094183983677</v>
          </cell>
          <cell r="AA264">
            <v>-5.2248886454075487E-2</v>
          </cell>
          <cell r="AB264">
            <v>0.11518606377821786</v>
          </cell>
          <cell r="AC264">
            <v>7.8390303478640247E-2</v>
          </cell>
          <cell r="AD264">
            <v>-3.6390544647397036E-2</v>
          </cell>
          <cell r="AE264">
            <v>-6.8447655251174785E-2</v>
          </cell>
          <cell r="AF264">
            <v>-4.9712305809254211E-2</v>
          </cell>
          <cell r="AG264">
            <v>6.1544255730071693E-3</v>
          </cell>
          <cell r="AH264">
            <v>0.11753989892963959</v>
          </cell>
          <cell r="AI264">
            <v>9.0378534967992002E-2</v>
          </cell>
          <cell r="AJ264">
            <v>1.2417144762863358E-4</v>
          </cell>
          <cell r="AK264">
            <v>-3.3507377749523511E-2</v>
          </cell>
          <cell r="AL264">
            <v>-7.4083004420289852E-2</v>
          </cell>
          <cell r="AM264">
            <v>-6.0954683862856254E-2</v>
          </cell>
          <cell r="AN264">
            <v>-2.1239199182098902E-2</v>
          </cell>
        </row>
        <row r="265">
          <cell r="I265" t="str">
            <v xml:space="preserve">Actual </v>
          </cell>
          <cell r="Q265">
            <v>0.15988391358214737</v>
          </cell>
          <cell r="R265">
            <v>0.13091387660442011</v>
          </cell>
          <cell r="S265">
            <v>0.14503196658768713</v>
          </cell>
          <cell r="T265">
            <v>0.2310010027073095</v>
          </cell>
          <cell r="U265">
            <v>0.24670181015588488</v>
          </cell>
          <cell r="V265">
            <v>0.24324839184775959</v>
          </cell>
          <cell r="W265">
            <v>0.13960102120794754</v>
          </cell>
          <cell r="X265">
            <v>-0.11088289984700483</v>
          </cell>
          <cell r="Y265">
            <v>-0.18261594535312697</v>
          </cell>
          <cell r="Z265">
            <v>-0.18073287381805175</v>
          </cell>
          <cell r="AA265">
            <v>-0.1069024780175859</v>
          </cell>
          <cell r="AB265">
            <v>0.1143434343434343</v>
          </cell>
          <cell r="AC265">
            <v>8.0608058608058641E-2</v>
          </cell>
          <cell r="AD265">
            <v>-7.6653710247349793E-2</v>
          </cell>
          <cell r="AE265">
            <v>-0.10656612529002318</v>
          </cell>
          <cell r="AF265">
            <v>-5.8011863224005644E-2</v>
          </cell>
          <cell r="AG265">
            <v>9.3797468354430702E-3</v>
          </cell>
          <cell r="AH265">
            <v>0.19726950354609929</v>
          </cell>
          <cell r="AI265">
            <v>0.11528942807625653</v>
          </cell>
        </row>
        <row r="266">
          <cell r="I266" t="str">
            <v>Difference</v>
          </cell>
          <cell r="Q266">
            <v>7.0116703491686777E-2</v>
          </cell>
          <cell r="R266">
            <v>5.8502333525848035E-2</v>
          </cell>
          <cell r="S266">
            <v>6.6453406867423986E-2</v>
          </cell>
          <cell r="T266">
            <v>0.1148472620947619</v>
          </cell>
          <cell r="U266">
            <v>0.11573690231117817</v>
          </cell>
          <cell r="V266">
            <v>0.10291546822918335</v>
          </cell>
          <cell r="W266">
            <v>6.2023925203121125E-2</v>
          </cell>
          <cell r="X266">
            <v>-1.5866195821923473E-2</v>
          </cell>
          <cell r="Y266">
            <v>-4.4367200124957346E-2</v>
          </cell>
          <cell r="Z266">
            <v>-5.112345541968405E-2</v>
          </cell>
          <cell r="AA266">
            <v>-5.4653591563510413E-2</v>
          </cell>
          <cell r="AB266">
            <v>-8.426294347835539E-4</v>
          </cell>
          <cell r="AC266">
            <v>2.2177551294183945E-3</v>
          </cell>
          <cell r="AD266">
            <v>-4.0263165599952758E-2</v>
          </cell>
          <cell r="AE266">
            <v>-3.8118470038848398E-2</v>
          </cell>
          <cell r="AF266">
            <v>-8.2995574147514337E-3</v>
          </cell>
          <cell r="AG266">
            <v>3.2253212624359009E-3</v>
          </cell>
          <cell r="AH266">
            <v>7.9729604616459698E-2</v>
          </cell>
          <cell r="AI266">
            <v>2.4910893108264526E-2</v>
          </cell>
          <cell r="AJ266">
            <v>-1.2417144762863358E-4</v>
          </cell>
          <cell r="AK266">
            <v>3.3507377749523511E-2</v>
          </cell>
          <cell r="AL266">
            <v>7.4083004420289852E-2</v>
          </cell>
          <cell r="AM266">
            <v>6.0954683862856254E-2</v>
          </cell>
          <cell r="AN266">
            <v>2.1239199182098902E-2</v>
          </cell>
        </row>
        <row r="268">
          <cell r="I268" t="str">
            <v>Revenue by Geography</v>
          </cell>
        </row>
        <row r="269">
          <cell r="I269" t="str">
            <v>US</v>
          </cell>
          <cell r="M269">
            <v>219.51399999999998</v>
          </cell>
          <cell r="N269">
            <v>260.55099999999999</v>
          </cell>
          <cell r="O269">
            <v>248.46700000000004</v>
          </cell>
          <cell r="P269">
            <v>211.87099999999998</v>
          </cell>
          <cell r="Q269">
            <v>237.61100000000002</v>
          </cell>
          <cell r="R269">
            <v>263.16199999999992</v>
          </cell>
          <cell r="S269">
            <v>285.09199999999998</v>
          </cell>
          <cell r="T269">
            <v>232.453</v>
          </cell>
          <cell r="U269">
            <v>298.98</v>
          </cell>
          <cell r="V269">
            <v>349.476</v>
          </cell>
          <cell r="W269">
            <v>337.90900000000005</v>
          </cell>
          <cell r="X269">
            <v>278.64099999999996</v>
          </cell>
          <cell r="Y269">
            <v>347.45799999999997</v>
          </cell>
          <cell r="Z269">
            <v>406.14099999999996</v>
          </cell>
          <cell r="AA269">
            <v>413.76</v>
          </cell>
          <cell r="AB269">
            <v>318.85300000000007</v>
          </cell>
          <cell r="AC269">
            <v>368.59399999999988</v>
          </cell>
          <cell r="AD269">
            <v>444.83900000000006</v>
          </cell>
          <cell r="AE269">
            <v>470.75699999999995</v>
          </cell>
          <cell r="AF269">
            <v>356.41600000000005</v>
          </cell>
          <cell r="AG269">
            <v>420.22</v>
          </cell>
          <cell r="AH269">
            <v>489.81600000000014</v>
          </cell>
          <cell r="AI269">
            <v>499.80400000000009</v>
          </cell>
          <cell r="AJ269">
            <v>385.14147250000002</v>
          </cell>
          <cell r="AK269">
            <v>456.32213184</v>
          </cell>
          <cell r="AL269">
            <v>535.87710611600005</v>
          </cell>
          <cell r="AM269">
            <v>550.41795260000004</v>
          </cell>
          <cell r="AN269">
            <v>416.31536740000007</v>
          </cell>
        </row>
        <row r="270">
          <cell r="I270" t="str">
            <v>y/y Growth - %</v>
          </cell>
          <cell r="M270" t="str">
            <v>NA</v>
          </cell>
          <cell r="N270" t="str">
            <v>NA</v>
          </cell>
          <cell r="O270" t="str">
            <v>NA</v>
          </cell>
          <cell r="P270" t="str">
            <v>NA</v>
          </cell>
          <cell r="Q270">
            <v>8.244121103893165E-2</v>
          </cell>
          <cell r="R270">
            <v>1.0021070730873882E-2</v>
          </cell>
          <cell r="S270">
            <v>0.14740388059581333</v>
          </cell>
          <cell r="T270">
            <v>9.7144016878194961E-2</v>
          </cell>
          <cell r="U270">
            <v>0.25827507985741405</v>
          </cell>
          <cell r="V270">
            <v>0.32798808338589946</v>
          </cell>
          <cell r="W270">
            <v>0.18526300282014252</v>
          </cell>
          <cell r="X270">
            <v>0.19869823147044752</v>
          </cell>
          <cell r="Y270">
            <v>0.16214462505853211</v>
          </cell>
          <cell r="Z270">
            <v>0.16214275086128938</v>
          </cell>
          <cell r="AA270">
            <v>0.22447167728589634</v>
          </cell>
          <cell r="AB270">
            <v>0.14431472755265773</v>
          </cell>
          <cell r="AC270">
            <v>6.0830373743013366E-2</v>
          </cell>
          <cell r="AD270">
            <v>9.5282180326537125E-2</v>
          </cell>
          <cell r="AE270">
            <v>0.13775377030162406</v>
          </cell>
          <cell r="AF270">
            <v>0.11780663816868575</v>
          </cell>
          <cell r="AG270">
            <v>0.1400619651974806</v>
          </cell>
          <cell r="AH270">
            <v>0.10110849093717067</v>
          </cell>
          <cell r="AI270">
            <v>6.1702746852410284E-2</v>
          </cell>
          <cell r="AJ270">
            <v>8.0595350657658438E-2</v>
          </cell>
          <cell r="AK270">
            <v>8.5912454999761856E-2</v>
          </cell>
          <cell r="AL270">
            <v>9.4037569446485891E-2</v>
          </cell>
          <cell r="AM270">
            <v>0.10126760210002317</v>
          </cell>
          <cell r="AN270">
            <v>8.0941412768784637E-2</v>
          </cell>
        </row>
        <row r="271">
          <cell r="I271" t="str">
            <v>% of total revenue</v>
          </cell>
          <cell r="M271">
            <v>0.9074051109071819</v>
          </cell>
          <cell r="N271">
            <v>0.84690444692199918</v>
          </cell>
          <cell r="O271">
            <v>0.79264164967923256</v>
          </cell>
          <cell r="P271">
            <v>0.81466599505519643</v>
          </cell>
          <cell r="Q271">
            <v>0.83223063209473536</v>
          </cell>
          <cell r="R271">
            <v>0.74431641409427474</v>
          </cell>
          <cell r="S271">
            <v>0.68385097339358869</v>
          </cell>
          <cell r="T271">
            <v>0.69419416878451146</v>
          </cell>
          <cell r="U271">
            <v>0.74155464060717302</v>
          </cell>
          <cell r="V271">
            <v>0.67994614534530795</v>
          </cell>
          <cell r="W271">
            <v>0.60168017250435801</v>
          </cell>
          <cell r="X271">
            <v>0.68623858181809216</v>
          </cell>
          <cell r="Y271">
            <v>0.75197918875985259</v>
          </cell>
          <cell r="Z271">
            <v>0.67270733642406255</v>
          </cell>
          <cell r="AA271">
            <v>0.56628253907426163</v>
          </cell>
          <cell r="AB271">
            <v>0.58855788523552255</v>
          </cell>
          <cell r="AC271">
            <v>0.63072858379791708</v>
          </cell>
          <cell r="AD271">
            <v>0.57964085744925653</v>
          </cell>
          <cell r="AE271">
            <v>0.46993133065204434</v>
          </cell>
          <cell r="AF271">
            <v>0.48736250813601784</v>
          </cell>
          <cell r="AG271">
            <v>0.51922601690307912</v>
          </cell>
          <cell r="AH271">
            <v>0.44419052593777553</v>
          </cell>
          <cell r="AI271">
            <v>0.34402713648916167</v>
          </cell>
          <cell r="AJ271">
            <v>0.39870120778542584</v>
          </cell>
          <cell r="AK271">
            <v>0.45459837150576365</v>
          </cell>
          <cell r="AL271">
            <v>0.39002435321866219</v>
          </cell>
          <cell r="AM271">
            <v>0.30188533759196751</v>
          </cell>
          <cell r="AN271">
            <v>0.34768402887334565</v>
          </cell>
        </row>
        <row r="272">
          <cell r="I272" t="str">
            <v>International</v>
          </cell>
          <cell r="M272">
            <v>22.4</v>
          </cell>
          <cell r="N272">
            <v>47.1</v>
          </cell>
          <cell r="O272">
            <v>65</v>
          </cell>
          <cell r="P272">
            <v>48.2</v>
          </cell>
          <cell r="Q272">
            <v>47.9</v>
          </cell>
          <cell r="R272">
            <v>90.4</v>
          </cell>
          <cell r="S272">
            <v>131.80000000000001</v>
          </cell>
          <cell r="T272">
            <v>102.4</v>
          </cell>
          <cell r="U272">
            <v>104.2</v>
          </cell>
          <cell r="V272">
            <v>164.5</v>
          </cell>
          <cell r="W272">
            <v>223.7</v>
          </cell>
          <cell r="X272">
            <v>127.4</v>
          </cell>
          <cell r="Y272">
            <v>114.6</v>
          </cell>
          <cell r="Z272">
            <v>197.6</v>
          </cell>
          <cell r="AA272">
            <v>316.89999999999998</v>
          </cell>
          <cell r="AB272">
            <v>222.9</v>
          </cell>
          <cell r="AC272">
            <v>215.8</v>
          </cell>
          <cell r="AD272">
            <v>322.60000000000002</v>
          </cell>
          <cell r="AE272">
            <v>531</v>
          </cell>
          <cell r="AF272">
            <v>374.9</v>
          </cell>
          <cell r="AG272">
            <v>389.1</v>
          </cell>
          <cell r="AH272">
            <v>612.9</v>
          </cell>
          <cell r="AI272">
            <v>953</v>
          </cell>
          <cell r="AJ272">
            <v>580.84876023407435</v>
          </cell>
          <cell r="AK272">
            <v>547.46969946050967</v>
          </cell>
          <cell r="AL272">
            <v>838.08096007574693</v>
          </cell>
          <cell r="AM272">
            <v>1272.8503021303861</v>
          </cell>
          <cell r="AN272">
            <v>781.08035062895635</v>
          </cell>
        </row>
        <row r="273">
          <cell r="I273" t="str">
            <v>y/y Growth - %</v>
          </cell>
          <cell r="M273" t="str">
            <v>NA</v>
          </cell>
          <cell r="N273" t="str">
            <v>NA</v>
          </cell>
          <cell r="O273" t="str">
            <v>NA</v>
          </cell>
          <cell r="P273" t="str">
            <v>NA</v>
          </cell>
          <cell r="Q273">
            <v>1.1383928571428572</v>
          </cell>
          <cell r="R273">
            <v>0.91932059447983017</v>
          </cell>
          <cell r="S273">
            <v>1.0276923076923077</v>
          </cell>
          <cell r="T273">
            <v>1.1244813278008299</v>
          </cell>
          <cell r="U273">
            <v>1.1753653444676408</v>
          </cell>
          <cell r="V273">
            <v>0.81969026548672552</v>
          </cell>
          <cell r="W273">
            <v>0.69726858877086473</v>
          </cell>
          <cell r="X273">
            <v>0.244140625</v>
          </cell>
          <cell r="Y273">
            <v>9.9808061420345373E-2</v>
          </cell>
          <cell r="Z273">
            <v>0.20121580547112461</v>
          </cell>
          <cell r="AA273">
            <v>0.41662941439427792</v>
          </cell>
          <cell r="AB273">
            <v>0.74960753532182101</v>
          </cell>
          <cell r="AC273">
            <v>0.88307155322862152</v>
          </cell>
          <cell r="AD273">
            <v>0.63259109311740902</v>
          </cell>
          <cell r="AE273">
            <v>0.67560744714420973</v>
          </cell>
          <cell r="AF273">
            <v>0.68192014356213537</v>
          </cell>
          <cell r="AG273">
            <v>0.80305838739573687</v>
          </cell>
          <cell r="AH273">
            <v>0.89987600743955332</v>
          </cell>
          <cell r="AI273">
            <v>0.79472693032015074</v>
          </cell>
          <cell r="AJ273">
            <v>0.5493431854736579</v>
          </cell>
          <cell r="AK273">
            <v>0.40701541881395431</v>
          </cell>
          <cell r="AL273">
            <v>0.36740244750488982</v>
          </cell>
          <cell r="AM273">
            <v>0.33562466120712076</v>
          </cell>
          <cell r="AN273">
            <v>0.34472242019452937</v>
          </cell>
        </row>
        <row r="274">
          <cell r="I274" t="str">
            <v>(+/-) FX y/y Growth - %</v>
          </cell>
          <cell r="M274" t="str">
            <v>NA</v>
          </cell>
          <cell r="N274" t="str">
            <v>NA</v>
          </cell>
          <cell r="O274" t="str">
            <v>NA</v>
          </cell>
          <cell r="P274" t="str">
            <v>NA</v>
          </cell>
          <cell r="Q274" t="str">
            <v>NA</v>
          </cell>
          <cell r="R274" t="str">
            <v>NA</v>
          </cell>
          <cell r="S274" t="str">
            <v>NA</v>
          </cell>
          <cell r="T274" t="str">
            <v>NA</v>
          </cell>
          <cell r="U274" t="str">
            <v>NA</v>
          </cell>
          <cell r="V274" t="str">
            <v>NA</v>
          </cell>
          <cell r="W274">
            <v>-6.7268588770864723E-2</v>
          </cell>
          <cell r="X274">
            <v>0.195859375</v>
          </cell>
          <cell r="Y274">
            <v>0.20019193857965462</v>
          </cell>
          <cell r="Z274">
            <v>0.1787841945288754</v>
          </cell>
          <cell r="AA274">
            <v>8.3370585605722081E-2</v>
          </cell>
          <cell r="AB274">
            <v>-0.119607535321821</v>
          </cell>
          <cell r="AC274">
            <v>-9.3071553228621484E-2</v>
          </cell>
          <cell r="AD274">
            <v>4.7408906882591029E-2</v>
          </cell>
          <cell r="AE274">
            <v>0.12439255285579032</v>
          </cell>
          <cell r="AF274">
            <v>6.8079856437864628E-2</v>
          </cell>
          <cell r="AG274">
            <v>-1.3058387395736837E-2</v>
          </cell>
          <cell r="AH274">
            <v>-0.18987600743955335</v>
          </cell>
          <cell r="AI274">
            <v>-0.11472693032015069</v>
          </cell>
          <cell r="AJ274">
            <v>-1.2417144762863358E-4</v>
          </cell>
          <cell r="AK274">
            <v>3.3507377749523511E-2</v>
          </cell>
          <cell r="AL274">
            <v>7.4083004420289852E-2</v>
          </cell>
          <cell r="AM274">
            <v>6.0954683862856254E-2</v>
          </cell>
          <cell r="AN274">
            <v>2.1239199182098902E-2</v>
          </cell>
        </row>
        <row r="275">
          <cell r="I275" t="str">
            <v>y/y Growth - % (excl F/X)</v>
          </cell>
          <cell r="M275" t="str">
            <v>NA</v>
          </cell>
          <cell r="N275" t="str">
            <v>NA</v>
          </cell>
          <cell r="O275" t="str">
            <v>NA</v>
          </cell>
          <cell r="P275" t="str">
            <v>NA</v>
          </cell>
          <cell r="Q275" t="str">
            <v>NA</v>
          </cell>
          <cell r="R275" t="str">
            <v>NA</v>
          </cell>
          <cell r="S275" t="str">
            <v>NA</v>
          </cell>
          <cell r="T275" t="str">
            <v>NA</v>
          </cell>
          <cell r="U275" t="str">
            <v>NA</v>
          </cell>
          <cell r="V275" t="str">
            <v>NA</v>
          </cell>
          <cell r="W275">
            <v>0.63</v>
          </cell>
          <cell r="X275">
            <v>0.44</v>
          </cell>
          <cell r="Y275">
            <v>0.3</v>
          </cell>
          <cell r="Z275">
            <v>0.38</v>
          </cell>
          <cell r="AA275">
            <v>0.5</v>
          </cell>
          <cell r="AB275">
            <v>0.63</v>
          </cell>
          <cell r="AC275">
            <v>0.79</v>
          </cell>
          <cell r="AD275">
            <v>0.68</v>
          </cell>
          <cell r="AE275">
            <v>0.8</v>
          </cell>
          <cell r="AF275">
            <v>0.75</v>
          </cell>
          <cell r="AG275">
            <v>0.79</v>
          </cell>
          <cell r="AH275">
            <v>0.71</v>
          </cell>
          <cell r="AI275">
            <v>0.68</v>
          </cell>
          <cell r="AJ275">
            <v>0.54921901402602924</v>
          </cell>
          <cell r="AK275">
            <v>0.44052279656347781</v>
          </cell>
          <cell r="AL275">
            <v>0.44148545192517968</v>
          </cell>
          <cell r="AM275">
            <v>0.396579345069977</v>
          </cell>
          <cell r="AN275">
            <v>0.36596161937662824</v>
          </cell>
        </row>
        <row r="276">
          <cell r="I276" t="str">
            <v>% of total revenue</v>
          </cell>
          <cell r="M276">
            <v>9.2594889092818114E-2</v>
          </cell>
          <cell r="N276">
            <v>0.15309555307800071</v>
          </cell>
          <cell r="O276">
            <v>0.20735835032076738</v>
          </cell>
          <cell r="P276">
            <v>0.18533400494480357</v>
          </cell>
          <cell r="Q276">
            <v>0.16776936790526459</v>
          </cell>
          <cell r="R276">
            <v>0.25568358590572521</v>
          </cell>
          <cell r="S276">
            <v>0.31614902660641131</v>
          </cell>
          <cell r="T276">
            <v>0.3058058312154886</v>
          </cell>
          <cell r="U276">
            <v>0.25844535939282703</v>
          </cell>
          <cell r="V276">
            <v>0.32005385465469205</v>
          </cell>
          <cell r="W276">
            <v>0.39831982749564193</v>
          </cell>
          <cell r="X276">
            <v>0.31376141818190778</v>
          </cell>
          <cell r="Y276">
            <v>0.24802081124014733</v>
          </cell>
          <cell r="Z276">
            <v>0.32729266357593734</v>
          </cell>
          <cell r="AA276">
            <v>0.43371746092573837</v>
          </cell>
          <cell r="AB276">
            <v>0.41144211476447751</v>
          </cell>
          <cell r="AC276">
            <v>0.36927141620208292</v>
          </cell>
          <cell r="AD276">
            <v>0.42035914255074341</v>
          </cell>
          <cell r="AE276">
            <v>0.53006866934795571</v>
          </cell>
          <cell r="AF276">
            <v>0.51263749186398211</v>
          </cell>
          <cell r="AG276">
            <v>0.48077398309692088</v>
          </cell>
          <cell r="AH276">
            <v>0.55580947406222447</v>
          </cell>
          <cell r="AI276">
            <v>0.65597286351083828</v>
          </cell>
          <cell r="AJ276">
            <v>0.60129879221457427</v>
          </cell>
          <cell r="AK276">
            <v>0.54540162849423623</v>
          </cell>
          <cell r="AL276">
            <v>0.60997564678133775</v>
          </cell>
          <cell r="AM276">
            <v>0.69811466240803244</v>
          </cell>
          <cell r="AN276">
            <v>0.65231597112665451</v>
          </cell>
        </row>
        <row r="278">
          <cell r="I278" t="str">
            <v>Gross Profit by Geography</v>
          </cell>
        </row>
        <row r="279">
          <cell r="I279" t="str">
            <v>US</v>
          </cell>
          <cell r="M279">
            <v>49.830999999999989</v>
          </cell>
          <cell r="N279">
            <v>58.703999999999979</v>
          </cell>
          <cell r="O279">
            <v>58.547000000000054</v>
          </cell>
          <cell r="P279">
            <v>51.316999999999979</v>
          </cell>
          <cell r="Q279">
            <v>55.939000000000021</v>
          </cell>
          <cell r="R279">
            <v>64.49299999999991</v>
          </cell>
          <cell r="S279">
            <v>70.135999999999996</v>
          </cell>
          <cell r="T279">
            <v>57.75200000000001</v>
          </cell>
          <cell r="U279">
            <v>76.90300000000002</v>
          </cell>
          <cell r="V279">
            <v>89.225000000000023</v>
          </cell>
          <cell r="W279">
            <v>92.378000000000043</v>
          </cell>
          <cell r="X279">
            <v>77.664999999999964</v>
          </cell>
          <cell r="Y279">
            <v>93.729999999999961</v>
          </cell>
          <cell r="Z279">
            <v>107.63799999999998</v>
          </cell>
          <cell r="AA279">
            <v>117.10599999999999</v>
          </cell>
          <cell r="AB279">
            <v>90.289000000000073</v>
          </cell>
          <cell r="AC279">
            <v>103.31599999999986</v>
          </cell>
          <cell r="AD279">
            <v>122.65500000000003</v>
          </cell>
          <cell r="AE279">
            <v>135.18799999999993</v>
          </cell>
          <cell r="AF279">
            <v>103.51300000000006</v>
          </cell>
          <cell r="AG279">
            <v>116.70800000000003</v>
          </cell>
          <cell r="AH279">
            <v>136.32700000000017</v>
          </cell>
          <cell r="AI279">
            <v>147.14800000000008</v>
          </cell>
          <cell r="AJ279">
            <v>110.2623025</v>
          </cell>
          <cell r="AK279">
            <v>123.55319798399999</v>
          </cell>
          <cell r="AL279">
            <v>145.49411885200001</v>
          </cell>
          <cell r="AM279">
            <v>160.45144845000002</v>
          </cell>
          <cell r="AN279">
            <v>114.657646</v>
          </cell>
        </row>
        <row r="280">
          <cell r="I280" t="str">
            <v>y/y Growth - %</v>
          </cell>
          <cell r="M280" t="str">
            <v>NA</v>
          </cell>
          <cell r="N280" t="str">
            <v>NA</v>
          </cell>
          <cell r="O280" t="str">
            <v>NA</v>
          </cell>
          <cell r="P280" t="str">
            <v>NA</v>
          </cell>
          <cell r="Q280">
            <v>0.12257430113784662</v>
          </cell>
          <cell r="R280">
            <v>9.8613382393021531E-2</v>
          </cell>
          <cell r="S280">
            <v>0.19794353254649999</v>
          </cell>
          <cell r="T280">
            <v>0.12539704191593493</v>
          </cell>
          <cell r="U280">
            <v>0.37476536942026129</v>
          </cell>
          <cell r="V280">
            <v>0.38348347882716172</v>
          </cell>
          <cell r="W280">
            <v>0.31712672521957419</v>
          </cell>
          <cell r="X280">
            <v>0.34480191162210749</v>
          </cell>
          <cell r="Y280">
            <v>0.21880810891642644</v>
          </cell>
          <cell r="Z280">
            <v>0.20636592883160487</v>
          </cell>
          <cell r="AA280">
            <v>0.26768278161466941</v>
          </cell>
          <cell r="AB280">
            <v>0.16254426060645222</v>
          </cell>
          <cell r="AC280">
            <v>0.10227248479675555</v>
          </cell>
          <cell r="AD280">
            <v>0.13951392630855319</v>
          </cell>
          <cell r="AE280">
            <v>0.15440711833723242</v>
          </cell>
          <cell r="AF280">
            <v>0.14646302428867286</v>
          </cell>
          <cell r="AG280">
            <v>0.12962174300205365</v>
          </cell>
          <cell r="AH280">
            <v>0.11146712323183028</v>
          </cell>
          <cell r="AI280">
            <v>8.8469390774330137E-2</v>
          </cell>
          <cell r="AJ280">
            <v>6.5202462492633284E-2</v>
          </cell>
          <cell r="AK280">
            <v>5.8652345888884794E-2</v>
          </cell>
          <cell r="AL280">
            <v>6.7243604363037557E-2</v>
          </cell>
          <cell r="AM280">
            <v>9.0408625669393672E-2</v>
          </cell>
          <cell r="AN280">
            <v>3.9862613063063934E-2</v>
          </cell>
        </row>
        <row r="281">
          <cell r="I281" t="str">
            <v>% of total gross profit</v>
          </cell>
          <cell r="M281">
            <v>0.68988384488654442</v>
          </cell>
          <cell r="N281">
            <v>0.55483724622887587</v>
          </cell>
          <cell r="O281">
            <v>0.47388443264506669</v>
          </cell>
          <cell r="P281">
            <v>0.51566064089552521</v>
          </cell>
          <cell r="Q281">
            <v>0.53870896291374171</v>
          </cell>
          <cell r="R281">
            <v>0.41637130147908508</v>
          </cell>
          <cell r="S281">
            <v>0.34731796212661431</v>
          </cell>
          <cell r="T281">
            <v>0.36060742294819925</v>
          </cell>
          <cell r="U281">
            <v>0.42463680888776012</v>
          </cell>
          <cell r="V281">
            <v>0.35166026209478773</v>
          </cell>
          <cell r="W281">
            <v>0.29226330209631818</v>
          </cell>
          <cell r="X281">
            <v>0.3787335722819592</v>
          </cell>
          <cell r="Y281">
            <v>0.44991119857917711</v>
          </cell>
          <cell r="Z281">
            <v>0.35263630347466551</v>
          </cell>
          <cell r="AA281">
            <v>0.26982576277747311</v>
          </cell>
          <cell r="AB281">
            <v>0.28828918001590115</v>
          </cell>
          <cell r="AC281">
            <v>0.32375687837651473</v>
          </cell>
          <cell r="AD281">
            <v>0.27547135910882536</v>
          </cell>
          <cell r="AE281">
            <v>0.20292770209010058</v>
          </cell>
          <cell r="AF281">
            <v>0.21636744820897438</v>
          </cell>
          <cell r="AG281">
            <v>0.23073577325783703</v>
          </cell>
          <cell r="AH281">
            <v>0.18195687021423437</v>
          </cell>
          <cell r="AI281">
            <v>0.13375291324439992</v>
          </cell>
          <cell r="AJ281">
            <v>0.15954353568556132</v>
          </cell>
          <cell r="AK281">
            <v>0.18412664970827949</v>
          </cell>
          <cell r="AL281">
            <v>0.14792375485012463</v>
          </cell>
          <cell r="AM281">
            <v>0.11194533766879758</v>
          </cell>
          <cell r="AN281">
            <v>0.128003552859771</v>
          </cell>
        </row>
        <row r="282">
          <cell r="I282" t="str">
            <v>International</v>
          </cell>
          <cell r="M282">
            <v>22.4</v>
          </cell>
          <cell r="N282">
            <v>47.1</v>
          </cell>
          <cell r="O282">
            <v>65</v>
          </cell>
          <cell r="P282">
            <v>48.2</v>
          </cell>
          <cell r="Q282">
            <v>47.9</v>
          </cell>
          <cell r="R282">
            <v>90.4</v>
          </cell>
          <cell r="S282">
            <v>131.80000000000001</v>
          </cell>
          <cell r="T282">
            <v>102.4</v>
          </cell>
          <cell r="U282">
            <v>104.2</v>
          </cell>
          <cell r="V282">
            <v>164.5</v>
          </cell>
          <cell r="W282">
            <v>223.7</v>
          </cell>
          <cell r="X282">
            <v>127.4</v>
          </cell>
          <cell r="Y282">
            <v>114.6</v>
          </cell>
          <cell r="Z282">
            <v>197.6</v>
          </cell>
          <cell r="AA282">
            <v>316.89999999999998</v>
          </cell>
          <cell r="AB282">
            <v>222.9</v>
          </cell>
          <cell r="AC282">
            <v>215.8</v>
          </cell>
          <cell r="AD282">
            <v>322.60000000000002</v>
          </cell>
          <cell r="AE282">
            <v>531</v>
          </cell>
          <cell r="AF282">
            <v>374.9</v>
          </cell>
          <cell r="AG282">
            <v>389.1</v>
          </cell>
          <cell r="AH282">
            <v>612.9</v>
          </cell>
          <cell r="AI282">
            <v>953</v>
          </cell>
          <cell r="AJ282">
            <v>580.84876023407435</v>
          </cell>
          <cell r="AK282">
            <v>547.46969946050967</v>
          </cell>
          <cell r="AL282">
            <v>838.08096007574693</v>
          </cell>
          <cell r="AM282">
            <v>1272.8503021303861</v>
          </cell>
          <cell r="AN282">
            <v>781.08035062895635</v>
          </cell>
        </row>
        <row r="283">
          <cell r="I283" t="str">
            <v>y/y Growth - %</v>
          </cell>
          <cell r="M283" t="str">
            <v>NA</v>
          </cell>
          <cell r="N283" t="str">
            <v>NA</v>
          </cell>
          <cell r="O283" t="str">
            <v>NA</v>
          </cell>
          <cell r="P283" t="str">
            <v>NA</v>
          </cell>
          <cell r="Q283">
            <v>1.1383928571428572</v>
          </cell>
          <cell r="R283">
            <v>0.91932059447983017</v>
          </cell>
          <cell r="S283">
            <v>1.0276923076923077</v>
          </cell>
          <cell r="T283">
            <v>1.1244813278008299</v>
          </cell>
          <cell r="U283">
            <v>1.1753653444676408</v>
          </cell>
          <cell r="V283">
            <v>0.81969026548672552</v>
          </cell>
          <cell r="W283">
            <v>0.69726858877086473</v>
          </cell>
          <cell r="X283">
            <v>0.244140625</v>
          </cell>
          <cell r="Y283">
            <v>9.9808061420345373E-2</v>
          </cell>
          <cell r="Z283">
            <v>0.20121580547112461</v>
          </cell>
          <cell r="AA283">
            <v>0.41662941439427792</v>
          </cell>
          <cell r="AB283">
            <v>0.74960753532182101</v>
          </cell>
          <cell r="AC283">
            <v>0.88307155322862152</v>
          </cell>
          <cell r="AD283">
            <v>0.63259109311740902</v>
          </cell>
          <cell r="AE283">
            <v>0.67560744714420973</v>
          </cell>
          <cell r="AF283">
            <v>0.68192014356213537</v>
          </cell>
          <cell r="AG283">
            <v>0.80305838739573687</v>
          </cell>
          <cell r="AH283">
            <v>0.89987600743955332</v>
          </cell>
          <cell r="AI283">
            <v>0.79472693032015074</v>
          </cell>
          <cell r="AJ283">
            <v>0.5493431854736579</v>
          </cell>
          <cell r="AK283">
            <v>0.40701541881395431</v>
          </cell>
          <cell r="AL283">
            <v>0.36740244750488982</v>
          </cell>
          <cell r="AM283">
            <v>0.33562466120712076</v>
          </cell>
          <cell r="AN283">
            <v>0.34472242019452937</v>
          </cell>
        </row>
        <row r="284">
          <cell r="I284" t="str">
            <v>(+/-) FX y/y Growth - %</v>
          </cell>
          <cell r="Q284" t="str">
            <v>NA</v>
          </cell>
          <cell r="R284" t="str">
            <v>NA</v>
          </cell>
          <cell r="S284" t="str">
            <v>NA</v>
          </cell>
          <cell r="T284" t="str">
            <v>NA</v>
          </cell>
          <cell r="U284" t="str">
            <v>NA</v>
          </cell>
          <cell r="V284" t="str">
            <v>NA</v>
          </cell>
          <cell r="W284">
            <v>-6.7268588770864723E-2</v>
          </cell>
          <cell r="X284">
            <v>0.195859375</v>
          </cell>
          <cell r="Y284">
            <v>0.20019193857965462</v>
          </cell>
          <cell r="Z284">
            <v>0.1787841945288754</v>
          </cell>
          <cell r="AA284">
            <v>8.3370585605722081E-2</v>
          </cell>
          <cell r="AB284">
            <v>-0.119607535321821</v>
          </cell>
          <cell r="AC284">
            <v>-9.3071553228621484E-2</v>
          </cell>
          <cell r="AD284">
            <v>4.7408906882591029E-2</v>
          </cell>
          <cell r="AE284">
            <v>0.12439255285579032</v>
          </cell>
          <cell r="AF284">
            <v>6.8079856437864628E-2</v>
          </cell>
          <cell r="AG284">
            <v>-1.3058387395736837E-2</v>
          </cell>
          <cell r="AH284">
            <v>-0.18987600743955335</v>
          </cell>
          <cell r="AI284">
            <v>-0.11472693032015069</v>
          </cell>
          <cell r="AJ284">
            <v>-1.2417144762863358E-4</v>
          </cell>
          <cell r="AK284">
            <v>3.3507377749523511E-2</v>
          </cell>
          <cell r="AL284">
            <v>7.4083004420289852E-2</v>
          </cell>
          <cell r="AM284">
            <v>6.0954683862856254E-2</v>
          </cell>
          <cell r="AN284">
            <v>2.1239199182098902E-2</v>
          </cell>
        </row>
        <row r="285">
          <cell r="I285" t="str">
            <v>y/y Growth - % (excl F/X)</v>
          </cell>
          <cell r="Q285" t="str">
            <v>NA</v>
          </cell>
          <cell r="R285" t="str">
            <v>NA</v>
          </cell>
          <cell r="S285" t="str">
            <v>NA</v>
          </cell>
          <cell r="T285" t="str">
            <v>NA</v>
          </cell>
          <cell r="U285" t="str">
            <v>NA</v>
          </cell>
          <cell r="V285" t="str">
            <v>NA</v>
          </cell>
          <cell r="W285">
            <v>0.63</v>
          </cell>
          <cell r="X285">
            <v>0.44</v>
          </cell>
          <cell r="Y285">
            <v>0.3</v>
          </cell>
          <cell r="Z285">
            <v>0.38</v>
          </cell>
          <cell r="AA285">
            <v>0.5</v>
          </cell>
          <cell r="AB285">
            <v>0.63</v>
          </cell>
          <cell r="AC285">
            <v>0.79</v>
          </cell>
          <cell r="AD285">
            <v>0.68</v>
          </cell>
          <cell r="AE285">
            <v>0.8</v>
          </cell>
          <cell r="AF285">
            <v>0.75</v>
          </cell>
          <cell r="AG285">
            <v>0.79</v>
          </cell>
          <cell r="AH285">
            <v>0.71</v>
          </cell>
          <cell r="AI285">
            <v>0.68</v>
          </cell>
          <cell r="AJ285">
            <v>0.54921901402602924</v>
          </cell>
          <cell r="AK285">
            <v>0.44052279656347781</v>
          </cell>
          <cell r="AL285">
            <v>0.44148545192517968</v>
          </cell>
          <cell r="AM285">
            <v>0.396579345069977</v>
          </cell>
          <cell r="AN285">
            <v>0.36596161937662824</v>
          </cell>
        </row>
        <row r="286">
          <cell r="I286" t="str">
            <v>% of total gross profit</v>
          </cell>
          <cell r="M286">
            <v>0.31011615511345547</v>
          </cell>
          <cell r="N286">
            <v>0.44516275377112402</v>
          </cell>
          <cell r="O286">
            <v>0.52611556735493381</v>
          </cell>
          <cell r="P286">
            <v>0.48433935910447468</v>
          </cell>
          <cell r="Q286">
            <v>0.46129103708625857</v>
          </cell>
          <cell r="R286">
            <v>0.58362869852091459</v>
          </cell>
          <cell r="S286">
            <v>0.65268203787338552</v>
          </cell>
          <cell r="T286">
            <v>0.63939257705180075</v>
          </cell>
          <cell r="U286">
            <v>0.57536319111223999</v>
          </cell>
          <cell r="V286">
            <v>0.64833973790521227</v>
          </cell>
          <cell r="W286">
            <v>0.70773669790368199</v>
          </cell>
          <cell r="X286">
            <v>0.62126642771804064</v>
          </cell>
          <cell r="Y286">
            <v>0.55008880142082273</v>
          </cell>
          <cell r="Z286">
            <v>0.64736369652533421</v>
          </cell>
          <cell r="AA286">
            <v>0.73017423722252672</v>
          </cell>
          <cell r="AB286">
            <v>0.71171081998409902</v>
          </cell>
          <cell r="AC286">
            <v>0.6762431216234851</v>
          </cell>
          <cell r="AD286">
            <v>0.72452864089117486</v>
          </cell>
          <cell r="AE286">
            <v>0.79707229790989931</v>
          </cell>
          <cell r="AF286">
            <v>0.78363255179102564</v>
          </cell>
          <cell r="AG286">
            <v>0.7692642267421631</v>
          </cell>
          <cell r="AH286">
            <v>0.81804312978576588</v>
          </cell>
          <cell r="AI286">
            <v>0.86624708675560025</v>
          </cell>
          <cell r="AJ286">
            <v>0.84045646431443866</v>
          </cell>
          <cell r="AK286">
            <v>0.81587335029172048</v>
          </cell>
          <cell r="AL286">
            <v>0.85207624514987546</v>
          </cell>
          <cell r="AM286">
            <v>0.88805466233120245</v>
          </cell>
          <cell r="AN286">
            <v>0.87199644714022895</v>
          </cell>
        </row>
        <row r="288">
          <cell r="I288" t="str">
            <v>Market Share Forecast - Gross Bookings</v>
          </cell>
        </row>
        <row r="289">
          <cell r="I289" t="str">
            <v>Booking.com Europe</v>
          </cell>
          <cell r="M289">
            <v>267.26400000000007</v>
          </cell>
          <cell r="N289">
            <v>350.74300000000011</v>
          </cell>
          <cell r="O289">
            <v>392.76600000000008</v>
          </cell>
          <cell r="P289">
            <v>313.15600000000006</v>
          </cell>
          <cell r="Q289">
            <v>504.00400000000002</v>
          </cell>
          <cell r="R289">
            <v>670.29899999999998</v>
          </cell>
          <cell r="S289">
            <v>772.15299999999979</v>
          </cell>
          <cell r="T289">
            <v>649.81000000000006</v>
          </cell>
          <cell r="U289">
            <v>972.23150000000021</v>
          </cell>
          <cell r="V289">
            <v>1168.3035</v>
          </cell>
          <cell r="W289">
            <v>1173.1324999999999</v>
          </cell>
          <cell r="X289">
            <v>711.15499999999997</v>
          </cell>
          <cell r="Y289">
            <v>962.86</v>
          </cell>
          <cell r="Z289">
            <v>1262.009125</v>
          </cell>
          <cell r="AA289">
            <v>1538.44625</v>
          </cell>
          <cell r="AB289">
            <v>1228.8415</v>
          </cell>
          <cell r="AC289">
            <v>1656.6200000000001</v>
          </cell>
          <cell r="AD289">
            <v>1843.9102500000001</v>
          </cell>
          <cell r="AE289">
            <v>2305.939625</v>
          </cell>
          <cell r="AF289">
            <v>1857.9887500000002</v>
          </cell>
          <cell r="AG289">
            <v>2708.0260000000003</v>
          </cell>
          <cell r="AH289">
            <v>3431.0739750000002</v>
          </cell>
          <cell r="AI289">
            <v>3748.7228999999998</v>
          </cell>
          <cell r="AJ289">
            <v>2679.5012112589302</v>
          </cell>
          <cell r="AK289">
            <v>3449.3490420691924</v>
          </cell>
          <cell r="AL289">
            <v>4320.3888031699053</v>
          </cell>
          <cell r="AM289">
            <v>4811.7956430876802</v>
          </cell>
          <cell r="AN289">
            <v>3367.4356604679911</v>
          </cell>
        </row>
        <row r="290">
          <cell r="I290" t="str">
            <v>Europe Hotel Market</v>
          </cell>
          <cell r="M290">
            <v>24252.939077679963</v>
          </cell>
          <cell r="N290">
            <v>29764.970686243592</v>
          </cell>
          <cell r="O290">
            <v>30867.377007956322</v>
          </cell>
          <cell r="P290">
            <v>25355.345399392689</v>
          </cell>
          <cell r="Q290">
            <v>24854.436153598326</v>
          </cell>
          <cell r="R290">
            <v>30503.17164305249</v>
          </cell>
          <cell r="S290">
            <v>31632.918740943325</v>
          </cell>
          <cell r="T290">
            <v>25984.183251489158</v>
          </cell>
          <cell r="U290">
            <v>25002.336453129821</v>
          </cell>
          <cell r="V290">
            <v>30684.685647022961</v>
          </cell>
          <cell r="W290">
            <v>31821.155485801592</v>
          </cell>
          <cell r="X290">
            <v>26138.806291908448</v>
          </cell>
          <cell r="Y290">
            <v>22304.692703686338</v>
          </cell>
          <cell r="Z290">
            <v>27373.941045433232</v>
          </cell>
          <cell r="AA290">
            <v>28387.790713782611</v>
          </cell>
          <cell r="AB290">
            <v>23318.542372035718</v>
          </cell>
          <cell r="AC290">
            <v>22740.693818227413</v>
          </cell>
          <cell r="AD290">
            <v>27909.033322370007</v>
          </cell>
          <cell r="AE290">
            <v>28942.701223198528</v>
          </cell>
          <cell r="AF290">
            <v>23774.361719055931</v>
          </cell>
          <cell r="AG290">
            <v>23650.321570956512</v>
          </cell>
          <cell r="AH290">
            <v>29025.394655264812</v>
          </cell>
          <cell r="AI290">
            <v>30100.409272126471</v>
          </cell>
          <cell r="AJ290">
            <v>24725.336187818171</v>
          </cell>
          <cell r="AK290">
            <v>24832.837649504334</v>
          </cell>
          <cell r="AL290">
            <v>30476.66438802805</v>
          </cell>
          <cell r="AM290">
            <v>31605.429735732792</v>
          </cell>
          <cell r="AN290">
            <v>25961.602997209076</v>
          </cell>
        </row>
        <row r="291">
          <cell r="I291" t="str">
            <v>y/y Growth - %</v>
          </cell>
          <cell r="M291" t="str">
            <v>NA</v>
          </cell>
          <cell r="N291" t="str">
            <v>NA</v>
          </cell>
          <cell r="O291" t="str">
            <v>NA</v>
          </cell>
          <cell r="P291" t="str">
            <v>NA</v>
          </cell>
          <cell r="Q291">
            <v>2.480099727261198E-2</v>
          </cell>
          <cell r="R291">
            <v>2.4800997272611758E-2</v>
          </cell>
          <cell r="S291">
            <v>2.4800997272611758E-2</v>
          </cell>
          <cell r="T291">
            <v>2.4800997272611758E-2</v>
          </cell>
          <cell r="U291">
            <v>5.9506600197036796E-3</v>
          </cell>
          <cell r="V291">
            <v>5.9506600197036796E-3</v>
          </cell>
          <cell r="W291">
            <v>5.9506600197036796E-3</v>
          </cell>
          <cell r="X291">
            <v>5.9506600197036796E-3</v>
          </cell>
          <cell r="Y291">
            <v>-0.10789566625105507</v>
          </cell>
          <cell r="Z291">
            <v>-0.10789566625105507</v>
          </cell>
          <cell r="AA291">
            <v>-0.10789566625105507</v>
          </cell>
          <cell r="AB291">
            <v>-0.10789566625105496</v>
          </cell>
          <cell r="AC291">
            <v>1.954750600392785E-2</v>
          </cell>
          <cell r="AD291">
            <v>1.954750600392785E-2</v>
          </cell>
          <cell r="AE291">
            <v>1.9547506003928072E-2</v>
          </cell>
          <cell r="AF291">
            <v>1.954750600392785E-2</v>
          </cell>
          <cell r="AG291">
            <v>4.0000000000000036E-2</v>
          </cell>
          <cell r="AH291">
            <v>4.0000000000000258E-2</v>
          </cell>
          <cell r="AI291">
            <v>4.0000000000000036E-2</v>
          </cell>
          <cell r="AJ291">
            <v>4.0000000000000036E-2</v>
          </cell>
          <cell r="AK291">
            <v>4.9999999999999822E-2</v>
          </cell>
          <cell r="AL291">
            <v>4.9999999999999822E-2</v>
          </cell>
          <cell r="AM291">
            <v>4.9999999999999822E-2</v>
          </cell>
          <cell r="AN291">
            <v>4.9999999999999822E-2</v>
          </cell>
        </row>
        <row r="292">
          <cell r="I292" t="str">
            <v>Europe Online Hotel Market</v>
          </cell>
          <cell r="M292">
            <v>2606.473565875659</v>
          </cell>
          <cell r="N292">
            <v>3198.8539217564908</v>
          </cell>
          <cell r="O292">
            <v>3317.3299929326572</v>
          </cell>
          <cell r="P292">
            <v>2724.9496370518254</v>
          </cell>
          <cell r="Q292">
            <v>3262.2839713351136</v>
          </cell>
          <cell r="R292">
            <v>4003.7121466385488</v>
          </cell>
          <cell r="S292">
            <v>4151.9977816992359</v>
          </cell>
          <cell r="T292">
            <v>3410.5696063958007</v>
          </cell>
          <cell r="U292">
            <v>4015.1391185635116</v>
          </cell>
          <cell r="V292">
            <v>4927.670736418856</v>
          </cell>
          <cell r="W292">
            <v>5110.1770599899246</v>
          </cell>
          <cell r="X292">
            <v>4197.6454421345807</v>
          </cell>
          <cell r="Y292">
            <v>4243.6591451970762</v>
          </cell>
          <cell r="Z292">
            <v>5208.1271327418663</v>
          </cell>
          <cell r="AA292">
            <v>5401.0207302508252</v>
          </cell>
          <cell r="AB292">
            <v>4436.5527427060342</v>
          </cell>
          <cell r="AC292">
            <v>4934.6412165259526</v>
          </cell>
          <cell r="AD292">
            <v>6056.1505839182155</v>
          </cell>
          <cell r="AE292">
            <v>6280.4524573966673</v>
          </cell>
          <cell r="AF292">
            <v>5158.9430900044053</v>
          </cell>
          <cell r="AG292">
            <v>5724.1838111701045</v>
          </cell>
          <cell r="AH292">
            <v>7025.1346773451296</v>
          </cell>
          <cell r="AI292">
            <v>7285.3248505801339</v>
          </cell>
          <cell r="AJ292">
            <v>5984.3739844051097</v>
          </cell>
          <cell r="AK292">
            <v>6525.5695447339203</v>
          </cell>
          <cell r="AL292">
            <v>8008.6535321734482</v>
          </cell>
          <cell r="AM292">
            <v>8305.2703296613545</v>
          </cell>
          <cell r="AN292">
            <v>6822.1863422218257</v>
          </cell>
        </row>
        <row r="293">
          <cell r="I293" t="str">
            <v>y/y Growth - %</v>
          </cell>
          <cell r="M293" t="str">
            <v>NA</v>
          </cell>
          <cell r="N293" t="str">
            <v>NA</v>
          </cell>
          <cell r="O293" t="str">
            <v>NA</v>
          </cell>
          <cell r="P293" t="str">
            <v>NA</v>
          </cell>
          <cell r="Q293">
            <v>0.25160830865327855</v>
          </cell>
          <cell r="R293">
            <v>0.25160830865327877</v>
          </cell>
          <cell r="S293">
            <v>0.25160830865327877</v>
          </cell>
          <cell r="T293">
            <v>0.25160830865327855</v>
          </cell>
          <cell r="U293">
            <v>0.23077547934010378</v>
          </cell>
          <cell r="V293">
            <v>0.23077547934010378</v>
          </cell>
          <cell r="W293">
            <v>0.23077547934010378</v>
          </cell>
          <cell r="X293">
            <v>0.23077547934010378</v>
          </cell>
          <cell r="Y293">
            <v>5.6914597448698645E-2</v>
          </cell>
          <cell r="Z293">
            <v>5.6914597448698423E-2</v>
          </cell>
          <cell r="AA293">
            <v>5.6914597448698645E-2</v>
          </cell>
          <cell r="AB293">
            <v>5.6914597448698423E-2</v>
          </cell>
          <cell r="AC293">
            <v>0.16282694902839268</v>
          </cell>
          <cell r="AD293">
            <v>0.16282694902839268</v>
          </cell>
          <cell r="AE293">
            <v>0.16282694902839245</v>
          </cell>
          <cell r="AF293">
            <v>0.16282694902839268</v>
          </cell>
          <cell r="AG293">
            <v>0.15999999999999992</v>
          </cell>
          <cell r="AH293">
            <v>0.15999999999999992</v>
          </cell>
          <cell r="AI293">
            <v>0.15999999999999992</v>
          </cell>
          <cell r="AJ293">
            <v>0.15999999999999992</v>
          </cell>
          <cell r="AK293">
            <v>0.14000000000000012</v>
          </cell>
          <cell r="AL293">
            <v>0.14000000000000012</v>
          </cell>
          <cell r="AM293">
            <v>0.14000000000000035</v>
          </cell>
          <cell r="AN293">
            <v>0.14000000000000012</v>
          </cell>
        </row>
        <row r="294">
          <cell r="I294" t="str">
            <v>Seasonality</v>
          </cell>
          <cell r="M294">
            <v>0.22</v>
          </cell>
          <cell r="N294">
            <v>0.27</v>
          </cell>
          <cell r="O294">
            <v>0.28000000000000003</v>
          </cell>
          <cell r="P294">
            <v>0.23</v>
          </cell>
          <cell r="Q294">
            <v>0.22</v>
          </cell>
          <cell r="R294">
            <v>0.27</v>
          </cell>
          <cell r="S294">
            <v>0.28000000000000003</v>
          </cell>
          <cell r="T294">
            <v>0.23</v>
          </cell>
          <cell r="U294">
            <v>0.22</v>
          </cell>
          <cell r="V294">
            <v>0.27</v>
          </cell>
          <cell r="W294">
            <v>0.28000000000000003</v>
          </cell>
          <cell r="X294">
            <v>0.23</v>
          </cell>
          <cell r="Y294">
            <v>0.22</v>
          </cell>
          <cell r="Z294">
            <v>0.27</v>
          </cell>
          <cell r="AA294">
            <v>0.28000000000000003</v>
          </cell>
          <cell r="AB294">
            <v>0.23</v>
          </cell>
          <cell r="AC294">
            <v>0.22</v>
          </cell>
          <cell r="AD294">
            <v>0.27</v>
          </cell>
          <cell r="AE294">
            <v>0.28000000000000003</v>
          </cell>
          <cell r="AF294">
            <v>0.23</v>
          </cell>
          <cell r="AG294">
            <v>0.22</v>
          </cell>
          <cell r="AH294">
            <v>0.27</v>
          </cell>
          <cell r="AI294">
            <v>0.28000000000000003</v>
          </cell>
          <cell r="AJ294">
            <v>0.23</v>
          </cell>
          <cell r="AK294">
            <v>0.22</v>
          </cell>
          <cell r="AL294">
            <v>0.27</v>
          </cell>
          <cell r="AM294">
            <v>0.28000000000000003</v>
          </cell>
          <cell r="AN294">
            <v>0.23</v>
          </cell>
        </row>
        <row r="295">
          <cell r="I295" t="str">
            <v>Booking.com Europe Hotel Market Share</v>
          </cell>
          <cell r="M295">
            <v>1.1019860279365636E-2</v>
          </cell>
          <cell r="N295">
            <v>1.1783750896220508E-2</v>
          </cell>
          <cell r="O295">
            <v>1.2724307604716831E-2</v>
          </cell>
          <cell r="P295">
            <v>1.2350689571261009E-2</v>
          </cell>
          <cell r="Q295">
            <v>2.0278231092642686E-2</v>
          </cell>
          <cell r="R295">
            <v>2.1974731278564263E-2</v>
          </cell>
          <cell r="S295">
            <v>2.4409793048928541E-2</v>
          </cell>
          <cell r="T295">
            <v>2.5007905528943625E-2</v>
          </cell>
          <cell r="U295">
            <v>3.8885625822313703E-2</v>
          </cell>
          <cell r="V295">
            <v>3.8074481630329143E-2</v>
          </cell>
          <cell r="W295">
            <v>3.686643310370815E-2</v>
          </cell>
          <cell r="X295">
            <v>2.72068659929641E-2</v>
          </cell>
          <cell r="Y295">
            <v>4.3168494307068678E-2</v>
          </cell>
          <cell r="Z295">
            <v>4.6102573352715677E-2</v>
          </cell>
          <cell r="AA295">
            <v>5.4193940821645761E-2</v>
          </cell>
          <cell r="AB295">
            <v>5.2698040915012893E-2</v>
          </cell>
          <cell r="AC295">
            <v>7.2848261061945474E-2</v>
          </cell>
          <cell r="AD295">
            <v>6.6068581763526923E-2</v>
          </cell>
          <cell r="AE295">
            <v>7.9672578147326256E-2</v>
          </cell>
          <cell r="AF295">
            <v>7.8150941419838887E-2</v>
          </cell>
          <cell r="AG295">
            <v>0.11450271371047904</v>
          </cell>
          <cell r="AH295">
            <v>0.11820938236158143</v>
          </cell>
          <cell r="AI295">
            <v>0.12454059564802614</v>
          </cell>
          <cell r="AJ295">
            <v>0.10837066848777907</v>
          </cell>
          <cell r="AK295">
            <v>0.1389027339828818</v>
          </cell>
          <cell r="AL295">
            <v>0.14176055319449773</v>
          </cell>
          <cell r="AM295">
            <v>0.15224585406119351</v>
          </cell>
          <cell r="AN295">
            <v>0.12970831041634823</v>
          </cell>
        </row>
        <row r="296">
          <cell r="I296" t="str">
            <v>Booking.com Europe Online Hotel Market Share</v>
          </cell>
          <cell r="M296">
            <v>0.1025385423044608</v>
          </cell>
          <cell r="N296">
            <v>0.10964645731850335</v>
          </cell>
          <cell r="O296">
            <v>0.11839823015399763</v>
          </cell>
          <cell r="P296">
            <v>0.1149217569902721</v>
          </cell>
          <cell r="Q296">
            <v>0.15449421461422708</v>
          </cell>
          <cell r="R296">
            <v>0.16741937867905216</v>
          </cell>
          <cell r="S296">
            <v>0.18597143847316566</v>
          </cell>
          <cell r="T296">
            <v>0.19052829145648253</v>
          </cell>
          <cell r="U296">
            <v>0.24214142307174491</v>
          </cell>
          <cell r="V296">
            <v>0.23709041502416919</v>
          </cell>
          <cell r="W296">
            <v>0.229567877243438</v>
          </cell>
          <cell r="X296">
            <v>0.16941759607937837</v>
          </cell>
          <cell r="Y296">
            <v>0.22689381193344751</v>
          </cell>
          <cell r="Z296">
            <v>0.24231534538896785</v>
          </cell>
          <cell r="AA296">
            <v>0.28484361139057396</v>
          </cell>
          <cell r="AB296">
            <v>0.27698115434788667</v>
          </cell>
          <cell r="AC296">
            <v>0.33571235016074397</v>
          </cell>
          <cell r="AD296">
            <v>0.30446902276446119</v>
          </cell>
          <cell r="AE296">
            <v>0.36716138536869736</v>
          </cell>
          <cell r="AF296">
            <v>0.360149107595295</v>
          </cell>
          <cell r="AG296">
            <v>0.47308508764438878</v>
          </cell>
          <cell r="AH296">
            <v>0.48839974357568305</v>
          </cell>
          <cell r="AI296">
            <v>0.51455809821596177</v>
          </cell>
          <cell r="AJ296">
            <v>0.44774962564865373</v>
          </cell>
          <cell r="AK296">
            <v>0.52858972974286789</v>
          </cell>
          <cell r="AL296">
            <v>0.53946506560852636</v>
          </cell>
          <cell r="AM296">
            <v>0.57936652897412433</v>
          </cell>
          <cell r="AN296">
            <v>0.49360065696641414</v>
          </cell>
        </row>
        <row r="298">
          <cell r="I298" t="str">
            <v>Priceline Asia Pacific</v>
          </cell>
          <cell r="M298">
            <v>3.55</v>
          </cell>
          <cell r="N298">
            <v>3.85</v>
          </cell>
          <cell r="O298">
            <v>3.65</v>
          </cell>
          <cell r="P298">
            <v>3.98</v>
          </cell>
          <cell r="Q298">
            <v>8.875</v>
          </cell>
          <cell r="R298">
            <v>9.625</v>
          </cell>
          <cell r="S298">
            <v>9.125</v>
          </cell>
          <cell r="T298">
            <v>23.35</v>
          </cell>
          <cell r="U298">
            <v>45.012500000000003</v>
          </cell>
          <cell r="V298">
            <v>46.337499999999999</v>
          </cell>
          <cell r="W298">
            <v>53.387499999999996</v>
          </cell>
          <cell r="X298">
            <v>60.384999999999998</v>
          </cell>
          <cell r="Y298">
            <v>72.02000000000001</v>
          </cell>
          <cell r="Z298">
            <v>83.870874999999998</v>
          </cell>
          <cell r="AA298">
            <v>112.11375000000001</v>
          </cell>
          <cell r="AB298">
            <v>150.96249999999998</v>
          </cell>
          <cell r="AC298">
            <v>158.44400000000002</v>
          </cell>
          <cell r="AD298">
            <v>167.74175</v>
          </cell>
          <cell r="AE298">
            <v>280.28437500000001</v>
          </cell>
          <cell r="AF298">
            <v>317.02125000000001</v>
          </cell>
          <cell r="AG298">
            <v>364.42120000000006</v>
          </cell>
          <cell r="AH298">
            <v>385.80602499999998</v>
          </cell>
          <cell r="AI298">
            <v>647.16750000000002</v>
          </cell>
          <cell r="AJ298">
            <v>609.07775106993529</v>
          </cell>
          <cell r="AK298">
            <v>616.07046238478688</v>
          </cell>
          <cell r="AL298">
            <v>662.5963308953344</v>
          </cell>
          <cell r="AM298">
            <v>1095.5112566161622</v>
          </cell>
          <cell r="AN298">
            <v>1006.7599503493011</v>
          </cell>
        </row>
        <row r="299">
          <cell r="I299" t="str">
            <v>Asia Hotel Market</v>
          </cell>
          <cell r="M299" t="str">
            <v>NA</v>
          </cell>
          <cell r="N299" t="str">
            <v>NA</v>
          </cell>
          <cell r="O299" t="str">
            <v>NA</v>
          </cell>
          <cell r="P299" t="str">
            <v>NA</v>
          </cell>
          <cell r="Q299" t="str">
            <v>NA</v>
          </cell>
          <cell r="R299" t="str">
            <v>NA</v>
          </cell>
          <cell r="S299" t="str">
            <v>NA</v>
          </cell>
          <cell r="T299" t="str">
            <v>NA</v>
          </cell>
          <cell r="U299">
            <v>16785.000496344401</v>
          </cell>
          <cell r="V299">
            <v>20599.773336422673</v>
          </cell>
          <cell r="W299">
            <v>21362.727904438329</v>
          </cell>
          <cell r="X299">
            <v>17547.955064360056</v>
          </cell>
          <cell r="Y299">
            <v>15879.845068389021</v>
          </cell>
          <cell r="Z299">
            <v>19488.900765750164</v>
          </cell>
          <cell r="AA299">
            <v>20210.711905222393</v>
          </cell>
          <cell r="AB299">
            <v>16601.656207861251</v>
          </cell>
          <cell r="AC299">
            <v>18509.007643891378</v>
          </cell>
          <cell r="AD299">
            <v>22715.60029023033</v>
          </cell>
          <cell r="AE299">
            <v>23556.918819498122</v>
          </cell>
          <cell r="AF299">
            <v>19350.32617315917</v>
          </cell>
          <cell r="AG299">
            <v>20730.088561158347</v>
          </cell>
          <cell r="AH299">
            <v>25441.472325057974</v>
          </cell>
          <cell r="AI299">
            <v>26383.7490778379</v>
          </cell>
          <cell r="AJ299">
            <v>21672.365313938273</v>
          </cell>
          <cell r="AK299">
            <v>23010.398302885766</v>
          </cell>
          <cell r="AL299">
            <v>28240.034280814354</v>
          </cell>
          <cell r="AM299">
            <v>29285.961476400069</v>
          </cell>
          <cell r="AN299">
            <v>24056.325498471484</v>
          </cell>
        </row>
        <row r="300">
          <cell r="I300" t="str">
            <v>y/y Growth - %</v>
          </cell>
          <cell r="M300" t="str">
            <v>NA</v>
          </cell>
          <cell r="N300" t="str">
            <v>NA</v>
          </cell>
          <cell r="O300" t="str">
            <v>NA</v>
          </cell>
          <cell r="P300" t="str">
            <v>NA</v>
          </cell>
          <cell r="Q300" t="str">
            <v>NA</v>
          </cell>
          <cell r="R300" t="str">
            <v>NA</v>
          </cell>
          <cell r="S300" t="str">
            <v>NA</v>
          </cell>
          <cell r="T300" t="str">
            <v>NA</v>
          </cell>
          <cell r="U300" t="str">
            <v>NA</v>
          </cell>
          <cell r="V300" t="str">
            <v>NA</v>
          </cell>
          <cell r="W300" t="str">
            <v>NA</v>
          </cell>
          <cell r="X300" t="str">
            <v>NA</v>
          </cell>
          <cell r="Y300">
            <v>-5.3926446302608899E-2</v>
          </cell>
          <cell r="Z300">
            <v>-5.3926446302608788E-2</v>
          </cell>
          <cell r="AA300">
            <v>-5.3926446302608788E-2</v>
          </cell>
          <cell r="AB300">
            <v>-5.3926446302608788E-2</v>
          </cell>
          <cell r="AC300">
            <v>0.16556600925131582</v>
          </cell>
          <cell r="AD300">
            <v>0.16556600925131582</v>
          </cell>
          <cell r="AE300">
            <v>0.16556600925131582</v>
          </cell>
          <cell r="AF300">
            <v>0.16556600925131559</v>
          </cell>
          <cell r="AG300">
            <v>0.12000000000000011</v>
          </cell>
          <cell r="AH300">
            <v>0.12000000000000011</v>
          </cell>
          <cell r="AI300">
            <v>0.12000000000000011</v>
          </cell>
          <cell r="AJ300">
            <v>0.12000000000000011</v>
          </cell>
          <cell r="AK300">
            <v>0.1100000000000001</v>
          </cell>
          <cell r="AL300">
            <v>0.1100000000000001</v>
          </cell>
          <cell r="AM300">
            <v>0.1100000000000001</v>
          </cell>
          <cell r="AN300">
            <v>0.1100000000000001</v>
          </cell>
        </row>
        <row r="301">
          <cell r="I301" t="str">
            <v>Asia Online Hotel Market</v>
          </cell>
          <cell r="M301" t="str">
            <v>NA</v>
          </cell>
          <cell r="N301" t="str">
            <v>NA</v>
          </cell>
          <cell r="O301" t="str">
            <v>NA</v>
          </cell>
          <cell r="P301" t="str">
            <v>NA</v>
          </cell>
          <cell r="Q301" t="str">
            <v>NA</v>
          </cell>
          <cell r="R301" t="str">
            <v>NA</v>
          </cell>
          <cell r="S301" t="str">
            <v>NA</v>
          </cell>
          <cell r="T301" t="str">
            <v>NA</v>
          </cell>
          <cell r="U301">
            <v>2049.6031960961727</v>
          </cell>
          <cell r="V301">
            <v>2515.4221042998483</v>
          </cell>
          <cell r="W301">
            <v>2608.5858859405839</v>
          </cell>
          <cell r="X301">
            <v>2142.7669777369078</v>
          </cell>
          <cell r="Y301">
            <v>2431.7848389763217</v>
          </cell>
          <cell r="Z301">
            <v>2984.4632114709402</v>
          </cell>
          <cell r="AA301">
            <v>3094.9988859698642</v>
          </cell>
          <cell r="AB301">
            <v>2542.3205134752452</v>
          </cell>
          <cell r="AC301">
            <v>3236.7655171355882</v>
          </cell>
          <cell r="AD301">
            <v>3972.3940437573133</v>
          </cell>
          <cell r="AE301">
            <v>4119.5197490816581</v>
          </cell>
          <cell r="AF301">
            <v>3383.8912224599335</v>
          </cell>
          <cell r="AG301">
            <v>4143.0598619335542</v>
          </cell>
          <cell r="AH301">
            <v>5084.6643760093621</v>
          </cell>
          <cell r="AI301">
            <v>5272.9852788245234</v>
          </cell>
          <cell r="AJ301">
            <v>4331.3807647487156</v>
          </cell>
          <cell r="AK301">
            <v>5054.5330315589354</v>
          </cell>
          <cell r="AL301">
            <v>6203.2905387314204</v>
          </cell>
          <cell r="AM301">
            <v>6433.0420401659176</v>
          </cell>
          <cell r="AN301">
            <v>5284.2845329934325</v>
          </cell>
        </row>
        <row r="302">
          <cell r="I302" t="str">
            <v>y/y Growth - %</v>
          </cell>
          <cell r="M302" t="str">
            <v>NA</v>
          </cell>
          <cell r="N302" t="str">
            <v>NA</v>
          </cell>
          <cell r="O302" t="str">
            <v>NA</v>
          </cell>
          <cell r="P302" t="str">
            <v>NA</v>
          </cell>
          <cell r="Q302" t="str">
            <v>NA</v>
          </cell>
          <cell r="R302" t="str">
            <v>NA</v>
          </cell>
          <cell r="S302" t="str">
            <v>NA</v>
          </cell>
          <cell r="T302" t="str">
            <v>NA</v>
          </cell>
          <cell r="U302" t="str">
            <v>NA</v>
          </cell>
          <cell r="V302" t="str">
            <v>NA</v>
          </cell>
          <cell r="W302" t="str">
            <v>NA</v>
          </cell>
          <cell r="X302" t="str">
            <v>NA</v>
          </cell>
          <cell r="Y302">
            <v>0.18646616262507809</v>
          </cell>
          <cell r="Z302">
            <v>0.18646616262507809</v>
          </cell>
          <cell r="AA302">
            <v>0.18646616262507809</v>
          </cell>
          <cell r="AB302">
            <v>0.18646616262507809</v>
          </cell>
          <cell r="AC302">
            <v>0.33102463065693311</v>
          </cell>
          <cell r="AD302">
            <v>0.33102463065693333</v>
          </cell>
          <cell r="AE302">
            <v>0.33102463065693311</v>
          </cell>
          <cell r="AF302">
            <v>0.33102463065693333</v>
          </cell>
          <cell r="AG302">
            <v>0.28000000000000047</v>
          </cell>
          <cell r="AH302">
            <v>0.28000000000000025</v>
          </cell>
          <cell r="AI302">
            <v>0.28000000000000025</v>
          </cell>
          <cell r="AJ302">
            <v>0.28000000000000025</v>
          </cell>
          <cell r="AK302">
            <v>0.21999999999999975</v>
          </cell>
          <cell r="AL302">
            <v>0.21999999999999975</v>
          </cell>
          <cell r="AM302">
            <v>0.21999999999999975</v>
          </cell>
          <cell r="AN302">
            <v>0.21999999999999997</v>
          </cell>
          <cell r="AQ302" t="str">
            <v>NA</v>
          </cell>
          <cell r="AR302" t="str">
            <v>NA</v>
          </cell>
          <cell r="AS302" t="str">
            <v>NA</v>
          </cell>
          <cell r="AT302" t="str">
            <v>NA</v>
          </cell>
          <cell r="AU302" t="str">
            <v>NA</v>
          </cell>
          <cell r="AV302" t="str">
            <v>NA</v>
          </cell>
          <cell r="AW302" t="str">
            <v>NA</v>
          </cell>
          <cell r="AX302" t="str">
            <v>NA</v>
          </cell>
          <cell r="AY302" t="str">
            <v>NA</v>
          </cell>
          <cell r="AZ302" t="str">
            <v>NA</v>
          </cell>
          <cell r="BA302" t="str">
            <v>NA</v>
          </cell>
          <cell r="BB302" t="str">
            <v>NA</v>
          </cell>
          <cell r="BC302" t="str">
            <v>NA</v>
          </cell>
          <cell r="BD302" t="str">
            <v>NA</v>
          </cell>
          <cell r="BE302" t="str">
            <v>NA</v>
          </cell>
          <cell r="BF302" t="str">
            <v>NA</v>
          </cell>
          <cell r="BG302" t="str">
            <v>NA</v>
          </cell>
          <cell r="BH302" t="str">
            <v>NA</v>
          </cell>
          <cell r="BI302" t="str">
            <v>NA</v>
          </cell>
          <cell r="BJ302" t="str">
            <v>NA</v>
          </cell>
          <cell r="BK302" t="str">
            <v>NA</v>
          </cell>
          <cell r="BL302" t="str">
            <v>NA</v>
          </cell>
          <cell r="BM302" t="str">
            <v>NA</v>
          </cell>
          <cell r="BN302" t="str">
            <v>NA</v>
          </cell>
          <cell r="BO302" t="str">
            <v>NA</v>
          </cell>
          <cell r="BP302" t="str">
            <v>NA</v>
          </cell>
          <cell r="BQ302" t="str">
            <v>NA</v>
          </cell>
          <cell r="BR302" t="str">
            <v>NA</v>
          </cell>
        </row>
        <row r="303">
          <cell r="I303" t="str">
            <v>Seasonality</v>
          </cell>
          <cell r="M303">
            <v>0.22</v>
          </cell>
          <cell r="N303">
            <v>0.27</v>
          </cell>
          <cell r="O303">
            <v>0.28000000000000003</v>
          </cell>
          <cell r="P303">
            <v>0.23</v>
          </cell>
          <cell r="Q303">
            <v>0.22</v>
          </cell>
          <cell r="R303">
            <v>0.27</v>
          </cell>
          <cell r="S303">
            <v>0.28000000000000003</v>
          </cell>
          <cell r="T303">
            <v>0.23</v>
          </cell>
          <cell r="U303">
            <v>0.22</v>
          </cell>
          <cell r="V303">
            <v>0.27</v>
          </cell>
          <cell r="W303">
            <v>0.28000000000000003</v>
          </cell>
          <cell r="X303">
            <v>0.23</v>
          </cell>
          <cell r="Y303">
            <v>0.22</v>
          </cell>
          <cell r="Z303">
            <v>0.27</v>
          </cell>
          <cell r="AA303">
            <v>0.28000000000000003</v>
          </cell>
          <cell r="AB303">
            <v>0.23</v>
          </cell>
          <cell r="AC303">
            <v>0.22</v>
          </cell>
          <cell r="AD303">
            <v>0.27</v>
          </cell>
          <cell r="AE303">
            <v>0.28000000000000003</v>
          </cell>
          <cell r="AF303">
            <v>0.23</v>
          </cell>
          <cell r="AG303">
            <v>0.22</v>
          </cell>
          <cell r="AH303">
            <v>0.27</v>
          </cell>
          <cell r="AI303">
            <v>0.28000000000000003</v>
          </cell>
          <cell r="AJ303">
            <v>0.23</v>
          </cell>
          <cell r="AK303">
            <v>0.22</v>
          </cell>
          <cell r="AL303">
            <v>0.27</v>
          </cell>
          <cell r="AM303">
            <v>0.28000000000000003</v>
          </cell>
          <cell r="AN303">
            <v>0.23</v>
          </cell>
        </row>
        <row r="304">
          <cell r="I304" t="str">
            <v>Asia Hotel Market Share</v>
          </cell>
          <cell r="M304" t="str">
            <v>NA</v>
          </cell>
          <cell r="N304" t="str">
            <v>NA</v>
          </cell>
          <cell r="O304" t="str">
            <v>NA</v>
          </cell>
          <cell r="P304" t="str">
            <v>NA</v>
          </cell>
          <cell r="Q304" t="str">
            <v>NA</v>
          </cell>
          <cell r="R304" t="str">
            <v>NA</v>
          </cell>
          <cell r="S304" t="str">
            <v>NA</v>
          </cell>
          <cell r="T304" t="str">
            <v>NA</v>
          </cell>
          <cell r="U304">
            <v>2.6817097806939747E-3</v>
          </cell>
          <cell r="V304">
            <v>2.249417954423323E-3</v>
          </cell>
          <cell r="W304">
            <v>2.4990956323002263E-3</v>
          </cell>
          <cell r="X304">
            <v>3.4411417044623105E-3</v>
          </cell>
          <cell r="Y304">
            <v>4.5353087319073134E-3</v>
          </cell>
          <cell r="Z304">
            <v>4.3035200398472374E-3</v>
          </cell>
          <cell r="AA304">
            <v>5.5472439825848055E-3</v>
          </cell>
          <cell r="AB304">
            <v>9.093219261372E-3</v>
          </cell>
          <cell r="AC304">
            <v>8.5603724979978653E-3</v>
          </cell>
          <cell r="AD304">
            <v>7.3844295487160618E-3</v>
          </cell>
          <cell r="AE304">
            <v>1.189817637644563E-2</v>
          </cell>
          <cell r="AF304">
            <v>1.638325096761108E-2</v>
          </cell>
          <cell r="AG304">
            <v>1.7579336379817043E-2</v>
          </cell>
          <cell r="AH304">
            <v>1.516445353754191E-2</v>
          </cell>
          <cell r="AI304">
            <v>2.4529019666261708E-2</v>
          </cell>
          <cell r="AJ304">
            <v>2.8103889088571962E-2</v>
          </cell>
          <cell r="AK304">
            <v>2.6773567944172641E-2</v>
          </cell>
          <cell r="AL304">
            <v>2.3463014396745526E-2</v>
          </cell>
          <cell r="AM304">
            <v>3.7407385702496875E-2</v>
          </cell>
          <cell r="AN304">
            <v>4.1850113410432099E-2</v>
          </cell>
        </row>
        <row r="305">
          <cell r="I305" t="str">
            <v>Asia Online Hotel Market Share</v>
          </cell>
          <cell r="M305" t="str">
            <v>NA</v>
          </cell>
          <cell r="N305" t="str">
            <v>NA</v>
          </cell>
          <cell r="O305" t="str">
            <v>NA</v>
          </cell>
          <cell r="P305" t="str">
            <v>NA</v>
          </cell>
          <cell r="Q305" t="str">
            <v>NA</v>
          </cell>
          <cell r="R305" t="str">
            <v>NA</v>
          </cell>
          <cell r="S305" t="str">
            <v>NA</v>
          </cell>
          <cell r="T305" t="str">
            <v>NA</v>
          </cell>
          <cell r="U305">
            <v>2.1961568017523671E-2</v>
          </cell>
          <cell r="V305">
            <v>1.8421361536416068E-2</v>
          </cell>
          <cell r="W305">
            <v>2.0466069485287404E-2</v>
          </cell>
          <cell r="X305">
            <v>2.8180852433975747E-2</v>
          </cell>
          <cell r="Y305">
            <v>2.9616107003248435E-2</v>
          </cell>
          <cell r="Z305">
            <v>2.8102499195713958E-2</v>
          </cell>
          <cell r="AA305">
            <v>3.6224164896546479E-2</v>
          </cell>
          <cell r="AB305">
            <v>5.937980644055009E-2</v>
          </cell>
          <cell r="AC305">
            <v>4.8951337117622534E-2</v>
          </cell>
          <cell r="AD305">
            <v>4.2226865752054255E-2</v>
          </cell>
          <cell r="AE305">
            <v>6.8038119021636506E-2</v>
          </cell>
          <cell r="AF305">
            <v>9.3685413968342665E-2</v>
          </cell>
          <cell r="AG305">
            <v>8.7959433883227967E-2</v>
          </cell>
          <cell r="AH305">
            <v>7.5876399398222466E-2</v>
          </cell>
          <cell r="AI305">
            <v>0.12273265821524716</v>
          </cell>
          <cell r="AJ305">
            <v>0.1406197663403233</v>
          </cell>
          <cell r="AK305">
            <v>0.12188474356349718</v>
          </cell>
          <cell r="AL305">
            <v>0.1068136865036852</v>
          </cell>
          <cell r="AM305">
            <v>0.17029443454218549</v>
          </cell>
          <cell r="AN305">
            <v>0.19051963308625877</v>
          </cell>
        </row>
        <row r="307">
          <cell r="I307" t="str">
            <v xml:space="preserve">Booking.com </v>
          </cell>
        </row>
        <row r="308">
          <cell r="I308" t="str">
            <v>Number of Hotels (#)</v>
          </cell>
          <cell r="M308">
            <v>22000</v>
          </cell>
          <cell r="N308">
            <v>24000</v>
          </cell>
          <cell r="O308">
            <v>25000</v>
          </cell>
          <cell r="P308">
            <v>25000</v>
          </cell>
          <cell r="Q308">
            <v>32000</v>
          </cell>
          <cell r="R308">
            <v>35000</v>
          </cell>
          <cell r="S308">
            <v>38000</v>
          </cell>
          <cell r="T308">
            <v>41000</v>
          </cell>
          <cell r="U308">
            <v>45000</v>
          </cell>
          <cell r="V308">
            <v>52000</v>
          </cell>
          <cell r="W308">
            <v>57000</v>
          </cell>
          <cell r="X308">
            <v>60000</v>
          </cell>
          <cell r="Y308">
            <v>66000</v>
          </cell>
          <cell r="Z308">
            <v>71000</v>
          </cell>
          <cell r="AA308">
            <v>73000</v>
          </cell>
          <cell r="AB308">
            <v>78000</v>
          </cell>
          <cell r="AC308">
            <v>86000</v>
          </cell>
          <cell r="AD308">
            <v>96000</v>
          </cell>
          <cell r="AE308">
            <v>105000</v>
          </cell>
          <cell r="AF308">
            <v>120000</v>
          </cell>
          <cell r="AG308">
            <v>135000</v>
          </cell>
          <cell r="AH308">
            <v>155000</v>
          </cell>
          <cell r="AI308">
            <v>170000</v>
          </cell>
        </row>
        <row r="309">
          <cell r="I309" t="str">
            <v>y/y Growth - %</v>
          </cell>
          <cell r="Q309">
            <v>0.45454545454545459</v>
          </cell>
          <cell r="R309">
            <v>0.45833333333333326</v>
          </cell>
          <cell r="S309">
            <v>0.52</v>
          </cell>
          <cell r="T309">
            <v>0.6399999999999999</v>
          </cell>
          <cell r="U309">
            <v>0.40625</v>
          </cell>
          <cell r="V309">
            <v>0.48571428571428577</v>
          </cell>
          <cell r="W309">
            <v>0.5</v>
          </cell>
          <cell r="X309">
            <v>0.46341463414634143</v>
          </cell>
          <cell r="Y309">
            <v>0.46666666666666656</v>
          </cell>
          <cell r="Z309">
            <v>0.36538461538461542</v>
          </cell>
          <cell r="AA309">
            <v>0.2807017543859649</v>
          </cell>
          <cell r="AB309">
            <v>0.30000000000000004</v>
          </cell>
          <cell r="AC309">
            <v>0.30303030303030298</v>
          </cell>
          <cell r="AD309">
            <v>0.352112676056338</v>
          </cell>
          <cell r="AE309">
            <v>0.43835616438356162</v>
          </cell>
          <cell r="AF309">
            <v>0.53846153846153855</v>
          </cell>
          <cell r="AG309">
            <v>0.56976744186046502</v>
          </cell>
          <cell r="AH309">
            <v>0.61458333333333326</v>
          </cell>
          <cell r="AI309">
            <v>0.61904761904761907</v>
          </cell>
        </row>
        <row r="311">
          <cell r="I311" t="str">
            <v>Operating Scenarios</v>
          </cell>
        </row>
        <row r="312">
          <cell r="I312" t="str">
            <v>Offline Advertising as % of Gross Profit</v>
          </cell>
        </row>
        <row r="313">
          <cell r="I313" t="str">
            <v>Base Case</v>
          </cell>
          <cell r="M313">
            <v>0.13066411928396396</v>
          </cell>
          <cell r="N313">
            <v>8.3749196627726757E-2</v>
          </cell>
          <cell r="O313">
            <v>5.3947080868009749E-2</v>
          </cell>
          <cell r="P313">
            <v>6.9023382939598255E-2</v>
          </cell>
          <cell r="Q313">
            <v>0.10914974142663163</v>
          </cell>
          <cell r="R313">
            <v>5.9918782643502304E-2</v>
          </cell>
          <cell r="S313">
            <v>4.166171460264638E-2</v>
          </cell>
          <cell r="T313">
            <v>4.330261251810779E-2</v>
          </cell>
          <cell r="U313">
            <v>6.6431809522757762E-2</v>
          </cell>
          <cell r="V313">
            <v>3.9128978224455609E-2</v>
          </cell>
          <cell r="W313">
            <v>2.6237194616518706E-2</v>
          </cell>
          <cell r="X313">
            <v>3.7939190012922737E-2</v>
          </cell>
          <cell r="Y313">
            <v>5.1677626842029478E-2</v>
          </cell>
          <cell r="Z313">
            <v>3.6211087741369025E-2</v>
          </cell>
          <cell r="AA313">
            <v>1.9525075690197829E-2</v>
          </cell>
          <cell r="AB313">
            <v>1.9084322884903363E-2</v>
          </cell>
          <cell r="AC313">
            <v>3.693954549442837E-2</v>
          </cell>
          <cell r="AD313">
            <v>2.273528652120695E-2</v>
          </cell>
          <cell r="AE313">
            <v>1.1667877536070898E-2</v>
          </cell>
          <cell r="AF313">
            <v>1.2604172545478489E-2</v>
          </cell>
          <cell r="AG313">
            <v>2.2961281751178314E-2</v>
          </cell>
          <cell r="AH313">
            <v>1.3100168573743338E-2</v>
          </cell>
          <cell r="AI313">
            <v>7.3035627933696204E-3</v>
          </cell>
          <cell r="AJ313">
            <v>0.01</v>
          </cell>
          <cell r="AK313">
            <v>2.1999999999999999E-2</v>
          </cell>
          <cell r="AL313">
            <v>1.2E-2</v>
          </cell>
          <cell r="AM313">
            <v>7.0000000000000001E-3</v>
          </cell>
          <cell r="AN313">
            <v>0.01</v>
          </cell>
        </row>
        <row r="314">
          <cell r="I314" t="str">
            <v>Bull Case</v>
          </cell>
          <cell r="M314">
            <v>0.13066411928396396</v>
          </cell>
          <cell r="N314">
            <v>8.3749196627726757E-2</v>
          </cell>
          <cell r="O314">
            <v>5.3947080868009749E-2</v>
          </cell>
          <cell r="P314">
            <v>6.9023382939598255E-2</v>
          </cell>
          <cell r="Q314">
            <v>0.10914974142663163</v>
          </cell>
          <cell r="R314">
            <v>5.9918782643502304E-2</v>
          </cell>
          <cell r="S314">
            <v>4.166171460264638E-2</v>
          </cell>
          <cell r="T314">
            <v>4.330261251810779E-2</v>
          </cell>
          <cell r="U314">
            <v>6.6431809522757762E-2</v>
          </cell>
          <cell r="V314">
            <v>3.9128978224455609E-2</v>
          </cell>
          <cell r="W314">
            <v>2.6237194616518706E-2</v>
          </cell>
          <cell r="X314">
            <v>3.7939190012922737E-2</v>
          </cell>
          <cell r="Y314">
            <v>5.1677626842029478E-2</v>
          </cell>
          <cell r="Z314">
            <v>3.6211087741369025E-2</v>
          </cell>
          <cell r="AA314">
            <v>1.9525075690197829E-2</v>
          </cell>
          <cell r="AB314">
            <v>1.9084322884903363E-2</v>
          </cell>
          <cell r="AC314">
            <v>3.693954549442837E-2</v>
          </cell>
          <cell r="AD314">
            <v>2.273528652120695E-2</v>
          </cell>
          <cell r="AE314">
            <v>1.1667877536070898E-2</v>
          </cell>
          <cell r="AF314">
            <v>1.2604172545478489E-2</v>
          </cell>
          <cell r="AG314">
            <v>2.2961281751178314E-2</v>
          </cell>
          <cell r="AH314">
            <v>1.3100168573743338E-2</v>
          </cell>
          <cell r="AI314">
            <v>7.3035627933696204E-3</v>
          </cell>
          <cell r="AJ314">
            <v>7.4999999999999997E-3</v>
          </cell>
          <cell r="AK314">
            <v>1.95E-2</v>
          </cell>
          <cell r="AL314">
            <v>9.4999999999999998E-3</v>
          </cell>
          <cell r="AM314">
            <v>4.5000000000000005E-3</v>
          </cell>
          <cell r="AN314">
            <v>7.4999999999999997E-3</v>
          </cell>
        </row>
        <row r="315">
          <cell r="I315" t="str">
            <v>Bull vs. Base Case - bps</v>
          </cell>
          <cell r="M315">
            <v>0</v>
          </cell>
          <cell r="N315">
            <v>0</v>
          </cell>
          <cell r="O315">
            <v>0</v>
          </cell>
          <cell r="P315">
            <v>0</v>
          </cell>
          <cell r="Q315">
            <v>0</v>
          </cell>
          <cell r="R315">
            <v>0</v>
          </cell>
          <cell r="S315">
            <v>0</v>
          </cell>
          <cell r="T315">
            <v>0</v>
          </cell>
          <cell r="U315">
            <v>0</v>
          </cell>
          <cell r="V315">
            <v>0</v>
          </cell>
          <cell r="W315">
            <v>0</v>
          </cell>
          <cell r="X315">
            <v>0</v>
          </cell>
          <cell r="Y315">
            <v>0</v>
          </cell>
          <cell r="Z315">
            <v>0</v>
          </cell>
          <cell r="AA315">
            <v>0</v>
          </cell>
          <cell r="AB315">
            <v>0</v>
          </cell>
          <cell r="AC315">
            <v>0</v>
          </cell>
          <cell r="AD315">
            <v>0</v>
          </cell>
          <cell r="AE315">
            <v>0</v>
          </cell>
          <cell r="AF315">
            <v>0</v>
          </cell>
          <cell r="AG315">
            <v>0</v>
          </cell>
          <cell r="AH315">
            <v>0</v>
          </cell>
          <cell r="AI315">
            <v>0</v>
          </cell>
          <cell r="AJ315">
            <v>-25</v>
          </cell>
          <cell r="AK315">
            <v>-25</v>
          </cell>
          <cell r="AL315">
            <v>-25</v>
          </cell>
          <cell r="AM315">
            <v>-25</v>
          </cell>
          <cell r="AN315">
            <v>-25</v>
          </cell>
        </row>
        <row r="316">
          <cell r="I316" t="str">
            <v>Bear Case</v>
          </cell>
          <cell r="M316">
            <v>0.13066411928396396</v>
          </cell>
          <cell r="N316">
            <v>8.3749196627726757E-2</v>
          </cell>
          <cell r="O316">
            <v>5.3947080868009749E-2</v>
          </cell>
          <cell r="P316">
            <v>6.9023382939598255E-2</v>
          </cell>
          <cell r="Q316">
            <v>0.10914974142663163</v>
          </cell>
          <cell r="R316">
            <v>5.9918782643502304E-2</v>
          </cell>
          <cell r="S316">
            <v>4.166171460264638E-2</v>
          </cell>
          <cell r="T316">
            <v>4.330261251810779E-2</v>
          </cell>
          <cell r="U316">
            <v>6.6431809522757762E-2</v>
          </cell>
          <cell r="V316">
            <v>3.9128978224455609E-2</v>
          </cell>
          <cell r="W316">
            <v>2.6237194616518706E-2</v>
          </cell>
          <cell r="X316">
            <v>3.7939190012922737E-2</v>
          </cell>
          <cell r="Y316">
            <v>5.1677626842029478E-2</v>
          </cell>
          <cell r="Z316">
            <v>3.6211087741369025E-2</v>
          </cell>
          <cell r="AA316">
            <v>1.9525075690197829E-2</v>
          </cell>
          <cell r="AB316">
            <v>1.9084322884903363E-2</v>
          </cell>
          <cell r="AC316">
            <v>3.693954549442837E-2</v>
          </cell>
          <cell r="AD316">
            <v>2.273528652120695E-2</v>
          </cell>
          <cell r="AE316">
            <v>1.1667877536070898E-2</v>
          </cell>
          <cell r="AF316">
            <v>1.2604172545478489E-2</v>
          </cell>
          <cell r="AG316">
            <v>2.2961281751178314E-2</v>
          </cell>
          <cell r="AH316">
            <v>1.3100168573743338E-2</v>
          </cell>
          <cell r="AI316">
            <v>7.3035627933696204E-3</v>
          </cell>
          <cell r="AJ316">
            <v>1.2500000000000001E-2</v>
          </cell>
          <cell r="AK316">
            <v>2.4499999999999997E-2</v>
          </cell>
          <cell r="AL316">
            <v>1.4500000000000001E-2</v>
          </cell>
          <cell r="AM316">
            <v>9.4999999999999998E-3</v>
          </cell>
          <cell r="AN316">
            <v>1.2500000000000001E-2</v>
          </cell>
        </row>
        <row r="317">
          <cell r="I317" t="str">
            <v>Bear vs. Base Case - bps</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0</v>
          </cell>
          <cell r="AC317">
            <v>0</v>
          </cell>
          <cell r="AD317">
            <v>0</v>
          </cell>
          <cell r="AE317">
            <v>0</v>
          </cell>
          <cell r="AF317">
            <v>0</v>
          </cell>
          <cell r="AG317">
            <v>0</v>
          </cell>
          <cell r="AH317">
            <v>0</v>
          </cell>
          <cell r="AI317">
            <v>0</v>
          </cell>
          <cell r="AJ317">
            <v>25</v>
          </cell>
          <cell r="AK317">
            <v>25</v>
          </cell>
          <cell r="AL317">
            <v>25</v>
          </cell>
          <cell r="AM317">
            <v>25</v>
          </cell>
          <cell r="AN317">
            <v>25</v>
          </cell>
        </row>
        <row r="319">
          <cell r="I319" t="str">
            <v>Online Advertising as % of Gross Profit</v>
          </cell>
        </row>
        <row r="320">
          <cell r="I320" t="str">
            <v>Base Case</v>
          </cell>
          <cell r="M320">
            <v>0.30265398513103797</v>
          </cell>
          <cell r="N320">
            <v>0.28820271445313977</v>
          </cell>
          <cell r="O320">
            <v>0.27973160011979248</v>
          </cell>
          <cell r="P320">
            <v>0.27038596420712041</v>
          </cell>
          <cell r="Q320">
            <v>0.30746636620152357</v>
          </cell>
          <cell r="R320">
            <v>0.28064534872460351</v>
          </cell>
          <cell r="S320">
            <v>0.26663893510815306</v>
          </cell>
          <cell r="T320">
            <v>0.27120485538738193</v>
          </cell>
          <cell r="U320">
            <v>0.31915539775707741</v>
          </cell>
          <cell r="V320">
            <v>0.28716129667947576</v>
          </cell>
          <cell r="W320">
            <v>0.26667784534197259</v>
          </cell>
          <cell r="X320">
            <v>0.27192353643966549</v>
          </cell>
          <cell r="Y320">
            <v>0.32696683146930355</v>
          </cell>
          <cell r="Z320">
            <v>0.29520243220044678</v>
          </cell>
          <cell r="AA320">
            <v>0.26521061920802935</v>
          </cell>
          <cell r="AB320">
            <v>0.29392475470083557</v>
          </cell>
          <cell r="AC320">
            <v>0.35444477870116203</v>
          </cell>
          <cell r="AD320">
            <v>0.29762271058157691</v>
          </cell>
          <cell r="AE320">
            <v>0.25927666064234123</v>
          </cell>
          <cell r="AF320">
            <v>0.27964541097336404</v>
          </cell>
          <cell r="AG320">
            <v>0.36596495112770067</v>
          </cell>
          <cell r="AH320">
            <v>0.31536770564862188</v>
          </cell>
          <cell r="AI320">
            <v>0.25444394754160349</v>
          </cell>
          <cell r="AJ320">
            <v>0.27500000000000002</v>
          </cell>
          <cell r="AK320">
            <v>0.36499999999999999</v>
          </cell>
          <cell r="AL320">
            <v>0.316</v>
          </cell>
          <cell r="AM320">
            <v>0.255</v>
          </cell>
          <cell r="AN320">
            <v>0.27700000000000002</v>
          </cell>
        </row>
        <row r="321">
          <cell r="I321" t="str">
            <v>Bull Case</v>
          </cell>
          <cell r="M321">
            <v>0.30265398513103797</v>
          </cell>
          <cell r="N321">
            <v>0.28820271445313977</v>
          </cell>
          <cell r="O321">
            <v>0.27973160011979248</v>
          </cell>
          <cell r="P321">
            <v>0.27038596420712041</v>
          </cell>
          <cell r="Q321">
            <v>0.30746636620152357</v>
          </cell>
          <cell r="R321">
            <v>0.28064534872460351</v>
          </cell>
          <cell r="S321">
            <v>0.26663893510815306</v>
          </cell>
          <cell r="T321">
            <v>0.27120485538738193</v>
          </cell>
          <cell r="U321">
            <v>0.31915539775707741</v>
          </cell>
          <cell r="V321">
            <v>0.28716129667947576</v>
          </cell>
          <cell r="W321">
            <v>0.26667784534197259</v>
          </cell>
          <cell r="X321">
            <v>0.27192353643966549</v>
          </cell>
          <cell r="Y321">
            <v>0.32696683146930355</v>
          </cell>
          <cell r="Z321">
            <v>0.29520243220044678</v>
          </cell>
          <cell r="AA321">
            <v>0.26521061920802935</v>
          </cell>
          <cell r="AB321">
            <v>0.29392475470083557</v>
          </cell>
          <cell r="AC321">
            <v>0.35444477870116203</v>
          </cell>
          <cell r="AD321">
            <v>0.29762271058157691</v>
          </cell>
          <cell r="AE321">
            <v>0.25927666064234123</v>
          </cell>
          <cell r="AF321">
            <v>0.27964541097336404</v>
          </cell>
          <cell r="AG321">
            <v>0.36596495112770067</v>
          </cell>
          <cell r="AH321">
            <v>0.31536770564862188</v>
          </cell>
          <cell r="AI321">
            <v>0.25444394754160349</v>
          </cell>
          <cell r="AJ321">
            <v>0.26500000000000001</v>
          </cell>
          <cell r="AK321">
            <v>0.35499999999999998</v>
          </cell>
          <cell r="AL321">
            <v>0.30599999999999999</v>
          </cell>
          <cell r="AM321">
            <v>0.245</v>
          </cell>
          <cell r="AN321">
            <v>0.26700000000000002</v>
          </cell>
        </row>
        <row r="322">
          <cell r="I322" t="str">
            <v>Bull vs. Base Case - bps</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-100</v>
          </cell>
          <cell r="AK322">
            <v>-100</v>
          </cell>
          <cell r="AL322">
            <v>-100</v>
          </cell>
          <cell r="AM322">
            <v>-100</v>
          </cell>
          <cell r="AN322">
            <v>-100</v>
          </cell>
        </row>
        <row r="323">
          <cell r="I323" t="str">
            <v>Bear Case</v>
          </cell>
          <cell r="M323">
            <v>0.30265398513103797</v>
          </cell>
          <cell r="N323">
            <v>0.28820271445313977</v>
          </cell>
          <cell r="O323">
            <v>0.27973160011979248</v>
          </cell>
          <cell r="P323">
            <v>0.27038596420712041</v>
          </cell>
          <cell r="Q323">
            <v>0.30746636620152357</v>
          </cell>
          <cell r="R323">
            <v>0.28064534872460351</v>
          </cell>
          <cell r="S323">
            <v>0.26663893510815306</v>
          </cell>
          <cell r="T323">
            <v>0.27120485538738193</v>
          </cell>
          <cell r="U323">
            <v>0.31915539775707741</v>
          </cell>
          <cell r="V323">
            <v>0.28716129667947576</v>
          </cell>
          <cell r="W323">
            <v>0.26667784534197259</v>
          </cell>
          <cell r="X323">
            <v>0.27192353643966549</v>
          </cell>
          <cell r="Y323">
            <v>0.32696683146930355</v>
          </cell>
          <cell r="Z323">
            <v>0.29520243220044678</v>
          </cell>
          <cell r="AA323">
            <v>0.26521061920802935</v>
          </cell>
          <cell r="AB323">
            <v>0.29392475470083557</v>
          </cell>
          <cell r="AC323">
            <v>0.35444477870116203</v>
          </cell>
          <cell r="AD323">
            <v>0.29762271058157691</v>
          </cell>
          <cell r="AE323">
            <v>0.25927666064234123</v>
          </cell>
          <cell r="AF323">
            <v>0.27964541097336404</v>
          </cell>
          <cell r="AG323">
            <v>0.36596495112770067</v>
          </cell>
          <cell r="AH323">
            <v>0.31536770564862188</v>
          </cell>
          <cell r="AI323">
            <v>0.25444394754160349</v>
          </cell>
          <cell r="AJ323">
            <v>0.29000000000000004</v>
          </cell>
          <cell r="AK323">
            <v>0.38</v>
          </cell>
          <cell r="AL323">
            <v>0.33100000000000002</v>
          </cell>
          <cell r="AM323">
            <v>0.27</v>
          </cell>
          <cell r="AN323">
            <v>0.29200000000000004</v>
          </cell>
        </row>
        <row r="324">
          <cell r="I324" t="str">
            <v>Bear vs. Base Case - bps</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150</v>
          </cell>
          <cell r="AK324">
            <v>150</v>
          </cell>
          <cell r="AL324">
            <v>150</v>
          </cell>
          <cell r="AM324">
            <v>150</v>
          </cell>
          <cell r="AN324">
            <v>150</v>
          </cell>
        </row>
        <row r="326">
          <cell r="I326" t="str">
            <v>Selling &amp; Marketing as % of Gross Profit</v>
          </cell>
        </row>
        <row r="327">
          <cell r="I327" t="str">
            <v>Base Case</v>
          </cell>
          <cell r="M327">
            <v>0.13265772313826477</v>
          </cell>
          <cell r="N327">
            <v>0.10120600355374089</v>
          </cell>
          <cell r="O327">
            <v>9.0686135640687351E-2</v>
          </cell>
          <cell r="P327">
            <v>0.10675562969140952</v>
          </cell>
          <cell r="Q327">
            <v>0.10988164369841776</v>
          </cell>
          <cell r="R327">
            <v>7.4406202991742706E-2</v>
          </cell>
          <cell r="S327">
            <v>6.4837374217573879E-2</v>
          </cell>
          <cell r="T327">
            <v>6.9502722413706974E-2</v>
          </cell>
          <cell r="U327">
            <v>9.018624760495407E-2</v>
          </cell>
          <cell r="V327">
            <v>7.8549610799093506E-2</v>
          </cell>
          <cell r="W327">
            <v>6.7869323394858239E-2</v>
          </cell>
          <cell r="X327">
            <v>9.8666276546460888E-2</v>
          </cell>
          <cell r="Y327">
            <v>8.8412614601833639E-2</v>
          </cell>
          <cell r="Z327">
            <v>6.7786448607316238E-2</v>
          </cell>
          <cell r="AA327">
            <v>5.6388621355465122E-2</v>
          </cell>
          <cell r="AB327">
            <v>5.6371711650153741E-2</v>
          </cell>
          <cell r="AC327">
            <v>7.5561864651098681E-2</v>
          </cell>
          <cell r="AD327">
            <v>6.398580588651448E-2</v>
          </cell>
          <cell r="AE327">
            <v>4.9625631203203902E-2</v>
          </cell>
          <cell r="AF327">
            <v>6.4047172631178498E-2</v>
          </cell>
          <cell r="AG327">
            <v>6.8757315028627461E-2</v>
          </cell>
          <cell r="AH327">
            <v>5.4763109177859315E-2</v>
          </cell>
          <cell r="AI327">
            <v>4.2834236848133166E-2</v>
          </cell>
          <cell r="AJ327">
            <v>6.3E-2</v>
          </cell>
          <cell r="AK327">
            <v>6.9000000000000006E-2</v>
          </cell>
          <cell r="AL327">
            <v>5.6000000000000001E-2</v>
          </cell>
          <cell r="AM327">
            <v>4.2999999999999997E-2</v>
          </cell>
          <cell r="AN327">
            <v>6.0999999999999999E-2</v>
          </cell>
        </row>
        <row r="328">
          <cell r="I328" t="str">
            <v>Bull Case</v>
          </cell>
          <cell r="M328">
            <v>0.13265772313826477</v>
          </cell>
          <cell r="N328">
            <v>0.10120600355374089</v>
          </cell>
          <cell r="O328">
            <v>9.0686135640687351E-2</v>
          </cell>
          <cell r="P328">
            <v>0.10675562969140952</v>
          </cell>
          <cell r="Q328">
            <v>0.10988164369841776</v>
          </cell>
          <cell r="R328">
            <v>7.4406202991742706E-2</v>
          </cell>
          <cell r="S328">
            <v>6.4837374217573879E-2</v>
          </cell>
          <cell r="T328">
            <v>6.9502722413706974E-2</v>
          </cell>
          <cell r="U328">
            <v>9.018624760495407E-2</v>
          </cell>
          <cell r="V328">
            <v>7.8549610799093506E-2</v>
          </cell>
          <cell r="W328">
            <v>6.7869323394858239E-2</v>
          </cell>
          <cell r="X328">
            <v>9.8666276546460888E-2</v>
          </cell>
          <cell r="Y328">
            <v>8.8412614601833639E-2</v>
          </cell>
          <cell r="Z328">
            <v>6.7786448607316238E-2</v>
          </cell>
          <cell r="AA328">
            <v>5.6388621355465122E-2</v>
          </cell>
          <cell r="AB328">
            <v>5.6371711650153741E-2</v>
          </cell>
          <cell r="AC328">
            <v>7.5561864651098681E-2</v>
          </cell>
          <cell r="AD328">
            <v>6.398580588651448E-2</v>
          </cell>
          <cell r="AE328">
            <v>4.9625631203203902E-2</v>
          </cell>
          <cell r="AF328">
            <v>6.4047172631178498E-2</v>
          </cell>
          <cell r="AG328">
            <v>6.8757315028627461E-2</v>
          </cell>
          <cell r="AH328">
            <v>5.4763109177859315E-2</v>
          </cell>
          <cell r="AI328">
            <v>4.2834236848133166E-2</v>
          </cell>
          <cell r="AJ328">
            <v>6.0499999999999998E-2</v>
          </cell>
          <cell r="AK328">
            <v>6.6500000000000004E-2</v>
          </cell>
          <cell r="AL328">
            <v>5.3499999999999999E-2</v>
          </cell>
          <cell r="AM328">
            <v>4.0499999999999994E-2</v>
          </cell>
          <cell r="AN328">
            <v>5.8499999999999996E-2</v>
          </cell>
        </row>
        <row r="329">
          <cell r="I329" t="str">
            <v>Bull vs. Base Case - bps</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-25</v>
          </cell>
          <cell r="AK329">
            <v>-25</v>
          </cell>
          <cell r="AL329">
            <v>-25</v>
          </cell>
          <cell r="AM329">
            <v>-25</v>
          </cell>
          <cell r="AN329">
            <v>-25</v>
          </cell>
        </row>
        <row r="330">
          <cell r="I330" t="str">
            <v>Bear Case</v>
          </cell>
          <cell r="M330">
            <v>0.13265772313826477</v>
          </cell>
          <cell r="N330">
            <v>0.10120600355374089</v>
          </cell>
          <cell r="O330">
            <v>9.0686135640687351E-2</v>
          </cell>
          <cell r="P330">
            <v>0.10675562969140952</v>
          </cell>
          <cell r="Q330">
            <v>0.10988164369841776</v>
          </cell>
          <cell r="R330">
            <v>7.4406202991742706E-2</v>
          </cell>
          <cell r="S330">
            <v>6.4837374217573879E-2</v>
          </cell>
          <cell r="T330">
            <v>6.9502722413706974E-2</v>
          </cell>
          <cell r="U330">
            <v>9.018624760495407E-2</v>
          </cell>
          <cell r="V330">
            <v>7.8549610799093506E-2</v>
          </cell>
          <cell r="W330">
            <v>6.7869323394858239E-2</v>
          </cell>
          <cell r="X330">
            <v>9.8666276546460888E-2</v>
          </cell>
          <cell r="Y330">
            <v>8.8412614601833639E-2</v>
          </cell>
          <cell r="Z330">
            <v>6.7786448607316238E-2</v>
          </cell>
          <cell r="AA330">
            <v>5.6388621355465122E-2</v>
          </cell>
          <cell r="AB330">
            <v>5.6371711650153741E-2</v>
          </cell>
          <cell r="AC330">
            <v>7.5561864651098681E-2</v>
          </cell>
          <cell r="AD330">
            <v>6.398580588651448E-2</v>
          </cell>
          <cell r="AE330">
            <v>4.9625631203203902E-2</v>
          </cell>
          <cell r="AF330">
            <v>6.4047172631178498E-2</v>
          </cell>
          <cell r="AG330">
            <v>6.8757315028627461E-2</v>
          </cell>
          <cell r="AH330">
            <v>5.4763109177859315E-2</v>
          </cell>
          <cell r="AI330">
            <v>4.2834236848133166E-2</v>
          </cell>
          <cell r="AJ330">
            <v>6.5500000000000003E-2</v>
          </cell>
          <cell r="AK330">
            <v>7.1500000000000008E-2</v>
          </cell>
          <cell r="AL330">
            <v>5.8500000000000003E-2</v>
          </cell>
          <cell r="AM330">
            <v>4.5499999999999999E-2</v>
          </cell>
          <cell r="AN330">
            <v>6.3500000000000001E-2</v>
          </cell>
        </row>
        <row r="331">
          <cell r="I331" t="str">
            <v>Bear vs. Base Case - bps</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25</v>
          </cell>
          <cell r="AK331">
            <v>25</v>
          </cell>
          <cell r="AL331">
            <v>25</v>
          </cell>
          <cell r="AM331">
            <v>25</v>
          </cell>
          <cell r="AN331">
            <v>25</v>
          </cell>
        </row>
        <row r="333">
          <cell r="I333" t="str">
            <v>Personnel (ex-SBC) as % of Gross Profit</v>
          </cell>
        </row>
        <row r="334">
          <cell r="I334" t="str">
            <v>Base Case</v>
          </cell>
          <cell r="M334">
            <v>0.18602815965444203</v>
          </cell>
          <cell r="N334">
            <v>0.14214963517447357</v>
          </cell>
          <cell r="O334">
            <v>0.14662436157899422</v>
          </cell>
          <cell r="P334">
            <v>0.17987881467487968</v>
          </cell>
          <cell r="Q334">
            <v>0.17646548984485599</v>
          </cell>
          <cell r="R334">
            <v>0.12892125531818741</v>
          </cell>
          <cell r="S334">
            <v>0.11416983598763962</v>
          </cell>
          <cell r="T334">
            <v>0.15854313402267844</v>
          </cell>
          <cell r="U334">
            <v>0.1487772151758944</v>
          </cell>
          <cell r="V334">
            <v>0.12047295300029559</v>
          </cell>
          <cell r="W334">
            <v>0.11137757135896836</v>
          </cell>
          <cell r="X334">
            <v>0.14896740058030378</v>
          </cell>
          <cell r="Y334">
            <v>0.13880382086113377</v>
          </cell>
          <cell r="Z334">
            <v>0.11007803746584631</v>
          </cell>
          <cell r="AA334">
            <v>9.2369690741602659E-2</v>
          </cell>
          <cell r="AB334">
            <v>0.11774040595295492</v>
          </cell>
          <cell r="AC334">
            <v>0.11866531292696077</v>
          </cell>
          <cell r="AD334">
            <v>0.10642216258099292</v>
          </cell>
          <cell r="AE334">
            <v>9.1312062060559487E-2</v>
          </cell>
          <cell r="AF334">
            <v>0.1166084533656067</v>
          </cell>
          <cell r="AG334">
            <v>0.12104988454116977</v>
          </cell>
          <cell r="AH334">
            <v>9.6970611043115121E-2</v>
          </cell>
          <cell r="AI334">
            <v>7.3776437352065363E-2</v>
          </cell>
          <cell r="AJ334">
            <v>0.11700000000000001</v>
          </cell>
          <cell r="AK334">
            <v>0.121</v>
          </cell>
          <cell r="AL334">
            <v>9.9000000000000005E-2</v>
          </cell>
          <cell r="AM334">
            <v>7.6999999999999999E-2</v>
          </cell>
          <cell r="AN334">
            <v>0.11899999999999999</v>
          </cell>
        </row>
        <row r="335">
          <cell r="I335" t="str">
            <v>Bull Case</v>
          </cell>
          <cell r="M335">
            <v>0.18602815965444203</v>
          </cell>
          <cell r="N335">
            <v>0.14214963517447357</v>
          </cell>
          <cell r="O335">
            <v>0.14662436157899422</v>
          </cell>
          <cell r="P335">
            <v>0.17987881467487968</v>
          </cell>
          <cell r="Q335">
            <v>0.17646548984485599</v>
          </cell>
          <cell r="R335">
            <v>0.12892125531818741</v>
          </cell>
          <cell r="S335">
            <v>0.11416983598763962</v>
          </cell>
          <cell r="T335">
            <v>0.15854313402267844</v>
          </cell>
          <cell r="U335">
            <v>0.1487772151758944</v>
          </cell>
          <cell r="V335">
            <v>0.12047295300029559</v>
          </cell>
          <cell r="W335">
            <v>0.11137757135896836</v>
          </cell>
          <cell r="X335">
            <v>0.14896740058030378</v>
          </cell>
          <cell r="Y335">
            <v>0.13880382086113377</v>
          </cell>
          <cell r="Z335">
            <v>0.11007803746584631</v>
          </cell>
          <cell r="AA335">
            <v>9.2369690741602659E-2</v>
          </cell>
          <cell r="AB335">
            <v>0.11774040595295492</v>
          </cell>
          <cell r="AC335">
            <v>0.11866531292696077</v>
          </cell>
          <cell r="AD335">
            <v>0.10642216258099292</v>
          </cell>
          <cell r="AE335">
            <v>9.1312062060559487E-2</v>
          </cell>
          <cell r="AF335">
            <v>0.1166084533656067</v>
          </cell>
          <cell r="AG335">
            <v>0.12104988454116977</v>
          </cell>
          <cell r="AH335">
            <v>9.6970611043115121E-2</v>
          </cell>
          <cell r="AI335">
            <v>7.3776437352065363E-2</v>
          </cell>
          <cell r="AJ335">
            <v>0.112</v>
          </cell>
          <cell r="AK335">
            <v>0.11599999999999999</v>
          </cell>
          <cell r="AL335">
            <v>9.4E-2</v>
          </cell>
          <cell r="AM335">
            <v>7.1999999999999995E-2</v>
          </cell>
          <cell r="AN335">
            <v>0.11399999999999999</v>
          </cell>
        </row>
        <row r="336">
          <cell r="I336" t="str">
            <v>Bull vs. Base Case - bps</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-50</v>
          </cell>
          <cell r="AK336">
            <v>-50</v>
          </cell>
          <cell r="AL336">
            <v>-50</v>
          </cell>
          <cell r="AM336">
            <v>-50</v>
          </cell>
          <cell r="AN336">
            <v>-50</v>
          </cell>
        </row>
        <row r="337">
          <cell r="I337" t="str">
            <v>Bear Case</v>
          </cell>
          <cell r="M337">
            <v>0.18602815965444203</v>
          </cell>
          <cell r="N337">
            <v>0.14214963517447357</v>
          </cell>
          <cell r="O337">
            <v>0.14662436157899422</v>
          </cell>
          <cell r="P337">
            <v>0.17987881467487968</v>
          </cell>
          <cell r="Q337">
            <v>0.17646548984485599</v>
          </cell>
          <cell r="R337">
            <v>0.12892125531818741</v>
          </cell>
          <cell r="S337">
            <v>0.11416983598763962</v>
          </cell>
          <cell r="T337">
            <v>0.15854313402267844</v>
          </cell>
          <cell r="U337">
            <v>0.1487772151758944</v>
          </cell>
          <cell r="V337">
            <v>0.12047295300029559</v>
          </cell>
          <cell r="W337">
            <v>0.11137757135896836</v>
          </cell>
          <cell r="X337">
            <v>0.14896740058030378</v>
          </cell>
          <cell r="Y337">
            <v>0.13880382086113377</v>
          </cell>
          <cell r="Z337">
            <v>0.11007803746584631</v>
          </cell>
          <cell r="AA337">
            <v>9.2369690741602659E-2</v>
          </cell>
          <cell r="AB337">
            <v>0.11774040595295492</v>
          </cell>
          <cell r="AC337">
            <v>0.11866531292696077</v>
          </cell>
          <cell r="AD337">
            <v>0.10642216258099292</v>
          </cell>
          <cell r="AE337">
            <v>9.1312062060559487E-2</v>
          </cell>
          <cell r="AF337">
            <v>0.1166084533656067</v>
          </cell>
          <cell r="AG337">
            <v>0.12104988454116977</v>
          </cell>
          <cell r="AH337">
            <v>9.6970611043115121E-2</v>
          </cell>
          <cell r="AI337">
            <v>7.3776437352065363E-2</v>
          </cell>
          <cell r="AJ337">
            <v>0.12200000000000001</v>
          </cell>
          <cell r="AK337">
            <v>0.126</v>
          </cell>
          <cell r="AL337">
            <v>0.10400000000000001</v>
          </cell>
          <cell r="AM337">
            <v>8.2000000000000003E-2</v>
          </cell>
          <cell r="AN337">
            <v>0.124</v>
          </cell>
        </row>
        <row r="338">
          <cell r="I338" t="str">
            <v>Bear vs. Base Case - bps</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50</v>
          </cell>
          <cell r="AK338">
            <v>50</v>
          </cell>
          <cell r="AL338">
            <v>50</v>
          </cell>
          <cell r="AM338">
            <v>50</v>
          </cell>
          <cell r="AN338">
            <v>50</v>
          </cell>
        </row>
        <row r="340">
          <cell r="I340" t="str">
            <v>General &amp; Administrative as % of Gross Profit</v>
          </cell>
        </row>
        <row r="341">
          <cell r="I341" t="str">
            <v>Base Case</v>
          </cell>
          <cell r="M341">
            <v>7.9425731334191702E-2</v>
          </cell>
          <cell r="N341">
            <v>6.8579637820876352E-2</v>
          </cell>
          <cell r="O341">
            <v>5.3769010983674231E-2</v>
          </cell>
          <cell r="P341">
            <v>8.9934383070229204E-2</v>
          </cell>
          <cell r="Q341">
            <v>8.6845982723254292E-2</v>
          </cell>
          <cell r="R341">
            <v>6.0661230656001243E-2</v>
          </cell>
          <cell r="S341">
            <v>4.5138063544885504E-2</v>
          </cell>
          <cell r="T341">
            <v>5.5840701333732944E-2</v>
          </cell>
          <cell r="U341">
            <v>6.5095553359138164E-2</v>
          </cell>
          <cell r="V341">
            <v>5.6001576510000976E-2</v>
          </cell>
          <cell r="W341">
            <v>4.2786907029277586E-2</v>
          </cell>
          <cell r="X341">
            <v>7.6780533001731155E-2</v>
          </cell>
          <cell r="Y341">
            <v>7.098353573657179E-2</v>
          </cell>
          <cell r="Z341">
            <v>4.8250873089195963E-2</v>
          </cell>
          <cell r="AA341">
            <v>4.4623807044142247E-2</v>
          </cell>
          <cell r="AB341">
            <v>6.2815105255931716E-2</v>
          </cell>
          <cell r="AC341">
            <v>5.6509231752716896E-2</v>
          </cell>
          <cell r="AD341">
            <v>5.0447496378479756E-2</v>
          </cell>
          <cell r="AE341">
            <v>2.3611953382528656E-2</v>
          </cell>
          <cell r="AF341">
            <v>5.2174585556830598E-2</v>
          </cell>
          <cell r="AG341">
            <v>5.1163682662195932E-2</v>
          </cell>
          <cell r="AH341">
            <v>3.968890603248415E-2</v>
          </cell>
          <cell r="AI341">
            <v>2.8829757450815709E-2</v>
          </cell>
          <cell r="AJ341">
            <v>5.0999999999999997E-2</v>
          </cell>
          <cell r="AK341">
            <v>5.1999999999999998E-2</v>
          </cell>
          <cell r="AL341">
            <v>0.04</v>
          </cell>
          <cell r="AM341">
            <v>0.03</v>
          </cell>
          <cell r="AN341">
            <v>5.0999999999999997E-2</v>
          </cell>
        </row>
        <row r="342">
          <cell r="I342" t="str">
            <v>Bull Case</v>
          </cell>
          <cell r="M342">
            <v>7.9425731334191702E-2</v>
          </cell>
          <cell r="N342">
            <v>6.8579637820876352E-2</v>
          </cell>
          <cell r="O342">
            <v>5.3769010983674231E-2</v>
          </cell>
          <cell r="P342">
            <v>8.9934383070229204E-2</v>
          </cell>
          <cell r="Q342">
            <v>8.6845982723254292E-2</v>
          </cell>
          <cell r="R342">
            <v>6.0661230656001243E-2</v>
          </cell>
          <cell r="S342">
            <v>4.5138063544885504E-2</v>
          </cell>
          <cell r="T342">
            <v>5.5840701333732944E-2</v>
          </cell>
          <cell r="U342">
            <v>6.5095553359138164E-2</v>
          </cell>
          <cell r="V342">
            <v>5.6001576510000976E-2</v>
          </cell>
          <cell r="W342">
            <v>4.2786907029277586E-2</v>
          </cell>
          <cell r="X342">
            <v>7.6780533001731155E-2</v>
          </cell>
          <cell r="Y342">
            <v>7.098353573657179E-2</v>
          </cell>
          <cell r="Z342">
            <v>4.8250873089195963E-2</v>
          </cell>
          <cell r="AA342">
            <v>4.4623807044142247E-2</v>
          </cell>
          <cell r="AB342">
            <v>6.2815105255931716E-2</v>
          </cell>
          <cell r="AC342">
            <v>5.6509231752716896E-2</v>
          </cell>
          <cell r="AD342">
            <v>5.0447496378479756E-2</v>
          </cell>
          <cell r="AE342">
            <v>2.3611953382528656E-2</v>
          </cell>
          <cell r="AF342">
            <v>5.2174585556830598E-2</v>
          </cell>
          <cell r="AG342">
            <v>5.1163682662195932E-2</v>
          </cell>
          <cell r="AH342">
            <v>3.968890603248415E-2</v>
          </cell>
          <cell r="AI342">
            <v>2.8829757450815709E-2</v>
          </cell>
          <cell r="AJ342">
            <v>4.8499999999999995E-2</v>
          </cell>
          <cell r="AK342">
            <v>4.9499999999999995E-2</v>
          </cell>
          <cell r="AL342">
            <v>3.7499999999999999E-2</v>
          </cell>
          <cell r="AM342">
            <v>2.75E-2</v>
          </cell>
          <cell r="AN342">
            <v>4.8499999999999995E-2</v>
          </cell>
        </row>
        <row r="343">
          <cell r="I343" t="str">
            <v>Bull vs. Base Case - bps</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0</v>
          </cell>
          <cell r="AB343">
            <v>0</v>
          </cell>
          <cell r="AC343">
            <v>0</v>
          </cell>
          <cell r="AD343">
            <v>0</v>
          </cell>
          <cell r="AE343">
            <v>0</v>
          </cell>
          <cell r="AF343">
            <v>0</v>
          </cell>
          <cell r="AG343">
            <v>0</v>
          </cell>
          <cell r="AH343">
            <v>0</v>
          </cell>
          <cell r="AI343">
            <v>0</v>
          </cell>
          <cell r="AJ343">
            <v>-25</v>
          </cell>
          <cell r="AK343">
            <v>-25</v>
          </cell>
          <cell r="AL343">
            <v>-25</v>
          </cell>
          <cell r="AM343">
            <v>-25</v>
          </cell>
          <cell r="AN343">
            <v>-25</v>
          </cell>
        </row>
        <row r="344">
          <cell r="I344" t="str">
            <v>Bear Case</v>
          </cell>
          <cell r="M344">
            <v>7.9425731334191702E-2</v>
          </cell>
          <cell r="N344">
            <v>6.8579637820876352E-2</v>
          </cell>
          <cell r="O344">
            <v>5.3769010983674231E-2</v>
          </cell>
          <cell r="P344">
            <v>8.9934383070229204E-2</v>
          </cell>
          <cell r="Q344">
            <v>8.6845982723254292E-2</v>
          </cell>
          <cell r="R344">
            <v>6.0661230656001243E-2</v>
          </cell>
          <cell r="S344">
            <v>4.5138063544885504E-2</v>
          </cell>
          <cell r="T344">
            <v>5.5840701333732944E-2</v>
          </cell>
          <cell r="U344">
            <v>6.5095553359138164E-2</v>
          </cell>
          <cell r="V344">
            <v>5.6001576510000976E-2</v>
          </cell>
          <cell r="W344">
            <v>4.2786907029277586E-2</v>
          </cell>
          <cell r="X344">
            <v>7.6780533001731155E-2</v>
          </cell>
          <cell r="Y344">
            <v>7.098353573657179E-2</v>
          </cell>
          <cell r="Z344">
            <v>4.8250873089195963E-2</v>
          </cell>
          <cell r="AA344">
            <v>4.4623807044142247E-2</v>
          </cell>
          <cell r="AB344">
            <v>6.2815105255931716E-2</v>
          </cell>
          <cell r="AC344">
            <v>5.6509231752716896E-2</v>
          </cell>
          <cell r="AD344">
            <v>5.0447496378479756E-2</v>
          </cell>
          <cell r="AE344">
            <v>2.3611953382528656E-2</v>
          </cell>
          <cell r="AF344">
            <v>5.2174585556830598E-2</v>
          </cell>
          <cell r="AG344">
            <v>5.1163682662195932E-2</v>
          </cell>
          <cell r="AH344">
            <v>3.968890603248415E-2</v>
          </cell>
          <cell r="AI344">
            <v>2.8829757450815709E-2</v>
          </cell>
          <cell r="AJ344">
            <v>5.3499999999999999E-2</v>
          </cell>
          <cell r="AK344">
            <v>5.45E-2</v>
          </cell>
          <cell r="AL344">
            <v>4.2500000000000003E-2</v>
          </cell>
          <cell r="AM344">
            <v>3.2500000000000001E-2</v>
          </cell>
          <cell r="AN344">
            <v>5.3499999999999999E-2</v>
          </cell>
        </row>
        <row r="345">
          <cell r="I345" t="str">
            <v>Bear vs. Base Case - bps</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25</v>
          </cell>
          <cell r="AK345">
            <v>25</v>
          </cell>
          <cell r="AL345">
            <v>25</v>
          </cell>
          <cell r="AM345">
            <v>25</v>
          </cell>
          <cell r="AN345">
            <v>25</v>
          </cell>
        </row>
        <row r="347">
          <cell r="I347" t="str">
            <v>Information Technology as % of Gross Profit</v>
          </cell>
        </row>
        <row r="348">
          <cell r="I348" t="str">
            <v>Base Case</v>
          </cell>
          <cell r="M348">
            <v>3.1939195082443826E-2</v>
          </cell>
          <cell r="N348">
            <v>2.2040754602850553E-2</v>
          </cell>
          <cell r="O348">
            <v>2.0648012497268248E-2</v>
          </cell>
          <cell r="P348">
            <v>2.5714199583990679E-2</v>
          </cell>
          <cell r="Q348">
            <v>2.8033783068018764E-2</v>
          </cell>
          <cell r="R348">
            <v>2.0349531612145162E-2</v>
          </cell>
          <cell r="S348">
            <v>1.6554750019808252E-2</v>
          </cell>
          <cell r="T348">
            <v>2.7305309955542232E-2</v>
          </cell>
          <cell r="U348">
            <v>2.2909614970486408E-2</v>
          </cell>
          <cell r="V348">
            <v>2.0242388412651493E-2</v>
          </cell>
          <cell r="W348">
            <v>1.3926942083915997E-2</v>
          </cell>
          <cell r="X348">
            <v>2.0817789481383953E-2</v>
          </cell>
          <cell r="Y348">
            <v>2.1729947679162868E-2</v>
          </cell>
          <cell r="Z348">
            <v>1.5387992320746431E-2</v>
          </cell>
          <cell r="AA348">
            <v>1.1006760275203567E-2</v>
          </cell>
          <cell r="AB348">
            <v>1.6402236349297068E-2</v>
          </cell>
          <cell r="AC348">
            <v>1.4439890196668298E-2</v>
          </cell>
          <cell r="AD348">
            <v>1.099370023918878E-2</v>
          </cell>
          <cell r="AE348">
            <v>8.0262628567311332E-3</v>
          </cell>
          <cell r="AF348">
            <v>1.2850821361459659E-2</v>
          </cell>
          <cell r="AG348">
            <v>1.3186821877075887E-2</v>
          </cell>
          <cell r="AH348">
            <v>1.0996667231693466E-2</v>
          </cell>
          <cell r="AI348">
            <v>7.7698636910670206E-3</v>
          </cell>
          <cell r="AJ348">
            <v>1.2999999999999999E-2</v>
          </cell>
          <cell r="AK348">
            <v>1.2999999999999999E-2</v>
          </cell>
          <cell r="AL348">
            <v>1.0999999999999999E-2</v>
          </cell>
          <cell r="AM348">
            <v>8.0000000000000002E-3</v>
          </cell>
          <cell r="AN348">
            <v>1.2999999999999999E-2</v>
          </cell>
        </row>
        <row r="349">
          <cell r="I349" t="str">
            <v>Bull Case</v>
          </cell>
          <cell r="M349">
            <v>3.1939195082443826E-2</v>
          </cell>
          <cell r="N349">
            <v>2.2040754602850553E-2</v>
          </cell>
          <cell r="O349">
            <v>2.0648012497268248E-2</v>
          </cell>
          <cell r="P349">
            <v>2.5714199583990679E-2</v>
          </cell>
          <cell r="Q349">
            <v>2.8033783068018764E-2</v>
          </cell>
          <cell r="R349">
            <v>2.0349531612145162E-2</v>
          </cell>
          <cell r="S349">
            <v>1.6554750019808252E-2</v>
          </cell>
          <cell r="T349">
            <v>2.7305309955542232E-2</v>
          </cell>
          <cell r="U349">
            <v>2.2909614970486408E-2</v>
          </cell>
          <cell r="V349">
            <v>2.0242388412651493E-2</v>
          </cell>
          <cell r="W349">
            <v>1.3926942083915997E-2</v>
          </cell>
          <cell r="X349">
            <v>2.0817789481383953E-2</v>
          </cell>
          <cell r="Y349">
            <v>2.1729947679162868E-2</v>
          </cell>
          <cell r="Z349">
            <v>1.5387992320746431E-2</v>
          </cell>
          <cell r="AA349">
            <v>1.1006760275203567E-2</v>
          </cell>
          <cell r="AB349">
            <v>1.6402236349297068E-2</v>
          </cell>
          <cell r="AC349">
            <v>1.4439890196668298E-2</v>
          </cell>
          <cell r="AD349">
            <v>1.099370023918878E-2</v>
          </cell>
          <cell r="AE349">
            <v>8.0262628567311332E-3</v>
          </cell>
          <cell r="AF349">
            <v>1.2850821361459659E-2</v>
          </cell>
          <cell r="AG349">
            <v>1.3186821877075887E-2</v>
          </cell>
          <cell r="AH349">
            <v>1.0996667231693466E-2</v>
          </cell>
          <cell r="AI349">
            <v>7.7698636910670206E-3</v>
          </cell>
          <cell r="AJ349">
            <v>1.0499999999999999E-2</v>
          </cell>
          <cell r="AK349">
            <v>1.0499999999999999E-2</v>
          </cell>
          <cell r="AL349">
            <v>8.4999999999999989E-3</v>
          </cell>
          <cell r="AM349">
            <v>5.4999999999999997E-3</v>
          </cell>
          <cell r="AN349">
            <v>1.0499999999999999E-2</v>
          </cell>
        </row>
        <row r="350">
          <cell r="I350" t="str">
            <v>Bull vs. Base Case - bps</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0</v>
          </cell>
          <cell r="AD350">
            <v>0</v>
          </cell>
          <cell r="AE350">
            <v>0</v>
          </cell>
          <cell r="AF350">
            <v>0</v>
          </cell>
          <cell r="AG350">
            <v>0</v>
          </cell>
          <cell r="AH350">
            <v>0</v>
          </cell>
          <cell r="AI350">
            <v>0</v>
          </cell>
          <cell r="AJ350">
            <v>-25</v>
          </cell>
          <cell r="AK350">
            <v>-25</v>
          </cell>
          <cell r="AL350">
            <v>-25</v>
          </cell>
          <cell r="AM350">
            <v>-25</v>
          </cell>
          <cell r="AN350">
            <v>-25</v>
          </cell>
        </row>
        <row r="351">
          <cell r="I351" t="str">
            <v>Bear Case</v>
          </cell>
          <cell r="M351">
            <v>3.1939195082443826E-2</v>
          </cell>
          <cell r="N351">
            <v>2.2040754602850553E-2</v>
          </cell>
          <cell r="O351">
            <v>2.0648012497268248E-2</v>
          </cell>
          <cell r="P351">
            <v>2.5714199583990679E-2</v>
          </cell>
          <cell r="Q351">
            <v>2.8033783068018764E-2</v>
          </cell>
          <cell r="R351">
            <v>2.0349531612145162E-2</v>
          </cell>
          <cell r="S351">
            <v>1.6554750019808252E-2</v>
          </cell>
          <cell r="T351">
            <v>2.7305309955542232E-2</v>
          </cell>
          <cell r="U351">
            <v>2.2909614970486408E-2</v>
          </cell>
          <cell r="V351">
            <v>2.0242388412651493E-2</v>
          </cell>
          <cell r="W351">
            <v>1.3926942083915997E-2</v>
          </cell>
          <cell r="X351">
            <v>2.0817789481383953E-2</v>
          </cell>
          <cell r="Y351">
            <v>2.1729947679162868E-2</v>
          </cell>
          <cell r="Z351">
            <v>1.5387992320746431E-2</v>
          </cell>
          <cell r="AA351">
            <v>1.1006760275203567E-2</v>
          </cell>
          <cell r="AB351">
            <v>1.6402236349297068E-2</v>
          </cell>
          <cell r="AC351">
            <v>1.4439890196668298E-2</v>
          </cell>
          <cell r="AD351">
            <v>1.099370023918878E-2</v>
          </cell>
          <cell r="AE351">
            <v>8.0262628567311332E-3</v>
          </cell>
          <cell r="AF351">
            <v>1.2850821361459659E-2</v>
          </cell>
          <cell r="AG351">
            <v>1.3186821877075887E-2</v>
          </cell>
          <cell r="AH351">
            <v>1.0996667231693466E-2</v>
          </cell>
          <cell r="AI351">
            <v>7.7698636910670206E-3</v>
          </cell>
          <cell r="AJ351">
            <v>1.55E-2</v>
          </cell>
          <cell r="AK351">
            <v>1.55E-2</v>
          </cell>
          <cell r="AL351">
            <v>1.35E-2</v>
          </cell>
          <cell r="AM351">
            <v>1.0500000000000001E-2</v>
          </cell>
          <cell r="AN351">
            <v>1.55E-2</v>
          </cell>
        </row>
        <row r="352">
          <cell r="I352" t="str">
            <v>Bear vs. Base Case - bps</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25</v>
          </cell>
          <cell r="AK352">
            <v>25</v>
          </cell>
          <cell r="AL352">
            <v>25</v>
          </cell>
          <cell r="AM352">
            <v>25</v>
          </cell>
          <cell r="AN352">
            <v>25</v>
          </cell>
        </row>
        <row r="354">
          <cell r="I354" t="str">
            <v>Stock-Based Compensation as % of Gross Profit</v>
          </cell>
        </row>
        <row r="355">
          <cell r="I355" t="str">
            <v>Base Case</v>
          </cell>
          <cell r="M355">
            <v>4.1768769641843534E-2</v>
          </cell>
          <cell r="N355">
            <v>3.513099693773393E-2</v>
          </cell>
          <cell r="O355">
            <v>2.86773454636697E-2</v>
          </cell>
          <cell r="P355">
            <v>4.6735733593255425E-2</v>
          </cell>
          <cell r="Q355">
            <v>3.0489507795722227E-2</v>
          </cell>
          <cell r="R355">
            <v>2.2376737489750994E-2</v>
          </cell>
          <cell r="S355">
            <v>2.0437168211710637E-2</v>
          </cell>
          <cell r="T355">
            <v>3.4304910335181571E-2</v>
          </cell>
          <cell r="U355">
            <v>5.4880371943037937E-2</v>
          </cell>
          <cell r="V355">
            <v>3.5774953197359342E-2</v>
          </cell>
          <cell r="W355">
            <v>3.1811767981321071E-2</v>
          </cell>
          <cell r="X355">
            <v>5.5840830956038333E-2</v>
          </cell>
          <cell r="Y355">
            <v>5.0847213555416888E-2</v>
          </cell>
          <cell r="Z355">
            <v>3.6902351607598E-2</v>
          </cell>
          <cell r="AA355">
            <v>2.5045736694884399E-2</v>
          </cell>
          <cell r="AB355">
            <v>2.5364875522448104E-2</v>
          </cell>
          <cell r="AC355">
            <v>3.7318717958359983E-2</v>
          </cell>
          <cell r="AD355">
            <v>3.4732905862932484E-2</v>
          </cell>
          <cell r="AE355">
            <v>3.1786822938870106E-2</v>
          </cell>
          <cell r="AF355">
            <v>4.1073298593474673E-2</v>
          </cell>
          <cell r="AG355">
            <v>2.7664647455160854E-2</v>
          </cell>
          <cell r="AH355">
            <v>1.7502038767956841E-2</v>
          </cell>
          <cell r="AI355">
            <v>1.2087464595672583E-2</v>
          </cell>
          <cell r="AJ355">
            <v>0.03</v>
          </cell>
          <cell r="AK355">
            <v>2.8000000000000001E-2</v>
          </cell>
          <cell r="AL355">
            <v>1.9502038767956843E-2</v>
          </cell>
          <cell r="AM355">
            <v>1.4999999999999999E-2</v>
          </cell>
          <cell r="AN355">
            <v>0.03</v>
          </cell>
        </row>
        <row r="356">
          <cell r="I356" t="str">
            <v>Bull Case</v>
          </cell>
          <cell r="M356">
            <v>4.1768769641843534E-2</v>
          </cell>
          <cell r="N356">
            <v>3.513099693773393E-2</v>
          </cell>
          <cell r="O356">
            <v>2.86773454636697E-2</v>
          </cell>
          <cell r="P356">
            <v>4.6735733593255425E-2</v>
          </cell>
          <cell r="Q356">
            <v>3.0489507795722227E-2</v>
          </cell>
          <cell r="R356">
            <v>2.2376737489750994E-2</v>
          </cell>
          <cell r="S356">
            <v>2.0437168211710637E-2</v>
          </cell>
          <cell r="T356">
            <v>3.4304910335181571E-2</v>
          </cell>
          <cell r="U356">
            <v>5.4880371943037937E-2</v>
          </cell>
          <cell r="V356">
            <v>3.5774953197359342E-2</v>
          </cell>
          <cell r="W356">
            <v>3.1811767981321071E-2</v>
          </cell>
          <cell r="X356">
            <v>5.5840830956038333E-2</v>
          </cell>
          <cell r="Y356">
            <v>5.0847213555416888E-2</v>
          </cell>
          <cell r="Z356">
            <v>3.6902351607598E-2</v>
          </cell>
          <cell r="AA356">
            <v>2.5045736694884399E-2</v>
          </cell>
          <cell r="AB356">
            <v>2.5364875522448104E-2</v>
          </cell>
          <cell r="AC356">
            <v>3.7318717958359983E-2</v>
          </cell>
          <cell r="AD356">
            <v>3.4732905862932484E-2</v>
          </cell>
          <cell r="AE356">
            <v>3.1786822938870106E-2</v>
          </cell>
          <cell r="AF356">
            <v>4.1073298593474673E-2</v>
          </cell>
          <cell r="AG356">
            <v>2.7664647455160854E-2</v>
          </cell>
          <cell r="AH356">
            <v>1.7502038767956841E-2</v>
          </cell>
          <cell r="AI356">
            <v>1.2087464595672583E-2</v>
          </cell>
          <cell r="AJ356">
            <v>2.75E-2</v>
          </cell>
          <cell r="AK356">
            <v>2.5500000000000002E-2</v>
          </cell>
          <cell r="AL356">
            <v>1.7002038767956845E-2</v>
          </cell>
          <cell r="AM356">
            <v>1.2499999999999999E-2</v>
          </cell>
          <cell r="AN356">
            <v>2.75E-2</v>
          </cell>
        </row>
        <row r="357">
          <cell r="I357" t="str">
            <v>Bull vs. Base Case - bps</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-25</v>
          </cell>
          <cell r="AK357">
            <v>-25</v>
          </cell>
          <cell r="AL357">
            <v>-25</v>
          </cell>
          <cell r="AM357">
            <v>-25</v>
          </cell>
          <cell r="AN357">
            <v>-25</v>
          </cell>
        </row>
        <row r="358">
          <cell r="I358" t="str">
            <v>Bear Case</v>
          </cell>
          <cell r="M358">
            <v>4.1768769641843534E-2</v>
          </cell>
          <cell r="N358">
            <v>3.513099693773393E-2</v>
          </cell>
          <cell r="O358">
            <v>2.86773454636697E-2</v>
          </cell>
          <cell r="P358">
            <v>4.6735733593255425E-2</v>
          </cell>
          <cell r="Q358">
            <v>3.0489507795722227E-2</v>
          </cell>
          <cell r="R358">
            <v>2.2376737489750994E-2</v>
          </cell>
          <cell r="S358">
            <v>2.0437168211710637E-2</v>
          </cell>
          <cell r="T358">
            <v>3.4304910335181571E-2</v>
          </cell>
          <cell r="U358">
            <v>5.4880371943037937E-2</v>
          </cell>
          <cell r="V358">
            <v>3.5774953197359342E-2</v>
          </cell>
          <cell r="W358">
            <v>3.1811767981321071E-2</v>
          </cell>
          <cell r="X358">
            <v>5.5840830956038333E-2</v>
          </cell>
          <cell r="Y358">
            <v>5.0847213555416888E-2</v>
          </cell>
          <cell r="Z358">
            <v>3.6902351607598E-2</v>
          </cell>
          <cell r="AA358">
            <v>2.5045736694884399E-2</v>
          </cell>
          <cell r="AB358">
            <v>2.5364875522448104E-2</v>
          </cell>
          <cell r="AC358">
            <v>3.7318717958359983E-2</v>
          </cell>
          <cell r="AD358">
            <v>3.4732905862932484E-2</v>
          </cell>
          <cell r="AE358">
            <v>3.1786822938870106E-2</v>
          </cell>
          <cell r="AF358">
            <v>4.1073298593474673E-2</v>
          </cell>
          <cell r="AG358">
            <v>2.7664647455160854E-2</v>
          </cell>
          <cell r="AH358">
            <v>1.7502038767956841E-2</v>
          </cell>
          <cell r="AI358">
            <v>1.2087464595672583E-2</v>
          </cell>
          <cell r="AJ358">
            <v>3.2500000000000001E-2</v>
          </cell>
          <cell r="AK358">
            <v>3.0499999999999999E-2</v>
          </cell>
          <cell r="AL358">
            <v>2.2002038767956842E-2</v>
          </cell>
          <cell r="AM358">
            <v>1.7499999999999998E-2</v>
          </cell>
          <cell r="AN358">
            <v>3.2500000000000001E-2</v>
          </cell>
        </row>
        <row r="359">
          <cell r="I359" t="str">
            <v>Bear vs. Base Case - bps</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25</v>
          </cell>
          <cell r="AK359">
            <v>25</v>
          </cell>
          <cell r="AL359">
            <v>25</v>
          </cell>
          <cell r="AM359">
            <v>25</v>
          </cell>
          <cell r="AN359">
            <v>25</v>
          </cell>
        </row>
        <row r="361">
          <cell r="I361" t="str">
            <v>Model Drivers</v>
          </cell>
        </row>
        <row r="362">
          <cell r="I362" t="str">
            <v>Gross Bookings Model Drivers:</v>
          </cell>
        </row>
        <row r="363">
          <cell r="I363" t="str">
            <v>US</v>
          </cell>
        </row>
        <row r="364">
          <cell r="I364" t="str">
            <v>Agency (Priceline.com) - Y/Y Growth</v>
          </cell>
          <cell r="AJ364">
            <v>0.18</v>
          </cell>
          <cell r="AK364">
            <v>0.15</v>
          </cell>
          <cell r="AL364">
            <v>0.17</v>
          </cell>
          <cell r="AM364">
            <v>0.17</v>
          </cell>
          <cell r="AN364">
            <v>0.16</v>
          </cell>
        </row>
        <row r="365">
          <cell r="I365" t="str">
            <v>Merchant (NYOP &amp; Priceline.com) - Y/Y growth</v>
          </cell>
          <cell r="AJ365">
            <v>0.08</v>
          </cell>
          <cell r="AK365">
            <v>0.08</v>
          </cell>
          <cell r="AL365">
            <v>0.09</v>
          </cell>
          <cell r="AM365">
            <v>0.09</v>
          </cell>
          <cell r="AN365">
            <v>0.08</v>
          </cell>
        </row>
        <row r="366">
          <cell r="I366" t="str">
            <v>Europe</v>
          </cell>
        </row>
        <row r="367">
          <cell r="I367" t="str">
            <v>Agency (Booking.com &amp; Other) - Y/Y growth</v>
          </cell>
          <cell r="AJ367">
            <v>0.44215147226210577</v>
          </cell>
          <cell r="AK367">
            <v>0.27375034141813703</v>
          </cell>
          <cell r="AL367">
            <v>0.25919430319770514</v>
          </cell>
          <cell r="AM367">
            <v>0.28358264172784808</v>
          </cell>
          <cell r="AN367">
            <v>0.2567397418289814</v>
          </cell>
        </row>
        <row r="368">
          <cell r="I368" t="str">
            <v>Merchant (TravelJigsaw) - Y/Y growth</v>
          </cell>
          <cell r="AJ368">
            <v>0.69215147226210572</v>
          </cell>
          <cell r="AK368">
            <v>0.55375034141813706</v>
          </cell>
          <cell r="AL368">
            <v>0.55919430319770513</v>
          </cell>
          <cell r="AM368">
            <v>0.57358264172784812</v>
          </cell>
          <cell r="AN368">
            <v>0.56673974182898135</v>
          </cell>
        </row>
        <row r="369">
          <cell r="I369" t="str">
            <v>Asia</v>
          </cell>
        </row>
        <row r="370">
          <cell r="I370" t="str">
            <v>Agency (Booking.com) - Y/Y growth</v>
          </cell>
          <cell r="AJ370">
            <v>1.0454551581950273</v>
          </cell>
          <cell r="AK370">
            <v>0.74519655383601913</v>
          </cell>
          <cell r="AL370">
            <v>0.76965937972413578</v>
          </cell>
          <cell r="AM370">
            <v>0.75191701779857967</v>
          </cell>
          <cell r="AN370">
            <v>0.71257667341143149</v>
          </cell>
        </row>
        <row r="371">
          <cell r="I371" t="str">
            <v>Merchant (Agoda) - Y/Y growth</v>
          </cell>
          <cell r="AJ371">
            <v>0.84545515819502737</v>
          </cell>
          <cell r="AK371">
            <v>0.64519655383601915</v>
          </cell>
          <cell r="AL371">
            <v>0.66965937972413581</v>
          </cell>
          <cell r="AM371">
            <v>0.65191701779857969</v>
          </cell>
          <cell r="AN371">
            <v>0.61257667341143152</v>
          </cell>
        </row>
        <row r="372">
          <cell r="I372" t="str">
            <v>Latin America</v>
          </cell>
        </row>
        <row r="373">
          <cell r="I373" t="str">
            <v>Agency (Booking.com) - Y/Y growth</v>
          </cell>
          <cell r="AJ373">
            <v>0.92866065574799694</v>
          </cell>
          <cell r="AK373">
            <v>0.66217508968191952</v>
          </cell>
          <cell r="AL373">
            <v>0.6926001226320716</v>
          </cell>
          <cell r="AM373">
            <v>0.70097497037321943</v>
          </cell>
          <cell r="AN373">
            <v>0.69756709862743027</v>
          </cell>
        </row>
        <row r="375">
          <cell r="I375" t="str">
            <v>US</v>
          </cell>
        </row>
        <row r="376">
          <cell r="I376" t="str">
            <v xml:space="preserve">Agency (Priceline.com) </v>
          </cell>
          <cell r="M376">
            <v>207.69199999999989</v>
          </cell>
          <cell r="N376">
            <v>252.69099999999986</v>
          </cell>
          <cell r="O376">
            <v>201.9899999999999</v>
          </cell>
          <cell r="P376">
            <v>171.93399999999994</v>
          </cell>
          <cell r="Q376">
            <v>190.84899999999999</v>
          </cell>
          <cell r="R376">
            <v>232.13600000000002</v>
          </cell>
          <cell r="S376">
            <v>254.14100000000002</v>
          </cell>
          <cell r="T376">
            <v>246.33799999999991</v>
          </cell>
          <cell r="U376">
            <v>357.07499999999987</v>
          </cell>
          <cell r="V376">
            <v>443.2940000000001</v>
          </cell>
          <cell r="W376">
            <v>385.09300000000013</v>
          </cell>
          <cell r="X376">
            <v>353.52399999999983</v>
          </cell>
          <cell r="Y376">
            <v>417.31599999999986</v>
          </cell>
          <cell r="Z376">
            <v>453.41999999999996</v>
          </cell>
          <cell r="AA376">
            <v>474.61099999999999</v>
          </cell>
          <cell r="AB376">
            <v>427.04500000000019</v>
          </cell>
          <cell r="AC376">
            <v>485.1570000000001</v>
          </cell>
          <cell r="AD376">
            <v>558.46900000000005</v>
          </cell>
          <cell r="AE376">
            <v>538.9</v>
          </cell>
          <cell r="AF376">
            <v>445.875</v>
          </cell>
          <cell r="AG376">
            <v>539.86160000000007</v>
          </cell>
          <cell r="AH376">
            <v>608.48919999999998</v>
          </cell>
          <cell r="AI376">
            <v>660.58500000000004</v>
          </cell>
          <cell r="AJ376">
            <v>526.13249999999994</v>
          </cell>
          <cell r="AK376">
            <v>620.84084000000007</v>
          </cell>
          <cell r="AL376">
            <v>711.93236399999989</v>
          </cell>
          <cell r="AM376">
            <v>772.88445000000002</v>
          </cell>
          <cell r="AN376">
            <v>610.31369999999993</v>
          </cell>
        </row>
        <row r="377">
          <cell r="I377" t="str">
            <v xml:space="preserve">Merchant (NYOP &amp; Priceline.com) </v>
          </cell>
          <cell r="M377">
            <v>266.315</v>
          </cell>
          <cell r="N377">
            <v>318.06599999999997</v>
          </cell>
          <cell r="O377">
            <v>302.762</v>
          </cell>
          <cell r="P377">
            <v>251.34</v>
          </cell>
          <cell r="Q377">
            <v>287.96300000000002</v>
          </cell>
          <cell r="R377">
            <v>315.65100000000001</v>
          </cell>
          <cell r="S377">
            <v>348.06400000000002</v>
          </cell>
          <cell r="T377">
            <v>279.233</v>
          </cell>
          <cell r="U377">
            <v>363.89299999999997</v>
          </cell>
          <cell r="V377">
            <v>428.99</v>
          </cell>
          <cell r="W377">
            <v>414.334</v>
          </cell>
          <cell r="X377">
            <v>335.589</v>
          </cell>
          <cell r="Y377">
            <v>434.26799999999997</v>
          </cell>
          <cell r="Z377">
            <v>510.75799999999992</v>
          </cell>
          <cell r="AA377">
            <v>524.23500000000001</v>
          </cell>
          <cell r="AB377">
            <v>404.40899999999999</v>
          </cell>
          <cell r="AC377">
            <v>504.53799999999995</v>
          </cell>
          <cell r="AD377">
            <v>595.71100000000001</v>
          </cell>
          <cell r="AE377">
            <v>582.1</v>
          </cell>
          <cell r="AF377">
            <v>456.125</v>
          </cell>
          <cell r="AG377">
            <v>589.13839999999993</v>
          </cell>
          <cell r="AH377">
            <v>699.51080000000002</v>
          </cell>
          <cell r="AI377">
            <v>607.41499999999996</v>
          </cell>
          <cell r="AJ377">
            <v>492.61500000000001</v>
          </cell>
          <cell r="AK377">
            <v>636.26947199999995</v>
          </cell>
          <cell r="AL377">
            <v>762.46677200000011</v>
          </cell>
          <cell r="AM377">
            <v>662.08235000000002</v>
          </cell>
          <cell r="AN377">
            <v>532.02420000000006</v>
          </cell>
        </row>
        <row r="378">
          <cell r="I378" t="str">
            <v>Europe</v>
          </cell>
        </row>
        <row r="379">
          <cell r="I379" t="str">
            <v xml:space="preserve">Agency (Booking.com &amp; Other) </v>
          </cell>
          <cell r="M379">
            <v>267.26400000000007</v>
          </cell>
          <cell r="N379">
            <v>350.74300000000011</v>
          </cell>
          <cell r="O379">
            <v>392.76600000000008</v>
          </cell>
          <cell r="P379">
            <v>313.15600000000006</v>
          </cell>
          <cell r="Q379">
            <v>504.00400000000002</v>
          </cell>
          <cell r="R379">
            <v>670.29899999999998</v>
          </cell>
          <cell r="S379">
            <v>772.15299999999979</v>
          </cell>
          <cell r="T379">
            <v>649.81000000000006</v>
          </cell>
          <cell r="U379">
            <v>972.23150000000021</v>
          </cell>
          <cell r="V379">
            <v>1168.3035</v>
          </cell>
          <cell r="W379">
            <v>1173.1324999999999</v>
          </cell>
          <cell r="X379">
            <v>711.15499999999997</v>
          </cell>
          <cell r="Y379">
            <v>962.86</v>
          </cell>
          <cell r="Z379">
            <v>1262.009125</v>
          </cell>
          <cell r="AA379">
            <v>1538.44625</v>
          </cell>
          <cell r="AB379">
            <v>1228.8415</v>
          </cell>
          <cell r="AC379">
            <v>1656.6200000000001</v>
          </cell>
          <cell r="AD379">
            <v>1843.9102500000001</v>
          </cell>
          <cell r="AE379">
            <v>2305.939625</v>
          </cell>
          <cell r="AF379">
            <v>1857.9887500000002</v>
          </cell>
          <cell r="AG379">
            <v>2708.0260000000003</v>
          </cell>
          <cell r="AH379">
            <v>3431.0739750000002</v>
          </cell>
          <cell r="AI379">
            <v>3748.7228999999998</v>
          </cell>
          <cell r="AJ379">
            <v>2679.5012112589302</v>
          </cell>
          <cell r="AK379">
            <v>3449.3490420691924</v>
          </cell>
          <cell r="AL379">
            <v>4320.3888031699053</v>
          </cell>
          <cell r="AM379">
            <v>4811.7956430876802</v>
          </cell>
          <cell r="AN379">
            <v>3367.4356604679911</v>
          </cell>
        </row>
        <row r="380">
          <cell r="I380" t="str">
            <v xml:space="preserve">Merchant (TravelJigsaw) </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0</v>
          </cell>
          <cell r="AB380">
            <v>0</v>
          </cell>
          <cell r="AC380">
            <v>0</v>
          </cell>
          <cell r="AD380">
            <v>43.9</v>
          </cell>
          <cell r="AE380">
            <v>85.8</v>
          </cell>
          <cell r="AF380">
            <v>55</v>
          </cell>
          <cell r="AG380">
            <v>95.7</v>
          </cell>
          <cell r="AH380">
            <v>154</v>
          </cell>
          <cell r="AI380">
            <v>145.85999999999999</v>
          </cell>
          <cell r="AJ380">
            <v>93.068330974415815</v>
          </cell>
          <cell r="AK380">
            <v>148.69390767371573</v>
          </cell>
          <cell r="AL380">
            <v>240.11592269244659</v>
          </cell>
          <cell r="AM380">
            <v>229.52276412242392</v>
          </cell>
          <cell r="AN380">
            <v>145.81385284331043</v>
          </cell>
        </row>
        <row r="381">
          <cell r="I381" t="str">
            <v>Asia</v>
          </cell>
        </row>
        <row r="382">
          <cell r="I382" t="str">
            <v xml:space="preserve">Agency (Booking.com) </v>
          </cell>
          <cell r="M382">
            <v>3.55</v>
          </cell>
          <cell r="N382">
            <v>3.85</v>
          </cell>
          <cell r="O382">
            <v>3.65</v>
          </cell>
          <cell r="P382">
            <v>3.98</v>
          </cell>
          <cell r="Q382">
            <v>8.875</v>
          </cell>
          <cell r="R382">
            <v>9.625</v>
          </cell>
          <cell r="S382">
            <v>9.125</v>
          </cell>
          <cell r="T382">
            <v>9.9499999999999993</v>
          </cell>
          <cell r="U382">
            <v>20.412499999999998</v>
          </cell>
          <cell r="V382">
            <v>22.137499999999999</v>
          </cell>
          <cell r="W382">
            <v>20.987499999999997</v>
          </cell>
          <cell r="X382">
            <v>22.884999999999998</v>
          </cell>
          <cell r="Y382">
            <v>32.659999999999997</v>
          </cell>
          <cell r="Z382">
            <v>40.068874999999998</v>
          </cell>
          <cell r="AA382">
            <v>44.073749999999997</v>
          </cell>
          <cell r="AB382">
            <v>57.212499999999991</v>
          </cell>
          <cell r="AC382">
            <v>71.852000000000004</v>
          </cell>
          <cell r="AD382">
            <v>80.137749999999997</v>
          </cell>
          <cell r="AE382">
            <v>110.18437499999999</v>
          </cell>
          <cell r="AF382">
            <v>120.14624999999998</v>
          </cell>
          <cell r="AG382">
            <v>165.25960000000001</v>
          </cell>
          <cell r="AH382">
            <v>184.31682499999997</v>
          </cell>
          <cell r="AI382">
            <v>264.44249999999994</v>
          </cell>
          <cell r="AJ382">
            <v>245.75376680028927</v>
          </cell>
          <cell r="AK382">
            <v>288.41048440831901</v>
          </cell>
          <cell r="AL382">
            <v>326.177998202222</v>
          </cell>
          <cell r="AM382">
            <v>463.28131597920077</v>
          </cell>
          <cell r="AN382">
            <v>420.87216842516807</v>
          </cell>
        </row>
        <row r="383">
          <cell r="I383" t="str">
            <v xml:space="preserve">Merchant (Agoda) </v>
          </cell>
          <cell r="M383">
            <v>0</v>
          </cell>
          <cell r="N383">
            <v>0</v>
          </cell>
          <cell r="O383">
            <v>0</v>
          </cell>
          <cell r="P383">
            <v>0</v>
          </cell>
          <cell r="Q383">
            <v>0</v>
          </cell>
          <cell r="R383">
            <v>0</v>
          </cell>
          <cell r="S383">
            <v>0</v>
          </cell>
          <cell r="T383">
            <v>13.4</v>
          </cell>
          <cell r="U383">
            <v>24.6</v>
          </cell>
          <cell r="V383">
            <v>24.2</v>
          </cell>
          <cell r="W383">
            <v>32.4</v>
          </cell>
          <cell r="X383">
            <v>37.5</v>
          </cell>
          <cell r="Y383">
            <v>39.360000000000007</v>
          </cell>
          <cell r="Z383">
            <v>43.802</v>
          </cell>
          <cell r="AA383">
            <v>68.040000000000006</v>
          </cell>
          <cell r="AB383">
            <v>93.75</v>
          </cell>
          <cell r="AC383">
            <v>86.592000000000027</v>
          </cell>
          <cell r="AD383">
            <v>87.603999999999999</v>
          </cell>
          <cell r="AE383">
            <v>170.10000000000002</v>
          </cell>
          <cell r="AF383">
            <v>196.875</v>
          </cell>
          <cell r="AG383">
            <v>199.16160000000005</v>
          </cell>
          <cell r="AH383">
            <v>201.48919999999998</v>
          </cell>
          <cell r="AI383">
            <v>382.72500000000002</v>
          </cell>
          <cell r="AJ383">
            <v>363.32398426964602</v>
          </cell>
          <cell r="AK383">
            <v>327.65997797646781</v>
          </cell>
          <cell r="AL383">
            <v>336.41833269311235</v>
          </cell>
          <cell r="AM383">
            <v>632.22994063696137</v>
          </cell>
          <cell r="AN383">
            <v>585.88778192413304</v>
          </cell>
        </row>
        <row r="384">
          <cell r="I384" t="str">
            <v>Latin America</v>
          </cell>
        </row>
        <row r="385">
          <cell r="I385" t="str">
            <v xml:space="preserve">Agency (Booking.com) </v>
          </cell>
          <cell r="M385">
            <v>2</v>
          </cell>
          <cell r="N385">
            <v>2</v>
          </cell>
          <cell r="O385">
            <v>2</v>
          </cell>
          <cell r="P385">
            <v>2</v>
          </cell>
          <cell r="Q385">
            <v>6.8</v>
          </cell>
          <cell r="R385">
            <v>7.2</v>
          </cell>
          <cell r="S385">
            <v>7.2</v>
          </cell>
          <cell r="T385">
            <v>6.6</v>
          </cell>
          <cell r="U385">
            <v>20.399999999999999</v>
          </cell>
          <cell r="V385">
            <v>23.040000000000003</v>
          </cell>
          <cell r="W385">
            <v>24.48</v>
          </cell>
          <cell r="X385">
            <v>20.46</v>
          </cell>
          <cell r="Y385">
            <v>57.11999999999999</v>
          </cell>
          <cell r="Z385">
            <v>69.12</v>
          </cell>
          <cell r="AA385">
            <v>73.44</v>
          </cell>
          <cell r="AB385">
            <v>53.196000000000005</v>
          </cell>
          <cell r="AC385">
            <v>159.93599999999995</v>
          </cell>
          <cell r="AD385">
            <v>200.44800000000001</v>
          </cell>
          <cell r="AE385">
            <v>212.976</v>
          </cell>
          <cell r="AF385">
            <v>132.99</v>
          </cell>
          <cell r="AG385">
            <v>367.85279999999983</v>
          </cell>
          <cell r="AH385">
            <v>501.12</v>
          </cell>
          <cell r="AI385">
            <v>447.24960000000004</v>
          </cell>
          <cell r="AJ385">
            <v>256.49258060792613</v>
          </cell>
          <cell r="AK385">
            <v>611.43576082974494</v>
          </cell>
          <cell r="AL385">
            <v>848.19577345338382</v>
          </cell>
          <cell r="AM385">
            <v>760.76037510943434</v>
          </cell>
          <cell r="AN385">
            <v>435.41336588205945</v>
          </cell>
        </row>
        <row r="387">
          <cell r="I387" t="str">
            <v>Revenue Model Drivers:</v>
          </cell>
        </row>
        <row r="388">
          <cell r="I388" t="str">
            <v>US</v>
          </cell>
        </row>
        <row r="389">
          <cell r="I389" t="str">
            <v>Agency (Priceline.com) - % of gross bookings</v>
          </cell>
          <cell r="AI389">
            <v>2.917850844327393E-2</v>
          </cell>
          <cell r="AJ389">
            <v>3.3000000000000002E-2</v>
          </cell>
          <cell r="AK389">
            <v>2.8000000000000001E-2</v>
          </cell>
          <cell r="AL389">
            <v>3.2000000000000001E-2</v>
          </cell>
          <cell r="AM389">
            <v>2.9000000000000001E-2</v>
          </cell>
          <cell r="AN389">
            <v>0.03</v>
          </cell>
        </row>
        <row r="390">
          <cell r="I390" t="str">
            <v>Merchant (NYOP &amp; Priceline.com) - % of gross bookings</v>
          </cell>
          <cell r="AI390">
            <v>0.78621060559913736</v>
          </cell>
          <cell r="AJ390">
            <v>0.74</v>
          </cell>
          <cell r="AK390">
            <v>0.68500000000000005</v>
          </cell>
          <cell r="AL390">
            <v>0.66900000000000004</v>
          </cell>
          <cell r="AM390">
            <v>0.79300000000000004</v>
          </cell>
          <cell r="AN390">
            <v>0.74199999999999999</v>
          </cell>
        </row>
        <row r="391">
          <cell r="I391" t="str">
            <v>Other - Y/Y growth</v>
          </cell>
          <cell r="AI391">
            <v>-9.1936469150885824E-2</v>
          </cell>
          <cell r="AJ391">
            <v>0</v>
          </cell>
          <cell r="AK391">
            <v>0</v>
          </cell>
          <cell r="AL391">
            <v>0</v>
          </cell>
          <cell r="AM391">
            <v>0</v>
          </cell>
          <cell r="AN391">
            <v>0</v>
          </cell>
        </row>
        <row r="392">
          <cell r="I392" t="str">
            <v>Europe</v>
          </cell>
        </row>
        <row r="393">
          <cell r="I393" t="str">
            <v>Agency (Booking.com &amp; Other) -  % of gross bookings</v>
          </cell>
          <cell r="AI393">
            <v>0.20034010772041858</v>
          </cell>
          <cell r="AJ393">
            <v>0.158</v>
          </cell>
          <cell r="AK393">
            <v>9.5000000000000001E-2</v>
          </cell>
          <cell r="AL393">
            <v>0.13</v>
          </cell>
          <cell r="AM393">
            <v>0.19500000000000001</v>
          </cell>
          <cell r="AN393">
            <v>0.155</v>
          </cell>
        </row>
        <row r="394">
          <cell r="I394" t="str">
            <v>Merchant (TravelJigsaw) - % of gross bookings</v>
          </cell>
          <cell r="AI394">
            <v>0.18099999999999999</v>
          </cell>
          <cell r="AJ394">
            <v>0.18</v>
          </cell>
          <cell r="AK394">
            <v>0.18</v>
          </cell>
          <cell r="AL394">
            <v>0.17799999999999999</v>
          </cell>
          <cell r="AM394">
            <v>0.17799999999999999</v>
          </cell>
          <cell r="AN394">
            <v>0.18</v>
          </cell>
        </row>
        <row r="395">
          <cell r="I395" t="str">
            <v>Asia</v>
          </cell>
        </row>
        <row r="396">
          <cell r="I396" t="str">
            <v>Agency (Booking.com) - % of gross bookings</v>
          </cell>
          <cell r="AI396">
            <v>0.15</v>
          </cell>
          <cell r="AJ396">
            <v>0.15</v>
          </cell>
          <cell r="AK396">
            <v>0.15</v>
          </cell>
          <cell r="AL396">
            <v>0.14799999999999999</v>
          </cell>
          <cell r="AM396">
            <v>0.14799999999999999</v>
          </cell>
          <cell r="AN396">
            <v>0.15</v>
          </cell>
        </row>
        <row r="397">
          <cell r="I397" t="str">
            <v>Merchant (Agoda) - % of gross bookings</v>
          </cell>
          <cell r="AI397">
            <v>0.18099999999999999</v>
          </cell>
          <cell r="AJ397">
            <v>0.18</v>
          </cell>
          <cell r="AK397">
            <v>0.17899999999999999</v>
          </cell>
          <cell r="AL397">
            <v>0.17799999999999999</v>
          </cell>
          <cell r="AM397">
            <v>0.17799999999999999</v>
          </cell>
          <cell r="AN397">
            <v>0.17899999999999999</v>
          </cell>
        </row>
        <row r="398">
          <cell r="I398" t="str">
            <v>Latin America</v>
          </cell>
        </row>
        <row r="399">
          <cell r="I399" t="str">
            <v>Agency (Booking.com) - % of gross bookings</v>
          </cell>
          <cell r="AI399">
            <v>0.14899999999999999</v>
          </cell>
          <cell r="AJ399">
            <v>0.15</v>
          </cell>
          <cell r="AK399">
            <v>0.14899999999999999</v>
          </cell>
          <cell r="AL399">
            <v>0.14799999999999999</v>
          </cell>
          <cell r="AM399">
            <v>0.14799999999999999</v>
          </cell>
          <cell r="AN399">
            <v>0.14899999999999999</v>
          </cell>
        </row>
        <row r="401">
          <cell r="I401" t="str">
            <v>US</v>
          </cell>
        </row>
        <row r="402">
          <cell r="I402" t="str">
            <v xml:space="preserve">Agency (Priceline.com) </v>
          </cell>
          <cell r="M402">
            <v>7.9809999999999937</v>
          </cell>
          <cell r="N402">
            <v>8.7919999999999874</v>
          </cell>
          <cell r="O402">
            <v>8.3260000000000485</v>
          </cell>
          <cell r="P402">
            <v>6.1009999999999796</v>
          </cell>
          <cell r="Q402">
            <v>6.6110000000000371</v>
          </cell>
          <cell r="R402">
            <v>7.9439999999999413</v>
          </cell>
          <cell r="S402">
            <v>7.8229999999999542</v>
          </cell>
          <cell r="T402">
            <v>5.7799999999999976</v>
          </cell>
          <cell r="U402">
            <v>10.160000000000023</v>
          </cell>
          <cell r="V402">
            <v>13.104999999999976</v>
          </cell>
          <cell r="W402">
            <v>14.770000000000049</v>
          </cell>
          <cell r="X402">
            <v>12.32299999999999</v>
          </cell>
          <cell r="Y402">
            <v>12.709799999999952</v>
          </cell>
          <cell r="Z402">
            <v>14.769359999999974</v>
          </cell>
          <cell r="AA402">
            <v>18.535199999999989</v>
          </cell>
          <cell r="AB402">
            <v>14.471000000000084</v>
          </cell>
          <cell r="AC402">
            <v>13.028559999999914</v>
          </cell>
          <cell r="AD402">
            <v>18.582720000000034</v>
          </cell>
          <cell r="AE402">
            <v>19.071999999999946</v>
          </cell>
          <cell r="AF402">
            <v>16.275500000000051</v>
          </cell>
          <cell r="AG402">
            <v>15.397088000000048</v>
          </cell>
          <cell r="AH402">
            <v>19.913566800000122</v>
          </cell>
          <cell r="AI402">
            <v>19.274885000000111</v>
          </cell>
          <cell r="AJ402">
            <v>17.362372499999999</v>
          </cell>
          <cell r="AK402">
            <v>17.383543520000003</v>
          </cell>
          <cell r="AL402">
            <v>22.781835647999998</v>
          </cell>
          <cell r="AM402">
            <v>22.41364905</v>
          </cell>
          <cell r="AN402">
            <v>18.309410999999997</v>
          </cell>
        </row>
        <row r="403">
          <cell r="I403" t="str">
            <v xml:space="preserve">Merchant (NYOP &amp; Priceline.com) </v>
          </cell>
          <cell r="M403">
            <v>210.43799999999999</v>
          </cell>
          <cell r="N403">
            <v>250.524</v>
          </cell>
          <cell r="O403">
            <v>238.55799999999999</v>
          </cell>
          <cell r="P403">
            <v>204.649</v>
          </cell>
          <cell r="Q403">
            <v>230.13299999999998</v>
          </cell>
          <cell r="R403">
            <v>252.59099999999998</v>
          </cell>
          <cell r="S403">
            <v>274.81600000000003</v>
          </cell>
          <cell r="T403">
            <v>224.28100000000001</v>
          </cell>
          <cell r="U403">
            <v>284.73099999999999</v>
          </cell>
          <cell r="V403">
            <v>331.87400000000002</v>
          </cell>
          <cell r="W403">
            <v>318.125</v>
          </cell>
          <cell r="X403">
            <v>262.06599999999997</v>
          </cell>
          <cell r="Y403">
            <v>329.94920000000002</v>
          </cell>
          <cell r="Z403">
            <v>384.93763999999999</v>
          </cell>
          <cell r="AA403">
            <v>388.0668</v>
          </cell>
          <cell r="AB403">
            <v>300.53199999999998</v>
          </cell>
          <cell r="AC403">
            <v>352.67843999999997</v>
          </cell>
          <cell r="AD403">
            <v>422.99828000000002</v>
          </cell>
          <cell r="AE403">
            <v>448.411</v>
          </cell>
          <cell r="AF403">
            <v>336.8965</v>
          </cell>
          <cell r="AG403">
            <v>401.72891199999998</v>
          </cell>
          <cell r="AH403">
            <v>466.89743320000002</v>
          </cell>
          <cell r="AI403">
            <v>477.55611499999998</v>
          </cell>
          <cell r="AJ403">
            <v>364.5351</v>
          </cell>
          <cell r="AK403">
            <v>435.84458832000001</v>
          </cell>
          <cell r="AL403">
            <v>510.09027046800009</v>
          </cell>
          <cell r="AM403">
            <v>525.03130355000008</v>
          </cell>
          <cell r="AN403">
            <v>394.76195640000003</v>
          </cell>
        </row>
        <row r="404">
          <cell r="I404" t="str">
            <v>Other</v>
          </cell>
          <cell r="M404">
            <v>1.095</v>
          </cell>
          <cell r="N404">
            <v>1.2350000000000001</v>
          </cell>
          <cell r="O404">
            <v>1.583</v>
          </cell>
          <cell r="P404">
            <v>1.121</v>
          </cell>
          <cell r="Q404">
            <v>0.86699999999999999</v>
          </cell>
          <cell r="R404">
            <v>2.6269999999999998</v>
          </cell>
          <cell r="S404">
            <v>2.4529999999999998</v>
          </cell>
          <cell r="T404">
            <v>2.3919999999999999</v>
          </cell>
          <cell r="U404">
            <v>4.0890000000000004</v>
          </cell>
          <cell r="V404">
            <v>4.4969999999999999</v>
          </cell>
          <cell r="W404">
            <v>5.0140000000000002</v>
          </cell>
          <cell r="X404">
            <v>4.2519999999999998</v>
          </cell>
          <cell r="Y404">
            <v>4.7990000000000004</v>
          </cell>
          <cell r="Z404">
            <v>6.4340000000000002</v>
          </cell>
          <cell r="AA404">
            <v>7.1580000000000004</v>
          </cell>
          <cell r="AB404">
            <v>3.85</v>
          </cell>
          <cell r="AC404">
            <v>2.887</v>
          </cell>
          <cell r="AD404">
            <v>3.258</v>
          </cell>
          <cell r="AE404">
            <v>3.274</v>
          </cell>
          <cell r="AF404">
            <v>3.2440000000000002</v>
          </cell>
          <cell r="AG404">
            <v>3.0939999999999999</v>
          </cell>
          <cell r="AH404">
            <v>3.0049999999999999</v>
          </cell>
          <cell r="AI404">
            <v>2.9729999999999999</v>
          </cell>
          <cell r="AJ404">
            <v>3.2440000000000002</v>
          </cell>
          <cell r="AK404">
            <v>3.0939999999999999</v>
          </cell>
          <cell r="AL404">
            <v>3.0049999999999999</v>
          </cell>
          <cell r="AM404">
            <v>2.9729999999999999</v>
          </cell>
          <cell r="AN404">
            <v>3.2440000000000002</v>
          </cell>
        </row>
        <row r="405">
          <cell r="I405" t="str">
            <v>Europe</v>
          </cell>
        </row>
        <row r="406">
          <cell r="I406" t="str">
            <v xml:space="preserve">Agency (Booking.com &amp; Other) </v>
          </cell>
          <cell r="M406">
            <v>21.567499999999999</v>
          </cell>
          <cell r="N406">
            <v>46.222500000000004</v>
          </cell>
          <cell r="O406">
            <v>64.152500000000003</v>
          </cell>
          <cell r="P406">
            <v>47.303000000000004</v>
          </cell>
          <cell r="Q406">
            <v>45.548749999999998</v>
          </cell>
          <cell r="R406">
            <v>87.876250000000013</v>
          </cell>
          <cell r="S406">
            <v>129.35124999999999</v>
          </cell>
          <cell r="T406">
            <v>97.505499999999998</v>
          </cell>
          <cell r="U406">
            <v>93.650125000000003</v>
          </cell>
          <cell r="V406">
            <v>153.36737500000001</v>
          </cell>
          <cell r="W406">
            <v>211.047875</v>
          </cell>
          <cell r="X406">
            <v>114.14825</v>
          </cell>
          <cell r="Y406">
            <v>94.048199999999994</v>
          </cell>
          <cell r="Z406">
            <v>173.33730875000001</v>
          </cell>
          <cell r="AA406">
            <v>287.02573749999993</v>
          </cell>
          <cell r="AB406">
            <v>189.46372500000001</v>
          </cell>
          <cell r="AC406">
            <v>165.44524000000001</v>
          </cell>
          <cell r="AD406">
            <v>256.84141750000003</v>
          </cell>
          <cell r="AE406">
            <v>436.46394375000006</v>
          </cell>
          <cell r="AF406">
            <v>291.5920625</v>
          </cell>
          <cell r="AG406">
            <v>256.05805200000003</v>
          </cell>
          <cell r="AH406">
            <v>446.4519094499999</v>
          </cell>
          <cell r="AI406">
            <v>751.01954959999989</v>
          </cell>
          <cell r="AJ406">
            <v>423.36119137891097</v>
          </cell>
          <cell r="AK406">
            <v>327.68815899657329</v>
          </cell>
          <cell r="AL406">
            <v>561.6505444120877</v>
          </cell>
          <cell r="AM406">
            <v>938.30015040209764</v>
          </cell>
          <cell r="AN406">
            <v>521.95252737253861</v>
          </cell>
        </row>
        <row r="407">
          <cell r="I407" t="str">
            <v xml:space="preserve">Merchant (TravelJigsaw) </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7.9019999999999992</v>
          </cell>
          <cell r="AE407">
            <v>15.443999999999999</v>
          </cell>
          <cell r="AF407">
            <v>9.9</v>
          </cell>
          <cell r="AG407">
            <v>17.225999999999999</v>
          </cell>
          <cell r="AH407">
            <v>27.565999999999999</v>
          </cell>
          <cell r="AI407">
            <v>26.400659999999995</v>
          </cell>
          <cell r="AJ407">
            <v>16.752299575394847</v>
          </cell>
          <cell r="AK407">
            <v>26.76490338126883</v>
          </cell>
          <cell r="AL407">
            <v>42.740634239255492</v>
          </cell>
          <cell r="AM407">
            <v>40.855052013791457</v>
          </cell>
          <cell r="AN407">
            <v>26.246493511795876</v>
          </cell>
        </row>
        <row r="408">
          <cell r="I408" t="str">
            <v>Asia</v>
          </cell>
        </row>
        <row r="409">
          <cell r="I409" t="str">
            <v xml:space="preserve">Agency (Booking.com) </v>
          </cell>
          <cell r="M409">
            <v>0.53249999999999997</v>
          </cell>
          <cell r="N409">
            <v>0.57750000000000001</v>
          </cell>
          <cell r="O409">
            <v>0.54749999999999999</v>
          </cell>
          <cell r="P409">
            <v>0.59699999999999998</v>
          </cell>
          <cell r="Q409">
            <v>1.33125</v>
          </cell>
          <cell r="R409">
            <v>1.4437499999999999</v>
          </cell>
          <cell r="S409">
            <v>1.3687499999999999</v>
          </cell>
          <cell r="T409">
            <v>1.4924999999999999</v>
          </cell>
          <cell r="U409">
            <v>3.0618749999999997</v>
          </cell>
          <cell r="V409">
            <v>3.3206249999999997</v>
          </cell>
          <cell r="W409">
            <v>3.1481249999999994</v>
          </cell>
          <cell r="X409">
            <v>3.4327499999999995</v>
          </cell>
          <cell r="Y409">
            <v>4.8989999999999991</v>
          </cell>
          <cell r="Z409">
            <v>6.0103312499999992</v>
          </cell>
          <cell r="AA409">
            <v>6.6110624999999992</v>
          </cell>
          <cell r="AB409">
            <v>8.5818749999999984</v>
          </cell>
          <cell r="AC409">
            <v>10.777800000000001</v>
          </cell>
          <cell r="AD409">
            <v>12.020662499999998</v>
          </cell>
          <cell r="AE409">
            <v>16.527656249999996</v>
          </cell>
          <cell r="AF409">
            <v>18.021937499999996</v>
          </cell>
          <cell r="AG409">
            <v>24.78894</v>
          </cell>
          <cell r="AH409">
            <v>27.647523749999994</v>
          </cell>
          <cell r="AI409">
            <v>39.666374999999988</v>
          </cell>
          <cell r="AJ409">
            <v>36.863065020043386</v>
          </cell>
          <cell r="AK409">
            <v>43.261572661247847</v>
          </cell>
          <cell r="AL409">
            <v>48.274343733928852</v>
          </cell>
          <cell r="AM409">
            <v>68.565634764921711</v>
          </cell>
          <cell r="AN409">
            <v>63.130825263775208</v>
          </cell>
        </row>
        <row r="410">
          <cell r="I410" t="str">
            <v xml:space="preserve">Merchant (Agoda) </v>
          </cell>
          <cell r="M410">
            <v>0</v>
          </cell>
          <cell r="N410">
            <v>0</v>
          </cell>
          <cell r="O410">
            <v>0</v>
          </cell>
          <cell r="P410">
            <v>0</v>
          </cell>
          <cell r="Q410">
            <v>0</v>
          </cell>
          <cell r="R410">
            <v>0</v>
          </cell>
          <cell r="S410">
            <v>0</v>
          </cell>
          <cell r="T410">
            <v>2.4119999999999999</v>
          </cell>
          <cell r="U410">
            <v>4.4279999999999999</v>
          </cell>
          <cell r="V410">
            <v>4.3559999999999999</v>
          </cell>
          <cell r="W410">
            <v>5.8319999999999999</v>
          </cell>
          <cell r="X410">
            <v>6.75</v>
          </cell>
          <cell r="Y410">
            <v>7.0848000000000013</v>
          </cell>
          <cell r="Z410">
            <v>7.88436</v>
          </cell>
          <cell r="AA410">
            <v>12.247200000000001</v>
          </cell>
          <cell r="AB410">
            <v>16.875</v>
          </cell>
          <cell r="AC410">
            <v>15.586560000000004</v>
          </cell>
          <cell r="AD410">
            <v>15.76872</v>
          </cell>
          <cell r="AE410">
            <v>30.618000000000002</v>
          </cell>
          <cell r="AF410">
            <v>35.4375</v>
          </cell>
          <cell r="AG410">
            <v>35.849088000000009</v>
          </cell>
          <cell r="AH410">
            <v>36.066566799999997</v>
          </cell>
          <cell r="AI410">
            <v>69.273224999999996</v>
          </cell>
          <cell r="AJ410">
            <v>65.398317168536281</v>
          </cell>
          <cell r="AK410">
            <v>58.651136057787738</v>
          </cell>
          <cell r="AL410">
            <v>59.882463219373996</v>
          </cell>
          <cell r="AM410">
            <v>112.53692943337911</v>
          </cell>
          <cell r="AN410">
            <v>104.87391296441982</v>
          </cell>
        </row>
        <row r="411">
          <cell r="I411" t="str">
            <v>Latin America</v>
          </cell>
        </row>
        <row r="412">
          <cell r="I412" t="str">
            <v xml:space="preserve">Agency (Booking.com) </v>
          </cell>
          <cell r="M412">
            <v>0.3</v>
          </cell>
          <cell r="N412">
            <v>0.3</v>
          </cell>
          <cell r="O412">
            <v>0.3</v>
          </cell>
          <cell r="P412">
            <v>0.3</v>
          </cell>
          <cell r="Q412">
            <v>1.02</v>
          </cell>
          <cell r="R412">
            <v>1.08</v>
          </cell>
          <cell r="S412">
            <v>1.08</v>
          </cell>
          <cell r="T412">
            <v>0.98999999999999988</v>
          </cell>
          <cell r="U412">
            <v>3.0599999999999996</v>
          </cell>
          <cell r="V412">
            <v>3.4560000000000004</v>
          </cell>
          <cell r="W412">
            <v>3.6719999999999997</v>
          </cell>
          <cell r="X412">
            <v>3.069</v>
          </cell>
          <cell r="Y412">
            <v>8.5679999999999978</v>
          </cell>
          <cell r="Z412">
            <v>10.368</v>
          </cell>
          <cell r="AA412">
            <v>11.016</v>
          </cell>
          <cell r="AB412">
            <v>7.9794</v>
          </cell>
          <cell r="AC412">
            <v>23.99039999999999</v>
          </cell>
          <cell r="AD412">
            <v>30.0672</v>
          </cell>
          <cell r="AE412">
            <v>31.946399999999997</v>
          </cell>
          <cell r="AF412">
            <v>19.948499999999999</v>
          </cell>
          <cell r="AG412">
            <v>55.177919999999972</v>
          </cell>
          <cell r="AH412">
            <v>75.167999999999992</v>
          </cell>
          <cell r="AI412">
            <v>66.640190400000009</v>
          </cell>
          <cell r="AJ412">
            <v>38.473887091188921</v>
          </cell>
          <cell r="AK412">
            <v>91.103928363631994</v>
          </cell>
          <cell r="AL412">
            <v>125.5329744711008</v>
          </cell>
          <cell r="AM412">
            <v>112.59253551619628</v>
          </cell>
          <cell r="AN412">
            <v>64.876591516426856</v>
          </cell>
        </row>
        <row r="414">
          <cell r="I414" t="str">
            <v>Gross Profit Model Drivers:</v>
          </cell>
        </row>
        <row r="415">
          <cell r="I415" t="str">
            <v>US</v>
          </cell>
        </row>
        <row r="416">
          <cell r="I416" t="str">
            <v xml:space="preserve">Merchant (NYOP &amp; Priceline.com) </v>
          </cell>
          <cell r="AI416">
            <v>0.2056256677889087</v>
          </cell>
          <cell r="AJ416">
            <v>0.182</v>
          </cell>
          <cell r="AK416">
            <v>0.16200000000000001</v>
          </cell>
          <cell r="AL416">
            <v>0.157</v>
          </cell>
          <cell r="AM416">
            <v>0.20399999999999999</v>
          </cell>
          <cell r="AN416">
            <v>0.17499999999999999</v>
          </cell>
        </row>
        <row r="418">
          <cell r="I418" t="str">
            <v>US</v>
          </cell>
        </row>
        <row r="419">
          <cell r="I419" t="str">
            <v>Merchant (NYOP &amp; Priceline.com) - Y/Y growth</v>
          </cell>
          <cell r="M419">
            <v>40.754999999999995</v>
          </cell>
          <cell r="N419">
            <v>48.676999999999992</v>
          </cell>
          <cell r="O419">
            <v>48.638000000000005</v>
          </cell>
          <cell r="P419">
            <v>44.094999999999999</v>
          </cell>
          <cell r="Q419">
            <v>48.460999999999984</v>
          </cell>
          <cell r="R419">
            <v>53.921999999999969</v>
          </cell>
          <cell r="S419">
            <v>59.860000000000042</v>
          </cell>
          <cell r="T419">
            <v>49.580000000000013</v>
          </cell>
          <cell r="U419">
            <v>62.653999999999996</v>
          </cell>
          <cell r="V419">
            <v>71.623000000000047</v>
          </cell>
          <cell r="W419">
            <v>72.593999999999994</v>
          </cell>
          <cell r="X419">
            <v>61.089999999999975</v>
          </cell>
          <cell r="Y419">
            <v>76.22120000000001</v>
          </cell>
          <cell r="Z419">
            <v>86.434640000000002</v>
          </cell>
          <cell r="AA419">
            <v>91.412800000000004</v>
          </cell>
          <cell r="AB419">
            <v>71.967999999999989</v>
          </cell>
          <cell r="AC419">
            <v>87.400439999999946</v>
          </cell>
          <cell r="AD419">
            <v>100.81428</v>
          </cell>
          <cell r="AE419">
            <v>112.84199999999998</v>
          </cell>
          <cell r="AF419">
            <v>83.993500000000012</v>
          </cell>
          <cell r="AG419">
            <v>98.216911999999979</v>
          </cell>
          <cell r="AH419">
            <v>113.40843320000005</v>
          </cell>
          <cell r="AI419">
            <v>124.90011499999997</v>
          </cell>
          <cell r="AJ419">
            <v>89.655929999999998</v>
          </cell>
          <cell r="AK419">
            <v>103.075654464</v>
          </cell>
          <cell r="AL419">
            <v>119.70728320400002</v>
          </cell>
          <cell r="AM419">
            <v>135.0647994</v>
          </cell>
          <cell r="AN419">
            <v>93.104235000000003</v>
          </cell>
        </row>
        <row r="422">
          <cell r="I422" t="str">
            <v>Other P&amp;L Model Drivers:</v>
          </cell>
        </row>
        <row r="423">
          <cell r="I423" t="str">
            <v xml:space="preserve">Offline Advertising </v>
          </cell>
          <cell r="AJ423">
            <v>0.01</v>
          </cell>
          <cell r="AK423">
            <v>2.1999999999999999E-2</v>
          </cell>
          <cell r="AL423">
            <v>1.2E-2</v>
          </cell>
          <cell r="AM423">
            <v>7.0000000000000001E-3</v>
          </cell>
          <cell r="AN423">
            <v>0.01</v>
          </cell>
        </row>
        <row r="424">
          <cell r="I424" t="str">
            <v xml:space="preserve">Online Advertising </v>
          </cell>
          <cell r="AJ424">
            <v>0.27500000000000002</v>
          </cell>
          <cell r="AK424">
            <v>0.36499999999999999</v>
          </cell>
          <cell r="AL424">
            <v>0.316</v>
          </cell>
          <cell r="AM424">
            <v>0.255</v>
          </cell>
          <cell r="AN424">
            <v>0.27700000000000002</v>
          </cell>
        </row>
        <row r="425">
          <cell r="I425" t="str">
            <v xml:space="preserve">Selling &amp; Marketing  </v>
          </cell>
          <cell r="AJ425">
            <v>6.3E-2</v>
          </cell>
          <cell r="AK425">
            <v>6.9000000000000006E-2</v>
          </cell>
          <cell r="AL425">
            <v>5.6000000000000001E-2</v>
          </cell>
          <cell r="AM425">
            <v>4.2999999999999997E-2</v>
          </cell>
          <cell r="AN425">
            <v>6.0999999999999999E-2</v>
          </cell>
        </row>
        <row r="426">
          <cell r="I426" t="str">
            <v>Personnel (ex-SBC)</v>
          </cell>
          <cell r="AJ426">
            <v>0.11700000000000001</v>
          </cell>
          <cell r="AK426">
            <v>0.121</v>
          </cell>
          <cell r="AL426">
            <v>9.9000000000000005E-2</v>
          </cell>
          <cell r="AM426">
            <v>7.6999999999999999E-2</v>
          </cell>
          <cell r="AN426">
            <v>0.11899999999999999</v>
          </cell>
        </row>
        <row r="427">
          <cell r="I427" t="str">
            <v xml:space="preserve">General &amp; Administrative </v>
          </cell>
          <cell r="AJ427">
            <v>5.0999999999999997E-2</v>
          </cell>
          <cell r="AK427">
            <v>5.1999999999999998E-2</v>
          </cell>
          <cell r="AL427">
            <v>0.04</v>
          </cell>
          <cell r="AM427">
            <v>0.03</v>
          </cell>
          <cell r="AN427">
            <v>5.0999999999999997E-2</v>
          </cell>
        </row>
        <row r="428">
          <cell r="I428" t="str">
            <v xml:space="preserve">Information Technology </v>
          </cell>
          <cell r="AJ428">
            <v>1.2999999999999999E-2</v>
          </cell>
          <cell r="AK428">
            <v>1.2999999999999999E-2</v>
          </cell>
          <cell r="AL428">
            <v>1.0999999999999999E-2</v>
          </cell>
          <cell r="AM428">
            <v>8.0000000000000002E-3</v>
          </cell>
          <cell r="AN428">
            <v>1.2999999999999999E-2</v>
          </cell>
        </row>
        <row r="429">
          <cell r="I429" t="str">
            <v>Stock-based Compensation</v>
          </cell>
          <cell r="AJ429">
            <v>0.03</v>
          </cell>
          <cell r="AK429">
            <v>2.8000000000000001E-2</v>
          </cell>
          <cell r="AL429">
            <v>1.9502038767956843E-2</v>
          </cell>
          <cell r="AM429">
            <v>1.4999999999999999E-2</v>
          </cell>
          <cell r="AN429">
            <v>0.03</v>
          </cell>
        </row>
        <row r="430">
          <cell r="I430" t="str">
            <v>Interest Rate on Cash &amp; Equivalents</v>
          </cell>
          <cell r="AJ430">
            <v>4.0000000000000001E-3</v>
          </cell>
          <cell r="AK430">
            <v>4.0000000000000001E-3</v>
          </cell>
          <cell r="AL430">
            <v>4.0000000000000001E-3</v>
          </cell>
          <cell r="AM430">
            <v>4.0000000000000001E-3</v>
          </cell>
          <cell r="AN430">
            <v>4.0000000000000001E-3</v>
          </cell>
        </row>
        <row r="432">
          <cell r="I432" t="str">
            <v>Cash Flow Statement Model Drivers:</v>
          </cell>
        </row>
        <row r="433">
          <cell r="I433" t="str">
            <v>Capex as % of Gross Profit</v>
          </cell>
          <cell r="M433">
            <v>2.87272777616259E-2</v>
          </cell>
          <cell r="N433">
            <v>3.9818910438168695E-2</v>
          </cell>
          <cell r="O433">
            <v>2.7034246076391981E-2</v>
          </cell>
          <cell r="P433">
            <v>3.2386426439703776E-2</v>
          </cell>
          <cell r="Q433">
            <v>2.1350359691445414E-2</v>
          </cell>
          <cell r="R433">
            <v>2.1240469227143902E-2</v>
          </cell>
          <cell r="S433">
            <v>2.7261112431661513E-2</v>
          </cell>
          <cell r="T433">
            <v>3.0826964383835351E-2</v>
          </cell>
          <cell r="U433">
            <v>1.5758987979216248E-2</v>
          </cell>
          <cell r="V433">
            <v>1.6446940585279336E-2</v>
          </cell>
          <cell r="W433">
            <v>1.8533399983548367E-2</v>
          </cell>
          <cell r="X433">
            <v>2.6513544485894724E-2</v>
          </cell>
          <cell r="Y433">
            <v>1.4837037392598283E-2</v>
          </cell>
          <cell r="Z433">
            <v>1.6456011374730538E-2</v>
          </cell>
          <cell r="AA433">
            <v>4.11975871301318E-3</v>
          </cell>
          <cell r="AB433">
            <v>1.6616164680113291E-2</v>
          </cell>
          <cell r="AC433">
            <v>1.5138695646724079E-2</v>
          </cell>
          <cell r="AD433">
            <v>1.2132373583676772E-2</v>
          </cell>
          <cell r="AE433">
            <v>6.3615676055407775E-3</v>
          </cell>
          <cell r="AF433">
            <v>1.69769634186362E-2</v>
          </cell>
          <cell r="AG433">
            <v>1.6367870812640368E-2</v>
          </cell>
          <cell r="AH433">
            <v>1.3077478521195849E-2</v>
          </cell>
          <cell r="AI433">
            <v>1.0628569974221649E-2</v>
          </cell>
          <cell r="AJ433">
            <v>1.7999999999999999E-2</v>
          </cell>
          <cell r="AK433">
            <v>1.7999999999999999E-2</v>
          </cell>
          <cell r="AL433">
            <v>1.4999999999999999E-2</v>
          </cell>
          <cell r="AM433">
            <v>1.2999999999999999E-2</v>
          </cell>
          <cell r="AN433">
            <v>0.02</v>
          </cell>
        </row>
      </sheetData>
      <sheetData sheetId="1"/>
      <sheetData sheetId="2"/>
      <sheetData sheetId="3" refreshError="1">
        <row r="1">
          <cell r="B1" t="str">
            <v>ElementName</v>
          </cell>
          <cell r="C1" t="str">
            <v>ScaleOverride</v>
          </cell>
          <cell r="D1" t="str">
            <v>UnitOverride</v>
          </cell>
          <cell r="E1" t="str">
            <v>ReverseSign</v>
          </cell>
          <cell r="F1" t="str">
            <v>IsDrivingAssumption</v>
          </cell>
          <cell r="G1" t="str">
            <v>SegmentID</v>
          </cell>
          <cell r="I1" t="str">
            <v>Select Model Case:</v>
          </cell>
          <cell r="L1">
            <v>649.81451297948274</v>
          </cell>
          <cell r="M1">
            <v>1</v>
          </cell>
          <cell r="N1">
            <v>1</v>
          </cell>
          <cell r="O1">
            <v>1</v>
          </cell>
          <cell r="P1">
            <v>1</v>
          </cell>
          <cell r="Q1">
            <v>1</v>
          </cell>
          <cell r="R1">
            <v>1</v>
          </cell>
          <cell r="S1">
            <v>1</v>
          </cell>
          <cell r="T1">
            <v>1</v>
          </cell>
          <cell r="U1">
            <v>1</v>
          </cell>
          <cell r="V1">
            <v>1</v>
          </cell>
          <cell r="W1">
            <v>1</v>
          </cell>
          <cell r="X1">
            <v>1</v>
          </cell>
          <cell r="Y1">
            <v>1</v>
          </cell>
          <cell r="Z1">
            <v>1</v>
          </cell>
          <cell r="AA1">
            <v>1</v>
          </cell>
          <cell r="AB1">
            <v>1</v>
          </cell>
          <cell r="AC1">
            <v>1</v>
          </cell>
          <cell r="AD1">
            <v>1</v>
          </cell>
          <cell r="AE1">
            <v>1</v>
          </cell>
          <cell r="AF1">
            <v>1</v>
          </cell>
          <cell r="AG1">
            <v>1</v>
          </cell>
          <cell r="AH1">
            <v>1</v>
          </cell>
          <cell r="AI1">
            <v>1</v>
          </cell>
          <cell r="AJ1">
            <v>1</v>
          </cell>
        </row>
        <row r="3">
          <cell r="M3" t="str">
            <v>2006-FY</v>
          </cell>
          <cell r="N3" t="str">
            <v>2007-FY</v>
          </cell>
          <cell r="O3" t="str">
            <v>2008-FY</v>
          </cell>
          <cell r="P3" t="str">
            <v>2009-FY</v>
          </cell>
          <cell r="Q3" t="str">
            <v>2010-FY</v>
          </cell>
          <cell r="R3" t="str">
            <v>2011-FY</v>
          </cell>
          <cell r="S3" t="str">
            <v>2012-FY</v>
          </cell>
          <cell r="T3" t="str">
            <v>2013-FY</v>
          </cell>
          <cell r="U3" t="str">
            <v>2014-FY</v>
          </cell>
          <cell r="V3" t="str">
            <v>2015-FY</v>
          </cell>
          <cell r="W3" t="str">
            <v>2016-FY</v>
          </cell>
          <cell r="X3" t="str">
            <v>2017-FY</v>
          </cell>
          <cell r="Y3" t="str">
            <v>2018-FY</v>
          </cell>
          <cell r="Z3" t="str">
            <v>2019-FY</v>
          </cell>
          <cell r="AA3" t="str">
            <v>2020-FY</v>
          </cell>
          <cell r="AB3" t="str">
            <v>2021-FY</v>
          </cell>
          <cell r="AC3" t="str">
            <v>2022-FY</v>
          </cell>
          <cell r="AD3" t="str">
            <v>2023-FY</v>
          </cell>
          <cell r="AE3" t="str">
            <v>2024-FY</v>
          </cell>
          <cell r="AF3" t="str">
            <v>2025-FY</v>
          </cell>
          <cell r="AG3" t="str">
            <v>2026-FY</v>
          </cell>
          <cell r="AH3" t="str">
            <v>2027-FY</v>
          </cell>
          <cell r="AI3" t="str">
            <v>2028-FY</v>
          </cell>
          <cell r="AJ3" t="str">
            <v>2029-FY</v>
          </cell>
        </row>
        <row r="4">
          <cell r="I4" t="str">
            <v>Period-End Date</v>
          </cell>
          <cell r="M4">
            <v>39082</v>
          </cell>
          <cell r="N4">
            <v>39447</v>
          </cell>
          <cell r="O4">
            <v>39813</v>
          </cell>
          <cell r="P4">
            <v>40178</v>
          </cell>
          <cell r="Q4">
            <v>40543</v>
          </cell>
          <cell r="R4">
            <v>40908</v>
          </cell>
          <cell r="S4">
            <v>41274</v>
          </cell>
          <cell r="T4">
            <v>41639</v>
          </cell>
          <cell r="U4">
            <v>42004</v>
          </cell>
          <cell r="V4">
            <v>42369</v>
          </cell>
          <cell r="W4">
            <v>42735</v>
          </cell>
          <cell r="X4">
            <v>43100</v>
          </cell>
          <cell r="Y4">
            <v>43465</v>
          </cell>
          <cell r="Z4">
            <v>43830</v>
          </cell>
          <cell r="AA4">
            <v>44196</v>
          </cell>
          <cell r="AB4">
            <v>44561</v>
          </cell>
          <cell r="AC4">
            <v>44926</v>
          </cell>
          <cell r="AD4">
            <v>45291</v>
          </cell>
          <cell r="AE4">
            <v>45657</v>
          </cell>
          <cell r="AF4">
            <v>46022</v>
          </cell>
          <cell r="AG4">
            <v>46387</v>
          </cell>
          <cell r="AH4">
            <v>46752</v>
          </cell>
          <cell r="AI4">
            <v>47118</v>
          </cell>
          <cell r="AJ4">
            <v>47483</v>
          </cell>
        </row>
        <row r="5">
          <cell r="I5" t="str">
            <v>Priceline Model</v>
          </cell>
          <cell r="M5" t="str">
            <v>Historical Financials</v>
          </cell>
          <cell r="P5" t="str">
            <v>Historical Financials</v>
          </cell>
          <cell r="R5" t="str">
            <v>Projected Financials</v>
          </cell>
          <cell r="T5" t="str">
            <v>Projected Financials</v>
          </cell>
          <cell r="AB5" t="str">
            <v>Projected Financials</v>
          </cell>
        </row>
        <row r="6">
          <cell r="I6" t="str">
            <v>(USD millions)</v>
          </cell>
          <cell r="M6">
            <v>39082</v>
          </cell>
          <cell r="N6">
            <v>39447</v>
          </cell>
          <cell r="O6">
            <v>39813</v>
          </cell>
          <cell r="P6">
            <v>40178</v>
          </cell>
          <cell r="Q6">
            <v>40543</v>
          </cell>
          <cell r="R6">
            <v>40908</v>
          </cell>
          <cell r="S6">
            <v>41274</v>
          </cell>
          <cell r="T6">
            <v>41639</v>
          </cell>
          <cell r="U6">
            <v>42004</v>
          </cell>
          <cell r="V6">
            <v>42369</v>
          </cell>
          <cell r="W6">
            <v>42735</v>
          </cell>
          <cell r="X6">
            <v>43100</v>
          </cell>
          <cell r="Y6">
            <v>43465</v>
          </cell>
          <cell r="Z6">
            <v>43830</v>
          </cell>
          <cell r="AA6">
            <v>44196</v>
          </cell>
          <cell r="AB6">
            <v>44561</v>
          </cell>
          <cell r="AC6">
            <v>44926</v>
          </cell>
          <cell r="AD6">
            <v>45291</v>
          </cell>
          <cell r="AE6">
            <v>45657</v>
          </cell>
          <cell r="AF6">
            <v>46022</v>
          </cell>
          <cell r="AG6">
            <v>46387</v>
          </cell>
          <cell r="AH6">
            <v>46752</v>
          </cell>
          <cell r="AI6">
            <v>47118</v>
          </cell>
          <cell r="AJ6">
            <v>47483</v>
          </cell>
        </row>
        <row r="8">
          <cell r="I8" t="str">
            <v>Gross Bookings Build-Up</v>
          </cell>
        </row>
        <row r="9">
          <cell r="I9" t="str">
            <v xml:space="preserve">Merchant </v>
          </cell>
          <cell r="M9">
            <v>1138.4829999999999</v>
          </cell>
          <cell r="N9">
            <v>1244.3110000000001</v>
          </cell>
          <cell r="O9">
            <v>1661.5059999999999</v>
          </cell>
          <cell r="P9">
            <v>2118.6219999999998</v>
          </cell>
          <cell r="Q9">
            <v>2864.3450000000003</v>
          </cell>
          <cell r="R9">
            <v>4024.0073152440618</v>
          </cell>
          <cell r="S9">
            <v>5239.185274562572</v>
          </cell>
          <cell r="T9">
            <v>6265.7585506479372</v>
          </cell>
          <cell r="U9">
            <v>7107.6233834520281</v>
          </cell>
          <cell r="V9">
            <v>7651.1895083203344</v>
          </cell>
          <cell r="W9">
            <v>8151.5731125413895</v>
          </cell>
          <cell r="X9">
            <v>8589.7045349926429</v>
          </cell>
          <cell r="Y9">
            <v>8984.8305235696625</v>
          </cell>
          <cell r="Z9">
            <v>9398.3384420486291</v>
          </cell>
          <cell r="AA9">
            <v>9831.0924121435619</v>
          </cell>
          <cell r="AB9">
            <v>10283.997562662942</v>
          </cell>
          <cell r="AC9">
            <v>10758.001991904781</v>
          </cell>
          <cell r="AD9">
            <v>11254.098824653058</v>
          </cell>
          <cell r="AE9">
            <v>11773.32836836487</v>
          </cell>
          <cell r="AF9">
            <v>12316.780373361438</v>
          </cell>
          <cell r="AG9">
            <v>12885.596402070969</v>
          </cell>
          <cell r="AH9">
            <v>13480.972312617636</v>
          </cell>
          <cell r="AI9">
            <v>14104.16086230936</v>
          </cell>
          <cell r="AJ9">
            <v>14756.474436848102</v>
          </cell>
        </row>
        <row r="10">
          <cell r="I10" t="str">
            <v xml:space="preserve">Agency </v>
          </cell>
          <cell r="M10">
            <v>2181.2660000000001</v>
          </cell>
          <cell r="N10">
            <v>3585.105</v>
          </cell>
          <cell r="O10">
            <v>5738.6110000000008</v>
          </cell>
          <cell r="P10">
            <v>7191.44</v>
          </cell>
          <cell r="Q10">
            <v>10781.53</v>
          </cell>
          <cell r="R10">
            <v>17334.880058667146</v>
          </cell>
          <cell r="S10">
            <v>22819.487745084298</v>
          </cell>
          <cell r="T10">
            <v>28156.50672572702</v>
          </cell>
          <cell r="U10">
            <v>31953.283854999176</v>
          </cell>
          <cell r="V10">
            <v>34937.303148752631</v>
          </cell>
          <cell r="W10">
            <v>37509.573486086643</v>
          </cell>
          <cell r="X10">
            <v>39851.579047012099</v>
          </cell>
          <cell r="Y10">
            <v>41915.662172776829</v>
          </cell>
          <cell r="Z10">
            <v>44019.938333142061</v>
          </cell>
          <cell r="AA10">
            <v>46233.648964412758</v>
          </cell>
          <cell r="AB10">
            <v>48562.719183736364</v>
          </cell>
          <cell r="AC10">
            <v>51013.408895522873</v>
          </cell>
          <cell r="AD10">
            <v>53592.332514903319</v>
          </cell>
          <cell r="AE10">
            <v>56306.47989802892</v>
          </cell>
          <cell r="AF10">
            <v>59163.238555461583</v>
          </cell>
          <cell r="AG10">
            <v>62170.417229849932</v>
          </cell>
          <cell r="AH10">
            <v>65336.270924354736</v>
          </cell>
          <cell r="AI10">
            <v>68669.52747390575</v>
          </cell>
          <cell r="AJ10">
            <v>72179.415757362745</v>
          </cell>
        </row>
        <row r="11">
          <cell r="I11" t="str">
            <v>Total Gross Bookings</v>
          </cell>
          <cell r="M11">
            <v>3319.7489999999998</v>
          </cell>
          <cell r="N11">
            <v>4829.4160000000002</v>
          </cell>
          <cell r="O11">
            <v>7400.1170000000002</v>
          </cell>
          <cell r="P11">
            <v>9310.0619999999999</v>
          </cell>
          <cell r="Q11">
            <v>13645.875</v>
          </cell>
          <cell r="R11">
            <v>21358.88737391121</v>
          </cell>
          <cell r="S11">
            <v>28058.673019646871</v>
          </cell>
          <cell r="T11">
            <v>34422.265276374957</v>
          </cell>
          <cell r="U11">
            <v>39060.907238451204</v>
          </cell>
          <cell r="V11">
            <v>42588.492657072966</v>
          </cell>
          <cell r="W11">
            <v>45661.146598628031</v>
          </cell>
          <cell r="X11">
            <v>48441.28358200474</v>
          </cell>
          <cell r="Y11">
            <v>50900.49269634649</v>
          </cell>
          <cell r="Z11">
            <v>53418.276775190694</v>
          </cell>
          <cell r="AA11">
            <v>56064.741376556318</v>
          </cell>
          <cell r="AB11">
            <v>58846.71674639931</v>
          </cell>
          <cell r="AC11">
            <v>61771.410887427657</v>
          </cell>
          <cell r="AD11">
            <v>64846.43133955638</v>
          </cell>
          <cell r="AE11">
            <v>68079.808266393782</v>
          </cell>
          <cell r="AF11">
            <v>71480.018928823018</v>
          </cell>
          <cell r="AG11">
            <v>75056.013631920898</v>
          </cell>
          <cell r="AH11">
            <v>78817.243236972368</v>
          </cell>
          <cell r="AI11">
            <v>82773.688336215113</v>
          </cell>
          <cell r="AJ11">
            <v>86935.89019421085</v>
          </cell>
        </row>
        <row r="12">
          <cell r="I12" t="str">
            <v>y/y Growth - %</v>
          </cell>
          <cell r="P12">
            <v>0.25809659495924175</v>
          </cell>
          <cell r="Q12">
            <v>0.46571258064661647</v>
          </cell>
          <cell r="R12">
            <v>0.56522666182353354</v>
          </cell>
          <cell r="S12">
            <v>0.31367671585361268</v>
          </cell>
          <cell r="T12">
            <v>0.22679590913911918</v>
          </cell>
          <cell r="U12">
            <v>0.13475702208535023</v>
          </cell>
          <cell r="V12">
            <v>9.0309869074142624E-2</v>
          </cell>
          <cell r="W12">
            <v>7.214751567510036E-2</v>
          </cell>
          <cell r="X12">
            <v>6.0886271819118987E-2</v>
          </cell>
          <cell r="Y12">
            <v>5.0766803282134898E-2</v>
          </cell>
          <cell r="Z12">
            <v>4.9464827263350442E-2</v>
          </cell>
          <cell r="AA12">
            <v>4.9542305763684569E-2</v>
          </cell>
          <cell r="AB12">
            <v>4.9620765235640407E-2</v>
          </cell>
          <cell r="AC12">
            <v>4.9700209335932E-2</v>
          </cell>
          <cell r="AD12">
            <v>4.9780641367130896E-2</v>
          </cell>
          <cell r="AE12">
            <v>4.9862064265439932E-2</v>
          </cell>
          <cell r="AF12">
            <v>4.994448058849299E-2</v>
          </cell>
          <cell r="AG12">
            <v>5.0027892503200277E-2</v>
          </cell>
          <cell r="AH12">
            <v>5.0112301773669543E-2</v>
          </cell>
          <cell r="AI12">
            <v>5.0197709749214114E-2</v>
          </cell>
          <cell r="AJ12">
            <v>5.0284117352478619E-2</v>
          </cell>
        </row>
        <row r="13">
          <cell r="I13" t="str">
            <v>y/y Growth - % (ex F/X)</v>
          </cell>
          <cell r="P13">
            <v>0.31976521236083144</v>
          </cell>
          <cell r="Q13">
            <v>0.49657080693984645</v>
          </cell>
          <cell r="R13">
            <v>0.50685968886425092</v>
          </cell>
          <cell r="S13">
            <v>0.35259051150999099</v>
          </cell>
          <cell r="T13">
            <v>0.22679590913911896</v>
          </cell>
          <cell r="U13">
            <v>0.13475702208535045</v>
          </cell>
          <cell r="V13">
            <v>9.0309869074142624E-2</v>
          </cell>
          <cell r="W13">
            <v>7.214751567510036E-2</v>
          </cell>
          <cell r="X13">
            <v>6.0886271819118987E-2</v>
          </cell>
          <cell r="Y13">
            <v>5.0766803282134898E-2</v>
          </cell>
          <cell r="Z13">
            <v>4.9464827263349997E-2</v>
          </cell>
          <cell r="AA13">
            <v>4.9542305763684569E-2</v>
          </cell>
          <cell r="AB13">
            <v>4.9620765235640629E-2</v>
          </cell>
          <cell r="AC13">
            <v>4.9700209335931556E-2</v>
          </cell>
          <cell r="AD13">
            <v>4.9780641367131118E-2</v>
          </cell>
          <cell r="AE13">
            <v>4.9862064265440376E-2</v>
          </cell>
          <cell r="AF13">
            <v>4.9944480588492768E-2</v>
          </cell>
          <cell r="AG13">
            <v>5.0027892503200277E-2</v>
          </cell>
          <cell r="AH13">
            <v>5.0112301773669543E-2</v>
          </cell>
          <cell r="AI13">
            <v>5.0197709749213892E-2</v>
          </cell>
          <cell r="AJ13">
            <v>5.0284117352478841E-2</v>
          </cell>
        </row>
        <row r="16">
          <cell r="I16" t="str">
            <v>Revenue Build-Up</v>
          </cell>
        </row>
        <row r="17">
          <cell r="I17" t="str">
            <v xml:space="preserve">Merchant </v>
          </cell>
          <cell r="M17">
            <v>904.16899999999998</v>
          </cell>
          <cell r="N17">
            <v>984.23299999999995</v>
          </cell>
          <cell r="O17">
            <v>1218.162</v>
          </cell>
          <cell r="P17">
            <v>1447.577</v>
          </cell>
          <cell r="Q17">
            <v>1691.6409999999998</v>
          </cell>
          <cell r="R17">
            <v>2005.249716743931</v>
          </cell>
          <cell r="S17">
            <v>2338.2796435590726</v>
          </cell>
          <cell r="T17">
            <v>2624.8222810267835</v>
          </cell>
          <cell r="U17">
            <v>2876.2152234370596</v>
          </cell>
          <cell r="V17">
            <v>3052.4160729374566</v>
          </cell>
          <cell r="W17">
            <v>3225.6560991252113</v>
          </cell>
          <cell r="X17">
            <v>3374.2943302313997</v>
          </cell>
          <cell r="Y17">
            <v>3518.2852196966851</v>
          </cell>
          <cell r="Z17">
            <v>3668.4867005533838</v>
          </cell>
          <cell r="AA17">
            <v>3825.1697442477921</v>
          </cell>
          <cell r="AB17">
            <v>3988.6172884735906</v>
          </cell>
          <cell r="AC17">
            <v>4159.1247721912159</v>
          </cell>
          <cell r="AD17">
            <v>4337.0006948664795</v>
          </cell>
          <cell r="AE17">
            <v>4522.567201038134</v>
          </cell>
          <cell r="AF17">
            <v>4716.1606913755049</v>
          </cell>
          <cell r="AG17">
            <v>4918.1324614411633</v>
          </cell>
          <cell r="AH17">
            <v>5128.8493694299796</v>
          </cell>
          <cell r="AI17">
            <v>5348.6945342149065</v>
          </cell>
          <cell r="AJ17">
            <v>5578.0680650916174</v>
          </cell>
        </row>
        <row r="18">
          <cell r="I18" t="str">
            <v xml:space="preserve">Agency </v>
          </cell>
          <cell r="M18">
            <v>213.89999999999998</v>
          </cell>
          <cell r="N18">
            <v>398.24599999999998</v>
          </cell>
          <cell r="O18">
            <v>648.79199999999992</v>
          </cell>
          <cell r="P18">
            <v>868.39400000000001</v>
          </cell>
          <cell r="Q18">
            <v>1380.6020000000001</v>
          </cell>
          <cell r="R18">
            <v>2313.2645159901435</v>
          </cell>
          <cell r="S18">
            <v>3047.8182266925269</v>
          </cell>
          <cell r="T18">
            <v>3740.7909697282435</v>
          </cell>
          <cell r="U18">
            <v>4255.4236797480644</v>
          </cell>
          <cell r="V18">
            <v>4665.7668524836854</v>
          </cell>
          <cell r="W18">
            <v>5020.7396567132728</v>
          </cell>
          <cell r="X18">
            <v>5341.5137806028461</v>
          </cell>
          <cell r="Y18">
            <v>5621.1424006841071</v>
          </cell>
          <cell r="Z18">
            <v>5905.7141562904808</v>
          </cell>
          <cell r="AA18">
            <v>6205.2292372340498</v>
          </cell>
          <cell r="AB18">
            <v>6520.5051752187137</v>
          </cell>
          <cell r="AC18">
            <v>6852.4061736387193</v>
          </cell>
          <cell r="AD18">
            <v>7201.8458832193392</v>
          </cell>
          <cell r="AE18">
            <v>7569.7903488576794</v>
          </cell>
          <cell r="AF18">
            <v>7957.261138549371</v>
          </cell>
          <cell r="AG18">
            <v>8365.3386659960179</v>
          </cell>
          <cell r="AH18">
            <v>8795.1657192442635</v>
          </cell>
          <cell r="AI18">
            <v>9247.9512085137376</v>
          </cell>
          <cell r="AJ18">
            <v>9724.9741472308851</v>
          </cell>
        </row>
        <row r="19">
          <cell r="I19" t="str">
            <v>Other</v>
          </cell>
          <cell r="M19">
            <v>5.0340000000000007</v>
          </cell>
          <cell r="N19">
            <v>8.3389999999999986</v>
          </cell>
          <cell r="O19">
            <v>17.852</v>
          </cell>
          <cell r="P19">
            <v>22.241000000000003</v>
          </cell>
          <cell r="Q19">
            <v>12.663</v>
          </cell>
          <cell r="R19">
            <v>12.315999999999999</v>
          </cell>
          <cell r="S19">
            <v>12.315999999999999</v>
          </cell>
          <cell r="T19">
            <v>12.315999999999999</v>
          </cell>
          <cell r="U19">
            <v>12.315999999999999</v>
          </cell>
          <cell r="V19">
            <v>12.315999999999999</v>
          </cell>
          <cell r="W19">
            <v>12.315999999999999</v>
          </cell>
          <cell r="X19">
            <v>12.315999999999999</v>
          </cell>
          <cell r="Y19">
            <v>12.315999999999999</v>
          </cell>
          <cell r="Z19">
            <v>12.315999999999999</v>
          </cell>
          <cell r="AA19">
            <v>12.315999999999999</v>
          </cell>
          <cell r="AB19">
            <v>12.315999999999999</v>
          </cell>
          <cell r="AC19">
            <v>12.315999999999999</v>
          </cell>
          <cell r="AD19">
            <v>12.315999999999999</v>
          </cell>
          <cell r="AE19">
            <v>12.315999999999999</v>
          </cell>
          <cell r="AF19">
            <v>12.315999999999999</v>
          </cell>
          <cell r="AG19">
            <v>12.315999999999999</v>
          </cell>
          <cell r="AH19">
            <v>12.315999999999999</v>
          </cell>
          <cell r="AI19">
            <v>12.315999999999999</v>
          </cell>
          <cell r="AJ19">
            <v>12.315999999999999</v>
          </cell>
        </row>
        <row r="20">
          <cell r="I20" t="str">
            <v>Total Revenue</v>
          </cell>
          <cell r="M20">
            <v>1123.1030000000001</v>
          </cell>
          <cell r="N20">
            <v>1390.8179999999998</v>
          </cell>
          <cell r="O20">
            <v>1884.806</v>
          </cell>
          <cell r="P20">
            <v>2338.212</v>
          </cell>
          <cell r="Q20">
            <v>3084.9059999999999</v>
          </cell>
          <cell r="R20">
            <v>4330.8302327340743</v>
          </cell>
          <cell r="S20">
            <v>5398.4138702515993</v>
          </cell>
          <cell r="T20">
            <v>6377.9292507550263</v>
          </cell>
          <cell r="U20">
            <v>7143.9549031851238</v>
          </cell>
          <cell r="V20">
            <v>7730.4989254211423</v>
          </cell>
          <cell r="W20">
            <v>8258.7117558384853</v>
          </cell>
          <cell r="X20">
            <v>8728.1241108342456</v>
          </cell>
          <cell r="Y20">
            <v>9151.7436203807938</v>
          </cell>
          <cell r="Z20">
            <v>9586.5168568438658</v>
          </cell>
          <cell r="AA20">
            <v>10042.714981481842</v>
          </cell>
          <cell r="AB20">
            <v>10521.438463692304</v>
          </cell>
          <cell r="AC20">
            <v>11023.846945829935</v>
          </cell>
          <cell r="AD20">
            <v>11551.162578085819</v>
          </cell>
          <cell r="AE20">
            <v>12104.673549895813</v>
          </cell>
          <cell r="AF20">
            <v>12685.737829924876</v>
          </cell>
          <cell r="AG20">
            <v>13295.787127437181</v>
          </cell>
          <cell r="AH20">
            <v>13936.331088674244</v>
          </cell>
          <cell r="AI20">
            <v>14608.961742728645</v>
          </cell>
          <cell r="AJ20">
            <v>15315.358212322504</v>
          </cell>
        </row>
        <row r="21">
          <cell r="I21" t="str">
            <v>y/y Growth - %</v>
          </cell>
          <cell r="N21">
            <v>0.23837083508814394</v>
          </cell>
          <cell r="O21">
            <v>0.35517803192078357</v>
          </cell>
          <cell r="P21">
            <v>0.240558444741793</v>
          </cell>
          <cell r="Q21">
            <v>0.31934401157807768</v>
          </cell>
          <cell r="R21">
            <v>0.40387753556642392</v>
          </cell>
          <cell r="S21">
            <v>0.24650784725947439</v>
          </cell>
          <cell r="T21">
            <v>0.18144503256801525</v>
          </cell>
          <cell r="U21">
            <v>0.12010569925017811</v>
          </cell>
          <cell r="V21">
            <v>8.2103544911027893E-2</v>
          </cell>
          <cell r="W21">
            <v>6.832842686005125E-2</v>
          </cell>
          <cell r="X21">
            <v>5.683844755374956E-2</v>
          </cell>
          <cell r="Y21">
            <v>4.8535000667635719E-2</v>
          </cell>
          <cell r="Z21">
            <v>4.7507147763059976E-2</v>
          </cell>
          <cell r="AA21">
            <v>4.7587474309012778E-2</v>
          </cell>
          <cell r="AB21">
            <v>4.7668731323471603E-2</v>
          </cell>
          <cell r="AC21">
            <v>4.7750931003527342E-2</v>
          </cell>
          <cell r="AD21">
            <v>4.7834085038286567E-2</v>
          </cell>
          <cell r="AE21">
            <v>4.7918204602200198E-2</v>
          </cell>
          <cell r="AF21">
            <v>4.8003300347911004E-2</v>
          </cell>
          <cell r="AG21">
            <v>4.8089382398652125E-2</v>
          </cell>
          <cell r="AH21">
            <v>4.8176460340225935E-2</v>
          </cell>
          <cell r="AI21">
            <v>4.8264543212598765E-2</v>
          </cell>
          <cell r="AJ21">
            <v>4.8353639501140799E-2</v>
          </cell>
        </row>
        <row r="22">
          <cell r="I22" t="str">
            <v>y/y Growth - % (ex F/X)</v>
          </cell>
          <cell r="Q22">
            <v>0.34660415736468719</v>
          </cell>
          <cell r="R22">
            <v>0.36453869897795554</v>
          </cell>
          <cell r="S22">
            <v>0.27576337597985168</v>
          </cell>
          <cell r="T22">
            <v>0.18144503256801547</v>
          </cell>
          <cell r="U22">
            <v>0.12010569925017789</v>
          </cell>
          <cell r="V22">
            <v>8.2103544911028115E-2</v>
          </cell>
          <cell r="W22">
            <v>6.8328426860051028E-2</v>
          </cell>
          <cell r="X22">
            <v>5.6838447553750004E-2</v>
          </cell>
          <cell r="Y22">
            <v>4.8535000667635275E-2</v>
          </cell>
          <cell r="Z22">
            <v>4.7507147763060198E-2</v>
          </cell>
          <cell r="AA22">
            <v>4.7587474309013E-2</v>
          </cell>
          <cell r="AB22">
            <v>4.7668731323471825E-2</v>
          </cell>
          <cell r="AC22">
            <v>4.7750931003527342E-2</v>
          </cell>
          <cell r="AD22">
            <v>4.7834085038286567E-2</v>
          </cell>
          <cell r="AE22">
            <v>4.7918204602200198E-2</v>
          </cell>
          <cell r="AF22">
            <v>4.8003300347911004E-2</v>
          </cell>
          <cell r="AG22">
            <v>4.8089382398651903E-2</v>
          </cell>
          <cell r="AH22">
            <v>4.8176460340225935E-2</v>
          </cell>
          <cell r="AI22">
            <v>4.8264543212598765E-2</v>
          </cell>
          <cell r="AJ22">
            <v>4.8353639501140577E-2</v>
          </cell>
        </row>
        <row r="25">
          <cell r="I25" t="str">
            <v>Cost of Revenue Build-Up</v>
          </cell>
        </row>
        <row r="26">
          <cell r="I26" t="str">
            <v>Merchant</v>
          </cell>
          <cell r="M26">
            <v>722.00399999999991</v>
          </cell>
          <cell r="N26">
            <v>769.99800000000005</v>
          </cell>
          <cell r="O26">
            <v>928.83499999999992</v>
          </cell>
          <cell r="P26">
            <v>1077.4490000000001</v>
          </cell>
          <cell r="Q26">
            <v>1175.934</v>
          </cell>
          <cell r="R26">
            <v>1284.5361699999999</v>
          </cell>
          <cell r="S26">
            <v>1414.7761466700003</v>
          </cell>
          <cell r="T26">
            <v>1526.2410950327505</v>
          </cell>
          <cell r="U26">
            <v>1639.0428065326403</v>
          </cell>
          <cell r="V26">
            <v>1729.1901608919352</v>
          </cell>
          <cell r="W26">
            <v>1815.6496689365322</v>
          </cell>
          <cell r="X26">
            <v>1888.2756556939939</v>
          </cell>
          <cell r="Y26">
            <v>1963.8066819217529</v>
          </cell>
          <cell r="Z26">
            <v>2042.3589491986229</v>
          </cell>
          <cell r="AA26">
            <v>2124.0533071665677</v>
          </cell>
          <cell r="AB26">
            <v>2209.0154394532306</v>
          </cell>
          <cell r="AC26">
            <v>2297.3760570313607</v>
          </cell>
          <cell r="AD26">
            <v>2389.2710993126148</v>
          </cell>
          <cell r="AE26">
            <v>2484.8419432851192</v>
          </cell>
          <cell r="AF26">
            <v>2584.235621016524</v>
          </cell>
          <cell r="AG26">
            <v>2687.6050458571854</v>
          </cell>
          <cell r="AH26">
            <v>2795.1092476914728</v>
          </cell>
          <cell r="AI26">
            <v>2906.9136175991312</v>
          </cell>
          <cell r="AJ26">
            <v>3023.1901623030967</v>
          </cell>
        </row>
        <row r="27">
          <cell r="I27" t="str">
            <v>Agency</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row>
        <row r="28">
          <cell r="I28" t="str">
            <v>Other</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row>
        <row r="29">
          <cell r="I29" t="str">
            <v>Total Cost of Revenue</v>
          </cell>
          <cell r="M29">
            <v>722.00399999999991</v>
          </cell>
          <cell r="N29">
            <v>769.99800000000005</v>
          </cell>
          <cell r="O29">
            <v>928.83499999999992</v>
          </cell>
          <cell r="P29">
            <v>1077.4490000000001</v>
          </cell>
          <cell r="Q29">
            <v>1175.934</v>
          </cell>
          <cell r="R29">
            <v>1284.5361699999999</v>
          </cell>
          <cell r="S29">
            <v>1414.7761466700003</v>
          </cell>
          <cell r="T29">
            <v>1526.2410950327505</v>
          </cell>
          <cell r="U29">
            <v>1639.0428065326403</v>
          </cell>
          <cell r="V29">
            <v>1729.1901608919352</v>
          </cell>
          <cell r="W29">
            <v>1815.6496689365322</v>
          </cell>
          <cell r="X29">
            <v>1888.2756556939939</v>
          </cell>
          <cell r="Y29">
            <v>1963.8066819217529</v>
          </cell>
          <cell r="Z29">
            <v>2042.3589491986229</v>
          </cell>
          <cell r="AA29">
            <v>2124.0533071665677</v>
          </cell>
          <cell r="AB29">
            <v>2209.0154394532306</v>
          </cell>
          <cell r="AC29">
            <v>2297.3760570313607</v>
          </cell>
          <cell r="AD29">
            <v>2389.2710993126148</v>
          </cell>
          <cell r="AE29">
            <v>2484.8419432851192</v>
          </cell>
          <cell r="AF29">
            <v>2584.235621016524</v>
          </cell>
          <cell r="AG29">
            <v>2687.6050458571854</v>
          </cell>
          <cell r="AH29">
            <v>2795.1092476914728</v>
          </cell>
          <cell r="AI29">
            <v>2906.9136175991312</v>
          </cell>
          <cell r="AJ29">
            <v>3023.1901623030967</v>
          </cell>
        </row>
        <row r="31">
          <cell r="I31" t="str">
            <v>Gross Profit Build-Up</v>
          </cell>
        </row>
        <row r="32">
          <cell r="I32" t="str">
            <v xml:space="preserve">Merchant </v>
          </cell>
          <cell r="M32">
            <v>182.16499999999999</v>
          </cell>
          <cell r="N32">
            <v>214.23500000000001</v>
          </cell>
          <cell r="O32">
            <v>289.327</v>
          </cell>
          <cell r="P32">
            <v>370.12800000000004</v>
          </cell>
          <cell r="Q32">
            <v>515.70699999999988</v>
          </cell>
          <cell r="R32">
            <v>720.71354674393103</v>
          </cell>
          <cell r="S32">
            <v>923.50349688907238</v>
          </cell>
          <cell r="T32">
            <v>1098.5811859940329</v>
          </cell>
          <cell r="U32">
            <v>1237.1724169044194</v>
          </cell>
          <cell r="V32">
            <v>1323.2259120455215</v>
          </cell>
          <cell r="W32">
            <v>1410.0064301886791</v>
          </cell>
          <cell r="X32">
            <v>1486.0186745374058</v>
          </cell>
          <cell r="Y32">
            <v>1554.4785377749322</v>
          </cell>
          <cell r="Z32">
            <v>1626.1277513547609</v>
          </cell>
          <cell r="AA32">
            <v>1701.1164370812244</v>
          </cell>
          <cell r="AB32">
            <v>1779.6018490203601</v>
          </cell>
          <cell r="AC32">
            <v>1861.7487151598555</v>
          </cell>
          <cell r="AD32">
            <v>1947.7295955538646</v>
          </cell>
          <cell r="AE32">
            <v>2037.7252577530148</v>
          </cell>
          <cell r="AF32">
            <v>2131.925070358981</v>
          </cell>
          <cell r="AG32">
            <v>2230.5274155839779</v>
          </cell>
          <cell r="AH32">
            <v>2333.7401217385068</v>
          </cell>
          <cell r="AI32">
            <v>2441.7809166157754</v>
          </cell>
          <cell r="AJ32">
            <v>2554.8779027885207</v>
          </cell>
        </row>
        <row r="33">
          <cell r="I33" t="str">
            <v xml:space="preserve">Agency </v>
          </cell>
          <cell r="M33">
            <v>213.89999999999998</v>
          </cell>
          <cell r="N33">
            <v>398.24599999999998</v>
          </cell>
          <cell r="O33">
            <v>648.79199999999992</v>
          </cell>
          <cell r="P33">
            <v>868.39400000000001</v>
          </cell>
          <cell r="Q33">
            <v>1380.6020000000001</v>
          </cell>
          <cell r="R33">
            <v>2313.2645159901435</v>
          </cell>
          <cell r="S33">
            <v>3047.8182266925269</v>
          </cell>
          <cell r="T33">
            <v>3740.7909697282435</v>
          </cell>
          <cell r="U33">
            <v>4255.4236797480644</v>
          </cell>
          <cell r="V33">
            <v>4665.7668524836854</v>
          </cell>
          <cell r="W33">
            <v>5020.7396567132728</v>
          </cell>
          <cell r="X33">
            <v>5341.5137806028461</v>
          </cell>
          <cell r="Y33">
            <v>5621.1424006841071</v>
          </cell>
          <cell r="Z33">
            <v>5905.7141562904808</v>
          </cell>
          <cell r="AA33">
            <v>6205.2292372340498</v>
          </cell>
          <cell r="AB33">
            <v>6520.5051752187137</v>
          </cell>
          <cell r="AC33">
            <v>6852.4061736387193</v>
          </cell>
          <cell r="AD33">
            <v>7201.8458832193392</v>
          </cell>
          <cell r="AE33">
            <v>7569.7903488576794</v>
          </cell>
          <cell r="AF33">
            <v>7957.261138549371</v>
          </cell>
          <cell r="AG33">
            <v>8365.3386659960179</v>
          </cell>
          <cell r="AH33">
            <v>8795.1657192442635</v>
          </cell>
          <cell r="AI33">
            <v>9247.9512085137376</v>
          </cell>
          <cell r="AJ33">
            <v>9724.9741472308851</v>
          </cell>
        </row>
        <row r="34">
          <cell r="I34" t="str">
            <v>Other</v>
          </cell>
          <cell r="M34">
            <v>5.0340000000000007</v>
          </cell>
          <cell r="N34">
            <v>8.3389999999999986</v>
          </cell>
          <cell r="O34">
            <v>17.852</v>
          </cell>
          <cell r="P34">
            <v>22.241000000000003</v>
          </cell>
          <cell r="Q34">
            <v>12.663</v>
          </cell>
          <cell r="R34">
            <v>12.315999999999999</v>
          </cell>
          <cell r="S34">
            <v>12.315999999999999</v>
          </cell>
          <cell r="T34">
            <v>12.315999999999999</v>
          </cell>
          <cell r="U34">
            <v>12.315999999999999</v>
          </cell>
          <cell r="V34">
            <v>12.315999999999999</v>
          </cell>
          <cell r="W34">
            <v>12.315999999999999</v>
          </cell>
          <cell r="X34">
            <v>12.315999999999999</v>
          </cell>
          <cell r="Y34">
            <v>12.315999999999999</v>
          </cell>
          <cell r="Z34">
            <v>12.315999999999999</v>
          </cell>
          <cell r="AA34">
            <v>12.315999999999999</v>
          </cell>
          <cell r="AB34">
            <v>12.315999999999999</v>
          </cell>
          <cell r="AC34">
            <v>12.315999999999999</v>
          </cell>
          <cell r="AD34">
            <v>12.315999999999999</v>
          </cell>
          <cell r="AE34">
            <v>12.315999999999999</v>
          </cell>
          <cell r="AF34">
            <v>12.315999999999999</v>
          </cell>
          <cell r="AG34">
            <v>12.315999999999999</v>
          </cell>
          <cell r="AH34">
            <v>12.315999999999999</v>
          </cell>
          <cell r="AI34">
            <v>12.315999999999999</v>
          </cell>
          <cell r="AJ34">
            <v>12.315999999999999</v>
          </cell>
        </row>
        <row r="35">
          <cell r="I35" t="str">
            <v>Total Gross Profit</v>
          </cell>
          <cell r="M35">
            <v>401.09899999999993</v>
          </cell>
          <cell r="N35">
            <v>620.81999999999994</v>
          </cell>
          <cell r="O35">
            <v>955.97099999999989</v>
          </cell>
          <cell r="P35">
            <v>1260.7629999999999</v>
          </cell>
          <cell r="Q35">
            <v>1908.972</v>
          </cell>
          <cell r="R35">
            <v>3046.2940627340745</v>
          </cell>
          <cell r="S35">
            <v>3983.6377235815989</v>
          </cell>
          <cell r="T35">
            <v>4851.688155722276</v>
          </cell>
          <cell r="U35">
            <v>5504.9120966524833</v>
          </cell>
          <cell r="V35">
            <v>6001.3087645292062</v>
          </cell>
          <cell r="W35">
            <v>6443.0620869019522</v>
          </cell>
          <cell r="X35">
            <v>6839.8484551402516</v>
          </cell>
          <cell r="Y35">
            <v>7187.9369384590391</v>
          </cell>
          <cell r="Z35">
            <v>7544.1579076452417</v>
          </cell>
          <cell r="AA35">
            <v>7918.6616743152745</v>
          </cell>
          <cell r="AB35">
            <v>8312.4230242390749</v>
          </cell>
          <cell r="AC35">
            <v>8726.4708887985762</v>
          </cell>
          <cell r="AD35">
            <v>9161.8914787732047</v>
          </cell>
          <cell r="AE35">
            <v>9619.8316066106945</v>
          </cell>
          <cell r="AF35">
            <v>10101.502208908352</v>
          </cell>
          <cell r="AG35">
            <v>10608.182081579997</v>
          </cell>
          <cell r="AH35">
            <v>11141.221840982771</v>
          </cell>
          <cell r="AI35">
            <v>11702.048125129513</v>
          </cell>
          <cell r="AJ35">
            <v>12292.168050019407</v>
          </cell>
        </row>
        <row r="36">
          <cell r="I36" t="str">
            <v>y/y Growth - %</v>
          </cell>
          <cell r="N36">
            <v>0.54779742657049768</v>
          </cell>
          <cell r="O36">
            <v>0.53985213105247887</v>
          </cell>
          <cell r="P36">
            <v>0.31882975529592428</v>
          </cell>
          <cell r="Q36">
            <v>0.51414024681879167</v>
          </cell>
          <cell r="R36">
            <v>0.59577723650953218</v>
          </cell>
          <cell r="S36">
            <v>0.30769966442643781</v>
          </cell>
          <cell r="T36">
            <v>0.21790395923860073</v>
          </cell>
          <cell r="U36">
            <v>0.13463848457773797</v>
          </cell>
          <cell r="V36">
            <v>9.0173404981085836E-2</v>
          </cell>
          <cell r="W36">
            <v>7.3609497478905439E-2</v>
          </cell>
          <cell r="X36">
            <v>6.1583508413635135E-2</v>
          </cell>
          <cell r="Y36">
            <v>5.0891256670634766E-2</v>
          </cell>
          <cell r="Z36">
            <v>4.9558165609417504E-2</v>
          </cell>
          <cell r="AA36">
            <v>4.9641559900345023E-2</v>
          </cell>
          <cell r="AB36">
            <v>4.9725744844105746E-2</v>
          </cell>
          <cell r="AC36">
            <v>4.9810730680107884E-2</v>
          </cell>
          <cell r="AD36">
            <v>4.9896526960691689E-2</v>
          </cell>
          <cell r="AE36">
            <v>4.9983142552874726E-2</v>
          </cell>
          <cell r="AF36">
            <v>5.0070585639633958E-2</v>
          </cell>
          <cell r="AG36">
            <v>5.0158863720765279E-2</v>
          </cell>
          <cell r="AH36">
            <v>5.0247983613360248E-2</v>
          </cell>
          <cell r="AI36">
            <v>5.0337951451945084E-2</v>
          </cell>
          <cell r="AJ36">
            <v>5.0428772688316359E-2</v>
          </cell>
        </row>
        <row r="37">
          <cell r="I37" t="str">
            <v>y/y Growth - % (ex F/X)</v>
          </cell>
          <cell r="Q37">
            <v>0.5646969335235883</v>
          </cell>
          <cell r="R37">
            <v>0.53220552722056125</v>
          </cell>
          <cell r="S37">
            <v>0.34929142334649299</v>
          </cell>
          <cell r="T37">
            <v>0.21790395923860095</v>
          </cell>
          <cell r="U37">
            <v>0.13463848457773775</v>
          </cell>
          <cell r="V37">
            <v>9.0173404981086058E-2</v>
          </cell>
          <cell r="W37">
            <v>7.3609497478905217E-2</v>
          </cell>
          <cell r="X37">
            <v>6.1583508413635579E-2</v>
          </cell>
          <cell r="Y37">
            <v>5.0891256670634544E-2</v>
          </cell>
          <cell r="Z37">
            <v>4.9558165609417504E-2</v>
          </cell>
          <cell r="AA37">
            <v>4.9641559900345023E-2</v>
          </cell>
          <cell r="AB37">
            <v>4.9725744844105968E-2</v>
          </cell>
          <cell r="AC37">
            <v>4.9810730680107662E-2</v>
          </cell>
          <cell r="AD37">
            <v>4.9896526960691689E-2</v>
          </cell>
          <cell r="AE37">
            <v>4.9983142552874948E-2</v>
          </cell>
          <cell r="AF37">
            <v>5.0070585639633958E-2</v>
          </cell>
          <cell r="AG37">
            <v>5.0158863720765279E-2</v>
          </cell>
          <cell r="AH37">
            <v>5.0247983613360248E-2</v>
          </cell>
          <cell r="AI37">
            <v>5.0337951451945306E-2</v>
          </cell>
          <cell r="AJ37">
            <v>5.0428772688315915E-2</v>
          </cell>
        </row>
        <row r="40">
          <cell r="I40" t="str">
            <v>Gross Bookings Scenarios</v>
          </cell>
        </row>
        <row r="41">
          <cell r="I41" t="str">
            <v>Gross bookings by brand</v>
          </cell>
        </row>
        <row r="42">
          <cell r="I42" t="str">
            <v>US</v>
          </cell>
        </row>
        <row r="43">
          <cell r="I43" t="str">
            <v>Agency (Priceline.com)</v>
          </cell>
          <cell r="M43">
            <v>834.30699999999956</v>
          </cell>
          <cell r="N43">
            <v>923.46399999999994</v>
          </cell>
          <cell r="O43">
            <v>1538.9859999999999</v>
          </cell>
          <cell r="P43">
            <v>1772.3919999999998</v>
          </cell>
          <cell r="Q43">
            <v>2028.4010000000003</v>
          </cell>
          <cell r="R43">
            <v>2335.0682999999999</v>
          </cell>
          <cell r="S43">
            <v>2715.9713540000002</v>
          </cell>
          <cell r="T43">
            <v>3041.8879164800005</v>
          </cell>
          <cell r="U43">
            <v>3285.2389497984009</v>
          </cell>
          <cell r="V43">
            <v>3449.5008972883211</v>
          </cell>
          <cell r="W43">
            <v>3604.7284376662951</v>
          </cell>
          <cell r="X43">
            <v>3766.9412173612782</v>
          </cell>
          <cell r="Y43">
            <v>3936.4535721425354</v>
          </cell>
          <cell r="Z43">
            <v>4113.5939828889495</v>
          </cell>
          <cell r="AA43">
            <v>4298.7057121189519</v>
          </cell>
          <cell r="AB43">
            <v>4492.1474691643043</v>
          </cell>
          <cell r="AC43">
            <v>4694.2941052766973</v>
          </cell>
          <cell r="AD43">
            <v>4905.537340014148</v>
          </cell>
          <cell r="AE43">
            <v>5126.286520314784</v>
          </cell>
          <cell r="AF43">
            <v>5356.9694137289489</v>
          </cell>
          <cell r="AG43">
            <v>5598.0330373467514</v>
          </cell>
          <cell r="AH43">
            <v>5849.9445240273544</v>
          </cell>
          <cell r="AI43">
            <v>6113.1920276085848</v>
          </cell>
          <cell r="AJ43">
            <v>6388.285668850971</v>
          </cell>
        </row>
        <row r="44">
          <cell r="I44" t="str">
            <v>Base y/y Growth - %</v>
          </cell>
          <cell r="M44" t="str">
            <v>NA</v>
          </cell>
          <cell r="N44">
            <v>0.10686354063911785</v>
          </cell>
          <cell r="O44">
            <v>0.66653599923765294</v>
          </cell>
          <cell r="P44">
            <v>0.15166219835658024</v>
          </cell>
          <cell r="Q44">
            <v>0.14444265151275815</v>
          </cell>
          <cell r="R44">
            <v>0.15118672294087787</v>
          </cell>
          <cell r="S44">
            <v>0.16312287482126342</v>
          </cell>
          <cell r="T44">
            <v>0.12</v>
          </cell>
          <cell r="U44">
            <v>0.08</v>
          </cell>
          <cell r="V44">
            <v>0.05</v>
          </cell>
          <cell r="W44">
            <v>4.4999999999999998E-2</v>
          </cell>
          <cell r="X44">
            <v>4.4999999999999998E-2</v>
          </cell>
          <cell r="Y44">
            <v>4.4999999999999998E-2</v>
          </cell>
          <cell r="Z44">
            <v>4.4999999999999998E-2</v>
          </cell>
          <cell r="AA44">
            <v>4.4999999999999998E-2</v>
          </cell>
          <cell r="AB44">
            <v>4.4999999999999998E-2</v>
          </cell>
          <cell r="AC44">
            <v>4.4999999999999998E-2</v>
          </cell>
          <cell r="AD44">
            <v>4.4999999999999998E-2</v>
          </cell>
          <cell r="AE44">
            <v>4.4999999999999998E-2</v>
          </cell>
          <cell r="AF44">
            <v>4.4999999999999998E-2</v>
          </cell>
          <cell r="AG44">
            <v>4.4999999999999998E-2</v>
          </cell>
          <cell r="AH44">
            <v>4.4999999999999998E-2</v>
          </cell>
          <cell r="AI44">
            <v>4.4999999999999998E-2</v>
          </cell>
          <cell r="AJ44">
            <v>4.4999999999999998E-2</v>
          </cell>
        </row>
        <row r="45">
          <cell r="I45" t="str">
            <v>Bull y/y Growth - %</v>
          </cell>
          <cell r="M45" t="str">
            <v>NA</v>
          </cell>
          <cell r="N45">
            <v>0.10686354063911785</v>
          </cell>
          <cell r="O45">
            <v>0.66653599923765294</v>
          </cell>
          <cell r="P45">
            <v>0.15166219835658024</v>
          </cell>
          <cell r="Q45">
            <v>0.14444265151275815</v>
          </cell>
          <cell r="R45">
            <v>0.15558304299790815</v>
          </cell>
          <cell r="S45">
            <v>0.18312287482126322</v>
          </cell>
          <cell r="T45">
            <v>0.13</v>
          </cell>
          <cell r="U45">
            <v>0.09</v>
          </cell>
          <cell r="V45">
            <v>6.0000000000000005E-2</v>
          </cell>
          <cell r="W45">
            <v>5.5E-2</v>
          </cell>
          <cell r="X45">
            <v>5.5E-2</v>
          </cell>
          <cell r="Y45">
            <v>5.5E-2</v>
          </cell>
          <cell r="Z45">
            <v>5.5E-2</v>
          </cell>
          <cell r="AA45">
            <v>5.5E-2</v>
          </cell>
          <cell r="AB45">
            <v>5.5E-2</v>
          </cell>
          <cell r="AC45">
            <v>5.5E-2</v>
          </cell>
          <cell r="AD45">
            <v>5.5E-2</v>
          </cell>
          <cell r="AE45">
            <v>5.5E-2</v>
          </cell>
          <cell r="AF45">
            <v>5.5E-2</v>
          </cell>
          <cell r="AG45">
            <v>5.5E-2</v>
          </cell>
          <cell r="AH45">
            <v>5.5E-2</v>
          </cell>
          <cell r="AI45">
            <v>5.5E-2</v>
          </cell>
          <cell r="AJ45">
            <v>5.5E-2</v>
          </cell>
        </row>
        <row r="46">
          <cell r="I46" t="str">
            <v>Bear y/y Growth - %</v>
          </cell>
          <cell r="M46" t="str">
            <v>NA</v>
          </cell>
          <cell r="N46">
            <v>0.10686354063911785</v>
          </cell>
          <cell r="O46">
            <v>0.66653599923765294</v>
          </cell>
          <cell r="P46">
            <v>0.15166219835658024</v>
          </cell>
          <cell r="Q46">
            <v>0.14444265151275815</v>
          </cell>
          <cell r="R46">
            <v>0.1379977627697877</v>
          </cell>
          <cell r="S46">
            <v>8.4342049866378721E-2</v>
          </cell>
          <cell r="T46">
            <v>0.04</v>
          </cell>
          <cell r="U46">
            <v>0.03</v>
          </cell>
          <cell r="V46">
            <v>3.0000000000000002E-2</v>
          </cell>
          <cell r="W46">
            <v>2.4999999999999998E-2</v>
          </cell>
          <cell r="X46">
            <v>2.4999999999999998E-2</v>
          </cell>
          <cell r="Y46">
            <v>2.4999999999999998E-2</v>
          </cell>
          <cell r="Z46">
            <v>2.4999999999999998E-2</v>
          </cell>
          <cell r="AA46">
            <v>2.4999999999999998E-2</v>
          </cell>
          <cell r="AB46">
            <v>2.4999999999999998E-2</v>
          </cell>
          <cell r="AC46">
            <v>2.4999999999999998E-2</v>
          </cell>
          <cell r="AD46">
            <v>2.4999999999999998E-2</v>
          </cell>
          <cell r="AE46">
            <v>2.4999999999999998E-2</v>
          </cell>
          <cell r="AF46">
            <v>2.4999999999999998E-2</v>
          </cell>
          <cell r="AG46">
            <v>2.4999999999999998E-2</v>
          </cell>
          <cell r="AH46">
            <v>2.4999999999999998E-2</v>
          </cell>
          <cell r="AI46">
            <v>2.4999999999999998E-2</v>
          </cell>
          <cell r="AJ46">
            <v>2.4999999999999998E-2</v>
          </cell>
        </row>
        <row r="47">
          <cell r="I47" t="str">
            <v>Merchant (NYOP &amp; Priceline.com)</v>
          </cell>
          <cell r="M47">
            <v>1138.4829999999999</v>
          </cell>
          <cell r="N47">
            <v>1230.9110000000001</v>
          </cell>
          <cell r="O47">
            <v>1542.806</v>
          </cell>
          <cell r="P47">
            <v>1873.67</v>
          </cell>
          <cell r="Q47">
            <v>2138.4740000000002</v>
          </cell>
          <cell r="R47">
            <v>2388.6791999999996</v>
          </cell>
          <cell r="S47">
            <v>2592.8427940000001</v>
          </cell>
          <cell r="T47">
            <v>2787.3060035500002</v>
          </cell>
          <cell r="U47">
            <v>2982.4174237985003</v>
          </cell>
          <cell r="V47">
            <v>3146.4503821074177</v>
          </cell>
          <cell r="W47">
            <v>3303.7729012127888</v>
          </cell>
          <cell r="X47">
            <v>3435.9238172613004</v>
          </cell>
          <cell r="Y47">
            <v>3573.3607699517524</v>
          </cell>
          <cell r="Z47">
            <v>3716.2952007498225</v>
          </cell>
          <cell r="AA47">
            <v>3864.9470087798154</v>
          </cell>
          <cell r="AB47">
            <v>4019.5448891310079</v>
          </cell>
          <cell r="AC47">
            <v>4180.3266846962488</v>
          </cell>
          <cell r="AD47">
            <v>4347.5397520840988</v>
          </cell>
          <cell r="AE47">
            <v>4521.4413421674626</v>
          </cell>
          <cell r="AF47">
            <v>4702.2989958541611</v>
          </cell>
          <cell r="AG47">
            <v>4890.3909556883282</v>
          </cell>
          <cell r="AH47">
            <v>5086.0065939158612</v>
          </cell>
          <cell r="AI47">
            <v>5289.4468576724958</v>
          </cell>
          <cell r="AJ47">
            <v>5501.0247319793962</v>
          </cell>
        </row>
        <row r="48">
          <cell r="I48" t="str">
            <v>Base y/y Growth - %</v>
          </cell>
          <cell r="M48" t="str">
            <v>NA</v>
          </cell>
          <cell r="N48">
            <v>8.1185226305531266E-2</v>
          </cell>
          <cell r="O48">
            <v>0.25338550065764287</v>
          </cell>
          <cell r="P48">
            <v>0.21445599770807222</v>
          </cell>
          <cell r="Q48">
            <v>0.14132904940571178</v>
          </cell>
          <cell r="R48">
            <v>0.11700174984591794</v>
          </cell>
          <cell r="S48">
            <v>8.5471332441794834E-2</v>
          </cell>
          <cell r="T48">
            <v>7.4999999999999997E-2</v>
          </cell>
          <cell r="U48">
            <v>7.0000000000000007E-2</v>
          </cell>
          <cell r="V48">
            <v>5.5E-2</v>
          </cell>
          <cell r="W48">
            <v>0.05</v>
          </cell>
          <cell r="X48">
            <v>0.04</v>
          </cell>
          <cell r="Y48">
            <v>0.04</v>
          </cell>
          <cell r="Z48">
            <v>0.04</v>
          </cell>
          <cell r="AA48">
            <v>0.04</v>
          </cell>
          <cell r="AB48">
            <v>0.04</v>
          </cell>
          <cell r="AC48">
            <v>0.04</v>
          </cell>
          <cell r="AD48">
            <v>0.04</v>
          </cell>
          <cell r="AE48">
            <v>0.04</v>
          </cell>
          <cell r="AF48">
            <v>0.04</v>
          </cell>
          <cell r="AG48">
            <v>0.04</v>
          </cell>
          <cell r="AH48">
            <v>0.04</v>
          </cell>
          <cell r="AI48">
            <v>0.04</v>
          </cell>
          <cell r="AJ48">
            <v>0.04</v>
          </cell>
        </row>
        <row r="49">
          <cell r="I49" t="str">
            <v>Bull y/y Growth - %</v>
          </cell>
          <cell r="M49" t="str">
            <v>NA</v>
          </cell>
          <cell r="N49">
            <v>8.1185226305531266E-2</v>
          </cell>
          <cell r="O49">
            <v>0.25338550065764287</v>
          </cell>
          <cell r="P49">
            <v>0.21445599770807222</v>
          </cell>
          <cell r="Q49">
            <v>0.14132904940571178</v>
          </cell>
          <cell r="R49">
            <v>0.12126764225330766</v>
          </cell>
          <cell r="S49">
            <v>0.10547133244179507</v>
          </cell>
          <cell r="T49">
            <v>8.4999999999999992E-2</v>
          </cell>
          <cell r="U49">
            <v>0.08</v>
          </cell>
          <cell r="V49">
            <v>6.5000000000000002E-2</v>
          </cell>
          <cell r="W49">
            <v>6.0000000000000005E-2</v>
          </cell>
          <cell r="X49">
            <v>5.5E-2</v>
          </cell>
          <cell r="Y49">
            <v>5.5E-2</v>
          </cell>
          <cell r="Z49">
            <v>5.5E-2</v>
          </cell>
          <cell r="AA49">
            <v>5.5E-2</v>
          </cell>
          <cell r="AB49">
            <v>0.05</v>
          </cell>
          <cell r="AC49">
            <v>0.05</v>
          </cell>
          <cell r="AD49">
            <v>0.05</v>
          </cell>
          <cell r="AE49">
            <v>0.05</v>
          </cell>
          <cell r="AF49">
            <v>0.05</v>
          </cell>
          <cell r="AG49">
            <v>0.05</v>
          </cell>
          <cell r="AH49">
            <v>0.05</v>
          </cell>
          <cell r="AI49">
            <v>0.05</v>
          </cell>
          <cell r="AJ49">
            <v>0.05</v>
          </cell>
        </row>
        <row r="50">
          <cell r="I50" t="str">
            <v>Bear y/y Growth - %</v>
          </cell>
          <cell r="M50" t="str">
            <v>NA</v>
          </cell>
          <cell r="N50">
            <v>8.1185226305531266E-2</v>
          </cell>
          <cell r="O50">
            <v>0.25338550065764287</v>
          </cell>
          <cell r="P50">
            <v>0.21445599770807222</v>
          </cell>
          <cell r="Q50">
            <v>0.14132904940571178</v>
          </cell>
          <cell r="R50">
            <v>0.12126764225330766</v>
          </cell>
          <cell r="S50">
            <v>8.7533622765250785E-2</v>
          </cell>
          <cell r="T50">
            <v>0.04</v>
          </cell>
          <cell r="U50">
            <v>0.03</v>
          </cell>
          <cell r="V50">
            <v>2.5000000000000001E-2</v>
          </cell>
          <cell r="W50">
            <v>0.03</v>
          </cell>
          <cell r="X50">
            <v>1.0000000000000002E-2</v>
          </cell>
          <cell r="Y50">
            <v>1.0000000000000002E-2</v>
          </cell>
          <cell r="Z50">
            <v>1.0000000000000002E-2</v>
          </cell>
          <cell r="AA50">
            <v>1.0000000000000002E-2</v>
          </cell>
          <cell r="AB50">
            <v>1.0000000000000002E-2</v>
          </cell>
          <cell r="AC50">
            <v>1.0000000000000002E-2</v>
          </cell>
          <cell r="AD50">
            <v>1.0000000000000002E-2</v>
          </cell>
          <cell r="AE50">
            <v>1.0000000000000002E-2</v>
          </cell>
          <cell r="AF50">
            <v>1.0000000000000002E-2</v>
          </cell>
          <cell r="AG50">
            <v>1.0000000000000002E-2</v>
          </cell>
          <cell r="AH50">
            <v>1.0000000000000002E-2</v>
          </cell>
          <cell r="AI50">
            <v>1.0000000000000002E-2</v>
          </cell>
          <cell r="AJ50">
            <v>1.0000000000000002E-2</v>
          </cell>
        </row>
        <row r="51">
          <cell r="I51" t="str">
            <v>Total US</v>
          </cell>
          <cell r="M51">
            <v>1972.7899999999995</v>
          </cell>
          <cell r="N51">
            <v>2154.375</v>
          </cell>
          <cell r="O51">
            <v>3081.7919999999999</v>
          </cell>
          <cell r="P51">
            <v>3646.0619999999999</v>
          </cell>
          <cell r="Q51">
            <v>4166.875</v>
          </cell>
          <cell r="R51">
            <v>4723.7474999999995</v>
          </cell>
          <cell r="S51">
            <v>5308.8141480000004</v>
          </cell>
          <cell r="T51">
            <v>5829.1939200300003</v>
          </cell>
          <cell r="U51">
            <v>6267.6563735969012</v>
          </cell>
          <cell r="V51">
            <v>6595.9512793957383</v>
          </cell>
          <cell r="W51">
            <v>6908.501338879084</v>
          </cell>
          <cell r="X51">
            <v>7202.8650346225786</v>
          </cell>
          <cell r="Y51">
            <v>7509.8143420942879</v>
          </cell>
          <cell r="Z51">
            <v>7829.889183638772</v>
          </cell>
          <cell r="AA51">
            <v>8163.6527208987673</v>
          </cell>
          <cell r="AB51">
            <v>8511.6923582953132</v>
          </cell>
          <cell r="AC51">
            <v>8874.6207899729452</v>
          </cell>
          <cell r="AD51">
            <v>9253.0770920982468</v>
          </cell>
          <cell r="AE51">
            <v>9647.7278624822466</v>
          </cell>
          <cell r="AF51">
            <v>10059.26840958311</v>
          </cell>
          <cell r="AG51">
            <v>10488.42399303508</v>
          </cell>
          <cell r="AH51">
            <v>10935.951117943216</v>
          </cell>
          <cell r="AI51">
            <v>11402.638885281081</v>
          </cell>
          <cell r="AJ51">
            <v>11889.310400830367</v>
          </cell>
        </row>
        <row r="52">
          <cell r="I52" t="str">
            <v>y/y Growth - %</v>
          </cell>
          <cell r="M52" t="str">
            <v>NA</v>
          </cell>
          <cell r="N52">
            <v>9.2044769083379663E-2</v>
          </cell>
          <cell r="O52">
            <v>0.43048076588337691</v>
          </cell>
          <cell r="P52">
            <v>0.18309801569995643</v>
          </cell>
          <cell r="Q52">
            <v>0.14284260662599824</v>
          </cell>
          <cell r="R52">
            <v>0.13364271786410664</v>
          </cell>
          <cell r="S52">
            <v>0.12385646099839187</v>
          </cell>
          <cell r="T52">
            <v>9.8021847727715938E-2</v>
          </cell>
          <cell r="U52">
            <v>7.5218368025170124E-2</v>
          </cell>
          <cell r="V52">
            <v>5.237921261634737E-2</v>
          </cell>
          <cell r="W52">
            <v>4.7385137676756672E-2</v>
          </cell>
          <cell r="X52">
            <v>4.2608907678268748E-2</v>
          </cell>
          <cell r="Y52">
            <v>4.26148908797086E-2</v>
          </cell>
          <cell r="Z52">
            <v>4.2620872762511475E-2</v>
          </cell>
          <cell r="AA52">
            <v>4.2626853258335151E-2</v>
          </cell>
          <cell r="AB52">
            <v>4.2632832298901135E-2</v>
          </cell>
          <cell r="AC52">
            <v>4.2638809815997325E-2</v>
          </cell>
          <cell r="AD52">
            <v>4.2644785741482449E-2</v>
          </cell>
          <cell r="AE52">
            <v>4.265076000728607E-2</v>
          </cell>
          <cell r="AF52">
            <v>4.2656732545416132E-2</v>
          </cell>
          <cell r="AG52">
            <v>4.2662703287957626E-2</v>
          </cell>
          <cell r="AH52">
            <v>4.2668672167078592E-2</v>
          </cell>
          <cell r="AI52">
            <v>4.2674639115032775E-2</v>
          </cell>
          <cell r="AJ52">
            <v>4.2680604064160743E-2</v>
          </cell>
        </row>
        <row r="54">
          <cell r="I54" t="str">
            <v>Europe</v>
          </cell>
        </row>
        <row r="55">
          <cell r="I55" t="str">
            <v>Agency (Booking.com &amp; Other)</v>
          </cell>
          <cell r="M55">
            <v>1323.9290000000003</v>
          </cell>
          <cell r="N55">
            <v>2596.2659999999996</v>
          </cell>
          <cell r="O55">
            <v>4024.8225000000002</v>
          </cell>
          <cell r="P55">
            <v>4992.1568750000006</v>
          </cell>
          <cell r="Q55">
            <v>7664.4586250000011</v>
          </cell>
          <cell r="R55">
            <v>12567.324086258932</v>
          </cell>
          <cell r="S55">
            <v>15948.969148794769</v>
          </cell>
          <cell r="T55">
            <v>19298.252670041671</v>
          </cell>
          <cell r="U55">
            <v>21614.042990446673</v>
          </cell>
          <cell r="V55">
            <v>23451.236644634639</v>
          </cell>
          <cell r="W55">
            <v>25092.823209759066</v>
          </cell>
          <cell r="X55">
            <v>26598.392602344611</v>
          </cell>
          <cell r="Y55">
            <v>27861.816250955984</v>
          </cell>
          <cell r="Z55">
            <v>29115.597982249001</v>
          </cell>
          <cell r="AA55">
            <v>30425.799891450202</v>
          </cell>
          <cell r="AB55">
            <v>31794.960886565459</v>
          </cell>
          <cell r="AC55">
            <v>33225.734126460906</v>
          </cell>
          <cell r="AD55">
            <v>34720.892162151642</v>
          </cell>
          <cell r="AE55">
            <v>36283.332309448466</v>
          </cell>
          <cell r="AF55">
            <v>37916.082263373646</v>
          </cell>
          <cell r="AG55">
            <v>39622.30596522546</v>
          </cell>
          <cell r="AH55">
            <v>41405.309733660601</v>
          </cell>
          <cell r="AI55">
            <v>43268.548671675322</v>
          </cell>
          <cell r="AJ55">
            <v>45215.633361900705</v>
          </cell>
        </row>
        <row r="56">
          <cell r="I56" t="str">
            <v>Base y/y Growth - %</v>
          </cell>
          <cell r="M56" t="str">
            <v>NA</v>
          </cell>
          <cell r="N56">
            <v>0.96103114290872016</v>
          </cell>
          <cell r="O56">
            <v>0.55023502984671091</v>
          </cell>
          <cell r="P56">
            <v>0.24034212067737148</v>
          </cell>
          <cell r="Q56">
            <v>0.53530003501742929</v>
          </cell>
          <cell r="R56">
            <v>0.63968842434176887</v>
          </cell>
          <cell r="S56">
            <v>0.2690823471508399</v>
          </cell>
          <cell r="T56">
            <v>0.21</v>
          </cell>
          <cell r="U56">
            <v>0.12</v>
          </cell>
          <cell r="V56">
            <v>8.5000000000000006E-2</v>
          </cell>
          <cell r="W56">
            <v>7.0000000000000007E-2</v>
          </cell>
          <cell r="X56">
            <v>0.06</v>
          </cell>
          <cell r="Y56">
            <v>4.7500000000000001E-2</v>
          </cell>
          <cell r="Z56">
            <v>4.4999999999999998E-2</v>
          </cell>
          <cell r="AA56">
            <v>4.4999999999999998E-2</v>
          </cell>
          <cell r="AB56">
            <v>4.4999999999999998E-2</v>
          </cell>
          <cell r="AC56">
            <v>4.4999999999999998E-2</v>
          </cell>
          <cell r="AD56">
            <v>4.4999999999999998E-2</v>
          </cell>
          <cell r="AE56">
            <v>4.4999999999999998E-2</v>
          </cell>
          <cell r="AF56">
            <v>4.4999999999999998E-2</v>
          </cell>
          <cell r="AG56">
            <v>4.4999999999999998E-2</v>
          </cell>
          <cell r="AH56">
            <v>4.4999999999999998E-2</v>
          </cell>
          <cell r="AI56">
            <v>4.4999999999999998E-2</v>
          </cell>
          <cell r="AJ56">
            <v>4.4999999999999998E-2</v>
          </cell>
        </row>
        <row r="57">
          <cell r="I57" t="str">
            <v>(+/-) FX y/y Growth - %</v>
          </cell>
          <cell r="M57" t="str">
            <v>NA</v>
          </cell>
          <cell r="N57">
            <v>-9.0575564185765581E-2</v>
          </cell>
          <cell r="O57">
            <v>-5.8672391623203229E-2</v>
          </cell>
          <cell r="P57">
            <v>6.2524109754471285E-2</v>
          </cell>
          <cell r="Q57">
            <v>4.4309026369021662E-2</v>
          </cell>
          <cell r="R57">
            <v>-4.775857161340416E-2</v>
          </cell>
          <cell r="S57">
            <v>6.2248681346400075E-2</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row>
        <row r="58">
          <cell r="I58" t="str">
            <v>Organic y/y Growth - %</v>
          </cell>
          <cell r="M58" t="str">
            <v>NA</v>
          </cell>
          <cell r="N58">
            <v>0.87045557872295454</v>
          </cell>
          <cell r="O58">
            <v>0.49156263822350765</v>
          </cell>
          <cell r="P58">
            <v>0.3028662304318428</v>
          </cell>
          <cell r="Q58">
            <v>0.57960906138645096</v>
          </cell>
          <cell r="R58">
            <v>0.59192985272836474</v>
          </cell>
          <cell r="S58">
            <v>0.33133102849723994</v>
          </cell>
          <cell r="T58">
            <v>0.21</v>
          </cell>
          <cell r="U58">
            <v>0.12</v>
          </cell>
          <cell r="V58">
            <v>8.5000000000000006E-2</v>
          </cell>
          <cell r="W58">
            <v>7.0000000000000007E-2</v>
          </cell>
          <cell r="X58">
            <v>0.06</v>
          </cell>
          <cell r="Y58">
            <v>4.7500000000000001E-2</v>
          </cell>
          <cell r="Z58">
            <v>4.4999999999999998E-2</v>
          </cell>
          <cell r="AA58">
            <v>4.4999999999999998E-2</v>
          </cell>
          <cell r="AB58">
            <v>4.4999999999999998E-2</v>
          </cell>
          <cell r="AC58">
            <v>4.4999999999999998E-2</v>
          </cell>
          <cell r="AD58">
            <v>4.4999999999999998E-2</v>
          </cell>
          <cell r="AE58">
            <v>4.4999999999999998E-2</v>
          </cell>
          <cell r="AF58">
            <v>4.4999999999999998E-2</v>
          </cell>
          <cell r="AG58">
            <v>4.4999999999999998E-2</v>
          </cell>
          <cell r="AH58">
            <v>4.4999999999999998E-2</v>
          </cell>
          <cell r="AI58">
            <v>4.4999999999999998E-2</v>
          </cell>
          <cell r="AJ58">
            <v>4.4999999999999998E-2</v>
          </cell>
        </row>
        <row r="59">
          <cell r="I59" t="str">
            <v>Bull y/y Growth - %</v>
          </cell>
          <cell r="M59" t="str">
            <v>NA</v>
          </cell>
          <cell r="N59">
            <v>0.96103114290872016</v>
          </cell>
          <cell r="O59">
            <v>0.55023502984671091</v>
          </cell>
          <cell r="P59">
            <v>0.24034212067737148</v>
          </cell>
          <cell r="Q59">
            <v>0.53530003501742929</v>
          </cell>
          <cell r="R59">
            <v>0.64696090961792208</v>
          </cell>
          <cell r="S59">
            <v>0.29908234715083992</v>
          </cell>
          <cell r="T59">
            <v>0.26</v>
          </cell>
          <cell r="U59">
            <v>0.16999999999999998</v>
          </cell>
          <cell r="V59">
            <v>0.13500000000000001</v>
          </cell>
          <cell r="W59">
            <v>0.12000000000000001</v>
          </cell>
          <cell r="X59">
            <v>0.11</v>
          </cell>
          <cell r="Y59">
            <v>9.7500000000000003E-2</v>
          </cell>
          <cell r="Z59">
            <v>9.5000000000000001E-2</v>
          </cell>
          <cell r="AA59">
            <v>9.5000000000000001E-2</v>
          </cell>
          <cell r="AB59">
            <v>9.5000000000000001E-2</v>
          </cell>
          <cell r="AC59">
            <v>9.5000000000000001E-2</v>
          </cell>
          <cell r="AD59">
            <v>9.5000000000000001E-2</v>
          </cell>
          <cell r="AE59">
            <v>9.5000000000000001E-2</v>
          </cell>
          <cell r="AF59">
            <v>9.5000000000000001E-2</v>
          </cell>
          <cell r="AG59">
            <v>9.5000000000000001E-2</v>
          </cell>
          <cell r="AH59">
            <v>9.5000000000000001E-2</v>
          </cell>
          <cell r="AI59">
            <v>9.5000000000000001E-2</v>
          </cell>
          <cell r="AJ59">
            <v>9.5000000000000001E-2</v>
          </cell>
        </row>
        <row r="60">
          <cell r="I60" t="str">
            <v>Bear y/y Growth - %</v>
          </cell>
          <cell r="M60" t="str">
            <v>NA</v>
          </cell>
          <cell r="N60">
            <v>0.96103114290872016</v>
          </cell>
          <cell r="O60">
            <v>0.55023502984671091</v>
          </cell>
          <cell r="P60">
            <v>0.24034212067737148</v>
          </cell>
          <cell r="Q60">
            <v>0.53530003501742929</v>
          </cell>
          <cell r="R60">
            <v>0.62756761554817975</v>
          </cell>
          <cell r="S60">
            <v>0.21908234715083985</v>
          </cell>
          <cell r="T60">
            <v>0.15999999999999998</v>
          </cell>
          <cell r="U60">
            <v>6.9999999999999993E-2</v>
          </cell>
          <cell r="V60">
            <v>3.5000000000000003E-2</v>
          </cell>
          <cell r="W60">
            <v>0.01</v>
          </cell>
          <cell r="X60">
            <v>0.01</v>
          </cell>
          <cell r="Y60">
            <v>0.01</v>
          </cell>
          <cell r="Z60">
            <v>0.01</v>
          </cell>
          <cell r="AA60">
            <v>0.01</v>
          </cell>
          <cell r="AB60">
            <v>0.01</v>
          </cell>
          <cell r="AC60">
            <v>0.01</v>
          </cell>
          <cell r="AD60">
            <v>0.01</v>
          </cell>
          <cell r="AE60">
            <v>0.01</v>
          </cell>
          <cell r="AF60">
            <v>0.01</v>
          </cell>
          <cell r="AG60">
            <v>0.01</v>
          </cell>
          <cell r="AH60">
            <v>0.01</v>
          </cell>
          <cell r="AI60">
            <v>0.01</v>
          </cell>
          <cell r="AJ60">
            <v>0.01</v>
          </cell>
        </row>
        <row r="61">
          <cell r="I61" t="str">
            <v>Merchant (TravelJigsaw)</v>
          </cell>
          <cell r="M61">
            <v>0</v>
          </cell>
          <cell r="N61">
            <v>0</v>
          </cell>
          <cell r="O61">
            <v>0</v>
          </cell>
          <cell r="P61">
            <v>0</v>
          </cell>
          <cell r="Q61">
            <v>184.7</v>
          </cell>
          <cell r="R61">
            <v>488.62833097441575</v>
          </cell>
          <cell r="S61">
            <v>764.14644733189664</v>
          </cell>
          <cell r="T61">
            <v>1031.5977038980604</v>
          </cell>
          <cell r="U61">
            <v>1237.9172446776724</v>
          </cell>
          <cell r="V61">
            <v>1386.4673140389932</v>
          </cell>
          <cell r="W61">
            <v>1511.2493723025027</v>
          </cell>
          <cell r="X61">
            <v>1617.0368283636781</v>
          </cell>
          <cell r="Y61">
            <v>1697.8886697818621</v>
          </cell>
          <cell r="Z61">
            <v>1782.7831032709553</v>
          </cell>
          <cell r="AA61">
            <v>1871.9222584345032</v>
          </cell>
          <cell r="AB61">
            <v>1965.5183713562285</v>
          </cell>
          <cell r="AC61">
            <v>2063.7942899240402</v>
          </cell>
          <cell r="AD61">
            <v>2166.9840044202424</v>
          </cell>
          <cell r="AE61">
            <v>2275.3332046412547</v>
          </cell>
          <cell r="AF61">
            <v>2389.0998648733175</v>
          </cell>
          <cell r="AG61">
            <v>2508.5548581169837</v>
          </cell>
          <cell r="AH61">
            <v>2633.982601022833</v>
          </cell>
          <cell r="AI61">
            <v>2765.6817310739748</v>
          </cell>
          <cell r="AJ61">
            <v>2903.9658176276735</v>
          </cell>
        </row>
        <row r="62">
          <cell r="I62" t="str">
            <v>Base y/y Growth - %</v>
          </cell>
          <cell r="M62" t="str">
            <v>NA</v>
          </cell>
          <cell r="N62" t="str">
            <v>NA</v>
          </cell>
          <cell r="O62" t="str">
            <v>NA</v>
          </cell>
          <cell r="P62" t="str">
            <v>NA</v>
          </cell>
          <cell r="Q62" t="str">
            <v>NA</v>
          </cell>
          <cell r="R62" t="str">
            <v>NM</v>
          </cell>
          <cell r="S62">
            <v>0.56386029808801008</v>
          </cell>
          <cell r="T62">
            <v>0.35</v>
          </cell>
          <cell r="U62">
            <v>0.2</v>
          </cell>
          <cell r="V62">
            <v>0.12</v>
          </cell>
          <cell r="W62">
            <v>0.09</v>
          </cell>
          <cell r="X62">
            <v>7.0000000000000007E-2</v>
          </cell>
          <cell r="Y62">
            <v>0.05</v>
          </cell>
          <cell r="Z62">
            <v>0.05</v>
          </cell>
          <cell r="AA62">
            <v>0.05</v>
          </cell>
          <cell r="AB62">
            <v>0.05</v>
          </cell>
          <cell r="AC62">
            <v>0.05</v>
          </cell>
          <cell r="AD62">
            <v>0.05</v>
          </cell>
          <cell r="AE62">
            <v>0.05</v>
          </cell>
          <cell r="AF62">
            <v>0.05</v>
          </cell>
          <cell r="AG62">
            <v>0.05</v>
          </cell>
          <cell r="AH62">
            <v>0.05</v>
          </cell>
          <cell r="AI62">
            <v>0.05</v>
          </cell>
          <cell r="AJ62">
            <v>0.05</v>
          </cell>
        </row>
        <row r="63">
          <cell r="I63" t="str">
            <v>(+/-) FX y/y Growth - %</v>
          </cell>
          <cell r="M63" t="str">
            <v>NA</v>
          </cell>
          <cell r="N63" t="str">
            <v>NA</v>
          </cell>
          <cell r="O63" t="str">
            <v>NA</v>
          </cell>
          <cell r="P63" t="str">
            <v>NA</v>
          </cell>
          <cell r="Q63" t="str">
            <v>NA</v>
          </cell>
          <cell r="R63" t="str">
            <v>NA</v>
          </cell>
          <cell r="S63">
            <v>6.2248681346400075E-2</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row>
        <row r="64">
          <cell r="I64" t="str">
            <v>Organic y/y Growth - %</v>
          </cell>
          <cell r="M64" t="str">
            <v>NA</v>
          </cell>
          <cell r="N64" t="str">
            <v>NA</v>
          </cell>
          <cell r="O64" t="str">
            <v>NA</v>
          </cell>
          <cell r="P64" t="str">
            <v>NA</v>
          </cell>
          <cell r="Q64" t="str">
            <v>NA</v>
          </cell>
          <cell r="R64" t="str">
            <v>NA</v>
          </cell>
          <cell r="S64">
            <v>0.62610897943441013</v>
          </cell>
          <cell r="T64">
            <v>0.35</v>
          </cell>
          <cell r="U64">
            <v>0.2</v>
          </cell>
          <cell r="V64">
            <v>0.12</v>
          </cell>
          <cell r="W64">
            <v>0.09</v>
          </cell>
          <cell r="X64">
            <v>7.0000000000000007E-2</v>
          </cell>
          <cell r="Y64">
            <v>0.05</v>
          </cell>
          <cell r="Z64">
            <v>0.05</v>
          </cell>
          <cell r="AA64">
            <v>0.05</v>
          </cell>
          <cell r="AB64">
            <v>0.05</v>
          </cell>
          <cell r="AC64">
            <v>0.05</v>
          </cell>
          <cell r="AD64">
            <v>0.05</v>
          </cell>
          <cell r="AE64">
            <v>0.05</v>
          </cell>
          <cell r="AF64">
            <v>0.05</v>
          </cell>
          <cell r="AG64">
            <v>0.05</v>
          </cell>
          <cell r="AH64">
            <v>0.05</v>
          </cell>
          <cell r="AI64">
            <v>0.05</v>
          </cell>
          <cell r="AJ64">
            <v>0.05</v>
          </cell>
        </row>
        <row r="65">
          <cell r="I65" t="str">
            <v>Bull y/y Growth - %</v>
          </cell>
          <cell r="M65" t="str">
            <v>NA</v>
          </cell>
          <cell r="N65" t="str">
            <v>NA</v>
          </cell>
          <cell r="O65" t="str">
            <v>NA</v>
          </cell>
          <cell r="P65" t="str">
            <v>NA</v>
          </cell>
          <cell r="Q65" t="str">
            <v>NA</v>
          </cell>
          <cell r="R65" t="str">
            <v>NM</v>
          </cell>
          <cell r="S65">
            <v>0.65068385324711175</v>
          </cell>
          <cell r="T65">
            <v>0.39999999999999997</v>
          </cell>
          <cell r="U65">
            <v>0.25</v>
          </cell>
          <cell r="V65">
            <v>0.16999999999999998</v>
          </cell>
          <cell r="W65">
            <v>0.14000000000000001</v>
          </cell>
          <cell r="X65">
            <v>0.12000000000000001</v>
          </cell>
          <cell r="Y65">
            <v>0.1</v>
          </cell>
          <cell r="Z65">
            <v>0.1</v>
          </cell>
          <cell r="AA65">
            <v>0.1</v>
          </cell>
          <cell r="AB65">
            <v>0.1</v>
          </cell>
          <cell r="AC65">
            <v>0.1</v>
          </cell>
          <cell r="AD65">
            <v>0.1</v>
          </cell>
          <cell r="AE65">
            <v>0.1</v>
          </cell>
          <cell r="AF65">
            <v>0.1</v>
          </cell>
          <cell r="AG65">
            <v>0.1</v>
          </cell>
          <cell r="AH65">
            <v>0.1</v>
          </cell>
          <cell r="AI65">
            <v>0.1</v>
          </cell>
          <cell r="AJ65">
            <v>0.1</v>
          </cell>
        </row>
        <row r="66">
          <cell r="I66" t="str">
            <v>Bear y/y Growth - %</v>
          </cell>
          <cell r="M66" t="str">
            <v>NA</v>
          </cell>
          <cell r="N66" t="str">
            <v>NA</v>
          </cell>
          <cell r="O66" t="str">
            <v>NA</v>
          </cell>
          <cell r="P66" t="str">
            <v>NA</v>
          </cell>
          <cell r="Q66" t="str">
            <v>NA</v>
          </cell>
          <cell r="R66" t="str">
            <v>NM</v>
          </cell>
          <cell r="S66">
            <v>0.28068385324711165</v>
          </cell>
          <cell r="T66">
            <v>0.19999999999999998</v>
          </cell>
          <cell r="U66">
            <v>0.15000000000000002</v>
          </cell>
          <cell r="V66">
            <v>6.9999999999999993E-2</v>
          </cell>
          <cell r="W66">
            <v>3.9999999999999994E-2</v>
          </cell>
          <cell r="X66">
            <v>0.01</v>
          </cell>
          <cell r="Y66">
            <v>0.01</v>
          </cell>
          <cell r="Z66">
            <v>0.01</v>
          </cell>
          <cell r="AA66">
            <v>0.01</v>
          </cell>
          <cell r="AB66">
            <v>0.01</v>
          </cell>
          <cell r="AC66">
            <v>0.01</v>
          </cell>
          <cell r="AD66">
            <v>0.01</v>
          </cell>
          <cell r="AE66">
            <v>0.01</v>
          </cell>
          <cell r="AF66">
            <v>0.01</v>
          </cell>
          <cell r="AG66">
            <v>0.01</v>
          </cell>
          <cell r="AH66">
            <v>0.01</v>
          </cell>
          <cell r="AI66">
            <v>0.01</v>
          </cell>
          <cell r="AJ66">
            <v>0.01</v>
          </cell>
        </row>
        <row r="67">
          <cell r="I67" t="str">
            <v>Total Europe</v>
          </cell>
          <cell r="M67">
            <v>1323.9290000000003</v>
          </cell>
          <cell r="N67">
            <v>2596.2659999999996</v>
          </cell>
          <cell r="O67">
            <v>4024.8225000000002</v>
          </cell>
          <cell r="P67">
            <v>4992.1568750000006</v>
          </cell>
          <cell r="Q67">
            <v>7849.1586250000009</v>
          </cell>
          <cell r="R67">
            <v>13055.952417233348</v>
          </cell>
          <cell r="S67">
            <v>16713.115596126667</v>
          </cell>
          <cell r="T67">
            <v>20329.850373939731</v>
          </cell>
          <cell r="U67">
            <v>22851.960235124345</v>
          </cell>
          <cell r="V67">
            <v>24837.703958673632</v>
          </cell>
          <cell r="W67">
            <v>26604.07258206157</v>
          </cell>
          <cell r="X67">
            <v>28215.429430708289</v>
          </cell>
          <cell r="Y67">
            <v>29559.704920737848</v>
          </cell>
          <cell r="Z67">
            <v>30898.381085519955</v>
          </cell>
          <cell r="AA67">
            <v>32297.722149884707</v>
          </cell>
          <cell r="AB67">
            <v>33760.479257921688</v>
          </cell>
          <cell r="AC67">
            <v>35289.528416384943</v>
          </cell>
          <cell r="AD67">
            <v>36887.876166571885</v>
          </cell>
          <cell r="AE67">
            <v>38558.66551408972</v>
          </cell>
          <cell r="AF67">
            <v>40305.182128246961</v>
          </cell>
          <cell r="AG67">
            <v>42130.860823342446</v>
          </cell>
          <cell r="AH67">
            <v>44039.292334683436</v>
          </cell>
          <cell r="AI67">
            <v>46034.230402749294</v>
          </cell>
          <cell r="AJ67">
            <v>48119.599179528377</v>
          </cell>
        </row>
        <row r="68">
          <cell r="I68" t="str">
            <v>y/y Growth - %</v>
          </cell>
          <cell r="M68" t="str">
            <v>NA</v>
          </cell>
          <cell r="N68">
            <v>0.96103114290872016</v>
          </cell>
          <cell r="O68">
            <v>0.55023502984671091</v>
          </cell>
          <cell r="P68">
            <v>0.24034212067737148</v>
          </cell>
          <cell r="Q68">
            <v>0.57229807106171915</v>
          </cell>
          <cell r="R68">
            <v>0.66335693301565124</v>
          </cell>
          <cell r="S68">
            <v>0.28011462220603733</v>
          </cell>
          <cell r="T68">
            <v>0.21640099100680299</v>
          </cell>
          <cell r="U68">
            <v>0.12405944041858952</v>
          </cell>
          <cell r="V68">
            <v>8.6895990677295254E-2</v>
          </cell>
          <cell r="W68">
            <v>7.1116421482715131E-2</v>
          </cell>
          <cell r="X68">
            <v>6.0568051890416807E-2</v>
          </cell>
          <cell r="Y68">
            <v>4.7643275936339879E-2</v>
          </cell>
          <cell r="Z68">
            <v>4.5287196484933512E-2</v>
          </cell>
          <cell r="AA68">
            <v>4.5288491344956938E-2</v>
          </cell>
          <cell r="AB68">
            <v>4.5289791684030689E-2</v>
          </cell>
          <cell r="AC68">
            <v>4.5291097522096813E-2</v>
          </cell>
          <cell r="AD68">
            <v>4.5292408879140211E-2</v>
          </cell>
          <cell r="AE68">
            <v>4.5293725775188864E-2</v>
          </cell>
          <cell r="AF68">
            <v>4.529504823031405E-2</v>
          </cell>
          <cell r="AG68">
            <v>4.5296376264629234E-2</v>
          </cell>
          <cell r="AH68">
            <v>4.5297709898289851E-2</v>
          </cell>
          <cell r="AI68">
            <v>4.5299049151494408E-2</v>
          </cell>
          <cell r="AJ68">
            <v>4.5300394044483383E-2</v>
          </cell>
        </row>
        <row r="70">
          <cell r="I70" t="str">
            <v>Asia</v>
          </cell>
        </row>
        <row r="71">
          <cell r="I71" t="str">
            <v>Agency (Booking.com)</v>
          </cell>
          <cell r="M71">
            <v>15.030000000000001</v>
          </cell>
          <cell r="N71">
            <v>37.575000000000003</v>
          </cell>
          <cell r="O71">
            <v>86.422499999999985</v>
          </cell>
          <cell r="P71">
            <v>174.01512499999995</v>
          </cell>
          <cell r="Q71">
            <v>382.32037500000001</v>
          </cell>
          <cell r="R71">
            <v>859.77269180028907</v>
          </cell>
          <cell r="S71">
            <v>1498.7419670149097</v>
          </cell>
          <cell r="T71">
            <v>2098.2387538208736</v>
          </cell>
          <cell r="U71">
            <v>2517.8865045850484</v>
          </cell>
          <cell r="V71">
            <v>2820.0328851352547</v>
          </cell>
          <cell r="W71">
            <v>3073.8358447974279</v>
          </cell>
          <cell r="X71">
            <v>3289.0043539332478</v>
          </cell>
          <cell r="Y71">
            <v>3486.3446151692428</v>
          </cell>
          <cell r="Z71">
            <v>3695.5252920793978</v>
          </cell>
          <cell r="AA71">
            <v>3917.2568096041618</v>
          </cell>
          <cell r="AB71">
            <v>4152.2922181804115</v>
          </cell>
          <cell r="AC71">
            <v>4401.4297512712365</v>
          </cell>
          <cell r="AD71">
            <v>4665.5155363475105</v>
          </cell>
          <cell r="AE71">
            <v>4945.446468528361</v>
          </cell>
          <cell r="AF71">
            <v>5242.1732566400633</v>
          </cell>
          <cell r="AG71">
            <v>5556.7036520384672</v>
          </cell>
          <cell r="AH71">
            <v>5890.1058711607757</v>
          </cell>
          <cell r="AI71">
            <v>6243.5122234304226</v>
          </cell>
          <cell r="AJ71">
            <v>6618.1229568362487</v>
          </cell>
        </row>
        <row r="72">
          <cell r="I72" t="str">
            <v>Base y/y Growth - %</v>
          </cell>
          <cell r="M72" t="str">
            <v>NA</v>
          </cell>
          <cell r="N72">
            <v>1.5</v>
          </cell>
          <cell r="O72">
            <v>1.2999999999999994</v>
          </cell>
          <cell r="P72">
            <v>1.013539587491683</v>
          </cell>
          <cell r="Q72">
            <v>1.197052555058074</v>
          </cell>
          <cell r="R72">
            <v>1.2488278104463801</v>
          </cell>
          <cell r="S72">
            <v>0.74318396165464939</v>
          </cell>
          <cell r="T72">
            <v>0.4</v>
          </cell>
          <cell r="U72">
            <v>0.2</v>
          </cell>
          <cell r="V72">
            <v>0.12</v>
          </cell>
          <cell r="W72">
            <v>0.09</v>
          </cell>
          <cell r="X72">
            <v>7.0000000000000007E-2</v>
          </cell>
          <cell r="Y72">
            <v>0.06</v>
          </cell>
          <cell r="Z72">
            <v>0.06</v>
          </cell>
          <cell r="AA72">
            <v>0.06</v>
          </cell>
          <cell r="AB72">
            <v>0.06</v>
          </cell>
          <cell r="AC72">
            <v>0.06</v>
          </cell>
          <cell r="AD72">
            <v>0.06</v>
          </cell>
          <cell r="AE72">
            <v>0.06</v>
          </cell>
          <cell r="AF72">
            <v>0.06</v>
          </cell>
          <cell r="AG72">
            <v>0.06</v>
          </cell>
          <cell r="AH72">
            <v>0.06</v>
          </cell>
          <cell r="AI72">
            <v>0.06</v>
          </cell>
          <cell r="AJ72">
            <v>0.06</v>
          </cell>
        </row>
        <row r="73">
          <cell r="I73" t="str">
            <v>(+/-) FX y/y Growth - %</v>
          </cell>
          <cell r="M73" t="str">
            <v>NA</v>
          </cell>
          <cell r="N73">
            <v>-4.9835767202717984E-2</v>
          </cell>
          <cell r="O73">
            <v>-8.4064635022904621E-2</v>
          </cell>
          <cell r="P73">
            <v>-1.6504690511064662E-2</v>
          </cell>
          <cell r="Q73">
            <v>-7.8481315201383614E-2</v>
          </cell>
          <cell r="R73">
            <v>-9.2016226869604395E-2</v>
          </cell>
          <cell r="S73">
            <v>-1.8661565396885939E-2</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row>
        <row r="74">
          <cell r="I74" t="str">
            <v>Organic y/y Growth - %</v>
          </cell>
          <cell r="M74" t="str">
            <v>NA</v>
          </cell>
          <cell r="N74">
            <v>1.4501642327972819</v>
          </cell>
          <cell r="O74">
            <v>1.2159353649770948</v>
          </cell>
          <cell r="P74">
            <v>0.99703489698061842</v>
          </cell>
          <cell r="Q74">
            <v>1.1185712398566903</v>
          </cell>
          <cell r="R74">
            <v>1.1568115835767758</v>
          </cell>
          <cell r="S74">
            <v>0.72452239625776349</v>
          </cell>
          <cell r="T74">
            <v>0.4</v>
          </cell>
          <cell r="U74">
            <v>0.2</v>
          </cell>
          <cell r="V74">
            <v>0.12</v>
          </cell>
          <cell r="W74">
            <v>0.09</v>
          </cell>
          <cell r="X74">
            <v>7.0000000000000007E-2</v>
          </cell>
          <cell r="Y74">
            <v>0.06</v>
          </cell>
          <cell r="Z74">
            <v>0.06</v>
          </cell>
          <cell r="AA74">
            <v>0.06</v>
          </cell>
          <cell r="AB74">
            <v>0.06</v>
          </cell>
          <cell r="AC74">
            <v>0.06</v>
          </cell>
          <cell r="AD74">
            <v>0.06</v>
          </cell>
          <cell r="AE74">
            <v>0.06</v>
          </cell>
          <cell r="AF74">
            <v>0.06</v>
          </cell>
          <cell r="AG74">
            <v>0.06</v>
          </cell>
          <cell r="AH74">
            <v>0.06</v>
          </cell>
          <cell r="AI74">
            <v>0.06</v>
          </cell>
          <cell r="AJ74">
            <v>0.06</v>
          </cell>
        </row>
        <row r="75">
          <cell r="I75" t="str">
            <v>Bull y/y Growth - %</v>
          </cell>
          <cell r="M75" t="str">
            <v>NA</v>
          </cell>
          <cell r="N75">
            <v>1.5</v>
          </cell>
          <cell r="O75">
            <v>1.2999999999999994</v>
          </cell>
          <cell r="P75">
            <v>1.013539587491683</v>
          </cell>
          <cell r="Q75">
            <v>1.197052555058074</v>
          </cell>
          <cell r="R75">
            <v>1.2802533524411013</v>
          </cell>
          <cell r="S75">
            <v>0.84318396165464948</v>
          </cell>
          <cell r="T75">
            <v>0.45</v>
          </cell>
          <cell r="U75">
            <v>0.25</v>
          </cell>
          <cell r="V75">
            <v>0.16999999999999998</v>
          </cell>
          <cell r="W75">
            <v>0.14000000000000001</v>
          </cell>
          <cell r="X75">
            <v>0.12000000000000001</v>
          </cell>
          <cell r="Y75">
            <v>0.11</v>
          </cell>
          <cell r="Z75">
            <v>0.11</v>
          </cell>
          <cell r="AA75">
            <v>0.11</v>
          </cell>
          <cell r="AB75">
            <v>0.11</v>
          </cell>
          <cell r="AC75">
            <v>0.11</v>
          </cell>
          <cell r="AD75">
            <v>0.11</v>
          </cell>
          <cell r="AE75">
            <v>0.11</v>
          </cell>
          <cell r="AF75">
            <v>0.11</v>
          </cell>
          <cell r="AG75">
            <v>0.11</v>
          </cell>
          <cell r="AH75">
            <v>0.11</v>
          </cell>
          <cell r="AI75">
            <v>0.11</v>
          </cell>
          <cell r="AJ75">
            <v>0.11</v>
          </cell>
        </row>
        <row r="76">
          <cell r="I76" t="str">
            <v>Bear y/y Growth - %</v>
          </cell>
          <cell r="M76" t="str">
            <v>NA</v>
          </cell>
          <cell r="N76">
            <v>1.5</v>
          </cell>
          <cell r="O76">
            <v>1.2999999999999994</v>
          </cell>
          <cell r="P76">
            <v>1.013539587491683</v>
          </cell>
          <cell r="Q76">
            <v>1.197052555058074</v>
          </cell>
          <cell r="R76">
            <v>1.217402268451659</v>
          </cell>
          <cell r="S76">
            <v>0.64318396165464953</v>
          </cell>
          <cell r="T76">
            <v>0.30000000000000004</v>
          </cell>
          <cell r="U76">
            <v>0.1</v>
          </cell>
          <cell r="V76">
            <v>0.05</v>
          </cell>
          <cell r="W76">
            <v>0.03</v>
          </cell>
          <cell r="X76">
            <v>0.02</v>
          </cell>
          <cell r="Y76">
            <v>0.02</v>
          </cell>
          <cell r="Z76">
            <v>0.02</v>
          </cell>
          <cell r="AA76">
            <v>0.02</v>
          </cell>
          <cell r="AB76">
            <v>0.02</v>
          </cell>
          <cell r="AC76">
            <v>0.02</v>
          </cell>
          <cell r="AD76">
            <v>0.02</v>
          </cell>
          <cell r="AE76">
            <v>0.02</v>
          </cell>
          <cell r="AF76">
            <v>0.02</v>
          </cell>
          <cell r="AG76">
            <v>0.02</v>
          </cell>
          <cell r="AH76">
            <v>0.02</v>
          </cell>
          <cell r="AI76">
            <v>0.02</v>
          </cell>
          <cell r="AJ76">
            <v>0.02</v>
          </cell>
        </row>
        <row r="77">
          <cell r="I77" t="str">
            <v>Merchant (Agoda)</v>
          </cell>
          <cell r="M77">
            <v>0</v>
          </cell>
          <cell r="N77">
            <v>13.4</v>
          </cell>
          <cell r="O77">
            <v>118.69999999999999</v>
          </cell>
          <cell r="P77">
            <v>244.952</v>
          </cell>
          <cell r="Q77">
            <v>541.17100000000005</v>
          </cell>
          <cell r="R77">
            <v>1146.699784269646</v>
          </cell>
          <cell r="S77">
            <v>1882.1960332306744</v>
          </cell>
          <cell r="T77">
            <v>2446.854843199877</v>
          </cell>
          <cell r="U77">
            <v>2887.2887149758549</v>
          </cell>
          <cell r="V77">
            <v>3118.2718121739235</v>
          </cell>
          <cell r="W77">
            <v>3336.5508390260984</v>
          </cell>
          <cell r="X77">
            <v>3536.7438893676645</v>
          </cell>
          <cell r="Y77">
            <v>3713.581083836048</v>
          </cell>
          <cell r="Z77">
            <v>3899.2601380278506</v>
          </cell>
          <cell r="AA77">
            <v>4094.2231449292435</v>
          </cell>
          <cell r="AB77">
            <v>4298.9343021757059</v>
          </cell>
          <cell r="AC77">
            <v>4513.8810172844915</v>
          </cell>
          <cell r="AD77">
            <v>4739.5750681487161</v>
          </cell>
          <cell r="AE77">
            <v>4976.5538215561519</v>
          </cell>
          <cell r="AF77">
            <v>5225.3815126339596</v>
          </cell>
          <cell r="AG77">
            <v>5486.6505882656575</v>
          </cell>
          <cell r="AH77">
            <v>5760.9831176789403</v>
          </cell>
          <cell r="AI77">
            <v>6049.0322735628879</v>
          </cell>
          <cell r="AJ77">
            <v>6351.4838872410328</v>
          </cell>
        </row>
        <row r="78">
          <cell r="I78" t="str">
            <v>Base y/y Growth - %</v>
          </cell>
          <cell r="M78" t="str">
            <v>NA</v>
          </cell>
          <cell r="N78" t="str">
            <v>NA</v>
          </cell>
          <cell r="O78" t="str">
            <v>NM</v>
          </cell>
          <cell r="P78">
            <v>1.0636225779275486</v>
          </cell>
          <cell r="Q78">
            <v>1.2092940657761524</v>
          </cell>
          <cell r="R78">
            <v>1.1189231948305545</v>
          </cell>
          <cell r="S78">
            <v>0.64140262259618308</v>
          </cell>
          <cell r="T78">
            <v>0.3</v>
          </cell>
          <cell r="U78">
            <v>0.18</v>
          </cell>
          <cell r="V78">
            <v>0.08</v>
          </cell>
          <cell r="W78">
            <v>7.0000000000000007E-2</v>
          </cell>
          <cell r="X78">
            <v>0.06</v>
          </cell>
          <cell r="Y78">
            <v>0.05</v>
          </cell>
          <cell r="Z78">
            <v>0.05</v>
          </cell>
          <cell r="AA78">
            <v>0.05</v>
          </cell>
          <cell r="AB78">
            <v>0.05</v>
          </cell>
          <cell r="AC78">
            <v>0.05</v>
          </cell>
          <cell r="AD78">
            <v>0.05</v>
          </cell>
          <cell r="AE78">
            <v>0.05</v>
          </cell>
          <cell r="AF78">
            <v>0.05</v>
          </cell>
          <cell r="AG78">
            <v>0.05</v>
          </cell>
          <cell r="AH78">
            <v>0.05</v>
          </cell>
          <cell r="AI78">
            <v>0.05</v>
          </cell>
          <cell r="AJ78">
            <v>0.05</v>
          </cell>
        </row>
        <row r="79">
          <cell r="I79" t="str">
            <v>(+/-) FX y/y Growth - %</v>
          </cell>
          <cell r="M79" t="str">
            <v>NA</v>
          </cell>
          <cell r="N79" t="str">
            <v>NA</v>
          </cell>
          <cell r="O79" t="str">
            <v>NA</v>
          </cell>
          <cell r="P79">
            <v>-1.6504690511064662E-2</v>
          </cell>
          <cell r="Q79">
            <v>-7.8481315201383614E-2</v>
          </cell>
          <cell r="R79">
            <v>-9.2016226869604395E-2</v>
          </cell>
          <cell r="S79">
            <v>-1.8661565396885939E-2</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row>
        <row r="80">
          <cell r="I80" t="str">
            <v>Organic y/y Growth - %</v>
          </cell>
          <cell r="M80" t="str">
            <v>NA</v>
          </cell>
          <cell r="N80" t="str">
            <v>NA</v>
          </cell>
          <cell r="O80" t="str">
            <v>NA</v>
          </cell>
          <cell r="P80">
            <v>1.0471178874164839</v>
          </cell>
          <cell r="Q80">
            <v>1.1308127505747687</v>
          </cell>
          <cell r="R80">
            <v>1.0269069679609502</v>
          </cell>
          <cell r="S80">
            <v>0.62274105719929718</v>
          </cell>
          <cell r="T80">
            <v>0.3</v>
          </cell>
          <cell r="U80">
            <v>0.18</v>
          </cell>
          <cell r="V80">
            <v>0.08</v>
          </cell>
          <cell r="W80">
            <v>7.0000000000000007E-2</v>
          </cell>
          <cell r="X80">
            <v>0.06</v>
          </cell>
          <cell r="Y80">
            <v>0.05</v>
          </cell>
          <cell r="Z80">
            <v>0.05</v>
          </cell>
          <cell r="AA80">
            <v>0.05</v>
          </cell>
          <cell r="AB80">
            <v>0.05</v>
          </cell>
          <cell r="AC80">
            <v>0.05</v>
          </cell>
          <cell r="AD80">
            <v>0.05</v>
          </cell>
          <cell r="AE80">
            <v>0.05</v>
          </cell>
          <cell r="AF80">
            <v>0.05</v>
          </cell>
          <cell r="AG80">
            <v>0.05</v>
          </cell>
          <cell r="AH80">
            <v>0.05</v>
          </cell>
          <cell r="AI80">
            <v>0.05</v>
          </cell>
          <cell r="AJ80">
            <v>0.05</v>
          </cell>
        </row>
        <row r="81">
          <cell r="I81" t="str">
            <v>Bull y/y Growth - %</v>
          </cell>
          <cell r="M81" t="str">
            <v>NA</v>
          </cell>
          <cell r="N81" t="str">
            <v>NA</v>
          </cell>
          <cell r="O81" t="str">
            <v>NM</v>
          </cell>
          <cell r="P81">
            <v>1.0636225779275486</v>
          </cell>
          <cell r="Q81">
            <v>1.2092940657761524</v>
          </cell>
          <cell r="R81">
            <v>1.1371129167483955</v>
          </cell>
          <cell r="S81">
            <v>0.69140262259618335</v>
          </cell>
          <cell r="T81">
            <v>0.32999999999999996</v>
          </cell>
          <cell r="U81">
            <v>0.21</v>
          </cell>
          <cell r="V81">
            <v>0.11</v>
          </cell>
          <cell r="W81">
            <v>0.1</v>
          </cell>
          <cell r="X81">
            <v>0.09</v>
          </cell>
          <cell r="Y81">
            <v>0.08</v>
          </cell>
          <cell r="Z81">
            <v>0.08</v>
          </cell>
          <cell r="AA81">
            <v>0.08</v>
          </cell>
          <cell r="AB81">
            <v>0.08</v>
          </cell>
          <cell r="AC81">
            <v>0.08</v>
          </cell>
          <cell r="AD81">
            <v>0.08</v>
          </cell>
          <cell r="AE81">
            <v>0.08</v>
          </cell>
          <cell r="AF81">
            <v>0.08</v>
          </cell>
          <cell r="AG81">
            <v>0.08</v>
          </cell>
          <cell r="AH81">
            <v>0.08</v>
          </cell>
          <cell r="AI81">
            <v>0.08</v>
          </cell>
          <cell r="AJ81">
            <v>0.08</v>
          </cell>
        </row>
        <row r="82">
          <cell r="I82" t="str">
            <v>Bear y/y Growth - %</v>
          </cell>
          <cell r="M82" t="str">
            <v>NA</v>
          </cell>
          <cell r="N82" t="str">
            <v>NA</v>
          </cell>
          <cell r="O82" t="str">
            <v>NM</v>
          </cell>
          <cell r="P82">
            <v>1.0636225779275486</v>
          </cell>
          <cell r="Q82">
            <v>1.2092940657761524</v>
          </cell>
          <cell r="R82">
            <v>1.0825437509948719</v>
          </cell>
          <cell r="S82">
            <v>0.54140262259618321</v>
          </cell>
          <cell r="T82">
            <v>0.19999999999999998</v>
          </cell>
          <cell r="U82">
            <v>7.9999999999999988E-2</v>
          </cell>
          <cell r="V82">
            <v>0.05</v>
          </cell>
          <cell r="W82">
            <v>0.03</v>
          </cell>
          <cell r="X82">
            <v>0.02</v>
          </cell>
          <cell r="Y82">
            <v>0.02</v>
          </cell>
          <cell r="Z82">
            <v>0.02</v>
          </cell>
          <cell r="AA82">
            <v>0.02</v>
          </cell>
          <cell r="AB82">
            <v>0.02</v>
          </cell>
          <cell r="AC82">
            <v>0.02</v>
          </cell>
          <cell r="AD82">
            <v>0.02</v>
          </cell>
          <cell r="AE82">
            <v>0.02</v>
          </cell>
          <cell r="AF82">
            <v>0.02</v>
          </cell>
          <cell r="AG82">
            <v>0.02</v>
          </cell>
          <cell r="AH82">
            <v>0.02</v>
          </cell>
          <cell r="AI82">
            <v>0.02</v>
          </cell>
          <cell r="AJ82">
            <v>0.02</v>
          </cell>
        </row>
        <row r="83">
          <cell r="I83" t="str">
            <v>Total Asia Pacific</v>
          </cell>
          <cell r="M83">
            <v>15.030000000000001</v>
          </cell>
          <cell r="N83">
            <v>50.975000000000001</v>
          </cell>
          <cell r="O83">
            <v>205.12249999999997</v>
          </cell>
          <cell r="P83">
            <v>418.96712499999995</v>
          </cell>
          <cell r="Q83">
            <v>923.49137500000006</v>
          </cell>
          <cell r="R83">
            <v>2006.4724760699351</v>
          </cell>
          <cell r="S83">
            <v>3380.9380002455841</v>
          </cell>
          <cell r="T83">
            <v>4545.0935970207502</v>
          </cell>
          <cell r="U83">
            <v>5405.1752195609033</v>
          </cell>
          <cell r="V83">
            <v>5938.3046973091787</v>
          </cell>
          <cell r="W83">
            <v>6410.3866838235263</v>
          </cell>
          <cell r="X83">
            <v>6825.7482433009118</v>
          </cell>
          <cell r="Y83">
            <v>7199.9256990052909</v>
          </cell>
          <cell r="Z83">
            <v>7594.7854301072484</v>
          </cell>
          <cell r="AA83">
            <v>8011.4799545334054</v>
          </cell>
          <cell r="AB83">
            <v>8451.2265203561183</v>
          </cell>
          <cell r="AC83">
            <v>8915.3107685557279</v>
          </cell>
          <cell r="AD83">
            <v>9405.0906044962267</v>
          </cell>
          <cell r="AE83">
            <v>9922.0002900845138</v>
          </cell>
          <cell r="AF83">
            <v>10467.554769274022</v>
          </cell>
          <cell r="AG83">
            <v>11043.354240304125</v>
          </cell>
          <cell r="AH83">
            <v>11651.088988839716</v>
          </cell>
          <cell r="AI83">
            <v>12292.544496993311</v>
          </cell>
          <cell r="AJ83">
            <v>12969.606844077281</v>
          </cell>
        </row>
        <row r="84">
          <cell r="I84" t="str">
            <v>y/y Growth - %</v>
          </cell>
          <cell r="M84" t="str">
            <v>NA</v>
          </cell>
          <cell r="N84">
            <v>2.3915502328675982</v>
          </cell>
          <cell r="O84">
            <v>3.0239823442864147</v>
          </cell>
          <cell r="P84">
            <v>1.042521542005387</v>
          </cell>
          <cell r="Q84">
            <v>1.2042096381667182</v>
          </cell>
          <cell r="R84">
            <v>1.1727029947301184</v>
          </cell>
          <cell r="S84">
            <v>0.685015887617759</v>
          </cell>
          <cell r="T84">
            <v>0.3443291763086469</v>
          </cell>
          <cell r="U84">
            <v>0.18923298369563302</v>
          </cell>
          <cell r="V84">
            <v>9.8633153615246716E-2</v>
          </cell>
          <cell r="W84">
            <v>7.9497770925810229E-2</v>
          </cell>
          <cell r="X84">
            <v>6.4795086468893093E-2</v>
          </cell>
          <cell r="Y84">
            <v>5.4818525730364165E-2</v>
          </cell>
          <cell r="Z84">
            <v>5.4842195268280269E-2</v>
          </cell>
          <cell r="AA84">
            <v>5.4865871888137407E-2</v>
          </cell>
          <cell r="AB84">
            <v>5.4889554529045093E-2</v>
          </cell>
          <cell r="AC84">
            <v>5.4913242129031703E-2</v>
          </cell>
          <cell r="AD84">
            <v>5.4936933625236106E-2</v>
          </cell>
          <cell r="AE84">
            <v>5.4960627954096619E-2</v>
          </cell>
          <cell r="AF84">
            <v>5.4984324051542854E-2</v>
          </cell>
          <cell r="AG84">
            <v>5.5008020853187123E-2</v>
          </cell>
          <cell r="AH84">
            <v>5.5031717294514282E-2</v>
          </cell>
          <cell r="AI84">
            <v>5.5055412311074914E-2</v>
          </cell>
          <cell r="AJ84">
            <v>5.5079104838674953E-2</v>
          </cell>
        </row>
        <row r="86">
          <cell r="I86" t="str">
            <v>Latin America &amp; RoW</v>
          </cell>
        </row>
        <row r="87">
          <cell r="I87" t="str">
            <v>Agency (Booking.com)</v>
          </cell>
          <cell r="M87">
            <v>8</v>
          </cell>
          <cell r="N87">
            <v>27.799999999999997</v>
          </cell>
          <cell r="O87">
            <v>88.38</v>
          </cell>
          <cell r="P87">
            <v>252.876</v>
          </cell>
          <cell r="Q87">
            <v>706.34999999999991</v>
          </cell>
          <cell r="R87">
            <v>1572.714980607926</v>
          </cell>
          <cell r="S87">
            <v>2655.8052752746225</v>
          </cell>
          <cell r="T87">
            <v>3718.1273853844714</v>
          </cell>
          <cell r="U87">
            <v>4536.1154101690554</v>
          </cell>
          <cell r="V87">
            <v>5216.5327216944133</v>
          </cell>
          <cell r="W87">
            <v>5738.1859938638554</v>
          </cell>
          <cell r="X87">
            <v>6197.2408733729644</v>
          </cell>
          <cell r="Y87">
            <v>6631.0477345090721</v>
          </cell>
          <cell r="Z87">
            <v>7095.2210759247073</v>
          </cell>
          <cell r="AA87">
            <v>7591.8865512394368</v>
          </cell>
          <cell r="AB87">
            <v>8123.3186098261976</v>
          </cell>
          <cell r="AC87">
            <v>8691.9509125140321</v>
          </cell>
          <cell r="AD87">
            <v>9300.3874763900149</v>
          </cell>
          <cell r="AE87">
            <v>9951.4145997373162</v>
          </cell>
          <cell r="AF87">
            <v>10648.013621718928</v>
          </cell>
          <cell r="AG87">
            <v>11393.374575239253</v>
          </cell>
          <cell r="AH87">
            <v>12190.910795506003</v>
          </cell>
          <cell r="AI87">
            <v>13044.274551191424</v>
          </cell>
          <cell r="AJ87">
            <v>13957.373769774824</v>
          </cell>
        </row>
        <row r="88">
          <cell r="I88" t="str">
            <v>Base y/y Growth - %</v>
          </cell>
          <cell r="M88" t="str">
            <v>NA</v>
          </cell>
          <cell r="N88">
            <v>2.4749999999999996</v>
          </cell>
          <cell r="O88">
            <v>2.1791366906474821</v>
          </cell>
          <cell r="P88">
            <v>1.861235573659199</v>
          </cell>
          <cell r="Q88">
            <v>1.7932662648887199</v>
          </cell>
          <cell r="R88">
            <v>1.2265378078968303</v>
          </cell>
          <cell r="S88">
            <v>0.68867551210584432</v>
          </cell>
          <cell r="T88">
            <v>0.4</v>
          </cell>
          <cell r="U88">
            <v>0.22</v>
          </cell>
          <cell r="V88">
            <v>0.15</v>
          </cell>
          <cell r="W88">
            <v>0.1</v>
          </cell>
          <cell r="X88">
            <v>0.08</v>
          </cell>
          <cell r="Y88">
            <v>7.0000000000000007E-2</v>
          </cell>
          <cell r="Z88">
            <v>7.0000000000000007E-2</v>
          </cell>
          <cell r="AA88">
            <v>7.0000000000000007E-2</v>
          </cell>
          <cell r="AB88">
            <v>7.0000000000000007E-2</v>
          </cell>
          <cell r="AC88">
            <v>7.0000000000000007E-2</v>
          </cell>
          <cell r="AD88">
            <v>7.0000000000000007E-2</v>
          </cell>
          <cell r="AE88">
            <v>7.0000000000000007E-2</v>
          </cell>
          <cell r="AF88">
            <v>7.0000000000000007E-2</v>
          </cell>
          <cell r="AG88">
            <v>7.0000000000000007E-2</v>
          </cell>
          <cell r="AH88">
            <v>7.0000000000000007E-2</v>
          </cell>
          <cell r="AI88">
            <v>7.0000000000000007E-2</v>
          </cell>
          <cell r="AJ88">
            <v>7.0000000000000007E-2</v>
          </cell>
        </row>
        <row r="89">
          <cell r="I89" t="str">
            <v>(+/-) FX y/y Growth - %</v>
          </cell>
          <cell r="M89" t="str">
            <v>NA</v>
          </cell>
          <cell r="N89">
            <v>-6.0449704343933819E-2</v>
          </cell>
          <cell r="O89">
            <v>-2.874392129249766E-2</v>
          </cell>
          <cell r="P89">
            <v>5.2572811374055152E-2</v>
          </cell>
          <cell r="Q89">
            <v>-7.53447681905004E-2</v>
          </cell>
          <cell r="R89">
            <v>-3.3153251964805897E-2</v>
          </cell>
          <cell r="S89">
            <v>3.7404935937569814E-2</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row>
        <row r="90">
          <cell r="I90" t="str">
            <v>Organic y/y Growth - %</v>
          </cell>
          <cell r="M90" t="str">
            <v>NA</v>
          </cell>
          <cell r="N90">
            <v>2.414550295656066</v>
          </cell>
          <cell r="O90">
            <v>2.1503927693549842</v>
          </cell>
          <cell r="P90">
            <v>1.9138083850332541</v>
          </cell>
          <cell r="Q90">
            <v>1.7179214966982195</v>
          </cell>
          <cell r="R90">
            <v>1.1933845559320244</v>
          </cell>
          <cell r="S90">
            <v>0.7260804480434141</v>
          </cell>
          <cell r="T90">
            <v>0.4</v>
          </cell>
          <cell r="U90">
            <v>0.22</v>
          </cell>
          <cell r="V90">
            <v>0.15</v>
          </cell>
          <cell r="W90">
            <v>0.1</v>
          </cell>
          <cell r="X90">
            <v>0.08</v>
          </cell>
          <cell r="Y90">
            <v>7.0000000000000007E-2</v>
          </cell>
          <cell r="Z90">
            <v>7.0000000000000007E-2</v>
          </cell>
          <cell r="AA90">
            <v>7.0000000000000007E-2</v>
          </cell>
          <cell r="AB90">
            <v>7.0000000000000007E-2</v>
          </cell>
          <cell r="AC90">
            <v>7.0000000000000007E-2</v>
          </cell>
          <cell r="AD90">
            <v>7.0000000000000007E-2</v>
          </cell>
          <cell r="AE90">
            <v>7.0000000000000007E-2</v>
          </cell>
          <cell r="AF90">
            <v>7.0000000000000007E-2</v>
          </cell>
          <cell r="AG90">
            <v>7.0000000000000007E-2</v>
          </cell>
          <cell r="AH90">
            <v>7.0000000000000007E-2</v>
          </cell>
          <cell r="AI90">
            <v>7.0000000000000007E-2</v>
          </cell>
          <cell r="AJ90">
            <v>7.0000000000000007E-2</v>
          </cell>
        </row>
        <row r="91">
          <cell r="I91" t="str">
            <v>Bull y/y Growth - %</v>
          </cell>
          <cell r="M91" t="str">
            <v>NA</v>
          </cell>
          <cell r="N91">
            <v>2.4749999999999996</v>
          </cell>
          <cell r="O91">
            <v>2.1791366906474821</v>
          </cell>
          <cell r="P91">
            <v>1.861235573659199</v>
          </cell>
          <cell r="Q91">
            <v>1.7932662648887199</v>
          </cell>
          <cell r="R91">
            <v>1.2359516961958326</v>
          </cell>
          <cell r="S91">
            <v>0.73867551210584415</v>
          </cell>
          <cell r="T91">
            <v>0.45</v>
          </cell>
          <cell r="U91">
            <v>0.27</v>
          </cell>
          <cell r="V91">
            <v>0.2</v>
          </cell>
          <cell r="W91">
            <v>0.15000000000000002</v>
          </cell>
          <cell r="X91">
            <v>0.13</v>
          </cell>
          <cell r="Y91">
            <v>0.12000000000000001</v>
          </cell>
          <cell r="Z91">
            <v>0.12000000000000001</v>
          </cell>
          <cell r="AA91">
            <v>0.12000000000000001</v>
          </cell>
          <cell r="AB91">
            <v>0.12000000000000001</v>
          </cell>
          <cell r="AC91">
            <v>0.12000000000000001</v>
          </cell>
          <cell r="AD91">
            <v>0.12000000000000001</v>
          </cell>
          <cell r="AE91">
            <v>0.12000000000000001</v>
          </cell>
          <cell r="AF91">
            <v>0.12000000000000001</v>
          </cell>
          <cell r="AG91">
            <v>0.12000000000000001</v>
          </cell>
          <cell r="AH91">
            <v>0.12000000000000001</v>
          </cell>
          <cell r="AI91">
            <v>0.12000000000000001</v>
          </cell>
          <cell r="AJ91">
            <v>0.12000000000000001</v>
          </cell>
        </row>
        <row r="92">
          <cell r="I92" t="str">
            <v>Bear y/y Growth - %</v>
          </cell>
          <cell r="M92" t="str">
            <v>NA</v>
          </cell>
          <cell r="N92">
            <v>2.4749999999999996</v>
          </cell>
          <cell r="O92">
            <v>2.1791366906474821</v>
          </cell>
          <cell r="P92">
            <v>1.861235573659199</v>
          </cell>
          <cell r="Q92">
            <v>1.7932662648887199</v>
          </cell>
          <cell r="R92">
            <v>1.2077100312988267</v>
          </cell>
          <cell r="S92">
            <v>0.58867551210584446</v>
          </cell>
          <cell r="T92">
            <v>0.30000000000000004</v>
          </cell>
          <cell r="U92">
            <v>0.12</v>
          </cell>
          <cell r="V92">
            <v>4.9999999999999989E-2</v>
          </cell>
          <cell r="W92">
            <v>0.04</v>
          </cell>
          <cell r="X92">
            <v>0.04</v>
          </cell>
          <cell r="Y92">
            <v>0.04</v>
          </cell>
          <cell r="Z92">
            <v>0.04</v>
          </cell>
          <cell r="AA92">
            <v>0.04</v>
          </cell>
          <cell r="AB92">
            <v>0.04</v>
          </cell>
          <cell r="AC92">
            <v>0.04</v>
          </cell>
          <cell r="AD92">
            <v>0.04</v>
          </cell>
          <cell r="AE92">
            <v>0.04</v>
          </cell>
          <cell r="AF92">
            <v>0.04</v>
          </cell>
          <cell r="AG92">
            <v>0.04</v>
          </cell>
          <cell r="AH92">
            <v>0.04</v>
          </cell>
          <cell r="AI92">
            <v>0.04</v>
          </cell>
          <cell r="AJ92">
            <v>0.04</v>
          </cell>
        </row>
        <row r="94">
          <cell r="I94" t="str">
            <v>Agency Check</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row>
        <row r="95">
          <cell r="I95" t="str">
            <v>Merchant Check</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row>
        <row r="96">
          <cell r="I96" t="str">
            <v>Geography US Check</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row>
        <row r="97">
          <cell r="I97" t="str">
            <v>Geography International Check</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row>
        <row r="99">
          <cell r="I99" t="str">
            <v>Revenue Scenarios</v>
          </cell>
        </row>
        <row r="100">
          <cell r="I100" t="str">
            <v>Revenue by brand</v>
          </cell>
        </row>
        <row r="101">
          <cell r="I101" t="str">
            <v>US</v>
          </cell>
        </row>
        <row r="102">
          <cell r="I102" t="str">
            <v>Agency (Priceline.com)</v>
          </cell>
          <cell r="M102">
            <v>31.20000000000001</v>
          </cell>
          <cell r="N102">
            <v>28.15799999999993</v>
          </cell>
          <cell r="O102">
            <v>50.358000000000047</v>
          </cell>
          <cell r="P102">
            <v>60.485359999999993</v>
          </cell>
          <cell r="Q102">
            <v>66.958779999999948</v>
          </cell>
          <cell r="R102">
            <v>71.947912300000283</v>
          </cell>
          <cell r="S102">
            <v>80.888439218000002</v>
          </cell>
          <cell r="T102">
            <v>91.25663749440001</v>
          </cell>
          <cell r="U102">
            <v>98.55716849395202</v>
          </cell>
          <cell r="V102">
            <v>100.03552602136132</v>
          </cell>
          <cell r="W102">
            <v>104.53712469232256</v>
          </cell>
          <cell r="X102">
            <v>109.24129530347707</v>
          </cell>
          <cell r="Y102">
            <v>114.15715359213354</v>
          </cell>
          <cell r="Z102">
            <v>119.29422550377954</v>
          </cell>
          <cell r="AA102">
            <v>124.66246565144961</v>
          </cell>
          <cell r="AB102">
            <v>130.27227660576483</v>
          </cell>
          <cell r="AC102">
            <v>136.13452905302424</v>
          </cell>
          <cell r="AD102">
            <v>142.2605828604103</v>
          </cell>
          <cell r="AE102">
            <v>148.66230908912874</v>
          </cell>
          <cell r="AF102">
            <v>155.35211299813952</v>
          </cell>
          <cell r="AG102">
            <v>162.34295808305581</v>
          </cell>
          <cell r="AH102">
            <v>169.64839119679328</v>
          </cell>
          <cell r="AI102">
            <v>177.28256880064896</v>
          </cell>
          <cell r="AJ102">
            <v>185.26028439667817</v>
          </cell>
        </row>
        <row r="103">
          <cell r="I103" t="str">
            <v>y/y Growth - %</v>
          </cell>
          <cell r="M103" t="str">
            <v>NA</v>
          </cell>
          <cell r="N103">
            <v>-9.7500000000002474E-2</v>
          </cell>
          <cell r="O103">
            <v>0.78840826763265048</v>
          </cell>
          <cell r="P103">
            <v>0.20110727193295874</v>
          </cell>
          <cell r="Q103">
            <v>0.10702457586430758</v>
          </cell>
          <cell r="R103">
            <v>7.4510501834118559E-2</v>
          </cell>
          <cell r="S103">
            <v>0.12426388246986964</v>
          </cell>
          <cell r="T103">
            <v>0.12817898795719107</v>
          </cell>
          <cell r="U103">
            <v>8.0000000000000071E-2</v>
          </cell>
          <cell r="V103">
            <v>1.5000000000000124E-2</v>
          </cell>
          <cell r="W103">
            <v>4.4999999999999929E-2</v>
          </cell>
          <cell r="X103">
            <v>4.4999999999999929E-2</v>
          </cell>
          <cell r="Y103">
            <v>4.4999999999999929E-2</v>
          </cell>
          <cell r="Z103">
            <v>4.4999999999999929E-2</v>
          </cell>
          <cell r="AA103">
            <v>4.4999999999999929E-2</v>
          </cell>
          <cell r="AB103">
            <v>4.4999999999999929E-2</v>
          </cell>
          <cell r="AC103">
            <v>4.4999999999999929E-2</v>
          </cell>
          <cell r="AD103">
            <v>4.4999999999999707E-2</v>
          </cell>
          <cell r="AE103">
            <v>4.4999999999999929E-2</v>
          </cell>
          <cell r="AF103">
            <v>4.4999999999999929E-2</v>
          </cell>
          <cell r="AG103">
            <v>4.5000000000000151E-2</v>
          </cell>
          <cell r="AH103">
            <v>4.4999999999999707E-2</v>
          </cell>
          <cell r="AI103">
            <v>4.4999999999999929E-2</v>
          </cell>
          <cell r="AJ103">
            <v>4.5000000000000151E-2</v>
          </cell>
        </row>
        <row r="104">
          <cell r="I104" t="str">
            <v>Revenue margin</v>
          </cell>
          <cell r="M104">
            <v>3.7396306155887495E-2</v>
          </cell>
          <cell r="N104">
            <v>3.0491713808009767E-2</v>
          </cell>
          <cell r="O104">
            <v>3.2721545225232754E-2</v>
          </cell>
          <cell r="P104">
            <v>3.412640093162235E-2</v>
          </cell>
          <cell r="Q104">
            <v>3.3010622653015818E-2</v>
          </cell>
          <cell r="R104">
            <v>3.081190914201537E-2</v>
          </cell>
          <cell r="S104">
            <v>2.9782508235541572E-2</v>
          </cell>
          <cell r="T104">
            <v>0.03</v>
          </cell>
          <cell r="U104">
            <v>0.03</v>
          </cell>
          <cell r="V104">
            <v>2.9000000000000001E-2</v>
          </cell>
          <cell r="W104">
            <v>2.9000000000000001E-2</v>
          </cell>
          <cell r="X104">
            <v>2.9000000000000001E-2</v>
          </cell>
          <cell r="Y104">
            <v>2.9000000000000001E-2</v>
          </cell>
          <cell r="Z104">
            <v>2.9000000000000001E-2</v>
          </cell>
          <cell r="AA104">
            <v>2.9000000000000001E-2</v>
          </cell>
          <cell r="AB104">
            <v>2.9000000000000001E-2</v>
          </cell>
          <cell r="AC104">
            <v>2.9000000000000001E-2</v>
          </cell>
          <cell r="AD104">
            <v>2.9000000000000001E-2</v>
          </cell>
          <cell r="AE104">
            <v>2.9000000000000001E-2</v>
          </cell>
          <cell r="AF104">
            <v>2.9000000000000001E-2</v>
          </cell>
          <cell r="AG104">
            <v>2.9000000000000001E-2</v>
          </cell>
          <cell r="AH104">
            <v>2.9000000000000001E-2</v>
          </cell>
          <cell r="AI104">
            <v>2.9000000000000001E-2</v>
          </cell>
          <cell r="AJ104">
            <v>2.9000000000000001E-2</v>
          </cell>
        </row>
        <row r="105">
          <cell r="I105" t="str">
            <v>Merchant (NYOP &amp; Priceline.com)</v>
          </cell>
          <cell r="M105">
            <v>904.16899999999998</v>
          </cell>
          <cell r="N105">
            <v>981.82099999999991</v>
          </cell>
          <cell r="O105">
            <v>1196.796</v>
          </cell>
          <cell r="P105">
            <v>1403.4856399999999</v>
          </cell>
          <cell r="Q105">
            <v>1560.9842200000001</v>
          </cell>
          <cell r="R105">
            <v>1710.7175602000002</v>
          </cell>
          <cell r="S105">
            <v>1865.7281187380004</v>
          </cell>
          <cell r="T105">
            <v>2005.6577276433504</v>
          </cell>
          <cell r="U105">
            <v>2146.0537685783852</v>
          </cell>
          <cell r="V105">
            <v>2264.0867258501962</v>
          </cell>
          <cell r="W105">
            <v>2377.2910621427063</v>
          </cell>
          <cell r="X105">
            <v>2472.3827046284146</v>
          </cell>
          <cell r="Y105">
            <v>2571.278012813551</v>
          </cell>
          <cell r="Z105">
            <v>2674.1291333260929</v>
          </cell>
          <cell r="AA105">
            <v>2781.0942986591367</v>
          </cell>
          <cell r="AB105">
            <v>2892.3380706055023</v>
          </cell>
          <cell r="AC105">
            <v>3008.0315934297228</v>
          </cell>
          <cell r="AD105">
            <v>3128.3528571669117</v>
          </cell>
          <cell r="AE105">
            <v>3253.486971453588</v>
          </cell>
          <cell r="AF105">
            <v>3383.6264503117313</v>
          </cell>
          <cell r="AG105">
            <v>3518.9715083242013</v>
          </cell>
          <cell r="AH105">
            <v>3659.730368657169</v>
          </cell>
          <cell r="AI105">
            <v>3806.1195834034561</v>
          </cell>
          <cell r="AJ105">
            <v>3958.3643667395945</v>
          </cell>
        </row>
        <row r="106">
          <cell r="I106" t="str">
            <v>y/y Growth - %</v>
          </cell>
          <cell r="M106" t="str">
            <v>NA</v>
          </cell>
          <cell r="N106">
            <v>8.5882174681945367E-2</v>
          </cell>
          <cell r="O106">
            <v>0.21895539003545461</v>
          </cell>
          <cell r="P106">
            <v>0.17270248229439256</v>
          </cell>
          <cell r="Q106">
            <v>0.11221958779713637</v>
          </cell>
          <cell r="R106">
            <v>9.5922391963706222E-2</v>
          </cell>
          <cell r="S106">
            <v>9.0611426540730511E-2</v>
          </cell>
          <cell r="T106">
            <v>7.4999999999999956E-2</v>
          </cell>
          <cell r="U106">
            <v>7.0000000000000062E-2</v>
          </cell>
          <cell r="V106">
            <v>5.4999999999999938E-2</v>
          </cell>
          <cell r="W106">
            <v>5.0000000000000044E-2</v>
          </cell>
          <cell r="X106">
            <v>4.0000000000000036E-2</v>
          </cell>
          <cell r="Y106">
            <v>4.0000000000000036E-2</v>
          </cell>
          <cell r="Z106">
            <v>4.0000000000000036E-2</v>
          </cell>
          <cell r="AA106">
            <v>4.0000000000000036E-2</v>
          </cell>
          <cell r="AB106">
            <v>4.0000000000000036E-2</v>
          </cell>
          <cell r="AC106">
            <v>4.0000000000000036E-2</v>
          </cell>
          <cell r="AD106">
            <v>4.0000000000000036E-2</v>
          </cell>
          <cell r="AE106">
            <v>4.0000000000000036E-2</v>
          </cell>
          <cell r="AF106">
            <v>4.0000000000000036E-2</v>
          </cell>
          <cell r="AG106">
            <v>4.0000000000000258E-2</v>
          </cell>
          <cell r="AH106">
            <v>3.9999999999999813E-2</v>
          </cell>
          <cell r="AI106">
            <v>4.0000000000000036E-2</v>
          </cell>
          <cell r="AJ106">
            <v>4.0000000000000036E-2</v>
          </cell>
        </row>
        <row r="107">
          <cell r="I107" t="str">
            <v>Revenue margin</v>
          </cell>
          <cell r="M107">
            <v>0.79418752849186158</v>
          </cell>
          <cell r="N107">
            <v>0.79763768460920392</v>
          </cell>
          <cell r="O107">
            <v>0.77572682501882939</v>
          </cell>
          <cell r="P107">
            <v>0.74905700576942569</v>
          </cell>
          <cell r="Q107">
            <v>0.72995239596085804</v>
          </cell>
          <cell r="R107">
            <v>0.71617719122768786</v>
          </cell>
          <cell r="S107">
            <v>0.719568545788974</v>
          </cell>
          <cell r="T107">
            <v>0.719568545788974</v>
          </cell>
          <cell r="U107">
            <v>0.719568545788974</v>
          </cell>
          <cell r="V107">
            <v>0.719568545788974</v>
          </cell>
          <cell r="W107">
            <v>0.719568545788974</v>
          </cell>
          <cell r="X107">
            <v>0.719568545788974</v>
          </cell>
          <cell r="Y107">
            <v>0.719568545788974</v>
          </cell>
          <cell r="Z107">
            <v>0.719568545788974</v>
          </cell>
          <cell r="AA107">
            <v>0.719568545788974</v>
          </cell>
          <cell r="AB107">
            <v>0.719568545788974</v>
          </cell>
          <cell r="AC107">
            <v>0.719568545788974</v>
          </cell>
          <cell r="AD107">
            <v>0.719568545788974</v>
          </cell>
          <cell r="AE107">
            <v>0.719568545788974</v>
          </cell>
          <cell r="AF107">
            <v>0.719568545788974</v>
          </cell>
          <cell r="AG107">
            <v>0.719568545788974</v>
          </cell>
          <cell r="AH107">
            <v>0.719568545788974</v>
          </cell>
          <cell r="AI107">
            <v>0.719568545788974</v>
          </cell>
          <cell r="AJ107">
            <v>0.719568545788974</v>
          </cell>
        </row>
        <row r="108">
          <cell r="I108" t="str">
            <v>Other</v>
          </cell>
          <cell r="M108">
            <v>5.0340000000000007</v>
          </cell>
          <cell r="N108">
            <v>8.3389999999999986</v>
          </cell>
          <cell r="O108">
            <v>17.852</v>
          </cell>
          <cell r="P108">
            <v>22.241000000000003</v>
          </cell>
          <cell r="Q108">
            <v>12.663</v>
          </cell>
          <cell r="R108">
            <v>12.315999999999999</v>
          </cell>
          <cell r="S108">
            <v>12.315999999999999</v>
          </cell>
          <cell r="T108">
            <v>12.315999999999999</v>
          </cell>
          <cell r="U108">
            <v>12.315999999999999</v>
          </cell>
          <cell r="V108">
            <v>12.315999999999999</v>
          </cell>
          <cell r="W108">
            <v>12.315999999999999</v>
          </cell>
          <cell r="X108">
            <v>12.315999999999999</v>
          </cell>
          <cell r="Y108">
            <v>12.315999999999999</v>
          </cell>
          <cell r="Z108">
            <v>12.315999999999999</v>
          </cell>
          <cell r="AA108">
            <v>12.315999999999999</v>
          </cell>
          <cell r="AB108">
            <v>12.315999999999999</v>
          </cell>
          <cell r="AC108">
            <v>12.315999999999999</v>
          </cell>
          <cell r="AD108">
            <v>12.315999999999999</v>
          </cell>
          <cell r="AE108">
            <v>12.315999999999999</v>
          </cell>
          <cell r="AF108">
            <v>12.315999999999999</v>
          </cell>
          <cell r="AG108">
            <v>12.315999999999999</v>
          </cell>
          <cell r="AH108">
            <v>12.315999999999999</v>
          </cell>
          <cell r="AI108">
            <v>12.315999999999999</v>
          </cell>
          <cell r="AJ108">
            <v>12.315999999999999</v>
          </cell>
        </row>
        <row r="109">
          <cell r="I109" t="str">
            <v>y/y Growth - %</v>
          </cell>
          <cell r="M109" t="str">
            <v>NA</v>
          </cell>
          <cell r="N109">
            <v>0.65653555820421095</v>
          </cell>
          <cell r="O109">
            <v>1.1407842666986454</v>
          </cell>
          <cell r="P109">
            <v>0.24585480618418121</v>
          </cell>
          <cell r="Q109">
            <v>-0.43064610404208448</v>
          </cell>
          <cell r="R109">
            <v>-2.7402669193714035E-2</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row>
        <row r="110">
          <cell r="I110" t="str">
            <v>Total US</v>
          </cell>
          <cell r="M110">
            <v>940.40300000000002</v>
          </cell>
          <cell r="N110">
            <v>1018.3179999999998</v>
          </cell>
          <cell r="O110">
            <v>1265.0060000000001</v>
          </cell>
          <cell r="P110">
            <v>1486.2119999999998</v>
          </cell>
          <cell r="Q110">
            <v>1640.606</v>
          </cell>
          <cell r="R110">
            <v>1794.9814725000006</v>
          </cell>
          <cell r="S110">
            <v>1958.9325579560004</v>
          </cell>
          <cell r="T110">
            <v>2109.2303651377501</v>
          </cell>
          <cell r="U110">
            <v>2256.9269370723368</v>
          </cell>
          <cell r="V110">
            <v>2376.4382518715574</v>
          </cell>
          <cell r="W110">
            <v>2494.1441868350289</v>
          </cell>
          <cell r="X110">
            <v>2593.9399999318916</v>
          </cell>
          <cell r="Y110">
            <v>2697.7511664056842</v>
          </cell>
          <cell r="Z110">
            <v>2805.7393588298723</v>
          </cell>
          <cell r="AA110">
            <v>2918.0727643105861</v>
          </cell>
          <cell r="AB110">
            <v>3034.9263472112671</v>
          </cell>
          <cell r="AC110">
            <v>3156.4821224827469</v>
          </cell>
          <cell r="AD110">
            <v>3282.929440027322</v>
          </cell>
          <cell r="AE110">
            <v>3414.4652805427168</v>
          </cell>
          <cell r="AF110">
            <v>3551.2945633098707</v>
          </cell>
          <cell r="AG110">
            <v>3693.6304664072568</v>
          </cell>
          <cell r="AH110">
            <v>3841.6947598539623</v>
          </cell>
          <cell r="AI110">
            <v>3995.7181522041046</v>
          </cell>
          <cell r="AJ110">
            <v>4155.9406511362722</v>
          </cell>
        </row>
        <row r="111">
          <cell r="I111" t="str">
            <v>y/y Growth - %</v>
          </cell>
          <cell r="M111" t="str">
            <v>NA</v>
          </cell>
          <cell r="N111">
            <v>8.2852776947755169E-2</v>
          </cell>
          <cell r="O111">
            <v>0.24225045614434815</v>
          </cell>
          <cell r="P111">
            <v>0.17486557376012413</v>
          </cell>
          <cell r="Q111">
            <v>0.10388423724206253</v>
          </cell>
          <cell r="R111">
            <v>9.4096615823665575E-2</v>
          </cell>
          <cell r="S111">
            <v>9.1338594836666065E-2</v>
          </cell>
          <cell r="T111">
            <v>7.6724339779504325E-2</v>
          </cell>
          <cell r="U111">
            <v>7.0023916958421362E-2</v>
          </cell>
          <cell r="V111">
            <v>5.2953116397400635E-2</v>
          </cell>
          <cell r="W111">
            <v>4.9530399062871711E-2</v>
          </cell>
          <cell r="X111">
            <v>4.0012046466126661E-2</v>
          </cell>
          <cell r="Y111">
            <v>4.002065062280491E-2</v>
          </cell>
          <cell r="Z111">
            <v>4.0028967003678417E-2</v>
          </cell>
          <cell r="AA111">
            <v>4.0037006690301524E-2</v>
          </cell>
          <cell r="AB111">
            <v>4.0044780352928688E-2</v>
          </cell>
          <cell r="AC111">
            <v>4.0052298265219832E-2</v>
          </cell>
          <cell r="AD111">
            <v>4.0059570318464965E-2</v>
          </cell>
          <cell r="AE111">
            <v>4.0066606035340291E-2</v>
          </cell>
          <cell r="AF111">
            <v>4.0073414583206901E-2</v>
          </cell>
          <cell r="AG111">
            <v>4.008000478696605E-2</v>
          </cell>
          <cell r="AH111">
            <v>4.0086385141479886E-2</v>
          </cell>
          <cell r="AI111">
            <v>4.0092563823576066E-2</v>
          </cell>
          <cell r="AJ111">
            <v>4.009854870363827E-2</v>
          </cell>
        </row>
        <row r="113">
          <cell r="I113" t="str">
            <v>Europe</v>
          </cell>
        </row>
        <row r="114">
          <cell r="I114" t="str">
            <v>Agency (Booking.com &amp; Other)</v>
          </cell>
          <cell r="M114">
            <v>179.24549999999999</v>
          </cell>
          <cell r="N114">
            <v>360.28174999999999</v>
          </cell>
          <cell r="O114">
            <v>572.21362499999998</v>
          </cell>
          <cell r="P114">
            <v>743.87497125000004</v>
          </cell>
          <cell r="Q114">
            <v>1150.3426637500002</v>
          </cell>
          <cell r="R114">
            <v>1876.8907024289108</v>
          </cell>
          <cell r="S114">
            <v>2349.591381183297</v>
          </cell>
          <cell r="T114">
            <v>2798.2466371560422</v>
          </cell>
          <cell r="U114">
            <v>3134.0362336147673</v>
          </cell>
          <cell r="V114">
            <v>3400.4293134720224</v>
          </cell>
          <cell r="W114">
            <v>3638.4593654150644</v>
          </cell>
          <cell r="X114">
            <v>3856.7669273399683</v>
          </cell>
          <cell r="Y114">
            <v>4039.9633563886173</v>
          </cell>
          <cell r="Z114">
            <v>4221.7617074261052</v>
          </cell>
          <cell r="AA114">
            <v>4411.7409842602792</v>
          </cell>
          <cell r="AB114">
            <v>4610.2693285519908</v>
          </cell>
          <cell r="AC114">
            <v>4817.7314483368309</v>
          </cell>
          <cell r="AD114">
            <v>5034.5293635119879</v>
          </cell>
          <cell r="AE114">
            <v>5261.0831848700273</v>
          </cell>
          <cell r="AF114">
            <v>5497.8319281891781</v>
          </cell>
          <cell r="AG114">
            <v>5745.2343649576915</v>
          </cell>
          <cell r="AH114">
            <v>6003.7699113807867</v>
          </cell>
          <cell r="AI114">
            <v>6273.9395573929214</v>
          </cell>
          <cell r="AJ114">
            <v>6556.2668374756022</v>
          </cell>
        </row>
        <row r="115">
          <cell r="I115" t="str">
            <v>y/y Growth - %</v>
          </cell>
          <cell r="M115" t="str">
            <v>NA</v>
          </cell>
          <cell r="N115">
            <v>1.0099904879062516</v>
          </cell>
          <cell r="O115">
            <v>0.58823927384609398</v>
          </cell>
          <cell r="P115">
            <v>0.29999520939404412</v>
          </cell>
          <cell r="Q115">
            <v>0.54641936912728206</v>
          </cell>
          <cell r="R115">
            <v>0.63159270848082594</v>
          </cell>
          <cell r="S115">
            <v>0.25185306642664784</v>
          </cell>
          <cell r="T115">
            <v>0.19095033271138151</v>
          </cell>
          <cell r="U115">
            <v>0.12000000000000011</v>
          </cell>
          <cell r="V115">
            <v>8.4999999999999964E-2</v>
          </cell>
          <cell r="W115">
            <v>7.0000000000000062E-2</v>
          </cell>
          <cell r="X115">
            <v>6.0000000000000053E-2</v>
          </cell>
          <cell r="Y115">
            <v>4.7500000000000098E-2</v>
          </cell>
          <cell r="Z115">
            <v>4.4999999999999929E-2</v>
          </cell>
          <cell r="AA115">
            <v>4.4999999999999929E-2</v>
          </cell>
          <cell r="AB115">
            <v>4.4999999999999707E-2</v>
          </cell>
          <cell r="AC115">
            <v>4.5000000000000151E-2</v>
          </cell>
          <cell r="AD115">
            <v>4.4999999999999929E-2</v>
          </cell>
          <cell r="AE115">
            <v>4.4999999999999929E-2</v>
          </cell>
          <cell r="AF115">
            <v>4.4999999999999929E-2</v>
          </cell>
          <cell r="AG115">
            <v>4.5000000000000151E-2</v>
          </cell>
          <cell r="AH115">
            <v>4.4999999999999929E-2</v>
          </cell>
          <cell r="AI115">
            <v>4.4999999999999929E-2</v>
          </cell>
          <cell r="AJ115">
            <v>4.4999999999999929E-2</v>
          </cell>
        </row>
        <row r="116">
          <cell r="I116" t="str">
            <v>Base revenue margin</v>
          </cell>
          <cell r="M116">
            <v>0.13538905787243874</v>
          </cell>
          <cell r="N116">
            <v>0.13876919776324922</v>
          </cell>
          <cell r="O116">
            <v>0.14217114543560616</v>
          </cell>
          <cell r="P116">
            <v>0.14900873307391807</v>
          </cell>
          <cell r="Q116">
            <v>0.15008792140880009</v>
          </cell>
          <cell r="R116">
            <v>0.14934688478998456</v>
          </cell>
          <cell r="S116">
            <v>0.14731932573591133</v>
          </cell>
          <cell r="T116">
            <v>0.14499999999999999</v>
          </cell>
          <cell r="U116">
            <v>0.14499999999999999</v>
          </cell>
          <cell r="V116">
            <v>0.14499999999999999</v>
          </cell>
          <cell r="W116">
            <v>0.14499999999999999</v>
          </cell>
          <cell r="X116">
            <v>0.14499999999999999</v>
          </cell>
          <cell r="Y116">
            <v>0.14499999999999999</v>
          </cell>
          <cell r="Z116">
            <v>0.14499999999999999</v>
          </cell>
          <cell r="AA116">
            <v>0.14499999999999999</v>
          </cell>
          <cell r="AB116">
            <v>0.14499999999999999</v>
          </cell>
          <cell r="AC116">
            <v>0.14499999999999999</v>
          </cell>
          <cell r="AD116">
            <v>0.14499999999999999</v>
          </cell>
          <cell r="AE116">
            <v>0.14499999999999999</v>
          </cell>
          <cell r="AF116">
            <v>0.14499999999999999</v>
          </cell>
          <cell r="AG116">
            <v>0.14499999999999999</v>
          </cell>
          <cell r="AH116">
            <v>0.14499999999999999</v>
          </cell>
          <cell r="AI116">
            <v>0.14499999999999999</v>
          </cell>
          <cell r="AJ116">
            <v>0.14499999999999999</v>
          </cell>
        </row>
        <row r="117">
          <cell r="I117" t="str">
            <v>Merchant (TravelJigsaw)</v>
          </cell>
          <cell r="M117">
            <v>0</v>
          </cell>
          <cell r="N117">
            <v>0</v>
          </cell>
          <cell r="O117">
            <v>0</v>
          </cell>
          <cell r="P117">
            <v>0</v>
          </cell>
          <cell r="Q117">
            <v>33.245999999999995</v>
          </cell>
          <cell r="R117">
            <v>87.944959575394833</v>
          </cell>
          <cell r="S117">
            <v>136.60708314611165</v>
          </cell>
          <cell r="T117">
            <v>183.62439129385476</v>
          </cell>
          <cell r="U117">
            <v>219.11135230794801</v>
          </cell>
          <cell r="V117">
            <v>242.63177995682381</v>
          </cell>
          <cell r="W117">
            <v>264.46864015293795</v>
          </cell>
          <cell r="X117">
            <v>282.98144496364364</v>
          </cell>
          <cell r="Y117">
            <v>297.13051721182586</v>
          </cell>
          <cell r="Z117">
            <v>311.98704307241718</v>
          </cell>
          <cell r="AA117">
            <v>327.58639522603806</v>
          </cell>
          <cell r="AB117">
            <v>343.96571498733999</v>
          </cell>
          <cell r="AC117">
            <v>361.16400073670701</v>
          </cell>
          <cell r="AD117">
            <v>379.2222007735424</v>
          </cell>
          <cell r="AE117">
            <v>398.18331081221953</v>
          </cell>
          <cell r="AF117">
            <v>418.09247635283054</v>
          </cell>
          <cell r="AG117">
            <v>438.99710017047215</v>
          </cell>
          <cell r="AH117">
            <v>460.94695517899572</v>
          </cell>
          <cell r="AI117">
            <v>483.99430293794558</v>
          </cell>
          <cell r="AJ117">
            <v>508.19401808484281</v>
          </cell>
        </row>
        <row r="118">
          <cell r="I118" t="str">
            <v>y/y Growth - %</v>
          </cell>
          <cell r="M118" t="str">
            <v>NA</v>
          </cell>
          <cell r="N118" t="str">
            <v>NA</v>
          </cell>
          <cell r="O118" t="str">
            <v>NA</v>
          </cell>
          <cell r="P118" t="str">
            <v>NA</v>
          </cell>
          <cell r="Q118" t="str">
            <v>NA</v>
          </cell>
          <cell r="R118" t="str">
            <v>NM</v>
          </cell>
          <cell r="S118">
            <v>0.55332475909547707</v>
          </cell>
          <cell r="T118">
            <v>0.3441791381890098</v>
          </cell>
          <cell r="U118">
            <v>0.19325842696629203</v>
          </cell>
          <cell r="V118">
            <v>0.10734463276836159</v>
          </cell>
          <cell r="W118">
            <v>9.000000000000008E-2</v>
          </cell>
          <cell r="X118">
            <v>7.0000000000000062E-2</v>
          </cell>
          <cell r="Y118">
            <v>5.0000000000000044E-2</v>
          </cell>
          <cell r="Z118">
            <v>5.0000000000000044E-2</v>
          </cell>
          <cell r="AA118">
            <v>5.0000000000000044E-2</v>
          </cell>
          <cell r="AB118">
            <v>5.0000000000000044E-2</v>
          </cell>
          <cell r="AC118">
            <v>5.0000000000000044E-2</v>
          </cell>
          <cell r="AD118">
            <v>5.0000000000000044E-2</v>
          </cell>
          <cell r="AE118">
            <v>5.0000000000000044E-2</v>
          </cell>
          <cell r="AF118">
            <v>5.0000000000000044E-2</v>
          </cell>
          <cell r="AG118">
            <v>5.0000000000000266E-2</v>
          </cell>
          <cell r="AH118">
            <v>4.9999999999999822E-2</v>
          </cell>
          <cell r="AI118">
            <v>5.0000000000000044E-2</v>
          </cell>
          <cell r="AJ118">
            <v>4.9999999999999822E-2</v>
          </cell>
        </row>
        <row r="119">
          <cell r="I119" t="str">
            <v>Revenue Margin</v>
          </cell>
          <cell r="M119" t="str">
            <v>NA</v>
          </cell>
          <cell r="N119" t="str">
            <v>NA</v>
          </cell>
          <cell r="O119" t="str">
            <v>NA</v>
          </cell>
          <cell r="P119" t="str">
            <v>NA</v>
          </cell>
          <cell r="Q119">
            <v>0.18</v>
          </cell>
          <cell r="R119">
            <v>0.17998334112149458</v>
          </cell>
          <cell r="S119">
            <v>0.17877081497020716</v>
          </cell>
          <cell r="T119">
            <v>0.17799999999999999</v>
          </cell>
          <cell r="U119">
            <v>0.17699999999999999</v>
          </cell>
          <cell r="V119">
            <v>0.17499999999999999</v>
          </cell>
          <cell r="W119">
            <v>0.17499999999999999</v>
          </cell>
          <cell r="X119">
            <v>0.17499999999999999</v>
          </cell>
          <cell r="Y119">
            <v>0.17499999999999999</v>
          </cell>
          <cell r="Z119">
            <v>0.17499999999999999</v>
          </cell>
          <cell r="AA119">
            <v>0.17499999999999999</v>
          </cell>
          <cell r="AB119">
            <v>0.17499999999999999</v>
          </cell>
          <cell r="AC119">
            <v>0.17499999999999999</v>
          </cell>
          <cell r="AD119">
            <v>0.17499999999999999</v>
          </cell>
          <cell r="AE119">
            <v>0.17499999999999999</v>
          </cell>
          <cell r="AF119">
            <v>0.17499999999999999</v>
          </cell>
          <cell r="AG119">
            <v>0.17499999999999999</v>
          </cell>
          <cell r="AH119">
            <v>0.17499999999999999</v>
          </cell>
          <cell r="AI119">
            <v>0.17499999999999999</v>
          </cell>
          <cell r="AJ119">
            <v>0.17499999999999999</v>
          </cell>
        </row>
        <row r="120">
          <cell r="I120" t="str">
            <v>Total Europe</v>
          </cell>
          <cell r="M120">
            <v>179.24549999999999</v>
          </cell>
          <cell r="N120">
            <v>360.28174999999999</v>
          </cell>
          <cell r="O120">
            <v>572.21362499999998</v>
          </cell>
          <cell r="P120">
            <v>743.87497125000004</v>
          </cell>
          <cell r="Q120">
            <v>1183.5886637500003</v>
          </cell>
          <cell r="R120">
            <v>1964.8356620043057</v>
          </cell>
          <cell r="S120">
            <v>2486.1984643294086</v>
          </cell>
          <cell r="T120">
            <v>2981.871028449897</v>
          </cell>
          <cell r="U120">
            <v>3353.1475859227153</v>
          </cell>
          <cell r="V120">
            <v>3643.0610934288461</v>
          </cell>
          <cell r="W120">
            <v>3902.9280055680024</v>
          </cell>
          <cell r="X120">
            <v>4139.7483723036121</v>
          </cell>
          <cell r="Y120">
            <v>4337.0938736004427</v>
          </cell>
          <cell r="Z120">
            <v>4533.748750498522</v>
          </cell>
          <cell r="AA120">
            <v>4739.3273794863171</v>
          </cell>
          <cell r="AB120">
            <v>4954.2350435393309</v>
          </cell>
          <cell r="AC120">
            <v>5178.8954490735377</v>
          </cell>
          <cell r="AD120">
            <v>5413.7515642855305</v>
          </cell>
          <cell r="AE120">
            <v>5659.2664956822464</v>
          </cell>
          <cell r="AF120">
            <v>5915.9244045420091</v>
          </cell>
          <cell r="AG120">
            <v>6184.231465128164</v>
          </cell>
          <cell r="AH120">
            <v>6464.7168665597819</v>
          </cell>
          <cell r="AI120">
            <v>6757.933860330867</v>
          </cell>
          <cell r="AJ120">
            <v>7064.4608555604445</v>
          </cell>
        </row>
        <row r="121">
          <cell r="I121" t="str">
            <v>y/y Growth - %</v>
          </cell>
          <cell r="M121" t="str">
            <v>NA</v>
          </cell>
          <cell r="N121">
            <v>1.0099904879062516</v>
          </cell>
          <cell r="O121">
            <v>0.58823927384609398</v>
          </cell>
          <cell r="P121">
            <v>0.29999520939404412</v>
          </cell>
          <cell r="Q121">
            <v>0.59111236362894393</v>
          </cell>
          <cell r="R121">
            <v>0.66006630697108637</v>
          </cell>
          <cell r="S121">
            <v>0.26534677296790643</v>
          </cell>
          <cell r="T121">
            <v>0.19936966868579575</v>
          </cell>
          <cell r="U121">
            <v>0.12451127293249287</v>
          </cell>
          <cell r="V121">
            <v>8.6460109517175532E-2</v>
          </cell>
          <cell r="W121">
            <v>7.1332021471693041E-2</v>
          </cell>
          <cell r="X121">
            <v>6.067761598414223E-2</v>
          </cell>
          <cell r="Y121">
            <v>4.7670892901883199E-2</v>
          </cell>
          <cell r="Z121">
            <v>4.5342545637552911E-2</v>
          </cell>
          <cell r="AA121">
            <v>4.5344071826915799E-2</v>
          </cell>
          <cell r="AB121">
            <v>4.534560431153567E-2</v>
          </cell>
          <cell r="AC121">
            <v>4.5347143112876687E-2</v>
          </cell>
          <cell r="AD121">
            <v>4.5348688252435432E-2</v>
          </cell>
          <cell r="AE121">
            <v>4.5350239751741794E-2</v>
          </cell>
          <cell r="AF121">
            <v>4.5351797632357638E-2</v>
          </cell>
          <cell r="AG121">
            <v>4.535336191587569E-2</v>
          </cell>
          <cell r="AH121">
            <v>4.5354932623920652E-2</v>
          </cell>
          <cell r="AI121">
            <v>4.5356509778149201E-2</v>
          </cell>
          <cell r="AJ121">
            <v>4.5358093400246657E-2</v>
          </cell>
        </row>
        <row r="123">
          <cell r="I123" t="str">
            <v>Asia</v>
          </cell>
        </row>
        <row r="124">
          <cell r="I124" t="str">
            <v>Agency (Booking.com)</v>
          </cell>
          <cell r="M124">
            <v>2.2544999999999997</v>
          </cell>
          <cell r="N124">
            <v>5.6362499999999995</v>
          </cell>
          <cell r="O124">
            <v>12.963374999999999</v>
          </cell>
          <cell r="P124">
            <v>26.102268749999993</v>
          </cell>
          <cell r="Q124">
            <v>57.348056249999985</v>
          </cell>
          <cell r="R124">
            <v>128.96590377004338</v>
          </cell>
          <cell r="S124">
            <v>223.23237642387363</v>
          </cell>
          <cell r="T124">
            <v>308.44109681166839</v>
          </cell>
          <cell r="U124">
            <v>365.093543164832</v>
          </cell>
          <cell r="V124">
            <v>408.90476834461191</v>
          </cell>
          <cell r="W124">
            <v>445.70619749562701</v>
          </cell>
          <cell r="X124">
            <v>476.90563132032088</v>
          </cell>
          <cell r="Y124">
            <v>505.51996919954018</v>
          </cell>
          <cell r="Z124">
            <v>535.85116735151269</v>
          </cell>
          <cell r="AA124">
            <v>568.00223739260343</v>
          </cell>
          <cell r="AB124">
            <v>602.08237163615968</v>
          </cell>
          <cell r="AC124">
            <v>638.20731393432925</v>
          </cell>
          <cell r="AD124">
            <v>676.49975277038902</v>
          </cell>
          <cell r="AE124">
            <v>717.08973793661232</v>
          </cell>
          <cell r="AF124">
            <v>760.11512221280907</v>
          </cell>
          <cell r="AG124">
            <v>805.7220295455777</v>
          </cell>
          <cell r="AH124">
            <v>854.06535131831242</v>
          </cell>
          <cell r="AI124">
            <v>905.30927239741118</v>
          </cell>
          <cell r="AJ124">
            <v>959.62782874125594</v>
          </cell>
        </row>
        <row r="125">
          <cell r="I125" t="str">
            <v>y/y Growth - %</v>
          </cell>
          <cell r="M125" t="str">
            <v>NA</v>
          </cell>
          <cell r="N125">
            <v>1.5</v>
          </cell>
          <cell r="O125">
            <v>1.3000000000000003</v>
          </cell>
          <cell r="P125">
            <v>1.013539587491683</v>
          </cell>
          <cell r="Q125">
            <v>1.1970525550580731</v>
          </cell>
          <cell r="R125">
            <v>1.2488278104463815</v>
          </cell>
          <cell r="S125">
            <v>0.73094104641731494</v>
          </cell>
          <cell r="T125">
            <v>0.38170413159962258</v>
          </cell>
          <cell r="U125">
            <v>0.18367346938775531</v>
          </cell>
          <cell r="V125">
            <v>0.12000000000000011</v>
          </cell>
          <cell r="W125">
            <v>9.000000000000008E-2</v>
          </cell>
          <cell r="X125">
            <v>7.0000000000000062E-2</v>
          </cell>
          <cell r="Y125">
            <v>6.0000000000000053E-2</v>
          </cell>
          <cell r="Z125">
            <v>6.0000000000000275E-2</v>
          </cell>
          <cell r="AA125">
            <v>6.0000000000000053E-2</v>
          </cell>
          <cell r="AB125">
            <v>6.0000000000000053E-2</v>
          </cell>
          <cell r="AC125">
            <v>6.0000000000000053E-2</v>
          </cell>
          <cell r="AD125">
            <v>6.0000000000000053E-2</v>
          </cell>
          <cell r="AE125">
            <v>5.9999999999999831E-2</v>
          </cell>
          <cell r="AF125">
            <v>6.0000000000000053E-2</v>
          </cell>
          <cell r="AG125">
            <v>6.0000000000000053E-2</v>
          </cell>
          <cell r="AH125">
            <v>6.0000000000000053E-2</v>
          </cell>
          <cell r="AI125">
            <v>6.0000000000000053E-2</v>
          </cell>
          <cell r="AJ125">
            <v>6.0000000000000053E-2</v>
          </cell>
        </row>
        <row r="126">
          <cell r="I126" t="str">
            <v>Revenue Margin</v>
          </cell>
          <cell r="M126">
            <v>0.15</v>
          </cell>
          <cell r="N126">
            <v>0.15</v>
          </cell>
          <cell r="O126">
            <v>0.15</v>
          </cell>
          <cell r="P126" t="str">
            <v>NA</v>
          </cell>
          <cell r="Q126">
            <v>0.14999999999999997</v>
          </cell>
          <cell r="R126">
            <v>0.15000000000000002</v>
          </cell>
          <cell r="S126">
            <v>0.14894650402596812</v>
          </cell>
          <cell r="T126">
            <v>0.14699999999999999</v>
          </cell>
          <cell r="U126">
            <v>0.14499999999999999</v>
          </cell>
          <cell r="V126">
            <v>0.14499999999999999</v>
          </cell>
          <cell r="W126">
            <v>0.14499999999999999</v>
          </cell>
          <cell r="X126">
            <v>0.14499999999999999</v>
          </cell>
          <cell r="Y126">
            <v>0.14499999999999999</v>
          </cell>
          <cell r="Z126">
            <v>0.14499999999999999</v>
          </cell>
          <cell r="AA126">
            <v>0.14499999999999999</v>
          </cell>
          <cell r="AB126">
            <v>0.14499999999999999</v>
          </cell>
          <cell r="AC126">
            <v>0.14499999999999999</v>
          </cell>
          <cell r="AD126">
            <v>0.14499999999999999</v>
          </cell>
          <cell r="AE126">
            <v>0.14499999999999999</v>
          </cell>
          <cell r="AF126">
            <v>0.14499999999999999</v>
          </cell>
          <cell r="AG126">
            <v>0.14499999999999999</v>
          </cell>
          <cell r="AH126">
            <v>0.14499999999999999</v>
          </cell>
          <cell r="AI126">
            <v>0.14499999999999999</v>
          </cell>
          <cell r="AJ126">
            <v>0.14499999999999999</v>
          </cell>
        </row>
        <row r="127">
          <cell r="I127" t="str">
            <v>Merchant (Agoda)</v>
          </cell>
          <cell r="M127">
            <v>0</v>
          </cell>
          <cell r="N127">
            <v>2.4119999999999999</v>
          </cell>
          <cell r="O127">
            <v>21.366</v>
          </cell>
          <cell r="P127">
            <v>44.091360000000002</v>
          </cell>
          <cell r="Q127">
            <v>97.410780000000003</v>
          </cell>
          <cell r="R127">
            <v>206.58719696853626</v>
          </cell>
          <cell r="S127">
            <v>335.94444167496067</v>
          </cell>
          <cell r="T127">
            <v>435.54016208957808</v>
          </cell>
          <cell r="U127">
            <v>511.05010255072631</v>
          </cell>
          <cell r="V127">
            <v>545.6975671304366</v>
          </cell>
          <cell r="W127">
            <v>583.89639682956715</v>
          </cell>
          <cell r="X127">
            <v>618.93018063934119</v>
          </cell>
          <cell r="Y127">
            <v>649.87668967130833</v>
          </cell>
          <cell r="Z127">
            <v>682.37052415487381</v>
          </cell>
          <cell r="AA127">
            <v>716.4890503626176</v>
          </cell>
          <cell r="AB127">
            <v>752.3135028807485</v>
          </cell>
          <cell r="AC127">
            <v>789.92917802478598</v>
          </cell>
          <cell r="AD127">
            <v>829.42563692602528</v>
          </cell>
          <cell r="AE127">
            <v>870.89691877232656</v>
          </cell>
          <cell r="AF127">
            <v>914.44176471094283</v>
          </cell>
          <cell r="AG127">
            <v>960.16385294649001</v>
          </cell>
          <cell r="AH127">
            <v>1008.1720455938145</v>
          </cell>
          <cell r="AI127">
            <v>1058.5806478735053</v>
          </cell>
          <cell r="AJ127">
            <v>1111.5096802671806</v>
          </cell>
        </row>
        <row r="128">
          <cell r="I128" t="str">
            <v>y/y Growth - %</v>
          </cell>
          <cell r="M128" t="str">
            <v>NA</v>
          </cell>
          <cell r="N128" t="str">
            <v>NA</v>
          </cell>
          <cell r="O128">
            <v>7.8582089552238799</v>
          </cell>
          <cell r="P128">
            <v>1.0636225779275486</v>
          </cell>
          <cell r="Q128">
            <v>1.2092940657761519</v>
          </cell>
          <cell r="R128">
            <v>1.120783726077712</v>
          </cell>
          <cell r="S128">
            <v>0.62616293073634099</v>
          </cell>
          <cell r="T128">
            <v>0.29646485567092706</v>
          </cell>
          <cell r="U128">
            <v>0.17337078651685411</v>
          </cell>
          <cell r="V128">
            <v>6.7796610169491567E-2</v>
          </cell>
          <cell r="W128">
            <v>7.0000000000000062E-2</v>
          </cell>
          <cell r="X128">
            <v>6.0000000000000053E-2</v>
          </cell>
          <cell r="Y128">
            <v>5.0000000000000044E-2</v>
          </cell>
          <cell r="Z128">
            <v>5.0000000000000044E-2</v>
          </cell>
          <cell r="AA128">
            <v>5.0000000000000266E-2</v>
          </cell>
          <cell r="AB128">
            <v>5.0000000000000044E-2</v>
          </cell>
          <cell r="AC128">
            <v>5.0000000000000044E-2</v>
          </cell>
          <cell r="AD128">
            <v>5.0000000000000044E-2</v>
          </cell>
          <cell r="AE128">
            <v>5.0000000000000044E-2</v>
          </cell>
          <cell r="AF128">
            <v>5.0000000000000044E-2</v>
          </cell>
          <cell r="AG128">
            <v>5.0000000000000044E-2</v>
          </cell>
          <cell r="AH128">
            <v>5.0000000000000044E-2</v>
          </cell>
          <cell r="AI128">
            <v>5.0000000000000044E-2</v>
          </cell>
          <cell r="AJ128">
            <v>5.0000000000000044E-2</v>
          </cell>
        </row>
        <row r="129">
          <cell r="I129" t="str">
            <v>Revenue Margin</v>
          </cell>
          <cell r="M129" t="str">
            <v>NA</v>
          </cell>
          <cell r="N129" t="str">
            <v>NA</v>
          </cell>
          <cell r="O129" t="str">
            <v>NA</v>
          </cell>
          <cell r="P129" t="str">
            <v>NA</v>
          </cell>
          <cell r="Q129">
            <v>0.18</v>
          </cell>
          <cell r="R129">
            <v>0.18015804991200501</v>
          </cell>
          <cell r="S129">
            <v>0.17848536270599433</v>
          </cell>
          <cell r="T129">
            <v>0.17799999999999999</v>
          </cell>
          <cell r="U129">
            <v>0.17699999999999999</v>
          </cell>
          <cell r="V129">
            <v>0.17499999999999999</v>
          </cell>
          <cell r="W129">
            <v>0.17499999999999999</v>
          </cell>
          <cell r="X129">
            <v>0.17499999999999999</v>
          </cell>
          <cell r="Y129">
            <v>0.17499999999999999</v>
          </cell>
          <cell r="Z129">
            <v>0.17499999999999999</v>
          </cell>
          <cell r="AA129">
            <v>0.17499999999999999</v>
          </cell>
          <cell r="AB129">
            <v>0.17499999999999999</v>
          </cell>
          <cell r="AC129">
            <v>0.17499999999999999</v>
          </cell>
          <cell r="AD129">
            <v>0.17499999999999999</v>
          </cell>
          <cell r="AE129">
            <v>0.17499999999999999</v>
          </cell>
          <cell r="AF129">
            <v>0.17499999999999999</v>
          </cell>
          <cell r="AG129">
            <v>0.17499999999999999</v>
          </cell>
          <cell r="AH129">
            <v>0.17499999999999999</v>
          </cell>
          <cell r="AI129">
            <v>0.17499999999999999</v>
          </cell>
          <cell r="AJ129">
            <v>0.17499999999999999</v>
          </cell>
        </row>
        <row r="130">
          <cell r="I130" t="str">
            <v>Total Asia Pacific</v>
          </cell>
          <cell r="M130">
            <v>2.2544999999999997</v>
          </cell>
          <cell r="N130">
            <v>8.0482499999999995</v>
          </cell>
          <cell r="O130">
            <v>34.329374999999999</v>
          </cell>
          <cell r="P130">
            <v>70.193628749999988</v>
          </cell>
          <cell r="Q130">
            <v>154.75883625</v>
          </cell>
          <cell r="R130">
            <v>335.55310073857964</v>
          </cell>
          <cell r="S130">
            <v>559.17681809883425</v>
          </cell>
          <cell r="T130">
            <v>743.98125890124652</v>
          </cell>
          <cell r="U130">
            <v>876.14364571555825</v>
          </cell>
          <cell r="V130">
            <v>954.60233547504845</v>
          </cell>
          <cell r="W130">
            <v>1029.6025943251941</v>
          </cell>
          <cell r="X130">
            <v>1095.8358119596621</v>
          </cell>
          <cell r="Y130">
            <v>1155.3966588708486</v>
          </cell>
          <cell r="Z130">
            <v>1218.2216915063864</v>
          </cell>
          <cell r="AA130">
            <v>1284.491287755221</v>
          </cell>
          <cell r="AB130">
            <v>1354.3958745169082</v>
          </cell>
          <cell r="AC130">
            <v>1428.1364919591151</v>
          </cell>
          <cell r="AD130">
            <v>1505.9253896964142</v>
          </cell>
          <cell r="AE130">
            <v>1587.9866567089389</v>
          </cell>
          <cell r="AF130">
            <v>1674.5568869237518</v>
          </cell>
          <cell r="AG130">
            <v>1765.8858824920676</v>
          </cell>
          <cell r="AH130">
            <v>1862.2373969121268</v>
          </cell>
          <cell r="AI130">
            <v>1963.8899202709165</v>
          </cell>
          <cell r="AJ130">
            <v>2071.1375090084366</v>
          </cell>
        </row>
        <row r="131">
          <cell r="I131" t="str">
            <v>y/y Growth - %</v>
          </cell>
          <cell r="M131" t="str">
            <v>NA</v>
          </cell>
          <cell r="N131">
            <v>2.5698602794411181</v>
          </cell>
          <cell r="O131">
            <v>3.2654459043891535</v>
          </cell>
          <cell r="P131">
            <v>1.0447103610246322</v>
          </cell>
          <cell r="Q131">
            <v>1.2047419260968186</v>
          </cell>
          <cell r="R131">
            <v>1.1682322565189205</v>
          </cell>
          <cell r="S131">
            <v>0.66643317218061937</v>
          </cell>
          <cell r="T131">
            <v>0.33049374512830432</v>
          </cell>
          <cell r="U131">
            <v>0.17764209142780918</v>
          </cell>
          <cell r="V131">
            <v>8.9550030001543712E-2</v>
          </cell>
          <cell r="W131">
            <v>7.8567017974895847E-2</v>
          </cell>
          <cell r="X131">
            <v>6.4328914864358433E-2</v>
          </cell>
          <cell r="Y131">
            <v>5.4351980708382763E-2</v>
          </cell>
          <cell r="Z131">
            <v>5.437529367354732E-2</v>
          </cell>
          <cell r="AA131">
            <v>5.4398634264088086E-2</v>
          </cell>
          <cell r="AB131">
            <v>5.4422001478774185E-2</v>
          </cell>
          <cell r="AC131">
            <v>5.4445394311695594E-2</v>
          </cell>
          <cell r="AD131">
            <v>5.4468811752431678E-2</v>
          </cell>
          <cell r="AE131">
            <v>5.4492252786220607E-2</v>
          </cell>
          <cell r="AF131">
            <v>5.4515716394133662E-2</v>
          </cell>
          <cell r="AG131">
            <v>5.4539201553249095E-2</v>
          </cell>
          <cell r="AH131">
            <v>5.4562707236826213E-2</v>
          </cell>
          <cell r="AI131">
            <v>5.4586232414484348E-2</v>
          </cell>
          <cell r="AJ131">
            <v>5.4609776052379377E-2</v>
          </cell>
        </row>
        <row r="133">
          <cell r="I133" t="str">
            <v>Latin America &amp; RoW</v>
          </cell>
        </row>
        <row r="134">
          <cell r="I134" t="str">
            <v>Agency (Booking.com)</v>
          </cell>
          <cell r="M134">
            <v>1.2</v>
          </cell>
          <cell r="N134">
            <v>4.17</v>
          </cell>
          <cell r="O134">
            <v>13.256999999999998</v>
          </cell>
          <cell r="P134">
            <v>37.931399999999996</v>
          </cell>
          <cell r="Q134">
            <v>105.95249999999999</v>
          </cell>
          <cell r="R134">
            <v>235.45999749118889</v>
          </cell>
          <cell r="S134">
            <v>394.10602986735591</v>
          </cell>
          <cell r="T134">
            <v>542.84659826613279</v>
          </cell>
          <cell r="U134">
            <v>657.73673447451301</v>
          </cell>
          <cell r="V134">
            <v>756.39724464568985</v>
          </cell>
          <cell r="W134">
            <v>832.03696911025895</v>
          </cell>
          <cell r="X134">
            <v>898.59992663907974</v>
          </cell>
          <cell r="Y134">
            <v>961.50192150381542</v>
          </cell>
          <cell r="Z134">
            <v>1028.8070560090825</v>
          </cell>
          <cell r="AA134">
            <v>1100.8235499297182</v>
          </cell>
          <cell r="AB134">
            <v>1177.8811984247986</v>
          </cell>
          <cell r="AC134">
            <v>1260.3328823145346</v>
          </cell>
          <cell r="AD134">
            <v>1348.556184076552</v>
          </cell>
          <cell r="AE134">
            <v>1442.9551169619108</v>
          </cell>
          <cell r="AF134">
            <v>1543.9619751492446</v>
          </cell>
          <cell r="AG134">
            <v>1652.0393134096917</v>
          </cell>
          <cell r="AH134">
            <v>1767.6820653483703</v>
          </cell>
          <cell r="AI134">
            <v>1891.4198099227563</v>
          </cell>
          <cell r="AJ134">
            <v>2023.8191966173492</v>
          </cell>
        </row>
        <row r="135">
          <cell r="I135" t="str">
            <v>y/y Growth - %</v>
          </cell>
          <cell r="M135" t="str">
            <v>NA</v>
          </cell>
          <cell r="N135">
            <v>2.4750000000000001</v>
          </cell>
          <cell r="O135">
            <v>2.1791366906474816</v>
          </cell>
          <cell r="P135">
            <v>1.861235573659199</v>
          </cell>
          <cell r="Q135">
            <v>1.7932662648887199</v>
          </cell>
          <cell r="R135">
            <v>1.2223165804600074</v>
          </cell>
          <cell r="S135">
            <v>0.67377063648403257</v>
          </cell>
          <cell r="T135">
            <v>0.37741256699076242</v>
          </cell>
          <cell r="U135">
            <v>0.21164383561643851</v>
          </cell>
          <cell r="V135">
            <v>0.14999999999999991</v>
          </cell>
          <cell r="W135">
            <v>0.10000000000000009</v>
          </cell>
          <cell r="X135">
            <v>8.0000000000000071E-2</v>
          </cell>
          <cell r="Y135">
            <v>7.0000000000000062E-2</v>
          </cell>
          <cell r="Z135">
            <v>7.0000000000000062E-2</v>
          </cell>
          <cell r="AA135">
            <v>6.999999999999984E-2</v>
          </cell>
          <cell r="AB135">
            <v>7.0000000000000062E-2</v>
          </cell>
          <cell r="AC135">
            <v>7.0000000000000062E-2</v>
          </cell>
          <cell r="AD135">
            <v>7.0000000000000062E-2</v>
          </cell>
          <cell r="AE135">
            <v>7.0000000000000062E-2</v>
          </cell>
          <cell r="AF135">
            <v>7.0000000000000062E-2</v>
          </cell>
          <cell r="AG135">
            <v>7.0000000000000062E-2</v>
          </cell>
          <cell r="AH135">
            <v>7.0000000000000062E-2</v>
          </cell>
          <cell r="AI135">
            <v>7.0000000000000062E-2</v>
          </cell>
          <cell r="AJ135">
            <v>7.0000000000000062E-2</v>
          </cell>
        </row>
        <row r="136">
          <cell r="I136" t="str">
            <v>Revenue Margin</v>
          </cell>
          <cell r="M136">
            <v>0.15</v>
          </cell>
          <cell r="N136">
            <v>0.15</v>
          </cell>
          <cell r="O136">
            <v>0.15</v>
          </cell>
          <cell r="P136" t="str">
            <v>NA</v>
          </cell>
          <cell r="Q136">
            <v>0.15</v>
          </cell>
          <cell r="R136">
            <v>0.1497156194189572</v>
          </cell>
          <cell r="S136">
            <v>0.14839417390139928</v>
          </cell>
          <cell r="T136">
            <v>0.14599999999999999</v>
          </cell>
          <cell r="U136">
            <v>0.14499999999999999</v>
          </cell>
          <cell r="V136">
            <v>0.14499999999999999</v>
          </cell>
          <cell r="W136">
            <v>0.14499999999999999</v>
          </cell>
          <cell r="X136">
            <v>0.14499999999999999</v>
          </cell>
          <cell r="Y136">
            <v>0.14499999999999999</v>
          </cell>
          <cell r="Z136">
            <v>0.14499999999999999</v>
          </cell>
          <cell r="AA136">
            <v>0.14499999999999999</v>
          </cell>
          <cell r="AB136">
            <v>0.14499999999999999</v>
          </cell>
          <cell r="AC136">
            <v>0.14499999999999999</v>
          </cell>
          <cell r="AD136">
            <v>0.14499999999999999</v>
          </cell>
          <cell r="AE136">
            <v>0.14499999999999999</v>
          </cell>
          <cell r="AF136">
            <v>0.14499999999999999</v>
          </cell>
          <cell r="AG136">
            <v>0.14499999999999999</v>
          </cell>
          <cell r="AH136">
            <v>0.14499999999999999</v>
          </cell>
          <cell r="AI136">
            <v>0.14499999999999999</v>
          </cell>
          <cell r="AJ136">
            <v>0.14499999999999999</v>
          </cell>
        </row>
        <row r="138">
          <cell r="I138" t="str">
            <v>Agency Check</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row>
        <row r="139">
          <cell r="I139" t="str">
            <v>Merchant Check</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row>
        <row r="140">
          <cell r="I140" t="str">
            <v>Geography US Check</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row>
        <row r="141">
          <cell r="I141" t="str">
            <v>Geography International Check</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row>
        <row r="143">
          <cell r="I143" t="str">
            <v>Gross Profit Scenarios</v>
          </cell>
        </row>
        <row r="144">
          <cell r="I144" t="str">
            <v>Gross Profit by brand</v>
          </cell>
        </row>
        <row r="145">
          <cell r="I145" t="str">
            <v>US</v>
          </cell>
        </row>
        <row r="146">
          <cell r="I146" t="str">
            <v>Agency (Priceline.com)</v>
          </cell>
          <cell r="M146">
            <v>31.20000000000001</v>
          </cell>
          <cell r="N146">
            <v>28.15799999999993</v>
          </cell>
          <cell r="O146">
            <v>50.358000000000047</v>
          </cell>
          <cell r="P146">
            <v>60.485359999999993</v>
          </cell>
          <cell r="Q146">
            <v>66.958779999999948</v>
          </cell>
          <cell r="R146">
            <v>71.947912300000283</v>
          </cell>
          <cell r="S146">
            <v>80.888439218000002</v>
          </cell>
          <cell r="T146">
            <v>91.25663749440001</v>
          </cell>
          <cell r="U146">
            <v>98.55716849395202</v>
          </cell>
          <cell r="V146">
            <v>100.03552602136132</v>
          </cell>
          <cell r="W146">
            <v>104.53712469232256</v>
          </cell>
          <cell r="X146">
            <v>109.24129530347707</v>
          </cell>
          <cell r="Y146">
            <v>114.15715359213354</v>
          </cell>
          <cell r="Z146">
            <v>119.29422550377954</v>
          </cell>
          <cell r="AA146">
            <v>124.66246565144961</v>
          </cell>
          <cell r="AB146">
            <v>130.27227660576483</v>
          </cell>
          <cell r="AC146">
            <v>136.13452905302424</v>
          </cell>
          <cell r="AD146">
            <v>142.2605828604103</v>
          </cell>
          <cell r="AE146">
            <v>148.66230908912874</v>
          </cell>
          <cell r="AF146">
            <v>155.35211299813952</v>
          </cell>
          <cell r="AG146">
            <v>162.34295808305581</v>
          </cell>
          <cell r="AH146">
            <v>169.64839119679328</v>
          </cell>
          <cell r="AI146">
            <v>177.28256880064896</v>
          </cell>
          <cell r="AJ146">
            <v>185.26028439667817</v>
          </cell>
        </row>
        <row r="147">
          <cell r="I147" t="str">
            <v>y/y Growth - %</v>
          </cell>
          <cell r="M147" t="str">
            <v>NA</v>
          </cell>
          <cell r="N147">
            <v>-9.7500000000002474E-2</v>
          </cell>
          <cell r="O147">
            <v>0.78840826763265048</v>
          </cell>
          <cell r="P147">
            <v>0.20110727193295874</v>
          </cell>
          <cell r="Q147">
            <v>0.10702457586430758</v>
          </cell>
          <cell r="R147">
            <v>7.4510501834118559E-2</v>
          </cell>
          <cell r="S147">
            <v>0.12426388246986964</v>
          </cell>
          <cell r="T147">
            <v>0.12817898795719107</v>
          </cell>
          <cell r="U147">
            <v>8.0000000000000071E-2</v>
          </cell>
          <cell r="V147">
            <v>1.5000000000000124E-2</v>
          </cell>
          <cell r="W147">
            <v>4.4999999999999929E-2</v>
          </cell>
          <cell r="X147">
            <v>4.4999999999999929E-2</v>
          </cell>
          <cell r="Y147">
            <v>4.4999999999999929E-2</v>
          </cell>
          <cell r="Z147">
            <v>4.4999999999999929E-2</v>
          </cell>
          <cell r="AA147">
            <v>4.4999999999999929E-2</v>
          </cell>
          <cell r="AB147">
            <v>4.4999999999999929E-2</v>
          </cell>
          <cell r="AC147">
            <v>4.4999999999999929E-2</v>
          </cell>
          <cell r="AD147">
            <v>4.4999999999999707E-2</v>
          </cell>
          <cell r="AE147">
            <v>4.4999999999999929E-2</v>
          </cell>
          <cell r="AF147">
            <v>4.4999999999999929E-2</v>
          </cell>
          <cell r="AG147">
            <v>4.5000000000000151E-2</v>
          </cell>
          <cell r="AH147">
            <v>4.4999999999999707E-2</v>
          </cell>
          <cell r="AI147">
            <v>4.4999999999999929E-2</v>
          </cell>
          <cell r="AJ147">
            <v>4.5000000000000151E-2</v>
          </cell>
        </row>
        <row r="148">
          <cell r="I148" t="str">
            <v>Merchant (NYOP &amp; Priceline.com)</v>
          </cell>
          <cell r="M148">
            <v>182.16499999999999</v>
          </cell>
          <cell r="N148">
            <v>211.82300000000001</v>
          </cell>
          <cell r="O148">
            <v>267.96100000000001</v>
          </cell>
          <cell r="P148">
            <v>326.03664000000003</v>
          </cell>
          <cell r="Q148">
            <v>385.05021999999997</v>
          </cell>
          <cell r="R148">
            <v>426.18139020000001</v>
          </cell>
          <cell r="S148">
            <v>450.95197206800003</v>
          </cell>
          <cell r="T148">
            <v>479.4166326106</v>
          </cell>
          <cell r="U148">
            <v>507.01096204574509</v>
          </cell>
          <cell r="V148">
            <v>534.89656495826102</v>
          </cell>
          <cell r="W148">
            <v>561.64139320617414</v>
          </cell>
          <cell r="X148">
            <v>584.10704893442107</v>
          </cell>
          <cell r="Y148">
            <v>607.47133089179795</v>
          </cell>
          <cell r="Z148">
            <v>631.77018412746986</v>
          </cell>
          <cell r="AA148">
            <v>657.04099149256865</v>
          </cell>
          <cell r="AB148">
            <v>683.32263115227136</v>
          </cell>
          <cell r="AC148">
            <v>710.6555363983623</v>
          </cell>
          <cell r="AD148">
            <v>739.08175785429682</v>
          </cell>
          <cell r="AE148">
            <v>768.64502816846868</v>
          </cell>
          <cell r="AF148">
            <v>799.39082929520748</v>
          </cell>
          <cell r="AG148">
            <v>831.36646246701582</v>
          </cell>
          <cell r="AH148">
            <v>864.62112096569649</v>
          </cell>
          <cell r="AI148">
            <v>899.20596580432436</v>
          </cell>
          <cell r="AJ148">
            <v>935.17420443649746</v>
          </cell>
        </row>
        <row r="149">
          <cell r="I149" t="str">
            <v>y/y Growth - %</v>
          </cell>
          <cell r="M149" t="str">
            <v>NA</v>
          </cell>
          <cell r="N149">
            <v>0.16280844289517749</v>
          </cell>
          <cell r="O149">
            <v>0.26502315612563332</v>
          </cell>
          <cell r="P149">
            <v>0.21673168856661973</v>
          </cell>
          <cell r="Q149">
            <v>0.18100290813940401</v>
          </cell>
          <cell r="R149">
            <v>0.10682027450860843</v>
          </cell>
          <cell r="S149">
            <v>5.8122157460642754E-2</v>
          </cell>
          <cell r="T149">
            <v>6.3121268573380851E-2</v>
          </cell>
          <cell r="U149">
            <v>5.7558139534883868E-2</v>
          </cell>
          <cell r="V149">
            <v>5.4999999999999938E-2</v>
          </cell>
          <cell r="W149">
            <v>5.0000000000000044E-2</v>
          </cell>
          <cell r="X149">
            <v>4.0000000000000036E-2</v>
          </cell>
          <cell r="Y149">
            <v>4.0000000000000036E-2</v>
          </cell>
          <cell r="Z149">
            <v>4.0000000000000036E-2</v>
          </cell>
          <cell r="AA149">
            <v>4.0000000000000036E-2</v>
          </cell>
          <cell r="AB149">
            <v>4.0000000000000036E-2</v>
          </cell>
          <cell r="AC149">
            <v>4.0000000000000036E-2</v>
          </cell>
          <cell r="AD149">
            <v>4.0000000000000036E-2</v>
          </cell>
          <cell r="AE149">
            <v>4.0000000000000036E-2</v>
          </cell>
          <cell r="AF149">
            <v>4.0000000000000036E-2</v>
          </cell>
          <cell r="AG149">
            <v>4.0000000000000036E-2</v>
          </cell>
          <cell r="AH149">
            <v>4.0000000000000036E-2</v>
          </cell>
          <cell r="AI149">
            <v>4.0000000000000036E-2</v>
          </cell>
          <cell r="AJ149">
            <v>4.0000000000000036E-2</v>
          </cell>
        </row>
        <row r="150">
          <cell r="I150" t="str">
            <v>Base Gross Profit margin (% of total gross bookings)</v>
          </cell>
          <cell r="M150">
            <v>0.16000678095325094</v>
          </cell>
          <cell r="N150">
            <v>0.1720863653017968</v>
          </cell>
          <cell r="O150">
            <v>0.17368418323496279</v>
          </cell>
          <cell r="P150">
            <v>0.17400963883714848</v>
          </cell>
          <cell r="Q150">
            <v>0.18005840613446783</v>
          </cell>
          <cell r="R150">
            <v>0.17841717305530189</v>
          </cell>
          <cell r="S150">
            <v>0.17392183325249452</v>
          </cell>
          <cell r="T150">
            <v>0.17199999999999999</v>
          </cell>
          <cell r="U150">
            <v>0.17</v>
          </cell>
          <cell r="V150">
            <v>0.17</v>
          </cell>
          <cell r="W150">
            <v>0.17</v>
          </cell>
          <cell r="X150">
            <v>0.17</v>
          </cell>
          <cell r="Y150">
            <v>0.17</v>
          </cell>
          <cell r="Z150">
            <v>0.17</v>
          </cell>
          <cell r="AA150">
            <v>0.17</v>
          </cell>
          <cell r="AB150">
            <v>0.17</v>
          </cell>
          <cell r="AC150">
            <v>0.17</v>
          </cell>
          <cell r="AD150">
            <v>0.17</v>
          </cell>
          <cell r="AE150">
            <v>0.17</v>
          </cell>
          <cell r="AF150">
            <v>0.17</v>
          </cell>
          <cell r="AG150">
            <v>0.17</v>
          </cell>
          <cell r="AH150">
            <v>0.17</v>
          </cell>
          <cell r="AI150">
            <v>0.17</v>
          </cell>
          <cell r="AJ150">
            <v>0.17</v>
          </cell>
        </row>
        <row r="151">
          <cell r="I151" t="str">
            <v>Other</v>
          </cell>
          <cell r="M151">
            <v>5.0340000000000007</v>
          </cell>
          <cell r="N151">
            <v>8.3389999999999986</v>
          </cell>
          <cell r="O151">
            <v>17.852</v>
          </cell>
          <cell r="P151">
            <v>22.241000000000003</v>
          </cell>
          <cell r="Q151">
            <v>12.663</v>
          </cell>
          <cell r="R151">
            <v>12.315999999999999</v>
          </cell>
          <cell r="S151">
            <v>12.315999999999999</v>
          </cell>
          <cell r="T151">
            <v>12.315999999999999</v>
          </cell>
          <cell r="U151">
            <v>12.315999999999999</v>
          </cell>
          <cell r="V151">
            <v>12.315999999999999</v>
          </cell>
          <cell r="W151">
            <v>12.315999999999999</v>
          </cell>
          <cell r="X151">
            <v>12.315999999999999</v>
          </cell>
          <cell r="Y151">
            <v>12.315999999999999</v>
          </cell>
          <cell r="Z151">
            <v>12.315999999999999</v>
          </cell>
          <cell r="AA151">
            <v>12.315999999999999</v>
          </cell>
          <cell r="AB151">
            <v>12.315999999999999</v>
          </cell>
          <cell r="AC151">
            <v>12.315999999999999</v>
          </cell>
          <cell r="AD151">
            <v>12.315999999999999</v>
          </cell>
          <cell r="AE151">
            <v>12.315999999999999</v>
          </cell>
          <cell r="AF151">
            <v>12.315999999999999</v>
          </cell>
          <cell r="AG151">
            <v>12.315999999999999</v>
          </cell>
          <cell r="AH151">
            <v>12.315999999999999</v>
          </cell>
          <cell r="AI151">
            <v>12.315999999999999</v>
          </cell>
          <cell r="AJ151">
            <v>12.315999999999999</v>
          </cell>
        </row>
        <row r="152">
          <cell r="I152" t="str">
            <v>y/y Growth - %</v>
          </cell>
          <cell r="M152" t="str">
            <v>NA</v>
          </cell>
          <cell r="N152">
            <v>0.65653555820421095</v>
          </cell>
          <cell r="O152">
            <v>1.1407842666986454</v>
          </cell>
          <cell r="P152">
            <v>0.24585480618418121</v>
          </cell>
          <cell r="Q152">
            <v>-0.43064610404208448</v>
          </cell>
          <cell r="R152">
            <v>-2.7402669193714035E-2</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row>
        <row r="153">
          <cell r="I153" t="str">
            <v>Total US</v>
          </cell>
          <cell r="M153">
            <v>218.399</v>
          </cell>
          <cell r="N153">
            <v>248.31999999999994</v>
          </cell>
          <cell r="O153">
            <v>336.17100000000005</v>
          </cell>
          <cell r="P153">
            <v>408.76300000000003</v>
          </cell>
          <cell r="Q153">
            <v>464.67199999999991</v>
          </cell>
          <cell r="R153">
            <v>510.44530250000025</v>
          </cell>
          <cell r="S153">
            <v>544.15641128600009</v>
          </cell>
          <cell r="T153">
            <v>582.98927010500006</v>
          </cell>
          <cell r="U153">
            <v>617.88413053969714</v>
          </cell>
          <cell r="V153">
            <v>647.24809097962236</v>
          </cell>
          <cell r="W153">
            <v>678.49451789849672</v>
          </cell>
          <cell r="X153">
            <v>705.66434423789815</v>
          </cell>
          <cell r="Y153">
            <v>733.94448448393155</v>
          </cell>
          <cell r="Z153">
            <v>763.38040963124945</v>
          </cell>
          <cell r="AA153">
            <v>794.01945714401825</v>
          </cell>
          <cell r="AB153">
            <v>825.91090775803627</v>
          </cell>
          <cell r="AC153">
            <v>859.1060654513866</v>
          </cell>
          <cell r="AD153">
            <v>893.65834071470715</v>
          </cell>
          <cell r="AE153">
            <v>929.62333725759743</v>
          </cell>
          <cell r="AF153">
            <v>967.05894229334706</v>
          </cell>
          <cell r="AG153">
            <v>1006.0254205500717</v>
          </cell>
          <cell r="AH153">
            <v>1046.5855121624897</v>
          </cell>
          <cell r="AI153">
            <v>1088.8045346049732</v>
          </cell>
          <cell r="AJ153">
            <v>1132.7504888331757</v>
          </cell>
        </row>
        <row r="154">
          <cell r="I154" t="str">
            <v>y/y Growth - %</v>
          </cell>
          <cell r="M154" t="str">
            <v>NA</v>
          </cell>
          <cell r="N154">
            <v>0.1370015430473579</v>
          </cell>
          <cell r="O154">
            <v>0.35378141108247485</v>
          </cell>
          <cell r="P154">
            <v>0.21593772217115692</v>
          </cell>
          <cell r="Q154">
            <v>0.13677607806968806</v>
          </cell>
          <cell r="R154">
            <v>9.8506693969079961E-2</v>
          </cell>
          <cell r="S154">
            <v>6.6042548772402121E-2</v>
          </cell>
          <cell r="T154">
            <v>7.1363413190752567E-2</v>
          </cell>
          <cell r="U154">
            <v>5.9855064619649401E-2</v>
          </cell>
          <cell r="V154">
            <v>4.7523409306979625E-2</v>
          </cell>
          <cell r="W154">
            <v>4.8275811631336429E-2</v>
          </cell>
          <cell r="X154">
            <v>4.0044282779991613E-2</v>
          </cell>
          <cell r="Y154">
            <v>4.007590928598681E-2</v>
          </cell>
          <cell r="Z154">
            <v>4.0106473676977838E-2</v>
          </cell>
          <cell r="AA154">
            <v>4.0136014922846908E-2</v>
          </cell>
          <cell r="AB154">
            <v>4.016457068788637E-2</v>
          </cell>
          <cell r="AC154">
            <v>4.0192177366272785E-2</v>
          </cell>
          <cell r="AD154">
            <v>4.0218870117237904E-2</v>
          </cell>
          <cell r="AE154">
            <v>4.0244682899873263E-2</v>
          </cell>
          <cell r="AF154">
            <v>4.0269648507518241E-2</v>
          </cell>
          <cell r="AG154">
            <v>4.0293798601682917E-2</v>
          </cell>
          <cell r="AH154">
            <v>4.0317163745465567E-2</v>
          </cell>
          <cell r="AI154">
            <v>4.0339773436428583E-2</v>
          </cell>
          <cell r="AJ154">
            <v>4.0361656138901303E-2</v>
          </cell>
        </row>
        <row r="156">
          <cell r="I156" t="str">
            <v>Europe</v>
          </cell>
        </row>
        <row r="157">
          <cell r="I157" t="str">
            <v>Agency (Booking.com &amp; Other)</v>
          </cell>
          <cell r="M157">
            <v>179.24549999999999</v>
          </cell>
          <cell r="N157">
            <v>360.28174999999999</v>
          </cell>
          <cell r="O157">
            <v>572.21362499999998</v>
          </cell>
          <cell r="P157">
            <v>743.87497125000004</v>
          </cell>
          <cell r="Q157">
            <v>1150.3426637500002</v>
          </cell>
          <cell r="R157">
            <v>1876.8907024289108</v>
          </cell>
          <cell r="S157">
            <v>2349.591381183297</v>
          </cell>
          <cell r="T157">
            <v>2798.2466371560422</v>
          </cell>
          <cell r="U157">
            <v>3134.0362336147673</v>
          </cell>
          <cell r="V157">
            <v>3400.4293134720224</v>
          </cell>
          <cell r="W157">
            <v>3638.4593654150644</v>
          </cell>
          <cell r="X157">
            <v>3856.7669273399683</v>
          </cell>
          <cell r="Y157">
            <v>4039.9633563886173</v>
          </cell>
          <cell r="Z157">
            <v>4221.7617074261052</v>
          </cell>
          <cell r="AA157">
            <v>4411.7409842602792</v>
          </cell>
          <cell r="AB157">
            <v>4610.2693285519908</v>
          </cell>
          <cell r="AC157">
            <v>4817.7314483368309</v>
          </cell>
          <cell r="AD157">
            <v>5034.5293635119879</v>
          </cell>
          <cell r="AE157">
            <v>5261.0831848700273</v>
          </cell>
          <cell r="AF157">
            <v>5497.8319281891781</v>
          </cell>
          <cell r="AG157">
            <v>5745.2343649576915</v>
          </cell>
          <cell r="AH157">
            <v>6003.7699113807867</v>
          </cell>
          <cell r="AI157">
            <v>6273.9395573929214</v>
          </cell>
          <cell r="AJ157">
            <v>6556.2668374756022</v>
          </cell>
        </row>
        <row r="158">
          <cell r="I158" t="str">
            <v>y/y Growth - %</v>
          </cell>
          <cell r="M158" t="str">
            <v>NA</v>
          </cell>
          <cell r="N158">
            <v>1.0099904879062516</v>
          </cell>
          <cell r="O158">
            <v>0.58823927384609398</v>
          </cell>
          <cell r="P158">
            <v>0.29999520939404412</v>
          </cell>
          <cell r="Q158">
            <v>0.54641936912728206</v>
          </cell>
          <cell r="R158">
            <v>0.63159270848082594</v>
          </cell>
          <cell r="S158">
            <v>0.25185306642664784</v>
          </cell>
          <cell r="T158">
            <v>0.19095033271138151</v>
          </cell>
          <cell r="U158">
            <v>0.12000000000000011</v>
          </cell>
          <cell r="V158">
            <v>8.4999999999999964E-2</v>
          </cell>
          <cell r="W158">
            <v>7.0000000000000062E-2</v>
          </cell>
          <cell r="X158">
            <v>6.0000000000000053E-2</v>
          </cell>
          <cell r="Y158">
            <v>4.7500000000000098E-2</v>
          </cell>
          <cell r="Z158">
            <v>4.4999999999999929E-2</v>
          </cell>
          <cell r="AA158">
            <v>4.4999999999999929E-2</v>
          </cell>
          <cell r="AB158">
            <v>4.4999999999999707E-2</v>
          </cell>
          <cell r="AC158">
            <v>4.5000000000000151E-2</v>
          </cell>
          <cell r="AD158">
            <v>4.4999999999999929E-2</v>
          </cell>
          <cell r="AE158">
            <v>4.4999999999999929E-2</v>
          </cell>
          <cell r="AF158">
            <v>4.4999999999999929E-2</v>
          </cell>
          <cell r="AG158">
            <v>4.5000000000000151E-2</v>
          </cell>
          <cell r="AH158">
            <v>4.4999999999999929E-2</v>
          </cell>
          <cell r="AI158">
            <v>4.4999999999999929E-2</v>
          </cell>
          <cell r="AJ158">
            <v>4.4999999999999929E-2</v>
          </cell>
        </row>
        <row r="159">
          <cell r="I159" t="str">
            <v>Merchant (TravelJigsaw)</v>
          </cell>
          <cell r="M159">
            <v>0</v>
          </cell>
          <cell r="N159">
            <v>0</v>
          </cell>
          <cell r="O159">
            <v>0</v>
          </cell>
          <cell r="P159">
            <v>0</v>
          </cell>
          <cell r="Q159">
            <v>33.245999999999995</v>
          </cell>
          <cell r="R159">
            <v>87.944959575394833</v>
          </cell>
          <cell r="S159">
            <v>136.60708314611165</v>
          </cell>
          <cell r="T159">
            <v>183.62439129385476</v>
          </cell>
          <cell r="U159">
            <v>219.11135230794801</v>
          </cell>
          <cell r="V159">
            <v>242.63177995682381</v>
          </cell>
          <cell r="W159">
            <v>264.46864015293795</v>
          </cell>
          <cell r="X159">
            <v>282.98144496364364</v>
          </cell>
          <cell r="Y159">
            <v>297.13051721182586</v>
          </cell>
          <cell r="Z159">
            <v>311.98704307241718</v>
          </cell>
          <cell r="AA159">
            <v>327.58639522603806</v>
          </cell>
          <cell r="AB159">
            <v>343.96571498733999</v>
          </cell>
          <cell r="AC159">
            <v>361.16400073670701</v>
          </cell>
          <cell r="AD159">
            <v>379.2222007735424</v>
          </cell>
          <cell r="AE159">
            <v>398.18331081221953</v>
          </cell>
          <cell r="AF159">
            <v>418.09247635283054</v>
          </cell>
          <cell r="AG159">
            <v>438.99710017047215</v>
          </cell>
          <cell r="AH159">
            <v>460.94695517899572</v>
          </cell>
          <cell r="AI159">
            <v>483.99430293794558</v>
          </cell>
          <cell r="AJ159">
            <v>508.19401808484281</v>
          </cell>
        </row>
        <row r="160">
          <cell r="I160" t="str">
            <v>y/y Growth - %</v>
          </cell>
          <cell r="M160" t="str">
            <v>NA</v>
          </cell>
          <cell r="N160" t="str">
            <v>NA</v>
          </cell>
          <cell r="O160" t="str">
            <v>NA</v>
          </cell>
          <cell r="P160" t="str">
            <v>NA</v>
          </cell>
          <cell r="Q160" t="str">
            <v>NA</v>
          </cell>
          <cell r="R160">
            <v>1.6452794193405174</v>
          </cell>
          <cell r="S160">
            <v>0.55332475909547707</v>
          </cell>
          <cell r="T160">
            <v>0.3441791381890098</v>
          </cell>
          <cell r="U160">
            <v>0.19325842696629203</v>
          </cell>
          <cell r="V160">
            <v>0.10734463276836159</v>
          </cell>
          <cell r="W160">
            <v>9.000000000000008E-2</v>
          </cell>
          <cell r="X160">
            <v>7.0000000000000062E-2</v>
          </cell>
          <cell r="Y160">
            <v>5.0000000000000044E-2</v>
          </cell>
          <cell r="Z160">
            <v>5.0000000000000044E-2</v>
          </cell>
          <cell r="AA160">
            <v>5.0000000000000044E-2</v>
          </cell>
          <cell r="AB160">
            <v>5.0000000000000044E-2</v>
          </cell>
          <cell r="AC160">
            <v>5.0000000000000044E-2</v>
          </cell>
          <cell r="AD160">
            <v>5.0000000000000044E-2</v>
          </cell>
          <cell r="AE160">
            <v>5.0000000000000044E-2</v>
          </cell>
          <cell r="AF160">
            <v>5.0000000000000044E-2</v>
          </cell>
          <cell r="AG160">
            <v>5.0000000000000266E-2</v>
          </cell>
          <cell r="AH160">
            <v>4.9999999999999822E-2</v>
          </cell>
          <cell r="AI160">
            <v>5.0000000000000044E-2</v>
          </cell>
          <cell r="AJ160">
            <v>4.9999999999999822E-2</v>
          </cell>
        </row>
        <row r="161">
          <cell r="I161" t="str">
            <v>Total Europe</v>
          </cell>
          <cell r="M161">
            <v>179.24549999999999</v>
          </cell>
          <cell r="N161">
            <v>360.28174999999999</v>
          </cell>
          <cell r="O161">
            <v>572.21362499999998</v>
          </cell>
          <cell r="P161">
            <v>743.87497125000004</v>
          </cell>
          <cell r="Q161">
            <v>1183.5886637500003</v>
          </cell>
          <cell r="R161">
            <v>1964.8356620043057</v>
          </cell>
          <cell r="S161">
            <v>2486.1984643294086</v>
          </cell>
          <cell r="T161">
            <v>2981.871028449897</v>
          </cell>
          <cell r="U161">
            <v>3353.1475859227153</v>
          </cell>
          <cell r="V161">
            <v>3643.0610934288461</v>
          </cell>
          <cell r="W161">
            <v>3902.9280055680024</v>
          </cell>
          <cell r="X161">
            <v>4139.7483723036121</v>
          </cell>
          <cell r="Y161">
            <v>4337.0938736004427</v>
          </cell>
          <cell r="Z161">
            <v>4533.748750498522</v>
          </cell>
          <cell r="AA161">
            <v>4739.3273794863171</v>
          </cell>
          <cell r="AB161">
            <v>4954.2350435393309</v>
          </cell>
          <cell r="AC161">
            <v>5178.8954490735377</v>
          </cell>
          <cell r="AD161">
            <v>5413.7515642855305</v>
          </cell>
          <cell r="AE161">
            <v>5659.2664956822464</v>
          </cell>
          <cell r="AF161">
            <v>5915.9244045420091</v>
          </cell>
          <cell r="AG161">
            <v>6184.231465128164</v>
          </cell>
          <cell r="AH161">
            <v>6464.7168665597819</v>
          </cell>
          <cell r="AI161">
            <v>6757.933860330867</v>
          </cell>
          <cell r="AJ161">
            <v>7064.4608555604445</v>
          </cell>
        </row>
        <row r="162">
          <cell r="I162" t="str">
            <v>y/y Growth - %</v>
          </cell>
          <cell r="M162" t="str">
            <v>NA</v>
          </cell>
          <cell r="N162">
            <v>1.0099904879062516</v>
          </cell>
          <cell r="O162">
            <v>0.58823927384609398</v>
          </cell>
          <cell r="P162">
            <v>0.29999520939404412</v>
          </cell>
          <cell r="Q162">
            <v>0.59111236362894393</v>
          </cell>
          <cell r="R162">
            <v>0.66006630697108637</v>
          </cell>
          <cell r="S162">
            <v>0.26534677296790643</v>
          </cell>
          <cell r="T162">
            <v>0.19936966868579575</v>
          </cell>
          <cell r="U162">
            <v>0.12451127293249287</v>
          </cell>
          <cell r="V162">
            <v>8.6460109517175532E-2</v>
          </cell>
          <cell r="W162">
            <v>7.1332021471693041E-2</v>
          </cell>
          <cell r="X162">
            <v>6.067761598414223E-2</v>
          </cell>
          <cell r="Y162">
            <v>4.7670892901883199E-2</v>
          </cell>
          <cell r="Z162">
            <v>4.5342545637552911E-2</v>
          </cell>
          <cell r="AA162">
            <v>4.5344071826915799E-2</v>
          </cell>
          <cell r="AB162">
            <v>4.534560431153567E-2</v>
          </cell>
          <cell r="AC162">
            <v>4.5347143112876687E-2</v>
          </cell>
          <cell r="AD162">
            <v>4.5348688252435432E-2</v>
          </cell>
          <cell r="AE162">
            <v>4.5350239751741794E-2</v>
          </cell>
          <cell r="AF162">
            <v>4.5351797632357638E-2</v>
          </cell>
          <cell r="AG162">
            <v>4.535336191587569E-2</v>
          </cell>
          <cell r="AH162">
            <v>4.5354932623920652E-2</v>
          </cell>
          <cell r="AI162">
            <v>4.5356509778149201E-2</v>
          </cell>
          <cell r="AJ162">
            <v>4.5358093400246657E-2</v>
          </cell>
        </row>
        <row r="164">
          <cell r="I164" t="str">
            <v>Asia</v>
          </cell>
        </row>
        <row r="165">
          <cell r="I165" t="str">
            <v>Agency (Booking.com)</v>
          </cell>
          <cell r="M165">
            <v>2.2544999999999997</v>
          </cell>
          <cell r="N165">
            <v>5.6362499999999995</v>
          </cell>
          <cell r="O165">
            <v>12.963374999999999</v>
          </cell>
          <cell r="P165">
            <v>26.102268749999993</v>
          </cell>
          <cell r="Q165">
            <v>57.348056249999985</v>
          </cell>
          <cell r="R165">
            <v>128.96590377004338</v>
          </cell>
          <cell r="S165">
            <v>223.23237642387363</v>
          </cell>
          <cell r="T165">
            <v>308.44109681166839</v>
          </cell>
          <cell r="U165">
            <v>365.093543164832</v>
          </cell>
          <cell r="V165">
            <v>408.90476834461191</v>
          </cell>
          <cell r="W165">
            <v>445.70619749562701</v>
          </cell>
          <cell r="X165">
            <v>476.90563132032088</v>
          </cell>
          <cell r="Y165">
            <v>505.51996919954018</v>
          </cell>
          <cell r="Z165">
            <v>535.85116735151269</v>
          </cell>
          <cell r="AA165">
            <v>568.00223739260343</v>
          </cell>
          <cell r="AB165">
            <v>602.08237163615968</v>
          </cell>
          <cell r="AC165">
            <v>638.20731393432925</v>
          </cell>
          <cell r="AD165">
            <v>676.49975277038902</v>
          </cell>
          <cell r="AE165">
            <v>717.08973793661232</v>
          </cell>
          <cell r="AF165">
            <v>760.11512221280907</v>
          </cell>
          <cell r="AG165">
            <v>805.7220295455777</v>
          </cell>
          <cell r="AH165">
            <v>854.06535131831242</v>
          </cell>
          <cell r="AI165">
            <v>905.30927239741118</v>
          </cell>
          <cell r="AJ165">
            <v>959.62782874125594</v>
          </cell>
        </row>
        <row r="166">
          <cell r="I166" t="str">
            <v>y/y Growth - %</v>
          </cell>
          <cell r="M166" t="str">
            <v>NA</v>
          </cell>
          <cell r="N166">
            <v>1.5</v>
          </cell>
          <cell r="O166">
            <v>1.3000000000000003</v>
          </cell>
          <cell r="P166">
            <v>1.013539587491683</v>
          </cell>
          <cell r="Q166">
            <v>1.1970525550580731</v>
          </cell>
          <cell r="R166">
            <v>1.2488278104463815</v>
          </cell>
          <cell r="S166">
            <v>0.73094104641731494</v>
          </cell>
          <cell r="T166">
            <v>0.38170413159962258</v>
          </cell>
          <cell r="U166">
            <v>0.18367346938775531</v>
          </cell>
          <cell r="V166">
            <v>0.12000000000000011</v>
          </cell>
          <cell r="W166">
            <v>9.000000000000008E-2</v>
          </cell>
          <cell r="X166">
            <v>7.0000000000000062E-2</v>
          </cell>
          <cell r="Y166">
            <v>6.0000000000000053E-2</v>
          </cell>
          <cell r="Z166">
            <v>6.0000000000000275E-2</v>
          </cell>
          <cell r="AA166">
            <v>6.0000000000000053E-2</v>
          </cell>
          <cell r="AB166">
            <v>6.0000000000000053E-2</v>
          </cell>
          <cell r="AC166">
            <v>6.0000000000000053E-2</v>
          </cell>
          <cell r="AD166">
            <v>6.0000000000000053E-2</v>
          </cell>
          <cell r="AE166">
            <v>5.9999999999999831E-2</v>
          </cell>
          <cell r="AF166">
            <v>6.0000000000000053E-2</v>
          </cell>
          <cell r="AG166">
            <v>6.0000000000000053E-2</v>
          </cell>
          <cell r="AH166">
            <v>6.0000000000000053E-2</v>
          </cell>
          <cell r="AI166">
            <v>6.0000000000000053E-2</v>
          </cell>
          <cell r="AJ166">
            <v>6.0000000000000053E-2</v>
          </cell>
        </row>
        <row r="167">
          <cell r="I167" t="str">
            <v>Merchant (Agoda)</v>
          </cell>
          <cell r="M167">
            <v>0</v>
          </cell>
          <cell r="N167">
            <v>2.4119999999999999</v>
          </cell>
          <cell r="O167">
            <v>21.366</v>
          </cell>
          <cell r="P167">
            <v>44.091360000000002</v>
          </cell>
          <cell r="Q167">
            <v>97.410780000000003</v>
          </cell>
          <cell r="R167">
            <v>206.58719696853626</v>
          </cell>
          <cell r="S167">
            <v>335.94444167496067</v>
          </cell>
          <cell r="T167">
            <v>435.54016208957808</v>
          </cell>
          <cell r="U167">
            <v>511.05010255072631</v>
          </cell>
          <cell r="V167">
            <v>545.6975671304366</v>
          </cell>
          <cell r="W167">
            <v>583.89639682956715</v>
          </cell>
          <cell r="X167">
            <v>618.93018063934119</v>
          </cell>
          <cell r="Y167">
            <v>649.87668967130833</v>
          </cell>
          <cell r="Z167">
            <v>682.37052415487381</v>
          </cell>
          <cell r="AA167">
            <v>716.4890503626176</v>
          </cell>
          <cell r="AB167">
            <v>752.3135028807485</v>
          </cell>
          <cell r="AC167">
            <v>789.92917802478598</v>
          </cell>
          <cell r="AD167">
            <v>829.42563692602528</v>
          </cell>
          <cell r="AE167">
            <v>870.89691877232656</v>
          </cell>
          <cell r="AF167">
            <v>914.44176471094283</v>
          </cell>
          <cell r="AG167">
            <v>960.16385294649001</v>
          </cell>
          <cell r="AH167">
            <v>1008.1720455938145</v>
          </cell>
          <cell r="AI167">
            <v>1058.5806478735053</v>
          </cell>
          <cell r="AJ167">
            <v>1111.5096802671806</v>
          </cell>
        </row>
        <row r="168">
          <cell r="I168" t="str">
            <v>y/y Growth - %</v>
          </cell>
          <cell r="M168" t="str">
            <v>NA</v>
          </cell>
          <cell r="N168" t="str">
            <v>NA</v>
          </cell>
          <cell r="O168">
            <v>7.8582089552238799</v>
          </cell>
          <cell r="P168">
            <v>1.0636225779275486</v>
          </cell>
          <cell r="Q168">
            <v>1.2092940657761519</v>
          </cell>
          <cell r="R168">
            <v>1.120783726077712</v>
          </cell>
          <cell r="S168">
            <v>0.62616293073634099</v>
          </cell>
          <cell r="T168">
            <v>0.29646485567092706</v>
          </cell>
          <cell r="U168">
            <v>0.17337078651685411</v>
          </cell>
          <cell r="V168">
            <v>6.7796610169491567E-2</v>
          </cell>
          <cell r="W168">
            <v>7.0000000000000062E-2</v>
          </cell>
          <cell r="X168">
            <v>6.0000000000000053E-2</v>
          </cell>
          <cell r="Y168">
            <v>5.0000000000000044E-2</v>
          </cell>
          <cell r="Z168">
            <v>5.0000000000000044E-2</v>
          </cell>
          <cell r="AA168">
            <v>5.0000000000000266E-2</v>
          </cell>
          <cell r="AB168">
            <v>5.0000000000000044E-2</v>
          </cell>
          <cell r="AC168">
            <v>5.0000000000000044E-2</v>
          </cell>
          <cell r="AD168">
            <v>5.0000000000000044E-2</v>
          </cell>
          <cell r="AE168">
            <v>5.0000000000000044E-2</v>
          </cell>
          <cell r="AF168">
            <v>5.0000000000000044E-2</v>
          </cell>
          <cell r="AG168">
            <v>5.0000000000000044E-2</v>
          </cell>
          <cell r="AH168">
            <v>5.0000000000000044E-2</v>
          </cell>
          <cell r="AI168">
            <v>5.0000000000000044E-2</v>
          </cell>
          <cell r="AJ168">
            <v>5.0000000000000044E-2</v>
          </cell>
        </row>
        <row r="169">
          <cell r="I169" t="str">
            <v>Total Asia Pacific</v>
          </cell>
          <cell r="M169">
            <v>2.2544999999999997</v>
          </cell>
          <cell r="N169">
            <v>8.0482499999999995</v>
          </cell>
          <cell r="O169">
            <v>34.329374999999999</v>
          </cell>
          <cell r="P169">
            <v>70.193628749999988</v>
          </cell>
          <cell r="Q169">
            <v>154.75883625</v>
          </cell>
          <cell r="R169">
            <v>335.55310073857964</v>
          </cell>
          <cell r="S169">
            <v>559.17681809883425</v>
          </cell>
          <cell r="T169">
            <v>743.98125890124652</v>
          </cell>
          <cell r="U169">
            <v>876.14364571555825</v>
          </cell>
          <cell r="V169">
            <v>954.60233547504845</v>
          </cell>
          <cell r="W169">
            <v>1029.6025943251941</v>
          </cell>
          <cell r="X169">
            <v>1095.8358119596621</v>
          </cell>
          <cell r="Y169">
            <v>1155.3966588708486</v>
          </cell>
          <cell r="Z169">
            <v>1218.2216915063864</v>
          </cell>
          <cell r="AA169">
            <v>1284.491287755221</v>
          </cell>
          <cell r="AB169">
            <v>1354.3958745169082</v>
          </cell>
          <cell r="AC169">
            <v>1428.1364919591151</v>
          </cell>
          <cell r="AD169">
            <v>1505.9253896964142</v>
          </cell>
          <cell r="AE169">
            <v>1587.9866567089389</v>
          </cell>
          <cell r="AF169">
            <v>1674.5568869237518</v>
          </cell>
          <cell r="AG169">
            <v>1765.8858824920676</v>
          </cell>
          <cell r="AH169">
            <v>1862.2373969121268</v>
          </cell>
          <cell r="AI169">
            <v>1963.8899202709165</v>
          </cell>
          <cell r="AJ169">
            <v>2071.1375090084366</v>
          </cell>
        </row>
        <row r="170">
          <cell r="I170" t="str">
            <v>y/y Growth - %</v>
          </cell>
          <cell r="M170" t="str">
            <v>NA</v>
          </cell>
          <cell r="N170">
            <v>2.5698602794411181</v>
          </cell>
          <cell r="O170">
            <v>3.2654459043891535</v>
          </cell>
          <cell r="P170">
            <v>1.0447103610246322</v>
          </cell>
          <cell r="Q170">
            <v>1.2047419260968186</v>
          </cell>
          <cell r="R170">
            <v>1.1682322565189205</v>
          </cell>
          <cell r="S170">
            <v>0.66643317218061937</v>
          </cell>
          <cell r="T170">
            <v>0.33049374512830432</v>
          </cell>
          <cell r="U170">
            <v>0.17764209142780918</v>
          </cell>
          <cell r="V170">
            <v>8.9550030001543712E-2</v>
          </cell>
          <cell r="W170">
            <v>7.8567017974895847E-2</v>
          </cell>
          <cell r="X170">
            <v>6.4328914864358433E-2</v>
          </cell>
          <cell r="Y170">
            <v>5.4351980708382763E-2</v>
          </cell>
          <cell r="Z170">
            <v>5.437529367354732E-2</v>
          </cell>
          <cell r="AA170">
            <v>5.4398634264088086E-2</v>
          </cell>
          <cell r="AB170">
            <v>5.4422001478774185E-2</v>
          </cell>
          <cell r="AC170">
            <v>5.4445394311695594E-2</v>
          </cell>
          <cell r="AD170">
            <v>5.4468811752431678E-2</v>
          </cell>
          <cell r="AE170">
            <v>5.4492252786220607E-2</v>
          </cell>
          <cell r="AF170">
            <v>5.4515716394133662E-2</v>
          </cell>
          <cell r="AG170">
            <v>5.4539201553249095E-2</v>
          </cell>
          <cell r="AH170">
            <v>5.4562707236826213E-2</v>
          </cell>
          <cell r="AI170">
            <v>5.4586232414484348E-2</v>
          </cell>
          <cell r="AJ170">
            <v>5.4609776052379377E-2</v>
          </cell>
        </row>
        <row r="172">
          <cell r="I172" t="str">
            <v>Latin America &amp; RoW</v>
          </cell>
        </row>
        <row r="173">
          <cell r="I173" t="str">
            <v>Agency (Booking.com)</v>
          </cell>
          <cell r="M173">
            <v>1.2</v>
          </cell>
          <cell r="N173">
            <v>4.17</v>
          </cell>
          <cell r="O173">
            <v>13.256999999999998</v>
          </cell>
          <cell r="P173">
            <v>37.931399999999996</v>
          </cell>
          <cell r="Q173">
            <v>105.95249999999999</v>
          </cell>
          <cell r="R173">
            <v>235.45999749118889</v>
          </cell>
          <cell r="S173">
            <v>394.10602986735591</v>
          </cell>
          <cell r="T173">
            <v>542.84659826613279</v>
          </cell>
          <cell r="U173">
            <v>657.73673447451301</v>
          </cell>
          <cell r="V173">
            <v>756.39724464568985</v>
          </cell>
          <cell r="W173">
            <v>832.03696911025895</v>
          </cell>
          <cell r="X173">
            <v>898.59992663907974</v>
          </cell>
          <cell r="Y173">
            <v>961.50192150381542</v>
          </cell>
          <cell r="Z173">
            <v>1028.8070560090825</v>
          </cell>
          <cell r="AA173">
            <v>1100.8235499297182</v>
          </cell>
          <cell r="AB173">
            <v>1177.8811984247986</v>
          </cell>
          <cell r="AC173">
            <v>1260.3328823145346</v>
          </cell>
          <cell r="AD173">
            <v>1348.556184076552</v>
          </cell>
          <cell r="AE173">
            <v>1442.9551169619108</v>
          </cell>
          <cell r="AF173">
            <v>1543.9619751492446</v>
          </cell>
          <cell r="AG173">
            <v>1652.0393134096917</v>
          </cell>
          <cell r="AH173">
            <v>1767.6820653483703</v>
          </cell>
          <cell r="AI173">
            <v>1891.4198099227563</v>
          </cell>
          <cell r="AJ173">
            <v>2023.8191966173492</v>
          </cell>
        </row>
        <row r="174">
          <cell r="I174" t="str">
            <v>y/y Growth - %</v>
          </cell>
          <cell r="M174" t="str">
            <v>NA</v>
          </cell>
          <cell r="N174">
            <v>2.4750000000000001</v>
          </cell>
          <cell r="O174">
            <v>2.1791366906474816</v>
          </cell>
          <cell r="P174">
            <v>1.861235573659199</v>
          </cell>
          <cell r="Q174">
            <v>1.7932662648887199</v>
          </cell>
          <cell r="R174">
            <v>1.2223165804600074</v>
          </cell>
          <cell r="S174">
            <v>0.67377063648403257</v>
          </cell>
          <cell r="T174">
            <v>0.37741256699076242</v>
          </cell>
          <cell r="U174">
            <v>0.21164383561643851</v>
          </cell>
          <cell r="V174">
            <v>0.14999999999999991</v>
          </cell>
          <cell r="W174">
            <v>0.10000000000000009</v>
          </cell>
          <cell r="X174">
            <v>8.0000000000000071E-2</v>
          </cell>
          <cell r="Y174">
            <v>7.0000000000000062E-2</v>
          </cell>
          <cell r="Z174">
            <v>7.0000000000000062E-2</v>
          </cell>
          <cell r="AA174">
            <v>6.999999999999984E-2</v>
          </cell>
          <cell r="AB174">
            <v>7.0000000000000062E-2</v>
          </cell>
          <cell r="AC174">
            <v>7.0000000000000062E-2</v>
          </cell>
          <cell r="AD174">
            <v>7.0000000000000062E-2</v>
          </cell>
          <cell r="AE174">
            <v>7.0000000000000062E-2</v>
          </cell>
          <cell r="AF174">
            <v>7.0000000000000062E-2</v>
          </cell>
          <cell r="AG174">
            <v>7.0000000000000062E-2</v>
          </cell>
          <cell r="AH174">
            <v>7.0000000000000062E-2</v>
          </cell>
          <cell r="AI174">
            <v>7.0000000000000062E-2</v>
          </cell>
          <cell r="AJ174">
            <v>7.0000000000000062E-2</v>
          </cell>
        </row>
        <row r="176">
          <cell r="I176" t="str">
            <v>Agency Check</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row>
        <row r="177">
          <cell r="I177" t="str">
            <v>Merchant Check</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row>
        <row r="178">
          <cell r="I178" t="str">
            <v>Geography US Check</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row>
        <row r="179">
          <cell r="I179" t="str">
            <v>Geography International Check</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row>
        <row r="181">
          <cell r="I181" t="str">
            <v>Gross bookings by type</v>
          </cell>
        </row>
        <row r="182">
          <cell r="I182" t="str">
            <v>Air</v>
          </cell>
        </row>
        <row r="183">
          <cell r="I183" t="str">
            <v>Airline Tickets Sold</v>
          </cell>
          <cell r="M183">
            <v>2.8029999999999999</v>
          </cell>
          <cell r="N183">
            <v>2.9350000000000001</v>
          </cell>
          <cell r="O183">
            <v>4.8520000000000003</v>
          </cell>
          <cell r="P183">
            <v>5.9089999999999989</v>
          </cell>
          <cell r="Q183">
            <v>5.9130000000000003</v>
          </cell>
        </row>
        <row r="184">
          <cell r="I184" t="str">
            <v>y/y Growth - %</v>
          </cell>
          <cell r="M184" t="str">
            <v>NA</v>
          </cell>
          <cell r="N184">
            <v>4.7092400998929751E-2</v>
          </cell>
          <cell r="O184">
            <v>0.65315161839863722</v>
          </cell>
          <cell r="P184">
            <v>0.21784830997526772</v>
          </cell>
          <cell r="Q184">
            <v>6.7693349128461477E-4</v>
          </cell>
        </row>
        <row r="185">
          <cell r="I185" t="str">
            <v>Average Domestic Airfare (ARC)</v>
          </cell>
          <cell r="M185">
            <v>319.56535103852724</v>
          </cell>
          <cell r="N185">
            <v>322.44977871279622</v>
          </cell>
          <cell r="O185">
            <v>340.23660215604372</v>
          </cell>
          <cell r="P185">
            <v>299.40969708328117</v>
          </cell>
          <cell r="Q185">
            <v>320.62406847498187</v>
          </cell>
        </row>
        <row r="186">
          <cell r="I186" t="str">
            <v>y/y Growth - %</v>
          </cell>
          <cell r="M186" t="str">
            <v>NA</v>
          </cell>
          <cell r="N186">
            <v>9.0260964303392477E-3</v>
          </cell>
          <cell r="O186">
            <v>5.5161530934372482E-2</v>
          </cell>
          <cell r="P186">
            <v>-0.11999562896539262</v>
          </cell>
          <cell r="Q186">
            <v>7.0853989026948172E-2</v>
          </cell>
        </row>
        <row r="187">
          <cell r="I187" t="str">
            <v>Air Gross Bookings</v>
          </cell>
          <cell r="M187">
            <v>895.74167896099186</v>
          </cell>
          <cell r="N187">
            <v>946.39010052205697</v>
          </cell>
          <cell r="O187">
            <v>1650.8279936611241</v>
          </cell>
          <cell r="P187">
            <v>1769.2119000651082</v>
          </cell>
          <cell r="Q187">
            <v>1895.8501168925677</v>
          </cell>
        </row>
        <row r="188">
          <cell r="I188" t="str">
            <v>y/y Growth - %</v>
          </cell>
          <cell r="M188" t="str">
            <v>NA</v>
          </cell>
          <cell r="N188">
            <v>5.6543557981821646E-2</v>
          </cell>
          <cell r="O188">
            <v>0.74434199253614142</v>
          </cell>
          <cell r="P188">
            <v>7.1711836035345033E-2</v>
          </cell>
          <cell r="Q188">
            <v>7.1578885956396165E-2</v>
          </cell>
        </row>
        <row r="189">
          <cell r="I189" t="str">
            <v>% of total bookings</v>
          </cell>
          <cell r="M189">
            <v>0.26982210973208876</v>
          </cell>
          <cell r="N189">
            <v>0.19596367356261232</v>
          </cell>
          <cell r="O189">
            <v>0.22308133691144669</v>
          </cell>
          <cell r="P189">
            <v>0.19003223609736522</v>
          </cell>
          <cell r="Q189">
            <v>0.13893210342997922</v>
          </cell>
        </row>
        <row r="190">
          <cell r="I190" t="str">
            <v>Air Gross Profit</v>
          </cell>
          <cell r="M190">
            <v>42.045000000000002</v>
          </cell>
          <cell r="N190">
            <v>44.024999999999999</v>
          </cell>
          <cell r="O190">
            <v>72.78</v>
          </cell>
          <cell r="P190">
            <v>74.324999999999989</v>
          </cell>
          <cell r="Q190">
            <v>59.13</v>
          </cell>
        </row>
        <row r="191">
          <cell r="I191" t="str">
            <v>Gross Profit margin (%)</v>
          </cell>
          <cell r="M191">
            <v>4.6938755879674762E-2</v>
          </cell>
          <cell r="N191">
            <v>4.6518872054678612E-2</v>
          </cell>
          <cell r="O191">
            <v>4.4086967436620786E-2</v>
          </cell>
          <cell r="P191">
            <v>4.2010230655392257E-2</v>
          </cell>
          <cell r="Q191">
            <v>3.1189174435855851E-2</v>
          </cell>
        </row>
        <row r="192">
          <cell r="I192" t="str">
            <v>% of total gross profit</v>
          </cell>
          <cell r="M192">
            <v>0.10482449470080955</v>
          </cell>
          <cell r="N192">
            <v>7.0914274668986185E-2</v>
          </cell>
          <cell r="O192">
            <v>7.6132016556987619E-2</v>
          </cell>
          <cell r="P192">
            <v>5.8952396287010322E-2</v>
          </cell>
          <cell r="Q192">
            <v>3.0974786429554757E-2</v>
          </cell>
        </row>
        <row r="193">
          <cell r="I193" t="str">
            <v>GDS fees per segment</v>
          </cell>
          <cell r="M193">
            <v>4</v>
          </cell>
          <cell r="N193">
            <v>4</v>
          </cell>
          <cell r="O193">
            <v>4</v>
          </cell>
          <cell r="P193">
            <v>4</v>
          </cell>
          <cell r="Q193">
            <v>4</v>
          </cell>
        </row>
        <row r="194">
          <cell r="I194" t="str">
            <v>Average segments</v>
          </cell>
          <cell r="M194">
            <v>2.5</v>
          </cell>
          <cell r="N194">
            <v>2.5</v>
          </cell>
          <cell r="O194">
            <v>2.5</v>
          </cell>
          <cell r="P194">
            <v>2.5</v>
          </cell>
          <cell r="Q194">
            <v>2.5</v>
          </cell>
        </row>
        <row r="195">
          <cell r="I195" t="str">
            <v>GDS fees per ticket</v>
          </cell>
          <cell r="M195">
            <v>10</v>
          </cell>
          <cell r="N195">
            <v>10</v>
          </cell>
          <cell r="O195">
            <v>10</v>
          </cell>
          <cell r="P195">
            <v>10</v>
          </cell>
          <cell r="Q195">
            <v>10</v>
          </cell>
        </row>
        <row r="196">
          <cell r="I196" t="str">
            <v>OTA fees per ticket</v>
          </cell>
          <cell r="M196">
            <v>5</v>
          </cell>
          <cell r="N196">
            <v>5</v>
          </cell>
          <cell r="O196">
            <v>0</v>
          </cell>
          <cell r="P196">
            <v>0</v>
          </cell>
          <cell r="Q196">
            <v>0</v>
          </cell>
        </row>
        <row r="198">
          <cell r="I198" t="str">
            <v>Hotel</v>
          </cell>
        </row>
        <row r="199">
          <cell r="I199" t="str">
            <v>Global Hotel Room Nights</v>
          </cell>
          <cell r="M199">
            <v>18.651</v>
          </cell>
          <cell r="N199">
            <v>27.777000000000001</v>
          </cell>
          <cell r="O199">
            <v>40.813999999999993</v>
          </cell>
          <cell r="P199">
            <v>60.912000000000006</v>
          </cell>
          <cell r="Q199">
            <v>92.762000000000015</v>
          </cell>
        </row>
        <row r="200">
          <cell r="I200" t="str">
            <v>y/y Growth - %</v>
          </cell>
          <cell r="M200" t="str">
            <v>NA</v>
          </cell>
          <cell r="N200">
            <v>0.48930352259932453</v>
          </cell>
          <cell r="O200">
            <v>0.46934514166396624</v>
          </cell>
          <cell r="P200">
            <v>0.49242906845690237</v>
          </cell>
          <cell r="Q200">
            <v>0.52288547412660891</v>
          </cell>
        </row>
        <row r="202">
          <cell r="I202" t="str">
            <v>Car</v>
          </cell>
        </row>
        <row r="203">
          <cell r="I203" t="str">
            <v>Rental Car Days</v>
          </cell>
          <cell r="M203">
            <v>7.4539999999999997</v>
          </cell>
          <cell r="N203">
            <v>8.6210000000000004</v>
          </cell>
          <cell r="O203">
            <v>9.984</v>
          </cell>
          <cell r="P203">
            <v>11.225000000000001</v>
          </cell>
          <cell r="Q203">
            <v>16.314999999999998</v>
          </cell>
        </row>
        <row r="204">
          <cell r="I204" t="str">
            <v>y/y Growth - %</v>
          </cell>
          <cell r="M204" t="str">
            <v>NA</v>
          </cell>
          <cell r="N204">
            <v>0.15656023611483771</v>
          </cell>
          <cell r="O204">
            <v>0.15810230831690064</v>
          </cell>
          <cell r="P204">
            <v>0.12429887820512842</v>
          </cell>
          <cell r="Q204">
            <v>0.45345211581291722</v>
          </cell>
        </row>
        <row r="206">
          <cell r="I206" t="str">
            <v>Air Check</v>
          </cell>
          <cell r="M206" t="str">
            <v>YES</v>
          </cell>
          <cell r="N206" t="str">
            <v>YES</v>
          </cell>
          <cell r="O206" t="str">
            <v>YES</v>
          </cell>
          <cell r="P206" t="str">
            <v>YES</v>
          </cell>
          <cell r="Q206" t="str">
            <v>YES</v>
          </cell>
          <cell r="R206" t="str">
            <v>YES</v>
          </cell>
          <cell r="S206" t="str">
            <v>YES</v>
          </cell>
          <cell r="T206" t="str">
            <v>YES</v>
          </cell>
          <cell r="U206" t="str">
            <v>YES</v>
          </cell>
          <cell r="V206" t="str">
            <v>YES</v>
          </cell>
          <cell r="W206" t="str">
            <v>YES</v>
          </cell>
          <cell r="X206" t="str">
            <v>YES</v>
          </cell>
          <cell r="Y206" t="str">
            <v>YES</v>
          </cell>
          <cell r="Z206" t="str">
            <v>YES</v>
          </cell>
          <cell r="AA206" t="str">
            <v>YES</v>
          </cell>
          <cell r="AB206" t="str">
            <v>YES</v>
          </cell>
          <cell r="AC206" t="str">
            <v>YES</v>
          </cell>
          <cell r="AD206" t="str">
            <v>YES</v>
          </cell>
          <cell r="AE206" t="str">
            <v>YES</v>
          </cell>
          <cell r="AF206" t="str">
            <v>YES</v>
          </cell>
          <cell r="AG206" t="str">
            <v>YES</v>
          </cell>
          <cell r="AH206" t="str">
            <v>YES</v>
          </cell>
          <cell r="AI206" t="str">
            <v>YES</v>
          </cell>
          <cell r="AJ206" t="str">
            <v>YES</v>
          </cell>
        </row>
        <row r="207">
          <cell r="I207" t="str">
            <v>Air Check</v>
          </cell>
          <cell r="M207" t="str">
            <v>YES</v>
          </cell>
          <cell r="N207" t="str">
            <v>YES</v>
          </cell>
          <cell r="O207" t="str">
            <v>YES</v>
          </cell>
          <cell r="P207" t="str">
            <v>YES</v>
          </cell>
          <cell r="Q207" t="str">
            <v>YES</v>
          </cell>
          <cell r="R207" t="str">
            <v>YES</v>
          </cell>
          <cell r="S207" t="str">
            <v>YES</v>
          </cell>
          <cell r="T207" t="str">
            <v>YES</v>
          </cell>
          <cell r="U207" t="str">
            <v>YES</v>
          </cell>
          <cell r="V207" t="str">
            <v>YES</v>
          </cell>
          <cell r="W207" t="str">
            <v>YES</v>
          </cell>
          <cell r="X207" t="str">
            <v>YES</v>
          </cell>
          <cell r="Y207" t="str">
            <v>YES</v>
          </cell>
          <cell r="Z207" t="str">
            <v>YES</v>
          </cell>
          <cell r="AA207" t="str">
            <v>YES</v>
          </cell>
          <cell r="AB207" t="str">
            <v>YES</v>
          </cell>
          <cell r="AC207" t="str">
            <v>YES</v>
          </cell>
          <cell r="AD207" t="str">
            <v>YES</v>
          </cell>
          <cell r="AE207" t="str">
            <v>YES</v>
          </cell>
          <cell r="AF207" t="str">
            <v>YES</v>
          </cell>
          <cell r="AG207" t="str">
            <v>YES</v>
          </cell>
          <cell r="AH207" t="str">
            <v>YES</v>
          </cell>
          <cell r="AI207" t="str">
            <v>YES</v>
          </cell>
          <cell r="AJ207" t="str">
            <v>YES</v>
          </cell>
        </row>
        <row r="209">
          <cell r="I209" t="str">
            <v>Gross bookings by Geography</v>
          </cell>
        </row>
        <row r="210">
          <cell r="I210" t="str">
            <v>US</v>
          </cell>
          <cell r="M210">
            <v>1972.7899999999995</v>
          </cell>
          <cell r="N210">
            <v>2154.375</v>
          </cell>
          <cell r="O210">
            <v>3081.7919999999999</v>
          </cell>
          <cell r="P210">
            <v>3646.0619999999999</v>
          </cell>
          <cell r="Q210">
            <v>4166.875</v>
          </cell>
          <cell r="R210">
            <v>4723.7474999999995</v>
          </cell>
          <cell r="S210">
            <v>5308.8141479999995</v>
          </cell>
          <cell r="T210">
            <v>5829.1939200300003</v>
          </cell>
          <cell r="U210">
            <v>6267.6563735969012</v>
          </cell>
          <cell r="V210">
            <v>6595.9512793957383</v>
          </cell>
          <cell r="W210">
            <v>6908.501338879084</v>
          </cell>
          <cell r="X210">
            <v>7202.8650346225786</v>
          </cell>
          <cell r="Y210">
            <v>7509.8143420942879</v>
          </cell>
          <cell r="Z210">
            <v>7829.889183638772</v>
          </cell>
          <cell r="AA210">
            <v>8163.6527208987673</v>
          </cell>
          <cell r="AB210">
            <v>8511.6923582953132</v>
          </cell>
          <cell r="AC210">
            <v>8874.6207899729452</v>
          </cell>
          <cell r="AD210">
            <v>9253.0770920982468</v>
          </cell>
          <cell r="AE210">
            <v>9647.7278624822466</v>
          </cell>
          <cell r="AF210">
            <v>10059.26840958311</v>
          </cell>
          <cell r="AG210">
            <v>10488.42399303508</v>
          </cell>
          <cell r="AH210">
            <v>10935.951117943216</v>
          </cell>
          <cell r="AI210">
            <v>11402.638885281081</v>
          </cell>
          <cell r="AJ210">
            <v>11889.310400830367</v>
          </cell>
        </row>
        <row r="211">
          <cell r="I211" t="str">
            <v>y/y Growth - %</v>
          </cell>
          <cell r="M211" t="str">
            <v>NA</v>
          </cell>
          <cell r="N211">
            <v>9.2044769083379663E-2</v>
          </cell>
          <cell r="O211">
            <v>0.43048076588337691</v>
          </cell>
          <cell r="P211">
            <v>0.18309801569995643</v>
          </cell>
          <cell r="Q211">
            <v>0.14284260662599824</v>
          </cell>
          <cell r="R211">
            <v>0.13364271786410664</v>
          </cell>
          <cell r="S211">
            <v>0.12385646099839165</v>
          </cell>
          <cell r="T211">
            <v>9.802184772771616E-2</v>
          </cell>
          <cell r="U211">
            <v>7.5218368025170124E-2</v>
          </cell>
          <cell r="V211">
            <v>5.237921261634737E-2</v>
          </cell>
          <cell r="W211">
            <v>4.7385137676756672E-2</v>
          </cell>
          <cell r="X211">
            <v>4.2608907678268748E-2</v>
          </cell>
          <cell r="Y211">
            <v>4.26148908797086E-2</v>
          </cell>
          <cell r="Z211">
            <v>4.2620872762511475E-2</v>
          </cell>
          <cell r="AA211">
            <v>4.2626853258335151E-2</v>
          </cell>
          <cell r="AB211">
            <v>4.2632832298901135E-2</v>
          </cell>
          <cell r="AC211">
            <v>4.2638809815997325E-2</v>
          </cell>
          <cell r="AD211">
            <v>4.2644785741482449E-2</v>
          </cell>
          <cell r="AE211">
            <v>4.265076000728607E-2</v>
          </cell>
          <cell r="AF211">
            <v>4.2656732545416132E-2</v>
          </cell>
          <cell r="AG211">
            <v>4.2662703287957626E-2</v>
          </cell>
          <cell r="AH211">
            <v>4.2668672167078592E-2</v>
          </cell>
          <cell r="AI211">
            <v>4.2674639115032775E-2</v>
          </cell>
          <cell r="AJ211">
            <v>4.2680604064160743E-2</v>
          </cell>
        </row>
        <row r="212">
          <cell r="I212" t="str">
            <v>% of total gross bookings</v>
          </cell>
          <cell r="M212">
            <v>0.59425878281761657</v>
          </cell>
          <cell r="N212">
            <v>0.44609431036796166</v>
          </cell>
          <cell r="O212">
            <v>0.41645179393785259</v>
          </cell>
          <cell r="P212">
            <v>0.39162596339315464</v>
          </cell>
          <cell r="Q212">
            <v>0.30535784623558404</v>
          </cell>
          <cell r="R212">
            <v>0.22116074762254778</v>
          </cell>
          <cell r="S212">
            <v>0.1892040348552026</v>
          </cell>
          <cell r="T212">
            <v>0.16934370452460468</v>
          </cell>
          <cell r="U212">
            <v>0.16045854581245048</v>
          </cell>
          <cell r="V212">
            <v>0.15487637312048194</v>
          </cell>
          <cell r="W212">
            <v>0.15129933988750652</v>
          </cell>
          <cell r="X212">
            <v>0.14869269561012091</v>
          </cell>
          <cell r="Y212">
            <v>0.14753912868574892</v>
          </cell>
          <cell r="Z212">
            <v>0.14657697058612804</v>
          </cell>
          <cell r="AA212">
            <v>0.14561117237780444</v>
          </cell>
          <cell r="AB212">
            <v>0.14464175452602671</v>
          </cell>
          <cell r="AC212">
            <v>0.14366874031979085</v>
          </cell>
          <cell r="AD212">
            <v>0.14269215592830722</v>
          </cell>
          <cell r="AE212">
            <v>0.14171203045594727</v>
          </cell>
          <cell r="AF212">
            <v>0.14072839599552614</v>
          </cell>
          <cell r="AG212">
            <v>0.13974128767977109</v>
          </cell>
          <cell r="AH212">
            <v>0.13875074373082452</v>
          </cell>
          <cell r="AI212">
            <v>0.13775680550762898</v>
          </cell>
          <cell r="AJ212">
            <v>0.13675951755103888</v>
          </cell>
        </row>
        <row r="213">
          <cell r="I213" t="str">
            <v>International</v>
          </cell>
          <cell r="M213">
            <v>1346.9590000000001</v>
          </cell>
          <cell r="N213">
            <v>2675.0410000000002</v>
          </cell>
          <cell r="O213">
            <v>4318.3249999999998</v>
          </cell>
          <cell r="P213">
            <v>5664</v>
          </cell>
          <cell r="Q213">
            <v>9479</v>
          </cell>
          <cell r="R213">
            <v>16635.139873911208</v>
          </cell>
          <cell r="S213">
            <v>22749.858871646873</v>
          </cell>
          <cell r="T213">
            <v>28593.071356344954</v>
          </cell>
          <cell r="U213">
            <v>32793.250864854301</v>
          </cell>
          <cell r="V213">
            <v>35992.541377677226</v>
          </cell>
          <cell r="W213">
            <v>38752.645259748955</v>
          </cell>
          <cell r="X213">
            <v>41238.418547382171</v>
          </cell>
          <cell r="Y213">
            <v>43390.67835425221</v>
          </cell>
          <cell r="Z213">
            <v>45588.387591551917</v>
          </cell>
          <cell r="AA213">
            <v>47901.088655657542</v>
          </cell>
          <cell r="AB213">
            <v>50335.024388104008</v>
          </cell>
          <cell r="AC213">
            <v>52896.790097454701</v>
          </cell>
          <cell r="AD213">
            <v>55593.354247458126</v>
          </cell>
          <cell r="AE213">
            <v>58432.080403911546</v>
          </cell>
          <cell r="AF213">
            <v>61420.750519239911</v>
          </cell>
          <cell r="AG213">
            <v>64567.589638885824</v>
          </cell>
          <cell r="AH213">
            <v>67881.292119029153</v>
          </cell>
          <cell r="AI213">
            <v>71371.049450934021</v>
          </cell>
          <cell r="AJ213">
            <v>75046.579793380486</v>
          </cell>
        </row>
        <row r="214">
          <cell r="I214" t="str">
            <v>y/y Growth - %</v>
          </cell>
          <cell r="M214" t="str">
            <v>NA</v>
          </cell>
          <cell r="N214">
            <v>0.98598546800607889</v>
          </cell>
          <cell r="O214">
            <v>0.61430236022550666</v>
          </cell>
          <cell r="P214">
            <v>0.31161966734787216</v>
          </cell>
          <cell r="Q214">
            <v>0.67355225988700562</v>
          </cell>
          <cell r="R214">
            <v>0.75494671103610167</v>
          </cell>
          <cell r="S214">
            <v>0.36757845404866973</v>
          </cell>
          <cell r="T214">
            <v>0.25684609815230419</v>
          </cell>
          <cell r="U214">
            <v>0.14689501019894124</v>
          </cell>
          <cell r="V214">
            <v>9.755941934539103E-2</v>
          </cell>
          <cell r="W214">
            <v>7.668544027245483E-2</v>
          </cell>
          <cell r="X214">
            <v>6.4144609251103324E-2</v>
          </cell>
          <cell r="Y214">
            <v>5.219064849436772E-2</v>
          </cell>
          <cell r="Z214">
            <v>5.0649340380370722E-2</v>
          </cell>
          <cell r="AA214">
            <v>5.0730047415280755E-2</v>
          </cell>
          <cell r="AB214">
            <v>5.0811699707768554E-2</v>
          </cell>
          <cell r="AC214">
            <v>5.0894297568993219E-2</v>
          </cell>
          <cell r="AD214">
            <v>5.0977840905571004E-2</v>
          </cell>
          <cell r="AE214">
            <v>5.1062329209668356E-2</v>
          </cell>
          <cell r="AF214">
            <v>5.114776154929257E-2</v>
          </cell>
          <cell r="AG214">
            <v>5.1234136558786725E-2</v>
          </cell>
          <cell r="AH214">
            <v>5.1321452429558434E-2</v>
          </cell>
          <cell r="AI214">
            <v>5.1409706901065055E-2</v>
          </cell>
          <cell r="AJ214">
            <v>5.1498897252075793E-2</v>
          </cell>
        </row>
        <row r="215">
          <cell r="I215" t="str">
            <v>(+/-) FX y/y Growth - %</v>
          </cell>
          <cell r="M215" t="str">
            <v>NA</v>
          </cell>
          <cell r="N215">
            <v>-0.16467118449782081</v>
          </cell>
          <cell r="O215">
            <v>-0.12337984053328532</v>
          </cell>
          <cell r="P215">
            <v>0.10567870273775126</v>
          </cell>
          <cell r="Q215">
            <v>5.07224576271188E-2</v>
          </cell>
          <cell r="R215">
            <v>-8.4024519161382649E-2</v>
          </cell>
          <cell r="S215">
            <v>4.9963834690652353E-2</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row>
        <row r="216">
          <cell r="I216" t="str">
            <v>y/y Growth - % (excl F/X)</v>
          </cell>
          <cell r="M216" t="str">
            <v>NA</v>
          </cell>
          <cell r="N216">
            <v>0.82131428350825808</v>
          </cell>
          <cell r="O216">
            <v>0.49092251969222134</v>
          </cell>
          <cell r="P216">
            <v>0.41729837008562343</v>
          </cell>
          <cell r="Q216">
            <v>0.72427471751412442</v>
          </cell>
          <cell r="R216">
            <v>0.67092219187471902</v>
          </cell>
          <cell r="S216">
            <v>0.41754228873932209</v>
          </cell>
          <cell r="T216">
            <v>0.25684609815230419</v>
          </cell>
          <cell r="U216">
            <v>0.14689501019894124</v>
          </cell>
          <cell r="V216">
            <v>9.755941934539103E-2</v>
          </cell>
          <cell r="W216">
            <v>7.668544027245483E-2</v>
          </cell>
          <cell r="X216">
            <v>6.4144609251103324E-2</v>
          </cell>
          <cell r="Y216">
            <v>5.219064849436772E-2</v>
          </cell>
          <cell r="Z216">
            <v>5.0649340380370722E-2</v>
          </cell>
          <cell r="AA216">
            <v>5.0730047415280755E-2</v>
          </cell>
          <cell r="AB216">
            <v>5.0811699707768554E-2</v>
          </cell>
          <cell r="AC216">
            <v>5.0894297568993219E-2</v>
          </cell>
          <cell r="AD216">
            <v>5.0977840905571004E-2</v>
          </cell>
          <cell r="AE216">
            <v>5.1062329209668356E-2</v>
          </cell>
          <cell r="AF216">
            <v>5.114776154929257E-2</v>
          </cell>
          <cell r="AG216">
            <v>5.1234136558786725E-2</v>
          </cell>
          <cell r="AH216">
            <v>5.1321452429558434E-2</v>
          </cell>
          <cell r="AI216">
            <v>5.1409706901065055E-2</v>
          </cell>
          <cell r="AJ216">
            <v>5.1498897252075793E-2</v>
          </cell>
        </row>
        <row r="217">
          <cell r="I217" t="str">
            <v>% of total gross bookings</v>
          </cell>
          <cell r="M217">
            <v>0.40574121718238343</v>
          </cell>
          <cell r="N217">
            <v>0.55390568963203834</v>
          </cell>
          <cell r="O217">
            <v>0.5835482060621473</v>
          </cell>
          <cell r="P217">
            <v>0.60837403660684541</v>
          </cell>
          <cell r="Q217">
            <v>0.69464215376441596</v>
          </cell>
          <cell r="R217">
            <v>0.77883925237745211</v>
          </cell>
          <cell r="S217">
            <v>0.81079596514479746</v>
          </cell>
          <cell r="T217">
            <v>0.83065629547539521</v>
          </cell>
          <cell r="U217">
            <v>0.83954145418754944</v>
          </cell>
          <cell r="V217">
            <v>0.84512362687951803</v>
          </cell>
          <cell r="W217">
            <v>0.84870066011249368</v>
          </cell>
          <cell r="X217">
            <v>0.85130730438987923</v>
          </cell>
          <cell r="Y217">
            <v>0.85246087131425119</v>
          </cell>
          <cell r="Z217">
            <v>0.85342302941387183</v>
          </cell>
          <cell r="AA217">
            <v>0.85438882762219537</v>
          </cell>
          <cell r="AB217">
            <v>0.85535824547397354</v>
          </cell>
          <cell r="AC217">
            <v>0.85633125968020896</v>
          </cell>
          <cell r="AD217">
            <v>0.85730784407169269</v>
          </cell>
          <cell r="AE217">
            <v>0.85828796954405284</v>
          </cell>
          <cell r="AF217">
            <v>0.85927160400447389</v>
          </cell>
          <cell r="AG217">
            <v>0.86025871232022899</v>
          </cell>
          <cell r="AH217">
            <v>0.86124925626917548</v>
          </cell>
          <cell r="AI217">
            <v>0.86224319449237086</v>
          </cell>
          <cell r="AJ217">
            <v>0.86324048244896112</v>
          </cell>
        </row>
        <row r="218">
          <cell r="I218" t="str">
            <v>Total Check</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row>
        <row r="220">
          <cell r="I220" t="str">
            <v>Exchange Rates</v>
          </cell>
        </row>
        <row r="221">
          <cell r="I221" t="str">
            <v>EUR / USD Exchange Rate</v>
          </cell>
          <cell r="M221">
            <v>1.256</v>
          </cell>
          <cell r="N221">
            <v>1.3704000000000001</v>
          </cell>
          <cell r="O221">
            <v>1.4709000000000001</v>
          </cell>
          <cell r="P221">
            <v>1.3942000000000001</v>
          </cell>
          <cell r="Q221">
            <v>1.3274999999999999</v>
          </cell>
          <cell r="R221">
            <v>1.3924000000000001</v>
          </cell>
          <cell r="S221">
            <v>1.3003</v>
          </cell>
          <cell r="T221">
            <v>1.3003</v>
          </cell>
          <cell r="U221">
            <v>1.3003</v>
          </cell>
          <cell r="V221">
            <v>1.3003</v>
          </cell>
          <cell r="W221">
            <v>1.3003</v>
          </cell>
          <cell r="X221">
            <v>1.3003</v>
          </cell>
          <cell r="Y221">
            <v>1.3003</v>
          </cell>
          <cell r="Z221">
            <v>1.3003</v>
          </cell>
          <cell r="AA221">
            <v>1.3003</v>
          </cell>
          <cell r="AB221">
            <v>1.3003</v>
          </cell>
          <cell r="AC221">
            <v>1.3003</v>
          </cell>
          <cell r="AD221">
            <v>1.3003</v>
          </cell>
          <cell r="AE221">
            <v>1.3003</v>
          </cell>
          <cell r="AF221">
            <v>1.3003</v>
          </cell>
          <cell r="AG221">
            <v>1.3003</v>
          </cell>
          <cell r="AH221">
            <v>1.3003</v>
          </cell>
          <cell r="AI221">
            <v>1.3003</v>
          </cell>
          <cell r="AJ221">
            <v>1.3003</v>
          </cell>
        </row>
        <row r="222">
          <cell r="I222" t="str">
            <v>GBP / USD Exchange Rate</v>
          </cell>
          <cell r="M222">
            <v>1.8428</v>
          </cell>
          <cell r="N222">
            <v>2.0013000000000001</v>
          </cell>
          <cell r="O222">
            <v>1.8546</v>
          </cell>
          <cell r="P222">
            <v>1.5653999999999999</v>
          </cell>
          <cell r="Q222">
            <v>1.5458000000000001</v>
          </cell>
          <cell r="R222">
            <v>1.6039000000000001</v>
          </cell>
          <cell r="S222">
            <v>1.5603</v>
          </cell>
          <cell r="T222">
            <v>1.5603</v>
          </cell>
          <cell r="U222">
            <v>1.5603</v>
          </cell>
          <cell r="V222">
            <v>1.5603</v>
          </cell>
          <cell r="W222">
            <v>1.5603</v>
          </cell>
          <cell r="X222">
            <v>1.5603</v>
          </cell>
          <cell r="Y222">
            <v>1.5603</v>
          </cell>
          <cell r="Z222">
            <v>1.5603</v>
          </cell>
          <cell r="AA222">
            <v>1.5603</v>
          </cell>
          <cell r="AB222">
            <v>1.5603</v>
          </cell>
          <cell r="AC222">
            <v>1.5603</v>
          </cell>
          <cell r="AD222">
            <v>1.5603</v>
          </cell>
          <cell r="AE222">
            <v>1.5603</v>
          </cell>
          <cell r="AF222">
            <v>1.5603</v>
          </cell>
          <cell r="AG222">
            <v>1.5603</v>
          </cell>
          <cell r="AH222">
            <v>1.5603</v>
          </cell>
          <cell r="AI222">
            <v>1.5603</v>
          </cell>
          <cell r="AJ222">
            <v>1.5603</v>
          </cell>
        </row>
        <row r="223">
          <cell r="I223" t="str">
            <v>YEN / USD Exchange Rate</v>
          </cell>
          <cell r="M223">
            <v>8.6E-3</v>
          </cell>
          <cell r="N223">
            <v>8.5000000000000006E-3</v>
          </cell>
          <cell r="O223">
            <v>9.7000000000000003E-3</v>
          </cell>
          <cell r="P223">
            <v>1.0699999999999999E-2</v>
          </cell>
          <cell r="Q223">
            <v>1.14E-2</v>
          </cell>
          <cell r="R223">
            <v>1.26E-2</v>
          </cell>
          <cell r="S223">
            <v>1.2999999999999999E-2</v>
          </cell>
          <cell r="T223">
            <v>1.2999999999999999E-2</v>
          </cell>
          <cell r="U223">
            <v>1.2999999999999999E-2</v>
          </cell>
          <cell r="V223">
            <v>1.2999999999999999E-2</v>
          </cell>
          <cell r="W223">
            <v>1.2999999999999999E-2</v>
          </cell>
          <cell r="X223">
            <v>1.2999999999999999E-2</v>
          </cell>
          <cell r="Y223">
            <v>1.2999999999999999E-2</v>
          </cell>
          <cell r="Z223">
            <v>1.2999999999999999E-2</v>
          </cell>
          <cell r="AA223">
            <v>1.2999999999999999E-2</v>
          </cell>
          <cell r="AB223">
            <v>1.2999999999999999E-2</v>
          </cell>
          <cell r="AC223">
            <v>1.2999999999999999E-2</v>
          </cell>
          <cell r="AD223">
            <v>1.2999999999999999E-2</v>
          </cell>
          <cell r="AE223">
            <v>1.2999999999999999E-2</v>
          </cell>
          <cell r="AF223">
            <v>1.2999999999999999E-2</v>
          </cell>
          <cell r="AG223">
            <v>1.2999999999999999E-2</v>
          </cell>
          <cell r="AH223">
            <v>1.2999999999999999E-2</v>
          </cell>
          <cell r="AI223">
            <v>1.2999999999999999E-2</v>
          </cell>
          <cell r="AJ223">
            <v>1.2999999999999999E-2</v>
          </cell>
        </row>
        <row r="224">
          <cell r="I224" t="str">
            <v>AUD / USD Exchange Rate</v>
          </cell>
          <cell r="M224">
            <v>0.75319999999999998</v>
          </cell>
          <cell r="N224">
            <v>0.83850000000000002</v>
          </cell>
          <cell r="O224">
            <v>0.85240000000000005</v>
          </cell>
          <cell r="P224">
            <v>0.79190000000000005</v>
          </cell>
          <cell r="Q224">
            <v>0.91949999999999998</v>
          </cell>
          <cell r="R224">
            <v>1.0328999999999999</v>
          </cell>
          <cell r="S224">
            <v>1.0331999999999999</v>
          </cell>
          <cell r="T224">
            <v>1.0331999999999999</v>
          </cell>
          <cell r="U224">
            <v>1.0331999999999999</v>
          </cell>
          <cell r="V224">
            <v>1.0331999999999999</v>
          </cell>
          <cell r="W224">
            <v>1.0331999999999999</v>
          </cell>
          <cell r="X224">
            <v>1.0331999999999999</v>
          </cell>
          <cell r="Y224">
            <v>1.0331999999999999</v>
          </cell>
          <cell r="Z224">
            <v>1.0331999999999999</v>
          </cell>
          <cell r="AA224">
            <v>1.0331999999999999</v>
          </cell>
          <cell r="AB224">
            <v>1.0331999999999999</v>
          </cell>
          <cell r="AC224">
            <v>1.0331999999999999</v>
          </cell>
          <cell r="AD224">
            <v>1.0331999999999999</v>
          </cell>
          <cell r="AE224">
            <v>1.0331999999999999</v>
          </cell>
          <cell r="AF224">
            <v>1.0331999999999999</v>
          </cell>
          <cell r="AG224">
            <v>1.0331999999999999</v>
          </cell>
          <cell r="AH224">
            <v>1.0331999999999999</v>
          </cell>
          <cell r="AI224">
            <v>1.0331999999999999</v>
          </cell>
          <cell r="AJ224">
            <v>1.0331999999999999</v>
          </cell>
        </row>
        <row r="225">
          <cell r="I225" t="str">
            <v>CNY / USD Exchange Rate</v>
          </cell>
          <cell r="M225">
            <v>0.12529999999999999</v>
          </cell>
          <cell r="N225">
            <v>0.1313</v>
          </cell>
          <cell r="O225">
            <v>0.14369999999999999</v>
          </cell>
          <cell r="P225">
            <v>0.1462</v>
          </cell>
          <cell r="Q225">
            <v>0.14749999999999999</v>
          </cell>
          <cell r="R225">
            <v>0.1545</v>
          </cell>
          <cell r="S225">
            <v>0.15820000000000001</v>
          </cell>
          <cell r="T225">
            <v>0.15820000000000001</v>
          </cell>
          <cell r="U225">
            <v>0.15820000000000001</v>
          </cell>
          <cell r="V225">
            <v>0.15820000000000001</v>
          </cell>
          <cell r="W225">
            <v>0.15820000000000001</v>
          </cell>
          <cell r="X225">
            <v>0.15820000000000001</v>
          </cell>
          <cell r="Y225">
            <v>0.15820000000000001</v>
          </cell>
          <cell r="Z225">
            <v>0.15820000000000001</v>
          </cell>
          <cell r="AA225">
            <v>0.15820000000000001</v>
          </cell>
          <cell r="AB225">
            <v>0.15820000000000001</v>
          </cell>
          <cell r="AC225">
            <v>0.15820000000000001</v>
          </cell>
          <cell r="AD225">
            <v>0.15820000000000001</v>
          </cell>
          <cell r="AE225">
            <v>0.15820000000000001</v>
          </cell>
          <cell r="AF225">
            <v>0.15820000000000001</v>
          </cell>
          <cell r="AG225">
            <v>0.15820000000000001</v>
          </cell>
          <cell r="AH225">
            <v>0.15820000000000001</v>
          </cell>
          <cell r="AI225">
            <v>0.15820000000000001</v>
          </cell>
          <cell r="AJ225">
            <v>0.15820000000000001</v>
          </cell>
        </row>
        <row r="226">
          <cell r="I226" t="str">
            <v>BRL / USD Exchange Rate</v>
          </cell>
          <cell r="M226">
            <v>0.45910000000000001</v>
          </cell>
          <cell r="N226">
            <v>0.51449999999999996</v>
          </cell>
          <cell r="O226">
            <v>0.55430000000000001</v>
          </cell>
          <cell r="P226">
            <v>0.50429999999999997</v>
          </cell>
          <cell r="Q226">
            <v>0.56630000000000003</v>
          </cell>
          <cell r="R226">
            <v>0.59870000000000001</v>
          </cell>
          <cell r="S226">
            <v>0.54590000000000005</v>
          </cell>
          <cell r="T226">
            <v>0.54590000000000005</v>
          </cell>
          <cell r="U226">
            <v>0.54590000000000005</v>
          </cell>
          <cell r="V226">
            <v>0.54590000000000005</v>
          </cell>
          <cell r="W226">
            <v>0.54590000000000005</v>
          </cell>
          <cell r="X226">
            <v>0.54590000000000005</v>
          </cell>
          <cell r="Y226">
            <v>0.54590000000000005</v>
          </cell>
          <cell r="Z226">
            <v>0.54590000000000005</v>
          </cell>
          <cell r="AA226">
            <v>0.54590000000000005</v>
          </cell>
          <cell r="AB226">
            <v>0.54590000000000005</v>
          </cell>
          <cell r="AC226">
            <v>0.54590000000000005</v>
          </cell>
          <cell r="AD226">
            <v>0.54590000000000005</v>
          </cell>
          <cell r="AE226">
            <v>0.54590000000000005</v>
          </cell>
          <cell r="AF226">
            <v>0.54590000000000005</v>
          </cell>
          <cell r="AG226">
            <v>0.54590000000000005</v>
          </cell>
          <cell r="AH226">
            <v>0.54590000000000005</v>
          </cell>
          <cell r="AI226">
            <v>0.54590000000000005</v>
          </cell>
          <cell r="AJ226">
            <v>0.54590000000000005</v>
          </cell>
        </row>
        <row r="227">
          <cell r="I227" t="str">
            <v>CAD / USD Exchange Rate</v>
          </cell>
          <cell r="M227">
            <v>0.88170000000000004</v>
          </cell>
          <cell r="N227">
            <v>0.93520000000000003</v>
          </cell>
          <cell r="O227">
            <v>0.94350000000000001</v>
          </cell>
          <cell r="P227">
            <v>0.87980000000000003</v>
          </cell>
          <cell r="Q227">
            <v>0.97050000000000003</v>
          </cell>
          <cell r="R227">
            <v>1.0115000000000001</v>
          </cell>
          <cell r="S227">
            <v>0.98719999999999997</v>
          </cell>
          <cell r="T227">
            <v>0.98719999999999997</v>
          </cell>
          <cell r="U227">
            <v>0.98719999999999997</v>
          </cell>
          <cell r="V227">
            <v>0.98719999999999997</v>
          </cell>
          <cell r="W227">
            <v>0.98719999999999997</v>
          </cell>
          <cell r="X227">
            <v>0.98719999999999997</v>
          </cell>
          <cell r="Y227">
            <v>0.98719999999999997</v>
          </cell>
          <cell r="Z227">
            <v>0.98719999999999997</v>
          </cell>
          <cell r="AA227">
            <v>0.98719999999999997</v>
          </cell>
          <cell r="AB227">
            <v>0.98719999999999997</v>
          </cell>
          <cell r="AC227">
            <v>0.98719999999999997</v>
          </cell>
          <cell r="AD227">
            <v>0.98719999999999997</v>
          </cell>
          <cell r="AE227">
            <v>0.98719999999999997</v>
          </cell>
          <cell r="AF227">
            <v>0.98719999999999997</v>
          </cell>
          <cell r="AG227">
            <v>0.98719999999999997</v>
          </cell>
          <cell r="AH227">
            <v>0.98719999999999997</v>
          </cell>
          <cell r="AI227">
            <v>0.98719999999999997</v>
          </cell>
          <cell r="AJ227">
            <v>0.98719999999999997</v>
          </cell>
        </row>
        <row r="228">
          <cell r="I228" t="str">
            <v>USD / USD Exchange Rate</v>
          </cell>
          <cell r="M228">
            <v>1</v>
          </cell>
          <cell r="N228">
            <v>1</v>
          </cell>
          <cell r="O228">
            <v>1</v>
          </cell>
          <cell r="P228">
            <v>1</v>
          </cell>
          <cell r="Q228">
            <v>1</v>
          </cell>
          <cell r="R228">
            <v>1</v>
          </cell>
          <cell r="S228">
            <v>1</v>
          </cell>
          <cell r="T228">
            <v>1</v>
          </cell>
          <cell r="U228">
            <v>1</v>
          </cell>
          <cell r="V228">
            <v>1</v>
          </cell>
          <cell r="W228">
            <v>1</v>
          </cell>
          <cell r="X228">
            <v>1</v>
          </cell>
          <cell r="Y228">
            <v>1</v>
          </cell>
          <cell r="Z228">
            <v>1</v>
          </cell>
          <cell r="AA228">
            <v>1</v>
          </cell>
          <cell r="AB228">
            <v>1</v>
          </cell>
          <cell r="AC228">
            <v>1</v>
          </cell>
          <cell r="AD228">
            <v>1</v>
          </cell>
          <cell r="AE228">
            <v>1</v>
          </cell>
          <cell r="AF228">
            <v>1</v>
          </cell>
          <cell r="AG228">
            <v>1</v>
          </cell>
          <cell r="AH228">
            <v>1</v>
          </cell>
          <cell r="AI228">
            <v>1</v>
          </cell>
          <cell r="AJ228">
            <v>1</v>
          </cell>
        </row>
        <row r="230">
          <cell r="I230" t="str">
            <v>Exchange Rate Change</v>
          </cell>
        </row>
        <row r="231">
          <cell r="I231" t="str">
            <v>EUR / USD change</v>
          </cell>
          <cell r="N231">
            <v>9.1082802547770791E-2</v>
          </cell>
          <cell r="O231">
            <v>7.333625218914186E-2</v>
          </cell>
          <cell r="P231">
            <v>-5.2144945271602405E-2</v>
          </cell>
          <cell r="Q231">
            <v>-4.7841055802610999E-2</v>
          </cell>
          <cell r="R231">
            <v>4.8888888888888982E-2</v>
          </cell>
          <cell r="S231">
            <v>-6.6144785981040011E-2</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row>
        <row r="232">
          <cell r="I232" t="str">
            <v>GBP / USD change</v>
          </cell>
          <cell r="N232">
            <v>8.6010418927718657E-2</v>
          </cell>
          <cell r="O232">
            <v>-7.3302353470244386E-2</v>
          </cell>
          <cell r="P232">
            <v>-0.15593659010029126</v>
          </cell>
          <cell r="Q232">
            <v>-1.2520761466717656E-2</v>
          </cell>
          <cell r="R232">
            <v>3.7585716134040714E-2</v>
          </cell>
          <cell r="S232">
            <v>-2.7183739634640602E-2</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row>
        <row r="233">
          <cell r="I233" t="str">
            <v>YEN / USD change</v>
          </cell>
          <cell r="N233">
            <v>-1.1627906976744096E-2</v>
          </cell>
          <cell r="O233">
            <v>0.14117647058823524</v>
          </cell>
          <cell r="P233">
            <v>0.10309278350515449</v>
          </cell>
          <cell r="Q233">
            <v>6.542056074766367E-2</v>
          </cell>
          <cell r="R233">
            <v>0.10526315789473673</v>
          </cell>
          <cell r="S233">
            <v>3.1746031746031633E-2</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row>
        <row r="234">
          <cell r="I234" t="str">
            <v>AUD / USD change</v>
          </cell>
          <cell r="N234">
            <v>0.11325013276686136</v>
          </cell>
          <cell r="O234">
            <v>1.657722122838412E-2</v>
          </cell>
          <cell r="P234">
            <v>-7.0976067573908952E-2</v>
          </cell>
          <cell r="Q234">
            <v>0.16113145599191814</v>
          </cell>
          <cell r="R234">
            <v>0.12332789559543222</v>
          </cell>
          <cell r="S234">
            <v>2.904443799012224E-4</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row>
        <row r="235">
          <cell r="I235" t="str">
            <v>CNY / USD change</v>
          </cell>
          <cell r="N235">
            <v>4.7885075818036693E-2</v>
          </cell>
          <cell r="O235">
            <v>9.4440213252094507E-2</v>
          </cell>
          <cell r="P235">
            <v>1.7397355601948439E-2</v>
          </cell>
          <cell r="Q235">
            <v>8.8919288645690209E-3</v>
          </cell>
          <cell r="R235">
            <v>4.7457627118644208E-2</v>
          </cell>
          <cell r="S235">
            <v>2.3948220064724968E-2</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row>
        <row r="236">
          <cell r="I236" t="str">
            <v>BRL / USD change</v>
          </cell>
          <cell r="N236">
            <v>0.12067087780439989</v>
          </cell>
          <cell r="O236">
            <v>7.7356656948493807E-2</v>
          </cell>
          <cell r="P236">
            <v>-9.0203860725239116E-2</v>
          </cell>
          <cell r="Q236">
            <v>0.12294269284156267</v>
          </cell>
          <cell r="R236">
            <v>5.7213491082465096E-2</v>
          </cell>
          <cell r="S236">
            <v>-8.8191080674795308E-2</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row>
        <row r="237">
          <cell r="I237" t="str">
            <v>CAD / USD change</v>
          </cell>
          <cell r="N237">
            <v>6.0678235227401567E-2</v>
          </cell>
          <cell r="O237">
            <v>8.8751069289991769E-3</v>
          </cell>
          <cell r="P237">
            <v>-6.7514573396926347E-2</v>
          </cell>
          <cell r="Q237">
            <v>0.10309161172993853</v>
          </cell>
          <cell r="R237">
            <v>4.2246264811952594E-2</v>
          </cell>
          <cell r="S237">
            <v>-2.4023727137914119E-2</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row>
        <row r="238">
          <cell r="I238" t="str">
            <v>USD / USD change</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row>
        <row r="240">
          <cell r="I240" t="str">
            <v>Weighting</v>
          </cell>
        </row>
        <row r="241">
          <cell r="I241" t="str">
            <v xml:space="preserve">EUR / USD </v>
          </cell>
          <cell r="N241">
            <v>0.87349666790153857</v>
          </cell>
          <cell r="O241">
            <v>0.83882992827079961</v>
          </cell>
          <cell r="P241">
            <v>0.79324526615466107</v>
          </cell>
          <cell r="Q241">
            <v>0.74525190025319143</v>
          </cell>
          <cell r="R241">
            <v>0.70635758187630449</v>
          </cell>
          <cell r="S241">
            <v>0.6611823010146487</v>
          </cell>
          <cell r="T241">
            <v>0.63990555993508502</v>
          </cell>
          <cell r="U241">
            <v>0.62716454359375662</v>
          </cell>
          <cell r="V241">
            <v>0.62107127496893855</v>
          </cell>
          <cell r="W241">
            <v>0.6178588626238859</v>
          </cell>
          <cell r="X241">
            <v>0.61578225795590014</v>
          </cell>
          <cell r="Y241">
            <v>0.61312096140707018</v>
          </cell>
          <cell r="Z241">
            <v>0.60999180813583376</v>
          </cell>
          <cell r="AA241">
            <v>0.60683276206631798</v>
          </cell>
          <cell r="AB241">
            <v>0.60364391795766092</v>
          </cell>
          <cell r="AC241">
            <v>0.60042538528769274</v>
          </cell>
          <cell r="AD241">
            <v>0.59717728853233654</v>
          </cell>
          <cell r="AE241">
            <v>0.59389976743593198</v>
          </cell>
          <cell r="AF241">
            <v>0.59059297727173343</v>
          </cell>
          <cell r="AG241">
            <v>0.58725708909183483</v>
          </cell>
          <cell r="AH241">
            <v>0.58389228996576692</v>
          </cell>
          <cell r="AI241">
            <v>0.58049878320700754</v>
          </cell>
          <cell r="AJ241">
            <v>0.57707678858664668</v>
          </cell>
        </row>
        <row r="242">
          <cell r="I242" t="str">
            <v>GBP / USD</v>
          </cell>
          <cell r="N242">
            <v>9.705518532239317E-2</v>
          </cell>
          <cell r="O242">
            <v>9.3203325363422185E-2</v>
          </cell>
          <cell r="P242">
            <v>8.8138362906073464E-2</v>
          </cell>
          <cell r="Q242">
            <v>8.2805766694799054E-2</v>
          </cell>
          <cell r="R242">
            <v>7.8484175764033826E-2</v>
          </cell>
          <cell r="S242">
            <v>7.3464700112738743E-2</v>
          </cell>
          <cell r="T242">
            <v>7.1100617770565006E-2</v>
          </cell>
          <cell r="U242">
            <v>6.9684949288195172E-2</v>
          </cell>
          <cell r="V242">
            <v>6.9007919440993173E-2</v>
          </cell>
          <cell r="W242">
            <v>6.8650984735987325E-2</v>
          </cell>
          <cell r="X242">
            <v>6.8420250883988898E-2</v>
          </cell>
          <cell r="Y242">
            <v>6.8124551267452246E-2</v>
          </cell>
          <cell r="Z242">
            <v>6.77768675706482E-2</v>
          </cell>
          <cell r="AA242">
            <v>6.7425862451813118E-2</v>
          </cell>
          <cell r="AB242">
            <v>6.7071546439740101E-2</v>
          </cell>
          <cell r="AC242">
            <v>6.6713931698632531E-2</v>
          </cell>
          <cell r="AD242">
            <v>6.6353032059148498E-2</v>
          </cell>
          <cell r="AE242">
            <v>6.5988863048436888E-2</v>
          </cell>
          <cell r="AF242">
            <v>6.5621441919081494E-2</v>
          </cell>
          <cell r="AG242">
            <v>6.5250787676870536E-2</v>
          </cell>
          <cell r="AH242">
            <v>6.4876921107307431E-2</v>
          </cell>
          <cell r="AI242">
            <v>6.4499864800778614E-2</v>
          </cell>
          <cell r="AJ242">
            <v>6.411964317629408E-2</v>
          </cell>
        </row>
        <row r="243">
          <cell r="I243" t="str">
            <v>YEN / USD</v>
          </cell>
          <cell r="N243">
            <v>6.3519275654715822E-3</v>
          </cell>
          <cell r="O243">
            <v>1.5833492538580737E-2</v>
          </cell>
          <cell r="P243">
            <v>2.4656728166195855E-2</v>
          </cell>
          <cell r="Q243">
            <v>3.2474992966909311E-2</v>
          </cell>
          <cell r="R243">
            <v>4.0205502554198018E-2</v>
          </cell>
          <cell r="S243">
            <v>4.953786042249906E-2</v>
          </cell>
          <cell r="T243">
            <v>5.2985955238093831E-2</v>
          </cell>
          <cell r="U243">
            <v>5.494194767734787E-2</v>
          </cell>
          <cell r="V243">
            <v>5.4995696978783391E-2</v>
          </cell>
          <cell r="W243">
            <v>5.5139347183969532E-2</v>
          </cell>
          <cell r="X243">
            <v>5.5173052085385338E-2</v>
          </cell>
          <cell r="Y243">
            <v>5.5310848413287601E-2</v>
          </cell>
          <cell r="Z243">
            <v>5.5531578919852352E-2</v>
          </cell>
          <cell r="AA243">
            <v>5.5750159195231415E-2</v>
          </cell>
          <cell r="AB243">
            <v>5.5966507238867057E-2</v>
          </cell>
          <cell r="AC243">
            <v>5.6180540458318641E-2</v>
          </cell>
          <cell r="AD243">
            <v>5.6392175718414837E-2</v>
          </cell>
          <cell r="AE243">
            <v>5.6601329392454297E-2</v>
          </cell>
          <cell r="AF243">
            <v>5.6807917415440272E-2</v>
          </cell>
          <cell r="AG243">
            <v>5.7011855339329905E-2</v>
          </cell>
          <cell r="AH243">
            <v>5.7213058390273665E-2</v>
          </cell>
          <cell r="AI243">
            <v>5.7411441527815167E-2</v>
          </cell>
          <cell r="AJ243">
            <v>5.7606919506016228E-2</v>
          </cell>
        </row>
        <row r="244">
          <cell r="I244" t="str">
            <v xml:space="preserve">AUD / USD </v>
          </cell>
          <cell r="N244">
            <v>6.3519275654715822E-3</v>
          </cell>
          <cell r="O244">
            <v>1.5833492538580737E-2</v>
          </cell>
          <cell r="P244">
            <v>2.4656728166195855E-2</v>
          </cell>
          <cell r="Q244">
            <v>3.2474992966909311E-2</v>
          </cell>
          <cell r="R244">
            <v>4.0205502554198018E-2</v>
          </cell>
          <cell r="S244">
            <v>4.953786042249906E-2</v>
          </cell>
          <cell r="T244">
            <v>5.2985955238093831E-2</v>
          </cell>
          <cell r="U244">
            <v>5.494194767734787E-2</v>
          </cell>
          <cell r="V244">
            <v>5.4995696978783391E-2</v>
          </cell>
          <cell r="W244">
            <v>5.5139347183969532E-2</v>
          </cell>
          <cell r="X244">
            <v>5.5173052085385338E-2</v>
          </cell>
          <cell r="Y244">
            <v>5.5310848413287601E-2</v>
          </cell>
          <cell r="Z244">
            <v>5.5531578919852352E-2</v>
          </cell>
          <cell r="AA244">
            <v>5.5750159195231415E-2</v>
          </cell>
          <cell r="AB244">
            <v>5.5966507238867057E-2</v>
          </cell>
          <cell r="AC244">
            <v>5.6180540458318641E-2</v>
          </cell>
          <cell r="AD244">
            <v>5.6392175718414837E-2</v>
          </cell>
          <cell r="AE244">
            <v>5.6601329392454297E-2</v>
          </cell>
          <cell r="AF244">
            <v>5.6807917415440272E-2</v>
          </cell>
          <cell r="AG244">
            <v>5.7011855339329905E-2</v>
          </cell>
          <cell r="AH244">
            <v>5.7213058390273665E-2</v>
          </cell>
          <cell r="AI244">
            <v>5.7411441527815167E-2</v>
          </cell>
          <cell r="AJ244">
            <v>5.7606919506016228E-2</v>
          </cell>
        </row>
        <row r="245">
          <cell r="I245" t="str">
            <v xml:space="preserve">CNY / USD </v>
          </cell>
          <cell r="N245">
            <v>6.3519275654715822E-3</v>
          </cell>
          <cell r="O245">
            <v>1.5833492538580737E-2</v>
          </cell>
          <cell r="P245">
            <v>2.4656728166195855E-2</v>
          </cell>
          <cell r="Q245">
            <v>3.2474992966909311E-2</v>
          </cell>
          <cell r="R245">
            <v>4.0205502554198018E-2</v>
          </cell>
          <cell r="S245">
            <v>4.953786042249906E-2</v>
          </cell>
          <cell r="T245">
            <v>5.2985955238093831E-2</v>
          </cell>
          <cell r="U245">
            <v>5.494194767734787E-2</v>
          </cell>
          <cell r="V245">
            <v>5.4995696978783391E-2</v>
          </cell>
          <cell r="W245">
            <v>5.5139347183969532E-2</v>
          </cell>
          <cell r="X245">
            <v>5.5173052085385338E-2</v>
          </cell>
          <cell r="Y245">
            <v>5.5310848413287601E-2</v>
          </cell>
          <cell r="Z245">
            <v>5.5531578919852352E-2</v>
          </cell>
          <cell r="AA245">
            <v>5.5750159195231415E-2</v>
          </cell>
          <cell r="AB245">
            <v>5.5966507238867057E-2</v>
          </cell>
          <cell r="AC245">
            <v>5.6180540458318641E-2</v>
          </cell>
          <cell r="AD245">
            <v>5.6392175718414837E-2</v>
          </cell>
          <cell r="AE245">
            <v>5.6601329392454297E-2</v>
          </cell>
          <cell r="AF245">
            <v>5.6807917415440272E-2</v>
          </cell>
          <cell r="AG245">
            <v>5.7011855339329905E-2</v>
          </cell>
          <cell r="AH245">
            <v>5.7213058390273665E-2</v>
          </cell>
          <cell r="AI245">
            <v>5.7411441527815167E-2</v>
          </cell>
          <cell r="AJ245">
            <v>5.7606919506016228E-2</v>
          </cell>
        </row>
        <row r="246">
          <cell r="I246" t="str">
            <v xml:space="preserve">BRL / USD </v>
          </cell>
          <cell r="N246">
            <v>3.4641213598844522E-3</v>
          </cell>
          <cell r="O246">
            <v>6.8220895833453936E-3</v>
          </cell>
          <cell r="P246">
            <v>1.4882062146892654E-2</v>
          </cell>
          <cell r="Q246">
            <v>2.4839118050427256E-2</v>
          </cell>
          <cell r="R246">
            <v>3.1513911565689244E-2</v>
          </cell>
          <cell r="S246">
            <v>3.8913139201705117E-2</v>
          </cell>
          <cell r="T246">
            <v>4.3345318860022818E-2</v>
          </cell>
          <cell r="U246">
            <v>4.6108221362001579E-2</v>
          </cell>
          <cell r="V246">
            <v>4.831123821790604E-2</v>
          </cell>
          <cell r="W246">
            <v>4.9357370362739357E-2</v>
          </cell>
          <cell r="X246">
            <v>5.0092778301318308E-2</v>
          </cell>
          <cell r="Y246">
            <v>5.0940647361871615E-2</v>
          </cell>
          <cell r="Z246">
            <v>5.187886251132031E-2</v>
          </cell>
          <cell r="AA246">
            <v>5.2830299298724931E-2</v>
          </cell>
          <cell r="AB246">
            <v>5.3795004628665898E-2</v>
          </cell>
          <cell r="AC246">
            <v>5.4773020546239615E-2</v>
          </cell>
          <cell r="AD246">
            <v>5.5764384084423503E-2</v>
          </cell>
          <cell r="AE246">
            <v>5.6769127112756085E-2</v>
          </cell>
          <cell r="AF246">
            <v>5.7787276187621438E-2</v>
          </cell>
          <cell r="AG246">
            <v>5.881885240443499E-2</v>
          </cell>
          <cell r="AH246">
            <v>5.9863871252034927E-2</v>
          </cell>
          <cell r="AI246">
            <v>6.0922342469589469E-2</v>
          </cell>
          <cell r="AJ246">
            <v>6.199426990633685E-2</v>
          </cell>
        </row>
        <row r="247">
          <cell r="I247" t="str">
            <v>CAD / USD</v>
          </cell>
          <cell r="N247">
            <v>3.4641213598844522E-3</v>
          </cell>
          <cell r="O247">
            <v>6.8220895833453936E-3</v>
          </cell>
          <cell r="P247">
            <v>1.4882062146892654E-2</v>
          </cell>
          <cell r="Q247">
            <v>2.4839118050427256E-2</v>
          </cell>
          <cell r="R247">
            <v>3.1513911565689244E-2</v>
          </cell>
          <cell r="S247">
            <v>3.8913139201705117E-2</v>
          </cell>
          <cell r="T247">
            <v>4.3345318860022818E-2</v>
          </cell>
          <cell r="U247">
            <v>4.6108221362001579E-2</v>
          </cell>
          <cell r="V247">
            <v>4.831123821790604E-2</v>
          </cell>
          <cell r="W247">
            <v>4.9357370362739357E-2</v>
          </cell>
          <cell r="X247">
            <v>5.0092778301318308E-2</v>
          </cell>
          <cell r="Y247">
            <v>5.0940647361871615E-2</v>
          </cell>
          <cell r="Z247">
            <v>5.187886251132031E-2</v>
          </cell>
          <cell r="AA247">
            <v>5.2830299298724931E-2</v>
          </cell>
          <cell r="AB247">
            <v>5.3795004628665898E-2</v>
          </cell>
          <cell r="AC247">
            <v>5.4773020546239615E-2</v>
          </cell>
          <cell r="AD247">
            <v>5.5764384084423503E-2</v>
          </cell>
          <cell r="AE247">
            <v>5.6769127112756085E-2</v>
          </cell>
          <cell r="AF247">
            <v>5.7787276187621438E-2</v>
          </cell>
          <cell r="AG247">
            <v>5.881885240443499E-2</v>
          </cell>
          <cell r="AH247">
            <v>5.9863871252034927E-2</v>
          </cell>
          <cell r="AI247">
            <v>6.0922342469589469E-2</v>
          </cell>
          <cell r="AJ247">
            <v>6.199426990633685E-2</v>
          </cell>
        </row>
        <row r="248">
          <cell r="I248" t="str">
            <v>USD / USD</v>
          </cell>
          <cell r="N248">
            <v>3.4641213598844522E-3</v>
          </cell>
          <cell r="O248">
            <v>6.8220895833453936E-3</v>
          </cell>
          <cell r="P248">
            <v>1.4882062146892654E-2</v>
          </cell>
          <cell r="Q248">
            <v>2.4839118050427256E-2</v>
          </cell>
          <cell r="R248">
            <v>3.1513911565689244E-2</v>
          </cell>
          <cell r="S248">
            <v>3.8913139201705117E-2</v>
          </cell>
          <cell r="T248">
            <v>4.3345318860022818E-2</v>
          </cell>
          <cell r="U248">
            <v>4.6108221362001579E-2</v>
          </cell>
          <cell r="V248">
            <v>4.831123821790604E-2</v>
          </cell>
          <cell r="W248">
            <v>4.9357370362739357E-2</v>
          </cell>
          <cell r="X248">
            <v>5.0092778301318308E-2</v>
          </cell>
          <cell r="Y248">
            <v>5.0940647361871615E-2</v>
          </cell>
          <cell r="Z248">
            <v>5.187886251132031E-2</v>
          </cell>
          <cell r="AA248">
            <v>5.2830299298724931E-2</v>
          </cell>
          <cell r="AB248">
            <v>5.3795004628665898E-2</v>
          </cell>
          <cell r="AC248">
            <v>5.4773020546239615E-2</v>
          </cell>
          <cell r="AD248">
            <v>5.5764384084423503E-2</v>
          </cell>
          <cell r="AE248">
            <v>5.6769127112756085E-2</v>
          </cell>
          <cell r="AF248">
            <v>5.7787276187621438E-2</v>
          </cell>
          <cell r="AG248">
            <v>5.881885240443499E-2</v>
          </cell>
          <cell r="AH248">
            <v>5.9863871252034927E-2</v>
          </cell>
          <cell r="AI248">
            <v>6.0922342469589469E-2</v>
          </cell>
          <cell r="AJ248">
            <v>6.199426990633685E-2</v>
          </cell>
        </row>
        <row r="250">
          <cell r="I250" t="str">
            <v>Weighted Exchange rates</v>
          </cell>
        </row>
        <row r="251">
          <cell r="I251" t="str">
            <v xml:space="preserve">EUR / USD </v>
          </cell>
          <cell r="N251">
            <v>7.9560524528611551E-2</v>
          </cell>
          <cell r="O251">
            <v>6.1516643163467138E-2</v>
          </cell>
          <cell r="P251">
            <v>-4.1363730990592484E-2</v>
          </cell>
          <cell r="Q251">
            <v>-3.565363774701482E-2</v>
          </cell>
          <cell r="R251">
            <v>3.4533037336174952E-2</v>
          </cell>
          <cell r="S251">
            <v>-4.3733761795065509E-2</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row>
        <row r="252">
          <cell r="I252" t="str">
            <v>GBP / USD</v>
          </cell>
          <cell r="N252">
            <v>8.3477571486864077E-3</v>
          </cell>
          <cell r="O252">
            <v>-6.8320231003917665E-3</v>
          </cell>
          <cell r="P252">
            <v>-1.3743995768595094E-2</v>
          </cell>
          <cell r="Q252">
            <v>-1.0367912528542523E-3</v>
          </cell>
          <cell r="R252">
            <v>2.9498839512811332E-3</v>
          </cell>
          <cell r="S252">
            <v>-1.9970452802016421E-3</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row>
        <row r="253">
          <cell r="I253" t="str">
            <v>YEN / USD</v>
          </cell>
          <cell r="N253">
            <v>-7.3859622854320148E-5</v>
          </cell>
          <cell r="O253">
            <v>2.2353165936819853E-3</v>
          </cell>
          <cell r="P253">
            <v>2.5419307387830742E-3</v>
          </cell>
          <cell r="Q253">
            <v>2.1245322501716409E-3</v>
          </cell>
          <cell r="R253">
            <v>4.2321581635997862E-3</v>
          </cell>
          <cell r="S253">
            <v>1.5726304896031391E-3</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row>
        <row r="254">
          <cell r="I254" t="str">
            <v xml:space="preserve">AUD / USD </v>
          </cell>
          <cell r="N254">
            <v>7.1935664011514306E-4</v>
          </cell>
          <cell r="O254">
            <v>2.6247530863002217E-4</v>
          </cell>
          <cell r="P254">
            <v>-1.7500376044754212E-3</v>
          </cell>
          <cell r="Q254">
            <v>5.2327429000853989E-3</v>
          </cell>
          <cell r="R254">
            <v>4.9584600213660171E-3</v>
          </cell>
          <cell r="S254">
            <v>1.4387993152046047E-5</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row>
        <row r="255">
          <cell r="I255" t="str">
            <v xml:space="preserve">CNY / USD </v>
          </cell>
          <cell r="N255">
            <v>3.0416253306328396E-4</v>
          </cell>
          <cell r="O255">
            <v>1.495318411869012E-3</v>
          </cell>
          <cell r="P255">
            <v>4.2896186788788732E-4</v>
          </cell>
          <cell r="Q255">
            <v>2.8876532733913683E-4</v>
          </cell>
          <cell r="R255">
            <v>1.9080577483348267E-3</v>
          </cell>
          <cell r="S255">
            <v>1.1863435829336368E-3</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row>
        <row r="256">
          <cell r="I256" t="str">
            <v xml:space="preserve">BRL / USD </v>
          </cell>
          <cell r="N256">
            <v>4.180185653182283E-4</v>
          </cell>
          <cell r="O256">
            <v>5.2773404357074269E-4</v>
          </cell>
          <cell r="P256">
            <v>-1.342419461202658E-3</v>
          </cell>
          <cell r="Q256">
            <v>3.0537880609289932E-3</v>
          </cell>
          <cell r="R256">
            <v>1.8030208983371551E-3</v>
          </cell>
          <cell r="S256">
            <v>-3.4317917986471159E-3</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row>
        <row r="257">
          <cell r="I257" t="str">
            <v>CAD / USD</v>
          </cell>
          <cell r="N257">
            <v>2.1019677073133499E-4</v>
          </cell>
          <cell r="O257">
            <v>6.054677453140181E-5</v>
          </cell>
          <cell r="P257">
            <v>-1.0047560771140034E-3</v>
          </cell>
          <cell r="Q257">
            <v>2.5607047137687542E-3</v>
          </cell>
          <cell r="R257">
            <v>1.3313450532645634E-3</v>
          </cell>
          <cell r="S257">
            <v>-9.3483863826143297E-4</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row>
        <row r="258">
          <cell r="I258" t="str">
            <v>USD / USD</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row>
        <row r="260">
          <cell r="I260" t="str">
            <v xml:space="preserve">Weighted F/X favorable / (unfavorable) </v>
          </cell>
          <cell r="N260">
            <v>8.9486156563671634E-2</v>
          </cell>
          <cell r="O260">
            <v>5.9266011195358535E-2</v>
          </cell>
          <cell r="P260">
            <v>-5.6234047295308703E-2</v>
          </cell>
          <cell r="Q260">
            <v>-2.342989574757515E-2</v>
          </cell>
          <cell r="R260">
            <v>5.1715963172358437E-2</v>
          </cell>
          <cell r="S260">
            <v>-4.7324075446486875E-2</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row>
        <row r="261">
          <cell r="I261" t="str">
            <v xml:space="preserve">Actual </v>
          </cell>
        </row>
        <row r="262">
          <cell r="I262" t="str">
            <v>Difference</v>
          </cell>
        </row>
        <row r="264">
          <cell r="I264" t="str">
            <v>Revenue by Geography</v>
          </cell>
        </row>
        <row r="265">
          <cell r="I265" t="str">
            <v>US</v>
          </cell>
          <cell r="M265">
            <v>940.40299999999991</v>
          </cell>
          <cell r="N265">
            <v>1018.3179999999999</v>
          </cell>
          <cell r="O265">
            <v>1265.0059999999999</v>
          </cell>
          <cell r="P265">
            <v>1486.212</v>
          </cell>
          <cell r="Q265">
            <v>1640.6060000000002</v>
          </cell>
          <cell r="R265">
            <v>1794.9814725000001</v>
          </cell>
          <cell r="S265">
            <v>1958.932557956</v>
          </cell>
          <cell r="T265">
            <v>2109.2303651377501</v>
          </cell>
          <cell r="U265">
            <v>2256.9269370723368</v>
          </cell>
          <cell r="V265">
            <v>2376.4382518715574</v>
          </cell>
          <cell r="W265">
            <v>2494.1441868350289</v>
          </cell>
          <cell r="X265">
            <v>2593.9399999318916</v>
          </cell>
          <cell r="Y265">
            <v>2697.7511664056842</v>
          </cell>
          <cell r="Z265">
            <v>2805.7393588298723</v>
          </cell>
          <cell r="AA265">
            <v>2918.0727643105861</v>
          </cell>
          <cell r="AB265">
            <v>3034.9263472112671</v>
          </cell>
          <cell r="AC265">
            <v>3156.4821224827469</v>
          </cell>
          <cell r="AD265">
            <v>3282.929440027322</v>
          </cell>
          <cell r="AE265">
            <v>3414.4652805427168</v>
          </cell>
          <cell r="AF265">
            <v>3551.2945633098707</v>
          </cell>
          <cell r="AG265">
            <v>3693.6304664072568</v>
          </cell>
          <cell r="AH265">
            <v>3841.6947598539623</v>
          </cell>
          <cell r="AI265">
            <v>3995.7181522041046</v>
          </cell>
          <cell r="AJ265">
            <v>4155.9406511362722</v>
          </cell>
        </row>
        <row r="266">
          <cell r="I266" t="str">
            <v>y/y Growth - %</v>
          </cell>
          <cell r="M266" t="str">
            <v>NA</v>
          </cell>
          <cell r="N266">
            <v>8.2852776947755391E-2</v>
          </cell>
          <cell r="O266">
            <v>0.24225045614434793</v>
          </cell>
          <cell r="P266">
            <v>0.17486557376012457</v>
          </cell>
          <cell r="Q266">
            <v>0.10388423724206253</v>
          </cell>
          <cell r="R266">
            <v>9.4096615823665131E-2</v>
          </cell>
          <cell r="S266">
            <v>9.1338594836666065E-2</v>
          </cell>
          <cell r="T266">
            <v>7.6724339779504547E-2</v>
          </cell>
          <cell r="U266">
            <v>7.0023916958421362E-2</v>
          </cell>
          <cell r="V266">
            <v>5.2953116397400635E-2</v>
          </cell>
          <cell r="W266">
            <v>4.9530399062871711E-2</v>
          </cell>
          <cell r="X266">
            <v>4.0012046466126661E-2</v>
          </cell>
          <cell r="Y266">
            <v>4.002065062280491E-2</v>
          </cell>
          <cell r="Z266">
            <v>4.0028967003678417E-2</v>
          </cell>
          <cell r="AA266">
            <v>4.0037006690301524E-2</v>
          </cell>
          <cell r="AB266">
            <v>4.0044780352928688E-2</v>
          </cell>
          <cell r="AC266">
            <v>4.0052298265219832E-2</v>
          </cell>
          <cell r="AD266">
            <v>4.0059570318464965E-2</v>
          </cell>
          <cell r="AE266">
            <v>4.0066606035340291E-2</v>
          </cell>
          <cell r="AF266">
            <v>4.0073414583206901E-2</v>
          </cell>
          <cell r="AG266">
            <v>4.008000478696605E-2</v>
          </cell>
          <cell r="AH266">
            <v>4.0086385141479886E-2</v>
          </cell>
          <cell r="AI266">
            <v>4.0092563823576066E-2</v>
          </cell>
          <cell r="AJ266">
            <v>4.009854870363827E-2</v>
          </cell>
        </row>
        <row r="267">
          <cell r="I267" t="str">
            <v>% of total revenue</v>
          </cell>
          <cell r="M267">
            <v>0.83732569497187692</v>
          </cell>
          <cell r="N267">
            <v>0.73217200237558044</v>
          </cell>
          <cell r="O267">
            <v>0.67115979045058205</v>
          </cell>
          <cell r="P267">
            <v>0.6356190114497744</v>
          </cell>
          <cell r="Q267">
            <v>0.53181717692532615</v>
          </cell>
          <cell r="R267">
            <v>0.41446590515897908</v>
          </cell>
          <cell r="S267">
            <v>0.36287187404264387</v>
          </cell>
          <cell r="T267">
            <v>0.33070770813082589</v>
          </cell>
          <cell r="U267">
            <v>0.31592121838088433</v>
          </cell>
          <cell r="V267">
            <v>0.30741072145509596</v>
          </cell>
          <cell r="W267">
            <v>0.3020016027404997</v>
          </cell>
          <cell r="X267">
            <v>0.29719329915485809</v>
          </cell>
          <cell r="Y267">
            <v>0.29478001988580987</v>
          </cell>
          <cell r="Z267">
            <v>0.29267557766060154</v>
          </cell>
          <cell r="AA267">
            <v>0.29056612377144381</v>
          </cell>
          <cell r="AB267">
            <v>0.28845165589137667</v>
          </cell>
          <cell r="AC267">
            <v>0.2863321795008022</v>
          </cell>
          <cell r="AD267">
            <v>0.28420770791119337</v>
          </cell>
          <cell r="AE267">
            <v>0.28207826229003141</v>
          </cell>
          <cell r="AF267">
            <v>0.27994387168656326</v>
          </cell>
          <cell r="AG267">
            <v>0.2778045730579638</v>
          </cell>
          <cell r="AH267">
            <v>0.27566041129548258</v>
          </cell>
          <cell r="AI267">
            <v>0.27351143925015092</v>
          </cell>
          <cell r="AJ267">
            <v>0.27135771775762096</v>
          </cell>
        </row>
        <row r="268">
          <cell r="I268" t="str">
            <v>International</v>
          </cell>
          <cell r="M268">
            <v>182.7</v>
          </cell>
          <cell r="N268">
            <v>372.5</v>
          </cell>
          <cell r="O268">
            <v>619.79999999999995</v>
          </cell>
          <cell r="P268">
            <v>851.99999999999989</v>
          </cell>
          <cell r="Q268">
            <v>1444.3000000000002</v>
          </cell>
          <cell r="R268">
            <v>2535.8487602340742</v>
          </cell>
          <cell r="S268">
            <v>3439.4813122955989</v>
          </cell>
          <cell r="T268">
            <v>4268.6988856172766</v>
          </cell>
          <cell r="U268">
            <v>4887.0279661127861</v>
          </cell>
          <cell r="V268">
            <v>5354.0606735495849</v>
          </cell>
          <cell r="W268">
            <v>5764.567569003455</v>
          </cell>
          <cell r="X268">
            <v>6134.1841109023544</v>
          </cell>
          <cell r="Y268">
            <v>6453.9924539751064</v>
          </cell>
          <cell r="Z268">
            <v>6780.7774980139911</v>
          </cell>
          <cell r="AA268">
            <v>7124.6422171712557</v>
          </cell>
          <cell r="AB268">
            <v>7486.512116481038</v>
          </cell>
          <cell r="AC268">
            <v>7867.3648233471877</v>
          </cell>
          <cell r="AD268">
            <v>8268.2331380584965</v>
          </cell>
          <cell r="AE268">
            <v>8690.2082693530974</v>
          </cell>
          <cell r="AF268">
            <v>9134.443266615006</v>
          </cell>
          <cell r="AG268">
            <v>9602.1566610299233</v>
          </cell>
          <cell r="AH268">
            <v>10094.636328820279</v>
          </cell>
          <cell r="AI268">
            <v>10613.24359052454</v>
          </cell>
          <cell r="AJ268">
            <v>11159.41756118623</v>
          </cell>
        </row>
        <row r="269">
          <cell r="I269" t="str">
            <v>y/y Growth - %</v>
          </cell>
          <cell r="M269" t="str">
            <v>NA</v>
          </cell>
          <cell r="N269">
            <v>1.0388615216201424</v>
          </cell>
          <cell r="O269">
            <v>0.66389261744966421</v>
          </cell>
          <cell r="P269">
            <v>0.37463697967086151</v>
          </cell>
          <cell r="Q269">
            <v>0.69518779342723058</v>
          </cell>
          <cell r="R269">
            <v>0.75576317955692995</v>
          </cell>
          <cell r="S269">
            <v>0.35634323553984903</v>
          </cell>
          <cell r="T269">
            <v>0.24108797171171026</v>
          </cell>
          <cell r="U269">
            <v>0.14485188509755842</v>
          </cell>
          <cell r="V269">
            <v>9.5565793908947816E-2</v>
          </cell>
          <cell r="W269">
            <v>7.6672066396609617E-2</v>
          </cell>
          <cell r="X269">
            <v>6.4118693635643709E-2</v>
          </cell>
          <cell r="Y269">
            <v>5.2135432730874953E-2</v>
          </cell>
          <cell r="Z269">
            <v>5.0633006835577143E-2</v>
          </cell>
          <cell r="AA269">
            <v>5.0711694825258391E-2</v>
          </cell>
          <cell r="AB269">
            <v>5.0791308290208947E-2</v>
          </cell>
          <cell r="AC269">
            <v>5.0871848056951441E-2</v>
          </cell>
          <cell r="AD269">
            <v>5.0953314573857433E-2</v>
          </cell>
          <cell r="AE269">
            <v>5.1035707901396554E-2</v>
          </cell>
          <cell r="AF269">
            <v>5.111902770254062E-2</v>
          </cell>
          <cell r="AG269">
            <v>5.1203273233338509E-2</v>
          </cell>
          <cell r="AH269">
            <v>5.1288443333680434E-2</v>
          </cell>
          <cell r="AI269">
            <v>5.137453641827916E-2</v>
          </cell>
          <cell r="AJ269">
            <v>5.146155046788059E-2</v>
          </cell>
        </row>
        <row r="270">
          <cell r="I270" t="str">
            <v>(+/-) FX y/y Growth - %</v>
          </cell>
          <cell r="M270" t="str">
            <v>NA</v>
          </cell>
          <cell r="N270" t="str">
            <v>NA</v>
          </cell>
          <cell r="O270" t="str">
            <v>NA</v>
          </cell>
          <cell r="P270" t="str">
            <v>NA</v>
          </cell>
          <cell r="Q270">
            <v>7.4812206572769435E-2</v>
          </cell>
          <cell r="R270">
            <v>-8.4024519161382649E-2</v>
          </cell>
          <cell r="S270">
            <v>4.9963834690652353E-2</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row>
        <row r="271">
          <cell r="I271" t="str">
            <v>y/y Growth - % (excl F/X)</v>
          </cell>
          <cell r="M271" t="str">
            <v>NA</v>
          </cell>
          <cell r="N271" t="str">
            <v>NA</v>
          </cell>
          <cell r="O271" t="str">
            <v>NA</v>
          </cell>
          <cell r="P271" t="str">
            <v>NA</v>
          </cell>
          <cell r="Q271">
            <v>0.77</v>
          </cell>
          <cell r="R271">
            <v>0.6717386603955473</v>
          </cell>
          <cell r="S271">
            <v>0.40630707023050139</v>
          </cell>
          <cell r="T271">
            <v>0.24108797171171026</v>
          </cell>
          <cell r="U271">
            <v>0.14485188509755842</v>
          </cell>
          <cell r="V271">
            <v>9.5565793908947816E-2</v>
          </cell>
          <cell r="W271">
            <v>7.6672066396609617E-2</v>
          </cell>
          <cell r="X271">
            <v>6.4118693635643709E-2</v>
          </cell>
          <cell r="Y271">
            <v>5.2135432730874953E-2</v>
          </cell>
          <cell r="Z271">
            <v>5.0633006835577143E-2</v>
          </cell>
          <cell r="AA271">
            <v>5.0711694825258391E-2</v>
          </cell>
          <cell r="AB271">
            <v>5.0791308290208947E-2</v>
          </cell>
          <cell r="AC271">
            <v>5.0871848056951441E-2</v>
          </cell>
          <cell r="AD271">
            <v>5.0953314573857433E-2</v>
          </cell>
          <cell r="AE271">
            <v>5.1035707901396554E-2</v>
          </cell>
          <cell r="AF271">
            <v>5.111902770254062E-2</v>
          </cell>
          <cell r="AG271">
            <v>5.1203273233338509E-2</v>
          </cell>
          <cell r="AH271">
            <v>5.1288443333680434E-2</v>
          </cell>
          <cell r="AI271">
            <v>5.137453641827916E-2</v>
          </cell>
          <cell r="AJ271">
            <v>5.146155046788059E-2</v>
          </cell>
        </row>
        <row r="272">
          <cell r="I272" t="str">
            <v>% of total revenue</v>
          </cell>
          <cell r="M272">
            <v>0.16267430502812297</v>
          </cell>
          <cell r="N272">
            <v>0.26782799762441961</v>
          </cell>
          <cell r="O272">
            <v>0.32884020954941778</v>
          </cell>
          <cell r="P272">
            <v>0.36438098855022549</v>
          </cell>
          <cell r="Q272">
            <v>0.46818282307467396</v>
          </cell>
          <cell r="R272">
            <v>0.58553409484102092</v>
          </cell>
          <cell r="S272">
            <v>0.63712812595735602</v>
          </cell>
          <cell r="T272">
            <v>0.66929229186917416</v>
          </cell>
          <cell r="U272">
            <v>0.68407878161911551</v>
          </cell>
          <cell r="V272">
            <v>0.69258927854490404</v>
          </cell>
          <cell r="W272">
            <v>0.69799839725950019</v>
          </cell>
          <cell r="X272">
            <v>0.70280670084514196</v>
          </cell>
          <cell r="Y272">
            <v>0.70521998011418974</v>
          </cell>
          <cell r="Z272">
            <v>0.7073244223393983</v>
          </cell>
          <cell r="AA272">
            <v>0.70943387622855614</v>
          </cell>
          <cell r="AB272">
            <v>0.71154834410862344</v>
          </cell>
          <cell r="AC272">
            <v>0.71366782049919775</v>
          </cell>
          <cell r="AD272">
            <v>0.71579229208880657</v>
          </cell>
          <cell r="AE272">
            <v>0.7179217377099687</v>
          </cell>
          <cell r="AF272">
            <v>0.72005612831343679</v>
          </cell>
          <cell r="AG272">
            <v>0.7221954269420362</v>
          </cell>
          <cell r="AH272">
            <v>0.72433958870451731</v>
          </cell>
          <cell r="AI272">
            <v>0.72648856074984913</v>
          </cell>
          <cell r="AJ272">
            <v>0.72864228224237892</v>
          </cell>
        </row>
        <row r="274">
          <cell r="I274" t="str">
            <v>Gross Profit by Geography</v>
          </cell>
        </row>
        <row r="275">
          <cell r="I275" t="str">
            <v>US</v>
          </cell>
          <cell r="M275">
            <v>218.399</v>
          </cell>
          <cell r="N275">
            <v>248.31999999999994</v>
          </cell>
          <cell r="O275">
            <v>336.17100000000005</v>
          </cell>
          <cell r="P275">
            <v>408.76300000000003</v>
          </cell>
          <cell r="Q275">
            <v>464.67199999999991</v>
          </cell>
          <cell r="R275">
            <v>510.44530250000025</v>
          </cell>
          <cell r="S275">
            <v>544.15641128599998</v>
          </cell>
          <cell r="T275">
            <v>582.98927010500006</v>
          </cell>
          <cell r="U275">
            <v>617.88413053969714</v>
          </cell>
          <cell r="V275">
            <v>647.24809097962236</v>
          </cell>
          <cell r="W275">
            <v>678.49451789849672</v>
          </cell>
          <cell r="X275">
            <v>705.66434423789815</v>
          </cell>
          <cell r="Y275">
            <v>733.94448448393155</v>
          </cell>
          <cell r="Z275">
            <v>763.38040963124945</v>
          </cell>
          <cell r="AA275">
            <v>794.01945714401825</v>
          </cell>
          <cell r="AB275">
            <v>825.91090775803627</v>
          </cell>
          <cell r="AC275">
            <v>859.1060654513866</v>
          </cell>
          <cell r="AD275">
            <v>893.65834071470715</v>
          </cell>
          <cell r="AE275">
            <v>929.62333725759743</v>
          </cell>
          <cell r="AF275">
            <v>967.05894229334706</v>
          </cell>
          <cell r="AG275">
            <v>1006.0254205500717</v>
          </cell>
          <cell r="AH275">
            <v>1046.5855121624897</v>
          </cell>
          <cell r="AI275">
            <v>1088.8045346049732</v>
          </cell>
          <cell r="AJ275">
            <v>1132.7504888331757</v>
          </cell>
        </row>
        <row r="276">
          <cell r="I276" t="str">
            <v>y/y Growth - %</v>
          </cell>
          <cell r="M276" t="str">
            <v>NA</v>
          </cell>
          <cell r="N276">
            <v>0.1370015430473579</v>
          </cell>
          <cell r="O276">
            <v>0.35378141108247485</v>
          </cell>
          <cell r="P276">
            <v>0.21593772217115692</v>
          </cell>
          <cell r="Q276">
            <v>0.13677607806968806</v>
          </cell>
          <cell r="R276">
            <v>9.8506693969079961E-2</v>
          </cell>
          <cell r="S276">
            <v>6.6042548772401899E-2</v>
          </cell>
          <cell r="T276">
            <v>7.1363413190752789E-2</v>
          </cell>
          <cell r="U276">
            <v>5.9855064619649401E-2</v>
          </cell>
          <cell r="V276">
            <v>4.7523409306979625E-2</v>
          </cell>
          <cell r="W276">
            <v>4.8275811631336429E-2</v>
          </cell>
          <cell r="X276">
            <v>4.0044282779991613E-2</v>
          </cell>
          <cell r="Y276">
            <v>4.007590928598681E-2</v>
          </cell>
          <cell r="Z276">
            <v>4.0106473676977838E-2</v>
          </cell>
          <cell r="AA276">
            <v>4.0136014922846908E-2</v>
          </cell>
          <cell r="AB276">
            <v>4.016457068788637E-2</v>
          </cell>
          <cell r="AC276">
            <v>4.0192177366272785E-2</v>
          </cell>
          <cell r="AD276">
            <v>4.0218870117237904E-2</v>
          </cell>
          <cell r="AE276">
            <v>4.0244682899873263E-2</v>
          </cell>
          <cell r="AF276">
            <v>4.0269648507518241E-2</v>
          </cell>
          <cell r="AG276">
            <v>4.0293798601682917E-2</v>
          </cell>
          <cell r="AH276">
            <v>4.0317163745465567E-2</v>
          </cell>
          <cell r="AI276">
            <v>4.0339773436428583E-2</v>
          </cell>
          <cell r="AJ276">
            <v>4.0361656138901303E-2</v>
          </cell>
        </row>
        <row r="277">
          <cell r="I277" t="str">
            <v>% of total gross profit</v>
          </cell>
          <cell r="M277">
            <v>0.54450148217771677</v>
          </cell>
          <cell r="N277">
            <v>0.39998711381720942</v>
          </cell>
          <cell r="O277">
            <v>0.35165397276695642</v>
          </cell>
          <cell r="P277">
            <v>0.32421874690167785</v>
          </cell>
          <cell r="Q277">
            <v>0.24341478031107838</v>
          </cell>
          <cell r="R277">
            <v>0.16756271456008792</v>
          </cell>
          <cell r="S277">
            <v>0.13659786583122352</v>
          </cell>
          <cell r="T277">
            <v>0.12016214797676127</v>
          </cell>
          <cell r="U277">
            <v>0.11224232461685087</v>
          </cell>
          <cell r="V277">
            <v>0.10785115653525253</v>
          </cell>
          <cell r="W277">
            <v>0.10530622066762366</v>
          </cell>
          <cell r="X277">
            <v>0.10316958758166353</v>
          </cell>
          <cell r="Y277">
            <v>0.10210780795209309</v>
          </cell>
          <cell r="Z277">
            <v>0.10118828621782168</v>
          </cell>
          <cell r="AA277">
            <v>0.10027192596439309</v>
          </cell>
          <cell r="AB277">
            <v>9.9358623273824637E-2</v>
          </cell>
          <cell r="AC277">
            <v>9.8448281831106266E-2</v>
          </cell>
          <cell r="AD277">
            <v>9.7540812700650958E-2</v>
          </cell>
          <cell r="AE277">
            <v>9.6636134110576893E-2</v>
          </cell>
          <cell r="AF277">
            <v>9.5734171244402963E-2</v>
          </cell>
          <cell r="AG277">
            <v>9.4834856039747853E-2</v>
          </cell>
          <cell r="AH277">
            <v>9.393812699363413E-2</v>
          </cell>
          <cell r="AI277">
            <v>9.3043928974007942E-2</v>
          </cell>
          <cell r="AJ277">
            <v>9.2152213037096198E-2</v>
          </cell>
        </row>
        <row r="278">
          <cell r="I278" t="str">
            <v>International</v>
          </cell>
          <cell r="M278">
            <v>182.7</v>
          </cell>
          <cell r="N278">
            <v>372.5</v>
          </cell>
          <cell r="O278">
            <v>619.79999999999995</v>
          </cell>
          <cell r="P278">
            <v>851.99999999999989</v>
          </cell>
          <cell r="Q278">
            <v>1444.3000000000002</v>
          </cell>
          <cell r="R278">
            <v>2535.8487602340742</v>
          </cell>
          <cell r="S278">
            <v>3439.4813122955989</v>
          </cell>
          <cell r="T278">
            <v>4268.6988856172766</v>
          </cell>
          <cell r="U278">
            <v>4887.0279661127861</v>
          </cell>
          <cell r="V278">
            <v>5354.0606735495849</v>
          </cell>
          <cell r="W278">
            <v>5764.567569003455</v>
          </cell>
          <cell r="X278">
            <v>6134.1841109023544</v>
          </cell>
          <cell r="Y278">
            <v>6453.9924539751064</v>
          </cell>
          <cell r="Z278">
            <v>6780.7774980139911</v>
          </cell>
          <cell r="AA278">
            <v>7124.6422171712557</v>
          </cell>
          <cell r="AB278">
            <v>7486.512116481038</v>
          </cell>
          <cell r="AC278">
            <v>7867.3648233471877</v>
          </cell>
          <cell r="AD278">
            <v>8268.2331380584965</v>
          </cell>
          <cell r="AE278">
            <v>8690.2082693530974</v>
          </cell>
          <cell r="AF278">
            <v>9134.443266615006</v>
          </cell>
          <cell r="AG278">
            <v>9602.1566610299233</v>
          </cell>
          <cell r="AH278">
            <v>10094.636328820279</v>
          </cell>
          <cell r="AI278">
            <v>10613.24359052454</v>
          </cell>
          <cell r="AJ278">
            <v>11159.41756118623</v>
          </cell>
        </row>
        <row r="279">
          <cell r="I279" t="str">
            <v>y/y Growth - %</v>
          </cell>
          <cell r="M279" t="str">
            <v>NA</v>
          </cell>
          <cell r="N279">
            <v>1.0388615216201424</v>
          </cell>
          <cell r="O279">
            <v>0.66389261744966421</v>
          </cell>
          <cell r="P279">
            <v>0.37463697967086151</v>
          </cell>
          <cell r="Q279">
            <v>0.69518779342723058</v>
          </cell>
          <cell r="R279">
            <v>0.75576317955692995</v>
          </cell>
          <cell r="S279">
            <v>0.35634323553984903</v>
          </cell>
          <cell r="T279">
            <v>0.24108797171171026</v>
          </cell>
          <cell r="U279">
            <v>0.14485188509755842</v>
          </cell>
          <cell r="V279">
            <v>9.5565793908947816E-2</v>
          </cell>
          <cell r="W279">
            <v>7.6672066396609617E-2</v>
          </cell>
          <cell r="X279">
            <v>6.4118693635643709E-2</v>
          </cell>
          <cell r="Y279">
            <v>5.2135432730874953E-2</v>
          </cell>
          <cell r="Z279">
            <v>5.0633006835577143E-2</v>
          </cell>
          <cell r="AA279">
            <v>5.0711694825258391E-2</v>
          </cell>
          <cell r="AB279">
            <v>5.0791308290208947E-2</v>
          </cell>
          <cell r="AC279">
            <v>5.0871848056951441E-2</v>
          </cell>
          <cell r="AD279">
            <v>5.0953314573857433E-2</v>
          </cell>
          <cell r="AE279">
            <v>5.1035707901396554E-2</v>
          </cell>
          <cell r="AF279">
            <v>5.111902770254062E-2</v>
          </cell>
          <cell r="AG279">
            <v>5.1203273233338509E-2</v>
          </cell>
          <cell r="AH279">
            <v>5.1288443333680434E-2</v>
          </cell>
          <cell r="AI279">
            <v>5.137453641827916E-2</v>
          </cell>
          <cell r="AJ279">
            <v>5.146155046788059E-2</v>
          </cell>
        </row>
        <row r="280">
          <cell r="I280" t="str">
            <v>(+/-) FX y/y Growth - %</v>
          </cell>
          <cell r="M280" t="str">
            <v>NA</v>
          </cell>
          <cell r="N280" t="str">
            <v>NA</v>
          </cell>
          <cell r="O280" t="str">
            <v>NA</v>
          </cell>
          <cell r="P280" t="str">
            <v>NA</v>
          </cell>
          <cell r="Q280">
            <v>7.4812206572769435E-2</v>
          </cell>
          <cell r="R280">
            <v>-8.4024519161382649E-2</v>
          </cell>
          <cell r="S280">
            <v>4.9963834690652353E-2</v>
          </cell>
          <cell r="T280">
            <v>0</v>
          </cell>
          <cell r="U280">
            <v>0</v>
          </cell>
          <cell r="V280">
            <v>0</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row>
        <row r="281">
          <cell r="I281" t="str">
            <v>y/y Growth - % (excl F/X)</v>
          </cell>
          <cell r="M281" t="str">
            <v>NA</v>
          </cell>
          <cell r="N281" t="str">
            <v>NA</v>
          </cell>
          <cell r="O281" t="str">
            <v>NA</v>
          </cell>
          <cell r="P281" t="str">
            <v>NA</v>
          </cell>
          <cell r="Q281">
            <v>0.77</v>
          </cell>
          <cell r="R281">
            <v>0.6717386603955473</v>
          </cell>
          <cell r="S281">
            <v>0.40630707023050139</v>
          </cell>
          <cell r="T281">
            <v>0.24108797171171026</v>
          </cell>
          <cell r="U281">
            <v>0.14485188509755842</v>
          </cell>
          <cell r="V281">
            <v>9.5565793908947816E-2</v>
          </cell>
          <cell r="W281">
            <v>7.6672066396609617E-2</v>
          </cell>
          <cell r="X281">
            <v>6.4118693635643709E-2</v>
          </cell>
          <cell r="Y281">
            <v>5.2135432730874953E-2</v>
          </cell>
          <cell r="Z281">
            <v>5.0633006835577143E-2</v>
          </cell>
          <cell r="AA281">
            <v>5.0711694825258391E-2</v>
          </cell>
          <cell r="AB281">
            <v>5.0791308290208947E-2</v>
          </cell>
          <cell r="AC281">
            <v>5.0871848056951441E-2</v>
          </cell>
          <cell r="AD281">
            <v>5.0953314573857433E-2</v>
          </cell>
          <cell r="AE281">
            <v>5.1035707901396554E-2</v>
          </cell>
          <cell r="AF281">
            <v>5.111902770254062E-2</v>
          </cell>
          <cell r="AG281">
            <v>5.1203273233338509E-2</v>
          </cell>
          <cell r="AH281">
            <v>5.1288443333680434E-2</v>
          </cell>
          <cell r="AI281">
            <v>5.137453641827916E-2</v>
          </cell>
          <cell r="AJ281">
            <v>5.146155046788059E-2</v>
          </cell>
        </row>
        <row r="282">
          <cell r="I282" t="str">
            <v>% of total gross profit</v>
          </cell>
          <cell r="M282">
            <v>0.45549851782228334</v>
          </cell>
          <cell r="N282">
            <v>0.60001288618279058</v>
          </cell>
          <cell r="O282">
            <v>0.64834602723304369</v>
          </cell>
          <cell r="P282">
            <v>0.67578125309832215</v>
          </cell>
          <cell r="Q282">
            <v>0.75658521968892167</v>
          </cell>
          <cell r="R282">
            <v>0.83243728543991213</v>
          </cell>
          <cell r="S282">
            <v>0.86340213416877643</v>
          </cell>
          <cell r="T282">
            <v>0.87983785202323883</v>
          </cell>
          <cell r="U282">
            <v>0.88775767538314909</v>
          </cell>
          <cell r="V282">
            <v>0.89214884346474765</v>
          </cell>
          <cell r="W282">
            <v>0.89469377933237626</v>
          </cell>
          <cell r="X282">
            <v>0.89683041241833661</v>
          </cell>
          <cell r="Y282">
            <v>0.89789219204790671</v>
          </cell>
          <cell r="Z282">
            <v>0.89881171378217817</v>
          </cell>
          <cell r="AA282">
            <v>0.89972807403560684</v>
          </cell>
          <cell r="AB282">
            <v>0.90064137672617528</v>
          </cell>
          <cell r="AC282">
            <v>0.90155171816889357</v>
          </cell>
          <cell r="AD282">
            <v>0.90245918729934893</v>
          </cell>
          <cell r="AE282">
            <v>0.90336386588942319</v>
          </cell>
          <cell r="AF282">
            <v>0.90426582875559713</v>
          </cell>
          <cell r="AG282">
            <v>0.90516514396025205</v>
          </cell>
          <cell r="AH282">
            <v>0.90606187300636565</v>
          </cell>
          <cell r="AI282">
            <v>0.90695607102599207</v>
          </cell>
          <cell r="AJ282">
            <v>0.90784778696290369</v>
          </cell>
        </row>
        <row r="284">
          <cell r="I284" t="str">
            <v>Market Share Forecast - Gross Bookings</v>
          </cell>
        </row>
        <row r="285">
          <cell r="I285" t="str">
            <v>Booking.com Europe</v>
          </cell>
          <cell r="M285">
            <v>1323.9290000000003</v>
          </cell>
          <cell r="N285">
            <v>2596.2659999999996</v>
          </cell>
          <cell r="O285">
            <v>4024.8225000000002</v>
          </cell>
          <cell r="P285">
            <v>4992.1568750000006</v>
          </cell>
          <cell r="Q285">
            <v>7664.4586250000011</v>
          </cell>
          <cell r="R285">
            <v>12567.324086258932</v>
          </cell>
          <cell r="S285">
            <v>15948.969148794769</v>
          </cell>
          <cell r="T285">
            <v>19298.252670041671</v>
          </cell>
          <cell r="U285">
            <v>21614.042990446673</v>
          </cell>
          <cell r="V285">
            <v>23451.236644634639</v>
          </cell>
        </row>
        <row r="286">
          <cell r="I286" t="str">
            <v>y/y Growth - %</v>
          </cell>
          <cell r="M286" t="str">
            <v>NA</v>
          </cell>
          <cell r="N286">
            <v>0.96103114290872016</v>
          </cell>
          <cell r="O286">
            <v>0.55023502984671091</v>
          </cell>
          <cell r="P286">
            <v>0.24034212067737148</v>
          </cell>
          <cell r="Q286">
            <v>0.53530003501742929</v>
          </cell>
          <cell r="R286">
            <v>0.63968842434176887</v>
          </cell>
          <cell r="S286">
            <v>0.2690823471508399</v>
          </cell>
          <cell r="T286">
            <v>0.20999999999999996</v>
          </cell>
          <cell r="U286">
            <v>0.12000000000000011</v>
          </cell>
          <cell r="V286">
            <v>8.4999999999999964E-2</v>
          </cell>
        </row>
        <row r="287">
          <cell r="I287" t="str">
            <v>Europe Hotel Market</v>
          </cell>
          <cell r="M287">
            <v>110240.63217127256</v>
          </cell>
          <cell r="N287">
            <v>112974.7097890833</v>
          </cell>
          <cell r="O287">
            <v>113646.98387786282</v>
          </cell>
          <cell r="P287">
            <v>101384.96683493789</v>
          </cell>
          <cell r="Q287">
            <v>103366.79008285188</v>
          </cell>
          <cell r="R287">
            <v>107501.46168616596</v>
          </cell>
          <cell r="S287">
            <v>112876.53477047425</v>
          </cell>
          <cell r="T287">
            <v>117391.59616129322</v>
          </cell>
          <cell r="U287">
            <v>122087.26000774496</v>
          </cell>
          <cell r="V287">
            <v>127581.18670809348</v>
          </cell>
        </row>
        <row r="288">
          <cell r="I288" t="str">
            <v>y/y Growth - %</v>
          </cell>
          <cell r="M288" t="str">
            <v>NA</v>
          </cell>
          <cell r="N288">
            <v>2.4800997272611758E-2</v>
          </cell>
          <cell r="O288">
            <v>5.9506600197036796E-3</v>
          </cell>
          <cell r="P288">
            <v>-0.10789566625105507</v>
          </cell>
          <cell r="Q288">
            <v>1.954750600392785E-2</v>
          </cell>
          <cell r="R288">
            <v>4.0000000000000036E-2</v>
          </cell>
          <cell r="S288">
            <v>4.9999999999999822E-2</v>
          </cell>
          <cell r="T288">
            <v>4.0000000000000036E-2</v>
          </cell>
          <cell r="U288">
            <v>4.0000000000000036E-2</v>
          </cell>
          <cell r="V288">
            <v>4.4999999999999929E-2</v>
          </cell>
        </row>
        <row r="289">
          <cell r="I289" t="str">
            <v>Europe Online Hotel Market</v>
          </cell>
          <cell r="M289">
            <v>11847.607117616632</v>
          </cell>
          <cell r="N289">
            <v>14828.563506068698</v>
          </cell>
          <cell r="O289">
            <v>18250.632357106871</v>
          </cell>
          <cell r="P289">
            <v>19289.359750895801</v>
          </cell>
          <cell r="Q289">
            <v>22430.18734784524</v>
          </cell>
          <cell r="R289">
            <v>26019.017323500477</v>
          </cell>
          <cell r="S289">
            <v>29661.679748790546</v>
          </cell>
          <cell r="T289">
            <v>33517.698116133317</v>
          </cell>
          <cell r="U289">
            <v>37204.644908907991</v>
          </cell>
          <cell r="V289">
            <v>40925.109399798792</v>
          </cell>
        </row>
        <row r="290">
          <cell r="I290" t="str">
            <v>y/y Growth - %</v>
          </cell>
          <cell r="M290" t="str">
            <v>NA</v>
          </cell>
          <cell r="N290">
            <v>0.25160830865327877</v>
          </cell>
          <cell r="O290">
            <v>0.23077547934010378</v>
          </cell>
          <cell r="P290">
            <v>5.6914597448698423E-2</v>
          </cell>
          <cell r="Q290">
            <v>0.16282694902839268</v>
          </cell>
          <cell r="R290">
            <v>0.15999999999999992</v>
          </cell>
          <cell r="S290">
            <v>0.14000000000000012</v>
          </cell>
          <cell r="T290">
            <v>0.12999999999999989</v>
          </cell>
          <cell r="U290">
            <v>0.11000000000000032</v>
          </cell>
          <cell r="V290">
            <v>0.10000000000000009</v>
          </cell>
        </row>
        <row r="291">
          <cell r="I291" t="str">
            <v>Seasonality</v>
          </cell>
          <cell r="M291" t="str">
            <v>NA</v>
          </cell>
          <cell r="N291" t="str">
            <v>NA</v>
          </cell>
          <cell r="O291" t="str">
            <v>NA</v>
          </cell>
          <cell r="P291" t="str">
            <v>NA</v>
          </cell>
          <cell r="Q291" t="str">
            <v>NA</v>
          </cell>
          <cell r="R291" t="str">
            <v>NA</v>
          </cell>
          <cell r="S291" t="str">
            <v>NA</v>
          </cell>
          <cell r="T291" t="str">
            <v>NA</v>
          </cell>
          <cell r="U291" t="str">
            <v>NA</v>
          </cell>
          <cell r="V291" t="str">
            <v>NA</v>
          </cell>
        </row>
        <row r="292">
          <cell r="I292" t="str">
            <v>Booking.com Europe Hotel Market Share</v>
          </cell>
          <cell r="M292">
            <v>1.2009446734150723E-2</v>
          </cell>
          <cell r="N292">
            <v>2.2980948610950767E-2</v>
          </cell>
          <cell r="O292">
            <v>3.5415128168517912E-2</v>
          </cell>
          <cell r="P292">
            <v>4.9239616393302127E-2</v>
          </cell>
          <cell r="Q292">
            <v>7.4148172917594582E-2</v>
          </cell>
          <cell r="R292">
            <v>0.1169037507875689</v>
          </cell>
          <cell r="S292">
            <v>0.14129570137164266</v>
          </cell>
          <cell r="T292">
            <v>0.1643921140958535</v>
          </cell>
          <cell r="U292">
            <v>0.17703766133399607</v>
          </cell>
          <cell r="V292">
            <v>0.18381422253338348</v>
          </cell>
        </row>
        <row r="293">
          <cell r="I293" t="str">
            <v>Booking.com Europe Online Hotel Market Share</v>
          </cell>
          <cell r="M293">
            <v>0.11174653133385921</v>
          </cell>
          <cell r="N293">
            <v>0.17508546926595139</v>
          </cell>
          <cell r="O293">
            <v>0.22053057785872926</v>
          </cell>
          <cell r="P293">
            <v>0.25880365856975446</v>
          </cell>
          <cell r="Q293">
            <v>0.34170283583192135</v>
          </cell>
          <cell r="R293">
            <v>0.4830053314468597</v>
          </cell>
          <cell r="S293">
            <v>0.53769608747276321</v>
          </cell>
          <cell r="T293">
            <v>0.57576306711685266</v>
          </cell>
          <cell r="U293">
            <v>0.58095012177556293</v>
          </cell>
          <cell r="V293">
            <v>0.57302807466044148</v>
          </cell>
        </row>
        <row r="295">
          <cell r="I295" t="str">
            <v>Priceline Asia Pacific</v>
          </cell>
          <cell r="M295">
            <v>15.030000000000001</v>
          </cell>
          <cell r="N295">
            <v>50.975000000000001</v>
          </cell>
          <cell r="O295">
            <v>205.12249999999997</v>
          </cell>
          <cell r="P295">
            <v>418.96712499999995</v>
          </cell>
          <cell r="Q295">
            <v>923.49137500000006</v>
          </cell>
          <cell r="R295">
            <v>2006.4724760699351</v>
          </cell>
          <cell r="S295">
            <v>3380.9380002455841</v>
          </cell>
          <cell r="T295">
            <v>4545.0935970207502</v>
          </cell>
          <cell r="U295">
            <v>5405.1752195609033</v>
          </cell>
          <cell r="V295">
            <v>5938.3046973091787</v>
          </cell>
        </row>
        <row r="296">
          <cell r="I296" t="str">
            <v>y/y Growth - %</v>
          </cell>
          <cell r="M296" t="str">
            <v>NA</v>
          </cell>
          <cell r="N296" t="str">
            <v>NM</v>
          </cell>
          <cell r="O296" t="str">
            <v>NM</v>
          </cell>
          <cell r="P296">
            <v>1.042521542005387</v>
          </cell>
          <cell r="Q296">
            <v>1.2042096381667182</v>
          </cell>
          <cell r="R296">
            <v>1.1727029947301184</v>
          </cell>
          <cell r="S296">
            <v>0.685015887617759</v>
          </cell>
          <cell r="T296">
            <v>0.3443291763086469</v>
          </cell>
          <cell r="U296">
            <v>0.18923298369563302</v>
          </cell>
          <cell r="V296">
            <v>9.8633153615246716E-2</v>
          </cell>
        </row>
        <row r="297">
          <cell r="I297" t="str">
            <v>Asia Hotel Market</v>
          </cell>
          <cell r="M297" t="str">
            <v>NA</v>
          </cell>
          <cell r="N297" t="str">
            <v>NA</v>
          </cell>
          <cell r="O297">
            <v>76295.456801565451</v>
          </cell>
          <cell r="P297">
            <v>72181.113947222824</v>
          </cell>
          <cell r="Q297">
            <v>84131.852926779</v>
          </cell>
          <cell r="R297">
            <v>94227.675277992486</v>
          </cell>
          <cell r="S297">
            <v>104592.71955857167</v>
          </cell>
          <cell r="T297">
            <v>116097.91871001456</v>
          </cell>
          <cell r="U297">
            <v>127707.71058101603</v>
          </cell>
          <cell r="V297">
            <v>137924.32742749734</v>
          </cell>
        </row>
        <row r="298">
          <cell r="I298" t="str">
            <v>y/y Growth - %</v>
          </cell>
          <cell r="M298" t="str">
            <v>NA</v>
          </cell>
          <cell r="N298" t="str">
            <v>NA</v>
          </cell>
          <cell r="O298" t="str">
            <v>NA</v>
          </cell>
          <cell r="P298">
            <v>-5.3926446302608788E-2</v>
          </cell>
          <cell r="Q298">
            <v>0.16556600925131582</v>
          </cell>
          <cell r="R298">
            <v>0.12000000000000011</v>
          </cell>
          <cell r="S298">
            <v>0.1100000000000001</v>
          </cell>
          <cell r="T298">
            <v>0.1100000000000001</v>
          </cell>
          <cell r="U298">
            <v>0.10000000000000009</v>
          </cell>
          <cell r="V298">
            <v>8.0000000000000293E-2</v>
          </cell>
        </row>
        <row r="299">
          <cell r="I299" t="str">
            <v xml:space="preserve">Asia Online Hotel Market </v>
          </cell>
          <cell r="M299" t="str">
            <v>NA</v>
          </cell>
          <cell r="N299" t="str">
            <v>NA</v>
          </cell>
          <cell r="O299">
            <v>9316.3781640735124</v>
          </cell>
          <cell r="P299">
            <v>11053.567449892371</v>
          </cell>
          <cell r="Q299">
            <v>14712.570532434493</v>
          </cell>
          <cell r="R299">
            <v>18832.090281516153</v>
          </cell>
          <cell r="S299">
            <v>22975.150143449704</v>
          </cell>
          <cell r="T299">
            <v>27799.931673574141</v>
          </cell>
          <cell r="U299">
            <v>32803.91937481748</v>
          </cell>
          <cell r="V299">
            <v>37396.468087291934</v>
          </cell>
        </row>
        <row r="300">
          <cell r="I300" t="str">
            <v>y/y Growth - %</v>
          </cell>
          <cell r="M300" t="str">
            <v>NA</v>
          </cell>
          <cell r="N300" t="str">
            <v>NA</v>
          </cell>
          <cell r="O300" t="str">
            <v>NA</v>
          </cell>
          <cell r="P300">
            <v>0.18646616262507809</v>
          </cell>
          <cell r="Q300">
            <v>0.33102463065693333</v>
          </cell>
          <cell r="R300">
            <v>0.28000000000000025</v>
          </cell>
          <cell r="S300">
            <v>0.21999999999999975</v>
          </cell>
          <cell r="T300">
            <v>0.20999999999999996</v>
          </cell>
          <cell r="U300">
            <v>0.17999999999999972</v>
          </cell>
          <cell r="V300">
            <v>0.14000000000000012</v>
          </cell>
        </row>
        <row r="301">
          <cell r="I301" t="str">
            <v>Seasonality</v>
          </cell>
          <cell r="M301" t="str">
            <v>NA</v>
          </cell>
          <cell r="N301" t="str">
            <v>NA</v>
          </cell>
          <cell r="O301" t="str">
            <v>NA</v>
          </cell>
          <cell r="P301" t="str">
            <v>NA</v>
          </cell>
          <cell r="Q301" t="str">
            <v>NA</v>
          </cell>
          <cell r="R301" t="str">
            <v>NA</v>
          </cell>
          <cell r="S301" t="str">
            <v>NA</v>
          </cell>
          <cell r="T301" t="str">
            <v>NA</v>
          </cell>
          <cell r="U301" t="str">
            <v>NA</v>
          </cell>
          <cell r="V301" t="str">
            <v>NA</v>
          </cell>
        </row>
        <row r="302">
          <cell r="I302" t="str">
            <v>Asia Hotel Market Share</v>
          </cell>
          <cell r="M302" t="str">
            <v>NA</v>
          </cell>
          <cell r="N302" t="str">
            <v>NA</v>
          </cell>
          <cell r="O302">
            <v>2.6885283685173663E-3</v>
          </cell>
          <cell r="P302">
            <v>5.8043870770176685E-3</v>
          </cell>
          <cell r="Q302">
            <v>1.0976715035668192E-2</v>
          </cell>
          <cell r="R302">
            <v>2.1293876455620891E-2</v>
          </cell>
          <cell r="S302">
            <v>3.2324792915937775E-2</v>
          </cell>
          <cell r="T302">
            <v>3.9148794806333528E-2</v>
          </cell>
          <cell r="U302">
            <v>4.2324580050567377E-2</v>
          </cell>
          <cell r="V302">
            <v>4.3054802644810916E-2</v>
          </cell>
        </row>
        <row r="303">
          <cell r="I303" t="str">
            <v>Asia Online Hotel Market Share</v>
          </cell>
          <cell r="M303" t="str">
            <v>NA</v>
          </cell>
          <cell r="N303" t="str">
            <v>NA</v>
          </cell>
          <cell r="O303">
            <v>2.2017408094382442E-2</v>
          </cell>
          <cell r="P303">
            <v>3.790333997591696E-2</v>
          </cell>
          <cell r="Q303">
            <v>6.2768866457708641E-2</v>
          </cell>
          <cell r="R303">
            <v>0.10654539385037379</v>
          </cell>
          <cell r="S303">
            <v>0.14715629622161583</v>
          </cell>
          <cell r="T303">
            <v>0.16349297726300502</v>
          </cell>
          <cell r="U303">
            <v>0.16477223827437776</v>
          </cell>
          <cell r="V303">
            <v>0.15879319628387936</v>
          </cell>
        </row>
        <row r="305">
          <cell r="I305" t="str">
            <v>Operating Scenarios</v>
          </cell>
        </row>
        <row r="306">
          <cell r="I306" t="str">
            <v>Offline Advertising as % of Gross Profit</v>
          </cell>
        </row>
        <row r="307">
          <cell r="I307" t="str">
            <v>Base Case</v>
          </cell>
          <cell r="M307">
            <v>7.936444618410915E-2</v>
          </cell>
          <cell r="N307">
            <v>5.7928223961856908E-2</v>
          </cell>
          <cell r="O307">
            <v>3.9783633603948237E-2</v>
          </cell>
          <cell r="P307">
            <v>2.8768293485770129E-2</v>
          </cell>
          <cell r="Q307">
            <v>1.8708498605532191E-2</v>
          </cell>
          <cell r="R307">
            <v>1.1940774553686317E-2</v>
          </cell>
          <cell r="S307">
            <v>1.1435752965584974E-2</v>
          </cell>
          <cell r="T307">
            <v>1.0999999999999999E-2</v>
          </cell>
          <cell r="U307">
            <v>0.01</v>
          </cell>
          <cell r="V307">
            <v>0.01</v>
          </cell>
          <cell r="W307">
            <v>0.01</v>
          </cell>
          <cell r="X307">
            <v>0.01</v>
          </cell>
          <cell r="Y307">
            <v>0.01</v>
          </cell>
          <cell r="Z307">
            <v>0.01</v>
          </cell>
          <cell r="AA307">
            <v>0.01</v>
          </cell>
          <cell r="AB307">
            <v>0.01</v>
          </cell>
          <cell r="AC307">
            <v>0.01</v>
          </cell>
          <cell r="AD307">
            <v>0.01</v>
          </cell>
          <cell r="AE307">
            <v>0.01</v>
          </cell>
          <cell r="AF307">
            <v>0.01</v>
          </cell>
          <cell r="AG307">
            <v>0.01</v>
          </cell>
          <cell r="AH307">
            <v>0.01</v>
          </cell>
          <cell r="AI307">
            <v>0.01</v>
          </cell>
          <cell r="AJ307">
            <v>0.01</v>
          </cell>
        </row>
        <row r="308">
          <cell r="I308" t="str">
            <v>Bull Case</v>
          </cell>
          <cell r="M308">
            <v>7.936444618410915E-2</v>
          </cell>
          <cell r="N308">
            <v>5.7928223961856908E-2</v>
          </cell>
          <cell r="O308">
            <v>3.9783633603948237E-2</v>
          </cell>
          <cell r="P308">
            <v>2.8768293485770129E-2</v>
          </cell>
          <cell r="Q308">
            <v>1.8708498605532191E-2</v>
          </cell>
          <cell r="R308">
            <v>1.1940774553686317E-2</v>
          </cell>
          <cell r="S308">
            <v>1.1435752965584974E-2</v>
          </cell>
          <cell r="T308">
            <v>8.9999999999999993E-3</v>
          </cell>
          <cell r="U308">
            <v>8.0000000000000002E-3</v>
          </cell>
          <cell r="V308">
            <v>8.0000000000000002E-3</v>
          </cell>
          <cell r="W308">
            <v>8.0000000000000002E-3</v>
          </cell>
          <cell r="X308">
            <v>8.0000000000000002E-3</v>
          </cell>
          <cell r="Y308">
            <v>8.0000000000000002E-3</v>
          </cell>
          <cell r="Z308">
            <v>8.0000000000000002E-3</v>
          </cell>
          <cell r="AA308">
            <v>8.0000000000000002E-3</v>
          </cell>
          <cell r="AB308">
            <v>8.0000000000000002E-3</v>
          </cell>
          <cell r="AC308">
            <v>8.0000000000000002E-3</v>
          </cell>
          <cell r="AD308">
            <v>8.0000000000000002E-3</v>
          </cell>
          <cell r="AE308">
            <v>8.0000000000000002E-3</v>
          </cell>
          <cell r="AF308">
            <v>8.0000000000000002E-3</v>
          </cell>
          <cell r="AG308">
            <v>8.0000000000000002E-3</v>
          </cell>
          <cell r="AH308">
            <v>8.0000000000000002E-3</v>
          </cell>
          <cell r="AI308">
            <v>8.0000000000000002E-3</v>
          </cell>
          <cell r="AJ308">
            <v>8.0000000000000002E-3</v>
          </cell>
        </row>
        <row r="309">
          <cell r="I309" t="str">
            <v>Bull vs. Base Case - bps</v>
          </cell>
          <cell r="M309">
            <v>0</v>
          </cell>
          <cell r="N309">
            <v>0</v>
          </cell>
          <cell r="O309">
            <v>0</v>
          </cell>
          <cell r="P309">
            <v>0</v>
          </cell>
          <cell r="Q309">
            <v>0</v>
          </cell>
          <cell r="R309">
            <v>0</v>
          </cell>
          <cell r="S309">
            <v>0</v>
          </cell>
          <cell r="T309">
            <v>-20</v>
          </cell>
          <cell r="U309">
            <v>-20</v>
          </cell>
          <cell r="V309">
            <v>-20</v>
          </cell>
          <cell r="W309">
            <v>-20</v>
          </cell>
          <cell r="X309">
            <v>-20</v>
          </cell>
          <cell r="Y309">
            <v>-20</v>
          </cell>
          <cell r="Z309">
            <v>-20</v>
          </cell>
          <cell r="AA309">
            <v>-20</v>
          </cell>
          <cell r="AB309">
            <v>-20</v>
          </cell>
          <cell r="AC309">
            <v>-20</v>
          </cell>
          <cell r="AD309">
            <v>-20</v>
          </cell>
          <cell r="AE309">
            <v>-20</v>
          </cell>
          <cell r="AF309">
            <v>-20</v>
          </cell>
          <cell r="AG309">
            <v>-20</v>
          </cell>
          <cell r="AH309">
            <v>-20</v>
          </cell>
          <cell r="AI309">
            <v>-20</v>
          </cell>
          <cell r="AJ309">
            <v>-20</v>
          </cell>
        </row>
        <row r="310">
          <cell r="I310" t="str">
            <v>Bear Case</v>
          </cell>
          <cell r="M310">
            <v>7.936444618410915E-2</v>
          </cell>
          <cell r="N310">
            <v>5.7928223961856908E-2</v>
          </cell>
          <cell r="O310">
            <v>3.9783633603948237E-2</v>
          </cell>
          <cell r="P310">
            <v>2.8768293485770129E-2</v>
          </cell>
          <cell r="Q310">
            <v>1.8708498605532191E-2</v>
          </cell>
          <cell r="R310">
            <v>1.1940774553686317E-2</v>
          </cell>
          <cell r="S310">
            <v>1.1435752965584974E-2</v>
          </cell>
          <cell r="T310">
            <v>1.2999999999999999E-2</v>
          </cell>
          <cell r="U310">
            <v>1.2E-2</v>
          </cell>
          <cell r="V310">
            <v>1.2E-2</v>
          </cell>
          <cell r="W310">
            <v>1.2E-2</v>
          </cell>
          <cell r="X310">
            <v>1.2E-2</v>
          </cell>
          <cell r="Y310">
            <v>1.2E-2</v>
          </cell>
          <cell r="Z310">
            <v>1.2E-2</v>
          </cell>
          <cell r="AA310">
            <v>1.2E-2</v>
          </cell>
          <cell r="AB310">
            <v>1.2E-2</v>
          </cell>
          <cell r="AC310">
            <v>1.2E-2</v>
          </cell>
          <cell r="AD310">
            <v>1.2E-2</v>
          </cell>
          <cell r="AE310">
            <v>1.2E-2</v>
          </cell>
          <cell r="AF310">
            <v>1.2E-2</v>
          </cell>
          <cell r="AG310">
            <v>1.2E-2</v>
          </cell>
          <cell r="AH310">
            <v>1.2E-2</v>
          </cell>
          <cell r="AI310">
            <v>1.2E-2</v>
          </cell>
          <cell r="AJ310">
            <v>1.2E-2</v>
          </cell>
        </row>
        <row r="311">
          <cell r="I311" t="str">
            <v>Bear vs. Base Case - bps</v>
          </cell>
          <cell r="M311">
            <v>0</v>
          </cell>
          <cell r="N311">
            <v>0</v>
          </cell>
          <cell r="O311">
            <v>0</v>
          </cell>
          <cell r="P311">
            <v>0</v>
          </cell>
          <cell r="Q311">
            <v>0</v>
          </cell>
          <cell r="R311">
            <v>0</v>
          </cell>
          <cell r="S311">
            <v>0</v>
          </cell>
          <cell r="T311">
            <v>20</v>
          </cell>
          <cell r="U311">
            <v>20</v>
          </cell>
          <cell r="V311">
            <v>20</v>
          </cell>
          <cell r="W311">
            <v>20</v>
          </cell>
          <cell r="X311">
            <v>20</v>
          </cell>
          <cell r="Y311">
            <v>20</v>
          </cell>
          <cell r="Z311">
            <v>20</v>
          </cell>
          <cell r="AA311">
            <v>20</v>
          </cell>
          <cell r="AB311">
            <v>20</v>
          </cell>
          <cell r="AC311">
            <v>20</v>
          </cell>
          <cell r="AD311">
            <v>20</v>
          </cell>
          <cell r="AE311">
            <v>20</v>
          </cell>
          <cell r="AF311">
            <v>20</v>
          </cell>
          <cell r="AG311">
            <v>20</v>
          </cell>
          <cell r="AH311">
            <v>20</v>
          </cell>
          <cell r="AI311">
            <v>20</v>
          </cell>
          <cell r="AJ311">
            <v>20</v>
          </cell>
        </row>
        <row r="313">
          <cell r="I313" t="str">
            <v>Online Advertising as % of Gross Profit</v>
          </cell>
        </row>
        <row r="314">
          <cell r="I314" t="str">
            <v>Base Case</v>
          </cell>
          <cell r="M314">
            <v>0.28377532728827543</v>
          </cell>
          <cell r="N314">
            <v>0.27814020166876069</v>
          </cell>
          <cell r="O314">
            <v>0.28318118436647133</v>
          </cell>
          <cell r="P314">
            <v>0.28980942492760337</v>
          </cell>
          <cell r="Q314">
            <v>0.2892342056352844</v>
          </cell>
          <cell r="R314">
            <v>0.29260850196840721</v>
          </cell>
          <cell r="S314">
            <v>0.29353684624748005</v>
          </cell>
          <cell r="T314">
            <v>0.29299999999999998</v>
          </cell>
          <cell r="U314">
            <v>0.29199999999999998</v>
          </cell>
          <cell r="V314">
            <v>0.29099999999999998</v>
          </cell>
          <cell r="W314">
            <v>0.29099999999999998</v>
          </cell>
          <cell r="X314">
            <v>0.28999999999999998</v>
          </cell>
          <cell r="Y314">
            <v>0.28999999999999998</v>
          </cell>
          <cell r="Z314">
            <v>0.28999999999999998</v>
          </cell>
          <cell r="AA314">
            <v>0.28999999999999998</v>
          </cell>
          <cell r="AB314">
            <v>0.28999999999999998</v>
          </cell>
          <cell r="AC314">
            <v>0.28999999999999998</v>
          </cell>
          <cell r="AD314">
            <v>0.28999999999999998</v>
          </cell>
          <cell r="AE314">
            <v>0.28999999999999998</v>
          </cell>
          <cell r="AF314">
            <v>0.28999999999999998</v>
          </cell>
          <cell r="AG314">
            <v>0.28999999999999998</v>
          </cell>
          <cell r="AH314">
            <v>0.28999999999999998</v>
          </cell>
          <cell r="AI314">
            <v>0.28999999999999998</v>
          </cell>
          <cell r="AJ314">
            <v>0.28999999999999998</v>
          </cell>
        </row>
        <row r="315">
          <cell r="I315" t="str">
            <v>Bull Case</v>
          </cell>
          <cell r="M315">
            <v>0.28377532728827543</v>
          </cell>
          <cell r="N315">
            <v>0.27814020166876069</v>
          </cell>
          <cell r="O315">
            <v>0.28318118436647133</v>
          </cell>
          <cell r="P315">
            <v>0.28980942492760337</v>
          </cell>
          <cell r="Q315">
            <v>0.2892342056352844</v>
          </cell>
          <cell r="R315">
            <v>0.29260850196840721</v>
          </cell>
          <cell r="S315">
            <v>0.29353684624748005</v>
          </cell>
          <cell r="T315">
            <v>0.28299999999999997</v>
          </cell>
          <cell r="U315">
            <v>0.28199999999999997</v>
          </cell>
          <cell r="V315">
            <v>0.28099999999999997</v>
          </cell>
          <cell r="W315">
            <v>0.28599999999999998</v>
          </cell>
          <cell r="X315">
            <v>0.28499999999999998</v>
          </cell>
          <cell r="Y315">
            <v>0.28499999999999998</v>
          </cell>
          <cell r="Z315">
            <v>0.28499999999999998</v>
          </cell>
          <cell r="AA315">
            <v>0.28499999999999998</v>
          </cell>
          <cell r="AB315">
            <v>0.28499999999999998</v>
          </cell>
          <cell r="AC315">
            <v>0.28499999999999998</v>
          </cell>
          <cell r="AD315">
            <v>0.28499999999999998</v>
          </cell>
          <cell r="AE315">
            <v>0.28499999999999998</v>
          </cell>
          <cell r="AF315">
            <v>0.28499999999999998</v>
          </cell>
          <cell r="AG315">
            <v>0.28499999999999998</v>
          </cell>
          <cell r="AH315">
            <v>0.28499999999999998</v>
          </cell>
          <cell r="AI315">
            <v>0.28499999999999998</v>
          </cell>
          <cell r="AJ315">
            <v>0.28499999999999998</v>
          </cell>
        </row>
        <row r="316">
          <cell r="I316" t="str">
            <v>Bull vs. Base Case - bps</v>
          </cell>
          <cell r="M316">
            <v>0</v>
          </cell>
          <cell r="N316">
            <v>0</v>
          </cell>
          <cell r="O316">
            <v>0</v>
          </cell>
          <cell r="P316">
            <v>0</v>
          </cell>
          <cell r="Q316">
            <v>0</v>
          </cell>
          <cell r="R316">
            <v>0</v>
          </cell>
          <cell r="S316">
            <v>0</v>
          </cell>
          <cell r="T316">
            <v>-100</v>
          </cell>
          <cell r="U316">
            <v>-100</v>
          </cell>
          <cell r="V316">
            <v>-100</v>
          </cell>
          <cell r="W316">
            <v>-50</v>
          </cell>
          <cell r="X316">
            <v>-50</v>
          </cell>
          <cell r="Y316">
            <v>-50</v>
          </cell>
          <cell r="Z316">
            <v>-50</v>
          </cell>
          <cell r="AA316">
            <v>-50</v>
          </cell>
          <cell r="AB316">
            <v>-50</v>
          </cell>
          <cell r="AC316">
            <v>-50</v>
          </cell>
          <cell r="AD316">
            <v>-50</v>
          </cell>
          <cell r="AE316">
            <v>-50</v>
          </cell>
          <cell r="AF316">
            <v>-50</v>
          </cell>
          <cell r="AG316">
            <v>-50</v>
          </cell>
          <cell r="AH316">
            <v>-50</v>
          </cell>
          <cell r="AI316">
            <v>-50</v>
          </cell>
          <cell r="AJ316">
            <v>-50</v>
          </cell>
        </row>
        <row r="317">
          <cell r="I317" t="str">
            <v>Bear Case</v>
          </cell>
          <cell r="M317">
            <v>0.28377532728827543</v>
          </cell>
          <cell r="N317">
            <v>0.27814020166876069</v>
          </cell>
          <cell r="O317">
            <v>0.28318118436647133</v>
          </cell>
          <cell r="P317">
            <v>0.28980942492760337</v>
          </cell>
          <cell r="Q317">
            <v>0.2892342056352844</v>
          </cell>
          <cell r="R317">
            <v>0.29260850196840721</v>
          </cell>
          <cell r="S317">
            <v>0.29353684624748005</v>
          </cell>
          <cell r="T317">
            <v>0.308</v>
          </cell>
          <cell r="U317">
            <v>0.312</v>
          </cell>
          <cell r="V317">
            <v>0.311</v>
          </cell>
          <cell r="W317">
            <v>0.311</v>
          </cell>
          <cell r="X317">
            <v>0.31</v>
          </cell>
          <cell r="Y317">
            <v>0.31</v>
          </cell>
          <cell r="Z317">
            <v>0.31</v>
          </cell>
          <cell r="AA317">
            <v>0.31</v>
          </cell>
          <cell r="AB317">
            <v>0.31</v>
          </cell>
          <cell r="AC317">
            <v>0.31</v>
          </cell>
          <cell r="AD317">
            <v>0.31</v>
          </cell>
          <cell r="AE317">
            <v>0.31</v>
          </cell>
          <cell r="AF317">
            <v>0.31</v>
          </cell>
          <cell r="AG317">
            <v>0.31</v>
          </cell>
          <cell r="AH317">
            <v>0.31</v>
          </cell>
          <cell r="AI317">
            <v>0.31</v>
          </cell>
          <cell r="AJ317">
            <v>0.31</v>
          </cell>
        </row>
        <row r="318">
          <cell r="I318" t="str">
            <v>Bear vs. Base Case - bps</v>
          </cell>
          <cell r="M318">
            <v>0</v>
          </cell>
          <cell r="N318">
            <v>0</v>
          </cell>
          <cell r="O318">
            <v>0</v>
          </cell>
          <cell r="P318">
            <v>0</v>
          </cell>
          <cell r="Q318">
            <v>0</v>
          </cell>
          <cell r="R318">
            <v>0</v>
          </cell>
          <cell r="S318">
            <v>0</v>
          </cell>
          <cell r="T318">
            <v>150</v>
          </cell>
          <cell r="U318">
            <v>200</v>
          </cell>
          <cell r="V318">
            <v>200</v>
          </cell>
          <cell r="W318">
            <v>200</v>
          </cell>
          <cell r="X318">
            <v>200</v>
          </cell>
          <cell r="Y318">
            <v>200</v>
          </cell>
          <cell r="Z318">
            <v>200</v>
          </cell>
          <cell r="AA318">
            <v>200</v>
          </cell>
          <cell r="AB318">
            <v>200</v>
          </cell>
          <cell r="AC318">
            <v>200</v>
          </cell>
          <cell r="AD318">
            <v>200</v>
          </cell>
          <cell r="AE318">
            <v>200</v>
          </cell>
          <cell r="AF318">
            <v>200</v>
          </cell>
          <cell r="AG318">
            <v>200</v>
          </cell>
          <cell r="AH318">
            <v>200</v>
          </cell>
          <cell r="AI318">
            <v>200</v>
          </cell>
          <cell r="AJ318">
            <v>200</v>
          </cell>
        </row>
        <row r="320">
          <cell r="I320" t="str">
            <v>Selling &amp; Marketing as % of Gross Profit</v>
          </cell>
        </row>
        <row r="321">
          <cell r="I321" t="str">
            <v>Base Case</v>
          </cell>
          <cell r="M321">
            <v>0.10500649465593281</v>
          </cell>
          <cell r="N321">
            <v>7.5962436777165701E-2</v>
          </cell>
          <cell r="O321">
            <v>8.1538038287772341E-2</v>
          </cell>
          <cell r="P321">
            <v>6.4435583848828054E-2</v>
          </cell>
          <cell r="Q321">
            <v>6.0924937610399736E-2</v>
          </cell>
          <cell r="R321">
            <v>5.4647382532347077E-2</v>
          </cell>
          <cell r="S321">
            <v>5.4636689507313235E-2</v>
          </cell>
          <cell r="T321">
            <v>5.5E-2</v>
          </cell>
          <cell r="U321">
            <v>5.3999999999999999E-2</v>
          </cell>
          <cell r="V321">
            <v>5.2999999999999999E-2</v>
          </cell>
          <cell r="W321">
            <v>5.2999999999999999E-2</v>
          </cell>
          <cell r="X321">
            <v>5.2999999999999999E-2</v>
          </cell>
          <cell r="Y321">
            <v>5.2999999999999999E-2</v>
          </cell>
          <cell r="Z321">
            <v>5.2999999999999999E-2</v>
          </cell>
          <cell r="AA321">
            <v>5.2999999999999999E-2</v>
          </cell>
          <cell r="AB321">
            <v>5.3999999999999999E-2</v>
          </cell>
          <cell r="AC321">
            <v>5.3999999999999999E-2</v>
          </cell>
          <cell r="AD321">
            <v>5.3999999999999999E-2</v>
          </cell>
          <cell r="AE321">
            <v>5.3999999999999999E-2</v>
          </cell>
          <cell r="AF321">
            <v>5.3999999999999999E-2</v>
          </cell>
          <cell r="AG321">
            <v>5.3999999999999999E-2</v>
          </cell>
          <cell r="AH321">
            <v>5.3999999999999999E-2</v>
          </cell>
          <cell r="AI321">
            <v>5.3999999999999999E-2</v>
          </cell>
          <cell r="AJ321">
            <v>5.3999999999999999E-2</v>
          </cell>
        </row>
        <row r="322">
          <cell r="I322" t="str">
            <v>Bull Case</v>
          </cell>
          <cell r="M322">
            <v>0.10500649465593281</v>
          </cell>
          <cell r="N322">
            <v>7.5962436777165701E-2</v>
          </cell>
          <cell r="O322">
            <v>8.1538038287772341E-2</v>
          </cell>
          <cell r="P322">
            <v>6.4435583848828054E-2</v>
          </cell>
          <cell r="Q322">
            <v>6.0924937610399736E-2</v>
          </cell>
          <cell r="R322">
            <v>5.4647382532347077E-2</v>
          </cell>
          <cell r="S322">
            <v>5.4636689507313235E-2</v>
          </cell>
          <cell r="T322">
            <v>5.2499999999999998E-2</v>
          </cell>
          <cell r="U322">
            <v>5.1499999999999997E-2</v>
          </cell>
          <cell r="V322">
            <v>5.0499999999999996E-2</v>
          </cell>
          <cell r="W322">
            <v>5.0499999999999996E-2</v>
          </cell>
          <cell r="X322">
            <v>5.0499999999999996E-2</v>
          </cell>
          <cell r="Y322">
            <v>5.0499999999999996E-2</v>
          </cell>
          <cell r="Z322">
            <v>5.0499999999999996E-2</v>
          </cell>
          <cell r="AA322">
            <v>5.0499999999999996E-2</v>
          </cell>
          <cell r="AB322">
            <v>5.1499999999999997E-2</v>
          </cell>
          <cell r="AC322">
            <v>5.1499999999999997E-2</v>
          </cell>
          <cell r="AD322">
            <v>5.1499999999999997E-2</v>
          </cell>
          <cell r="AE322">
            <v>5.1499999999999997E-2</v>
          </cell>
          <cell r="AF322">
            <v>5.1499999999999997E-2</v>
          </cell>
          <cell r="AG322">
            <v>5.1499999999999997E-2</v>
          </cell>
          <cell r="AH322">
            <v>5.1499999999999997E-2</v>
          </cell>
          <cell r="AI322">
            <v>5.1499999999999997E-2</v>
          </cell>
          <cell r="AJ322">
            <v>5.1499999999999997E-2</v>
          </cell>
        </row>
        <row r="323">
          <cell r="I323" t="str">
            <v>Bull vs. Base Case - bps</v>
          </cell>
          <cell r="M323">
            <v>0</v>
          </cell>
          <cell r="N323">
            <v>0</v>
          </cell>
          <cell r="O323">
            <v>0</v>
          </cell>
          <cell r="P323">
            <v>0</v>
          </cell>
          <cell r="Q323">
            <v>0</v>
          </cell>
          <cell r="R323">
            <v>0</v>
          </cell>
          <cell r="S323">
            <v>0</v>
          </cell>
          <cell r="T323">
            <v>-25</v>
          </cell>
          <cell r="U323">
            <v>-25</v>
          </cell>
          <cell r="V323">
            <v>-25</v>
          </cell>
          <cell r="W323">
            <v>-25</v>
          </cell>
          <cell r="X323">
            <v>-25</v>
          </cell>
          <cell r="Y323">
            <v>-25</v>
          </cell>
          <cell r="Z323">
            <v>-25</v>
          </cell>
          <cell r="AA323">
            <v>-25</v>
          </cell>
          <cell r="AB323">
            <v>-25</v>
          </cell>
          <cell r="AC323">
            <v>-25</v>
          </cell>
          <cell r="AD323">
            <v>-25</v>
          </cell>
          <cell r="AE323">
            <v>-25</v>
          </cell>
          <cell r="AF323">
            <v>-25</v>
          </cell>
          <cell r="AG323">
            <v>-25</v>
          </cell>
          <cell r="AH323">
            <v>-25</v>
          </cell>
          <cell r="AI323">
            <v>-25</v>
          </cell>
          <cell r="AJ323">
            <v>-25</v>
          </cell>
        </row>
        <row r="324">
          <cell r="I324" t="str">
            <v>Bear Case</v>
          </cell>
          <cell r="M324">
            <v>0.10500649465593281</v>
          </cell>
          <cell r="N324">
            <v>7.5962436777165701E-2</v>
          </cell>
          <cell r="O324">
            <v>8.1538038287772341E-2</v>
          </cell>
          <cell r="P324">
            <v>6.4435583848828054E-2</v>
          </cell>
          <cell r="Q324">
            <v>6.0924937610399736E-2</v>
          </cell>
          <cell r="R324">
            <v>5.4647382532347077E-2</v>
          </cell>
          <cell r="S324">
            <v>5.4636689507313235E-2</v>
          </cell>
          <cell r="T324">
            <v>0.06</v>
          </cell>
          <cell r="U324">
            <v>5.8999999999999997E-2</v>
          </cell>
          <cell r="V324">
            <v>5.7999999999999996E-2</v>
          </cell>
          <cell r="W324">
            <v>5.7999999999999996E-2</v>
          </cell>
          <cell r="X324">
            <v>5.7999999999999996E-2</v>
          </cell>
          <cell r="Y324">
            <v>5.7999999999999996E-2</v>
          </cell>
          <cell r="Z324">
            <v>5.7999999999999996E-2</v>
          </cell>
          <cell r="AA324">
            <v>5.7999999999999996E-2</v>
          </cell>
          <cell r="AB324">
            <v>5.8999999999999997E-2</v>
          </cell>
          <cell r="AC324">
            <v>5.8999999999999997E-2</v>
          </cell>
          <cell r="AD324">
            <v>5.8999999999999997E-2</v>
          </cell>
          <cell r="AE324">
            <v>5.8999999999999997E-2</v>
          </cell>
          <cell r="AF324">
            <v>5.8999999999999997E-2</v>
          </cell>
          <cell r="AG324">
            <v>5.8999999999999997E-2</v>
          </cell>
          <cell r="AH324">
            <v>5.8999999999999997E-2</v>
          </cell>
          <cell r="AI324">
            <v>5.8999999999999997E-2</v>
          </cell>
          <cell r="AJ324">
            <v>5.8999999999999997E-2</v>
          </cell>
        </row>
        <row r="325">
          <cell r="I325" t="str">
            <v>Bear vs. Base Case - bps</v>
          </cell>
          <cell r="M325">
            <v>0</v>
          </cell>
          <cell r="N325">
            <v>0</v>
          </cell>
          <cell r="O325">
            <v>0</v>
          </cell>
          <cell r="P325">
            <v>0</v>
          </cell>
          <cell r="Q325">
            <v>0</v>
          </cell>
          <cell r="R325">
            <v>0</v>
          </cell>
          <cell r="S325">
            <v>0</v>
          </cell>
          <cell r="T325">
            <v>50</v>
          </cell>
          <cell r="U325">
            <v>50</v>
          </cell>
          <cell r="V325">
            <v>50</v>
          </cell>
          <cell r="W325">
            <v>50</v>
          </cell>
          <cell r="X325">
            <v>50</v>
          </cell>
          <cell r="Y325">
            <v>50</v>
          </cell>
          <cell r="Z325">
            <v>50</v>
          </cell>
          <cell r="AA325">
            <v>50</v>
          </cell>
          <cell r="AB325">
            <v>50</v>
          </cell>
          <cell r="AC325">
            <v>50</v>
          </cell>
          <cell r="AD325">
            <v>50</v>
          </cell>
          <cell r="AE325">
            <v>50</v>
          </cell>
          <cell r="AF325">
            <v>50</v>
          </cell>
          <cell r="AG325">
            <v>50</v>
          </cell>
          <cell r="AH325">
            <v>50</v>
          </cell>
          <cell r="AI325">
            <v>50</v>
          </cell>
          <cell r="AJ325">
            <v>50</v>
          </cell>
        </row>
        <row r="327">
          <cell r="I327" t="str">
            <v>Personnel (ex-SBC) as % of Gross Profit</v>
          </cell>
        </row>
        <row r="328">
          <cell r="I328" t="str">
            <v>Base Case</v>
          </cell>
          <cell r="M328">
            <v>0.16079072747625894</v>
          </cell>
          <cell r="N328">
            <v>0.13971682613317871</v>
          </cell>
          <cell r="O328">
            <v>0.12894010383160159</v>
          </cell>
          <cell r="P328">
            <v>0.11063221239836513</v>
          </cell>
          <cell r="Q328">
            <v>0.10574853900423893</v>
          </cell>
          <cell r="R328">
            <v>9.7136385472356077E-2</v>
          </cell>
          <cell r="S328">
            <v>9.9287331640830215E-2</v>
          </cell>
          <cell r="T328">
            <v>9.8000000000000004E-2</v>
          </cell>
          <cell r="U328">
            <v>9.8000000000000004E-2</v>
          </cell>
          <cell r="V328">
            <v>9.7000000000000003E-2</v>
          </cell>
          <cell r="W328">
            <v>9.6000000000000002E-2</v>
          </cell>
          <cell r="X328">
            <v>9.5000000000000001E-2</v>
          </cell>
          <cell r="Y328">
            <v>9.5000000000000001E-2</v>
          </cell>
          <cell r="Z328">
            <v>9.5000000000000001E-2</v>
          </cell>
          <cell r="AA328">
            <v>9.5000000000000001E-2</v>
          </cell>
          <cell r="AB328">
            <v>9.5000000000000001E-2</v>
          </cell>
          <cell r="AC328">
            <v>9.5000000000000001E-2</v>
          </cell>
          <cell r="AD328">
            <v>9.5000000000000001E-2</v>
          </cell>
          <cell r="AE328">
            <v>9.5000000000000001E-2</v>
          </cell>
          <cell r="AF328">
            <v>9.5000000000000001E-2</v>
          </cell>
          <cell r="AG328">
            <v>9.5000000000000001E-2</v>
          </cell>
          <cell r="AH328">
            <v>9.5000000000000001E-2</v>
          </cell>
          <cell r="AI328">
            <v>9.5000000000000001E-2</v>
          </cell>
          <cell r="AJ328">
            <v>9.5000000000000001E-2</v>
          </cell>
        </row>
        <row r="329">
          <cell r="I329" t="str">
            <v>Bull Case</v>
          </cell>
          <cell r="M329">
            <v>0.16079072747625894</v>
          </cell>
          <cell r="N329">
            <v>0.13971682613317871</v>
          </cell>
          <cell r="O329">
            <v>0.12894010383160159</v>
          </cell>
          <cell r="P329">
            <v>0.11063221239836513</v>
          </cell>
          <cell r="Q329">
            <v>0.10574853900423893</v>
          </cell>
          <cell r="R329">
            <v>9.7136385472356077E-2</v>
          </cell>
          <cell r="S329">
            <v>9.9287331640830215E-2</v>
          </cell>
          <cell r="T329">
            <v>9.5500000000000002E-2</v>
          </cell>
          <cell r="U329">
            <v>9.5500000000000002E-2</v>
          </cell>
          <cell r="V329">
            <v>9.4500000000000001E-2</v>
          </cell>
          <cell r="W329">
            <v>9.35E-2</v>
          </cell>
          <cell r="X329">
            <v>9.2499999999999999E-2</v>
          </cell>
          <cell r="Y329">
            <v>9.2499999999999999E-2</v>
          </cell>
          <cell r="Z329">
            <v>9.2499999999999999E-2</v>
          </cell>
          <cell r="AA329">
            <v>9.2499999999999999E-2</v>
          </cell>
          <cell r="AB329">
            <v>9.2499999999999999E-2</v>
          </cell>
          <cell r="AC329">
            <v>9.2499999999999999E-2</v>
          </cell>
          <cell r="AD329">
            <v>9.2499999999999999E-2</v>
          </cell>
          <cell r="AE329">
            <v>9.2499999999999999E-2</v>
          </cell>
          <cell r="AF329">
            <v>9.2499999999999999E-2</v>
          </cell>
          <cell r="AG329">
            <v>9.2499999999999999E-2</v>
          </cell>
          <cell r="AH329">
            <v>9.2499999999999999E-2</v>
          </cell>
          <cell r="AI329">
            <v>9.2499999999999999E-2</v>
          </cell>
          <cell r="AJ329">
            <v>9.2499999999999999E-2</v>
          </cell>
        </row>
        <row r="330">
          <cell r="I330" t="str">
            <v>Bull vs. Base Case - bps</v>
          </cell>
          <cell r="M330">
            <v>0</v>
          </cell>
          <cell r="N330">
            <v>0</v>
          </cell>
          <cell r="O330">
            <v>0</v>
          </cell>
          <cell r="P330">
            <v>0</v>
          </cell>
          <cell r="Q330">
            <v>0</v>
          </cell>
          <cell r="R330">
            <v>0</v>
          </cell>
          <cell r="S330">
            <v>0</v>
          </cell>
          <cell r="T330">
            <v>-25</v>
          </cell>
          <cell r="U330">
            <v>-25</v>
          </cell>
          <cell r="V330">
            <v>-25</v>
          </cell>
          <cell r="W330">
            <v>-25</v>
          </cell>
          <cell r="X330">
            <v>-25</v>
          </cell>
          <cell r="Y330">
            <v>-25</v>
          </cell>
          <cell r="Z330">
            <v>-25</v>
          </cell>
          <cell r="AA330">
            <v>-25</v>
          </cell>
          <cell r="AB330">
            <v>-25</v>
          </cell>
          <cell r="AC330">
            <v>-25</v>
          </cell>
          <cell r="AD330">
            <v>-25</v>
          </cell>
          <cell r="AE330">
            <v>-25</v>
          </cell>
          <cell r="AF330">
            <v>-25</v>
          </cell>
          <cell r="AG330">
            <v>-25</v>
          </cell>
          <cell r="AH330">
            <v>-25</v>
          </cell>
          <cell r="AI330">
            <v>-25</v>
          </cell>
          <cell r="AJ330">
            <v>-25</v>
          </cell>
        </row>
        <row r="331">
          <cell r="I331" t="str">
            <v>Bear Case</v>
          </cell>
          <cell r="M331">
            <v>0.16079072747625894</v>
          </cell>
          <cell r="N331">
            <v>0.13971682613317871</v>
          </cell>
          <cell r="O331">
            <v>0.12894010383160159</v>
          </cell>
          <cell r="P331">
            <v>0.11063221239836513</v>
          </cell>
          <cell r="Q331">
            <v>0.10574853900423893</v>
          </cell>
          <cell r="R331">
            <v>9.7136385472356077E-2</v>
          </cell>
          <cell r="S331">
            <v>9.9287331640830215E-2</v>
          </cell>
          <cell r="T331">
            <v>0.10300000000000001</v>
          </cell>
          <cell r="U331">
            <v>0.10300000000000001</v>
          </cell>
          <cell r="V331">
            <v>0.10200000000000001</v>
          </cell>
          <cell r="W331">
            <v>0.10100000000000001</v>
          </cell>
          <cell r="X331">
            <v>0.1</v>
          </cell>
          <cell r="Y331">
            <v>0.1</v>
          </cell>
          <cell r="Z331">
            <v>0.1</v>
          </cell>
          <cell r="AA331">
            <v>0.1</v>
          </cell>
          <cell r="AB331">
            <v>0.1</v>
          </cell>
          <cell r="AC331">
            <v>0.1</v>
          </cell>
          <cell r="AD331">
            <v>0.1</v>
          </cell>
          <cell r="AE331">
            <v>0.1</v>
          </cell>
          <cell r="AF331">
            <v>0.1</v>
          </cell>
          <cell r="AG331">
            <v>0.1</v>
          </cell>
          <cell r="AH331">
            <v>0.1</v>
          </cell>
          <cell r="AI331">
            <v>0.1</v>
          </cell>
          <cell r="AJ331">
            <v>0.1</v>
          </cell>
        </row>
        <row r="332">
          <cell r="I332" t="str">
            <v>Bear vs. Base Case - bps</v>
          </cell>
          <cell r="M332">
            <v>0</v>
          </cell>
          <cell r="N332">
            <v>0</v>
          </cell>
          <cell r="O332">
            <v>0</v>
          </cell>
          <cell r="P332">
            <v>0</v>
          </cell>
          <cell r="Q332">
            <v>0</v>
          </cell>
          <cell r="R332">
            <v>0</v>
          </cell>
          <cell r="S332">
            <v>0</v>
          </cell>
          <cell r="T332">
            <v>50</v>
          </cell>
          <cell r="U332">
            <v>50</v>
          </cell>
          <cell r="V332">
            <v>50</v>
          </cell>
          <cell r="W332">
            <v>50</v>
          </cell>
          <cell r="X332">
            <v>50</v>
          </cell>
          <cell r="Y332">
            <v>50</v>
          </cell>
          <cell r="Z332">
            <v>50</v>
          </cell>
          <cell r="AA332">
            <v>50</v>
          </cell>
          <cell r="AB332">
            <v>50</v>
          </cell>
          <cell r="AC332">
            <v>50</v>
          </cell>
          <cell r="AD332">
            <v>50</v>
          </cell>
          <cell r="AE332">
            <v>50</v>
          </cell>
          <cell r="AF332">
            <v>50</v>
          </cell>
          <cell r="AG332">
            <v>50</v>
          </cell>
          <cell r="AH332">
            <v>50</v>
          </cell>
          <cell r="AI332">
            <v>50</v>
          </cell>
          <cell r="AJ332">
            <v>50</v>
          </cell>
        </row>
        <row r="334">
          <cell r="I334" t="str">
            <v>General &amp; Administrative as % of Gross Profit</v>
          </cell>
        </row>
        <row r="335">
          <cell r="I335" t="str">
            <v>Base Case</v>
          </cell>
          <cell r="M335">
            <v>7.1269187906227632E-2</v>
          </cell>
          <cell r="N335">
            <v>5.8748107341902653E-2</v>
          </cell>
          <cell r="O335">
            <v>5.7812423180201071E-2</v>
          </cell>
          <cell r="P335">
            <v>5.4376595759869223E-2</v>
          </cell>
          <cell r="Q335">
            <v>4.2528648927276043E-2</v>
          </cell>
          <cell r="R335">
            <v>4.0238618358932297E-2</v>
          </cell>
          <cell r="S335">
            <v>4.0896762073845648E-2</v>
          </cell>
          <cell r="T335">
            <v>4.1000000000000002E-2</v>
          </cell>
          <cell r="U335">
            <v>0.04</v>
          </cell>
          <cell r="V335">
            <v>3.9E-2</v>
          </cell>
          <cell r="W335">
            <v>3.7999999999999999E-2</v>
          </cell>
          <cell r="X335">
            <v>3.7999999999999999E-2</v>
          </cell>
          <cell r="Y335">
            <v>3.7999999999999999E-2</v>
          </cell>
          <cell r="Z335">
            <v>3.7999999999999999E-2</v>
          </cell>
          <cell r="AA335">
            <v>3.7999999999999999E-2</v>
          </cell>
          <cell r="AB335">
            <v>3.7999999999999999E-2</v>
          </cell>
          <cell r="AC335">
            <v>3.7999999999999999E-2</v>
          </cell>
          <cell r="AD335">
            <v>3.7999999999999999E-2</v>
          </cell>
          <cell r="AE335">
            <v>3.7999999999999999E-2</v>
          </cell>
          <cell r="AF335">
            <v>3.7999999999999999E-2</v>
          </cell>
          <cell r="AG335">
            <v>3.7999999999999999E-2</v>
          </cell>
          <cell r="AH335">
            <v>3.7999999999999999E-2</v>
          </cell>
          <cell r="AI335">
            <v>3.7999999999999999E-2</v>
          </cell>
          <cell r="AJ335">
            <v>3.7999999999999999E-2</v>
          </cell>
        </row>
        <row r="336">
          <cell r="I336" t="str">
            <v>Bull Case</v>
          </cell>
          <cell r="M336">
            <v>7.1269187906227632E-2</v>
          </cell>
          <cell r="N336">
            <v>5.8748107341902653E-2</v>
          </cell>
          <cell r="O336">
            <v>5.7812423180201071E-2</v>
          </cell>
          <cell r="P336">
            <v>5.4376595759869223E-2</v>
          </cell>
          <cell r="Q336">
            <v>4.2528648927276043E-2</v>
          </cell>
          <cell r="R336">
            <v>4.0238618358932297E-2</v>
          </cell>
          <cell r="S336">
            <v>4.0896762073845648E-2</v>
          </cell>
          <cell r="T336">
            <v>3.9E-2</v>
          </cell>
          <cell r="U336">
            <v>3.7999999999999999E-2</v>
          </cell>
          <cell r="V336">
            <v>3.6999999999999998E-2</v>
          </cell>
          <cell r="W336">
            <v>3.5999999999999997E-2</v>
          </cell>
          <cell r="X336">
            <v>3.5999999999999997E-2</v>
          </cell>
          <cell r="Y336">
            <v>3.5999999999999997E-2</v>
          </cell>
          <cell r="Z336">
            <v>3.5999999999999997E-2</v>
          </cell>
          <cell r="AA336">
            <v>3.5999999999999997E-2</v>
          </cell>
          <cell r="AB336">
            <v>3.5999999999999997E-2</v>
          </cell>
          <cell r="AC336">
            <v>3.5999999999999997E-2</v>
          </cell>
          <cell r="AD336">
            <v>3.5999999999999997E-2</v>
          </cell>
          <cell r="AE336">
            <v>3.5999999999999997E-2</v>
          </cell>
          <cell r="AF336">
            <v>3.5999999999999997E-2</v>
          </cell>
          <cell r="AG336">
            <v>3.5999999999999997E-2</v>
          </cell>
          <cell r="AH336">
            <v>3.5999999999999997E-2</v>
          </cell>
          <cell r="AI336">
            <v>3.5999999999999997E-2</v>
          </cell>
          <cell r="AJ336">
            <v>3.5999999999999997E-2</v>
          </cell>
        </row>
        <row r="337">
          <cell r="I337" t="str">
            <v>Bull vs. Base Case - bps</v>
          </cell>
          <cell r="M337">
            <v>0</v>
          </cell>
          <cell r="N337">
            <v>0</v>
          </cell>
          <cell r="O337">
            <v>0</v>
          </cell>
          <cell r="P337">
            <v>0</v>
          </cell>
          <cell r="Q337">
            <v>0</v>
          </cell>
          <cell r="R337">
            <v>0</v>
          </cell>
          <cell r="S337">
            <v>0</v>
          </cell>
          <cell r="T337">
            <v>-20</v>
          </cell>
          <cell r="U337">
            <v>-20</v>
          </cell>
          <cell r="V337">
            <v>-20</v>
          </cell>
          <cell r="W337">
            <v>-20</v>
          </cell>
          <cell r="X337">
            <v>-20</v>
          </cell>
          <cell r="Y337">
            <v>-20</v>
          </cell>
          <cell r="Z337">
            <v>-20</v>
          </cell>
          <cell r="AA337">
            <v>-20</v>
          </cell>
          <cell r="AB337">
            <v>-20</v>
          </cell>
          <cell r="AC337">
            <v>-20</v>
          </cell>
          <cell r="AD337">
            <v>-20</v>
          </cell>
          <cell r="AE337">
            <v>-20</v>
          </cell>
          <cell r="AF337">
            <v>-20</v>
          </cell>
          <cell r="AG337">
            <v>-20</v>
          </cell>
          <cell r="AH337">
            <v>-20</v>
          </cell>
          <cell r="AI337">
            <v>-20</v>
          </cell>
          <cell r="AJ337">
            <v>-20</v>
          </cell>
        </row>
        <row r="338">
          <cell r="I338" t="str">
            <v>Bear Case</v>
          </cell>
          <cell r="M338">
            <v>7.1269187906227632E-2</v>
          </cell>
          <cell r="N338">
            <v>5.8748107341902653E-2</v>
          </cell>
          <cell r="O338">
            <v>5.7812423180201071E-2</v>
          </cell>
          <cell r="P338">
            <v>5.4376595759869223E-2</v>
          </cell>
          <cell r="Q338">
            <v>4.2528648927276043E-2</v>
          </cell>
          <cell r="R338">
            <v>4.0238618358932297E-2</v>
          </cell>
          <cell r="S338">
            <v>4.0896762073845648E-2</v>
          </cell>
          <cell r="T338">
            <v>4.3500000000000004E-2</v>
          </cell>
          <cell r="U338">
            <v>4.2500000000000003E-2</v>
          </cell>
          <cell r="V338">
            <v>4.1500000000000002E-2</v>
          </cell>
          <cell r="W338">
            <v>4.0500000000000001E-2</v>
          </cell>
          <cell r="X338">
            <v>4.0500000000000001E-2</v>
          </cell>
          <cell r="Y338">
            <v>4.0500000000000001E-2</v>
          </cell>
          <cell r="Z338">
            <v>4.0500000000000001E-2</v>
          </cell>
          <cell r="AA338">
            <v>4.0500000000000001E-2</v>
          </cell>
          <cell r="AB338">
            <v>4.0500000000000001E-2</v>
          </cell>
          <cell r="AC338">
            <v>4.0500000000000001E-2</v>
          </cell>
          <cell r="AD338">
            <v>4.0500000000000001E-2</v>
          </cell>
          <cell r="AE338">
            <v>4.0500000000000001E-2</v>
          </cell>
          <cell r="AF338">
            <v>4.0500000000000001E-2</v>
          </cell>
          <cell r="AG338">
            <v>4.0500000000000001E-2</v>
          </cell>
          <cell r="AH338">
            <v>4.0500000000000001E-2</v>
          </cell>
          <cell r="AI338">
            <v>4.0500000000000001E-2</v>
          </cell>
          <cell r="AJ338">
            <v>4.0500000000000001E-2</v>
          </cell>
        </row>
        <row r="339">
          <cell r="I339" t="str">
            <v>Bear vs. Base Case - bps</v>
          </cell>
          <cell r="M339">
            <v>0</v>
          </cell>
          <cell r="N339">
            <v>0</v>
          </cell>
          <cell r="O339">
            <v>0</v>
          </cell>
          <cell r="P339">
            <v>0</v>
          </cell>
          <cell r="Q339">
            <v>0</v>
          </cell>
          <cell r="R339">
            <v>0</v>
          </cell>
          <cell r="S339">
            <v>0</v>
          </cell>
          <cell r="T339">
            <v>25</v>
          </cell>
          <cell r="U339">
            <v>25</v>
          </cell>
          <cell r="V339">
            <v>25</v>
          </cell>
          <cell r="W339">
            <v>25</v>
          </cell>
          <cell r="X339">
            <v>25</v>
          </cell>
          <cell r="Y339">
            <v>25</v>
          </cell>
          <cell r="Z339">
            <v>25</v>
          </cell>
          <cell r="AA339">
            <v>25</v>
          </cell>
          <cell r="AB339">
            <v>25</v>
          </cell>
          <cell r="AC339">
            <v>25</v>
          </cell>
          <cell r="AD339">
            <v>25</v>
          </cell>
          <cell r="AE339">
            <v>25</v>
          </cell>
          <cell r="AF339">
            <v>25</v>
          </cell>
          <cell r="AG339">
            <v>25</v>
          </cell>
          <cell r="AH339">
            <v>25</v>
          </cell>
          <cell r="AI339">
            <v>25</v>
          </cell>
          <cell r="AJ339">
            <v>25</v>
          </cell>
        </row>
        <row r="341">
          <cell r="I341" t="str">
            <v>Information Technology as % of Gross Profit</v>
          </cell>
        </row>
        <row r="342">
          <cell r="I342" t="str">
            <v>Base Case</v>
          </cell>
          <cell r="M342">
            <v>2.4305720034206012E-2</v>
          </cell>
          <cell r="N342">
            <v>2.2194839083792404E-2</v>
          </cell>
          <cell r="O342">
            <v>1.878299655533484E-2</v>
          </cell>
          <cell r="P342">
            <v>1.5179696739196821E-2</v>
          </cell>
          <cell r="Q342">
            <v>1.099963750123103E-2</v>
          </cell>
          <cell r="R342">
            <v>1.0649478726432109E-2</v>
          </cell>
          <cell r="S342">
            <v>1.070720644181832E-2</v>
          </cell>
          <cell r="T342">
            <v>1.0999999999999999E-2</v>
          </cell>
          <cell r="U342">
            <v>1.0999999999999999E-2</v>
          </cell>
          <cell r="V342">
            <v>1.0999999999999999E-2</v>
          </cell>
          <cell r="W342">
            <v>1.0999999999999999E-2</v>
          </cell>
          <cell r="X342">
            <v>1.0999999999999999E-2</v>
          </cell>
          <cell r="Y342">
            <v>1.0999999999999999E-2</v>
          </cell>
          <cell r="Z342">
            <v>1.0999999999999999E-2</v>
          </cell>
          <cell r="AA342">
            <v>1.0999999999999999E-2</v>
          </cell>
          <cell r="AB342">
            <v>1.0999999999999999E-2</v>
          </cell>
          <cell r="AC342">
            <v>1.0999999999999999E-2</v>
          </cell>
          <cell r="AD342">
            <v>1.0999999999999999E-2</v>
          </cell>
          <cell r="AE342">
            <v>1.0999999999999999E-2</v>
          </cell>
          <cell r="AF342">
            <v>1.0999999999999999E-2</v>
          </cell>
          <cell r="AG342">
            <v>1.0999999999999999E-2</v>
          </cell>
          <cell r="AH342">
            <v>1.0999999999999999E-2</v>
          </cell>
          <cell r="AI342">
            <v>1.0999999999999999E-2</v>
          </cell>
          <cell r="AJ342">
            <v>1.0999999999999999E-2</v>
          </cell>
        </row>
        <row r="343">
          <cell r="I343" t="str">
            <v>Bull Case</v>
          </cell>
          <cell r="M343">
            <v>2.4305720034206012E-2</v>
          </cell>
          <cell r="N343">
            <v>2.2194839083792404E-2</v>
          </cell>
          <cell r="O343">
            <v>1.878299655533484E-2</v>
          </cell>
          <cell r="P343">
            <v>1.5179696739196821E-2</v>
          </cell>
          <cell r="Q343">
            <v>1.099963750123103E-2</v>
          </cell>
          <cell r="R343">
            <v>1.0649478726432109E-2</v>
          </cell>
          <cell r="S343">
            <v>1.070720644181832E-2</v>
          </cell>
          <cell r="T343">
            <v>8.9999999999999993E-3</v>
          </cell>
          <cell r="U343">
            <v>8.9999999999999993E-3</v>
          </cell>
          <cell r="V343">
            <v>8.9999999999999993E-3</v>
          </cell>
          <cell r="W343">
            <v>8.9999999999999993E-3</v>
          </cell>
          <cell r="X343">
            <v>8.9999999999999993E-3</v>
          </cell>
          <cell r="Y343">
            <v>8.9999999999999993E-3</v>
          </cell>
          <cell r="Z343">
            <v>8.9999999999999993E-3</v>
          </cell>
          <cell r="AA343">
            <v>8.9999999999999993E-3</v>
          </cell>
          <cell r="AB343">
            <v>8.9999999999999993E-3</v>
          </cell>
          <cell r="AC343">
            <v>8.9999999999999993E-3</v>
          </cell>
          <cell r="AD343">
            <v>8.9999999999999993E-3</v>
          </cell>
          <cell r="AE343">
            <v>8.9999999999999993E-3</v>
          </cell>
          <cell r="AF343">
            <v>8.9999999999999993E-3</v>
          </cell>
          <cell r="AG343">
            <v>8.9999999999999993E-3</v>
          </cell>
          <cell r="AH343">
            <v>8.9999999999999993E-3</v>
          </cell>
          <cell r="AI343">
            <v>8.9999999999999993E-3</v>
          </cell>
          <cell r="AJ343">
            <v>8.9999999999999993E-3</v>
          </cell>
        </row>
        <row r="344">
          <cell r="I344" t="str">
            <v>Bull vs. Base Case - bps</v>
          </cell>
          <cell r="M344">
            <v>0</v>
          </cell>
          <cell r="N344">
            <v>0</v>
          </cell>
          <cell r="O344">
            <v>0</v>
          </cell>
          <cell r="P344">
            <v>0</v>
          </cell>
          <cell r="Q344">
            <v>0</v>
          </cell>
          <cell r="R344">
            <v>0</v>
          </cell>
          <cell r="S344">
            <v>0</v>
          </cell>
          <cell r="T344">
            <v>-20</v>
          </cell>
          <cell r="U344">
            <v>-20</v>
          </cell>
          <cell r="V344">
            <v>-20</v>
          </cell>
          <cell r="W344">
            <v>-20</v>
          </cell>
          <cell r="X344">
            <v>-20</v>
          </cell>
          <cell r="Y344">
            <v>-20</v>
          </cell>
          <cell r="Z344">
            <v>-20</v>
          </cell>
          <cell r="AA344">
            <v>-20</v>
          </cell>
          <cell r="AB344">
            <v>-20</v>
          </cell>
          <cell r="AC344">
            <v>-20</v>
          </cell>
          <cell r="AD344">
            <v>-20</v>
          </cell>
          <cell r="AE344">
            <v>-20</v>
          </cell>
          <cell r="AF344">
            <v>-20</v>
          </cell>
          <cell r="AG344">
            <v>-20</v>
          </cell>
          <cell r="AH344">
            <v>-20</v>
          </cell>
          <cell r="AI344">
            <v>-20</v>
          </cell>
          <cell r="AJ344">
            <v>-20</v>
          </cell>
        </row>
        <row r="345">
          <cell r="I345" t="str">
            <v>Bear Case</v>
          </cell>
          <cell r="M345">
            <v>2.4305720034206012E-2</v>
          </cell>
          <cell r="N345">
            <v>2.2194839083792404E-2</v>
          </cell>
          <cell r="O345">
            <v>1.878299655533484E-2</v>
          </cell>
          <cell r="P345">
            <v>1.5179696739196821E-2</v>
          </cell>
          <cell r="Q345">
            <v>1.099963750123103E-2</v>
          </cell>
          <cell r="R345">
            <v>1.0649478726432109E-2</v>
          </cell>
          <cell r="S345">
            <v>1.070720644181832E-2</v>
          </cell>
          <cell r="T345">
            <v>1.35E-2</v>
          </cell>
          <cell r="U345">
            <v>1.35E-2</v>
          </cell>
          <cell r="V345">
            <v>1.35E-2</v>
          </cell>
          <cell r="W345">
            <v>1.35E-2</v>
          </cell>
          <cell r="X345">
            <v>1.35E-2</v>
          </cell>
          <cell r="Y345">
            <v>1.35E-2</v>
          </cell>
          <cell r="Z345">
            <v>1.35E-2</v>
          </cell>
          <cell r="AA345">
            <v>1.35E-2</v>
          </cell>
          <cell r="AB345">
            <v>1.35E-2</v>
          </cell>
          <cell r="AC345">
            <v>1.35E-2</v>
          </cell>
          <cell r="AD345">
            <v>1.35E-2</v>
          </cell>
          <cell r="AE345">
            <v>1.35E-2</v>
          </cell>
          <cell r="AF345">
            <v>1.35E-2</v>
          </cell>
          <cell r="AG345">
            <v>1.35E-2</v>
          </cell>
          <cell r="AH345">
            <v>1.35E-2</v>
          </cell>
          <cell r="AI345">
            <v>1.35E-2</v>
          </cell>
          <cell r="AJ345">
            <v>1.35E-2</v>
          </cell>
        </row>
        <row r="346">
          <cell r="I346" t="str">
            <v>Bear vs. Base Case - bps</v>
          </cell>
          <cell r="M346">
            <v>0</v>
          </cell>
          <cell r="N346">
            <v>0</v>
          </cell>
          <cell r="O346">
            <v>0</v>
          </cell>
          <cell r="P346">
            <v>0</v>
          </cell>
          <cell r="Q346">
            <v>0</v>
          </cell>
          <cell r="R346">
            <v>0</v>
          </cell>
          <cell r="S346">
            <v>0</v>
          </cell>
          <cell r="T346">
            <v>25</v>
          </cell>
          <cell r="U346">
            <v>25</v>
          </cell>
          <cell r="V346">
            <v>25</v>
          </cell>
          <cell r="W346">
            <v>25</v>
          </cell>
          <cell r="X346">
            <v>25</v>
          </cell>
          <cell r="Y346">
            <v>25</v>
          </cell>
          <cell r="Z346">
            <v>25</v>
          </cell>
          <cell r="AA346">
            <v>25</v>
          </cell>
          <cell r="AB346">
            <v>25</v>
          </cell>
          <cell r="AC346">
            <v>25</v>
          </cell>
          <cell r="AD346">
            <v>25</v>
          </cell>
          <cell r="AE346">
            <v>25</v>
          </cell>
          <cell r="AF346">
            <v>25</v>
          </cell>
          <cell r="AG346">
            <v>25</v>
          </cell>
          <cell r="AH346">
            <v>25</v>
          </cell>
          <cell r="AI346">
            <v>25</v>
          </cell>
          <cell r="AJ346">
            <v>25</v>
          </cell>
        </row>
        <row r="348">
          <cell r="I348" t="str">
            <v>Stock-Based Compensation as % of Gross Profit</v>
          </cell>
        </row>
        <row r="349">
          <cell r="I349" t="str">
            <v>Base Case</v>
          </cell>
          <cell r="M349">
            <v>3.7217744247679499E-2</v>
          </cell>
          <cell r="N349">
            <v>2.6179891111755425E-2</v>
          </cell>
          <cell r="O349">
            <v>4.2388315126714093E-2</v>
          </cell>
          <cell r="P349">
            <v>3.2259036789626598E-2</v>
          </cell>
          <cell r="Q349">
            <v>3.572603474540223E-2</v>
          </cell>
          <cell r="R349">
            <v>2.0069412414883865E-2</v>
          </cell>
          <cell r="S349">
            <v>2.1674166326760683E-2</v>
          </cell>
          <cell r="T349">
            <v>2.5000000000000001E-2</v>
          </cell>
          <cell r="U349">
            <v>2.5000000000000001E-2</v>
          </cell>
          <cell r="V349">
            <v>2.5000000000000001E-2</v>
          </cell>
          <cell r="W349">
            <v>2.5000000000000001E-2</v>
          </cell>
          <cell r="X349">
            <v>2.5000000000000001E-2</v>
          </cell>
          <cell r="Y349">
            <v>2.5000000000000001E-2</v>
          </cell>
          <cell r="Z349">
            <v>2.5000000000000001E-2</v>
          </cell>
          <cell r="AA349">
            <v>2.5000000000000001E-2</v>
          </cell>
          <cell r="AB349">
            <v>2.5000000000000001E-2</v>
          </cell>
          <cell r="AC349">
            <v>2.5000000000000001E-2</v>
          </cell>
          <cell r="AD349">
            <v>2.5000000000000001E-2</v>
          </cell>
          <cell r="AE349">
            <v>2.5000000000000001E-2</v>
          </cell>
          <cell r="AF349">
            <v>2.5000000000000001E-2</v>
          </cell>
          <cell r="AG349">
            <v>2.5000000000000001E-2</v>
          </cell>
          <cell r="AH349">
            <v>2.5000000000000001E-2</v>
          </cell>
          <cell r="AI349">
            <v>2.5000000000000001E-2</v>
          </cell>
          <cell r="AJ349">
            <v>2.5000000000000001E-2</v>
          </cell>
        </row>
        <row r="350">
          <cell r="I350" t="str">
            <v>Bull Case</v>
          </cell>
          <cell r="M350">
            <v>3.7217744247679499E-2</v>
          </cell>
          <cell r="N350">
            <v>2.6179891111755425E-2</v>
          </cell>
          <cell r="O350">
            <v>4.2388315126714093E-2</v>
          </cell>
          <cell r="P350">
            <v>3.2259036789626598E-2</v>
          </cell>
          <cell r="Q350">
            <v>3.572603474540223E-2</v>
          </cell>
          <cell r="R350">
            <v>2.0069412414883865E-2</v>
          </cell>
          <cell r="S350">
            <v>2.1674166326760683E-2</v>
          </cell>
          <cell r="T350">
            <v>2.2500000000000003E-2</v>
          </cell>
          <cell r="U350">
            <v>2.2500000000000003E-2</v>
          </cell>
          <cell r="V350">
            <v>2.2500000000000003E-2</v>
          </cell>
          <cell r="W350">
            <v>2.2500000000000003E-2</v>
          </cell>
          <cell r="X350">
            <v>2.2500000000000003E-2</v>
          </cell>
          <cell r="Y350">
            <v>2.2500000000000003E-2</v>
          </cell>
          <cell r="Z350">
            <v>2.2500000000000003E-2</v>
          </cell>
          <cell r="AA350">
            <v>2.2500000000000003E-2</v>
          </cell>
          <cell r="AB350">
            <v>2.2500000000000003E-2</v>
          </cell>
          <cell r="AC350">
            <v>2.2500000000000003E-2</v>
          </cell>
          <cell r="AD350">
            <v>2.2500000000000003E-2</v>
          </cell>
          <cell r="AE350">
            <v>2.2500000000000003E-2</v>
          </cell>
          <cell r="AF350">
            <v>2.2500000000000003E-2</v>
          </cell>
          <cell r="AG350">
            <v>2.2500000000000003E-2</v>
          </cell>
          <cell r="AH350">
            <v>2.2500000000000003E-2</v>
          </cell>
          <cell r="AI350">
            <v>2.2500000000000003E-2</v>
          </cell>
          <cell r="AJ350">
            <v>2.2500000000000003E-2</v>
          </cell>
        </row>
        <row r="351">
          <cell r="I351" t="str">
            <v>Bull vs. Base Case - bps</v>
          </cell>
          <cell r="M351">
            <v>0</v>
          </cell>
          <cell r="N351">
            <v>0</v>
          </cell>
          <cell r="O351">
            <v>0</v>
          </cell>
          <cell r="P351">
            <v>0</v>
          </cell>
          <cell r="Q351">
            <v>0</v>
          </cell>
          <cell r="R351">
            <v>0</v>
          </cell>
          <cell r="S351">
            <v>0</v>
          </cell>
          <cell r="T351">
            <v>-25</v>
          </cell>
          <cell r="U351">
            <v>-25</v>
          </cell>
          <cell r="V351">
            <v>-25</v>
          </cell>
          <cell r="W351">
            <v>-25</v>
          </cell>
          <cell r="X351">
            <v>-25</v>
          </cell>
          <cell r="Y351">
            <v>-25</v>
          </cell>
          <cell r="Z351">
            <v>-25</v>
          </cell>
          <cell r="AA351">
            <v>-25</v>
          </cell>
          <cell r="AB351">
            <v>-25</v>
          </cell>
          <cell r="AC351">
            <v>-25</v>
          </cell>
          <cell r="AD351">
            <v>-25</v>
          </cell>
          <cell r="AE351">
            <v>-25</v>
          </cell>
          <cell r="AF351">
            <v>-25</v>
          </cell>
          <cell r="AG351">
            <v>-25</v>
          </cell>
          <cell r="AH351">
            <v>-25</v>
          </cell>
          <cell r="AI351">
            <v>-25</v>
          </cell>
          <cell r="AJ351">
            <v>-25</v>
          </cell>
        </row>
        <row r="352">
          <cell r="I352" t="str">
            <v>Bear Case</v>
          </cell>
          <cell r="M352">
            <v>3.7217744247679499E-2</v>
          </cell>
          <cell r="N352">
            <v>2.6179891111755425E-2</v>
          </cell>
          <cell r="O352">
            <v>4.2388315126714093E-2</v>
          </cell>
          <cell r="P352">
            <v>3.2259036789626598E-2</v>
          </cell>
          <cell r="Q352">
            <v>3.572603474540223E-2</v>
          </cell>
          <cell r="R352">
            <v>2.0069412414883865E-2</v>
          </cell>
          <cell r="S352">
            <v>2.1674166326760683E-2</v>
          </cell>
          <cell r="T352">
            <v>2.75E-2</v>
          </cell>
          <cell r="U352">
            <v>2.75E-2</v>
          </cell>
          <cell r="V352">
            <v>2.75E-2</v>
          </cell>
          <cell r="W352">
            <v>2.75E-2</v>
          </cell>
          <cell r="X352">
            <v>2.75E-2</v>
          </cell>
          <cell r="Y352">
            <v>2.75E-2</v>
          </cell>
          <cell r="Z352">
            <v>2.75E-2</v>
          </cell>
          <cell r="AA352">
            <v>2.75E-2</v>
          </cell>
          <cell r="AB352">
            <v>2.75E-2</v>
          </cell>
          <cell r="AC352">
            <v>2.75E-2</v>
          </cell>
          <cell r="AD352">
            <v>2.75E-2</v>
          </cell>
          <cell r="AE352">
            <v>2.75E-2</v>
          </cell>
          <cell r="AF352">
            <v>2.75E-2</v>
          </cell>
          <cell r="AG352">
            <v>2.75E-2</v>
          </cell>
          <cell r="AH352">
            <v>2.75E-2</v>
          </cell>
          <cell r="AI352">
            <v>2.75E-2</v>
          </cell>
          <cell r="AJ352">
            <v>2.75E-2</v>
          </cell>
        </row>
        <row r="353">
          <cell r="I353" t="str">
            <v>Bear vs. Base Case - bps</v>
          </cell>
          <cell r="M353">
            <v>0</v>
          </cell>
          <cell r="N353">
            <v>0</v>
          </cell>
          <cell r="O353">
            <v>0</v>
          </cell>
          <cell r="P353">
            <v>0</v>
          </cell>
          <cell r="Q353">
            <v>0</v>
          </cell>
          <cell r="R353">
            <v>0</v>
          </cell>
          <cell r="S353">
            <v>0</v>
          </cell>
          <cell r="T353">
            <v>25</v>
          </cell>
          <cell r="U353">
            <v>25</v>
          </cell>
          <cell r="V353">
            <v>25</v>
          </cell>
          <cell r="W353">
            <v>25</v>
          </cell>
          <cell r="X353">
            <v>25</v>
          </cell>
          <cell r="Y353">
            <v>25</v>
          </cell>
          <cell r="Z353">
            <v>25</v>
          </cell>
          <cell r="AA353">
            <v>25</v>
          </cell>
          <cell r="AB353">
            <v>25</v>
          </cell>
          <cell r="AC353">
            <v>25</v>
          </cell>
          <cell r="AD353">
            <v>25</v>
          </cell>
          <cell r="AE353">
            <v>25</v>
          </cell>
          <cell r="AF353">
            <v>25</v>
          </cell>
          <cell r="AG353">
            <v>25</v>
          </cell>
          <cell r="AH353">
            <v>25</v>
          </cell>
          <cell r="AI353">
            <v>25</v>
          </cell>
          <cell r="AJ353">
            <v>25</v>
          </cell>
        </row>
        <row r="355">
          <cell r="I355" t="str">
            <v>Model Drivers</v>
          </cell>
        </row>
        <row r="356">
          <cell r="I356" t="str">
            <v>Gross Bookings Model Drivers:</v>
          </cell>
        </row>
        <row r="357">
          <cell r="I357" t="str">
            <v>US</v>
          </cell>
        </row>
        <row r="358">
          <cell r="I358" t="str">
            <v>Agency (Priceline.com &amp; Booking.com) - Y/Y growth</v>
          </cell>
          <cell r="T358">
            <v>0.12</v>
          </cell>
          <cell r="U358">
            <v>0.08</v>
          </cell>
          <cell r="V358">
            <v>0.05</v>
          </cell>
          <cell r="W358">
            <v>4.4999999999999998E-2</v>
          </cell>
          <cell r="X358">
            <v>4.4999999999999998E-2</v>
          </cell>
          <cell r="Y358">
            <v>4.4999999999999998E-2</v>
          </cell>
          <cell r="Z358">
            <v>4.4999999999999998E-2</v>
          </cell>
          <cell r="AA358">
            <v>4.4999999999999998E-2</v>
          </cell>
          <cell r="AB358">
            <v>4.4999999999999998E-2</v>
          </cell>
          <cell r="AC358">
            <v>4.4999999999999998E-2</v>
          </cell>
          <cell r="AD358">
            <v>4.4999999999999998E-2</v>
          </cell>
          <cell r="AE358">
            <v>4.4999999999999998E-2</v>
          </cell>
          <cell r="AF358">
            <v>4.4999999999999998E-2</v>
          </cell>
          <cell r="AG358">
            <v>4.4999999999999998E-2</v>
          </cell>
          <cell r="AH358">
            <v>4.4999999999999998E-2</v>
          </cell>
          <cell r="AI358">
            <v>4.4999999999999998E-2</v>
          </cell>
          <cell r="AJ358">
            <v>4.4999999999999998E-2</v>
          </cell>
        </row>
        <row r="359">
          <cell r="I359" t="str">
            <v>Merchant (NYOP &amp; Priceline.com) - Y/Y growth</v>
          </cell>
          <cell r="T359">
            <v>7.4999999999999997E-2</v>
          </cell>
          <cell r="U359">
            <v>7.0000000000000007E-2</v>
          </cell>
          <cell r="V359">
            <v>5.5E-2</v>
          </cell>
          <cell r="W359">
            <v>0.05</v>
          </cell>
          <cell r="X359">
            <v>0.04</v>
          </cell>
          <cell r="Y359">
            <v>0.04</v>
          </cell>
          <cell r="Z359">
            <v>0.04</v>
          </cell>
          <cell r="AA359">
            <v>0.04</v>
          </cell>
          <cell r="AB359">
            <v>0.04</v>
          </cell>
          <cell r="AC359">
            <v>0.04</v>
          </cell>
          <cell r="AD359">
            <v>0.04</v>
          </cell>
          <cell r="AE359">
            <v>0.04</v>
          </cell>
          <cell r="AF359">
            <v>0.04</v>
          </cell>
          <cell r="AG359">
            <v>0.04</v>
          </cell>
          <cell r="AH359">
            <v>0.04</v>
          </cell>
          <cell r="AI359">
            <v>0.04</v>
          </cell>
          <cell r="AJ359">
            <v>0.04</v>
          </cell>
        </row>
        <row r="360">
          <cell r="I360" t="str">
            <v>Europe</v>
          </cell>
        </row>
        <row r="361">
          <cell r="I361" t="str">
            <v>Agency (Booking.com &amp; Other) - Y/Y growth</v>
          </cell>
          <cell r="T361">
            <v>0.21</v>
          </cell>
          <cell r="U361">
            <v>0.12</v>
          </cell>
          <cell r="V361">
            <v>8.5000000000000006E-2</v>
          </cell>
          <cell r="W361">
            <v>7.0000000000000007E-2</v>
          </cell>
          <cell r="X361">
            <v>0.06</v>
          </cell>
          <cell r="Y361">
            <v>4.7500000000000001E-2</v>
          </cell>
          <cell r="Z361">
            <v>4.4999999999999998E-2</v>
          </cell>
          <cell r="AA361">
            <v>4.4999999999999998E-2</v>
          </cell>
          <cell r="AB361">
            <v>4.4999999999999998E-2</v>
          </cell>
          <cell r="AC361">
            <v>4.4999999999999998E-2</v>
          </cell>
          <cell r="AD361">
            <v>4.4999999999999998E-2</v>
          </cell>
          <cell r="AE361">
            <v>4.4999999999999998E-2</v>
          </cell>
          <cell r="AF361">
            <v>4.4999999999999998E-2</v>
          </cell>
          <cell r="AG361">
            <v>4.4999999999999998E-2</v>
          </cell>
          <cell r="AH361">
            <v>4.4999999999999998E-2</v>
          </cell>
          <cell r="AI361">
            <v>4.4999999999999998E-2</v>
          </cell>
          <cell r="AJ361">
            <v>4.4999999999999998E-2</v>
          </cell>
        </row>
        <row r="362">
          <cell r="I362" t="str">
            <v>Merchant (TravelJigsaw) - Y/Y growth</v>
          </cell>
          <cell r="T362">
            <v>0.35</v>
          </cell>
          <cell r="U362">
            <v>0.2</v>
          </cell>
          <cell r="V362">
            <v>0.12</v>
          </cell>
          <cell r="W362">
            <v>0.09</v>
          </cell>
          <cell r="X362">
            <v>7.0000000000000007E-2</v>
          </cell>
          <cell r="Y362">
            <v>0.05</v>
          </cell>
          <cell r="Z362">
            <v>0.05</v>
          </cell>
          <cell r="AA362">
            <v>0.05</v>
          </cell>
          <cell r="AB362">
            <v>0.05</v>
          </cell>
          <cell r="AC362">
            <v>0.05</v>
          </cell>
          <cell r="AD362">
            <v>0.05</v>
          </cell>
          <cell r="AE362">
            <v>0.05</v>
          </cell>
          <cell r="AF362">
            <v>0.05</v>
          </cell>
          <cell r="AG362">
            <v>0.05</v>
          </cell>
          <cell r="AH362">
            <v>0.05</v>
          </cell>
          <cell r="AI362">
            <v>0.05</v>
          </cell>
          <cell r="AJ362">
            <v>0.05</v>
          </cell>
        </row>
        <row r="363">
          <cell r="I363" t="str">
            <v>Asia</v>
          </cell>
        </row>
        <row r="364">
          <cell r="I364" t="str">
            <v>Agency (Booking.com) - Y/Y growth</v>
          </cell>
          <cell r="T364">
            <v>0.4</v>
          </cell>
          <cell r="U364">
            <v>0.2</v>
          </cell>
          <cell r="V364">
            <v>0.12</v>
          </cell>
          <cell r="W364">
            <v>0.09</v>
          </cell>
          <cell r="X364">
            <v>7.0000000000000007E-2</v>
          </cell>
          <cell r="Y364">
            <v>0.06</v>
          </cell>
          <cell r="Z364">
            <v>0.06</v>
          </cell>
          <cell r="AA364">
            <v>0.06</v>
          </cell>
          <cell r="AB364">
            <v>0.06</v>
          </cell>
          <cell r="AC364">
            <v>0.06</v>
          </cell>
          <cell r="AD364">
            <v>0.06</v>
          </cell>
          <cell r="AE364">
            <v>0.06</v>
          </cell>
          <cell r="AF364">
            <v>0.06</v>
          </cell>
          <cell r="AG364">
            <v>0.06</v>
          </cell>
          <cell r="AH364">
            <v>0.06</v>
          </cell>
          <cell r="AI364">
            <v>0.06</v>
          </cell>
          <cell r="AJ364">
            <v>0.06</v>
          </cell>
        </row>
        <row r="365">
          <cell r="I365" t="str">
            <v>Merchant (Agoda) - Y/Y growth</v>
          </cell>
          <cell r="T365">
            <v>0.3</v>
          </cell>
          <cell r="U365">
            <v>0.18</v>
          </cell>
          <cell r="V365">
            <v>0.08</v>
          </cell>
          <cell r="W365">
            <v>7.0000000000000007E-2</v>
          </cell>
          <cell r="X365">
            <v>0.06</v>
          </cell>
          <cell r="Y365">
            <v>0.05</v>
          </cell>
          <cell r="Z365">
            <v>0.05</v>
          </cell>
          <cell r="AA365">
            <v>0.05</v>
          </cell>
          <cell r="AB365">
            <v>0.05</v>
          </cell>
          <cell r="AC365">
            <v>0.05</v>
          </cell>
          <cell r="AD365">
            <v>0.05</v>
          </cell>
          <cell r="AE365">
            <v>0.05</v>
          </cell>
          <cell r="AF365">
            <v>0.05</v>
          </cell>
          <cell r="AG365">
            <v>0.05</v>
          </cell>
          <cell r="AH365">
            <v>0.05</v>
          </cell>
          <cell r="AI365">
            <v>0.05</v>
          </cell>
          <cell r="AJ365">
            <v>0.05</v>
          </cell>
        </row>
        <row r="366">
          <cell r="I366" t="str">
            <v>Latin America</v>
          </cell>
        </row>
        <row r="367">
          <cell r="I367" t="str">
            <v>Agency (Booking.com) - Y/Y growth</v>
          </cell>
          <cell r="T367">
            <v>0.4</v>
          </cell>
          <cell r="U367">
            <v>0.22</v>
          </cell>
          <cell r="V367">
            <v>0.15</v>
          </cell>
          <cell r="W367">
            <v>0.1</v>
          </cell>
          <cell r="X367">
            <v>0.08</v>
          </cell>
          <cell r="Y367">
            <v>7.0000000000000007E-2</v>
          </cell>
          <cell r="Z367">
            <v>7.0000000000000007E-2</v>
          </cell>
          <cell r="AA367">
            <v>7.0000000000000007E-2</v>
          </cell>
          <cell r="AB367">
            <v>7.0000000000000007E-2</v>
          </cell>
          <cell r="AC367">
            <v>7.0000000000000007E-2</v>
          </cell>
          <cell r="AD367">
            <v>7.0000000000000007E-2</v>
          </cell>
          <cell r="AE367">
            <v>7.0000000000000007E-2</v>
          </cell>
          <cell r="AF367">
            <v>7.0000000000000007E-2</v>
          </cell>
          <cell r="AG367">
            <v>7.0000000000000007E-2</v>
          </cell>
          <cell r="AH367">
            <v>7.0000000000000007E-2</v>
          </cell>
          <cell r="AI367">
            <v>7.0000000000000007E-2</v>
          </cell>
          <cell r="AJ367">
            <v>7.0000000000000007E-2</v>
          </cell>
        </row>
        <row r="369">
          <cell r="I369" t="str">
            <v>US</v>
          </cell>
        </row>
        <row r="370">
          <cell r="I370" t="str">
            <v xml:space="preserve">Agency (Priceline.com &amp; Booking.com) </v>
          </cell>
          <cell r="M370">
            <v>834.30699999999956</v>
          </cell>
          <cell r="N370">
            <v>923.46399999999994</v>
          </cell>
          <cell r="O370">
            <v>1538.9859999999999</v>
          </cell>
          <cell r="P370">
            <v>1772.3919999999998</v>
          </cell>
          <cell r="Q370">
            <v>2028.4010000000003</v>
          </cell>
          <cell r="R370">
            <v>2335.0682999999999</v>
          </cell>
          <cell r="S370">
            <v>2715.9713540000002</v>
          </cell>
          <cell r="T370">
            <v>3041.8879164800005</v>
          </cell>
          <cell r="U370">
            <v>3285.2389497984009</v>
          </cell>
          <cell r="V370">
            <v>3449.5008972883211</v>
          </cell>
          <cell r="W370">
            <v>3604.7284376662951</v>
          </cell>
          <cell r="X370">
            <v>3766.9412173612782</v>
          </cell>
          <cell r="Y370">
            <v>3936.4535721425354</v>
          </cell>
          <cell r="Z370">
            <v>4113.5939828889495</v>
          </cell>
          <cell r="AA370">
            <v>4298.7057121189519</v>
          </cell>
          <cell r="AB370">
            <v>4492.1474691643043</v>
          </cell>
          <cell r="AC370">
            <v>4694.2941052766973</v>
          </cell>
          <cell r="AD370">
            <v>4905.537340014148</v>
          </cell>
          <cell r="AE370">
            <v>5126.286520314784</v>
          </cell>
          <cell r="AF370">
            <v>5356.9694137289489</v>
          </cell>
          <cell r="AG370">
            <v>5598.0330373467514</v>
          </cell>
          <cell r="AH370">
            <v>5849.9445240273544</v>
          </cell>
          <cell r="AI370">
            <v>6113.1920276085848</v>
          </cell>
          <cell r="AJ370">
            <v>6388.285668850971</v>
          </cell>
        </row>
        <row r="371">
          <cell r="I371" t="str">
            <v xml:space="preserve">Merchant (NYOP &amp; Priceline.com) </v>
          </cell>
          <cell r="M371">
            <v>1138.4829999999999</v>
          </cell>
          <cell r="N371">
            <v>1230.9110000000001</v>
          </cell>
          <cell r="O371">
            <v>1542.806</v>
          </cell>
          <cell r="P371">
            <v>1873.67</v>
          </cell>
          <cell r="Q371">
            <v>2138.4740000000002</v>
          </cell>
          <cell r="R371">
            <v>2388.6791999999996</v>
          </cell>
          <cell r="S371">
            <v>2592.8427940000001</v>
          </cell>
          <cell r="T371">
            <v>2787.3060035500002</v>
          </cell>
          <cell r="U371">
            <v>2982.4174237985003</v>
          </cell>
          <cell r="V371">
            <v>3146.4503821074177</v>
          </cell>
          <cell r="W371">
            <v>3303.7729012127888</v>
          </cell>
          <cell r="X371">
            <v>3435.9238172613004</v>
          </cell>
          <cell r="Y371">
            <v>3573.3607699517524</v>
          </cell>
          <cell r="Z371">
            <v>3716.2952007498225</v>
          </cell>
          <cell r="AA371">
            <v>3864.9470087798154</v>
          </cell>
          <cell r="AB371">
            <v>4019.5448891310079</v>
          </cell>
          <cell r="AC371">
            <v>4180.3266846962488</v>
          </cell>
          <cell r="AD371">
            <v>4347.5397520840988</v>
          </cell>
          <cell r="AE371">
            <v>4521.4413421674626</v>
          </cell>
          <cell r="AF371">
            <v>4702.2989958541611</v>
          </cell>
          <cell r="AG371">
            <v>4890.3909556883282</v>
          </cell>
          <cell r="AH371">
            <v>5086.0065939158612</v>
          </cell>
          <cell r="AI371">
            <v>5289.4468576724958</v>
          </cell>
          <cell r="AJ371">
            <v>5501.0247319793962</v>
          </cell>
        </row>
        <row r="372">
          <cell r="I372" t="str">
            <v>Europe</v>
          </cell>
        </row>
        <row r="373">
          <cell r="I373" t="str">
            <v xml:space="preserve">Agency (Booking.com &amp; Other) </v>
          </cell>
          <cell r="M373">
            <v>1323.9290000000003</v>
          </cell>
          <cell r="N373">
            <v>2596.2659999999996</v>
          </cell>
          <cell r="O373">
            <v>4024.8225000000002</v>
          </cell>
          <cell r="P373">
            <v>4992.1568750000006</v>
          </cell>
          <cell r="Q373">
            <v>7664.4586250000011</v>
          </cell>
          <cell r="R373">
            <v>12567.324086258932</v>
          </cell>
          <cell r="S373">
            <v>15948.969148794769</v>
          </cell>
          <cell r="T373">
            <v>19298.252670041671</v>
          </cell>
          <cell r="U373">
            <v>21614.042990446673</v>
          </cell>
          <cell r="V373">
            <v>23451.236644634639</v>
          </cell>
          <cell r="W373">
            <v>25092.823209759066</v>
          </cell>
          <cell r="X373">
            <v>26598.392602344611</v>
          </cell>
          <cell r="Y373">
            <v>27861.816250955984</v>
          </cell>
          <cell r="Z373">
            <v>29115.597982249001</v>
          </cell>
          <cell r="AA373">
            <v>30425.799891450202</v>
          </cell>
          <cell r="AB373">
            <v>31794.960886565459</v>
          </cell>
          <cell r="AC373">
            <v>33225.734126460906</v>
          </cell>
          <cell r="AD373">
            <v>34720.892162151642</v>
          </cell>
          <cell r="AE373">
            <v>36283.332309448466</v>
          </cell>
          <cell r="AF373">
            <v>37916.082263373646</v>
          </cell>
          <cell r="AG373">
            <v>39622.30596522546</v>
          </cell>
          <cell r="AH373">
            <v>41405.309733660601</v>
          </cell>
          <cell r="AI373">
            <v>43268.548671675322</v>
          </cell>
          <cell r="AJ373">
            <v>45215.633361900705</v>
          </cell>
        </row>
        <row r="374">
          <cell r="I374" t="str">
            <v xml:space="preserve">Merchant (TravelJigsaw) </v>
          </cell>
          <cell r="M374">
            <v>0</v>
          </cell>
          <cell r="N374">
            <v>0</v>
          </cell>
          <cell r="O374">
            <v>0</v>
          </cell>
          <cell r="P374">
            <v>0</v>
          </cell>
          <cell r="Q374">
            <v>184.7</v>
          </cell>
          <cell r="R374">
            <v>488.62833097441575</v>
          </cell>
          <cell r="S374">
            <v>764.14644733189664</v>
          </cell>
          <cell r="T374">
            <v>1031.5977038980604</v>
          </cell>
          <cell r="U374">
            <v>1237.9172446776724</v>
          </cell>
          <cell r="V374">
            <v>1386.4673140389932</v>
          </cell>
          <cell r="W374">
            <v>1511.2493723025027</v>
          </cell>
          <cell r="X374">
            <v>1617.0368283636781</v>
          </cell>
          <cell r="Y374">
            <v>1697.8886697818621</v>
          </cell>
          <cell r="Z374">
            <v>1782.7831032709553</v>
          </cell>
          <cell r="AA374">
            <v>1871.9222584345032</v>
          </cell>
          <cell r="AB374">
            <v>1965.5183713562285</v>
          </cell>
          <cell r="AC374">
            <v>2063.7942899240402</v>
          </cell>
          <cell r="AD374">
            <v>2166.9840044202424</v>
          </cell>
          <cell r="AE374">
            <v>2275.3332046412547</v>
          </cell>
          <cell r="AF374">
            <v>2389.0998648733175</v>
          </cell>
          <cell r="AG374">
            <v>2508.5548581169837</v>
          </cell>
          <cell r="AH374">
            <v>2633.982601022833</v>
          </cell>
          <cell r="AI374">
            <v>2765.6817310739748</v>
          </cell>
          <cell r="AJ374">
            <v>2903.9658176276735</v>
          </cell>
        </row>
        <row r="375">
          <cell r="I375" t="str">
            <v>Asia</v>
          </cell>
        </row>
        <row r="376">
          <cell r="I376" t="str">
            <v xml:space="preserve">Agency (Booking.com) </v>
          </cell>
          <cell r="M376">
            <v>15.030000000000001</v>
          </cell>
          <cell r="N376">
            <v>37.575000000000003</v>
          </cell>
          <cell r="O376">
            <v>86.422499999999985</v>
          </cell>
          <cell r="P376">
            <v>174.01512499999995</v>
          </cell>
          <cell r="Q376">
            <v>382.32037500000001</v>
          </cell>
          <cell r="R376">
            <v>859.77269180028907</v>
          </cell>
          <cell r="S376">
            <v>1498.7419670149097</v>
          </cell>
          <cell r="T376">
            <v>2098.2387538208736</v>
          </cell>
          <cell r="U376">
            <v>2517.8865045850484</v>
          </cell>
          <cell r="V376">
            <v>2820.0328851352547</v>
          </cell>
          <cell r="W376">
            <v>3073.8358447974279</v>
          </cell>
          <cell r="X376">
            <v>3289.0043539332478</v>
          </cell>
          <cell r="Y376">
            <v>3486.3446151692428</v>
          </cell>
          <cell r="Z376">
            <v>3695.5252920793978</v>
          </cell>
          <cell r="AA376">
            <v>3917.2568096041618</v>
          </cell>
          <cell r="AB376">
            <v>4152.2922181804115</v>
          </cell>
          <cell r="AC376">
            <v>4401.4297512712365</v>
          </cell>
          <cell r="AD376">
            <v>4665.5155363475105</v>
          </cell>
          <cell r="AE376">
            <v>4945.446468528361</v>
          </cell>
          <cell r="AF376">
            <v>5242.1732566400633</v>
          </cell>
          <cell r="AG376">
            <v>5556.7036520384672</v>
          </cell>
          <cell r="AH376">
            <v>5890.1058711607757</v>
          </cell>
          <cell r="AI376">
            <v>6243.5122234304226</v>
          </cell>
          <cell r="AJ376">
            <v>6618.1229568362487</v>
          </cell>
        </row>
        <row r="377">
          <cell r="I377" t="str">
            <v xml:space="preserve">Merchant (Agoda) </v>
          </cell>
          <cell r="M377">
            <v>0</v>
          </cell>
          <cell r="N377">
            <v>13.4</v>
          </cell>
          <cell r="O377">
            <v>118.69999999999999</v>
          </cell>
          <cell r="P377">
            <v>244.952</v>
          </cell>
          <cell r="Q377">
            <v>541.17100000000005</v>
          </cell>
          <cell r="R377">
            <v>1146.699784269646</v>
          </cell>
          <cell r="S377">
            <v>1882.1960332306744</v>
          </cell>
          <cell r="T377">
            <v>2446.854843199877</v>
          </cell>
          <cell r="U377">
            <v>2887.2887149758549</v>
          </cell>
          <cell r="V377">
            <v>3118.2718121739235</v>
          </cell>
          <cell r="W377">
            <v>3336.5508390260984</v>
          </cell>
          <cell r="X377">
            <v>3536.7438893676645</v>
          </cell>
          <cell r="Y377">
            <v>3713.581083836048</v>
          </cell>
          <cell r="Z377">
            <v>3899.2601380278506</v>
          </cell>
          <cell r="AA377">
            <v>4094.2231449292435</v>
          </cell>
          <cell r="AB377">
            <v>4298.9343021757059</v>
          </cell>
          <cell r="AC377">
            <v>4513.8810172844915</v>
          </cell>
          <cell r="AD377">
            <v>4739.5750681487161</v>
          </cell>
          <cell r="AE377">
            <v>4976.5538215561519</v>
          </cell>
          <cell r="AF377">
            <v>5225.3815126339596</v>
          </cell>
          <cell r="AG377">
            <v>5486.6505882656575</v>
          </cell>
          <cell r="AH377">
            <v>5760.9831176789403</v>
          </cell>
          <cell r="AI377">
            <v>6049.0322735628879</v>
          </cell>
          <cell r="AJ377">
            <v>6351.4838872410328</v>
          </cell>
        </row>
        <row r="378">
          <cell r="I378" t="str">
            <v>Latin America</v>
          </cell>
        </row>
        <row r="379">
          <cell r="I379" t="str">
            <v xml:space="preserve">Agency (Booking.com) </v>
          </cell>
          <cell r="M379">
            <v>8</v>
          </cell>
          <cell r="N379">
            <v>27.799999999999997</v>
          </cell>
          <cell r="O379">
            <v>88.38</v>
          </cell>
          <cell r="P379">
            <v>252.876</v>
          </cell>
          <cell r="Q379">
            <v>706.34999999999991</v>
          </cell>
          <cell r="R379">
            <v>1572.714980607926</v>
          </cell>
          <cell r="S379">
            <v>2655.8052752746225</v>
          </cell>
          <cell r="T379">
            <v>3718.1273853844714</v>
          </cell>
          <cell r="U379">
            <v>4536.1154101690554</v>
          </cell>
          <cell r="V379">
            <v>5216.5327216944133</v>
          </cell>
          <cell r="W379">
            <v>5738.1859938638554</v>
          </cell>
          <cell r="X379">
            <v>6197.2408733729644</v>
          </cell>
          <cell r="Y379">
            <v>6631.0477345090721</v>
          </cell>
          <cell r="Z379">
            <v>7095.2210759247073</v>
          </cell>
          <cell r="AA379">
            <v>7591.8865512394368</v>
          </cell>
          <cell r="AB379">
            <v>8123.3186098261976</v>
          </cell>
          <cell r="AC379">
            <v>8691.9509125140321</v>
          </cell>
          <cell r="AD379">
            <v>9300.3874763900149</v>
          </cell>
          <cell r="AE379">
            <v>9951.4145997373162</v>
          </cell>
          <cell r="AF379">
            <v>10648.013621718928</v>
          </cell>
          <cell r="AG379">
            <v>11393.374575239253</v>
          </cell>
          <cell r="AH379">
            <v>12190.910795506003</v>
          </cell>
          <cell r="AI379">
            <v>13044.274551191424</v>
          </cell>
          <cell r="AJ379">
            <v>13957.373769774824</v>
          </cell>
        </row>
        <row r="381">
          <cell r="I381" t="str">
            <v>Revenue Model Drivers:</v>
          </cell>
        </row>
        <row r="382">
          <cell r="I382" t="str">
            <v>US</v>
          </cell>
        </row>
        <row r="383">
          <cell r="I383" t="str">
            <v>Agency (Priceline.com &amp; Booking.com) - % of gross bookings</v>
          </cell>
          <cell r="T383">
            <v>0.03</v>
          </cell>
          <cell r="U383">
            <v>0.03</v>
          </cell>
          <cell r="V383">
            <v>2.9000000000000001E-2</v>
          </cell>
          <cell r="W383">
            <v>2.9000000000000001E-2</v>
          </cell>
          <cell r="X383">
            <v>2.9000000000000001E-2</v>
          </cell>
          <cell r="Y383">
            <v>2.9000000000000001E-2</v>
          </cell>
          <cell r="Z383">
            <v>2.9000000000000001E-2</v>
          </cell>
          <cell r="AA383">
            <v>2.9000000000000001E-2</v>
          </cell>
          <cell r="AB383">
            <v>2.9000000000000001E-2</v>
          </cell>
          <cell r="AC383">
            <v>2.9000000000000001E-2</v>
          </cell>
          <cell r="AD383">
            <v>2.9000000000000001E-2</v>
          </cell>
          <cell r="AE383">
            <v>2.9000000000000001E-2</v>
          </cell>
          <cell r="AF383">
            <v>2.9000000000000001E-2</v>
          </cell>
          <cell r="AG383">
            <v>2.9000000000000001E-2</v>
          </cell>
          <cell r="AH383">
            <v>2.9000000000000001E-2</v>
          </cell>
          <cell r="AI383">
            <v>2.9000000000000001E-2</v>
          </cell>
          <cell r="AJ383">
            <v>2.9000000000000001E-2</v>
          </cell>
        </row>
        <row r="384">
          <cell r="I384" t="str">
            <v>Merchant (NYOP &amp; Priceline.com) - % of gross bookings</v>
          </cell>
          <cell r="T384">
            <v>0.719568545788974</v>
          </cell>
          <cell r="U384">
            <v>0.719568545788974</v>
          </cell>
          <cell r="V384">
            <v>0.719568545788974</v>
          </cell>
          <cell r="W384">
            <v>0.719568545788974</v>
          </cell>
          <cell r="X384">
            <v>0.719568545788974</v>
          </cell>
          <cell r="Y384">
            <v>0.719568545788974</v>
          </cell>
          <cell r="Z384">
            <v>0.719568545788974</v>
          </cell>
          <cell r="AA384">
            <v>0.719568545788974</v>
          </cell>
          <cell r="AB384">
            <v>0.719568545788974</v>
          </cell>
          <cell r="AC384">
            <v>0.719568545788974</v>
          </cell>
          <cell r="AD384">
            <v>0.719568545788974</v>
          </cell>
          <cell r="AE384">
            <v>0.719568545788974</v>
          </cell>
          <cell r="AF384">
            <v>0.719568545788974</v>
          </cell>
          <cell r="AG384">
            <v>0.719568545788974</v>
          </cell>
          <cell r="AH384">
            <v>0.719568545788974</v>
          </cell>
          <cell r="AI384">
            <v>0.719568545788974</v>
          </cell>
          <cell r="AJ384">
            <v>0.719568545788974</v>
          </cell>
        </row>
        <row r="385">
          <cell r="I385" t="str">
            <v>Other - Y/Y growth</v>
          </cell>
          <cell r="T385">
            <v>0</v>
          </cell>
          <cell r="U385">
            <v>0</v>
          </cell>
          <cell r="V385">
            <v>0</v>
          </cell>
          <cell r="W385">
            <v>0</v>
          </cell>
          <cell r="X385">
            <v>0</v>
          </cell>
          <cell r="Y385">
            <v>0</v>
          </cell>
          <cell r="Z385">
            <v>0</v>
          </cell>
          <cell r="AA385">
            <v>0</v>
          </cell>
          <cell r="AB385">
            <v>0</v>
          </cell>
          <cell r="AC385">
            <v>0</v>
          </cell>
          <cell r="AD385">
            <v>0</v>
          </cell>
          <cell r="AE385">
            <v>0</v>
          </cell>
          <cell r="AF385">
            <v>0</v>
          </cell>
          <cell r="AG385">
            <v>0</v>
          </cell>
          <cell r="AH385">
            <v>0</v>
          </cell>
          <cell r="AI385">
            <v>0</v>
          </cell>
          <cell r="AJ385">
            <v>0</v>
          </cell>
        </row>
        <row r="386">
          <cell r="I386" t="str">
            <v>Europe</v>
          </cell>
        </row>
        <row r="387">
          <cell r="I387" t="str">
            <v>Agency (Booking.com &amp; Other) -  % of gross bookings</v>
          </cell>
          <cell r="T387">
            <v>0.14499999999999999</v>
          </cell>
          <cell r="U387">
            <v>0.14499999999999999</v>
          </cell>
          <cell r="V387">
            <v>0.14499999999999999</v>
          </cell>
          <cell r="W387">
            <v>0.14499999999999999</v>
          </cell>
          <cell r="X387">
            <v>0.14499999999999999</v>
          </cell>
          <cell r="Y387">
            <v>0.14499999999999999</v>
          </cell>
          <cell r="Z387">
            <v>0.14499999999999999</v>
          </cell>
          <cell r="AA387">
            <v>0.14499999999999999</v>
          </cell>
          <cell r="AB387">
            <v>0.14499999999999999</v>
          </cell>
          <cell r="AC387">
            <v>0.14499999999999999</v>
          </cell>
          <cell r="AD387">
            <v>0.14499999999999999</v>
          </cell>
          <cell r="AE387">
            <v>0.14499999999999999</v>
          </cell>
          <cell r="AF387">
            <v>0.14499999999999999</v>
          </cell>
          <cell r="AG387">
            <v>0.14499999999999999</v>
          </cell>
          <cell r="AH387">
            <v>0.14499999999999999</v>
          </cell>
          <cell r="AI387">
            <v>0.14499999999999999</v>
          </cell>
          <cell r="AJ387">
            <v>0.14499999999999999</v>
          </cell>
        </row>
        <row r="388">
          <cell r="I388" t="str">
            <v>Merchant (TravelJigsaw) - % of gross bookings</v>
          </cell>
          <cell r="T388">
            <v>0.17799999999999999</v>
          </cell>
          <cell r="U388">
            <v>0.17699999999999999</v>
          </cell>
          <cell r="V388">
            <v>0.17499999999999999</v>
          </cell>
          <cell r="W388">
            <v>0.17499999999999999</v>
          </cell>
          <cell r="X388">
            <v>0.17499999999999999</v>
          </cell>
          <cell r="Y388">
            <v>0.17499999999999999</v>
          </cell>
          <cell r="Z388">
            <v>0.17499999999999999</v>
          </cell>
          <cell r="AA388">
            <v>0.17499999999999999</v>
          </cell>
          <cell r="AB388">
            <v>0.17499999999999999</v>
          </cell>
          <cell r="AC388">
            <v>0.17499999999999999</v>
          </cell>
          <cell r="AD388">
            <v>0.17499999999999999</v>
          </cell>
          <cell r="AE388">
            <v>0.17499999999999999</v>
          </cell>
          <cell r="AF388">
            <v>0.17499999999999999</v>
          </cell>
          <cell r="AG388">
            <v>0.17499999999999999</v>
          </cell>
          <cell r="AH388">
            <v>0.17499999999999999</v>
          </cell>
          <cell r="AI388">
            <v>0.17499999999999999</v>
          </cell>
          <cell r="AJ388">
            <v>0.17499999999999999</v>
          </cell>
        </row>
        <row r="389">
          <cell r="I389" t="str">
            <v>Asia</v>
          </cell>
        </row>
        <row r="390">
          <cell r="I390" t="str">
            <v>Agency (Booking.com) - % of gross bookings</v>
          </cell>
          <cell r="T390">
            <v>0.14699999999999999</v>
          </cell>
          <cell r="U390">
            <v>0.14499999999999999</v>
          </cell>
          <cell r="V390">
            <v>0.14499999999999999</v>
          </cell>
          <cell r="W390">
            <v>0.14499999999999999</v>
          </cell>
          <cell r="X390">
            <v>0.14499999999999999</v>
          </cell>
          <cell r="Y390">
            <v>0.14499999999999999</v>
          </cell>
          <cell r="Z390">
            <v>0.14499999999999999</v>
          </cell>
          <cell r="AA390">
            <v>0.14499999999999999</v>
          </cell>
          <cell r="AB390">
            <v>0.14499999999999999</v>
          </cell>
          <cell r="AC390">
            <v>0.14499999999999999</v>
          </cell>
          <cell r="AD390">
            <v>0.14499999999999999</v>
          </cell>
          <cell r="AE390">
            <v>0.14499999999999999</v>
          </cell>
          <cell r="AF390">
            <v>0.14499999999999999</v>
          </cell>
          <cell r="AG390">
            <v>0.14499999999999999</v>
          </cell>
          <cell r="AH390">
            <v>0.14499999999999999</v>
          </cell>
          <cell r="AI390">
            <v>0.14499999999999999</v>
          </cell>
          <cell r="AJ390">
            <v>0.14499999999999999</v>
          </cell>
        </row>
        <row r="391">
          <cell r="I391" t="str">
            <v>Merchant (Agoda) - % of gross bookings</v>
          </cell>
          <cell r="T391">
            <v>0.17799999999999999</v>
          </cell>
          <cell r="U391">
            <v>0.17699999999999999</v>
          </cell>
          <cell r="V391">
            <v>0.17499999999999999</v>
          </cell>
          <cell r="W391">
            <v>0.17499999999999999</v>
          </cell>
          <cell r="X391">
            <v>0.17499999999999999</v>
          </cell>
          <cell r="Y391">
            <v>0.17499999999999999</v>
          </cell>
          <cell r="Z391">
            <v>0.17499999999999999</v>
          </cell>
          <cell r="AA391">
            <v>0.17499999999999999</v>
          </cell>
          <cell r="AB391">
            <v>0.17499999999999999</v>
          </cell>
          <cell r="AC391">
            <v>0.17499999999999999</v>
          </cell>
          <cell r="AD391">
            <v>0.17499999999999999</v>
          </cell>
          <cell r="AE391">
            <v>0.17499999999999999</v>
          </cell>
          <cell r="AF391">
            <v>0.17499999999999999</v>
          </cell>
          <cell r="AG391">
            <v>0.17499999999999999</v>
          </cell>
          <cell r="AH391">
            <v>0.17499999999999999</v>
          </cell>
          <cell r="AI391">
            <v>0.17499999999999999</v>
          </cell>
          <cell r="AJ391">
            <v>0.17499999999999999</v>
          </cell>
        </row>
        <row r="392">
          <cell r="I392" t="str">
            <v>Latin America</v>
          </cell>
        </row>
        <row r="393">
          <cell r="I393" t="str">
            <v>Agency (Booking.com) - % of gross bookings</v>
          </cell>
          <cell r="T393">
            <v>0.14599999999999999</v>
          </cell>
          <cell r="U393">
            <v>0.14499999999999999</v>
          </cell>
          <cell r="V393">
            <v>0.14499999999999999</v>
          </cell>
          <cell r="W393">
            <v>0.14499999999999999</v>
          </cell>
          <cell r="X393">
            <v>0.14499999999999999</v>
          </cell>
          <cell r="Y393">
            <v>0.14499999999999999</v>
          </cell>
          <cell r="Z393">
            <v>0.14499999999999999</v>
          </cell>
          <cell r="AA393">
            <v>0.14499999999999999</v>
          </cell>
          <cell r="AB393">
            <v>0.14499999999999999</v>
          </cell>
          <cell r="AC393">
            <v>0.14499999999999999</v>
          </cell>
          <cell r="AD393">
            <v>0.14499999999999999</v>
          </cell>
          <cell r="AE393">
            <v>0.14499999999999999</v>
          </cell>
          <cell r="AF393">
            <v>0.14499999999999999</v>
          </cell>
          <cell r="AG393">
            <v>0.14499999999999999</v>
          </cell>
          <cell r="AH393">
            <v>0.14499999999999999</v>
          </cell>
          <cell r="AI393">
            <v>0.14499999999999999</v>
          </cell>
          <cell r="AJ393">
            <v>0.14499999999999999</v>
          </cell>
        </row>
        <row r="395">
          <cell r="I395" t="str">
            <v>US</v>
          </cell>
        </row>
        <row r="396">
          <cell r="I396" t="str">
            <v xml:space="preserve">Agency (Priceline.com &amp; Booking.com) </v>
          </cell>
          <cell r="M396">
            <v>31.20000000000001</v>
          </cell>
          <cell r="N396">
            <v>28.15799999999993</v>
          </cell>
          <cell r="O396">
            <v>50.358000000000047</v>
          </cell>
          <cell r="P396">
            <v>60.485359999999993</v>
          </cell>
          <cell r="Q396">
            <v>66.958779999999948</v>
          </cell>
          <cell r="R396">
            <v>71.947912300000283</v>
          </cell>
          <cell r="S396">
            <v>80.888439218000002</v>
          </cell>
          <cell r="T396">
            <v>91.25663749440001</v>
          </cell>
          <cell r="U396">
            <v>98.55716849395202</v>
          </cell>
          <cell r="V396">
            <v>100.03552602136132</v>
          </cell>
          <cell r="W396">
            <v>104.53712469232256</v>
          </cell>
          <cell r="X396">
            <v>109.24129530347707</v>
          </cell>
          <cell r="Y396">
            <v>114.15715359213354</v>
          </cell>
          <cell r="Z396">
            <v>119.29422550377954</v>
          </cell>
          <cell r="AA396">
            <v>124.66246565144961</v>
          </cell>
          <cell r="AB396">
            <v>130.27227660576483</v>
          </cell>
          <cell r="AC396">
            <v>136.13452905302424</v>
          </cell>
          <cell r="AD396">
            <v>142.2605828604103</v>
          </cell>
          <cell r="AE396">
            <v>148.66230908912874</v>
          </cell>
          <cell r="AF396">
            <v>155.35211299813952</v>
          </cell>
          <cell r="AG396">
            <v>162.34295808305581</v>
          </cell>
          <cell r="AH396">
            <v>169.64839119679328</v>
          </cell>
          <cell r="AI396">
            <v>177.28256880064896</v>
          </cell>
          <cell r="AJ396">
            <v>185.26028439667817</v>
          </cell>
        </row>
        <row r="397">
          <cell r="I397" t="str">
            <v xml:space="preserve">Merchant (NYOP &amp; Priceline.com) </v>
          </cell>
          <cell r="M397">
            <v>904.16899999999998</v>
          </cell>
          <cell r="N397">
            <v>981.82099999999991</v>
          </cell>
          <cell r="O397">
            <v>1196.796</v>
          </cell>
          <cell r="P397">
            <v>1403.4856399999999</v>
          </cell>
          <cell r="Q397">
            <v>1560.9842200000001</v>
          </cell>
          <cell r="R397">
            <v>1710.7175602000002</v>
          </cell>
          <cell r="S397">
            <v>1865.7281187380004</v>
          </cell>
          <cell r="T397">
            <v>2005.6577276433504</v>
          </cell>
          <cell r="U397">
            <v>2146.0537685783852</v>
          </cell>
          <cell r="V397">
            <v>2264.0867258501962</v>
          </cell>
          <cell r="W397">
            <v>2377.2910621427063</v>
          </cell>
          <cell r="X397">
            <v>2472.3827046284146</v>
          </cell>
          <cell r="Y397">
            <v>2571.278012813551</v>
          </cell>
          <cell r="Z397">
            <v>2674.1291333260929</v>
          </cell>
          <cell r="AA397">
            <v>2781.0942986591367</v>
          </cell>
          <cell r="AB397">
            <v>2892.3380706055023</v>
          </cell>
          <cell r="AC397">
            <v>3008.0315934297228</v>
          </cell>
          <cell r="AD397">
            <v>3128.3528571669117</v>
          </cell>
          <cell r="AE397">
            <v>3253.486971453588</v>
          </cell>
          <cell r="AF397">
            <v>3383.6264503117313</v>
          </cell>
          <cell r="AG397">
            <v>3518.9715083242013</v>
          </cell>
          <cell r="AH397">
            <v>3659.730368657169</v>
          </cell>
          <cell r="AI397">
            <v>3806.1195834034561</v>
          </cell>
          <cell r="AJ397">
            <v>3958.3643667395945</v>
          </cell>
        </row>
        <row r="398">
          <cell r="I398" t="str">
            <v>Other</v>
          </cell>
          <cell r="M398">
            <v>5.0340000000000007</v>
          </cell>
          <cell r="N398">
            <v>8.3389999999999986</v>
          </cell>
          <cell r="O398">
            <v>17.852</v>
          </cell>
          <cell r="P398">
            <v>22.241000000000003</v>
          </cell>
          <cell r="Q398">
            <v>12.663</v>
          </cell>
          <cell r="R398">
            <v>12.315999999999999</v>
          </cell>
          <cell r="S398">
            <v>12.315999999999999</v>
          </cell>
          <cell r="T398">
            <v>12.315999999999999</v>
          </cell>
          <cell r="U398">
            <v>12.315999999999999</v>
          </cell>
          <cell r="V398">
            <v>12.315999999999999</v>
          </cell>
          <cell r="W398">
            <v>12.315999999999999</v>
          </cell>
          <cell r="X398">
            <v>12.315999999999999</v>
          </cell>
          <cell r="Y398">
            <v>12.315999999999999</v>
          </cell>
          <cell r="Z398">
            <v>12.315999999999999</v>
          </cell>
          <cell r="AA398">
            <v>12.315999999999999</v>
          </cell>
          <cell r="AB398">
            <v>12.315999999999999</v>
          </cell>
          <cell r="AC398">
            <v>12.315999999999999</v>
          </cell>
          <cell r="AD398">
            <v>12.315999999999999</v>
          </cell>
          <cell r="AE398">
            <v>12.315999999999999</v>
          </cell>
          <cell r="AF398">
            <v>12.315999999999999</v>
          </cell>
          <cell r="AG398">
            <v>12.315999999999999</v>
          </cell>
          <cell r="AH398">
            <v>12.315999999999999</v>
          </cell>
          <cell r="AI398">
            <v>12.315999999999999</v>
          </cell>
          <cell r="AJ398">
            <v>12.315999999999999</v>
          </cell>
        </row>
        <row r="399">
          <cell r="I399" t="str">
            <v>Europe</v>
          </cell>
        </row>
        <row r="400">
          <cell r="I400" t="str">
            <v xml:space="preserve">Agency (Booking.com &amp; Other) </v>
          </cell>
          <cell r="M400">
            <v>179.24549999999999</v>
          </cell>
          <cell r="N400">
            <v>360.28174999999999</v>
          </cell>
          <cell r="O400">
            <v>572.21362499999998</v>
          </cell>
          <cell r="P400">
            <v>743.87497125000004</v>
          </cell>
          <cell r="Q400">
            <v>1150.3426637500002</v>
          </cell>
          <cell r="R400">
            <v>1876.8907024289108</v>
          </cell>
          <cell r="S400">
            <v>2349.591381183297</v>
          </cell>
          <cell r="T400">
            <v>2798.2466371560422</v>
          </cell>
          <cell r="U400">
            <v>3134.0362336147673</v>
          </cell>
          <cell r="V400">
            <v>3400.4293134720224</v>
          </cell>
          <cell r="W400">
            <v>3638.4593654150644</v>
          </cell>
          <cell r="X400">
            <v>3856.7669273399683</v>
          </cell>
          <cell r="Y400">
            <v>4039.9633563886173</v>
          </cell>
          <cell r="Z400">
            <v>4221.7617074261052</v>
          </cell>
          <cell r="AA400">
            <v>4411.7409842602792</v>
          </cell>
          <cell r="AB400">
            <v>4610.2693285519908</v>
          </cell>
          <cell r="AC400">
            <v>4817.7314483368309</v>
          </cell>
          <cell r="AD400">
            <v>5034.5293635119879</v>
          </cell>
          <cell r="AE400">
            <v>5261.0831848700273</v>
          </cell>
          <cell r="AF400">
            <v>5497.8319281891781</v>
          </cell>
          <cell r="AG400">
            <v>5745.2343649576915</v>
          </cell>
          <cell r="AH400">
            <v>6003.7699113807867</v>
          </cell>
          <cell r="AI400">
            <v>6273.9395573929214</v>
          </cell>
          <cell r="AJ400">
            <v>6556.2668374756022</v>
          </cell>
        </row>
        <row r="401">
          <cell r="I401" t="str">
            <v xml:space="preserve">Merchant (TravelJigsaw) </v>
          </cell>
          <cell r="M401">
            <v>0</v>
          </cell>
          <cell r="N401">
            <v>0</v>
          </cell>
          <cell r="O401">
            <v>0</v>
          </cell>
          <cell r="P401">
            <v>0</v>
          </cell>
          <cell r="Q401">
            <v>33.245999999999995</v>
          </cell>
          <cell r="R401">
            <v>87.944959575394833</v>
          </cell>
          <cell r="S401">
            <v>136.60708314611165</v>
          </cell>
          <cell r="T401">
            <v>183.62439129385476</v>
          </cell>
          <cell r="U401">
            <v>219.11135230794801</v>
          </cell>
          <cell r="V401">
            <v>242.63177995682381</v>
          </cell>
          <cell r="W401">
            <v>264.46864015293795</v>
          </cell>
          <cell r="X401">
            <v>282.98144496364364</v>
          </cell>
          <cell r="Y401">
            <v>297.13051721182586</v>
          </cell>
          <cell r="Z401">
            <v>311.98704307241718</v>
          </cell>
          <cell r="AA401">
            <v>327.58639522603806</v>
          </cell>
          <cell r="AB401">
            <v>343.96571498733999</v>
          </cell>
          <cell r="AC401">
            <v>361.16400073670701</v>
          </cell>
          <cell r="AD401">
            <v>379.2222007735424</v>
          </cell>
          <cell r="AE401">
            <v>398.18331081221953</v>
          </cell>
          <cell r="AF401">
            <v>418.09247635283054</v>
          </cell>
          <cell r="AG401">
            <v>438.99710017047215</v>
          </cell>
          <cell r="AH401">
            <v>460.94695517899572</v>
          </cell>
          <cell r="AI401">
            <v>483.99430293794558</v>
          </cell>
          <cell r="AJ401">
            <v>508.19401808484281</v>
          </cell>
        </row>
        <row r="402">
          <cell r="I402" t="str">
            <v>Asia</v>
          </cell>
        </row>
        <row r="403">
          <cell r="I403" t="str">
            <v xml:space="preserve">Agency (Booking.com) </v>
          </cell>
          <cell r="M403">
            <v>2.2544999999999997</v>
          </cell>
          <cell r="N403">
            <v>5.6362499999999995</v>
          </cell>
          <cell r="O403">
            <v>12.963374999999999</v>
          </cell>
          <cell r="P403">
            <v>26.102268749999993</v>
          </cell>
          <cell r="Q403">
            <v>57.348056249999985</v>
          </cell>
          <cell r="R403">
            <v>128.96590377004338</v>
          </cell>
          <cell r="S403">
            <v>223.23237642387363</v>
          </cell>
          <cell r="T403">
            <v>308.44109681166839</v>
          </cell>
          <cell r="U403">
            <v>365.093543164832</v>
          </cell>
          <cell r="V403">
            <v>408.90476834461191</v>
          </cell>
          <cell r="W403">
            <v>445.70619749562701</v>
          </cell>
          <cell r="X403">
            <v>476.90563132032088</v>
          </cell>
          <cell r="Y403">
            <v>505.51996919954018</v>
          </cell>
          <cell r="Z403">
            <v>535.85116735151269</v>
          </cell>
          <cell r="AA403">
            <v>568.00223739260343</v>
          </cell>
          <cell r="AB403">
            <v>602.08237163615968</v>
          </cell>
          <cell r="AC403">
            <v>638.20731393432925</v>
          </cell>
          <cell r="AD403">
            <v>676.49975277038902</v>
          </cell>
          <cell r="AE403">
            <v>717.08973793661232</v>
          </cell>
          <cell r="AF403">
            <v>760.11512221280907</v>
          </cell>
          <cell r="AG403">
            <v>805.7220295455777</v>
          </cell>
          <cell r="AH403">
            <v>854.06535131831242</v>
          </cell>
          <cell r="AI403">
            <v>905.30927239741118</v>
          </cell>
          <cell r="AJ403">
            <v>959.62782874125594</v>
          </cell>
        </row>
        <row r="404">
          <cell r="I404" t="str">
            <v xml:space="preserve">Merchant (Agoda) </v>
          </cell>
          <cell r="M404">
            <v>0</v>
          </cell>
          <cell r="N404">
            <v>2.4119999999999999</v>
          </cell>
          <cell r="O404">
            <v>21.366</v>
          </cell>
          <cell r="P404">
            <v>44.091360000000002</v>
          </cell>
          <cell r="Q404">
            <v>97.410780000000003</v>
          </cell>
          <cell r="R404">
            <v>206.58719696853626</v>
          </cell>
          <cell r="S404">
            <v>335.94444167496067</v>
          </cell>
          <cell r="T404">
            <v>435.54016208957808</v>
          </cell>
          <cell r="U404">
            <v>511.05010255072631</v>
          </cell>
          <cell r="V404">
            <v>545.6975671304366</v>
          </cell>
          <cell r="W404">
            <v>583.89639682956715</v>
          </cell>
          <cell r="X404">
            <v>618.93018063934119</v>
          </cell>
          <cell r="Y404">
            <v>649.87668967130833</v>
          </cell>
          <cell r="Z404">
            <v>682.37052415487381</v>
          </cell>
          <cell r="AA404">
            <v>716.4890503626176</v>
          </cell>
          <cell r="AB404">
            <v>752.3135028807485</v>
          </cell>
          <cell r="AC404">
            <v>789.92917802478598</v>
          </cell>
          <cell r="AD404">
            <v>829.42563692602528</v>
          </cell>
          <cell r="AE404">
            <v>870.89691877232656</v>
          </cell>
          <cell r="AF404">
            <v>914.44176471094283</v>
          </cell>
          <cell r="AG404">
            <v>960.16385294649001</v>
          </cell>
          <cell r="AH404">
            <v>1008.1720455938145</v>
          </cell>
          <cell r="AI404">
            <v>1058.5806478735053</v>
          </cell>
          <cell r="AJ404">
            <v>1111.5096802671806</v>
          </cell>
        </row>
        <row r="405">
          <cell r="I405" t="str">
            <v>Latin America</v>
          </cell>
        </row>
        <row r="406">
          <cell r="I406" t="str">
            <v xml:space="preserve">Agency (Booking.com) </v>
          </cell>
          <cell r="M406">
            <v>1.2</v>
          </cell>
          <cell r="N406">
            <v>4.17</v>
          </cell>
          <cell r="O406">
            <v>13.256999999999998</v>
          </cell>
          <cell r="P406">
            <v>37.931399999999996</v>
          </cell>
          <cell r="Q406">
            <v>105.95249999999999</v>
          </cell>
          <cell r="R406">
            <v>235.45999749118889</v>
          </cell>
          <cell r="S406">
            <v>394.10602986735591</v>
          </cell>
          <cell r="T406">
            <v>542.84659826613279</v>
          </cell>
          <cell r="U406">
            <v>657.73673447451301</v>
          </cell>
          <cell r="V406">
            <v>756.39724464568985</v>
          </cell>
          <cell r="W406">
            <v>832.03696911025895</v>
          </cell>
          <cell r="X406">
            <v>898.59992663907974</v>
          </cell>
          <cell r="Y406">
            <v>961.50192150381542</v>
          </cell>
          <cell r="Z406">
            <v>1028.8070560090825</v>
          </cell>
          <cell r="AA406">
            <v>1100.8235499297182</v>
          </cell>
          <cell r="AB406">
            <v>1177.8811984247986</v>
          </cell>
          <cell r="AC406">
            <v>1260.3328823145346</v>
          </cell>
          <cell r="AD406">
            <v>1348.556184076552</v>
          </cell>
          <cell r="AE406">
            <v>1442.9551169619108</v>
          </cell>
          <cell r="AF406">
            <v>1543.9619751492446</v>
          </cell>
          <cell r="AG406">
            <v>1652.0393134096917</v>
          </cell>
          <cell r="AH406">
            <v>1767.6820653483703</v>
          </cell>
          <cell r="AI406">
            <v>1891.4198099227563</v>
          </cell>
          <cell r="AJ406">
            <v>2023.8191966173492</v>
          </cell>
        </row>
        <row r="408">
          <cell r="I408" t="str">
            <v>Gross Profit Model Drivers:</v>
          </cell>
        </row>
        <row r="409">
          <cell r="I409" t="str">
            <v>US</v>
          </cell>
        </row>
        <row r="410">
          <cell r="I410" t="str">
            <v>Merchant (NYOP &amp; Priceline.com) - % of gross bookings</v>
          </cell>
          <cell r="T410">
            <v>0.17199999999999999</v>
          </cell>
          <cell r="U410">
            <v>0.17</v>
          </cell>
          <cell r="V410">
            <v>0.17</v>
          </cell>
          <cell r="W410">
            <v>0.17</v>
          </cell>
          <cell r="X410">
            <v>0.17</v>
          </cell>
          <cell r="Y410">
            <v>0.17</v>
          </cell>
          <cell r="Z410">
            <v>0.17</v>
          </cell>
          <cell r="AA410">
            <v>0.17</v>
          </cell>
          <cell r="AB410">
            <v>0.17</v>
          </cell>
          <cell r="AC410">
            <v>0.17</v>
          </cell>
          <cell r="AD410">
            <v>0.17</v>
          </cell>
          <cell r="AE410">
            <v>0.17</v>
          </cell>
          <cell r="AF410">
            <v>0.17</v>
          </cell>
          <cell r="AG410">
            <v>0.17</v>
          </cell>
          <cell r="AH410">
            <v>0.17</v>
          </cell>
          <cell r="AI410">
            <v>0.17</v>
          </cell>
          <cell r="AJ410">
            <v>0.17</v>
          </cell>
        </row>
        <row r="412">
          <cell r="I412" t="str">
            <v>US</v>
          </cell>
        </row>
        <row r="413">
          <cell r="I413" t="str">
            <v>Merchant (NYOP &amp; Priceline.com) - Y/Y growth</v>
          </cell>
          <cell r="M413">
            <v>182.16499999999999</v>
          </cell>
          <cell r="N413">
            <v>211.82300000000001</v>
          </cell>
          <cell r="O413">
            <v>267.96100000000001</v>
          </cell>
          <cell r="P413">
            <v>326.03664000000003</v>
          </cell>
          <cell r="Q413">
            <v>385.05021999999997</v>
          </cell>
          <cell r="R413">
            <v>426.18139020000001</v>
          </cell>
          <cell r="S413">
            <v>450.95197206800003</v>
          </cell>
          <cell r="T413">
            <v>479.4166326106</v>
          </cell>
          <cell r="U413">
            <v>507.01096204574509</v>
          </cell>
          <cell r="V413">
            <v>534.89656495826102</v>
          </cell>
          <cell r="W413">
            <v>561.64139320617414</v>
          </cell>
          <cell r="X413">
            <v>584.10704893442107</v>
          </cell>
          <cell r="Y413">
            <v>607.47133089179795</v>
          </cell>
          <cell r="Z413">
            <v>631.77018412746986</v>
          </cell>
          <cell r="AA413">
            <v>657.04099149256865</v>
          </cell>
          <cell r="AB413">
            <v>683.32263115227136</v>
          </cell>
          <cell r="AC413">
            <v>710.6555363983623</v>
          </cell>
          <cell r="AD413">
            <v>739.08175785429682</v>
          </cell>
          <cell r="AE413">
            <v>768.64502816846868</v>
          </cell>
          <cell r="AF413">
            <v>799.39082929520748</v>
          </cell>
          <cell r="AG413">
            <v>831.36646246701582</v>
          </cell>
          <cell r="AH413">
            <v>864.62112096569649</v>
          </cell>
          <cell r="AI413">
            <v>899.20596580432436</v>
          </cell>
          <cell r="AJ413">
            <v>935.17420443649746</v>
          </cell>
        </row>
        <row r="415">
          <cell r="I415" t="str">
            <v>Other P&amp;L Model Drivers:</v>
          </cell>
        </row>
        <row r="416">
          <cell r="I416" t="str">
            <v xml:space="preserve">Offline Advertising </v>
          </cell>
          <cell r="T416">
            <v>1.0999999999999999E-2</v>
          </cell>
          <cell r="U416">
            <v>0.01</v>
          </cell>
          <cell r="V416">
            <v>0.01</v>
          </cell>
          <cell r="W416">
            <v>0.01</v>
          </cell>
          <cell r="X416">
            <v>0.01</v>
          </cell>
          <cell r="Y416">
            <v>0.01</v>
          </cell>
          <cell r="Z416">
            <v>0.01</v>
          </cell>
          <cell r="AA416">
            <v>0.01</v>
          </cell>
          <cell r="AB416">
            <v>0.01</v>
          </cell>
          <cell r="AC416">
            <v>0.01</v>
          </cell>
          <cell r="AD416">
            <v>0.01</v>
          </cell>
          <cell r="AE416">
            <v>0.01</v>
          </cell>
          <cell r="AF416">
            <v>0.01</v>
          </cell>
          <cell r="AG416">
            <v>0.01</v>
          </cell>
          <cell r="AH416">
            <v>0.01</v>
          </cell>
          <cell r="AI416">
            <v>0.01</v>
          </cell>
          <cell r="AJ416">
            <v>0.01</v>
          </cell>
        </row>
        <row r="417">
          <cell r="I417" t="str">
            <v xml:space="preserve">Online Advertising </v>
          </cell>
          <cell r="T417">
            <v>0.29299999999999998</v>
          </cell>
          <cell r="U417">
            <v>0.29199999999999998</v>
          </cell>
          <cell r="V417">
            <v>0.29099999999999998</v>
          </cell>
          <cell r="W417">
            <v>0.29099999999999998</v>
          </cell>
          <cell r="X417">
            <v>0.28999999999999998</v>
          </cell>
          <cell r="Y417">
            <v>0.28999999999999998</v>
          </cell>
          <cell r="Z417">
            <v>0.28999999999999998</v>
          </cell>
          <cell r="AA417">
            <v>0.28999999999999998</v>
          </cell>
          <cell r="AB417">
            <v>0.28999999999999998</v>
          </cell>
          <cell r="AC417">
            <v>0.28999999999999998</v>
          </cell>
          <cell r="AD417">
            <v>0.28999999999999998</v>
          </cell>
          <cell r="AE417">
            <v>0.28999999999999998</v>
          </cell>
          <cell r="AF417">
            <v>0.28999999999999998</v>
          </cell>
          <cell r="AG417">
            <v>0.28999999999999998</v>
          </cell>
          <cell r="AH417">
            <v>0.28999999999999998</v>
          </cell>
          <cell r="AI417">
            <v>0.28999999999999998</v>
          </cell>
          <cell r="AJ417">
            <v>0.28999999999999998</v>
          </cell>
        </row>
        <row r="418">
          <cell r="I418" t="str">
            <v xml:space="preserve">Selling &amp; Marketing  </v>
          </cell>
          <cell r="T418">
            <v>5.5E-2</v>
          </cell>
          <cell r="U418">
            <v>5.3999999999999999E-2</v>
          </cell>
          <cell r="V418">
            <v>5.2999999999999999E-2</v>
          </cell>
          <cell r="W418">
            <v>5.2999999999999999E-2</v>
          </cell>
          <cell r="X418">
            <v>5.2999999999999999E-2</v>
          </cell>
          <cell r="Y418">
            <v>5.2999999999999999E-2</v>
          </cell>
          <cell r="Z418">
            <v>5.2999999999999999E-2</v>
          </cell>
          <cell r="AA418">
            <v>5.2999999999999999E-2</v>
          </cell>
          <cell r="AB418">
            <v>5.3999999999999999E-2</v>
          </cell>
          <cell r="AC418">
            <v>5.3999999999999999E-2</v>
          </cell>
          <cell r="AD418">
            <v>5.3999999999999999E-2</v>
          </cell>
          <cell r="AE418">
            <v>5.3999999999999999E-2</v>
          </cell>
          <cell r="AF418">
            <v>5.3999999999999999E-2</v>
          </cell>
          <cell r="AG418">
            <v>5.3999999999999999E-2</v>
          </cell>
          <cell r="AH418">
            <v>5.3999999999999999E-2</v>
          </cell>
          <cell r="AI418">
            <v>5.3999999999999999E-2</v>
          </cell>
          <cell r="AJ418">
            <v>5.3999999999999999E-2</v>
          </cell>
        </row>
        <row r="419">
          <cell r="I419" t="str">
            <v>Personnel (ex-SBC)</v>
          </cell>
          <cell r="T419">
            <v>9.8000000000000004E-2</v>
          </cell>
          <cell r="U419">
            <v>9.8000000000000004E-2</v>
          </cell>
          <cell r="V419">
            <v>9.7000000000000003E-2</v>
          </cell>
          <cell r="W419">
            <v>9.6000000000000002E-2</v>
          </cell>
          <cell r="X419">
            <v>9.5000000000000001E-2</v>
          </cell>
          <cell r="Y419">
            <v>9.5000000000000001E-2</v>
          </cell>
          <cell r="Z419">
            <v>9.5000000000000001E-2</v>
          </cell>
          <cell r="AA419">
            <v>9.5000000000000001E-2</v>
          </cell>
          <cell r="AB419">
            <v>9.5000000000000001E-2</v>
          </cell>
          <cell r="AC419">
            <v>9.5000000000000001E-2</v>
          </cell>
          <cell r="AD419">
            <v>9.5000000000000001E-2</v>
          </cell>
          <cell r="AE419">
            <v>9.5000000000000001E-2</v>
          </cell>
          <cell r="AF419">
            <v>9.5000000000000001E-2</v>
          </cell>
          <cell r="AG419">
            <v>9.5000000000000001E-2</v>
          </cell>
          <cell r="AH419">
            <v>9.5000000000000001E-2</v>
          </cell>
          <cell r="AI419">
            <v>9.5000000000000001E-2</v>
          </cell>
          <cell r="AJ419">
            <v>9.5000000000000001E-2</v>
          </cell>
        </row>
        <row r="420">
          <cell r="I420" t="str">
            <v xml:space="preserve">General &amp; Administrative </v>
          </cell>
          <cell r="T420">
            <v>4.1000000000000002E-2</v>
          </cell>
          <cell r="U420">
            <v>0.04</v>
          </cell>
          <cell r="V420">
            <v>3.9E-2</v>
          </cell>
          <cell r="W420">
            <v>3.7999999999999999E-2</v>
          </cell>
          <cell r="X420">
            <v>3.7999999999999999E-2</v>
          </cell>
          <cell r="Y420">
            <v>3.7999999999999999E-2</v>
          </cell>
          <cell r="Z420">
            <v>3.7999999999999999E-2</v>
          </cell>
          <cell r="AA420">
            <v>3.7999999999999999E-2</v>
          </cell>
          <cell r="AB420">
            <v>3.7999999999999999E-2</v>
          </cell>
          <cell r="AC420">
            <v>3.7999999999999999E-2</v>
          </cell>
          <cell r="AD420">
            <v>3.7999999999999999E-2</v>
          </cell>
          <cell r="AE420">
            <v>3.7999999999999999E-2</v>
          </cell>
          <cell r="AF420">
            <v>3.7999999999999999E-2</v>
          </cell>
          <cell r="AG420">
            <v>3.7999999999999999E-2</v>
          </cell>
          <cell r="AH420">
            <v>3.7999999999999999E-2</v>
          </cell>
          <cell r="AI420">
            <v>3.7999999999999999E-2</v>
          </cell>
          <cell r="AJ420">
            <v>3.7999999999999999E-2</v>
          </cell>
        </row>
        <row r="421">
          <cell r="I421" t="str">
            <v xml:space="preserve">Information Technology </v>
          </cell>
          <cell r="T421">
            <v>1.0999999999999999E-2</v>
          </cell>
          <cell r="U421">
            <v>1.0999999999999999E-2</v>
          </cell>
          <cell r="V421">
            <v>1.0999999999999999E-2</v>
          </cell>
          <cell r="W421">
            <v>1.0999999999999999E-2</v>
          </cell>
          <cell r="X421">
            <v>1.0999999999999999E-2</v>
          </cell>
          <cell r="Y421">
            <v>1.0999999999999999E-2</v>
          </cell>
          <cell r="Z421">
            <v>1.0999999999999999E-2</v>
          </cell>
          <cell r="AA421">
            <v>1.0999999999999999E-2</v>
          </cell>
          <cell r="AB421">
            <v>1.0999999999999999E-2</v>
          </cell>
          <cell r="AC421">
            <v>1.0999999999999999E-2</v>
          </cell>
          <cell r="AD421">
            <v>1.0999999999999999E-2</v>
          </cell>
          <cell r="AE421">
            <v>1.0999999999999999E-2</v>
          </cell>
          <cell r="AF421">
            <v>1.0999999999999999E-2</v>
          </cell>
          <cell r="AG421">
            <v>1.0999999999999999E-2</v>
          </cell>
          <cell r="AH421">
            <v>1.0999999999999999E-2</v>
          </cell>
          <cell r="AI421">
            <v>1.0999999999999999E-2</v>
          </cell>
          <cell r="AJ421">
            <v>1.0999999999999999E-2</v>
          </cell>
        </row>
        <row r="422">
          <cell r="I422" t="str">
            <v>Stock-based Compensation</v>
          </cell>
          <cell r="T422">
            <v>2.5000000000000001E-2</v>
          </cell>
          <cell r="U422">
            <v>2.5000000000000001E-2</v>
          </cell>
          <cell r="V422">
            <v>2.5000000000000001E-2</v>
          </cell>
          <cell r="W422">
            <v>2.5000000000000001E-2</v>
          </cell>
          <cell r="X422">
            <v>2.5000000000000001E-2</v>
          </cell>
          <cell r="Y422">
            <v>2.5000000000000001E-2</v>
          </cell>
          <cell r="Z422">
            <v>2.5000000000000001E-2</v>
          </cell>
          <cell r="AA422">
            <v>2.5000000000000001E-2</v>
          </cell>
          <cell r="AB422">
            <v>2.5000000000000001E-2</v>
          </cell>
          <cell r="AC422">
            <v>2.5000000000000001E-2</v>
          </cell>
          <cell r="AD422">
            <v>2.5000000000000001E-2</v>
          </cell>
          <cell r="AE422">
            <v>2.5000000000000001E-2</v>
          </cell>
          <cell r="AF422">
            <v>2.5000000000000001E-2</v>
          </cell>
          <cell r="AG422">
            <v>2.5000000000000001E-2</v>
          </cell>
          <cell r="AH422">
            <v>2.5000000000000001E-2</v>
          </cell>
          <cell r="AI422">
            <v>2.5000000000000001E-2</v>
          </cell>
          <cell r="AJ422">
            <v>2.5000000000000001E-2</v>
          </cell>
        </row>
        <row r="423">
          <cell r="I423" t="str">
            <v>Interest Rate on Cash &amp; Equivalents</v>
          </cell>
          <cell r="T423">
            <v>4.0000000000000001E-3</v>
          </cell>
          <cell r="U423">
            <v>4.0000000000000001E-3</v>
          </cell>
          <cell r="V423">
            <v>4.0000000000000001E-3</v>
          </cell>
          <cell r="W423">
            <v>4.0000000000000001E-3</v>
          </cell>
          <cell r="X423">
            <v>4.0000000000000001E-3</v>
          </cell>
          <cell r="Y423">
            <v>4.0000000000000001E-3</v>
          </cell>
          <cell r="Z423">
            <v>4.0000000000000001E-3</v>
          </cell>
          <cell r="AA423">
            <v>4.0000000000000001E-3</v>
          </cell>
          <cell r="AB423">
            <v>4.0000000000000001E-3</v>
          </cell>
          <cell r="AC423">
            <v>4.0000000000000001E-3</v>
          </cell>
          <cell r="AD423">
            <v>4.0000000000000001E-3</v>
          </cell>
          <cell r="AE423">
            <v>4.0000000000000001E-3</v>
          </cell>
          <cell r="AF423">
            <v>4.0000000000000001E-3</v>
          </cell>
          <cell r="AG423">
            <v>4.0000000000000001E-3</v>
          </cell>
          <cell r="AH423">
            <v>4.0000000000000001E-3</v>
          </cell>
          <cell r="AI423">
            <v>4.0000000000000001E-3</v>
          </cell>
          <cell r="AJ423">
            <v>4.0000000000000001E-3</v>
          </cell>
        </row>
        <row r="425">
          <cell r="I425" t="str">
            <v>Cash Flow Statement Model Drivers:</v>
          </cell>
        </row>
        <row r="426">
          <cell r="I426" t="str">
            <v>Capex as % of Gross Profit</v>
          </cell>
          <cell r="M426">
            <v>3.2039471551911121E-2</v>
          </cell>
          <cell r="N426">
            <v>2.5690216165716314E-2</v>
          </cell>
          <cell r="O426">
            <v>1.9165853357476326E-2</v>
          </cell>
          <cell r="P426">
            <v>1.1981633344252649E-2</v>
          </cell>
          <cell r="Q426">
            <v>1.1835165733179952E-2</v>
          </cell>
          <cell r="R426">
            <v>1.3856180086347116E-2</v>
          </cell>
          <cell r="S426">
            <v>1.591001125751421E-2</v>
          </cell>
          <cell r="T426">
            <v>1.7999999999999999E-2</v>
          </cell>
          <cell r="U426">
            <v>0.02</v>
          </cell>
          <cell r="V426">
            <v>0.02</v>
          </cell>
          <cell r="W426">
            <v>0.02</v>
          </cell>
          <cell r="X426">
            <v>0.02</v>
          </cell>
          <cell r="Y426">
            <v>0.02</v>
          </cell>
          <cell r="Z426">
            <v>0.02</v>
          </cell>
          <cell r="AA426">
            <v>0.02</v>
          </cell>
          <cell r="AB426">
            <v>0.02</v>
          </cell>
          <cell r="AC426">
            <v>0.02</v>
          </cell>
          <cell r="AD426">
            <v>0.02</v>
          </cell>
          <cell r="AE426">
            <v>0.02</v>
          </cell>
          <cell r="AF426">
            <v>0.02</v>
          </cell>
          <cell r="AG426">
            <v>0.02</v>
          </cell>
          <cell r="AH426">
            <v>0.02</v>
          </cell>
          <cell r="AI426">
            <v>0.02</v>
          </cell>
          <cell r="AJ426">
            <v>0.02</v>
          </cell>
        </row>
      </sheetData>
      <sheetData sheetId="4"/>
      <sheetData sheetId="5"/>
      <sheetData sheetId="6"/>
      <sheetData sheetId="7"/>
      <sheetData sheetId="8"/>
      <sheetData sheetId="9"/>
      <sheetData sheetId="10"/>
      <sheetData sheetId="11" refreshError="1">
        <row r="3">
          <cell r="D3" t="str">
            <v>UFCF Valuation Year</v>
          </cell>
          <cell r="E3">
            <v>41274</v>
          </cell>
        </row>
        <row r="4">
          <cell r="D4" t="str">
            <v>Beginning Year of CAGR</v>
          </cell>
          <cell r="E4">
            <v>40543</v>
          </cell>
        </row>
        <row r="5">
          <cell r="D5" t="str">
            <v>Ending Year of CAGR</v>
          </cell>
          <cell r="E5">
            <v>44196</v>
          </cell>
        </row>
        <row r="7">
          <cell r="B7" t="str">
            <v xml:space="preserve">Price Target = $650 </v>
          </cell>
          <cell r="D7" t="str">
            <v>Derived from base case, utilizing DCF analysis.</v>
          </cell>
        </row>
        <row r="8">
          <cell r="B8" t="str">
            <v xml:space="preserve">Bull Case $934 </v>
          </cell>
          <cell r="C8" t="str">
            <v>22x Bull Case 12E EV / EBITDA</v>
          </cell>
          <cell r="D8" t="str">
            <v>Economy improves and growth recovers quickly. PCLN continues its momentum, taking market share and receiving higher commissions per booking as the economic cycle improves. 10-year gross bookings CAGR (C10-C20E) of 19%, Adj. EBITDA margin expands to 52% in</v>
          </cell>
          <cell r="E8">
            <v>0.19208566924467307</v>
          </cell>
          <cell r="F8">
            <v>0.51900000000000002</v>
          </cell>
        </row>
        <row r="9">
          <cell r="B9" t="str">
            <v xml:space="preserve">Base Case $650 </v>
          </cell>
          <cell r="C9" t="str">
            <v>16x Base Case 12E EV / EBITDA</v>
          </cell>
          <cell r="D9" t="str">
            <v>Continued market share gains in Europe and APAC despite weak economic conditions. Priceline is able to maintain strong growth by continuing to take share from offline channels and local online travel agencies. 10-year gross bookings CAGR (C10-C20E) of 15%</v>
          </cell>
          <cell r="E9">
            <v>0.15177817128386772</v>
          </cell>
          <cell r="F9">
            <v>0.50300000000000011</v>
          </cell>
        </row>
        <row r="10">
          <cell r="B10" t="str">
            <v xml:space="preserve">Bear Case $396 </v>
          </cell>
          <cell r="C10" t="str">
            <v>11x Bear Case 12E EV / EBITDA</v>
          </cell>
          <cell r="D10" t="str">
            <v>Global recessionary conditions and increased competition. Consumers significantly cut back on travel expenditures, leading to large declines in hotel occupancy and ADRs. New models from entrants pressure long term growth. 10-year gross bookings CAGR of (C</v>
          </cell>
          <cell r="E10">
            <v>0.10570221905422805</v>
          </cell>
          <cell r="F10">
            <v>0.46599999999999991</v>
          </cell>
        </row>
      </sheetData>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ation"/>
      <sheetName val="Act vs. Ests"/>
      <sheetName val="Estimate Changes"/>
      <sheetName val="MW-Cache"/>
      <sheetName val="Model"/>
      <sheetName val="Drivers &amp; Metrics"/>
      <sheetName val="DCF"/>
      <sheetName val="RR &amp; marketing book chart"/>
      <sheetName val="Marketing book chart"/>
      <sheetName val="MWA RR"/>
      <sheetName val="Scenario charts"/>
      <sheetName val="mwareDates"/>
      <sheetName val="mwareSettings"/>
      <sheetName val="TAM"/>
    </sheetNames>
    <sheetDataSet>
      <sheetData sheetId="0"/>
      <sheetData sheetId="1"/>
      <sheetData sheetId="2"/>
      <sheetData sheetId="3"/>
      <sheetData sheetId="4" refreshError="1">
        <row r="1">
          <cell r="B1" t="str">
            <v>ElementName</v>
          </cell>
          <cell r="C1" t="str">
            <v>ScaleOverride</v>
          </cell>
          <cell r="D1" t="str">
            <v>UnitOverride</v>
          </cell>
          <cell r="E1" t="str">
            <v>ReverseSign</v>
          </cell>
          <cell r="F1" t="str">
            <v>IsDrivingAssumption</v>
          </cell>
          <cell r="G1" t="str">
            <v>SegmentID</v>
          </cell>
          <cell r="I1" t="str">
            <v>Select Model Case:</v>
          </cell>
          <cell r="K1">
            <v>9</v>
          </cell>
          <cell r="AA1" t="str">
            <v>Jordan Monahan: 212-761-8094 / jordan.monahan@morganstanley.com</v>
          </cell>
          <cell r="AE1" t="str">
            <v>Jordan Monahan: 212-761-8094 / jordan.monahan@morganstanley.com</v>
          </cell>
          <cell r="AI1" t="str">
            <v>Jordan Monahan: 212-761-8094 / jordan.monahan@morganstanley.com</v>
          </cell>
        </row>
        <row r="2">
          <cell r="AA2" t="str">
            <v>Scott Devitt: 212-761-3365 / scott.devitt@morganstanley.com</v>
          </cell>
          <cell r="AE2" t="str">
            <v>Scott Devitt: 212-761-3365 / scott.devitt@morganstanley.com</v>
          </cell>
          <cell r="AI2" t="str">
            <v>Scott Devitt: 212-761-3365 / scott.devitt@morganstanley.com</v>
          </cell>
        </row>
        <row r="3">
          <cell r="AI3" t="str">
            <v>Erhan Soyer-Osman: 212-761-3483 / erhan.soyer@morganstanley.com</v>
          </cell>
        </row>
        <row r="5">
          <cell r="L5" t="str">
            <v>2009-Q1</v>
          </cell>
          <cell r="M5" t="str">
            <v>2009-Q2</v>
          </cell>
          <cell r="N5" t="str">
            <v>2009-Q3</v>
          </cell>
          <cell r="O5" t="str">
            <v>2009-Q4</v>
          </cell>
          <cell r="P5" t="str">
            <v>2010-Q1</v>
          </cell>
          <cell r="Q5" t="str">
            <v>2010-Q2</v>
          </cell>
          <cell r="R5" t="str">
            <v>2010-Q3</v>
          </cell>
          <cell r="S5" t="str">
            <v>2010-Q4</v>
          </cell>
          <cell r="T5" t="str">
            <v>2011-Q1</v>
          </cell>
          <cell r="U5" t="str">
            <v>2011-Q2</v>
          </cell>
          <cell r="V5" t="str">
            <v>2011-Q3</v>
          </cell>
          <cell r="W5" t="str">
            <v>2011-Q4</v>
          </cell>
          <cell r="X5" t="str">
            <v>2012-Q1</v>
          </cell>
          <cell r="Y5" t="str">
            <v>2012-Q2</v>
          </cell>
          <cell r="Z5" t="str">
            <v>2012-Q3</v>
          </cell>
          <cell r="AA5" t="str">
            <v>2012-Q4</v>
          </cell>
          <cell r="AB5" t="str">
            <v>2013-Q1</v>
          </cell>
          <cell r="AC5" t="str">
            <v>2013-Q2</v>
          </cell>
          <cell r="AD5" t="str">
            <v>2013-Q3</v>
          </cell>
          <cell r="AE5" t="str">
            <v>2013-Q4</v>
          </cell>
          <cell r="AF5" t="str">
            <v>2014-Q1</v>
          </cell>
          <cell r="AG5" t="str">
            <v>2008-FY</v>
          </cell>
          <cell r="AH5" t="str">
            <v>2009-FY</v>
          </cell>
          <cell r="AI5" t="str">
            <v>2010-FY</v>
          </cell>
          <cell r="AJ5" t="str">
            <v>2011-FY</v>
          </cell>
          <cell r="AK5" t="str">
            <v>2012-FY</v>
          </cell>
          <cell r="AL5" t="str">
            <v>2013-FY</v>
          </cell>
          <cell r="AM5" t="str">
            <v>2014-FY</v>
          </cell>
          <cell r="AN5" t="str">
            <v>2015-FY</v>
          </cell>
          <cell r="AO5" t="str">
            <v>2016-FY</v>
          </cell>
          <cell r="AP5" t="str">
            <v>2017-FY</v>
          </cell>
          <cell r="AQ5" t="str">
            <v>2018-FY</v>
          </cell>
          <cell r="AR5" t="str">
            <v>2019-FY</v>
          </cell>
          <cell r="AS5" t="str">
            <v>2020-FY</v>
          </cell>
          <cell r="AT5" t="str">
            <v>2017-FY</v>
          </cell>
          <cell r="AU5" t="str">
            <v>2018-FY</v>
          </cell>
          <cell r="AV5" t="str">
            <v>2019-FY</v>
          </cell>
          <cell r="AW5" t="str">
            <v>2020-FY</v>
          </cell>
        </row>
        <row r="6">
          <cell r="I6" t="str">
            <v>Period-End Date</v>
          </cell>
          <cell r="L6">
            <v>39903</v>
          </cell>
          <cell r="M6">
            <v>39994</v>
          </cell>
          <cell r="N6">
            <v>40086</v>
          </cell>
          <cell r="O6">
            <v>40178</v>
          </cell>
          <cell r="P6">
            <v>40268</v>
          </cell>
          <cell r="Q6">
            <v>40359</v>
          </cell>
          <cell r="R6">
            <v>40451</v>
          </cell>
          <cell r="S6">
            <v>40543</v>
          </cell>
          <cell r="T6">
            <v>40633</v>
          </cell>
          <cell r="U6">
            <v>40724</v>
          </cell>
          <cell r="V6">
            <v>40816</v>
          </cell>
          <cell r="W6">
            <v>40908</v>
          </cell>
          <cell r="X6">
            <v>40999</v>
          </cell>
          <cell r="Y6">
            <v>41090</v>
          </cell>
          <cell r="Z6">
            <v>41182</v>
          </cell>
          <cell r="AA6">
            <v>41274</v>
          </cell>
          <cell r="AB6">
            <v>41364</v>
          </cell>
          <cell r="AC6">
            <v>41455</v>
          </cell>
          <cell r="AD6">
            <v>41547</v>
          </cell>
          <cell r="AE6">
            <v>41639</v>
          </cell>
          <cell r="AF6">
            <v>41729</v>
          </cell>
          <cell r="AG6">
            <v>39813</v>
          </cell>
          <cell r="AH6">
            <v>40178</v>
          </cell>
          <cell r="AI6">
            <v>40543</v>
          </cell>
          <cell r="AJ6">
            <v>40908</v>
          </cell>
          <cell r="AK6">
            <v>41274</v>
          </cell>
          <cell r="AL6">
            <v>41639</v>
          </cell>
          <cell r="AM6">
            <v>42004</v>
          </cell>
          <cell r="AN6">
            <v>42369</v>
          </cell>
          <cell r="AO6">
            <v>42735</v>
          </cell>
          <cell r="AP6">
            <v>43100</v>
          </cell>
          <cell r="AQ6">
            <v>43465</v>
          </cell>
          <cell r="AR6">
            <v>43830</v>
          </cell>
          <cell r="AS6">
            <v>44196</v>
          </cell>
          <cell r="AT6">
            <v>43100</v>
          </cell>
          <cell r="AU6">
            <v>43465</v>
          </cell>
          <cell r="AV6">
            <v>43830</v>
          </cell>
          <cell r="AW6">
            <v>44196</v>
          </cell>
        </row>
        <row r="7">
          <cell r="I7" t="str">
            <v>Morgan Stanley | Millennial Media model</v>
          </cell>
          <cell r="L7">
            <v>40178</v>
          </cell>
          <cell r="P7">
            <v>40543</v>
          </cell>
          <cell r="T7">
            <v>40908</v>
          </cell>
          <cell r="X7">
            <v>41274</v>
          </cell>
          <cell r="AB7">
            <v>41639</v>
          </cell>
          <cell r="AF7">
            <v>42004</v>
          </cell>
          <cell r="AU7" t="str">
            <v>CAGR</v>
          </cell>
          <cell r="AY7" t="str">
            <v>CAGR</v>
          </cell>
        </row>
        <row r="8">
          <cell r="I8" t="str">
            <v>(USD millions)</v>
          </cell>
          <cell r="L8">
            <v>1</v>
          </cell>
          <cell r="M8">
            <v>2</v>
          </cell>
          <cell r="N8">
            <v>3</v>
          </cell>
          <cell r="O8">
            <v>4</v>
          </cell>
          <cell r="P8">
            <v>1</v>
          </cell>
          <cell r="Q8">
            <v>2</v>
          </cell>
          <cell r="R8">
            <v>3</v>
          </cell>
          <cell r="S8">
            <v>4</v>
          </cell>
          <cell r="T8">
            <v>1</v>
          </cell>
          <cell r="U8">
            <v>2</v>
          </cell>
          <cell r="V8">
            <v>3</v>
          </cell>
          <cell r="W8">
            <v>4</v>
          </cell>
          <cell r="X8">
            <v>1</v>
          </cell>
          <cell r="Y8">
            <v>2</v>
          </cell>
          <cell r="Z8">
            <v>3</v>
          </cell>
          <cell r="AA8">
            <v>4</v>
          </cell>
          <cell r="AB8">
            <v>1</v>
          </cell>
          <cell r="AC8">
            <v>2</v>
          </cell>
          <cell r="AD8">
            <v>3</v>
          </cell>
          <cell r="AE8">
            <v>4</v>
          </cell>
          <cell r="AF8">
            <v>1</v>
          </cell>
          <cell r="AG8">
            <v>39813</v>
          </cell>
          <cell r="AH8">
            <v>40178</v>
          </cell>
          <cell r="AI8">
            <v>40543</v>
          </cell>
          <cell r="AJ8">
            <v>40908</v>
          </cell>
          <cell r="AK8">
            <v>41274</v>
          </cell>
          <cell r="AL8">
            <v>41639</v>
          </cell>
          <cell r="AM8">
            <v>42004</v>
          </cell>
          <cell r="AN8">
            <v>42369</v>
          </cell>
          <cell r="AO8">
            <v>42735</v>
          </cell>
          <cell r="AP8">
            <v>43100</v>
          </cell>
          <cell r="AQ8">
            <v>43465</v>
          </cell>
          <cell r="AR8">
            <v>43830</v>
          </cell>
          <cell r="AS8">
            <v>44196</v>
          </cell>
          <cell r="AT8">
            <v>43100</v>
          </cell>
          <cell r="AU8" t="str">
            <v>2012-2015</v>
          </cell>
          <cell r="AV8" t="str">
            <v>2013-2016</v>
          </cell>
          <cell r="AW8" t="str">
            <v>2014-2017</v>
          </cell>
          <cell r="AX8" t="str">
            <v>2015-2018</v>
          </cell>
          <cell r="AY8" t="str">
            <v>2016-2019</v>
          </cell>
          <cell r="AZ8" t="str">
            <v>2013-2016</v>
          </cell>
          <cell r="BA8" t="str">
            <v>2014-2017</v>
          </cell>
          <cell r="BB8" t="str">
            <v>2015-2018</v>
          </cell>
          <cell r="BC8" t="str">
            <v>2016-2019</v>
          </cell>
          <cell r="BD8" t="str">
            <v>2017-2020</v>
          </cell>
        </row>
        <row r="9">
          <cell r="I9" t="str">
            <v>Income Statement</v>
          </cell>
        </row>
        <row r="10">
          <cell r="B10" t="str">
            <v>mstag:revenueNet</v>
          </cell>
          <cell r="C10">
            <v>6</v>
          </cell>
          <cell r="D10" t="str">
            <v>ISO4217:USD</v>
          </cell>
          <cell r="E10" t="b">
            <v>0</v>
          </cell>
          <cell r="I10" t="str">
            <v>Total revenue</v>
          </cell>
          <cell r="L10">
            <v>1.627</v>
          </cell>
          <cell r="M10">
            <v>3.3879999999999999</v>
          </cell>
          <cell r="N10">
            <v>4.1029999999999998</v>
          </cell>
          <cell r="O10">
            <v>7.1020000000000003</v>
          </cell>
          <cell r="P10">
            <v>8.8249999999999993</v>
          </cell>
          <cell r="Q10">
            <v>9.2579999999999991</v>
          </cell>
          <cell r="R10">
            <v>11.004</v>
          </cell>
          <cell r="S10">
            <v>18.741</v>
          </cell>
          <cell r="T10">
            <v>21.492999999999999</v>
          </cell>
          <cell r="U10">
            <v>22.446999999999999</v>
          </cell>
          <cell r="V10">
            <v>25.189</v>
          </cell>
          <cell r="W10">
            <v>34.548999999999999</v>
          </cell>
          <cell r="X10">
            <v>32.93</v>
          </cell>
          <cell r="Y10">
            <v>39.411000000000001</v>
          </cell>
          <cell r="Z10">
            <v>47.366</v>
          </cell>
          <cell r="AA10">
            <v>57.96</v>
          </cell>
          <cell r="AB10">
            <v>49.438000000000002</v>
          </cell>
          <cell r="AC10">
            <v>57.009</v>
          </cell>
          <cell r="AD10">
            <v>84.785139999999998</v>
          </cell>
          <cell r="AE10">
            <v>127.51200000000001</v>
          </cell>
          <cell r="AF10">
            <v>93.932199999999995</v>
          </cell>
          <cell r="AG10">
            <v>6.2809999999999997</v>
          </cell>
          <cell r="AH10">
            <v>16.22</v>
          </cell>
          <cell r="AI10">
            <v>47.827999999999996</v>
          </cell>
          <cell r="AJ10">
            <v>103.678</v>
          </cell>
          <cell r="AK10">
            <v>182.93167</v>
          </cell>
          <cell r="AL10">
            <v>293.33306170000003</v>
          </cell>
          <cell r="AM10">
            <v>439.99959255000005</v>
          </cell>
          <cell r="AN10">
            <v>624.79942142100003</v>
          </cell>
          <cell r="AO10">
            <v>837.23122470414</v>
          </cell>
          <cell r="AP10">
            <v>1054.9113431272165</v>
          </cell>
          <cell r="AQ10">
            <v>1271.168168468296</v>
          </cell>
          <cell r="AR10">
            <v>1461.8433937385403</v>
          </cell>
          <cell r="AS10">
            <v>1600.7185161437017</v>
          </cell>
          <cell r="AT10">
            <v>589.81743853547266</v>
          </cell>
          <cell r="AU10">
            <v>0.50597318803343261</v>
          </cell>
          <cell r="AV10">
            <v>0.41849606030236325</v>
          </cell>
          <cell r="AW10">
            <v>0.33840606495903741</v>
          </cell>
          <cell r="AX10">
            <v>0.26712890178273163</v>
          </cell>
          <cell r="AY10">
            <v>0.20416262708351693</v>
          </cell>
          <cell r="AZ10">
            <v>0.40474579900605062</v>
          </cell>
          <cell r="BA10">
            <v>0.32402809942706373</v>
          </cell>
          <cell r="BB10">
            <v>0.25938788105792177</v>
          </cell>
          <cell r="BC10">
            <v>0.20762647586325197</v>
          </cell>
        </row>
        <row r="11">
          <cell r="B11" t="str">
            <v>mstag:costOfServicesSold</v>
          </cell>
          <cell r="C11">
            <v>6</v>
          </cell>
          <cell r="D11" t="str">
            <v>ISO4217:USD</v>
          </cell>
          <cell r="E11" t="b">
            <v>0</v>
          </cell>
          <cell r="I11" t="str">
            <v>Cost of revenue</v>
          </cell>
          <cell r="L11">
            <v>1.3169999999999999</v>
          </cell>
          <cell r="M11">
            <v>2.319</v>
          </cell>
          <cell r="N11">
            <v>2.7930000000000001</v>
          </cell>
          <cell r="O11">
            <v>5.1669999999999998</v>
          </cell>
          <cell r="P11">
            <v>5.859</v>
          </cell>
          <cell r="Q11">
            <v>6.4779999999999998</v>
          </cell>
          <cell r="R11">
            <v>7.09</v>
          </cell>
          <cell r="S11">
            <v>12.175000000000001</v>
          </cell>
          <cell r="T11">
            <v>13.569000000000001</v>
          </cell>
          <cell r="U11">
            <v>13.675000000000001</v>
          </cell>
          <cell r="V11">
            <v>15.292999999999999</v>
          </cell>
          <cell r="W11">
            <v>21.058</v>
          </cell>
          <cell r="X11">
            <v>14.93</v>
          </cell>
          <cell r="Y11">
            <v>16.158999999999999</v>
          </cell>
          <cell r="Z11">
            <v>14.658999999999999</v>
          </cell>
          <cell r="AA11">
            <v>17.890000000000008</v>
          </cell>
          <cell r="AB11">
            <v>15.182000000000002</v>
          </cell>
          <cell r="AC11">
            <v>24.310999999999993</v>
          </cell>
          <cell r="AD11">
            <v>30.258000000000003</v>
          </cell>
          <cell r="AE11">
            <v>32.539650000000009</v>
          </cell>
          <cell r="AF11">
            <v>26.146460000000005</v>
          </cell>
          <cell r="AG11">
            <v>4.992</v>
          </cell>
          <cell r="AH11">
            <v>11.596</v>
          </cell>
          <cell r="AI11">
            <v>31.602</v>
          </cell>
          <cell r="AJ11">
            <v>63.594999999999999</v>
          </cell>
          <cell r="AK11">
            <v>108.98455530000001</v>
          </cell>
          <cell r="AL11">
            <v>174.67568970299999</v>
          </cell>
          <cell r="AM11">
            <v>260.69975858587503</v>
          </cell>
          <cell r="AN11">
            <v>368.63165863839009</v>
          </cell>
          <cell r="AO11">
            <v>493.96642257544266</v>
          </cell>
          <cell r="AP11">
            <v>622.39769244505783</v>
          </cell>
          <cell r="AQ11">
            <v>749.98921939629474</v>
          </cell>
          <cell r="AR11">
            <v>862.48760230573885</v>
          </cell>
          <cell r="AS11">
            <v>944.42392452478407</v>
          </cell>
          <cell r="AT11">
            <v>463.42798742072875</v>
          </cell>
          <cell r="AU11">
            <v>0.50109861632361019</v>
          </cell>
          <cell r="AV11">
            <v>0.41412669490725579</v>
          </cell>
          <cell r="AW11">
            <v>0.33652098349954773</v>
          </cell>
          <cell r="AX11">
            <v>0.26712890178273169</v>
          </cell>
          <cell r="AY11">
            <v>0.20416262708351696</v>
          </cell>
          <cell r="AZ11">
            <v>0.39970000936942612</v>
          </cell>
          <cell r="BA11">
            <v>0.31308521807674755</v>
          </cell>
          <cell r="BB11">
            <v>0.24889249409858411</v>
          </cell>
          <cell r="BC11">
            <v>0.20087981846706071</v>
          </cell>
        </row>
        <row r="12">
          <cell r="B12" t="str">
            <v>mstag:revenueNet</v>
          </cell>
          <cell r="C12">
            <v>6</v>
          </cell>
          <cell r="D12" t="str">
            <v>ISO4217:USD</v>
          </cell>
          <cell r="E12" t="b">
            <v>0</v>
          </cell>
          <cell r="I12" t="str">
            <v>Gross profit</v>
          </cell>
          <cell r="L12">
            <v>0.31000000000000005</v>
          </cell>
          <cell r="M12">
            <v>1.069</v>
          </cell>
          <cell r="N12">
            <v>1.3099999999999996</v>
          </cell>
          <cell r="O12">
            <v>1.9350000000000005</v>
          </cell>
          <cell r="P12">
            <v>2.9659999999999993</v>
          </cell>
          <cell r="Q12">
            <v>2.7799999999999994</v>
          </cell>
          <cell r="R12">
            <v>3.9139999999999997</v>
          </cell>
          <cell r="S12">
            <v>6.5659999999999989</v>
          </cell>
          <cell r="T12">
            <v>7.9239999999999977</v>
          </cell>
          <cell r="U12">
            <v>8.7719999999999985</v>
          </cell>
          <cell r="V12">
            <v>9.8960000000000008</v>
          </cell>
          <cell r="W12">
            <v>13.491</v>
          </cell>
          <cell r="X12">
            <v>13.013999999999999</v>
          </cell>
          <cell r="Y12">
            <v>15.650000000000002</v>
          </cell>
          <cell r="Z12">
            <v>19.361000000000001</v>
          </cell>
          <cell r="AA12">
            <v>23.902999999999999</v>
          </cell>
          <cell r="AB12">
            <v>20.564000000000004</v>
          </cell>
          <cell r="AC12">
            <v>24.185000000000002</v>
          </cell>
          <cell r="AD12">
            <v>32.218353200000003</v>
          </cell>
          <cell r="AE12">
            <v>48.454560000000001</v>
          </cell>
          <cell r="AF12">
            <v>28.921230000000008</v>
          </cell>
          <cell r="AG12">
            <v>1.2889999999999997</v>
          </cell>
          <cell r="AH12">
            <v>4.6239999999999988</v>
          </cell>
          <cell r="AI12">
            <v>16.225999999999996</v>
          </cell>
          <cell r="AJ12">
            <v>40.082999999999998</v>
          </cell>
          <cell r="AK12">
            <v>73.947114699999986</v>
          </cell>
          <cell r="AL12">
            <v>118.65737199700004</v>
          </cell>
          <cell r="AM12">
            <v>179.29983396412501</v>
          </cell>
          <cell r="AN12">
            <v>256.16776278260994</v>
          </cell>
          <cell r="AO12">
            <v>343.26480212869734</v>
          </cell>
          <cell r="AP12">
            <v>432.51365068215864</v>
          </cell>
          <cell r="AQ12">
            <v>521.17894907200127</v>
          </cell>
          <cell r="AR12">
            <v>599.35579143280142</v>
          </cell>
          <cell r="AS12">
            <v>656.29459161891759</v>
          </cell>
          <cell r="AT12">
            <v>1053.2454259562014</v>
          </cell>
          <cell r="AU12">
            <v>0.51310040465345896</v>
          </cell>
          <cell r="AV12">
            <v>0.42487964614783891</v>
          </cell>
          <cell r="AW12">
            <v>0.34113751348441662</v>
          </cell>
          <cell r="AX12">
            <v>0.26712890178273152</v>
          </cell>
          <cell r="AY12">
            <v>0.20416262708351707</v>
          </cell>
          <cell r="AZ12">
            <v>0.35126177616322668</v>
          </cell>
          <cell r="BA12">
            <v>0.29951997501618666</v>
          </cell>
          <cell r="BB12">
            <v>0.25465337842863728</v>
          </cell>
          <cell r="BC12">
            <v>0.2165027776446552</v>
          </cell>
          <cell r="BD12">
            <v>0.16454666218759012</v>
          </cell>
        </row>
        <row r="13">
          <cell r="B13" t="str">
            <v>mstag:costOfServicesSold</v>
          </cell>
          <cell r="C13">
            <v>6</v>
          </cell>
          <cell r="D13" t="str">
            <v>ISO4217:USD</v>
          </cell>
          <cell r="E13" t="b">
            <v>0</v>
          </cell>
          <cell r="I13" t="str">
            <v>Gross margin</v>
          </cell>
          <cell r="L13">
            <v>0.19053472649047329</v>
          </cell>
          <cell r="M13">
            <v>0.3155253837072019</v>
          </cell>
          <cell r="N13">
            <v>0.31927857665123072</v>
          </cell>
          <cell r="O13">
            <v>0.27245846240495641</v>
          </cell>
          <cell r="P13">
            <v>0.33609065155807361</v>
          </cell>
          <cell r="Q13">
            <v>0.30028083819399431</v>
          </cell>
          <cell r="R13">
            <v>0.35568884042166482</v>
          </cell>
          <cell r="S13">
            <v>0.35035483698842107</v>
          </cell>
          <cell r="T13">
            <v>0.36867817428930344</v>
          </cell>
          <cell r="U13">
            <v>0.39078718759745174</v>
          </cell>
          <cell r="V13">
            <v>0.39286990352931839</v>
          </cell>
          <cell r="W13">
            <v>0.39048887087904138</v>
          </cell>
          <cell r="X13">
            <v>0.39520194351655025</v>
          </cell>
          <cell r="Y13">
            <v>0.39709725711095889</v>
          </cell>
          <cell r="Z13">
            <v>0.40875311404805137</v>
          </cell>
          <cell r="AA13">
            <v>0.41240510697032434</v>
          </cell>
          <cell r="AB13">
            <v>0.41595533799911005</v>
          </cell>
          <cell r="AC13">
            <v>0.42423126173060399</v>
          </cell>
          <cell r="AD13">
            <v>0.38000000000000006</v>
          </cell>
          <cell r="AE13">
            <v>0.37999999999999995</v>
          </cell>
          <cell r="AF13">
            <v>0.39000000000000007</v>
          </cell>
          <cell r="AG13">
            <v>0.20522209839197575</v>
          </cell>
          <cell r="AH13">
            <v>0.28508014796547465</v>
          </cell>
          <cell r="AI13">
            <v>0.33925733879735714</v>
          </cell>
          <cell r="AJ13">
            <v>0.38661046702289781</v>
          </cell>
          <cell r="AK13">
            <v>0.40423352992950856</v>
          </cell>
          <cell r="AL13">
            <v>0.40451414276088071</v>
          </cell>
          <cell r="AM13">
            <v>0.40749999999999997</v>
          </cell>
          <cell r="AN13">
            <v>0.40999999999999986</v>
          </cell>
          <cell r="AO13">
            <v>0.40999999999999992</v>
          </cell>
          <cell r="AP13">
            <v>0.40999999999999992</v>
          </cell>
          <cell r="AQ13">
            <v>0.40999999999999992</v>
          </cell>
          <cell r="AR13">
            <v>0.40999999999999992</v>
          </cell>
          <cell r="AS13">
            <v>0.40999999999999992</v>
          </cell>
          <cell r="AT13">
            <v>631.94725557372078</v>
          </cell>
          <cell r="AU13">
            <v>767.78036848894487</v>
          </cell>
          <cell r="AV13">
            <v>908.05552133143112</v>
          </cell>
          <cell r="AW13">
            <v>1049.0736919323306</v>
          </cell>
          <cell r="AY13">
            <v>0.38968298745502028</v>
          </cell>
          <cell r="AZ13">
            <v>0.3490016525988216</v>
          </cell>
          <cell r="BA13">
            <v>0.29641744903706829</v>
          </cell>
          <cell r="BB13">
            <v>0.25465337842863728</v>
          </cell>
          <cell r="BC13">
            <v>0.21650277764465511</v>
          </cell>
          <cell r="BD13">
            <v>0.16454666218759023</v>
          </cell>
        </row>
        <row r="14">
          <cell r="I14" t="str">
            <v>Gross profit</v>
          </cell>
          <cell r="L14">
            <v>0.31000000000000005</v>
          </cell>
          <cell r="M14">
            <v>1.069</v>
          </cell>
          <cell r="N14">
            <v>1.3099999999999996</v>
          </cell>
          <cell r="O14">
            <v>1.9350000000000005</v>
          </cell>
          <cell r="P14">
            <v>2.9659999999999993</v>
          </cell>
          <cell r="Q14">
            <v>2.7799999999999994</v>
          </cell>
          <cell r="R14">
            <v>3.9139999999999997</v>
          </cell>
          <cell r="S14">
            <v>6.5659999999999989</v>
          </cell>
          <cell r="T14">
            <v>7.9239999999999977</v>
          </cell>
          <cell r="U14">
            <v>8.7719999999999985</v>
          </cell>
          <cell r="V14">
            <v>9.8960000000000008</v>
          </cell>
          <cell r="W14">
            <v>13.491</v>
          </cell>
          <cell r="X14">
            <v>18.809999999999999</v>
          </cell>
          <cell r="Y14">
            <v>21.869999999999997</v>
          </cell>
          <cell r="Z14">
            <v>24.975000000000001</v>
          </cell>
          <cell r="AA14">
            <v>30.799999999999997</v>
          </cell>
          <cell r="AB14">
            <v>26.630000000000003</v>
          </cell>
          <cell r="AC14">
            <v>33.039999999999992</v>
          </cell>
          <cell r="AD14">
            <v>33.289000000000001</v>
          </cell>
          <cell r="AE14">
            <v>42.301545000000004</v>
          </cell>
          <cell r="AF14">
            <v>35.786556000000004</v>
          </cell>
          <cell r="AG14">
            <v>45.035015999999999</v>
          </cell>
          <cell r="AH14">
            <v>48.338639999999998</v>
          </cell>
          <cell r="AI14">
            <v>60.740679999999983</v>
          </cell>
          <cell r="AK14">
            <v>1.2889999999999997</v>
          </cell>
          <cell r="AL14">
            <v>4.6239999999999988</v>
          </cell>
          <cell r="AM14">
            <v>16.225999999999996</v>
          </cell>
          <cell r="AN14">
            <v>40.082999999999998</v>
          </cell>
          <cell r="AO14">
            <v>96.455000000000013</v>
          </cell>
          <cell r="AP14">
            <v>135.26054500000004</v>
          </cell>
          <cell r="AQ14">
            <v>189.900892</v>
          </cell>
          <cell r="AR14">
            <v>259.16387400000002</v>
          </cell>
          <cell r="AS14">
            <v>336.26512651499996</v>
          </cell>
          <cell r="AT14">
            <v>421.29817038248063</v>
          </cell>
          <cell r="AU14">
            <v>511.85357899262988</v>
          </cell>
          <cell r="AV14">
            <v>605.37034755428738</v>
          </cell>
          <cell r="AW14">
            <v>699.38246128822038</v>
          </cell>
          <cell r="AY14">
            <v>0.39021906272529883</v>
          </cell>
          <cell r="AZ14">
            <v>0.3546805609138689</v>
          </cell>
          <cell r="BA14">
            <v>0.30423001139503258</v>
          </cell>
          <cell r="BB14">
            <v>0.25465337842863728</v>
          </cell>
          <cell r="BC14">
            <v>0.21650277764465511</v>
          </cell>
          <cell r="BD14">
            <v>0.16454666218759026</v>
          </cell>
        </row>
        <row r="15">
          <cell r="B15" t="str">
            <v>mstag:marketingAndDistributionCosts</v>
          </cell>
          <cell r="C15">
            <v>6</v>
          </cell>
          <cell r="D15" t="str">
            <v>ISO4217:USD</v>
          </cell>
          <cell r="E15" t="b">
            <v>0</v>
          </cell>
          <cell r="I15" t="str">
            <v>Sales and marketing (ex-SBC)</v>
          </cell>
          <cell r="L15">
            <v>0.73399999999999999</v>
          </cell>
          <cell r="M15">
            <v>1.0569999999999999</v>
          </cell>
          <cell r="N15">
            <v>1.0720000000000001</v>
          </cell>
          <cell r="O15">
            <v>1.647</v>
          </cell>
          <cell r="P15">
            <v>2.0019999999999998</v>
          </cell>
          <cell r="Q15">
            <v>1.9119999999999999</v>
          </cell>
          <cell r="R15">
            <v>1.9810000000000001</v>
          </cell>
          <cell r="S15">
            <v>2.4849999999999999</v>
          </cell>
          <cell r="T15">
            <v>3.3689999999999998</v>
          </cell>
          <cell r="U15">
            <v>3.5419999999999998</v>
          </cell>
          <cell r="V15">
            <v>3.1539999999999999</v>
          </cell>
          <cell r="W15">
            <v>4.0590000000000002</v>
          </cell>
          <cell r="X15">
            <v>4.5999999999999996</v>
          </cell>
          <cell r="Y15">
            <v>5.9139999999999997</v>
          </cell>
          <cell r="Z15">
            <v>5.6360000000000001</v>
          </cell>
          <cell r="AA15">
            <v>6.6630000000000003</v>
          </cell>
          <cell r="AB15">
            <v>7.9219999999999997</v>
          </cell>
          <cell r="AC15">
            <v>8.1240000000000006</v>
          </cell>
          <cell r="AD15">
            <v>11.0220682</v>
          </cell>
          <cell r="AE15">
            <v>14.026320000000002</v>
          </cell>
          <cell r="AF15">
            <v>8.1572700000000005</v>
          </cell>
          <cell r="AG15">
            <v>3.4430000000000001</v>
          </cell>
          <cell r="AH15">
            <v>4.51</v>
          </cell>
          <cell r="AI15">
            <v>8.379999999999999</v>
          </cell>
          <cell r="AJ15">
            <v>14.123999999999999</v>
          </cell>
          <cell r="AK15">
            <v>23.104713699999998</v>
          </cell>
          <cell r="AL15">
            <v>36.960736937</v>
          </cell>
          <cell r="AM15">
            <v>52.799951106000002</v>
          </cell>
          <cell r="AN15">
            <v>67.165937802757497</v>
          </cell>
          <cell r="AO15">
            <v>79.536966346893308</v>
          </cell>
          <cell r="AP15">
            <v>89.667464165813399</v>
          </cell>
          <cell r="AQ15">
            <v>108.04929431980517</v>
          </cell>
          <cell r="AR15">
            <v>124.25668846777593</v>
          </cell>
          <cell r="AS15">
            <v>136.06107387221465</v>
          </cell>
          <cell r="AT15">
            <v>0.40000000000000008</v>
          </cell>
          <cell r="AU15">
            <v>0.42719340614473478</v>
          </cell>
          <cell r="AV15">
            <v>0.2910492216661355</v>
          </cell>
          <cell r="AW15">
            <v>0.19307328859906009</v>
          </cell>
          <cell r="AX15">
            <v>0.17172118988442339</v>
          </cell>
          <cell r="AY15">
            <v>0.16033551270723667</v>
          </cell>
          <cell r="AZ15">
            <v>0.24613513666278419</v>
          </cell>
          <cell r="BA15">
            <v>0.2149897541853294</v>
          </cell>
          <cell r="BB15">
            <v>0.19297813802302538</v>
          </cell>
          <cell r="BC15">
            <v>0.18483560897703333</v>
          </cell>
        </row>
        <row r="16">
          <cell r="B16" t="str">
            <v>mstag:researchAndDevelopment</v>
          </cell>
          <cell r="C16">
            <v>6</v>
          </cell>
          <cell r="D16" t="str">
            <v>ISO4217:USD</v>
          </cell>
          <cell r="E16" t="b">
            <v>0</v>
          </cell>
          <cell r="I16" t="str">
            <v>Technology and development (ex-SBC)</v>
          </cell>
          <cell r="L16">
            <v>0.218</v>
          </cell>
          <cell r="M16">
            <v>0.25700000000000001</v>
          </cell>
          <cell r="N16">
            <v>0.27500000000000002</v>
          </cell>
          <cell r="O16">
            <v>0.33300000000000002</v>
          </cell>
          <cell r="P16">
            <v>0.48599999999999999</v>
          </cell>
          <cell r="Q16">
            <v>0.55900000000000005</v>
          </cell>
          <cell r="R16">
            <v>0.52200000000000002</v>
          </cell>
          <cell r="S16">
            <v>0.59599999999999997</v>
          </cell>
          <cell r="T16">
            <v>0.64400000000000002</v>
          </cell>
          <cell r="U16">
            <v>0.91799999999999993</v>
          </cell>
          <cell r="V16">
            <v>1.133</v>
          </cell>
          <cell r="W16">
            <v>1.4790000000000001</v>
          </cell>
          <cell r="X16">
            <v>2.2650000000000001</v>
          </cell>
          <cell r="Y16">
            <v>2.3010000000000002</v>
          </cell>
          <cell r="Z16">
            <v>2.63</v>
          </cell>
          <cell r="AA16">
            <v>2.6560000000000001</v>
          </cell>
          <cell r="AB16">
            <v>3.3379999999999996</v>
          </cell>
          <cell r="AC16">
            <v>3.5989999999999998</v>
          </cell>
          <cell r="AD16">
            <v>6.7828112000000003</v>
          </cell>
          <cell r="AE16">
            <v>10.200960000000002</v>
          </cell>
          <cell r="AF16">
            <v>4.4494200000000008</v>
          </cell>
          <cell r="AG16">
            <v>0.65900000000000003</v>
          </cell>
          <cell r="AH16">
            <v>1.083</v>
          </cell>
          <cell r="AI16">
            <v>2.1629999999999998</v>
          </cell>
          <cell r="AJ16">
            <v>4.1739999999999995</v>
          </cell>
          <cell r="AK16">
            <v>10.673356850000001</v>
          </cell>
          <cell r="AL16">
            <v>17.204608843500001</v>
          </cell>
          <cell r="AM16">
            <v>26.399975553000001</v>
          </cell>
          <cell r="AN16">
            <v>35.925966731707497</v>
          </cell>
          <cell r="AO16">
            <v>46.047717358727702</v>
          </cell>
          <cell r="AP16">
            <v>58.020123871996908</v>
          </cell>
          <cell r="AQ16">
            <v>69.914249265756283</v>
          </cell>
          <cell r="AR16">
            <v>80.401386655619717</v>
          </cell>
          <cell r="AS16">
            <v>88.039518387903598</v>
          </cell>
          <cell r="AT16">
            <v>63.810613364097605</v>
          </cell>
          <cell r="AU16">
            <v>0.49865779825556733</v>
          </cell>
          <cell r="AV16">
            <v>0.38842076772944245</v>
          </cell>
          <cell r="AW16">
            <v>0.30014475705601695</v>
          </cell>
          <cell r="AX16">
            <v>0.2484919459842484</v>
          </cell>
          <cell r="AY16">
            <v>0.20416262708351696</v>
          </cell>
          <cell r="AZ16">
            <v>0.2854130386959351</v>
          </cell>
          <cell r="BA16">
            <v>0.30537733200838685</v>
          </cell>
          <cell r="BB16">
            <v>0.25575850104631948</v>
          </cell>
          <cell r="BC16">
            <v>0.20762647586325206</v>
          </cell>
        </row>
        <row r="17">
          <cell r="B17" t="str">
            <v>mstag:generalAndAdministrativeExpenses</v>
          </cell>
          <cell r="C17">
            <v>6</v>
          </cell>
          <cell r="D17" t="str">
            <v>ISO4217:USD</v>
          </cell>
          <cell r="E17" t="b">
            <v>0</v>
          </cell>
          <cell r="I17" t="str">
            <v>General and administrative (ex-SBC)</v>
          </cell>
          <cell r="L17">
            <v>1.4159999999999999</v>
          </cell>
          <cell r="M17">
            <v>1.4710000000000001</v>
          </cell>
          <cell r="N17">
            <v>1.585</v>
          </cell>
          <cell r="O17">
            <v>1.7529999999999999</v>
          </cell>
          <cell r="P17">
            <v>2.2229999999999999</v>
          </cell>
          <cell r="Q17">
            <v>2.3969999999999998</v>
          </cell>
          <cell r="R17">
            <v>2.6469999999999998</v>
          </cell>
          <cell r="S17">
            <v>4.9960000000000004</v>
          </cell>
          <cell r="T17">
            <v>3.8319999999999999</v>
          </cell>
          <cell r="U17">
            <v>4.5330000000000004</v>
          </cell>
          <cell r="V17">
            <v>5.21</v>
          </cell>
          <cell r="W17">
            <v>7.0510000000000002</v>
          </cell>
          <cell r="X17">
            <v>8.0560000000000009</v>
          </cell>
          <cell r="Y17">
            <v>8.81</v>
          </cell>
          <cell r="Z17">
            <v>9.5879999999999992</v>
          </cell>
          <cell r="AA17">
            <v>9.7960000000000012</v>
          </cell>
          <cell r="AB17">
            <v>11.011999999999999</v>
          </cell>
          <cell r="AC17">
            <v>11.609</v>
          </cell>
          <cell r="AD17">
            <v>15.2613252</v>
          </cell>
          <cell r="AE17">
            <v>17.851680000000005</v>
          </cell>
          <cell r="AF17">
            <v>8.8988400000000016</v>
          </cell>
          <cell r="AG17">
            <v>5.577</v>
          </cell>
          <cell r="AH17">
            <v>6.2249999999999996</v>
          </cell>
          <cell r="AI17">
            <v>12.263</v>
          </cell>
          <cell r="AJ17">
            <v>20.625999999999998</v>
          </cell>
          <cell r="AK17">
            <v>38.782810650000002</v>
          </cell>
          <cell r="AL17">
            <v>47.138116321000005</v>
          </cell>
          <cell r="AM17">
            <v>48.399955180500008</v>
          </cell>
          <cell r="AN17">
            <v>59.355945034995003</v>
          </cell>
          <cell r="AO17">
            <v>66.978497976331198</v>
          </cell>
          <cell r="AP17">
            <v>68.569237303269077</v>
          </cell>
          <cell r="AQ17">
            <v>82.625930950439241</v>
          </cell>
          <cell r="AR17">
            <v>95.019820593005122</v>
          </cell>
          <cell r="AS17">
            <v>104.04670354934061</v>
          </cell>
          <cell r="AT17">
            <v>94.792088336058143</v>
          </cell>
          <cell r="AU17">
            <v>0.15241344031047818</v>
          </cell>
          <cell r="AV17">
            <v>0.12422798915823084</v>
          </cell>
          <cell r="AW17">
            <v>0.12312506550651892</v>
          </cell>
          <cell r="AX17">
            <v>0.11656509506441347</v>
          </cell>
          <cell r="AY17">
            <v>0.12363761005299755</v>
          </cell>
          <cell r="AZ17">
            <v>0.14916279123887571</v>
          </cell>
          <cell r="BA17">
            <v>0.17080490181853122</v>
          </cell>
          <cell r="BB17">
            <v>0.12829551285032145</v>
          </cell>
          <cell r="BC17">
            <v>0.12930114175534815</v>
          </cell>
          <cell r="BD17">
            <v>0.1197112820953338</v>
          </cell>
        </row>
        <row r="18">
          <cell r="B18" t="str">
            <v>mstag:stockCompensation</v>
          </cell>
          <cell r="C18">
            <v>6</v>
          </cell>
          <cell r="D18" t="str">
            <v>ISO4217:USD</v>
          </cell>
          <cell r="E18" t="b">
            <v>0</v>
          </cell>
          <cell r="I18" t="str">
            <v>Stock-based compensation</v>
          </cell>
          <cell r="L18">
            <v>3.3000000000000002E-2</v>
          </cell>
          <cell r="M18">
            <v>0.04</v>
          </cell>
          <cell r="N18">
            <v>7.0000000000000007E-2</v>
          </cell>
          <cell r="O18">
            <v>6.9000000000000006E-2</v>
          </cell>
          <cell r="P18">
            <v>7.6999999999999999E-2</v>
          </cell>
          <cell r="Q18">
            <v>0.115</v>
          </cell>
          <cell r="R18">
            <v>9.7000000000000003E-2</v>
          </cell>
          <cell r="S18">
            <v>0.123</v>
          </cell>
          <cell r="T18">
            <v>0.10199999999999999</v>
          </cell>
          <cell r="U18">
            <v>0.39700000000000002</v>
          </cell>
          <cell r="V18">
            <v>0.60599999999999998</v>
          </cell>
          <cell r="W18">
            <v>0.72799999999999998</v>
          </cell>
          <cell r="X18">
            <v>1.0840000000000001</v>
          </cell>
          <cell r="Y18">
            <v>0.96299999999999997</v>
          </cell>
          <cell r="Z18">
            <v>3.226</v>
          </cell>
          <cell r="AA18">
            <v>2.2010000000000001</v>
          </cell>
          <cell r="AB18">
            <v>1.657</v>
          </cell>
          <cell r="AC18">
            <v>3.5049999999999999</v>
          </cell>
          <cell r="AD18">
            <v>4.2392570000000003</v>
          </cell>
          <cell r="AE18">
            <v>6.3756000000000013</v>
          </cell>
          <cell r="AF18">
            <v>3.4853790000000004</v>
          </cell>
          <cell r="AG18">
            <v>0.129</v>
          </cell>
          <cell r="AH18">
            <v>0.21200000000000002</v>
          </cell>
          <cell r="AI18">
            <v>0.41200000000000003</v>
          </cell>
          <cell r="AJ18">
            <v>1.833</v>
          </cell>
          <cell r="AK18">
            <v>7.1697400999999994</v>
          </cell>
          <cell r="AL18">
            <v>7.6280500425</v>
          </cell>
          <cell r="AM18">
            <v>11.0020754712</v>
          </cell>
          <cell r="AN18">
            <v>14.998147747682998</v>
          </cell>
          <cell r="AO18">
            <v>19.260286757191075</v>
          </cell>
          <cell r="AP18">
            <v>23.21304997093354</v>
          </cell>
          <cell r="AQ18">
            <v>26.700557046506621</v>
          </cell>
          <cell r="AR18">
            <v>29.24379720974407</v>
          </cell>
          <cell r="AS18">
            <v>32.014370322874036</v>
          </cell>
          <cell r="AT18">
            <v>68.460952687153096</v>
          </cell>
          <cell r="AU18">
            <v>0.27892400258649075</v>
          </cell>
          <cell r="AV18">
            <v>0.36170512430035795</v>
          </cell>
          <cell r="AW18">
            <v>0.28258413086362466</v>
          </cell>
          <cell r="AX18">
            <v>0.21197659061668001</v>
          </cell>
          <cell r="AY18">
            <v>0.14936245113587512</v>
          </cell>
          <cell r="AZ18">
            <v>0.19790191096883969</v>
          </cell>
          <cell r="BA18">
            <v>0.22903956290207531</v>
          </cell>
          <cell r="BB18">
            <v>0.20814136118256518</v>
          </cell>
          <cell r="BC18">
            <v>0.16966707222401367</v>
          </cell>
          <cell r="BD18">
            <v>0.12137504573424766</v>
          </cell>
        </row>
        <row r="19">
          <cell r="B19" t="str">
            <v>mstag:otherProvisionsOneTime</v>
          </cell>
          <cell r="C19">
            <v>6</v>
          </cell>
          <cell r="D19" t="str">
            <v>ISO4217:USD</v>
          </cell>
          <cell r="E19" t="b">
            <v>0</v>
          </cell>
          <cell r="I19" t="str">
            <v>Non-recurring items</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0.36099999999999999</v>
          </cell>
          <cell r="AC19">
            <v>0.37</v>
          </cell>
          <cell r="AD19">
            <v>0</v>
          </cell>
          <cell r="AE19">
            <v>11</v>
          </cell>
          <cell r="AF19">
            <v>0</v>
          </cell>
          <cell r="AG19">
            <v>6.7222222222222211E-2</v>
          </cell>
          <cell r="AH19">
            <v>1.462962962962959E-2</v>
          </cell>
          <cell r="AI19">
            <v>0.1185185185185185</v>
          </cell>
          <cell r="AJ19">
            <v>0.56240740740740747</v>
          </cell>
          <cell r="AK19">
            <v>1.8599999999999999</v>
          </cell>
          <cell r="AL19">
            <v>2.5000000000000004</v>
          </cell>
          <cell r="AM19">
            <v>1.8333316356249998</v>
          </cell>
          <cell r="AN19">
            <v>1.7355539483916667</v>
          </cell>
          <cell r="AO19">
            <v>2.3256422908448333</v>
          </cell>
          <cell r="AP19">
            <v>2.9303092864644902</v>
          </cell>
          <cell r="AQ19">
            <v>3.5310226901897108</v>
          </cell>
          <cell r="AR19">
            <v>4.0606760937181674</v>
          </cell>
          <cell r="AS19">
            <v>4.4464403226213935</v>
          </cell>
          <cell r="AT19">
            <v>84.259634076496113</v>
          </cell>
          <cell r="AU19">
            <v>102.37071579852598</v>
          </cell>
          <cell r="AV19">
            <v>121.07406951085748</v>
          </cell>
          <cell r="AW19">
            <v>139.87649225764409</v>
          </cell>
          <cell r="AY19">
            <v>0.17595507606825456</v>
          </cell>
          <cell r="AZ19">
            <v>0.12108622682964018</v>
          </cell>
          <cell r="BA19">
            <v>0.1731115145273755</v>
          </cell>
          <cell r="BB19">
            <v>0.18480229733111972</v>
          </cell>
          <cell r="BC19">
            <v>0.19216616521407584</v>
          </cell>
          <cell r="BD19">
            <v>8.5342402513277127E-2</v>
          </cell>
        </row>
        <row r="20">
          <cell r="B20" t="str">
            <v>mstag:amortizationExcludedFromConsensusGrossOfTax</v>
          </cell>
          <cell r="C20">
            <v>6</v>
          </cell>
          <cell r="D20" t="str">
            <v>ISO4217:USD</v>
          </cell>
          <cell r="E20" t="b">
            <v>0</v>
          </cell>
          <cell r="I20" t="str">
            <v>Depreciation (included in expense lines)</v>
          </cell>
          <cell r="L20">
            <v>5.5555555555555219E-4</v>
          </cell>
          <cell r="M20">
            <v>1.1111111111111044E-3</v>
          </cell>
          <cell r="N20">
            <v>5.9259259259259248E-3</v>
          </cell>
          <cell r="O20">
            <v>7.0370370370370083E-3</v>
          </cell>
          <cell r="P20">
            <v>1.4074074074074072E-2</v>
          </cell>
          <cell r="Q20">
            <v>1.4259259259259256E-2</v>
          </cell>
          <cell r="R20">
            <v>1.8148148148148149E-2</v>
          </cell>
          <cell r="S20">
            <v>7.2037037037037024E-2</v>
          </cell>
          <cell r="T20">
            <v>4.7962962962962964E-2</v>
          </cell>
          <cell r="U20">
            <v>0.12444444444444444</v>
          </cell>
          <cell r="V20">
            <v>0.15300000000000005</v>
          </cell>
          <cell r="W20">
            <v>0.23699999999999993</v>
          </cell>
          <cell r="X20">
            <v>0.37300000000000005</v>
          </cell>
          <cell r="Y20">
            <v>0.45599999999999996</v>
          </cell>
          <cell r="Z20">
            <v>0.56499999999999995</v>
          </cell>
          <cell r="AA20">
            <v>0.70500000000000007</v>
          </cell>
          <cell r="AB20">
            <v>0.87499999999999989</v>
          </cell>
          <cell r="AC20">
            <v>0.96099999999999997</v>
          </cell>
          <cell r="AD20">
            <v>0.70000000000000007</v>
          </cell>
          <cell r="AE20">
            <v>0.70000000000000007</v>
          </cell>
          <cell r="AF20">
            <v>0.70000000000000007</v>
          </cell>
          <cell r="AG20">
            <v>3.8777777777777786E-2</v>
          </cell>
          <cell r="AH20">
            <v>0.13137037037037039</v>
          </cell>
          <cell r="AI20">
            <v>0.10448148148148149</v>
          </cell>
          <cell r="AJ20">
            <v>0.1965925925925926</v>
          </cell>
          <cell r="AK20">
            <v>0.33300000000000002</v>
          </cell>
          <cell r="AL20">
            <v>0.4</v>
          </cell>
          <cell r="AM20">
            <v>1.2703718794444441</v>
          </cell>
          <cell r="AN20">
            <v>1.2703718794444441</v>
          </cell>
          <cell r="AO20">
            <v>1.2703718794444441</v>
          </cell>
          <cell r="AP20">
            <v>1.2703718794444441</v>
          </cell>
          <cell r="AQ20">
            <v>1.2703718794444441</v>
          </cell>
          <cell r="AR20">
            <v>1.2703718794444441</v>
          </cell>
          <cell r="AS20">
            <v>1.2703718794444441</v>
          </cell>
          <cell r="AT20">
            <v>31.59736277868604</v>
          </cell>
          <cell r="AU20">
            <v>38.389018424447244</v>
          </cell>
          <cell r="AV20">
            <v>45.402776066571555</v>
          </cell>
          <cell r="AW20">
            <v>52.453684596616526</v>
          </cell>
          <cell r="AY20">
            <v>0.34379927825716394</v>
          </cell>
          <cell r="AZ20">
            <v>0.33904943023952139</v>
          </cell>
          <cell r="BA20">
            <v>0.29951997501618688</v>
          </cell>
          <cell r="BB20">
            <v>0.25465337842863722</v>
          </cell>
          <cell r="BC20">
            <v>0.21650277764465514</v>
          </cell>
          <cell r="BD20">
            <v>0.13125551118696963</v>
          </cell>
        </row>
        <row r="21">
          <cell r="B21" t="str">
            <v>mstag:amortizationExcludedFromConsensusGrossOfTax</v>
          </cell>
          <cell r="C21">
            <v>6</v>
          </cell>
          <cell r="D21" t="str">
            <v>ISO4217:USD</v>
          </cell>
          <cell r="E21" t="b">
            <v>0</v>
          </cell>
          <cell r="I21" t="str">
            <v>Amortization (included in expense lines)</v>
          </cell>
          <cell r="L21">
            <v>3.344444444444445E-2</v>
          </cell>
          <cell r="M21">
            <v>3.2888888888888891E-2</v>
          </cell>
          <cell r="N21">
            <v>3.0074074074074073E-2</v>
          </cell>
          <cell r="O21">
            <v>3.4962962962962967E-2</v>
          </cell>
          <cell r="P21">
            <v>2.792592592592593E-2</v>
          </cell>
          <cell r="Q21">
            <v>3.0740740740740742E-2</v>
          </cell>
          <cell r="R21">
            <v>3.585185185185185E-2</v>
          </cell>
          <cell r="S21">
            <v>9.9629629629629651E-3</v>
          </cell>
          <cell r="T21">
            <v>4.0037037037037031E-2</v>
          </cell>
          <cell r="U21">
            <v>2.3555555555555552E-2</v>
          </cell>
          <cell r="V21">
            <v>6.6999999999999948E-2</v>
          </cell>
          <cell r="W21">
            <v>6.6000000000000059E-2</v>
          </cell>
          <cell r="X21">
            <v>6.6999999999999948E-2</v>
          </cell>
          <cell r="Y21">
            <v>6.6000000000000059E-2</v>
          </cell>
          <cell r="Z21">
            <v>6.6000000000000059E-2</v>
          </cell>
          <cell r="AA21">
            <v>6.6999999999999948E-2</v>
          </cell>
          <cell r="AB21">
            <v>6.6000000000000059E-2</v>
          </cell>
          <cell r="AC21">
            <v>0.1</v>
          </cell>
          <cell r="AD21">
            <v>0.1</v>
          </cell>
          <cell r="AE21">
            <v>0.1</v>
          </cell>
          <cell r="AF21">
            <v>0.1</v>
          </cell>
          <cell r="AG21">
            <v>9.6402222222222225</v>
          </cell>
          <cell r="AH21">
            <v>11.686629629629628</v>
          </cell>
          <cell r="AI21">
            <v>22.701518518518515</v>
          </cell>
          <cell r="AJ21">
            <v>38.727407407407398</v>
          </cell>
          <cell r="AK21">
            <v>72.227881199999999</v>
          </cell>
          <cell r="AL21">
            <v>100.9034621015</v>
          </cell>
          <cell r="AM21">
            <v>126.32950996005556</v>
          </cell>
          <cell r="AN21">
            <v>161.17747769001556</v>
          </cell>
          <cell r="AO21">
            <v>191.29280980250778</v>
          </cell>
          <cell r="AP21">
            <v>214.98645346163494</v>
          </cell>
          <cell r="AQ21">
            <v>259.31910265655625</v>
          </cell>
          <cell r="AR21">
            <v>298.40752383695633</v>
          </cell>
          <cell r="AS21">
            <v>326.87692393001441</v>
          </cell>
          <cell r="AT21">
            <v>0</v>
          </cell>
          <cell r="AU21">
            <v>0.30677201907747387</v>
          </cell>
          <cell r="AV21">
            <v>0.23764908829534362</v>
          </cell>
          <cell r="AW21">
            <v>0.19390222427433521</v>
          </cell>
          <cell r="AX21">
            <v>0.17177272542091535</v>
          </cell>
          <cell r="AY21">
            <v>0.15976600397657809</v>
          </cell>
        </row>
        <row r="22">
          <cell r="I22" t="str">
            <v>Total operating expenses (adjusted)</v>
          </cell>
          <cell r="L22">
            <v>2.3345555555555553</v>
          </cell>
          <cell r="M22">
            <v>2.7521111111111112</v>
          </cell>
          <cell r="N22">
            <v>2.901925925925926</v>
          </cell>
          <cell r="O22">
            <v>3.6980370370370368</v>
          </cell>
          <cell r="P22">
            <v>4.6830740740740735</v>
          </cell>
          <cell r="Q22">
            <v>4.8372592592592598</v>
          </cell>
          <cell r="R22">
            <v>5.1141481481481481</v>
          </cell>
          <cell r="S22">
            <v>8.0670370370370375</v>
          </cell>
          <cell r="T22">
            <v>7.8049629629629624</v>
          </cell>
          <cell r="U22">
            <v>8.969444444444445</v>
          </cell>
          <cell r="V22">
            <v>9.43</v>
          </cell>
          <cell r="W22">
            <v>12.523</v>
          </cell>
          <cell r="X22">
            <v>14.854000000000001</v>
          </cell>
          <cell r="Y22">
            <v>16.959</v>
          </cell>
          <cell r="Z22">
            <v>17.788</v>
          </cell>
          <cell r="AA22">
            <v>19.048000000000002</v>
          </cell>
          <cell r="AB22">
            <v>22.206</v>
          </cell>
          <cell r="AC22">
            <v>23.231999999999999</v>
          </cell>
          <cell r="AD22">
            <v>32.966204599999998</v>
          </cell>
          <cell r="AE22">
            <v>41.978960000000008</v>
          </cell>
          <cell r="AF22">
            <v>21.405529999999999</v>
          </cell>
          <cell r="AG22">
            <v>9.8079999999999998</v>
          </cell>
          <cell r="AH22">
            <v>12.03</v>
          </cell>
          <cell r="AI22">
            <v>23.217999999999996</v>
          </cell>
          <cell r="AJ22">
            <v>40.756999999999991</v>
          </cell>
          <cell r="AK22">
            <v>79.730621299999996</v>
          </cell>
          <cell r="AL22">
            <v>108.93151214400001</v>
          </cell>
          <cell r="AM22">
            <v>138.60195731069999</v>
          </cell>
          <cell r="AN22">
            <v>177.445997317143</v>
          </cell>
          <cell r="AO22">
            <v>211.82346843914328</v>
          </cell>
          <cell r="AP22">
            <v>239.4698753120129</v>
          </cell>
          <cell r="AQ22">
            <v>287.29003158250731</v>
          </cell>
          <cell r="AR22">
            <v>328.92169292614483</v>
          </cell>
          <cell r="AS22">
            <v>360.16166613233287</v>
          </cell>
          <cell r="AT22">
            <v>3.9009089850229679</v>
          </cell>
          <cell r="AU22">
            <v>0.30561065697787576</v>
          </cell>
          <cell r="AV22">
            <v>0.24816935098792789</v>
          </cell>
          <cell r="AW22">
            <v>0.19994270069314093</v>
          </cell>
          <cell r="AX22">
            <v>0.17422534435811335</v>
          </cell>
          <cell r="AY22">
            <v>0.15799356841423301</v>
          </cell>
          <cell r="AZ22">
            <v>0.21930756766645593</v>
          </cell>
          <cell r="BA22">
            <v>0.23046169629139654</v>
          </cell>
          <cell r="BB22">
            <v>0.18405187371333026</v>
          </cell>
          <cell r="BC22">
            <v>0.16581268716246539</v>
          </cell>
        </row>
        <row r="23">
          <cell r="B23" t="str">
            <v>mstag:amortizationExcludedFromConsensusGrossOfTax</v>
          </cell>
          <cell r="C23">
            <v>6</v>
          </cell>
          <cell r="D23" t="str">
            <v>ISO4217:USD</v>
          </cell>
          <cell r="E23" t="b">
            <v>0</v>
          </cell>
          <cell r="I23" t="str">
            <v>Total operating expenses (GAAP)</v>
          </cell>
          <cell r="L23">
            <v>2.4009999999999998</v>
          </cell>
          <cell r="M23">
            <v>2.8250000000000002</v>
          </cell>
          <cell r="N23">
            <v>3.0019999999999998</v>
          </cell>
          <cell r="O23">
            <v>3.8019999999999996</v>
          </cell>
          <cell r="P23">
            <v>4.7879999999999994</v>
          </cell>
          <cell r="Q23">
            <v>4.9830000000000005</v>
          </cell>
          <cell r="R23">
            <v>5.2470000000000008</v>
          </cell>
          <cell r="S23">
            <v>8.1999999999999993</v>
          </cell>
          <cell r="T23">
            <v>7.9470000000000001</v>
          </cell>
          <cell r="U23">
            <v>9.39</v>
          </cell>
          <cell r="V23">
            <v>10.103</v>
          </cell>
          <cell r="W23">
            <v>13.317</v>
          </cell>
          <cell r="X23">
            <v>16.005000000000003</v>
          </cell>
          <cell r="Y23">
            <v>17.988</v>
          </cell>
          <cell r="Z23">
            <v>21.08</v>
          </cell>
          <cell r="AA23">
            <v>21.316000000000003</v>
          </cell>
          <cell r="AB23">
            <v>24.29</v>
          </cell>
          <cell r="AC23">
            <v>27.207000000000001</v>
          </cell>
          <cell r="AD23">
            <v>37.305461600000001</v>
          </cell>
          <cell r="AE23">
            <v>59.454560000000008</v>
          </cell>
          <cell r="AF23">
            <v>24.990909000000002</v>
          </cell>
          <cell r="AG23">
            <v>-8.3512222222222228</v>
          </cell>
          <cell r="AH23">
            <v>-7.0626296296296296</v>
          </cell>
          <cell r="AI23">
            <v>-6.4755185185185198</v>
          </cell>
          <cell r="AJ23">
            <v>1.3555925925926005</v>
          </cell>
          <cell r="AK23">
            <v>1.7192334999999872</v>
          </cell>
          <cell r="AL23">
            <v>17.753909895500044</v>
          </cell>
          <cell r="AM23">
            <v>52.970324004069454</v>
          </cell>
          <cell r="AN23">
            <v>94.990285092594377</v>
          </cell>
          <cell r="AO23">
            <v>151.97199232618956</v>
          </cell>
          <cell r="AP23">
            <v>217.5271972205237</v>
          </cell>
          <cell r="AQ23">
            <v>261.85984641544502</v>
          </cell>
          <cell r="AR23">
            <v>300.9482675958451</v>
          </cell>
          <cell r="AS23">
            <v>329.41766768890318</v>
          </cell>
          <cell r="AT23">
            <v>1.4224700000000003</v>
          </cell>
          <cell r="AU23">
            <v>2.8087410091651783</v>
          </cell>
          <cell r="AV23">
            <v>1.0456116193168887</v>
          </cell>
          <cell r="AW23">
            <v>0.60137721498907992</v>
          </cell>
          <cell r="AX23">
            <v>0.40215676790724975</v>
          </cell>
          <cell r="AY23">
            <v>0.25576805267672986</v>
          </cell>
          <cell r="AZ23">
            <v>0.19868757104822976</v>
          </cell>
          <cell r="BA23">
            <v>0.23351017808316513</v>
          </cell>
          <cell r="BB23">
            <v>0.18891575195255236</v>
          </cell>
          <cell r="BC23">
            <v>0.16952572995313667</v>
          </cell>
        </row>
        <row r="24">
          <cell r="I24" t="str">
            <v>Operating income (adjusted)</v>
          </cell>
          <cell r="L24">
            <v>-2.0245555555555552</v>
          </cell>
          <cell r="M24">
            <v>-1.6831111111111112</v>
          </cell>
          <cell r="N24">
            <v>-1.5919259259259264</v>
          </cell>
          <cell r="O24">
            <v>-1.7630370370370363</v>
          </cell>
          <cell r="P24">
            <v>-1.7170740740740742</v>
          </cell>
          <cell r="Q24">
            <v>-2.0572592592592605</v>
          </cell>
          <cell r="R24">
            <v>-1.2001481481481484</v>
          </cell>
          <cell r="S24">
            <v>-1.5010370370370385</v>
          </cell>
          <cell r="T24">
            <v>0.11903703703703528</v>
          </cell>
          <cell r="U24">
            <v>-0.19744444444444653</v>
          </cell>
          <cell r="V24">
            <v>0.46600000000000108</v>
          </cell>
          <cell r="W24">
            <v>0.96799999999999997</v>
          </cell>
          <cell r="X24">
            <v>-1.8400000000000016</v>
          </cell>
          <cell r="Y24">
            <v>-1.3089999999999975</v>
          </cell>
          <cell r="Z24">
            <v>1.5730000000000004</v>
          </cell>
          <cell r="AA24">
            <v>4.8549999999999969</v>
          </cell>
          <cell r="AB24">
            <v>-1.6419999999999959</v>
          </cell>
          <cell r="AC24">
            <v>0.95300000000000296</v>
          </cell>
          <cell r="AD24">
            <v>-0.74785139999999473</v>
          </cell>
          <cell r="AE24">
            <v>6.4755999999999929</v>
          </cell>
          <cell r="AF24">
            <v>7.5157000000000096</v>
          </cell>
          <cell r="AG24">
            <v>-1.3296007359054647</v>
          </cell>
          <cell r="AH24">
            <v>-0.43542722747408324</v>
          </cell>
          <cell r="AI24">
            <v>-0.1353917897156168</v>
          </cell>
          <cell r="AJ24">
            <v>1.3075026452985208E-2</v>
          </cell>
          <cell r="AK24">
            <v>9.3982277644980069E-3</v>
          </cell>
          <cell r="AL24">
            <v>6.0524748872861342E-2</v>
          </cell>
          <cell r="AM24">
            <v>0.12038721149054266</v>
          </cell>
          <cell r="AN24">
            <v>0.15203324752855105</v>
          </cell>
          <cell r="AO24">
            <v>0.18151734890190377</v>
          </cell>
          <cell r="AP24">
            <v>0.20620424516024105</v>
          </cell>
          <cell r="AQ24">
            <v>0.20599937357696352</v>
          </cell>
          <cell r="AR24">
            <v>0.20586902050170741</v>
          </cell>
          <cell r="AS24">
            <v>0.20579362602895654</v>
          </cell>
          <cell r="AT24">
            <v>246.09020509970733</v>
          </cell>
          <cell r="AU24">
            <v>283.29608331465045</v>
          </cell>
          <cell r="AV24">
            <v>331.53122115485809</v>
          </cell>
          <cell r="AW24">
            <v>383.23788370852128</v>
          </cell>
          <cell r="AX24">
            <v>0.42734355924600126</v>
          </cell>
          <cell r="AY24">
            <v>0.18884441978347954</v>
          </cell>
          <cell r="AZ24">
            <v>0.14966656199523121</v>
          </cell>
          <cell r="BA24">
            <v>0.18542469293601097</v>
          </cell>
          <cell r="BB24">
            <v>0.17028465353999625</v>
          </cell>
          <cell r="BC24">
            <v>0.16284130633873584</v>
          </cell>
          <cell r="BD24">
            <v>0.11163624630664051</v>
          </cell>
        </row>
        <row r="25">
          <cell r="I25" t="str">
            <v>Adjusted operating margin</v>
          </cell>
          <cell r="L25">
            <v>-1.2443488356211156</v>
          </cell>
          <cell r="M25">
            <v>-0.49678604224058776</v>
          </cell>
          <cell r="N25">
            <v>-0.38799072043039884</v>
          </cell>
          <cell r="O25">
            <v>-0.24824514742847595</v>
          </cell>
          <cell r="P25">
            <v>-0.19456930017836535</v>
          </cell>
          <cell r="Q25">
            <v>-0.22221422113407438</v>
          </cell>
          <cell r="R25">
            <v>-0.10906471720721088</v>
          </cell>
          <cell r="S25">
            <v>-8.0093753643724369E-2</v>
          </cell>
          <cell r="T25">
            <v>5.538409576933666E-3</v>
          </cell>
          <cell r="U25">
            <v>-8.7960281750098686E-3</v>
          </cell>
          <cell r="V25">
            <v>1.8500138949541511E-2</v>
          </cell>
          <cell r="W25">
            <v>2.8018177081825812E-2</v>
          </cell>
          <cell r="X25">
            <v>-5.5876100819921094E-2</v>
          </cell>
          <cell r="Y25">
            <v>-3.3214077288066718E-2</v>
          </cell>
          <cell r="Z25">
            <v>3.320947515095217E-2</v>
          </cell>
          <cell r="AA25">
            <v>8.3764665286404361E-2</v>
          </cell>
          <cell r="AB25">
            <v>-3.3213317690845012E-2</v>
          </cell>
          <cell r="AC25">
            <v>1.6716658773176216E-2</v>
          </cell>
          <cell r="AD25">
            <v>-8.8205480347145118E-3</v>
          </cell>
          <cell r="AE25">
            <v>5.0784239914674636E-2</v>
          </cell>
          <cell r="AF25">
            <v>0.10134849036503646</v>
          </cell>
          <cell r="AG25">
            <v>-8.5190000000000001</v>
          </cell>
          <cell r="AH25">
            <v>-7.4060000000000006</v>
          </cell>
          <cell r="AI25">
            <v>-6.9920000000000009</v>
          </cell>
          <cell r="AJ25">
            <v>-0.67399999999999238</v>
          </cell>
          <cell r="AK25">
            <v>-5.7835066000000097</v>
          </cell>
          <cell r="AL25">
            <v>9.7258598530000313</v>
          </cell>
          <cell r="AM25">
            <v>40.697876653425027</v>
          </cell>
          <cell r="AN25">
            <v>78.721765465466945</v>
          </cell>
          <cell r="AO25">
            <v>131.44133368955406</v>
          </cell>
          <cell r="AP25">
            <v>193.04377537014574</v>
          </cell>
          <cell r="AQ25">
            <v>233.88891748949396</v>
          </cell>
          <cell r="AR25">
            <v>270.4340985066566</v>
          </cell>
          <cell r="AS25">
            <v>296.13292548658472</v>
          </cell>
          <cell r="AT25">
            <v>279.11003787839337</v>
          </cell>
          <cell r="AU25" t="str">
            <v>NM</v>
          </cell>
          <cell r="AV25">
            <v>1.3819610191088085</v>
          </cell>
          <cell r="AW25">
            <v>0.68020143171090208</v>
          </cell>
          <cell r="AX25">
            <v>0.43760069098301446</v>
          </cell>
          <cell r="AY25">
            <v>0.27187129070217347</v>
          </cell>
          <cell r="AZ25">
            <v>0.13021980870425742</v>
          </cell>
          <cell r="BA25">
            <v>0.19751593212831006</v>
          </cell>
          <cell r="BB25">
            <v>0.17808766305774809</v>
          </cell>
          <cell r="BC25">
            <v>0.16793934877521607</v>
          </cell>
          <cell r="BD25">
            <v>0.10933559870419191</v>
          </cell>
        </row>
        <row r="26">
          <cell r="I26" t="str">
            <v>Operating income (GAAP)</v>
          </cell>
          <cell r="L26">
            <v>-2.0909999999999997</v>
          </cell>
          <cell r="M26">
            <v>-1.7560000000000002</v>
          </cell>
          <cell r="N26">
            <v>-1.6920000000000002</v>
          </cell>
          <cell r="O26">
            <v>-1.8669999999999991</v>
          </cell>
          <cell r="P26">
            <v>-1.8220000000000001</v>
          </cell>
          <cell r="Q26">
            <v>-2.2030000000000012</v>
          </cell>
          <cell r="R26">
            <v>-1.3330000000000011</v>
          </cell>
          <cell r="S26">
            <v>-1.6340000000000003</v>
          </cell>
          <cell r="T26">
            <v>-2.3000000000002352E-2</v>
          </cell>
          <cell r="U26">
            <v>-0.6180000000000021</v>
          </cell>
          <cell r="V26">
            <v>-0.20699999999999896</v>
          </cell>
          <cell r="W26">
            <v>0.17399999999999949</v>
          </cell>
          <cell r="X26">
            <v>-2.9910000000000032</v>
          </cell>
          <cell r="Y26">
            <v>-2.3379999999999974</v>
          </cell>
          <cell r="Z26">
            <v>-1.7189999999999976</v>
          </cell>
          <cell r="AA26">
            <v>2.5869999999999962</v>
          </cell>
          <cell r="AB26">
            <v>-3.7259999999999955</v>
          </cell>
          <cell r="AC26">
            <v>-3.0219999999999985</v>
          </cell>
          <cell r="AD26">
            <v>-5.0871083999999982</v>
          </cell>
          <cell r="AE26">
            <v>-11.000000000000007</v>
          </cell>
          <cell r="AF26">
            <v>3.9303210000000064</v>
          </cell>
          <cell r="AG26">
            <v>-1.3563126890622512</v>
          </cell>
          <cell r="AH26">
            <v>-0.4565967940813811</v>
          </cell>
          <cell r="AI26">
            <v>-0.14619051601572303</v>
          </cell>
          <cell r="AJ26">
            <v>-6.5008970080440631E-3</v>
          </cell>
          <cell r="AK26">
            <v>-3.161566611183296E-2</v>
          </cell>
          <cell r="AL26">
            <v>3.3156371111507849E-2</v>
          </cell>
          <cell r="AM26">
            <v>9.2495259865042395E-2</v>
          </cell>
          <cell r="AN26">
            <v>0.12599525986504226</v>
          </cell>
          <cell r="AO26">
            <v>0.15699525986504226</v>
          </cell>
          <cell r="AP26">
            <v>0.18299525986504225</v>
          </cell>
          <cell r="AQ26">
            <v>0.18399525986504228</v>
          </cell>
          <cell r="AR26">
            <v>0.18499525986504228</v>
          </cell>
          <cell r="AS26">
            <v>0.18499999999999994</v>
          </cell>
          <cell r="AT26">
            <v>175.2079652827733</v>
          </cell>
          <cell r="AU26">
            <v>228.55749567797943</v>
          </cell>
          <cell r="AV26">
            <v>273.83912639942929</v>
          </cell>
          <cell r="AW26">
            <v>316.1445775796991</v>
          </cell>
          <cell r="AX26">
            <v>0.5254294783379263</v>
          </cell>
          <cell r="AY26" t="str">
            <v>NM</v>
          </cell>
          <cell r="AZ26" t="str">
            <v>NM</v>
          </cell>
          <cell r="BA26">
            <v>0.60762480641210659</v>
          </cell>
          <cell r="BB26">
            <v>0.40497882102127175</v>
          </cell>
          <cell r="BC26">
            <v>0.29730660639611206</v>
          </cell>
          <cell r="BD26">
            <v>0.24520371065455909</v>
          </cell>
        </row>
        <row r="27">
          <cell r="I27" t="str">
            <v>GAAP operating margin</v>
          </cell>
          <cell r="L27">
            <v>-1.2851874615857404</v>
          </cell>
          <cell r="M27">
            <v>-0.51829988193624565</v>
          </cell>
          <cell r="N27">
            <v>-0.41238118449914701</v>
          </cell>
          <cell r="O27">
            <v>-0.26288369473387763</v>
          </cell>
          <cell r="P27">
            <v>-0.20645892351274789</v>
          </cell>
          <cell r="Q27">
            <v>-0.23795636206524101</v>
          </cell>
          <cell r="R27">
            <v>-0.12113776808433308</v>
          </cell>
          <cell r="S27">
            <v>-8.7188517154901043E-2</v>
          </cell>
          <cell r="T27">
            <v>-1.070115851672747E-3</v>
          </cell>
          <cell r="U27">
            <v>-2.7531518688466261E-2</v>
          </cell>
          <cell r="V27">
            <v>-8.2178728810194512E-3</v>
          </cell>
          <cell r="W27">
            <v>5.0363252192537986E-3</v>
          </cell>
          <cell r="X27">
            <v>-9.0829031278469585E-2</v>
          </cell>
          <cell r="Y27">
            <v>-5.9323539113445414E-2</v>
          </cell>
          <cell r="Z27">
            <v>-3.6291854917029041E-2</v>
          </cell>
          <cell r="AA27">
            <v>4.4634230503795655E-2</v>
          </cell>
          <cell r="AB27">
            <v>-7.5367126501881043E-2</v>
          </cell>
          <cell r="AC27">
            <v>-5.3009173990071719E-2</v>
          </cell>
          <cell r="AD27">
            <v>-5.9999999999999977E-2</v>
          </cell>
          <cell r="AE27">
            <v>-8.6266390614216745E-2</v>
          </cell>
          <cell r="AF27">
            <v>5.3000000000000082E-2</v>
          </cell>
          <cell r="AG27">
            <v>5.2999999999999999E-2</v>
          </cell>
          <cell r="AH27">
            <v>5.3000000000000068E-2</v>
          </cell>
          <cell r="AI27">
            <v>5.2999999999999978E-2</v>
          </cell>
          <cell r="AJ27">
            <v>-6.5008970080440631E-3</v>
          </cell>
          <cell r="AK27">
            <v>-1.3296007359054647</v>
          </cell>
          <cell r="AL27">
            <v>-0.43542722747408324</v>
          </cell>
          <cell r="AM27">
            <v>-0.1353917897156168</v>
          </cell>
          <cell r="AN27">
            <v>1.3075026452985208E-2</v>
          </cell>
          <cell r="AO27">
            <v>-3.6215577795735587E-2</v>
          </cell>
          <cell r="AP27">
            <v>-1.0254773284574347E-2</v>
          </cell>
          <cell r="AQ27">
            <v>8.7865633772707119E-2</v>
          </cell>
          <cell r="AR27">
            <v>0.12719547574751877</v>
          </cell>
          <cell r="AS27">
            <v>0.14919208150097787</v>
          </cell>
          <cell r="AT27">
            <v>0.1663505589152772</v>
          </cell>
          <cell r="AU27">
            <v>0.1786116225876935</v>
          </cell>
          <cell r="AV27">
            <v>0.18093990067782262</v>
          </cell>
          <cell r="AW27">
            <v>0.18081355771912258</v>
          </cell>
        </row>
        <row r="28">
          <cell r="B28" t="str">
            <v>mstag:tag013</v>
          </cell>
          <cell r="C28">
            <v>6</v>
          </cell>
          <cell r="D28" t="str">
            <v>ISO4217:USD</v>
          </cell>
          <cell r="E28" t="b">
            <v>0</v>
          </cell>
          <cell r="I28" t="str">
            <v>Adjusted EBITDA</v>
          </cell>
          <cell r="L28">
            <v>-2.0239999999999996</v>
          </cell>
          <cell r="M28">
            <v>-1.6820000000000002</v>
          </cell>
          <cell r="N28">
            <v>-1.5860000000000005</v>
          </cell>
          <cell r="O28">
            <v>-1.7559999999999993</v>
          </cell>
          <cell r="P28">
            <v>-1.7030000000000001</v>
          </cell>
          <cell r="Q28">
            <v>-2.043000000000001</v>
          </cell>
          <cell r="R28">
            <v>-1.1820000000000002</v>
          </cell>
          <cell r="S28">
            <v>-1.4290000000000014</v>
          </cell>
          <cell r="T28">
            <v>0.16699999999999823</v>
          </cell>
          <cell r="U28">
            <v>-9.9000000000002086E-2</v>
          </cell>
          <cell r="V28">
            <v>0.6190000000000011</v>
          </cell>
          <cell r="W28">
            <v>1.2049999999999998</v>
          </cell>
          <cell r="X28">
            <v>-2.4240000000000017</v>
          </cell>
          <cell r="Y28">
            <v>-0.72999999999999754</v>
          </cell>
          <cell r="Z28">
            <v>2.1380000000000003</v>
          </cell>
          <cell r="AA28">
            <v>5.5599999999999978</v>
          </cell>
          <cell r="AB28">
            <v>-0.14586450000000184</v>
          </cell>
          <cell r="AC28">
            <v>1.953140124999996</v>
          </cell>
          <cell r="AD28">
            <v>6.4192105499999963</v>
          </cell>
          <cell r="AE28">
            <v>11.965682999999988</v>
          </cell>
          <cell r="AF28">
            <v>1.8352080000000015</v>
          </cell>
          <cell r="AG28">
            <v>-8.2840000000000007</v>
          </cell>
          <cell r="AH28">
            <v>-7.048</v>
          </cell>
          <cell r="AI28">
            <v>-6.3570000000000011</v>
          </cell>
          <cell r="AJ28">
            <v>1.8920000000000079</v>
          </cell>
          <cell r="AK28">
            <v>2.745233499999987</v>
          </cell>
          <cell r="AL28">
            <v>20.253909895500044</v>
          </cell>
          <cell r="AM28">
            <v>54.803655639694455</v>
          </cell>
          <cell r="AN28">
            <v>96.725839040986045</v>
          </cell>
          <cell r="AO28">
            <v>154.29763461703439</v>
          </cell>
          <cell r="AP28">
            <v>220.45750650698818</v>
          </cell>
          <cell r="AQ28">
            <v>265.39086910563475</v>
          </cell>
          <cell r="AR28">
            <v>305.00894368956324</v>
          </cell>
          <cell r="AS28">
            <v>333.86410801152459</v>
          </cell>
          <cell r="AT28">
            <v>142.18813250408726</v>
          </cell>
          <cell r="AU28">
            <v>2.278343114183182</v>
          </cell>
          <cell r="AV28">
            <v>0.96766033770269355</v>
          </cell>
          <cell r="AW28">
            <v>0.59039543599220312</v>
          </cell>
          <cell r="AX28">
            <v>0.39995633566988892</v>
          </cell>
          <cell r="AY28">
            <v>0.25502131531579725</v>
          </cell>
          <cell r="AZ28" t="str">
            <v>NM</v>
          </cell>
          <cell r="BA28">
            <v>0.73189229717185367</v>
          </cell>
          <cell r="BB28">
            <v>0.45282475758396645</v>
          </cell>
          <cell r="BC28">
            <v>0.31966663226140896</v>
          </cell>
          <cell r="BD28">
            <v>0.29683024099208793</v>
          </cell>
        </row>
        <row r="29">
          <cell r="B29" t="str">
            <v>mstag:tag013</v>
          </cell>
          <cell r="C29">
            <v>6</v>
          </cell>
          <cell r="D29" t="str">
            <v>ISO4217:USD</v>
          </cell>
          <cell r="E29" t="b">
            <v>0</v>
          </cell>
          <cell r="I29" t="str">
            <v>Adjusted EBITDA</v>
          </cell>
          <cell r="L29">
            <v>-2.0239999999999996</v>
          </cell>
          <cell r="M29">
            <v>-1.6820000000000002</v>
          </cell>
          <cell r="N29">
            <v>-1.5860000000000005</v>
          </cell>
          <cell r="O29">
            <v>-1.7559999999999993</v>
          </cell>
          <cell r="P29">
            <v>-1.7030000000000001</v>
          </cell>
          <cell r="Q29">
            <v>-2.043000000000001</v>
          </cell>
          <cell r="R29">
            <v>-1.1820000000000002</v>
          </cell>
          <cell r="S29">
            <v>-1.4290000000000014</v>
          </cell>
          <cell r="T29">
            <v>0.16699999999999823</v>
          </cell>
          <cell r="U29">
            <v>-9.9000000000002086E-2</v>
          </cell>
          <cell r="V29">
            <v>0.6190000000000011</v>
          </cell>
          <cell r="W29">
            <v>1.2049999999999998</v>
          </cell>
          <cell r="X29">
            <v>-2.4240000000000017</v>
          </cell>
          <cell r="Y29">
            <v>-0.72999999999999754</v>
          </cell>
          <cell r="Z29">
            <v>2.1380000000000003</v>
          </cell>
          <cell r="AA29">
            <v>5.5599999999999969</v>
          </cell>
          <cell r="AB29">
            <v>-0.76699999999999602</v>
          </cell>
          <cell r="AC29">
            <v>1.9140000000000028</v>
          </cell>
          <cell r="AD29">
            <v>-4.7851399999994659E-2</v>
          </cell>
          <cell r="AE29">
            <v>7.1755999999999931</v>
          </cell>
          <cell r="AF29">
            <v>5.4966100000000013</v>
          </cell>
          <cell r="AG29">
            <v>-1.3188982646075467</v>
          </cell>
          <cell r="AH29">
            <v>-0.43452527743526514</v>
          </cell>
          <cell r="AI29">
            <v>-0.13291377435811663</v>
          </cell>
          <cell r="AJ29">
            <v>1.8248808811898453E-2</v>
          </cell>
          <cell r="AK29">
            <v>1.5006879344620793E-2</v>
          </cell>
          <cell r="AL29">
            <v>6.9047484037835075E-2</v>
          </cell>
          <cell r="AM29">
            <v>0.12455387815720932</v>
          </cell>
          <cell r="AN29">
            <v>0.15481102530632881</v>
          </cell>
          <cell r="AO29">
            <v>0.18429512667968154</v>
          </cell>
          <cell r="AP29">
            <v>0.20898202293801882</v>
          </cell>
          <cell r="AQ29">
            <v>0.20877715135474131</v>
          </cell>
          <cell r="AR29">
            <v>0.20864679827948518</v>
          </cell>
          <cell r="AS29">
            <v>0.20857140380673433</v>
          </cell>
          <cell r="AT29">
            <v>0.13500000000000006</v>
          </cell>
          <cell r="AU29">
            <v>0.14749999999999994</v>
          </cell>
          <cell r="AV29">
            <v>0.15</v>
          </cell>
          <cell r="AW29">
            <v>0.14999999999999997</v>
          </cell>
          <cell r="AX29">
            <v>0.41849349772698646</v>
          </cell>
          <cell r="AY29">
            <v>1.6892681987049192</v>
          </cell>
          <cell r="AZ29">
            <v>1.5537685122747416</v>
          </cell>
          <cell r="BA29">
            <v>0.56350531042797358</v>
          </cell>
          <cell r="BB29">
            <v>0.42338145055028326</v>
          </cell>
          <cell r="BC29">
            <v>0.29101041765473296</v>
          </cell>
        </row>
        <row r="30">
          <cell r="I30" t="str">
            <v>Adjusted EBITDA margin</v>
          </cell>
          <cell r="L30">
            <v>-1.2440073755377994</v>
          </cell>
          <cell r="M30">
            <v>-0.49645808736717834</v>
          </cell>
          <cell r="N30">
            <v>-0.38654642944187195</v>
          </cell>
          <cell r="O30">
            <v>-0.24725429456491119</v>
          </cell>
          <cell r="P30">
            <v>-0.1929745042492918</v>
          </cell>
          <cell r="Q30">
            <v>-0.22067401166558664</v>
          </cell>
          <cell r="R30">
            <v>-0.10741548527808072</v>
          </cell>
          <cell r="S30">
            <v>-7.6249933301318046E-2</v>
          </cell>
          <cell r="T30">
            <v>7.7699716186664606E-3</v>
          </cell>
          <cell r="U30">
            <v>-4.4103889161136046E-3</v>
          </cell>
          <cell r="V30">
            <v>2.4574218905077657E-2</v>
          </cell>
          <cell r="W30">
            <v>3.4877999363223243E-2</v>
          </cell>
          <cell r="X30">
            <v>-7.3610689341026478E-2</v>
          </cell>
          <cell r="Y30">
            <v>-1.8522747456293866E-2</v>
          </cell>
          <cell r="Z30">
            <v>4.5137862601866328E-2</v>
          </cell>
          <cell r="AA30">
            <v>9.592822636300892E-2</v>
          </cell>
          <cell r="AB30">
            <v>-1.5514381649743031E-2</v>
          </cell>
          <cell r="AC30">
            <v>3.3573646266379042E-2</v>
          </cell>
          <cell r="AD30">
            <v>-5.6438427771652742E-4</v>
          </cell>
          <cell r="AE30">
            <v>5.6273919317397517E-2</v>
          </cell>
          <cell r="AF30">
            <v>0.11078792292029084</v>
          </cell>
          <cell r="AG30">
            <v>0.10935524800177751</v>
          </cell>
          <cell r="AH30">
            <v>0.12435858738303658</v>
          </cell>
          <cell r="AI30">
            <v>2.1861554036952641E-2</v>
          </cell>
          <cell r="AJ30">
            <v>0.14769919427036721</v>
          </cell>
          <cell r="AK30">
            <v>1.0765854754738539E-2</v>
          </cell>
          <cell r="AL30">
            <v>0.15859108409681444</v>
          </cell>
          <cell r="AM30">
            <v>0.23556666639595783</v>
          </cell>
          <cell r="AN30">
            <v>0.22685185185185144</v>
          </cell>
          <cell r="AO30">
            <v>0.27101307189542478</v>
          </cell>
          <cell r="AP30">
            <v>0.30393162393162371</v>
          </cell>
          <cell r="AQ30">
            <v>0.20777777777777795</v>
          </cell>
          <cell r="AR30">
            <v>0.20777777777777756</v>
          </cell>
          <cell r="AS30">
            <v>0.20777777777777809</v>
          </cell>
          <cell r="AT30">
            <v>0.17568801330601491</v>
          </cell>
          <cell r="AU30">
            <v>0.19061827871422946</v>
          </cell>
          <cell r="AV30">
            <v>0.19057034457085215</v>
          </cell>
          <cell r="AW30">
            <v>0.19053644105745787</v>
          </cell>
        </row>
        <row r="31">
          <cell r="B31" t="str">
            <v>mstag:tag013</v>
          </cell>
          <cell r="C31">
            <v>6</v>
          </cell>
          <cell r="D31" t="str">
            <v>ISO4217:USD</v>
          </cell>
          <cell r="E31" t="b">
            <v>0</v>
          </cell>
          <cell r="I31" t="str">
            <v>Incremental EBITDA margin</v>
          </cell>
          <cell r="L31" t="str">
            <v>NA</v>
          </cell>
          <cell r="M31" t="str">
            <v>NA</v>
          </cell>
          <cell r="N31" t="str">
            <v>NA</v>
          </cell>
          <cell r="O31" t="str">
            <v>NA</v>
          </cell>
          <cell r="P31">
            <v>4.4595721033620382E-2</v>
          </cell>
          <cell r="Q31">
            <v>-6.1499148211243769E-2</v>
          </cell>
          <cell r="R31">
            <v>5.8542240255035558E-2</v>
          </cell>
          <cell r="S31">
            <v>2.8095197181888305E-2</v>
          </cell>
          <cell r="T31">
            <v>0.1476160404167981</v>
          </cell>
          <cell r="U31">
            <v>0.14739555690348011</v>
          </cell>
          <cell r="V31">
            <v>0.12696510398308081</v>
          </cell>
          <cell r="W31">
            <v>0.16662449392712558</v>
          </cell>
          <cell r="X31">
            <v>-0.22654542275072129</v>
          </cell>
          <cell r="Y31">
            <v>-3.7196415939636608E-2</v>
          </cell>
          <cell r="Z31">
            <v>6.8494386075663938E-2</v>
          </cell>
          <cell r="AA31">
            <v>0.18602366408953042</v>
          </cell>
          <cell r="AB31">
            <v>0.10037557547855619</v>
          </cell>
          <cell r="AC31">
            <v>0.15024434594840325</v>
          </cell>
          <cell r="AD31">
            <v>-5.8415329694910013E-2</v>
          </cell>
          <cell r="AE31">
            <v>2.322866344605469E-2</v>
          </cell>
          <cell r="AF31">
            <v>0.36339253206035849</v>
          </cell>
          <cell r="AG31">
            <v>0.26091845147257448</v>
          </cell>
          <cell r="AH31">
            <v>0.32000000000000012</v>
          </cell>
          <cell r="AI31">
            <v>0.20000000000000012</v>
          </cell>
          <cell r="AJ31">
            <v>0.14769919427036721</v>
          </cell>
          <cell r="AK31">
            <v>-8.2840000000000007</v>
          </cell>
          <cell r="AL31">
            <v>-7.048</v>
          </cell>
          <cell r="AM31">
            <v>-6.3570000000000011</v>
          </cell>
          <cell r="AN31">
            <v>1.8920000000000079</v>
          </cell>
          <cell r="AO31">
            <v>-6.6749999999999758</v>
          </cell>
          <cell r="AP31">
            <v>1.2599475000000473</v>
          </cell>
          <cell r="AQ31">
            <v>44.969626000000019</v>
          </cell>
          <cell r="AR31">
            <v>84.810846125000012</v>
          </cell>
          <cell r="AS31">
            <v>128.53380138865626</v>
          </cell>
          <cell r="AT31">
            <v>179.10887426779627</v>
          </cell>
          <cell r="AU31">
            <v>233.29688066865194</v>
          </cell>
          <cell r="AV31">
            <v>279.44440739530233</v>
          </cell>
          <cell r="AW31">
            <v>322.6203411101456</v>
          </cell>
          <cell r="AY31" t="str">
            <v>NM</v>
          </cell>
          <cell r="AZ31">
            <v>3.6725608692089202</v>
          </cell>
          <cell r="BA31">
            <v>0.58513385942672058</v>
          </cell>
          <cell r="BB31">
            <v>0.40115391734690231</v>
          </cell>
          <cell r="BC31">
            <v>0.29546601256511346</v>
          </cell>
          <cell r="BD31">
            <v>0.23888554595069622</v>
          </cell>
        </row>
        <row r="32">
          <cell r="B32" t="str">
            <v>mstag:otherInterestIncomeExpense</v>
          </cell>
          <cell r="C32">
            <v>6</v>
          </cell>
          <cell r="D32" t="str">
            <v>ISO4217:USD</v>
          </cell>
          <cell r="E32" t="b">
            <v>0</v>
          </cell>
          <cell r="I32" t="str">
            <v>Interest &amp; other income / (expense) (adjusted)</v>
          </cell>
          <cell r="L32">
            <v>-3.5999999999999997E-2</v>
          </cell>
          <cell r="M32">
            <v>-0.04</v>
          </cell>
          <cell r="N32">
            <v>-3.5999999999999997E-2</v>
          </cell>
          <cell r="O32">
            <v>-3.2000000000000001E-2</v>
          </cell>
          <cell r="P32">
            <v>-1.7000000000000001E-2</v>
          </cell>
          <cell r="Q32">
            <v>2E-3</v>
          </cell>
          <cell r="R32">
            <v>0</v>
          </cell>
          <cell r="S32">
            <v>-9.1999999999999998E-2</v>
          </cell>
          <cell r="T32">
            <v>0</v>
          </cell>
          <cell r="U32">
            <v>-1.0000000000000009E-3</v>
          </cell>
          <cell r="V32">
            <v>-3.6999999999999998E-2</v>
          </cell>
          <cell r="W32">
            <v>-3.5000000000000003E-2</v>
          </cell>
          <cell r="X32">
            <v>-2.0000000000000018E-2</v>
          </cell>
          <cell r="Y32">
            <v>-1.7000000000000001E-2</v>
          </cell>
          <cell r="Z32">
            <v>-1.4E-2</v>
          </cell>
          <cell r="AA32">
            <v>-1.2999999999999999E-2</v>
          </cell>
          <cell r="AB32">
            <v>8.5899375E-2</v>
          </cell>
          <cell r="AC32">
            <v>8.5446599197923301E-2</v>
          </cell>
          <cell r="AD32">
            <v>7.399126339295925E-2</v>
          </cell>
          <cell r="AE32">
            <v>7.2534100325827883E-2</v>
          </cell>
          <cell r="AF32">
            <v>5.8718357810122905E-2</v>
          </cell>
          <cell r="AG32">
            <v>0.16</v>
          </cell>
          <cell r="AH32">
            <v>-0.14399999999999999</v>
          </cell>
          <cell r="AI32">
            <v>-0.107</v>
          </cell>
          <cell r="AJ32">
            <v>-9.9000000000000005E-2</v>
          </cell>
          <cell r="AK32">
            <v>2.5502499999999984E-2</v>
          </cell>
          <cell r="AL32">
            <v>0.31993344249271244</v>
          </cell>
          <cell r="AM32">
            <v>1.2213293852700604</v>
          </cell>
          <cell r="AN32">
            <v>1.3615887891504912</v>
          </cell>
          <cell r="AO32">
            <v>1.7800278588875111</v>
          </cell>
          <cell r="AP32">
            <v>2.5874089461216601</v>
          </cell>
          <cell r="AQ32">
            <v>3.8653202779847367</v>
          </cell>
          <cell r="AR32">
            <v>5.4771884187942828</v>
          </cell>
          <cell r="AS32">
            <v>7.2421816704517825</v>
          </cell>
          <cell r="AT32">
            <v>0.17005426261898088</v>
          </cell>
          <cell r="AU32">
            <v>0.18231532629139721</v>
          </cell>
          <cell r="AV32">
            <v>0.18464360438152633</v>
          </cell>
          <cell r="AW32">
            <v>0.18451726142282629</v>
          </cell>
        </row>
        <row r="33">
          <cell r="B33" t="str">
            <v>mstag:otherInterestIncomeExpense</v>
          </cell>
          <cell r="C33">
            <v>6</v>
          </cell>
          <cell r="D33" t="str">
            <v>ISO4217:USD</v>
          </cell>
          <cell r="E33" t="b">
            <v>0</v>
          </cell>
          <cell r="I33" t="str">
            <v>Interest &amp; other income / (expense) (adjusted)</v>
          </cell>
          <cell r="L33">
            <v>-3.5999999999999997E-2</v>
          </cell>
          <cell r="M33">
            <v>-0.04</v>
          </cell>
          <cell r="N33">
            <v>-3.5999999999999997E-2</v>
          </cell>
          <cell r="O33">
            <v>-3.2000000000000001E-2</v>
          </cell>
          <cell r="P33">
            <v>-1.7000000000000001E-2</v>
          </cell>
          <cell r="Q33">
            <v>2E-3</v>
          </cell>
          <cell r="R33">
            <v>0</v>
          </cell>
          <cell r="S33">
            <v>-9.1999999999999998E-2</v>
          </cell>
          <cell r="T33">
            <v>0</v>
          </cell>
          <cell r="U33">
            <v>-1.0000000000000009E-3</v>
          </cell>
          <cell r="V33">
            <v>-3.6999999999999998E-2</v>
          </cell>
          <cell r="W33">
            <v>-3.5000000000000003E-2</v>
          </cell>
          <cell r="X33">
            <v>-2.0000000000000018E-2</v>
          </cell>
          <cell r="Y33">
            <v>-1.7000000000000001E-2</v>
          </cell>
          <cell r="Z33">
            <v>-1.4E-2</v>
          </cell>
          <cell r="AA33">
            <v>-1.2999999999999999E-2</v>
          </cell>
          <cell r="AB33">
            <v>-1.0999999999999999E-2</v>
          </cell>
          <cell r="AC33">
            <v>-0.01</v>
          </cell>
          <cell r="AD33">
            <v>7.6646875000000003E-2</v>
          </cell>
          <cell r="AE33">
            <v>7.2042764836806564E-2</v>
          </cell>
          <cell r="AF33">
            <v>6.0120771456396736E-2</v>
          </cell>
          <cell r="AG33">
            <v>0.16</v>
          </cell>
          <cell r="AH33">
            <v>-0.14399999999999999</v>
          </cell>
          <cell r="AI33">
            <v>-0.107</v>
          </cell>
          <cell r="AJ33">
            <v>-9.9000000000000005E-2</v>
          </cell>
          <cell r="AK33">
            <v>-0.80849749999999998</v>
          </cell>
          <cell r="AL33">
            <v>0.31993344249271244</v>
          </cell>
          <cell r="AM33">
            <v>1.2213293852700604</v>
          </cell>
          <cell r="AN33">
            <v>1.3615887891504912</v>
          </cell>
          <cell r="AO33">
            <v>1.7800278588875111</v>
          </cell>
          <cell r="AP33">
            <v>2.5874089461216601</v>
          </cell>
          <cell r="AQ33">
            <v>3.8653202779847367</v>
          </cell>
          <cell r="AR33">
            <v>5.4771884187942828</v>
          </cell>
          <cell r="AS33">
            <v>7.2421816704517825</v>
          </cell>
          <cell r="AT33">
            <v>0.23790785595283878</v>
          </cell>
          <cell r="AU33">
            <v>0.23935845349289209</v>
          </cell>
          <cell r="AV33">
            <v>0.19738717424233665</v>
          </cell>
          <cell r="AW33">
            <v>0.18370370370370359</v>
          </cell>
        </row>
        <row r="34">
          <cell r="B34" t="str">
            <v>mstag:financingIncomeExpenseOnetimeNetOfTax</v>
          </cell>
          <cell r="C34">
            <v>6</v>
          </cell>
          <cell r="D34" t="str">
            <v>ISO4217:USD</v>
          </cell>
          <cell r="E34" t="b">
            <v>0</v>
          </cell>
          <cell r="I34" t="str">
            <v>Non-recurring benefit / (expense)</v>
          </cell>
          <cell r="L34">
            <v>0</v>
          </cell>
          <cell r="M34">
            <v>0</v>
          </cell>
          <cell r="N34">
            <v>0</v>
          </cell>
          <cell r="O34">
            <v>0</v>
          </cell>
          <cell r="P34">
            <v>0</v>
          </cell>
          <cell r="Q34">
            <v>0</v>
          </cell>
          <cell r="R34">
            <v>0</v>
          </cell>
          <cell r="S34">
            <v>0</v>
          </cell>
          <cell r="T34">
            <v>0</v>
          </cell>
          <cell r="U34">
            <v>-2.5999999999999999E-2</v>
          </cell>
          <cell r="V34">
            <v>0</v>
          </cell>
          <cell r="W34">
            <v>0</v>
          </cell>
          <cell r="X34">
            <v>-0.95699999999999996</v>
          </cell>
          <cell r="Y34">
            <v>0.123</v>
          </cell>
          <cell r="Z34">
            <v>0</v>
          </cell>
          <cell r="AA34">
            <v>0</v>
          </cell>
          <cell r="AB34">
            <v>0</v>
          </cell>
          <cell r="AC34">
            <v>0</v>
          </cell>
          <cell r="AD34">
            <v>0</v>
          </cell>
          <cell r="AE34">
            <v>0</v>
          </cell>
          <cell r="AF34">
            <v>0</v>
          </cell>
          <cell r="AG34">
            <v>-8.1912222222222226</v>
          </cell>
          <cell r="AH34">
            <v>-7.2066296296296297</v>
          </cell>
          <cell r="AI34">
            <v>-6.58251851851852</v>
          </cell>
          <cell r="AJ34">
            <v>1.2565925925926005</v>
          </cell>
          <cell r="AK34">
            <v>1.7447359999999872</v>
          </cell>
          <cell r="AL34">
            <v>18.073843337992756</v>
          </cell>
          <cell r="AM34">
            <v>54.191653389339514</v>
          </cell>
          <cell r="AN34">
            <v>96.351873881744865</v>
          </cell>
          <cell r="AO34">
            <v>153.75202018507707</v>
          </cell>
          <cell r="AP34">
            <v>220.11460616664536</v>
          </cell>
          <cell r="AQ34">
            <v>265.72516669342974</v>
          </cell>
          <cell r="AR34">
            <v>306.42545601463939</v>
          </cell>
          <cell r="AS34">
            <v>336.65984935935495</v>
          </cell>
          <cell r="AT34">
            <v>0</v>
          </cell>
          <cell r="AU34">
            <v>2.8081158129007173</v>
          </cell>
          <cell r="AV34">
            <v>1.0413780424263632</v>
          </cell>
          <cell r="AW34">
            <v>0.59553188242075183</v>
          </cell>
          <cell r="AX34">
            <v>0.40235351564835686</v>
          </cell>
          <cell r="AY34">
            <v>0.25844624751200906</v>
          </cell>
        </row>
        <row r="35">
          <cell r="B35" t="str">
            <v>mstag:otherInterestIncomeExpense</v>
          </cell>
          <cell r="C35">
            <v>6</v>
          </cell>
          <cell r="D35" t="str">
            <v>ISO4217:USD</v>
          </cell>
          <cell r="E35" t="b">
            <v>0</v>
          </cell>
          <cell r="I35" t="str">
            <v>Interest &amp; other income / (expense) (GAAP)</v>
          </cell>
          <cell r="L35">
            <v>-3.5999999999999997E-2</v>
          </cell>
          <cell r="M35">
            <v>-0.04</v>
          </cell>
          <cell r="N35">
            <v>-3.5999999999999997E-2</v>
          </cell>
          <cell r="O35">
            <v>-3.2000000000000001E-2</v>
          </cell>
          <cell r="P35">
            <v>-1.7000000000000001E-2</v>
          </cell>
          <cell r="Q35">
            <v>2E-3</v>
          </cell>
          <cell r="R35">
            <v>0</v>
          </cell>
          <cell r="S35">
            <v>-9.1999999999999998E-2</v>
          </cell>
          <cell r="T35">
            <v>0</v>
          </cell>
          <cell r="U35">
            <v>-2.7E-2</v>
          </cell>
          <cell r="V35">
            <v>-3.6999999999999998E-2</v>
          </cell>
          <cell r="W35">
            <v>-3.5000000000000003E-2</v>
          </cell>
          <cell r="X35">
            <v>-0.97699999999999998</v>
          </cell>
          <cell r="Y35">
            <v>0.106</v>
          </cell>
          <cell r="Z35">
            <v>-1.4E-2</v>
          </cell>
          <cell r="AA35">
            <v>-1.2999999999999999E-2</v>
          </cell>
          <cell r="AB35">
            <v>-1.0999999999999999E-2</v>
          </cell>
          <cell r="AC35">
            <v>-0.01</v>
          </cell>
          <cell r="AD35">
            <v>7.6646875000000003E-2</v>
          </cell>
          <cell r="AE35">
            <v>7.2042764836806564E-2</v>
          </cell>
          <cell r="AF35">
            <v>6.0120771456396736E-2</v>
          </cell>
          <cell r="AG35">
            <v>-8.359</v>
          </cell>
          <cell r="AH35">
            <v>-7.5500000000000007</v>
          </cell>
          <cell r="AI35">
            <v>-7.0990000000000011</v>
          </cell>
          <cell r="AJ35">
            <v>-0.77299999999999236</v>
          </cell>
          <cell r="AK35">
            <v>-6.5920041000000094</v>
          </cell>
          <cell r="AL35">
            <v>10.045793295492743</v>
          </cell>
          <cell r="AM35">
            <v>41.919206038695087</v>
          </cell>
          <cell r="AN35">
            <v>80.083354254617433</v>
          </cell>
          <cell r="AO35">
            <v>133.22136154844156</v>
          </cell>
          <cell r="AP35">
            <v>195.63118431626739</v>
          </cell>
          <cell r="AQ35">
            <v>237.75423776747871</v>
          </cell>
          <cell r="AR35">
            <v>275.9112869254509</v>
          </cell>
          <cell r="AS35">
            <v>303.3751071570365</v>
          </cell>
          <cell r="AT35">
            <v>2.4136683326718775</v>
          </cell>
          <cell r="AU35" t="str">
            <v>NM</v>
          </cell>
          <cell r="AV35">
            <v>1.3669906553578459</v>
          </cell>
          <cell r="AW35">
            <v>0.67112272561926678</v>
          </cell>
          <cell r="AX35">
            <v>0.43723793133801647</v>
          </cell>
          <cell r="AY35">
            <v>0.27467225527207445</v>
          </cell>
        </row>
        <row r="36">
          <cell r="B36" t="str">
            <v>mstag:financingIncomeExpenseOnetimeNetOfTax</v>
          </cell>
          <cell r="C36">
            <v>6</v>
          </cell>
          <cell r="D36" t="str">
            <v>ISO4217:USD</v>
          </cell>
          <cell r="E36" t="b">
            <v>0</v>
          </cell>
          <cell r="I36" t="str">
            <v>Pre-tax income (adjusted)</v>
          </cell>
          <cell r="L36">
            <v>-2.0605555555555553</v>
          </cell>
          <cell r="M36">
            <v>-1.7231111111111113</v>
          </cell>
          <cell r="N36">
            <v>-1.6279259259259264</v>
          </cell>
          <cell r="O36">
            <v>-1.7950370370370363</v>
          </cell>
          <cell r="P36">
            <v>-1.7340740740740741</v>
          </cell>
          <cell r="Q36">
            <v>-2.0552592592592607</v>
          </cell>
          <cell r="R36">
            <v>-1.2001481481481484</v>
          </cell>
          <cell r="S36">
            <v>-1.5930370370370386</v>
          </cell>
          <cell r="T36">
            <v>0.11903703703703528</v>
          </cell>
          <cell r="U36">
            <v>-0.19844444444444653</v>
          </cell>
          <cell r="V36">
            <v>0.4290000000000011</v>
          </cell>
          <cell r="W36">
            <v>0.93299999999999994</v>
          </cell>
          <cell r="X36">
            <v>-1.8600000000000017</v>
          </cell>
          <cell r="Y36">
            <v>-1.3259999999999974</v>
          </cell>
          <cell r="Z36">
            <v>1.5590000000000004</v>
          </cell>
          <cell r="AA36">
            <v>4.841999999999997</v>
          </cell>
          <cell r="AB36">
            <v>-1.6529999999999958</v>
          </cell>
          <cell r="AC36">
            <v>0.94300000000000295</v>
          </cell>
          <cell r="AD36">
            <v>-0.67120452499999472</v>
          </cell>
          <cell r="AE36">
            <v>6.5476427648367999</v>
          </cell>
          <cell r="AF36">
            <v>7.5758207714564065</v>
          </cell>
          <cell r="AG36">
            <v>-8.359</v>
          </cell>
          <cell r="AH36">
            <v>-7.5500000000000007</v>
          </cell>
          <cell r="AI36">
            <v>-7.0990000000000011</v>
          </cell>
          <cell r="AJ36">
            <v>-0.77299999999999236</v>
          </cell>
          <cell r="AK36">
            <v>-6.5920041000000094</v>
          </cell>
          <cell r="AL36">
            <v>10.045793295492743</v>
          </cell>
          <cell r="AM36">
            <v>41.919206038695087</v>
          </cell>
          <cell r="AN36">
            <v>80.083354254617433</v>
          </cell>
          <cell r="AO36">
            <v>133.22136154844156</v>
          </cell>
          <cell r="AP36">
            <v>195.63118431626739</v>
          </cell>
          <cell r="AQ36">
            <v>237.75423776747871</v>
          </cell>
          <cell r="AR36">
            <v>275.9112869254509</v>
          </cell>
          <cell r="AS36">
            <v>303.3751071570365</v>
          </cell>
          <cell r="AT36">
            <v>0</v>
          </cell>
          <cell r="AU36" t="str">
            <v>NM</v>
          </cell>
          <cell r="AV36">
            <v>1.3669906553578459</v>
          </cell>
          <cell r="AW36">
            <v>0.67112272561926678</v>
          </cell>
          <cell r="AX36">
            <v>0.43723793133801647</v>
          </cell>
          <cell r="AY36">
            <v>0.27467225527207445</v>
          </cell>
          <cell r="AZ36">
            <v>1.979540201963867</v>
          </cell>
          <cell r="BA36">
            <v>0.58785735199639544</v>
          </cell>
          <cell r="BB36">
            <v>0.43275350524769945</v>
          </cell>
          <cell r="BC36">
            <v>0.29562939725659054</v>
          </cell>
        </row>
        <row r="37">
          <cell r="I37" t="str">
            <v>Pre-tax income (GAAP)</v>
          </cell>
          <cell r="L37">
            <v>-2.1269999999999998</v>
          </cell>
          <cell r="M37">
            <v>-1.7960000000000003</v>
          </cell>
          <cell r="N37">
            <v>-1.7280000000000002</v>
          </cell>
          <cell r="O37">
            <v>-1.8989999999999991</v>
          </cell>
          <cell r="P37">
            <v>-1.839</v>
          </cell>
          <cell r="Q37">
            <v>-2.2010000000000014</v>
          </cell>
          <cell r="R37">
            <v>-1.3330000000000011</v>
          </cell>
          <cell r="S37">
            <v>-1.7260000000000004</v>
          </cell>
          <cell r="T37">
            <v>-2.3000000000002352E-2</v>
          </cell>
          <cell r="U37">
            <v>-0.64500000000000213</v>
          </cell>
          <cell r="V37">
            <v>-0.24399999999999897</v>
          </cell>
          <cell r="W37">
            <v>0.13899999999999949</v>
          </cell>
          <cell r="X37">
            <v>-3.9680000000000031</v>
          </cell>
          <cell r="Y37">
            <v>-2.2319999999999975</v>
          </cell>
          <cell r="Z37">
            <v>-1.7329999999999977</v>
          </cell>
          <cell r="AA37">
            <v>2.5739999999999963</v>
          </cell>
          <cell r="AB37">
            <v>-3.7369999999999957</v>
          </cell>
          <cell r="AC37">
            <v>-3.0319999999999983</v>
          </cell>
          <cell r="AD37">
            <v>-5.0104615249999984</v>
          </cell>
          <cell r="AE37">
            <v>-10.9279572351632</v>
          </cell>
          <cell r="AF37">
            <v>3.9904417714564033</v>
          </cell>
          <cell r="AG37">
            <v>0</v>
          </cell>
          <cell r="AH37">
            <v>0</v>
          </cell>
          <cell r="AI37">
            <v>-2.1999999999999999E-2</v>
          </cell>
          <cell r="AJ37">
            <v>-9.9414814814814512E-2</v>
          </cell>
          <cell r="AK37">
            <v>-1.9822943999999998</v>
          </cell>
          <cell r="AL37">
            <v>-7.2295373351970884</v>
          </cell>
          <cell r="AM37">
            <v>-21.676661355735806</v>
          </cell>
          <cell r="AN37">
            <v>-36.613712075063049</v>
          </cell>
          <cell r="AO37">
            <v>-55.350727266627743</v>
          </cell>
          <cell r="AP37">
            <v>-77.040112158325869</v>
          </cell>
          <cell r="AQ37">
            <v>-93.00380834270041</v>
          </cell>
          <cell r="AR37">
            <v>-107.24890960512379</v>
          </cell>
          <cell r="AS37">
            <v>-117.83094727577422</v>
          </cell>
          <cell r="AT37">
            <v>2.4136683326718775</v>
          </cell>
          <cell r="AU37">
            <v>3.5502731151228568</v>
          </cell>
          <cell r="AV37">
            <v>5.0792756019285061</v>
          </cell>
          <cell r="AW37">
            <v>6.8794882236014132</v>
          </cell>
          <cell r="AX37">
            <v>0.52425287631817319</v>
          </cell>
          <cell r="AY37" t="str">
            <v>NM</v>
          </cell>
          <cell r="AZ37" t="str">
            <v>NM</v>
          </cell>
          <cell r="BA37">
            <v>0.79953304178588014</v>
          </cell>
          <cell r="BB37">
            <v>0.52432470394280051</v>
          </cell>
          <cell r="BC37">
            <v>0.33066393301297797</v>
          </cell>
        </row>
        <row r="38">
          <cell r="B38" t="str">
            <v>mstag:statutoryTaxRate</v>
          </cell>
          <cell r="C38">
            <v>0</v>
          </cell>
          <cell r="D38" t="str">
            <v>ms_eqr_gcim_Decimal:ms_eqr_gcim_decimal</v>
          </cell>
          <cell r="E38" t="b">
            <v>0</v>
          </cell>
          <cell r="I38" t="str">
            <v>Income tax (expense) / benefit (adjusted)</v>
          </cell>
          <cell r="L38">
            <v>0</v>
          </cell>
          <cell r="M38">
            <v>0</v>
          </cell>
          <cell r="N38">
            <v>0</v>
          </cell>
          <cell r="O38">
            <v>0</v>
          </cell>
          <cell r="P38">
            <v>0</v>
          </cell>
          <cell r="Q38">
            <v>0</v>
          </cell>
          <cell r="R38">
            <v>0</v>
          </cell>
          <cell r="S38">
            <v>-2.1999999999999999E-2</v>
          </cell>
          <cell r="T38">
            <v>-4.761481481481411E-2</v>
          </cell>
          <cell r="U38">
            <v>0.49299999999999999</v>
          </cell>
          <cell r="V38">
            <v>-0.17160000000000045</v>
          </cell>
          <cell r="W38">
            <v>-0.37319999999999998</v>
          </cell>
          <cell r="X38">
            <v>-5.0000000000000001E-3</v>
          </cell>
          <cell r="Y38">
            <v>-5.0000000000000001E-3</v>
          </cell>
          <cell r="Z38">
            <v>-0.62360000000000015</v>
          </cell>
          <cell r="AA38">
            <v>-1.9499999999999993</v>
          </cell>
          <cell r="AB38">
            <v>0</v>
          </cell>
          <cell r="AC38">
            <v>-0.57543468967916778</v>
          </cell>
          <cell r="AD38">
            <v>-2.3172807253571821</v>
          </cell>
          <cell r="AE38">
            <v>-4.5352868401303272</v>
          </cell>
          <cell r="AF38">
            <v>4.75126194413187</v>
          </cell>
          <cell r="AG38">
            <v>0.35</v>
          </cell>
          <cell r="AH38">
            <v>0</v>
          </cell>
          <cell r="AI38">
            <v>-3.3421858120273669E-3</v>
          </cell>
          <cell r="AJ38">
            <v>7.9114595614241182E-2</v>
          </cell>
          <cell r="AK38">
            <v>0.4</v>
          </cell>
          <cell r="AL38">
            <v>0.39999999999999925</v>
          </cell>
          <cell r="AM38">
            <v>0.4</v>
          </cell>
          <cell r="AN38">
            <v>0.38</v>
          </cell>
          <cell r="AO38">
            <v>0.36</v>
          </cell>
          <cell r="AP38">
            <v>0.35</v>
          </cell>
          <cell r="AQ38">
            <v>0.35</v>
          </cell>
          <cell r="AR38">
            <v>0.35</v>
          </cell>
          <cell r="AS38">
            <v>0.35</v>
          </cell>
          <cell r="AT38">
            <v>177.62163361544518</v>
          </cell>
          <cell r="AU38">
            <v>232.10776879310228</v>
          </cell>
          <cell r="AV38">
            <v>278.91840200135778</v>
          </cell>
          <cell r="AW38">
            <v>323.02406580330052</v>
          </cell>
          <cell r="AY38" t="str">
            <v>NM</v>
          </cell>
          <cell r="AZ38" t="str">
            <v>NM</v>
          </cell>
          <cell r="BA38">
            <v>0.61151379956337415</v>
          </cell>
          <cell r="BB38">
            <v>0.40522727747934628</v>
          </cell>
          <cell r="BC38">
            <v>0.29960823209670162</v>
          </cell>
          <cell r="BD38">
            <v>0.24764076375418365</v>
          </cell>
        </row>
        <row r="39">
          <cell r="B39" t="str">
            <v>mstag:statutoryTaxRate</v>
          </cell>
          <cell r="C39">
            <v>0</v>
          </cell>
          <cell r="D39" t="str">
            <v>ms_eqr_gcim_Decimal:ms_eqr_gcim_decimal</v>
          </cell>
          <cell r="E39" t="b">
            <v>0</v>
          </cell>
          <cell r="I39" t="str">
            <v>Income tax (expense) / benefit (adjusted)</v>
          </cell>
          <cell r="L39">
            <v>0</v>
          </cell>
          <cell r="M39">
            <v>0</v>
          </cell>
          <cell r="N39">
            <v>0</v>
          </cell>
          <cell r="O39">
            <v>0</v>
          </cell>
          <cell r="P39">
            <v>0</v>
          </cell>
          <cell r="Q39">
            <v>0</v>
          </cell>
          <cell r="R39">
            <v>0</v>
          </cell>
          <cell r="S39">
            <v>-2.1999999999999999E-2</v>
          </cell>
          <cell r="T39">
            <v>-4.761481481481411E-2</v>
          </cell>
          <cell r="U39">
            <v>0.49299999999999999</v>
          </cell>
          <cell r="V39">
            <v>-0.17160000000000045</v>
          </cell>
          <cell r="W39">
            <v>-0.37319999999999998</v>
          </cell>
          <cell r="X39">
            <v>-5.0000000000000001E-3</v>
          </cell>
          <cell r="Y39">
            <v>-5.0000000000000001E-3</v>
          </cell>
          <cell r="Z39">
            <v>-0.62360000000000015</v>
          </cell>
          <cell r="AA39">
            <v>-1.936799999999999</v>
          </cell>
          <cell r="AB39">
            <v>-1.6E-2</v>
          </cell>
          <cell r="AC39">
            <v>-0.3772000000000012</v>
          </cell>
          <cell r="AD39">
            <v>0</v>
          </cell>
          <cell r="AE39">
            <v>-2.6190571059347203</v>
          </cell>
          <cell r="AF39">
            <v>-3.030328308582563</v>
          </cell>
          <cell r="AG39">
            <v>0</v>
          </cell>
          <cell r="AH39">
            <v>0</v>
          </cell>
          <cell r="AI39">
            <v>-2.1999999999999999E-2</v>
          </cell>
          <cell r="AJ39">
            <v>0.48599999999999999</v>
          </cell>
          <cell r="AK39">
            <v>-0.58239835999999834</v>
          </cell>
          <cell r="AL39">
            <v>-4.8443657186557258</v>
          </cell>
          <cell r="AM39">
            <v>-16.767682415478035</v>
          </cell>
          <cell r="AN39">
            <v>-30.431674616754623</v>
          </cell>
          <cell r="AO39">
            <v>-47.959690157438963</v>
          </cell>
          <cell r="AP39">
            <v>-68.470914510693589</v>
          </cell>
          <cell r="AQ39">
            <v>-83.213983218617543</v>
          </cell>
          <cell r="AR39">
            <v>-96.568950423907808</v>
          </cell>
          <cell r="AS39">
            <v>-106.18128750496277</v>
          </cell>
          <cell r="AT39">
            <v>144.60180083675914</v>
          </cell>
          <cell r="AU39">
            <v>192.29628036865503</v>
          </cell>
          <cell r="AV39">
            <v>232.09315593478627</v>
          </cell>
          <cell r="AW39">
            <v>269.147911206684</v>
          </cell>
          <cell r="AY39" t="str">
            <v>NM</v>
          </cell>
          <cell r="AZ39" t="str">
            <v>NM</v>
          </cell>
          <cell r="BA39">
            <v>0.73590236071614912</v>
          </cell>
          <cell r="BB39">
            <v>0.45222311704921986</v>
          </cell>
          <cell r="BC39">
            <v>0.32212051300695438</v>
          </cell>
          <cell r="BD39">
            <v>0.29878009725425808</v>
          </cell>
        </row>
        <row r="40">
          <cell r="B40" t="str">
            <v>mstag:statutoryTaxRate</v>
          </cell>
          <cell r="C40">
            <v>0</v>
          </cell>
          <cell r="D40" t="str">
            <v>ms_eqr_gcim_Decimal:ms_eqr_gcim_decimal</v>
          </cell>
          <cell r="E40" t="b">
            <v>0</v>
          </cell>
          <cell r="I40" t="str">
            <v>Tax rate (adjusted)</v>
          </cell>
          <cell r="L40">
            <v>0.4</v>
          </cell>
          <cell r="M40">
            <v>0.4</v>
          </cell>
          <cell r="N40">
            <v>0.4</v>
          </cell>
          <cell r="O40">
            <v>0.4</v>
          </cell>
          <cell r="P40">
            <v>0.4</v>
          </cell>
          <cell r="Q40">
            <v>0.4</v>
          </cell>
          <cell r="R40">
            <v>0.4</v>
          </cell>
          <cell r="S40">
            <v>0.4</v>
          </cell>
          <cell r="T40">
            <v>0.4</v>
          </cell>
          <cell r="U40">
            <v>0.4</v>
          </cell>
          <cell r="V40">
            <v>0.4</v>
          </cell>
          <cell r="W40">
            <v>0.4</v>
          </cell>
          <cell r="X40">
            <v>-4.9300000000000006</v>
          </cell>
          <cell r="Y40">
            <v>0.4</v>
          </cell>
          <cell r="Z40">
            <v>0.4</v>
          </cell>
          <cell r="AA40">
            <v>0.4</v>
          </cell>
          <cell r="AB40">
            <v>0.4</v>
          </cell>
          <cell r="AC40">
            <v>0.4</v>
          </cell>
          <cell r="AD40">
            <v>0.4</v>
          </cell>
          <cell r="AE40">
            <v>0.4</v>
          </cell>
          <cell r="AF40">
            <v>0.4</v>
          </cell>
          <cell r="AG40">
            <v>0</v>
          </cell>
          <cell r="AH40">
            <v>0</v>
          </cell>
          <cell r="AI40">
            <v>-3.0990280321171989E-3</v>
          </cell>
          <cell r="AJ40">
            <v>0.62871927554981211</v>
          </cell>
          <cell r="AK40">
            <v>-8.8349210826491678E-2</v>
          </cell>
          <cell r="AL40">
            <v>0.48222828960946795</v>
          </cell>
          <cell r="AM40">
            <v>0.4</v>
          </cell>
          <cell r="AN40">
            <v>0.38</v>
          </cell>
          <cell r="AO40">
            <v>0.36</v>
          </cell>
          <cell r="AP40">
            <v>0.35000000000000003</v>
          </cell>
          <cell r="AQ40">
            <v>0.35</v>
          </cell>
          <cell r="AR40">
            <v>0.35</v>
          </cell>
          <cell r="AS40">
            <v>0.35</v>
          </cell>
          <cell r="AT40">
            <v>0.35</v>
          </cell>
          <cell r="AU40">
            <v>0.35</v>
          </cell>
          <cell r="AV40">
            <v>0.35</v>
          </cell>
          <cell r="AW40">
            <v>0.35</v>
          </cell>
        </row>
        <row r="41">
          <cell r="B41" t="str">
            <v>mstag:taxExpenseIncome</v>
          </cell>
          <cell r="C41">
            <v>6</v>
          </cell>
          <cell r="D41" t="str">
            <v>ISO4217:USD</v>
          </cell>
          <cell r="E41" t="b">
            <v>1</v>
          </cell>
          <cell r="I41" t="str">
            <v>Income tax (expense) / benefit (GAAP)</v>
          </cell>
          <cell r="L41">
            <v>0</v>
          </cell>
          <cell r="M41">
            <v>0</v>
          </cell>
          <cell r="N41">
            <v>0</v>
          </cell>
          <cell r="O41">
            <v>0</v>
          </cell>
          <cell r="P41">
            <v>0</v>
          </cell>
          <cell r="Q41">
            <v>0</v>
          </cell>
          <cell r="R41">
            <v>0</v>
          </cell>
          <cell r="S41">
            <v>-2.1999999999999999E-2</v>
          </cell>
          <cell r="T41">
            <v>0</v>
          </cell>
          <cell r="U41">
            <v>0.49299999999999999</v>
          </cell>
          <cell r="V41">
            <v>2E-3</v>
          </cell>
          <cell r="W41">
            <v>-8.9999999999999993E-3</v>
          </cell>
          <cell r="X41">
            <v>-5.0000000000000001E-3</v>
          </cell>
          <cell r="Y41">
            <v>-5.0000000000000001E-3</v>
          </cell>
          <cell r="Z41">
            <v>-3.5999999999999997E-2</v>
          </cell>
          <cell r="AA41">
            <v>-2.4E-2</v>
          </cell>
          <cell r="AB41">
            <v>-1.6E-2</v>
          </cell>
          <cell r="AC41">
            <v>-2.1000000000000001E-2</v>
          </cell>
          <cell r="AD41">
            <v>0</v>
          </cell>
          <cell r="AE41">
            <v>0</v>
          </cell>
          <cell r="AF41">
            <v>-1.5961767085825613</v>
          </cell>
          <cell r="AG41">
            <v>0</v>
          </cell>
          <cell r="AH41">
            <v>0</v>
          </cell>
          <cell r="AI41">
            <v>0</v>
          </cell>
          <cell r="AJ41">
            <v>0</v>
          </cell>
          <cell r="AK41">
            <v>0</v>
          </cell>
          <cell r="AL41">
            <v>0</v>
          </cell>
          <cell r="AM41">
            <v>0</v>
          </cell>
          <cell r="AN41">
            <v>0</v>
          </cell>
          <cell r="AO41">
            <v>0</v>
          </cell>
          <cell r="AP41">
            <v>0</v>
          </cell>
          <cell r="AQ41">
            <v>0</v>
          </cell>
          <cell r="AR41">
            <v>0</v>
          </cell>
          <cell r="AS41">
            <v>0</v>
          </cell>
          <cell r="AT41">
            <v>-62.16757176540581</v>
          </cell>
          <cell r="AU41">
            <v>-81.237719077585794</v>
          </cell>
          <cell r="AV41">
            <v>-97.621440700475219</v>
          </cell>
          <cell r="AW41">
            <v>-113.05842303115517</v>
          </cell>
        </row>
        <row r="42">
          <cell r="B42" t="str">
            <v>mstag:netIncomeAdjustedForConsensus</v>
          </cell>
          <cell r="C42">
            <v>6</v>
          </cell>
          <cell r="D42" t="str">
            <v>ISO4217:USD</v>
          </cell>
          <cell r="E42" t="b">
            <v>0</v>
          </cell>
          <cell r="I42" t="str">
            <v>Tax rate (GAAP)</v>
          </cell>
          <cell r="L42">
            <v>0</v>
          </cell>
          <cell r="M42">
            <v>0</v>
          </cell>
          <cell r="N42">
            <v>0</v>
          </cell>
          <cell r="O42">
            <v>0</v>
          </cell>
          <cell r="P42">
            <v>0</v>
          </cell>
          <cell r="Q42">
            <v>0</v>
          </cell>
          <cell r="R42">
            <v>0</v>
          </cell>
          <cell r="S42">
            <v>-1.2746234067207412E-2</v>
          </cell>
          <cell r="T42">
            <v>0</v>
          </cell>
          <cell r="U42">
            <v>0.76434108527131528</v>
          </cell>
          <cell r="V42">
            <v>8.196721311475445E-3</v>
          </cell>
          <cell r="W42">
            <v>6.4748201438849157E-2</v>
          </cell>
          <cell r="X42">
            <v>-1.2600806451612894E-3</v>
          </cell>
          <cell r="Y42">
            <v>-2.2401433691756297E-3</v>
          </cell>
          <cell r="Z42">
            <v>-2.0773225620311624E-2</v>
          </cell>
          <cell r="AA42">
            <v>9.3240093240093379E-3</v>
          </cell>
          <cell r="AB42">
            <v>-4.2815092320042866E-3</v>
          </cell>
          <cell r="AC42">
            <v>-6.9261213720316671E-3</v>
          </cell>
          <cell r="AD42">
            <v>0</v>
          </cell>
          <cell r="AE42">
            <v>0</v>
          </cell>
          <cell r="AF42">
            <v>0.4</v>
          </cell>
          <cell r="AG42">
            <v>-8.1912222222222226</v>
          </cell>
          <cell r="AH42">
            <v>-7.2066296296296297</v>
          </cell>
          <cell r="AI42">
            <v>-6.6045185185185202</v>
          </cell>
          <cell r="AJ42">
            <v>1.1571777777777861</v>
          </cell>
          <cell r="AK42">
            <v>-0.2375584000000126</v>
          </cell>
          <cell r="AL42">
            <v>10.844306002795667</v>
          </cell>
          <cell r="AM42">
            <v>32.514992033603704</v>
          </cell>
          <cell r="AN42">
            <v>59.738161806681816</v>
          </cell>
          <cell r="AO42">
            <v>98.401292918449329</v>
          </cell>
          <cell r="AP42">
            <v>143.0744940083195</v>
          </cell>
          <cell r="AQ42">
            <v>172.72135835072933</v>
          </cell>
          <cell r="AR42">
            <v>199.17654640951559</v>
          </cell>
          <cell r="AS42">
            <v>218.82890208358072</v>
          </cell>
          <cell r="AT42">
            <v>0.35</v>
          </cell>
          <cell r="AU42" t="str">
            <v>NM</v>
          </cell>
          <cell r="AV42">
            <v>1.085769665323211</v>
          </cell>
          <cell r="AW42">
            <v>0.63867510381122972</v>
          </cell>
          <cell r="AX42">
            <v>0.42461680588241513</v>
          </cell>
          <cell r="AY42">
            <v>0.26496681079281925</v>
          </cell>
        </row>
        <row r="43">
          <cell r="B43" t="str">
            <v>mstag:netIncomeAdjustedForConsensus</v>
          </cell>
          <cell r="C43">
            <v>6</v>
          </cell>
          <cell r="D43" t="str">
            <v>ISO4217:USD</v>
          </cell>
          <cell r="E43" t="b">
            <v>0</v>
          </cell>
          <cell r="I43" t="str">
            <v>Net income (adjusted)</v>
          </cell>
          <cell r="L43">
            <v>-2.0605555555555553</v>
          </cell>
          <cell r="M43">
            <v>-1.7231111111111113</v>
          </cell>
          <cell r="N43">
            <v>-1.6279259259259264</v>
          </cell>
          <cell r="O43">
            <v>-1.7950370370370363</v>
          </cell>
          <cell r="P43">
            <v>-1.7340740740740741</v>
          </cell>
          <cell r="Q43">
            <v>-2.0552592592592607</v>
          </cell>
          <cell r="R43">
            <v>-1.2001481481481484</v>
          </cell>
          <cell r="S43">
            <v>-1.6150370370370386</v>
          </cell>
          <cell r="T43">
            <v>7.1422222222221166E-2</v>
          </cell>
          <cell r="U43">
            <v>0.29455555555555346</v>
          </cell>
          <cell r="V43">
            <v>0.25740000000000063</v>
          </cell>
          <cell r="W43">
            <v>0.55979999999999996</v>
          </cell>
          <cell r="X43">
            <v>-1.8650000000000015</v>
          </cell>
          <cell r="Y43">
            <v>-1.3309999999999973</v>
          </cell>
          <cell r="Z43">
            <v>0.93540000000000023</v>
          </cell>
          <cell r="AA43">
            <v>2.905199999999998</v>
          </cell>
          <cell r="AB43">
            <v>-1.6689999999999958</v>
          </cell>
          <cell r="AC43">
            <v>0.56580000000000175</v>
          </cell>
          <cell r="AD43">
            <v>-0.67120452499999472</v>
          </cell>
          <cell r="AE43">
            <v>3.9285856589020796</v>
          </cell>
          <cell r="AF43">
            <v>4.5454924628738436</v>
          </cell>
          <cell r="AG43">
            <v>-8.359</v>
          </cell>
          <cell r="AH43">
            <v>-7.5500000000000007</v>
          </cell>
          <cell r="AI43">
            <v>-7.1210000000000013</v>
          </cell>
          <cell r="AJ43">
            <v>-0.28699999999999237</v>
          </cell>
          <cell r="AK43">
            <v>-7.1744024600000076</v>
          </cell>
          <cell r="AL43">
            <v>5.2014275768370171</v>
          </cell>
          <cell r="AM43">
            <v>25.151523623217052</v>
          </cell>
          <cell r="AN43">
            <v>49.651679637862813</v>
          </cell>
          <cell r="AO43">
            <v>85.261671391002608</v>
          </cell>
          <cell r="AP43">
            <v>127.1602698055738</v>
          </cell>
          <cell r="AQ43">
            <v>154.54025454886118</v>
          </cell>
          <cell r="AR43">
            <v>179.34233650154309</v>
          </cell>
          <cell r="AS43">
            <v>197.19381965207373</v>
          </cell>
          <cell r="AT43">
            <v>-50.610630292865693</v>
          </cell>
          <cell r="AU43" t="str">
            <v>NM</v>
          </cell>
          <cell r="AV43">
            <v>1.5402537159959762</v>
          </cell>
          <cell r="AW43">
            <v>0.71630992527054416</v>
          </cell>
          <cell r="AX43">
            <v>0.4600550347635039</v>
          </cell>
          <cell r="AY43">
            <v>0.28127689263280908</v>
          </cell>
          <cell r="AZ43">
            <v>2.4369951208812553</v>
          </cell>
          <cell r="BA43">
            <v>0.63079305389517981</v>
          </cell>
          <cell r="BB43">
            <v>0.45549941544033357</v>
          </cell>
          <cell r="BC43">
            <v>0.30234262278369706</v>
          </cell>
        </row>
        <row r="44">
          <cell r="B44" t="str">
            <v>mstag:netIncomeAsReported</v>
          </cell>
          <cell r="C44">
            <v>6</v>
          </cell>
          <cell r="D44" t="str">
            <v>ISO4217:USD</v>
          </cell>
          <cell r="E44" t="b">
            <v>0</v>
          </cell>
          <cell r="I44" t="str">
            <v>Net income (GAAP)</v>
          </cell>
          <cell r="L44">
            <v>-2.1269999999999998</v>
          </cell>
          <cell r="M44">
            <v>-1.7960000000000003</v>
          </cell>
          <cell r="N44">
            <v>-1.7280000000000002</v>
          </cell>
          <cell r="O44">
            <v>-1.8989999999999991</v>
          </cell>
          <cell r="P44">
            <v>-1.839</v>
          </cell>
          <cell r="Q44">
            <v>-2.2010000000000014</v>
          </cell>
          <cell r="R44">
            <v>-1.3330000000000011</v>
          </cell>
          <cell r="S44">
            <v>-1.7480000000000004</v>
          </cell>
          <cell r="T44">
            <v>-2.3000000000002352E-2</v>
          </cell>
          <cell r="U44">
            <v>-0.15200000000000213</v>
          </cell>
          <cell r="V44">
            <v>-0.24199999999999897</v>
          </cell>
          <cell r="W44">
            <v>0.12999999999999948</v>
          </cell>
          <cell r="X44">
            <v>-3.973000000000003</v>
          </cell>
          <cell r="Y44">
            <v>-2.2369999999999974</v>
          </cell>
          <cell r="Z44">
            <v>-1.7689999999999977</v>
          </cell>
          <cell r="AA44">
            <v>2.5499999999999963</v>
          </cell>
          <cell r="AB44">
            <v>-3.7529999999999957</v>
          </cell>
          <cell r="AC44">
            <v>-3.0529999999999982</v>
          </cell>
          <cell r="AD44">
            <v>-5.0104615249999984</v>
          </cell>
          <cell r="AE44">
            <v>-10.9279572351632</v>
          </cell>
          <cell r="AF44">
            <v>2.394265062873842</v>
          </cell>
          <cell r="AG44">
            <v>2.7616025413279557</v>
          </cell>
          <cell r="AH44">
            <v>4.0875516324237209</v>
          </cell>
          <cell r="AI44">
            <v>6.1247408734362176</v>
          </cell>
          <cell r="AJ44">
            <v>-0.28699999999999237</v>
          </cell>
          <cell r="AK44">
            <v>0</v>
          </cell>
          <cell r="AL44">
            <v>0</v>
          </cell>
          <cell r="AM44">
            <v>-3.0990280321171989E-3</v>
          </cell>
          <cell r="AN44">
            <v>0.62871927554981211</v>
          </cell>
          <cell r="AO44">
            <v>-3.2599837000815016E-3</v>
          </cell>
          <cell r="AP44">
            <v>-1.0051255329547274E-3</v>
          </cell>
          <cell r="AQ44">
            <v>0.39999999999999936</v>
          </cell>
          <cell r="AR44">
            <v>0.37999999999999967</v>
          </cell>
          <cell r="AS44">
            <v>0.35999999999999971</v>
          </cell>
          <cell r="AT44">
            <v>0.35</v>
          </cell>
          <cell r="AU44">
            <v>0.35</v>
          </cell>
          <cell r="AV44">
            <v>0.35000000000000003</v>
          </cell>
          <cell r="AW44">
            <v>0.35</v>
          </cell>
          <cell r="AX44">
            <v>0.5484513995851491</v>
          </cell>
          <cell r="AY44" t="str">
            <v>NM</v>
          </cell>
          <cell r="AZ44" t="str">
            <v>NM</v>
          </cell>
          <cell r="BA44">
            <v>0.84819245954898193</v>
          </cell>
          <cell r="BB44">
            <v>0.54852436752085776</v>
          </cell>
          <cell r="BC44">
            <v>0.3375586878726749</v>
          </cell>
        </row>
        <row r="45">
          <cell r="B45" t="str">
            <v>mstag:adjEpsForConsensus</v>
          </cell>
          <cell r="C45">
            <v>0</v>
          </cell>
          <cell r="D45" t="str">
            <v>ISO4217:USD</v>
          </cell>
          <cell r="E45" t="b">
            <v>0</v>
          </cell>
          <cell r="I45" t="str">
            <v>EPS (adjusted non-GAAP)</v>
          </cell>
          <cell r="L45">
            <v>-3.590624242522529E-2</v>
          </cell>
          <cell r="M45">
            <v>-3.0026099084949791E-2</v>
          </cell>
          <cell r="N45">
            <v>-2.8367448181151309E-2</v>
          </cell>
          <cell r="O45">
            <v>-3.1279445409921246E-2</v>
          </cell>
          <cell r="P45">
            <v>-3.0217134364142143E-2</v>
          </cell>
          <cell r="Q45">
            <v>-3.5813951732912797E-2</v>
          </cell>
          <cell r="R45">
            <v>-2.0913199955909061E-2</v>
          </cell>
          <cell r="S45">
            <v>-2.8142852650208963E-2</v>
          </cell>
          <cell r="T45">
            <v>9.8718743586706861E-4</v>
          </cell>
          <cell r="U45">
            <v>4.0713035041748894E-3</v>
          </cell>
          <cell r="V45">
            <v>3.5268920172539914E-3</v>
          </cell>
          <cell r="W45">
            <v>7.8057570679401196E-3</v>
          </cell>
          <cell r="X45">
            <v>-2.8976684877697442E-2</v>
          </cell>
          <cell r="Y45">
            <v>-1.822456830639398E-2</v>
          </cell>
          <cell r="Z45">
            <v>1.1246716972219312E-2</v>
          </cell>
          <cell r="AA45">
            <v>3.5240963855421671E-2</v>
          </cell>
          <cell r="AB45">
            <v>-7.1522192419452941E-3</v>
          </cell>
          <cell r="AC45">
            <v>1.0326502454224708E-2</v>
          </cell>
          <cell r="AD45">
            <v>4.1438819206244891E-2</v>
          </cell>
          <cell r="AE45">
            <v>8.0817358322577415E-2</v>
          </cell>
          <cell r="AF45">
            <v>2.8507571664791218</v>
          </cell>
          <cell r="AG45">
            <v>-0.12795726143807409</v>
          </cell>
          <cell r="AH45">
            <v>-0.12557923510124763</v>
          </cell>
          <cell r="AI45">
            <v>-0.11508713870317294</v>
          </cell>
          <cell r="AJ45">
            <v>1.5994340805198192E-2</v>
          </cell>
          <cell r="AK45">
            <v>-3.2812203630187328E-3</v>
          </cell>
          <cell r="AL45">
            <v>0.12743336285313162</v>
          </cell>
          <cell r="AM45">
            <v>0.37694503890049941</v>
          </cell>
          <cell r="AN45">
            <v>0.68320562496790038</v>
          </cell>
          <cell r="AO45">
            <v>1.1101914430080477</v>
          </cell>
          <cell r="AP45">
            <v>1.5923890034606309</v>
          </cell>
          <cell r="AQ45">
            <v>1.8963362955846423</v>
          </cell>
          <cell r="AR45">
            <v>2.1571604313244199</v>
          </cell>
          <cell r="AS45">
            <v>2.3378493893571202</v>
          </cell>
          <cell r="AT45">
            <v>115.45406185003937</v>
          </cell>
          <cell r="AU45" t="str">
            <v>NM</v>
          </cell>
          <cell r="AV45">
            <v>1.0576503444272178</v>
          </cell>
          <cell r="AW45">
            <v>0.61655460602447076</v>
          </cell>
          <cell r="AX45">
            <v>0.40536125044230387</v>
          </cell>
          <cell r="AY45">
            <v>0.24784752876738006</v>
          </cell>
          <cell r="AZ45" t="str">
            <v>NM</v>
          </cell>
          <cell r="BA45">
            <v>0.65508917238707376</v>
          </cell>
          <cell r="BB45">
            <v>0.42753619058436304</v>
          </cell>
          <cell r="BC45">
            <v>0.30634207371639854</v>
          </cell>
          <cell r="BD45">
            <v>0.24764076375418373</v>
          </cell>
        </row>
        <row r="46">
          <cell r="B46" t="str">
            <v>mstag:adjEpsForConsensus</v>
          </cell>
          <cell r="C46">
            <v>0</v>
          </cell>
          <cell r="D46" t="str">
            <v>ISO4217:USD</v>
          </cell>
          <cell r="E46" t="b">
            <v>0</v>
          </cell>
          <cell r="I46" t="str">
            <v>EPS (adjusted non-GAAP)</v>
          </cell>
          <cell r="L46">
            <v>-3.590624242522529E-2</v>
          </cell>
          <cell r="M46">
            <v>-3.0026099084949791E-2</v>
          </cell>
          <cell r="N46">
            <v>-2.8367448181151309E-2</v>
          </cell>
          <cell r="O46">
            <v>-3.1279445409921246E-2</v>
          </cell>
          <cell r="P46">
            <v>-3.0217134364142143E-2</v>
          </cell>
          <cell r="Q46">
            <v>-3.5813951732912797E-2</v>
          </cell>
          <cell r="R46">
            <v>-2.0913199955909061E-2</v>
          </cell>
          <cell r="S46">
            <v>-2.8142852650208963E-2</v>
          </cell>
          <cell r="T46">
            <v>9.8718743586706861E-4</v>
          </cell>
          <cell r="U46">
            <v>4.0713035041748894E-3</v>
          </cell>
          <cell r="V46">
            <v>3.5268920172539914E-3</v>
          </cell>
          <cell r="W46">
            <v>7.8057570679401196E-3</v>
          </cell>
          <cell r="X46">
            <v>-2.8976684877697442E-2</v>
          </cell>
          <cell r="Y46">
            <v>-1.822456830639398E-2</v>
          </cell>
          <cell r="Z46">
            <v>1.1246716972219312E-2</v>
          </cell>
          <cell r="AA46">
            <v>3.4918269230769204E-2</v>
          </cell>
          <cell r="AB46">
            <v>-2.1148801905799711E-2</v>
          </cell>
          <cell r="AC46">
            <v>6.8011347244927613E-3</v>
          </cell>
          <cell r="AD46">
            <v>-8.4161590166852152E-3</v>
          </cell>
          <cell r="AE46">
            <v>4.0969599712347225E-2</v>
          </cell>
          <cell r="AF46">
            <v>2.6800831290879214E-2</v>
          </cell>
          <cell r="AG46">
            <v>-0.1305781627385379</v>
          </cell>
          <cell r="AH46">
            <v>-0.13156264075460011</v>
          </cell>
          <cell r="AI46">
            <v>-0.12408709467728575</v>
          </cell>
          <cell r="AJ46">
            <v>-4.483303350395906E-3</v>
          </cell>
          <cell r="AK46">
            <v>-9.9094771829758344E-2</v>
          </cell>
          <cell r="AL46">
            <v>6.1122897821444491E-2</v>
          </cell>
          <cell r="AM46">
            <v>0.29158063581138793</v>
          </cell>
          <cell r="AN46">
            <v>0.56784985998510873</v>
          </cell>
          <cell r="AO46">
            <v>0.96194648654975046</v>
          </cell>
          <cell r="AP46">
            <v>1.415267037769208</v>
          </cell>
          <cell r="AQ46">
            <v>1.6967229567220319</v>
          </cell>
          <cell r="AR46">
            <v>1.9423481275098329</v>
          </cell>
          <cell r="AS46">
            <v>2.1067118944028618</v>
          </cell>
          <cell r="AT46">
            <v>93.991170543893446</v>
          </cell>
          <cell r="AU46" t="str">
            <v>NM</v>
          </cell>
          <cell r="AV46">
            <v>1.5060072646332452</v>
          </cell>
          <cell r="AW46">
            <v>0.69314143396179173</v>
          </cell>
          <cell r="AX46">
            <v>0.4403204854047863</v>
          </cell>
          <cell r="AY46">
            <v>0.26393688000466875</v>
          </cell>
          <cell r="AZ46" t="str">
            <v>NM</v>
          </cell>
          <cell r="BA46">
            <v>0.78284120329623064</v>
          </cell>
          <cell r="BB46">
            <v>0.47527812021354993</v>
          </cell>
          <cell r="BC46">
            <v>0.32897100065150958</v>
          </cell>
          <cell r="BD46">
            <v>0.29878009725425786</v>
          </cell>
        </row>
        <row r="47">
          <cell r="I47" t="str">
            <v>EPS (GAAP)</v>
          </cell>
          <cell r="L47">
            <v>-3.7064071110600574E-2</v>
          </cell>
          <cell r="M47">
            <v>-3.1296225535796265E-2</v>
          </cell>
          <cell r="N47">
            <v>-3.0111290493238276E-2</v>
          </cell>
          <cell r="O47">
            <v>-3.3091053614964963E-2</v>
          </cell>
          <cell r="P47">
            <v>-3.204552269506087E-2</v>
          </cell>
          <cell r="Q47">
            <v>-3.8353559245149001E-2</v>
          </cell>
          <cell r="R47">
            <v>-2.3228211937202922E-2</v>
          </cell>
          <cell r="S47">
            <v>-3.0459800799872983E-2</v>
          </cell>
          <cell r="T47">
            <v>-3.5928911867288895E-4</v>
          </cell>
          <cell r="U47">
            <v>-2.3744324364467087E-3</v>
          </cell>
          <cell r="V47">
            <v>-3.7803463790795594E-3</v>
          </cell>
          <cell r="W47">
            <v>1.8126981401075592E-3</v>
          </cell>
          <cell r="X47">
            <v>-6.1728884192542584E-2</v>
          </cell>
          <cell r="Y47">
            <v>-3.0629871751617854E-2</v>
          </cell>
          <cell r="Z47">
            <v>-2.3430909228949012E-2</v>
          </cell>
          <cell r="AA47">
            <v>3.0649038461538415E-2</v>
          </cell>
          <cell r="AB47">
            <v>-4.7556293320830688E-2</v>
          </cell>
          <cell r="AC47">
            <v>-3.8376931102535393E-2</v>
          </cell>
          <cell r="AD47">
            <v>-6.2825620761992662E-2</v>
          </cell>
          <cell r="AE47">
            <v>-0.11845862022712611</v>
          </cell>
          <cell r="AF47">
            <v>2.3384645187116641E-2</v>
          </cell>
          <cell r="AG47">
            <v>2.5357553292184021E-2</v>
          </cell>
          <cell r="AH47">
            <v>3.5404998147228195E-2</v>
          </cell>
          <cell r="AI47">
            <v>5.0194336883475021E-2</v>
          </cell>
          <cell r="AJ47">
            <v>-4.483303350395906E-3</v>
          </cell>
          <cell r="AK47">
            <v>-0.1305781627385379</v>
          </cell>
          <cell r="AL47">
            <v>-0.13156264075460011</v>
          </cell>
          <cell r="AM47">
            <v>-0.12408709467728575</v>
          </cell>
          <cell r="AN47">
            <v>-4.483303350395906E-3</v>
          </cell>
          <cell r="AO47">
            <v>-7.4652639542493848E-2</v>
          </cell>
          <cell r="AP47">
            <v>-0.27529521384111477</v>
          </cell>
          <cell r="AQ47">
            <v>0.13698195126343649</v>
          </cell>
          <cell r="AR47">
            <v>0.30852157664870328</v>
          </cell>
          <cell r="AS47">
            <v>0.55167624461081122</v>
          </cell>
          <cell r="AT47">
            <v>0.8281758981772207</v>
          </cell>
          <cell r="AU47">
            <v>1.0971058099935931</v>
          </cell>
          <cell r="AV47">
            <v>1.2642209166310556</v>
          </cell>
          <cell r="AW47">
            <v>1.4154261079040305</v>
          </cell>
          <cell r="AX47">
            <v>0.52629575948586904</v>
          </cell>
          <cell r="AY47" t="str">
            <v>NM</v>
          </cell>
          <cell r="AZ47" t="str">
            <v>NM</v>
          </cell>
          <cell r="BA47">
            <v>0.82174007876698996</v>
          </cell>
          <cell r="BB47">
            <v>0.52635067926831181</v>
          </cell>
          <cell r="BC47">
            <v>0.31839707047765514</v>
          </cell>
        </row>
        <row r="48">
          <cell r="B48" t="str">
            <v>mstag:averageBasicSharesOutstanding</v>
          </cell>
          <cell r="C48">
            <v>6</v>
          </cell>
          <cell r="D48" t="str">
            <v>ms_eqr_gcim_Decimal:ms_eqr_gcim_decimal</v>
          </cell>
          <cell r="E48" t="b">
            <v>0</v>
          </cell>
          <cell r="I48" t="str">
            <v>Basic shares</v>
          </cell>
          <cell r="L48">
            <v>57.387112000000002</v>
          </cell>
          <cell r="M48">
            <v>57.387112000000002</v>
          </cell>
          <cell r="N48">
            <v>57.387112000000002</v>
          </cell>
          <cell r="O48">
            <v>57.387112000000002</v>
          </cell>
          <cell r="P48">
            <v>57.387112000000002</v>
          </cell>
          <cell r="Q48">
            <v>57.387112000000002</v>
          </cell>
          <cell r="R48">
            <v>57.387112000000002</v>
          </cell>
          <cell r="S48">
            <v>57.387112000000002</v>
          </cell>
          <cell r="T48">
            <v>64.015298000000001</v>
          </cell>
          <cell r="U48">
            <v>64.015298000000001</v>
          </cell>
          <cell r="V48">
            <v>64.015298000000001</v>
          </cell>
          <cell r="W48">
            <v>64.015298000000001</v>
          </cell>
          <cell r="X48">
            <v>64.362089999999995</v>
          </cell>
          <cell r="Y48">
            <v>73.033280000000005</v>
          </cell>
          <cell r="Z48">
            <v>75.498564000000002</v>
          </cell>
          <cell r="AA48">
            <v>78</v>
          </cell>
          <cell r="AB48">
            <v>78.29249999999999</v>
          </cell>
          <cell r="AC48">
            <v>78.586096874999981</v>
          </cell>
          <cell r="AD48">
            <v>78.880794738281224</v>
          </cell>
          <cell r="AE48">
            <v>79.176597718549772</v>
          </cell>
          <cell r="AF48">
            <v>2.6201271552160267E-2</v>
          </cell>
          <cell r="AG48">
            <v>64.015298000000001</v>
          </cell>
          <cell r="AH48">
            <v>57.387112000000002</v>
          </cell>
          <cell r="AI48">
            <v>57.387112000000002</v>
          </cell>
          <cell r="AJ48">
            <v>64.015298000000001</v>
          </cell>
          <cell r="AK48">
            <v>72.399404403749998</v>
          </cell>
          <cell r="AL48">
            <v>77.42548232271082</v>
          </cell>
          <cell r="AM48">
            <v>78.586864557551479</v>
          </cell>
          <cell r="AN48">
            <v>79.765667525914751</v>
          </cell>
          <cell r="AO48">
            <v>80.962152538803466</v>
          </cell>
          <cell r="AP48">
            <v>82.176584826885517</v>
          </cell>
          <cell r="AQ48">
            <v>83.409233599288797</v>
          </cell>
          <cell r="AR48">
            <v>84.660372103278121</v>
          </cell>
          <cell r="AS48">
            <v>85.930277684827288</v>
          </cell>
          <cell r="AT48">
            <v>1.011974221681863</v>
          </cell>
          <cell r="AU48">
            <v>3.2825622651487557E-2</v>
          </cell>
          <cell r="AV48">
            <v>1.5000000000005375E-2</v>
          </cell>
          <cell r="AW48">
            <v>1.5000000000005311E-2</v>
          </cell>
          <cell r="AX48">
            <v>1.500000000000529E-2</v>
          </cell>
          <cell r="AY48">
            <v>1.5000000000005363E-2</v>
          </cell>
          <cell r="AZ48" t="str">
            <v>NM</v>
          </cell>
          <cell r="BA48">
            <v>0.63111901399598214</v>
          </cell>
          <cell r="BB48">
            <v>0.40685549981496399</v>
          </cell>
          <cell r="BC48">
            <v>0.28741160465712934</v>
          </cell>
          <cell r="BD48">
            <v>0.22955614233670876</v>
          </cell>
        </row>
        <row r="49">
          <cell r="B49" t="str">
            <v>mstag:averageBasicSharesOutstanding</v>
          </cell>
          <cell r="C49">
            <v>6</v>
          </cell>
          <cell r="D49" t="str">
            <v>ms_eqr_gcim_Decimal:ms_eqr_gcim_decimal</v>
          </cell>
          <cell r="E49" t="b">
            <v>0</v>
          </cell>
          <cell r="I49" t="str">
            <v>Average basic shares</v>
          </cell>
          <cell r="L49">
            <v>57.387112000000002</v>
          </cell>
          <cell r="M49">
            <v>57.387112000000002</v>
          </cell>
          <cell r="N49">
            <v>57.387112000000002</v>
          </cell>
          <cell r="O49">
            <v>57.387112000000002</v>
          </cell>
          <cell r="P49">
            <v>57.387112000000002</v>
          </cell>
          <cell r="Q49">
            <v>57.387112000000002</v>
          </cell>
          <cell r="R49">
            <v>57.387112000000002</v>
          </cell>
          <cell r="S49">
            <v>57.387112000000002</v>
          </cell>
          <cell r="T49">
            <v>64.015298000000001</v>
          </cell>
          <cell r="U49">
            <v>64.015298000000001</v>
          </cell>
          <cell r="V49">
            <v>64.015298000000001</v>
          </cell>
          <cell r="W49">
            <v>64.015298000000001</v>
          </cell>
          <cell r="X49">
            <v>64.362089999999995</v>
          </cell>
          <cell r="Y49">
            <v>73.033280000000005</v>
          </cell>
          <cell r="Z49">
            <v>75.498564000000002</v>
          </cell>
          <cell r="AA49">
            <v>78</v>
          </cell>
          <cell r="AB49">
            <v>78.917000000000002</v>
          </cell>
          <cell r="AC49">
            <v>79.552999999999997</v>
          </cell>
          <cell r="AD49">
            <v>79.751882499999994</v>
          </cell>
          <cell r="AE49">
            <v>92.25126220624999</v>
          </cell>
          <cell r="AF49">
            <v>98.747204439523429</v>
          </cell>
          <cell r="AG49">
            <v>72.982104000000007</v>
          </cell>
          <cell r="AH49">
            <v>66.353918000000007</v>
          </cell>
          <cell r="AI49">
            <v>66.353918000000007</v>
          </cell>
          <cell r="AJ49">
            <v>72.349201000000008</v>
          </cell>
          <cell r="AK49">
            <v>76.235591403750007</v>
          </cell>
          <cell r="AL49">
            <v>85.097856322710811</v>
          </cell>
          <cell r="AM49">
            <v>86.259238557551484</v>
          </cell>
          <cell r="AN49">
            <v>87.438041525914755</v>
          </cell>
          <cell r="AO49">
            <v>88.63452653880347</v>
          </cell>
          <cell r="AP49">
            <v>89.848958826885521</v>
          </cell>
          <cell r="AQ49">
            <v>91.081607599288802</v>
          </cell>
          <cell r="AR49">
            <v>92.332746103278126</v>
          </cell>
          <cell r="AS49">
            <v>93.602651684827293</v>
          </cell>
          <cell r="AT49">
            <v>0.82384837858427751</v>
          </cell>
          <cell r="AU49">
            <v>4.6761038215568637E-2</v>
          </cell>
          <cell r="AV49">
            <v>1.3665743051127758E-2</v>
          </cell>
          <cell r="AW49">
            <v>1.3683730635669964E-2</v>
          </cell>
          <cell r="AX49">
            <v>1.3701498767590357E-2</v>
          </cell>
          <cell r="AY49">
            <v>1.3719049505133802E-2</v>
          </cell>
          <cell r="AZ49" t="str">
            <v>NM</v>
          </cell>
          <cell r="BA49">
            <v>0.75702085068815161</v>
          </cell>
          <cell r="BB49">
            <v>0.45390579297889549</v>
          </cell>
          <cell r="BC49">
            <v>0.30971261120308102</v>
          </cell>
          <cell r="BD49">
            <v>0.27995420838531193</v>
          </cell>
        </row>
        <row r="50">
          <cell r="B50" t="str">
            <v>mstag:averageDilutedSharesOutstanding</v>
          </cell>
          <cell r="C50">
            <v>6</v>
          </cell>
          <cell r="D50" t="str">
            <v>ms_eqr_gcim_Decimal:ms_eqr_gcim_decimal</v>
          </cell>
          <cell r="E50" t="b">
            <v>0</v>
          </cell>
          <cell r="I50" t="str">
            <v>Average diluted shares</v>
          </cell>
          <cell r="L50">
            <v>66.353918000000007</v>
          </cell>
          <cell r="M50">
            <v>66.353918000000007</v>
          </cell>
          <cell r="N50">
            <v>66.353918000000007</v>
          </cell>
          <cell r="O50">
            <v>66.353918000000007</v>
          </cell>
          <cell r="P50">
            <v>66.353918000000007</v>
          </cell>
          <cell r="Q50">
            <v>66.353918000000007</v>
          </cell>
          <cell r="R50">
            <v>66.353918000000007</v>
          </cell>
          <cell r="S50">
            <v>66.353918000000007</v>
          </cell>
          <cell r="T50">
            <v>72.349201000000008</v>
          </cell>
          <cell r="U50">
            <v>72.349201000000008</v>
          </cell>
          <cell r="V50">
            <v>72.982104000000007</v>
          </cell>
          <cell r="W50">
            <v>71.716298000000009</v>
          </cell>
          <cell r="X50">
            <v>64.362089999999995</v>
          </cell>
          <cell r="Y50">
            <v>73.033280000000005</v>
          </cell>
          <cell r="Z50">
            <v>83.170938000000007</v>
          </cell>
          <cell r="AA50">
            <v>83.2</v>
          </cell>
          <cell r="AB50">
            <v>83.302000000000007</v>
          </cell>
          <cell r="AC50">
            <v>83.191999999999993</v>
          </cell>
          <cell r="AD50">
            <v>83.390882499999989</v>
          </cell>
          <cell r="AE50">
            <v>95.890262206249986</v>
          </cell>
          <cell r="AF50">
            <v>102.38620443952342</v>
          </cell>
          <cell r="AG50">
            <v>64.015298000000001</v>
          </cell>
          <cell r="AH50">
            <v>57.387112000000002</v>
          </cell>
          <cell r="AI50">
            <v>57.387112000000002</v>
          </cell>
          <cell r="AJ50">
            <v>64.015298000000001</v>
          </cell>
          <cell r="AK50">
            <v>72.399404403749998</v>
          </cell>
          <cell r="AL50">
            <v>77.42548232271082</v>
          </cell>
          <cell r="AM50">
            <v>78.586864557551479</v>
          </cell>
          <cell r="AN50">
            <v>79.765667525914751</v>
          </cell>
          <cell r="AO50">
            <v>80.962152538803466</v>
          </cell>
          <cell r="AP50">
            <v>82.176584826885517</v>
          </cell>
          <cell r="AQ50">
            <v>83.409233599288797</v>
          </cell>
          <cell r="AR50">
            <v>84.660372103278121</v>
          </cell>
          <cell r="AS50">
            <v>85.930277684827288</v>
          </cell>
          <cell r="AT50">
            <v>117.14961649061456</v>
          </cell>
          <cell r="AU50">
            <v>118.85227573797377</v>
          </cell>
          <cell r="AV50">
            <v>120.58047487404336</v>
          </cell>
          <cell r="AW50">
            <v>122.33459699715399</v>
          </cell>
          <cell r="AX50">
            <v>1.4515954697241273E-2</v>
          </cell>
          <cell r="AY50">
            <v>0.14440279716933094</v>
          </cell>
          <cell r="AZ50">
            <v>0.10132234943894591</v>
          </cell>
          <cell r="BA50">
            <v>1.4520392393138418E-2</v>
          </cell>
          <cell r="BB50">
            <v>1.4527256779014784E-2</v>
          </cell>
          <cell r="BC50">
            <v>1.4534026071589845E-2</v>
          </cell>
        </row>
        <row r="51">
          <cell r="B51" t="str">
            <v>mstag:periodEndBasicSharesOutstanding</v>
          </cell>
          <cell r="C51">
            <v>6</v>
          </cell>
          <cell r="D51" t="str">
            <v>ms_eqr_gcim_Decimal:ms_eqr_gcim_decimal</v>
          </cell>
          <cell r="E51" t="b">
            <v>0</v>
          </cell>
          <cell r="I51" t="str">
            <v>Period-end basic shares (balance sheet)</v>
          </cell>
          <cell r="L51">
            <v>57.387112000000002</v>
          </cell>
          <cell r="M51">
            <v>57.387112000000002</v>
          </cell>
          <cell r="N51">
            <v>57.387112000000002</v>
          </cell>
          <cell r="O51">
            <v>57.387112000000002</v>
          </cell>
          <cell r="P51">
            <v>57.387112000000002</v>
          </cell>
          <cell r="Q51">
            <v>57.387112000000002</v>
          </cell>
          <cell r="R51">
            <v>57.387112000000002</v>
          </cell>
          <cell r="S51">
            <v>57.387112000000002</v>
          </cell>
          <cell r="T51">
            <v>64.015298000000001</v>
          </cell>
          <cell r="U51">
            <v>64.015298000000001</v>
          </cell>
          <cell r="V51">
            <v>64.015298000000001</v>
          </cell>
          <cell r="W51">
            <v>64.015298000000001</v>
          </cell>
          <cell r="X51">
            <v>65.841376999999994</v>
          </cell>
          <cell r="Y51">
            <v>76.122017</v>
          </cell>
          <cell r="Z51">
            <v>76.757514999999998</v>
          </cell>
          <cell r="AA51">
            <v>79.182912999999999</v>
          </cell>
          <cell r="AB51">
            <v>79.460999999999999</v>
          </cell>
          <cell r="AC51">
            <v>81.274675000000002</v>
          </cell>
          <cell r="AD51">
            <v>81.473557499999998</v>
          </cell>
          <cell r="AE51">
            <v>93.972937206249995</v>
          </cell>
          <cell r="AF51">
            <v>100.46887943952343</v>
          </cell>
          <cell r="AG51">
            <v>106.98918145617165</v>
          </cell>
          <cell r="AH51">
            <v>113.53393460538229</v>
          </cell>
          <cell r="AI51">
            <v>120.10323057890247</v>
          </cell>
          <cell r="AJ51">
            <v>64.015298000000001</v>
          </cell>
          <cell r="AK51">
            <v>64.015298000000001</v>
          </cell>
          <cell r="AL51">
            <v>57.387112000000002</v>
          </cell>
          <cell r="AM51">
            <v>57.387112000000002</v>
          </cell>
          <cell r="AN51">
            <v>64.015298000000001</v>
          </cell>
          <cell r="AO51">
            <v>72.7234835</v>
          </cell>
          <cell r="AP51">
            <v>92.694999043750002</v>
          </cell>
          <cell r="AQ51">
            <v>106.95348603315642</v>
          </cell>
          <cell r="AR51">
            <v>108.55778832365375</v>
          </cell>
          <cell r="AS51">
            <v>110.18615514850855</v>
          </cell>
          <cell r="AT51">
            <v>111.83894747573616</v>
          </cell>
          <cell r="AU51">
            <v>113.51653168787219</v>
          </cell>
          <cell r="AV51">
            <v>115.21927966319026</v>
          </cell>
          <cell r="AW51">
            <v>116.94756885813811</v>
          </cell>
          <cell r="AY51">
            <v>0.14286632878381567</v>
          </cell>
          <cell r="AZ51">
            <v>5.9311226432181438E-2</v>
          </cell>
          <cell r="BA51">
            <v>1.5000000000005287E-2</v>
          </cell>
          <cell r="BB51">
            <v>1.5000000000005188E-2</v>
          </cell>
          <cell r="BC51">
            <v>1.5000000000005153E-2</v>
          </cell>
          <cell r="BD51">
            <v>1.5000000000005254E-2</v>
          </cell>
        </row>
        <row r="52">
          <cell r="B52" t="str">
            <v>mstag:averageDilutedSharesOutstanding</v>
          </cell>
          <cell r="C52">
            <v>6</v>
          </cell>
          <cell r="D52" t="str">
            <v>ms_eqr_gcim_Decimal:ms_eqr_gcim_decimal</v>
          </cell>
          <cell r="E52" t="b">
            <v>0</v>
          </cell>
          <cell r="I52" t="str">
            <v>Options vested and expected to vest</v>
          </cell>
          <cell r="L52">
            <v>66.353918000000007</v>
          </cell>
          <cell r="M52">
            <v>66.353918000000007</v>
          </cell>
          <cell r="N52">
            <v>66.353918000000007</v>
          </cell>
          <cell r="O52">
            <v>66.353918000000007</v>
          </cell>
          <cell r="P52">
            <v>66.353918000000007</v>
          </cell>
          <cell r="Q52">
            <v>66.353918000000007</v>
          </cell>
          <cell r="R52">
            <v>66.353918000000007</v>
          </cell>
          <cell r="S52">
            <v>66.353918000000007</v>
          </cell>
          <cell r="T52">
            <v>72.349201000000008</v>
          </cell>
          <cell r="U52">
            <v>72.349201000000008</v>
          </cell>
          <cell r="V52">
            <v>72.982104000000007</v>
          </cell>
          <cell r="W52">
            <v>7.6504979999999998</v>
          </cell>
          <cell r="X52">
            <v>7.6346759999999998</v>
          </cell>
          <cell r="Y52">
            <v>7.246937</v>
          </cell>
          <cell r="Z52">
            <v>6.948963</v>
          </cell>
          <cell r="AA52">
            <v>5.5580600000000002</v>
          </cell>
          <cell r="AB52">
            <v>5.8344440000000004</v>
          </cell>
          <cell r="AC52">
            <v>5.5506149999999996</v>
          </cell>
          <cell r="AD52">
            <v>5.5506149999999996</v>
          </cell>
          <cell r="AE52">
            <v>5.5506149999999996</v>
          </cell>
          <cell r="AF52">
            <v>5.5506149999999996</v>
          </cell>
          <cell r="AG52">
            <v>5.5506149999999996</v>
          </cell>
          <cell r="AH52">
            <v>5.5506149999999996</v>
          </cell>
          <cell r="AI52">
            <v>5.5506149999999996</v>
          </cell>
          <cell r="AJ52">
            <v>7.6504979999999998</v>
          </cell>
          <cell r="AK52">
            <v>72.982104000000007</v>
          </cell>
          <cell r="AL52">
            <v>66.353918000000007</v>
          </cell>
          <cell r="AM52">
            <v>66.353918000000007</v>
          </cell>
          <cell r="AN52">
            <v>72.349201000000008</v>
          </cell>
          <cell r="AO52">
            <v>75.692092500000001</v>
          </cell>
          <cell r="AP52">
            <v>95.82549904375</v>
          </cell>
          <cell r="AQ52">
            <v>109.20248603315642</v>
          </cell>
          <cell r="AR52">
            <v>110.80678832365375</v>
          </cell>
          <cell r="AS52">
            <v>112.43515514850854</v>
          </cell>
          <cell r="AT52">
            <v>114.08794747573616</v>
          </cell>
          <cell r="AU52">
            <v>115.76553168787218</v>
          </cell>
          <cell r="AV52">
            <v>117.46827966319026</v>
          </cell>
          <cell r="AW52">
            <v>119.19656885813811</v>
          </cell>
          <cell r="AY52">
            <v>0.13546029400405651</v>
          </cell>
          <cell r="AZ52">
            <v>5.472768228762255E-2</v>
          </cell>
          <cell r="BA52">
            <v>1.469552999213204E-2</v>
          </cell>
          <cell r="BB52">
            <v>1.4699939526943442E-2</v>
          </cell>
          <cell r="BC52">
            <v>1.4704286485220945E-2</v>
          </cell>
          <cell r="BD52">
            <v>1.4708251862152463E-2</v>
          </cell>
        </row>
        <row r="53">
          <cell r="B53" t="str">
            <v>mstag:periodEndBasicSharesOutstanding</v>
          </cell>
          <cell r="C53">
            <v>6</v>
          </cell>
          <cell r="D53" t="str">
            <v>ms_eqr_gcim_Decimal:ms_eqr_gcim_decimal</v>
          </cell>
          <cell r="E53" t="b">
            <v>0</v>
          </cell>
          <cell r="I53" t="str">
            <v>RSUs (unvested)</v>
          </cell>
          <cell r="L53">
            <v>57.387112000000002</v>
          </cell>
          <cell r="M53">
            <v>57.387112000000002</v>
          </cell>
          <cell r="N53">
            <v>57.387112000000002</v>
          </cell>
          <cell r="O53">
            <v>57.387112000000002</v>
          </cell>
          <cell r="P53">
            <v>57.387112000000002</v>
          </cell>
          <cell r="Q53">
            <v>57.387112000000002</v>
          </cell>
          <cell r="R53">
            <v>57.387112000000002</v>
          </cell>
          <cell r="S53">
            <v>57.387112000000002</v>
          </cell>
          <cell r="T53">
            <v>64.015298000000001</v>
          </cell>
          <cell r="U53">
            <v>64.015298000000001</v>
          </cell>
          <cell r="V53">
            <v>64.015298000000001</v>
          </cell>
          <cell r="W53">
            <v>0</v>
          </cell>
          <cell r="X53">
            <v>0</v>
          </cell>
          <cell r="Y53">
            <v>0.17307</v>
          </cell>
          <cell r="Z53">
            <v>0.42010700000000001</v>
          </cell>
          <cell r="AA53">
            <v>0.44454900000000003</v>
          </cell>
          <cell r="AB53">
            <v>0.38200400000000001</v>
          </cell>
          <cell r="AC53">
            <v>0.54940299999999997</v>
          </cell>
          <cell r="AD53">
            <v>0.54940299999999997</v>
          </cell>
          <cell r="AE53">
            <v>0.54940299999999997</v>
          </cell>
          <cell r="AF53">
            <v>0.54940299999999997</v>
          </cell>
          <cell r="AG53">
            <v>0.54940299999999997</v>
          </cell>
          <cell r="AH53">
            <v>0.54940299999999997</v>
          </cell>
          <cell r="AI53">
            <v>0.54940299999999997</v>
          </cell>
          <cell r="AJ53">
            <v>0</v>
          </cell>
          <cell r="AK53">
            <v>64.015298000000001</v>
          </cell>
          <cell r="AL53">
            <v>57.387112000000002</v>
          </cell>
          <cell r="AM53">
            <v>57.387112000000002</v>
          </cell>
          <cell r="AN53">
            <v>64.015298000000001</v>
          </cell>
          <cell r="AO53">
            <v>79.182912999999999</v>
          </cell>
          <cell r="AP53">
            <v>106.456197175</v>
          </cell>
          <cell r="AQ53">
            <v>107.52306486610378</v>
          </cell>
          <cell r="AR53">
            <v>108.55778832365375</v>
          </cell>
          <cell r="AS53">
            <v>110.18615514850855</v>
          </cell>
          <cell r="AT53">
            <v>111.83894747573616</v>
          </cell>
          <cell r="AU53">
            <v>113.51653168787219</v>
          </cell>
          <cell r="AV53">
            <v>115.21927966319026</v>
          </cell>
          <cell r="AW53">
            <v>116.94756885813811</v>
          </cell>
        </row>
        <row r="54">
          <cell r="I54" t="str">
            <v>Period-end fully diluted shares (for market cap)</v>
          </cell>
          <cell r="L54">
            <v>40178</v>
          </cell>
          <cell r="P54">
            <v>40543</v>
          </cell>
          <cell r="T54">
            <v>40908</v>
          </cell>
          <cell r="W54">
            <v>71.665796</v>
          </cell>
          <cell r="X54">
            <v>41274</v>
          </cell>
          <cell r="Y54">
            <v>83.542023999999998</v>
          </cell>
          <cell r="Z54">
            <v>84.126585000000006</v>
          </cell>
          <cell r="AA54">
            <v>85.185521999999992</v>
          </cell>
          <cell r="AB54">
            <v>41639</v>
          </cell>
          <cell r="AC54">
            <v>87.374692999999994</v>
          </cell>
          <cell r="AD54">
            <v>87.57357549999999</v>
          </cell>
          <cell r="AE54">
            <v>100.07295520624999</v>
          </cell>
          <cell r="AF54">
            <v>106.56889743952343</v>
          </cell>
          <cell r="AG54">
            <v>113.08919945617164</v>
          </cell>
          <cell r="AH54">
            <v>119.63395260538228</v>
          </cell>
          <cell r="AI54">
            <v>126.20324857890246</v>
          </cell>
          <cell r="AJ54">
            <v>71.665796</v>
          </cell>
          <cell r="AK54">
            <v>64.015298000000001</v>
          </cell>
          <cell r="AL54">
            <v>0</v>
          </cell>
          <cell r="AM54">
            <v>0</v>
          </cell>
          <cell r="AN54">
            <v>7.6504979999999998</v>
          </cell>
          <cell r="AO54">
            <v>5.5580600000000002</v>
          </cell>
          <cell r="AP54">
            <v>6.3335650000000001</v>
          </cell>
          <cell r="AQ54">
            <v>6.3335650000000001</v>
          </cell>
          <cell r="AR54">
            <v>6.3335650000000001</v>
          </cell>
          <cell r="AS54">
            <v>6.3335650000000001</v>
          </cell>
          <cell r="AT54">
            <v>6.3335650000000001</v>
          </cell>
          <cell r="AU54" t="str">
            <v>CAGR</v>
          </cell>
          <cell r="AV54">
            <v>6.3335650000000001</v>
          </cell>
          <cell r="AW54">
            <v>6.3335650000000001</v>
          </cell>
        </row>
        <row r="55">
          <cell r="I55" t="str">
            <v>Period-end fully diluted shares (for valuation)</v>
          </cell>
          <cell r="L55">
            <v>40178</v>
          </cell>
          <cell r="M55">
            <v>2</v>
          </cell>
          <cell r="N55">
            <v>3</v>
          </cell>
          <cell r="O55">
            <v>4</v>
          </cell>
          <cell r="P55">
            <v>40543</v>
          </cell>
          <cell r="Q55">
            <v>2</v>
          </cell>
          <cell r="R55">
            <v>3</v>
          </cell>
          <cell r="S55">
            <v>4</v>
          </cell>
          <cell r="T55">
            <v>40908</v>
          </cell>
          <cell r="U55">
            <v>2</v>
          </cell>
          <cell r="V55">
            <v>3</v>
          </cell>
          <cell r="W55">
            <v>0</v>
          </cell>
          <cell r="X55">
            <v>0</v>
          </cell>
          <cell r="Y55">
            <v>0.17307</v>
          </cell>
          <cell r="Z55">
            <v>0.42010700000000001</v>
          </cell>
          <cell r="AA55">
            <v>0.44454900000000003</v>
          </cell>
          <cell r="AB55">
            <v>0.38200400000000001</v>
          </cell>
          <cell r="AC55">
            <v>0.54940299999999997</v>
          </cell>
          <cell r="AD55">
            <v>0.50913900000000001</v>
          </cell>
          <cell r="AE55">
            <v>0.50913900000000001</v>
          </cell>
          <cell r="AF55">
            <v>0.50913900000000001</v>
          </cell>
          <cell r="AG55">
            <v>39813</v>
          </cell>
          <cell r="AH55">
            <v>40178</v>
          </cell>
          <cell r="AI55">
            <v>40543</v>
          </cell>
          <cell r="AJ55">
            <v>40908</v>
          </cell>
          <cell r="AK55">
            <v>41274</v>
          </cell>
          <cell r="AL55">
            <v>41639</v>
          </cell>
          <cell r="AM55">
            <v>42004</v>
          </cell>
          <cell r="AN55">
            <v>42369</v>
          </cell>
          <cell r="AO55">
            <v>42735</v>
          </cell>
          <cell r="AP55">
            <v>43100</v>
          </cell>
          <cell r="AQ55">
            <v>43465</v>
          </cell>
          <cell r="AR55">
            <v>43830</v>
          </cell>
          <cell r="AS55">
            <v>44196</v>
          </cell>
          <cell r="AT55">
            <v>0.50913900000000001</v>
          </cell>
          <cell r="AU55" t="str">
            <v>2012-2015</v>
          </cell>
          <cell r="AV55" t="str">
            <v>2013-2016</v>
          </cell>
          <cell r="AW55" t="str">
            <v>2014-2017</v>
          </cell>
          <cell r="AX55" t="str">
            <v>2015-2018</v>
          </cell>
          <cell r="AY55" t="str">
            <v>2015-2018</v>
          </cell>
        </row>
        <row r="56">
          <cell r="I56" t="str">
            <v>Millennial Media</v>
          </cell>
          <cell r="L56">
            <v>40178</v>
          </cell>
          <cell r="M56">
            <v>2</v>
          </cell>
          <cell r="N56">
            <v>3</v>
          </cell>
          <cell r="O56">
            <v>4</v>
          </cell>
          <cell r="P56">
            <v>40543</v>
          </cell>
          <cell r="Q56">
            <v>2</v>
          </cell>
          <cell r="R56">
            <v>3</v>
          </cell>
          <cell r="S56">
            <v>4</v>
          </cell>
          <cell r="T56">
            <v>40908</v>
          </cell>
          <cell r="U56">
            <v>2</v>
          </cell>
          <cell r="V56">
            <v>3</v>
          </cell>
          <cell r="W56">
            <v>71.665796</v>
          </cell>
          <cell r="X56">
            <v>73.476052999999993</v>
          </cell>
          <cell r="Y56">
            <v>83.542023999999998</v>
          </cell>
          <cell r="Z56">
            <v>84.126585000000006</v>
          </cell>
          <cell r="AA56">
            <v>85.185521999999992</v>
          </cell>
          <cell r="AB56">
            <v>85.677447999999998</v>
          </cell>
          <cell r="AC56">
            <v>87.374692999999994</v>
          </cell>
          <cell r="AD56">
            <v>113.03384500000001</v>
          </cell>
          <cell r="AE56">
            <v>113.298901175</v>
          </cell>
          <cell r="AF56">
            <v>113.56461999043751</v>
          </cell>
          <cell r="AG56">
            <v>39813</v>
          </cell>
          <cell r="AH56">
            <v>40178</v>
          </cell>
          <cell r="AI56">
            <v>40543</v>
          </cell>
          <cell r="AJ56">
            <v>40908</v>
          </cell>
          <cell r="AK56">
            <v>41274</v>
          </cell>
          <cell r="AL56">
            <v>41639</v>
          </cell>
          <cell r="AM56">
            <v>42004</v>
          </cell>
          <cell r="AN56">
            <v>42369</v>
          </cell>
          <cell r="AO56">
            <v>42735</v>
          </cell>
          <cell r="AP56">
            <v>43100</v>
          </cell>
          <cell r="AQ56">
            <v>43465</v>
          </cell>
          <cell r="AR56">
            <v>43830</v>
          </cell>
          <cell r="AS56">
            <v>44196</v>
          </cell>
          <cell r="AT56">
            <v>118.68165147573617</v>
          </cell>
          <cell r="AU56" t="str">
            <v>2012-2015</v>
          </cell>
          <cell r="AV56" t="str">
            <v>2013-2016</v>
          </cell>
          <cell r="AW56" t="str">
            <v>2014-2017</v>
          </cell>
          <cell r="AX56" t="str">
            <v>2015-2018</v>
          </cell>
          <cell r="AY56" t="str">
            <v>2015-2018</v>
          </cell>
        </row>
        <row r="57">
          <cell r="I57" t="str">
            <v>(USD millions)</v>
          </cell>
          <cell r="L57">
            <v>1</v>
          </cell>
          <cell r="M57">
            <v>2</v>
          </cell>
          <cell r="N57">
            <v>3</v>
          </cell>
          <cell r="O57">
            <v>4</v>
          </cell>
          <cell r="P57">
            <v>1</v>
          </cell>
          <cell r="Q57">
            <v>2</v>
          </cell>
          <cell r="R57">
            <v>3</v>
          </cell>
          <cell r="S57">
            <v>4</v>
          </cell>
          <cell r="T57">
            <v>1</v>
          </cell>
          <cell r="U57">
            <v>2</v>
          </cell>
          <cell r="V57">
            <v>3</v>
          </cell>
          <cell r="W57">
            <v>71.665796</v>
          </cell>
          <cell r="X57">
            <v>73.476052999999993</v>
          </cell>
          <cell r="Y57">
            <v>83.498756499999999</v>
          </cell>
          <cell r="Z57">
            <v>84.021558249999998</v>
          </cell>
          <cell r="AA57">
            <v>85.074384749999993</v>
          </cell>
          <cell r="AB57">
            <v>85.581947</v>
          </cell>
          <cell r="AC57">
            <v>87.237342249999998</v>
          </cell>
          <cell r="AD57">
            <v>112.90656025000001</v>
          </cell>
          <cell r="AE57">
            <v>113.171616425</v>
          </cell>
          <cell r="AF57">
            <v>113.43733524043751</v>
          </cell>
          <cell r="AG57">
            <v>39813</v>
          </cell>
          <cell r="AH57">
            <v>40178</v>
          </cell>
          <cell r="AI57">
            <v>40543</v>
          </cell>
          <cell r="AJ57">
            <v>40908</v>
          </cell>
          <cell r="AK57">
            <v>64.015298000000001</v>
          </cell>
          <cell r="AL57">
            <v>57.387112000000002</v>
          </cell>
          <cell r="AM57">
            <v>57.387112000000002</v>
          </cell>
          <cell r="AN57">
            <v>71.665796</v>
          </cell>
          <cell r="AO57">
            <v>85.074384749999993</v>
          </cell>
          <cell r="AP57">
            <v>113.171616425</v>
          </cell>
          <cell r="AQ57">
            <v>114.23848411610379</v>
          </cell>
          <cell r="AR57">
            <v>115.27320757365376</v>
          </cell>
          <cell r="AS57">
            <v>116.90157439850856</v>
          </cell>
          <cell r="AT57">
            <v>118.55436672573617</v>
          </cell>
          <cell r="AU57" t="str">
            <v>2012-2015</v>
          </cell>
          <cell r="AV57" t="str">
            <v>2013-2016</v>
          </cell>
          <cell r="AW57" t="str">
            <v>2014-2017</v>
          </cell>
          <cell r="AX57" t="str">
            <v>2015-2018</v>
          </cell>
          <cell r="AY57" t="str">
            <v>2015-2018</v>
          </cell>
        </row>
        <row r="58">
          <cell r="I58" t="str">
            <v>Millennial Media | growth and margin analysis</v>
          </cell>
          <cell r="P58">
            <v>4.4240934234787952</v>
          </cell>
          <cell r="Q58">
            <v>1.7325855962219596</v>
          </cell>
          <cell r="R58">
            <v>1.6819400438703389</v>
          </cell>
          <cell r="S58">
            <v>1.6388341312306389</v>
          </cell>
          <cell r="T58">
            <v>1.4354674220963175</v>
          </cell>
          <cell r="U58">
            <v>1.4246057463815078</v>
          </cell>
          <cell r="V58">
            <v>1.2890766993820431</v>
          </cell>
          <cell r="W58">
            <v>0.84349821247532142</v>
          </cell>
          <cell r="X58">
            <v>0.53212673893825913</v>
          </cell>
          <cell r="Y58">
            <v>0.75573573306009734</v>
          </cell>
          <cell r="Z58">
            <v>0.88042399460081788</v>
          </cell>
          <cell r="AA58">
            <v>0.83000000000000007</v>
          </cell>
          <cell r="AB58">
            <v>0.79</v>
          </cell>
          <cell r="AC58">
            <v>0.64999999999999991</v>
          </cell>
          <cell r="AD58">
            <v>0.56000000000000005</v>
          </cell>
          <cell r="AE58">
            <v>0.51</v>
          </cell>
          <cell r="AH58">
            <v>1.5823913389587645</v>
          </cell>
          <cell r="AI58">
            <v>1.9487053020961773</v>
          </cell>
          <cell r="AJ58">
            <v>1.1677260182319982</v>
          </cell>
          <cell r="AK58">
            <v>0.76442128513281515</v>
          </cell>
          <cell r="AL58">
            <v>0.60351163743270941</v>
          </cell>
          <cell r="AM58">
            <v>0.5</v>
          </cell>
          <cell r="AN58">
            <v>0.41999999999999993</v>
          </cell>
          <cell r="AO58">
            <v>0.33999999999999986</v>
          </cell>
          <cell r="AP58">
            <v>0.26</v>
          </cell>
          <cell r="AQ58">
            <v>0.20500000000000007</v>
          </cell>
          <cell r="AR58">
            <v>0.14999999999999991</v>
          </cell>
          <cell r="AS58">
            <v>9.4999999999999973E-2</v>
          </cell>
        </row>
        <row r="59">
          <cell r="I59" t="str">
            <v>Millennial Media</v>
          </cell>
          <cell r="L59">
            <v>40178</v>
          </cell>
          <cell r="P59">
            <v>40543</v>
          </cell>
          <cell r="Q59">
            <v>1.7325855962219596</v>
          </cell>
          <cell r="R59">
            <v>1.6819400438703389</v>
          </cell>
          <cell r="S59">
            <v>1.6388341312306389</v>
          </cell>
          <cell r="T59">
            <v>40908</v>
          </cell>
          <cell r="U59">
            <v>1.4246057463815078</v>
          </cell>
          <cell r="V59">
            <v>1.2890766993820431</v>
          </cell>
          <cell r="W59">
            <v>0.84349821247532142</v>
          </cell>
          <cell r="X59">
            <v>41274</v>
          </cell>
          <cell r="Y59">
            <v>0.75573573306009734</v>
          </cell>
          <cell r="Z59">
            <v>0.88042399460081788</v>
          </cell>
          <cell r="AA59">
            <v>0.67761729717213237</v>
          </cell>
          <cell r="AB59">
            <v>41639</v>
          </cell>
          <cell r="AC59">
            <v>0.55000000000000004</v>
          </cell>
          <cell r="AD59">
            <v>0.56999999999999984</v>
          </cell>
          <cell r="AE59">
            <v>0.56999999999999984</v>
          </cell>
          <cell r="AF59">
            <v>42004</v>
          </cell>
          <cell r="AH59">
            <v>1.5823913389587645</v>
          </cell>
          <cell r="AI59">
            <v>1.9487053020961773</v>
          </cell>
          <cell r="AJ59">
            <v>1.1677260182319982</v>
          </cell>
          <cell r="AK59">
            <v>0.71364223846910635</v>
          </cell>
          <cell r="AL59">
            <v>0.55444269335329599</v>
          </cell>
          <cell r="AM59">
            <v>0.45999999999999996</v>
          </cell>
          <cell r="AN59">
            <v>0.39100000000000001</v>
          </cell>
          <cell r="AO59">
            <v>0.33234999999999992</v>
          </cell>
          <cell r="AP59">
            <v>0.28249749999999985</v>
          </cell>
          <cell r="AQ59">
            <v>0.22599799999999992</v>
          </cell>
          <cell r="AR59">
            <v>0.18079840000000003</v>
          </cell>
          <cell r="AS59">
            <v>0.14463872000000011</v>
          </cell>
          <cell r="AU59" t="str">
            <v>CAGR</v>
          </cell>
          <cell r="AY59" t="str">
            <v>CAGR</v>
          </cell>
        </row>
        <row r="60">
          <cell r="I60" t="str">
            <v>(USD millions)</v>
          </cell>
          <cell r="L60">
            <v>1</v>
          </cell>
          <cell r="M60">
            <v>2</v>
          </cell>
          <cell r="N60">
            <v>3</v>
          </cell>
          <cell r="O60">
            <v>4</v>
          </cell>
          <cell r="P60">
            <v>1.7275204359673024</v>
          </cell>
          <cell r="Q60">
            <v>0.80889309366130568</v>
          </cell>
          <cell r="R60">
            <v>0.84794776119402981</v>
          </cell>
          <cell r="S60">
            <v>0.50880388585306613</v>
          </cell>
          <cell r="T60">
            <v>0.68281718281718295</v>
          </cell>
          <cell r="U60">
            <v>0.85251046025104604</v>
          </cell>
          <cell r="V60">
            <v>0.59212518929833413</v>
          </cell>
          <cell r="W60">
            <v>0.63340040241448703</v>
          </cell>
          <cell r="X60">
            <v>0.36539032353814194</v>
          </cell>
          <cell r="Y60">
            <v>0.66967814793901748</v>
          </cell>
          <cell r="Z60">
            <v>0.7869372225745086</v>
          </cell>
          <cell r="AA60">
            <v>0.71340569105691043</v>
          </cell>
          <cell r="AB60">
            <v>0.78999999999999981</v>
          </cell>
          <cell r="AC60">
            <v>0.59502185492052728</v>
          </cell>
          <cell r="AD60">
            <v>0.56000000000000005</v>
          </cell>
          <cell r="AE60">
            <v>0.51</v>
          </cell>
          <cell r="AF60">
            <v>1</v>
          </cell>
          <cell r="AG60">
            <v>2</v>
          </cell>
          <cell r="AH60">
            <v>0.30990415335463251</v>
          </cell>
          <cell r="AI60">
            <v>0.85809312638580915</v>
          </cell>
          <cell r="AJ60">
            <v>0.68544152744630082</v>
          </cell>
          <cell r="AK60">
            <v>0.63584775559331641</v>
          </cell>
          <cell r="AL60">
            <v>0.59970547209161063</v>
          </cell>
          <cell r="AM60">
            <v>0.4285416223166254</v>
          </cell>
          <cell r="AN60">
            <v>0.27208333333333323</v>
          </cell>
          <cell r="AO60">
            <v>0.18418604651162807</v>
          </cell>
          <cell r="AP60">
            <v>0.12736842105263158</v>
          </cell>
          <cell r="AQ60">
            <v>0.20500000000000029</v>
          </cell>
          <cell r="AR60">
            <v>0.14999999999999991</v>
          </cell>
          <cell r="AS60">
            <v>9.4999999999999973E-2</v>
          </cell>
          <cell r="AT60">
            <v>43100</v>
          </cell>
          <cell r="AU60">
            <v>43465</v>
          </cell>
          <cell r="AV60">
            <v>43830</v>
          </cell>
          <cell r="AW60">
            <v>44196</v>
          </cell>
          <cell r="AX60" t="str">
            <v>2015-2018</v>
          </cell>
          <cell r="AY60" t="str">
            <v>2012-2015</v>
          </cell>
          <cell r="AZ60" t="str">
            <v>2013-2016</v>
          </cell>
          <cell r="BA60" t="str">
            <v>2014-2017</v>
          </cell>
          <cell r="BB60" t="str">
            <v>2015-2018</v>
          </cell>
          <cell r="BC60" t="str">
            <v>2015-2018</v>
          </cell>
        </row>
        <row r="61">
          <cell r="I61" t="str">
            <v>Millennial Media | growth and margin analysis</v>
          </cell>
          <cell r="L61">
            <v>40178</v>
          </cell>
          <cell r="P61">
            <v>8.5677419354838662</v>
          </cell>
          <cell r="Q61">
            <v>1.6005612722170248</v>
          </cell>
          <cell r="R61">
            <v>1.9877862595419855</v>
          </cell>
          <cell r="S61">
            <v>2.3932816537467687</v>
          </cell>
          <cell r="T61">
            <v>40908</v>
          </cell>
          <cell r="U61">
            <v>2.1553956834532375</v>
          </cell>
          <cell r="V61">
            <v>1.5283597342871746</v>
          </cell>
          <cell r="W61">
            <v>1.0546756015839174</v>
          </cell>
          <cell r="X61">
            <v>41274</v>
          </cell>
          <cell r="Y61">
            <v>0.78408572731418213</v>
          </cell>
          <cell r="Z61">
            <v>0.95644704931285363</v>
          </cell>
          <cell r="AA61">
            <v>0.77177377510933209</v>
          </cell>
          <cell r="AB61">
            <v>41639</v>
          </cell>
          <cell r="AC61">
            <v>0.54536741214057494</v>
          </cell>
          <cell r="AD61">
            <v>0.66408518155053975</v>
          </cell>
          <cell r="AE61">
            <v>1.0271329958582607</v>
          </cell>
          <cell r="AF61">
            <v>42004</v>
          </cell>
          <cell r="AH61">
            <v>2.587276958882855</v>
          </cell>
          <cell r="AI61">
            <v>2.5090830449826989</v>
          </cell>
          <cell r="AJ61">
            <v>1.4702945889313455</v>
          </cell>
          <cell r="AK61">
            <v>0.79447646134271377</v>
          </cell>
          <cell r="AL61">
            <v>0.74371473139806499</v>
          </cell>
          <cell r="AM61">
            <v>0.48670449319856157</v>
          </cell>
          <cell r="AN61">
            <v>0.41794871794871824</v>
          </cell>
          <cell r="AO61">
            <v>0.33670886075949391</v>
          </cell>
          <cell r="AP61">
            <v>0.27169999999999983</v>
          </cell>
          <cell r="AQ61">
            <v>0.21967407407407391</v>
          </cell>
          <cell r="AR61">
            <v>0.16383999999999976</v>
          </cell>
          <cell r="AS61">
            <v>0.13107199999999986</v>
          </cell>
          <cell r="AY61" t="str">
            <v>CAGR</v>
          </cell>
        </row>
        <row r="62">
          <cell r="I62" t="str">
            <v>Y/Y growth</v>
          </cell>
          <cell r="L62">
            <v>1</v>
          </cell>
          <cell r="M62">
            <v>2</v>
          </cell>
          <cell r="N62">
            <v>3</v>
          </cell>
          <cell r="O62">
            <v>4</v>
          </cell>
          <cell r="P62">
            <v>0.56991525423728806</v>
          </cell>
          <cell r="Q62">
            <v>0.62950373895309286</v>
          </cell>
          <cell r="R62">
            <v>0.67003154574132484</v>
          </cell>
          <cell r="S62">
            <v>1.8499714774671996</v>
          </cell>
          <cell r="T62">
            <v>0.72379667116509228</v>
          </cell>
          <cell r="U62">
            <v>0.89111389236545713</v>
          </cell>
          <cell r="V62">
            <v>0.96826596146581045</v>
          </cell>
          <cell r="W62">
            <v>0.41132906325060037</v>
          </cell>
          <cell r="X62">
            <v>1.1022964509394577</v>
          </cell>
          <cell r="Y62">
            <v>0.94352525921023611</v>
          </cell>
          <cell r="Z62">
            <v>0.84030710172744705</v>
          </cell>
          <cell r="AA62">
            <v>0.74851945114168217</v>
          </cell>
          <cell r="AB62">
            <v>0.39020518867924525</v>
          </cell>
          <cell r="AC62">
            <v>0.32861146424517584</v>
          </cell>
          <cell r="AD62">
            <v>0.23305732165206527</v>
          </cell>
          <cell r="AE62">
            <v>6.6666666666665986E-3</v>
          </cell>
          <cell r="AF62">
            <v>1</v>
          </cell>
          <cell r="AG62">
            <v>2</v>
          </cell>
          <cell r="AH62">
            <v>0.11619150080688545</v>
          </cell>
          <cell r="AI62">
            <v>0.9699598393574298</v>
          </cell>
          <cell r="AJ62">
            <v>0.68197015412215589</v>
          </cell>
          <cell r="AK62">
            <v>0.88028753272568627</v>
          </cell>
          <cell r="AL62">
            <v>0.2154383741396011</v>
          </cell>
          <cell r="AM62">
            <v>2.6768970802888425E-2</v>
          </cell>
          <cell r="AN62">
            <v>0.22636363636363632</v>
          </cell>
          <cell r="AO62">
            <v>0.12842105263157877</v>
          </cell>
          <cell r="AP62">
            <v>2.375000000000016E-2</v>
          </cell>
          <cell r="AQ62">
            <v>0.20500000000000007</v>
          </cell>
          <cell r="AR62">
            <v>0.14999999999999991</v>
          </cell>
          <cell r="AS62">
            <v>9.4999999999999973E-2</v>
          </cell>
          <cell r="AT62">
            <v>43100</v>
          </cell>
          <cell r="AU62">
            <v>43465</v>
          </cell>
          <cell r="AV62">
            <v>43830</v>
          </cell>
          <cell r="AW62">
            <v>44196</v>
          </cell>
          <cell r="AY62" t="str">
            <v>2012-2015</v>
          </cell>
          <cell r="AZ62" t="str">
            <v>2013-2016</v>
          </cell>
          <cell r="BA62" t="str">
            <v>2014-2017</v>
          </cell>
          <cell r="BB62" t="str">
            <v>2015-2018</v>
          </cell>
          <cell r="BC62" t="str">
            <v>2015-2018</v>
          </cell>
          <cell r="BD62" t="str">
            <v>2015-2018</v>
          </cell>
        </row>
        <row r="63">
          <cell r="I63" t="str">
            <v>Total Revenue</v>
          </cell>
          <cell r="P63">
            <v>4.4240934234787952</v>
          </cell>
          <cell r="Q63">
            <v>1.7325855962219596</v>
          </cell>
          <cell r="R63">
            <v>1.6819400438703389</v>
          </cell>
          <cell r="S63">
            <v>1.6388341312306389</v>
          </cell>
          <cell r="T63">
            <v>1.4354674220963175</v>
          </cell>
          <cell r="U63">
            <v>1.4246057463815078</v>
          </cell>
          <cell r="V63">
            <v>1.2890766993820431</v>
          </cell>
          <cell r="W63">
            <v>0.84349821247532142</v>
          </cell>
          <cell r="X63">
            <v>0.53212673893825913</v>
          </cell>
          <cell r="Y63">
            <v>0.75573573306009734</v>
          </cell>
          <cell r="Z63">
            <v>0.88042399460081788</v>
          </cell>
          <cell r="AA63">
            <v>0.67761729717213237</v>
          </cell>
          <cell r="AB63">
            <v>0.50130580018220483</v>
          </cell>
          <cell r="AC63">
            <v>0.44652508182994599</v>
          </cell>
          <cell r="AD63">
            <v>0.79</v>
          </cell>
          <cell r="AE63">
            <v>1.2000000000000002</v>
          </cell>
          <cell r="AF63">
            <v>0.50000000000000022</v>
          </cell>
          <cell r="AG63">
            <v>0.49999999999999978</v>
          </cell>
          <cell r="AH63">
            <v>0.64341085271317833</v>
          </cell>
          <cell r="AI63">
            <v>0.94339622641509435</v>
          </cell>
          <cell r="AJ63">
            <v>3.4490291262135919</v>
          </cell>
          <cell r="AK63">
            <v>2.9114785051827603</v>
          </cell>
          <cell r="AL63">
            <v>6.3922811162987703E-2</v>
          </cell>
          <cell r="AM63">
            <v>0.44231820844140723</v>
          </cell>
          <cell r="AN63">
            <v>0.36321076754503889</v>
          </cell>
          <cell r="AO63">
            <v>0.28417769188642095</v>
          </cell>
          <cell r="AP63">
            <v>0.20522867928052269</v>
          </cell>
          <cell r="AQ63">
            <v>0.15023907155414729</v>
          </cell>
          <cell r="AR63">
            <v>9.5250453344762454E-2</v>
          </cell>
          <cell r="AS63">
            <v>9.474053910505198E-2</v>
          </cell>
          <cell r="AT63">
            <v>0.25600000000000001</v>
          </cell>
          <cell r="AU63">
            <v>0.20480000000000009</v>
          </cell>
          <cell r="AV63">
            <v>0.16383999999999999</v>
          </cell>
          <cell r="AW63">
            <v>0.13107200000000008</v>
          </cell>
        </row>
        <row r="64">
          <cell r="I64" t="str">
            <v>Gross profit</v>
          </cell>
          <cell r="P64">
            <v>8.5677419354838662</v>
          </cell>
          <cell r="Q64">
            <v>1.6005612722170248</v>
          </cell>
          <cell r="R64">
            <v>1.9877862595419855</v>
          </cell>
          <cell r="S64">
            <v>2.3932816537467687</v>
          </cell>
          <cell r="T64">
            <v>1.671611598111935</v>
          </cell>
          <cell r="U64">
            <v>2.1553956834532375</v>
          </cell>
          <cell r="V64">
            <v>1.5283597342871746</v>
          </cell>
          <cell r="W64">
            <v>1.0546756015839174</v>
          </cell>
          <cell r="X64">
            <v>0.64235234729934421</v>
          </cell>
          <cell r="Y64">
            <v>0.78408572731418213</v>
          </cell>
          <cell r="Z64">
            <v>0.95644704931285363</v>
          </cell>
          <cell r="AA64">
            <v>0.77177377510933209</v>
          </cell>
          <cell r="AB64">
            <v>0.58014445981251006</v>
          </cell>
          <cell r="AC64">
            <v>0.54536741214057494</v>
          </cell>
          <cell r="AD64">
            <v>0.66408518155053975</v>
          </cell>
          <cell r="AE64">
            <v>1.0271329958582607</v>
          </cell>
          <cell r="AF64">
            <v>0.4064009920248981</v>
          </cell>
          <cell r="AG64">
            <v>0.37896485424850113</v>
          </cell>
          <cell r="AH64">
            <v>-0.78236914600551022</v>
          </cell>
          <cell r="AI64">
            <v>7.1012658227848302</v>
          </cell>
          <cell r="AJ64">
            <v>3.7453125000000016</v>
          </cell>
          <cell r="AK64">
            <v>2.3072110635495551</v>
          </cell>
          <cell r="AL64">
            <v>0.3440860215053767</v>
          </cell>
          <cell r="AM64">
            <v>-0.26666734575000017</v>
          </cell>
          <cell r="AN64">
            <v>-5.3333333333333233E-2</v>
          </cell>
          <cell r="AO64">
            <v>0.34000000000000008</v>
          </cell>
          <cell r="AP64">
            <v>0.26</v>
          </cell>
          <cell r="AQ64">
            <v>0.20500000000000007</v>
          </cell>
          <cell r="AR64">
            <v>0.14999999999999991</v>
          </cell>
          <cell r="AS64">
            <v>9.4999999999999973E-2</v>
          </cell>
          <cell r="AT64">
            <v>0.27169999999999983</v>
          </cell>
          <cell r="AU64">
            <v>0.21967407407407391</v>
          </cell>
          <cell r="AV64">
            <v>0.16383999999999976</v>
          </cell>
          <cell r="AW64">
            <v>0.13107199999999986</v>
          </cell>
        </row>
        <row r="65">
          <cell r="I65" t="str">
            <v>Sales and marketing</v>
          </cell>
          <cell r="P65">
            <v>1.7275204359673024</v>
          </cell>
          <cell r="Q65">
            <v>0.80889309366130568</v>
          </cell>
          <cell r="R65">
            <v>0.84794776119402981</v>
          </cell>
          <cell r="S65">
            <v>0.50880388585306613</v>
          </cell>
          <cell r="T65">
            <v>0.68281718281718295</v>
          </cell>
          <cell r="U65">
            <v>0.85251046025104604</v>
          </cell>
          <cell r="V65">
            <v>0.59212518929833413</v>
          </cell>
          <cell r="W65">
            <v>0.63340040241448703</v>
          </cell>
          <cell r="X65">
            <v>0.36539032353814194</v>
          </cell>
          <cell r="Y65">
            <v>0.66967814793901748</v>
          </cell>
          <cell r="Z65">
            <v>0.7869372225745086</v>
          </cell>
          <cell r="AA65">
            <v>0.64153732446415379</v>
          </cell>
          <cell r="AB65">
            <v>0.72217391304347833</v>
          </cell>
          <cell r="AC65">
            <v>0.37368955021981765</v>
          </cell>
          <cell r="AD65">
            <v>0.95565440028388915</v>
          </cell>
          <cell r="AE65">
            <v>1.1051058081945073</v>
          </cell>
          <cell r="AF65">
            <v>2.9698308507952742E-2</v>
          </cell>
          <cell r="AG65">
            <v>0.15786373707533219</v>
          </cell>
          <cell r="AH65">
            <v>2.3877745940783188</v>
          </cell>
          <cell r="AI65">
            <v>-0.20468001127713564</v>
          </cell>
          <cell r="AJ65">
            <v>0.88160226869904279</v>
          </cell>
          <cell r="AK65">
            <v>0.69385832705350414</v>
          </cell>
          <cell r="AL65">
            <v>0.20120120120120122</v>
          </cell>
          <cell r="AM65">
            <v>2.1759296986111099</v>
          </cell>
          <cell r="AN65">
            <v>0</v>
          </cell>
          <cell r="AO65">
            <v>0</v>
          </cell>
          <cell r="AP65">
            <v>0</v>
          </cell>
          <cell r="AQ65">
            <v>0</v>
          </cell>
          <cell r="AR65">
            <v>0</v>
          </cell>
          <cell r="AS65">
            <v>0</v>
          </cell>
          <cell r="AT65">
            <v>0.25287500000000018</v>
          </cell>
          <cell r="AU65">
            <v>0.21494374999999999</v>
          </cell>
          <cell r="AV65">
            <v>0.18270218749999989</v>
          </cell>
          <cell r="AW65">
            <v>0.15529685937499993</v>
          </cell>
        </row>
        <row r="66">
          <cell r="I66" t="str">
            <v>Technology and development</v>
          </cell>
          <cell r="P66">
            <v>1.2293577981651373</v>
          </cell>
          <cell r="Q66">
            <v>1.1750972762645917</v>
          </cell>
          <cell r="R66">
            <v>0.89818181818181819</v>
          </cell>
          <cell r="S66">
            <v>0.78978978978978964</v>
          </cell>
          <cell r="T66">
            <v>0.32510288065843618</v>
          </cell>
          <cell r="U66">
            <v>0.64221824686940931</v>
          </cell>
          <cell r="V66">
            <v>1.1704980842911876</v>
          </cell>
          <cell r="W66">
            <v>1.4815436241610742</v>
          </cell>
          <cell r="X66">
            <v>0.53212673893825913</v>
          </cell>
          <cell r="Y66">
            <v>0.75573573306009734</v>
          </cell>
          <cell r="Z66">
            <v>0.88042399460081788</v>
          </cell>
          <cell r="AA66">
            <v>0.67761729717213193</v>
          </cell>
          <cell r="AB66">
            <v>0.50130580018220483</v>
          </cell>
          <cell r="AC66">
            <v>0.44652508182994599</v>
          </cell>
          <cell r="AD66">
            <v>0.18357049360300648</v>
          </cell>
          <cell r="AE66">
            <v>0.30996980676328501</v>
          </cell>
          <cell r="AF66">
            <v>0.3271964885310894</v>
          </cell>
          <cell r="AG66">
            <v>0.31872265782595721</v>
          </cell>
          <cell r="AH66">
            <v>0.21227803262565015</v>
          </cell>
          <cell r="AI66">
            <v>0.94252057590345406</v>
          </cell>
          <cell r="AJ66">
            <v>0.70593907080779372</v>
          </cell>
          <cell r="AK66">
            <v>0.86503269997322252</v>
          </cell>
          <cell r="AL66">
            <v>0.39701539661805829</v>
          </cell>
          <cell r="AM66">
            <v>0.25198389955122846</v>
          </cell>
          <cell r="AN66">
            <v>0.27584978158293083</v>
          </cell>
          <cell r="AO66">
            <v>0.18684578356792181</v>
          </cell>
          <cell r="AP66">
            <v>0.12386060763908824</v>
          </cell>
          <cell r="AQ66">
            <v>0.20621136113970384</v>
          </cell>
          <cell r="AR66">
            <v>0.15073483125602594</v>
          </cell>
          <cell r="AS66">
            <v>9.5404431252253508E-2</v>
          </cell>
          <cell r="AT66">
            <v>0.18916949152542384</v>
          </cell>
          <cell r="AU66">
            <v>0.14985747767857149</v>
          </cell>
          <cell r="AV66">
            <v>0.1157567806603772</v>
          </cell>
          <cell r="AW66">
            <v>8.5979047812499765E-2</v>
          </cell>
        </row>
        <row r="67">
          <cell r="I67" t="str">
            <v>General and administrative</v>
          </cell>
          <cell r="P67">
            <v>0.56991525423728806</v>
          </cell>
          <cell r="Q67">
            <v>0.62950373895309286</v>
          </cell>
          <cell r="R67">
            <v>0.67003154574132484</v>
          </cell>
          <cell r="S67">
            <v>1.8499714774671996</v>
          </cell>
          <cell r="T67">
            <v>0.72379667116509228</v>
          </cell>
          <cell r="U67">
            <v>0.89111389236545713</v>
          </cell>
          <cell r="V67">
            <v>0.96826596146581045</v>
          </cell>
          <cell r="W67">
            <v>0.41132906325060037</v>
          </cell>
          <cell r="X67" t="str">
            <v>NA</v>
          </cell>
          <cell r="Y67" t="str">
            <v>NA</v>
          </cell>
          <cell r="Z67" t="str">
            <v>NA</v>
          </cell>
          <cell r="AA67" t="str">
            <v>NA</v>
          </cell>
          <cell r="AB67">
            <v>1.6878767582049647E-2</v>
          </cell>
          <cell r="AC67">
            <v>0.50448666377869888</v>
          </cell>
          <cell r="AD67">
            <v>1.0641244286786278</v>
          </cell>
          <cell r="AE67">
            <v>0.81887367244270504</v>
          </cell>
          <cell r="AF67">
            <v>0.72220129100250308</v>
          </cell>
          <cell r="AG67">
            <v>0.65749413845584326</v>
          </cell>
          <cell r="AH67">
            <v>-0.15429988070054068</v>
          </cell>
          <cell r="AI67">
            <v>-8.3129250987199033E-2</v>
          </cell>
          <cell r="AJ67">
            <v>-1.2093411653006492</v>
          </cell>
          <cell r="AK67">
            <v>0.2682523564929753</v>
          </cell>
          <cell r="AL67">
            <v>9.3266425971225999</v>
          </cell>
          <cell r="AM67">
            <v>1.9835863939748539</v>
          </cell>
          <cell r="AN67">
            <v>0.79327362780142208</v>
          </cell>
          <cell r="AO67">
            <v>0.59986878845611113</v>
          </cell>
          <cell r="AP67">
            <v>0.43136372624258157</v>
          </cell>
          <cell r="AQ67">
            <v>0.20380278770372784</v>
          </cell>
          <cell r="AR67">
            <v>0.14927229858061408</v>
          </cell>
          <cell r="AS67">
            <v>9.4598983142480497E-2</v>
          </cell>
          <cell r="AT67">
            <v>0.34454878048780468</v>
          </cell>
          <cell r="AU67">
            <v>0.29778082386363658</v>
          </cell>
          <cell r="AV67">
            <v>0.25819381648936179</v>
          </cell>
          <cell r="AW67">
            <v>0.22461467093749987</v>
          </cell>
        </row>
        <row r="68">
          <cell r="I68" t="str">
            <v>Stock-based compensation (SBC)</v>
          </cell>
          <cell r="P68">
            <v>1.333333333333333</v>
          </cell>
          <cell r="Q68">
            <v>1.875</v>
          </cell>
          <cell r="R68">
            <v>0.38571428571428568</v>
          </cell>
          <cell r="S68">
            <v>0.78260869565217384</v>
          </cell>
          <cell r="T68">
            <v>0.32467532467532467</v>
          </cell>
          <cell r="U68">
            <v>2.4521739130434783</v>
          </cell>
          <cell r="V68">
            <v>5.2474226804123711</v>
          </cell>
          <cell r="W68">
            <v>4.9186991869918701</v>
          </cell>
          <cell r="X68">
            <v>9.6274509803921582</v>
          </cell>
          <cell r="Y68">
            <v>1.4256926952141056</v>
          </cell>
          <cell r="Z68">
            <v>4.3234323432343231</v>
          </cell>
          <cell r="AA68">
            <v>2.0233516483516487</v>
          </cell>
          <cell r="AB68">
            <v>0.52859778597785967</v>
          </cell>
          <cell r="AC68">
            <v>2.6396677050882658</v>
          </cell>
          <cell r="AD68">
            <v>0.31409082455052717</v>
          </cell>
          <cell r="AE68">
            <v>1.8966833257610181</v>
          </cell>
          <cell r="AF68">
            <v>1.1034272782136392</v>
          </cell>
          <cell r="AG68">
            <v>0.14668601997146924</v>
          </cell>
          <cell r="AH68">
            <v>-0.14920328343795275</v>
          </cell>
          <cell r="AI68">
            <v>-9.8041997729852337E-2</v>
          </cell>
          <cell r="AJ68">
            <v>-1.2976246657228265</v>
          </cell>
          <cell r="AK68">
            <v>0.45096908033825356</v>
          </cell>
          <cell r="AL68">
            <v>6.3778459630119402</v>
          </cell>
          <cell r="AM68">
            <v>1.7058309196818624</v>
          </cell>
          <cell r="AN68">
            <v>0.76495231772325822</v>
          </cell>
          <cell r="AO68">
            <v>0.59520595682455868</v>
          </cell>
          <cell r="AP68">
            <v>0.42878085625980011</v>
          </cell>
          <cell r="AQ68">
            <v>0.20381870098500032</v>
          </cell>
          <cell r="AR68">
            <v>0.14928198064025744</v>
          </cell>
          <cell r="AS68">
            <v>9.4604322000898522E-2</v>
          </cell>
          <cell r="AT68">
            <v>0.25287500000000018</v>
          </cell>
          <cell r="AU68">
            <v>0.21494374999999977</v>
          </cell>
          <cell r="AV68">
            <v>0.18270218749999989</v>
          </cell>
          <cell r="AW68">
            <v>0.15529685937499993</v>
          </cell>
        </row>
        <row r="69">
          <cell r="I69" t="str">
            <v>Depreciation</v>
          </cell>
          <cell r="P69">
            <v>24.333333333333485</v>
          </cell>
          <cell r="Q69">
            <v>11.833333333333409</v>
          </cell>
          <cell r="R69">
            <v>2.0625000000000009</v>
          </cell>
          <cell r="S69">
            <v>9.2368421052631984</v>
          </cell>
          <cell r="T69">
            <v>2.4078947368421058</v>
          </cell>
          <cell r="U69">
            <v>7.7272727272727284</v>
          </cell>
          <cell r="V69">
            <v>7.4306122448979615</v>
          </cell>
          <cell r="W69">
            <v>2.2899742930591258</v>
          </cell>
          <cell r="X69">
            <v>6.776833976833978</v>
          </cell>
          <cell r="Y69">
            <v>2.6642857142857141</v>
          </cell>
          <cell r="Z69">
            <v>2.6928104575163383</v>
          </cell>
          <cell r="AA69">
            <v>1.9746835443037987</v>
          </cell>
          <cell r="AB69">
            <v>1.3458445040214473</v>
          </cell>
          <cell r="AC69">
            <v>1.1074561403508771</v>
          </cell>
          <cell r="AD69">
            <v>0.23893805309734528</v>
          </cell>
          <cell r="AE69">
            <v>-7.0921985815602939E-3</v>
          </cell>
          <cell r="AF69">
            <v>-0.19999999999999984</v>
          </cell>
          <cell r="AG69">
            <v>-0.27159209157127984</v>
          </cell>
          <cell r="AH69">
            <v>-0.12020093776988017</v>
          </cell>
          <cell r="AI69">
            <v>-8.3549612239758431E-2</v>
          </cell>
          <cell r="AJ69">
            <v>-1.1752100133466439</v>
          </cell>
          <cell r="AK69">
            <v>-1.2052911873715839</v>
          </cell>
          <cell r="AL69">
            <v>-46.649010949707915</v>
          </cell>
          <cell r="AM69">
            <v>1.9983469689274096</v>
          </cell>
          <cell r="AN69">
            <v>0.83724977527115541</v>
          </cell>
          <cell r="AO69">
            <v>0.64720992314569292</v>
          </cell>
          <cell r="AP69">
            <v>0.45398998087243991</v>
          </cell>
          <cell r="AQ69">
            <v>0.20721278483561112</v>
          </cell>
          <cell r="AR69">
            <v>0.15316685968313282</v>
          </cell>
          <cell r="AS69">
            <v>9.8668021051329102E-2</v>
          </cell>
          <cell r="AT69">
            <v>0.12758750000000019</v>
          </cell>
          <cell r="AU69">
            <v>7.9950000000000188E-2</v>
          </cell>
          <cell r="AV69">
            <v>0.18270218749999967</v>
          </cell>
          <cell r="AW69">
            <v>0.15529685937499993</v>
          </cell>
        </row>
        <row r="70">
          <cell r="I70" t="str">
            <v>Amortization</v>
          </cell>
          <cell r="P70">
            <v>-0.16500553709856036</v>
          </cell>
          <cell r="Q70">
            <v>-6.5315315315315314E-2</v>
          </cell>
          <cell r="R70">
            <v>0.19211822660098532</v>
          </cell>
          <cell r="S70">
            <v>-0.71504237288135597</v>
          </cell>
          <cell r="T70">
            <v>0.43368700265251947</v>
          </cell>
          <cell r="U70">
            <v>-0.23373493975903625</v>
          </cell>
          <cell r="V70">
            <v>0.86880165289256062</v>
          </cell>
          <cell r="W70">
            <v>5.6245353159851348</v>
          </cell>
          <cell r="X70">
            <v>0.67345050878815815</v>
          </cell>
          <cell r="Y70">
            <v>1.8018867924528332</v>
          </cell>
          <cell r="Z70">
            <v>-1.4925373134326736E-2</v>
          </cell>
          <cell r="AA70">
            <v>1.5151515151513362E-2</v>
          </cell>
          <cell r="AB70">
            <v>-1.4925373134326736E-2</v>
          </cell>
          <cell r="AC70">
            <v>0.51515151515151381</v>
          </cell>
          <cell r="AD70">
            <v>0.51515151515151381</v>
          </cell>
          <cell r="AE70">
            <v>0.49253731343283702</v>
          </cell>
          <cell r="AF70">
            <v>0.51515151515151381</v>
          </cell>
          <cell r="AG70">
            <v>0</v>
          </cell>
          <cell r="AH70">
            <v>-1.8584536040397559E-2</v>
          </cell>
          <cell r="AI70">
            <v>-8.354961223975832E-2</v>
          </cell>
          <cell r="AJ70">
            <v>-1.1389759184686137</v>
          </cell>
          <cell r="AK70">
            <v>-1.2051488337645231</v>
          </cell>
          <cell r="AL70">
            <v>-39.837185179447239</v>
          </cell>
          <cell r="AM70">
            <v>1.95797764777606</v>
          </cell>
          <cell r="AN70">
            <v>0.81248074509940249</v>
          </cell>
          <cell r="AO70">
            <v>0.62497409628354395</v>
          </cell>
          <cell r="AP70">
            <v>0.43433730595695819</v>
          </cell>
          <cell r="AQ70">
            <v>0.1908750258030314</v>
          </cell>
          <cell r="AR70">
            <v>0.13754107662605564</v>
          </cell>
          <cell r="AS70">
            <v>8.3762410717761693E-2</v>
          </cell>
          <cell r="AT70">
            <v>0.20647222222222217</v>
          </cell>
          <cell r="AU70">
            <v>0.16821514423076933</v>
          </cell>
          <cell r="AV70">
            <v>0.13539409999999985</v>
          </cell>
          <cell r="AW70">
            <v>0.15529685937499993</v>
          </cell>
        </row>
        <row r="71">
          <cell r="I71" t="str">
            <v>Total operating expenses (adjusted)</v>
          </cell>
          <cell r="P71">
            <v>1.0059809940824649</v>
          </cell>
          <cell r="Q71">
            <v>0.75765405681833498</v>
          </cell>
          <cell r="R71">
            <v>0.76232897692464774</v>
          </cell>
          <cell r="S71">
            <v>1.181437599527277</v>
          </cell>
          <cell r="T71">
            <v>0.66663239562490628</v>
          </cell>
          <cell r="U71">
            <v>0.85424099964779554</v>
          </cell>
          <cell r="V71">
            <v>0.84390434669254488</v>
          </cell>
          <cell r="W71">
            <v>0.55236674165557131</v>
          </cell>
          <cell r="X71">
            <v>0.9031480444541462</v>
          </cell>
          <cell r="Y71">
            <v>0.89075255497057904</v>
          </cell>
          <cell r="Z71">
            <v>0.88632025450689289</v>
          </cell>
          <cell r="AA71">
            <v>0.52104128403737149</v>
          </cell>
          <cell r="AB71">
            <v>0.49495085498855507</v>
          </cell>
          <cell r="AC71">
            <v>0.36989209269414469</v>
          </cell>
          <cell r="AD71">
            <v>0.85328337081178307</v>
          </cell>
          <cell r="AE71">
            <v>1.2038513229735406</v>
          </cell>
          <cell r="AF71">
            <v>-3.604746464919395E-2</v>
          </cell>
          <cell r="AG71">
            <v>6.3142002410468301E-2</v>
          </cell>
          <cell r="AH71">
            <v>-1.8584536040397559E-2</v>
          </cell>
          <cell r="AI71">
            <v>-8.354961223975832E-2</v>
          </cell>
          <cell r="AJ71">
            <v>-1.1420984930198834</v>
          </cell>
          <cell r="AK71">
            <v>-1.2006407456495691</v>
          </cell>
          <cell r="AL71">
            <v>-39.837185179447239</v>
          </cell>
          <cell r="AM71">
            <v>1.95797764777606</v>
          </cell>
          <cell r="AN71">
            <v>0.81248074509940249</v>
          </cell>
          <cell r="AO71">
            <v>0.62497409628354395</v>
          </cell>
          <cell r="AP71">
            <v>0.43433730595695819</v>
          </cell>
          <cell r="AQ71">
            <v>0.1908750258030314</v>
          </cell>
          <cell r="AR71">
            <v>0.13754107662605564</v>
          </cell>
          <cell r="AS71">
            <v>8.3762410717761693E-2</v>
          </cell>
          <cell r="AT71">
            <v>0.17917647058823527</v>
          </cell>
          <cell r="AU71">
            <v>0.21494374999999999</v>
          </cell>
          <cell r="AV71">
            <v>0.18270218749999989</v>
          </cell>
          <cell r="AW71">
            <v>0.15529685937499993</v>
          </cell>
        </row>
        <row r="72">
          <cell r="I72" t="str">
            <v>Operating income (adjusted)</v>
          </cell>
          <cell r="P72">
            <v>-0.15187604046612857</v>
          </cell>
          <cell r="Q72">
            <v>0.2222955725728375</v>
          </cell>
          <cell r="R72">
            <v>-0.24610301986878236</v>
          </cell>
          <cell r="S72">
            <v>-0.14860720137809214</v>
          </cell>
          <cell r="T72">
            <v>-1.0693255106662918</v>
          </cell>
          <cell r="U72">
            <v>-0.90402549238468921</v>
          </cell>
          <cell r="V72">
            <v>-1.3882853968645854</v>
          </cell>
          <cell r="W72">
            <v>-1.6448874851954198</v>
          </cell>
          <cell r="X72">
            <v>-16.457373988799247</v>
          </cell>
          <cell r="Y72">
            <v>5.6297129994371709</v>
          </cell>
          <cell r="Z72">
            <v>2.3755364806866881</v>
          </cell>
          <cell r="AA72">
            <v>4.0154958677685917</v>
          </cell>
          <cell r="AB72">
            <v>-0.1076086956521769</v>
          </cell>
          <cell r="AC72">
            <v>-1.7280366692131435</v>
          </cell>
          <cell r="AD72">
            <v>-1.4754300063572756</v>
          </cell>
          <cell r="AE72">
            <v>0.3338002059732228</v>
          </cell>
          <cell r="AF72">
            <v>-5.5771619975639632</v>
          </cell>
          <cell r="AG72">
            <v>8.0780167890870658</v>
          </cell>
          <cell r="AH72">
            <v>-18.139462465404353</v>
          </cell>
          <cell r="AI72">
            <v>1.9691148310581297</v>
          </cell>
          <cell r="AJ72">
            <v>-1.1420984930198834</v>
          </cell>
          <cell r="AK72">
            <v>-0.48096765287134313</v>
          </cell>
          <cell r="AL72">
            <v>0.64341085271317833</v>
          </cell>
          <cell r="AM72">
            <v>0.94339622641509435</v>
          </cell>
          <cell r="AN72">
            <v>3.4490291262135919</v>
          </cell>
          <cell r="AO72">
            <v>3.3698854337152211</v>
          </cell>
          <cell r="AP72">
            <v>0.31135642946317121</v>
          </cell>
          <cell r="AQ72">
            <v>0.37071981865895354</v>
          </cell>
          <cell r="AR72">
            <v>0.35000000000000009</v>
          </cell>
          <cell r="AS72">
            <v>0.29749999999999988</v>
          </cell>
          <cell r="AT72">
            <v>0.25287499999999996</v>
          </cell>
          <cell r="AU72">
            <v>0.21494375000000021</v>
          </cell>
          <cell r="AV72">
            <v>0.18270218749999989</v>
          </cell>
          <cell r="AW72">
            <v>0.15529685937499993</v>
          </cell>
        </row>
        <row r="73">
          <cell r="I73" t="str">
            <v>Adjusted EBITDA</v>
          </cell>
          <cell r="M73">
            <v>1.082360172095882</v>
          </cell>
          <cell r="N73">
            <v>0.21103896103896091</v>
          </cell>
          <cell r="O73">
            <v>0.73092858883743617</v>
          </cell>
          <cell r="P73">
            <v>24.333333333333485</v>
          </cell>
          <cell r="Q73">
            <v>11.833333333333409</v>
          </cell>
          <cell r="R73">
            <v>2.0625000000000009</v>
          </cell>
          <cell r="S73">
            <v>9.2368421052631984</v>
          </cell>
          <cell r="T73">
            <v>2.4078947368421058</v>
          </cell>
          <cell r="U73">
            <v>7.7272727272727284</v>
          </cell>
          <cell r="V73">
            <v>7.4306122448979615</v>
          </cell>
          <cell r="W73">
            <v>2.2899742930591258</v>
          </cell>
          <cell r="X73">
            <v>9.0702702702702727</v>
          </cell>
          <cell r="Y73">
            <v>3.5321428571428566</v>
          </cell>
          <cell r="Z73">
            <v>3.5359477124182987</v>
          </cell>
          <cell r="AA73">
            <v>2.9789029535864993</v>
          </cell>
          <cell r="AB73">
            <v>1.4513457556935814</v>
          </cell>
          <cell r="AC73">
            <v>1.3936170212765959</v>
          </cell>
          <cell r="AD73">
            <v>1.23342939481268</v>
          </cell>
          <cell r="AE73">
            <v>-0.25768822905620359</v>
          </cell>
          <cell r="AF73">
            <v>-0.40878378378378366</v>
          </cell>
          <cell r="AG73">
            <v>-0.4814814814814814</v>
          </cell>
          <cell r="AH73">
            <v>-0.54838709677419351</v>
          </cell>
          <cell r="AI73">
            <v>0</v>
          </cell>
          <cell r="AJ73">
            <v>-1.2976246657228265</v>
          </cell>
          <cell r="AK73">
            <v>1.4016913319238857</v>
          </cell>
          <cell r="AL73">
            <v>-0.78236914600551022</v>
          </cell>
          <cell r="AM73">
            <v>7.1012658227848302</v>
          </cell>
          <cell r="AN73">
            <v>3.7453125000000016</v>
          </cell>
          <cell r="AO73">
            <v>3.7723411261112938</v>
          </cell>
          <cell r="AP73">
            <v>0.78241430700447068</v>
          </cell>
          <cell r="AQ73">
            <v>-0.4147157190635451</v>
          </cell>
          <cell r="AR73">
            <v>-0.14297660714285731</v>
          </cell>
          <cell r="AS73">
            <v>0.29749999999999988</v>
          </cell>
          <cell r="AT73">
            <v>0.25287499999999996</v>
          </cell>
          <cell r="AU73">
            <v>0.21494375000000021</v>
          </cell>
          <cell r="AV73">
            <v>0.18270218750000011</v>
          </cell>
          <cell r="AW73">
            <v>0.15529685937499993</v>
          </cell>
        </row>
        <row r="74">
          <cell r="I74" t="str">
            <v>Net income (adjusted)</v>
          </cell>
          <cell r="M74">
            <v>1.082360172095882</v>
          </cell>
          <cell r="N74">
            <v>0.21103896103896091</v>
          </cell>
          <cell r="O74">
            <v>0.73092858883743617</v>
          </cell>
          <cell r="P74">
            <v>-0.16500553709856036</v>
          </cell>
          <cell r="Q74">
            <v>-6.5315315315315314E-2</v>
          </cell>
          <cell r="R74">
            <v>0.19211822660098532</v>
          </cell>
          <cell r="S74">
            <v>-0.71504237288135597</v>
          </cell>
          <cell r="T74">
            <v>0.43368700265251947</v>
          </cell>
          <cell r="U74">
            <v>-0.23373493975903625</v>
          </cell>
          <cell r="V74">
            <v>0.86880165289256062</v>
          </cell>
          <cell r="W74">
            <v>5.6245353159851348</v>
          </cell>
          <cell r="X74">
            <v>0.67345050878815815</v>
          </cell>
          <cell r="Y74">
            <v>1.8018867924528332</v>
          </cell>
          <cell r="Z74">
            <v>-1.4925373134326736E-2</v>
          </cell>
          <cell r="AA74">
            <v>1.5151515151513362E-2</v>
          </cell>
          <cell r="AB74">
            <v>-1.4925373134326736E-2</v>
          </cell>
          <cell r="AC74">
            <v>0.51515151515151381</v>
          </cell>
          <cell r="AD74">
            <v>0.51515151515151381</v>
          </cell>
          <cell r="AE74">
            <v>0.49253731343283702</v>
          </cell>
          <cell r="AF74">
            <v>0.51515151515151381</v>
          </cell>
          <cell r="AG74">
            <v>0</v>
          </cell>
          <cell r="AH74">
            <v>0</v>
          </cell>
          <cell r="AI74">
            <v>0</v>
          </cell>
          <cell r="AJ74">
            <v>-1.1791467121275008</v>
          </cell>
          <cell r="AK74">
            <v>-0.4551959882050165</v>
          </cell>
          <cell r="AL74">
            <v>2.3877745940783188</v>
          </cell>
          <cell r="AM74">
            <v>-0.20468001127713564</v>
          </cell>
          <cell r="AN74">
            <v>0.88160226869904279</v>
          </cell>
          <cell r="AO74">
            <v>0.35305199698568202</v>
          </cell>
          <cell r="AP74">
            <v>0.37593984962406046</v>
          </cell>
          <cell r="AQ74">
            <v>9.2896174863387637E-2</v>
          </cell>
          <cell r="AR74">
            <v>2.5561750000000005</v>
          </cell>
          <cell r="AS74">
            <v>0</v>
          </cell>
          <cell r="AT74">
            <v>0</v>
          </cell>
          <cell r="AU74">
            <v>0</v>
          </cell>
          <cell r="AV74">
            <v>0</v>
          </cell>
          <cell r="AW74">
            <v>0</v>
          </cell>
        </row>
        <row r="75">
          <cell r="I75" t="str">
            <v>EPS (adjusted)</v>
          </cell>
          <cell r="M75">
            <v>1.082360172095882</v>
          </cell>
          <cell r="N75">
            <v>0.21103896103896091</v>
          </cell>
          <cell r="O75">
            <v>0.73092858883743617</v>
          </cell>
          <cell r="P75">
            <v>1.0059809940824649</v>
          </cell>
          <cell r="Q75">
            <v>0.75765405681833498</v>
          </cell>
          <cell r="R75">
            <v>0.76232897692464774</v>
          </cell>
          <cell r="S75">
            <v>1.181437599527277</v>
          </cell>
          <cell r="T75">
            <v>0.66663239562490628</v>
          </cell>
          <cell r="U75">
            <v>0.85424099964779554</v>
          </cell>
          <cell r="V75">
            <v>0.84390434669254488</v>
          </cell>
          <cell r="W75">
            <v>0.55236674165557131</v>
          </cell>
          <cell r="X75">
            <v>1.9805394478347109</v>
          </cell>
          <cell r="Y75">
            <v>1.9170145555899656</v>
          </cell>
          <cell r="Z75">
            <v>1.7798515376458117</v>
          </cell>
          <cell r="AA75">
            <v>1.3598977880699512</v>
          </cell>
          <cell r="AB75">
            <v>0.40196879164338228</v>
          </cell>
          <cell r="AC75">
            <v>0.32968964990062699</v>
          </cell>
          <cell r="AD75">
            <v>0.29816128786144769</v>
          </cell>
          <cell r="AE75">
            <v>0.26283617568436357</v>
          </cell>
          <cell r="AF75">
            <v>-4.6466670754890416E-2</v>
          </cell>
          <cell r="AG75">
            <v>5.9264386317907425E-2</v>
          </cell>
          <cell r="AH75">
            <v>9.7926711724948712E-2</v>
          </cell>
          <cell r="AI75">
            <v>0.13659691541647989</v>
          </cell>
          <cell r="AJ75">
            <v>-1.1420984930198834</v>
          </cell>
          <cell r="AK75">
            <v>-0.48096765287134313</v>
          </cell>
          <cell r="AL75">
            <v>0.21227803262565015</v>
          </cell>
          <cell r="AM75">
            <v>0.94252057590345406</v>
          </cell>
          <cell r="AN75">
            <v>0.70593907080779372</v>
          </cell>
          <cell r="AO75">
            <v>1.7162675490608628</v>
          </cell>
          <cell r="AP75">
            <v>0.3190352824305569</v>
          </cell>
          <cell r="AQ75">
            <v>6.4694566246714658E-2</v>
          </cell>
          <cell r="AR75">
            <v>0.19644742890783884</v>
          </cell>
          <cell r="AS75">
            <v>0.1928807821064622</v>
          </cell>
          <cell r="AT75">
            <v>0.16716228598724836</v>
          </cell>
          <cell r="AU75">
            <v>0.15118796865510586</v>
          </cell>
          <cell r="AV75">
            <v>0.17026404769117121</v>
          </cell>
          <cell r="AW75">
            <v>0.15596317708343688</v>
          </cell>
        </row>
        <row r="76">
          <cell r="I76" t="str">
            <v>Gross profit</v>
          </cell>
          <cell r="M76">
            <v>2.448387096774193</v>
          </cell>
          <cell r="N76">
            <v>0.22544434050514472</v>
          </cell>
          <cell r="O76">
            <v>0.47709923664122211</v>
          </cell>
          <cell r="P76">
            <v>-0.15187604046612857</v>
          </cell>
          <cell r="Q76">
            <v>0.2222955725728375</v>
          </cell>
          <cell r="R76">
            <v>-0.24610301986878236</v>
          </cell>
          <cell r="S76">
            <v>-0.14860720137809214</v>
          </cell>
          <cell r="T76">
            <v>-1.0693255106662918</v>
          </cell>
          <cell r="U76">
            <v>-0.90402549238468921</v>
          </cell>
          <cell r="V76">
            <v>-1.3882853968645854</v>
          </cell>
          <cell r="W76">
            <v>-1.6448874851954198</v>
          </cell>
          <cell r="X76">
            <v>-38.408525202240746</v>
          </cell>
          <cell r="Y76">
            <v>20.747889701744285</v>
          </cell>
          <cell r="Z76">
            <v>-3.658798283261798</v>
          </cell>
          <cell r="AA76">
            <v>0.28822314049586395</v>
          </cell>
          <cell r="AB76">
            <v>0.34381315966763881</v>
          </cell>
          <cell r="AC76">
            <v>-0.59245458779692428</v>
          </cell>
          <cell r="AD76">
            <v>-0.40193704600484903</v>
          </cell>
          <cell r="AE76">
            <v>2.9943444266239143</v>
          </cell>
          <cell r="AF76">
            <v>-1.7834258021390386</v>
          </cell>
          <cell r="AG76">
            <v>-5.6761188571428383</v>
          </cell>
          <cell r="AH76">
            <v>-15.812677462888137</v>
          </cell>
          <cell r="AI76">
            <v>2.6784575625420604</v>
          </cell>
          <cell r="AL76">
            <v>-0.15429988070054068</v>
          </cell>
          <cell r="AM76">
            <v>-8.3129250987199033E-2</v>
          </cell>
          <cell r="AN76">
            <v>-1.2093411653006492</v>
          </cell>
          <cell r="AO76">
            <v>-7.446627141334881</v>
          </cell>
          <cell r="AP76">
            <v>-0.60017707975741363</v>
          </cell>
          <cell r="AQ76">
            <v>-13.068973205182406</v>
          </cell>
          <cell r="AR76">
            <v>0.95427819599348518</v>
          </cell>
          <cell r="AS76">
            <v>0.52188373532849441</v>
          </cell>
          <cell r="AT76">
            <v>0.39696728140100301</v>
          </cell>
          <cell r="AU76">
            <v>0.30449260859290139</v>
          </cell>
          <cell r="AV76">
            <v>0.1981192110419705</v>
          </cell>
          <cell r="AW76">
            <v>0.1544901626605466</v>
          </cell>
        </row>
        <row r="77">
          <cell r="I77" t="str">
            <v>Q/Q growth</v>
          </cell>
          <cell r="M77">
            <v>0.44005449591280654</v>
          </cell>
          <cell r="N77">
            <v>1.4191106906338735E-2</v>
          </cell>
          <cell r="O77">
            <v>0.53638059701492535</v>
          </cell>
          <cell r="P77">
            <v>-0.15859683794466384</v>
          </cell>
          <cell r="Q77">
            <v>0.21462544589774124</v>
          </cell>
          <cell r="R77">
            <v>-0.25472887767969754</v>
          </cell>
          <cell r="S77">
            <v>-0.1862186788154887</v>
          </cell>
          <cell r="T77">
            <v>-1.0980622431004099</v>
          </cell>
          <cell r="U77">
            <v>-0.95154185022026327</v>
          </cell>
          <cell r="V77">
            <v>-1.5236886632825728</v>
          </cell>
          <cell r="W77">
            <v>-1.8432470258922313</v>
          </cell>
          <cell r="X77">
            <v>-30.34131736526977</v>
          </cell>
          <cell r="Y77">
            <v>35.464646464645696</v>
          </cell>
          <cell r="Z77">
            <v>-1.8804523424878834</v>
          </cell>
          <cell r="AA77">
            <v>0.8174273858921135</v>
          </cell>
          <cell r="AB77">
            <v>-2.0408163265307144E-2</v>
          </cell>
          <cell r="AC77">
            <v>-0.88919667590027496</v>
          </cell>
          <cell r="AD77">
            <v>-2.4844036697247818</v>
          </cell>
          <cell r="AE77">
            <v>1.5940399543379069</v>
          </cell>
          <cell r="AF77">
            <v>-2.1225041666666682</v>
          </cell>
          <cell r="AG77">
            <v>-23.208019999999596</v>
          </cell>
          <cell r="AH77">
            <v>13.432872682323726</v>
          </cell>
          <cell r="AI77">
            <v>2.3484210160364922</v>
          </cell>
          <cell r="AL77">
            <v>-0.14920328343795275</v>
          </cell>
          <cell r="AM77">
            <v>-9.8041997729852337E-2</v>
          </cell>
          <cell r="AN77">
            <v>-1.2976246657228265</v>
          </cell>
          <cell r="AO77">
            <v>-4.5280126849894016</v>
          </cell>
          <cell r="AP77">
            <v>-1.1887561797752886</v>
          </cell>
          <cell r="AQ77">
            <v>34.691666517849619</v>
          </cell>
          <cell r="AR77">
            <v>0.88595844948766023</v>
          </cell>
          <cell r="AS77">
            <v>0.51553494937680933</v>
          </cell>
          <cell r="AT77">
            <v>0.39347683125167032</v>
          </cell>
          <cell r="AU77">
            <v>0.30254227559844948</v>
          </cell>
          <cell r="AV77">
            <v>0.19780601692738897</v>
          </cell>
          <cell r="AW77">
            <v>0.15450634391750961</v>
          </cell>
        </row>
        <row r="78">
          <cell r="I78" t="str">
            <v>Total Revenue</v>
          </cell>
          <cell r="M78">
            <v>1.082360172095882</v>
          </cell>
          <cell r="N78">
            <v>0.21103896103896091</v>
          </cell>
          <cell r="O78">
            <v>0.73092858883743617</v>
          </cell>
          <cell r="P78">
            <v>-0.1584434259009615</v>
          </cell>
          <cell r="Q78">
            <v>0.19276072564697855</v>
          </cell>
          <cell r="R78">
            <v>-0.26277471902443472</v>
          </cell>
          <cell r="S78">
            <v>-0.10027648248256382</v>
          </cell>
          <cell r="T78">
            <v>-1.0411875266979917</v>
          </cell>
          <cell r="U78">
            <v>-1.1433179557413671</v>
          </cell>
          <cell r="V78">
            <v>-1.2144735217874341</v>
          </cell>
          <cell r="W78">
            <v>-1.346617437967252</v>
          </cell>
          <cell r="X78">
            <v>-66.147790914748938</v>
          </cell>
          <cell r="Y78">
            <v>-15.849490758204558</v>
          </cell>
          <cell r="Z78">
            <v>-6.8624708624708513</v>
          </cell>
          <cell r="AA78">
            <v>5.7877813504819464E-2</v>
          </cell>
          <cell r="AB78">
            <v>0.33548248441865347</v>
          </cell>
          <cell r="AC78">
            <v>-0.54503886602651885</v>
          </cell>
          <cell r="AD78">
            <v>-0.35652750165673164</v>
          </cell>
          <cell r="AE78">
            <v>4.1346979483282924</v>
          </cell>
          <cell r="AF78">
            <v>-1.4587636251173357</v>
          </cell>
          <cell r="AG78">
            <v>-3.4878327308960118</v>
          </cell>
          <cell r="AH78">
            <v>-7.8244398601417702</v>
          </cell>
          <cell r="AI78">
            <v>2.629676095642822</v>
          </cell>
          <cell r="AL78">
            <v>-0.12020093776988017</v>
          </cell>
          <cell r="AM78">
            <v>-8.3549612239758431E-2</v>
          </cell>
          <cell r="AN78">
            <v>-1.1791467121275008</v>
          </cell>
          <cell r="AO78">
            <v>-9.4043160603270994</v>
          </cell>
          <cell r="AP78">
            <v>-0.38310989008226526</v>
          </cell>
          <cell r="AQ78">
            <v>-5.1513068465259453</v>
          </cell>
          <cell r="AR78">
            <v>1.0365572718575917</v>
          </cell>
          <cell r="AS78">
            <v>0.56811579597545836</v>
          </cell>
          <cell r="AT78">
            <v>0.41967663641325759</v>
          </cell>
          <cell r="AU78">
            <v>0.30675393570369236</v>
          </cell>
          <cell r="AV78">
            <v>0.20167628792288261</v>
          </cell>
          <cell r="AW78">
            <v>0.15813106444560798</v>
          </cell>
        </row>
        <row r="79">
          <cell r="I79" t="str">
            <v>Gross profit</v>
          </cell>
          <cell r="M79">
            <v>2.448387096774193</v>
          </cell>
          <cell r="N79">
            <v>0.22544434050514472</v>
          </cell>
          <cell r="O79">
            <v>0.47709923664122211</v>
          </cell>
          <cell r="P79">
            <v>-0.15844342590096161</v>
          </cell>
          <cell r="Q79">
            <v>0.19276072564697877</v>
          </cell>
          <cell r="R79">
            <v>-0.26277471902443472</v>
          </cell>
          <cell r="S79">
            <v>-0.10027648248256393</v>
          </cell>
          <cell r="T79">
            <v>-1.032669790059197</v>
          </cell>
          <cell r="U79">
            <v>-1.1136792592601108</v>
          </cell>
          <cell r="V79">
            <v>-1.168644302387472</v>
          </cell>
          <cell r="W79">
            <v>-1.2773619705492849</v>
          </cell>
          <cell r="X79">
            <v>-74.232404659282281</v>
          </cell>
          <cell r="Y79">
            <v>-15.710400403938918</v>
          </cell>
          <cell r="Z79">
            <v>-6.6670674978906543</v>
          </cell>
          <cell r="AA79">
            <v>-8.8136051431489726E-2</v>
          </cell>
          <cell r="AB79">
            <v>8.9175258253316514E-2</v>
          </cell>
          <cell r="AC79">
            <v>-0.58232494203106389</v>
          </cell>
          <cell r="AD79">
            <v>-0.5417834578046602</v>
          </cell>
          <cell r="AE79">
            <v>2.9360654367369614</v>
          </cell>
          <cell r="AF79">
            <v>-1.3327527755200892</v>
          </cell>
          <cell r="AG79">
            <v>-2.8145873903742946</v>
          </cell>
          <cell r="AH79">
            <v>-7.6176383504965433</v>
          </cell>
          <cell r="AI79">
            <v>2.5943452174736321</v>
          </cell>
          <cell r="AL79">
            <v>-1.8584536040397559E-2</v>
          </cell>
          <cell r="AM79">
            <v>-8.354961223975832E-2</v>
          </cell>
          <cell r="AN79">
            <v>-1.1420984930198834</v>
          </cell>
          <cell r="AO79">
            <v>-9.3610619658522491</v>
          </cell>
          <cell r="AP79">
            <v>-0.51602137987248375</v>
          </cell>
          <cell r="AQ79">
            <v>-4.5237786074961654</v>
          </cell>
          <cell r="AR79">
            <v>1.0070712309263552</v>
          </cell>
          <cell r="AS79">
            <v>0.54540521460680647</v>
          </cell>
          <cell r="AT79">
            <v>0.39910977809277504</v>
          </cell>
          <cell r="AU79">
            <v>0.28781747214911979</v>
          </cell>
          <cell r="AV79">
            <v>0.18425752711260035</v>
          </cell>
          <cell r="AW79">
            <v>0.14133875721571632</v>
          </cell>
        </row>
        <row r="80">
          <cell r="I80" t="str">
            <v>Sales and marketing</v>
          </cell>
          <cell r="M80">
            <v>0.44005449591280654</v>
          </cell>
          <cell r="N80">
            <v>1.4191106906338735E-2</v>
          </cell>
          <cell r="O80">
            <v>0.53638059701492535</v>
          </cell>
          <cell r="P80">
            <v>0.21554341226472351</v>
          </cell>
          <cell r="Q80">
            <v>-4.4955044955044876E-2</v>
          </cell>
          <cell r="R80">
            <v>3.608786610878667E-2</v>
          </cell>
          <cell r="S80">
            <v>0.25441696113074186</v>
          </cell>
          <cell r="T80">
            <v>0.35573440643863186</v>
          </cell>
          <cell r="U80">
            <v>5.1350549124369316E-2</v>
          </cell>
          <cell r="V80">
            <v>-0.10954263128176167</v>
          </cell>
          <cell r="W80">
            <v>0.2869372225745086</v>
          </cell>
          <cell r="X80">
            <v>0.13328406011332827</v>
          </cell>
          <cell r="Y80">
            <v>0.28565217391304354</v>
          </cell>
          <cell r="Z80">
            <v>-4.7007101792357009E-2</v>
          </cell>
          <cell r="AA80">
            <v>0.18222143364088006</v>
          </cell>
          <cell r="AB80">
            <v>0.18895392465856209</v>
          </cell>
          <cell r="AC80">
            <v>2.5498611461752141E-2</v>
          </cell>
          <cell r="AD80">
            <v>0.35672922205809932</v>
          </cell>
          <cell r="AE80">
            <v>0.27256697613248315</v>
          </cell>
          <cell r="AF80">
            <v>-0.41843120647468479</v>
          </cell>
          <cell r="AG80">
            <v>0.15314130830535211</v>
          </cell>
          <cell r="AH80">
            <v>0.48722377168517239</v>
          </cell>
          <cell r="AI80">
            <v>0.50394278997475306</v>
          </cell>
        </row>
        <row r="81">
          <cell r="I81" t="str">
            <v>Technology and development</v>
          </cell>
          <cell r="M81">
            <v>0.17889908256880727</v>
          </cell>
          <cell r="N81">
            <v>7.0038910505836549E-2</v>
          </cell>
          <cell r="O81">
            <v>0.21090909090909093</v>
          </cell>
          <cell r="P81">
            <v>0.45945945945945943</v>
          </cell>
          <cell r="Q81">
            <v>0.15020576131687258</v>
          </cell>
          <cell r="R81">
            <v>-6.6189624329159313E-2</v>
          </cell>
          <cell r="S81">
            <v>0.14176245210727956</v>
          </cell>
          <cell r="T81">
            <v>8.0536912751677958E-2</v>
          </cell>
          <cell r="U81">
            <v>0.42546583850931663</v>
          </cell>
          <cell r="V81">
            <v>0.23420479302832264</v>
          </cell>
          <cell r="W81">
            <v>0.30538393645189776</v>
          </cell>
          <cell r="X81">
            <v>0.53144016227180524</v>
          </cell>
          <cell r="Y81">
            <v>1.5894039735099286E-2</v>
          </cell>
          <cell r="Z81">
            <v>0.14298131247283785</v>
          </cell>
          <cell r="AA81">
            <v>9.8859315589354679E-3</v>
          </cell>
          <cell r="AB81">
            <v>0.25677710843373469</v>
          </cell>
          <cell r="AC81">
            <v>7.819053325344516E-2</v>
          </cell>
          <cell r="AD81">
            <v>0.88463773270352886</v>
          </cell>
          <cell r="AE81">
            <v>0.50394278997475284</v>
          </cell>
          <cell r="AF81">
            <v>-0.56382340485601357</v>
          </cell>
          <cell r="AG81">
            <v>0.15314130830535189</v>
          </cell>
          <cell r="AH81">
            <v>0.48722377168517261</v>
          </cell>
          <cell r="AI81">
            <v>0.50394278997475306</v>
          </cell>
        </row>
        <row r="82">
          <cell r="I82" t="str">
            <v>General and administrative</v>
          </cell>
          <cell r="M82">
            <v>3.8841807909604675E-2</v>
          </cell>
          <cell r="N82">
            <v>7.7498300475866699E-2</v>
          </cell>
          <cell r="O82">
            <v>0.10599369085173493</v>
          </cell>
          <cell r="P82">
            <v>0.26811180832857961</v>
          </cell>
          <cell r="Q82">
            <v>7.8272604588394135E-2</v>
          </cell>
          <cell r="R82">
            <v>0.10429703796412193</v>
          </cell>
          <cell r="S82">
            <v>0.88741972043823236</v>
          </cell>
          <cell r="T82">
            <v>-0.23298638911128911</v>
          </cell>
          <cell r="U82">
            <v>0.18293319415448872</v>
          </cell>
          <cell r="V82">
            <v>0.14934921685418034</v>
          </cell>
          <cell r="W82">
            <v>0.35335892514395395</v>
          </cell>
          <cell r="X82">
            <v>0.14253297404623466</v>
          </cell>
          <cell r="Y82">
            <v>9.3594836146971172E-2</v>
          </cell>
          <cell r="Z82">
            <v>8.8308740068104186E-2</v>
          </cell>
          <cell r="AA82">
            <v>2.1693783896537644E-2</v>
          </cell>
          <cell r="AB82">
            <v>0.12413229889750887</v>
          </cell>
          <cell r="AC82">
            <v>5.4213585179804014E-2</v>
          </cell>
          <cell r="AD82">
            <v>0.31461152554052885</v>
          </cell>
          <cell r="AE82">
            <v>0.16973328109147467</v>
          </cell>
          <cell r="AF82">
            <v>-0.50151246269258698</v>
          </cell>
          <cell r="AG82">
            <v>0.15314130830535189</v>
          </cell>
          <cell r="AH82">
            <v>0.48722377168517261</v>
          </cell>
          <cell r="AI82">
            <v>0.50394278997475306</v>
          </cell>
        </row>
        <row r="83">
          <cell r="I83" t="str">
            <v>Stock-based compensation (SBC)</v>
          </cell>
          <cell r="M83">
            <v>0.21212121212121215</v>
          </cell>
          <cell r="N83">
            <v>0.75000000000000022</v>
          </cell>
          <cell r="O83">
            <v>-1.4285714285714346E-2</v>
          </cell>
          <cell r="P83">
            <v>0.1159420289855071</v>
          </cell>
          <cell r="Q83">
            <v>0.49350649350649367</v>
          </cell>
          <cell r="R83">
            <v>-0.15652173913043477</v>
          </cell>
          <cell r="S83">
            <v>0.268041237113402</v>
          </cell>
          <cell r="T83">
            <v>-0.17073170731707321</v>
          </cell>
          <cell r="U83">
            <v>2.8921568627450984</v>
          </cell>
          <cell r="V83">
            <v>0.52644836272040285</v>
          </cell>
          <cell r="W83">
            <v>0.20132013201320142</v>
          </cell>
          <cell r="X83">
            <v>-4.6860980057309876E-2</v>
          </cell>
          <cell r="Y83">
            <v>0.19681141815973291</v>
          </cell>
          <cell r="Z83">
            <v>0.20184720002029888</v>
          </cell>
          <cell r="AA83">
            <v>0.22366254275218478</v>
          </cell>
          <cell r="AB83">
            <v>-0.14703243616287076</v>
          </cell>
          <cell r="AC83">
            <v>0.15314130830535211</v>
          </cell>
          <cell r="AD83">
            <v>-1.6628953323159501E-2</v>
          </cell>
          <cell r="AE83">
            <v>0.3543434829917409</v>
          </cell>
          <cell r="AF83">
            <v>-0.13581553581553563</v>
          </cell>
          <cell r="AG83">
            <v>0.14577877810721307</v>
          </cell>
          <cell r="AH83">
            <v>-3.6392979640873402E-2</v>
          </cell>
          <cell r="AI83">
            <v>0.36249892501794823</v>
          </cell>
        </row>
        <row r="84">
          <cell r="I84" t="str">
            <v>Depreciation</v>
          </cell>
          <cell r="M84">
            <v>1</v>
          </cell>
          <cell r="N84">
            <v>4.3333333333333641</v>
          </cell>
          <cell r="O84">
            <v>0.18749999999999534</v>
          </cell>
          <cell r="P84">
            <v>1.000000000000008</v>
          </cell>
          <cell r="Q84">
            <v>1.3157894736842035E-2</v>
          </cell>
          <cell r="R84">
            <v>0.27272727272727315</v>
          </cell>
          <cell r="S84">
            <v>2.9693877551020398</v>
          </cell>
          <cell r="T84">
            <v>-0.33419023136246773</v>
          </cell>
          <cell r="U84">
            <v>1.5945945945945943</v>
          </cell>
          <cell r="V84">
            <v>0.22946428571428612</v>
          </cell>
          <cell r="W84">
            <v>0.54901960784313619</v>
          </cell>
          <cell r="X84" t="str">
            <v>NA</v>
          </cell>
          <cell r="Y84">
            <v>8.231748158070995E-2</v>
          </cell>
          <cell r="Z84">
            <v>-9.2827526455845022E-2</v>
          </cell>
          <cell r="AA84">
            <v>0.22041066921345309</v>
          </cell>
          <cell r="AB84">
            <v>-0.1513694801565123</v>
          </cell>
          <cell r="AC84">
            <v>0.60130417599789143</v>
          </cell>
          <cell r="AD84">
            <v>0.24462177615071412</v>
          </cell>
          <cell r="AE84">
            <v>7.5406504065040902E-2</v>
          </cell>
          <cell r="AF84">
            <v>-0.19647384037627946</v>
          </cell>
          <cell r="AG84">
            <v>0.5411394123716935</v>
          </cell>
          <cell r="AH84">
            <v>0.20121904915059674</v>
          </cell>
          <cell r="AI84">
            <v>9.802105342316958E-2</v>
          </cell>
        </row>
        <row r="85">
          <cell r="I85" t="str">
            <v>Amortization</v>
          </cell>
          <cell r="M85">
            <v>-1.6611295681063232E-2</v>
          </cell>
          <cell r="N85">
            <v>-8.5585585585585711E-2</v>
          </cell>
          <cell r="O85">
            <v>0.16256157635467994</v>
          </cell>
          <cell r="P85">
            <v>-0.20127118644067787</v>
          </cell>
          <cell r="Q85">
            <v>0.10079575596816959</v>
          </cell>
          <cell r="R85">
            <v>0.16626506024096366</v>
          </cell>
          <cell r="S85">
            <v>-0.72210743801652888</v>
          </cell>
          <cell r="T85">
            <v>3.0185873605947942</v>
          </cell>
          <cell r="U85">
            <v>-0.41165587419056426</v>
          </cell>
          <cell r="V85">
            <v>1.8443396226415079</v>
          </cell>
          <cell r="W85">
            <v>-1.4925373134326736E-2</v>
          </cell>
          <cell r="X85">
            <v>1.5151515151513362E-2</v>
          </cell>
          <cell r="Y85">
            <v>-1.4925373134326736E-2</v>
          </cell>
          <cell r="Z85">
            <v>0</v>
          </cell>
          <cell r="AA85">
            <v>1.5151515151513362E-2</v>
          </cell>
          <cell r="AB85">
            <v>-1.4925373134326736E-2</v>
          </cell>
          <cell r="AC85">
            <v>0.51515151515151381</v>
          </cell>
          <cell r="AD85">
            <v>0</v>
          </cell>
          <cell r="AE85">
            <v>0</v>
          </cell>
          <cell r="AF85">
            <v>0</v>
          </cell>
          <cell r="AG85">
            <v>0</v>
          </cell>
          <cell r="AH85">
            <v>0</v>
          </cell>
          <cell r="AI85">
            <v>0</v>
          </cell>
        </row>
        <row r="86">
          <cell r="I86" t="str">
            <v>Total operating expenses (adjusted)</v>
          </cell>
          <cell r="M86">
            <v>0.17885869306553737</v>
          </cell>
          <cell r="N86">
            <v>5.4436324976112616E-2</v>
          </cell>
          <cell r="O86">
            <v>0.27433888094751868</v>
          </cell>
          <cell r="P86">
            <v>0.26636754233977977</v>
          </cell>
          <cell r="Q86">
            <v>3.2923926195993714E-2</v>
          </cell>
          <cell r="R86">
            <v>5.7240861828706135E-2</v>
          </cell>
          <cell r="S86">
            <v>0.57739604003418266</v>
          </cell>
          <cell r="T86">
            <v>-3.2487029980258098E-2</v>
          </cell>
          <cell r="U86">
            <v>0.14919756660054873</v>
          </cell>
          <cell r="V86">
            <v>5.1347166305357517E-2</v>
          </cell>
          <cell r="W86">
            <v>0.32799575821845184</v>
          </cell>
          <cell r="X86">
            <v>0.18613750698714382</v>
          </cell>
          <cell r="Y86">
            <v>0.1417126699878819</v>
          </cell>
          <cell r="Z86">
            <v>4.8882599209859157E-2</v>
          </cell>
          <cell r="AA86">
            <v>7.0834270294580781E-2</v>
          </cell>
          <cell r="AB86">
            <v>0.16579168416631651</v>
          </cell>
          <cell r="AC86">
            <v>4.6203728721966986E-2</v>
          </cell>
          <cell r="AD86">
            <v>0.41899985365013759</v>
          </cell>
          <cell r="AE86">
            <v>0.27339378340204834</v>
          </cell>
          <cell r="AF86">
            <v>-0.49008908272143958</v>
          </cell>
          <cell r="AG86">
            <v>0.15385673702076064</v>
          </cell>
          <cell r="AH86">
            <v>0.48919642421539544</v>
          </cell>
          <cell r="AI86">
            <v>0.5053128871652155</v>
          </cell>
        </row>
        <row r="87">
          <cell r="I87" t="str">
            <v>Operating income (adjusted)</v>
          </cell>
          <cell r="M87">
            <v>-0.16865155589704173</v>
          </cell>
          <cell r="N87">
            <v>-5.4176568963999472E-2</v>
          </cell>
          <cell r="O87">
            <v>0.10748685496254162</v>
          </cell>
          <cell r="P87">
            <v>-2.6070333179277649E-2</v>
          </cell>
          <cell r="Q87">
            <v>0.19811910873363447</v>
          </cell>
          <cell r="R87">
            <v>-0.41662765995751294</v>
          </cell>
          <cell r="S87">
            <v>0.25070978891494966</v>
          </cell>
          <cell r="T87">
            <v>-1.0793031977891816</v>
          </cell>
          <cell r="U87">
            <v>-2.6586807716241863</v>
          </cell>
          <cell r="V87">
            <v>-3.3601575689363901</v>
          </cell>
          <cell r="W87">
            <v>1.0772532188841155</v>
          </cell>
          <cell r="X87">
            <v>-2.9008264462809934</v>
          </cell>
          <cell r="Y87">
            <v>-0.28858695652174116</v>
          </cell>
          <cell r="Z87">
            <v>-2.2016806722689104</v>
          </cell>
          <cell r="AA87">
            <v>2.086458995549902</v>
          </cell>
          <cell r="AB87">
            <v>-1.3382080329557151</v>
          </cell>
          <cell r="AC87">
            <v>-1.580389768574912</v>
          </cell>
          <cell r="AD87">
            <v>-1.784733892969562</v>
          </cell>
          <cell r="AE87">
            <v>-9.6589394631072949</v>
          </cell>
          <cell r="AF87">
            <v>0.16061832108221896</v>
          </cell>
          <cell r="AG87">
            <v>0.15110368960974885</v>
          </cell>
          <cell r="AH87">
            <v>0.48159200587191675</v>
          </cell>
          <cell r="AI87">
            <v>0.50001119539426897</v>
          </cell>
        </row>
        <row r="88">
          <cell r="I88" t="str">
            <v>Adjusted EBITDA</v>
          </cell>
          <cell r="L88">
            <v>0.19053472649047329</v>
          </cell>
          <cell r="M88">
            <v>3.8841807909604675E-2</v>
          </cell>
          <cell r="N88">
            <v>7.7498300475866699E-2</v>
          </cell>
          <cell r="O88">
            <v>0.10599369085173493</v>
          </cell>
          <cell r="P88">
            <v>0.26811180832857961</v>
          </cell>
          <cell r="Q88">
            <v>7.8272604588394135E-2</v>
          </cell>
          <cell r="R88">
            <v>0.10429703796412193</v>
          </cell>
          <cell r="S88">
            <v>0.88741972043823236</v>
          </cell>
          <cell r="T88">
            <v>-0.23298638911128911</v>
          </cell>
          <cell r="U88">
            <v>0.18293319415448872</v>
          </cell>
          <cell r="V88">
            <v>0.14934921685418034</v>
          </cell>
          <cell r="W88">
            <v>0.35335892514395395</v>
          </cell>
          <cell r="X88">
            <v>0.23103105942419511</v>
          </cell>
          <cell r="Y88">
            <v>0.11635944700460832</v>
          </cell>
          <cell r="Z88">
            <v>-9.3911248710010109E-2</v>
          </cell>
          <cell r="AA88">
            <v>0.21867881548974921</v>
          </cell>
          <cell r="AB88">
            <v>8.3177570093458275E-2</v>
          </cell>
          <cell r="AC88">
            <v>8.4555651423640743E-2</v>
          </cell>
          <cell r="AD88">
            <v>-9.3078758949880491E-3</v>
          </cell>
          <cell r="AE88">
            <v>0.13229864289729387</v>
          </cell>
          <cell r="AF88">
            <v>-0.21908894816962354</v>
          </cell>
          <cell r="AG88">
            <v>0.20522209839197575</v>
          </cell>
          <cell r="AH88">
            <v>0.28508014796547465</v>
          </cell>
          <cell r="AI88">
            <v>0.33925733879735714</v>
          </cell>
          <cell r="AJ88">
            <v>0.38661046702289781</v>
          </cell>
          <cell r="AK88">
            <v>0.40423352992950856</v>
          </cell>
          <cell r="AL88">
            <v>0.40451414276088071</v>
          </cell>
          <cell r="AM88">
            <v>0.40749999999999997</v>
          </cell>
          <cell r="AN88">
            <v>0.40999999999999986</v>
          </cell>
          <cell r="AO88">
            <v>0.40999999999999992</v>
          </cell>
          <cell r="AP88">
            <v>0.40999999999999992</v>
          </cell>
          <cell r="AQ88">
            <v>0.40999999999999992</v>
          </cell>
          <cell r="AR88">
            <v>0.40999999999999992</v>
          </cell>
          <cell r="AS88">
            <v>0.40999999999999992</v>
          </cell>
        </row>
        <row r="89">
          <cell r="I89" t="str">
            <v>Net income (adjusted)</v>
          </cell>
          <cell r="L89">
            <v>0.19053472649047329</v>
          </cell>
          <cell r="M89">
            <v>0.21212121212121215</v>
          </cell>
          <cell r="N89">
            <v>0.75000000000000022</v>
          </cell>
          <cell r="O89">
            <v>-1.4285714285714346E-2</v>
          </cell>
          <cell r="P89">
            <v>0.1159420289855071</v>
          </cell>
          <cell r="Q89">
            <v>0.49350649350649367</v>
          </cell>
          <cell r="R89">
            <v>-0.15652173913043477</v>
          </cell>
          <cell r="S89">
            <v>0.268041237113402</v>
          </cell>
          <cell r="T89">
            <v>-0.17073170731707321</v>
          </cell>
          <cell r="U89">
            <v>2.8921568627450984</v>
          </cell>
          <cell r="V89">
            <v>0.52644836272040285</v>
          </cell>
          <cell r="W89">
            <v>0.20132013201320142</v>
          </cell>
          <cell r="X89">
            <v>0.68956043956043955</v>
          </cell>
          <cell r="Y89">
            <v>-0.10569105691056901</v>
          </cell>
          <cell r="Z89">
            <v>2.0454545454545454</v>
          </cell>
          <cell r="AA89">
            <v>-0.30447761194029854</v>
          </cell>
          <cell r="AB89">
            <v>-0.24034334763948495</v>
          </cell>
          <cell r="AC89">
            <v>1.0451977401129944</v>
          </cell>
          <cell r="AD89">
            <v>-0.48618784530386738</v>
          </cell>
          <cell r="AE89">
            <v>0.74944354838709648</v>
          </cell>
          <cell r="AF89">
            <v>-0.15401302718375876</v>
          </cell>
          <cell r="AG89">
            <v>0.54816112084063051</v>
          </cell>
          <cell r="AH89">
            <v>0.27805178791615293</v>
          </cell>
          <cell r="AI89">
            <v>0.17521117337124698</v>
          </cell>
          <cell r="AJ89">
            <v>0.13622947973533439</v>
          </cell>
          <cell r="AK89">
            <v>0.12630242592767013</v>
          </cell>
          <cell r="AL89">
            <v>0.12600262896652539</v>
          </cell>
          <cell r="AM89">
            <v>0.12</v>
          </cell>
          <cell r="AN89">
            <v>0.10749999999999998</v>
          </cell>
          <cell r="AO89">
            <v>9.5000000000000015E-2</v>
          </cell>
          <cell r="AP89">
            <v>8.5000000000000006E-2</v>
          </cell>
          <cell r="AQ89">
            <v>8.5000000000000006E-2</v>
          </cell>
          <cell r="AR89">
            <v>8.5000000000000006E-2</v>
          </cell>
          <cell r="AS89">
            <v>8.5000000000000006E-2</v>
          </cell>
        </row>
        <row r="90">
          <cell r="I90" t="str">
            <v>EPS (adjusted)</v>
          </cell>
          <cell r="L90">
            <v>0.19053472649047329</v>
          </cell>
          <cell r="M90">
            <v>1</v>
          </cell>
          <cell r="N90">
            <v>4.3333333333333641</v>
          </cell>
          <cell r="O90">
            <v>0.18749999999999534</v>
          </cell>
          <cell r="P90">
            <v>1.000000000000008</v>
          </cell>
          <cell r="Q90">
            <v>1.3157894736842035E-2</v>
          </cell>
          <cell r="R90">
            <v>0.27272727272727315</v>
          </cell>
          <cell r="S90">
            <v>2.9693877551020398</v>
          </cell>
          <cell r="T90">
            <v>-0.33419023136246773</v>
          </cell>
          <cell r="U90">
            <v>1.5945945945945943</v>
          </cell>
          <cell r="V90">
            <v>0.22946428571428612</v>
          </cell>
          <cell r="W90">
            <v>0.54901960784313619</v>
          </cell>
          <cell r="X90">
            <v>1.0379746835443049</v>
          </cell>
          <cell r="Y90">
            <v>0.16770186335403703</v>
          </cell>
          <cell r="Z90">
            <v>0.23049645390070927</v>
          </cell>
          <cell r="AA90">
            <v>0.35878962536023074</v>
          </cell>
          <cell r="AB90">
            <v>0.25556733828207823</v>
          </cell>
          <cell r="AC90">
            <v>0.14020270270270263</v>
          </cell>
          <cell r="AD90">
            <v>0.14814814814814814</v>
          </cell>
          <cell r="AE90">
            <v>-0.54838709677419351</v>
          </cell>
          <cell r="AF90">
            <v>0</v>
          </cell>
          <cell r="AG90">
            <v>0.10491959879000161</v>
          </cell>
          <cell r="AH90">
            <v>6.6769420468557342E-2</v>
          </cell>
          <cell r="AI90">
            <v>4.5224554654177469E-2</v>
          </cell>
          <cell r="AJ90">
            <v>4.0259264260498848E-2</v>
          </cell>
          <cell r="AK90">
            <v>5.8346140118876087E-2</v>
          </cell>
          <cell r="AL90">
            <v>5.8652129916046208E-2</v>
          </cell>
          <cell r="AM90">
            <v>0.06</v>
          </cell>
          <cell r="AN90">
            <v>5.7499999999999996E-2</v>
          </cell>
          <cell r="AO90">
            <v>5.5E-2</v>
          </cell>
          <cell r="AP90">
            <v>5.5E-2</v>
          </cell>
          <cell r="AQ90">
            <v>5.5E-2</v>
          </cell>
          <cell r="AR90">
            <v>5.5E-2</v>
          </cell>
          <cell r="AS90">
            <v>5.5000000000000007E-2</v>
          </cell>
        </row>
        <row r="91">
          <cell r="I91" t="str">
            <v>Sales and marketing</v>
          </cell>
          <cell r="L91">
            <v>0.45113706207744314</v>
          </cell>
          <cell r="M91">
            <v>-1.6611295681063232E-2</v>
          </cell>
          <cell r="N91">
            <v>-8.5585585585585711E-2</v>
          </cell>
          <cell r="O91">
            <v>0.16256157635467994</v>
          </cell>
          <cell r="P91">
            <v>-0.20127118644067787</v>
          </cell>
          <cell r="Q91">
            <v>0.10079575596816959</v>
          </cell>
          <cell r="R91">
            <v>0.16626506024096366</v>
          </cell>
          <cell r="S91">
            <v>-0.72210743801652888</v>
          </cell>
          <cell r="T91">
            <v>3.0185873605947942</v>
          </cell>
          <cell r="U91">
            <v>-0.41165587419056426</v>
          </cell>
          <cell r="V91">
            <v>1.8443396226415079</v>
          </cell>
          <cell r="W91">
            <v>-1.4925373134326736E-2</v>
          </cell>
          <cell r="X91">
            <v>1.5151515151513362E-2</v>
          </cell>
          <cell r="Y91">
            <v>-1.4925373134326736E-2</v>
          </cell>
          <cell r="Z91">
            <v>0</v>
          </cell>
          <cell r="AA91">
            <v>1.5151515151513362E-2</v>
          </cell>
          <cell r="AB91">
            <v>-1.4925373134326736E-2</v>
          </cell>
          <cell r="AC91">
            <v>0.51515151515151381</v>
          </cell>
          <cell r="AD91">
            <v>0</v>
          </cell>
          <cell r="AE91">
            <v>0</v>
          </cell>
          <cell r="AF91">
            <v>0</v>
          </cell>
          <cell r="AG91">
            <v>0.88791593695271454</v>
          </cell>
          <cell r="AH91">
            <v>0.38378545006165227</v>
          </cell>
          <cell r="AI91">
            <v>0.2563979259011458</v>
          </cell>
          <cell r="AJ91">
            <v>0.19894288084260883</v>
          </cell>
          <cell r="AK91">
            <v>0.21200708794710069</v>
          </cell>
          <cell r="AL91">
            <v>0.16069827263184361</v>
          </cell>
          <cell r="AM91">
            <v>0.11</v>
          </cell>
          <cell r="AN91">
            <v>9.5000000000000001E-2</v>
          </cell>
          <cell r="AO91">
            <v>0.08</v>
          </cell>
          <cell r="AP91">
            <v>6.5000000000000002E-2</v>
          </cell>
          <cell r="AQ91">
            <v>6.5000000000000002E-2</v>
          </cell>
          <cell r="AR91">
            <v>6.5000000000000002E-2</v>
          </cell>
          <cell r="AS91">
            <v>6.5000000000000002E-2</v>
          </cell>
        </row>
        <row r="92">
          <cell r="I92" t="str">
            <v>% of revenue</v>
          </cell>
          <cell r="L92">
            <v>0.13398893669330056</v>
          </cell>
          <cell r="M92">
            <v>0.17885869306553737</v>
          </cell>
          <cell r="N92">
            <v>5.4436324976112616E-2</v>
          </cell>
          <cell r="O92">
            <v>0.27433888094751868</v>
          </cell>
          <cell r="P92">
            <v>0.26636754233977977</v>
          </cell>
          <cell r="Q92">
            <v>3.2923926195993714E-2</v>
          </cell>
          <cell r="R92">
            <v>5.7240861828706135E-2</v>
          </cell>
          <cell r="S92">
            <v>0.57739604003418266</v>
          </cell>
          <cell r="T92">
            <v>-3.2487029980258098E-2</v>
          </cell>
          <cell r="U92">
            <v>0.14919756660054873</v>
          </cell>
          <cell r="V92">
            <v>5.1347166305357517E-2</v>
          </cell>
          <cell r="W92">
            <v>0.32799575821845184</v>
          </cell>
          <cell r="X92">
            <v>0.85762197556496034</v>
          </cell>
          <cell r="Y92">
            <v>0.12470446631990706</v>
          </cell>
          <cell r="Z92">
            <v>1.9110227793917023E-3</v>
          </cell>
          <cell r="AA92">
            <v>0.12737468528267337</v>
          </cell>
          <cell r="AB92">
            <v>0.10357662504652643</v>
          </cell>
          <cell r="AC92">
            <v>6.6719813576991527E-2</v>
          </cell>
          <cell r="AD92">
            <v>-2.1845357861454584E-2</v>
          </cell>
          <cell r="AE92">
            <v>9.669695856597138E-2</v>
          </cell>
          <cell r="AF92">
            <v>-0.16671923593934945</v>
          </cell>
          <cell r="AG92">
            <v>2.0538130870880435E-2</v>
          </cell>
          <cell r="AH92">
            <v>1.3070283600493221E-2</v>
          </cell>
          <cell r="AI92">
            <v>8.6142008865099963E-3</v>
          </cell>
          <cell r="AJ92">
            <v>1.7679739192499856E-2</v>
          </cell>
          <cell r="AK92">
            <v>3.9193542047694638E-2</v>
          </cell>
          <cell r="AL92">
            <v>2.6004740134957651E-2</v>
          </cell>
          <cell r="AM92">
            <v>2.500474013495765E-2</v>
          </cell>
          <cell r="AN92">
            <v>2.4004740134957649E-2</v>
          </cell>
          <cell r="AO92">
            <v>2.3004740134957648E-2</v>
          </cell>
          <cell r="AP92">
            <v>2.2004740134957648E-2</v>
          </cell>
          <cell r="AQ92">
            <v>2.1004740134957647E-2</v>
          </cell>
          <cell r="AR92">
            <v>2.0004740134957646E-2</v>
          </cell>
          <cell r="AS92">
            <v>0.02</v>
          </cell>
        </row>
        <row r="93">
          <cell r="I93" t="str">
            <v>Gross margin</v>
          </cell>
          <cell r="L93">
            <v>0.19053472649047329</v>
          </cell>
          <cell r="M93">
            <v>-0.16865155589704173</v>
          </cell>
          <cell r="N93">
            <v>-5.4176568963999472E-2</v>
          </cell>
          <cell r="O93">
            <v>0.10748685496254162</v>
          </cell>
          <cell r="P93">
            <v>-2.6070333179277649E-2</v>
          </cell>
          <cell r="Q93">
            <v>0.19811910873363447</v>
          </cell>
          <cell r="R93">
            <v>-0.41662765995751294</v>
          </cell>
          <cell r="S93">
            <v>0.25070978891494966</v>
          </cell>
          <cell r="T93">
            <v>-1.0793031977891816</v>
          </cell>
          <cell r="U93">
            <v>-2.6586807716241863</v>
          </cell>
          <cell r="V93">
            <v>-3.3601575689363901</v>
          </cell>
          <cell r="W93">
            <v>1.0772532188841155</v>
          </cell>
          <cell r="X93">
            <v>-5.6002066115702478</v>
          </cell>
          <cell r="Y93">
            <v>-3.5706265439029661E-2</v>
          </cell>
          <cell r="Z93">
            <v>-0.71145784816022339</v>
          </cell>
          <cell r="AA93">
            <v>-2.0064568200161386</v>
          </cell>
          <cell r="AB93">
            <v>-5.7987169206094729</v>
          </cell>
          <cell r="AC93">
            <v>-0.7075534759358274</v>
          </cell>
          <cell r="AD93">
            <v>-0.57657142857143451</v>
          </cell>
          <cell r="AE93">
            <v>-7.7219264507423162</v>
          </cell>
          <cell r="AF93">
            <v>-5.8809593957776962E-2</v>
          </cell>
          <cell r="AG93">
            <v>1.0702471297917881E-2</v>
          </cell>
          <cell r="AH93">
            <v>9.0195003881810053E-4</v>
          </cell>
          <cell r="AI93">
            <v>2.478015357500178E-3</v>
          </cell>
          <cell r="AJ93">
            <v>5.4245588013600524E-3</v>
          </cell>
          <cell r="AK93">
            <v>1.0167730934725517E-2</v>
          </cell>
          <cell r="AL93">
            <v>8.5227351649737344E-3</v>
          </cell>
          <cell r="AM93">
            <v>4.1666666666666657E-3</v>
          </cell>
          <cell r="AN93">
            <v>2.7777777777777775E-3</v>
          </cell>
          <cell r="AO93">
            <v>2.7777777777777779E-3</v>
          </cell>
          <cell r="AP93">
            <v>2.7777777777777779E-3</v>
          </cell>
          <cell r="AQ93">
            <v>2.7777777777777775E-3</v>
          </cell>
          <cell r="AR93">
            <v>2.7777777777777779E-3</v>
          </cell>
          <cell r="AS93">
            <v>2.7777777777777779E-3</v>
          </cell>
          <cell r="AT93">
            <v>0.40500000000000003</v>
          </cell>
          <cell r="AU93">
            <v>0.40999999999999992</v>
          </cell>
          <cell r="AV93">
            <v>0.40999999999999992</v>
          </cell>
          <cell r="AW93">
            <v>0.40999999999999986</v>
          </cell>
        </row>
        <row r="94">
          <cell r="I94" t="str">
            <v>Sales and marketing</v>
          </cell>
          <cell r="L94">
            <v>0.45113706207744314</v>
          </cell>
          <cell r="M94">
            <v>-0.16897233201581008</v>
          </cell>
          <cell r="N94">
            <v>-5.7074910820451574E-2</v>
          </cell>
          <cell r="O94">
            <v>0.10718789407313922</v>
          </cell>
          <cell r="P94">
            <v>-3.0182232346241067E-2</v>
          </cell>
          <cell r="Q94">
            <v>0.19964768056371174</v>
          </cell>
          <cell r="R94">
            <v>-0.4214390602055802</v>
          </cell>
          <cell r="S94">
            <v>0.20896785109983185</v>
          </cell>
          <cell r="T94">
            <v>-1.1168649405178432</v>
          </cell>
          <cell r="U94">
            <v>-1.5928143712575038</v>
          </cell>
          <cell r="V94">
            <v>-7.2525252525251318</v>
          </cell>
          <cell r="W94">
            <v>0.94668820678513366</v>
          </cell>
          <cell r="X94">
            <v>-5.0663900414937757</v>
          </cell>
          <cell r="Y94">
            <v>-0.26326530612244881</v>
          </cell>
          <cell r="Z94">
            <v>-0.8490304709141272</v>
          </cell>
          <cell r="AA94">
            <v>-5.018348623853198</v>
          </cell>
          <cell r="AB94">
            <v>-3.1917808219178094</v>
          </cell>
          <cell r="AC94">
            <v>-0.91666666666666508</v>
          </cell>
          <cell r="AD94">
            <v>-3.0224999999999818</v>
          </cell>
          <cell r="AE94">
            <v>6.0221847960444439</v>
          </cell>
          <cell r="AF94">
            <v>-5.1563141535809764E-2</v>
          </cell>
          <cell r="AG94">
            <v>6.1738222859063505E-3</v>
          </cell>
          <cell r="AH94">
            <v>8.0992830068045869E-3</v>
          </cell>
          <cell r="AI94">
            <v>2.1845254135962511E-3</v>
          </cell>
          <cell r="AJ94">
            <v>1.8961842685294142E-3</v>
          </cell>
          <cell r="AK94">
            <v>1.8203518286363429E-3</v>
          </cell>
          <cell r="AL94">
            <v>1.3636376263957974E-3</v>
          </cell>
          <cell r="AM94">
            <v>2.8872114905426497E-3</v>
          </cell>
          <cell r="AN94">
            <v>2.0332475285511618E-3</v>
          </cell>
          <cell r="AO94">
            <v>1.5173489019038521E-3</v>
          </cell>
          <cell r="AP94">
            <v>1.2042451602411524E-3</v>
          </cell>
          <cell r="AQ94">
            <v>9.9937357696361188E-4</v>
          </cell>
          <cell r="AR94">
            <v>8.6902050170748857E-4</v>
          </cell>
          <cell r="AS94">
            <v>7.9362602895661051E-4</v>
          </cell>
          <cell r="AT94">
            <v>8.5000000000000006E-2</v>
          </cell>
          <cell r="AU94">
            <v>8.5000000000000006E-2</v>
          </cell>
          <cell r="AV94">
            <v>8.5000000000000006E-2</v>
          </cell>
          <cell r="AW94">
            <v>8.5000000000000006E-2</v>
          </cell>
        </row>
        <row r="95">
          <cell r="I95" t="str">
            <v>Technology and development</v>
          </cell>
          <cell r="L95">
            <v>0.13398893669330056</v>
          </cell>
          <cell r="M95">
            <v>-0.16376381774063076</v>
          </cell>
          <cell r="N95">
            <v>-5.5240306078582879E-2</v>
          </cell>
          <cell r="O95">
            <v>0.10265277335396017</v>
          </cell>
          <cell r="P95">
            <v>-3.3961952709115284E-2</v>
          </cell>
          <cell r="Q95">
            <v>0.18521999145664325</v>
          </cell>
          <cell r="R95">
            <v>-0.41605997260866456</v>
          </cell>
          <cell r="S95">
            <v>0.34569806196765929</v>
          </cell>
          <cell r="T95">
            <v>-1.0442232720267846</v>
          </cell>
          <cell r="U95">
            <v>3.1241443683883325</v>
          </cell>
          <cell r="V95">
            <v>-0.12614107883816594</v>
          </cell>
          <cell r="W95">
            <v>1.1748251748251692</v>
          </cell>
          <cell r="X95">
            <v>-9.3118971061093241</v>
          </cell>
          <cell r="Y95">
            <v>-5.9961315280464E-2</v>
          </cell>
          <cell r="Z95">
            <v>-0.6550068587105623</v>
          </cell>
          <cell r="AA95">
            <v>-1.3924453280318074</v>
          </cell>
          <cell r="AB95">
            <v>-11.493076663289457</v>
          </cell>
          <cell r="AC95">
            <v>-0.67975539105246074</v>
          </cell>
          <cell r="AD95">
            <v>-0.51206030150754311</v>
          </cell>
          <cell r="AE95">
            <v>-4.1315840628218607</v>
          </cell>
          <cell r="AF95">
            <v>-6.2487815811631986E-2</v>
          </cell>
          <cell r="AG95">
            <v>1.5615347874542271</v>
          </cell>
          <cell r="AH95">
            <v>0.74167694204685575</v>
          </cell>
          <cell r="AI95">
            <v>0.48544785481308017</v>
          </cell>
          <cell r="AJ95">
            <v>0.39311136403094188</v>
          </cell>
          <cell r="AK95">
            <v>0.43584919604134154</v>
          </cell>
          <cell r="AL95">
            <v>0.37135777164937284</v>
          </cell>
          <cell r="AM95">
            <v>0.31500474013495761</v>
          </cell>
          <cell r="AN95">
            <v>0.28400474013495763</v>
          </cell>
          <cell r="AO95">
            <v>0.25300474013495766</v>
          </cell>
          <cell r="AP95">
            <v>0.22700474013495764</v>
          </cell>
          <cell r="AQ95">
            <v>0.22600474013495767</v>
          </cell>
          <cell r="AR95">
            <v>0.22500474013495764</v>
          </cell>
          <cell r="AS95">
            <v>0.22500000000000001</v>
          </cell>
          <cell r="AT95">
            <v>5.7500000000000002E-2</v>
          </cell>
          <cell r="AU95">
            <v>5.7500000000000002E-2</v>
          </cell>
          <cell r="AV95">
            <v>5.7499999999999996E-2</v>
          </cell>
          <cell r="AW95">
            <v>5.7500000000000002E-2</v>
          </cell>
        </row>
        <row r="96">
          <cell r="I96" t="str">
            <v>General and administrative</v>
          </cell>
          <cell r="L96">
            <v>0.87031346035648427</v>
          </cell>
          <cell r="M96">
            <v>-0.16376381774063076</v>
          </cell>
          <cell r="N96">
            <v>-5.5240306078582768E-2</v>
          </cell>
          <cell r="O96">
            <v>0.10265277335396017</v>
          </cell>
          <cell r="P96">
            <v>-3.3961952709115395E-2</v>
          </cell>
          <cell r="Q96">
            <v>0.18521999145664347</v>
          </cell>
          <cell r="R96">
            <v>-0.41605997260866467</v>
          </cell>
          <cell r="S96">
            <v>0.34569806196765929</v>
          </cell>
          <cell r="T96">
            <v>-1.0350777317472732</v>
          </cell>
          <cell r="U96">
            <v>3.1241443683883325</v>
          </cell>
          <cell r="V96">
            <v>-0.13371920967391282</v>
          </cell>
          <cell r="W96">
            <v>1.2132112437107208</v>
          </cell>
          <cell r="X96">
            <v>-10.261639729335608</v>
          </cell>
          <cell r="Y96">
            <v>-0.17157144757293663</v>
          </cell>
          <cell r="Z96">
            <v>-0.66627205405031198</v>
          </cell>
          <cell r="AA96">
            <v>-1.3561184941695963</v>
          </cell>
          <cell r="AB96">
            <v>-12.062559123961668</v>
          </cell>
          <cell r="AC96">
            <v>-0.68231564109068221</v>
          </cell>
          <cell r="AD96">
            <v>-0.63387886705364993</v>
          </cell>
          <cell r="AE96">
            <v>-4.0590464708413068</v>
          </cell>
          <cell r="AF96">
            <v>-6.4777425066134597E-2</v>
          </cell>
          <cell r="AG96">
            <v>1.5348228342974404</v>
          </cell>
          <cell r="AH96">
            <v>0.7205073754395579</v>
          </cell>
          <cell r="AI96">
            <v>0.47464912851297392</v>
          </cell>
          <cell r="AJ96">
            <v>0.37353544056991261</v>
          </cell>
          <cell r="AK96">
            <v>0.39483530216501056</v>
          </cell>
          <cell r="AL96">
            <v>0.34398939388801936</v>
          </cell>
          <cell r="AM96">
            <v>0.28711278850945732</v>
          </cell>
          <cell r="AN96">
            <v>0.25796675247144885</v>
          </cell>
          <cell r="AO96">
            <v>0.22848265109809618</v>
          </cell>
          <cell r="AP96">
            <v>0.20379575483975884</v>
          </cell>
          <cell r="AQ96">
            <v>0.2040006264230364</v>
          </cell>
          <cell r="AR96">
            <v>0.20413097949829254</v>
          </cell>
          <cell r="AS96">
            <v>0.20420637397104341</v>
          </cell>
          <cell r="AT96">
            <v>9.0000000000000011E-2</v>
          </cell>
          <cell r="AU96">
            <v>8.0000000000000016E-2</v>
          </cell>
          <cell r="AV96">
            <v>0.08</v>
          </cell>
          <cell r="AW96">
            <v>0.08</v>
          </cell>
        </row>
        <row r="97">
          <cell r="I97" t="str">
            <v>Stock-based compensation (SBC)</v>
          </cell>
          <cell r="L97">
            <v>2.0282728948985865E-2</v>
          </cell>
          <cell r="M97">
            <v>1.1806375442739079E-2</v>
          </cell>
          <cell r="N97">
            <v>1.7060687301974169E-2</v>
          </cell>
          <cell r="O97">
            <v>9.7155730780061952E-3</v>
          </cell>
          <cell r="P97">
            <v>8.7252124645892364E-3</v>
          </cell>
          <cell r="Q97">
            <v>1.2421689349751568E-2</v>
          </cell>
          <cell r="R97">
            <v>8.8149763722282816E-3</v>
          </cell>
          <cell r="S97">
            <v>6.5631503121498323E-3</v>
          </cell>
          <cell r="T97">
            <v>4.7457311682873498E-3</v>
          </cell>
          <cell r="U97">
            <v>1.7686105047445094E-2</v>
          </cell>
          <cell r="V97">
            <v>2.4058120608201991E-2</v>
          </cell>
          <cell r="W97">
            <v>2.1071521606992966E-2</v>
          </cell>
          <cell r="X97">
            <v>3.2918311569996965E-2</v>
          </cell>
          <cell r="Y97">
            <v>2.4434802466316508E-2</v>
          </cell>
          <cell r="Z97">
            <v>6.8107925516193046E-2</v>
          </cell>
          <cell r="AA97">
            <v>3.7974465148378191E-2</v>
          </cell>
          <cell r="AB97">
            <v>3.3516728022978275E-2</v>
          </cell>
          <cell r="AC97">
            <v>6.1481520461681489E-2</v>
          </cell>
          <cell r="AD97">
            <v>0.05</v>
          </cell>
          <cell r="AE97">
            <v>0.05</v>
          </cell>
          <cell r="AF97">
            <v>4.7E-2</v>
          </cell>
          <cell r="AG97">
            <v>-1.3296007359054647</v>
          </cell>
          <cell r="AH97">
            <v>-0.43542722747408324</v>
          </cell>
          <cell r="AI97">
            <v>-0.1353917897156168</v>
          </cell>
          <cell r="AJ97">
            <v>1.3075026452985208E-2</v>
          </cell>
          <cell r="AK97">
            <v>9.3982277644980069E-3</v>
          </cell>
          <cell r="AL97">
            <v>6.0524748872861342E-2</v>
          </cell>
          <cell r="AM97">
            <v>0.12038721149054266</v>
          </cell>
          <cell r="AN97">
            <v>0.15203324752855105</v>
          </cell>
          <cell r="AO97">
            <v>0.18151734890190377</v>
          </cell>
          <cell r="AP97">
            <v>0.20620424516024105</v>
          </cell>
          <cell r="AQ97">
            <v>0.20599937357696352</v>
          </cell>
          <cell r="AR97">
            <v>0.20586902050170741</v>
          </cell>
          <cell r="AS97">
            <v>0.20579362602895654</v>
          </cell>
          <cell r="AT97">
            <v>0.04</v>
          </cell>
          <cell r="AU97">
            <v>0.04</v>
          </cell>
          <cell r="AV97">
            <v>0.04</v>
          </cell>
          <cell r="AW97">
            <v>0.04</v>
          </cell>
        </row>
        <row r="98">
          <cell r="I98" t="str">
            <v>Depreciation</v>
          </cell>
          <cell r="L98">
            <v>3.4146008331625827E-4</v>
          </cell>
          <cell r="M98">
            <v>3.2795487340941688E-4</v>
          </cell>
          <cell r="N98">
            <v>1.4442909885269133E-3</v>
          </cell>
          <cell r="O98">
            <v>9.9085286356477152E-4</v>
          </cell>
          <cell r="P98">
            <v>1.5947959290735494E-3</v>
          </cell>
          <cell r="Q98">
            <v>1.5402094684877142E-3</v>
          </cell>
          <cell r="R98">
            <v>1.6492319291301482E-3</v>
          </cell>
          <cell r="S98">
            <v>3.8438203424063298E-3</v>
          </cell>
          <cell r="T98">
            <v>2.231562041732795E-3</v>
          </cell>
          <cell r="U98">
            <v>5.5439232166634494E-3</v>
          </cell>
          <cell r="V98">
            <v>6.0740799555361489E-3</v>
          </cell>
          <cell r="W98">
            <v>6.8598222813974338E-3</v>
          </cell>
          <cell r="X98">
            <v>1.1327057394473126E-2</v>
          </cell>
          <cell r="Y98">
            <v>1.157037375352059E-2</v>
          </cell>
          <cell r="Z98">
            <v>1.1928387450914157E-2</v>
          </cell>
          <cell r="AA98">
            <v>1.2163561076604556E-2</v>
          </cell>
          <cell r="AB98">
            <v>1.7698936041101985E-2</v>
          </cell>
          <cell r="AC98">
            <v>1.6856987493202826E-2</v>
          </cell>
          <cell r="AD98">
            <v>8.2561637569979838E-3</v>
          </cell>
          <cell r="AE98">
            <v>5.489679402722881E-3</v>
          </cell>
          <cell r="AF98">
            <v>9.4394325552543921E-3</v>
          </cell>
          <cell r="AG98">
            <v>-1.3188982646075467</v>
          </cell>
          <cell r="AH98">
            <v>-0.43452527743526514</v>
          </cell>
          <cell r="AI98">
            <v>-0.13291377435811663</v>
          </cell>
          <cell r="AJ98">
            <v>1.8248808811898453E-2</v>
          </cell>
          <cell r="AK98">
            <v>1.5006879344620793E-2</v>
          </cell>
          <cell r="AL98">
            <v>6.9047484037835075E-2</v>
          </cell>
          <cell r="AM98">
            <v>0.12455387815720932</v>
          </cell>
          <cell r="AN98">
            <v>0.15481102530632881</v>
          </cell>
          <cell r="AO98">
            <v>0.18429512667968154</v>
          </cell>
          <cell r="AP98">
            <v>0.20898202293801882</v>
          </cell>
          <cell r="AQ98">
            <v>0.20877715135474131</v>
          </cell>
          <cell r="AR98">
            <v>0.20864679827948518</v>
          </cell>
          <cell r="AS98">
            <v>0.20857140380673433</v>
          </cell>
          <cell r="AT98">
            <v>2.7777777777777775E-3</v>
          </cell>
          <cell r="AU98">
            <v>2.7777777777777775E-3</v>
          </cell>
          <cell r="AV98">
            <v>2.7777777777777775E-3</v>
          </cell>
          <cell r="AW98">
            <v>2.7777777777777775E-3</v>
          </cell>
        </row>
        <row r="99">
          <cell r="I99" t="str">
            <v>Amortization</v>
          </cell>
          <cell r="L99">
            <v>2.0555897015638876E-2</v>
          </cell>
          <cell r="M99">
            <v>9.7074642529187995E-3</v>
          </cell>
          <cell r="N99">
            <v>7.3297767667740857E-3</v>
          </cell>
          <cell r="O99">
            <v>4.9229742273955174E-3</v>
          </cell>
          <cell r="P99">
            <v>3.1644108697933067E-3</v>
          </cell>
          <cell r="Q99">
            <v>3.3204515814150731E-3</v>
          </cell>
          <cell r="R99">
            <v>3.2580745048938434E-3</v>
          </cell>
          <cell r="S99">
            <v>5.31613199026891E-4</v>
          </cell>
          <cell r="T99">
            <v>1.8627942603190357E-3</v>
          </cell>
          <cell r="U99">
            <v>1.0493854660112956E-3</v>
          </cell>
          <cell r="V99">
            <v>2.6598912223589643E-3</v>
          </cell>
          <cell r="W99">
            <v>1.9103302555790343E-3</v>
          </cell>
          <cell r="X99">
            <v>2.0346188885514713E-3</v>
          </cell>
          <cell r="Y99">
            <v>1.6746593590621921E-3</v>
          </cell>
          <cell r="Z99">
            <v>1.3934045517882037E-3</v>
          </cell>
          <cell r="AA99">
            <v>1.1559696342305029E-3</v>
          </cell>
          <cell r="AB99">
            <v>1.3350054613859796E-3</v>
          </cell>
          <cell r="AC99">
            <v>1.7541090003332807E-3</v>
          </cell>
          <cell r="AD99">
            <v>1.1794519652854262E-3</v>
          </cell>
          <cell r="AE99">
            <v>7.8423991467469725E-4</v>
          </cell>
          <cell r="AF99">
            <v>1.3484903650363418E-3</v>
          </cell>
          <cell r="AG99">
            <v>-1.3041270852128997</v>
          </cell>
          <cell r="AH99">
            <v>-0.44430515595743714</v>
          </cell>
          <cell r="AI99">
            <v>-0.13808895455629591</v>
          </cell>
          <cell r="AJ99">
            <v>1.1161266399600554E-2</v>
          </cell>
          <cell r="AK99">
            <v>-1.2986182217656057E-3</v>
          </cell>
          <cell r="AL99">
            <v>3.6969259243904949E-2</v>
          </cell>
          <cell r="AM99">
            <v>7.3897777598302683E-2</v>
          </cell>
          <cell r="AN99">
            <v>9.5611743158816515E-2</v>
          </cell>
          <cell r="AO99">
            <v>0.11753180007497008</v>
          </cell>
          <cell r="AP99">
            <v>0.13562703154199141</v>
          </cell>
          <cell r="AQ99">
            <v>0.13587608833758894</v>
          </cell>
          <cell r="AR99">
            <v>0.13625026269068297</v>
          </cell>
          <cell r="AS99">
            <v>0.13670667258273642</v>
          </cell>
          <cell r="AT99">
            <v>0.40000000000000008</v>
          </cell>
          <cell r="AU99">
            <v>0.39999999999999997</v>
          </cell>
          <cell r="AV99">
            <v>0.39999999999999997</v>
          </cell>
          <cell r="AW99">
            <v>0.4</v>
          </cell>
        </row>
        <row r="100">
          <cell r="I100" t="str">
            <v>Total operating expenses (GAAP)</v>
          </cell>
          <cell r="L100">
            <v>1.4757221880762137</v>
          </cell>
          <cell r="M100">
            <v>0.8338252656434475</v>
          </cell>
          <cell r="N100">
            <v>0.73165976115037779</v>
          </cell>
          <cell r="O100">
            <v>0.53534215713883404</v>
          </cell>
          <cell r="P100">
            <v>0.54254957507082147</v>
          </cell>
          <cell r="Q100">
            <v>0.53823720025923538</v>
          </cell>
          <cell r="R100">
            <v>0.4768266085059979</v>
          </cell>
          <cell r="S100">
            <v>0.43754335414332207</v>
          </cell>
          <cell r="T100">
            <v>0.36974829014097615</v>
          </cell>
          <cell r="U100">
            <v>0.418318706285918</v>
          </cell>
          <cell r="V100">
            <v>0.40108777641033783</v>
          </cell>
          <cell r="W100">
            <v>0.38545254565978754</v>
          </cell>
          <cell r="X100">
            <v>0.48603097479501983</v>
          </cell>
          <cell r="Y100">
            <v>0.45642079622440435</v>
          </cell>
          <cell r="Z100">
            <v>0.44504496896508039</v>
          </cell>
          <cell r="AA100">
            <v>0.36777087646652867</v>
          </cell>
          <cell r="AB100">
            <v>0.4913224645009911</v>
          </cell>
          <cell r="AC100">
            <v>0.4772404357206757</v>
          </cell>
          <cell r="AD100">
            <v>0.44</v>
          </cell>
          <cell r="AE100">
            <v>0.46626639061421671</v>
          </cell>
          <cell r="AF100">
            <v>0.33699999999999997</v>
          </cell>
          <cell r="AG100">
            <v>-1.3041270852128997</v>
          </cell>
          <cell r="AH100">
            <v>-0.44430515595743714</v>
          </cell>
          <cell r="AI100">
            <v>-0.13808895455629591</v>
          </cell>
          <cell r="AJ100">
            <v>1.1412042842047358E-2</v>
          </cell>
          <cell r="AK100">
            <v>-1.2986182217656057E-3</v>
          </cell>
          <cell r="AL100">
            <v>3.6969259243904949E-2</v>
          </cell>
          <cell r="AM100">
            <v>7.3897777598302683E-2</v>
          </cell>
          <cell r="AN100">
            <v>9.5611743158816515E-2</v>
          </cell>
          <cell r="AO100">
            <v>0.11753180007497008</v>
          </cell>
          <cell r="AP100">
            <v>0.13562703154199141</v>
          </cell>
          <cell r="AQ100">
            <v>0.13587608833758894</v>
          </cell>
          <cell r="AR100">
            <v>0.13625026269068297</v>
          </cell>
          <cell r="AS100">
            <v>0.13670667258273642</v>
          </cell>
          <cell r="AT100">
            <v>9.0000000000000011E-2</v>
          </cell>
          <cell r="AU100">
            <v>8.0000000000000016E-2</v>
          </cell>
          <cell r="AV100">
            <v>0.08</v>
          </cell>
          <cell r="AW100">
            <v>0.08</v>
          </cell>
        </row>
        <row r="101">
          <cell r="I101" t="str">
            <v>Total operating expenses (adjusted)</v>
          </cell>
          <cell r="L101">
            <v>1.434883562111589</v>
          </cell>
          <cell r="M101">
            <v>0.8123114259477896</v>
          </cell>
          <cell r="N101">
            <v>0.70726929708162956</v>
          </cell>
          <cell r="O101">
            <v>0.52070360983343233</v>
          </cell>
          <cell r="P101">
            <v>0.53065995173643898</v>
          </cell>
          <cell r="Q101">
            <v>0.52249505932806872</v>
          </cell>
          <cell r="R101">
            <v>0.46475355762887571</v>
          </cell>
          <cell r="S101">
            <v>0.43044859063214541</v>
          </cell>
          <cell r="T101">
            <v>0.36313976471236975</v>
          </cell>
          <cell r="U101">
            <v>0.39958321577246159</v>
          </cell>
          <cell r="V101">
            <v>0.37436976457977689</v>
          </cell>
          <cell r="W101">
            <v>0.36247069379721553</v>
          </cell>
          <cell r="X101">
            <v>0.45107804433647136</v>
          </cell>
          <cell r="Y101">
            <v>0.43031133439902564</v>
          </cell>
          <cell r="Z101">
            <v>0.37554363889709919</v>
          </cell>
          <cell r="AA101">
            <v>0.32864044168391998</v>
          </cell>
          <cell r="AB101">
            <v>0.44916865568995507</v>
          </cell>
          <cell r="AC101">
            <v>0.40751460295742775</v>
          </cell>
          <cell r="AD101">
            <v>0.38882054803471455</v>
          </cell>
          <cell r="AE101">
            <v>0.32921576008532533</v>
          </cell>
          <cell r="AF101">
            <v>0.28865150963496361</v>
          </cell>
          <cell r="AG101">
            <v>0.28883059399977784</v>
          </cell>
          <cell r="AH101">
            <v>0.28921369868980967</v>
          </cell>
          <cell r="AI101">
            <v>0.28947717339021689</v>
          </cell>
          <cell r="AJ101">
            <v>1.1412042842047358E-2</v>
          </cell>
          <cell r="AK101">
            <v>0.10491959879000161</v>
          </cell>
          <cell r="AL101">
            <v>6.6769420468557342E-2</v>
          </cell>
          <cell r="AM101">
            <v>4.5224554654177469E-2</v>
          </cell>
          <cell r="AN101">
            <v>4.0259264260498848E-2</v>
          </cell>
          <cell r="AO101">
            <v>0.11015105364580095</v>
          </cell>
          <cell r="AP101">
            <v>9.6885430897983557E-2</v>
          </cell>
          <cell r="AQ101">
            <v>7.6835981931648395E-2</v>
          </cell>
          <cell r="AR101">
            <v>7.0000000000000007E-2</v>
          </cell>
          <cell r="AS101">
            <v>6.7500000000000004E-2</v>
          </cell>
          <cell r="AT101">
            <v>6.5000000000000002E-2</v>
          </cell>
          <cell r="AU101">
            <v>6.25E-2</v>
          </cell>
          <cell r="AV101">
            <v>0.06</v>
          </cell>
          <cell r="AW101">
            <v>0.06</v>
          </cell>
        </row>
        <row r="102">
          <cell r="I102" t="str">
            <v>Operating margin (adjusted)</v>
          </cell>
          <cell r="L102">
            <v>-1.2443488356211156</v>
          </cell>
          <cell r="M102">
            <v>-0.49678604224058776</v>
          </cell>
          <cell r="N102">
            <v>-0.38799072043039884</v>
          </cell>
          <cell r="O102">
            <v>-0.24824514742847595</v>
          </cell>
          <cell r="P102">
            <v>-0.19456930017836535</v>
          </cell>
          <cell r="Q102">
            <v>-0.22221422113407438</v>
          </cell>
          <cell r="R102">
            <v>-0.10906471720721088</v>
          </cell>
          <cell r="S102">
            <v>-8.0093753643724369E-2</v>
          </cell>
          <cell r="T102">
            <v>5.538409576933666E-3</v>
          </cell>
          <cell r="U102">
            <v>-8.7960281750098686E-3</v>
          </cell>
          <cell r="V102">
            <v>1.8500138949541511E-2</v>
          </cell>
          <cell r="W102">
            <v>2.8018177081825812E-2</v>
          </cell>
          <cell r="X102">
            <v>-5.5876100819921094E-2</v>
          </cell>
          <cell r="Y102">
            <v>-3.3214077288066718E-2</v>
          </cell>
          <cell r="Z102">
            <v>3.320947515095217E-2</v>
          </cell>
          <cell r="AA102">
            <v>8.3764665286404361E-2</v>
          </cell>
          <cell r="AB102">
            <v>-3.3213317690845012E-2</v>
          </cell>
          <cell r="AC102">
            <v>1.6716658773176216E-2</v>
          </cell>
          <cell r="AD102">
            <v>-8.8205480347145118E-3</v>
          </cell>
          <cell r="AE102">
            <v>5.0784239914674636E-2</v>
          </cell>
          <cell r="AF102">
            <v>0.10134849036503646</v>
          </cell>
          <cell r="AG102">
            <v>1</v>
          </cell>
          <cell r="AH102">
            <v>1</v>
          </cell>
          <cell r="AI102">
            <v>1</v>
          </cell>
          <cell r="AJ102">
            <v>1</v>
          </cell>
          <cell r="AK102">
            <v>1</v>
          </cell>
          <cell r="AL102">
            <v>1</v>
          </cell>
          <cell r="AM102">
            <v>1</v>
          </cell>
          <cell r="AN102">
            <v>1</v>
          </cell>
          <cell r="AO102">
            <v>1</v>
          </cell>
          <cell r="AP102">
            <v>1</v>
          </cell>
          <cell r="AQ102">
            <v>1</v>
          </cell>
          <cell r="AR102">
            <v>1</v>
          </cell>
          <cell r="AS102">
            <v>1</v>
          </cell>
          <cell r="AT102">
            <v>0.08</v>
          </cell>
          <cell r="AU102">
            <v>0.08</v>
          </cell>
          <cell r="AV102">
            <v>0.08</v>
          </cell>
          <cell r="AW102">
            <v>0.08</v>
          </cell>
        </row>
        <row r="103">
          <cell r="I103" t="str">
            <v>Adjusted EBITDA margin</v>
          </cell>
          <cell r="L103">
            <v>-1.2440073755377994</v>
          </cell>
          <cell r="M103">
            <v>-0.49645808736717834</v>
          </cell>
          <cell r="N103">
            <v>-0.38654642944187195</v>
          </cell>
          <cell r="O103">
            <v>-0.24725429456491119</v>
          </cell>
          <cell r="P103">
            <v>-0.1929745042492918</v>
          </cell>
          <cell r="Q103">
            <v>-0.22067401166558664</v>
          </cell>
          <cell r="R103">
            <v>-0.10741548527808072</v>
          </cell>
          <cell r="S103">
            <v>-7.6249933301318046E-2</v>
          </cell>
          <cell r="T103">
            <v>7.7699716186664606E-3</v>
          </cell>
          <cell r="U103">
            <v>-4.4103889161136046E-3</v>
          </cell>
          <cell r="V103">
            <v>2.4574218905077657E-2</v>
          </cell>
          <cell r="W103">
            <v>3.4877999363223243E-2</v>
          </cell>
          <cell r="X103">
            <v>-7.3610689341026478E-2</v>
          </cell>
          <cell r="Y103">
            <v>-1.8522747456293866E-2</v>
          </cell>
          <cell r="Z103">
            <v>4.5137862601866328E-2</v>
          </cell>
          <cell r="AA103">
            <v>9.592822636300892E-2</v>
          </cell>
          <cell r="AB103">
            <v>-1.5514381649743031E-2</v>
          </cell>
          <cell r="AC103">
            <v>3.3573646266379042E-2</v>
          </cell>
          <cell r="AD103">
            <v>-5.6438427771652742E-4</v>
          </cell>
          <cell r="AE103">
            <v>5.6273919317397517E-2</v>
          </cell>
          <cell r="AF103">
            <v>0.11078792292029084</v>
          </cell>
          <cell r="AG103">
            <v>2.6710628394103964</v>
          </cell>
          <cell r="AH103">
            <v>0.97534602076124588</v>
          </cell>
          <cell r="AI103">
            <v>0.51645507210649588</v>
          </cell>
          <cell r="AJ103">
            <v>0.35236883466806374</v>
          </cell>
          <cell r="AK103">
            <v>0.31244915766808146</v>
          </cell>
          <cell r="AL103">
            <v>0.31149128212560162</v>
          </cell>
          <cell r="AM103">
            <v>0.29447852760736193</v>
          </cell>
          <cell r="AN103">
            <v>0.26219512195121958</v>
          </cell>
          <cell r="AO103">
            <v>0.2317073170731708</v>
          </cell>
          <cell r="AP103">
            <v>0.20731707317073175</v>
          </cell>
          <cell r="AQ103">
            <v>0.20731707317073175</v>
          </cell>
          <cell r="AR103">
            <v>0.20731707317073175</v>
          </cell>
          <cell r="AS103">
            <v>0.20731707317073175</v>
          </cell>
          <cell r="AT103">
            <v>0.03</v>
          </cell>
          <cell r="AU103">
            <v>3.0000000000000002E-2</v>
          </cell>
          <cell r="AV103">
            <v>0.03</v>
          </cell>
          <cell r="AW103">
            <v>0.03</v>
          </cell>
        </row>
        <row r="104">
          <cell r="I104" t="str">
            <v>Net income margin (adjusted)</v>
          </cell>
          <cell r="L104">
            <v>-1.2664754490200094</v>
          </cell>
          <cell r="M104">
            <v>-0.50859241768332686</v>
          </cell>
          <cell r="N104">
            <v>-0.39676478818569988</v>
          </cell>
          <cell r="O104">
            <v>-0.25275092045016001</v>
          </cell>
          <cell r="P104">
            <v>-0.19649564578743051</v>
          </cell>
          <cell r="Q104">
            <v>-0.22199819175407873</v>
          </cell>
          <cell r="R104">
            <v>-0.10906471720721088</v>
          </cell>
          <cell r="S104">
            <v>-8.6176673445229099E-2</v>
          </cell>
          <cell r="T104">
            <v>3.3230457461601998E-3</v>
          </cell>
          <cell r="U104">
            <v>1.3122268256584553E-2</v>
          </cell>
          <cell r="V104">
            <v>1.0218746278137307E-2</v>
          </cell>
          <cell r="W104">
            <v>1.6203073895047614E-2</v>
          </cell>
          <cell r="X104">
            <v>-5.6635286972365674E-2</v>
          </cell>
          <cell r="Y104">
            <v>-3.3772297074420775E-2</v>
          </cell>
          <cell r="Z104">
            <v>1.9748342693070985E-2</v>
          </cell>
          <cell r="AA104">
            <v>5.012422360248444E-2</v>
          </cell>
          <cell r="AB104">
            <v>-3.3759456288684729E-2</v>
          </cell>
          <cell r="AC104">
            <v>9.9247487238857332E-3</v>
          </cell>
          <cell r="AD104">
            <v>-7.9165349611971473E-3</v>
          </cell>
          <cell r="AE104">
            <v>3.080953681929606E-2</v>
          </cell>
          <cell r="AF104">
            <v>6.1295527905306887E-2</v>
          </cell>
          <cell r="AG104">
            <v>0.51124903025601254</v>
          </cell>
          <cell r="AH104">
            <v>0.23421280276816614</v>
          </cell>
          <cell r="AI104">
            <v>0.13330457290767905</v>
          </cell>
          <cell r="AJ104">
            <v>0.10413392211161838</v>
          </cell>
          <cell r="AK104">
            <v>0.14433770530873741</v>
          </cell>
          <cell r="AL104">
            <v>0.1449940155756608</v>
          </cell>
          <cell r="AM104">
            <v>0.14723926380368096</v>
          </cell>
          <cell r="AN104">
            <v>0.1402439024390244</v>
          </cell>
          <cell r="AO104">
            <v>0.13414634146341467</v>
          </cell>
          <cell r="AP104">
            <v>0.13414634146341467</v>
          </cell>
          <cell r="AQ104">
            <v>0.13414634146341467</v>
          </cell>
          <cell r="AR104">
            <v>0.13414634146341467</v>
          </cell>
          <cell r="AS104">
            <v>0.13414634146341467</v>
          </cell>
          <cell r="AT104">
            <v>3.7037037037037034E-3</v>
          </cell>
          <cell r="AU104">
            <v>3.7037037037037034E-3</v>
          </cell>
          <cell r="AV104">
            <v>3.7037037037037038E-3</v>
          </cell>
          <cell r="AW104">
            <v>3.7037037037037038E-3</v>
          </cell>
        </row>
        <row r="105">
          <cell r="I105" t="str">
            <v>Sales and marketing</v>
          </cell>
          <cell r="L105">
            <v>2.3677419354838705</v>
          </cell>
          <cell r="M105">
            <v>0.98877455565949479</v>
          </cell>
          <cell r="N105">
            <v>0.81832061068702322</v>
          </cell>
          <cell r="O105">
            <v>0.8511627906976742</v>
          </cell>
          <cell r="P105">
            <v>0.67498314227916389</v>
          </cell>
          <cell r="Q105">
            <v>0.68776978417266199</v>
          </cell>
          <cell r="R105">
            <v>0.50613183444047016</v>
          </cell>
          <cell r="S105">
            <v>0.37846481876332627</v>
          </cell>
          <cell r="T105">
            <v>0.42516405855628481</v>
          </cell>
          <cell r="U105">
            <v>0.4037847697218423</v>
          </cell>
          <cell r="V105">
            <v>0.31871463217461599</v>
          </cell>
          <cell r="W105">
            <v>0.30086724482988664</v>
          </cell>
          <cell r="X105">
            <v>0.35346549869371446</v>
          </cell>
          <cell r="Y105">
            <v>0.37789137380191684</v>
          </cell>
          <cell r="Z105">
            <v>0.29110066628789832</v>
          </cell>
          <cell r="AA105">
            <v>0.27875162113542234</v>
          </cell>
          <cell r="AB105">
            <v>0.38523633534331836</v>
          </cell>
          <cell r="AC105">
            <v>0.33591068844324995</v>
          </cell>
          <cell r="AD105">
            <v>0.34210526315789469</v>
          </cell>
          <cell r="AE105">
            <v>0.28947368421052633</v>
          </cell>
          <cell r="AF105">
            <v>1.0897947262653606E-3</v>
          </cell>
          <cell r="AG105">
            <v>4.3266097750193957</v>
          </cell>
          <cell r="AH105">
            <v>1.3462370242214536</v>
          </cell>
          <cell r="AI105">
            <v>0.75576235671145098</v>
          </cell>
          <cell r="AJ105">
            <v>0.51458224184816503</v>
          </cell>
          <cell r="AK105">
            <v>0.52446685455328534</v>
          </cell>
          <cell r="AL105">
            <v>0.3972624332366958</v>
          </cell>
          <cell r="AM105">
            <v>0.26993865030674852</v>
          </cell>
          <cell r="AN105">
            <v>0.2317073170731708</v>
          </cell>
          <cell r="AO105">
            <v>0.19512195121951223</v>
          </cell>
          <cell r="AP105">
            <v>0.15853658536585372</v>
          </cell>
          <cell r="AQ105">
            <v>0.15853658536585369</v>
          </cell>
          <cell r="AR105">
            <v>0.15853658536585369</v>
          </cell>
          <cell r="AS105">
            <v>0.15853658536585369</v>
          </cell>
          <cell r="AT105">
            <v>1.3505589152771245E-3</v>
          </cell>
          <cell r="AU105">
            <v>1.1116225876935655E-3</v>
          </cell>
          <cell r="AV105">
            <v>9.3990067782263713E-4</v>
          </cell>
          <cell r="AW105">
            <v>8.1355771912260783E-4</v>
          </cell>
        </row>
        <row r="106">
          <cell r="I106" t="str">
            <v>% of gross profit (proxy for net revenue)</v>
          </cell>
          <cell r="L106">
            <v>0.70322580645161281</v>
          </cell>
          <cell r="M106">
            <v>0.24041159962581854</v>
          </cell>
          <cell r="N106">
            <v>0.20992366412213748</v>
          </cell>
          <cell r="O106">
            <v>0.17209302325581391</v>
          </cell>
          <cell r="P106">
            <v>0.16385704652730954</v>
          </cell>
          <cell r="Q106">
            <v>0.20107913669064756</v>
          </cell>
          <cell r="R106">
            <v>0.13336739908022485</v>
          </cell>
          <cell r="S106">
            <v>9.0770636612854103E-2</v>
          </cell>
          <cell r="T106">
            <v>8.1272084805653733E-2</v>
          </cell>
          <cell r="U106">
            <v>0.10465116279069768</v>
          </cell>
          <cell r="V106">
            <v>0.11449070331447049</v>
          </cell>
          <cell r="W106">
            <v>0.10962864131643318</v>
          </cell>
          <cell r="X106">
            <v>0.1740433379437529</v>
          </cell>
          <cell r="Y106">
            <v>0.14702875399361021</v>
          </cell>
          <cell r="Z106">
            <v>0.13584009090439542</v>
          </cell>
          <cell r="AA106">
            <v>0.11111575952809272</v>
          </cell>
          <cell r="AB106">
            <v>0.16232250534915382</v>
          </cell>
          <cell r="AC106">
            <v>0.14881124664047962</v>
          </cell>
          <cell r="AD106">
            <v>0.21052631578947367</v>
          </cell>
          <cell r="AE106">
            <v>0.21052631578947373</v>
          </cell>
          <cell r="AF106">
            <v>0.37</v>
          </cell>
          <cell r="AG106">
            <v>0.100077579519007</v>
          </cell>
          <cell r="AH106">
            <v>4.5847750865051919E-2</v>
          </cell>
          <cell r="AI106">
            <v>2.5391347220510303E-2</v>
          </cell>
          <cell r="AJ106">
            <v>4.5730110021704962E-2</v>
          </cell>
          <cell r="AK106">
            <v>9.695767210238429E-2</v>
          </cell>
          <cell r="AL106">
            <v>6.4286355867487585E-2</v>
          </cell>
          <cell r="AM106">
            <v>6.1361325484558651E-2</v>
          </cell>
          <cell r="AN106">
            <v>5.854814667062843E-2</v>
          </cell>
          <cell r="AO106">
            <v>5.6109122280384519E-2</v>
          </cell>
          <cell r="AP106">
            <v>5.3670097890140621E-2</v>
          </cell>
          <cell r="AQ106">
            <v>5.1231073499896709E-2</v>
          </cell>
          <cell r="AR106">
            <v>4.8792049109652805E-2</v>
          </cell>
          <cell r="AS106">
            <v>4.8780487804878057E-2</v>
          </cell>
          <cell r="AT106">
            <v>0.26500000000000001</v>
          </cell>
          <cell r="AU106">
            <v>0.25250000000000006</v>
          </cell>
          <cell r="AV106">
            <v>0.25</v>
          </cell>
          <cell r="AW106">
            <v>0.25000000000000006</v>
          </cell>
        </row>
        <row r="107">
          <cell r="I107" t="str">
            <v>Gross profit</v>
          </cell>
          <cell r="L107">
            <v>1</v>
          </cell>
          <cell r="M107">
            <v>1</v>
          </cell>
          <cell r="N107">
            <v>1</v>
          </cell>
          <cell r="O107">
            <v>1</v>
          </cell>
          <cell r="P107">
            <v>1</v>
          </cell>
          <cell r="Q107">
            <v>1</v>
          </cell>
          <cell r="R107">
            <v>1</v>
          </cell>
          <cell r="S107">
            <v>1</v>
          </cell>
          <cell r="T107">
            <v>1</v>
          </cell>
          <cell r="U107">
            <v>1</v>
          </cell>
          <cell r="V107">
            <v>1</v>
          </cell>
          <cell r="W107">
            <v>1</v>
          </cell>
          <cell r="X107">
            <v>1</v>
          </cell>
          <cell r="Y107">
            <v>1</v>
          </cell>
          <cell r="Z107">
            <v>1</v>
          </cell>
          <cell r="AA107">
            <v>1</v>
          </cell>
          <cell r="AB107">
            <v>1</v>
          </cell>
          <cell r="AC107">
            <v>1</v>
          </cell>
          <cell r="AD107">
            <v>1</v>
          </cell>
          <cell r="AE107">
            <v>1</v>
          </cell>
          <cell r="AF107">
            <v>1</v>
          </cell>
          <cell r="AG107">
            <v>5.2150676665804675E-2</v>
          </cell>
          <cell r="AH107">
            <v>3.1638472382416942E-3</v>
          </cell>
          <cell r="AI107">
            <v>7.3042350868062697E-3</v>
          </cell>
          <cell r="AJ107">
            <v>1.4031070713454769E-2</v>
          </cell>
          <cell r="AK107">
            <v>2.515311121395248E-2</v>
          </cell>
          <cell r="AL107">
            <v>2.1069065983217686E-2</v>
          </cell>
          <cell r="AM107">
            <v>1.0224948875255623E-2</v>
          </cell>
          <cell r="AN107">
            <v>6.7750677506775081E-3</v>
          </cell>
          <cell r="AO107">
            <v>6.7750677506775081E-3</v>
          </cell>
          <cell r="AP107">
            <v>6.7750677506775081E-3</v>
          </cell>
          <cell r="AQ107">
            <v>6.7750677506775072E-3</v>
          </cell>
          <cell r="AR107">
            <v>6.7750677506775081E-3</v>
          </cell>
          <cell r="AS107">
            <v>6.7750677506775081E-3</v>
          </cell>
          <cell r="AT107">
            <v>0.23364944108472288</v>
          </cell>
          <cell r="AU107">
            <v>0.22138837741230649</v>
          </cell>
          <cell r="AV107">
            <v>0.21906009932217738</v>
          </cell>
          <cell r="AW107">
            <v>0.21918644228087744</v>
          </cell>
        </row>
        <row r="108">
          <cell r="I108" t="str">
            <v>Sales and marketing</v>
          </cell>
          <cell r="L108">
            <v>2.3677419354838705</v>
          </cell>
          <cell r="M108">
            <v>0.98877455565949479</v>
          </cell>
          <cell r="N108">
            <v>0.81832061068702322</v>
          </cell>
          <cell r="O108">
            <v>0.8511627906976742</v>
          </cell>
          <cell r="P108">
            <v>0.67498314227916389</v>
          </cell>
          <cell r="Q108">
            <v>0.68776978417266199</v>
          </cell>
          <cell r="R108">
            <v>0.50613183444047016</v>
          </cell>
          <cell r="S108">
            <v>0.37846481876332627</v>
          </cell>
          <cell r="T108">
            <v>0.42516405855628481</v>
          </cell>
          <cell r="U108">
            <v>0.4037847697218423</v>
          </cell>
          <cell r="V108">
            <v>0.31871463217461599</v>
          </cell>
          <cell r="W108">
            <v>0.30086724482988664</v>
          </cell>
          <cell r="X108">
            <v>0.35346549869371446</v>
          </cell>
          <cell r="Y108">
            <v>0.37789137380191684</v>
          </cell>
          <cell r="Z108">
            <v>0.29110066628789832</v>
          </cell>
          <cell r="AA108">
            <v>0.27875162113542234</v>
          </cell>
          <cell r="AB108">
            <v>0.38523633534331836</v>
          </cell>
          <cell r="AC108">
            <v>0.33591068844324995</v>
          </cell>
          <cell r="AD108">
            <v>0.34210526315789469</v>
          </cell>
          <cell r="AE108">
            <v>0.28947368421052633</v>
          </cell>
          <cell r="AF108">
            <v>0.28205128205128199</v>
          </cell>
          <cell r="AG108">
            <v>3.0083613481596428E-2</v>
          </cell>
          <cell r="AH108">
            <v>2.841054722542613E-2</v>
          </cell>
          <cell r="AI108">
            <v>6.4391397437126539E-3</v>
          </cell>
          <cell r="AJ108">
            <v>4.9046376916047352E-3</v>
          </cell>
          <cell r="AK108">
            <v>4.5032182979818152E-3</v>
          </cell>
          <cell r="AL108">
            <v>3.3710505573148293E-3</v>
          </cell>
          <cell r="AM108">
            <v>7.0851815718838028E-3</v>
          </cell>
          <cell r="AN108">
            <v>4.95914031353942E-3</v>
          </cell>
          <cell r="AO108">
            <v>3.7008509802532986E-3</v>
          </cell>
          <cell r="AP108">
            <v>2.9371833176613481E-3</v>
          </cell>
          <cell r="AQ108">
            <v>2.4374965291795413E-3</v>
          </cell>
          <cell r="AR108">
            <v>2.1195621992865579E-3</v>
          </cell>
          <cell r="AS108">
            <v>1.9356732413575871E-3</v>
          </cell>
          <cell r="AT108">
            <v>0.1663505589152772</v>
          </cell>
          <cell r="AU108">
            <v>0.1786116225876935</v>
          </cell>
          <cell r="AV108">
            <v>0.18093990067782262</v>
          </cell>
          <cell r="AW108">
            <v>0.18081355771912258</v>
          </cell>
        </row>
        <row r="109">
          <cell r="I109" t="str">
            <v>Technology and development</v>
          </cell>
          <cell r="L109">
            <v>0.70322580645161281</v>
          </cell>
          <cell r="M109">
            <v>0.24041159962581854</v>
          </cell>
          <cell r="N109">
            <v>0.20992366412213748</v>
          </cell>
          <cell r="O109">
            <v>0.17209302325581391</v>
          </cell>
          <cell r="P109">
            <v>0.16385704652730954</v>
          </cell>
          <cell r="Q109">
            <v>0.20107913669064756</v>
          </cell>
          <cell r="R109">
            <v>0.13336739908022485</v>
          </cell>
          <cell r="S109">
            <v>9.0770636612854103E-2</v>
          </cell>
          <cell r="T109">
            <v>8.1272084805653733E-2</v>
          </cell>
          <cell r="U109">
            <v>0.10465116279069768</v>
          </cell>
          <cell r="V109">
            <v>0.11449070331447049</v>
          </cell>
          <cell r="W109">
            <v>0.10962864131643318</v>
          </cell>
          <cell r="X109">
            <v>0.1740433379437529</v>
          </cell>
          <cell r="Y109">
            <v>0.14702875399361021</v>
          </cell>
          <cell r="Z109">
            <v>0.13584009090439542</v>
          </cell>
          <cell r="AA109">
            <v>0.11111575952809272</v>
          </cell>
          <cell r="AB109">
            <v>0.16232250534915382</v>
          </cell>
          <cell r="AC109">
            <v>0.14881124664047962</v>
          </cell>
          <cell r="AD109">
            <v>0.21052631578947367</v>
          </cell>
          <cell r="AE109">
            <v>0.21052631578947373</v>
          </cell>
          <cell r="AF109">
            <v>0.15384615384615383</v>
          </cell>
          <cell r="AG109">
            <v>7.6089992242048119</v>
          </cell>
          <cell r="AH109">
            <v>2.6016435986159174</v>
          </cell>
          <cell r="AI109">
            <v>1.4309133489461361</v>
          </cell>
          <cell r="AJ109">
            <v>1.016815108649552</v>
          </cell>
          <cell r="AK109">
            <v>1.0782113896324883</v>
          </cell>
          <cell r="AL109">
            <v>0.91803408680544585</v>
          </cell>
          <cell r="AM109">
            <v>0.77301776720234994</v>
          </cell>
          <cell r="AN109">
            <v>0.69269448813404322</v>
          </cell>
          <cell r="AO109">
            <v>0.61708473203648218</v>
          </cell>
          <cell r="AP109">
            <v>0.55367009789014077</v>
          </cell>
          <cell r="AQ109">
            <v>0.55123107349989686</v>
          </cell>
          <cell r="AR109">
            <v>0.54879204910965285</v>
          </cell>
          <cell r="AS109">
            <v>0.54878048780487809</v>
          </cell>
          <cell r="AT109">
            <v>0.17005426261898088</v>
          </cell>
          <cell r="AU109">
            <v>0.18231532629139721</v>
          </cell>
          <cell r="AV109">
            <v>0.18464360438152633</v>
          </cell>
          <cell r="AW109">
            <v>0.18451726142282629</v>
          </cell>
        </row>
        <row r="110">
          <cell r="I110" t="str">
            <v>General and administrative</v>
          </cell>
          <cell r="L110">
            <v>4.5677419354838698</v>
          </cell>
          <cell r="M110">
            <v>1.3760523854069224</v>
          </cell>
          <cell r="N110">
            <v>1.2099236641221378</v>
          </cell>
          <cell r="O110">
            <v>0.90594315245478008</v>
          </cell>
          <cell r="P110">
            <v>0.74949426837491584</v>
          </cell>
          <cell r="Q110">
            <v>0.86223021582733828</v>
          </cell>
          <cell r="R110">
            <v>0.67629024016351558</v>
          </cell>
          <cell r="S110">
            <v>0.76088943039902546</v>
          </cell>
          <cell r="T110">
            <v>0.48359414437152964</v>
          </cell>
          <cell r="U110">
            <v>0.51675786593707262</v>
          </cell>
          <cell r="V110">
            <v>0.52647534357316084</v>
          </cell>
          <cell r="W110">
            <v>0.52264472611370549</v>
          </cell>
          <cell r="X110">
            <v>0.61902566466881825</v>
          </cell>
          <cell r="Y110">
            <v>0.56293929712460056</v>
          </cell>
          <cell r="Z110">
            <v>0.49522235421724081</v>
          </cell>
          <cell r="AA110">
            <v>0.40982303476551069</v>
          </cell>
          <cell r="AB110">
            <v>0.53549893016922767</v>
          </cell>
          <cell r="AC110">
            <v>0.48000826958858794</v>
          </cell>
          <cell r="AD110">
            <v>0.47368421052631576</v>
          </cell>
          <cell r="AE110">
            <v>0.36842105263157904</v>
          </cell>
          <cell r="AF110">
            <v>0.30769230769230765</v>
          </cell>
          <cell r="AG110">
            <v>7.4788380312042086</v>
          </cell>
          <cell r="AH110">
            <v>2.5273853005254394</v>
          </cell>
          <cell r="AI110">
            <v>1.3990828619819131</v>
          </cell>
          <cell r="AJ110">
            <v>0.96618036093624227</v>
          </cell>
          <cell r="AK110">
            <v>0.97675049923212232</v>
          </cell>
          <cell r="AL110">
            <v>0.85037668038064329</v>
          </cell>
          <cell r="AM110">
            <v>0.70457126014590754</v>
          </cell>
          <cell r="AN110">
            <v>0.62918720114987536</v>
          </cell>
          <cell r="AO110">
            <v>0.55727475877584443</v>
          </cell>
          <cell r="AP110">
            <v>0.49706281668233881</v>
          </cell>
          <cell r="AQ110">
            <v>0.49756250347082059</v>
          </cell>
          <cell r="AR110">
            <v>0.49788043780071356</v>
          </cell>
          <cell r="AS110">
            <v>0.49806432675864248</v>
          </cell>
          <cell r="AT110">
            <v>0.10961743483976967</v>
          </cell>
          <cell r="AU110">
            <v>0.11790094347875124</v>
          </cell>
          <cell r="AV110">
            <v>0.11979242923498133</v>
          </cell>
          <cell r="AW110">
            <v>0.12008630721759952</v>
          </cell>
        </row>
        <row r="111">
          <cell r="I111" t="str">
            <v>Stock-based compensation (SBC)</v>
          </cell>
          <cell r="L111">
            <v>0.10645161290322579</v>
          </cell>
          <cell r="M111">
            <v>3.7418147801683822E-2</v>
          </cell>
          <cell r="N111">
            <v>5.3435114503816813E-2</v>
          </cell>
          <cell r="O111">
            <v>3.5658914728682163E-2</v>
          </cell>
          <cell r="P111">
            <v>2.5960890087660154E-2</v>
          </cell>
          <cell r="Q111">
            <v>4.1366906474820157E-2</v>
          </cell>
          <cell r="R111">
            <v>2.4782830863566686E-2</v>
          </cell>
          <cell r="S111">
            <v>1.8732866280840699E-2</v>
          </cell>
          <cell r="T111">
            <v>1.2872286723876834E-2</v>
          </cell>
          <cell r="U111">
            <v>4.5257637938896499E-2</v>
          </cell>
          <cell r="V111">
            <v>6.1236863379143081E-2</v>
          </cell>
          <cell r="W111">
            <v>5.3961900526276779E-2</v>
          </cell>
          <cell r="X111">
            <v>8.3294913170431847E-2</v>
          </cell>
          <cell r="Y111">
            <v>6.1533546325878583E-2</v>
          </cell>
          <cell r="Z111">
            <v>0.16662362481276793</v>
          </cell>
          <cell r="AA111">
            <v>9.2080491988453333E-2</v>
          </cell>
          <cell r="AB111">
            <v>8.0577708617000574E-2</v>
          </cell>
          <cell r="AC111">
            <v>0.14492454000413477</v>
          </cell>
          <cell r="AD111">
            <v>0.13157894736842105</v>
          </cell>
          <cell r="AE111">
            <v>0.13157894736842107</v>
          </cell>
          <cell r="AF111">
            <v>0.12051282051282049</v>
          </cell>
          <cell r="AG111">
            <v>-6.4788380312042086</v>
          </cell>
          <cell r="AH111">
            <v>-1.5273853005254394</v>
          </cell>
          <cell r="AI111">
            <v>-0.39908286198191306</v>
          </cell>
          <cell r="AJ111">
            <v>3.3819639063757713E-2</v>
          </cell>
          <cell r="AK111">
            <v>2.324950076787766E-2</v>
          </cell>
          <cell r="AL111">
            <v>0.14962331961935671</v>
          </cell>
          <cell r="AM111">
            <v>0.2954287398540924</v>
          </cell>
          <cell r="AN111">
            <v>0.37081279885012458</v>
          </cell>
          <cell r="AO111">
            <v>0.44272524122415557</v>
          </cell>
          <cell r="AP111">
            <v>0.50293718331766124</v>
          </cell>
          <cell r="AQ111">
            <v>0.50243749652917946</v>
          </cell>
          <cell r="AR111">
            <v>0.50211956219928644</v>
          </cell>
          <cell r="AS111">
            <v>0.50193567324135746</v>
          </cell>
          <cell r="AT111">
            <v>9.8765432098765427E-2</v>
          </cell>
          <cell r="AU111">
            <v>9.7560975609756115E-2</v>
          </cell>
          <cell r="AV111">
            <v>9.7560975609756129E-2</v>
          </cell>
          <cell r="AW111">
            <v>9.7560975609756129E-2</v>
          </cell>
        </row>
        <row r="112">
          <cell r="I112" t="str">
            <v>Depreciation</v>
          </cell>
          <cell r="L112">
            <v>1.7921146953404907E-3</v>
          </cell>
          <cell r="M112">
            <v>1.0393929944912108E-3</v>
          </cell>
          <cell r="N112">
            <v>4.5236075770426921E-3</v>
          </cell>
          <cell r="O112">
            <v>3.6367116470475487E-3</v>
          </cell>
          <cell r="P112">
            <v>4.7451362353587581E-3</v>
          </cell>
          <cell r="Q112">
            <v>5.1292299493738347E-3</v>
          </cell>
          <cell r="R112">
            <v>4.636726660232026E-3</v>
          </cell>
          <cell r="S112">
            <v>1.0971220992542954E-2</v>
          </cell>
          <cell r="T112">
            <v>6.052872660646514E-3</v>
          </cell>
          <cell r="U112">
            <v>1.4186553174241275E-2</v>
          </cell>
          <cell r="V112">
            <v>1.5460792239288606E-2</v>
          </cell>
          <cell r="W112">
            <v>1.7567267066933508E-2</v>
          </cell>
          <cell r="X112">
            <v>2.8661441524512069E-2</v>
          </cell>
          <cell r="Y112">
            <v>2.9137380191693284E-2</v>
          </cell>
          <cell r="Z112">
            <v>2.9182376943339701E-2</v>
          </cell>
          <cell r="AA112">
            <v>2.9494205748232444E-2</v>
          </cell>
          <cell r="AB112">
            <v>4.2550087531608626E-2</v>
          </cell>
          <cell r="AC112">
            <v>3.973537316518503E-2</v>
          </cell>
          <cell r="AD112">
            <v>2.1726746728942061E-2</v>
          </cell>
          <cell r="AE112">
            <v>1.4446524744007583E-2</v>
          </cell>
          <cell r="AF112">
            <v>2.4203673218601004E-2</v>
          </cell>
          <cell r="AG112">
            <v>-6.4266873545384042</v>
          </cell>
          <cell r="AH112">
            <v>-1.5242214532871976</v>
          </cell>
          <cell r="AI112">
            <v>-0.39177862689510679</v>
          </cell>
          <cell r="AJ112">
            <v>4.720205573435142E-2</v>
          </cell>
          <cell r="AK112">
            <v>3.7124281469767574E-2</v>
          </cell>
          <cell r="AL112">
            <v>0.17069238560257441</v>
          </cell>
          <cell r="AM112">
            <v>0.30565368872934806</v>
          </cell>
          <cell r="AN112">
            <v>0.37758786660080212</v>
          </cell>
          <cell r="AO112">
            <v>0.44950030897483306</v>
          </cell>
          <cell r="AP112">
            <v>0.50971225106833873</v>
          </cell>
          <cell r="AQ112">
            <v>0.50921256427985695</v>
          </cell>
          <cell r="AR112">
            <v>0.50889462994996393</v>
          </cell>
          <cell r="AS112">
            <v>0.50871074099203506</v>
          </cell>
          <cell r="AT112">
            <v>6.8587105624142641E-3</v>
          </cell>
          <cell r="AU112">
            <v>6.7750677506775072E-3</v>
          </cell>
          <cell r="AV112">
            <v>6.7750677506775081E-3</v>
          </cell>
          <cell r="AW112">
            <v>6.7750677506775089E-3</v>
          </cell>
        </row>
        <row r="113">
          <cell r="I113" t="str">
            <v>Amortization</v>
          </cell>
          <cell r="L113">
            <v>0.10788530465949821</v>
          </cell>
          <cell r="M113">
            <v>3.0766032636940031E-2</v>
          </cell>
          <cell r="N113">
            <v>2.2957308453491664E-2</v>
          </cell>
          <cell r="O113">
            <v>1.8068714709541581E-2</v>
          </cell>
          <cell r="P113">
            <v>9.4153492670013272E-3</v>
          </cell>
          <cell r="Q113">
            <v>1.1057820410338398E-2</v>
          </cell>
          <cell r="R113">
            <v>9.1599008308257159E-3</v>
          </cell>
          <cell r="S113">
            <v>1.5173565280175094E-3</v>
          </cell>
          <cell r="T113">
            <v>5.0526296109334986E-3</v>
          </cell>
          <cell r="U113">
            <v>2.6853118508385265E-3</v>
          </cell>
          <cell r="V113">
            <v>6.770412287793042E-3</v>
          </cell>
          <cell r="W113">
            <v>4.8921503224371851E-3</v>
          </cell>
          <cell r="X113">
            <v>5.1483018287997503E-3</v>
          </cell>
          <cell r="Y113">
            <v>4.2172523961661375E-3</v>
          </cell>
          <cell r="Z113">
            <v>3.408914828779508E-3</v>
          </cell>
          <cell r="AA113">
            <v>2.8029954399029391E-3</v>
          </cell>
          <cell r="AB113">
            <v>3.2094923166699108E-3</v>
          </cell>
          <cell r="AC113">
            <v>4.1347942939838744E-3</v>
          </cell>
          <cell r="AD113">
            <v>3.1038209612774372E-3</v>
          </cell>
          <cell r="AE113">
            <v>2.0637892491439402E-3</v>
          </cell>
          <cell r="AF113">
            <v>3.4576676026572858E-3</v>
          </cell>
          <cell r="AG113">
            <v>-6.3547108007930371</v>
          </cell>
          <cell r="AH113">
            <v>-1.5585271690375502</v>
          </cell>
          <cell r="AI113">
            <v>-0.4070330653592088</v>
          </cell>
          <cell r="AJ113">
            <v>2.8869540148636234E-2</v>
          </cell>
          <cell r="AK113">
            <v>-3.2125445457037239E-3</v>
          </cell>
          <cell r="AL113">
            <v>9.1391759486042209E-2</v>
          </cell>
          <cell r="AM113">
            <v>0.18134423950503728</v>
          </cell>
          <cell r="AN113">
            <v>0.23319937355808912</v>
          </cell>
          <cell r="AO113">
            <v>0.2866629270121222</v>
          </cell>
          <cell r="AP113">
            <v>0.33079763790729622</v>
          </cell>
          <cell r="AQ113">
            <v>0.33140509350631453</v>
          </cell>
          <cell r="AR113">
            <v>0.33231771387971459</v>
          </cell>
          <cell r="AS113">
            <v>0.33343090873838155</v>
          </cell>
          <cell r="AT113">
            <v>1</v>
          </cell>
          <cell r="AU113">
            <v>1</v>
          </cell>
          <cell r="AV113">
            <v>1</v>
          </cell>
          <cell r="AW113">
            <v>1</v>
          </cell>
        </row>
        <row r="114">
          <cell r="I114" t="str">
            <v>Total operating expenses (GAAP)</v>
          </cell>
          <cell r="L114">
            <v>7.7451612903225788</v>
          </cell>
          <cell r="M114">
            <v>2.6426566884939198</v>
          </cell>
          <cell r="N114">
            <v>2.2916030534351148</v>
          </cell>
          <cell r="O114">
            <v>1.9648578811369501</v>
          </cell>
          <cell r="P114">
            <v>1.6142953472690493</v>
          </cell>
          <cell r="Q114">
            <v>1.7924460431654683</v>
          </cell>
          <cell r="R114">
            <v>1.3405723045477775</v>
          </cell>
          <cell r="S114">
            <v>1.2488577520560464</v>
          </cell>
          <cell r="T114">
            <v>1.002902574457345</v>
          </cell>
          <cell r="U114">
            <v>1.0704514363885091</v>
          </cell>
          <cell r="V114">
            <v>1.0209175424413903</v>
          </cell>
          <cell r="W114">
            <v>0.98710251278630201</v>
          </cell>
          <cell r="X114">
            <v>1.2298294144767177</v>
          </cell>
          <cell r="Y114">
            <v>1.1493929712460063</v>
          </cell>
          <cell r="Z114">
            <v>1.0887867362223025</v>
          </cell>
          <cell r="AA114">
            <v>0.89177090741747911</v>
          </cell>
          <cell r="AB114">
            <v>1.1811904298774556</v>
          </cell>
          <cell r="AC114">
            <v>1.1249534835641926</v>
          </cell>
          <cell r="AD114">
            <v>1.1578947368421051</v>
          </cell>
          <cell r="AE114">
            <v>1.2270168174058336</v>
          </cell>
          <cell r="AF114">
            <v>0.86410256410256392</v>
          </cell>
          <cell r="AG114">
            <v>-6.3547108007930371</v>
          </cell>
          <cell r="AH114">
            <v>-1.5585271690375502</v>
          </cell>
          <cell r="AI114">
            <v>-0.4070330653592088</v>
          </cell>
          <cell r="AJ114">
            <v>2.9518194191497291E-2</v>
          </cell>
          <cell r="AK114">
            <v>-3.2125445457037239E-3</v>
          </cell>
          <cell r="AL114">
            <v>9.1391759486042209E-2</v>
          </cell>
          <cell r="AM114">
            <v>0.18134423950503728</v>
          </cell>
          <cell r="AN114">
            <v>0.23319937355808912</v>
          </cell>
          <cell r="AO114">
            <v>0.2866629270121222</v>
          </cell>
          <cell r="AP114">
            <v>0.33079763790729622</v>
          </cell>
          <cell r="AQ114">
            <v>0.33140509350631453</v>
          </cell>
          <cell r="AR114">
            <v>0.33231771387971459</v>
          </cell>
          <cell r="AS114">
            <v>0.33343090873838155</v>
          </cell>
          <cell r="AT114">
            <v>0.22500000000000001</v>
          </cell>
          <cell r="AU114">
            <v>0.20000000000000007</v>
          </cell>
          <cell r="AV114">
            <v>0.2</v>
          </cell>
          <cell r="AW114">
            <v>0.2</v>
          </cell>
        </row>
        <row r="115">
          <cell r="I115" t="str">
            <v>Total operating expenses (adjusted)</v>
          </cell>
          <cell r="L115">
            <v>7.5308243727598541</v>
          </cell>
          <cell r="M115">
            <v>2.5744725080552957</v>
          </cell>
          <cell r="N115">
            <v>2.2152106304778068</v>
          </cell>
          <cell r="O115">
            <v>1.9111302516987265</v>
          </cell>
          <cell r="P115">
            <v>1.5789191079143878</v>
          </cell>
          <cell r="Q115">
            <v>1.7400213162803098</v>
          </cell>
          <cell r="R115">
            <v>1.306629572853385</v>
          </cell>
          <cell r="S115">
            <v>1.2286075292471883</v>
          </cell>
          <cell r="T115">
            <v>0.98497765812253468</v>
          </cell>
          <cell r="U115">
            <v>1.0225084865987741</v>
          </cell>
          <cell r="V115">
            <v>0.95291026677445423</v>
          </cell>
          <cell r="W115">
            <v>0.92824846193758803</v>
          </cell>
          <cell r="X115">
            <v>1.1413861994774859</v>
          </cell>
          <cell r="Y115">
            <v>1.0836421725239616</v>
          </cell>
          <cell r="Z115">
            <v>0.91875419658075508</v>
          </cell>
          <cell r="AA115">
            <v>0.79688741998912282</v>
          </cell>
          <cell r="AB115">
            <v>1.0798482785450298</v>
          </cell>
          <cell r="AC115">
            <v>0.96059541037833351</v>
          </cell>
          <cell r="AD115">
            <v>1.0232119685124066</v>
          </cell>
          <cell r="AE115">
            <v>0.86635726338243513</v>
          </cell>
          <cell r="AF115">
            <v>0.74013207598708608</v>
          </cell>
          <cell r="AG115">
            <v>0.74059126666609698</v>
          </cell>
          <cell r="AH115">
            <v>0.74157358638412729</v>
          </cell>
          <cell r="AI115">
            <v>0.74224916253901763</v>
          </cell>
          <cell r="AJ115">
            <v>2.9518194191497291E-2</v>
          </cell>
          <cell r="AK115">
            <v>0.51124903025601254</v>
          </cell>
          <cell r="AL115">
            <v>0.23421280276816614</v>
          </cell>
          <cell r="AM115">
            <v>0.13330457290767905</v>
          </cell>
          <cell r="AN115">
            <v>0.10413392211161838</v>
          </cell>
          <cell r="AO115">
            <v>0.27556891814835927</v>
          </cell>
          <cell r="AP115">
            <v>0.24405668334398617</v>
          </cell>
          <cell r="AQ115">
            <v>0.19418619160567188</v>
          </cell>
          <cell r="AR115">
            <v>0.17500000000000002</v>
          </cell>
          <cell r="AS115">
            <v>0.16875000000000001</v>
          </cell>
          <cell r="AT115">
            <v>0.16249999999999998</v>
          </cell>
          <cell r="AU115">
            <v>0.15625</v>
          </cell>
          <cell r="AV115">
            <v>0.15</v>
          </cell>
          <cell r="AW115">
            <v>0.15</v>
          </cell>
        </row>
        <row r="116">
          <cell r="I116" t="str">
            <v>Operating income (adjusted)</v>
          </cell>
          <cell r="L116">
            <v>-6.5308243727598541</v>
          </cell>
          <cell r="M116">
            <v>-1.5744725080552959</v>
          </cell>
          <cell r="N116">
            <v>-1.2152106304778068</v>
          </cell>
          <cell r="O116">
            <v>-0.91113025169872652</v>
          </cell>
          <cell r="P116">
            <v>-0.57891910791438794</v>
          </cell>
          <cell r="Q116">
            <v>-0.74002131628030965</v>
          </cell>
          <cell r="R116">
            <v>-0.30662957285338488</v>
          </cell>
          <cell r="S116">
            <v>-0.22860752924718836</v>
          </cell>
          <cell r="T116">
            <v>1.5022341877465335E-2</v>
          </cell>
          <cell r="U116">
            <v>-2.2508486598774118E-2</v>
          </cell>
          <cell r="V116">
            <v>4.7089733225545778E-2</v>
          </cell>
          <cell r="W116">
            <v>7.1751538062411982E-2</v>
          </cell>
          <cell r="X116">
            <v>-0.14138619947748593</v>
          </cell>
          <cell r="Y116">
            <v>-8.3642172523961486E-2</v>
          </cell>
          <cell r="Z116">
            <v>8.1245803419244894E-2</v>
          </cell>
          <cell r="AA116">
            <v>0.20311258001087718</v>
          </cell>
          <cell r="AB116">
            <v>-7.9848278545029933E-2</v>
          </cell>
          <cell r="AC116">
            <v>3.9404589621666437E-2</v>
          </cell>
          <cell r="AD116">
            <v>-2.3211968512406606E-2</v>
          </cell>
          <cell r="AE116">
            <v>0.13364273661756484</v>
          </cell>
          <cell r="AF116">
            <v>0.25986792401291398</v>
          </cell>
          <cell r="AG116">
            <v>0.25940873333390307</v>
          </cell>
          <cell r="AH116">
            <v>0.25842641361587265</v>
          </cell>
          <cell r="AI116">
            <v>0.25775083746098237</v>
          </cell>
          <cell r="AJ116">
            <v>3.3819639063757713E-2</v>
          </cell>
          <cell r="AK116">
            <v>4.3266097750193957</v>
          </cell>
          <cell r="AL116">
            <v>1.3462370242214536</v>
          </cell>
          <cell r="AM116">
            <v>0.75576235671145098</v>
          </cell>
          <cell r="AN116">
            <v>0.51458224184816503</v>
          </cell>
          <cell r="AO116">
            <v>0.39241096884557553</v>
          </cell>
          <cell r="AP116">
            <v>0.37493206167400839</v>
          </cell>
          <cell r="AQ116">
            <v>0.27483666585410244</v>
          </cell>
          <cell r="AR116">
            <v>0.23749999999999996</v>
          </cell>
          <cell r="AS116">
            <v>0.21249999999999997</v>
          </cell>
          <cell r="AT116">
            <v>0.19999999999999996</v>
          </cell>
          <cell r="AU116">
            <v>0.2</v>
          </cell>
          <cell r="AV116">
            <v>0.2</v>
          </cell>
          <cell r="AW116">
            <v>0.2</v>
          </cell>
        </row>
        <row r="117">
          <cell r="I117" t="str">
            <v>Adjusted EBITDA</v>
          </cell>
          <cell r="L117">
            <v>-6.5290322580645137</v>
          </cell>
          <cell r="M117">
            <v>-1.5734331150608047</v>
          </cell>
          <cell r="N117">
            <v>-1.210687022900764</v>
          </cell>
          <cell r="O117">
            <v>-0.90749354005167904</v>
          </cell>
          <cell r="P117">
            <v>-0.57417397167902917</v>
          </cell>
          <cell r="Q117">
            <v>-0.73489208633093583</v>
          </cell>
          <cell r="R117">
            <v>-0.30199284619315286</v>
          </cell>
          <cell r="S117">
            <v>-0.21763630825464539</v>
          </cell>
          <cell r="T117">
            <v>2.1075214538111849E-2</v>
          </cell>
          <cell r="U117">
            <v>-1.1285909712722537E-2</v>
          </cell>
          <cell r="V117">
            <v>6.2550525464834389E-2</v>
          </cell>
          <cell r="W117">
            <v>8.931880512934548E-2</v>
          </cell>
          <cell r="X117">
            <v>-0.18626094974642707</v>
          </cell>
          <cell r="Y117">
            <v>-4.6645367412140412E-2</v>
          </cell>
          <cell r="Z117">
            <v>0.11042818036258459</v>
          </cell>
          <cell r="AA117">
            <v>0.23260678575910962</v>
          </cell>
          <cell r="AB117">
            <v>-3.7298191013421314E-2</v>
          </cell>
          <cell r="AC117">
            <v>7.9139962786851467E-2</v>
          </cell>
          <cell r="AD117">
            <v>-1.4852217834645457E-3</v>
          </cell>
          <cell r="AE117">
            <v>0.14808926136157244</v>
          </cell>
          <cell r="AF117">
            <v>0.28407159723151493</v>
          </cell>
          <cell r="AG117">
            <v>0.28039807179942949</v>
          </cell>
          <cell r="AH117">
            <v>0.27253951405518545</v>
          </cell>
          <cell r="AI117">
            <v>0.26713490481606422</v>
          </cell>
          <cell r="AJ117">
            <v>4.720205573435142E-2</v>
          </cell>
          <cell r="AK117">
            <v>0.100077579519007</v>
          </cell>
          <cell r="AL117">
            <v>4.5847750865051919E-2</v>
          </cell>
          <cell r="AM117">
            <v>2.5391347220510303E-2</v>
          </cell>
          <cell r="AN117">
            <v>4.5730110021704962E-2</v>
          </cell>
          <cell r="AO117">
            <v>8.304390648488931E-2</v>
          </cell>
          <cell r="AP117">
            <v>7.7657272488440718E-2</v>
          </cell>
          <cell r="AQ117">
            <v>7.5818459030724275E-2</v>
          </cell>
          <cell r="AR117">
            <v>7.4999999999999983E-2</v>
          </cell>
          <cell r="AS117">
            <v>7.4999999999999997E-2</v>
          </cell>
          <cell r="AT117">
            <v>7.4999999999999983E-2</v>
          </cell>
          <cell r="AU117">
            <v>7.5000000000000011E-2</v>
          </cell>
          <cell r="AV117">
            <v>7.4999999999999997E-2</v>
          </cell>
          <cell r="AW117">
            <v>7.4999999999999997E-2</v>
          </cell>
        </row>
        <row r="118">
          <cell r="I118" t="str">
            <v>Net income (adjusted)</v>
          </cell>
          <cell r="L118">
            <v>-6.6469534050179186</v>
          </cell>
          <cell r="M118">
            <v>-1.6118906558569797</v>
          </cell>
          <cell r="N118">
            <v>-1.2426915465083412</v>
          </cell>
          <cell r="O118">
            <v>-0.92766771939898496</v>
          </cell>
          <cell r="P118">
            <v>40543</v>
          </cell>
          <cell r="Q118">
            <v>-0.73930189181987815</v>
          </cell>
          <cell r="R118">
            <v>-0.30662957285338488</v>
          </cell>
          <cell r="S118">
            <v>-0.24596969799528462</v>
          </cell>
          <cell r="T118">
            <v>40908</v>
          </cell>
          <cell r="U118">
            <v>3.3579064700815495E-2</v>
          </cell>
          <cell r="V118">
            <v>2.601050929668559E-2</v>
          </cell>
          <cell r="W118">
            <v>4.1494329553035357E-2</v>
          </cell>
          <cell r="X118">
            <v>41274</v>
          </cell>
          <cell r="Y118">
            <v>-8.5047923322683516E-2</v>
          </cell>
          <cell r="Z118">
            <v>4.8313620164247728E-2</v>
          </cell>
          <cell r="AA118">
            <v>0.1215412291344182</v>
          </cell>
          <cell r="AB118">
            <v>41639</v>
          </cell>
          <cell r="AC118">
            <v>2.339466611536083E-2</v>
          </cell>
          <cell r="AD118">
            <v>-2.0832986739992492E-2</v>
          </cell>
          <cell r="AE118">
            <v>8.1077728471831742E-2</v>
          </cell>
          <cell r="AF118">
            <v>0.15716802027001764</v>
          </cell>
          <cell r="AG118">
            <v>0.15691279338643807</v>
          </cell>
          <cell r="AH118">
            <v>0.15592885340145188</v>
          </cell>
          <cell r="AI118">
            <v>0.15521915649348261</v>
          </cell>
          <cell r="AJ118">
            <v>2.9518194191497291E-2</v>
          </cell>
          <cell r="AK118">
            <v>5.2150676665804675E-2</v>
          </cell>
          <cell r="AL118">
            <v>3.1638472382416942E-3</v>
          </cell>
          <cell r="AM118">
            <v>7.3042350868062697E-3</v>
          </cell>
          <cell r="AN118">
            <v>1.4031070713454769E-2</v>
          </cell>
          <cell r="AO118">
            <v>2.782644756622259E-2</v>
          </cell>
          <cell r="AP118">
            <v>3.536877660813801E-2</v>
          </cell>
          <cell r="AQ118">
            <v>1.4744533164172817E-2</v>
          </cell>
          <cell r="AR118">
            <v>9.259259259259257E-3</v>
          </cell>
          <cell r="AS118">
            <v>9.2592592592592587E-3</v>
          </cell>
          <cell r="AT118">
            <v>9.259259259259257E-3</v>
          </cell>
          <cell r="AU118">
            <v>9.2592592592592587E-3</v>
          </cell>
          <cell r="AV118">
            <v>9.2592592592592605E-3</v>
          </cell>
          <cell r="AW118">
            <v>9.2592592592592605E-3</v>
          </cell>
        </row>
        <row r="119">
          <cell r="I119" t="str">
            <v>Millennial Media</v>
          </cell>
          <cell r="L119">
            <v>40178</v>
          </cell>
          <cell r="M119">
            <v>2</v>
          </cell>
          <cell r="N119">
            <v>3</v>
          </cell>
          <cell r="O119">
            <v>4</v>
          </cell>
          <cell r="P119">
            <v>40543</v>
          </cell>
          <cell r="Q119">
            <v>2</v>
          </cell>
          <cell r="R119">
            <v>3</v>
          </cell>
          <cell r="S119">
            <v>4</v>
          </cell>
          <cell r="T119">
            <v>40908</v>
          </cell>
          <cell r="U119">
            <v>2</v>
          </cell>
          <cell r="V119">
            <v>3</v>
          </cell>
          <cell r="W119">
            <v>4</v>
          </cell>
          <cell r="X119">
            <v>41274</v>
          </cell>
          <cell r="Y119">
            <v>2</v>
          </cell>
          <cell r="Z119">
            <v>3</v>
          </cell>
          <cell r="AA119">
            <v>4</v>
          </cell>
          <cell r="AB119">
            <v>41639</v>
          </cell>
          <cell r="AC119">
            <v>2</v>
          </cell>
          <cell r="AD119">
            <v>3</v>
          </cell>
          <cell r="AE119">
            <v>4</v>
          </cell>
          <cell r="AF119">
            <v>2.7943454519624628E-3</v>
          </cell>
          <cell r="AG119">
            <v>39813</v>
          </cell>
          <cell r="AH119">
            <v>40178</v>
          </cell>
          <cell r="AI119">
            <v>40543</v>
          </cell>
          <cell r="AJ119">
            <v>40908</v>
          </cell>
          <cell r="AK119">
            <v>41274</v>
          </cell>
          <cell r="AL119">
            <v>41639</v>
          </cell>
          <cell r="AM119">
            <v>42004</v>
          </cell>
          <cell r="AN119">
            <v>42369</v>
          </cell>
          <cell r="AO119">
            <v>42735</v>
          </cell>
          <cell r="AP119">
            <v>43100</v>
          </cell>
          <cell r="AQ119">
            <v>43465</v>
          </cell>
          <cell r="AR119">
            <v>43830</v>
          </cell>
          <cell r="AS119">
            <v>44196</v>
          </cell>
          <cell r="AT119">
            <v>3.3763972881928109E-3</v>
          </cell>
          <cell r="AU119">
            <v>2.7790564692339141E-3</v>
          </cell>
          <cell r="AV119">
            <v>2.349751694556593E-3</v>
          </cell>
          <cell r="AW119">
            <v>2.0338942978065195E-3</v>
          </cell>
        </row>
        <row r="120">
          <cell r="I120" t="str">
            <v>Millennial Media</v>
          </cell>
          <cell r="L120">
            <v>40178</v>
          </cell>
          <cell r="M120">
            <v>2</v>
          </cell>
          <cell r="N120">
            <v>3</v>
          </cell>
          <cell r="O120">
            <v>4</v>
          </cell>
          <cell r="P120">
            <v>40543</v>
          </cell>
          <cell r="Q120">
            <v>2</v>
          </cell>
          <cell r="R120">
            <v>3</v>
          </cell>
          <cell r="S120">
            <v>4</v>
          </cell>
          <cell r="T120">
            <v>40908</v>
          </cell>
          <cell r="U120">
            <v>2</v>
          </cell>
          <cell r="V120">
            <v>3</v>
          </cell>
          <cell r="W120">
            <v>4</v>
          </cell>
          <cell r="X120">
            <v>41274</v>
          </cell>
          <cell r="Y120">
            <v>2</v>
          </cell>
          <cell r="Z120">
            <v>3</v>
          </cell>
          <cell r="AA120">
            <v>4</v>
          </cell>
          <cell r="AB120">
            <v>41639</v>
          </cell>
          <cell r="AC120">
            <v>2</v>
          </cell>
          <cell r="AD120">
            <v>3</v>
          </cell>
          <cell r="AE120">
            <v>4</v>
          </cell>
          <cell r="AF120">
            <v>0.94871794871794868</v>
          </cell>
          <cell r="AG120">
            <v>39813</v>
          </cell>
          <cell r="AH120">
            <v>40178</v>
          </cell>
          <cell r="AI120">
            <v>40543</v>
          </cell>
          <cell r="AJ120">
            <v>40908</v>
          </cell>
          <cell r="AK120">
            <v>41274</v>
          </cell>
          <cell r="AL120">
            <v>41639</v>
          </cell>
          <cell r="AM120">
            <v>42004</v>
          </cell>
          <cell r="AN120">
            <v>42369</v>
          </cell>
          <cell r="AO120">
            <v>42735</v>
          </cell>
          <cell r="AP120">
            <v>43100</v>
          </cell>
          <cell r="AQ120">
            <v>43465</v>
          </cell>
          <cell r="AR120">
            <v>43830</v>
          </cell>
          <cell r="AS120">
            <v>44196</v>
          </cell>
          <cell r="AT120">
            <v>0.66249999999999987</v>
          </cell>
          <cell r="AU120">
            <v>0.6312500000000002</v>
          </cell>
          <cell r="AV120">
            <v>0.625</v>
          </cell>
          <cell r="AW120">
            <v>0.62500000000000011</v>
          </cell>
        </row>
        <row r="121">
          <cell r="I121" t="str">
            <v>(USD millions)</v>
          </cell>
          <cell r="L121">
            <v>1</v>
          </cell>
          <cell r="M121">
            <v>2</v>
          </cell>
          <cell r="N121">
            <v>3</v>
          </cell>
          <cell r="O121">
            <v>4</v>
          </cell>
          <cell r="P121">
            <v>1</v>
          </cell>
          <cell r="Q121">
            <v>2</v>
          </cell>
          <cell r="R121">
            <v>3</v>
          </cell>
          <cell r="S121">
            <v>4</v>
          </cell>
          <cell r="T121">
            <v>1</v>
          </cell>
          <cell r="U121">
            <v>2</v>
          </cell>
          <cell r="V121">
            <v>3</v>
          </cell>
          <cell r="W121">
            <v>4</v>
          </cell>
          <cell r="X121">
            <v>1</v>
          </cell>
          <cell r="Y121">
            <v>2</v>
          </cell>
          <cell r="Z121">
            <v>3</v>
          </cell>
          <cell r="AA121">
            <v>4</v>
          </cell>
          <cell r="AB121">
            <v>1</v>
          </cell>
          <cell r="AC121">
            <v>2</v>
          </cell>
          <cell r="AD121">
            <v>3</v>
          </cell>
          <cell r="AE121">
            <v>4</v>
          </cell>
          <cell r="AF121">
            <v>0.86900052634290925</v>
          </cell>
          <cell r="AG121">
            <v>39813</v>
          </cell>
          <cell r="AH121">
            <v>40178</v>
          </cell>
          <cell r="AI121">
            <v>40543</v>
          </cell>
          <cell r="AJ121">
            <v>40908</v>
          </cell>
          <cell r="AK121">
            <v>7.4788380312042086</v>
          </cell>
          <cell r="AL121">
            <v>2.5273853005254394</v>
          </cell>
          <cell r="AM121">
            <v>1.3990828619819131</v>
          </cell>
          <cell r="AN121">
            <v>0.96618036093624227</v>
          </cell>
          <cell r="AO121">
            <v>1.090601835052615</v>
          </cell>
          <cell r="AP121">
            <v>1.0258320155371248</v>
          </cell>
          <cell r="AQ121">
            <v>0.77793876818651264</v>
          </cell>
          <cell r="AR121">
            <v>0.68201131063120313</v>
          </cell>
          <cell r="AS121">
            <v>0.62701979624755533</v>
          </cell>
          <cell r="AT121">
            <v>0.58412360271180708</v>
          </cell>
          <cell r="AU121">
            <v>0.5534709435307662</v>
          </cell>
          <cell r="AV121">
            <v>0.54765024830544351</v>
          </cell>
          <cell r="AW121">
            <v>0.54796610570219362</v>
          </cell>
        </row>
        <row r="122">
          <cell r="I122" t="str">
            <v>Balance Sheet</v>
          </cell>
          <cell r="L122">
            <v>-6.5308243727598541</v>
          </cell>
          <cell r="M122">
            <v>-1.5744725080552959</v>
          </cell>
          <cell r="N122">
            <v>-1.2152106304778068</v>
          </cell>
          <cell r="O122">
            <v>-0.91113025169872652</v>
          </cell>
          <cell r="P122">
            <v>-0.57891910791438794</v>
          </cell>
          <cell r="Q122">
            <v>-0.74002131628030965</v>
          </cell>
          <cell r="R122">
            <v>-0.30662957285338488</v>
          </cell>
          <cell r="S122">
            <v>-0.22860752924718836</v>
          </cell>
          <cell r="T122">
            <v>1.5022341877465335E-2</v>
          </cell>
          <cell r="U122">
            <v>-2.2508486598774118E-2</v>
          </cell>
          <cell r="V122">
            <v>4.7089733225545778E-2</v>
          </cell>
          <cell r="W122">
            <v>7.1751538062411982E-2</v>
          </cell>
          <cell r="X122">
            <v>-0.23673577884104199</v>
          </cell>
          <cell r="Y122">
            <v>-0.19634202103337911</v>
          </cell>
          <cell r="Z122">
            <v>-4.960960960960964E-2</v>
          </cell>
          <cell r="AA122">
            <v>4.048701298701287E-2</v>
          </cell>
          <cell r="AB122">
            <v>-0.22470897484040533</v>
          </cell>
          <cell r="AC122">
            <v>-5.2966101694915481E-2</v>
          </cell>
          <cell r="AD122">
            <v>-2.2259605275015547E-2</v>
          </cell>
          <cell r="AE122">
            <v>0.11774859523452408</v>
          </cell>
          <cell r="AF122">
            <v>0.13099947365709069</v>
          </cell>
          <cell r="AG122">
            <v>0.18170767386870698</v>
          </cell>
          <cell r="AH122">
            <v>0.22706873838403396</v>
          </cell>
          <cell r="AI122">
            <v>0.30164634310975769</v>
          </cell>
          <cell r="AK122">
            <v>-6.4788380312042086</v>
          </cell>
          <cell r="AL122">
            <v>-1.5273853005254394</v>
          </cell>
          <cell r="AM122">
            <v>-0.39908286198191306</v>
          </cell>
          <cell r="AN122">
            <v>3.3819639063757713E-2</v>
          </cell>
          <cell r="AO122">
            <v>-9.0601835052614946E-2</v>
          </cell>
          <cell r="AP122">
            <v>-2.5832015537124678E-2</v>
          </cell>
          <cell r="AQ122">
            <v>0.22206123181348733</v>
          </cell>
          <cell r="AR122">
            <v>0.31798868936879687</v>
          </cell>
          <cell r="AS122">
            <v>0.37298020375244467</v>
          </cell>
          <cell r="AT122">
            <v>0.41587639728819292</v>
          </cell>
          <cell r="AU122">
            <v>0.44652905646923374</v>
          </cell>
          <cell r="AV122">
            <v>0.45234975169455655</v>
          </cell>
          <cell r="AW122">
            <v>0.45203389429780644</v>
          </cell>
        </row>
        <row r="123">
          <cell r="B123" t="str">
            <v>mstag:cashAndCashEquivalents</v>
          </cell>
          <cell r="C123">
            <v>6</v>
          </cell>
          <cell r="D123" t="str">
            <v>ISO4217:USD</v>
          </cell>
          <cell r="E123" t="b">
            <v>0</v>
          </cell>
          <cell r="I123" t="str">
            <v>Millennial Media</v>
          </cell>
          <cell r="L123">
            <v>40178</v>
          </cell>
          <cell r="M123">
            <v>6.48</v>
          </cell>
          <cell r="N123">
            <v>4.8280000000000003</v>
          </cell>
          <cell r="O123">
            <v>19.170999999999999</v>
          </cell>
          <cell r="P123">
            <v>40543</v>
          </cell>
          <cell r="Q123">
            <v>11.657999999999999</v>
          </cell>
          <cell r="R123">
            <v>9.7690000000000001</v>
          </cell>
          <cell r="S123">
            <v>27.803000000000001</v>
          </cell>
          <cell r="T123">
            <v>40908</v>
          </cell>
          <cell r="U123">
            <v>21.657</v>
          </cell>
          <cell r="V123">
            <v>20.015000000000001</v>
          </cell>
          <cell r="W123">
            <v>16.707000000000001</v>
          </cell>
          <cell r="X123">
            <v>41274</v>
          </cell>
          <cell r="Y123">
            <v>123.47199999999999</v>
          </cell>
          <cell r="Z123">
            <v>122.404</v>
          </cell>
          <cell r="AA123">
            <v>130.37973057582545</v>
          </cell>
          <cell r="AB123">
            <v>41639</v>
          </cell>
          <cell r="AC123">
            <v>126.85314477906992</v>
          </cell>
          <cell r="AD123">
            <v>125.35556504383358</v>
          </cell>
          <cell r="AE123">
            <v>122.13293852700603</v>
          </cell>
          <cell r="AF123">
            <v>42004</v>
          </cell>
          <cell r="AG123">
            <v>10.199999999999999</v>
          </cell>
          <cell r="AH123">
            <v>19.170999999999999</v>
          </cell>
          <cell r="AI123">
            <v>27.803000000000001</v>
          </cell>
          <cell r="AJ123">
            <v>16.707000000000001</v>
          </cell>
          <cell r="AK123">
            <v>130.37973057582545</v>
          </cell>
          <cell r="AL123">
            <v>122.13293852700603</v>
          </cell>
          <cell r="AM123">
            <v>136.15887891504912</v>
          </cell>
          <cell r="AN123">
            <v>178.00278588875111</v>
          </cell>
          <cell r="AO123">
            <v>258.74089461216602</v>
          </cell>
          <cell r="AP123">
            <v>386.53202779847368</v>
          </cell>
          <cell r="AQ123">
            <v>547.71884187942828</v>
          </cell>
          <cell r="AR123">
            <v>724.21816704517823</v>
          </cell>
          <cell r="AS123">
            <v>921.462430402476</v>
          </cell>
          <cell r="AT123">
            <v>0.42513565654745217</v>
          </cell>
          <cell r="AU123">
            <v>0.45578831572849304</v>
          </cell>
          <cell r="AV123">
            <v>0.46160901095381585</v>
          </cell>
          <cell r="AW123">
            <v>0.46129315355706568</v>
          </cell>
        </row>
        <row r="124">
          <cell r="B124" t="str">
            <v>mstag:cashAndCashEquivalents</v>
          </cell>
          <cell r="C124">
            <v>6</v>
          </cell>
          <cell r="D124" t="str">
            <v>ISO4217:USD</v>
          </cell>
          <cell r="E124" t="b">
            <v>0</v>
          </cell>
          <cell r="I124" t="str">
            <v>(USD millions)</v>
          </cell>
          <cell r="L124">
            <v>1</v>
          </cell>
          <cell r="M124">
            <v>2</v>
          </cell>
          <cell r="N124">
            <v>3</v>
          </cell>
          <cell r="O124">
            <v>4</v>
          </cell>
          <cell r="P124">
            <v>1</v>
          </cell>
          <cell r="Q124">
            <v>2</v>
          </cell>
          <cell r="R124">
            <v>3</v>
          </cell>
          <cell r="S124">
            <v>4</v>
          </cell>
          <cell r="T124">
            <v>1</v>
          </cell>
          <cell r="U124">
            <v>2</v>
          </cell>
          <cell r="V124">
            <v>3</v>
          </cell>
          <cell r="W124">
            <v>4</v>
          </cell>
          <cell r="X124">
            <v>1</v>
          </cell>
          <cell r="Y124">
            <v>2</v>
          </cell>
          <cell r="Z124">
            <v>3</v>
          </cell>
          <cell r="AA124">
            <v>4</v>
          </cell>
          <cell r="AB124">
            <v>1</v>
          </cell>
          <cell r="AC124">
            <v>2</v>
          </cell>
          <cell r="AD124">
            <v>3</v>
          </cell>
          <cell r="AE124">
            <v>4</v>
          </cell>
          <cell r="AF124">
            <v>1</v>
          </cell>
          <cell r="AG124">
            <v>2.2799999999999998</v>
          </cell>
          <cell r="AH124">
            <v>6.4850000000000003</v>
          </cell>
          <cell r="AI124">
            <v>19.978000000000002</v>
          </cell>
          <cell r="AJ124">
            <v>34.985999999999997</v>
          </cell>
          <cell r="AK124">
            <v>66.925503189040114</v>
          </cell>
          <cell r="AL124">
            <v>96.875420760830437</v>
          </cell>
          <cell r="AM124">
            <v>135.67590529483911</v>
          </cell>
          <cell r="AN124">
            <v>178.97492481677418</v>
          </cell>
          <cell r="AO124">
            <v>221.48868591393494</v>
          </cell>
          <cell r="AP124">
            <v>255.97022544247463</v>
          </cell>
          <cell r="AQ124">
            <v>280.60197149323636</v>
          </cell>
          <cell r="AR124">
            <v>306.68303087237814</v>
          </cell>
          <cell r="AS124">
            <v>328.6896337050722</v>
          </cell>
          <cell r="AT124">
            <v>0.27404358709942417</v>
          </cell>
          <cell r="AU124">
            <v>0.2947523586968781</v>
          </cell>
          <cell r="AV124">
            <v>0.29948107308745336</v>
          </cell>
          <cell r="AW124">
            <v>0.3002157680439988</v>
          </cell>
        </row>
        <row r="125">
          <cell r="B125" t="str">
            <v>mstag:cashAndCashEquivalents</v>
          </cell>
          <cell r="C125">
            <v>6</v>
          </cell>
          <cell r="D125" t="str">
            <v>ISO4217:USD</v>
          </cell>
          <cell r="E125" t="b">
            <v>0</v>
          </cell>
          <cell r="I125" t="str">
            <v>Cash &amp; equivalents</v>
          </cell>
          <cell r="L125">
            <v>8.1489999999999991</v>
          </cell>
          <cell r="M125">
            <v>6.48</v>
          </cell>
          <cell r="N125">
            <v>4.8280000000000003</v>
          </cell>
          <cell r="O125">
            <v>19.170999999999999</v>
          </cell>
          <cell r="P125">
            <v>14.654999999999999</v>
          </cell>
          <cell r="Q125">
            <v>11.657999999999999</v>
          </cell>
          <cell r="R125">
            <v>9.7690000000000001</v>
          </cell>
          <cell r="S125">
            <v>27.803000000000001</v>
          </cell>
          <cell r="T125">
            <v>24.065999999999999</v>
          </cell>
          <cell r="U125">
            <v>21.657</v>
          </cell>
          <cell r="V125">
            <v>20.015000000000001</v>
          </cell>
          <cell r="W125">
            <v>16.707000000000001</v>
          </cell>
          <cell r="X125">
            <v>128.506</v>
          </cell>
          <cell r="Y125">
            <v>123.47199999999999</v>
          </cell>
          <cell r="Z125">
            <v>122.404</v>
          </cell>
          <cell r="AA125">
            <v>137.43899999999999</v>
          </cell>
          <cell r="AB125">
            <v>133.49600000000001</v>
          </cell>
          <cell r="AC125">
            <v>122.63500000000001</v>
          </cell>
          <cell r="AD125">
            <v>115.26842373889049</v>
          </cell>
          <cell r="AE125">
            <v>96.193234330234773</v>
          </cell>
          <cell r="AG125">
            <v>10.199999999999999</v>
          </cell>
          <cell r="AH125">
            <v>19.170999999999999</v>
          </cell>
          <cell r="AI125">
            <v>27.803000000000001</v>
          </cell>
          <cell r="AJ125">
            <v>16.707000000000001</v>
          </cell>
          <cell r="AK125">
            <v>137.43899999999999</v>
          </cell>
          <cell r="AL125">
            <v>96.193234330234773</v>
          </cell>
          <cell r="AM125">
            <v>110.90381327880542</v>
          </cell>
          <cell r="AN125">
            <v>150.66245034664576</v>
          </cell>
          <cell r="AO125">
            <v>228.21045861588982</v>
          </cell>
          <cell r="AP125">
            <v>347.15218134567567</v>
          </cell>
          <cell r="AQ125">
            <v>509.40434632440594</v>
          </cell>
          <cell r="AR125">
            <v>689.57797519435655</v>
          </cell>
          <cell r="AS125">
            <v>898.66171256946632</v>
          </cell>
        </row>
        <row r="126">
          <cell r="B126" t="str">
            <v>mstag:tradeReceivables</v>
          </cell>
          <cell r="C126">
            <v>6</v>
          </cell>
          <cell r="D126" t="str">
            <v>ISO4217:USD</v>
          </cell>
          <cell r="E126" t="b">
            <v>0</v>
          </cell>
          <cell r="I126" t="str">
            <v>Balance Sheet</v>
          </cell>
          <cell r="L126">
            <v>2.286</v>
          </cell>
          <cell r="M126">
            <v>3.5449999999999999</v>
          </cell>
          <cell r="N126">
            <v>4.1449999999999996</v>
          </cell>
          <cell r="O126">
            <v>6.4850000000000003</v>
          </cell>
          <cell r="P126">
            <v>8.798</v>
          </cell>
          <cell r="Q126">
            <v>10.146000000000001</v>
          </cell>
          <cell r="R126">
            <v>12.224</v>
          </cell>
          <cell r="S126">
            <v>19.978000000000002</v>
          </cell>
          <cell r="T126">
            <v>23.440999999999999</v>
          </cell>
          <cell r="U126">
            <v>22.555</v>
          </cell>
          <cell r="V126">
            <v>25.704999999999998</v>
          </cell>
          <cell r="W126">
            <v>34.985999999999997</v>
          </cell>
          <cell r="X126">
            <v>36.482999999999997</v>
          </cell>
          <cell r="Y126">
            <v>43.122999999999998</v>
          </cell>
          <cell r="Z126">
            <v>51.176000000000002</v>
          </cell>
          <cell r="AA126">
            <v>59.179000000000002</v>
          </cell>
          <cell r="AB126">
            <v>53.981000000000002</v>
          </cell>
          <cell r="AC126">
            <v>57.073</v>
          </cell>
          <cell r="AD126">
            <v>83.023289823099006</v>
          </cell>
          <cell r="AE126">
            <v>122.06940749288371</v>
          </cell>
          <cell r="AG126">
            <v>2.2799999999999998</v>
          </cell>
          <cell r="AH126">
            <v>6.4850000000000003</v>
          </cell>
          <cell r="AI126">
            <v>19.978000000000002</v>
          </cell>
          <cell r="AJ126">
            <v>34.985999999999997</v>
          </cell>
          <cell r="AK126">
            <v>59.179000000000002</v>
          </cell>
          <cell r="AL126">
            <v>122.06940749288371</v>
          </cell>
          <cell r="AM126">
            <v>172.63202450421264</v>
          </cell>
          <cell r="AN126">
            <v>227.02391287673959</v>
          </cell>
          <cell r="AO126">
            <v>280.31914871080755</v>
          </cell>
          <cell r="AP126">
            <v>327.77421592494449</v>
          </cell>
          <cell r="AQ126">
            <v>365.61774167206931</v>
          </cell>
          <cell r="AR126">
            <v>408.47923843987024</v>
          </cell>
          <cell r="AS126">
            <v>442.74447604066472</v>
          </cell>
        </row>
        <row r="127">
          <cell r="B127" t="str">
            <v>mstag:prepaidExpenses</v>
          </cell>
          <cell r="C127">
            <v>6</v>
          </cell>
          <cell r="D127" t="str">
            <v>ISO4217:USD</v>
          </cell>
          <cell r="E127" t="b">
            <v>0</v>
          </cell>
          <cell r="I127" t="str">
            <v>Assets:</v>
          </cell>
          <cell r="L127">
            <v>0.04</v>
          </cell>
          <cell r="M127">
            <v>3.9E-2</v>
          </cell>
          <cell r="N127">
            <v>9.0999999999999998E-2</v>
          </cell>
          <cell r="O127">
            <v>5.8000000000000003E-2</v>
          </cell>
          <cell r="P127">
            <v>0.121</v>
          </cell>
          <cell r="Q127">
            <v>0.14599999999999999</v>
          </cell>
          <cell r="R127">
            <v>0.17100000000000001</v>
          </cell>
          <cell r="S127">
            <v>0.35199999999999998</v>
          </cell>
          <cell r="T127">
            <v>0.36799999999999999</v>
          </cell>
          <cell r="U127">
            <v>0.44400000000000001</v>
          </cell>
          <cell r="V127">
            <v>1.077</v>
          </cell>
          <cell r="W127">
            <v>1.417</v>
          </cell>
          <cell r="X127">
            <v>1.581</v>
          </cell>
          <cell r="Y127">
            <v>1.8080000000000001</v>
          </cell>
          <cell r="Z127">
            <v>2.1190000000000002</v>
          </cell>
          <cell r="AA127">
            <v>1.966</v>
          </cell>
          <cell r="AB127">
            <v>1.675</v>
          </cell>
          <cell r="AC127">
            <v>3.319</v>
          </cell>
          <cell r="AD127">
            <v>4.5509180376520746</v>
          </cell>
          <cell r="AE127">
            <v>7.2529012621751763</v>
          </cell>
          <cell r="AG127">
            <v>6.0999999999999999E-2</v>
          </cell>
          <cell r="AH127">
            <v>5.8000000000000003E-2</v>
          </cell>
          <cell r="AI127">
            <v>0.35199999999999998</v>
          </cell>
          <cell r="AJ127">
            <v>1.417</v>
          </cell>
          <cell r="AK127">
            <v>1.966</v>
          </cell>
          <cell r="AL127">
            <v>7.2529012621751763</v>
          </cell>
          <cell r="AM127">
            <v>7.8823535274508494</v>
          </cell>
          <cell r="AN127">
            <v>10.216645427640401</v>
          </cell>
          <cell r="AO127">
            <v>12.513416345665874</v>
          </cell>
          <cell r="AP127">
            <v>14.794083826539886</v>
          </cell>
          <cell r="AQ127">
            <v>17.169823673326622</v>
          </cell>
          <cell r="AR127">
            <v>19.98292758396445</v>
          </cell>
          <cell r="AS127">
            <v>22.60212986824984</v>
          </cell>
        </row>
        <row r="128">
          <cell r="B128" t="str">
            <v>mstag:cashAndCashEquivalents</v>
          </cell>
          <cell r="C128">
            <v>6</v>
          </cell>
          <cell r="D128" t="str">
            <v>ISO4217:USD</v>
          </cell>
          <cell r="E128" t="b">
            <v>0</v>
          </cell>
          <cell r="I128" t="str">
            <v>Cash &amp; equivalents</v>
          </cell>
          <cell r="L128">
            <v>8.1489999999999991</v>
          </cell>
          <cell r="M128">
            <v>6.48</v>
          </cell>
          <cell r="N128">
            <v>4.8280000000000003</v>
          </cell>
          <cell r="O128">
            <v>19.170999999999999</v>
          </cell>
          <cell r="P128">
            <v>14.654999999999999</v>
          </cell>
          <cell r="Q128">
            <v>11.657999999999999</v>
          </cell>
          <cell r="R128">
            <v>9.7690000000000001</v>
          </cell>
          <cell r="S128">
            <v>27.803000000000001</v>
          </cell>
          <cell r="T128">
            <v>24.065999999999999</v>
          </cell>
          <cell r="U128">
            <v>21.657</v>
          </cell>
          <cell r="V128">
            <v>20.015000000000001</v>
          </cell>
          <cell r="W128">
            <v>16.707000000000001</v>
          </cell>
          <cell r="X128">
            <v>128.506</v>
          </cell>
          <cell r="Y128">
            <v>123.47199999999999</v>
          </cell>
          <cell r="Z128">
            <v>122.404</v>
          </cell>
          <cell r="AA128">
            <v>137.43899999999999</v>
          </cell>
          <cell r="AB128">
            <v>133.49600000000001</v>
          </cell>
          <cell r="AC128">
            <v>122.63500000000001</v>
          </cell>
          <cell r="AD128">
            <v>115.26842373889049</v>
          </cell>
          <cell r="AE128">
            <v>96.193234330234773</v>
          </cell>
          <cell r="AF128">
            <v>112.72864354121656</v>
          </cell>
          <cell r="AG128">
            <v>0</v>
          </cell>
          <cell r="AH128">
            <v>0</v>
          </cell>
          <cell r="AI128">
            <v>0</v>
          </cell>
          <cell r="AJ128">
            <v>1.3480000000000001</v>
          </cell>
          <cell r="AK128">
            <v>1.3480000000000001</v>
          </cell>
          <cell r="AL128">
            <v>1.3480000000000001</v>
          </cell>
          <cell r="AM128">
            <v>1.3480000000000001</v>
          </cell>
          <cell r="AN128">
            <v>1.3480000000000001</v>
          </cell>
          <cell r="AO128">
            <v>1.3480000000000001</v>
          </cell>
          <cell r="AP128">
            <v>1.3480000000000001</v>
          </cell>
          <cell r="AQ128">
            <v>1.3480000000000001</v>
          </cell>
          <cell r="AR128">
            <v>1.3480000000000001</v>
          </cell>
          <cell r="AS128">
            <v>1.3480000000000001</v>
          </cell>
          <cell r="AT128">
            <v>339.40017971420735</v>
          </cell>
          <cell r="AU128">
            <v>500.10928141571446</v>
          </cell>
          <cell r="AV128">
            <v>678.66904373964144</v>
          </cell>
          <cell r="AW128">
            <v>883.96043795109802</v>
          </cell>
        </row>
        <row r="129">
          <cell r="B129" t="str">
            <v>mstag:tradeReceivables</v>
          </cell>
          <cell r="C129">
            <v>6</v>
          </cell>
          <cell r="D129" t="str">
            <v>ISO4217:USD</v>
          </cell>
          <cell r="E129" t="b">
            <v>0</v>
          </cell>
          <cell r="I129" t="str">
            <v>Accounts receivable, net</v>
          </cell>
          <cell r="L129">
            <v>2.286</v>
          </cell>
          <cell r="M129">
            <v>3.5449999999999999</v>
          </cell>
          <cell r="N129">
            <v>4.1449999999999996</v>
          </cell>
          <cell r="O129">
            <v>6.4850000000000003</v>
          </cell>
          <cell r="P129">
            <v>40543</v>
          </cell>
          <cell r="Q129">
            <v>10.146000000000001</v>
          </cell>
          <cell r="R129">
            <v>12.224</v>
          </cell>
          <cell r="S129">
            <v>19.978000000000002</v>
          </cell>
          <cell r="T129">
            <v>40908</v>
          </cell>
          <cell r="U129">
            <v>22.555</v>
          </cell>
          <cell r="V129">
            <v>25.704999999999998</v>
          </cell>
          <cell r="W129">
            <v>34.985999999999997</v>
          </cell>
          <cell r="X129">
            <v>41274</v>
          </cell>
          <cell r="Y129">
            <v>43.122999999999998</v>
          </cell>
          <cell r="Z129">
            <v>51.176000000000002</v>
          </cell>
          <cell r="AA129">
            <v>59.179000000000002</v>
          </cell>
          <cell r="AB129">
            <v>41639</v>
          </cell>
          <cell r="AC129">
            <v>57.073</v>
          </cell>
          <cell r="AD129">
            <v>83.023289823099006</v>
          </cell>
          <cell r="AE129">
            <v>122.06940749288371</v>
          </cell>
          <cell r="AF129">
            <v>42004</v>
          </cell>
          <cell r="AG129">
            <v>0</v>
          </cell>
          <cell r="AH129">
            <v>0</v>
          </cell>
          <cell r="AI129">
            <v>6.6000000000000003E-2</v>
          </cell>
          <cell r="AJ129">
            <v>1.179</v>
          </cell>
          <cell r="AK129">
            <v>0.98</v>
          </cell>
          <cell r="AL129">
            <v>0.98</v>
          </cell>
          <cell r="AM129">
            <v>0.98</v>
          </cell>
          <cell r="AN129">
            <v>0.98</v>
          </cell>
          <cell r="AO129">
            <v>0.98</v>
          </cell>
          <cell r="AP129">
            <v>0.98</v>
          </cell>
          <cell r="AQ129">
            <v>0.98</v>
          </cell>
          <cell r="AR129">
            <v>0.98</v>
          </cell>
          <cell r="AS129">
            <v>0.98</v>
          </cell>
          <cell r="AT129">
            <v>316.03000663546743</v>
          </cell>
          <cell r="AU129">
            <v>351.46831832010741</v>
          </cell>
          <cell r="AV129">
            <v>392.0115735659229</v>
          </cell>
          <cell r="AW129">
            <v>424.11836139635938</v>
          </cell>
        </row>
        <row r="130">
          <cell r="B130" t="str">
            <v>mstag:prepaidExpenses</v>
          </cell>
          <cell r="C130">
            <v>6</v>
          </cell>
          <cell r="D130" t="str">
            <v>ISO4217:USD</v>
          </cell>
          <cell r="E130" t="b">
            <v>0</v>
          </cell>
          <cell r="I130" t="str">
            <v>Prepaid expenses &amp; other current assets</v>
          </cell>
          <cell r="L130">
            <v>0.04</v>
          </cell>
          <cell r="M130">
            <v>3.9E-2</v>
          </cell>
          <cell r="N130">
            <v>9.0999999999999998E-2</v>
          </cell>
          <cell r="O130">
            <v>5.8000000000000003E-2</v>
          </cell>
          <cell r="P130">
            <v>0.121</v>
          </cell>
          <cell r="Q130">
            <v>0.14599999999999999</v>
          </cell>
          <cell r="R130">
            <v>0.17100000000000001</v>
          </cell>
          <cell r="S130">
            <v>0.35199999999999998</v>
          </cell>
          <cell r="T130">
            <v>0.36799999999999999</v>
          </cell>
          <cell r="U130">
            <v>0.44400000000000001</v>
          </cell>
          <cell r="V130">
            <v>1.077</v>
          </cell>
          <cell r="W130">
            <v>1.417</v>
          </cell>
          <cell r="X130">
            <v>1.581</v>
          </cell>
          <cell r="Y130">
            <v>1.8080000000000001</v>
          </cell>
          <cell r="Z130">
            <v>2.1190000000000002</v>
          </cell>
          <cell r="AA130">
            <v>1.966</v>
          </cell>
          <cell r="AB130">
            <v>1.675</v>
          </cell>
          <cell r="AC130">
            <v>3.319</v>
          </cell>
          <cell r="AD130">
            <v>4.5509180376520746</v>
          </cell>
          <cell r="AE130">
            <v>7.2529012621751763</v>
          </cell>
          <cell r="AF130">
            <v>3.0486575870548021</v>
          </cell>
          <cell r="AG130">
            <v>0.11700000000000001</v>
          </cell>
          <cell r="AH130">
            <v>0.104</v>
          </cell>
          <cell r="AI130">
            <v>0.17499999999999999</v>
          </cell>
          <cell r="AJ130">
            <v>2.56</v>
          </cell>
          <cell r="AK130">
            <v>0.63400000000000001</v>
          </cell>
          <cell r="AL130">
            <v>0.63400000000000001</v>
          </cell>
          <cell r="AM130">
            <v>0.63400000000000001</v>
          </cell>
          <cell r="AN130">
            <v>0.63400000000000001</v>
          </cell>
          <cell r="AO130">
            <v>0.63400000000000001</v>
          </cell>
          <cell r="AP130">
            <v>0.63400000000000001</v>
          </cell>
          <cell r="AQ130">
            <v>0.63400000000000001</v>
          </cell>
          <cell r="AR130">
            <v>0.63400000000000001</v>
          </cell>
          <cell r="AS130">
            <v>0.63400000000000001</v>
          </cell>
          <cell r="AT130">
            <v>43100</v>
          </cell>
          <cell r="AU130">
            <v>43465</v>
          </cell>
          <cell r="AV130">
            <v>43830</v>
          </cell>
          <cell r="AW130">
            <v>44196</v>
          </cell>
        </row>
        <row r="131">
          <cell r="B131" t="str">
            <v>mstag:otherIntangibleAssets</v>
          </cell>
          <cell r="C131">
            <v>6</v>
          </cell>
          <cell r="D131" t="str">
            <v>ISO4217:USD</v>
          </cell>
          <cell r="E131" t="b">
            <v>0</v>
          </cell>
          <cell r="I131" t="str">
            <v>Total current assets</v>
          </cell>
          <cell r="L131">
            <v>10.474999999999998</v>
          </cell>
          <cell r="M131">
            <v>10.064</v>
          </cell>
          <cell r="N131">
            <v>9.0639999999999983</v>
          </cell>
          <cell r="O131">
            <v>25.713999999999999</v>
          </cell>
          <cell r="P131">
            <v>23.573999999999998</v>
          </cell>
          <cell r="Q131">
            <v>21.950000000000003</v>
          </cell>
          <cell r="R131">
            <v>22.164000000000001</v>
          </cell>
          <cell r="S131">
            <v>48.133000000000003</v>
          </cell>
          <cell r="T131">
            <v>47.875</v>
          </cell>
          <cell r="U131">
            <v>44.656000000000006</v>
          </cell>
          <cell r="V131">
            <v>46.796999999999997</v>
          </cell>
          <cell r="W131">
            <v>53.11</v>
          </cell>
          <cell r="X131">
            <v>166.57</v>
          </cell>
          <cell r="Y131">
            <v>168.40299999999999</v>
          </cell>
          <cell r="Z131">
            <v>175.69899999999998</v>
          </cell>
          <cell r="AA131">
            <v>198.584</v>
          </cell>
          <cell r="AB131">
            <v>189.15200000000002</v>
          </cell>
          <cell r="AC131">
            <v>183.02699999999999</v>
          </cell>
          <cell r="AD131">
            <v>202.84263159964158</v>
          </cell>
          <cell r="AE131">
            <v>225.51554308529367</v>
          </cell>
          <cell r="AF131">
            <v>185.14481276368699</v>
          </cell>
          <cell r="AG131">
            <v>13.042</v>
          </cell>
          <cell r="AH131">
            <v>26.135999999999999</v>
          </cell>
          <cell r="AI131">
            <v>49.115000000000002</v>
          </cell>
          <cell r="AJ131">
            <v>61.885000000000005</v>
          </cell>
          <cell r="AK131">
            <v>209.81960287505058</v>
          </cell>
          <cell r="AL131">
            <v>238.01504902786567</v>
          </cell>
          <cell r="AM131">
            <v>298.47421972534295</v>
          </cell>
          <cell r="AN131">
            <v>391.07828884014373</v>
          </cell>
          <cell r="AO131">
            <v>524.26177009227774</v>
          </cell>
          <cell r="AP131">
            <v>698.93682929077431</v>
          </cell>
          <cell r="AQ131">
            <v>900.36964592855406</v>
          </cell>
          <cell r="AR131">
            <v>1120.7202981444811</v>
          </cell>
          <cell r="AS131">
            <v>1359.1458358994616</v>
          </cell>
          <cell r="AT131">
            <v>670.18817001670573</v>
          </cell>
          <cell r="AU131">
            <v>868.70552602769408</v>
          </cell>
          <cell r="AV131">
            <v>1090.6147830410969</v>
          </cell>
          <cell r="AW131">
            <v>1330.6257760542776</v>
          </cell>
        </row>
        <row r="132">
          <cell r="B132" t="str">
            <v>mstag:propertyPlantAndEquipmentNet</v>
          </cell>
          <cell r="C132">
            <v>6</v>
          </cell>
          <cell r="D132" t="str">
            <v>ISO4217:USD</v>
          </cell>
          <cell r="E132" t="b">
            <v>0</v>
          </cell>
          <cell r="I132" t="str">
            <v>Property and equipment, net</v>
          </cell>
          <cell r="L132">
            <v>0.35299999999999998</v>
          </cell>
          <cell r="M132">
            <v>0.32800000000000001</v>
          </cell>
          <cell r="N132">
            <v>0.32400000000000001</v>
          </cell>
          <cell r="O132">
            <v>0.318</v>
          </cell>
          <cell r="P132">
            <v>0.35199999999999998</v>
          </cell>
          <cell r="Q132">
            <v>0.38600000000000001</v>
          </cell>
          <cell r="R132">
            <v>0.433</v>
          </cell>
          <cell r="S132">
            <v>0.74099999999999999</v>
          </cell>
          <cell r="T132">
            <v>0.91300000000000003</v>
          </cell>
          <cell r="U132">
            <v>1.482</v>
          </cell>
          <cell r="V132">
            <v>2.661</v>
          </cell>
          <cell r="W132">
            <v>3.6880000000000002</v>
          </cell>
          <cell r="X132">
            <v>3.903</v>
          </cell>
          <cell r="Y132">
            <v>4.7809999999999997</v>
          </cell>
          <cell r="Z132">
            <v>5.7770000000000001</v>
          </cell>
          <cell r="AA132">
            <v>6.85</v>
          </cell>
          <cell r="AB132">
            <v>7.8079999999999998</v>
          </cell>
          <cell r="AC132">
            <v>7.8460000000000001</v>
          </cell>
          <cell r="AD132">
            <v>10.8613313</v>
          </cell>
          <cell r="AE132">
            <v>15.799371300000001</v>
          </cell>
          <cell r="AF132">
            <v>17.298238300000001</v>
          </cell>
          <cell r="AG132">
            <v>13.042</v>
          </cell>
          <cell r="AH132">
            <v>26.135999999999999</v>
          </cell>
          <cell r="AI132">
            <v>49.115000000000002</v>
          </cell>
          <cell r="AJ132">
            <v>61.885000000000005</v>
          </cell>
          <cell r="AK132">
            <v>209.81960287505058</v>
          </cell>
          <cell r="AL132">
            <v>238.01504902786567</v>
          </cell>
          <cell r="AM132">
            <v>298.47421972534295</v>
          </cell>
          <cell r="AN132">
            <v>391.07828884014373</v>
          </cell>
          <cell r="AO132">
            <v>524.26177009227774</v>
          </cell>
          <cell r="AP132">
            <v>698.93682929077431</v>
          </cell>
          <cell r="AQ132">
            <v>900.36964592855406</v>
          </cell>
          <cell r="AR132">
            <v>1120.7202981444811</v>
          </cell>
          <cell r="AS132">
            <v>1359.1458358994616</v>
          </cell>
          <cell r="AT132">
            <v>63.954850321414746</v>
          </cell>
          <cell r="AU132">
            <v>79.841027213766679</v>
          </cell>
          <cell r="AV132">
            <v>98.404584929043324</v>
          </cell>
          <cell r="AW132">
            <v>119.46097696188214</v>
          </cell>
        </row>
        <row r="133">
          <cell r="B133" t="str">
            <v>mstag:goodwill</v>
          </cell>
          <cell r="C133">
            <v>6</v>
          </cell>
          <cell r="D133" t="str">
            <v>ISO4217:USD</v>
          </cell>
          <cell r="E133" t="b">
            <v>0</v>
          </cell>
          <cell r="I133" t="str">
            <v>Goodwill</v>
          </cell>
          <cell r="L133">
            <v>0</v>
          </cell>
          <cell r="M133">
            <v>0</v>
          </cell>
          <cell r="N133">
            <v>0</v>
          </cell>
          <cell r="O133">
            <v>0</v>
          </cell>
          <cell r="P133">
            <v>0</v>
          </cell>
          <cell r="Q133">
            <v>0</v>
          </cell>
          <cell r="R133">
            <v>0</v>
          </cell>
          <cell r="S133">
            <v>0</v>
          </cell>
          <cell r="T133">
            <v>0</v>
          </cell>
          <cell r="U133">
            <v>1.3480000000000001</v>
          </cell>
          <cell r="V133">
            <v>1.3480000000000001</v>
          </cell>
          <cell r="W133">
            <v>1.3480000000000001</v>
          </cell>
          <cell r="X133">
            <v>1.3480000000000001</v>
          </cell>
          <cell r="Y133">
            <v>1.3480000000000001</v>
          </cell>
          <cell r="Z133">
            <v>1.3480000000000001</v>
          </cell>
          <cell r="AA133">
            <v>1.3480000000000001</v>
          </cell>
          <cell r="AB133">
            <v>1.3480000000000001</v>
          </cell>
          <cell r="AC133">
            <v>11.111000000000001</v>
          </cell>
          <cell r="AD133">
            <v>11.111000000000001</v>
          </cell>
          <cell r="AE133">
            <v>11.111000000000001</v>
          </cell>
          <cell r="AF133">
            <v>11.111000000000001</v>
          </cell>
          <cell r="AG133">
            <v>11.111000000000001</v>
          </cell>
          <cell r="AH133">
            <v>11.111000000000001</v>
          </cell>
          <cell r="AI133">
            <v>11.111000000000001</v>
          </cell>
          <cell r="AJ133">
            <v>61.885000000000005</v>
          </cell>
          <cell r="AK133">
            <v>0</v>
          </cell>
          <cell r="AL133">
            <v>0</v>
          </cell>
          <cell r="AM133">
            <v>0</v>
          </cell>
          <cell r="AN133">
            <v>1.3480000000000001</v>
          </cell>
          <cell r="AO133">
            <v>1.3480000000000001</v>
          </cell>
          <cell r="AP133">
            <v>11.111000000000001</v>
          </cell>
          <cell r="AQ133">
            <v>11.111000000000001</v>
          </cell>
          <cell r="AR133">
            <v>11.111000000000001</v>
          </cell>
          <cell r="AS133">
            <v>11.111000000000001</v>
          </cell>
          <cell r="AT133">
            <v>11.111000000000001</v>
          </cell>
          <cell r="AU133">
            <v>11.111000000000001</v>
          </cell>
          <cell r="AV133">
            <v>11.111000000000001</v>
          </cell>
          <cell r="AW133">
            <v>11.111000000000001</v>
          </cell>
        </row>
        <row r="134">
          <cell r="B134" t="str">
            <v>mstag:otherIntangibleAssets</v>
          </cell>
          <cell r="C134">
            <v>6</v>
          </cell>
          <cell r="D134" t="str">
            <v>ISO4217:USD</v>
          </cell>
          <cell r="E134" t="b">
            <v>0</v>
          </cell>
          <cell r="I134" t="str">
            <v>Intangible assets, net</v>
          </cell>
          <cell r="L134">
            <v>0</v>
          </cell>
          <cell r="M134">
            <v>0</v>
          </cell>
          <cell r="N134">
            <v>0</v>
          </cell>
          <cell r="O134">
            <v>0</v>
          </cell>
          <cell r="P134">
            <v>7.1999999999999995E-2</v>
          </cell>
          <cell r="Q134">
            <v>7.0000000000000007E-2</v>
          </cell>
          <cell r="R134">
            <v>6.8000000000000005E-2</v>
          </cell>
          <cell r="S134">
            <v>6.6000000000000003E-2</v>
          </cell>
          <cell r="T134">
            <v>6.4000000000000001E-2</v>
          </cell>
          <cell r="U134">
            <v>1.3120000000000001</v>
          </cell>
          <cell r="V134">
            <v>1.2450000000000001</v>
          </cell>
          <cell r="W134">
            <v>1.179</v>
          </cell>
          <cell r="X134">
            <v>1.1120000000000001</v>
          </cell>
          <cell r="Y134">
            <v>1.046</v>
          </cell>
          <cell r="Z134">
            <v>0.98</v>
          </cell>
          <cell r="AA134">
            <v>0.91300000000000003</v>
          </cell>
          <cell r="AB134">
            <v>0.84699999999999998</v>
          </cell>
          <cell r="AC134">
            <v>2.7770000000000001</v>
          </cell>
          <cell r="AD134">
            <v>2.7770000000000001</v>
          </cell>
          <cell r="AE134">
            <v>2.7770000000000001</v>
          </cell>
          <cell r="AF134">
            <v>2.7770000000000001</v>
          </cell>
          <cell r="AG134">
            <v>0.24099999999999999</v>
          </cell>
          <cell r="AH134">
            <v>0.30499999999999999</v>
          </cell>
          <cell r="AI134">
            <v>1.02</v>
          </cell>
          <cell r="AJ134">
            <v>2.883</v>
          </cell>
          <cell r="AK134">
            <v>4.2304201261489034</v>
          </cell>
          <cell r="AL134">
            <v>6.387934390484844</v>
          </cell>
          <cell r="AM134">
            <v>9.5338564644763277</v>
          </cell>
          <cell r="AN134">
            <v>13.480953495254461</v>
          </cell>
          <cell r="AO134">
            <v>18.064477683640977</v>
          </cell>
          <cell r="AP134">
            <v>22.761241881387633</v>
          </cell>
          <cell r="AQ134">
            <v>27.427296467072097</v>
          </cell>
          <cell r="AR134">
            <v>31.541390937132913</v>
          </cell>
          <cell r="AS134">
            <v>34.537823076160535</v>
          </cell>
          <cell r="AT134">
            <v>355.02731151228568</v>
          </cell>
          <cell r="AU134">
            <v>507.92756019285059</v>
          </cell>
          <cell r="AV134">
            <v>687.94882236014132</v>
          </cell>
          <cell r="AW134">
            <v>884.33736667593939</v>
          </cell>
        </row>
        <row r="135">
          <cell r="B135" t="str">
            <v>mstag:otherAssets</v>
          </cell>
          <cell r="C135">
            <v>6</v>
          </cell>
          <cell r="D135" t="str">
            <v>ISO4217:USD</v>
          </cell>
          <cell r="E135" t="b">
            <v>0</v>
          </cell>
          <cell r="I135" t="str">
            <v>Other assets</v>
          </cell>
          <cell r="L135">
            <v>0.113</v>
          </cell>
          <cell r="M135">
            <v>0.11</v>
          </cell>
          <cell r="N135">
            <v>0.107</v>
          </cell>
          <cell r="O135">
            <v>0.104</v>
          </cell>
          <cell r="P135">
            <v>9.0999999999999998E-2</v>
          </cell>
          <cell r="Q135">
            <v>0.17100000000000001</v>
          </cell>
          <cell r="R135">
            <v>0.17100000000000001</v>
          </cell>
          <cell r="S135">
            <v>0.17499999999999999</v>
          </cell>
          <cell r="T135">
            <v>0.30299999999999999</v>
          </cell>
          <cell r="U135">
            <v>0.34799999999999998</v>
          </cell>
          <cell r="V135">
            <v>0.96899999999999997</v>
          </cell>
          <cell r="W135">
            <v>2.56</v>
          </cell>
          <cell r="X135">
            <v>0.77300000000000002</v>
          </cell>
          <cell r="Y135">
            <v>0.63600000000000001</v>
          </cell>
          <cell r="Z135">
            <v>0.63400000000000001</v>
          </cell>
          <cell r="AA135">
            <v>0.754</v>
          </cell>
          <cell r="AB135">
            <v>0.68700000000000006</v>
          </cell>
          <cell r="AC135">
            <v>0.73599999999999999</v>
          </cell>
          <cell r="AD135">
            <v>0.73599999999999999</v>
          </cell>
          <cell r="AE135">
            <v>0.73599999999999999</v>
          </cell>
          <cell r="AF135">
            <v>0.73599999999999999</v>
          </cell>
          <cell r="AG135">
            <v>1.738</v>
          </cell>
          <cell r="AH135">
            <v>5.617</v>
          </cell>
          <cell r="AI135">
            <v>13.054</v>
          </cell>
          <cell r="AJ135">
            <v>20.963000000000001</v>
          </cell>
          <cell r="AK135">
            <v>36.781227826905642</v>
          </cell>
          <cell r="AL135">
            <v>50.604788934175772</v>
          </cell>
          <cell r="AM135">
            <v>70.530273889843215</v>
          </cell>
          <cell r="AN135">
            <v>92.665593135068548</v>
          </cell>
          <cell r="AO135">
            <v>114.70505028893682</v>
          </cell>
          <cell r="AP135">
            <v>132.60013927887107</v>
          </cell>
          <cell r="AQ135">
            <v>145.4096578083865</v>
          </cell>
          <cell r="AR135">
            <v>150.69156995359336</v>
          </cell>
          <cell r="AS135">
            <v>155.14150710879412</v>
          </cell>
          <cell r="AT135">
            <v>224.95315061768801</v>
          </cell>
          <cell r="AU135">
            <v>255.78819033400174</v>
          </cell>
          <cell r="AV135">
            <v>290.04739444763942</v>
          </cell>
          <cell r="AW135">
            <v>335.09084387525962</v>
          </cell>
        </row>
        <row r="136">
          <cell r="B136" t="str">
            <v>mstag:tradeAndOtherPayables</v>
          </cell>
          <cell r="C136">
            <v>6</v>
          </cell>
          <cell r="D136" t="str">
            <v>ISO4217:USD</v>
          </cell>
          <cell r="E136" t="b">
            <v>0</v>
          </cell>
          <cell r="I136" t="str">
            <v>Total assets</v>
          </cell>
          <cell r="L136">
            <v>10.940999999999997</v>
          </cell>
          <cell r="M136">
            <v>10.501999999999999</v>
          </cell>
          <cell r="N136">
            <v>9.4949999999999974</v>
          </cell>
          <cell r="O136">
            <v>26.135999999999999</v>
          </cell>
          <cell r="P136">
            <v>24.088999999999999</v>
          </cell>
          <cell r="Q136">
            <v>22.577000000000002</v>
          </cell>
          <cell r="R136">
            <v>22.836000000000002</v>
          </cell>
          <cell r="S136">
            <v>49.115000000000002</v>
          </cell>
          <cell r="T136">
            <v>49.154999999999994</v>
          </cell>
          <cell r="U136">
            <v>49.146000000000001</v>
          </cell>
          <cell r="V136">
            <v>53.019999999999996</v>
          </cell>
          <cell r="W136">
            <v>61.885000000000005</v>
          </cell>
          <cell r="X136">
            <v>173.70599999999999</v>
          </cell>
          <cell r="Y136">
            <v>176.214</v>
          </cell>
          <cell r="Z136">
            <v>184.43799999999996</v>
          </cell>
          <cell r="AA136">
            <v>208.44900000000001</v>
          </cell>
          <cell r="AB136">
            <v>199.84200000000004</v>
          </cell>
          <cell r="AC136">
            <v>205.49699999999996</v>
          </cell>
          <cell r="AD136">
            <v>228.32796289964153</v>
          </cell>
          <cell r="AE136">
            <v>255.93891438529363</v>
          </cell>
          <cell r="AF136">
            <v>217.06705106368696</v>
          </cell>
          <cell r="AG136">
            <v>1.44</v>
          </cell>
          <cell r="AH136">
            <v>2.8610000000000002</v>
          </cell>
          <cell r="AI136">
            <v>3.137</v>
          </cell>
          <cell r="AJ136">
            <v>5.1529999999999996</v>
          </cell>
          <cell r="AK136">
            <v>7.0292936167087285</v>
          </cell>
          <cell r="AL136">
            <v>6.2651017092842505</v>
          </cell>
          <cell r="AM136">
            <v>7.2785619153935253</v>
          </cell>
          <cell r="AN136">
            <v>8.8722998658571495</v>
          </cell>
          <cell r="AO136">
            <v>10.591173421957166</v>
          </cell>
          <cell r="AP136">
            <v>11.973493765600645</v>
          </cell>
          <cell r="AQ136">
            <v>14.364501579125367</v>
          </cell>
          <cell r="AR136">
            <v>16.446084646307241</v>
          </cell>
          <cell r="AS136">
            <v>18.008083306616644</v>
          </cell>
          <cell r="AT136">
            <v>8.0704714536464355</v>
          </cell>
          <cell r="AU136">
            <v>9.3426608874365709</v>
          </cell>
          <cell r="AV136">
            <v>10.940183632318734</v>
          </cell>
          <cell r="AW136">
            <v>12.639159791403614</v>
          </cell>
        </row>
        <row r="137">
          <cell r="B137" t="str">
            <v>mstag:otherAccruedExpenses</v>
          </cell>
          <cell r="C137">
            <v>6</v>
          </cell>
          <cell r="D137" t="str">
            <v>ISO4217:USD</v>
          </cell>
          <cell r="E137" t="b">
            <v>0</v>
          </cell>
          <cell r="I137" t="str">
            <v>Accrued cost of revenue</v>
          </cell>
          <cell r="L137">
            <v>2.0550000000000002</v>
          </cell>
          <cell r="M137">
            <v>3.024</v>
          </cell>
          <cell r="N137">
            <v>3.585</v>
          </cell>
          <cell r="O137">
            <v>5.617</v>
          </cell>
          <cell r="P137">
            <v>7.726</v>
          </cell>
          <cell r="Q137">
            <v>8.109</v>
          </cell>
          <cell r="R137">
            <v>8.827</v>
          </cell>
          <cell r="S137">
            <v>13.054</v>
          </cell>
          <cell r="T137">
            <v>14.885</v>
          </cell>
          <cell r="U137">
            <v>13.629</v>
          </cell>
          <cell r="V137">
            <v>15.808</v>
          </cell>
          <cell r="W137">
            <v>20.963000000000001</v>
          </cell>
          <cell r="X137">
            <v>20.077999999999999</v>
          </cell>
          <cell r="Y137">
            <v>24.010999999999999</v>
          </cell>
          <cell r="Z137">
            <v>28.227</v>
          </cell>
          <cell r="AA137">
            <v>34.43</v>
          </cell>
          <cell r="AB137">
            <v>29.536999999999999</v>
          </cell>
          <cell r="AC137">
            <v>32.985999999999997</v>
          </cell>
          <cell r="AD137">
            <v>51.674865459908091</v>
          </cell>
          <cell r="AE137">
            <v>75.984461536682986</v>
          </cell>
          <cell r="AF137">
            <v>192.30653205538263</v>
          </cell>
          <cell r="AG137">
            <v>3.4000000000000002E-2</v>
          </cell>
          <cell r="AH137">
            <v>2.1999999999999999E-2</v>
          </cell>
          <cell r="AI137">
            <v>0.35099999999999998</v>
          </cell>
          <cell r="AJ137">
            <v>0.157</v>
          </cell>
          <cell r="AK137">
            <v>0.29232366528733694</v>
          </cell>
          <cell r="AL137">
            <v>0.44140873458387875</v>
          </cell>
          <cell r="AM137">
            <v>0.66211310187581807</v>
          </cell>
          <cell r="AN137">
            <v>0.94020060466366162</v>
          </cell>
          <cell r="AO137">
            <v>1.2598688102493065</v>
          </cell>
          <cell r="AP137">
            <v>1.5874347009141263</v>
          </cell>
          <cell r="AQ137">
            <v>1.9128588146015224</v>
          </cell>
          <cell r="AR137">
            <v>2.1997876367917506</v>
          </cell>
          <cell r="AS137">
            <v>2.408767462286967</v>
          </cell>
          <cell r="AT137">
            <v>588.05093358362012</v>
          </cell>
          <cell r="AU137">
            <v>773.05841141428891</v>
          </cell>
          <cell r="AV137">
            <v>988.93640044009942</v>
          </cell>
          <cell r="AW137">
            <v>1232.0673703426028</v>
          </cell>
        </row>
        <row r="138">
          <cell r="B138" t="str">
            <v>mstag:payrollAndBenefitsRelatedLiabilities</v>
          </cell>
          <cell r="C138">
            <v>6</v>
          </cell>
          <cell r="D138" t="str">
            <v>ISO4217:USD</v>
          </cell>
          <cell r="E138" t="b">
            <v>0</v>
          </cell>
          <cell r="I138" t="str">
            <v>Liabilities:</v>
          </cell>
          <cell r="L138">
            <v>1.4490000000000001</v>
          </cell>
          <cell r="M138">
            <v>1.9379999999999999</v>
          </cell>
          <cell r="N138">
            <v>2.1970000000000001</v>
          </cell>
          <cell r="O138">
            <v>2.8610000000000002</v>
          </cell>
          <cell r="P138">
            <v>1.4850000000000001</v>
          </cell>
          <cell r="Q138">
            <v>1.694</v>
          </cell>
          <cell r="R138">
            <v>2.2410000000000001</v>
          </cell>
          <cell r="S138">
            <v>3.137</v>
          </cell>
          <cell r="T138">
            <v>2.1520000000000001</v>
          </cell>
          <cell r="U138">
            <v>2.8570000000000002</v>
          </cell>
          <cell r="V138">
            <v>3.7040000000000002</v>
          </cell>
          <cell r="W138">
            <v>5.1529999999999996</v>
          </cell>
          <cell r="X138">
            <v>3.3170000000000002</v>
          </cell>
          <cell r="Y138">
            <v>4.75</v>
          </cell>
          <cell r="Z138">
            <v>6.431</v>
          </cell>
          <cell r="AA138">
            <v>6.0380000000000003</v>
          </cell>
          <cell r="AB138">
            <v>3.7530000000000001</v>
          </cell>
          <cell r="AC138">
            <v>5.0640000000000001</v>
          </cell>
          <cell r="AD138">
            <v>7.4610923200000006</v>
          </cell>
          <cell r="AE138">
            <v>11.890912000000002</v>
          </cell>
          <cell r="AF138">
            <v>15.615517999999998</v>
          </cell>
          <cell r="AG138">
            <v>3.4529999999999998</v>
          </cell>
          <cell r="AH138">
            <v>8.8049999999999997</v>
          </cell>
          <cell r="AI138">
            <v>17.561999999999998</v>
          </cell>
          <cell r="AJ138">
            <v>29.155999999999999</v>
          </cell>
          <cell r="AK138">
            <v>48.333265235050611</v>
          </cell>
          <cell r="AL138">
            <v>63.69923376852875</v>
          </cell>
          <cell r="AM138">
            <v>88.004805371588887</v>
          </cell>
          <cell r="AN138">
            <v>115.9590471008438</v>
          </cell>
          <cell r="AO138">
            <v>144.62057020478429</v>
          </cell>
          <cell r="AP138">
            <v>168.92230962677345</v>
          </cell>
          <cell r="AQ138">
            <v>189.11431466918549</v>
          </cell>
          <cell r="AR138">
            <v>200.87883317382526</v>
          </cell>
          <cell r="AS138">
            <v>210.09618095385827</v>
          </cell>
          <cell r="AT138">
            <v>58.133780073601045</v>
          </cell>
          <cell r="AU138">
            <v>77.564604032560041</v>
          </cell>
          <cell r="AV138">
            <v>100.80537041440138</v>
          </cell>
          <cell r="AW138">
            <v>127.87625994836593</v>
          </cell>
        </row>
        <row r="139">
          <cell r="B139" t="str">
            <v>mstag:tradeAndOtherPayables</v>
          </cell>
          <cell r="C139">
            <v>6</v>
          </cell>
          <cell r="D139" t="str">
            <v>ISO4217:USD</v>
          </cell>
          <cell r="E139" t="b">
            <v>0</v>
          </cell>
          <cell r="I139" t="str">
            <v>Accounts payable and accrued expenses</v>
          </cell>
          <cell r="L139">
            <v>0.125</v>
          </cell>
          <cell r="M139">
            <v>0.184</v>
          </cell>
          <cell r="N139">
            <v>0.17199999999999999</v>
          </cell>
          <cell r="O139">
            <v>0.30499999999999999</v>
          </cell>
          <cell r="P139">
            <v>0.45400000000000001</v>
          </cell>
          <cell r="Q139">
            <v>0.42399999999999999</v>
          </cell>
          <cell r="R139">
            <v>0.63100000000000001</v>
          </cell>
          <cell r="S139">
            <v>1.02</v>
          </cell>
          <cell r="T139">
            <v>0.80300000000000005</v>
          </cell>
          <cell r="U139">
            <v>1.2170000000000001</v>
          </cell>
          <cell r="V139">
            <v>1.589</v>
          </cell>
          <cell r="W139">
            <v>2.883</v>
          </cell>
          <cell r="X139">
            <v>3.9359999999999999</v>
          </cell>
          <cell r="Y139">
            <v>2.6869999999999998</v>
          </cell>
          <cell r="Z139">
            <v>3.1760000000000002</v>
          </cell>
          <cell r="AA139">
            <v>3.7879999999999998</v>
          </cell>
          <cell r="AB139">
            <v>4.415</v>
          </cell>
          <cell r="AC139">
            <v>3.78</v>
          </cell>
          <cell r="AD139">
            <v>6.0535722064343167</v>
          </cell>
          <cell r="AE139">
            <v>9.1042262734584476</v>
          </cell>
          <cell r="AF139">
            <v>5.2093349561296618</v>
          </cell>
          <cell r="AG139">
            <v>2.278</v>
          </cell>
          <cell r="AH139">
            <v>1.385</v>
          </cell>
          <cell r="AI139">
            <v>0.245</v>
          </cell>
          <cell r="AJ139">
            <v>0.29899999999999999</v>
          </cell>
          <cell r="AK139">
            <v>0.26700000000000002</v>
          </cell>
          <cell r="AL139">
            <v>0.26700000000000002</v>
          </cell>
          <cell r="AM139">
            <v>0.26700000000000002</v>
          </cell>
          <cell r="AN139">
            <v>0.26700000000000002</v>
          </cell>
          <cell r="AO139">
            <v>0.26700000000000002</v>
          </cell>
          <cell r="AP139">
            <v>0.26700000000000002</v>
          </cell>
          <cell r="AQ139">
            <v>0.26700000000000002</v>
          </cell>
          <cell r="AR139">
            <v>0.26700000000000002</v>
          </cell>
          <cell r="AS139">
            <v>0.26700000000000002</v>
          </cell>
          <cell r="AT139">
            <v>140.619</v>
          </cell>
          <cell r="AU139">
            <v>140.619</v>
          </cell>
          <cell r="AV139">
            <v>140.619</v>
          </cell>
          <cell r="AW139">
            <v>140.619</v>
          </cell>
        </row>
        <row r="140">
          <cell r="B140" t="str">
            <v>mstag:otherAccruedExpenses</v>
          </cell>
          <cell r="C140">
            <v>6</v>
          </cell>
          <cell r="D140" t="str">
            <v>ISO4217:USD</v>
          </cell>
          <cell r="E140" t="b">
            <v>0</v>
          </cell>
          <cell r="I140" t="str">
            <v>Accrued cost of revenue</v>
          </cell>
          <cell r="L140">
            <v>2.0550000000000002</v>
          </cell>
          <cell r="M140">
            <v>3.024</v>
          </cell>
          <cell r="N140">
            <v>3.585</v>
          </cell>
          <cell r="O140">
            <v>5.617</v>
          </cell>
          <cell r="P140">
            <v>7.726</v>
          </cell>
          <cell r="Q140">
            <v>8.109</v>
          </cell>
          <cell r="R140">
            <v>8.827</v>
          </cell>
          <cell r="S140">
            <v>13.054</v>
          </cell>
          <cell r="T140">
            <v>14.885</v>
          </cell>
          <cell r="U140">
            <v>13.629</v>
          </cell>
          <cell r="V140">
            <v>15.808</v>
          </cell>
          <cell r="W140">
            <v>20.963000000000001</v>
          </cell>
          <cell r="X140">
            <v>20.077999999999999</v>
          </cell>
          <cell r="Y140">
            <v>24.010999999999999</v>
          </cell>
          <cell r="Z140">
            <v>28.227</v>
          </cell>
          <cell r="AA140">
            <v>34.43</v>
          </cell>
          <cell r="AB140">
            <v>29.536999999999999</v>
          </cell>
          <cell r="AC140">
            <v>32.985999999999997</v>
          </cell>
          <cell r="AD140">
            <v>51.674865459908091</v>
          </cell>
          <cell r="AE140">
            <v>75.984461536682986</v>
          </cell>
          <cell r="AF140">
            <v>42.486656288380907</v>
          </cell>
          <cell r="AG140">
            <v>5.7309999999999999</v>
          </cell>
          <cell r="AH140">
            <v>10.19</v>
          </cell>
          <cell r="AI140">
            <v>17.806999999999999</v>
          </cell>
          <cell r="AJ140">
            <v>29.454999999999998</v>
          </cell>
          <cell r="AK140">
            <v>48.600265235050614</v>
          </cell>
          <cell r="AL140">
            <v>63.966233768528753</v>
          </cell>
          <cell r="AM140">
            <v>88.271805371588883</v>
          </cell>
          <cell r="AN140">
            <v>116.2260471008438</v>
          </cell>
          <cell r="AO140">
            <v>144.88757020478428</v>
          </cell>
          <cell r="AP140">
            <v>169.18930962677345</v>
          </cell>
          <cell r="AQ140">
            <v>189.38131466918549</v>
          </cell>
          <cell r="AR140">
            <v>201.14583317382525</v>
          </cell>
          <cell r="AS140">
            <v>210.36318095385826</v>
          </cell>
          <cell r="AT140">
            <v>58.55</v>
          </cell>
          <cell r="AU140">
            <v>58.55</v>
          </cell>
          <cell r="AV140">
            <v>58.55</v>
          </cell>
          <cell r="AW140">
            <v>58.55</v>
          </cell>
        </row>
        <row r="141">
          <cell r="B141" t="str">
            <v>mstag:payrollAndBenefitsRelatedLiabilities</v>
          </cell>
          <cell r="C141">
            <v>6</v>
          </cell>
          <cell r="D141" t="str">
            <v>ISO4217:USD</v>
          </cell>
          <cell r="E141" t="b">
            <v>0</v>
          </cell>
          <cell r="I141" t="str">
            <v>Accrued payroll and other liabilities</v>
          </cell>
          <cell r="L141">
            <v>1.4490000000000001</v>
          </cell>
          <cell r="M141">
            <v>1.9379999999999999</v>
          </cell>
          <cell r="N141">
            <v>2.1970000000000001</v>
          </cell>
          <cell r="O141">
            <v>2.8610000000000002</v>
          </cell>
          <cell r="P141">
            <v>1.4850000000000001</v>
          </cell>
          <cell r="Q141">
            <v>1.694</v>
          </cell>
          <cell r="R141">
            <v>2.2410000000000001</v>
          </cell>
          <cell r="S141">
            <v>3.137</v>
          </cell>
          <cell r="T141">
            <v>2.1520000000000001</v>
          </cell>
          <cell r="U141">
            <v>2.8570000000000002</v>
          </cell>
          <cell r="V141">
            <v>3.7040000000000002</v>
          </cell>
          <cell r="W141">
            <v>5.1529999999999996</v>
          </cell>
          <cell r="X141">
            <v>3.3170000000000002</v>
          </cell>
          <cell r="Y141">
            <v>4.75</v>
          </cell>
          <cell r="Z141">
            <v>6.431</v>
          </cell>
          <cell r="AA141">
            <v>6.0380000000000003</v>
          </cell>
          <cell r="AB141">
            <v>3.7530000000000001</v>
          </cell>
          <cell r="AC141">
            <v>5.0640000000000001</v>
          </cell>
          <cell r="AD141">
            <v>7.4610923200000006</v>
          </cell>
          <cell r="AE141">
            <v>11.890912000000002</v>
          </cell>
          <cell r="AF141">
            <v>4.9981818000000011</v>
          </cell>
          <cell r="AG141">
            <v>5.7309999999999999</v>
          </cell>
          <cell r="AH141">
            <v>10.19</v>
          </cell>
          <cell r="AI141">
            <v>17.806999999999999</v>
          </cell>
          <cell r="AJ141">
            <v>29.454999999999998</v>
          </cell>
          <cell r="AK141">
            <v>48.600265235050614</v>
          </cell>
          <cell r="AL141">
            <v>63.966233768528753</v>
          </cell>
          <cell r="AM141">
            <v>88.271805371588883</v>
          </cell>
          <cell r="AN141">
            <v>116.2260471008438</v>
          </cell>
          <cell r="AO141">
            <v>144.88757020478428</v>
          </cell>
          <cell r="AP141">
            <v>169.18930962677345</v>
          </cell>
          <cell r="AQ141">
            <v>189.38131466918549</v>
          </cell>
          <cell r="AR141">
            <v>201.14583317382525</v>
          </cell>
          <cell r="AS141">
            <v>210.36318095385826</v>
          </cell>
          <cell r="AT141">
            <v>1.679</v>
          </cell>
          <cell r="AU141">
            <v>1.679</v>
          </cell>
          <cell r="AV141">
            <v>1.679</v>
          </cell>
          <cell r="AW141">
            <v>1.679</v>
          </cell>
        </row>
        <row r="142">
          <cell r="B142" t="str">
            <v>mstag:deferredRevenueCurrent</v>
          </cell>
          <cell r="C142">
            <v>6</v>
          </cell>
          <cell r="D142" t="str">
            <v>ISO4217:USD</v>
          </cell>
          <cell r="E142" t="b">
            <v>0</v>
          </cell>
          <cell r="I142" t="str">
            <v>Deferred revenue</v>
          </cell>
          <cell r="L142">
            <v>3.4000000000000002E-2</v>
          </cell>
          <cell r="M142">
            <v>2.1999999999999999E-2</v>
          </cell>
          <cell r="N142">
            <v>8.3000000000000004E-2</v>
          </cell>
          <cell r="O142">
            <v>2.1999999999999999E-2</v>
          </cell>
          <cell r="P142">
            <v>2.5000000000000001E-2</v>
          </cell>
          <cell r="Q142">
            <v>8.9999999999999993E-3</v>
          </cell>
          <cell r="R142">
            <v>6.0000000000000001E-3</v>
          </cell>
          <cell r="S142">
            <v>0.35099999999999998</v>
          </cell>
          <cell r="T142">
            <v>0.434</v>
          </cell>
          <cell r="U142">
            <v>9.1999999999999998E-2</v>
          </cell>
          <cell r="V142">
            <v>6.5000000000000002E-2</v>
          </cell>
          <cell r="W142">
            <v>0.157</v>
          </cell>
          <cell r="X142">
            <v>7.0999999999999994E-2</v>
          </cell>
          <cell r="Y142">
            <v>0.1</v>
          </cell>
          <cell r="Z142">
            <v>0.219</v>
          </cell>
          <cell r="AA142">
            <v>0.16900000000000001</v>
          </cell>
          <cell r="AB142">
            <v>0.26700000000000002</v>
          </cell>
          <cell r="AC142">
            <v>0.498</v>
          </cell>
          <cell r="AD142">
            <v>0.74063743829921591</v>
          </cell>
          <cell r="AE142">
            <v>1.1138763353154766</v>
          </cell>
          <cell r="AF142">
            <v>0.64779571646582124</v>
          </cell>
          <cell r="AG142">
            <v>0.74699999999999989</v>
          </cell>
          <cell r="AH142">
            <v>1.1109561574488238</v>
          </cell>
          <cell r="AI142">
            <v>1.6708145029732151</v>
          </cell>
          <cell r="AJ142">
            <v>29.454999999999998</v>
          </cell>
          <cell r="AK142">
            <v>13.042</v>
          </cell>
          <cell r="AL142">
            <v>26.135999999999999</v>
          </cell>
          <cell r="AM142">
            <v>49.115000000000002</v>
          </cell>
          <cell r="AN142">
            <v>61.885000000000005</v>
          </cell>
          <cell r="AO142">
            <v>208.44900000000001</v>
          </cell>
          <cell r="AP142">
            <v>418.39499310782702</v>
          </cell>
          <cell r="AQ142">
            <v>472.31494415675439</v>
          </cell>
          <cell r="AR142">
            <v>557.67913345998977</v>
          </cell>
          <cell r="AS142">
            <v>682.53163480008686</v>
          </cell>
          <cell r="AT142">
            <v>847.03271365722117</v>
          </cell>
          <cell r="AU142">
            <v>1051.4710154468492</v>
          </cell>
          <cell r="AV142">
            <v>1290.5897708545008</v>
          </cell>
          <cell r="AW142">
            <v>1560.7916302909687</v>
          </cell>
        </row>
        <row r="143">
          <cell r="B143" t="str">
            <v>mstag:preferredEquity</v>
          </cell>
          <cell r="C143">
            <v>6</v>
          </cell>
          <cell r="D143" t="str">
            <v>ISO4217:USD</v>
          </cell>
          <cell r="E143" t="b">
            <v>0</v>
          </cell>
          <cell r="I143" t="str">
            <v>Total current liabilities</v>
          </cell>
          <cell r="L143">
            <v>3.6630000000000003</v>
          </cell>
          <cell r="M143">
            <v>5.1680000000000001</v>
          </cell>
          <cell r="N143">
            <v>6.0370000000000008</v>
          </cell>
          <cell r="O143">
            <v>8.8049999999999997</v>
          </cell>
          <cell r="P143">
            <v>9.69</v>
          </cell>
          <cell r="Q143">
            <v>10.236000000000001</v>
          </cell>
          <cell r="R143">
            <v>11.705</v>
          </cell>
          <cell r="S143">
            <v>17.561999999999998</v>
          </cell>
          <cell r="T143">
            <v>18.274000000000001</v>
          </cell>
          <cell r="U143">
            <v>17.794999999999998</v>
          </cell>
          <cell r="V143">
            <v>21.166</v>
          </cell>
          <cell r="W143">
            <v>29.155999999999999</v>
          </cell>
          <cell r="X143">
            <v>27.402000000000001</v>
          </cell>
          <cell r="Y143">
            <v>31.548000000000002</v>
          </cell>
          <cell r="Z143">
            <v>38.052999999999997</v>
          </cell>
          <cell r="AA143">
            <v>44.424999999999997</v>
          </cell>
          <cell r="AB143">
            <v>37.972000000000001</v>
          </cell>
          <cell r="AC143">
            <v>42.327999999999996</v>
          </cell>
          <cell r="AD143">
            <v>65.930167424641624</v>
          </cell>
          <cell r="AE143">
            <v>98.093476145456918</v>
          </cell>
          <cell r="AF143">
            <v>53.341968760976386</v>
          </cell>
          <cell r="AG143">
            <v>23.475999999999999</v>
          </cell>
          <cell r="AH143">
            <v>41.201999999999998</v>
          </cell>
          <cell r="AI143">
            <v>71.622</v>
          </cell>
          <cell r="AJ143">
            <v>0</v>
          </cell>
          <cell r="AK143">
            <v>0</v>
          </cell>
          <cell r="AL143">
            <v>0</v>
          </cell>
          <cell r="AM143">
            <v>0</v>
          </cell>
          <cell r="AN143">
            <v>0</v>
          </cell>
          <cell r="AO143">
            <v>0</v>
          </cell>
          <cell r="AP143">
            <v>0</v>
          </cell>
          <cell r="AQ143">
            <v>0</v>
          </cell>
          <cell r="AR143">
            <v>0</v>
          </cell>
          <cell r="AS143">
            <v>0</v>
          </cell>
          <cell r="AT143">
            <v>246.73286218649253</v>
          </cell>
          <cell r="AU143">
            <v>277.26181059904405</v>
          </cell>
          <cell r="AV143">
            <v>303.05086736829253</v>
          </cell>
          <cell r="AW143">
            <v>320.5609035807862</v>
          </cell>
        </row>
        <row r="144">
          <cell r="B144" t="str">
            <v>mstag:otherLiabilitiesOperatingNonCurrent</v>
          </cell>
          <cell r="C144">
            <v>6</v>
          </cell>
          <cell r="D144" t="str">
            <v>ISO4217:USD</v>
          </cell>
          <cell r="E144" t="b">
            <v>0</v>
          </cell>
          <cell r="I144" t="str">
            <v>Other long term liabilities</v>
          </cell>
          <cell r="L144">
            <v>2.0579999999999998</v>
          </cell>
          <cell r="M144">
            <v>1.84</v>
          </cell>
          <cell r="N144">
            <v>1.621</v>
          </cell>
          <cell r="O144">
            <v>1.385</v>
          </cell>
          <cell r="P144">
            <v>0.153</v>
          </cell>
          <cell r="Q144">
            <v>0.14599999999999999</v>
          </cell>
          <cell r="R144">
            <v>0.158</v>
          </cell>
          <cell r="S144">
            <v>0.245</v>
          </cell>
          <cell r="T144">
            <v>0.28899999999999998</v>
          </cell>
          <cell r="U144">
            <v>0.38700000000000001</v>
          </cell>
          <cell r="V144">
            <v>0.497</v>
          </cell>
          <cell r="W144">
            <v>0.29899999999999999</v>
          </cell>
          <cell r="X144">
            <v>0.307</v>
          </cell>
          <cell r="Y144">
            <v>0.28699999999999998</v>
          </cell>
          <cell r="Z144">
            <v>0.26700000000000002</v>
          </cell>
          <cell r="AA144">
            <v>0.24299999999999999</v>
          </cell>
          <cell r="AB144">
            <v>0.27700000000000002</v>
          </cell>
          <cell r="AC144">
            <v>0.5</v>
          </cell>
          <cell r="AD144">
            <v>0.5</v>
          </cell>
          <cell r="AE144">
            <v>0.5</v>
          </cell>
          <cell r="AF144">
            <v>0.5</v>
          </cell>
          <cell r="AG144">
            <v>3.0000000000000001E-3</v>
          </cell>
          <cell r="AH144">
            <v>1.7000000000000001E-2</v>
          </cell>
          <cell r="AI144">
            <v>1.6E-2</v>
          </cell>
          <cell r="AJ144">
            <v>76.867999999999995</v>
          </cell>
          <cell r="AK144">
            <v>213.05874009999999</v>
          </cell>
          <cell r="AL144">
            <v>220.6867901425</v>
          </cell>
          <cell r="AM144">
            <v>231.68886561369999</v>
          </cell>
          <cell r="AN144">
            <v>246.68701336138298</v>
          </cell>
          <cell r="AO144">
            <v>265.94730011857405</v>
          </cell>
          <cell r="AP144">
            <v>289.16035008950757</v>
          </cell>
          <cell r="AQ144">
            <v>315.86090713601419</v>
          </cell>
          <cell r="AR144">
            <v>345.10470434575825</v>
          </cell>
          <cell r="AS144">
            <v>377.11907466863227</v>
          </cell>
          <cell r="AT144">
            <v>0.5</v>
          </cell>
          <cell r="AU144">
            <v>0.5</v>
          </cell>
          <cell r="AV144">
            <v>0.5</v>
          </cell>
          <cell r="AW144">
            <v>0.5</v>
          </cell>
        </row>
        <row r="145">
          <cell r="B145" t="str">
            <v>mstag:preferredEquity</v>
          </cell>
          <cell r="C145">
            <v>6</v>
          </cell>
          <cell r="D145" t="str">
            <v>ISO4217:USD</v>
          </cell>
          <cell r="E145" t="b">
            <v>0</v>
          </cell>
          <cell r="I145" t="str">
            <v>Total liabilities</v>
          </cell>
          <cell r="L145">
            <v>5.7210000000000001</v>
          </cell>
          <cell r="M145">
            <v>7.008</v>
          </cell>
          <cell r="N145">
            <v>7.6580000000000013</v>
          </cell>
          <cell r="O145">
            <v>10.19</v>
          </cell>
          <cell r="P145">
            <v>9.843</v>
          </cell>
          <cell r="Q145">
            <v>10.382000000000001</v>
          </cell>
          <cell r="R145">
            <v>11.863</v>
          </cell>
          <cell r="S145">
            <v>17.806999999999999</v>
          </cell>
          <cell r="T145">
            <v>18.563000000000002</v>
          </cell>
          <cell r="U145">
            <v>18.181999999999999</v>
          </cell>
          <cell r="V145">
            <v>21.663</v>
          </cell>
          <cell r="W145">
            <v>29.454999999999998</v>
          </cell>
          <cell r="X145">
            <v>27.709</v>
          </cell>
          <cell r="Y145">
            <v>31.835000000000001</v>
          </cell>
          <cell r="Z145">
            <v>38.32</v>
          </cell>
          <cell r="AA145">
            <v>44.667999999999999</v>
          </cell>
          <cell r="AB145">
            <v>38.249000000000002</v>
          </cell>
          <cell r="AC145">
            <v>42.827999999999996</v>
          </cell>
          <cell r="AD145">
            <v>66.430167424641624</v>
          </cell>
          <cell r="AE145">
            <v>98.593476145456918</v>
          </cell>
          <cell r="AF145">
            <v>53.841968760976386</v>
          </cell>
          <cell r="AG145">
            <v>0</v>
          </cell>
          <cell r="AH145">
            <v>0</v>
          </cell>
          <cell r="AI145">
            <v>-1.0999999999999999E-2</v>
          </cell>
          <cell r="AJ145">
            <v>-2.5000000000000001E-2</v>
          </cell>
          <cell r="AK145">
            <v>-5.1999999999999998E-2</v>
          </cell>
          <cell r="AL145">
            <v>-5.1999999999999998E-2</v>
          </cell>
          <cell r="AM145">
            <v>-5.1999999999999998E-2</v>
          </cell>
          <cell r="AN145">
            <v>-5.1999999999999998E-2</v>
          </cell>
          <cell r="AO145">
            <v>-5.1999999999999998E-2</v>
          </cell>
          <cell r="AP145">
            <v>-5.1999999999999998E-2</v>
          </cell>
          <cell r="AQ145">
            <v>-5.1999999999999998E-2</v>
          </cell>
          <cell r="AR145">
            <v>-5.1999999999999998E-2</v>
          </cell>
          <cell r="AS145">
            <v>-5.1999999999999998E-2</v>
          </cell>
          <cell r="AT145">
            <v>54.225152506412321</v>
          </cell>
          <cell r="AU145">
            <v>65.880510130462497</v>
          </cell>
          <cell r="AV145">
            <v>77.917023444913909</v>
          </cell>
          <cell r="AW145">
            <v>90.017292477757266</v>
          </cell>
        </row>
        <row r="146">
          <cell r="B146" t="str">
            <v>mstag:totalShareCapital</v>
          </cell>
          <cell r="C146">
            <v>6</v>
          </cell>
          <cell r="D146" t="str">
            <v>ISO4217:USD</v>
          </cell>
          <cell r="E146" t="b">
            <v>0</v>
          </cell>
          <cell r="I146" t="str">
            <v>Common stock &amp; additional paid-in capital</v>
          </cell>
          <cell r="L146">
            <v>3.0000000000000001E-3</v>
          </cell>
          <cell r="M146">
            <v>3.0000000000000001E-3</v>
          </cell>
          <cell r="N146">
            <v>3.0000000000000001E-3</v>
          </cell>
          <cell r="O146">
            <v>1.7000000000000001E-2</v>
          </cell>
          <cell r="P146">
            <v>1.7999999999999999E-2</v>
          </cell>
          <cell r="Q146">
            <v>1.7999999999999999E-2</v>
          </cell>
          <cell r="R146">
            <v>1.7999999999999999E-2</v>
          </cell>
          <cell r="S146">
            <v>1.6E-2</v>
          </cell>
          <cell r="T146">
            <v>1.6E-2</v>
          </cell>
          <cell r="U146">
            <v>1.7000000000000001E-2</v>
          </cell>
          <cell r="V146">
            <v>1.7000000000000001E-2</v>
          </cell>
          <cell r="W146">
            <v>76.867999999999995</v>
          </cell>
          <cell r="X146">
            <v>194.608</v>
          </cell>
          <cell r="Y146">
            <v>195.25899999999999</v>
          </cell>
          <cell r="Z146">
            <v>198.762</v>
          </cell>
          <cell r="AA146">
            <v>213.90200000000002</v>
          </cell>
          <cell r="AB146">
            <v>215.5</v>
          </cell>
          <cell r="AC146">
            <v>219.66399999999999</v>
          </cell>
          <cell r="AD146">
            <v>223.903257</v>
          </cell>
          <cell r="AE146">
            <v>230.27885699999999</v>
          </cell>
          <cell r="AF146">
            <v>37.39363982809467</v>
          </cell>
          <cell r="AG146">
            <v>-16.167999999999999</v>
          </cell>
          <cell r="AH146">
            <v>-25.273</v>
          </cell>
          <cell r="AI146">
            <v>-40.319000000000003</v>
          </cell>
          <cell r="AJ146">
            <v>-44.412999999999997</v>
          </cell>
          <cell r="AK146">
            <v>-51.787402460000003</v>
          </cell>
          <cell r="AL146">
            <v>-46.585974883163011</v>
          </cell>
          <cell r="AM146">
            <v>-21.434451259945959</v>
          </cell>
          <cell r="AN146">
            <v>28.217228377916854</v>
          </cell>
          <cell r="AO146">
            <v>113.47889976891946</v>
          </cell>
          <cell r="AP146">
            <v>240.63916957449328</v>
          </cell>
          <cell r="AQ146">
            <v>395.17942412335447</v>
          </cell>
          <cell r="AR146">
            <v>574.52176062489752</v>
          </cell>
          <cell r="AS146">
            <v>771.7155802769712</v>
          </cell>
          <cell r="AT146">
            <v>121.11241037689379</v>
          </cell>
          <cell r="AU146">
            <v>147.14476603484229</v>
          </cell>
          <cell r="AV146">
            <v>174.02843666858365</v>
          </cell>
          <cell r="AW146">
            <v>201.05450632515576</v>
          </cell>
        </row>
        <row r="147">
          <cell r="B147" t="str">
            <v>mstag:accumulatedOtherComprehensiveIncomeLossAndReserves</v>
          </cell>
          <cell r="C147">
            <v>6</v>
          </cell>
          <cell r="D147" t="str">
            <v>ISO4217:USD</v>
          </cell>
          <cell r="E147" t="b">
            <v>0</v>
          </cell>
          <cell r="I147" t="str">
            <v>Shareholders' equity:</v>
          </cell>
          <cell r="L147">
            <v>0</v>
          </cell>
          <cell r="M147">
            <v>0</v>
          </cell>
          <cell r="N147">
            <v>0</v>
          </cell>
          <cell r="O147">
            <v>0</v>
          </cell>
          <cell r="P147">
            <v>0</v>
          </cell>
          <cell r="Q147">
            <v>7.0000000000000001E-3</v>
          </cell>
          <cell r="R147">
            <v>8.9999999999999993E-3</v>
          </cell>
          <cell r="S147">
            <v>-1.0999999999999999E-2</v>
          </cell>
          <cell r="T147">
            <v>-0.01</v>
          </cell>
          <cell r="U147">
            <v>-8.0000000000000002E-3</v>
          </cell>
          <cell r="V147">
            <v>-1.2999999999999999E-2</v>
          </cell>
          <cell r="W147">
            <v>-2.5000000000000001E-2</v>
          </cell>
          <cell r="X147">
            <v>-2.7E-2</v>
          </cell>
          <cell r="Y147">
            <v>-5.8999999999999997E-2</v>
          </cell>
          <cell r="Z147">
            <v>-5.1999999999999998E-2</v>
          </cell>
          <cell r="AA147">
            <v>-7.8E-2</v>
          </cell>
          <cell r="AB147">
            <v>-0.111</v>
          </cell>
          <cell r="AC147">
            <v>-0.14499999999999999</v>
          </cell>
          <cell r="AD147">
            <v>-0.14499999999999999</v>
          </cell>
          <cell r="AE147">
            <v>-0.14499999999999999</v>
          </cell>
          <cell r="AF147">
            <v>14.426191039638528</v>
          </cell>
          <cell r="AG147">
            <v>7.3109999999999999</v>
          </cell>
          <cell r="AH147">
            <v>15.946000000000002</v>
          </cell>
          <cell r="AI147">
            <v>31.308000000000007</v>
          </cell>
          <cell r="AJ147">
            <v>32.429999999999993</v>
          </cell>
          <cell r="AK147">
            <v>161.21933763999999</v>
          </cell>
          <cell r="AL147">
            <v>174.048815259337</v>
          </cell>
          <cell r="AM147">
            <v>210.20241435375402</v>
          </cell>
          <cell r="AN147">
            <v>274.85224173929987</v>
          </cell>
          <cell r="AO147">
            <v>379.37419988749349</v>
          </cell>
          <cell r="AP147">
            <v>529.74751966400083</v>
          </cell>
          <cell r="AQ147">
            <v>710.98833125936858</v>
          </cell>
          <cell r="AR147">
            <v>919.57446497065575</v>
          </cell>
          <cell r="AS147">
            <v>1148.7826549456036</v>
          </cell>
          <cell r="AT147">
            <v>27.185268483842389</v>
          </cell>
          <cell r="AU147">
            <v>29.855082666664376</v>
          </cell>
          <cell r="AV147">
            <v>33.068288533058478</v>
          </cell>
          <cell r="AW147">
            <v>36.018119695623092</v>
          </cell>
        </row>
        <row r="148">
          <cell r="B148" t="str">
            <v>mstag:preferredEquity</v>
          </cell>
          <cell r="C148">
            <v>6</v>
          </cell>
          <cell r="D148" t="str">
            <v>ISO4217:USD</v>
          </cell>
          <cell r="E148" t="b">
            <v>0</v>
          </cell>
          <cell r="I148" t="str">
            <v>Redeemable convertible preferred stock</v>
          </cell>
          <cell r="L148">
            <v>23.878</v>
          </cell>
          <cell r="M148">
            <v>24.285</v>
          </cell>
          <cell r="N148">
            <v>24.702000000000002</v>
          </cell>
          <cell r="O148">
            <v>41.201999999999998</v>
          </cell>
          <cell r="P148">
            <v>41.911999999999999</v>
          </cell>
          <cell r="Q148">
            <v>42.63</v>
          </cell>
          <cell r="R148">
            <v>43.36</v>
          </cell>
          <cell r="S148">
            <v>71.622</v>
          </cell>
          <cell r="T148">
            <v>72.852000000000004</v>
          </cell>
          <cell r="U148">
            <v>74.100999999999999</v>
          </cell>
          <cell r="V148">
            <v>75.367999999999995</v>
          </cell>
          <cell r="W148">
            <v>0</v>
          </cell>
          <cell r="X148">
            <v>0</v>
          </cell>
          <cell r="Y148">
            <v>0</v>
          </cell>
          <cell r="Z148">
            <v>0</v>
          </cell>
          <cell r="AA148">
            <v>0</v>
          </cell>
          <cell r="AB148">
            <v>0</v>
          </cell>
          <cell r="AC148">
            <v>0</v>
          </cell>
          <cell r="AD148">
            <v>0</v>
          </cell>
          <cell r="AE148">
            <v>0</v>
          </cell>
          <cell r="AF148">
            <v>0</v>
          </cell>
          <cell r="AG148">
            <v>13.042</v>
          </cell>
          <cell r="AH148">
            <v>26.136000000000003</v>
          </cell>
          <cell r="AI148">
            <v>49.115000000000009</v>
          </cell>
          <cell r="AJ148">
            <v>61.884999999999991</v>
          </cell>
          <cell r="AK148">
            <v>209.81960287505061</v>
          </cell>
          <cell r="AL148">
            <v>238.01504902786576</v>
          </cell>
          <cell r="AM148">
            <v>298.47421972534289</v>
          </cell>
          <cell r="AN148">
            <v>391.07828884014367</v>
          </cell>
          <cell r="AO148">
            <v>524.26177009227774</v>
          </cell>
          <cell r="AP148">
            <v>698.93682929077431</v>
          </cell>
          <cell r="AQ148">
            <v>900.36964592855406</v>
          </cell>
          <cell r="AR148">
            <v>1120.7202981444809</v>
          </cell>
          <cell r="AS148">
            <v>1359.1458358994619</v>
          </cell>
          <cell r="AT148">
            <v>3.2528215439344681</v>
          </cell>
          <cell r="AU148">
            <v>3.9519952046685325</v>
          </cell>
          <cell r="AV148">
            <v>4.6740333735509836</v>
          </cell>
          <cell r="AW148">
            <v>5.3998960770773872</v>
          </cell>
        </row>
        <row r="149">
          <cell r="B149" t="str">
            <v>mstag:totalShareCapital</v>
          </cell>
          <cell r="C149">
            <v>6</v>
          </cell>
          <cell r="D149" t="str">
            <v>ISO4217:USD</v>
          </cell>
          <cell r="E149" t="b">
            <v>0</v>
          </cell>
          <cell r="I149" t="str">
            <v>Common stock &amp; additional paid-in capital</v>
          </cell>
          <cell r="L149">
            <v>3.0000000000000001E-3</v>
          </cell>
          <cell r="M149">
            <v>3.0000000000000001E-3</v>
          </cell>
          <cell r="N149">
            <v>3.0000000000000001E-3</v>
          </cell>
          <cell r="O149">
            <v>1.7000000000000001E-2</v>
          </cell>
          <cell r="P149">
            <v>1.7999999999999999E-2</v>
          </cell>
          <cell r="Q149">
            <v>1.7999999999999999E-2</v>
          </cell>
          <cell r="R149">
            <v>1.7999999999999999E-2</v>
          </cell>
          <cell r="S149">
            <v>1.6E-2</v>
          </cell>
          <cell r="T149">
            <v>1.6E-2</v>
          </cell>
          <cell r="U149">
            <v>1.7000000000000001E-2</v>
          </cell>
          <cell r="V149">
            <v>1.7000000000000001E-2</v>
          </cell>
          <cell r="W149">
            <v>76.867999999999995</v>
          </cell>
          <cell r="X149">
            <v>194.608</v>
          </cell>
          <cell r="Y149">
            <v>195.25899999999999</v>
          </cell>
          <cell r="Z149">
            <v>198.762</v>
          </cell>
          <cell r="AA149">
            <v>213.90200000000002</v>
          </cell>
          <cell r="AB149">
            <v>215.5</v>
          </cell>
          <cell r="AC149">
            <v>219.66399999999999</v>
          </cell>
          <cell r="AD149">
            <v>223.903257</v>
          </cell>
          <cell r="AE149">
            <v>230.27885699999999</v>
          </cell>
          <cell r="AF149">
            <v>233.76423599999998</v>
          </cell>
          <cell r="AG149" t="str">
            <v>OK</v>
          </cell>
          <cell r="AH149" t="str">
            <v>OK</v>
          </cell>
          <cell r="AI149" t="str">
            <v>OK</v>
          </cell>
          <cell r="AJ149" t="str">
            <v>OK</v>
          </cell>
          <cell r="AK149" t="str">
            <v>OK</v>
          </cell>
          <cell r="AL149" t="str">
            <v>OK</v>
          </cell>
          <cell r="AM149" t="str">
            <v>OK</v>
          </cell>
          <cell r="AN149" t="str">
            <v>OK</v>
          </cell>
          <cell r="AO149" t="str">
            <v>OK</v>
          </cell>
          <cell r="AP149" t="str">
            <v>OK</v>
          </cell>
          <cell r="AQ149" t="str">
            <v>OK</v>
          </cell>
          <cell r="AR149" t="str">
            <v>OK</v>
          </cell>
          <cell r="AS149" t="str">
            <v>OK</v>
          </cell>
          <cell r="AT149">
            <v>205.77565291108294</v>
          </cell>
          <cell r="AU149">
            <v>246.83235403663767</v>
          </cell>
          <cell r="AV149">
            <v>289.68778202010702</v>
          </cell>
          <cell r="AW149">
            <v>332.48981457561354</v>
          </cell>
        </row>
        <row r="150">
          <cell r="B150" t="str">
            <v>mstag:accumulatedOtherComprehensiveIncomeLossAndReserves</v>
          </cell>
          <cell r="C150">
            <v>6</v>
          </cell>
          <cell r="D150" t="str">
            <v>ISO4217:USD</v>
          </cell>
          <cell r="E150" t="b">
            <v>0</v>
          </cell>
          <cell r="I150" t="str">
            <v>Accumulated other comprehensive income / (loss)</v>
          </cell>
          <cell r="L150">
            <v>0</v>
          </cell>
          <cell r="M150">
            <v>0</v>
          </cell>
          <cell r="N150">
            <v>0</v>
          </cell>
          <cell r="O150">
            <v>0</v>
          </cell>
          <cell r="P150">
            <v>0</v>
          </cell>
          <cell r="Q150">
            <v>7.0000000000000001E-3</v>
          </cell>
          <cell r="R150">
            <v>8.9999999999999993E-3</v>
          </cell>
          <cell r="S150">
            <v>-1.0999999999999999E-2</v>
          </cell>
          <cell r="T150">
            <v>-0.01</v>
          </cell>
          <cell r="U150">
            <v>-8.0000000000000002E-3</v>
          </cell>
          <cell r="V150">
            <v>-1.2999999999999999E-2</v>
          </cell>
          <cell r="W150">
            <v>-2.5000000000000001E-2</v>
          </cell>
          <cell r="X150">
            <v>-2.7E-2</v>
          </cell>
          <cell r="Y150">
            <v>-5.8999999999999997E-2</v>
          </cell>
          <cell r="Z150">
            <v>-5.1999999999999998E-2</v>
          </cell>
          <cell r="AA150">
            <v>-7.8E-2</v>
          </cell>
          <cell r="AB150">
            <v>-0.111</v>
          </cell>
          <cell r="AC150">
            <v>-0.14499999999999999</v>
          </cell>
          <cell r="AD150">
            <v>-0.14499999999999999</v>
          </cell>
          <cell r="AE150">
            <v>-0.14499999999999999</v>
          </cell>
          <cell r="AF150">
            <v>-0.14499999999999999</v>
          </cell>
          <cell r="AG150" t="str">
            <v>OK</v>
          </cell>
          <cell r="AH150" t="str">
            <v>OK</v>
          </cell>
          <cell r="AI150" t="str">
            <v>OK</v>
          </cell>
          <cell r="AJ150" t="str">
            <v>OK</v>
          </cell>
          <cell r="AK150" t="str">
            <v>OK</v>
          </cell>
          <cell r="AL150" t="str">
            <v>OK</v>
          </cell>
          <cell r="AM150" t="str">
            <v>OK</v>
          </cell>
          <cell r="AN150" t="str">
            <v>OK</v>
          </cell>
          <cell r="AO150" t="str">
            <v>OK</v>
          </cell>
          <cell r="AP150" t="str">
            <v>OK</v>
          </cell>
          <cell r="AQ150" t="str">
            <v>OK</v>
          </cell>
          <cell r="AR150" t="str">
            <v>OK</v>
          </cell>
          <cell r="AS150" t="str">
            <v>OK</v>
          </cell>
          <cell r="AT150">
            <v>5.8490000000000002</v>
          </cell>
          <cell r="AU150">
            <v>5.8490000000000002</v>
          </cell>
          <cell r="AV150">
            <v>5.8490000000000002</v>
          </cell>
          <cell r="AW150">
            <v>5.8490000000000002</v>
          </cell>
        </row>
        <row r="151">
          <cell r="B151" t="str">
            <v>mstag:retainedEarnings</v>
          </cell>
          <cell r="C151">
            <v>6</v>
          </cell>
          <cell r="D151" t="str">
            <v>ISO4217:USD</v>
          </cell>
          <cell r="E151" t="b">
            <v>0</v>
          </cell>
          <cell r="I151" t="str">
            <v>Retained earnings / (accumulated deficit)</v>
          </cell>
          <cell r="L151">
            <v>-18.661000000000001</v>
          </cell>
          <cell r="M151">
            <v>-20.794</v>
          </cell>
          <cell r="N151">
            <v>-22.867999999999999</v>
          </cell>
          <cell r="O151">
            <v>-25.273</v>
          </cell>
          <cell r="P151">
            <v>-27.684000000000001</v>
          </cell>
          <cell r="Q151">
            <v>-30.46</v>
          </cell>
          <cell r="R151">
            <v>-32.414000000000001</v>
          </cell>
          <cell r="S151">
            <v>-40.319000000000003</v>
          </cell>
          <cell r="T151">
            <v>-42.265999999999998</v>
          </cell>
          <cell r="U151">
            <v>-43.146000000000001</v>
          </cell>
          <cell r="V151">
            <v>-44.015000000000001</v>
          </cell>
          <cell r="W151">
            <v>-44.412999999999997</v>
          </cell>
          <cell r="X151">
            <v>-48.584000000000003</v>
          </cell>
          <cell r="Y151">
            <v>-50.820999999999998</v>
          </cell>
          <cell r="Z151">
            <v>-52.591999999999999</v>
          </cell>
          <cell r="AA151">
            <v>-50.042999999999999</v>
          </cell>
          <cell r="AB151">
            <v>-53.795999999999999</v>
          </cell>
          <cell r="AC151">
            <v>-56.85</v>
          </cell>
          <cell r="AD151">
            <v>-61.860461524999998</v>
          </cell>
          <cell r="AE151">
            <v>-72.788418760163196</v>
          </cell>
          <cell r="AF151">
            <v>-70.394153697289354</v>
          </cell>
          <cell r="AG151">
            <v>-67.632551155961394</v>
          </cell>
          <cell r="AH151">
            <v>-63.544999523537676</v>
          </cell>
          <cell r="AI151">
            <v>-57.420258650101459</v>
          </cell>
          <cell r="AJ151" t="str">
            <v>OK</v>
          </cell>
          <cell r="AK151">
            <v>5.7309999999999999</v>
          </cell>
          <cell r="AL151">
            <v>10.19</v>
          </cell>
          <cell r="AM151">
            <v>17.806999999999999</v>
          </cell>
          <cell r="AN151">
            <v>29.454999999999998</v>
          </cell>
          <cell r="AO151">
            <v>44.667999999999999</v>
          </cell>
          <cell r="AP151">
            <v>87.418046232827052</v>
          </cell>
          <cell r="AQ151">
            <v>110.35372130088946</v>
          </cell>
          <cell r="AR151">
            <v>137.35258022552782</v>
          </cell>
          <cell r="AS151">
            <v>172.71210737652817</v>
          </cell>
          <cell r="AT151">
            <v>211.62465291108293</v>
          </cell>
          <cell r="AU151">
            <v>252.68135403663766</v>
          </cell>
          <cell r="AV151">
            <v>295.53678202010701</v>
          </cell>
          <cell r="AW151">
            <v>338.33881457561353</v>
          </cell>
        </row>
        <row r="152">
          <cell r="I152" t="str">
            <v>Total shareholders' equity</v>
          </cell>
          <cell r="L152">
            <v>5.2199999999999989</v>
          </cell>
          <cell r="M152">
            <v>3.4939999999999998</v>
          </cell>
          <cell r="N152">
            <v>1.8370000000000033</v>
          </cell>
          <cell r="O152">
            <v>15.946000000000002</v>
          </cell>
          <cell r="P152">
            <v>14.245999999999999</v>
          </cell>
          <cell r="Q152">
            <v>12.195</v>
          </cell>
          <cell r="R152">
            <v>10.972999999999999</v>
          </cell>
          <cell r="S152">
            <v>31.308000000000007</v>
          </cell>
          <cell r="T152">
            <v>30.592000000000006</v>
          </cell>
          <cell r="U152">
            <v>30.963999999999999</v>
          </cell>
          <cell r="V152">
            <v>31.356999999999985</v>
          </cell>
          <cell r="W152">
            <v>32.429999999999993</v>
          </cell>
          <cell r="X152">
            <v>145.99700000000001</v>
          </cell>
          <cell r="Y152">
            <v>144.37899999999999</v>
          </cell>
          <cell r="Z152">
            <v>146.11799999999999</v>
          </cell>
          <cell r="AA152">
            <v>163.78100000000001</v>
          </cell>
          <cell r="AB152">
            <v>161.59300000000002</v>
          </cell>
          <cell r="AC152">
            <v>162.66899999999998</v>
          </cell>
          <cell r="AD152">
            <v>161.89779547499998</v>
          </cell>
          <cell r="AE152">
            <v>157.34543823983677</v>
          </cell>
          <cell r="AF152">
            <v>163.22508230271063</v>
          </cell>
          <cell r="AG152">
            <v>132.58557554529531</v>
          </cell>
          <cell r="AH152">
            <v>146.032444512947</v>
          </cell>
          <cell r="AI152">
            <v>152.56679141925235</v>
          </cell>
          <cell r="AJ152">
            <v>123.253115415035</v>
          </cell>
          <cell r="AK152">
            <v>133.62661610095674</v>
          </cell>
          <cell r="AL152">
            <v>120.62652340594758</v>
          </cell>
          <cell r="AM152">
            <v>112.62652340594758</v>
          </cell>
          <cell r="AN152">
            <v>104.62652340594758</v>
          </cell>
          <cell r="AO152">
            <v>96.62652340594758</v>
          </cell>
          <cell r="AP152">
            <v>88.62652340594758</v>
          </cell>
          <cell r="AQ152">
            <v>80.62652340594758</v>
          </cell>
          <cell r="AR152">
            <v>76.62652340594758</v>
          </cell>
          <cell r="AS152">
            <v>75</v>
          </cell>
          <cell r="AT152">
            <v>501.53415815162793</v>
          </cell>
          <cell r="AU152">
            <v>685.40874264241677</v>
          </cell>
          <cell r="AV152">
            <v>900.09250060184786</v>
          </cell>
          <cell r="AW152">
            <v>1143.6498494353737</v>
          </cell>
        </row>
        <row r="153">
          <cell r="I153" t="str">
            <v>Total liabilities &amp; shareholders' equity</v>
          </cell>
          <cell r="L153">
            <v>10.940999999999999</v>
          </cell>
          <cell r="M153">
            <v>10.501999999999999</v>
          </cell>
          <cell r="N153">
            <v>9.4950000000000045</v>
          </cell>
          <cell r="O153">
            <v>26.136000000000003</v>
          </cell>
          <cell r="P153">
            <v>24.088999999999999</v>
          </cell>
          <cell r="Q153">
            <v>22.577000000000002</v>
          </cell>
          <cell r="R153">
            <v>22.835999999999999</v>
          </cell>
          <cell r="S153">
            <v>49.115000000000009</v>
          </cell>
          <cell r="T153">
            <v>49.155000000000008</v>
          </cell>
          <cell r="U153">
            <v>49.146000000000001</v>
          </cell>
          <cell r="V153">
            <v>53.019999999999982</v>
          </cell>
          <cell r="W153">
            <v>61.884999999999991</v>
          </cell>
          <cell r="X153">
            <v>173.70600000000002</v>
          </cell>
          <cell r="Y153">
            <v>176.214</v>
          </cell>
          <cell r="Z153">
            <v>184.43799999999999</v>
          </cell>
          <cell r="AA153">
            <v>208.44900000000001</v>
          </cell>
          <cell r="AB153">
            <v>199.84200000000001</v>
          </cell>
          <cell r="AC153">
            <v>205.49699999999999</v>
          </cell>
          <cell r="AD153">
            <v>228.32796289964159</v>
          </cell>
          <cell r="AE153">
            <v>255.93891438529369</v>
          </cell>
          <cell r="AF153">
            <v>217.06705106368702</v>
          </cell>
          <cell r="AG153">
            <v>6.2194127243066881E-3</v>
          </cell>
          <cell r="AH153">
            <v>4.8212801330008315E-3</v>
          </cell>
          <cell r="AI153">
            <v>1.5160651218881903E-2</v>
          </cell>
          <cell r="AJ153">
            <v>3.4767033883750041E-2</v>
          </cell>
          <cell r="AK153">
            <v>3.1087541646750094E-2</v>
          </cell>
          <cell r="AL153">
            <v>2.8191638292596417E-2</v>
          </cell>
          <cell r="AM153">
            <v>2.8191638292596417E-2</v>
          </cell>
          <cell r="AN153">
            <v>2.8191638292596417E-2</v>
          </cell>
          <cell r="AO153">
            <v>2.8191638292596417E-2</v>
          </cell>
          <cell r="AP153">
            <v>2.8191638292596417E-2</v>
          </cell>
          <cell r="AQ153">
            <v>2.8191638292596417E-2</v>
          </cell>
          <cell r="AR153">
            <v>2.8191638292596417E-2</v>
          </cell>
          <cell r="AS153">
            <v>2.8191638292596417E-2</v>
          </cell>
          <cell r="AT153">
            <v>748.76702033812046</v>
          </cell>
          <cell r="AU153">
            <v>963.17055324146077</v>
          </cell>
          <cell r="AV153">
            <v>1203.6433679701404</v>
          </cell>
          <cell r="AW153">
            <v>1464.7107530161597</v>
          </cell>
        </row>
        <row r="154">
          <cell r="B154" t="str">
            <v>mstag:preferredEquity</v>
          </cell>
          <cell r="C154">
            <v>6</v>
          </cell>
          <cell r="D154" t="str">
            <v>ISO4217:USD</v>
          </cell>
          <cell r="E154" t="b">
            <v>0</v>
          </cell>
          <cell r="I154" t="str">
            <v>Check</v>
          </cell>
          <cell r="L154" t="str">
            <v>OK</v>
          </cell>
          <cell r="M154" t="str">
            <v>OK</v>
          </cell>
          <cell r="N154" t="str">
            <v>OK</v>
          </cell>
          <cell r="O154" t="str">
            <v>OK</v>
          </cell>
          <cell r="P154" t="str">
            <v>OK</v>
          </cell>
          <cell r="Q154" t="str">
            <v>OK</v>
          </cell>
          <cell r="R154" t="str">
            <v>OK</v>
          </cell>
          <cell r="S154" t="str">
            <v>OK</v>
          </cell>
          <cell r="T154" t="str">
            <v>OK</v>
          </cell>
          <cell r="U154" t="str">
            <v>OK</v>
          </cell>
          <cell r="V154" t="str">
            <v>OK</v>
          </cell>
          <cell r="W154" t="str">
            <v>OK</v>
          </cell>
          <cell r="X154" t="str">
            <v>OK</v>
          </cell>
          <cell r="Y154" t="str">
            <v>OK</v>
          </cell>
          <cell r="Z154" t="str">
            <v>OK</v>
          </cell>
          <cell r="AA154" t="str">
            <v>OK</v>
          </cell>
          <cell r="AB154" t="str">
            <v>OK</v>
          </cell>
          <cell r="AC154" t="str">
            <v>OK</v>
          </cell>
          <cell r="AD154" t="str">
            <v>OK</v>
          </cell>
          <cell r="AE154" t="str">
            <v>OK</v>
          </cell>
          <cell r="AF154" t="str">
            <v>OK</v>
          </cell>
          <cell r="AG154">
            <v>17.633263221153843</v>
          </cell>
          <cell r="AH154">
            <v>9.606868747844084</v>
          </cell>
          <cell r="AI154">
            <v>11.788969052591607</v>
          </cell>
          <cell r="AJ154">
            <v>16.558153156694708</v>
          </cell>
          <cell r="AK154">
            <v>14.177797457837466</v>
          </cell>
          <cell r="AL154">
            <v>13.35728537893111</v>
          </cell>
          <cell r="AM154">
            <v>13.35728537893111</v>
          </cell>
          <cell r="AN154">
            <v>13.35728537893111</v>
          </cell>
          <cell r="AO154">
            <v>13.35728537893111</v>
          </cell>
          <cell r="AP154">
            <v>13.35728537893111</v>
          </cell>
          <cell r="AQ154">
            <v>13.35728537893111</v>
          </cell>
          <cell r="AR154">
            <v>13.35728537893111</v>
          </cell>
          <cell r="AS154">
            <v>13.35728537893111</v>
          </cell>
          <cell r="AT154">
            <v>0</v>
          </cell>
          <cell r="AU154">
            <v>0</v>
          </cell>
          <cell r="AV154">
            <v>0</v>
          </cell>
          <cell r="AW154">
            <v>0</v>
          </cell>
        </row>
        <row r="155">
          <cell r="B155" t="str">
            <v>mstag:totalShareCapital</v>
          </cell>
          <cell r="C155">
            <v>6</v>
          </cell>
          <cell r="D155" t="str">
            <v>ISO4217:USD</v>
          </cell>
          <cell r="E155" t="b">
            <v>0</v>
          </cell>
          <cell r="I155" t="str">
            <v>Prepaid expenses &amp; other current assets - % of total opex</v>
          </cell>
          <cell r="L155">
            <v>4.1649312786339026E-3</v>
          </cell>
          <cell r="M155">
            <v>3.4513274336283183E-3</v>
          </cell>
          <cell r="N155">
            <v>7.5782811459027318E-3</v>
          </cell>
          <cell r="O155">
            <v>3.8137822198842722E-3</v>
          </cell>
          <cell r="P155">
            <v>6.3178780284043447E-3</v>
          </cell>
          <cell r="Q155">
            <v>7.3249046758980521E-3</v>
          </cell>
          <cell r="R155">
            <v>8.1475128644939963E-3</v>
          </cell>
          <cell r="S155">
            <v>1.0731707317073172E-2</v>
          </cell>
          <cell r="T155">
            <v>1.1576695608405687E-2</v>
          </cell>
          <cell r="U155">
            <v>1.1821086261980831E-2</v>
          </cell>
          <cell r="V155">
            <v>2.6650499851529248E-2</v>
          </cell>
          <cell r="W155">
            <v>2.660133663738079E-2</v>
          </cell>
          <cell r="X155">
            <v>2.4695407685098401E-2</v>
          </cell>
          <cell r="Y155">
            <v>2.5127863019790975E-2</v>
          </cell>
          <cell r="Z155">
            <v>2.5130455407969644E-2</v>
          </cell>
          <cell r="AA155">
            <v>2.3057796960030023E-2</v>
          </cell>
          <cell r="AB155">
            <v>1.7239604775627831E-2</v>
          </cell>
          <cell r="AC155">
            <v>3.0497666041827468E-2</v>
          </cell>
          <cell r="AD155">
            <v>3.0497666041827468E-2</v>
          </cell>
          <cell r="AE155">
            <v>3.0497666041827468E-2</v>
          </cell>
          <cell r="AF155">
            <v>404.638777</v>
          </cell>
          <cell r="AG155">
            <v>127.16436298076923</v>
          </cell>
          <cell r="AH155">
            <v>176.92387461193513</v>
          </cell>
          <cell r="AI155">
            <v>150.87568824757926</v>
          </cell>
          <cell r="AJ155">
            <v>120.3983921691957</v>
          </cell>
          <cell r="AK155">
            <v>123.2683239088033</v>
          </cell>
          <cell r="AL155">
            <v>105.81552126477881</v>
          </cell>
          <cell r="AM155">
            <v>98.815521264778809</v>
          </cell>
          <cell r="AN155">
            <v>91.815521264778809</v>
          </cell>
          <cell r="AO155">
            <v>84.815521264778809</v>
          </cell>
          <cell r="AP155">
            <v>77.815521264778809</v>
          </cell>
          <cell r="AQ155">
            <v>70.815521264778809</v>
          </cell>
          <cell r="AR155">
            <v>63.815521264778809</v>
          </cell>
          <cell r="AS155">
            <v>60</v>
          </cell>
          <cell r="AT155">
            <v>492.538495817311</v>
          </cell>
          <cell r="AU155">
            <v>530.92751424175822</v>
          </cell>
          <cell r="AV155">
            <v>576.33029030832972</v>
          </cell>
          <cell r="AW155">
            <v>628.78397490494626</v>
          </cell>
        </row>
        <row r="156">
          <cell r="B156" t="str">
            <v>mstag:accumulatedOtherComprehensiveIncomeLossAndReserves</v>
          </cell>
          <cell r="C156">
            <v>6</v>
          </cell>
          <cell r="D156" t="str">
            <v>ISO4217:USD</v>
          </cell>
          <cell r="E156" t="b">
            <v>0</v>
          </cell>
          <cell r="I156" t="str">
            <v>Balance sheet assumptions</v>
          </cell>
          <cell r="L156">
            <v>8.6667141230068339</v>
          </cell>
          <cell r="M156">
            <v>7.2451487710219933</v>
          </cell>
          <cell r="N156">
            <v>5.6232545649838874</v>
          </cell>
          <cell r="O156">
            <v>5.3900353203019158</v>
          </cell>
          <cell r="P156">
            <v>7.0755888376856113</v>
          </cell>
          <cell r="Q156">
            <v>5.976613152207471</v>
          </cell>
          <cell r="R156">
            <v>8.1266837094499298</v>
          </cell>
          <cell r="S156">
            <v>7.6499999999999995</v>
          </cell>
          <cell r="T156">
            <v>5.4037834401945615</v>
          </cell>
          <cell r="U156">
            <v>8.126311700182816</v>
          </cell>
          <cell r="V156">
            <v>9.4877108807951345</v>
          </cell>
          <cell r="W156">
            <v>12.501374180833887</v>
          </cell>
          <cell r="X156">
            <v>18.046093593090983</v>
          </cell>
          <cell r="Y156">
            <v>10.326025314591137</v>
          </cell>
          <cell r="Z156">
            <v>10.355597214783076</v>
          </cell>
          <cell r="AA156">
            <v>10.156260093372873</v>
          </cell>
          <cell r="AB156">
            <v>13.962204318764286</v>
          </cell>
          <cell r="AC156">
            <v>10.515514562515234</v>
          </cell>
          <cell r="AD156">
            <v>10.515514562515234</v>
          </cell>
          <cell r="AE156">
            <v>10.515514562515234</v>
          </cell>
          <cell r="AF156">
            <v>-0.17</v>
          </cell>
          <cell r="AG156">
            <v>0.14681892332789559</v>
          </cell>
          <cell r="AH156">
            <v>0.2378221113881962</v>
          </cell>
          <cell r="AI156">
            <v>0.13511068998191061</v>
          </cell>
          <cell r="AJ156">
            <v>0.12643226930343257</v>
          </cell>
          <cell r="AK156">
            <v>8.8163035758367148E-2</v>
          </cell>
          <cell r="AL156">
            <v>5.7514135129256391E-2</v>
          </cell>
          <cell r="AM156">
            <v>5.2514135129256394E-2</v>
          </cell>
          <cell r="AN156">
            <v>0.05</v>
          </cell>
          <cell r="AO156">
            <v>0.05</v>
          </cell>
          <cell r="AP156">
            <v>0.05</v>
          </cell>
          <cell r="AQ156">
            <v>0.05</v>
          </cell>
          <cell r="AR156">
            <v>0.05</v>
          </cell>
          <cell r="AS156">
            <v>0.05</v>
          </cell>
          <cell r="AT156">
            <v>-0.17</v>
          </cell>
          <cell r="AU156">
            <v>-0.17</v>
          </cell>
          <cell r="AV156">
            <v>-0.17</v>
          </cell>
          <cell r="AW156">
            <v>-0.17</v>
          </cell>
        </row>
        <row r="157">
          <cell r="B157" t="str">
            <v>mstag:retainedEarnings</v>
          </cell>
          <cell r="C157">
            <v>6</v>
          </cell>
          <cell r="D157" t="str">
            <v>ISO4217:USD</v>
          </cell>
          <cell r="E157" t="b">
            <v>0</v>
          </cell>
          <cell r="I157" t="str">
            <v>Days sales outstanding</v>
          </cell>
          <cell r="L157">
            <v>128.29771051014137</v>
          </cell>
          <cell r="M157">
            <v>95.543923406139314</v>
          </cell>
          <cell r="N157">
            <v>92.247212405556908</v>
          </cell>
          <cell r="O157">
            <v>83.37954977471135</v>
          </cell>
          <cell r="P157">
            <v>91.033130311614741</v>
          </cell>
          <cell r="Q157">
            <v>100.07092514581986</v>
          </cell>
          <cell r="R157">
            <v>101.4362050163577</v>
          </cell>
          <cell r="S157">
            <v>97.339582999839934</v>
          </cell>
          <cell r="T157">
            <v>99.588531731261355</v>
          </cell>
          <cell r="U157">
            <v>91.751834877711943</v>
          </cell>
          <cell r="V157">
            <v>93.183048652189427</v>
          </cell>
          <cell r="W157">
            <v>92.467484587108146</v>
          </cell>
          <cell r="X157">
            <v>101.16471112966897</v>
          </cell>
          <cell r="Y157">
            <v>99.912941501103745</v>
          </cell>
          <cell r="Z157">
            <v>98.657444158256979</v>
          </cell>
          <cell r="AA157">
            <v>93.232961309523802</v>
          </cell>
          <cell r="AB157">
            <v>99.703468232938221</v>
          </cell>
          <cell r="AC157">
            <v>91.415010129979478</v>
          </cell>
          <cell r="AD157">
            <v>89.415010129979478</v>
          </cell>
          <cell r="AE157">
            <v>87.415010129979478</v>
          </cell>
          <cell r="AF157">
            <v>85.415010129979478</v>
          </cell>
          <cell r="AG157">
            <v>5.4131507721700374E-3</v>
          </cell>
          <cell r="AH157">
            <v>1.3563501849568433E-3</v>
          </cell>
          <cell r="AI157">
            <v>7.3387973571966214E-3</v>
          </cell>
          <cell r="AJ157">
            <v>1.5143039024672544E-3</v>
          </cell>
          <cell r="AK157">
            <v>1.5979937497281741E-3</v>
          </cell>
          <cell r="AL157">
            <v>1.5048038977458322E-3</v>
          </cell>
          <cell r="AM157">
            <v>1.5048038977458322E-3</v>
          </cell>
          <cell r="AN157">
            <v>1.5048038977458322E-3</v>
          </cell>
          <cell r="AO157">
            <v>1.5048038977458322E-3</v>
          </cell>
          <cell r="AP157">
            <v>1.5048038977458322E-3</v>
          </cell>
          <cell r="AQ157">
            <v>1.5048038977458322E-3</v>
          </cell>
          <cell r="AR157">
            <v>1.5048038977458322E-3</v>
          </cell>
          <cell r="AS157">
            <v>1.5048038977458322E-3</v>
          </cell>
          <cell r="AT157">
            <v>143.03956492882716</v>
          </cell>
          <cell r="AU157">
            <v>268.03214716845292</v>
          </cell>
          <cell r="AV157">
            <v>418.89269852606401</v>
          </cell>
          <cell r="AW157">
            <v>593.83884081040856</v>
          </cell>
        </row>
        <row r="158">
          <cell r="I158" t="str">
            <v>Prepaid expenses &amp; other current assets - % of total opex</v>
          </cell>
          <cell r="L158">
            <v>4.1649312786339026E-3</v>
          </cell>
          <cell r="M158">
            <v>3.4513274336283183E-3</v>
          </cell>
          <cell r="N158">
            <v>7.5782811459027318E-3</v>
          </cell>
          <cell r="O158">
            <v>3.8137822198842722E-3</v>
          </cell>
          <cell r="P158">
            <v>6.3178780284043447E-3</v>
          </cell>
          <cell r="Q158">
            <v>7.3249046758980521E-3</v>
          </cell>
          <cell r="R158">
            <v>8.1475128644939963E-3</v>
          </cell>
          <cell r="S158">
            <v>1.0731707317073172E-2</v>
          </cell>
          <cell r="T158">
            <v>1.1576695608405687E-2</v>
          </cell>
          <cell r="U158">
            <v>1.1821086261980831E-2</v>
          </cell>
          <cell r="V158">
            <v>2.6650499851529248E-2</v>
          </cell>
          <cell r="W158">
            <v>2.660133663738079E-2</v>
          </cell>
          <cell r="X158">
            <v>2.4695407685098401E-2</v>
          </cell>
          <cell r="Y158">
            <v>2.5127863019790975E-2</v>
          </cell>
          <cell r="Z158">
            <v>2.5130455407969644E-2</v>
          </cell>
          <cell r="AA158">
            <v>2.3057796960030023E-2</v>
          </cell>
          <cell r="AB158">
            <v>1.7239604775627831E-2</v>
          </cell>
          <cell r="AC158">
            <v>3.0497666041827468E-2</v>
          </cell>
          <cell r="AD158">
            <v>3.0497666041827468E-2</v>
          </cell>
          <cell r="AE158">
            <v>3.0497666041827468E-2</v>
          </cell>
          <cell r="AF158">
            <v>3.0497666041827468E-2</v>
          </cell>
          <cell r="AG158">
            <v>5.4131507721700374E-3</v>
          </cell>
          <cell r="AH158">
            <v>1.3563501849568433E-3</v>
          </cell>
          <cell r="AI158">
            <v>7.3387973571966214E-3</v>
          </cell>
          <cell r="AJ158">
            <v>1.5143039024672544E-3</v>
          </cell>
          <cell r="AK158">
            <v>1.5979937497281741E-3</v>
          </cell>
          <cell r="AL158">
            <v>1.5048038977458322E-3</v>
          </cell>
          <cell r="AM158">
            <v>1.5048038977458322E-3</v>
          </cell>
          <cell r="AN158">
            <v>1.5048038977458322E-3</v>
          </cell>
          <cell r="AO158">
            <v>1.5048038977458322E-3</v>
          </cell>
          <cell r="AP158">
            <v>1.5048038977458322E-3</v>
          </cell>
          <cell r="AQ158">
            <v>1.5048038977458322E-3</v>
          </cell>
          <cell r="AR158">
            <v>1.5048038977458322E-3</v>
          </cell>
          <cell r="AS158">
            <v>1.5048038977458322E-3</v>
          </cell>
          <cell r="AT158">
            <v>635.40806074613818</v>
          </cell>
          <cell r="AU158">
            <v>798.78966141021124</v>
          </cell>
          <cell r="AV158">
            <v>995.05298883439377</v>
          </cell>
          <cell r="AW158">
            <v>1222.452815715355</v>
          </cell>
        </row>
        <row r="159">
          <cell r="I159" t="str">
            <v>Days payable outstanding - Accounts payable</v>
          </cell>
          <cell r="L159">
            <v>8.6667141230068339</v>
          </cell>
          <cell r="M159">
            <v>7.2451487710219933</v>
          </cell>
          <cell r="N159">
            <v>5.6232545649838874</v>
          </cell>
          <cell r="O159">
            <v>5.3900353203019158</v>
          </cell>
          <cell r="P159">
            <v>7.0755888376856113</v>
          </cell>
          <cell r="Q159">
            <v>5.976613152207471</v>
          </cell>
          <cell r="R159">
            <v>8.1266837094499298</v>
          </cell>
          <cell r="S159">
            <v>7.6499999999999995</v>
          </cell>
          <cell r="T159">
            <v>5.4037834401945615</v>
          </cell>
          <cell r="U159">
            <v>8.126311700182816</v>
          </cell>
          <cell r="V159">
            <v>9.4877108807951345</v>
          </cell>
          <cell r="W159">
            <v>12.501374180833887</v>
          </cell>
          <cell r="X159">
            <v>18.046093593090983</v>
          </cell>
          <cell r="Y159">
            <v>10.326025314591137</v>
          </cell>
          <cell r="Z159">
            <v>10.355597214783076</v>
          </cell>
          <cell r="AA159">
            <v>10.156260093372873</v>
          </cell>
          <cell r="AB159">
            <v>13.962204318764286</v>
          </cell>
          <cell r="AC159">
            <v>10.515514562515234</v>
          </cell>
          <cell r="AD159">
            <v>10.515514562515234</v>
          </cell>
          <cell r="AE159">
            <v>10.515514562515234</v>
          </cell>
          <cell r="AF159">
            <v>10.515514562515234</v>
          </cell>
          <cell r="AG159">
            <v>10.515514562515234</v>
          </cell>
          <cell r="AH159">
            <v>10.515514562515234</v>
          </cell>
          <cell r="AI159">
            <v>10.515514562515234</v>
          </cell>
          <cell r="AJ159">
            <v>1.5143039024672544E-3</v>
          </cell>
          <cell r="AK159">
            <v>13.042</v>
          </cell>
          <cell r="AL159">
            <v>26.136000000000003</v>
          </cell>
          <cell r="AM159">
            <v>49.115000000000009</v>
          </cell>
          <cell r="AN159">
            <v>61.884999999999991</v>
          </cell>
          <cell r="AO159">
            <v>208.44900000000001</v>
          </cell>
          <cell r="AP159">
            <v>418.39499310782702</v>
          </cell>
          <cell r="AQ159">
            <v>472.31494415675439</v>
          </cell>
          <cell r="AR159">
            <v>557.67913345998977</v>
          </cell>
          <cell r="AS159">
            <v>682.53163480008686</v>
          </cell>
          <cell r="AT159">
            <v>847.03271365722117</v>
          </cell>
          <cell r="AU159">
            <v>1051.4710154468489</v>
          </cell>
          <cell r="AV159">
            <v>1290.5897708545008</v>
          </cell>
          <cell r="AW159">
            <v>1560.7916302909684</v>
          </cell>
        </row>
        <row r="160">
          <cell r="I160" t="str">
            <v>Days payable outstanding - Accrued cost of revenue</v>
          </cell>
          <cell r="L160">
            <v>142.48078018223237</v>
          </cell>
          <cell r="M160">
            <v>119.07244501940492</v>
          </cell>
          <cell r="N160">
            <v>117.20562567132116</v>
          </cell>
          <cell r="O160">
            <v>99.265011128314313</v>
          </cell>
          <cell r="P160">
            <v>120.4096902201741</v>
          </cell>
          <cell r="Q160">
            <v>114.30272653596789</v>
          </cell>
          <cell r="R160">
            <v>113.68341854724966</v>
          </cell>
          <cell r="S160">
            <v>97.905000000000001</v>
          </cell>
          <cell r="T160">
            <v>100.16851370771612</v>
          </cell>
          <cell r="U160">
            <v>91.00534277879342</v>
          </cell>
          <cell r="V160">
            <v>94.387497547897738</v>
          </cell>
          <cell r="W160">
            <v>90.900557389115789</v>
          </cell>
          <cell r="X160">
            <v>92.055250803374165</v>
          </cell>
          <cell r="Y160">
            <v>92.273239236564123</v>
          </cell>
          <cell r="Z160">
            <v>92.036348419925019</v>
          </cell>
          <cell r="AA160">
            <v>92.312575241506877</v>
          </cell>
          <cell r="AB160">
            <v>93.409202483202876</v>
          </cell>
          <cell r="AC160">
            <v>91.763164909822066</v>
          </cell>
          <cell r="AD160">
            <v>89.763164909822066</v>
          </cell>
          <cell r="AE160">
            <v>87.763164909822066</v>
          </cell>
          <cell r="AF160">
            <v>85.763164909822066</v>
          </cell>
          <cell r="AG160">
            <v>83.763164909822066</v>
          </cell>
          <cell r="AH160">
            <v>81.763164909822066</v>
          </cell>
          <cell r="AI160">
            <v>79.763164909822066</v>
          </cell>
          <cell r="AJ160">
            <v>120.3983921691957</v>
          </cell>
          <cell r="AK160" t="str">
            <v>OK</v>
          </cell>
          <cell r="AL160" t="str">
            <v>OK</v>
          </cell>
          <cell r="AM160" t="str">
            <v>OK</v>
          </cell>
          <cell r="AN160" t="str">
            <v>OK</v>
          </cell>
          <cell r="AO160" t="str">
            <v>OK</v>
          </cell>
          <cell r="AP160" t="str">
            <v>OK</v>
          </cell>
          <cell r="AQ160" t="str">
            <v>OK</v>
          </cell>
          <cell r="AR160" t="str">
            <v>OK</v>
          </cell>
          <cell r="AS160" t="str">
            <v>OK</v>
          </cell>
          <cell r="AT160" t="str">
            <v>OK</v>
          </cell>
          <cell r="AU160" t="str">
            <v>OK</v>
          </cell>
          <cell r="AV160" t="str">
            <v>OK</v>
          </cell>
          <cell r="AW160" t="str">
            <v>OK</v>
          </cell>
        </row>
        <row r="161">
          <cell r="I161" t="str">
            <v>Accrued liabilities - % of total opex</v>
          </cell>
          <cell r="L161">
            <v>0.15087463556851313</v>
          </cell>
          <cell r="M161">
            <v>0.17150442477876104</v>
          </cell>
          <cell r="N161">
            <v>0.1829613590939374</v>
          </cell>
          <cell r="O161">
            <v>0.18812467122567073</v>
          </cell>
          <cell r="P161">
            <v>7.7537593984962419E-2</v>
          </cell>
          <cell r="Q161">
            <v>8.4988962472406171E-2</v>
          </cell>
          <cell r="R161">
            <v>0.10677530017152657</v>
          </cell>
          <cell r="S161">
            <v>9.5640243902439026E-2</v>
          </cell>
          <cell r="T161">
            <v>6.7698502579589787E-2</v>
          </cell>
          <cell r="U161">
            <v>7.6064962726304586E-2</v>
          </cell>
          <cell r="V161">
            <v>9.165594377907553E-2</v>
          </cell>
          <cell r="W161">
            <v>9.6737253135090476E-2</v>
          </cell>
          <cell r="X161">
            <v>5.181193377069665E-2</v>
          </cell>
          <cell r="Y161">
            <v>6.6016233044251721E-2</v>
          </cell>
          <cell r="Z161">
            <v>7.626897533206832E-2</v>
          </cell>
          <cell r="AA161">
            <v>7.0815349971852126E-2</v>
          </cell>
          <cell r="AB161">
            <v>3.8627006998764923E-2</v>
          </cell>
          <cell r="AC161">
            <v>4.6532142463336638E-2</v>
          </cell>
          <cell r="AD161">
            <v>0.05</v>
          </cell>
          <cell r="AE161">
            <v>0.05</v>
          </cell>
          <cell r="AF161">
            <v>0.05</v>
          </cell>
          <cell r="AG161">
            <v>0.05</v>
          </cell>
          <cell r="AH161">
            <v>0.05</v>
          </cell>
          <cell r="AI161">
            <v>0.05</v>
          </cell>
          <cell r="AJ161">
            <v>0.12643226930343257</v>
          </cell>
          <cell r="AK161">
            <v>0.14681892332789559</v>
          </cell>
          <cell r="AL161">
            <v>0.2378221113881962</v>
          </cell>
          <cell r="AM161">
            <v>0.13511068998191061</v>
          </cell>
          <cell r="AN161">
            <v>0.12643226930343257</v>
          </cell>
          <cell r="AO161">
            <v>7.9042794119572199E-2</v>
          </cell>
          <cell r="AP161">
            <v>8.0204713892620128E-2</v>
          </cell>
          <cell r="AQ161">
            <v>8.0009000322327509E-2</v>
          </cell>
          <cell r="AR161">
            <v>7.5009000322327504E-2</v>
          </cell>
          <cell r="AS161">
            <v>7.00090003223275E-2</v>
          </cell>
          <cell r="AT161">
            <v>6.5009000322327495E-2</v>
          </cell>
          <cell r="AU161">
            <v>6.0009000322327498E-2</v>
          </cell>
          <cell r="AV161">
            <v>5.50090003223275E-2</v>
          </cell>
          <cell r="AW161">
            <v>5.0009000322327503E-2</v>
          </cell>
        </row>
        <row r="162">
          <cell r="I162" t="str">
            <v>Deferred revenue - % of revenue</v>
          </cell>
          <cell r="L162">
            <v>5.2243392747387835E-3</v>
          </cell>
          <cell r="M162">
            <v>1.6233766233766233E-3</v>
          </cell>
          <cell r="N162">
            <v>5.0572751645137706E-3</v>
          </cell>
          <cell r="O162">
            <v>7.7442973810194304E-4</v>
          </cell>
          <cell r="P162">
            <v>40543</v>
          </cell>
          <cell r="Q162">
            <v>2.4303305249513934E-4</v>
          </cell>
          <cell r="R162">
            <v>1.3631406761177754E-4</v>
          </cell>
          <cell r="S162">
            <v>4.682247478789819E-3</v>
          </cell>
          <cell r="T162">
            <v>40908</v>
          </cell>
          <cell r="U162">
            <v>1.0246358087940483E-3</v>
          </cell>
          <cell r="V162">
            <v>6.4512287109452543E-4</v>
          </cell>
          <cell r="W162">
            <v>1.1360676141132884E-3</v>
          </cell>
          <cell r="X162">
            <v>41274</v>
          </cell>
          <cell r="Y162">
            <v>6.3434066631143588E-4</v>
          </cell>
          <cell r="Z162">
            <v>1.1558924122788499E-3</v>
          </cell>
          <cell r="AA162">
            <v>7.2895100069013115E-4</v>
          </cell>
          <cell r="AB162">
            <v>41639</v>
          </cell>
          <cell r="AC162">
            <v>2.1838657054149345E-3</v>
          </cell>
          <cell r="AD162">
            <v>2.1838657054149345E-3</v>
          </cell>
          <cell r="AE162">
            <v>2.1838657054149345E-3</v>
          </cell>
          <cell r="AF162">
            <v>2.1838657054149345E-3</v>
          </cell>
          <cell r="AG162">
            <v>2.1838657054149345E-3</v>
          </cell>
          <cell r="AH162">
            <v>2.1838657054149345E-3</v>
          </cell>
          <cell r="AI162">
            <v>2.1838657054149345E-3</v>
          </cell>
          <cell r="AJ162">
            <v>1.5143039024672544E-3</v>
          </cell>
          <cell r="AK162">
            <v>5.4131507721700374E-3</v>
          </cell>
          <cell r="AL162">
            <v>1.3563501849568433E-3</v>
          </cell>
          <cell r="AM162">
            <v>7.3387973571966214E-3</v>
          </cell>
          <cell r="AN162">
            <v>1.5143039024672544E-3</v>
          </cell>
          <cell r="AO162">
            <v>9.5121772754647746E-4</v>
          </cell>
          <cell r="AP162">
            <v>3.4945782385692693E-3</v>
          </cell>
          <cell r="AQ162">
            <v>3.4945782385692697E-3</v>
          </cell>
          <cell r="AR162">
            <v>3.4945782385692697E-3</v>
          </cell>
          <cell r="AS162">
            <v>3.4945782385692697E-3</v>
          </cell>
          <cell r="AT162">
            <v>3.4945782385692697E-3</v>
          </cell>
          <cell r="AU162">
            <v>3.4945782385692697E-3</v>
          </cell>
          <cell r="AV162">
            <v>3.4945782385692697E-3</v>
          </cell>
          <cell r="AW162">
            <v>3.4945782385692697E-3</v>
          </cell>
        </row>
        <row r="163">
          <cell r="I163" t="str">
            <v>Millennial Media</v>
          </cell>
          <cell r="L163">
            <v>40178</v>
          </cell>
          <cell r="M163">
            <v>2</v>
          </cell>
          <cell r="N163">
            <v>3</v>
          </cell>
          <cell r="O163">
            <v>4</v>
          </cell>
          <cell r="P163">
            <v>40543</v>
          </cell>
          <cell r="Q163">
            <v>2</v>
          </cell>
          <cell r="R163">
            <v>3</v>
          </cell>
          <cell r="S163">
            <v>4</v>
          </cell>
          <cell r="T163">
            <v>40908</v>
          </cell>
          <cell r="U163">
            <v>2</v>
          </cell>
          <cell r="V163">
            <v>3</v>
          </cell>
          <cell r="W163">
            <v>4</v>
          </cell>
          <cell r="X163">
            <v>41274</v>
          </cell>
          <cell r="Y163">
            <v>2</v>
          </cell>
          <cell r="Z163">
            <v>3</v>
          </cell>
          <cell r="AA163">
            <v>4</v>
          </cell>
          <cell r="AB163">
            <v>41639</v>
          </cell>
          <cell r="AC163">
            <v>2</v>
          </cell>
          <cell r="AD163">
            <v>3</v>
          </cell>
          <cell r="AE163">
            <v>4</v>
          </cell>
          <cell r="AF163">
            <v>79.490761738435339</v>
          </cell>
          <cell r="AG163">
            <v>39813</v>
          </cell>
          <cell r="AH163">
            <v>40178</v>
          </cell>
          <cell r="AI163">
            <v>40543</v>
          </cell>
          <cell r="AJ163">
            <v>40908</v>
          </cell>
          <cell r="AK163">
            <v>41274</v>
          </cell>
          <cell r="AL163">
            <v>41639</v>
          </cell>
          <cell r="AM163">
            <v>42004</v>
          </cell>
          <cell r="AN163">
            <v>42369</v>
          </cell>
          <cell r="AO163">
            <v>42735</v>
          </cell>
          <cell r="AP163">
            <v>43100</v>
          </cell>
          <cell r="AQ163">
            <v>43465</v>
          </cell>
          <cell r="AR163">
            <v>43830</v>
          </cell>
          <cell r="AS163">
            <v>44196</v>
          </cell>
          <cell r="AT163">
            <v>78.010439198933</v>
          </cell>
          <cell r="AU163">
            <v>73.010439198933</v>
          </cell>
          <cell r="AV163">
            <v>70</v>
          </cell>
          <cell r="AW163">
            <v>70</v>
          </cell>
        </row>
        <row r="164">
          <cell r="I164" t="str">
            <v>Millennial Media</v>
          </cell>
          <cell r="L164">
            <v>40178</v>
          </cell>
          <cell r="M164">
            <v>2</v>
          </cell>
          <cell r="N164">
            <v>3</v>
          </cell>
          <cell r="O164">
            <v>4</v>
          </cell>
          <cell r="P164">
            <v>40543</v>
          </cell>
          <cell r="Q164">
            <v>2</v>
          </cell>
          <cell r="R164">
            <v>3</v>
          </cell>
          <cell r="S164">
            <v>4</v>
          </cell>
          <cell r="T164">
            <v>40908</v>
          </cell>
          <cell r="U164">
            <v>2</v>
          </cell>
          <cell r="V164">
            <v>3</v>
          </cell>
          <cell r="W164">
            <v>4</v>
          </cell>
          <cell r="X164">
            <v>41274</v>
          </cell>
          <cell r="Y164">
            <v>2</v>
          </cell>
          <cell r="Z164">
            <v>3</v>
          </cell>
          <cell r="AA164">
            <v>4</v>
          </cell>
          <cell r="AB164">
            <v>41639</v>
          </cell>
          <cell r="AC164">
            <v>2</v>
          </cell>
          <cell r="AD164">
            <v>3</v>
          </cell>
          <cell r="AE164">
            <v>4</v>
          </cell>
          <cell r="AF164">
            <v>2.5474925419410245E-2</v>
          </cell>
          <cell r="AG164">
            <v>39813</v>
          </cell>
          <cell r="AH164">
            <v>40178</v>
          </cell>
          <cell r="AI164">
            <v>40543</v>
          </cell>
          <cell r="AJ164">
            <v>40908</v>
          </cell>
          <cell r="AK164">
            <v>41274</v>
          </cell>
          <cell r="AL164">
            <v>41639</v>
          </cell>
          <cell r="AM164">
            <v>42004</v>
          </cell>
          <cell r="AN164">
            <v>42369</v>
          </cell>
          <cell r="AO164">
            <v>42735</v>
          </cell>
          <cell r="AP164">
            <v>43100</v>
          </cell>
          <cell r="AQ164">
            <v>43465</v>
          </cell>
          <cell r="AR164">
            <v>43830</v>
          </cell>
          <cell r="AS164">
            <v>44196</v>
          </cell>
          <cell r="AT164">
            <v>2.8915016869306195E-2</v>
          </cell>
          <cell r="AU164">
            <v>2.8915016869306195E-2</v>
          </cell>
          <cell r="AV164">
            <v>2.8915016869306195E-2</v>
          </cell>
          <cell r="AW164">
            <v>2.8915016869306195E-2</v>
          </cell>
        </row>
        <row r="165">
          <cell r="I165" t="str">
            <v>(USD millions)</v>
          </cell>
          <cell r="L165">
            <v>1</v>
          </cell>
          <cell r="M165">
            <v>2</v>
          </cell>
          <cell r="N165">
            <v>3</v>
          </cell>
          <cell r="O165">
            <v>4</v>
          </cell>
          <cell r="P165">
            <v>1</v>
          </cell>
          <cell r="Q165">
            <v>2</v>
          </cell>
          <cell r="R165">
            <v>3</v>
          </cell>
          <cell r="S165">
            <v>4</v>
          </cell>
          <cell r="T165">
            <v>1</v>
          </cell>
          <cell r="U165">
            <v>2</v>
          </cell>
          <cell r="V165">
            <v>3</v>
          </cell>
          <cell r="W165">
            <v>4</v>
          </cell>
          <cell r="X165">
            <v>1</v>
          </cell>
          <cell r="Y165">
            <v>2</v>
          </cell>
          <cell r="Z165">
            <v>3</v>
          </cell>
          <cell r="AA165">
            <v>4</v>
          </cell>
          <cell r="AB165">
            <v>1</v>
          </cell>
          <cell r="AC165">
            <v>2</v>
          </cell>
          <cell r="AD165">
            <v>3</v>
          </cell>
          <cell r="AE165">
            <v>4</v>
          </cell>
          <cell r="AF165">
            <v>24.941668544547561</v>
          </cell>
          <cell r="AG165">
            <v>39813</v>
          </cell>
          <cell r="AH165">
            <v>40178</v>
          </cell>
          <cell r="AI165">
            <v>40543</v>
          </cell>
          <cell r="AJ165">
            <v>40908</v>
          </cell>
          <cell r="AK165">
            <v>17.633263221153843</v>
          </cell>
          <cell r="AL165">
            <v>9.606868747844084</v>
          </cell>
          <cell r="AM165">
            <v>11.788969052591607</v>
          </cell>
          <cell r="AN165">
            <v>16.558153156694708</v>
          </cell>
          <cell r="AO165">
            <v>9.5517224715222646</v>
          </cell>
          <cell r="AP165">
            <v>32.127083997898509</v>
          </cell>
          <cell r="AQ165">
            <v>31.34080697128153</v>
          </cell>
          <cell r="AR165">
            <v>31.34080697128153</v>
          </cell>
          <cell r="AS165">
            <v>31.34080697128153</v>
          </cell>
          <cell r="AT165">
            <v>31.34080697128153</v>
          </cell>
          <cell r="AU165">
            <v>31.34080697128153</v>
          </cell>
          <cell r="AV165">
            <v>31.34080697128153</v>
          </cell>
          <cell r="AW165">
            <v>31.34080697128153</v>
          </cell>
        </row>
        <row r="166">
          <cell r="I166" t="str">
            <v>Cash Flow Statement</v>
          </cell>
          <cell r="L166">
            <v>142.48078018223237</v>
          </cell>
          <cell r="M166">
            <v>119.07244501940492</v>
          </cell>
          <cell r="N166">
            <v>117.20562567132116</v>
          </cell>
          <cell r="O166">
            <v>99.265011128314313</v>
          </cell>
          <cell r="P166">
            <v>120.4096902201741</v>
          </cell>
          <cell r="Q166">
            <v>114.30272653596789</v>
          </cell>
          <cell r="R166">
            <v>113.68341854724966</v>
          </cell>
          <cell r="S166">
            <v>97.905000000000001</v>
          </cell>
          <cell r="T166">
            <v>100.16851370771612</v>
          </cell>
          <cell r="U166">
            <v>91.00534277879342</v>
          </cell>
          <cell r="V166">
            <v>94.387497547897738</v>
          </cell>
          <cell r="W166">
            <v>90.900557389115789</v>
          </cell>
          <cell r="X166">
            <v>63.110925129087775</v>
          </cell>
          <cell r="Y166">
            <v>65.059478857566759</v>
          </cell>
          <cell r="Z166">
            <v>69.567555668016198</v>
          </cell>
          <cell r="AA166">
            <v>69.786667591564921</v>
          </cell>
          <cell r="AB166">
            <v>70.994927941563574</v>
          </cell>
          <cell r="AC166">
            <v>62.386788007456502</v>
          </cell>
          <cell r="AD166">
            <v>65.001826796153125</v>
          </cell>
          <cell r="AE166">
            <v>63.001826796153125</v>
          </cell>
          <cell r="AF166">
            <v>61.001826796153125</v>
          </cell>
          <cell r="AG166">
            <v>60</v>
          </cell>
          <cell r="AH166">
            <v>60</v>
          </cell>
          <cell r="AI166">
            <v>60</v>
          </cell>
          <cell r="AK166">
            <v>127.16436298076923</v>
          </cell>
          <cell r="AL166">
            <v>176.92387461193513</v>
          </cell>
          <cell r="AM166">
            <v>150.87568824757926</v>
          </cell>
          <cell r="AN166">
            <v>120.3983921691957</v>
          </cell>
          <cell r="AO166">
            <v>86.81779426993441</v>
          </cell>
          <cell r="AP166">
            <v>81.151947708949123</v>
          </cell>
          <cell r="AQ166">
            <v>75.393850051301882</v>
          </cell>
          <cell r="AR166">
            <v>70.393850051301882</v>
          </cell>
          <cell r="AS166">
            <v>70</v>
          </cell>
          <cell r="AT166">
            <v>70</v>
          </cell>
          <cell r="AU166">
            <v>70</v>
          </cell>
          <cell r="AV166">
            <v>70</v>
          </cell>
          <cell r="AW166">
            <v>70</v>
          </cell>
        </row>
        <row r="167">
          <cell r="B167" t="str">
            <v>mstag:netIncomeReported</v>
          </cell>
          <cell r="C167">
            <v>6</v>
          </cell>
          <cell r="D167" t="str">
            <v>ISO4217:USD</v>
          </cell>
          <cell r="E167" t="b">
            <v>0</v>
          </cell>
          <cell r="I167" t="str">
            <v>Millennial Media</v>
          </cell>
          <cell r="L167">
            <v>40178</v>
          </cell>
          <cell r="M167">
            <v>-1.796</v>
          </cell>
          <cell r="N167">
            <v>-1.728</v>
          </cell>
          <cell r="O167">
            <v>-1.899</v>
          </cell>
          <cell r="P167">
            <v>40543</v>
          </cell>
          <cell r="Q167">
            <v>-2.2010000000000001</v>
          </cell>
          <cell r="R167">
            <v>-1.333</v>
          </cell>
          <cell r="S167">
            <v>-1.748</v>
          </cell>
          <cell r="T167">
            <v>40908</v>
          </cell>
          <cell r="U167">
            <v>-0.152</v>
          </cell>
          <cell r="V167">
            <v>-0.24199999999999999</v>
          </cell>
          <cell r="W167">
            <v>0.13</v>
          </cell>
          <cell r="X167">
            <v>41274</v>
          </cell>
          <cell r="Y167">
            <v>-2.2370000000000001</v>
          </cell>
          <cell r="Z167">
            <v>-1.7709999999999999</v>
          </cell>
          <cell r="AA167">
            <v>0.80459753999999728</v>
          </cell>
          <cell r="AB167">
            <v>41639</v>
          </cell>
          <cell r="AC167">
            <v>-0.46830433275648808</v>
          </cell>
          <cell r="AD167">
            <v>2.0642006492921547</v>
          </cell>
          <cell r="AE167">
            <v>5.2023479286914327</v>
          </cell>
          <cell r="AF167">
            <v>42004</v>
          </cell>
          <cell r="AG167">
            <v>-8.359</v>
          </cell>
          <cell r="AH167">
            <v>-7.55</v>
          </cell>
          <cell r="AI167">
            <v>-7.1210000000000004</v>
          </cell>
          <cell r="AJ167">
            <v>-0.28699999999999998</v>
          </cell>
          <cell r="AK167">
            <v>-7.1764024600000029</v>
          </cell>
          <cell r="AL167">
            <v>5.2014275768369931</v>
          </cell>
          <cell r="AM167">
            <v>25.151523623217052</v>
          </cell>
          <cell r="AN167">
            <v>49.651679637862813</v>
          </cell>
          <cell r="AO167">
            <v>85.261671391002608</v>
          </cell>
          <cell r="AP167">
            <v>127.1602698055738</v>
          </cell>
          <cell r="AQ167">
            <v>154.54025454886118</v>
          </cell>
          <cell r="AR167">
            <v>179.34233650154309</v>
          </cell>
          <cell r="AS167">
            <v>197.19381965207373</v>
          </cell>
          <cell r="AT167">
            <v>9.7399823705684327E-2</v>
          </cell>
          <cell r="AU167">
            <v>9.2399823705684322E-2</v>
          </cell>
          <cell r="AV167">
            <v>8.7399823705684318E-2</v>
          </cell>
          <cell r="AW167">
            <v>8.2399823705684314E-2</v>
          </cell>
        </row>
        <row r="168">
          <cell r="B168" t="str">
            <v>mstag:netIncomeReported</v>
          </cell>
          <cell r="C168">
            <v>6</v>
          </cell>
          <cell r="D168" t="str">
            <v>ISO4217:USD</v>
          </cell>
          <cell r="E168" t="b">
            <v>0</v>
          </cell>
          <cell r="I168" t="str">
            <v>(USD millions)</v>
          </cell>
          <cell r="L168">
            <v>1</v>
          </cell>
          <cell r="M168">
            <v>2</v>
          </cell>
          <cell r="N168">
            <v>3</v>
          </cell>
          <cell r="O168">
            <v>4</v>
          </cell>
          <cell r="P168">
            <v>1</v>
          </cell>
          <cell r="Q168">
            <v>2</v>
          </cell>
          <cell r="R168">
            <v>3</v>
          </cell>
          <cell r="S168">
            <v>4</v>
          </cell>
          <cell r="T168">
            <v>1</v>
          </cell>
          <cell r="U168">
            <v>2</v>
          </cell>
          <cell r="V168">
            <v>3</v>
          </cell>
          <cell r="W168">
            <v>4</v>
          </cell>
          <cell r="X168">
            <v>1</v>
          </cell>
          <cell r="Y168">
            <v>2</v>
          </cell>
          <cell r="Z168">
            <v>3</v>
          </cell>
          <cell r="AA168">
            <v>4</v>
          </cell>
          <cell r="AB168">
            <v>1</v>
          </cell>
          <cell r="AC168">
            <v>2</v>
          </cell>
          <cell r="AD168">
            <v>3</v>
          </cell>
          <cell r="AE168">
            <v>4</v>
          </cell>
          <cell r="AF168">
            <v>1</v>
          </cell>
          <cell r="AG168">
            <v>0.129</v>
          </cell>
          <cell r="AH168">
            <v>0.21200000000000002</v>
          </cell>
          <cell r="AI168">
            <v>0.41200000000000003</v>
          </cell>
          <cell r="AJ168">
            <v>1.8320000000000003</v>
          </cell>
          <cell r="AK168">
            <v>7.1697400999999994</v>
          </cell>
          <cell r="AL168">
            <v>7.6280500425</v>
          </cell>
          <cell r="AM168">
            <v>11.0020754712</v>
          </cell>
          <cell r="AN168">
            <v>14.998147747682998</v>
          </cell>
          <cell r="AO168">
            <v>19.260286757191075</v>
          </cell>
          <cell r="AP168">
            <v>23.21304997093354</v>
          </cell>
          <cell r="AQ168">
            <v>26.700557046506621</v>
          </cell>
          <cell r="AR168">
            <v>29.24379720974407</v>
          </cell>
          <cell r="AS168">
            <v>32.014370322874036</v>
          </cell>
          <cell r="AT168">
            <v>3.0883794638665108E-3</v>
          </cell>
          <cell r="AU168">
            <v>3.0883794638665108E-3</v>
          </cell>
          <cell r="AV168">
            <v>3.0883794638665108E-3</v>
          </cell>
          <cell r="AW168">
            <v>3.0883794638665108E-3</v>
          </cell>
        </row>
        <row r="169">
          <cell r="B169" t="str">
            <v>mstag:netIncomeReported</v>
          </cell>
          <cell r="C169">
            <v>6</v>
          </cell>
          <cell r="D169" t="str">
            <v>ISO4217:USD</v>
          </cell>
          <cell r="E169" t="b">
            <v>0</v>
          </cell>
          <cell r="I169" t="str">
            <v>Net income</v>
          </cell>
          <cell r="L169">
            <v>-2.1269999999999998</v>
          </cell>
          <cell r="M169">
            <v>-1.796</v>
          </cell>
          <cell r="N169">
            <v>-1.728</v>
          </cell>
          <cell r="O169">
            <v>-1.899</v>
          </cell>
          <cell r="P169">
            <v>-1.839</v>
          </cell>
          <cell r="Q169">
            <v>-2.2010000000000001</v>
          </cell>
          <cell r="R169">
            <v>-1.333</v>
          </cell>
          <cell r="S169">
            <v>-1.748</v>
          </cell>
          <cell r="T169">
            <v>-2.3E-2</v>
          </cell>
          <cell r="U169">
            <v>-0.152</v>
          </cell>
          <cell r="V169">
            <v>-0.24199999999999999</v>
          </cell>
          <cell r="W169">
            <v>0.13</v>
          </cell>
          <cell r="X169">
            <v>-3.9729999999999999</v>
          </cell>
          <cell r="Y169">
            <v>-2.2370000000000001</v>
          </cell>
          <cell r="Z169">
            <v>-1.7709999999999999</v>
          </cell>
          <cell r="AA169">
            <v>2.5510000000000002</v>
          </cell>
          <cell r="AB169">
            <v>-3.7530000000000001</v>
          </cell>
          <cell r="AC169">
            <v>-3.0540000000000003</v>
          </cell>
          <cell r="AD169">
            <v>-5.0104615249999984</v>
          </cell>
          <cell r="AE169">
            <v>-10.9279572351632</v>
          </cell>
          <cell r="AG169">
            <v>-8.359</v>
          </cell>
          <cell r="AH169">
            <v>-7.55</v>
          </cell>
          <cell r="AI169">
            <v>-7.1210000000000004</v>
          </cell>
          <cell r="AJ169">
            <v>-0.28699999999999998</v>
          </cell>
          <cell r="AK169">
            <v>-5.43</v>
          </cell>
          <cell r="AL169">
            <v>-22.745418760163197</v>
          </cell>
          <cell r="AM169">
            <v>15.782135020981396</v>
          </cell>
          <cell r="AN169">
            <v>35.134281140428591</v>
          </cell>
          <cell r="AO169">
            <v>63.45124983825054</v>
          </cell>
          <cell r="AP169">
            <v>97.060569302445117</v>
          </cell>
          <cell r="AQ169">
            <v>130.44391025369612</v>
          </cell>
          <cell r="AR169">
            <v>152.50077639497755</v>
          </cell>
          <cell r="AS169">
            <v>173.22649054414541</v>
          </cell>
        </row>
        <row r="170">
          <cell r="B170" t="str">
            <v>mstag:stockBasedCompensationChargePreTax</v>
          </cell>
          <cell r="C170">
            <v>6</v>
          </cell>
          <cell r="D170" t="str">
            <v>ISO4217:USD</v>
          </cell>
          <cell r="E170" t="b">
            <v>0</v>
          </cell>
          <cell r="I170" t="str">
            <v>Cash Flow Statement</v>
          </cell>
          <cell r="L170">
            <v>3.3000000000000002E-2</v>
          </cell>
          <cell r="M170">
            <v>0.04</v>
          </cell>
          <cell r="N170">
            <v>7.0000000000000007E-2</v>
          </cell>
          <cell r="O170">
            <v>6.9000000000000006E-2</v>
          </cell>
          <cell r="P170">
            <v>7.6999999999999999E-2</v>
          </cell>
          <cell r="Q170">
            <v>0.115</v>
          </cell>
          <cell r="R170">
            <v>9.7000000000000003E-2</v>
          </cell>
          <cell r="S170">
            <v>0.123</v>
          </cell>
          <cell r="T170">
            <v>0.10199999999999999</v>
          </cell>
          <cell r="U170">
            <v>0.39800000000000002</v>
          </cell>
          <cell r="V170">
            <v>0.60399999999999998</v>
          </cell>
          <cell r="W170">
            <v>0.7280000000000002</v>
          </cell>
          <cell r="X170">
            <v>1.0840000000000001</v>
          </cell>
          <cell r="Y170">
            <v>0.96300000000000008</v>
          </cell>
          <cell r="Z170">
            <v>3.2259999999999995</v>
          </cell>
          <cell r="AA170">
            <v>2.201000000000001</v>
          </cell>
          <cell r="AB170">
            <v>1.657</v>
          </cell>
          <cell r="AC170">
            <v>3.5049999999999999</v>
          </cell>
          <cell r="AD170">
            <v>4.2392570000000003</v>
          </cell>
          <cell r="AE170">
            <v>6.3756000000000013</v>
          </cell>
          <cell r="AG170">
            <v>0.129</v>
          </cell>
          <cell r="AH170">
            <v>0.21200000000000002</v>
          </cell>
          <cell r="AI170">
            <v>0.41200000000000003</v>
          </cell>
          <cell r="AJ170">
            <v>1.8320000000000003</v>
          </cell>
          <cell r="AK170">
            <v>7.4740000000000002</v>
          </cell>
          <cell r="AL170">
            <v>15.776857000000003</v>
          </cell>
          <cell r="AM170">
            <v>22.469994975000002</v>
          </cell>
          <cell r="AN170">
            <v>29.784586230000002</v>
          </cell>
          <cell r="AO170">
            <v>37.106756933400007</v>
          </cell>
          <cell r="AP170">
            <v>44.389991905459205</v>
          </cell>
          <cell r="AQ170">
            <v>53.481062247697245</v>
          </cell>
          <cell r="AR170">
            <v>62.243399486359962</v>
          </cell>
          <cell r="AS170">
            <v>70.40176634383613</v>
          </cell>
        </row>
        <row r="171">
          <cell r="B171" t="str">
            <v>mstag:deferredTax</v>
          </cell>
          <cell r="C171">
            <v>6</v>
          </cell>
          <cell r="D171" t="str">
            <v>ISO4217:USD</v>
          </cell>
          <cell r="E171" t="b">
            <v>0</v>
          </cell>
          <cell r="I171" t="str">
            <v>Operating Cash Flow:</v>
          </cell>
          <cell r="L171">
            <v>0</v>
          </cell>
          <cell r="M171">
            <v>0</v>
          </cell>
          <cell r="N171">
            <v>0</v>
          </cell>
          <cell r="O171">
            <v>0</v>
          </cell>
          <cell r="P171">
            <v>0</v>
          </cell>
          <cell r="Q171">
            <v>0</v>
          </cell>
          <cell r="R171">
            <v>0</v>
          </cell>
          <cell r="S171">
            <v>0</v>
          </cell>
          <cell r="T171">
            <v>0</v>
          </cell>
          <cell r="U171">
            <v>-0.48199999999999998</v>
          </cell>
          <cell r="V171">
            <v>-1E-3</v>
          </cell>
          <cell r="W171">
            <v>2.0000000000000018E-3</v>
          </cell>
          <cell r="X171">
            <v>0</v>
          </cell>
          <cell r="Y171">
            <v>0</v>
          </cell>
          <cell r="Z171">
            <v>0</v>
          </cell>
          <cell r="AA171">
            <v>0</v>
          </cell>
          <cell r="AB171">
            <v>0</v>
          </cell>
          <cell r="AC171">
            <v>0</v>
          </cell>
          <cell r="AD171">
            <v>0</v>
          </cell>
          <cell r="AE171">
            <v>0</v>
          </cell>
          <cell r="AG171">
            <v>0</v>
          </cell>
          <cell r="AH171">
            <v>0</v>
          </cell>
          <cell r="AI171">
            <v>0</v>
          </cell>
          <cell r="AJ171">
            <v>-0.48099999999999998</v>
          </cell>
          <cell r="AK171">
            <v>0</v>
          </cell>
          <cell r="AL171">
            <v>0</v>
          </cell>
          <cell r="AM171">
            <v>0</v>
          </cell>
          <cell r="AN171">
            <v>0</v>
          </cell>
          <cell r="AO171">
            <v>0</v>
          </cell>
          <cell r="AP171">
            <v>0</v>
          </cell>
          <cell r="AQ171">
            <v>0</v>
          </cell>
          <cell r="AR171">
            <v>0</v>
          </cell>
          <cell r="AS171">
            <v>0</v>
          </cell>
        </row>
        <row r="172">
          <cell r="B172" t="str">
            <v>mstag:netIncomeReported</v>
          </cell>
          <cell r="C172">
            <v>6</v>
          </cell>
          <cell r="D172" t="str">
            <v>ISO4217:USD</v>
          </cell>
          <cell r="E172" t="b">
            <v>0</v>
          </cell>
          <cell r="I172" t="str">
            <v>Net income</v>
          </cell>
          <cell r="L172">
            <v>-2.1269999999999998</v>
          </cell>
          <cell r="M172">
            <v>-1.796</v>
          </cell>
          <cell r="N172">
            <v>-1.728</v>
          </cell>
          <cell r="O172">
            <v>-1.899</v>
          </cell>
          <cell r="P172">
            <v>-1.839</v>
          </cell>
          <cell r="Q172">
            <v>-2.2010000000000001</v>
          </cell>
          <cell r="R172">
            <v>-1.333</v>
          </cell>
          <cell r="S172">
            <v>-1.748</v>
          </cell>
          <cell r="T172">
            <v>-2.3E-2</v>
          </cell>
          <cell r="U172">
            <v>-0.152</v>
          </cell>
          <cell r="V172">
            <v>-0.24199999999999999</v>
          </cell>
          <cell r="W172">
            <v>0.13</v>
          </cell>
          <cell r="X172">
            <v>-3.9729999999999999</v>
          </cell>
          <cell r="Y172">
            <v>-2.2370000000000001</v>
          </cell>
          <cell r="Z172">
            <v>-1.7709999999999999</v>
          </cell>
          <cell r="AA172">
            <v>2.5510000000000002</v>
          </cell>
          <cell r="AB172">
            <v>-3.7530000000000001</v>
          </cell>
          <cell r="AC172">
            <v>-3.0540000000000003</v>
          </cell>
          <cell r="AD172">
            <v>-5.0104615249999984</v>
          </cell>
          <cell r="AE172">
            <v>-10.9279572351632</v>
          </cell>
          <cell r="AF172">
            <v>2.394265062873842</v>
          </cell>
          <cell r="AG172">
            <v>-8.0590000000000011</v>
          </cell>
          <cell r="AH172">
            <v>-7.0310000000000006</v>
          </cell>
          <cell r="AI172">
            <v>-5.5120000000000005</v>
          </cell>
          <cell r="AJ172">
            <v>2.2580000000000005</v>
          </cell>
          <cell r="AK172">
            <v>4.1643376399999958</v>
          </cell>
          <cell r="AL172">
            <v>15.729477619336993</v>
          </cell>
          <cell r="AM172">
            <v>39.257302609486494</v>
          </cell>
          <cell r="AN172">
            <v>67.655753213381914</v>
          </cell>
          <cell r="AO172">
            <v>108.11797231848296</v>
          </cell>
          <cell r="AP172">
            <v>154.57400094241629</v>
          </cell>
          <cell r="AQ172">
            <v>186.04220616500197</v>
          </cell>
          <cell r="AR172">
            <v>213.91718168444976</v>
          </cell>
          <cell r="AS172">
            <v>234.9250021770136</v>
          </cell>
          <cell r="AT172">
            <v>97.020488858231658</v>
          </cell>
          <cell r="AU172">
            <v>130.39352224309158</v>
          </cell>
          <cell r="AV172">
            <v>152.44035847307106</v>
          </cell>
          <cell r="AW172">
            <v>173.15558248968978</v>
          </cell>
        </row>
        <row r="173">
          <cell r="B173" t="str">
            <v>mstag:stockBasedCompensationChargePreTax</v>
          </cell>
          <cell r="C173">
            <v>6</v>
          </cell>
          <cell r="D173" t="str">
            <v>ISO4217:USD</v>
          </cell>
          <cell r="E173" t="b">
            <v>0</v>
          </cell>
          <cell r="I173" t="str">
            <v>Stock-based compensation</v>
          </cell>
          <cell r="L173">
            <v>3.3000000000000002E-2</v>
          </cell>
          <cell r="M173">
            <v>0.04</v>
          </cell>
          <cell r="N173">
            <v>7.0000000000000007E-2</v>
          </cell>
          <cell r="O173">
            <v>6.9000000000000006E-2</v>
          </cell>
          <cell r="P173">
            <v>40543</v>
          </cell>
          <cell r="Q173">
            <v>0.115</v>
          </cell>
          <cell r="R173">
            <v>9.7000000000000003E-2</v>
          </cell>
          <cell r="S173">
            <v>0.123</v>
          </cell>
          <cell r="T173">
            <v>40908</v>
          </cell>
          <cell r="U173">
            <v>0.39800000000000002</v>
          </cell>
          <cell r="V173">
            <v>0.60399999999999998</v>
          </cell>
          <cell r="W173">
            <v>0.7280000000000002</v>
          </cell>
          <cell r="X173">
            <v>41274</v>
          </cell>
          <cell r="Y173">
            <v>0.96300000000000008</v>
          </cell>
          <cell r="Z173">
            <v>3.2259999999999995</v>
          </cell>
          <cell r="AA173">
            <v>2.201000000000001</v>
          </cell>
          <cell r="AB173">
            <v>41639</v>
          </cell>
          <cell r="AC173">
            <v>3.5049999999999999</v>
          </cell>
          <cell r="AD173">
            <v>4.2392570000000003</v>
          </cell>
          <cell r="AE173">
            <v>6.3756000000000013</v>
          </cell>
          <cell r="AF173">
            <v>42004</v>
          </cell>
          <cell r="AG173">
            <v>-8.0590000000000011</v>
          </cell>
          <cell r="AH173">
            <v>-7.0310000000000006</v>
          </cell>
          <cell r="AI173">
            <v>-5.5120000000000005</v>
          </cell>
          <cell r="AJ173">
            <v>2.2580000000000005</v>
          </cell>
          <cell r="AK173">
            <v>4.1643376399999958</v>
          </cell>
          <cell r="AL173">
            <v>15.729477619336993</v>
          </cell>
          <cell r="AM173">
            <v>39.257302609486494</v>
          </cell>
          <cell r="AN173">
            <v>67.655753213381914</v>
          </cell>
          <cell r="AO173">
            <v>108.11797231848296</v>
          </cell>
          <cell r="AP173">
            <v>154.57400094241629</v>
          </cell>
          <cell r="AQ173">
            <v>186.04220616500197</v>
          </cell>
          <cell r="AR173">
            <v>213.91718168444976</v>
          </cell>
          <cell r="AS173">
            <v>234.9250021770136</v>
          </cell>
          <cell r="AT173">
            <v>44.389991905459205</v>
          </cell>
          <cell r="AU173">
            <v>53.481062247697245</v>
          </cell>
          <cell r="AV173">
            <v>62.243399486359962</v>
          </cell>
          <cell r="AW173">
            <v>70.40176634383613</v>
          </cell>
        </row>
        <row r="174">
          <cell r="B174" t="str">
            <v>mstag:deferredTax</v>
          </cell>
          <cell r="C174">
            <v>6</v>
          </cell>
          <cell r="D174" t="str">
            <v>ISO4217:USD</v>
          </cell>
          <cell r="E174" t="b">
            <v>0</v>
          </cell>
          <cell r="I174" t="str">
            <v>Deferred income taxes</v>
          </cell>
          <cell r="L174">
            <v>0</v>
          </cell>
          <cell r="M174">
            <v>0</v>
          </cell>
          <cell r="N174">
            <v>0</v>
          </cell>
          <cell r="O174">
            <v>0</v>
          </cell>
          <cell r="P174">
            <v>0</v>
          </cell>
          <cell r="Q174">
            <v>0</v>
          </cell>
          <cell r="R174">
            <v>0</v>
          </cell>
          <cell r="S174">
            <v>0</v>
          </cell>
          <cell r="T174">
            <v>0</v>
          </cell>
          <cell r="U174">
            <v>-0.48199999999999998</v>
          </cell>
          <cell r="V174">
            <v>-1E-3</v>
          </cell>
          <cell r="W174">
            <v>2.0000000000000018E-3</v>
          </cell>
          <cell r="X174">
            <v>0</v>
          </cell>
          <cell r="Y174">
            <v>0</v>
          </cell>
          <cell r="Z174">
            <v>0</v>
          </cell>
          <cell r="AA174">
            <v>0</v>
          </cell>
          <cell r="AB174">
            <v>0</v>
          </cell>
          <cell r="AC174">
            <v>0</v>
          </cell>
          <cell r="AD174">
            <v>0</v>
          </cell>
          <cell r="AE174">
            <v>0</v>
          </cell>
          <cell r="AF174">
            <v>0</v>
          </cell>
          <cell r="AG174">
            <v>0</v>
          </cell>
          <cell r="AH174">
            <v>0</v>
          </cell>
          <cell r="AI174">
            <v>0</v>
          </cell>
          <cell r="AJ174">
            <v>2.2580000000000005</v>
          </cell>
          <cell r="AK174">
            <v>39813</v>
          </cell>
          <cell r="AL174">
            <v>40178</v>
          </cell>
          <cell r="AM174">
            <v>40543</v>
          </cell>
          <cell r="AN174">
            <v>40908</v>
          </cell>
          <cell r="AO174">
            <v>41274</v>
          </cell>
          <cell r="AP174">
            <v>41639</v>
          </cell>
          <cell r="AQ174">
            <v>42004</v>
          </cell>
          <cell r="AR174">
            <v>42369</v>
          </cell>
          <cell r="AS174">
            <v>42735</v>
          </cell>
          <cell r="AT174">
            <v>43100</v>
          </cell>
          <cell r="AU174">
            <v>43465</v>
          </cell>
          <cell r="AV174">
            <v>43830</v>
          </cell>
          <cell r="AW174">
            <v>44196</v>
          </cell>
        </row>
        <row r="175">
          <cell r="B175" t="str">
            <v>mstag:depreciation</v>
          </cell>
          <cell r="C175">
            <v>6</v>
          </cell>
          <cell r="D175" t="str">
            <v>ISO4217:USD</v>
          </cell>
          <cell r="E175" t="b">
            <v>0</v>
          </cell>
          <cell r="I175" t="str">
            <v>Depreciation &amp; amortization</v>
          </cell>
          <cell r="L175">
            <v>3.4000000000000002E-2</v>
          </cell>
          <cell r="M175">
            <v>3.4000000000000002E-2</v>
          </cell>
          <cell r="N175">
            <v>3.5999999999999997E-2</v>
          </cell>
          <cell r="O175">
            <v>4.2000000000000003E-2</v>
          </cell>
          <cell r="P175">
            <v>4.2000000000000003E-2</v>
          </cell>
          <cell r="Q175">
            <v>4.4999999999999998E-2</v>
          </cell>
          <cell r="R175">
            <v>5.3999999999999999E-2</v>
          </cell>
          <cell r="S175">
            <v>8.2000000000000003E-2</v>
          </cell>
          <cell r="T175">
            <v>8.7999999999999995E-2</v>
          </cell>
          <cell r="U175">
            <v>0.14799999999999999</v>
          </cell>
          <cell r="V175">
            <v>0.22</v>
          </cell>
          <cell r="W175">
            <v>0.30300000000000005</v>
          </cell>
          <cell r="X175">
            <v>0.44</v>
          </cell>
          <cell r="Y175">
            <v>0.52200000000000002</v>
          </cell>
          <cell r="Z175">
            <v>0.63100000000000001</v>
          </cell>
          <cell r="AA175">
            <v>0.77200000000000024</v>
          </cell>
          <cell r="AB175">
            <v>0.94099999999999995</v>
          </cell>
          <cell r="AC175">
            <v>1.0609999999999999</v>
          </cell>
          <cell r="AD175">
            <v>0.8</v>
          </cell>
          <cell r="AE175">
            <v>0.8</v>
          </cell>
          <cell r="AF175">
            <v>0.8</v>
          </cell>
          <cell r="AG175">
            <v>-1.5680000000000001</v>
          </cell>
          <cell r="AH175">
            <v>-4.3659999999999997</v>
          </cell>
          <cell r="AI175">
            <v>-14.370000000000001</v>
          </cell>
          <cell r="AJ175">
            <v>-15.340999999999998</v>
          </cell>
          <cell r="AK175">
            <v>-33.06150318904011</v>
          </cell>
          <cell r="AL175">
            <v>-29.949917571790323</v>
          </cell>
          <cell r="AM175">
            <v>-38.800484534008675</v>
          </cell>
          <cell r="AN175">
            <v>-43.299019521935065</v>
          </cell>
          <cell r="AO175">
            <v>-42.513761097160767</v>
          </cell>
          <cell r="AP175">
            <v>-34.481539528539685</v>
          </cell>
          <cell r="AQ175">
            <v>-24.631746050761734</v>
          </cell>
          <cell r="AR175">
            <v>-26.081059379141777</v>
          </cell>
          <cell r="AS175">
            <v>-22.006602832694057</v>
          </cell>
          <cell r="AT175">
            <v>3.5378971212124442</v>
          </cell>
          <cell r="AU175">
            <v>4.1692214505345309</v>
          </cell>
          <cell r="AV175">
            <v>4.7777170921083307</v>
          </cell>
          <cell r="AW175">
            <v>5.3442703460997318</v>
          </cell>
        </row>
        <row r="176">
          <cell r="B176" t="str">
            <v>mstag:otherCashFlow</v>
          </cell>
          <cell r="C176">
            <v>6</v>
          </cell>
          <cell r="D176" t="str">
            <v>ISO4217:USD</v>
          </cell>
          <cell r="E176" t="b">
            <v>0</v>
          </cell>
          <cell r="I176" t="str">
            <v>Others</v>
          </cell>
          <cell r="L176">
            <v>1.6E-2</v>
          </cell>
          <cell r="M176">
            <v>3.4000000000000002E-2</v>
          </cell>
          <cell r="N176">
            <v>4.1000000000000002E-2</v>
          </cell>
          <cell r="O176">
            <v>7.0000000000000007E-2</v>
          </cell>
          <cell r="P176">
            <v>4.9000000000000002E-2</v>
          </cell>
          <cell r="Q176">
            <v>0.153</v>
          </cell>
          <cell r="R176">
            <v>0.23300000000000001</v>
          </cell>
          <cell r="S176">
            <v>0.53900000000000003</v>
          </cell>
          <cell r="T176">
            <v>-4.7E-2</v>
          </cell>
          <cell r="U176">
            <v>0.183</v>
          </cell>
          <cell r="V176">
            <v>3.3000000000000002E-2</v>
          </cell>
          <cell r="W176">
            <v>0.26600000000000001</v>
          </cell>
          <cell r="X176">
            <v>1.2749999999999999</v>
          </cell>
          <cell r="Y176">
            <v>0.2200000000000002</v>
          </cell>
          <cell r="Z176">
            <v>0.48299999999999965</v>
          </cell>
          <cell r="AA176">
            <v>0.52300000000000013</v>
          </cell>
          <cell r="AB176">
            <v>0.496</v>
          </cell>
          <cell r="AC176">
            <v>0.42300000000000004</v>
          </cell>
          <cell r="AD176">
            <v>0</v>
          </cell>
          <cell r="AE176">
            <v>0</v>
          </cell>
          <cell r="AF176">
            <v>0</v>
          </cell>
          <cell r="AG176">
            <v>0.42099999999999999</v>
          </cell>
          <cell r="AH176">
            <v>4.0000000000000036E-3</v>
          </cell>
          <cell r="AI176">
            <v>-0.29399999999999998</v>
          </cell>
          <cell r="AJ176">
            <v>-1.0269999999999999</v>
          </cell>
          <cell r="AK176">
            <v>-1.0546290101850095</v>
          </cell>
          <cell r="AL176">
            <v>-0.59232877884421242</v>
          </cell>
          <cell r="AM176">
            <v>-0.83645845811992148</v>
          </cell>
          <cell r="AN176">
            <v>-1.0950771256847855</v>
          </cell>
          <cell r="AO176">
            <v>-0.96915723128561115</v>
          </cell>
          <cell r="AP176">
            <v>-0.77939750264989183</v>
          </cell>
          <cell r="AQ176">
            <v>-1.3481285486732153</v>
          </cell>
          <cell r="AR176">
            <v>-1.1736647381196974</v>
          </cell>
          <cell r="AS176">
            <v>-0.88070602489925598</v>
          </cell>
          <cell r="AT176">
            <v>0</v>
          </cell>
          <cell r="AU176">
            <v>0</v>
          </cell>
          <cell r="AV176">
            <v>0</v>
          </cell>
          <cell r="AW176">
            <v>0</v>
          </cell>
        </row>
        <row r="177">
          <cell r="B177" t="str">
            <v>mstag:netDecreaseInTradeReceivables</v>
          </cell>
          <cell r="C177">
            <v>6</v>
          </cell>
          <cell r="D177" t="str">
            <v>ISO4217:USD</v>
          </cell>
          <cell r="E177" t="b">
            <v>0</v>
          </cell>
          <cell r="I177" t="str">
            <v>Funds from operations (FFO)</v>
          </cell>
          <cell r="L177">
            <v>-2.044</v>
          </cell>
          <cell r="M177">
            <v>-1.6879999999999999</v>
          </cell>
          <cell r="N177">
            <v>-1.581</v>
          </cell>
          <cell r="O177">
            <v>-1.718</v>
          </cell>
          <cell r="P177">
            <v>-1.671</v>
          </cell>
          <cell r="Q177">
            <v>-1.8879999999999999</v>
          </cell>
          <cell r="R177">
            <v>-0.94899999999999995</v>
          </cell>
          <cell r="S177">
            <v>-1.004</v>
          </cell>
          <cell r="T177">
            <v>0.11999999999999998</v>
          </cell>
          <cell r="U177">
            <v>9.5000000000000029E-2</v>
          </cell>
          <cell r="V177">
            <v>0.61399999999999999</v>
          </cell>
          <cell r="W177">
            <v>1.4290000000000003</v>
          </cell>
          <cell r="X177">
            <v>-1.1739999999999999</v>
          </cell>
          <cell r="Y177">
            <v>-0.53199999999999981</v>
          </cell>
          <cell r="Z177">
            <v>2.5689999999999991</v>
          </cell>
          <cell r="AA177">
            <v>6.0470000000000006</v>
          </cell>
          <cell r="AB177">
            <v>-0.65900000000000025</v>
          </cell>
          <cell r="AC177">
            <v>1.9349999999999996</v>
          </cell>
          <cell r="AD177">
            <v>2.8795475000001902E-2</v>
          </cell>
          <cell r="AE177">
            <v>-3.7523572351631991</v>
          </cell>
          <cell r="AF177">
            <v>6.6796440628738418</v>
          </cell>
          <cell r="AG177">
            <v>7.0999999999999994E-2</v>
          </cell>
          <cell r="AH177">
            <v>6.4000000000000001E-2</v>
          </cell>
          <cell r="AI177">
            <v>0.71599999999999997</v>
          </cell>
          <cell r="AJ177">
            <v>1.8170000000000002</v>
          </cell>
          <cell r="AK177">
            <v>3.3284201261489033</v>
          </cell>
          <cell r="AL177">
            <v>2.1575142643359406</v>
          </cell>
          <cell r="AM177">
            <v>3.1459220739914837</v>
          </cell>
          <cell r="AN177">
            <v>3.9470970307781332</v>
          </cell>
          <cell r="AO177">
            <v>4.5835241883865159</v>
          </cell>
          <cell r="AP177">
            <v>4.6967641977466563</v>
          </cell>
          <cell r="AQ177">
            <v>4.6660545856844635</v>
          </cell>
          <cell r="AR177">
            <v>4.1140944700608166</v>
          </cell>
          <cell r="AS177">
            <v>2.9964321390276218</v>
          </cell>
          <cell r="AT177">
            <v>144.94837788490329</v>
          </cell>
          <cell r="AU177">
            <v>188.04380594132337</v>
          </cell>
          <cell r="AV177">
            <v>219.46147505153937</v>
          </cell>
          <cell r="AW177">
            <v>248.90161917962564</v>
          </cell>
        </row>
        <row r="178">
          <cell r="B178" t="str">
            <v>mstag:netDecreaseInPrepaidExpenses</v>
          </cell>
          <cell r="C178">
            <v>6</v>
          </cell>
          <cell r="D178" t="str">
            <v>ISO4217:USD</v>
          </cell>
          <cell r="E178" t="b">
            <v>0</v>
          </cell>
          <cell r="I178" t="str">
            <v>Prepaid expenses &amp; other current assets</v>
          </cell>
          <cell r="L178">
            <v>2.1999999999999999E-2</v>
          </cell>
          <cell r="M178">
            <v>1E-3</v>
          </cell>
          <cell r="N178">
            <v>-5.1999999999999998E-2</v>
          </cell>
          <cell r="O178">
            <v>3.3000000000000002E-2</v>
          </cell>
          <cell r="P178">
            <v>-6.4000000000000001E-2</v>
          </cell>
          <cell r="Q178">
            <v>-6.2E-2</v>
          </cell>
          <cell r="R178">
            <v>-2.4E-2</v>
          </cell>
          <cell r="S178">
            <v>-0.14399999999999999</v>
          </cell>
          <cell r="T178">
            <v>2.8000000000000001E-2</v>
          </cell>
          <cell r="U178">
            <v>-0.12</v>
          </cell>
          <cell r="V178">
            <v>-0.57999999999999996</v>
          </cell>
          <cell r="W178">
            <v>-0.35499999999999998</v>
          </cell>
          <cell r="X178">
            <v>-0.14299999999999999</v>
          </cell>
          <cell r="Y178">
            <v>-0.24600000000000002</v>
          </cell>
          <cell r="Z178">
            <v>-0.30599999999999994</v>
          </cell>
          <cell r="AA178">
            <v>0.15299999999999991</v>
          </cell>
          <cell r="AB178">
            <v>0.27600000000000002</v>
          </cell>
          <cell r="AC178">
            <v>-1.607</v>
          </cell>
          <cell r="AD178">
            <v>-1.2319180376520746</v>
          </cell>
          <cell r="AE178">
            <v>-2.7019832245231017</v>
          </cell>
          <cell r="AF178">
            <v>1.139069966479122</v>
          </cell>
          <cell r="AG178">
            <v>0.90900000000000003</v>
          </cell>
          <cell r="AH178">
            <v>5.0500000000000007</v>
          </cell>
          <cell r="AI178">
            <v>8.7119999999999997</v>
          </cell>
          <cell r="AJ178">
            <v>7.9420000000000002</v>
          </cell>
          <cell r="AK178">
            <v>17.67952144361437</v>
          </cell>
          <cell r="AL178">
            <v>13.059369199845651</v>
          </cell>
          <cell r="AM178">
            <v>20.938945161776719</v>
          </cell>
          <cell r="AN178">
            <v>23.729057195688956</v>
          </cell>
          <cell r="AO178">
            <v>23.758330709968284</v>
          </cell>
          <cell r="AP178">
            <v>19.277409333577729</v>
          </cell>
          <cell r="AQ178">
            <v>15.200526343040151</v>
          </cell>
          <cell r="AR178">
            <v>7.3634952123887345</v>
          </cell>
          <cell r="AS178">
            <v>6.0119358155101601</v>
          </cell>
          <cell r="AT178">
            <v>93.991170543893446</v>
          </cell>
          <cell r="AU178">
            <v>124.99258223962578</v>
          </cell>
          <cell r="AV178">
            <v>150.86055135761109</v>
          </cell>
          <cell r="AW178">
            <v>174.9461422843446</v>
          </cell>
        </row>
        <row r="179">
          <cell r="B179" t="str">
            <v>mstag:netIncreaseInTradeAndOtherPayables</v>
          </cell>
          <cell r="C179">
            <v>6</v>
          </cell>
          <cell r="D179" t="str">
            <v>ISO4217:USD</v>
          </cell>
          <cell r="E179" t="b">
            <v>0</v>
          </cell>
          <cell r="I179" t="str">
            <v>Changes in working capital:</v>
          </cell>
          <cell r="L179">
            <v>-0.115</v>
          </cell>
          <cell r="M179">
            <v>5.8000000000000003E-2</v>
          </cell>
          <cell r="N179">
            <v>-1.2E-2</v>
          </cell>
          <cell r="O179">
            <v>0.13300000000000001</v>
          </cell>
          <cell r="P179">
            <v>0.14899999999999999</v>
          </cell>
          <cell r="Q179">
            <v>-0.03</v>
          </cell>
          <cell r="R179">
            <v>0.20699999999999999</v>
          </cell>
          <cell r="S179">
            <v>0.39</v>
          </cell>
          <cell r="T179">
            <v>-0.218</v>
          </cell>
          <cell r="U179">
            <v>0.34799999999999998</v>
          </cell>
          <cell r="V179">
            <v>0.373</v>
          </cell>
          <cell r="W179">
            <v>1.3140000000000001</v>
          </cell>
          <cell r="X179">
            <v>-0.55700000000000005</v>
          </cell>
          <cell r="Y179">
            <v>2.3450000000000002</v>
          </cell>
          <cell r="Z179">
            <v>0.48599999999999988</v>
          </cell>
          <cell r="AA179">
            <v>0.61</v>
          </cell>
          <cell r="AB179">
            <v>0.64300000000000002</v>
          </cell>
          <cell r="AC179">
            <v>-0.88800000000000001</v>
          </cell>
          <cell r="AD179">
            <v>2.2735722064343169</v>
          </cell>
          <cell r="AE179">
            <v>3.0506540670241309</v>
          </cell>
          <cell r="AF179">
            <v>2.752812</v>
          </cell>
          <cell r="AG179">
            <v>-6.6000000000000003E-2</v>
          </cell>
          <cell r="AH179">
            <v>-1.2999999999999998E-2</v>
          </cell>
          <cell r="AI179">
            <v>0.32899999999999996</v>
          </cell>
          <cell r="AJ179">
            <v>-0.19400000000000001</v>
          </cell>
          <cell r="AK179">
            <v>3.9323665287336933E-2</v>
          </cell>
          <cell r="AL179">
            <v>0.14908506929654181</v>
          </cell>
          <cell r="AM179">
            <v>0.22070436729193932</v>
          </cell>
          <cell r="AN179">
            <v>0.27808750278784355</v>
          </cell>
          <cell r="AO179">
            <v>0.3196682055856449</v>
          </cell>
          <cell r="AP179">
            <v>0.32756589066481978</v>
          </cell>
          <cell r="AQ179">
            <v>0.3254241136873961</v>
          </cell>
          <cell r="AR179">
            <v>0.28692882219022819</v>
          </cell>
          <cell r="AS179">
            <v>0.20897982549521643</v>
          </cell>
          <cell r="AT179">
            <v>31.59736277868604</v>
          </cell>
          <cell r="AU179">
            <v>38.389018424447244</v>
          </cell>
          <cell r="AV179">
            <v>45.402776066571555</v>
          </cell>
          <cell r="AW179">
            <v>52.453684596616526</v>
          </cell>
        </row>
        <row r="180">
          <cell r="B180" t="str">
            <v>mstag:netDecreaseInTradeReceivables</v>
          </cell>
          <cell r="C180">
            <v>6</v>
          </cell>
          <cell r="D180" t="str">
            <v>ISO4217:USD</v>
          </cell>
          <cell r="E180" t="b">
            <v>0</v>
          </cell>
          <cell r="I180" t="str">
            <v>Accounts receivable</v>
          </cell>
          <cell r="L180">
            <v>-2.3E-2</v>
          </cell>
          <cell r="M180">
            <v>-1.292</v>
          </cell>
          <cell r="N180">
            <v>-0.64100000000000001</v>
          </cell>
          <cell r="O180">
            <v>-2.41</v>
          </cell>
          <cell r="P180">
            <v>-2.3420000000000001</v>
          </cell>
          <cell r="Q180">
            <v>-1.502</v>
          </cell>
          <cell r="R180">
            <v>-2.3119999999999998</v>
          </cell>
          <cell r="S180">
            <v>-8.2140000000000004</v>
          </cell>
          <cell r="T180">
            <v>-3.4159999999999999</v>
          </cell>
          <cell r="U180">
            <v>0.77400000000000002</v>
          </cell>
          <cell r="V180">
            <v>-3.1419999999999999</v>
          </cell>
          <cell r="W180">
            <v>-9.5569999999999986</v>
          </cell>
          <cell r="X180">
            <v>-1.8080000000000001</v>
          </cell>
          <cell r="Y180">
            <v>-6.9749999999999996</v>
          </cell>
          <cell r="Z180">
            <v>-8.5290000000000017</v>
          </cell>
          <cell r="AA180">
            <v>-8.5190000000000001</v>
          </cell>
          <cell r="AB180">
            <v>4.7089999999999996</v>
          </cell>
          <cell r="AC180">
            <v>-3.3609999999999998</v>
          </cell>
          <cell r="AD180">
            <v>-25.950289823099006</v>
          </cell>
          <cell r="AE180">
            <v>-39.046117669784707</v>
          </cell>
          <cell r="AF180">
            <v>52.701895857468088</v>
          </cell>
          <cell r="AG180">
            <v>-6.4000000000000001E-2</v>
          </cell>
          <cell r="AH180">
            <v>0.11899999999999999</v>
          </cell>
          <cell r="AI180">
            <v>-6.4000000000000001E-2</v>
          </cell>
          <cell r="AJ180">
            <v>1.7870000000000001</v>
          </cell>
          <cell r="AK180">
            <v>-8.7999999999999995E-2</v>
          </cell>
          <cell r="AL180">
            <v>0</v>
          </cell>
          <cell r="AM180">
            <v>0</v>
          </cell>
          <cell r="AN180">
            <v>0</v>
          </cell>
          <cell r="AO180">
            <v>0</v>
          </cell>
          <cell r="AP180">
            <v>0</v>
          </cell>
          <cell r="AQ180">
            <v>0</v>
          </cell>
          <cell r="AR180">
            <v>0</v>
          </cell>
          <cell r="AS180">
            <v>0</v>
          </cell>
          <cell r="AT180">
            <v>0</v>
          </cell>
          <cell r="AU180">
            <v>0</v>
          </cell>
          <cell r="AV180">
            <v>0</v>
          </cell>
          <cell r="AW180">
            <v>0</v>
          </cell>
        </row>
        <row r="181">
          <cell r="B181" t="str">
            <v>mstag:netDecreaseInPrepaidExpenses</v>
          </cell>
          <cell r="C181">
            <v>6</v>
          </cell>
          <cell r="D181" t="str">
            <v>ISO4217:USD</v>
          </cell>
          <cell r="E181" t="b">
            <v>0</v>
          </cell>
          <cell r="I181" t="str">
            <v>Prepaid expenses &amp; other current assets</v>
          </cell>
          <cell r="L181">
            <v>2.1999999999999999E-2</v>
          </cell>
          <cell r="M181">
            <v>1E-3</v>
          </cell>
          <cell r="N181">
            <v>-5.1999999999999998E-2</v>
          </cell>
          <cell r="O181">
            <v>3.3000000000000002E-2</v>
          </cell>
          <cell r="P181">
            <v>-6.4000000000000001E-2</v>
          </cell>
          <cell r="Q181">
            <v>-6.2E-2</v>
          </cell>
          <cell r="R181">
            <v>-2.4E-2</v>
          </cell>
          <cell r="S181">
            <v>-0.14399999999999999</v>
          </cell>
          <cell r="T181">
            <v>2.8000000000000001E-2</v>
          </cell>
          <cell r="U181">
            <v>-0.12</v>
          </cell>
          <cell r="V181">
            <v>-0.57999999999999996</v>
          </cell>
          <cell r="W181">
            <v>-0.35499999999999998</v>
          </cell>
          <cell r="X181">
            <v>-0.14299999999999999</v>
          </cell>
          <cell r="Y181">
            <v>-0.24600000000000002</v>
          </cell>
          <cell r="Z181">
            <v>-0.30599999999999994</v>
          </cell>
          <cell r="AA181">
            <v>0.15299999999999991</v>
          </cell>
          <cell r="AB181">
            <v>0.27600000000000002</v>
          </cell>
          <cell r="AC181">
            <v>-1.607</v>
          </cell>
          <cell r="AD181">
            <v>-1.2319180376520746</v>
          </cell>
          <cell r="AE181">
            <v>-2.7019832245231017</v>
          </cell>
          <cell r="AF181">
            <v>4.2042436751203738</v>
          </cell>
          <cell r="AG181">
            <v>-0.29700000000000004</v>
          </cell>
          <cell r="AH181">
            <v>0.85800000000000065</v>
          </cell>
          <cell r="AI181">
            <v>-4.9710000000000027</v>
          </cell>
          <cell r="AJ181">
            <v>-5.0159999999999982</v>
          </cell>
          <cell r="AK181">
            <v>-13.15686696417451</v>
          </cell>
          <cell r="AL181">
            <v>-15.176277817156402</v>
          </cell>
          <cell r="AM181">
            <v>-15.331371389068453</v>
          </cell>
          <cell r="AN181">
            <v>-16.439854918364922</v>
          </cell>
          <cell r="AO181">
            <v>-14.82139522450594</v>
          </cell>
          <cell r="AP181">
            <v>-10.959197609200372</v>
          </cell>
          <cell r="AQ181">
            <v>-5.7878695570229395</v>
          </cell>
          <cell r="AR181">
            <v>-15.490205612621695</v>
          </cell>
          <cell r="AS181">
            <v>-13.669961077560313</v>
          </cell>
          <cell r="AT181">
            <v>5.323378985022968</v>
          </cell>
          <cell r="AU181">
            <v>6.1618549906724995</v>
          </cell>
          <cell r="AV181">
            <v>7.0277509958730322</v>
          </cell>
          <cell r="AW181">
            <v>7.8982335304464861</v>
          </cell>
        </row>
        <row r="182">
          <cell r="B182" t="str">
            <v>mstag:netIncreaseInTradeAndOtherPayables</v>
          </cell>
          <cell r="C182">
            <v>6</v>
          </cell>
          <cell r="D182" t="str">
            <v>ISO4217:USD</v>
          </cell>
          <cell r="E182" t="b">
            <v>0</v>
          </cell>
          <cell r="I182" t="str">
            <v>Accounts payable and accrued expenses</v>
          </cell>
          <cell r="L182">
            <v>-0.115</v>
          </cell>
          <cell r="M182">
            <v>5.8000000000000003E-2</v>
          </cell>
          <cell r="N182">
            <v>-1.2E-2</v>
          </cell>
          <cell r="O182">
            <v>0.13300000000000001</v>
          </cell>
          <cell r="P182">
            <v>0.14899999999999999</v>
          </cell>
          <cell r="Q182">
            <v>-0.03</v>
          </cell>
          <cell r="R182">
            <v>0.20699999999999999</v>
          </cell>
          <cell r="S182">
            <v>0.39</v>
          </cell>
          <cell r="T182">
            <v>-0.218</v>
          </cell>
          <cell r="U182">
            <v>0.34799999999999998</v>
          </cell>
          <cell r="V182">
            <v>0.373</v>
          </cell>
          <cell r="W182">
            <v>1.3140000000000001</v>
          </cell>
          <cell r="X182">
            <v>-0.55700000000000005</v>
          </cell>
          <cell r="Y182">
            <v>2.3450000000000002</v>
          </cell>
          <cell r="Z182">
            <v>0.48599999999999988</v>
          </cell>
          <cell r="AA182">
            <v>0.61</v>
          </cell>
          <cell r="AB182">
            <v>0.64300000000000002</v>
          </cell>
          <cell r="AC182">
            <v>-0.88800000000000001</v>
          </cell>
          <cell r="AD182">
            <v>2.2735722064343169</v>
          </cell>
          <cell r="AE182">
            <v>3.0506540670241309</v>
          </cell>
          <cell r="AF182">
            <v>-3.8948913173287858</v>
          </cell>
          <cell r="AG182">
            <v>-8.3560000000000016</v>
          </cell>
          <cell r="AH182">
            <v>-6.173</v>
          </cell>
          <cell r="AI182">
            <v>-10.483000000000004</v>
          </cell>
          <cell r="AJ182">
            <v>-2.7579999999999978</v>
          </cell>
          <cell r="AK182">
            <v>-8.9925293241745141</v>
          </cell>
          <cell r="AL182">
            <v>0.5531998021805915</v>
          </cell>
          <cell r="AM182">
            <v>23.925931220418043</v>
          </cell>
          <cell r="AN182">
            <v>51.215898295016991</v>
          </cell>
          <cell r="AO182">
            <v>93.296577093977021</v>
          </cell>
          <cell r="AP182">
            <v>143.61480333321592</v>
          </cell>
          <cell r="AQ182">
            <v>180.25433660797904</v>
          </cell>
          <cell r="AR182">
            <v>198.42697607182805</v>
          </cell>
          <cell r="AS182">
            <v>221.25504109945328</v>
          </cell>
          <cell r="AT182">
            <v>0</v>
          </cell>
          <cell r="AU182">
            <v>0</v>
          </cell>
          <cell r="AV182">
            <v>0</v>
          </cell>
          <cell r="AW182">
            <v>0</v>
          </cell>
        </row>
        <row r="183">
          <cell r="B183" t="str">
            <v>mstag:netIncreaseInAccruedExpenses</v>
          </cell>
          <cell r="C183">
            <v>6</v>
          </cell>
          <cell r="D183" t="str">
            <v>ISO4217:USD</v>
          </cell>
          <cell r="E183" t="b">
            <v>0</v>
          </cell>
          <cell r="I183" t="str">
            <v>Accrued liabilities</v>
          </cell>
          <cell r="L183">
            <v>7.5999999999999998E-2</v>
          </cell>
          <cell r="M183">
            <v>1.458</v>
          </cell>
          <cell r="N183">
            <v>0.82</v>
          </cell>
          <cell r="O183">
            <v>2.6960000000000002</v>
          </cell>
          <cell r="P183">
            <v>1.734</v>
          </cell>
          <cell r="Q183">
            <v>0.59</v>
          </cell>
          <cell r="R183">
            <v>1.264</v>
          </cell>
          <cell r="S183">
            <v>5.1239999999999997</v>
          </cell>
          <cell r="T183">
            <v>0.84199999999999997</v>
          </cell>
          <cell r="U183">
            <v>-0.55100000000000005</v>
          </cell>
          <cell r="V183">
            <v>3</v>
          </cell>
          <cell r="W183">
            <v>4.6510000000000007</v>
          </cell>
          <cell r="X183">
            <v>-2.7269999999999999</v>
          </cell>
          <cell r="Y183">
            <v>5.3699999999999992</v>
          </cell>
          <cell r="Z183">
            <v>5.8840000000000021</v>
          </cell>
          <cell r="AA183">
            <v>5.8089999999999993</v>
          </cell>
          <cell r="AB183">
            <v>-7.1259999999999994</v>
          </cell>
          <cell r="AC183">
            <v>4.7399999999999993</v>
          </cell>
          <cell r="AD183">
            <v>21.085957779908092</v>
          </cell>
          <cell r="AE183">
            <v>28.739415756774896</v>
          </cell>
          <cell r="AF183">
            <v>-40.390535448302082</v>
          </cell>
          <cell r="AG183">
            <v>-8.3560000000000016</v>
          </cell>
          <cell r="AH183">
            <v>-6.173</v>
          </cell>
          <cell r="AI183">
            <v>-10.483000000000004</v>
          </cell>
          <cell r="AJ183">
            <v>-2.7579999999999978</v>
          </cell>
          <cell r="AK183">
            <v>-8.9925293241745141</v>
          </cell>
          <cell r="AL183">
            <v>0.5531998021805915</v>
          </cell>
          <cell r="AM183">
            <v>23.925931220418043</v>
          </cell>
          <cell r="AN183">
            <v>51.215898295016991</v>
          </cell>
          <cell r="AO183">
            <v>93.296577093977021</v>
          </cell>
          <cell r="AP183">
            <v>143.61480333321592</v>
          </cell>
          <cell r="AQ183">
            <v>180.25433660797904</v>
          </cell>
          <cell r="AR183">
            <v>198.42697607182805</v>
          </cell>
          <cell r="AS183">
            <v>221.25504109945328</v>
          </cell>
          <cell r="AT183">
            <v>130.91191230760245</v>
          </cell>
          <cell r="AU183">
            <v>169.54345565474551</v>
          </cell>
          <cell r="AV183">
            <v>203.29107842005567</v>
          </cell>
          <cell r="AW183">
            <v>235.29806041140762</v>
          </cell>
        </row>
        <row r="184">
          <cell r="B184" t="str">
            <v>mstag:netIncreaseInDeferredRevenue</v>
          </cell>
          <cell r="C184">
            <v>6</v>
          </cell>
          <cell r="D184" t="str">
            <v>ISO4217:USD</v>
          </cell>
          <cell r="E184" t="b">
            <v>0</v>
          </cell>
          <cell r="I184" t="str">
            <v>Deferred revenue</v>
          </cell>
          <cell r="L184">
            <v>-1E-3</v>
          </cell>
          <cell r="M184">
            <v>-1.2E-2</v>
          </cell>
          <cell r="N184">
            <v>6.0999999999999999E-2</v>
          </cell>
          <cell r="O184">
            <v>-6.0999999999999999E-2</v>
          </cell>
          <cell r="P184">
            <v>3.0000000000000001E-3</v>
          </cell>
          <cell r="Q184">
            <v>-1.6E-2</v>
          </cell>
          <cell r="R184">
            <v>-3.0000000000000001E-3</v>
          </cell>
          <cell r="S184">
            <v>0.34499999999999997</v>
          </cell>
          <cell r="T184">
            <v>8.3000000000000004E-2</v>
          </cell>
          <cell r="U184">
            <v>-0.34200000000000003</v>
          </cell>
          <cell r="V184">
            <v>-2.8000000000000001E-2</v>
          </cell>
          <cell r="W184">
            <v>9.3000000000000013E-2</v>
          </cell>
          <cell r="X184">
            <v>-8.5999999999999993E-2</v>
          </cell>
          <cell r="Y184">
            <v>2.8999999999999991E-2</v>
          </cell>
          <cell r="Z184">
            <v>2.2999999999999993E-2</v>
          </cell>
          <cell r="AA184">
            <v>4.6000000000000013E-2</v>
          </cell>
          <cell r="AB184">
            <v>9.8000000000000004E-2</v>
          </cell>
          <cell r="AC184">
            <v>0.22800000000000001</v>
          </cell>
          <cell r="AD184">
            <v>0.24263743829921591</v>
          </cell>
          <cell r="AE184">
            <v>0.37323889701626067</v>
          </cell>
          <cell r="AF184">
            <v>-0.46608061884965535</v>
          </cell>
          <cell r="AG184">
            <v>9.920428353417865E-2</v>
          </cell>
          <cell r="AH184">
            <v>0.36395615744882392</v>
          </cell>
          <cell r="AI184">
            <v>0.55985834552439129</v>
          </cell>
          <cell r="AJ184">
            <v>-2.7579999999999978</v>
          </cell>
          <cell r="AK184">
            <v>-6.6000000000000003E-2</v>
          </cell>
          <cell r="AL184">
            <v>-1.2999999999999998E-2</v>
          </cell>
          <cell r="AM184">
            <v>0.32899999999999996</v>
          </cell>
          <cell r="AN184">
            <v>-0.19400000000000001</v>
          </cell>
          <cell r="AO184">
            <v>1.2000000000000004E-2</v>
          </cell>
          <cell r="AP184">
            <v>0.94187633531547654</v>
          </cell>
          <cell r="AQ184">
            <v>0.55693816765773851</v>
          </cell>
          <cell r="AR184">
            <v>0.66832580118928631</v>
          </cell>
          <cell r="AS184">
            <v>0.74852489733200045</v>
          </cell>
          <cell r="AT184">
            <v>0.79044229158259194</v>
          </cell>
          <cell r="AU184">
            <v>0.79423641458218874</v>
          </cell>
          <cell r="AV184">
            <v>0.76551682583089686</v>
          </cell>
          <cell r="AW184">
            <v>0.71275128206002503</v>
          </cell>
        </row>
        <row r="185">
          <cell r="B185" t="str">
            <v>mstag:netDecreaseInOtherAssets</v>
          </cell>
          <cell r="C185">
            <v>6</v>
          </cell>
          <cell r="D185" t="str">
            <v>ISO4217:USD</v>
          </cell>
          <cell r="E185" t="b">
            <v>0</v>
          </cell>
          <cell r="I185" t="str">
            <v>Other assets &amp; liabilities</v>
          </cell>
          <cell r="L185">
            <v>2.9000000000000001E-2</v>
          </cell>
          <cell r="M185">
            <v>0.03</v>
          </cell>
          <cell r="N185">
            <v>0.03</v>
          </cell>
          <cell r="O185">
            <v>0.03</v>
          </cell>
          <cell r="P185">
            <v>1.0999999999999999E-2</v>
          </cell>
          <cell r="Q185">
            <v>-4.5999999999999999E-2</v>
          </cell>
          <cell r="R185">
            <v>1.2999999999999999E-2</v>
          </cell>
          <cell r="S185">
            <v>-4.2000000000000003E-2</v>
          </cell>
          <cell r="T185">
            <v>-0.108</v>
          </cell>
          <cell r="U185">
            <v>8.8999999999999996E-2</v>
          </cell>
          <cell r="V185">
            <v>5.5E-2</v>
          </cell>
          <cell r="W185">
            <v>1.7510000000000001</v>
          </cell>
          <cell r="X185">
            <v>-0.19799999999999998</v>
          </cell>
          <cell r="Y185">
            <v>8.299999999999999E-2</v>
          </cell>
          <cell r="Z185">
            <v>2.6999999999999996E-2</v>
          </cell>
          <cell r="AA185">
            <v>-0.21799999999999994</v>
          </cell>
          <cell r="AB185">
            <v>8.1000000000000003E-2</v>
          </cell>
          <cell r="AC185">
            <v>7.6999999999999999E-2</v>
          </cell>
          <cell r="AD185">
            <v>0</v>
          </cell>
          <cell r="AE185">
            <v>0</v>
          </cell>
          <cell r="AF185">
            <v>0</v>
          </cell>
          <cell r="AG185">
            <v>-0.36299999999999999</v>
          </cell>
          <cell r="AH185">
            <v>-7.9000000000000001E-2</v>
          </cell>
          <cell r="AI185">
            <v>-0.64</v>
          </cell>
          <cell r="AJ185">
            <v>-3.528</v>
          </cell>
          <cell r="AK185">
            <v>-5.3767401000000001</v>
          </cell>
          <cell r="AL185">
            <v>-8.7999918509999997</v>
          </cell>
          <cell r="AM185">
            <v>-9.8999908323749999</v>
          </cell>
          <cell r="AN185">
            <v>-9.3719913213150008</v>
          </cell>
          <cell r="AO185">
            <v>-12.5584683705621</v>
          </cell>
          <cell r="AP185">
            <v>-15.823670146908247</v>
          </cell>
          <cell r="AQ185">
            <v>-19.06752252702444</v>
          </cell>
          <cell r="AR185">
            <v>-21.927650906078103</v>
          </cell>
          <cell r="AS185">
            <v>-24.010777742155526</v>
          </cell>
          <cell r="AT185">
            <v>0</v>
          </cell>
          <cell r="AU185">
            <v>0</v>
          </cell>
          <cell r="AV185">
            <v>0</v>
          </cell>
          <cell r="AW185">
            <v>0</v>
          </cell>
        </row>
        <row r="186">
          <cell r="B186" t="str">
            <v>mstag:capitalExpenditures</v>
          </cell>
          <cell r="C186">
            <v>6</v>
          </cell>
          <cell r="D186" t="str">
            <v>ISO4217:USD</v>
          </cell>
          <cell r="E186" t="b">
            <v>1</v>
          </cell>
          <cell r="I186" t="str">
            <v>Changes in working capital</v>
          </cell>
          <cell r="L186">
            <v>-1.2000000000000007E-2</v>
          </cell>
          <cell r="M186">
            <v>0.24299999999999986</v>
          </cell>
          <cell r="N186">
            <v>0.20599999999999988</v>
          </cell>
          <cell r="O186">
            <v>0.42099999999999993</v>
          </cell>
          <cell r="P186">
            <v>-0.50900000000000012</v>
          </cell>
          <cell r="Q186">
            <v>-1.0660000000000001</v>
          </cell>
          <cell r="R186">
            <v>-0.85499999999999998</v>
          </cell>
          <cell r="S186">
            <v>-2.5410000000000013</v>
          </cell>
          <cell r="T186">
            <v>-2.7889999999999997</v>
          </cell>
          <cell r="U186">
            <v>0.19799999999999993</v>
          </cell>
          <cell r="V186">
            <v>-0.32200000000000023</v>
          </cell>
          <cell r="W186">
            <v>-2.102999999999998</v>
          </cell>
          <cell r="X186">
            <v>-5.5190000000000001</v>
          </cell>
          <cell r="Y186">
            <v>0.60599999999999976</v>
          </cell>
          <cell r="Z186">
            <v>-2.4149999999999978</v>
          </cell>
          <cell r="AA186">
            <v>-2.1189999999999998</v>
          </cell>
          <cell r="AB186">
            <v>-1.3190000000000002</v>
          </cell>
          <cell r="AC186">
            <v>-0.81100000000000061</v>
          </cell>
          <cell r="AD186">
            <v>-3.5800404361094564</v>
          </cell>
          <cell r="AE186">
            <v>-9.5847921734925201</v>
          </cell>
          <cell r="AF186">
            <v>12.15463214810794</v>
          </cell>
          <cell r="AG186">
            <v>1.0999999999999999E-2</v>
          </cell>
          <cell r="AH186">
            <v>0</v>
          </cell>
          <cell r="AI186">
            <v>-7.1999999999999995E-2</v>
          </cell>
          <cell r="AJ186">
            <v>-2.06</v>
          </cell>
          <cell r="AK186">
            <v>0</v>
          </cell>
          <cell r="AL186">
            <v>0</v>
          </cell>
          <cell r="AM186">
            <v>0</v>
          </cell>
          <cell r="AN186">
            <v>0</v>
          </cell>
          <cell r="AO186">
            <v>0</v>
          </cell>
          <cell r="AP186">
            <v>0</v>
          </cell>
          <cell r="AQ186">
            <v>0</v>
          </cell>
          <cell r="AR186">
            <v>0</v>
          </cell>
          <cell r="AS186">
            <v>0</v>
          </cell>
          <cell r="AT186">
            <v>-33.89554733709312</v>
          </cell>
          <cell r="AU186">
            <v>-30.83503971631373</v>
          </cell>
          <cell r="AV186">
            <v>-34.259204113637679</v>
          </cell>
          <cell r="AW186">
            <v>-45.043449427620203</v>
          </cell>
        </row>
        <row r="187">
          <cell r="B187" t="str">
            <v>mstag:cashFlowFromOperations</v>
          </cell>
          <cell r="C187">
            <v>6</v>
          </cell>
          <cell r="D187" t="str">
            <v>ISO4217:USD</v>
          </cell>
          <cell r="E187" t="b">
            <v>0</v>
          </cell>
          <cell r="I187" t="str">
            <v>Operating Cash Flow</v>
          </cell>
          <cell r="L187">
            <v>-2.056</v>
          </cell>
          <cell r="M187">
            <v>-1.4450000000000001</v>
          </cell>
          <cell r="N187">
            <v>-1.375</v>
          </cell>
          <cell r="O187">
            <v>-1.2970000000000002</v>
          </cell>
          <cell r="P187">
            <v>-2.1800000000000002</v>
          </cell>
          <cell r="Q187">
            <v>-2.9539999999999997</v>
          </cell>
          <cell r="R187">
            <v>-1.8039999999999998</v>
          </cell>
          <cell r="S187">
            <v>-3.5450000000000013</v>
          </cell>
          <cell r="T187">
            <v>-2.6689999999999996</v>
          </cell>
          <cell r="U187">
            <v>0.29299999999999993</v>
          </cell>
          <cell r="V187">
            <v>0.29199999999999976</v>
          </cell>
          <cell r="W187">
            <v>-0.67399999999999771</v>
          </cell>
          <cell r="X187">
            <v>-6.6929999999999996</v>
          </cell>
          <cell r="Y187">
            <v>7.3999999999999955E-2</v>
          </cell>
          <cell r="Z187">
            <v>0.15400000000000125</v>
          </cell>
          <cell r="AA187">
            <v>3.9280000000000008</v>
          </cell>
          <cell r="AB187">
            <v>-1.9780000000000004</v>
          </cell>
          <cell r="AC187">
            <v>1.123999999999999</v>
          </cell>
          <cell r="AD187">
            <v>-3.5512449611094548</v>
          </cell>
          <cell r="AE187">
            <v>-13.337149408655719</v>
          </cell>
          <cell r="AF187">
            <v>18.834276210981781</v>
          </cell>
          <cell r="AG187">
            <v>-0.35199999999999998</v>
          </cell>
          <cell r="AH187">
            <v>-7.9000000000000001E-2</v>
          </cell>
          <cell r="AI187">
            <v>-0.71199999999999997</v>
          </cell>
          <cell r="AJ187">
            <v>-5.5880000000000001</v>
          </cell>
          <cell r="AK187">
            <v>-5.3767401000000001</v>
          </cell>
          <cell r="AL187">
            <v>-8.7999918509999997</v>
          </cell>
          <cell r="AM187">
            <v>-9.8999908323749999</v>
          </cell>
          <cell r="AN187">
            <v>-9.3719913213150008</v>
          </cell>
          <cell r="AO187">
            <v>-12.5584683705621</v>
          </cell>
          <cell r="AP187">
            <v>-15.823670146908247</v>
          </cell>
          <cell r="AQ187">
            <v>-19.06752252702444</v>
          </cell>
          <cell r="AR187">
            <v>-21.927650906078103</v>
          </cell>
          <cell r="AS187">
            <v>-24.010777742155526</v>
          </cell>
          <cell r="AT187">
            <v>-1.203523740842134</v>
          </cell>
          <cell r="AU187">
            <v>-1.2721894337901354</v>
          </cell>
          <cell r="AV187">
            <v>-1.5975227448821627</v>
          </cell>
          <cell r="AW187">
            <v>-1.6989761590848804</v>
          </cell>
        </row>
        <row r="188">
          <cell r="B188" t="str">
            <v>mstag:netDisposalsAcquisitions</v>
          </cell>
          <cell r="C188">
            <v>6</v>
          </cell>
          <cell r="D188" t="str">
            <v>ISO4217:USD</v>
          </cell>
          <cell r="E188" t="b">
            <v>0</v>
          </cell>
          <cell r="I188" t="str">
            <v>Payments for acquisitions, net of cash acquired</v>
          </cell>
          <cell r="L188">
            <v>0</v>
          </cell>
          <cell r="M188">
            <v>0</v>
          </cell>
          <cell r="N188">
            <v>0</v>
          </cell>
          <cell r="O188">
            <v>0</v>
          </cell>
          <cell r="P188">
            <v>-7.1999999999999995E-2</v>
          </cell>
          <cell r="Q188">
            <v>0</v>
          </cell>
          <cell r="R188">
            <v>0</v>
          </cell>
          <cell r="S188">
            <v>0</v>
          </cell>
          <cell r="T188">
            <v>0</v>
          </cell>
          <cell r="U188">
            <v>-2.06</v>
          </cell>
          <cell r="V188">
            <v>0</v>
          </cell>
          <cell r="W188">
            <v>0</v>
          </cell>
          <cell r="X188">
            <v>0</v>
          </cell>
          <cell r="Y188">
            <v>0</v>
          </cell>
          <cell r="Z188">
            <v>0</v>
          </cell>
          <cell r="AA188">
            <v>0</v>
          </cell>
          <cell r="AB188">
            <v>0</v>
          </cell>
          <cell r="AC188">
            <v>-11.676</v>
          </cell>
          <cell r="AD188">
            <v>0</v>
          </cell>
          <cell r="AE188">
            <v>0</v>
          </cell>
          <cell r="AF188">
            <v>-2.7833907843301606</v>
          </cell>
          <cell r="AG188">
            <v>-0.35199999999999998</v>
          </cell>
          <cell r="AH188">
            <v>-7.9000000000000001E-2</v>
          </cell>
          <cell r="AI188">
            <v>-0.71199999999999997</v>
          </cell>
          <cell r="AJ188">
            <v>-5.5880000000000001</v>
          </cell>
          <cell r="AK188">
            <v>-5.3767401000000001</v>
          </cell>
          <cell r="AL188">
            <v>-8.7999918509999997</v>
          </cell>
          <cell r="AM188">
            <v>-9.8999908323749999</v>
          </cell>
          <cell r="AN188">
            <v>-9.3719913213150008</v>
          </cell>
          <cell r="AO188">
            <v>-12.5584683705621</v>
          </cell>
          <cell r="AP188">
            <v>-15.823670146908247</v>
          </cell>
          <cell r="AQ188">
            <v>-19.06752252702444</v>
          </cell>
          <cell r="AR188">
            <v>-21.927650906078103</v>
          </cell>
          <cell r="AS188">
            <v>-24.010777742155526</v>
          </cell>
          <cell r="AT188">
            <v>10.944575827643639</v>
          </cell>
          <cell r="AU188">
            <v>11.655357624050176</v>
          </cell>
          <cell r="AV188">
            <v>12.036513314451412</v>
          </cell>
          <cell r="AW188">
            <v>12.100269032843357</v>
          </cell>
        </row>
        <row r="189">
          <cell r="B189" t="str">
            <v>mstag:cashFlowFromInvesting</v>
          </cell>
          <cell r="C189">
            <v>6</v>
          </cell>
          <cell r="D189" t="str">
            <v>ISO4217:USD</v>
          </cell>
          <cell r="E189" t="b">
            <v>0</v>
          </cell>
          <cell r="I189" t="str">
            <v>Investing Cash Flow:</v>
          </cell>
          <cell r="L189">
            <v>-3.0000000000000001E-3</v>
          </cell>
          <cell r="M189">
            <v>-6.0000000000000001E-3</v>
          </cell>
          <cell r="N189">
            <v>-3.2000000000000001E-2</v>
          </cell>
          <cell r="O189">
            <v>-3.7999999999999999E-2</v>
          </cell>
          <cell r="P189">
            <v>-0.14799999999999999</v>
          </cell>
          <cell r="Q189">
            <v>-7.6999999999999999E-2</v>
          </cell>
          <cell r="R189">
            <v>-9.8000000000000004E-2</v>
          </cell>
          <cell r="S189">
            <v>-0.38900000000000001</v>
          </cell>
          <cell r="T189">
            <v>-0.25900000000000001</v>
          </cell>
          <cell r="U189">
            <v>-2.7320000000000002</v>
          </cell>
          <cell r="V189">
            <v>-1.331</v>
          </cell>
          <cell r="W189">
            <v>-1.266</v>
          </cell>
          <cell r="X189">
            <v>-0.58799999999999997</v>
          </cell>
          <cell r="Y189">
            <v>-1.3340000000000001</v>
          </cell>
          <cell r="Z189">
            <v>-1.5579999999999998</v>
          </cell>
          <cell r="AA189">
            <v>-1.7799999999999998</v>
          </cell>
          <cell r="AB189">
            <v>-1.84</v>
          </cell>
          <cell r="AC189">
            <v>-12.606999999999999</v>
          </cell>
          <cell r="AD189">
            <v>-3.8153313</v>
          </cell>
          <cell r="AE189">
            <v>-5.7380400000000007</v>
          </cell>
          <cell r="AF189">
            <v>-10.711978250652979</v>
          </cell>
          <cell r="AG189">
            <v>-0.35199999999999998</v>
          </cell>
          <cell r="AH189">
            <v>-7.9000000000000001E-2</v>
          </cell>
          <cell r="AI189">
            <v>-0.71199999999999997</v>
          </cell>
          <cell r="AJ189">
            <v>-5.5880000000000001</v>
          </cell>
          <cell r="AK189">
            <v>0.90900000000000003</v>
          </cell>
          <cell r="AL189">
            <v>5.0500000000000007</v>
          </cell>
          <cell r="AM189">
            <v>8.7119999999999997</v>
          </cell>
          <cell r="AN189">
            <v>7.9420000000000002</v>
          </cell>
          <cell r="AO189">
            <v>14.336</v>
          </cell>
          <cell r="AP189">
            <v>2.8468091183861794</v>
          </cell>
          <cell r="AQ189">
            <v>15.604061617847382</v>
          </cell>
          <cell r="AR189">
            <v>18.009819349311858</v>
          </cell>
          <cell r="AS189">
            <v>24.840554834355586</v>
          </cell>
          <cell r="AT189">
            <v>27.311433940835176</v>
          </cell>
          <cell r="AU189">
            <v>28.702169840770487</v>
          </cell>
          <cell r="AV189">
            <v>30.096876500135462</v>
          </cell>
          <cell r="AW189">
            <v>29.975900819136719</v>
          </cell>
        </row>
        <row r="190">
          <cell r="B190" t="str">
            <v>mstag:capitalExpenditures</v>
          </cell>
          <cell r="C190">
            <v>6</v>
          </cell>
          <cell r="D190" t="str">
            <v>ISO4217:USD</v>
          </cell>
          <cell r="E190" t="b">
            <v>1</v>
          </cell>
          <cell r="I190" t="str">
            <v>Purchases of property and equipment</v>
          </cell>
          <cell r="L190">
            <v>-3.0000000000000001E-3</v>
          </cell>
          <cell r="M190">
            <v>-6.0000000000000001E-3</v>
          </cell>
          <cell r="N190">
            <v>-3.2000000000000001E-2</v>
          </cell>
          <cell r="O190">
            <v>-3.7999999999999999E-2</v>
          </cell>
          <cell r="P190">
            <v>-7.5999999999999998E-2</v>
          </cell>
          <cell r="Q190">
            <v>-7.6999999999999999E-2</v>
          </cell>
          <cell r="R190">
            <v>-9.8000000000000004E-2</v>
          </cell>
          <cell r="S190">
            <v>-0.38900000000000001</v>
          </cell>
          <cell r="T190">
            <v>-0.25900000000000001</v>
          </cell>
          <cell r="U190">
            <v>-0.67200000000000004</v>
          </cell>
          <cell r="V190">
            <v>-1.331</v>
          </cell>
          <cell r="W190">
            <v>-1.266</v>
          </cell>
          <cell r="X190">
            <v>-0.58799999999999997</v>
          </cell>
          <cell r="Y190">
            <v>-1.3340000000000001</v>
          </cell>
          <cell r="Z190">
            <v>-1.5579999999999998</v>
          </cell>
          <cell r="AA190">
            <v>-1.7799999999999998</v>
          </cell>
          <cell r="AB190">
            <v>-1.84</v>
          </cell>
          <cell r="AC190">
            <v>-0.93099999999999983</v>
          </cell>
          <cell r="AD190">
            <v>-3.8153313</v>
          </cell>
          <cell r="AE190">
            <v>-5.7380400000000007</v>
          </cell>
          <cell r="AF190">
            <v>-2.2988670000000004</v>
          </cell>
          <cell r="AG190">
            <v>3</v>
          </cell>
          <cell r="AH190">
            <v>-0.75</v>
          </cell>
          <cell r="AI190">
            <v>-2.25</v>
          </cell>
          <cell r="AJ190">
            <v>0</v>
          </cell>
          <cell r="AK190">
            <v>0</v>
          </cell>
          <cell r="AL190">
            <v>0</v>
          </cell>
          <cell r="AM190">
            <v>0</v>
          </cell>
          <cell r="AN190">
            <v>0</v>
          </cell>
          <cell r="AO190">
            <v>0</v>
          </cell>
          <cell r="AP190">
            <v>0</v>
          </cell>
          <cell r="AQ190">
            <v>0</v>
          </cell>
          <cell r="AR190">
            <v>0</v>
          </cell>
          <cell r="AS190">
            <v>0</v>
          </cell>
          <cell r="AT190">
            <v>0.65653576607596831</v>
          </cell>
          <cell r="AU190">
            <v>0.69917366073406439</v>
          </cell>
          <cell r="AV190">
            <v>0.72203816888245109</v>
          </cell>
          <cell r="AW190">
            <v>0.72586270352640359</v>
          </cell>
        </row>
        <row r="191">
          <cell r="B191" t="str">
            <v>mstag:netDisposalsAcquisitions</v>
          </cell>
          <cell r="C191">
            <v>6</v>
          </cell>
          <cell r="D191" t="str">
            <v>ISO4217:USD</v>
          </cell>
          <cell r="E191" t="b">
            <v>0</v>
          </cell>
          <cell r="I191" t="str">
            <v>Payments for acquisitions, net of cash acquired</v>
          </cell>
          <cell r="L191">
            <v>0</v>
          </cell>
          <cell r="M191">
            <v>0</v>
          </cell>
          <cell r="N191">
            <v>0</v>
          </cell>
          <cell r="O191">
            <v>0</v>
          </cell>
          <cell r="P191">
            <v>-7.1999999999999995E-2</v>
          </cell>
          <cell r="Q191">
            <v>0</v>
          </cell>
          <cell r="R191">
            <v>0</v>
          </cell>
          <cell r="S191">
            <v>0</v>
          </cell>
          <cell r="T191">
            <v>0</v>
          </cell>
          <cell r="U191">
            <v>-2.06</v>
          </cell>
          <cell r="V191">
            <v>0</v>
          </cell>
          <cell r="W191">
            <v>0</v>
          </cell>
          <cell r="X191">
            <v>0</v>
          </cell>
          <cell r="Y191">
            <v>0</v>
          </cell>
          <cell r="Z191">
            <v>0</v>
          </cell>
          <cell r="AA191">
            <v>0</v>
          </cell>
          <cell r="AB191">
            <v>0</v>
          </cell>
          <cell r="AC191">
            <v>-11.676</v>
          </cell>
          <cell r="AD191">
            <v>0</v>
          </cell>
          <cell r="AE191">
            <v>0</v>
          </cell>
          <cell r="AF191">
            <v>0</v>
          </cell>
          <cell r="AG191">
            <v>1.4999999999999999E-2</v>
          </cell>
          <cell r="AH191">
            <v>5.3000000000000005E-2</v>
          </cell>
          <cell r="AI191">
            <v>0.127</v>
          </cell>
          <cell r="AJ191">
            <v>0.16600000000000001</v>
          </cell>
          <cell r="AK191">
            <v>0.499</v>
          </cell>
          <cell r="AL191">
            <v>0</v>
          </cell>
          <cell r="AM191">
            <v>0</v>
          </cell>
          <cell r="AN191">
            <v>0</v>
          </cell>
          <cell r="AO191">
            <v>0</v>
          </cell>
          <cell r="AP191">
            <v>0</v>
          </cell>
          <cell r="AQ191">
            <v>0</v>
          </cell>
          <cell r="AR191">
            <v>0</v>
          </cell>
          <cell r="AS191">
            <v>0</v>
          </cell>
          <cell r="AT191">
            <v>0</v>
          </cell>
          <cell r="AU191">
            <v>0</v>
          </cell>
          <cell r="AV191">
            <v>0</v>
          </cell>
          <cell r="AW191">
            <v>0</v>
          </cell>
        </row>
        <row r="192">
          <cell r="B192" t="str">
            <v>mstag:cashFlowFromInvesting</v>
          </cell>
          <cell r="C192">
            <v>6</v>
          </cell>
          <cell r="D192" t="str">
            <v>ISO4217:USD</v>
          </cell>
          <cell r="E192" t="b">
            <v>0</v>
          </cell>
          <cell r="I192" t="str">
            <v>Investing Cash Flow</v>
          </cell>
          <cell r="L192">
            <v>-3.0000000000000001E-3</v>
          </cell>
          <cell r="M192">
            <v>-6.0000000000000001E-3</v>
          </cell>
          <cell r="N192">
            <v>-3.2000000000000001E-2</v>
          </cell>
          <cell r="O192">
            <v>-3.7999999999999999E-2</v>
          </cell>
          <cell r="P192">
            <v>-0.14799999999999999</v>
          </cell>
          <cell r="Q192">
            <v>-7.6999999999999999E-2</v>
          </cell>
          <cell r="R192">
            <v>-9.8000000000000004E-2</v>
          </cell>
          <cell r="S192">
            <v>-0.38900000000000001</v>
          </cell>
          <cell r="T192">
            <v>-0.25900000000000001</v>
          </cell>
          <cell r="U192">
            <v>-2.7320000000000002</v>
          </cell>
          <cell r="V192">
            <v>-1.331</v>
          </cell>
          <cell r="W192">
            <v>-1.266</v>
          </cell>
          <cell r="X192">
            <v>-0.58799999999999997</v>
          </cell>
          <cell r="Y192">
            <v>-1.3340000000000001</v>
          </cell>
          <cell r="Z192">
            <v>-1.5579999999999998</v>
          </cell>
          <cell r="AA192">
            <v>-1.7799999999999998</v>
          </cell>
          <cell r="AB192">
            <v>-1.84</v>
          </cell>
          <cell r="AC192">
            <v>-12.606999999999999</v>
          </cell>
          <cell r="AD192">
            <v>-3.8153313</v>
          </cell>
          <cell r="AE192">
            <v>-5.7380400000000007</v>
          </cell>
          <cell r="AF192">
            <v>-2.2988670000000004</v>
          </cell>
          <cell r="AG192">
            <v>0</v>
          </cell>
          <cell r="AH192">
            <v>0</v>
          </cell>
          <cell r="AI192">
            <v>-5.5049999999999999</v>
          </cell>
          <cell r="AJ192">
            <v>-0.82699999999999996</v>
          </cell>
          <cell r="AK192">
            <v>0</v>
          </cell>
          <cell r="AL192">
            <v>0</v>
          </cell>
          <cell r="AM192">
            <v>0</v>
          </cell>
          <cell r="AN192">
            <v>0</v>
          </cell>
          <cell r="AO192">
            <v>0</v>
          </cell>
          <cell r="AP192">
            <v>0</v>
          </cell>
          <cell r="AQ192">
            <v>0</v>
          </cell>
          <cell r="AR192">
            <v>0</v>
          </cell>
          <cell r="AS192">
            <v>0</v>
          </cell>
          <cell r="AT192">
            <v>3.8134744566195269</v>
          </cell>
          <cell r="AU192">
            <v>8.9494719754508658</v>
          </cell>
          <cell r="AV192">
            <v>6.9987011249494824</v>
          </cell>
          <cell r="AW192">
            <v>-3.9403930311986022</v>
          </cell>
        </row>
        <row r="193">
          <cell r="B193" t="str">
            <v>mstag:proceedsFromExerciseOfStockOptions</v>
          </cell>
          <cell r="C193">
            <v>6</v>
          </cell>
          <cell r="D193" t="str">
            <v>ISO4217:USD</v>
          </cell>
          <cell r="E193" t="b">
            <v>0</v>
          </cell>
          <cell r="I193" t="str">
            <v>Proceeds from exercises of stock options</v>
          </cell>
          <cell r="L193">
            <v>5.0000000000000001E-3</v>
          </cell>
          <cell r="M193">
            <v>2.8000000000000001E-2</v>
          </cell>
          <cell r="N193">
            <v>1E-3</v>
          </cell>
          <cell r="O193">
            <v>1.9E-2</v>
          </cell>
          <cell r="P193">
            <v>6.2E-2</v>
          </cell>
          <cell r="Q193">
            <v>2.8000000000000001E-2</v>
          </cell>
          <cell r="R193">
            <v>1.2E-2</v>
          </cell>
          <cell r="S193">
            <v>2.5000000000000001E-2</v>
          </cell>
          <cell r="T193">
            <v>3.9E-2</v>
          </cell>
          <cell r="U193">
            <v>4.8000000000000001E-2</v>
          </cell>
          <cell r="V193">
            <v>3.5000000000000003E-2</v>
          </cell>
          <cell r="W193">
            <v>4.4000000000000004E-2</v>
          </cell>
          <cell r="X193">
            <v>-0.34499999999999997</v>
          </cell>
          <cell r="Y193">
            <v>0.57699999999999996</v>
          </cell>
          <cell r="Z193">
            <v>0.26700000000000002</v>
          </cell>
          <cell r="AA193">
            <v>-0.499</v>
          </cell>
          <cell r="AB193">
            <v>0.20200000000000001</v>
          </cell>
          <cell r="AC193">
            <v>0.75499999999999989</v>
          </cell>
          <cell r="AD193">
            <v>0</v>
          </cell>
          <cell r="AE193">
            <v>0</v>
          </cell>
          <cell r="AF193">
            <v>9.6143226772268733</v>
          </cell>
          <cell r="AG193">
            <v>0</v>
          </cell>
          <cell r="AH193">
            <v>0</v>
          </cell>
          <cell r="AI193">
            <v>0</v>
          </cell>
          <cell r="AJ193">
            <v>0</v>
          </cell>
          <cell r="AK193">
            <v>127.489</v>
          </cell>
          <cell r="AL193">
            <v>0</v>
          </cell>
          <cell r="AM193">
            <v>0</v>
          </cell>
          <cell r="AN193">
            <v>0</v>
          </cell>
          <cell r="AO193">
            <v>0</v>
          </cell>
          <cell r="AP193">
            <v>0</v>
          </cell>
          <cell r="AQ193">
            <v>0</v>
          </cell>
          <cell r="AR193">
            <v>0</v>
          </cell>
          <cell r="AS193">
            <v>0</v>
          </cell>
          <cell r="AT193">
            <v>134.72538676422198</v>
          </cell>
          <cell r="AU193">
            <v>178.49292763019639</v>
          </cell>
          <cell r="AV193">
            <v>210.28977954500516</v>
          </cell>
          <cell r="AW193">
            <v>231.35766738020902</v>
          </cell>
        </row>
        <row r="194">
          <cell r="B194" t="str">
            <v>mstag:fundsUsedToRepurchaseCommonStock</v>
          </cell>
          <cell r="C194">
            <v>6</v>
          </cell>
          <cell r="D194" t="str">
            <v>ISO4217:USD</v>
          </cell>
          <cell r="E194" t="b">
            <v>1</v>
          </cell>
          <cell r="I194" t="str">
            <v>Financing Cash Flow:</v>
          </cell>
          <cell r="L194">
            <v>0</v>
          </cell>
          <cell r="M194">
            <v>0</v>
          </cell>
          <cell r="N194">
            <v>0</v>
          </cell>
          <cell r="O194">
            <v>0</v>
          </cell>
          <cell r="P194">
            <v>0</v>
          </cell>
          <cell r="Q194">
            <v>0</v>
          </cell>
          <cell r="R194">
            <v>0</v>
          </cell>
          <cell r="S194">
            <v>-5.5049999999999999</v>
          </cell>
          <cell r="T194">
            <v>-0.82699999999999996</v>
          </cell>
          <cell r="U194">
            <v>0</v>
          </cell>
          <cell r="V194">
            <v>0</v>
          </cell>
          <cell r="W194">
            <v>0</v>
          </cell>
          <cell r="X194">
            <v>5.1999999999999998E-2</v>
          </cell>
          <cell r="Y194">
            <v>-5.1999999999999998E-2</v>
          </cell>
          <cell r="Z194">
            <v>0</v>
          </cell>
          <cell r="AA194">
            <v>0</v>
          </cell>
          <cell r="AB194">
            <v>0</v>
          </cell>
          <cell r="AC194">
            <v>0</v>
          </cell>
          <cell r="AD194">
            <v>0</v>
          </cell>
          <cell r="AE194">
            <v>0</v>
          </cell>
          <cell r="AG194">
            <v>0</v>
          </cell>
          <cell r="AH194">
            <v>0</v>
          </cell>
          <cell r="AI194">
            <v>-5.5049999999999999</v>
          </cell>
          <cell r="AJ194">
            <v>-0.82699999999999996</v>
          </cell>
          <cell r="AK194">
            <v>0</v>
          </cell>
          <cell r="AL194">
            <v>0</v>
          </cell>
          <cell r="AM194">
            <v>0</v>
          </cell>
          <cell r="AN194">
            <v>0</v>
          </cell>
          <cell r="AO194">
            <v>0</v>
          </cell>
          <cell r="AP194">
            <v>0</v>
          </cell>
          <cell r="AQ194">
            <v>0</v>
          </cell>
          <cell r="AR194">
            <v>0</v>
          </cell>
          <cell r="AS194">
            <v>0</v>
          </cell>
        </row>
        <row r="195">
          <cell r="B195" t="str">
            <v>mstag:proceedsFromIssuanceAndCashUsedToRepayLongTermDebt</v>
          </cell>
          <cell r="C195">
            <v>6</v>
          </cell>
          <cell r="D195" t="str">
            <v>ISO4217:USD</v>
          </cell>
          <cell r="E195" t="b">
            <v>0</v>
          </cell>
          <cell r="I195" t="str">
            <v>Proceeds from / (repayment of) long-term debt</v>
          </cell>
          <cell r="L195">
            <v>3.0000000000000001E-3</v>
          </cell>
          <cell r="M195">
            <v>-0.246</v>
          </cell>
          <cell r="N195">
            <v>-0.247</v>
          </cell>
          <cell r="O195">
            <v>-0.26</v>
          </cell>
          <cell r="P195">
            <v>-2.25</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2.988</v>
          </cell>
          <cell r="AH195">
            <v>15.223000000000001</v>
          </cell>
          <cell r="AI195">
            <v>19.831</v>
          </cell>
          <cell r="AJ195">
            <v>-2.7030000000000003</v>
          </cell>
          <cell r="AK195">
            <v>127.988</v>
          </cell>
          <cell r="AL195">
            <v>0</v>
          </cell>
          <cell r="AM195">
            <v>0</v>
          </cell>
          <cell r="AN195">
            <v>0</v>
          </cell>
          <cell r="AO195">
            <v>0</v>
          </cell>
          <cell r="AP195">
            <v>0</v>
          </cell>
          <cell r="AQ195">
            <v>0</v>
          </cell>
          <cell r="AR195">
            <v>0</v>
          </cell>
          <cell r="AS195">
            <v>0</v>
          </cell>
          <cell r="AT195">
            <v>0</v>
          </cell>
          <cell r="AU195">
            <v>0</v>
          </cell>
          <cell r="AV195">
            <v>0</v>
          </cell>
          <cell r="AW195">
            <v>0</v>
          </cell>
        </row>
        <row r="196">
          <cell r="B196" t="str">
            <v>mstag:proceedsFromExerciseOfStockOptions</v>
          </cell>
          <cell r="C196">
            <v>6</v>
          </cell>
          <cell r="D196" t="str">
            <v>ISO4217:USD</v>
          </cell>
          <cell r="E196" t="b">
            <v>0</v>
          </cell>
          <cell r="I196" t="str">
            <v>Proceeds from exercises of stock options</v>
          </cell>
          <cell r="L196">
            <v>5.0000000000000001E-3</v>
          </cell>
          <cell r="M196">
            <v>2.8000000000000001E-2</v>
          </cell>
          <cell r="N196">
            <v>1E-3</v>
          </cell>
          <cell r="O196">
            <v>1.9E-2</v>
          </cell>
          <cell r="P196">
            <v>6.2E-2</v>
          </cell>
          <cell r="Q196">
            <v>2.8000000000000001E-2</v>
          </cell>
          <cell r="R196">
            <v>1.2E-2</v>
          </cell>
          <cell r="S196">
            <v>2.5000000000000001E-2</v>
          </cell>
          <cell r="T196">
            <v>3.9E-2</v>
          </cell>
          <cell r="U196">
            <v>4.8000000000000001E-2</v>
          </cell>
          <cell r="V196">
            <v>3.5000000000000003E-2</v>
          </cell>
          <cell r="W196">
            <v>4.4000000000000004E-2</v>
          </cell>
          <cell r="X196">
            <v>-0.34499999999999997</v>
          </cell>
          <cell r="Y196">
            <v>0.57699999999999996</v>
          </cell>
          <cell r="Z196">
            <v>0.26700000000000002</v>
          </cell>
          <cell r="AA196">
            <v>-0.499</v>
          </cell>
          <cell r="AB196">
            <v>0.20200000000000001</v>
          </cell>
          <cell r="AC196">
            <v>0.75499999999999989</v>
          </cell>
          <cell r="AD196">
            <v>0</v>
          </cell>
          <cell r="AE196">
            <v>0</v>
          </cell>
          <cell r="AF196">
            <v>0</v>
          </cell>
          <cell r="AG196">
            <v>2.988</v>
          </cell>
          <cell r="AH196">
            <v>15.223000000000001</v>
          </cell>
          <cell r="AI196">
            <v>19.831</v>
          </cell>
          <cell r="AJ196">
            <v>-2.7030000000000003</v>
          </cell>
          <cell r="AK196">
            <v>127.988</v>
          </cell>
          <cell r="AL196">
            <v>0</v>
          </cell>
          <cell r="AM196">
            <v>0</v>
          </cell>
          <cell r="AN196">
            <v>0</v>
          </cell>
          <cell r="AO196">
            <v>0</v>
          </cell>
          <cell r="AP196">
            <v>0</v>
          </cell>
          <cell r="AQ196">
            <v>0</v>
          </cell>
          <cell r="AR196">
            <v>0</v>
          </cell>
          <cell r="AS196">
            <v>0</v>
          </cell>
          <cell r="AT196">
            <v>-21.064908519124028</v>
          </cell>
          <cell r="AU196">
            <v>-25.592678949631495</v>
          </cell>
          <cell r="AV196">
            <v>-30.268517377714371</v>
          </cell>
          <cell r="AW196">
            <v>-34.969123064411022</v>
          </cell>
        </row>
        <row r="197">
          <cell r="B197" t="str">
            <v>mstag:fundsUsedToRepurchaseCommonStock</v>
          </cell>
          <cell r="C197">
            <v>6</v>
          </cell>
          <cell r="D197" t="str">
            <v>ISO4217:USD</v>
          </cell>
          <cell r="E197" t="b">
            <v>1</v>
          </cell>
          <cell r="I197" t="str">
            <v>Repurchase of common stock</v>
          </cell>
          <cell r="L197">
            <v>0</v>
          </cell>
          <cell r="M197">
            <v>0</v>
          </cell>
          <cell r="N197">
            <v>0</v>
          </cell>
          <cell r="O197">
            <v>0</v>
          </cell>
          <cell r="P197">
            <v>0</v>
          </cell>
          <cell r="Q197">
            <v>0</v>
          </cell>
          <cell r="R197">
            <v>0</v>
          </cell>
          <cell r="S197">
            <v>-5.5049999999999999</v>
          </cell>
          <cell r="T197">
            <v>-0.82699999999999996</v>
          </cell>
          <cell r="U197">
            <v>0</v>
          </cell>
          <cell r="V197">
            <v>0</v>
          </cell>
          <cell r="W197">
            <v>0</v>
          </cell>
          <cell r="X197">
            <v>5.1999999999999998E-2</v>
          </cell>
          <cell r="Y197">
            <v>-5.1999999999999998E-2</v>
          </cell>
          <cell r="Z197">
            <v>0</v>
          </cell>
          <cell r="AA197">
            <v>0</v>
          </cell>
          <cell r="AB197">
            <v>0</v>
          </cell>
          <cell r="AC197">
            <v>0</v>
          </cell>
          <cell r="AD197">
            <v>0</v>
          </cell>
          <cell r="AE197">
            <v>0</v>
          </cell>
          <cell r="AF197">
            <v>0</v>
          </cell>
          <cell r="AG197">
            <v>0</v>
          </cell>
          <cell r="AH197">
            <v>0</v>
          </cell>
          <cell r="AI197">
            <v>-3.9999999999999992E-3</v>
          </cell>
          <cell r="AJ197">
            <v>-4.6999999999999993E-2</v>
          </cell>
          <cell r="AK197">
            <v>5.4000000000000006E-2</v>
          </cell>
          <cell r="AL197">
            <v>0</v>
          </cell>
          <cell r="AM197">
            <v>0</v>
          </cell>
          <cell r="AN197">
            <v>0</v>
          </cell>
          <cell r="AO197">
            <v>0</v>
          </cell>
          <cell r="AP197">
            <v>0</v>
          </cell>
          <cell r="AQ197">
            <v>0</v>
          </cell>
          <cell r="AR197">
            <v>0</v>
          </cell>
          <cell r="AS197">
            <v>0</v>
          </cell>
          <cell r="AT197">
            <v>0</v>
          </cell>
          <cell r="AU197">
            <v>0</v>
          </cell>
          <cell r="AV197">
            <v>0</v>
          </cell>
          <cell r="AW197">
            <v>0</v>
          </cell>
        </row>
        <row r="198">
          <cell r="B198" t="str">
            <v>mstag:proceedsFromIssuanceOfCommonStock</v>
          </cell>
          <cell r="C198">
            <v>6</v>
          </cell>
          <cell r="D198" t="str">
            <v>ISO4217:USD</v>
          </cell>
          <cell r="E198" t="b">
            <v>0</v>
          </cell>
          <cell r="I198" t="str">
            <v>Proceeds from sale of common stock</v>
          </cell>
          <cell r="L198">
            <v>0</v>
          </cell>
          <cell r="M198">
            <v>0</v>
          </cell>
          <cell r="N198">
            <v>0</v>
          </cell>
          <cell r="O198">
            <v>0</v>
          </cell>
          <cell r="P198">
            <v>0</v>
          </cell>
          <cell r="Q198">
            <v>0</v>
          </cell>
          <cell r="R198">
            <v>0</v>
          </cell>
          <cell r="S198">
            <v>0</v>
          </cell>
          <cell r="T198">
            <v>0</v>
          </cell>
          <cell r="U198">
            <v>0</v>
          </cell>
          <cell r="V198">
            <v>0</v>
          </cell>
          <cell r="W198">
            <v>0</v>
          </cell>
          <cell r="X198">
            <v>119.36799999999999</v>
          </cell>
          <cell r="Y198">
            <v>-4.2890000000000015</v>
          </cell>
          <cell r="Z198">
            <v>1.0000000000005116E-2</v>
          </cell>
          <cell r="AA198">
            <v>11.941000000000003</v>
          </cell>
          <cell r="AB198">
            <v>0</v>
          </cell>
          <cell r="AC198">
            <v>0</v>
          </cell>
          <cell r="AD198">
            <v>0</v>
          </cell>
          <cell r="AE198">
            <v>0</v>
          </cell>
          <cell r="AF198">
            <v>0</v>
          </cell>
          <cell r="AG198">
            <v>0</v>
          </cell>
          <cell r="AH198">
            <v>0</v>
          </cell>
          <cell r="AI198">
            <v>-3.9999999999999992E-3</v>
          </cell>
          <cell r="AJ198">
            <v>-4.6999999999999993E-2</v>
          </cell>
          <cell r="AK198">
            <v>5.4000000000000006E-2</v>
          </cell>
          <cell r="AL198">
            <v>0</v>
          </cell>
          <cell r="AM198">
            <v>0</v>
          </cell>
          <cell r="AN198">
            <v>0</v>
          </cell>
          <cell r="AO198">
            <v>0</v>
          </cell>
          <cell r="AP198">
            <v>0</v>
          </cell>
          <cell r="AQ198">
            <v>0</v>
          </cell>
          <cell r="AR198">
            <v>0</v>
          </cell>
          <cell r="AS198">
            <v>0</v>
          </cell>
          <cell r="AT198">
            <v>-21.064908519124028</v>
          </cell>
          <cell r="AU198">
            <v>-25.592678949631495</v>
          </cell>
          <cell r="AV198">
            <v>-30.268517377714371</v>
          </cell>
          <cell r="AW198">
            <v>-34.969123064411022</v>
          </cell>
        </row>
        <row r="199">
          <cell r="B199" t="str">
            <v>mstag:otherCashFlowsFromUsedInFinancingActivities</v>
          </cell>
          <cell r="C199">
            <v>6</v>
          </cell>
          <cell r="D199" t="str">
            <v>ISO4217:USD</v>
          </cell>
          <cell r="E199" t="b">
            <v>0</v>
          </cell>
          <cell r="I199" t="str">
            <v>Other</v>
          </cell>
          <cell r="L199">
            <v>0</v>
          </cell>
          <cell r="M199">
            <v>0</v>
          </cell>
          <cell r="N199">
            <v>1E-3</v>
          </cell>
          <cell r="O199">
            <v>15.919</v>
          </cell>
          <cell r="P199">
            <v>0</v>
          </cell>
          <cell r="Q199">
            <v>1E-3</v>
          </cell>
          <cell r="R199">
            <v>-1E-3</v>
          </cell>
          <cell r="S199">
            <v>27.459</v>
          </cell>
          <cell r="T199">
            <v>0</v>
          </cell>
          <cell r="U199">
            <v>-4.4999999999999998E-2</v>
          </cell>
          <cell r="V199">
            <v>-0.621</v>
          </cell>
          <cell r="W199">
            <v>-1.3760000000000003</v>
          </cell>
          <cell r="X199">
            <v>0</v>
          </cell>
          <cell r="Y199">
            <v>0</v>
          </cell>
          <cell r="Z199">
            <v>0</v>
          </cell>
          <cell r="AA199">
            <v>1.496</v>
          </cell>
          <cell r="AB199">
            <v>-0.26100000000000001</v>
          </cell>
          <cell r="AC199">
            <v>-9.7999999999999976E-2</v>
          </cell>
          <cell r="AD199">
            <v>0</v>
          </cell>
          <cell r="AE199">
            <v>0</v>
          </cell>
          <cell r="AF199">
            <v>0</v>
          </cell>
          <cell r="AG199">
            <v>15.92</v>
          </cell>
          <cell r="AH199">
            <v>10.199999999999998</v>
          </cell>
          <cell r="AI199">
            <v>19.170999999999999</v>
          </cell>
          <cell r="AJ199">
            <v>27.802999999999997</v>
          </cell>
          <cell r="AK199">
            <v>16.706999999999997</v>
          </cell>
          <cell r="AL199">
            <v>130.37973057582548</v>
          </cell>
          <cell r="AM199">
            <v>122.13293852700608</v>
          </cell>
          <cell r="AN199">
            <v>136.15887891504912</v>
          </cell>
          <cell r="AO199">
            <v>178.00278588875111</v>
          </cell>
          <cell r="AP199">
            <v>258.74089461216602</v>
          </cell>
          <cell r="AQ199">
            <v>386.53202779847368</v>
          </cell>
          <cell r="AR199">
            <v>547.71884187942828</v>
          </cell>
          <cell r="AS199">
            <v>724.21816704517823</v>
          </cell>
          <cell r="AT199">
            <v>0</v>
          </cell>
          <cell r="AU199">
            <v>0</v>
          </cell>
          <cell r="AV199">
            <v>0</v>
          </cell>
          <cell r="AW199">
            <v>0</v>
          </cell>
        </row>
        <row r="200">
          <cell r="B200" t="str">
            <v>mstag:cashFlowFromFinancing</v>
          </cell>
          <cell r="C200">
            <v>6</v>
          </cell>
          <cell r="D200" t="str">
            <v>ISO4217:USD</v>
          </cell>
          <cell r="E200" t="b">
            <v>0</v>
          </cell>
          <cell r="I200" t="str">
            <v>Financing Cash Flow</v>
          </cell>
          <cell r="L200">
            <v>8.0000000000000002E-3</v>
          </cell>
          <cell r="M200">
            <v>-0.218</v>
          </cell>
          <cell r="N200">
            <v>-0.245</v>
          </cell>
          <cell r="O200">
            <v>15.678000000000001</v>
          </cell>
          <cell r="P200">
            <v>-2.1880000000000002</v>
          </cell>
          <cell r="Q200">
            <v>2.9000000000000001E-2</v>
          </cell>
          <cell r="R200">
            <v>1.0999999999999999E-2</v>
          </cell>
          <cell r="S200">
            <v>21.978999999999999</v>
          </cell>
          <cell r="T200">
            <v>-0.78799999999999992</v>
          </cell>
          <cell r="U200">
            <v>3.0000000000000027E-3</v>
          </cell>
          <cell r="V200">
            <v>-0.58599999999999997</v>
          </cell>
          <cell r="W200">
            <v>-1.3320000000000003</v>
          </cell>
          <cell r="X200">
            <v>119.07499999999999</v>
          </cell>
          <cell r="Y200">
            <v>-3.7640000000000016</v>
          </cell>
          <cell r="Z200">
            <v>0.27700000000000513</v>
          </cell>
          <cell r="AA200">
            <v>12.938000000000002</v>
          </cell>
          <cell r="AB200">
            <v>-5.8999999999999997E-2</v>
          </cell>
          <cell r="AC200">
            <v>0.65699999999999992</v>
          </cell>
          <cell r="AD200">
            <v>0</v>
          </cell>
          <cell r="AE200">
            <v>0</v>
          </cell>
          <cell r="AF200">
            <v>0</v>
          </cell>
          <cell r="AG200">
            <v>-5.7200000000000024</v>
          </cell>
          <cell r="AH200">
            <v>8.9710000000000001</v>
          </cell>
          <cell r="AI200">
            <v>8.6319999999999961</v>
          </cell>
          <cell r="AJ200">
            <v>-11.096</v>
          </cell>
          <cell r="AK200">
            <v>113.67273057582548</v>
          </cell>
          <cell r="AL200">
            <v>-8.2467920488194082</v>
          </cell>
          <cell r="AM200">
            <v>14.025940388043043</v>
          </cell>
          <cell r="AN200">
            <v>41.843906973701991</v>
          </cell>
          <cell r="AO200">
            <v>80.738108723414925</v>
          </cell>
          <cell r="AP200">
            <v>127.79113318630768</v>
          </cell>
          <cell r="AQ200">
            <v>161.1868140809546</v>
          </cell>
          <cell r="AR200">
            <v>176.49932516574995</v>
          </cell>
          <cell r="AS200">
            <v>197.24426335729777</v>
          </cell>
          <cell r="AT200">
            <v>0</v>
          </cell>
          <cell r="AU200">
            <v>0</v>
          </cell>
          <cell r="AV200">
            <v>0</v>
          </cell>
          <cell r="AW200">
            <v>0</v>
          </cell>
        </row>
        <row r="201">
          <cell r="B201" t="str">
            <v>mstag:proceedsFromIssuanceAndCashUsedToRepayLongTermDebt</v>
          </cell>
          <cell r="C201">
            <v>6</v>
          </cell>
          <cell r="D201" t="str">
            <v>ISO4217:USD</v>
          </cell>
          <cell r="E201" t="b">
            <v>0</v>
          </cell>
          <cell r="I201" t="str">
            <v>Beginning Cash</v>
          </cell>
          <cell r="L201">
            <v>10.199999999999998</v>
          </cell>
          <cell r="M201">
            <v>8.1489999999999974</v>
          </cell>
          <cell r="N201">
            <v>6.4799999999999969</v>
          </cell>
          <cell r="O201">
            <v>4.8279999999999967</v>
          </cell>
          <cell r="P201">
            <v>19.170999999999996</v>
          </cell>
          <cell r="Q201">
            <v>14.654999999999996</v>
          </cell>
          <cell r="R201">
            <v>11.657999999999996</v>
          </cell>
          <cell r="S201">
            <v>9.7689999999999966</v>
          </cell>
          <cell r="T201">
            <v>27.802999999999997</v>
          </cell>
          <cell r="U201">
            <v>24.065999999999999</v>
          </cell>
          <cell r="V201">
            <v>21.657</v>
          </cell>
          <cell r="W201">
            <v>20.015000000000001</v>
          </cell>
          <cell r="X201">
            <v>16.707000000000001</v>
          </cell>
          <cell r="Y201">
            <v>128.50599999999997</v>
          </cell>
          <cell r="Z201">
            <v>123.47199999999997</v>
          </cell>
          <cell r="AA201">
            <v>122.40399999999997</v>
          </cell>
          <cell r="AB201">
            <v>137.43899999999996</v>
          </cell>
          <cell r="AC201">
            <v>133.49599999999995</v>
          </cell>
          <cell r="AD201">
            <v>122.63499999999995</v>
          </cell>
          <cell r="AE201">
            <v>115.26842373889049</v>
          </cell>
          <cell r="AF201">
            <v>0</v>
          </cell>
          <cell r="AG201">
            <v>10.199999999999998</v>
          </cell>
          <cell r="AH201">
            <v>19.170999999999999</v>
          </cell>
          <cell r="AI201">
            <v>27.802999999999997</v>
          </cell>
          <cell r="AJ201">
            <v>16.706999999999997</v>
          </cell>
          <cell r="AK201">
            <v>130.37973057582548</v>
          </cell>
          <cell r="AL201">
            <v>122.13293852700608</v>
          </cell>
          <cell r="AM201">
            <v>136.15887891504912</v>
          </cell>
          <cell r="AN201">
            <v>178.00278588875111</v>
          </cell>
          <cell r="AO201">
            <v>258.74089461216602</v>
          </cell>
          <cell r="AP201">
            <v>386.53202779847368</v>
          </cell>
          <cell r="AQ201">
            <v>547.71884187942828</v>
          </cell>
          <cell r="AR201">
            <v>724.21816704517823</v>
          </cell>
          <cell r="AS201">
            <v>921.462430402476</v>
          </cell>
          <cell r="AT201">
            <v>0</v>
          </cell>
          <cell r="AU201">
            <v>0</v>
          </cell>
          <cell r="AV201">
            <v>0</v>
          </cell>
          <cell r="AW201">
            <v>0</v>
          </cell>
        </row>
        <row r="202">
          <cell r="B202" t="str">
            <v>mstag:effectOfForeignExchangeRatesOnCash</v>
          </cell>
          <cell r="C202">
            <v>6</v>
          </cell>
          <cell r="D202" t="str">
            <v>ISO4217:USD</v>
          </cell>
          <cell r="E202" t="b">
            <v>0</v>
          </cell>
          <cell r="I202" t="str">
            <v>Effects of FX</v>
          </cell>
          <cell r="L202">
            <v>0</v>
          </cell>
          <cell r="M202">
            <v>0</v>
          </cell>
          <cell r="N202">
            <v>0</v>
          </cell>
          <cell r="O202">
            <v>0</v>
          </cell>
          <cell r="P202">
            <v>0</v>
          </cell>
          <cell r="Q202">
            <v>5.0000000000000001E-3</v>
          </cell>
          <cell r="R202">
            <v>2E-3</v>
          </cell>
          <cell r="S202">
            <v>-1.0999999999999999E-2</v>
          </cell>
          <cell r="T202">
            <v>-2.1000000000000001E-2</v>
          </cell>
          <cell r="U202">
            <v>2.7E-2</v>
          </cell>
          <cell r="V202">
            <v>-1.7000000000000001E-2</v>
          </cell>
          <cell r="W202">
            <v>-3.599999999999999E-2</v>
          </cell>
          <cell r="X202">
            <v>5.0000000000000001E-3</v>
          </cell>
          <cell r="Y202">
            <v>-0.01</v>
          </cell>
          <cell r="Z202">
            <v>5.9000000000000004E-2</v>
          </cell>
          <cell r="AA202">
            <v>-5.0999999999999997E-2</v>
          </cell>
          <cell r="AB202">
            <v>-6.6000000000000003E-2</v>
          </cell>
          <cell r="AC202">
            <v>-3.5000000000000003E-2</v>
          </cell>
          <cell r="AD202">
            <v>0</v>
          </cell>
          <cell r="AE202">
            <v>0</v>
          </cell>
          <cell r="AF202">
            <v>0</v>
          </cell>
          <cell r="AG202" t="str">
            <v>OK</v>
          </cell>
          <cell r="AH202" t="str">
            <v>OK</v>
          </cell>
          <cell r="AI202" t="str">
            <v>OK</v>
          </cell>
          <cell r="AJ202" t="str">
            <v>OK</v>
          </cell>
          <cell r="AK202" t="str">
            <v>OK</v>
          </cell>
          <cell r="AL202" t="str">
            <v>OK</v>
          </cell>
          <cell r="AM202" t="str">
            <v>OK</v>
          </cell>
          <cell r="AN202" t="str">
            <v>OK</v>
          </cell>
          <cell r="AO202" t="str">
            <v>OK</v>
          </cell>
          <cell r="AP202" t="str">
            <v>OK</v>
          </cell>
          <cell r="AQ202" t="str">
            <v>OK</v>
          </cell>
          <cell r="AR202" t="str">
            <v>OK</v>
          </cell>
          <cell r="AS202" t="str">
            <v>OK</v>
          </cell>
          <cell r="AT202">
            <v>0</v>
          </cell>
          <cell r="AU202">
            <v>0</v>
          </cell>
          <cell r="AV202">
            <v>0</v>
          </cell>
          <cell r="AW202">
            <v>0</v>
          </cell>
        </row>
        <row r="203">
          <cell r="B203" t="str">
            <v>mstag:fundsUsedToRepurchaseCommonStock</v>
          </cell>
          <cell r="C203">
            <v>6</v>
          </cell>
          <cell r="D203" t="str">
            <v>ISO4217:USD</v>
          </cell>
          <cell r="E203" t="b">
            <v>1</v>
          </cell>
          <cell r="I203" t="str">
            <v>Ending Cash</v>
          </cell>
          <cell r="L203">
            <v>8.1489999999999974</v>
          </cell>
          <cell r="M203">
            <v>6.4799999999999969</v>
          </cell>
          <cell r="N203">
            <v>4.8279999999999967</v>
          </cell>
          <cell r="O203">
            <v>19.170999999999996</v>
          </cell>
          <cell r="P203">
            <v>14.654999999999996</v>
          </cell>
          <cell r="Q203">
            <v>11.657999999999996</v>
          </cell>
          <cell r="R203">
            <v>9.7689999999999966</v>
          </cell>
          <cell r="S203">
            <v>27.802999999999997</v>
          </cell>
          <cell r="T203">
            <v>24.065999999999999</v>
          </cell>
          <cell r="U203">
            <v>21.657</v>
          </cell>
          <cell r="V203">
            <v>20.015000000000001</v>
          </cell>
          <cell r="W203">
            <v>16.707000000000001</v>
          </cell>
          <cell r="X203">
            <v>128.50599999999997</v>
          </cell>
          <cell r="Y203">
            <v>123.47199999999997</v>
          </cell>
          <cell r="Z203">
            <v>122.40399999999997</v>
          </cell>
          <cell r="AA203">
            <v>137.43899999999996</v>
          </cell>
          <cell r="AB203">
            <v>133.49599999999995</v>
          </cell>
          <cell r="AC203">
            <v>122.63499999999995</v>
          </cell>
          <cell r="AD203">
            <v>115.26842373889049</v>
          </cell>
          <cell r="AE203">
            <v>96.193234330234773</v>
          </cell>
          <cell r="AF203">
            <v>0</v>
          </cell>
          <cell r="AG203" t="str">
            <v>OK</v>
          </cell>
          <cell r="AH203" t="str">
            <v>OK</v>
          </cell>
          <cell r="AI203" t="str">
            <v>OK</v>
          </cell>
          <cell r="AJ203" t="str">
            <v>OK</v>
          </cell>
          <cell r="AK203" t="str">
            <v>OK</v>
          </cell>
          <cell r="AL203" t="str">
            <v>OK</v>
          </cell>
          <cell r="AM203" t="str">
            <v>OK</v>
          </cell>
          <cell r="AN203" t="str">
            <v>OK</v>
          </cell>
          <cell r="AO203" t="str">
            <v>OK</v>
          </cell>
          <cell r="AP203" t="str">
            <v>OK</v>
          </cell>
          <cell r="AQ203" t="str">
            <v>OK</v>
          </cell>
          <cell r="AR203" t="str">
            <v>OK</v>
          </cell>
          <cell r="AS203" t="str">
            <v>OK</v>
          </cell>
          <cell r="AT203">
            <v>0</v>
          </cell>
          <cell r="AU203">
            <v>0</v>
          </cell>
          <cell r="AV203">
            <v>0</v>
          </cell>
          <cell r="AW203">
            <v>0</v>
          </cell>
        </row>
        <row r="204">
          <cell r="B204" t="str">
            <v>mstag:proceedsFromIssuanceOfCommonStock</v>
          </cell>
          <cell r="C204">
            <v>6</v>
          </cell>
          <cell r="D204" t="str">
            <v>ISO4217:USD</v>
          </cell>
          <cell r="E204" t="b">
            <v>0</v>
          </cell>
          <cell r="I204" t="str">
            <v>Beginning Cash</v>
          </cell>
          <cell r="L204">
            <v>10.199999999999998</v>
          </cell>
          <cell r="M204">
            <v>8.1489999999999974</v>
          </cell>
          <cell r="N204">
            <v>6.4799999999999969</v>
          </cell>
          <cell r="O204">
            <v>4.8279999999999967</v>
          </cell>
          <cell r="P204">
            <v>19.170999999999996</v>
          </cell>
          <cell r="Q204">
            <v>14.654999999999996</v>
          </cell>
          <cell r="R204">
            <v>11.657999999999996</v>
          </cell>
          <cell r="S204">
            <v>9.7689999999999966</v>
          </cell>
          <cell r="T204">
            <v>27.802999999999997</v>
          </cell>
          <cell r="U204">
            <v>24.065999999999999</v>
          </cell>
          <cell r="V204">
            <v>21.657</v>
          </cell>
          <cell r="W204">
            <v>20.015000000000001</v>
          </cell>
          <cell r="X204">
            <v>16.707000000000001</v>
          </cell>
          <cell r="Y204">
            <v>128.50599999999997</v>
          </cell>
          <cell r="Z204">
            <v>123.47199999999997</v>
          </cell>
          <cell r="AA204">
            <v>122.40399999999997</v>
          </cell>
          <cell r="AB204">
            <v>137.43899999999996</v>
          </cell>
          <cell r="AC204">
            <v>133.49599999999995</v>
          </cell>
          <cell r="AD204">
            <v>122.63499999999995</v>
          </cell>
          <cell r="AE204">
            <v>115.26842373889049</v>
          </cell>
          <cell r="AF204">
            <v>96.193234330234773</v>
          </cell>
          <cell r="AG204">
            <v>112.72864354121656</v>
          </cell>
          <cell r="AH204">
            <v>115.46787846324328</v>
          </cell>
          <cell r="AI204">
            <v>113.11592916325009</v>
          </cell>
          <cell r="AJ204" t="str">
            <v>OK</v>
          </cell>
          <cell r="AK204">
            <v>0</v>
          </cell>
          <cell r="AL204">
            <v>0</v>
          </cell>
          <cell r="AM204">
            <v>0</v>
          </cell>
          <cell r="AN204">
            <v>0</v>
          </cell>
          <cell r="AO204">
            <v>127.03</v>
          </cell>
          <cell r="AP204">
            <v>0</v>
          </cell>
          <cell r="AQ204">
            <v>0</v>
          </cell>
          <cell r="AR204">
            <v>0</v>
          </cell>
          <cell r="AS204">
            <v>0</v>
          </cell>
          <cell r="AT204">
            <v>0</v>
          </cell>
          <cell r="AU204">
            <v>0</v>
          </cell>
          <cell r="AV204">
            <v>0</v>
          </cell>
          <cell r="AW204">
            <v>0</v>
          </cell>
        </row>
        <row r="205">
          <cell r="B205" t="str">
            <v>mstag:otherCashFlowsFromUsedInFinancingActivities</v>
          </cell>
          <cell r="C205">
            <v>6</v>
          </cell>
          <cell r="D205" t="str">
            <v>ISO4217:USD</v>
          </cell>
          <cell r="E205" t="b">
            <v>0</v>
          </cell>
          <cell r="I205" t="str">
            <v>(+/-) Net Changes in Cash</v>
          </cell>
          <cell r="L205">
            <v>-2.0510000000000002</v>
          </cell>
          <cell r="M205">
            <v>-1.669</v>
          </cell>
          <cell r="N205">
            <v>-1.6520000000000001</v>
          </cell>
          <cell r="O205">
            <v>14.343</v>
          </cell>
          <cell r="P205">
            <v>-4.516</v>
          </cell>
          <cell r="Q205">
            <v>-2.9969999999999999</v>
          </cell>
          <cell r="R205">
            <v>-1.889</v>
          </cell>
          <cell r="S205">
            <v>18.033999999999999</v>
          </cell>
          <cell r="T205">
            <v>-3.7369999999999992</v>
          </cell>
          <cell r="U205">
            <v>-2.4089999999999998</v>
          </cell>
          <cell r="V205">
            <v>-1.6419999999999999</v>
          </cell>
          <cell r="W205">
            <v>-3.3079999999999981</v>
          </cell>
          <cell r="X205">
            <v>111.79899999999998</v>
          </cell>
          <cell r="Y205">
            <v>-5.0340000000000016</v>
          </cell>
          <cell r="Z205">
            <v>-1.0679999999999936</v>
          </cell>
          <cell r="AA205">
            <v>15.035000000000004</v>
          </cell>
          <cell r="AB205">
            <v>-3.9430000000000005</v>
          </cell>
          <cell r="AC205">
            <v>-10.861000000000001</v>
          </cell>
          <cell r="AD205">
            <v>-7.3665762611094543</v>
          </cell>
          <cell r="AE205">
            <v>-19.075189408655721</v>
          </cell>
          <cell r="AF205">
            <v>16.535409210981779</v>
          </cell>
          <cell r="AG205">
            <v>2.7392349220267307</v>
          </cell>
          <cell r="AH205">
            <v>-2.3519492999931901</v>
          </cell>
          <cell r="AI205">
            <v>-4.9964661329702835</v>
          </cell>
          <cell r="AJ205">
            <v>-11.096</v>
          </cell>
          <cell r="AK205">
            <v>-2.7E-2</v>
          </cell>
          <cell r="AL205">
            <v>15.92</v>
          </cell>
          <cell r="AM205">
            <v>27.459</v>
          </cell>
          <cell r="AN205">
            <v>-2.0420000000000003</v>
          </cell>
          <cell r="AO205">
            <v>1.496</v>
          </cell>
          <cell r="AP205">
            <v>-0.41399999999999998</v>
          </cell>
          <cell r="AQ205">
            <v>0</v>
          </cell>
          <cell r="AR205">
            <v>0</v>
          </cell>
          <cell r="AS205">
            <v>0</v>
          </cell>
          <cell r="AT205">
            <v>0</v>
          </cell>
          <cell r="AU205">
            <v>0</v>
          </cell>
          <cell r="AV205">
            <v>0</v>
          </cell>
          <cell r="AW205">
            <v>0</v>
          </cell>
        </row>
        <row r="206">
          <cell r="B206" t="str">
            <v>mstag:cashFlowFromFinancing</v>
          </cell>
          <cell r="C206">
            <v>6</v>
          </cell>
          <cell r="D206" t="str">
            <v>ISO4217:USD</v>
          </cell>
          <cell r="E206" t="b">
            <v>0</v>
          </cell>
          <cell r="I206" t="str">
            <v>Ending Cash</v>
          </cell>
          <cell r="L206">
            <v>8.1489999999999974</v>
          </cell>
          <cell r="M206">
            <v>6.4799999999999969</v>
          </cell>
          <cell r="N206">
            <v>4.8279999999999967</v>
          </cell>
          <cell r="O206">
            <v>19.170999999999996</v>
          </cell>
          <cell r="P206">
            <v>14.654999999999996</v>
          </cell>
          <cell r="Q206">
            <v>11.657999999999996</v>
          </cell>
          <cell r="R206">
            <v>9.7689999999999966</v>
          </cell>
          <cell r="S206">
            <v>27.802999999999997</v>
          </cell>
          <cell r="T206">
            <v>24.065999999999999</v>
          </cell>
          <cell r="U206">
            <v>21.657</v>
          </cell>
          <cell r="V206">
            <v>20.015000000000001</v>
          </cell>
          <cell r="W206">
            <v>16.707000000000001</v>
          </cell>
          <cell r="X206">
            <v>128.50599999999997</v>
          </cell>
          <cell r="Y206">
            <v>123.47199999999997</v>
          </cell>
          <cell r="Z206">
            <v>122.40399999999997</v>
          </cell>
          <cell r="AA206">
            <v>137.43899999999996</v>
          </cell>
          <cell r="AB206">
            <v>133.49599999999995</v>
          </cell>
          <cell r="AC206">
            <v>122.63499999999995</v>
          </cell>
          <cell r="AD206">
            <v>115.26842373889049</v>
          </cell>
          <cell r="AE206">
            <v>96.193234330234773</v>
          </cell>
          <cell r="AF206">
            <v>112.72864354121656</v>
          </cell>
          <cell r="AG206">
            <v>-8.3560000000000016</v>
          </cell>
          <cell r="AH206">
            <v>-6.173</v>
          </cell>
          <cell r="AI206">
            <v>-10.483000000000004</v>
          </cell>
          <cell r="AJ206">
            <v>-2.7579999999999978</v>
          </cell>
          <cell r="AK206">
            <v>-8.9925293241745141</v>
          </cell>
          <cell r="AL206">
            <v>0.5531998021805915</v>
          </cell>
          <cell r="AM206">
            <v>23.925931220418043</v>
          </cell>
          <cell r="AN206">
            <v>51.215898295016991</v>
          </cell>
          <cell r="AO206">
            <v>93.296577093977021</v>
          </cell>
          <cell r="AP206">
            <v>143.61480333321592</v>
          </cell>
          <cell r="AQ206">
            <v>180.25433660797904</v>
          </cell>
          <cell r="AR206">
            <v>198.42697607182805</v>
          </cell>
          <cell r="AS206">
            <v>221.25504109945328</v>
          </cell>
          <cell r="AT206">
            <v>0</v>
          </cell>
          <cell r="AU206">
            <v>0</v>
          </cell>
          <cell r="AV206">
            <v>0</v>
          </cell>
          <cell r="AW206">
            <v>0</v>
          </cell>
        </row>
        <row r="207">
          <cell r="I207" t="str">
            <v>Check</v>
          </cell>
          <cell r="L207" t="str">
            <v>OK</v>
          </cell>
          <cell r="M207" t="str">
            <v>OK</v>
          </cell>
          <cell r="N207" t="str">
            <v>OK</v>
          </cell>
          <cell r="O207" t="str">
            <v>OK</v>
          </cell>
          <cell r="P207" t="str">
            <v>OK</v>
          </cell>
          <cell r="Q207" t="str">
            <v>OK</v>
          </cell>
          <cell r="R207" t="str">
            <v>OK</v>
          </cell>
          <cell r="S207" t="str">
            <v>OK</v>
          </cell>
          <cell r="T207" t="str">
            <v>OK</v>
          </cell>
          <cell r="U207" t="str">
            <v>OK</v>
          </cell>
          <cell r="V207" t="str">
            <v>OK</v>
          </cell>
          <cell r="W207" t="str">
            <v>OK</v>
          </cell>
          <cell r="X207" t="str">
            <v>OK</v>
          </cell>
          <cell r="Y207" t="str">
            <v>OK</v>
          </cell>
          <cell r="Z207" t="str">
            <v>OK</v>
          </cell>
          <cell r="AA207" t="str">
            <v>OK</v>
          </cell>
          <cell r="AB207" t="str">
            <v>OK</v>
          </cell>
          <cell r="AC207" t="str">
            <v>OK</v>
          </cell>
          <cell r="AD207" t="str">
            <v>OK</v>
          </cell>
          <cell r="AE207" t="str">
            <v>OK</v>
          </cell>
          <cell r="AF207" t="str">
            <v>OK</v>
          </cell>
          <cell r="AG207">
            <v>-0.36299999999999999</v>
          </cell>
          <cell r="AH207">
            <v>-7.9000000000000001E-2</v>
          </cell>
          <cell r="AI207">
            <v>-0.64</v>
          </cell>
          <cell r="AJ207">
            <v>-3.528</v>
          </cell>
          <cell r="AK207">
            <v>-5.3767401000000001</v>
          </cell>
          <cell r="AL207">
            <v>-8.7999918509999997</v>
          </cell>
          <cell r="AM207">
            <v>-9.8999908323749999</v>
          </cell>
          <cell r="AN207">
            <v>-9.3719913213150008</v>
          </cell>
          <cell r="AO207">
            <v>-12.5584683705621</v>
          </cell>
          <cell r="AP207">
            <v>-15.823670146908247</v>
          </cell>
          <cell r="AQ207">
            <v>-19.06752252702444</v>
          </cell>
          <cell r="AR207">
            <v>-21.927650906078103</v>
          </cell>
          <cell r="AS207">
            <v>-24.010777742155526</v>
          </cell>
          <cell r="AT207" t="str">
            <v>OK</v>
          </cell>
          <cell r="AU207" t="str">
            <v>OK</v>
          </cell>
          <cell r="AV207" t="str">
            <v>OK</v>
          </cell>
          <cell r="AW207" t="str">
            <v>OK</v>
          </cell>
        </row>
        <row r="208">
          <cell r="B208" t="str">
            <v>mstag:effectOfForeignExchangeRatesOnCash</v>
          </cell>
          <cell r="C208">
            <v>6</v>
          </cell>
          <cell r="D208" t="str">
            <v>ISO4217:USD</v>
          </cell>
          <cell r="E208" t="b">
            <v>0</v>
          </cell>
          <cell r="I208" t="str">
            <v>Cash from operations</v>
          </cell>
          <cell r="L208">
            <v>-2.056</v>
          </cell>
          <cell r="M208">
            <v>-1.4450000000000001</v>
          </cell>
          <cell r="N208">
            <v>-1.375</v>
          </cell>
          <cell r="O208">
            <v>-1.2970000000000002</v>
          </cell>
          <cell r="P208">
            <v>-2.1800000000000002</v>
          </cell>
          <cell r="Q208">
            <v>-2.9539999999999997</v>
          </cell>
          <cell r="R208">
            <v>-1.8039999999999998</v>
          </cell>
          <cell r="S208">
            <v>-3.5450000000000013</v>
          </cell>
          <cell r="T208">
            <v>-2.6689999999999996</v>
          </cell>
          <cell r="U208">
            <v>0.29299999999999993</v>
          </cell>
          <cell r="V208">
            <v>0.29199999999999976</v>
          </cell>
          <cell r="W208">
            <v>-0.67399999999999771</v>
          </cell>
          <cell r="X208">
            <v>-6.6929999999999996</v>
          </cell>
          <cell r="Y208">
            <v>7.3999999999999955E-2</v>
          </cell>
          <cell r="Z208">
            <v>0.15400000000000125</v>
          </cell>
          <cell r="AA208">
            <v>3.9280000000000008</v>
          </cell>
          <cell r="AB208">
            <v>-1.9780000000000004</v>
          </cell>
          <cell r="AC208">
            <v>1.123999999999999</v>
          </cell>
          <cell r="AD208">
            <v>-3.5512449611094548</v>
          </cell>
          <cell r="AE208">
            <v>-13.337149408655719</v>
          </cell>
          <cell r="AF208">
            <v>0</v>
          </cell>
          <cell r="AG208">
            <v>-8.7190000000000012</v>
          </cell>
          <cell r="AH208">
            <v>-6.2519999999999998</v>
          </cell>
          <cell r="AI208">
            <v>-11.123000000000005</v>
          </cell>
          <cell r="AJ208">
            <v>-6.2859999999999978</v>
          </cell>
          <cell r="AK208">
            <v>-14.369269424174515</v>
          </cell>
          <cell r="AL208">
            <v>-8.2467920488194082</v>
          </cell>
          <cell r="AM208">
            <v>14.025940388043043</v>
          </cell>
          <cell r="AN208">
            <v>41.843906973701991</v>
          </cell>
          <cell r="AO208">
            <v>80.738108723414925</v>
          </cell>
          <cell r="AP208">
            <v>127.79113318630768</v>
          </cell>
          <cell r="AQ208">
            <v>161.1868140809546</v>
          </cell>
          <cell r="AR208">
            <v>176.49932516574995</v>
          </cell>
          <cell r="AS208">
            <v>197.24426335729777</v>
          </cell>
          <cell r="AT208">
            <v>0</v>
          </cell>
          <cell r="AU208">
            <v>0</v>
          </cell>
          <cell r="AV208">
            <v>0</v>
          </cell>
          <cell r="AW208">
            <v>0</v>
          </cell>
        </row>
        <row r="209">
          <cell r="I209" t="str">
            <v>(-) Capex</v>
          </cell>
          <cell r="L209">
            <v>-3.0000000000000001E-3</v>
          </cell>
          <cell r="M209">
            <v>-6.0000000000000001E-3</v>
          </cell>
          <cell r="N209">
            <v>-3.2000000000000001E-2</v>
          </cell>
          <cell r="O209">
            <v>-3.7999999999999999E-2</v>
          </cell>
          <cell r="P209">
            <v>-7.5999999999999998E-2</v>
          </cell>
          <cell r="Q209">
            <v>-7.6999999999999999E-2</v>
          </cell>
          <cell r="R209">
            <v>-9.8000000000000004E-2</v>
          </cell>
          <cell r="S209">
            <v>-0.38900000000000001</v>
          </cell>
          <cell r="T209">
            <v>-0.25900000000000001</v>
          </cell>
          <cell r="U209">
            <v>-0.67200000000000004</v>
          </cell>
          <cell r="V209">
            <v>-1.331</v>
          </cell>
          <cell r="W209">
            <v>-1.266</v>
          </cell>
          <cell r="X209">
            <v>-0.58799999999999997</v>
          </cell>
          <cell r="Y209">
            <v>-1.3340000000000001</v>
          </cell>
          <cell r="Z209">
            <v>-1.5579999999999998</v>
          </cell>
          <cell r="AA209">
            <v>-1.7799999999999998</v>
          </cell>
          <cell r="AB209">
            <v>-1.84</v>
          </cell>
          <cell r="AC209">
            <v>-0.93099999999999983</v>
          </cell>
          <cell r="AD209">
            <v>-3.8153313</v>
          </cell>
          <cell r="AE209">
            <v>-5.7380400000000007</v>
          </cell>
          <cell r="AG209">
            <v>-0.36299999999999999</v>
          </cell>
          <cell r="AH209">
            <v>-7.9000000000000001E-2</v>
          </cell>
          <cell r="AI209">
            <v>-0.64</v>
          </cell>
          <cell r="AJ209">
            <v>-3.528</v>
          </cell>
          <cell r="AK209">
            <v>-5.26</v>
          </cell>
          <cell r="AL209">
            <v>-12.324371299999999</v>
          </cell>
          <cell r="AM209">
            <v>-14.900685374999998</v>
          </cell>
          <cell r="AN209">
            <v>-15.840739319999997</v>
          </cell>
          <cell r="AO209">
            <v>-14.283085231799998</v>
          </cell>
          <cell r="AP209">
            <v>-16.646246964547199</v>
          </cell>
          <cell r="AQ209">
            <v>-20.055398342886466</v>
          </cell>
          <cell r="AR209">
            <v>-23.341274807384984</v>
          </cell>
          <cell r="AS209">
            <v>-26.400662378938549</v>
          </cell>
        </row>
        <row r="210">
          <cell r="I210" t="str">
            <v>Free cash flow analysis</v>
          </cell>
          <cell r="L210">
            <v>-2.0590000000000002</v>
          </cell>
          <cell r="M210">
            <v>-1.4510000000000001</v>
          </cell>
          <cell r="N210">
            <v>-1.407</v>
          </cell>
          <cell r="O210">
            <v>-1.3350000000000002</v>
          </cell>
          <cell r="P210">
            <v>-2.2560000000000002</v>
          </cell>
          <cell r="Q210">
            <v>-3.0309999999999997</v>
          </cell>
          <cell r="R210">
            <v>-1.9019999999999999</v>
          </cell>
          <cell r="S210">
            <v>-3.9340000000000011</v>
          </cell>
          <cell r="T210">
            <v>-2.9279999999999995</v>
          </cell>
          <cell r="U210">
            <v>-0.37900000000000011</v>
          </cell>
          <cell r="V210">
            <v>-1.0390000000000001</v>
          </cell>
          <cell r="W210">
            <v>-1.9399999999999977</v>
          </cell>
          <cell r="X210">
            <v>-7.2809999999999997</v>
          </cell>
          <cell r="Y210">
            <v>-1.2600000000000002</v>
          </cell>
          <cell r="Z210">
            <v>-1.4039999999999986</v>
          </cell>
          <cell r="AA210">
            <v>2.148000000000001</v>
          </cell>
          <cell r="AB210">
            <v>-3.8180000000000005</v>
          </cell>
          <cell r="AC210">
            <v>0.19299999999999917</v>
          </cell>
          <cell r="AD210">
            <v>-7.3665762611094543</v>
          </cell>
          <cell r="AE210">
            <v>-19.075189408655721</v>
          </cell>
          <cell r="AF210">
            <v>101.18711061098972</v>
          </cell>
          <cell r="AG210" t="str">
            <v>NA</v>
          </cell>
          <cell r="AH210" t="str">
            <v>NM</v>
          </cell>
          <cell r="AI210" t="str">
            <v>NM</v>
          </cell>
          <cell r="AJ210" t="str">
            <v>NM</v>
          </cell>
          <cell r="AK210" t="str">
            <v>NM</v>
          </cell>
          <cell r="AL210" t="str">
            <v>NM</v>
          </cell>
          <cell r="AM210">
            <v>-2.7007753202714699</v>
          </cell>
          <cell r="AN210">
            <v>1.9833227445750055</v>
          </cell>
          <cell r="AO210">
            <v>0.92950693572082344</v>
          </cell>
          <cell r="AP210">
            <v>0.58278581461553181</v>
          </cell>
          <cell r="AQ210">
            <v>0.26133018826868937</v>
          </cell>
          <cell r="AR210">
            <v>9.4998534291426351E-2</v>
          </cell>
          <cell r="AS210">
            <v>0.11753550996337414</v>
          </cell>
          <cell r="AT210">
            <v>241.36683326718773</v>
          </cell>
          <cell r="AU210">
            <v>355.02731151228568</v>
          </cell>
          <cell r="AV210">
            <v>507.92756019285059</v>
          </cell>
          <cell r="AW210">
            <v>687.94882236014132</v>
          </cell>
        </row>
        <row r="211">
          <cell r="I211" t="str">
            <v>Cash from operations</v>
          </cell>
          <cell r="L211">
            <v>-2.056</v>
          </cell>
          <cell r="M211">
            <v>-1.4450000000000001</v>
          </cell>
          <cell r="N211">
            <v>-1.375</v>
          </cell>
          <cell r="O211">
            <v>-1.2970000000000002</v>
          </cell>
          <cell r="P211">
            <v>-2.1800000000000002</v>
          </cell>
          <cell r="Q211">
            <v>-2.9539999999999997</v>
          </cell>
          <cell r="R211">
            <v>-1.8039999999999998</v>
          </cell>
          <cell r="S211">
            <v>-3.5450000000000013</v>
          </cell>
          <cell r="T211">
            <v>-2.6689999999999996</v>
          </cell>
          <cell r="U211">
            <v>0.29299999999999993</v>
          </cell>
          <cell r="V211">
            <v>0.29199999999999976</v>
          </cell>
          <cell r="W211">
            <v>-0.67399999999999771</v>
          </cell>
          <cell r="X211">
            <v>-6.6929999999999996</v>
          </cell>
          <cell r="Y211">
            <v>7.3999999999999955E-2</v>
          </cell>
          <cell r="Z211">
            <v>0.15400000000000125</v>
          </cell>
          <cell r="AA211">
            <v>3.9280000000000008</v>
          </cell>
          <cell r="AB211">
            <v>-1.9780000000000004</v>
          </cell>
          <cell r="AC211">
            <v>1.123999999999999</v>
          </cell>
          <cell r="AD211">
            <v>-3.5512449611094548</v>
          </cell>
          <cell r="AE211">
            <v>-13.337149408655719</v>
          </cell>
          <cell r="AF211">
            <v>18.834276210981781</v>
          </cell>
          <cell r="AG211">
            <v>-8.2840000000000007</v>
          </cell>
          <cell r="AH211">
            <v>-7.048</v>
          </cell>
          <cell r="AI211">
            <v>-6.3570000000000011</v>
          </cell>
          <cell r="AJ211">
            <v>1.8920000000000079</v>
          </cell>
          <cell r="AK211">
            <v>2.745233499999987</v>
          </cell>
          <cell r="AL211">
            <v>20.253909895500044</v>
          </cell>
          <cell r="AM211">
            <v>54.803655639694455</v>
          </cell>
          <cell r="AN211">
            <v>96.725839040986045</v>
          </cell>
          <cell r="AO211">
            <v>154.29763461703439</v>
          </cell>
          <cell r="AP211">
            <v>220.45750650698818</v>
          </cell>
          <cell r="AQ211">
            <v>265.39086910563475</v>
          </cell>
          <cell r="AR211">
            <v>305.00894368956324</v>
          </cell>
          <cell r="AS211">
            <v>333.86410801152459</v>
          </cell>
          <cell r="AT211">
            <v>113.66047824509795</v>
          </cell>
          <cell r="AU211">
            <v>152.90024868056489</v>
          </cell>
          <cell r="AV211">
            <v>180.02126216729079</v>
          </cell>
          <cell r="AW211">
            <v>196.38854431579801</v>
          </cell>
        </row>
        <row r="212">
          <cell r="I212" t="str">
            <v>(-) Capex</v>
          </cell>
          <cell r="L212">
            <v>-3.0000000000000001E-3</v>
          </cell>
          <cell r="M212">
            <v>-6.0000000000000001E-3</v>
          </cell>
          <cell r="N212">
            <v>-3.2000000000000001E-2</v>
          </cell>
          <cell r="O212">
            <v>-3.7999999999999999E-2</v>
          </cell>
          <cell r="P212">
            <v>-7.5999999999999998E-2</v>
          </cell>
          <cell r="Q212">
            <v>-7.6999999999999999E-2</v>
          </cell>
          <cell r="R212">
            <v>-9.8000000000000004E-2</v>
          </cell>
          <cell r="S212">
            <v>-0.38900000000000001</v>
          </cell>
          <cell r="T212">
            <v>-0.25900000000000001</v>
          </cell>
          <cell r="U212">
            <v>-0.67200000000000004</v>
          </cell>
          <cell r="V212">
            <v>-1.331</v>
          </cell>
          <cell r="W212">
            <v>-1.266</v>
          </cell>
          <cell r="X212">
            <v>-0.58799999999999997</v>
          </cell>
          <cell r="Y212">
            <v>-1.3340000000000001</v>
          </cell>
          <cell r="Z212">
            <v>-1.5579999999999998</v>
          </cell>
          <cell r="AA212">
            <v>-1.7799999999999998</v>
          </cell>
          <cell r="AB212">
            <v>-1.84</v>
          </cell>
          <cell r="AC212">
            <v>-0.93099999999999983</v>
          </cell>
          <cell r="AD212">
            <v>-3.8153313</v>
          </cell>
          <cell r="AE212">
            <v>-5.7380400000000007</v>
          </cell>
          <cell r="AF212">
            <v>-2.2988670000000004</v>
          </cell>
          <cell r="AG212" t="str">
            <v>NA</v>
          </cell>
          <cell r="AH212" t="str">
            <v>NM</v>
          </cell>
          <cell r="AI212" t="str">
            <v>NM</v>
          </cell>
          <cell r="AJ212">
            <v>-1.2976246657228265</v>
          </cell>
          <cell r="AK212">
            <v>0.45096908033825356</v>
          </cell>
          <cell r="AL212">
            <v>6.3778459630119402</v>
          </cell>
          <cell r="AM212">
            <v>1.7058309196818624</v>
          </cell>
          <cell r="AN212">
            <v>0.76495231772325822</v>
          </cell>
          <cell r="AO212">
            <v>0.59520595682455868</v>
          </cell>
          <cell r="AP212">
            <v>0.42878085625980011</v>
          </cell>
          <cell r="AQ212">
            <v>0.20381870098500032</v>
          </cell>
          <cell r="AR212">
            <v>0.14928198064025744</v>
          </cell>
          <cell r="AS212">
            <v>9.4604322000898522E-2</v>
          </cell>
          <cell r="AT212">
            <v>355.02731151228568</v>
          </cell>
          <cell r="AU212">
            <v>507.92756019285059</v>
          </cell>
          <cell r="AV212">
            <v>687.94882236014132</v>
          </cell>
          <cell r="AW212">
            <v>884.33736667593939</v>
          </cell>
        </row>
        <row r="213">
          <cell r="I213" t="str">
            <v>Free cash flow</v>
          </cell>
          <cell r="L213">
            <v>-2.0590000000000002</v>
          </cell>
          <cell r="M213">
            <v>-1.4510000000000001</v>
          </cell>
          <cell r="N213">
            <v>-1.407</v>
          </cell>
          <cell r="O213">
            <v>-1.3350000000000002</v>
          </cell>
          <cell r="P213">
            <v>-2.2560000000000002</v>
          </cell>
          <cell r="Q213">
            <v>-3.0309999999999997</v>
          </cell>
          <cell r="R213">
            <v>-1.9019999999999999</v>
          </cell>
          <cell r="S213">
            <v>-3.9340000000000011</v>
          </cell>
          <cell r="T213">
            <v>-2.9279999999999995</v>
          </cell>
          <cell r="U213">
            <v>-0.37900000000000011</v>
          </cell>
          <cell r="V213">
            <v>-1.0390000000000001</v>
          </cell>
          <cell r="W213">
            <v>-1.9399999999999977</v>
          </cell>
          <cell r="X213">
            <v>-7.2809999999999997</v>
          </cell>
          <cell r="Y213">
            <v>-1.2600000000000002</v>
          </cell>
          <cell r="Z213">
            <v>-1.4039999999999986</v>
          </cell>
          <cell r="AA213">
            <v>2.148000000000001</v>
          </cell>
          <cell r="AB213">
            <v>-3.8180000000000005</v>
          </cell>
          <cell r="AC213">
            <v>0.19299999999999917</v>
          </cell>
          <cell r="AD213">
            <v>-7.3665762611094543</v>
          </cell>
          <cell r="AE213">
            <v>-19.075189408655721</v>
          </cell>
          <cell r="AF213">
            <v>16.535409210981779</v>
          </cell>
          <cell r="AG213" t="str">
            <v>NA</v>
          </cell>
          <cell r="AH213" t="str">
            <v>NM</v>
          </cell>
          <cell r="AI213" t="str">
            <v>NM</v>
          </cell>
          <cell r="AJ213">
            <v>-1.2976246657228265</v>
          </cell>
          <cell r="AK213">
            <v>0.45096908033825356</v>
          </cell>
          <cell r="AL213">
            <v>6.3778459630119402</v>
          </cell>
          <cell r="AM213">
            <v>1.7058309196818624</v>
          </cell>
          <cell r="AN213">
            <v>0.76495231772325822</v>
          </cell>
          <cell r="AO213">
            <v>0.59520595682455868</v>
          </cell>
          <cell r="AP213">
            <v>0.42878085625980011</v>
          </cell>
          <cell r="AQ213">
            <v>0.20381870098500032</v>
          </cell>
          <cell r="AR213">
            <v>0.14928198064025744</v>
          </cell>
          <cell r="AS213">
            <v>9.4604322000898522E-2</v>
          </cell>
          <cell r="AT213" t="str">
            <v>OK</v>
          </cell>
          <cell r="AU213" t="str">
            <v>OK</v>
          </cell>
          <cell r="AV213" t="str">
            <v>OK</v>
          </cell>
          <cell r="AW213" t="str">
            <v>OK</v>
          </cell>
        </row>
        <row r="214">
          <cell r="I214" t="str">
            <v>% change Y/Y</v>
          </cell>
          <cell r="L214" t="str">
            <v>NA</v>
          </cell>
          <cell r="M214" t="str">
            <v>NA</v>
          </cell>
          <cell r="N214" t="str">
            <v>NA</v>
          </cell>
          <cell r="O214" t="str">
            <v>NA</v>
          </cell>
          <cell r="P214" t="str">
            <v>NM</v>
          </cell>
          <cell r="Q214" t="str">
            <v>NM</v>
          </cell>
          <cell r="R214" t="str">
            <v>NM</v>
          </cell>
          <cell r="S214" t="str">
            <v>NM</v>
          </cell>
          <cell r="T214" t="str">
            <v>NM</v>
          </cell>
          <cell r="U214" t="str">
            <v>NM</v>
          </cell>
          <cell r="V214" t="str">
            <v>NM</v>
          </cell>
          <cell r="W214" t="str">
            <v>NM</v>
          </cell>
          <cell r="X214" t="str">
            <v>NM</v>
          </cell>
          <cell r="Y214" t="str">
            <v>NM</v>
          </cell>
          <cell r="Z214" t="str">
            <v>NM</v>
          </cell>
          <cell r="AA214">
            <v>-2.1072164948453627</v>
          </cell>
          <cell r="AB214" t="str">
            <v>NM</v>
          </cell>
          <cell r="AC214">
            <v>-1.1531746031746024</v>
          </cell>
          <cell r="AD214" t="str">
            <v>NM</v>
          </cell>
          <cell r="AE214" t="str">
            <v>NM</v>
          </cell>
          <cell r="AF214">
            <v>-5.3309086461450441</v>
          </cell>
          <cell r="AG214">
            <v>13.19292705713338</v>
          </cell>
          <cell r="AH214" t="str">
            <v>NM</v>
          </cell>
          <cell r="AI214" t="str">
            <v>NM</v>
          </cell>
          <cell r="AJ214">
            <v>-1.2976246657228265</v>
          </cell>
          <cell r="AK214" t="str">
            <v>NA</v>
          </cell>
          <cell r="AL214" t="str">
            <v>NM</v>
          </cell>
          <cell r="AM214" t="str">
            <v>NM</v>
          </cell>
          <cell r="AN214" t="str">
            <v>NM</v>
          </cell>
          <cell r="AO214" t="str">
            <v>NM</v>
          </cell>
          <cell r="AP214" t="str">
            <v>NM</v>
          </cell>
          <cell r="AQ214">
            <v>-1.3966581850218076</v>
          </cell>
          <cell r="AR214">
            <v>2.1868670711468221</v>
          </cell>
          <cell r="AS214">
            <v>0.9974440918358507</v>
          </cell>
          <cell r="AT214">
            <v>0.5458358474653191</v>
          </cell>
          <cell r="AU214">
            <v>0.36941595971173147</v>
          </cell>
          <cell r="AV214">
            <v>0.11107436002955717</v>
          </cell>
          <cell r="AW214">
            <v>0.14970691907080069</v>
          </cell>
        </row>
        <row r="215">
          <cell r="I215" t="str">
            <v>Interest income assumptions</v>
          </cell>
        </row>
        <row r="216">
          <cell r="I216" t="str">
            <v>EBITDA</v>
          </cell>
          <cell r="L216">
            <v>-2.0239999999999996</v>
          </cell>
          <cell r="M216">
            <v>-1.6820000000000002</v>
          </cell>
          <cell r="N216">
            <v>-1.5860000000000005</v>
          </cell>
          <cell r="O216">
            <v>-1.7559999999999993</v>
          </cell>
          <cell r="P216">
            <v>-1.7030000000000001</v>
          </cell>
          <cell r="Q216">
            <v>-2.043000000000001</v>
          </cell>
          <cell r="R216">
            <v>-1.1820000000000002</v>
          </cell>
          <cell r="S216">
            <v>-1.4290000000000014</v>
          </cell>
          <cell r="T216">
            <v>0.16699999999999823</v>
          </cell>
          <cell r="U216">
            <v>-9.9000000000002086E-2</v>
          </cell>
          <cell r="V216">
            <v>0.6190000000000011</v>
          </cell>
          <cell r="W216">
            <v>1.2049999999999998</v>
          </cell>
          <cell r="X216">
            <v>-2.4240000000000017</v>
          </cell>
          <cell r="Y216">
            <v>-0.72999999999999754</v>
          </cell>
          <cell r="Z216">
            <v>2.1380000000000003</v>
          </cell>
          <cell r="AA216">
            <v>5.5599999999999969</v>
          </cell>
          <cell r="AB216">
            <v>-0.76699999999999602</v>
          </cell>
          <cell r="AC216">
            <v>1.9140000000000028</v>
          </cell>
          <cell r="AD216">
            <v>-4.7851399999994659E-2</v>
          </cell>
          <cell r="AE216">
            <v>7.1755999999999931</v>
          </cell>
          <cell r="AF216">
            <v>8.2157000000000089</v>
          </cell>
          <cell r="AG216">
            <v>10.199999999999999</v>
          </cell>
          <cell r="AH216">
            <v>19.170999999999999</v>
          </cell>
          <cell r="AI216">
            <v>27.803000000000001</v>
          </cell>
          <cell r="AJ216">
            <v>16.707000000000001</v>
          </cell>
          <cell r="AK216">
            <v>130.37973057582545</v>
          </cell>
          <cell r="AL216">
            <v>122.13293852700603</v>
          </cell>
          <cell r="AM216">
            <v>136.15887891504912</v>
          </cell>
          <cell r="AN216">
            <v>178.00278588875111</v>
          </cell>
          <cell r="AO216">
            <v>258.74089461216602</v>
          </cell>
          <cell r="AP216">
            <v>386.53202779847368</v>
          </cell>
          <cell r="AQ216">
            <v>547.71884187942828</v>
          </cell>
          <cell r="AR216">
            <v>724.21816704517823</v>
          </cell>
          <cell r="AS216">
            <v>921.462430402476</v>
          </cell>
          <cell r="AT216">
            <v>194.96973721350525</v>
          </cell>
          <cell r="AU216">
            <v>254.86170073661521</v>
          </cell>
          <cell r="AV216">
            <v>296.54365218442047</v>
          </cell>
          <cell r="AW216">
            <v>335.35255008283139</v>
          </cell>
        </row>
        <row r="217">
          <cell r="I217" t="str">
            <v>% change Y/Y</v>
          </cell>
          <cell r="L217" t="str">
            <v>NA</v>
          </cell>
          <cell r="M217" t="str">
            <v>NA</v>
          </cell>
          <cell r="N217" t="str">
            <v>NA</v>
          </cell>
          <cell r="O217" t="str">
            <v>NA</v>
          </cell>
          <cell r="P217" t="str">
            <v>NM</v>
          </cell>
          <cell r="Q217" t="str">
            <v>NM</v>
          </cell>
          <cell r="R217" t="str">
            <v>NM</v>
          </cell>
          <cell r="S217" t="str">
            <v>NM</v>
          </cell>
          <cell r="T217">
            <v>-1.0980622431004099</v>
          </cell>
          <cell r="U217" t="str">
            <v>NM</v>
          </cell>
          <cell r="V217">
            <v>-1.5236886632825728</v>
          </cell>
          <cell r="W217">
            <v>-1.8432470258922313</v>
          </cell>
          <cell r="X217" t="str">
            <v>NM</v>
          </cell>
          <cell r="Y217" t="str">
            <v>NM</v>
          </cell>
          <cell r="Z217">
            <v>2.4539579967689766</v>
          </cell>
          <cell r="AA217">
            <v>3.6141078838174252</v>
          </cell>
          <cell r="AB217" t="str">
            <v>NM</v>
          </cell>
          <cell r="AC217">
            <v>-3.621917808219191</v>
          </cell>
          <cell r="AD217" t="str">
            <v>NM</v>
          </cell>
          <cell r="AE217">
            <v>0.2905755395683447</v>
          </cell>
          <cell r="AF217">
            <v>-11.71147327249029</v>
          </cell>
          <cell r="AG217">
            <v>0</v>
          </cell>
          <cell r="AH217">
            <v>10.199999999999999</v>
          </cell>
          <cell r="AI217">
            <v>19.170999999999999</v>
          </cell>
          <cell r="AJ217">
            <v>27.803000000000001</v>
          </cell>
          <cell r="AK217">
            <v>16.707000000000001</v>
          </cell>
          <cell r="AL217">
            <v>130.37973057582545</v>
          </cell>
          <cell r="AM217">
            <v>122.13293852700603</v>
          </cell>
          <cell r="AN217">
            <v>136.15887891504912</v>
          </cell>
          <cell r="AO217">
            <v>178.00278588875111</v>
          </cell>
          <cell r="AP217">
            <v>258.74089461216602</v>
          </cell>
          <cell r="AQ217">
            <v>386.53202779847368</v>
          </cell>
          <cell r="AR217">
            <v>547.71884187942828</v>
          </cell>
          <cell r="AS217">
            <v>724.21816704517823</v>
          </cell>
          <cell r="AT217">
            <v>134.72538676422198</v>
          </cell>
          <cell r="AU217">
            <v>178.49292763019639</v>
          </cell>
          <cell r="AV217">
            <v>210.28977954500516</v>
          </cell>
          <cell r="AW217">
            <v>231.35766738020902</v>
          </cell>
        </row>
        <row r="218">
          <cell r="I218" t="str">
            <v>Current period cash</v>
          </cell>
          <cell r="L218">
            <v>8.1489999999999991</v>
          </cell>
          <cell r="M218">
            <v>6.48</v>
          </cell>
          <cell r="N218">
            <v>4.8280000000000003</v>
          </cell>
          <cell r="O218">
            <v>19.170999999999999</v>
          </cell>
          <cell r="P218">
            <v>14.654999999999999</v>
          </cell>
          <cell r="Q218">
            <v>11.657999999999999</v>
          </cell>
          <cell r="R218">
            <v>9.7690000000000001</v>
          </cell>
          <cell r="S218">
            <v>27.803000000000001</v>
          </cell>
          <cell r="T218">
            <v>24.065999999999999</v>
          </cell>
          <cell r="U218">
            <v>21.657</v>
          </cell>
          <cell r="V218">
            <v>20.015000000000001</v>
          </cell>
          <cell r="W218">
            <v>16.707000000000001</v>
          </cell>
          <cell r="X218">
            <v>128.506</v>
          </cell>
          <cell r="Y218">
            <v>123.47199999999999</v>
          </cell>
          <cell r="Z218">
            <v>122.404</v>
          </cell>
          <cell r="AA218">
            <v>137.43899999999999</v>
          </cell>
          <cell r="AB218">
            <v>133.49600000000001</v>
          </cell>
          <cell r="AC218">
            <v>122.63500000000001</v>
          </cell>
          <cell r="AD218">
            <v>115.26842373889049</v>
          </cell>
          <cell r="AE218">
            <v>96.193234330234773</v>
          </cell>
          <cell r="AF218">
            <v>-1.8352080000000002</v>
          </cell>
          <cell r="AG218">
            <v>0.16</v>
          </cell>
          <cell r="AH218">
            <v>-0.14399999999999999</v>
          </cell>
          <cell r="AI218">
            <v>-0.107</v>
          </cell>
          <cell r="AJ218">
            <v>-9.9000000000000005E-2</v>
          </cell>
          <cell r="AK218">
            <v>-0.80849749999999998</v>
          </cell>
          <cell r="AL218">
            <v>0.31993344249271244</v>
          </cell>
          <cell r="AM218">
            <v>1.2213293852700604</v>
          </cell>
          <cell r="AN218">
            <v>1.3615887891504912</v>
          </cell>
          <cell r="AO218">
            <v>1.7800278588875111</v>
          </cell>
          <cell r="AP218">
            <v>2.5874089461216601</v>
          </cell>
          <cell r="AQ218">
            <v>3.8653202779847367</v>
          </cell>
          <cell r="AR218">
            <v>5.4771884187942828</v>
          </cell>
          <cell r="AS218">
            <v>7.2421816704517825</v>
          </cell>
          <cell r="AT218">
            <v>-21.064908519124028</v>
          </cell>
          <cell r="AU218">
            <v>-25.592678949631495</v>
          </cell>
          <cell r="AV218">
            <v>-30.268517377714371</v>
          </cell>
          <cell r="AW218">
            <v>-34.969123064411022</v>
          </cell>
        </row>
        <row r="219">
          <cell r="I219" t="str">
            <v>Prior period cash</v>
          </cell>
          <cell r="L219">
            <v>0</v>
          </cell>
          <cell r="M219">
            <v>8.1489999999999991</v>
          </cell>
          <cell r="N219">
            <v>6.48</v>
          </cell>
          <cell r="O219">
            <v>4.8280000000000003</v>
          </cell>
          <cell r="P219">
            <v>19.170999999999999</v>
          </cell>
          <cell r="Q219">
            <v>14.654999999999999</v>
          </cell>
          <cell r="R219">
            <v>11.657999999999999</v>
          </cell>
          <cell r="S219">
            <v>9.7690000000000001</v>
          </cell>
          <cell r="T219">
            <v>27.803000000000001</v>
          </cell>
          <cell r="U219">
            <v>24.065999999999999</v>
          </cell>
          <cell r="V219">
            <v>21.657</v>
          </cell>
          <cell r="W219">
            <v>20.015000000000001</v>
          </cell>
          <cell r="X219">
            <v>16.707000000000001</v>
          </cell>
          <cell r="Y219">
            <v>128.506</v>
          </cell>
          <cell r="Z219">
            <v>123.47199999999999</v>
          </cell>
          <cell r="AA219">
            <v>122.404</v>
          </cell>
          <cell r="AB219">
            <v>137.43899999999999</v>
          </cell>
          <cell r="AC219">
            <v>133.49600000000001</v>
          </cell>
          <cell r="AD219">
            <v>122.63500000000001</v>
          </cell>
          <cell r="AE219">
            <v>115.26842373889049</v>
          </cell>
          <cell r="AF219">
            <v>7.7791146772268736</v>
          </cell>
          <cell r="AG219">
            <v>3.1372549019607843E-2</v>
          </cell>
          <cell r="AH219" t="str">
            <v>NM</v>
          </cell>
          <cell r="AI219" t="str">
            <v>NM</v>
          </cell>
          <cell r="AJ219" t="str">
            <v>NM</v>
          </cell>
          <cell r="AK219" t="str">
            <v>NM</v>
          </cell>
          <cell r="AL219">
            <v>2.5339991346131231E-3</v>
          </cell>
          <cell r="AM219">
            <v>0.01</v>
          </cell>
          <cell r="AN219">
            <v>0.01</v>
          </cell>
          <cell r="AO219">
            <v>0.01</v>
          </cell>
          <cell r="AP219">
            <v>0.01</v>
          </cell>
          <cell r="AQ219">
            <v>0.01</v>
          </cell>
          <cell r="AR219">
            <v>0.01</v>
          </cell>
          <cell r="AS219">
            <v>0.01</v>
          </cell>
          <cell r="AT219">
            <v>113.66047824509795</v>
          </cell>
          <cell r="AU219">
            <v>152.90024868056489</v>
          </cell>
          <cell r="AV219">
            <v>180.02126216729079</v>
          </cell>
          <cell r="AW219">
            <v>196.38854431579801</v>
          </cell>
        </row>
        <row r="220">
          <cell r="I220" t="str">
            <v>Interest income assumptions</v>
          </cell>
          <cell r="L220">
            <v>-3.5999999999999997E-2</v>
          </cell>
          <cell r="M220">
            <v>-0.04</v>
          </cell>
          <cell r="N220">
            <v>-3.5999999999999997E-2</v>
          </cell>
          <cell r="O220">
            <v>-3.2000000000000001E-2</v>
          </cell>
          <cell r="P220">
            <v>-1.7000000000000001E-2</v>
          </cell>
          <cell r="Q220">
            <v>2E-3</v>
          </cell>
          <cell r="R220">
            <v>0</v>
          </cell>
          <cell r="S220">
            <v>-9.1999999999999998E-2</v>
          </cell>
          <cell r="T220">
            <v>0</v>
          </cell>
          <cell r="U220">
            <v>-2.7E-2</v>
          </cell>
          <cell r="V220">
            <v>-3.6999999999999998E-2</v>
          </cell>
          <cell r="W220">
            <v>-3.5000000000000003E-2</v>
          </cell>
          <cell r="X220">
            <v>-0.97699999999999998</v>
          </cell>
          <cell r="Y220">
            <v>0.106</v>
          </cell>
          <cell r="Z220">
            <v>-1.4E-2</v>
          </cell>
          <cell r="AA220">
            <v>-1.2999999999999999E-2</v>
          </cell>
          <cell r="AB220">
            <v>-1.0999999999999999E-2</v>
          </cell>
          <cell r="AC220">
            <v>-0.01</v>
          </cell>
          <cell r="AD220">
            <v>7.6646875000000003E-2</v>
          </cell>
          <cell r="AE220">
            <v>7.2042764836806564E-2</v>
          </cell>
          <cell r="AF220">
            <v>-3.037484200426106</v>
          </cell>
          <cell r="AG220">
            <v>3.1372549019607843E-2</v>
          </cell>
          <cell r="AH220" t="str">
            <v>NM</v>
          </cell>
          <cell r="AI220" t="str">
            <v>NM</v>
          </cell>
          <cell r="AJ220" t="str">
            <v>NM</v>
          </cell>
          <cell r="AK220" t="str">
            <v>NM</v>
          </cell>
          <cell r="AL220">
            <v>2.5339991346131231E-3</v>
          </cell>
          <cell r="AM220">
            <v>0.01</v>
          </cell>
          <cell r="AN220">
            <v>0.01</v>
          </cell>
          <cell r="AO220">
            <v>0.01</v>
          </cell>
          <cell r="AP220">
            <v>0.01</v>
          </cell>
          <cell r="AQ220">
            <v>0.01</v>
          </cell>
          <cell r="AR220">
            <v>0.01</v>
          </cell>
          <cell r="AS220">
            <v>0.01</v>
          </cell>
          <cell r="AT220">
            <v>0.48605589422088857</v>
          </cell>
          <cell r="AU220">
            <v>0.34523671764648145</v>
          </cell>
          <cell r="AV220">
            <v>0.17737717054591839</v>
          </cell>
          <cell r="AW220">
            <v>9.0918605677241526E-2</v>
          </cell>
        </row>
        <row r="221">
          <cell r="I221" t="str">
            <v>Current period cash</v>
          </cell>
          <cell r="L221">
            <v>8.1489999999999991</v>
          </cell>
          <cell r="M221">
            <v>6.48</v>
          </cell>
          <cell r="N221">
            <v>4.8280000000000003</v>
          </cell>
          <cell r="O221">
            <v>19.170999999999999</v>
          </cell>
          <cell r="P221">
            <v>14.654999999999999</v>
          </cell>
          <cell r="Q221">
            <v>11.657999999999999</v>
          </cell>
          <cell r="R221">
            <v>9.7690000000000001</v>
          </cell>
          <cell r="S221">
            <v>27.803000000000001</v>
          </cell>
          <cell r="T221">
            <v>24.065999999999999</v>
          </cell>
          <cell r="U221">
            <v>21.657</v>
          </cell>
          <cell r="V221">
            <v>20.015000000000001</v>
          </cell>
          <cell r="W221">
            <v>16.707000000000001</v>
          </cell>
          <cell r="X221">
            <v>128.506</v>
          </cell>
          <cell r="Y221">
            <v>123.47199999999999</v>
          </cell>
          <cell r="Z221">
            <v>122.404</v>
          </cell>
          <cell r="AA221">
            <v>137.43899999999999</v>
          </cell>
          <cell r="AB221">
            <v>133.49600000000001</v>
          </cell>
          <cell r="AC221">
            <v>122.63500000000001</v>
          </cell>
          <cell r="AD221">
            <v>115.26842373889049</v>
          </cell>
          <cell r="AE221">
            <v>96.193234330234773</v>
          </cell>
          <cell r="AF221">
            <v>112.72864354121656</v>
          </cell>
          <cell r="AG221">
            <v>115.46787846324328</v>
          </cell>
          <cell r="AH221">
            <v>113.11592916325009</v>
          </cell>
          <cell r="AI221">
            <v>108.1194630302798</v>
          </cell>
          <cell r="AJ221" t="str">
            <v>NM</v>
          </cell>
          <cell r="AK221">
            <v>10.199999999999999</v>
          </cell>
          <cell r="AL221">
            <v>19.170999999999999</v>
          </cell>
          <cell r="AM221">
            <v>27.803000000000001</v>
          </cell>
          <cell r="AN221">
            <v>16.707000000000001</v>
          </cell>
          <cell r="AO221">
            <v>137.43899999999999</v>
          </cell>
          <cell r="AP221">
            <v>96.193234330234773</v>
          </cell>
          <cell r="AQ221">
            <v>108.1194630302798</v>
          </cell>
          <cell r="AR221">
            <v>146.12676855741961</v>
          </cell>
          <cell r="AS221">
            <v>222.04423642920494</v>
          </cell>
          <cell r="AT221">
            <v>339.40017971420735</v>
          </cell>
          <cell r="AU221">
            <v>500.10928141571446</v>
          </cell>
          <cell r="AV221">
            <v>678.66904373964144</v>
          </cell>
          <cell r="AW221">
            <v>883.96043795109802</v>
          </cell>
        </row>
        <row r="222">
          <cell r="I222" t="str">
            <v>Prior period cash</v>
          </cell>
          <cell r="L222">
            <v>0</v>
          </cell>
          <cell r="M222">
            <v>8.1489999999999991</v>
          </cell>
          <cell r="N222">
            <v>6.48</v>
          </cell>
          <cell r="O222">
            <v>4.8280000000000003</v>
          </cell>
          <cell r="P222">
            <v>19.170999999999999</v>
          </cell>
          <cell r="Q222">
            <v>14.654999999999999</v>
          </cell>
          <cell r="R222">
            <v>11.657999999999999</v>
          </cell>
          <cell r="S222">
            <v>9.7690000000000001</v>
          </cell>
          <cell r="T222">
            <v>27.803000000000001</v>
          </cell>
          <cell r="U222">
            <v>24.065999999999999</v>
          </cell>
          <cell r="V222">
            <v>21.657</v>
          </cell>
          <cell r="W222">
            <v>20.015000000000001</v>
          </cell>
          <cell r="X222">
            <v>16.707000000000001</v>
          </cell>
          <cell r="Y222">
            <v>128.506</v>
          </cell>
          <cell r="Z222">
            <v>123.47199999999999</v>
          </cell>
          <cell r="AA222">
            <v>122.404</v>
          </cell>
          <cell r="AB222">
            <v>137.43899999999999</v>
          </cell>
          <cell r="AC222">
            <v>133.49600000000001</v>
          </cell>
          <cell r="AD222">
            <v>122.63500000000001</v>
          </cell>
          <cell r="AE222">
            <v>115.26842373889049</v>
          </cell>
          <cell r="AF222">
            <v>96.193234330234773</v>
          </cell>
          <cell r="AG222">
            <v>112.72864354121656</v>
          </cell>
          <cell r="AH222">
            <v>115.46787846324328</v>
          </cell>
          <cell r="AI222">
            <v>113.11592916325009</v>
          </cell>
          <cell r="AJ222">
            <v>27.803000000000001</v>
          </cell>
          <cell r="AK222">
            <v>-8.2840000000000007</v>
          </cell>
          <cell r="AL222">
            <v>-7.048</v>
          </cell>
          <cell r="AM222">
            <v>-6.3570000000000011</v>
          </cell>
          <cell r="AN222">
            <v>1.8920000000000079</v>
          </cell>
          <cell r="AO222">
            <v>-6.6749999999999758</v>
          </cell>
          <cell r="AP222">
            <v>1.2599475000000473</v>
          </cell>
          <cell r="AQ222">
            <v>44.969626000000019</v>
          </cell>
          <cell r="AR222">
            <v>84.810846125000012</v>
          </cell>
          <cell r="AS222">
            <v>128.53380138865626</v>
          </cell>
          <cell r="AT222">
            <v>179.10887426779627</v>
          </cell>
          <cell r="AU222">
            <v>233.29688066865194</v>
          </cell>
          <cell r="AV222">
            <v>279.44440739530233</v>
          </cell>
          <cell r="AW222">
            <v>322.6203411101456</v>
          </cell>
        </row>
        <row r="223">
          <cell r="I223" t="str">
            <v>Interest income</v>
          </cell>
          <cell r="L223">
            <v>-3.5999999999999997E-2</v>
          </cell>
          <cell r="M223">
            <v>-0.04</v>
          </cell>
          <cell r="N223">
            <v>-3.5999999999999997E-2</v>
          </cell>
          <cell r="O223">
            <v>-3.2000000000000001E-2</v>
          </cell>
          <cell r="P223">
            <v>-1.7000000000000001E-2</v>
          </cell>
          <cell r="Q223">
            <v>2E-3</v>
          </cell>
          <cell r="R223">
            <v>0</v>
          </cell>
          <cell r="S223">
            <v>-9.1999999999999998E-2</v>
          </cell>
          <cell r="T223">
            <v>0</v>
          </cell>
          <cell r="U223">
            <v>-2.7E-2</v>
          </cell>
          <cell r="V223">
            <v>-3.6999999999999998E-2</v>
          </cell>
          <cell r="W223">
            <v>-3.5000000000000003E-2</v>
          </cell>
          <cell r="X223">
            <v>-0.97699999999999998</v>
          </cell>
          <cell r="Y223">
            <v>0.106</v>
          </cell>
          <cell r="Z223">
            <v>-1.4E-2</v>
          </cell>
          <cell r="AA223">
            <v>-1.2999999999999999E-2</v>
          </cell>
          <cell r="AB223">
            <v>-1.0999999999999999E-2</v>
          </cell>
          <cell r="AC223">
            <v>-0.01</v>
          </cell>
          <cell r="AD223">
            <v>7.6646875000000003E-2</v>
          </cell>
          <cell r="AE223">
            <v>7.2042764836806564E-2</v>
          </cell>
          <cell r="AF223">
            <v>6.0120771456396736E-2</v>
          </cell>
          <cell r="AG223">
            <v>0.36299999999999999</v>
          </cell>
          <cell r="AH223">
            <v>7.9000000000000001E-2</v>
          </cell>
          <cell r="AI223">
            <v>0.64</v>
          </cell>
          <cell r="AJ223">
            <v>3.528</v>
          </cell>
          <cell r="AK223">
            <v>5.3767401000000001</v>
          </cell>
          <cell r="AL223">
            <v>8.7999918509999997</v>
          </cell>
          <cell r="AM223">
            <v>9.8999908323749999</v>
          </cell>
          <cell r="AN223">
            <v>9.3719913213150008</v>
          </cell>
          <cell r="AO223">
            <v>12.5584683705621</v>
          </cell>
          <cell r="AP223">
            <v>15.823670146908247</v>
          </cell>
          <cell r="AQ223">
            <v>19.06752252702444</v>
          </cell>
          <cell r="AR223">
            <v>21.927650906078103</v>
          </cell>
          <cell r="AS223">
            <v>24.010777742155526</v>
          </cell>
          <cell r="AT223">
            <v>0.39347683125167032</v>
          </cell>
          <cell r="AU223">
            <v>0.30254227559844948</v>
          </cell>
          <cell r="AV223">
            <v>0.19780601692738897</v>
          </cell>
          <cell r="AW223">
            <v>0.15450634391750961</v>
          </cell>
        </row>
        <row r="224">
          <cell r="I224" t="str">
            <v>Implied annualized interest rate</v>
          </cell>
          <cell r="L224" t="str">
            <v>NM</v>
          </cell>
          <cell r="M224" t="str">
            <v>NM</v>
          </cell>
          <cell r="N224" t="str">
            <v>NM</v>
          </cell>
          <cell r="O224" t="str">
            <v>NM</v>
          </cell>
          <cell r="P224" t="str">
            <v>NM</v>
          </cell>
          <cell r="Q224">
            <v>6.0806445483221221E-4</v>
          </cell>
          <cell r="R224" t="str">
            <v>NM</v>
          </cell>
          <cell r="S224" t="str">
            <v>NM</v>
          </cell>
          <cell r="T224" t="str">
            <v>NM</v>
          </cell>
          <cell r="U224" t="str">
            <v>NM</v>
          </cell>
          <cell r="V224" t="str">
            <v>NM</v>
          </cell>
          <cell r="W224" t="str">
            <v>NM</v>
          </cell>
          <cell r="X224" t="str">
            <v>NM</v>
          </cell>
          <cell r="Y224">
            <v>3.3653731674987497E-3</v>
          </cell>
          <cell r="Z224" t="str">
            <v>NM</v>
          </cell>
          <cell r="AA224" t="str">
            <v>NM</v>
          </cell>
          <cell r="AB224" t="str">
            <v>NM</v>
          </cell>
          <cell r="AC224" t="str">
            <v>NM</v>
          </cell>
          <cell r="AD224">
            <v>2.5000000000000001E-3</v>
          </cell>
          <cell r="AE224">
            <v>2.5000000000000001E-3</v>
          </cell>
          <cell r="AF224">
            <v>2.5000000000000001E-3</v>
          </cell>
          <cell r="AG224">
            <v>5.7793345008756568E-2</v>
          </cell>
          <cell r="AH224">
            <v>4.870530209617756E-3</v>
          </cell>
          <cell r="AI224">
            <v>1.3381282930500964E-2</v>
          </cell>
          <cell r="AJ224">
            <v>3.4028434190474355E-2</v>
          </cell>
          <cell r="AK224">
            <v>2.9392068087499557E-2</v>
          </cell>
          <cell r="AL224">
            <v>2.9999999999999995E-2</v>
          </cell>
          <cell r="AM224">
            <v>2.2499999999999996E-2</v>
          </cell>
          <cell r="AN224">
            <v>1.4999999999999999E-2</v>
          </cell>
          <cell r="AO224">
            <v>1.4999999999999999E-2</v>
          </cell>
          <cell r="AP224">
            <v>1.4999999999999999E-2</v>
          </cell>
          <cell r="AQ224">
            <v>1.4999999999999999E-2</v>
          </cell>
          <cell r="AR224">
            <v>1.4999999999999999E-2</v>
          </cell>
          <cell r="AS224">
            <v>1.4999999999999999E-2</v>
          </cell>
          <cell r="AT224">
            <v>0.01</v>
          </cell>
          <cell r="AU224">
            <v>0.01</v>
          </cell>
          <cell r="AV224">
            <v>0.01</v>
          </cell>
          <cell r="AW224">
            <v>0.01</v>
          </cell>
        </row>
        <row r="225">
          <cell r="I225" t="str">
            <v>Capex</v>
          </cell>
          <cell r="L225">
            <v>3.0000000000000001E-3</v>
          </cell>
          <cell r="M225">
            <v>6.0000000000000001E-3</v>
          </cell>
          <cell r="N225">
            <v>3.2000000000000001E-2</v>
          </cell>
          <cell r="O225">
            <v>3.7999999999999999E-2</v>
          </cell>
          <cell r="P225">
            <v>7.5999999999999998E-2</v>
          </cell>
          <cell r="Q225">
            <v>7.6999999999999999E-2</v>
          </cell>
          <cell r="R225">
            <v>9.8000000000000004E-2</v>
          </cell>
          <cell r="S225">
            <v>0.38900000000000001</v>
          </cell>
          <cell r="T225">
            <v>0.25900000000000001</v>
          </cell>
          <cell r="U225">
            <v>0.67200000000000004</v>
          </cell>
          <cell r="V225">
            <v>1.331</v>
          </cell>
          <cell r="W225">
            <v>1.266</v>
          </cell>
          <cell r="X225">
            <v>0.58799999999999997</v>
          </cell>
          <cell r="Y225">
            <v>1.3340000000000001</v>
          </cell>
          <cell r="Z225">
            <v>1.5579999999999998</v>
          </cell>
          <cell r="AA225">
            <v>1.7799999999999998</v>
          </cell>
          <cell r="AB225">
            <v>1.84</v>
          </cell>
          <cell r="AC225">
            <v>0.93099999999999983</v>
          </cell>
          <cell r="AD225">
            <v>3.8153313</v>
          </cell>
          <cell r="AE225">
            <v>5.7380400000000007</v>
          </cell>
          <cell r="AG225">
            <v>0.36299999999999999</v>
          </cell>
          <cell r="AH225">
            <v>7.9000000000000001E-2</v>
          </cell>
          <cell r="AI225">
            <v>0.64</v>
          </cell>
          <cell r="AJ225">
            <v>3.528</v>
          </cell>
          <cell r="AK225">
            <v>5.26</v>
          </cell>
          <cell r="AL225">
            <v>12.324371299999999</v>
          </cell>
          <cell r="AM225">
            <v>14.900685374999998</v>
          </cell>
          <cell r="AN225">
            <v>15.840739319999997</v>
          </cell>
          <cell r="AO225">
            <v>14.283085231799998</v>
          </cell>
          <cell r="AP225">
            <v>16.646246964547199</v>
          </cell>
          <cell r="AQ225">
            <v>20.055398342886466</v>
          </cell>
          <cell r="AR225">
            <v>23.341274807384984</v>
          </cell>
          <cell r="AS225">
            <v>26.400662378938549</v>
          </cell>
        </row>
        <row r="226">
          <cell r="I226" t="str">
            <v>Capex as % of revenue</v>
          </cell>
          <cell r="L226">
            <v>1.8438844499078057E-3</v>
          </cell>
          <cell r="M226">
            <v>1.7709563164108619E-3</v>
          </cell>
          <cell r="N226">
            <v>7.7991713380453336E-3</v>
          </cell>
          <cell r="O226">
            <v>5.3506054632497888E-3</v>
          </cell>
          <cell r="P226">
            <v>8.6118980169971673E-3</v>
          </cell>
          <cell r="Q226">
            <v>8.3171311298336579E-3</v>
          </cell>
          <cell r="R226">
            <v>8.9058524173028005E-3</v>
          </cell>
          <cell r="S226">
            <v>2.0756629848994186E-2</v>
          </cell>
          <cell r="T226">
            <v>1.2050435025357095E-2</v>
          </cell>
          <cell r="U226">
            <v>2.9937185369982629E-2</v>
          </cell>
          <cell r="V226">
            <v>5.2840525626265435E-2</v>
          </cell>
          <cell r="W226">
            <v>3.6643607629743266E-2</v>
          </cell>
          <cell r="X226">
            <v>1.7856058305496508E-2</v>
          </cell>
          <cell r="Y226">
            <v>3.3848417954378221E-2</v>
          </cell>
          <cell r="Z226">
            <v>3.2892792298273021E-2</v>
          </cell>
          <cell r="AA226">
            <v>3.0710835058661141E-2</v>
          </cell>
          <cell r="AB226">
            <v>3.7218334075003037E-2</v>
          </cell>
          <cell r="AC226">
            <v>1.633075479310284E-2</v>
          </cell>
          <cell r="AD226">
            <v>4.4999999999999998E-2</v>
          </cell>
          <cell r="AE226">
            <v>4.4999999999999998E-2</v>
          </cell>
          <cell r="AG226">
            <v>5.7793345008756568E-2</v>
          </cell>
          <cell r="AH226">
            <v>4.870530209617756E-3</v>
          </cell>
          <cell r="AI226">
            <v>1.3381282930500964E-2</v>
          </cell>
          <cell r="AJ226">
            <v>3.4028434190474355E-2</v>
          </cell>
          <cell r="AK226">
            <v>2.9605948206476159E-2</v>
          </cell>
          <cell r="AL226">
            <v>3.8665405111447691E-2</v>
          </cell>
          <cell r="AM226">
            <v>3.1165405111447692E-2</v>
          </cell>
          <cell r="AN226">
            <v>2.3665405111447692E-2</v>
          </cell>
          <cell r="AO226">
            <v>1.6165405111447692E-2</v>
          </cell>
          <cell r="AP226">
            <v>1.4999999999999999E-2</v>
          </cell>
          <cell r="AQ226">
            <v>1.4999999999999999E-2</v>
          </cell>
          <cell r="AR226">
            <v>1.4999999999999999E-2</v>
          </cell>
          <cell r="AS226">
            <v>1.4999999999999999E-2</v>
          </cell>
        </row>
        <row r="227">
          <cell r="I227" t="str">
            <v>Cash flow statement assumptions</v>
          </cell>
          <cell r="L227">
            <v>5.5555555555555556E-4</v>
          </cell>
          <cell r="M227">
            <v>1.1111111111111111E-3</v>
          </cell>
          <cell r="N227">
            <v>5.9259259259259256E-3</v>
          </cell>
          <cell r="O227">
            <v>7.0370370370370361E-3</v>
          </cell>
          <cell r="P227">
            <v>1.4074074074074072E-2</v>
          </cell>
          <cell r="Q227">
            <v>1.4259259259259258E-2</v>
          </cell>
          <cell r="R227">
            <v>1.8148148148148149E-2</v>
          </cell>
          <cell r="S227">
            <v>7.2037037037037038E-2</v>
          </cell>
          <cell r="T227">
            <v>4.7962962962962964E-2</v>
          </cell>
          <cell r="U227">
            <v>0.12444444444444444</v>
          </cell>
          <cell r="V227">
            <v>0.24648148148148147</v>
          </cell>
          <cell r="W227">
            <v>0.23444444444444443</v>
          </cell>
          <cell r="X227">
            <v>0.10888888888888888</v>
          </cell>
          <cell r="Y227">
            <v>0.24703703703703703</v>
          </cell>
          <cell r="Z227">
            <v>0.28851851851851845</v>
          </cell>
          <cell r="AA227">
            <v>0.32962962962962955</v>
          </cell>
          <cell r="AB227">
            <v>0.36832814814814813</v>
          </cell>
          <cell r="AC227">
            <v>0.45249666666666671</v>
          </cell>
          <cell r="AD227">
            <v>0.55084903703703691</v>
          </cell>
          <cell r="AE227">
            <v>0.67405333333333317</v>
          </cell>
          <cell r="AF227">
            <v>108.96622528821659</v>
          </cell>
          <cell r="AG227">
            <v>0.106</v>
          </cell>
          <cell r="AH227">
            <v>0.14600000000000002</v>
          </cell>
          <cell r="AI227">
            <v>0.22299999999999998</v>
          </cell>
          <cell r="AJ227">
            <v>0.75900000000000001</v>
          </cell>
          <cell r="AK227">
            <v>2.1930000000000001</v>
          </cell>
          <cell r="AL227">
            <v>2.8999999999999995</v>
          </cell>
          <cell r="AM227">
            <v>3.1037035150694439</v>
          </cell>
          <cell r="AN227">
            <v>3.0059258278361107</v>
          </cell>
          <cell r="AO227">
            <v>3.5960141702892772</v>
          </cell>
          <cell r="AP227">
            <v>4.200681165908934</v>
          </cell>
          <cell r="AQ227">
            <v>4.8013945696341551</v>
          </cell>
          <cell r="AR227">
            <v>5.3310479731626117</v>
          </cell>
          <cell r="AS227">
            <v>5.7168122020658378</v>
          </cell>
          <cell r="AT227">
            <v>355.02731151228568</v>
          </cell>
          <cell r="AU227">
            <v>507.92756019285059</v>
          </cell>
          <cell r="AV227">
            <v>687.94882236014132</v>
          </cell>
          <cell r="AW227">
            <v>884.33736667593939</v>
          </cell>
        </row>
        <row r="228">
          <cell r="I228" t="str">
            <v>Capex</v>
          </cell>
          <cell r="L228">
            <v>3.0000000000000001E-3</v>
          </cell>
          <cell r="M228">
            <v>6.0000000000000001E-3</v>
          </cell>
          <cell r="N228">
            <v>3.2000000000000001E-2</v>
          </cell>
          <cell r="O228">
            <v>3.7999999999999999E-2</v>
          </cell>
          <cell r="P228">
            <v>7.5999999999999998E-2</v>
          </cell>
          <cell r="Q228">
            <v>7.6999999999999999E-2</v>
          </cell>
          <cell r="R228">
            <v>9.8000000000000004E-2</v>
          </cell>
          <cell r="S228">
            <v>0.38900000000000001</v>
          </cell>
          <cell r="T228">
            <v>0.25900000000000001</v>
          </cell>
          <cell r="U228">
            <v>0.67200000000000004</v>
          </cell>
          <cell r="V228">
            <v>1.331</v>
          </cell>
          <cell r="W228">
            <v>1.266</v>
          </cell>
          <cell r="X228">
            <v>0.58799999999999997</v>
          </cell>
          <cell r="Y228">
            <v>1.3340000000000001</v>
          </cell>
          <cell r="Z228">
            <v>1.5579999999999998</v>
          </cell>
          <cell r="AA228">
            <v>1.7799999999999998</v>
          </cell>
          <cell r="AB228">
            <v>1.84</v>
          </cell>
          <cell r="AC228">
            <v>0.93099999999999983</v>
          </cell>
          <cell r="AD228">
            <v>3.8153313</v>
          </cell>
          <cell r="AE228">
            <v>5.7380400000000007</v>
          </cell>
          <cell r="AF228">
            <v>2.2988670000000004</v>
          </cell>
          <cell r="AG228">
            <v>3.8777777777777786E-2</v>
          </cell>
          <cell r="AH228">
            <v>0.13137037037037039</v>
          </cell>
          <cell r="AI228">
            <v>0.10448148148148147</v>
          </cell>
          <cell r="AJ228">
            <v>0.10566666666666669</v>
          </cell>
          <cell r="AK228">
            <v>1.197307388888889</v>
          </cell>
          <cell r="AL228">
            <v>1.2703718794444441</v>
          </cell>
          <cell r="AM228">
            <v>1.2703718794444441</v>
          </cell>
          <cell r="AN228">
            <v>1.2703718794444441</v>
          </cell>
          <cell r="AO228">
            <v>1.2703718794444441</v>
          </cell>
          <cell r="AP228">
            <v>1.2703718794444441</v>
          </cell>
          <cell r="AQ228">
            <v>1.2703718794444441</v>
          </cell>
          <cell r="AR228">
            <v>1.2703718794444441</v>
          </cell>
          <cell r="AS228">
            <v>1.2703718794444441</v>
          </cell>
          <cell r="AT228">
            <v>241.36683326718773</v>
          </cell>
          <cell r="AU228">
            <v>355.02731151228568</v>
          </cell>
          <cell r="AV228">
            <v>507.92756019285059</v>
          </cell>
          <cell r="AW228">
            <v>687.94882236014132</v>
          </cell>
        </row>
        <row r="229">
          <cell r="I229" t="str">
            <v>Capex as % of revenue</v>
          </cell>
          <cell r="K229">
            <v>5.4</v>
          </cell>
          <cell r="L229">
            <v>-3.5999999999999997E-2</v>
          </cell>
          <cell r="M229">
            <v>-0.04</v>
          </cell>
          <cell r="N229">
            <v>-3.5999999999999997E-2</v>
          </cell>
          <cell r="O229">
            <v>-3.2000000000000001E-2</v>
          </cell>
          <cell r="P229">
            <v>-1.7000000000000001E-2</v>
          </cell>
          <cell r="Q229">
            <v>2E-3</v>
          </cell>
          <cell r="R229">
            <v>0</v>
          </cell>
          <cell r="S229">
            <v>-9.1999999999999998E-2</v>
          </cell>
          <cell r="T229">
            <v>0</v>
          </cell>
          <cell r="U229">
            <v>-2.7E-2</v>
          </cell>
          <cell r="V229">
            <v>-3.6999999999999998E-2</v>
          </cell>
          <cell r="W229">
            <v>-3.5000000000000003E-2</v>
          </cell>
          <cell r="X229">
            <v>-1.1300000000000001</v>
          </cell>
          <cell r="Y229">
            <v>4.0000000000000008E-2</v>
          </cell>
          <cell r="Z229">
            <v>-0.2</v>
          </cell>
          <cell r="AA229">
            <v>-0.1</v>
          </cell>
          <cell r="AB229">
            <v>-6.9999999999999979E-2</v>
          </cell>
          <cell r="AC229">
            <v>-0.25</v>
          </cell>
          <cell r="AD229">
            <v>-0.24</v>
          </cell>
          <cell r="AE229">
            <v>8.699937499999999E-2</v>
          </cell>
          <cell r="AF229">
            <v>6.324194413186858E-2</v>
          </cell>
          <cell r="AG229">
            <v>5.4</v>
          </cell>
          <cell r="AH229">
            <v>5.4</v>
          </cell>
          <cell r="AI229">
            <v>5.4</v>
          </cell>
          <cell r="AJ229">
            <v>5.4</v>
          </cell>
          <cell r="AK229">
            <v>5.4</v>
          </cell>
          <cell r="AL229">
            <v>5.4</v>
          </cell>
          <cell r="AM229">
            <v>5.4</v>
          </cell>
          <cell r="AN229">
            <v>5.4</v>
          </cell>
          <cell r="AO229">
            <v>5.4</v>
          </cell>
          <cell r="AP229">
            <v>5.4</v>
          </cell>
          <cell r="AQ229">
            <v>5.4</v>
          </cell>
          <cell r="AR229">
            <v>5.4</v>
          </cell>
          <cell r="AS229">
            <v>5.4</v>
          </cell>
          <cell r="AT229">
            <v>2.4136683326718775</v>
          </cell>
          <cell r="AU229">
            <v>3.5502731151228568</v>
          </cell>
          <cell r="AV229">
            <v>5.0792756019285061</v>
          </cell>
          <cell r="AW229">
            <v>6.8794882236014132</v>
          </cell>
        </row>
        <row r="230">
          <cell r="I230" t="str">
            <v>Implied amortization</v>
          </cell>
          <cell r="K230">
            <v>5.4</v>
          </cell>
          <cell r="L230" t="str">
            <v>NM</v>
          </cell>
          <cell r="M230" t="str">
            <v>NM</v>
          </cell>
          <cell r="N230" t="str">
            <v>NM</v>
          </cell>
          <cell r="O230" t="str">
            <v>NM</v>
          </cell>
          <cell r="P230" t="str">
            <v>NM</v>
          </cell>
          <cell r="Q230">
            <v>6.0806445483221221E-4</v>
          </cell>
          <cell r="R230" t="str">
            <v>NM</v>
          </cell>
          <cell r="S230" t="str">
            <v>NM</v>
          </cell>
          <cell r="T230" t="str">
            <v>NM</v>
          </cell>
          <cell r="U230" t="str">
            <v>NM</v>
          </cell>
          <cell r="V230" t="str">
            <v>NM</v>
          </cell>
          <cell r="W230" t="str">
            <v>NM</v>
          </cell>
          <cell r="X230" t="str">
            <v>NM</v>
          </cell>
          <cell r="Y230">
            <v>1.2699521386787737E-3</v>
          </cell>
          <cell r="Z230" t="str">
            <v>NM</v>
          </cell>
          <cell r="AA230" t="str">
            <v>NM</v>
          </cell>
          <cell r="AB230" t="str">
            <v>NM</v>
          </cell>
          <cell r="AC230" t="str">
            <v>NM</v>
          </cell>
          <cell r="AD230" t="str">
            <v>NM</v>
          </cell>
          <cell r="AE230">
            <v>2.5000000000000001E-3</v>
          </cell>
          <cell r="AF230">
            <v>2.5000000000000001E-3</v>
          </cell>
          <cell r="AG230">
            <v>5.4</v>
          </cell>
          <cell r="AH230">
            <v>5.4</v>
          </cell>
          <cell r="AI230">
            <v>5.4</v>
          </cell>
          <cell r="AJ230">
            <v>5.4</v>
          </cell>
          <cell r="AK230">
            <v>5.4</v>
          </cell>
          <cell r="AL230">
            <v>5.4</v>
          </cell>
          <cell r="AM230">
            <v>5.4</v>
          </cell>
          <cell r="AN230">
            <v>5.4</v>
          </cell>
          <cell r="AO230">
            <v>5.4</v>
          </cell>
          <cell r="AP230">
            <v>5.4</v>
          </cell>
          <cell r="AQ230">
            <v>5.4</v>
          </cell>
          <cell r="AR230">
            <v>5.4</v>
          </cell>
          <cell r="AS230">
            <v>5.4</v>
          </cell>
          <cell r="AT230">
            <v>0.01</v>
          </cell>
          <cell r="AU230">
            <v>0.01</v>
          </cell>
          <cell r="AV230">
            <v>0.01</v>
          </cell>
          <cell r="AW230">
            <v>0.01</v>
          </cell>
        </row>
        <row r="231">
          <cell r="I231" t="str">
            <v>Calculated depreciation</v>
          </cell>
          <cell r="K231">
            <v>5.4</v>
          </cell>
          <cell r="L231">
            <v>5.5555555555555556E-4</v>
          </cell>
          <cell r="M231">
            <v>1.1111111111111111E-3</v>
          </cell>
          <cell r="N231">
            <v>5.9259259259259256E-3</v>
          </cell>
          <cell r="O231">
            <v>7.0370370370370361E-3</v>
          </cell>
          <cell r="P231">
            <v>1.4074074074074072E-2</v>
          </cell>
          <cell r="Q231">
            <v>1.4259259259259258E-2</v>
          </cell>
          <cell r="R231">
            <v>1.8148148148148149E-2</v>
          </cell>
          <cell r="S231">
            <v>7.2037037037037038E-2</v>
          </cell>
          <cell r="T231">
            <v>4.7962962962962964E-2</v>
          </cell>
          <cell r="U231">
            <v>0.12444444444444444</v>
          </cell>
          <cell r="V231">
            <v>0.24648148148148147</v>
          </cell>
          <cell r="W231">
            <v>0.23444444444444443</v>
          </cell>
          <cell r="X231">
            <v>0.10888888888888888</v>
          </cell>
          <cell r="Y231">
            <v>0.24703703703703703</v>
          </cell>
          <cell r="Z231">
            <v>0.28851851851851845</v>
          </cell>
          <cell r="AA231">
            <v>0.32962962962962955</v>
          </cell>
          <cell r="AB231">
            <v>0.34074074074074073</v>
          </cell>
          <cell r="AC231">
            <v>0.17240740740740737</v>
          </cell>
          <cell r="AD231">
            <v>0.70654283333333323</v>
          </cell>
          <cell r="AE231">
            <v>1.0626</v>
          </cell>
          <cell r="AF231">
            <v>0.42571611111111118</v>
          </cell>
          <cell r="AG231">
            <v>0.4909108333333333</v>
          </cell>
          <cell r="AH231">
            <v>0.73009426111111098</v>
          </cell>
          <cell r="AI231">
            <v>1.09802</v>
          </cell>
          <cell r="AJ231">
            <v>5.4</v>
          </cell>
          <cell r="AK231">
            <v>6.7222222222222211E-2</v>
          </cell>
          <cell r="AL231">
            <v>1.462962962962963E-2</v>
          </cell>
          <cell r="AM231">
            <v>0.11851851851851851</v>
          </cell>
          <cell r="AN231">
            <v>0.65333333333333332</v>
          </cell>
          <cell r="AO231">
            <v>0.97407407407407398</v>
          </cell>
          <cell r="AP231">
            <v>2.2822909814814811</v>
          </cell>
          <cell r="AQ231">
            <v>2.7447412055555556</v>
          </cell>
          <cell r="AR231">
            <v>2.912967279444445</v>
          </cell>
          <cell r="AS231">
            <v>2.6179518698666677</v>
          </cell>
          <cell r="AT231">
            <v>3.0826383267679995</v>
          </cell>
          <cell r="AU231">
            <v>3.7139626560900862</v>
          </cell>
          <cell r="AV231">
            <v>4.3224582976638857</v>
          </cell>
          <cell r="AW231">
            <v>4.8890115516552868</v>
          </cell>
        </row>
        <row r="232">
          <cell r="I232" t="str">
            <v>Reported D&amp;A</v>
          </cell>
          <cell r="J232">
            <v>0.5</v>
          </cell>
          <cell r="K232">
            <v>4</v>
          </cell>
          <cell r="L232">
            <v>3.4000000000000002E-2</v>
          </cell>
          <cell r="M232">
            <v>3.4000000000000002E-2</v>
          </cell>
          <cell r="N232">
            <v>3.5999999999999997E-2</v>
          </cell>
          <cell r="O232">
            <v>4.2000000000000003E-2</v>
          </cell>
          <cell r="P232">
            <v>4.2000000000000003E-2</v>
          </cell>
          <cell r="Q232">
            <v>4.4999999999999998E-2</v>
          </cell>
          <cell r="R232">
            <v>5.3999999999999999E-2</v>
          </cell>
          <cell r="S232">
            <v>8.2000000000000003E-2</v>
          </cell>
          <cell r="T232">
            <v>8.7999999999999995E-2</v>
          </cell>
          <cell r="U232">
            <v>0.14799999999999999</v>
          </cell>
          <cell r="V232">
            <v>0.22</v>
          </cell>
          <cell r="W232">
            <v>0.30300000000000005</v>
          </cell>
          <cell r="X232">
            <v>0.44</v>
          </cell>
          <cell r="Y232">
            <v>0.52200000000000002</v>
          </cell>
          <cell r="Z232">
            <v>0.63100000000000001</v>
          </cell>
          <cell r="AA232">
            <v>0.77200000000000024</v>
          </cell>
          <cell r="AB232">
            <v>0.94099999999999995</v>
          </cell>
          <cell r="AC232">
            <v>1.0609999999999999</v>
          </cell>
          <cell r="AD232">
            <v>0.8</v>
          </cell>
          <cell r="AE232">
            <v>0.8</v>
          </cell>
          <cell r="AF232">
            <v>0.8</v>
          </cell>
          <cell r="AG232">
            <v>0.8</v>
          </cell>
          <cell r="AH232">
            <v>0.8</v>
          </cell>
          <cell r="AI232">
            <v>0.8</v>
          </cell>
          <cell r="AJ232">
            <v>0.75900000000000001</v>
          </cell>
          <cell r="AK232">
            <v>0.106</v>
          </cell>
          <cell r="AL232">
            <v>0.14600000000000002</v>
          </cell>
          <cell r="AM232">
            <v>0.22299999999999998</v>
          </cell>
          <cell r="AN232">
            <v>0.75900000000000001</v>
          </cell>
          <cell r="AO232">
            <v>2.3650000000000002</v>
          </cell>
          <cell r="AP232">
            <v>3.6019999999999994</v>
          </cell>
          <cell r="AQ232">
            <v>3.2</v>
          </cell>
          <cell r="AR232">
            <v>3.3682260738888896</v>
          </cell>
          <cell r="AS232">
            <v>3.0732106643111123</v>
          </cell>
          <cell r="AT232">
            <v>3.5378971212124442</v>
          </cell>
          <cell r="AU232">
            <v>4.1692214505345309</v>
          </cell>
          <cell r="AV232">
            <v>4.7777170921083307</v>
          </cell>
          <cell r="AW232">
            <v>5.3442703460997318</v>
          </cell>
        </row>
        <row r="233">
          <cell r="I233" t="str">
            <v>Implied amortization</v>
          </cell>
          <cell r="J233">
            <v>0.5</v>
          </cell>
          <cell r="K233">
            <v>4</v>
          </cell>
          <cell r="L233">
            <v>3.344444444444445E-2</v>
          </cell>
          <cell r="M233">
            <v>3.2888888888888891E-2</v>
          </cell>
          <cell r="N233">
            <v>3.0074074074074073E-2</v>
          </cell>
          <cell r="O233">
            <v>3.4962962962962967E-2</v>
          </cell>
          <cell r="P233">
            <v>2.792592592592593E-2</v>
          </cell>
          <cell r="Q233">
            <v>3.0740740740740742E-2</v>
          </cell>
          <cell r="R233">
            <v>3.585185185185185E-2</v>
          </cell>
          <cell r="S233">
            <v>9.9629629629629651E-3</v>
          </cell>
          <cell r="T233">
            <v>4.0037037037037031E-2</v>
          </cell>
          <cell r="U233">
            <v>2.3555555555555552E-2</v>
          </cell>
          <cell r="V233">
            <v>-2.6481481481481467E-2</v>
          </cell>
          <cell r="W233">
            <v>6.855555555555562E-2</v>
          </cell>
          <cell r="X233">
            <v>0.33111111111111113</v>
          </cell>
          <cell r="Y233">
            <v>0.27496296296296296</v>
          </cell>
          <cell r="Z233">
            <v>0.34248148148148155</v>
          </cell>
          <cell r="AA233">
            <v>0.44237037037037069</v>
          </cell>
          <cell r="AB233">
            <v>0.60025925925925927</v>
          </cell>
          <cell r="AC233">
            <v>0.8885925925925926</v>
          </cell>
          <cell r="AD233">
            <v>0.8885925925925926</v>
          </cell>
          <cell r="AE233">
            <v>0.8885925925925926</v>
          </cell>
          <cell r="AF233">
            <v>0.8885925925925926</v>
          </cell>
          <cell r="AG233">
            <v>0.8885925925925926</v>
          </cell>
          <cell r="AH233">
            <v>0.8885925925925926</v>
          </cell>
          <cell r="AI233">
            <v>0.8885925925925926</v>
          </cell>
          <cell r="AJ233">
            <v>0.10566666666666669</v>
          </cell>
          <cell r="AK233">
            <v>3.8777777777777786E-2</v>
          </cell>
          <cell r="AL233">
            <v>0.13137037037037039</v>
          </cell>
          <cell r="AM233">
            <v>0.10448148148148147</v>
          </cell>
          <cell r="AN233">
            <v>0.10566666666666669</v>
          </cell>
          <cell r="AO233">
            <v>1.3909259259259263</v>
          </cell>
          <cell r="AP233">
            <v>1.3197090185185183</v>
          </cell>
          <cell r="AQ233">
            <v>0.45525879444444461</v>
          </cell>
          <cell r="AR233">
            <v>0.45525879444444461</v>
          </cell>
          <cell r="AS233">
            <v>0.45525879444444461</v>
          </cell>
          <cell r="AT233">
            <v>0.45525879444444461</v>
          </cell>
          <cell r="AU233">
            <v>0.45525879444444461</v>
          </cell>
          <cell r="AV233">
            <v>0.45525879444444461</v>
          </cell>
          <cell r="AW233">
            <v>0.45525879444444461</v>
          </cell>
        </row>
        <row r="234">
          <cell r="I234" t="str">
            <v>Weighted Average Useful Life</v>
          </cell>
          <cell r="J234">
            <v>0.5</v>
          </cell>
          <cell r="K234">
            <v>5.4</v>
          </cell>
          <cell r="L234">
            <v>3.0000000000000001E-3</v>
          </cell>
          <cell r="M234">
            <v>6.0000000000000001E-3</v>
          </cell>
          <cell r="N234">
            <v>3.2000000000000001E-2</v>
          </cell>
          <cell r="O234">
            <v>3.7999999999999999E-2</v>
          </cell>
          <cell r="P234">
            <v>7.5999999999999998E-2</v>
          </cell>
          <cell r="Q234">
            <v>7.6999999999999999E-2</v>
          </cell>
          <cell r="R234">
            <v>9.8000000000000004E-2</v>
          </cell>
          <cell r="S234">
            <v>0.38900000000000001</v>
          </cell>
          <cell r="T234">
            <v>0.25900000000000001</v>
          </cell>
          <cell r="U234">
            <v>0.67200000000000004</v>
          </cell>
          <cell r="V234">
            <v>1.331</v>
          </cell>
          <cell r="W234">
            <v>1.266</v>
          </cell>
          <cell r="X234">
            <v>0.58799999999999997</v>
          </cell>
          <cell r="Y234">
            <v>1.3340000000000001</v>
          </cell>
          <cell r="Z234">
            <v>1.5579999999999998</v>
          </cell>
          <cell r="AA234">
            <v>1.7799999999999998</v>
          </cell>
          <cell r="AB234">
            <v>1.84</v>
          </cell>
          <cell r="AC234">
            <v>0.93099999999999983</v>
          </cell>
          <cell r="AD234">
            <v>1.3680000000000001</v>
          </cell>
          <cell r="AE234">
            <v>2.1693099999999998</v>
          </cell>
          <cell r="AF234">
            <v>1.8352080000000002</v>
          </cell>
          <cell r="AG234">
            <v>2.309488</v>
          </cell>
          <cell r="AH234">
            <v>2.4169320000000001</v>
          </cell>
          <cell r="AI234">
            <v>3.0370339999999993</v>
          </cell>
          <cell r="AJ234">
            <v>5.4</v>
          </cell>
          <cell r="AK234">
            <v>0.36299999999999999</v>
          </cell>
          <cell r="AL234">
            <v>7.9000000000000001E-2</v>
          </cell>
          <cell r="AM234">
            <v>0.64</v>
          </cell>
          <cell r="AN234">
            <v>3.528</v>
          </cell>
          <cell r="AO234">
            <v>5.26</v>
          </cell>
          <cell r="AP234">
            <v>6.3083100000000005</v>
          </cell>
          <cell r="AQ234">
            <v>9.5986619999999991</v>
          </cell>
          <cell r="AR234">
            <v>12.958193699999999</v>
          </cell>
          <cell r="AS234">
            <v>16.813256325749997</v>
          </cell>
          <cell r="AT234">
            <v>21.064908519124028</v>
          </cell>
          <cell r="AU234">
            <v>25.592678949631495</v>
          </cell>
          <cell r="AV234">
            <v>30.268517377714371</v>
          </cell>
          <cell r="AW234">
            <v>34.969123064411022</v>
          </cell>
        </row>
        <row r="235">
          <cell r="I235" t="str">
            <v>Computers &amp; equipment</v>
          </cell>
          <cell r="J235">
            <v>0.3</v>
          </cell>
          <cell r="K235">
            <v>4</v>
          </cell>
          <cell r="L235">
            <v>1.8438844499078057E-3</v>
          </cell>
          <cell r="M235">
            <v>1.7709563164108619E-3</v>
          </cell>
          <cell r="N235">
            <v>7.7991713380453336E-3</v>
          </cell>
          <cell r="O235">
            <v>5.3506054632497888E-3</v>
          </cell>
          <cell r="P235">
            <v>8.6118980169971673E-3</v>
          </cell>
          <cell r="Q235">
            <v>8.3171311298336579E-3</v>
          </cell>
          <cell r="R235">
            <v>8.9058524173028005E-3</v>
          </cell>
          <cell r="S235">
            <v>2.0756629848994186E-2</v>
          </cell>
          <cell r="T235">
            <v>1.2050435025357095E-2</v>
          </cell>
          <cell r="U235">
            <v>2.9937185369982629E-2</v>
          </cell>
          <cell r="V235">
            <v>5.2840525626265435E-2</v>
          </cell>
          <cell r="W235">
            <v>3.6643607629743266E-2</v>
          </cell>
          <cell r="X235">
            <v>1.2285833681571249E-2</v>
          </cell>
          <cell r="Y235">
            <v>2.4005758502789278E-2</v>
          </cell>
          <cell r="Z235">
            <v>2.5118903667875853E-2</v>
          </cell>
          <cell r="AA235">
            <v>2.3467369808833221E-2</v>
          </cell>
          <cell r="AB235">
            <v>2.8474156607861342E-2</v>
          </cell>
          <cell r="AC235">
            <v>1.144859813084112E-2</v>
          </cell>
          <cell r="AD235">
            <v>1.5848191012407465E-2</v>
          </cell>
          <cell r="AE235">
            <v>0.02</v>
          </cell>
          <cell r="AF235">
            <v>0.02</v>
          </cell>
          <cell r="AG235">
            <v>0.02</v>
          </cell>
          <cell r="AH235">
            <v>0.02</v>
          </cell>
          <cell r="AI235">
            <v>0.02</v>
          </cell>
          <cell r="AK235">
            <v>5.7793345008756568E-2</v>
          </cell>
          <cell r="AL235">
            <v>4.870530209617756E-3</v>
          </cell>
          <cell r="AM235">
            <v>1.3381282930500964E-2</v>
          </cell>
          <cell r="AN235">
            <v>3.4028434190474355E-2</v>
          </cell>
          <cell r="AO235">
            <v>2.1798139284308238E-2</v>
          </cell>
          <cell r="AP235">
            <v>1.8514400930957416E-2</v>
          </cell>
          <cell r="AQ235">
            <v>0.02</v>
          </cell>
          <cell r="AR235">
            <v>0.02</v>
          </cell>
          <cell r="AS235">
            <v>0.02</v>
          </cell>
          <cell r="AT235">
            <v>0.02</v>
          </cell>
          <cell r="AU235">
            <v>0.02</v>
          </cell>
          <cell r="AV235">
            <v>0.02</v>
          </cell>
          <cell r="AW235">
            <v>0.02</v>
          </cell>
        </row>
        <row r="236">
          <cell r="I236" t="str">
            <v>Useful life calculation</v>
          </cell>
          <cell r="J236">
            <v>0.1</v>
          </cell>
          <cell r="K236">
            <v>7</v>
          </cell>
        </row>
        <row r="237">
          <cell r="I237" t="str">
            <v>Software development</v>
          </cell>
          <cell r="J237">
            <v>0.5</v>
          </cell>
          <cell r="K237">
            <v>4</v>
          </cell>
          <cell r="L237">
            <v>5.5555555555555556E-4</v>
          </cell>
          <cell r="M237">
            <v>1.1111111111111111E-3</v>
          </cell>
          <cell r="N237">
            <v>5.9259259259259256E-3</v>
          </cell>
          <cell r="O237">
            <v>7.0370370370370361E-3</v>
          </cell>
          <cell r="P237">
            <v>1.4074074074074072E-2</v>
          </cell>
          <cell r="Q237">
            <v>1.4259259259259258E-2</v>
          </cell>
          <cell r="R237">
            <v>1.8148148148148149E-2</v>
          </cell>
          <cell r="S237">
            <v>7.2037037037037038E-2</v>
          </cell>
          <cell r="T237">
            <v>4.7962962962962964E-2</v>
          </cell>
          <cell r="U237">
            <v>0.12444444444444444</v>
          </cell>
          <cell r="V237">
            <v>0.24648148148148147</v>
          </cell>
          <cell r="W237">
            <v>0.23444444444444443</v>
          </cell>
          <cell r="X237">
            <v>0.10888888888888888</v>
          </cell>
          <cell r="Y237">
            <v>0.24703703703703703</v>
          </cell>
          <cell r="Z237">
            <v>0.28851851851851845</v>
          </cell>
          <cell r="AA237">
            <v>0.32962962962962955</v>
          </cell>
          <cell r="AB237">
            <v>0.34074074074074073</v>
          </cell>
          <cell r="AC237">
            <v>0.17240740740740737</v>
          </cell>
          <cell r="AD237">
            <v>0.25333333333333335</v>
          </cell>
          <cell r="AE237">
            <v>0.40172407407407401</v>
          </cell>
          <cell r="AF237">
            <v>0.33985333333333334</v>
          </cell>
          <cell r="AG237">
            <v>0.42768296296296293</v>
          </cell>
          <cell r="AH237">
            <v>0.44757999999999998</v>
          </cell>
          <cell r="AI237">
            <v>0.56241370370370358</v>
          </cell>
          <cell r="AK237">
            <v>6.7222222222222211E-2</v>
          </cell>
          <cell r="AL237">
            <v>1.462962962962963E-2</v>
          </cell>
          <cell r="AM237">
            <v>0.11851851851851851</v>
          </cell>
          <cell r="AN237">
            <v>0.65333333333333332</v>
          </cell>
          <cell r="AO237">
            <v>0.97407407407407398</v>
          </cell>
          <cell r="AP237">
            <v>1.1682055555555555</v>
          </cell>
          <cell r="AQ237">
            <v>1.7775299999999998</v>
          </cell>
          <cell r="AR237">
            <v>2.3996654999999998</v>
          </cell>
          <cell r="AS237">
            <v>3.1135659862499994</v>
          </cell>
          <cell r="AT237">
            <v>3.9009089850229679</v>
          </cell>
          <cell r="AU237">
            <v>4.739384990672499</v>
          </cell>
          <cell r="AV237">
            <v>5.6052809958730316</v>
          </cell>
          <cell r="AW237">
            <v>6.4757635304464856</v>
          </cell>
        </row>
        <row r="238">
          <cell r="I238" t="str">
            <v>Computers &amp; equipment</v>
          </cell>
          <cell r="J238">
            <v>0.3</v>
          </cell>
          <cell r="K238">
            <v>4</v>
          </cell>
          <cell r="L238">
            <v>3.4000000000000002E-2</v>
          </cell>
          <cell r="M238">
            <v>3.4000000000000002E-2</v>
          </cell>
          <cell r="N238">
            <v>3.5999999999999997E-2</v>
          </cell>
          <cell r="O238">
            <v>4.2000000000000003E-2</v>
          </cell>
          <cell r="P238">
            <v>4.2000000000000003E-2</v>
          </cell>
          <cell r="Q238">
            <v>4.4999999999999998E-2</v>
          </cell>
          <cell r="R238">
            <v>5.3999999999999999E-2</v>
          </cell>
          <cell r="S238">
            <v>8.2000000000000003E-2</v>
          </cell>
          <cell r="T238">
            <v>8.7999999999999995E-2</v>
          </cell>
          <cell r="U238">
            <v>0.14799999999999999</v>
          </cell>
          <cell r="V238">
            <v>0.22</v>
          </cell>
          <cell r="W238">
            <v>0.30300000000000005</v>
          </cell>
          <cell r="X238">
            <v>0.44</v>
          </cell>
          <cell r="Y238">
            <v>0.52200000000000002</v>
          </cell>
          <cell r="Z238">
            <v>0.63100000000000001</v>
          </cell>
          <cell r="AA238">
            <v>0.77200000000000024</v>
          </cell>
          <cell r="AB238">
            <v>0.94099999999999995</v>
          </cell>
          <cell r="AC238">
            <v>1.0609999999999999</v>
          </cell>
          <cell r="AD238">
            <v>1.1420000000000003</v>
          </cell>
          <cell r="AE238">
            <v>0.8</v>
          </cell>
          <cell r="AF238">
            <v>0.8</v>
          </cell>
          <cell r="AG238">
            <v>0.8</v>
          </cell>
          <cell r="AH238">
            <v>0.8</v>
          </cell>
          <cell r="AI238">
            <v>0.8</v>
          </cell>
          <cell r="AK238">
            <v>0.106</v>
          </cell>
          <cell r="AL238">
            <v>0.14600000000000002</v>
          </cell>
          <cell r="AM238">
            <v>0.22299999999999998</v>
          </cell>
          <cell r="AN238">
            <v>0.75900000000000001</v>
          </cell>
          <cell r="AO238">
            <v>2.3650000000000002</v>
          </cell>
          <cell r="AP238">
            <v>3.944</v>
          </cell>
          <cell r="AQ238">
            <v>3.2</v>
          </cell>
          <cell r="AR238">
            <v>3.8221354999999999</v>
          </cell>
          <cell r="AS238">
            <v>4.5360359862499999</v>
          </cell>
          <cell r="AT238">
            <v>5.323378985022968</v>
          </cell>
          <cell r="AU238">
            <v>6.1618549906724995</v>
          </cell>
          <cell r="AV238">
            <v>7.0277509958730322</v>
          </cell>
          <cell r="AW238">
            <v>7.8982335304464861</v>
          </cell>
        </row>
        <row r="239">
          <cell r="I239" t="str">
            <v>Furniture &amp; Fixtures</v>
          </cell>
          <cell r="J239">
            <v>0.1</v>
          </cell>
          <cell r="K239">
            <v>7</v>
          </cell>
          <cell r="L239">
            <v>3.344444444444445E-2</v>
          </cell>
          <cell r="M239">
            <v>3.2888888888888891E-2</v>
          </cell>
          <cell r="N239">
            <v>3.0074074074074073E-2</v>
          </cell>
          <cell r="O239">
            <v>3.4962962962962967E-2</v>
          </cell>
          <cell r="P239">
            <v>2.792592592592593E-2</v>
          </cell>
          <cell r="Q239">
            <v>3.0740740740740742E-2</v>
          </cell>
          <cell r="R239">
            <v>3.585185185185185E-2</v>
          </cell>
          <cell r="S239">
            <v>9.9629629629629651E-3</v>
          </cell>
          <cell r="T239">
            <v>4.0037037037037031E-2</v>
          </cell>
          <cell r="U239">
            <v>2.3555555555555552E-2</v>
          </cell>
          <cell r="V239">
            <v>-2.6481481481481467E-2</v>
          </cell>
          <cell r="W239">
            <v>6.855555555555562E-2</v>
          </cell>
          <cell r="X239">
            <v>0.33111111111111113</v>
          </cell>
          <cell r="Y239">
            <v>0.27496296296296296</v>
          </cell>
          <cell r="Z239">
            <v>0.34248148148148155</v>
          </cell>
          <cell r="AA239">
            <v>0.44237037037037069</v>
          </cell>
          <cell r="AB239">
            <v>0.60025925925925927</v>
          </cell>
          <cell r="AC239">
            <v>0.8885925925925926</v>
          </cell>
          <cell r="AD239">
            <v>0.88866666666666694</v>
          </cell>
          <cell r="AE239">
            <v>0.88866666666666694</v>
          </cell>
          <cell r="AF239">
            <v>0.88866666666666694</v>
          </cell>
          <cell r="AG239">
            <v>0.88866666666666694</v>
          </cell>
          <cell r="AH239">
            <v>0.88866666666666694</v>
          </cell>
          <cell r="AI239">
            <v>0.88866666666666694</v>
          </cell>
          <cell r="AK239">
            <v>3.8777777777777786E-2</v>
          </cell>
          <cell r="AL239">
            <v>0.13137037037037039</v>
          </cell>
          <cell r="AM239">
            <v>0.10448148148148147</v>
          </cell>
          <cell r="AN239">
            <v>0.10566666666666669</v>
          </cell>
          <cell r="AO239">
            <v>1.3909259259259263</v>
          </cell>
          <cell r="AP239">
            <v>2.7757944444444442</v>
          </cell>
          <cell r="AQ239">
            <v>1.4224700000000003</v>
          </cell>
          <cell r="AR239">
            <v>1.4224700000000003</v>
          </cell>
          <cell r="AS239">
            <v>1.4224700000000003</v>
          </cell>
          <cell r="AT239">
            <v>1.4224700000000003</v>
          </cell>
          <cell r="AU239">
            <v>1.4224700000000003</v>
          </cell>
          <cell r="AV239">
            <v>1.4224700000000003</v>
          </cell>
          <cell r="AW239">
            <v>1.4224700000000003</v>
          </cell>
        </row>
        <row r="240">
          <cell r="I240" t="str">
            <v>Leasehold Improvements</v>
          </cell>
          <cell r="J240">
            <v>0.1</v>
          </cell>
          <cell r="K240">
            <v>5.4</v>
          </cell>
          <cell r="L240">
            <v>5.4</v>
          </cell>
          <cell r="M240">
            <v>5.4</v>
          </cell>
          <cell r="N240">
            <v>5.4</v>
          </cell>
          <cell r="O240">
            <v>5.4</v>
          </cell>
          <cell r="P240">
            <v>5.4</v>
          </cell>
          <cell r="Q240">
            <v>5.4</v>
          </cell>
          <cell r="R240">
            <v>5.4</v>
          </cell>
          <cell r="S240">
            <v>5.4</v>
          </cell>
          <cell r="T240">
            <v>5.4</v>
          </cell>
          <cell r="U240">
            <v>5.4</v>
          </cell>
          <cell r="V240">
            <v>5.4</v>
          </cell>
          <cell r="W240">
            <v>5.4</v>
          </cell>
          <cell r="X240">
            <v>5.4</v>
          </cell>
          <cell r="Y240">
            <v>5.4</v>
          </cell>
          <cell r="Z240">
            <v>5.4</v>
          </cell>
          <cell r="AA240">
            <v>5.4</v>
          </cell>
          <cell r="AB240">
            <v>5.4</v>
          </cell>
          <cell r="AC240">
            <v>5.4</v>
          </cell>
          <cell r="AD240">
            <v>5.4</v>
          </cell>
          <cell r="AE240">
            <v>5.4</v>
          </cell>
          <cell r="AF240">
            <v>5.4</v>
          </cell>
          <cell r="AG240">
            <v>5.4</v>
          </cell>
          <cell r="AH240">
            <v>5.4</v>
          </cell>
          <cell r="AI240">
            <v>5.4</v>
          </cell>
          <cell r="AK240">
            <v>5.4</v>
          </cell>
          <cell r="AL240">
            <v>5.4</v>
          </cell>
          <cell r="AM240">
            <v>5.4</v>
          </cell>
          <cell r="AN240">
            <v>5.4</v>
          </cell>
          <cell r="AO240">
            <v>5.4</v>
          </cell>
          <cell r="AP240">
            <v>5.4</v>
          </cell>
          <cell r="AQ240">
            <v>5.4</v>
          </cell>
          <cell r="AR240">
            <v>5.4</v>
          </cell>
          <cell r="AS240">
            <v>5.4</v>
          </cell>
          <cell r="AT240">
            <v>5.4</v>
          </cell>
          <cell r="AU240">
            <v>5.4</v>
          </cell>
          <cell r="AV240">
            <v>5.4</v>
          </cell>
          <cell r="AW240">
            <v>5.4</v>
          </cell>
        </row>
        <row r="241">
          <cell r="I241" t="str">
            <v>Building</v>
          </cell>
          <cell r="J241">
            <v>0</v>
          </cell>
          <cell r="K241">
            <v>15</v>
          </cell>
          <cell r="L241">
            <v>5.4</v>
          </cell>
          <cell r="M241">
            <v>5.4</v>
          </cell>
          <cell r="N241">
            <v>5.4</v>
          </cell>
          <cell r="O241">
            <v>5.4</v>
          </cell>
          <cell r="P241">
            <v>5.4</v>
          </cell>
          <cell r="Q241">
            <v>5.4</v>
          </cell>
          <cell r="R241">
            <v>5.4</v>
          </cell>
          <cell r="S241">
            <v>5.4</v>
          </cell>
          <cell r="T241">
            <v>5.4</v>
          </cell>
          <cell r="U241">
            <v>5.4</v>
          </cell>
          <cell r="V241">
            <v>5.4</v>
          </cell>
          <cell r="W241">
            <v>5.4</v>
          </cell>
          <cell r="X241">
            <v>5.4</v>
          </cell>
          <cell r="Y241">
            <v>5.4</v>
          </cell>
          <cell r="Z241">
            <v>5.4</v>
          </cell>
          <cell r="AA241">
            <v>5.4</v>
          </cell>
          <cell r="AB241">
            <v>5.4</v>
          </cell>
          <cell r="AC241">
            <v>5.4</v>
          </cell>
          <cell r="AD241">
            <v>5.4</v>
          </cell>
          <cell r="AE241">
            <v>5.4</v>
          </cell>
          <cell r="AF241">
            <v>5.4</v>
          </cell>
          <cell r="AG241">
            <v>5.4</v>
          </cell>
          <cell r="AH241">
            <v>5.4</v>
          </cell>
          <cell r="AI241">
            <v>5.4</v>
          </cell>
          <cell r="AK241">
            <v>5.4</v>
          </cell>
          <cell r="AL241">
            <v>5.4</v>
          </cell>
          <cell r="AM241">
            <v>5.4</v>
          </cell>
          <cell r="AN241">
            <v>5.4</v>
          </cell>
          <cell r="AO241">
            <v>5.4</v>
          </cell>
          <cell r="AP241">
            <v>5.4</v>
          </cell>
          <cell r="AQ241">
            <v>5.4</v>
          </cell>
          <cell r="AR241">
            <v>5.4</v>
          </cell>
          <cell r="AS241">
            <v>5.4</v>
          </cell>
          <cell r="AT241">
            <v>5.4</v>
          </cell>
          <cell r="AU241">
            <v>5.4</v>
          </cell>
          <cell r="AV241">
            <v>5.4</v>
          </cell>
          <cell r="AW241">
            <v>5.4</v>
          </cell>
        </row>
        <row r="242">
          <cell r="B242" t="str">
            <v>mstag:otherExpenseIncomeExcludedFromCorptdAdjEBITDA</v>
          </cell>
          <cell r="C242">
            <v>6</v>
          </cell>
          <cell r="D242" t="str">
            <v>ISO4217:USD</v>
          </cell>
          <cell r="E242" t="b">
            <v>0</v>
          </cell>
          <cell r="I242" t="str">
            <v>ModelWare items - DO NOT REMOVE</v>
          </cell>
          <cell r="M242">
            <v>0.04</v>
          </cell>
          <cell r="N242">
            <v>7.0000000000000007E-2</v>
          </cell>
          <cell r="O242">
            <v>6.9000000000000006E-2</v>
          </cell>
          <cell r="P242">
            <v>7.6999999999999999E-2</v>
          </cell>
          <cell r="Q242">
            <v>0.115</v>
          </cell>
          <cell r="R242">
            <v>9.7000000000000003E-2</v>
          </cell>
          <cell r="S242">
            <v>0.123</v>
          </cell>
          <cell r="T242">
            <v>0.10199999999999999</v>
          </cell>
          <cell r="U242">
            <v>0.39700000000000002</v>
          </cell>
          <cell r="V242">
            <v>0.60599999999999998</v>
          </cell>
          <cell r="W242">
            <v>0.72799999999999998</v>
          </cell>
          <cell r="X242">
            <v>1.0840000000000001</v>
          </cell>
          <cell r="Y242">
            <v>0.96299999999999997</v>
          </cell>
          <cell r="Z242">
            <v>3.226</v>
          </cell>
          <cell r="AA242">
            <v>1.8967400999999999</v>
          </cell>
          <cell r="AB242">
            <v>1.7683409999999999</v>
          </cell>
          <cell r="AC242">
            <v>1.62570375</v>
          </cell>
          <cell r="AD242">
            <v>1.8472740000000003</v>
          </cell>
          <cell r="AE242">
            <v>2.3867312924999999</v>
          </cell>
          <cell r="AH242">
            <v>0.21200000000000002</v>
          </cell>
          <cell r="AI242">
            <v>0.41200000000000003</v>
          </cell>
          <cell r="AJ242">
            <v>1.833</v>
          </cell>
          <cell r="AK242">
            <v>7.1697400999999994</v>
          </cell>
          <cell r="AL242">
            <v>7.6280500425</v>
          </cell>
          <cell r="AM242">
            <v>11.0020754712</v>
          </cell>
          <cell r="AN242">
            <v>14.998147747682998</v>
          </cell>
          <cell r="AO242">
            <v>19.260286757191075</v>
          </cell>
          <cell r="AP242">
            <v>23.21304997093354</v>
          </cell>
          <cell r="AQ242">
            <v>26.700557046506621</v>
          </cell>
          <cell r="AR242">
            <v>29.24379720974407</v>
          </cell>
          <cell r="AS242">
            <v>32.014370322874036</v>
          </cell>
          <cell r="BJ242" t="e">
            <v>#REF!</v>
          </cell>
          <cell r="BK242" t="e">
            <v>#REF!</v>
          </cell>
          <cell r="BL242" t="e">
            <v>#REF!</v>
          </cell>
          <cell r="BM242" t="e">
            <v>#REF!</v>
          </cell>
          <cell r="BN242" t="e">
            <v>#REF!</v>
          </cell>
          <cell r="BO242" t="e">
            <v>#REF!</v>
          </cell>
          <cell r="BP242" t="e">
            <v>#REF!</v>
          </cell>
          <cell r="BQ242" t="e">
            <v>#REF!</v>
          </cell>
          <cell r="BR242" t="e">
            <v>#REF!</v>
          </cell>
          <cell r="BS242" t="e">
            <v>#REF!</v>
          </cell>
          <cell r="BT242" t="e">
            <v>#REF!</v>
          </cell>
          <cell r="BU242" t="e">
            <v>#REF!</v>
          </cell>
          <cell r="BV242" t="e">
            <v>#REF!</v>
          </cell>
          <cell r="BW242" t="e">
            <v>#REF!</v>
          </cell>
          <cell r="BX242" t="e">
            <v>#REF!</v>
          </cell>
          <cell r="BY242" t="e">
            <v>#REF!</v>
          </cell>
          <cell r="BZ242" t="e">
            <v>#REF!</v>
          </cell>
          <cell r="CA242" t="e">
            <v>#REF!</v>
          </cell>
          <cell r="CB242" t="e">
            <v>#REF!</v>
          </cell>
          <cell r="CC242" t="e">
            <v>#REF!</v>
          </cell>
          <cell r="CD242" t="e">
            <v>#REF!</v>
          </cell>
        </row>
        <row r="243">
          <cell r="B243" t="str">
            <v>mstag:otherExpenseIncomeExcludedFromCorptdAdjEBITDA</v>
          </cell>
          <cell r="C243">
            <v>6</v>
          </cell>
          <cell r="D243" t="str">
            <v>ISO4217:USD</v>
          </cell>
          <cell r="E243" t="b">
            <v>0</v>
          </cell>
          <cell r="I243" t="str">
            <v>ModelWare items - DO NOT REMOVE</v>
          </cell>
          <cell r="J243">
            <v>0.5</v>
          </cell>
          <cell r="K243">
            <v>4</v>
          </cell>
          <cell r="M243">
            <v>0.04</v>
          </cell>
          <cell r="N243">
            <v>7.0000000000000007E-2</v>
          </cell>
          <cell r="O243">
            <v>6.9000000000000006E-2</v>
          </cell>
          <cell r="P243">
            <v>7.6999999999999999E-2</v>
          </cell>
          <cell r="Q243">
            <v>0.115</v>
          </cell>
          <cell r="R243">
            <v>9.7000000000000003E-2</v>
          </cell>
          <cell r="S243">
            <v>0.123</v>
          </cell>
          <cell r="T243">
            <v>0.10199999999999999</v>
          </cell>
          <cell r="U243">
            <v>0.39700000000000002</v>
          </cell>
          <cell r="V243">
            <v>0.60599999999999998</v>
          </cell>
          <cell r="W243">
            <v>0.72799999999999998</v>
          </cell>
          <cell r="X243">
            <v>1.0840000000000001</v>
          </cell>
          <cell r="Y243">
            <v>0.96299999999999997</v>
          </cell>
          <cell r="Z243">
            <v>3.226</v>
          </cell>
          <cell r="AA243">
            <v>2.2010000000000001</v>
          </cell>
          <cell r="AB243">
            <v>2.4862150000000001</v>
          </cell>
          <cell r="AC243">
            <v>2.7489172500000003</v>
          </cell>
          <cell r="AD243">
            <v>2.9745847999999997</v>
          </cell>
          <cell r="AE243">
            <v>3.6398879999999996</v>
          </cell>
          <cell r="AH243">
            <v>0.21200000000000002</v>
          </cell>
          <cell r="AI243">
            <v>0.41200000000000003</v>
          </cell>
          <cell r="AJ243">
            <v>1.833</v>
          </cell>
          <cell r="AK243">
            <v>7.4740000000000002</v>
          </cell>
          <cell r="AL243">
            <v>11.849605049999999</v>
          </cell>
          <cell r="AM243">
            <v>16.695604130699998</v>
          </cell>
          <cell r="AN243">
            <v>22.382281779764398</v>
          </cell>
          <cell r="AO243">
            <v>28.700122323056629</v>
          </cell>
          <cell r="AP243">
            <v>35.370269822323849</v>
          </cell>
          <cell r="AQ243">
            <v>41.60142787075749</v>
          </cell>
          <cell r="AR243">
            <v>47.041798740447824</v>
          </cell>
          <cell r="AS243">
            <v>51.463755824353029</v>
          </cell>
          <cell r="BJ243">
            <v>1</v>
          </cell>
          <cell r="BK243" t="e">
            <v>#REF!</v>
          </cell>
          <cell r="BL243" t="e">
            <v>#REF!</v>
          </cell>
          <cell r="BM243" t="e">
            <v>#REF!</v>
          </cell>
          <cell r="BN243" t="e">
            <v>#REF!</v>
          </cell>
          <cell r="BO243" t="e">
            <v>#REF!</v>
          </cell>
          <cell r="BP243" t="e">
            <v>#REF!</v>
          </cell>
          <cell r="BQ243" t="e">
            <v>#REF!</v>
          </cell>
          <cell r="BR243" t="e">
            <v>#REF!</v>
          </cell>
          <cell r="BS243" t="e">
            <v>#REF!</v>
          </cell>
          <cell r="BT243" t="e">
            <v>#REF!</v>
          </cell>
          <cell r="BU243" t="e">
            <v>#REF!</v>
          </cell>
          <cell r="BV243" t="e">
            <v>#REF!</v>
          </cell>
          <cell r="BW243" t="e">
            <v>#REF!</v>
          </cell>
          <cell r="BX243" t="e">
            <v>#REF!</v>
          </cell>
          <cell r="BY243" t="e">
            <v>#REF!</v>
          </cell>
          <cell r="BZ243" t="e">
            <v>#REF!</v>
          </cell>
          <cell r="CA243" t="e">
            <v>#REF!</v>
          </cell>
          <cell r="CB243" t="e">
            <v>#REF!</v>
          </cell>
          <cell r="CC243" t="e">
            <v>#REF!</v>
          </cell>
          <cell r="CD243" t="e">
            <v>#REF!</v>
          </cell>
        </row>
        <row r="244">
          <cell r="B244" t="str">
            <v>mstag:otherExpenseIncomeExcludedFromCorptdAdjEBITDA</v>
          </cell>
          <cell r="C244">
            <v>6</v>
          </cell>
          <cell r="D244" t="str">
            <v>ISO4217:USD</v>
          </cell>
          <cell r="E244" t="b">
            <v>0</v>
          </cell>
          <cell r="I244" t="str">
            <v>Company Reported EBITDA Adj.</v>
          </cell>
          <cell r="J244">
            <v>0.3</v>
          </cell>
          <cell r="K244">
            <v>4</v>
          </cell>
          <cell r="M244">
            <v>0.04</v>
          </cell>
          <cell r="N244">
            <v>7.0000000000000007E-2</v>
          </cell>
          <cell r="O244">
            <v>6.9000000000000006E-2</v>
          </cell>
          <cell r="P244">
            <v>7.6999999999999999E-2</v>
          </cell>
          <cell r="Q244">
            <v>0.115</v>
          </cell>
          <cell r="R244">
            <v>9.7000000000000003E-2</v>
          </cell>
          <cell r="S244">
            <v>0.123</v>
          </cell>
          <cell r="T244">
            <v>0.10199999999999999</v>
          </cell>
          <cell r="U244">
            <v>0.39700000000000002</v>
          </cell>
          <cell r="V244">
            <v>0.60599999999999998</v>
          </cell>
          <cell r="W244">
            <v>0.72799999999999998</v>
          </cell>
          <cell r="X244">
            <v>1.0840000000000001</v>
          </cell>
          <cell r="Y244">
            <v>0.96299999999999997</v>
          </cell>
          <cell r="Z244">
            <v>3.226</v>
          </cell>
          <cell r="AA244">
            <v>2.2010000000000001</v>
          </cell>
          <cell r="AB244">
            <v>1.657</v>
          </cell>
          <cell r="AC244">
            <v>3.5049999999999999</v>
          </cell>
          <cell r="AD244">
            <v>4.2392570000000003</v>
          </cell>
          <cell r="AE244">
            <v>6.3756000000000013</v>
          </cell>
          <cell r="AH244">
            <v>0.21200000000000002</v>
          </cell>
          <cell r="AI244">
            <v>0.41200000000000003</v>
          </cell>
          <cell r="AJ244">
            <v>1.833</v>
          </cell>
          <cell r="AK244">
            <v>7.4740000000000002</v>
          </cell>
          <cell r="AL244">
            <v>15.776857000000003</v>
          </cell>
          <cell r="AM244">
            <v>22.469994975000002</v>
          </cell>
          <cell r="AN244">
            <v>29.784586230000002</v>
          </cell>
          <cell r="AO244">
            <v>37.106756933400007</v>
          </cell>
          <cell r="AP244">
            <v>44.389991905459205</v>
          </cell>
          <cell r="AQ244">
            <v>53.481062247697245</v>
          </cell>
          <cell r="AR244">
            <v>62.243399486359962</v>
          </cell>
          <cell r="AS244">
            <v>70.40176634383613</v>
          </cell>
          <cell r="BJ244" t="str">
            <v>ND</v>
          </cell>
          <cell r="BK244" t="e">
            <v>#REF!</v>
          </cell>
          <cell r="BL244" t="e">
            <v>#REF!</v>
          </cell>
          <cell r="BM244" t="e">
            <v>#REF!</v>
          </cell>
          <cell r="BN244" t="e">
            <v>#REF!</v>
          </cell>
          <cell r="BO244" t="e">
            <v>#REF!</v>
          </cell>
          <cell r="BP244" t="e">
            <v>#REF!</v>
          </cell>
          <cell r="BQ244" t="e">
            <v>#REF!</v>
          </cell>
          <cell r="BR244" t="e">
            <v>#REF!</v>
          </cell>
          <cell r="BS244" t="e">
            <v>#REF!</v>
          </cell>
          <cell r="BT244" t="e">
            <v>#REF!</v>
          </cell>
          <cell r="BU244" t="e">
            <v>#REF!</v>
          </cell>
          <cell r="BV244" t="e">
            <v>#REF!</v>
          </cell>
          <cell r="BW244" t="e">
            <v>#REF!</v>
          </cell>
          <cell r="BX244" t="e">
            <v>#REF!</v>
          </cell>
          <cell r="BY244" t="e">
            <v>#REF!</v>
          </cell>
          <cell r="BZ244" t="e">
            <v>#REF!</v>
          </cell>
          <cell r="CA244" t="e">
            <v>#REF!</v>
          </cell>
          <cell r="CB244" t="e">
            <v>#REF!</v>
          </cell>
          <cell r="CC244" t="e">
            <v>#REF!</v>
          </cell>
          <cell r="CD244" t="e">
            <v>#REF!</v>
          </cell>
        </row>
        <row r="245">
          <cell r="B245" t="str">
            <v>mstag:indicatorTagForTaggedEPSIncludesParticipatingSecuritiesDeduction</v>
          </cell>
          <cell r="C245">
            <v>0</v>
          </cell>
          <cell r="D245" t="str">
            <v>ms_eqr_gcim_Decimal:ms_eqr_gcim_decimal</v>
          </cell>
          <cell r="E245" t="b">
            <v>0</v>
          </cell>
          <cell r="I245" t="str">
            <v>Company Reported EBITDA Adj. Toggle</v>
          </cell>
          <cell r="J245">
            <v>0.1</v>
          </cell>
          <cell r="K245">
            <v>7</v>
          </cell>
          <cell r="M245">
            <v>1</v>
          </cell>
          <cell r="N245">
            <v>1</v>
          </cell>
          <cell r="O245">
            <v>1</v>
          </cell>
          <cell r="P245">
            <v>1</v>
          </cell>
          <cell r="Q245">
            <v>1</v>
          </cell>
          <cell r="R245">
            <v>1</v>
          </cell>
          <cell r="S245">
            <v>1</v>
          </cell>
          <cell r="T245">
            <v>1</v>
          </cell>
          <cell r="U245">
            <v>1</v>
          </cell>
          <cell r="V245">
            <v>1</v>
          </cell>
          <cell r="W245">
            <v>1</v>
          </cell>
          <cell r="X245">
            <v>1</v>
          </cell>
          <cell r="Y245">
            <v>1</v>
          </cell>
          <cell r="Z245">
            <v>1</v>
          </cell>
          <cell r="AA245">
            <v>1</v>
          </cell>
          <cell r="AB245">
            <v>1</v>
          </cell>
          <cell r="AC245">
            <v>1</v>
          </cell>
          <cell r="AD245">
            <v>1</v>
          </cell>
          <cell r="AE245">
            <v>1</v>
          </cell>
          <cell r="AH245">
            <v>1</v>
          </cell>
          <cell r="AI245">
            <v>1</v>
          </cell>
          <cell r="AJ245">
            <v>1</v>
          </cell>
          <cell r="AK245">
            <v>1</v>
          </cell>
          <cell r="AL245">
            <v>1</v>
          </cell>
          <cell r="AM245">
            <v>1</v>
          </cell>
          <cell r="AN245">
            <v>1</v>
          </cell>
          <cell r="AO245">
            <v>1</v>
          </cell>
          <cell r="AP245">
            <v>1</v>
          </cell>
          <cell r="AQ245">
            <v>1</v>
          </cell>
          <cell r="AR245">
            <v>1</v>
          </cell>
          <cell r="AS245">
            <v>1</v>
          </cell>
          <cell r="BJ245">
            <v>0</v>
          </cell>
          <cell r="BK245">
            <v>1</v>
          </cell>
          <cell r="BL245">
            <v>1</v>
          </cell>
          <cell r="BM245">
            <v>1</v>
          </cell>
          <cell r="BN245">
            <v>1</v>
          </cell>
          <cell r="BO245">
            <v>1</v>
          </cell>
          <cell r="BP245">
            <v>1</v>
          </cell>
          <cell r="BQ245">
            <v>1</v>
          </cell>
          <cell r="BR245">
            <v>1</v>
          </cell>
          <cell r="BS245">
            <v>1</v>
          </cell>
          <cell r="BT245">
            <v>1</v>
          </cell>
          <cell r="BU245">
            <v>1</v>
          </cell>
          <cell r="BV245">
            <v>1</v>
          </cell>
          <cell r="BW245">
            <v>1</v>
          </cell>
          <cell r="BX245">
            <v>1</v>
          </cell>
          <cell r="BY245">
            <v>1</v>
          </cell>
          <cell r="BZ245">
            <v>1</v>
          </cell>
          <cell r="CA245">
            <v>1</v>
          </cell>
          <cell r="CB245">
            <v>1</v>
          </cell>
          <cell r="CC245">
            <v>1</v>
          </cell>
          <cell r="CD245">
            <v>1</v>
          </cell>
        </row>
        <row r="246">
          <cell r="B246" t="str">
            <v>mstag:unrecordedGoodwillFromPoolingAndAmortizedOrWrittenOffGoodwill</v>
          </cell>
          <cell r="C246">
            <v>6</v>
          </cell>
          <cell r="D246" t="str">
            <v>ISO4217:USD</v>
          </cell>
          <cell r="E246" t="b">
            <v>0</v>
          </cell>
          <cell r="I246" t="str">
            <v>ModelWare items - DO NOT REMOVE</v>
          </cell>
          <cell r="J246">
            <v>0.1</v>
          </cell>
          <cell r="K246">
            <v>15</v>
          </cell>
          <cell r="M246" t="str">
            <v>ND</v>
          </cell>
          <cell r="N246" t="str">
            <v>ND</v>
          </cell>
          <cell r="O246" t="str">
            <v>ND</v>
          </cell>
          <cell r="P246" t="str">
            <v>ND</v>
          </cell>
          <cell r="Q246" t="str">
            <v>ND</v>
          </cell>
          <cell r="R246" t="str">
            <v>ND</v>
          </cell>
          <cell r="S246" t="str">
            <v>ND</v>
          </cell>
          <cell r="T246" t="str">
            <v>ND</v>
          </cell>
          <cell r="U246" t="str">
            <v>ND</v>
          </cell>
          <cell r="V246" t="str">
            <v>ND</v>
          </cell>
          <cell r="W246" t="str">
            <v>ND</v>
          </cell>
          <cell r="X246" t="str">
            <v>ND</v>
          </cell>
          <cell r="Y246" t="str">
            <v>ND</v>
          </cell>
          <cell r="Z246" t="str">
            <v>ND</v>
          </cell>
          <cell r="AA246" t="str">
            <v>ND</v>
          </cell>
          <cell r="AB246" t="str">
            <v>ND</v>
          </cell>
          <cell r="AC246" t="str">
            <v>ND</v>
          </cell>
          <cell r="AD246" t="str">
            <v>ND</v>
          </cell>
          <cell r="AE246" t="str">
            <v>ND</v>
          </cell>
          <cell r="AG246">
            <v>0.129</v>
          </cell>
          <cell r="AH246" t="str">
            <v>ND</v>
          </cell>
          <cell r="AI246" t="str">
            <v>ND</v>
          </cell>
          <cell r="AJ246" t="str">
            <v>ND</v>
          </cell>
          <cell r="AK246" t="str">
            <v>ND</v>
          </cell>
          <cell r="AL246" t="str">
            <v>ND</v>
          </cell>
          <cell r="AM246" t="str">
            <v>ND</v>
          </cell>
          <cell r="AN246" t="str">
            <v>ND</v>
          </cell>
          <cell r="AO246" t="str">
            <v>ND</v>
          </cell>
          <cell r="AP246" t="str">
            <v>ND</v>
          </cell>
          <cell r="AQ246" t="str">
            <v>ND</v>
          </cell>
          <cell r="AR246" t="str">
            <v>ND</v>
          </cell>
          <cell r="AS246" t="str">
            <v>ND</v>
          </cell>
          <cell r="BK246" t="str">
            <v>ND</v>
          </cell>
          <cell r="BL246" t="str">
            <v>ND</v>
          </cell>
          <cell r="BM246" t="str">
            <v>ND</v>
          </cell>
          <cell r="BN246" t="str">
            <v>ND</v>
          </cell>
          <cell r="BO246" t="str">
            <v>ND</v>
          </cell>
          <cell r="BP246" t="str">
            <v>ND</v>
          </cell>
          <cell r="BQ246" t="str">
            <v>ND</v>
          </cell>
          <cell r="BR246" t="str">
            <v>ND</v>
          </cell>
          <cell r="BS246" t="str">
            <v>ND</v>
          </cell>
          <cell r="BT246" t="str">
            <v>ND</v>
          </cell>
          <cell r="BU246" t="str">
            <v>ND</v>
          </cell>
          <cell r="BV246" t="str">
            <v>ND</v>
          </cell>
          <cell r="BW246" t="str">
            <v>ND</v>
          </cell>
          <cell r="BX246" t="str">
            <v>ND</v>
          </cell>
          <cell r="BY246" t="str">
            <v>ND</v>
          </cell>
          <cell r="BZ246" t="str">
            <v>ND</v>
          </cell>
          <cell r="CA246" t="str">
            <v>ND</v>
          </cell>
          <cell r="CB246" t="str">
            <v>ND</v>
          </cell>
          <cell r="CC246" t="str">
            <v>ND</v>
          </cell>
          <cell r="CD246" t="str">
            <v>ND</v>
          </cell>
        </row>
        <row r="247">
          <cell r="B247" t="str">
            <v>mstag:otherExpenseIncomeExcludedFromCorptdAdjEBITDA</v>
          </cell>
          <cell r="C247">
            <v>6</v>
          </cell>
          <cell r="D247" t="str">
            <v>ISO4217:USD</v>
          </cell>
          <cell r="E247" t="b">
            <v>0</v>
          </cell>
          <cell r="I247" t="str">
            <v>Company Reported EBITDA Adj.</v>
          </cell>
          <cell r="J247">
            <v>0</v>
          </cell>
          <cell r="K247">
            <v>15</v>
          </cell>
          <cell r="M247">
            <v>0.04</v>
          </cell>
          <cell r="N247">
            <v>7.0000000000000007E-2</v>
          </cell>
          <cell r="O247">
            <v>6.9000000000000006E-2</v>
          </cell>
          <cell r="P247">
            <v>7.6999999999999999E-2</v>
          </cell>
          <cell r="Q247">
            <v>0.115</v>
          </cell>
          <cell r="R247">
            <v>9.7000000000000003E-2</v>
          </cell>
          <cell r="S247">
            <v>0.123</v>
          </cell>
          <cell r="T247">
            <v>0.10199999999999999</v>
          </cell>
          <cell r="U247">
            <v>0.39700000000000002</v>
          </cell>
          <cell r="V247">
            <v>0.60599999999999998</v>
          </cell>
          <cell r="W247">
            <v>0.72799999999999998</v>
          </cell>
          <cell r="X247">
            <v>1.0840000000000001</v>
          </cell>
          <cell r="Y247">
            <v>0.96299999999999997</v>
          </cell>
          <cell r="Z247">
            <v>3.226</v>
          </cell>
          <cell r="AA247">
            <v>2.2010000000000001</v>
          </cell>
          <cell r="AB247">
            <v>1.657</v>
          </cell>
          <cell r="AC247">
            <v>3.5049999999999999</v>
          </cell>
          <cell r="AD247">
            <v>4.2392570000000003</v>
          </cell>
          <cell r="AE247">
            <v>6.3756000000000013</v>
          </cell>
          <cell r="AF247">
            <v>3.4853790000000004</v>
          </cell>
          <cell r="AG247">
            <v>4.0191344999999998</v>
          </cell>
          <cell r="AH247">
            <v>5.9773523699999993</v>
          </cell>
          <cell r="AI247">
            <v>8.9895960000000006</v>
          </cell>
          <cell r="AJ247">
            <v>7.2719999999999949</v>
          </cell>
          <cell r="AK247">
            <v>135.53800000000001</v>
          </cell>
          <cell r="AL247">
            <v>0.21200000000000002</v>
          </cell>
          <cell r="AM247">
            <v>0.41200000000000003</v>
          </cell>
          <cell r="AN247">
            <v>1.833</v>
          </cell>
          <cell r="AO247">
            <v>7.4740000000000002</v>
          </cell>
          <cell r="AP247">
            <v>15.776857000000003</v>
          </cell>
          <cell r="AQ247">
            <v>22.471461869999999</v>
          </cell>
          <cell r="AR247">
            <v>29.451958535999999</v>
          </cell>
          <cell r="AS247">
            <v>36.667688377319998</v>
          </cell>
          <cell r="AT247">
            <v>44.389991905459205</v>
          </cell>
          <cell r="AU247">
            <v>53.481062247697245</v>
          </cell>
          <cell r="AV247">
            <v>62.243399486359962</v>
          </cell>
          <cell r="AW247">
            <v>70.40176634383613</v>
          </cell>
          <cell r="BK247">
            <v>0</v>
          </cell>
          <cell r="BL247">
            <v>0</v>
          </cell>
          <cell r="BM247">
            <v>0</v>
          </cell>
          <cell r="BN247">
            <v>0</v>
          </cell>
          <cell r="BO247" t="e">
            <v>#REF!</v>
          </cell>
          <cell r="BP247" t="e">
            <v>#REF!</v>
          </cell>
          <cell r="BQ247" t="e">
            <v>#REF!</v>
          </cell>
          <cell r="BR247" t="e">
            <v>#REF!</v>
          </cell>
          <cell r="BS247" t="e">
            <v>#REF!</v>
          </cell>
          <cell r="BT247" t="e">
            <v>#REF!</v>
          </cell>
          <cell r="BU247" t="e">
            <v>#REF!</v>
          </cell>
          <cell r="BV247" t="e">
            <v>#REF!</v>
          </cell>
          <cell r="BW247" t="e">
            <v>#REF!</v>
          </cell>
          <cell r="BX247" t="e">
            <v>#REF!</v>
          </cell>
          <cell r="BY247" t="e">
            <v>#REF!</v>
          </cell>
          <cell r="BZ247" t="e">
            <v>#REF!</v>
          </cell>
          <cell r="CA247" t="e">
            <v>#REF!</v>
          </cell>
          <cell r="CB247" t="e">
            <v>#REF!</v>
          </cell>
          <cell r="CC247" t="e">
            <v>#REF!</v>
          </cell>
          <cell r="CD247" t="e">
            <v>#REF!</v>
          </cell>
          <cell r="CE247" t="e">
            <v>#REF!</v>
          </cell>
          <cell r="CF247" t="e">
            <v>#REF!</v>
          </cell>
          <cell r="CG247" t="e">
            <v>#REF!</v>
          </cell>
          <cell r="CH247" t="e">
            <v>#REF!</v>
          </cell>
        </row>
        <row r="248">
          <cell r="B248" t="str">
            <v>mstag:indicatorTagForTaggedEPSIncludesParticipatingSecuritiesDeduction</v>
          </cell>
          <cell r="C248">
            <v>0</v>
          </cell>
          <cell r="D248" t="str">
            <v>ms_eqr_gcim_Decimal:ms_eqr_gcim_decimal</v>
          </cell>
          <cell r="E248" t="b">
            <v>0</v>
          </cell>
          <cell r="I248" t="str">
            <v>Company Reported EBITDA Adj. Toggle</v>
          </cell>
          <cell r="J248">
            <v>0</v>
          </cell>
          <cell r="K248">
            <v>15</v>
          </cell>
          <cell r="M248">
            <v>1</v>
          </cell>
          <cell r="N248">
            <v>1</v>
          </cell>
          <cell r="O248">
            <v>1</v>
          </cell>
          <cell r="P248">
            <v>1</v>
          </cell>
          <cell r="Q248">
            <v>1</v>
          </cell>
          <cell r="R248">
            <v>1</v>
          </cell>
          <cell r="S248">
            <v>1</v>
          </cell>
          <cell r="T248">
            <v>1</v>
          </cell>
          <cell r="U248">
            <v>1</v>
          </cell>
          <cell r="V248">
            <v>1</v>
          </cell>
          <cell r="W248">
            <v>1</v>
          </cell>
          <cell r="X248">
            <v>1</v>
          </cell>
          <cell r="Y248">
            <v>1</v>
          </cell>
          <cell r="Z248">
            <v>1</v>
          </cell>
          <cell r="AA248">
            <v>1</v>
          </cell>
          <cell r="AB248">
            <v>1</v>
          </cell>
          <cell r="AC248">
            <v>1</v>
          </cell>
          <cell r="AD248">
            <v>1</v>
          </cell>
          <cell r="AE248">
            <v>1</v>
          </cell>
          <cell r="AF248">
            <v>1</v>
          </cell>
          <cell r="AG248">
            <v>1</v>
          </cell>
          <cell r="AH248">
            <v>1</v>
          </cell>
          <cell r="AI248">
            <v>1</v>
          </cell>
          <cell r="AJ248">
            <v>1.833</v>
          </cell>
          <cell r="AK248">
            <v>7.4740000000000002</v>
          </cell>
          <cell r="AL248">
            <v>1</v>
          </cell>
          <cell r="AM248">
            <v>1</v>
          </cell>
          <cell r="AN248">
            <v>1</v>
          </cell>
          <cell r="AO248">
            <v>1</v>
          </cell>
          <cell r="AP248">
            <v>1</v>
          </cell>
          <cell r="AQ248">
            <v>1</v>
          </cell>
          <cell r="AR248">
            <v>1</v>
          </cell>
          <cell r="AS248">
            <v>1</v>
          </cell>
          <cell r="AT248">
            <v>1</v>
          </cell>
          <cell r="AU248">
            <v>1</v>
          </cell>
          <cell r="AV248">
            <v>1</v>
          </cell>
          <cell r="AW248">
            <v>1</v>
          </cell>
          <cell r="BK248">
            <v>1</v>
          </cell>
          <cell r="BL248">
            <v>1</v>
          </cell>
          <cell r="BM248">
            <v>1</v>
          </cell>
          <cell r="BN248">
            <v>1</v>
          </cell>
          <cell r="BO248">
            <v>1</v>
          </cell>
          <cell r="BP248">
            <v>1</v>
          </cell>
          <cell r="BQ248">
            <v>1</v>
          </cell>
          <cell r="BR248">
            <v>1</v>
          </cell>
          <cell r="BS248">
            <v>1</v>
          </cell>
          <cell r="BT248">
            <v>1</v>
          </cell>
          <cell r="BU248">
            <v>1</v>
          </cell>
          <cell r="BV248">
            <v>1</v>
          </cell>
          <cell r="BW248">
            <v>1</v>
          </cell>
          <cell r="BX248">
            <v>1</v>
          </cell>
          <cell r="BY248">
            <v>1</v>
          </cell>
          <cell r="BZ248">
            <v>1</v>
          </cell>
          <cell r="CA248">
            <v>1</v>
          </cell>
          <cell r="CB248">
            <v>1</v>
          </cell>
          <cell r="CC248">
            <v>1</v>
          </cell>
          <cell r="CD248">
            <v>1</v>
          </cell>
          <cell r="CE248">
            <v>1</v>
          </cell>
          <cell r="CF248">
            <v>1</v>
          </cell>
          <cell r="CG248">
            <v>1</v>
          </cell>
          <cell r="CH248">
            <v>1</v>
          </cell>
        </row>
        <row r="249">
          <cell r="B249" t="str">
            <v>mstag:unrecordedGoodwillFromPoolingAndAmortizedOrWrittenOffGoodwill</v>
          </cell>
          <cell r="C249">
            <v>6</v>
          </cell>
          <cell r="D249" t="str">
            <v>ISO4217:USD</v>
          </cell>
          <cell r="E249" t="b">
            <v>0</v>
          </cell>
          <cell r="I249" t="str">
            <v>Unrecorded Goodwill from Poolings, Write-Offs and Cumulative Amortization</v>
          </cell>
          <cell r="M249" t="str">
            <v>ND</v>
          </cell>
          <cell r="N249" t="str">
            <v>ND</v>
          </cell>
          <cell r="O249" t="str">
            <v>ND</v>
          </cell>
          <cell r="P249" t="str">
            <v>ND</v>
          </cell>
          <cell r="Q249" t="str">
            <v>ND</v>
          </cell>
          <cell r="R249" t="str">
            <v>ND</v>
          </cell>
          <cell r="S249" t="str">
            <v>ND</v>
          </cell>
          <cell r="T249" t="str">
            <v>ND</v>
          </cell>
          <cell r="U249" t="str">
            <v>ND</v>
          </cell>
          <cell r="V249" t="str">
            <v>ND</v>
          </cell>
          <cell r="W249" t="str">
            <v>ND</v>
          </cell>
          <cell r="X249" t="str">
            <v>ND</v>
          </cell>
          <cell r="Y249" t="str">
            <v>ND</v>
          </cell>
          <cell r="Z249" t="str">
            <v>ND</v>
          </cell>
          <cell r="AA249" t="str">
            <v>ND</v>
          </cell>
          <cell r="AB249" t="str">
            <v>ND</v>
          </cell>
          <cell r="AC249" t="str">
            <v>ND</v>
          </cell>
          <cell r="AD249" t="str">
            <v>ND</v>
          </cell>
          <cell r="AE249" t="str">
            <v>ND</v>
          </cell>
          <cell r="AF249" t="str">
            <v>ND</v>
          </cell>
          <cell r="AG249" t="str">
            <v>ND</v>
          </cell>
          <cell r="AH249" t="str">
            <v>ND</v>
          </cell>
          <cell r="AI249" t="str">
            <v>ND</v>
          </cell>
          <cell r="AJ249">
            <v>-0.5854148148148145</v>
          </cell>
          <cell r="AK249">
            <v>-2.5003999999999995</v>
          </cell>
          <cell r="AL249" t="str">
            <v>ND</v>
          </cell>
          <cell r="AM249" t="str">
            <v>ND</v>
          </cell>
          <cell r="AN249" t="str">
            <v>ND</v>
          </cell>
          <cell r="AO249" t="str">
            <v>ND</v>
          </cell>
          <cell r="AP249" t="str">
            <v>ND</v>
          </cell>
          <cell r="AQ249" t="str">
            <v>ND</v>
          </cell>
          <cell r="AR249" t="str">
            <v>ND</v>
          </cell>
          <cell r="AS249" t="str">
            <v>ND</v>
          </cell>
          <cell r="AT249" t="str">
            <v>ND</v>
          </cell>
          <cell r="AU249" t="str">
            <v>ND</v>
          </cell>
          <cell r="AV249" t="str">
            <v>ND</v>
          </cell>
          <cell r="AW249" t="str">
            <v>ND</v>
          </cell>
          <cell r="BK249" t="str">
            <v>ND</v>
          </cell>
          <cell r="BL249" t="str">
            <v>ND</v>
          </cell>
          <cell r="BM249" t="str">
            <v>ND</v>
          </cell>
          <cell r="BN249" t="str">
            <v>ND</v>
          </cell>
          <cell r="BO249" t="str">
            <v>ND</v>
          </cell>
          <cell r="BP249" t="str">
            <v>ND</v>
          </cell>
          <cell r="BQ249" t="str">
            <v>ND</v>
          </cell>
          <cell r="BR249" t="str">
            <v>ND</v>
          </cell>
          <cell r="BS249" t="str">
            <v>ND</v>
          </cell>
          <cell r="BT249" t="str">
            <v>ND</v>
          </cell>
          <cell r="BU249" t="str">
            <v>ND</v>
          </cell>
          <cell r="BV249" t="str">
            <v>ND</v>
          </cell>
          <cell r="BW249" t="str">
            <v>ND</v>
          </cell>
          <cell r="BX249" t="str">
            <v>ND</v>
          </cell>
          <cell r="BY249" t="str">
            <v>ND</v>
          </cell>
          <cell r="BZ249" t="str">
            <v>ND</v>
          </cell>
          <cell r="CA249" t="str">
            <v>ND</v>
          </cell>
          <cell r="CB249" t="str">
            <v>ND</v>
          </cell>
          <cell r="CC249" t="str">
            <v>ND</v>
          </cell>
          <cell r="CD249" t="str">
            <v>ND</v>
          </cell>
          <cell r="CE249" t="str">
            <v>ND</v>
          </cell>
          <cell r="CF249" t="str">
            <v>ND</v>
          </cell>
          <cell r="CG249" t="str">
            <v>ND</v>
          </cell>
          <cell r="CH249" t="str">
            <v>ND</v>
          </cell>
        </row>
        <row r="250">
          <cell r="B250" t="str">
            <v>mstag:netIssuanceRepurchaseOfCommonStock</v>
          </cell>
          <cell r="C250">
            <v>6</v>
          </cell>
          <cell r="D250" t="str">
            <v>ISO4217:USD</v>
          </cell>
          <cell r="E250" t="b">
            <v>0</v>
          </cell>
          <cell r="I250" t="str">
            <v>Net Issuances</v>
          </cell>
          <cell r="M250">
            <v>0.40700000000000003</v>
          </cell>
          <cell r="N250">
            <v>0.41600000000000159</v>
          </cell>
          <cell r="O250">
            <v>0.59499999999999531</v>
          </cell>
          <cell r="P250">
            <v>0.71100000000000085</v>
          </cell>
          <cell r="Q250">
            <v>0.71700000000000352</v>
          </cell>
          <cell r="R250">
            <v>0.73099999999999687</v>
          </cell>
          <cell r="S250">
            <v>0.80099999999999838</v>
          </cell>
          <cell r="T250">
            <v>1.230000000000004</v>
          </cell>
          <cell r="U250">
            <v>1.294999999999995</v>
          </cell>
          <cell r="V250">
            <v>1.8879999999999959</v>
          </cell>
          <cell r="W250">
            <v>2.8590000000000004</v>
          </cell>
          <cell r="X250">
            <v>117.74000000000001</v>
          </cell>
          <cell r="Y250">
            <v>0.65099999999998204</v>
          </cell>
          <cell r="Z250">
            <v>3.5030000000000143</v>
          </cell>
          <cell r="AA250">
            <v>13.644000000000014</v>
          </cell>
          <cell r="AB250">
            <v>1.8589999999999849</v>
          </cell>
          <cell r="AC250">
            <v>4.2619999999999871</v>
          </cell>
          <cell r="AD250">
            <v>4.2392570000000092</v>
          </cell>
          <cell r="AE250">
            <v>6.3755999999999915</v>
          </cell>
          <cell r="AF250">
            <v>3.4853789999999947</v>
          </cell>
          <cell r="AG250">
            <v>4.0191345000000069</v>
          </cell>
          <cell r="AH250">
            <v>5.9773523700000055</v>
          </cell>
          <cell r="AI250">
            <v>8.9895960000000059</v>
          </cell>
          <cell r="AJ250">
            <v>7.2719999999999949</v>
          </cell>
          <cell r="AK250">
            <v>135.53800000000001</v>
          </cell>
          <cell r="AL250">
            <v>1.8199999999999985</v>
          </cell>
          <cell r="AM250">
            <v>2.9600000000000009</v>
          </cell>
          <cell r="AN250">
            <v>7.2719999999999949</v>
          </cell>
          <cell r="AO250">
            <v>135.53800000000001</v>
          </cell>
          <cell r="AP250">
            <v>16.735856999999974</v>
          </cell>
          <cell r="AQ250">
            <v>22.471461870000013</v>
          </cell>
          <cell r="AR250">
            <v>29.451958536000006</v>
          </cell>
          <cell r="AS250">
            <v>36.667688377320019</v>
          </cell>
          <cell r="AT250">
            <v>44.389991905459226</v>
          </cell>
          <cell r="AU250">
            <v>53.481062247697253</v>
          </cell>
          <cell r="AV250">
            <v>62.243399486359976</v>
          </cell>
          <cell r="AW250">
            <v>70.40176634383613</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row>
        <row r="251">
          <cell r="B251" t="str">
            <v>mstag:stockCompensationExcludedFromConsensusGrossOfTax</v>
          </cell>
          <cell r="C251">
            <v>6</v>
          </cell>
          <cell r="D251" t="str">
            <v>ISO4217:USD</v>
          </cell>
          <cell r="E251" t="b">
            <v>0</v>
          </cell>
          <cell r="I251" t="str">
            <v>Stock-based compensation adjustment (net of tax)</v>
          </cell>
          <cell r="M251">
            <v>0.04</v>
          </cell>
          <cell r="N251">
            <v>7.0000000000000007E-2</v>
          </cell>
          <cell r="O251">
            <v>6.9000000000000006E-2</v>
          </cell>
          <cell r="P251">
            <v>7.6999999999999999E-2</v>
          </cell>
          <cell r="Q251">
            <v>0.115</v>
          </cell>
          <cell r="R251">
            <v>9.7000000000000003E-2</v>
          </cell>
          <cell r="S251">
            <v>0.123</v>
          </cell>
          <cell r="T251">
            <v>0.10199999999999999</v>
          </cell>
          <cell r="U251">
            <v>0.39700000000000002</v>
          </cell>
          <cell r="V251">
            <v>0.60599999999999998</v>
          </cell>
          <cell r="W251">
            <v>0.72799999999999998</v>
          </cell>
          <cell r="X251">
            <v>1.0840000000000001</v>
          </cell>
          <cell r="Y251">
            <v>0.96299999999999997</v>
          </cell>
          <cell r="Z251">
            <v>3.226</v>
          </cell>
          <cell r="AA251">
            <v>2.2010000000000001</v>
          </cell>
          <cell r="AB251">
            <v>1.657</v>
          </cell>
          <cell r="AC251">
            <v>3.5049999999999999</v>
          </cell>
          <cell r="AD251">
            <v>4.2392570000000003</v>
          </cell>
          <cell r="AE251">
            <v>6.3756000000000013</v>
          </cell>
          <cell r="AF251">
            <v>3.4853790000000004</v>
          </cell>
          <cell r="AG251">
            <v>4.0191344999999998</v>
          </cell>
          <cell r="AH251">
            <v>5.9773523699999993</v>
          </cell>
          <cell r="AI251">
            <v>8.9895960000000006</v>
          </cell>
          <cell r="AJ251">
            <v>1.833</v>
          </cell>
          <cell r="AK251">
            <v>0.129</v>
          </cell>
          <cell r="AL251">
            <v>0.21200000000000002</v>
          </cell>
          <cell r="AM251">
            <v>0.41200000000000003</v>
          </cell>
          <cell r="AN251">
            <v>1.833</v>
          </cell>
          <cell r="AO251">
            <v>7.4740000000000002</v>
          </cell>
          <cell r="AP251">
            <v>15.776857000000003</v>
          </cell>
          <cell r="AQ251">
            <v>22.471461869999999</v>
          </cell>
          <cell r="AR251">
            <v>29.451958535999999</v>
          </cell>
          <cell r="AS251">
            <v>36.667688377319998</v>
          </cell>
          <cell r="AT251">
            <v>44.389991905459205</v>
          </cell>
          <cell r="AU251">
            <v>53.481062247697245</v>
          </cell>
          <cell r="AV251">
            <v>62.243399486359962</v>
          </cell>
          <cell r="AW251">
            <v>70.40176634383613</v>
          </cell>
        </row>
        <row r="252">
          <cell r="B252" t="str">
            <v>mstag:taxOnOneTimeItemsNotAllocatedToOtherExpenseIncomeItems</v>
          </cell>
          <cell r="C252">
            <v>6</v>
          </cell>
          <cell r="D252" t="str">
            <v>ISO4217:USD</v>
          </cell>
          <cell r="E252" t="b">
            <v>1</v>
          </cell>
          <cell r="I252" t="str">
            <v>Tax Adjustments</v>
          </cell>
          <cell r="M252">
            <v>0</v>
          </cell>
          <cell r="N252">
            <v>0</v>
          </cell>
          <cell r="O252">
            <v>0</v>
          </cell>
          <cell r="P252">
            <v>0</v>
          </cell>
          <cell r="Q252">
            <v>0</v>
          </cell>
          <cell r="R252">
            <v>0</v>
          </cell>
          <cell r="S252">
            <v>0</v>
          </cell>
          <cell r="T252">
            <v>-4.761481481481411E-2</v>
          </cell>
          <cell r="U252">
            <v>0</v>
          </cell>
          <cell r="V252">
            <v>-0.17360000000000045</v>
          </cell>
          <cell r="W252">
            <v>-0.36419999999999997</v>
          </cell>
          <cell r="X252">
            <v>0</v>
          </cell>
          <cell r="Y252">
            <v>0</v>
          </cell>
          <cell r="Z252">
            <v>-0.58760000000000012</v>
          </cell>
          <cell r="AA252">
            <v>-1.9127999999999989</v>
          </cell>
          <cell r="AB252">
            <v>0</v>
          </cell>
          <cell r="AC252">
            <v>-0.35620000000000118</v>
          </cell>
          <cell r="AD252">
            <v>0</v>
          </cell>
          <cell r="AE252">
            <v>-2.6190571059347203</v>
          </cell>
          <cell r="AF252">
            <v>-1.4341516000000016</v>
          </cell>
          <cell r="AG252">
            <v>-1.6476538000000009</v>
          </cell>
          <cell r="AH252">
            <v>-2.4309409479999999</v>
          </cell>
          <cell r="AI252">
            <v>-3.6358384000000035</v>
          </cell>
          <cell r="AJ252">
            <v>0</v>
          </cell>
          <cell r="AK252">
            <v>0</v>
          </cell>
          <cell r="AL252">
            <v>0</v>
          </cell>
          <cell r="AM252">
            <v>0</v>
          </cell>
          <cell r="AN252">
            <v>-0.5854148148148145</v>
          </cell>
          <cell r="AO252">
            <v>-2.5003999999999995</v>
          </cell>
          <cell r="AP252">
            <v>-2.9752571059347215</v>
          </cell>
          <cell r="AQ252">
            <v>-9.1485847480000029</v>
          </cell>
          <cell r="AR252">
            <v>-11.364742585568887</v>
          </cell>
          <cell r="AS252">
            <v>-13.364260981835187</v>
          </cell>
          <cell r="AT252">
            <v>-15.695837744966276</v>
          </cell>
          <cell r="AU252">
            <v>-18.877712364749584</v>
          </cell>
          <cell r="AV252">
            <v>-21.944530398281543</v>
          </cell>
          <cell r="AW252">
            <v>-24.799958798398194</v>
          </cell>
        </row>
        <row r="253">
          <cell r="B253" t="str">
            <v>mstag:statutoryTaxRate</v>
          </cell>
          <cell r="C253">
            <v>0</v>
          </cell>
          <cell r="D253" t="str">
            <v>ms_eqr_gcim_Decimal:ms_eqr_gcim_decimal</v>
          </cell>
          <cell r="E253" t="b">
            <v>0</v>
          </cell>
          <cell r="I253" t="str">
            <v>Company Reported EBITDA Adj.</v>
          </cell>
          <cell r="L253">
            <v>0.4</v>
          </cell>
          <cell r="M253">
            <v>0.04</v>
          </cell>
          <cell r="N253">
            <v>7.0000000000000007E-2</v>
          </cell>
          <cell r="O253">
            <v>6.9000000000000006E-2</v>
          </cell>
          <cell r="P253">
            <v>7.6999999999999999E-2</v>
          </cell>
          <cell r="Q253">
            <v>0.115</v>
          </cell>
          <cell r="R253">
            <v>9.7000000000000003E-2</v>
          </cell>
          <cell r="S253">
            <v>0.123</v>
          </cell>
          <cell r="T253">
            <v>0.10199999999999999</v>
          </cell>
          <cell r="U253">
            <v>0.39700000000000002</v>
          </cell>
          <cell r="V253">
            <v>0.60599999999999998</v>
          </cell>
          <cell r="W253">
            <v>0.72799999999999998</v>
          </cell>
          <cell r="X253">
            <v>1.23</v>
          </cell>
          <cell r="Y253">
            <v>1.1000000000000001</v>
          </cell>
          <cell r="Z253">
            <v>3.35</v>
          </cell>
          <cell r="AA253">
            <v>2.33</v>
          </cell>
          <cell r="AB253">
            <v>1.77</v>
          </cell>
          <cell r="AC253">
            <v>3.62</v>
          </cell>
          <cell r="AD253">
            <v>1.86</v>
          </cell>
          <cell r="AE253">
            <v>3.2539649999999996</v>
          </cell>
          <cell r="AF253">
            <v>2.752812</v>
          </cell>
          <cell r="AG253">
            <v>3.4642319999999995</v>
          </cell>
          <cell r="AH253">
            <v>3.6253979999999997</v>
          </cell>
          <cell r="AI253">
            <v>4.5555509999999986</v>
          </cell>
          <cell r="AK253">
            <v>0.4</v>
          </cell>
          <cell r="AL253">
            <v>0.21200000000000002</v>
          </cell>
          <cell r="AM253">
            <v>0.41200000000000003</v>
          </cell>
          <cell r="AN253">
            <v>1.833</v>
          </cell>
          <cell r="AO253">
            <v>8.01</v>
          </cell>
          <cell r="AP253">
            <v>10.503965000000001</v>
          </cell>
          <cell r="AQ253">
            <v>14.397992999999996</v>
          </cell>
          <cell r="AR253">
            <v>19.437290549999997</v>
          </cell>
          <cell r="AS253">
            <v>25.219884488624995</v>
          </cell>
          <cell r="AT253">
            <v>31.59736277868604</v>
          </cell>
          <cell r="AU253">
            <v>38.389018424447244</v>
          </cell>
          <cell r="AV253">
            <v>45.402776066571555</v>
          </cell>
          <cell r="AW253">
            <v>52.453684596616526</v>
          </cell>
          <cell r="BO253" t="e">
            <v>#REF!</v>
          </cell>
          <cell r="BP253" t="e">
            <v>#REF!</v>
          </cell>
          <cell r="BQ253" t="e">
            <v>#REF!</v>
          </cell>
          <cell r="BR253" t="e">
            <v>#REF!</v>
          </cell>
          <cell r="BS253" t="e">
            <v>#REF!</v>
          </cell>
          <cell r="BT253" t="e">
            <v>#REF!</v>
          </cell>
          <cell r="BU253" t="e">
            <v>#REF!</v>
          </cell>
          <cell r="BV253" t="e">
            <v>#REF!</v>
          </cell>
          <cell r="BW253" t="e">
            <v>#REF!</v>
          </cell>
          <cell r="BX253" t="e">
            <v>#REF!</v>
          </cell>
          <cell r="BY253" t="e">
            <v>#REF!</v>
          </cell>
          <cell r="BZ253" t="e">
            <v>#REF!</v>
          </cell>
          <cell r="CA253" t="e">
            <v>#REF!</v>
          </cell>
          <cell r="CB253" t="e">
            <v>#REF!</v>
          </cell>
          <cell r="CC253" t="e">
            <v>#REF!</v>
          </cell>
          <cell r="CD253" t="e">
            <v>#REF!</v>
          </cell>
          <cell r="CE253" t="e">
            <v>#REF!</v>
          </cell>
          <cell r="CF253" t="e">
            <v>#REF!</v>
          </cell>
          <cell r="CG253" t="e">
            <v>#REF!</v>
          </cell>
          <cell r="CH253" t="e">
            <v>#REF!</v>
          </cell>
        </row>
        <row r="254">
          <cell r="B254" t="str">
            <v>mstag:indicatorTagForTaggedEPSIncludesParticipatingSecuritiesDeduction</v>
          </cell>
          <cell r="C254">
            <v>0</v>
          </cell>
          <cell r="D254" t="str">
            <v>ms_eqr_gcim_Decimal:ms_eqr_gcim_decimal</v>
          </cell>
          <cell r="E254" t="b">
            <v>0</v>
          </cell>
          <cell r="I254" t="str">
            <v>Company Reported EBITDA Adj. Toggle</v>
          </cell>
          <cell r="M254">
            <v>1</v>
          </cell>
          <cell r="N254">
            <v>1</v>
          </cell>
          <cell r="O254">
            <v>1</v>
          </cell>
          <cell r="P254">
            <v>1</v>
          </cell>
          <cell r="Q254">
            <v>1</v>
          </cell>
          <cell r="R254">
            <v>1</v>
          </cell>
          <cell r="S254">
            <v>1</v>
          </cell>
          <cell r="T254">
            <v>1</v>
          </cell>
          <cell r="U254">
            <v>1</v>
          </cell>
          <cell r="V254">
            <v>1</v>
          </cell>
          <cell r="W254">
            <v>1</v>
          </cell>
          <cell r="X254">
            <v>1</v>
          </cell>
          <cell r="Y254">
            <v>1</v>
          </cell>
          <cell r="Z254">
            <v>1</v>
          </cell>
          <cell r="AA254">
            <v>1</v>
          </cell>
          <cell r="AB254">
            <v>1</v>
          </cell>
          <cell r="AC254">
            <v>1</v>
          </cell>
          <cell r="AD254">
            <v>1</v>
          </cell>
          <cell r="AE254">
            <v>1</v>
          </cell>
          <cell r="AF254">
            <v>1</v>
          </cell>
          <cell r="AG254">
            <v>1</v>
          </cell>
          <cell r="AH254">
            <v>1</v>
          </cell>
          <cell r="AI254">
            <v>1</v>
          </cell>
          <cell r="AL254">
            <v>1</v>
          </cell>
          <cell r="AM254">
            <v>1</v>
          </cell>
          <cell r="AN254">
            <v>1</v>
          </cell>
          <cell r="AO254">
            <v>1</v>
          </cell>
          <cell r="AP254">
            <v>1</v>
          </cell>
          <cell r="AQ254">
            <v>1</v>
          </cell>
          <cell r="AR254">
            <v>1</v>
          </cell>
          <cell r="AS254">
            <v>1</v>
          </cell>
          <cell r="AT254">
            <v>1</v>
          </cell>
          <cell r="AU254">
            <v>1</v>
          </cell>
          <cell r="AV254">
            <v>1</v>
          </cell>
          <cell r="AW254">
            <v>1</v>
          </cell>
          <cell r="BO254">
            <v>1</v>
          </cell>
          <cell r="BP254">
            <v>1</v>
          </cell>
          <cell r="BQ254">
            <v>1</v>
          </cell>
          <cell r="BR254">
            <v>1</v>
          </cell>
          <cell r="BS254">
            <v>1</v>
          </cell>
          <cell r="BT254">
            <v>1</v>
          </cell>
          <cell r="BU254">
            <v>1</v>
          </cell>
          <cell r="BV254">
            <v>1</v>
          </cell>
          <cell r="BW254">
            <v>1</v>
          </cell>
          <cell r="BX254">
            <v>1</v>
          </cell>
          <cell r="BY254">
            <v>1</v>
          </cell>
          <cell r="BZ254">
            <v>1</v>
          </cell>
          <cell r="CA254">
            <v>1</v>
          </cell>
          <cell r="CB254">
            <v>1</v>
          </cell>
          <cell r="CC254">
            <v>1</v>
          </cell>
          <cell r="CD254">
            <v>1</v>
          </cell>
          <cell r="CE254">
            <v>1</v>
          </cell>
          <cell r="CF254">
            <v>1</v>
          </cell>
          <cell r="CG254">
            <v>1</v>
          </cell>
          <cell r="CH254">
            <v>1</v>
          </cell>
          <cell r="CI254" t="e">
            <v>#REF!</v>
          </cell>
        </row>
        <row r="255">
          <cell r="B255" t="str">
            <v>mstag:unrecordedGoodwillFromPoolingAndAmortizedOrWrittenOffGoodwill</v>
          </cell>
          <cell r="C255">
            <v>6</v>
          </cell>
          <cell r="D255" t="str">
            <v>ISO4217:USD</v>
          </cell>
          <cell r="E255" t="b">
            <v>0</v>
          </cell>
          <cell r="I255" t="str">
            <v>Unrecorded Goodwill from Poolings, Write-Offs and Cumulative Amortization</v>
          </cell>
          <cell r="M255" t="str">
            <v>ND</v>
          </cell>
          <cell r="N255" t="str">
            <v>ND</v>
          </cell>
          <cell r="O255" t="str">
            <v>ND</v>
          </cell>
          <cell r="P255" t="str">
            <v>ND</v>
          </cell>
          <cell r="Q255" t="str">
            <v>ND</v>
          </cell>
          <cell r="R255" t="str">
            <v>ND</v>
          </cell>
          <cell r="S255" t="str">
            <v>ND</v>
          </cell>
          <cell r="T255" t="str">
            <v>ND</v>
          </cell>
          <cell r="U255" t="str">
            <v>ND</v>
          </cell>
          <cell r="V255" t="str">
            <v>ND</v>
          </cell>
          <cell r="W255" t="str">
            <v>ND</v>
          </cell>
          <cell r="X255" t="str">
            <v>ND</v>
          </cell>
          <cell r="Y255" t="str">
            <v>ND</v>
          </cell>
          <cell r="Z255" t="str">
            <v>ND</v>
          </cell>
          <cell r="AA255" t="str">
            <v>ND</v>
          </cell>
          <cell r="AB255" t="str">
            <v>ND</v>
          </cell>
          <cell r="AC255" t="str">
            <v>ND</v>
          </cell>
          <cell r="AD255" t="str">
            <v>ND</v>
          </cell>
          <cell r="AE255" t="str">
            <v>ND</v>
          </cell>
          <cell r="AF255" t="str">
            <v>ND</v>
          </cell>
          <cell r="AG255" t="str">
            <v>ND</v>
          </cell>
          <cell r="AH255" t="str">
            <v>ND</v>
          </cell>
          <cell r="AI255" t="str">
            <v>ND</v>
          </cell>
          <cell r="AL255" t="str">
            <v>ND</v>
          </cell>
          <cell r="AM255" t="str">
            <v>ND</v>
          </cell>
          <cell r="AN255" t="str">
            <v>ND</v>
          </cell>
          <cell r="AO255" t="str">
            <v>ND</v>
          </cell>
          <cell r="AP255" t="str">
            <v>ND</v>
          </cell>
          <cell r="AQ255" t="str">
            <v>ND</v>
          </cell>
          <cell r="AR255" t="str">
            <v>ND</v>
          </cell>
          <cell r="AS255" t="str">
            <v>ND</v>
          </cell>
          <cell r="AT255" t="str">
            <v>ND</v>
          </cell>
          <cell r="AU255" t="str">
            <v>ND</v>
          </cell>
          <cell r="AV255" t="str">
            <v>ND</v>
          </cell>
          <cell r="AW255" t="str">
            <v>ND</v>
          </cell>
          <cell r="BO255" t="str">
            <v>ND</v>
          </cell>
          <cell r="BP255" t="str">
            <v>ND</v>
          </cell>
          <cell r="BQ255" t="str">
            <v>ND</v>
          </cell>
          <cell r="BR255" t="str">
            <v>ND</v>
          </cell>
          <cell r="BS255" t="str">
            <v>ND</v>
          </cell>
          <cell r="BT255" t="str">
            <v>ND</v>
          </cell>
          <cell r="BU255" t="str">
            <v>ND</v>
          </cell>
          <cell r="BV255" t="str">
            <v>ND</v>
          </cell>
          <cell r="BW255" t="str">
            <v>ND</v>
          </cell>
          <cell r="BX255" t="str">
            <v>ND</v>
          </cell>
          <cell r="BY255" t="str">
            <v>ND</v>
          </cell>
          <cell r="BZ255" t="str">
            <v>ND</v>
          </cell>
          <cell r="CA255" t="str">
            <v>ND</v>
          </cell>
          <cell r="CB255" t="str">
            <v>ND</v>
          </cell>
          <cell r="CC255" t="str">
            <v>ND</v>
          </cell>
          <cell r="CD255" t="str">
            <v>ND</v>
          </cell>
          <cell r="CE255" t="str">
            <v>ND</v>
          </cell>
          <cell r="CF255" t="str">
            <v>ND</v>
          </cell>
          <cell r="CG255" t="str">
            <v>ND</v>
          </cell>
          <cell r="CH255" t="str">
            <v>ND</v>
          </cell>
          <cell r="CI255">
            <v>1</v>
          </cell>
        </row>
        <row r="256">
          <cell r="B256" t="str">
            <v>mstag:netIssuanceRepurchaseOfCommonStock</v>
          </cell>
          <cell r="C256">
            <v>6</v>
          </cell>
          <cell r="D256" t="str">
            <v>ISO4217:USD</v>
          </cell>
          <cell r="E256" t="b">
            <v>0</v>
          </cell>
          <cell r="I256" t="str">
            <v>Net Issuances</v>
          </cell>
          <cell r="M256">
            <v>0.40700000000000003</v>
          </cell>
          <cell r="N256">
            <v>0.41600000000000159</v>
          </cell>
          <cell r="O256">
            <v>0.59499999999999531</v>
          </cell>
          <cell r="P256">
            <v>0.71100000000000085</v>
          </cell>
          <cell r="Q256">
            <v>0.71700000000000352</v>
          </cell>
          <cell r="R256">
            <v>0.73099999999999687</v>
          </cell>
          <cell r="S256">
            <v>0.80099999999999838</v>
          </cell>
          <cell r="T256">
            <v>1.230000000000004</v>
          </cell>
          <cell r="U256">
            <v>1.294999999999995</v>
          </cell>
          <cell r="V256">
            <v>1.8879999999999959</v>
          </cell>
          <cell r="W256">
            <v>2.8590000000000004</v>
          </cell>
          <cell r="X256">
            <v>117.74000000000001</v>
          </cell>
          <cell r="Y256">
            <v>0.65099999999998204</v>
          </cell>
          <cell r="Z256">
            <v>3.5030000000000143</v>
          </cell>
          <cell r="AA256">
            <v>13.644000000000014</v>
          </cell>
          <cell r="AB256">
            <v>1.8589999999999849</v>
          </cell>
          <cell r="AC256">
            <v>4.2619999999999871</v>
          </cell>
          <cell r="AD256">
            <v>179.02300000000002</v>
          </cell>
          <cell r="AE256">
            <v>3.2539649999999938</v>
          </cell>
          <cell r="AF256">
            <v>2.7528120000000058</v>
          </cell>
          <cell r="AG256">
            <v>3.4642319999999813</v>
          </cell>
          <cell r="AH256">
            <v>3.6253980000000183</v>
          </cell>
          <cell r="AI256">
            <v>4.5555509999999799</v>
          </cell>
          <cell r="AL256">
            <v>1.8199999999999985</v>
          </cell>
          <cell r="AM256">
            <v>2.9600000000000009</v>
          </cell>
          <cell r="AN256">
            <v>7.2719999999999949</v>
          </cell>
          <cell r="AO256">
            <v>135.53800000000001</v>
          </cell>
          <cell r="AP256">
            <v>188.39796499999997</v>
          </cell>
          <cell r="AQ256">
            <v>14.397992999999985</v>
          </cell>
          <cell r="AR256">
            <v>19.43729055</v>
          </cell>
          <cell r="AS256">
            <v>25.219884488624984</v>
          </cell>
          <cell r="AT256">
            <v>31.597362778686033</v>
          </cell>
          <cell r="AU256">
            <v>38.389018424447215</v>
          </cell>
          <cell r="AV256">
            <v>45.402776066571505</v>
          </cell>
          <cell r="AW256">
            <v>52.45368459661654</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t="str">
            <v>ND</v>
          </cell>
        </row>
        <row r="257">
          <cell r="B257" t="str">
            <v>mstag:stockCompensationExcludedFromConsensusGrossOfTax</v>
          </cell>
          <cell r="C257">
            <v>6</v>
          </cell>
          <cell r="D257" t="str">
            <v>ISO4217:USD</v>
          </cell>
          <cell r="E257" t="b">
            <v>0</v>
          </cell>
          <cell r="I257" t="str">
            <v>Stock-based compensation adjustment (net of tax)</v>
          </cell>
          <cell r="M257">
            <v>0.04</v>
          </cell>
          <cell r="N257">
            <v>7.0000000000000007E-2</v>
          </cell>
          <cell r="O257">
            <v>6.9000000000000006E-2</v>
          </cell>
          <cell r="P257">
            <v>7.6999999999999999E-2</v>
          </cell>
          <cell r="Q257">
            <v>0.115</v>
          </cell>
          <cell r="R257">
            <v>9.7000000000000003E-2</v>
          </cell>
          <cell r="S257">
            <v>0.123</v>
          </cell>
          <cell r="T257">
            <v>0.10199999999999999</v>
          </cell>
          <cell r="U257">
            <v>0.39700000000000002</v>
          </cell>
          <cell r="V257">
            <v>0.60599999999999998</v>
          </cell>
          <cell r="W257">
            <v>0.72799999999999998</v>
          </cell>
          <cell r="X257">
            <v>1.23</v>
          </cell>
          <cell r="Y257">
            <v>1.1000000000000001</v>
          </cell>
          <cell r="Z257">
            <v>3.35</v>
          </cell>
          <cell r="AA257">
            <v>2.33</v>
          </cell>
          <cell r="AB257">
            <v>1.77</v>
          </cell>
          <cell r="AC257">
            <v>3.62</v>
          </cell>
          <cell r="AD257">
            <v>1.86</v>
          </cell>
          <cell r="AE257">
            <v>3.2539649999999996</v>
          </cell>
          <cell r="AF257">
            <v>2.752812</v>
          </cell>
          <cell r="AG257">
            <v>3.4642319999999995</v>
          </cell>
          <cell r="AH257">
            <v>3.6253979999999997</v>
          </cell>
          <cell r="AI257">
            <v>4.5555509999999986</v>
          </cell>
          <cell r="AK257">
            <v>0.129</v>
          </cell>
          <cell r="AL257">
            <v>0.21200000000000002</v>
          </cell>
          <cell r="AM257">
            <v>0.41200000000000003</v>
          </cell>
          <cell r="AN257">
            <v>1.833</v>
          </cell>
          <cell r="AO257">
            <v>8.01</v>
          </cell>
          <cell r="AP257">
            <v>10.503965000000001</v>
          </cell>
          <cell r="AQ257">
            <v>14.397992999999996</v>
          </cell>
          <cell r="AR257">
            <v>19.437290549999997</v>
          </cell>
          <cell r="AS257">
            <v>25.219884488624995</v>
          </cell>
          <cell r="AT257">
            <v>31.59736277868604</v>
          </cell>
          <cell r="AU257">
            <v>38.389018424447244</v>
          </cell>
          <cell r="AV257">
            <v>45.402776066571555</v>
          </cell>
          <cell r="AW257">
            <v>52.453684596616526</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row>
        <row r="258">
          <cell r="B258" t="str">
            <v>mstag:taxOnOneTimeItemsNotAllocatedToOtherExpenseIncomeItems</v>
          </cell>
          <cell r="C258">
            <v>6</v>
          </cell>
          <cell r="D258" t="str">
            <v>ISO4217:USD</v>
          </cell>
          <cell r="E258" t="b">
            <v>1</v>
          </cell>
          <cell r="I258" t="str">
            <v>Tax Adjustments</v>
          </cell>
          <cell r="M258">
            <v>0</v>
          </cell>
          <cell r="N258">
            <v>0</v>
          </cell>
          <cell r="O258">
            <v>0</v>
          </cell>
          <cell r="P258">
            <v>0</v>
          </cell>
          <cell r="Q258">
            <v>0</v>
          </cell>
          <cell r="R258">
            <v>0</v>
          </cell>
          <cell r="S258">
            <v>0</v>
          </cell>
          <cell r="T258">
            <v>-4.761481481481411E-2</v>
          </cell>
          <cell r="U258">
            <v>0</v>
          </cell>
          <cell r="V258">
            <v>-0.17360000000000045</v>
          </cell>
          <cell r="W258">
            <v>-0.36419999999999997</v>
          </cell>
          <cell r="X258">
            <v>0</v>
          </cell>
          <cell r="Y258">
            <v>0</v>
          </cell>
          <cell r="Z258">
            <v>0</v>
          </cell>
          <cell r="AA258">
            <v>-0.37479999999999852</v>
          </cell>
          <cell r="AB258">
            <v>0</v>
          </cell>
          <cell r="AC258">
            <v>0</v>
          </cell>
          <cell r="AD258">
            <v>0</v>
          </cell>
          <cell r="AE258">
            <v>-2.0271787500000022</v>
          </cell>
          <cell r="AF258">
            <v>-1.1411248000000001</v>
          </cell>
          <cell r="AG258">
            <v>-1.4256928000000018</v>
          </cell>
          <cell r="AH258">
            <v>-1.4901591999999999</v>
          </cell>
          <cell r="AI258">
            <v>-1.8622204000000018</v>
          </cell>
          <cell r="AJ258">
            <v>0</v>
          </cell>
          <cell r="AK258">
            <v>0</v>
          </cell>
          <cell r="AL258">
            <v>0</v>
          </cell>
          <cell r="AM258">
            <v>0</v>
          </cell>
          <cell r="AN258">
            <v>-0.5854148148148145</v>
          </cell>
          <cell r="AO258">
            <v>-0.37479999999999852</v>
          </cell>
          <cell r="AP258">
            <v>-2.0271787500000022</v>
          </cell>
          <cell r="AQ258">
            <v>-5.919197200000001</v>
          </cell>
          <cell r="AR258">
            <v>-7.9267090089999961</v>
          </cell>
          <cell r="AS258">
            <v>-9.5912476159049831</v>
          </cell>
          <cell r="AT258">
            <v>-11.556941472540117</v>
          </cell>
          <cell r="AU258">
            <v>-13.934020948556537</v>
          </cell>
          <cell r="AV258">
            <v>-16.388836123300024</v>
          </cell>
          <cell r="AW258">
            <v>-18.856654108815775</v>
          </cell>
        </row>
        <row r="259">
          <cell r="B259" t="str">
            <v>mstag:statutoryTaxRate</v>
          </cell>
          <cell r="C259">
            <v>0</v>
          </cell>
          <cell r="D259" t="str">
            <v>ms_eqr_gcim_Decimal:ms_eqr_gcim_decimal</v>
          </cell>
          <cell r="E259" t="b">
            <v>0</v>
          </cell>
          <cell r="I259" t="str">
            <v>Tax Adjustments</v>
          </cell>
          <cell r="L259">
            <v>0.4</v>
          </cell>
          <cell r="M259">
            <v>0.4</v>
          </cell>
          <cell r="N259">
            <v>0.4</v>
          </cell>
          <cell r="O259">
            <v>0.4</v>
          </cell>
          <cell r="P259">
            <v>0.4</v>
          </cell>
          <cell r="Q259">
            <v>0.4</v>
          </cell>
          <cell r="R259">
            <v>0.4</v>
          </cell>
          <cell r="S259">
            <v>0.4</v>
          </cell>
          <cell r="T259">
            <v>0.4</v>
          </cell>
          <cell r="U259">
            <v>0.4</v>
          </cell>
          <cell r="V259">
            <v>0.4</v>
          </cell>
          <cell r="W259">
            <v>0.4</v>
          </cell>
          <cell r="X259">
            <v>0.4</v>
          </cell>
          <cell r="Y259">
            <v>0.4</v>
          </cell>
          <cell r="Z259">
            <v>0.4</v>
          </cell>
          <cell r="AA259">
            <v>0.4</v>
          </cell>
          <cell r="AB259">
            <v>0.4</v>
          </cell>
          <cell r="AC259">
            <v>0.4</v>
          </cell>
          <cell r="AD259">
            <v>0.4</v>
          </cell>
          <cell r="AE259">
            <v>0.4</v>
          </cell>
          <cell r="AF259">
            <v>0.4</v>
          </cell>
          <cell r="AG259">
            <v>0.4</v>
          </cell>
          <cell r="AH259">
            <v>0.4</v>
          </cell>
          <cell r="AI259">
            <v>0.4</v>
          </cell>
          <cell r="AJ259">
            <v>0</v>
          </cell>
          <cell r="AK259">
            <v>0.4</v>
          </cell>
          <cell r="AL259">
            <v>0.4</v>
          </cell>
          <cell r="AM259">
            <v>0.4</v>
          </cell>
          <cell r="AN259">
            <v>0.4</v>
          </cell>
          <cell r="AO259">
            <v>0.4</v>
          </cell>
          <cell r="AP259">
            <v>0.4</v>
          </cell>
          <cell r="AQ259">
            <v>0.4</v>
          </cell>
          <cell r="AR259">
            <v>0.4</v>
          </cell>
          <cell r="AS259">
            <v>0.4</v>
          </cell>
          <cell r="AT259">
            <v>0.4</v>
          </cell>
          <cell r="AU259">
            <v>0.4</v>
          </cell>
          <cell r="AV259">
            <v>0.4</v>
          </cell>
          <cell r="AW259">
            <v>0.4</v>
          </cell>
        </row>
        <row r="260">
          <cell r="B260" t="str">
            <v>mstag:statutoryTaxRate</v>
          </cell>
          <cell r="C260">
            <v>0</v>
          </cell>
          <cell r="D260" t="str">
            <v>ms_eqr_gcim_Decimal:ms_eqr_gcim_decimal</v>
          </cell>
          <cell r="E260" t="b">
            <v>0</v>
          </cell>
          <cell r="L260">
            <v>0.4</v>
          </cell>
          <cell r="M260">
            <v>0.4</v>
          </cell>
          <cell r="N260">
            <v>0.4</v>
          </cell>
          <cell r="O260">
            <v>0.4</v>
          </cell>
          <cell r="P260">
            <v>0.4</v>
          </cell>
          <cell r="Q260">
            <v>0.4</v>
          </cell>
          <cell r="R260">
            <v>0.4</v>
          </cell>
          <cell r="S260">
            <v>0.4</v>
          </cell>
          <cell r="T260">
            <v>0.4</v>
          </cell>
          <cell r="U260">
            <v>0.4</v>
          </cell>
          <cell r="V260">
            <v>0.4</v>
          </cell>
          <cell r="W260">
            <v>0.4</v>
          </cell>
          <cell r="X260">
            <v>0.4</v>
          </cell>
          <cell r="Y260">
            <v>0.4</v>
          </cell>
          <cell r="Z260">
            <v>0.4</v>
          </cell>
          <cell r="AA260">
            <v>0.4</v>
          </cell>
          <cell r="AB260">
            <v>0.4</v>
          </cell>
          <cell r="AC260">
            <v>0.4</v>
          </cell>
          <cell r="AD260">
            <v>0.4</v>
          </cell>
          <cell r="AE260">
            <v>0.4</v>
          </cell>
          <cell r="AF260">
            <v>0.4</v>
          </cell>
          <cell r="AG260">
            <v>0.4</v>
          </cell>
          <cell r="AH260">
            <v>0.4</v>
          </cell>
          <cell r="AI260">
            <v>0.4</v>
          </cell>
          <cell r="AK260">
            <v>0.4</v>
          </cell>
          <cell r="AL260">
            <v>0.4</v>
          </cell>
          <cell r="AM260">
            <v>0.4</v>
          </cell>
          <cell r="AN260">
            <v>0.4</v>
          </cell>
          <cell r="AO260">
            <v>0.4</v>
          </cell>
          <cell r="AP260">
            <v>0.4</v>
          </cell>
          <cell r="AQ260">
            <v>0.4</v>
          </cell>
          <cell r="AR260">
            <v>0.4</v>
          </cell>
          <cell r="AS260">
            <v>0.4</v>
          </cell>
          <cell r="AT260">
            <v>0.4</v>
          </cell>
          <cell r="AU260">
            <v>0.4</v>
          </cell>
          <cell r="AV260">
            <v>0.4</v>
          </cell>
          <cell r="AW260">
            <v>0.4</v>
          </cell>
        </row>
      </sheetData>
      <sheetData sheetId="5" refreshError="1">
        <row r="1">
          <cell r="B1" t="str">
            <v>ElementName</v>
          </cell>
          <cell r="C1" t="str">
            <v>ScaleOverride</v>
          </cell>
          <cell r="D1" t="str">
            <v>UnitOverride</v>
          </cell>
          <cell r="E1" t="str">
            <v>ReverseSign</v>
          </cell>
          <cell r="F1" t="str">
            <v>IsDrivingAssumption</v>
          </cell>
          <cell r="G1" t="str">
            <v>SegmentID</v>
          </cell>
          <cell r="I1" t="str">
            <v>Select Model Case:</v>
          </cell>
          <cell r="K1">
            <v>9</v>
          </cell>
          <cell r="AA1" t="str">
            <v>Jordan Monahan: 212-761-8094 / jordan.monahan@morganstanley.com</v>
          </cell>
          <cell r="AE1" t="str">
            <v>Jordan Monahan: 212-761-8094 / jordan.monahan@morganstanley.com</v>
          </cell>
          <cell r="AI1" t="str">
            <v>Jordan Monahan: 212-761-8094 / jordan.monahan@morganstanley.com</v>
          </cell>
        </row>
        <row r="2">
          <cell r="AA2" t="str">
            <v>Scott Devitt: 212-761-3365 / scott.devitt@morganstanley.com</v>
          </cell>
          <cell r="AE2" t="str">
            <v>Scott Devitt: 212-761-3365 / scott.devitt@morganstanley.com</v>
          </cell>
          <cell r="AI2" t="str">
            <v>Scott Devitt: 212-761-3365 / scott.devitt@morganstanley.com</v>
          </cell>
        </row>
        <row r="3">
          <cell r="AI3" t="str">
            <v>Erhan Soyer-Osman: 212-761-3483 / erhan.soyer@morganstanley.com</v>
          </cell>
        </row>
        <row r="4">
          <cell r="L4" t="str">
            <v>2009-Q1</v>
          </cell>
          <cell r="M4" t="str">
            <v>2009-Q2</v>
          </cell>
          <cell r="N4" t="str">
            <v>2009-Q3</v>
          </cell>
          <cell r="O4" t="str">
            <v>2009-Q4</v>
          </cell>
          <cell r="P4" t="str">
            <v>2010-Q1</v>
          </cell>
          <cell r="Q4" t="str">
            <v>2010-Q2</v>
          </cell>
          <cell r="R4" t="str">
            <v>2010-Q3</v>
          </cell>
          <cell r="S4" t="str">
            <v>2010-Q4</v>
          </cell>
          <cell r="T4" t="str">
            <v>2011-Q1</v>
          </cell>
          <cell r="U4" t="str">
            <v>2011-Q2</v>
          </cell>
          <cell r="V4" t="str">
            <v>2011-Q3</v>
          </cell>
          <cell r="W4" t="str">
            <v>2011-Q4</v>
          </cell>
          <cell r="X4" t="str">
            <v>2012-Q1</v>
          </cell>
          <cell r="Y4" t="str">
            <v>2012-Q2</v>
          </cell>
          <cell r="Z4" t="str">
            <v>2012-Q3</v>
          </cell>
          <cell r="AA4" t="str">
            <v>2012-Q4</v>
          </cell>
          <cell r="AB4" t="str">
            <v>2013-Q1</v>
          </cell>
          <cell r="AC4" t="str">
            <v>2013-Q2</v>
          </cell>
          <cell r="AD4" t="str">
            <v>2013-Q3</v>
          </cell>
          <cell r="AE4" t="str">
            <v>2013-Q4</v>
          </cell>
          <cell r="AF4" t="str">
            <v>2014-Q1</v>
          </cell>
          <cell r="AG4" t="str">
            <v>2008-FY</v>
          </cell>
          <cell r="AH4" t="str">
            <v>2009-FY</v>
          </cell>
          <cell r="AI4" t="str">
            <v>2010-FY</v>
          </cell>
          <cell r="AJ4" t="str">
            <v>2011-FY</v>
          </cell>
          <cell r="AK4" t="str">
            <v>2012-FY</v>
          </cell>
          <cell r="AL4" t="str">
            <v>2013-FY</v>
          </cell>
          <cell r="AM4" t="str">
            <v>2014-FY</v>
          </cell>
          <cell r="AN4" t="str">
            <v>2015-FY</v>
          </cell>
          <cell r="AO4" t="str">
            <v>2016-FY</v>
          </cell>
          <cell r="AP4" t="str">
            <v>2017-FY</v>
          </cell>
          <cell r="AQ4" t="str">
            <v>2018-FY</v>
          </cell>
          <cell r="AR4" t="str">
            <v>2019-FY</v>
          </cell>
          <cell r="AS4" t="str">
            <v>2020-FY</v>
          </cell>
          <cell r="AT4" t="str">
            <v>2017-FY</v>
          </cell>
          <cell r="AU4" t="str">
            <v>2018-FY</v>
          </cell>
          <cell r="AV4" t="str">
            <v>2019-FY</v>
          </cell>
          <cell r="AW4" t="str">
            <v>2020-FY</v>
          </cell>
        </row>
        <row r="5">
          <cell r="I5" t="str">
            <v>Period-End Date</v>
          </cell>
          <cell r="L5">
            <v>39903</v>
          </cell>
          <cell r="M5">
            <v>39994</v>
          </cell>
          <cell r="N5">
            <v>40086</v>
          </cell>
          <cell r="O5">
            <v>40178</v>
          </cell>
          <cell r="P5">
            <v>40268</v>
          </cell>
          <cell r="Q5">
            <v>40359</v>
          </cell>
          <cell r="R5">
            <v>40451</v>
          </cell>
          <cell r="S5">
            <v>40543</v>
          </cell>
          <cell r="T5">
            <v>40633</v>
          </cell>
          <cell r="U5">
            <v>40724</v>
          </cell>
          <cell r="V5">
            <v>40816</v>
          </cell>
          <cell r="W5">
            <v>40908</v>
          </cell>
          <cell r="X5">
            <v>40999</v>
          </cell>
          <cell r="Y5">
            <v>41090</v>
          </cell>
          <cell r="Z5">
            <v>41182</v>
          </cell>
          <cell r="AA5">
            <v>41274</v>
          </cell>
          <cell r="AB5">
            <v>41364</v>
          </cell>
          <cell r="AC5">
            <v>41455</v>
          </cell>
          <cell r="AD5">
            <v>41547</v>
          </cell>
          <cell r="AE5">
            <v>41639</v>
          </cell>
          <cell r="AF5">
            <v>41729</v>
          </cell>
          <cell r="AG5">
            <v>39813</v>
          </cell>
          <cell r="AH5">
            <v>40178</v>
          </cell>
          <cell r="AI5">
            <v>40543</v>
          </cell>
          <cell r="AJ5">
            <v>40908</v>
          </cell>
          <cell r="AK5">
            <v>41274</v>
          </cell>
          <cell r="AL5">
            <v>41639</v>
          </cell>
          <cell r="AM5">
            <v>42004</v>
          </cell>
          <cell r="AN5">
            <v>42369</v>
          </cell>
          <cell r="AO5">
            <v>42735</v>
          </cell>
          <cell r="AP5">
            <v>43100</v>
          </cell>
          <cell r="AQ5">
            <v>43465</v>
          </cell>
          <cell r="AR5">
            <v>43830</v>
          </cell>
          <cell r="AS5">
            <v>44196</v>
          </cell>
          <cell r="AT5">
            <v>43100</v>
          </cell>
          <cell r="AU5">
            <v>43465</v>
          </cell>
          <cell r="AV5">
            <v>43830</v>
          </cell>
          <cell r="AW5">
            <v>44196</v>
          </cell>
        </row>
        <row r="6">
          <cell r="I6" t="str">
            <v>Morgan Stanley | Millennial Media model</v>
          </cell>
          <cell r="L6">
            <v>40178</v>
          </cell>
          <cell r="P6">
            <v>40543</v>
          </cell>
          <cell r="T6">
            <v>40908</v>
          </cell>
          <cell r="X6">
            <v>41274</v>
          </cell>
          <cell r="AB6">
            <v>41639</v>
          </cell>
          <cell r="AF6">
            <v>42004</v>
          </cell>
        </row>
        <row r="7">
          <cell r="I7" t="str">
            <v>(USD millions)</v>
          </cell>
          <cell r="L7">
            <v>1</v>
          </cell>
          <cell r="M7">
            <v>2</v>
          </cell>
          <cell r="N7">
            <v>3</v>
          </cell>
          <cell r="O7">
            <v>4</v>
          </cell>
          <cell r="P7">
            <v>1</v>
          </cell>
          <cell r="Q7">
            <v>2</v>
          </cell>
          <cell r="R7">
            <v>3</v>
          </cell>
          <cell r="S7">
            <v>4</v>
          </cell>
          <cell r="T7">
            <v>1</v>
          </cell>
          <cell r="U7">
            <v>2</v>
          </cell>
          <cell r="V7">
            <v>3</v>
          </cell>
          <cell r="W7">
            <v>4</v>
          </cell>
          <cell r="X7">
            <v>1</v>
          </cell>
          <cell r="Y7">
            <v>2</v>
          </cell>
          <cell r="Z7">
            <v>3</v>
          </cell>
          <cell r="AA7">
            <v>4</v>
          </cell>
          <cell r="AB7">
            <v>1</v>
          </cell>
          <cell r="AC7">
            <v>2</v>
          </cell>
          <cell r="AD7">
            <v>3</v>
          </cell>
          <cell r="AE7">
            <v>4</v>
          </cell>
          <cell r="AF7">
            <v>1</v>
          </cell>
          <cell r="AG7">
            <v>39813</v>
          </cell>
          <cell r="AH7">
            <v>40178</v>
          </cell>
          <cell r="AI7">
            <v>40543</v>
          </cell>
          <cell r="AJ7">
            <v>40908</v>
          </cell>
          <cell r="AK7">
            <v>41274</v>
          </cell>
          <cell r="AL7">
            <v>41639</v>
          </cell>
          <cell r="AM7">
            <v>42004</v>
          </cell>
          <cell r="AN7">
            <v>42369</v>
          </cell>
          <cell r="AO7">
            <v>42735</v>
          </cell>
          <cell r="AP7">
            <v>43100</v>
          </cell>
          <cell r="AQ7">
            <v>43465</v>
          </cell>
          <cell r="AR7">
            <v>43830</v>
          </cell>
          <cell r="AS7">
            <v>44196</v>
          </cell>
          <cell r="AT7">
            <v>43100</v>
          </cell>
          <cell r="AU7">
            <v>43465</v>
          </cell>
          <cell r="AV7">
            <v>43830</v>
          </cell>
          <cell r="AW7">
            <v>44196</v>
          </cell>
        </row>
        <row r="8">
          <cell r="I8" t="str">
            <v>Total revenue</v>
          </cell>
          <cell r="L8">
            <v>1.627</v>
          </cell>
          <cell r="M8">
            <v>3.3879999999999999</v>
          </cell>
          <cell r="N8">
            <v>4.1029999999999998</v>
          </cell>
          <cell r="O8">
            <v>7.1020000000000003</v>
          </cell>
          <cell r="P8">
            <v>8.8249999999999993</v>
          </cell>
          <cell r="Q8">
            <v>9.2579999999999991</v>
          </cell>
          <cell r="R8">
            <v>11.004</v>
          </cell>
          <cell r="S8">
            <v>18.741</v>
          </cell>
          <cell r="T8">
            <v>21.492999999999999</v>
          </cell>
          <cell r="U8">
            <v>22.446999999999999</v>
          </cell>
          <cell r="V8">
            <v>25.189</v>
          </cell>
          <cell r="W8">
            <v>34.548999999999999</v>
          </cell>
          <cell r="X8">
            <v>32.93</v>
          </cell>
          <cell r="Y8">
            <v>39.411000000000001</v>
          </cell>
          <cell r="Z8">
            <v>47.366</v>
          </cell>
          <cell r="AA8">
            <v>57.96</v>
          </cell>
          <cell r="AB8">
            <v>49.438000000000002</v>
          </cell>
          <cell r="AC8">
            <v>57.009</v>
          </cell>
          <cell r="AD8">
            <v>84.785139999999998</v>
          </cell>
          <cell r="AE8">
            <v>127.51200000000001</v>
          </cell>
          <cell r="AF8">
            <v>74.157000000000011</v>
          </cell>
          <cell r="AG8">
            <v>6.2809999999999997</v>
          </cell>
          <cell r="AH8">
            <v>16.22</v>
          </cell>
          <cell r="AI8">
            <v>47.827999999999996</v>
          </cell>
          <cell r="AJ8">
            <v>103.678</v>
          </cell>
          <cell r="AK8">
            <v>182.93167</v>
          </cell>
          <cell r="AL8">
            <v>293.33306170000003</v>
          </cell>
          <cell r="AM8">
            <v>439.99959255000005</v>
          </cell>
          <cell r="AN8">
            <v>624.79942142100003</v>
          </cell>
          <cell r="AO8">
            <v>837.23122470414</v>
          </cell>
          <cell r="AP8">
            <v>1054.9113431272165</v>
          </cell>
          <cell r="AQ8">
            <v>1271.168168468296</v>
          </cell>
          <cell r="AR8">
            <v>1461.8433937385403</v>
          </cell>
          <cell r="AS8">
            <v>1600.7185161437017</v>
          </cell>
          <cell r="AT8">
            <v>1109.74979763648</v>
          </cell>
          <cell r="AU8">
            <v>1337.0265561924311</v>
          </cell>
          <cell r="AV8">
            <v>1556.084987158999</v>
          </cell>
          <cell r="AW8">
            <v>1760.0441585959034</v>
          </cell>
        </row>
        <row r="9">
          <cell r="I9" t="str">
            <v>Period-to-period change</v>
          </cell>
          <cell r="L9" t="str">
            <v>NA</v>
          </cell>
          <cell r="M9">
            <v>1.7609999999999999</v>
          </cell>
          <cell r="N9">
            <v>0.71499999999999986</v>
          </cell>
          <cell r="O9">
            <v>2.9990000000000006</v>
          </cell>
          <cell r="P9">
            <v>1.722999999999999</v>
          </cell>
          <cell r="Q9">
            <v>0.43299999999999983</v>
          </cell>
          <cell r="R9">
            <v>1.7460000000000004</v>
          </cell>
          <cell r="S9">
            <v>7.7370000000000001</v>
          </cell>
          <cell r="T9">
            <v>2.7519999999999989</v>
          </cell>
          <cell r="U9">
            <v>0.95400000000000063</v>
          </cell>
          <cell r="V9">
            <v>2.7420000000000009</v>
          </cell>
          <cell r="W9">
            <v>9.36</v>
          </cell>
          <cell r="X9">
            <v>-1.6189999999999998</v>
          </cell>
          <cell r="Y9">
            <v>6.4810000000000016</v>
          </cell>
          <cell r="Z9">
            <v>7.9549999999999983</v>
          </cell>
          <cell r="AA9">
            <v>10.594000000000001</v>
          </cell>
          <cell r="AB9">
            <v>-8.5219999999999985</v>
          </cell>
          <cell r="AC9">
            <v>7.570999999999998</v>
          </cell>
          <cell r="AD9">
            <v>27.776139999999998</v>
          </cell>
          <cell r="AE9">
            <v>42.726860000000016</v>
          </cell>
          <cell r="AF9">
            <v>-53.355000000000004</v>
          </cell>
          <cell r="AG9">
            <v>11.356499999999983</v>
          </cell>
          <cell r="AH9">
            <v>9.9390000000000001</v>
          </cell>
          <cell r="AI9">
            <v>31.607999999999997</v>
          </cell>
          <cell r="AJ9">
            <v>55.85</v>
          </cell>
          <cell r="AK9">
            <v>79.25367</v>
          </cell>
          <cell r="AL9">
            <v>110.40139170000003</v>
          </cell>
          <cell r="AM9">
            <v>146.66653085000002</v>
          </cell>
          <cell r="AN9">
            <v>184.79982887099999</v>
          </cell>
          <cell r="AO9">
            <v>212.43180328313997</v>
          </cell>
          <cell r="AP9">
            <v>217.68011842307646</v>
          </cell>
          <cell r="AQ9">
            <v>216.25682534107955</v>
          </cell>
          <cell r="AR9">
            <v>190.67522527024425</v>
          </cell>
          <cell r="AS9">
            <v>138.87512240516139</v>
          </cell>
          <cell r="AT9">
            <v>226.19104155647995</v>
          </cell>
          <cell r="AU9">
            <v>227.27675855595112</v>
          </cell>
          <cell r="AV9">
            <v>219.05843096656781</v>
          </cell>
          <cell r="AW9">
            <v>203.9591714369044</v>
          </cell>
        </row>
        <row r="10">
          <cell r="I10" t="str">
            <v>% change Y/Y</v>
          </cell>
          <cell r="L10" t="str">
            <v>NA</v>
          </cell>
          <cell r="M10" t="str">
            <v>NA</v>
          </cell>
          <cell r="N10" t="str">
            <v>NA</v>
          </cell>
          <cell r="O10" t="str">
            <v>NA</v>
          </cell>
          <cell r="P10">
            <v>4.4240934234787952</v>
          </cell>
          <cell r="Q10">
            <v>1.7325855962219596</v>
          </cell>
          <cell r="R10">
            <v>1.6819400438703389</v>
          </cell>
          <cell r="S10">
            <v>1.6388341312306389</v>
          </cell>
          <cell r="T10">
            <v>1.4354674220963175</v>
          </cell>
          <cell r="U10">
            <v>1.4246057463815078</v>
          </cell>
          <cell r="V10">
            <v>1.2890766993820431</v>
          </cell>
          <cell r="W10">
            <v>0.84349821247532142</v>
          </cell>
          <cell r="X10">
            <v>0.53212673893825913</v>
          </cell>
          <cell r="Y10">
            <v>0.75573573306009734</v>
          </cell>
          <cell r="Z10">
            <v>0.88042399460081788</v>
          </cell>
          <cell r="AA10">
            <v>0.67761729717213237</v>
          </cell>
          <cell r="AB10">
            <v>0.50130580018220483</v>
          </cell>
          <cell r="AC10">
            <v>0.44652508182994599</v>
          </cell>
          <cell r="AD10">
            <v>0.79</v>
          </cell>
          <cell r="AE10">
            <v>1.2000000000000002</v>
          </cell>
          <cell r="AF10">
            <v>0.50000000000000022</v>
          </cell>
          <cell r="AG10">
            <v>0.49999999999999978</v>
          </cell>
          <cell r="AH10">
            <v>1.5823913389587645</v>
          </cell>
          <cell r="AI10">
            <v>1.9487053020961773</v>
          </cell>
          <cell r="AJ10">
            <v>1.1677260182319982</v>
          </cell>
          <cell r="AK10">
            <v>0.76442128513281515</v>
          </cell>
          <cell r="AL10">
            <v>0.60351163743270941</v>
          </cell>
          <cell r="AM10">
            <v>0.5</v>
          </cell>
          <cell r="AN10">
            <v>0.41999999999999993</v>
          </cell>
          <cell r="AO10">
            <v>0.33999999999999986</v>
          </cell>
          <cell r="AP10">
            <v>0.26</v>
          </cell>
          <cell r="AQ10">
            <v>0.20500000000000007</v>
          </cell>
          <cell r="AR10">
            <v>0.14999999999999991</v>
          </cell>
          <cell r="AS10">
            <v>9.4999999999999973E-2</v>
          </cell>
          <cell r="AT10">
            <v>1053.2454259562014</v>
          </cell>
          <cell r="AU10">
            <v>1279.6339474815748</v>
          </cell>
          <cell r="AV10">
            <v>1513.4258688857185</v>
          </cell>
          <cell r="AW10">
            <v>1748.456153220551</v>
          </cell>
        </row>
        <row r="11">
          <cell r="I11" t="str">
            <v>% change Q/Q</v>
          </cell>
          <cell r="L11" t="str">
            <v>NA</v>
          </cell>
          <cell r="M11">
            <v>1.082360172095882</v>
          </cell>
          <cell r="N11">
            <v>0.21103896103896091</v>
          </cell>
          <cell r="O11">
            <v>0.73092858883743617</v>
          </cell>
          <cell r="P11">
            <v>0.24260771613629939</v>
          </cell>
          <cell r="Q11">
            <v>4.9065155807365368E-2</v>
          </cell>
          <cell r="R11">
            <v>0.1885936487362283</v>
          </cell>
          <cell r="S11">
            <v>0.70310796074154847</v>
          </cell>
          <cell r="T11">
            <v>0.14684381836614913</v>
          </cell>
          <cell r="U11">
            <v>4.438654445633472E-2</v>
          </cell>
          <cell r="V11">
            <v>0.12215440816144696</v>
          </cell>
          <cell r="W11">
            <v>0.37159077375044669</v>
          </cell>
          <cell r="X11">
            <v>-4.6860980057309876E-2</v>
          </cell>
          <cell r="Y11">
            <v>0.19681141815973291</v>
          </cell>
          <cell r="Z11">
            <v>0.20184720002029888</v>
          </cell>
          <cell r="AA11">
            <v>0.22366254275218522</v>
          </cell>
          <cell r="AB11">
            <v>-0.14703243616287087</v>
          </cell>
          <cell r="AC11">
            <v>0.15314130830535211</v>
          </cell>
          <cell r="AD11">
            <v>0.48722377168517239</v>
          </cell>
          <cell r="AE11">
            <v>0.50394278997475284</v>
          </cell>
          <cell r="AF11">
            <v>-0.41843120647468468</v>
          </cell>
          <cell r="AG11">
            <v>0.15314130830535189</v>
          </cell>
          <cell r="AH11">
            <v>0.48722377168517261</v>
          </cell>
          <cell r="AI11">
            <v>0.50394278997475306</v>
          </cell>
          <cell r="AL11">
            <v>9.9390000000000001</v>
          </cell>
          <cell r="AM11">
            <v>31.607999999999997</v>
          </cell>
          <cell r="AN11">
            <v>55.85</v>
          </cell>
          <cell r="AO11">
            <v>88.643000000000029</v>
          </cell>
          <cell r="AP11">
            <v>101.87599999999998</v>
          </cell>
          <cell r="AQ11">
            <v>149.27684999999997</v>
          </cell>
          <cell r="AR11">
            <v>177.3895399999999</v>
          </cell>
          <cell r="AS11">
            <v>198.67628479999996</v>
          </cell>
          <cell r="AT11">
            <v>209.80215674879992</v>
          </cell>
          <cell r="AU11">
            <v>210.80920710119426</v>
          </cell>
          <cell r="AV11">
            <v>203.18634617241491</v>
          </cell>
          <cell r="AW11">
            <v>189.18111770344285</v>
          </cell>
        </row>
        <row r="12">
          <cell r="I12" t="str">
            <v>DRIVER: Base case - % change Y/Y</v>
          </cell>
          <cell r="L12" t="str">
            <v>NA</v>
          </cell>
          <cell r="M12" t="str">
            <v>NA</v>
          </cell>
          <cell r="N12" t="str">
            <v>NA</v>
          </cell>
          <cell r="O12" t="str">
            <v>NA</v>
          </cell>
          <cell r="P12">
            <v>4.4240934234787952</v>
          </cell>
          <cell r="Q12">
            <v>1.7325855962219596</v>
          </cell>
          <cell r="R12">
            <v>1.6819400438703389</v>
          </cell>
          <cell r="S12">
            <v>1.6388341312306389</v>
          </cell>
          <cell r="T12">
            <v>1.4354674220963175</v>
          </cell>
          <cell r="U12">
            <v>1.4246057463815078</v>
          </cell>
          <cell r="V12">
            <v>1.2890766993820431</v>
          </cell>
          <cell r="W12">
            <v>0.84349821247532142</v>
          </cell>
          <cell r="X12">
            <v>0.40717184395526468</v>
          </cell>
          <cell r="Y12">
            <v>0.75573573306009734</v>
          </cell>
          <cell r="Z12">
            <v>1.4621858747866132</v>
          </cell>
          <cell r="AA12">
            <v>0.83</v>
          </cell>
          <cell r="AB12">
            <v>0.79</v>
          </cell>
          <cell r="AC12">
            <v>0.65</v>
          </cell>
          <cell r="AD12">
            <v>0.56000000000000005</v>
          </cell>
          <cell r="AE12">
            <v>0.51</v>
          </cell>
          <cell r="AF12">
            <v>0.5</v>
          </cell>
          <cell r="AG12">
            <v>0.5</v>
          </cell>
          <cell r="AH12">
            <v>0.5</v>
          </cell>
          <cell r="AI12">
            <v>0.5</v>
          </cell>
          <cell r="AL12">
            <v>1.5823913389587645</v>
          </cell>
          <cell r="AM12">
            <v>0.5</v>
          </cell>
          <cell r="AN12">
            <v>0.42</v>
          </cell>
          <cell r="AO12">
            <v>0.33999999999999997</v>
          </cell>
          <cell r="AP12">
            <v>0.25999999999999995</v>
          </cell>
          <cell r="AQ12">
            <v>0.20499999999999996</v>
          </cell>
          <cell r="AR12">
            <v>0.14999999999999997</v>
          </cell>
          <cell r="AS12">
            <v>9.4999999999999973E-2</v>
          </cell>
          <cell r="AT12">
            <v>0.25600000000000006</v>
          </cell>
          <cell r="AU12">
            <v>0.20480000000000007</v>
          </cell>
          <cell r="AV12">
            <v>0.16384000000000007</v>
          </cell>
          <cell r="AW12">
            <v>0.13107200000000005</v>
          </cell>
        </row>
        <row r="13">
          <cell r="I13" t="str">
            <v>Bull case - % change Y/Y</v>
          </cell>
          <cell r="L13" t="str">
            <v>NA</v>
          </cell>
          <cell r="M13">
            <v>1.082360172095882</v>
          </cell>
          <cell r="N13">
            <v>0.21103896103896091</v>
          </cell>
          <cell r="O13">
            <v>0.73092858883743617</v>
          </cell>
          <cell r="P13">
            <v>0.24260771613629939</v>
          </cell>
          <cell r="Q13">
            <v>4.9065155807365368E-2</v>
          </cell>
          <cell r="R13">
            <v>0.1885936487362283</v>
          </cell>
          <cell r="S13">
            <v>0.70310796074154847</v>
          </cell>
          <cell r="T13">
            <v>0.14684381836614913</v>
          </cell>
          <cell r="U13">
            <v>4.438654445633472E-2</v>
          </cell>
          <cell r="V13">
            <v>0.12215440816144696</v>
          </cell>
          <cell r="W13">
            <v>0.37159077375044669</v>
          </cell>
          <cell r="X13">
            <v>-4.6860980057309876E-2</v>
          </cell>
          <cell r="Y13">
            <v>0.19681141815973291</v>
          </cell>
          <cell r="Z13">
            <v>0.5736723249854101</v>
          </cell>
          <cell r="AA13">
            <v>0.88</v>
          </cell>
          <cell r="AB13">
            <v>0.84000000000000008</v>
          </cell>
          <cell r="AC13">
            <v>0.70000000000000007</v>
          </cell>
          <cell r="AD13">
            <v>0.6100000000000001</v>
          </cell>
          <cell r="AE13">
            <v>0.56000000000000005</v>
          </cell>
          <cell r="AF13">
            <v>0.53</v>
          </cell>
          <cell r="AG13">
            <v>0.53</v>
          </cell>
          <cell r="AH13">
            <v>0.53</v>
          </cell>
          <cell r="AI13">
            <v>0.53</v>
          </cell>
          <cell r="AM13">
            <v>0.53</v>
          </cell>
          <cell r="AN13">
            <v>0.43000000000000005</v>
          </cell>
          <cell r="AO13">
            <v>0.35000000000000009</v>
          </cell>
          <cell r="AP13">
            <v>0.28600000000000003</v>
          </cell>
          <cell r="AQ13">
            <v>0.23480000000000006</v>
          </cell>
          <cell r="AR13">
            <v>0.43000000000000005</v>
          </cell>
          <cell r="AS13">
            <v>0.35000000000000009</v>
          </cell>
          <cell r="AT13">
            <v>0.28600000000000003</v>
          </cell>
          <cell r="AU13">
            <v>0.23480000000000006</v>
          </cell>
          <cell r="AV13">
            <v>0.19384000000000007</v>
          </cell>
          <cell r="AW13">
            <v>0.16107200000000005</v>
          </cell>
        </row>
        <row r="14">
          <cell r="I14" t="str">
            <v>Bull case spread - bps</v>
          </cell>
          <cell r="X14">
            <v>0.37614717061579339</v>
          </cell>
          <cell r="AA14">
            <v>500</v>
          </cell>
          <cell r="AB14">
            <v>200</v>
          </cell>
          <cell r="AC14">
            <v>200</v>
          </cell>
          <cell r="AD14">
            <v>300</v>
          </cell>
          <cell r="AE14">
            <v>0.43</v>
          </cell>
          <cell r="AF14">
            <v>0.42</v>
          </cell>
          <cell r="AG14">
            <v>0.42</v>
          </cell>
          <cell r="AH14">
            <v>0.4</v>
          </cell>
          <cell r="AI14">
            <v>0.4</v>
          </cell>
          <cell r="AM14">
            <v>300</v>
          </cell>
          <cell r="AN14">
            <v>300</v>
          </cell>
          <cell r="AO14">
            <v>300</v>
          </cell>
          <cell r="AP14">
            <v>300</v>
          </cell>
          <cell r="AQ14">
            <v>300</v>
          </cell>
          <cell r="AR14">
            <v>0.35</v>
          </cell>
          <cell r="AS14">
            <v>0.29749999999999999</v>
          </cell>
          <cell r="AT14">
            <v>0.25287499999999996</v>
          </cell>
          <cell r="AU14">
            <v>0.21494374999999996</v>
          </cell>
          <cell r="AV14">
            <v>0.18270218749999997</v>
          </cell>
          <cell r="AW14">
            <v>0.15529685937499998</v>
          </cell>
        </row>
        <row r="15">
          <cell r="I15" t="str">
            <v>Bear case - % change Y/Y</v>
          </cell>
          <cell r="AA15">
            <v>0.79999999999999993</v>
          </cell>
          <cell r="AB15">
            <v>0.48</v>
          </cell>
          <cell r="AC15">
            <v>0.52</v>
          </cell>
          <cell r="AD15">
            <v>0.76</v>
          </cell>
          <cell r="AE15">
            <v>0.45999999999999996</v>
          </cell>
          <cell r="AF15">
            <v>0.44999999999999996</v>
          </cell>
          <cell r="AG15">
            <v>0.44999999999999996</v>
          </cell>
          <cell r="AH15">
            <v>0.43000000000000005</v>
          </cell>
          <cell r="AI15">
            <v>0.43000000000000005</v>
          </cell>
          <cell r="AM15">
            <v>0.47</v>
          </cell>
          <cell r="AN15">
            <v>0.37</v>
          </cell>
          <cell r="AO15">
            <v>0.29000000000000004</v>
          </cell>
          <cell r="AP15">
            <v>0.22600000000000006</v>
          </cell>
          <cell r="AQ15">
            <v>0.17480000000000007</v>
          </cell>
          <cell r="AR15">
            <v>0.38</v>
          </cell>
          <cell r="AS15">
            <v>0.32750000000000001</v>
          </cell>
          <cell r="AT15">
            <v>0.28287499999999999</v>
          </cell>
          <cell r="AU15">
            <v>0.24494374999999996</v>
          </cell>
          <cell r="AV15">
            <v>0.21270218749999997</v>
          </cell>
          <cell r="AW15">
            <v>0.18529685937499998</v>
          </cell>
        </row>
        <row r="16">
          <cell r="I16" t="str">
            <v>Bear case spread - bps</v>
          </cell>
          <cell r="AA16">
            <v>-300</v>
          </cell>
          <cell r="AB16">
            <v>-300</v>
          </cell>
          <cell r="AC16">
            <v>-300</v>
          </cell>
          <cell r="AD16">
            <v>-300</v>
          </cell>
          <cell r="AE16">
            <v>300</v>
          </cell>
          <cell r="AF16">
            <v>300</v>
          </cell>
          <cell r="AG16">
            <v>300</v>
          </cell>
          <cell r="AH16">
            <v>300</v>
          </cell>
          <cell r="AI16">
            <v>300</v>
          </cell>
          <cell r="AM16">
            <v>-300</v>
          </cell>
          <cell r="AN16">
            <v>-300</v>
          </cell>
          <cell r="AO16">
            <v>-300</v>
          </cell>
          <cell r="AP16">
            <v>-300</v>
          </cell>
          <cell r="AQ16">
            <v>-300</v>
          </cell>
          <cell r="AR16">
            <v>300</v>
          </cell>
          <cell r="AS16">
            <v>300</v>
          </cell>
          <cell r="AT16">
            <v>300</v>
          </cell>
          <cell r="AU16">
            <v>300</v>
          </cell>
          <cell r="AV16">
            <v>300</v>
          </cell>
          <cell r="AW16">
            <v>300</v>
          </cell>
        </row>
        <row r="17">
          <cell r="I17" t="str">
            <v>SCENARIO OUTPUT</v>
          </cell>
          <cell r="AA17">
            <v>0.83</v>
          </cell>
          <cell r="AB17">
            <v>0.51</v>
          </cell>
          <cell r="AC17">
            <v>0.55000000000000004</v>
          </cell>
          <cell r="AD17">
            <v>0.79</v>
          </cell>
          <cell r="AE17">
            <v>0.4</v>
          </cell>
          <cell r="AF17">
            <v>0.39</v>
          </cell>
          <cell r="AG17">
            <v>0.39</v>
          </cell>
          <cell r="AH17">
            <v>0.37</v>
          </cell>
          <cell r="AI17">
            <v>0.37</v>
          </cell>
          <cell r="AM17">
            <v>0.5</v>
          </cell>
          <cell r="AN17">
            <v>0.4</v>
          </cell>
          <cell r="AO17">
            <v>0.32000000000000006</v>
          </cell>
          <cell r="AP17">
            <v>0.25600000000000006</v>
          </cell>
          <cell r="AQ17">
            <v>0.20480000000000007</v>
          </cell>
          <cell r="AR17">
            <v>0.31999999999999995</v>
          </cell>
          <cell r="AS17">
            <v>0.26749999999999996</v>
          </cell>
          <cell r="AT17">
            <v>0.22287499999999996</v>
          </cell>
          <cell r="AU17">
            <v>0.18494374999999996</v>
          </cell>
          <cell r="AV17">
            <v>0.15270218749999998</v>
          </cell>
          <cell r="AW17">
            <v>0.12529685937499999</v>
          </cell>
        </row>
        <row r="18">
          <cell r="I18" t="str">
            <v>Bear case spread - bps</v>
          </cell>
          <cell r="AE18">
            <v>-300</v>
          </cell>
          <cell r="AF18">
            <v>-300</v>
          </cell>
          <cell r="AG18">
            <v>-300</v>
          </cell>
          <cell r="AH18">
            <v>-300</v>
          </cell>
          <cell r="AI18">
            <v>-300</v>
          </cell>
          <cell r="AR18">
            <v>-300</v>
          </cell>
          <cell r="AS18">
            <v>-300</v>
          </cell>
          <cell r="AT18">
            <v>-300</v>
          </cell>
          <cell r="AU18">
            <v>-300</v>
          </cell>
          <cell r="AV18">
            <v>-300</v>
          </cell>
          <cell r="AW18">
            <v>-300</v>
          </cell>
        </row>
        <row r="19">
          <cell r="I19" t="str">
            <v>Guidance</v>
          </cell>
          <cell r="X19">
            <v>30</v>
          </cell>
          <cell r="Y19">
            <v>37.5</v>
          </cell>
          <cell r="Z19">
            <v>44.25</v>
          </cell>
          <cell r="AA19">
            <v>62.25</v>
          </cell>
          <cell r="AB19">
            <v>49</v>
          </cell>
          <cell r="AC19">
            <v>59</v>
          </cell>
          <cell r="AD19">
            <v>82.5</v>
          </cell>
          <cell r="AE19">
            <v>0.43</v>
          </cell>
          <cell r="AF19">
            <v>0.42</v>
          </cell>
          <cell r="AG19">
            <v>0.42</v>
          </cell>
          <cell r="AH19">
            <v>0.4</v>
          </cell>
          <cell r="AI19">
            <v>0.4</v>
          </cell>
          <cell r="AK19">
            <v>181.75</v>
          </cell>
          <cell r="AL19">
            <v>345</v>
          </cell>
          <cell r="AM19">
            <v>435.041</v>
          </cell>
          <cell r="AO19">
            <v>181.75</v>
          </cell>
          <cell r="AP19">
            <v>345</v>
          </cell>
          <cell r="AR19">
            <v>0.4</v>
          </cell>
          <cell r="AS19">
            <v>0.32000000000000006</v>
          </cell>
          <cell r="AT19">
            <v>0.25600000000000006</v>
          </cell>
          <cell r="AU19">
            <v>0.20480000000000007</v>
          </cell>
          <cell r="AV19">
            <v>0.16384000000000007</v>
          </cell>
          <cell r="AW19">
            <v>0.13107200000000005</v>
          </cell>
        </row>
        <row r="20">
          <cell r="I20" t="str">
            <v>MS vs. consensus</v>
          </cell>
          <cell r="X20">
            <v>9.7666666666666568E-2</v>
          </cell>
          <cell r="Y20">
            <v>5.0960000000000116E-2</v>
          </cell>
          <cell r="Z20">
            <v>7.0418079096045139E-2</v>
          </cell>
          <cell r="AA20">
            <v>-6.8915662650602449E-2</v>
          </cell>
          <cell r="AB20">
            <v>8.9387755102041666E-3</v>
          </cell>
          <cell r="AC20">
            <v>-3.3745762711864358E-2</v>
          </cell>
          <cell r="AD20">
            <v>2.7698666666666538E-2</v>
          </cell>
          <cell r="AE20">
            <v>0.10256410256410264</v>
          </cell>
          <cell r="AK20">
            <v>-2.2464924346629944E-2</v>
          </cell>
          <cell r="AL20">
            <v>-7.6103942028985516E-2</v>
          </cell>
          <cell r="AM20">
            <v>1.1397989040113465E-2</v>
          </cell>
          <cell r="AO20">
            <v>-2.2464924346629944E-2</v>
          </cell>
          <cell r="AP20">
            <v>-7.6103942028985516E-2</v>
          </cell>
        </row>
        <row r="21">
          <cell r="I21" t="str">
            <v>% change Y/Y</v>
          </cell>
          <cell r="X21">
            <v>0.39580328479039695</v>
          </cell>
          <cell r="Y21">
            <v>0.67060186216420914</v>
          </cell>
          <cell r="Z21">
            <v>0.75671920282663074</v>
          </cell>
          <cell r="AA21">
            <v>0.80178876378476938</v>
          </cell>
          <cell r="AB21">
            <v>0.48800485879137567</v>
          </cell>
          <cell r="AC21">
            <v>0.49704397249498866</v>
          </cell>
          <cell r="AD21">
            <v>0.74175568973525308</v>
          </cell>
          <cell r="AE21">
            <v>1.1610248447204965</v>
          </cell>
          <cell r="AF21">
            <v>74</v>
          </cell>
          <cell r="AG21">
            <v>72.5</v>
          </cell>
          <cell r="AK21">
            <v>0.75302378518104129</v>
          </cell>
          <cell r="AL21">
            <v>0.94183500593807512</v>
          </cell>
          <cell r="AM21">
            <v>0.50548845900958561</v>
          </cell>
          <cell r="AO21">
            <v>0.75302378518104129</v>
          </cell>
          <cell r="AP21">
            <v>329.75900000000001</v>
          </cell>
          <cell r="AQ21">
            <v>410.09880000000004</v>
          </cell>
        </row>
        <row r="22">
          <cell r="I22" t="str">
            <v>% change Q/Q</v>
          </cell>
          <cell r="L22">
            <v>1.3169999999999999</v>
          </cell>
          <cell r="M22">
            <v>2.319</v>
          </cell>
          <cell r="N22">
            <v>2.7930000000000001</v>
          </cell>
          <cell r="O22">
            <v>5.1669999999999998</v>
          </cell>
          <cell r="P22">
            <v>5.859</v>
          </cell>
          <cell r="Q22">
            <v>6.4779999999999998</v>
          </cell>
          <cell r="R22">
            <v>7.09</v>
          </cell>
          <cell r="S22">
            <v>12.175000000000001</v>
          </cell>
          <cell r="T22">
            <v>13.569000000000001</v>
          </cell>
          <cell r="U22">
            <v>13.675000000000001</v>
          </cell>
          <cell r="V22">
            <v>15.292999999999999</v>
          </cell>
          <cell r="W22">
            <v>21.058</v>
          </cell>
          <cell r="X22">
            <v>0.59533333333333327</v>
          </cell>
          <cell r="Y22">
            <v>0.48186666666666667</v>
          </cell>
          <cell r="Z22">
            <v>0.40169491525423728</v>
          </cell>
          <cell r="AA22">
            <v>0.21847389558232932</v>
          </cell>
          <cell r="AB22">
            <v>0.31877551020408168</v>
          </cell>
          <cell r="AC22">
            <v>0.37830508474576252</v>
          </cell>
          <cell r="AD22">
            <v>4.629090909090916E-2</v>
          </cell>
          <cell r="AE22">
            <v>0.11246666666666649</v>
          </cell>
          <cell r="AF22">
            <v>5.6624324324324293E-2</v>
          </cell>
          <cell r="AG22">
            <v>4.992</v>
          </cell>
          <cell r="AH22">
            <v>11.596</v>
          </cell>
          <cell r="AI22">
            <v>31.602</v>
          </cell>
          <cell r="AJ22">
            <v>63.594999999999999</v>
          </cell>
          <cell r="AK22">
            <v>108.98455530000001</v>
          </cell>
          <cell r="AL22">
            <v>314.2</v>
          </cell>
          <cell r="AM22">
            <v>260.69975858587503</v>
          </cell>
          <cell r="AN22">
            <v>368.63165863839009</v>
          </cell>
          <cell r="AO22">
            <v>493.96642257544266</v>
          </cell>
          <cell r="AP22">
            <v>3.3253072698546493E-2</v>
          </cell>
          <cell r="AQ22">
            <v>749.98921939629474</v>
          </cell>
          <cell r="AR22">
            <v>862.48760230573885</v>
          </cell>
          <cell r="AS22">
            <v>944.42392452478407</v>
          </cell>
        </row>
        <row r="23">
          <cell r="I23" t="str">
            <v>Period-to-period change</v>
          </cell>
          <cell r="L23" t="str">
            <v>NA</v>
          </cell>
          <cell r="M23">
            <v>1.002</v>
          </cell>
          <cell r="N23">
            <v>0.4740000000000002</v>
          </cell>
          <cell r="O23">
            <v>2.3739999999999997</v>
          </cell>
          <cell r="P23">
            <v>0.69200000000000017</v>
          </cell>
          <cell r="Q23">
            <v>0.61899999999999977</v>
          </cell>
          <cell r="R23">
            <v>0.6120000000000001</v>
          </cell>
          <cell r="S23">
            <v>5.0850000000000009</v>
          </cell>
          <cell r="T23">
            <v>1.3940000000000001</v>
          </cell>
          <cell r="U23">
            <v>0.10599999999999987</v>
          </cell>
          <cell r="V23">
            <v>1.6179999999999986</v>
          </cell>
          <cell r="W23">
            <v>5.7650000000000006</v>
          </cell>
          <cell r="X23">
            <v>0.39580328479039695</v>
          </cell>
          <cell r="Y23">
            <v>0.67060186216420914</v>
          </cell>
          <cell r="Z23">
            <v>0.75671920282663074</v>
          </cell>
          <cell r="AA23">
            <v>0.80178876378476938</v>
          </cell>
          <cell r="AB23">
            <v>2.3819473464270713E-2</v>
          </cell>
          <cell r="AC23">
            <v>6.1723951772539198E-2</v>
          </cell>
          <cell r="AD23">
            <v>0.33010882708585254</v>
          </cell>
          <cell r="AE23">
            <v>0.28543177323665136</v>
          </cell>
          <cell r="AF23">
            <v>0.14515629835964083</v>
          </cell>
          <cell r="AG23">
            <v>4.992</v>
          </cell>
          <cell r="AH23">
            <v>6.6040000000000001</v>
          </cell>
          <cell r="AI23">
            <v>20.006</v>
          </cell>
          <cell r="AJ23">
            <v>31.992999999999999</v>
          </cell>
          <cell r="AK23">
            <v>45.389555300000012</v>
          </cell>
          <cell r="AL23">
            <v>65.691134402999978</v>
          </cell>
          <cell r="AM23">
            <v>86.024068882875042</v>
          </cell>
          <cell r="AN23">
            <v>107.93190005251506</v>
          </cell>
          <cell r="AO23">
            <v>125.33476393705257</v>
          </cell>
          <cell r="AP23">
            <v>0.36656513540954405</v>
          </cell>
          <cell r="AQ23">
            <v>127.59152695123692</v>
          </cell>
          <cell r="AR23">
            <v>112.4983829094441</v>
          </cell>
          <cell r="AS23">
            <v>81.936322219045223</v>
          </cell>
        </row>
        <row r="24">
          <cell r="I24" t="str">
            <v>Consensus</v>
          </cell>
          <cell r="L24">
            <v>0.19053472649047329</v>
          </cell>
          <cell r="M24">
            <v>0.3155253837072019</v>
          </cell>
          <cell r="N24">
            <v>0.31927857665123072</v>
          </cell>
          <cell r="O24">
            <v>0.27245846240495641</v>
          </cell>
          <cell r="P24">
            <v>0.33609065155807361</v>
          </cell>
          <cell r="Q24">
            <v>0.30028083819399431</v>
          </cell>
          <cell r="R24">
            <v>0.35568884042166482</v>
          </cell>
          <cell r="S24">
            <v>0.35035483698842107</v>
          </cell>
          <cell r="T24">
            <v>0.36867817428930344</v>
          </cell>
          <cell r="U24">
            <v>0.39078718759745174</v>
          </cell>
          <cell r="V24">
            <v>0.39286990352931839</v>
          </cell>
          <cell r="W24">
            <v>0.39048887087904138</v>
          </cell>
          <cell r="X24">
            <v>-0.13166806564589417</v>
          </cell>
          <cell r="Y24">
            <v>-0.216464688675303</v>
          </cell>
          <cell r="Z24">
            <v>-0.2037070361705956</v>
          </cell>
          <cell r="AA24">
            <v>3.6275695284160303E-3</v>
          </cell>
          <cell r="AB24">
            <v>-0.35398813447593935</v>
          </cell>
          <cell r="AC24">
            <v>-8.696997833488096E-2</v>
          </cell>
          <cell r="AD24">
            <v>1.4510575504181E-2</v>
          </cell>
          <cell r="AE24">
            <v>0.12953115768254952</v>
          </cell>
          <cell r="AF24">
            <v>82.2</v>
          </cell>
          <cell r="AG24">
            <v>0.20522209839197575</v>
          </cell>
          <cell r="AH24">
            <v>0.28508014796547465</v>
          </cell>
          <cell r="AI24">
            <v>0.33925733879735714</v>
          </cell>
          <cell r="AJ24">
            <v>0.38661046702289781</v>
          </cell>
          <cell r="AK24">
            <v>0.40423352992950856</v>
          </cell>
          <cell r="AL24">
            <v>0.40451414276088071</v>
          </cell>
          <cell r="AM24">
            <v>0.40749999999999997</v>
          </cell>
          <cell r="AN24">
            <v>0.40999999999999986</v>
          </cell>
          <cell r="AO24">
            <v>0.40999999999999992</v>
          </cell>
          <cell r="AP24">
            <v>0.40999999999999992</v>
          </cell>
          <cell r="AQ24">
            <v>0.40999999999999992</v>
          </cell>
          <cell r="AR24">
            <v>0.40999999999999992</v>
          </cell>
          <cell r="AS24">
            <v>0.40999999999999992</v>
          </cell>
        </row>
        <row r="25">
          <cell r="I25" t="str">
            <v>MS vs. consensus</v>
          </cell>
          <cell r="L25" t="str">
            <v>NA</v>
          </cell>
          <cell r="M25" t="str">
            <v>NA</v>
          </cell>
          <cell r="N25" t="str">
            <v>NA</v>
          </cell>
          <cell r="O25" t="str">
            <v>NA</v>
          </cell>
          <cell r="P25">
            <v>3.4487471526195899</v>
          </cell>
          <cell r="Q25">
            <v>1.7934454506252693</v>
          </cell>
          <cell r="R25">
            <v>1.5384890798424631</v>
          </cell>
          <cell r="S25">
            <v>1.3562995935746085</v>
          </cell>
          <cell r="T25">
            <v>1.3159242191500256</v>
          </cell>
          <cell r="U25">
            <v>1.1109910466193273</v>
          </cell>
          <cell r="V25">
            <v>1.1569816643159379</v>
          </cell>
          <cell r="W25">
            <v>0.72960985626283348</v>
          </cell>
          <cell r="X25">
            <v>0.46775738816419765</v>
          </cell>
          <cell r="Y25">
            <v>0.73755027422303465</v>
          </cell>
          <cell r="Z25">
            <v>0.8312299744981364</v>
          </cell>
          <cell r="AA25">
            <v>0.77141966473549295</v>
          </cell>
          <cell r="AB25">
            <v>6.5444019351834637E-3</v>
          </cell>
          <cell r="AC25">
            <v>-3.7676609105180559E-2</v>
          </cell>
          <cell r="AD25">
            <v>0.25136729934763991</v>
          </cell>
          <cell r="AE25">
            <v>0.45206914614981697</v>
          </cell>
          <cell r="AF25">
            <v>-9.7846715328467004E-2</v>
          </cell>
          <cell r="AG25">
            <v>-0.12830275229357802</v>
          </cell>
          <cell r="AH25">
            <v>1.3229166666666665</v>
          </cell>
          <cell r="AI25">
            <v>1.7252500862366333</v>
          </cell>
          <cell r="AJ25">
            <v>1.012372634643377</v>
          </cell>
          <cell r="AK25">
            <v>0.71372836386508398</v>
          </cell>
          <cell r="AL25">
            <v>0.60275636508469543</v>
          </cell>
          <cell r="AM25">
            <v>0.49247877039524646</v>
          </cell>
          <cell r="AN25">
            <v>0.41400843881856564</v>
          </cell>
          <cell r="AO25">
            <v>0.33999999999999986</v>
          </cell>
          <cell r="AP25">
            <v>0.26000000000000023</v>
          </cell>
          <cell r="AQ25">
            <v>0.20500000000000007</v>
          </cell>
          <cell r="AR25">
            <v>0.14999999999999991</v>
          </cell>
          <cell r="AS25">
            <v>9.4999999999999973E-2</v>
          </cell>
        </row>
        <row r="26">
          <cell r="I26" t="str">
            <v>% change Y/Y</v>
          </cell>
          <cell r="L26" t="str">
            <v>NA</v>
          </cell>
          <cell r="M26">
            <v>0.76082004555808669</v>
          </cell>
          <cell r="N26">
            <v>0.2043984476067271</v>
          </cell>
          <cell r="O26">
            <v>0.84998209810239866</v>
          </cell>
          <cell r="P26">
            <v>0.13392684342945627</v>
          </cell>
          <cell r="Q26">
            <v>0.10564942823007328</v>
          </cell>
          <cell r="R26">
            <v>9.4473602963877745E-2</v>
          </cell>
          <cell r="S26">
            <v>0.71720733427362493</v>
          </cell>
          <cell r="T26">
            <v>0.11449691991786448</v>
          </cell>
          <cell r="U26">
            <v>7.811924239074397E-3</v>
          </cell>
          <cell r="V26">
            <v>0.11831809872029231</v>
          </cell>
          <cell r="W26">
            <v>0.37696985548943962</v>
          </cell>
          <cell r="X26">
            <v>-5.4231171051381866E-2</v>
          </cell>
          <cell r="Y26">
            <v>0.19306085559349251</v>
          </cell>
          <cell r="Z26">
            <v>0.17861201127898663</v>
          </cell>
          <cell r="AA26">
            <v>0.33199626138189653</v>
          </cell>
          <cell r="AB26">
            <v>0.50018220467658692</v>
          </cell>
          <cell r="AC26">
            <v>0.50315901651823092</v>
          </cell>
          <cell r="AD26" t="str">
            <v>N/A</v>
          </cell>
          <cell r="AE26" t="str">
            <v>N/A</v>
          </cell>
          <cell r="AF26" t="str">
            <v>N/A</v>
          </cell>
          <cell r="AG26" t="str">
            <v>N/A</v>
          </cell>
          <cell r="AH26" t="str">
            <v>N/A</v>
          </cell>
          <cell r="AI26" t="str">
            <v>N/A</v>
          </cell>
          <cell r="AK26">
            <v>0.7621481895869906</v>
          </cell>
          <cell r="AL26">
            <v>0.51452999150095402</v>
          </cell>
          <cell r="AM26">
            <v>0.4887878044610936</v>
          </cell>
          <cell r="AP26">
            <v>0.56488824598828136</v>
          </cell>
          <cell r="AQ26">
            <v>0.60217819004492346</v>
          </cell>
          <cell r="AR26">
            <v>593.70899999999995</v>
          </cell>
        </row>
        <row r="27">
          <cell r="I27" t="str">
            <v>% change Q/Q</v>
          </cell>
          <cell r="L27">
            <v>1.3169999999999999</v>
          </cell>
          <cell r="M27">
            <v>2.319</v>
          </cell>
          <cell r="N27">
            <v>2.7930000000000001</v>
          </cell>
          <cell r="O27">
            <v>5.1669999999999998</v>
          </cell>
          <cell r="P27">
            <v>5.859</v>
          </cell>
          <cell r="Q27">
            <v>6.4779999999999998</v>
          </cell>
          <cell r="R27">
            <v>7.09</v>
          </cell>
          <cell r="S27">
            <v>12.175000000000001</v>
          </cell>
          <cell r="T27">
            <v>13.569000000000001</v>
          </cell>
          <cell r="U27">
            <v>13.675000000000001</v>
          </cell>
          <cell r="V27">
            <v>15.292999999999999</v>
          </cell>
          <cell r="W27">
            <v>21.058</v>
          </cell>
          <cell r="X27">
            <v>19.916</v>
          </cell>
          <cell r="Y27">
            <v>23.760999999999999</v>
          </cell>
          <cell r="Z27">
            <v>28.004999999999999</v>
          </cell>
          <cell r="AA27">
            <v>0.41</v>
          </cell>
          <cell r="AB27">
            <v>-0.1476708074534161</v>
          </cell>
          <cell r="AC27" t="str">
            <v>NA</v>
          </cell>
          <cell r="AD27" t="str">
            <v>NA</v>
          </cell>
          <cell r="AE27" t="str">
            <v>NA</v>
          </cell>
          <cell r="AF27" t="str">
            <v>NA</v>
          </cell>
          <cell r="AG27">
            <v>4.992</v>
          </cell>
          <cell r="AH27">
            <v>11.596</v>
          </cell>
          <cell r="AI27">
            <v>31.602</v>
          </cell>
          <cell r="AJ27">
            <v>63.594999999999999</v>
          </cell>
          <cell r="AK27">
            <v>108.98455530000001</v>
          </cell>
          <cell r="AL27">
            <v>174.67568970299999</v>
          </cell>
          <cell r="AM27">
            <v>0.40749999999999997</v>
          </cell>
          <cell r="AN27">
            <v>0.41</v>
          </cell>
          <cell r="AO27">
            <v>0.41</v>
          </cell>
          <cell r="AP27">
            <v>0.41</v>
          </cell>
          <cell r="AQ27">
            <v>0.41</v>
          </cell>
          <cell r="AR27">
            <v>0.41</v>
          </cell>
          <cell r="AS27">
            <v>0.41</v>
          </cell>
        </row>
        <row r="28">
          <cell r="I28" t="str">
            <v>Bull case</v>
          </cell>
          <cell r="L28" t="str">
            <v>NA</v>
          </cell>
          <cell r="M28">
            <v>1.002</v>
          </cell>
          <cell r="N28">
            <v>0.4740000000000002</v>
          </cell>
          <cell r="O28">
            <v>2.3739999999999997</v>
          </cell>
          <cell r="P28">
            <v>0.69200000000000017</v>
          </cell>
          <cell r="Q28">
            <v>0.61899999999999977</v>
          </cell>
          <cell r="R28">
            <v>0.6120000000000001</v>
          </cell>
          <cell r="S28">
            <v>5.0850000000000009</v>
          </cell>
          <cell r="T28">
            <v>1.3940000000000001</v>
          </cell>
          <cell r="U28">
            <v>0.10599999999999987</v>
          </cell>
          <cell r="V28">
            <v>1.6179999999999986</v>
          </cell>
          <cell r="W28">
            <v>5.7650000000000006</v>
          </cell>
          <cell r="X28">
            <v>-1.1419999999999995</v>
          </cell>
          <cell r="Y28">
            <v>3.8449999999999989</v>
          </cell>
          <cell r="Z28">
            <v>4.2439999999999998</v>
          </cell>
          <cell r="AA28">
            <v>0.41249999999999998</v>
          </cell>
          <cell r="AB28">
            <v>0.40250000000000002</v>
          </cell>
          <cell r="AC28">
            <v>0.40250000000000002</v>
          </cell>
          <cell r="AD28" t="str">
            <v>NA</v>
          </cell>
          <cell r="AE28" t="str">
            <v>NA</v>
          </cell>
          <cell r="AF28" t="str">
            <v>NA</v>
          </cell>
          <cell r="AG28">
            <v>4.992</v>
          </cell>
          <cell r="AH28">
            <v>6.6040000000000001</v>
          </cell>
          <cell r="AI28">
            <v>20.006</v>
          </cell>
          <cell r="AJ28">
            <v>31.992999999999999</v>
          </cell>
          <cell r="AK28">
            <v>45.389555300000012</v>
          </cell>
          <cell r="AL28">
            <v>65.691134402999978</v>
          </cell>
          <cell r="AM28">
            <v>0.41249999999999998</v>
          </cell>
          <cell r="AN28">
            <v>0.41499999999999998</v>
          </cell>
          <cell r="AO28">
            <v>0.41499999999999998</v>
          </cell>
          <cell r="AP28">
            <v>0.41499999999999998</v>
          </cell>
          <cell r="AQ28">
            <v>0.41499999999999998</v>
          </cell>
          <cell r="AR28">
            <v>0.41499999999999998</v>
          </cell>
          <cell r="AS28">
            <v>0.41499999999999998</v>
          </cell>
        </row>
        <row r="29">
          <cell r="I29" t="str">
            <v>Bull case spread - bps</v>
          </cell>
          <cell r="L29">
            <v>0.19053472649047329</v>
          </cell>
          <cell r="M29">
            <v>0.3155253837072019</v>
          </cell>
          <cell r="N29">
            <v>0.31927857665123072</v>
          </cell>
          <cell r="O29">
            <v>0.27245846240495641</v>
          </cell>
          <cell r="P29">
            <v>0.33609065155807361</v>
          </cell>
          <cell r="Q29">
            <v>0.30028083819399431</v>
          </cell>
          <cell r="R29">
            <v>0.35568884042166482</v>
          </cell>
          <cell r="S29">
            <v>0.35035483698842107</v>
          </cell>
          <cell r="T29">
            <v>0.36867817428930344</v>
          </cell>
          <cell r="U29">
            <v>0.39078718759745174</v>
          </cell>
          <cell r="V29">
            <v>0.39286990352931839</v>
          </cell>
          <cell r="W29">
            <v>0.39048887087904138</v>
          </cell>
          <cell r="X29">
            <v>0.39520194351655025</v>
          </cell>
          <cell r="Y29">
            <v>0.39709725711095889</v>
          </cell>
          <cell r="Z29">
            <v>0.40875311404805137</v>
          </cell>
          <cell r="AA29">
            <v>25</v>
          </cell>
          <cell r="AB29">
            <v>25</v>
          </cell>
          <cell r="AC29">
            <v>25</v>
          </cell>
          <cell r="AD29" t="str">
            <v>NA</v>
          </cell>
          <cell r="AE29" t="str">
            <v>NA</v>
          </cell>
          <cell r="AF29" t="str">
            <v>NA</v>
          </cell>
          <cell r="AG29">
            <v>0.20522209839197575</v>
          </cell>
          <cell r="AH29">
            <v>0.28508014796547465</v>
          </cell>
          <cell r="AI29">
            <v>0.33925733879735714</v>
          </cell>
          <cell r="AJ29">
            <v>0.38661046702289781</v>
          </cell>
          <cell r="AK29">
            <v>0.40423352992950856</v>
          </cell>
          <cell r="AL29">
            <v>0.40451414276088071</v>
          </cell>
          <cell r="AM29">
            <v>50</v>
          </cell>
          <cell r="AN29">
            <v>50</v>
          </cell>
          <cell r="AO29">
            <v>50</v>
          </cell>
          <cell r="AP29">
            <v>50</v>
          </cell>
          <cell r="AQ29">
            <v>50</v>
          </cell>
          <cell r="AR29">
            <v>50</v>
          </cell>
          <cell r="AS29">
            <v>50</v>
          </cell>
        </row>
        <row r="30">
          <cell r="I30" t="str">
            <v>Bear case</v>
          </cell>
          <cell r="L30" t="str">
            <v>NA</v>
          </cell>
          <cell r="M30" t="str">
            <v>NA</v>
          </cell>
          <cell r="N30" t="str">
            <v>NA</v>
          </cell>
          <cell r="O30" t="str">
            <v>NA</v>
          </cell>
          <cell r="P30">
            <v>3.4487471526195899</v>
          </cell>
          <cell r="Q30">
            <v>1.7934454506252693</v>
          </cell>
          <cell r="R30">
            <v>1.5384890798424631</v>
          </cell>
          <cell r="S30">
            <v>1.3562995935746085</v>
          </cell>
          <cell r="T30">
            <v>1.3159242191500256</v>
          </cell>
          <cell r="U30">
            <v>1.1109910466193273</v>
          </cell>
          <cell r="V30">
            <v>1.1569816643159379</v>
          </cell>
          <cell r="W30">
            <v>0.72960985626283348</v>
          </cell>
          <cell r="X30">
            <v>0.46775738816419765</v>
          </cell>
          <cell r="Y30">
            <v>0.73755027422303465</v>
          </cell>
          <cell r="Z30">
            <v>0.8312299744981364</v>
          </cell>
          <cell r="AA30">
            <v>0.40499999999999997</v>
          </cell>
          <cell r="AB30">
            <v>0.39500000000000002</v>
          </cell>
          <cell r="AC30">
            <v>0.39500000000000002</v>
          </cell>
          <cell r="AD30">
            <v>0.4</v>
          </cell>
          <cell r="AE30">
            <v>0.40499999999999997</v>
          </cell>
          <cell r="AH30">
            <v>1.3229166666666665</v>
          </cell>
          <cell r="AI30">
            <v>1.7252500862366333</v>
          </cell>
          <cell r="AJ30">
            <v>1.012372634643377</v>
          </cell>
          <cell r="AK30">
            <v>0.71372836386508398</v>
          </cell>
          <cell r="AL30">
            <v>0.60275636508469543</v>
          </cell>
          <cell r="AM30">
            <v>0.38749999999999996</v>
          </cell>
          <cell r="AN30">
            <v>0.38999999999999996</v>
          </cell>
          <cell r="AO30">
            <v>0.38999999999999996</v>
          </cell>
          <cell r="AP30">
            <v>0.38999999999999996</v>
          </cell>
          <cell r="AQ30">
            <v>0.38999999999999996</v>
          </cell>
          <cell r="AR30">
            <v>0.38999999999999996</v>
          </cell>
          <cell r="AS30">
            <v>0.38999999999999996</v>
          </cell>
        </row>
        <row r="31">
          <cell r="I31" t="str">
            <v>Bear case spread - bps</v>
          </cell>
          <cell r="L31" t="str">
            <v>NA</v>
          </cell>
          <cell r="M31">
            <v>0.76082004555808669</v>
          </cell>
          <cell r="N31">
            <v>0.2043984476067271</v>
          </cell>
          <cell r="O31">
            <v>0.84998209810239866</v>
          </cell>
          <cell r="P31">
            <v>0.13392684342945627</v>
          </cell>
          <cell r="Q31">
            <v>0.10564942823007328</v>
          </cell>
          <cell r="R31">
            <v>9.4473602963877745E-2</v>
          </cell>
          <cell r="S31">
            <v>0.71720733427362493</v>
          </cell>
          <cell r="T31">
            <v>0.11449691991786448</v>
          </cell>
          <cell r="U31">
            <v>7.811924239074397E-3</v>
          </cell>
          <cell r="V31">
            <v>0.11831809872029231</v>
          </cell>
          <cell r="W31">
            <v>0.37696985548943962</v>
          </cell>
          <cell r="X31">
            <v>-5.4231171051381866E-2</v>
          </cell>
          <cell r="Y31">
            <v>0.19306085559349251</v>
          </cell>
          <cell r="Z31">
            <v>0.17861201127898663</v>
          </cell>
          <cell r="AA31">
            <v>-50</v>
          </cell>
          <cell r="AB31">
            <v>-50</v>
          </cell>
          <cell r="AC31">
            <v>-50</v>
          </cell>
          <cell r="AD31">
            <v>-50</v>
          </cell>
          <cell r="AE31">
            <v>-50</v>
          </cell>
          <cell r="AM31">
            <v>-200</v>
          </cell>
          <cell r="AN31">
            <v>-200</v>
          </cell>
          <cell r="AO31">
            <v>-200</v>
          </cell>
          <cell r="AP31">
            <v>-200</v>
          </cell>
          <cell r="AQ31">
            <v>-200</v>
          </cell>
          <cell r="AR31">
            <v>-200</v>
          </cell>
          <cell r="AS31">
            <v>-200</v>
          </cell>
        </row>
        <row r="32">
          <cell r="I32" t="str">
            <v>Profitability summary</v>
          </cell>
          <cell r="AA32">
            <v>0.41</v>
          </cell>
          <cell r="AB32">
            <v>0.4</v>
          </cell>
          <cell r="AC32">
            <v>0.4</v>
          </cell>
          <cell r="AD32">
            <v>0.40500000000000003</v>
          </cell>
          <cell r="AE32">
            <v>0.41</v>
          </cell>
          <cell r="AM32">
            <v>0.40749999999999997</v>
          </cell>
          <cell r="AN32">
            <v>0.41</v>
          </cell>
          <cell r="AO32">
            <v>0.41</v>
          </cell>
          <cell r="AP32">
            <v>0.41</v>
          </cell>
          <cell r="AQ32">
            <v>0.41</v>
          </cell>
          <cell r="AR32">
            <v>0.41</v>
          </cell>
          <cell r="AS32">
            <v>0.41</v>
          </cell>
        </row>
        <row r="33">
          <cell r="I33" t="str">
            <v>Operating income (adjusted)</v>
          </cell>
          <cell r="L33">
            <v>-2.0245555555555552</v>
          </cell>
          <cell r="M33">
            <v>-1.6831111111111112</v>
          </cell>
          <cell r="N33">
            <v>-1.5919259259259264</v>
          </cell>
          <cell r="O33">
            <v>-1.7630370370370363</v>
          </cell>
          <cell r="P33">
            <v>-1.7170740740740742</v>
          </cell>
          <cell r="Q33">
            <v>-2.0572592592592605</v>
          </cell>
          <cell r="R33">
            <v>-1.2001481481481484</v>
          </cell>
          <cell r="S33">
            <v>-1.5010370370370385</v>
          </cell>
          <cell r="T33">
            <v>0.11903703703703528</v>
          </cell>
          <cell r="U33">
            <v>-0.19744444444444653</v>
          </cell>
          <cell r="V33">
            <v>0.46600000000000108</v>
          </cell>
          <cell r="W33">
            <v>0.96799999999999997</v>
          </cell>
          <cell r="X33">
            <v>-1.8400000000000016</v>
          </cell>
          <cell r="Y33">
            <v>-1.3089999999999975</v>
          </cell>
          <cell r="Z33">
            <v>1.5730000000000004</v>
          </cell>
          <cell r="AA33">
            <v>4.8549999999999969</v>
          </cell>
          <cell r="AB33">
            <v>-1.6419999999999959</v>
          </cell>
          <cell r="AC33">
            <v>0.95300000000000296</v>
          </cell>
          <cell r="AD33">
            <v>-0.74785139999999473</v>
          </cell>
          <cell r="AE33">
            <v>6.4755999999999929</v>
          </cell>
          <cell r="AF33">
            <v>7.5157000000000096</v>
          </cell>
          <cell r="AG33">
            <v>-8.3512222222222228</v>
          </cell>
          <cell r="AH33">
            <v>-7.0626296296296296</v>
          </cell>
          <cell r="AI33">
            <v>-6.4755185185185198</v>
          </cell>
          <cell r="AJ33">
            <v>1.3555925925926005</v>
          </cell>
          <cell r="AK33">
            <v>1.7192334999999872</v>
          </cell>
          <cell r="AL33">
            <v>17.753909895500044</v>
          </cell>
          <cell r="AM33">
            <v>0.41249999999999998</v>
          </cell>
          <cell r="AN33">
            <v>0.41499999999999998</v>
          </cell>
          <cell r="AO33">
            <v>0.41499999999999998</v>
          </cell>
          <cell r="AP33">
            <v>0.41499999999999998</v>
          </cell>
          <cell r="AQ33">
            <v>0.41499999999999998</v>
          </cell>
          <cell r="AR33">
            <v>0.41499999999999998</v>
          </cell>
          <cell r="AS33">
            <v>0.41499999999999998</v>
          </cell>
          <cell r="AT33">
            <v>589.81743853547266</v>
          </cell>
          <cell r="AU33">
            <v>678.20599216523442</v>
          </cell>
          <cell r="AV33">
            <v>756.71293444285891</v>
          </cell>
          <cell r="AW33">
            <v>821.77439201365848</v>
          </cell>
        </row>
        <row r="34">
          <cell r="I34" t="str">
            <v>Adjusted operating margin</v>
          </cell>
          <cell r="L34">
            <v>-1.2443488356211156</v>
          </cell>
          <cell r="M34">
            <v>-0.49678604224058776</v>
          </cell>
          <cell r="N34">
            <v>-0.38799072043039884</v>
          </cell>
          <cell r="O34">
            <v>-0.24824514742847595</v>
          </cell>
          <cell r="P34">
            <v>-0.19456930017836535</v>
          </cell>
          <cell r="Q34">
            <v>-0.22221422113407438</v>
          </cell>
          <cell r="R34">
            <v>-0.10906471720721088</v>
          </cell>
          <cell r="S34">
            <v>-8.0093753643724369E-2</v>
          </cell>
          <cell r="T34">
            <v>5.538409576933666E-3</v>
          </cell>
          <cell r="U34">
            <v>-8.7960281750098686E-3</v>
          </cell>
          <cell r="V34">
            <v>1.8500138949541511E-2</v>
          </cell>
          <cell r="W34">
            <v>2.8018177081825812E-2</v>
          </cell>
          <cell r="X34">
            <v>-5.5876100819921094E-2</v>
          </cell>
          <cell r="Y34">
            <v>-3.3214077288066718E-2</v>
          </cell>
          <cell r="Z34">
            <v>3.320947515095217E-2</v>
          </cell>
          <cell r="AA34">
            <v>8.3764665286404361E-2</v>
          </cell>
          <cell r="AB34">
            <v>-3.3213317690845012E-2</v>
          </cell>
          <cell r="AC34">
            <v>1.6716658773176216E-2</v>
          </cell>
          <cell r="AD34">
            <v>-8.8205480347145118E-3</v>
          </cell>
          <cell r="AE34">
            <v>5.0784239914674636E-2</v>
          </cell>
          <cell r="AF34">
            <v>0.10134849036503646</v>
          </cell>
          <cell r="AG34">
            <v>-1.3296007359054647</v>
          </cell>
          <cell r="AH34">
            <v>-0.43542722747408324</v>
          </cell>
          <cell r="AI34">
            <v>-0.1353917897156168</v>
          </cell>
          <cell r="AJ34">
            <v>1.3075026452985208E-2</v>
          </cell>
          <cell r="AK34">
            <v>9.3982277644980069E-3</v>
          </cell>
          <cell r="AL34">
            <v>6.0524748872861342E-2</v>
          </cell>
          <cell r="AM34">
            <v>50</v>
          </cell>
          <cell r="AN34">
            <v>50</v>
          </cell>
          <cell r="AO34">
            <v>50</v>
          </cell>
          <cell r="AP34">
            <v>50</v>
          </cell>
          <cell r="AQ34">
            <v>50</v>
          </cell>
          <cell r="AR34">
            <v>50</v>
          </cell>
          <cell r="AS34">
            <v>50</v>
          </cell>
          <cell r="AT34">
            <v>93.82637692584791</v>
          </cell>
          <cell r="AU34">
            <v>88.388553629761759</v>
          </cell>
          <cell r="AV34">
            <v>78.506942277624489</v>
          </cell>
          <cell r="AW34">
            <v>65.061457570799575</v>
          </cell>
        </row>
        <row r="35">
          <cell r="I35" t="str">
            <v>Sales and marketing (ex-SBC)</v>
          </cell>
          <cell r="L35">
            <v>0.73399999999999999</v>
          </cell>
          <cell r="M35">
            <v>1.0569999999999999</v>
          </cell>
          <cell r="N35">
            <v>1.0720000000000001</v>
          </cell>
          <cell r="O35">
            <v>1.647</v>
          </cell>
          <cell r="P35">
            <v>2.0019999999999998</v>
          </cell>
          <cell r="Q35">
            <v>1.9119999999999999</v>
          </cell>
          <cell r="R35">
            <v>1.9810000000000001</v>
          </cell>
          <cell r="S35">
            <v>2.4849999999999999</v>
          </cell>
          <cell r="T35">
            <v>3.3689999999999998</v>
          </cell>
          <cell r="U35">
            <v>3.5419999999999998</v>
          </cell>
          <cell r="V35">
            <v>3.1539999999999999</v>
          </cell>
          <cell r="W35">
            <v>4.0590000000000002</v>
          </cell>
          <cell r="X35">
            <v>4.5999999999999996</v>
          </cell>
          <cell r="Y35">
            <v>5.9139999999999997</v>
          </cell>
          <cell r="Z35">
            <v>5.6360000000000001</v>
          </cell>
          <cell r="AA35">
            <v>0.40499999999999997</v>
          </cell>
          <cell r="AB35">
            <v>0.39500000000000002</v>
          </cell>
          <cell r="AC35">
            <v>0.39500000000000002</v>
          </cell>
          <cell r="AD35">
            <v>0.4</v>
          </cell>
          <cell r="AE35">
            <v>0.40499999999999997</v>
          </cell>
          <cell r="AF35">
            <v>0.23396547729379047</v>
          </cell>
          <cell r="AG35">
            <v>3.4430000000000001</v>
          </cell>
          <cell r="AH35">
            <v>4.51</v>
          </cell>
          <cell r="AI35">
            <v>8.379999999999999</v>
          </cell>
          <cell r="AJ35">
            <v>14.123999999999999</v>
          </cell>
          <cell r="AK35">
            <v>23.104713699999998</v>
          </cell>
          <cell r="AL35">
            <v>36.960736937</v>
          </cell>
          <cell r="AM35">
            <v>0.38749999999999996</v>
          </cell>
          <cell r="AN35">
            <v>0.38999999999999996</v>
          </cell>
          <cell r="AO35">
            <v>0.38999999999999996</v>
          </cell>
          <cell r="AP35">
            <v>0.38999999999999996</v>
          </cell>
          <cell r="AQ35">
            <v>0.38999999999999996</v>
          </cell>
          <cell r="AR35">
            <v>0.38999999999999996</v>
          </cell>
          <cell r="AS35">
            <v>0.38999999999999996</v>
          </cell>
          <cell r="AT35">
            <v>0.18916949152542384</v>
          </cell>
          <cell r="AU35">
            <v>0.14985747767857149</v>
          </cell>
          <cell r="AV35">
            <v>0.1157567806603772</v>
          </cell>
          <cell r="AW35">
            <v>8.5979047812499765E-2</v>
          </cell>
        </row>
        <row r="36">
          <cell r="I36" t="str">
            <v>Adjusted EBITDA</v>
          </cell>
          <cell r="L36">
            <v>-2.0239999999999996</v>
          </cell>
          <cell r="M36">
            <v>-1.6820000000000002</v>
          </cell>
          <cell r="N36">
            <v>-1.5860000000000005</v>
          </cell>
          <cell r="O36">
            <v>-1.7559999999999993</v>
          </cell>
          <cell r="P36">
            <v>-1.7030000000000001</v>
          </cell>
          <cell r="Q36">
            <v>-2.043000000000001</v>
          </cell>
          <cell r="R36">
            <v>-1.1820000000000002</v>
          </cell>
          <cell r="S36">
            <v>-1.4290000000000014</v>
          </cell>
          <cell r="T36">
            <v>0.16699999999999823</v>
          </cell>
          <cell r="U36">
            <v>-9.9000000000002086E-2</v>
          </cell>
          <cell r="V36">
            <v>0.6190000000000011</v>
          </cell>
          <cell r="W36">
            <v>1.2049999999999998</v>
          </cell>
          <cell r="X36">
            <v>-2.4240000000000017</v>
          </cell>
          <cell r="Y36">
            <v>-0.72999999999999754</v>
          </cell>
          <cell r="Z36">
            <v>2.1380000000000003</v>
          </cell>
          <cell r="AA36">
            <v>5.5599999999999969</v>
          </cell>
          <cell r="AB36">
            <v>-0.76699999999999602</v>
          </cell>
          <cell r="AC36">
            <v>1.9140000000000028</v>
          </cell>
          <cell r="AD36">
            <v>-4.7851399999994659E-2</v>
          </cell>
          <cell r="AE36">
            <v>7.1755999999999931</v>
          </cell>
          <cell r="AF36">
            <v>8.2157000000000089</v>
          </cell>
          <cell r="AG36">
            <v>3.4430000000000001</v>
          </cell>
          <cell r="AH36">
            <v>1.0669999999999997</v>
          </cell>
          <cell r="AI36">
            <v>3.8699999999999992</v>
          </cell>
          <cell r="AJ36">
            <v>5.7439999999999998</v>
          </cell>
          <cell r="AK36">
            <v>8.980713699999999</v>
          </cell>
          <cell r="AL36">
            <v>13.856023237000002</v>
          </cell>
          <cell r="AM36">
            <v>-200</v>
          </cell>
          <cell r="AN36">
            <v>-200</v>
          </cell>
          <cell r="AO36">
            <v>-200</v>
          </cell>
          <cell r="AP36">
            <v>-200</v>
          </cell>
          <cell r="AQ36">
            <v>-200</v>
          </cell>
          <cell r="AR36">
            <v>-200</v>
          </cell>
          <cell r="AS36">
            <v>-200</v>
          </cell>
          <cell r="AT36">
            <v>194.96973721350525</v>
          </cell>
          <cell r="AU36">
            <v>254.86170073661521</v>
          </cell>
          <cell r="AV36">
            <v>296.54365218442047</v>
          </cell>
          <cell r="AW36">
            <v>335.35255008283139</v>
          </cell>
        </row>
        <row r="37">
          <cell r="I37" t="str">
            <v>% change Y/Y</v>
          </cell>
          <cell r="L37" t="str">
            <v>NA</v>
          </cell>
          <cell r="M37" t="str">
            <v>NA</v>
          </cell>
          <cell r="N37" t="str">
            <v>NA</v>
          </cell>
          <cell r="O37" t="str">
            <v>NA</v>
          </cell>
          <cell r="P37" t="str">
            <v>NM</v>
          </cell>
          <cell r="Q37" t="str">
            <v>NM</v>
          </cell>
          <cell r="R37" t="str">
            <v>NM</v>
          </cell>
          <cell r="S37" t="str">
            <v>NM</v>
          </cell>
          <cell r="T37">
            <v>-1.0980622431004099</v>
          </cell>
          <cell r="U37" t="str">
            <v>NM</v>
          </cell>
          <cell r="V37">
            <v>-1.5236886632825728</v>
          </cell>
          <cell r="W37">
            <v>-1.8432470258922313</v>
          </cell>
          <cell r="X37" t="str">
            <v>NM</v>
          </cell>
          <cell r="Y37" t="str">
            <v>NM</v>
          </cell>
          <cell r="Z37">
            <v>2.4539579967689766</v>
          </cell>
          <cell r="AA37">
            <v>3.6141078838174252</v>
          </cell>
          <cell r="AB37" t="str">
            <v>NM</v>
          </cell>
          <cell r="AC37">
            <v>-3.621917808219191</v>
          </cell>
          <cell r="AD37" t="str">
            <v>NM</v>
          </cell>
          <cell r="AE37">
            <v>0.2905755395683447</v>
          </cell>
          <cell r="AF37">
            <v>-11.71147327249029</v>
          </cell>
          <cell r="AG37">
            <v>0.54816112084063051</v>
          </cell>
          <cell r="AH37">
            <v>0.27805178791615293</v>
          </cell>
          <cell r="AI37">
            <v>0.17521117337124698</v>
          </cell>
          <cell r="AJ37">
            <v>0.13622947973533439</v>
          </cell>
          <cell r="AK37">
            <v>0.12630242592767013</v>
          </cell>
          <cell r="AL37">
            <v>0.12600262896652539</v>
          </cell>
          <cell r="AM37">
            <v>0.40749999999999997</v>
          </cell>
          <cell r="AN37">
            <v>0.41</v>
          </cell>
          <cell r="AO37">
            <v>0.41</v>
          </cell>
          <cell r="AP37">
            <v>0.41</v>
          </cell>
          <cell r="AQ37">
            <v>0.41</v>
          </cell>
          <cell r="AR37">
            <v>0.41</v>
          </cell>
          <cell r="AS37">
            <v>0.41</v>
          </cell>
          <cell r="AT37">
            <v>0.55999999999999983</v>
          </cell>
          <cell r="AU37">
            <v>0.5299999999999998</v>
          </cell>
          <cell r="AV37">
            <v>0.49999999999999978</v>
          </cell>
          <cell r="AW37">
            <v>0.46999999999999975</v>
          </cell>
        </row>
        <row r="38">
          <cell r="I38" t="str">
            <v>% change Q/Q</v>
          </cell>
          <cell r="L38" t="str">
            <v>NA</v>
          </cell>
          <cell r="M38" t="str">
            <v>NM</v>
          </cell>
          <cell r="N38" t="str">
            <v>NM</v>
          </cell>
          <cell r="O38" t="str">
            <v>NM</v>
          </cell>
          <cell r="P38" t="str">
            <v>NM</v>
          </cell>
          <cell r="Q38" t="str">
            <v>NM</v>
          </cell>
          <cell r="R38" t="str">
            <v>NM</v>
          </cell>
          <cell r="S38" t="str">
            <v>NM</v>
          </cell>
          <cell r="T38">
            <v>-1.1168649405178432</v>
          </cell>
          <cell r="U38" t="str">
            <v>NM</v>
          </cell>
          <cell r="V38">
            <v>-7.2525252525251318</v>
          </cell>
          <cell r="W38">
            <v>0.94668820678513366</v>
          </cell>
          <cell r="X38" t="str">
            <v>NM</v>
          </cell>
          <cell r="Y38" t="str">
            <v>NM</v>
          </cell>
          <cell r="Z38">
            <v>-3.9287671232876815</v>
          </cell>
          <cell r="AA38">
            <v>1.6005612722170235</v>
          </cell>
          <cell r="AB38" t="str">
            <v>NM</v>
          </cell>
          <cell r="AC38">
            <v>-3.4954367666232238</v>
          </cell>
          <cell r="AD38" t="str">
            <v>NM</v>
          </cell>
          <cell r="AE38">
            <v>-150.95590515639654</v>
          </cell>
          <cell r="AF38">
            <v>0.14494955125704001</v>
          </cell>
          <cell r="AG38">
            <v>0.13822924400842163</v>
          </cell>
          <cell r="AH38">
            <v>0.30990415335463251</v>
          </cell>
          <cell r="AI38">
            <v>0.85809312638580915</v>
          </cell>
          <cell r="AJ38">
            <v>0.68544152744630082</v>
          </cell>
          <cell r="AK38">
            <v>0.63584775559331641</v>
          </cell>
          <cell r="AL38">
            <v>0.59970547209161063</v>
          </cell>
          <cell r="AM38">
            <v>0.4285416223166254</v>
          </cell>
          <cell r="AN38">
            <v>0.27208333333333323</v>
          </cell>
          <cell r="AO38">
            <v>0.18418604651162807</v>
          </cell>
          <cell r="AP38">
            <v>0.12736842105263158</v>
          </cell>
          <cell r="AQ38">
            <v>0.20500000000000029</v>
          </cell>
          <cell r="AR38">
            <v>0.14999999999999991</v>
          </cell>
          <cell r="AS38">
            <v>9.4999999999999973E-2</v>
          </cell>
        </row>
        <row r="39">
          <cell r="I39" t="str">
            <v>Adjusted EBITDA margin</v>
          </cell>
          <cell r="L39">
            <v>-1.2440073755377994</v>
          </cell>
          <cell r="M39">
            <v>-0.49645808736717834</v>
          </cell>
          <cell r="N39">
            <v>-0.38654642944187195</v>
          </cell>
          <cell r="O39">
            <v>-0.24725429456491119</v>
          </cell>
          <cell r="P39">
            <v>8.7367499999999989</v>
          </cell>
          <cell r="Q39">
            <v>9.0728399999999993</v>
          </cell>
          <cell r="R39">
            <v>10.67388</v>
          </cell>
          <cell r="S39">
            <v>17.838529999999999</v>
          </cell>
          <cell r="T39">
            <v>20.192999999999998</v>
          </cell>
          <cell r="U39">
            <v>20.646999999999998</v>
          </cell>
          <cell r="V39">
            <v>22.166319999999999</v>
          </cell>
          <cell r="W39">
            <v>30.350679999999997</v>
          </cell>
          <cell r="X39">
            <v>28.93</v>
          </cell>
          <cell r="Y39">
            <v>34.811</v>
          </cell>
          <cell r="Z39">
            <v>41.165999999999997</v>
          </cell>
          <cell r="AA39">
            <v>46.535999999999987</v>
          </cell>
          <cell r="AB39">
            <v>37.547920000000005</v>
          </cell>
          <cell r="AC39">
            <v>35.052599999999998</v>
          </cell>
          <cell r="AD39">
            <v>40.960999999999999</v>
          </cell>
          <cell r="AE39">
            <v>55.867051995562953</v>
          </cell>
          <cell r="AF39">
            <v>47.726854197893857</v>
          </cell>
          <cell r="AG39">
            <v>-1.3188982646075467</v>
          </cell>
          <cell r="AH39">
            <v>-0.43452527743526514</v>
          </cell>
          <cell r="AI39">
            <v>-0.13291377435811663</v>
          </cell>
          <cell r="AJ39">
            <v>1.8248808811898453E-2</v>
          </cell>
          <cell r="AK39">
            <v>1.5006879344620793E-2</v>
          </cell>
          <cell r="AL39">
            <v>6.9047484037835075E-2</v>
          </cell>
          <cell r="AM39">
            <v>0.12455387815720932</v>
          </cell>
          <cell r="AN39">
            <v>0.15481102530632881</v>
          </cell>
          <cell r="AO39">
            <v>0.18429512667968154</v>
          </cell>
          <cell r="AP39">
            <v>0.20898202293801882</v>
          </cell>
          <cell r="AQ39">
            <v>0.20877715135474131</v>
          </cell>
          <cell r="AR39">
            <v>0.20864679827948518</v>
          </cell>
          <cell r="AS39">
            <v>0.20857140380673433</v>
          </cell>
          <cell r="AT39">
            <v>0.17568801330601491</v>
          </cell>
          <cell r="AU39">
            <v>0.19061827871422946</v>
          </cell>
          <cell r="AV39">
            <v>0.19057034457085215</v>
          </cell>
          <cell r="AW39">
            <v>0.19053644105745787</v>
          </cell>
        </row>
        <row r="40">
          <cell r="I40" t="str">
            <v>Incremental EBITDA margin</v>
          </cell>
          <cell r="L40" t="str">
            <v>NA</v>
          </cell>
          <cell r="M40" t="str">
            <v>NA</v>
          </cell>
          <cell r="N40" t="str">
            <v>NA</v>
          </cell>
          <cell r="O40" t="str">
            <v>NA</v>
          </cell>
          <cell r="P40">
            <v>8.7367499999999989</v>
          </cell>
          <cell r="Q40">
            <v>0.33609000000000044</v>
          </cell>
          <cell r="R40">
            <v>1.6010400000000011</v>
          </cell>
          <cell r="S40">
            <v>7.1646499999999982</v>
          </cell>
          <cell r="T40">
            <v>2.3544699999999992</v>
          </cell>
          <cell r="U40">
            <v>0.45400000000000063</v>
          </cell>
          <cell r="V40">
            <v>1.5193200000000004</v>
          </cell>
          <cell r="W40">
            <v>8.1843599999999981</v>
          </cell>
          <cell r="X40">
            <v>-1.4206799999999973</v>
          </cell>
          <cell r="Y40">
            <v>5.8810000000000002</v>
          </cell>
          <cell r="Z40">
            <v>6.3549999999999969</v>
          </cell>
          <cell r="AA40">
            <v>5.3699999999999903</v>
          </cell>
          <cell r="AB40">
            <v>-8.9880799999999823</v>
          </cell>
          <cell r="AC40">
            <v>-2.4953200000000066</v>
          </cell>
          <cell r="AD40">
            <v>5.9084000000000003</v>
          </cell>
          <cell r="AE40">
            <v>14.906051995562954</v>
          </cell>
          <cell r="AF40">
            <v>-8.1401977976690958</v>
          </cell>
          <cell r="AG40">
            <v>3.4430000000000001</v>
          </cell>
          <cell r="AH40">
            <v>4.51</v>
          </cell>
          <cell r="AI40">
            <v>8.379999999999999</v>
          </cell>
          <cell r="AJ40">
            <v>14.123999999999999</v>
          </cell>
          <cell r="AK40">
            <v>23.104713699999998</v>
          </cell>
          <cell r="AL40">
            <v>36.960736937</v>
          </cell>
          <cell r="AM40">
            <v>0.12</v>
          </cell>
          <cell r="AN40">
            <v>0.1075</v>
          </cell>
          <cell r="AO40">
            <v>9.5000000000000001E-2</v>
          </cell>
          <cell r="AP40">
            <v>8.5000000000000006E-2</v>
          </cell>
          <cell r="AQ40">
            <v>8.5000000000000006E-2</v>
          </cell>
          <cell r="AR40">
            <v>8.5000000000000006E-2</v>
          </cell>
          <cell r="AS40">
            <v>8.5000000000000006E-2</v>
          </cell>
          <cell r="AT40">
            <v>0.25267939814814816</v>
          </cell>
          <cell r="AU40">
            <v>0.26351996527777705</v>
          </cell>
          <cell r="AV40">
            <v>0.19027777777777777</v>
          </cell>
          <cell r="AW40">
            <v>0.19027777777777749</v>
          </cell>
        </row>
        <row r="41">
          <cell r="I41" t="str">
            <v>Bull case</v>
          </cell>
          <cell r="L41" t="str">
            <v>NA</v>
          </cell>
          <cell r="M41">
            <v>0.32299999999999995</v>
          </cell>
          <cell r="N41">
            <v>1.5000000000000124E-2</v>
          </cell>
          <cell r="O41">
            <v>0.57499999999999996</v>
          </cell>
          <cell r="P41" t="str">
            <v>NA</v>
          </cell>
          <cell r="Q41" t="str">
            <v>NA</v>
          </cell>
          <cell r="R41" t="str">
            <v>NA</v>
          </cell>
          <cell r="S41" t="str">
            <v>NA</v>
          </cell>
          <cell r="T41">
            <v>1.3112713537642717</v>
          </cell>
          <cell r="U41">
            <v>1.2756931677402004</v>
          </cell>
          <cell r="V41">
            <v>1.0766881396455643</v>
          </cell>
          <cell r="W41">
            <v>0.70141149522970769</v>
          </cell>
          <cell r="X41">
            <v>0.43267468924874963</v>
          </cell>
          <cell r="Y41">
            <v>0.68600765244345441</v>
          </cell>
          <cell r="Z41">
            <v>0.85714182597742883</v>
          </cell>
          <cell r="AA41">
            <v>0.53327701389227489</v>
          </cell>
          <cell r="AB41">
            <v>0.2978886968544765</v>
          </cell>
          <cell r="AC41">
            <v>6.9403349515957391E-3</v>
          </cell>
          <cell r="AD41">
            <v>-4.9798377301656371E-3</v>
          </cell>
          <cell r="AE41">
            <v>0.20051254932875562</v>
          </cell>
          <cell r="AF41">
            <v>0.27109182606903004</v>
          </cell>
          <cell r="AG41">
            <v>3.4430000000000001</v>
          </cell>
          <cell r="AH41">
            <v>1.0669999999999997</v>
          </cell>
          <cell r="AI41">
            <v>3.8699999999999992</v>
          </cell>
          <cell r="AJ41">
            <v>5.7439999999999998</v>
          </cell>
          <cell r="AK41">
            <v>8.980713699999999</v>
          </cell>
          <cell r="AL41">
            <v>13.856023237000002</v>
          </cell>
          <cell r="AM41">
            <v>0.11</v>
          </cell>
          <cell r="AN41">
            <v>9.7500000000000003E-2</v>
          </cell>
          <cell r="AO41">
            <v>8.5000000000000006E-2</v>
          </cell>
          <cell r="AP41">
            <v>7.5000000000000011E-2</v>
          </cell>
          <cell r="AQ41">
            <v>7.5000000000000011E-2</v>
          </cell>
          <cell r="AR41">
            <v>7.5000000000000011E-2</v>
          </cell>
          <cell r="AS41">
            <v>7.5000000000000011E-2</v>
          </cell>
        </row>
        <row r="42">
          <cell r="I42" t="str">
            <v>Guidance</v>
          </cell>
          <cell r="L42">
            <v>0.45113706207744314</v>
          </cell>
          <cell r="M42">
            <v>0.31198347107438018</v>
          </cell>
          <cell r="N42">
            <v>0.26127223982451869</v>
          </cell>
          <cell r="O42">
            <v>0.23190650520980005</v>
          </cell>
          <cell r="P42" t="str">
            <v>NA</v>
          </cell>
          <cell r="Q42">
            <v>3.8468538071937619E-2</v>
          </cell>
          <cell r="R42">
            <v>0.17646514211647091</v>
          </cell>
          <cell r="S42">
            <v>0.67123201684860589</v>
          </cell>
          <cell r="T42">
            <v>0.13198789362127927</v>
          </cell>
          <cell r="U42">
            <v>2.2483038676769151E-2</v>
          </cell>
          <cell r="V42">
            <v>7.3585508790623422E-2</v>
          </cell>
          <cell r="W42">
            <v>0.36922502246651678</v>
          </cell>
          <cell r="X42">
            <v>-4.6808835914055269E-2</v>
          </cell>
          <cell r="Y42">
            <v>0.20328378845489103</v>
          </cell>
          <cell r="Z42">
            <v>0.18255723765476417</v>
          </cell>
          <cell r="AA42">
            <v>0.13044745663897372</v>
          </cell>
          <cell r="AB42">
            <v>-0.19314251332301846</v>
          </cell>
          <cell r="AC42">
            <v>-6.6456943553730996E-2</v>
          </cell>
          <cell r="AD42">
            <v>0.16855810981211095</v>
          </cell>
          <cell r="AE42">
            <v>0.36390840056548801</v>
          </cell>
          <cell r="AF42">
            <v>-0.14570659282891107</v>
          </cell>
          <cell r="AG42">
            <v>0.54816112084063051</v>
          </cell>
          <cell r="AH42">
            <v>0.27805178791615293</v>
          </cell>
          <cell r="AI42">
            <v>0.17521117337124698</v>
          </cell>
          <cell r="AJ42">
            <v>0.13622947973533439</v>
          </cell>
          <cell r="AK42">
            <v>0.12630242592767013</v>
          </cell>
          <cell r="AL42">
            <v>0.12600262896652539</v>
          </cell>
          <cell r="AM42">
            <v>-100</v>
          </cell>
          <cell r="AN42">
            <v>-100</v>
          </cell>
          <cell r="AO42">
            <v>-100</v>
          </cell>
          <cell r="AP42">
            <v>-100</v>
          </cell>
          <cell r="AQ42">
            <v>-100</v>
          </cell>
          <cell r="AR42">
            <v>-100</v>
          </cell>
          <cell r="AS42">
            <v>-100</v>
          </cell>
        </row>
        <row r="43">
          <cell r="I43" t="str">
            <v>MS vs. consensus</v>
          </cell>
          <cell r="L43" t="str">
            <v>NA</v>
          </cell>
          <cell r="M43" t="str">
            <v>NA</v>
          </cell>
          <cell r="N43" t="str">
            <v>NA</v>
          </cell>
          <cell r="O43" t="str">
            <v>NA</v>
          </cell>
          <cell r="P43">
            <v>0.99</v>
          </cell>
          <cell r="Q43">
            <v>0.98</v>
          </cell>
          <cell r="R43">
            <v>0.97000000000000008</v>
          </cell>
          <cell r="S43">
            <v>0.95184515233978972</v>
          </cell>
          <cell r="T43">
            <v>0.93951519099241609</v>
          </cell>
          <cell r="U43">
            <v>0.91981111061611798</v>
          </cell>
          <cell r="V43">
            <v>0.88</v>
          </cell>
          <cell r="W43">
            <v>0.878482155778749</v>
          </cell>
          <cell r="X43">
            <v>0.87853021560886735</v>
          </cell>
          <cell r="Y43">
            <v>0.88328131739869575</v>
          </cell>
          <cell r="Z43">
            <v>0.8691044208926233</v>
          </cell>
          <cell r="AA43">
            <v>0.80289855072463767</v>
          </cell>
          <cell r="AB43">
            <v>0.75949512520733042</v>
          </cell>
          <cell r="AC43">
            <v>0.6148608114508235</v>
          </cell>
          <cell r="AD43">
            <v>0.73065054137457408</v>
          </cell>
          <cell r="AE43">
            <v>0.73581068892298163</v>
          </cell>
          <cell r="AF43">
            <v>0.72738893896470569</v>
          </cell>
          <cell r="AG43">
            <v>0.68522538685476475</v>
          </cell>
          <cell r="AH43">
            <v>0.30990415335463251</v>
          </cell>
          <cell r="AI43">
            <v>0.85809312638580915</v>
          </cell>
          <cell r="AJ43">
            <v>0.68544152744630082</v>
          </cell>
          <cell r="AK43">
            <v>0.63584775559331641</v>
          </cell>
          <cell r="AL43">
            <v>0.59970547209161063</v>
          </cell>
          <cell r="AM43">
            <v>0.13</v>
          </cell>
          <cell r="AN43">
            <v>0.11749999999999999</v>
          </cell>
          <cell r="AO43">
            <v>0.105</v>
          </cell>
          <cell r="AP43">
            <v>9.5000000000000001E-2</v>
          </cell>
          <cell r="AQ43">
            <v>9.5000000000000001E-2</v>
          </cell>
          <cell r="AR43">
            <v>9.5000000000000001E-2</v>
          </cell>
          <cell r="AS43">
            <v>9.5000000000000001E-2</v>
          </cell>
        </row>
        <row r="44">
          <cell r="I44" t="str">
            <v>% change Y/Y</v>
          </cell>
          <cell r="L44" t="str">
            <v>NA</v>
          </cell>
          <cell r="M44">
            <v>0.44005449591280654</v>
          </cell>
          <cell r="N44">
            <v>1.4191106906338735E-2</v>
          </cell>
          <cell r="O44">
            <v>0.53638059701492535</v>
          </cell>
          <cell r="P44">
            <v>0.21554341226472351</v>
          </cell>
          <cell r="Q44">
            <v>-4.4955044955044876E-2</v>
          </cell>
          <cell r="R44">
            <v>3.608786610878667E-2</v>
          </cell>
          <cell r="S44">
            <v>0.25441696113074186</v>
          </cell>
          <cell r="T44">
            <v>0.35573440643863186</v>
          </cell>
          <cell r="U44">
            <v>5.1350549124369316E-2</v>
          </cell>
          <cell r="V44">
            <v>-0.10954263128176167</v>
          </cell>
          <cell r="W44">
            <v>0.2869372225745086</v>
          </cell>
          <cell r="X44">
            <v>0.13328406011332827</v>
          </cell>
          <cell r="Y44" t="str">
            <v>NM</v>
          </cell>
          <cell r="Z44" t="str">
            <v>NM</v>
          </cell>
          <cell r="AA44">
            <v>1.6970954356846475</v>
          </cell>
          <cell r="AB44" t="str">
            <v>NM</v>
          </cell>
          <cell r="AC44" t="str">
            <v>NM</v>
          </cell>
          <cell r="AD44" t="str">
            <v>NM</v>
          </cell>
          <cell r="AE44">
            <v>0.83255395683453215</v>
          </cell>
          <cell r="AK44">
            <v>0.18921775898519577</v>
          </cell>
          <cell r="AL44" t="str">
            <v>NM</v>
          </cell>
          <cell r="AM44">
            <v>100</v>
          </cell>
          <cell r="AN44">
            <v>100</v>
          </cell>
          <cell r="AO44">
            <v>100</v>
          </cell>
          <cell r="AP44">
            <v>100</v>
          </cell>
          <cell r="AQ44">
            <v>100</v>
          </cell>
          <cell r="AR44">
            <v>100</v>
          </cell>
          <cell r="AS44">
            <v>100</v>
          </cell>
        </row>
        <row r="45">
          <cell r="I45" t="str">
            <v>% change Q/Q</v>
          </cell>
          <cell r="P45">
            <v>8.8249999999999995E-2</v>
          </cell>
          <cell r="Q45">
            <v>0.18515999999999999</v>
          </cell>
          <cell r="R45">
            <v>0.33011999999999997</v>
          </cell>
          <cell r="S45">
            <v>0.90247000000000011</v>
          </cell>
          <cell r="T45">
            <v>1.3</v>
          </cell>
          <cell r="U45">
            <v>1.8</v>
          </cell>
          <cell r="V45">
            <v>3.0226799999999998</v>
          </cell>
          <cell r="W45">
            <v>4.1983200000000007</v>
          </cell>
          <cell r="X45">
            <v>4</v>
          </cell>
          <cell r="Y45" t="str">
            <v>NM</v>
          </cell>
          <cell r="Z45" t="str">
            <v>NM</v>
          </cell>
          <cell r="AA45">
            <v>0.11</v>
          </cell>
          <cell r="AB45">
            <v>0.13969025204980259</v>
          </cell>
          <cell r="AC45">
            <v>0.14505962802263325</v>
          </cell>
          <cell r="AD45">
            <v>0.11898830384664105</v>
          </cell>
          <cell r="AE45">
            <v>0.11</v>
          </cell>
          <cell r="AF45">
            <v>18.310249885078779</v>
          </cell>
          <cell r="AG45">
            <v>21.613332389249312</v>
          </cell>
          <cell r="AH45">
            <v>24.118640000000006</v>
          </cell>
          <cell r="AI45">
            <v>29.659109638554227</v>
          </cell>
          <cell r="AM45">
            <v>0.12</v>
          </cell>
          <cell r="AN45">
            <v>0.1075</v>
          </cell>
          <cell r="AO45">
            <v>9.5000000000000001E-2</v>
          </cell>
          <cell r="AP45">
            <v>8.5000000000000006E-2</v>
          </cell>
          <cell r="AQ45">
            <v>8.5000000000000006E-2</v>
          </cell>
          <cell r="AR45">
            <v>8.5000000000000006E-2</v>
          </cell>
          <cell r="AS45">
            <v>8.5000000000000006E-2</v>
          </cell>
        </row>
        <row r="46">
          <cell r="I46" t="str">
            <v>Bull case</v>
          </cell>
          <cell r="P46">
            <v>8.8249999999999995E-2</v>
          </cell>
          <cell r="Q46">
            <v>9.6909999999999996E-2</v>
          </cell>
          <cell r="R46">
            <v>0.14495999999999998</v>
          </cell>
          <cell r="S46">
            <v>0.57235000000000014</v>
          </cell>
          <cell r="T46">
            <v>0.39752999999999994</v>
          </cell>
          <cell r="U46">
            <v>0.5</v>
          </cell>
          <cell r="V46">
            <v>1.2226799999999998</v>
          </cell>
          <cell r="W46">
            <v>1.1756400000000009</v>
          </cell>
          <cell r="X46">
            <v>-0.19832000000000072</v>
          </cell>
          <cell r="Y46">
            <v>0.59999999999999964</v>
          </cell>
          <cell r="Z46">
            <v>1.6000000000000005</v>
          </cell>
          <cell r="AA46">
            <v>0.105</v>
          </cell>
          <cell r="AB46">
            <v>0.13469025204980259</v>
          </cell>
          <cell r="AC46">
            <v>0.14005962802263325</v>
          </cell>
          <cell r="AD46">
            <v>0.11398830384664105</v>
          </cell>
          <cell r="AE46">
            <v>0.105</v>
          </cell>
          <cell r="AF46">
            <v>-0.44724983688600872</v>
          </cell>
          <cell r="AG46">
            <v>3.3030825041705327</v>
          </cell>
          <cell r="AH46">
            <v>2.5053076107506946</v>
          </cell>
          <cell r="AI46">
            <v>5.5404696385542209</v>
          </cell>
          <cell r="AM46">
            <v>0.11</v>
          </cell>
          <cell r="AN46">
            <v>9.7500000000000003E-2</v>
          </cell>
          <cell r="AO46">
            <v>8.5000000000000006E-2</v>
          </cell>
          <cell r="AP46">
            <v>7.5000000000000011E-2</v>
          </cell>
          <cell r="AQ46">
            <v>7.5000000000000011E-2</v>
          </cell>
          <cell r="AR46">
            <v>7.5000000000000011E-2</v>
          </cell>
          <cell r="AS46">
            <v>7.5000000000000011E-2</v>
          </cell>
        </row>
        <row r="47">
          <cell r="I47" t="str">
            <v>Consensus</v>
          </cell>
          <cell r="P47" t="str">
            <v>NA</v>
          </cell>
          <cell r="Q47" t="str">
            <v>NA</v>
          </cell>
          <cell r="R47" t="str">
            <v>NA</v>
          </cell>
          <cell r="S47" t="str">
            <v>NA</v>
          </cell>
          <cell r="T47">
            <v>13.730878186968839</v>
          </cell>
          <cell r="U47">
            <v>8.7213220998055743</v>
          </cell>
          <cell r="V47">
            <v>8.1563067975281722</v>
          </cell>
          <cell r="W47">
            <v>3.6520327545513984</v>
          </cell>
          <cell r="X47">
            <v>2.0769230769230766</v>
          </cell>
          <cell r="Y47">
            <v>1.5555555555555554</v>
          </cell>
          <cell r="Z47">
            <v>1.0511598978390038</v>
          </cell>
          <cell r="AA47">
            <v>-50</v>
          </cell>
          <cell r="AB47">
            <v>-50</v>
          </cell>
          <cell r="AC47">
            <v>-50</v>
          </cell>
          <cell r="AD47">
            <v>-50</v>
          </cell>
          <cell r="AE47">
            <v>-50</v>
          </cell>
          <cell r="AF47">
            <v>0.45</v>
          </cell>
          <cell r="AG47">
            <v>4.45</v>
          </cell>
          <cell r="AH47">
            <v>10.15</v>
          </cell>
          <cell r="AI47">
            <v>22.6</v>
          </cell>
          <cell r="AK47">
            <v>2.4889999999999999</v>
          </cell>
          <cell r="AL47">
            <v>12.459</v>
          </cell>
          <cell r="AM47">
            <v>46.228999999999999</v>
          </cell>
          <cell r="AN47">
            <v>-100</v>
          </cell>
          <cell r="AO47">
            <v>-100</v>
          </cell>
          <cell r="AP47">
            <v>12.459</v>
          </cell>
          <cell r="AQ47">
            <v>38.570999999999998</v>
          </cell>
          <cell r="AR47">
            <v>-100</v>
          </cell>
          <cell r="AS47">
            <v>-100</v>
          </cell>
        </row>
        <row r="48">
          <cell r="I48" t="str">
            <v>MS vs. consensus</v>
          </cell>
          <cell r="L48">
            <v>0.218</v>
          </cell>
          <cell r="M48">
            <v>0.25700000000000001</v>
          </cell>
          <cell r="N48">
            <v>0.27500000000000002</v>
          </cell>
          <cell r="O48">
            <v>0.33300000000000002</v>
          </cell>
          <cell r="P48" t="str">
            <v>NA</v>
          </cell>
          <cell r="Q48">
            <v>1.0981303116147307</v>
          </cell>
          <cell r="R48">
            <v>0.78289047310434201</v>
          </cell>
          <cell r="S48">
            <v>1.7337634799466866</v>
          </cell>
          <cell r="T48">
            <v>0.44049109665695241</v>
          </cell>
          <cell r="U48">
            <v>0.38461538461538458</v>
          </cell>
          <cell r="V48">
            <v>0.67926666666666646</v>
          </cell>
          <cell r="W48">
            <v>0.38893961649926578</v>
          </cell>
          <cell r="X48">
            <v>-4.7237942796166221E-2</v>
          </cell>
          <cell r="Y48">
            <v>0.14999999999999991</v>
          </cell>
          <cell r="Z48">
            <v>0.34782608695652195</v>
          </cell>
          <cell r="AA48">
            <v>0.8425806451612905</v>
          </cell>
          <cell r="AB48">
            <v>4.0798319327731036E-2</v>
          </cell>
          <cell r="AC48">
            <v>0.84661499333898482</v>
          </cell>
          <cell r="AD48">
            <v>-0.31227341458526892</v>
          </cell>
          <cell r="AE48">
            <v>0.32839721883688933</v>
          </cell>
          <cell r="AF48">
            <v>-0.10826731501311804</v>
          </cell>
          <cell r="AG48">
            <v>0.65900000000000003</v>
          </cell>
          <cell r="AH48">
            <v>1.083</v>
          </cell>
          <cell r="AI48">
            <v>2.1629999999999998</v>
          </cell>
          <cell r="AJ48">
            <v>4.1739999999999995</v>
          </cell>
          <cell r="AK48">
            <v>10.673356850000001</v>
          </cell>
          <cell r="AL48">
            <v>17.204608843500001</v>
          </cell>
          <cell r="AM48">
            <v>0.13</v>
          </cell>
          <cell r="AN48">
            <v>0.11749999999999999</v>
          </cell>
          <cell r="AO48">
            <v>0.105</v>
          </cell>
          <cell r="AP48">
            <v>9.5000000000000001E-2</v>
          </cell>
          <cell r="AQ48">
            <v>9.5000000000000001E-2</v>
          </cell>
          <cell r="AR48">
            <v>9.5000000000000001E-2</v>
          </cell>
          <cell r="AS48">
            <v>9.5000000000000001E-2</v>
          </cell>
        </row>
        <row r="49">
          <cell r="I49" t="str">
            <v>% change Y/Y</v>
          </cell>
          <cell r="L49" t="str">
            <v>NA</v>
          </cell>
          <cell r="M49">
            <v>3.9000000000000007E-2</v>
          </cell>
          <cell r="N49">
            <v>1.8000000000000016E-2</v>
          </cell>
          <cell r="O49">
            <v>5.7999999999999996E-2</v>
          </cell>
          <cell r="P49">
            <v>0.01</v>
          </cell>
          <cell r="Q49">
            <v>0.02</v>
          </cell>
          <cell r="R49">
            <v>0.03</v>
          </cell>
          <cell r="S49">
            <v>4.8154847660210241E-2</v>
          </cell>
          <cell r="T49">
            <v>6.0484809007583872E-2</v>
          </cell>
          <cell r="U49">
            <v>8.0188889383882037E-2</v>
          </cell>
          <cell r="V49">
            <v>0.12</v>
          </cell>
          <cell r="W49">
            <v>0.121517844221251</v>
          </cell>
          <cell r="X49">
            <v>0.12146978439113271</v>
          </cell>
          <cell r="Y49">
            <v>0.11671868260130419</v>
          </cell>
          <cell r="Z49">
            <v>0.13089557910737659</v>
          </cell>
          <cell r="AA49">
            <v>0.19710144927536238</v>
          </cell>
          <cell r="AB49">
            <v>0.2405048747926696</v>
          </cell>
          <cell r="AC49">
            <v>0.38513918854917639</v>
          </cell>
          <cell r="AD49">
            <v>0.26934945862542586</v>
          </cell>
          <cell r="AE49">
            <v>0.26418931107701837</v>
          </cell>
          <cell r="AF49">
            <v>0.27261106103529437</v>
          </cell>
          <cell r="AG49">
            <v>0.65900000000000003</v>
          </cell>
          <cell r="AH49">
            <v>0.42399999999999993</v>
          </cell>
          <cell r="AI49">
            <v>1.0799999999999998</v>
          </cell>
          <cell r="AJ49">
            <v>2.0109999999999997</v>
          </cell>
          <cell r="AK49">
            <v>6.4993568500000016</v>
          </cell>
          <cell r="AL49">
            <v>6.5312519934999997</v>
          </cell>
          <cell r="AM49">
            <v>100</v>
          </cell>
          <cell r="AN49">
            <v>100</v>
          </cell>
          <cell r="AO49">
            <v>100</v>
          </cell>
          <cell r="AP49">
            <v>100</v>
          </cell>
          <cell r="AQ49">
            <v>100</v>
          </cell>
          <cell r="AR49">
            <v>100</v>
          </cell>
          <cell r="AS49">
            <v>100</v>
          </cell>
        </row>
        <row r="50">
          <cell r="I50" t="str">
            <v>% change Q/Q</v>
          </cell>
          <cell r="L50">
            <v>0.13398893669330056</v>
          </cell>
          <cell r="M50">
            <v>7.5855962219598588E-2</v>
          </cell>
          <cell r="N50">
            <v>6.7024128686327081E-2</v>
          </cell>
          <cell r="O50">
            <v>4.6888200506899465E-2</v>
          </cell>
          <cell r="P50">
            <v>5.5070821529745045E-2</v>
          </cell>
          <cell r="Q50">
            <v>6.038021170879241E-2</v>
          </cell>
          <cell r="R50">
            <v>4.7437295528898589E-2</v>
          </cell>
          <cell r="S50">
            <v>3.1801931593831705E-2</v>
          </cell>
          <cell r="T50">
            <v>2.9963243846833857E-2</v>
          </cell>
          <cell r="U50">
            <v>4.0896333585779834E-2</v>
          </cell>
          <cell r="V50">
            <v>4.4979951566159831E-2</v>
          </cell>
          <cell r="W50">
            <v>4.2808764363657416E-2</v>
          </cell>
          <cell r="X50">
            <v>6.8782265411478902E-2</v>
          </cell>
          <cell r="Y50">
            <v>5.8384714927304564E-2</v>
          </cell>
          <cell r="Z50">
            <v>5.5525060169742006E-2</v>
          </cell>
          <cell r="AA50">
            <v>0.11</v>
          </cell>
          <cell r="AB50" t="str">
            <v>NM</v>
          </cell>
          <cell r="AC50" t="str">
            <v>NA</v>
          </cell>
          <cell r="AD50">
            <v>1.3030303030302997</v>
          </cell>
          <cell r="AE50">
            <v>0.73911070780399268</v>
          </cell>
          <cell r="AF50">
            <v>-0.94129924341247062</v>
          </cell>
          <cell r="AG50">
            <v>0.10491959879000161</v>
          </cell>
          <cell r="AH50">
            <v>6.6769420468557342E-2</v>
          </cell>
          <cell r="AI50">
            <v>4.5224554654177469E-2</v>
          </cell>
          <cell r="AJ50">
            <v>4.0259264260498848E-2</v>
          </cell>
          <cell r="AK50">
            <v>5.8346140118876087E-2</v>
          </cell>
          <cell r="AL50">
            <v>5.8652129916046208E-2</v>
          </cell>
          <cell r="AM50">
            <v>0.12</v>
          </cell>
          <cell r="AN50">
            <v>0.1075</v>
          </cell>
          <cell r="AO50">
            <v>9.5000000000000001E-2</v>
          </cell>
          <cell r="AP50">
            <v>8.5000000000000006E-2</v>
          </cell>
          <cell r="AQ50">
            <v>8.5000000000000006E-2</v>
          </cell>
          <cell r="AR50">
            <v>8.5000000000000006E-2</v>
          </cell>
          <cell r="AS50">
            <v>8.5000000000000006E-2</v>
          </cell>
        </row>
        <row r="51">
          <cell r="I51" t="str">
            <v>% change Y/Y</v>
          </cell>
          <cell r="L51" t="str">
            <v>NA</v>
          </cell>
          <cell r="M51" t="str">
            <v>NA</v>
          </cell>
          <cell r="N51" t="str">
            <v>NA</v>
          </cell>
          <cell r="O51" t="str">
            <v>NA</v>
          </cell>
          <cell r="P51">
            <v>1.2293577981651373</v>
          </cell>
          <cell r="Q51">
            <v>1.1750972762645917</v>
          </cell>
          <cell r="R51">
            <v>0.89818181818181819</v>
          </cell>
          <cell r="S51">
            <v>0.78978978978978964</v>
          </cell>
          <cell r="T51">
            <v>0.32510288065843618</v>
          </cell>
          <cell r="U51">
            <v>0.64221824686940931</v>
          </cell>
          <cell r="V51">
            <v>1.1704980842911876</v>
          </cell>
          <cell r="W51">
            <v>1.4815436241610742</v>
          </cell>
          <cell r="X51">
            <v>2.5170807453416151</v>
          </cell>
          <cell r="Y51">
            <v>1.5065359477124187</v>
          </cell>
          <cell r="Z51">
            <v>1.3212709620476608</v>
          </cell>
          <cell r="AA51">
            <v>1.3511540567951319</v>
          </cell>
          <cell r="AB51">
            <v>0.79</v>
          </cell>
          <cell r="AC51">
            <v>0.64999999999999991</v>
          </cell>
          <cell r="AD51">
            <v>0.56000000000000005</v>
          </cell>
          <cell r="AE51">
            <v>0.51</v>
          </cell>
          <cell r="AH51">
            <v>0.64339908952959024</v>
          </cell>
          <cell r="AI51">
            <v>0.99722991689750673</v>
          </cell>
          <cell r="AJ51">
            <v>0.92972723069810437</v>
          </cell>
          <cell r="AK51">
            <v>1.5571051389554391</v>
          </cell>
          <cell r="AL51">
            <v>0.6119210746242405</v>
          </cell>
          <cell r="AM51">
            <v>0.53447112882046488</v>
          </cell>
          <cell r="AN51">
            <v>0.36083333333333312</v>
          </cell>
          <cell r="AO51">
            <v>0.28173913043478271</v>
          </cell>
          <cell r="AP51">
            <v>0.26</v>
          </cell>
          <cell r="AQ51">
            <v>0.20500000000000007</v>
          </cell>
          <cell r="AR51">
            <v>0.14999999999999991</v>
          </cell>
          <cell r="AS51">
            <v>9.5000000000000195E-2</v>
          </cell>
        </row>
        <row r="52">
          <cell r="I52" t="str">
            <v>% change Q/Q</v>
          </cell>
          <cell r="L52" t="str">
            <v>NA</v>
          </cell>
          <cell r="M52">
            <v>0.17889908256880727</v>
          </cell>
          <cell r="N52">
            <v>7.0038910505836549E-2</v>
          </cell>
          <cell r="O52">
            <v>0.21090909090909093</v>
          </cell>
          <cell r="P52">
            <v>0.45945945945945943</v>
          </cell>
          <cell r="Q52">
            <v>0.15020576131687258</v>
          </cell>
          <cell r="R52">
            <v>-6.6189624329159313E-2</v>
          </cell>
          <cell r="S52">
            <v>0.14176245210727956</v>
          </cell>
          <cell r="T52">
            <v>8.0536912751677958E-2</v>
          </cell>
          <cell r="U52">
            <v>0.42546583850931663</v>
          </cell>
          <cell r="V52">
            <v>0.23420479302832264</v>
          </cell>
          <cell r="W52">
            <v>0.30538393645189776</v>
          </cell>
          <cell r="X52">
            <v>14.93</v>
          </cell>
          <cell r="Y52">
            <v>16.158999999999999</v>
          </cell>
          <cell r="Z52">
            <v>14.658999999999999</v>
          </cell>
          <cell r="AA52">
            <v>17.890000000000008</v>
          </cell>
          <cell r="AB52">
            <v>15.182000000000002</v>
          </cell>
          <cell r="AC52">
            <v>24.310999999999993</v>
          </cell>
          <cell r="AD52">
            <v>30.258000000000003</v>
          </cell>
          <cell r="AE52">
            <v>32.539650000000009</v>
          </cell>
          <cell r="AF52">
            <v>26.146460000000005</v>
          </cell>
          <cell r="AG52">
            <v>40.295339999999996</v>
          </cell>
          <cell r="AH52">
            <v>48.403530000000003</v>
          </cell>
          <cell r="AI52">
            <v>53.148094999999998</v>
          </cell>
          <cell r="AK52">
            <v>0</v>
          </cell>
          <cell r="AL52">
            <v>0</v>
          </cell>
          <cell r="AM52">
            <v>0</v>
          </cell>
          <cell r="AN52">
            <v>0</v>
          </cell>
          <cell r="AO52">
            <v>14.654000000000025</v>
          </cell>
          <cell r="AP52">
            <v>65.81472717794253</v>
          </cell>
          <cell r="AQ52">
            <v>155.45731264075528</v>
          </cell>
          <cell r="AR52">
            <v>217.64023769705733</v>
          </cell>
          <cell r="AS52">
            <v>287.28511376011568</v>
          </cell>
          <cell r="AT52">
            <v>360.83010288270532</v>
          </cell>
          <cell r="AU52">
            <v>434.72810795308339</v>
          </cell>
          <cell r="AV52">
            <v>505.95396116011648</v>
          </cell>
          <cell r="AW52">
            <v>572.2703587572953</v>
          </cell>
        </row>
        <row r="53">
          <cell r="I53" t="str">
            <v>Operating expense drivers</v>
          </cell>
          <cell r="L53">
            <v>0.218</v>
          </cell>
          <cell r="M53">
            <v>0.25700000000000001</v>
          </cell>
          <cell r="N53">
            <v>0.27500000000000002</v>
          </cell>
          <cell r="O53">
            <v>0.33300000000000002</v>
          </cell>
          <cell r="P53">
            <v>0.48599999999999999</v>
          </cell>
          <cell r="Q53">
            <v>0.55900000000000005</v>
          </cell>
          <cell r="R53">
            <v>0.52200000000000002</v>
          </cell>
          <cell r="S53">
            <v>0.59599999999999997</v>
          </cell>
          <cell r="T53">
            <v>0.64400000000000002</v>
          </cell>
          <cell r="U53">
            <v>0.91799999999999993</v>
          </cell>
          <cell r="V53">
            <v>1.133</v>
          </cell>
          <cell r="W53">
            <v>1.4790000000000001</v>
          </cell>
          <cell r="X53">
            <v>2.2650000000000001</v>
          </cell>
          <cell r="Y53">
            <v>2.3010000000000002</v>
          </cell>
          <cell r="Z53">
            <v>2.63</v>
          </cell>
          <cell r="AA53">
            <v>5.5E-2</v>
          </cell>
          <cell r="AB53">
            <v>6.8782265411478902E-2</v>
          </cell>
          <cell r="AC53">
            <v>5.8384714927304564E-2</v>
          </cell>
          <cell r="AD53">
            <v>5.5525060169742006E-2</v>
          </cell>
          <cell r="AE53">
            <v>5.5E-2</v>
          </cell>
          <cell r="AF53">
            <v>-2.6283124443929609</v>
          </cell>
          <cell r="AG53">
            <v>0.65900000000000003</v>
          </cell>
          <cell r="AH53">
            <v>1.083</v>
          </cell>
          <cell r="AI53">
            <v>2.1629999999999998</v>
          </cell>
          <cell r="AJ53">
            <v>4.1739999999999995</v>
          </cell>
          <cell r="AK53">
            <v>10.673356850000001</v>
          </cell>
          <cell r="AL53">
            <v>17.204608843500001</v>
          </cell>
          <cell r="AM53">
            <v>0.06</v>
          </cell>
          <cell r="AN53">
            <v>5.7499999999999996E-2</v>
          </cell>
          <cell r="AO53">
            <v>5.5E-2</v>
          </cell>
          <cell r="AP53">
            <v>5.5E-2</v>
          </cell>
          <cell r="AQ53">
            <v>5.5E-2</v>
          </cell>
          <cell r="AR53">
            <v>5.5E-2</v>
          </cell>
          <cell r="AS53">
            <v>5.5E-2</v>
          </cell>
          <cell r="AT53">
            <v>118.75623274285368</v>
          </cell>
          <cell r="AU53">
            <v>137.99996789561158</v>
          </cell>
          <cell r="AV53">
            <v>155.28497912651926</v>
          </cell>
          <cell r="AW53">
            <v>169.96882676403288</v>
          </cell>
        </row>
        <row r="54">
          <cell r="I54" t="str">
            <v>Cost of revenue (ex-SBC)</v>
          </cell>
          <cell r="L54">
            <v>1.3169999999999999</v>
          </cell>
          <cell r="M54">
            <v>2.319</v>
          </cell>
          <cell r="N54">
            <v>2.7930000000000001</v>
          </cell>
          <cell r="O54">
            <v>5.1669999999999998</v>
          </cell>
          <cell r="P54">
            <v>5.859</v>
          </cell>
          <cell r="Q54">
            <v>6.4779999999999998</v>
          </cell>
          <cell r="R54">
            <v>7.09</v>
          </cell>
          <cell r="S54">
            <v>12.175000000000001</v>
          </cell>
          <cell r="T54">
            <v>13.569000000000001</v>
          </cell>
          <cell r="U54">
            <v>13.675000000000001</v>
          </cell>
          <cell r="V54">
            <v>15.292999999999999</v>
          </cell>
          <cell r="W54">
            <v>21.058</v>
          </cell>
          <cell r="X54">
            <v>19.916</v>
          </cell>
          <cell r="Y54">
            <v>23.760999999999999</v>
          </cell>
          <cell r="Z54">
            <v>28.004999999999999</v>
          </cell>
          <cell r="AA54">
            <v>34.057000000000002</v>
          </cell>
          <cell r="AB54">
            <v>28.873999999999999</v>
          </cell>
          <cell r="AC54">
            <v>32.823999999999998</v>
          </cell>
          <cell r="AD54">
            <v>52.566786799999996</v>
          </cell>
          <cell r="AE54">
            <v>79.057440000000014</v>
          </cell>
          <cell r="AF54">
            <v>45.235770000000002</v>
          </cell>
          <cell r="AG54">
            <v>0.65900000000000003</v>
          </cell>
          <cell r="AH54">
            <v>0.42399999999999993</v>
          </cell>
          <cell r="AI54">
            <v>1.0799999999999998</v>
          </cell>
          <cell r="AJ54">
            <v>2.0109999999999997</v>
          </cell>
          <cell r="AK54">
            <v>6.4993568500000016</v>
          </cell>
          <cell r="AL54">
            <v>6.5312519934999997</v>
          </cell>
          <cell r="AM54">
            <v>4.9999999999999996E-2</v>
          </cell>
          <cell r="AN54">
            <v>4.7499999999999994E-2</v>
          </cell>
          <cell r="AO54">
            <v>4.4999999999999998E-2</v>
          </cell>
          <cell r="AP54">
            <v>4.4999999999999998E-2</v>
          </cell>
          <cell r="AQ54">
            <v>4.4999999999999998E-2</v>
          </cell>
          <cell r="AR54">
            <v>4.4999999999999998E-2</v>
          </cell>
          <cell r="AS54">
            <v>4.4999999999999998E-2</v>
          </cell>
          <cell r="AT54">
            <v>0.34454878048780468</v>
          </cell>
          <cell r="AU54">
            <v>0.29778082386363658</v>
          </cell>
          <cell r="AV54">
            <v>0.25819381648936179</v>
          </cell>
          <cell r="AW54">
            <v>0.22461467093749987</v>
          </cell>
        </row>
        <row r="55">
          <cell r="I55" t="str">
            <v>Period-to-period change</v>
          </cell>
          <cell r="L55" t="str">
            <v>NA</v>
          </cell>
          <cell r="M55">
            <v>1.002</v>
          </cell>
          <cell r="N55">
            <v>0.4740000000000002</v>
          </cell>
          <cell r="O55">
            <v>2.3739999999999997</v>
          </cell>
          <cell r="P55">
            <v>0.69200000000000017</v>
          </cell>
          <cell r="Q55">
            <v>0.61899999999999977</v>
          </cell>
          <cell r="R55">
            <v>0.6120000000000001</v>
          </cell>
          <cell r="S55">
            <v>5.0850000000000009</v>
          </cell>
          <cell r="T55">
            <v>1.3940000000000001</v>
          </cell>
          <cell r="U55">
            <v>0.10599999999999987</v>
          </cell>
          <cell r="V55">
            <v>1.6179999999999986</v>
          </cell>
          <cell r="W55">
            <v>5.7650000000000006</v>
          </cell>
          <cell r="X55">
            <v>-1.1419999999999995</v>
          </cell>
          <cell r="Y55">
            <v>3.8449999999999989</v>
          </cell>
          <cell r="Z55">
            <v>4.2439999999999998</v>
          </cell>
          <cell r="AA55">
            <v>6.0520000000000032</v>
          </cell>
          <cell r="AB55">
            <v>-5.1830000000000034</v>
          </cell>
          <cell r="AC55">
            <v>3.9499999999999993</v>
          </cell>
          <cell r="AD55">
            <v>19.742786799999998</v>
          </cell>
          <cell r="AE55">
            <v>26.490653200000018</v>
          </cell>
          <cell r="AF55">
            <v>-33.821670000000012</v>
          </cell>
          <cell r="AG55">
            <v>0.10491959879000161</v>
          </cell>
          <cell r="AH55">
            <v>6.6769420468557342E-2</v>
          </cell>
          <cell r="AI55">
            <v>4.5224554654177469E-2</v>
          </cell>
          <cell r="AJ55">
            <v>4.0259264260498848E-2</v>
          </cell>
          <cell r="AK55">
            <v>5.8346140118876087E-2</v>
          </cell>
          <cell r="AL55">
            <v>5.8652129916046208E-2</v>
          </cell>
          <cell r="AM55">
            <v>-100</v>
          </cell>
          <cell r="AN55">
            <v>-100</v>
          </cell>
          <cell r="AO55">
            <v>-100</v>
          </cell>
          <cell r="AP55">
            <v>-100</v>
          </cell>
          <cell r="AQ55">
            <v>-100</v>
          </cell>
          <cell r="AR55">
            <v>-100</v>
          </cell>
          <cell r="AS55">
            <v>-100</v>
          </cell>
          <cell r="AT55">
            <v>130.16587594570558</v>
          </cell>
          <cell r="AU55">
            <v>128.54453855982888</v>
          </cell>
          <cell r="AV55">
            <v>129.24447427027508</v>
          </cell>
          <cell r="AW55">
            <v>120.33591114777369</v>
          </cell>
        </row>
        <row r="56">
          <cell r="I56" t="str">
            <v>Gross margin</v>
          </cell>
          <cell r="L56">
            <v>0.19053472649047329</v>
          </cell>
          <cell r="M56">
            <v>0.3155253837072019</v>
          </cell>
          <cell r="N56">
            <v>0.31927857665123072</v>
          </cell>
          <cell r="O56">
            <v>0.27245846240495641</v>
          </cell>
          <cell r="P56">
            <v>0.33609065155807361</v>
          </cell>
          <cell r="Q56">
            <v>0.30028083819399431</v>
          </cell>
          <cell r="R56">
            <v>0.35568884042166482</v>
          </cell>
          <cell r="S56">
            <v>0.35035483698842107</v>
          </cell>
          <cell r="T56">
            <v>0.36867817428930344</v>
          </cell>
          <cell r="U56">
            <v>0.39078718759745174</v>
          </cell>
          <cell r="V56">
            <v>0.39286990352931839</v>
          </cell>
          <cell r="W56">
            <v>0.39048887087904138</v>
          </cell>
          <cell r="X56">
            <v>0.39520194351655025</v>
          </cell>
          <cell r="Y56">
            <v>0.39709725711095889</v>
          </cell>
          <cell r="Z56">
            <v>0.40875311404805137</v>
          </cell>
          <cell r="AA56">
            <v>0.41240510697032434</v>
          </cell>
          <cell r="AB56">
            <v>0.41595533799911005</v>
          </cell>
          <cell r="AC56">
            <v>0.42423126173060399</v>
          </cell>
          <cell r="AD56">
            <v>0.38000000000000006</v>
          </cell>
          <cell r="AE56">
            <v>0.37999999999999995</v>
          </cell>
          <cell r="AF56">
            <v>0.39000000000000007</v>
          </cell>
          <cell r="AG56">
            <v>0.20522209839197575</v>
          </cell>
          <cell r="AH56">
            <v>0.64339908952959024</v>
          </cell>
          <cell r="AI56">
            <v>0.99722991689750673</v>
          </cell>
          <cell r="AJ56">
            <v>0.92972723069810437</v>
          </cell>
          <cell r="AK56">
            <v>1.5571051389554391</v>
          </cell>
          <cell r="AL56">
            <v>0.6119210746242405</v>
          </cell>
          <cell r="AM56">
            <v>6.9999999999999993E-2</v>
          </cell>
          <cell r="AN56">
            <v>6.7499999999999991E-2</v>
          </cell>
          <cell r="AO56">
            <v>6.5000000000000002E-2</v>
          </cell>
          <cell r="AP56">
            <v>6.5000000000000002E-2</v>
          </cell>
          <cell r="AQ56">
            <v>6.5000000000000002E-2</v>
          </cell>
          <cell r="AR56">
            <v>6.5000000000000002E-2</v>
          </cell>
          <cell r="AS56">
            <v>6.5000000000000002E-2</v>
          </cell>
          <cell r="AT56">
            <v>0.44000000000000011</v>
          </cell>
          <cell r="AU56">
            <v>0.47000000000000014</v>
          </cell>
          <cell r="AV56">
            <v>0.50000000000000022</v>
          </cell>
          <cell r="AW56">
            <v>0.53000000000000025</v>
          </cell>
        </row>
        <row r="57">
          <cell r="I57" t="str">
            <v>% change Y/Y</v>
          </cell>
          <cell r="L57" t="str">
            <v>NA</v>
          </cell>
          <cell r="M57" t="str">
            <v>NA</v>
          </cell>
          <cell r="N57" t="str">
            <v>NA</v>
          </cell>
          <cell r="O57" t="str">
            <v>NA</v>
          </cell>
          <cell r="P57">
            <v>3.4487471526195899</v>
          </cell>
          <cell r="Q57">
            <v>1.7934454506252693</v>
          </cell>
          <cell r="R57">
            <v>1.5384890798424631</v>
          </cell>
          <cell r="S57">
            <v>1.3562995935746085</v>
          </cell>
          <cell r="T57">
            <v>1.3159242191500256</v>
          </cell>
          <cell r="U57">
            <v>1.1109910466193273</v>
          </cell>
          <cell r="V57">
            <v>1.1569816643159379</v>
          </cell>
          <cell r="W57">
            <v>0.72960985626283348</v>
          </cell>
          <cell r="X57">
            <v>0.46775738816419765</v>
          </cell>
          <cell r="Y57">
            <v>0.73755027422303465</v>
          </cell>
          <cell r="Z57">
            <v>0.8312299744981364</v>
          </cell>
          <cell r="AA57">
            <v>0.61729508975211322</v>
          </cell>
          <cell r="AB57">
            <v>0.44978911427997592</v>
          </cell>
          <cell r="AC57">
            <v>0.38142334076848616</v>
          </cell>
          <cell r="AD57">
            <v>0.87705005534725933</v>
          </cell>
          <cell r="AE57">
            <v>1.3213271867751124</v>
          </cell>
          <cell r="AF57">
            <v>0.56666100990510504</v>
          </cell>
          <cell r="AG57">
            <v>4.992</v>
          </cell>
          <cell r="AH57">
            <v>1.3229166666666665</v>
          </cell>
          <cell r="AI57">
            <v>1.7252500862366333</v>
          </cell>
          <cell r="AJ57">
            <v>1.012372634643377</v>
          </cell>
          <cell r="AK57">
            <v>0.71372836386508398</v>
          </cell>
          <cell r="AL57">
            <v>0.60275636508469543</v>
          </cell>
          <cell r="AM57">
            <v>100</v>
          </cell>
          <cell r="AN57">
            <v>100</v>
          </cell>
          <cell r="AO57">
            <v>100</v>
          </cell>
          <cell r="AP57">
            <v>100</v>
          </cell>
          <cell r="AQ57">
            <v>100</v>
          </cell>
          <cell r="AR57">
            <v>100</v>
          </cell>
          <cell r="AS57">
            <v>100</v>
          </cell>
          <cell r="AT57">
            <v>0.24553333333333338</v>
          </cell>
          <cell r="AU57">
            <v>0.19467563025210111</v>
          </cell>
          <cell r="AV57">
            <v>0.16383999999999999</v>
          </cell>
          <cell r="AW57">
            <v>0.13107200000000008</v>
          </cell>
        </row>
        <row r="58">
          <cell r="I58" t="str">
            <v>% change Q/Q</v>
          </cell>
          <cell r="L58" t="str">
            <v>NA</v>
          </cell>
          <cell r="M58">
            <v>0.76082004555808669</v>
          </cell>
          <cell r="N58">
            <v>0.2043984476067271</v>
          </cell>
          <cell r="O58">
            <v>0.84998209810239866</v>
          </cell>
          <cell r="P58">
            <v>0.13392684342945627</v>
          </cell>
          <cell r="Q58">
            <v>0.10564942823007328</v>
          </cell>
          <cell r="R58">
            <v>9.4473602963877745E-2</v>
          </cell>
          <cell r="S58">
            <v>0.71720733427362493</v>
          </cell>
          <cell r="T58">
            <v>0.11449691991786448</v>
          </cell>
          <cell r="U58">
            <v>7.811924239074397E-3</v>
          </cell>
          <cell r="V58">
            <v>0.11831809872029231</v>
          </cell>
          <cell r="W58">
            <v>0.37696985548943962</v>
          </cell>
          <cell r="X58">
            <v>-5.4231171051381866E-2</v>
          </cell>
          <cell r="Y58">
            <v>0.19306085559349251</v>
          </cell>
          <cell r="Z58">
            <v>0.17861201127898663</v>
          </cell>
          <cell r="AA58">
            <v>0.21610426709516162</v>
          </cell>
          <cell r="AB58">
            <v>-0.15218604104883005</v>
          </cell>
          <cell r="AC58">
            <v>0.13680127450301316</v>
          </cell>
          <cell r="AD58">
            <v>0.60147412868632699</v>
          </cell>
          <cell r="AE58">
            <v>0.50394278997475306</v>
          </cell>
          <cell r="AF58">
            <v>-0.4278113483057383</v>
          </cell>
          <cell r="AG58">
            <v>0.20522209839197575</v>
          </cell>
          <cell r="AH58">
            <v>0.28508014796547465</v>
          </cell>
          <cell r="AI58">
            <v>0.33925733879735714</v>
          </cell>
          <cell r="AJ58">
            <v>0.38661046702289781</v>
          </cell>
          <cell r="AK58">
            <v>0.40423352992950856</v>
          </cell>
          <cell r="AL58">
            <v>0.40451414276088071</v>
          </cell>
          <cell r="AM58">
            <v>0.06</v>
          </cell>
          <cell r="AN58">
            <v>5.7499999999999996E-2</v>
          </cell>
          <cell r="AO58">
            <v>5.5E-2</v>
          </cell>
          <cell r="AP58">
            <v>5.5E-2</v>
          </cell>
          <cell r="AQ58">
            <v>5.5E-2</v>
          </cell>
          <cell r="AR58">
            <v>5.5E-2</v>
          </cell>
          <cell r="AS58">
            <v>5.5E-2</v>
          </cell>
        </row>
        <row r="59">
          <cell r="I59" t="str">
            <v>DRIVER: Base case - Gross margin</v>
          </cell>
          <cell r="L59" t="str">
            <v>NA</v>
          </cell>
          <cell r="M59" t="str">
            <v>NA</v>
          </cell>
          <cell r="N59" t="str">
            <v>NA</v>
          </cell>
          <cell r="O59" t="str">
            <v>NA</v>
          </cell>
          <cell r="P59">
            <v>3.4487471526195899</v>
          </cell>
          <cell r="Q59">
            <v>1.7934454506252693</v>
          </cell>
          <cell r="R59">
            <v>1.5384890798424631</v>
          </cell>
          <cell r="S59">
            <v>1.3562995935746085</v>
          </cell>
          <cell r="T59">
            <v>1.3159242191500256</v>
          </cell>
          <cell r="U59">
            <v>1.1109910466193273</v>
          </cell>
          <cell r="V59">
            <v>1.1569816643159379</v>
          </cell>
          <cell r="W59">
            <v>0.72960985626283348</v>
          </cell>
          <cell r="X59">
            <v>0.46775738816419765</v>
          </cell>
          <cell r="Y59">
            <v>0.73755027422303465</v>
          </cell>
          <cell r="Z59">
            <v>0.8312299744981364</v>
          </cell>
          <cell r="AA59">
            <v>0.05</v>
          </cell>
          <cell r="AB59">
            <v>0.41</v>
          </cell>
          <cell r="AC59">
            <v>0.41</v>
          </cell>
          <cell r="AD59">
            <v>0.38</v>
          </cell>
          <cell r="AE59">
            <v>0.38</v>
          </cell>
          <cell r="AF59">
            <v>0.39</v>
          </cell>
          <cell r="AG59">
            <v>0.39</v>
          </cell>
          <cell r="AH59">
            <v>0.39</v>
          </cell>
          <cell r="AI59">
            <v>0.39</v>
          </cell>
          <cell r="AJ59">
            <v>1.012372634643377</v>
          </cell>
          <cell r="AK59">
            <v>0.71372836386508398</v>
          </cell>
          <cell r="AL59">
            <v>0.60275636508469543</v>
          </cell>
          <cell r="AM59">
            <v>0.39</v>
          </cell>
          <cell r="AN59">
            <v>0.39500000000000002</v>
          </cell>
          <cell r="AO59">
            <v>0.4</v>
          </cell>
          <cell r="AP59">
            <v>0.40500000000000003</v>
          </cell>
          <cell r="AQ59">
            <v>0.41</v>
          </cell>
          <cell r="AR59">
            <v>0.39500000000000002</v>
          </cell>
          <cell r="AS59">
            <v>0.4</v>
          </cell>
          <cell r="AT59">
            <v>0.40500000000000003</v>
          </cell>
          <cell r="AU59">
            <v>0.41</v>
          </cell>
          <cell r="AV59">
            <v>0.41</v>
          </cell>
          <cell r="AW59">
            <v>0.41</v>
          </cell>
        </row>
        <row r="60">
          <cell r="I60" t="str">
            <v>Bull case</v>
          </cell>
          <cell r="L60" t="str">
            <v>NA</v>
          </cell>
          <cell r="M60">
            <v>0.76082004555808669</v>
          </cell>
          <cell r="N60">
            <v>0.2043984476067271</v>
          </cell>
          <cell r="O60">
            <v>0.84998209810239866</v>
          </cell>
          <cell r="P60">
            <v>0.13392684342945627</v>
          </cell>
          <cell r="Q60">
            <v>0.10564942823007328</v>
          </cell>
          <cell r="R60">
            <v>9.4473602963877745E-2</v>
          </cell>
          <cell r="S60">
            <v>0.71720733427362493</v>
          </cell>
          <cell r="T60">
            <v>0.11449691991786448</v>
          </cell>
          <cell r="U60">
            <v>7.811924239074397E-3</v>
          </cell>
          <cell r="V60">
            <v>0.11831809872029231</v>
          </cell>
          <cell r="W60">
            <v>0.37696985548943962</v>
          </cell>
          <cell r="X60">
            <v>-5.4231171051381866E-2</v>
          </cell>
          <cell r="Y60">
            <v>0.19306085559349251</v>
          </cell>
          <cell r="Z60">
            <v>0.17861201127898663</v>
          </cell>
          <cell r="AA60">
            <v>-50</v>
          </cell>
          <cell r="AB60">
            <v>0.41249999999999998</v>
          </cell>
          <cell r="AC60">
            <v>0.41249999999999998</v>
          </cell>
          <cell r="AD60">
            <v>0.38500000000000001</v>
          </cell>
          <cell r="AE60">
            <v>0.38500000000000001</v>
          </cell>
          <cell r="AF60">
            <v>0.39500000000000002</v>
          </cell>
          <cell r="AG60">
            <v>0.39500000000000002</v>
          </cell>
          <cell r="AH60">
            <v>0.39500000000000002</v>
          </cell>
          <cell r="AI60">
            <v>0.39500000000000002</v>
          </cell>
          <cell r="AM60">
            <v>0.39500000000000002</v>
          </cell>
          <cell r="AN60">
            <v>0.4</v>
          </cell>
          <cell r="AO60">
            <v>0.40500000000000003</v>
          </cell>
          <cell r="AP60">
            <v>0.41000000000000003</v>
          </cell>
          <cell r="AQ60">
            <v>0.41499999999999998</v>
          </cell>
          <cell r="AR60">
            <v>0.4</v>
          </cell>
          <cell r="AS60">
            <v>0.40500000000000003</v>
          </cell>
          <cell r="AT60">
            <v>0.41000000000000003</v>
          </cell>
          <cell r="AU60">
            <v>0.41499999999999998</v>
          </cell>
          <cell r="AV60">
            <v>0.41499999999999998</v>
          </cell>
          <cell r="AW60">
            <v>0.41499999999999998</v>
          </cell>
        </row>
        <row r="61">
          <cell r="I61" t="str">
            <v>Bull case spread - bps</v>
          </cell>
          <cell r="L61">
            <v>1.4159999999999999</v>
          </cell>
          <cell r="M61">
            <v>1.4710000000000001</v>
          </cell>
          <cell r="N61">
            <v>1.585</v>
          </cell>
          <cell r="O61">
            <v>1.7529999999999999</v>
          </cell>
          <cell r="P61">
            <v>2.2229999999999999</v>
          </cell>
          <cell r="Q61">
            <v>2.3969999999999998</v>
          </cell>
          <cell r="R61">
            <v>2.6469999999999998</v>
          </cell>
          <cell r="S61">
            <v>4.9960000000000004</v>
          </cell>
          <cell r="T61">
            <v>3.8319999999999999</v>
          </cell>
          <cell r="U61">
            <v>4.5330000000000004</v>
          </cell>
          <cell r="V61">
            <v>5.21</v>
          </cell>
          <cell r="W61">
            <v>7.0510000000000002</v>
          </cell>
          <cell r="X61">
            <v>8.0560000000000009</v>
          </cell>
          <cell r="Y61">
            <v>8.81</v>
          </cell>
          <cell r="Z61">
            <v>9.5879999999999992</v>
          </cell>
          <cell r="AA61">
            <v>0.06</v>
          </cell>
          <cell r="AB61">
            <v>25</v>
          </cell>
          <cell r="AC61">
            <v>25</v>
          </cell>
          <cell r="AD61">
            <v>50</v>
          </cell>
          <cell r="AE61">
            <v>50</v>
          </cell>
          <cell r="AF61">
            <v>50</v>
          </cell>
          <cell r="AG61">
            <v>5.577</v>
          </cell>
          <cell r="AH61">
            <v>6.2249999999999996</v>
          </cell>
          <cell r="AI61">
            <v>12.263</v>
          </cell>
          <cell r="AJ61">
            <v>20.625999999999998</v>
          </cell>
          <cell r="AK61">
            <v>38.782810650000002</v>
          </cell>
          <cell r="AL61">
            <v>47.138116321000005</v>
          </cell>
          <cell r="AM61">
            <v>6.9999999999999993E-2</v>
          </cell>
          <cell r="AN61">
            <v>6.7499999999999991E-2</v>
          </cell>
          <cell r="AO61">
            <v>6.5000000000000002E-2</v>
          </cell>
          <cell r="AP61">
            <v>6.5000000000000002E-2</v>
          </cell>
          <cell r="AQ61">
            <v>6.5000000000000002E-2</v>
          </cell>
          <cell r="AR61">
            <v>6.5000000000000002E-2</v>
          </cell>
          <cell r="AS61">
            <v>6.5000000000000002E-2</v>
          </cell>
          <cell r="AT61">
            <v>50</v>
          </cell>
          <cell r="AU61">
            <v>50</v>
          </cell>
          <cell r="AV61">
            <v>50</v>
          </cell>
          <cell r="AW61">
            <v>50</v>
          </cell>
        </row>
        <row r="62">
          <cell r="I62" t="str">
            <v>Bear case</v>
          </cell>
          <cell r="L62" t="str">
            <v>NA</v>
          </cell>
          <cell r="M62">
            <v>5.500000000000016E-2</v>
          </cell>
          <cell r="N62">
            <v>0.11399999999999988</v>
          </cell>
          <cell r="O62">
            <v>0.16799999999999993</v>
          </cell>
          <cell r="P62">
            <v>0.47</v>
          </cell>
          <cell r="Q62">
            <v>0.17399999999999993</v>
          </cell>
          <cell r="R62">
            <v>0.25</v>
          </cell>
          <cell r="S62">
            <v>2.3490000000000006</v>
          </cell>
          <cell r="T62">
            <v>-1.1640000000000006</v>
          </cell>
          <cell r="U62">
            <v>0.70100000000000051</v>
          </cell>
          <cell r="V62">
            <v>0.6769999999999996</v>
          </cell>
          <cell r="W62">
            <v>1.8410000000000002</v>
          </cell>
          <cell r="X62">
            <v>1.0050000000000008</v>
          </cell>
          <cell r="Y62">
            <v>0.75399999999999956</v>
          </cell>
          <cell r="Z62">
            <v>0.77799999999999869</v>
          </cell>
          <cell r="AA62">
            <v>50</v>
          </cell>
          <cell r="AB62">
            <v>0.40499999999999997</v>
          </cell>
          <cell r="AC62">
            <v>0.40499999999999997</v>
          </cell>
          <cell r="AD62">
            <v>0.37</v>
          </cell>
          <cell r="AE62">
            <v>0.37</v>
          </cell>
          <cell r="AF62">
            <v>0.38</v>
          </cell>
          <cell r="AG62">
            <v>5.577</v>
          </cell>
          <cell r="AH62">
            <v>0.64799999999999969</v>
          </cell>
          <cell r="AI62">
            <v>6.0380000000000003</v>
          </cell>
          <cell r="AJ62">
            <v>8.3629999999999978</v>
          </cell>
          <cell r="AK62">
            <v>18.156810650000004</v>
          </cell>
          <cell r="AL62">
            <v>8.3553056710000035</v>
          </cell>
          <cell r="AM62">
            <v>100</v>
          </cell>
          <cell r="AN62">
            <v>100</v>
          </cell>
          <cell r="AO62">
            <v>100</v>
          </cell>
          <cell r="AP62">
            <v>100</v>
          </cell>
          <cell r="AQ62">
            <v>100</v>
          </cell>
          <cell r="AR62">
            <v>100</v>
          </cell>
          <cell r="AS62">
            <v>100</v>
          </cell>
          <cell r="AT62">
            <v>0.39500000000000002</v>
          </cell>
          <cell r="AU62">
            <v>0.39999999999999997</v>
          </cell>
          <cell r="AV62">
            <v>0.39999999999999997</v>
          </cell>
          <cell r="AW62">
            <v>0.39999999999999997</v>
          </cell>
        </row>
        <row r="63">
          <cell r="I63" t="str">
            <v>Bear case spread - bps</v>
          </cell>
          <cell r="L63">
            <v>0.87031346035648427</v>
          </cell>
          <cell r="M63">
            <v>0.43417945690672965</v>
          </cell>
          <cell r="N63">
            <v>0.38630270533755789</v>
          </cell>
          <cell r="O63">
            <v>0.2468318783441284</v>
          </cell>
          <cell r="P63">
            <v>0.25189801699716713</v>
          </cell>
          <cell r="Q63">
            <v>0.2589112119248218</v>
          </cell>
          <cell r="R63">
            <v>0.24054889131225007</v>
          </cell>
          <cell r="S63">
            <v>0.26658129235366312</v>
          </cell>
          <cell r="T63">
            <v>0.17829060624389337</v>
          </cell>
          <cell r="U63">
            <v>0.2019423530984096</v>
          </cell>
          <cell r="V63">
            <v>0.20683631744015243</v>
          </cell>
          <cell r="W63">
            <v>0.20408694897102667</v>
          </cell>
          <cell r="X63">
            <v>0.2446401457637413</v>
          </cell>
          <cell r="Y63">
            <v>0.22354165080815003</v>
          </cell>
          <cell r="Z63">
            <v>0.20242367943250431</v>
          </cell>
          <cell r="AA63">
            <v>5.5E-2</v>
          </cell>
          <cell r="AB63">
            <v>-50</v>
          </cell>
          <cell r="AC63">
            <v>-50</v>
          </cell>
          <cell r="AD63">
            <v>-100</v>
          </cell>
          <cell r="AE63">
            <v>-100</v>
          </cell>
          <cell r="AF63">
            <v>-100</v>
          </cell>
          <cell r="AG63">
            <v>0.88791593695271454</v>
          </cell>
          <cell r="AH63">
            <v>0.38378545006165227</v>
          </cell>
          <cell r="AI63">
            <v>0.2563979259011458</v>
          </cell>
          <cell r="AJ63">
            <v>0.19894288084260883</v>
          </cell>
          <cell r="AK63">
            <v>0.21200708794710069</v>
          </cell>
          <cell r="AL63">
            <v>0.16069827263184361</v>
          </cell>
          <cell r="AM63">
            <v>0.06</v>
          </cell>
          <cell r="AN63">
            <v>5.7499999999999996E-2</v>
          </cell>
          <cell r="AO63">
            <v>5.5E-2</v>
          </cell>
          <cell r="AP63">
            <v>5.5E-2</v>
          </cell>
          <cell r="AQ63">
            <v>5.5E-2</v>
          </cell>
          <cell r="AR63">
            <v>5.5E-2</v>
          </cell>
          <cell r="AS63">
            <v>5.5E-2</v>
          </cell>
          <cell r="AT63">
            <v>175.2079652827733</v>
          </cell>
          <cell r="AU63">
            <v>228.55749567797943</v>
          </cell>
          <cell r="AV63">
            <v>273.83912639942929</v>
          </cell>
          <cell r="AW63">
            <v>316.1445775796991</v>
          </cell>
        </row>
        <row r="64">
          <cell r="I64" t="str">
            <v>SCENARIO OUTPUT</v>
          </cell>
          <cell r="L64" t="str">
            <v>NA</v>
          </cell>
          <cell r="M64" t="str">
            <v>NA</v>
          </cell>
          <cell r="N64" t="str">
            <v>NA</v>
          </cell>
          <cell r="O64" t="str">
            <v>NA</v>
          </cell>
          <cell r="P64">
            <v>0.56991525423728806</v>
          </cell>
          <cell r="Q64">
            <v>0.62950373895309286</v>
          </cell>
          <cell r="R64">
            <v>0.67003154574132484</v>
          </cell>
          <cell r="S64">
            <v>1.8499714774671996</v>
          </cell>
          <cell r="T64">
            <v>0.72379667116509228</v>
          </cell>
          <cell r="U64">
            <v>0.89111389236545713</v>
          </cell>
          <cell r="V64">
            <v>0.96826596146581045</v>
          </cell>
          <cell r="W64">
            <v>0.41132906325060037</v>
          </cell>
          <cell r="X64">
            <v>1.1022964509394577</v>
          </cell>
          <cell r="Y64">
            <v>0.94352525921023611</v>
          </cell>
          <cell r="Z64">
            <v>0.84030710172744705</v>
          </cell>
          <cell r="AA64">
            <v>0.74851945114168217</v>
          </cell>
          <cell r="AB64">
            <v>0.41</v>
          </cell>
          <cell r="AC64">
            <v>0.41</v>
          </cell>
          <cell r="AD64">
            <v>0.38</v>
          </cell>
          <cell r="AE64">
            <v>0.38</v>
          </cell>
          <cell r="AF64">
            <v>0.39</v>
          </cell>
          <cell r="AG64">
            <v>0.39</v>
          </cell>
          <cell r="AH64">
            <v>0.11619150080688545</v>
          </cell>
          <cell r="AI64">
            <v>0.9699598393574298</v>
          </cell>
          <cell r="AJ64">
            <v>0.68197015412215589</v>
          </cell>
          <cell r="AK64">
            <v>0.88028753272568627</v>
          </cell>
          <cell r="AL64">
            <v>0.2154383741396011</v>
          </cell>
          <cell r="AM64">
            <v>2.6768970802888425E-2</v>
          </cell>
          <cell r="AN64">
            <v>0.22636363636363632</v>
          </cell>
          <cell r="AO64">
            <v>0.12842105263157877</v>
          </cell>
          <cell r="AP64">
            <v>2.375000000000016E-2</v>
          </cell>
          <cell r="AQ64">
            <v>0.20500000000000007</v>
          </cell>
          <cell r="AR64">
            <v>0.14999999999999991</v>
          </cell>
          <cell r="AS64">
            <v>9.4999999999999973E-2</v>
          </cell>
          <cell r="AT64">
            <v>0.1663505589152772</v>
          </cell>
          <cell r="AU64">
            <v>0.1786116225876935</v>
          </cell>
          <cell r="AV64">
            <v>0.18093990067782262</v>
          </cell>
          <cell r="AW64">
            <v>0.18081355771912258</v>
          </cell>
        </row>
        <row r="65">
          <cell r="I65" t="str">
            <v>% change Q/Q</v>
          </cell>
          <cell r="L65" t="str">
            <v>NA</v>
          </cell>
          <cell r="M65">
            <v>3.8841807909604675E-2</v>
          </cell>
          <cell r="N65">
            <v>7.7498300475866699E-2</v>
          </cell>
          <cell r="O65">
            <v>0.10599369085173493</v>
          </cell>
          <cell r="P65">
            <v>0.26811180832857961</v>
          </cell>
          <cell r="Q65">
            <v>7.8272604588394135E-2</v>
          </cell>
          <cell r="R65">
            <v>0.10429703796412193</v>
          </cell>
          <cell r="S65">
            <v>0.88741972043823236</v>
          </cell>
          <cell r="T65">
            <v>-0.23298638911128911</v>
          </cell>
          <cell r="U65">
            <v>0.18293319415448872</v>
          </cell>
          <cell r="V65">
            <v>0.14934921685418034</v>
          </cell>
          <cell r="W65">
            <v>0.35335892514395395</v>
          </cell>
          <cell r="X65">
            <v>0.14253297404623466</v>
          </cell>
          <cell r="Y65">
            <v>9.3594836146971172E-2</v>
          </cell>
          <cell r="Z65">
            <v>8.8308740068104186E-2</v>
          </cell>
          <cell r="AA65">
            <v>0.28585843241551956</v>
          </cell>
          <cell r="AB65">
            <v>-9.1599885995491404E-2</v>
          </cell>
          <cell r="AC65">
            <v>4.5142579222112955E-2</v>
          </cell>
          <cell r="AD65">
            <v>1.0037242845342131E-2</v>
          </cell>
          <cell r="AE65">
            <v>4.9773436510366142E-2</v>
          </cell>
          <cell r="AM65">
            <v>-200</v>
          </cell>
          <cell r="AN65">
            <v>-200</v>
          </cell>
          <cell r="AO65">
            <v>-200</v>
          </cell>
          <cell r="AP65">
            <v>-200</v>
          </cell>
          <cell r="AQ65">
            <v>-200</v>
          </cell>
          <cell r="AR65">
            <v>-200</v>
          </cell>
          <cell r="AS65">
            <v>-200</v>
          </cell>
        </row>
        <row r="66">
          <cell r="I66" t="str">
            <v>DRIVER: Base case - % of revenue</v>
          </cell>
          <cell r="L66">
            <v>1.4159999999999999</v>
          </cell>
          <cell r="M66">
            <v>1.4710000000000001</v>
          </cell>
          <cell r="N66">
            <v>1.585</v>
          </cell>
          <cell r="O66">
            <v>1.7529999999999999</v>
          </cell>
          <cell r="P66">
            <v>2.2229999999999999</v>
          </cell>
          <cell r="Q66">
            <v>2.3969999999999998</v>
          </cell>
          <cell r="R66">
            <v>2.6469999999999998</v>
          </cell>
          <cell r="S66">
            <v>4.9960000000000004</v>
          </cell>
          <cell r="T66">
            <v>3.8319999999999999</v>
          </cell>
          <cell r="U66">
            <v>4.5330000000000004</v>
          </cell>
          <cell r="V66">
            <v>5.21</v>
          </cell>
          <cell r="W66">
            <v>7.0510000000000002</v>
          </cell>
          <cell r="X66">
            <v>8.0560000000000009</v>
          </cell>
          <cell r="Y66">
            <v>8.81</v>
          </cell>
          <cell r="Z66">
            <v>9.5879999999999992</v>
          </cell>
          <cell r="AA66">
            <v>0.19500000000000001</v>
          </cell>
          <cell r="AB66">
            <v>0.19</v>
          </cell>
          <cell r="AC66">
            <v>0.18</v>
          </cell>
          <cell r="AD66">
            <v>0.16</v>
          </cell>
          <cell r="AE66">
            <v>0.13</v>
          </cell>
          <cell r="AF66">
            <v>5.4966100000000013</v>
          </cell>
          <cell r="AG66">
            <v>5.577</v>
          </cell>
          <cell r="AH66">
            <v>6.2249999999999996</v>
          </cell>
          <cell r="AI66">
            <v>12.263</v>
          </cell>
          <cell r="AJ66">
            <v>20.625999999999998</v>
          </cell>
          <cell r="AK66">
            <v>38.782810650000002</v>
          </cell>
          <cell r="AL66">
            <v>47.138116321000005</v>
          </cell>
          <cell r="AM66">
            <v>0.11</v>
          </cell>
          <cell r="AN66">
            <v>9.5000000000000001E-2</v>
          </cell>
          <cell r="AO66">
            <v>0.08</v>
          </cell>
          <cell r="AP66">
            <v>6.5000000000000002E-2</v>
          </cell>
          <cell r="AQ66">
            <v>6.5000000000000002E-2</v>
          </cell>
          <cell r="AR66">
            <v>6.5000000000000002E-2</v>
          </cell>
          <cell r="AS66">
            <v>6.5000000000000002E-2</v>
          </cell>
          <cell r="AT66">
            <v>179.10887426779627</v>
          </cell>
          <cell r="AU66">
            <v>233.29688066865194</v>
          </cell>
          <cell r="AV66">
            <v>279.44440739530233</v>
          </cell>
          <cell r="AW66">
            <v>322.6203411101456</v>
          </cell>
        </row>
        <row r="67">
          <cell r="I67" t="str">
            <v>Sales and marketing (ex-SBC)</v>
          </cell>
          <cell r="L67">
            <v>0.73399999999999999</v>
          </cell>
          <cell r="M67">
            <v>1.0569999999999999</v>
          </cell>
          <cell r="N67">
            <v>1.0720000000000001</v>
          </cell>
          <cell r="O67">
            <v>1.647</v>
          </cell>
          <cell r="P67">
            <v>2.0019999999999998</v>
          </cell>
          <cell r="Q67">
            <v>1.9119999999999999</v>
          </cell>
          <cell r="R67">
            <v>1.9810000000000001</v>
          </cell>
          <cell r="S67">
            <v>2.4849999999999999</v>
          </cell>
          <cell r="T67">
            <v>3.3689999999999998</v>
          </cell>
          <cell r="U67">
            <v>3.5419999999999998</v>
          </cell>
          <cell r="V67">
            <v>3.1539999999999999</v>
          </cell>
          <cell r="W67">
            <v>4.0590000000000002</v>
          </cell>
          <cell r="X67">
            <v>4.5999999999999996</v>
          </cell>
          <cell r="Y67">
            <v>5.9139999999999997</v>
          </cell>
          <cell r="Z67">
            <v>5.6360000000000001</v>
          </cell>
          <cell r="AA67">
            <v>6.6630000000000003</v>
          </cell>
          <cell r="AB67">
            <v>7.9219999999999997</v>
          </cell>
          <cell r="AC67">
            <v>8.1240000000000006</v>
          </cell>
          <cell r="AD67">
            <v>11.0220682</v>
          </cell>
          <cell r="AE67">
            <v>14.026320000000002</v>
          </cell>
          <cell r="AF67">
            <v>8.1572700000000005</v>
          </cell>
          <cell r="AG67">
            <v>5.577</v>
          </cell>
          <cell r="AH67">
            <v>0.64799999999999969</v>
          </cell>
          <cell r="AI67">
            <v>6.0380000000000003</v>
          </cell>
          <cell r="AJ67">
            <v>8.3629999999999978</v>
          </cell>
          <cell r="AK67">
            <v>18.156810650000004</v>
          </cell>
          <cell r="AL67">
            <v>8.3553056710000035</v>
          </cell>
          <cell r="AM67">
            <v>0.1</v>
          </cell>
          <cell r="AN67">
            <v>8.5000000000000006E-2</v>
          </cell>
          <cell r="AO67">
            <v>7.0000000000000007E-2</v>
          </cell>
          <cell r="AP67">
            <v>5.5E-2</v>
          </cell>
          <cell r="AQ67">
            <v>5.5E-2</v>
          </cell>
          <cell r="AR67">
            <v>5.5E-2</v>
          </cell>
          <cell r="AS67">
            <v>5.5E-2</v>
          </cell>
          <cell r="AT67">
            <v>0.39347683125167032</v>
          </cell>
          <cell r="AU67">
            <v>0.30254227559844948</v>
          </cell>
          <cell r="AV67">
            <v>0.19780601692738897</v>
          </cell>
          <cell r="AW67">
            <v>0.15450634391750961</v>
          </cell>
        </row>
        <row r="68">
          <cell r="I68" t="str">
            <v>Period-to-period change</v>
          </cell>
          <cell r="L68" t="str">
            <v>NA</v>
          </cell>
          <cell r="M68">
            <v>0.32299999999999995</v>
          </cell>
          <cell r="N68">
            <v>1.5000000000000124E-2</v>
          </cell>
          <cell r="O68">
            <v>0.57499999999999996</v>
          </cell>
          <cell r="P68">
            <v>0.35499999999999976</v>
          </cell>
          <cell r="Q68">
            <v>-8.9999999999999858E-2</v>
          </cell>
          <cell r="R68">
            <v>6.9000000000000172E-2</v>
          </cell>
          <cell r="S68">
            <v>0.50399999999999978</v>
          </cell>
          <cell r="T68">
            <v>0.8839999999999999</v>
          </cell>
          <cell r="U68">
            <v>0.17300000000000004</v>
          </cell>
          <cell r="V68">
            <v>-0.3879999999999999</v>
          </cell>
          <cell r="W68">
            <v>0.90500000000000025</v>
          </cell>
          <cell r="X68">
            <v>0.54099999999999948</v>
          </cell>
          <cell r="Y68">
            <v>1.3140000000000001</v>
          </cell>
          <cell r="Z68">
            <v>-0.27799999999999958</v>
          </cell>
          <cell r="AA68">
            <v>1.0270000000000001</v>
          </cell>
          <cell r="AB68">
            <v>1.2589999999999995</v>
          </cell>
          <cell r="AC68">
            <v>0.20200000000000085</v>
          </cell>
          <cell r="AD68">
            <v>2.8980681999999991</v>
          </cell>
          <cell r="AE68">
            <v>3.0042518000000022</v>
          </cell>
          <cell r="AF68">
            <v>-5.8690500000000014</v>
          </cell>
          <cell r="AG68">
            <v>0.88791593695271454</v>
          </cell>
          <cell r="AH68">
            <v>0.38378545006165227</v>
          </cell>
          <cell r="AI68">
            <v>0.2563979259011458</v>
          </cell>
          <cell r="AJ68">
            <v>0.19894288084260883</v>
          </cell>
          <cell r="AK68">
            <v>0.21200708794710069</v>
          </cell>
          <cell r="AL68">
            <v>0.16069827263184361</v>
          </cell>
          <cell r="AM68">
            <v>-100</v>
          </cell>
          <cell r="AN68">
            <v>-100</v>
          </cell>
          <cell r="AO68">
            <v>-100</v>
          </cell>
          <cell r="AP68">
            <v>-100</v>
          </cell>
          <cell r="AQ68">
            <v>-100</v>
          </cell>
          <cell r="AR68">
            <v>-100</v>
          </cell>
          <cell r="AS68">
            <v>-100</v>
          </cell>
          <cell r="AT68">
            <v>14.808444751900794</v>
          </cell>
          <cell r="AU68">
            <v>19.318524477255849</v>
          </cell>
          <cell r="AV68">
            <v>18.619966632158267</v>
          </cell>
          <cell r="AW68">
            <v>17.336529572136868</v>
          </cell>
        </row>
        <row r="69">
          <cell r="I69" t="str">
            <v>% of revenue</v>
          </cell>
          <cell r="L69">
            <v>0.45113706207744314</v>
          </cell>
          <cell r="M69">
            <v>0.31198347107438018</v>
          </cell>
          <cell r="N69">
            <v>0.26127223982451869</v>
          </cell>
          <cell r="O69">
            <v>0.23190650520980005</v>
          </cell>
          <cell r="P69">
            <v>0.22685552407932011</v>
          </cell>
          <cell r="Q69">
            <v>0.20652408727586952</v>
          </cell>
          <cell r="R69">
            <v>0.18002544529262088</v>
          </cell>
          <cell r="S69">
            <v>0.1325969798836775</v>
          </cell>
          <cell r="T69">
            <v>0.15674870888196157</v>
          </cell>
          <cell r="U69">
            <v>0.15779391455428343</v>
          </cell>
          <cell r="V69">
            <v>0.12521338679582358</v>
          </cell>
          <cell r="W69">
            <v>0.11748531071811051</v>
          </cell>
          <cell r="X69">
            <v>0.13969025204980259</v>
          </cell>
          <cell r="Y69">
            <v>0.15005962802263326</v>
          </cell>
          <cell r="Z69">
            <v>0.11898830384664105</v>
          </cell>
          <cell r="AA69">
            <v>0.11495859213250517</v>
          </cell>
          <cell r="AB69">
            <v>0.16024111007726849</v>
          </cell>
          <cell r="AC69">
            <v>0.14250381518707572</v>
          </cell>
          <cell r="AD69">
            <v>0.13</v>
          </cell>
          <cell r="AE69">
            <v>0.11</v>
          </cell>
          <cell r="AF69">
            <v>0.10999999999999999</v>
          </cell>
          <cell r="AG69">
            <v>0.54816112084063051</v>
          </cell>
          <cell r="AH69">
            <v>0.11619150080688545</v>
          </cell>
          <cell r="AI69">
            <v>0.9699598393574298</v>
          </cell>
          <cell r="AJ69">
            <v>0.68197015412215589</v>
          </cell>
          <cell r="AK69">
            <v>0.88028753272568627</v>
          </cell>
          <cell r="AL69">
            <v>0.2154383741396011</v>
          </cell>
          <cell r="AM69">
            <v>0.12</v>
          </cell>
          <cell r="AN69">
            <v>0.105</v>
          </cell>
          <cell r="AO69">
            <v>0.09</v>
          </cell>
          <cell r="AP69">
            <v>7.4999999999999997E-2</v>
          </cell>
          <cell r="AQ69">
            <v>7.4999999999999997E-2</v>
          </cell>
          <cell r="AR69">
            <v>7.4999999999999997E-2</v>
          </cell>
          <cell r="AS69">
            <v>7.4999999999999997E-2</v>
          </cell>
          <cell r="AT69">
            <v>0.17005426261898088</v>
          </cell>
          <cell r="AU69">
            <v>0.18231532629139721</v>
          </cell>
          <cell r="AV69">
            <v>0.18464360438152633</v>
          </cell>
          <cell r="AW69">
            <v>0.18451726142282629</v>
          </cell>
        </row>
        <row r="70">
          <cell r="I70" t="str">
            <v>% change Y/Y</v>
          </cell>
          <cell r="L70" t="str">
            <v>NA</v>
          </cell>
          <cell r="M70" t="str">
            <v>NA</v>
          </cell>
          <cell r="N70" t="str">
            <v>NA</v>
          </cell>
          <cell r="O70" t="str">
            <v>NA</v>
          </cell>
          <cell r="P70">
            <v>1.7275204359673024</v>
          </cell>
          <cell r="Q70">
            <v>0.80889309366130568</v>
          </cell>
          <cell r="R70">
            <v>0.84794776119402981</v>
          </cell>
          <cell r="S70">
            <v>0.50880388585306613</v>
          </cell>
          <cell r="T70">
            <v>0.68281718281718295</v>
          </cell>
          <cell r="U70">
            <v>0.85251046025104604</v>
          </cell>
          <cell r="V70">
            <v>0.59212518929833413</v>
          </cell>
          <cell r="W70">
            <v>0.63340040241448703</v>
          </cell>
          <cell r="X70">
            <v>0.36539032353814194</v>
          </cell>
          <cell r="Y70">
            <v>0.66967814793901748</v>
          </cell>
          <cell r="Z70">
            <v>0.7869372225745086</v>
          </cell>
          <cell r="AA70">
            <v>0.64153732446415379</v>
          </cell>
          <cell r="AB70">
            <v>0.72217391304347833</v>
          </cell>
          <cell r="AC70">
            <v>0.37368955021981765</v>
          </cell>
          <cell r="AD70">
            <v>0.95565440028388915</v>
          </cell>
          <cell r="AE70">
            <v>1.1051058081945073</v>
          </cell>
          <cell r="AF70">
            <v>2.9698308507952742E-2</v>
          </cell>
          <cell r="AG70">
            <v>3.4430000000000001</v>
          </cell>
          <cell r="AH70">
            <v>0.30990415335463251</v>
          </cell>
          <cell r="AI70">
            <v>0.85809312638580915</v>
          </cell>
          <cell r="AJ70">
            <v>0.68544152744630082</v>
          </cell>
          <cell r="AK70">
            <v>0.63584775559331641</v>
          </cell>
          <cell r="AL70">
            <v>0.59970547209161063</v>
          </cell>
          <cell r="AM70">
            <v>100</v>
          </cell>
          <cell r="AN70">
            <v>100</v>
          </cell>
          <cell r="AO70">
            <v>100</v>
          </cell>
          <cell r="AP70">
            <v>100</v>
          </cell>
          <cell r="AQ70">
            <v>100</v>
          </cell>
          <cell r="AR70">
            <v>100</v>
          </cell>
          <cell r="AS70">
            <v>100</v>
          </cell>
          <cell r="AT70">
            <v>0.23790785595283878</v>
          </cell>
          <cell r="AU70">
            <v>0.23935845349289209</v>
          </cell>
          <cell r="AV70">
            <v>0.19738717424233665</v>
          </cell>
          <cell r="AW70">
            <v>0.18370370370370359</v>
          </cell>
        </row>
        <row r="71">
          <cell r="I71" t="str">
            <v>% change Q/Q</v>
          </cell>
          <cell r="L71" t="str">
            <v>NA</v>
          </cell>
          <cell r="M71">
            <v>0.44005449591280654</v>
          </cell>
          <cell r="N71">
            <v>1.4191106906338735E-2</v>
          </cell>
          <cell r="O71">
            <v>0.53638059701492535</v>
          </cell>
          <cell r="P71">
            <v>0.21554341226472351</v>
          </cell>
          <cell r="Q71">
            <v>-4.4955044955044876E-2</v>
          </cell>
          <cell r="R71">
            <v>3.608786610878667E-2</v>
          </cell>
          <cell r="S71">
            <v>0.25441696113074186</v>
          </cell>
          <cell r="T71">
            <v>0.35573440643863186</v>
          </cell>
          <cell r="U71">
            <v>5.1350549124369316E-2</v>
          </cell>
          <cell r="V71">
            <v>-0.10954263128176167</v>
          </cell>
          <cell r="W71">
            <v>0.2869372225745086</v>
          </cell>
          <cell r="X71">
            <v>0.13328406011332827</v>
          </cell>
          <cell r="Y71">
            <v>0.28565217391304354</v>
          </cell>
          <cell r="Z71">
            <v>-4.7007101792357009E-2</v>
          </cell>
          <cell r="AA71">
            <v>0.18222143364088006</v>
          </cell>
          <cell r="AB71">
            <v>0.18895392465856209</v>
          </cell>
          <cell r="AC71">
            <v>2.5498611461752141E-2</v>
          </cell>
          <cell r="AD71">
            <v>0.35672922205809932</v>
          </cell>
          <cell r="AE71">
            <v>0.27256697613248315</v>
          </cell>
          <cell r="AF71">
            <v>-0.41843120647468479</v>
          </cell>
          <cell r="AG71">
            <v>0.54816112084063051</v>
          </cell>
          <cell r="AH71">
            <v>0.27805178791615293</v>
          </cell>
          <cell r="AI71">
            <v>0.17521117337124698</v>
          </cell>
          <cell r="AJ71">
            <v>0.13622947973533439</v>
          </cell>
          <cell r="AK71">
            <v>0.12630242592767013</v>
          </cell>
          <cell r="AL71">
            <v>0.12600262896652539</v>
          </cell>
          <cell r="AM71">
            <v>0.11</v>
          </cell>
          <cell r="AN71">
            <v>9.5000000000000001E-2</v>
          </cell>
          <cell r="AO71">
            <v>0.08</v>
          </cell>
          <cell r="AP71">
            <v>6.5000000000000002E-2</v>
          </cell>
          <cell r="AQ71">
            <v>6.5000000000000002E-2</v>
          </cell>
          <cell r="AR71">
            <v>6.5000000000000002E-2</v>
          </cell>
          <cell r="AS71">
            <v>6.5000000000000002E-2</v>
          </cell>
        </row>
        <row r="72">
          <cell r="I72" t="str">
            <v>DRIVER: Base case - % of revenue</v>
          </cell>
          <cell r="L72" t="str">
            <v>NA</v>
          </cell>
          <cell r="M72" t="str">
            <v>NA</v>
          </cell>
          <cell r="N72" t="str">
            <v>NA</v>
          </cell>
          <cell r="O72" t="str">
            <v>NA</v>
          </cell>
          <cell r="P72">
            <v>1.7275204359673024</v>
          </cell>
          <cell r="Q72">
            <v>0.80889309366130568</v>
          </cell>
          <cell r="R72">
            <v>0.84794776119402981</v>
          </cell>
          <cell r="S72">
            <v>0.50880388585306613</v>
          </cell>
          <cell r="T72">
            <v>0.68281718281718295</v>
          </cell>
          <cell r="U72">
            <v>0.85251046025104604</v>
          </cell>
          <cell r="V72">
            <v>0.59212518929833413</v>
          </cell>
          <cell r="W72">
            <v>0.63340040241448703</v>
          </cell>
          <cell r="X72">
            <v>0.36539032353814194</v>
          </cell>
          <cell r="Y72">
            <v>3.35</v>
          </cell>
          <cell r="Z72">
            <v>-0.7</v>
          </cell>
          <cell r="AA72">
            <v>0.19</v>
          </cell>
          <cell r="AB72">
            <v>0.15</v>
          </cell>
          <cell r="AC72">
            <v>0.14755962802263325</v>
          </cell>
          <cell r="AD72">
            <v>0.13</v>
          </cell>
          <cell r="AE72">
            <v>0.11</v>
          </cell>
          <cell r="AF72">
            <v>0.11</v>
          </cell>
          <cell r="AG72">
            <v>0.11</v>
          </cell>
          <cell r="AH72">
            <v>0.11</v>
          </cell>
          <cell r="AI72">
            <v>0.11</v>
          </cell>
          <cell r="AJ72">
            <v>0.68544152744630082</v>
          </cell>
          <cell r="AK72">
            <v>0.63584775559331641</v>
          </cell>
          <cell r="AL72">
            <v>0.59970547209161063</v>
          </cell>
          <cell r="AM72">
            <v>0.11</v>
          </cell>
          <cell r="AN72">
            <v>0.1</v>
          </cell>
          <cell r="AO72">
            <v>2.25</v>
          </cell>
          <cell r="AP72">
            <v>-7.4749999999999943</v>
          </cell>
          <cell r="AQ72">
            <v>8.5000000000000006E-2</v>
          </cell>
          <cell r="AR72">
            <v>0.1</v>
          </cell>
          <cell r="AS72">
            <v>9.0000000000000011E-2</v>
          </cell>
          <cell r="AT72">
            <v>8.5000000000000006E-2</v>
          </cell>
          <cell r="AU72">
            <v>8.5000000000000006E-2</v>
          </cell>
          <cell r="AV72">
            <v>8.5000000000000006E-2</v>
          </cell>
          <cell r="AW72">
            <v>8.5000000000000006E-2</v>
          </cell>
        </row>
        <row r="73">
          <cell r="I73" t="str">
            <v>Bull case</v>
          </cell>
          <cell r="L73" t="str">
            <v>NA</v>
          </cell>
          <cell r="M73">
            <v>0.44005449591280654</v>
          </cell>
          <cell r="N73">
            <v>1.4191106906338735E-2</v>
          </cell>
          <cell r="O73">
            <v>0.53638059701492535</v>
          </cell>
          <cell r="P73">
            <v>0.21554341226472351</v>
          </cell>
          <cell r="Q73">
            <v>-4.4955044955044876E-2</v>
          </cell>
          <cell r="R73">
            <v>3.608786610878667E-2</v>
          </cell>
          <cell r="S73">
            <v>0.25441696113074186</v>
          </cell>
          <cell r="T73">
            <v>0.35573440643863186</v>
          </cell>
          <cell r="U73">
            <v>5.1350549124369316E-2</v>
          </cell>
          <cell r="V73">
            <v>-0.10954263128176167</v>
          </cell>
          <cell r="W73">
            <v>0.2869372225745086</v>
          </cell>
          <cell r="X73">
            <v>0.13328406011332827</v>
          </cell>
          <cell r="Y73" t="str">
            <v>NM</v>
          </cell>
          <cell r="Z73" t="str">
            <v>NM</v>
          </cell>
          <cell r="AA73">
            <v>-50</v>
          </cell>
          <cell r="AB73">
            <v>0.14499999999999999</v>
          </cell>
          <cell r="AC73">
            <v>0.14255962802263325</v>
          </cell>
          <cell r="AD73">
            <v>0.125</v>
          </cell>
          <cell r="AE73">
            <v>0.105</v>
          </cell>
          <cell r="AF73">
            <v>0.105</v>
          </cell>
          <cell r="AG73">
            <v>0.105</v>
          </cell>
          <cell r="AH73">
            <v>0.105</v>
          </cell>
          <cell r="AI73">
            <v>0.105</v>
          </cell>
          <cell r="AM73">
            <v>0.105</v>
          </cell>
          <cell r="AN73">
            <v>9.5000000000000001E-2</v>
          </cell>
          <cell r="AO73">
            <v>-3.9666666666666561</v>
          </cell>
          <cell r="AP73">
            <v>-1.1685548494983342</v>
          </cell>
          <cell r="AQ73">
            <v>0.08</v>
          </cell>
          <cell r="AR73">
            <v>9.5000000000000001E-2</v>
          </cell>
          <cell r="AS73">
            <v>8.5000000000000006E-2</v>
          </cell>
          <cell r="AT73">
            <v>0.08</v>
          </cell>
          <cell r="AU73">
            <v>0.08</v>
          </cell>
          <cell r="AV73">
            <v>0.08</v>
          </cell>
          <cell r="AW73">
            <v>0.08</v>
          </cell>
        </row>
        <row r="74">
          <cell r="I74" t="str">
            <v>Bull case spread - bps</v>
          </cell>
          <cell r="L74">
            <v>3.3000000000000002E-2</v>
          </cell>
          <cell r="M74">
            <v>0.04</v>
          </cell>
          <cell r="N74">
            <v>7.0000000000000007E-2</v>
          </cell>
          <cell r="O74">
            <v>6.9000000000000006E-2</v>
          </cell>
          <cell r="P74">
            <v>7.6999999999999999E-2</v>
          </cell>
          <cell r="Q74">
            <v>0.115</v>
          </cell>
          <cell r="R74">
            <v>9.7000000000000003E-2</v>
          </cell>
          <cell r="S74">
            <v>0.123</v>
          </cell>
          <cell r="T74">
            <v>0.10199999999999999</v>
          </cell>
          <cell r="U74">
            <v>0.39700000000000002</v>
          </cell>
          <cell r="V74">
            <v>0.60599999999999998</v>
          </cell>
          <cell r="W74">
            <v>0.72799999999999998</v>
          </cell>
          <cell r="X74">
            <v>1.0840000000000001</v>
          </cell>
          <cell r="Y74" t="str">
            <v>NM</v>
          </cell>
          <cell r="Z74" t="str">
            <v>NM</v>
          </cell>
          <cell r="AA74">
            <v>1.6970954356846475</v>
          </cell>
          <cell r="AB74" t="str">
            <v>NM</v>
          </cell>
          <cell r="AC74" t="str">
            <v>NM</v>
          </cell>
          <cell r="AD74" t="str">
            <v>NM</v>
          </cell>
          <cell r="AE74">
            <v>-0.5433789954337892</v>
          </cell>
          <cell r="AF74">
            <v>-50</v>
          </cell>
          <cell r="AG74">
            <v>0.129</v>
          </cell>
          <cell r="AH74">
            <v>0.21200000000000002</v>
          </cell>
          <cell r="AI74">
            <v>0.41200000000000003</v>
          </cell>
          <cell r="AJ74">
            <v>1.833</v>
          </cell>
          <cell r="AK74">
            <v>7.1697400999999994</v>
          </cell>
          <cell r="AL74">
            <v>7.6280500425</v>
          </cell>
          <cell r="AM74">
            <v>0.12</v>
          </cell>
          <cell r="AN74">
            <v>0.105</v>
          </cell>
          <cell r="AO74">
            <v>0.09</v>
          </cell>
          <cell r="AP74">
            <v>7.4999999999999997E-2</v>
          </cell>
          <cell r="AQ74">
            <v>7.4999999999999997E-2</v>
          </cell>
          <cell r="AR74">
            <v>7.4999999999999997E-2</v>
          </cell>
          <cell r="AS74">
            <v>7.4999999999999997E-2</v>
          </cell>
          <cell r="AT74">
            <v>-50</v>
          </cell>
          <cell r="AU74">
            <v>-50</v>
          </cell>
          <cell r="AV74">
            <v>-50</v>
          </cell>
          <cell r="AW74">
            <v>-50</v>
          </cell>
        </row>
        <row r="75">
          <cell r="I75" t="str">
            <v>Bear case</v>
          </cell>
          <cell r="L75" t="str">
            <v>NA</v>
          </cell>
          <cell r="M75">
            <v>6.9999999999999993E-3</v>
          </cell>
          <cell r="N75">
            <v>3.0000000000000006E-2</v>
          </cell>
          <cell r="O75">
            <v>-1.0000000000000009E-3</v>
          </cell>
          <cell r="P75">
            <v>7.9999999999999932E-3</v>
          </cell>
          <cell r="Q75">
            <v>3.8000000000000006E-2</v>
          </cell>
          <cell r="R75">
            <v>-1.8000000000000002E-2</v>
          </cell>
          <cell r="S75">
            <v>2.5999999999999995E-2</v>
          </cell>
          <cell r="T75">
            <v>-2.1000000000000005E-2</v>
          </cell>
          <cell r="U75">
            <v>0.29500000000000004</v>
          </cell>
          <cell r="V75">
            <v>0.20899999999999996</v>
          </cell>
          <cell r="W75">
            <v>0.122</v>
          </cell>
          <cell r="X75">
            <v>0.35600000000000009</v>
          </cell>
          <cell r="Y75" t="str">
            <v>NM</v>
          </cell>
          <cell r="Z75" t="str">
            <v>NM</v>
          </cell>
          <cell r="AA75" t="str">
            <v>NM</v>
          </cell>
          <cell r="AB75" t="str">
            <v>NM</v>
          </cell>
          <cell r="AC75" t="str">
            <v>NM</v>
          </cell>
          <cell r="AD75" t="str">
            <v>NM</v>
          </cell>
          <cell r="AE75">
            <v>0.23609394313966758</v>
          </cell>
          <cell r="AF75">
            <v>0.12</v>
          </cell>
          <cell r="AG75">
            <v>0.129</v>
          </cell>
          <cell r="AH75">
            <v>8.3000000000000018E-2</v>
          </cell>
          <cell r="AI75">
            <v>0.2</v>
          </cell>
          <cell r="AJ75">
            <v>1.4209999999999998</v>
          </cell>
          <cell r="AK75">
            <v>5.3367400999999992</v>
          </cell>
          <cell r="AL75">
            <v>0.45830994250000057</v>
          </cell>
          <cell r="AM75">
            <v>100</v>
          </cell>
          <cell r="AN75">
            <v>100</v>
          </cell>
          <cell r="AO75">
            <v>100</v>
          </cell>
          <cell r="AP75">
            <v>100</v>
          </cell>
          <cell r="AQ75">
            <v>100</v>
          </cell>
          <cell r="AR75">
            <v>100</v>
          </cell>
          <cell r="AS75">
            <v>100</v>
          </cell>
          <cell r="AT75">
            <v>9.5000000000000001E-2</v>
          </cell>
          <cell r="AU75">
            <v>9.5000000000000001E-2</v>
          </cell>
          <cell r="AV75">
            <v>9.5000000000000001E-2</v>
          </cell>
          <cell r="AW75">
            <v>9.5000000000000001E-2</v>
          </cell>
        </row>
        <row r="76">
          <cell r="I76" t="str">
            <v>Bear case spread - bps</v>
          </cell>
          <cell r="L76">
            <v>2.0282728948985865E-2</v>
          </cell>
          <cell r="M76">
            <v>1.1806375442739079E-2</v>
          </cell>
          <cell r="N76">
            <v>1.7060687301974169E-2</v>
          </cell>
          <cell r="O76">
            <v>9.7155730780061952E-3</v>
          </cell>
          <cell r="P76">
            <v>8.7252124645892364E-3</v>
          </cell>
          <cell r="Q76">
            <v>1.2421689349751568E-2</v>
          </cell>
          <cell r="R76">
            <v>8.8149763722282816E-3</v>
          </cell>
          <cell r="S76">
            <v>6.5631503121498323E-3</v>
          </cell>
          <cell r="T76">
            <v>4.7457311682873498E-3</v>
          </cell>
          <cell r="U76">
            <v>1.7686105047445094E-2</v>
          </cell>
          <cell r="V76">
            <v>2.4058120608201991E-2</v>
          </cell>
          <cell r="W76">
            <v>2.1071521606992966E-2</v>
          </cell>
          <cell r="X76">
            <v>3.2918311569996965E-2</v>
          </cell>
          <cell r="Y76">
            <v>2.4434802466316508E-2</v>
          </cell>
          <cell r="Z76">
            <v>6.8107925516193046E-2</v>
          </cell>
          <cell r="AA76">
            <v>0.19500000000000001</v>
          </cell>
          <cell r="AB76">
            <v>50</v>
          </cell>
          <cell r="AC76">
            <v>50</v>
          </cell>
          <cell r="AD76">
            <v>100</v>
          </cell>
          <cell r="AE76">
            <v>100</v>
          </cell>
          <cell r="AF76">
            <v>100</v>
          </cell>
          <cell r="AG76">
            <v>2.0538130870880435E-2</v>
          </cell>
          <cell r="AH76">
            <v>1.3070283600493221E-2</v>
          </cell>
          <cell r="AI76">
            <v>8.6142008865099963E-3</v>
          </cell>
          <cell r="AJ76">
            <v>1.7679739192499856E-2</v>
          </cell>
          <cell r="AK76">
            <v>3.9193542047694638E-2</v>
          </cell>
          <cell r="AL76">
            <v>2.6004740134957651E-2</v>
          </cell>
          <cell r="AM76">
            <v>0.11</v>
          </cell>
          <cell r="AN76">
            <v>9.5000000000000001E-2</v>
          </cell>
          <cell r="AO76">
            <v>0.08</v>
          </cell>
          <cell r="AP76">
            <v>6.5000000000000002E-2</v>
          </cell>
          <cell r="AQ76">
            <v>6.5000000000000002E-2</v>
          </cell>
          <cell r="AR76">
            <v>6.5000000000000002E-2</v>
          </cell>
          <cell r="AS76">
            <v>6.5000000000000002E-2</v>
          </cell>
          <cell r="AT76">
            <v>100</v>
          </cell>
          <cell r="AU76">
            <v>100</v>
          </cell>
          <cell r="AV76">
            <v>100</v>
          </cell>
          <cell r="AW76">
            <v>100</v>
          </cell>
        </row>
        <row r="77">
          <cell r="I77" t="str">
            <v>SCENARIO OUTPUT</v>
          </cell>
          <cell r="L77" t="str">
            <v>NA</v>
          </cell>
          <cell r="M77" t="str">
            <v>NA</v>
          </cell>
          <cell r="N77" t="str">
            <v>NA</v>
          </cell>
          <cell r="O77" t="str">
            <v>NA</v>
          </cell>
          <cell r="P77">
            <v>1.333333333333333</v>
          </cell>
          <cell r="Q77">
            <v>1.875</v>
          </cell>
          <cell r="R77">
            <v>0.38571428571428568</v>
          </cell>
          <cell r="S77">
            <v>0.78260869565217384</v>
          </cell>
          <cell r="T77">
            <v>0.32467532467532467</v>
          </cell>
          <cell r="U77">
            <v>2.4521739130434783</v>
          </cell>
          <cell r="V77">
            <v>5.2474226804123711</v>
          </cell>
          <cell r="W77">
            <v>4.9186991869918701</v>
          </cell>
          <cell r="X77">
            <v>9.6274509803921582</v>
          </cell>
          <cell r="Y77">
            <v>1.4256926952141056</v>
          </cell>
          <cell r="Z77">
            <v>4.3234323432343231</v>
          </cell>
          <cell r="AA77">
            <v>1.6054122252747254</v>
          </cell>
          <cell r="AB77">
            <v>0.15</v>
          </cell>
          <cell r="AC77">
            <v>0.14755962802263325</v>
          </cell>
          <cell r="AD77">
            <v>0.22</v>
          </cell>
          <cell r="AE77">
            <v>1.982</v>
          </cell>
          <cell r="AF77">
            <v>0.44</v>
          </cell>
          <cell r="AG77">
            <v>5.5919999999999996</v>
          </cell>
          <cell r="AH77">
            <v>8.9390000000000001</v>
          </cell>
          <cell r="AI77">
            <v>16.640999999999998</v>
          </cell>
          <cell r="AM77">
            <v>0.11</v>
          </cell>
          <cell r="AN77">
            <v>0.1</v>
          </cell>
          <cell r="AO77">
            <v>9.0000000000000011E-2</v>
          </cell>
          <cell r="AP77">
            <v>3.1379999999999999</v>
          </cell>
          <cell r="AQ77">
            <v>27.184000000000001</v>
          </cell>
          <cell r="AR77">
            <v>62.183</v>
          </cell>
          <cell r="AS77">
            <v>9.0000000000000011E-2</v>
          </cell>
          <cell r="AT77">
            <v>8.5000000000000006E-2</v>
          </cell>
          <cell r="AU77">
            <v>8.5000000000000006E-2</v>
          </cell>
          <cell r="AV77">
            <v>8.5000000000000006E-2</v>
          </cell>
          <cell r="AW77">
            <v>8.5000000000000006E-2</v>
          </cell>
        </row>
        <row r="78">
          <cell r="I78" t="str">
            <v>% change Q/Q</v>
          </cell>
          <cell r="L78" t="str">
            <v>NA</v>
          </cell>
          <cell r="M78">
            <v>0.21212121212121215</v>
          </cell>
          <cell r="N78">
            <v>0.75000000000000022</v>
          </cell>
          <cell r="O78">
            <v>-1.4285714285714346E-2</v>
          </cell>
          <cell r="P78">
            <v>0.1159420289855071</v>
          </cell>
          <cell r="Q78">
            <v>0.49350649350649367</v>
          </cell>
          <cell r="R78">
            <v>-0.15652173913043477</v>
          </cell>
          <cell r="S78">
            <v>0.268041237113402</v>
          </cell>
          <cell r="T78">
            <v>-0.17073170731707321</v>
          </cell>
          <cell r="U78">
            <v>2.8921568627450984</v>
          </cell>
          <cell r="V78">
            <v>0.52644836272040285</v>
          </cell>
          <cell r="W78">
            <v>0.20132013201320142</v>
          </cell>
          <cell r="X78">
            <v>0.48901098901098905</v>
          </cell>
          <cell r="Y78">
            <v>-0.11162361623616246</v>
          </cell>
          <cell r="Z78">
            <v>2.3499480789200415</v>
          </cell>
          <cell r="AA78">
            <v>-0.41204584624922502</v>
          </cell>
          <cell r="AB78">
            <v>-6.7694619837478043E-2</v>
          </cell>
          <cell r="AC78">
            <v>-8.066162012869682E-2</v>
          </cell>
          <cell r="AD78">
            <v>2.6772727272727601</v>
          </cell>
          <cell r="AE78">
            <v>1.8662701816347158</v>
          </cell>
          <cell r="AF78">
            <v>11.245500000000003</v>
          </cell>
          <cell r="AG78">
            <v>0.58855650929899861</v>
          </cell>
          <cell r="AH78">
            <v>0.30620807696610353</v>
          </cell>
          <cell r="AI78">
            <v>0.14309260260801593</v>
          </cell>
          <cell r="AM78">
            <v>100</v>
          </cell>
          <cell r="AN78">
            <v>100</v>
          </cell>
          <cell r="AO78">
            <v>100</v>
          </cell>
          <cell r="AP78">
            <v>-0.61153942637344372</v>
          </cell>
          <cell r="AQ78">
            <v>0.12639328770319613</v>
          </cell>
          <cell r="AR78">
            <v>3.3317077509758652E-2</v>
          </cell>
          <cell r="AS78">
            <v>100</v>
          </cell>
        </row>
        <row r="79">
          <cell r="I79" t="str">
            <v>Stock-based compensation</v>
          </cell>
          <cell r="L79">
            <v>3.3000000000000002E-2</v>
          </cell>
          <cell r="M79">
            <v>0.04</v>
          </cell>
          <cell r="N79">
            <v>7.0000000000000007E-2</v>
          </cell>
          <cell r="O79">
            <v>6.9000000000000006E-2</v>
          </cell>
          <cell r="P79">
            <v>7.6999999999999999E-2</v>
          </cell>
          <cell r="Q79">
            <v>0.115</v>
          </cell>
          <cell r="R79">
            <v>9.7000000000000003E-2</v>
          </cell>
          <cell r="S79">
            <v>0.123</v>
          </cell>
          <cell r="T79">
            <v>0.10199999999999999</v>
          </cell>
          <cell r="U79">
            <v>0.39700000000000002</v>
          </cell>
          <cell r="V79">
            <v>0.60599999999999998</v>
          </cell>
          <cell r="W79">
            <v>0.72799999999999998</v>
          </cell>
          <cell r="X79">
            <v>1.0840000000000001</v>
          </cell>
          <cell r="Y79">
            <v>0.96299999999999997</v>
          </cell>
          <cell r="Z79">
            <v>3.226</v>
          </cell>
          <cell r="AA79">
            <v>1.8967400999999999</v>
          </cell>
          <cell r="AB79">
            <v>1.7683409999999999</v>
          </cell>
          <cell r="AC79">
            <v>1.62570375</v>
          </cell>
          <cell r="AD79">
            <v>-1.4036697247706416</v>
          </cell>
          <cell r="AE79">
            <v>-9.4977168949770152E-2</v>
          </cell>
          <cell r="AF79">
            <v>-1.0916666666666668</v>
          </cell>
          <cell r="AG79">
            <v>0.129</v>
          </cell>
          <cell r="AH79">
            <v>0.21200000000000002</v>
          </cell>
          <cell r="AI79">
            <v>0.41200000000000003</v>
          </cell>
          <cell r="AJ79">
            <v>1.833</v>
          </cell>
          <cell r="AK79">
            <v>7.1697400999999994</v>
          </cell>
          <cell r="AL79">
            <v>7.6280500425</v>
          </cell>
          <cell r="AM79">
            <v>11.0020754712</v>
          </cell>
          <cell r="AN79">
            <v>14.998147747682998</v>
          </cell>
          <cell r="AO79">
            <v>19.260286757191075</v>
          </cell>
          <cell r="AP79">
            <v>23.21304997093354</v>
          </cell>
          <cell r="AQ79">
            <v>26.700557046506621</v>
          </cell>
          <cell r="AR79">
            <v>29.24379720974407</v>
          </cell>
          <cell r="AS79">
            <v>32.014370322874036</v>
          </cell>
        </row>
        <row r="80">
          <cell r="I80" t="str">
            <v>Technology and development (ex-SBC)</v>
          </cell>
          <cell r="L80">
            <v>0.218</v>
          </cell>
          <cell r="M80">
            <v>0.25700000000000001</v>
          </cell>
          <cell r="N80">
            <v>0.27500000000000002</v>
          </cell>
          <cell r="O80">
            <v>0.33300000000000002</v>
          </cell>
          <cell r="P80">
            <v>0.48599999999999999</v>
          </cell>
          <cell r="Q80">
            <v>0.55900000000000005</v>
          </cell>
          <cell r="R80">
            <v>0.52200000000000002</v>
          </cell>
          <cell r="S80">
            <v>0.59599999999999997</v>
          </cell>
          <cell r="T80">
            <v>0.64400000000000002</v>
          </cell>
          <cell r="U80">
            <v>0.91799999999999993</v>
          </cell>
          <cell r="V80">
            <v>1.133</v>
          </cell>
          <cell r="W80">
            <v>1.4790000000000001</v>
          </cell>
          <cell r="X80">
            <v>2.2650000000000001</v>
          </cell>
          <cell r="Y80">
            <v>2.3010000000000002</v>
          </cell>
          <cell r="Z80">
            <v>2.63</v>
          </cell>
          <cell r="AA80">
            <v>2.6560000000000001</v>
          </cell>
          <cell r="AB80">
            <v>3.3379999999999996</v>
          </cell>
          <cell r="AC80">
            <v>3.5989999999999998</v>
          </cell>
          <cell r="AD80">
            <v>-1.5499999999999901</v>
          </cell>
          <cell r="AE80">
            <v>8.0090909090909097</v>
          </cell>
          <cell r="AF80">
            <v>-0.77800201816347125</v>
          </cell>
          <cell r="AG80">
            <v>0.129</v>
          </cell>
          <cell r="AH80">
            <v>8.3000000000000018E-2</v>
          </cell>
          <cell r="AI80">
            <v>0.2</v>
          </cell>
          <cell r="AJ80">
            <v>1.4209999999999998</v>
          </cell>
          <cell r="AK80">
            <v>5.3367400999999992</v>
          </cell>
          <cell r="AL80">
            <v>0.45830994250000057</v>
          </cell>
          <cell r="AM80">
            <v>3.3740254286999996</v>
          </cell>
          <cell r="AN80">
            <v>3.9960722764829981</v>
          </cell>
          <cell r="AO80">
            <v>4.2621390095080773</v>
          </cell>
          <cell r="AP80">
            <v>3.9527632137424646</v>
          </cell>
          <cell r="AQ80">
            <v>3.487507075573081</v>
          </cell>
          <cell r="AR80">
            <v>2.5432401632374493</v>
          </cell>
          <cell r="AS80">
            <v>2.7705731131299665</v>
          </cell>
          <cell r="AT80">
            <v>63.810613364097605</v>
          </cell>
          <cell r="AU80">
            <v>76.879026981064797</v>
          </cell>
          <cell r="AV80">
            <v>89.474886761642438</v>
          </cell>
          <cell r="AW80">
            <v>101.20253911926444</v>
          </cell>
        </row>
        <row r="81">
          <cell r="I81" t="str">
            <v>Period-to-period change</v>
          </cell>
          <cell r="L81" t="str">
            <v>NA</v>
          </cell>
          <cell r="M81">
            <v>3.9000000000000007E-2</v>
          </cell>
          <cell r="N81">
            <v>1.8000000000000016E-2</v>
          </cell>
          <cell r="O81">
            <v>5.7999999999999996E-2</v>
          </cell>
          <cell r="P81">
            <v>0.15299999999999997</v>
          </cell>
          <cell r="Q81">
            <v>7.3000000000000065E-2</v>
          </cell>
          <cell r="R81">
            <v>-3.7000000000000033E-2</v>
          </cell>
          <cell r="S81">
            <v>7.3999999999999955E-2</v>
          </cell>
          <cell r="T81">
            <v>4.8000000000000043E-2</v>
          </cell>
          <cell r="U81">
            <v>0.27399999999999991</v>
          </cell>
          <cell r="V81">
            <v>0.21500000000000008</v>
          </cell>
          <cell r="W81">
            <v>0.34600000000000009</v>
          </cell>
          <cell r="X81">
            <v>0.78600000000000003</v>
          </cell>
          <cell r="Y81">
            <v>3.6000000000000032E-2</v>
          </cell>
          <cell r="Z81">
            <v>0.32899999999999974</v>
          </cell>
          <cell r="AA81">
            <v>2.6000000000000245E-2</v>
          </cell>
          <cell r="AB81">
            <v>0.6819999999999995</v>
          </cell>
          <cell r="AC81">
            <v>0.26100000000000012</v>
          </cell>
          <cell r="AD81">
            <v>3.1838112000000005</v>
          </cell>
          <cell r="AE81">
            <v>3.4181488000000018</v>
          </cell>
          <cell r="AF81">
            <v>-5.7515400000000012</v>
          </cell>
          <cell r="AG81">
            <v>2.0538130870880435E-2</v>
          </cell>
          <cell r="AH81">
            <v>1.3070283600493221E-2</v>
          </cell>
          <cell r="AI81">
            <v>8.6142008865099963E-3</v>
          </cell>
          <cell r="AJ81">
            <v>1.7679739192499856E-2</v>
          </cell>
          <cell r="AK81">
            <v>3.9193542047694638E-2</v>
          </cell>
          <cell r="AL81">
            <v>2.6004740134957651E-2</v>
          </cell>
          <cell r="AM81">
            <v>2.500474013495765E-2</v>
          </cell>
          <cell r="AN81">
            <v>2.4004740134957649E-2</v>
          </cell>
          <cell r="AO81">
            <v>2.3004740134957648E-2</v>
          </cell>
          <cell r="AP81">
            <v>2.2004740134957648E-2</v>
          </cell>
          <cell r="AQ81">
            <v>2.1004740134957647E-2</v>
          </cell>
          <cell r="AR81">
            <v>2.0004740134957646E-2</v>
          </cell>
          <cell r="AS81">
            <v>0.02</v>
          </cell>
          <cell r="AT81">
            <v>13.005984889497597</v>
          </cell>
          <cell r="AU81">
            <v>13.068413616967192</v>
          </cell>
          <cell r="AV81">
            <v>12.595859780577641</v>
          </cell>
          <cell r="AW81">
            <v>11.727652357622006</v>
          </cell>
        </row>
        <row r="82">
          <cell r="I82" t="str">
            <v>% of revenue</v>
          </cell>
          <cell r="L82">
            <v>0.13398893669330056</v>
          </cell>
          <cell r="M82">
            <v>7.5855962219598588E-2</v>
          </cell>
          <cell r="N82">
            <v>6.7024128686327081E-2</v>
          </cell>
          <cell r="O82">
            <v>4.6888200506899465E-2</v>
          </cell>
          <cell r="P82">
            <v>5.5070821529745045E-2</v>
          </cell>
          <cell r="Q82">
            <v>6.038021170879241E-2</v>
          </cell>
          <cell r="R82">
            <v>4.7437295528898589E-2</v>
          </cell>
          <cell r="S82">
            <v>3.1801931593831705E-2</v>
          </cell>
          <cell r="T82">
            <v>2.9963243846833857E-2</v>
          </cell>
          <cell r="U82">
            <v>4.0896333585779834E-2</v>
          </cell>
          <cell r="V82">
            <v>4.4979951566159831E-2</v>
          </cell>
          <cell r="W82">
            <v>4.2808764363657416E-2</v>
          </cell>
          <cell r="X82">
            <v>6.8782265411478902E-2</v>
          </cell>
          <cell r="Y82">
            <v>5.8384714927304564E-2</v>
          </cell>
          <cell r="Z82">
            <v>5.5525060169742006E-2</v>
          </cell>
          <cell r="AA82">
            <v>4.5824706694271911E-2</v>
          </cell>
          <cell r="AB82">
            <v>6.7518912577369625E-2</v>
          </cell>
          <cell r="AC82">
            <v>6.3130382921994771E-2</v>
          </cell>
          <cell r="AD82">
            <v>0.08</v>
          </cell>
          <cell r="AE82">
            <v>0.08</v>
          </cell>
          <cell r="AF82">
            <v>6.0000000000000005E-2</v>
          </cell>
          <cell r="AG82">
            <v>0.79477790160802431</v>
          </cell>
          <cell r="AH82">
            <v>0.71491985203452535</v>
          </cell>
          <cell r="AI82">
            <v>0.6607426612026428</v>
          </cell>
          <cell r="AJ82">
            <v>0.61338953297710219</v>
          </cell>
          <cell r="AK82">
            <v>0.59576647007049144</v>
          </cell>
          <cell r="AL82">
            <v>0.59548585723911929</v>
          </cell>
          <cell r="AM82">
            <v>0.59250000000000003</v>
          </cell>
          <cell r="AN82">
            <v>0.59000000000000008</v>
          </cell>
          <cell r="AO82">
            <v>0.59000000000000008</v>
          </cell>
          <cell r="AP82">
            <v>0.59000000000000008</v>
          </cell>
          <cell r="AQ82">
            <v>0.59000000000000008</v>
          </cell>
          <cell r="AR82">
            <v>0.59000000000000008</v>
          </cell>
          <cell r="AS82">
            <v>0.59000000000000008</v>
          </cell>
          <cell r="AT82">
            <v>5.7500000000000002E-2</v>
          </cell>
          <cell r="AU82">
            <v>5.7500000000000002E-2</v>
          </cell>
          <cell r="AV82">
            <v>5.7499999999999996E-2</v>
          </cell>
          <cell r="AW82">
            <v>5.7500000000000002E-2</v>
          </cell>
        </row>
        <row r="83">
          <cell r="I83" t="str">
            <v>% change Y/Y</v>
          </cell>
          <cell r="L83" t="str">
            <v>NA</v>
          </cell>
          <cell r="M83" t="str">
            <v>NA</v>
          </cell>
          <cell r="N83" t="str">
            <v>NA</v>
          </cell>
          <cell r="O83" t="str">
            <v>NA</v>
          </cell>
          <cell r="P83">
            <v>1.2293577981651373</v>
          </cell>
          <cell r="Q83">
            <v>1.1750972762645917</v>
          </cell>
          <cell r="R83">
            <v>0.89818181818181819</v>
          </cell>
          <cell r="S83">
            <v>0.78978978978978964</v>
          </cell>
          <cell r="T83">
            <v>0.32510288065843618</v>
          </cell>
          <cell r="U83">
            <v>0.64221824686940931</v>
          </cell>
          <cell r="V83">
            <v>1.1704980842911876</v>
          </cell>
          <cell r="W83">
            <v>1.4815436241610742</v>
          </cell>
          <cell r="X83">
            <v>2.5170807453416151</v>
          </cell>
          <cell r="Y83">
            <v>1.5065359477124187</v>
          </cell>
          <cell r="Z83">
            <v>1.3212709620476608</v>
          </cell>
          <cell r="AA83">
            <v>0.79580797836375927</v>
          </cell>
          <cell r="AB83">
            <v>0.47373068432671062</v>
          </cell>
          <cell r="AC83">
            <v>0.56410256410256387</v>
          </cell>
          <cell r="AD83">
            <v>1.5790156653992398</v>
          </cell>
          <cell r="AE83">
            <v>2.8407228915662657</v>
          </cell>
          <cell r="AF83">
            <v>0.33295985620131852</v>
          </cell>
          <cell r="AG83">
            <v>0.54816112084063051</v>
          </cell>
          <cell r="AH83">
            <v>0.27805178791615293</v>
          </cell>
          <cell r="AI83">
            <v>0.17521117337124698</v>
          </cell>
          <cell r="AJ83">
            <v>0.13622947973533439</v>
          </cell>
          <cell r="AK83">
            <v>0.12630242592767013</v>
          </cell>
          <cell r="AL83">
            <v>0.12600262896652539</v>
          </cell>
          <cell r="AM83">
            <v>0.12</v>
          </cell>
          <cell r="AN83">
            <v>0.10749999999999998</v>
          </cell>
          <cell r="AO83">
            <v>9.5000000000000015E-2</v>
          </cell>
          <cell r="AP83">
            <v>8.5000000000000006E-2</v>
          </cell>
          <cell r="AQ83">
            <v>8.5000000000000006E-2</v>
          </cell>
          <cell r="AR83">
            <v>8.5000000000000006E-2</v>
          </cell>
          <cell r="AS83">
            <v>8.5000000000000006E-2</v>
          </cell>
          <cell r="AT83">
            <v>0.25600000000000001</v>
          </cell>
          <cell r="AU83">
            <v>0.20480000000000009</v>
          </cell>
          <cell r="AV83">
            <v>0.16383999999999976</v>
          </cell>
          <cell r="AW83">
            <v>0.13107200000000008</v>
          </cell>
        </row>
        <row r="84">
          <cell r="I84" t="str">
            <v>% change Q/Q</v>
          </cell>
          <cell r="L84" t="str">
            <v>NA</v>
          </cell>
          <cell r="M84">
            <v>0.17889908256880727</v>
          </cell>
          <cell r="N84">
            <v>7.0038910505836549E-2</v>
          </cell>
          <cell r="O84">
            <v>0.21090909090909093</v>
          </cell>
          <cell r="P84">
            <v>0.45945945945945943</v>
          </cell>
          <cell r="Q84">
            <v>0.15020576131687258</v>
          </cell>
          <cell r="R84">
            <v>-6.6189624329159313E-2</v>
          </cell>
          <cell r="S84">
            <v>0.14176245210727956</v>
          </cell>
          <cell r="T84">
            <v>8.0536912751677958E-2</v>
          </cell>
          <cell r="U84">
            <v>0.42546583850931663</v>
          </cell>
          <cell r="V84">
            <v>0.23420479302832264</v>
          </cell>
          <cell r="W84">
            <v>0.30538393645189776</v>
          </cell>
          <cell r="X84">
            <v>0.53144016227180524</v>
          </cell>
          <cell r="Y84">
            <v>1.5894039735099286E-2</v>
          </cell>
          <cell r="Z84">
            <v>0.14298131247283785</v>
          </cell>
          <cell r="AA84">
            <v>9.8859315589354679E-3</v>
          </cell>
          <cell r="AB84">
            <v>0.25677710843373469</v>
          </cell>
          <cell r="AC84">
            <v>7.819053325344516E-2</v>
          </cell>
          <cell r="AD84">
            <v>0.88463773270352886</v>
          </cell>
          <cell r="AE84">
            <v>0.50394278997475284</v>
          </cell>
          <cell r="AF84">
            <v>-0.56382340485601357</v>
          </cell>
          <cell r="AG84">
            <v>0.10491959879000161</v>
          </cell>
          <cell r="AH84">
            <v>6.6769420468557342E-2</v>
          </cell>
          <cell r="AI84">
            <v>4.5224554654177469E-2</v>
          </cell>
          <cell r="AJ84">
            <v>4.0259264260498848E-2</v>
          </cell>
          <cell r="AK84">
            <v>5.8346140118876087E-2</v>
          </cell>
          <cell r="AL84">
            <v>5.8652129916046208E-2</v>
          </cell>
          <cell r="AM84">
            <v>0.06</v>
          </cell>
          <cell r="AN84">
            <v>5.7499999999999996E-2</v>
          </cell>
          <cell r="AO84">
            <v>5.5E-2</v>
          </cell>
          <cell r="AP84">
            <v>5.5E-2</v>
          </cell>
          <cell r="AQ84">
            <v>5.5E-2</v>
          </cell>
          <cell r="AR84">
            <v>5.5E-2</v>
          </cell>
          <cell r="AS84">
            <v>5.5000000000000007E-2</v>
          </cell>
        </row>
        <row r="85">
          <cell r="I85" t="str">
            <v>DRIVER: Base case - % of revenue</v>
          </cell>
          <cell r="L85">
            <v>0.87031346035648427</v>
          </cell>
          <cell r="M85">
            <v>0.43417945690672965</v>
          </cell>
          <cell r="N85">
            <v>0.38630270533755789</v>
          </cell>
          <cell r="O85">
            <v>0.2468318783441284</v>
          </cell>
          <cell r="P85">
            <v>0.25189801699716713</v>
          </cell>
          <cell r="Q85">
            <v>0.2589112119248218</v>
          </cell>
          <cell r="R85">
            <v>0.24054889131225007</v>
          </cell>
          <cell r="S85">
            <v>0.26658129235366312</v>
          </cell>
          <cell r="T85">
            <v>0.17829060624389337</v>
          </cell>
          <cell r="U85">
            <v>0.2019423530984096</v>
          </cell>
          <cell r="V85">
            <v>0.20683631744015243</v>
          </cell>
          <cell r="W85">
            <v>0.20408694897102667</v>
          </cell>
          <cell r="X85">
            <v>0.2446401457637413</v>
          </cell>
          <cell r="Y85">
            <v>0.22354165080815003</v>
          </cell>
          <cell r="Z85">
            <v>0.20242367943250431</v>
          </cell>
          <cell r="AA85">
            <v>0.19500000000000001</v>
          </cell>
          <cell r="AB85">
            <v>6.5000000000000002E-2</v>
          </cell>
          <cell r="AC85">
            <v>5.8384714927304564E-2</v>
          </cell>
          <cell r="AD85">
            <v>0.08</v>
          </cell>
          <cell r="AE85">
            <v>0.08</v>
          </cell>
          <cell r="AF85">
            <v>0.06</v>
          </cell>
          <cell r="AG85">
            <v>0.88791593695271454</v>
          </cell>
          <cell r="AH85">
            <v>0.38378545006165227</v>
          </cell>
          <cell r="AI85">
            <v>0.2563979259011458</v>
          </cell>
          <cell r="AJ85">
            <v>0.19894288084260883</v>
          </cell>
          <cell r="AK85">
            <v>0.21200708794710069</v>
          </cell>
          <cell r="AL85">
            <v>0.16069827263184361</v>
          </cell>
          <cell r="AM85">
            <v>0.11</v>
          </cell>
          <cell r="AN85">
            <v>9.5000000000000001E-2</v>
          </cell>
          <cell r="AO85">
            <v>0.08</v>
          </cell>
          <cell r="AP85">
            <v>6.5000000000000002E-2</v>
          </cell>
          <cell r="AQ85">
            <v>6.5000000000000002E-2</v>
          </cell>
          <cell r="AR85">
            <v>6.5000000000000002E-2</v>
          </cell>
          <cell r="AS85">
            <v>6.5000000000000002E-2</v>
          </cell>
          <cell r="AT85">
            <v>5.7500000000000002E-2</v>
          </cell>
          <cell r="AU85">
            <v>5.7500000000000002E-2</v>
          </cell>
          <cell r="AV85">
            <v>5.7500000000000002E-2</v>
          </cell>
          <cell r="AW85">
            <v>5.7500000000000002E-2</v>
          </cell>
        </row>
        <row r="86">
          <cell r="I86" t="str">
            <v>Bull case</v>
          </cell>
          <cell r="L86">
            <v>2.0282728948985865E-2</v>
          </cell>
          <cell r="M86">
            <v>1.1806375442739079E-2</v>
          </cell>
          <cell r="N86">
            <v>1.7060687301974169E-2</v>
          </cell>
          <cell r="O86">
            <v>9.7155730780061952E-3</v>
          </cell>
          <cell r="P86">
            <v>8.7252124645892364E-3</v>
          </cell>
          <cell r="Q86">
            <v>1.2421689349751568E-2</v>
          </cell>
          <cell r="R86">
            <v>8.8149763722282816E-3</v>
          </cell>
          <cell r="S86">
            <v>6.5631503121498323E-3</v>
          </cell>
          <cell r="T86">
            <v>4.7457311682873498E-3</v>
          </cell>
          <cell r="U86">
            <v>1.7686105047445094E-2</v>
          </cell>
          <cell r="V86">
            <v>2.4058120608201991E-2</v>
          </cell>
          <cell r="W86">
            <v>2.1071521606992966E-2</v>
          </cell>
          <cell r="X86">
            <v>3.2918311569996965E-2</v>
          </cell>
          <cell r="Y86">
            <v>2.4434802466316508E-2</v>
          </cell>
          <cell r="Z86">
            <v>6.8107925516193046E-2</v>
          </cell>
          <cell r="AA86">
            <v>0.03</v>
          </cell>
          <cell r="AB86">
            <v>6.0000000000000005E-2</v>
          </cell>
          <cell r="AC86">
            <v>5.3384714927304566E-2</v>
          </cell>
          <cell r="AD86">
            <v>7.4999999999999997E-2</v>
          </cell>
          <cell r="AE86">
            <v>7.4999999999999997E-2</v>
          </cell>
          <cell r="AF86">
            <v>5.5E-2</v>
          </cell>
          <cell r="AG86">
            <v>2.0538130870880435E-2</v>
          </cell>
          <cell r="AH86">
            <v>1.3070283600493221E-2</v>
          </cell>
          <cell r="AI86">
            <v>8.6142008865099963E-3</v>
          </cell>
          <cell r="AJ86">
            <v>1.7679739192499856E-2</v>
          </cell>
          <cell r="AK86">
            <v>3.9193542047694638E-2</v>
          </cell>
          <cell r="AL86">
            <v>2.6004740134957651E-2</v>
          </cell>
          <cell r="AM86">
            <v>2.500474013495765E-2</v>
          </cell>
          <cell r="AN86">
            <v>2.4004740134957649E-2</v>
          </cell>
          <cell r="AO86">
            <v>2.3004740134957648E-2</v>
          </cell>
          <cell r="AP86">
            <v>2.2004740134957648E-2</v>
          </cell>
          <cell r="AQ86">
            <v>2.1004740134957647E-2</v>
          </cell>
          <cell r="AR86">
            <v>2.0004740134957646E-2</v>
          </cell>
          <cell r="AS86">
            <v>0.02</v>
          </cell>
          <cell r="AT86">
            <v>5.2500000000000005E-2</v>
          </cell>
          <cell r="AU86">
            <v>5.2500000000000005E-2</v>
          </cell>
          <cell r="AV86">
            <v>5.2500000000000005E-2</v>
          </cell>
          <cell r="AW86">
            <v>5.2500000000000005E-2</v>
          </cell>
        </row>
        <row r="87">
          <cell r="I87" t="str">
            <v>Bull case spread - bps</v>
          </cell>
          <cell r="L87">
            <v>0.80946527350952668</v>
          </cell>
          <cell r="M87">
            <v>0.68447461629279815</v>
          </cell>
          <cell r="N87">
            <v>0.68072142334876928</v>
          </cell>
          <cell r="O87">
            <v>0.72754153759504359</v>
          </cell>
          <cell r="P87">
            <v>0.66390934844192639</v>
          </cell>
          <cell r="Q87">
            <v>0.69971916180600569</v>
          </cell>
          <cell r="R87">
            <v>0.64431115957833518</v>
          </cell>
          <cell r="S87">
            <v>0.64964516301157893</v>
          </cell>
          <cell r="T87">
            <v>0.6313218257106965</v>
          </cell>
          <cell r="U87">
            <v>0.60921281240254821</v>
          </cell>
          <cell r="V87">
            <v>0.60713009647068161</v>
          </cell>
          <cell r="W87">
            <v>0.60951112912095862</v>
          </cell>
          <cell r="X87">
            <v>0.60479805648344975</v>
          </cell>
          <cell r="Y87">
            <v>0.60290274288904111</v>
          </cell>
          <cell r="Z87">
            <v>0.59124688595194863</v>
          </cell>
          <cell r="AA87">
            <v>0.59000000000000008</v>
          </cell>
          <cell r="AB87">
            <v>-50</v>
          </cell>
          <cell r="AC87">
            <v>-50</v>
          </cell>
          <cell r="AD87">
            <v>-50</v>
          </cell>
          <cell r="AE87">
            <v>-50</v>
          </cell>
          <cell r="AF87">
            <v>-50</v>
          </cell>
          <cell r="AG87">
            <v>0.79477790160802431</v>
          </cell>
          <cell r="AH87">
            <v>0.71491985203452535</v>
          </cell>
          <cell r="AI87">
            <v>0.6607426612026428</v>
          </cell>
          <cell r="AJ87">
            <v>0.61338953297710219</v>
          </cell>
          <cell r="AK87">
            <v>0.59576647007049144</v>
          </cell>
          <cell r="AL87">
            <v>0.59548585723911929</v>
          </cell>
          <cell r="AM87">
            <v>0.59250000000000003</v>
          </cell>
          <cell r="AN87">
            <v>0.59000000000000008</v>
          </cell>
          <cell r="AO87">
            <v>0.59000000000000008</v>
          </cell>
          <cell r="AP87">
            <v>0.59000000000000008</v>
          </cell>
          <cell r="AQ87">
            <v>0.59000000000000008</v>
          </cell>
          <cell r="AR87">
            <v>0.59000000000000008</v>
          </cell>
          <cell r="AS87">
            <v>0.59000000000000008</v>
          </cell>
          <cell r="AT87">
            <v>631.94725557372078</v>
          </cell>
          <cell r="AU87">
            <v>767.78036848894487</v>
          </cell>
          <cell r="AV87">
            <v>908.05552133143112</v>
          </cell>
          <cell r="AW87">
            <v>1049.0736919323306</v>
          </cell>
        </row>
        <row r="88">
          <cell r="I88" t="str">
            <v>Bear case</v>
          </cell>
          <cell r="L88">
            <v>0.45113706207744314</v>
          </cell>
          <cell r="M88">
            <v>0.31198347107438018</v>
          </cell>
          <cell r="N88">
            <v>0.26127223982451869</v>
          </cell>
          <cell r="O88">
            <v>0.23190650520980005</v>
          </cell>
          <cell r="P88">
            <v>4.6830740740740735</v>
          </cell>
          <cell r="Q88">
            <v>4.8372592592592598</v>
          </cell>
          <cell r="R88">
            <v>5.1141481481481481</v>
          </cell>
          <cell r="S88">
            <v>8.0670370370370375</v>
          </cell>
          <cell r="T88">
            <v>7.8049629629629624</v>
          </cell>
          <cell r="U88">
            <v>8.969444444444445</v>
          </cell>
          <cell r="V88">
            <v>9.43</v>
          </cell>
          <cell r="W88">
            <v>12.523</v>
          </cell>
          <cell r="X88">
            <v>14.854000000000001</v>
          </cell>
          <cell r="Y88">
            <v>16.959</v>
          </cell>
          <cell r="Z88">
            <v>17.753999999999998</v>
          </cell>
          <cell r="AA88">
            <v>22.660881199999999</v>
          </cell>
          <cell r="AB88">
            <v>7.0000000000000007E-2</v>
          </cell>
          <cell r="AC88">
            <v>6.3384714927304561E-2</v>
          </cell>
          <cell r="AD88">
            <v>0.09</v>
          </cell>
          <cell r="AE88">
            <v>0.09</v>
          </cell>
          <cell r="AF88">
            <v>6.9999999999999993E-2</v>
          </cell>
          <cell r="AG88">
            <v>9.6402222222222225</v>
          </cell>
          <cell r="AH88">
            <v>11.686629629629628</v>
          </cell>
          <cell r="AI88">
            <v>22.701518518518515</v>
          </cell>
          <cell r="AJ88">
            <v>38.727407407407398</v>
          </cell>
          <cell r="AK88">
            <v>72.227881199999999</v>
          </cell>
          <cell r="AL88">
            <v>100.9034621015</v>
          </cell>
          <cell r="AM88">
            <v>126.32950996005556</v>
          </cell>
          <cell r="AN88">
            <v>161.17747769001556</v>
          </cell>
          <cell r="AO88">
            <v>191.29280980250778</v>
          </cell>
          <cell r="AP88">
            <v>214.98645346163494</v>
          </cell>
          <cell r="AQ88">
            <v>259.31910265655625</v>
          </cell>
          <cell r="AR88">
            <v>298.40752383695633</v>
          </cell>
          <cell r="AS88">
            <v>326.87692393001441</v>
          </cell>
          <cell r="AT88">
            <v>127.54956580122092</v>
          </cell>
          <cell r="AU88">
            <v>135.83311291522409</v>
          </cell>
          <cell r="AV88">
            <v>140.27515284248625</v>
          </cell>
          <cell r="AW88">
            <v>141.01817060089945</v>
          </cell>
        </row>
        <row r="89">
          <cell r="I89" t="str">
            <v>Bear case spread - bps</v>
          </cell>
          <cell r="L89">
            <v>1.434883562111589</v>
          </cell>
          <cell r="M89">
            <v>0.8123114259477896</v>
          </cell>
          <cell r="N89">
            <v>0.70726929708162956</v>
          </cell>
          <cell r="O89">
            <v>0.52070360983343233</v>
          </cell>
          <cell r="P89">
            <v>0.53065995173643898</v>
          </cell>
          <cell r="Q89">
            <v>0.52249505932806872</v>
          </cell>
          <cell r="R89">
            <v>0.46475355762887571</v>
          </cell>
          <cell r="S89">
            <v>0.43044859063214541</v>
          </cell>
          <cell r="T89">
            <v>0.36313976471236975</v>
          </cell>
          <cell r="U89">
            <v>0.39958321577246159</v>
          </cell>
          <cell r="V89">
            <v>0.37436976457977689</v>
          </cell>
          <cell r="W89">
            <v>0.36247069379721553</v>
          </cell>
          <cell r="X89">
            <v>0.45107804433647136</v>
          </cell>
          <cell r="Y89">
            <v>0.43031133439902564</v>
          </cell>
          <cell r="Z89">
            <v>0.37482582443102641</v>
          </cell>
          <cell r="AA89">
            <v>0.35841833891738772</v>
          </cell>
          <cell r="AB89">
            <v>50</v>
          </cell>
          <cell r="AC89">
            <v>50</v>
          </cell>
          <cell r="AD89">
            <v>100</v>
          </cell>
          <cell r="AE89">
            <v>100</v>
          </cell>
          <cell r="AF89">
            <v>100</v>
          </cell>
          <cell r="AG89">
            <v>1.5348228342974404</v>
          </cell>
          <cell r="AH89">
            <v>0.7205073754395579</v>
          </cell>
          <cell r="AI89">
            <v>0.47464912851297392</v>
          </cell>
          <cell r="AJ89">
            <v>0.37353544056991261</v>
          </cell>
          <cell r="AK89">
            <v>0.39483530216501056</v>
          </cell>
          <cell r="AL89">
            <v>0.34398939388801936</v>
          </cell>
          <cell r="AM89">
            <v>0.28711278850945732</v>
          </cell>
          <cell r="AN89">
            <v>0.25796675247144885</v>
          </cell>
          <cell r="AO89">
            <v>0.22848265109809618</v>
          </cell>
          <cell r="AP89">
            <v>0.20379575483975884</v>
          </cell>
          <cell r="AQ89">
            <v>0.2040006264230364</v>
          </cell>
          <cell r="AR89">
            <v>0.20413097949829254</v>
          </cell>
          <cell r="AS89">
            <v>0.20420637397104341</v>
          </cell>
          <cell r="AT89">
            <v>0.40000000000000008</v>
          </cell>
          <cell r="AU89">
            <v>0.39999999999999997</v>
          </cell>
          <cell r="AV89">
            <v>0.39999999999999997</v>
          </cell>
          <cell r="AW89">
            <v>0.4</v>
          </cell>
        </row>
        <row r="90">
          <cell r="I90" t="str">
            <v>SCENARIO OUTPUT</v>
          </cell>
          <cell r="L90">
            <v>0.87031346035648427</v>
          </cell>
          <cell r="M90">
            <v>0.43417945690672965</v>
          </cell>
          <cell r="N90">
            <v>0.38630270533755789</v>
          </cell>
          <cell r="O90">
            <v>0.2468318783441284</v>
          </cell>
          <cell r="P90">
            <v>0.25189801699716713</v>
          </cell>
          <cell r="Q90">
            <v>0.2589112119248218</v>
          </cell>
          <cell r="R90">
            <v>0.24054889131225007</v>
          </cell>
          <cell r="S90">
            <v>0.26658129235366312</v>
          </cell>
          <cell r="T90">
            <v>0.17829060624389337</v>
          </cell>
          <cell r="U90">
            <v>0.2019423530984096</v>
          </cell>
          <cell r="V90">
            <v>0.20683631744015243</v>
          </cell>
          <cell r="W90">
            <v>0.20408694897102667</v>
          </cell>
          <cell r="X90">
            <v>0.2446401457637413</v>
          </cell>
          <cell r="Y90">
            <v>0.22354165080815003</v>
          </cell>
          <cell r="Z90">
            <v>0.20242367943250431</v>
          </cell>
          <cell r="AA90">
            <v>0.19500000000000001</v>
          </cell>
          <cell r="AB90">
            <v>6.5000000000000002E-2</v>
          </cell>
          <cell r="AC90">
            <v>5.8384714927304564E-2</v>
          </cell>
          <cell r="AD90">
            <v>0.08</v>
          </cell>
          <cell r="AE90">
            <v>0.08</v>
          </cell>
          <cell r="AF90">
            <v>0.06</v>
          </cell>
          <cell r="AG90">
            <v>0.88791593695271454</v>
          </cell>
          <cell r="AH90">
            <v>0.38378545006165227</v>
          </cell>
          <cell r="AI90">
            <v>0.2563979259011458</v>
          </cell>
          <cell r="AJ90">
            <v>0.19894288084260883</v>
          </cell>
          <cell r="AK90">
            <v>0.21200708794710069</v>
          </cell>
          <cell r="AL90">
            <v>0.16069827263184361</v>
          </cell>
          <cell r="AM90">
            <v>0.11</v>
          </cell>
          <cell r="AN90">
            <v>9.5000000000000001E-2</v>
          </cell>
          <cell r="AO90">
            <v>0.08</v>
          </cell>
          <cell r="AP90">
            <v>6.5000000000000002E-2</v>
          </cell>
          <cell r="AQ90">
            <v>6.5000000000000002E-2</v>
          </cell>
          <cell r="AR90">
            <v>6.5000000000000002E-2</v>
          </cell>
          <cell r="AS90">
            <v>6.5000000000000002E-2</v>
          </cell>
          <cell r="AT90">
            <v>0.25287499999999996</v>
          </cell>
          <cell r="AU90">
            <v>0.21494375000000021</v>
          </cell>
          <cell r="AV90">
            <v>0.18270218749999989</v>
          </cell>
          <cell r="AW90">
            <v>0.15529685937499993</v>
          </cell>
        </row>
        <row r="91">
          <cell r="I91" t="str">
            <v>Total opex ex-COGS (GAAP)</v>
          </cell>
          <cell r="L91">
            <v>2.0282728948985865E-2</v>
          </cell>
          <cell r="M91">
            <v>1.1806375442739079E-2</v>
          </cell>
          <cell r="N91">
            <v>1.7060687301974169E-2</v>
          </cell>
          <cell r="O91">
            <v>9.7155730780061952E-3</v>
          </cell>
          <cell r="P91">
            <v>4.7879999999999994</v>
          </cell>
          <cell r="Q91">
            <v>4.9830000000000005</v>
          </cell>
          <cell r="R91">
            <v>5.2470000000000008</v>
          </cell>
          <cell r="S91">
            <v>8.1999999999999993</v>
          </cell>
          <cell r="T91">
            <v>7.9470000000000001</v>
          </cell>
          <cell r="U91">
            <v>9.39</v>
          </cell>
          <cell r="V91">
            <v>10.103</v>
          </cell>
          <cell r="W91">
            <v>13.317</v>
          </cell>
          <cell r="X91">
            <v>16.005000000000003</v>
          </cell>
          <cell r="Y91">
            <v>17.988</v>
          </cell>
          <cell r="Z91">
            <v>21.08</v>
          </cell>
          <cell r="AA91">
            <v>24.657621299999999</v>
          </cell>
          <cell r="AB91">
            <v>25.256183999999998</v>
          </cell>
          <cell r="AC91">
            <v>26.560379999999995</v>
          </cell>
          <cell r="AD91">
            <v>26.564787600000002</v>
          </cell>
          <cell r="AE91">
            <v>30.550160543999997</v>
          </cell>
          <cell r="AF91">
            <v>-7.3920930691117159E-2</v>
          </cell>
          <cell r="AG91">
            <v>9.8079999999999998</v>
          </cell>
          <cell r="AH91">
            <v>12.03</v>
          </cell>
          <cell r="AI91">
            <v>23.217999999999996</v>
          </cell>
          <cell r="AJ91">
            <v>40.756999999999991</v>
          </cell>
          <cell r="AK91">
            <v>79.730621299999996</v>
          </cell>
          <cell r="AL91">
            <v>108.93151214400001</v>
          </cell>
          <cell r="AM91">
            <v>138.60195731069999</v>
          </cell>
          <cell r="AN91">
            <v>177.445997317143</v>
          </cell>
          <cell r="AO91">
            <v>211.82346843914328</v>
          </cell>
          <cell r="AP91">
            <v>239.4698753120129</v>
          </cell>
          <cell r="AQ91">
            <v>287.29003158250731</v>
          </cell>
          <cell r="AR91">
            <v>328.92169292614483</v>
          </cell>
          <cell r="AS91">
            <v>360.16166613233287</v>
          </cell>
        </row>
        <row r="92">
          <cell r="I92" t="str">
            <v>% of revenue</v>
          </cell>
          <cell r="L92">
            <v>1.4757221880762137</v>
          </cell>
          <cell r="M92">
            <v>0.8338252656434475</v>
          </cell>
          <cell r="N92">
            <v>0.73165976115037779</v>
          </cell>
          <cell r="O92">
            <v>0.53534215713883404</v>
          </cell>
          <cell r="P92">
            <v>0.54254957507082147</v>
          </cell>
          <cell r="Q92">
            <v>0.53823720025923538</v>
          </cell>
          <cell r="R92">
            <v>0.4768266085059979</v>
          </cell>
          <cell r="S92">
            <v>0.43754335414332207</v>
          </cell>
          <cell r="T92">
            <v>0.36974829014097615</v>
          </cell>
          <cell r="U92">
            <v>0.418318706285918</v>
          </cell>
          <cell r="V92">
            <v>0.40108777641033783</v>
          </cell>
          <cell r="W92">
            <v>0.38545254565978754</v>
          </cell>
          <cell r="X92">
            <v>0.48603097479501983</v>
          </cell>
          <cell r="Y92">
            <v>0.45642079622440435</v>
          </cell>
          <cell r="Z92">
            <v>0.44504496896508039</v>
          </cell>
          <cell r="AA92">
            <v>0.38999999999999996</v>
          </cell>
          <cell r="AB92">
            <v>0.42847251746128151</v>
          </cell>
          <cell r="AC92">
            <v>0.40844434294993776</v>
          </cell>
          <cell r="AD92">
            <v>0.35951336401638306</v>
          </cell>
          <cell r="AE92">
            <v>0.39</v>
          </cell>
          <cell r="AF92">
            <v>0.39</v>
          </cell>
          <cell r="AG92">
            <v>1.5615347874542271</v>
          </cell>
          <cell r="AH92">
            <v>0.74167694204685575</v>
          </cell>
          <cell r="AI92">
            <v>0.48544785481308017</v>
          </cell>
          <cell r="AJ92">
            <v>0.39311136403094188</v>
          </cell>
          <cell r="AK92">
            <v>0.43584919604134154</v>
          </cell>
          <cell r="AL92">
            <v>0.37135777164937284</v>
          </cell>
          <cell r="AM92">
            <v>0.31500474013495761</v>
          </cell>
          <cell r="AN92">
            <v>0.28400474013495763</v>
          </cell>
          <cell r="AO92">
            <v>0.25300474013495766</v>
          </cell>
          <cell r="AP92">
            <v>0.22700474013495764</v>
          </cell>
          <cell r="AQ92">
            <v>0.22600474013495767</v>
          </cell>
          <cell r="AR92">
            <v>0.22500474013495764</v>
          </cell>
          <cell r="AS92">
            <v>0.22500000000000001</v>
          </cell>
          <cell r="AT92">
            <v>0.4</v>
          </cell>
          <cell r="AU92">
            <v>0.4</v>
          </cell>
          <cell r="AV92">
            <v>0.4</v>
          </cell>
          <cell r="AW92">
            <v>0.4</v>
          </cell>
        </row>
        <row r="93">
          <cell r="I93" t="str">
            <v>General and administrative (ex-SBC)</v>
          </cell>
          <cell r="L93">
            <v>1.4159999999999999</v>
          </cell>
          <cell r="M93">
            <v>1.4710000000000001</v>
          </cell>
          <cell r="N93">
            <v>1.585</v>
          </cell>
          <cell r="O93">
            <v>1.7529999999999999</v>
          </cell>
          <cell r="P93">
            <v>2.2229999999999999</v>
          </cell>
          <cell r="Q93">
            <v>2.3969999999999998</v>
          </cell>
          <cell r="R93">
            <v>2.6469999999999998</v>
          </cell>
          <cell r="S93">
            <v>4.9960000000000004</v>
          </cell>
          <cell r="T93">
            <v>3.8319999999999999</v>
          </cell>
          <cell r="U93">
            <v>4.5330000000000004</v>
          </cell>
          <cell r="V93">
            <v>5.21</v>
          </cell>
          <cell r="W93">
            <v>7.0510000000000002</v>
          </cell>
          <cell r="X93">
            <v>8.0560000000000009</v>
          </cell>
          <cell r="Y93">
            <v>8.81</v>
          </cell>
          <cell r="Z93">
            <v>9.5879999999999992</v>
          </cell>
          <cell r="AA93">
            <v>9.7960000000000012</v>
          </cell>
          <cell r="AB93">
            <v>11.011999999999999</v>
          </cell>
          <cell r="AC93">
            <v>11.609</v>
          </cell>
          <cell r="AD93">
            <v>15.2613252</v>
          </cell>
          <cell r="AE93">
            <v>0.39500000000000002</v>
          </cell>
          <cell r="AF93">
            <v>0.39500000000000002</v>
          </cell>
          <cell r="AG93">
            <v>9.6402222222222225</v>
          </cell>
          <cell r="AH93">
            <v>11.686629629629628</v>
          </cell>
          <cell r="AI93">
            <v>22.701518518518515</v>
          </cell>
          <cell r="AJ93">
            <v>38.727407407407398</v>
          </cell>
          <cell r="AK93">
            <v>72.227881199999999</v>
          </cell>
          <cell r="AL93">
            <v>100.9034621015</v>
          </cell>
          <cell r="AM93">
            <v>126.32950996005556</v>
          </cell>
          <cell r="AN93">
            <v>161.17747769001556</v>
          </cell>
          <cell r="AO93">
            <v>191.29280980250778</v>
          </cell>
          <cell r="AP93">
            <v>214.98645346163494</v>
          </cell>
          <cell r="AQ93">
            <v>259.31910265655625</v>
          </cell>
          <cell r="AR93">
            <v>298.40752383695633</v>
          </cell>
          <cell r="AS93">
            <v>326.87692393001441</v>
          </cell>
          <cell r="AT93">
            <v>0.40500000000000003</v>
          </cell>
          <cell r="AU93">
            <v>0.40500000000000003</v>
          </cell>
          <cell r="AV93">
            <v>0.40500000000000003</v>
          </cell>
          <cell r="AW93">
            <v>0.40500000000000003</v>
          </cell>
        </row>
        <row r="94">
          <cell r="I94" t="str">
            <v>Period-to-period change</v>
          </cell>
          <cell r="L94" t="str">
            <v>NA</v>
          </cell>
          <cell r="M94">
            <v>5.500000000000016E-2</v>
          </cell>
          <cell r="N94">
            <v>0.11399999999999988</v>
          </cell>
          <cell r="O94">
            <v>0.16799999999999993</v>
          </cell>
          <cell r="P94">
            <v>0.47</v>
          </cell>
          <cell r="Q94">
            <v>0.17399999999999993</v>
          </cell>
          <cell r="R94">
            <v>0.25</v>
          </cell>
          <cell r="S94">
            <v>2.3490000000000006</v>
          </cell>
          <cell r="T94">
            <v>-1.1640000000000006</v>
          </cell>
          <cell r="U94">
            <v>0.70100000000000051</v>
          </cell>
          <cell r="V94">
            <v>0.6769999999999996</v>
          </cell>
          <cell r="W94">
            <v>1.8410000000000002</v>
          </cell>
          <cell r="X94">
            <v>1.0050000000000008</v>
          </cell>
          <cell r="Y94">
            <v>0.75399999999999956</v>
          </cell>
          <cell r="Z94">
            <v>0.77799999999999869</v>
          </cell>
          <cell r="AA94">
            <v>0.20800000000000196</v>
          </cell>
          <cell r="AB94">
            <v>1.2159999999999975</v>
          </cell>
          <cell r="AC94">
            <v>0.59700000000000131</v>
          </cell>
          <cell r="AD94">
            <v>3.6523251999999999</v>
          </cell>
          <cell r="AE94">
            <v>50</v>
          </cell>
          <cell r="AF94">
            <v>50</v>
          </cell>
          <cell r="AG94">
            <v>1.5348228342974404</v>
          </cell>
          <cell r="AH94">
            <v>0.7205073754395579</v>
          </cell>
          <cell r="AI94">
            <v>0.47464912851297392</v>
          </cell>
          <cell r="AJ94">
            <v>0.37353544056991261</v>
          </cell>
          <cell r="AK94">
            <v>0.39483530216501056</v>
          </cell>
          <cell r="AL94">
            <v>0.34398939388801936</v>
          </cell>
          <cell r="AM94">
            <v>0.28711278850945732</v>
          </cell>
          <cell r="AN94">
            <v>0.25796675247144885</v>
          </cell>
          <cell r="AO94">
            <v>0.22848265109809618</v>
          </cell>
          <cell r="AP94">
            <v>0.20379575483975884</v>
          </cell>
          <cell r="AQ94">
            <v>0.2040006264230364</v>
          </cell>
          <cell r="AR94">
            <v>0.20413097949829254</v>
          </cell>
          <cell r="AS94">
            <v>0.20420637397104341</v>
          </cell>
          <cell r="AT94">
            <v>50</v>
          </cell>
          <cell r="AU94">
            <v>50</v>
          </cell>
          <cell r="AV94">
            <v>50</v>
          </cell>
          <cell r="AW94">
            <v>50</v>
          </cell>
        </row>
        <row r="95">
          <cell r="I95" t="str">
            <v>% of revenue</v>
          </cell>
          <cell r="L95">
            <v>0.87031346035648427</v>
          </cell>
          <cell r="M95">
            <v>0.43417945690672965</v>
          </cell>
          <cell r="N95">
            <v>0.38630270533755789</v>
          </cell>
          <cell r="O95">
            <v>0.2468318783441284</v>
          </cell>
          <cell r="P95">
            <v>0.25189801699716713</v>
          </cell>
          <cell r="Q95">
            <v>0.2589112119248218</v>
          </cell>
          <cell r="R95">
            <v>0.24054889131225007</v>
          </cell>
          <cell r="S95">
            <v>0.26658129235366312</v>
          </cell>
          <cell r="T95">
            <v>0.17829060624389337</v>
          </cell>
          <cell r="U95">
            <v>0.2019423530984096</v>
          </cell>
          <cell r="V95">
            <v>0.20683631744015243</v>
          </cell>
          <cell r="W95">
            <v>0.20408694897102667</v>
          </cell>
          <cell r="X95">
            <v>0.2446401457637413</v>
          </cell>
          <cell r="Y95">
            <v>0.22354165080815003</v>
          </cell>
          <cell r="Z95">
            <v>0.20242367943250431</v>
          </cell>
          <cell r="AA95">
            <v>0.16901311249137338</v>
          </cell>
          <cell r="AB95">
            <v>0.22274363849670289</v>
          </cell>
          <cell r="AC95">
            <v>0.20363451384869055</v>
          </cell>
          <cell r="AD95">
            <v>0.18</v>
          </cell>
          <cell r="AE95">
            <v>0.38</v>
          </cell>
          <cell r="AF95">
            <v>0.38</v>
          </cell>
          <cell r="AG95">
            <v>0.88791593695271454</v>
          </cell>
          <cell r="AH95">
            <v>0.38378545006165227</v>
          </cell>
          <cell r="AI95">
            <v>0.2563979259011458</v>
          </cell>
          <cell r="AJ95">
            <v>0.19894288084260883</v>
          </cell>
          <cell r="AK95">
            <v>0.21200708794710069</v>
          </cell>
          <cell r="AL95">
            <v>0.16069827263184361</v>
          </cell>
          <cell r="AM95">
            <v>0.11</v>
          </cell>
          <cell r="AN95">
            <v>9.5000000000000001E-2</v>
          </cell>
          <cell r="AO95">
            <v>0.08</v>
          </cell>
          <cell r="AP95">
            <v>6.5000000000000002E-2</v>
          </cell>
          <cell r="AQ95">
            <v>6.5000000000000002E-2</v>
          </cell>
          <cell r="AR95">
            <v>6.5000000000000002E-2</v>
          </cell>
          <cell r="AS95">
            <v>6.5000000000000002E-2</v>
          </cell>
          <cell r="AT95">
            <v>0.39</v>
          </cell>
          <cell r="AU95">
            <v>0.39</v>
          </cell>
          <cell r="AV95">
            <v>0.39</v>
          </cell>
          <cell r="AW95">
            <v>0.39</v>
          </cell>
        </row>
        <row r="96">
          <cell r="I96" t="str">
            <v>% change Y/Y</v>
          </cell>
          <cell r="L96" t="str">
            <v>NA</v>
          </cell>
          <cell r="M96" t="str">
            <v>NA</v>
          </cell>
          <cell r="N96" t="str">
            <v>NA</v>
          </cell>
          <cell r="O96" t="str">
            <v>NA</v>
          </cell>
          <cell r="P96">
            <v>0.56991525423728806</v>
          </cell>
          <cell r="Q96">
            <v>0.62950373895309286</v>
          </cell>
          <cell r="R96">
            <v>0.67003154574132484</v>
          </cell>
          <cell r="S96">
            <v>1.8499714774671996</v>
          </cell>
          <cell r="T96">
            <v>0.72379667116509228</v>
          </cell>
          <cell r="U96">
            <v>0.89111389236545713</v>
          </cell>
          <cell r="V96">
            <v>0.96826596146581045</v>
          </cell>
          <cell r="W96">
            <v>0.41132906325060037</v>
          </cell>
          <cell r="X96">
            <v>1.1022964509394577</v>
          </cell>
          <cell r="Y96">
            <v>0.94352525921023611</v>
          </cell>
          <cell r="Z96">
            <v>0.84030710172744705</v>
          </cell>
          <cell r="AA96">
            <v>0.38930648135016321</v>
          </cell>
          <cell r="AB96">
            <v>0.36693147964250206</v>
          </cell>
          <cell r="AC96">
            <v>0.31770715096481261</v>
          </cell>
          <cell r="AD96">
            <v>0.59171101376720925</v>
          </cell>
          <cell r="AE96">
            <v>-100</v>
          </cell>
          <cell r="AF96">
            <v>-100</v>
          </cell>
          <cell r="AG96">
            <v>9.8079999999999998</v>
          </cell>
          <cell r="AH96">
            <v>24</v>
          </cell>
          <cell r="AI96">
            <v>23.217999999999996</v>
          </cell>
          <cell r="AJ96">
            <v>69</v>
          </cell>
          <cell r="AK96">
            <v>111.49162222222222</v>
          </cell>
          <cell r="AL96">
            <v>157.14601366666665</v>
          </cell>
          <cell r="AM96">
            <v>167.14601366666665</v>
          </cell>
          <cell r="AN96">
            <v>177.14601366666665</v>
          </cell>
          <cell r="AO96">
            <v>187.14601366666665</v>
          </cell>
          <cell r="AP96">
            <v>197.14601366666665</v>
          </cell>
          <cell r="AQ96">
            <v>207.14601366666665</v>
          </cell>
          <cell r="AR96">
            <v>217.14601366666665</v>
          </cell>
          <cell r="AS96">
            <v>227.14601366666665</v>
          </cell>
          <cell r="AT96">
            <v>-100</v>
          </cell>
          <cell r="AU96">
            <v>-100</v>
          </cell>
          <cell r="AV96">
            <v>-100</v>
          </cell>
          <cell r="AW96">
            <v>-100</v>
          </cell>
        </row>
        <row r="97">
          <cell r="I97" t="str">
            <v>% change Q/Q</v>
          </cell>
          <cell r="L97" t="str">
            <v>NA</v>
          </cell>
          <cell r="M97">
            <v>3.8841807909604675E-2</v>
          </cell>
          <cell r="N97">
            <v>7.7498300475866699E-2</v>
          </cell>
          <cell r="O97">
            <v>0.10599369085173493</v>
          </cell>
          <cell r="P97">
            <v>0.26811180832857961</v>
          </cell>
          <cell r="Q97">
            <v>7.8272604588394135E-2</v>
          </cell>
          <cell r="R97">
            <v>0.10429703796412193</v>
          </cell>
          <cell r="S97">
            <v>0.88741972043823236</v>
          </cell>
          <cell r="T97">
            <v>-0.23298638911128911</v>
          </cell>
          <cell r="U97">
            <v>0.18293319415448872</v>
          </cell>
          <cell r="V97">
            <v>0.14934921685418034</v>
          </cell>
          <cell r="W97">
            <v>0.35335892514395395</v>
          </cell>
          <cell r="X97">
            <v>0.14253297404623466</v>
          </cell>
          <cell r="Y97">
            <v>9.3594836146971172E-2</v>
          </cell>
          <cell r="Z97">
            <v>8.8308740068104186E-2</v>
          </cell>
          <cell r="AA97">
            <v>2.1693783896537644E-2</v>
          </cell>
          <cell r="AB97">
            <v>0.12413229889750887</v>
          </cell>
          <cell r="AC97">
            <v>5.4213585179804014E-2</v>
          </cell>
          <cell r="AD97">
            <v>0.31461152554052885</v>
          </cell>
          <cell r="AE97">
            <v>0.39</v>
          </cell>
          <cell r="AF97">
            <v>0.39</v>
          </cell>
          <cell r="AG97">
            <v>1.5615347874542271</v>
          </cell>
          <cell r="AH97">
            <v>10</v>
          </cell>
          <cell r="AI97">
            <v>0.48544785481308017</v>
          </cell>
          <cell r="AJ97">
            <v>44</v>
          </cell>
          <cell r="AK97">
            <v>76.064377777777764</v>
          </cell>
          <cell r="AL97">
            <v>107.21176633333329</v>
          </cell>
          <cell r="AM97">
            <v>144.38148883333326</v>
          </cell>
          <cell r="AN97">
            <v>178.68187659583322</v>
          </cell>
          <cell r="AO97">
            <v>207.78224726814568</v>
          </cell>
          <cell r="AP97">
            <v>229.37258422890847</v>
          </cell>
          <cell r="AQ97">
            <v>245.09791237105668</v>
          </cell>
          <cell r="AR97">
            <v>253.73205959747139</v>
          </cell>
          <cell r="AS97">
            <v>254.26166383749461</v>
          </cell>
          <cell r="AT97">
            <v>0.4</v>
          </cell>
          <cell r="AU97">
            <v>0.4</v>
          </cell>
          <cell r="AV97">
            <v>0.4</v>
          </cell>
          <cell r="AW97">
            <v>0.4</v>
          </cell>
        </row>
        <row r="98">
          <cell r="I98" t="str">
            <v>DRIVER: Base case - % of revenue</v>
          </cell>
          <cell r="L98" t="str">
            <v>NA</v>
          </cell>
          <cell r="M98" t="str">
            <v>NA</v>
          </cell>
          <cell r="N98" t="str">
            <v>NA</v>
          </cell>
          <cell r="O98">
            <v>32</v>
          </cell>
          <cell r="P98">
            <v>0.56991525423728806</v>
          </cell>
          <cell r="Q98">
            <v>0.62950373895309286</v>
          </cell>
          <cell r="R98">
            <v>0.67003154574132484</v>
          </cell>
          <cell r="S98">
            <v>1.8499714774671996</v>
          </cell>
          <cell r="T98">
            <v>0.72379667116509228</v>
          </cell>
          <cell r="U98">
            <v>0.89111389236545713</v>
          </cell>
          <cell r="V98">
            <v>95</v>
          </cell>
          <cell r="W98">
            <v>109</v>
          </cell>
          <cell r="X98">
            <v>114</v>
          </cell>
          <cell r="Y98">
            <v>117</v>
          </cell>
          <cell r="Z98">
            <v>143</v>
          </cell>
          <cell r="AA98">
            <v>145</v>
          </cell>
          <cell r="AB98">
            <v>0.21</v>
          </cell>
          <cell r="AC98">
            <v>0.18354165080815002</v>
          </cell>
          <cell r="AD98">
            <v>0.18</v>
          </cell>
          <cell r="AE98">
            <v>0.14000000000000001</v>
          </cell>
          <cell r="AF98">
            <v>0.12</v>
          </cell>
          <cell r="AG98">
            <v>0.12</v>
          </cell>
          <cell r="AH98">
            <v>0.12</v>
          </cell>
          <cell r="AI98">
            <v>0.12</v>
          </cell>
          <cell r="AJ98">
            <v>109</v>
          </cell>
          <cell r="AK98">
            <v>145</v>
          </cell>
          <cell r="AL98">
            <v>153</v>
          </cell>
          <cell r="AM98">
            <v>0.12</v>
          </cell>
          <cell r="AN98">
            <v>0.11</v>
          </cell>
          <cell r="AO98">
            <v>0.1</v>
          </cell>
          <cell r="AP98">
            <v>9.0000000000000011E-2</v>
          </cell>
          <cell r="AQ98">
            <v>8.0000000000000016E-2</v>
          </cell>
          <cell r="AR98">
            <v>0.11</v>
          </cell>
          <cell r="AS98">
            <v>0.1</v>
          </cell>
          <cell r="AT98">
            <v>9.0000000000000011E-2</v>
          </cell>
          <cell r="AU98">
            <v>8.0000000000000016E-2</v>
          </cell>
          <cell r="AV98">
            <v>0.08</v>
          </cell>
          <cell r="AW98">
            <v>0.08</v>
          </cell>
        </row>
        <row r="99">
          <cell r="I99" t="str">
            <v>Bull case</v>
          </cell>
          <cell r="L99" t="str">
            <v>NA</v>
          </cell>
          <cell r="M99">
            <v>3.8841807909604675E-2</v>
          </cell>
          <cell r="N99">
            <v>7.7498300475866699E-2</v>
          </cell>
          <cell r="O99">
            <v>66</v>
          </cell>
          <cell r="P99">
            <v>0.26811180832857961</v>
          </cell>
          <cell r="Q99">
            <v>7.8272604588394135E-2</v>
          </cell>
          <cell r="R99">
            <v>0.10429703796412193</v>
          </cell>
          <cell r="S99">
            <v>0.88741972043823236</v>
          </cell>
          <cell r="T99">
            <v>-0.23298638911128911</v>
          </cell>
          <cell r="U99">
            <v>0.18293319415448872</v>
          </cell>
          <cell r="V99">
            <v>190</v>
          </cell>
          <cell r="W99">
            <v>222</v>
          </cell>
          <cell r="X99">
            <v>242</v>
          </cell>
          <cell r="Y99">
            <v>255</v>
          </cell>
          <cell r="Z99">
            <v>323</v>
          </cell>
          <cell r="AA99">
            <v>332.55599999999998</v>
          </cell>
          <cell r="AB99">
            <v>0.20499999999999999</v>
          </cell>
          <cell r="AC99">
            <v>0.17854165080815002</v>
          </cell>
          <cell r="AD99">
            <v>0.17499999999999999</v>
          </cell>
          <cell r="AE99">
            <v>0.13500000000000001</v>
          </cell>
          <cell r="AF99">
            <v>0.11499999999999999</v>
          </cell>
          <cell r="AG99">
            <v>0.11499999999999999</v>
          </cell>
          <cell r="AH99">
            <v>0.11499999999999999</v>
          </cell>
          <cell r="AI99">
            <v>0.11499999999999999</v>
          </cell>
          <cell r="AJ99">
            <v>222</v>
          </cell>
          <cell r="AK99">
            <v>332.55599999999998</v>
          </cell>
          <cell r="AL99">
            <v>417.35777999999993</v>
          </cell>
          <cell r="AM99">
            <v>0.11499999999999999</v>
          </cell>
          <cell r="AN99">
            <v>0.105</v>
          </cell>
          <cell r="AO99">
            <v>9.5000000000000001E-2</v>
          </cell>
          <cell r="AP99">
            <v>8.5000000000000006E-2</v>
          </cell>
          <cell r="AQ99">
            <v>7.5000000000000011E-2</v>
          </cell>
          <cell r="AR99">
            <v>0.105</v>
          </cell>
          <cell r="AS99">
            <v>9.5000000000000001E-2</v>
          </cell>
          <cell r="AT99">
            <v>8.5000000000000006E-2</v>
          </cell>
          <cell r="AU99">
            <v>7.5000000000000011E-2</v>
          </cell>
          <cell r="AV99">
            <v>7.4999999999999997E-2</v>
          </cell>
          <cell r="AW99">
            <v>7.4999999999999997E-2</v>
          </cell>
        </row>
        <row r="100">
          <cell r="I100" t="str">
            <v>Bull case spread - bps</v>
          </cell>
          <cell r="L100">
            <v>0.73399999999999999</v>
          </cell>
          <cell r="M100">
            <v>1.0569999999999999</v>
          </cell>
          <cell r="N100">
            <v>1.0720000000000001</v>
          </cell>
          <cell r="O100">
            <v>1.647</v>
          </cell>
          <cell r="P100">
            <v>2.0019999999999998</v>
          </cell>
          <cell r="Q100">
            <v>1.9119999999999999</v>
          </cell>
          <cell r="R100">
            <v>1.9810000000000001</v>
          </cell>
          <cell r="S100">
            <v>2.4849999999999999</v>
          </cell>
          <cell r="T100">
            <v>3.3689999999999998</v>
          </cell>
          <cell r="U100">
            <v>3.5419999999999998</v>
          </cell>
          <cell r="V100">
            <v>3.1539999999999999</v>
          </cell>
          <cell r="W100">
            <v>32</v>
          </cell>
          <cell r="X100">
            <v>20</v>
          </cell>
          <cell r="Y100">
            <v>13</v>
          </cell>
          <cell r="Z100">
            <v>68</v>
          </cell>
          <cell r="AA100">
            <v>9.5559999999999832</v>
          </cell>
          <cell r="AB100">
            <v>5.0340000000000487</v>
          </cell>
          <cell r="AC100">
            <v>0.28499999999996817</v>
          </cell>
          <cell r="AD100">
            <v>75.564999999999998</v>
          </cell>
          <cell r="AE100">
            <v>3.9177799999999365</v>
          </cell>
          <cell r="AF100">
            <v>-50</v>
          </cell>
          <cell r="AG100">
            <v>-50</v>
          </cell>
          <cell r="AH100">
            <v>-50</v>
          </cell>
          <cell r="AI100">
            <v>-50</v>
          </cell>
          <cell r="AK100">
            <v>110.55599999999998</v>
          </cell>
          <cell r="AL100">
            <v>84.801779999999951</v>
          </cell>
          <cell r="AM100">
            <v>-50</v>
          </cell>
          <cell r="AN100">
            <v>-50</v>
          </cell>
          <cell r="AO100">
            <v>-50</v>
          </cell>
          <cell r="AP100">
            <v>-50</v>
          </cell>
          <cell r="AQ100">
            <v>-50</v>
          </cell>
          <cell r="AR100">
            <v>-50</v>
          </cell>
          <cell r="AS100">
            <v>-50</v>
          </cell>
          <cell r="AT100">
            <v>-50</v>
          </cell>
          <cell r="AU100">
            <v>-50</v>
          </cell>
          <cell r="AV100">
            <v>-50</v>
          </cell>
          <cell r="AW100">
            <v>-50</v>
          </cell>
        </row>
        <row r="101">
          <cell r="I101" t="str">
            <v>Bear case</v>
          </cell>
          <cell r="L101" t="str">
            <v>NA</v>
          </cell>
          <cell r="M101">
            <v>0.32299999999999995</v>
          </cell>
          <cell r="N101">
            <v>1.5000000000000124E-2</v>
          </cell>
          <cell r="O101">
            <v>0.57499999999999996</v>
          </cell>
          <cell r="P101">
            <v>0.35499999999999976</v>
          </cell>
          <cell r="Q101">
            <v>-8.9999999999999858E-2</v>
          </cell>
          <cell r="R101">
            <v>6.9000000000000172E-2</v>
          </cell>
          <cell r="S101">
            <v>0.50399999999999978</v>
          </cell>
          <cell r="T101">
            <v>0.8839999999999999</v>
          </cell>
          <cell r="U101">
            <v>0.17300000000000004</v>
          </cell>
          <cell r="V101">
            <v>-0.3879999999999999</v>
          </cell>
          <cell r="W101">
            <v>0.90500000000000025</v>
          </cell>
          <cell r="X101">
            <v>0.54099999999999948</v>
          </cell>
          <cell r="Y101">
            <v>1.3140000000000001</v>
          </cell>
          <cell r="Z101">
            <v>3.4700000000000006</v>
          </cell>
          <cell r="AA101">
            <v>0.2</v>
          </cell>
          <cell r="AB101">
            <v>0.19500000000000001</v>
          </cell>
          <cell r="AC101">
            <v>0.185</v>
          </cell>
          <cell r="AD101">
            <v>0.16500000000000001</v>
          </cell>
          <cell r="AE101">
            <v>0.13500000000000001</v>
          </cell>
          <cell r="AF101">
            <v>0.13</v>
          </cell>
          <cell r="AG101">
            <v>0.13</v>
          </cell>
          <cell r="AH101">
            <v>0.13</v>
          </cell>
          <cell r="AI101">
            <v>0.13</v>
          </cell>
          <cell r="AK101">
            <v>3.4430000000000001</v>
          </cell>
          <cell r="AL101">
            <v>1.0669999999999997</v>
          </cell>
          <cell r="AM101">
            <v>0.12</v>
          </cell>
          <cell r="AN101">
            <v>0.105</v>
          </cell>
          <cell r="AO101">
            <v>0.09</v>
          </cell>
          <cell r="AP101">
            <v>7.4999999999999997E-2</v>
          </cell>
          <cell r="AQ101">
            <v>7.4999999999999997E-2</v>
          </cell>
          <cell r="AR101">
            <v>7.4999999999999997E-2</v>
          </cell>
          <cell r="AS101">
            <v>7.4999999999999997E-2</v>
          </cell>
          <cell r="AT101">
            <v>0.1</v>
          </cell>
          <cell r="AU101">
            <v>9.0000000000000011E-2</v>
          </cell>
          <cell r="AV101">
            <v>0.09</v>
          </cell>
          <cell r="AW101">
            <v>0.09</v>
          </cell>
        </row>
        <row r="102">
          <cell r="I102" t="str">
            <v>Bear case spread - bps</v>
          </cell>
          <cell r="L102">
            <v>-2.0245555555555552</v>
          </cell>
          <cell r="M102">
            <v>-1.6831111111111112</v>
          </cell>
          <cell r="N102">
            <v>-1.5919259259259264</v>
          </cell>
          <cell r="O102">
            <v>-1.7630370370370363</v>
          </cell>
          <cell r="P102">
            <v>-1.7170740740740742</v>
          </cell>
          <cell r="Q102">
            <v>-2.0572592592592605</v>
          </cell>
          <cell r="R102">
            <v>-1.2001481481481484</v>
          </cell>
          <cell r="S102">
            <v>-1.5010370370370385</v>
          </cell>
          <cell r="T102">
            <v>0.11903703703703528</v>
          </cell>
          <cell r="U102">
            <v>-0.19744444444444653</v>
          </cell>
          <cell r="V102">
            <v>0.46600000000000108</v>
          </cell>
          <cell r="W102">
            <v>0.96799999999999997</v>
          </cell>
          <cell r="X102">
            <v>-1.8400000000000016</v>
          </cell>
          <cell r="Y102">
            <v>-1.3089999999999975</v>
          </cell>
          <cell r="Z102">
            <v>1.6070000000000029</v>
          </cell>
          <cell r="AA102">
            <v>3.2612334999999959</v>
          </cell>
          <cell r="AB102">
            <v>50</v>
          </cell>
          <cell r="AC102">
            <v>50</v>
          </cell>
          <cell r="AD102">
            <v>100</v>
          </cell>
          <cell r="AE102">
            <v>100</v>
          </cell>
          <cell r="AF102">
            <v>100</v>
          </cell>
          <cell r="AG102">
            <v>-8.3512222222222228</v>
          </cell>
          <cell r="AH102">
            <v>-7.0626296296296296</v>
          </cell>
          <cell r="AI102">
            <v>-6.4755185185185198</v>
          </cell>
          <cell r="AJ102">
            <v>1.3555925925926005</v>
          </cell>
          <cell r="AK102">
            <v>1.7192334999999872</v>
          </cell>
          <cell r="AL102">
            <v>17.753909895500044</v>
          </cell>
          <cell r="AM102">
            <v>52.970324004069454</v>
          </cell>
          <cell r="AN102">
            <v>94.990285092594377</v>
          </cell>
          <cell r="AO102">
            <v>151.97199232618956</v>
          </cell>
          <cell r="AP102">
            <v>217.5271972205237</v>
          </cell>
          <cell r="AQ102">
            <v>261.85984641544502</v>
          </cell>
          <cell r="AR102">
            <v>300.9482675958451</v>
          </cell>
          <cell r="AS102">
            <v>329.41766768890318</v>
          </cell>
          <cell r="AT102">
            <v>9.0000000000000011E-2</v>
          </cell>
          <cell r="AU102">
            <v>8.0000000000000016E-2</v>
          </cell>
          <cell r="AV102">
            <v>0.08</v>
          </cell>
          <cell r="AW102">
            <v>0.08</v>
          </cell>
        </row>
        <row r="103">
          <cell r="I103" t="str">
            <v>SCENARIO OUTPUT</v>
          </cell>
          <cell r="L103">
            <v>40178</v>
          </cell>
          <cell r="M103">
            <v>-0.49678604224058776</v>
          </cell>
          <cell r="N103">
            <v>-0.38799072043039884</v>
          </cell>
          <cell r="O103">
            <v>-0.24824514742847595</v>
          </cell>
          <cell r="P103">
            <v>40543</v>
          </cell>
          <cell r="Q103">
            <v>-0.22221422113407438</v>
          </cell>
          <cell r="R103">
            <v>-0.10906471720721088</v>
          </cell>
          <cell r="S103">
            <v>-8.0093753643724369E-2</v>
          </cell>
          <cell r="T103">
            <v>40908</v>
          </cell>
          <cell r="U103">
            <v>-8.7960281750098686E-3</v>
          </cell>
          <cell r="V103">
            <v>1.8500138949541511E-2</v>
          </cell>
          <cell r="W103">
            <v>2.8018177081825812E-2</v>
          </cell>
          <cell r="X103">
            <v>41274</v>
          </cell>
          <cell r="Y103">
            <v>-3.3214077288066718E-2</v>
          </cell>
          <cell r="Z103">
            <v>3.3927289617024931E-2</v>
          </cell>
          <cell r="AA103">
            <v>5.1581661082612147E-2</v>
          </cell>
          <cell r="AB103">
            <v>0.21</v>
          </cell>
          <cell r="AC103">
            <v>0.18354165080815002</v>
          </cell>
          <cell r="AD103">
            <v>0.18</v>
          </cell>
          <cell r="AE103">
            <v>0.14000000000000001</v>
          </cell>
          <cell r="AF103">
            <v>0.12</v>
          </cell>
          <cell r="AG103">
            <v>-1.3296007359054647</v>
          </cell>
          <cell r="AH103">
            <v>-0.43542722747408324</v>
          </cell>
          <cell r="AI103">
            <v>-0.1353917897156168</v>
          </cell>
          <cell r="AJ103">
            <v>1.3075026452985208E-2</v>
          </cell>
          <cell r="AK103">
            <v>9.3982277644980069E-3</v>
          </cell>
          <cell r="AL103">
            <v>6.0524748872861342E-2</v>
          </cell>
          <cell r="AM103">
            <v>0.12038721149054266</v>
          </cell>
          <cell r="AN103">
            <v>0.15203324752855105</v>
          </cell>
          <cell r="AO103">
            <v>0.18151734890190377</v>
          </cell>
          <cell r="AP103">
            <v>0.20620424516024105</v>
          </cell>
          <cell r="AQ103">
            <v>0.20599937357696352</v>
          </cell>
          <cell r="AR103">
            <v>0.20586902050170741</v>
          </cell>
          <cell r="AS103">
            <v>0.20579362602895654</v>
          </cell>
          <cell r="AT103">
            <v>0.12758750000000019</v>
          </cell>
          <cell r="AU103">
            <v>7.9950000000000188E-2</v>
          </cell>
          <cell r="AV103">
            <v>0.18270218749999967</v>
          </cell>
          <cell r="AW103">
            <v>0.15529685937499993</v>
          </cell>
        </row>
        <row r="104">
          <cell r="I104" t="str">
            <v>Metrics</v>
          </cell>
          <cell r="L104">
            <v>1</v>
          </cell>
          <cell r="M104">
            <v>2</v>
          </cell>
          <cell r="N104">
            <v>3</v>
          </cell>
          <cell r="O104">
            <v>4</v>
          </cell>
          <cell r="P104">
            <v>1</v>
          </cell>
          <cell r="Q104">
            <v>2</v>
          </cell>
          <cell r="R104">
            <v>3</v>
          </cell>
          <cell r="S104">
            <v>4</v>
          </cell>
          <cell r="T104">
            <v>1</v>
          </cell>
          <cell r="U104">
            <v>2</v>
          </cell>
          <cell r="V104">
            <v>3</v>
          </cell>
          <cell r="W104">
            <v>4</v>
          </cell>
          <cell r="X104">
            <v>1</v>
          </cell>
          <cell r="Y104">
            <v>2</v>
          </cell>
          <cell r="Z104">
            <v>3</v>
          </cell>
          <cell r="AA104">
            <v>4</v>
          </cell>
          <cell r="AB104">
            <v>1</v>
          </cell>
          <cell r="AC104">
            <v>2</v>
          </cell>
          <cell r="AD104">
            <v>3</v>
          </cell>
          <cell r="AE104">
            <v>4</v>
          </cell>
          <cell r="AF104">
            <v>-0.13565953531170927</v>
          </cell>
          <cell r="AG104">
            <v>39813</v>
          </cell>
          <cell r="AH104">
            <v>40178</v>
          </cell>
          <cell r="AI104">
            <v>40543</v>
          </cell>
          <cell r="AJ104">
            <v>40908</v>
          </cell>
          <cell r="AK104">
            <v>41274</v>
          </cell>
          <cell r="AL104">
            <v>41639</v>
          </cell>
          <cell r="AM104">
            <v>42004</v>
          </cell>
          <cell r="AN104">
            <v>42369</v>
          </cell>
          <cell r="AO104">
            <v>42735</v>
          </cell>
          <cell r="AP104">
            <v>43100</v>
          </cell>
          <cell r="AQ104">
            <v>43465</v>
          </cell>
          <cell r="AR104">
            <v>43830</v>
          </cell>
          <cell r="AS104">
            <v>44196</v>
          </cell>
        </row>
        <row r="105">
          <cell r="I105" t="str">
            <v>Revenue by geography</v>
          </cell>
          <cell r="L105">
            <v>-2.0239999999999996</v>
          </cell>
          <cell r="M105">
            <v>-1.6820000000000002</v>
          </cell>
          <cell r="N105">
            <v>-1.5860000000000005</v>
          </cell>
          <cell r="O105">
            <v>-1.7559999999999993</v>
          </cell>
          <cell r="P105">
            <v>-1.7030000000000001</v>
          </cell>
          <cell r="Q105">
            <v>-2.043000000000001</v>
          </cell>
          <cell r="R105">
            <v>-1.1820000000000002</v>
          </cell>
          <cell r="S105">
            <v>-1.4290000000000014</v>
          </cell>
          <cell r="T105">
            <v>0.16699999999999823</v>
          </cell>
          <cell r="U105">
            <v>-9.9000000000002086E-2</v>
          </cell>
          <cell r="V105">
            <v>0.6190000000000011</v>
          </cell>
          <cell r="W105">
            <v>1.2049999999999998</v>
          </cell>
          <cell r="X105">
            <v>-2.4240000000000017</v>
          </cell>
          <cell r="Y105">
            <v>-0.72999999999999754</v>
          </cell>
          <cell r="Z105">
            <v>2.138000000000003</v>
          </cell>
          <cell r="AA105">
            <v>3.7612334999999959</v>
          </cell>
          <cell r="AB105">
            <v>0.69003700000000379</v>
          </cell>
          <cell r="AC105">
            <v>1.7765837500000061</v>
          </cell>
          <cell r="AD105">
            <v>6.008325200000006</v>
          </cell>
          <cell r="AE105">
            <v>0.13500000000000001</v>
          </cell>
          <cell r="AF105">
            <v>0.14000000000000001</v>
          </cell>
          <cell r="AG105">
            <v>-8.2840000000000007</v>
          </cell>
          <cell r="AH105">
            <v>-7.048</v>
          </cell>
          <cell r="AI105">
            <v>-6.3570000000000011</v>
          </cell>
          <cell r="AJ105">
            <v>1.8920000000000079</v>
          </cell>
          <cell r="AK105">
            <v>2.745233499999987</v>
          </cell>
          <cell r="AL105">
            <v>20.253909895500044</v>
          </cell>
          <cell r="AM105">
            <v>54.803655639694455</v>
          </cell>
          <cell r="AN105">
            <v>96.725839040986045</v>
          </cell>
          <cell r="AO105">
            <v>154.29763461703439</v>
          </cell>
          <cell r="AP105">
            <v>220.45750650698818</v>
          </cell>
          <cell r="AQ105">
            <v>265.39086910563475</v>
          </cell>
          <cell r="AR105">
            <v>305.00894368956324</v>
          </cell>
          <cell r="AS105">
            <v>333.86410801152459</v>
          </cell>
          <cell r="AT105">
            <v>9.0000000000000011E-2</v>
          </cell>
          <cell r="AU105">
            <v>8.0000000000000016E-2</v>
          </cell>
          <cell r="AV105">
            <v>0.08</v>
          </cell>
          <cell r="AW105">
            <v>0.08</v>
          </cell>
        </row>
        <row r="106">
          <cell r="I106" t="str">
            <v>Stock-based compensation</v>
          </cell>
          <cell r="L106">
            <v>3.3000000000000002E-2</v>
          </cell>
          <cell r="M106">
            <v>0.04</v>
          </cell>
          <cell r="N106">
            <v>7.0000000000000007E-2</v>
          </cell>
          <cell r="O106">
            <v>6.9000000000000006E-2</v>
          </cell>
          <cell r="P106">
            <v>7.6999999999999999E-2</v>
          </cell>
          <cell r="Q106">
            <v>0.115</v>
          </cell>
          <cell r="R106">
            <v>9.7000000000000003E-2</v>
          </cell>
          <cell r="S106">
            <v>0.123</v>
          </cell>
          <cell r="T106">
            <v>0.10199999999999999</v>
          </cell>
          <cell r="U106">
            <v>0.39700000000000002</v>
          </cell>
          <cell r="V106">
            <v>0.60599999999999998</v>
          </cell>
          <cell r="W106">
            <v>0.72799999999999998</v>
          </cell>
          <cell r="X106">
            <v>1.0840000000000001</v>
          </cell>
          <cell r="Y106">
            <v>0.96299999999999997</v>
          </cell>
          <cell r="Z106">
            <v>3.226</v>
          </cell>
          <cell r="AA106">
            <v>2.2010000000000001</v>
          </cell>
          <cell r="AB106">
            <v>1.657</v>
          </cell>
          <cell r="AC106">
            <v>3.5049999999999999</v>
          </cell>
          <cell r="AD106">
            <v>4.2392570000000003</v>
          </cell>
          <cell r="AE106">
            <v>0.13</v>
          </cell>
          <cell r="AF106">
            <v>0.13500000000000001</v>
          </cell>
          <cell r="AG106">
            <v>6.2809999999999997</v>
          </cell>
          <cell r="AH106" t="str">
            <v>NM</v>
          </cell>
          <cell r="AI106" t="str">
            <v>NM</v>
          </cell>
          <cell r="AJ106">
            <v>-1.2976246657228265</v>
          </cell>
          <cell r="AK106">
            <v>0.45096908033825356</v>
          </cell>
          <cell r="AL106">
            <v>6.3778459630119402</v>
          </cell>
          <cell r="AM106">
            <v>1.7058309196818624</v>
          </cell>
          <cell r="AN106">
            <v>0.76495231772325822</v>
          </cell>
          <cell r="AO106">
            <v>0.59520595682455868</v>
          </cell>
          <cell r="AP106">
            <v>0.42878085625980011</v>
          </cell>
          <cell r="AQ106">
            <v>0.20381870098500032</v>
          </cell>
          <cell r="AR106">
            <v>0.14928198064025744</v>
          </cell>
          <cell r="AS106">
            <v>9.4604322000898522E-2</v>
          </cell>
          <cell r="AT106">
            <v>8.5000000000000006E-2</v>
          </cell>
          <cell r="AU106">
            <v>7.5000000000000011E-2</v>
          </cell>
          <cell r="AV106">
            <v>7.4999999999999997E-2</v>
          </cell>
          <cell r="AW106">
            <v>7.4999999999999997E-2</v>
          </cell>
        </row>
        <row r="107">
          <cell r="I107" t="str">
            <v>Period-to-period change</v>
          </cell>
          <cell r="L107" t="str">
            <v>NA</v>
          </cell>
          <cell r="M107">
            <v>6.9999999999999993E-3</v>
          </cell>
          <cell r="N107">
            <v>3.0000000000000006E-2</v>
          </cell>
          <cell r="O107">
            <v>-1.0000000000000009E-3</v>
          </cell>
          <cell r="P107">
            <v>7.9999999999999932E-3</v>
          </cell>
          <cell r="Q107">
            <v>3.8000000000000006E-2</v>
          </cell>
          <cell r="R107">
            <v>-1.8000000000000002E-2</v>
          </cell>
          <cell r="S107">
            <v>2.5999999999999995E-2</v>
          </cell>
          <cell r="T107">
            <v>-2.1000000000000005E-2</v>
          </cell>
          <cell r="U107">
            <v>0.29500000000000004</v>
          </cell>
          <cell r="V107">
            <v>0.20899999999999996</v>
          </cell>
          <cell r="W107">
            <v>0.122</v>
          </cell>
          <cell r="X107">
            <v>0.35600000000000009</v>
          </cell>
          <cell r="Y107">
            <v>-0.12100000000000011</v>
          </cell>
          <cell r="Z107">
            <v>2.2629999999999999</v>
          </cell>
          <cell r="AA107">
            <v>-1.0249999999999999</v>
          </cell>
          <cell r="AB107">
            <v>-0.54400000000000004</v>
          </cell>
          <cell r="AC107">
            <v>1.8479999999999999</v>
          </cell>
          <cell r="AD107">
            <v>0.73425700000000038</v>
          </cell>
          <cell r="AE107">
            <v>-50</v>
          </cell>
          <cell r="AF107">
            <v>-50</v>
          </cell>
          <cell r="AG107" t="str">
            <v>NA</v>
          </cell>
          <cell r="AH107">
            <v>1.5823913389587645</v>
          </cell>
          <cell r="AI107">
            <v>1.9487053020961773</v>
          </cell>
          <cell r="AJ107">
            <v>1.1677260182319982</v>
          </cell>
          <cell r="AK107">
            <v>0.76442128513281515</v>
          </cell>
          <cell r="AL107">
            <v>0.60351163743270941</v>
          </cell>
          <cell r="AM107">
            <v>0.5</v>
          </cell>
          <cell r="AN107">
            <v>0.41999999999999993</v>
          </cell>
          <cell r="AO107">
            <v>0.33999999999999986</v>
          </cell>
          <cell r="AP107">
            <v>0.26</v>
          </cell>
          <cell r="AQ107">
            <v>0.20500000000000007</v>
          </cell>
          <cell r="AR107">
            <v>0.14999999999999991</v>
          </cell>
          <cell r="AS107">
            <v>9.4999999999999973E-2</v>
          </cell>
          <cell r="AT107">
            <v>-50</v>
          </cell>
          <cell r="AU107">
            <v>-50</v>
          </cell>
          <cell r="AV107">
            <v>-50</v>
          </cell>
          <cell r="AW107">
            <v>-50</v>
          </cell>
        </row>
        <row r="108">
          <cell r="I108" t="str">
            <v>% of revenue</v>
          </cell>
          <cell r="L108">
            <v>2.0282728948985865E-2</v>
          </cell>
          <cell r="M108">
            <v>1.1806375442739079E-2</v>
          </cell>
          <cell r="N108">
            <v>1.7060687301974169E-2</v>
          </cell>
          <cell r="O108">
            <v>9.7155730780061952E-3</v>
          </cell>
          <cell r="P108">
            <v>8.7252124645892364E-3</v>
          </cell>
          <cell r="Q108">
            <v>1.2421689349751568E-2</v>
          </cell>
          <cell r="R108">
            <v>8.8149763722282816E-3</v>
          </cell>
          <cell r="S108">
            <v>6.5631503121498323E-3</v>
          </cell>
          <cell r="T108">
            <v>4.7457311682873498E-3</v>
          </cell>
          <cell r="U108">
            <v>1.7686105047445094E-2</v>
          </cell>
          <cell r="V108">
            <v>2.4058120608201991E-2</v>
          </cell>
          <cell r="W108">
            <v>2.1071521606992966E-2</v>
          </cell>
          <cell r="X108">
            <v>3.2918311569996965E-2</v>
          </cell>
          <cell r="Y108">
            <v>2.4434802466316508E-2</v>
          </cell>
          <cell r="Z108">
            <v>6.8107925516193046E-2</v>
          </cell>
          <cell r="AA108">
            <v>3.7974465148378191E-2</v>
          </cell>
          <cell r="AB108">
            <v>3.3516728022978275E-2</v>
          </cell>
          <cell r="AC108">
            <v>6.1481520461681489E-2</v>
          </cell>
          <cell r="AD108">
            <v>0.05</v>
          </cell>
          <cell r="AE108">
            <v>0.14500000000000002</v>
          </cell>
          <cell r="AF108">
            <v>0.15000000000000002</v>
          </cell>
          <cell r="AG108">
            <v>-1.3188982646075467</v>
          </cell>
          <cell r="AH108">
            <v>-0.43452527743526514</v>
          </cell>
          <cell r="AI108">
            <v>-0.13291377435811663</v>
          </cell>
          <cell r="AJ108">
            <v>1.8248808811898453E-2</v>
          </cell>
          <cell r="AK108">
            <v>1.5006879344620793E-2</v>
          </cell>
          <cell r="AL108">
            <v>6.9047484037835075E-2</v>
          </cell>
          <cell r="AM108">
            <v>0.12455387815720932</v>
          </cell>
          <cell r="AN108">
            <v>0.15481102530632881</v>
          </cell>
          <cell r="AO108">
            <v>0.18429512667968154</v>
          </cell>
          <cell r="AP108">
            <v>0.20898202293801882</v>
          </cell>
          <cell r="AQ108">
            <v>0.20877715135474131</v>
          </cell>
          <cell r="AR108">
            <v>0.20864679827948518</v>
          </cell>
          <cell r="AS108">
            <v>0.20857140380673433</v>
          </cell>
          <cell r="AT108">
            <v>0.1</v>
          </cell>
          <cell r="AU108">
            <v>9.0000000000000011E-2</v>
          </cell>
          <cell r="AV108">
            <v>0.09</v>
          </cell>
          <cell r="AW108">
            <v>0.09</v>
          </cell>
        </row>
        <row r="109">
          <cell r="I109" t="str">
            <v>% change Y/Y</v>
          </cell>
          <cell r="L109" t="str">
            <v>NA</v>
          </cell>
          <cell r="M109" t="str">
            <v>NA</v>
          </cell>
          <cell r="N109" t="str">
            <v>NA</v>
          </cell>
          <cell r="O109" t="str">
            <v>NA</v>
          </cell>
          <cell r="P109">
            <v>1.333333333333333</v>
          </cell>
          <cell r="Q109">
            <v>1.875</v>
          </cell>
          <cell r="R109">
            <v>0.38571428571428568</v>
          </cell>
          <cell r="S109">
            <v>0.78260869565217384</v>
          </cell>
          <cell r="T109">
            <v>0.32467532467532467</v>
          </cell>
          <cell r="U109">
            <v>2.4521739130434783</v>
          </cell>
          <cell r="V109">
            <v>5.2474226804123711</v>
          </cell>
          <cell r="W109">
            <v>4.9186991869918701</v>
          </cell>
          <cell r="X109">
            <v>9.6274509803921582</v>
          </cell>
          <cell r="Y109">
            <v>1.4256926952141056</v>
          </cell>
          <cell r="Z109">
            <v>4.3234323432343231</v>
          </cell>
          <cell r="AA109">
            <v>2.0233516483516487</v>
          </cell>
          <cell r="AB109">
            <v>0.52859778597785967</v>
          </cell>
          <cell r="AC109">
            <v>2.6396677050882658</v>
          </cell>
          <cell r="AD109">
            <v>0.31409082455052717</v>
          </cell>
          <cell r="AE109">
            <v>100</v>
          </cell>
          <cell r="AF109">
            <v>100</v>
          </cell>
          <cell r="AG109">
            <v>6.2181899999999999</v>
          </cell>
          <cell r="AH109">
            <v>16.0578</v>
          </cell>
          <cell r="AI109">
            <v>46.345331999999992</v>
          </cell>
          <cell r="AJ109">
            <v>92.999166000000002</v>
          </cell>
          <cell r="AK109">
            <v>151.83328609999998</v>
          </cell>
          <cell r="AL109">
            <v>234.66644936000003</v>
          </cell>
          <cell r="AM109">
            <v>334.39969033800003</v>
          </cell>
          <cell r="AN109">
            <v>456.10357763733003</v>
          </cell>
          <cell r="AO109">
            <v>586.06185729289791</v>
          </cell>
          <cell r="AP109">
            <v>706.790599895235</v>
          </cell>
          <cell r="AQ109">
            <v>813.54762781970931</v>
          </cell>
          <cell r="AR109">
            <v>891.72447018050934</v>
          </cell>
          <cell r="AS109">
            <v>928.41673936334678</v>
          </cell>
          <cell r="AT109">
            <v>100</v>
          </cell>
          <cell r="AU109">
            <v>100</v>
          </cell>
          <cell r="AV109">
            <v>100</v>
          </cell>
          <cell r="AW109">
            <v>100</v>
          </cell>
        </row>
        <row r="110">
          <cell r="I110" t="str">
            <v>% change Q/Q</v>
          </cell>
          <cell r="L110" t="str">
            <v>NA</v>
          </cell>
          <cell r="M110">
            <v>0.21212121212121215</v>
          </cell>
          <cell r="N110">
            <v>0.75000000000000022</v>
          </cell>
          <cell r="O110">
            <v>-1.4285714285714346E-2</v>
          </cell>
          <cell r="P110">
            <v>0.1159420289855071</v>
          </cell>
          <cell r="Q110">
            <v>0.49350649350649367</v>
          </cell>
          <cell r="R110">
            <v>-0.15652173913043477</v>
          </cell>
          <cell r="S110">
            <v>0.268041237113402</v>
          </cell>
          <cell r="T110">
            <v>-0.17073170731707321</v>
          </cell>
          <cell r="U110">
            <v>2.8921568627450984</v>
          </cell>
          <cell r="V110">
            <v>0.52644836272040285</v>
          </cell>
          <cell r="W110">
            <v>0.20132013201320142</v>
          </cell>
          <cell r="X110">
            <v>0.48901098901098905</v>
          </cell>
          <cell r="Y110">
            <v>-0.11162361623616246</v>
          </cell>
          <cell r="Z110">
            <v>2.3499480789200415</v>
          </cell>
          <cell r="AA110">
            <v>-0.3177309361438313</v>
          </cell>
          <cell r="AB110">
            <v>-0.24716038164470699</v>
          </cell>
          <cell r="AC110">
            <v>1.1152685576342787</v>
          </cell>
          <cell r="AD110">
            <v>0.20948844507845954</v>
          </cell>
          <cell r="AE110">
            <v>0.13500000000000001</v>
          </cell>
          <cell r="AF110">
            <v>0.14000000000000001</v>
          </cell>
          <cell r="AG110" t="str">
            <v>NA</v>
          </cell>
          <cell r="AH110">
            <v>1.5823913389587645</v>
          </cell>
          <cell r="AI110">
            <v>1.8861570078092882</v>
          </cell>
          <cell r="AJ110">
            <v>1.0066565927286919</v>
          </cell>
          <cell r="AK110">
            <v>2.4319999999999999</v>
          </cell>
          <cell r="AL110">
            <v>17.629000000000001</v>
          </cell>
          <cell r="AM110">
            <v>50.654000000000003</v>
          </cell>
          <cell r="AN110">
            <v>0.36394736842105258</v>
          </cell>
          <cell r="AO110">
            <v>0.28493150684931479</v>
          </cell>
          <cell r="AP110">
            <v>0.20600000000000018</v>
          </cell>
          <cell r="AQ110">
            <v>0.15104477611940292</v>
          </cell>
          <cell r="AR110">
            <v>9.6093749999999867E-2</v>
          </cell>
          <cell r="AS110">
            <v>4.1147540983606623E-2</v>
          </cell>
          <cell r="AT110">
            <v>9.0000000000000011E-2</v>
          </cell>
          <cell r="AU110">
            <v>8.0000000000000016E-2</v>
          </cell>
          <cell r="AV110">
            <v>0.08</v>
          </cell>
          <cell r="AW110">
            <v>0.08</v>
          </cell>
        </row>
        <row r="111">
          <cell r="I111" t="str">
            <v>% of total</v>
          </cell>
          <cell r="L111">
            <v>0.99</v>
          </cell>
          <cell r="M111">
            <v>0.99</v>
          </cell>
          <cell r="N111">
            <v>0.99</v>
          </cell>
          <cell r="O111">
            <v>0.99</v>
          </cell>
          <cell r="P111">
            <v>0.99</v>
          </cell>
          <cell r="Q111">
            <v>0.98</v>
          </cell>
          <cell r="R111">
            <v>0.97</v>
          </cell>
          <cell r="S111">
            <v>0.95309012325916442</v>
          </cell>
          <cell r="T111">
            <v>0.93951519099241609</v>
          </cell>
          <cell r="U111">
            <v>0.91981111061611798</v>
          </cell>
          <cell r="V111">
            <v>0.88</v>
          </cell>
          <cell r="W111">
            <v>0.86812486613216011</v>
          </cell>
          <cell r="X111">
            <v>0.87853021560886724</v>
          </cell>
          <cell r="Y111">
            <v>0.88328131739869575</v>
          </cell>
          <cell r="Z111">
            <v>0.86910442089262341</v>
          </cell>
          <cell r="AA111">
            <v>0.12477078349282178</v>
          </cell>
          <cell r="AB111">
            <v>-0.62065035733919527</v>
          </cell>
          <cell r="AC111">
            <v>-0.46761050344620736</v>
          </cell>
          <cell r="AD111">
            <v>0.19830977263661853</v>
          </cell>
          <cell r="AE111">
            <v>0.31154258384366917</v>
          </cell>
          <cell r="AG111">
            <v>0.99</v>
          </cell>
          <cell r="AH111">
            <v>0.99</v>
          </cell>
          <cell r="AI111">
            <v>0.96899999999999997</v>
          </cell>
          <cell r="AJ111">
            <v>0.89700000000000002</v>
          </cell>
          <cell r="AK111">
            <v>0.12879666940788947</v>
          </cell>
          <cell r="AL111">
            <v>0.14889726561348016</v>
          </cell>
          <cell r="AM111">
            <v>8.1921578546500839E-2</v>
          </cell>
          <cell r="AN111">
            <v>0.73</v>
          </cell>
          <cell r="AO111">
            <v>0.7</v>
          </cell>
          <cell r="AP111">
            <v>0.66999999999999993</v>
          </cell>
          <cell r="AQ111">
            <v>0.6399999999999999</v>
          </cell>
          <cell r="AR111">
            <v>0.60999999999999988</v>
          </cell>
          <cell r="AS111">
            <v>0.57999999999999985</v>
          </cell>
        </row>
        <row r="112">
          <cell r="I112" t="str">
            <v>% change Y/Y</v>
          </cell>
          <cell r="L112" t="str">
            <v>NA</v>
          </cell>
          <cell r="M112">
            <v>0.21212121212121215</v>
          </cell>
          <cell r="N112">
            <v>0.75000000000000022</v>
          </cell>
          <cell r="O112">
            <v>-1.4285714285714346E-2</v>
          </cell>
          <cell r="P112">
            <v>0.1159420289855071</v>
          </cell>
          <cell r="Q112">
            <v>0.49350649350649367</v>
          </cell>
          <cell r="R112">
            <v>-0.15652173913043477</v>
          </cell>
          <cell r="S112">
            <v>0.268041237113402</v>
          </cell>
          <cell r="T112">
            <v>-0.17073170731707321</v>
          </cell>
          <cell r="U112">
            <v>2.8921568627450984</v>
          </cell>
          <cell r="V112">
            <v>0.52644836272040285</v>
          </cell>
          <cell r="W112">
            <v>0.20132013201320142</v>
          </cell>
          <cell r="X112">
            <v>0.48901098901098905</v>
          </cell>
          <cell r="Y112">
            <v>-0.11162361623616246</v>
          </cell>
          <cell r="Z112">
            <v>2.3499480789200415</v>
          </cell>
          <cell r="AA112" t="str">
            <v>NA</v>
          </cell>
          <cell r="AB112" t="str">
            <v>NA</v>
          </cell>
          <cell r="AC112" t="str">
            <v>NA</v>
          </cell>
          <cell r="AD112" t="str">
            <v>NA</v>
          </cell>
          <cell r="AE112">
            <v>1.6857057416267942</v>
          </cell>
          <cell r="AK112">
            <v>0.28541226215644278</v>
          </cell>
          <cell r="AL112">
            <v>6.2487664473684221</v>
          </cell>
          <cell r="AM112">
            <v>1.8733337114980997</v>
          </cell>
        </row>
        <row r="113">
          <cell r="I113" t="str">
            <v>Expense summary - % of revenue</v>
          </cell>
          <cell r="L113">
            <v>1.627E-2</v>
          </cell>
          <cell r="M113">
            <v>3.388E-2</v>
          </cell>
          <cell r="N113">
            <v>4.1029999999999997E-2</v>
          </cell>
          <cell r="O113">
            <v>7.102E-2</v>
          </cell>
          <cell r="P113">
            <v>8.8249999999999995E-2</v>
          </cell>
          <cell r="Q113">
            <v>0.18515999999999999</v>
          </cell>
          <cell r="R113">
            <v>0.33011999999999997</v>
          </cell>
          <cell r="S113">
            <v>0.87913799999999998</v>
          </cell>
          <cell r="T113">
            <v>1.3</v>
          </cell>
          <cell r="U113">
            <v>1.8</v>
          </cell>
          <cell r="V113">
            <v>3.0226799999999998</v>
          </cell>
          <cell r="W113">
            <v>4.5561539999999985</v>
          </cell>
          <cell r="X113">
            <v>4</v>
          </cell>
          <cell r="Y113">
            <v>4.5999999999999996</v>
          </cell>
          <cell r="Z113">
            <v>6.2</v>
          </cell>
          <cell r="AA113" t="str">
            <v>NA</v>
          </cell>
          <cell r="AB113">
            <v>-0.4560406698564593</v>
          </cell>
          <cell r="AC113">
            <v>0.83452446399120417</v>
          </cell>
          <cell r="AD113">
            <v>0.50254719808210968</v>
          </cell>
          <cell r="AE113">
            <v>0.79118468288791366</v>
          </cell>
          <cell r="AF113">
            <v>7.5145759999999999</v>
          </cell>
          <cell r="AG113">
            <v>6.2810000000000005E-2</v>
          </cell>
          <cell r="AH113">
            <v>0.16220000000000001</v>
          </cell>
          <cell r="AI113">
            <v>1.4826679999999999</v>
          </cell>
          <cell r="AJ113">
            <v>10.678833999999998</v>
          </cell>
          <cell r="AK113">
            <v>31.098383900000002</v>
          </cell>
          <cell r="AL113">
            <v>58.666612340000007</v>
          </cell>
          <cell r="AM113">
            <v>105.599902212</v>
          </cell>
          <cell r="AN113">
            <v>168.69584378367003</v>
          </cell>
          <cell r="AO113">
            <v>251.16936741124204</v>
          </cell>
          <cell r="AP113">
            <v>348.12074323198152</v>
          </cell>
          <cell r="AQ113">
            <v>457.62054064858671</v>
          </cell>
          <cell r="AR113">
            <v>570.11892355803093</v>
          </cell>
          <cell r="AS113">
            <v>672.30177678035488</v>
          </cell>
          <cell r="AT113">
            <v>68.460952687153096</v>
          </cell>
          <cell r="AU113">
            <v>79.977121717598422</v>
          </cell>
          <cell r="AV113">
            <v>90.805552133143109</v>
          </cell>
          <cell r="AW113">
            <v>104.90736919323305</v>
          </cell>
        </row>
        <row r="114">
          <cell r="I114" t="str">
            <v>Cost of revenue</v>
          </cell>
          <cell r="L114">
            <v>0.80946527350952668</v>
          </cell>
          <cell r="M114">
            <v>0.68447461629279815</v>
          </cell>
          <cell r="N114">
            <v>0.68072142334876928</v>
          </cell>
          <cell r="O114">
            <v>0.72754153759504359</v>
          </cell>
          <cell r="P114">
            <v>0.66390934844192639</v>
          </cell>
          <cell r="Q114">
            <v>0.69971916180600569</v>
          </cell>
          <cell r="R114">
            <v>0.64431115957833518</v>
          </cell>
          <cell r="S114">
            <v>0.64964516301157893</v>
          </cell>
          <cell r="T114">
            <v>0.6313218257106965</v>
          </cell>
          <cell r="U114">
            <v>0.60921281240254821</v>
          </cell>
          <cell r="V114">
            <v>0.60713009647068161</v>
          </cell>
          <cell r="W114">
            <v>0.60951112912095862</v>
          </cell>
          <cell r="X114">
            <v>0.60479805648344975</v>
          </cell>
          <cell r="Y114">
            <v>0.60290274288904111</v>
          </cell>
          <cell r="Z114">
            <v>0.59124688595194863</v>
          </cell>
          <cell r="AA114">
            <v>0.58759489302967571</v>
          </cell>
          <cell r="AB114">
            <v>0.58404466200088989</v>
          </cell>
          <cell r="AC114">
            <v>0.57576873826939601</v>
          </cell>
          <cell r="AD114">
            <v>0.61999999999999988</v>
          </cell>
          <cell r="AE114">
            <v>0.62000000000000011</v>
          </cell>
          <cell r="AF114">
            <v>0.60999999999999988</v>
          </cell>
          <cell r="AG114" t="str">
            <v>NA</v>
          </cell>
          <cell r="AH114">
            <v>1.5823913389587645</v>
          </cell>
          <cell r="AI114">
            <v>8.1409864364981495</v>
          </cell>
          <cell r="AJ114">
            <v>6.2024445121901861</v>
          </cell>
          <cell r="AK114">
            <v>1.912151635656103</v>
          </cell>
          <cell r="AL114">
            <v>0.8864842793325991</v>
          </cell>
          <cell r="AM114">
            <v>0.79999999999999982</v>
          </cell>
          <cell r="AN114">
            <v>0.59750000000000014</v>
          </cell>
          <cell r="AO114">
            <v>0.48888888888888893</v>
          </cell>
          <cell r="AP114">
            <v>0.38600000000000034</v>
          </cell>
          <cell r="AQ114">
            <v>0.31454545454545491</v>
          </cell>
          <cell r="AR114">
            <v>0.24583333333333335</v>
          </cell>
          <cell r="AS114">
            <v>0.17923076923076908</v>
          </cell>
          <cell r="AT114">
            <v>11.716212587746853</v>
          </cell>
          <cell r="AU114">
            <v>11.516169030445326</v>
          </cell>
          <cell r="AV114">
            <v>10.828430415544688</v>
          </cell>
          <cell r="AW114">
            <v>14.101817060089942</v>
          </cell>
        </row>
        <row r="115">
          <cell r="I115" t="str">
            <v>Sales and marketing (ex-SBC)</v>
          </cell>
          <cell r="L115">
            <v>0.45113706207744314</v>
          </cell>
          <cell r="M115">
            <v>0.31198347107438018</v>
          </cell>
          <cell r="N115">
            <v>0.26127223982451869</v>
          </cell>
          <cell r="O115">
            <v>0.23190650520980005</v>
          </cell>
          <cell r="P115">
            <v>0.22685552407932011</v>
          </cell>
          <cell r="Q115">
            <v>0.20652408727586952</v>
          </cell>
          <cell r="R115">
            <v>0.18002544529262088</v>
          </cell>
          <cell r="S115">
            <v>0.1325969798836775</v>
          </cell>
          <cell r="T115">
            <v>0.15674870888196157</v>
          </cell>
          <cell r="U115">
            <v>0.15779391455428343</v>
          </cell>
          <cell r="V115">
            <v>0.12521338679582358</v>
          </cell>
          <cell r="W115">
            <v>0.11748531071811051</v>
          </cell>
          <cell r="X115">
            <v>0.13969025204980259</v>
          </cell>
          <cell r="Y115">
            <v>0.15005962802263326</v>
          </cell>
          <cell r="Z115">
            <v>0.11898830384664105</v>
          </cell>
          <cell r="AA115">
            <v>0.11495859213250517</v>
          </cell>
          <cell r="AB115">
            <v>0.16024111007726849</v>
          </cell>
          <cell r="AC115">
            <v>0.14250381518707572</v>
          </cell>
          <cell r="AD115">
            <v>0.13</v>
          </cell>
          <cell r="AE115">
            <v>0.11</v>
          </cell>
          <cell r="AF115">
            <v>0.10999999999999999</v>
          </cell>
          <cell r="AG115">
            <v>0.01</v>
          </cell>
          <cell r="AH115">
            <v>1.0000000000000002E-2</v>
          </cell>
          <cell r="AI115">
            <v>3.1E-2</v>
          </cell>
          <cell r="AJ115">
            <v>0.10299999999999999</v>
          </cell>
          <cell r="AK115">
            <v>0.17</v>
          </cell>
          <cell r="AL115">
            <v>0.2</v>
          </cell>
          <cell r="AM115">
            <v>0.24</v>
          </cell>
          <cell r="AN115">
            <v>0.27</v>
          </cell>
          <cell r="AO115">
            <v>0.30000000000000004</v>
          </cell>
          <cell r="AP115">
            <v>0.33000000000000007</v>
          </cell>
          <cell r="AQ115">
            <v>0.3600000000000001</v>
          </cell>
          <cell r="AR115">
            <v>0.39000000000000012</v>
          </cell>
          <cell r="AS115">
            <v>0.42000000000000015</v>
          </cell>
          <cell r="AT115">
            <v>6.5000000000000002E-2</v>
          </cell>
          <cell r="AU115">
            <v>6.25E-2</v>
          </cell>
          <cell r="AV115">
            <v>0.06</v>
          </cell>
          <cell r="AW115">
            <v>0.06</v>
          </cell>
        </row>
        <row r="116">
          <cell r="I116" t="str">
            <v>Technology and development (ex-SBC)</v>
          </cell>
          <cell r="L116">
            <v>0.13398893669330056</v>
          </cell>
          <cell r="M116">
            <v>7.5855962219598588E-2</v>
          </cell>
          <cell r="N116">
            <v>6.7024128686327081E-2</v>
          </cell>
          <cell r="O116">
            <v>4.6888200506899465E-2</v>
          </cell>
          <cell r="P116">
            <v>5.5070821529745045E-2</v>
          </cell>
          <cell r="Q116">
            <v>6.038021170879241E-2</v>
          </cell>
          <cell r="R116">
            <v>4.7437295528898589E-2</v>
          </cell>
          <cell r="S116">
            <v>3.1801931593831705E-2</v>
          </cell>
          <cell r="T116">
            <v>2.9963243846833857E-2</v>
          </cell>
          <cell r="U116">
            <v>4.0896333585779834E-2</v>
          </cell>
          <cell r="V116">
            <v>4.4979951566159831E-2</v>
          </cell>
          <cell r="W116">
            <v>4.2808764363657416E-2</v>
          </cell>
          <cell r="X116">
            <v>6.8782265411478902E-2</v>
          </cell>
          <cell r="Y116">
            <v>5.8384714927304564E-2</v>
          </cell>
          <cell r="Z116">
            <v>5.5525060169742006E-2</v>
          </cell>
          <cell r="AA116">
            <v>4.5824706694271911E-2</v>
          </cell>
          <cell r="AB116">
            <v>6.7518912577369625E-2</v>
          </cell>
          <cell r="AC116">
            <v>6.3130382921994771E-2</v>
          </cell>
          <cell r="AD116">
            <v>0.08</v>
          </cell>
          <cell r="AE116">
            <v>0.08</v>
          </cell>
          <cell r="AF116">
            <v>6.0000000000000005E-2</v>
          </cell>
          <cell r="AG116">
            <v>0.10491959879000161</v>
          </cell>
          <cell r="AH116">
            <v>6.6769420468557342E-2</v>
          </cell>
          <cell r="AI116">
            <v>4.5224554654177469E-2</v>
          </cell>
          <cell r="AJ116">
            <v>4.0259264260498848E-2</v>
          </cell>
          <cell r="AK116">
            <v>5.8346140118876087E-2</v>
          </cell>
          <cell r="AL116">
            <v>5.8652129916046208E-2</v>
          </cell>
          <cell r="AM116">
            <v>0.06</v>
          </cell>
          <cell r="AN116">
            <v>5.7499999999999996E-2</v>
          </cell>
          <cell r="AO116">
            <v>5.5E-2</v>
          </cell>
          <cell r="AP116">
            <v>5.5E-2</v>
          </cell>
          <cell r="AQ116">
            <v>5.5E-2</v>
          </cell>
          <cell r="AR116">
            <v>5.5E-2</v>
          </cell>
          <cell r="AS116">
            <v>5.5000000000000007E-2</v>
          </cell>
          <cell r="AT116">
            <v>0.20647222222222217</v>
          </cell>
          <cell r="AU116">
            <v>0.16821514423076933</v>
          </cell>
          <cell r="AV116">
            <v>0.13539409999999985</v>
          </cell>
          <cell r="AW116">
            <v>0.15529685937499993</v>
          </cell>
        </row>
        <row r="117">
          <cell r="I117" t="str">
            <v>General and administrative (ex-SBC)</v>
          </cell>
          <cell r="L117">
            <v>0.87031346035648427</v>
          </cell>
          <cell r="M117">
            <v>0.43417945690672965</v>
          </cell>
          <cell r="N117">
            <v>0.38630270533755789</v>
          </cell>
          <cell r="O117">
            <v>0.2468318783441284</v>
          </cell>
          <cell r="P117">
            <v>0.25189801699716713</v>
          </cell>
          <cell r="Q117">
            <v>0.2589112119248218</v>
          </cell>
          <cell r="R117">
            <v>0.24054889131225007</v>
          </cell>
          <cell r="S117">
            <v>0.26658129235366312</v>
          </cell>
          <cell r="T117">
            <v>0.17829060624389337</v>
          </cell>
          <cell r="U117">
            <v>0.2019423530984096</v>
          </cell>
          <cell r="V117">
            <v>0.20683631744015243</v>
          </cell>
          <cell r="W117">
            <v>0.20408694897102667</v>
          </cell>
          <cell r="X117">
            <v>0.2446401457637413</v>
          </cell>
          <cell r="Y117">
            <v>0.22354165080815003</v>
          </cell>
          <cell r="Z117">
            <v>0.20242367943250431</v>
          </cell>
          <cell r="AA117">
            <v>0.16901311249137338</v>
          </cell>
          <cell r="AB117">
            <v>0.22274363849670289</v>
          </cell>
          <cell r="AC117">
            <v>0.20363451384869055</v>
          </cell>
          <cell r="AD117">
            <v>0.18</v>
          </cell>
          <cell r="AE117">
            <v>0.14000000000000001</v>
          </cell>
          <cell r="AF117">
            <v>0.12000000000000001</v>
          </cell>
          <cell r="AG117">
            <v>0.88791593695271454</v>
          </cell>
          <cell r="AH117">
            <v>0.38378545006165227</v>
          </cell>
          <cell r="AI117">
            <v>0.2563979259011458</v>
          </cell>
          <cell r="AJ117">
            <v>0.19894288084260883</v>
          </cell>
          <cell r="AK117">
            <v>0.21200708794710069</v>
          </cell>
          <cell r="AL117">
            <v>0.16069827263184361</v>
          </cell>
          <cell r="AM117">
            <v>0.11</v>
          </cell>
          <cell r="AN117">
            <v>9.5000000000000001E-2</v>
          </cell>
          <cell r="AO117">
            <v>0.08</v>
          </cell>
          <cell r="AP117">
            <v>6.5000000000000002E-2</v>
          </cell>
          <cell r="AQ117">
            <v>6.5000000000000002E-2</v>
          </cell>
          <cell r="AR117">
            <v>6.5000000000000002E-2</v>
          </cell>
          <cell r="AS117">
            <v>6.5000000000000002E-2</v>
          </cell>
          <cell r="AT117">
            <v>9.0000000000000011E-2</v>
          </cell>
          <cell r="AU117">
            <v>8.0000000000000016E-2</v>
          </cell>
          <cell r="AV117">
            <v>0.08</v>
          </cell>
          <cell r="AW117">
            <v>0.08</v>
          </cell>
        </row>
        <row r="118">
          <cell r="I118" t="str">
            <v>Stock-based compensation</v>
          </cell>
          <cell r="L118">
            <v>2.0282728948985865E-2</v>
          </cell>
          <cell r="M118">
            <v>1.1806375442739079E-2</v>
          </cell>
          <cell r="N118">
            <v>1.7060687301974169E-2</v>
          </cell>
          <cell r="O118">
            <v>9.7155730780061952E-3</v>
          </cell>
          <cell r="P118">
            <v>8.7252124645892364E-3</v>
          </cell>
          <cell r="Q118">
            <v>1.2421689349751568E-2</v>
          </cell>
          <cell r="R118">
            <v>8.8149763722282816E-3</v>
          </cell>
          <cell r="S118">
            <v>6.5631503121498323E-3</v>
          </cell>
          <cell r="T118">
            <v>4.7457311682873498E-3</v>
          </cell>
          <cell r="U118">
            <v>1.7686105047445094E-2</v>
          </cell>
          <cell r="V118">
            <v>2.4058120608201991E-2</v>
          </cell>
          <cell r="W118">
            <v>2.1071521606992966E-2</v>
          </cell>
          <cell r="X118">
            <v>3.2918311569996965E-2</v>
          </cell>
          <cell r="Y118">
            <v>2.4434802466316508E-2</v>
          </cell>
          <cell r="Z118">
            <v>6.8107925516193046E-2</v>
          </cell>
          <cell r="AA118">
            <v>3.7974465148378191E-2</v>
          </cell>
          <cell r="AB118">
            <v>3.3516728022978275E-2</v>
          </cell>
          <cell r="AC118">
            <v>6.1481520461681489E-2</v>
          </cell>
          <cell r="AD118">
            <v>0.05</v>
          </cell>
          <cell r="AE118">
            <v>0.08</v>
          </cell>
          <cell r="AF118">
            <v>0.08</v>
          </cell>
          <cell r="AG118">
            <v>2.0538130870880435E-2</v>
          </cell>
          <cell r="AH118">
            <v>24</v>
          </cell>
          <cell r="AI118">
            <v>8.6142008865099963E-3</v>
          </cell>
          <cell r="AJ118">
            <v>69</v>
          </cell>
          <cell r="AK118">
            <v>111.49162222222222</v>
          </cell>
          <cell r="AL118">
            <v>157.14601366666665</v>
          </cell>
          <cell r="AM118">
            <v>167.14601366666665</v>
          </cell>
          <cell r="AN118">
            <v>177.14601366666665</v>
          </cell>
          <cell r="AO118">
            <v>187.14601366666665</v>
          </cell>
          <cell r="AP118">
            <v>197.14601366666665</v>
          </cell>
          <cell r="AQ118">
            <v>207.14601366666665</v>
          </cell>
          <cell r="AR118">
            <v>217.14601366666665</v>
          </cell>
          <cell r="AS118">
            <v>227.14601366666665</v>
          </cell>
          <cell r="AT118">
            <v>6.5000000000000002E-2</v>
          </cell>
          <cell r="AU118">
            <v>6.25E-2</v>
          </cell>
          <cell r="AV118">
            <v>0.06</v>
          </cell>
          <cell r="AW118">
            <v>0.06</v>
          </cell>
        </row>
        <row r="119">
          <cell r="I119" t="str">
            <v>Worldwide</v>
          </cell>
          <cell r="L119">
            <v>0.87031346035648427</v>
          </cell>
          <cell r="M119">
            <v>0.43417945690672965</v>
          </cell>
          <cell r="N119">
            <v>0.38630270533755789</v>
          </cell>
          <cell r="O119">
            <v>10</v>
          </cell>
          <cell r="P119">
            <v>0.25189801699716713</v>
          </cell>
          <cell r="Q119">
            <v>0.2589112119248218</v>
          </cell>
          <cell r="R119">
            <v>0.24054889131225007</v>
          </cell>
          <cell r="S119">
            <v>0.26658129235366312</v>
          </cell>
          <cell r="T119">
            <v>0.17829060624389337</v>
          </cell>
          <cell r="U119">
            <v>0.2019423530984096</v>
          </cell>
          <cell r="V119">
            <v>34</v>
          </cell>
          <cell r="W119">
            <v>44</v>
          </cell>
          <cell r="X119">
            <v>49</v>
          </cell>
          <cell r="Y119">
            <v>54</v>
          </cell>
          <cell r="Z119">
            <v>73</v>
          </cell>
          <cell r="AA119">
            <v>76.064377777777764</v>
          </cell>
          <cell r="AB119">
            <v>77.29483333333333</v>
          </cell>
          <cell r="AC119">
            <v>76.599305555555532</v>
          </cell>
          <cell r="AD119">
            <v>106.43399999999998</v>
          </cell>
          <cell r="AE119">
            <v>7.4999999999999997E-2</v>
          </cell>
          <cell r="AF119">
            <v>7.4999999999999997E-2</v>
          </cell>
          <cell r="AG119">
            <v>7.4999999999999997E-2</v>
          </cell>
          <cell r="AH119">
            <v>7.4999999999999997E-2</v>
          </cell>
          <cell r="AI119">
            <v>6.5000000000000002E-2</v>
          </cell>
          <cell r="AJ119">
            <v>44</v>
          </cell>
          <cell r="AK119">
            <v>76.064377777777764</v>
          </cell>
          <cell r="AL119">
            <v>107.21176633333329</v>
          </cell>
          <cell r="AM119">
            <v>144.38148883333326</v>
          </cell>
          <cell r="AN119">
            <v>178.68187659583322</v>
          </cell>
          <cell r="AO119">
            <v>207.78224726814568</v>
          </cell>
          <cell r="AP119">
            <v>229.37258422890847</v>
          </cell>
          <cell r="AQ119">
            <v>245.09791237105668</v>
          </cell>
          <cell r="AR119">
            <v>6.5000000000000002E-2</v>
          </cell>
          <cell r="AS119">
            <v>6.25E-2</v>
          </cell>
          <cell r="AT119">
            <v>6.0000000000000005E-2</v>
          </cell>
          <cell r="AU119">
            <v>5.7500000000000002E-2</v>
          </cell>
          <cell r="AV119">
            <v>5.5E-2</v>
          </cell>
          <cell r="AW119">
            <v>5.5E-2</v>
          </cell>
        </row>
        <row r="120">
          <cell r="I120" t="str">
            <v>Total opex ex-COGS (adjusted)</v>
          </cell>
          <cell r="L120">
            <v>5998.1648699999996</v>
          </cell>
          <cell r="M120">
            <v>12480.941863</v>
          </cell>
          <cell r="N120">
            <v>17137.692219</v>
          </cell>
          <cell r="O120">
            <v>32</v>
          </cell>
          <cell r="P120">
            <v>4.6830740740740735</v>
          </cell>
          <cell r="Q120">
            <v>4.8372592592592598</v>
          </cell>
          <cell r="R120">
            <v>5.1141481481481481</v>
          </cell>
          <cell r="S120">
            <v>8.0670370370370375</v>
          </cell>
          <cell r="T120">
            <v>7.8049629629629624</v>
          </cell>
          <cell r="U120">
            <v>8.969444444444445</v>
          </cell>
          <cell r="V120">
            <v>9.43</v>
          </cell>
          <cell r="W120">
            <v>12.523</v>
          </cell>
          <cell r="X120">
            <v>14.854000000000001</v>
          </cell>
          <cell r="Y120">
            <v>16.959</v>
          </cell>
          <cell r="Z120">
            <v>17.788</v>
          </cell>
          <cell r="AA120">
            <v>19.048000000000002</v>
          </cell>
          <cell r="AB120">
            <v>22.206</v>
          </cell>
          <cell r="AC120">
            <v>23.231999999999999</v>
          </cell>
          <cell r="AD120">
            <v>32.966204599999998</v>
          </cell>
          <cell r="AE120">
            <v>-50</v>
          </cell>
          <cell r="AF120">
            <v>-50</v>
          </cell>
          <cell r="AG120">
            <v>9.6402222222222225</v>
          </cell>
          <cell r="AH120">
            <v>55839.685166999996</v>
          </cell>
          <cell r="AI120">
            <v>133317.92451699998</v>
          </cell>
          <cell r="AJ120">
            <v>109</v>
          </cell>
          <cell r="AK120">
            <v>145</v>
          </cell>
          <cell r="AL120">
            <v>153</v>
          </cell>
          <cell r="AM120">
            <v>158</v>
          </cell>
          <cell r="AN120">
            <v>163</v>
          </cell>
          <cell r="AO120">
            <v>168</v>
          </cell>
          <cell r="AP120">
            <v>173</v>
          </cell>
          <cell r="AQ120">
            <v>178</v>
          </cell>
          <cell r="AR120">
            <v>183</v>
          </cell>
          <cell r="AS120">
            <v>188</v>
          </cell>
          <cell r="AT120">
            <v>-50</v>
          </cell>
          <cell r="AU120">
            <v>-50</v>
          </cell>
          <cell r="AV120">
            <v>-50</v>
          </cell>
          <cell r="AW120">
            <v>-50</v>
          </cell>
        </row>
        <row r="121">
          <cell r="I121" t="str">
            <v>% of revenue</v>
          </cell>
          <cell r="L121">
            <v>1.434883562111589</v>
          </cell>
          <cell r="M121">
            <v>0.8123114259477896</v>
          </cell>
          <cell r="N121">
            <v>0.70726929708162956</v>
          </cell>
          <cell r="O121">
            <v>0.52070360983343233</v>
          </cell>
          <cell r="P121">
            <v>0.53065995173643898</v>
          </cell>
          <cell r="Q121">
            <v>0.52249505932806872</v>
          </cell>
          <cell r="R121">
            <v>0.46475355762887571</v>
          </cell>
          <cell r="S121">
            <v>0.43044859063214541</v>
          </cell>
          <cell r="T121">
            <v>0.36313976471236975</v>
          </cell>
          <cell r="U121">
            <v>0.39958321577246159</v>
          </cell>
          <cell r="V121">
            <v>0.37436976457977689</v>
          </cell>
          <cell r="W121">
            <v>0.36247069379721553</v>
          </cell>
          <cell r="X121">
            <v>0.45107804433647136</v>
          </cell>
          <cell r="Y121">
            <v>0.43031133439902564</v>
          </cell>
          <cell r="Z121">
            <v>0.37554363889709919</v>
          </cell>
          <cell r="AA121">
            <v>0.32864044168391998</v>
          </cell>
          <cell r="AB121">
            <v>0.44916865568995507</v>
          </cell>
          <cell r="AC121">
            <v>0.40751460295742775</v>
          </cell>
          <cell r="AD121">
            <v>0.38882054803471455</v>
          </cell>
          <cell r="AE121">
            <v>0.09</v>
          </cell>
          <cell r="AF121">
            <v>0.09</v>
          </cell>
          <cell r="AG121">
            <v>1.5348228342974404</v>
          </cell>
          <cell r="AH121" t="str">
            <v>NA</v>
          </cell>
          <cell r="AI121">
            <v>1.387512109323064</v>
          </cell>
          <cell r="AJ121">
            <v>222</v>
          </cell>
          <cell r="AK121">
            <v>332.55599999999998</v>
          </cell>
          <cell r="AL121">
            <v>417.35777999999993</v>
          </cell>
          <cell r="AM121">
            <v>469.52750249999991</v>
          </cell>
          <cell r="AN121">
            <v>518.82789026249986</v>
          </cell>
          <cell r="AO121">
            <v>562.92826093481233</v>
          </cell>
          <cell r="AP121">
            <v>599.51859789557511</v>
          </cell>
          <cell r="AQ121">
            <v>630.24392603772333</v>
          </cell>
          <cell r="AR121">
            <v>653.87807326413804</v>
          </cell>
          <cell r="AS121">
            <v>669.40767750416126</v>
          </cell>
          <cell r="AT121">
            <v>7.4999999999999997E-2</v>
          </cell>
          <cell r="AU121">
            <v>7.2499999999999995E-2</v>
          </cell>
          <cell r="AV121">
            <v>6.9999999999999993E-2</v>
          </cell>
          <cell r="AW121">
            <v>6.9999999999999993E-2</v>
          </cell>
        </row>
        <row r="122">
          <cell r="I122" t="str">
            <v>Views (ads served)</v>
          </cell>
          <cell r="L122">
            <v>2842.3684499999999</v>
          </cell>
          <cell r="M122">
            <v>5988.5585010000004</v>
          </cell>
          <cell r="N122">
            <v>8144.9836450000003</v>
          </cell>
          <cell r="O122">
            <v>11531.507998999999</v>
          </cell>
          <cell r="P122">
            <v>14644.938435</v>
          </cell>
          <cell r="Q122">
            <v>14463.974343</v>
          </cell>
          <cell r="R122">
            <v>14686.689833</v>
          </cell>
          <cell r="S122">
            <v>29153.233948000001</v>
          </cell>
          <cell r="T122">
            <v>32450.660894000001</v>
          </cell>
          <cell r="U122">
            <v>36414.207995999997</v>
          </cell>
          <cell r="V122">
            <v>37986.575336000002</v>
          </cell>
          <cell r="W122">
            <v>32</v>
          </cell>
          <cell r="X122">
            <v>20</v>
          </cell>
          <cell r="Y122">
            <v>13</v>
          </cell>
          <cell r="Z122">
            <v>68</v>
          </cell>
          <cell r="AA122">
            <v>9.5559999999999832</v>
          </cell>
          <cell r="AB122">
            <v>5.0340000000000487</v>
          </cell>
          <cell r="AC122">
            <v>0.28499999999996817</v>
          </cell>
          <cell r="AD122">
            <v>75.564999999999998</v>
          </cell>
          <cell r="AE122">
            <v>100</v>
          </cell>
          <cell r="AF122">
            <v>100</v>
          </cell>
          <cell r="AG122">
            <v>9.6402222222222225</v>
          </cell>
          <cell r="AH122">
            <v>28507.418595000003</v>
          </cell>
          <cell r="AI122">
            <v>72948.836558999988</v>
          </cell>
          <cell r="AJ122">
            <v>159809.56739933667</v>
          </cell>
          <cell r="AK122">
            <v>110.55599999999998</v>
          </cell>
          <cell r="AL122">
            <v>84.801779999999951</v>
          </cell>
          <cell r="AM122">
            <v>52.169722499999978</v>
          </cell>
          <cell r="AN122">
            <v>49.300387762499952</v>
          </cell>
          <cell r="AO122">
            <v>44.100370672312465</v>
          </cell>
          <cell r="AP122">
            <v>36.590336960762784</v>
          </cell>
          <cell r="AQ122">
            <v>30.725328142148214</v>
          </cell>
          <cell r="AR122">
            <v>23.634147226414711</v>
          </cell>
          <cell r="AS122">
            <v>15.529604240023218</v>
          </cell>
          <cell r="AT122">
            <v>100</v>
          </cell>
          <cell r="AU122">
            <v>100</v>
          </cell>
          <cell r="AV122">
            <v>100</v>
          </cell>
          <cell r="AW122">
            <v>100</v>
          </cell>
        </row>
        <row r="123">
          <cell r="I123" t="str">
            <v>Total opex ex-COGS (GAAP)</v>
          </cell>
          <cell r="L123" t="str">
            <v>NA</v>
          </cell>
          <cell r="M123" t="str">
            <v>NA</v>
          </cell>
          <cell r="N123" t="str">
            <v>NA</v>
          </cell>
          <cell r="O123" t="str">
            <v>NA</v>
          </cell>
          <cell r="P123">
            <v>4.7879999999999994</v>
          </cell>
          <cell r="Q123">
            <v>4.9830000000000005</v>
          </cell>
          <cell r="R123">
            <v>5.2470000000000008</v>
          </cell>
          <cell r="S123">
            <v>8.1999999999999993</v>
          </cell>
          <cell r="T123">
            <v>7.9470000000000001</v>
          </cell>
          <cell r="U123">
            <v>9.39</v>
          </cell>
          <cell r="V123">
            <v>10.103</v>
          </cell>
          <cell r="W123">
            <v>13.317</v>
          </cell>
          <cell r="X123">
            <v>16.005000000000003</v>
          </cell>
          <cell r="Y123">
            <v>17.988</v>
          </cell>
          <cell r="Z123">
            <v>21.08</v>
          </cell>
          <cell r="AA123">
            <v>21.316000000000003</v>
          </cell>
          <cell r="AB123">
            <v>24.29</v>
          </cell>
          <cell r="AC123">
            <v>27.207000000000001</v>
          </cell>
          <cell r="AD123">
            <v>37.305461600000001</v>
          </cell>
          <cell r="AE123">
            <v>0.08</v>
          </cell>
          <cell r="AF123">
            <v>0.08</v>
          </cell>
          <cell r="AG123">
            <v>9.8079999999999998</v>
          </cell>
          <cell r="AH123" t="str">
            <v>NA</v>
          </cell>
          <cell r="AI123">
            <v>1.5589422036197513</v>
          </cell>
          <cell r="AJ123">
            <v>1.1907075552889035</v>
          </cell>
          <cell r="AK123">
            <v>0.75113426512540071</v>
          </cell>
          <cell r="AL123">
            <v>0.56435859816993972</v>
          </cell>
          <cell r="AM123">
            <v>0.44734620844380779</v>
          </cell>
          <cell r="AN123">
            <v>0.37795131398509785</v>
          </cell>
          <cell r="AO123">
            <v>0.30859883738467375</v>
          </cell>
          <cell r="AP123">
            <v>0.23928687277035388</v>
          </cell>
          <cell r="AQ123">
            <v>0.19157719100185866</v>
          </cell>
          <cell r="AR123">
            <v>0.14389541945089546</v>
          </cell>
          <cell r="AS123">
            <v>9.624035800848052E-2</v>
          </cell>
          <cell r="AT123">
            <v>6.5000000000000002E-2</v>
          </cell>
          <cell r="AU123">
            <v>6.25E-2</v>
          </cell>
          <cell r="AV123">
            <v>0.06</v>
          </cell>
          <cell r="AW123">
            <v>0.06</v>
          </cell>
        </row>
        <row r="124">
          <cell r="I124" t="str">
            <v>% of revenue</v>
          </cell>
          <cell r="L124">
            <v>1.4757221880762137</v>
          </cell>
          <cell r="M124">
            <v>0.8338252656434475</v>
          </cell>
          <cell r="N124">
            <v>0.73165976115037779</v>
          </cell>
          <cell r="O124">
            <v>0.53534215713883404</v>
          </cell>
          <cell r="P124">
            <v>0.54254957507082147</v>
          </cell>
          <cell r="Q124">
            <v>0.53823720025923538</v>
          </cell>
          <cell r="R124">
            <v>0.4768266085059979</v>
          </cell>
          <cell r="S124">
            <v>0.43754335414332207</v>
          </cell>
          <cell r="T124">
            <v>0.36974829014097615</v>
          </cell>
          <cell r="U124">
            <v>0.418318706285918</v>
          </cell>
          <cell r="V124">
            <v>0.40108777641033783</v>
          </cell>
          <cell r="W124">
            <v>0.38545254565978754</v>
          </cell>
          <cell r="X124">
            <v>0.48603097479501983</v>
          </cell>
          <cell r="Y124">
            <v>0.45642079622440435</v>
          </cell>
          <cell r="Z124">
            <v>0.44504496896508039</v>
          </cell>
          <cell r="AA124">
            <v>0.36777087646652867</v>
          </cell>
          <cell r="AB124">
            <v>0.4913224645009911</v>
          </cell>
          <cell r="AC124">
            <v>0.4772404357206757</v>
          </cell>
          <cell r="AD124">
            <v>0.44</v>
          </cell>
          <cell r="AE124">
            <v>0.46626639061421671</v>
          </cell>
          <cell r="AF124">
            <v>0.33699999999999997</v>
          </cell>
          <cell r="AG124">
            <v>1.5615347874542271</v>
          </cell>
          <cell r="AH124">
            <v>0.51052255237010624</v>
          </cell>
          <cell r="AI124">
            <v>0.54717950960673667</v>
          </cell>
          <cell r="AJ124">
            <v>0.59051458553891178</v>
          </cell>
          <cell r="AK124">
            <v>0.6184038021394509</v>
          </cell>
          <cell r="AL124">
            <v>0.63769207361657587</v>
          </cell>
          <cell r="AM124">
            <v>0.64769207361657588</v>
          </cell>
          <cell r="AN124">
            <v>0.65769207361657589</v>
          </cell>
          <cell r="AO124">
            <v>0.6676920736165759</v>
          </cell>
          <cell r="AP124">
            <v>0.67769207361657591</v>
          </cell>
          <cell r="AQ124">
            <v>0.68769207361657592</v>
          </cell>
          <cell r="AR124">
            <v>0.69769207361657593</v>
          </cell>
          <cell r="AS124">
            <v>0.70769207361657593</v>
          </cell>
          <cell r="AT124">
            <v>0.27250000000000002</v>
          </cell>
          <cell r="AU124">
            <v>0.26250000000000007</v>
          </cell>
          <cell r="AV124">
            <v>0.26250000000000001</v>
          </cell>
          <cell r="AW124">
            <v>0.26250000000000001</v>
          </cell>
        </row>
        <row r="125">
          <cell r="I125" t="str">
            <v>BPs change Y/Y</v>
          </cell>
          <cell r="L125">
            <v>40178</v>
          </cell>
          <cell r="P125">
            <v>910.97675384491095</v>
          </cell>
          <cell r="Q125">
            <v>647.19810439226092</v>
          </cell>
          <cell r="R125">
            <v>-339.01472992944383</v>
          </cell>
          <cell r="S125">
            <v>427.7321212381857</v>
          </cell>
          <cell r="T125">
            <v>40908</v>
          </cell>
          <cell r="U125">
            <v>491.76090311412457</v>
          </cell>
          <cell r="V125">
            <v>1007.4199327665706</v>
          </cell>
          <cell r="W125">
            <v>200</v>
          </cell>
          <cell r="X125">
            <v>41274</v>
          </cell>
          <cell r="Y125">
            <v>200</v>
          </cell>
          <cell r="Z125">
            <v>500</v>
          </cell>
          <cell r="AA125">
            <v>200</v>
          </cell>
          <cell r="AB125">
            <v>41639</v>
          </cell>
          <cell r="AC125">
            <v>200</v>
          </cell>
          <cell r="AD125">
            <v>200</v>
          </cell>
          <cell r="AE125">
            <v>200</v>
          </cell>
          <cell r="AG125">
            <v>9.8079999999999998</v>
          </cell>
          <cell r="AH125">
            <v>12.03</v>
          </cell>
          <cell r="AI125">
            <v>366.56957236630427</v>
          </cell>
          <cell r="AJ125">
            <v>433.35075932175118</v>
          </cell>
          <cell r="AK125">
            <v>278.89216600539112</v>
          </cell>
          <cell r="AL125">
            <v>192.88271477124974</v>
          </cell>
          <cell r="AM125">
            <v>100</v>
          </cell>
          <cell r="AN125">
            <v>100</v>
          </cell>
          <cell r="AO125">
            <v>100</v>
          </cell>
          <cell r="AP125">
            <v>100</v>
          </cell>
          <cell r="AQ125">
            <v>100</v>
          </cell>
          <cell r="AR125">
            <v>100</v>
          </cell>
          <cell r="AS125">
            <v>100</v>
          </cell>
        </row>
        <row r="126">
          <cell r="I126" t="str">
            <v>Revenue (reported)</v>
          </cell>
          <cell r="L126">
            <v>1.627</v>
          </cell>
          <cell r="M126">
            <v>3.3879999999999999</v>
          </cell>
          <cell r="N126">
            <v>4.1029999999999998</v>
          </cell>
          <cell r="O126">
            <v>7.1020000000000003</v>
          </cell>
          <cell r="P126">
            <v>8.8249999999999993</v>
          </cell>
          <cell r="Q126">
            <v>9.2579999999999991</v>
          </cell>
          <cell r="R126">
            <v>11.004</v>
          </cell>
          <cell r="S126">
            <v>18.741</v>
          </cell>
          <cell r="T126">
            <v>21.492999999999999</v>
          </cell>
          <cell r="U126">
            <v>22.446999999999999</v>
          </cell>
          <cell r="V126">
            <v>25.189</v>
          </cell>
          <cell r="W126">
            <v>34.548999999999999</v>
          </cell>
          <cell r="X126">
            <v>32.93</v>
          </cell>
          <cell r="Y126">
            <v>39.411000000000001</v>
          </cell>
          <cell r="Z126">
            <v>47.366</v>
          </cell>
          <cell r="AA126">
            <v>63.224670000000003</v>
          </cell>
          <cell r="AB126">
            <v>58.944699999999997</v>
          </cell>
          <cell r="AC126">
            <v>65.028149999999997</v>
          </cell>
          <cell r="AD126">
            <v>73.890960000000007</v>
          </cell>
          <cell r="AE126">
            <v>95.469251700000001</v>
          </cell>
          <cell r="AF126">
            <v>11.271863999999999</v>
          </cell>
          <cell r="AG126">
            <v>39813</v>
          </cell>
          <cell r="AH126">
            <v>16.22</v>
          </cell>
          <cell r="AI126">
            <v>47.827999999999996</v>
          </cell>
          <cell r="AJ126">
            <v>103.678</v>
          </cell>
          <cell r="AK126">
            <v>182.93167</v>
          </cell>
          <cell r="AL126">
            <v>293.33306170000003</v>
          </cell>
          <cell r="AM126">
            <v>439.99959255000005</v>
          </cell>
          <cell r="AN126">
            <v>624.79942142100003</v>
          </cell>
          <cell r="AO126">
            <v>837.23122470414</v>
          </cell>
          <cell r="AP126">
            <v>1054.9113431272165</v>
          </cell>
          <cell r="AQ126">
            <v>1271.168168468296</v>
          </cell>
          <cell r="AR126">
            <v>1461.8433937385403</v>
          </cell>
          <cell r="AS126">
            <v>1600.7185161437017</v>
          </cell>
          <cell r="AT126">
            <v>84.259634076496113</v>
          </cell>
          <cell r="AU126">
            <v>102.37071579852598</v>
          </cell>
          <cell r="AV126">
            <v>121.07406951085748</v>
          </cell>
          <cell r="AW126">
            <v>139.87649225764409</v>
          </cell>
        </row>
        <row r="127">
          <cell r="I127" t="str">
            <v>% change Y/Y</v>
          </cell>
          <cell r="L127" t="str">
            <v>NA</v>
          </cell>
          <cell r="M127" t="str">
            <v>NA</v>
          </cell>
          <cell r="N127" t="str">
            <v>NA</v>
          </cell>
          <cell r="O127" t="str">
            <v>NA</v>
          </cell>
          <cell r="P127">
            <v>4.4240934234787952</v>
          </cell>
          <cell r="Q127">
            <v>1.7325855962219596</v>
          </cell>
          <cell r="R127">
            <v>1.6819400438703389</v>
          </cell>
          <cell r="S127">
            <v>1.6388341312306389</v>
          </cell>
          <cell r="T127">
            <v>1.4354674220963175</v>
          </cell>
          <cell r="U127">
            <v>1.4246057463815078</v>
          </cell>
          <cell r="V127">
            <v>1.2890766993820431</v>
          </cell>
          <cell r="W127">
            <v>0.84349821247532142</v>
          </cell>
          <cell r="X127">
            <v>0.53212673893825913</v>
          </cell>
          <cell r="Y127">
            <v>0.75573573306009734</v>
          </cell>
          <cell r="Z127">
            <v>0.88042399460081788</v>
          </cell>
          <cell r="AA127">
            <v>0.83000000000000007</v>
          </cell>
          <cell r="AB127">
            <v>0.79</v>
          </cell>
          <cell r="AC127">
            <v>0.64999999999999991</v>
          </cell>
          <cell r="AD127">
            <v>0.56000000000000005</v>
          </cell>
          <cell r="AE127">
            <v>0.51</v>
          </cell>
          <cell r="AF127">
            <v>-2.9283360000000034</v>
          </cell>
          <cell r="AG127">
            <v>0.32946750000000158</v>
          </cell>
          <cell r="AH127" t="str">
            <v>NA</v>
          </cell>
          <cell r="AI127">
            <v>1.9487053020961773</v>
          </cell>
          <cell r="AJ127">
            <v>1.1677260182319982</v>
          </cell>
          <cell r="AK127">
            <v>0.76442128513281515</v>
          </cell>
          <cell r="AL127">
            <v>0.60351163743270941</v>
          </cell>
          <cell r="AM127">
            <v>0.5</v>
          </cell>
          <cell r="AN127">
            <v>0.41999999999999993</v>
          </cell>
          <cell r="AO127">
            <v>0.33999999999999986</v>
          </cell>
          <cell r="AP127">
            <v>0.26</v>
          </cell>
          <cell r="AQ127">
            <v>0.20500000000000007</v>
          </cell>
          <cell r="AR127">
            <v>0.14999999999999991</v>
          </cell>
          <cell r="AS127">
            <v>9.4999999999999973E-2</v>
          </cell>
          <cell r="AT127">
            <v>12.803294692058628</v>
          </cell>
          <cell r="AU127">
            <v>18.111081722029866</v>
          </cell>
          <cell r="AV127">
            <v>18.703353712331506</v>
          </cell>
          <cell r="AW127">
            <v>18.802422746786604</v>
          </cell>
        </row>
        <row r="128">
          <cell r="I128" t="str">
            <v>Effective CPM (revenue per '000 ad views)</v>
          </cell>
          <cell r="L128">
            <v>0.57240995621099022</v>
          </cell>
          <cell r="M128">
            <v>0.56574549608795743</v>
          </cell>
          <cell r="N128">
            <v>0.50374564011785683</v>
          </cell>
          <cell r="O128">
            <v>0.61587781932908336</v>
          </cell>
          <cell r="P128">
            <v>0.60259727544563069</v>
          </cell>
          <cell r="Q128">
            <v>0.64007303804991267</v>
          </cell>
          <cell r="R128">
            <v>0.74924983948900137</v>
          </cell>
          <cell r="S128">
            <v>0.64284463375239675</v>
          </cell>
          <cell r="T128">
            <v>0.66232857537807399</v>
          </cell>
          <cell r="U128">
            <v>0.61643521129076162</v>
          </cell>
          <cell r="V128">
            <v>0.66310268238706693</v>
          </cell>
          <cell r="W128">
            <v>0.65238339143775981</v>
          </cell>
          <cell r="X128">
            <v>0.6294685682518012</v>
          </cell>
          <cell r="Y128">
            <v>0.63750761484566476</v>
          </cell>
          <cell r="Z128">
            <v>0.65296586738137541</v>
          </cell>
          <cell r="AA128">
            <v>0.67856688642657836</v>
          </cell>
          <cell r="AB128">
            <v>0.65249118019103591</v>
          </cell>
          <cell r="AC128">
            <v>0.65616097786406091</v>
          </cell>
          <cell r="AD128">
            <v>0.66757734239808542</v>
          </cell>
          <cell r="AE128">
            <v>0.69353743670547607</v>
          </cell>
          <cell r="AF128">
            <v>0.12</v>
          </cell>
          <cell r="AG128">
            <v>6.2809999999999997</v>
          </cell>
          <cell r="AH128">
            <v>0.56897470200423095</v>
          </cell>
          <cell r="AI128">
            <v>0.6556375982955861</v>
          </cell>
          <cell r="AJ128">
            <v>0.64875965617832176</v>
          </cell>
          <cell r="AK128">
            <v>0.65368222705327839</v>
          </cell>
          <cell r="AL128">
            <v>0.67004269960166474</v>
          </cell>
          <cell r="AM128">
            <v>0.69441854584546558</v>
          </cell>
          <cell r="AN128">
            <v>0.71560898058784761</v>
          </cell>
          <cell r="AO128">
            <v>0.73278074730998288</v>
          </cell>
          <cell r="AP128">
            <v>0.74502825931383143</v>
          </cell>
          <cell r="AQ128">
            <v>0.7534208100428188</v>
          </cell>
          <cell r="AR128">
            <v>0.75744156049261568</v>
          </cell>
          <cell r="AS128">
            <v>0.7565845415928375</v>
          </cell>
          <cell r="AT128">
            <v>0.08</v>
          </cell>
          <cell r="AU128">
            <v>0.08</v>
          </cell>
          <cell r="AV128">
            <v>0.08</v>
          </cell>
          <cell r="AW128">
            <v>0.08</v>
          </cell>
        </row>
        <row r="129">
          <cell r="I129" t="str">
            <v>% change Y/Y</v>
          </cell>
          <cell r="L129">
            <v>40178</v>
          </cell>
          <cell r="M129" t="str">
            <v>NA</v>
          </cell>
          <cell r="N129" t="str">
            <v>NA</v>
          </cell>
          <cell r="O129" t="str">
            <v>NA</v>
          </cell>
          <cell r="P129">
            <v>40543</v>
          </cell>
          <cell r="Q129">
            <v>0.13137982091933331</v>
          </cell>
          <cell r="R129">
            <v>0.48735746737918384</v>
          </cell>
          <cell r="S129">
            <v>4.3785980882848019E-2</v>
          </cell>
          <cell r="T129">
            <v>40908</v>
          </cell>
          <cell r="U129">
            <v>-3.6929889800025872E-2</v>
          </cell>
          <cell r="V129">
            <v>-0.11497787862148623</v>
          </cell>
          <cell r="W129">
            <v>1.4838356244313067E-2</v>
          </cell>
          <cell r="X129">
            <v>41274</v>
          </cell>
          <cell r="Y129">
            <v>3.4184295719868807E-2</v>
          </cell>
          <cell r="Z129">
            <v>-1.5286946162245241E-2</v>
          </cell>
          <cell r="AA129">
            <v>4.0135134236194858E-2</v>
          </cell>
          <cell r="AB129">
            <v>41639</v>
          </cell>
          <cell r="AC129">
            <v>2.9259827779330783E-2</v>
          </cell>
          <cell r="AD129">
            <v>2.2377088522723465E-2</v>
          </cell>
          <cell r="AE129">
            <v>2.2062011245103097E-2</v>
          </cell>
          <cell r="AF129">
            <v>42004</v>
          </cell>
          <cell r="AG129" t="str">
            <v>NA</v>
          </cell>
          <cell r="AH129" t="str">
            <v>NA</v>
          </cell>
          <cell r="AI129">
            <v>0.15231414680842992</v>
          </cell>
          <cell r="AJ129">
            <v>-1.0490463230211966E-2</v>
          </cell>
          <cell r="AK129">
            <v>7.5876649049884115E-3</v>
          </cell>
          <cell r="AL129">
            <v>2.5028174044347873E-2</v>
          </cell>
          <cell r="AM129">
            <v>3.6379541569950824E-2</v>
          </cell>
          <cell r="AN129">
            <v>3.0515364068484541E-2</v>
          </cell>
          <cell r="AO129">
            <v>2.399601903825932E-2</v>
          </cell>
          <cell r="AP129">
            <v>1.671374698203909E-2</v>
          </cell>
          <cell r="AQ129">
            <v>1.1264741469963591E-2</v>
          </cell>
          <cell r="AR129">
            <v>5.3366596677471012E-3</v>
          </cell>
          <cell r="AS129">
            <v>-1.1314653756532289E-3</v>
          </cell>
          <cell r="AT129">
            <v>0.17917647058823527</v>
          </cell>
          <cell r="AU129">
            <v>0.21494374999999999</v>
          </cell>
          <cell r="AV129">
            <v>0.18270218749999989</v>
          </cell>
          <cell r="AW129">
            <v>0.15529685937499993</v>
          </cell>
        </row>
        <row r="130">
          <cell r="I130" t="str">
            <v>Revenue Metrics</v>
          </cell>
          <cell r="L130">
            <v>1</v>
          </cell>
          <cell r="M130">
            <v>2</v>
          </cell>
          <cell r="N130">
            <v>3</v>
          </cell>
          <cell r="O130">
            <v>4</v>
          </cell>
          <cell r="P130">
            <v>1</v>
          </cell>
          <cell r="Q130">
            <v>2</v>
          </cell>
          <cell r="R130">
            <v>3</v>
          </cell>
          <cell r="S130">
            <v>4</v>
          </cell>
          <cell r="T130">
            <v>1</v>
          </cell>
          <cell r="U130">
            <v>2</v>
          </cell>
          <cell r="V130">
            <v>3</v>
          </cell>
          <cell r="W130">
            <v>4</v>
          </cell>
          <cell r="X130">
            <v>1</v>
          </cell>
          <cell r="Y130">
            <v>2</v>
          </cell>
          <cell r="Z130">
            <v>3</v>
          </cell>
          <cell r="AA130">
            <v>4</v>
          </cell>
          <cell r="AB130">
            <v>1</v>
          </cell>
          <cell r="AC130">
            <v>2</v>
          </cell>
          <cell r="AD130">
            <v>3</v>
          </cell>
          <cell r="AE130">
            <v>4</v>
          </cell>
          <cell r="AF130">
            <v>1</v>
          </cell>
          <cell r="AG130">
            <v>39813</v>
          </cell>
          <cell r="AH130">
            <v>40178</v>
          </cell>
          <cell r="AI130">
            <v>40543</v>
          </cell>
          <cell r="AJ130">
            <v>40908</v>
          </cell>
          <cell r="AK130">
            <v>41274</v>
          </cell>
          <cell r="AL130">
            <v>41639</v>
          </cell>
          <cell r="AM130">
            <v>42004</v>
          </cell>
          <cell r="AN130">
            <v>42369</v>
          </cell>
          <cell r="AO130">
            <v>42735</v>
          </cell>
          <cell r="AP130">
            <v>43100</v>
          </cell>
          <cell r="AQ130">
            <v>43465</v>
          </cell>
          <cell r="AR130">
            <v>43830</v>
          </cell>
          <cell r="AS130">
            <v>44196</v>
          </cell>
          <cell r="AT130">
            <v>43100</v>
          </cell>
          <cell r="AU130">
            <v>43465</v>
          </cell>
          <cell r="AV130">
            <v>43830</v>
          </cell>
          <cell r="AW130">
            <v>44196</v>
          </cell>
        </row>
        <row r="131">
          <cell r="I131" t="str">
            <v>Revenue by geography</v>
          </cell>
          <cell r="L131">
            <v>1.61073</v>
          </cell>
          <cell r="M131">
            <v>3.35412</v>
          </cell>
          <cell r="N131">
            <v>4.0619699999999996</v>
          </cell>
          <cell r="O131">
            <v>7.0309800000000005</v>
          </cell>
          <cell r="P131">
            <v>8.7367499999999989</v>
          </cell>
          <cell r="Q131">
            <v>9.0728399999999993</v>
          </cell>
          <cell r="R131">
            <v>10.673879999999999</v>
          </cell>
          <cell r="S131">
            <v>17.861861999999999</v>
          </cell>
          <cell r="T131">
            <v>20.192999999999998</v>
          </cell>
          <cell r="U131">
            <v>20.646999999999998</v>
          </cell>
          <cell r="V131">
            <v>22.166319999999999</v>
          </cell>
          <cell r="W131">
            <v>29.992846</v>
          </cell>
          <cell r="X131">
            <v>28.929999999999996</v>
          </cell>
          <cell r="Y131">
            <v>34.811</v>
          </cell>
          <cell r="Z131">
            <v>41.165999999999997</v>
          </cell>
          <cell r="AA131">
            <v>46.926286100000006</v>
          </cell>
          <cell r="AB131">
            <v>43.749629002075771</v>
          </cell>
          <cell r="AC131">
            <v>48.264855656086702</v>
          </cell>
          <cell r="AD131">
            <v>54.842964449852509</v>
          </cell>
          <cell r="AE131">
            <v>0.13</v>
          </cell>
          <cell r="AF131">
            <v>0.12</v>
          </cell>
          <cell r="AG131">
            <v>6.2181899999999999</v>
          </cell>
          <cell r="AH131">
            <v>16.0578</v>
          </cell>
          <cell r="AI131">
            <v>46.345331999999992</v>
          </cell>
          <cell r="AJ131">
            <v>92.999166000000002</v>
          </cell>
          <cell r="AK131">
            <v>151.83328609999998</v>
          </cell>
          <cell r="AL131">
            <v>234.66644936000003</v>
          </cell>
          <cell r="AM131">
            <v>334.39969033800003</v>
          </cell>
          <cell r="AN131">
            <v>456.10357763733003</v>
          </cell>
          <cell r="AO131">
            <v>586.06185729289791</v>
          </cell>
          <cell r="AP131">
            <v>706.790599895235</v>
          </cell>
          <cell r="AQ131">
            <v>813.54762781970931</v>
          </cell>
          <cell r="AR131">
            <v>891.72447018050934</v>
          </cell>
          <cell r="AS131">
            <v>928.41673936334678</v>
          </cell>
          <cell r="AT131">
            <v>0.08</v>
          </cell>
          <cell r="AU131">
            <v>0.08</v>
          </cell>
          <cell r="AV131">
            <v>0.08</v>
          </cell>
          <cell r="AW131">
            <v>0.08</v>
          </cell>
        </row>
        <row r="132">
          <cell r="I132" t="str">
            <v>Total revenue</v>
          </cell>
          <cell r="L132">
            <v>1.627</v>
          </cell>
          <cell r="M132">
            <v>3.3879999999999999</v>
          </cell>
          <cell r="N132">
            <v>4.1029999999999998</v>
          </cell>
          <cell r="O132">
            <v>7.1020000000000003</v>
          </cell>
          <cell r="P132">
            <v>8.8249999999999993</v>
          </cell>
          <cell r="Q132">
            <v>9.2579999999999991</v>
          </cell>
          <cell r="R132">
            <v>11.004</v>
          </cell>
          <cell r="S132">
            <v>18.741</v>
          </cell>
          <cell r="T132">
            <v>21.492999999999999</v>
          </cell>
          <cell r="U132">
            <v>22.446999999999999</v>
          </cell>
          <cell r="V132">
            <v>25.189</v>
          </cell>
          <cell r="W132">
            <v>34.548999999999999</v>
          </cell>
          <cell r="X132">
            <v>32.93</v>
          </cell>
          <cell r="Y132">
            <v>39.411000000000001</v>
          </cell>
          <cell r="Z132">
            <v>47.366</v>
          </cell>
          <cell r="AA132">
            <v>57.96</v>
          </cell>
          <cell r="AB132">
            <v>49.438000000000002</v>
          </cell>
          <cell r="AC132">
            <v>57.009</v>
          </cell>
          <cell r="AD132">
            <v>84.785139999999998</v>
          </cell>
          <cell r="AE132">
            <v>0.125</v>
          </cell>
          <cell r="AF132">
            <v>0.11499999999999999</v>
          </cell>
          <cell r="AG132" t="str">
            <v>NA</v>
          </cell>
          <cell r="AH132">
            <v>50233.167110000002</v>
          </cell>
          <cell r="AI132">
            <v>106022.713349</v>
          </cell>
          <cell r="AJ132">
            <v>187855.66217079386</v>
          </cell>
          <cell r="AK132">
            <v>286930.55336249107</v>
          </cell>
          <cell r="AL132">
            <v>408552.32133966265</v>
          </cell>
          <cell r="AM132">
            <v>547835.79862880299</v>
          </cell>
          <cell r="AN132">
            <v>703587.47273539542</v>
          </cell>
          <cell r="AO132">
            <v>855588.91731690988</v>
          </cell>
          <cell r="AP132">
            <v>981993.62396131025</v>
          </cell>
          <cell r="AQ132">
            <v>1079503.5014725323</v>
          </cell>
          <cell r="AR132">
            <v>1134153.3662345789</v>
          </cell>
          <cell r="AS132">
            <v>1136048.2322245073</v>
          </cell>
          <cell r="AT132">
            <v>7.4999999999999997E-2</v>
          </cell>
          <cell r="AU132">
            <v>7.4999999999999997E-2</v>
          </cell>
          <cell r="AV132">
            <v>7.4999999999999997E-2</v>
          </cell>
          <cell r="AW132">
            <v>7.4999999999999997E-2</v>
          </cell>
        </row>
        <row r="133">
          <cell r="I133" t="str">
            <v>% change Y/Y</v>
          </cell>
          <cell r="L133" t="str">
            <v>NA</v>
          </cell>
          <cell r="M133" t="str">
            <v>NA</v>
          </cell>
          <cell r="N133" t="str">
            <v>NA</v>
          </cell>
          <cell r="O133" t="str">
            <v>NA</v>
          </cell>
          <cell r="P133">
            <v>4.4240934234787952</v>
          </cell>
          <cell r="Q133">
            <v>1.7325855962219596</v>
          </cell>
          <cell r="R133">
            <v>1.6819400438703389</v>
          </cell>
          <cell r="S133">
            <v>1.6388341312306389</v>
          </cell>
          <cell r="T133">
            <v>1.4354674220963175</v>
          </cell>
          <cell r="U133">
            <v>1.4246057463815078</v>
          </cell>
          <cell r="V133">
            <v>1.2890766993820431</v>
          </cell>
          <cell r="W133">
            <v>0.84349821247532142</v>
          </cell>
          <cell r="X133">
            <v>0.53212673893825913</v>
          </cell>
          <cell r="Y133">
            <v>0.75573573306009734</v>
          </cell>
          <cell r="Z133">
            <v>0.88042399460081788</v>
          </cell>
          <cell r="AA133">
            <v>0.67761729717213237</v>
          </cell>
          <cell r="AB133">
            <v>0.50130580018220483</v>
          </cell>
          <cell r="AC133">
            <v>0.44652508182994599</v>
          </cell>
          <cell r="AD133">
            <v>0.79</v>
          </cell>
          <cell r="AE133">
            <v>-50</v>
          </cell>
          <cell r="AF133">
            <v>-50</v>
          </cell>
          <cell r="AG133">
            <v>0.99</v>
          </cell>
          <cell r="AH133" t="str">
            <v>NA</v>
          </cell>
          <cell r="AI133">
            <v>1.1106117620820664</v>
          </cell>
          <cell r="AJ133">
            <v>0.77184356292052692</v>
          </cell>
          <cell r="AK133">
            <v>0.52739901500344821</v>
          </cell>
          <cell r="AL133">
            <v>0.42387179250137863</v>
          </cell>
          <cell r="AM133">
            <v>0.34091955917034844</v>
          </cell>
          <cell r="AN133">
            <v>0.28430357142857154</v>
          </cell>
          <cell r="AO133">
            <v>0.21603773584905639</v>
          </cell>
          <cell r="AP133">
            <v>0.1477400000000002</v>
          </cell>
          <cell r="AQ133">
            <v>9.9297872340425641E-2</v>
          </cell>
          <cell r="AR133">
            <v>5.0624999999999698E-2</v>
          </cell>
          <cell r="AS133">
            <v>1.6707317073170191E-3</v>
          </cell>
          <cell r="AT133">
            <v>-50</v>
          </cell>
          <cell r="AU133">
            <v>-50</v>
          </cell>
          <cell r="AV133">
            <v>-50</v>
          </cell>
          <cell r="AW133">
            <v>-50</v>
          </cell>
        </row>
        <row r="134">
          <cell r="I134" t="str">
            <v>% of total WW</v>
          </cell>
          <cell r="L134">
            <v>0.89896782380374951</v>
          </cell>
          <cell r="M134">
            <v>0.89045990078256965</v>
          </cell>
          <cell r="N134">
            <v>0.92464356603579168</v>
          </cell>
          <cell r="O134">
            <v>0.88419499570427673</v>
          </cell>
          <cell r="P134">
            <v>0.8178182226563756</v>
          </cell>
          <cell r="Q134">
            <v>0.81495188121544515</v>
          </cell>
          <cell r="R134">
            <v>0.7943449397371849</v>
          </cell>
          <cell r="S134">
            <v>0.77261325653106872</v>
          </cell>
          <cell r="T134">
            <v>0.75004059881333418</v>
          </cell>
          <cell r="U134">
            <v>0.71414870579745204</v>
          </cell>
          <cell r="V134">
            <v>0.66339569094705464</v>
          </cell>
          <cell r="W134">
            <v>0.66812486613216016</v>
          </cell>
          <cell r="X134">
            <v>0.67853021560886728</v>
          </cell>
          <cell r="Y134">
            <v>0.6832813173986958</v>
          </cell>
          <cell r="Z134">
            <v>0.66910442089262334</v>
          </cell>
          <cell r="AA134">
            <v>0.54221480475896522</v>
          </cell>
          <cell r="AB134">
            <v>0.54221480475896522</v>
          </cell>
          <cell r="AC134">
            <v>0.54221480475896522</v>
          </cell>
          <cell r="AD134">
            <v>0.54221480475896522</v>
          </cell>
          <cell r="AE134">
            <v>0.14000000000000001</v>
          </cell>
          <cell r="AF134">
            <v>0.13</v>
          </cell>
          <cell r="AG134">
            <v>6.2809999999999997</v>
          </cell>
          <cell r="AH134">
            <v>0.89959617357740185</v>
          </cell>
          <cell r="AI134">
            <v>0.79526225549273799</v>
          </cell>
          <cell r="AJ134">
            <v>0.69414810573090013</v>
          </cell>
          <cell r="AK134">
            <v>0.63405469829912864</v>
          </cell>
          <cell r="AL134">
            <v>0.59511399810868393</v>
          </cell>
          <cell r="AM134">
            <v>0.56000000000000005</v>
          </cell>
          <cell r="AN134">
            <v>0.53</v>
          </cell>
          <cell r="AO134">
            <v>0.49999999999999994</v>
          </cell>
          <cell r="AP134">
            <v>0.46999999999999992</v>
          </cell>
          <cell r="AQ134">
            <v>0.43999999999999989</v>
          </cell>
          <cell r="AR134">
            <v>0.40999999999999986</v>
          </cell>
          <cell r="AS134">
            <v>0.37999999999999984</v>
          </cell>
          <cell r="AT134">
            <v>0.09</v>
          </cell>
          <cell r="AU134">
            <v>0.09</v>
          </cell>
          <cell r="AV134">
            <v>0.09</v>
          </cell>
          <cell r="AW134">
            <v>0.09</v>
          </cell>
        </row>
        <row r="135">
          <cell r="I135" t="str">
            <v>US revenue (Qs=MS est.)</v>
          </cell>
          <cell r="L135">
            <v>1.61073</v>
          </cell>
          <cell r="M135">
            <v>3.35412</v>
          </cell>
          <cell r="N135">
            <v>4.0619699999999996</v>
          </cell>
          <cell r="O135">
            <v>7.0309800000000005</v>
          </cell>
          <cell r="P135">
            <v>8.7367499999999989</v>
          </cell>
          <cell r="Q135">
            <v>9.0728399999999993</v>
          </cell>
          <cell r="R135">
            <v>10.673879999999999</v>
          </cell>
          <cell r="S135">
            <v>17.838529999999999</v>
          </cell>
          <cell r="T135">
            <v>20.192999999999998</v>
          </cell>
          <cell r="U135">
            <v>20.646999999999998</v>
          </cell>
          <cell r="V135">
            <v>22.166319999999999</v>
          </cell>
          <cell r="W135">
            <v>30.350679999999997</v>
          </cell>
          <cell r="X135">
            <v>28.93</v>
          </cell>
          <cell r="Y135">
            <v>34.811</v>
          </cell>
          <cell r="Z135">
            <v>41.165999999999997</v>
          </cell>
          <cell r="AA135">
            <v>46.536000000000001</v>
          </cell>
          <cell r="AB135">
            <v>40.341408000000001</v>
          </cell>
          <cell r="AC135">
            <v>41.616569999999996</v>
          </cell>
          <cell r="AD135">
            <v>65.284557800000002</v>
          </cell>
          <cell r="AE135">
            <v>100</v>
          </cell>
          <cell r="AF135">
            <v>100</v>
          </cell>
          <cell r="AG135">
            <v>6.2810000000000005E-2</v>
          </cell>
          <cell r="AH135">
            <v>26762.327835</v>
          </cell>
          <cell r="AI135">
            <v>69857.345180999997</v>
          </cell>
          <cell r="AJ135">
            <v>135810.33104684547</v>
          </cell>
          <cell r="AK135">
            <v>210689.7362881304</v>
          </cell>
          <cell r="AL135">
            <v>306805.70205951267</v>
          </cell>
          <cell r="AM135">
            <v>416880.12474287901</v>
          </cell>
          <cell r="AN135">
            <v>542436.50779222196</v>
          </cell>
          <cell r="AO135">
            <v>668179.15195069159</v>
          </cell>
          <cell r="AP135">
            <v>776715.87609949999</v>
          </cell>
          <cell r="AQ135">
            <v>864637.14502393524</v>
          </cell>
          <cell r="AR135">
            <v>919750.93415311747</v>
          </cell>
          <cell r="AS135">
            <v>932648.07352388662</v>
          </cell>
          <cell r="AT135">
            <v>100</v>
          </cell>
          <cell r="AU135">
            <v>100</v>
          </cell>
          <cell r="AV135">
            <v>100</v>
          </cell>
          <cell r="AW135">
            <v>100</v>
          </cell>
        </row>
        <row r="136">
          <cell r="I136" t="str">
            <v>% change Y/Y</v>
          </cell>
          <cell r="L136" t="str">
            <v>NA</v>
          </cell>
          <cell r="M136" t="str">
            <v>NA</v>
          </cell>
          <cell r="N136" t="str">
            <v>NA</v>
          </cell>
          <cell r="O136" t="str">
            <v>NA</v>
          </cell>
          <cell r="P136">
            <v>4.4240934234787943</v>
          </cell>
          <cell r="Q136">
            <v>1.7049837215126469</v>
          </cell>
          <cell r="R136">
            <v>1.6277594369234634</v>
          </cell>
          <cell r="S136">
            <v>1.5371328036774385</v>
          </cell>
          <cell r="T136">
            <v>1.3112713537642717</v>
          </cell>
          <cell r="U136">
            <v>1.2756931677402004</v>
          </cell>
          <cell r="V136">
            <v>1.0766881396455648</v>
          </cell>
          <cell r="W136">
            <v>0.70141149522970769</v>
          </cell>
          <cell r="X136">
            <v>0.43267468924874963</v>
          </cell>
          <cell r="Y136">
            <v>0.68600765244345441</v>
          </cell>
          <cell r="Z136">
            <v>0.85714182597742883</v>
          </cell>
          <cell r="AA136">
            <v>0.53327701389227533</v>
          </cell>
          <cell r="AB136">
            <v>0.39444894573107514</v>
          </cell>
          <cell r="AC136">
            <v>0.19550056016776285</v>
          </cell>
          <cell r="AD136">
            <v>0.58588538599815387</v>
          </cell>
          <cell r="AE136">
            <v>0.13</v>
          </cell>
          <cell r="AF136">
            <v>0.12</v>
          </cell>
          <cell r="AG136" t="str">
            <v>NA</v>
          </cell>
          <cell r="AH136" t="str">
            <v>NA</v>
          </cell>
          <cell r="AI136">
            <v>1.6102865793923939</v>
          </cell>
          <cell r="AJ136">
            <v>0.94410953772952078</v>
          </cell>
          <cell r="AK136">
            <v>0.55135279226627132</v>
          </cell>
          <cell r="AL136">
            <v>0.45619671591376498</v>
          </cell>
          <cell r="AM136">
            <v>0.35877567445605907</v>
          </cell>
          <cell r="AN136">
            <v>0.30118102446544537</v>
          </cell>
          <cell r="AO136">
            <v>0.2318108061536206</v>
          </cell>
          <cell r="AP136">
            <v>0.16243656185911326</v>
          </cell>
          <cell r="AQ136">
            <v>0.11319617846097985</v>
          </cell>
          <cell r="AR136">
            <v>6.3742102044038962E-2</v>
          </cell>
          <cell r="AS136">
            <v>1.4022425954526962E-2</v>
          </cell>
          <cell r="AT136">
            <v>0.08</v>
          </cell>
          <cell r="AU136">
            <v>0.08</v>
          </cell>
          <cell r="AV136">
            <v>0.08</v>
          </cell>
          <cell r="AW136">
            <v>0.08</v>
          </cell>
        </row>
        <row r="137">
          <cell r="I137" t="str">
            <v>% of total</v>
          </cell>
          <cell r="L137">
            <v>0.99</v>
          </cell>
          <cell r="M137">
            <v>0.99</v>
          </cell>
          <cell r="N137">
            <v>0.99</v>
          </cell>
          <cell r="O137">
            <v>0.99</v>
          </cell>
          <cell r="P137">
            <v>0.99</v>
          </cell>
          <cell r="Q137">
            <v>0.98</v>
          </cell>
          <cell r="R137">
            <v>0.97</v>
          </cell>
          <cell r="S137">
            <v>0.95184515233978972</v>
          </cell>
          <cell r="T137">
            <v>0.93951519099241609</v>
          </cell>
          <cell r="U137">
            <v>0.91981111061611798</v>
          </cell>
          <cell r="V137">
            <v>0.88</v>
          </cell>
          <cell r="W137">
            <v>0.878482155778749</v>
          </cell>
          <cell r="X137">
            <v>0.87853021560886724</v>
          </cell>
          <cell r="Y137">
            <v>0.88328131739869575</v>
          </cell>
          <cell r="Z137">
            <v>0.86910442089262341</v>
          </cell>
          <cell r="AA137">
            <v>0.80289855072463767</v>
          </cell>
          <cell r="AB137">
            <v>0.81600000000000006</v>
          </cell>
          <cell r="AC137">
            <v>0.73</v>
          </cell>
          <cell r="AD137">
            <v>0.77</v>
          </cell>
          <cell r="AE137">
            <v>0.76</v>
          </cell>
          <cell r="AF137">
            <v>0.75</v>
          </cell>
          <cell r="AG137">
            <v>0.01</v>
          </cell>
          <cell r="AH137">
            <v>0.93878467970768564</v>
          </cell>
          <cell r="AI137">
            <v>0.95762110098219821</v>
          </cell>
          <cell r="AJ137">
            <v>0.84982603518022659</v>
          </cell>
          <cell r="AK137">
            <v>0.75287202065171643</v>
          </cell>
          <cell r="AL137">
            <v>0.70081742463583974</v>
          </cell>
          <cell r="AM137">
            <v>0.65793081384031005</v>
          </cell>
          <cell r="AN137">
            <v>0.62127528142070276</v>
          </cell>
          <cell r="AO137">
            <v>0.58481910833701034</v>
          </cell>
          <cell r="AP137">
            <v>0.54855346937154226</v>
          </cell>
          <cell r="AQ137">
            <v>0.51247005263040524</v>
          </cell>
          <cell r="AR137">
            <v>0.47656102275623091</v>
          </cell>
          <cell r="AS137">
            <v>0.44081898725982271</v>
          </cell>
          <cell r="AT137">
            <v>0.64089014969812452</v>
          </cell>
          <cell r="AU137">
            <v>0.6108901496981245</v>
          </cell>
          <cell r="AV137">
            <v>0.58089014969812447</v>
          </cell>
          <cell r="AW137">
            <v>0.55089014969812444</v>
          </cell>
        </row>
        <row r="138">
          <cell r="I138" t="str">
            <v>Fill rate (% of requests served)</v>
          </cell>
          <cell r="L138">
            <v>0.48157160335914684</v>
          </cell>
          <cell r="M138">
            <v>0.50204787372771775</v>
          </cell>
          <cell r="N138">
            <v>0.47981975070910576</v>
          </cell>
          <cell r="O138">
            <v>0.61420713439750896</v>
          </cell>
          <cell r="P138">
            <v>0.66202391328493992</v>
          </cell>
          <cell r="Q138">
            <v>0.63129497764031195</v>
          </cell>
          <cell r="R138">
            <v>0.52886864255756927</v>
          </cell>
          <cell r="S138">
            <v>0.76687083495937103</v>
          </cell>
          <cell r="T138">
            <v>0.71038929381997928</v>
          </cell>
          <cell r="U138">
            <v>0.70956300505503977</v>
          </cell>
          <cell r="V138">
            <v>0.6819876101786887</v>
          </cell>
          <cell r="W138">
            <v>0.77687083495937104</v>
          </cell>
          <cell r="X138">
            <v>0.72038929381997929</v>
          </cell>
          <cell r="Y138">
            <v>0.71956300505503978</v>
          </cell>
          <cell r="Z138">
            <v>0.70698761017868872</v>
          </cell>
          <cell r="AA138">
            <v>0.78687083495937105</v>
          </cell>
          <cell r="AB138">
            <v>0.7303892938199793</v>
          </cell>
          <cell r="AC138">
            <v>0.72956300505503979</v>
          </cell>
          <cell r="AD138">
            <v>0.71698761017868873</v>
          </cell>
          <cell r="AE138">
            <v>0.79687083495937105</v>
          </cell>
          <cell r="AG138" t="str">
            <v>NA</v>
          </cell>
          <cell r="AH138">
            <v>0.53276210469461671</v>
          </cell>
          <cell r="AI138">
            <v>0.65889037333959999</v>
          </cell>
          <cell r="AJ138">
            <v>0.72295042628723094</v>
          </cell>
          <cell r="AK138">
            <v>0.73428825832276379</v>
          </cell>
          <cell r="AL138">
            <v>0.75095816627227097</v>
          </cell>
          <cell r="AM138">
            <v>0.76095816627227097</v>
          </cell>
          <cell r="AN138">
            <v>0.77095816627227098</v>
          </cell>
          <cell r="AO138">
            <v>0.78095816627227099</v>
          </cell>
          <cell r="AP138">
            <v>0.790958166272271</v>
          </cell>
          <cell r="AQ138">
            <v>0.80095816627227101</v>
          </cell>
          <cell r="AR138">
            <v>0.81095816627227102</v>
          </cell>
          <cell r="AS138">
            <v>0.82095816627227103</v>
          </cell>
        </row>
        <row r="139">
          <cell r="I139" t="str">
            <v>International revenue (Qs=MS est.)</v>
          </cell>
          <cell r="L139">
            <v>1.627E-2</v>
          </cell>
          <cell r="M139">
            <v>3.388E-2</v>
          </cell>
          <cell r="N139">
            <v>4.1029999999999997E-2</v>
          </cell>
          <cell r="O139">
            <v>7.102E-2</v>
          </cell>
          <cell r="P139">
            <v>8.8249999999999995E-2</v>
          </cell>
          <cell r="Q139">
            <v>0.18515999999999999</v>
          </cell>
          <cell r="R139">
            <v>0.33011999999999997</v>
          </cell>
          <cell r="S139">
            <v>0.90247000000000011</v>
          </cell>
          <cell r="T139">
            <v>1.3</v>
          </cell>
          <cell r="U139">
            <v>1.8</v>
          </cell>
          <cell r="V139">
            <v>3.0226799999999998</v>
          </cell>
          <cell r="W139">
            <v>4.1983200000000007</v>
          </cell>
          <cell r="X139">
            <v>4</v>
          </cell>
          <cell r="Y139">
            <v>4.5999999999999996</v>
          </cell>
          <cell r="Z139">
            <v>6.2</v>
          </cell>
          <cell r="AA139">
            <v>11.424000000000001</v>
          </cell>
          <cell r="AB139">
            <v>9.0965920000000011</v>
          </cell>
          <cell r="AC139">
            <v>15.392430000000001</v>
          </cell>
          <cell r="AD139">
            <v>19.5005822</v>
          </cell>
          <cell r="AE139">
            <v>30.602880000000006</v>
          </cell>
          <cell r="AF139">
            <v>18.539250000000003</v>
          </cell>
          <cell r="AG139">
            <v>6.2810000000000005E-2</v>
          </cell>
          <cell r="AH139">
            <v>0.16220000000000001</v>
          </cell>
          <cell r="AI139">
            <v>1261.2826864498327</v>
          </cell>
          <cell r="AJ139">
            <v>640.60052947630948</v>
          </cell>
          <cell r="AK139">
            <v>113.37832035532847</v>
          </cell>
          <cell r="AL139">
            <v>166.6990794950718</v>
          </cell>
          <cell r="AM139">
            <v>100</v>
          </cell>
          <cell r="AN139">
            <v>100</v>
          </cell>
          <cell r="AO139">
            <v>100</v>
          </cell>
          <cell r="AP139">
            <v>100</v>
          </cell>
          <cell r="AQ139">
            <v>100</v>
          </cell>
          <cell r="AR139">
            <v>100</v>
          </cell>
          <cell r="AS139">
            <v>100</v>
          </cell>
          <cell r="AT139">
            <v>31.59736277868604</v>
          </cell>
          <cell r="AU139">
            <v>38.389018424447244</v>
          </cell>
          <cell r="AV139">
            <v>45.402776066571555</v>
          </cell>
          <cell r="AW139">
            <v>52.453684596616526</v>
          </cell>
        </row>
        <row r="140">
          <cell r="I140" t="str">
            <v>% change Y/Y</v>
          </cell>
          <cell r="L140" t="str">
            <v>NA</v>
          </cell>
          <cell r="M140" t="str">
            <v>NA</v>
          </cell>
          <cell r="N140" t="str">
            <v>NA</v>
          </cell>
          <cell r="O140" t="str">
            <v>NA</v>
          </cell>
          <cell r="P140">
            <v>4.4240934234787952</v>
          </cell>
          <cell r="Q140">
            <v>4.4651711924439192</v>
          </cell>
          <cell r="R140">
            <v>7.0458201316110163</v>
          </cell>
          <cell r="S140">
            <v>11.707265558997467</v>
          </cell>
          <cell r="T140">
            <v>13.730878186968839</v>
          </cell>
          <cell r="U140">
            <v>8.7213220998055743</v>
          </cell>
          <cell r="V140">
            <v>8.1563067975281722</v>
          </cell>
          <cell r="W140">
            <v>3.6520327545513984</v>
          </cell>
          <cell r="X140">
            <v>2.0769230769230766</v>
          </cell>
          <cell r="Y140">
            <v>1.5555555555555554</v>
          </cell>
          <cell r="Z140">
            <v>1.0511598978390038</v>
          </cell>
          <cell r="AA140">
            <v>1.7210884353741496</v>
          </cell>
          <cell r="AB140">
            <v>1.2741480000000003</v>
          </cell>
          <cell r="AC140">
            <v>2.346180434782609</v>
          </cell>
          <cell r="AD140">
            <v>2.1452551935483872</v>
          </cell>
          <cell r="AE140">
            <v>1.678823529411765</v>
          </cell>
          <cell r="AF140">
            <v>1.0380434782608696</v>
          </cell>
          <cell r="AG140" t="str">
            <v>NA</v>
          </cell>
          <cell r="AH140">
            <v>16.0578</v>
          </cell>
          <cell r="AI140">
            <v>46.345331999999992</v>
          </cell>
          <cell r="AJ140">
            <v>92.999166000000002</v>
          </cell>
          <cell r="AK140">
            <v>151.83328609999998</v>
          </cell>
          <cell r="AL140">
            <v>234.66644936000003</v>
          </cell>
          <cell r="AM140">
            <v>334.39969033800003</v>
          </cell>
          <cell r="AN140">
            <v>456.10357763733003</v>
          </cell>
          <cell r="AO140">
            <v>586.06185729289791</v>
          </cell>
          <cell r="AP140">
            <v>706.790599895235</v>
          </cell>
          <cell r="AQ140">
            <v>813.54762781970931</v>
          </cell>
          <cell r="AR140">
            <v>891.72447018050934</v>
          </cell>
          <cell r="AS140">
            <v>928.41673936334678</v>
          </cell>
          <cell r="AT140">
            <v>6.3774782900610454</v>
          </cell>
          <cell r="AU140">
            <v>6.7916556457612032</v>
          </cell>
          <cell r="AV140">
            <v>7.0137576421243111</v>
          </cell>
          <cell r="AW140">
            <v>7.0509085300449712</v>
          </cell>
        </row>
        <row r="141">
          <cell r="I141" t="str">
            <v>% of total</v>
          </cell>
          <cell r="L141">
            <v>0.01</v>
          </cell>
          <cell r="M141">
            <v>0.01</v>
          </cell>
          <cell r="N141">
            <v>0.01</v>
          </cell>
          <cell r="O141">
            <v>0.01</v>
          </cell>
          <cell r="P141">
            <v>0.01</v>
          </cell>
          <cell r="Q141">
            <v>0.02</v>
          </cell>
          <cell r="R141">
            <v>0.03</v>
          </cell>
          <cell r="S141">
            <v>4.8154847660210241E-2</v>
          </cell>
          <cell r="T141">
            <v>6.0484809007583872E-2</v>
          </cell>
          <cell r="U141">
            <v>8.0188889383882037E-2</v>
          </cell>
          <cell r="V141">
            <v>0.12</v>
          </cell>
          <cell r="W141">
            <v>0.121517844221251</v>
          </cell>
          <cell r="X141">
            <v>0.12146978439113271</v>
          </cell>
          <cell r="Y141">
            <v>0.11671868260130419</v>
          </cell>
          <cell r="Z141">
            <v>0.13089557910737659</v>
          </cell>
          <cell r="AA141">
            <v>0.19710144927536233</v>
          </cell>
          <cell r="AB141">
            <v>0.184</v>
          </cell>
          <cell r="AC141">
            <v>0.27</v>
          </cell>
          <cell r="AD141">
            <v>0.23</v>
          </cell>
          <cell r="AE141">
            <v>0.24000000000000002</v>
          </cell>
          <cell r="AF141">
            <v>0.25</v>
          </cell>
          <cell r="AG141">
            <v>0.01</v>
          </cell>
          <cell r="AH141" t="str">
            <v>NA</v>
          </cell>
          <cell r="AI141">
            <v>1.8861570078092882</v>
          </cell>
          <cell r="AJ141">
            <v>1.0066565927286919</v>
          </cell>
          <cell r="AK141">
            <v>0.63263062057997366</v>
          </cell>
          <cell r="AL141">
            <v>0.54555338547731047</v>
          </cell>
          <cell r="AM141">
            <v>0.42500000000000004</v>
          </cell>
          <cell r="AN141">
            <v>0.36394736842105258</v>
          </cell>
          <cell r="AO141">
            <v>0.28493150684931479</v>
          </cell>
          <cell r="AP141">
            <v>0.20600000000000018</v>
          </cell>
          <cell r="AQ141">
            <v>0.15104477611940292</v>
          </cell>
          <cell r="AR141">
            <v>9.6093749999999867E-2</v>
          </cell>
          <cell r="AS141">
            <v>4.1147540983606623E-2</v>
          </cell>
          <cell r="AT141">
            <v>0.03</v>
          </cell>
          <cell r="AU141">
            <v>0.03</v>
          </cell>
          <cell r="AV141">
            <v>0.03</v>
          </cell>
          <cell r="AW141">
            <v>0.03</v>
          </cell>
        </row>
        <row r="142">
          <cell r="I142" t="str">
            <v>Effective CPM (revenue per '000 ad views)</v>
          </cell>
          <cell r="L142">
            <v>0.62029650030226446</v>
          </cell>
          <cell r="M142">
            <v>0.60113461540212754</v>
          </cell>
          <cell r="N142">
            <v>0.53423446209381931</v>
          </cell>
          <cell r="O142">
            <v>0.64019136932011944</v>
          </cell>
          <cell r="P142">
            <v>0.62252645675771068</v>
          </cell>
          <cell r="Q142">
            <v>0.66392334473968662</v>
          </cell>
          <cell r="R142">
            <v>0.76355457790964953</v>
          </cell>
          <cell r="S142">
            <v>0.63388688264248116</v>
          </cell>
          <cell r="T142">
            <v>0.68211959028556968</v>
          </cell>
          <cell r="U142">
            <v>0.66432775261853716</v>
          </cell>
          <cell r="V142">
            <v>0.69919763137726121</v>
          </cell>
          <cell r="W142">
            <v>0.69068203655718563</v>
          </cell>
          <cell r="X142">
            <v>0.6834096351187543</v>
          </cell>
          <cell r="Y142">
            <v>0.7028793068317315</v>
          </cell>
          <cell r="Z142">
            <v>0.71032563495343037</v>
          </cell>
          <cell r="AA142">
            <v>0.77082639336248437</v>
          </cell>
          <cell r="AB142">
            <v>0.7631524963313433</v>
          </cell>
          <cell r="AC142">
            <v>0.78018547254550641</v>
          </cell>
          <cell r="AD142">
            <v>0.78014631726660832</v>
          </cell>
          <cell r="AE142">
            <v>0.7484790277268949</v>
          </cell>
          <cell r="AF142">
            <v>0.70064333132166556</v>
          </cell>
          <cell r="AG142" t="str">
            <v>NA</v>
          </cell>
          <cell r="AH142">
            <v>0.60001506965322626</v>
          </cell>
          <cell r="AI142">
            <v>0.66342818897453792</v>
          </cell>
          <cell r="AJ142">
            <v>0.68477239752785457</v>
          </cell>
          <cell r="AK142">
            <v>0.72064870731224984</v>
          </cell>
          <cell r="AL142">
            <v>0.76486990882092731</v>
          </cell>
          <cell r="AM142">
            <v>0.80214831672354059</v>
          </cell>
          <cell r="AN142">
            <v>0.84084233101072647</v>
          </cell>
          <cell r="AO142">
            <v>0.87710287814568999</v>
          </cell>
          <cell r="AP142">
            <v>0.90997315961221925</v>
          </cell>
          <cell r="AQ142">
            <v>0.94091218784868236</v>
          </cell>
          <cell r="AR142">
            <v>0.9695282027645733</v>
          </cell>
          <cell r="AS142">
            <v>0.99546309665922283</v>
          </cell>
        </row>
        <row r="143">
          <cell r="I143" t="str">
            <v>% change Y/Y</v>
          </cell>
          <cell r="L143" t="str">
            <v>NA</v>
          </cell>
          <cell r="M143" t="str">
            <v>NA</v>
          </cell>
          <cell r="N143" t="str">
            <v>NA</v>
          </cell>
          <cell r="O143" t="str">
            <v>NA</v>
          </cell>
          <cell r="P143">
            <v>3.5949847441660854E-3</v>
          </cell>
          <cell r="Q143">
            <v>0.10445036390984863</v>
          </cell>
          <cell r="R143">
            <v>0.42924994938937178</v>
          </cell>
          <cell r="S143">
            <v>-9.8478157934769328E-3</v>
          </cell>
          <cell r="T143">
            <v>9.5727872897541477E-2</v>
          </cell>
          <cell r="U143">
            <v>6.0911832978116642E-4</v>
          </cell>
          <cell r="V143">
            <v>-8.4285980851002917E-2</v>
          </cell>
          <cell r="W143">
            <v>8.9598247684102184E-2</v>
          </cell>
          <cell r="X143">
            <v>1.8912297074542561E-3</v>
          </cell>
          <cell r="Y143">
            <v>5.8030925339545458E-2</v>
          </cell>
          <cell r="Z143">
            <v>1.5915390837708543E-2</v>
          </cell>
          <cell r="AA143">
            <v>0.11603654440586153</v>
          </cell>
          <cell r="AB143">
            <v>0.11668384101539964</v>
          </cell>
          <cell r="AC143">
            <v>0.10998497887530201</v>
          </cell>
          <cell r="AD143">
            <v>9.8293907579099837E-2</v>
          </cell>
          <cell r="AE143">
            <v>-2.8991438056637175E-2</v>
          </cell>
          <cell r="AF143">
            <v>-7.3920930691117048E-2</v>
          </cell>
          <cell r="AG143">
            <v>0.01</v>
          </cell>
          <cell r="AH143" t="str">
            <v>NA</v>
          </cell>
          <cell r="AI143">
            <v>0.10568587778630412</v>
          </cell>
          <cell r="AJ143">
            <v>3.2172598192290236E-2</v>
          </cell>
          <cell r="AK143">
            <v>5.2391582829440564E-2</v>
          </cell>
          <cell r="AL143">
            <v>6.1363048403439091E-2</v>
          </cell>
          <cell r="AM143">
            <v>4.8738233093885475E-2</v>
          </cell>
          <cell r="AN143">
            <v>4.8237979785628271E-2</v>
          </cell>
          <cell r="AO143">
            <v>4.3124074273683144E-2</v>
          </cell>
          <cell r="AP143">
            <v>3.7475970362816913E-2</v>
          </cell>
          <cell r="AQ143">
            <v>3.399993495373832E-2</v>
          </cell>
          <cell r="AR143">
            <v>3.0413055846708836E-2</v>
          </cell>
          <cell r="AS143">
            <v>2.6750014925504217E-2</v>
          </cell>
        </row>
        <row r="144">
          <cell r="I144" t="str">
            <v>Requests / Fill Rate / eCPM by geography</v>
          </cell>
          <cell r="L144">
            <v>8.3657776339626233E-2</v>
          </cell>
          <cell r="M144">
            <v>6.2553072996392123E-2</v>
          </cell>
          <cell r="N144">
            <v>6.0524239909707678E-2</v>
          </cell>
          <cell r="O144">
            <v>3.947787893631638E-2</v>
          </cell>
          <cell r="P144">
            <v>3.3072139759247943E-2</v>
          </cell>
          <cell r="Q144">
            <v>3.7261851807471658E-2</v>
          </cell>
          <cell r="R144">
            <v>1.9092080727576954E-2</v>
          </cell>
          <cell r="S144">
            <v>-1.3934550651263367E-2</v>
          </cell>
          <cell r="T144">
            <v>2.988096187182987E-2</v>
          </cell>
          <cell r="U144">
            <v>7.7692741184418601E-2</v>
          </cell>
          <cell r="V144">
            <v>5.4433423282587379E-2</v>
          </cell>
          <cell r="W144">
            <v>5.8705732889706264E-2</v>
          </cell>
          <cell r="X144">
            <v>8.5693026765040203E-2</v>
          </cell>
          <cell r="Y144">
            <v>0.10254260570972584</v>
          </cell>
          <cell r="Z144">
            <v>8.7844970828395708E-2</v>
          </cell>
          <cell r="AA144">
            <v>0.13596228873141247</v>
          </cell>
          <cell r="AB144">
            <v>0.16959817925494103</v>
          </cell>
          <cell r="AC144">
            <v>0.18901534663821495</v>
          </cell>
          <cell r="AD144">
            <v>0.16862312082694464</v>
          </cell>
          <cell r="AE144">
            <v>7.9219358773779947E-2</v>
          </cell>
          <cell r="AH144">
            <v>5.4554917010641635E-2</v>
          </cell>
          <cell r="AI144">
            <v>1.1882464793362191E-2</v>
          </cell>
          <cell r="AJ144">
            <v>5.5510143096250353E-2</v>
          </cell>
          <cell r="AK144">
            <v>0.10244500689707969</v>
          </cell>
          <cell r="AL144">
            <v>0.14152412864976616</v>
          </cell>
          <cell r="AM144">
            <v>0.15513665572815638</v>
          </cell>
          <cell r="AN144">
            <v>0.17500248574298793</v>
          </cell>
          <cell r="AO144">
            <v>0.19695131369855101</v>
          </cell>
          <cell r="AP144">
            <v>0.22139415282086294</v>
          </cell>
          <cell r="AQ144">
            <v>0.24885346317313428</v>
          </cell>
          <cell r="AR144">
            <v>0.28000396774376002</v>
          </cell>
          <cell r="AS144">
            <v>0.3157327990913934</v>
          </cell>
        </row>
        <row r="145">
          <cell r="I145" t="str">
            <v>Worldwide</v>
          </cell>
          <cell r="L145" t="str">
            <v>NA</v>
          </cell>
          <cell r="M145" t="str">
            <v>NA</v>
          </cell>
          <cell r="N145" t="str">
            <v>NA</v>
          </cell>
          <cell r="O145" t="str">
            <v>NA</v>
          </cell>
          <cell r="P145">
            <v>4.1523715846902256</v>
          </cell>
          <cell r="Q145">
            <v>1.4152681051015419</v>
          </cell>
          <cell r="R145">
            <v>0.80315768246088348</v>
          </cell>
          <cell r="S145">
            <v>1.5281371656272658</v>
          </cell>
          <cell r="T145">
            <v>1.2158277440379011</v>
          </cell>
          <cell r="U145">
            <v>1.5175796867769651</v>
          </cell>
          <cell r="V145">
            <v>1.5864626929511871</v>
          </cell>
          <cell r="W145">
            <v>0.81654369006872241</v>
          </cell>
          <cell r="X145">
            <v>0.61210800901134221</v>
          </cell>
          <cell r="Y145">
            <v>0.69770101937002948</v>
          </cell>
          <cell r="Z145">
            <v>0.90961619455757092</v>
          </cell>
          <cell r="AA145">
            <v>0.75938677558837453</v>
          </cell>
          <cell r="AB145">
            <v>0.72684132962660919</v>
          </cell>
          <cell r="AC145">
            <v>0.60309375287670619</v>
          </cell>
          <cell r="AD145">
            <v>0.52585578991613691</v>
          </cell>
          <cell r="AE145">
            <v>0.47740546403879947</v>
          </cell>
          <cell r="AH145" t="str">
            <v>NA</v>
          </cell>
          <cell r="AI145">
            <v>1.5589422036197513</v>
          </cell>
          <cell r="AJ145">
            <v>1.1907075552889035</v>
          </cell>
          <cell r="AK145">
            <v>0.75113426512540071</v>
          </cell>
          <cell r="AL145">
            <v>0.56435859816993972</v>
          </cell>
          <cell r="AM145">
            <v>0.44734620844380779</v>
          </cell>
          <cell r="AN145">
            <v>0.37795131398509785</v>
          </cell>
          <cell r="AO145">
            <v>0.30859883738467375</v>
          </cell>
          <cell r="AP145">
            <v>0.23928687277035388</v>
          </cell>
          <cell r="AQ145">
            <v>0.19157719100185866</v>
          </cell>
          <cell r="AR145">
            <v>0.14389541945089546</v>
          </cell>
          <cell r="AS145">
            <v>9.624035800848052E-2</v>
          </cell>
        </row>
        <row r="146">
          <cell r="I146" t="str">
            <v>Requests (ads requested)</v>
          </cell>
          <cell r="L146">
            <v>5998.1648699999996</v>
          </cell>
          <cell r="M146">
            <v>12480.941863</v>
          </cell>
          <cell r="N146">
            <v>17137.692219</v>
          </cell>
          <cell r="O146">
            <v>20222.886214999999</v>
          </cell>
          <cell r="P146">
            <v>25921.589875000001</v>
          </cell>
          <cell r="Q146">
            <v>26562.014643999999</v>
          </cell>
          <cell r="R146">
            <v>33275.552841999997</v>
          </cell>
          <cell r="S146">
            <v>47558.767156000002</v>
          </cell>
          <cell r="T146">
            <v>55559.604204000003</v>
          </cell>
          <cell r="U146">
            <v>61333.103983000001</v>
          </cell>
          <cell r="V146">
            <v>70072.000929999995</v>
          </cell>
          <cell r="W146">
            <v>83662.928731254433</v>
          </cell>
          <cell r="X146">
            <v>86602.592755863661</v>
          </cell>
          <cell r="Y146">
            <v>100731.97953752714</v>
          </cell>
          <cell r="Z146">
            <v>122511.11125319339</v>
          </cell>
          <cell r="AA146">
            <v>131850.65922557519</v>
          </cell>
          <cell r="AB146">
            <v>121334.09840332915</v>
          </cell>
          <cell r="AC146">
            <v>125470.62501076485</v>
          </cell>
          <cell r="AD146">
            <v>195098.94467071048</v>
          </cell>
          <cell r="AE146">
            <v>250516.25252859289</v>
          </cell>
          <cell r="AF146">
            <v>166834.38530457759</v>
          </cell>
          <cell r="AG146">
            <v>172522.10938980166</v>
          </cell>
          <cell r="AH146">
            <v>0.51052255237010624</v>
          </cell>
          <cell r="AI146">
            <v>0.54717950960673667</v>
          </cell>
          <cell r="AJ146">
            <v>0.59051458553891178</v>
          </cell>
          <cell r="AK146">
            <v>0.6184038021394509</v>
          </cell>
          <cell r="AL146">
            <v>0.63769207361657587</v>
          </cell>
          <cell r="AM146">
            <v>0.64769207361657588</v>
          </cell>
          <cell r="AN146">
            <v>0.65769207361657589</v>
          </cell>
          <cell r="AO146">
            <v>0.6676920736165759</v>
          </cell>
          <cell r="AP146">
            <v>0.67769207361657591</v>
          </cell>
          <cell r="AQ146">
            <v>0.68769207361657592</v>
          </cell>
          <cell r="AR146">
            <v>0.69769207361657593</v>
          </cell>
          <cell r="AS146">
            <v>0.70769207361657593</v>
          </cell>
          <cell r="AT146">
            <v>1829420.5148151973</v>
          </cell>
          <cell r="AU146">
            <v>2110419.5058908113</v>
          </cell>
          <cell r="AV146">
            <v>2369747.8547746739</v>
          </cell>
          <cell r="AW146">
            <v>2602703.5478904438</v>
          </cell>
        </row>
        <row r="147">
          <cell r="I147" t="str">
            <v>% change Y/Y</v>
          </cell>
          <cell r="L147" t="str">
            <v>NA</v>
          </cell>
          <cell r="M147" t="str">
            <v>NA</v>
          </cell>
          <cell r="N147" t="str">
            <v>NA</v>
          </cell>
          <cell r="O147" t="str">
            <v>NA</v>
          </cell>
          <cell r="P147">
            <v>3.3215867580845613</v>
          </cell>
          <cell r="Q147">
            <v>1.1282059427536972</v>
          </cell>
          <cell r="R147">
            <v>0.94165891280906999</v>
          </cell>
          <cell r="S147">
            <v>1.3517299484543437</v>
          </cell>
          <cell r="T147">
            <v>1.143371778965776</v>
          </cell>
          <cell r="U147">
            <v>1.309053165018653</v>
          </cell>
          <cell r="V147">
            <v>1.1058102704624631</v>
          </cell>
          <cell r="W147">
            <v>0.75914839122778932</v>
          </cell>
          <cell r="X147">
            <v>0.55873307588517207</v>
          </cell>
          <cell r="Y147">
            <v>0.64237537310108273</v>
          </cell>
          <cell r="Z147">
            <v>0.74836039541069521</v>
          </cell>
          <cell r="AA147">
            <v>0.57597470259631245</v>
          </cell>
          <cell r="AB147">
            <v>0.40104464014576391</v>
          </cell>
          <cell r="AC147">
            <v>0.24558879500647032</v>
          </cell>
          <cell r="AD147">
            <v>0.59250000000000003</v>
          </cell>
          <cell r="AE147">
            <v>0.90000000000000013</v>
          </cell>
          <cell r="AF147">
            <v>0.37500000000000017</v>
          </cell>
          <cell r="AG147">
            <v>0.37499999999999983</v>
          </cell>
          <cell r="AH147">
            <v>5606.5180569999975</v>
          </cell>
          <cell r="AI147">
            <v>366.56957236630427</v>
          </cell>
          <cell r="AJ147">
            <v>433.35075932175118</v>
          </cell>
          <cell r="AK147">
            <v>278.89216600539112</v>
          </cell>
          <cell r="AL147">
            <v>192.88271477124974</v>
          </cell>
          <cell r="AM147">
            <v>100</v>
          </cell>
          <cell r="AN147">
            <v>100</v>
          </cell>
          <cell r="AO147">
            <v>100</v>
          </cell>
          <cell r="AP147">
            <v>100</v>
          </cell>
          <cell r="AQ147">
            <v>100</v>
          </cell>
          <cell r="AR147">
            <v>100</v>
          </cell>
          <cell r="AS147">
            <v>100</v>
          </cell>
          <cell r="AT147">
            <v>0.59999999999999987</v>
          </cell>
          <cell r="AU147">
            <v>0.60000000000000009</v>
          </cell>
          <cell r="AV147">
            <v>0.60000000000000009</v>
          </cell>
          <cell r="AW147">
            <v>0.6</v>
          </cell>
        </row>
        <row r="148">
          <cell r="I148" t="str">
            <v>Views (ads served)</v>
          </cell>
          <cell r="L148">
            <v>2842.3684499999999</v>
          </cell>
          <cell r="M148">
            <v>5988.5585010000004</v>
          </cell>
          <cell r="N148">
            <v>8144.9836450000003</v>
          </cell>
          <cell r="O148">
            <v>11531.507998999999</v>
          </cell>
          <cell r="P148">
            <v>14644.938435</v>
          </cell>
          <cell r="Q148">
            <v>14463.974343</v>
          </cell>
          <cell r="R148">
            <v>14686.689833</v>
          </cell>
          <cell r="S148">
            <v>29153.233948000001</v>
          </cell>
          <cell r="T148">
            <v>32450.660894000001</v>
          </cell>
          <cell r="U148">
            <v>36414.207995999997</v>
          </cell>
          <cell r="V148">
            <v>37986.575336000002</v>
          </cell>
          <cell r="W148">
            <v>52958.123173336673</v>
          </cell>
          <cell r="X148">
            <v>52313.970324928567</v>
          </cell>
          <cell r="Y148">
            <v>61820.438034361476</v>
          </cell>
          <cell r="Z148">
            <v>72539.779437406803</v>
          </cell>
          <cell r="AA148">
            <v>84779.169010413898</v>
          </cell>
          <cell r="AB148">
            <v>74204.213466510671</v>
          </cell>
          <cell r="AC148">
            <v>77630.198043046301</v>
          </cell>
          <cell r="AD148">
            <v>116495.09347742388</v>
          </cell>
          <cell r="AE148">
            <v>162333.00238242937</v>
          </cell>
          <cell r="AF148">
            <v>102864.96544297508</v>
          </cell>
          <cell r="AG148">
            <v>107604.13285613767</v>
          </cell>
          <cell r="AH148" t="str">
            <v>NA</v>
          </cell>
          <cell r="AI148">
            <v>3.8684782409503997</v>
          </cell>
          <cell r="AJ148">
            <v>2.0324724424370717</v>
          </cell>
          <cell r="AK148">
            <v>1.0007043903428561</v>
          </cell>
          <cell r="AL148">
            <v>0.67847173508572345</v>
          </cell>
          <cell r="AM148">
            <v>0.5485840386457872</v>
          </cell>
          <cell r="AN148">
            <v>0.44952272727272713</v>
          </cell>
          <cell r="AO148">
            <v>0.37127659574468108</v>
          </cell>
          <cell r="AP148">
            <v>0.29425999999999997</v>
          </cell>
          <cell r="AQ148">
            <v>0.24071698113207574</v>
          </cell>
          <cell r="AR148">
            <v>0.18790178571428573</v>
          </cell>
          <cell r="AS148">
            <v>0.13570338983050823</v>
          </cell>
          <cell r="AT148">
            <v>9.0000000000000011E-2</v>
          </cell>
          <cell r="AU148">
            <v>8.0000000000000016E-2</v>
          </cell>
          <cell r="AV148">
            <v>0.08</v>
          </cell>
          <cell r="AW148">
            <v>0.08</v>
          </cell>
        </row>
        <row r="149">
          <cell r="I149" t="str">
            <v>% change Y/Y</v>
          </cell>
          <cell r="L149" t="str">
            <v>NA</v>
          </cell>
          <cell r="M149" t="str">
            <v>NA</v>
          </cell>
          <cell r="N149" t="str">
            <v>NA</v>
          </cell>
          <cell r="O149" t="str">
            <v>NA</v>
          </cell>
          <cell r="P149">
            <v>4.1523715846902256</v>
          </cell>
          <cell r="Q149">
            <v>1.4152681051015419</v>
          </cell>
          <cell r="R149">
            <v>0.80315768246088348</v>
          </cell>
          <cell r="S149">
            <v>1.5281371656272658</v>
          </cell>
          <cell r="T149">
            <v>1.2158277440379011</v>
          </cell>
          <cell r="U149">
            <v>1.5175796867769651</v>
          </cell>
          <cell r="V149">
            <v>1.5864626929511871</v>
          </cell>
          <cell r="W149">
            <v>0.81654369006872241</v>
          </cell>
          <cell r="X149">
            <v>0.61210800901134221</v>
          </cell>
          <cell r="Y149">
            <v>0.69770101937002948</v>
          </cell>
          <cell r="Z149">
            <v>0.90961619455757092</v>
          </cell>
          <cell r="AA149">
            <v>0.60087185742825699</v>
          </cell>
          <cell r="AB149">
            <v>0.41843972089327353</v>
          </cell>
          <cell r="AC149">
            <v>0.25573678400494892</v>
          </cell>
          <cell r="AD149">
            <v>0.60594772111135642</v>
          </cell>
          <cell r="AE149">
            <v>0.9147746348220176</v>
          </cell>
          <cell r="AF149">
            <v>0.38624157089677102</v>
          </cell>
          <cell r="AG149">
            <v>0.38611179114177552</v>
          </cell>
          <cell r="AH149">
            <v>0.10040382642259818</v>
          </cell>
          <cell r="AI149">
            <v>0.20473774450726215</v>
          </cell>
          <cell r="AJ149">
            <v>0.30585189426910003</v>
          </cell>
          <cell r="AK149">
            <v>0.3659453017008712</v>
          </cell>
          <cell r="AL149">
            <v>0.40488600189131602</v>
          </cell>
          <cell r="AM149">
            <v>0.44</v>
          </cell>
          <cell r="AN149">
            <v>0.47</v>
          </cell>
          <cell r="AO149">
            <v>0.50000000000000011</v>
          </cell>
          <cell r="AP149">
            <v>0.53</v>
          </cell>
          <cell r="AQ149">
            <v>0.56000000000000005</v>
          </cell>
          <cell r="AR149">
            <v>0.59000000000000019</v>
          </cell>
          <cell r="AS149">
            <v>0.62000000000000011</v>
          </cell>
          <cell r="AT149">
            <v>6.5000000000000002E-2</v>
          </cell>
          <cell r="AU149">
            <v>6.25E-2</v>
          </cell>
          <cell r="AV149">
            <v>0.06</v>
          </cell>
          <cell r="AW149">
            <v>0.06</v>
          </cell>
        </row>
        <row r="150">
          <cell r="I150" t="str">
            <v>Fill rate (% of requests served)</v>
          </cell>
          <cell r="L150">
            <v>0.4738730114299109</v>
          </cell>
          <cell r="M150">
            <v>0.47981623235929022</v>
          </cell>
          <cell r="N150">
            <v>0.47526723790557535</v>
          </cell>
          <cell r="O150">
            <v>0.57022068345747257</v>
          </cell>
          <cell r="P150">
            <v>0.56497068681440199</v>
          </cell>
          <cell r="Q150">
            <v>0.54453604279851631</v>
          </cell>
          <cell r="R150">
            <v>0.44136576491263096</v>
          </cell>
          <cell r="S150">
            <v>0.61299389558129114</v>
          </cell>
          <cell r="T150">
            <v>0.58406933164696162</v>
          </cell>
          <cell r="U150">
            <v>0.59371213310992876</v>
          </cell>
          <cell r="V150">
            <v>0.54210775818928802</v>
          </cell>
          <cell r="W150">
            <v>0.63299389558129115</v>
          </cell>
          <cell r="X150">
            <v>0.60406933164696164</v>
          </cell>
          <cell r="Y150">
            <v>0.61371213310992878</v>
          </cell>
          <cell r="Z150">
            <v>0.59210775818928807</v>
          </cell>
          <cell r="AA150">
            <v>0.64299389558129116</v>
          </cell>
          <cell r="AB150">
            <v>0.61156933164696159</v>
          </cell>
          <cell r="AC150">
            <v>0.61871213310992879</v>
          </cell>
          <cell r="AD150">
            <v>0.59710775818928807</v>
          </cell>
          <cell r="AE150">
            <v>0.64799389558129117</v>
          </cell>
          <cell r="AF150">
            <v>0.61656933164696159</v>
          </cell>
          <cell r="AG150">
            <v>0.62371213310992879</v>
          </cell>
          <cell r="AH150">
            <v>1745.09076</v>
          </cell>
          <cell r="AI150">
            <v>3091.4913780000024</v>
          </cell>
          <cell r="AJ150">
            <v>23999.236352491211</v>
          </cell>
          <cell r="AK150">
            <v>69158.273079715233</v>
          </cell>
          <cell r="AL150">
            <v>130976.93757581843</v>
          </cell>
          <cell r="AM150">
            <v>216742.91885583935</v>
          </cell>
          <cell r="AN150">
            <v>330665.19770586898</v>
          </cell>
          <cell r="AO150">
            <v>474360.72478268598</v>
          </cell>
          <cell r="AP150">
            <v>639218.79475283308</v>
          </cell>
          <cell r="AQ150">
            <v>822558.31271242909</v>
          </cell>
          <cell r="AR150">
            <v>1010224.2216698667</v>
          </cell>
          <cell r="AS150">
            <v>1183068.5822429745</v>
          </cell>
          <cell r="AT150">
            <v>0.08</v>
          </cell>
          <cell r="AU150">
            <v>0.08</v>
          </cell>
          <cell r="AV150">
            <v>0.08</v>
          </cell>
          <cell r="AW150">
            <v>0.08</v>
          </cell>
        </row>
        <row r="151">
          <cell r="I151" t="str">
            <v>BPs change Y/Y</v>
          </cell>
          <cell r="L151" t="str">
            <v>NA</v>
          </cell>
          <cell r="M151" t="str">
            <v>NA</v>
          </cell>
          <cell r="N151" t="str">
            <v>NA</v>
          </cell>
          <cell r="O151" t="str">
            <v>NA</v>
          </cell>
          <cell r="P151">
            <v>910.97675384491095</v>
          </cell>
          <cell r="Q151">
            <v>647.19810439226092</v>
          </cell>
          <cell r="R151">
            <v>-339.01472992944383</v>
          </cell>
          <cell r="S151">
            <v>427.7321212381857</v>
          </cell>
          <cell r="T151">
            <v>190.98644832559631</v>
          </cell>
          <cell r="U151">
            <v>491.76090311412457</v>
          </cell>
          <cell r="V151">
            <v>1007.4199327665706</v>
          </cell>
          <cell r="W151">
            <v>200</v>
          </cell>
          <cell r="X151">
            <v>200</v>
          </cell>
          <cell r="Y151">
            <v>200</v>
          </cell>
          <cell r="Z151">
            <v>500</v>
          </cell>
          <cell r="AA151">
            <v>100</v>
          </cell>
          <cell r="AB151">
            <v>75</v>
          </cell>
          <cell r="AC151">
            <v>50</v>
          </cell>
          <cell r="AD151">
            <v>50</v>
          </cell>
          <cell r="AE151">
            <v>50</v>
          </cell>
          <cell r="AF151">
            <v>50</v>
          </cell>
          <cell r="AG151">
            <v>50</v>
          </cell>
          <cell r="AH151" t="str">
            <v>NA</v>
          </cell>
          <cell r="AI151">
            <v>0.771536156663853</v>
          </cell>
          <cell r="AJ151">
            <v>6.7629963723260271</v>
          </cell>
          <cell r="AK151">
            <v>1.8816864030149167</v>
          </cell>
          <cell r="AL151">
            <v>0.89387229818257552</v>
          </cell>
          <cell r="AM151">
            <v>0.65481742715486591</v>
          </cell>
          <cell r="AN151">
            <v>0.5256101535008022</v>
          </cell>
          <cell r="AO151">
            <v>0.43456501643888168</v>
          </cell>
          <cell r="AP151">
            <v>0.34753735154965004</v>
          </cell>
          <cell r="AQ151">
            <v>0.28681809650244716</v>
          </cell>
          <cell r="AR151">
            <v>0.22814906378928868</v>
          </cell>
          <cell r="AS151">
            <v>0.17109504688711774</v>
          </cell>
          <cell r="AT151">
            <v>0.03</v>
          </cell>
          <cell r="AU151">
            <v>0.03</v>
          </cell>
          <cell r="AV151">
            <v>0.03</v>
          </cell>
          <cell r="AW151">
            <v>0.03</v>
          </cell>
        </row>
        <row r="152">
          <cell r="I152" t="str">
            <v>Revenue (reported)</v>
          </cell>
          <cell r="L152">
            <v>1.627</v>
          </cell>
          <cell r="M152">
            <v>3.3879999999999999</v>
          </cell>
          <cell r="N152">
            <v>4.1029999999999998</v>
          </cell>
          <cell r="O152">
            <v>7.1020000000000003</v>
          </cell>
          <cell r="P152">
            <v>8.8249999999999993</v>
          </cell>
          <cell r="Q152">
            <v>9.2579999999999991</v>
          </cell>
          <cell r="R152">
            <v>11.004</v>
          </cell>
          <cell r="S152">
            <v>18.741</v>
          </cell>
          <cell r="T152">
            <v>21.492999999999999</v>
          </cell>
          <cell r="U152">
            <v>22.446999999999999</v>
          </cell>
          <cell r="V152">
            <v>25.189</v>
          </cell>
          <cell r="W152">
            <v>34.548999999999999</v>
          </cell>
          <cell r="X152">
            <v>32.93</v>
          </cell>
          <cell r="Y152">
            <v>39.411000000000001</v>
          </cell>
          <cell r="Z152">
            <v>47.366</v>
          </cell>
          <cell r="AA152">
            <v>57.96</v>
          </cell>
          <cell r="AB152">
            <v>49.438000000000002</v>
          </cell>
          <cell r="AC152">
            <v>57.009</v>
          </cell>
          <cell r="AD152">
            <v>84.785139999999998</v>
          </cell>
          <cell r="AE152">
            <v>127.51200000000001</v>
          </cell>
          <cell r="AF152">
            <v>74.157000000000011</v>
          </cell>
          <cell r="AG152">
            <v>85.513499999999993</v>
          </cell>
          <cell r="AH152">
            <v>6.1215320292314246E-2</v>
          </cell>
          <cell r="AI152">
            <v>4.2378899017801987E-2</v>
          </cell>
          <cell r="AJ152">
            <v>0.15017396481977352</v>
          </cell>
          <cell r="AK152">
            <v>0.24712797934828362</v>
          </cell>
          <cell r="AL152">
            <v>0.29918257536416021</v>
          </cell>
          <cell r="AM152">
            <v>0.34206918615968995</v>
          </cell>
          <cell r="AN152">
            <v>0.37872471857929729</v>
          </cell>
          <cell r="AO152">
            <v>0.41518089166298966</v>
          </cell>
          <cell r="AP152">
            <v>0.4514465306284578</v>
          </cell>
          <cell r="AQ152">
            <v>0.48752994736959476</v>
          </cell>
          <cell r="AR152">
            <v>0.52343897724376909</v>
          </cell>
          <cell r="AS152">
            <v>0.5591810127401774</v>
          </cell>
          <cell r="AT152">
            <v>1109.74979763648</v>
          </cell>
          <cell r="AU152">
            <v>1337.0265561924311</v>
          </cell>
          <cell r="AV152">
            <v>1556.084987158999</v>
          </cell>
          <cell r="AW152">
            <v>1760.0441585959034</v>
          </cell>
        </row>
        <row r="153">
          <cell r="I153" t="str">
            <v>% change Y/Y</v>
          </cell>
          <cell r="L153" t="str">
            <v>NA</v>
          </cell>
          <cell r="M153" t="str">
            <v>NA</v>
          </cell>
          <cell r="N153" t="str">
            <v>NA</v>
          </cell>
          <cell r="O153" t="str">
            <v>NA</v>
          </cell>
          <cell r="P153">
            <v>4.6830740740740735</v>
          </cell>
          <cell r="Q153">
            <v>4.8372592592592598</v>
          </cell>
          <cell r="R153">
            <v>5.1141481481481481</v>
          </cell>
          <cell r="S153">
            <v>8.0670370370370375</v>
          </cell>
          <cell r="T153">
            <v>7.8049629629629624</v>
          </cell>
          <cell r="U153">
            <v>8.969444444444445</v>
          </cell>
          <cell r="V153">
            <v>9.43</v>
          </cell>
          <cell r="W153">
            <v>12.523</v>
          </cell>
          <cell r="X153">
            <v>23.262999999999998</v>
          </cell>
          <cell r="Y153">
            <v>26.163999999999998</v>
          </cell>
          <cell r="Z153">
            <v>26.214000000000002</v>
          </cell>
          <cell r="AA153">
            <v>29.553000000000001</v>
          </cell>
          <cell r="AB153">
            <v>32.613999999999997</v>
          </cell>
          <cell r="AC153">
            <v>34.79</v>
          </cell>
          <cell r="AD153">
            <v>34.029999999999994</v>
          </cell>
          <cell r="AE153">
            <v>37.320597499999998</v>
          </cell>
          <cell r="AF153">
            <v>31.098536000000003</v>
          </cell>
          <cell r="AG153">
            <v>36.851807999999998</v>
          </cell>
          <cell r="AH153">
            <v>0.31126106118951558</v>
          </cell>
          <cell r="AI153">
            <v>0.11326131016067625</v>
          </cell>
          <cell r="AJ153">
            <v>0.28994398352903361</v>
          </cell>
          <cell r="AK153">
            <v>0.4176167348882634</v>
          </cell>
          <cell r="AL153">
            <v>0.47121005908505514</v>
          </cell>
          <cell r="AM153">
            <v>0.50353522841841847</v>
          </cell>
          <cell r="AN153">
            <v>0.52996647977079192</v>
          </cell>
          <cell r="AO153">
            <v>0.55442598096088103</v>
          </cell>
          <cell r="AP153">
            <v>0.57724855748794079</v>
          </cell>
          <cell r="AQ153">
            <v>0.59869728652995846</v>
          </cell>
          <cell r="AR153">
            <v>0.61898173804227941</v>
          </cell>
          <cell r="AS153">
            <v>0.63827092005340802</v>
          </cell>
          <cell r="AT153">
            <v>246.09020509970733</v>
          </cell>
          <cell r="AU153">
            <v>283.29608331465045</v>
          </cell>
          <cell r="AV153">
            <v>331.53122115485809</v>
          </cell>
          <cell r="AW153">
            <v>383.23788370852128</v>
          </cell>
        </row>
        <row r="154">
          <cell r="I154" t="str">
            <v>Effective CPM (revenue per '000 ad views)</v>
          </cell>
          <cell r="L154">
            <v>0.57240995621099022</v>
          </cell>
          <cell r="M154">
            <v>0.56574549608795743</v>
          </cell>
          <cell r="N154">
            <v>0.50374564011785683</v>
          </cell>
          <cell r="O154">
            <v>0.61587781932908336</v>
          </cell>
          <cell r="P154">
            <v>0.60259727544563069</v>
          </cell>
          <cell r="Q154">
            <v>0.64007303804991267</v>
          </cell>
          <cell r="R154">
            <v>0.74924983948900137</v>
          </cell>
          <cell r="S154">
            <v>0.64284463375239675</v>
          </cell>
          <cell r="T154">
            <v>0.66232857537807399</v>
          </cell>
          <cell r="U154">
            <v>0.61643521129076162</v>
          </cell>
          <cell r="V154">
            <v>0.66310268238706693</v>
          </cell>
          <cell r="W154">
            <v>0.65238339143775981</v>
          </cell>
          <cell r="X154">
            <v>0.6294685682518012</v>
          </cell>
          <cell r="Y154">
            <v>0.63750761484566476</v>
          </cell>
          <cell r="Z154">
            <v>0.65296586738137541</v>
          </cell>
          <cell r="AA154">
            <v>0.68365850569826248</v>
          </cell>
          <cell r="AB154">
            <v>0.66624249069511421</v>
          </cell>
          <cell r="AC154">
            <v>0.73436628318773889</v>
          </cell>
          <cell r="AD154">
            <v>0.72780009414242752</v>
          </cell>
          <cell r="AE154">
            <v>0.78549646793079753</v>
          </cell>
          <cell r="AF154">
            <v>0.72091600556761171</v>
          </cell>
          <cell r="AG154">
            <v>0.79470460594973669</v>
          </cell>
          <cell r="AH154">
            <v>50233.167110000002</v>
          </cell>
          <cell r="AI154">
            <v>-1979.9975102883932</v>
          </cell>
          <cell r="AJ154">
            <v>1766.8267336835736</v>
          </cell>
          <cell r="AK154">
            <v>1276.7275135922978</v>
          </cell>
          <cell r="AL154">
            <v>535.93324196791752</v>
          </cell>
          <cell r="AM154">
            <v>323.25169333363323</v>
          </cell>
          <cell r="AN154">
            <v>264.31251352373454</v>
          </cell>
          <cell r="AO154">
            <v>244.59501190089105</v>
          </cell>
          <cell r="AP154">
            <v>228.22576527059769</v>
          </cell>
          <cell r="AQ154">
            <v>214.48729042017666</v>
          </cell>
          <cell r="AR154">
            <v>202.84451512320945</v>
          </cell>
          <cell r="AS154">
            <v>192.89182011128614</v>
          </cell>
          <cell r="AT154">
            <v>0.23364944108472288</v>
          </cell>
          <cell r="AU154">
            <v>0.22138837741230649</v>
          </cell>
          <cell r="AV154">
            <v>0.21906009932217738</v>
          </cell>
          <cell r="AW154">
            <v>0.21918644228087744</v>
          </cell>
        </row>
        <row r="155">
          <cell r="I155" t="str">
            <v>% change Y/Y</v>
          </cell>
          <cell r="L155" t="str">
            <v>NA</v>
          </cell>
          <cell r="M155" t="str">
            <v>NA</v>
          </cell>
          <cell r="N155" t="str">
            <v>NA</v>
          </cell>
          <cell r="O155" t="str">
            <v>NA</v>
          </cell>
          <cell r="P155">
            <v>5.2737236498229922E-2</v>
          </cell>
          <cell r="Q155">
            <v>0.13137982091933331</v>
          </cell>
          <cell r="R155">
            <v>0.48735746737918384</v>
          </cell>
          <cell r="S155">
            <v>4.3785980882848019E-2</v>
          </cell>
          <cell r="T155">
            <v>9.9123083303473303E-2</v>
          </cell>
          <cell r="U155">
            <v>-3.6929889800025872E-2</v>
          </cell>
          <cell r="V155">
            <v>-0.11497787862148623</v>
          </cell>
          <cell r="W155">
            <v>1.4838356244313067E-2</v>
          </cell>
          <cell r="X155">
            <v>-4.9612848286842315E-2</v>
          </cell>
          <cell r="Y155">
            <v>3.4184295719868807E-2</v>
          </cell>
          <cell r="Z155">
            <v>-1.5286946162245241E-2</v>
          </cell>
          <cell r="AA155">
            <v>4.7939776933279665E-2</v>
          </cell>
          <cell r="AB155">
            <v>5.8420585710012185E-2</v>
          </cell>
          <cell r="AC155">
            <v>0.15193335120478957</v>
          </cell>
          <cell r="AD155">
            <v>0.11460664408258259</v>
          </cell>
          <cell r="AE155">
            <v>0.14896027970649128</v>
          </cell>
          <cell r="AF155">
            <v>8.2062485710652666E-2</v>
          </cell>
          <cell r="AG155">
            <v>8.2163797744200684E-2</v>
          </cell>
          <cell r="AH155">
            <v>0.16220000000000001</v>
          </cell>
          <cell r="AI155">
            <v>1.4826679999999999</v>
          </cell>
          <cell r="AJ155">
            <v>10.678833999999998</v>
          </cell>
          <cell r="AK155">
            <v>31.098383900000002</v>
          </cell>
          <cell r="AL155">
            <v>58.666612340000007</v>
          </cell>
          <cell r="AM155">
            <v>105.599902212</v>
          </cell>
          <cell r="AN155">
            <v>168.69584378367003</v>
          </cell>
          <cell r="AO155">
            <v>251.16936741124204</v>
          </cell>
          <cell r="AP155">
            <v>348.12074323198152</v>
          </cell>
          <cell r="AQ155">
            <v>457.62054064858671</v>
          </cell>
          <cell r="AR155">
            <v>570.11892355803093</v>
          </cell>
          <cell r="AS155">
            <v>672.30177678035488</v>
          </cell>
          <cell r="AT155">
            <v>4.5484538059505253E-2</v>
          </cell>
          <cell r="AU155">
            <v>3.6311428524389511E-2</v>
          </cell>
          <cell r="AV155">
            <v>2.8528781493779798E-2</v>
          </cell>
          <cell r="AW155">
            <v>2.1997294821666014E-2</v>
          </cell>
        </row>
        <row r="156">
          <cell r="I156" t="str">
            <v>% change Q/Q</v>
          </cell>
          <cell r="L156" t="str">
            <v>NA</v>
          </cell>
          <cell r="M156" t="str">
            <v>NA</v>
          </cell>
          <cell r="N156" t="str">
            <v>NA</v>
          </cell>
          <cell r="O156" t="str">
            <v>NA</v>
          </cell>
          <cell r="P156">
            <v>4.7879999999999994</v>
          </cell>
          <cell r="Q156">
            <v>4.9830000000000005</v>
          </cell>
          <cell r="R156">
            <v>5.2470000000000008</v>
          </cell>
          <cell r="S156">
            <v>8.1999999999999993</v>
          </cell>
          <cell r="T156">
            <v>7.9470000000000001</v>
          </cell>
          <cell r="U156">
            <v>9.39</v>
          </cell>
          <cell r="V156">
            <v>10.103</v>
          </cell>
          <cell r="W156">
            <v>13.317</v>
          </cell>
          <cell r="X156">
            <v>24.56</v>
          </cell>
          <cell r="Y156">
            <v>27.33</v>
          </cell>
          <cell r="Z156">
            <v>29.630000000000003</v>
          </cell>
          <cell r="AA156">
            <v>31.950000000000003</v>
          </cell>
          <cell r="AB156">
            <v>34.81</v>
          </cell>
          <cell r="AC156">
            <v>38.879999999999995</v>
          </cell>
          <cell r="AD156">
            <v>39.129999999999995</v>
          </cell>
          <cell r="AE156">
            <v>51.6745625</v>
          </cell>
          <cell r="AF156">
            <v>33.951348000000003</v>
          </cell>
          <cell r="AG156">
            <v>40.416040000000002</v>
          </cell>
          <cell r="AH156" t="str">
            <v>NA</v>
          </cell>
          <cell r="AI156">
            <v>8.1409864364981495</v>
          </cell>
          <cell r="AJ156">
            <v>6.2024445121901861</v>
          </cell>
          <cell r="AK156">
            <v>1.912151635656103</v>
          </cell>
          <cell r="AL156">
            <v>0.8864842793325991</v>
          </cell>
          <cell r="AM156">
            <v>0.79999999999999982</v>
          </cell>
          <cell r="AN156">
            <v>0.59750000000000014</v>
          </cell>
          <cell r="AO156">
            <v>0.48888888888888893</v>
          </cell>
          <cell r="AP156">
            <v>0.38600000000000034</v>
          </cell>
          <cell r="AQ156">
            <v>0.31454545454545491</v>
          </cell>
          <cell r="AR156">
            <v>0.24583333333333335</v>
          </cell>
          <cell r="AS156">
            <v>0.17923076923076908</v>
          </cell>
          <cell r="AT156">
            <v>279.11003787839337</v>
          </cell>
          <cell r="AU156">
            <v>323.10757173909769</v>
          </cell>
          <cell r="AV156">
            <v>378.35646722142963</v>
          </cell>
          <cell r="AW156">
            <v>437.1140383051378</v>
          </cell>
        </row>
        <row r="157">
          <cell r="I157" t="str">
            <v>Effective CPM (revenue per '000 ad views)</v>
          </cell>
          <cell r="L157">
            <v>6.6230111854558224E-2</v>
          </cell>
          <cell r="M157">
            <v>8.2854466472015637E-2</v>
          </cell>
          <cell r="N157">
            <v>7.5751892225680059E-2</v>
          </cell>
          <cell r="O157">
            <v>0.12938941261894357</v>
          </cell>
          <cell r="P157">
            <v>0.14453111924258383</v>
          </cell>
          <cell r="Q157">
            <v>0.23189028080054461</v>
          </cell>
          <cell r="R157">
            <v>0.46660555017831851</v>
          </cell>
          <cell r="S157">
            <v>0.90175167492261543</v>
          </cell>
          <cell r="T157">
            <v>0.45656527617973325</v>
          </cell>
          <cell r="U157">
            <v>0.33741547054978721</v>
          </cell>
          <cell r="V157">
            <v>0.48100710395016927</v>
          </cell>
          <cell r="W157">
            <v>0.47792723152511651</v>
          </cell>
          <cell r="X157">
            <v>0.40071681092470118</v>
          </cell>
          <cell r="Y157">
            <v>0.37416156473887963</v>
          </cell>
          <cell r="Z157">
            <v>0.42506286726144338</v>
          </cell>
          <cell r="AA157">
            <v>0.50465752899590732</v>
          </cell>
          <cell r="AB157">
            <v>0.46031134341027313</v>
          </cell>
          <cell r="AC157">
            <v>0.45013433403291692</v>
          </cell>
          <cell r="AD157">
            <v>0.47163754348797748</v>
          </cell>
          <cell r="AE157">
            <v>0.37662996739856286</v>
          </cell>
          <cell r="AF157">
            <v>0.37</v>
          </cell>
          <cell r="AG157">
            <v>0.35000000000000003</v>
          </cell>
          <cell r="AH157">
            <v>9.2946455117325813E-2</v>
          </cell>
          <cell r="AI157">
            <v>0.47959635616360391</v>
          </cell>
          <cell r="AJ157">
            <v>0.44496557486886434</v>
          </cell>
          <cell r="AK157">
            <v>0.44966975771871104</v>
          </cell>
          <cell r="AL157">
            <v>0.44791559052936136</v>
          </cell>
          <cell r="AM157">
            <v>0.487212697740944</v>
          </cell>
          <cell r="AN157">
            <v>0.51017114880570891</v>
          </cell>
          <cell r="AO157">
            <v>0.52949022608544938</v>
          </cell>
          <cell r="AP157">
            <v>0.54460342231737646</v>
          </cell>
          <cell r="AQ157">
            <v>0.5563381143636601</v>
          </cell>
          <cell r="AR157">
            <v>0.56434889535279953</v>
          </cell>
          <cell r="AS157">
            <v>0.56826948739162764</v>
          </cell>
          <cell r="AT157">
            <v>0.26500000000000001</v>
          </cell>
          <cell r="AU157">
            <v>0.25250000000000006</v>
          </cell>
          <cell r="AV157">
            <v>0.25</v>
          </cell>
          <cell r="AW157">
            <v>0.25000000000000006</v>
          </cell>
        </row>
        <row r="158">
          <cell r="I158" t="str">
            <v>US</v>
          </cell>
          <cell r="L158" t="str">
            <v>NA</v>
          </cell>
          <cell r="M158" t="str">
            <v>NA</v>
          </cell>
          <cell r="N158" t="str">
            <v>NA</v>
          </cell>
          <cell r="O158" t="str">
            <v>NA</v>
          </cell>
          <cell r="P158">
            <v>1.1822569099683111</v>
          </cell>
          <cell r="Q158">
            <v>1.7987662062716474</v>
          </cell>
          <cell r="R158">
            <v>5.1596553758447001</v>
          </cell>
          <cell r="S158">
            <v>5.9692848639656955</v>
          </cell>
          <cell r="T158">
            <v>2.1589409849751822</v>
          </cell>
          <cell r="U158">
            <v>0.45506516868642644</v>
          </cell>
          <cell r="V158">
            <v>3.0864514505554164E-2</v>
          </cell>
          <cell r="W158">
            <v>-0.47000128215328207</v>
          </cell>
          <cell r="X158">
            <v>-0.12232306784768832</v>
          </cell>
          <cell r="Y158">
            <v>0.10890459210189163</v>
          </cell>
          <cell r="Z158">
            <v>-0.11630646663904887</v>
          </cell>
          <cell r="AA158">
            <v>5.5929638881407895E-2</v>
          </cell>
          <cell r="AB158">
            <v>0.14871982123248229</v>
          </cell>
          <cell r="AC158">
            <v>0.20304803179625708</v>
          </cell>
          <cell r="AD158">
            <v>0.10957126536740613</v>
          </cell>
          <cell r="AE158">
            <v>-0.25369196780255054</v>
          </cell>
          <cell r="AH158" t="str">
            <v>NA</v>
          </cell>
          <cell r="AI158">
            <v>4.1599208980935529</v>
          </cell>
          <cell r="AJ158">
            <v>-7.2208182672109378E-2</v>
          </cell>
          <cell r="AK158">
            <v>1.0572015264850743E-2</v>
          </cell>
          <cell r="AL158">
            <v>-3.9010121522270458E-3</v>
          </cell>
          <cell r="AM158">
            <v>8.7733287348046973E-2</v>
          </cell>
          <cell r="AN158">
            <v>4.7122029395408216E-2</v>
          </cell>
          <cell r="AO158">
            <v>3.7867835774260561E-2</v>
          </cell>
          <cell r="AP158">
            <v>2.8542918239794046E-2</v>
          </cell>
          <cell r="AQ158">
            <v>2.1547224210142879E-2</v>
          </cell>
          <cell r="AR158">
            <v>1.4399123091363597E-2</v>
          </cell>
          <cell r="AS158">
            <v>6.9471067829010025E-3</v>
          </cell>
        </row>
        <row r="159">
          <cell r="I159" t="str">
            <v>US</v>
          </cell>
          <cell r="L159">
            <v>5392.1572200000001</v>
          </cell>
          <cell r="M159">
            <v>11113.778253</v>
          </cell>
          <cell r="N159">
            <v>15846.256847000001</v>
          </cell>
          <cell r="O159">
            <v>17880.97479</v>
          </cell>
          <cell r="P159">
            <v>21199.148560000001</v>
          </cell>
          <cell r="Q159">
            <v>21646.763803000002</v>
          </cell>
          <cell r="R159">
            <v>26432.267016999998</v>
          </cell>
          <cell r="S159">
            <v>36744.533968999996</v>
          </cell>
          <cell r="T159">
            <v>41671.958807000003</v>
          </cell>
          <cell r="U159">
            <v>43800.956832000003</v>
          </cell>
          <cell r="V159">
            <v>46485.463473000003</v>
          </cell>
          <cell r="W159">
            <v>56763.804244345352</v>
          </cell>
          <cell r="X159">
            <v>58762.475934923095</v>
          </cell>
          <cell r="Y159">
            <v>68828.279682580003</v>
          </cell>
          <cell r="Z159">
            <v>81972.726147979716</v>
          </cell>
          <cell r="AA159">
            <v>79492.57135918735</v>
          </cell>
          <cell r="AB159">
            <v>73605.281910613834</v>
          </cell>
          <cell r="AC159">
            <v>86166.500267341049</v>
          </cell>
          <cell r="AD159">
            <v>104191.7673366174</v>
          </cell>
          <cell r="AE159">
            <v>110177.43003789894</v>
          </cell>
          <cell r="AH159">
            <v>50233.167110000002</v>
          </cell>
          <cell r="AI159">
            <v>106022.713349</v>
          </cell>
          <cell r="AJ159">
            <v>188722.18335634537</v>
          </cell>
          <cell r="AK159">
            <v>289056.05312467017</v>
          </cell>
          <cell r="AL159">
            <v>374140.9795524712</v>
          </cell>
          <cell r="AM159">
            <v>492811.35583834792</v>
          </cell>
          <cell r="AN159">
            <v>620481.84303048009</v>
          </cell>
          <cell r="AO159">
            <v>749448.54469454789</v>
          </cell>
          <cell r="AP159">
            <v>871968.43654674466</v>
          </cell>
          <cell r="AQ159">
            <v>970998.14646564284</v>
          </cell>
          <cell r="AR159">
            <v>1041222.8940114954</v>
          </cell>
          <cell r="AS159">
            <v>1080524.8293468014</v>
          </cell>
        </row>
        <row r="160">
          <cell r="I160" t="str">
            <v>Requests (ads requested)</v>
          </cell>
          <cell r="L160">
            <v>5392.1572200000001</v>
          </cell>
          <cell r="M160">
            <v>11113.778253</v>
          </cell>
          <cell r="N160">
            <v>15846.256847000001</v>
          </cell>
          <cell r="O160">
            <v>17880.97479</v>
          </cell>
          <cell r="P160">
            <v>21199.148560000001</v>
          </cell>
          <cell r="Q160">
            <v>21646.763803000002</v>
          </cell>
          <cell r="R160">
            <v>26432.267016999998</v>
          </cell>
          <cell r="S160">
            <v>36744.533968999996</v>
          </cell>
          <cell r="T160">
            <v>41671.958807000003</v>
          </cell>
          <cell r="U160">
            <v>43800.956832000003</v>
          </cell>
          <cell r="V160">
            <v>46485.463473000003</v>
          </cell>
          <cell r="W160">
            <v>56763.804244345352</v>
          </cell>
          <cell r="X160">
            <v>58762.475934923095</v>
          </cell>
          <cell r="Y160">
            <v>68828.279682580003</v>
          </cell>
          <cell r="Z160">
            <v>81972.726147979716</v>
          </cell>
          <cell r="AA160">
            <v>79492.57135918735</v>
          </cell>
          <cell r="AB160">
            <v>74741.804616450769</v>
          </cell>
          <cell r="AC160">
            <v>66499.431255705378</v>
          </cell>
          <cell r="AD160">
            <v>111206.39846230499</v>
          </cell>
          <cell r="AE160">
            <v>140289.10141601204</v>
          </cell>
          <cell r="AF160">
            <v>91758.911917517689</v>
          </cell>
          <cell r="AG160">
            <v>93161.939070492896</v>
          </cell>
          <cell r="AH160">
            <v>0.53276210469461671</v>
          </cell>
          <cell r="AI160">
            <v>0.65889037333959999</v>
          </cell>
          <cell r="AJ160">
            <v>0.72295042628723094</v>
          </cell>
          <cell r="AK160">
            <v>0.73428825832276379</v>
          </cell>
          <cell r="AL160">
            <v>0.75095816627227097</v>
          </cell>
          <cell r="AM160">
            <v>0.76095816627227097</v>
          </cell>
          <cell r="AN160">
            <v>0.77095816627227098</v>
          </cell>
          <cell r="AO160">
            <v>0.78095816627227099</v>
          </cell>
          <cell r="AP160">
            <v>0.790958166272271</v>
          </cell>
          <cell r="AQ160">
            <v>0.80095816627227101</v>
          </cell>
          <cell r="AR160">
            <v>0.81095816627227102</v>
          </cell>
          <cell r="AS160">
            <v>0.82095816627227103</v>
          </cell>
          <cell r="AT160">
            <v>806573.48463769234</v>
          </cell>
          <cell r="AU160">
            <v>867150.58670131734</v>
          </cell>
          <cell r="AV160">
            <v>902613.61515193491</v>
          </cell>
          <cell r="AW160">
            <v>913263.03753911739</v>
          </cell>
        </row>
        <row r="161">
          <cell r="I161" t="str">
            <v>% change Y/Y</v>
          </cell>
          <cell r="L161" t="str">
            <v>NA</v>
          </cell>
          <cell r="M161" t="str">
            <v>NA</v>
          </cell>
          <cell r="N161" t="str">
            <v>NA</v>
          </cell>
          <cell r="O161" t="str">
            <v>NA</v>
          </cell>
          <cell r="P161">
            <v>2.9314781997398809</v>
          </cell>
          <cell r="Q161">
            <v>0.94774120107685045</v>
          </cell>
          <cell r="R161">
            <v>0.66804484315828394</v>
          </cell>
          <cell r="S161">
            <v>1.0549513883073929</v>
          </cell>
          <cell r="T161">
            <v>0.96573738275647036</v>
          </cell>
          <cell r="U161">
            <v>1.0234413435014096</v>
          </cell>
          <cell r="V161">
            <v>0.75866350938051319</v>
          </cell>
          <cell r="W161">
            <v>0.54482308286274295</v>
          </cell>
          <cell r="X161">
            <v>0.41012032112712316</v>
          </cell>
          <cell r="Y161">
            <v>0.57138758284603486</v>
          </cell>
          <cell r="Z161">
            <v>0.7634055901280119</v>
          </cell>
          <cell r="AA161">
            <v>0.4004095112618562</v>
          </cell>
          <cell r="AB161">
            <v>0.27193082706766969</v>
          </cell>
          <cell r="AC161">
            <v>-3.3835633225394179E-2</v>
          </cell>
          <cell r="AD161">
            <v>0.3566268158698509</v>
          </cell>
          <cell r="AE161">
            <v>0.76480769230769297</v>
          </cell>
          <cell r="AF161">
            <v>0.2276785714285714</v>
          </cell>
          <cell r="AG161">
            <v>0.40094339622641484</v>
          </cell>
          <cell r="AH161">
            <v>26762.327835</v>
          </cell>
          <cell r="AI161">
            <v>1261.2826864498327</v>
          </cell>
          <cell r="AJ161">
            <v>640.60052947630948</v>
          </cell>
          <cell r="AK161">
            <v>113.37832035532847</v>
          </cell>
          <cell r="AL161">
            <v>166.6990794950718</v>
          </cell>
          <cell r="AM161">
            <v>100</v>
          </cell>
          <cell r="AN161">
            <v>100</v>
          </cell>
          <cell r="AO161">
            <v>100</v>
          </cell>
          <cell r="AP161">
            <v>100</v>
          </cell>
          <cell r="AQ161">
            <v>100</v>
          </cell>
          <cell r="AR161">
            <v>100</v>
          </cell>
          <cell r="AS161">
            <v>100</v>
          </cell>
          <cell r="AT161">
            <v>0.11605872150240359</v>
          </cell>
          <cell r="AU161">
            <v>7.5104256732213104E-2</v>
          </cell>
          <cell r="AV161">
            <v>4.0896043887279854E-2</v>
          </cell>
          <cell r="AW161">
            <v>1.1798428705720232E-2</v>
          </cell>
        </row>
        <row r="162">
          <cell r="I162" t="str">
            <v>% of total WW</v>
          </cell>
          <cell r="L162">
            <v>0.89896782380374951</v>
          </cell>
          <cell r="M162">
            <v>0.89045990078256965</v>
          </cell>
          <cell r="N162">
            <v>0.92464356603579168</v>
          </cell>
          <cell r="O162">
            <v>0.88419499570427673</v>
          </cell>
          <cell r="P162">
            <v>40543</v>
          </cell>
          <cell r="Q162">
            <v>0.81495188121544515</v>
          </cell>
          <cell r="R162">
            <v>0.7943449397371849</v>
          </cell>
          <cell r="S162">
            <v>0.77261325653106872</v>
          </cell>
          <cell r="T162">
            <v>40908</v>
          </cell>
          <cell r="U162">
            <v>0.71414870579745204</v>
          </cell>
          <cell r="V162">
            <v>0.66339569094705464</v>
          </cell>
          <cell r="W162">
            <v>0.67848215577874904</v>
          </cell>
          <cell r="X162">
            <v>41274</v>
          </cell>
          <cell r="Y162">
            <v>0.6832813173986958</v>
          </cell>
          <cell r="Z162">
            <v>0.66910442089262334</v>
          </cell>
          <cell r="AA162">
            <v>0.60289855072463761</v>
          </cell>
          <cell r="AB162">
            <v>41639</v>
          </cell>
          <cell r="AC162">
            <v>0.53</v>
          </cell>
          <cell r="AD162">
            <v>0.57000000000000006</v>
          </cell>
          <cell r="AE162">
            <v>0.56000000000000005</v>
          </cell>
          <cell r="AF162">
            <v>42004</v>
          </cell>
          <cell r="AG162">
            <v>0.54</v>
          </cell>
          <cell r="AH162">
            <v>16.0578</v>
          </cell>
          <cell r="AI162">
            <v>46.345331999999992</v>
          </cell>
          <cell r="AJ162">
            <v>92.999166000000002</v>
          </cell>
          <cell r="AK162">
            <v>151.83328609999998</v>
          </cell>
          <cell r="AL162">
            <v>234.66644936000003</v>
          </cell>
          <cell r="AM162">
            <v>334.39969033800003</v>
          </cell>
          <cell r="AN162">
            <v>456.10357763733003</v>
          </cell>
          <cell r="AO162">
            <v>586.06185729289791</v>
          </cell>
          <cell r="AP162">
            <v>706.790599895235</v>
          </cell>
          <cell r="AQ162">
            <v>813.54762781970931</v>
          </cell>
          <cell r="AR162">
            <v>891.72447018050934</v>
          </cell>
          <cell r="AS162">
            <v>928.41673936334678</v>
          </cell>
          <cell r="AT162">
            <v>0.44089014969812451</v>
          </cell>
          <cell r="AU162">
            <v>0.41089014969812448</v>
          </cell>
          <cell r="AV162">
            <v>0.38089014969812446</v>
          </cell>
          <cell r="AW162">
            <v>0.35089014969812443</v>
          </cell>
        </row>
        <row r="163">
          <cell r="I163" t="str">
            <v>Views (ads served)</v>
          </cell>
          <cell r="L163">
            <v>2596.7097979999999</v>
          </cell>
          <cell r="M163">
            <v>5579.648741</v>
          </cell>
          <cell r="N163">
            <v>7603.3470100000004</v>
          </cell>
          <cell r="O163">
            <v>10982.622286</v>
          </cell>
          <cell r="P163">
            <v>14034.343288</v>
          </cell>
          <cell r="Q163">
            <v>13665.493270999999</v>
          </cell>
          <cell r="R163">
            <v>13979.197177</v>
          </cell>
          <cell r="S163">
            <v>28178.311444999999</v>
          </cell>
          <cell r="T163">
            <v>29603.313388999999</v>
          </cell>
          <cell r="U163">
            <v>31079.538553999999</v>
          </cell>
          <cell r="V163">
            <v>31702.510141999999</v>
          </cell>
          <cell r="W163">
            <v>44098.14399877486</v>
          </cell>
          <cell r="X163">
            <v>42331.858541872774</v>
          </cell>
          <cell r="Y163">
            <v>49526.283761166007</v>
          </cell>
          <cell r="Z163">
            <v>57953.701759192285</v>
          </cell>
          <cell r="AA163">
            <v>62152.923141675201</v>
          </cell>
          <cell r="AB163">
            <v>54123.477613787531</v>
          </cell>
          <cell r="AC163">
            <v>48016.779166945656</v>
          </cell>
          <cell r="AD163">
            <v>78899.561881599773</v>
          </cell>
          <cell r="AE163">
            <v>110038.67961337724</v>
          </cell>
          <cell r="AF163">
            <v>66675.63095743474</v>
          </cell>
          <cell r="AG163">
            <v>67501.694529670844</v>
          </cell>
          <cell r="AH163">
            <v>5.0309999999999997</v>
          </cell>
          <cell r="AI163">
            <v>14.016</v>
          </cell>
          <cell r="AJ163">
            <v>28</v>
          </cell>
          <cell r="AK163">
            <v>42.5</v>
          </cell>
          <cell r="AL163">
            <v>58.5</v>
          </cell>
          <cell r="AM163">
            <v>73.5</v>
          </cell>
          <cell r="AN163">
            <v>88.5</v>
          </cell>
          <cell r="AO163">
            <v>103.5</v>
          </cell>
          <cell r="AP163">
            <v>118.5</v>
          </cell>
          <cell r="AQ163">
            <v>133.5</v>
          </cell>
          <cell r="AR163">
            <v>148.5</v>
          </cell>
          <cell r="AS163">
            <v>163.5</v>
          </cell>
          <cell r="AT163">
            <v>43100</v>
          </cell>
          <cell r="AU163">
            <v>43465</v>
          </cell>
          <cell r="AV163">
            <v>43830</v>
          </cell>
          <cell r="AW163">
            <v>44196</v>
          </cell>
        </row>
        <row r="164">
          <cell r="I164" t="str">
            <v>% change Y/Y</v>
          </cell>
          <cell r="L164" t="str">
            <v>NA</v>
          </cell>
          <cell r="M164" t="str">
            <v>NA</v>
          </cell>
          <cell r="N164" t="str">
            <v>NA</v>
          </cell>
          <cell r="O164" t="str">
            <v>NA</v>
          </cell>
          <cell r="P164">
            <v>4.4046637397869137</v>
          </cell>
          <cell r="Q164">
            <v>1.4491673052076091</v>
          </cell>
          <cell r="R164">
            <v>0.8385583557628522</v>
          </cell>
          <cell r="S164">
            <v>1.5657179780206092</v>
          </cell>
          <cell r="T164">
            <v>1.1093479603218892</v>
          </cell>
          <cell r="U164">
            <v>1.2743078451441581</v>
          </cell>
          <cell r="V164">
            <v>1.267834822028278</v>
          </cell>
          <cell r="W164">
            <v>0.56496758454984342</v>
          </cell>
          <cell r="X164">
            <v>0.42997028696127138</v>
          </cell>
          <cell r="Y164">
            <v>0.59353343277974369</v>
          </cell>
          <cell r="Z164">
            <v>0.82804773185497016</v>
          </cell>
          <cell r="AA164">
            <v>0.40942265378338694</v>
          </cell>
          <cell r="AB164">
            <v>0.27855188687855548</v>
          </cell>
          <cell r="AC164">
            <v>-3.0478858488550031E-2</v>
          </cell>
          <cell r="AD164">
            <v>0.36142402446423838</v>
          </cell>
          <cell r="AE164">
            <v>0.7704505926864984</v>
          </cell>
          <cell r="AF164">
            <v>0.23191697756778384</v>
          </cell>
          <cell r="AG164">
            <v>0.40579388498715541</v>
          </cell>
          <cell r="AH164" t="str">
            <v>NA</v>
          </cell>
          <cell r="AI164">
            <v>1.7859272510435305</v>
          </cell>
          <cell r="AJ164">
            <v>0.99771689497716887</v>
          </cell>
          <cell r="AK164">
            <v>0.51785714285714279</v>
          </cell>
          <cell r="AL164">
            <v>0.37647058823529411</v>
          </cell>
          <cell r="AM164">
            <v>0.25641025641025639</v>
          </cell>
          <cell r="AN164">
            <v>0.20408163265306123</v>
          </cell>
          <cell r="AO164">
            <v>0.16949152542372881</v>
          </cell>
          <cell r="AP164">
            <v>0.14492753623188404</v>
          </cell>
          <cell r="AQ164">
            <v>0.12658227848101267</v>
          </cell>
          <cell r="AR164">
            <v>0.11235955056179781</v>
          </cell>
          <cell r="AS164">
            <v>0.10101010101010099</v>
          </cell>
          <cell r="AT164">
            <v>0.1306772625138064</v>
          </cell>
          <cell r="AU164">
            <v>8.9004293630126297E-2</v>
          </cell>
          <cell r="AV164">
            <v>5.418202769979108E-2</v>
          </cell>
          <cell r="AW164">
            <v>2.4550246885205018E-2</v>
          </cell>
        </row>
        <row r="165">
          <cell r="I165" t="str">
            <v>% of total WW</v>
          </cell>
          <cell r="L165">
            <v>0.91357255179215069</v>
          </cell>
          <cell r="M165">
            <v>0.93171816557662102</v>
          </cell>
          <cell r="N165">
            <v>0.93350058654414891</v>
          </cell>
          <cell r="O165">
            <v>0.95240121994039306</v>
          </cell>
          <cell r="P165">
            <v>0.95830674538441651</v>
          </cell>
          <cell r="Q165">
            <v>0.9447951819420618</v>
          </cell>
          <cell r="R165">
            <v>0.95182763004837811</v>
          </cell>
          <cell r="S165">
            <v>0.96655868420158975</v>
          </cell>
          <cell r="T165">
            <v>0.91225610121467615</v>
          </cell>
          <cell r="U165">
            <v>0.85350033034946149</v>
          </cell>
          <cell r="V165">
            <v>0.83457142060277878</v>
          </cell>
          <cell r="W165">
            <v>0.83269839179227878</v>
          </cell>
          <cell r="X165">
            <v>0.80918841141179576</v>
          </cell>
          <cell r="Y165">
            <v>0.80113123322804591</v>
          </cell>
          <cell r="Z165">
            <v>0.79892304896238941</v>
          </cell>
          <cell r="AA165">
            <v>0.73311550310242612</v>
          </cell>
          <cell r="AB165">
            <v>0.72938550367108412</v>
          </cell>
          <cell r="AC165">
            <v>0.61853222556923182</v>
          </cell>
          <cell r="AD165">
            <v>0.67727798250052551</v>
          </cell>
          <cell r="AE165">
            <v>0.67785772454417215</v>
          </cell>
          <cell r="AF165">
            <v>0.64818600453812913</v>
          </cell>
          <cell r="AG165">
            <v>0.62731507366838646</v>
          </cell>
          <cell r="AH165" t="str">
            <v>NA</v>
          </cell>
          <cell r="AI165">
            <v>0.10568587778630412</v>
          </cell>
          <cell r="AJ165">
            <v>3.2172598192290236E-2</v>
          </cell>
          <cell r="AK165">
            <v>5.2391582829440564E-2</v>
          </cell>
          <cell r="AL165">
            <v>6.1363048403439091E-2</v>
          </cell>
          <cell r="AM165">
            <v>4.8738233093885475E-2</v>
          </cell>
          <cell r="AN165">
            <v>4.8237979785628271E-2</v>
          </cell>
          <cell r="AO165">
            <v>4.3124074273683144E-2</v>
          </cell>
          <cell r="AP165">
            <v>3.7475970362816913E-2</v>
          </cell>
          <cell r="AQ165">
            <v>3.399993495373832E-2</v>
          </cell>
          <cell r="AR165">
            <v>3.0413055846708836E-2</v>
          </cell>
          <cell r="AS165">
            <v>2.6750014925504217E-2</v>
          </cell>
          <cell r="AT165">
            <v>1053.2454259562014</v>
          </cell>
          <cell r="AU165">
            <v>1279.6339474815748</v>
          </cell>
          <cell r="AV165">
            <v>1513.4258688857185</v>
          </cell>
          <cell r="AW165">
            <v>1748.456153220551</v>
          </cell>
        </row>
        <row r="166">
          <cell r="I166" t="str">
            <v>Fill rate (% of requests served)</v>
          </cell>
          <cell r="L166">
            <v>0.48157160335914684</v>
          </cell>
          <cell r="M166">
            <v>0.50204787372771775</v>
          </cell>
          <cell r="N166">
            <v>0.47981975070910576</v>
          </cell>
          <cell r="O166">
            <v>0.61420713439750896</v>
          </cell>
          <cell r="P166">
            <v>0.66202391328493992</v>
          </cell>
          <cell r="Q166">
            <v>0.63129497764031195</v>
          </cell>
          <cell r="R166">
            <v>0.52886864255756927</v>
          </cell>
          <cell r="S166">
            <v>0.76687083495937103</v>
          </cell>
          <cell r="T166">
            <v>0.71038929381997928</v>
          </cell>
          <cell r="U166">
            <v>0.70956300505503977</v>
          </cell>
          <cell r="V166">
            <v>0.6819876101786887</v>
          </cell>
          <cell r="W166">
            <v>0.77687083495937104</v>
          </cell>
          <cell r="X166">
            <v>0.72038929381997929</v>
          </cell>
          <cell r="Y166">
            <v>0.71956300505503978</v>
          </cell>
          <cell r="Z166">
            <v>0.70698761017868872</v>
          </cell>
          <cell r="AA166">
            <v>0.78187083495937104</v>
          </cell>
          <cell r="AB166">
            <v>0.72413929381997932</v>
          </cell>
          <cell r="AC166">
            <v>0.72206300505503973</v>
          </cell>
          <cell r="AD166">
            <v>0.70948761017868867</v>
          </cell>
          <cell r="AE166">
            <v>0.78437083495937099</v>
          </cell>
          <cell r="AF166">
            <v>0.72663929381997927</v>
          </cell>
          <cell r="AG166">
            <v>0.72456300505503968</v>
          </cell>
          <cell r="AH166">
            <v>5.4554917010641635E-2</v>
          </cell>
          <cell r="AI166">
            <v>1.1882464793362191E-2</v>
          </cell>
          <cell r="AJ166">
            <v>5.5510143096250353E-2</v>
          </cell>
          <cell r="AK166">
            <v>0.10244500689707969</v>
          </cell>
          <cell r="AL166">
            <v>0.14152412864976616</v>
          </cell>
          <cell r="AM166">
            <v>0.15513665572815638</v>
          </cell>
          <cell r="AN166">
            <v>0.17500248574298793</v>
          </cell>
          <cell r="AO166">
            <v>0.19695131369855101</v>
          </cell>
          <cell r="AP166">
            <v>0.22139415282086294</v>
          </cell>
          <cell r="AQ166">
            <v>0.24885346317313428</v>
          </cell>
          <cell r="AR166">
            <v>0.28000396774376002</v>
          </cell>
          <cell r="AS166">
            <v>0.3157327990913934</v>
          </cell>
          <cell r="AT166">
            <v>0.25287500000000018</v>
          </cell>
          <cell r="AU166">
            <v>0.21494374999999999</v>
          </cell>
          <cell r="AV166">
            <v>0.18270218749999989</v>
          </cell>
          <cell r="AW166">
            <v>0.15529685937499993</v>
          </cell>
        </row>
        <row r="167">
          <cell r="I167" t="str">
            <v>BPs change Y/Y</v>
          </cell>
          <cell r="L167">
            <v>1.61073</v>
          </cell>
          <cell r="M167">
            <v>3.35412</v>
          </cell>
          <cell r="N167">
            <v>4.0619699999999996</v>
          </cell>
          <cell r="O167">
            <v>7.0309800000000005</v>
          </cell>
          <cell r="P167">
            <v>1804.5230992579309</v>
          </cell>
          <cell r="Q167">
            <v>1292.4710391259421</v>
          </cell>
          <cell r="R167">
            <v>490.48891848463506</v>
          </cell>
          <cell r="S167">
            <v>1526.6370056186206</v>
          </cell>
          <cell r="T167">
            <v>483.65380535039361</v>
          </cell>
          <cell r="U167">
            <v>782.68027414727828</v>
          </cell>
          <cell r="V167">
            <v>1531.1896762111942</v>
          </cell>
          <cell r="W167">
            <v>100</v>
          </cell>
          <cell r="X167">
            <v>100</v>
          </cell>
          <cell r="Y167">
            <v>100</v>
          </cell>
          <cell r="Z167">
            <v>250</v>
          </cell>
          <cell r="AA167">
            <v>50</v>
          </cell>
          <cell r="AB167">
            <v>37.5</v>
          </cell>
          <cell r="AC167">
            <v>25</v>
          </cell>
          <cell r="AD167">
            <v>25</v>
          </cell>
          <cell r="AE167">
            <v>25</v>
          </cell>
          <cell r="AF167">
            <v>25</v>
          </cell>
          <cell r="AG167">
            <v>25</v>
          </cell>
          <cell r="AH167">
            <v>28507.418595000003</v>
          </cell>
          <cell r="AI167">
            <v>72948.836558999988</v>
          </cell>
          <cell r="AJ167">
            <v>159809.56739933667</v>
          </cell>
          <cell r="AK167">
            <v>279848.0093678456</v>
          </cell>
          <cell r="AL167">
            <v>437782.63963533111</v>
          </cell>
          <cell r="AM167">
            <v>633623.04359871836</v>
          </cell>
          <cell r="AN167">
            <v>873101.70549809095</v>
          </cell>
          <cell r="AO167">
            <v>1142539.8767333776</v>
          </cell>
          <cell r="AP167">
            <v>1415934.6708523331</v>
          </cell>
          <cell r="AQ167">
            <v>1687195.4577363643</v>
          </cell>
          <cell r="AR167">
            <v>1929975.1558229842</v>
          </cell>
          <cell r="AS167">
            <v>2115716.655766861</v>
          </cell>
          <cell r="AT167">
            <v>100</v>
          </cell>
          <cell r="AU167">
            <v>100</v>
          </cell>
          <cell r="AV167">
            <v>100</v>
          </cell>
          <cell r="AW167">
            <v>100</v>
          </cell>
        </row>
        <row r="168">
          <cell r="I168" t="str">
            <v>Revenue (reported)</v>
          </cell>
          <cell r="L168">
            <v>1.61073</v>
          </cell>
          <cell r="M168">
            <v>3.35412</v>
          </cell>
          <cell r="N168">
            <v>4.0619699999999996</v>
          </cell>
          <cell r="O168">
            <v>7.0309800000000005</v>
          </cell>
          <cell r="P168">
            <v>8.7367499999999989</v>
          </cell>
          <cell r="Q168">
            <v>9.0728399999999993</v>
          </cell>
          <cell r="R168">
            <v>10.673879999999999</v>
          </cell>
          <cell r="S168">
            <v>17.838529999999999</v>
          </cell>
          <cell r="T168">
            <v>20.192999999999998</v>
          </cell>
          <cell r="U168">
            <v>20.646999999999998</v>
          </cell>
          <cell r="V168">
            <v>22.166319999999999</v>
          </cell>
          <cell r="W168">
            <v>30.350679999999997</v>
          </cell>
          <cell r="X168">
            <v>28.93</v>
          </cell>
          <cell r="Y168">
            <v>34.811</v>
          </cell>
          <cell r="Z168">
            <v>41.165999999999997</v>
          </cell>
          <cell r="AA168">
            <v>46.536000000000001</v>
          </cell>
          <cell r="AB168">
            <v>40.341408000000001</v>
          </cell>
          <cell r="AC168">
            <v>41.616569999999996</v>
          </cell>
          <cell r="AD168">
            <v>65.284557800000002</v>
          </cell>
          <cell r="AE168">
            <v>96.909120000000001</v>
          </cell>
          <cell r="AF168">
            <v>55.617750000000008</v>
          </cell>
          <cell r="AG168">
            <v>63.279989999999998</v>
          </cell>
          <cell r="AH168" t="str">
            <v>NA</v>
          </cell>
          <cell r="AI168">
            <v>1.5589422036197513</v>
          </cell>
          <cell r="AJ168">
            <v>1.1907075552889035</v>
          </cell>
          <cell r="AK168">
            <v>0.75113426512540071</v>
          </cell>
          <cell r="AL168">
            <v>0.56435859816993972</v>
          </cell>
          <cell r="AM168">
            <v>0.44734620844380779</v>
          </cell>
          <cell r="AN168">
            <v>0.37795131398509785</v>
          </cell>
          <cell r="AO168">
            <v>0.30859883738467375</v>
          </cell>
          <cell r="AP168">
            <v>0.23928687277035388</v>
          </cell>
          <cell r="AQ168">
            <v>0.19157719100185866</v>
          </cell>
          <cell r="AR168">
            <v>0.14389541945089546</v>
          </cell>
          <cell r="AS168">
            <v>9.624035800848052E-2</v>
          </cell>
          <cell r="AT168">
            <v>735.30580935313242</v>
          </cell>
          <cell r="AU168">
            <v>854.96617898783256</v>
          </cell>
          <cell r="AV168">
            <v>965.76759406085444</v>
          </cell>
          <cell r="AW168">
            <v>1063.2945837080383</v>
          </cell>
        </row>
        <row r="169">
          <cell r="I169" t="str">
            <v>% change Y/Y</v>
          </cell>
          <cell r="L169" t="str">
            <v>NA</v>
          </cell>
          <cell r="M169" t="str">
            <v>NA</v>
          </cell>
          <cell r="N169" t="str">
            <v>NA</v>
          </cell>
          <cell r="O169" t="str">
            <v>NA</v>
          </cell>
          <cell r="P169">
            <v>4.4240934234787943</v>
          </cell>
          <cell r="Q169">
            <v>1.7049837215126469</v>
          </cell>
          <cell r="R169">
            <v>1.6277594369234634</v>
          </cell>
          <cell r="S169">
            <v>1.5371328036774385</v>
          </cell>
          <cell r="T169">
            <v>1.3112713537642717</v>
          </cell>
          <cell r="U169">
            <v>1.2756931677402004</v>
          </cell>
          <cell r="V169">
            <v>1.0766881396455648</v>
          </cell>
          <cell r="W169">
            <v>0.70141149522970769</v>
          </cell>
          <cell r="X169">
            <v>0.43267468924874963</v>
          </cell>
          <cell r="Y169">
            <v>0.68600765244345441</v>
          </cell>
          <cell r="Z169">
            <v>0.85714182597742883</v>
          </cell>
          <cell r="AA169">
            <v>0.53327701389227533</v>
          </cell>
          <cell r="AB169">
            <v>0.39444894573107514</v>
          </cell>
          <cell r="AC169">
            <v>0.19550056016776285</v>
          </cell>
          <cell r="AD169">
            <v>0.58588538599815387</v>
          </cell>
          <cell r="AE169">
            <v>1.0824548736462094</v>
          </cell>
          <cell r="AF169">
            <v>0.3786764705882355</v>
          </cell>
          <cell r="AG169">
            <v>0.52054794520547953</v>
          </cell>
          <cell r="AH169">
            <v>5606.5180569999975</v>
          </cell>
          <cell r="AI169">
            <v>27295.211168000002</v>
          </cell>
          <cell r="AJ169">
            <v>82771.975677460607</v>
          </cell>
          <cell r="AK169">
            <v>165602.25513524754</v>
          </cell>
          <cell r="AL169">
            <v>277958.7045109676</v>
          </cell>
          <cell r="AM169">
            <v>430442.41320834518</v>
          </cell>
          <cell r="AN169">
            <v>623936.06072761468</v>
          </cell>
          <cell r="AO169">
            <v>855588.91731691011</v>
          </cell>
          <cell r="AP169">
            <v>1107354.5121265841</v>
          </cell>
          <cell r="AQ169">
            <v>1373913.547328678</v>
          </cell>
          <cell r="AR169">
            <v>1632074.3562887853</v>
          </cell>
          <cell r="AS169">
            <v>1853552.3788926182</v>
          </cell>
          <cell r="AT169">
            <v>0.20125499459396989</v>
          </cell>
          <cell r="AU169">
            <v>0.16273551509129036</v>
          </cell>
          <cell r="AV169">
            <v>0.12959742478257574</v>
          </cell>
          <cell r="AW169">
            <v>0.10098391191311662</v>
          </cell>
        </row>
        <row r="170">
          <cell r="I170" t="str">
            <v>Effective CPM (revenue per '000 ad views)</v>
          </cell>
          <cell r="L170">
            <v>0.62029650030226446</v>
          </cell>
          <cell r="M170">
            <v>0.60113461540212754</v>
          </cell>
          <cell r="N170">
            <v>0.53423446209381931</v>
          </cell>
          <cell r="O170">
            <v>0.64019136932011944</v>
          </cell>
          <cell r="P170">
            <v>0.62252645675771068</v>
          </cell>
          <cell r="Q170">
            <v>0.66392334473968662</v>
          </cell>
          <cell r="R170">
            <v>0.76355457790964953</v>
          </cell>
          <cell r="S170">
            <v>0.6330588699332903</v>
          </cell>
          <cell r="T170">
            <v>0.68211959028556968</v>
          </cell>
          <cell r="U170">
            <v>0.66432775261853716</v>
          </cell>
          <cell r="V170">
            <v>0.69919763137726121</v>
          </cell>
          <cell r="W170">
            <v>0.68825300223164054</v>
          </cell>
          <cell r="X170">
            <v>0.68340963511875441</v>
          </cell>
          <cell r="Y170">
            <v>0.7028793068317315</v>
          </cell>
          <cell r="Z170">
            <v>0.71032563495343037</v>
          </cell>
          <cell r="AA170">
            <v>0.74873389130746071</v>
          </cell>
          <cell r="AB170">
            <v>0.74535875702346488</v>
          </cell>
          <cell r="AC170">
            <v>0.86670890305463244</v>
          </cell>
          <cell r="AD170">
            <v>0.82743878727703124</v>
          </cell>
          <cell r="AE170">
            <v>0.88068232316574346</v>
          </cell>
          <cell r="AF170">
            <v>0.83415408600341556</v>
          </cell>
          <cell r="AG170">
            <v>0.93745779925842954</v>
          </cell>
          <cell r="AH170">
            <v>5666.35233452594</v>
          </cell>
          <cell r="AI170">
            <v>5204.6829736729442</v>
          </cell>
          <cell r="AJ170">
            <v>5707.4845499763096</v>
          </cell>
          <cell r="AK170">
            <v>6584.6590439493084</v>
          </cell>
          <cell r="AL170">
            <v>7483.4639253902751</v>
          </cell>
          <cell r="AM170">
            <v>8620.7216816152159</v>
          </cell>
          <cell r="AN170">
            <v>9865.5559943287117</v>
          </cell>
          <cell r="AO170">
            <v>11039.032625443262</v>
          </cell>
          <cell r="AP170">
            <v>11948.815787783402</v>
          </cell>
          <cell r="AQ170">
            <v>12638.168222744302</v>
          </cell>
          <cell r="AR170">
            <v>12996.465695777671</v>
          </cell>
          <cell r="AS170">
            <v>12940.163032213217</v>
          </cell>
          <cell r="AT170">
            <v>0.69813339914158778</v>
          </cell>
          <cell r="AU170">
            <v>0.66813339914158776</v>
          </cell>
          <cell r="AV170">
            <v>0.63813339914158773</v>
          </cell>
          <cell r="AW170">
            <v>0.6081333991415877</v>
          </cell>
        </row>
        <row r="171">
          <cell r="I171" t="str">
            <v>% change Y/Y</v>
          </cell>
          <cell r="L171" t="str">
            <v>NA</v>
          </cell>
          <cell r="M171" t="str">
            <v>NA</v>
          </cell>
          <cell r="N171" t="str">
            <v>NA</v>
          </cell>
          <cell r="O171" t="str">
            <v>NA</v>
          </cell>
          <cell r="P171">
            <v>3.5949847441660854E-3</v>
          </cell>
          <cell r="Q171">
            <v>0.10445036390984863</v>
          </cell>
          <cell r="R171">
            <v>0.42924994938937178</v>
          </cell>
          <cell r="S171">
            <v>-1.1141198911200245E-2</v>
          </cell>
          <cell r="T171">
            <v>9.5727872897541477E-2</v>
          </cell>
          <cell r="U171">
            <v>6.0911832978116642E-4</v>
          </cell>
          <cell r="V171">
            <v>-8.4285980851002917E-2</v>
          </cell>
          <cell r="W171">
            <v>8.718641333335464E-2</v>
          </cell>
          <cell r="X171">
            <v>1.8912297074544782E-3</v>
          </cell>
          <cell r="Y171">
            <v>5.8030925339545458E-2</v>
          </cell>
          <cell r="Z171">
            <v>1.5915390837708543E-2</v>
          </cell>
          <cell r="AA171">
            <v>8.7875953871196621E-2</v>
          </cell>
          <cell r="AB171">
            <v>9.0647129805165427E-2</v>
          </cell>
          <cell r="AC171">
            <v>0.23308353885302457</v>
          </cell>
          <cell r="AD171">
            <v>0.1648724846193661</v>
          </cell>
          <cell r="AE171">
            <v>0.17622874213409867</v>
          </cell>
          <cell r="AF171">
            <v>0.11913099315361664</v>
          </cell>
          <cell r="AG171">
            <v>8.1629363624222018E-2</v>
          </cell>
          <cell r="AH171" t="str">
            <v>NA</v>
          </cell>
          <cell r="AI171">
            <v>-8.1475583161317866E-2</v>
          </cell>
          <cell r="AJ171">
            <v>9.6605610533188502E-2</v>
          </cell>
          <cell r="AK171">
            <v>0.1536884570237933</v>
          </cell>
          <cell r="AL171">
            <v>0.13649983627730666</v>
          </cell>
          <cell r="AM171">
            <v>0.15196943121037765</v>
          </cell>
          <cell r="AN171">
            <v>0.14440024381813221</v>
          </cell>
          <cell r="AO171">
            <v>0.11894683196660494</v>
          </cell>
          <cell r="AP171">
            <v>8.241511672347368E-2</v>
          </cell>
          <cell r="AQ171">
            <v>5.7692113361200281E-2</v>
          </cell>
          <cell r="AR171">
            <v>2.835042758716888E-2</v>
          </cell>
          <cell r="AS171">
            <v>-4.3321519005544706E-3</v>
          </cell>
          <cell r="AT171">
            <v>6.1165597396246607E-2</v>
          </cell>
          <cell r="AU171">
            <v>5.4544455311501761E-2</v>
          </cell>
          <cell r="AV171">
            <v>4.9804817100714827E-2</v>
          </cell>
          <cell r="AW171">
            <v>4.6954924454622793E-2</v>
          </cell>
        </row>
        <row r="172">
          <cell r="I172" t="str">
            <v>% variance from WW</v>
          </cell>
          <cell r="L172">
            <v>8.3657776339626233E-2</v>
          </cell>
          <cell r="M172">
            <v>6.2553072996392123E-2</v>
          </cell>
          <cell r="N172">
            <v>6.0524239909707678E-2</v>
          </cell>
          <cell r="O172">
            <v>3.947787893631638E-2</v>
          </cell>
          <cell r="P172">
            <v>3.3072139759247943E-2</v>
          </cell>
          <cell r="Q172">
            <v>3.7261851807471658E-2</v>
          </cell>
          <cell r="R172">
            <v>1.9092080727576954E-2</v>
          </cell>
          <cell r="S172">
            <v>-1.5222595484674528E-2</v>
          </cell>
          <cell r="T172">
            <v>2.988096187182987E-2</v>
          </cell>
          <cell r="U172">
            <v>7.7692741184418601E-2</v>
          </cell>
          <cell r="V172">
            <v>5.4433423282587379E-2</v>
          </cell>
          <cell r="W172">
            <v>5.4982409522764231E-2</v>
          </cell>
          <cell r="X172">
            <v>8.5693026765040425E-2</v>
          </cell>
          <cell r="Y172">
            <v>0.10254260570972584</v>
          </cell>
          <cell r="Z172">
            <v>8.7844970828395708E-2</v>
          </cell>
          <cell r="AA172">
            <v>9.5186975758800418E-2</v>
          </cell>
          <cell r="AB172">
            <v>0.11874995580934189</v>
          </cell>
          <cell r="AC172">
            <v>0.18021336613170802</v>
          </cell>
          <cell r="AD172">
            <v>0.1369039299891941</v>
          </cell>
          <cell r="AE172">
            <v>0.12117922755997901</v>
          </cell>
          <cell r="AF172">
            <v>0.15707527584527137</v>
          </cell>
          <cell r="AG172">
            <v>0.17963050955026394</v>
          </cell>
          <cell r="AH172">
            <v>1745.09076</v>
          </cell>
          <cell r="AI172">
            <v>3091.4913780000024</v>
          </cell>
          <cell r="AJ172">
            <v>23999.236352491211</v>
          </cell>
          <cell r="AK172">
            <v>69158.273079715233</v>
          </cell>
          <cell r="AL172">
            <v>130976.93757581843</v>
          </cell>
          <cell r="AM172">
            <v>216742.91885583935</v>
          </cell>
          <cell r="AN172">
            <v>330665.19770586898</v>
          </cell>
          <cell r="AO172">
            <v>474360.72478268598</v>
          </cell>
          <cell r="AP172">
            <v>639218.79475283308</v>
          </cell>
          <cell r="AQ172">
            <v>822558.31271242909</v>
          </cell>
          <cell r="AR172">
            <v>1010224.2216698667</v>
          </cell>
          <cell r="AS172">
            <v>1183068.5822429745</v>
          </cell>
          <cell r="AT172">
            <v>317.939616603069</v>
          </cell>
          <cell r="AU172">
            <v>424.66776849374224</v>
          </cell>
          <cell r="AV172">
            <v>547.65827482486407</v>
          </cell>
          <cell r="AW172">
            <v>685.16156951251264</v>
          </cell>
        </row>
        <row r="173">
          <cell r="I173" t="str">
            <v>International</v>
          </cell>
          <cell r="L173">
            <v>1.627</v>
          </cell>
          <cell r="M173">
            <v>3.3879999999999999</v>
          </cell>
          <cell r="N173">
            <v>4.1029999999999998</v>
          </cell>
          <cell r="O173">
            <v>7.1020000000000003</v>
          </cell>
          <cell r="P173">
            <v>8.8249999999999993</v>
          </cell>
          <cell r="Q173">
            <v>9.2579999999999991</v>
          </cell>
          <cell r="R173">
            <v>11.004</v>
          </cell>
          <cell r="S173">
            <v>18.741</v>
          </cell>
          <cell r="T173">
            <v>21.492999999999999</v>
          </cell>
          <cell r="U173">
            <v>22.446999999999999</v>
          </cell>
          <cell r="V173">
            <v>25.189</v>
          </cell>
          <cell r="W173">
            <v>34.548999999999999</v>
          </cell>
          <cell r="X173">
            <v>32.93</v>
          </cell>
          <cell r="Y173">
            <v>39.411000000000001</v>
          </cell>
          <cell r="Z173">
            <v>47.366</v>
          </cell>
          <cell r="AA173">
            <v>63.224670000000003</v>
          </cell>
          <cell r="AB173">
            <v>58.944699999999997</v>
          </cell>
          <cell r="AC173">
            <v>65.028149999999997</v>
          </cell>
          <cell r="AD173">
            <v>73.890960000000007</v>
          </cell>
          <cell r="AE173">
            <v>95.469251700000001</v>
          </cell>
          <cell r="AF173">
            <v>1.0128692025627593</v>
          </cell>
          <cell r="AG173">
            <v>0.40415336559914916</v>
          </cell>
          <cell r="AH173">
            <v>16.22</v>
          </cell>
          <cell r="AI173">
            <v>47.827999999999996</v>
          </cell>
          <cell r="AJ173">
            <v>103.678</v>
          </cell>
          <cell r="AK173">
            <v>182.93167</v>
          </cell>
          <cell r="AL173">
            <v>293.33306170000003</v>
          </cell>
          <cell r="AM173">
            <v>439.99959255000005</v>
          </cell>
          <cell r="AN173">
            <v>624.79942142100003</v>
          </cell>
          <cell r="AO173">
            <v>837.23122470414</v>
          </cell>
          <cell r="AP173">
            <v>1054.9113431272165</v>
          </cell>
          <cell r="AQ173">
            <v>1271.168168468296</v>
          </cell>
          <cell r="AR173">
            <v>1461.8433937385403</v>
          </cell>
          <cell r="AS173">
            <v>1600.7185161437017</v>
          </cell>
          <cell r="AT173">
            <v>0.3911275469525215</v>
          </cell>
          <cell r="AU173">
            <v>0.33568686101775658</v>
          </cell>
          <cell r="AV173">
            <v>0.28961582548955356</v>
          </cell>
          <cell r="AW173">
            <v>0.25107498783182058</v>
          </cell>
        </row>
        <row r="174">
          <cell r="I174" t="str">
            <v>International</v>
          </cell>
          <cell r="L174">
            <v>606.00764999999956</v>
          </cell>
          <cell r="M174">
            <v>1367.1636099999996</v>
          </cell>
          <cell r="N174">
            <v>1291.4353719999999</v>
          </cell>
          <cell r="O174">
            <v>2341.9114249999984</v>
          </cell>
          <cell r="P174">
            <v>4722.441315</v>
          </cell>
          <cell r="Q174">
            <v>4915.2508409999973</v>
          </cell>
          <cell r="R174">
            <v>6843.285824999999</v>
          </cell>
          <cell r="S174">
            <v>10814.233187000005</v>
          </cell>
          <cell r="T174">
            <v>13887.645397</v>
          </cell>
          <cell r="U174">
            <v>17532.147150999997</v>
          </cell>
          <cell r="V174">
            <v>23586.537456999991</v>
          </cell>
          <cell r="W174">
            <v>26899.124486909081</v>
          </cell>
          <cell r="X174">
            <v>27840.116820940566</v>
          </cell>
          <cell r="Y174">
            <v>31903.699854947132</v>
          </cell>
          <cell r="Z174">
            <v>40538.385105213674</v>
          </cell>
          <cell r="AA174">
            <v>52358.087866387839</v>
          </cell>
          <cell r="AB174">
            <v>50539.534804916722</v>
          </cell>
          <cell r="AC174">
            <v>61657.679703980029</v>
          </cell>
          <cell r="AD174">
            <v>77675.977318748191</v>
          </cell>
          <cell r="AE174">
            <v>85554.873582467408</v>
          </cell>
          <cell r="AF174">
            <v>0.19493049119555148</v>
          </cell>
          <cell r="AG174">
            <v>0.20493049119555148</v>
          </cell>
          <cell r="AH174" t="str">
            <v>NA</v>
          </cell>
          <cell r="AI174">
            <v>1.9487053020961773</v>
          </cell>
          <cell r="AJ174">
            <v>1.1677260182319982</v>
          </cell>
          <cell r="AK174">
            <v>0.76442128513281515</v>
          </cell>
          <cell r="AL174">
            <v>0.60351163743270941</v>
          </cell>
          <cell r="AM174">
            <v>0.5</v>
          </cell>
          <cell r="AN174">
            <v>0.41999999999999993</v>
          </cell>
          <cell r="AO174">
            <v>0.33999999999999986</v>
          </cell>
          <cell r="AP174">
            <v>0.26</v>
          </cell>
          <cell r="AQ174">
            <v>0.20500000000000007</v>
          </cell>
          <cell r="AR174">
            <v>0.14999999999999991</v>
          </cell>
          <cell r="AS174">
            <v>9.4999999999999973E-2</v>
          </cell>
          <cell r="AT174">
            <v>0.30186660085841222</v>
          </cell>
          <cell r="AU174">
            <v>0.33186660085841224</v>
          </cell>
          <cell r="AV174">
            <v>0.36186660085841227</v>
          </cell>
          <cell r="AW174">
            <v>0.3918666008584123</v>
          </cell>
        </row>
        <row r="175">
          <cell r="I175" t="str">
            <v>Requests (ads requested)</v>
          </cell>
          <cell r="L175">
            <v>606.00764999999956</v>
          </cell>
          <cell r="M175">
            <v>1367.1636099999996</v>
          </cell>
          <cell r="N175">
            <v>1291.4353719999999</v>
          </cell>
          <cell r="O175">
            <v>2341.9114249999984</v>
          </cell>
          <cell r="P175">
            <v>4722.441315</v>
          </cell>
          <cell r="Q175">
            <v>4915.2508409999973</v>
          </cell>
          <cell r="R175">
            <v>6843.285824999999</v>
          </cell>
          <cell r="S175">
            <v>10814.233187000005</v>
          </cell>
          <cell r="T175">
            <v>13887.645397</v>
          </cell>
          <cell r="U175">
            <v>17532.147150999997</v>
          </cell>
          <cell r="V175">
            <v>23586.537456999991</v>
          </cell>
          <cell r="W175">
            <v>26899.124486909081</v>
          </cell>
          <cell r="X175">
            <v>27840.116820940566</v>
          </cell>
          <cell r="Y175">
            <v>31903.699854947132</v>
          </cell>
          <cell r="Z175">
            <v>40538.385105213674</v>
          </cell>
          <cell r="AA175">
            <v>52358.087866387839</v>
          </cell>
          <cell r="AB175">
            <v>46592.293786878377</v>
          </cell>
          <cell r="AC175">
            <v>58971.193755059474</v>
          </cell>
          <cell r="AD175">
            <v>83892.546208405489</v>
          </cell>
          <cell r="AE175">
            <v>110227.15111258085</v>
          </cell>
          <cell r="AF175">
            <v>75075.473387059901</v>
          </cell>
          <cell r="AG175">
            <v>79360.17031930876</v>
          </cell>
          <cell r="AH175">
            <v>0.31126106118951558</v>
          </cell>
          <cell r="AI175">
            <v>0.11326131016067625</v>
          </cell>
          <cell r="AJ175">
            <v>0.28994398352903361</v>
          </cell>
          <cell r="AK175">
            <v>0.4176167348882634</v>
          </cell>
          <cell r="AL175">
            <v>0.47121005908505514</v>
          </cell>
          <cell r="AM175">
            <v>0.50353522841841847</v>
          </cell>
          <cell r="AN175">
            <v>0.52996647977079192</v>
          </cell>
          <cell r="AO175">
            <v>0.55442598096088103</v>
          </cell>
          <cell r="AP175">
            <v>0.57724855748794079</v>
          </cell>
          <cell r="AQ175">
            <v>0.59869728652995846</v>
          </cell>
          <cell r="AR175">
            <v>0.61898173804227941</v>
          </cell>
          <cell r="AS175">
            <v>0.63827092005340802</v>
          </cell>
          <cell r="AT175">
            <v>1022847.030177505</v>
          </cell>
          <cell r="AU175">
            <v>1243268.9191894941</v>
          </cell>
          <cell r="AV175">
            <v>1467134.2396227391</v>
          </cell>
          <cell r="AW175">
            <v>1689440.5103513263</v>
          </cell>
        </row>
        <row r="176">
          <cell r="I176" t="str">
            <v>% change Y/Y</v>
          </cell>
          <cell r="L176" t="str">
            <v>NA</v>
          </cell>
          <cell r="M176" t="str">
            <v>NA</v>
          </cell>
          <cell r="N176" t="str">
            <v>NA</v>
          </cell>
          <cell r="O176" t="str">
            <v>NA</v>
          </cell>
          <cell r="P176">
            <v>6.7927090771873972</v>
          </cell>
          <cell r="Q176">
            <v>2.5952177230638833</v>
          </cell>
          <cell r="R176">
            <v>4.2989766064731878</v>
          </cell>
          <cell r="S176">
            <v>3.6176952174867214</v>
          </cell>
          <cell r="T176">
            <v>1.9407767022722653</v>
          </cell>
          <cell r="U176">
            <v>2.5668875746396536</v>
          </cell>
          <cell r="V176">
            <v>2.4466684660215834</v>
          </cell>
          <cell r="W176">
            <v>1.4873815851543712</v>
          </cell>
          <cell r="X176">
            <v>1.004667891862689</v>
          </cell>
          <cell r="Y176">
            <v>0.81972576320336277</v>
          </cell>
          <cell r="Z176">
            <v>0.71870861414559717</v>
          </cell>
          <cell r="AA176">
            <v>0.94646066982101207</v>
          </cell>
          <cell r="AB176">
            <v>0.67356674853580145</v>
          </cell>
          <cell r="AC176">
            <v>0.84841237922802026</v>
          </cell>
          <cell r="AD176">
            <v>1.0694595009315258</v>
          </cell>
          <cell r="AE176">
            <v>1.1052554744525542</v>
          </cell>
          <cell r="AF176">
            <v>0.61132812500000044</v>
          </cell>
          <cell r="AG176">
            <v>0.3457446808510638</v>
          </cell>
          <cell r="AH176">
            <v>3.2240111309878752</v>
          </cell>
          <cell r="AI176">
            <v>-1979.9975102883932</v>
          </cell>
          <cell r="AJ176">
            <v>1766.8267336835736</v>
          </cell>
          <cell r="AK176">
            <v>1276.7275135922978</v>
          </cell>
          <cell r="AL176">
            <v>535.93324196791752</v>
          </cell>
          <cell r="AM176">
            <v>323.25169333363323</v>
          </cell>
          <cell r="AN176">
            <v>264.31251352373454</v>
          </cell>
          <cell r="AO176">
            <v>244.59501190089105</v>
          </cell>
          <cell r="AP176">
            <v>228.22576527059769</v>
          </cell>
          <cell r="AQ176">
            <v>214.48729042017666</v>
          </cell>
          <cell r="AR176">
            <v>202.84451512320945</v>
          </cell>
          <cell r="AS176">
            <v>192.89182011128614</v>
          </cell>
          <cell r="AT176">
            <v>0.25958520934659934</v>
          </cell>
          <cell r="AU176">
            <v>0.21549839077475452</v>
          </cell>
          <cell r="AV176">
            <v>0.18006186511859901</v>
          </cell>
          <cell r="AW176">
            <v>0.15152415145443765</v>
          </cell>
        </row>
        <row r="177">
          <cell r="I177" t="str">
            <v>% of total WW</v>
          </cell>
          <cell r="L177">
            <v>0.10103217619625043</v>
          </cell>
          <cell r="M177">
            <v>0.10954009921743033</v>
          </cell>
          <cell r="N177">
            <v>7.5356433964208297E-2</v>
          </cell>
          <cell r="O177">
            <v>0.11580500429572331</v>
          </cell>
          <cell r="P177">
            <v>0.18218177734362445</v>
          </cell>
          <cell r="Q177">
            <v>0.18504811878455485</v>
          </cell>
          <cell r="R177">
            <v>0.20565506026281513</v>
          </cell>
          <cell r="S177">
            <v>0.22738674346893126</v>
          </cell>
          <cell r="T177">
            <v>0.24995940118666579</v>
          </cell>
          <cell r="U177">
            <v>0.2858512942025479</v>
          </cell>
          <cell r="V177">
            <v>0.33660430905294536</v>
          </cell>
          <cell r="W177">
            <v>0.3215178442212509</v>
          </cell>
          <cell r="X177">
            <v>0.32146978439113277</v>
          </cell>
          <cell r="Y177">
            <v>0.31671868260130426</v>
          </cell>
          <cell r="Z177">
            <v>0.33089557910737666</v>
          </cell>
          <cell r="AA177">
            <v>0.39710144927536239</v>
          </cell>
          <cell r="AB177">
            <v>0.3839999999999999</v>
          </cell>
          <cell r="AC177">
            <v>0.47</v>
          </cell>
          <cell r="AD177">
            <v>0.42999999999999994</v>
          </cell>
          <cell r="AE177">
            <v>0.43999999999999989</v>
          </cell>
          <cell r="AF177">
            <v>0.4499999999999999</v>
          </cell>
          <cell r="AG177">
            <v>0.45999999999999996</v>
          </cell>
          <cell r="AH177" t="str">
            <v>NA</v>
          </cell>
          <cell r="AI177">
            <v>5.842867971217669E-2</v>
          </cell>
          <cell r="AJ177">
            <v>8.5101709697845918E-2</v>
          </cell>
          <cell r="AK177">
            <v>0.1624422584404428</v>
          </cell>
          <cell r="AL177">
            <v>0.16494435198102808</v>
          </cell>
          <cell r="AM177">
            <v>0.19387755102040827</v>
          </cell>
          <cell r="AN177">
            <v>0.17932203389830503</v>
          </cell>
          <cell r="AO177">
            <v>0.14579710144927538</v>
          </cell>
          <cell r="AP177">
            <v>0.1005063291139241</v>
          </cell>
          <cell r="AQ177">
            <v>6.9606741573033926E-2</v>
          </cell>
          <cell r="AR177">
            <v>3.3838383838383779E-2</v>
          </cell>
          <cell r="AS177">
            <v>-5.4587155963302658E-3</v>
          </cell>
          <cell r="AT177">
            <v>0.55910985030187554</v>
          </cell>
          <cell r="AU177">
            <v>0.58910985030187557</v>
          </cell>
          <cell r="AV177">
            <v>0.6191098503018756</v>
          </cell>
          <cell r="AW177">
            <v>0.64910985030187551</v>
          </cell>
        </row>
        <row r="178">
          <cell r="I178" t="str">
            <v>Views (ads served)</v>
          </cell>
          <cell r="L178">
            <v>245.65865200000007</v>
          </cell>
          <cell r="M178">
            <v>408.90976000000046</v>
          </cell>
          <cell r="N178">
            <v>541.63663499999984</v>
          </cell>
          <cell r="O178">
            <v>548.88571299999967</v>
          </cell>
          <cell r="P178">
            <v>610.595147</v>
          </cell>
          <cell r="Q178">
            <v>798.48107200000049</v>
          </cell>
          <cell r="R178">
            <v>707.49265600000035</v>
          </cell>
          <cell r="S178">
            <v>974.9225030000016</v>
          </cell>
          <cell r="T178">
            <v>2847.3475050000015</v>
          </cell>
          <cell r="U178">
            <v>5334.6694419999985</v>
          </cell>
          <cell r="V178">
            <v>6284.0651940000025</v>
          </cell>
          <cell r="W178">
            <v>8859.9791745618131</v>
          </cell>
          <cell r="X178">
            <v>9982.1117830557923</v>
          </cell>
          <cell r="Y178">
            <v>12294.154273195469</v>
          </cell>
          <cell r="Z178">
            <v>14586.077678214519</v>
          </cell>
          <cell r="AA178">
            <v>22626.245868738697</v>
          </cell>
          <cell r="AB178">
            <v>20080.735852723141</v>
          </cell>
          <cell r="AC178">
            <v>29613.418876100644</v>
          </cell>
          <cell r="AD178">
            <v>37595.531595824112</v>
          </cell>
          <cell r="AE178">
            <v>52294.322769052131</v>
          </cell>
          <cell r="AF178">
            <v>36189.334485540341</v>
          </cell>
          <cell r="AG178">
            <v>40102.438326466829</v>
          </cell>
          <cell r="AH178" t="str">
            <v>NA</v>
          </cell>
          <cell r="AI178">
            <v>8.1409864364981495</v>
          </cell>
          <cell r="AJ178">
            <v>6.2024445121901861</v>
          </cell>
          <cell r="AK178">
            <v>1.912151635656103</v>
          </cell>
          <cell r="AL178">
            <v>0.8864842793325991</v>
          </cell>
          <cell r="AM178">
            <v>0.79999999999999982</v>
          </cell>
          <cell r="AN178">
            <v>0.59750000000000014</v>
          </cell>
          <cell r="AO178">
            <v>0.48888888888888893</v>
          </cell>
          <cell r="AP178">
            <v>0.38600000000000034</v>
          </cell>
          <cell r="AQ178">
            <v>0.31454545454545491</v>
          </cell>
          <cell r="AR178">
            <v>0.24583333333333335</v>
          </cell>
          <cell r="AS178">
            <v>0.17923076923076908</v>
          </cell>
          <cell r="AT178">
            <v>550580.35288618307</v>
          </cell>
          <cell r="AU178">
            <v>685999.4746234488</v>
          </cell>
          <cell r="AV178">
            <v>828815.3637971225</v>
          </cell>
          <cell r="AW178">
            <v>976125.9021694588</v>
          </cell>
        </row>
        <row r="179">
          <cell r="I179" t="str">
            <v>% change Y/Y</v>
          </cell>
          <cell r="L179" t="str">
            <v>NA</v>
          </cell>
          <cell r="M179" t="str">
            <v>NA</v>
          </cell>
          <cell r="N179" t="str">
            <v>NA</v>
          </cell>
          <cell r="O179" t="str">
            <v>NA</v>
          </cell>
          <cell r="P179">
            <v>1.4855430168199399</v>
          </cell>
          <cell r="Q179">
            <v>0.95270729659277298</v>
          </cell>
          <cell r="R179">
            <v>0.3062127084516737</v>
          </cell>
          <cell r="S179">
            <v>0.7761848776705218</v>
          </cell>
          <cell r="T179">
            <v>3.6632331078779465</v>
          </cell>
          <cell r="U179">
            <v>5.6810217913343291</v>
          </cell>
          <cell r="V179">
            <v>7.8821631443196196</v>
          </cell>
          <cell r="W179">
            <v>8.0878804697790407</v>
          </cell>
          <cell r="X179">
            <v>2.5057581716060287</v>
          </cell>
          <cell r="Y179">
            <v>1.3045765828344029</v>
          </cell>
          <cell r="Z179">
            <v>1.321121316841404</v>
          </cell>
          <cell r="AA179">
            <v>1.5537583579994951</v>
          </cell>
          <cell r="AB179">
            <v>1.0116721079811319</v>
          </cell>
          <cell r="AC179">
            <v>1.4087398139021068</v>
          </cell>
          <cell r="AD179">
            <v>1.5774942671514816</v>
          </cell>
          <cell r="AE179">
            <v>1.3112240126986334</v>
          </cell>
          <cell r="AF179">
            <v>0.80219165029416595</v>
          </cell>
          <cell r="AG179">
            <v>0.35419819286152365</v>
          </cell>
          <cell r="AH179">
            <v>9.2946455117325813E-2</v>
          </cell>
          <cell r="AI179">
            <v>0.47959635616360391</v>
          </cell>
          <cell r="AJ179">
            <v>0.44496557486886434</v>
          </cell>
          <cell r="AK179">
            <v>0.44966975771871104</v>
          </cell>
          <cell r="AL179">
            <v>0.44791559052936136</v>
          </cell>
          <cell r="AM179">
            <v>0.487212697740944</v>
          </cell>
          <cell r="AN179">
            <v>0.51017114880570891</v>
          </cell>
          <cell r="AO179">
            <v>0.52949022608544938</v>
          </cell>
          <cell r="AP179">
            <v>0.54460342231737646</v>
          </cell>
          <cell r="AQ179">
            <v>0.5563381143636601</v>
          </cell>
          <cell r="AR179">
            <v>0.56434889535279953</v>
          </cell>
          <cell r="AS179">
            <v>0.56826948739162764</v>
          </cell>
          <cell r="AT179">
            <v>1830624.8951972167</v>
          </cell>
          <cell r="AU179">
            <v>2125735.930060002</v>
          </cell>
          <cell r="AV179">
            <v>2417018.3834119835</v>
          </cell>
          <cell r="AW179">
            <v>2698534.9064086243</v>
          </cell>
        </row>
        <row r="180">
          <cell r="I180" t="str">
            <v>% of total WW</v>
          </cell>
          <cell r="L180">
            <v>8.6427448207849367E-2</v>
          </cell>
          <cell r="M180">
            <v>6.8281834423378943E-2</v>
          </cell>
          <cell r="N180">
            <v>6.6499413455851059E-2</v>
          </cell>
          <cell r="O180">
            <v>4.7598780059606986E-2</v>
          </cell>
          <cell r="P180">
            <v>4.16932546155835E-2</v>
          </cell>
          <cell r="Q180">
            <v>5.520481805793815E-2</v>
          </cell>
          <cell r="R180">
            <v>4.817236995162192E-2</v>
          </cell>
          <cell r="S180">
            <v>3.3441315798410219E-2</v>
          </cell>
          <cell r="T180">
            <v>8.7743898785323807E-2</v>
          </cell>
          <cell r="U180">
            <v>0.14649966965053854</v>
          </cell>
          <cell r="V180">
            <v>0.16542857939722125</v>
          </cell>
          <cell r="W180">
            <v>0.16730160820772119</v>
          </cell>
          <cell r="X180">
            <v>0.19081158858820418</v>
          </cell>
          <cell r="Y180">
            <v>0.19886876677195403</v>
          </cell>
          <cell r="Z180">
            <v>0.20107695103761059</v>
          </cell>
          <cell r="AA180">
            <v>0.26688449689757388</v>
          </cell>
          <cell r="AB180">
            <v>0.27061449632891588</v>
          </cell>
          <cell r="AC180">
            <v>0.38146777443076813</v>
          </cell>
          <cell r="AD180">
            <v>0.32272201749947454</v>
          </cell>
          <cell r="AE180">
            <v>0.32214227545582791</v>
          </cell>
          <cell r="AF180">
            <v>0.35181399546187087</v>
          </cell>
          <cell r="AG180">
            <v>0.3726849263316136</v>
          </cell>
          <cell r="AH180" t="str">
            <v>NA</v>
          </cell>
          <cell r="AI180">
            <v>4.1599208980935529</v>
          </cell>
          <cell r="AJ180">
            <v>-7.2208182672109378E-2</v>
          </cell>
          <cell r="AK180">
            <v>1.0572015264850743E-2</v>
          </cell>
          <cell r="AL180">
            <v>-3.9010121522270458E-3</v>
          </cell>
          <cell r="AM180">
            <v>8.7733287348046973E-2</v>
          </cell>
          <cell r="AN180">
            <v>4.7122029395408216E-2</v>
          </cell>
          <cell r="AO180">
            <v>3.7867835774260561E-2</v>
          </cell>
          <cell r="AP180">
            <v>2.8542918239794046E-2</v>
          </cell>
          <cell r="AQ180">
            <v>2.1547224210142879E-2</v>
          </cell>
          <cell r="AR180">
            <v>1.4399123091363597E-2</v>
          </cell>
          <cell r="AS180">
            <v>6.9471067829010025E-3</v>
          </cell>
          <cell r="AT180">
            <v>0.18965625000000014</v>
          </cell>
          <cell r="AU180">
            <v>0.16120781249999999</v>
          </cell>
          <cell r="AV180">
            <v>0.13702664062499992</v>
          </cell>
          <cell r="AW180">
            <v>0.11647264453124995</v>
          </cell>
        </row>
        <row r="181">
          <cell r="I181" t="str">
            <v>Fill rate (% of requests served)</v>
          </cell>
          <cell r="L181">
            <v>0.40537219620907466</v>
          </cell>
          <cell r="M181">
            <v>0.29909350790868444</v>
          </cell>
          <cell r="N181">
            <v>0.41940669021724758</v>
          </cell>
          <cell r="O181">
            <v>0.2343750951212854</v>
          </cell>
          <cell r="P181">
            <v>0.12929650286188893</v>
          </cell>
          <cell r="Q181">
            <v>0.16244970965460456</v>
          </cell>
          <cell r="R181">
            <v>0.10338493438566852</v>
          </cell>
          <cell r="S181">
            <v>9.0151792192901328E-2</v>
          </cell>
          <cell r="T181">
            <v>0.20502737675135943</v>
          </cell>
          <cell r="U181">
            <v>0.30427929882482879</v>
          </cell>
          <cell r="V181">
            <v>0.26642593070120274</v>
          </cell>
          <cell r="W181">
            <v>0.32937797581009276</v>
          </cell>
          <cell r="X181">
            <v>0.35855136123378345</v>
          </cell>
          <cell r="Y181">
            <v>0.38535199143334098</v>
          </cell>
          <cell r="Z181">
            <v>0.35980904617580811</v>
          </cell>
          <cell r="AA181">
            <v>0.43214423579559325</v>
          </cell>
          <cell r="AB181">
            <v>0.43098835066107877</v>
          </cell>
          <cell r="AC181">
            <v>0.50216753283139937</v>
          </cell>
          <cell r="AD181">
            <v>0.44813911718008248</v>
          </cell>
          <cell r="AE181">
            <v>0.47442324546373482</v>
          </cell>
          <cell r="AF181">
            <v>0.48203937787993995</v>
          </cell>
          <cell r="AG181">
            <v>0.50532197908740739</v>
          </cell>
          <cell r="AH181">
            <v>-0.83664220080450136</v>
          </cell>
          <cell r="AI181">
            <v>-0.26850388475222275</v>
          </cell>
          <cell r="AJ181">
            <v>-0.3141287830842574</v>
          </cell>
          <cell r="AK181">
            <v>-0.31209731715398059</v>
          </cell>
          <cell r="AL181">
            <v>-0.33151187111561131</v>
          </cell>
          <cell r="AM181">
            <v>-0.29838754933056288</v>
          </cell>
          <cell r="AN181">
            <v>-0.28708112580333855</v>
          </cell>
          <cell r="AO181">
            <v>-0.27742339297369256</v>
          </cell>
          <cell r="AP181">
            <v>-0.26901642251938951</v>
          </cell>
          <cell r="AQ181">
            <v>-0.2615838228147136</v>
          </cell>
          <cell r="AR181">
            <v>-0.25492747587580866</v>
          </cell>
          <cell r="AS181">
            <v>-0.2489015355835188</v>
          </cell>
          <cell r="AT181">
            <v>1171542.0533272745</v>
          </cell>
          <cell r="AU181">
            <v>1371032.464646223</v>
          </cell>
          <cell r="AV181">
            <v>1570985.5293815685</v>
          </cell>
          <cell r="AW181">
            <v>1767455.043041009</v>
          </cell>
        </row>
        <row r="182">
          <cell r="I182" t="str">
            <v>BPs change Y/Y</v>
          </cell>
          <cell r="L182">
            <v>1.627E-2</v>
          </cell>
          <cell r="M182">
            <v>3.388E-2</v>
          </cell>
          <cell r="N182">
            <v>4.1029999999999997E-2</v>
          </cell>
          <cell r="O182">
            <v>7.102E-2</v>
          </cell>
          <cell r="P182">
            <v>-2760.7569334718573</v>
          </cell>
          <cell r="Q182">
            <v>-1366.4379825407989</v>
          </cell>
          <cell r="R182">
            <v>-3160.2175583157905</v>
          </cell>
          <cell r="S182">
            <v>-1442.233029283841</v>
          </cell>
          <cell r="T182">
            <v>757.30873889470502</v>
          </cell>
          <cell r="U182">
            <v>1418.2958917022422</v>
          </cell>
          <cell r="V182">
            <v>1630.409963155342</v>
          </cell>
          <cell r="W182">
            <v>2392.2618361719146</v>
          </cell>
          <cell r="X182">
            <v>1535.2398448242402</v>
          </cell>
          <cell r="Y182">
            <v>810.72692608512182</v>
          </cell>
          <cell r="Z182">
            <v>933.8311547460537</v>
          </cell>
          <cell r="AA182">
            <v>1027.6625998550048</v>
          </cell>
          <cell r="AB182">
            <v>724.36989427295316</v>
          </cell>
          <cell r="AC182">
            <v>1168.1554139805839</v>
          </cell>
          <cell r="AD182">
            <v>883.30071004274373</v>
          </cell>
          <cell r="AE182">
            <v>422.79009668141578</v>
          </cell>
          <cell r="AF182">
            <v>510.51027218861179</v>
          </cell>
          <cell r="AG182">
            <v>31.544462560080255</v>
          </cell>
          <cell r="AH182" t="str">
            <v>NA</v>
          </cell>
          <cell r="AI182">
            <v>8.1409864364981495</v>
          </cell>
          <cell r="AJ182">
            <v>6.2024445121901861</v>
          </cell>
          <cell r="AK182">
            <v>1.2200997312555644</v>
          </cell>
          <cell r="AL182">
            <v>1.0775553209058573</v>
          </cell>
          <cell r="AM182">
            <v>0.76799371698692953</v>
          </cell>
          <cell r="AN182">
            <v>0.63524458739026923</v>
          </cell>
          <cell r="AO182">
            <v>0.51638202219233165</v>
          </cell>
          <cell r="AP182">
            <v>0.40656026298770653</v>
          </cell>
          <cell r="AQ182">
            <v>0.33055815882716288</v>
          </cell>
          <cell r="AR182">
            <v>0.25851978298980405</v>
          </cell>
          <cell r="AS182">
            <v>0.18941978106338464</v>
          </cell>
          <cell r="AT182">
            <v>0.1990240884829817</v>
          </cell>
          <cell r="AU182">
            <v>0.17028019673077854</v>
          </cell>
          <cell r="AV182">
            <v>0.14584123271431126</v>
          </cell>
          <cell r="AW182">
            <v>0.12506131341437765</v>
          </cell>
        </row>
        <row r="183">
          <cell r="I183" t="str">
            <v>Revenue (reported)</v>
          </cell>
          <cell r="L183">
            <v>1.627E-2</v>
          </cell>
          <cell r="M183">
            <v>3.388E-2</v>
          </cell>
          <cell r="N183">
            <v>4.1029999999999997E-2</v>
          </cell>
          <cell r="O183">
            <v>7.102E-2</v>
          </cell>
          <cell r="P183">
            <v>8.8249999999999995E-2</v>
          </cell>
          <cell r="Q183">
            <v>0.18515999999999999</v>
          </cell>
          <cell r="R183">
            <v>0.33011999999999997</v>
          </cell>
          <cell r="S183">
            <v>0.90247000000000011</v>
          </cell>
          <cell r="T183">
            <v>1.3</v>
          </cell>
          <cell r="U183">
            <v>1.8</v>
          </cell>
          <cell r="V183">
            <v>3.0226799999999998</v>
          </cell>
          <cell r="W183">
            <v>4.1983200000000007</v>
          </cell>
          <cell r="X183">
            <v>4</v>
          </cell>
          <cell r="Y183">
            <v>4.5999999999999996</v>
          </cell>
          <cell r="Z183">
            <v>6.2</v>
          </cell>
          <cell r="AA183">
            <v>11.424000000000001</v>
          </cell>
          <cell r="AB183">
            <v>9.0965920000000011</v>
          </cell>
          <cell r="AC183">
            <v>15.392430000000001</v>
          </cell>
          <cell r="AD183">
            <v>19.5005822</v>
          </cell>
          <cell r="AE183">
            <v>30.602880000000006</v>
          </cell>
          <cell r="AF183">
            <v>18.539250000000003</v>
          </cell>
          <cell r="AG183">
            <v>22.233509999999999</v>
          </cell>
          <cell r="AH183">
            <v>9.2946455117325813E-2</v>
          </cell>
          <cell r="AI183">
            <v>0.47959635616360391</v>
          </cell>
          <cell r="AJ183">
            <v>0.44496557486886434</v>
          </cell>
          <cell r="AK183">
            <v>0.42309909520128303</v>
          </cell>
          <cell r="AL183">
            <v>0.43296215543077238</v>
          </cell>
          <cell r="AM183">
            <v>0.46248915780898203</v>
          </cell>
          <cell r="AN183">
            <v>0.48884270182907769</v>
          </cell>
          <cell r="AO183">
            <v>0.51090443190241108</v>
          </cell>
          <cell r="AP183">
            <v>0.52831236546888183</v>
          </cell>
          <cell r="AQ183">
            <v>0.54198523083520267</v>
          </cell>
          <cell r="AR183">
            <v>0.55166926634974367</v>
          </cell>
          <cell r="AS183">
            <v>0.55706061529123252</v>
          </cell>
          <cell r="AT183">
            <v>0.63996838260033717</v>
          </cell>
          <cell r="AU183">
            <v>0.64496838260033718</v>
          </cell>
          <cell r="AV183">
            <v>0.64996838260033718</v>
          </cell>
          <cell r="AW183">
            <v>0.65496838260033718</v>
          </cell>
        </row>
        <row r="184">
          <cell r="I184" t="str">
            <v>% change Y/Y</v>
          </cell>
          <cell r="L184" t="str">
            <v>NA</v>
          </cell>
          <cell r="M184" t="str">
            <v>NA</v>
          </cell>
          <cell r="N184" t="str">
            <v>NA</v>
          </cell>
          <cell r="O184" t="str">
            <v>NA</v>
          </cell>
          <cell r="P184">
            <v>910.97675384491095</v>
          </cell>
          <cell r="Q184">
            <v>647.19810439226092</v>
          </cell>
          <cell r="R184">
            <v>-339.01472992944383</v>
          </cell>
          <cell r="S184">
            <v>427.7321212381857</v>
          </cell>
          <cell r="T184">
            <v>190.98644832559631</v>
          </cell>
          <cell r="U184">
            <v>491.76090311412457</v>
          </cell>
          <cell r="V184">
            <v>1007.4199327665706</v>
          </cell>
          <cell r="W184">
            <v>200</v>
          </cell>
          <cell r="X184">
            <v>200</v>
          </cell>
          <cell r="Y184">
            <v>200</v>
          </cell>
          <cell r="Z184">
            <v>500</v>
          </cell>
          <cell r="AA184">
            <v>100</v>
          </cell>
          <cell r="AB184">
            <v>75</v>
          </cell>
          <cell r="AC184">
            <v>50</v>
          </cell>
          <cell r="AD184">
            <v>50</v>
          </cell>
          <cell r="AE184">
            <v>50</v>
          </cell>
          <cell r="AF184">
            <v>50</v>
          </cell>
          <cell r="AG184">
            <v>50</v>
          </cell>
          <cell r="AH184" t="str">
            <v>NA</v>
          </cell>
          <cell r="AI184">
            <v>4.1599208980935529</v>
          </cell>
          <cell r="AJ184">
            <v>-7.2208182672109378E-2</v>
          </cell>
          <cell r="AK184">
            <v>-4.914195817064182E-2</v>
          </cell>
          <cell r="AL184">
            <v>2.3311466134894765E-2</v>
          </cell>
          <cell r="AM184">
            <v>6.8197651937573989E-2</v>
          </cell>
          <cell r="AN184">
            <v>5.6981971523276664E-2</v>
          </cell>
          <cell r="AO184">
            <v>4.513052969960718E-2</v>
          </cell>
          <cell r="AP184">
            <v>3.4072778546176075E-2</v>
          </cell>
          <cell r="AQ184">
            <v>2.5880267546238622E-2</v>
          </cell>
          <cell r="AR184">
            <v>1.7867711080646664E-2</v>
          </cell>
          <cell r="AS184">
            <v>9.7727919069374725E-3</v>
          </cell>
          <cell r="AT184">
            <v>50</v>
          </cell>
          <cell r="AU184">
            <v>50</v>
          </cell>
          <cell r="AV184">
            <v>50</v>
          </cell>
          <cell r="AW184">
            <v>50</v>
          </cell>
        </row>
        <row r="185">
          <cell r="I185" t="str">
            <v>Effective CPM (revenue per '000 ad views)</v>
          </cell>
          <cell r="L185">
            <v>6.6230111854558224E-2</v>
          </cell>
          <cell r="M185">
            <v>8.2854466472015637E-2</v>
          </cell>
          <cell r="N185">
            <v>7.5751892225680059E-2</v>
          </cell>
          <cell r="O185">
            <v>0.12938941261894357</v>
          </cell>
          <cell r="P185">
            <v>0.14453111924258383</v>
          </cell>
          <cell r="Q185">
            <v>0.23189028080054461</v>
          </cell>
          <cell r="R185">
            <v>0.46660555017831851</v>
          </cell>
          <cell r="S185">
            <v>0.92568383355902351</v>
          </cell>
          <cell r="T185">
            <v>0.45656527617973325</v>
          </cell>
          <cell r="U185">
            <v>0.33741547054978721</v>
          </cell>
          <cell r="V185">
            <v>0.48100710395016927</v>
          </cell>
          <cell r="W185">
            <v>0.47385212959122297</v>
          </cell>
          <cell r="X185">
            <v>0.40071681092470118</v>
          </cell>
          <cell r="Y185">
            <v>0.37416156473887963</v>
          </cell>
          <cell r="Z185">
            <v>0.42506286726144338</v>
          </cell>
          <cell r="AA185">
            <v>0.50490037394068299</v>
          </cell>
          <cell r="AB185">
            <v>0.45300092918489415</v>
          </cell>
          <cell r="AC185">
            <v>0.51977889025243151</v>
          </cell>
          <cell r="AD185">
            <v>0.5186941472099309</v>
          </cell>
          <cell r="AE185">
            <v>0.58520463368751841</v>
          </cell>
          <cell r="AF185">
            <v>0.51228491110847774</v>
          </cell>
          <cell r="AG185">
            <v>0.55441790893114629</v>
          </cell>
          <cell r="AH185">
            <v>5.0309999999999997</v>
          </cell>
          <cell r="AI185">
            <v>14.016</v>
          </cell>
          <cell r="AJ185">
            <v>28</v>
          </cell>
          <cell r="AK185">
            <v>42.5</v>
          </cell>
          <cell r="AL185">
            <v>58.5</v>
          </cell>
          <cell r="AM185">
            <v>73.5</v>
          </cell>
          <cell r="AN185">
            <v>88.5</v>
          </cell>
          <cell r="AO185">
            <v>103.5</v>
          </cell>
          <cell r="AP185">
            <v>118.5</v>
          </cell>
          <cell r="AQ185">
            <v>133.5</v>
          </cell>
          <cell r="AR185">
            <v>148.5</v>
          </cell>
          <cell r="AS185">
            <v>163.5</v>
          </cell>
          <cell r="AT185">
            <v>1053.2454259562014</v>
          </cell>
          <cell r="AU185">
            <v>1279.6339474815748</v>
          </cell>
          <cell r="AV185">
            <v>1513.4258688857185</v>
          </cell>
          <cell r="AW185">
            <v>1748.456153220551</v>
          </cell>
        </row>
        <row r="186">
          <cell r="I186" t="str">
            <v>% change Y/Y</v>
          </cell>
          <cell r="L186" t="str">
            <v>NA</v>
          </cell>
          <cell r="M186" t="str">
            <v>NA</v>
          </cell>
          <cell r="N186" t="str">
            <v>NA</v>
          </cell>
          <cell r="O186" t="str">
            <v>NA</v>
          </cell>
          <cell r="P186">
            <v>1.1822569099683111</v>
          </cell>
          <cell r="Q186">
            <v>1.7987662062716474</v>
          </cell>
          <cell r="R186">
            <v>5.1596553758447001</v>
          </cell>
          <cell r="S186">
            <v>6.1542471275079933</v>
          </cell>
          <cell r="T186">
            <v>2.1589409849751822</v>
          </cell>
          <cell r="U186">
            <v>0.45506516868642644</v>
          </cell>
          <cell r="V186">
            <v>3.0864514505554164E-2</v>
          </cell>
          <cell r="W186">
            <v>-0.48810586032449144</v>
          </cell>
          <cell r="X186">
            <v>-0.12232306784768832</v>
          </cell>
          <cell r="Y186">
            <v>0.10890459210189163</v>
          </cell>
          <cell r="Z186">
            <v>-0.11630646663904887</v>
          </cell>
          <cell r="AA186">
            <v>6.5523065974704586E-2</v>
          </cell>
          <cell r="AB186">
            <v>0.13047647823793862</v>
          </cell>
          <cell r="AC186">
            <v>0.38918301406820199</v>
          </cell>
          <cell r="AD186">
            <v>0.22027631007085291</v>
          </cell>
          <cell r="AE186">
            <v>0.15904971335249951</v>
          </cell>
          <cell r="AF186">
            <v>0.13086944883370566</v>
          </cell>
          <cell r="AG186">
            <v>6.6641834303606151E-2</v>
          </cell>
          <cell r="AH186" t="str">
            <v>NA</v>
          </cell>
          <cell r="AI186">
            <v>1.7859272510435305</v>
          </cell>
          <cell r="AJ186">
            <v>0.99771689497716887</v>
          </cell>
          <cell r="AK186">
            <v>0.51785714285714279</v>
          </cell>
          <cell r="AL186">
            <v>0.37647058823529411</v>
          </cell>
          <cell r="AM186">
            <v>0.25641025641025639</v>
          </cell>
          <cell r="AN186">
            <v>0.20408163265306123</v>
          </cell>
          <cell r="AO186">
            <v>0.16949152542372881</v>
          </cell>
          <cell r="AP186">
            <v>0.14492753623188404</v>
          </cell>
          <cell r="AQ186">
            <v>0.12658227848101267</v>
          </cell>
          <cell r="AR186">
            <v>0.11235955056179781</v>
          </cell>
          <cell r="AS186">
            <v>0.10101010101010099</v>
          </cell>
          <cell r="AT186">
            <v>0.25287500000000018</v>
          </cell>
          <cell r="AU186">
            <v>0.21494374999999999</v>
          </cell>
          <cell r="AV186">
            <v>0.18270218749999989</v>
          </cell>
          <cell r="AW186">
            <v>0.15529685937499993</v>
          </cell>
        </row>
        <row r="187">
          <cell r="I187" t="str">
            <v>% variance from WW</v>
          </cell>
          <cell r="L187">
            <v>-0.88429601697887694</v>
          </cell>
          <cell r="M187">
            <v>-0.85354816424533386</v>
          </cell>
          <cell r="N187">
            <v>-0.84962273379089281</v>
          </cell>
          <cell r="O187">
            <v>-0.78991058200489173</v>
          </cell>
          <cell r="P187">
            <v>-0.76015304892359381</v>
          </cell>
          <cell r="Q187">
            <v>-0.63771278117410424</v>
          </cell>
          <cell r="R187">
            <v>-0.37723636951787687</v>
          </cell>
          <cell r="S187">
            <v>0.43998064999881037</v>
          </cell>
          <cell r="T187">
            <v>-0.31066649824203318</v>
          </cell>
          <cell r="U187">
            <v>-0.45263433306597034</v>
          </cell>
          <cell r="V187">
            <v>-0.2746114339055028</v>
          </cell>
          <cell r="W187">
            <v>-0.27366003517207793</v>
          </cell>
          <cell r="X187">
            <v>-0.36340457469132015</v>
          </cell>
          <cell r="Y187">
            <v>-0.41308690904113987</v>
          </cell>
          <cell r="Z187">
            <v>-0.34902743237392153</v>
          </cell>
          <cell r="AA187">
            <v>-0.26147284099830337</v>
          </cell>
          <cell r="AB187">
            <v>-0.32006598871791803</v>
          </cell>
          <cell r="AC187">
            <v>-0.29220757794574381</v>
          </cell>
          <cell r="AD187">
            <v>-0.28731233839545978</v>
          </cell>
          <cell r="AE187">
            <v>-0.25498756827118529</v>
          </cell>
          <cell r="AF187">
            <v>-0.28939722914719967</v>
          </cell>
          <cell r="AG187">
            <v>-0.30235976389167674</v>
          </cell>
          <cell r="AH187">
            <v>-0.83664220080450136</v>
          </cell>
          <cell r="AI187">
            <v>-0.26850388475222275</v>
          </cell>
          <cell r="AJ187">
            <v>-0.3141287830842574</v>
          </cell>
          <cell r="AK187">
            <v>-0.35274499184632369</v>
          </cell>
          <cell r="AL187">
            <v>-0.3538290086763648</v>
          </cell>
          <cell r="AM187">
            <v>-0.33399077461865001</v>
          </cell>
          <cell r="AN187">
            <v>-0.31688573635910688</v>
          </cell>
          <cell r="AO187">
            <v>-0.30278676974261864</v>
          </cell>
          <cell r="AP187">
            <v>-0.29088278348601737</v>
          </cell>
          <cell r="AQ187">
            <v>-0.28063411096330049</v>
          </cell>
          <cell r="AR187">
            <v>-0.27166755149934518</v>
          </cell>
          <cell r="AS187">
            <v>-0.2637166309022746</v>
          </cell>
          <cell r="AT187">
            <v>0.89902485614144101</v>
          </cell>
          <cell r="AU187">
            <v>0.93333599347829277</v>
          </cell>
          <cell r="AV187">
            <v>0.9633607952337353</v>
          </cell>
          <cell r="AW187">
            <v>0.98925070830216455</v>
          </cell>
        </row>
        <row r="188">
          <cell r="I188" t="str">
            <v>Requests &amp; Revenue per App / Site</v>
          </cell>
          <cell r="L188" t="str">
            <v>NA</v>
          </cell>
          <cell r="M188" t="str">
            <v>NA</v>
          </cell>
          <cell r="N188" t="str">
            <v>NA</v>
          </cell>
          <cell r="O188" t="str">
            <v>NA</v>
          </cell>
          <cell r="P188">
            <v>5.2737236498229922E-2</v>
          </cell>
          <cell r="Q188">
            <v>0.13137982091933331</v>
          </cell>
          <cell r="R188">
            <v>0.48735746737918384</v>
          </cell>
          <cell r="S188">
            <v>4.3785980882848019E-2</v>
          </cell>
          <cell r="T188">
            <v>9.9123083303473303E-2</v>
          </cell>
          <cell r="U188">
            <v>-3.6929889800025872E-2</v>
          </cell>
          <cell r="V188">
            <v>-0.11497787862148623</v>
          </cell>
          <cell r="W188">
            <v>1.4838356244313067E-2</v>
          </cell>
          <cell r="X188">
            <v>-4.9612848286842315E-2</v>
          </cell>
          <cell r="Y188">
            <v>3.4184295719868807E-2</v>
          </cell>
          <cell r="Z188">
            <v>5.0876333065374979E-3</v>
          </cell>
          <cell r="AA188">
            <v>4.7939776933279665E-2</v>
          </cell>
          <cell r="AB188">
            <v>5.8420585710012185E-2</v>
          </cell>
          <cell r="AC188">
            <v>0.15193335120478957</v>
          </cell>
          <cell r="AD188">
            <v>6.6698017253408404E-2</v>
          </cell>
          <cell r="AE188">
            <v>0.11135794327973336</v>
          </cell>
          <cell r="AF188">
            <v>0.12512964932102699</v>
          </cell>
          <cell r="AG188">
            <v>0.12071416204043151</v>
          </cell>
          <cell r="AH188">
            <v>5.241191035841597E-2</v>
          </cell>
          <cell r="AI188">
            <v>5.3098652043245043E-2</v>
          </cell>
          <cell r="AL188" t="str">
            <v>NA</v>
          </cell>
          <cell r="AM188">
            <v>0.15231414680842992</v>
          </cell>
          <cell r="AN188">
            <v>-1.0490463230211966E-2</v>
          </cell>
          <cell r="AO188">
            <v>1.5323462659278864E-2</v>
          </cell>
          <cell r="AP188">
            <v>9.804928895207432E-2</v>
          </cell>
          <cell r="AQ188">
            <v>7.9021920775086629E-2</v>
          </cell>
          <cell r="AR188">
            <v>6.8366883004308265E-2</v>
          </cell>
          <cell r="AS188">
            <v>5.6125175216444667E-2</v>
          </cell>
          <cell r="AT188">
            <v>4.5450603661927769E-2</v>
          </cell>
          <cell r="AU188">
            <v>3.6278312839208349E-2</v>
          </cell>
          <cell r="AV188">
            <v>2.8496419644249427E-2</v>
          </cell>
          <cell r="AW188">
            <v>2.1965628927842484E-2</v>
          </cell>
        </row>
        <row r="189">
          <cell r="I189" t="str">
            <v>Requests &amp; Revenue per App / Site</v>
          </cell>
          <cell r="L189">
            <v>2842.3684499999999</v>
          </cell>
          <cell r="M189">
            <v>5988.5585010000004</v>
          </cell>
          <cell r="N189">
            <v>8144.9836450000003</v>
          </cell>
          <cell r="O189">
            <v>11531.507998999999</v>
          </cell>
          <cell r="P189">
            <v>14644.938435</v>
          </cell>
          <cell r="Q189">
            <v>14463.974343</v>
          </cell>
          <cell r="R189">
            <v>14686.689833</v>
          </cell>
          <cell r="S189">
            <v>29153.233948000001</v>
          </cell>
          <cell r="T189">
            <v>32450.660894000001</v>
          </cell>
          <cell r="U189">
            <v>36414.207995999997</v>
          </cell>
          <cell r="V189">
            <v>37986.575336000002</v>
          </cell>
          <cell r="W189">
            <v>52958.123173336673</v>
          </cell>
          <cell r="X189">
            <v>52313.970324928567</v>
          </cell>
          <cell r="Y189">
            <v>61820.438034361476</v>
          </cell>
          <cell r="Z189">
            <v>72539.779437406803</v>
          </cell>
          <cell r="AA189">
            <v>0.10299999999999999</v>
          </cell>
          <cell r="AB189">
            <v>-7.1622950614699143E-2</v>
          </cell>
          <cell r="AC189">
            <v>99103.958012986404</v>
          </cell>
          <cell r="AD189">
            <v>110685.2424538067</v>
          </cell>
          <cell r="AE189">
            <v>137655.51309459138</v>
          </cell>
          <cell r="AH189">
            <v>28507.418595000003</v>
          </cell>
          <cell r="AI189">
            <v>72948.836558999988</v>
          </cell>
          <cell r="AJ189">
            <v>159809.56739933667</v>
          </cell>
          <cell r="AK189">
            <v>279848.0093678456</v>
          </cell>
          <cell r="AL189">
            <v>437782.63963533111</v>
          </cell>
          <cell r="AM189">
            <v>633623.04359871836</v>
          </cell>
          <cell r="AN189">
            <v>873101.70549809095</v>
          </cell>
          <cell r="AO189">
            <v>1142539.8767333776</v>
          </cell>
          <cell r="AP189">
            <v>1415934.6708523331</v>
          </cell>
          <cell r="AQ189">
            <v>1687195.4577363643</v>
          </cell>
          <cell r="AR189">
            <v>1929975.1558229842</v>
          </cell>
          <cell r="AS189">
            <v>2115716.655766861</v>
          </cell>
        </row>
        <row r="190">
          <cell r="I190" t="str">
            <v>Requests &amp; Revenue per App / Site</v>
          </cell>
          <cell r="L190">
            <v>3.9609999999999999</v>
          </cell>
          <cell r="M190">
            <v>4.492</v>
          </cell>
          <cell r="N190">
            <v>4.9089999999999998</v>
          </cell>
          <cell r="O190">
            <v>5.0309999999999997</v>
          </cell>
          <cell r="P190">
            <v>6.0759999999999996</v>
          </cell>
          <cell r="Q190">
            <v>7.4729999999999999</v>
          </cell>
          <cell r="R190">
            <v>10.443</v>
          </cell>
          <cell r="S190">
            <v>14.016</v>
          </cell>
          <cell r="T190">
            <v>19.277999999999999</v>
          </cell>
          <cell r="U190">
            <v>22.986000000000001</v>
          </cell>
          <cell r="V190">
            <v>27.283999999999999</v>
          </cell>
          <cell r="W190">
            <v>28</v>
          </cell>
          <cell r="X190">
            <v>30.5</v>
          </cell>
          <cell r="Y190">
            <v>35.5</v>
          </cell>
          <cell r="Z190">
            <v>38.5</v>
          </cell>
          <cell r="AA190">
            <v>39.5</v>
          </cell>
          <cell r="AB190">
            <v>41.5</v>
          </cell>
          <cell r="AC190">
            <v>43.5</v>
          </cell>
          <cell r="AD190">
            <v>45.5</v>
          </cell>
          <cell r="AE190">
            <v>47.5</v>
          </cell>
          <cell r="AH190">
            <v>5.0309999999999997</v>
          </cell>
          <cell r="AI190">
            <v>14.016</v>
          </cell>
          <cell r="AJ190">
            <v>28</v>
          </cell>
          <cell r="AK190">
            <v>39.5</v>
          </cell>
          <cell r="AL190">
            <v>47.5</v>
          </cell>
          <cell r="AM190">
            <v>52.5</v>
          </cell>
          <cell r="AN190">
            <v>57.5</v>
          </cell>
          <cell r="AO190">
            <v>62.5</v>
          </cell>
          <cell r="AP190">
            <v>67.5</v>
          </cell>
          <cell r="AQ190">
            <v>72.5</v>
          </cell>
          <cell r="AR190">
            <v>77.5</v>
          </cell>
          <cell r="AS190">
            <v>82.5</v>
          </cell>
        </row>
        <row r="191">
          <cell r="I191" t="str">
            <v>Apps / Sites ('000)</v>
          </cell>
          <cell r="L191">
            <v>3.9609999999999999</v>
          </cell>
          <cell r="M191">
            <v>4.492</v>
          </cell>
          <cell r="N191">
            <v>4.9089999999999998</v>
          </cell>
          <cell r="O191">
            <v>5.0309999999999997</v>
          </cell>
          <cell r="P191">
            <v>6.0759999999999996</v>
          </cell>
          <cell r="Q191">
            <v>7.4729999999999999</v>
          </cell>
          <cell r="R191">
            <v>10.443</v>
          </cell>
          <cell r="S191">
            <v>14.016</v>
          </cell>
          <cell r="T191">
            <v>19.277999999999999</v>
          </cell>
          <cell r="U191">
            <v>22.986000000000001</v>
          </cell>
          <cell r="V191">
            <v>27.283999999999999</v>
          </cell>
          <cell r="W191">
            <v>28</v>
          </cell>
          <cell r="X191">
            <v>30.5</v>
          </cell>
          <cell r="Y191">
            <v>35.5</v>
          </cell>
          <cell r="Z191">
            <v>38.5</v>
          </cell>
          <cell r="AA191">
            <v>39.5</v>
          </cell>
          <cell r="AB191">
            <v>42.5</v>
          </cell>
          <cell r="AC191">
            <v>45.5</v>
          </cell>
          <cell r="AD191">
            <v>47.5</v>
          </cell>
          <cell r="AE191">
            <v>49.5</v>
          </cell>
          <cell r="AF191">
            <v>50.75</v>
          </cell>
          <cell r="AG191">
            <v>52</v>
          </cell>
          <cell r="AH191">
            <v>5.0309999999999997</v>
          </cell>
          <cell r="AI191">
            <v>14.016</v>
          </cell>
          <cell r="AJ191">
            <v>28</v>
          </cell>
          <cell r="AK191">
            <v>42.5</v>
          </cell>
          <cell r="AL191">
            <v>58.5</v>
          </cell>
          <cell r="AM191">
            <v>73.5</v>
          </cell>
          <cell r="AN191">
            <v>88.5</v>
          </cell>
          <cell r="AO191">
            <v>103.5</v>
          </cell>
          <cell r="AP191">
            <v>118.5</v>
          </cell>
          <cell r="AQ191">
            <v>133.5</v>
          </cell>
          <cell r="AR191">
            <v>148.5</v>
          </cell>
          <cell r="AS191">
            <v>163.5</v>
          </cell>
          <cell r="AT191">
            <v>69.5</v>
          </cell>
          <cell r="AU191">
            <v>74.5</v>
          </cell>
          <cell r="AV191">
            <v>79.5</v>
          </cell>
          <cell r="AW191">
            <v>84.5</v>
          </cell>
        </row>
        <row r="192">
          <cell r="I192" t="str">
            <v>% change Y/Y</v>
          </cell>
          <cell r="L192" t="str">
            <v>NA</v>
          </cell>
          <cell r="M192" t="str">
            <v>NA</v>
          </cell>
          <cell r="N192" t="str">
            <v>NA</v>
          </cell>
          <cell r="O192" t="str">
            <v>NA</v>
          </cell>
          <cell r="P192">
            <v>0.53395607169906589</v>
          </cell>
          <cell r="Q192">
            <v>0.66362422083704353</v>
          </cell>
          <cell r="R192">
            <v>1.1273171725402324</v>
          </cell>
          <cell r="S192">
            <v>1.7859272510435305</v>
          </cell>
          <cell r="T192">
            <v>2.1728110599078341</v>
          </cell>
          <cell r="U192">
            <v>2.0758731433159374</v>
          </cell>
          <cell r="V192">
            <v>1.6126591975485973</v>
          </cell>
          <cell r="W192">
            <v>0.99771689497716887</v>
          </cell>
          <cell r="X192">
            <v>0.58211432721236656</v>
          </cell>
          <cell r="Y192">
            <v>0.5444183415992343</v>
          </cell>
          <cell r="Z192">
            <v>0.41108341885354061</v>
          </cell>
          <cell r="AA192">
            <v>0.41071428571428581</v>
          </cell>
          <cell r="AB192">
            <v>0.39344262295081966</v>
          </cell>
          <cell r="AC192">
            <v>0.28169014084507049</v>
          </cell>
          <cell r="AD192">
            <v>0.23376623376623384</v>
          </cell>
          <cell r="AE192">
            <v>0.25316455696202533</v>
          </cell>
          <cell r="AF192">
            <v>0.19411764705882351</v>
          </cell>
          <cell r="AG192">
            <v>0.14285714285714279</v>
          </cell>
          <cell r="AH192">
            <v>5666.35233452594</v>
          </cell>
          <cell r="AI192">
            <v>5204.6829736729442</v>
          </cell>
          <cell r="AJ192">
            <v>5707.4845499763096</v>
          </cell>
          <cell r="AK192">
            <v>6584.6590439493084</v>
          </cell>
          <cell r="AL192">
            <v>7483.4639253902751</v>
          </cell>
          <cell r="AM192">
            <v>8620.7216816152159</v>
          </cell>
          <cell r="AN192">
            <v>9865.5559943287117</v>
          </cell>
          <cell r="AO192">
            <v>11039.032625443262</v>
          </cell>
          <cell r="AP192">
            <v>11948.815787783402</v>
          </cell>
          <cell r="AQ192">
            <v>12638.168222744302</v>
          </cell>
          <cell r="AR192">
            <v>12996.465695777671</v>
          </cell>
          <cell r="AS192">
            <v>12940.163032213217</v>
          </cell>
          <cell r="AT192">
            <v>7.7519379844961156E-2</v>
          </cell>
          <cell r="AU192">
            <v>7.1942446043165464E-2</v>
          </cell>
          <cell r="AV192">
            <v>6.7114093959731447E-2</v>
          </cell>
          <cell r="AW192">
            <v>6.2893081761006275E-2</v>
          </cell>
        </row>
        <row r="193">
          <cell r="I193" t="str">
            <v>% change Q/Q</v>
          </cell>
          <cell r="L193" t="str">
            <v>NA</v>
          </cell>
          <cell r="M193">
            <v>0.13405705629891451</v>
          </cell>
          <cell r="N193">
            <v>9.2831700801424777E-2</v>
          </cell>
          <cell r="O193">
            <v>2.4852312079853389E-2</v>
          </cell>
          <cell r="P193">
            <v>0.20771218445637052</v>
          </cell>
          <cell r="Q193">
            <v>0.22992100065832788</v>
          </cell>
          <cell r="R193">
            <v>0.39743075070252898</v>
          </cell>
          <cell r="S193">
            <v>0.34214306233840852</v>
          </cell>
          <cell r="T193">
            <v>0.37542808219178081</v>
          </cell>
          <cell r="U193">
            <v>0.1923436041083102</v>
          </cell>
          <cell r="V193">
            <v>0.18698338118854951</v>
          </cell>
          <cell r="W193">
            <v>2.6242486438938561E-2</v>
          </cell>
          <cell r="X193">
            <v>8.9285714285714191E-2</v>
          </cell>
          <cell r="Y193">
            <v>0.16393442622950816</v>
          </cell>
          <cell r="Z193">
            <v>8.4507042253521236E-2</v>
          </cell>
          <cell r="AA193">
            <v>2.5974025974025983E-2</v>
          </cell>
          <cell r="AB193">
            <v>7.5949367088607556E-2</v>
          </cell>
          <cell r="AC193">
            <v>7.0588235294117618E-2</v>
          </cell>
          <cell r="AD193">
            <v>4.3956043956044022E-2</v>
          </cell>
          <cell r="AE193">
            <v>4.2105263157894646E-2</v>
          </cell>
          <cell r="AF193">
            <v>2.5252525252525304E-2</v>
          </cell>
          <cell r="AG193">
            <v>2.4630541871921263E-2</v>
          </cell>
          <cell r="AH193" t="str">
            <v>NA</v>
          </cell>
          <cell r="AI193">
            <v>-8.1475583161317866E-2</v>
          </cell>
          <cell r="AJ193">
            <v>9.6605610533188502E-2</v>
          </cell>
          <cell r="AK193">
            <v>0.1536884570237933</v>
          </cell>
          <cell r="AL193">
            <v>0.13649983627730666</v>
          </cell>
          <cell r="AM193">
            <v>0.15196943121037765</v>
          </cell>
          <cell r="AN193">
            <v>0.14440024381813221</v>
          </cell>
          <cell r="AO193">
            <v>0.11894683196660494</v>
          </cell>
          <cell r="AP193">
            <v>8.241511672347368E-2</v>
          </cell>
          <cell r="AQ193">
            <v>5.7692113361200281E-2</v>
          </cell>
          <cell r="AR193">
            <v>2.835042758716888E-2</v>
          </cell>
          <cell r="AS193">
            <v>-4.3321519005544706E-3</v>
          </cell>
          <cell r="AT193">
            <v>911895.40159780241</v>
          </cell>
          <cell r="AU193">
            <v>995127.9866163932</v>
          </cell>
          <cell r="AV193">
            <v>1058976.4801119976</v>
          </cell>
          <cell r="AW193">
            <v>1101362.224054778</v>
          </cell>
        </row>
        <row r="194">
          <cell r="I194" t="str">
            <v>WW ad views</v>
          </cell>
          <cell r="L194">
            <v>2842.3684499999999</v>
          </cell>
          <cell r="M194">
            <v>5988.5585010000004</v>
          </cell>
          <cell r="N194">
            <v>8144.9836450000003</v>
          </cell>
          <cell r="O194">
            <v>11531.507998999999</v>
          </cell>
          <cell r="P194">
            <v>14644.938435</v>
          </cell>
          <cell r="Q194">
            <v>14463.974343</v>
          </cell>
          <cell r="R194">
            <v>14686.689833</v>
          </cell>
          <cell r="S194">
            <v>29153.233948000001</v>
          </cell>
          <cell r="T194">
            <v>32450.660894000001</v>
          </cell>
          <cell r="U194">
            <v>36414.207995999997</v>
          </cell>
          <cell r="V194">
            <v>37986.575336000002</v>
          </cell>
          <cell r="W194">
            <v>52958.123173336673</v>
          </cell>
          <cell r="X194">
            <v>52313.970324928567</v>
          </cell>
          <cell r="Y194">
            <v>61820.438034361476</v>
          </cell>
          <cell r="Z194">
            <v>72539.779437406803</v>
          </cell>
          <cell r="AA194">
            <v>84779.169010413898</v>
          </cell>
          <cell r="AB194">
            <v>76233.524627940395</v>
          </cell>
          <cell r="AC194">
            <v>92199.734615138688</v>
          </cell>
          <cell r="AD194">
            <v>109503.98002138405</v>
          </cell>
          <cell r="AE194">
            <v>127811.99943216308</v>
          </cell>
          <cell r="AF194">
            <v>0.64527829098612166</v>
          </cell>
          <cell r="AG194">
            <v>0.83854022767412117</v>
          </cell>
          <cell r="AH194" t="str">
            <v>NA</v>
          </cell>
          <cell r="AI194">
            <v>1.5589422036197513</v>
          </cell>
          <cell r="AJ194">
            <v>1.1907075552889035</v>
          </cell>
          <cell r="AK194">
            <v>0.75113426512540071</v>
          </cell>
          <cell r="AL194">
            <v>0.56435859816993972</v>
          </cell>
          <cell r="AM194">
            <v>0.44734620844380779</v>
          </cell>
          <cell r="AN194">
            <v>0.37795131398509785</v>
          </cell>
          <cell r="AO194">
            <v>0.30859883738467375</v>
          </cell>
          <cell r="AP194">
            <v>0.23928687277035388</v>
          </cell>
          <cell r="AQ194">
            <v>0.19157719100185866</v>
          </cell>
          <cell r="AR194">
            <v>0.14389541945089546</v>
          </cell>
          <cell r="AS194">
            <v>9.624035800848052E-2</v>
          </cell>
          <cell r="AT194">
            <v>0.12207921821596801</v>
          </cell>
          <cell r="AU194">
            <v>9.1274267720566016E-2</v>
          </cell>
          <cell r="AV194">
            <v>6.4161087171008324E-2</v>
          </cell>
          <cell r="AW194">
            <v>4.0025198612813062E-2</v>
          </cell>
        </row>
        <row r="195">
          <cell r="I195" t="str">
            <v>WW ad views</v>
          </cell>
          <cell r="L195">
            <v>2842.3684499999999</v>
          </cell>
          <cell r="M195">
            <v>5988.5585010000004</v>
          </cell>
          <cell r="N195">
            <v>8144.9836450000003</v>
          </cell>
          <cell r="O195">
            <v>11531.507998999999</v>
          </cell>
          <cell r="P195">
            <v>14644.938435</v>
          </cell>
          <cell r="Q195">
            <v>14463.974343</v>
          </cell>
          <cell r="R195">
            <v>14686.689833</v>
          </cell>
          <cell r="S195">
            <v>29153.233948000001</v>
          </cell>
          <cell r="T195">
            <v>32450.660894000001</v>
          </cell>
          <cell r="U195">
            <v>36414.207995999997</v>
          </cell>
          <cell r="V195">
            <v>37986.575336000002</v>
          </cell>
          <cell r="W195">
            <v>52958.123173336673</v>
          </cell>
          <cell r="X195">
            <v>52313.970324928567</v>
          </cell>
          <cell r="Y195">
            <v>61820.438034361476</v>
          </cell>
          <cell r="Z195">
            <v>72539.779437406803</v>
          </cell>
          <cell r="AA195">
            <v>84779.169010413898</v>
          </cell>
          <cell r="AB195">
            <v>74204.213466510671</v>
          </cell>
          <cell r="AC195">
            <v>77630.198043046301</v>
          </cell>
          <cell r="AD195">
            <v>116495.09347742388</v>
          </cell>
          <cell r="AE195">
            <v>162333.00238242937</v>
          </cell>
          <cell r="AF195">
            <v>102864.96544297508</v>
          </cell>
          <cell r="AG195">
            <v>107604.13285613767</v>
          </cell>
          <cell r="AH195">
            <v>16.22</v>
          </cell>
          <cell r="AI195">
            <v>47.827999999999996</v>
          </cell>
          <cell r="AJ195">
            <v>103.678</v>
          </cell>
          <cell r="AK195">
            <v>182.93167</v>
          </cell>
          <cell r="AL195">
            <v>293.33306170000003</v>
          </cell>
          <cell r="AM195">
            <v>439.99959255000005</v>
          </cell>
          <cell r="AN195">
            <v>624.79942142100003</v>
          </cell>
          <cell r="AO195">
            <v>837.23122470414</v>
          </cell>
          <cell r="AP195">
            <v>1054.9113431272165</v>
          </cell>
          <cell r="AQ195">
            <v>1271.168168468296</v>
          </cell>
          <cell r="AR195">
            <v>1461.8433937385403</v>
          </cell>
          <cell r="AS195">
            <v>1600.7185161437017</v>
          </cell>
          <cell r="AT195">
            <v>0.49813339914158777</v>
          </cell>
          <cell r="AU195">
            <v>0.46813339914158775</v>
          </cell>
          <cell r="AV195">
            <v>0.43813339914158772</v>
          </cell>
          <cell r="AW195">
            <v>0.40813339914158769</v>
          </cell>
        </row>
        <row r="196">
          <cell r="I196" t="str">
            <v>% change Y/Y</v>
          </cell>
          <cell r="L196" t="str">
            <v>NA</v>
          </cell>
          <cell r="M196" t="str">
            <v>NA</v>
          </cell>
          <cell r="N196" t="str">
            <v>NA</v>
          </cell>
          <cell r="O196" t="str">
            <v>NA</v>
          </cell>
          <cell r="P196">
            <v>4.1523715846902256</v>
          </cell>
          <cell r="Q196">
            <v>1.4152681051015419</v>
          </cell>
          <cell r="R196">
            <v>0.80315768246088348</v>
          </cell>
          <cell r="S196">
            <v>1.5281371656272658</v>
          </cell>
          <cell r="T196">
            <v>1.2158277440379011</v>
          </cell>
          <cell r="U196">
            <v>1.5175796867769651</v>
          </cell>
          <cell r="V196">
            <v>1.5864626929511871</v>
          </cell>
          <cell r="W196">
            <v>0.81654369006872241</v>
          </cell>
          <cell r="X196">
            <v>0.61210800901134221</v>
          </cell>
          <cell r="Y196">
            <v>0.69770101937002948</v>
          </cell>
          <cell r="Z196">
            <v>0.90961619455757092</v>
          </cell>
          <cell r="AA196">
            <v>0.60087185742825699</v>
          </cell>
          <cell r="AB196">
            <v>0.41843972089327353</v>
          </cell>
          <cell r="AC196">
            <v>0.25573678400494892</v>
          </cell>
          <cell r="AD196">
            <v>0.60594772111135642</v>
          </cell>
          <cell r="AE196">
            <v>0.9147746348220176</v>
          </cell>
          <cell r="AF196">
            <v>0.38624157089677102</v>
          </cell>
          <cell r="AG196">
            <v>0.38611179114177552</v>
          </cell>
          <cell r="AH196" t="str">
            <v>NA</v>
          </cell>
          <cell r="AI196">
            <v>1.9487053020961773</v>
          </cell>
          <cell r="AJ196">
            <v>1.1677260182319982</v>
          </cell>
          <cell r="AK196">
            <v>0.76442128513281515</v>
          </cell>
          <cell r="AL196">
            <v>0.60351163743270941</v>
          </cell>
          <cell r="AM196">
            <v>0.5</v>
          </cell>
          <cell r="AN196">
            <v>0.41999999999999993</v>
          </cell>
          <cell r="AO196">
            <v>0.33999999999999986</v>
          </cell>
          <cell r="AP196">
            <v>0.26</v>
          </cell>
          <cell r="AQ196">
            <v>0.20500000000000007</v>
          </cell>
          <cell r="AR196">
            <v>0.14999999999999991</v>
          </cell>
          <cell r="AS196">
            <v>9.4999999999999973E-2</v>
          </cell>
          <cell r="AT196">
            <v>701628.14136054122</v>
          </cell>
          <cell r="AU196">
            <v>775620.0160415303</v>
          </cell>
          <cell r="AV196">
            <v>835974.40430346981</v>
          </cell>
          <cell r="AW196">
            <v>880448.06811149209</v>
          </cell>
        </row>
        <row r="197">
          <cell r="I197" t="str">
            <v>WW ad views per App / Site ('000)</v>
          </cell>
          <cell r="L197">
            <v>717.58860136329213</v>
          </cell>
          <cell r="M197">
            <v>1333.160841718611</v>
          </cell>
          <cell r="N197">
            <v>1659.1940609085354</v>
          </cell>
          <cell r="O197">
            <v>2292.0906378453587</v>
          </cell>
          <cell r="P197">
            <v>2410.2926983212642</v>
          </cell>
          <cell r="Q197">
            <v>1935.4977041348857</v>
          </cell>
          <cell r="R197">
            <v>1406.3669283730731</v>
          </cell>
          <cell r="S197">
            <v>2079.9967143264839</v>
          </cell>
          <cell r="T197">
            <v>1683.3001812428677</v>
          </cell>
          <cell r="U197">
            <v>1584.1907246149829</v>
          </cell>
          <cell r="V197">
            <v>1392.2656258613108</v>
          </cell>
          <cell r="W197">
            <v>1891.3615419048813</v>
          </cell>
          <cell r="X197">
            <v>1715.2121418009367</v>
          </cell>
          <cell r="Y197">
            <v>1741.4207897003232</v>
          </cell>
          <cell r="Z197">
            <v>1884.1501152573196</v>
          </cell>
          <cell r="AA197">
            <v>2146.3080762130103</v>
          </cell>
          <cell r="AB197">
            <v>1836.9524006732624</v>
          </cell>
          <cell r="AC197">
            <v>2119.5341290836482</v>
          </cell>
          <cell r="AD197">
            <v>2406.6808795908582</v>
          </cell>
          <cell r="AE197">
            <v>2690.7789354139595</v>
          </cell>
          <cell r="AF197">
            <v>0.65095840772963842</v>
          </cell>
          <cell r="AG197">
            <v>0.84490580870653398</v>
          </cell>
          <cell r="AH197" t="str">
            <v>NA</v>
          </cell>
          <cell r="AI197">
            <v>-8.1475583161317866E-2</v>
          </cell>
          <cell r="AJ197">
            <v>9.6605610533188502E-2</v>
          </cell>
          <cell r="AK197">
            <v>0.1536884570237933</v>
          </cell>
          <cell r="AL197">
            <v>0.13649983627730666</v>
          </cell>
          <cell r="AM197">
            <v>0.15196943121037765</v>
          </cell>
          <cell r="AN197">
            <v>0.14440024381813221</v>
          </cell>
          <cell r="AO197">
            <v>0.11894683196660494</v>
          </cell>
          <cell r="AP197">
            <v>8.241511672347368E-2</v>
          </cell>
          <cell r="AQ197">
            <v>5.7692113361200281E-2</v>
          </cell>
          <cell r="AR197">
            <v>2.835042758716888E-2</v>
          </cell>
          <cell r="AS197">
            <v>-4.3321519005544706E-3</v>
          </cell>
          <cell r="AT197">
            <v>0.13685474607926085</v>
          </cell>
          <cell r="AU197">
            <v>0.10545739305369062</v>
          </cell>
          <cell r="AV197">
            <v>7.7814376903222904E-2</v>
          </cell>
          <cell r="AW197">
            <v>5.3199791260448492E-2</v>
          </cell>
        </row>
        <row r="198">
          <cell r="I198" t="str">
            <v>WW ad views per App / Site ('000)</v>
          </cell>
          <cell r="L198">
            <v>717.58860136329213</v>
          </cell>
          <cell r="M198">
            <v>1333.160841718611</v>
          </cell>
          <cell r="N198">
            <v>1659.1940609085354</v>
          </cell>
          <cell r="O198">
            <v>2292.0906378453587</v>
          </cell>
          <cell r="P198">
            <v>2410.2926983212642</v>
          </cell>
          <cell r="Q198">
            <v>1935.4977041348857</v>
          </cell>
          <cell r="R198">
            <v>1406.3669283730731</v>
          </cell>
          <cell r="S198">
            <v>2079.9967143264839</v>
          </cell>
          <cell r="T198">
            <v>1683.3001812428677</v>
          </cell>
          <cell r="U198">
            <v>1584.1907246149829</v>
          </cell>
          <cell r="V198">
            <v>1392.2656258613108</v>
          </cell>
          <cell r="W198">
            <v>1891.3615419048813</v>
          </cell>
          <cell r="X198">
            <v>1715.2121418009367</v>
          </cell>
          <cell r="Y198">
            <v>1741.4207897003232</v>
          </cell>
          <cell r="Z198">
            <v>1884.1501152573196</v>
          </cell>
          <cell r="AA198">
            <v>2146.3080762130103</v>
          </cell>
          <cell r="AB198">
            <v>1745.981493329663</v>
          </cell>
          <cell r="AC198">
            <v>1706.1581987482703</v>
          </cell>
          <cell r="AD198">
            <v>2452.5282837352397</v>
          </cell>
          <cell r="AE198">
            <v>3279.4545935844317</v>
          </cell>
          <cell r="AF198">
            <v>2026.8958707975385</v>
          </cell>
          <cell r="AG198">
            <v>2069.3102472334167</v>
          </cell>
          <cell r="AH198">
            <v>3.2240111309878752</v>
          </cell>
          <cell r="AI198">
            <v>3.412385844748858</v>
          </cell>
          <cell r="AJ198">
            <v>3.7027857142857141</v>
          </cell>
          <cell r="AK198">
            <v>4.3042745882352937</v>
          </cell>
          <cell r="AL198">
            <v>5.0142403709401711</v>
          </cell>
          <cell r="AM198">
            <v>5.9863890142857148</v>
          </cell>
          <cell r="AN198">
            <v>7.0598804680338985</v>
          </cell>
          <cell r="AO198">
            <v>8.0891905768515944</v>
          </cell>
          <cell r="AP198">
            <v>8.9022054272338949</v>
          </cell>
          <cell r="AQ198">
            <v>9.5218589398374238</v>
          </cell>
          <cell r="AR198">
            <v>9.844063257498588</v>
          </cell>
          <cell r="AS198">
            <v>9.7903273158636193</v>
          </cell>
          <cell r="AT198">
            <v>0.59889283476240596</v>
          </cell>
          <cell r="AU198">
            <v>0.56571965729613038</v>
          </cell>
          <cell r="AV198">
            <v>0.53213373940659914</v>
          </cell>
          <cell r="AW198">
            <v>0.49814453362085526</v>
          </cell>
        </row>
        <row r="199">
          <cell r="I199" t="str">
            <v>% change Y/Y</v>
          </cell>
          <cell r="L199" t="str">
            <v>NA</v>
          </cell>
          <cell r="M199" t="str">
            <v>NA</v>
          </cell>
          <cell r="N199" t="str">
            <v>NA</v>
          </cell>
          <cell r="O199" t="str">
            <v>NA</v>
          </cell>
          <cell r="P199">
            <v>2.3588781841603002</v>
          </cell>
          <cell r="Q199">
            <v>0.45181109703146327</v>
          </cell>
          <cell r="R199">
            <v>-0.15237948260073941</v>
          </cell>
          <cell r="S199">
            <v>-9.2532956601685812E-2</v>
          </cell>
          <cell r="T199">
            <v>-0.30162001386169279</v>
          </cell>
          <cell r="U199">
            <v>-0.18150730882779709</v>
          </cell>
          <cell r="V199">
            <v>-1.0026759181599232E-2</v>
          </cell>
          <cell r="W199">
            <v>-9.0690129999885127E-2</v>
          </cell>
          <cell r="X199">
            <v>1.8957973695759245E-2</v>
          </cell>
          <cell r="Y199">
            <v>9.9249454401112658E-2</v>
          </cell>
          <cell r="Z199">
            <v>0.35329787668334456</v>
          </cell>
          <cell r="AA199">
            <v>0.13479524070863791</v>
          </cell>
          <cell r="AB199">
            <v>1.7939093817525675E-2</v>
          </cell>
          <cell r="AC199">
            <v>-2.0249322369765177E-2</v>
          </cell>
          <cell r="AD199">
            <v>0.3016628897428888</v>
          </cell>
          <cell r="AE199">
            <v>0.52795147627211469</v>
          </cell>
          <cell r="AF199">
            <v>0.16089195592340411</v>
          </cell>
          <cell r="AG199">
            <v>0.21284781724905377</v>
          </cell>
          <cell r="AH199" t="str">
            <v>NA</v>
          </cell>
          <cell r="AI199">
            <v>5.842867971217669E-2</v>
          </cell>
          <cell r="AJ199">
            <v>8.5101709697845918E-2</v>
          </cell>
          <cell r="AK199">
            <v>0.1624422584404428</v>
          </cell>
          <cell r="AL199">
            <v>0.16494435198102808</v>
          </cell>
          <cell r="AM199">
            <v>0.19387755102040827</v>
          </cell>
          <cell r="AN199">
            <v>0.17932203389830503</v>
          </cell>
          <cell r="AO199">
            <v>0.14579710144927538</v>
          </cell>
          <cell r="AP199">
            <v>0.1005063291139241</v>
          </cell>
          <cell r="AQ199">
            <v>6.9606741573033926E-2</v>
          </cell>
          <cell r="AR199">
            <v>3.3838383838383779E-2</v>
          </cell>
          <cell r="AS199">
            <v>-5.4587155963302658E-3</v>
          </cell>
          <cell r="AT199">
            <v>0.76941734779138526</v>
          </cell>
          <cell r="AU199">
            <v>0.77941734779138527</v>
          </cell>
          <cell r="AV199">
            <v>0.78941734779138528</v>
          </cell>
          <cell r="AW199">
            <v>0.79941734779138529</v>
          </cell>
        </row>
        <row r="200">
          <cell r="I200" t="str">
            <v>WW revenue</v>
          </cell>
          <cell r="L200">
            <v>1.627</v>
          </cell>
          <cell r="M200">
            <v>3.3879999999999999</v>
          </cell>
          <cell r="N200">
            <v>4.1029999999999998</v>
          </cell>
          <cell r="O200">
            <v>7.1020000000000003</v>
          </cell>
          <cell r="P200">
            <v>1804.5230992579309</v>
          </cell>
          <cell r="Q200">
            <v>1292.4710391259421</v>
          </cell>
          <cell r="R200">
            <v>490.48891848463506</v>
          </cell>
          <cell r="S200">
            <v>1526.6370056186206</v>
          </cell>
          <cell r="T200">
            <v>483.65380535039361</v>
          </cell>
          <cell r="U200">
            <v>782.68027414727828</v>
          </cell>
          <cell r="V200">
            <v>1531.1896762111942</v>
          </cell>
          <cell r="W200">
            <v>100</v>
          </cell>
          <cell r="X200">
            <v>100</v>
          </cell>
          <cell r="Y200">
            <v>100</v>
          </cell>
          <cell r="Z200">
            <v>250</v>
          </cell>
          <cell r="AA200">
            <v>50</v>
          </cell>
          <cell r="AB200">
            <v>37.5</v>
          </cell>
          <cell r="AC200">
            <v>25</v>
          </cell>
          <cell r="AD200">
            <v>25</v>
          </cell>
          <cell r="AE200">
            <v>25</v>
          </cell>
          <cell r="AF200">
            <v>25</v>
          </cell>
          <cell r="AG200">
            <v>25</v>
          </cell>
          <cell r="AH200" t="str">
            <v>NA</v>
          </cell>
          <cell r="AI200">
            <v>1.9487053020961773</v>
          </cell>
          <cell r="AJ200">
            <v>1.1677260182319982</v>
          </cell>
          <cell r="AK200">
            <v>0.76442128513281515</v>
          </cell>
          <cell r="AL200">
            <v>0.60351163743270941</v>
          </cell>
          <cell r="AM200">
            <v>0.5</v>
          </cell>
          <cell r="AN200">
            <v>0.41999999999999993</v>
          </cell>
          <cell r="AO200">
            <v>0.33999999999999986</v>
          </cell>
          <cell r="AP200">
            <v>0.26</v>
          </cell>
          <cell r="AQ200">
            <v>0.20500000000000007</v>
          </cell>
          <cell r="AR200">
            <v>0.14999999999999991</v>
          </cell>
          <cell r="AS200">
            <v>9.4999999999999973E-2</v>
          </cell>
          <cell r="AT200">
            <v>100</v>
          </cell>
          <cell r="AU200">
            <v>100</v>
          </cell>
          <cell r="AV200">
            <v>100</v>
          </cell>
          <cell r="AW200">
            <v>100</v>
          </cell>
        </row>
        <row r="201">
          <cell r="I201" t="str">
            <v>WW revenue</v>
          </cell>
          <cell r="L201">
            <v>1.627</v>
          </cell>
          <cell r="M201">
            <v>3.3879999999999999</v>
          </cell>
          <cell r="N201">
            <v>4.1029999999999998</v>
          </cell>
          <cell r="O201">
            <v>7.1020000000000003</v>
          </cell>
          <cell r="P201">
            <v>8.8249999999999993</v>
          </cell>
          <cell r="Q201">
            <v>9.2579999999999991</v>
          </cell>
          <cell r="R201">
            <v>11.004</v>
          </cell>
          <cell r="S201">
            <v>18.741</v>
          </cell>
          <cell r="T201">
            <v>21.492999999999999</v>
          </cell>
          <cell r="U201">
            <v>22.446999999999999</v>
          </cell>
          <cell r="V201">
            <v>25.189</v>
          </cell>
          <cell r="W201">
            <v>34.548999999999999</v>
          </cell>
          <cell r="X201">
            <v>32.93</v>
          </cell>
          <cell r="Y201">
            <v>39.411000000000001</v>
          </cell>
          <cell r="Z201">
            <v>47.366</v>
          </cell>
          <cell r="AA201">
            <v>57.96</v>
          </cell>
          <cell r="AB201">
            <v>49.438000000000002</v>
          </cell>
          <cell r="AC201">
            <v>57.009</v>
          </cell>
          <cell r="AD201">
            <v>84.785139999999998</v>
          </cell>
          <cell r="AE201">
            <v>127.51200000000001</v>
          </cell>
          <cell r="AF201">
            <v>74.157000000000011</v>
          </cell>
          <cell r="AG201">
            <v>85.513499999999993</v>
          </cell>
          <cell r="AH201">
            <v>16.22</v>
          </cell>
          <cell r="AI201">
            <v>47.827999999999996</v>
          </cell>
          <cell r="AJ201">
            <v>103.678</v>
          </cell>
          <cell r="AK201">
            <v>182.93167</v>
          </cell>
          <cell r="AL201">
            <v>293.33306170000003</v>
          </cell>
          <cell r="AM201">
            <v>439.99959255000005</v>
          </cell>
          <cell r="AN201">
            <v>624.79942142100003</v>
          </cell>
          <cell r="AO201">
            <v>837.23122470414</v>
          </cell>
          <cell r="AP201">
            <v>1054.9113431272165</v>
          </cell>
          <cell r="AQ201">
            <v>1271.168168468296</v>
          </cell>
          <cell r="AR201">
            <v>1461.8433937385403</v>
          </cell>
          <cell r="AS201">
            <v>1600.7185161437017</v>
          </cell>
          <cell r="AT201">
            <v>735.30580935313242</v>
          </cell>
          <cell r="AU201">
            <v>854.96617898783256</v>
          </cell>
          <cell r="AV201">
            <v>965.76759406085444</v>
          </cell>
          <cell r="AW201">
            <v>1063.2945837080383</v>
          </cell>
        </row>
        <row r="202">
          <cell r="I202" t="str">
            <v>% change Y/Y</v>
          </cell>
          <cell r="L202" t="str">
            <v>NA</v>
          </cell>
          <cell r="M202" t="str">
            <v>NA</v>
          </cell>
          <cell r="N202" t="str">
            <v>NA</v>
          </cell>
          <cell r="O202" t="str">
            <v>NA</v>
          </cell>
          <cell r="P202">
            <v>4.4240934234787952</v>
          </cell>
          <cell r="Q202">
            <v>1.7325855962219596</v>
          </cell>
          <cell r="R202">
            <v>1.6819400438703389</v>
          </cell>
          <cell r="S202">
            <v>1.6388341312306389</v>
          </cell>
          <cell r="T202">
            <v>1.4354674220963175</v>
          </cell>
          <cell r="U202">
            <v>1.4246057463815078</v>
          </cell>
          <cell r="V202">
            <v>1.2890766993820431</v>
          </cell>
          <cell r="W202">
            <v>0.84349821247532142</v>
          </cell>
          <cell r="X202">
            <v>0.53212673893825913</v>
          </cell>
          <cell r="Y202">
            <v>0.75573573306009734</v>
          </cell>
          <cell r="Z202">
            <v>0.88042399460081788</v>
          </cell>
          <cell r="AA202">
            <v>0.67761729717213237</v>
          </cell>
          <cell r="AB202">
            <v>0.50130580018220483</v>
          </cell>
          <cell r="AC202">
            <v>0.44652508182994599</v>
          </cell>
          <cell r="AD202">
            <v>0.79</v>
          </cell>
          <cell r="AE202">
            <v>1.2000000000000002</v>
          </cell>
          <cell r="AF202">
            <v>0.50000000000000022</v>
          </cell>
          <cell r="AG202">
            <v>0.49999999999999978</v>
          </cell>
          <cell r="AH202">
            <v>3.2240111309878752</v>
          </cell>
          <cell r="AI202">
            <v>3.412385844748858</v>
          </cell>
          <cell r="AJ202">
            <v>3.7027857142857141</v>
          </cell>
          <cell r="AK202">
            <v>4.3042745882352937</v>
          </cell>
          <cell r="AL202">
            <v>5.0142403709401711</v>
          </cell>
          <cell r="AM202">
            <v>5.9863890142857148</v>
          </cell>
          <cell r="AN202">
            <v>7.0598804680338985</v>
          </cell>
          <cell r="AO202">
            <v>8.0891905768515944</v>
          </cell>
          <cell r="AP202">
            <v>8.9022054272338949</v>
          </cell>
          <cell r="AQ202">
            <v>9.5218589398374238</v>
          </cell>
          <cell r="AR202">
            <v>9.844063257498588</v>
          </cell>
          <cell r="AS202">
            <v>9.7903273158636193</v>
          </cell>
          <cell r="AT202">
            <v>0.20125499459396989</v>
          </cell>
          <cell r="AU202">
            <v>0.16273551509129036</v>
          </cell>
          <cell r="AV202">
            <v>0.12959742478257574</v>
          </cell>
          <cell r="AW202">
            <v>0.10098391191311662</v>
          </cell>
        </row>
        <row r="203">
          <cell r="I203" t="str">
            <v>WW revenue per App / Site (annual, $ in '000)</v>
          </cell>
          <cell r="L203">
            <v>1.6430194395354709</v>
          </cell>
          <cell r="M203">
            <v>3.0169189670525376</v>
          </cell>
          <cell r="N203">
            <v>3.343247097168466</v>
          </cell>
          <cell r="O203">
            <v>5.646591134963229</v>
          </cell>
          <cell r="P203">
            <v>5.8097432521395653</v>
          </cell>
          <cell r="Q203">
            <v>4.9554395824969886</v>
          </cell>
          <cell r="R203">
            <v>4.2148807813846592</v>
          </cell>
          <cell r="S203">
            <v>5.3484589041095889</v>
          </cell>
          <cell r="T203">
            <v>4.4595912439049696</v>
          </cell>
          <cell r="U203">
            <v>3.9062037762116066</v>
          </cell>
          <cell r="V203">
            <v>3.692860284415775</v>
          </cell>
          <cell r="W203">
            <v>4.9355714285714285</v>
          </cell>
          <cell r="X203">
            <v>4.3186885245901641</v>
          </cell>
          <cell r="Y203">
            <v>4.4406760563380283</v>
          </cell>
          <cell r="Z203">
            <v>4.9211428571428568</v>
          </cell>
          <cell r="AA203">
            <v>5.8693670886075946</v>
          </cell>
          <cell r="AB203">
            <v>4.7927036144578317</v>
          </cell>
          <cell r="AC203">
            <v>5.6172000000000004</v>
          </cell>
          <cell r="AD203">
            <v>6.53754901098901</v>
          </cell>
          <cell r="AE203">
            <v>7.6629221052631573</v>
          </cell>
          <cell r="AF203">
            <v>0.84630332396297703</v>
          </cell>
          <cell r="AG203">
            <v>0.94657063239550587</v>
          </cell>
          <cell r="AH203" t="str">
            <v>NA</v>
          </cell>
          <cell r="AI203">
            <v>5.842867971217669E-2</v>
          </cell>
          <cell r="AJ203">
            <v>8.5101709697845918E-2</v>
          </cell>
          <cell r="AK203">
            <v>0.1624422584404428</v>
          </cell>
          <cell r="AL203">
            <v>0.16494435198102808</v>
          </cell>
          <cell r="AM203">
            <v>0.19387755102040827</v>
          </cell>
          <cell r="AN203">
            <v>0.17932203389830503</v>
          </cell>
          <cell r="AO203">
            <v>0.14579710144927538</v>
          </cell>
          <cell r="AP203">
            <v>0.1005063291139241</v>
          </cell>
          <cell r="AQ203">
            <v>6.9606741573033926E-2</v>
          </cell>
          <cell r="AR203">
            <v>3.3838383838383779E-2</v>
          </cell>
          <cell r="AS203">
            <v>-5.4587155963302658E-3</v>
          </cell>
          <cell r="AT203">
            <v>1.0479993118965927</v>
          </cell>
          <cell r="AU203">
            <v>1.1023003033769743</v>
          </cell>
          <cell r="AV203">
            <v>1.1552597652383003</v>
          </cell>
          <cell r="AW203">
            <v>1.2076743901417617</v>
          </cell>
        </row>
        <row r="204">
          <cell r="I204" t="str">
            <v>WW revenue per App / Site (annual, $ in '000)</v>
          </cell>
          <cell r="L204">
            <v>1.6430194395354709</v>
          </cell>
          <cell r="M204">
            <v>3.0169189670525376</v>
          </cell>
          <cell r="N204">
            <v>3.343247097168466</v>
          </cell>
          <cell r="O204">
            <v>5.646591134963229</v>
          </cell>
          <cell r="P204">
            <v>5.8097432521395653</v>
          </cell>
          <cell r="Q204">
            <v>4.9554395824969886</v>
          </cell>
          <cell r="R204">
            <v>4.2148807813846592</v>
          </cell>
          <cell r="S204">
            <v>5.3484589041095889</v>
          </cell>
          <cell r="T204">
            <v>4.4595912439049696</v>
          </cell>
          <cell r="U204">
            <v>3.9062037762116066</v>
          </cell>
          <cell r="V204">
            <v>3.692860284415775</v>
          </cell>
          <cell r="W204">
            <v>4.9355714285714285</v>
          </cell>
          <cell r="X204">
            <v>4.3186885245901641</v>
          </cell>
          <cell r="Y204">
            <v>4.4406760563380283</v>
          </cell>
          <cell r="Z204">
            <v>4.9211428571428568</v>
          </cell>
          <cell r="AA204">
            <v>5.8693670886075946</v>
          </cell>
          <cell r="AB204">
            <v>4.6529882352941181</v>
          </cell>
          <cell r="AC204">
            <v>5.0117802197802197</v>
          </cell>
          <cell r="AD204">
            <v>7.1398012631578949</v>
          </cell>
          <cell r="AE204">
            <v>10.304000000000002</v>
          </cell>
          <cell r="AF204">
            <v>5.8448866995073896</v>
          </cell>
          <cell r="AG204">
            <v>6.5779615384615377</v>
          </cell>
          <cell r="AH204">
            <v>3.2240111309878752</v>
          </cell>
          <cell r="AI204">
            <v>3.412385844748858</v>
          </cell>
          <cell r="AJ204">
            <v>3.7027857142857141</v>
          </cell>
          <cell r="AK204">
            <v>4.3042745882352937</v>
          </cell>
          <cell r="AL204">
            <v>5.0142403709401711</v>
          </cell>
          <cell r="AM204">
            <v>5.9863890142857148</v>
          </cell>
          <cell r="AN204">
            <v>7.0598804680338985</v>
          </cell>
          <cell r="AO204">
            <v>8.0891905768515944</v>
          </cell>
          <cell r="AP204">
            <v>8.9022054272338949</v>
          </cell>
          <cell r="AQ204">
            <v>9.5218589398374238</v>
          </cell>
          <cell r="AR204">
            <v>9.844063257498588</v>
          </cell>
          <cell r="AS204">
            <v>9.7903273158636193</v>
          </cell>
          <cell r="AT204">
            <v>5.6647736869472665E-2</v>
          </cell>
          <cell r="AU204">
            <v>5.1813957188685089E-2</v>
          </cell>
          <cell r="AV204">
            <v>4.8044495405726639E-2</v>
          </cell>
          <cell r="AW204">
            <v>4.5370423588368958E-2</v>
          </cell>
        </row>
        <row r="205">
          <cell r="I205" t="str">
            <v>% change Y/Y</v>
          </cell>
          <cell r="L205" t="str">
            <v>NA</v>
          </cell>
          <cell r="M205" t="str">
            <v>NA</v>
          </cell>
          <cell r="N205" t="str">
            <v>NA</v>
          </cell>
          <cell r="O205" t="str">
            <v>NA</v>
          </cell>
          <cell r="P205">
            <v>2.536016137327108</v>
          </cell>
          <cell r="Q205">
            <v>0.64254977896815779</v>
          </cell>
          <cell r="R205">
            <v>0.26071470605759761</v>
          </cell>
          <cell r="S205">
            <v>-5.279862198763241E-2</v>
          </cell>
          <cell r="T205">
            <v>-0.23239443631822676</v>
          </cell>
          <cell r="U205">
            <v>-0.211734153714913</v>
          </cell>
          <cell r="V205">
            <v>-0.12385178230293659</v>
          </cell>
          <cell r="W205">
            <v>-7.7197466212353349E-2</v>
          </cell>
          <cell r="X205">
            <v>-3.1595433663876848E-2</v>
          </cell>
          <cell r="Y205">
            <v>0.13682652282026475</v>
          </cell>
          <cell r="Z205">
            <v>0.33261008490100541</v>
          </cell>
          <cell r="AA205">
            <v>0.189197071413157</v>
          </cell>
          <cell r="AB205">
            <v>7.7407691895464703E-2</v>
          </cell>
          <cell r="AC205">
            <v>0.12860748142776002</v>
          </cell>
          <cell r="AD205">
            <v>0.45084210526315793</v>
          </cell>
          <cell r="AE205">
            <v>0.75555555555555598</v>
          </cell>
          <cell r="AF205">
            <v>0.2561576354679802</v>
          </cell>
          <cell r="AG205">
            <v>0.31249999999999978</v>
          </cell>
          <cell r="AH205" t="str">
            <v>NA</v>
          </cell>
          <cell r="AI205">
            <v>5.842867971217669E-2</v>
          </cell>
          <cell r="AJ205">
            <v>8.5101709697845918E-2</v>
          </cell>
          <cell r="AK205">
            <v>0.1624422584404428</v>
          </cell>
          <cell r="AL205">
            <v>0.16494435198102808</v>
          </cell>
          <cell r="AM205">
            <v>0.19387755102040827</v>
          </cell>
          <cell r="AN205">
            <v>0.17932203389830503</v>
          </cell>
          <cell r="AO205">
            <v>0.14579710144927538</v>
          </cell>
          <cell r="AP205">
            <v>0.1005063291139241</v>
          </cell>
          <cell r="AQ205">
            <v>6.9606741573033926E-2</v>
          </cell>
          <cell r="AR205">
            <v>3.3838383838383779E-2</v>
          </cell>
          <cell r="AS205">
            <v>-5.4587155963302658E-3</v>
          </cell>
          <cell r="AT205">
            <v>0.16570671515639823</v>
          </cell>
          <cell r="AU205">
            <v>0.18103267320592331</v>
          </cell>
          <cell r="AV205">
            <v>0.19919740449683299</v>
          </cell>
          <cell r="AW205">
            <v>0.22079709421130889</v>
          </cell>
        </row>
        <row r="207">
          <cell r="I207" t="str">
            <v>International</v>
          </cell>
        </row>
        <row r="208">
          <cell r="I208" t="str">
            <v>Headcount</v>
          </cell>
          <cell r="L208">
            <v>606.00764999999956</v>
          </cell>
          <cell r="M208">
            <v>1367.1636099999996</v>
          </cell>
          <cell r="N208">
            <v>1291.4353719999999</v>
          </cell>
          <cell r="O208">
            <v>2341.9114249999984</v>
          </cell>
          <cell r="P208">
            <v>4722.441315</v>
          </cell>
          <cell r="Q208">
            <v>4915.2508409999973</v>
          </cell>
          <cell r="R208">
            <v>6843.285824999999</v>
          </cell>
          <cell r="S208">
            <v>10814.233187000005</v>
          </cell>
          <cell r="T208">
            <v>13887.645397</v>
          </cell>
          <cell r="U208">
            <v>17532.147150999997</v>
          </cell>
          <cell r="V208">
            <v>23586.537456999991</v>
          </cell>
          <cell r="W208">
            <v>26899.124486909081</v>
          </cell>
          <cell r="X208">
            <v>27840.116820940566</v>
          </cell>
          <cell r="Y208">
            <v>31903.699854947132</v>
          </cell>
          <cell r="Z208">
            <v>47143.396130892215</v>
          </cell>
          <cell r="AA208">
            <v>52358.087866387839</v>
          </cell>
          <cell r="AB208">
            <v>46592.293786878377</v>
          </cell>
          <cell r="AC208">
            <v>58971.193755059474</v>
          </cell>
          <cell r="AD208">
            <v>76240.068271458047</v>
          </cell>
          <cell r="AE208">
            <v>79302.092218996782</v>
          </cell>
          <cell r="AF208">
            <v>80263.546261003576</v>
          </cell>
          <cell r="AG208">
            <v>83196.268974063321</v>
          </cell>
          <cell r="AH208">
            <v>103357.96609349339</v>
          </cell>
          <cell r="AI208">
            <v>107239.87906522918</v>
          </cell>
          <cell r="AL208">
            <v>5606.5180569999975</v>
          </cell>
          <cell r="AM208">
            <v>27295.211168000002</v>
          </cell>
          <cell r="AN208">
            <v>81905.454491909069</v>
          </cell>
          <cell r="AO208">
            <v>159245.30067316775</v>
          </cell>
          <cell r="AP208">
            <v>261105.64803239267</v>
          </cell>
          <cell r="AQ208">
            <v>374057.66039378953</v>
          </cell>
          <cell r="AR208">
            <v>522137.30071069661</v>
          </cell>
          <cell r="AS208">
            <v>691465.60147003829</v>
          </cell>
          <cell r="AT208">
            <v>876693.29247010499</v>
          </cell>
          <cell r="AU208">
            <v>1071878.5007028691</v>
          </cell>
          <cell r="AV208">
            <v>1271553.3759410237</v>
          </cell>
          <cell r="AW208">
            <v>1471195.5842816529</v>
          </cell>
        </row>
        <row r="209">
          <cell r="I209" t="str">
            <v>Headcount</v>
          </cell>
          <cell r="L209" t="str">
            <v>NA</v>
          </cell>
          <cell r="M209" t="str">
            <v>NA</v>
          </cell>
          <cell r="N209" t="str">
            <v>NA</v>
          </cell>
          <cell r="O209">
            <v>24</v>
          </cell>
          <cell r="P209">
            <v>6.7927090771873972</v>
          </cell>
          <cell r="Q209">
            <v>2.5952177230638833</v>
          </cell>
          <cell r="R209">
            <v>4.2989766064731878</v>
          </cell>
          <cell r="S209">
            <v>3.6176952174867214</v>
          </cell>
          <cell r="T209">
            <v>1.9407767022722653</v>
          </cell>
          <cell r="U209">
            <v>2.5668875746396536</v>
          </cell>
          <cell r="V209">
            <v>61</v>
          </cell>
          <cell r="W209">
            <v>69</v>
          </cell>
          <cell r="X209">
            <v>79</v>
          </cell>
          <cell r="Y209">
            <v>84</v>
          </cell>
          <cell r="Z209">
            <v>107</v>
          </cell>
          <cell r="AA209">
            <v>111.49162222222222</v>
          </cell>
          <cell r="AB209">
            <v>113.29516666666669</v>
          </cell>
          <cell r="AC209">
            <v>112.27569444444444</v>
          </cell>
          <cell r="AD209">
            <v>156.00600000000003</v>
          </cell>
          <cell r="AE209">
            <v>157.14601366666665</v>
          </cell>
          <cell r="AF209">
            <v>0.72267857487642972</v>
          </cell>
          <cell r="AG209">
            <v>0.41079506241003383</v>
          </cell>
          <cell r="AH209">
            <v>24</v>
          </cell>
          <cell r="AI209">
            <v>0.352295709539173</v>
          </cell>
          <cell r="AJ209">
            <v>69</v>
          </cell>
          <cell r="AK209">
            <v>111.49162222222222</v>
          </cell>
          <cell r="AL209">
            <v>157.14601366666665</v>
          </cell>
          <cell r="AM209">
            <v>167.14601366666665</v>
          </cell>
          <cell r="AN209">
            <v>177.14601366666665</v>
          </cell>
          <cell r="AO209">
            <v>187.14601366666665</v>
          </cell>
          <cell r="AP209">
            <v>197.14601366666665</v>
          </cell>
          <cell r="AQ209">
            <v>207.14601366666665</v>
          </cell>
          <cell r="AR209">
            <v>217.14601366666665</v>
          </cell>
          <cell r="AS209">
            <v>227.14601366666665</v>
          </cell>
          <cell r="AT209">
            <v>0.26529137110218004</v>
          </cell>
          <cell r="AU209">
            <v>0.23062114726946836</v>
          </cell>
          <cell r="AV209">
            <v>0.20116076591825283</v>
          </cell>
          <cell r="AW209">
            <v>0.17608497828585579</v>
          </cell>
        </row>
        <row r="210">
          <cell r="I210" t="str">
            <v>Headcount</v>
          </cell>
          <cell r="L210">
            <v>0.10103217619625043</v>
          </cell>
          <cell r="M210">
            <v>0.10954009921743033</v>
          </cell>
          <cell r="N210">
            <v>7.5356433964208297E-2</v>
          </cell>
          <cell r="O210">
            <v>10</v>
          </cell>
          <cell r="P210">
            <v>0.18218177734362445</v>
          </cell>
          <cell r="Q210">
            <v>0.18504811878455485</v>
          </cell>
          <cell r="R210">
            <v>0.20565506026281513</v>
          </cell>
          <cell r="S210">
            <v>0.22738674346893126</v>
          </cell>
          <cell r="T210">
            <v>0.24995940118666579</v>
          </cell>
          <cell r="U210">
            <v>0.2858512942025479</v>
          </cell>
          <cell r="V210">
            <v>34</v>
          </cell>
          <cell r="W210">
            <v>44</v>
          </cell>
          <cell r="X210">
            <v>49</v>
          </cell>
          <cell r="Y210">
            <v>54</v>
          </cell>
          <cell r="Z210">
            <v>73</v>
          </cell>
          <cell r="AA210">
            <v>76.064377777777764</v>
          </cell>
          <cell r="AB210">
            <v>77.29483333333333</v>
          </cell>
          <cell r="AC210">
            <v>76.599305555555532</v>
          </cell>
          <cell r="AD210">
            <v>106.43399999999998</v>
          </cell>
          <cell r="AE210">
            <v>107.21176633333329</v>
          </cell>
          <cell r="AF210">
            <v>0.39493049119555157</v>
          </cell>
          <cell r="AG210">
            <v>0.40493049119555158</v>
          </cell>
          <cell r="AH210">
            <v>10</v>
          </cell>
          <cell r="AI210">
            <v>0.4249304911955516</v>
          </cell>
          <cell r="AJ210">
            <v>44</v>
          </cell>
          <cell r="AK210">
            <v>76.064377777777764</v>
          </cell>
          <cell r="AL210">
            <v>107.21176633333329</v>
          </cell>
          <cell r="AM210">
            <v>144.38148883333326</v>
          </cell>
          <cell r="AN210">
            <v>178.68187659583322</v>
          </cell>
          <cell r="AO210">
            <v>207.78224726814568</v>
          </cell>
          <cell r="AP210">
            <v>229.37258422890847</v>
          </cell>
          <cell r="AQ210">
            <v>245.09791237105668</v>
          </cell>
          <cell r="AR210">
            <v>253.73205959747139</v>
          </cell>
          <cell r="AS210">
            <v>254.26166383749461</v>
          </cell>
          <cell r="AT210">
            <v>0.50186660085841228</v>
          </cell>
          <cell r="AU210">
            <v>0.53186660085841231</v>
          </cell>
          <cell r="AV210">
            <v>0.56186660085841234</v>
          </cell>
          <cell r="AW210">
            <v>0.59186660085841236</v>
          </cell>
        </row>
        <row r="211">
          <cell r="I211" t="str">
            <v>Sales and marketing</v>
          </cell>
          <cell r="L211">
            <v>245.65865200000007</v>
          </cell>
          <cell r="M211">
            <v>408.90976000000046</v>
          </cell>
          <cell r="N211">
            <v>541.63663499999984</v>
          </cell>
          <cell r="O211">
            <v>32</v>
          </cell>
          <cell r="P211">
            <v>610.595147</v>
          </cell>
          <cell r="Q211">
            <v>798.48107200000049</v>
          </cell>
          <cell r="R211">
            <v>707.49265600000035</v>
          </cell>
          <cell r="S211">
            <v>974.9225030000016</v>
          </cell>
          <cell r="T211">
            <v>2847.3475050000015</v>
          </cell>
          <cell r="U211">
            <v>5334.6694419999985</v>
          </cell>
          <cell r="V211">
            <v>95</v>
          </cell>
          <cell r="W211">
            <v>109</v>
          </cell>
          <cell r="X211">
            <v>114</v>
          </cell>
          <cell r="Y211">
            <v>117</v>
          </cell>
          <cell r="Z211">
            <v>143</v>
          </cell>
          <cell r="AA211">
            <v>145</v>
          </cell>
          <cell r="AB211">
            <v>147</v>
          </cell>
          <cell r="AC211">
            <v>149</v>
          </cell>
          <cell r="AD211">
            <v>151</v>
          </cell>
          <cell r="AE211">
            <v>153</v>
          </cell>
          <cell r="AF211">
            <v>135.20736418024961</v>
          </cell>
          <cell r="AG211">
            <v>152.26642231216996</v>
          </cell>
          <cell r="AH211">
            <v>32</v>
          </cell>
          <cell r="AI211">
            <v>283.00112281351517</v>
          </cell>
          <cell r="AJ211">
            <v>109</v>
          </cell>
          <cell r="AK211">
            <v>145</v>
          </cell>
          <cell r="AL211">
            <v>153</v>
          </cell>
          <cell r="AM211">
            <v>158</v>
          </cell>
          <cell r="AN211">
            <v>163</v>
          </cell>
          <cell r="AO211">
            <v>168</v>
          </cell>
          <cell r="AP211">
            <v>173</v>
          </cell>
          <cell r="AQ211">
            <v>178</v>
          </cell>
          <cell r="AR211">
            <v>183</v>
          </cell>
          <cell r="AS211">
            <v>188</v>
          </cell>
          <cell r="AT211">
            <v>469913.91196673329</v>
          </cell>
          <cell r="AU211">
            <v>595412.4486046927</v>
          </cell>
          <cell r="AV211">
            <v>735011.12507809873</v>
          </cell>
          <cell r="AW211">
            <v>887006.9749295169</v>
          </cell>
        </row>
        <row r="212">
          <cell r="I212" t="str">
            <v>Technology and development</v>
          </cell>
          <cell r="L212" t="str">
            <v>NA</v>
          </cell>
          <cell r="M212" t="str">
            <v>NA</v>
          </cell>
          <cell r="N212" t="str">
            <v>NA</v>
          </cell>
          <cell r="O212">
            <v>66</v>
          </cell>
          <cell r="P212">
            <v>1.4855430168199399</v>
          </cell>
          <cell r="Q212">
            <v>0.95270729659277298</v>
          </cell>
          <cell r="R212">
            <v>0.3062127084516737</v>
          </cell>
          <cell r="S212">
            <v>0.7761848776705218</v>
          </cell>
          <cell r="T212">
            <v>3.6632331078779465</v>
          </cell>
          <cell r="U212">
            <v>5.6810217913343291</v>
          </cell>
          <cell r="V212">
            <v>190</v>
          </cell>
          <cell r="W212">
            <v>222</v>
          </cell>
          <cell r="X212">
            <v>242</v>
          </cell>
          <cell r="Y212">
            <v>255</v>
          </cell>
          <cell r="Z212">
            <v>323</v>
          </cell>
          <cell r="AA212">
            <v>332.55599999999998</v>
          </cell>
          <cell r="AB212">
            <v>337.59000000000003</v>
          </cell>
          <cell r="AC212">
            <v>337.875</v>
          </cell>
          <cell r="AD212">
            <v>413.44</v>
          </cell>
          <cell r="AE212">
            <v>417.35777999999993</v>
          </cell>
          <cell r="AF212">
            <v>58.317810432565473</v>
          </cell>
          <cell r="AG212">
            <v>65.675744849282452</v>
          </cell>
          <cell r="AH212">
            <v>66</v>
          </cell>
          <cell r="AI212">
            <v>122.06440035647536</v>
          </cell>
          <cell r="AJ212">
            <v>222</v>
          </cell>
          <cell r="AK212">
            <v>332.55599999999998</v>
          </cell>
          <cell r="AL212">
            <v>417.35777999999993</v>
          </cell>
          <cell r="AM212">
            <v>469.52750249999991</v>
          </cell>
          <cell r="AN212">
            <v>518.82789026249986</v>
          </cell>
          <cell r="AO212">
            <v>562.92826093481233</v>
          </cell>
          <cell r="AP212">
            <v>599.51859789557511</v>
          </cell>
          <cell r="AQ212">
            <v>630.24392603772333</v>
          </cell>
          <cell r="AR212">
            <v>653.87807326413804</v>
          </cell>
          <cell r="AS212">
            <v>669.40767750416126</v>
          </cell>
          <cell r="AT212">
            <v>0.30562968568308113</v>
          </cell>
          <cell r="AU212">
            <v>0.26706708067592566</v>
          </cell>
          <cell r="AV212">
            <v>0.23445710078878212</v>
          </cell>
          <cell r="AW212">
            <v>0.20679394456140754</v>
          </cell>
        </row>
        <row r="213">
          <cell r="I213" t="str">
            <v>General and administrative</v>
          </cell>
          <cell r="L213">
            <v>8.6427448207849367E-2</v>
          </cell>
          <cell r="M213">
            <v>6.8281834423378943E-2</v>
          </cell>
          <cell r="N213">
            <v>6.6499413455851059E-2</v>
          </cell>
          <cell r="O213">
            <v>32</v>
          </cell>
          <cell r="P213">
            <v>4.16932546155835E-2</v>
          </cell>
          <cell r="Q213">
            <v>5.520481805793815E-2</v>
          </cell>
          <cell r="R213">
            <v>4.817236995162192E-2</v>
          </cell>
          <cell r="S213">
            <v>3.3441315798410219E-2</v>
          </cell>
          <cell r="T213">
            <v>8.7743898785323807E-2</v>
          </cell>
          <cell r="U213">
            <v>0.14649966965053854</v>
          </cell>
          <cell r="V213">
            <v>95</v>
          </cell>
          <cell r="W213">
            <v>32</v>
          </cell>
          <cell r="X213">
            <v>20</v>
          </cell>
          <cell r="Y213">
            <v>13</v>
          </cell>
          <cell r="Z213">
            <v>68</v>
          </cell>
          <cell r="AA213">
            <v>9.5559999999999832</v>
          </cell>
          <cell r="AB213">
            <v>5.0340000000000487</v>
          </cell>
          <cell r="AC213">
            <v>0.28499999999996817</v>
          </cell>
          <cell r="AD213">
            <v>75.564999999999998</v>
          </cell>
          <cell r="AE213">
            <v>3.9177799999999365</v>
          </cell>
          <cell r="AF213">
            <v>154</v>
          </cell>
          <cell r="AG213">
            <v>155</v>
          </cell>
          <cell r="AH213">
            <v>32</v>
          </cell>
          <cell r="AI213">
            <v>157</v>
          </cell>
          <cell r="AJ213">
            <v>109</v>
          </cell>
          <cell r="AK213">
            <v>110.55599999999998</v>
          </cell>
          <cell r="AL213">
            <v>84.801779999999951</v>
          </cell>
          <cell r="AM213">
            <v>52.169722499999978</v>
          </cell>
          <cell r="AN213">
            <v>49.300387762499952</v>
          </cell>
          <cell r="AO213">
            <v>44.100370672312465</v>
          </cell>
          <cell r="AP213">
            <v>36.590336960762784</v>
          </cell>
          <cell r="AQ213">
            <v>30.725328142148214</v>
          </cell>
          <cell r="AR213">
            <v>23.634147226414711</v>
          </cell>
          <cell r="AS213">
            <v>15.529604240023218</v>
          </cell>
          <cell r="AT213">
            <v>0.40110716523759404</v>
          </cell>
          <cell r="AU213">
            <v>0.43428034270386962</v>
          </cell>
          <cell r="AV213">
            <v>0.46786626059340086</v>
          </cell>
          <cell r="AW213">
            <v>0.50185546637914469</v>
          </cell>
        </row>
        <row r="214">
          <cell r="I214" t="str">
            <v>Total headcount</v>
          </cell>
          <cell r="L214">
            <v>0.40537219620907466</v>
          </cell>
          <cell r="M214">
            <v>0.29909350790868444</v>
          </cell>
          <cell r="N214">
            <v>0.41940669021724758</v>
          </cell>
          <cell r="O214">
            <v>66</v>
          </cell>
          <cell r="P214">
            <v>0.12929650286188893</v>
          </cell>
          <cell r="Q214">
            <v>0.16244970965460456</v>
          </cell>
          <cell r="R214">
            <v>0.10338493438566852</v>
          </cell>
          <cell r="S214">
            <v>9.0151792192901328E-2</v>
          </cell>
          <cell r="T214">
            <v>0.20502737675135943</v>
          </cell>
          <cell r="U214">
            <v>0.30427929882482879</v>
          </cell>
          <cell r="V214">
            <v>190</v>
          </cell>
          <cell r="W214">
            <v>222</v>
          </cell>
          <cell r="X214">
            <v>242</v>
          </cell>
          <cell r="Y214">
            <v>255</v>
          </cell>
          <cell r="Z214">
            <v>323</v>
          </cell>
          <cell r="AA214">
            <v>332.55599999999998</v>
          </cell>
          <cell r="AB214">
            <v>337.59000000000003</v>
          </cell>
          <cell r="AC214">
            <v>337.875</v>
          </cell>
          <cell r="AD214">
            <v>413.44</v>
          </cell>
          <cell r="AE214">
            <v>417.35777999999993</v>
          </cell>
          <cell r="AF214">
            <v>347.52517461281508</v>
          </cell>
          <cell r="AG214">
            <v>372.9421671614524</v>
          </cell>
          <cell r="AH214">
            <v>66</v>
          </cell>
          <cell r="AI214">
            <v>562.06552316999057</v>
          </cell>
          <cell r="AJ214">
            <v>222</v>
          </cell>
          <cell r="AK214">
            <v>332.55599999999998</v>
          </cell>
          <cell r="AL214">
            <v>417.35777999999993</v>
          </cell>
          <cell r="AM214">
            <v>469.52750249999991</v>
          </cell>
          <cell r="AN214">
            <v>518.82789026249986</v>
          </cell>
          <cell r="AO214">
            <v>562.92826093481233</v>
          </cell>
          <cell r="AP214">
            <v>599.51859789557511</v>
          </cell>
          <cell r="AQ214">
            <v>630.24392603772333</v>
          </cell>
          <cell r="AR214">
            <v>653.87807326413804</v>
          </cell>
          <cell r="AS214">
            <v>669.40767750416126</v>
          </cell>
          <cell r="AT214">
            <v>0.51148234082014332</v>
          </cell>
          <cell r="AU214">
            <v>0.52663034260239117</v>
          </cell>
          <cell r="AV214">
            <v>0.54122860516457705</v>
          </cell>
          <cell r="AW214">
            <v>0.55536072256274949</v>
          </cell>
        </row>
        <row r="215">
          <cell r="I215" t="str">
            <v>Period-to-period change</v>
          </cell>
          <cell r="P215">
            <v>-2760.7569334718573</v>
          </cell>
          <cell r="Q215">
            <v>-1366.4379825407989</v>
          </cell>
          <cell r="R215">
            <v>-3160.2175583157905</v>
          </cell>
          <cell r="S215">
            <v>-1442.233029283841</v>
          </cell>
          <cell r="T215">
            <v>757.30873889470502</v>
          </cell>
          <cell r="U215">
            <v>1418.2958917022422</v>
          </cell>
          <cell r="V215">
            <v>1630.409963155342</v>
          </cell>
          <cell r="W215">
            <v>32</v>
          </cell>
          <cell r="X215">
            <v>20</v>
          </cell>
          <cell r="Y215">
            <v>13</v>
          </cell>
          <cell r="Z215">
            <v>68</v>
          </cell>
          <cell r="AA215">
            <v>9.5559999999999832</v>
          </cell>
          <cell r="AB215">
            <v>5.0340000000000487</v>
          </cell>
          <cell r="AC215">
            <v>0.28499999999996817</v>
          </cell>
          <cell r="AD215">
            <v>75.564999999999998</v>
          </cell>
          <cell r="AE215">
            <v>3.9177799999999365</v>
          </cell>
          <cell r="AF215">
            <v>-152.08862376050985</v>
          </cell>
          <cell r="AG215">
            <v>25.416992548637324</v>
          </cell>
          <cell r="AH215">
            <v>133.96595783854758</v>
          </cell>
          <cell r="AI215">
            <v>55.157398169990586</v>
          </cell>
          <cell r="AK215">
            <v>90.25862398332805</v>
          </cell>
          <cell r="AL215">
            <v>187.35517438999688</v>
          </cell>
          <cell r="AM215">
            <v>-1979.9975102883932</v>
          </cell>
          <cell r="AN215">
            <v>1715.3121629879236</v>
          </cell>
          <cell r="AO215">
            <v>611.78838230176166</v>
          </cell>
          <cell r="AP215">
            <v>984.34129373200562</v>
          </cell>
          <cell r="AQ215">
            <v>167.21900215906916</v>
          </cell>
          <cell r="AR215">
            <v>179.61838739995463</v>
          </cell>
          <cell r="AS215">
            <v>165.90514008666236</v>
          </cell>
          <cell r="AT215">
            <v>158.02593792729357</v>
          </cell>
          <cell r="AU215">
            <v>151.48001782247843</v>
          </cell>
          <cell r="AV215">
            <v>145.98262562185883</v>
          </cell>
          <cell r="AW215">
            <v>141.3211739817244</v>
          </cell>
        </row>
        <row r="216">
          <cell r="I216" t="str">
            <v>Revenue (reported)</v>
          </cell>
          <cell r="L216">
            <v>1.627E-2</v>
          </cell>
          <cell r="M216">
            <v>3.388E-2</v>
          </cell>
          <cell r="N216">
            <v>4.1029999999999997E-2</v>
          </cell>
          <cell r="O216">
            <v>7.102E-2</v>
          </cell>
          <cell r="P216">
            <v>8.8249999999999995E-2</v>
          </cell>
          <cell r="Q216">
            <v>0.18515999999999999</v>
          </cell>
          <cell r="R216">
            <v>0.33011999999999997</v>
          </cell>
          <cell r="S216">
            <v>0.90247000000000011</v>
          </cell>
          <cell r="T216">
            <v>1.3</v>
          </cell>
          <cell r="U216">
            <v>1.8</v>
          </cell>
          <cell r="V216">
            <v>3.0226799999999998</v>
          </cell>
          <cell r="W216">
            <v>4.1983200000000007</v>
          </cell>
          <cell r="X216">
            <v>4</v>
          </cell>
          <cell r="Y216">
            <v>4.5999999999999996</v>
          </cell>
          <cell r="Z216">
            <v>6.2</v>
          </cell>
          <cell r="AA216">
            <v>11.424000000000001</v>
          </cell>
          <cell r="AB216">
            <v>9.0965920000000011</v>
          </cell>
          <cell r="AC216">
            <v>15.392430000000001</v>
          </cell>
          <cell r="AD216">
            <v>15.1</v>
          </cell>
          <cell r="AE216">
            <v>18.757499721964788</v>
          </cell>
          <cell r="AF216">
            <v>18.310249885078779</v>
          </cell>
          <cell r="AG216">
            <v>21.613332389249312</v>
          </cell>
          <cell r="AH216">
            <v>24.118640000000006</v>
          </cell>
          <cell r="AI216">
            <v>29.659109638554227</v>
          </cell>
          <cell r="AL216">
            <v>0.16220000000000001</v>
          </cell>
          <cell r="AM216">
            <v>1.506</v>
          </cell>
          <cell r="AN216">
            <v>10.321000000000002</v>
          </cell>
          <cell r="AO216">
            <v>26.224000000000004</v>
          </cell>
          <cell r="AP216">
            <v>58.346521721964791</v>
          </cell>
          <cell r="AQ216">
            <v>93.701331912882324</v>
          </cell>
          <cell r="AR216">
            <v>149.80776637803524</v>
          </cell>
          <cell r="AS216">
            <v>222.33244186300652</v>
          </cell>
          <cell r="AT216">
            <v>310.12980192640021</v>
          </cell>
          <cell r="AU216">
            <v>410.84891652042683</v>
          </cell>
          <cell r="AV216">
            <v>521.46252454780586</v>
          </cell>
          <cell r="AW216">
            <v>638.7872156411114</v>
          </cell>
        </row>
        <row r="217">
          <cell r="I217" t="str">
            <v>% change Y/Y</v>
          </cell>
          <cell r="L217" t="str">
            <v>NA</v>
          </cell>
          <cell r="M217" t="str">
            <v>NA</v>
          </cell>
          <cell r="N217" t="str">
            <v>NA</v>
          </cell>
          <cell r="O217" t="str">
            <v>NA</v>
          </cell>
          <cell r="P217">
            <v>4.4240934234787952</v>
          </cell>
          <cell r="Q217">
            <v>4.4651711924439192</v>
          </cell>
          <cell r="R217">
            <v>7.0458201316110163</v>
          </cell>
          <cell r="S217">
            <v>11.707265558997467</v>
          </cell>
          <cell r="T217">
            <v>13.730878186968839</v>
          </cell>
          <cell r="U217">
            <v>8.7213220998055743</v>
          </cell>
          <cell r="V217">
            <v>8.1563067975281722</v>
          </cell>
          <cell r="W217">
            <v>3.6520327545513984</v>
          </cell>
          <cell r="X217">
            <v>2.0769230769230766</v>
          </cell>
          <cell r="Y217">
            <v>1.5555555555555554</v>
          </cell>
          <cell r="Z217">
            <v>1.0511598978390038</v>
          </cell>
          <cell r="AA217">
            <v>1.7210884353741496</v>
          </cell>
          <cell r="AB217">
            <v>1.2741480000000003</v>
          </cell>
          <cell r="AC217">
            <v>2.346180434782609</v>
          </cell>
          <cell r="AD217">
            <v>1.435483870967742</v>
          </cell>
          <cell r="AE217">
            <v>0.64193800087226771</v>
          </cell>
          <cell r="AF217">
            <v>1.0128692025627593</v>
          </cell>
          <cell r="AG217">
            <v>0.40415336559914916</v>
          </cell>
          <cell r="AH217">
            <v>0.59726092715231838</v>
          </cell>
          <cell r="AI217">
            <v>0.58118672947779904</v>
          </cell>
          <cell r="AL217" t="str">
            <v>NA</v>
          </cell>
          <cell r="AM217">
            <v>8.2848335388409371</v>
          </cell>
          <cell r="AN217">
            <v>5.8532536520584335</v>
          </cell>
          <cell r="AO217">
            <v>1.5408390659819786</v>
          </cell>
          <cell r="AP217">
            <v>1.2249283756087852</v>
          </cell>
          <cell r="AQ217">
            <v>0.60594546422821405</v>
          </cell>
          <cell r="AR217">
            <v>0.59877947644668694</v>
          </cell>
          <cell r="AS217">
            <v>0.48411826194616325</v>
          </cell>
          <cell r="AT217">
            <v>0.39489225831240304</v>
          </cell>
          <cell r="AU217">
            <v>0.32476438564884913</v>
          </cell>
          <cell r="AV217">
            <v>0.26923183579061361</v>
          </cell>
          <cell r="AW217">
            <v>0.22499160643431737</v>
          </cell>
        </row>
        <row r="218">
          <cell r="I218" t="str">
            <v>Unique users</v>
          </cell>
          <cell r="L218">
            <v>6.6230111854558224E-2</v>
          </cell>
          <cell r="M218">
            <v>8.2854466472015637E-2</v>
          </cell>
          <cell r="N218">
            <v>7.5751892225680059E-2</v>
          </cell>
          <cell r="O218">
            <v>0.12938941261894357</v>
          </cell>
          <cell r="P218">
            <v>0.14453111924258383</v>
          </cell>
          <cell r="Q218">
            <v>0.23189028080054461</v>
          </cell>
          <cell r="R218">
            <v>0.46660555017831851</v>
          </cell>
          <cell r="S218">
            <v>0.92568383355902351</v>
          </cell>
          <cell r="T218">
            <v>0.45656527617973325</v>
          </cell>
          <cell r="U218">
            <v>0.33741547054978721</v>
          </cell>
          <cell r="V218">
            <v>0.48100710395016927</v>
          </cell>
          <cell r="W218">
            <v>0.47385212959122297</v>
          </cell>
          <cell r="X218">
            <v>0.40071681092470118</v>
          </cell>
          <cell r="Y218">
            <v>0.37416156473887963</v>
          </cell>
          <cell r="Z218">
            <v>0.40588927900381155</v>
          </cell>
          <cell r="AA218">
            <v>400</v>
          </cell>
          <cell r="AB218">
            <v>420</v>
          </cell>
          <cell r="AC218">
            <v>450</v>
          </cell>
          <cell r="AD218">
            <v>0.48336156607782949</v>
          </cell>
          <cell r="AE218">
            <v>0.54997125592145013</v>
          </cell>
          <cell r="AF218">
            <v>0.50928832944303859</v>
          </cell>
          <cell r="AG218">
            <v>0.54633886820665756</v>
          </cell>
          <cell r="AH218">
            <v>0.52183565021855527</v>
          </cell>
          <cell r="AI218">
            <v>0.58617904009099442</v>
          </cell>
          <cell r="AL218">
            <v>9.2946455117325813E-2</v>
          </cell>
          <cell r="AM218">
            <v>0.48714352261085259</v>
          </cell>
          <cell r="AN218">
            <v>0.4424664696012961</v>
          </cell>
          <cell r="AO218">
            <v>0.43577666905007684</v>
          </cell>
          <cell r="AP218">
            <v>0.50718448473618916</v>
          </cell>
          <cell r="AQ218">
            <v>0.54373474095329388</v>
          </cell>
          <cell r="AR218">
            <v>0.59966975472857198</v>
          </cell>
          <cell r="AS218">
            <v>0.64953087779891794</v>
          </cell>
          <cell r="AT218">
            <v>0.69250816296222362</v>
          </cell>
          <cell r="AU218">
            <v>0.72875627314961466</v>
          </cell>
          <cell r="AV218">
            <v>0.7586681813443229</v>
          </cell>
          <cell r="AW218">
            <v>0.78279442181087577</v>
          </cell>
        </row>
        <row r="219">
          <cell r="I219" t="str">
            <v>Profiles</v>
          </cell>
          <cell r="L219" t="str">
            <v>NA</v>
          </cell>
          <cell r="M219" t="str">
            <v>NA</v>
          </cell>
          <cell r="N219" t="str">
            <v>NA</v>
          </cell>
          <cell r="O219" t="str">
            <v>NA</v>
          </cell>
          <cell r="P219">
            <v>1.1822569099683111</v>
          </cell>
          <cell r="Q219">
            <v>1.7987662062716474</v>
          </cell>
          <cell r="R219">
            <v>5.1596553758447001</v>
          </cell>
          <cell r="S219">
            <v>6.1542471275079933</v>
          </cell>
          <cell r="T219">
            <v>2.1589409849751822</v>
          </cell>
          <cell r="U219">
            <v>0.45506516868642644</v>
          </cell>
          <cell r="V219">
            <v>3.0864514505554164E-2</v>
          </cell>
          <cell r="W219">
            <v>-0.48810586032449144</v>
          </cell>
          <cell r="X219">
            <v>150</v>
          </cell>
          <cell r="Y219">
            <v>0.10890459210189163</v>
          </cell>
          <cell r="Z219">
            <v>-0.15616780777137895</v>
          </cell>
          <cell r="AA219">
            <v>350</v>
          </cell>
          <cell r="AB219">
            <v>350</v>
          </cell>
          <cell r="AC219">
            <v>450</v>
          </cell>
          <cell r="AD219">
            <v>0.1908704937074488</v>
          </cell>
          <cell r="AE219">
            <v>8.9266881759256123E-2</v>
          </cell>
          <cell r="AF219">
            <v>0.12425449183829484</v>
          </cell>
          <cell r="AG219">
            <v>5.1098608374278376E-2</v>
          </cell>
          <cell r="AH219">
            <v>7.9596903934498586E-2</v>
          </cell>
          <cell r="AI219">
            <v>6.5835775560451726E-2</v>
          </cell>
          <cell r="AL219" t="str">
            <v>NA</v>
          </cell>
          <cell r="AM219">
            <v>4.2411199759682487</v>
          </cell>
          <cell r="AN219">
            <v>-9.1712300248003253E-2</v>
          </cell>
          <cell r="AO219">
            <v>-1.5119339002676035E-2</v>
          </cell>
          <cell r="AP219">
            <v>0.16386332898860756</v>
          </cell>
          <cell r="AQ219">
            <v>7.2065012470001522E-2</v>
          </cell>
          <cell r="AR219">
            <v>0.10287187770494666</v>
          </cell>
          <cell r="AS219">
            <v>8.3147636973811556E-2</v>
          </cell>
          <cell r="AT219">
            <v>6.6166654476756959E-2</v>
          </cell>
          <cell r="AU219">
            <v>5.2343224421122603E-2</v>
          </cell>
          <cell r="AV219">
            <v>4.1045146775110286E-2</v>
          </cell>
          <cell r="AW219">
            <v>3.1800780709957177E-2</v>
          </cell>
        </row>
        <row r="220">
          <cell r="I220" t="str">
            <v>% variance from WW</v>
          </cell>
          <cell r="L220">
            <v>-0.88429601697887694</v>
          </cell>
          <cell r="M220">
            <v>-0.85354816424533386</v>
          </cell>
          <cell r="N220">
            <v>-0.84962273379089281</v>
          </cell>
          <cell r="O220">
            <v>-0.78991058200489173</v>
          </cell>
          <cell r="P220">
            <v>-0.76015304892359381</v>
          </cell>
          <cell r="Q220">
            <v>-0.63771278117410424</v>
          </cell>
          <cell r="R220">
            <v>-0.37723636951787687</v>
          </cell>
          <cell r="S220">
            <v>0.43998064999881037</v>
          </cell>
          <cell r="T220">
            <v>-0.31066649824203318</v>
          </cell>
          <cell r="U220">
            <v>-0.45263433306597034</v>
          </cell>
          <cell r="V220">
            <v>-0.2746114339055028</v>
          </cell>
          <cell r="W220">
            <v>-0.27366003517207793</v>
          </cell>
          <cell r="X220">
            <v>-0.36340457469132015</v>
          </cell>
          <cell r="Y220">
            <v>-0.41308690904113987</v>
          </cell>
          <cell r="Z220">
            <v>-0.39099218450097883</v>
          </cell>
          <cell r="AA220">
            <v>-0.26147284099830337</v>
          </cell>
          <cell r="AB220">
            <v>-0.32006598871791803</v>
          </cell>
          <cell r="AC220">
            <v>-0.29220757794574381</v>
          </cell>
          <cell r="AD220">
            <v>-0.32009863505472191</v>
          </cell>
          <cell r="AE220">
            <v>-0.27615294384248967</v>
          </cell>
          <cell r="AF220">
            <v>-0.32059486051335662</v>
          </cell>
          <cell r="AG220">
            <v>-0.33617361586241012</v>
          </cell>
          <cell r="AH220">
            <v>-0.30253601146933085</v>
          </cell>
          <cell r="AI220">
            <v>-0.26739808564952139</v>
          </cell>
          <cell r="AL220">
            <v>-0.83664220080450136</v>
          </cell>
          <cell r="AM220">
            <v>-0.25699269859256924</v>
          </cell>
          <cell r="AN220">
            <v>-0.31798091113162985</v>
          </cell>
          <cell r="AO220">
            <v>-0.33843013013983314</v>
          </cell>
          <cell r="AP220">
            <v>-0.2987774603188873</v>
          </cell>
          <cell r="AQ220">
            <v>-0.30329853706079091</v>
          </cell>
          <cell r="AR220">
            <v>-0.28079720285709153</v>
          </cell>
          <cell r="AS220">
            <v>-0.2623953783975973</v>
          </cell>
          <cell r="AT220">
            <v>-0.24777942737241676</v>
          </cell>
          <cell r="AU220">
            <v>-0.23611812283710309</v>
          </cell>
          <cell r="AV220">
            <v>-0.22679796862592694</v>
          </cell>
          <cell r="AW220">
            <v>-0.2193568579647186</v>
          </cell>
        </row>
        <row r="223">
          <cell r="I223" t="str">
            <v>Requests &amp; Revenue per App / Site</v>
          </cell>
        </row>
        <row r="224">
          <cell r="I224" t="str">
            <v>Apps / Sites ('000)</v>
          </cell>
          <cell r="L224">
            <v>3.9609999999999999</v>
          </cell>
          <cell r="M224">
            <v>4.492</v>
          </cell>
          <cell r="N224">
            <v>4.9089999999999998</v>
          </cell>
          <cell r="O224">
            <v>5.0309999999999997</v>
          </cell>
          <cell r="P224">
            <v>6.0759999999999996</v>
          </cell>
          <cell r="Q224">
            <v>7.4729999999999999</v>
          </cell>
          <cell r="R224">
            <v>10.443</v>
          </cell>
          <cell r="S224">
            <v>14.016</v>
          </cell>
          <cell r="T224">
            <v>19.277999999999999</v>
          </cell>
          <cell r="U224">
            <v>22.986000000000001</v>
          </cell>
          <cell r="V224">
            <v>27.283999999999999</v>
          </cell>
          <cell r="W224">
            <v>28</v>
          </cell>
          <cell r="X224">
            <v>30.5</v>
          </cell>
          <cell r="Y224">
            <v>35.5</v>
          </cell>
          <cell r="Z224">
            <v>38.5</v>
          </cell>
          <cell r="AA224">
            <v>39.5</v>
          </cell>
          <cell r="AB224">
            <v>42.5</v>
          </cell>
          <cell r="AC224">
            <v>45.5</v>
          </cell>
          <cell r="AD224">
            <v>49.5</v>
          </cell>
          <cell r="AE224">
            <v>51.5</v>
          </cell>
          <cell r="AF224">
            <v>53.5</v>
          </cell>
          <cell r="AG224">
            <v>55.5</v>
          </cell>
          <cell r="AH224">
            <v>57.5</v>
          </cell>
          <cell r="AI224">
            <v>59.5</v>
          </cell>
          <cell r="AL224">
            <v>5.0309999999999997</v>
          </cell>
          <cell r="AM224">
            <v>14.016</v>
          </cell>
          <cell r="AN224">
            <v>28</v>
          </cell>
          <cell r="AO224">
            <v>39.5</v>
          </cell>
          <cell r="AP224">
            <v>51.5</v>
          </cell>
          <cell r="AQ224">
            <v>59.5</v>
          </cell>
          <cell r="AR224">
            <v>64.5</v>
          </cell>
          <cell r="AS224">
            <v>69.5</v>
          </cell>
          <cell r="AT224">
            <v>74.5</v>
          </cell>
          <cell r="AU224">
            <v>79.5</v>
          </cell>
          <cell r="AV224">
            <v>84.5</v>
          </cell>
          <cell r="AW224">
            <v>89.5</v>
          </cell>
        </row>
        <row r="225">
          <cell r="I225" t="str">
            <v>% change Y/Y</v>
          </cell>
          <cell r="L225" t="str">
            <v>NA</v>
          </cell>
          <cell r="M225" t="str">
            <v>NA</v>
          </cell>
          <cell r="N225" t="str">
            <v>NA</v>
          </cell>
          <cell r="O225" t="str">
            <v>NA</v>
          </cell>
          <cell r="P225">
            <v>0.53395607169906589</v>
          </cell>
          <cell r="Q225">
            <v>0.66362422083704353</v>
          </cell>
          <cell r="R225">
            <v>1.1273171725402324</v>
          </cell>
          <cell r="S225">
            <v>1.7859272510435305</v>
          </cell>
          <cell r="T225">
            <v>2.1728110599078341</v>
          </cell>
          <cell r="U225">
            <v>2.0758731433159374</v>
          </cell>
          <cell r="V225">
            <v>1.6126591975485973</v>
          </cell>
          <cell r="W225">
            <v>0.99771689497716887</v>
          </cell>
          <cell r="X225">
            <v>0.58211432721236656</v>
          </cell>
          <cell r="Y225">
            <v>0.5444183415992343</v>
          </cell>
          <cell r="Z225">
            <v>0.41108341885354061</v>
          </cell>
          <cell r="AA225">
            <v>0.41071428571428581</v>
          </cell>
          <cell r="AB225">
            <v>0.39344262295081966</v>
          </cell>
          <cell r="AC225">
            <v>0.28169014084507049</v>
          </cell>
          <cell r="AD225">
            <v>0.28571428571428581</v>
          </cell>
          <cell r="AE225">
            <v>0.30379746835443044</v>
          </cell>
          <cell r="AF225">
            <v>0.25882352941176467</v>
          </cell>
          <cell r="AG225">
            <v>0.21978021978021989</v>
          </cell>
          <cell r="AH225">
            <v>0.16161616161616155</v>
          </cell>
          <cell r="AI225">
            <v>0.15533980582524265</v>
          </cell>
          <cell r="AL225" t="str">
            <v>NA</v>
          </cell>
          <cell r="AM225">
            <v>1.7859272510435305</v>
          </cell>
          <cell r="AN225">
            <v>0.99771689497716887</v>
          </cell>
          <cell r="AO225">
            <v>0.41071428571428581</v>
          </cell>
          <cell r="AP225">
            <v>0.30379746835443044</v>
          </cell>
          <cell r="AQ225">
            <v>0.15533980582524265</v>
          </cell>
          <cell r="AR225">
            <v>8.4033613445378075E-2</v>
          </cell>
          <cell r="AS225">
            <v>7.7519379844961156E-2</v>
          </cell>
          <cell r="AT225">
            <v>7.1942446043165464E-2</v>
          </cell>
          <cell r="AU225">
            <v>6.7114093959731447E-2</v>
          </cell>
          <cell r="AV225">
            <v>6.2893081761006275E-2</v>
          </cell>
          <cell r="AW225">
            <v>5.9171597633136175E-2</v>
          </cell>
        </row>
        <row r="226">
          <cell r="I226" t="str">
            <v>% change Q/Q</v>
          </cell>
          <cell r="M226">
            <v>0.13405705629891451</v>
          </cell>
          <cell r="N226">
            <v>9.2831700801424777E-2</v>
          </cell>
          <cell r="O226">
            <v>2.4852312079853389E-2</v>
          </cell>
          <cell r="P226">
            <v>0.20771218445637052</v>
          </cell>
          <cell r="Q226">
            <v>0.22992100065832788</v>
          </cell>
          <cell r="R226">
            <v>0.39743075070252898</v>
          </cell>
          <cell r="S226">
            <v>0.34214306233840852</v>
          </cell>
          <cell r="T226">
            <v>0.37542808219178081</v>
          </cell>
          <cell r="U226">
            <v>0.1923436041083102</v>
          </cell>
          <cell r="V226">
            <v>0.18698338118854951</v>
          </cell>
          <cell r="W226">
            <v>2.6242486438938561E-2</v>
          </cell>
          <cell r="X226">
            <v>8.9285714285714191E-2</v>
          </cell>
          <cell r="Y226">
            <v>0.16393442622950816</v>
          </cell>
          <cell r="Z226">
            <v>8.4507042253521236E-2</v>
          </cell>
          <cell r="AA226">
            <v>2.5974025974025983E-2</v>
          </cell>
          <cell r="AB226">
            <v>7.5949367088607556E-2</v>
          </cell>
          <cell r="AC226">
            <v>7.0588235294117618E-2</v>
          </cell>
          <cell r="AD226">
            <v>8.7912087912087822E-2</v>
          </cell>
          <cell r="AE226">
            <v>4.0404040404040442E-2</v>
          </cell>
          <cell r="AF226">
            <v>3.8834951456310662E-2</v>
          </cell>
          <cell r="AG226">
            <v>3.7383177570093462E-2</v>
          </cell>
          <cell r="AH226">
            <v>3.6036036036036112E-2</v>
          </cell>
          <cell r="AI226">
            <v>3.4782608695652195E-2</v>
          </cell>
        </row>
        <row r="228">
          <cell r="I228" t="str">
            <v>WW ad views</v>
          </cell>
          <cell r="L228">
            <v>2842.3684499999999</v>
          </cell>
          <cell r="M228">
            <v>5988.5585010000004</v>
          </cell>
          <cell r="N228">
            <v>8144.9836450000003</v>
          </cell>
          <cell r="O228">
            <v>11531.507998999999</v>
          </cell>
          <cell r="P228">
            <v>14644.938435</v>
          </cell>
          <cell r="Q228">
            <v>14463.974343</v>
          </cell>
          <cell r="R228">
            <v>14686.689833</v>
          </cell>
          <cell r="S228">
            <v>29153.233948000001</v>
          </cell>
          <cell r="T228">
            <v>32450.660894000001</v>
          </cell>
          <cell r="U228">
            <v>36414.207995999997</v>
          </cell>
          <cell r="V228">
            <v>37986.575336000002</v>
          </cell>
          <cell r="W228">
            <v>52958.123173336673</v>
          </cell>
          <cell r="X228">
            <v>52313.970324928567</v>
          </cell>
          <cell r="Y228">
            <v>61820.438034361476</v>
          </cell>
          <cell r="Z228">
            <v>93056.571511204165</v>
          </cell>
          <cell r="AA228">
            <v>84779.169010413898</v>
          </cell>
          <cell r="AB228">
            <v>74204.213466510671</v>
          </cell>
          <cell r="AC228">
            <v>77630.198043046301</v>
          </cell>
          <cell r="AD228">
            <v>121418.602431097</v>
          </cell>
          <cell r="AE228">
            <v>133497.53485397153</v>
          </cell>
          <cell r="AF228">
            <v>125308.23063053326</v>
          </cell>
          <cell r="AG228">
            <v>128146.74003776397</v>
          </cell>
          <cell r="AH228">
            <v>149983.27328571348</v>
          </cell>
          <cell r="AI228">
            <v>164796.3322082349</v>
          </cell>
          <cell r="AL228">
            <v>28507.418595000003</v>
          </cell>
          <cell r="AM228">
            <v>72948.836558999988</v>
          </cell>
          <cell r="AN228">
            <v>159809.56739933667</v>
          </cell>
          <cell r="AO228">
            <v>291970.14888090815</v>
          </cell>
          <cell r="AP228">
            <v>406750.54879462556</v>
          </cell>
          <cell r="AQ228">
            <v>568234.57616224559</v>
          </cell>
          <cell r="AR228">
            <v>744620.99048790499</v>
          </cell>
          <cell r="AS228">
            <v>930665.91963646456</v>
          </cell>
          <cell r="AT228">
            <v>1118098.1587929688</v>
          </cell>
          <cell r="AU228">
            <v>1299925.5557351282</v>
          </cell>
          <cell r="AV228">
            <v>1470987.4822024915</v>
          </cell>
          <cell r="AW228">
            <v>1628032.0065316125</v>
          </cell>
        </row>
        <row r="229">
          <cell r="I229" t="str">
            <v>% change Y/Y</v>
          </cell>
          <cell r="L229" t="str">
            <v>NA</v>
          </cell>
          <cell r="M229" t="str">
            <v>NA</v>
          </cell>
          <cell r="N229" t="str">
            <v>NA</v>
          </cell>
          <cell r="O229" t="str">
            <v>NA</v>
          </cell>
          <cell r="P229">
            <v>4.1523715846902256</v>
          </cell>
          <cell r="Q229">
            <v>1.4152681051015419</v>
          </cell>
          <cell r="R229">
            <v>0.80315768246088348</v>
          </cell>
          <cell r="S229">
            <v>1.5281371656272658</v>
          </cell>
          <cell r="T229">
            <v>1.2158277440379011</v>
          </cell>
          <cell r="U229">
            <v>1.5175796867769651</v>
          </cell>
          <cell r="V229">
            <v>1.5864626929511871</v>
          </cell>
          <cell r="W229">
            <v>0.81654369006872241</v>
          </cell>
          <cell r="X229">
            <v>0.61210800901134221</v>
          </cell>
          <cell r="Y229">
            <v>0.69770101937002948</v>
          </cell>
          <cell r="Z229">
            <v>1.4497225845735597</v>
          </cell>
          <cell r="AA229">
            <v>0.60087185742825699</v>
          </cell>
          <cell r="AB229">
            <v>0.41843972089327353</v>
          </cell>
          <cell r="AC229">
            <v>0.25573678400494892</v>
          </cell>
          <cell r="AD229">
            <v>0.30478267637958267</v>
          </cell>
          <cell r="AE229">
            <v>0.57465019311021193</v>
          </cell>
          <cell r="AF229">
            <v>0.68869427727424792</v>
          </cell>
          <cell r="AG229">
            <v>0.65073313308702385</v>
          </cell>
          <cell r="AH229">
            <v>0.23525777996684205</v>
          </cell>
          <cell r="AI229">
            <v>0.23445224953779165</v>
          </cell>
          <cell r="AL229" t="str">
            <v>NA</v>
          </cell>
          <cell r="AM229">
            <v>1.5589422036197513</v>
          </cell>
          <cell r="AN229">
            <v>1.1907075552889035</v>
          </cell>
          <cell r="AO229">
            <v>0.8269879183849167</v>
          </cell>
          <cell r="AP229">
            <v>0.39312375033426883</v>
          </cell>
          <cell r="AQ229">
            <v>0.39700998030897727</v>
          </cell>
          <cell r="AR229">
            <v>0.31041126627130233</v>
          </cell>
          <cell r="AS229">
            <v>0.24985184614075351</v>
          </cell>
          <cell r="AT229">
            <v>0.20139583410308903</v>
          </cell>
          <cell r="AU229">
            <v>0.1626220341320026</v>
          </cell>
          <cell r="AV229">
            <v>0.13159363296817794</v>
          </cell>
          <cell r="AW229">
            <v>0.10676129214504271</v>
          </cell>
        </row>
        <row r="231">
          <cell r="I231" t="str">
            <v>WW ad views per App / Site ('000)</v>
          </cell>
          <cell r="L231">
            <v>717.58860136329213</v>
          </cell>
          <cell r="M231">
            <v>1333.160841718611</v>
          </cell>
          <cell r="N231">
            <v>1659.1940609085354</v>
          </cell>
          <cell r="O231">
            <v>2292.0906378453587</v>
          </cell>
          <cell r="P231">
            <v>2410.2926983212642</v>
          </cell>
          <cell r="Q231">
            <v>1935.4977041348857</v>
          </cell>
          <cell r="R231">
            <v>1406.3669283730731</v>
          </cell>
          <cell r="S231">
            <v>2079.9967143264839</v>
          </cell>
          <cell r="T231">
            <v>1683.3001812428677</v>
          </cell>
          <cell r="U231">
            <v>1584.1907246149829</v>
          </cell>
          <cell r="V231">
            <v>1392.2656258613108</v>
          </cell>
          <cell r="W231">
            <v>1891.3615419048813</v>
          </cell>
          <cell r="X231">
            <v>1715.2121418009367</v>
          </cell>
          <cell r="Y231">
            <v>1741.4207897003232</v>
          </cell>
          <cell r="Z231">
            <v>2417.0538054858225</v>
          </cell>
          <cell r="AA231">
            <v>2146.3080762130103</v>
          </cell>
          <cell r="AB231">
            <v>1745.981493329663</v>
          </cell>
          <cell r="AC231">
            <v>1706.1581987482703</v>
          </cell>
          <cell r="AD231">
            <v>2452.9010592140808</v>
          </cell>
          <cell r="AE231">
            <v>2592.1851427955639</v>
          </cell>
          <cell r="AF231">
            <v>2342.2099183277246</v>
          </cell>
          <cell r="AG231">
            <v>2308.9502709507024</v>
          </cell>
          <cell r="AH231">
            <v>2608.404752795017</v>
          </cell>
          <cell r="AI231">
            <v>2769.6862556005867</v>
          </cell>
          <cell r="AL231">
            <v>5666.35233452594</v>
          </cell>
          <cell r="AM231">
            <v>5204.6829736729442</v>
          </cell>
          <cell r="AN231">
            <v>5707.4845499763096</v>
          </cell>
          <cell r="AO231">
            <v>7391.6493387571682</v>
          </cell>
          <cell r="AP231">
            <v>7898.068908633506</v>
          </cell>
          <cell r="AQ231">
            <v>9550.1609439032873</v>
          </cell>
          <cell r="AR231">
            <v>11544.511480432635</v>
          </cell>
          <cell r="AS231">
            <v>13390.876541531865</v>
          </cell>
          <cell r="AT231">
            <v>15008.028977086829</v>
          </cell>
          <cell r="AU231">
            <v>16351.264852014192</v>
          </cell>
          <cell r="AV231">
            <v>17408.135884053154</v>
          </cell>
          <cell r="AW231">
            <v>18190.301748956565</v>
          </cell>
        </row>
        <row r="232">
          <cell r="I232" t="str">
            <v>% change Y/Y</v>
          </cell>
          <cell r="L232" t="str">
            <v>NA</v>
          </cell>
          <cell r="M232" t="str">
            <v>NA</v>
          </cell>
          <cell r="N232" t="str">
            <v>NA</v>
          </cell>
          <cell r="O232" t="str">
            <v>NA</v>
          </cell>
          <cell r="P232">
            <v>2.3588781841603002</v>
          </cell>
          <cell r="Q232">
            <v>0.45181109703146327</v>
          </cell>
          <cell r="R232">
            <v>-0.15237948260073941</v>
          </cell>
          <cell r="S232">
            <v>-9.2532956601685812E-2</v>
          </cell>
          <cell r="T232">
            <v>-0.30162001386169279</v>
          </cell>
          <cell r="U232">
            <v>-0.18150730882779709</v>
          </cell>
          <cell r="V232">
            <v>-1.0026759181599232E-2</v>
          </cell>
          <cell r="W232">
            <v>-9.0690129999885127E-2</v>
          </cell>
          <cell r="X232">
            <v>1.8957973695759245E-2</v>
          </cell>
          <cell r="Y232">
            <v>9.9249454401112658E-2</v>
          </cell>
          <cell r="Z232">
            <v>0.73605794798714297</v>
          </cell>
          <cell r="AA232">
            <v>0.13479524070863791</v>
          </cell>
          <cell r="AB232">
            <v>1.7939093817525675E-2</v>
          </cell>
          <cell r="AC232">
            <v>-2.0249322369765177E-2</v>
          </cell>
          <cell r="AD232">
            <v>1.483097051745319E-2</v>
          </cell>
          <cell r="AE232">
            <v>0.20774141024958004</v>
          </cell>
          <cell r="AF232">
            <v>0.34148610811505686</v>
          </cell>
          <cell r="AG232">
            <v>0.35330373973801077</v>
          </cell>
          <cell r="AH232">
            <v>6.3395827971455265E-2</v>
          </cell>
          <cell r="AI232">
            <v>6.8475476490693632E-2</v>
          </cell>
          <cell r="AL232" t="str">
            <v>NA</v>
          </cell>
          <cell r="AM232">
            <v>-8.1475583161317866E-2</v>
          </cell>
          <cell r="AN232">
            <v>9.6605610533188502E-2</v>
          </cell>
          <cell r="AO232">
            <v>0.29508004341209282</v>
          </cell>
          <cell r="AP232">
            <v>6.8512391033080045E-2</v>
          </cell>
          <cell r="AQ232">
            <v>0.20917670564558555</v>
          </cell>
          <cell r="AR232">
            <v>0.20882899756810036</v>
          </cell>
          <cell r="AS232">
            <v>0.15993444713782168</v>
          </cell>
          <cell r="AT232">
            <v>0.12076524121026422</v>
          </cell>
          <cell r="AU232">
            <v>8.9501151482191066E-2</v>
          </cell>
          <cell r="AV232">
            <v>6.4635429833966196E-2</v>
          </cell>
          <cell r="AW232">
            <v>4.4931052360403401E-2</v>
          </cell>
        </row>
        <row r="234">
          <cell r="I234" t="str">
            <v>WW revenue</v>
          </cell>
          <cell r="L234">
            <v>1.627</v>
          </cell>
          <cell r="M234">
            <v>3.3879999999999999</v>
          </cell>
          <cell r="N234">
            <v>4.1029999999999998</v>
          </cell>
          <cell r="O234">
            <v>7.1020000000000003</v>
          </cell>
          <cell r="P234">
            <v>8.8249999999999993</v>
          </cell>
          <cell r="Q234">
            <v>9.2579999999999991</v>
          </cell>
          <cell r="R234">
            <v>11.004</v>
          </cell>
          <cell r="S234">
            <v>18.741</v>
          </cell>
          <cell r="T234">
            <v>21.492999999999999</v>
          </cell>
          <cell r="U234">
            <v>22.446999999999999</v>
          </cell>
          <cell r="V234">
            <v>25.189</v>
          </cell>
          <cell r="W234">
            <v>34.548999999999999</v>
          </cell>
          <cell r="X234">
            <v>32.93</v>
          </cell>
          <cell r="Y234">
            <v>39.411000000000001</v>
          </cell>
          <cell r="Z234">
            <v>47.366</v>
          </cell>
          <cell r="AA234">
            <v>57.96</v>
          </cell>
          <cell r="AB234">
            <v>49.438000000000002</v>
          </cell>
          <cell r="AC234">
            <v>57.009</v>
          </cell>
          <cell r="AD234">
            <v>56.061</v>
          </cell>
          <cell r="AE234">
            <v>65.874272822057463</v>
          </cell>
          <cell r="AF234">
            <v>61.004785266450412</v>
          </cell>
          <cell r="AG234">
            <v>68.495897424119562</v>
          </cell>
          <cell r="AH234">
            <v>72.879300000000001</v>
          </cell>
          <cell r="AI234">
            <v>85.636554668674705</v>
          </cell>
          <cell r="AL234">
            <v>16.22</v>
          </cell>
          <cell r="AM234">
            <v>47.827999999999996</v>
          </cell>
          <cell r="AN234">
            <v>103.678</v>
          </cell>
          <cell r="AO234">
            <v>177.667</v>
          </cell>
          <cell r="AP234">
            <v>228.38227282205747</v>
          </cell>
          <cell r="AQ234">
            <v>288.01653735924469</v>
          </cell>
          <cell r="AR234">
            <v>403.22315230294254</v>
          </cell>
          <cell r="AS234">
            <v>532.25456103988415</v>
          </cell>
          <cell r="AT234">
            <v>668.51172866609443</v>
          </cell>
          <cell r="AU234">
            <v>805.42293069691061</v>
          </cell>
          <cell r="AV234">
            <v>937.38342366229244</v>
          </cell>
          <cell r="AW234">
            <v>1060.2481437685565</v>
          </cell>
        </row>
        <row r="235">
          <cell r="I235" t="str">
            <v>% change Y/Y</v>
          </cell>
          <cell r="L235" t="str">
            <v>NA</v>
          </cell>
          <cell r="M235" t="str">
            <v>NA</v>
          </cell>
          <cell r="N235" t="str">
            <v>NA</v>
          </cell>
          <cell r="O235" t="str">
            <v>NA</v>
          </cell>
          <cell r="P235">
            <v>4.4240934234787952</v>
          </cell>
          <cell r="Q235">
            <v>1.7325855962219596</v>
          </cell>
          <cell r="R235">
            <v>1.6819400438703389</v>
          </cell>
          <cell r="S235">
            <v>1.6388341312306389</v>
          </cell>
          <cell r="T235">
            <v>1.4354674220963175</v>
          </cell>
          <cell r="U235">
            <v>1.4246057463815078</v>
          </cell>
          <cell r="V235">
            <v>1.2890766993820431</v>
          </cell>
          <cell r="W235">
            <v>0.84349821247532142</v>
          </cell>
          <cell r="X235">
            <v>0.53212673893825913</v>
          </cell>
          <cell r="Y235">
            <v>0.75573573306009734</v>
          </cell>
          <cell r="Z235">
            <v>0.88042399460081788</v>
          </cell>
          <cell r="AA235">
            <v>0.67761729717213237</v>
          </cell>
          <cell r="AB235">
            <v>0.50130580018220483</v>
          </cell>
          <cell r="AC235">
            <v>0.44652508182994599</v>
          </cell>
          <cell r="AD235">
            <v>0.18357049360300648</v>
          </cell>
          <cell r="AE235">
            <v>0.13654715013901764</v>
          </cell>
          <cell r="AF235">
            <v>0.23396547729379047</v>
          </cell>
          <cell r="AG235">
            <v>0.20149270157553301</v>
          </cell>
          <cell r="AH235">
            <v>0.30000000000000004</v>
          </cell>
          <cell r="AI235">
            <v>0.30000000000000004</v>
          </cell>
          <cell r="AL235" t="str">
            <v>NA</v>
          </cell>
          <cell r="AM235">
            <v>1.9487053020961773</v>
          </cell>
          <cell r="AN235">
            <v>1.1677260182319982</v>
          </cell>
          <cell r="AO235">
            <v>0.71364223846910635</v>
          </cell>
          <cell r="AP235">
            <v>0.28545128145382925</v>
          </cell>
          <cell r="AQ235">
            <v>0.26111599556437937</v>
          </cell>
          <cell r="AR235">
            <v>0.39999999999999991</v>
          </cell>
          <cell r="AS235">
            <v>0.32000000000000006</v>
          </cell>
          <cell r="AT235">
            <v>0.25599999999999978</v>
          </cell>
          <cell r="AU235">
            <v>0.20480000000000009</v>
          </cell>
          <cell r="AV235">
            <v>0.16383999999999999</v>
          </cell>
          <cell r="AW235">
            <v>0.13107200000000008</v>
          </cell>
        </row>
        <row r="237">
          <cell r="I237" t="str">
            <v>WW revenue per App / Site (annual, $ in '000)</v>
          </cell>
          <cell r="L237">
            <v>1.6430194395354709</v>
          </cell>
          <cell r="M237">
            <v>3.0169189670525376</v>
          </cell>
          <cell r="N237">
            <v>3.343247097168466</v>
          </cell>
          <cell r="O237">
            <v>5.646591134963229</v>
          </cell>
          <cell r="P237">
            <v>5.8097432521395653</v>
          </cell>
          <cell r="Q237">
            <v>4.9554395824969886</v>
          </cell>
          <cell r="R237">
            <v>4.2148807813846592</v>
          </cell>
          <cell r="S237">
            <v>5.3484589041095889</v>
          </cell>
          <cell r="T237">
            <v>4.4595912439049696</v>
          </cell>
          <cell r="U237">
            <v>3.9062037762116066</v>
          </cell>
          <cell r="V237">
            <v>3.692860284415775</v>
          </cell>
          <cell r="W237">
            <v>4.9355714285714285</v>
          </cell>
          <cell r="X237">
            <v>4.3186885245901641</v>
          </cell>
          <cell r="Y237">
            <v>4.4406760563380283</v>
          </cell>
          <cell r="Z237">
            <v>4.9211428571428568</v>
          </cell>
          <cell r="AA237">
            <v>5.8693670886075946</v>
          </cell>
          <cell r="AB237">
            <v>4.6529882352941181</v>
          </cell>
          <cell r="AC237">
            <v>5.0117802197802197</v>
          </cell>
          <cell r="AD237">
            <v>4.5301818181818181</v>
          </cell>
          <cell r="AE237">
            <v>5.1164483745287352</v>
          </cell>
          <cell r="AF237">
            <v>4.5611054404822742</v>
          </cell>
          <cell r="AG237">
            <v>4.9366412557924004</v>
          </cell>
          <cell r="AH237">
            <v>5.069864347826087</v>
          </cell>
          <cell r="AI237">
            <v>5.7570793054571228</v>
          </cell>
          <cell r="AL237">
            <v>3.2240111309878752</v>
          </cell>
          <cell r="AM237">
            <v>3.412385844748858</v>
          </cell>
          <cell r="AN237">
            <v>3.7027857142857141</v>
          </cell>
          <cell r="AO237">
            <v>4.4978987341772152</v>
          </cell>
          <cell r="AP237">
            <v>4.4346072392632516</v>
          </cell>
          <cell r="AQ237">
            <v>4.840614073264617</v>
          </cell>
          <cell r="AR237">
            <v>6.2515217411308921</v>
          </cell>
          <cell r="AS237">
            <v>7.6583390077681175</v>
          </cell>
          <cell r="AT237">
            <v>8.9733117941757641</v>
          </cell>
          <cell r="AU237">
            <v>10.131106046502021</v>
          </cell>
          <cell r="AV237">
            <v>11.093294954583342</v>
          </cell>
          <cell r="AW237">
            <v>11.846347975067671</v>
          </cell>
        </row>
        <row r="238">
          <cell r="I238" t="str">
            <v>% change Y/Y</v>
          </cell>
          <cell r="L238" t="str">
            <v>NA</v>
          </cell>
          <cell r="M238" t="str">
            <v>NA</v>
          </cell>
          <cell r="N238" t="str">
            <v>NA</v>
          </cell>
          <cell r="O238" t="str">
            <v>NA</v>
          </cell>
          <cell r="P238">
            <v>2.536016137327108</v>
          </cell>
          <cell r="Q238">
            <v>0.64254977896815779</v>
          </cell>
          <cell r="R238">
            <v>0.26071470605759761</v>
          </cell>
          <cell r="S238">
            <v>-5.279862198763241E-2</v>
          </cell>
          <cell r="T238">
            <v>-0.23239443631822676</v>
          </cell>
          <cell r="U238">
            <v>-0.211734153714913</v>
          </cell>
          <cell r="V238">
            <v>-0.12385178230293659</v>
          </cell>
          <cell r="W238">
            <v>-7.7197466212353349E-2</v>
          </cell>
          <cell r="X238">
            <v>-3.1595433663876848E-2</v>
          </cell>
          <cell r="Y238">
            <v>0.13682652282026475</v>
          </cell>
          <cell r="Z238">
            <v>0.33261008490100541</v>
          </cell>
          <cell r="AA238">
            <v>0.189197071413157</v>
          </cell>
          <cell r="AB238">
            <v>7.7407691895464703E-2</v>
          </cell>
          <cell r="AC238">
            <v>0.12860748142776002</v>
          </cell>
          <cell r="AD238">
            <v>-7.9445171642106072E-2</v>
          </cell>
          <cell r="AE238">
            <v>-0.1282793702817242</v>
          </cell>
          <cell r="AF238">
            <v>-1.9747050747923489E-2</v>
          </cell>
          <cell r="AG238">
            <v>-1.4992469879518078E-2</v>
          </cell>
          <cell r="AH238">
            <v>0.11913043478260876</v>
          </cell>
          <cell r="AI238">
            <v>0.12521008403361344</v>
          </cell>
          <cell r="AL238" t="str">
            <v>NA</v>
          </cell>
          <cell r="AM238">
            <v>5.842867971217669E-2</v>
          </cell>
          <cell r="AN238">
            <v>8.5101709697845918E-2</v>
          </cell>
          <cell r="AO238">
            <v>0.21473373866164502</v>
          </cell>
          <cell r="AP238">
            <v>-1.40713472344417E-2</v>
          </cell>
          <cell r="AQ238">
            <v>9.155418103471491E-2</v>
          </cell>
          <cell r="AR238">
            <v>0.29147286821705398</v>
          </cell>
          <cell r="AS238">
            <v>0.22503597122302166</v>
          </cell>
          <cell r="AT238">
            <v>0.17170469798657706</v>
          </cell>
          <cell r="AU238">
            <v>0.12902641509433965</v>
          </cell>
          <cell r="AV238">
            <v>9.4973727810650832E-2</v>
          </cell>
          <cell r="AW238">
            <v>6.7883620111731879E-2</v>
          </cell>
        </row>
        <row r="243">
          <cell r="I243" t="str">
            <v>Headcount</v>
          </cell>
        </row>
        <row r="244">
          <cell r="I244" t="str">
            <v>Sales and marketing</v>
          </cell>
          <cell r="O244">
            <v>24</v>
          </cell>
          <cell r="V244">
            <v>61</v>
          </cell>
          <cell r="W244">
            <v>69</v>
          </cell>
          <cell r="X244">
            <v>84</v>
          </cell>
          <cell r="Y244">
            <v>100</v>
          </cell>
          <cell r="Z244">
            <v>107</v>
          </cell>
          <cell r="AA244">
            <v>99.425959812311675</v>
          </cell>
          <cell r="AB244">
            <v>130</v>
          </cell>
          <cell r="AC244">
            <v>142</v>
          </cell>
          <cell r="AD244">
            <v>164.37761076467683</v>
          </cell>
          <cell r="AE244">
            <v>193.07727485980794</v>
          </cell>
          <cell r="AF244">
            <v>156.78960957473731</v>
          </cell>
          <cell r="AG244">
            <v>172.53204251155046</v>
          </cell>
          <cell r="AH244">
            <v>181.12492553573821</v>
          </cell>
          <cell r="AI244">
            <v>212.78051788595155</v>
          </cell>
          <cell r="AL244">
            <v>24</v>
          </cell>
          <cell r="AN244">
            <v>69</v>
          </cell>
          <cell r="AO244">
            <v>99.425959812311675</v>
          </cell>
          <cell r="AP244">
            <v>193.07727485980794</v>
          </cell>
          <cell r="AQ244">
            <v>203.07727485980794</v>
          </cell>
          <cell r="AR244">
            <v>213.07727485980794</v>
          </cell>
          <cell r="AS244">
            <v>223.07727485980794</v>
          </cell>
          <cell r="AT244">
            <v>233.07727485980794</v>
          </cell>
          <cell r="AU244">
            <v>243.07727485980794</v>
          </cell>
          <cell r="AV244">
            <v>253.07727485980794</v>
          </cell>
          <cell r="AW244">
            <v>263.07727485980797</v>
          </cell>
        </row>
        <row r="245">
          <cell r="I245" t="str">
            <v>Technology and development</v>
          </cell>
          <cell r="O245">
            <v>10</v>
          </cell>
          <cell r="V245">
            <v>34</v>
          </cell>
          <cell r="W245">
            <v>44</v>
          </cell>
          <cell r="X245">
            <v>49</v>
          </cell>
          <cell r="Y245">
            <v>54</v>
          </cell>
          <cell r="Z245">
            <v>73</v>
          </cell>
          <cell r="AA245">
            <v>67.832664171016376</v>
          </cell>
          <cell r="AB245">
            <v>65.664013564125923</v>
          </cell>
          <cell r="AC245">
            <v>61.247618660655476</v>
          </cell>
          <cell r="AD245">
            <v>70.899557890595659</v>
          </cell>
          <cell r="AE245">
            <v>83.278333117268161</v>
          </cell>
          <cell r="AF245">
            <v>67.626691670327943</v>
          </cell>
          <cell r="AG245">
            <v>74.416737651348186</v>
          </cell>
          <cell r="AH245">
            <v>78.123030768679669</v>
          </cell>
          <cell r="AI245">
            <v>91.776760689405236</v>
          </cell>
          <cell r="AL245">
            <v>10</v>
          </cell>
          <cell r="AN245">
            <v>44</v>
          </cell>
          <cell r="AO245">
            <v>67.832664171016376</v>
          </cell>
          <cell r="AP245">
            <v>83.278333117268161</v>
          </cell>
          <cell r="AQ245">
            <v>122.74256345327831</v>
          </cell>
          <cell r="AR245">
            <v>156.12454728458692</v>
          </cell>
          <cell r="AS245">
            <v>183.70069305613856</v>
          </cell>
          <cell r="AT245">
            <v>205.4864830027592</v>
          </cell>
          <cell r="AU245">
            <v>221.79854740532267</v>
          </cell>
          <cell r="AV245">
            <v>233.13074108530247</v>
          </cell>
          <cell r="AW245">
            <v>240.05934935179175</v>
          </cell>
        </row>
        <row r="246">
          <cell r="I246" t="str">
            <v>General and administrative</v>
          </cell>
          <cell r="O246">
            <v>32</v>
          </cell>
          <cell r="V246">
            <v>95</v>
          </cell>
          <cell r="W246">
            <v>109</v>
          </cell>
          <cell r="X246">
            <v>114</v>
          </cell>
          <cell r="Y246">
            <v>117</v>
          </cell>
          <cell r="Z246">
            <v>143</v>
          </cell>
          <cell r="AA246">
            <v>145</v>
          </cell>
          <cell r="AB246">
            <v>147</v>
          </cell>
          <cell r="AC246">
            <v>149</v>
          </cell>
          <cell r="AD246">
            <v>151</v>
          </cell>
          <cell r="AE246">
            <v>153</v>
          </cell>
          <cell r="AF246">
            <v>154</v>
          </cell>
          <cell r="AG246">
            <v>155</v>
          </cell>
          <cell r="AH246">
            <v>156</v>
          </cell>
          <cell r="AI246">
            <v>157</v>
          </cell>
          <cell r="AL246">
            <v>32</v>
          </cell>
          <cell r="AN246">
            <v>109</v>
          </cell>
          <cell r="AO246">
            <v>145</v>
          </cell>
          <cell r="AP246">
            <v>153</v>
          </cell>
          <cell r="AQ246">
            <v>158</v>
          </cell>
          <cell r="AR246">
            <v>163</v>
          </cell>
          <cell r="AS246">
            <v>168</v>
          </cell>
          <cell r="AT246">
            <v>173</v>
          </cell>
          <cell r="AU246">
            <v>178</v>
          </cell>
          <cell r="AV246">
            <v>183</v>
          </cell>
          <cell r="AW246">
            <v>188</v>
          </cell>
        </row>
        <row r="247">
          <cell r="I247" t="str">
            <v>Total headcount</v>
          </cell>
          <cell r="O247">
            <v>66</v>
          </cell>
          <cell r="V247">
            <v>190</v>
          </cell>
          <cell r="W247">
            <v>222</v>
          </cell>
          <cell r="X247">
            <v>247</v>
          </cell>
          <cell r="Y247">
            <v>271</v>
          </cell>
          <cell r="Z247">
            <v>323</v>
          </cell>
          <cell r="AA247">
            <v>312.25862398332805</v>
          </cell>
          <cell r="AB247">
            <v>308.91126632250229</v>
          </cell>
          <cell r="AC247">
            <v>331.50414858795767</v>
          </cell>
          <cell r="AD247">
            <v>386.27716865527248</v>
          </cell>
          <cell r="AE247">
            <v>429.35560797707609</v>
          </cell>
          <cell r="AF247">
            <v>378.41630124506526</v>
          </cell>
          <cell r="AG247">
            <v>401.94878016289863</v>
          </cell>
          <cell r="AH247">
            <v>415.24795630441787</v>
          </cell>
          <cell r="AI247">
            <v>461.5572785753568</v>
          </cell>
          <cell r="AL247">
            <v>66</v>
          </cell>
          <cell r="AN247">
            <v>222</v>
          </cell>
          <cell r="AO247">
            <v>312.25862398332805</v>
          </cell>
          <cell r="AP247">
            <v>429.35560797707609</v>
          </cell>
          <cell r="AQ247">
            <v>483.81983831308628</v>
          </cell>
          <cell r="AR247">
            <v>532.2018221443949</v>
          </cell>
          <cell r="AS247">
            <v>574.77796791594653</v>
          </cell>
          <cell r="AT247">
            <v>611.56375786256717</v>
          </cell>
          <cell r="AU247">
            <v>642.87582226513064</v>
          </cell>
          <cell r="AV247">
            <v>669.20801594511045</v>
          </cell>
          <cell r="AW247">
            <v>691.13662421159972</v>
          </cell>
        </row>
        <row r="248">
          <cell r="I248" t="str">
            <v>Period-to-period change</v>
          </cell>
          <cell r="W248">
            <v>32</v>
          </cell>
          <cell r="X248">
            <v>25</v>
          </cell>
          <cell r="Y248">
            <v>24</v>
          </cell>
          <cell r="Z248">
            <v>52</v>
          </cell>
          <cell r="AA248">
            <v>-10.74137601667195</v>
          </cell>
          <cell r="AB248">
            <v>-3.3473576608257645</v>
          </cell>
          <cell r="AC248">
            <v>22.592882265455387</v>
          </cell>
          <cell r="AD248">
            <v>54.773020067314803</v>
          </cell>
          <cell r="AE248">
            <v>43.078439321803614</v>
          </cell>
          <cell r="AF248">
            <v>-50.939306732010834</v>
          </cell>
          <cell r="AG248">
            <v>23.532478917833373</v>
          </cell>
          <cell r="AH248">
            <v>13.29917614151924</v>
          </cell>
          <cell r="AI248">
            <v>46.309322270938935</v>
          </cell>
          <cell r="AO248">
            <v>90.25862398332805</v>
          </cell>
          <cell r="AP248">
            <v>117.09698399374804</v>
          </cell>
          <cell r="AQ248">
            <v>54.464230336010189</v>
          </cell>
          <cell r="AR248">
            <v>48.381983831308617</v>
          </cell>
          <cell r="AS248">
            <v>42.576145771551637</v>
          </cell>
          <cell r="AT248">
            <v>36.785789946620639</v>
          </cell>
          <cell r="AU248">
            <v>31.312064402563465</v>
          </cell>
          <cell r="AV248">
            <v>26.33219367997981</v>
          </cell>
          <cell r="AW248">
            <v>21.928608266489277</v>
          </cell>
        </row>
        <row r="251">
          <cell r="I251" t="str">
            <v>Unique users</v>
          </cell>
          <cell r="AA251">
            <v>400</v>
          </cell>
          <cell r="AB251">
            <v>420</v>
          </cell>
          <cell r="AC251">
            <v>450</v>
          </cell>
          <cell r="AD251">
            <v>500</v>
          </cell>
          <cell r="AE251">
            <v>600</v>
          </cell>
          <cell r="AF251">
            <v>650</v>
          </cell>
        </row>
        <row r="252">
          <cell r="I252" t="str">
            <v>Profiles</v>
          </cell>
          <cell r="X252">
            <v>150</v>
          </cell>
          <cell r="AA252">
            <v>350</v>
          </cell>
          <cell r="AB252">
            <v>350</v>
          </cell>
          <cell r="AC252">
            <v>450</v>
          </cell>
          <cell r="AD252">
            <v>480</v>
          </cell>
          <cell r="AE252">
            <v>170</v>
          </cell>
          <cell r="AF252">
            <v>170</v>
          </cell>
        </row>
        <row r="253">
          <cell r="I253" t="str">
            <v>Profiles</v>
          </cell>
          <cell r="X253">
            <v>150</v>
          </cell>
          <cell r="AA253">
            <v>350</v>
          </cell>
          <cell r="AB253">
            <v>350</v>
          </cell>
          <cell r="AC253">
            <v>450</v>
          </cell>
          <cell r="AD253">
            <v>480</v>
          </cell>
          <cell r="AE253">
            <v>625</v>
          </cell>
          <cell r="AF253">
            <v>650</v>
          </cell>
        </row>
        <row r="254">
          <cell r="I254" t="str">
            <v>Profiles that link PC &amp; Mobile users</v>
          </cell>
          <cell r="AE254">
            <v>50</v>
          </cell>
        </row>
      </sheetData>
      <sheetData sheetId="6" refreshError="1">
        <row r="1">
          <cell r="B1" t="str">
            <v>ElementName</v>
          </cell>
          <cell r="C1" t="str">
            <v>ScaleOverride</v>
          </cell>
          <cell r="D1" t="str">
            <v>UnitOverride</v>
          </cell>
          <cell r="E1" t="str">
            <v>ReverseSign</v>
          </cell>
          <cell r="F1" t="str">
            <v>IsDrivingAssumption</v>
          </cell>
          <cell r="G1" t="str">
            <v>SegmentID</v>
          </cell>
          <cell r="I1" t="str">
            <v>Select Model Case:</v>
          </cell>
          <cell r="L1">
            <v>9</v>
          </cell>
          <cell r="Y1" t="str">
            <v>Jordan Monahan: 212-761-8094 / jordan.monahan@morganstanley.com</v>
          </cell>
        </row>
        <row r="2">
          <cell r="Y2" t="str">
            <v>Scott Devitt: 212-761-3365 / scott.devitt@morganstanley.com</v>
          </cell>
        </row>
        <row r="3">
          <cell r="M3" t="str">
            <v>2009-FY</v>
          </cell>
          <cell r="N3" t="str">
            <v>2010-FY</v>
          </cell>
          <cell r="O3" t="str">
            <v>2011-FY</v>
          </cell>
          <cell r="P3" t="str">
            <v>2012-FY</v>
          </cell>
          <cell r="Q3" t="str">
            <v>2013-FY</v>
          </cell>
          <cell r="R3" t="str">
            <v>2014-FY</v>
          </cell>
          <cell r="S3" t="str">
            <v>2015-FY</v>
          </cell>
          <cell r="T3" t="str">
            <v>2016-FY</v>
          </cell>
          <cell r="U3" t="str">
            <v>2017-FY</v>
          </cell>
          <cell r="V3" t="str">
            <v>2018-FY</v>
          </cell>
          <cell r="W3" t="str">
            <v>2019-FY</v>
          </cell>
          <cell r="X3" t="str">
            <v>2020-FY</v>
          </cell>
        </row>
        <row r="4">
          <cell r="I4" t="str">
            <v>Period-End Date</v>
          </cell>
          <cell r="M4">
            <v>40178</v>
          </cell>
          <cell r="N4">
            <v>40543</v>
          </cell>
          <cell r="O4">
            <v>40908</v>
          </cell>
          <cell r="P4">
            <v>41274</v>
          </cell>
          <cell r="Q4">
            <v>41639</v>
          </cell>
          <cell r="R4">
            <v>42004</v>
          </cell>
          <cell r="S4">
            <v>42369</v>
          </cell>
          <cell r="T4">
            <v>42735</v>
          </cell>
          <cell r="U4">
            <v>43100</v>
          </cell>
          <cell r="V4">
            <v>43465</v>
          </cell>
          <cell r="W4">
            <v>43830</v>
          </cell>
          <cell r="X4">
            <v>44196</v>
          </cell>
        </row>
        <row r="5">
          <cell r="I5" t="str">
            <v>Morgan Stanley | Millennial Media</v>
          </cell>
          <cell r="Y5" t="str">
            <v>Erhan Soyer-Osman: 212-761-3483 / erhan.soyer@morganstanley.com</v>
          </cell>
        </row>
        <row r="6">
          <cell r="I6" t="str">
            <v>(USD millions)</v>
          </cell>
          <cell r="M6">
            <v>40178</v>
          </cell>
          <cell r="N6">
            <v>40543</v>
          </cell>
          <cell r="O6">
            <v>40908</v>
          </cell>
          <cell r="P6">
            <v>41274</v>
          </cell>
          <cell r="Q6">
            <v>41639</v>
          </cell>
          <cell r="R6">
            <v>42004</v>
          </cell>
          <cell r="S6">
            <v>42369</v>
          </cell>
          <cell r="T6">
            <v>42735</v>
          </cell>
          <cell r="U6">
            <v>43100</v>
          </cell>
          <cell r="V6">
            <v>43465</v>
          </cell>
          <cell r="W6">
            <v>43830</v>
          </cell>
          <cell r="X6">
            <v>44196</v>
          </cell>
          <cell r="Y6" t="str">
            <v>TY - 2021</v>
          </cell>
        </row>
        <row r="8">
          <cell r="I8" t="str">
            <v>Discounted Cash Flow (DCF) Valuation Analysis</v>
          </cell>
        </row>
        <row r="9">
          <cell r="I9" t="str">
            <v>Revenue</v>
          </cell>
          <cell r="M9">
            <v>16.22</v>
          </cell>
          <cell r="N9">
            <v>47.827999999999996</v>
          </cell>
          <cell r="O9">
            <v>103.678</v>
          </cell>
          <cell r="P9">
            <v>177.667</v>
          </cell>
          <cell r="Q9">
            <v>318.74414000000002</v>
          </cell>
          <cell r="R9">
            <v>478.11621000000002</v>
          </cell>
          <cell r="S9">
            <v>669.36269400000003</v>
          </cell>
          <cell r="T9">
            <v>883.55875608000008</v>
          </cell>
          <cell r="U9">
            <v>1109.74979763648</v>
          </cell>
          <cell r="V9">
            <v>1337.0265561924311</v>
          </cell>
          <cell r="W9">
            <v>1556.084987158999</v>
          </cell>
          <cell r="X9">
            <v>1760.0441585959034</v>
          </cell>
          <cell r="Y9">
            <v>1865.6468081116577</v>
          </cell>
        </row>
        <row r="10">
          <cell r="I10" t="str">
            <v>y/y Growth - %</v>
          </cell>
          <cell r="M10" t="str">
            <v>NA</v>
          </cell>
          <cell r="N10">
            <v>1.9487053020961773</v>
          </cell>
          <cell r="O10">
            <v>1.1677260182319982</v>
          </cell>
          <cell r="P10">
            <v>0.71364223846910635</v>
          </cell>
          <cell r="Q10">
            <v>0.79405370721630919</v>
          </cell>
          <cell r="R10">
            <v>0.5</v>
          </cell>
          <cell r="S10">
            <v>0.39999999999999991</v>
          </cell>
          <cell r="T10">
            <v>0.32000000000000006</v>
          </cell>
          <cell r="U10">
            <v>0.25600000000000001</v>
          </cell>
          <cell r="V10">
            <v>0.20480000000000009</v>
          </cell>
          <cell r="W10">
            <v>0.16383999999999999</v>
          </cell>
          <cell r="X10">
            <v>0.13107200000000008</v>
          </cell>
          <cell r="Y10">
            <v>6.0000000000000053E-2</v>
          </cell>
        </row>
        <row r="12">
          <cell r="I12" t="str">
            <v>Adj. EBITDA</v>
          </cell>
          <cell r="M12">
            <v>-7.048</v>
          </cell>
          <cell r="N12">
            <v>-6.3570000000000011</v>
          </cell>
          <cell r="O12">
            <v>1.8920000000000079</v>
          </cell>
          <cell r="P12">
            <v>4.5440000000000111</v>
          </cell>
          <cell r="Q12">
            <v>8.2747486000000059</v>
          </cell>
          <cell r="R12">
            <v>51.011621000000034</v>
          </cell>
          <cell r="S12">
            <v>88.377288211888924</v>
          </cell>
          <cell r="T12">
            <v>137.81592096651113</v>
          </cell>
          <cell r="U12">
            <v>194.96973721350525</v>
          </cell>
          <cell r="V12">
            <v>254.86170073661521</v>
          </cell>
          <cell r="W12">
            <v>296.54365218442047</v>
          </cell>
          <cell r="X12">
            <v>335.35255008283139</v>
          </cell>
          <cell r="Y12">
            <v>355.47370308780131</v>
          </cell>
        </row>
        <row r="13">
          <cell r="I13" t="str">
            <v>(-) Cash Taxes</v>
          </cell>
          <cell r="M13">
            <v>0</v>
          </cell>
          <cell r="N13">
            <v>0</v>
          </cell>
          <cell r="O13">
            <v>0</v>
          </cell>
          <cell r="P13">
            <v>0</v>
          </cell>
          <cell r="Q13">
            <v>-1.0077497200000012</v>
          </cell>
          <cell r="R13">
            <v>-19.284648400000009</v>
          </cell>
          <cell r="S13">
            <v>-32.476441954328891</v>
          </cell>
          <cell r="T13">
            <v>-48.671268874791984</v>
          </cell>
          <cell r="U13">
            <v>-67.160484610358026</v>
          </cell>
          <cell r="V13">
            <v>-87.901708328183787</v>
          </cell>
          <cell r="W13">
            <v>-102.27741786036479</v>
          </cell>
          <cell r="X13">
            <v>-115.66223848591162</v>
          </cell>
        </row>
        <row r="14">
          <cell r="I14" t="str">
            <v>(+/-) Changes in Working Capital</v>
          </cell>
          <cell r="M14">
            <v>0.85800000000000065</v>
          </cell>
          <cell r="N14">
            <v>-4.9710000000000027</v>
          </cell>
          <cell r="O14">
            <v>-5.0159999999999982</v>
          </cell>
          <cell r="P14">
            <v>-9.4470000000000027</v>
          </cell>
          <cell r="Q14">
            <v>-15.294832609601977</v>
          </cell>
          <cell r="R14">
            <v>-14.291790770016688</v>
          </cell>
          <cell r="S14">
            <v>-14.19860067777692</v>
          </cell>
          <cell r="T14">
            <v>-13.389716423256498</v>
          </cell>
          <cell r="U14">
            <v>-10.946187635353679</v>
          </cell>
          <cell r="V14">
            <v>-7.2793058969298006</v>
          </cell>
          <cell r="W14">
            <v>-17.560437920227358</v>
          </cell>
          <cell r="X14">
            <v>-17.209562589230512</v>
          </cell>
        </row>
        <row r="15">
          <cell r="I15" t="str">
            <v>(-) Capex</v>
          </cell>
          <cell r="M15">
            <v>-7.9000000000000001E-2</v>
          </cell>
          <cell r="N15">
            <v>-0.64</v>
          </cell>
          <cell r="O15">
            <v>-3.528</v>
          </cell>
          <cell r="P15">
            <v>-5.26</v>
          </cell>
          <cell r="Q15">
            <v>-12.324371299999999</v>
          </cell>
          <cell r="R15">
            <v>-14.821602510000002</v>
          </cell>
          <cell r="S15">
            <v>-15.730023309000003</v>
          </cell>
          <cell r="T15">
            <v>-14.136940097280005</v>
          </cell>
          <cell r="U15">
            <v>-16.646246964547199</v>
          </cell>
          <cell r="V15">
            <v>-20.055398342886466</v>
          </cell>
          <cell r="W15">
            <v>-23.341274807384984</v>
          </cell>
          <cell r="X15">
            <v>-26.400662378938549</v>
          </cell>
        </row>
        <row r="16">
          <cell r="I16" t="str">
            <v>(-) Stock-based compensation</v>
          </cell>
          <cell r="M16">
            <v>-0.21200000000000002</v>
          </cell>
          <cell r="N16">
            <v>-0.41200000000000003</v>
          </cell>
          <cell r="O16">
            <v>-1.833</v>
          </cell>
          <cell r="P16">
            <v>-7.4740000000000002</v>
          </cell>
          <cell r="Q16">
            <v>-15.776857000000003</v>
          </cell>
          <cell r="R16">
            <v>-22.471461869999999</v>
          </cell>
          <cell r="S16">
            <v>-29.451958535999999</v>
          </cell>
          <cell r="T16">
            <v>-36.667688377319998</v>
          </cell>
          <cell r="U16">
            <v>-44.389991905459205</v>
          </cell>
          <cell r="V16">
            <v>-53.481062247697245</v>
          </cell>
          <cell r="W16">
            <v>-62.243399486359962</v>
          </cell>
          <cell r="X16">
            <v>-70.40176634383613</v>
          </cell>
        </row>
        <row r="17">
          <cell r="I17" t="str">
            <v>Unlevered free cash flow (UFCF)</v>
          </cell>
          <cell r="M17">
            <v>-6.480999999999999</v>
          </cell>
          <cell r="N17">
            <v>-12.380000000000004</v>
          </cell>
          <cell r="O17">
            <v>-8.4849999999999905</v>
          </cell>
          <cell r="P17">
            <v>-17.636999999999993</v>
          </cell>
          <cell r="Q17">
            <v>-36.129062029601975</v>
          </cell>
          <cell r="R17">
            <v>-19.857882550016665</v>
          </cell>
          <cell r="S17">
            <v>-3.4797362652168928</v>
          </cell>
          <cell r="T17">
            <v>24.950307193862635</v>
          </cell>
          <cell r="U17">
            <v>55.826826097787141</v>
          </cell>
          <cell r="V17">
            <v>86.144225920917904</v>
          </cell>
          <cell r="W17">
            <v>91.121122110083391</v>
          </cell>
          <cell r="X17">
            <v>105.67832028491461</v>
          </cell>
          <cell r="Y17">
            <v>112.01901950200948</v>
          </cell>
        </row>
        <row r="18">
          <cell r="I18" t="str">
            <v>% of Revenue</v>
          </cell>
          <cell r="M18">
            <v>-0.39956843403205916</v>
          </cell>
          <cell r="N18">
            <v>-0.25884419168687811</v>
          </cell>
          <cell r="O18">
            <v>-8.1839927467736551E-2</v>
          </cell>
          <cell r="P18">
            <v>-9.9269982607912519E-2</v>
          </cell>
          <cell r="Q18">
            <v>-0.11334816078376209</v>
          </cell>
          <cell r="R18">
            <v>-4.1533589814946169E-2</v>
          </cell>
          <cell r="S18">
            <v>-5.1985811226236229E-3</v>
          </cell>
          <cell r="T18">
            <v>2.8238424464896095E-2</v>
          </cell>
          <cell r="U18">
            <v>5.0305777227160439E-2</v>
          </cell>
          <cell r="V18">
            <v>6.4429704497596843E-2</v>
          </cell>
          <cell r="W18">
            <v>5.8557934085879552E-2</v>
          </cell>
          <cell r="X18">
            <v>6.0042993676488646E-2</v>
          </cell>
          <cell r="Y18">
            <v>6.0042993676488646E-2</v>
          </cell>
        </row>
        <row r="20">
          <cell r="I20" t="str">
            <v>Adj. EBITDA Margin</v>
          </cell>
          <cell r="M20">
            <v>-0.43452527743526514</v>
          </cell>
          <cell r="N20">
            <v>-0.13291377435811663</v>
          </cell>
          <cell r="O20">
            <v>1.8248808811898453E-2</v>
          </cell>
          <cell r="P20">
            <v>2.5575937005746768E-2</v>
          </cell>
          <cell r="Q20">
            <v>2.5960472873320921E-2</v>
          </cell>
          <cell r="R20">
            <v>0.10669293350250567</v>
          </cell>
          <cell r="S20">
            <v>0.1320319895388268</v>
          </cell>
          <cell r="T20">
            <v>0.15597821878642879</v>
          </cell>
          <cell r="U20">
            <v>0.17568801330601491</v>
          </cell>
          <cell r="V20">
            <v>0.19061827871422946</v>
          </cell>
          <cell r="W20">
            <v>0.19057034457085215</v>
          </cell>
          <cell r="X20">
            <v>0.19053644105745787</v>
          </cell>
          <cell r="Y20">
            <v>0.19053644105745787</v>
          </cell>
        </row>
        <row r="21">
          <cell r="I21" t="str">
            <v>UFCF / Adj. EBITDA</v>
          </cell>
          <cell r="M21">
            <v>0.91955164585698057</v>
          </cell>
          <cell r="N21">
            <v>1.9474594934717637</v>
          </cell>
          <cell r="O21">
            <v>-4.484672304439723</v>
          </cell>
          <cell r="P21">
            <v>-3.8813820422535104</v>
          </cell>
          <cell r="Q21">
            <v>-4.3661824396214222</v>
          </cell>
          <cell r="R21">
            <v>-0.3892815433176815</v>
          </cell>
          <cell r="S21">
            <v>-3.9373648316454936E-2</v>
          </cell>
          <cell r="T21">
            <v>0.18104081893357943</v>
          </cell>
          <cell r="U21">
            <v>0.28633585342864226</v>
          </cell>
          <cell r="V21">
            <v>0.33800381019172027</v>
          </cell>
          <cell r="W21">
            <v>0.3072772640346898</v>
          </cell>
          <cell r="X21">
            <v>0.31512603753516194</v>
          </cell>
          <cell r="Y21">
            <v>0.31512603753516194</v>
          </cell>
        </row>
        <row r="24">
          <cell r="I24" t="str">
            <v>NPV Calculations</v>
          </cell>
          <cell r="Q24">
            <v>41639</v>
          </cell>
          <cell r="R24">
            <v>42004</v>
          </cell>
          <cell r="S24">
            <v>42369</v>
          </cell>
          <cell r="T24">
            <v>42735</v>
          </cell>
          <cell r="U24">
            <v>43100</v>
          </cell>
          <cell r="V24">
            <v>43465</v>
          </cell>
          <cell r="W24">
            <v>43830</v>
          </cell>
          <cell r="X24">
            <v>44196</v>
          </cell>
        </row>
        <row r="25">
          <cell r="I25" t="str">
            <v>Year for current value</v>
          </cell>
          <cell r="Q25">
            <v>0.25</v>
          </cell>
          <cell r="R25">
            <v>0.25</v>
          </cell>
          <cell r="S25">
            <v>1</v>
          </cell>
          <cell r="T25">
            <v>2</v>
          </cell>
          <cell r="U25">
            <v>3</v>
          </cell>
          <cell r="V25">
            <v>4</v>
          </cell>
          <cell r="W25">
            <v>5</v>
          </cell>
          <cell r="X25">
            <v>6</v>
          </cell>
        </row>
        <row r="26">
          <cell r="I26" t="str">
            <v>Discounted cash flows</v>
          </cell>
          <cell r="Q26">
            <v>-14.468812009488307</v>
          </cell>
          <cell r="R26">
            <v>-19.239065461456725</v>
          </cell>
          <cell r="S26">
            <v>11.559580256888863</v>
          </cell>
          <cell r="T26">
            <v>31.254448235178206</v>
          </cell>
          <cell r="U26">
            <v>46.530706869073796</v>
          </cell>
          <cell r="V26">
            <v>58.183451634958175</v>
          </cell>
          <cell r="W26">
            <v>59.690064616062806</v>
          </cell>
          <cell r="X26">
            <v>54.946716396286725</v>
          </cell>
        </row>
        <row r="29">
          <cell r="I29" t="str">
            <v>Fair value (one year forward)</v>
          </cell>
          <cell r="O29" t="str">
            <v>Target equity value sensitivity analysis</v>
          </cell>
          <cell r="P29" t="str">
            <v>Target equity value sensitivity analysis</v>
          </cell>
        </row>
        <row r="30">
          <cell r="I30" t="str">
            <v>PV fo FCF</v>
          </cell>
          <cell r="L30">
            <v>178.59974915438332</v>
          </cell>
          <cell r="P30">
            <v>0.11499999999999999</v>
          </cell>
          <cell r="Q30">
            <v>0.13</v>
          </cell>
          <cell r="R30">
            <v>0.13500000000000001</v>
          </cell>
          <cell r="S30">
            <v>0.14000000000000001</v>
          </cell>
          <cell r="T30">
            <v>0.14500000000000002</v>
          </cell>
          <cell r="U30">
            <v>0.15000000000000002</v>
          </cell>
          <cell r="AA30" t="str">
            <v>Perpetual Growth Rate</v>
          </cell>
          <cell r="AC30">
            <v>0.06</v>
          </cell>
          <cell r="AE30" t="str">
            <v>2014 to 2017 rev CAGR</v>
          </cell>
          <cell r="AG30">
            <v>0.32402809942706373</v>
          </cell>
          <cell r="AI30" t="str">
            <v>2013 to 2016E rev CAGR</v>
          </cell>
          <cell r="AK30">
            <v>0.40474579900605062</v>
          </cell>
        </row>
        <row r="31">
          <cell r="I31" t="str">
            <v>NPV of terminal value</v>
          </cell>
          <cell r="L31">
            <v>676.87171934176433</v>
          </cell>
          <cell r="O31">
            <v>5.5E-2</v>
          </cell>
          <cell r="P31">
            <v>3.5000000000000003E-2</v>
          </cell>
          <cell r="Q31">
            <v>1014.0662413960775</v>
          </cell>
          <cell r="R31">
            <v>966.60753520090395</v>
          </cell>
          <cell r="S31">
            <v>924.12420524876381</v>
          </cell>
          <cell r="T31">
            <v>885.92276690151255</v>
          </cell>
          <cell r="U31">
            <v>851.43089779860259</v>
          </cell>
          <cell r="AA31" t="str">
            <v>Base Case</v>
          </cell>
          <cell r="AB31">
            <v>1</v>
          </cell>
          <cell r="AC31">
            <v>0.06</v>
          </cell>
          <cell r="AE31" t="str">
            <v>Bull Case</v>
          </cell>
          <cell r="AF31">
            <v>2</v>
          </cell>
          <cell r="AG31">
            <v>0.35405693196259375</v>
          </cell>
          <cell r="AI31" t="str">
            <v>Bull Case</v>
          </cell>
          <cell r="AJ31">
            <v>2</v>
          </cell>
          <cell r="AK31">
            <v>0.43478583003010557</v>
          </cell>
        </row>
        <row r="32">
          <cell r="I32" t="str">
            <v>Enterprise value</v>
          </cell>
          <cell r="L32">
            <v>855.47146849614762</v>
          </cell>
          <cell r="O32">
            <v>0.06</v>
          </cell>
          <cell r="P32">
            <v>0.04</v>
          </cell>
          <cell r="Q32">
            <v>1049.298251368356</v>
          </cell>
          <cell r="R32">
            <v>997.48740221700064</v>
          </cell>
          <cell r="S32">
            <v>951.33591241644865</v>
          </cell>
          <cell r="T32">
            <v>910.01956237801005</v>
          </cell>
          <cell r="U32">
            <v>872.86457215785424</v>
          </cell>
          <cell r="AA32" t="str">
            <v>Bull Case</v>
          </cell>
          <cell r="AB32">
            <v>2</v>
          </cell>
          <cell r="AC32">
            <v>0.06</v>
          </cell>
          <cell r="AE32" t="str">
            <v>Base Case</v>
          </cell>
          <cell r="AF32">
            <v>1</v>
          </cell>
          <cell r="AG32">
            <v>0.32402809942706373</v>
          </cell>
          <cell r="AI32" t="str">
            <v>Base Case</v>
          </cell>
          <cell r="AJ32">
            <v>1</v>
          </cell>
          <cell r="AK32">
            <v>0.40474579900605062</v>
          </cell>
        </row>
        <row r="33">
          <cell r="I33" t="str">
            <v>(-) Debt</v>
          </cell>
          <cell r="L33">
            <v>0.5</v>
          </cell>
          <cell r="O33">
            <v>6.5000000000000002E-2</v>
          </cell>
          <cell r="P33">
            <v>4.4999999999999998E-2</v>
          </cell>
          <cell r="Q33">
            <v>1088.675203690314</v>
          </cell>
          <cell r="R33">
            <v>1031.7983655682192</v>
          </cell>
          <cell r="S33">
            <v>981.41200981231077</v>
          </cell>
          <cell r="T33">
            <v>936.52603740215716</v>
          </cell>
          <cell r="U33">
            <v>896.33954883703461</v>
          </cell>
          <cell r="AA33" t="str">
            <v>Bear Case</v>
          </cell>
          <cell r="AB33">
            <v>3</v>
          </cell>
          <cell r="AC33">
            <v>4.9999999999999996E-2</v>
          </cell>
          <cell r="AE33" t="str">
            <v>Bear Case</v>
          </cell>
          <cell r="AF33">
            <v>3</v>
          </cell>
          <cell r="AG33">
            <v>0.29399793283298814</v>
          </cell>
          <cell r="AI33" t="str">
            <v>Bear Case</v>
          </cell>
          <cell r="AJ33">
            <v>3</v>
          </cell>
          <cell r="AK33">
            <v>0.3747040244485893</v>
          </cell>
        </row>
        <row r="34">
          <cell r="I34" t="str">
            <v>(+) Cash</v>
          </cell>
          <cell r="L34">
            <v>108.1194630302798</v>
          </cell>
        </row>
        <row r="35">
          <cell r="I35" t="str">
            <v>Equity value</v>
          </cell>
          <cell r="L35">
            <v>963.09093152642743</v>
          </cell>
          <cell r="O35" t="str">
            <v>Target share price sensitivity analysis</v>
          </cell>
          <cell r="P35" t="str">
            <v>Target share price sensitivity analysis</v>
          </cell>
          <cell r="AA35" t="str">
            <v>FV/share</v>
          </cell>
          <cell r="AC35">
            <v>9</v>
          </cell>
          <cell r="AE35" t="str">
            <v>PT (market cap)</v>
          </cell>
          <cell r="AG35">
            <v>963.09093152642743</v>
          </cell>
          <cell r="AI35" t="str">
            <v>2013 to 2016E EPS CAGR</v>
          </cell>
          <cell r="AK35">
            <v>2.1207894061462897</v>
          </cell>
        </row>
        <row r="36">
          <cell r="I36" t="str">
            <v>Fully diluted shares</v>
          </cell>
          <cell r="L36">
            <v>112.19113151999495</v>
          </cell>
          <cell r="P36">
            <v>0.11499999999999999</v>
          </cell>
          <cell r="Q36">
            <v>0.13</v>
          </cell>
          <cell r="R36">
            <v>0.13500000000000001</v>
          </cell>
          <cell r="S36">
            <v>0.14000000000000001</v>
          </cell>
          <cell r="T36">
            <v>0.14500000000000002</v>
          </cell>
          <cell r="U36">
            <v>0.15000000000000002</v>
          </cell>
          <cell r="AA36" t="str">
            <v>Bull Case</v>
          </cell>
          <cell r="AB36">
            <v>2</v>
          </cell>
          <cell r="AC36">
            <v>12</v>
          </cell>
          <cell r="AD36">
            <v>0.71428571428571419</v>
          </cell>
          <cell r="AE36" t="str">
            <v>Bull Case</v>
          </cell>
          <cell r="AF36">
            <v>2</v>
          </cell>
          <cell r="AG36">
            <v>2255.4682038964816</v>
          </cell>
          <cell r="AI36" t="str">
            <v>Bull Case</v>
          </cell>
          <cell r="AJ36">
            <v>2</v>
          </cell>
          <cell r="AK36">
            <v>1.5310348656874917</v>
          </cell>
        </row>
        <row r="37">
          <cell r="I37" t="str">
            <v>Equity value per share</v>
          </cell>
          <cell r="L37">
            <v>9</v>
          </cell>
          <cell r="O37">
            <v>5.5E-2</v>
          </cell>
          <cell r="P37">
            <v>3.5000000000000003E-2</v>
          </cell>
          <cell r="Q37">
            <v>8.8767480524816271</v>
          </cell>
          <cell r="R37">
            <v>8.4613126888003301</v>
          </cell>
          <cell r="S37">
            <v>8.0894298659421136</v>
          </cell>
          <cell r="T37">
            <v>7.7550290846044865</v>
          </cell>
          <cell r="U37">
            <v>7.4531004537251153</v>
          </cell>
          <cell r="AA37" t="str">
            <v>Base Case</v>
          </cell>
          <cell r="AB37">
            <v>1</v>
          </cell>
          <cell r="AC37">
            <v>9</v>
          </cell>
          <cell r="AD37">
            <v>0.28571428571428581</v>
          </cell>
          <cell r="AE37" t="str">
            <v>Base Case</v>
          </cell>
          <cell r="AF37">
            <v>1</v>
          </cell>
          <cell r="AG37">
            <v>1504.153416591259</v>
          </cell>
          <cell r="AI37" t="str">
            <v>Base Case</v>
          </cell>
          <cell r="AJ37">
            <v>1</v>
          </cell>
          <cell r="AK37">
            <v>2.152428864703622</v>
          </cell>
        </row>
        <row r="38">
          <cell r="I38" t="str">
            <v>Implied terminal EBITDA multiple</v>
          </cell>
          <cell r="L38">
            <v>4</v>
          </cell>
          <cell r="O38">
            <v>0.06</v>
          </cell>
          <cell r="P38">
            <v>0.04</v>
          </cell>
          <cell r="Q38">
            <v>9.1851555934681741</v>
          </cell>
          <cell r="R38">
            <v>8.7316232348043599</v>
          </cell>
          <cell r="S38">
            <v>8.3276307435030308</v>
          </cell>
          <cell r="T38">
            <v>7.9659632165035692</v>
          </cell>
          <cell r="U38">
            <v>7.640722641861541</v>
          </cell>
          <cell r="AA38" t="str">
            <v>Bear Case</v>
          </cell>
          <cell r="AB38">
            <v>3</v>
          </cell>
          <cell r="AC38">
            <v>4</v>
          </cell>
          <cell r="AD38">
            <v>-0.4285714285714286</v>
          </cell>
          <cell r="AE38" t="str">
            <v>Bear Case</v>
          </cell>
          <cell r="AF38">
            <v>3</v>
          </cell>
          <cell r="AG38">
            <v>771.57406850731627</v>
          </cell>
          <cell r="AI38" t="str">
            <v>Bear Case</v>
          </cell>
          <cell r="AJ38">
            <v>3</v>
          </cell>
          <cell r="AK38" t="str">
            <v>NM</v>
          </cell>
        </row>
        <row r="39">
          <cell r="O39">
            <v>6.5000000000000002E-2</v>
          </cell>
          <cell r="P39">
            <v>4.4999999999999998E-2</v>
          </cell>
          <cell r="Q39">
            <v>9.529846374570786</v>
          </cell>
          <cell r="R39">
            <v>9.0319682859199482</v>
          </cell>
          <cell r="S39">
            <v>8.5909053976493084</v>
          </cell>
          <cell r="T39">
            <v>8.1979907615925587</v>
          </cell>
          <cell r="U39">
            <v>7.8462136098204827</v>
          </cell>
        </row>
        <row r="40">
          <cell r="AA40" t="str">
            <v>2013E EBITDA</v>
          </cell>
          <cell r="AC40">
            <v>8.2747486000000059</v>
          </cell>
          <cell r="AE40" t="str">
            <v>2013E EBITDA multiple</v>
          </cell>
          <cell r="AG40">
            <v>103.38337874049093</v>
          </cell>
          <cell r="AI40" t="str">
            <v>2013E EBITDA margin</v>
          </cell>
          <cell r="AK40">
            <v>2.5960472873320921E-2</v>
          </cell>
        </row>
        <row r="41">
          <cell r="I41" t="str">
            <v>DCF assumptions</v>
          </cell>
          <cell r="AA41" t="str">
            <v>Bull Case</v>
          </cell>
          <cell r="AB41">
            <v>2</v>
          </cell>
          <cell r="AC41">
            <v>12.656617199999967</v>
          </cell>
          <cell r="AE41" t="str">
            <v>Bull Case</v>
          </cell>
          <cell r="AF41">
            <v>2</v>
          </cell>
          <cell r="AG41">
            <v>95.787974840237922</v>
          </cell>
          <cell r="AI41" t="str">
            <v>Bull Case</v>
          </cell>
          <cell r="AJ41">
            <v>2</v>
          </cell>
          <cell r="AK41">
            <v>3.9317996500322111E-2</v>
          </cell>
        </row>
        <row r="42">
          <cell r="I42" t="str">
            <v>Valuation period</v>
          </cell>
          <cell r="L42" t="str">
            <v>One year forward</v>
          </cell>
          <cell r="AA42" t="str">
            <v>Base Case</v>
          </cell>
          <cell r="AB42">
            <v>1</v>
          </cell>
          <cell r="AC42">
            <v>8.2747486000000059</v>
          </cell>
          <cell r="AE42" t="str">
            <v>Base Case</v>
          </cell>
          <cell r="AF42">
            <v>1</v>
          </cell>
          <cell r="AG42">
            <v>103.54327078316457</v>
          </cell>
          <cell r="AI42" t="str">
            <v>Base Case</v>
          </cell>
          <cell r="AJ42">
            <v>1</v>
          </cell>
          <cell r="AK42">
            <v>2.5960472873320921E-2</v>
          </cell>
        </row>
        <row r="43">
          <cell r="I43" t="str">
            <v>Cost of Equity</v>
          </cell>
          <cell r="L43">
            <v>0.13500000000000001</v>
          </cell>
          <cell r="AA43" t="str">
            <v>Bear Case</v>
          </cell>
          <cell r="AB43">
            <v>3</v>
          </cell>
          <cell r="AC43">
            <v>-0.16347599999997842</v>
          </cell>
          <cell r="AE43" t="str">
            <v>Bear Case</v>
          </cell>
          <cell r="AF43">
            <v>3</v>
          </cell>
          <cell r="AG43" t="str">
            <v>NM</v>
          </cell>
          <cell r="AI43" t="str">
            <v>Bear Case</v>
          </cell>
          <cell r="AJ43">
            <v>3</v>
          </cell>
          <cell r="AK43">
            <v>-5.1801046160835859E-4</v>
          </cell>
        </row>
        <row r="44">
          <cell r="I44" t="str">
            <v>Cost of Debt</v>
          </cell>
          <cell r="L44">
            <v>0</v>
          </cell>
        </row>
        <row r="45">
          <cell r="I45" t="str">
            <v>Marginal Tax-Rate</v>
          </cell>
          <cell r="L45">
            <v>0.35</v>
          </cell>
          <cell r="AA45" t="str">
            <v>2014E EBITDA</v>
          </cell>
          <cell r="AC45">
            <v>51.011621000000034</v>
          </cell>
          <cell r="AE45" t="str">
            <v>2014E EBITDA multiple</v>
          </cell>
          <cell r="AG45">
            <v>16.770129075022869</v>
          </cell>
          <cell r="AI45" t="str">
            <v>2014E EBITDA margin</v>
          </cell>
          <cell r="AK45">
            <v>0.10669293350250567</v>
          </cell>
        </row>
        <row r="46">
          <cell r="I46" t="str">
            <v>Long-Term Debt / Total Cap.</v>
          </cell>
          <cell r="L46">
            <v>0</v>
          </cell>
          <cell r="AA46" t="str">
            <v>Bull Case</v>
          </cell>
          <cell r="AB46">
            <v>2</v>
          </cell>
          <cell r="AC46">
            <v>63.2430837971852</v>
          </cell>
          <cell r="AE46" t="str">
            <v>Bull Case</v>
          </cell>
          <cell r="AF46">
            <v>2</v>
          </cell>
          <cell r="AG46">
            <v>19.169712435339505</v>
          </cell>
          <cell r="AI46" t="str">
            <v>Bull Case</v>
          </cell>
          <cell r="AJ46">
            <v>2</v>
          </cell>
          <cell r="AK46">
            <v>0.12840896403824209</v>
          </cell>
        </row>
        <row r="47">
          <cell r="I47" t="str">
            <v>WACC</v>
          </cell>
          <cell r="L47">
            <v>0.13500000000000001</v>
          </cell>
          <cell r="AA47" t="str">
            <v>Base Case</v>
          </cell>
          <cell r="AB47">
            <v>1</v>
          </cell>
          <cell r="AC47">
            <v>51.890716199074049</v>
          </cell>
          <cell r="AE47" t="str">
            <v>Base Case</v>
          </cell>
          <cell r="AF47">
            <v>1</v>
          </cell>
          <cell r="AG47">
            <v>16.51151877853059</v>
          </cell>
          <cell r="AI47" t="str">
            <v>Base Case</v>
          </cell>
          <cell r="AJ47">
            <v>1</v>
          </cell>
          <cell r="AK47">
            <v>0.10853159778681012</v>
          </cell>
        </row>
        <row r="48">
          <cell r="I48" t="str">
            <v>Perpetual Growth Rate</v>
          </cell>
          <cell r="L48">
            <v>0.06</v>
          </cell>
          <cell r="AA48" t="str">
            <v>Bear Case</v>
          </cell>
          <cell r="AB48">
            <v>3</v>
          </cell>
          <cell r="AC48">
            <v>31.852523439962987</v>
          </cell>
          <cell r="AE48" t="str">
            <v>Bear Case</v>
          </cell>
          <cell r="AF48">
            <v>3</v>
          </cell>
          <cell r="AG48">
            <v>11.290211100022923</v>
          </cell>
          <cell r="AI48" t="str">
            <v>Bear Case</v>
          </cell>
          <cell r="AJ48">
            <v>3</v>
          </cell>
          <cell r="AK48">
            <v>6.8661144337101576E-2</v>
          </cell>
        </row>
        <row r="50">
          <cell r="AA50" t="str">
            <v>2015E EBITDA</v>
          </cell>
          <cell r="AC50">
            <v>88.377288211888924</v>
          </cell>
          <cell r="AE50" t="str">
            <v>2015E EBITDA multiple</v>
          </cell>
          <cell r="AG50">
            <v>9.6797659874459203</v>
          </cell>
          <cell r="AI50" t="str">
            <v>2015E EBITDA margin</v>
          </cell>
          <cell r="AK50">
            <v>0.1320319895388268</v>
          </cell>
        </row>
        <row r="51">
          <cell r="AA51" t="str">
            <v>Bull Case</v>
          </cell>
          <cell r="AB51">
            <v>2</v>
          </cell>
          <cell r="AC51">
            <v>108.27134559073185</v>
          </cell>
          <cell r="AE51" t="str">
            <v>Bull Case</v>
          </cell>
          <cell r="AF51">
            <v>2</v>
          </cell>
          <cell r="AG51">
            <v>11.197346105763168</v>
          </cell>
          <cell r="AI51" t="str">
            <v>Bull Case</v>
          </cell>
          <cell r="AJ51">
            <v>2</v>
          </cell>
          <cell r="AK51">
            <v>0.15373041534899479</v>
          </cell>
        </row>
        <row r="52">
          <cell r="AA52" t="str">
            <v>Base Case</v>
          </cell>
          <cell r="AB52">
            <v>1</v>
          </cell>
          <cell r="AC52">
            <v>89.596922747962978</v>
          </cell>
          <cell r="AE52" t="str">
            <v>Base Case</v>
          </cell>
          <cell r="AF52">
            <v>1</v>
          </cell>
          <cell r="AG52">
            <v>9.5627674330131178</v>
          </cell>
          <cell r="AI52" t="str">
            <v>Base Case</v>
          </cell>
          <cell r="AJ52">
            <v>1</v>
          </cell>
          <cell r="AK52">
            <v>0.1338540727636712</v>
          </cell>
        </row>
        <row r="53">
          <cell r="AA53" t="str">
            <v>Bear Case</v>
          </cell>
          <cell r="AB53">
            <v>3</v>
          </cell>
          <cell r="AC53">
            <v>59.734978288890723</v>
          </cell>
          <cell r="AE53" t="str">
            <v>Bear Case</v>
          </cell>
          <cell r="AF53">
            <v>3</v>
          </cell>
          <cell r="AG53">
            <v>6.020287007829908</v>
          </cell>
          <cell r="AI53" t="str">
            <v>Bear Case</v>
          </cell>
          <cell r="AJ53">
            <v>3</v>
          </cell>
          <cell r="AK53">
            <v>9.3988633694973456E-2</v>
          </cell>
        </row>
        <row r="55">
          <cell r="AA55" t="str">
            <v>2013E EPS</v>
          </cell>
          <cell r="AC55">
            <v>2.4920022932615991E-2</v>
          </cell>
          <cell r="AE55" t="str">
            <v>2013E EPS multiple</v>
          </cell>
          <cell r="AG55">
            <v>361.1553658813275</v>
          </cell>
          <cell r="AI55" t="str">
            <v>2014 to 2017E EBITDA CAGR</v>
          </cell>
          <cell r="AK55">
            <v>0.56350531042797358</v>
          </cell>
        </row>
        <row r="56">
          <cell r="AA56" t="str">
            <v>Bull Case</v>
          </cell>
          <cell r="AB56">
            <v>2</v>
          </cell>
          <cell r="AC56">
            <v>5.8443182548767195E-2</v>
          </cell>
          <cell r="AE56" t="str">
            <v>Bull Case</v>
          </cell>
          <cell r="AF56">
            <v>2</v>
          </cell>
          <cell r="AG56">
            <v>205.32762722130587</v>
          </cell>
          <cell r="AI56" t="str">
            <v>Bull Case</v>
          </cell>
          <cell r="AJ56">
            <v>2</v>
          </cell>
          <cell r="AK56">
            <v>0.55992888633791593</v>
          </cell>
        </row>
        <row r="57">
          <cell r="AA57" t="str">
            <v>Base Case</v>
          </cell>
          <cell r="AB57">
            <v>1</v>
          </cell>
          <cell r="AC57">
            <v>2.4920022932615991E-2</v>
          </cell>
          <cell r="AE57" t="str">
            <v>Base Case</v>
          </cell>
          <cell r="AF57">
            <v>1</v>
          </cell>
          <cell r="AG57">
            <v>361.1553658813275</v>
          </cell>
          <cell r="AI57" t="str">
            <v>Base Case</v>
          </cell>
          <cell r="AJ57">
            <v>1</v>
          </cell>
          <cell r="AK57">
            <v>0.55691994352008845</v>
          </cell>
        </row>
        <row r="58">
          <cell r="AA58" t="str">
            <v>Bear Case</v>
          </cell>
          <cell r="AB58">
            <v>3</v>
          </cell>
          <cell r="AC58">
            <v>-5.1290883811303534E-2</v>
          </cell>
          <cell r="AE58" t="str">
            <v>Bear Case</v>
          </cell>
          <cell r="AF58">
            <v>3</v>
          </cell>
          <cell r="AG58" t="str">
            <v>NM</v>
          </cell>
          <cell r="AI58" t="str">
            <v>Bear Case</v>
          </cell>
          <cell r="AJ58">
            <v>3</v>
          </cell>
          <cell r="AK58">
            <v>0.62753895881945243</v>
          </cell>
        </row>
        <row r="60">
          <cell r="AA60" t="str">
            <v>2014E EPS</v>
          </cell>
          <cell r="AC60">
            <v>0.25929890213182394</v>
          </cell>
          <cell r="AE60" t="str">
            <v>2014E EPS multiple</v>
          </cell>
          <cell r="AG60">
            <v>34.708978426081131</v>
          </cell>
        </row>
        <row r="61">
          <cell r="AA61" t="str">
            <v>Bull Case</v>
          </cell>
          <cell r="AB61">
            <v>2</v>
          </cell>
          <cell r="AC61">
            <v>0.33613672883053819</v>
          </cell>
          <cell r="AE61" t="str">
            <v>Bull Case</v>
          </cell>
          <cell r="AF61">
            <v>2</v>
          </cell>
          <cell r="AG61">
            <v>35.699758374366006</v>
          </cell>
        </row>
        <row r="62">
          <cell r="AA62" t="str">
            <v>Base Case</v>
          </cell>
          <cell r="AB62">
            <v>1</v>
          </cell>
          <cell r="AC62">
            <v>0.27429818091542857</v>
          </cell>
          <cell r="AE62" t="str">
            <v>Base Case</v>
          </cell>
          <cell r="AF62">
            <v>1</v>
          </cell>
          <cell r="AG62">
            <v>32.811008698504182</v>
          </cell>
        </row>
        <row r="63">
          <cell r="AA63" t="str">
            <v>Bear Case</v>
          </cell>
          <cell r="AB63">
            <v>3</v>
          </cell>
          <cell r="AC63">
            <v>0.164712737415315</v>
          </cell>
          <cell r="AE63" t="str">
            <v>Bear Case</v>
          </cell>
          <cell r="AF63">
            <v>3</v>
          </cell>
          <cell r="AG63">
            <v>24.284703555828827</v>
          </cell>
        </row>
        <row r="65">
          <cell r="AA65" t="str">
            <v>2015E EPS</v>
          </cell>
          <cell r="AC65">
            <v>0.47143293048421886</v>
          </cell>
          <cell r="AE65" t="str">
            <v>2015E EPS multiple</v>
          </cell>
          <cell r="AG65">
            <v>19.090732568800206</v>
          </cell>
        </row>
        <row r="66">
          <cell r="AA66" t="str">
            <v>Bull Case</v>
          </cell>
          <cell r="AB66">
            <v>2</v>
          </cell>
          <cell r="AC66">
            <v>0.59322769080059634</v>
          </cell>
          <cell r="AE66" t="str">
            <v>Bull Case</v>
          </cell>
          <cell r="AF66">
            <v>2</v>
          </cell>
          <cell r="AG66">
            <v>20.228320737700699</v>
          </cell>
        </row>
        <row r="67">
          <cell r="AA67" t="str">
            <v>Base Case</v>
          </cell>
          <cell r="AB67">
            <v>1</v>
          </cell>
          <cell r="AC67">
            <v>0.48954163240740206</v>
          </cell>
          <cell r="AE67" t="str">
            <v>Base Case</v>
          </cell>
          <cell r="AF67">
            <v>1</v>
          </cell>
          <cell r="AG67">
            <v>18.384544651986001</v>
          </cell>
        </row>
        <row r="68">
          <cell r="AA68" t="str">
            <v>Bear Case</v>
          </cell>
          <cell r="AB68">
            <v>3</v>
          </cell>
          <cell r="AC68">
            <v>0.32298810765302455</v>
          </cell>
          <cell r="AE68" t="str">
            <v>Bear Case</v>
          </cell>
          <cell r="AF68">
            <v>3</v>
          </cell>
          <cell r="AG68">
            <v>12.384356901143455</v>
          </cell>
        </row>
        <row r="73">
          <cell r="I73" t="str">
            <v>Scenarios</v>
          </cell>
          <cell r="N73">
            <v>0</v>
          </cell>
          <cell r="O73">
            <v>0</v>
          </cell>
          <cell r="P73">
            <v>0</v>
          </cell>
          <cell r="Q73">
            <v>0</v>
          </cell>
          <cell r="R73">
            <v>0</v>
          </cell>
          <cell r="S73">
            <v>0</v>
          </cell>
          <cell r="T73">
            <v>0</v>
          </cell>
          <cell r="U73">
            <v>0</v>
          </cell>
          <cell r="V73">
            <v>0</v>
          </cell>
          <cell r="W73">
            <v>0</v>
          </cell>
          <cell r="X73">
            <v>0</v>
          </cell>
        </row>
        <row r="74">
          <cell r="I74" t="str">
            <v>Total revenue</v>
          </cell>
          <cell r="N74">
            <v>47.827999999999996</v>
          </cell>
          <cell r="O74">
            <v>103.678</v>
          </cell>
          <cell r="P74">
            <v>177.667</v>
          </cell>
          <cell r="Q74">
            <v>318.74414000000002</v>
          </cell>
          <cell r="R74">
            <v>478.11621000000002</v>
          </cell>
          <cell r="S74">
            <v>669.36269400000003</v>
          </cell>
          <cell r="T74">
            <v>883.55875608000008</v>
          </cell>
          <cell r="U74">
            <v>1109.74979763648</v>
          </cell>
          <cell r="V74">
            <v>1337.0265561924311</v>
          </cell>
          <cell r="W74">
            <v>1556.084987158999</v>
          </cell>
          <cell r="X74">
            <v>1760.0441585959034</v>
          </cell>
        </row>
        <row r="75">
          <cell r="I75" t="str">
            <v>Base case</v>
          </cell>
          <cell r="M75">
            <v>1</v>
          </cell>
          <cell r="N75">
            <v>47.827999999999996</v>
          </cell>
          <cell r="O75">
            <v>103.678</v>
          </cell>
          <cell r="P75">
            <v>177.667</v>
          </cell>
          <cell r="Q75">
            <v>318.74414000000002</v>
          </cell>
          <cell r="R75">
            <v>478.11621000000002</v>
          </cell>
          <cell r="S75">
            <v>669.36269400000003</v>
          </cell>
          <cell r="T75">
            <v>883.55875608000008</v>
          </cell>
          <cell r="U75">
            <v>1109.74979763648</v>
          </cell>
          <cell r="V75">
            <v>1337.0265561924311</v>
          </cell>
          <cell r="W75">
            <v>1556.084987158999</v>
          </cell>
          <cell r="X75">
            <v>1760.0441585959034</v>
          </cell>
        </row>
        <row r="76">
          <cell r="I76" t="str">
            <v>Bull case</v>
          </cell>
          <cell r="M76">
            <v>2</v>
          </cell>
          <cell r="N76">
            <v>47.827999999999996</v>
          </cell>
          <cell r="O76">
            <v>103.678</v>
          </cell>
          <cell r="P76">
            <v>177.667</v>
          </cell>
          <cell r="Q76">
            <v>321.90391999999997</v>
          </cell>
          <cell r="R76">
            <v>492.51299759999995</v>
          </cell>
          <cell r="S76">
            <v>704.29358656800002</v>
          </cell>
          <cell r="T76">
            <v>950.79634186680005</v>
          </cell>
          <cell r="U76">
            <v>1222.7240956407049</v>
          </cell>
          <cell r="V76">
            <v>1509.8197132971427</v>
          </cell>
          <cell r="W76">
            <v>1802.4831665226609</v>
          </cell>
          <cell r="X76">
            <v>2092.8127351207991</v>
          </cell>
        </row>
        <row r="77">
          <cell r="I77" t="str">
            <v>Bear case</v>
          </cell>
          <cell r="M77">
            <v>3</v>
          </cell>
          <cell r="N77">
            <v>47.827999999999996</v>
          </cell>
          <cell r="O77">
            <v>103.678</v>
          </cell>
          <cell r="P77">
            <v>177.667</v>
          </cell>
          <cell r="Q77">
            <v>315.58436</v>
          </cell>
          <cell r="R77">
            <v>463.90900920000001</v>
          </cell>
          <cell r="S77">
            <v>635.55534260400009</v>
          </cell>
          <cell r="T77">
            <v>819.86639195916018</v>
          </cell>
          <cell r="U77">
            <v>1005.1561965419304</v>
          </cell>
          <cell r="V77">
            <v>1180.8574996974598</v>
          </cell>
          <cell r="W77">
            <v>1338.903467456968</v>
          </cell>
          <cell r="X77">
            <v>1474.2291187197786</v>
          </cell>
        </row>
        <row r="79">
          <cell r="I79" t="str">
            <v>US revenue</v>
          </cell>
          <cell r="N79">
            <v>46.321999999999996</v>
          </cell>
          <cell r="O79">
            <v>93.356999999999999</v>
          </cell>
          <cell r="P79">
            <v>151.44299999999998</v>
          </cell>
          <cell r="Q79">
            <v>244.15165579999999</v>
          </cell>
          <cell r="R79">
            <v>349.4504283</v>
          </cell>
          <cell r="S79">
            <v>469.14971879999996</v>
          </cell>
          <cell r="T79">
            <v>592.77086613359995</v>
          </cell>
          <cell r="U79">
            <v>711.22771393470703</v>
          </cell>
          <cell r="V79">
            <v>816.77635306276215</v>
          </cell>
          <cell r="W79">
            <v>903.91444113379498</v>
          </cell>
          <cell r="X79">
            <v>969.59099000420667</v>
          </cell>
        </row>
        <row r="80">
          <cell r="I80" t="str">
            <v>Base case</v>
          </cell>
          <cell r="M80">
            <v>1</v>
          </cell>
          <cell r="N80">
            <v>46.321999999999996</v>
          </cell>
          <cell r="O80">
            <v>93.356999999999999</v>
          </cell>
          <cell r="P80">
            <v>151.44299999999998</v>
          </cell>
          <cell r="Q80">
            <v>244.15165579999999</v>
          </cell>
          <cell r="R80">
            <v>351.88399740000006</v>
          </cell>
          <cell r="S80">
            <v>472.55671554000003</v>
          </cell>
          <cell r="T80">
            <v>597.26810183040004</v>
          </cell>
          <cell r="U80">
            <v>716.87624196988804</v>
          </cell>
          <cell r="V80">
            <v>823.58169963954811</v>
          </cell>
          <cell r="W80">
            <v>911.83477569372155</v>
          </cell>
          <cell r="X80">
            <v>978.54945865557193</v>
          </cell>
        </row>
        <row r="81">
          <cell r="I81" t="str">
            <v>Bull case</v>
          </cell>
          <cell r="M81">
            <v>2</v>
          </cell>
          <cell r="N81">
            <v>46.321999999999996</v>
          </cell>
          <cell r="O81">
            <v>93.356999999999999</v>
          </cell>
          <cell r="P81">
            <v>151.44299999999998</v>
          </cell>
          <cell r="Q81">
            <v>246.5672984</v>
          </cell>
          <cell r="R81">
            <v>362.472576624</v>
          </cell>
          <cell r="S81">
            <v>497.20697697527999</v>
          </cell>
          <cell r="T81">
            <v>642.70552866062394</v>
          </cell>
          <cell r="U81">
            <v>789.83758698834129</v>
          </cell>
          <cell r="V81">
            <v>929.99686101428972</v>
          </cell>
          <cell r="W81">
            <v>1056.1929575576196</v>
          </cell>
          <cell r="X81">
            <v>1163.5316875637168</v>
          </cell>
        </row>
        <row r="82">
          <cell r="I82" t="str">
            <v>Bear case</v>
          </cell>
          <cell r="M82">
            <v>3</v>
          </cell>
          <cell r="N82">
            <v>46.321999999999996</v>
          </cell>
          <cell r="O82">
            <v>93.356999999999999</v>
          </cell>
          <cell r="P82">
            <v>151.44299999999998</v>
          </cell>
          <cell r="Q82">
            <v>241.7360132</v>
          </cell>
          <cell r="R82">
            <v>341.434669128</v>
          </cell>
          <cell r="S82">
            <v>448.69883642724005</v>
          </cell>
          <cell r="T82">
            <v>554.22550723236486</v>
          </cell>
          <cell r="U82">
            <v>649.32578597062138</v>
          </cell>
          <cell r="V82">
            <v>727.40220836736216</v>
          </cell>
          <cell r="W82">
            <v>784.59061591154102</v>
          </cell>
          <cell r="X82">
            <v>819.6638850813589</v>
          </cell>
        </row>
        <row r="84">
          <cell r="I84" t="str">
            <v>International revenue</v>
          </cell>
          <cell r="N84">
            <v>1.506</v>
          </cell>
          <cell r="O84">
            <v>10.321000000000002</v>
          </cell>
          <cell r="P84">
            <v>26.224000000000004</v>
          </cell>
          <cell r="Q84">
            <v>74.592484200000001</v>
          </cell>
          <cell r="R84">
            <v>128.66578170000003</v>
          </cell>
          <cell r="S84">
            <v>200.21297520000005</v>
          </cell>
          <cell r="T84">
            <v>290.78788994640013</v>
          </cell>
          <cell r="U84">
            <v>398.52208370177294</v>
          </cell>
          <cell r="V84">
            <v>520.25020312966899</v>
          </cell>
          <cell r="W84">
            <v>652.17054602520398</v>
          </cell>
          <cell r="X84">
            <v>790.45316859169668</v>
          </cell>
        </row>
        <row r="85">
          <cell r="I85" t="str">
            <v>Base case</v>
          </cell>
          <cell r="M85">
            <v>1</v>
          </cell>
          <cell r="N85">
            <v>1.506</v>
          </cell>
          <cell r="O85">
            <v>10.321000000000002</v>
          </cell>
          <cell r="P85">
            <v>26.224000000000004</v>
          </cell>
          <cell r="Q85">
            <v>74.592484200000001</v>
          </cell>
          <cell r="R85">
            <v>126.23221259999998</v>
          </cell>
          <cell r="S85">
            <v>196.80597846000001</v>
          </cell>
          <cell r="T85">
            <v>286.29065424960004</v>
          </cell>
          <cell r="U85">
            <v>392.87355566659204</v>
          </cell>
          <cell r="V85">
            <v>513.44485655288304</v>
          </cell>
          <cell r="W85">
            <v>644.2502114652774</v>
          </cell>
          <cell r="X85">
            <v>781.49469994033143</v>
          </cell>
        </row>
        <row r="86">
          <cell r="I86" t="str">
            <v>Bull case</v>
          </cell>
          <cell r="M86">
            <v>2</v>
          </cell>
          <cell r="N86">
            <v>1.506</v>
          </cell>
          <cell r="O86">
            <v>10.321000000000002</v>
          </cell>
          <cell r="P86">
            <v>26.224000000000004</v>
          </cell>
          <cell r="Q86">
            <v>75.336621600000001</v>
          </cell>
          <cell r="R86">
            <v>130.04042097599998</v>
          </cell>
          <cell r="S86">
            <v>207.08660959272004</v>
          </cell>
          <cell r="T86">
            <v>308.09081320617605</v>
          </cell>
          <cell r="U86">
            <v>432.88650865236366</v>
          </cell>
          <cell r="V86">
            <v>579.82285228285298</v>
          </cell>
          <cell r="W86">
            <v>746.29020896504119</v>
          </cell>
          <cell r="X86">
            <v>929.28104755708239</v>
          </cell>
        </row>
        <row r="87">
          <cell r="I87" t="str">
            <v>Bear case</v>
          </cell>
          <cell r="M87">
            <v>3</v>
          </cell>
          <cell r="N87">
            <v>1.506</v>
          </cell>
          <cell r="O87">
            <v>10.321000000000002</v>
          </cell>
          <cell r="P87">
            <v>26.224000000000004</v>
          </cell>
          <cell r="Q87">
            <v>73.848346800000002</v>
          </cell>
          <cell r="R87">
            <v>122.47434007199999</v>
          </cell>
          <cell r="S87">
            <v>186.85650617676004</v>
          </cell>
          <cell r="T87">
            <v>265.64088472679526</v>
          </cell>
          <cell r="U87">
            <v>355.83041057130896</v>
          </cell>
          <cell r="V87">
            <v>453.45529133009762</v>
          </cell>
          <cell r="W87">
            <v>554.31285154542695</v>
          </cell>
          <cell r="X87">
            <v>654.56523363841973</v>
          </cell>
        </row>
        <row r="89">
          <cell r="I89" t="str">
            <v>Total revenue growth</v>
          </cell>
          <cell r="N89">
            <v>1.9487053020961773</v>
          </cell>
          <cell r="O89">
            <v>1.1677260182319982</v>
          </cell>
          <cell r="P89">
            <v>0.71364223846910635</v>
          </cell>
          <cell r="Q89">
            <v>0.79405370721630919</v>
          </cell>
          <cell r="R89">
            <v>0.5</v>
          </cell>
          <cell r="S89">
            <v>0.39999999999999991</v>
          </cell>
          <cell r="T89">
            <v>0.32000000000000006</v>
          </cell>
          <cell r="U89">
            <v>0.25600000000000001</v>
          </cell>
          <cell r="V89">
            <v>0.20480000000000009</v>
          </cell>
          <cell r="W89">
            <v>0.16383999999999999</v>
          </cell>
          <cell r="X89">
            <v>0.13107200000000008</v>
          </cell>
        </row>
        <row r="90">
          <cell r="I90" t="str">
            <v>Base case</v>
          </cell>
          <cell r="M90">
            <v>1</v>
          </cell>
          <cell r="N90">
            <v>1.9487053020961773</v>
          </cell>
          <cell r="O90">
            <v>1.1677260182319982</v>
          </cell>
          <cell r="P90">
            <v>0.71364223846910635</v>
          </cell>
          <cell r="Q90">
            <v>0.79405370721630919</v>
          </cell>
          <cell r="R90">
            <v>0.5</v>
          </cell>
          <cell r="S90">
            <v>0.39999999999999991</v>
          </cell>
          <cell r="T90">
            <v>0.32000000000000006</v>
          </cell>
          <cell r="U90">
            <v>0.25600000000000001</v>
          </cell>
          <cell r="V90">
            <v>0.20480000000000009</v>
          </cell>
          <cell r="W90">
            <v>0.16383999999999999</v>
          </cell>
          <cell r="X90">
            <v>0.13107200000000008</v>
          </cell>
        </row>
        <row r="91">
          <cell r="I91" t="str">
            <v>Bull case</v>
          </cell>
          <cell r="M91">
            <v>2</v>
          </cell>
          <cell r="N91">
            <v>1.9487053020961773</v>
          </cell>
          <cell r="O91">
            <v>1.1677260182319982</v>
          </cell>
          <cell r="P91">
            <v>0.71364223846910635</v>
          </cell>
          <cell r="Q91">
            <v>0.81183855189765097</v>
          </cell>
          <cell r="R91">
            <v>0.53</v>
          </cell>
          <cell r="S91">
            <v>0.43000000000000016</v>
          </cell>
          <cell r="T91">
            <v>0.35000000000000009</v>
          </cell>
          <cell r="U91">
            <v>0.28600000000000003</v>
          </cell>
          <cell r="V91">
            <v>0.23480000000000012</v>
          </cell>
          <cell r="W91">
            <v>0.19384000000000001</v>
          </cell>
          <cell r="X91">
            <v>0.1610720000000001</v>
          </cell>
        </row>
        <row r="92">
          <cell r="I92" t="str">
            <v>Bear case</v>
          </cell>
          <cell r="M92">
            <v>3</v>
          </cell>
          <cell r="N92">
            <v>1.9487053020961773</v>
          </cell>
          <cell r="O92">
            <v>1.1677260182319982</v>
          </cell>
          <cell r="P92">
            <v>0.71364223846910635</v>
          </cell>
          <cell r="Q92">
            <v>0.77626886253496719</v>
          </cell>
          <cell r="R92">
            <v>0.47</v>
          </cell>
          <cell r="S92">
            <v>0.37000000000000011</v>
          </cell>
          <cell r="T92">
            <v>0.29000000000000004</v>
          </cell>
          <cell r="U92">
            <v>0.22599999999999998</v>
          </cell>
          <cell r="V92">
            <v>0.17480000000000007</v>
          </cell>
          <cell r="W92">
            <v>0.13384000000000018</v>
          </cell>
          <cell r="X92">
            <v>0.10107200000000005</v>
          </cell>
        </row>
        <row r="94">
          <cell r="I94" t="str">
            <v>US revenue growth</v>
          </cell>
          <cell r="N94">
            <v>1.884704006775523</v>
          </cell>
          <cell r="O94">
            <v>1.015392254220457</v>
          </cell>
          <cell r="P94">
            <v>0.62219222982743649</v>
          </cell>
          <cell r="Q94">
            <v>0.61216864298779083</v>
          </cell>
          <cell r="R94">
            <v>0.43128428580577349</v>
          </cell>
          <cell r="S94">
            <v>0.34253582427216034</v>
          </cell>
          <cell r="T94">
            <v>0.2635004186932064</v>
          </cell>
          <cell r="U94">
            <v>0.19983581273781592</v>
          </cell>
          <cell r="V94">
            <v>0.14840343965806824</v>
          </cell>
          <cell r="W94">
            <v>0.10668537078023976</v>
          </cell>
          <cell r="X94">
            <v>7.265792632766499E-2</v>
          </cell>
        </row>
        <row r="95">
          <cell r="I95" t="str">
            <v>Base case</v>
          </cell>
          <cell r="M95">
            <v>1</v>
          </cell>
          <cell r="N95">
            <v>1.884704006775523</v>
          </cell>
          <cell r="O95">
            <v>1.015392254220457</v>
          </cell>
          <cell r="P95">
            <v>0.62219222982743649</v>
          </cell>
          <cell r="Q95">
            <v>0.61216864298779083</v>
          </cell>
          <cell r="R95">
            <v>0.44125173448854427</v>
          </cell>
          <cell r="S95">
            <v>0.34293323661100361</v>
          </cell>
          <cell r="T95">
            <v>0.26390776427309848</v>
          </cell>
          <cell r="U95">
            <v>0.20025871090877678</v>
          </cell>
          <cell r="V95">
            <v>0.14884780862097835</v>
          </cell>
          <cell r="W95">
            <v>0.10715764579615916</v>
          </cell>
          <cell r="X95">
            <v>7.3165319792825478E-2</v>
          </cell>
        </row>
        <row r="96">
          <cell r="I96" t="str">
            <v>Bull case</v>
          </cell>
          <cell r="M96">
            <v>2</v>
          </cell>
          <cell r="N96">
            <v>1.884704006775523</v>
          </cell>
          <cell r="O96">
            <v>1.015392254220457</v>
          </cell>
          <cell r="P96">
            <v>0.62219222982743649</v>
          </cell>
          <cell r="Q96">
            <v>0.62811947993634587</v>
          </cell>
          <cell r="R96">
            <v>0.47007563036996802</v>
          </cell>
          <cell r="S96">
            <v>0.37170922447753241</v>
          </cell>
          <cell r="T96">
            <v>0.29263175784554174</v>
          </cell>
          <cell r="U96">
            <v>0.22892608164478601</v>
          </cell>
          <cell r="V96">
            <v>0.17745328449153353</v>
          </cell>
          <cell r="W96">
            <v>0.13569518547158932</v>
          </cell>
          <cell r="X96">
            <v>0.10162795466304875</v>
          </cell>
        </row>
        <row r="97">
          <cell r="I97" t="str">
            <v>Bear case</v>
          </cell>
          <cell r="M97">
            <v>3</v>
          </cell>
          <cell r="N97">
            <v>1.884704006775523</v>
          </cell>
          <cell r="O97">
            <v>1.015392254220457</v>
          </cell>
          <cell r="P97">
            <v>0.62219222982743649</v>
          </cell>
          <cell r="Q97">
            <v>0.59621780603923602</v>
          </cell>
          <cell r="R97">
            <v>0.41242781581540533</v>
          </cell>
          <cell r="S97">
            <v>0.31415722244371125</v>
          </cell>
          <cell r="T97">
            <v>0.23518374071432824</v>
          </cell>
          <cell r="U97">
            <v>0.17159130624131436</v>
          </cell>
          <cell r="V97">
            <v>0.12024229452097157</v>
          </cell>
          <cell r="W97">
            <v>7.8620063131973339E-2</v>
          </cell>
          <cell r="X97">
            <v>4.4702636583372257E-2</v>
          </cell>
        </row>
        <row r="99">
          <cell r="I99" t="str">
            <v>International revenue growth</v>
          </cell>
          <cell r="N99">
            <v>8.2848335388409371</v>
          </cell>
          <cell r="O99">
            <v>5.8532536520584335</v>
          </cell>
          <cell r="P99">
            <v>1.5408390659819786</v>
          </cell>
          <cell r="Q99">
            <v>1.8444357916412444</v>
          </cell>
          <cell r="R99">
            <v>0.72491616387271396</v>
          </cell>
          <cell r="S99">
            <v>0.55607009536397989</v>
          </cell>
          <cell r="T99">
            <v>0.45239283146320308</v>
          </cell>
          <cell r="U99">
            <v>0.37049064792633235</v>
          </cell>
          <cell r="V99">
            <v>0.30544886822128814</v>
          </cell>
          <cell r="W99">
            <v>0.25357095893849113</v>
          </cell>
          <cell r="X99">
            <v>0.21203444928521598</v>
          </cell>
        </row>
        <row r="100">
          <cell r="I100" t="str">
            <v>Base case</v>
          </cell>
          <cell r="M100">
            <v>1</v>
          </cell>
          <cell r="N100">
            <v>8.2848335388409371</v>
          </cell>
          <cell r="O100">
            <v>5.8532536520584335</v>
          </cell>
          <cell r="P100">
            <v>1.5408390659819786</v>
          </cell>
          <cell r="Q100">
            <v>1.8444357916412444</v>
          </cell>
          <cell r="R100">
            <v>0.69229130727891719</v>
          </cell>
          <cell r="S100">
            <v>0.55907889441525982</v>
          </cell>
          <cell r="T100">
            <v>0.45468474326752939</v>
          </cell>
          <cell r="U100">
            <v>0.37228913984760603</v>
          </cell>
          <cell r="V100">
            <v>0.30689594437507162</v>
          </cell>
          <cell r="W100">
            <v>0.2547602790114265</v>
          </cell>
          <cell r="X100">
            <v>0.21302979189235538</v>
          </cell>
        </row>
        <row r="101">
          <cell r="I101" t="str">
            <v>Bull case</v>
          </cell>
          <cell r="M101">
            <v>2</v>
          </cell>
          <cell r="N101">
            <v>8.2848335388409371</v>
          </cell>
          <cell r="O101">
            <v>5.8532536520584335</v>
          </cell>
          <cell r="P101">
            <v>1.5408390659819786</v>
          </cell>
          <cell r="Q101">
            <v>1.8728119890176935</v>
          </cell>
          <cell r="R101">
            <v>0.72612493385288701</v>
          </cell>
          <cell r="S101">
            <v>0.59247876958918466</v>
          </cell>
          <cell r="T101">
            <v>0.48773894078473878</v>
          </cell>
          <cell r="U101">
            <v>0.40506139779855643</v>
          </cell>
          <cell r="V101">
            <v>0.33943387168133921</v>
          </cell>
          <cell r="W101">
            <v>0.28710037216846529</v>
          </cell>
          <cell r="X101">
            <v>0.24520064231555949</v>
          </cell>
        </row>
        <row r="102">
          <cell r="I102" t="str">
            <v>Bear case</v>
          </cell>
          <cell r="M102">
            <v>3</v>
          </cell>
          <cell r="N102">
            <v>8.2848335388409371</v>
          </cell>
          <cell r="O102">
            <v>5.8532536520584335</v>
          </cell>
          <cell r="P102">
            <v>1.5408390659819786</v>
          </cell>
          <cell r="Q102">
            <v>1.8160595942647952</v>
          </cell>
          <cell r="R102">
            <v>0.65845743850829153</v>
          </cell>
          <cell r="S102">
            <v>0.52567881620681667</v>
          </cell>
          <cell r="T102">
            <v>0.42163037382015389</v>
          </cell>
          <cell r="U102">
            <v>0.33951673492305701</v>
          </cell>
          <cell r="V102">
            <v>0.27435789032771418</v>
          </cell>
          <cell r="W102">
            <v>0.22242007568042466</v>
          </cell>
          <cell r="X102">
            <v>0.18085884498886973</v>
          </cell>
        </row>
        <row r="104">
          <cell r="I104" t="str">
            <v>EBITDA</v>
          </cell>
          <cell r="N104">
            <v>-6.3570000000000011</v>
          </cell>
          <cell r="O104">
            <v>1.8920000000000079</v>
          </cell>
          <cell r="P104">
            <v>4.5440000000000111</v>
          </cell>
          <cell r="Q104">
            <v>8.2747486000000059</v>
          </cell>
          <cell r="R104">
            <v>51.011621000000034</v>
          </cell>
          <cell r="S104">
            <v>88.377288211888924</v>
          </cell>
          <cell r="T104">
            <v>137.81592096651113</v>
          </cell>
          <cell r="U104">
            <v>194.96973721350525</v>
          </cell>
          <cell r="V104">
            <v>254.86170073661521</v>
          </cell>
          <cell r="W104">
            <v>296.54365218442047</v>
          </cell>
          <cell r="X104">
            <v>335.35255008283139</v>
          </cell>
        </row>
        <row r="105">
          <cell r="I105" t="str">
            <v>Base case</v>
          </cell>
          <cell r="M105">
            <v>1</v>
          </cell>
          <cell r="N105">
            <v>-6.3570000000000011</v>
          </cell>
          <cell r="O105">
            <v>1.8920000000000079</v>
          </cell>
          <cell r="P105">
            <v>4.5440000000000111</v>
          </cell>
          <cell r="Q105">
            <v>8.2747486000000059</v>
          </cell>
          <cell r="R105">
            <v>51.890716199074049</v>
          </cell>
          <cell r="S105">
            <v>89.596922747962978</v>
          </cell>
          <cell r="T105">
            <v>138.70743510438524</v>
          </cell>
          <cell r="U105">
            <v>195.83418743757932</v>
          </cell>
          <cell r="V105">
            <v>255.72615096068927</v>
          </cell>
          <cell r="W105">
            <v>297.40810240849453</v>
          </cell>
          <cell r="X105">
            <v>336.21700030690545</v>
          </cell>
        </row>
        <row r="106">
          <cell r="I106" t="str">
            <v>Bull case</v>
          </cell>
          <cell r="M106">
            <v>2</v>
          </cell>
          <cell r="N106">
            <v>-6.3570000000000011</v>
          </cell>
          <cell r="O106">
            <v>1.8920000000000079</v>
          </cell>
          <cell r="P106">
            <v>4.5440000000000111</v>
          </cell>
          <cell r="Q106">
            <v>12.656617199999967</v>
          </cell>
          <cell r="R106">
            <v>63.2430837971852</v>
          </cell>
          <cell r="S106">
            <v>108.27134559073185</v>
          </cell>
          <cell r="T106">
            <v>168.16299248786152</v>
          </cell>
          <cell r="U106">
            <v>240.06422175057841</v>
          </cell>
          <cell r="V106">
            <v>318.77491167572333</v>
          </cell>
          <cell r="W106">
            <v>380.31553225675583</v>
          </cell>
          <cell r="X106">
            <v>441.36538876475322</v>
          </cell>
        </row>
        <row r="107">
          <cell r="I107" t="str">
            <v>Bear case</v>
          </cell>
          <cell r="M107">
            <v>3</v>
          </cell>
          <cell r="N107">
            <v>-6.3570000000000011</v>
          </cell>
          <cell r="O107">
            <v>1.8920000000000079</v>
          </cell>
          <cell r="P107">
            <v>4.5440000000000111</v>
          </cell>
          <cell r="Q107">
            <v>-0.16347599999997842</v>
          </cell>
          <cell r="R107">
            <v>31.852523439962987</v>
          </cell>
          <cell r="S107">
            <v>59.734978288890723</v>
          </cell>
          <cell r="T107">
            <v>96.0257267191122</v>
          </cell>
          <cell r="U107">
            <v>137.32133710627411</v>
          </cell>
          <cell r="V107">
            <v>178.8026814452756</v>
          </cell>
          <cell r="W107">
            <v>202.55347826691278</v>
          </cell>
          <cell r="X107">
            <v>222.88991641501838</v>
          </cell>
        </row>
        <row r="109">
          <cell r="I109" t="str">
            <v>EBITDA growth</v>
          </cell>
          <cell r="N109">
            <v>-9.8041997729852337E-2</v>
          </cell>
          <cell r="O109">
            <v>-1.2976246657228265</v>
          </cell>
          <cell r="P109">
            <v>1.4016913319238857</v>
          </cell>
          <cell r="Q109">
            <v>0.82102742077464463</v>
          </cell>
          <cell r="R109">
            <v>5.1647336331160556</v>
          </cell>
          <cell r="S109">
            <v>0.73249323349063666</v>
          </cell>
          <cell r="T109">
            <v>0.55940427404935344</v>
          </cell>
          <cell r="U109">
            <v>0.41471127462031276</v>
          </cell>
          <cell r="V109">
            <v>0.30718594782493924</v>
          </cell>
          <cell r="W109">
            <v>0.16354733303330327</v>
          </cell>
          <cell r="X109">
            <v>0.13087077606461683</v>
          </cell>
        </row>
        <row r="110">
          <cell r="I110" t="str">
            <v>Base case</v>
          </cell>
          <cell r="M110">
            <v>1</v>
          </cell>
          <cell r="N110">
            <v>-9.8041997729852337E-2</v>
          </cell>
          <cell r="O110">
            <v>-1.2976246657228265</v>
          </cell>
          <cell r="P110">
            <v>1.4016913319238857</v>
          </cell>
          <cell r="Q110">
            <v>0.82102742077464463</v>
          </cell>
          <cell r="R110">
            <v>5.2709719300806324</v>
          </cell>
          <cell r="S110">
            <v>0.72664648536035759</v>
          </cell>
          <cell r="T110">
            <v>0.54812722189768293</v>
          </cell>
          <cell r="U110">
            <v>0.41185068623180099</v>
          </cell>
          <cell r="V110">
            <v>0.30582996925498551</v>
          </cell>
          <cell r="W110">
            <v>0.16299448175799869</v>
          </cell>
          <cell r="X110">
            <v>0.13049038537997304</v>
          </cell>
        </row>
        <row r="111">
          <cell r="I111" t="str">
            <v>Bull case</v>
          </cell>
          <cell r="M111">
            <v>2</v>
          </cell>
          <cell r="N111">
            <v>-9.8041997729852337E-2</v>
          </cell>
          <cell r="O111">
            <v>-1.2976246657228265</v>
          </cell>
          <cell r="P111">
            <v>1.4016913319238857</v>
          </cell>
          <cell r="Q111">
            <v>1.7853470950704087</v>
          </cell>
          <cell r="R111">
            <v>3.9968394238221379</v>
          </cell>
          <cell r="S111">
            <v>0.71198713108216194</v>
          </cell>
          <cell r="T111">
            <v>0.55316248791736133</v>
          </cell>
          <cell r="U111">
            <v>0.4275686832101715</v>
          </cell>
          <cell r="V111">
            <v>0.32787347215331253</v>
          </cell>
          <cell r="W111">
            <v>0.19305352562887768</v>
          </cell>
          <cell r="X111">
            <v>0.16052422614909623</v>
          </cell>
        </row>
        <row r="112">
          <cell r="I112" t="str">
            <v>Bear case</v>
          </cell>
          <cell r="M112">
            <v>3</v>
          </cell>
          <cell r="N112">
            <v>-9.8041997729852337E-2</v>
          </cell>
          <cell r="O112">
            <v>-1.2976246657228265</v>
          </cell>
          <cell r="P112">
            <v>1.4016913319238857</v>
          </cell>
          <cell r="Q112">
            <v>-1.0359762323943613</v>
          </cell>
          <cell r="R112">
            <v>-195.84525826400935</v>
          </cell>
          <cell r="S112">
            <v>0.87536093965935824</v>
          </cell>
          <cell r="T112">
            <v>0.60752928133181716</v>
          </cell>
          <cell r="U112">
            <v>0.43004736124473153</v>
          </cell>
          <cell r="V112">
            <v>0.30207501043263751</v>
          </cell>
          <cell r="W112">
            <v>0.13283244205096745</v>
          </cell>
          <cell r="X112">
            <v>0.10040034030572142</v>
          </cell>
        </row>
        <row r="114">
          <cell r="I114" t="str">
            <v>EBITDA margin</v>
          </cell>
          <cell r="N114">
            <v>-0.13291377435811663</v>
          </cell>
          <cell r="O114">
            <v>1.8248808811898453E-2</v>
          </cell>
          <cell r="P114">
            <v>2.5575937005746768E-2</v>
          </cell>
          <cell r="Q114">
            <v>2.5960472873320921E-2</v>
          </cell>
          <cell r="R114">
            <v>0.10669293350250567</v>
          </cell>
          <cell r="S114">
            <v>0.1320319895388268</v>
          </cell>
          <cell r="T114">
            <v>0.15597821878642879</v>
          </cell>
          <cell r="U114">
            <v>0.17568801330601491</v>
          </cell>
          <cell r="V114">
            <v>0.19061827871422946</v>
          </cell>
          <cell r="W114">
            <v>0.19057034457085215</v>
          </cell>
          <cell r="X114">
            <v>0.19053644105745787</v>
          </cell>
        </row>
        <row r="115">
          <cell r="I115" t="str">
            <v>Base case</v>
          </cell>
          <cell r="M115">
            <v>1</v>
          </cell>
          <cell r="N115">
            <v>-0.13291377435811663</v>
          </cell>
          <cell r="O115">
            <v>1.8248808811898453E-2</v>
          </cell>
          <cell r="P115">
            <v>2.5575937005746768E-2</v>
          </cell>
          <cell r="Q115">
            <v>2.5960472873320921E-2</v>
          </cell>
          <cell r="R115">
            <v>0.10853159778681012</v>
          </cell>
          <cell r="S115">
            <v>0.1338540727636712</v>
          </cell>
          <cell r="T115">
            <v>0.15698722258129741</v>
          </cell>
          <cell r="U115">
            <v>0.1764669728750233</v>
          </cell>
          <cell r="V115">
            <v>0.19126482550125501</v>
          </cell>
          <cell r="W115">
            <v>0.19112587349838991</v>
          </cell>
          <cell r="X115">
            <v>0.19102759363442715</v>
          </cell>
        </row>
        <row r="116">
          <cell r="I116" t="str">
            <v>Bull case</v>
          </cell>
          <cell r="M116">
            <v>2</v>
          </cell>
          <cell r="N116">
            <v>-0.13291377435811663</v>
          </cell>
          <cell r="O116">
            <v>1.8248808811898453E-2</v>
          </cell>
          <cell r="P116">
            <v>2.5575937005746768E-2</v>
          </cell>
          <cell r="Q116">
            <v>3.9317996500322111E-2</v>
          </cell>
          <cell r="R116">
            <v>0.12840896403824209</v>
          </cell>
          <cell r="S116">
            <v>0.15373041534899479</v>
          </cell>
          <cell r="T116">
            <v>0.17686541805334374</v>
          </cell>
          <cell r="U116">
            <v>0.19633556139644509</v>
          </cell>
          <cell r="V116">
            <v>0.21113442145988612</v>
          </cell>
          <cell r="W116">
            <v>0.21099533095249823</v>
          </cell>
          <cell r="X116">
            <v>0.21089578697507172</v>
          </cell>
        </row>
        <row r="117">
          <cell r="I117" t="str">
            <v>Bear case</v>
          </cell>
          <cell r="M117">
            <v>3</v>
          </cell>
          <cell r="N117">
            <v>-0.13291377435811663</v>
          </cell>
          <cell r="O117">
            <v>1.8248808811898453E-2</v>
          </cell>
          <cell r="P117">
            <v>2.5575937005746768E-2</v>
          </cell>
          <cell r="Q117">
            <v>-5.1801046160835859E-4</v>
          </cell>
          <cell r="R117">
            <v>6.8661144337101576E-2</v>
          </cell>
          <cell r="S117">
            <v>9.3988633694973456E-2</v>
          </cell>
          <cell r="T117">
            <v>0.11712362850933339</v>
          </cell>
          <cell r="U117">
            <v>0.13661691344957622</v>
          </cell>
          <cell r="V117">
            <v>0.15141766173402424</v>
          </cell>
          <cell r="W117">
            <v>0.15128310829729238</v>
          </cell>
          <cell r="X117">
            <v>0.15119082480786711</v>
          </cell>
        </row>
        <row r="119">
          <cell r="I119" t="str">
            <v>Adjusted operating income</v>
          </cell>
          <cell r="N119">
            <v>-6.4755185185185198</v>
          </cell>
          <cell r="O119">
            <v>1.3555925925926005</v>
          </cell>
          <cell r="P119">
            <v>3.2790000000000106</v>
          </cell>
          <cell r="Q119">
            <v>5.0387486000000052</v>
          </cell>
          <cell r="R119">
            <v>48.211621000000036</v>
          </cell>
          <cell r="S119">
            <v>85.46432093244448</v>
          </cell>
          <cell r="T119">
            <v>135.19796909664447</v>
          </cell>
          <cell r="U119">
            <v>191.88709888673725</v>
          </cell>
          <cell r="V119">
            <v>251.14773808052513</v>
          </cell>
          <cell r="W119">
            <v>292.22119388675657</v>
          </cell>
          <cell r="X119">
            <v>330.46353853117608</v>
          </cell>
        </row>
        <row r="120">
          <cell r="I120" t="str">
            <v>Base case</v>
          </cell>
          <cell r="M120">
            <v>1</v>
          </cell>
          <cell r="N120">
            <v>-6.4755185185185198</v>
          </cell>
          <cell r="O120">
            <v>1.3555925925926005</v>
          </cell>
          <cell r="P120">
            <v>3.2790000000000106</v>
          </cell>
          <cell r="Q120">
            <v>5.0387486000000052</v>
          </cell>
          <cell r="R120">
            <v>49.131330018518497</v>
          </cell>
          <cell r="S120">
            <v>86.663452503518528</v>
          </cell>
          <cell r="T120">
            <v>136.06241932071856</v>
          </cell>
          <cell r="U120">
            <v>192.75154911081131</v>
          </cell>
          <cell r="V120">
            <v>252.01218830459919</v>
          </cell>
          <cell r="W120">
            <v>293.08564411083063</v>
          </cell>
          <cell r="X120">
            <v>331.32798875525015</v>
          </cell>
        </row>
        <row r="121">
          <cell r="I121" t="str">
            <v>Bull case</v>
          </cell>
          <cell r="M121">
            <v>2</v>
          </cell>
          <cell r="N121">
            <v>-6.4755185185185198</v>
          </cell>
          <cell r="O121">
            <v>1.3555925925926005</v>
          </cell>
          <cell r="P121">
            <v>3.2790000000000106</v>
          </cell>
          <cell r="Q121">
            <v>9.4206171999999668</v>
          </cell>
          <cell r="R121">
            <v>60.394937230518536</v>
          </cell>
          <cell r="S121">
            <v>105.17668153729852</v>
          </cell>
          <cell r="T121">
            <v>165.30574649054151</v>
          </cell>
          <cell r="U121">
            <v>236.66776592935423</v>
          </cell>
          <cell r="V121">
            <v>314.58096802767574</v>
          </cell>
          <cell r="W121">
            <v>375.30863457197069</v>
          </cell>
          <cell r="X121">
            <v>435.55202005608436</v>
          </cell>
        </row>
        <row r="122">
          <cell r="I122" t="str">
            <v>Bear case</v>
          </cell>
          <cell r="M122">
            <v>3</v>
          </cell>
          <cell r="N122">
            <v>-6.4755185185185198</v>
          </cell>
          <cell r="O122">
            <v>1.3555925925926005</v>
          </cell>
          <cell r="P122">
            <v>3.2790000000000106</v>
          </cell>
          <cell r="Q122">
            <v>-3.3994759999999786</v>
          </cell>
          <cell r="R122">
            <v>29.180581070518542</v>
          </cell>
          <cell r="S122">
            <v>56.9571329963685</v>
          </cell>
          <cell r="T122">
            <v>93.581009613924039</v>
          </cell>
          <cell r="U122">
            <v>134.52923656032431</v>
          </cell>
          <cell r="V122">
            <v>175.52252172389376</v>
          </cell>
          <cell r="W122">
            <v>198.83430196842119</v>
          </cell>
          <cell r="X122">
            <v>218.79483552968566</v>
          </cell>
        </row>
        <row r="124">
          <cell r="I124" t="str">
            <v>Adjusted operating income growth</v>
          </cell>
          <cell r="N124">
            <v>-8.3129250987199033E-2</v>
          </cell>
          <cell r="O124">
            <v>-1.2093411653006492</v>
          </cell>
          <cell r="P124">
            <v>1.4188683369306787</v>
          </cell>
          <cell r="Q124">
            <v>0.53667233912777945</v>
          </cell>
          <cell r="R124">
            <v>8.5681735341985483</v>
          </cell>
          <cell r="S124">
            <v>0.77269129640848244</v>
          </cell>
          <cell r="T124">
            <v>0.58192293136585138</v>
          </cell>
          <cell r="U124">
            <v>0.41930459583730362</v>
          </cell>
          <cell r="V124">
            <v>0.30883076318104585</v>
          </cell>
          <cell r="W124">
            <v>0.16354300508596298</v>
          </cell>
          <cell r="X124">
            <v>0.13086779961360184</v>
          </cell>
        </row>
        <row r="125">
          <cell r="I125" t="str">
            <v>Base case</v>
          </cell>
          <cell r="M125">
            <v>1</v>
          </cell>
          <cell r="N125">
            <v>-8.3129250987199033E-2</v>
          </cell>
          <cell r="O125">
            <v>-1.2093411653006492</v>
          </cell>
          <cell r="P125">
            <v>1.4188683369306787</v>
          </cell>
          <cell r="Q125">
            <v>0.53667233912777945</v>
          </cell>
          <cell r="R125">
            <v>8.75070080267915</v>
          </cell>
          <cell r="S125">
            <v>0.76391423702255734</v>
          </cell>
          <cell r="T125">
            <v>0.57000921830565709</v>
          </cell>
          <cell r="U125">
            <v>0.41664061298563548</v>
          </cell>
          <cell r="V125">
            <v>0.30744572205601006</v>
          </cell>
          <cell r="W125">
            <v>0.16298202115759275</v>
          </cell>
          <cell r="X125">
            <v>0.13048180766560558</v>
          </cell>
        </row>
        <row r="126">
          <cell r="I126" t="str">
            <v>Bull case</v>
          </cell>
          <cell r="M126">
            <v>2</v>
          </cell>
          <cell r="N126">
            <v>-8.3129250987199033E-2</v>
          </cell>
          <cell r="O126">
            <v>-1.2093411653006492</v>
          </cell>
          <cell r="P126">
            <v>1.4188683369306787</v>
          </cell>
          <cell r="Q126">
            <v>1.8730153095455737</v>
          </cell>
          <cell r="R126">
            <v>5.4109321022532102</v>
          </cell>
          <cell r="S126">
            <v>0.74148175923843906</v>
          </cell>
          <cell r="T126">
            <v>0.57169577965739093</v>
          </cell>
          <cell r="U126">
            <v>0.43169714879147247</v>
          </cell>
          <cell r="V126">
            <v>0.32920918398992605</v>
          </cell>
          <cell r="W126">
            <v>0.19304304047710974</v>
          </cell>
          <cell r="X126">
            <v>0.16051691843652782</v>
          </cell>
        </row>
        <row r="127">
          <cell r="I127" t="str">
            <v>Bear case</v>
          </cell>
          <cell r="M127">
            <v>3</v>
          </cell>
          <cell r="N127">
            <v>-8.3129250987199033E-2</v>
          </cell>
          <cell r="O127">
            <v>-1.2093411653006492</v>
          </cell>
          <cell r="P127">
            <v>1.4188683369306787</v>
          </cell>
          <cell r="Q127">
            <v>-2.0367416895394839</v>
          </cell>
          <cell r="R127">
            <v>-9.5838467665365847</v>
          </cell>
          <cell r="S127">
            <v>0.95188481198247654</v>
          </cell>
          <cell r="T127">
            <v>0.64300772687927643</v>
          </cell>
          <cell r="U127">
            <v>0.4375698351122248</v>
          </cell>
          <cell r="V127">
            <v>0.30471655241414863</v>
          </cell>
          <cell r="W127">
            <v>0.13281361283766246</v>
          </cell>
          <cell r="X127">
            <v>0.10038777697640211</v>
          </cell>
        </row>
        <row r="129">
          <cell r="I129" t="str">
            <v>Adjusted operating margin</v>
          </cell>
          <cell r="N129">
            <v>-0.1353917897156168</v>
          </cell>
          <cell r="O129">
            <v>1.3075026452985208E-2</v>
          </cell>
          <cell r="P129">
            <v>1.8455875317307156E-2</v>
          </cell>
          <cell r="Q129">
            <v>1.5808129366707745E-2</v>
          </cell>
          <cell r="R129">
            <v>0.10083661668781327</v>
          </cell>
          <cell r="S129">
            <v>0.12768013768697495</v>
          </cell>
          <cell r="T129">
            <v>0.15301525582346584</v>
          </cell>
          <cell r="U129">
            <v>0.17291023552823712</v>
          </cell>
          <cell r="V129">
            <v>0.18784050093645169</v>
          </cell>
          <cell r="W129">
            <v>0.18779256679307435</v>
          </cell>
          <cell r="X129">
            <v>0.1877586632796801</v>
          </cell>
        </row>
        <row r="130">
          <cell r="I130" t="str">
            <v>Base case</v>
          </cell>
          <cell r="M130">
            <v>1</v>
          </cell>
          <cell r="N130">
            <v>-0.1353917897156168</v>
          </cell>
          <cell r="O130">
            <v>1.3075026452985208E-2</v>
          </cell>
          <cell r="P130">
            <v>1.8455875317307156E-2</v>
          </cell>
          <cell r="Q130">
            <v>1.5808129366707745E-2</v>
          </cell>
          <cell r="R130">
            <v>0.10276022646987537</v>
          </cell>
          <cell r="S130">
            <v>0.1294715903356253</v>
          </cell>
          <cell r="T130">
            <v>0.15399362904214042</v>
          </cell>
          <cell r="U130">
            <v>0.17368919509724551</v>
          </cell>
          <cell r="V130">
            <v>0.18848704772347724</v>
          </cell>
          <cell r="W130">
            <v>0.18834809572061212</v>
          </cell>
          <cell r="X130">
            <v>0.18824981585664935</v>
          </cell>
        </row>
        <row r="131">
          <cell r="I131" t="str">
            <v>Bull case</v>
          </cell>
          <cell r="M131">
            <v>2</v>
          </cell>
          <cell r="N131">
            <v>-0.1353917897156168</v>
          </cell>
          <cell r="O131">
            <v>1.3075026452985208E-2</v>
          </cell>
          <cell r="P131">
            <v>1.8455875317307156E-2</v>
          </cell>
          <cell r="Q131">
            <v>2.9265307486780426E-2</v>
          </cell>
          <cell r="R131">
            <v>0.1226260779407267</v>
          </cell>
          <cell r="S131">
            <v>0.1493364181403683</v>
          </cell>
          <cell r="T131">
            <v>0.17386030973360611</v>
          </cell>
          <cell r="U131">
            <v>0.1935577836186673</v>
          </cell>
          <cell r="V131">
            <v>0.20835664368210835</v>
          </cell>
          <cell r="W131">
            <v>0.20821755317472049</v>
          </cell>
          <cell r="X131">
            <v>0.20811800919729395</v>
          </cell>
        </row>
        <row r="132">
          <cell r="I132" t="str">
            <v>Bear case</v>
          </cell>
          <cell r="M132">
            <v>3</v>
          </cell>
          <cell r="N132">
            <v>-0.1353917897156168</v>
          </cell>
          <cell r="O132">
            <v>1.3075026452985208E-2</v>
          </cell>
          <cell r="P132">
            <v>1.8455875317307156E-2</v>
          </cell>
          <cell r="Q132">
            <v>-1.0772004037208873E-2</v>
          </cell>
          <cell r="R132">
            <v>6.2901518383615268E-2</v>
          </cell>
          <cell r="S132">
            <v>8.9617896630376032E-2</v>
          </cell>
          <cell r="T132">
            <v>0.11414178033362486</v>
          </cell>
          <cell r="U132">
            <v>0.13383913567179842</v>
          </cell>
          <cell r="V132">
            <v>0.14863988395624644</v>
          </cell>
          <cell r="W132">
            <v>0.14850533051951459</v>
          </cell>
          <cell r="X132">
            <v>0.14841304703008934</v>
          </cell>
        </row>
        <row r="134">
          <cell r="I134" t="str">
            <v>Adjusted EPS</v>
          </cell>
          <cell r="N134">
            <v>-0.11508713870317294</v>
          </cell>
          <cell r="O134">
            <v>1.6353708975691186E-2</v>
          </cell>
          <cell r="P134">
            <v>8.4881039539119792E-3</v>
          </cell>
          <cell r="Q134">
            <v>2.4920022932615991E-2</v>
          </cell>
          <cell r="R134">
            <v>0.25929890213182394</v>
          </cell>
          <cell r="S134">
            <v>0.47143293048421886</v>
          </cell>
          <cell r="T134">
            <v>0.757428821532802</v>
          </cell>
          <cell r="U134">
            <v>1.0769979927614799</v>
          </cell>
          <cell r="V134">
            <v>1.3920821447731109</v>
          </cell>
          <cell r="W134">
            <v>1.6022037279037264</v>
          </cell>
          <cell r="X134">
            <v>1.7919104996493505</v>
          </cell>
        </row>
        <row r="135">
          <cell r="I135" t="str">
            <v>Base case</v>
          </cell>
          <cell r="M135">
            <v>1</v>
          </cell>
          <cell r="N135">
            <v>-0.11508713870317294</v>
          </cell>
          <cell r="O135">
            <v>1.6353708975691186E-2</v>
          </cell>
          <cell r="P135">
            <v>8.4881039539119792E-3</v>
          </cell>
          <cell r="Q135">
            <v>2.4920022932615991E-2</v>
          </cell>
          <cell r="R135">
            <v>0.27429818091542857</v>
          </cell>
          <cell r="S135">
            <v>0.48954163240740206</v>
          </cell>
          <cell r="T135">
            <v>0.78070025971808987</v>
          </cell>
          <cell r="U135">
            <v>1.1080201270377614</v>
          </cell>
          <cell r="V135">
            <v>1.4306699231887641</v>
          </cell>
          <cell r="W135">
            <v>1.6458471690790122</v>
          </cell>
          <cell r="X135">
            <v>1.8401274639556404</v>
          </cell>
        </row>
        <row r="136">
          <cell r="I136" t="str">
            <v>Bull case</v>
          </cell>
          <cell r="M136">
            <v>2</v>
          </cell>
          <cell r="N136">
            <v>-0.11508713870317294</v>
          </cell>
          <cell r="O136">
            <v>1.6353708975691186E-2</v>
          </cell>
          <cell r="P136">
            <v>8.4881039539119792E-3</v>
          </cell>
          <cell r="Q136">
            <v>5.8443182548767195E-2</v>
          </cell>
          <cell r="R136">
            <v>0.33613672883053819</v>
          </cell>
          <cell r="S136">
            <v>0.59322769080059634</v>
          </cell>
          <cell r="T136">
            <v>0.94760695758435332</v>
          </cell>
          <cell r="U136">
            <v>1.3593685886762936</v>
          </cell>
          <cell r="V136">
            <v>1.784293550430303</v>
          </cell>
          <cell r="W136">
            <v>2.1049666781041982</v>
          </cell>
          <cell r="X136">
            <v>2.4150279100238707</v>
          </cell>
        </row>
        <row r="137">
          <cell r="I137" t="str">
            <v>Bear case</v>
          </cell>
          <cell r="M137">
            <v>3</v>
          </cell>
          <cell r="N137">
            <v>-0.11508713870317294</v>
          </cell>
          <cell r="O137">
            <v>1.6353708975691186E-2</v>
          </cell>
          <cell r="P137">
            <v>8.4881039539119792E-3</v>
          </cell>
          <cell r="Q137">
            <v>-5.1290883811303534E-2</v>
          </cell>
          <cell r="R137">
            <v>0.164712737415315</v>
          </cell>
          <cell r="S137">
            <v>0.32298810765302455</v>
          </cell>
          <cell r="T137">
            <v>0.53783742763127063</v>
          </cell>
          <cell r="U137">
            <v>0.77408085081898503</v>
          </cell>
          <cell r="V137">
            <v>0.9972543908232403</v>
          </cell>
          <cell r="W137">
            <v>1.1179873141640899</v>
          </cell>
          <cell r="X137">
            <v>1.2172247912327609</v>
          </cell>
        </row>
        <row r="139">
          <cell r="I139" t="str">
            <v>EV/Revenue at PT</v>
          </cell>
          <cell r="P139">
            <v>4.8150273742233933</v>
          </cell>
          <cell r="Q139">
            <v>2.6838813993447772</v>
          </cell>
          <cell r="R139">
            <v>1.7892542662298514</v>
          </cell>
          <cell r="S139">
            <v>1.2780387615927511</v>
          </cell>
        </row>
        <row r="140">
          <cell r="I140" t="str">
            <v>Base case</v>
          </cell>
          <cell r="O140">
            <v>1</v>
          </cell>
          <cell r="P140">
            <v>4.8224742633826914</v>
          </cell>
          <cell r="Q140">
            <v>2.6880322723812666</v>
          </cell>
          <cell r="R140">
            <v>1.7920215149208445</v>
          </cell>
          <cell r="S140">
            <v>1.2800153678006032</v>
          </cell>
        </row>
        <row r="141">
          <cell r="I141" t="str">
            <v>Bull case</v>
          </cell>
          <cell r="O141">
            <v>2</v>
          </cell>
          <cell r="P141">
            <v>6.8237305178571113</v>
          </cell>
          <cell r="Q141">
            <v>3.7661912595414169</v>
          </cell>
          <cell r="R141">
            <v>2.4615629147329523</v>
          </cell>
          <cell r="S141">
            <v>1.7213726676454211</v>
          </cell>
        </row>
        <row r="142">
          <cell r="I142" t="str">
            <v>Bear case</v>
          </cell>
          <cell r="O142">
            <v>3</v>
          </cell>
          <cell r="P142">
            <v>2.0241334277362166</v>
          </cell>
          <cell r="Q142">
            <v>1.1395422564844799</v>
          </cell>
          <cell r="R142">
            <v>0.77519881393502033</v>
          </cell>
          <cell r="S142">
            <v>0.56583855031753305</v>
          </cell>
        </row>
        <row r="144">
          <cell r="I144" t="str">
            <v>EV/EBITDA at PT</v>
          </cell>
          <cell r="P144">
            <v>188.26396753876443</v>
          </cell>
          <cell r="Q144">
            <v>103.38337874049093</v>
          </cell>
          <cell r="R144">
            <v>16.770129075022869</v>
          </cell>
          <cell r="S144">
            <v>9.6797659874459203</v>
          </cell>
        </row>
        <row r="145">
          <cell r="I145" t="str">
            <v>Base case</v>
          </cell>
          <cell r="O145">
            <v>1</v>
          </cell>
          <cell r="P145">
            <v>188.55513533283681</v>
          </cell>
          <cell r="Q145">
            <v>103.54327078316457</v>
          </cell>
          <cell r="R145">
            <v>16.51151877853059</v>
          </cell>
          <cell r="S145">
            <v>9.5627674330131178</v>
          </cell>
        </row>
        <row r="146">
          <cell r="I146" t="str">
            <v>Bull case</v>
          </cell>
          <cell r="O146">
            <v>2</v>
          </cell>
          <cell r="P146">
            <v>266.80275746393409</v>
          </cell>
          <cell r="Q146">
            <v>95.787974840237922</v>
          </cell>
          <cell r="R146">
            <v>19.169712435339505</v>
          </cell>
          <cell r="S146">
            <v>11.197346105763168</v>
          </cell>
        </row>
        <row r="147">
          <cell r="I147" t="str">
            <v>Bear case</v>
          </cell>
          <cell r="O147">
            <v>3</v>
          </cell>
          <cell r="P147">
            <v>79.142102488030275</v>
          </cell>
          <cell r="Q147" t="str">
            <v>NM</v>
          </cell>
          <cell r="R147">
            <v>11.290211100022923</v>
          </cell>
          <cell r="S147">
            <v>6.020287007829908</v>
          </cell>
        </row>
        <row r="149">
          <cell r="I149" t="str">
            <v>P/E (adjusted) at PT</v>
          </cell>
          <cell r="P149">
            <v>1060.3074666459638</v>
          </cell>
          <cell r="Q149">
            <v>361.1553658813275</v>
          </cell>
          <cell r="R149">
            <v>34.708978426081131</v>
          </cell>
          <cell r="S149">
            <v>19.090732568800206</v>
          </cell>
        </row>
        <row r="150">
          <cell r="I150" t="str">
            <v>Base case</v>
          </cell>
          <cell r="O150">
            <v>1</v>
          </cell>
          <cell r="P150">
            <v>1060.3074666459638</v>
          </cell>
          <cell r="Q150">
            <v>361.1553658813275</v>
          </cell>
          <cell r="R150">
            <v>32.811008698504182</v>
          </cell>
          <cell r="S150">
            <v>18.384544651986001</v>
          </cell>
        </row>
        <row r="151">
          <cell r="I151" t="str">
            <v>Bull case</v>
          </cell>
          <cell r="O151">
            <v>2</v>
          </cell>
          <cell r="P151">
            <v>1413.7432888612852</v>
          </cell>
          <cell r="Q151">
            <v>205.32762722130587</v>
          </cell>
          <cell r="R151">
            <v>35.699758374366006</v>
          </cell>
          <cell r="S151">
            <v>20.228320737700699</v>
          </cell>
        </row>
        <row r="152">
          <cell r="I152" t="str">
            <v>Bear case</v>
          </cell>
          <cell r="O152">
            <v>3</v>
          </cell>
          <cell r="P152">
            <v>471.24776295376171</v>
          </cell>
          <cell r="Q152" t="str">
            <v>NM</v>
          </cell>
          <cell r="R152">
            <v>24.284703555828827</v>
          </cell>
          <cell r="S152">
            <v>12.384356901143455</v>
          </cell>
        </row>
        <row r="157">
          <cell r="I157" t="str">
            <v>ModelWare DCF Metrics (DO NOT DELETE)</v>
          </cell>
        </row>
        <row r="159">
          <cell r="I159">
            <v>1</v>
          </cell>
          <cell r="J159" t="str">
            <v>Base Case</v>
          </cell>
        </row>
        <row r="160">
          <cell r="I160">
            <v>1</v>
          </cell>
          <cell r="J160" t="str">
            <v>Base Case</v>
          </cell>
        </row>
        <row r="161">
          <cell r="I161">
            <v>2</v>
          </cell>
          <cell r="J161" t="str">
            <v>Bull Case</v>
          </cell>
        </row>
        <row r="162">
          <cell r="I162">
            <v>3</v>
          </cell>
          <cell r="J162" t="str">
            <v>Bear Case</v>
          </cell>
        </row>
        <row r="164">
          <cell r="B164" t="str">
            <v>mstag:tag031</v>
          </cell>
          <cell r="C164">
            <v>0</v>
          </cell>
          <cell r="D164" t="str">
            <v>ms_eqr_gcim_Decimal:ms_eqr_gcim_decimal</v>
          </cell>
          <cell r="E164" t="b">
            <v>0</v>
          </cell>
          <cell r="I164" t="str">
            <v>WACC / Hurdle Rate</v>
          </cell>
          <cell r="M164">
            <v>0.13500000000000001</v>
          </cell>
          <cell r="N164">
            <v>0.13500000000000001</v>
          </cell>
          <cell r="O164">
            <v>0.13500000000000001</v>
          </cell>
          <cell r="P164">
            <v>0.13500000000000001</v>
          </cell>
          <cell r="Q164">
            <v>0.13500000000000001</v>
          </cell>
          <cell r="R164">
            <v>0.13500000000000001</v>
          </cell>
          <cell r="S164">
            <v>0.13500000000000001</v>
          </cell>
          <cell r="T164">
            <v>0.13500000000000001</v>
          </cell>
          <cell r="U164">
            <v>0.13500000000000001</v>
          </cell>
          <cell r="V164">
            <v>0.13500000000000001</v>
          </cell>
          <cell r="W164">
            <v>0.13500000000000001</v>
          </cell>
          <cell r="X164">
            <v>0.13500000000000001</v>
          </cell>
        </row>
        <row r="165">
          <cell r="B165" t="str">
            <v>mstag:tag032</v>
          </cell>
          <cell r="C165">
            <v>0</v>
          </cell>
          <cell r="D165" t="str">
            <v>ms_eqr_gcim_Decimal:ms_eqr_gcim_decimal</v>
          </cell>
          <cell r="E165" t="b">
            <v>0</v>
          </cell>
          <cell r="I165" t="str">
            <v>Perpetual Growth Rate - Base Case</v>
          </cell>
          <cell r="M165">
            <v>0.06</v>
          </cell>
          <cell r="N165">
            <v>0.06</v>
          </cell>
          <cell r="O165">
            <v>0.06</v>
          </cell>
          <cell r="P165">
            <v>0.06</v>
          </cell>
          <cell r="Q165">
            <v>0.06</v>
          </cell>
          <cell r="R165">
            <v>0.06</v>
          </cell>
          <cell r="S165">
            <v>0.06</v>
          </cell>
          <cell r="T165">
            <v>0.06</v>
          </cell>
          <cell r="U165">
            <v>0.06</v>
          </cell>
          <cell r="V165">
            <v>0.06</v>
          </cell>
          <cell r="W165">
            <v>0.06</v>
          </cell>
          <cell r="X165">
            <v>0.06</v>
          </cell>
        </row>
        <row r="166">
          <cell r="B166" t="str">
            <v>mstag:tag033</v>
          </cell>
          <cell r="C166">
            <v>0</v>
          </cell>
          <cell r="D166" t="str">
            <v>ms_eqr_gcim_Decimal:ms_eqr_gcim_decimal</v>
          </cell>
          <cell r="E166" t="b">
            <v>0</v>
          </cell>
          <cell r="I166" t="str">
            <v>Perpetual Growth Rate - Bull Case</v>
          </cell>
          <cell r="M166">
            <v>0.06</v>
          </cell>
          <cell r="N166">
            <v>0.06</v>
          </cell>
          <cell r="O166">
            <v>0.06</v>
          </cell>
          <cell r="P166">
            <v>0.06</v>
          </cell>
          <cell r="Q166">
            <v>0.06</v>
          </cell>
          <cell r="R166">
            <v>0.06</v>
          </cell>
          <cell r="S166">
            <v>0.06</v>
          </cell>
          <cell r="T166">
            <v>0.06</v>
          </cell>
          <cell r="U166">
            <v>0.06</v>
          </cell>
          <cell r="V166">
            <v>0.06</v>
          </cell>
          <cell r="W166">
            <v>0.06</v>
          </cell>
          <cell r="X166">
            <v>0.06</v>
          </cell>
        </row>
        <row r="167">
          <cell r="B167" t="str">
            <v>mstag:tag034</v>
          </cell>
          <cell r="C167">
            <v>0</v>
          </cell>
          <cell r="D167" t="str">
            <v>ms_eqr_gcim_Decimal:ms_eqr_gcim_decimal</v>
          </cell>
          <cell r="E167" t="b">
            <v>0</v>
          </cell>
          <cell r="I167" t="str">
            <v>Perpetual Growth Rate - Bear Case</v>
          </cell>
          <cell r="M167">
            <v>4.9999999999999996E-2</v>
          </cell>
          <cell r="N167">
            <v>4.9999999999999996E-2</v>
          </cell>
          <cell r="O167">
            <v>4.9999999999999996E-2</v>
          </cell>
          <cell r="P167">
            <v>4.9999999999999996E-2</v>
          </cell>
          <cell r="Q167">
            <v>4.9999999999999996E-2</v>
          </cell>
          <cell r="R167">
            <v>4.9999999999999996E-2</v>
          </cell>
          <cell r="S167">
            <v>4.9999999999999996E-2</v>
          </cell>
          <cell r="T167">
            <v>4.9999999999999996E-2</v>
          </cell>
          <cell r="U167">
            <v>4.9999999999999996E-2</v>
          </cell>
          <cell r="V167">
            <v>4.9999999999999996E-2</v>
          </cell>
          <cell r="W167">
            <v>4.9999999999999996E-2</v>
          </cell>
          <cell r="X167">
            <v>4.9999999999999996E-2</v>
          </cell>
        </row>
      </sheetData>
      <sheetData sheetId="7"/>
      <sheetData sheetId="8"/>
      <sheetData sheetId="9"/>
      <sheetData sheetId="10"/>
      <sheetData sheetId="11"/>
      <sheetData sheetId="12"/>
      <sheetData sheetId="1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ation"/>
      <sheetName val="Act vs. Ests"/>
      <sheetName val="Estimate changes"/>
      <sheetName val="Model"/>
      <sheetName val="Core inputs &amp; expenses"/>
      <sheetName val="MMI revenue"/>
      <sheetName val="DCF"/>
      <sheetName val="MW-Cache"/>
      <sheetName val="RR Table"/>
      <sheetName val="MWA RR"/>
      <sheetName val="Ad product revenue"/>
      <sheetName val="CPC and click growth"/>
      <sheetName val="Distribution TAC analysis"/>
      <sheetName val="Android unit data"/>
      <sheetName val="Product charts"/>
      <sheetName val="Marketing book chart"/>
      <sheetName val="mwareDates"/>
      <sheetName val="mwareSettings"/>
      <sheetName val="Old MMI revenue"/>
      <sheetName val="#REF"/>
    </sheetNames>
    <sheetDataSet>
      <sheetData sheetId="0"/>
      <sheetData sheetId="1"/>
      <sheetData sheetId="2"/>
      <sheetData sheetId="3"/>
      <sheetData sheetId="4"/>
      <sheetData sheetId="5" refreshError="1">
        <row r="1">
          <cell r="A1" t="str">
            <v>Morgan Stanley | Motorola</v>
          </cell>
          <cell r="Y1" t="str">
            <v>Scott Devitt: 212-761-3365 / scott.devitt@morganstanley.com</v>
          </cell>
        </row>
        <row r="2">
          <cell r="A2" t="str">
            <v>(millions)</v>
          </cell>
          <cell r="Y2" t="str">
            <v>Jordan Monahan: 212-761-8094 / jordan.monahan@morganstanley.com</v>
          </cell>
        </row>
        <row r="5">
          <cell r="B5">
            <v>39172</v>
          </cell>
          <cell r="C5">
            <v>39262</v>
          </cell>
          <cell r="D5">
            <v>39352</v>
          </cell>
          <cell r="E5">
            <v>39442</v>
          </cell>
          <cell r="F5">
            <v>39532</v>
          </cell>
          <cell r="G5">
            <v>39622</v>
          </cell>
          <cell r="H5">
            <v>39712</v>
          </cell>
          <cell r="I5">
            <v>39802</v>
          </cell>
          <cell r="J5">
            <v>39892</v>
          </cell>
          <cell r="K5">
            <v>39982</v>
          </cell>
          <cell r="L5">
            <v>40072</v>
          </cell>
          <cell r="M5">
            <v>40162</v>
          </cell>
          <cell r="N5">
            <v>40252</v>
          </cell>
          <cell r="O5">
            <v>40342</v>
          </cell>
          <cell r="P5">
            <v>40432</v>
          </cell>
          <cell r="Q5">
            <v>40522</v>
          </cell>
          <cell r="R5">
            <v>40612</v>
          </cell>
          <cell r="S5">
            <v>40702</v>
          </cell>
          <cell r="T5">
            <v>40792</v>
          </cell>
          <cell r="U5">
            <v>40882</v>
          </cell>
          <cell r="V5">
            <v>40972</v>
          </cell>
          <cell r="W5">
            <v>41062</v>
          </cell>
          <cell r="X5">
            <v>41153</v>
          </cell>
          <cell r="Y5">
            <v>41244</v>
          </cell>
          <cell r="Z5">
            <v>41337</v>
          </cell>
          <cell r="AA5">
            <v>41427</v>
          </cell>
          <cell r="AB5">
            <v>41518</v>
          </cell>
          <cell r="AC5">
            <v>41609</v>
          </cell>
          <cell r="AD5">
            <v>41702</v>
          </cell>
          <cell r="AE5">
            <v>41792</v>
          </cell>
          <cell r="AF5">
            <v>41883</v>
          </cell>
          <cell r="AG5">
            <v>41974</v>
          </cell>
          <cell r="AH5">
            <v>42067</v>
          </cell>
          <cell r="AI5">
            <v>42157</v>
          </cell>
          <cell r="AJ5">
            <v>42248</v>
          </cell>
          <cell r="AK5">
            <v>42339</v>
          </cell>
          <cell r="AM5" t="str">
            <v>2007A</v>
          </cell>
          <cell r="AN5" t="str">
            <v>2008A</v>
          </cell>
          <cell r="AO5" t="str">
            <v>2009A</v>
          </cell>
          <cell r="AP5" t="str">
            <v>2010A</v>
          </cell>
          <cell r="AQ5" t="str">
            <v>2011E</v>
          </cell>
          <cell r="AR5" t="str">
            <v>2012E</v>
          </cell>
          <cell r="AS5" t="str">
            <v>2013E</v>
          </cell>
          <cell r="AT5" t="str">
            <v>2014E</v>
          </cell>
          <cell r="AU5" t="str">
            <v>2015E</v>
          </cell>
          <cell r="AV5" t="str">
            <v>2016E</v>
          </cell>
          <cell r="AW5" t="str">
            <v>2017E</v>
          </cell>
          <cell r="AX5" t="str">
            <v>2018E</v>
          </cell>
          <cell r="AY5" t="str">
            <v>2019E</v>
          </cell>
          <cell r="AZ5" t="str">
            <v>2020E</v>
          </cell>
        </row>
        <row r="6">
          <cell r="B6" t="str">
            <v>Q1-07A</v>
          </cell>
          <cell r="C6" t="str">
            <v>Q2-07A</v>
          </cell>
          <cell r="D6" t="str">
            <v>Q3-07A</v>
          </cell>
          <cell r="E6" t="str">
            <v>Q4-07A</v>
          </cell>
          <cell r="F6" t="str">
            <v>Q1-08A</v>
          </cell>
          <cell r="G6" t="str">
            <v>Q2-08A</v>
          </cell>
          <cell r="H6" t="str">
            <v>Q3-08A</v>
          </cell>
          <cell r="I6" t="str">
            <v>Q4-08A</v>
          </cell>
          <cell r="J6" t="str">
            <v>Q1-09A</v>
          </cell>
          <cell r="K6" t="str">
            <v>Q2-09A</v>
          </cell>
          <cell r="L6" t="str">
            <v>Q3-09A</v>
          </cell>
          <cell r="M6" t="str">
            <v>Q4-09A</v>
          </cell>
          <cell r="N6" t="str">
            <v>Q1-10A</v>
          </cell>
          <cell r="O6" t="str">
            <v>Q2-10A</v>
          </cell>
          <cell r="P6" t="str">
            <v>Q3-10A</v>
          </cell>
          <cell r="Q6" t="str">
            <v>Q4-10A</v>
          </cell>
          <cell r="R6" t="str">
            <v>Q1-11</v>
          </cell>
          <cell r="S6" t="str">
            <v>Q2-11</v>
          </cell>
          <cell r="T6" t="str">
            <v>Q3-11</v>
          </cell>
          <cell r="U6" t="str">
            <v>Q4-11</v>
          </cell>
          <cell r="V6" t="str">
            <v>Q1-12</v>
          </cell>
          <cell r="W6" t="str">
            <v>Q2-12</v>
          </cell>
          <cell r="X6" t="str">
            <v>Q3-12</v>
          </cell>
          <cell r="Y6" t="str">
            <v>Q4-12E</v>
          </cell>
          <cell r="Z6" t="str">
            <v>Q1-13E</v>
          </cell>
          <cell r="AA6" t="str">
            <v>Q2-13E</v>
          </cell>
          <cell r="AB6" t="str">
            <v>Q3-13E</v>
          </cell>
          <cell r="AC6" t="str">
            <v>Q4-13E</v>
          </cell>
          <cell r="AD6" t="str">
            <v>Q1-14E</v>
          </cell>
          <cell r="AE6" t="str">
            <v>Q2-14E</v>
          </cell>
          <cell r="AF6" t="str">
            <v>Q3-14E</v>
          </cell>
          <cell r="AG6" t="str">
            <v>Q4-14E</v>
          </cell>
          <cell r="AH6" t="str">
            <v>Q1-15E</v>
          </cell>
          <cell r="AI6" t="str">
            <v>Q2-15E</v>
          </cell>
          <cell r="AJ6" t="str">
            <v>Q3-15E</v>
          </cell>
          <cell r="AK6" t="str">
            <v>Q4-15E</v>
          </cell>
        </row>
        <row r="7">
          <cell r="A7" t="str">
            <v>Pro Forma Earnings</v>
          </cell>
        </row>
        <row r="8">
          <cell r="A8" t="str">
            <v>Mobile Devices</v>
          </cell>
          <cell r="F8">
            <v>3316</v>
          </cell>
          <cell r="G8">
            <v>3362</v>
          </cell>
          <cell r="H8">
            <v>3141</v>
          </cell>
          <cell r="I8">
            <v>2368</v>
          </cell>
          <cell r="J8">
            <v>1801</v>
          </cell>
          <cell r="K8">
            <v>1829</v>
          </cell>
          <cell r="L8">
            <v>1692</v>
          </cell>
          <cell r="M8">
            <v>1824</v>
          </cell>
          <cell r="N8">
            <v>1642</v>
          </cell>
          <cell r="O8">
            <v>1723</v>
          </cell>
          <cell r="P8">
            <v>2034</v>
          </cell>
          <cell r="Q8">
            <v>2420</v>
          </cell>
          <cell r="R8">
            <v>2128</v>
          </cell>
          <cell r="S8">
            <v>2430</v>
          </cell>
          <cell r="T8">
            <v>2434</v>
          </cell>
          <cell r="U8">
            <v>2539</v>
          </cell>
          <cell r="V8">
            <v>2194</v>
          </cell>
          <cell r="W8">
            <v>1912.3088691288415</v>
          </cell>
          <cell r="X8">
            <v>1778</v>
          </cell>
          <cell r="Y8">
            <v>1597.011356305545</v>
          </cell>
          <cell r="Z8">
            <v>1701.1152610209942</v>
          </cell>
          <cell r="AA8">
            <v>1839.3845990576949</v>
          </cell>
          <cell r="AB8">
            <v>1998.4641166744295</v>
          </cell>
          <cell r="AC8">
            <v>2169.6649158742753</v>
          </cell>
          <cell r="AD8">
            <v>1400.2358409083186</v>
          </cell>
          <cell r="AE8">
            <v>1423.8325762525672</v>
          </cell>
          <cell r="AF8">
            <v>1435.4931161009874</v>
          </cell>
          <cell r="AG8">
            <v>1436.5893976464683</v>
          </cell>
          <cell r="AH8">
            <v>1157.3473843877371</v>
          </cell>
          <cell r="AI8">
            <v>1284.9544523663344</v>
          </cell>
          <cell r="AJ8">
            <v>1415.1671281582783</v>
          </cell>
          <cell r="AK8">
            <v>1547.9843440107234</v>
          </cell>
          <cell r="AM8">
            <v>19142</v>
          </cell>
          <cell r="AN8">
            <v>12187</v>
          </cell>
          <cell r="AO8">
            <v>7146</v>
          </cell>
          <cell r="AP8">
            <v>7819</v>
          </cell>
          <cell r="AQ8">
            <v>9531</v>
          </cell>
          <cell r="AR8">
            <v>7481.320225434386</v>
          </cell>
          <cell r="AS8">
            <v>7708.6288926273937</v>
          </cell>
          <cell r="AT8">
            <v>5696.1509309083413</v>
          </cell>
          <cell r="AU8">
            <v>5405.4533089230736</v>
          </cell>
          <cell r="AV8">
            <v>5459.5078420123045</v>
          </cell>
          <cell r="AW8">
            <v>5514.1029204324277</v>
          </cell>
          <cell r="AX8">
            <v>5569.2439496367524</v>
          </cell>
          <cell r="AY8">
            <v>5624.9363891331204</v>
          </cell>
          <cell r="AZ8">
            <v>5681.1857530244515</v>
          </cell>
        </row>
        <row r="9">
          <cell r="A9" t="str">
            <v xml:space="preserve">   % Change y/y</v>
          </cell>
          <cell r="AN9">
            <v>-0.36333716435064256</v>
          </cell>
          <cell r="AO9">
            <v>-0.41363748256338717</v>
          </cell>
          <cell r="AP9">
            <v>9.4178561432969543E-2</v>
          </cell>
          <cell r="AQ9">
            <v>0.21895383041309624</v>
          </cell>
          <cell r="AR9">
            <v>-0.21505401055142315</v>
          </cell>
          <cell r="AS9">
            <v>3.0383496541188215E-2</v>
          </cell>
          <cell r="AT9">
            <v>-0.26106821196747521</v>
          </cell>
          <cell r="AU9">
            <v>-5.1034044833308423E-2</v>
          </cell>
          <cell r="AV9">
            <v>0.01</v>
          </cell>
          <cell r="AW9">
            <v>0.01</v>
          </cell>
          <cell r="AX9">
            <v>0.01</v>
          </cell>
          <cell r="AY9">
            <v>0.01</v>
          </cell>
          <cell r="AZ9">
            <v>0.01</v>
          </cell>
        </row>
        <row r="10">
          <cell r="A10" t="str">
            <v>Home (i.e., Cable)</v>
          </cell>
          <cell r="F10">
            <v>1162</v>
          </cell>
          <cell r="G10">
            <v>1376</v>
          </cell>
          <cell r="H10">
            <v>1138</v>
          </cell>
          <cell r="I10">
            <v>1236</v>
          </cell>
          <cell r="J10">
            <v>1025</v>
          </cell>
          <cell r="K10">
            <v>1013</v>
          </cell>
          <cell r="L10">
            <v>867</v>
          </cell>
          <cell r="M10">
            <v>999</v>
          </cell>
          <cell r="N10">
            <v>838</v>
          </cell>
          <cell r="O10">
            <v>886</v>
          </cell>
          <cell r="P10">
            <v>912</v>
          </cell>
          <cell r="Q10">
            <v>1005</v>
          </cell>
          <cell r="R10">
            <v>904</v>
          </cell>
          <cell r="S10">
            <v>907</v>
          </cell>
          <cell r="T10">
            <v>825</v>
          </cell>
          <cell r="U10">
            <v>897</v>
          </cell>
          <cell r="V10">
            <v>884</v>
          </cell>
          <cell r="W10">
            <v>907</v>
          </cell>
          <cell r="X10">
            <v>797</v>
          </cell>
          <cell r="Y10">
            <v>797</v>
          </cell>
          <cell r="Z10">
            <v>797</v>
          </cell>
          <cell r="AA10">
            <v>797</v>
          </cell>
          <cell r="AB10">
            <v>797</v>
          </cell>
          <cell r="AC10">
            <v>797</v>
          </cell>
          <cell r="AD10">
            <v>797</v>
          </cell>
          <cell r="AE10">
            <v>797</v>
          </cell>
          <cell r="AF10">
            <v>797</v>
          </cell>
          <cell r="AG10">
            <v>797</v>
          </cell>
          <cell r="AH10">
            <v>797</v>
          </cell>
          <cell r="AI10">
            <v>797</v>
          </cell>
          <cell r="AJ10">
            <v>797</v>
          </cell>
          <cell r="AK10">
            <v>797</v>
          </cell>
          <cell r="AM10">
            <v>4231</v>
          </cell>
          <cell r="AN10">
            <v>4912</v>
          </cell>
          <cell r="AO10">
            <v>3904</v>
          </cell>
          <cell r="AP10">
            <v>3641</v>
          </cell>
          <cell r="AQ10">
            <v>3533</v>
          </cell>
          <cell r="AR10">
            <v>3385</v>
          </cell>
          <cell r="AS10">
            <v>3188</v>
          </cell>
          <cell r="AT10">
            <v>3188</v>
          </cell>
          <cell r="AU10">
            <v>3188</v>
          </cell>
          <cell r="AV10">
            <v>3188</v>
          </cell>
          <cell r="AW10">
            <v>3188</v>
          </cell>
          <cell r="AX10">
            <v>3188</v>
          </cell>
          <cell r="AY10">
            <v>3188</v>
          </cell>
          <cell r="AZ10">
            <v>3188</v>
          </cell>
        </row>
        <row r="11">
          <cell r="A11" t="str">
            <v xml:space="preserve">   % Change y/y</v>
          </cell>
          <cell r="AN11">
            <v>0.16095485700779966</v>
          </cell>
          <cell r="AO11">
            <v>-0.2052117263843648</v>
          </cell>
          <cell r="AP11">
            <v>-6.7366803278688492E-2</v>
          </cell>
          <cell r="AQ11">
            <v>-2.9662180719582487E-2</v>
          </cell>
          <cell r="AR11">
            <v>-4.1890744409849967E-2</v>
          </cell>
          <cell r="AS11">
            <v>-5.8197932053175805E-2</v>
          </cell>
          <cell r="AT11">
            <v>0</v>
          </cell>
          <cell r="AU11">
            <v>0</v>
          </cell>
          <cell r="AV11">
            <v>0</v>
          </cell>
          <cell r="AW11">
            <v>0</v>
          </cell>
          <cell r="AX11">
            <v>0</v>
          </cell>
          <cell r="AY11">
            <v>0</v>
          </cell>
          <cell r="AZ11">
            <v>0</v>
          </cell>
        </row>
        <row r="12">
          <cell r="A12" t="str">
            <v>Total Motorola Mobility Revenue</v>
          </cell>
          <cell r="F12">
            <v>4478</v>
          </cell>
          <cell r="G12">
            <v>4738</v>
          </cell>
          <cell r="H12">
            <v>4279</v>
          </cell>
          <cell r="I12">
            <v>3604</v>
          </cell>
          <cell r="J12">
            <v>2826</v>
          </cell>
          <cell r="K12">
            <v>2842</v>
          </cell>
          <cell r="L12">
            <v>2559</v>
          </cell>
          <cell r="M12">
            <v>2823</v>
          </cell>
          <cell r="N12">
            <v>2480</v>
          </cell>
          <cell r="O12">
            <v>2609</v>
          </cell>
          <cell r="P12">
            <v>2946</v>
          </cell>
          <cell r="Q12">
            <v>3425</v>
          </cell>
          <cell r="R12">
            <v>3032</v>
          </cell>
          <cell r="S12">
            <v>3337</v>
          </cell>
          <cell r="T12">
            <v>3259</v>
          </cell>
          <cell r="U12">
            <v>3436</v>
          </cell>
          <cell r="V12">
            <v>3078</v>
          </cell>
          <cell r="W12">
            <v>2819.3088691288413</v>
          </cell>
          <cell r="X12">
            <v>2575</v>
          </cell>
          <cell r="Y12">
            <v>2394.0113563055447</v>
          </cell>
          <cell r="Z12">
            <v>2498.1152610209942</v>
          </cell>
          <cell r="AA12">
            <v>2636.3845990576947</v>
          </cell>
          <cell r="AB12">
            <v>2795.4641166744295</v>
          </cell>
          <cell r="AC12">
            <v>2966.6649158742753</v>
          </cell>
          <cell r="AD12">
            <v>2197.2358409083186</v>
          </cell>
          <cell r="AE12">
            <v>2220.8325762525674</v>
          </cell>
          <cell r="AF12">
            <v>2232.4931161009872</v>
          </cell>
          <cell r="AG12">
            <v>2233.5893976464686</v>
          </cell>
          <cell r="AH12">
            <v>1954.3473843877371</v>
          </cell>
          <cell r="AI12">
            <v>2081.9544523663344</v>
          </cell>
          <cell r="AJ12">
            <v>2212.1671281582785</v>
          </cell>
          <cell r="AK12">
            <v>2344.9843440107234</v>
          </cell>
          <cell r="AM12">
            <v>23373</v>
          </cell>
          <cell r="AN12">
            <v>17099</v>
          </cell>
          <cell r="AO12">
            <v>11050</v>
          </cell>
          <cell r="AP12">
            <v>11460</v>
          </cell>
          <cell r="AQ12">
            <v>13064</v>
          </cell>
          <cell r="AR12">
            <v>10866.320225434385</v>
          </cell>
          <cell r="AS12">
            <v>10896.628892627394</v>
          </cell>
          <cell r="AT12">
            <v>8884.1509309083413</v>
          </cell>
          <cell r="AU12">
            <v>8593.4533089230736</v>
          </cell>
          <cell r="AV12">
            <v>8647.5078420123045</v>
          </cell>
          <cell r="AW12">
            <v>8702.1029204324277</v>
          </cell>
          <cell r="AX12">
            <v>8757.2439496367515</v>
          </cell>
          <cell r="AY12">
            <v>8812.9363891331195</v>
          </cell>
          <cell r="AZ12">
            <v>8869.1857530244524</v>
          </cell>
        </row>
        <row r="13">
          <cell r="A13" t="str">
            <v xml:space="preserve">   % Change y/y</v>
          </cell>
          <cell r="J13">
            <v>-0.36891469405984811</v>
          </cell>
          <cell r="K13">
            <v>-0.40016884761502747</v>
          </cell>
          <cell r="L13">
            <v>-0.40196307548492638</v>
          </cell>
          <cell r="M13">
            <v>-0.21670366259711427</v>
          </cell>
          <cell r="N13">
            <v>-0.12243453644727531</v>
          </cell>
          <cell r="O13">
            <v>-8.1984517945109081E-2</v>
          </cell>
          <cell r="P13">
            <v>0.15123094958968353</v>
          </cell>
          <cell r="Q13">
            <v>0.21324831739284456</v>
          </cell>
          <cell r="R13">
            <v>0.22258064516129039</v>
          </cell>
          <cell r="S13">
            <v>0.27903411268685319</v>
          </cell>
          <cell r="T13">
            <v>0.10624575695858796</v>
          </cell>
          <cell r="U13">
            <v>3.2116788321168155E-3</v>
          </cell>
          <cell r="V13">
            <v>1.517150395778355E-2</v>
          </cell>
          <cell r="W13">
            <v>-0.1551366889035537</v>
          </cell>
          <cell r="X13">
            <v>-0.20988033138999695</v>
          </cell>
          <cell r="Y13">
            <v>-0.30325629909617446</v>
          </cell>
          <cell r="Z13">
            <v>-0.18839660135770164</v>
          </cell>
          <cell r="AA13">
            <v>-6.4882664001149171E-2</v>
          </cell>
          <cell r="AB13">
            <v>8.5617132689098874E-2</v>
          </cell>
          <cell r="AC13">
            <v>0.23920252427392552</v>
          </cell>
          <cell r="AD13">
            <v>-0.12044256916700657</v>
          </cell>
          <cell r="AE13">
            <v>-0.15762192775426442</v>
          </cell>
          <cell r="AF13">
            <v>-0.20138731068498561</v>
          </cell>
          <cell r="AG13">
            <v>-0.24710425309754591</v>
          </cell>
          <cell r="AH13">
            <v>-0.11054273373775547</v>
          </cell>
          <cell r="AI13">
            <v>-6.2534260966477628E-2</v>
          </cell>
          <cell r="AJ13">
            <v>-9.1046139386121716E-3</v>
          </cell>
          <cell r="AK13">
            <v>4.9872616015115279E-2</v>
          </cell>
          <cell r="AN13">
            <v>-0.26842938433234931</v>
          </cell>
          <cell r="AO13">
            <v>-0.3537633779753202</v>
          </cell>
          <cell r="AP13">
            <v>3.7104072398190135E-2</v>
          </cell>
          <cell r="AQ13">
            <v>0.13996509598603835</v>
          </cell>
          <cell r="AR13">
            <v>-0.16822411011678007</v>
          </cell>
          <cell r="AS13">
            <v>2.7892300764398303E-3</v>
          </cell>
          <cell r="AT13">
            <v>-0.18468812524951506</v>
          </cell>
          <cell r="AU13">
            <v>-3.2720923388854017E-2</v>
          </cell>
          <cell r="AV13">
            <v>6.2901991953692171E-3</v>
          </cell>
          <cell r="AW13">
            <v>6.3133887147095447E-3</v>
          </cell>
          <cell r="AX13">
            <v>6.3365177025029862E-3</v>
          </cell>
          <cell r="AY13">
            <v>6.3595852549793719E-3</v>
          </cell>
          <cell r="AZ13">
            <v>6.3825904792291777E-3</v>
          </cell>
        </row>
        <row r="14">
          <cell r="A14" t="str">
            <v xml:space="preserve">  % Change q/q</v>
          </cell>
          <cell r="G14">
            <v>5.8061634658329586E-2</v>
          </cell>
          <cell r="H14">
            <v>-9.6876319121992349E-2</v>
          </cell>
          <cell r="I14">
            <v>-0.15774713718158451</v>
          </cell>
          <cell r="J14">
            <v>-0.21587125416204223</v>
          </cell>
          <cell r="K14">
            <v>5.6617126680820196E-3</v>
          </cell>
          <cell r="L14">
            <v>-9.9577762139338444E-2</v>
          </cell>
          <cell r="M14">
            <v>0.10316529894490034</v>
          </cell>
          <cell r="N14">
            <v>-0.12150194828196959</v>
          </cell>
          <cell r="O14">
            <v>5.2016129032258052E-2</v>
          </cell>
          <cell r="P14">
            <v>0.12916826370256795</v>
          </cell>
          <cell r="Q14">
            <v>0.16259334691106586</v>
          </cell>
          <cell r="R14">
            <v>-0.1147445255474453</v>
          </cell>
          <cell r="S14">
            <v>0.10059366754617405</v>
          </cell>
          <cell r="T14">
            <v>-2.3374288282888789E-2</v>
          </cell>
          <cell r="U14">
            <v>5.4311138386007984E-2</v>
          </cell>
          <cell r="V14">
            <v>-0.10419091967403959</v>
          </cell>
          <cell r="W14">
            <v>-8.4045201712527162E-2</v>
          </cell>
          <cell r="X14">
            <v>-8.6655588468507183E-2</v>
          </cell>
          <cell r="Y14">
            <v>-7.0286851920176807E-2</v>
          </cell>
          <cell r="Z14">
            <v>4.3485134037168249E-2</v>
          </cell>
          <cell r="AA14">
            <v>5.5349462930781357E-2</v>
          </cell>
          <cell r="AB14">
            <v>6.034002689652862E-2</v>
          </cell>
          <cell r="AC14">
            <v>6.1242352630700658E-2</v>
          </cell>
          <cell r="AD14">
            <v>-0.25935826821857511</v>
          </cell>
          <cell r="AE14">
            <v>1.0739282012846685E-2</v>
          </cell>
          <cell r="AF14">
            <v>5.2505262995088398E-3</v>
          </cell>
          <cell r="AG14">
            <v>4.9105707765684237E-4</v>
          </cell>
          <cell r="AH14">
            <v>-0.12501940309752935</v>
          </cell>
          <cell r="AI14">
            <v>6.529395387840653E-2</v>
          </cell>
          <cell r="AJ14">
            <v>6.2543479586666839E-2</v>
          </cell>
          <cell r="AK14">
            <v>6.0039413009007392E-2</v>
          </cell>
        </row>
        <row r="16">
          <cell r="A16" t="str">
            <v>Cost of Sales</v>
          </cell>
          <cell r="F16">
            <v>3532</v>
          </cell>
          <cell r="G16">
            <v>3794</v>
          </cell>
          <cell r="H16">
            <v>3397</v>
          </cell>
          <cell r="I16">
            <v>2949</v>
          </cell>
          <cell r="J16">
            <v>2392</v>
          </cell>
          <cell r="K16">
            <v>2327</v>
          </cell>
          <cell r="L16">
            <v>2028</v>
          </cell>
          <cell r="M16">
            <v>2103</v>
          </cell>
          <cell r="N16">
            <v>1878</v>
          </cell>
          <cell r="O16">
            <v>1939</v>
          </cell>
          <cell r="P16">
            <v>2146</v>
          </cell>
          <cell r="Q16">
            <v>2500</v>
          </cell>
          <cell r="R16">
            <v>2273</v>
          </cell>
          <cell r="S16">
            <v>2469</v>
          </cell>
          <cell r="T16">
            <v>2412</v>
          </cell>
          <cell r="U16">
            <v>2573</v>
          </cell>
          <cell r="V16">
            <v>2319</v>
          </cell>
          <cell r="W16">
            <v>2038.989660003936</v>
          </cell>
          <cell r="X16">
            <v>1872.606736584446</v>
          </cell>
          <cell r="Y16">
            <v>1696.7919451708087</v>
          </cell>
          <cell r="Z16">
            <v>1792.7934780681755</v>
          </cell>
          <cell r="AA16">
            <v>1868.3047678744724</v>
          </cell>
          <cell r="AB16">
            <v>1976.0372657045796</v>
          </cell>
          <cell r="AC16">
            <v>2071.839969974767</v>
          </cell>
          <cell r="AD16">
            <v>1575.0696493052255</v>
          </cell>
          <cell r="AE16">
            <v>1577.2361508321719</v>
          </cell>
          <cell r="AF16">
            <v>1584.9232118482328</v>
          </cell>
          <cell r="AG16">
            <v>1571.319579725071</v>
          </cell>
          <cell r="AH16">
            <v>1403.7686192185779</v>
          </cell>
          <cell r="AI16">
            <v>1480.2999161910946</v>
          </cell>
          <cell r="AJ16">
            <v>1569.9448372959664</v>
          </cell>
          <cell r="AK16">
            <v>1646.1546864683364</v>
          </cell>
          <cell r="AM16">
            <v>18531</v>
          </cell>
          <cell r="AN16">
            <v>13672</v>
          </cell>
          <cell r="AO16">
            <v>8850</v>
          </cell>
          <cell r="AP16">
            <v>8463</v>
          </cell>
          <cell r="AQ16">
            <v>9727</v>
          </cell>
          <cell r="AR16">
            <v>7927.3883417591906</v>
          </cell>
          <cell r="AS16">
            <v>7708.9754816219947</v>
          </cell>
          <cell r="AT16">
            <v>6308.5485917107007</v>
          </cell>
          <cell r="AU16">
            <v>6100.1680591739751</v>
          </cell>
        </row>
        <row r="17">
          <cell r="A17" t="str">
            <v>Gross Profit</v>
          </cell>
          <cell r="F17">
            <v>946</v>
          </cell>
          <cell r="G17">
            <v>944</v>
          </cell>
          <cell r="H17">
            <v>882</v>
          </cell>
          <cell r="I17">
            <v>655</v>
          </cell>
          <cell r="J17">
            <v>434</v>
          </cell>
          <cell r="K17">
            <v>515</v>
          </cell>
          <cell r="L17">
            <v>531</v>
          </cell>
          <cell r="M17">
            <v>720</v>
          </cell>
          <cell r="N17">
            <v>602</v>
          </cell>
          <cell r="O17">
            <v>670</v>
          </cell>
          <cell r="P17">
            <v>800</v>
          </cell>
          <cell r="Q17">
            <v>925</v>
          </cell>
          <cell r="R17">
            <v>759</v>
          </cell>
          <cell r="S17">
            <v>868</v>
          </cell>
          <cell r="T17">
            <v>847</v>
          </cell>
          <cell r="U17">
            <v>863</v>
          </cell>
          <cell r="V17">
            <v>759</v>
          </cell>
          <cell r="W17">
            <v>780.31920912490534</v>
          </cell>
          <cell r="X17">
            <v>702.39326341555409</v>
          </cell>
          <cell r="Y17">
            <v>697.21941113473599</v>
          </cell>
          <cell r="Z17">
            <v>705.32178295281869</v>
          </cell>
          <cell r="AA17">
            <v>768.07983118322215</v>
          </cell>
          <cell r="AB17">
            <v>819.42685096984997</v>
          </cell>
          <cell r="AC17">
            <v>894.82494589950841</v>
          </cell>
          <cell r="AD17">
            <v>622.16619160309313</v>
          </cell>
          <cell r="AE17">
            <v>643.59642542039535</v>
          </cell>
          <cell r="AF17">
            <v>647.56990425275444</v>
          </cell>
          <cell r="AG17">
            <v>662.2698179213977</v>
          </cell>
          <cell r="AH17">
            <v>550.57876516915928</v>
          </cell>
          <cell r="AI17">
            <v>601.65453617523985</v>
          </cell>
          <cell r="AJ17">
            <v>642.22229086231209</v>
          </cell>
          <cell r="AK17">
            <v>698.82965754238683</v>
          </cell>
          <cell r="AM17">
            <v>4842</v>
          </cell>
          <cell r="AN17">
            <v>3427</v>
          </cell>
          <cell r="AO17">
            <v>2200</v>
          </cell>
          <cell r="AP17">
            <v>2997</v>
          </cell>
          <cell r="AQ17">
            <v>3337</v>
          </cell>
          <cell r="AR17">
            <v>2938.9318836751945</v>
          </cell>
          <cell r="AS17">
            <v>3187.653411005399</v>
          </cell>
          <cell r="AT17">
            <v>2575.6023391976405</v>
          </cell>
          <cell r="AU17">
            <v>2493.2852497490985</v>
          </cell>
        </row>
        <row r="18">
          <cell r="A18" t="str">
            <v>Gross Margin</v>
          </cell>
          <cell r="F18">
            <v>0.21125502456453774</v>
          </cell>
          <cell r="G18">
            <v>0.19924018573237653</v>
          </cell>
          <cell r="H18">
            <v>0.20612292591727038</v>
          </cell>
          <cell r="I18">
            <v>0.18174250832408434</v>
          </cell>
          <cell r="J18">
            <v>0.15357395612172683</v>
          </cell>
          <cell r="K18">
            <v>0.181210415200563</v>
          </cell>
          <cell r="L18">
            <v>0.20750293083235638</v>
          </cell>
          <cell r="M18">
            <v>0.25504782146652499</v>
          </cell>
          <cell r="N18">
            <v>0.24274193548387096</v>
          </cell>
          <cell r="O18">
            <v>0.25680337293982369</v>
          </cell>
          <cell r="P18">
            <v>0.27155465037338766</v>
          </cell>
          <cell r="Q18">
            <v>0.27007299270072993</v>
          </cell>
          <cell r="R18">
            <v>0.25032981530343007</v>
          </cell>
          <cell r="S18">
            <v>0.26011387473778841</v>
          </cell>
          <cell r="T18">
            <v>0.2598956735194845</v>
          </cell>
          <cell r="U18">
            <v>0.25116414435389989</v>
          </cell>
          <cell r="V18">
            <v>0.246588693957115</v>
          </cell>
          <cell r="W18">
            <v>0.27677677237472098</v>
          </cell>
          <cell r="X18">
            <v>0.27277408287982685</v>
          </cell>
          <cell r="Y18">
            <v>0.29123479690200382</v>
          </cell>
          <cell r="Z18">
            <v>0.28234156924550774</v>
          </cell>
          <cell r="AA18">
            <v>0.29133830908348951</v>
          </cell>
          <cell r="AB18">
            <v>0.29312730078777238</v>
          </cell>
          <cell r="AC18">
            <v>0.30162656426460749</v>
          </cell>
          <cell r="AD18">
            <v>0.28315858499099256</v>
          </cell>
          <cell r="AE18">
            <v>0.28979961492928019</v>
          </cell>
          <cell r="AF18">
            <v>0.29006580113614178</v>
          </cell>
          <cell r="AG18">
            <v>0.29650472849630771</v>
          </cell>
          <cell r="AH18">
            <v>0.28172001025377891</v>
          </cell>
          <cell r="AI18">
            <v>0.28898544609917071</v>
          </cell>
          <cell r="AJ18">
            <v>0.2903136398184295</v>
          </cell>
          <cell r="AK18">
            <v>0.29801037236229461</v>
          </cell>
          <cell r="AM18">
            <v>0.2071621101270697</v>
          </cell>
          <cell r="AN18">
            <v>0.20042107725597988</v>
          </cell>
          <cell r="AO18">
            <v>0.19909502262443438</v>
          </cell>
          <cell r="AP18">
            <v>0.26151832460732982</v>
          </cell>
          <cell r="AQ18">
            <v>0.25543478260869568</v>
          </cell>
          <cell r="AR18">
            <v>0.27046247696585896</v>
          </cell>
          <cell r="AS18">
            <v>0.29253574132107496</v>
          </cell>
          <cell r="AT18">
            <v>0.28990979095560049</v>
          </cell>
          <cell r="AU18">
            <v>0.29013775488372967</v>
          </cell>
        </row>
        <row r="20">
          <cell r="A20" t="str">
            <v xml:space="preserve">    Selling, G&amp;A</v>
          </cell>
          <cell r="F20">
            <v>599.80200000000002</v>
          </cell>
          <cell r="G20">
            <v>540.80200000000002</v>
          </cell>
          <cell r="H20">
            <v>517</v>
          </cell>
          <cell r="I20">
            <v>463.726</v>
          </cell>
          <cell r="J20">
            <v>360</v>
          </cell>
          <cell r="K20">
            <v>335</v>
          </cell>
          <cell r="L20">
            <v>306</v>
          </cell>
          <cell r="M20">
            <v>386</v>
          </cell>
          <cell r="N20">
            <v>348</v>
          </cell>
          <cell r="O20">
            <v>363</v>
          </cell>
          <cell r="P20">
            <v>362</v>
          </cell>
          <cell r="Q20">
            <v>426</v>
          </cell>
          <cell r="R20">
            <v>396</v>
          </cell>
          <cell r="S20">
            <v>428</v>
          </cell>
          <cell r="T20">
            <v>407</v>
          </cell>
          <cell r="U20">
            <v>428</v>
          </cell>
          <cell r="V20">
            <v>405</v>
          </cell>
          <cell r="W20">
            <v>394.93286329436108</v>
          </cell>
          <cell r="X20">
            <v>350.0268767008032</v>
          </cell>
          <cell r="Y20">
            <v>339.75823592501359</v>
          </cell>
          <cell r="Z20">
            <v>386.52358052000892</v>
          </cell>
          <cell r="AA20">
            <v>397.59632385453637</v>
          </cell>
          <cell r="AB20">
            <v>408.38231369994753</v>
          </cell>
          <cell r="AC20">
            <v>429.82264536973395</v>
          </cell>
          <cell r="AD20">
            <v>333.70708283883954</v>
          </cell>
          <cell r="AE20">
            <v>325.14318956614608</v>
          </cell>
          <cell r="AF20">
            <v>320.88434646938106</v>
          </cell>
          <cell r="AG20">
            <v>324.43564497780085</v>
          </cell>
          <cell r="AH20">
            <v>288.67202447192722</v>
          </cell>
          <cell r="AI20">
            <v>300.74971155919212</v>
          </cell>
          <cell r="AJ20">
            <v>317.79560893729121</v>
          </cell>
          <cell r="AK20">
            <v>344.64163711843042</v>
          </cell>
          <cell r="AM20">
            <v>2654</v>
          </cell>
          <cell r="AN20">
            <v>2121.33</v>
          </cell>
          <cell r="AO20">
            <v>1387</v>
          </cell>
          <cell r="AP20">
            <v>1499</v>
          </cell>
          <cell r="AQ20">
            <v>1659</v>
          </cell>
          <cell r="AR20">
            <v>1489.7179759201781</v>
          </cell>
          <cell r="AS20">
            <v>1622.3248634442266</v>
          </cell>
          <cell r="AT20">
            <v>1304.1702638521674</v>
          </cell>
          <cell r="AU20">
            <v>1251.858982086841</v>
          </cell>
        </row>
        <row r="21">
          <cell r="A21" t="str">
            <v xml:space="preserve">    R &amp; D expense</v>
          </cell>
          <cell r="F21">
            <v>606.19799999999998</v>
          </cell>
          <cell r="G21">
            <v>597.19799999999998</v>
          </cell>
          <cell r="H21">
            <v>565.31200000000001</v>
          </cell>
          <cell r="I21">
            <v>543.274</v>
          </cell>
          <cell r="J21">
            <v>423</v>
          </cell>
          <cell r="K21">
            <v>372</v>
          </cell>
          <cell r="L21">
            <v>364</v>
          </cell>
          <cell r="M21">
            <v>380</v>
          </cell>
          <cell r="N21">
            <v>355</v>
          </cell>
          <cell r="O21">
            <v>358</v>
          </cell>
          <cell r="P21">
            <v>358</v>
          </cell>
          <cell r="Q21">
            <v>353</v>
          </cell>
          <cell r="R21">
            <v>342</v>
          </cell>
          <cell r="S21">
            <v>381</v>
          </cell>
          <cell r="T21">
            <v>378</v>
          </cell>
          <cell r="U21">
            <v>370</v>
          </cell>
          <cell r="V21">
            <v>348</v>
          </cell>
          <cell r="W21">
            <v>351.56406755876532</v>
          </cell>
          <cell r="X21">
            <v>325.08638671475092</v>
          </cell>
          <cell r="Y21">
            <v>293.71623199125008</v>
          </cell>
          <cell r="Z21">
            <v>332.12396548385954</v>
          </cell>
          <cell r="AA21">
            <v>353.93504530041668</v>
          </cell>
          <cell r="AB21">
            <v>379.28381960339107</v>
          </cell>
          <cell r="AC21">
            <v>371.57565137103165</v>
          </cell>
          <cell r="AD21">
            <v>286.74090080966954</v>
          </cell>
          <cell r="AE21">
            <v>289.43821314182622</v>
          </cell>
          <cell r="AF21">
            <v>298.02035126640305</v>
          </cell>
          <cell r="AG21">
            <v>280.47006692006147</v>
          </cell>
          <cell r="AH21">
            <v>248.04410991661894</v>
          </cell>
          <cell r="AI21">
            <v>267.72345818703781</v>
          </cell>
          <cell r="AJ21">
            <v>295.15169576976922</v>
          </cell>
          <cell r="AK21">
            <v>297.93786386406367</v>
          </cell>
          <cell r="AM21">
            <v>2498</v>
          </cell>
          <cell r="AN21">
            <v>2311.982</v>
          </cell>
          <cell r="AO21">
            <v>1539</v>
          </cell>
          <cell r="AP21">
            <v>1424</v>
          </cell>
          <cell r="AQ21">
            <v>1471</v>
          </cell>
          <cell r="AR21">
            <v>1318.3666862647665</v>
          </cell>
          <cell r="AS21">
            <v>1436.9184817586988</v>
          </cell>
          <cell r="AT21">
            <v>1154.6695321379602</v>
          </cell>
          <cell r="AU21">
            <v>1108.8571277374897</v>
          </cell>
        </row>
        <row r="22">
          <cell r="A22" t="str">
            <v xml:space="preserve">    Amort of Intang &amp; IPR&amp;D</v>
          </cell>
          <cell r="AN22">
            <v>0</v>
          </cell>
          <cell r="AO22">
            <v>0</v>
          </cell>
          <cell r="AP22">
            <v>0</v>
          </cell>
          <cell r="AQ22">
            <v>0</v>
          </cell>
          <cell r="AR22">
            <v>0</v>
          </cell>
          <cell r="AS22">
            <v>0</v>
          </cell>
          <cell r="AT22">
            <v>0</v>
          </cell>
          <cell r="AU22">
            <v>0</v>
          </cell>
        </row>
        <row r="23">
          <cell r="A23" t="str">
            <v xml:space="preserve">    Other charges/(benefits)</v>
          </cell>
          <cell r="F23">
            <v>0</v>
          </cell>
          <cell r="G23">
            <v>0</v>
          </cell>
          <cell r="H23">
            <v>1</v>
          </cell>
          <cell r="I23">
            <v>-8</v>
          </cell>
          <cell r="J23">
            <v>0</v>
          </cell>
          <cell r="K23">
            <v>0</v>
          </cell>
          <cell r="L23">
            <v>0</v>
          </cell>
          <cell r="M23">
            <v>0</v>
          </cell>
          <cell r="N23">
            <v>0</v>
          </cell>
          <cell r="O23">
            <v>0</v>
          </cell>
          <cell r="P23">
            <v>0</v>
          </cell>
          <cell r="Q23">
            <v>0</v>
          </cell>
          <cell r="R23">
            <v>1</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M23">
            <v>0</v>
          </cell>
          <cell r="AN23">
            <v>-7</v>
          </cell>
          <cell r="AO23">
            <v>0</v>
          </cell>
          <cell r="AP23">
            <v>0</v>
          </cell>
          <cell r="AQ23">
            <v>1</v>
          </cell>
          <cell r="AR23">
            <v>0</v>
          </cell>
          <cell r="AS23">
            <v>0</v>
          </cell>
          <cell r="AT23">
            <v>0</v>
          </cell>
          <cell r="AU23">
            <v>0</v>
          </cell>
        </row>
        <row r="24">
          <cell r="A24" t="str">
            <v>Total Op Expenses</v>
          </cell>
          <cell r="F24">
            <v>1206</v>
          </cell>
          <cell r="G24">
            <v>1138</v>
          </cell>
          <cell r="H24">
            <v>1083.3119999999999</v>
          </cell>
          <cell r="I24">
            <v>999</v>
          </cell>
          <cell r="J24">
            <v>783</v>
          </cell>
          <cell r="K24">
            <v>707</v>
          </cell>
          <cell r="L24">
            <v>670</v>
          </cell>
          <cell r="M24">
            <v>766</v>
          </cell>
          <cell r="N24">
            <v>703</v>
          </cell>
          <cell r="O24">
            <v>721</v>
          </cell>
          <cell r="P24">
            <v>720</v>
          </cell>
          <cell r="Q24">
            <v>779</v>
          </cell>
          <cell r="R24">
            <v>739</v>
          </cell>
          <cell r="S24">
            <v>809</v>
          </cell>
          <cell r="T24">
            <v>785</v>
          </cell>
          <cell r="U24">
            <v>798</v>
          </cell>
          <cell r="V24">
            <v>753</v>
          </cell>
          <cell r="W24">
            <v>746.4969308531264</v>
          </cell>
          <cell r="X24">
            <v>675.11326341555412</v>
          </cell>
          <cell r="Y24">
            <v>633.47446791626373</v>
          </cell>
          <cell r="Z24">
            <v>718.64754600386846</v>
          </cell>
          <cell r="AA24">
            <v>751.53136915495304</v>
          </cell>
          <cell r="AB24">
            <v>787.6661333033386</v>
          </cell>
          <cell r="AC24">
            <v>801.39829674076566</v>
          </cell>
          <cell r="AD24">
            <v>620.44798364850908</v>
          </cell>
          <cell r="AE24">
            <v>614.5814027079723</v>
          </cell>
          <cell r="AF24">
            <v>618.90469773578411</v>
          </cell>
          <cell r="AG24">
            <v>604.90571189786237</v>
          </cell>
          <cell r="AH24">
            <v>536.71613438854615</v>
          </cell>
          <cell r="AI24">
            <v>568.47316974622993</v>
          </cell>
          <cell r="AJ24">
            <v>612.94730470706043</v>
          </cell>
          <cell r="AK24">
            <v>642.5795009824941</v>
          </cell>
          <cell r="AM24">
            <v>5152</v>
          </cell>
          <cell r="AN24">
            <v>4426.3119999999999</v>
          </cell>
          <cell r="AO24">
            <v>2926</v>
          </cell>
          <cell r="AP24">
            <v>2923</v>
          </cell>
          <cell r="AQ24">
            <v>3131</v>
          </cell>
          <cell r="AR24">
            <v>2808.0846621849446</v>
          </cell>
          <cell r="AS24">
            <v>3059.2433452029254</v>
          </cell>
          <cell r="AT24">
            <v>2458.8397959901276</v>
          </cell>
          <cell r="AU24">
            <v>2360.7161098243305</v>
          </cell>
        </row>
        <row r="26">
          <cell r="A26" t="str">
            <v>Operating Income</v>
          </cell>
          <cell r="F26">
            <v>-260</v>
          </cell>
          <cell r="G26">
            <v>-194</v>
          </cell>
          <cell r="H26">
            <v>-201.3119999999999</v>
          </cell>
          <cell r="I26">
            <v>-344</v>
          </cell>
          <cell r="J26">
            <v>-349</v>
          </cell>
          <cell r="K26">
            <v>-192</v>
          </cell>
          <cell r="L26">
            <v>-139</v>
          </cell>
          <cell r="M26">
            <v>-46</v>
          </cell>
          <cell r="N26">
            <v>-101</v>
          </cell>
          <cell r="O26">
            <v>-51</v>
          </cell>
          <cell r="P26">
            <v>80</v>
          </cell>
          <cell r="Q26">
            <v>146</v>
          </cell>
          <cell r="R26">
            <v>20</v>
          </cell>
          <cell r="S26">
            <v>59</v>
          </cell>
          <cell r="T26">
            <v>62</v>
          </cell>
          <cell r="U26">
            <v>65</v>
          </cell>
          <cell r="V26">
            <v>6</v>
          </cell>
          <cell r="W26">
            <v>33.822278271778956</v>
          </cell>
          <cell r="X26">
            <v>27.28</v>
          </cell>
          <cell r="Y26">
            <v>63.74494321847228</v>
          </cell>
          <cell r="Z26">
            <v>-13.325763051049719</v>
          </cell>
          <cell r="AA26">
            <v>16.548462028269157</v>
          </cell>
          <cell r="AB26">
            <v>31.760717666511411</v>
          </cell>
          <cell r="AC26">
            <v>93.426649158742748</v>
          </cell>
          <cell r="AD26">
            <v>1.7182079545840736</v>
          </cell>
          <cell r="AE26">
            <v>29.01502271242299</v>
          </cell>
          <cell r="AF26">
            <v>28.665206516970386</v>
          </cell>
          <cell r="AG26">
            <v>57.364106023535321</v>
          </cell>
          <cell r="AH26">
            <v>13.862630780613145</v>
          </cell>
          <cell r="AI26">
            <v>33.181366429009977</v>
          </cell>
          <cell r="AJ26">
            <v>29.274986155251661</v>
          </cell>
          <cell r="AK26">
            <v>56.250156559892773</v>
          </cell>
          <cell r="AM26">
            <v>-310</v>
          </cell>
          <cell r="AN26">
            <v>-999.3119999999999</v>
          </cell>
          <cell r="AO26">
            <v>-726</v>
          </cell>
          <cell r="AP26">
            <v>74</v>
          </cell>
          <cell r="AQ26">
            <v>206</v>
          </cell>
          <cell r="AR26">
            <v>130.84722149024992</v>
          </cell>
          <cell r="AS26">
            <v>128.41006580247358</v>
          </cell>
          <cell r="AT26">
            <v>116.76254320751286</v>
          </cell>
          <cell r="AU26">
            <v>132.56913992476802</v>
          </cell>
        </row>
        <row r="27">
          <cell r="A27" t="str">
            <v xml:space="preserve">     Operating Margin</v>
          </cell>
          <cell r="F27">
            <v>-5.8061634658329614E-2</v>
          </cell>
          <cell r="G27">
            <v>-4.0945546644153653E-2</v>
          </cell>
          <cell r="H27">
            <v>-4.7046506193035735E-2</v>
          </cell>
          <cell r="I27">
            <v>-9.5449500554938962E-2</v>
          </cell>
          <cell r="J27">
            <v>-0.12349610757254069</v>
          </cell>
          <cell r="K27">
            <v>-6.755805770584096E-2</v>
          </cell>
          <cell r="L27">
            <v>-5.4318093005080108E-2</v>
          </cell>
          <cell r="M27">
            <v>-1.6294721927027984E-2</v>
          </cell>
          <cell r="N27">
            <v>-4.0725806451612903E-2</v>
          </cell>
          <cell r="O27">
            <v>-1.9547719432732848E-2</v>
          </cell>
          <cell r="P27">
            <v>2.7155465037338764E-2</v>
          </cell>
          <cell r="Q27">
            <v>4.2627737226277371E-2</v>
          </cell>
          <cell r="R27">
            <v>6.5963060686015833E-3</v>
          </cell>
          <cell r="S27">
            <v>1.7680551393467185E-2</v>
          </cell>
          <cell r="T27">
            <v>1.9024240564590365E-2</v>
          </cell>
          <cell r="U27">
            <v>1.8917345750873109E-2</v>
          </cell>
          <cell r="V27">
            <v>1.9493177387914229E-3</v>
          </cell>
          <cell r="W27">
            <v>1.199665586205528E-2</v>
          </cell>
          <cell r="X27">
            <v>1.0594174757281553E-2</v>
          </cell>
          <cell r="Y27">
            <v>2.6626834100254196E-2</v>
          </cell>
          <cell r="Z27">
            <v>-5.3343267458377409E-3</v>
          </cell>
          <cell r="AA27">
            <v>6.2769529279544274E-3</v>
          </cell>
          <cell r="AB27">
            <v>1.1361518639092724E-2</v>
          </cell>
          <cell r="AC27">
            <v>3.1492147515153376E-2</v>
          </cell>
          <cell r="AD27">
            <v>7.8198613120828266E-4</v>
          </cell>
          <cell r="AE27">
            <v>1.3064930253041828E-2</v>
          </cell>
          <cell r="AF27">
            <v>1.283999771835073E-2</v>
          </cell>
          <cell r="AG27">
            <v>2.5682475966254063E-2</v>
          </cell>
          <cell r="AH27">
            <v>7.0932275865357814E-3</v>
          </cell>
          <cell r="AI27">
            <v>1.5937604394417118E-2</v>
          </cell>
          <cell r="AJ27">
            <v>1.323362316644869E-2</v>
          </cell>
          <cell r="AK27">
            <v>2.3987433734284899E-2</v>
          </cell>
          <cell r="AM27">
            <v>-1.3263166901980919E-2</v>
          </cell>
          <cell r="AN27">
            <v>-5.8442715948301062E-2</v>
          </cell>
          <cell r="AO27">
            <v>-6.5701357466063343E-2</v>
          </cell>
          <cell r="AP27">
            <v>6.4572425828970329E-3</v>
          </cell>
          <cell r="AQ27">
            <v>1.5768524188609922E-2</v>
          </cell>
          <cell r="AR27">
            <v>1.2041539249320186E-2</v>
          </cell>
          <cell r="AS27">
            <v>1.1784384608101613E-2</v>
          </cell>
          <cell r="AT27">
            <v>1.3142791485148117E-2</v>
          </cell>
          <cell r="AU27">
            <v>1.5426759785511827E-2</v>
          </cell>
        </row>
        <row r="28">
          <cell r="A28" t="str">
            <v xml:space="preserve">     Depreciation</v>
          </cell>
          <cell r="J28">
            <v>42</v>
          </cell>
          <cell r="K28">
            <v>40</v>
          </cell>
          <cell r="L28">
            <v>37</v>
          </cell>
          <cell r="M28">
            <v>35</v>
          </cell>
          <cell r="N28">
            <v>36</v>
          </cell>
          <cell r="O28">
            <v>48</v>
          </cell>
          <cell r="P28">
            <v>44</v>
          </cell>
          <cell r="Q28">
            <v>47</v>
          </cell>
          <cell r="R28">
            <v>38</v>
          </cell>
          <cell r="S28">
            <v>40</v>
          </cell>
          <cell r="T28">
            <v>42</v>
          </cell>
          <cell r="U28">
            <v>42</v>
          </cell>
          <cell r="V28">
            <v>38</v>
          </cell>
          <cell r="W28">
            <v>36.849878934624698</v>
          </cell>
          <cell r="X28">
            <v>36.54517181299849</v>
          </cell>
          <cell r="Y28">
            <v>36.133982400383637</v>
          </cell>
          <cell r="Z28">
            <v>35.652440788715062</v>
          </cell>
          <cell r="AA28">
            <v>35.244399519860671</v>
          </cell>
          <cell r="AB28">
            <v>34.923328615110314</v>
          </cell>
          <cell r="AC28">
            <v>34.695491206999634</v>
          </cell>
          <cell r="AD28">
            <v>34.562576674501891</v>
          </cell>
          <cell r="AE28">
            <v>34.056271884884488</v>
          </cell>
          <cell r="AF28">
            <v>33.584898168844973</v>
          </cell>
          <cell r="AG28">
            <v>33.140961246410932</v>
          </cell>
          <cell r="AH28">
            <v>32.717988290411185</v>
          </cell>
          <cell r="AI28">
            <v>32.17674379405674</v>
          </cell>
          <cell r="AJ28">
            <v>31.723338711253739</v>
          </cell>
          <cell r="AK28">
            <v>31.355017165741891</v>
          </cell>
          <cell r="AM28">
            <v>186</v>
          </cell>
          <cell r="AN28">
            <v>163</v>
          </cell>
          <cell r="AO28">
            <v>154</v>
          </cell>
          <cell r="AP28">
            <v>175</v>
          </cell>
          <cell r="AQ28">
            <v>162</v>
          </cell>
          <cell r="AR28">
            <v>147.52903314800682</v>
          </cell>
          <cell r="AS28">
            <v>140.51566013068569</v>
          </cell>
          <cell r="AT28">
            <v>135.34470797464229</v>
          </cell>
          <cell r="AU28">
            <v>127.97308796146356</v>
          </cell>
        </row>
        <row r="29">
          <cell r="A29" t="str">
            <v>EBITDA</v>
          </cell>
          <cell r="J29">
            <v>-307</v>
          </cell>
          <cell r="K29">
            <v>-152</v>
          </cell>
          <cell r="L29">
            <v>-102</v>
          </cell>
          <cell r="M29">
            <v>-11</v>
          </cell>
          <cell r="N29">
            <v>-65</v>
          </cell>
          <cell r="O29">
            <v>-3</v>
          </cell>
          <cell r="P29">
            <v>124</v>
          </cell>
          <cell r="Q29">
            <v>193</v>
          </cell>
          <cell r="R29">
            <v>58</v>
          </cell>
          <cell r="S29">
            <v>99</v>
          </cell>
          <cell r="T29">
            <v>104</v>
          </cell>
          <cell r="U29">
            <v>107</v>
          </cell>
          <cell r="V29">
            <v>44</v>
          </cell>
          <cell r="W29">
            <v>70.672157206403654</v>
          </cell>
          <cell r="X29">
            <v>63.825171812998491</v>
          </cell>
          <cell r="Y29">
            <v>99.878925618855916</v>
          </cell>
          <cell r="Z29">
            <v>22.326677737665342</v>
          </cell>
          <cell r="AA29">
            <v>51.792861548129828</v>
          </cell>
          <cell r="AB29">
            <v>66.684046281621733</v>
          </cell>
          <cell r="AC29">
            <v>128.12214036574238</v>
          </cell>
          <cell r="AD29">
            <v>36.280784629085964</v>
          </cell>
          <cell r="AE29">
            <v>63.071294597307478</v>
          </cell>
          <cell r="AF29">
            <v>62.250104685815359</v>
          </cell>
          <cell r="AG29">
            <v>90.505067269946252</v>
          </cell>
          <cell r="AH29">
            <v>46.58061907102433</v>
          </cell>
          <cell r="AI29">
            <v>65.358110223066717</v>
          </cell>
          <cell r="AJ29">
            <v>60.998324866505399</v>
          </cell>
          <cell r="AK29">
            <v>87.605173725634671</v>
          </cell>
          <cell r="AM29">
            <v>-124</v>
          </cell>
          <cell r="AN29">
            <v>-836.3119999999999</v>
          </cell>
          <cell r="AO29">
            <v>-572</v>
          </cell>
          <cell r="AP29">
            <v>249</v>
          </cell>
          <cell r="AQ29">
            <v>368</v>
          </cell>
          <cell r="AR29">
            <v>278.37625463825674</v>
          </cell>
          <cell r="AS29">
            <v>268.92572593315924</v>
          </cell>
          <cell r="AT29">
            <v>252.10725118215515</v>
          </cell>
          <cell r="AU29">
            <v>260.54222788623156</v>
          </cell>
        </row>
        <row r="30">
          <cell r="A30" t="str">
            <v xml:space="preserve">     EBITDA Margin</v>
          </cell>
          <cell r="J30">
            <v>-0.10863411181882519</v>
          </cell>
          <cell r="K30">
            <v>-5.3483462350457422E-2</v>
          </cell>
          <cell r="L30">
            <v>-3.9859320046893319E-2</v>
          </cell>
          <cell r="M30">
            <v>-3.8965639390719092E-3</v>
          </cell>
          <cell r="N30">
            <v>-2.620967741935484E-2</v>
          </cell>
          <cell r="O30">
            <v>-1.1498658489842851E-3</v>
          </cell>
          <cell r="P30">
            <v>4.2090970807875085E-2</v>
          </cell>
          <cell r="Q30">
            <v>5.6350364963503652E-2</v>
          </cell>
          <cell r="R30">
            <v>1.912928759894459E-2</v>
          </cell>
          <cell r="S30">
            <v>2.9667365897512735E-2</v>
          </cell>
          <cell r="T30">
            <v>3.1911629334151578E-2</v>
          </cell>
          <cell r="U30">
            <v>3.1140861466821886E-2</v>
          </cell>
          <cell r="V30">
            <v>1.4294996751137101E-2</v>
          </cell>
          <cell r="W30">
            <v>2.506719216906559E-2</v>
          </cell>
          <cell r="X30">
            <v>2.478647449048485E-2</v>
          </cell>
          <cell r="Y30">
            <v>4.1720322401891101E-2</v>
          </cell>
          <cell r="Z30">
            <v>8.9374089682876766E-3</v>
          </cell>
          <cell r="AA30">
            <v>1.9645411965553812E-2</v>
          </cell>
          <cell r="AB30">
            <v>2.3854373906595207E-2</v>
          </cell>
          <cell r="AC30">
            <v>4.3187263812699529E-2</v>
          </cell>
          <cell r="AD30">
            <v>1.6512012026022566E-2</v>
          </cell>
          <cell r="AE30">
            <v>2.8399842145567754E-2</v>
          </cell>
          <cell r="AF30">
            <v>2.7883671504678211E-2</v>
          </cell>
          <cell r="AG30">
            <v>4.052001113781762E-2</v>
          </cell>
          <cell r="AH30">
            <v>2.3834359972609079E-2</v>
          </cell>
          <cell r="AI30">
            <v>3.1392670549915805E-2</v>
          </cell>
          <cell r="AJ30">
            <v>2.7574012871843481E-2</v>
          </cell>
          <cell r="AK30">
            <v>3.7358532456468314E-2</v>
          </cell>
          <cell r="AM30">
            <v>-5.3052667607923669E-3</v>
          </cell>
          <cell r="AN30">
            <v>-4.8909994736534297E-2</v>
          </cell>
          <cell r="AO30">
            <v>-5.1764705882352942E-2</v>
          </cell>
          <cell r="AP30">
            <v>2.1727748691099478E-2</v>
          </cell>
          <cell r="AQ30">
            <v>2.8169014084507043E-2</v>
          </cell>
          <cell r="AR30">
            <v>2.5618263484143599E-2</v>
          </cell>
          <cell r="AS30">
            <v>2.4679717790069285E-2</v>
          </cell>
          <cell r="AT30">
            <v>2.8377191376281467E-2</v>
          </cell>
          <cell r="AU30">
            <v>3.0318687787096683E-2</v>
          </cell>
        </row>
        <row r="32">
          <cell r="A32" t="str">
            <v xml:space="preserve">    Interest (expense) income net</v>
          </cell>
          <cell r="F32" t="str">
            <v>ND</v>
          </cell>
          <cell r="G32" t="str">
            <v>ND</v>
          </cell>
          <cell r="H32" t="str">
            <v>ND</v>
          </cell>
          <cell r="I32" t="str">
            <v>ND</v>
          </cell>
          <cell r="J32">
            <v>-11</v>
          </cell>
          <cell r="K32">
            <v>-6</v>
          </cell>
          <cell r="L32">
            <v>-17</v>
          </cell>
          <cell r="M32">
            <v>-7</v>
          </cell>
          <cell r="N32">
            <v>-11</v>
          </cell>
          <cell r="O32">
            <v>-18</v>
          </cell>
          <cell r="P32">
            <v>-11</v>
          </cell>
          <cell r="Q32">
            <v>-12</v>
          </cell>
          <cell r="R32">
            <v>2</v>
          </cell>
          <cell r="S32">
            <v>1</v>
          </cell>
          <cell r="T32">
            <v>7</v>
          </cell>
          <cell r="U32">
            <v>0</v>
          </cell>
          <cell r="V32">
            <v>3</v>
          </cell>
          <cell r="W32">
            <v>4.2288447898028192</v>
          </cell>
          <cell r="X32">
            <v>4.1851451973682829</v>
          </cell>
          <cell r="Y32">
            <v>4.175510727698418</v>
          </cell>
          <cell r="Z32">
            <v>4.1582792518288851</v>
          </cell>
          <cell r="AA32">
            <v>4.1276793125036502</v>
          </cell>
          <cell r="AB32">
            <v>4.1278175402723738</v>
          </cell>
          <cell r="AC32">
            <v>4.1616517990556918</v>
          </cell>
          <cell r="AD32">
            <v>4.1604749859864123</v>
          </cell>
          <cell r="AE32">
            <v>4.1229067402570552</v>
          </cell>
          <cell r="AF32">
            <v>4.1105763159315067</v>
          </cell>
          <cell r="AG32">
            <v>4.1205131228027936</v>
          </cell>
          <cell r="AH32">
            <v>4.1158948059706351</v>
          </cell>
          <cell r="AI32">
            <v>4.0942628813610185</v>
          </cell>
          <cell r="AJ32">
            <v>4.0930461032459684</v>
          </cell>
          <cell r="AK32">
            <v>4.1129008920425942</v>
          </cell>
          <cell r="AM32">
            <v>32</v>
          </cell>
          <cell r="AN32">
            <v>28</v>
          </cell>
          <cell r="AO32">
            <v>-41</v>
          </cell>
          <cell r="AP32">
            <v>-52</v>
          </cell>
          <cell r="AQ32">
            <v>10</v>
          </cell>
          <cell r="AR32">
            <v>15.589500714869521</v>
          </cell>
          <cell r="AS32">
            <v>16.575427903660604</v>
          </cell>
          <cell r="AT32">
            <v>16.514471164977767</v>
          </cell>
          <cell r="AU32">
            <v>16.416104682620215</v>
          </cell>
        </row>
        <row r="33">
          <cell r="A33" t="str">
            <v xml:space="preserve">  Other income (expense)</v>
          </cell>
          <cell r="F33" t="str">
            <v>ND</v>
          </cell>
          <cell r="G33" t="str">
            <v>ND</v>
          </cell>
          <cell r="H33" t="str">
            <v>ND</v>
          </cell>
          <cell r="I33" t="str">
            <v>ND</v>
          </cell>
          <cell r="J33">
            <v>-14</v>
          </cell>
          <cell r="K33">
            <v>-8</v>
          </cell>
          <cell r="L33">
            <v>-19</v>
          </cell>
          <cell r="M33">
            <v>-12</v>
          </cell>
          <cell r="N33">
            <v>-16</v>
          </cell>
          <cell r="O33">
            <v>-6</v>
          </cell>
          <cell r="P33">
            <v>-2</v>
          </cell>
          <cell r="Q33">
            <v>-4</v>
          </cell>
          <cell r="R33">
            <v>-17</v>
          </cell>
          <cell r="S33">
            <v>5</v>
          </cell>
          <cell r="T33">
            <v>-4</v>
          </cell>
          <cell r="U33">
            <v>0</v>
          </cell>
          <cell r="V33">
            <v>-2</v>
          </cell>
          <cell r="W33">
            <v>-14.228844789802819</v>
          </cell>
          <cell r="X33">
            <v>-14.185145197368282</v>
          </cell>
          <cell r="Y33">
            <v>-14.175510727698418</v>
          </cell>
          <cell r="Z33">
            <v>-14.158279251828885</v>
          </cell>
          <cell r="AA33">
            <v>-14.12767931250365</v>
          </cell>
          <cell r="AB33">
            <v>-14.127817540272375</v>
          </cell>
          <cell r="AC33">
            <v>-14.161651799055692</v>
          </cell>
          <cell r="AD33">
            <v>-14.160474985986411</v>
          </cell>
          <cell r="AE33">
            <v>-14.122906740257054</v>
          </cell>
          <cell r="AF33">
            <v>-14.110576315931507</v>
          </cell>
          <cell r="AG33">
            <v>-14.120513122802794</v>
          </cell>
          <cell r="AH33">
            <v>-14.115894805970635</v>
          </cell>
          <cell r="AI33">
            <v>-14.094262881361018</v>
          </cell>
          <cell r="AJ33">
            <v>-14.093046103245968</v>
          </cell>
          <cell r="AK33">
            <v>-14.112900892042594</v>
          </cell>
          <cell r="AM33">
            <v>20</v>
          </cell>
          <cell r="AN33">
            <v>75</v>
          </cell>
          <cell r="AO33">
            <v>-53</v>
          </cell>
          <cell r="AP33">
            <v>-28</v>
          </cell>
          <cell r="AQ33">
            <v>-16</v>
          </cell>
          <cell r="AR33">
            <v>-44.589500714869523</v>
          </cell>
          <cell r="AS33">
            <v>-56.575427903660596</v>
          </cell>
          <cell r="AT33">
            <v>-56.514471164977763</v>
          </cell>
          <cell r="AU33">
            <v>-56.416104682620215</v>
          </cell>
        </row>
        <row r="34">
          <cell r="A34" t="str">
            <v>Earnings Before Taxes</v>
          </cell>
          <cell r="F34" t="str">
            <v>ND</v>
          </cell>
          <cell r="G34" t="str">
            <v>ND</v>
          </cell>
          <cell r="H34" t="str">
            <v>ND</v>
          </cell>
          <cell r="I34" t="str">
            <v>ND</v>
          </cell>
          <cell r="J34">
            <v>-374</v>
          </cell>
          <cell r="K34">
            <v>-206</v>
          </cell>
          <cell r="L34">
            <v>-175</v>
          </cell>
          <cell r="M34">
            <v>-65</v>
          </cell>
          <cell r="N34">
            <v>-128</v>
          </cell>
          <cell r="O34">
            <v>-75</v>
          </cell>
          <cell r="P34">
            <v>67</v>
          </cell>
          <cell r="Q34">
            <v>130</v>
          </cell>
          <cell r="R34">
            <v>5</v>
          </cell>
          <cell r="S34">
            <v>65</v>
          </cell>
          <cell r="T34">
            <v>65</v>
          </cell>
          <cell r="U34">
            <v>65</v>
          </cell>
          <cell r="V34">
            <v>7</v>
          </cell>
          <cell r="W34">
            <v>23.822278271778956</v>
          </cell>
          <cell r="X34">
            <v>17.28</v>
          </cell>
          <cell r="Y34">
            <v>53.74494321847228</v>
          </cell>
          <cell r="Z34">
            <v>-23.325763051049719</v>
          </cell>
          <cell r="AA34">
            <v>6.5484620282691584</v>
          </cell>
          <cell r="AB34">
            <v>21.760717666511411</v>
          </cell>
          <cell r="AC34">
            <v>83.426649158742748</v>
          </cell>
          <cell r="AD34">
            <v>-8.2817920454159264</v>
          </cell>
          <cell r="AE34">
            <v>19.015022712422994</v>
          </cell>
          <cell r="AF34">
            <v>18.66520651697039</v>
          </cell>
          <cell r="AG34">
            <v>47.364106023535314</v>
          </cell>
          <cell r="AH34">
            <v>3.8626307806131432</v>
          </cell>
          <cell r="AI34">
            <v>23.181366429009977</v>
          </cell>
          <cell r="AJ34">
            <v>19.274986155251661</v>
          </cell>
          <cell r="AK34">
            <v>46.250156559892773</v>
          </cell>
          <cell r="AM34">
            <v>-258</v>
          </cell>
          <cell r="AN34">
            <v>-896.3119999999999</v>
          </cell>
          <cell r="AO34">
            <v>-820</v>
          </cell>
          <cell r="AP34">
            <v>-6</v>
          </cell>
          <cell r="AQ34">
            <v>200</v>
          </cell>
          <cell r="AR34">
            <v>101.84722149024992</v>
          </cell>
          <cell r="AS34">
            <v>88.410065802473582</v>
          </cell>
          <cell r="AT34">
            <v>76.762543207512877</v>
          </cell>
          <cell r="AU34">
            <v>92.569139924768024</v>
          </cell>
        </row>
        <row r="36">
          <cell r="A36" t="str">
            <v xml:space="preserve">    Effective Tax Rate</v>
          </cell>
          <cell r="F36" t="str">
            <v>ND</v>
          </cell>
          <cell r="G36" t="str">
            <v>ND</v>
          </cell>
          <cell r="H36" t="str">
            <v>ND</v>
          </cell>
          <cell r="I36" t="str">
            <v>ND</v>
          </cell>
          <cell r="J36">
            <v>-4.8128342245989303E-2</v>
          </cell>
          <cell r="K36">
            <v>-4.3689320388349516E-2</v>
          </cell>
          <cell r="L36">
            <v>-5.7142857142857141E-2</v>
          </cell>
          <cell r="M36">
            <v>-6.1538461538461542E-2</v>
          </cell>
          <cell r="N36">
            <v>-0.1015625</v>
          </cell>
          <cell r="O36">
            <v>-0.2</v>
          </cell>
          <cell r="P36">
            <v>0.44776119402985076</v>
          </cell>
          <cell r="Q36">
            <v>0.16923076923076924</v>
          </cell>
          <cell r="R36">
            <v>6</v>
          </cell>
          <cell r="S36">
            <v>0.6</v>
          </cell>
          <cell r="T36">
            <v>0.46153846153846156</v>
          </cell>
          <cell r="U36">
            <v>6.1538461538461542E-2</v>
          </cell>
          <cell r="V36">
            <v>2.4285714285714284</v>
          </cell>
          <cell r="W36">
            <v>0.3</v>
          </cell>
          <cell r="X36">
            <v>0.3</v>
          </cell>
          <cell r="Y36">
            <v>0.3</v>
          </cell>
          <cell r="Z36">
            <v>0.3</v>
          </cell>
          <cell r="AA36">
            <v>0.3</v>
          </cell>
          <cell r="AB36">
            <v>0.3</v>
          </cell>
          <cell r="AC36">
            <v>0.3</v>
          </cell>
          <cell r="AD36">
            <v>0.3</v>
          </cell>
          <cell r="AE36">
            <v>0.3</v>
          </cell>
          <cell r="AF36">
            <v>0.3</v>
          </cell>
          <cell r="AG36">
            <v>0.3</v>
          </cell>
          <cell r="AH36">
            <v>0.3</v>
          </cell>
          <cell r="AI36">
            <v>0.3</v>
          </cell>
          <cell r="AJ36">
            <v>0.3</v>
          </cell>
          <cell r="AK36">
            <v>0.3</v>
          </cell>
          <cell r="AM36">
            <v>1.6705426356589148</v>
          </cell>
          <cell r="AN36">
            <v>-1.154731834450504</v>
          </cell>
          <cell r="AO36">
            <v>-0.05</v>
          </cell>
          <cell r="AP36">
            <v>-13.333333333333334</v>
          </cell>
          <cell r="AQ36">
            <v>0.51500000000000001</v>
          </cell>
          <cell r="AR36">
            <v>0.4462975600313927</v>
          </cell>
          <cell r="AS36">
            <v>0.30000000000000004</v>
          </cell>
          <cell r="AT36">
            <v>0.29999999999999954</v>
          </cell>
          <cell r="AU36">
            <v>0.29999999999999843</v>
          </cell>
        </row>
        <row r="37">
          <cell r="A37" t="str">
            <v>Income Tax Provision</v>
          </cell>
          <cell r="F37" t="str">
            <v>ND</v>
          </cell>
          <cell r="G37" t="str">
            <v>ND</v>
          </cell>
          <cell r="H37" t="str">
            <v>ND</v>
          </cell>
          <cell r="I37" t="str">
            <v>ND</v>
          </cell>
          <cell r="J37">
            <v>18</v>
          </cell>
          <cell r="K37">
            <v>9</v>
          </cell>
          <cell r="L37">
            <v>10</v>
          </cell>
          <cell r="M37">
            <v>4</v>
          </cell>
          <cell r="N37">
            <v>13</v>
          </cell>
          <cell r="O37">
            <v>15</v>
          </cell>
          <cell r="P37">
            <v>30</v>
          </cell>
          <cell r="Q37">
            <v>22</v>
          </cell>
          <cell r="R37">
            <v>30</v>
          </cell>
          <cell r="S37">
            <v>39</v>
          </cell>
          <cell r="T37">
            <v>30</v>
          </cell>
          <cell r="U37">
            <v>4</v>
          </cell>
          <cell r="V37">
            <v>17</v>
          </cell>
          <cell r="W37">
            <v>7.1466834815336862</v>
          </cell>
          <cell r="X37">
            <v>5.1840000000000002</v>
          </cell>
          <cell r="Y37">
            <v>16.123482965541683</v>
          </cell>
          <cell r="Z37">
            <v>-6.9977289153149158</v>
          </cell>
          <cell r="AA37">
            <v>1.9645386084807475</v>
          </cell>
          <cell r="AB37">
            <v>6.5282152999534233</v>
          </cell>
          <cell r="AC37">
            <v>25.027994747622824</v>
          </cell>
          <cell r="AD37">
            <v>-2.4845376136247777</v>
          </cell>
          <cell r="AE37">
            <v>5.7045068137268977</v>
          </cell>
          <cell r="AF37">
            <v>5.5995619550911169</v>
          </cell>
          <cell r="AG37">
            <v>14.209231807060593</v>
          </cell>
          <cell r="AH37">
            <v>1.158789234183943</v>
          </cell>
          <cell r="AI37">
            <v>6.9544099287029928</v>
          </cell>
          <cell r="AJ37">
            <v>5.7824958465754976</v>
          </cell>
          <cell r="AK37">
            <v>13.875046967967831</v>
          </cell>
          <cell r="AM37">
            <v>-431</v>
          </cell>
          <cell r="AN37">
            <v>1035</v>
          </cell>
          <cell r="AO37">
            <v>41</v>
          </cell>
          <cell r="AP37">
            <v>80</v>
          </cell>
          <cell r="AQ37">
            <v>103</v>
          </cell>
          <cell r="AR37">
            <v>45.454166447075366</v>
          </cell>
          <cell r="AS37">
            <v>26.523019740742079</v>
          </cell>
          <cell r="AT37">
            <v>23.028762962253829</v>
          </cell>
          <cell r="AU37">
            <v>27.770741977430262</v>
          </cell>
        </row>
        <row r="39">
          <cell r="A39" t="str">
            <v>Earnings to noncontrolling interest</v>
          </cell>
          <cell r="F39" t="str">
            <v>ND</v>
          </cell>
          <cell r="G39" t="str">
            <v>ND</v>
          </cell>
          <cell r="H39" t="str">
            <v>ND</v>
          </cell>
          <cell r="I39" t="str">
            <v>ND</v>
          </cell>
          <cell r="J39">
            <v>3</v>
          </cell>
          <cell r="K39">
            <v>1</v>
          </cell>
          <cell r="L39">
            <v>2</v>
          </cell>
          <cell r="M39">
            <v>1</v>
          </cell>
          <cell r="N39">
            <v>1</v>
          </cell>
          <cell r="O39">
            <v>-3</v>
          </cell>
          <cell r="P39">
            <v>-1</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M39">
            <v>8</v>
          </cell>
          <cell r="AN39">
            <v>-3</v>
          </cell>
          <cell r="AO39">
            <v>7</v>
          </cell>
          <cell r="AP39">
            <v>-3</v>
          </cell>
          <cell r="AQ39">
            <v>0</v>
          </cell>
          <cell r="AR39">
            <v>0</v>
          </cell>
          <cell r="AS39">
            <v>0</v>
          </cell>
          <cell r="AT39">
            <v>0</v>
          </cell>
          <cell r="AU39">
            <v>0</v>
          </cell>
        </row>
        <row r="41">
          <cell r="A41" t="str">
            <v>Net Income, ex. stock comp/amort</v>
          </cell>
          <cell r="F41" t="str">
            <v>ND</v>
          </cell>
          <cell r="G41" t="str">
            <v>ND</v>
          </cell>
          <cell r="H41" t="str">
            <v>ND</v>
          </cell>
          <cell r="I41" t="str">
            <v>ND</v>
          </cell>
          <cell r="J41">
            <v>-395</v>
          </cell>
          <cell r="K41">
            <v>-216</v>
          </cell>
          <cell r="L41">
            <v>-187</v>
          </cell>
          <cell r="M41">
            <v>-70</v>
          </cell>
          <cell r="N41">
            <v>-142</v>
          </cell>
          <cell r="O41">
            <v>-87</v>
          </cell>
          <cell r="P41">
            <v>38</v>
          </cell>
          <cell r="Q41">
            <v>108</v>
          </cell>
          <cell r="R41">
            <v>-25</v>
          </cell>
          <cell r="S41">
            <v>26</v>
          </cell>
          <cell r="T41">
            <v>35</v>
          </cell>
          <cell r="U41">
            <v>61</v>
          </cell>
          <cell r="V41">
            <v>-10</v>
          </cell>
          <cell r="W41">
            <v>16.67559479024527</v>
          </cell>
          <cell r="X41">
            <v>12.096</v>
          </cell>
          <cell r="Y41">
            <v>37.621460252930596</v>
          </cell>
          <cell r="Z41">
            <v>-16.328034135734804</v>
          </cell>
          <cell r="AA41">
            <v>4.5839234197884107</v>
          </cell>
          <cell r="AB41">
            <v>15.232502366557988</v>
          </cell>
          <cell r="AC41">
            <v>58.398654411119921</v>
          </cell>
          <cell r="AD41">
            <v>-5.7972544317911492</v>
          </cell>
          <cell r="AE41">
            <v>13.310515898696096</v>
          </cell>
          <cell r="AF41">
            <v>13.065644561879273</v>
          </cell>
          <cell r="AG41">
            <v>33.154874216474724</v>
          </cell>
          <cell r="AH41">
            <v>2.7038415464292003</v>
          </cell>
          <cell r="AI41">
            <v>16.226956500306983</v>
          </cell>
          <cell r="AJ41">
            <v>13.492490308676164</v>
          </cell>
          <cell r="AK41">
            <v>32.375109591924939</v>
          </cell>
          <cell r="AM41">
            <v>165</v>
          </cell>
          <cell r="AN41">
            <v>-1928.3119999999999</v>
          </cell>
          <cell r="AO41">
            <v>-868</v>
          </cell>
          <cell r="AP41">
            <v>-83</v>
          </cell>
          <cell r="AQ41">
            <v>97</v>
          </cell>
          <cell r="AR41">
            <v>56.393055043174556</v>
          </cell>
          <cell r="AS41">
            <v>61.887046061731503</v>
          </cell>
          <cell r="AT41">
            <v>53.733780245259048</v>
          </cell>
          <cell r="AU41">
            <v>64.798397947337762</v>
          </cell>
        </row>
        <row r="42">
          <cell r="A42" t="str">
            <v xml:space="preserve">    AT Stock option comp expense</v>
          </cell>
          <cell r="F42">
            <v>41</v>
          </cell>
          <cell r="G42">
            <v>41</v>
          </cell>
          <cell r="H42">
            <v>31</v>
          </cell>
          <cell r="I42">
            <v>35</v>
          </cell>
          <cell r="J42">
            <v>41</v>
          </cell>
          <cell r="K42">
            <v>42</v>
          </cell>
          <cell r="L42">
            <v>43</v>
          </cell>
          <cell r="M42">
            <v>40</v>
          </cell>
          <cell r="N42">
            <v>38</v>
          </cell>
          <cell r="O42">
            <v>40</v>
          </cell>
          <cell r="P42">
            <v>42</v>
          </cell>
          <cell r="Q42">
            <v>43</v>
          </cell>
          <cell r="R42">
            <v>40</v>
          </cell>
          <cell r="S42">
            <v>46</v>
          </cell>
          <cell r="T42">
            <v>34</v>
          </cell>
          <cell r="U42">
            <v>36</v>
          </cell>
          <cell r="V42">
            <v>48</v>
          </cell>
          <cell r="W42">
            <v>48</v>
          </cell>
          <cell r="X42">
            <v>48</v>
          </cell>
          <cell r="Y42">
            <v>48</v>
          </cell>
          <cell r="Z42">
            <v>48</v>
          </cell>
          <cell r="AA42">
            <v>48</v>
          </cell>
          <cell r="AB42">
            <v>48</v>
          </cell>
          <cell r="AC42">
            <v>48</v>
          </cell>
          <cell r="AD42">
            <v>48</v>
          </cell>
          <cell r="AE42">
            <v>48</v>
          </cell>
          <cell r="AF42">
            <v>48</v>
          </cell>
          <cell r="AG42">
            <v>48</v>
          </cell>
          <cell r="AH42">
            <v>48</v>
          </cell>
          <cell r="AI42">
            <v>48</v>
          </cell>
          <cell r="AJ42">
            <v>48</v>
          </cell>
          <cell r="AK42">
            <v>48</v>
          </cell>
          <cell r="AM42">
            <v>166</v>
          </cell>
          <cell r="AN42">
            <v>148</v>
          </cell>
          <cell r="AO42">
            <v>166</v>
          </cell>
          <cell r="AP42">
            <v>163</v>
          </cell>
          <cell r="AQ42">
            <v>156</v>
          </cell>
          <cell r="AR42">
            <v>192</v>
          </cell>
          <cell r="AS42">
            <v>192</v>
          </cell>
          <cell r="AT42">
            <v>192</v>
          </cell>
          <cell r="AU42">
            <v>192</v>
          </cell>
        </row>
        <row r="43">
          <cell r="A43" t="str">
            <v xml:space="preserve">    AT Intangible Amortization</v>
          </cell>
          <cell r="F43">
            <v>17</v>
          </cell>
          <cell r="G43">
            <v>16</v>
          </cell>
          <cell r="H43">
            <v>16</v>
          </cell>
          <cell r="I43">
            <v>15</v>
          </cell>
          <cell r="J43">
            <v>15</v>
          </cell>
          <cell r="K43">
            <v>14</v>
          </cell>
          <cell r="L43">
            <v>14</v>
          </cell>
          <cell r="M43">
            <v>14</v>
          </cell>
          <cell r="N43">
            <v>13</v>
          </cell>
          <cell r="O43">
            <v>14</v>
          </cell>
          <cell r="P43">
            <v>14</v>
          </cell>
          <cell r="Q43">
            <v>14</v>
          </cell>
          <cell r="R43">
            <v>16</v>
          </cell>
          <cell r="S43">
            <v>16</v>
          </cell>
          <cell r="T43">
            <v>15</v>
          </cell>
          <cell r="U43">
            <v>12</v>
          </cell>
          <cell r="V43">
            <v>11</v>
          </cell>
          <cell r="W43">
            <v>11</v>
          </cell>
          <cell r="X43">
            <v>11</v>
          </cell>
          <cell r="Y43">
            <v>11</v>
          </cell>
          <cell r="Z43">
            <v>11</v>
          </cell>
          <cell r="AA43">
            <v>11</v>
          </cell>
          <cell r="AB43">
            <v>11</v>
          </cell>
          <cell r="AC43">
            <v>11</v>
          </cell>
          <cell r="AD43">
            <v>11</v>
          </cell>
          <cell r="AE43">
            <v>11</v>
          </cell>
          <cell r="AF43">
            <v>11</v>
          </cell>
          <cell r="AG43">
            <v>11</v>
          </cell>
          <cell r="AH43">
            <v>11</v>
          </cell>
          <cell r="AI43">
            <v>11</v>
          </cell>
          <cell r="AJ43">
            <v>11</v>
          </cell>
          <cell r="AK43">
            <v>11</v>
          </cell>
          <cell r="AM43">
            <v>88</v>
          </cell>
          <cell r="AN43">
            <v>64</v>
          </cell>
          <cell r="AO43">
            <v>57</v>
          </cell>
          <cell r="AP43">
            <v>55</v>
          </cell>
          <cell r="AQ43">
            <v>59</v>
          </cell>
          <cell r="AR43">
            <v>44</v>
          </cell>
          <cell r="AS43">
            <v>44</v>
          </cell>
          <cell r="AT43">
            <v>44</v>
          </cell>
          <cell r="AU43">
            <v>44</v>
          </cell>
        </row>
        <row r="44">
          <cell r="A44" t="str">
            <v>Net Income</v>
          </cell>
          <cell r="F44" t="str">
            <v>ND</v>
          </cell>
          <cell r="G44" t="str">
            <v>ND</v>
          </cell>
          <cell r="H44" t="str">
            <v>ND</v>
          </cell>
          <cell r="I44" t="str">
            <v>ND</v>
          </cell>
          <cell r="J44">
            <v>-451</v>
          </cell>
          <cell r="K44">
            <v>-272</v>
          </cell>
          <cell r="L44">
            <v>-244</v>
          </cell>
          <cell r="M44">
            <v>-124</v>
          </cell>
          <cell r="N44">
            <v>-193</v>
          </cell>
          <cell r="O44">
            <v>-141</v>
          </cell>
          <cell r="P44">
            <v>-18</v>
          </cell>
          <cell r="Q44">
            <v>51</v>
          </cell>
          <cell r="R44">
            <v>-81</v>
          </cell>
          <cell r="S44">
            <v>-36</v>
          </cell>
          <cell r="T44">
            <v>-14</v>
          </cell>
          <cell r="U44">
            <v>13</v>
          </cell>
          <cell r="V44">
            <v>-69</v>
          </cell>
          <cell r="W44">
            <v>-42.32440520975473</v>
          </cell>
          <cell r="X44">
            <v>-46.903999999999996</v>
          </cell>
          <cell r="Y44">
            <v>-21.378539747069404</v>
          </cell>
          <cell r="Z44">
            <v>-75.328034135734811</v>
          </cell>
          <cell r="AA44">
            <v>-54.416076580211588</v>
          </cell>
          <cell r="AB44">
            <v>-43.767497633442012</v>
          </cell>
          <cell r="AC44">
            <v>-0.60134558888007916</v>
          </cell>
          <cell r="AD44">
            <v>-64.797254431791146</v>
          </cell>
          <cell r="AE44">
            <v>-45.689484101303904</v>
          </cell>
          <cell r="AF44">
            <v>-45.934355438120726</v>
          </cell>
          <cell r="AG44">
            <v>-25.845125783525276</v>
          </cell>
          <cell r="AH44">
            <v>-56.296158453570797</v>
          </cell>
          <cell r="AI44">
            <v>-42.773043499693017</v>
          </cell>
          <cell r="AJ44">
            <v>-45.507509691323833</v>
          </cell>
          <cell r="AK44">
            <v>-26.624890408075061</v>
          </cell>
          <cell r="AM44">
            <v>-89</v>
          </cell>
          <cell r="AN44">
            <v>-2140.3119999999999</v>
          </cell>
          <cell r="AO44">
            <v>-1091</v>
          </cell>
          <cell r="AP44">
            <v>-301</v>
          </cell>
          <cell r="AQ44">
            <v>-118</v>
          </cell>
          <cell r="AR44">
            <v>-179.60694495682543</v>
          </cell>
          <cell r="AS44">
            <v>-174.1129539382685</v>
          </cell>
          <cell r="AT44">
            <v>-182.26621975474094</v>
          </cell>
          <cell r="AU44">
            <v>-171.20160205266222</v>
          </cell>
        </row>
        <row r="46">
          <cell r="A46" t="str">
            <v>EPS - Diluted, ex. stock comp/amort.</v>
          </cell>
          <cell r="F46" t="str">
            <v>ND</v>
          </cell>
          <cell r="G46" t="str">
            <v>ND</v>
          </cell>
          <cell r="H46" t="str">
            <v>ND</v>
          </cell>
          <cell r="I46" t="str">
            <v>ND</v>
          </cell>
          <cell r="J46">
            <v>-1.3435374149659864</v>
          </cell>
          <cell r="K46">
            <v>-0.73469387755102045</v>
          </cell>
          <cell r="L46">
            <v>-0.63605442176870752</v>
          </cell>
          <cell r="M46">
            <v>-0.23809523809523808</v>
          </cell>
          <cell r="N46">
            <v>-0.48299319727891155</v>
          </cell>
          <cell r="O46">
            <v>-0.29591836734693877</v>
          </cell>
          <cell r="P46">
            <v>0.12925170068027211</v>
          </cell>
          <cell r="Q46">
            <v>0.36697247706422015</v>
          </cell>
          <cell r="R46">
            <v>-8.483203257550051E-2</v>
          </cell>
          <cell r="S46">
            <v>8.7897227856659904E-2</v>
          </cell>
          <cell r="T46">
            <v>0.1175680214981525</v>
          </cell>
          <cell r="U46">
            <v>0.20319786808794138</v>
          </cell>
          <cell r="V46">
            <v>-3.3068783068783074E-2</v>
          </cell>
          <cell r="W46">
            <v>5.5089073592562439E-2</v>
          </cell>
          <cell r="X46">
            <v>3.9920119840199768E-2</v>
          </cell>
          <cell r="Y46">
            <v>0.1240371072264625</v>
          </cell>
          <cell r="Z46">
            <v>-5.3779381460129345E-2</v>
          </cell>
          <cell r="AA46">
            <v>1.5082911380369532E-2</v>
          </cell>
          <cell r="AB46">
            <v>5.0070854443795235E-2</v>
          </cell>
          <cell r="AC46">
            <v>0.19177081382048763</v>
          </cell>
          <cell r="AD46">
            <v>-1.9018136255735285E-2</v>
          </cell>
          <cell r="AE46">
            <v>4.3622083462829947E-2</v>
          </cell>
          <cell r="AF46">
            <v>4.277679848407883E-2</v>
          </cell>
          <cell r="AG46">
            <v>0.10844030877178085</v>
          </cell>
          <cell r="AH46">
            <v>8.8346738326498617E-3</v>
          </cell>
          <cell r="AI46">
            <v>5.2967841815516808E-2</v>
          </cell>
          <cell r="AJ46">
            <v>4.3998031190606621E-2</v>
          </cell>
          <cell r="AK46">
            <v>0.1054674141693626</v>
          </cell>
          <cell r="AM46">
            <v>0.5680534486653972</v>
          </cell>
          <cell r="AN46">
            <v>-6.8113412736083365</v>
          </cell>
          <cell r="AO46">
            <v>-2.9523809523809526</v>
          </cell>
          <cell r="AP46">
            <v>-0.28224092493411546</v>
          </cell>
          <cell r="AQ46">
            <v>0.3264893975092561</v>
          </cell>
          <cell r="AR46">
            <v>0.18620547591496853</v>
          </cell>
          <cell r="AS46">
            <v>0.2035308609481532</v>
          </cell>
          <cell r="AT46">
            <v>0.17601172563169001</v>
          </cell>
          <cell r="AU46">
            <v>0.21140836365388679</v>
          </cell>
        </row>
        <row r="47">
          <cell r="A47" t="str">
            <v>Per share impact stock comp/amort</v>
          </cell>
          <cell r="F47" t="str">
            <v>ND</v>
          </cell>
          <cell r="G47" t="str">
            <v>ND</v>
          </cell>
          <cell r="H47" t="str">
            <v>ND</v>
          </cell>
          <cell r="I47" t="str">
            <v>ND</v>
          </cell>
          <cell r="J47">
            <v>-0.19047619047619047</v>
          </cell>
          <cell r="K47">
            <v>-0.19047619047619047</v>
          </cell>
          <cell r="L47">
            <v>-0.19387755102040816</v>
          </cell>
          <cell r="M47">
            <v>-0.18367346938775514</v>
          </cell>
          <cell r="N47">
            <v>-0.17346938775510201</v>
          </cell>
          <cell r="O47">
            <v>-0.18367346938775508</v>
          </cell>
          <cell r="P47">
            <v>-0.19047619047619047</v>
          </cell>
          <cell r="Q47">
            <v>-0.19367991845056062</v>
          </cell>
          <cell r="R47">
            <v>-0.19002375296912113</v>
          </cell>
          <cell r="S47">
            <v>-0.20960108181203516</v>
          </cell>
          <cell r="T47">
            <v>-0.1645952300974135</v>
          </cell>
          <cell r="U47">
            <v>-0.15989340439706862</v>
          </cell>
          <cell r="V47">
            <v>-0.19510582010582012</v>
          </cell>
          <cell r="W47">
            <v>-0.19491090919662352</v>
          </cell>
          <cell r="X47">
            <v>-0.19471619300361989</v>
          </cell>
          <cell r="Y47">
            <v>-0.19452167133228759</v>
          </cell>
          <cell r="Z47">
            <v>-0.19432734398829937</v>
          </cell>
          <cell r="AA47">
            <v>-0.19413321077752188</v>
          </cell>
          <cell r="AB47">
            <v>-0.19393927150601586</v>
          </cell>
          <cell r="AC47">
            <v>-0.19374552598003586</v>
          </cell>
          <cell r="AD47">
            <v>-0.19355197400602983</v>
          </cell>
          <cell r="AE47">
            <v>-0.19335861539063923</v>
          </cell>
          <cell r="AF47">
            <v>-0.19316544994069856</v>
          </cell>
          <cell r="AG47">
            <v>-0.19297247746323531</v>
          </cell>
          <cell r="AH47">
            <v>-0.19277969776546985</v>
          </cell>
          <cell r="AI47">
            <v>-0.19258711065481507</v>
          </cell>
          <cell r="AJ47">
            <v>-0.19239471593887619</v>
          </cell>
          <cell r="AK47">
            <v>-0.19220251342545078</v>
          </cell>
          <cell r="AM47">
            <v>-0.87445803612733863</v>
          </cell>
          <cell r="AN47">
            <v>-0.7488437296479864</v>
          </cell>
          <cell r="AO47">
            <v>-0.75850340136054406</v>
          </cell>
          <cell r="AP47">
            <v>-0.74130748958599002</v>
          </cell>
          <cell r="AQ47">
            <v>-0.7236620666442275</v>
          </cell>
          <cell r="AR47">
            <v>-0.77925362054403047</v>
          </cell>
          <cell r="AS47">
            <v>-0.77614438304021804</v>
          </cell>
          <cell r="AT47">
            <v>-0.77304755145612192</v>
          </cell>
          <cell r="AU47">
            <v>-0.76996307629187477</v>
          </cell>
        </row>
        <row r="48">
          <cell r="A48" t="str">
            <v xml:space="preserve">EPS - Diluted </v>
          </cell>
          <cell r="F48" t="str">
            <v>ND</v>
          </cell>
          <cell r="G48" t="str">
            <v>ND</v>
          </cell>
          <cell r="H48" t="str">
            <v>ND</v>
          </cell>
          <cell r="I48" t="str">
            <v>ND</v>
          </cell>
          <cell r="J48">
            <v>-1.5340136054421769</v>
          </cell>
          <cell r="K48">
            <v>-0.92517006802721091</v>
          </cell>
          <cell r="L48">
            <v>-0.82993197278911568</v>
          </cell>
          <cell r="M48">
            <v>-0.42176870748299322</v>
          </cell>
          <cell r="N48">
            <v>-0.65646258503401356</v>
          </cell>
          <cell r="O48">
            <v>-0.47959183673469385</v>
          </cell>
          <cell r="P48">
            <v>-6.1224489795918366E-2</v>
          </cell>
          <cell r="Q48">
            <v>0.17329255861365953</v>
          </cell>
          <cell r="R48">
            <v>-0.27485578554462164</v>
          </cell>
          <cell r="S48">
            <v>-0.12170385395537525</v>
          </cell>
          <cell r="T48">
            <v>-4.7027208599261003E-2</v>
          </cell>
          <cell r="U48">
            <v>4.3304463690872756E-2</v>
          </cell>
          <cell r="V48">
            <v>-0.2281746031746032</v>
          </cell>
          <cell r="W48">
            <v>-0.13982183560406108</v>
          </cell>
          <cell r="X48">
            <v>-0.15479607316342012</v>
          </cell>
          <cell r="Y48">
            <v>-7.0484564105825112E-2</v>
          </cell>
          <cell r="Z48">
            <v>-0.24810672544842871</v>
          </cell>
          <cell r="AA48">
            <v>-0.17905029939715233</v>
          </cell>
          <cell r="AB48">
            <v>-0.14386841706222064</v>
          </cell>
          <cell r="AC48">
            <v>-1.9747121595482262E-3</v>
          </cell>
          <cell r="AD48">
            <v>-0.21257011026176512</v>
          </cell>
          <cell r="AE48">
            <v>-0.14973653192780928</v>
          </cell>
          <cell r="AF48">
            <v>-0.15038865145661973</v>
          </cell>
          <cell r="AG48">
            <v>-8.4532168691454468E-2</v>
          </cell>
          <cell r="AH48">
            <v>-0.18394502393282</v>
          </cell>
          <cell r="AI48">
            <v>-0.13961926883929826</v>
          </cell>
          <cell r="AJ48">
            <v>-0.14839668474826959</v>
          </cell>
          <cell r="AK48">
            <v>-8.6735099256088175E-2</v>
          </cell>
          <cell r="AM48">
            <v>-0.30640458746194149</v>
          </cell>
          <cell r="AN48">
            <v>-7.5601850032563229</v>
          </cell>
          <cell r="AO48">
            <v>-3.7108843537414966</v>
          </cell>
          <cell r="AP48">
            <v>-1.0235484145201055</v>
          </cell>
          <cell r="AQ48">
            <v>-0.39717266913497135</v>
          </cell>
          <cell r="AR48">
            <v>-0.59304814462906197</v>
          </cell>
          <cell r="AS48">
            <v>-0.57261352209206484</v>
          </cell>
          <cell r="AT48">
            <v>-0.59703582582443193</v>
          </cell>
          <cell r="AU48">
            <v>-0.55855471263798795</v>
          </cell>
        </row>
        <row r="50">
          <cell r="A50" t="str">
            <v>Share Outstanding - Basic</v>
          </cell>
          <cell r="F50">
            <v>282.125</v>
          </cell>
          <cell r="G50">
            <v>282.82499999999999</v>
          </cell>
          <cell r="H50">
            <v>283.23750000000001</v>
          </cell>
          <cell r="I50">
            <v>284.22500000000002</v>
          </cell>
          <cell r="J50">
            <v>294</v>
          </cell>
          <cell r="K50">
            <v>294</v>
          </cell>
          <cell r="L50">
            <v>294</v>
          </cell>
          <cell r="M50">
            <v>294</v>
          </cell>
          <cell r="N50">
            <v>294</v>
          </cell>
          <cell r="O50">
            <v>294</v>
          </cell>
          <cell r="P50">
            <v>294</v>
          </cell>
          <cell r="Q50">
            <v>294.3</v>
          </cell>
          <cell r="R50">
            <v>294.7</v>
          </cell>
          <cell r="S50">
            <v>295.8</v>
          </cell>
          <cell r="T50">
            <v>297.7</v>
          </cell>
          <cell r="U50">
            <v>300.2</v>
          </cell>
          <cell r="V50">
            <v>302.39999999999998</v>
          </cell>
          <cell r="W50">
            <v>302.70239999999995</v>
          </cell>
          <cell r="X50">
            <v>303.00510239999994</v>
          </cell>
          <cell r="Y50">
            <v>303.30810750239993</v>
          </cell>
          <cell r="Z50">
            <v>303.61141560990228</v>
          </cell>
          <cell r="AA50">
            <v>303.91502702551213</v>
          </cell>
          <cell r="AB50">
            <v>304.21894205253761</v>
          </cell>
          <cell r="AC50">
            <v>304.52316099459011</v>
          </cell>
          <cell r="AD50">
            <v>304.82768415558468</v>
          </cell>
          <cell r="AE50">
            <v>305.13251183974023</v>
          </cell>
          <cell r="AF50">
            <v>305.43764435157993</v>
          </cell>
          <cell r="AG50">
            <v>305.7430819959315</v>
          </cell>
          <cell r="AH50">
            <v>306.0488250779274</v>
          </cell>
          <cell r="AI50">
            <v>306.35487390300528</v>
          </cell>
          <cell r="AJ50">
            <v>306.66122877690827</v>
          </cell>
          <cell r="AK50">
            <v>306.96789000568515</v>
          </cell>
          <cell r="AM50">
            <v>289.08749999999998</v>
          </cell>
          <cell r="AN50">
            <v>283.10312499999998</v>
          </cell>
          <cell r="AO50">
            <v>294</v>
          </cell>
          <cell r="AP50">
            <v>294.07499999999999</v>
          </cell>
          <cell r="AQ50">
            <v>297.10000000000002</v>
          </cell>
          <cell r="AR50">
            <v>302.85390247559997</v>
          </cell>
          <cell r="AS50">
            <v>304.06713642063556</v>
          </cell>
          <cell r="AT50">
            <v>305.28523058570909</v>
          </cell>
          <cell r="AU50">
            <v>306.50820444088151</v>
          </cell>
        </row>
        <row r="51">
          <cell r="A51" t="str">
            <v>Share Outstanding - Diluted</v>
          </cell>
          <cell r="F51">
            <v>282.125</v>
          </cell>
          <cell r="G51">
            <v>282.82499999999999</v>
          </cell>
          <cell r="H51">
            <v>283.23750000000001</v>
          </cell>
          <cell r="I51">
            <v>284.22500000000002</v>
          </cell>
          <cell r="J51">
            <v>294</v>
          </cell>
          <cell r="K51">
            <v>294</v>
          </cell>
          <cell r="L51">
            <v>294</v>
          </cell>
          <cell r="M51">
            <v>294</v>
          </cell>
          <cell r="N51">
            <v>294</v>
          </cell>
          <cell r="O51">
            <v>294</v>
          </cell>
          <cell r="P51">
            <v>294</v>
          </cell>
          <cell r="Q51">
            <v>294.3</v>
          </cell>
          <cell r="R51">
            <v>294.7</v>
          </cell>
          <cell r="S51">
            <v>295.8</v>
          </cell>
          <cell r="T51">
            <v>297.7</v>
          </cell>
          <cell r="U51">
            <v>300.2</v>
          </cell>
          <cell r="V51">
            <v>302.39999999999998</v>
          </cell>
          <cell r="W51">
            <v>302.70239999999995</v>
          </cell>
          <cell r="X51">
            <v>303.00510239999994</v>
          </cell>
          <cell r="Y51">
            <v>303.30810750239993</v>
          </cell>
          <cell r="Z51">
            <v>303.61141560990228</v>
          </cell>
          <cell r="AA51">
            <v>303.91502702551213</v>
          </cell>
          <cell r="AB51">
            <v>304.21894205253761</v>
          </cell>
          <cell r="AC51">
            <v>304.52316099459011</v>
          </cell>
          <cell r="AD51">
            <v>304.82768415558468</v>
          </cell>
          <cell r="AE51">
            <v>305.13251183974023</v>
          </cell>
          <cell r="AF51">
            <v>305.43764435157993</v>
          </cell>
          <cell r="AG51">
            <v>305.7430819959315</v>
          </cell>
          <cell r="AH51">
            <v>306.0488250779274</v>
          </cell>
          <cell r="AI51">
            <v>306.35487390300528</v>
          </cell>
          <cell r="AJ51">
            <v>306.66122877690827</v>
          </cell>
          <cell r="AK51">
            <v>306.96789000568515</v>
          </cell>
          <cell r="AM51">
            <v>290.46562499999999</v>
          </cell>
          <cell r="AN51">
            <v>283.10312499999998</v>
          </cell>
          <cell r="AO51">
            <v>294</v>
          </cell>
          <cell r="AP51">
            <v>294.07499999999999</v>
          </cell>
          <cell r="AQ51">
            <v>297.10000000000002</v>
          </cell>
          <cell r="AR51">
            <v>302.85390247559997</v>
          </cell>
          <cell r="AS51">
            <v>304.06713642063556</v>
          </cell>
          <cell r="AT51">
            <v>305.28523058570909</v>
          </cell>
          <cell r="AU51">
            <v>306.50820444088151</v>
          </cell>
        </row>
        <row r="53">
          <cell r="A53" t="str">
            <v>Unlevered EPS</v>
          </cell>
          <cell r="J53">
            <v>-1.2442067736185383</v>
          </cell>
          <cell r="K53">
            <v>-0.68159302555973844</v>
          </cell>
          <cell r="L53">
            <v>-0.49980563654033044</v>
          </cell>
          <cell r="M53">
            <v>-0.16609105180533751</v>
          </cell>
          <cell r="N53">
            <v>-0.37842793367346939</v>
          </cell>
          <cell r="O53">
            <v>-0.20816326530612245</v>
          </cell>
          <cell r="P53">
            <v>0.15026906284902022</v>
          </cell>
          <cell r="Q53">
            <v>0.4121383203952011</v>
          </cell>
          <cell r="R53">
            <v>-0.33932813030200204</v>
          </cell>
          <cell r="S53">
            <v>7.9783637592968221E-2</v>
          </cell>
          <cell r="T53">
            <v>0.11214180512131468</v>
          </cell>
          <cell r="U53">
            <v>0.20319786808794138</v>
          </cell>
          <cell r="V53">
            <v>-2.8344671201814053E-2</v>
          </cell>
          <cell r="W53">
            <v>7.8214096717585557E-2</v>
          </cell>
          <cell r="X53">
            <v>6.3022041044019081E-2</v>
          </cell>
          <cell r="Y53">
            <v>0.14711594958792035</v>
          </cell>
          <cell r="Z53">
            <v>-3.0723594885246369E-2</v>
          </cell>
          <cell r="AA53">
            <v>3.8115665201431441E-2</v>
          </cell>
          <cell r="AB53">
            <v>7.3080598520780166E-2</v>
          </cell>
          <cell r="AC53">
            <v>0.2147575711401529</v>
          </cell>
          <cell r="AD53">
            <v>3.9456572704038512E-3</v>
          </cell>
          <cell r="AE53">
            <v>6.6562936136295603E-2</v>
          </cell>
          <cell r="AF53">
            <v>6.5694733222805751E-2</v>
          </cell>
          <cell r="AG53">
            <v>0.13133534847080877</v>
          </cell>
          <cell r="AH53">
            <v>3.1706841364146289E-2</v>
          </cell>
          <cell r="AI53">
            <v>7.5817160028799957E-2</v>
          </cell>
          <cell r="AJ53">
            <v>6.6824522912168199E-2</v>
          </cell>
          <cell r="AK53">
            <v>0.12827110220289067</v>
          </cell>
          <cell r="AM53">
            <v>0.71563792464001064</v>
          </cell>
          <cell r="AN53">
            <v>-7.6058834707260905</v>
          </cell>
          <cell r="AO53">
            <v>-2.592857142857143</v>
          </cell>
          <cell r="AP53">
            <v>3.606789651166086</v>
          </cell>
          <cell r="AQ53">
            <v>0.33628407943453381</v>
          </cell>
          <cell r="AR53">
            <v>0.23922566362869066</v>
          </cell>
          <cell r="AS53">
            <v>0.29561578774953495</v>
          </cell>
          <cell r="AT53">
            <v>0.26772923173665364</v>
          </cell>
          <cell r="AU53">
            <v>0.30275991507834671</v>
          </cell>
        </row>
        <row r="54">
          <cell r="A54" t="str">
            <v>Consensus Estimates</v>
          </cell>
        </row>
        <row r="55">
          <cell r="A55" t="str">
            <v>Revenue</v>
          </cell>
          <cell r="T55">
            <v>3955</v>
          </cell>
          <cell r="U55">
            <v>3955</v>
          </cell>
          <cell r="V55">
            <v>3339.2</v>
          </cell>
          <cell r="W55">
            <v>3524.29</v>
          </cell>
          <cell r="X55">
            <v>3769.28</v>
          </cell>
          <cell r="Y55">
            <v>4209.04</v>
          </cell>
          <cell r="AQ55">
            <v>3955</v>
          </cell>
          <cell r="AR55">
            <v>3955</v>
          </cell>
        </row>
        <row r="56">
          <cell r="A56" t="str">
            <v>EPS</v>
          </cell>
          <cell r="T56">
            <v>0.12</v>
          </cell>
          <cell r="U56">
            <v>0.42</v>
          </cell>
          <cell r="V56">
            <v>0.21</v>
          </cell>
          <cell r="W56">
            <v>0.28999999999999998</v>
          </cell>
          <cell r="X56">
            <v>0.4</v>
          </cell>
          <cell r="Y56">
            <v>0.61</v>
          </cell>
          <cell r="AQ56">
            <v>0.14000000000000001</v>
          </cell>
          <cell r="AR56">
            <v>0.26</v>
          </cell>
        </row>
        <row r="59">
          <cell r="A59" t="str">
            <v>Growth Analysis</v>
          </cell>
        </row>
        <row r="60">
          <cell r="A60" t="str">
            <v>Q/Q Revenue Growth</v>
          </cell>
          <cell r="G60">
            <v>5.8061634658329586E-2</v>
          </cell>
          <cell r="H60">
            <v>-9.6876319121992349E-2</v>
          </cell>
          <cell r="I60">
            <v>-0.15774713718158451</v>
          </cell>
          <cell r="J60">
            <v>-0.21587125416204223</v>
          </cell>
          <cell r="K60">
            <v>5.6617126680820196E-3</v>
          </cell>
          <cell r="L60">
            <v>-9.9577762139338444E-2</v>
          </cell>
          <cell r="M60">
            <v>0.10316529894490034</v>
          </cell>
          <cell r="N60">
            <v>-0.12150194828196959</v>
          </cell>
          <cell r="O60">
            <v>5.2016129032258052E-2</v>
          </cell>
          <cell r="P60">
            <v>0.12916826370256795</v>
          </cell>
          <cell r="Q60">
            <v>0.16259334691106586</v>
          </cell>
          <cell r="R60">
            <v>-0.1147445255474453</v>
          </cell>
          <cell r="S60">
            <v>0.10059366754617405</v>
          </cell>
          <cell r="T60">
            <v>-2.3374288282888789E-2</v>
          </cell>
          <cell r="U60">
            <v>5.4311138386007984E-2</v>
          </cell>
          <cell r="V60">
            <v>-0.10419091967403959</v>
          </cell>
          <cell r="W60">
            <v>-8.4045201712527162E-2</v>
          </cell>
          <cell r="X60">
            <v>-8.6655588468507183E-2</v>
          </cell>
          <cell r="Y60">
            <v>-7.0286851920176807E-2</v>
          </cell>
          <cell r="Z60">
            <v>4.3485134037168249E-2</v>
          </cell>
          <cell r="AA60">
            <v>5.5349462930781357E-2</v>
          </cell>
          <cell r="AB60">
            <v>6.034002689652862E-2</v>
          </cell>
          <cell r="AC60">
            <v>6.1242352630700658E-2</v>
          </cell>
          <cell r="AD60">
            <v>-0.25935826821857511</v>
          </cell>
          <cell r="AE60">
            <v>1.0739282012846685E-2</v>
          </cell>
          <cell r="AF60">
            <v>5.2505262995088398E-3</v>
          </cell>
          <cell r="AG60">
            <v>4.9105707765684237E-4</v>
          </cell>
          <cell r="AH60">
            <v>-0.12501940309752935</v>
          </cell>
          <cell r="AI60">
            <v>6.529395387840653E-2</v>
          </cell>
          <cell r="AJ60">
            <v>6.2543479586666839E-2</v>
          </cell>
          <cell r="AK60">
            <v>6.0039413009007392E-2</v>
          </cell>
        </row>
        <row r="61">
          <cell r="A61" t="str">
            <v>Q/Q Oper. Income Growth</v>
          </cell>
          <cell r="G61">
            <v>-0.25384615384615383</v>
          </cell>
          <cell r="H61">
            <v>3.7690721649483949E-2</v>
          </cell>
          <cell r="I61">
            <v>0.70879033539977843</v>
          </cell>
          <cell r="J61">
            <v>1.4534883720930258E-2</v>
          </cell>
          <cell r="K61">
            <v>-0.44985673352435529</v>
          </cell>
          <cell r="L61">
            <v>-0.27604166666666663</v>
          </cell>
          <cell r="M61">
            <v>-0.66906474820143891</v>
          </cell>
          <cell r="N61">
            <v>1.1956521739130435</v>
          </cell>
          <cell r="O61">
            <v>-0.49504950495049505</v>
          </cell>
          <cell r="P61">
            <v>-2.5686274509803919</v>
          </cell>
          <cell r="Q61">
            <v>0.82499999999999996</v>
          </cell>
          <cell r="R61">
            <v>-0.86301369863013699</v>
          </cell>
          <cell r="S61">
            <v>1.9500000000000002</v>
          </cell>
          <cell r="T61">
            <v>5.0847457627118731E-2</v>
          </cell>
          <cell r="U61">
            <v>4.8387096774193505E-2</v>
          </cell>
          <cell r="V61">
            <v>-0.90769230769230769</v>
          </cell>
          <cell r="W61">
            <v>4.6370463786298259</v>
          </cell>
          <cell r="X61">
            <v>-0.1934310343971648</v>
          </cell>
          <cell r="Y61">
            <v>1.3366914669527961</v>
          </cell>
          <cell r="Z61">
            <v>-1.2090481594026758</v>
          </cell>
          <cell r="AA61">
            <v>-2.2418397329198774</v>
          </cell>
          <cell r="AB61">
            <v>0.91925495023378567</v>
          </cell>
          <cell r="AC61">
            <v>1.941578655108668</v>
          </cell>
          <cell r="AD61">
            <v>-0.98160901659156541</v>
          </cell>
          <cell r="AE61">
            <v>15.88679337970278</v>
          </cell>
          <cell r="AF61">
            <v>-1.2056381927380899E-2</v>
          </cell>
          <cell r="AG61">
            <v>1.0011753967156873</v>
          </cell>
          <cell r="AH61">
            <v>-0.75833963533005133</v>
          </cell>
          <cell r="AI61">
            <v>1.3935836533577763</v>
          </cell>
          <cell r="AJ61">
            <v>-0.1177281316040989</v>
          </cell>
          <cell r="AK61">
            <v>0.92144092781413733</v>
          </cell>
        </row>
        <row r="62">
          <cell r="A62" t="str">
            <v>Q/Q EBITDA Growth</v>
          </cell>
          <cell r="K62">
            <v>-0.50488599348534202</v>
          </cell>
          <cell r="L62">
            <v>-0.32894736842105265</v>
          </cell>
          <cell r="M62">
            <v>-0.89215686274509798</v>
          </cell>
          <cell r="N62">
            <v>4.9090909090909092</v>
          </cell>
          <cell r="O62">
            <v>-0.95384615384615379</v>
          </cell>
          <cell r="P62">
            <v>-42.333333333333336</v>
          </cell>
          <cell r="Q62">
            <v>0.55645161290322576</v>
          </cell>
          <cell r="R62">
            <v>-0.69948186528497414</v>
          </cell>
          <cell r="S62">
            <v>0.7068965517241379</v>
          </cell>
          <cell r="T62">
            <v>5.0505050505050608E-2</v>
          </cell>
          <cell r="U62">
            <v>2.8846153846153744E-2</v>
          </cell>
          <cell r="V62">
            <v>-0.58878504672897192</v>
          </cell>
          <cell r="W62">
            <v>0.60618539105462843</v>
          </cell>
          <cell r="X62">
            <v>-9.6883775224350321E-2</v>
          </cell>
          <cell r="Y62">
            <v>0.56488298866615505</v>
          </cell>
          <cell r="Z62">
            <v>-0.77646257607069868</v>
          </cell>
          <cell r="AA62">
            <v>1.3197746730027244</v>
          </cell>
          <cell r="AB62">
            <v>0.28751423050170533</v>
          </cell>
          <cell r="AC62">
            <v>0.92133122553262226</v>
          </cell>
          <cell r="AD62">
            <v>-0.71682658028099255</v>
          </cell>
          <cell r="AE62">
            <v>0.73842146034360612</v>
          </cell>
          <cell r="AF62">
            <v>-1.3020026253388162E-2</v>
          </cell>
          <cell r="AG62">
            <v>0.45389421795734308</v>
          </cell>
          <cell r="AH62">
            <v>-0.4853258444404005</v>
          </cell>
          <cell r="AI62">
            <v>0.40311811063333436</v>
          </cell>
          <cell r="AJ62">
            <v>-6.6706111019449676E-2</v>
          </cell>
          <cell r="AK62">
            <v>0.43618982844788379</v>
          </cell>
        </row>
        <row r="63">
          <cell r="A63" t="str">
            <v>Q/Q Net Income Growth</v>
          </cell>
        </row>
        <row r="64">
          <cell r="A64" t="str">
            <v>Q/Q EPS Growth</v>
          </cell>
        </row>
        <row r="66">
          <cell r="A66" t="str">
            <v>Y/Y Revenue Growth</v>
          </cell>
          <cell r="J66">
            <v>0.63108530594015189</v>
          </cell>
          <cell r="K66">
            <v>0.59983115238497253</v>
          </cell>
          <cell r="L66">
            <v>0.59803692451507362</v>
          </cell>
          <cell r="M66">
            <v>0.78329633740288573</v>
          </cell>
          <cell r="N66">
            <v>0.87756546355272469</v>
          </cell>
          <cell r="O66">
            <v>0.91801548205489092</v>
          </cell>
          <cell r="P66">
            <v>1.1512309495896835</v>
          </cell>
          <cell r="Q66">
            <v>1.2132483173928446</v>
          </cell>
          <cell r="R66">
            <v>1.2225806451612904</v>
          </cell>
          <cell r="S66">
            <v>1.2790341126868532</v>
          </cell>
          <cell r="T66">
            <v>1.106245756958588</v>
          </cell>
          <cell r="U66">
            <v>1.0032116788321168</v>
          </cell>
          <cell r="V66">
            <v>1.0151715039577835</v>
          </cell>
          <cell r="W66">
            <v>0.8448633110964463</v>
          </cell>
          <cell r="X66">
            <v>0.79011966861000305</v>
          </cell>
          <cell r="Y66">
            <v>0.69674370090382554</v>
          </cell>
          <cell r="Z66">
            <v>0.81160339864229836</v>
          </cell>
          <cell r="AA66">
            <v>0.93511733599885083</v>
          </cell>
          <cell r="AB66">
            <v>1.0856171326890989</v>
          </cell>
          <cell r="AC66">
            <v>1.2392025242739255</v>
          </cell>
          <cell r="AD66">
            <v>0.87955743083299343</v>
          </cell>
          <cell r="AE66">
            <v>0.84237807224573558</v>
          </cell>
          <cell r="AF66">
            <v>0.79861268931501439</v>
          </cell>
          <cell r="AG66">
            <v>0.75289574690245409</v>
          </cell>
          <cell r="AH66">
            <v>0.88945726626224453</v>
          </cell>
          <cell r="AI66">
            <v>0.93746573903352237</v>
          </cell>
          <cell r="AJ66">
            <v>0.99089538606138783</v>
          </cell>
          <cell r="AK66">
            <v>1.0498726160151153</v>
          </cell>
          <cell r="AN66">
            <v>-0.26842938433234931</v>
          </cell>
          <cell r="AO66">
            <v>-0.3537633779753202</v>
          </cell>
          <cell r="AP66">
            <v>3.7104072398190135E-2</v>
          </cell>
          <cell r="AQ66">
            <v>0.13996509598603835</v>
          </cell>
          <cell r="AR66">
            <v>-0.16822411011678007</v>
          </cell>
          <cell r="AS66">
            <v>2.7892300764398303E-3</v>
          </cell>
          <cell r="AT66">
            <v>-0.18468812524951506</v>
          </cell>
          <cell r="AU66">
            <v>-3.2720923388854017E-2</v>
          </cell>
        </row>
        <row r="67">
          <cell r="A67" t="str">
            <v>Y/Y Oper. Income Growth</v>
          </cell>
          <cell r="J67">
            <v>0.3423076923076922</v>
          </cell>
          <cell r="K67">
            <v>-1.0309278350515427E-2</v>
          </cell>
          <cell r="L67">
            <v>-0.30952948656811285</v>
          </cell>
          <cell r="M67">
            <v>-0.86627906976744184</v>
          </cell>
          <cell r="N67">
            <v>-0.71060171919770776</v>
          </cell>
          <cell r="O67">
            <v>-0.734375</v>
          </cell>
          <cell r="P67">
            <v>-1.5755395683453237</v>
          </cell>
          <cell r="Q67">
            <v>-4.1739130434782608</v>
          </cell>
          <cell r="R67">
            <v>-1.198019801980198</v>
          </cell>
          <cell r="S67">
            <v>-2.1568627450980395</v>
          </cell>
          <cell r="T67">
            <v>-0.22499999999999998</v>
          </cell>
          <cell r="U67">
            <v>-0.5547945205479452</v>
          </cell>
          <cell r="V67">
            <v>-0.7</v>
          </cell>
          <cell r="W67">
            <v>-0.4267410462410347</v>
          </cell>
          <cell r="X67">
            <v>-0.56000000000000005</v>
          </cell>
          <cell r="Y67">
            <v>-1.9308565869657235E-2</v>
          </cell>
          <cell r="Z67">
            <v>-3.2209605085082864</v>
          </cell>
          <cell r="AA67">
            <v>-0.51072302417672844</v>
          </cell>
          <cell r="AB67">
            <v>0.16424918132373212</v>
          </cell>
          <cell r="AC67">
            <v>0.46563232221484174</v>
          </cell>
          <cell r="AD67">
            <v>-1.1289388043297621</v>
          </cell>
          <cell r="AE67">
            <v>0.75333651325770612</v>
          </cell>
          <cell r="AF67">
            <v>-9.7463513955950098E-2</v>
          </cell>
          <cell r="AG67">
            <v>-0.38599846467717114</v>
          </cell>
          <cell r="AH67">
            <v>7.068075079985805</v>
          </cell>
          <cell r="AI67">
            <v>0.14359264019473383</v>
          </cell>
          <cell r="AJ67">
            <v>2.1272466253479561E-2</v>
          </cell>
          <cell r="AK67">
            <v>-1.9418928330993568E-2</v>
          </cell>
          <cell r="AN67">
            <v>2.2235870967741933</v>
          </cell>
          <cell r="AO67">
            <v>-0.27350016811566347</v>
          </cell>
          <cell r="AP67">
            <v>-1.1019283746556474</v>
          </cell>
          <cell r="AQ67">
            <v>1.7837837837837838</v>
          </cell>
          <cell r="AR67">
            <v>-0.36481931315412663</v>
          </cell>
          <cell r="AS67">
            <v>-1.862596438823072E-2</v>
          </cell>
          <cell r="AT67">
            <v>-9.0705682005314814E-2</v>
          </cell>
          <cell r="AU67">
            <v>0.13537386462337797</v>
          </cell>
        </row>
        <row r="68">
          <cell r="A68" t="str">
            <v>Y/Y EBITDA Growth</v>
          </cell>
          <cell r="N68">
            <v>-0.78827361563517917</v>
          </cell>
          <cell r="O68">
            <v>-0.98026315789473684</v>
          </cell>
          <cell r="P68">
            <v>-2.215686274509804</v>
          </cell>
          <cell r="Q68">
            <v>-18.545454545454547</v>
          </cell>
          <cell r="R68">
            <v>-1.8923076923076922</v>
          </cell>
          <cell r="S68">
            <v>-34</v>
          </cell>
          <cell r="T68">
            <v>-0.16129032258064513</v>
          </cell>
          <cell r="U68">
            <v>-0.44559585492227982</v>
          </cell>
          <cell r="V68">
            <v>-0.24137931034482762</v>
          </cell>
          <cell r="W68">
            <v>-0.28613982619794287</v>
          </cell>
          <cell r="X68">
            <v>-0.38629642487501448</v>
          </cell>
          <cell r="Y68">
            <v>-6.655209702003817E-2</v>
          </cell>
          <cell r="Z68">
            <v>-0.49257550596215127</v>
          </cell>
          <cell r="AA68">
            <v>-0.26713908849754431</v>
          </cell>
          <cell r="AB68">
            <v>4.4792272193163285E-2</v>
          </cell>
          <cell r="AC68">
            <v>0.28277451496288908</v>
          </cell>
          <cell r="AD68">
            <v>0.62499701278349606</v>
          </cell>
          <cell r="AE68">
            <v>0.21776037685612093</v>
          </cell>
          <cell r="AF68">
            <v>-6.6491789911500621E-2</v>
          </cell>
          <cell r="AG68">
            <v>-0.29360322102341552</v>
          </cell>
          <cell r="AH68">
            <v>0.28389227375421999</v>
          </cell>
          <cell r="AI68">
            <v>3.6257629407481007E-2</v>
          </cell>
          <cell r="AJ68">
            <v>-2.0108878942900699E-2</v>
          </cell>
          <cell r="AK68">
            <v>-3.2041228538753241E-2</v>
          </cell>
          <cell r="AN68">
            <v>5.7444516129032248</v>
          </cell>
          <cell r="AO68">
            <v>-0.31604472971809561</v>
          </cell>
          <cell r="AP68">
            <v>-1.4353146853146854</v>
          </cell>
          <cell r="AQ68">
            <v>0.47791164658634533</v>
          </cell>
          <cell r="AR68">
            <v>-0.24354278630908499</v>
          </cell>
          <cell r="AS68">
            <v>-3.3948760167702652E-2</v>
          </cell>
          <cell r="AT68">
            <v>-6.2539478856642683E-2</v>
          </cell>
          <cell r="AU68">
            <v>3.3457890102422727E-2</v>
          </cell>
        </row>
        <row r="69">
          <cell r="A69" t="str">
            <v>Y/Y Net Income Growth</v>
          </cell>
          <cell r="N69">
            <v>-0.64050632911392413</v>
          </cell>
          <cell r="O69">
            <v>-0.59722222222222221</v>
          </cell>
          <cell r="P69">
            <v>-1.2032085561497325</v>
          </cell>
          <cell r="Q69">
            <v>-2.5428571428571427</v>
          </cell>
          <cell r="R69">
            <v>-0.823943661971831</v>
          </cell>
          <cell r="S69">
            <v>-1.2988505747126438</v>
          </cell>
          <cell r="T69">
            <v>-7.8947368421052655E-2</v>
          </cell>
          <cell r="U69">
            <v>-0.43518518518518523</v>
          </cell>
          <cell r="V69">
            <v>-0.6</v>
          </cell>
          <cell r="W69">
            <v>-0.35863096960595109</v>
          </cell>
          <cell r="X69">
            <v>-0.65439999999999998</v>
          </cell>
          <cell r="Y69">
            <v>-0.38325474995195741</v>
          </cell>
          <cell r="Z69">
            <v>0.63280341357348036</v>
          </cell>
          <cell r="AA69">
            <v>-0.72511184893567515</v>
          </cell>
          <cell r="AB69">
            <v>0.25930079088607694</v>
          </cell>
          <cell r="AC69">
            <v>0.55226974228281978</v>
          </cell>
          <cell r="AD69">
            <v>-0.64495086281675895</v>
          </cell>
          <cell r="AE69">
            <v>1.9037387145770635</v>
          </cell>
          <cell r="AF69">
            <v>-0.14225225458923396</v>
          </cell>
          <cell r="AG69">
            <v>-0.43226646999315843</v>
          </cell>
          <cell r="AH69">
            <v>-1.4664003586942462</v>
          </cell>
          <cell r="AI69">
            <v>0.21910800631676364</v>
          </cell>
          <cell r="AJ69">
            <v>3.2669321806156448E-2</v>
          </cell>
          <cell r="AK69">
            <v>-2.3518853350447011E-2</v>
          </cell>
          <cell r="AN69">
            <v>-12.686739393939394</v>
          </cell>
          <cell r="AO69">
            <v>-0.54986537448296746</v>
          </cell>
          <cell r="AP69">
            <v>-0.90437788018433185</v>
          </cell>
          <cell r="AQ69">
            <v>-2.168674698795181</v>
          </cell>
          <cell r="AR69">
            <v>-0.41862829852397365</v>
          </cell>
          <cell r="AS69">
            <v>9.7423184722848388E-2</v>
          </cell>
          <cell r="AT69">
            <v>-0.13174430410428184</v>
          </cell>
          <cell r="AU69">
            <v>0.20591549024796096</v>
          </cell>
        </row>
        <row r="70">
          <cell r="A70" t="str">
            <v>Y/Y EPS Growth</v>
          </cell>
          <cell r="N70">
            <v>-0.64050632911392413</v>
          </cell>
          <cell r="O70">
            <v>-0.59722222222222232</v>
          </cell>
          <cell r="P70">
            <v>-1.2032085561497325</v>
          </cell>
          <cell r="Q70">
            <v>-2.5412844036697244</v>
          </cell>
          <cell r="R70">
            <v>-0.82436184804790735</v>
          </cell>
          <cell r="S70">
            <v>-1.2970320113776783</v>
          </cell>
          <cell r="T70">
            <v>-9.0394781040609606E-2</v>
          </cell>
          <cell r="U70">
            <v>-0.44628580946035967</v>
          </cell>
          <cell r="V70">
            <v>-0.61018518518518516</v>
          </cell>
          <cell r="W70">
            <v>-0.37325584735846273</v>
          </cell>
          <cell r="X70">
            <v>-0.66045086638778661</v>
          </cell>
          <cell r="Y70">
            <v>-0.38957476082976983</v>
          </cell>
          <cell r="Z70">
            <v>0.62628849535431108</v>
          </cell>
          <cell r="AA70">
            <v>-0.72620865814657898</v>
          </cell>
          <cell r="AB70">
            <v>0.25427615558843142</v>
          </cell>
          <cell r="AC70">
            <v>0.54607615501995999</v>
          </cell>
          <cell r="AD70">
            <v>-0.64636751596269582</v>
          </cell>
          <cell r="AE70">
            <v>1.8921527391325959</v>
          </cell>
          <cell r="AF70">
            <v>-0.14567468521840421</v>
          </cell>
          <cell r="AG70">
            <v>-0.43453173811271728</v>
          </cell>
          <cell r="AH70">
            <v>-1.4645394119513471</v>
          </cell>
          <cell r="AI70">
            <v>0.21424374103200083</v>
          </cell>
          <cell r="AJ70">
            <v>2.8548950594849298E-2</v>
          </cell>
          <cell r="AK70">
            <v>-2.7415032621078916E-2</v>
          </cell>
          <cell r="AN70">
            <v>-12.990669697739039</v>
          </cell>
          <cell r="AO70">
            <v>-0.56654925457626992</v>
          </cell>
          <cell r="AP70">
            <v>-0.90440226736102547</v>
          </cell>
          <cell r="AQ70">
            <v>-2.156775537018488</v>
          </cell>
          <cell r="AR70">
            <v>-0.42967374335734887</v>
          </cell>
          <cell r="AS70">
            <v>9.3044444305689478E-2</v>
          </cell>
          <cell r="AT70">
            <v>-0.13520866166567891</v>
          </cell>
          <cell r="AU70">
            <v>0.20110386336570185</v>
          </cell>
        </row>
        <row r="72">
          <cell r="A72" t="str">
            <v>Margins &amp; Costs as a % of Sales</v>
          </cell>
        </row>
        <row r="73">
          <cell r="A73" t="str">
            <v>Selling, G&amp;A</v>
          </cell>
          <cell r="F73">
            <v>0.13394417150513624</v>
          </cell>
          <cell r="G73">
            <v>0.11414140987758549</v>
          </cell>
          <cell r="H73">
            <v>0.12082262210796915</v>
          </cell>
          <cell r="I73">
            <v>0.12866981132075472</v>
          </cell>
          <cell r="J73">
            <v>0.12738853503184713</v>
          </cell>
          <cell r="K73">
            <v>0.11787473610133709</v>
          </cell>
          <cell r="L73">
            <v>0.11957796014067995</v>
          </cell>
          <cell r="M73">
            <v>0.136733970952887</v>
          </cell>
          <cell r="N73">
            <v>0.14032258064516129</v>
          </cell>
          <cell r="O73">
            <v>0.13913376772709851</v>
          </cell>
          <cell r="P73">
            <v>0.12287847929395791</v>
          </cell>
          <cell r="Q73">
            <v>0.12437956204379562</v>
          </cell>
          <cell r="R73">
            <v>0.13060686015831136</v>
          </cell>
          <cell r="S73">
            <v>0.12825891519328739</v>
          </cell>
          <cell r="T73">
            <v>0.12488493402884321</v>
          </cell>
          <cell r="U73">
            <v>0.12456344586728754</v>
          </cell>
          <cell r="V73">
            <v>0.13157894736842105</v>
          </cell>
          <cell r="W73">
            <v>0.14008144606603329</v>
          </cell>
          <cell r="X73">
            <v>0.13593276765079737</v>
          </cell>
          <cell r="Y73">
            <v>0.14192006024955994</v>
          </cell>
          <cell r="Z73">
            <v>0.15472607951725753</v>
          </cell>
          <cell r="AA73">
            <v>0.15081119954829297</v>
          </cell>
          <cell r="AB73">
            <v>0.14608748195479315</v>
          </cell>
          <cell r="AC73">
            <v>0.14488412326913078</v>
          </cell>
          <cell r="AD73">
            <v>0.1518758599445055</v>
          </cell>
          <cell r="AE73">
            <v>0.14640598892636592</v>
          </cell>
          <cell r="AF73">
            <v>0.14373363310960632</v>
          </cell>
          <cell r="AG73">
            <v>0.14525303769782327</v>
          </cell>
          <cell r="AH73">
            <v>0.14770763211186383</v>
          </cell>
          <cell r="AI73">
            <v>0.14445547126036412</v>
          </cell>
          <cell r="AJ73">
            <v>0.14365804685013528</v>
          </cell>
          <cell r="AK73">
            <v>0.14696969640700272</v>
          </cell>
          <cell r="AM73">
            <v>0.11354982244470115</v>
          </cell>
          <cell r="AN73">
            <v>0.12406164103163927</v>
          </cell>
          <cell r="AO73">
            <v>0.12552036199095024</v>
          </cell>
          <cell r="AP73">
            <v>0.13080279232111694</v>
          </cell>
          <cell r="AQ73">
            <v>0.12699020208205755</v>
          </cell>
          <cell r="AR73">
            <v>0.13709498201914311</v>
          </cell>
          <cell r="AS73">
            <v>0.14888318941850756</v>
          </cell>
          <cell r="AT73">
            <v>0.14679740067392408</v>
          </cell>
          <cell r="AU73">
            <v>0.14567589269228523</v>
          </cell>
        </row>
        <row r="74">
          <cell r="A74" t="str">
            <v>R &amp; D expense</v>
          </cell>
          <cell r="F74">
            <v>0.13537248771773114</v>
          </cell>
          <cell r="G74">
            <v>0.12604432249894471</v>
          </cell>
          <cell r="H74">
            <v>0.13211311053984576</v>
          </cell>
          <cell r="I74">
            <v>0.15074195338512764</v>
          </cell>
          <cell r="J74">
            <v>0.14968152866242038</v>
          </cell>
          <cell r="K74">
            <v>0.13089373680506686</v>
          </cell>
          <cell r="L74">
            <v>0.14224306369675654</v>
          </cell>
          <cell r="M74">
            <v>0.13460857244066596</v>
          </cell>
          <cell r="N74">
            <v>0.14314516129032259</v>
          </cell>
          <cell r="O74">
            <v>0.13721732464545802</v>
          </cell>
          <cell r="P74">
            <v>0.12152070604209098</v>
          </cell>
          <cell r="Q74">
            <v>0.10306569343065694</v>
          </cell>
          <cell r="R74">
            <v>0.11279683377308707</v>
          </cell>
          <cell r="S74">
            <v>0.11417440815103386</v>
          </cell>
          <cell r="T74">
            <v>0.11598649892605094</v>
          </cell>
          <cell r="U74">
            <v>0.10768335273573923</v>
          </cell>
          <cell r="V74">
            <v>0.11306042884990253</v>
          </cell>
          <cell r="W74">
            <v>0.12469867044663242</v>
          </cell>
          <cell r="X74">
            <v>0.12624714047174793</v>
          </cell>
          <cell r="Y74">
            <v>0.12268790255218967</v>
          </cell>
          <cell r="Z74">
            <v>0.13294981647408796</v>
          </cell>
          <cell r="AA74">
            <v>0.1342501566072421</v>
          </cell>
          <cell r="AB74">
            <v>0.13567830019388652</v>
          </cell>
          <cell r="AC74">
            <v>0.12525029348032332</v>
          </cell>
          <cell r="AD74">
            <v>0.1305007389152788</v>
          </cell>
          <cell r="AE74">
            <v>0.13032869574987244</v>
          </cell>
          <cell r="AF74">
            <v>0.13349217030818475</v>
          </cell>
          <cell r="AG74">
            <v>0.12556921483223038</v>
          </cell>
          <cell r="AH74">
            <v>0.12691915055537931</v>
          </cell>
          <cell r="AI74">
            <v>0.12859237044438954</v>
          </cell>
          <cell r="AJ74">
            <v>0.13342196980184554</v>
          </cell>
          <cell r="AK74">
            <v>0.127053242221007</v>
          </cell>
          <cell r="AM74">
            <v>0.10687545458434947</v>
          </cell>
          <cell r="AN74">
            <v>0.13521153283817766</v>
          </cell>
          <cell r="AO74">
            <v>0.13927601809954751</v>
          </cell>
          <cell r="AP74">
            <v>0.12425828970331589</v>
          </cell>
          <cell r="AQ74">
            <v>0.11259951010410288</v>
          </cell>
          <cell r="AR74">
            <v>0.12132595569739564</v>
          </cell>
          <cell r="AS74">
            <v>0.13186816729446579</v>
          </cell>
          <cell r="AT74">
            <v>0.12996959879652828</v>
          </cell>
          <cell r="AU74">
            <v>0.12903510240593266</v>
          </cell>
        </row>
        <row r="75">
          <cell r="A75" t="str">
            <v>Operating Margin</v>
          </cell>
          <cell r="F75">
            <v>-5.8061634658329614E-2</v>
          </cell>
          <cell r="G75">
            <v>-4.0945546644153653E-2</v>
          </cell>
          <cell r="H75">
            <v>-4.7046506193035735E-2</v>
          </cell>
          <cell r="I75">
            <v>-9.5449500554938962E-2</v>
          </cell>
          <cell r="J75">
            <v>-0.12349610757254069</v>
          </cell>
          <cell r="K75">
            <v>-6.755805770584096E-2</v>
          </cell>
          <cell r="L75">
            <v>-5.4318093005080108E-2</v>
          </cell>
          <cell r="M75">
            <v>-1.6294721927027984E-2</v>
          </cell>
          <cell r="N75">
            <v>-4.0725806451612903E-2</v>
          </cell>
          <cell r="O75">
            <v>-1.9547719432732848E-2</v>
          </cell>
          <cell r="P75">
            <v>2.7155465037338764E-2</v>
          </cell>
          <cell r="Q75">
            <v>4.2627737226277371E-2</v>
          </cell>
          <cell r="R75">
            <v>6.5963060686015833E-3</v>
          </cell>
          <cell r="S75">
            <v>1.7680551393467185E-2</v>
          </cell>
          <cell r="T75">
            <v>1.9024240564590365E-2</v>
          </cell>
          <cell r="U75">
            <v>1.8917345750873109E-2</v>
          </cell>
          <cell r="V75">
            <v>1.9493177387914229E-3</v>
          </cell>
          <cell r="W75">
            <v>1.199665586205528E-2</v>
          </cell>
          <cell r="X75">
            <v>1.0594174757281553E-2</v>
          </cell>
          <cell r="Y75">
            <v>2.6626834100254196E-2</v>
          </cell>
          <cell r="Z75">
            <v>-5.3343267458377409E-3</v>
          </cell>
          <cell r="AA75">
            <v>6.2769529279544274E-3</v>
          </cell>
          <cell r="AB75">
            <v>1.1361518639092724E-2</v>
          </cell>
          <cell r="AC75">
            <v>3.1492147515153376E-2</v>
          </cell>
          <cell r="AD75">
            <v>7.8198613120828266E-4</v>
          </cell>
          <cell r="AE75">
            <v>1.3064930253041828E-2</v>
          </cell>
          <cell r="AF75">
            <v>1.283999771835073E-2</v>
          </cell>
          <cell r="AG75">
            <v>2.5682475966254063E-2</v>
          </cell>
          <cell r="AH75">
            <v>7.0932275865357814E-3</v>
          </cell>
          <cell r="AI75">
            <v>1.5937604394417118E-2</v>
          </cell>
          <cell r="AJ75">
            <v>1.323362316644869E-2</v>
          </cell>
          <cell r="AK75">
            <v>2.3987433734284899E-2</v>
          </cell>
          <cell r="AM75">
            <v>-1.3263166901980919E-2</v>
          </cell>
          <cell r="AN75">
            <v>-5.8442715948301062E-2</v>
          </cell>
          <cell r="AO75">
            <v>-6.5701357466063343E-2</v>
          </cell>
          <cell r="AP75">
            <v>6.4572425828970329E-3</v>
          </cell>
          <cell r="AQ75">
            <v>1.5768524188609922E-2</v>
          </cell>
          <cell r="AR75">
            <v>1.2041539249320186E-2</v>
          </cell>
          <cell r="AS75">
            <v>1.1784384608101613E-2</v>
          </cell>
          <cell r="AT75">
            <v>1.3142791485148117E-2</v>
          </cell>
          <cell r="AU75">
            <v>1.5426759785511827E-2</v>
          </cell>
        </row>
        <row r="76">
          <cell r="A76" t="str">
            <v>EBITDA Margin</v>
          </cell>
          <cell r="F76">
            <v>0</v>
          </cell>
          <cell r="G76">
            <v>0</v>
          </cell>
          <cell r="H76">
            <v>0</v>
          </cell>
          <cell r="I76">
            <v>0</v>
          </cell>
          <cell r="J76">
            <v>-0.10863411181882519</v>
          </cell>
          <cell r="K76">
            <v>-5.3483462350457422E-2</v>
          </cell>
          <cell r="L76">
            <v>-3.9859320046893319E-2</v>
          </cell>
          <cell r="M76">
            <v>-3.8965639390719092E-3</v>
          </cell>
          <cell r="N76">
            <v>-2.620967741935484E-2</v>
          </cell>
          <cell r="O76">
            <v>-1.1498658489842851E-3</v>
          </cell>
          <cell r="P76">
            <v>4.2090970807875085E-2</v>
          </cell>
          <cell r="Q76">
            <v>5.6350364963503652E-2</v>
          </cell>
          <cell r="R76">
            <v>1.912928759894459E-2</v>
          </cell>
          <cell r="S76">
            <v>2.9667365897512735E-2</v>
          </cell>
          <cell r="T76">
            <v>3.1911629334151578E-2</v>
          </cell>
          <cell r="U76">
            <v>3.1140861466821886E-2</v>
          </cell>
          <cell r="V76">
            <v>1.4294996751137101E-2</v>
          </cell>
          <cell r="W76">
            <v>2.506719216906559E-2</v>
          </cell>
          <cell r="X76">
            <v>2.478647449048485E-2</v>
          </cell>
          <cell r="Y76">
            <v>4.1720322401891101E-2</v>
          </cell>
          <cell r="Z76">
            <v>8.9374089682876766E-3</v>
          </cell>
          <cell r="AA76">
            <v>1.9645411965553812E-2</v>
          </cell>
          <cell r="AB76">
            <v>2.3854373906595207E-2</v>
          </cell>
          <cell r="AC76">
            <v>4.3187263812699529E-2</v>
          </cell>
          <cell r="AD76">
            <v>1.6512012026022566E-2</v>
          </cell>
          <cell r="AE76">
            <v>2.8399842145567754E-2</v>
          </cell>
          <cell r="AF76">
            <v>2.7883671504678211E-2</v>
          </cell>
          <cell r="AG76">
            <v>4.052001113781762E-2</v>
          </cell>
          <cell r="AH76">
            <v>2.3834359972609079E-2</v>
          </cell>
          <cell r="AI76">
            <v>3.1392670549915805E-2</v>
          </cell>
          <cell r="AJ76">
            <v>2.7574012871843481E-2</v>
          </cell>
          <cell r="AK76">
            <v>3.7358532456468314E-2</v>
          </cell>
          <cell r="AM76">
            <v>-5.3052667607923669E-3</v>
          </cell>
          <cell r="AN76">
            <v>-4.8909994736534297E-2</v>
          </cell>
          <cell r="AO76">
            <v>-5.1764705882352942E-2</v>
          </cell>
          <cell r="AP76">
            <v>2.1727748691099478E-2</v>
          </cell>
          <cell r="AQ76">
            <v>2.8169014084507043E-2</v>
          </cell>
          <cell r="AR76">
            <v>2.5618263484143599E-2</v>
          </cell>
          <cell r="AS76">
            <v>2.4679717790069285E-2</v>
          </cell>
          <cell r="AT76">
            <v>2.8377191376281467E-2</v>
          </cell>
          <cell r="AU76">
            <v>3.0318687787096683E-2</v>
          </cell>
        </row>
        <row r="77">
          <cell r="A77" t="str">
            <v>Pre-tax Profit Margin</v>
          </cell>
          <cell r="J77">
            <v>-0.13234253361641896</v>
          </cell>
          <cell r="K77">
            <v>-7.248416608022519E-2</v>
          </cell>
          <cell r="L77">
            <v>-6.8386088315748342E-2</v>
          </cell>
          <cell r="M77">
            <v>-2.3025150549061284E-2</v>
          </cell>
          <cell r="N77">
            <v>-5.1612903225806452E-2</v>
          </cell>
          <cell r="O77">
            <v>-2.8746646224607129E-2</v>
          </cell>
          <cell r="P77">
            <v>2.2742701968771217E-2</v>
          </cell>
          <cell r="Q77">
            <v>3.7956204379562042E-2</v>
          </cell>
          <cell r="R77">
            <v>1.6490765171503958E-3</v>
          </cell>
          <cell r="S77">
            <v>1.947857356907402E-2</v>
          </cell>
          <cell r="T77">
            <v>1.9944768333844738E-2</v>
          </cell>
          <cell r="U77">
            <v>1.8917345750873109E-2</v>
          </cell>
          <cell r="V77">
            <v>2.2742040285899934E-3</v>
          </cell>
          <cell r="W77">
            <v>8.449687273583464E-3</v>
          </cell>
          <cell r="X77">
            <v>6.7106796116504861E-3</v>
          </cell>
          <cell r="Y77">
            <v>2.2449744474651055E-2</v>
          </cell>
          <cell r="Z77">
            <v>-9.3373446033536284E-3</v>
          </cell>
          <cell r="AA77">
            <v>2.483879639795245E-3</v>
          </cell>
          <cell r="AB77">
            <v>7.784295114615398E-3</v>
          </cell>
          <cell r="AC77">
            <v>2.8121359009012629E-2</v>
          </cell>
          <cell r="AD77">
            <v>-3.7691866713735673E-3</v>
          </cell>
          <cell r="AE77">
            <v>8.5621144591227771E-3</v>
          </cell>
          <cell r="AF77">
            <v>8.3607005917979565E-3</v>
          </cell>
          <cell r="AG77">
            <v>2.1205377350663839E-2</v>
          </cell>
          <cell r="AH77">
            <v>1.9764299896066011E-3</v>
          </cell>
          <cell r="AI77">
            <v>1.1134425348576768E-2</v>
          </cell>
          <cell r="AJ77">
            <v>8.7131690503415501E-3</v>
          </cell>
          <cell r="AK77">
            <v>1.9723012939518916E-2</v>
          </cell>
          <cell r="AM77">
            <v>-1.1038377615197022E-2</v>
          </cell>
          <cell r="AN77">
            <v>-5.2418971869699973E-2</v>
          </cell>
          <cell r="AO77">
            <v>-7.4208144796380091E-2</v>
          </cell>
          <cell r="AP77">
            <v>-5.2356020942408382E-4</v>
          </cell>
          <cell r="AQ77">
            <v>1.5309246785058175E-2</v>
          </cell>
          <cell r="AR77">
            <v>9.3727425087160587E-3</v>
          </cell>
          <cell r="AS77">
            <v>8.113524528883552E-3</v>
          </cell>
          <cell r="AT77">
            <v>8.6403916147408874E-3</v>
          </cell>
          <cell r="AU77">
            <v>1.0772053631646336E-2</v>
          </cell>
        </row>
        <row r="78">
          <cell r="A78" t="str">
            <v>Net Margin (pro forma)</v>
          </cell>
          <cell r="J78">
            <v>-0.1397735314932767</v>
          </cell>
          <cell r="K78">
            <v>-7.6002814919071071E-2</v>
          </cell>
          <cell r="L78">
            <v>-7.307542008597108E-2</v>
          </cell>
          <cell r="M78">
            <v>-2.4796315975912149E-2</v>
          </cell>
          <cell r="N78">
            <v>-5.7258064516129033E-2</v>
          </cell>
          <cell r="O78">
            <v>-3.3346109620544268E-2</v>
          </cell>
          <cell r="P78">
            <v>1.2898845892735914E-2</v>
          </cell>
          <cell r="Q78">
            <v>3.1532846715328466E-2</v>
          </cell>
          <cell r="R78">
            <v>-8.2453825857519789E-3</v>
          </cell>
          <cell r="S78">
            <v>7.7914294276296078E-3</v>
          </cell>
          <cell r="T78">
            <v>1.0739490641301013E-2</v>
          </cell>
          <cell r="U78">
            <v>1.7753201396973225E-2</v>
          </cell>
          <cell r="V78">
            <v>-3.2488628979857048E-3</v>
          </cell>
          <cell r="W78">
            <v>5.914781091508425E-3</v>
          </cell>
          <cell r="X78">
            <v>4.6974757281553394E-3</v>
          </cell>
          <cell r="Y78">
            <v>1.5714821132255738E-2</v>
          </cell>
          <cell r="Z78">
            <v>-6.5361412223475393E-3</v>
          </cell>
          <cell r="AA78">
            <v>1.7387157478566716E-3</v>
          </cell>
          <cell r="AB78">
            <v>5.4490065802307785E-3</v>
          </cell>
          <cell r="AC78">
            <v>1.9684951306308842E-2</v>
          </cell>
          <cell r="AD78">
            <v>-2.6384306699614975E-3</v>
          </cell>
          <cell r="AE78">
            <v>5.9934801213859436E-3</v>
          </cell>
          <cell r="AF78">
            <v>5.8524904142585703E-3</v>
          </cell>
          <cell r="AG78">
            <v>1.484376414546469E-2</v>
          </cell>
          <cell r="AH78">
            <v>1.3835009927246208E-3</v>
          </cell>
          <cell r="AI78">
            <v>7.7940977440037369E-3</v>
          </cell>
          <cell r="AJ78">
            <v>6.0992183352390856E-3</v>
          </cell>
          <cell r="AK78">
            <v>1.3806109057663241E-2</v>
          </cell>
          <cell r="AM78">
            <v>7.0594275446027466E-3</v>
          </cell>
          <cell r="AN78">
            <v>-0.11277337856014971</v>
          </cell>
          <cell r="AO78">
            <v>-7.8552036199095024E-2</v>
          </cell>
          <cell r="AP78">
            <v>-7.2425828970331587E-3</v>
          </cell>
          <cell r="AQ78">
            <v>7.424984690753215E-3</v>
          </cell>
          <cell r="AR78">
            <v>5.1897103962735671E-3</v>
          </cell>
          <cell r="AS78">
            <v>5.6794671702184866E-3</v>
          </cell>
          <cell r="AT78">
            <v>6.048274130318625E-3</v>
          </cell>
          <cell r="AU78">
            <v>7.5404375421524528E-3</v>
          </cell>
        </row>
        <row r="80">
          <cell r="A80" t="str">
            <v>Pro Forma Items (income)/expense</v>
          </cell>
        </row>
        <row r="81">
          <cell r="A81" t="str">
            <v xml:space="preserve">    Restructuring charges</v>
          </cell>
          <cell r="F81">
            <v>73</v>
          </cell>
          <cell r="G81">
            <v>7</v>
          </cell>
          <cell r="H81">
            <v>20</v>
          </cell>
          <cell r="I81">
            <v>131</v>
          </cell>
          <cell r="J81">
            <v>137</v>
          </cell>
          <cell r="K81">
            <v>34</v>
          </cell>
          <cell r="L81">
            <v>9</v>
          </cell>
          <cell r="M81">
            <v>21</v>
          </cell>
          <cell r="N81">
            <v>20</v>
          </cell>
          <cell r="O81">
            <v>7</v>
          </cell>
          <cell r="P81">
            <v>18</v>
          </cell>
          <cell r="Q81">
            <v>18</v>
          </cell>
          <cell r="U81">
            <v>30</v>
          </cell>
          <cell r="AM81">
            <v>202</v>
          </cell>
          <cell r="AN81">
            <v>231</v>
          </cell>
          <cell r="AO81">
            <v>201</v>
          </cell>
          <cell r="AP81">
            <v>63</v>
          </cell>
          <cell r="AQ81">
            <v>30</v>
          </cell>
          <cell r="AR81">
            <v>0</v>
          </cell>
          <cell r="AS81">
            <v>0</v>
          </cell>
          <cell r="AT81">
            <v>0</v>
          </cell>
          <cell r="AU81">
            <v>0</v>
          </cell>
        </row>
        <row r="82">
          <cell r="A82" t="str">
            <v xml:space="preserve">    Stock Compensation Expense</v>
          </cell>
          <cell r="F82">
            <v>41</v>
          </cell>
          <cell r="G82">
            <v>41</v>
          </cell>
          <cell r="H82">
            <v>31</v>
          </cell>
          <cell r="I82">
            <v>35</v>
          </cell>
          <cell r="J82">
            <v>41</v>
          </cell>
          <cell r="K82">
            <v>42</v>
          </cell>
          <cell r="L82">
            <v>43</v>
          </cell>
          <cell r="M82">
            <v>40</v>
          </cell>
          <cell r="N82">
            <v>38</v>
          </cell>
          <cell r="O82">
            <v>40</v>
          </cell>
          <cell r="P82">
            <v>42</v>
          </cell>
          <cell r="Q82">
            <v>43</v>
          </cell>
          <cell r="R82">
            <v>40</v>
          </cell>
          <cell r="S82">
            <v>46</v>
          </cell>
          <cell r="T82">
            <v>34</v>
          </cell>
          <cell r="U82">
            <v>36</v>
          </cell>
          <cell r="V82">
            <v>48</v>
          </cell>
          <cell r="W82">
            <v>48</v>
          </cell>
          <cell r="X82">
            <v>48</v>
          </cell>
          <cell r="Y82">
            <v>48</v>
          </cell>
          <cell r="Z82">
            <v>48</v>
          </cell>
          <cell r="AA82">
            <v>48</v>
          </cell>
          <cell r="AB82">
            <v>48</v>
          </cell>
          <cell r="AC82">
            <v>48</v>
          </cell>
          <cell r="AD82">
            <v>48</v>
          </cell>
          <cell r="AE82">
            <v>48</v>
          </cell>
          <cell r="AF82">
            <v>48</v>
          </cell>
          <cell r="AG82">
            <v>48</v>
          </cell>
          <cell r="AH82">
            <v>48</v>
          </cell>
          <cell r="AI82">
            <v>48</v>
          </cell>
          <cell r="AJ82">
            <v>48</v>
          </cell>
          <cell r="AK82">
            <v>48</v>
          </cell>
          <cell r="AM82">
            <v>157</v>
          </cell>
          <cell r="AN82">
            <v>148</v>
          </cell>
          <cell r="AO82">
            <v>166</v>
          </cell>
          <cell r="AP82">
            <v>163</v>
          </cell>
          <cell r="AQ82">
            <v>156</v>
          </cell>
          <cell r="AR82">
            <v>192</v>
          </cell>
          <cell r="AS82">
            <v>192</v>
          </cell>
          <cell r="AT82">
            <v>192</v>
          </cell>
          <cell r="AU82">
            <v>192</v>
          </cell>
        </row>
        <row r="83">
          <cell r="A83" t="str">
            <v xml:space="preserve">    Amortization of Intangibles</v>
          </cell>
          <cell r="F83">
            <v>17</v>
          </cell>
          <cell r="G83">
            <v>16</v>
          </cell>
          <cell r="H83">
            <v>16</v>
          </cell>
          <cell r="I83">
            <v>15</v>
          </cell>
          <cell r="J83">
            <v>15</v>
          </cell>
          <cell r="K83">
            <v>14</v>
          </cell>
          <cell r="L83">
            <v>14</v>
          </cell>
          <cell r="M83">
            <v>14</v>
          </cell>
          <cell r="N83">
            <v>13</v>
          </cell>
          <cell r="O83">
            <v>14</v>
          </cell>
          <cell r="P83">
            <v>14</v>
          </cell>
          <cell r="Q83">
            <v>14</v>
          </cell>
          <cell r="R83">
            <v>16</v>
          </cell>
          <cell r="S83">
            <v>16</v>
          </cell>
          <cell r="T83">
            <v>15</v>
          </cell>
          <cell r="U83">
            <v>12</v>
          </cell>
          <cell r="V83">
            <v>11</v>
          </cell>
          <cell r="W83">
            <v>11</v>
          </cell>
          <cell r="X83">
            <v>11</v>
          </cell>
          <cell r="Y83">
            <v>11</v>
          </cell>
          <cell r="Z83">
            <v>11</v>
          </cell>
          <cell r="AA83">
            <v>11</v>
          </cell>
          <cell r="AB83">
            <v>11</v>
          </cell>
          <cell r="AC83">
            <v>11</v>
          </cell>
          <cell r="AD83">
            <v>11</v>
          </cell>
          <cell r="AE83">
            <v>11</v>
          </cell>
          <cell r="AF83">
            <v>11</v>
          </cell>
          <cell r="AG83">
            <v>11</v>
          </cell>
          <cell r="AH83">
            <v>11</v>
          </cell>
          <cell r="AI83">
            <v>11</v>
          </cell>
          <cell r="AJ83">
            <v>11</v>
          </cell>
          <cell r="AK83">
            <v>11</v>
          </cell>
          <cell r="AM83">
            <v>88</v>
          </cell>
          <cell r="AN83">
            <v>64</v>
          </cell>
          <cell r="AO83">
            <v>57</v>
          </cell>
          <cell r="AP83">
            <v>55</v>
          </cell>
          <cell r="AQ83">
            <v>59</v>
          </cell>
          <cell r="AR83">
            <v>44</v>
          </cell>
          <cell r="AS83">
            <v>44</v>
          </cell>
          <cell r="AT83">
            <v>44</v>
          </cell>
          <cell r="AU83">
            <v>44</v>
          </cell>
        </row>
        <row r="84">
          <cell r="A84" t="str">
            <v xml:space="preserve">    Settlements</v>
          </cell>
          <cell r="H84">
            <v>150</v>
          </cell>
          <cell r="M84">
            <v>75</v>
          </cell>
          <cell r="O84">
            <v>-228</v>
          </cell>
          <cell r="Q84">
            <v>-55</v>
          </cell>
          <cell r="S84">
            <v>20</v>
          </cell>
          <cell r="AM84">
            <v>277</v>
          </cell>
          <cell r="AN84">
            <v>150</v>
          </cell>
          <cell r="AO84">
            <v>75</v>
          </cell>
          <cell r="AP84">
            <v>-283</v>
          </cell>
          <cell r="AQ84">
            <v>20</v>
          </cell>
          <cell r="AR84">
            <v>0</v>
          </cell>
          <cell r="AS84">
            <v>0</v>
          </cell>
          <cell r="AT84">
            <v>0</v>
          </cell>
          <cell r="AU84">
            <v>0</v>
          </cell>
        </row>
        <row r="85">
          <cell r="A85" t="str">
            <v xml:space="preserve">    Other</v>
          </cell>
          <cell r="H85">
            <v>375</v>
          </cell>
          <cell r="I85">
            <v>63</v>
          </cell>
          <cell r="J85">
            <v>30</v>
          </cell>
          <cell r="K85">
            <v>-14</v>
          </cell>
          <cell r="L85">
            <v>0</v>
          </cell>
          <cell r="M85">
            <v>0</v>
          </cell>
          <cell r="N85">
            <v>0</v>
          </cell>
          <cell r="O85">
            <v>0</v>
          </cell>
          <cell r="P85">
            <v>0</v>
          </cell>
          <cell r="Q85">
            <v>10</v>
          </cell>
          <cell r="R85">
            <v>0</v>
          </cell>
          <cell r="S85">
            <v>0</v>
          </cell>
          <cell r="T85">
            <v>18</v>
          </cell>
          <cell r="U85">
            <v>65</v>
          </cell>
          <cell r="V85">
            <v>17</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M85">
            <v>88</v>
          </cell>
          <cell r="AN85">
            <v>438</v>
          </cell>
          <cell r="AO85">
            <v>16</v>
          </cell>
          <cell r="AP85">
            <v>10</v>
          </cell>
          <cell r="AQ85">
            <v>83</v>
          </cell>
          <cell r="AR85">
            <v>17</v>
          </cell>
          <cell r="AS85">
            <v>0</v>
          </cell>
          <cell r="AT85">
            <v>0</v>
          </cell>
          <cell r="AU85">
            <v>0</v>
          </cell>
        </row>
        <row r="86">
          <cell r="A86" t="str">
            <v>Pre-tax Special Items</v>
          </cell>
          <cell r="F86">
            <v>131</v>
          </cell>
          <cell r="G86">
            <v>64</v>
          </cell>
          <cell r="H86">
            <v>592</v>
          </cell>
          <cell r="I86">
            <v>244</v>
          </cell>
          <cell r="J86">
            <v>223</v>
          </cell>
          <cell r="K86">
            <v>76</v>
          </cell>
          <cell r="L86">
            <v>66</v>
          </cell>
          <cell r="M86">
            <v>150</v>
          </cell>
          <cell r="N86">
            <v>71</v>
          </cell>
          <cell r="O86">
            <v>-167</v>
          </cell>
          <cell r="P86">
            <v>74</v>
          </cell>
          <cell r="Q86">
            <v>30</v>
          </cell>
          <cell r="R86">
            <v>56</v>
          </cell>
          <cell r="S86">
            <v>82</v>
          </cell>
          <cell r="T86">
            <v>67</v>
          </cell>
          <cell r="U86">
            <v>143</v>
          </cell>
          <cell r="V86">
            <v>76</v>
          </cell>
          <cell r="W86">
            <v>59</v>
          </cell>
          <cell r="X86">
            <v>59</v>
          </cell>
          <cell r="Y86">
            <v>59</v>
          </cell>
          <cell r="Z86">
            <v>59</v>
          </cell>
          <cell r="AA86">
            <v>59</v>
          </cell>
          <cell r="AB86">
            <v>59</v>
          </cell>
          <cell r="AC86">
            <v>59</v>
          </cell>
          <cell r="AD86">
            <v>59</v>
          </cell>
          <cell r="AE86">
            <v>59</v>
          </cell>
          <cell r="AF86">
            <v>59</v>
          </cell>
          <cell r="AG86">
            <v>59</v>
          </cell>
          <cell r="AH86">
            <v>59</v>
          </cell>
          <cell r="AI86">
            <v>59</v>
          </cell>
          <cell r="AJ86">
            <v>59</v>
          </cell>
          <cell r="AK86">
            <v>59</v>
          </cell>
          <cell r="AM86">
            <v>812</v>
          </cell>
          <cell r="AN86">
            <v>1031</v>
          </cell>
          <cell r="AO86">
            <v>515</v>
          </cell>
          <cell r="AP86">
            <v>8</v>
          </cell>
          <cell r="AQ86">
            <v>348</v>
          </cell>
          <cell r="AR86">
            <v>253</v>
          </cell>
          <cell r="AS86">
            <v>236</v>
          </cell>
          <cell r="AT86">
            <v>236</v>
          </cell>
          <cell r="AU86">
            <v>236</v>
          </cell>
        </row>
        <row r="87">
          <cell r="A87" t="str">
            <v xml:space="preserve">    Income Tax Provision - one-time items</v>
          </cell>
          <cell r="J87">
            <v>-4</v>
          </cell>
          <cell r="K87">
            <v>-21</v>
          </cell>
          <cell r="M87">
            <v>-16</v>
          </cell>
          <cell r="N87">
            <v>-1</v>
          </cell>
          <cell r="P87">
            <v>-2</v>
          </cell>
        </row>
        <row r="88">
          <cell r="A88" t="str">
            <v xml:space="preserve">    Income Tax Provision - stock comp &amp; amort</v>
          </cell>
          <cell r="F88">
            <v>0</v>
          </cell>
          <cell r="G88">
            <v>0</v>
          </cell>
          <cell r="H88">
            <v>0</v>
          </cell>
          <cell r="I88">
            <v>0</v>
          </cell>
          <cell r="J88">
            <v>0</v>
          </cell>
          <cell r="K88">
            <v>0</v>
          </cell>
          <cell r="L88">
            <v>0</v>
          </cell>
          <cell r="M88">
            <v>0</v>
          </cell>
          <cell r="N88">
            <v>0</v>
          </cell>
          <cell r="O88">
            <v>0</v>
          </cell>
          <cell r="R88">
            <v>0</v>
          </cell>
          <cell r="S88">
            <v>0</v>
          </cell>
          <cell r="T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M88">
            <v>0</v>
          </cell>
          <cell r="AN88">
            <v>0</v>
          </cell>
          <cell r="AO88">
            <v>0</v>
          </cell>
          <cell r="AP88">
            <v>0</v>
          </cell>
          <cell r="AQ88">
            <v>0</v>
          </cell>
          <cell r="AR88">
            <v>0</v>
          </cell>
          <cell r="AS88">
            <v>0</v>
          </cell>
          <cell r="AT88">
            <v>0</v>
          </cell>
          <cell r="AU88">
            <v>0</v>
          </cell>
        </row>
        <row r="89">
          <cell r="A89" t="str">
            <v>After-tax Special Items</v>
          </cell>
          <cell r="F89">
            <v>131</v>
          </cell>
          <cell r="G89">
            <v>64</v>
          </cell>
          <cell r="H89">
            <v>592</v>
          </cell>
          <cell r="I89">
            <v>244</v>
          </cell>
          <cell r="J89">
            <v>219</v>
          </cell>
          <cell r="K89">
            <v>55</v>
          </cell>
          <cell r="L89">
            <v>66</v>
          </cell>
          <cell r="M89">
            <v>134</v>
          </cell>
          <cell r="N89">
            <v>70</v>
          </cell>
          <cell r="O89">
            <v>-167</v>
          </cell>
          <cell r="P89">
            <v>72</v>
          </cell>
          <cell r="Q89">
            <v>30</v>
          </cell>
          <cell r="R89">
            <v>56</v>
          </cell>
          <cell r="S89">
            <v>82</v>
          </cell>
          <cell r="T89">
            <v>67</v>
          </cell>
          <cell r="U89">
            <v>143</v>
          </cell>
          <cell r="V89">
            <v>76</v>
          </cell>
          <cell r="W89">
            <v>59</v>
          </cell>
          <cell r="X89">
            <v>59</v>
          </cell>
          <cell r="Y89">
            <v>59</v>
          </cell>
          <cell r="Z89">
            <v>59</v>
          </cell>
          <cell r="AA89">
            <v>59</v>
          </cell>
          <cell r="AB89">
            <v>59</v>
          </cell>
          <cell r="AC89">
            <v>59</v>
          </cell>
          <cell r="AD89">
            <v>59</v>
          </cell>
          <cell r="AE89">
            <v>59</v>
          </cell>
          <cell r="AF89">
            <v>59</v>
          </cell>
          <cell r="AG89">
            <v>59</v>
          </cell>
          <cell r="AH89">
            <v>59</v>
          </cell>
          <cell r="AI89">
            <v>59</v>
          </cell>
          <cell r="AJ89">
            <v>59</v>
          </cell>
          <cell r="AK89">
            <v>59</v>
          </cell>
          <cell r="AM89">
            <v>812</v>
          </cell>
          <cell r="AN89">
            <v>1031</v>
          </cell>
          <cell r="AO89">
            <v>515</v>
          </cell>
          <cell r="AP89">
            <v>8</v>
          </cell>
          <cell r="AQ89">
            <v>348</v>
          </cell>
          <cell r="AR89">
            <v>253</v>
          </cell>
          <cell r="AS89">
            <v>236</v>
          </cell>
          <cell r="AT89">
            <v>236</v>
          </cell>
          <cell r="AU89">
            <v>236</v>
          </cell>
        </row>
        <row r="91">
          <cell r="A91" t="str">
            <v>GAAP Net Income</v>
          </cell>
          <cell r="F91" t="str">
            <v>ND</v>
          </cell>
          <cell r="G91" t="str">
            <v>ND</v>
          </cell>
          <cell r="H91" t="str">
            <v>ND</v>
          </cell>
          <cell r="I91" t="str">
            <v>ND</v>
          </cell>
          <cell r="J91">
            <v>-614</v>
          </cell>
          <cell r="K91">
            <v>-271</v>
          </cell>
          <cell r="L91">
            <v>-253</v>
          </cell>
          <cell r="M91">
            <v>-204</v>
          </cell>
          <cell r="N91">
            <v>-212</v>
          </cell>
          <cell r="O91">
            <v>80</v>
          </cell>
          <cell r="P91">
            <v>-34</v>
          </cell>
          <cell r="Q91">
            <v>78</v>
          </cell>
          <cell r="R91">
            <v>-81</v>
          </cell>
          <cell r="S91">
            <v>-56</v>
          </cell>
          <cell r="T91">
            <v>-32</v>
          </cell>
          <cell r="U91">
            <v>-82</v>
          </cell>
          <cell r="V91">
            <v>-86</v>
          </cell>
          <cell r="W91">
            <v>-42.32440520975473</v>
          </cell>
          <cell r="X91">
            <v>-46.903999999999996</v>
          </cell>
          <cell r="Y91">
            <v>-21.378539747069404</v>
          </cell>
          <cell r="Z91">
            <v>-75.328034135734811</v>
          </cell>
          <cell r="AA91">
            <v>-54.416076580211588</v>
          </cell>
          <cell r="AB91">
            <v>-43.767497633442012</v>
          </cell>
          <cell r="AC91">
            <v>-0.60134558888007916</v>
          </cell>
          <cell r="AD91">
            <v>-64.797254431791146</v>
          </cell>
          <cell r="AE91">
            <v>-45.689484101303904</v>
          </cell>
          <cell r="AF91">
            <v>-45.934355438120726</v>
          </cell>
          <cell r="AG91">
            <v>-25.845125783525276</v>
          </cell>
          <cell r="AH91">
            <v>-56.296158453570797</v>
          </cell>
          <cell r="AI91">
            <v>-42.773043499693017</v>
          </cell>
          <cell r="AJ91">
            <v>-45.507509691323833</v>
          </cell>
          <cell r="AK91">
            <v>-26.624890408075061</v>
          </cell>
          <cell r="AM91">
            <v>-647</v>
          </cell>
          <cell r="AN91">
            <v>-2959.3119999999999</v>
          </cell>
          <cell r="AO91">
            <v>-1383</v>
          </cell>
          <cell r="AP91">
            <v>-91</v>
          </cell>
          <cell r="AQ91">
            <v>-251</v>
          </cell>
          <cell r="AR91">
            <v>-196.60694495682543</v>
          </cell>
          <cell r="AS91">
            <v>-174.1129539382685</v>
          </cell>
          <cell r="AT91">
            <v>-182.26621975474094</v>
          </cell>
          <cell r="AU91">
            <v>-171.20160205266222</v>
          </cell>
        </row>
        <row r="92">
          <cell r="A92" t="str">
            <v xml:space="preserve">    + After tax exited businesses (income)/expense</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M92">
            <v>0</v>
          </cell>
          <cell r="AN92">
            <v>0</v>
          </cell>
          <cell r="AO92">
            <v>0</v>
          </cell>
          <cell r="AP92">
            <v>0</v>
          </cell>
          <cell r="AQ92">
            <v>0</v>
          </cell>
          <cell r="AR92">
            <v>0</v>
          </cell>
          <cell r="AS92">
            <v>0</v>
          </cell>
          <cell r="AT92">
            <v>0</v>
          </cell>
          <cell r="AU92">
            <v>0</v>
          </cell>
        </row>
        <row r="93">
          <cell r="A93" t="str">
            <v>Reported Net Income</v>
          </cell>
          <cell r="F93" t="str">
            <v>ND</v>
          </cell>
          <cell r="G93" t="str">
            <v>ND</v>
          </cell>
          <cell r="H93" t="str">
            <v>ND</v>
          </cell>
          <cell r="I93" t="str">
            <v>ND</v>
          </cell>
          <cell r="J93">
            <v>-614</v>
          </cell>
          <cell r="K93">
            <v>-271</v>
          </cell>
          <cell r="L93">
            <v>-253</v>
          </cell>
          <cell r="M93">
            <v>-204</v>
          </cell>
          <cell r="N93">
            <v>-212</v>
          </cell>
          <cell r="O93">
            <v>80</v>
          </cell>
          <cell r="P93">
            <v>-34</v>
          </cell>
          <cell r="Q93">
            <v>78</v>
          </cell>
          <cell r="R93">
            <v>-81</v>
          </cell>
          <cell r="S93">
            <v>-56</v>
          </cell>
          <cell r="T93">
            <v>-32</v>
          </cell>
          <cell r="U93">
            <v>-82</v>
          </cell>
          <cell r="V93">
            <v>-86</v>
          </cell>
          <cell r="W93">
            <v>-42.32440520975473</v>
          </cell>
          <cell r="X93">
            <v>-46.903999999999996</v>
          </cell>
          <cell r="Y93">
            <v>-21.378539747069404</v>
          </cell>
          <cell r="Z93">
            <v>-75.328034135734811</v>
          </cell>
          <cell r="AA93">
            <v>-54.416076580211588</v>
          </cell>
          <cell r="AB93">
            <v>-43.767497633442012</v>
          </cell>
          <cell r="AC93">
            <v>-0.60134558888007916</v>
          </cell>
          <cell r="AD93">
            <v>-64.797254431791146</v>
          </cell>
          <cell r="AE93">
            <v>-45.689484101303904</v>
          </cell>
          <cell r="AF93">
            <v>-45.934355438120726</v>
          </cell>
          <cell r="AG93">
            <v>-25.845125783525276</v>
          </cell>
          <cell r="AH93">
            <v>-56.296158453570797</v>
          </cell>
          <cell r="AI93">
            <v>-42.773043499693017</v>
          </cell>
          <cell r="AJ93">
            <v>-45.507509691323833</v>
          </cell>
          <cell r="AK93">
            <v>-26.624890408075061</v>
          </cell>
          <cell r="AM93">
            <v>-647</v>
          </cell>
          <cell r="AN93">
            <v>-2959.3119999999999</v>
          </cell>
          <cell r="AO93">
            <v>-1383</v>
          </cell>
          <cell r="AP93">
            <v>-91</v>
          </cell>
          <cell r="AQ93">
            <v>-251</v>
          </cell>
          <cell r="AR93">
            <v>-196.60694495682543</v>
          </cell>
          <cell r="AS93">
            <v>-174.1129539382685</v>
          </cell>
          <cell r="AT93">
            <v>-182.26621975474094</v>
          </cell>
          <cell r="AU93">
            <v>-171.20160205266222</v>
          </cell>
        </row>
        <row r="94">
          <cell r="A94" t="str">
            <v xml:space="preserve">    + After tax special items (income)/expense</v>
          </cell>
          <cell r="F94">
            <v>131</v>
          </cell>
          <cell r="G94">
            <v>64</v>
          </cell>
          <cell r="H94">
            <v>592</v>
          </cell>
          <cell r="I94">
            <v>244</v>
          </cell>
          <cell r="J94">
            <v>219</v>
          </cell>
          <cell r="K94">
            <v>55</v>
          </cell>
          <cell r="L94">
            <v>66</v>
          </cell>
          <cell r="M94">
            <v>134</v>
          </cell>
          <cell r="N94">
            <v>70</v>
          </cell>
          <cell r="O94">
            <v>-167</v>
          </cell>
          <cell r="P94">
            <v>72</v>
          </cell>
          <cell r="Q94">
            <v>30</v>
          </cell>
          <cell r="R94">
            <v>56</v>
          </cell>
          <cell r="S94">
            <v>82</v>
          </cell>
          <cell r="T94">
            <v>67</v>
          </cell>
          <cell r="U94">
            <v>143</v>
          </cell>
          <cell r="V94">
            <v>76</v>
          </cell>
          <cell r="W94">
            <v>59</v>
          </cell>
          <cell r="X94">
            <v>59</v>
          </cell>
          <cell r="Y94">
            <v>59</v>
          </cell>
          <cell r="Z94">
            <v>59</v>
          </cell>
          <cell r="AA94">
            <v>59</v>
          </cell>
          <cell r="AB94">
            <v>59</v>
          </cell>
          <cell r="AC94">
            <v>59</v>
          </cell>
          <cell r="AD94">
            <v>59</v>
          </cell>
          <cell r="AE94">
            <v>59</v>
          </cell>
          <cell r="AF94">
            <v>59</v>
          </cell>
          <cell r="AG94">
            <v>59</v>
          </cell>
          <cell r="AH94">
            <v>59</v>
          </cell>
          <cell r="AI94">
            <v>59</v>
          </cell>
          <cell r="AJ94">
            <v>59</v>
          </cell>
          <cell r="AK94">
            <v>59</v>
          </cell>
          <cell r="AM94">
            <v>812</v>
          </cell>
          <cell r="AN94">
            <v>1031</v>
          </cell>
          <cell r="AO94">
            <v>515</v>
          </cell>
          <cell r="AP94">
            <v>8</v>
          </cell>
          <cell r="AQ94">
            <v>348</v>
          </cell>
          <cell r="AR94">
            <v>253</v>
          </cell>
          <cell r="AS94">
            <v>236</v>
          </cell>
          <cell r="AT94">
            <v>236</v>
          </cell>
          <cell r="AU94">
            <v>236</v>
          </cell>
        </row>
        <row r="95">
          <cell r="A95" t="str">
            <v>Recurring Net Income</v>
          </cell>
          <cell r="F95" t="str">
            <v>ND</v>
          </cell>
          <cell r="G95" t="str">
            <v>ND</v>
          </cell>
          <cell r="H95" t="str">
            <v>ND</v>
          </cell>
          <cell r="I95" t="str">
            <v>ND</v>
          </cell>
          <cell r="J95">
            <v>-395</v>
          </cell>
          <cell r="K95">
            <v>-216</v>
          </cell>
          <cell r="L95">
            <v>-187</v>
          </cell>
          <cell r="M95">
            <v>-70</v>
          </cell>
          <cell r="N95">
            <v>-142</v>
          </cell>
          <cell r="O95">
            <v>-87</v>
          </cell>
          <cell r="P95">
            <v>38</v>
          </cell>
          <cell r="Q95">
            <v>108</v>
          </cell>
          <cell r="R95">
            <v>-25</v>
          </cell>
          <cell r="S95">
            <v>26</v>
          </cell>
          <cell r="T95">
            <v>35</v>
          </cell>
          <cell r="U95">
            <v>61</v>
          </cell>
          <cell r="V95">
            <v>-10</v>
          </cell>
          <cell r="W95">
            <v>16.67559479024527</v>
          </cell>
          <cell r="X95">
            <v>12.096</v>
          </cell>
          <cell r="Y95">
            <v>37.621460252930596</v>
          </cell>
          <cell r="Z95">
            <v>-16.328034135734804</v>
          </cell>
          <cell r="AA95">
            <v>4.5839234197884107</v>
          </cell>
          <cell r="AB95">
            <v>15.232502366557988</v>
          </cell>
          <cell r="AC95">
            <v>58.398654411119921</v>
          </cell>
          <cell r="AD95">
            <v>-5.7972544317911492</v>
          </cell>
          <cell r="AE95">
            <v>13.310515898696096</v>
          </cell>
          <cell r="AF95">
            <v>13.065644561879273</v>
          </cell>
          <cell r="AG95">
            <v>33.154874216474724</v>
          </cell>
          <cell r="AH95">
            <v>2.7038415464292003</v>
          </cell>
          <cell r="AI95">
            <v>16.226956500306983</v>
          </cell>
          <cell r="AJ95">
            <v>13.492490308676164</v>
          </cell>
          <cell r="AK95">
            <v>32.375109591924939</v>
          </cell>
          <cell r="AM95">
            <v>165</v>
          </cell>
          <cell r="AN95">
            <v>-1928.3119999999999</v>
          </cell>
          <cell r="AO95">
            <v>-868</v>
          </cell>
          <cell r="AP95">
            <v>-83</v>
          </cell>
          <cell r="AQ95">
            <v>97</v>
          </cell>
          <cell r="AR95">
            <v>56.393055043174556</v>
          </cell>
          <cell r="AS95">
            <v>61.887046061731503</v>
          </cell>
          <cell r="AT95">
            <v>53.733780245259048</v>
          </cell>
          <cell r="AU95">
            <v>64.798397947337762</v>
          </cell>
        </row>
        <row r="97">
          <cell r="A97" t="str">
            <v>GAAP EPS</v>
          </cell>
          <cell r="F97" t="str">
            <v>ND</v>
          </cell>
          <cell r="G97" t="str">
            <v>ND</v>
          </cell>
          <cell r="H97" t="str">
            <v>ND</v>
          </cell>
          <cell r="I97" t="str">
            <v>ND</v>
          </cell>
          <cell r="J97">
            <v>-2.0884353741496597</v>
          </cell>
          <cell r="K97">
            <v>-0.92176870748299322</v>
          </cell>
          <cell r="L97">
            <v>-0.86054421768707479</v>
          </cell>
          <cell r="M97">
            <v>-0.69387755102040816</v>
          </cell>
          <cell r="N97">
            <v>-0.72108843537414968</v>
          </cell>
          <cell r="O97">
            <v>0.27210884353741499</v>
          </cell>
          <cell r="P97">
            <v>-0.11564625850340136</v>
          </cell>
          <cell r="Q97">
            <v>0.26503567787971455</v>
          </cell>
          <cell r="R97">
            <v>-0.27485578554462164</v>
          </cell>
          <cell r="S97">
            <v>-0.18931710615280595</v>
          </cell>
          <cell r="T97">
            <v>-0.10749076251259658</v>
          </cell>
          <cell r="U97">
            <v>-0.2731512325116589</v>
          </cell>
          <cell r="V97">
            <v>-0.28439153439153442</v>
          </cell>
          <cell r="W97">
            <v>-0.13982183560406108</v>
          </cell>
          <cell r="X97">
            <v>-0.15479607316342012</v>
          </cell>
          <cell r="Y97">
            <v>-7.0484564105825112E-2</v>
          </cell>
          <cell r="Z97">
            <v>-0.24810672544842871</v>
          </cell>
          <cell r="AA97">
            <v>-0.17905029939715233</v>
          </cell>
          <cell r="AB97">
            <v>-0.14386841706222064</v>
          </cell>
          <cell r="AC97">
            <v>-1.9747121595482262E-3</v>
          </cell>
          <cell r="AD97">
            <v>-0.21257011026176512</v>
          </cell>
          <cell r="AE97">
            <v>-0.14973653192780928</v>
          </cell>
          <cell r="AF97">
            <v>-0.15038865145661973</v>
          </cell>
          <cell r="AG97">
            <v>-8.4532168691454468E-2</v>
          </cell>
          <cell r="AH97">
            <v>-0.18394502393282</v>
          </cell>
          <cell r="AI97">
            <v>-0.13961926883929826</v>
          </cell>
          <cell r="AJ97">
            <v>-0.14839668474826959</v>
          </cell>
          <cell r="AK97">
            <v>-8.6735099256088175E-2</v>
          </cell>
          <cell r="AM97">
            <v>-2.2274580684031027</v>
          </cell>
          <cell r="AN97">
            <v>-10.453123751283211</v>
          </cell>
          <cell r="AO97">
            <v>-4.704081632653061</v>
          </cell>
          <cell r="AP97">
            <v>-0.30944486950607841</v>
          </cell>
          <cell r="AQ97">
            <v>-0.84483338943116792</v>
          </cell>
          <cell r="AR97">
            <v>-0.64918082068519978</v>
          </cell>
          <cell r="AS97">
            <v>-0.57261352209206484</v>
          </cell>
          <cell r="AT97">
            <v>-0.59703582582443193</v>
          </cell>
          <cell r="AU97">
            <v>-0.55855471263798795</v>
          </cell>
        </row>
        <row r="98">
          <cell r="A98" t="str">
            <v xml:space="preserve">    + Per share impact of exited businesses (income)/expense</v>
          </cell>
          <cell r="F98" t="str">
            <v>ND</v>
          </cell>
          <cell r="G98" t="str">
            <v>ND</v>
          </cell>
          <cell r="H98" t="str">
            <v>ND</v>
          </cell>
          <cell r="I98" t="str">
            <v>ND</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M98">
            <v>0</v>
          </cell>
          <cell r="AN98">
            <v>0</v>
          </cell>
          <cell r="AO98">
            <v>0</v>
          </cell>
          <cell r="AP98">
            <v>0</v>
          </cell>
          <cell r="AQ98">
            <v>0</v>
          </cell>
          <cell r="AR98">
            <v>0</v>
          </cell>
          <cell r="AS98">
            <v>0</v>
          </cell>
          <cell r="AT98">
            <v>0</v>
          </cell>
          <cell r="AU98">
            <v>0</v>
          </cell>
        </row>
        <row r="99">
          <cell r="A99" t="str">
            <v>Reported EPS</v>
          </cell>
          <cell r="F99" t="str">
            <v>ND</v>
          </cell>
          <cell r="G99" t="str">
            <v>ND</v>
          </cell>
          <cell r="H99" t="str">
            <v>ND</v>
          </cell>
          <cell r="I99" t="str">
            <v>ND</v>
          </cell>
          <cell r="J99">
            <v>-2.0884353741496597</v>
          </cell>
          <cell r="K99">
            <v>-0.92176870748299322</v>
          </cell>
          <cell r="L99">
            <v>-0.86054421768707479</v>
          </cell>
          <cell r="M99">
            <v>-0.69387755102040816</v>
          </cell>
          <cell r="N99">
            <v>-0.72108843537414968</v>
          </cell>
          <cell r="O99">
            <v>0.27210884353741499</v>
          </cell>
          <cell r="P99">
            <v>-0.11564625850340136</v>
          </cell>
          <cell r="Q99">
            <v>0.26503567787971455</v>
          </cell>
          <cell r="R99">
            <v>-0.27485578554462164</v>
          </cell>
          <cell r="S99">
            <v>-0.18931710615280595</v>
          </cell>
          <cell r="T99">
            <v>-0.10749076251259658</v>
          </cell>
          <cell r="U99">
            <v>-0.2731512325116589</v>
          </cell>
          <cell r="V99">
            <v>-0.28439153439153442</v>
          </cell>
          <cell r="W99">
            <v>-0.13982183560406108</v>
          </cell>
          <cell r="X99">
            <v>-0.15479607316342012</v>
          </cell>
          <cell r="Y99">
            <v>-7.0484564105825112E-2</v>
          </cell>
          <cell r="Z99">
            <v>-0.24810672544842871</v>
          </cell>
          <cell r="AA99">
            <v>-0.17905029939715233</v>
          </cell>
          <cell r="AB99">
            <v>-0.14386841706222064</v>
          </cell>
          <cell r="AC99">
            <v>-1.9747121595482262E-3</v>
          </cell>
          <cell r="AD99">
            <v>-0.21257011026176512</v>
          </cell>
          <cell r="AE99">
            <v>-0.14973653192780928</v>
          </cell>
          <cell r="AF99">
            <v>-0.15038865145661973</v>
          </cell>
          <cell r="AG99">
            <v>-8.4532168691454468E-2</v>
          </cell>
          <cell r="AH99">
            <v>-0.18394502393282</v>
          </cell>
          <cell r="AI99">
            <v>-0.13961926883929826</v>
          </cell>
          <cell r="AJ99">
            <v>-0.14839668474826959</v>
          </cell>
          <cell r="AK99">
            <v>-8.6735099256088175E-2</v>
          </cell>
          <cell r="AM99">
            <v>-2.2274580684031027</v>
          </cell>
          <cell r="AN99">
            <v>-10.453123751283211</v>
          </cell>
          <cell r="AO99">
            <v>-4.704081632653061</v>
          </cell>
          <cell r="AP99">
            <v>-0.30944486950607841</v>
          </cell>
          <cell r="AQ99">
            <v>-0.84483338943116792</v>
          </cell>
          <cell r="AR99">
            <v>-0.64918082068519978</v>
          </cell>
          <cell r="AS99">
            <v>-0.57261352209206484</v>
          </cell>
          <cell r="AT99">
            <v>-0.59703582582443193</v>
          </cell>
          <cell r="AU99">
            <v>-0.55855471263798795</v>
          </cell>
        </row>
        <row r="100">
          <cell r="A100" t="str">
            <v xml:space="preserve">    + Per Share impact of special Items (income)/expense</v>
          </cell>
          <cell r="F100" t="str">
            <v>ND</v>
          </cell>
          <cell r="G100" t="str">
            <v>ND</v>
          </cell>
          <cell r="H100" t="str">
            <v>ND</v>
          </cell>
          <cell r="I100" t="str">
            <v>ND</v>
          </cell>
          <cell r="J100">
            <v>0.74489795918367352</v>
          </cell>
          <cell r="K100">
            <v>0.1870748299319728</v>
          </cell>
          <cell r="L100">
            <v>0.22448979591836735</v>
          </cell>
          <cell r="M100">
            <v>0.45578231292517007</v>
          </cell>
          <cell r="N100">
            <v>0.23809523809523808</v>
          </cell>
          <cell r="O100">
            <v>-0.56802721088435371</v>
          </cell>
          <cell r="P100">
            <v>0.24489795918367346</v>
          </cell>
          <cell r="Q100">
            <v>0.1019367991845056</v>
          </cell>
          <cell r="R100">
            <v>0.19002375296912113</v>
          </cell>
          <cell r="S100">
            <v>0.27721433400946582</v>
          </cell>
          <cell r="T100">
            <v>0.22505878401074908</v>
          </cell>
          <cell r="U100">
            <v>0.47634910059960028</v>
          </cell>
          <cell r="V100">
            <v>0.25132275132275134</v>
          </cell>
          <cell r="W100">
            <v>0.19491090919662352</v>
          </cell>
          <cell r="X100">
            <v>0.19471619300361989</v>
          </cell>
          <cell r="Y100">
            <v>0.19452167133228762</v>
          </cell>
          <cell r="Z100">
            <v>0.19432734398829934</v>
          </cell>
          <cell r="AA100">
            <v>0.19413321077752185</v>
          </cell>
          <cell r="AB100">
            <v>0.19393927150601586</v>
          </cell>
          <cell r="AC100">
            <v>0.19374552598003586</v>
          </cell>
          <cell r="AD100">
            <v>0.19355197400602983</v>
          </cell>
          <cell r="AE100">
            <v>0.19335861539063923</v>
          </cell>
          <cell r="AF100">
            <v>0.19316544994069854</v>
          </cell>
          <cell r="AG100">
            <v>0.19297247746323531</v>
          </cell>
          <cell r="AH100">
            <v>0.19277969776546985</v>
          </cell>
          <cell r="AI100">
            <v>0.19258711065481507</v>
          </cell>
          <cell r="AJ100">
            <v>0.19239471593887622</v>
          </cell>
          <cell r="AK100">
            <v>0.19220251342545078</v>
          </cell>
          <cell r="AM100">
            <v>2.7955115170684999</v>
          </cell>
          <cell r="AN100">
            <v>3.6417824776748757</v>
          </cell>
          <cell r="AO100">
            <v>1.7517006802721089</v>
          </cell>
          <cell r="AP100">
            <v>2.7203944571962936E-2</v>
          </cell>
          <cell r="AQ100">
            <v>1.1713227869404239</v>
          </cell>
          <cell r="AR100">
            <v>0.83538629660016828</v>
          </cell>
          <cell r="AS100">
            <v>0.77614438304021804</v>
          </cell>
          <cell r="AT100">
            <v>0.77304755145612192</v>
          </cell>
          <cell r="AU100">
            <v>0.76996307629187477</v>
          </cell>
        </row>
        <row r="101">
          <cell r="A101" t="str">
            <v>Recurring EPS</v>
          </cell>
          <cell r="F101" t="str">
            <v>ND</v>
          </cell>
          <cell r="G101" t="str">
            <v>ND</v>
          </cell>
          <cell r="H101" t="str">
            <v>ND</v>
          </cell>
          <cell r="I101" t="str">
            <v>ND</v>
          </cell>
          <cell r="J101">
            <v>-1.3435374149659864</v>
          </cell>
          <cell r="K101">
            <v>-0.73469387755102045</v>
          </cell>
          <cell r="L101">
            <v>-0.63605442176870752</v>
          </cell>
          <cell r="M101">
            <v>-0.23809523809523808</v>
          </cell>
          <cell r="N101">
            <v>-0.48299319727891155</v>
          </cell>
          <cell r="O101">
            <v>-0.29591836734693877</v>
          </cell>
          <cell r="P101">
            <v>0.12925170068027211</v>
          </cell>
          <cell r="Q101">
            <v>0.36697247706422015</v>
          </cell>
          <cell r="R101">
            <v>-8.483203257550051E-2</v>
          </cell>
          <cell r="S101">
            <v>8.7897227856659904E-2</v>
          </cell>
          <cell r="T101">
            <v>0.1175680214981525</v>
          </cell>
          <cell r="U101">
            <v>0.20319786808794138</v>
          </cell>
          <cell r="V101">
            <v>-3.3068783068783074E-2</v>
          </cell>
          <cell r="W101">
            <v>5.5089073592562439E-2</v>
          </cell>
          <cell r="X101">
            <v>3.9920119840199768E-2</v>
          </cell>
          <cell r="Y101">
            <v>0.1240371072264625</v>
          </cell>
          <cell r="Z101">
            <v>-5.3779381460129345E-2</v>
          </cell>
          <cell r="AA101">
            <v>1.5082911380369532E-2</v>
          </cell>
          <cell r="AB101">
            <v>5.0070854443795235E-2</v>
          </cell>
          <cell r="AC101">
            <v>0.19177081382048763</v>
          </cell>
          <cell r="AD101">
            <v>-1.9018136255735285E-2</v>
          </cell>
          <cell r="AE101">
            <v>4.3622083462829947E-2</v>
          </cell>
          <cell r="AF101">
            <v>4.277679848407883E-2</v>
          </cell>
          <cell r="AG101">
            <v>0.10844030877178085</v>
          </cell>
          <cell r="AH101">
            <v>8.8346738326498617E-3</v>
          </cell>
          <cell r="AI101">
            <v>5.2967841815516808E-2</v>
          </cell>
          <cell r="AJ101">
            <v>4.3998031190606621E-2</v>
          </cell>
          <cell r="AK101">
            <v>0.1054674141693626</v>
          </cell>
          <cell r="AM101">
            <v>0.5680534486653972</v>
          </cell>
          <cell r="AN101">
            <v>-6.8113412736083365</v>
          </cell>
          <cell r="AO101">
            <v>-2.9523809523809526</v>
          </cell>
          <cell r="AP101">
            <v>-0.28224092493411546</v>
          </cell>
          <cell r="AQ101">
            <v>0.3264893975092561</v>
          </cell>
          <cell r="AR101">
            <v>0.18620547591496853</v>
          </cell>
          <cell r="AS101">
            <v>0.2035308609481532</v>
          </cell>
          <cell r="AT101">
            <v>0.17601172563169001</v>
          </cell>
          <cell r="AU101">
            <v>0.21140836365388679</v>
          </cell>
        </row>
        <row r="103">
          <cell r="A103" t="str">
            <v>Stock Compensation Expense &amp; Amortization</v>
          </cell>
        </row>
        <row r="104">
          <cell r="A104" t="str">
            <v>COGs</v>
          </cell>
          <cell r="F104">
            <v>4</v>
          </cell>
          <cell r="G104">
            <v>4</v>
          </cell>
          <cell r="H104">
            <v>3</v>
          </cell>
          <cell r="I104">
            <v>4</v>
          </cell>
          <cell r="J104">
            <v>4</v>
          </cell>
          <cell r="K104">
            <v>4</v>
          </cell>
          <cell r="L104">
            <v>4</v>
          </cell>
          <cell r="M104">
            <v>3</v>
          </cell>
          <cell r="N104">
            <v>3</v>
          </cell>
          <cell r="O104">
            <v>4</v>
          </cell>
          <cell r="P104">
            <v>4</v>
          </cell>
          <cell r="Q104">
            <v>4</v>
          </cell>
          <cell r="R104">
            <v>4</v>
          </cell>
          <cell r="S104">
            <v>4</v>
          </cell>
          <cell r="T104">
            <v>3</v>
          </cell>
          <cell r="U104">
            <v>4</v>
          </cell>
          <cell r="V104">
            <v>5</v>
          </cell>
          <cell r="W104">
            <v>5</v>
          </cell>
          <cell r="X104">
            <v>5</v>
          </cell>
          <cell r="Y104">
            <v>5</v>
          </cell>
          <cell r="Z104">
            <v>5</v>
          </cell>
          <cell r="AA104">
            <v>5</v>
          </cell>
          <cell r="AB104">
            <v>5</v>
          </cell>
          <cell r="AC104">
            <v>5</v>
          </cell>
          <cell r="AD104">
            <v>5</v>
          </cell>
          <cell r="AE104">
            <v>5</v>
          </cell>
          <cell r="AF104">
            <v>5</v>
          </cell>
          <cell r="AG104">
            <v>5</v>
          </cell>
          <cell r="AH104">
            <v>5</v>
          </cell>
          <cell r="AI104">
            <v>5</v>
          </cell>
          <cell r="AJ104">
            <v>5</v>
          </cell>
          <cell r="AK104">
            <v>5</v>
          </cell>
          <cell r="AM104">
            <v>15</v>
          </cell>
          <cell r="AN104">
            <v>15</v>
          </cell>
          <cell r="AO104">
            <v>15</v>
          </cell>
          <cell r="AP104">
            <v>15</v>
          </cell>
          <cell r="AQ104">
            <v>15</v>
          </cell>
          <cell r="AR104">
            <v>20</v>
          </cell>
          <cell r="AS104">
            <v>20</v>
          </cell>
          <cell r="AT104">
            <v>20</v>
          </cell>
          <cell r="AU104">
            <v>20</v>
          </cell>
        </row>
        <row r="105">
          <cell r="A105" t="str">
            <v>SG&amp;A</v>
          </cell>
          <cell r="F105">
            <v>24.198</v>
          </cell>
          <cell r="G105">
            <v>24.198</v>
          </cell>
          <cell r="H105">
            <v>18.312000000000001</v>
          </cell>
          <cell r="I105">
            <v>20.274000000000001</v>
          </cell>
          <cell r="J105">
            <v>23</v>
          </cell>
          <cell r="K105">
            <v>26</v>
          </cell>
          <cell r="L105">
            <v>26</v>
          </cell>
          <cell r="M105">
            <v>24</v>
          </cell>
          <cell r="N105">
            <v>23</v>
          </cell>
          <cell r="O105">
            <v>22</v>
          </cell>
          <cell r="P105">
            <v>23</v>
          </cell>
          <cell r="Q105">
            <v>25</v>
          </cell>
          <cell r="R105">
            <v>21</v>
          </cell>
          <cell r="S105">
            <v>28</v>
          </cell>
          <cell r="T105">
            <v>17</v>
          </cell>
          <cell r="U105">
            <v>18</v>
          </cell>
          <cell r="V105">
            <v>29</v>
          </cell>
          <cell r="W105">
            <v>29</v>
          </cell>
          <cell r="X105">
            <v>29</v>
          </cell>
          <cell r="Y105">
            <v>29</v>
          </cell>
          <cell r="Z105">
            <v>29</v>
          </cell>
          <cell r="AA105">
            <v>29</v>
          </cell>
          <cell r="AB105">
            <v>29</v>
          </cell>
          <cell r="AC105">
            <v>29</v>
          </cell>
          <cell r="AD105">
            <v>29</v>
          </cell>
          <cell r="AE105">
            <v>29</v>
          </cell>
          <cell r="AF105">
            <v>29</v>
          </cell>
          <cell r="AG105">
            <v>29</v>
          </cell>
          <cell r="AH105">
            <v>29</v>
          </cell>
          <cell r="AI105">
            <v>29</v>
          </cell>
          <cell r="AJ105">
            <v>29</v>
          </cell>
          <cell r="AK105">
            <v>29</v>
          </cell>
          <cell r="AM105">
            <v>99</v>
          </cell>
          <cell r="AN105">
            <v>86.981999999999999</v>
          </cell>
          <cell r="AO105">
            <v>99</v>
          </cell>
          <cell r="AP105">
            <v>93</v>
          </cell>
          <cell r="AQ105">
            <v>84</v>
          </cell>
          <cell r="AR105">
            <v>116</v>
          </cell>
          <cell r="AS105">
            <v>116</v>
          </cell>
          <cell r="AT105">
            <v>116</v>
          </cell>
          <cell r="AU105">
            <v>116</v>
          </cell>
        </row>
        <row r="106">
          <cell r="A106" t="str">
            <v>R&amp;D</v>
          </cell>
          <cell r="F106">
            <v>12.802</v>
          </cell>
          <cell r="G106">
            <v>12.802</v>
          </cell>
          <cell r="H106">
            <v>9.6879999999999988</v>
          </cell>
          <cell r="I106">
            <v>10.725999999999999</v>
          </cell>
          <cell r="J106">
            <v>14</v>
          </cell>
          <cell r="K106">
            <v>12</v>
          </cell>
          <cell r="L106">
            <v>13</v>
          </cell>
          <cell r="M106">
            <v>13</v>
          </cell>
          <cell r="N106">
            <v>12</v>
          </cell>
          <cell r="O106">
            <v>14</v>
          </cell>
          <cell r="P106">
            <v>15</v>
          </cell>
          <cell r="Q106">
            <v>14</v>
          </cell>
          <cell r="R106">
            <v>15</v>
          </cell>
          <cell r="S106">
            <v>14</v>
          </cell>
          <cell r="T106">
            <v>14</v>
          </cell>
          <cell r="U106">
            <v>14</v>
          </cell>
          <cell r="V106">
            <v>14</v>
          </cell>
          <cell r="W106">
            <v>14</v>
          </cell>
          <cell r="X106">
            <v>14</v>
          </cell>
          <cell r="Y106">
            <v>14</v>
          </cell>
          <cell r="Z106">
            <v>14</v>
          </cell>
          <cell r="AA106">
            <v>14</v>
          </cell>
          <cell r="AB106">
            <v>14</v>
          </cell>
          <cell r="AC106">
            <v>14</v>
          </cell>
          <cell r="AD106">
            <v>14</v>
          </cell>
          <cell r="AE106">
            <v>14</v>
          </cell>
          <cell r="AF106">
            <v>14</v>
          </cell>
          <cell r="AG106">
            <v>14</v>
          </cell>
          <cell r="AH106">
            <v>14</v>
          </cell>
          <cell r="AI106">
            <v>14</v>
          </cell>
          <cell r="AJ106">
            <v>14</v>
          </cell>
          <cell r="AK106">
            <v>14</v>
          </cell>
          <cell r="AM106">
            <v>52</v>
          </cell>
          <cell r="AN106">
            <v>46.018000000000001</v>
          </cell>
          <cell r="AO106">
            <v>52</v>
          </cell>
          <cell r="AP106">
            <v>55</v>
          </cell>
          <cell r="AQ106">
            <v>57</v>
          </cell>
          <cell r="AR106">
            <v>56</v>
          </cell>
          <cell r="AS106">
            <v>56</v>
          </cell>
          <cell r="AT106">
            <v>56</v>
          </cell>
          <cell r="AU106">
            <v>56</v>
          </cell>
        </row>
        <row r="107">
          <cell r="A107" t="str">
            <v>Pre-Tax Stock Comp</v>
          </cell>
          <cell r="F107">
            <v>41</v>
          </cell>
          <cell r="G107">
            <v>41</v>
          </cell>
          <cell r="H107">
            <v>31</v>
          </cell>
          <cell r="I107">
            <v>35</v>
          </cell>
          <cell r="J107">
            <v>41</v>
          </cell>
          <cell r="K107">
            <v>42</v>
          </cell>
          <cell r="L107">
            <v>43</v>
          </cell>
          <cell r="M107">
            <v>40</v>
          </cell>
          <cell r="N107">
            <v>38</v>
          </cell>
          <cell r="O107">
            <v>40</v>
          </cell>
          <cell r="P107">
            <v>42</v>
          </cell>
          <cell r="Q107">
            <v>43</v>
          </cell>
          <cell r="R107">
            <v>40</v>
          </cell>
          <cell r="S107">
            <v>46</v>
          </cell>
          <cell r="T107">
            <v>34</v>
          </cell>
          <cell r="U107">
            <v>36</v>
          </cell>
          <cell r="V107">
            <v>48</v>
          </cell>
          <cell r="W107">
            <v>48</v>
          </cell>
          <cell r="X107">
            <v>48</v>
          </cell>
          <cell r="Y107">
            <v>48</v>
          </cell>
          <cell r="Z107">
            <v>48</v>
          </cell>
          <cell r="AA107">
            <v>48</v>
          </cell>
          <cell r="AB107">
            <v>48</v>
          </cell>
          <cell r="AC107">
            <v>48</v>
          </cell>
          <cell r="AD107">
            <v>48</v>
          </cell>
          <cell r="AE107">
            <v>48</v>
          </cell>
          <cell r="AF107">
            <v>48</v>
          </cell>
          <cell r="AG107">
            <v>48</v>
          </cell>
          <cell r="AH107">
            <v>48</v>
          </cell>
          <cell r="AI107">
            <v>48</v>
          </cell>
          <cell r="AJ107">
            <v>48</v>
          </cell>
          <cell r="AK107">
            <v>48</v>
          </cell>
          <cell r="AM107">
            <v>166</v>
          </cell>
          <cell r="AN107">
            <v>148</v>
          </cell>
          <cell r="AO107">
            <v>166</v>
          </cell>
          <cell r="AP107">
            <v>163</v>
          </cell>
          <cell r="AQ107">
            <v>156</v>
          </cell>
          <cell r="AR107">
            <v>192</v>
          </cell>
          <cell r="AS107">
            <v>192</v>
          </cell>
          <cell r="AT107">
            <v>192</v>
          </cell>
          <cell r="AU107">
            <v>192</v>
          </cell>
        </row>
        <row r="108">
          <cell r="A108" t="str">
            <v>Tax Impact</v>
          </cell>
          <cell r="F108">
            <v>0</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N108">
            <v>0</v>
          </cell>
          <cell r="AO108">
            <v>0</v>
          </cell>
          <cell r="AP108">
            <v>0</v>
          </cell>
          <cell r="AQ108">
            <v>0</v>
          </cell>
          <cell r="AR108">
            <v>0</v>
          </cell>
          <cell r="AS108">
            <v>0</v>
          </cell>
          <cell r="AT108">
            <v>0</v>
          </cell>
          <cell r="AU108">
            <v>0</v>
          </cell>
        </row>
        <row r="109">
          <cell r="A109" t="str">
            <v>After-Tax Stock Comp</v>
          </cell>
          <cell r="F109">
            <v>41</v>
          </cell>
          <cell r="G109">
            <v>41</v>
          </cell>
          <cell r="H109">
            <v>31</v>
          </cell>
          <cell r="I109">
            <v>35</v>
          </cell>
          <cell r="J109">
            <v>41</v>
          </cell>
          <cell r="K109">
            <v>42</v>
          </cell>
          <cell r="L109">
            <v>43</v>
          </cell>
          <cell r="M109">
            <v>40</v>
          </cell>
          <cell r="N109">
            <v>38</v>
          </cell>
          <cell r="O109">
            <v>40</v>
          </cell>
          <cell r="P109">
            <v>42</v>
          </cell>
          <cell r="Q109">
            <v>43</v>
          </cell>
          <cell r="R109">
            <v>40</v>
          </cell>
          <cell r="S109">
            <v>46</v>
          </cell>
          <cell r="T109">
            <v>34</v>
          </cell>
          <cell r="U109">
            <v>36</v>
          </cell>
          <cell r="V109">
            <v>48</v>
          </cell>
          <cell r="W109">
            <v>48</v>
          </cell>
          <cell r="X109">
            <v>48</v>
          </cell>
          <cell r="Y109">
            <v>48</v>
          </cell>
          <cell r="Z109">
            <v>48</v>
          </cell>
          <cell r="AA109">
            <v>48</v>
          </cell>
          <cell r="AB109">
            <v>48</v>
          </cell>
          <cell r="AC109">
            <v>48</v>
          </cell>
          <cell r="AD109">
            <v>48</v>
          </cell>
          <cell r="AE109">
            <v>48</v>
          </cell>
          <cell r="AF109">
            <v>48</v>
          </cell>
          <cell r="AG109">
            <v>48</v>
          </cell>
          <cell r="AH109">
            <v>48</v>
          </cell>
          <cell r="AI109">
            <v>48</v>
          </cell>
          <cell r="AJ109">
            <v>48</v>
          </cell>
          <cell r="AK109">
            <v>48</v>
          </cell>
          <cell r="AM109">
            <v>166</v>
          </cell>
          <cell r="AN109">
            <v>148</v>
          </cell>
          <cell r="AO109">
            <v>166</v>
          </cell>
          <cell r="AP109">
            <v>163</v>
          </cell>
          <cell r="AQ109">
            <v>156</v>
          </cell>
          <cell r="AR109">
            <v>192</v>
          </cell>
          <cell r="AS109">
            <v>192</v>
          </cell>
          <cell r="AT109">
            <v>192</v>
          </cell>
          <cell r="AU109">
            <v>192</v>
          </cell>
        </row>
        <row r="111">
          <cell r="A111" t="str">
            <v>Amortization of Intangibles</v>
          </cell>
          <cell r="F111">
            <v>17</v>
          </cell>
          <cell r="G111">
            <v>16</v>
          </cell>
          <cell r="H111">
            <v>16</v>
          </cell>
          <cell r="I111">
            <v>15</v>
          </cell>
          <cell r="J111">
            <v>15</v>
          </cell>
          <cell r="K111">
            <v>14</v>
          </cell>
          <cell r="L111">
            <v>14</v>
          </cell>
          <cell r="M111">
            <v>14</v>
          </cell>
          <cell r="N111">
            <v>13</v>
          </cell>
          <cell r="O111">
            <v>14</v>
          </cell>
          <cell r="P111">
            <v>14</v>
          </cell>
          <cell r="Q111">
            <v>14</v>
          </cell>
          <cell r="R111">
            <v>16</v>
          </cell>
          <cell r="S111">
            <v>16</v>
          </cell>
          <cell r="T111">
            <v>15</v>
          </cell>
          <cell r="U111">
            <v>12</v>
          </cell>
          <cell r="V111">
            <v>11</v>
          </cell>
          <cell r="W111">
            <v>11</v>
          </cell>
          <cell r="X111">
            <v>11</v>
          </cell>
          <cell r="Y111">
            <v>11</v>
          </cell>
          <cell r="Z111">
            <v>11</v>
          </cell>
          <cell r="AA111">
            <v>11</v>
          </cell>
          <cell r="AB111">
            <v>11</v>
          </cell>
          <cell r="AC111">
            <v>11</v>
          </cell>
          <cell r="AD111">
            <v>11</v>
          </cell>
          <cell r="AE111">
            <v>11</v>
          </cell>
          <cell r="AF111">
            <v>11</v>
          </cell>
          <cell r="AG111">
            <v>11</v>
          </cell>
          <cell r="AH111">
            <v>11</v>
          </cell>
          <cell r="AI111">
            <v>11</v>
          </cell>
          <cell r="AJ111">
            <v>11</v>
          </cell>
          <cell r="AK111">
            <v>11</v>
          </cell>
          <cell r="AM111">
            <v>88</v>
          </cell>
          <cell r="AN111">
            <v>64</v>
          </cell>
          <cell r="AO111">
            <v>57</v>
          </cell>
          <cell r="AP111">
            <v>55</v>
          </cell>
          <cell r="AQ111">
            <v>59</v>
          </cell>
          <cell r="AR111">
            <v>44</v>
          </cell>
          <cell r="AS111">
            <v>44</v>
          </cell>
          <cell r="AT111">
            <v>44</v>
          </cell>
          <cell r="AU111">
            <v>44</v>
          </cell>
        </row>
        <row r="112">
          <cell r="A112" t="str">
            <v>Tax Impact</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O112">
            <v>0</v>
          </cell>
          <cell r="AP112">
            <v>0</v>
          </cell>
          <cell r="AQ112">
            <v>0</v>
          </cell>
          <cell r="AR112">
            <v>0</v>
          </cell>
          <cell r="AS112">
            <v>0</v>
          </cell>
          <cell r="AT112">
            <v>0</v>
          </cell>
          <cell r="AU112">
            <v>0</v>
          </cell>
        </row>
        <row r="113">
          <cell r="A113" t="str">
            <v>After-Tax Amortization of Intangibles</v>
          </cell>
          <cell r="F113">
            <v>17</v>
          </cell>
          <cell r="G113">
            <v>16</v>
          </cell>
          <cell r="H113">
            <v>16</v>
          </cell>
          <cell r="I113">
            <v>15</v>
          </cell>
          <cell r="J113">
            <v>15</v>
          </cell>
          <cell r="K113">
            <v>14</v>
          </cell>
          <cell r="L113">
            <v>14</v>
          </cell>
          <cell r="M113">
            <v>14</v>
          </cell>
          <cell r="N113">
            <v>13</v>
          </cell>
          <cell r="O113">
            <v>14</v>
          </cell>
          <cell r="P113">
            <v>14</v>
          </cell>
          <cell r="Q113">
            <v>14</v>
          </cell>
          <cell r="R113">
            <v>16</v>
          </cell>
          <cell r="S113">
            <v>16</v>
          </cell>
          <cell r="T113">
            <v>15</v>
          </cell>
          <cell r="U113">
            <v>12</v>
          </cell>
          <cell r="V113">
            <v>11</v>
          </cell>
          <cell r="W113">
            <v>11</v>
          </cell>
          <cell r="X113">
            <v>11</v>
          </cell>
          <cell r="Y113">
            <v>11</v>
          </cell>
          <cell r="Z113">
            <v>11</v>
          </cell>
          <cell r="AA113">
            <v>11</v>
          </cell>
          <cell r="AB113">
            <v>11</v>
          </cell>
          <cell r="AC113">
            <v>11</v>
          </cell>
          <cell r="AD113">
            <v>11</v>
          </cell>
          <cell r="AE113">
            <v>11</v>
          </cell>
          <cell r="AF113">
            <v>11</v>
          </cell>
          <cell r="AG113">
            <v>11</v>
          </cell>
          <cell r="AH113">
            <v>11</v>
          </cell>
          <cell r="AI113">
            <v>11</v>
          </cell>
          <cell r="AJ113">
            <v>11</v>
          </cell>
          <cell r="AK113">
            <v>11</v>
          </cell>
          <cell r="AM113">
            <v>88</v>
          </cell>
          <cell r="AN113">
            <v>64</v>
          </cell>
          <cell r="AO113">
            <v>57</v>
          </cell>
          <cell r="AP113">
            <v>55</v>
          </cell>
          <cell r="AQ113">
            <v>59</v>
          </cell>
          <cell r="AR113">
            <v>44</v>
          </cell>
          <cell r="AS113">
            <v>44</v>
          </cell>
          <cell r="AT113">
            <v>44</v>
          </cell>
          <cell r="AU113">
            <v>44</v>
          </cell>
        </row>
        <row r="115">
          <cell r="A115" t="str">
            <v>Costs as a % of Operating expense</v>
          </cell>
        </row>
        <row r="116">
          <cell r="A116" t="str">
            <v>Selling, G&amp;A</v>
          </cell>
          <cell r="J116">
            <v>0.45977011494252873</v>
          </cell>
          <cell r="K116">
            <v>0.47383309759547382</v>
          </cell>
          <cell r="L116">
            <v>0.45671641791044776</v>
          </cell>
          <cell r="M116">
            <v>0.50391644908616184</v>
          </cell>
          <cell r="N116">
            <v>0.49502133712660029</v>
          </cell>
          <cell r="O116">
            <v>0.50346740638002774</v>
          </cell>
          <cell r="P116">
            <v>0.50277777777777777</v>
          </cell>
          <cell r="Q116">
            <v>0.54685494223363285</v>
          </cell>
          <cell r="R116">
            <v>0.53585926928281458</v>
          </cell>
          <cell r="S116">
            <v>0.52904820766378247</v>
          </cell>
          <cell r="T116">
            <v>0.51847133757961783</v>
          </cell>
          <cell r="U116">
            <v>0.53634085213032578</v>
          </cell>
          <cell r="V116">
            <v>0.53784860557768921</v>
          </cell>
          <cell r="W116">
            <v>0.52904820766378247</v>
          </cell>
          <cell r="X116">
            <v>0.51847133757961783</v>
          </cell>
          <cell r="Y116">
            <v>0.53634085213032578</v>
          </cell>
          <cell r="Z116">
            <v>0.53784860557768921</v>
          </cell>
          <cell r="AA116">
            <v>0.52904820766378247</v>
          </cell>
          <cell r="AB116">
            <v>0.51847133757961783</v>
          </cell>
          <cell r="AC116">
            <v>0.53634085213032578</v>
          </cell>
          <cell r="AD116">
            <v>0.53784860557768921</v>
          </cell>
          <cell r="AE116">
            <v>0.52904820766378247</v>
          </cell>
          <cell r="AF116">
            <v>0.51847133757961783</v>
          </cell>
          <cell r="AG116">
            <v>0.53634085213032578</v>
          </cell>
          <cell r="AH116">
            <v>0.53784860557768921</v>
          </cell>
          <cell r="AI116">
            <v>0.52904820766378247</v>
          </cell>
          <cell r="AJ116">
            <v>0.51847133757961783</v>
          </cell>
          <cell r="AK116">
            <v>0.53634085213032578</v>
          </cell>
        </row>
        <row r="117">
          <cell r="A117" t="str">
            <v>R &amp; D expense</v>
          </cell>
          <cell r="J117">
            <v>0.54022988505747127</v>
          </cell>
          <cell r="K117">
            <v>0.52616690240452613</v>
          </cell>
          <cell r="L117">
            <v>0.54328358208955219</v>
          </cell>
          <cell r="M117">
            <v>0.4960835509138381</v>
          </cell>
          <cell r="N117">
            <v>0.50497866287339976</v>
          </cell>
          <cell r="O117">
            <v>0.49653259361997226</v>
          </cell>
          <cell r="P117">
            <v>0.49722222222222223</v>
          </cell>
          <cell r="Q117">
            <v>0.45314505776636715</v>
          </cell>
          <cell r="R117">
            <v>0.46278755074424899</v>
          </cell>
          <cell r="S117">
            <v>0.47095179233621753</v>
          </cell>
          <cell r="T117">
            <v>0.48152866242038217</v>
          </cell>
          <cell r="U117">
            <v>0.46365914786967416</v>
          </cell>
          <cell r="V117">
            <v>0.46215139442231074</v>
          </cell>
          <cell r="W117">
            <v>0.47095179233621753</v>
          </cell>
          <cell r="X117">
            <v>0.48152866242038217</v>
          </cell>
          <cell r="Y117">
            <v>0.46365914786967416</v>
          </cell>
          <cell r="Z117">
            <v>0.46215139442231074</v>
          </cell>
          <cell r="AA117">
            <v>0.47095179233621753</v>
          </cell>
          <cell r="AB117">
            <v>0.48152866242038217</v>
          </cell>
          <cell r="AC117">
            <v>0.46365914786967416</v>
          </cell>
          <cell r="AD117">
            <v>0.46215139442231074</v>
          </cell>
          <cell r="AE117">
            <v>0.47095179233621753</v>
          </cell>
          <cell r="AF117">
            <v>0.48152866242038217</v>
          </cell>
          <cell r="AG117">
            <v>0.46365914786967416</v>
          </cell>
          <cell r="AH117">
            <v>0.46215139442231074</v>
          </cell>
          <cell r="AI117">
            <v>0.47095179233621753</v>
          </cell>
          <cell r="AJ117">
            <v>0.48152866242038217</v>
          </cell>
          <cell r="AK117">
            <v>0.46365914786967416</v>
          </cell>
        </row>
        <row r="118">
          <cell r="A118" t="str">
            <v>Amort of Intang &amp; IPR&amp;D</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row>
        <row r="119">
          <cell r="A119" t="str">
            <v>Other</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row>
        <row r="120">
          <cell r="A120" t="str">
            <v>Total operating expense</v>
          </cell>
          <cell r="J120">
            <v>1</v>
          </cell>
          <cell r="K120">
            <v>1</v>
          </cell>
          <cell r="L120">
            <v>1</v>
          </cell>
          <cell r="M120">
            <v>1</v>
          </cell>
          <cell r="N120">
            <v>1</v>
          </cell>
          <cell r="O120">
            <v>1</v>
          </cell>
          <cell r="P120">
            <v>1</v>
          </cell>
          <cell r="Q120">
            <v>1</v>
          </cell>
          <cell r="R120">
            <v>1</v>
          </cell>
          <cell r="S120">
            <v>1</v>
          </cell>
          <cell r="T120">
            <v>1</v>
          </cell>
          <cell r="U120">
            <v>1</v>
          </cell>
          <cell r="V120">
            <v>1</v>
          </cell>
          <cell r="W120">
            <v>1</v>
          </cell>
          <cell r="X120">
            <v>1</v>
          </cell>
          <cell r="Y120">
            <v>1</v>
          </cell>
          <cell r="Z120">
            <v>1</v>
          </cell>
          <cell r="AA120">
            <v>1</v>
          </cell>
          <cell r="AB120">
            <v>1</v>
          </cell>
          <cell r="AC120">
            <v>1</v>
          </cell>
          <cell r="AD120">
            <v>1</v>
          </cell>
          <cell r="AE120">
            <v>1</v>
          </cell>
          <cell r="AF120">
            <v>1</v>
          </cell>
          <cell r="AG120">
            <v>1</v>
          </cell>
          <cell r="AH120">
            <v>1</v>
          </cell>
          <cell r="AI120">
            <v>1</v>
          </cell>
          <cell r="AJ120">
            <v>1</v>
          </cell>
          <cell r="AK120">
            <v>1</v>
          </cell>
        </row>
        <row r="122">
          <cell r="A122" t="str">
            <v>Other items</v>
          </cell>
        </row>
        <row r="123">
          <cell r="A123" t="str">
            <v>Employees</v>
          </cell>
        </row>
        <row r="124">
          <cell r="A124" t="str">
            <v>Revenue per employee</v>
          </cell>
        </row>
        <row r="126">
          <cell r="A126" t="str">
            <v>Street Estimates</v>
          </cell>
        </row>
        <row r="127">
          <cell r="A127">
            <v>40742</v>
          </cell>
        </row>
        <row r="128">
          <cell r="A128" t="str">
            <v>Revenue</v>
          </cell>
          <cell r="S128">
            <v>3125.97</v>
          </cell>
          <cell r="T128">
            <v>3370.15</v>
          </cell>
          <cell r="U128">
            <v>3850.71</v>
          </cell>
          <cell r="V128">
            <v>3346.31</v>
          </cell>
          <cell r="W128">
            <v>3529.92</v>
          </cell>
          <cell r="X128">
            <v>3770.51</v>
          </cell>
          <cell r="Y128">
            <v>4263.2299999999996</v>
          </cell>
          <cell r="Z128">
            <v>3857</v>
          </cell>
          <cell r="AA128">
            <v>3973.8</v>
          </cell>
          <cell r="AB128">
            <v>4136.3999999999996</v>
          </cell>
          <cell r="AC128">
            <v>4729.6899999999996</v>
          </cell>
          <cell r="AQ128">
            <v>13363.04</v>
          </cell>
          <cell r="AR128">
            <v>14971.63</v>
          </cell>
          <cell r="AS128">
            <v>16216.62</v>
          </cell>
        </row>
        <row r="129">
          <cell r="A129" t="str">
            <v>EPS</v>
          </cell>
          <cell r="S129">
            <v>0.06</v>
          </cell>
          <cell r="T129">
            <v>0.25</v>
          </cell>
          <cell r="U129">
            <v>0.49</v>
          </cell>
          <cell r="V129">
            <v>0.21</v>
          </cell>
          <cell r="W129">
            <v>0.28999999999999998</v>
          </cell>
          <cell r="X129">
            <v>0.4</v>
          </cell>
          <cell r="Y129">
            <v>0.61</v>
          </cell>
          <cell r="Z129">
            <v>0.51</v>
          </cell>
          <cell r="AA129">
            <v>0.64</v>
          </cell>
          <cell r="AB129">
            <v>0.72</v>
          </cell>
          <cell r="AC129">
            <v>0.96</v>
          </cell>
          <cell r="AQ129">
            <v>0.75</v>
          </cell>
          <cell r="AR129">
            <v>1.6</v>
          </cell>
          <cell r="AS129">
            <v>2.34</v>
          </cell>
        </row>
        <row r="131">
          <cell r="A131">
            <v>40667</v>
          </cell>
        </row>
        <row r="132">
          <cell r="A132" t="str">
            <v>Revenue</v>
          </cell>
          <cell r="S132">
            <v>3121.49</v>
          </cell>
          <cell r="T132">
            <v>3889.04</v>
          </cell>
          <cell r="U132">
            <v>3873.43</v>
          </cell>
          <cell r="V132">
            <v>3339.2</v>
          </cell>
          <cell r="W132">
            <v>3524.29</v>
          </cell>
          <cell r="X132">
            <v>3769.28</v>
          </cell>
          <cell r="Y132">
            <v>4209.04</v>
          </cell>
          <cell r="AQ132">
            <v>13416.2</v>
          </cell>
          <cell r="AR132">
            <v>15111.76</v>
          </cell>
        </row>
        <row r="133">
          <cell r="A133" t="str">
            <v>EPS</v>
          </cell>
          <cell r="S133">
            <v>7.0000000000000007E-2</v>
          </cell>
          <cell r="T133">
            <v>0.28000000000000003</v>
          </cell>
          <cell r="U133">
            <v>0.52</v>
          </cell>
          <cell r="V133">
            <v>0.21</v>
          </cell>
          <cell r="W133">
            <v>0.28999999999999998</v>
          </cell>
          <cell r="X133">
            <v>0.4</v>
          </cell>
          <cell r="Y133">
            <v>0.61</v>
          </cell>
          <cell r="AQ133">
            <v>0.81</v>
          </cell>
          <cell r="AR133">
            <v>1.69</v>
          </cell>
        </row>
        <row r="135">
          <cell r="A135">
            <v>40561</v>
          </cell>
        </row>
        <row r="136">
          <cell r="A136" t="str">
            <v>Revenue</v>
          </cell>
          <cell r="Q136">
            <v>3415</v>
          </cell>
          <cell r="R136">
            <v>2840</v>
          </cell>
          <cell r="S136">
            <v>3152</v>
          </cell>
          <cell r="T136">
            <v>3437</v>
          </cell>
          <cell r="U136">
            <v>3991</v>
          </cell>
          <cell r="V136">
            <v>3432.5</v>
          </cell>
          <cell r="W136">
            <v>3649.6</v>
          </cell>
          <cell r="X136">
            <v>3893</v>
          </cell>
          <cell r="Y136">
            <v>4416</v>
          </cell>
          <cell r="AP136">
            <v>11459</v>
          </cell>
          <cell r="AQ136">
            <v>13321</v>
          </cell>
          <cell r="AR136">
            <v>15097</v>
          </cell>
        </row>
        <row r="137">
          <cell r="A137" t="str">
            <v>EPS</v>
          </cell>
          <cell r="Q137">
            <v>0.36</v>
          </cell>
          <cell r="R137">
            <v>0</v>
          </cell>
          <cell r="S137">
            <v>0.19</v>
          </cell>
          <cell r="T137">
            <v>0.34</v>
          </cell>
          <cell r="U137">
            <v>0.59</v>
          </cell>
          <cell r="V137">
            <v>0.25</v>
          </cell>
          <cell r="W137">
            <v>0.37</v>
          </cell>
          <cell r="X137">
            <v>0.5</v>
          </cell>
          <cell r="Y137">
            <v>0.76</v>
          </cell>
          <cell r="AP137">
            <v>-0.27</v>
          </cell>
          <cell r="AQ137">
            <v>1.1399999999999999</v>
          </cell>
          <cell r="AR137">
            <v>2.0299999999999998</v>
          </cell>
        </row>
        <row r="140">
          <cell r="A140" t="str">
            <v>Period end shares</v>
          </cell>
          <cell r="J140">
            <v>294</v>
          </cell>
          <cell r="K140">
            <v>294</v>
          </cell>
          <cell r="L140">
            <v>294</v>
          </cell>
          <cell r="M140">
            <v>294</v>
          </cell>
          <cell r="N140">
            <v>294</v>
          </cell>
          <cell r="O140">
            <v>294</v>
          </cell>
          <cell r="P140">
            <v>294</v>
          </cell>
          <cell r="Q140">
            <v>294.3</v>
          </cell>
          <cell r="R140">
            <v>294.7</v>
          </cell>
          <cell r="S140">
            <v>295.8</v>
          </cell>
          <cell r="T140">
            <v>297.7</v>
          </cell>
          <cell r="U140">
            <v>300.2</v>
          </cell>
          <cell r="V140">
            <v>302.39999999999998</v>
          </cell>
          <cell r="W140">
            <v>302.70239999999995</v>
          </cell>
          <cell r="X140">
            <v>303.00510239999994</v>
          </cell>
          <cell r="Y140">
            <v>303.30810750239993</v>
          </cell>
          <cell r="Z140">
            <v>303.61141560990228</v>
          </cell>
          <cell r="AA140">
            <v>303.91502702551213</v>
          </cell>
          <cell r="AB140">
            <v>304.21894205253761</v>
          </cell>
          <cell r="AC140">
            <v>304.52316099459011</v>
          </cell>
          <cell r="AD140">
            <v>304.82768415558468</v>
          </cell>
          <cell r="AE140">
            <v>305.13251183974023</v>
          </cell>
          <cell r="AF140">
            <v>305.43764435157993</v>
          </cell>
          <cell r="AG140">
            <v>305.7430819959315</v>
          </cell>
          <cell r="AH140">
            <v>306.0488250779274</v>
          </cell>
          <cell r="AI140">
            <v>306.35487390300528</v>
          </cell>
          <cell r="AJ140">
            <v>306.66122877690827</v>
          </cell>
          <cell r="AK140">
            <v>306.96789000568515</v>
          </cell>
          <cell r="AN140">
            <v>283.10312499999998</v>
          </cell>
          <cell r="AO140">
            <v>294</v>
          </cell>
          <cell r="AP140">
            <v>294.07499999999999</v>
          </cell>
          <cell r="AQ140">
            <v>297.10000000000002</v>
          </cell>
          <cell r="AR140">
            <v>302.85390247559997</v>
          </cell>
          <cell r="AS140">
            <v>304.06713642063556</v>
          </cell>
          <cell r="AT140">
            <v>305.28523058570909</v>
          </cell>
          <cell r="AU140">
            <v>306.50820444088151</v>
          </cell>
        </row>
        <row r="141">
          <cell r="A141" t="str">
            <v>Net income</v>
          </cell>
          <cell r="J141">
            <v>-611</v>
          </cell>
          <cell r="K141">
            <v>-270</v>
          </cell>
          <cell r="L141">
            <v>-251</v>
          </cell>
          <cell r="M141">
            <v>-203</v>
          </cell>
          <cell r="N141">
            <v>-211</v>
          </cell>
          <cell r="O141">
            <v>77</v>
          </cell>
          <cell r="P141">
            <v>-35</v>
          </cell>
          <cell r="Q141">
            <v>78</v>
          </cell>
          <cell r="R141">
            <v>-81</v>
          </cell>
          <cell r="S141">
            <v>-56</v>
          </cell>
          <cell r="T141">
            <v>-32</v>
          </cell>
          <cell r="U141">
            <v>-82</v>
          </cell>
          <cell r="V141">
            <v>-86</v>
          </cell>
          <cell r="W141">
            <v>-42.32440520975473</v>
          </cell>
          <cell r="X141">
            <v>-46.903999999999996</v>
          </cell>
          <cell r="Y141">
            <v>-21.378539747069404</v>
          </cell>
          <cell r="Z141">
            <v>-75.328034135734811</v>
          </cell>
          <cell r="AA141">
            <v>-54.416076580211588</v>
          </cell>
          <cell r="AB141">
            <v>-43.767497633442012</v>
          </cell>
          <cell r="AC141">
            <v>-0.60134558888007916</v>
          </cell>
          <cell r="AD141">
            <v>-64.797254431791146</v>
          </cell>
          <cell r="AE141">
            <v>-45.689484101303904</v>
          </cell>
          <cell r="AF141">
            <v>-45.934355438120726</v>
          </cell>
          <cell r="AG141">
            <v>-25.845125783525276</v>
          </cell>
          <cell r="AH141">
            <v>-56.296158453570797</v>
          </cell>
          <cell r="AI141">
            <v>-42.773043499693017</v>
          </cell>
          <cell r="AJ141">
            <v>-45.507509691323833</v>
          </cell>
          <cell r="AK141">
            <v>-26.624890408075061</v>
          </cell>
          <cell r="AN141">
            <v>-2962.3119999999999</v>
          </cell>
          <cell r="AO141">
            <v>-1376</v>
          </cell>
          <cell r="AP141">
            <v>-94</v>
          </cell>
          <cell r="AQ141">
            <v>-251</v>
          </cell>
          <cell r="AR141">
            <v>-196.60694495682543</v>
          </cell>
          <cell r="AS141">
            <v>-174.1129539382685</v>
          </cell>
          <cell r="AT141">
            <v>-182.26621975474094</v>
          </cell>
          <cell r="AU141">
            <v>-171.20160205266222</v>
          </cell>
        </row>
        <row r="149">
          <cell r="A149" t="str">
            <v>Motorola Mobility Segment Build</v>
          </cell>
          <cell r="B149">
            <v>39172</v>
          </cell>
          <cell r="C149">
            <v>39262</v>
          </cell>
          <cell r="D149">
            <v>39352</v>
          </cell>
          <cell r="E149">
            <v>39442</v>
          </cell>
          <cell r="F149">
            <v>39532</v>
          </cell>
          <cell r="G149">
            <v>39622</v>
          </cell>
          <cell r="H149">
            <v>39712</v>
          </cell>
          <cell r="I149">
            <v>39802</v>
          </cell>
          <cell r="J149">
            <v>39892</v>
          </cell>
          <cell r="K149">
            <v>39982</v>
          </cell>
          <cell r="L149">
            <v>40072</v>
          </cell>
          <cell r="M149">
            <v>40162</v>
          </cell>
          <cell r="N149">
            <v>40252</v>
          </cell>
          <cell r="O149">
            <v>40342</v>
          </cell>
          <cell r="P149">
            <v>40432</v>
          </cell>
          <cell r="Q149">
            <v>40522</v>
          </cell>
          <cell r="R149">
            <v>40612</v>
          </cell>
          <cell r="S149">
            <v>40702</v>
          </cell>
          <cell r="T149">
            <v>40792</v>
          </cell>
          <cell r="U149">
            <v>40882</v>
          </cell>
          <cell r="V149">
            <v>40972</v>
          </cell>
          <cell r="W149">
            <v>41062</v>
          </cell>
          <cell r="X149">
            <v>41153</v>
          </cell>
          <cell r="Y149">
            <v>41244</v>
          </cell>
          <cell r="Z149">
            <v>41337</v>
          </cell>
          <cell r="AA149">
            <v>41427</v>
          </cell>
          <cell r="AB149">
            <v>41518</v>
          </cell>
          <cell r="AC149">
            <v>41609</v>
          </cell>
          <cell r="AD149">
            <v>41702</v>
          </cell>
          <cell r="AE149">
            <v>41792</v>
          </cell>
          <cell r="AF149">
            <v>41883</v>
          </cell>
          <cell r="AG149">
            <v>41974</v>
          </cell>
          <cell r="AH149">
            <v>42067</v>
          </cell>
          <cell r="AI149">
            <v>42157</v>
          </cell>
          <cell r="AJ149">
            <v>42248</v>
          </cell>
          <cell r="AK149">
            <v>42339</v>
          </cell>
          <cell r="AM149" t="str">
            <v>2007A</v>
          </cell>
          <cell r="AN149" t="str">
            <v>2008A</v>
          </cell>
          <cell r="AO149" t="str">
            <v>2009A</v>
          </cell>
          <cell r="AP149" t="str">
            <v>2010A</v>
          </cell>
          <cell r="AQ149" t="str">
            <v>2011E</v>
          </cell>
          <cell r="AR149" t="str">
            <v>2012E</v>
          </cell>
          <cell r="AS149" t="str">
            <v>2013E</v>
          </cell>
          <cell r="AT149" t="str">
            <v>2014E</v>
          </cell>
          <cell r="AU149" t="str">
            <v>2015E</v>
          </cell>
        </row>
        <row r="150">
          <cell r="B150" t="str">
            <v>Q1-07A</v>
          </cell>
          <cell r="C150" t="str">
            <v>Q2-07A</v>
          </cell>
          <cell r="D150" t="str">
            <v>Q3-07A</v>
          </cell>
          <cell r="E150" t="str">
            <v>Q4-07A</v>
          </cell>
          <cell r="F150" t="str">
            <v>Q1-08A</v>
          </cell>
          <cell r="G150" t="str">
            <v>Q2-08A</v>
          </cell>
          <cell r="H150" t="str">
            <v>Q3-08A</v>
          </cell>
          <cell r="I150" t="str">
            <v>Q4-08A</v>
          </cell>
          <cell r="J150" t="str">
            <v>Q1-09A</v>
          </cell>
          <cell r="K150" t="str">
            <v>Q2-09A</v>
          </cell>
          <cell r="L150" t="str">
            <v>Q3-09A</v>
          </cell>
          <cell r="M150" t="str">
            <v>Q4-09A</v>
          </cell>
          <cell r="N150" t="str">
            <v>Q1-10A</v>
          </cell>
          <cell r="O150" t="str">
            <v>Q2-10A</v>
          </cell>
          <cell r="P150" t="str">
            <v>Q3-10A</v>
          </cell>
          <cell r="Q150" t="str">
            <v>Q4-10A</v>
          </cell>
          <cell r="R150" t="str">
            <v>Q1-11</v>
          </cell>
          <cell r="S150" t="str">
            <v>Q2-11</v>
          </cell>
          <cell r="T150" t="str">
            <v>Q3-11</v>
          </cell>
          <cell r="U150" t="str">
            <v>Q4-11</v>
          </cell>
          <cell r="V150" t="str">
            <v>Q1-12</v>
          </cell>
          <cell r="W150" t="str">
            <v>Q2-12</v>
          </cell>
          <cell r="X150" t="str">
            <v>Q3-12</v>
          </cell>
          <cell r="Y150" t="str">
            <v>Q4-12E</v>
          </cell>
          <cell r="Z150" t="str">
            <v>Q1-13E</v>
          </cell>
          <cell r="AA150" t="str">
            <v>Q2-13E</v>
          </cell>
          <cell r="AB150" t="str">
            <v>Q3-13E</v>
          </cell>
          <cell r="AC150" t="str">
            <v>Q4-13E</v>
          </cell>
          <cell r="AD150" t="str">
            <v>Q1-14E</v>
          </cell>
          <cell r="AE150" t="str">
            <v>Q2-14E</v>
          </cell>
          <cell r="AF150" t="str">
            <v>Q3-14E</v>
          </cell>
          <cell r="AG150" t="str">
            <v>Q4-14E</v>
          </cell>
          <cell r="AH150" t="str">
            <v>Q1-15E</v>
          </cell>
          <cell r="AI150" t="str">
            <v>Q2-15E</v>
          </cell>
          <cell r="AJ150" t="str">
            <v>Q3-15E</v>
          </cell>
          <cell r="AK150" t="str">
            <v>Q4-15E</v>
          </cell>
        </row>
        <row r="151">
          <cell r="A151" t="str">
            <v>Product Revenue Breakdown</v>
          </cell>
        </row>
        <row r="152">
          <cell r="A152" t="str">
            <v>Mobile Devices</v>
          </cell>
          <cell r="B152">
            <v>5408</v>
          </cell>
          <cell r="C152">
            <v>4273</v>
          </cell>
          <cell r="D152">
            <v>4496</v>
          </cell>
          <cell r="E152">
            <v>4811</v>
          </cell>
          <cell r="F152">
            <v>3299</v>
          </cell>
          <cell r="G152">
            <v>3334</v>
          </cell>
          <cell r="H152">
            <v>3116</v>
          </cell>
          <cell r="I152">
            <v>2350</v>
          </cell>
          <cell r="J152">
            <v>1801</v>
          </cell>
          <cell r="K152">
            <v>1829</v>
          </cell>
          <cell r="L152">
            <v>1692</v>
          </cell>
          <cell r="M152">
            <v>1824</v>
          </cell>
          <cell r="N152">
            <v>1642</v>
          </cell>
          <cell r="O152">
            <v>1723</v>
          </cell>
          <cell r="P152">
            <v>2034</v>
          </cell>
          <cell r="Q152">
            <v>2420</v>
          </cell>
          <cell r="R152">
            <v>2128</v>
          </cell>
          <cell r="S152">
            <v>2430</v>
          </cell>
          <cell r="T152">
            <v>2434</v>
          </cell>
          <cell r="U152">
            <v>2539</v>
          </cell>
          <cell r="V152">
            <v>2194</v>
          </cell>
          <cell r="W152">
            <v>1912.3088691288415</v>
          </cell>
          <cell r="X152">
            <v>1778</v>
          </cell>
          <cell r="Y152">
            <v>1597.011356305545</v>
          </cell>
          <cell r="Z152">
            <v>1701.1152610209942</v>
          </cell>
          <cell r="AA152">
            <v>1839.3845990576949</v>
          </cell>
          <cell r="AB152">
            <v>1998.4641166744295</v>
          </cell>
          <cell r="AC152">
            <v>2169.6649158742753</v>
          </cell>
          <cell r="AD152">
            <v>1400.2358409083186</v>
          </cell>
          <cell r="AE152">
            <v>1423.8325762525672</v>
          </cell>
          <cell r="AF152">
            <v>1435.4931161009874</v>
          </cell>
          <cell r="AG152">
            <v>1436.5893976464683</v>
          </cell>
          <cell r="AH152">
            <v>1157.3473843877371</v>
          </cell>
          <cell r="AI152">
            <v>1284.9544523663344</v>
          </cell>
          <cell r="AJ152">
            <v>1415.1671281582783</v>
          </cell>
          <cell r="AK152">
            <v>1547.9843440107234</v>
          </cell>
          <cell r="AM152">
            <v>19142</v>
          </cell>
          <cell r="AN152">
            <v>12187</v>
          </cell>
          <cell r="AO152">
            <v>7146</v>
          </cell>
          <cell r="AP152">
            <v>7819</v>
          </cell>
          <cell r="AQ152">
            <v>9531</v>
          </cell>
          <cell r="AR152">
            <v>7481.320225434386</v>
          </cell>
          <cell r="AS152">
            <v>7708.6288926273937</v>
          </cell>
          <cell r="AT152">
            <v>5696.1509309083413</v>
          </cell>
          <cell r="AU152">
            <v>5405.4533089230736</v>
          </cell>
        </row>
        <row r="153">
          <cell r="A153" t="str">
            <v>Home</v>
          </cell>
          <cell r="B153">
            <v>1036</v>
          </cell>
          <cell r="C153">
            <v>1124</v>
          </cell>
          <cell r="D153">
            <v>956</v>
          </cell>
          <cell r="E153">
            <v>1115</v>
          </cell>
          <cell r="F153">
            <v>1162</v>
          </cell>
          <cell r="G153">
            <v>1376</v>
          </cell>
          <cell r="H153">
            <v>1138</v>
          </cell>
          <cell r="I153">
            <v>1236</v>
          </cell>
          <cell r="J153">
            <v>1025</v>
          </cell>
          <cell r="K153">
            <v>1013</v>
          </cell>
          <cell r="L153">
            <v>867</v>
          </cell>
          <cell r="M153">
            <v>999</v>
          </cell>
          <cell r="N153">
            <v>838</v>
          </cell>
          <cell r="O153">
            <v>886</v>
          </cell>
          <cell r="P153">
            <v>912</v>
          </cell>
          <cell r="Q153">
            <v>1005</v>
          </cell>
          <cell r="R153">
            <v>904</v>
          </cell>
          <cell r="S153">
            <v>907</v>
          </cell>
          <cell r="T153">
            <v>825</v>
          </cell>
          <cell r="U153">
            <v>897</v>
          </cell>
          <cell r="V153">
            <v>884</v>
          </cell>
          <cell r="W153">
            <v>907</v>
          </cell>
          <cell r="X153">
            <v>797</v>
          </cell>
          <cell r="Y153">
            <v>797</v>
          </cell>
          <cell r="Z153">
            <v>797</v>
          </cell>
          <cell r="AA153">
            <v>797</v>
          </cell>
          <cell r="AB153">
            <v>797</v>
          </cell>
          <cell r="AC153">
            <v>797</v>
          </cell>
          <cell r="AD153">
            <v>797</v>
          </cell>
          <cell r="AE153">
            <v>797</v>
          </cell>
          <cell r="AF153">
            <v>797</v>
          </cell>
          <cell r="AG153">
            <v>797</v>
          </cell>
          <cell r="AH153">
            <v>797</v>
          </cell>
          <cell r="AI153">
            <v>797</v>
          </cell>
          <cell r="AJ153">
            <v>797</v>
          </cell>
          <cell r="AK153">
            <v>797</v>
          </cell>
          <cell r="AM153">
            <v>4231</v>
          </cell>
          <cell r="AN153">
            <v>4912</v>
          </cell>
          <cell r="AO153">
            <v>3904</v>
          </cell>
          <cell r="AP153">
            <v>3641</v>
          </cell>
          <cell r="AQ153">
            <v>3533</v>
          </cell>
          <cell r="AR153">
            <v>3385</v>
          </cell>
          <cell r="AS153">
            <v>3188</v>
          </cell>
          <cell r="AT153">
            <v>3188</v>
          </cell>
          <cell r="AU153">
            <v>3188</v>
          </cell>
        </row>
        <row r="154">
          <cell r="A154" t="str">
            <v>Total Motorola Mobility</v>
          </cell>
          <cell r="B154">
            <v>6444</v>
          </cell>
          <cell r="C154">
            <v>5397</v>
          </cell>
          <cell r="D154">
            <v>5452</v>
          </cell>
          <cell r="E154">
            <v>5926</v>
          </cell>
          <cell r="F154">
            <v>4461</v>
          </cell>
          <cell r="G154">
            <v>4710</v>
          </cell>
          <cell r="H154">
            <v>4254</v>
          </cell>
          <cell r="I154">
            <v>3586</v>
          </cell>
          <cell r="J154">
            <v>2826</v>
          </cell>
          <cell r="K154">
            <v>2842</v>
          </cell>
          <cell r="L154">
            <v>2559</v>
          </cell>
          <cell r="M154">
            <v>2823</v>
          </cell>
          <cell r="N154">
            <v>2480</v>
          </cell>
          <cell r="O154">
            <v>2609</v>
          </cell>
          <cell r="P154">
            <v>2946</v>
          </cell>
          <cell r="Q154">
            <v>3425</v>
          </cell>
          <cell r="R154">
            <v>3032</v>
          </cell>
          <cell r="S154">
            <v>3337</v>
          </cell>
          <cell r="T154">
            <v>3259</v>
          </cell>
          <cell r="U154">
            <v>3436</v>
          </cell>
          <cell r="V154">
            <v>3078</v>
          </cell>
          <cell r="W154">
            <v>2819.3088691288413</v>
          </cell>
          <cell r="X154">
            <v>2575</v>
          </cell>
          <cell r="Y154">
            <v>2394.0113563055447</v>
          </cell>
          <cell r="Z154">
            <v>2498.1152610209942</v>
          </cell>
          <cell r="AA154">
            <v>2636.3845990576947</v>
          </cell>
          <cell r="AB154">
            <v>2795.4641166744295</v>
          </cell>
          <cell r="AC154">
            <v>2966.6649158742753</v>
          </cell>
          <cell r="AD154">
            <v>2197.2358409083186</v>
          </cell>
          <cell r="AE154">
            <v>2220.8325762525674</v>
          </cell>
          <cell r="AF154">
            <v>2232.4931161009872</v>
          </cell>
          <cell r="AG154">
            <v>2233.5893976464686</v>
          </cell>
          <cell r="AH154">
            <v>1954.3473843877371</v>
          </cell>
          <cell r="AI154">
            <v>2081.9544523663344</v>
          </cell>
          <cell r="AJ154">
            <v>2212.1671281582785</v>
          </cell>
          <cell r="AK154">
            <v>2344.9843440107234</v>
          </cell>
          <cell r="AM154">
            <v>23373</v>
          </cell>
          <cell r="AN154">
            <v>17099</v>
          </cell>
          <cell r="AO154">
            <v>11050</v>
          </cell>
          <cell r="AP154">
            <v>11460</v>
          </cell>
          <cell r="AQ154">
            <v>13064</v>
          </cell>
          <cell r="AR154">
            <v>10866.320225434385</v>
          </cell>
          <cell r="AS154">
            <v>10896.628892627394</v>
          </cell>
          <cell r="AT154">
            <v>8884.1509309083413</v>
          </cell>
          <cell r="AU154">
            <v>8593.4533089230736</v>
          </cell>
        </row>
        <row r="156">
          <cell r="A156" t="str">
            <v>Quarter/Quarter Growth</v>
          </cell>
        </row>
        <row r="157">
          <cell r="A157" t="str">
            <v>Mobile Devices</v>
          </cell>
          <cell r="B157">
            <v>-0.30719959005892905</v>
          </cell>
          <cell r="C157">
            <v>-0.20987426035502954</v>
          </cell>
          <cell r="D157">
            <v>5.2188158202667978E-2</v>
          </cell>
          <cell r="E157">
            <v>7.0062277580071219E-2</v>
          </cell>
          <cell r="F157">
            <v>-0.31427977551444608</v>
          </cell>
          <cell r="G157">
            <v>1.0609275538041807E-2</v>
          </cell>
          <cell r="H157">
            <v>-6.538692261547685E-2</v>
          </cell>
          <cell r="I157">
            <v>-0.24582798459563548</v>
          </cell>
          <cell r="J157">
            <v>-0.23361702127659578</v>
          </cell>
          <cell r="K157">
            <v>1.5546918378678498E-2</v>
          </cell>
          <cell r="L157">
            <v>-7.4904319300164057E-2</v>
          </cell>
          <cell r="M157">
            <v>7.8014184397163122E-2</v>
          </cell>
          <cell r="N157">
            <v>-9.9780701754385914E-2</v>
          </cell>
          <cell r="O157">
            <v>4.9330085261875656E-2</v>
          </cell>
          <cell r="P157">
            <v>0.18049912942542079</v>
          </cell>
          <cell r="Q157">
            <v>0.18977384464110125</v>
          </cell>
          <cell r="R157">
            <v>-0.12066115702479341</v>
          </cell>
          <cell r="S157">
            <v>0.14191729323308278</v>
          </cell>
          <cell r="T157">
            <v>1.6460905349793276E-3</v>
          </cell>
          <cell r="U157">
            <v>4.3138866064092118E-2</v>
          </cell>
          <cell r="V157">
            <v>-0.13588026782197715</v>
          </cell>
          <cell r="W157">
            <v>-0.1283915819832081</v>
          </cell>
          <cell r="X157">
            <v>-7.0233878688240492E-2</v>
          </cell>
          <cell r="Y157">
            <v>-0.10179338790464287</v>
          </cell>
          <cell r="Z157">
            <v>6.5186702839908905E-2</v>
          </cell>
          <cell r="AA157">
            <v>8.1281581092695898E-2</v>
          </cell>
          <cell r="AB157">
            <v>8.648518515281145E-2</v>
          </cell>
          <cell r="AC157">
            <v>8.5666186233423369E-2</v>
          </cell>
          <cell r="AD157">
            <v>-0.35463037141655218</v>
          </cell>
          <cell r="AE157">
            <v>1.6851972114170222E-2</v>
          </cell>
          <cell r="AF157">
            <v>8.1895442223340886E-3</v>
          </cell>
          <cell r="AG157">
            <v>7.6369683224863927E-4</v>
          </cell>
          <cell r="AH157">
            <v>-0.19437844502834778</v>
          </cell>
          <cell r="AI157">
            <v>0.11025822471280255</v>
          </cell>
          <cell r="AJ157">
            <v>0.10133641356092271</v>
          </cell>
          <cell r="AK157">
            <v>9.3852671680761501E-2</v>
          </cell>
        </row>
        <row r="158">
          <cell r="A158" t="str">
            <v>Home</v>
          </cell>
          <cell r="B158">
            <v>5.7142857142857162E-2</v>
          </cell>
          <cell r="C158">
            <v>8.4942084942084994E-2</v>
          </cell>
          <cell r="D158">
            <v>-0.14946619217081847</v>
          </cell>
          <cell r="E158">
            <v>0.16631799163179917</v>
          </cell>
          <cell r="F158">
            <v>4.2152466367713082E-2</v>
          </cell>
          <cell r="G158">
            <v>0.18416523235800342</v>
          </cell>
          <cell r="H158">
            <v>-0.17296511627906974</v>
          </cell>
          <cell r="I158">
            <v>8.6115992970122957E-2</v>
          </cell>
          <cell r="J158">
            <v>-0.17071197411003236</v>
          </cell>
          <cell r="K158">
            <v>-1.1707317073170742E-2</v>
          </cell>
          <cell r="L158">
            <v>-0.14412635735439294</v>
          </cell>
          <cell r="M158">
            <v>0.15224913494809678</v>
          </cell>
          <cell r="N158">
            <v>-0.16116116116116119</v>
          </cell>
          <cell r="O158">
            <v>5.7279236276849721E-2</v>
          </cell>
          <cell r="P158">
            <v>2.9345372460496622E-2</v>
          </cell>
          <cell r="Q158">
            <v>0.10197368421052633</v>
          </cell>
          <cell r="R158">
            <v>-0.10049751243781091</v>
          </cell>
          <cell r="S158">
            <v>3.3185840707965486E-3</v>
          </cell>
          <cell r="T158">
            <v>-9.0407938257993425E-2</v>
          </cell>
          <cell r="U158">
            <v>8.7272727272727169E-2</v>
          </cell>
          <cell r="V158">
            <v>-1.4492753623188359E-2</v>
          </cell>
          <cell r="W158">
            <v>2.601809954751122E-2</v>
          </cell>
          <cell r="X158">
            <v>-0.12127894156560093</v>
          </cell>
          <cell r="Y158">
            <v>0</v>
          </cell>
          <cell r="Z158">
            <v>0</v>
          </cell>
          <cell r="AA158">
            <v>0</v>
          </cell>
          <cell r="AB158">
            <v>0</v>
          </cell>
          <cell r="AC158">
            <v>0</v>
          </cell>
          <cell r="AD158">
            <v>0</v>
          </cell>
          <cell r="AE158">
            <v>0</v>
          </cell>
          <cell r="AF158">
            <v>0</v>
          </cell>
          <cell r="AG158">
            <v>0</v>
          </cell>
          <cell r="AH158">
            <v>0</v>
          </cell>
          <cell r="AI158">
            <v>0</v>
          </cell>
          <cell r="AJ158">
            <v>0</v>
          </cell>
          <cell r="AK158">
            <v>0</v>
          </cell>
        </row>
        <row r="159">
          <cell r="A159" t="str">
            <v>Total Motorola Mobility</v>
          </cell>
          <cell r="B159">
            <v>-0.26656043705895738</v>
          </cell>
          <cell r="C159">
            <v>-0.16247672253258849</v>
          </cell>
          <cell r="D159">
            <v>1.0190846766722217E-2</v>
          </cell>
          <cell r="E159">
            <v>8.6940572267057981E-2</v>
          </cell>
          <cell r="F159">
            <v>-0.24721565980425242</v>
          </cell>
          <cell r="G159">
            <v>5.5817081371889676E-2</v>
          </cell>
          <cell r="H159">
            <v>-9.68152866242038E-2</v>
          </cell>
          <cell r="I159">
            <v>-0.15702867889045602</v>
          </cell>
          <cell r="J159">
            <v>-0.21193530395984383</v>
          </cell>
          <cell r="K159">
            <v>5.6617126680820196E-3</v>
          </cell>
          <cell r="L159">
            <v>-9.9577762139338444E-2</v>
          </cell>
          <cell r="M159">
            <v>0.10316529894490034</v>
          </cell>
          <cell r="N159">
            <v>-0.12150194828196959</v>
          </cell>
          <cell r="O159">
            <v>5.2016129032258052E-2</v>
          </cell>
          <cell r="P159">
            <v>0.12916826370256795</v>
          </cell>
          <cell r="Q159">
            <v>0.16259334691106586</v>
          </cell>
          <cell r="R159">
            <v>-0.1147445255474453</v>
          </cell>
          <cell r="S159">
            <v>0.10059366754617405</v>
          </cell>
          <cell r="T159">
            <v>-2.3374288282888789E-2</v>
          </cell>
          <cell r="U159">
            <v>5.4311138386007984E-2</v>
          </cell>
          <cell r="V159">
            <v>-0.10419091967403959</v>
          </cell>
          <cell r="W159">
            <v>-8.4045201712527162E-2</v>
          </cell>
          <cell r="X159">
            <v>-8.6655588468507183E-2</v>
          </cell>
          <cell r="Y159">
            <v>-7.0286851920176807E-2</v>
          </cell>
          <cell r="Z159">
            <v>4.3485134037168249E-2</v>
          </cell>
          <cell r="AA159">
            <v>5.5349462930781357E-2</v>
          </cell>
          <cell r="AB159">
            <v>6.034002689652862E-2</v>
          </cell>
          <cell r="AC159">
            <v>6.1242352630700658E-2</v>
          </cell>
          <cell r="AD159">
            <v>-0.25935826821857511</v>
          </cell>
          <cell r="AE159">
            <v>1.0739282012846685E-2</v>
          </cell>
          <cell r="AF159">
            <v>5.2505262995088398E-3</v>
          </cell>
          <cell r="AG159">
            <v>4.9105707765684237E-4</v>
          </cell>
          <cell r="AH159">
            <v>-0.12501940309752935</v>
          </cell>
          <cell r="AI159">
            <v>6.529395387840653E-2</v>
          </cell>
          <cell r="AJ159">
            <v>6.2543479586666839E-2</v>
          </cell>
          <cell r="AK159">
            <v>6.0039413009007392E-2</v>
          </cell>
        </row>
        <row r="161">
          <cell r="A161" t="str">
            <v>Year/Year Growth</v>
          </cell>
        </row>
        <row r="162">
          <cell r="A162" t="str">
            <v>Mobile Devices</v>
          </cell>
          <cell r="B162">
            <v>-0.15539590816804627</v>
          </cell>
          <cell r="C162">
            <v>-0.40154061624649862</v>
          </cell>
          <cell r="D162">
            <v>-0.36081887972704008</v>
          </cell>
          <cell r="E162">
            <v>-0.38367922111196517</v>
          </cell>
          <cell r="F162">
            <v>-0.38997781065088755</v>
          </cell>
          <cell r="G162">
            <v>-0.21975193072782584</v>
          </cell>
          <cell r="H162">
            <v>-0.30693950177935947</v>
          </cell>
          <cell r="I162">
            <v>-0.51153606318852629</v>
          </cell>
          <cell r="J162">
            <v>-0.45407699302819038</v>
          </cell>
          <cell r="K162">
            <v>-0.45140971805638874</v>
          </cell>
          <cell r="L162">
            <v>-0.45699614890885754</v>
          </cell>
          <cell r="M162">
            <v>-0.22382978723404257</v>
          </cell>
          <cell r="N162">
            <v>-8.8284286507495868E-2</v>
          </cell>
          <cell r="O162">
            <v>-5.795516675779111E-2</v>
          </cell>
          <cell r="P162">
            <v>0.2021276595744681</v>
          </cell>
          <cell r="Q162">
            <v>0.32675438596491224</v>
          </cell>
          <cell r="R162">
            <v>0.2959805115712546</v>
          </cell>
          <cell r="S162">
            <v>0.41033081834010443</v>
          </cell>
          <cell r="T162">
            <v>0.19665683382497545</v>
          </cell>
          <cell r="U162">
            <v>4.9173553719008334E-2</v>
          </cell>
          <cell r="V162">
            <v>3.1015037593985051E-2</v>
          </cell>
          <cell r="W162">
            <v>-0.21304161764245211</v>
          </cell>
          <cell r="X162">
            <v>-0.2695152013147083</v>
          </cell>
          <cell r="Y162">
            <v>-0.37100773678395238</v>
          </cell>
          <cell r="Z162">
            <v>-0.22465120281631989</v>
          </cell>
          <cell r="AA162">
            <v>-3.8134148331575468E-2</v>
          </cell>
          <cell r="AB162">
            <v>0.12399556618359364</v>
          </cell>
          <cell r="AC162">
            <v>0.35857826389756031</v>
          </cell>
          <cell r="AD162">
            <v>-0.17687185989507292</v>
          </cell>
          <cell r="AE162">
            <v>-0.22591905087060771</v>
          </cell>
          <cell r="AF162">
            <v>-0.28170183085912059</v>
          </cell>
          <cell r="AG162">
            <v>-0.33787499298361068</v>
          </cell>
          <cell r="AH162">
            <v>-0.17346253354222263</v>
          </cell>
          <cell r="AI162">
            <v>-9.7538240241525243E-2</v>
          </cell>
          <cell r="AJ162">
            <v>-1.415958579997767E-2</v>
          </cell>
          <cell r="AK162">
            <v>7.7541256079677989E-2</v>
          </cell>
          <cell r="AN162">
            <v>-0.36333716435064256</v>
          </cell>
          <cell r="AO162">
            <v>-0.41363748256338717</v>
          </cell>
          <cell r="AP162">
            <v>9.4178561432969543E-2</v>
          </cell>
          <cell r="AQ162">
            <v>0.21895383041309624</v>
          </cell>
          <cell r="AR162">
            <v>-0.21505401055142315</v>
          </cell>
          <cell r="AS162">
            <v>3.0383496541188215E-2</v>
          </cell>
          <cell r="AT162">
            <v>-0.26106821196747521</v>
          </cell>
          <cell r="AU162">
            <v>-5.1034044833308423E-2</v>
          </cell>
        </row>
        <row r="163">
          <cell r="A163" t="str">
            <v>Home</v>
          </cell>
          <cell r="B163">
            <v>0.41530054644808745</v>
          </cell>
          <cell r="C163">
            <v>0.39975093399750938</v>
          </cell>
          <cell r="D163">
            <v>0.17733990147783252</v>
          </cell>
          <cell r="E163">
            <v>0.13775510204081631</v>
          </cell>
          <cell r="F163">
            <v>0.12162162162162171</v>
          </cell>
          <cell r="G163">
            <v>0.22419928825622781</v>
          </cell>
          <cell r="H163">
            <v>0.19037656903765687</v>
          </cell>
          <cell r="I163">
            <v>0.10852017937219727</v>
          </cell>
          <cell r="J163">
            <v>-0.11790017211703963</v>
          </cell>
          <cell r="K163">
            <v>-0.26380813953488369</v>
          </cell>
          <cell r="L163">
            <v>-0.23813708260105448</v>
          </cell>
          <cell r="M163">
            <v>-0.19174757281553401</v>
          </cell>
          <cell r="N163">
            <v>-0.18243902439024395</v>
          </cell>
          <cell r="O163">
            <v>-0.12537018756169793</v>
          </cell>
          <cell r="P163">
            <v>5.1903114186851118E-2</v>
          </cell>
          <cell r="Q163">
            <v>6.0060060060060927E-3</v>
          </cell>
          <cell r="R163">
            <v>7.8758949880668228E-2</v>
          </cell>
          <cell r="S163">
            <v>2.3702031602708784E-2</v>
          </cell>
          <cell r="T163">
            <v>-9.539473684210531E-2</v>
          </cell>
          <cell r="U163">
            <v>-0.10746268656716418</v>
          </cell>
          <cell r="V163">
            <v>-2.2123893805309769E-2</v>
          </cell>
          <cell r="W163">
            <v>0</v>
          </cell>
          <cell r="X163">
            <v>-3.3939393939393936E-2</v>
          </cell>
          <cell r="Y163">
            <v>-0.11148272017837235</v>
          </cell>
          <cell r="Z163">
            <v>-9.8416289592760164E-2</v>
          </cell>
          <cell r="AA163">
            <v>-0.12127894156560093</v>
          </cell>
          <cell r="AB163">
            <v>0</v>
          </cell>
          <cell r="AC163">
            <v>0</v>
          </cell>
          <cell r="AD163">
            <v>0</v>
          </cell>
          <cell r="AE163">
            <v>0</v>
          </cell>
          <cell r="AF163">
            <v>0</v>
          </cell>
          <cell r="AG163">
            <v>0</v>
          </cell>
          <cell r="AH163">
            <v>0</v>
          </cell>
          <cell r="AI163">
            <v>0</v>
          </cell>
          <cell r="AJ163">
            <v>0</v>
          </cell>
          <cell r="AK163">
            <v>0</v>
          </cell>
          <cell r="AN163">
            <v>0.16095485700779966</v>
          </cell>
          <cell r="AO163">
            <v>-0.2052117263843648</v>
          </cell>
          <cell r="AP163">
            <v>-6.7366803278688492E-2</v>
          </cell>
          <cell r="AQ163">
            <v>-2.9662180719582487E-2</v>
          </cell>
          <cell r="AR163">
            <v>-4.1890744409849967E-2</v>
          </cell>
          <cell r="AS163">
            <v>-5.8197932053175805E-2</v>
          </cell>
          <cell r="AT163">
            <v>0</v>
          </cell>
          <cell r="AU163">
            <v>0</v>
          </cell>
        </row>
        <row r="164">
          <cell r="A164" t="str">
            <v>Total Motorola Mobility</v>
          </cell>
          <cell r="B164">
            <v>-9.6846531184302753E-2</v>
          </cell>
          <cell r="C164">
            <v>-0.32053380334886061</v>
          </cell>
          <cell r="D164">
            <v>-0.30512362987509556</v>
          </cell>
          <cell r="E164">
            <v>-0.32551786933758253</v>
          </cell>
          <cell r="F164">
            <v>-0.30772811918063314</v>
          </cell>
          <cell r="G164">
            <v>-0.1272929405225125</v>
          </cell>
          <cell r="H164">
            <v>-0.21973587674247985</v>
          </cell>
          <cell r="I164">
            <v>-0.39487006412419845</v>
          </cell>
          <cell r="J164">
            <v>-0.36650975117686613</v>
          </cell>
          <cell r="K164">
            <v>-0.39660297239915077</v>
          </cell>
          <cell r="L164">
            <v>-0.39844851904090273</v>
          </cell>
          <cell r="M164">
            <v>-0.21277189068600111</v>
          </cell>
          <cell r="N164">
            <v>-0.12243453644727531</v>
          </cell>
          <cell r="O164">
            <v>-8.1984517945109081E-2</v>
          </cell>
          <cell r="P164">
            <v>0.15123094958968353</v>
          </cell>
          <cell r="Q164">
            <v>0.21324831739284456</v>
          </cell>
          <cell r="R164">
            <v>0.22258064516129039</v>
          </cell>
          <cell r="S164">
            <v>0.27903411268685319</v>
          </cell>
          <cell r="T164">
            <v>0.10624575695858796</v>
          </cell>
          <cell r="U164">
            <v>3.2116788321168155E-3</v>
          </cell>
          <cell r="V164">
            <v>1.517150395778355E-2</v>
          </cell>
          <cell r="W164">
            <v>-0.1551366889035537</v>
          </cell>
          <cell r="X164">
            <v>-0.20988033138999695</v>
          </cell>
          <cell r="Y164">
            <v>-0.30325629909617446</v>
          </cell>
          <cell r="Z164">
            <v>-0.18839660135770164</v>
          </cell>
          <cell r="AA164">
            <v>-6.4882664001149171E-2</v>
          </cell>
          <cell r="AB164">
            <v>8.5617132689098874E-2</v>
          </cell>
          <cell r="AC164">
            <v>0.23920252427392552</v>
          </cell>
          <cell r="AD164">
            <v>-0.12044256916700657</v>
          </cell>
          <cell r="AE164">
            <v>-0.15762192775426442</v>
          </cell>
          <cell r="AF164">
            <v>-0.20138731068498561</v>
          </cell>
          <cell r="AG164">
            <v>-0.24710425309754591</v>
          </cell>
          <cell r="AH164">
            <v>-0.11054273373775547</v>
          </cell>
          <cell r="AI164">
            <v>-6.2534260966477628E-2</v>
          </cell>
          <cell r="AJ164">
            <v>-9.1046139386121716E-3</v>
          </cell>
          <cell r="AK164">
            <v>4.9872616015115279E-2</v>
          </cell>
          <cell r="AN164">
            <v>-0.26842938433234931</v>
          </cell>
          <cell r="AO164">
            <v>-0.3537633779753202</v>
          </cell>
          <cell r="AP164">
            <v>3.7104072398190135E-2</v>
          </cell>
          <cell r="AQ164">
            <v>0.13996509598603835</v>
          </cell>
          <cell r="AR164">
            <v>-0.16822411011678007</v>
          </cell>
          <cell r="AS164">
            <v>2.7892300764398303E-3</v>
          </cell>
          <cell r="AT164">
            <v>-0.18468812524951506</v>
          </cell>
          <cell r="AU164">
            <v>-3.2720923388854017E-2</v>
          </cell>
        </row>
        <row r="166">
          <cell r="A166" t="str">
            <v>Revenue Contribution</v>
          </cell>
        </row>
        <row r="167">
          <cell r="A167" t="str">
            <v>Mobile Devices</v>
          </cell>
          <cell r="B167">
            <v>0.83923029174425823</v>
          </cell>
          <cell r="C167">
            <v>0.79173614971280337</v>
          </cell>
          <cell r="D167">
            <v>0.82465150403521648</v>
          </cell>
          <cell r="E167">
            <v>0.81184610192372597</v>
          </cell>
          <cell r="F167">
            <v>0.73952028693118133</v>
          </cell>
          <cell r="G167">
            <v>0.70785562632696386</v>
          </cell>
          <cell r="H167">
            <v>0.73248707099200749</v>
          </cell>
          <cell r="I167">
            <v>0.65532626882320133</v>
          </cell>
          <cell r="J167">
            <v>0.63729653220099081</v>
          </cell>
          <cell r="K167">
            <v>0.64356087262491202</v>
          </cell>
          <cell r="L167">
            <v>0.66119577960140685</v>
          </cell>
          <cell r="M167">
            <v>0.64612114771519658</v>
          </cell>
          <cell r="N167">
            <v>0.6620967741935484</v>
          </cell>
          <cell r="O167">
            <v>0.66040628593330775</v>
          </cell>
          <cell r="P167">
            <v>0.69042769857433806</v>
          </cell>
          <cell r="Q167">
            <v>0.70656934306569341</v>
          </cell>
          <cell r="R167">
            <v>0.70184696569920846</v>
          </cell>
          <cell r="S167">
            <v>0.7281989811207672</v>
          </cell>
          <cell r="T167">
            <v>0.74685486345504759</v>
          </cell>
          <cell r="U167">
            <v>0.73894062863795107</v>
          </cell>
          <cell r="V167">
            <v>0.71280051981806369</v>
          </cell>
          <cell r="W167">
            <v>0.67828994902560635</v>
          </cell>
          <cell r="X167">
            <v>0.69048543689320385</v>
          </cell>
          <cell r="Y167">
            <v>0.66708595683942962</v>
          </cell>
          <cell r="Z167">
            <v>0.68095947675598389</v>
          </cell>
          <cell r="AA167">
            <v>0.69769205893371322</v>
          </cell>
          <cell r="AB167">
            <v>0.71489528509915701</v>
          </cell>
          <cell r="AC167">
            <v>0.73134815606058279</v>
          </cell>
          <cell r="AD167">
            <v>0.63727152763422656</v>
          </cell>
          <cell r="AE167">
            <v>0.64112558122465135</v>
          </cell>
          <cell r="AF167">
            <v>0.64300001901374404</v>
          </cell>
          <cell r="AG167">
            <v>0.64317524033745932</v>
          </cell>
          <cell r="AH167">
            <v>0.5921912315247444</v>
          </cell>
          <cell r="AI167">
            <v>0.61718663004652408</v>
          </cell>
          <cell r="AJ167">
            <v>0.63971980694626085</v>
          </cell>
          <cell r="AK167">
            <v>0.660125662657151</v>
          </cell>
          <cell r="AM167">
            <v>0.81897916399264103</v>
          </cell>
          <cell r="AN167">
            <v>0.71273173869816953</v>
          </cell>
          <cell r="AO167">
            <v>0.64669683257918553</v>
          </cell>
          <cell r="AP167">
            <v>0.68228621291448521</v>
          </cell>
          <cell r="AQ167">
            <v>0.72956215554194737</v>
          </cell>
          <cell r="AR167">
            <v>0.68848700113982864</v>
          </cell>
          <cell r="AS167">
            <v>0.70743245168632063</v>
          </cell>
          <cell r="AT167">
            <v>0.64115873032854365</v>
          </cell>
          <cell r="AU167">
            <v>0.62901991953692038</v>
          </cell>
        </row>
        <row r="168">
          <cell r="A168" t="str">
            <v>Home</v>
          </cell>
          <cell r="B168">
            <v>0.16076970825574177</v>
          </cell>
          <cell r="C168">
            <v>0.2082638502871966</v>
          </cell>
          <cell r="D168">
            <v>0.17534849596478358</v>
          </cell>
          <cell r="E168">
            <v>0.18815389807627406</v>
          </cell>
          <cell r="F168">
            <v>0.26047971306881867</v>
          </cell>
          <cell r="G168">
            <v>0.29214437367303608</v>
          </cell>
          <cell r="H168">
            <v>0.26751292900799245</v>
          </cell>
          <cell r="I168">
            <v>0.34467373117679867</v>
          </cell>
          <cell r="J168">
            <v>0.36270346779900919</v>
          </cell>
          <cell r="K168">
            <v>0.35643912737508798</v>
          </cell>
          <cell r="L168">
            <v>0.3388042203985932</v>
          </cell>
          <cell r="M168">
            <v>0.35387885228480342</v>
          </cell>
          <cell r="N168">
            <v>0.3379032258064516</v>
          </cell>
          <cell r="O168">
            <v>0.3395937140666922</v>
          </cell>
          <cell r="P168">
            <v>0.30957230142566189</v>
          </cell>
          <cell r="Q168">
            <v>0.29343065693430659</v>
          </cell>
          <cell r="R168">
            <v>0.29815303430079154</v>
          </cell>
          <cell r="S168">
            <v>0.27180101887923286</v>
          </cell>
          <cell r="T168">
            <v>0.25314513654495246</v>
          </cell>
          <cell r="U168">
            <v>0.26105937136204888</v>
          </cell>
          <cell r="V168">
            <v>0.28719948018193631</v>
          </cell>
          <cell r="W168">
            <v>0.32171005097439376</v>
          </cell>
          <cell r="X168">
            <v>0.30951456310679609</v>
          </cell>
          <cell r="Y168">
            <v>0.33291404316057049</v>
          </cell>
          <cell r="Z168">
            <v>0.31904052324401616</v>
          </cell>
          <cell r="AA168">
            <v>0.30230794106628689</v>
          </cell>
          <cell r="AB168">
            <v>0.28510471490084294</v>
          </cell>
          <cell r="AC168">
            <v>0.26865184393941716</v>
          </cell>
          <cell r="AD168">
            <v>0.36272847236577344</v>
          </cell>
          <cell r="AE168">
            <v>0.35887441877534854</v>
          </cell>
          <cell r="AF168">
            <v>0.35699998098625607</v>
          </cell>
          <cell r="AG168">
            <v>0.35682475966254062</v>
          </cell>
          <cell r="AH168">
            <v>0.4078087684752556</v>
          </cell>
          <cell r="AI168">
            <v>0.38281336995347598</v>
          </cell>
          <cell r="AJ168">
            <v>0.36028019305373904</v>
          </cell>
          <cell r="AK168">
            <v>0.339874337342849</v>
          </cell>
          <cell r="AM168">
            <v>0.18102083600735891</v>
          </cell>
          <cell r="AN168">
            <v>0.28726826130183053</v>
          </cell>
          <cell r="AO168">
            <v>0.35330316742081447</v>
          </cell>
          <cell r="AP168">
            <v>0.31771378708551484</v>
          </cell>
          <cell r="AQ168">
            <v>0.27043784445805269</v>
          </cell>
          <cell r="AR168">
            <v>0.31151299886017148</v>
          </cell>
          <cell r="AS168">
            <v>0.29256754831367943</v>
          </cell>
          <cell r="AT168">
            <v>0.35884126967145635</v>
          </cell>
          <cell r="AU168">
            <v>0.37098008046307968</v>
          </cell>
        </row>
        <row r="169">
          <cell r="A169" t="str">
            <v>Total Motorola Mobility</v>
          </cell>
          <cell r="B169">
            <v>1</v>
          </cell>
          <cell r="C169">
            <v>1</v>
          </cell>
          <cell r="D169">
            <v>1</v>
          </cell>
          <cell r="E169">
            <v>1</v>
          </cell>
          <cell r="F169">
            <v>1</v>
          </cell>
          <cell r="G169">
            <v>1</v>
          </cell>
          <cell r="H169">
            <v>1</v>
          </cell>
          <cell r="I169">
            <v>1</v>
          </cell>
          <cell r="J169">
            <v>1</v>
          </cell>
          <cell r="K169">
            <v>1</v>
          </cell>
          <cell r="L169">
            <v>1</v>
          </cell>
          <cell r="M169">
            <v>1</v>
          </cell>
          <cell r="N169">
            <v>1</v>
          </cell>
          <cell r="O169">
            <v>1</v>
          </cell>
          <cell r="P169">
            <v>1</v>
          </cell>
          <cell r="Q169">
            <v>1</v>
          </cell>
          <cell r="R169">
            <v>1</v>
          </cell>
          <cell r="S169">
            <v>1</v>
          </cell>
          <cell r="T169">
            <v>1</v>
          </cell>
          <cell r="U169">
            <v>1</v>
          </cell>
          <cell r="V169">
            <v>1</v>
          </cell>
          <cell r="W169">
            <v>1</v>
          </cell>
          <cell r="X169">
            <v>1</v>
          </cell>
          <cell r="Y169">
            <v>1</v>
          </cell>
          <cell r="Z169">
            <v>1</v>
          </cell>
          <cell r="AA169">
            <v>1</v>
          </cell>
          <cell r="AB169">
            <v>1</v>
          </cell>
          <cell r="AC169">
            <v>1</v>
          </cell>
          <cell r="AD169">
            <v>1</v>
          </cell>
          <cell r="AE169">
            <v>0.99999999999999989</v>
          </cell>
          <cell r="AF169">
            <v>1</v>
          </cell>
          <cell r="AG169">
            <v>1</v>
          </cell>
          <cell r="AH169">
            <v>1</v>
          </cell>
          <cell r="AI169">
            <v>1</v>
          </cell>
          <cell r="AJ169">
            <v>0.99999999999999989</v>
          </cell>
          <cell r="AK169">
            <v>1</v>
          </cell>
          <cell r="AM169">
            <v>1</v>
          </cell>
          <cell r="AN169">
            <v>1</v>
          </cell>
          <cell r="AO169">
            <v>1</v>
          </cell>
          <cell r="AP169">
            <v>1</v>
          </cell>
          <cell r="AQ169">
            <v>1</v>
          </cell>
          <cell r="AR169">
            <v>1</v>
          </cell>
          <cell r="AS169">
            <v>1</v>
          </cell>
          <cell r="AT169">
            <v>1</v>
          </cell>
          <cell r="AU169">
            <v>1</v>
          </cell>
        </row>
        <row r="171">
          <cell r="A171" t="str">
            <v>Product Operating Income Breakdown</v>
          </cell>
        </row>
        <row r="172">
          <cell r="A172" t="str">
            <v>Mobile Devices</v>
          </cell>
          <cell r="B172">
            <v>-229</v>
          </cell>
          <cell r="C172">
            <v>-301</v>
          </cell>
          <cell r="D172">
            <v>-153</v>
          </cell>
          <cell r="E172">
            <v>-100</v>
          </cell>
          <cell r="F172">
            <v>-366</v>
          </cell>
          <cell r="G172">
            <v>-355</v>
          </cell>
          <cell r="H172">
            <v>-307</v>
          </cell>
          <cell r="I172">
            <v>-481</v>
          </cell>
          <cell r="J172">
            <v>-385</v>
          </cell>
          <cell r="K172">
            <v>-238</v>
          </cell>
          <cell r="L172">
            <v>-183</v>
          </cell>
          <cell r="M172">
            <v>-117</v>
          </cell>
          <cell r="N172">
            <v>-148</v>
          </cell>
          <cell r="O172">
            <v>-109</v>
          </cell>
          <cell r="P172">
            <v>3</v>
          </cell>
          <cell r="Q172">
            <v>56</v>
          </cell>
          <cell r="R172">
            <v>-61</v>
          </cell>
          <cell r="S172">
            <v>-31</v>
          </cell>
          <cell r="T172">
            <v>-15</v>
          </cell>
          <cell r="U172">
            <v>-19</v>
          </cell>
          <cell r="V172">
            <v>-85</v>
          </cell>
          <cell r="W172">
            <v>-47.80772172822104</v>
          </cell>
          <cell r="X172">
            <v>-44.45</v>
          </cell>
          <cell r="Y172">
            <v>-7.9850567815277254</v>
          </cell>
          <cell r="Z172">
            <v>-85.055763051049723</v>
          </cell>
          <cell r="AA172">
            <v>-55.181537971730847</v>
          </cell>
          <cell r="AB172">
            <v>-39.969282333488593</v>
          </cell>
          <cell r="AC172">
            <v>21.696649158742748</v>
          </cell>
          <cell r="AD172">
            <v>-70.01179204541593</v>
          </cell>
          <cell r="AE172">
            <v>-42.714977287577014</v>
          </cell>
          <cell r="AF172">
            <v>-43.064793483029618</v>
          </cell>
          <cell r="AG172">
            <v>-14.365893976464683</v>
          </cell>
          <cell r="AH172">
            <v>-57.867369219386859</v>
          </cell>
          <cell r="AI172">
            <v>-38.548633570990027</v>
          </cell>
          <cell r="AJ172">
            <v>-42.455013844748343</v>
          </cell>
          <cell r="AK172">
            <v>-15.479843440107233</v>
          </cell>
          <cell r="AM172">
            <v>-698</v>
          </cell>
          <cell r="AN172">
            <v>-1477</v>
          </cell>
          <cell r="AO172">
            <v>-923</v>
          </cell>
          <cell r="AP172">
            <v>-198</v>
          </cell>
          <cell r="AQ172">
            <v>-126</v>
          </cell>
          <cell r="AR172">
            <v>-185.24277850974877</v>
          </cell>
          <cell r="AS172">
            <v>-158.50993419752641</v>
          </cell>
          <cell r="AT172">
            <v>-170.15745679248727</v>
          </cell>
          <cell r="AU172">
            <v>-154.35086007523248</v>
          </cell>
        </row>
        <row r="173">
          <cell r="A173" t="str">
            <v>Home</v>
          </cell>
          <cell r="B173">
            <v>109</v>
          </cell>
          <cell r="C173">
            <v>117</v>
          </cell>
          <cell r="D173">
            <v>59</v>
          </cell>
          <cell r="E173">
            <v>101</v>
          </cell>
          <cell r="F173">
            <v>96</v>
          </cell>
          <cell r="G173">
            <v>143</v>
          </cell>
          <cell r="H173">
            <v>92</v>
          </cell>
          <cell r="I173">
            <v>123</v>
          </cell>
          <cell r="J173">
            <v>36</v>
          </cell>
          <cell r="K173">
            <v>47</v>
          </cell>
          <cell r="L173">
            <v>44</v>
          </cell>
          <cell r="M173">
            <v>71</v>
          </cell>
          <cell r="N173">
            <v>47</v>
          </cell>
          <cell r="O173">
            <v>58</v>
          </cell>
          <cell r="P173">
            <v>77</v>
          </cell>
          <cell r="Q173">
            <v>90</v>
          </cell>
          <cell r="R173">
            <v>81</v>
          </cell>
          <cell r="S173">
            <v>90</v>
          </cell>
          <cell r="T173">
            <v>77</v>
          </cell>
          <cell r="U173">
            <v>84</v>
          </cell>
          <cell r="V173">
            <v>91</v>
          </cell>
          <cell r="W173">
            <v>81.63</v>
          </cell>
          <cell r="X173">
            <v>71.73</v>
          </cell>
          <cell r="Y173">
            <v>71.73</v>
          </cell>
          <cell r="Z173">
            <v>71.73</v>
          </cell>
          <cell r="AA173">
            <v>71.73</v>
          </cell>
          <cell r="AB173">
            <v>71.73</v>
          </cell>
          <cell r="AC173">
            <v>71.73</v>
          </cell>
          <cell r="AD173">
            <v>71.73</v>
          </cell>
          <cell r="AE173">
            <v>71.73</v>
          </cell>
          <cell r="AF173">
            <v>71.73</v>
          </cell>
          <cell r="AG173">
            <v>71.73</v>
          </cell>
          <cell r="AH173">
            <v>71.73</v>
          </cell>
          <cell r="AI173">
            <v>71.73</v>
          </cell>
          <cell r="AJ173">
            <v>71.73</v>
          </cell>
          <cell r="AK173">
            <v>71.73</v>
          </cell>
          <cell r="AM173">
            <v>379</v>
          </cell>
          <cell r="AN173">
            <v>465</v>
          </cell>
          <cell r="AO173">
            <v>198</v>
          </cell>
          <cell r="AP173">
            <v>272</v>
          </cell>
          <cell r="AQ173">
            <v>332</v>
          </cell>
          <cell r="AR173">
            <v>316.09000000000003</v>
          </cell>
          <cell r="AS173">
            <v>286.92</v>
          </cell>
          <cell r="AT173">
            <v>286.92</v>
          </cell>
          <cell r="AU173">
            <v>286.92</v>
          </cell>
        </row>
        <row r="174">
          <cell r="A174" t="str">
            <v>Total Motorola Mobility</v>
          </cell>
          <cell r="B174">
            <v>-120</v>
          </cell>
          <cell r="C174">
            <v>-184</v>
          </cell>
          <cell r="D174">
            <v>-94</v>
          </cell>
          <cell r="E174">
            <v>1</v>
          </cell>
          <cell r="F174">
            <v>-270</v>
          </cell>
          <cell r="G174">
            <v>-212</v>
          </cell>
          <cell r="H174">
            <v>-215</v>
          </cell>
          <cell r="I174">
            <v>-358</v>
          </cell>
          <cell r="J174">
            <v>-349</v>
          </cell>
          <cell r="K174">
            <v>-191</v>
          </cell>
          <cell r="L174">
            <v>-139</v>
          </cell>
          <cell r="M174">
            <v>-46</v>
          </cell>
          <cell r="N174">
            <v>-101</v>
          </cell>
          <cell r="O174">
            <v>-51</v>
          </cell>
          <cell r="P174">
            <v>80</v>
          </cell>
          <cell r="Q174">
            <v>146</v>
          </cell>
          <cell r="R174">
            <v>20</v>
          </cell>
          <cell r="S174">
            <v>59</v>
          </cell>
          <cell r="T174">
            <v>62</v>
          </cell>
          <cell r="U174">
            <v>65</v>
          </cell>
          <cell r="V174">
            <v>6</v>
          </cell>
          <cell r="W174">
            <v>33.822278271778956</v>
          </cell>
          <cell r="X174">
            <v>27.28</v>
          </cell>
          <cell r="Y174">
            <v>63.74494321847228</v>
          </cell>
          <cell r="Z174">
            <v>-13.325763051049719</v>
          </cell>
          <cell r="AA174">
            <v>16.548462028269157</v>
          </cell>
          <cell r="AB174">
            <v>31.760717666511411</v>
          </cell>
          <cell r="AC174">
            <v>93.426649158742748</v>
          </cell>
          <cell r="AD174">
            <v>1.7182079545840736</v>
          </cell>
          <cell r="AE174">
            <v>29.01502271242299</v>
          </cell>
          <cell r="AF174">
            <v>28.665206516970386</v>
          </cell>
          <cell r="AG174">
            <v>57.364106023535321</v>
          </cell>
          <cell r="AH174">
            <v>13.862630780613145</v>
          </cell>
          <cell r="AI174">
            <v>33.181366429009977</v>
          </cell>
          <cell r="AJ174">
            <v>29.274986155251661</v>
          </cell>
          <cell r="AK174">
            <v>56.250156559892773</v>
          </cell>
          <cell r="AM174">
            <v>-319</v>
          </cell>
          <cell r="AN174">
            <v>-1012</v>
          </cell>
          <cell r="AO174">
            <v>-725</v>
          </cell>
          <cell r="AP174">
            <v>74</v>
          </cell>
          <cell r="AQ174">
            <v>206</v>
          </cell>
          <cell r="AR174">
            <v>130.84722149025126</v>
          </cell>
          <cell r="AS174">
            <v>128.41006580247361</v>
          </cell>
          <cell r="AT174">
            <v>116.76254320751275</v>
          </cell>
          <cell r="AU174">
            <v>132.56913992476754</v>
          </cell>
        </row>
        <row r="176">
          <cell r="A176" t="str">
            <v>Quarter/Quarter Growth</v>
          </cell>
        </row>
        <row r="177">
          <cell r="A177" t="str">
            <v>Mobile Devices</v>
          </cell>
          <cell r="B177">
            <v>-1.6715542521994133</v>
          </cell>
          <cell r="C177">
            <v>0.31441048034934505</v>
          </cell>
          <cell r="D177">
            <v>-0.49169435215946844</v>
          </cell>
          <cell r="E177">
            <v>-0.34640522875816993</v>
          </cell>
          <cell r="F177">
            <v>2.66</v>
          </cell>
          <cell r="G177">
            <v>-3.0054644808743203E-2</v>
          </cell>
          <cell r="H177">
            <v>-0.13521126760563384</v>
          </cell>
          <cell r="I177">
            <v>0.5667752442996743</v>
          </cell>
          <cell r="J177">
            <v>-0.1995841995841996</v>
          </cell>
          <cell r="K177">
            <v>-0.38181818181818183</v>
          </cell>
          <cell r="L177">
            <v>-0.23109243697478987</v>
          </cell>
          <cell r="M177">
            <v>-0.36065573770491799</v>
          </cell>
          <cell r="N177">
            <v>0.2649572649572649</v>
          </cell>
          <cell r="O177">
            <v>-0.26351351351351349</v>
          </cell>
          <cell r="P177">
            <v>-1.0275229357798166</v>
          </cell>
          <cell r="Q177">
            <v>17.666666666666668</v>
          </cell>
          <cell r="R177">
            <v>-2.0892857142857144</v>
          </cell>
          <cell r="S177">
            <v>-0.49180327868852458</v>
          </cell>
          <cell r="T177">
            <v>-0.5161290322580645</v>
          </cell>
          <cell r="U177">
            <v>0.26666666666666661</v>
          </cell>
          <cell r="V177">
            <v>3.4736842105263159</v>
          </cell>
          <cell r="W177">
            <v>-0.43755621496210539</v>
          </cell>
          <cell r="X177">
            <v>-7.0233878688240492E-2</v>
          </cell>
          <cell r="Y177">
            <v>-0.82035867758092862</v>
          </cell>
          <cell r="Z177">
            <v>9.6518670283990886</v>
          </cell>
          <cell r="AA177">
            <v>-0.35123105134438248</v>
          </cell>
          <cell r="AB177">
            <v>-0.27567654323145896</v>
          </cell>
          <cell r="AC177">
            <v>-1.5428330931167116</v>
          </cell>
          <cell r="AD177">
            <v>-4.2268481429172393</v>
          </cell>
          <cell r="AE177">
            <v>-0.38988881673149789</v>
          </cell>
          <cell r="AF177">
            <v>8.1895442223340886E-3</v>
          </cell>
          <cell r="AG177">
            <v>-0.66641210105591719</v>
          </cell>
          <cell r="AH177">
            <v>3.0281077748582614</v>
          </cell>
          <cell r="AI177">
            <v>-0.3338450651723186</v>
          </cell>
          <cell r="AJ177">
            <v>0.10133641356092271</v>
          </cell>
          <cell r="AK177">
            <v>-0.63538244277307943</v>
          </cell>
        </row>
        <row r="178">
          <cell r="A178" t="str">
            <v>Home</v>
          </cell>
          <cell r="C178">
            <v>7.3394495412844041E-2</v>
          </cell>
          <cell r="D178">
            <v>-0.49572649572649574</v>
          </cell>
          <cell r="E178">
            <v>0.71186440677966112</v>
          </cell>
          <cell r="F178">
            <v>-4.9504950495049549E-2</v>
          </cell>
          <cell r="G178">
            <v>0.48958333333333326</v>
          </cell>
          <cell r="H178">
            <v>-0.35664335664335667</v>
          </cell>
          <cell r="I178">
            <v>0.33695652173913038</v>
          </cell>
          <cell r="J178">
            <v>-0.70731707317073167</v>
          </cell>
          <cell r="K178">
            <v>0.30555555555555558</v>
          </cell>
          <cell r="L178">
            <v>-6.3829787234042534E-2</v>
          </cell>
          <cell r="M178">
            <v>0.61363636363636354</v>
          </cell>
          <cell r="N178">
            <v>-0.3380281690140845</v>
          </cell>
          <cell r="O178">
            <v>0.23404255319148937</v>
          </cell>
          <cell r="P178">
            <v>0.32758620689655182</v>
          </cell>
          <cell r="Q178">
            <v>0.16883116883116878</v>
          </cell>
          <cell r="R178">
            <v>-9.9999999999999978E-2</v>
          </cell>
          <cell r="S178">
            <v>0.11111111111111116</v>
          </cell>
          <cell r="T178">
            <v>-0.14444444444444449</v>
          </cell>
          <cell r="U178">
            <v>9.0909090909090828E-2</v>
          </cell>
          <cell r="V178">
            <v>8.3333333333333259E-2</v>
          </cell>
          <cell r="W178">
            <v>-0.10296703296703302</v>
          </cell>
          <cell r="X178">
            <v>-0.12127894156560082</v>
          </cell>
          <cell r="Y178">
            <v>0</v>
          </cell>
          <cell r="Z178">
            <v>0</v>
          </cell>
          <cell r="AA178">
            <v>0</v>
          </cell>
          <cell r="AB178">
            <v>0</v>
          </cell>
          <cell r="AC178">
            <v>0</v>
          </cell>
          <cell r="AD178">
            <v>0</v>
          </cell>
          <cell r="AE178">
            <v>0</v>
          </cell>
          <cell r="AF178">
            <v>0</v>
          </cell>
          <cell r="AG178">
            <v>0</v>
          </cell>
          <cell r="AH178">
            <v>0</v>
          </cell>
          <cell r="AI178">
            <v>0</v>
          </cell>
          <cell r="AJ178">
            <v>0</v>
          </cell>
          <cell r="AK178">
            <v>0</v>
          </cell>
        </row>
        <row r="179">
          <cell r="A179" t="str">
            <v>Total Motorola Mobility</v>
          </cell>
          <cell r="B179">
            <v>-1.3519061583577714</v>
          </cell>
          <cell r="C179">
            <v>0.53333333333333344</v>
          </cell>
          <cell r="D179">
            <v>-0.48913043478260865</v>
          </cell>
          <cell r="E179">
            <v>-1.0106382978723405</v>
          </cell>
          <cell r="F179">
            <v>-271</v>
          </cell>
          <cell r="G179">
            <v>-0.21481481481481479</v>
          </cell>
          <cell r="H179">
            <v>1.4150943396226356E-2</v>
          </cell>
          <cell r="I179">
            <v>0.66511627906976734</v>
          </cell>
          <cell r="J179">
            <v>-2.5139664804469275E-2</v>
          </cell>
          <cell r="K179">
            <v>-0.45272206303724927</v>
          </cell>
          <cell r="L179">
            <v>-0.27225130890052351</v>
          </cell>
          <cell r="M179">
            <v>-0.66906474820143891</v>
          </cell>
          <cell r="N179">
            <v>1.1956521739130435</v>
          </cell>
          <cell r="O179">
            <v>-0.49504950495049505</v>
          </cell>
          <cell r="P179">
            <v>-2.5686274509803919</v>
          </cell>
          <cell r="Q179">
            <v>0.82499999999999996</v>
          </cell>
          <cell r="R179">
            <v>-0.86301369863013699</v>
          </cell>
          <cell r="S179">
            <v>1.9500000000000002</v>
          </cell>
          <cell r="T179">
            <v>5.0847457627118731E-2</v>
          </cell>
          <cell r="U179">
            <v>4.8387096774193505E-2</v>
          </cell>
          <cell r="V179">
            <v>-0.90769230769230769</v>
          </cell>
          <cell r="W179">
            <v>4.6370463786298259</v>
          </cell>
          <cell r="X179">
            <v>-0.1934310343971648</v>
          </cell>
          <cell r="Y179">
            <v>1.3366914669527961</v>
          </cell>
          <cell r="Z179">
            <v>-1.2090481594026758</v>
          </cell>
          <cell r="AA179">
            <v>-2.2418397329198774</v>
          </cell>
          <cell r="AB179">
            <v>0.91925495023378567</v>
          </cell>
          <cell r="AC179">
            <v>1.941578655108668</v>
          </cell>
          <cell r="AD179">
            <v>-0.98160901659156541</v>
          </cell>
          <cell r="AE179">
            <v>15.88679337970278</v>
          </cell>
          <cell r="AF179">
            <v>-1.2056381927380899E-2</v>
          </cell>
          <cell r="AG179">
            <v>1.0011753967156873</v>
          </cell>
          <cell r="AH179">
            <v>-0.75833963533005133</v>
          </cell>
          <cell r="AI179">
            <v>1.3935836533577763</v>
          </cell>
          <cell r="AJ179">
            <v>-0.1177281316040989</v>
          </cell>
          <cell r="AK179">
            <v>0.92144092781413733</v>
          </cell>
        </row>
        <row r="181">
          <cell r="A181" t="str">
            <v>Year/Year Growth</v>
          </cell>
        </row>
        <row r="182">
          <cell r="A182" t="str">
            <v>Mobile Devices</v>
          </cell>
          <cell r="B182">
            <v>-1.3266761768901569</v>
          </cell>
          <cell r="C182">
            <v>-1.3743781094527363</v>
          </cell>
          <cell r="D182">
            <v>-1.1814946619217082</v>
          </cell>
          <cell r="E182">
            <v>-1.2932551319648093</v>
          </cell>
          <cell r="F182">
            <v>0.59825327510917026</v>
          </cell>
          <cell r="G182">
            <v>0.17940199335548179</v>
          </cell>
          <cell r="H182">
            <v>1.0065359477124183</v>
          </cell>
          <cell r="I182">
            <v>3.8099999999999996</v>
          </cell>
          <cell r="J182">
            <v>5.1912568306010876E-2</v>
          </cell>
          <cell r="K182">
            <v>-0.3295774647887324</v>
          </cell>
          <cell r="L182">
            <v>-0.40390879478827357</v>
          </cell>
          <cell r="M182">
            <v>-0.7567567567567568</v>
          </cell>
          <cell r="N182">
            <v>-0.61558441558441557</v>
          </cell>
          <cell r="O182">
            <v>-0.54201680672268915</v>
          </cell>
          <cell r="P182">
            <v>-1.0163934426229508</v>
          </cell>
          <cell r="Q182">
            <v>-1.4786324786324787</v>
          </cell>
          <cell r="R182">
            <v>-0.58783783783783783</v>
          </cell>
          <cell r="S182">
            <v>-0.71559633027522929</v>
          </cell>
          <cell r="T182">
            <v>-6</v>
          </cell>
          <cell r="U182">
            <v>-1.3392857142857144</v>
          </cell>
          <cell r="V182">
            <v>0.39344262295081966</v>
          </cell>
          <cell r="W182">
            <v>0.54218457187809799</v>
          </cell>
          <cell r="X182">
            <v>1.9633333333333334</v>
          </cell>
          <cell r="Y182">
            <v>-0.57973385360380392</v>
          </cell>
          <cell r="Z182">
            <v>6.5603589470253354E-4</v>
          </cell>
          <cell r="AA182">
            <v>0.15423902200210948</v>
          </cell>
          <cell r="AB182">
            <v>-0.10080354705312511</v>
          </cell>
          <cell r="AC182">
            <v>-3.7171565277951197</v>
          </cell>
          <cell r="AD182">
            <v>-0.17687185989507304</v>
          </cell>
          <cell r="AE182">
            <v>-0.22591905087060771</v>
          </cell>
          <cell r="AF182">
            <v>7.7447253711318886E-2</v>
          </cell>
          <cell r="AG182">
            <v>-1.6621250070163895</v>
          </cell>
          <cell r="AH182">
            <v>-0.17346253354222252</v>
          </cell>
          <cell r="AI182">
            <v>-9.7538240241525354E-2</v>
          </cell>
          <cell r="AJ182">
            <v>-1.4159585799977559E-2</v>
          </cell>
          <cell r="AK182">
            <v>7.7541256079677989E-2</v>
          </cell>
          <cell r="AN182">
            <v>1.1160458452722062</v>
          </cell>
          <cell r="AO182">
            <v>-0.37508463100880163</v>
          </cell>
          <cell r="AP182">
            <v>-0.78548212351029256</v>
          </cell>
          <cell r="AQ182">
            <v>-0.36363636363636365</v>
          </cell>
          <cell r="AR182">
            <v>0.47018078182340295</v>
          </cell>
          <cell r="AS182">
            <v>-0.14431247753507159</v>
          </cell>
          <cell r="AT182">
            <v>7.3481341430918556E-2</v>
          </cell>
          <cell r="AU182">
            <v>-9.2893940795856333E-2</v>
          </cell>
        </row>
        <row r="183">
          <cell r="A183" t="str">
            <v>Home</v>
          </cell>
          <cell r="F183">
            <v>-0.11926605504587151</v>
          </cell>
          <cell r="G183">
            <v>0.22222222222222232</v>
          </cell>
          <cell r="H183">
            <v>0.55932203389830515</v>
          </cell>
          <cell r="I183">
            <v>0.21782178217821779</v>
          </cell>
          <cell r="J183">
            <v>-0.625</v>
          </cell>
          <cell r="K183">
            <v>-0.67132867132867136</v>
          </cell>
          <cell r="L183">
            <v>-0.52173913043478259</v>
          </cell>
          <cell r="M183">
            <v>-0.42276422764227639</v>
          </cell>
          <cell r="N183">
            <v>0.30555555555555558</v>
          </cell>
          <cell r="O183">
            <v>0.23404255319148937</v>
          </cell>
          <cell r="P183">
            <v>0.75</v>
          </cell>
          <cell r="Q183">
            <v>0.26760563380281699</v>
          </cell>
          <cell r="R183">
            <v>0.72340425531914887</v>
          </cell>
          <cell r="S183">
            <v>0.55172413793103448</v>
          </cell>
          <cell r="T183">
            <v>0</v>
          </cell>
          <cell r="U183">
            <v>-6.6666666666666652E-2</v>
          </cell>
          <cell r="V183">
            <v>0.12345679012345689</v>
          </cell>
          <cell r="W183">
            <v>-9.3000000000000083E-2</v>
          </cell>
          <cell r="X183">
            <v>-6.8441558441558414E-2</v>
          </cell>
          <cell r="Y183">
            <v>-0.14607142857142852</v>
          </cell>
          <cell r="Z183">
            <v>-0.21175824175824176</v>
          </cell>
          <cell r="AA183">
            <v>-0.12127894156560082</v>
          </cell>
          <cell r="AB183">
            <v>0</v>
          </cell>
          <cell r="AC183">
            <v>0</v>
          </cell>
          <cell r="AD183">
            <v>0</v>
          </cell>
          <cell r="AE183">
            <v>0</v>
          </cell>
          <cell r="AF183">
            <v>0</v>
          </cell>
          <cell r="AG183">
            <v>0</v>
          </cell>
          <cell r="AH183">
            <v>0</v>
          </cell>
          <cell r="AI183">
            <v>0</v>
          </cell>
          <cell r="AJ183">
            <v>0</v>
          </cell>
          <cell r="AK183">
            <v>0</v>
          </cell>
          <cell r="AN183">
            <v>0.22691292875989455</v>
          </cell>
          <cell r="AO183">
            <v>-0.5741935483870968</v>
          </cell>
          <cell r="AP183">
            <v>0.3737373737373737</v>
          </cell>
          <cell r="AQ183">
            <v>0.22058823529411775</v>
          </cell>
          <cell r="AR183">
            <v>-4.7921686746987824E-2</v>
          </cell>
          <cell r="AS183">
            <v>-9.2283843209212568E-2</v>
          </cell>
          <cell r="AT183">
            <v>0</v>
          </cell>
          <cell r="AU183">
            <v>0</v>
          </cell>
        </row>
        <row r="184">
          <cell r="A184" t="str">
            <v>Total Motorola Mobility</v>
          </cell>
          <cell r="B184">
            <v>-1.1711840228245363</v>
          </cell>
          <cell r="C184">
            <v>-1.2288557213930349</v>
          </cell>
          <cell r="D184">
            <v>-1.1115065243179123</v>
          </cell>
          <cell r="E184">
            <v>-0.99706744868035191</v>
          </cell>
          <cell r="F184">
            <v>1.25</v>
          </cell>
          <cell r="G184">
            <v>0.15217391304347827</v>
          </cell>
          <cell r="H184">
            <v>1.2872340425531914</v>
          </cell>
          <cell r="I184">
            <v>-359</v>
          </cell>
          <cell r="J184">
            <v>0.29259259259259252</v>
          </cell>
          <cell r="K184">
            <v>-9.9056603773584939E-2</v>
          </cell>
          <cell r="L184">
            <v>-0.35348837209302331</v>
          </cell>
          <cell r="M184">
            <v>-0.87150837988826813</v>
          </cell>
          <cell r="N184">
            <v>-0.71060171919770776</v>
          </cell>
          <cell r="O184">
            <v>-0.73298429319371727</v>
          </cell>
          <cell r="P184">
            <v>-1.5755395683453237</v>
          </cell>
          <cell r="Q184">
            <v>-4.1739130434782608</v>
          </cell>
          <cell r="R184">
            <v>-1.198019801980198</v>
          </cell>
          <cell r="S184">
            <v>-2.1568627450980395</v>
          </cell>
          <cell r="T184">
            <v>-0.22499999999999998</v>
          </cell>
          <cell r="U184">
            <v>-0.5547945205479452</v>
          </cell>
          <cell r="V184">
            <v>-0.7</v>
          </cell>
          <cell r="W184">
            <v>-0.4267410462410347</v>
          </cell>
          <cell r="X184">
            <v>-0.56000000000000005</v>
          </cell>
          <cell r="Y184">
            <v>-1.9308565869657235E-2</v>
          </cell>
          <cell r="Z184">
            <v>-3.2209605085082864</v>
          </cell>
          <cell r="AA184">
            <v>-0.51072302417672844</v>
          </cell>
          <cell r="AB184">
            <v>0.16424918132373212</v>
          </cell>
          <cell r="AC184">
            <v>0.46563232221484174</v>
          </cell>
          <cell r="AD184">
            <v>-1.1289388043297621</v>
          </cell>
          <cell r="AE184">
            <v>0.75333651325770612</v>
          </cell>
          <cell r="AF184">
            <v>-9.7463513955950098E-2</v>
          </cell>
          <cell r="AG184">
            <v>-0.38599846467717114</v>
          </cell>
          <cell r="AH184">
            <v>7.068075079985805</v>
          </cell>
          <cell r="AI184">
            <v>0.14359264019473383</v>
          </cell>
          <cell r="AJ184">
            <v>2.1272466253479561E-2</v>
          </cell>
          <cell r="AK184">
            <v>-1.9418928330993568E-2</v>
          </cell>
          <cell r="AN184">
            <v>2.1724137931034484</v>
          </cell>
          <cell r="AO184">
            <v>-0.28359683794466406</v>
          </cell>
          <cell r="AP184">
            <v>-1.1020689655172413</v>
          </cell>
          <cell r="AQ184">
            <v>1.7837837837837838</v>
          </cell>
          <cell r="AR184">
            <v>-0.36481931315412008</v>
          </cell>
          <cell r="AS184">
            <v>-1.8625964388240601E-2</v>
          </cell>
          <cell r="AT184">
            <v>-9.0705682005315924E-2</v>
          </cell>
          <cell r="AU184">
            <v>0.13537386462337486</v>
          </cell>
        </row>
        <row r="186">
          <cell r="A186" t="str">
            <v>Operating Income Margin</v>
          </cell>
        </row>
        <row r="187">
          <cell r="A187" t="str">
            <v>Mobile Devices</v>
          </cell>
          <cell r="B187">
            <v>-4.2344674556213019E-2</v>
          </cell>
          <cell r="C187">
            <v>-7.0442312192838752E-2</v>
          </cell>
          <cell r="D187">
            <v>-3.4030249110320286E-2</v>
          </cell>
          <cell r="E187">
            <v>-2.0785699438786116E-2</v>
          </cell>
          <cell r="F187">
            <v>-0.11094270991209458</v>
          </cell>
          <cell r="G187">
            <v>-0.10647870425914817</v>
          </cell>
          <cell r="H187">
            <v>-9.8523748395378696E-2</v>
          </cell>
          <cell r="I187">
            <v>-0.2046808510638298</v>
          </cell>
          <cell r="J187">
            <v>-0.21377012770682954</v>
          </cell>
          <cell r="K187">
            <v>-0.13012575177692728</v>
          </cell>
          <cell r="L187">
            <v>-0.10815602836879433</v>
          </cell>
          <cell r="M187">
            <v>-6.4144736842105268E-2</v>
          </cell>
          <cell r="N187">
            <v>-9.0133982947624841E-2</v>
          </cell>
          <cell r="O187">
            <v>-6.32617527568195E-2</v>
          </cell>
          <cell r="P187">
            <v>1.4749262536873156E-3</v>
          </cell>
          <cell r="Q187">
            <v>2.3140495867768594E-2</v>
          </cell>
          <cell r="R187">
            <v>-2.8665413533834585E-2</v>
          </cell>
          <cell r="S187">
            <v>-1.2757201646090535E-2</v>
          </cell>
          <cell r="T187">
            <v>-6.162695152013147E-3</v>
          </cell>
          <cell r="U187">
            <v>-7.4832611264277274E-3</v>
          </cell>
          <cell r="V187">
            <v>-3.8742023701002735E-2</v>
          </cell>
          <cell r="W187">
            <v>-2.5000000000000001E-2</v>
          </cell>
          <cell r="X187">
            <v>-2.5000000000000001E-2</v>
          </cell>
          <cell r="Y187">
            <v>-5.0000000000000001E-3</v>
          </cell>
          <cell r="Z187">
            <v>-5.000000000000001E-2</v>
          </cell>
          <cell r="AA187">
            <v>-0.03</v>
          </cell>
          <cell r="AB187">
            <v>-0.02</v>
          </cell>
          <cell r="AC187">
            <v>9.9999999999999985E-3</v>
          </cell>
          <cell r="AD187">
            <v>-0.05</v>
          </cell>
          <cell r="AE187">
            <v>-0.03</v>
          </cell>
          <cell r="AF187">
            <v>-2.9999999999999995E-2</v>
          </cell>
          <cell r="AG187">
            <v>-0.01</v>
          </cell>
          <cell r="AH187">
            <v>-0.05</v>
          </cell>
          <cell r="AI187">
            <v>-2.9999999999999995E-2</v>
          </cell>
          <cell r="AJ187">
            <v>-2.9999999999999995E-2</v>
          </cell>
          <cell r="AK187">
            <v>-0.01</v>
          </cell>
          <cell r="AM187">
            <v>-3.6464319297879008E-2</v>
          </cell>
          <cell r="AN187">
            <v>-0.12119471568064331</v>
          </cell>
          <cell r="AO187">
            <v>-0.12916316820598936</v>
          </cell>
          <cell r="AP187">
            <v>-2.5322931321140812E-2</v>
          </cell>
          <cell r="AQ187">
            <v>-1.3220018885741265E-2</v>
          </cell>
          <cell r="AR187">
            <v>-2.476070705809055E-2</v>
          </cell>
          <cell r="AS187">
            <v>-2.05626624923048E-2</v>
          </cell>
          <cell r="AT187">
            <v>-2.9872357466720598E-2</v>
          </cell>
          <cell r="AU187">
            <v>-2.8554656058250874E-2</v>
          </cell>
        </row>
        <row r="188">
          <cell r="A188" t="str">
            <v>Home</v>
          </cell>
          <cell r="B188">
            <v>0.10521235521235521</v>
          </cell>
          <cell r="C188">
            <v>0.10409252669039146</v>
          </cell>
          <cell r="D188">
            <v>6.1715481171548119E-2</v>
          </cell>
          <cell r="E188">
            <v>9.0582959641255609E-2</v>
          </cell>
          <cell r="F188">
            <v>8.2616179001721177E-2</v>
          </cell>
          <cell r="G188">
            <v>0.10392441860465117</v>
          </cell>
          <cell r="H188">
            <v>8.0843585237258347E-2</v>
          </cell>
          <cell r="I188">
            <v>9.9514563106796114E-2</v>
          </cell>
          <cell r="J188">
            <v>3.5121951219512199E-2</v>
          </cell>
          <cell r="K188">
            <v>4.6396841066140178E-2</v>
          </cell>
          <cell r="L188">
            <v>5.0749711649365627E-2</v>
          </cell>
          <cell r="M188">
            <v>7.1071071071071065E-2</v>
          </cell>
          <cell r="N188">
            <v>5.6085918854415273E-2</v>
          </cell>
          <cell r="O188">
            <v>6.5462753950338598E-2</v>
          </cell>
          <cell r="P188">
            <v>8.4429824561403508E-2</v>
          </cell>
          <cell r="Q188">
            <v>8.9552238805970144E-2</v>
          </cell>
          <cell r="R188">
            <v>8.9601769911504425E-2</v>
          </cell>
          <cell r="S188">
            <v>9.9228224917309815E-2</v>
          </cell>
          <cell r="T188">
            <v>9.3333333333333338E-2</v>
          </cell>
          <cell r="U188">
            <v>9.3645484949832769E-2</v>
          </cell>
          <cell r="V188">
            <v>0.10294117647058823</v>
          </cell>
          <cell r="W188">
            <v>0.09</v>
          </cell>
          <cell r="X188">
            <v>9.0000000000000011E-2</v>
          </cell>
          <cell r="Y188">
            <v>9.0000000000000011E-2</v>
          </cell>
          <cell r="Z188">
            <v>9.0000000000000011E-2</v>
          </cell>
          <cell r="AA188">
            <v>9.0000000000000011E-2</v>
          </cell>
          <cell r="AB188">
            <v>9.0000000000000011E-2</v>
          </cell>
          <cell r="AC188">
            <v>9.0000000000000011E-2</v>
          </cell>
          <cell r="AD188">
            <v>9.0000000000000011E-2</v>
          </cell>
          <cell r="AE188">
            <v>9.0000000000000011E-2</v>
          </cell>
          <cell r="AF188">
            <v>9.0000000000000011E-2</v>
          </cell>
          <cell r="AG188">
            <v>9.0000000000000011E-2</v>
          </cell>
          <cell r="AH188">
            <v>9.0000000000000011E-2</v>
          </cell>
          <cell r="AI188">
            <v>9.0000000000000011E-2</v>
          </cell>
          <cell r="AJ188">
            <v>9.0000000000000011E-2</v>
          </cell>
          <cell r="AK188">
            <v>9.0000000000000011E-2</v>
          </cell>
          <cell r="AM188">
            <v>8.9576932167336323E-2</v>
          </cell>
          <cell r="AN188">
            <v>9.4666123778501629E-2</v>
          </cell>
          <cell r="AO188">
            <v>5.0717213114754099E-2</v>
          </cell>
          <cell r="AP188">
            <v>7.4704751441911563E-2</v>
          </cell>
          <cell r="AQ188">
            <v>9.3971129351825639E-2</v>
          </cell>
          <cell r="AR188">
            <v>9.3379615952732656E-2</v>
          </cell>
          <cell r="AS188">
            <v>9.0000000000000011E-2</v>
          </cell>
          <cell r="AT188">
            <v>9.0000000000000011E-2</v>
          </cell>
          <cell r="AU188">
            <v>9.0000000000000011E-2</v>
          </cell>
        </row>
        <row r="189">
          <cell r="A189" t="str">
            <v>Total Motorola Mobility</v>
          </cell>
          <cell r="B189">
            <v>-1.86219739292365E-2</v>
          </cell>
          <cell r="C189">
            <v>-3.4093014637761716E-2</v>
          </cell>
          <cell r="D189">
            <v>-1.7241379310344827E-2</v>
          </cell>
          <cell r="E189">
            <v>1.6874789065136686E-4</v>
          </cell>
          <cell r="F189">
            <v>-6.0524546065904503E-2</v>
          </cell>
          <cell r="G189">
            <v>-4.5010615711252651E-2</v>
          </cell>
          <cell r="H189">
            <v>-5.0540667606958155E-2</v>
          </cell>
          <cell r="I189">
            <v>-9.9832682654768551E-2</v>
          </cell>
          <cell r="J189">
            <v>-0.12349610757254069</v>
          </cell>
          <cell r="K189">
            <v>-6.7206192821956362E-2</v>
          </cell>
          <cell r="L189">
            <v>-5.4318093005080108E-2</v>
          </cell>
          <cell r="M189">
            <v>-1.6294721927027984E-2</v>
          </cell>
          <cell r="N189">
            <v>-4.0725806451612903E-2</v>
          </cell>
          <cell r="O189">
            <v>-1.9547719432732848E-2</v>
          </cell>
          <cell r="P189">
            <v>2.7155465037338764E-2</v>
          </cell>
          <cell r="Q189">
            <v>4.2627737226277371E-2</v>
          </cell>
          <cell r="R189">
            <v>6.5963060686015833E-3</v>
          </cell>
          <cell r="S189">
            <v>1.7680551393467185E-2</v>
          </cell>
          <cell r="T189">
            <v>1.9024240564590365E-2</v>
          </cell>
          <cell r="U189">
            <v>1.8917345750873109E-2</v>
          </cell>
          <cell r="V189">
            <v>1.9493177387914229E-3</v>
          </cell>
          <cell r="W189">
            <v>1.199665586205528E-2</v>
          </cell>
          <cell r="X189">
            <v>1.0594174757281553E-2</v>
          </cell>
          <cell r="Y189">
            <v>2.6626834100254196E-2</v>
          </cell>
          <cell r="Z189">
            <v>-5.3343267458377409E-3</v>
          </cell>
          <cell r="AA189">
            <v>6.2769529279544274E-3</v>
          </cell>
          <cell r="AB189">
            <v>1.1361518639092724E-2</v>
          </cell>
          <cell r="AC189">
            <v>3.1492147515153376E-2</v>
          </cell>
          <cell r="AD189">
            <v>7.8198613120828266E-4</v>
          </cell>
          <cell r="AE189">
            <v>1.3064930253041828E-2</v>
          </cell>
          <cell r="AF189">
            <v>1.283999771835073E-2</v>
          </cell>
          <cell r="AG189">
            <v>2.5682475966254063E-2</v>
          </cell>
          <cell r="AH189">
            <v>7.0932275865357814E-3</v>
          </cell>
          <cell r="AI189">
            <v>1.5937604394417118E-2</v>
          </cell>
          <cell r="AJ189">
            <v>1.323362316644869E-2</v>
          </cell>
          <cell r="AK189">
            <v>2.3987433734284899E-2</v>
          </cell>
          <cell r="AM189">
            <v>-1.3648226586231977E-2</v>
          </cell>
          <cell r="AN189">
            <v>-5.9184747646061173E-2</v>
          </cell>
          <cell r="AO189">
            <v>-6.561085972850679E-2</v>
          </cell>
          <cell r="AP189">
            <v>6.4572425828970329E-3</v>
          </cell>
          <cell r="AQ189">
            <v>1.5768524188609922E-2</v>
          </cell>
          <cell r="AR189">
            <v>1.204153924932031E-2</v>
          </cell>
          <cell r="AS189">
            <v>1.1784384608101616E-2</v>
          </cell>
          <cell r="AT189">
            <v>1.3142791485148105E-2</v>
          </cell>
          <cell r="AU189">
            <v>1.5426759785511772E-2</v>
          </cell>
        </row>
        <row r="191">
          <cell r="A191" t="str">
            <v>Segment forecast</v>
          </cell>
        </row>
        <row r="192">
          <cell r="A192" t="str">
            <v>Mobile Devices Handset Forecast (Millions)</v>
          </cell>
        </row>
        <row r="194">
          <cell r="A194" t="str">
            <v>Geographic forecast</v>
          </cell>
        </row>
        <row r="195">
          <cell r="A195" t="str">
            <v>Global Market by Geography (MS estimates)</v>
          </cell>
        </row>
        <row r="196">
          <cell r="A196" t="str">
            <v>North America</v>
          </cell>
          <cell r="B196">
            <v>38</v>
          </cell>
          <cell r="C196">
            <v>40</v>
          </cell>
          <cell r="D196">
            <v>42</v>
          </cell>
          <cell r="E196">
            <v>50</v>
          </cell>
          <cell r="F196">
            <v>41.934100000000001</v>
          </cell>
          <cell r="G196">
            <v>44</v>
          </cell>
          <cell r="H196">
            <v>47.5</v>
          </cell>
          <cell r="I196">
            <v>43.096762999999982</v>
          </cell>
          <cell r="J196">
            <v>39.5</v>
          </cell>
          <cell r="K196">
            <v>42.2</v>
          </cell>
          <cell r="L196">
            <v>44</v>
          </cell>
          <cell r="M196">
            <v>49</v>
          </cell>
          <cell r="N196">
            <v>41.27036481529656</v>
          </cell>
          <cell r="O196">
            <v>43.06472850291815</v>
          </cell>
          <cell r="P196">
            <v>43.753770224328974</v>
          </cell>
          <cell r="Q196">
            <v>51.347505219615272</v>
          </cell>
          <cell r="R196">
            <v>41.885997199556606</v>
          </cell>
          <cell r="S196">
            <v>44.118599557106108</v>
          </cell>
          <cell r="T196">
            <v>46.207690445431709</v>
          </cell>
          <cell r="U196">
            <v>50.92957321764888</v>
          </cell>
          <cell r="AM196">
            <v>170</v>
          </cell>
          <cell r="AN196">
            <v>176.53086299999998</v>
          </cell>
          <cell r="AO196">
            <v>174.7</v>
          </cell>
          <cell r="AP196">
            <v>179.43636876215896</v>
          </cell>
          <cell r="AQ196">
            <v>186.18332954082715</v>
          </cell>
          <cell r="AR196">
            <v>189.17854309943039</v>
          </cell>
          <cell r="AS196">
            <v>191.5188693684286</v>
          </cell>
          <cell r="AT196">
            <v>0</v>
          </cell>
          <cell r="AU196">
            <v>0</v>
          </cell>
        </row>
        <row r="197">
          <cell r="A197" t="str">
            <v>Latin America (plug)</v>
          </cell>
          <cell r="B197">
            <v>24.000000000000043</v>
          </cell>
          <cell r="C197">
            <v>33.999999999999986</v>
          </cell>
          <cell r="D197">
            <v>30.999999999999972</v>
          </cell>
          <cell r="E197">
            <v>41.999999999999972</v>
          </cell>
          <cell r="F197">
            <v>30</v>
          </cell>
          <cell r="G197">
            <v>39</v>
          </cell>
          <cell r="H197">
            <v>33.998149997621155</v>
          </cell>
          <cell r="I197">
            <v>38.722449398371225</v>
          </cell>
          <cell r="J197">
            <v>23.999999999999943</v>
          </cell>
          <cell r="K197">
            <v>29.499999999999943</v>
          </cell>
          <cell r="L197">
            <v>31.299999999999997</v>
          </cell>
          <cell r="M197">
            <v>38.500000000000014</v>
          </cell>
          <cell r="N197">
            <v>25.9439896337759</v>
          </cell>
          <cell r="O197">
            <v>31.132787560531106</v>
          </cell>
          <cell r="P197">
            <v>33.676006641639134</v>
          </cell>
          <cell r="Q197">
            <v>38.967164332933464</v>
          </cell>
          <cell r="R197">
            <v>27.93771409785257</v>
          </cell>
          <cell r="S197">
            <v>35.930749446979704</v>
          </cell>
          <cell r="T197">
            <v>34.984379420970626</v>
          </cell>
          <cell r="U197">
            <v>47.372451831352251</v>
          </cell>
          <cell r="V197">
            <v>379.11552345672357</v>
          </cell>
          <cell r="W197">
            <v>389.80798499637706</v>
          </cell>
          <cell r="X197">
            <v>402.81415587017295</v>
          </cell>
          <cell r="Y197">
            <v>451.68937129446067</v>
          </cell>
          <cell r="Z197">
            <v>0</v>
          </cell>
          <cell r="AA197">
            <v>0</v>
          </cell>
          <cell r="AB197">
            <v>0</v>
          </cell>
          <cell r="AC197">
            <v>0</v>
          </cell>
          <cell r="AD197">
            <v>0</v>
          </cell>
          <cell r="AE197">
            <v>0</v>
          </cell>
          <cell r="AF197">
            <v>0</v>
          </cell>
          <cell r="AG197">
            <v>0</v>
          </cell>
          <cell r="AH197">
            <v>0</v>
          </cell>
          <cell r="AI197">
            <v>0</v>
          </cell>
          <cell r="AJ197">
            <v>0</v>
          </cell>
          <cell r="AK197">
            <v>0</v>
          </cell>
          <cell r="AM197">
            <v>130.99999999999997</v>
          </cell>
          <cell r="AN197">
            <v>141.72059939599239</v>
          </cell>
          <cell r="AO197">
            <v>123.2999999999999</v>
          </cell>
          <cell r="AP197">
            <v>129.7199481688796</v>
          </cell>
          <cell r="AQ197">
            <v>274.82996253609167</v>
          </cell>
          <cell r="AR197">
            <v>291.73059352336213</v>
          </cell>
          <cell r="AS197">
            <v>304.41795554546832</v>
          </cell>
          <cell r="AT197">
            <v>0</v>
          </cell>
          <cell r="AU197">
            <v>0</v>
          </cell>
        </row>
        <row r="198">
          <cell r="A198" t="str">
            <v xml:space="preserve">    Western Europe</v>
          </cell>
          <cell r="B198">
            <v>39</v>
          </cell>
          <cell r="C198">
            <v>38.5</v>
          </cell>
          <cell r="D198">
            <v>40</v>
          </cell>
          <cell r="E198">
            <v>49.545305370000051</v>
          </cell>
          <cell r="F198">
            <v>37</v>
          </cell>
          <cell r="G198">
            <v>41.625</v>
          </cell>
          <cell r="H198">
            <v>43.548499999999997</v>
          </cell>
          <cell r="I198">
            <v>41.55683664</v>
          </cell>
          <cell r="J198">
            <v>32</v>
          </cell>
          <cell r="K198">
            <v>31</v>
          </cell>
          <cell r="L198">
            <v>34.299999999999997</v>
          </cell>
          <cell r="M198">
            <v>40.154862080965955</v>
          </cell>
          <cell r="N198">
            <v>31.778149520761499</v>
          </cell>
          <cell r="O198">
            <v>32.789272460058456</v>
          </cell>
          <cell r="P198">
            <v>43.918452968477368</v>
          </cell>
          <cell r="Q198">
            <v>40.960259235982207</v>
          </cell>
          <cell r="R198">
            <v>32.626893270096218</v>
          </cell>
          <cell r="S198">
            <v>33.601437227498451</v>
          </cell>
          <cell r="T198">
            <v>37.939692968398568</v>
          </cell>
          <cell r="U198">
            <v>46.267132761128522</v>
          </cell>
          <cell r="AM198">
            <v>167.04530537000005</v>
          </cell>
          <cell r="AN198">
            <v>163.73033663999999</v>
          </cell>
          <cell r="AO198">
            <v>137.45486208096594</v>
          </cell>
          <cell r="AP198">
            <v>149.44613418527953</v>
          </cell>
          <cell r="AQ198">
            <v>150.43515622712175</v>
          </cell>
          <cell r="AR198">
            <v>151.13736497428977</v>
          </cell>
          <cell r="AS198">
            <v>151.68289153001805</v>
          </cell>
          <cell r="AT198">
            <v>0</v>
          </cell>
          <cell r="AU198">
            <v>0</v>
          </cell>
        </row>
        <row r="199">
          <cell r="A199" t="str">
            <v xml:space="preserve">    E. Eur, ME, Africa</v>
          </cell>
          <cell r="B199">
            <v>44.548226410385851</v>
          </cell>
          <cell r="C199">
            <v>47.592398938829106</v>
          </cell>
          <cell r="D199">
            <v>51.257464742521194</v>
          </cell>
          <cell r="E199">
            <v>56.516456024294278</v>
          </cell>
          <cell r="F199">
            <v>52.757389651032021</v>
          </cell>
          <cell r="G199">
            <v>53.937903734785387</v>
          </cell>
          <cell r="H199">
            <v>56.944354245880625</v>
          </cell>
          <cell r="I199">
            <v>64.008039557937479</v>
          </cell>
          <cell r="J199">
            <v>48.094997795888638</v>
          </cell>
          <cell r="K199">
            <v>49.077272727272728</v>
          </cell>
          <cell r="L199">
            <v>53.209452898567832</v>
          </cell>
          <cell r="M199">
            <v>61.226704545454552</v>
          </cell>
          <cell r="N199">
            <v>52.422562256499219</v>
          </cell>
          <cell r="O199">
            <v>53.82972488941099</v>
          </cell>
          <cell r="P199">
            <v>58.506359388922817</v>
          </cell>
          <cell r="Q199">
            <v>69.283635593040785</v>
          </cell>
          <cell r="R199">
            <v>57.060333460157288</v>
          </cell>
          <cell r="S199">
            <v>59.245918709982746</v>
          </cell>
          <cell r="T199">
            <v>63.594295991346613</v>
          </cell>
          <cell r="U199">
            <v>76.441319453765047</v>
          </cell>
          <cell r="AM199">
            <v>199.91454611603044</v>
          </cell>
          <cell r="AN199">
            <v>227.64768718963552</v>
          </cell>
          <cell r="AO199">
            <v>211.60842796718373</v>
          </cell>
          <cell r="AP199">
            <v>234.04228212787382</v>
          </cell>
          <cell r="AQ199">
            <v>237.74470859535981</v>
          </cell>
          <cell r="AR199">
            <v>261.37229332589936</v>
          </cell>
          <cell r="AS199">
            <v>290.6465991219539</v>
          </cell>
          <cell r="AT199">
            <v>0</v>
          </cell>
          <cell r="AU199">
            <v>0</v>
          </cell>
        </row>
        <row r="200">
          <cell r="A200" t="str">
            <v>Total EMEA</v>
          </cell>
          <cell r="B200">
            <v>83.548226410385851</v>
          </cell>
          <cell r="C200">
            <v>86.092398938829106</v>
          </cell>
          <cell r="D200">
            <v>91.257464742521194</v>
          </cell>
          <cell r="E200">
            <v>106.06176139429434</v>
          </cell>
          <cell r="F200">
            <v>89.757389651032014</v>
          </cell>
          <cell r="G200">
            <v>95.56290373478538</v>
          </cell>
          <cell r="H200">
            <v>100.49285424588062</v>
          </cell>
          <cell r="I200">
            <v>105.56487619793748</v>
          </cell>
          <cell r="J200">
            <v>80.094997795888645</v>
          </cell>
          <cell r="K200">
            <v>80.077272727272728</v>
          </cell>
          <cell r="L200">
            <v>87.509452898567829</v>
          </cell>
          <cell r="M200">
            <v>101.38156662642051</v>
          </cell>
          <cell r="N200">
            <v>84.200711777260722</v>
          </cell>
          <cell r="O200">
            <v>86.618997349469453</v>
          </cell>
          <cell r="P200">
            <v>102.42481235740019</v>
          </cell>
          <cell r="Q200">
            <v>110.24389482902299</v>
          </cell>
          <cell r="R200">
            <v>89.687226730253514</v>
          </cell>
          <cell r="S200">
            <v>92.847355937481197</v>
          </cell>
          <cell r="T200">
            <v>101.53398895974519</v>
          </cell>
          <cell r="U200">
            <v>122.70845221489357</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M200">
            <v>366.95985148603052</v>
          </cell>
          <cell r="AN200">
            <v>391.37802382963548</v>
          </cell>
          <cell r="AO200">
            <v>349.06329004814972</v>
          </cell>
          <cell r="AP200">
            <v>383.48841631315338</v>
          </cell>
          <cell r="AQ200">
            <v>388.17986482248159</v>
          </cell>
          <cell r="AR200">
            <v>412.50965830018913</v>
          </cell>
          <cell r="AS200">
            <v>442.32949065197192</v>
          </cell>
          <cell r="AT200">
            <v>0</v>
          </cell>
          <cell r="AU200">
            <v>0</v>
          </cell>
        </row>
        <row r="201">
          <cell r="A201" t="str">
            <v xml:space="preserve">    China</v>
          </cell>
          <cell r="B201">
            <v>50.248110073878948</v>
          </cell>
          <cell r="C201">
            <v>46.971972746980512</v>
          </cell>
          <cell r="D201">
            <v>52.567219067125947</v>
          </cell>
          <cell r="E201">
            <v>57.886968706212073</v>
          </cell>
          <cell r="F201">
            <v>63.078901734104065</v>
          </cell>
          <cell r="G201">
            <v>59.038201878960038</v>
          </cell>
          <cell r="H201">
            <v>64.799435028248581</v>
          </cell>
          <cell r="I201">
            <v>57.783590304514135</v>
          </cell>
          <cell r="J201">
            <v>63.942546583850927</v>
          </cell>
          <cell r="K201">
            <v>56.85</v>
          </cell>
          <cell r="L201">
            <v>64.088304093567245</v>
          </cell>
          <cell r="M201">
            <v>73.331249999999997</v>
          </cell>
          <cell r="N201">
            <v>74.678254300077171</v>
          </cell>
          <cell r="O201">
            <v>71.163724544255558</v>
          </cell>
          <cell r="P201">
            <v>78.338683403528719</v>
          </cell>
          <cell r="Q201">
            <v>77.121958014678626</v>
          </cell>
          <cell r="R201">
            <v>79.445009882635972</v>
          </cell>
          <cell r="S201">
            <v>73.701607697990326</v>
          </cell>
          <cell r="T201">
            <v>81.881563079374345</v>
          </cell>
          <cell r="U201">
            <v>79.949214172523853</v>
          </cell>
          <cell r="AM201">
            <v>207.67427059419748</v>
          </cell>
          <cell r="AN201">
            <v>244.7001289458268</v>
          </cell>
          <cell r="AO201">
            <v>258.21210067741816</v>
          </cell>
          <cell r="AP201">
            <v>301.30262026254007</v>
          </cell>
          <cell r="AQ201">
            <v>239.52755119820435</v>
          </cell>
          <cell r="AR201">
            <v>273.10055747008528</v>
          </cell>
          <cell r="AS201">
            <v>291.23165395584311</v>
          </cell>
          <cell r="AT201">
            <v>0</v>
          </cell>
          <cell r="AU201">
            <v>0</v>
          </cell>
        </row>
        <row r="202">
          <cell r="A202" t="str">
            <v xml:space="preserve">    Japan</v>
          </cell>
          <cell r="B202">
            <v>14.528582146666665</v>
          </cell>
          <cell r="C202">
            <v>12.042250743333335</v>
          </cell>
          <cell r="D202">
            <v>13.316694799999997</v>
          </cell>
          <cell r="E202">
            <v>12.366834566666668</v>
          </cell>
          <cell r="F202">
            <v>13.389995959999998</v>
          </cell>
          <cell r="G202">
            <v>9.8285642499999994</v>
          </cell>
          <cell r="H202">
            <v>10.2276957262</v>
          </cell>
          <cell r="I202">
            <v>8.9359136150000005</v>
          </cell>
          <cell r="J202">
            <v>10.535846877849998</v>
          </cell>
          <cell r="K202">
            <v>8.7675883757000044</v>
          </cell>
          <cell r="L202">
            <v>9.3010670969999989</v>
          </cell>
          <cell r="M202">
            <v>8.6134608200000002</v>
          </cell>
          <cell r="N202">
            <v>10.889572643399999</v>
          </cell>
          <cell r="O202">
            <v>9.3428432795000003</v>
          </cell>
          <cell r="P202">
            <v>7.6074290391516808</v>
          </cell>
          <cell r="Q202">
            <v>7.1857318987081911</v>
          </cell>
          <cell r="R202">
            <v>9.9094548258191253</v>
          </cell>
          <cell r="S202">
            <v>8.0469168863165628</v>
          </cell>
          <cell r="T202">
            <v>8.0351846512075564</v>
          </cell>
          <cell r="U202">
            <v>7.3747665872504982</v>
          </cell>
          <cell r="AM202">
            <v>52.254362256666667</v>
          </cell>
          <cell r="AN202">
            <v>42.382169551200008</v>
          </cell>
          <cell r="AO202">
            <v>37.21796317055</v>
          </cell>
          <cell r="AP202">
            <v>35.02557686075987</v>
          </cell>
          <cell r="AQ202">
            <v>38.868240104111052</v>
          </cell>
          <cell r="AR202">
            <v>41.964516668675373</v>
          </cell>
          <cell r="AS202">
            <v>45.163464470112935</v>
          </cell>
          <cell r="AT202">
            <v>0</v>
          </cell>
          <cell r="AU202">
            <v>0</v>
          </cell>
        </row>
        <row r="203">
          <cell r="A203" t="str">
            <v xml:space="preserve">    Asia Pacific ex. China &amp; Japan</v>
          </cell>
          <cell r="B203">
            <v>53.632913349750879</v>
          </cell>
          <cell r="C203">
            <v>56.071549499329009</v>
          </cell>
          <cell r="D203">
            <v>67.903826459361312</v>
          </cell>
          <cell r="E203">
            <v>79.069073403594103</v>
          </cell>
          <cell r="F203">
            <v>77.625990366088629</v>
          </cell>
          <cell r="G203">
            <v>76.887380161677953</v>
          </cell>
          <cell r="H203">
            <v>76.830917702448232</v>
          </cell>
          <cell r="I203">
            <v>77.067080753985863</v>
          </cell>
          <cell r="J203">
            <v>74.33229813664596</v>
          </cell>
          <cell r="K203">
            <v>76.254545454545465</v>
          </cell>
          <cell r="L203">
            <v>83.675438596491233</v>
          </cell>
          <cell r="M203">
            <v>90.553409090909099</v>
          </cell>
          <cell r="N203">
            <v>87.57184633271757</v>
          </cell>
          <cell r="O203">
            <v>92.392859023811639</v>
          </cell>
          <cell r="P203">
            <v>98.199298333951305</v>
          </cell>
          <cell r="Q203">
            <v>112.14079542731399</v>
          </cell>
          <cell r="R203">
            <v>100.22494852771163</v>
          </cell>
          <cell r="S203">
            <v>103.09056133265427</v>
          </cell>
          <cell r="T203">
            <v>107.74823240189525</v>
          </cell>
          <cell r="U203">
            <v>120.56112369968012</v>
          </cell>
          <cell r="AM203">
            <v>256.67736271203535</v>
          </cell>
          <cell r="AN203">
            <v>308.41136898420069</v>
          </cell>
          <cell r="AO203">
            <v>324.81569127859177</v>
          </cell>
          <cell r="AP203">
            <v>390.30479911779452</v>
          </cell>
          <cell r="AQ203">
            <v>388.52381460261563</v>
          </cell>
          <cell r="AR203">
            <v>427.39254257349631</v>
          </cell>
          <cell r="AS203">
            <v>464.55742050134336</v>
          </cell>
          <cell r="AT203">
            <v>0</v>
          </cell>
          <cell r="AU203">
            <v>0</v>
          </cell>
        </row>
        <row r="204">
          <cell r="A204" t="str">
            <v>Total Asia-Pacific</v>
          </cell>
          <cell r="B204">
            <v>118.40960557029649</v>
          </cell>
          <cell r="C204">
            <v>115.08577298964286</v>
          </cell>
          <cell r="D204">
            <v>133.78774032648727</v>
          </cell>
          <cell r="E204">
            <v>149.32287667647284</v>
          </cell>
          <cell r="F204">
            <v>154.09488806019269</v>
          </cell>
          <cell r="G204">
            <v>145.754146290638</v>
          </cell>
          <cell r="H204">
            <v>151.85804845689682</v>
          </cell>
          <cell r="I204">
            <v>143.78658467349999</v>
          </cell>
          <cell r="J204">
            <v>148.81069159834689</v>
          </cell>
          <cell r="K204">
            <v>141.87213383024547</v>
          </cell>
          <cell r="L204">
            <v>157.06480978705849</v>
          </cell>
          <cell r="M204">
            <v>172.49811991090911</v>
          </cell>
          <cell r="N204">
            <v>173.13967327619474</v>
          </cell>
          <cell r="O204">
            <v>172.89942684756721</v>
          </cell>
          <cell r="P204">
            <v>184.14541077663171</v>
          </cell>
          <cell r="Q204">
            <v>196.44848534070081</v>
          </cell>
          <cell r="R204">
            <v>189.57941323616672</v>
          </cell>
          <cell r="S204">
            <v>184.83908591696115</v>
          </cell>
          <cell r="T204">
            <v>197.66498013247715</v>
          </cell>
          <cell r="U204">
            <v>207.88510445945445</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M204">
            <v>516.60599556289947</v>
          </cell>
          <cell r="AN204">
            <v>595.49366748122748</v>
          </cell>
          <cell r="AO204">
            <v>620.24575512655997</v>
          </cell>
          <cell r="AP204">
            <v>726.63299624109447</v>
          </cell>
          <cell r="AQ204">
            <v>666.91960590493102</v>
          </cell>
          <cell r="AR204">
            <v>742.45761671225694</v>
          </cell>
          <cell r="AS204">
            <v>800.95253892729943</v>
          </cell>
          <cell r="AT204">
            <v>0</v>
          </cell>
          <cell r="AU204">
            <v>0</v>
          </cell>
        </row>
        <row r="205">
          <cell r="A205" t="str">
            <v>Total Handsets</v>
          </cell>
          <cell r="B205">
            <v>263.95783198068239</v>
          </cell>
          <cell r="C205">
            <v>275.17817192847195</v>
          </cell>
          <cell r="D205">
            <v>298.04520506900843</v>
          </cell>
          <cell r="E205">
            <v>347.38463807076715</v>
          </cell>
          <cell r="F205">
            <v>315.7863777112247</v>
          </cell>
          <cell r="G205">
            <v>324.31705002542338</v>
          </cell>
          <cell r="H205">
            <v>333.8490527003986</v>
          </cell>
          <cell r="I205">
            <v>331.17067326980867</v>
          </cell>
          <cell r="J205">
            <v>292.40568939423548</v>
          </cell>
          <cell r="K205">
            <v>293.64940655751815</v>
          </cell>
          <cell r="L205">
            <v>319.87426268562632</v>
          </cell>
          <cell r="M205">
            <v>361.37968653732963</v>
          </cell>
          <cell r="N205">
            <v>324.55473950252792</v>
          </cell>
          <cell r="O205">
            <v>333.71594026048592</v>
          </cell>
          <cell r="P205">
            <v>364</v>
          </cell>
          <cell r="Q205">
            <v>397.00704972227254</v>
          </cell>
          <cell r="R205">
            <v>349.0903512638294</v>
          </cell>
          <cell r="S205">
            <v>357.73579085852816</v>
          </cell>
          <cell r="T205">
            <v>380.39103895862468</v>
          </cell>
          <cell r="U205">
            <v>428.89558172334915</v>
          </cell>
          <cell r="V205">
            <v>379.11552345672357</v>
          </cell>
          <cell r="W205">
            <v>389.80798499637706</v>
          </cell>
          <cell r="X205">
            <v>402.81415587017295</v>
          </cell>
          <cell r="Y205">
            <v>451.68937129446067</v>
          </cell>
          <cell r="Z205">
            <v>0</v>
          </cell>
          <cell r="AA205">
            <v>0</v>
          </cell>
          <cell r="AB205">
            <v>0</v>
          </cell>
          <cell r="AC205">
            <v>0</v>
          </cell>
          <cell r="AD205">
            <v>0</v>
          </cell>
          <cell r="AE205">
            <v>0</v>
          </cell>
          <cell r="AF205">
            <v>0</v>
          </cell>
          <cell r="AG205">
            <v>0</v>
          </cell>
          <cell r="AH205">
            <v>0</v>
          </cell>
          <cell r="AI205">
            <v>0</v>
          </cell>
          <cell r="AJ205">
            <v>0</v>
          </cell>
          <cell r="AK205">
            <v>0</v>
          </cell>
          <cell r="AM205">
            <v>1184.56584704893</v>
          </cell>
          <cell r="AN205">
            <v>1305.1231537068554</v>
          </cell>
          <cell r="AO205">
            <v>1267.3090451747096</v>
          </cell>
          <cell r="AP205">
            <v>1419.2777294852863</v>
          </cell>
          <cell r="AQ205">
            <v>1516.1127628043314</v>
          </cell>
          <cell r="AR205">
            <v>1635.8764116352386</v>
          </cell>
          <cell r="AS205">
            <v>1739.2188544931682</v>
          </cell>
          <cell r="AT205">
            <v>0</v>
          </cell>
          <cell r="AU205">
            <v>0</v>
          </cell>
        </row>
        <row r="207">
          <cell r="A207" t="str">
            <v>Motorola Shipments by Geography</v>
          </cell>
        </row>
        <row r="208">
          <cell r="A208" t="str">
            <v>North America</v>
          </cell>
          <cell r="B208">
            <v>13.8</v>
          </cell>
          <cell r="C208">
            <v>10.65</v>
          </cell>
          <cell r="D208">
            <v>12</v>
          </cell>
          <cell r="E208">
            <v>16</v>
          </cell>
          <cell r="F208">
            <v>12</v>
          </cell>
          <cell r="G208">
            <v>13.5</v>
          </cell>
          <cell r="H208">
            <v>12.7</v>
          </cell>
          <cell r="I208">
            <v>9.8000000000000007</v>
          </cell>
          <cell r="J208">
            <v>8.3789999999999996</v>
          </cell>
          <cell r="K208">
            <v>7.6220000000000008</v>
          </cell>
          <cell r="L208">
            <v>7.0039999999999996</v>
          </cell>
          <cell r="M208">
            <v>8.2799999999999994</v>
          </cell>
          <cell r="AM208">
            <v>52.45</v>
          </cell>
          <cell r="AN208">
            <v>48</v>
          </cell>
          <cell r="AO208">
            <v>31.285000000000004</v>
          </cell>
        </row>
        <row r="209">
          <cell r="A209" t="str">
            <v>Latin America</v>
          </cell>
          <cell r="B209">
            <v>5.98</v>
          </cell>
          <cell r="C209">
            <v>5.3250000000000002</v>
          </cell>
          <cell r="D209">
            <v>6.5</v>
          </cell>
          <cell r="E209">
            <v>8</v>
          </cell>
          <cell r="F209">
            <v>7</v>
          </cell>
          <cell r="G209">
            <v>7.8</v>
          </cell>
          <cell r="H209">
            <v>5.9</v>
          </cell>
          <cell r="I209">
            <v>5</v>
          </cell>
          <cell r="J209">
            <v>3.0869999999999997</v>
          </cell>
          <cell r="K209">
            <v>3.8480000000000003</v>
          </cell>
          <cell r="L209">
            <v>3.536</v>
          </cell>
          <cell r="M209">
            <v>1.92</v>
          </cell>
          <cell r="AM209">
            <v>25.805</v>
          </cell>
          <cell r="AN209">
            <v>25.700000000000003</v>
          </cell>
          <cell r="AO209">
            <v>12.391</v>
          </cell>
        </row>
        <row r="210">
          <cell r="A210" t="str">
            <v xml:space="preserve">    Western Europe</v>
          </cell>
          <cell r="B210">
            <v>5.3</v>
          </cell>
          <cell r="C210">
            <v>4.1890000000000001</v>
          </cell>
          <cell r="D210">
            <v>4</v>
          </cell>
          <cell r="E210">
            <v>3</v>
          </cell>
          <cell r="F210">
            <v>1.4</v>
          </cell>
          <cell r="G210">
            <v>1</v>
          </cell>
          <cell r="H210">
            <v>0.6</v>
          </cell>
          <cell r="I210">
            <v>0.6</v>
          </cell>
          <cell r="J210">
            <v>0.29399999999999998</v>
          </cell>
          <cell r="K210">
            <v>0.29600000000000004</v>
          </cell>
          <cell r="L210">
            <v>0.27200000000000002</v>
          </cell>
          <cell r="M210">
            <v>0.36</v>
          </cell>
          <cell r="AM210">
            <v>16.489000000000001</v>
          </cell>
          <cell r="AN210">
            <v>3.6</v>
          </cell>
          <cell r="AO210">
            <v>1.222</v>
          </cell>
        </row>
        <row r="211">
          <cell r="A211" t="str">
            <v xml:space="preserve">    E. Eur, ME, Africa</v>
          </cell>
          <cell r="B211">
            <v>5.52</v>
          </cell>
          <cell r="C211">
            <v>4.26</v>
          </cell>
          <cell r="D211">
            <v>4</v>
          </cell>
          <cell r="E211">
            <v>3</v>
          </cell>
          <cell r="F211">
            <v>2.5</v>
          </cell>
          <cell r="G211">
            <v>2</v>
          </cell>
          <cell r="H211">
            <v>1.4</v>
          </cell>
          <cell r="I211">
            <v>0.8</v>
          </cell>
          <cell r="J211">
            <v>0.44099999999999995</v>
          </cell>
          <cell r="K211">
            <v>0.44400000000000001</v>
          </cell>
          <cell r="L211">
            <v>0.40799999999999997</v>
          </cell>
          <cell r="M211">
            <v>0</v>
          </cell>
          <cell r="AM211">
            <v>16.78</v>
          </cell>
          <cell r="AN211">
            <v>6.7</v>
          </cell>
          <cell r="AO211">
            <v>1.2929999999999999</v>
          </cell>
        </row>
        <row r="212">
          <cell r="A212" t="str">
            <v>EMEA</v>
          </cell>
          <cell r="B212">
            <v>10.82</v>
          </cell>
          <cell r="C212">
            <v>8.4489999999999998</v>
          </cell>
          <cell r="D212">
            <v>8</v>
          </cell>
          <cell r="E212">
            <v>6</v>
          </cell>
          <cell r="F212">
            <v>3.9</v>
          </cell>
          <cell r="G212">
            <v>3</v>
          </cell>
          <cell r="H212">
            <v>2</v>
          </cell>
          <cell r="I212">
            <v>1.4</v>
          </cell>
          <cell r="J212">
            <v>0.73499999999999988</v>
          </cell>
          <cell r="K212">
            <v>0.7400000000000001</v>
          </cell>
          <cell r="L212">
            <v>0.68</v>
          </cell>
          <cell r="M212">
            <v>0.36</v>
          </cell>
          <cell r="AM212">
            <v>33.268999999999998</v>
          </cell>
          <cell r="AN212">
            <v>10.3</v>
          </cell>
          <cell r="AO212">
            <v>2.5150000000000001</v>
          </cell>
        </row>
        <row r="213">
          <cell r="A213" t="str">
            <v xml:space="preserve">    China</v>
          </cell>
          <cell r="B213">
            <v>6.9</v>
          </cell>
          <cell r="C213">
            <v>5.3250000000000002</v>
          </cell>
          <cell r="D213">
            <v>5</v>
          </cell>
          <cell r="E213">
            <v>4.8</v>
          </cell>
          <cell r="F213">
            <v>2.2999999999999998</v>
          </cell>
          <cell r="G213">
            <v>2</v>
          </cell>
          <cell r="H213">
            <v>2.2999999999999998</v>
          </cell>
          <cell r="I213">
            <v>1.33</v>
          </cell>
          <cell r="J213">
            <v>1.47</v>
          </cell>
          <cell r="K213">
            <v>1.4800000000000002</v>
          </cell>
          <cell r="L213">
            <v>1.36</v>
          </cell>
          <cell r="M213">
            <v>1.2</v>
          </cell>
          <cell r="AM213">
            <v>22.025000000000002</v>
          </cell>
          <cell r="AN213">
            <v>7.93</v>
          </cell>
          <cell r="AO213">
            <v>5.5100000000000007</v>
          </cell>
        </row>
        <row r="214">
          <cell r="A214" t="str">
            <v xml:space="preserve">    Japan</v>
          </cell>
          <cell r="B214">
            <v>0.36799999999999999</v>
          </cell>
          <cell r="C214">
            <v>0.28400000000000003</v>
          </cell>
          <cell r="D214">
            <v>0.28800000000000003</v>
          </cell>
          <cell r="E214">
            <v>0.2</v>
          </cell>
          <cell r="F214">
            <v>0.36799999999999999</v>
          </cell>
          <cell r="G214">
            <v>0.14499999999999999</v>
          </cell>
          <cell r="H214">
            <v>0.1</v>
          </cell>
          <cell r="I214">
            <v>9.5000000000000001E-2</v>
          </cell>
          <cell r="J214">
            <v>7.3499999999999996E-2</v>
          </cell>
          <cell r="K214">
            <v>7.400000000000001E-2</v>
          </cell>
          <cell r="L214">
            <v>6.8000000000000005E-2</v>
          </cell>
          <cell r="M214">
            <v>0.06</v>
          </cell>
          <cell r="AM214">
            <v>1.1400000000000001</v>
          </cell>
          <cell r="AN214">
            <v>0.70799999999999996</v>
          </cell>
          <cell r="AO214">
            <v>0.27550000000000002</v>
          </cell>
        </row>
        <row r="215">
          <cell r="A215" t="str">
            <v xml:space="preserve">    Asia Pacific ex. China &amp; Japan</v>
          </cell>
          <cell r="B215">
            <v>7.5440000000000005</v>
          </cell>
          <cell r="C215">
            <v>5.4669999999999996</v>
          </cell>
          <cell r="D215">
            <v>5.411999999999999</v>
          </cell>
          <cell r="E215">
            <v>5.9000000000000012</v>
          </cell>
          <cell r="F215">
            <v>1.8319999999999999</v>
          </cell>
          <cell r="G215">
            <v>1.6549999999999998</v>
          </cell>
          <cell r="H215">
            <v>2.4000000000000004</v>
          </cell>
          <cell r="I215">
            <v>1.5749999999999997</v>
          </cell>
          <cell r="J215">
            <v>0.95550000000000002</v>
          </cell>
          <cell r="K215">
            <v>1.0360000000000003</v>
          </cell>
          <cell r="L215">
            <v>0.95200000000000007</v>
          </cell>
          <cell r="M215">
            <v>0.17999999999999994</v>
          </cell>
          <cell r="AM215">
            <v>24.323</v>
          </cell>
          <cell r="AN215">
            <v>7.4619999999999997</v>
          </cell>
          <cell r="AO215">
            <v>3.1234999999999999</v>
          </cell>
        </row>
        <row r="216">
          <cell r="A216" t="str">
            <v>Asia Pacific</v>
          </cell>
          <cell r="B216">
            <v>14.812000000000001</v>
          </cell>
          <cell r="C216">
            <v>11.076000000000001</v>
          </cell>
          <cell r="D216">
            <v>10.7</v>
          </cell>
          <cell r="E216">
            <v>10.9</v>
          </cell>
          <cell r="F216">
            <v>4.5</v>
          </cell>
          <cell r="G216">
            <v>3.8</v>
          </cell>
          <cell r="H216">
            <v>4.8</v>
          </cell>
          <cell r="I216">
            <v>3</v>
          </cell>
          <cell r="J216">
            <v>2.4990000000000001</v>
          </cell>
          <cell r="K216">
            <v>2.5900000000000003</v>
          </cell>
          <cell r="L216">
            <v>2.3800000000000003</v>
          </cell>
          <cell r="M216">
            <v>1.44</v>
          </cell>
          <cell r="AM216">
            <v>47.488</v>
          </cell>
          <cell r="AN216">
            <v>16.100000000000001</v>
          </cell>
          <cell r="AO216">
            <v>8.9090000000000007</v>
          </cell>
        </row>
        <row r="217">
          <cell r="A217" t="str">
            <v>Total MOT Handsets</v>
          </cell>
          <cell r="B217">
            <v>45.4</v>
          </cell>
          <cell r="C217">
            <v>35.5</v>
          </cell>
          <cell r="D217">
            <v>37.200000000000003</v>
          </cell>
          <cell r="E217">
            <v>40.9</v>
          </cell>
          <cell r="F217">
            <v>27.4</v>
          </cell>
          <cell r="G217">
            <v>28.1</v>
          </cell>
          <cell r="H217">
            <v>25.4</v>
          </cell>
          <cell r="I217">
            <v>19.2</v>
          </cell>
          <cell r="J217">
            <v>14.7</v>
          </cell>
          <cell r="K217">
            <v>14.8</v>
          </cell>
          <cell r="L217">
            <v>13.6</v>
          </cell>
          <cell r="M217">
            <v>12</v>
          </cell>
          <cell r="AM217">
            <v>159</v>
          </cell>
          <cell r="AN217">
            <v>100.10000000000001</v>
          </cell>
          <cell r="AO217">
            <v>55.1</v>
          </cell>
        </row>
        <row r="219">
          <cell r="A219" t="str">
            <v>% Change y/y</v>
          </cell>
        </row>
        <row r="220">
          <cell r="A220" t="str">
            <v>North America</v>
          </cell>
          <cell r="B220">
            <v>7.8125E-2</v>
          </cell>
          <cell r="C220">
            <v>-0.39830508474576265</v>
          </cell>
          <cell r="D220">
            <v>-0.24528301886792458</v>
          </cell>
          <cell r="E220">
            <v>-0.13043478260869557</v>
          </cell>
          <cell r="F220">
            <v>-0.13043478260869568</v>
          </cell>
          <cell r="G220">
            <v>0.26760563380281677</v>
          </cell>
          <cell r="H220">
            <v>5.8333333333333348E-2</v>
          </cell>
          <cell r="I220">
            <v>-0.38749999999999996</v>
          </cell>
          <cell r="J220">
            <v>-0.30175000000000007</v>
          </cell>
          <cell r="K220">
            <v>-0.43540740740740735</v>
          </cell>
          <cell r="L220">
            <v>-0.44850393700787405</v>
          </cell>
          <cell r="M220">
            <v>-0.15510204081632661</v>
          </cell>
          <cell r="AN220">
            <v>-8.4842707340324175E-2</v>
          </cell>
          <cell r="AO220">
            <v>-0.34822916666666659</v>
          </cell>
        </row>
        <row r="221">
          <cell r="A221" t="str">
            <v>Latin America</v>
          </cell>
          <cell r="B221">
            <v>-0.1694444444444444</v>
          </cell>
          <cell r="C221">
            <v>-0.37352941176470589</v>
          </cell>
          <cell r="D221">
            <v>-0.27777777777777779</v>
          </cell>
          <cell r="E221">
            <v>-0.12087912087912089</v>
          </cell>
          <cell r="F221">
            <v>0.17056856187290959</v>
          </cell>
          <cell r="G221">
            <v>0.46478873239436602</v>
          </cell>
          <cell r="H221">
            <v>-9.2307692307692202E-2</v>
          </cell>
          <cell r="I221">
            <v>-0.375</v>
          </cell>
          <cell r="J221">
            <v>-0.55900000000000005</v>
          </cell>
          <cell r="K221">
            <v>-0.5066666666666666</v>
          </cell>
          <cell r="L221">
            <v>-0.40067796610169493</v>
          </cell>
          <cell r="M221">
            <v>-0.61599999999999999</v>
          </cell>
          <cell r="AN221">
            <v>-4.0689788800618576E-3</v>
          </cell>
          <cell r="AO221">
            <v>-0.51785992217898835</v>
          </cell>
        </row>
        <row r="222">
          <cell r="A222" t="str">
            <v>Western Europe</v>
          </cell>
          <cell r="B222">
            <v>-0.22058823529411764</v>
          </cell>
          <cell r="C222">
            <v>-0.32435483870967741</v>
          </cell>
          <cell r="D222">
            <v>-0.31034482758620685</v>
          </cell>
          <cell r="E222">
            <v>-0.63855421686746994</v>
          </cell>
          <cell r="F222">
            <v>-0.73584905660377364</v>
          </cell>
          <cell r="G222">
            <v>-0.76127954165671996</v>
          </cell>
          <cell r="H222">
            <v>-0.85</v>
          </cell>
          <cell r="I222">
            <v>-0.8</v>
          </cell>
          <cell r="J222">
            <v>-0.79</v>
          </cell>
          <cell r="K222">
            <v>-0.70399999999999996</v>
          </cell>
          <cell r="L222">
            <v>-0.54666666666666663</v>
          </cell>
          <cell r="M222">
            <v>-0.4</v>
          </cell>
          <cell r="AN222">
            <v>-0.78167263023834077</v>
          </cell>
          <cell r="AO222">
            <v>-0.66055555555555556</v>
          </cell>
        </row>
        <row r="223">
          <cell r="A223" t="str">
            <v>E. Eur, ME, Africa</v>
          </cell>
          <cell r="B223">
            <v>-0.18823529411764706</v>
          </cell>
          <cell r="C223">
            <v>-0.28999999999999998</v>
          </cell>
          <cell r="D223">
            <v>-0.34426229508196715</v>
          </cell>
          <cell r="E223">
            <v>-0.5714285714285714</v>
          </cell>
          <cell r="F223">
            <v>-0.54710144927536231</v>
          </cell>
          <cell r="G223">
            <v>-0.53051643192488263</v>
          </cell>
          <cell r="H223">
            <v>-0.65</v>
          </cell>
          <cell r="I223">
            <v>-0.73333333333333339</v>
          </cell>
          <cell r="J223">
            <v>-0.8236</v>
          </cell>
          <cell r="K223">
            <v>-0.77800000000000002</v>
          </cell>
          <cell r="L223">
            <v>-0.70857142857142863</v>
          </cell>
          <cell r="M223">
            <v>-1</v>
          </cell>
          <cell r="AN223">
            <v>-0.600715137067938</v>
          </cell>
          <cell r="AO223">
            <v>-0.80701492537313435</v>
          </cell>
        </row>
        <row r="224">
          <cell r="A224" t="str">
            <v>EMEA</v>
          </cell>
          <cell r="B224">
            <v>-0.20441176470588229</v>
          </cell>
          <cell r="C224">
            <v>-0.30745901639344264</v>
          </cell>
          <cell r="D224">
            <v>-0.32773109243697474</v>
          </cell>
          <cell r="E224">
            <v>-0.60784313725490202</v>
          </cell>
          <cell r="F224">
            <v>-0.63955637707948243</v>
          </cell>
          <cell r="G224">
            <v>-0.64492839389276835</v>
          </cell>
          <cell r="H224">
            <v>-0.75</v>
          </cell>
          <cell r="I224">
            <v>-0.76666666666666672</v>
          </cell>
          <cell r="J224">
            <v>-0.81153846153846154</v>
          </cell>
          <cell r="K224">
            <v>-0.7533333333333333</v>
          </cell>
          <cell r="L224">
            <v>-0.65999999999999992</v>
          </cell>
          <cell r="M224">
            <v>-0.74285714285714288</v>
          </cell>
          <cell r="AN224">
            <v>-0.69040247678018574</v>
          </cell>
          <cell r="AO224">
            <v>-0.75582524271844664</v>
          </cell>
        </row>
        <row r="225">
          <cell r="A225" t="str">
            <v>China</v>
          </cell>
          <cell r="B225">
            <v>0.18965517241379315</v>
          </cell>
          <cell r="C225">
            <v>-0.18076923076923079</v>
          </cell>
          <cell r="D225">
            <v>-0.43181818181818188</v>
          </cell>
          <cell r="E225">
            <v>-0.54285714285714293</v>
          </cell>
          <cell r="F225">
            <v>-0.66666666666666674</v>
          </cell>
          <cell r="G225">
            <v>-0.62441314553990612</v>
          </cell>
          <cell r="H225">
            <v>-0.54</v>
          </cell>
          <cell r="I225">
            <v>-0.72291666666666665</v>
          </cell>
          <cell r="J225">
            <v>-0.36086956521739122</v>
          </cell>
          <cell r="K225">
            <v>-0.2599999999999999</v>
          </cell>
          <cell r="L225">
            <v>-0.4086956521739129</v>
          </cell>
          <cell r="M225">
            <v>-9.7744360902255689E-2</v>
          </cell>
          <cell r="AN225">
            <v>-0.63995459704880819</v>
          </cell>
          <cell r="AO225">
            <v>-0.30517023959646894</v>
          </cell>
        </row>
        <row r="226">
          <cell r="A226" t="str">
            <v>Japan</v>
          </cell>
          <cell r="B226" t="str">
            <v>NM</v>
          </cell>
          <cell r="C226">
            <v>1.84</v>
          </cell>
          <cell r="D226">
            <v>4.2363636363636372</v>
          </cell>
          <cell r="E226">
            <v>-0.75</v>
          </cell>
          <cell r="F226">
            <v>0</v>
          </cell>
          <cell r="G226">
            <v>-0.48943661971830998</v>
          </cell>
          <cell r="H226">
            <v>-0.65277777777777779</v>
          </cell>
          <cell r="I226">
            <v>-0.52500000000000002</v>
          </cell>
          <cell r="J226">
            <v>-0.80027173913043481</v>
          </cell>
          <cell r="K226">
            <v>-0.48965517241379297</v>
          </cell>
          <cell r="L226">
            <v>-0.31999999999999995</v>
          </cell>
          <cell r="M226">
            <v>-0.36842105263157898</v>
          </cell>
          <cell r="AN226">
            <v>-0.3789473684210527</v>
          </cell>
          <cell r="AO226">
            <v>-0.61087570621468923</v>
          </cell>
        </row>
        <row r="227">
          <cell r="A227" t="str">
            <v>Asia Pacific ex. China &amp; Japan</v>
          </cell>
          <cell r="B227">
            <v>0.12597014925373129</v>
          </cell>
          <cell r="C227">
            <v>-0.20768115942028997</v>
          </cell>
          <cell r="D227">
            <v>-0.32728402734617767</v>
          </cell>
          <cell r="E227">
            <v>-0.4913793103448274</v>
          </cell>
          <cell r="F227">
            <v>-0.75715800636267239</v>
          </cell>
          <cell r="G227">
            <v>-0.69727455642948599</v>
          </cell>
          <cell r="H227">
            <v>-0.55654101995565397</v>
          </cell>
          <cell r="I227">
            <v>-0.73305084745762716</v>
          </cell>
          <cell r="J227">
            <v>-0.4784388646288209</v>
          </cell>
          <cell r="K227">
            <v>-0.37401812688821734</v>
          </cell>
          <cell r="L227">
            <v>-0.60333333333333339</v>
          </cell>
          <cell r="M227">
            <v>-0.88571428571428568</v>
          </cell>
          <cell r="AN227">
            <v>-0.69321218599679324</v>
          </cell>
          <cell r="AO227">
            <v>-0.58141248994907535</v>
          </cell>
        </row>
        <row r="228">
          <cell r="A228" t="str">
            <v>Asia Pacific</v>
          </cell>
          <cell r="B228">
            <v>0.18496000000000001</v>
          </cell>
          <cell r="C228">
            <v>-0.17955555555555547</v>
          </cell>
          <cell r="D228">
            <v>-0.36686390532544377</v>
          </cell>
          <cell r="E228">
            <v>-0.52401746724890819</v>
          </cell>
          <cell r="F228">
            <v>-0.69619227653254123</v>
          </cell>
          <cell r="G228">
            <v>-0.6569158540989527</v>
          </cell>
          <cell r="H228">
            <v>-0.55140186915887845</v>
          </cell>
          <cell r="I228">
            <v>-0.72477064220183485</v>
          </cell>
          <cell r="J228">
            <v>-0.44466666666666665</v>
          </cell>
          <cell r="K228">
            <v>-0.31842105263157883</v>
          </cell>
          <cell r="L228">
            <v>-0.50416666666666665</v>
          </cell>
          <cell r="M228">
            <v>-0.52</v>
          </cell>
          <cell r="AN228">
            <v>-0.66096698113207542</v>
          </cell>
          <cell r="AO228">
            <v>-0.44664596273291923</v>
          </cell>
        </row>
        <row r="229">
          <cell r="A229" t="str">
            <v>Total MOT</v>
          </cell>
          <cell r="B229">
            <v>-1.5184381778741929E-2</v>
          </cell>
          <cell r="C229">
            <v>-0.31599229287090558</v>
          </cell>
          <cell r="D229">
            <v>-0.30726256983240219</v>
          </cell>
          <cell r="E229">
            <v>-0.37747336377473373</v>
          </cell>
          <cell r="F229">
            <v>-0.3964757709251101</v>
          </cell>
          <cell r="G229">
            <v>-0.20845070422535206</v>
          </cell>
          <cell r="H229">
            <v>-0.31720430107526887</v>
          </cell>
          <cell r="I229">
            <v>-0.53056234718826412</v>
          </cell>
          <cell r="J229">
            <v>-0.46350364963503654</v>
          </cell>
          <cell r="K229">
            <v>-0.4733096085409253</v>
          </cell>
          <cell r="L229">
            <v>-0.46456692913385822</v>
          </cell>
          <cell r="M229">
            <v>-0.375</v>
          </cell>
          <cell r="AN229">
            <v>-0.37044025157232696</v>
          </cell>
          <cell r="AO229">
            <v>-0.44955044955044954</v>
          </cell>
        </row>
        <row r="231">
          <cell r="A231" t="str">
            <v>% Market Share</v>
          </cell>
        </row>
        <row r="232">
          <cell r="A232" t="str">
            <v>North America</v>
          </cell>
          <cell r="B232">
            <v>0.36315789473684212</v>
          </cell>
          <cell r="C232">
            <v>0.26624999999999999</v>
          </cell>
          <cell r="D232">
            <v>0.2857142857142857</v>
          </cell>
          <cell r="E232">
            <v>0.32</v>
          </cell>
          <cell r="F232">
            <v>0.28616328954240106</v>
          </cell>
          <cell r="G232">
            <v>0.30681818181818182</v>
          </cell>
          <cell r="H232">
            <v>0.26736842105263159</v>
          </cell>
          <cell r="I232">
            <v>0.22739526864233411</v>
          </cell>
          <cell r="J232">
            <v>0.212126582278481</v>
          </cell>
          <cell r="K232">
            <v>0.18061611374407582</v>
          </cell>
          <cell r="L232">
            <v>0.15918181818181817</v>
          </cell>
          <cell r="M232">
            <v>0.16897959183673469</v>
          </cell>
          <cell r="AM232">
            <v>0.30852941176470589</v>
          </cell>
          <cell r="AN232">
            <v>0.27190712821700763</v>
          </cell>
          <cell r="AO232">
            <v>0.17907842014882661</v>
          </cell>
        </row>
        <row r="233">
          <cell r="A233" t="str">
            <v>Latin America</v>
          </cell>
          <cell r="B233">
            <v>0.24916666666666623</v>
          </cell>
          <cell r="C233">
            <v>0.15661764705882361</v>
          </cell>
          <cell r="D233">
            <v>0.20967741935483891</v>
          </cell>
          <cell r="E233">
            <v>0.1904761904761906</v>
          </cell>
          <cell r="F233">
            <v>0.23333333333333334</v>
          </cell>
          <cell r="G233">
            <v>0.19999999999999998</v>
          </cell>
          <cell r="H233">
            <v>0.17353885433215696</v>
          </cell>
          <cell r="I233">
            <v>0.12912406311286481</v>
          </cell>
          <cell r="J233">
            <v>0.12862500000000029</v>
          </cell>
          <cell r="K233">
            <v>0.13044067796610195</v>
          </cell>
          <cell r="L233">
            <v>0.11297124600638979</v>
          </cell>
          <cell r="M233">
            <v>4.9870129870129849E-2</v>
          </cell>
          <cell r="AM233">
            <v>0.19698473282442752</v>
          </cell>
          <cell r="AN233">
            <v>0.18134272723607145</v>
          </cell>
          <cell r="AO233">
            <v>0.10049472830494736</v>
          </cell>
        </row>
        <row r="234">
          <cell r="A234" t="str">
            <v>Western Europe</v>
          </cell>
          <cell r="B234">
            <v>0.13589743589743589</v>
          </cell>
          <cell r="C234">
            <v>0.10880519480519481</v>
          </cell>
          <cell r="D234">
            <v>0.1</v>
          </cell>
          <cell r="E234">
            <v>6.0550641026354761E-2</v>
          </cell>
          <cell r="F234">
            <v>3.7837837837837833E-2</v>
          </cell>
          <cell r="G234">
            <v>2.4024024024024024E-2</v>
          </cell>
          <cell r="H234">
            <v>1.3777742057705777E-2</v>
          </cell>
          <cell r="I234">
            <v>1.4438057573960711E-2</v>
          </cell>
          <cell r="J234">
            <v>9.1874999999999995E-3</v>
          </cell>
          <cell r="K234">
            <v>9.5483870967741948E-3</v>
          </cell>
          <cell r="L234">
            <v>7.9300291545189514E-3</v>
          </cell>
          <cell r="M234">
            <v>8.9652904117592698E-3</v>
          </cell>
          <cell r="AM234">
            <v>9.8709748014033608E-2</v>
          </cell>
          <cell r="AN234">
            <v>2.1987373103100952E-2</v>
          </cell>
          <cell r="AO234">
            <v>8.8901911616643819E-3</v>
          </cell>
        </row>
        <row r="235">
          <cell r="A235" t="str">
            <v>E. Eur, ME, Africa</v>
          </cell>
          <cell r="B235">
            <v>0.12391065693948888</v>
          </cell>
          <cell r="C235">
            <v>8.9510091842090411E-2</v>
          </cell>
          <cell r="D235">
            <v>7.8037414064331512E-2</v>
          </cell>
          <cell r="E235">
            <v>5.3081884658698592E-2</v>
          </cell>
          <cell r="F235">
            <v>4.7386726609039038E-2</v>
          </cell>
          <cell r="G235">
            <v>3.707967610002183E-2</v>
          </cell>
          <cell r="H235">
            <v>2.4585404796319672E-2</v>
          </cell>
          <cell r="I235">
            <v>1.2498429971064377E-2</v>
          </cell>
          <cell r="J235">
            <v>9.1693527437420631E-3</v>
          </cell>
          <cell r="K235">
            <v>9.0469574881911641E-3</v>
          </cell>
          <cell r="L235">
            <v>7.6678104692743717E-3</v>
          </cell>
          <cell r="M235">
            <v>0</v>
          </cell>
          <cell r="AM235">
            <v>8.3935863227585686E-2</v>
          </cell>
          <cell r="AN235">
            <v>2.9431443309234032E-2</v>
          </cell>
          <cell r="AO235">
            <v>6.1103426381510602E-3</v>
          </cell>
        </row>
        <row r="236">
          <cell r="A236" t="str">
            <v>EMEA</v>
          </cell>
          <cell r="B236">
            <v>0.12950604058131113</v>
          </cell>
          <cell r="C236">
            <v>9.8138745163823746E-2</v>
          </cell>
          <cell r="D236">
            <v>8.7664061483316874E-2</v>
          </cell>
          <cell r="E236">
            <v>5.6570812337298916E-2</v>
          </cell>
          <cell r="F236">
            <v>4.345046146242465E-2</v>
          </cell>
          <cell r="G236">
            <v>3.1392934734652531E-2</v>
          </cell>
          <cell r="H236">
            <v>1.990191257884372E-2</v>
          </cell>
          <cell r="I236">
            <v>1.3261986850389098E-2</v>
          </cell>
          <cell r="J236">
            <v>9.1766030367220787E-3</v>
          </cell>
          <cell r="K236">
            <v>9.2410739626497141E-3</v>
          </cell>
          <cell r="L236">
            <v>7.7705890903944719E-3</v>
          </cell>
          <cell r="M236">
            <v>3.5509413789841979E-3</v>
          </cell>
          <cell r="AM236">
            <v>9.066114416951819E-2</v>
          </cell>
          <cell r="AN236">
            <v>2.631726712505332E-2</v>
          </cell>
          <cell r="AO236">
            <v>7.2049971214477506E-3</v>
          </cell>
        </row>
        <row r="237">
          <cell r="A237" t="str">
            <v>China</v>
          </cell>
          <cell r="B237">
            <v>0.13731859745282055</v>
          </cell>
          <cell r="C237">
            <v>0.11336547495425994</v>
          </cell>
          <cell r="D237">
            <v>9.511631181431203E-2</v>
          </cell>
          <cell r="E237">
            <v>8.292021688613474E-2</v>
          </cell>
          <cell r="F237">
            <v>3.646227085080158E-2</v>
          </cell>
          <cell r="G237">
            <v>3.3876370491438657E-2</v>
          </cell>
          <cell r="H237">
            <v>3.5494136623218098E-2</v>
          </cell>
          <cell r="I237">
            <v>2.3016915234775549E-2</v>
          </cell>
          <cell r="J237">
            <v>2.2989387794749752E-2</v>
          </cell>
          <cell r="K237">
            <v>2.6033421284080916E-2</v>
          </cell>
          <cell r="L237">
            <v>2.1220720679617857E-2</v>
          </cell>
          <cell r="M237">
            <v>1.6364101252876503E-2</v>
          </cell>
          <cell r="AM237">
            <v>0.10605550671723603</v>
          </cell>
          <cell r="AN237">
            <v>3.240701193809175E-2</v>
          </cell>
          <cell r="AO237">
            <v>2.1339046410081258E-2</v>
          </cell>
        </row>
        <row r="238">
          <cell r="A238" t="str">
            <v>Japan</v>
          </cell>
          <cell r="B238">
            <v>2.5329381510530352E-2</v>
          </cell>
          <cell r="C238">
            <v>2.3583631171043683E-2</v>
          </cell>
          <cell r="D238">
            <v>2.1626988102182842E-2</v>
          </cell>
          <cell r="E238">
            <v>1.6172287170322163E-2</v>
          </cell>
          <cell r="F238">
            <v>2.7483204707404559E-2</v>
          </cell>
          <cell r="G238">
            <v>1.4752917751949375E-2</v>
          </cell>
          <cell r="H238">
            <v>9.7773733866400436E-3</v>
          </cell>
          <cell r="I238">
            <v>1.06312576523268E-2</v>
          </cell>
          <cell r="J238">
            <v>6.9761833910591915E-3</v>
          </cell>
          <cell r="K238">
            <v>8.4401772561650233E-3</v>
          </cell>
          <cell r="L238">
            <v>7.3109890823100264E-3</v>
          </cell>
          <cell r="M238">
            <v>6.965841170448372E-3</v>
          </cell>
          <cell r="AM238">
            <v>2.1816360410265224E-2</v>
          </cell>
          <cell r="AN238">
            <v>1.6705138210178144E-2</v>
          </cell>
          <cell r="AO238">
            <v>7.4023395299074E-3</v>
          </cell>
        </row>
        <row r="239">
          <cell r="A239" t="str">
            <v>Asia Pacific ex. China &amp; Japan</v>
          </cell>
          <cell r="B239">
            <v>0.14065989573984314</v>
          </cell>
          <cell r="C239">
            <v>9.7500426665851667E-2</v>
          </cell>
          <cell r="D239">
            <v>7.9700957695498079E-2</v>
          </cell>
          <cell r="E239">
            <v>7.4618302024161767E-2</v>
          </cell>
          <cell r="F239">
            <v>2.3600343021199247E-2</v>
          </cell>
          <cell r="G239">
            <v>2.1524988841080079E-2</v>
          </cell>
          <cell r="H239">
            <v>3.1237424617193189E-2</v>
          </cell>
          <cell r="I239">
            <v>2.0436741402308035E-2</v>
          </cell>
          <cell r="J239">
            <v>1.2854439105911846E-2</v>
          </cell>
          <cell r="K239">
            <v>1.3586075345732E-2</v>
          </cell>
          <cell r="L239">
            <v>1.1377293217318377E-2</v>
          </cell>
          <cell r="M239">
            <v>1.9877771782097447E-3</v>
          </cell>
          <cell r="AM239">
            <v>9.4760986099455199E-2</v>
          </cell>
          <cell r="AN239">
            <v>2.4194957613194418E-2</v>
          </cell>
          <cell r="AO239">
            <v>9.6162226267603543E-3</v>
          </cell>
        </row>
        <row r="240">
          <cell r="A240" t="str">
            <v>Asia Pacific</v>
          </cell>
          <cell r="B240">
            <v>0.12509120293628989</v>
          </cell>
          <cell r="C240">
            <v>9.6241261732645134E-2</v>
          </cell>
          <cell r="D240">
            <v>7.9977432714599908E-2</v>
          </cell>
          <cell r="E240">
            <v>7.299618278595213E-2</v>
          </cell>
          <cell r="F240">
            <v>2.9202785742264245E-2</v>
          </cell>
          <cell r="G240">
            <v>2.6071299491012005E-2</v>
          </cell>
          <cell r="H240">
            <v>3.1608466253683125E-2</v>
          </cell>
          <cell r="I240">
            <v>2.0864255221112453E-2</v>
          </cell>
          <cell r="J240">
            <v>1.6793148215082692E-2</v>
          </cell>
          <cell r="K240">
            <v>1.8255875414540657E-2</v>
          </cell>
          <cell r="L240">
            <v>1.5152980500385152E-2</v>
          </cell>
          <cell r="M240">
            <v>8.3479170714656093E-3</v>
          </cell>
          <cell r="AM240">
            <v>9.1923052399453017E-2</v>
          </cell>
          <cell r="AN240">
            <v>2.7036391617896664E-2</v>
          </cell>
          <cell r="AO240">
            <v>1.4363661381579526E-2</v>
          </cell>
        </row>
        <row r="241">
          <cell r="A241" t="str">
            <v>Total MOT</v>
          </cell>
          <cell r="B241">
            <v>0.17199716962110287</v>
          </cell>
          <cell r="C241">
            <v>0.12900732551282318</v>
          </cell>
          <cell r="D241">
            <v>0.12481328123157302</v>
          </cell>
          <cell r="E241">
            <v>0.11773692765213208</v>
          </cell>
          <cell r="F241">
            <v>8.6767517327984031E-2</v>
          </cell>
          <cell r="G241">
            <v>8.6643610003844157E-2</v>
          </cell>
          <cell r="H241">
            <v>7.608228867072557E-2</v>
          </cell>
          <cell r="I241">
            <v>5.7976148100401186E-2</v>
          </cell>
          <cell r="J241">
            <v>5.0272619628070059E-2</v>
          </cell>
          <cell r="K241">
            <v>5.0400238071317445E-2</v>
          </cell>
          <cell r="L241">
            <v>4.2516706051359099E-2</v>
          </cell>
          <cell r="M241">
            <v>3.3206072303016483E-2</v>
          </cell>
          <cell r="AM241">
            <v>0.13422639222303384</v>
          </cell>
          <cell r="AN241">
            <v>7.6697742826562054E-2</v>
          </cell>
          <cell r="AO241">
            <v>4.3477950551835592E-2</v>
          </cell>
        </row>
        <row r="243">
          <cell r="A243" t="str">
            <v>% Contribution of Motorola Shipments</v>
          </cell>
        </row>
        <row r="244">
          <cell r="A244" t="str">
            <v>North America</v>
          </cell>
          <cell r="B244">
            <v>0.30396475770925113</v>
          </cell>
          <cell r="C244">
            <v>0.3</v>
          </cell>
          <cell r="D244">
            <v>0.32258064516129031</v>
          </cell>
          <cell r="E244">
            <v>0.39119804400977998</v>
          </cell>
          <cell r="F244">
            <v>0.43795620437956206</v>
          </cell>
          <cell r="G244">
            <v>0.48042704626334515</v>
          </cell>
          <cell r="H244">
            <v>0.5</v>
          </cell>
          <cell r="I244">
            <v>0.51041666666666674</v>
          </cell>
          <cell r="J244">
            <v>0.56999999999999995</v>
          </cell>
          <cell r="K244">
            <v>0.51500000000000001</v>
          </cell>
          <cell r="L244">
            <v>0.51500000000000001</v>
          </cell>
          <cell r="M244">
            <v>0.69</v>
          </cell>
          <cell r="AM244">
            <v>0.32987421383647803</v>
          </cell>
          <cell r="AN244">
            <v>0.47952047952047949</v>
          </cell>
          <cell r="AO244">
            <v>0.56778584392014519</v>
          </cell>
        </row>
        <row r="245">
          <cell r="A245" t="str">
            <v>Latin America</v>
          </cell>
          <cell r="B245">
            <v>0.13171806167400882</v>
          </cell>
          <cell r="C245">
            <v>0.15</v>
          </cell>
          <cell r="D245">
            <v>0.17473118279569891</v>
          </cell>
          <cell r="E245">
            <v>0.19559902200488999</v>
          </cell>
          <cell r="F245">
            <v>0.25547445255474455</v>
          </cell>
          <cell r="G245">
            <v>0.27758007117437722</v>
          </cell>
          <cell r="H245">
            <v>0.23228346456692917</v>
          </cell>
          <cell r="I245">
            <v>0.26041666666666669</v>
          </cell>
          <cell r="J245">
            <v>0.21</v>
          </cell>
          <cell r="K245">
            <v>0.26</v>
          </cell>
          <cell r="L245">
            <v>0.26</v>
          </cell>
          <cell r="M245">
            <v>0.16</v>
          </cell>
          <cell r="AM245">
            <v>0.16229559748427672</v>
          </cell>
          <cell r="AN245">
            <v>0.25674325674325676</v>
          </cell>
          <cell r="AO245">
            <v>0.22488203266787657</v>
          </cell>
        </row>
        <row r="246">
          <cell r="A246" t="str">
            <v xml:space="preserve">    Western Europe</v>
          </cell>
          <cell r="B246">
            <v>0.11674008810572688</v>
          </cell>
          <cell r="C246">
            <v>0.11800000000000001</v>
          </cell>
          <cell r="D246">
            <v>0.1075268817204301</v>
          </cell>
          <cell r="E246">
            <v>7.3349633251833746E-2</v>
          </cell>
          <cell r="F246">
            <v>5.1094890510948905E-2</v>
          </cell>
          <cell r="G246">
            <v>3.5587188612099641E-2</v>
          </cell>
          <cell r="H246">
            <v>2.3622047244094488E-2</v>
          </cell>
          <cell r="I246">
            <v>3.125E-2</v>
          </cell>
          <cell r="J246">
            <v>0.02</v>
          </cell>
          <cell r="K246">
            <v>0.02</v>
          </cell>
          <cell r="L246">
            <v>0.02</v>
          </cell>
          <cell r="M246">
            <v>0.03</v>
          </cell>
          <cell r="AM246">
            <v>0.10370440251572327</v>
          </cell>
          <cell r="AN246">
            <v>3.5964035964035961E-2</v>
          </cell>
          <cell r="AO246">
            <v>2.2177858439201451E-2</v>
          </cell>
        </row>
        <row r="247">
          <cell r="A247" t="str">
            <v xml:space="preserve">    E. Eur, ME, Africa</v>
          </cell>
          <cell r="B247">
            <v>0.12158590308370043</v>
          </cell>
          <cell r="C247">
            <v>0.12</v>
          </cell>
          <cell r="D247">
            <v>0.1075268817204301</v>
          </cell>
          <cell r="E247">
            <v>7.3349633251833746E-2</v>
          </cell>
          <cell r="F247">
            <v>9.1240875912408759E-2</v>
          </cell>
          <cell r="G247">
            <v>7.1174377224199281E-2</v>
          </cell>
          <cell r="H247">
            <v>5.5118110236220472E-2</v>
          </cell>
          <cell r="I247">
            <v>4.1666666666666671E-2</v>
          </cell>
          <cell r="J247">
            <v>0.03</v>
          </cell>
          <cell r="K247">
            <v>0.03</v>
          </cell>
          <cell r="L247">
            <v>0.03</v>
          </cell>
          <cell r="M247">
            <v>0</v>
          </cell>
          <cell r="AM247">
            <v>0.10553459119496857</v>
          </cell>
          <cell r="AN247">
            <v>6.6933066933066929E-2</v>
          </cell>
          <cell r="AO247">
            <v>2.3466424682395643E-2</v>
          </cell>
        </row>
        <row r="248">
          <cell r="A248" t="str">
            <v>EMEA</v>
          </cell>
          <cell r="B248">
            <v>0.23832599118942732</v>
          </cell>
          <cell r="C248">
            <v>0.23799999999999999</v>
          </cell>
          <cell r="D248">
            <v>0.21505376344086019</v>
          </cell>
          <cell r="E248">
            <v>0.14669926650366749</v>
          </cell>
          <cell r="F248">
            <v>0.14233576642335766</v>
          </cell>
          <cell r="G248">
            <v>0.10676156583629892</v>
          </cell>
          <cell r="H248">
            <v>7.874015748031496E-2</v>
          </cell>
          <cell r="I248">
            <v>7.2916666666666671E-2</v>
          </cell>
          <cell r="J248">
            <v>4.9999999999999996E-2</v>
          </cell>
          <cell r="K248">
            <v>0.05</v>
          </cell>
          <cell r="L248">
            <v>0.05</v>
          </cell>
          <cell r="M248">
            <v>0.03</v>
          </cell>
          <cell r="AM248">
            <v>0.20923899371069182</v>
          </cell>
          <cell r="AN248">
            <v>0.1028971028971029</v>
          </cell>
          <cell r="AO248">
            <v>4.5644283121597094E-2</v>
          </cell>
        </row>
        <row r="249">
          <cell r="A249" t="str">
            <v xml:space="preserve">    China</v>
          </cell>
          <cell r="B249">
            <v>0.15198237885462557</v>
          </cell>
          <cell r="C249">
            <v>0.15</v>
          </cell>
          <cell r="D249">
            <v>0.13440860215053763</v>
          </cell>
          <cell r="E249">
            <v>0.11735941320293398</v>
          </cell>
          <cell r="F249">
            <v>8.3941605839416053E-2</v>
          </cell>
          <cell r="G249">
            <v>7.1174377224199281E-2</v>
          </cell>
          <cell r="H249">
            <v>9.0551181102362197E-2</v>
          </cell>
          <cell r="I249">
            <v>6.9270833333333337E-2</v>
          </cell>
          <cell r="J249">
            <v>0.1</v>
          </cell>
          <cell r="K249">
            <v>0.1</v>
          </cell>
          <cell r="L249">
            <v>0.1</v>
          </cell>
          <cell r="M249">
            <v>9.9999999999999992E-2</v>
          </cell>
          <cell r="AM249">
            <v>0.13852201257861638</v>
          </cell>
          <cell r="AN249">
            <v>7.9220779220779206E-2</v>
          </cell>
          <cell r="AO249">
            <v>0.1</v>
          </cell>
        </row>
        <row r="250">
          <cell r="A250" t="str">
            <v xml:space="preserve">    Japan</v>
          </cell>
          <cell r="B250">
            <v>8.1057268722466956E-3</v>
          </cell>
          <cell r="C250">
            <v>8.0000000000000002E-3</v>
          </cell>
          <cell r="D250">
            <v>7.7419354838709677E-3</v>
          </cell>
          <cell r="E250">
            <v>4.8899755501222502E-3</v>
          </cell>
          <cell r="F250">
            <v>1.343065693430657E-2</v>
          </cell>
          <cell r="G250">
            <v>5.1601423487544476E-3</v>
          </cell>
          <cell r="H250">
            <v>3.9370078740157488E-3</v>
          </cell>
          <cell r="I250">
            <v>4.9479166666666673E-3</v>
          </cell>
          <cell r="J250">
            <v>5.0000000000000001E-3</v>
          </cell>
          <cell r="K250">
            <v>5.0000000000000001E-3</v>
          </cell>
          <cell r="L250">
            <v>5.0000000000000001E-3</v>
          </cell>
          <cell r="M250">
            <v>5.0000000000000001E-3</v>
          </cell>
          <cell r="AM250">
            <v>7.1698113207547178E-3</v>
          </cell>
          <cell r="AN250">
            <v>7.0729270729270721E-3</v>
          </cell>
          <cell r="AO250">
            <v>5.0000000000000001E-3</v>
          </cell>
        </row>
        <row r="251">
          <cell r="A251" t="str">
            <v xml:space="preserve">    Asia Pacific ex. China &amp; Japan</v>
          </cell>
          <cell r="B251">
            <v>0.16616740088105728</v>
          </cell>
          <cell r="C251">
            <v>0.154</v>
          </cell>
          <cell r="D251">
            <v>0.1454838709677419</v>
          </cell>
          <cell r="E251">
            <v>0.14425427872860638</v>
          </cell>
          <cell r="F251">
            <v>6.6861313868613131E-2</v>
          </cell>
          <cell r="G251">
            <v>5.8896797153024899E-2</v>
          </cell>
          <cell r="H251">
            <v>9.4488188976377965E-2</v>
          </cell>
          <cell r="I251">
            <v>8.2031249999999986E-2</v>
          </cell>
          <cell r="J251">
            <v>6.5000000000000002E-2</v>
          </cell>
          <cell r="K251">
            <v>7.0000000000000007E-2</v>
          </cell>
          <cell r="L251">
            <v>7.0000000000000007E-2</v>
          </cell>
          <cell r="M251">
            <v>1.4999999999999994E-2</v>
          </cell>
          <cell r="AM251">
            <v>0.15297484276729559</v>
          </cell>
          <cell r="AN251">
            <v>7.454545454545454E-2</v>
          </cell>
          <cell r="AO251">
            <v>5.6687840290381125E-2</v>
          </cell>
        </row>
        <row r="252">
          <cell r="A252" t="str">
            <v>Asia Pacific</v>
          </cell>
          <cell r="B252">
            <v>0.32625550660792957</v>
          </cell>
          <cell r="C252">
            <v>0.312</v>
          </cell>
          <cell r="D252">
            <v>0.2876344086021505</v>
          </cell>
          <cell r="E252">
            <v>0.2665036674816626</v>
          </cell>
          <cell r="F252">
            <v>0.16423357664233579</v>
          </cell>
          <cell r="G252">
            <v>0.13523131672597863</v>
          </cell>
          <cell r="H252">
            <v>0.1889763779527559</v>
          </cell>
          <cell r="I252">
            <v>0.15625</v>
          </cell>
          <cell r="J252">
            <v>0.17</v>
          </cell>
          <cell r="K252">
            <v>0.17500000000000002</v>
          </cell>
          <cell r="L252">
            <v>0.17500000000000002</v>
          </cell>
          <cell r="M252">
            <v>0.12</v>
          </cell>
          <cell r="AM252">
            <v>0.29866666666666669</v>
          </cell>
          <cell r="AN252">
            <v>0.16083916083916083</v>
          </cell>
          <cell r="AO252">
            <v>0.16168784029038114</v>
          </cell>
        </row>
        <row r="253">
          <cell r="A253" t="str">
            <v>Total MOT</v>
          </cell>
          <cell r="B253">
            <v>1.0002643171806169</v>
          </cell>
          <cell r="C253">
            <v>1</v>
          </cell>
          <cell r="D253">
            <v>1</v>
          </cell>
          <cell r="E253">
            <v>1</v>
          </cell>
          <cell r="F253">
            <v>1</v>
          </cell>
          <cell r="G253">
            <v>0.99999999999999989</v>
          </cell>
          <cell r="H253">
            <v>1</v>
          </cell>
          <cell r="I253">
            <v>1</v>
          </cell>
          <cell r="J253">
            <v>1</v>
          </cell>
          <cell r="K253">
            <v>1</v>
          </cell>
          <cell r="L253">
            <v>1</v>
          </cell>
          <cell r="M253">
            <v>1</v>
          </cell>
          <cell r="AM253">
            <v>1.0000754716981133</v>
          </cell>
          <cell r="AN253">
            <v>1</v>
          </cell>
          <cell r="AO253">
            <v>1</v>
          </cell>
        </row>
        <row r="255">
          <cell r="A255" t="str">
            <v>Technology forecast</v>
          </cell>
        </row>
        <row r="256">
          <cell r="A256" t="str">
            <v>Global Market by Technology</v>
          </cell>
        </row>
        <row r="257">
          <cell r="A257" t="str">
            <v>Analog</v>
          </cell>
          <cell r="B257">
            <v>0</v>
          </cell>
          <cell r="C257">
            <v>0</v>
          </cell>
          <cell r="D257">
            <v>0</v>
          </cell>
          <cell r="E257">
            <v>0</v>
          </cell>
          <cell r="F257">
            <v>0</v>
          </cell>
          <cell r="G257">
            <v>0</v>
          </cell>
          <cell r="H257">
            <v>0</v>
          </cell>
          <cell r="I257">
            <v>0</v>
          </cell>
          <cell r="J257">
            <v>0</v>
          </cell>
          <cell r="K257">
            <v>0</v>
          </cell>
          <cell r="L257">
            <v>0</v>
          </cell>
          <cell r="M257">
            <v>0</v>
          </cell>
          <cell r="AM257">
            <v>0</v>
          </cell>
          <cell r="AN257">
            <v>0</v>
          </cell>
          <cell r="AO257">
            <v>0</v>
          </cell>
        </row>
        <row r="258">
          <cell r="A258" t="str">
            <v>GSM (including GPRS &amp; EDGE)</v>
          </cell>
          <cell r="B258">
            <v>164.25690688019122</v>
          </cell>
          <cell r="C258">
            <v>168.8897095358673</v>
          </cell>
          <cell r="D258">
            <v>186.99572147251999</v>
          </cell>
          <cell r="E258">
            <v>220.24110899229368</v>
          </cell>
          <cell r="F258">
            <v>185.12671291737703</v>
          </cell>
          <cell r="G258">
            <v>180.89999866391452</v>
          </cell>
          <cell r="H258">
            <v>181.69298811979351</v>
          </cell>
          <cell r="I258">
            <v>173.89073077884439</v>
          </cell>
          <cell r="J258">
            <v>141.89020240172417</v>
          </cell>
          <cell r="K258">
            <v>119.6264625664618</v>
          </cell>
          <cell r="L258">
            <v>118.68008252863513</v>
          </cell>
          <cell r="M258">
            <v>146.31368169764798</v>
          </cell>
          <cell r="AM258">
            <v>740.38344688087216</v>
          </cell>
          <cell r="AN258">
            <v>721.61043047992951</v>
          </cell>
          <cell r="AO258">
            <v>526.51042919446911</v>
          </cell>
        </row>
        <row r="259">
          <cell r="A259" t="str">
            <v>WCDMA</v>
          </cell>
          <cell r="B259">
            <v>36.747065487499995</v>
          </cell>
          <cell r="C259">
            <v>40.814147864747085</v>
          </cell>
          <cell r="D259">
            <v>43.794800000000002</v>
          </cell>
          <cell r="E259">
            <v>54.413763766880777</v>
          </cell>
          <cell r="F259">
            <v>52.711692758511326</v>
          </cell>
          <cell r="G259">
            <v>63.5</v>
          </cell>
          <cell r="H259">
            <v>68.099999999999994</v>
          </cell>
          <cell r="I259">
            <v>79.688307241488658</v>
          </cell>
          <cell r="J259">
            <v>65</v>
          </cell>
          <cell r="K259">
            <v>78</v>
          </cell>
          <cell r="L259">
            <v>91</v>
          </cell>
          <cell r="M259">
            <v>101</v>
          </cell>
          <cell r="AM259">
            <v>175.76977711912787</v>
          </cell>
          <cell r="AN259">
            <v>264</v>
          </cell>
          <cell r="AO259">
            <v>335</v>
          </cell>
        </row>
        <row r="260">
          <cell r="A260" t="str">
            <v>CDMA</v>
          </cell>
          <cell r="B260">
            <v>48.943600872308799</v>
          </cell>
          <cell r="C260">
            <v>48.481440359385623</v>
          </cell>
          <cell r="D260">
            <v>51.173590927480021</v>
          </cell>
          <cell r="E260">
            <v>57.601367840825532</v>
          </cell>
          <cell r="F260">
            <v>54.246776042779985</v>
          </cell>
          <cell r="G260">
            <v>55.8</v>
          </cell>
          <cell r="H260">
            <v>57.3</v>
          </cell>
          <cell r="I260">
            <v>48.653223957220035</v>
          </cell>
          <cell r="J260">
            <v>45</v>
          </cell>
          <cell r="K260">
            <v>55</v>
          </cell>
          <cell r="L260">
            <v>57</v>
          </cell>
          <cell r="M260">
            <v>60</v>
          </cell>
          <cell r="AM260">
            <v>206.19999999999996</v>
          </cell>
          <cell r="AN260">
            <v>216.00000000000003</v>
          </cell>
          <cell r="AO260">
            <v>217</v>
          </cell>
        </row>
        <row r="261">
          <cell r="A261" t="str">
            <v>TDMA</v>
          </cell>
          <cell r="B261">
            <v>0.11577999999999999</v>
          </cell>
          <cell r="C261">
            <v>0.127358</v>
          </cell>
          <cell r="D261">
            <v>0.13893599999999998</v>
          </cell>
          <cell r="E261">
            <v>0.19682599999999997</v>
          </cell>
          <cell r="F261">
            <v>0.14472499999999999</v>
          </cell>
          <cell r="G261">
            <v>8.6834999999999996E-2</v>
          </cell>
          <cell r="H261">
            <v>5.7889999999999997E-2</v>
          </cell>
          <cell r="I261">
            <v>0</v>
          </cell>
          <cell r="J261">
            <v>7.2362499999999996E-2</v>
          </cell>
          <cell r="K261">
            <v>4.3417499999999998E-2</v>
          </cell>
          <cell r="L261">
            <v>2.8944999999999999E-2</v>
          </cell>
          <cell r="M261">
            <v>0</v>
          </cell>
          <cell r="AM261">
            <v>0.57889999999999997</v>
          </cell>
          <cell r="AN261">
            <v>0.28944999999999999</v>
          </cell>
          <cell r="AO261">
            <v>0.14472499999999999</v>
          </cell>
        </row>
        <row r="262">
          <cell r="A262" t="str">
            <v>PDC (plug)</v>
          </cell>
          <cell r="B262">
            <v>9.8944787406823878</v>
          </cell>
          <cell r="C262">
            <v>12.56551616847193</v>
          </cell>
          <cell r="D262">
            <v>11.442156669008426</v>
          </cell>
          <cell r="E262">
            <v>9.93157147076721</v>
          </cell>
          <cell r="F262">
            <v>18.55647099255637</v>
          </cell>
          <cell r="G262">
            <v>19.030216361508849</v>
          </cell>
          <cell r="H262">
            <v>21.698174580605098</v>
          </cell>
          <cell r="I262">
            <v>23.93841129225558</v>
          </cell>
          <cell r="J262">
            <v>36.443124492511316</v>
          </cell>
          <cell r="K262">
            <v>35.979526491056376</v>
          </cell>
          <cell r="L262">
            <v>50.165235156991173</v>
          </cell>
          <cell r="M262">
            <v>51.566004839681653</v>
          </cell>
          <cell r="AM262">
            <v>43.833723048929954</v>
          </cell>
          <cell r="AN262">
            <v>83.223273226925897</v>
          </cell>
          <cell r="AO262">
            <v>174.15389098024053</v>
          </cell>
        </row>
        <row r="263">
          <cell r="A263" t="str">
            <v>iDEN</v>
          </cell>
          <cell r="B263">
            <v>4</v>
          </cell>
          <cell r="C263">
            <v>4.3</v>
          </cell>
          <cell r="D263">
            <v>4.5</v>
          </cell>
          <cell r="E263">
            <v>5</v>
          </cell>
          <cell r="F263">
            <v>5</v>
          </cell>
          <cell r="G263">
            <v>5</v>
          </cell>
          <cell r="H263">
            <v>5</v>
          </cell>
          <cell r="I263">
            <v>5</v>
          </cell>
          <cell r="J263">
            <v>4</v>
          </cell>
          <cell r="K263">
            <v>5</v>
          </cell>
          <cell r="L263">
            <v>3</v>
          </cell>
          <cell r="M263">
            <v>2.5</v>
          </cell>
          <cell r="AM263">
            <v>17.8</v>
          </cell>
          <cell r="AN263">
            <v>20</v>
          </cell>
          <cell r="AO263">
            <v>14.5</v>
          </cell>
        </row>
        <row r="264">
          <cell r="A264" t="str">
            <v>Total Handsets</v>
          </cell>
          <cell r="B264">
            <v>263.95783198068239</v>
          </cell>
          <cell r="C264">
            <v>275.17817192847195</v>
          </cell>
          <cell r="D264">
            <v>298.04520506900843</v>
          </cell>
          <cell r="E264">
            <v>347.38463807076715</v>
          </cell>
          <cell r="F264">
            <v>315.7863777112247</v>
          </cell>
          <cell r="G264">
            <v>324.31705002542338</v>
          </cell>
          <cell r="H264">
            <v>333.8490527003986</v>
          </cell>
          <cell r="I264">
            <v>331.17067326980867</v>
          </cell>
          <cell r="J264">
            <v>292.40568939423548</v>
          </cell>
          <cell r="K264">
            <v>293.64940655751815</v>
          </cell>
          <cell r="L264">
            <v>319.87426268562632</v>
          </cell>
          <cell r="M264">
            <v>361.37968653732963</v>
          </cell>
          <cell r="AM264">
            <v>1184.56584704893</v>
          </cell>
          <cell r="AN264">
            <v>1305.1231537068554</v>
          </cell>
          <cell r="AO264">
            <v>1267.3090451747096</v>
          </cell>
        </row>
        <row r="266">
          <cell r="A266" t="str">
            <v>Motorola Shipments by Technology</v>
          </cell>
        </row>
        <row r="267">
          <cell r="A267" t="str">
            <v>Analog</v>
          </cell>
          <cell r="B267">
            <v>0</v>
          </cell>
          <cell r="C267">
            <v>0</v>
          </cell>
          <cell r="D267">
            <v>0</v>
          </cell>
          <cell r="E267">
            <v>0</v>
          </cell>
          <cell r="F267">
            <v>0</v>
          </cell>
          <cell r="G267">
            <v>0</v>
          </cell>
          <cell r="H267">
            <v>0</v>
          </cell>
          <cell r="I267">
            <v>0</v>
          </cell>
          <cell r="J267">
            <v>0</v>
          </cell>
          <cell r="K267">
            <v>0</v>
          </cell>
          <cell r="L267">
            <v>0</v>
          </cell>
          <cell r="M267">
            <v>0</v>
          </cell>
          <cell r="AM267">
            <v>0</v>
          </cell>
          <cell r="AN267">
            <v>0</v>
          </cell>
          <cell r="AO267">
            <v>0</v>
          </cell>
        </row>
        <row r="268">
          <cell r="A268" t="str">
            <v>GSM (including GPRS &amp; EDGE)</v>
          </cell>
          <cell r="B268">
            <v>31.601999999999997</v>
          </cell>
          <cell r="C268">
            <v>22.963999999999999</v>
          </cell>
          <cell r="D268">
            <v>24.167999999999999</v>
          </cell>
          <cell r="E268">
            <v>26.002200000000002</v>
          </cell>
          <cell r="F268">
            <v>14.399999999999999</v>
          </cell>
          <cell r="G268">
            <v>13.900000000000002</v>
          </cell>
          <cell r="H268">
            <v>11.867000000000001</v>
          </cell>
          <cell r="I268">
            <v>8.0819999999999972</v>
          </cell>
          <cell r="J268">
            <v>6.4708100000000002</v>
          </cell>
          <cell r="K268">
            <v>4.797600000000001</v>
          </cell>
          <cell r="L268">
            <v>5.84</v>
          </cell>
          <cell r="M268">
            <v>5.2039999999999997</v>
          </cell>
          <cell r="AM268">
            <v>104.7362</v>
          </cell>
          <cell r="AN268">
            <v>48.248999999999995</v>
          </cell>
          <cell r="AO268">
            <v>22.31241</v>
          </cell>
        </row>
        <row r="269">
          <cell r="A269" t="str">
            <v>WCDMA</v>
          </cell>
          <cell r="B269">
            <v>1.9779999999999998</v>
          </cell>
          <cell r="C269">
            <v>2.2010000000000001</v>
          </cell>
          <cell r="D269">
            <v>2.34</v>
          </cell>
          <cell r="E269">
            <v>2.863</v>
          </cell>
          <cell r="F269">
            <v>2</v>
          </cell>
          <cell r="G269">
            <v>2.2000000000000002</v>
          </cell>
          <cell r="H269">
            <v>2.4380000000000002</v>
          </cell>
          <cell r="I269">
            <v>1.71</v>
          </cell>
          <cell r="J269">
            <v>1.2754699999999999</v>
          </cell>
          <cell r="K269">
            <v>1.7464</v>
          </cell>
          <cell r="L269">
            <v>1.6727999999999998</v>
          </cell>
          <cell r="M269">
            <v>1.476</v>
          </cell>
          <cell r="AM269">
            <v>9.3819999999999997</v>
          </cell>
          <cell r="AN269">
            <v>8.347999999999999</v>
          </cell>
          <cell r="AO269">
            <v>6.1706699999999994</v>
          </cell>
        </row>
        <row r="270">
          <cell r="A270" t="str">
            <v>CDMA</v>
          </cell>
          <cell r="B270">
            <v>7.82</v>
          </cell>
          <cell r="C270">
            <v>6.0350000000000001</v>
          </cell>
          <cell r="D270">
            <v>6.1919999999999993</v>
          </cell>
          <cell r="E270">
            <v>7.0347999999999988</v>
          </cell>
          <cell r="F270">
            <v>6</v>
          </cell>
          <cell r="G270">
            <v>7</v>
          </cell>
          <cell r="H270">
            <v>6.0949999999999998</v>
          </cell>
          <cell r="I270">
            <v>4.4080000000000004</v>
          </cell>
          <cell r="J270">
            <v>2.9537199999999997</v>
          </cell>
          <cell r="K270">
            <v>3.2560000000000002</v>
          </cell>
          <cell r="L270">
            <v>3.0872000000000002</v>
          </cell>
          <cell r="M270">
            <v>2.82</v>
          </cell>
          <cell r="AM270">
            <v>27.081800000000001</v>
          </cell>
          <cell r="AN270">
            <v>23.503</v>
          </cell>
          <cell r="AO270">
            <v>12.11692</v>
          </cell>
        </row>
        <row r="271">
          <cell r="A271" t="str">
            <v>TDMA</v>
          </cell>
          <cell r="B271">
            <v>0</v>
          </cell>
          <cell r="C271">
            <v>0</v>
          </cell>
          <cell r="D271">
            <v>0</v>
          </cell>
          <cell r="E271">
            <v>0</v>
          </cell>
          <cell r="F271">
            <v>0</v>
          </cell>
          <cell r="G271">
            <v>0</v>
          </cell>
          <cell r="H271">
            <v>0</v>
          </cell>
          <cell r="I271">
            <v>0</v>
          </cell>
          <cell r="J271">
            <v>0</v>
          </cell>
          <cell r="K271">
            <v>0</v>
          </cell>
          <cell r="L271">
            <v>0</v>
          </cell>
          <cell r="M271">
            <v>0</v>
          </cell>
          <cell r="AM271">
            <v>0</v>
          </cell>
          <cell r="AN271">
            <v>0</v>
          </cell>
          <cell r="AO271">
            <v>0</v>
          </cell>
        </row>
        <row r="272">
          <cell r="A272" t="str">
            <v>PDC</v>
          </cell>
          <cell r="B272">
            <v>0</v>
          </cell>
          <cell r="C272">
            <v>0</v>
          </cell>
          <cell r="D272">
            <v>0</v>
          </cell>
          <cell r="E272">
            <v>0</v>
          </cell>
          <cell r="F272">
            <v>0</v>
          </cell>
          <cell r="G272">
            <v>0</v>
          </cell>
          <cell r="H272">
            <v>0</v>
          </cell>
          <cell r="I272">
            <v>0</v>
          </cell>
          <cell r="J272">
            <v>0</v>
          </cell>
          <cell r="K272">
            <v>0</v>
          </cell>
          <cell r="L272">
            <v>0</v>
          </cell>
          <cell r="M272">
            <v>0</v>
          </cell>
          <cell r="AM272">
            <v>0</v>
          </cell>
          <cell r="AN272">
            <v>0</v>
          </cell>
          <cell r="AO272">
            <v>0</v>
          </cell>
        </row>
        <row r="273">
          <cell r="A273" t="str">
            <v>iDEN</v>
          </cell>
          <cell r="B273">
            <v>4</v>
          </cell>
          <cell r="C273">
            <v>4.3</v>
          </cell>
          <cell r="D273">
            <v>4.5</v>
          </cell>
          <cell r="E273">
            <v>5</v>
          </cell>
          <cell r="F273">
            <v>5</v>
          </cell>
          <cell r="G273">
            <v>5</v>
          </cell>
          <cell r="H273">
            <v>5</v>
          </cell>
          <cell r="I273">
            <v>5</v>
          </cell>
          <cell r="J273">
            <v>4</v>
          </cell>
          <cell r="K273">
            <v>5</v>
          </cell>
          <cell r="L273">
            <v>3</v>
          </cell>
          <cell r="M273">
            <v>2.5</v>
          </cell>
          <cell r="N273">
            <v>2.5</v>
          </cell>
          <cell r="O273">
            <v>2.5</v>
          </cell>
          <cell r="P273">
            <v>2</v>
          </cell>
          <cell r="Q273">
            <v>2.2000000000000002</v>
          </cell>
          <cell r="AM273">
            <v>17.8</v>
          </cell>
          <cell r="AN273">
            <v>20</v>
          </cell>
          <cell r="AO273">
            <v>14.5</v>
          </cell>
          <cell r="AP273">
            <v>9.1999999999999993</v>
          </cell>
        </row>
        <row r="274">
          <cell r="A274" t="str">
            <v>Total MOT Handsets</v>
          </cell>
          <cell r="B274">
            <v>45.4</v>
          </cell>
          <cell r="C274">
            <v>35.5</v>
          </cell>
          <cell r="D274">
            <v>37.200000000000003</v>
          </cell>
          <cell r="E274">
            <v>40.9</v>
          </cell>
          <cell r="F274">
            <v>27.4</v>
          </cell>
          <cell r="G274">
            <v>28.1</v>
          </cell>
          <cell r="H274">
            <v>25.4</v>
          </cell>
          <cell r="I274">
            <v>19.2</v>
          </cell>
          <cell r="J274">
            <v>14.7</v>
          </cell>
          <cell r="K274">
            <v>14.8</v>
          </cell>
          <cell r="L274">
            <v>13.6</v>
          </cell>
          <cell r="M274">
            <v>12</v>
          </cell>
          <cell r="N274">
            <v>8.5</v>
          </cell>
          <cell r="O274">
            <v>8.3000000000000007</v>
          </cell>
          <cell r="P274">
            <v>9.1</v>
          </cell>
          <cell r="Q274">
            <v>11.3</v>
          </cell>
          <cell r="AM274">
            <v>159</v>
          </cell>
          <cell r="AN274">
            <v>100.10000000000001</v>
          </cell>
          <cell r="AO274">
            <v>55.1</v>
          </cell>
          <cell r="AP274">
            <v>37.200000000000003</v>
          </cell>
        </row>
        <row r="276">
          <cell r="A276" t="str">
            <v>% Change, y/y</v>
          </cell>
        </row>
        <row r="277">
          <cell r="A277" t="str">
            <v>Analog</v>
          </cell>
          <cell r="B277" t="str">
            <v>NM</v>
          </cell>
          <cell r="C277" t="str">
            <v>NM</v>
          </cell>
          <cell r="D277" t="str">
            <v>NM</v>
          </cell>
          <cell r="E277" t="str">
            <v>NM</v>
          </cell>
          <cell r="F277" t="str">
            <v>NM</v>
          </cell>
          <cell r="G277" t="str">
            <v>NM</v>
          </cell>
          <cell r="H277" t="str">
            <v>NM</v>
          </cell>
          <cell r="AM277" t="str">
            <v>NM</v>
          </cell>
          <cell r="AN277" t="str">
            <v>NM</v>
          </cell>
          <cell r="AO277" t="str">
            <v>NM</v>
          </cell>
          <cell r="AP277" t="str">
            <v>NM</v>
          </cell>
        </row>
        <row r="278">
          <cell r="A278" t="str">
            <v>GSM (including GPRS)</v>
          </cell>
          <cell r="B278">
            <v>-5.7022647927670089E-2</v>
          </cell>
          <cell r="C278">
            <v>-0.37898209746335665</v>
          </cell>
          <cell r="D278">
            <v>-0.37574583494769465</v>
          </cell>
          <cell r="E278">
            <v>-0.45715657620041761</v>
          </cell>
          <cell r="F278">
            <v>-0.54433263717486235</v>
          </cell>
          <cell r="G278">
            <v>-0.39470475526911675</v>
          </cell>
          <cell r="H278">
            <v>-0.50897881496193309</v>
          </cell>
          <cell r="AM278" t="str">
            <v>NM</v>
          </cell>
          <cell r="AN278">
            <v>-0.53932833156062565</v>
          </cell>
          <cell r="AO278">
            <v>-0.53755704781446245</v>
          </cell>
          <cell r="AP278">
            <v>-1</v>
          </cell>
        </row>
        <row r="279">
          <cell r="A279" t="str">
            <v>WCDMA</v>
          </cell>
          <cell r="B279">
            <v>0.1635294117647057</v>
          </cell>
          <cell r="C279">
            <v>0.22277777777777774</v>
          </cell>
          <cell r="D279">
            <v>0.46250000000000002</v>
          </cell>
          <cell r="E279">
            <v>-4.5666666666666633E-2</v>
          </cell>
          <cell r="F279">
            <v>1.1122345803842304E-2</v>
          </cell>
          <cell r="G279">
            <v>-4.5433893684687643E-4</v>
          </cell>
          <cell r="H279">
            <v>4.1880341880341954E-2</v>
          </cell>
          <cell r="AM279" t="str">
            <v>NM</v>
          </cell>
          <cell r="AN279">
            <v>-0.11021104242165858</v>
          </cell>
          <cell r="AO279">
            <v>-0.26082055582175367</v>
          </cell>
          <cell r="AP279">
            <v>-1</v>
          </cell>
        </row>
        <row r="280">
          <cell r="A280" t="str">
            <v>CDMA</v>
          </cell>
          <cell r="B280">
            <v>0.2412698412698413</v>
          </cell>
          <cell r="C280">
            <v>-0.27324181117533719</v>
          </cell>
          <cell r="D280">
            <v>-0.32585737615677746</v>
          </cell>
          <cell r="E280">
            <v>-0.37745132743362841</v>
          </cell>
          <cell r="F280">
            <v>-0.23273657289002558</v>
          </cell>
          <cell r="G280">
            <v>0.15990057995028994</v>
          </cell>
          <cell r="H280">
            <v>-1.5665374677002464E-2</v>
          </cell>
          <cell r="AM280" t="str">
            <v>NM</v>
          </cell>
          <cell r="AN280">
            <v>-0.13214778929022442</v>
          </cell>
          <cell r="AO280">
            <v>-0.48445219759179681</v>
          </cell>
          <cell r="AP280">
            <v>-1</v>
          </cell>
        </row>
        <row r="281">
          <cell r="A281" t="str">
            <v>TDMA</v>
          </cell>
          <cell r="B281" t="str">
            <v>NM</v>
          </cell>
          <cell r="C281" t="str">
            <v>NM</v>
          </cell>
          <cell r="D281" t="str">
            <v>NM</v>
          </cell>
          <cell r="E281" t="str">
            <v>NM</v>
          </cell>
          <cell r="F281" t="str">
            <v>NM</v>
          </cell>
          <cell r="G281" t="str">
            <v>NM</v>
          </cell>
          <cell r="H281" t="str">
            <v>NM</v>
          </cell>
          <cell r="AM281" t="str">
            <v>NM</v>
          </cell>
          <cell r="AN281" t="str">
            <v>NM</v>
          </cell>
          <cell r="AO281" t="str">
            <v>NM</v>
          </cell>
          <cell r="AP281" t="str">
            <v>NM</v>
          </cell>
        </row>
        <row r="282">
          <cell r="A282" t="str">
            <v>PDC</v>
          </cell>
          <cell r="B282" t="str">
            <v>NM</v>
          </cell>
          <cell r="C282" t="str">
            <v>NM</v>
          </cell>
          <cell r="D282" t="str">
            <v>NM</v>
          </cell>
          <cell r="E282" t="str">
            <v>NM</v>
          </cell>
          <cell r="F282" t="str">
            <v>NM</v>
          </cell>
          <cell r="G282" t="str">
            <v>NM</v>
          </cell>
          <cell r="H282" t="str">
            <v>NM</v>
          </cell>
          <cell r="AM282" t="str">
            <v>NM</v>
          </cell>
          <cell r="AN282" t="str">
            <v>NM</v>
          </cell>
          <cell r="AO282" t="str">
            <v>NM</v>
          </cell>
          <cell r="AP282" t="str">
            <v>NM</v>
          </cell>
        </row>
        <row r="283">
          <cell r="A283" t="str">
            <v>iDEN</v>
          </cell>
          <cell r="B283">
            <v>-0.12797035099193366</v>
          </cell>
          <cell r="C283">
            <v>-0.10751349107513486</v>
          </cell>
          <cell r="D283">
            <v>7.1428571428571397E-2</v>
          </cell>
          <cell r="E283">
            <v>0.4285714285714286</v>
          </cell>
          <cell r="F283">
            <v>0.25</v>
          </cell>
          <cell r="G283">
            <v>0.16279069767441867</v>
          </cell>
          <cell r="H283">
            <v>0.11111111111111116</v>
          </cell>
          <cell r="AM283" t="str">
            <v>NM</v>
          </cell>
          <cell r="AN283">
            <v>0.12359550561797739</v>
          </cell>
          <cell r="AO283">
            <v>-0.27500000000000002</v>
          </cell>
          <cell r="AP283">
            <v>-0.36551724137931041</v>
          </cell>
        </row>
        <row r="284">
          <cell r="A284" t="str">
            <v>Total MOT</v>
          </cell>
          <cell r="B284">
            <v>-1.5184381778741929E-2</v>
          </cell>
          <cell r="C284">
            <v>-0.31599229287090558</v>
          </cell>
          <cell r="D284">
            <v>-0.30726256983240219</v>
          </cell>
          <cell r="E284">
            <v>-0.37747336377473373</v>
          </cell>
          <cell r="F284">
            <v>-0.3964757709251101</v>
          </cell>
          <cell r="G284">
            <v>-0.20845070422535206</v>
          </cell>
          <cell r="H284">
            <v>-0.31720430107526887</v>
          </cell>
          <cell r="AM284" t="str">
            <v>NM</v>
          </cell>
          <cell r="AN284">
            <v>-0.37044025157232696</v>
          </cell>
          <cell r="AO284">
            <v>-0.44955044955044954</v>
          </cell>
          <cell r="AP284">
            <v>-0.32486388384754983</v>
          </cell>
        </row>
        <row r="286">
          <cell r="A286" t="str">
            <v>% Market Share</v>
          </cell>
        </row>
        <row r="287">
          <cell r="A287" t="str">
            <v>Analog</v>
          </cell>
          <cell r="B287" t="str">
            <v>NM</v>
          </cell>
          <cell r="C287" t="str">
            <v>NM</v>
          </cell>
          <cell r="D287" t="str">
            <v>NM</v>
          </cell>
          <cell r="E287" t="str">
            <v>NM</v>
          </cell>
          <cell r="F287" t="str">
            <v>NM</v>
          </cell>
          <cell r="G287" t="str">
            <v>NM</v>
          </cell>
          <cell r="H287" t="str">
            <v>NM</v>
          </cell>
          <cell r="I287" t="str">
            <v>NM</v>
          </cell>
          <cell r="J287" t="str">
            <v>NM</v>
          </cell>
          <cell r="K287" t="str">
            <v>NM</v>
          </cell>
          <cell r="L287" t="str">
            <v>NM</v>
          </cell>
          <cell r="M287" t="str">
            <v>NM</v>
          </cell>
          <cell r="AM287" t="str">
            <v>NM</v>
          </cell>
          <cell r="AN287" t="str">
            <v>NM</v>
          </cell>
          <cell r="AO287" t="str">
            <v>NM</v>
          </cell>
          <cell r="AP287" t="str">
            <v>NM</v>
          </cell>
          <cell r="AQ287" t="str">
            <v>NM</v>
          </cell>
          <cell r="AR287" t="str">
            <v>NM</v>
          </cell>
          <cell r="AS287" t="str">
            <v>NM</v>
          </cell>
          <cell r="AT287" t="str">
            <v>NM</v>
          </cell>
          <cell r="AU287" t="str">
            <v>NM</v>
          </cell>
        </row>
        <row r="288">
          <cell r="A288" t="str">
            <v>GSM (including GPRS &amp; EDGE)</v>
          </cell>
          <cell r="B288">
            <v>0.19239373613098934</v>
          </cell>
          <cell r="C288">
            <v>0.13597039193866994</v>
          </cell>
          <cell r="D288">
            <v>0.12924359878229413</v>
          </cell>
          <cell r="E288">
            <v>0.11806242766835064</v>
          </cell>
          <cell r="F288">
            <v>7.7784560494123772E-2</v>
          </cell>
          <cell r="G288">
            <v>7.6838032629420572E-2</v>
          </cell>
          <cell r="H288">
            <v>6.5313472593537134E-2</v>
          </cell>
          <cell r="I288">
            <v>4.6477462966549664E-2</v>
          </cell>
          <cell r="J288">
            <v>4.5604346815149591E-2</v>
          </cell>
          <cell r="K288">
            <v>4.0104838821381696E-2</v>
          </cell>
          <cell r="L288">
            <v>4.9207919943861894E-2</v>
          </cell>
          <cell r="M288">
            <v>3.5567418847089645E-2</v>
          </cell>
          <cell r="AM288">
            <v>0.14146210378046456</v>
          </cell>
          <cell r="AN288">
            <v>6.6862947044585397E-2</v>
          </cell>
          <cell r="AO288">
            <v>4.2377906994428796E-2</v>
          </cell>
          <cell r="AP288" t="str">
            <v>NM</v>
          </cell>
          <cell r="AQ288" t="str">
            <v>NM</v>
          </cell>
          <cell r="AR288" t="str">
            <v>NM</v>
          </cell>
          <cell r="AS288" t="str">
            <v>NM</v>
          </cell>
          <cell r="AT288" t="str">
            <v>NM</v>
          </cell>
          <cell r="AU288" t="str">
            <v>NM</v>
          </cell>
        </row>
        <row r="289">
          <cell r="A289" t="str">
            <v>WCDMA</v>
          </cell>
          <cell r="B289">
            <v>5.3827427408396536E-2</v>
          </cell>
          <cell r="C289">
            <v>5.3927378498598945E-2</v>
          </cell>
          <cell r="D289">
            <v>5.3431000940750949E-2</v>
          </cell>
          <cell r="E289">
            <v>5.2615364235152944E-2</v>
          </cell>
          <cell r="F289">
            <v>3.7942245739718938E-2</v>
          </cell>
          <cell r="G289">
            <v>3.4645669291338582E-2</v>
          </cell>
          <cell r="H289">
            <v>3.5800293685756247E-2</v>
          </cell>
          <cell r="I289">
            <v>2.145860615181585E-2</v>
          </cell>
          <cell r="J289">
            <v>1.9622615384615384E-2</v>
          </cell>
          <cell r="K289">
            <v>2.2389743589743587E-2</v>
          </cell>
          <cell r="L289">
            <v>1.8382417582417581E-2</v>
          </cell>
          <cell r="M289">
            <v>1.4613861386138613E-2</v>
          </cell>
          <cell r="AM289">
            <v>5.337663933909044E-2</v>
          </cell>
          <cell r="AN289">
            <v>3.1621212121212119E-2</v>
          </cell>
          <cell r="AO289">
            <v>1.8419910447761194E-2</v>
          </cell>
          <cell r="AP289" t="str">
            <v>NM</v>
          </cell>
          <cell r="AQ289" t="str">
            <v>NM</v>
          </cell>
          <cell r="AR289" t="str">
            <v>NM</v>
          </cell>
          <cell r="AS289" t="str">
            <v>NM</v>
          </cell>
          <cell r="AT289" t="str">
            <v>NM</v>
          </cell>
          <cell r="AU289" t="str">
            <v>NM</v>
          </cell>
        </row>
        <row r="290">
          <cell r="A290" t="str">
            <v>CDMA</v>
          </cell>
          <cell r="B290">
            <v>0.15977573902668005</v>
          </cell>
          <cell r="C290">
            <v>0.1244806250652508</v>
          </cell>
          <cell r="D290">
            <v>0.12099991202053634</v>
          </cell>
          <cell r="E290">
            <v>0.12212904421714124</v>
          </cell>
          <cell r="F290">
            <v>0.11060565138964741</v>
          </cell>
          <cell r="G290">
            <v>0.12544802867383514</v>
          </cell>
          <cell r="H290">
            <v>0.10636998254799301</v>
          </cell>
          <cell r="I290">
            <v>9.0600368104606616E-2</v>
          </cell>
          <cell r="J290">
            <v>6.5638222222222209E-2</v>
          </cell>
          <cell r="K290">
            <v>5.9200000000000003E-2</v>
          </cell>
          <cell r="L290">
            <v>5.4161403508771931E-2</v>
          </cell>
          <cell r="M290">
            <v>4.7E-2</v>
          </cell>
          <cell r="AM290">
            <v>0.13133753637245396</v>
          </cell>
          <cell r="AN290">
            <v>0.10881018518518518</v>
          </cell>
          <cell r="AO290">
            <v>5.5838341013824885E-2</v>
          </cell>
          <cell r="AP290" t="str">
            <v>NM</v>
          </cell>
          <cell r="AQ290" t="str">
            <v>NM</v>
          </cell>
          <cell r="AR290" t="str">
            <v>NM</v>
          </cell>
          <cell r="AS290" t="str">
            <v>NM</v>
          </cell>
          <cell r="AT290" t="str">
            <v>NM</v>
          </cell>
          <cell r="AU290" t="str">
            <v>NM</v>
          </cell>
        </row>
        <row r="291">
          <cell r="A291" t="str">
            <v>TDMA</v>
          </cell>
          <cell r="B291">
            <v>0</v>
          </cell>
          <cell r="C291">
            <v>0</v>
          </cell>
          <cell r="D291">
            <v>0</v>
          </cell>
          <cell r="E291">
            <v>0</v>
          </cell>
          <cell r="F291">
            <v>0</v>
          </cell>
          <cell r="G291">
            <v>0</v>
          </cell>
          <cell r="H291">
            <v>0</v>
          </cell>
          <cell r="I291" t="str">
            <v>NM</v>
          </cell>
          <cell r="J291">
            <v>0</v>
          </cell>
          <cell r="K291">
            <v>0</v>
          </cell>
          <cell r="L291">
            <v>0</v>
          </cell>
          <cell r="M291" t="str">
            <v>NM</v>
          </cell>
          <cell r="AM291">
            <v>0</v>
          </cell>
          <cell r="AN291">
            <v>0</v>
          </cell>
          <cell r="AO291">
            <v>0</v>
          </cell>
          <cell r="AP291" t="str">
            <v>NM</v>
          </cell>
          <cell r="AQ291" t="str">
            <v>NM</v>
          </cell>
          <cell r="AR291" t="str">
            <v>NM</v>
          </cell>
          <cell r="AS291" t="str">
            <v>NM</v>
          </cell>
          <cell r="AT291" t="str">
            <v>NM</v>
          </cell>
          <cell r="AU291" t="str">
            <v>NM</v>
          </cell>
        </row>
        <row r="292">
          <cell r="A292" t="str">
            <v>PDC</v>
          </cell>
          <cell r="B292">
            <v>0</v>
          </cell>
          <cell r="C292">
            <v>0</v>
          </cell>
          <cell r="D292">
            <v>0</v>
          </cell>
          <cell r="E292">
            <v>0</v>
          </cell>
          <cell r="F292">
            <v>0</v>
          </cell>
          <cell r="G292">
            <v>0</v>
          </cell>
          <cell r="H292">
            <v>0</v>
          </cell>
          <cell r="I292">
            <v>0</v>
          </cell>
          <cell r="J292">
            <v>0</v>
          </cell>
          <cell r="K292">
            <v>0</v>
          </cell>
          <cell r="L292">
            <v>0</v>
          </cell>
          <cell r="M292">
            <v>0</v>
          </cell>
          <cell r="AM292">
            <v>0</v>
          </cell>
          <cell r="AN292">
            <v>0</v>
          </cell>
          <cell r="AO292">
            <v>0</v>
          </cell>
          <cell r="AP292" t="str">
            <v>NM</v>
          </cell>
          <cell r="AQ292" t="str">
            <v>NM</v>
          </cell>
          <cell r="AR292" t="str">
            <v>NM</v>
          </cell>
          <cell r="AS292" t="str">
            <v>NM</v>
          </cell>
          <cell r="AT292" t="str">
            <v>NM</v>
          </cell>
          <cell r="AU292" t="str">
            <v>NM</v>
          </cell>
        </row>
        <row r="293">
          <cell r="A293" t="str">
            <v>iDEN</v>
          </cell>
          <cell r="B293">
            <v>1</v>
          </cell>
          <cell r="C293">
            <v>1</v>
          </cell>
          <cell r="D293">
            <v>1</v>
          </cell>
          <cell r="E293">
            <v>1</v>
          </cell>
          <cell r="F293">
            <v>1</v>
          </cell>
          <cell r="G293">
            <v>1</v>
          </cell>
          <cell r="H293">
            <v>1</v>
          </cell>
          <cell r="I293">
            <v>1</v>
          </cell>
          <cell r="J293">
            <v>1</v>
          </cell>
          <cell r="K293">
            <v>1</v>
          </cell>
          <cell r="L293">
            <v>1</v>
          </cell>
          <cell r="M293">
            <v>1</v>
          </cell>
          <cell r="AM293">
            <v>1</v>
          </cell>
          <cell r="AN293">
            <v>1</v>
          </cell>
          <cell r="AO293">
            <v>1</v>
          </cell>
          <cell r="AP293" t="str">
            <v>NM</v>
          </cell>
          <cell r="AQ293" t="str">
            <v>NM</v>
          </cell>
          <cell r="AR293" t="str">
            <v>NM</v>
          </cell>
          <cell r="AS293" t="str">
            <v>NM</v>
          </cell>
          <cell r="AT293" t="str">
            <v>NM</v>
          </cell>
          <cell r="AU293" t="str">
            <v>NM</v>
          </cell>
        </row>
        <row r="294">
          <cell r="A294" t="str">
            <v>Total MOT</v>
          </cell>
          <cell r="B294">
            <v>0.17199716962110287</v>
          </cell>
          <cell r="C294">
            <v>0.12900732551282318</v>
          </cell>
          <cell r="D294">
            <v>0.12481328123157302</v>
          </cell>
          <cell r="E294">
            <v>0.11773692765213208</v>
          </cell>
          <cell r="F294">
            <v>8.6767517327984031E-2</v>
          </cell>
          <cell r="G294">
            <v>8.6643610003844157E-2</v>
          </cell>
          <cell r="H294">
            <v>7.608228867072557E-2</v>
          </cell>
          <cell r="I294">
            <v>5.7976148100401186E-2</v>
          </cell>
          <cell r="J294">
            <v>5.0272619628070059E-2</v>
          </cell>
          <cell r="K294">
            <v>5.0400238071317445E-2</v>
          </cell>
          <cell r="L294">
            <v>4.2516706051359099E-2</v>
          </cell>
          <cell r="M294">
            <v>3.3206072303016483E-2</v>
          </cell>
          <cell r="AM294">
            <v>0.13422639222303384</v>
          </cell>
          <cell r="AN294">
            <v>7.6697742826562054E-2</v>
          </cell>
          <cell r="AO294">
            <v>4.3477950551835592E-2</v>
          </cell>
          <cell r="AP294" t="str">
            <v>NM</v>
          </cell>
          <cell r="AQ294" t="str">
            <v>NM</v>
          </cell>
          <cell r="AR294" t="str">
            <v>NM</v>
          </cell>
          <cell r="AS294" t="str">
            <v>NM</v>
          </cell>
          <cell r="AT294" t="str">
            <v>NM</v>
          </cell>
          <cell r="AU294" t="str">
            <v>NM</v>
          </cell>
        </row>
        <row r="296">
          <cell r="A296" t="str">
            <v>% Contribution of Motorola Shipments</v>
          </cell>
        </row>
        <row r="297">
          <cell r="A297" t="str">
            <v>Analog</v>
          </cell>
          <cell r="B297">
            <v>0</v>
          </cell>
          <cell r="C297">
            <v>0</v>
          </cell>
          <cell r="D297">
            <v>0</v>
          </cell>
          <cell r="E297">
            <v>0</v>
          </cell>
          <cell r="F297">
            <v>0</v>
          </cell>
          <cell r="G297">
            <v>0</v>
          </cell>
          <cell r="H297">
            <v>0</v>
          </cell>
          <cell r="I297">
            <v>0</v>
          </cell>
          <cell r="J297">
            <v>0</v>
          </cell>
          <cell r="K297">
            <v>0</v>
          </cell>
          <cell r="L297">
            <v>0</v>
          </cell>
          <cell r="M297">
            <v>0</v>
          </cell>
          <cell r="AM297">
            <v>0</v>
          </cell>
          <cell r="AN297">
            <v>0</v>
          </cell>
          <cell r="AO297">
            <v>0</v>
          </cell>
          <cell r="AP297">
            <v>0</v>
          </cell>
          <cell r="AQ297">
            <v>0</v>
          </cell>
          <cell r="AR297">
            <v>0</v>
          </cell>
          <cell r="AS297">
            <v>0</v>
          </cell>
          <cell r="AT297">
            <v>0</v>
          </cell>
          <cell r="AU297">
            <v>0</v>
          </cell>
        </row>
        <row r="298">
          <cell r="A298" t="str">
            <v>GSM (including GPRS &amp; EDGE)</v>
          </cell>
          <cell r="B298">
            <v>0.69607929515418498</v>
          </cell>
          <cell r="C298">
            <v>0.64687323943661967</v>
          </cell>
          <cell r="D298">
            <v>0.64967741935483869</v>
          </cell>
          <cell r="E298">
            <v>0.63575061124694388</v>
          </cell>
          <cell r="F298">
            <v>0.52554744525547448</v>
          </cell>
          <cell r="G298">
            <v>0.49466192170818513</v>
          </cell>
          <cell r="H298">
            <v>0.46720472440944888</v>
          </cell>
          <cell r="I298">
            <v>0.42093749999999985</v>
          </cell>
          <cell r="J298">
            <v>0.44019115646258505</v>
          </cell>
          <cell r="K298">
            <v>0.3241621621621622</v>
          </cell>
          <cell r="L298">
            <v>0.42941176470588238</v>
          </cell>
          <cell r="M298">
            <v>0.43366666666666664</v>
          </cell>
          <cell r="AM298">
            <v>0.65871823899371063</v>
          </cell>
          <cell r="AN298">
            <v>0.48200799200799194</v>
          </cell>
          <cell r="AO298">
            <v>0.40494392014519054</v>
          </cell>
          <cell r="AP298">
            <v>0</v>
          </cell>
          <cell r="AQ298">
            <v>0</v>
          </cell>
          <cell r="AR298">
            <v>0</v>
          </cell>
          <cell r="AS298">
            <v>0</v>
          </cell>
          <cell r="AT298">
            <v>0</v>
          </cell>
          <cell r="AU298">
            <v>0</v>
          </cell>
        </row>
        <row r="299">
          <cell r="A299" t="str">
            <v>WCDMA</v>
          </cell>
          <cell r="B299">
            <v>4.3568281938325987E-2</v>
          </cell>
          <cell r="C299">
            <v>6.2E-2</v>
          </cell>
          <cell r="D299">
            <v>6.2903225806451607E-2</v>
          </cell>
          <cell r="E299">
            <v>7.0000000000000007E-2</v>
          </cell>
          <cell r="F299">
            <v>7.2992700729927015E-2</v>
          </cell>
          <cell r="G299">
            <v>7.8291814946619215E-2</v>
          </cell>
          <cell r="H299">
            <v>9.598425196850395E-2</v>
          </cell>
          <cell r="I299">
            <v>8.9062500000000003E-2</v>
          </cell>
          <cell r="J299">
            <v>8.6766666666666659E-2</v>
          </cell>
          <cell r="K299">
            <v>0.11799999999999999</v>
          </cell>
          <cell r="L299">
            <v>0.123</v>
          </cell>
          <cell r="M299">
            <v>0.123</v>
          </cell>
          <cell r="AM299">
            <v>5.9006289308176099E-2</v>
          </cell>
          <cell r="AN299">
            <v>8.3396603396603375E-2</v>
          </cell>
          <cell r="AO299">
            <v>0.11199038112522684</v>
          </cell>
          <cell r="AP299">
            <v>0</v>
          </cell>
          <cell r="AQ299">
            <v>0</v>
          </cell>
          <cell r="AR299">
            <v>0</v>
          </cell>
          <cell r="AS299">
            <v>0</v>
          </cell>
          <cell r="AT299">
            <v>0</v>
          </cell>
          <cell r="AU299">
            <v>0</v>
          </cell>
        </row>
        <row r="300">
          <cell r="A300" t="str">
            <v>CDMA</v>
          </cell>
          <cell r="B300">
            <v>0.17224669603524231</v>
          </cell>
          <cell r="C300">
            <v>0.17</v>
          </cell>
          <cell r="D300">
            <v>0.16645161290322577</v>
          </cell>
          <cell r="E300">
            <v>0.17199999999999999</v>
          </cell>
          <cell r="F300">
            <v>0.21897810218978103</v>
          </cell>
          <cell r="G300">
            <v>0.24911032028469748</v>
          </cell>
          <cell r="H300">
            <v>0.23996062992125985</v>
          </cell>
          <cell r="I300">
            <v>0.22958333333333336</v>
          </cell>
          <cell r="J300">
            <v>0.20093333333333332</v>
          </cell>
          <cell r="K300">
            <v>0.22</v>
          </cell>
          <cell r="L300">
            <v>0.22700000000000001</v>
          </cell>
          <cell r="M300">
            <v>0.23499999999999999</v>
          </cell>
          <cell r="AM300">
            <v>0.17032578616352201</v>
          </cell>
          <cell r="AN300">
            <v>0.23479520479520477</v>
          </cell>
          <cell r="AO300">
            <v>0.21990780399274049</v>
          </cell>
          <cell r="AP300">
            <v>0</v>
          </cell>
          <cell r="AQ300">
            <v>0</v>
          </cell>
          <cell r="AR300">
            <v>0</v>
          </cell>
          <cell r="AS300">
            <v>0</v>
          </cell>
          <cell r="AT300">
            <v>0</v>
          </cell>
          <cell r="AU300">
            <v>0</v>
          </cell>
        </row>
        <row r="301">
          <cell r="A301" t="str">
            <v>TDMA</v>
          </cell>
          <cell r="B301">
            <v>0</v>
          </cell>
          <cell r="C301">
            <v>0</v>
          </cell>
          <cell r="D301">
            <v>0</v>
          </cell>
          <cell r="E301">
            <v>0</v>
          </cell>
          <cell r="F301">
            <v>0</v>
          </cell>
          <cell r="G301">
            <v>0</v>
          </cell>
          <cell r="H301">
            <v>0</v>
          </cell>
          <cell r="I301">
            <v>0</v>
          </cell>
          <cell r="J301">
            <v>0</v>
          </cell>
          <cell r="K301">
            <v>0</v>
          </cell>
          <cell r="L301">
            <v>0</v>
          </cell>
          <cell r="M301">
            <v>0</v>
          </cell>
          <cell r="AM301">
            <v>0</v>
          </cell>
          <cell r="AN301">
            <v>0</v>
          </cell>
          <cell r="AO301">
            <v>0</v>
          </cell>
          <cell r="AP301">
            <v>0</v>
          </cell>
          <cell r="AQ301">
            <v>0</v>
          </cell>
          <cell r="AR301">
            <v>0</v>
          </cell>
          <cell r="AS301">
            <v>0</v>
          </cell>
          <cell r="AT301">
            <v>0</v>
          </cell>
          <cell r="AU301">
            <v>0</v>
          </cell>
        </row>
        <row r="302">
          <cell r="A302" t="str">
            <v>PDC</v>
          </cell>
          <cell r="B302">
            <v>0</v>
          </cell>
          <cell r="C302">
            <v>0</v>
          </cell>
          <cell r="D302">
            <v>0</v>
          </cell>
          <cell r="E302">
            <v>0</v>
          </cell>
          <cell r="F302">
            <v>0</v>
          </cell>
          <cell r="G302">
            <v>0</v>
          </cell>
          <cell r="H302">
            <v>0</v>
          </cell>
          <cell r="I302">
            <v>0</v>
          </cell>
          <cell r="J302">
            <v>0</v>
          </cell>
          <cell r="K302">
            <v>0</v>
          </cell>
          <cell r="L302">
            <v>0</v>
          </cell>
          <cell r="M302">
            <v>0</v>
          </cell>
          <cell r="AM302">
            <v>0</v>
          </cell>
          <cell r="AN302">
            <v>0</v>
          </cell>
          <cell r="AO302">
            <v>0</v>
          </cell>
          <cell r="AP302">
            <v>0</v>
          </cell>
          <cell r="AQ302">
            <v>0</v>
          </cell>
          <cell r="AR302">
            <v>0</v>
          </cell>
          <cell r="AS302">
            <v>0</v>
          </cell>
          <cell r="AT302">
            <v>0</v>
          </cell>
          <cell r="AU302">
            <v>0</v>
          </cell>
        </row>
        <row r="303">
          <cell r="A303" t="str">
            <v>iDEN</v>
          </cell>
          <cell r="B303">
            <v>8.8105726872246701E-2</v>
          </cell>
          <cell r="C303">
            <v>0.12112676056338027</v>
          </cell>
          <cell r="D303">
            <v>0.12096774193548386</v>
          </cell>
          <cell r="E303">
            <v>0.12224938875305624</v>
          </cell>
          <cell r="F303">
            <v>0.18248175182481752</v>
          </cell>
          <cell r="G303">
            <v>0.1779359430604982</v>
          </cell>
          <cell r="H303">
            <v>0.19685039370078741</v>
          </cell>
          <cell r="I303">
            <v>0.26041666666666669</v>
          </cell>
          <cell r="J303">
            <v>0.27210884353741499</v>
          </cell>
          <cell r="K303">
            <v>0.33783783783783783</v>
          </cell>
          <cell r="L303">
            <v>0.22058823529411764</v>
          </cell>
          <cell r="M303">
            <v>0.20833333333333334</v>
          </cell>
          <cell r="AM303">
            <v>0.1119496855345912</v>
          </cell>
          <cell r="AN303">
            <v>0.19980019980019978</v>
          </cell>
          <cell r="AO303">
            <v>0.26315789473684209</v>
          </cell>
          <cell r="AP303">
            <v>0.24731182795698922</v>
          </cell>
          <cell r="AQ303">
            <v>0</v>
          </cell>
          <cell r="AR303">
            <v>0</v>
          </cell>
          <cell r="AS303">
            <v>0</v>
          </cell>
          <cell r="AT303">
            <v>0</v>
          </cell>
          <cell r="AU303">
            <v>0</v>
          </cell>
        </row>
        <row r="304">
          <cell r="A304" t="str">
            <v>Total MOT</v>
          </cell>
          <cell r="B304">
            <v>1</v>
          </cell>
          <cell r="C304">
            <v>1</v>
          </cell>
          <cell r="D304">
            <v>0.99999999999999989</v>
          </cell>
          <cell r="E304">
            <v>1</v>
          </cell>
          <cell r="F304">
            <v>1</v>
          </cell>
          <cell r="G304">
            <v>1</v>
          </cell>
          <cell r="H304">
            <v>1.0000000000000002</v>
          </cell>
          <cell r="I304">
            <v>1</v>
          </cell>
          <cell r="J304">
            <v>1</v>
          </cell>
          <cell r="K304">
            <v>1</v>
          </cell>
          <cell r="L304">
            <v>1</v>
          </cell>
          <cell r="M304">
            <v>1</v>
          </cell>
          <cell r="AM304">
            <v>1</v>
          </cell>
          <cell r="AN304">
            <v>1</v>
          </cell>
          <cell r="AO304">
            <v>1</v>
          </cell>
          <cell r="AP304">
            <v>1</v>
          </cell>
          <cell r="AQ304">
            <v>0</v>
          </cell>
          <cell r="AR304">
            <v>0</v>
          </cell>
          <cell r="AS304">
            <v>0</v>
          </cell>
          <cell r="AT304">
            <v>0</v>
          </cell>
          <cell r="AU304">
            <v>0</v>
          </cell>
        </row>
        <row r="306">
          <cell r="A306" t="str">
            <v>% Smartphone Revenue by Geography</v>
          </cell>
        </row>
        <row r="307">
          <cell r="A307" t="str">
            <v>North America</v>
          </cell>
          <cell r="N307">
            <v>0.33</v>
          </cell>
        </row>
        <row r="309">
          <cell r="A309" t="str">
            <v>% Smartphone Units by Geography</v>
          </cell>
        </row>
        <row r="310">
          <cell r="A310" t="str">
            <v>North America</v>
          </cell>
          <cell r="N310">
            <v>0.75</v>
          </cell>
          <cell r="P310">
            <v>0.75</v>
          </cell>
          <cell r="Q310">
            <v>0.7</v>
          </cell>
          <cell r="R310">
            <v>0.5</v>
          </cell>
          <cell r="S310">
            <v>0.4</v>
          </cell>
        </row>
        <row r="311">
          <cell r="A311" t="str">
            <v>International</v>
          </cell>
          <cell r="N311">
            <v>0.25</v>
          </cell>
          <cell r="P311">
            <v>0.25</v>
          </cell>
          <cell r="Q311">
            <v>0.3</v>
          </cell>
          <cell r="R311">
            <v>0.5</v>
          </cell>
          <cell r="S311">
            <v>0.6</v>
          </cell>
        </row>
        <row r="312">
          <cell r="A312" t="str">
            <v>Total</v>
          </cell>
          <cell r="Q312">
            <v>1</v>
          </cell>
          <cell r="R312">
            <v>1</v>
          </cell>
          <cell r="S312">
            <v>1</v>
          </cell>
        </row>
        <row r="314">
          <cell r="A314" t="str">
            <v>Smartphone Units</v>
          </cell>
        </row>
        <row r="315">
          <cell r="A315" t="str">
            <v>North America</v>
          </cell>
          <cell r="N315">
            <v>1.7249999999999999</v>
          </cell>
          <cell r="O315">
            <v>0</v>
          </cell>
          <cell r="P315">
            <v>2.8499999999999996</v>
          </cell>
          <cell r="Q315">
            <v>3.43</v>
          </cell>
          <cell r="R315">
            <v>2.0499999999999998</v>
          </cell>
          <cell r="S315">
            <v>1.7600000000000002</v>
          </cell>
        </row>
        <row r="316">
          <cell r="A316" t="str">
            <v>International</v>
          </cell>
          <cell r="N316">
            <v>0.57499999999999996</v>
          </cell>
          <cell r="O316">
            <v>2.7</v>
          </cell>
          <cell r="P316">
            <v>0.95000000000000018</v>
          </cell>
          <cell r="Q316">
            <v>1.4700000000000002</v>
          </cell>
          <cell r="R316">
            <v>2.0499999999999998</v>
          </cell>
          <cell r="S316">
            <v>2.64</v>
          </cell>
        </row>
        <row r="317">
          <cell r="A317" t="str">
            <v xml:space="preserve">   China</v>
          </cell>
          <cell r="R317">
            <v>1</v>
          </cell>
          <cell r="S317">
            <v>1.07</v>
          </cell>
          <cell r="AP317">
            <v>2</v>
          </cell>
        </row>
        <row r="318">
          <cell r="A318" t="str">
            <v xml:space="preserve">   Other International</v>
          </cell>
          <cell r="R318">
            <v>1.0499999999999998</v>
          </cell>
          <cell r="S318">
            <v>1.57</v>
          </cell>
        </row>
        <row r="320">
          <cell r="A320" t="str">
            <v>Unit Chg q/q</v>
          </cell>
        </row>
        <row r="321">
          <cell r="A321" t="str">
            <v>North America</v>
          </cell>
          <cell r="Q321">
            <v>0.20350877192982475</v>
          </cell>
          <cell r="R321">
            <v>-0.40233236151603502</v>
          </cell>
          <cell r="S321">
            <v>-0.14146341463414613</v>
          </cell>
        </row>
        <row r="322">
          <cell r="A322" t="str">
            <v>International</v>
          </cell>
          <cell r="Q322">
            <v>0.5473684210526315</v>
          </cell>
          <cell r="R322">
            <v>0.39455782312925147</v>
          </cell>
        </row>
        <row r="324">
          <cell r="A324" t="str">
            <v>Global Handset Market - MS Estimate (M)</v>
          </cell>
          <cell r="B324">
            <v>263.95783198068239</v>
          </cell>
          <cell r="C324">
            <v>275.17817192847195</v>
          </cell>
          <cell r="D324">
            <v>298.04520506900843</v>
          </cell>
          <cell r="E324">
            <v>347.38463807076715</v>
          </cell>
          <cell r="F324">
            <v>315.7863777112247</v>
          </cell>
          <cell r="G324">
            <v>324.31705002542338</v>
          </cell>
          <cell r="H324">
            <v>333.8490527003986</v>
          </cell>
          <cell r="I324">
            <v>331.17067326980867</v>
          </cell>
          <cell r="J324">
            <v>292.40568939423548</v>
          </cell>
          <cell r="K324">
            <v>293.64940655751815</v>
          </cell>
          <cell r="L324">
            <v>319.87426268562632</v>
          </cell>
          <cell r="M324">
            <v>361.37968653732963</v>
          </cell>
          <cell r="N324">
            <v>324.55473950252792</v>
          </cell>
          <cell r="O324">
            <v>333.71594026048592</v>
          </cell>
          <cell r="P324">
            <v>364</v>
          </cell>
          <cell r="Q324">
            <v>397.00704972227254</v>
          </cell>
          <cell r="R324">
            <v>349.0903512638294</v>
          </cell>
          <cell r="S324">
            <v>357.73579085852816</v>
          </cell>
          <cell r="T324">
            <v>380.39103895862468</v>
          </cell>
          <cell r="U324">
            <v>428.89558172334915</v>
          </cell>
          <cell r="V324">
            <v>379.11552345672357</v>
          </cell>
          <cell r="W324">
            <v>389.80798499637706</v>
          </cell>
          <cell r="X324">
            <v>402.81415587017295</v>
          </cell>
          <cell r="Y324">
            <v>451.68937129446067</v>
          </cell>
          <cell r="AM324">
            <v>1184.56584704893</v>
          </cell>
          <cell r="AN324">
            <v>1305.1231537068554</v>
          </cell>
          <cell r="AO324">
            <v>1267.3090451747096</v>
          </cell>
          <cell r="AP324">
            <v>1419.2777294852863</v>
          </cell>
          <cell r="AQ324">
            <v>1516.1127628043314</v>
          </cell>
          <cell r="AR324">
            <v>1635.8764116352386</v>
          </cell>
          <cell r="AS324">
            <v>1739.2188544931682</v>
          </cell>
        </row>
        <row r="325">
          <cell r="A325" t="str">
            <v xml:space="preserve">    Q/Q growth</v>
          </cell>
          <cell r="B325">
            <v>-9.8641325459316032E-2</v>
          </cell>
          <cell r="C325">
            <v>4.2508077383400789E-2</v>
          </cell>
          <cell r="D325">
            <v>8.3099008109118522E-2</v>
          </cell>
          <cell r="E325">
            <v>0.16554345502835655</v>
          </cell>
          <cell r="F325">
            <v>-9.0960442393268504E-2</v>
          </cell>
          <cell r="G325">
            <v>2.7014060505167414E-2</v>
          </cell>
          <cell r="H325">
            <v>2.9391000794525057E-2</v>
          </cell>
          <cell r="I325">
            <v>-8.0227258664518075E-3</v>
          </cell>
          <cell r="J325">
            <v>-0.11705439824374453</v>
          </cell>
          <cell r="K325">
            <v>4.2533959098376428E-3</v>
          </cell>
          <cell r="L325">
            <v>8.9306688665047318E-2</v>
          </cell>
          <cell r="M325">
            <v>0.12975543422352498</v>
          </cell>
          <cell r="N325">
            <v>-0.10190098781603152</v>
          </cell>
          <cell r="O325">
            <v>2.8226981901420256E-2</v>
          </cell>
          <cell r="P325">
            <v>9.0748016759030214E-2</v>
          </cell>
          <cell r="Q325">
            <v>9.06787080282212E-2</v>
          </cell>
          <cell r="R325">
            <v>-0.12069483021010186</v>
          </cell>
          <cell r="S325">
            <v>2.4765621746345223E-2</v>
          </cell>
          <cell r="T325">
            <v>6.3329554042457659E-2</v>
          </cell>
          <cell r="U325">
            <v>0.12751231705539823</v>
          </cell>
        </row>
        <row r="326">
          <cell r="A326" t="str">
            <v xml:space="preserve">    Y/Y growth</v>
          </cell>
          <cell r="B326">
            <v>0.23439067740744002</v>
          </cell>
          <cell r="C326">
            <v>0.16587224532933242</v>
          </cell>
          <cell r="D326">
            <v>0.17613664776941107</v>
          </cell>
          <cell r="E326">
            <v>0.18624310018646195</v>
          </cell>
          <cell r="F326">
            <v>0.19635161170112725</v>
          </cell>
          <cell r="G326">
            <v>0.17857113357713672</v>
          </cell>
          <cell r="H326">
            <v>0.12012891676314763</v>
          </cell>
          <cell r="I326">
            <v>-4.6674386325786466E-2</v>
          </cell>
          <cell r="J326">
            <v>-7.403957221476487E-2</v>
          </cell>
          <cell r="K326">
            <v>-9.456068826939934E-2</v>
          </cell>
          <cell r="L326">
            <v>-4.1859606614829792E-2</v>
          </cell>
          <cell r="M326">
            <v>9.1218865998165644E-2</v>
          </cell>
          <cell r="N326">
            <v>0.1099467324828538</v>
          </cell>
          <cell r="O326">
            <v>0.13644343495419187</v>
          </cell>
          <cell r="P326">
            <v>0.13794713255108193</v>
          </cell>
          <cell r="Q326">
            <v>9.8587066490420039E-2</v>
          </cell>
          <cell r="R326">
            <v>7.559776140970631E-2</v>
          </cell>
          <cell r="S326">
            <v>7.1976935172150425E-2</v>
          </cell>
          <cell r="T326">
            <v>4.503032680940855E-2</v>
          </cell>
          <cell r="U326">
            <v>8.0322331866359287E-2</v>
          </cell>
          <cell r="AN326">
            <v>0.10177341087307723</v>
          </cell>
          <cell r="AO326">
            <v>-2.8973594120022206E-2</v>
          </cell>
          <cell r="AP326">
            <v>0.1199144635550411</v>
          </cell>
          <cell r="AQ326">
            <v>6.8228389206221873E-2</v>
          </cell>
          <cell r="AR326">
            <v>7.8993892650426778E-2</v>
          </cell>
          <cell r="AS326">
            <v>6.317252460082079E-2</v>
          </cell>
        </row>
        <row r="327">
          <cell r="A327" t="str">
            <v xml:space="preserve">    % contribution to full year</v>
          </cell>
          <cell r="B327">
            <v>0.22283086469044491</v>
          </cell>
          <cell r="C327">
            <v>0.23230297633011648</v>
          </cell>
          <cell r="D327">
            <v>0.25160712324394519</v>
          </cell>
          <cell r="E327">
            <v>0.29325903573549339</v>
          </cell>
          <cell r="F327">
            <v>0.24195906479347748</v>
          </cell>
          <cell r="G327">
            <v>0.24849536160958222</v>
          </cell>
          <cell r="H327">
            <v>0.25579888898008524</v>
          </cell>
          <cell r="I327">
            <v>0.25374668461685507</v>
          </cell>
          <cell r="J327">
            <v>0.23072958447473624</v>
          </cell>
          <cell r="K327">
            <v>0.23171096874561961</v>
          </cell>
          <cell r="L327">
            <v>0.25240430809166114</v>
          </cell>
          <cell r="M327">
            <v>0.28515513868798303</v>
          </cell>
          <cell r="N327">
            <v>0.2286759897375622</v>
          </cell>
          <cell r="O327">
            <v>0.23513082276117372</v>
          </cell>
          <cell r="P327">
            <v>0.25646847860566929</v>
          </cell>
          <cell r="Q327">
            <v>0.27972470889559486</v>
          </cell>
          <cell r="R327">
            <v>0.24596338264987089</v>
          </cell>
          <cell r="S327">
            <v>0.25205481874802915</v>
          </cell>
          <cell r="T327">
            <v>0.26801733801359434</v>
          </cell>
          <cell r="U327">
            <v>0.3021928497947276</v>
          </cell>
        </row>
        <row r="328">
          <cell r="A328" t="str">
            <v>Global Handset Market (MOT estimates) (M)</v>
          </cell>
          <cell r="B328">
            <v>260</v>
          </cell>
          <cell r="C328">
            <v>263</v>
          </cell>
          <cell r="D328">
            <v>285</v>
          </cell>
          <cell r="E328">
            <v>330</v>
          </cell>
          <cell r="F328">
            <v>292</v>
          </cell>
          <cell r="G328">
            <v>308</v>
          </cell>
          <cell r="H328">
            <v>302</v>
          </cell>
          <cell r="I328">
            <v>295.38461538461536</v>
          </cell>
          <cell r="J328">
            <v>245</v>
          </cell>
          <cell r="K328">
            <v>269.09090909090912</v>
          </cell>
          <cell r="L328">
            <v>289.36170212765956</v>
          </cell>
          <cell r="M328">
            <v>324.32432432432432</v>
          </cell>
          <cell r="AM328">
            <v>1138</v>
          </cell>
          <cell r="AN328">
            <v>1197.3846153846152</v>
          </cell>
        </row>
        <row r="329">
          <cell r="A329" t="str">
            <v xml:space="preserve">    Q/Q growth</v>
          </cell>
          <cell r="B329">
            <v>-9.0909090909090939E-2</v>
          </cell>
          <cell r="C329">
            <v>1.1538461538461497E-2</v>
          </cell>
          <cell r="D329">
            <v>8.365019011406849E-2</v>
          </cell>
          <cell r="E329">
            <v>0.15789473684210531</v>
          </cell>
          <cell r="F329">
            <v>-0.11515151515151512</v>
          </cell>
          <cell r="G329">
            <v>5.4794520547945202E-2</v>
          </cell>
          <cell r="H329">
            <v>-1.9480519480519431E-2</v>
          </cell>
          <cell r="I329">
            <v>-2.1905247070810097E-2</v>
          </cell>
          <cell r="J329">
            <v>-0.17057291666666663</v>
          </cell>
          <cell r="K329">
            <v>9.8330241187384093E-2</v>
          </cell>
          <cell r="L329">
            <v>7.5330649798734717E-2</v>
          </cell>
          <cell r="M329">
            <v>0.12082670906200321</v>
          </cell>
        </row>
        <row r="330">
          <cell r="A330" t="str">
            <v xml:space="preserve">    Y/Y growth</v>
          </cell>
          <cell r="B330">
            <v>0.1711711711711712</v>
          </cell>
          <cell r="C330">
            <v>0.11914893617021272</v>
          </cell>
          <cell r="D330">
            <v>0.1875</v>
          </cell>
          <cell r="E330">
            <v>0.15384615384615374</v>
          </cell>
          <cell r="F330">
            <v>0.12307692307692308</v>
          </cell>
          <cell r="G330">
            <v>0.17110266159695819</v>
          </cell>
          <cell r="H330">
            <v>5.9649122807017507E-2</v>
          </cell>
          <cell r="I330">
            <v>-0.10489510489510501</v>
          </cell>
          <cell r="J330">
            <v>-0.16095890410958902</v>
          </cell>
          <cell r="K330">
            <v>-0.12632821723730803</v>
          </cell>
          <cell r="L330">
            <v>-4.1848668451458404E-2</v>
          </cell>
          <cell r="M330">
            <v>9.7972972972973027E-2</v>
          </cell>
          <cell r="AN330">
            <v>5.2183317561173226E-2</v>
          </cell>
        </row>
        <row r="331">
          <cell r="A331" t="str">
            <v xml:space="preserve">    % contribution to full year</v>
          </cell>
          <cell r="B331">
            <v>0.22847100175746923</v>
          </cell>
          <cell r="C331">
            <v>0.23110720562390158</v>
          </cell>
          <cell r="D331">
            <v>0.25043936731107208</v>
          </cell>
          <cell r="E331">
            <v>0.28998242530755713</v>
          </cell>
          <cell r="F331">
            <v>0.24386483361171787</v>
          </cell>
          <cell r="G331">
            <v>0.25722729024797641</v>
          </cell>
          <cell r="H331">
            <v>0.25221636900937944</v>
          </cell>
          <cell r="I331">
            <v>0.24669150713092639</v>
          </cell>
        </row>
        <row r="332">
          <cell r="A332" t="str">
            <v>MMI Handsets</v>
          </cell>
          <cell r="B332">
            <v>45.4</v>
          </cell>
          <cell r="C332">
            <v>35.5</v>
          </cell>
          <cell r="D332">
            <v>37.200000000000003</v>
          </cell>
          <cell r="E332">
            <v>40.9</v>
          </cell>
          <cell r="F332">
            <v>27.4</v>
          </cell>
          <cell r="G332">
            <v>28.1</v>
          </cell>
          <cell r="H332">
            <v>25.4</v>
          </cell>
          <cell r="I332">
            <v>19.2</v>
          </cell>
          <cell r="J332">
            <v>14.7</v>
          </cell>
          <cell r="K332">
            <v>14.8</v>
          </cell>
          <cell r="L332">
            <v>13.6</v>
          </cell>
          <cell r="M332">
            <v>12</v>
          </cell>
          <cell r="N332">
            <v>8.5</v>
          </cell>
          <cell r="O332">
            <v>8.3000000000000007</v>
          </cell>
          <cell r="P332">
            <v>9.1</v>
          </cell>
          <cell r="Q332">
            <v>11.3</v>
          </cell>
          <cell r="R332">
            <v>9.3000000000000007</v>
          </cell>
          <cell r="S332">
            <v>11</v>
          </cell>
          <cell r="T332">
            <v>11.6</v>
          </cell>
          <cell r="U332">
            <v>10.5</v>
          </cell>
        </row>
        <row r="333">
          <cell r="A333" t="str">
            <v xml:space="preserve">    Q/Q growth</v>
          </cell>
          <cell r="F333">
            <v>-0.33007334963325186</v>
          </cell>
          <cell r="G333">
            <v>2.5547445255474477E-2</v>
          </cell>
          <cell r="H333">
            <v>-9.6085409252669174E-2</v>
          </cell>
          <cell r="I333">
            <v>-0.24409448818897639</v>
          </cell>
          <cell r="J333">
            <v>-0.234375</v>
          </cell>
          <cell r="K333">
            <v>6.8027210884353817E-3</v>
          </cell>
          <cell r="L333">
            <v>-8.1081081081081141E-2</v>
          </cell>
          <cell r="M333">
            <v>-0.11764705882352944</v>
          </cell>
          <cell r="N333">
            <v>-0.29166666666666663</v>
          </cell>
          <cell r="O333">
            <v>-2.3529411764705799E-2</v>
          </cell>
          <cell r="P333">
            <v>9.6385542168674565E-2</v>
          </cell>
          <cell r="Q333">
            <v>0.24175824175824179</v>
          </cell>
          <cell r="R333">
            <v>-0.17699115044247782</v>
          </cell>
          <cell r="S333">
            <v>0.18279569892473102</v>
          </cell>
          <cell r="T333">
            <v>5.4545454545454453E-2</v>
          </cell>
          <cell r="U333">
            <v>-9.4827586206896575E-2</v>
          </cell>
        </row>
        <row r="334">
          <cell r="A334" t="str">
            <v xml:space="preserve">    Y/Y growth</v>
          </cell>
          <cell r="F334">
            <v>-0.3964757709251101</v>
          </cell>
          <cell r="G334">
            <v>-0.20845070422535206</v>
          </cell>
          <cell r="H334">
            <v>-0.31720430107526887</v>
          </cell>
          <cell r="I334">
            <v>-0.53056234718826412</v>
          </cell>
          <cell r="J334">
            <v>-0.46350364963503654</v>
          </cell>
          <cell r="K334">
            <v>-0.4733096085409253</v>
          </cell>
          <cell r="L334">
            <v>-0.46456692913385822</v>
          </cell>
          <cell r="M334">
            <v>-0.375</v>
          </cell>
          <cell r="N334">
            <v>-0.42176870748299322</v>
          </cell>
          <cell r="O334">
            <v>-0.43918918918918914</v>
          </cell>
          <cell r="P334">
            <v>-0.33088235294117652</v>
          </cell>
          <cell r="Q334">
            <v>-5.8333333333333237E-2</v>
          </cell>
          <cell r="R334">
            <v>9.4117647058823639E-2</v>
          </cell>
          <cell r="S334">
            <v>0.32530120481927693</v>
          </cell>
          <cell r="T334">
            <v>0.27472527472527464</v>
          </cell>
          <cell r="U334">
            <v>-7.079646017699126E-2</v>
          </cell>
        </row>
        <row r="335">
          <cell r="A335" t="str">
            <v xml:space="preserve">    % market share </v>
          </cell>
          <cell r="F335">
            <v>8.6767517327984031E-2</v>
          </cell>
          <cell r="G335">
            <v>8.6643610003844157E-2</v>
          </cell>
          <cell r="H335">
            <v>7.608228867072557E-2</v>
          </cell>
          <cell r="I335">
            <v>5.7976148100401186E-2</v>
          </cell>
          <cell r="J335">
            <v>5.0272619628070059E-2</v>
          </cell>
          <cell r="K335">
            <v>5.0400238071317445E-2</v>
          </cell>
          <cell r="L335">
            <v>4.2516706051359099E-2</v>
          </cell>
          <cell r="M335">
            <v>3.3206072303016483E-2</v>
          </cell>
          <cell r="N335">
            <v>2.6189726925660239E-2</v>
          </cell>
          <cell r="O335">
            <v>2.487145203049437E-2</v>
          </cell>
          <cell r="P335">
            <v>2.4999999999999998E-2</v>
          </cell>
          <cell r="Q335">
            <v>2.8462970639702618E-2</v>
          </cell>
          <cell r="R335">
            <v>2.664066757024576E-2</v>
          </cell>
          <cell r="S335">
            <v>3.0748950150056725E-2</v>
          </cell>
          <cell r="T335">
            <v>3.0494934979952926E-2</v>
          </cell>
          <cell r="U335">
            <v>2.4481483250095179E-2</v>
          </cell>
        </row>
        <row r="336">
          <cell r="A336" t="str">
            <v>Global Smartphone Market (M)</v>
          </cell>
          <cell r="J336">
            <v>38.866268788716283</v>
          </cell>
          <cell r="K336">
            <v>43.443125748828926</v>
          </cell>
          <cell r="L336">
            <v>46.209687940055424</v>
          </cell>
          <cell r="M336">
            <v>54.678138936951413</v>
          </cell>
          <cell r="N336">
            <v>55.412658999999991</v>
          </cell>
          <cell r="O336">
            <v>64.413454999999999</v>
          </cell>
          <cell r="P336">
            <v>82.821638000000007</v>
          </cell>
          <cell r="Q336">
            <v>102.04920800000001</v>
          </cell>
          <cell r="R336">
            <v>101.685349</v>
          </cell>
          <cell r="S336">
            <v>107.40429400000001</v>
          </cell>
          <cell r="T336">
            <v>118.07939975897962</v>
          </cell>
          <cell r="U336">
            <v>152.06939825925645</v>
          </cell>
          <cell r="V336">
            <v>121.52569874998449</v>
          </cell>
          <cell r="W336">
            <v>140.60023281843053</v>
          </cell>
          <cell r="X336">
            <v>149.84355663180241</v>
          </cell>
          <cell r="Y336">
            <v>181.67817588024059</v>
          </cell>
          <cell r="AM336">
            <v>122.31563999999999</v>
          </cell>
          <cell r="AN336">
            <v>152.00880474624643</v>
          </cell>
          <cell r="AO336">
            <v>180.1053590463786</v>
          </cell>
          <cell r="AP336">
            <v>304.69695999999999</v>
          </cell>
          <cell r="AQ336">
            <v>479.23844101823607</v>
          </cell>
          <cell r="AR336">
            <v>593.64766408045807</v>
          </cell>
          <cell r="AS336">
            <v>736.9</v>
          </cell>
        </row>
        <row r="337">
          <cell r="A337" t="str">
            <v xml:space="preserve">    Q/Q growth</v>
          </cell>
          <cell r="K337">
            <v>0.11775910327264039</v>
          </cell>
          <cell r="L337">
            <v>6.3682392634951679E-2</v>
          </cell>
          <cell r="M337">
            <v>0.18326137601018888</v>
          </cell>
          <cell r="N337">
            <v>1.3433523476275244E-2</v>
          </cell>
          <cell r="O337">
            <v>0.16243212584330258</v>
          </cell>
          <cell r="P337">
            <v>0.28578164298126851</v>
          </cell>
          <cell r="Q337">
            <v>0.23215635991164518</v>
          </cell>
          <cell r="R337">
            <v>-3.5655249769307451E-3</v>
          </cell>
          <cell r="S337">
            <v>5.624158304260729E-2</v>
          </cell>
          <cell r="T337">
            <v>9.9391796746781891E-2</v>
          </cell>
          <cell r="U337">
            <v>0.2878571416322937</v>
          </cell>
        </row>
        <row r="338">
          <cell r="A338" t="str">
            <v xml:space="preserve">    Y/Y growth</v>
          </cell>
          <cell r="N338">
            <v>0.42572623323408609</v>
          </cell>
          <cell r="O338">
            <v>0.4827076525849745</v>
          </cell>
          <cell r="P338">
            <v>0.79230030956795661</v>
          </cell>
          <cell r="Q338">
            <v>0.86636213272861218</v>
          </cell>
          <cell r="R338">
            <v>0.83505630004147635</v>
          </cell>
          <cell r="S338">
            <v>0.66742016865886189</v>
          </cell>
          <cell r="T338">
            <v>0.4257071293250636</v>
          </cell>
          <cell r="U338">
            <v>0.4901575547676611</v>
          </cell>
          <cell r="AN338">
            <v>0.24275852823274646</v>
          </cell>
          <cell r="AO338">
            <v>0.18483504522672045</v>
          </cell>
          <cell r="AP338">
            <v>0.69177064809902755</v>
          </cell>
          <cell r="AQ338">
            <v>0.57283630600789737</v>
          </cell>
          <cell r="AR338">
            <v>0.23873131466486108</v>
          </cell>
          <cell r="AS338">
            <v>0.24130868288926122</v>
          </cell>
        </row>
        <row r="339">
          <cell r="A339" t="str">
            <v>Android Smartphones (M)</v>
          </cell>
          <cell r="AP339">
            <v>67.099999999999994</v>
          </cell>
          <cell r="AQ339">
            <v>195.3</v>
          </cell>
          <cell r="AR339">
            <v>223.5</v>
          </cell>
          <cell r="AS339">
            <v>342.7</v>
          </cell>
        </row>
        <row r="340">
          <cell r="A340" t="str">
            <v xml:space="preserve">    Q/Q growth</v>
          </cell>
        </row>
        <row r="341">
          <cell r="A341" t="str">
            <v xml:space="preserve">    Y/Y growth</v>
          </cell>
        </row>
        <row r="342">
          <cell r="A342" t="str">
            <v>MOT Smartphones</v>
          </cell>
          <cell r="B342">
            <v>0.3</v>
          </cell>
          <cell r="C342">
            <v>0.8</v>
          </cell>
          <cell r="D342">
            <v>1</v>
          </cell>
          <cell r="E342">
            <v>1.3</v>
          </cell>
          <cell r="F342">
            <v>0.8</v>
          </cell>
          <cell r="G342">
            <v>0.5</v>
          </cell>
          <cell r="H342">
            <v>0.4</v>
          </cell>
          <cell r="I342">
            <v>0.3</v>
          </cell>
          <cell r="J342">
            <v>0.2</v>
          </cell>
          <cell r="K342">
            <v>0.2</v>
          </cell>
          <cell r="L342">
            <v>0.2</v>
          </cell>
          <cell r="M342">
            <v>2</v>
          </cell>
          <cell r="N342">
            <v>2.2999999999999998</v>
          </cell>
          <cell r="O342">
            <v>2.7</v>
          </cell>
          <cell r="P342">
            <v>3.8</v>
          </cell>
          <cell r="Q342">
            <v>4.9000000000000004</v>
          </cell>
          <cell r="R342">
            <v>4.0999999999999996</v>
          </cell>
          <cell r="S342">
            <v>4.4000000000000004</v>
          </cell>
          <cell r="T342">
            <v>4.8</v>
          </cell>
          <cell r="U342">
            <v>5.3</v>
          </cell>
          <cell r="V342">
            <v>5.0999999999999996</v>
          </cell>
          <cell r="W342">
            <v>4.84</v>
          </cell>
          <cell r="X342">
            <v>4.593</v>
          </cell>
          <cell r="Y342">
            <v>4.593</v>
          </cell>
          <cell r="AM342">
            <v>3.4000000000000004</v>
          </cell>
          <cell r="AN342">
            <v>2</v>
          </cell>
          <cell r="AO342">
            <v>2.6</v>
          </cell>
          <cell r="AP342">
            <v>13.700000000000001</v>
          </cell>
          <cell r="AQ342">
            <v>18.600000000000001</v>
          </cell>
          <cell r="AR342">
            <v>19.125999999999998</v>
          </cell>
          <cell r="AS342">
            <v>0</v>
          </cell>
          <cell r="AT342">
            <v>0</v>
          </cell>
          <cell r="AU342">
            <v>0</v>
          </cell>
        </row>
        <row r="343">
          <cell r="A343" t="str">
            <v xml:space="preserve">    Q/Q growth</v>
          </cell>
          <cell r="B343">
            <v>-0.25</v>
          </cell>
          <cell r="C343">
            <v>1.666666666666667</v>
          </cell>
          <cell r="D343">
            <v>0.25</v>
          </cell>
          <cell r="E343">
            <v>0.30000000000000004</v>
          </cell>
          <cell r="F343">
            <v>-0.38461538461538458</v>
          </cell>
          <cell r="G343">
            <v>-0.375</v>
          </cell>
          <cell r="H343">
            <v>-0.19999999999999996</v>
          </cell>
          <cell r="I343">
            <v>-0.25000000000000011</v>
          </cell>
          <cell r="J343">
            <v>-0.33333333333333326</v>
          </cell>
          <cell r="K343">
            <v>0</v>
          </cell>
          <cell r="L343">
            <v>0</v>
          </cell>
          <cell r="M343">
            <v>9</v>
          </cell>
          <cell r="N343">
            <v>0.14999999999999991</v>
          </cell>
          <cell r="O343">
            <v>0.17391304347826098</v>
          </cell>
          <cell r="P343">
            <v>0.40740740740740722</v>
          </cell>
          <cell r="Q343">
            <v>0.28947368421052655</v>
          </cell>
          <cell r="R343">
            <v>-0.16326530612244916</v>
          </cell>
          <cell r="S343">
            <v>7.317073170731736E-2</v>
          </cell>
          <cell r="T343">
            <v>9.0909090909090828E-2</v>
          </cell>
          <cell r="U343">
            <v>0.10416666666666674</v>
          </cell>
          <cell r="V343">
            <v>-3.7735849056603765E-2</v>
          </cell>
          <cell r="W343">
            <v>-5.0980392156862675E-2</v>
          </cell>
          <cell r="X343">
            <v>-5.1033057851239683E-2</v>
          </cell>
          <cell r="Y343">
            <v>0</v>
          </cell>
        </row>
        <row r="344">
          <cell r="A344" t="str">
            <v xml:space="preserve">    Y/Y growth</v>
          </cell>
          <cell r="B344">
            <v>0.5</v>
          </cell>
          <cell r="C344">
            <v>1.666666666666667</v>
          </cell>
          <cell r="D344">
            <v>2.3333333333333335</v>
          </cell>
          <cell r="E344">
            <v>2.25</v>
          </cell>
          <cell r="F344">
            <v>1.666666666666667</v>
          </cell>
          <cell r="G344">
            <v>-0.375</v>
          </cell>
          <cell r="H344">
            <v>-0.6</v>
          </cell>
          <cell r="I344">
            <v>-0.76923076923076927</v>
          </cell>
          <cell r="J344">
            <v>-0.75</v>
          </cell>
          <cell r="K344">
            <v>-0.6</v>
          </cell>
          <cell r="L344">
            <v>-0.5</v>
          </cell>
          <cell r="M344">
            <v>5.666666666666667</v>
          </cell>
          <cell r="N344">
            <v>10.499999999999998</v>
          </cell>
          <cell r="O344">
            <v>12.5</v>
          </cell>
          <cell r="P344">
            <v>17.999999999999996</v>
          </cell>
          <cell r="Q344">
            <v>1.4500000000000002</v>
          </cell>
          <cell r="R344">
            <v>0.78260869565217384</v>
          </cell>
          <cell r="S344">
            <v>0.62962962962962976</v>
          </cell>
          <cell r="T344">
            <v>0.26315789473684204</v>
          </cell>
          <cell r="U344">
            <v>8.1632653061224358E-2</v>
          </cell>
          <cell r="V344">
            <v>0.24390243902439024</v>
          </cell>
          <cell r="W344">
            <v>9.9999999999999867E-2</v>
          </cell>
          <cell r="X344">
            <v>-4.3124999999999969E-2</v>
          </cell>
          <cell r="Y344">
            <v>-0.1333962264150943</v>
          </cell>
          <cell r="AN344">
            <v>-0.41176470588235303</v>
          </cell>
          <cell r="AO344">
            <v>0.30000000000000004</v>
          </cell>
          <cell r="AP344">
            <v>4.2692307692307692</v>
          </cell>
          <cell r="AQ344">
            <v>0.35766423357664223</v>
          </cell>
          <cell r="AR344">
            <v>2.8279569892472933E-2</v>
          </cell>
          <cell r="AS344">
            <v>-1</v>
          </cell>
        </row>
        <row r="345">
          <cell r="A345" t="str">
            <v xml:space="preserve">    % market share </v>
          </cell>
          <cell r="M345">
            <v>3.6577689710803281E-2</v>
          </cell>
          <cell r="N345">
            <v>4.1506761117527317E-2</v>
          </cell>
          <cell r="O345">
            <v>4.1916708240537635E-2</v>
          </cell>
          <cell r="P345">
            <v>4.5881729603077875E-2</v>
          </cell>
          <cell r="Q345">
            <v>4.8016051236771967E-2</v>
          </cell>
          <cell r="R345">
            <v>4.0320459538374598E-2</v>
          </cell>
          <cell r="S345">
            <v>4.0966704739011643E-2</v>
          </cell>
          <cell r="T345">
            <v>4.065061314503314E-2</v>
          </cell>
          <cell r="U345">
            <v>3.4852508530113749E-2</v>
          </cell>
          <cell r="AM345">
            <v>2.7796935862004244E-2</v>
          </cell>
          <cell r="AN345">
            <v>1.3157132597277306E-2</v>
          </cell>
          <cell r="AO345">
            <v>1.4435994652055183E-2</v>
          </cell>
          <cell r="AP345">
            <v>4.49627065527664E-2</v>
          </cell>
          <cell r="AQ345">
            <v>3.8811577720018982E-2</v>
          </cell>
          <cell r="AR345">
            <v>3.2217763426435078E-2</v>
          </cell>
          <cell r="AS345">
            <v>0</v>
          </cell>
        </row>
        <row r="347">
          <cell r="A347" t="str">
            <v>Mobile Devices</v>
          </cell>
        </row>
        <row r="348">
          <cell r="A348" t="str">
            <v>Android Tablet Units</v>
          </cell>
          <cell r="R348">
            <v>0.25</v>
          </cell>
          <cell r="S348">
            <v>0.44</v>
          </cell>
          <cell r="T348">
            <v>0.1</v>
          </cell>
          <cell r="U348">
            <v>0.2</v>
          </cell>
          <cell r="V348">
            <v>0.1</v>
          </cell>
          <cell r="W348">
            <v>0.1</v>
          </cell>
          <cell r="X348">
            <v>0.1</v>
          </cell>
          <cell r="Y348">
            <v>0.1</v>
          </cell>
          <cell r="Z348">
            <v>0.1</v>
          </cell>
          <cell r="AA348">
            <v>0.1</v>
          </cell>
          <cell r="AB348">
            <v>0.1</v>
          </cell>
          <cell r="AC348">
            <v>0.1</v>
          </cell>
          <cell r="AD348">
            <v>0.1</v>
          </cell>
          <cell r="AE348">
            <v>0.1</v>
          </cell>
          <cell r="AF348">
            <v>0.1</v>
          </cell>
          <cell r="AG348">
            <v>0.1</v>
          </cell>
          <cell r="AH348">
            <v>0.1</v>
          </cell>
          <cell r="AI348">
            <v>0.1</v>
          </cell>
          <cell r="AJ348">
            <v>0.1</v>
          </cell>
          <cell r="AK348">
            <v>0.1</v>
          </cell>
          <cell r="AN348">
            <v>0</v>
          </cell>
          <cell r="AO348">
            <v>0</v>
          </cell>
          <cell r="AP348">
            <v>0</v>
          </cell>
          <cell r="AQ348">
            <v>0.99</v>
          </cell>
          <cell r="AR348">
            <v>0.4</v>
          </cell>
          <cell r="AS348">
            <v>0.4</v>
          </cell>
        </row>
        <row r="349">
          <cell r="A349" t="str">
            <v>Android Smartphone Units</v>
          </cell>
          <cell r="M349">
            <v>2</v>
          </cell>
          <cell r="N349">
            <v>2.2999999999999998</v>
          </cell>
          <cell r="O349">
            <v>2.7</v>
          </cell>
          <cell r="P349">
            <v>3.8</v>
          </cell>
          <cell r="Q349">
            <v>4.9000000000000004</v>
          </cell>
          <cell r="R349">
            <v>4.0999999999999996</v>
          </cell>
          <cell r="S349">
            <v>4.4000000000000004</v>
          </cell>
          <cell r="T349">
            <v>4.8</v>
          </cell>
          <cell r="U349">
            <v>5.3</v>
          </cell>
          <cell r="V349">
            <v>5.0999999999999996</v>
          </cell>
          <cell r="W349">
            <v>4.84</v>
          </cell>
          <cell r="X349">
            <v>4.593</v>
          </cell>
          <cell r="Y349">
            <v>4.593</v>
          </cell>
          <cell r="Z349">
            <v>5.093</v>
          </cell>
          <cell r="AA349">
            <v>5.593</v>
          </cell>
          <cell r="AB349">
            <v>6.093</v>
          </cell>
          <cell r="AC349">
            <v>6.593</v>
          </cell>
          <cell r="AD349">
            <v>4.593</v>
          </cell>
          <cell r="AE349">
            <v>5.093</v>
          </cell>
          <cell r="AF349">
            <v>5.593</v>
          </cell>
          <cell r="AG349">
            <v>6.093</v>
          </cell>
          <cell r="AH349">
            <v>4.843</v>
          </cell>
          <cell r="AI349">
            <v>5.343</v>
          </cell>
          <cell r="AJ349">
            <v>5.843</v>
          </cell>
          <cell r="AK349">
            <v>6.343</v>
          </cell>
          <cell r="AM349">
            <v>0</v>
          </cell>
          <cell r="AN349">
            <v>0</v>
          </cell>
          <cell r="AO349">
            <v>2</v>
          </cell>
          <cell r="AP349">
            <v>13.700000000000001</v>
          </cell>
          <cell r="AQ349">
            <v>18.600000000000001</v>
          </cell>
          <cell r="AR349">
            <v>19.125999999999998</v>
          </cell>
          <cell r="AS349">
            <v>23.372</v>
          </cell>
          <cell r="AT349">
            <v>21.372</v>
          </cell>
          <cell r="AU349">
            <v>22.372</v>
          </cell>
        </row>
        <row r="350">
          <cell r="A350" t="str">
            <v>Total Android Units</v>
          </cell>
          <cell r="L350">
            <v>0</v>
          </cell>
          <cell r="M350">
            <v>2</v>
          </cell>
          <cell r="N350">
            <v>2.2999999999999998</v>
          </cell>
          <cell r="O350">
            <v>2.7</v>
          </cell>
          <cell r="P350">
            <v>3.8</v>
          </cell>
          <cell r="Q350">
            <v>4.9000000000000004</v>
          </cell>
          <cell r="R350">
            <v>4.3499999999999996</v>
          </cell>
          <cell r="S350">
            <v>4.8400000000000007</v>
          </cell>
          <cell r="T350">
            <v>4.8999999999999995</v>
          </cell>
          <cell r="U350">
            <v>5.5</v>
          </cell>
          <cell r="V350">
            <v>5.1999999999999993</v>
          </cell>
          <cell r="W350">
            <v>4.9399999999999995</v>
          </cell>
          <cell r="X350">
            <v>4.6929999999999996</v>
          </cell>
          <cell r="Y350">
            <v>4.6929999999999996</v>
          </cell>
          <cell r="Z350">
            <v>5.1929999999999996</v>
          </cell>
          <cell r="AA350">
            <v>5.6929999999999996</v>
          </cell>
          <cell r="AB350">
            <v>6.1929999999999996</v>
          </cell>
          <cell r="AC350">
            <v>6.6929999999999996</v>
          </cell>
          <cell r="AD350">
            <v>4.6929999999999996</v>
          </cell>
          <cell r="AE350">
            <v>5.1929999999999996</v>
          </cell>
          <cell r="AF350">
            <v>5.6929999999999996</v>
          </cell>
          <cell r="AG350">
            <v>6.1929999999999996</v>
          </cell>
          <cell r="AH350">
            <v>4.9429999999999996</v>
          </cell>
          <cell r="AI350">
            <v>5.4429999999999996</v>
          </cell>
          <cell r="AJ350">
            <v>5.9429999999999996</v>
          </cell>
          <cell r="AK350">
            <v>6.4429999999999996</v>
          </cell>
          <cell r="AO350">
            <v>2</v>
          </cell>
          <cell r="AP350">
            <v>13.700000000000001</v>
          </cell>
          <cell r="AQ350">
            <v>19.59</v>
          </cell>
          <cell r="AR350">
            <v>19.525999999999996</v>
          </cell>
          <cell r="AS350">
            <v>23.771999999999998</v>
          </cell>
          <cell r="AT350">
            <v>21.771999999999998</v>
          </cell>
          <cell r="AU350">
            <v>22.771999999999998</v>
          </cell>
        </row>
        <row r="351">
          <cell r="A351" t="str">
            <v>Feature Phone Units</v>
          </cell>
          <cell r="M351">
            <v>10</v>
          </cell>
          <cell r="N351">
            <v>6.2</v>
          </cell>
          <cell r="O351">
            <v>5.6000000000000005</v>
          </cell>
          <cell r="P351">
            <v>5.3</v>
          </cell>
          <cell r="Q351">
            <v>6.4</v>
          </cell>
          <cell r="R351">
            <v>4.9500000000000011</v>
          </cell>
          <cell r="S351">
            <v>6.1599999999999993</v>
          </cell>
          <cell r="T351">
            <v>6.7</v>
          </cell>
          <cell r="U351">
            <v>5</v>
          </cell>
          <cell r="V351">
            <v>3.7000000000000011</v>
          </cell>
          <cell r="W351">
            <v>2.7750000000000008</v>
          </cell>
          <cell r="X351">
            <v>2.0812500000000007</v>
          </cell>
          <cell r="Y351">
            <v>1.5609375000000005</v>
          </cell>
          <cell r="Z351">
            <v>0.78046875000000027</v>
          </cell>
          <cell r="AA351">
            <v>0.39023437500000013</v>
          </cell>
          <cell r="AB351">
            <v>0.19511718750000007</v>
          </cell>
          <cell r="AC351">
            <v>9.7558593750000033E-2</v>
          </cell>
          <cell r="AD351">
            <v>4.8779296875000017E-2</v>
          </cell>
          <cell r="AE351">
            <v>2.4389648437500008E-2</v>
          </cell>
          <cell r="AF351">
            <v>1.2194824218750004E-2</v>
          </cell>
          <cell r="AG351">
            <v>6.0974121093750021E-3</v>
          </cell>
          <cell r="AH351">
            <v>3.048706054687501E-3</v>
          </cell>
          <cell r="AI351">
            <v>1.5243530273437505E-3</v>
          </cell>
          <cell r="AJ351">
            <v>7.6217651367187526E-4</v>
          </cell>
          <cell r="AK351">
            <v>3.8108825683593763E-4</v>
          </cell>
          <cell r="AM351">
            <v>0</v>
          </cell>
          <cell r="AN351">
            <v>0</v>
          </cell>
          <cell r="AO351">
            <v>10</v>
          </cell>
          <cell r="AP351">
            <v>23.5</v>
          </cell>
          <cell r="AQ351">
            <v>22.81</v>
          </cell>
          <cell r="AR351">
            <v>10.117187500000004</v>
          </cell>
          <cell r="AS351">
            <v>1.4633789062500004</v>
          </cell>
          <cell r="AT351">
            <v>9.1461181640625028E-2</v>
          </cell>
          <cell r="AU351">
            <v>5.7163238525390642E-3</v>
          </cell>
        </row>
        <row r="352">
          <cell r="A352" t="str">
            <v>Total MOT Handset Shipments</v>
          </cell>
          <cell r="B352">
            <v>45.4</v>
          </cell>
          <cell r="C352">
            <v>35.5</v>
          </cell>
          <cell r="D352">
            <v>37.200000000000003</v>
          </cell>
          <cell r="E352">
            <v>40.9</v>
          </cell>
          <cell r="F352">
            <v>27.4</v>
          </cell>
          <cell r="G352">
            <v>28.1</v>
          </cell>
          <cell r="H352">
            <v>25.4</v>
          </cell>
          <cell r="I352">
            <v>19.2</v>
          </cell>
          <cell r="J352">
            <v>14.7</v>
          </cell>
          <cell r="K352">
            <v>14.8</v>
          </cell>
          <cell r="L352">
            <v>13.6</v>
          </cell>
          <cell r="M352">
            <v>12</v>
          </cell>
          <cell r="N352">
            <v>8.5</v>
          </cell>
          <cell r="O352">
            <v>8.3000000000000007</v>
          </cell>
          <cell r="P352">
            <v>9.1</v>
          </cell>
          <cell r="Q352">
            <v>11.3</v>
          </cell>
          <cell r="R352">
            <v>9.3000000000000007</v>
          </cell>
          <cell r="S352">
            <v>11</v>
          </cell>
          <cell r="T352">
            <v>11.6</v>
          </cell>
          <cell r="U352">
            <v>10.5</v>
          </cell>
          <cell r="V352">
            <v>8.9</v>
          </cell>
          <cell r="W352">
            <v>7.7149999999999999</v>
          </cell>
          <cell r="X352">
            <v>6.7742500000000003</v>
          </cell>
          <cell r="Y352">
            <v>6.2539375000000001</v>
          </cell>
          <cell r="Z352">
            <v>5.9734687500000003</v>
          </cell>
          <cell r="AA352">
            <v>6.083234375</v>
          </cell>
          <cell r="AB352">
            <v>6.3881171874999998</v>
          </cell>
          <cell r="AC352">
            <v>6.7905585937499993</v>
          </cell>
          <cell r="AD352">
            <v>4.7417792968749994</v>
          </cell>
          <cell r="AE352">
            <v>5.2173896484375</v>
          </cell>
          <cell r="AF352">
            <v>5.7051948242187498</v>
          </cell>
          <cell r="AG352">
            <v>6.1990974121093743</v>
          </cell>
          <cell r="AH352">
            <v>4.9460487060546869</v>
          </cell>
          <cell r="AI352">
            <v>5.4445243530273437</v>
          </cell>
          <cell r="AJ352">
            <v>5.9437621765136717</v>
          </cell>
          <cell r="AK352">
            <v>6.4433810882568352</v>
          </cell>
          <cell r="AM352">
            <v>159</v>
          </cell>
          <cell r="AN352">
            <v>100.10000000000001</v>
          </cell>
          <cell r="AO352">
            <v>55.1</v>
          </cell>
          <cell r="AP352">
            <v>37.200000000000003</v>
          </cell>
          <cell r="AQ352">
            <v>42.4</v>
          </cell>
          <cell r="AR352">
            <v>29.643187500000003</v>
          </cell>
          <cell r="AS352">
            <v>25.235378906249998</v>
          </cell>
          <cell r="AT352">
            <v>21.863461181640623</v>
          </cell>
          <cell r="AU352">
            <v>22.777716323852538</v>
          </cell>
        </row>
        <row r="353">
          <cell r="A353" t="str">
            <v>Growth (q/q)</v>
          </cell>
          <cell r="B353">
            <v>-0.30898021308980217</v>
          </cell>
          <cell r="C353">
            <v>-0.2180616740088106</v>
          </cell>
          <cell r="D353">
            <v>4.788732394366213E-2</v>
          </cell>
          <cell r="E353">
            <v>9.9462365591397761E-2</v>
          </cell>
          <cell r="F353">
            <v>-0.33007334963325186</v>
          </cell>
          <cell r="G353">
            <v>2.5547445255474477E-2</v>
          </cell>
          <cell r="H353">
            <v>-9.6085409252669174E-2</v>
          </cell>
          <cell r="I353">
            <v>-0.24409448818897639</v>
          </cell>
          <cell r="J353">
            <v>-0.234375</v>
          </cell>
          <cell r="K353">
            <v>6.8027210884353817E-3</v>
          </cell>
          <cell r="L353">
            <v>-8.1081081081081141E-2</v>
          </cell>
          <cell r="M353">
            <v>-0.11764705882352944</v>
          </cell>
          <cell r="N353">
            <v>-0.29166666666666663</v>
          </cell>
          <cell r="O353">
            <v>-2.3529411764705799E-2</v>
          </cell>
          <cell r="P353">
            <v>9.6385542168674565E-2</v>
          </cell>
          <cell r="Q353">
            <v>0.24175824175824179</v>
          </cell>
          <cell r="R353">
            <v>-0.17699115044247782</v>
          </cell>
          <cell r="S353">
            <v>0.18279569892473102</v>
          </cell>
          <cell r="T353">
            <v>5.4545454545454453E-2</v>
          </cell>
          <cell r="U353">
            <v>-9.4827586206896575E-2</v>
          </cell>
          <cell r="V353">
            <v>-0.15238095238095239</v>
          </cell>
          <cell r="W353">
            <v>-0.13314606741573043</v>
          </cell>
          <cell r="X353">
            <v>-0.12193778353856122</v>
          </cell>
          <cell r="Y353">
            <v>-7.6807395652655264E-2</v>
          </cell>
          <cell r="Z353">
            <v>-4.4846746549673688E-2</v>
          </cell>
          <cell r="AA353">
            <v>1.8375525108422108E-2</v>
          </cell>
          <cell r="AB353">
            <v>5.0118537887174464E-2</v>
          </cell>
          <cell r="AC353">
            <v>6.2998438262447554E-2</v>
          </cell>
          <cell r="AD353">
            <v>-0.30170997990661441</v>
          </cell>
          <cell r="AE353">
            <v>0.10030208531129747</v>
          </cell>
          <cell r="AF353">
            <v>9.3496021698769916E-2</v>
          </cell>
          <cell r="AG353">
            <v>8.6570678672355017E-2</v>
          </cell>
          <cell r="AH353">
            <v>-0.20213405642037019</v>
          </cell>
          <cell r="AI353">
            <v>0.10078259972702042</v>
          </cell>
          <cell r="AJ353">
            <v>9.1695397268033885E-2</v>
          </cell>
          <cell r="AK353">
            <v>8.4057688868738767E-2</v>
          </cell>
        </row>
        <row r="354">
          <cell r="A354" t="str">
            <v>Growth (y/y)</v>
          </cell>
          <cell r="B354">
            <v>-1.5184381778741929E-2</v>
          </cell>
          <cell r="C354">
            <v>-0.31599229287090558</v>
          </cell>
          <cell r="D354">
            <v>-0.30726256983240219</v>
          </cell>
          <cell r="E354">
            <v>-0.37747336377473373</v>
          </cell>
          <cell r="F354">
            <v>-0.3964757709251101</v>
          </cell>
          <cell r="G354">
            <v>-0.20845070422535206</v>
          </cell>
          <cell r="H354">
            <v>-0.31720430107526887</v>
          </cell>
          <cell r="I354">
            <v>-0.53056234718826412</v>
          </cell>
          <cell r="J354">
            <v>-0.46350364963503654</v>
          </cell>
          <cell r="K354">
            <v>-0.4733096085409253</v>
          </cell>
          <cell r="L354">
            <v>-0.46456692913385822</v>
          </cell>
          <cell r="M354">
            <v>-0.375</v>
          </cell>
          <cell r="N354">
            <v>-0.42176870748299322</v>
          </cell>
          <cell r="O354">
            <v>-0.43918918918918914</v>
          </cell>
          <cell r="P354">
            <v>-0.33088235294117652</v>
          </cell>
          <cell r="Q354">
            <v>-5.8333333333333237E-2</v>
          </cell>
          <cell r="R354">
            <v>9.4117647058823639E-2</v>
          </cell>
          <cell r="S354">
            <v>0.32530120481927693</v>
          </cell>
          <cell r="T354">
            <v>0.27472527472527464</v>
          </cell>
          <cell r="U354">
            <v>-7.079646017699126E-2</v>
          </cell>
          <cell r="V354">
            <v>-4.3010752688172116E-2</v>
          </cell>
          <cell r="W354">
            <v>-0.2986363636363637</v>
          </cell>
          <cell r="X354">
            <v>-0.41601293103448267</v>
          </cell>
          <cell r="Y354">
            <v>-0.40438690476190475</v>
          </cell>
          <cell r="Z354">
            <v>-0.32882373595505621</v>
          </cell>
          <cell r="AA354">
            <v>-0.21150558976020739</v>
          </cell>
          <cell r="AB354">
            <v>-5.7000083035022353E-2</v>
          </cell>
          <cell r="AC354">
            <v>8.580531764988053E-2</v>
          </cell>
          <cell r="AD354">
            <v>-0.20619333668147188</v>
          </cell>
          <cell r="AE354">
            <v>-0.14233295533060897</v>
          </cell>
          <cell r="AF354">
            <v>-0.10690510885078375</v>
          </cell>
          <cell r="AG354">
            <v>-8.7100519563295342E-2</v>
          </cell>
          <cell r="AH354">
            <v>4.3078641242182636E-2</v>
          </cell>
          <cell r="AI354">
            <v>4.3534165530049185E-2</v>
          </cell>
          <cell r="AJ354">
            <v>4.1815811667323732E-2</v>
          </cell>
          <cell r="AK354">
            <v>3.9406329648937977E-2</v>
          </cell>
          <cell r="AN354">
            <v>-0.37044025157232696</v>
          </cell>
          <cell r="AO354">
            <v>-0.44955044955044954</v>
          </cell>
          <cell r="AP354">
            <v>-0.32486388384754983</v>
          </cell>
          <cell r="AQ354">
            <v>0.13978494623655902</v>
          </cell>
          <cell r="AR354">
            <v>-0.30086821933962249</v>
          </cell>
          <cell r="AS354">
            <v>-0.14869550023087108</v>
          </cell>
          <cell r="AT354">
            <v>-0.13361866834399938</v>
          </cell>
          <cell r="AU354">
            <v>4.1816578565320617E-2</v>
          </cell>
        </row>
        <row r="355">
          <cell r="A355" t="str">
            <v>% share Android</v>
          </cell>
          <cell r="AP355">
            <v>0.20417287630402386</v>
          </cell>
          <cell r="AQ355">
            <v>9.5238095238095247E-2</v>
          </cell>
          <cell r="AR355">
            <v>8.557494407158836E-2</v>
          </cell>
          <cell r="AS355">
            <v>6.8199591479428071E-2</v>
          </cell>
        </row>
        <row r="356">
          <cell r="A356" t="str">
            <v xml:space="preserve">% share smartphone market </v>
          </cell>
          <cell r="M356">
            <v>3.6577689710803281E-2</v>
          </cell>
          <cell r="N356">
            <v>4.1506761117527317E-2</v>
          </cell>
          <cell r="O356">
            <v>4.1916708240537635E-2</v>
          </cell>
          <cell r="P356">
            <v>4.5881729603077875E-2</v>
          </cell>
          <cell r="Q356">
            <v>4.8016051236771967E-2</v>
          </cell>
          <cell r="R356">
            <v>4.2779024144373047E-2</v>
          </cell>
          <cell r="S356">
            <v>4.5063375212912815E-2</v>
          </cell>
          <cell r="T356">
            <v>4.1497500918887993E-2</v>
          </cell>
          <cell r="U356">
            <v>3.6167697531250119E-2</v>
          </cell>
          <cell r="V356">
            <v>4.2789303443529166E-2</v>
          </cell>
          <cell r="AM356">
            <v>0</v>
          </cell>
          <cell r="AO356">
            <v>1.1104611270811679E-2</v>
          </cell>
          <cell r="AP356">
            <v>4.49627065527664E-2</v>
          </cell>
          <cell r="AQ356">
            <v>3.8811577720018982E-2</v>
          </cell>
          <cell r="AR356">
            <v>3.2217763426435078E-2</v>
          </cell>
          <cell r="AS356">
            <v>3.1716650834577281E-2</v>
          </cell>
        </row>
        <row r="357">
          <cell r="A357" t="str">
            <v xml:space="preserve">    % total handset market share (MS estimate)</v>
          </cell>
          <cell r="B357">
            <v>0.17199716962110287</v>
          </cell>
          <cell r="C357">
            <v>0.12900732551282318</v>
          </cell>
          <cell r="D357">
            <v>0.12481328123157302</v>
          </cell>
          <cell r="E357">
            <v>0.11773692765213208</v>
          </cell>
          <cell r="F357">
            <v>8.6767517327984031E-2</v>
          </cell>
          <cell r="G357">
            <v>8.6643610003844157E-2</v>
          </cell>
          <cell r="H357">
            <v>7.608228867072557E-2</v>
          </cell>
          <cell r="I357">
            <v>5.7976148100401186E-2</v>
          </cell>
          <cell r="J357">
            <v>5.0272619628070059E-2</v>
          </cell>
          <cell r="K357">
            <v>5.0400238071317445E-2</v>
          </cell>
          <cell r="L357">
            <v>4.2516706051359099E-2</v>
          </cell>
          <cell r="M357">
            <v>3.3206072303016483E-2</v>
          </cell>
          <cell r="N357">
            <v>2.6189726925660239E-2</v>
          </cell>
          <cell r="O357">
            <v>2.487145203049437E-2</v>
          </cell>
          <cell r="P357">
            <v>2.4999999999999998E-2</v>
          </cell>
          <cell r="Q357">
            <v>2.8462970639702618E-2</v>
          </cell>
          <cell r="R357">
            <v>2.664066757024576E-2</v>
          </cell>
          <cell r="S357">
            <v>3.0748950150056725E-2</v>
          </cell>
          <cell r="T357">
            <v>3.0494934979952926E-2</v>
          </cell>
          <cell r="U357">
            <v>2.4481483250095179E-2</v>
          </cell>
          <cell r="V357">
            <v>2.3475693949039637E-2</v>
          </cell>
          <cell r="AM357">
            <v>0.13422639222303384</v>
          </cell>
          <cell r="AN357">
            <v>7.6697742826562054E-2</v>
          </cell>
          <cell r="AO357">
            <v>4.3477950551835592E-2</v>
          </cell>
          <cell r="AP357">
            <v>2.6210514846513454E-2</v>
          </cell>
          <cell r="AQ357">
            <v>2.7966257550377283E-2</v>
          </cell>
          <cell r="AR357">
            <v>1.8120676653298261E-2</v>
          </cell>
          <cell r="AS357">
            <v>1.4509605183416624E-2</v>
          </cell>
        </row>
        <row r="358">
          <cell r="A358" t="str">
            <v xml:space="preserve">    % market share (MOT estimate)</v>
          </cell>
          <cell r="B358">
            <v>0.17461538461538462</v>
          </cell>
          <cell r="C358">
            <v>0.13498098859315588</v>
          </cell>
          <cell r="D358">
            <v>0.13052631578947368</v>
          </cell>
          <cell r="E358">
            <v>0.12393939393939393</v>
          </cell>
          <cell r="F358">
            <v>9.3835616438356154E-2</v>
          </cell>
          <cell r="G358">
            <v>9.1233766233766236E-2</v>
          </cell>
          <cell r="H358">
            <v>8.4105960264900664E-2</v>
          </cell>
          <cell r="I358">
            <v>6.5000000000000002E-2</v>
          </cell>
          <cell r="J358">
            <v>0.06</v>
          </cell>
          <cell r="K358">
            <v>5.4999999999999993E-2</v>
          </cell>
          <cell r="L358">
            <v>4.7E-2</v>
          </cell>
          <cell r="M358">
            <v>3.6999999999999998E-2</v>
          </cell>
          <cell r="AM358">
            <v>0.13971880492091387</v>
          </cell>
        </row>
        <row r="360">
          <cell r="A360" t="str">
            <v>Android Tablet ASP</v>
          </cell>
          <cell r="R360">
            <v>640</v>
          </cell>
          <cell r="S360">
            <v>563.20000000000005</v>
          </cell>
          <cell r="T360">
            <v>478.72</v>
          </cell>
          <cell r="U360">
            <v>454.78399999999999</v>
          </cell>
          <cell r="V360">
            <v>432.04479999999995</v>
          </cell>
          <cell r="W360">
            <v>410.44255999999996</v>
          </cell>
          <cell r="X360">
            <v>389.92043199999995</v>
          </cell>
          <cell r="Y360">
            <v>382.12202335999996</v>
          </cell>
          <cell r="Z360">
            <v>374.47958289279995</v>
          </cell>
          <cell r="AA360">
            <v>366.98999123494394</v>
          </cell>
          <cell r="AB360">
            <v>359.65019141024504</v>
          </cell>
          <cell r="AC360">
            <v>352.45718758204015</v>
          </cell>
          <cell r="AD360">
            <v>334.83432820293814</v>
          </cell>
          <cell r="AE360">
            <v>318.09261179279122</v>
          </cell>
          <cell r="AF360">
            <v>302.18798120315165</v>
          </cell>
          <cell r="AG360">
            <v>287.07858214299404</v>
          </cell>
          <cell r="AH360">
            <v>272.72465303584431</v>
          </cell>
          <cell r="AI360">
            <v>259.08842038405209</v>
          </cell>
          <cell r="AJ360">
            <v>246.13399936484947</v>
          </cell>
          <cell r="AK360">
            <v>233.82729939660697</v>
          </cell>
          <cell r="AQ360">
            <v>552.15838383838388</v>
          </cell>
          <cell r="AR360">
            <v>403.63245383999993</v>
          </cell>
          <cell r="AS360">
            <v>363.39423828000724</v>
          </cell>
        </row>
        <row r="361">
          <cell r="A361" t="str">
            <v>Android Tablet ASP Growth (q/q)</v>
          </cell>
          <cell r="S361">
            <v>-0.12</v>
          </cell>
          <cell r="T361">
            <v>-0.15</v>
          </cell>
          <cell r="U361">
            <v>-0.05</v>
          </cell>
          <cell r="V361">
            <v>-0.05</v>
          </cell>
          <cell r="W361">
            <v>-0.05</v>
          </cell>
          <cell r="X361">
            <v>-0.05</v>
          </cell>
          <cell r="Y361">
            <v>-0.02</v>
          </cell>
          <cell r="Z361">
            <v>-0.02</v>
          </cell>
          <cell r="AA361">
            <v>-0.02</v>
          </cell>
          <cell r="AB361">
            <v>-0.02</v>
          </cell>
          <cell r="AC361">
            <v>-0.02</v>
          </cell>
          <cell r="AD361">
            <v>-0.05</v>
          </cell>
          <cell r="AE361">
            <v>-0.05</v>
          </cell>
          <cell r="AF361">
            <v>-0.05</v>
          </cell>
          <cell r="AG361">
            <v>-0.05</v>
          </cell>
          <cell r="AH361">
            <v>-0.05</v>
          </cell>
          <cell r="AI361">
            <v>-0.05</v>
          </cell>
          <cell r="AJ361">
            <v>-0.05</v>
          </cell>
          <cell r="AK361">
            <v>-0.05</v>
          </cell>
          <cell r="AR361">
            <v>-0.2689915327661806</v>
          </cell>
          <cell r="AS361">
            <v>-9.9690238426524358E-2</v>
          </cell>
        </row>
        <row r="362">
          <cell r="A362" t="str">
            <v>Android Smartphone ASP</v>
          </cell>
          <cell r="M362">
            <v>425</v>
          </cell>
          <cell r="N362">
            <v>398.3</v>
          </cell>
          <cell r="O362">
            <v>391.68</v>
          </cell>
          <cell r="P362">
            <v>384</v>
          </cell>
          <cell r="Q362">
            <v>357</v>
          </cell>
          <cell r="R362">
            <v>339.15</v>
          </cell>
          <cell r="S362">
            <v>340.84574999999995</v>
          </cell>
          <cell r="T362">
            <v>344.25420749999995</v>
          </cell>
          <cell r="U362">
            <v>364.90945994999998</v>
          </cell>
          <cell r="V362">
            <v>350.31308155199997</v>
          </cell>
          <cell r="W362">
            <v>332.79742747439997</v>
          </cell>
          <cell r="X362">
            <v>316.15755610067993</v>
          </cell>
          <cell r="Y362">
            <v>309.83440497866633</v>
          </cell>
          <cell r="Z362">
            <v>312.93274902845297</v>
          </cell>
          <cell r="AA362">
            <v>316.06207651873751</v>
          </cell>
          <cell r="AB362">
            <v>319.2226972839249</v>
          </cell>
          <cell r="AC362">
            <v>322.41492425676415</v>
          </cell>
          <cell r="AD362">
            <v>296.62173031622302</v>
          </cell>
          <cell r="AE362">
            <v>272.89199189092517</v>
          </cell>
          <cell r="AF362">
            <v>251.06063253965118</v>
          </cell>
          <cell r="AG362">
            <v>230.97578193647911</v>
          </cell>
          <cell r="AH362">
            <v>233.2855397558439</v>
          </cell>
          <cell r="AI362">
            <v>235.61839515340233</v>
          </cell>
          <cell r="AJ362">
            <v>237.97457910493637</v>
          </cell>
          <cell r="AK362">
            <v>240.35432489598574</v>
          </cell>
          <cell r="AO362">
            <v>425</v>
          </cell>
          <cell r="AP362">
            <v>378.25737226277369</v>
          </cell>
          <cell r="AQ362">
            <v>348.20842116854834</v>
          </cell>
          <cell r="AR362">
            <v>327.95761487654153</v>
          </cell>
          <cell r="AS362">
            <v>317.99619950996964</v>
          </cell>
          <cell r="AT362">
            <v>260.32847085795106</v>
          </cell>
          <cell r="AU362">
            <v>237.07151362719299</v>
          </cell>
        </row>
        <row r="363">
          <cell r="A363" t="str">
            <v>Android Smartphone ASP Growth (q/q)</v>
          </cell>
          <cell r="N363">
            <v>-6.2823529411764722E-2</v>
          </cell>
          <cell r="O363">
            <v>-1.6620637710268671E-2</v>
          </cell>
          <cell r="P363">
            <v>-1.9607843137254943E-2</v>
          </cell>
          <cell r="Q363">
            <v>-7.03125E-2</v>
          </cell>
          <cell r="R363">
            <v>-0.05</v>
          </cell>
          <cell r="S363">
            <v>5.0000000000000001E-3</v>
          </cell>
          <cell r="T363">
            <v>0.01</v>
          </cell>
          <cell r="U363">
            <v>0.06</v>
          </cell>
          <cell r="V363">
            <v>-0.04</v>
          </cell>
          <cell r="W363">
            <v>-0.05</v>
          </cell>
          <cell r="X363">
            <v>-0.05</v>
          </cell>
          <cell r="Y363">
            <v>-0.02</v>
          </cell>
          <cell r="Z363">
            <v>0.01</v>
          </cell>
          <cell r="AA363">
            <v>0.01</v>
          </cell>
          <cell r="AB363">
            <v>0.01</v>
          </cell>
          <cell r="AC363">
            <v>0.01</v>
          </cell>
          <cell r="AD363">
            <v>-0.08</v>
          </cell>
          <cell r="AE363">
            <v>-0.08</v>
          </cell>
          <cell r="AF363">
            <v>-0.08</v>
          </cell>
          <cell r="AG363">
            <v>-0.08</v>
          </cell>
          <cell r="AH363">
            <v>0.01</v>
          </cell>
          <cell r="AI363">
            <v>0.01</v>
          </cell>
          <cell r="AJ363">
            <v>0.01</v>
          </cell>
          <cell r="AK363">
            <v>0.01</v>
          </cell>
          <cell r="AP363">
            <v>-0.10998265349935599</v>
          </cell>
          <cell r="AQ363">
            <v>-7.9440490252627449E-2</v>
          </cell>
          <cell r="AR363">
            <v>-5.8157141128429291E-2</v>
          </cell>
          <cell r="AS363">
            <v>-3.0374093830148774E-2</v>
          </cell>
          <cell r="AT363">
            <v>-0.18134722597592123</v>
          </cell>
          <cell r="AU363">
            <v>-8.9336971688541489E-2</v>
          </cell>
        </row>
        <row r="364">
          <cell r="A364" t="str">
            <v>Total Android ASP</v>
          </cell>
          <cell r="R364">
            <v>356.44022988505748</v>
          </cell>
          <cell r="S364">
            <v>361.05977272727267</v>
          </cell>
          <cell r="T364">
            <v>346.99840734693879</v>
          </cell>
          <cell r="U364">
            <v>368.17762504272724</v>
          </cell>
          <cell r="V364">
            <v>351.88484536830771</v>
          </cell>
          <cell r="W364">
            <v>334.3691912907077</v>
          </cell>
          <cell r="X364">
            <v>317.72931991698761</v>
          </cell>
          <cell r="Y364">
            <v>311.37473351864787</v>
          </cell>
          <cell r="Z364">
            <v>314.11793743331236</v>
          </cell>
          <cell r="AA364">
            <v>316.95664730244044</v>
          </cell>
          <cell r="AB364">
            <v>319.87549066558677</v>
          </cell>
          <cell r="AC364">
            <v>322.86378520589426</v>
          </cell>
          <cell r="AD364">
            <v>297.43597702167187</v>
          </cell>
          <cell r="AE364">
            <v>273.76240629304084</v>
          </cell>
          <cell r="AF364">
            <v>251.95870646664048</v>
          </cell>
          <cell r="AG364">
            <v>231.88168860863343</v>
          </cell>
          <cell r="AH364">
            <v>234.08341783150647</v>
          </cell>
          <cell r="AI364">
            <v>236.04959164854566</v>
          </cell>
          <cell r="AJ364">
            <v>238.11187374165038</v>
          </cell>
          <cell r="AK364">
            <v>240.25302075972348</v>
          </cell>
          <cell r="AO364">
            <v>325</v>
          </cell>
          <cell r="AP364">
            <v>378.25737226277369</v>
          </cell>
          <cell r="AQ364">
            <v>358.51523398340993</v>
          </cell>
          <cell r="AR364">
            <v>329.50785228232786</v>
          </cell>
          <cell r="AS364">
            <v>318.76009045343318</v>
          </cell>
          <cell r="AT364">
            <v>261.25112206091853</v>
          </cell>
          <cell r="AU364">
            <v>237.35031354671074</v>
          </cell>
        </row>
        <row r="365">
          <cell r="A365" t="str">
            <v>Total Android ASP Growth (q/q)</v>
          </cell>
          <cell r="R365">
            <v>-1.5679835152451194E-3</v>
          </cell>
          <cell r="S365">
            <v>1.2960217323686685E-2</v>
          </cell>
          <cell r="T365">
            <v>-3.8944702352524785E-2</v>
          </cell>
          <cell r="U365">
            <v>6.1035489637313756E-2</v>
          </cell>
          <cell r="V365">
            <v>-4.4252498159084941E-2</v>
          </cell>
          <cell r="W365">
            <v>-4.9776665031615264E-2</v>
          </cell>
          <cell r="X365">
            <v>-4.9764965813650641E-2</v>
          </cell>
          <cell r="Y365">
            <v>-1.9999999999999907E-2</v>
          </cell>
          <cell r="Z365">
            <v>8.8099759529789434E-3</v>
          </cell>
          <cell r="AA365">
            <v>9.0370829896677662E-3</v>
          </cell>
          <cell r="AB365">
            <v>9.208967182067429E-3</v>
          </cell>
          <cell r="AC365">
            <v>9.3420553543803742E-3</v>
          </cell>
          <cell r="AD365">
            <v>-7.8757077595453362E-2</v>
          </cell>
          <cell r="AE365">
            <v>-7.9592156153006743E-2</v>
          </cell>
          <cell r="AF365">
            <v>-7.9644609066817029E-2</v>
          </cell>
          <cell r="AG365">
            <v>-7.9683763024340104E-2</v>
          </cell>
          <cell r="AH365">
            <v>9.4950542929204129E-3</v>
          </cell>
          <cell r="AI365">
            <v>8.3994579165553862E-3</v>
          </cell>
          <cell r="AJ365">
            <v>8.7366475777481689E-3</v>
          </cell>
          <cell r="AK365">
            <v>8.9921891942112975E-3</v>
          </cell>
          <cell r="AP365">
            <v>0.16386883773161132</v>
          </cell>
          <cell r="AQ365">
            <v>-5.21923423759445E-2</v>
          </cell>
          <cell r="AR365">
            <v>-8.0909760455044943E-2</v>
          </cell>
          <cell r="AS365">
            <v>-3.261761974547972E-2</v>
          </cell>
          <cell r="AT365">
            <v>-0.18041458173358116</v>
          </cell>
          <cell r="AU365">
            <v>-9.1485955450306577E-2</v>
          </cell>
        </row>
        <row r="366">
          <cell r="A366" t="str">
            <v>Feature Phone ASP</v>
          </cell>
          <cell r="M366">
            <v>117.4</v>
          </cell>
          <cell r="N366">
            <v>117.08225806451614</v>
          </cell>
          <cell r="O366">
            <v>118.83285714285712</v>
          </cell>
          <cell r="P366">
            <v>108.45283018867929</v>
          </cell>
          <cell r="Q366">
            <v>104.79687499999997</v>
          </cell>
          <cell r="R366">
            <v>116.66363636363637</v>
          </cell>
          <cell r="S366">
            <v>110.79069805194808</v>
          </cell>
          <cell r="T366">
            <v>109.5086274626866</v>
          </cell>
          <cell r="U366">
            <v>102.804612453</v>
          </cell>
          <cell r="V366">
            <v>98.432109212108173</v>
          </cell>
          <cell r="W366">
            <v>93.882906000989379</v>
          </cell>
          <cell r="X366">
            <v>88.728553469407657</v>
          </cell>
          <cell r="Y366">
            <v>86.953982400019498</v>
          </cell>
          <cell r="Z366">
            <v>89.562601872020082</v>
          </cell>
          <cell r="AA366">
            <v>89.562601872020082</v>
          </cell>
          <cell r="AB366">
            <v>89.562601872020082</v>
          </cell>
          <cell r="AC366">
            <v>89.562601872020082</v>
          </cell>
          <cell r="AD366">
            <v>89.562601872020082</v>
          </cell>
          <cell r="AE366">
            <v>89.562601872020082</v>
          </cell>
          <cell r="AF366">
            <v>89.562601872020082</v>
          </cell>
          <cell r="AG366">
            <v>89.562601872020082</v>
          </cell>
          <cell r="AH366">
            <v>89.562601872020082</v>
          </cell>
          <cell r="AI366">
            <v>89.562601872020082</v>
          </cell>
          <cell r="AJ366">
            <v>89.562601872020082</v>
          </cell>
          <cell r="AK366">
            <v>89.562601872020082</v>
          </cell>
          <cell r="AO366">
            <v>117.4</v>
          </cell>
          <cell r="AP366">
            <v>112.20740425531913</v>
          </cell>
          <cell r="AQ366">
            <v>109.93803447018855</v>
          </cell>
          <cell r="AR366">
            <v>93.417256727552086</v>
          </cell>
          <cell r="AS366">
            <v>89.562601872020082</v>
          </cell>
          <cell r="AT366">
            <v>89.562601872020082</v>
          </cell>
          <cell r="AU366">
            <v>89.562601872020082</v>
          </cell>
        </row>
        <row r="367">
          <cell r="A367" t="str">
            <v>Feature ASP Growth (q/q)</v>
          </cell>
          <cell r="N367">
            <v>-2.7064900807824976E-3</v>
          </cell>
          <cell r="O367">
            <v>1.4951873215294009E-2</v>
          </cell>
          <cell r="P367">
            <v>-8.7349805464151165E-2</v>
          </cell>
          <cell r="Q367">
            <v>-3.371009481558862E-2</v>
          </cell>
          <cell r="R367">
            <v>0.11323583230546141</v>
          </cell>
          <cell r="S367">
            <v>-5.0340778795738506E-2</v>
          </cell>
          <cell r="T367">
            <v>-1.1572005699073573E-2</v>
          </cell>
          <cell r="U367">
            <v>-6.1219057941082178E-2</v>
          </cell>
          <cell r="V367">
            <v>-4.2532169876043691E-2</v>
          </cell>
          <cell r="W367">
            <v>-4.6216658847732961E-2</v>
          </cell>
          <cell r="X367">
            <v>-5.4901927849649312E-2</v>
          </cell>
          <cell r="Y367">
            <v>-0.02</v>
          </cell>
          <cell r="Z367">
            <v>0.03</v>
          </cell>
          <cell r="AA367">
            <v>0</v>
          </cell>
          <cell r="AB367">
            <v>0</v>
          </cell>
          <cell r="AC367">
            <v>0</v>
          </cell>
          <cell r="AD367">
            <v>0</v>
          </cell>
          <cell r="AE367">
            <v>0</v>
          </cell>
          <cell r="AF367">
            <v>0</v>
          </cell>
          <cell r="AG367">
            <v>0</v>
          </cell>
          <cell r="AH367">
            <v>0</v>
          </cell>
          <cell r="AI367">
            <v>0</v>
          </cell>
          <cell r="AJ367">
            <v>0</v>
          </cell>
          <cell r="AK367">
            <v>0</v>
          </cell>
          <cell r="AP367">
            <v>-4.4229946717895041E-2</v>
          </cell>
          <cell r="AQ367">
            <v>-2.0224777501908875E-2</v>
          </cell>
          <cell r="AR367">
            <v>-0.1502735411111642</v>
          </cell>
          <cell r="AS367">
            <v>-4.1262770825886697E-2</v>
          </cell>
          <cell r="AT367">
            <v>0</v>
          </cell>
          <cell r="AU367">
            <v>0</v>
          </cell>
        </row>
        <row r="368">
          <cell r="A368" t="str">
            <v>Total MOT ASP</v>
          </cell>
          <cell r="B368">
            <v>119.11894273127754</v>
          </cell>
          <cell r="C368">
            <v>120.36619718309859</v>
          </cell>
          <cell r="D368">
            <v>120.86021505376343</v>
          </cell>
          <cell r="E368">
            <v>117.62836185819071</v>
          </cell>
          <cell r="F368">
            <v>120.4014598540146</v>
          </cell>
          <cell r="G368">
            <v>118.64768683274021</v>
          </cell>
          <cell r="H368">
            <v>122.67716535433071</v>
          </cell>
          <cell r="I368">
            <v>122.39583333333334</v>
          </cell>
          <cell r="J368">
            <v>122.5170068027211</v>
          </cell>
          <cell r="K368">
            <v>123.58108108108108</v>
          </cell>
          <cell r="L368">
            <v>124.41176470588236</v>
          </cell>
          <cell r="M368">
            <v>168.66666666666666</v>
          </cell>
          <cell r="N368">
            <v>193.1764705882353</v>
          </cell>
          <cell r="O368">
            <v>207.59036144578312</v>
          </cell>
          <cell r="P368">
            <v>223.51648351648353</v>
          </cell>
          <cell r="Q368">
            <v>214.15929203539821</v>
          </cell>
          <cell r="R368">
            <v>228.81720430107526</v>
          </cell>
          <cell r="S368">
            <v>220.90909090909091</v>
          </cell>
          <cell r="T368">
            <v>209.82758620689657</v>
          </cell>
          <cell r="U368">
            <v>241.8095238095238</v>
          </cell>
          <cell r="V368">
            <v>246.51685393258427</v>
          </cell>
          <cell r="W368">
            <v>247.86893961488548</v>
          </cell>
          <cell r="X368">
            <v>262.46447946267114</v>
          </cell>
          <cell r="Y368">
            <v>255.36093961692853</v>
          </cell>
          <cell r="Z368">
            <v>284.77846494484368</v>
          </cell>
          <cell r="AA368">
            <v>302.36951030802504</v>
          </cell>
          <cell r="AB368">
            <v>312.84086656784262</v>
          </cell>
          <cell r="AC368">
            <v>319.51199388386482</v>
          </cell>
          <cell r="AD368">
            <v>295.29755672751861</v>
          </cell>
          <cell r="AE368">
            <v>272.90133039593383</v>
          </cell>
          <cell r="AF368">
            <v>251.61158563898107</v>
          </cell>
          <cell r="AG368">
            <v>231.74170401649462</v>
          </cell>
          <cell r="AH368">
            <v>233.99433632163277</v>
          </cell>
          <cell r="AI368">
            <v>236.00857835301173</v>
          </cell>
          <cell r="AJ368">
            <v>238.09282507133352</v>
          </cell>
          <cell r="AK368">
            <v>240.24410830393836</v>
          </cell>
          <cell r="AM368">
            <v>119.42138364779875</v>
          </cell>
          <cell r="AN368">
            <v>120.86913086913086</v>
          </cell>
          <cell r="AO368">
            <v>133.32123411978222</v>
          </cell>
          <cell r="AP368">
            <v>210.18817204301072</v>
          </cell>
          <cell r="AQ368">
            <v>224.78773584905662</v>
          </cell>
          <cell r="AR368">
            <v>252.37907446472769</v>
          </cell>
          <cell r="AS368">
            <v>305.46911624608941</v>
          </cell>
          <cell r="AT368">
            <v>260.53289932389856</v>
          </cell>
          <cell r="AU368">
            <v>237.31322455985418</v>
          </cell>
        </row>
        <row r="369">
          <cell r="A369" t="str">
            <v xml:space="preserve"> Total ASP Growth (q/q)</v>
          </cell>
          <cell r="B369">
            <v>2.5768046944574241E-3</v>
          </cell>
          <cell r="C369">
            <v>1.0470664222018478E-2</v>
          </cell>
          <cell r="D369">
            <v>4.1042907579222909E-3</v>
          </cell>
          <cell r="E369">
            <v>-2.6740422347710124E-2</v>
          </cell>
          <cell r="F369">
            <v>2.3575079615297589E-2</v>
          </cell>
          <cell r="G369">
            <v>-1.4566044493155017E-2</v>
          </cell>
          <cell r="H369">
            <v>3.3961711594689081E-2</v>
          </cell>
          <cell r="I369">
            <v>-2.293271287975962E-3</v>
          </cell>
          <cell r="J369">
            <v>9.9001302648726863E-4</v>
          </cell>
          <cell r="K369">
            <v>8.6851148761197816E-3</v>
          </cell>
          <cell r="L369">
            <v>6.7217701733510715E-3</v>
          </cell>
          <cell r="M369">
            <v>0.35571315996847885</v>
          </cell>
          <cell r="N369">
            <v>0.14531504301325282</v>
          </cell>
          <cell r="O369">
            <v>7.4615147557342443E-2</v>
          </cell>
          <cell r="P369">
            <v>7.671898617923012E-2</v>
          </cell>
          <cell r="Q369">
            <v>-4.1863541041237129E-2</v>
          </cell>
          <cell r="R369">
            <v>6.8443970496756545E-2</v>
          </cell>
          <cell r="S369">
            <v>-3.4560833902939181E-2</v>
          </cell>
          <cell r="T369">
            <v>-5.016319000993319E-2</v>
          </cell>
          <cell r="U369">
            <v>0.15242008060413959</v>
          </cell>
          <cell r="V369">
            <v>1.9467099760588802E-2</v>
          </cell>
          <cell r="W369">
            <v>5.4847596045946023E-3</v>
          </cell>
          <cell r="X369">
            <v>5.8884101696899949E-2</v>
          </cell>
          <cell r="Y369">
            <v>-2.7064766479202418E-2</v>
          </cell>
          <cell r="Z369">
            <v>0.11519978494770933</v>
          </cell>
          <cell r="AA369">
            <v>6.1770981758007659E-2</v>
          </cell>
          <cell r="AB369">
            <v>3.4630992553284834E-2</v>
          </cell>
          <cell r="AC369">
            <v>2.1324347388532505E-2</v>
          </cell>
          <cell r="AD369">
            <v>-7.5785690740447054E-2</v>
          </cell>
          <cell r="AE369">
            <v>-7.584291106157226E-2</v>
          </cell>
          <cell r="AF369">
            <v>-7.8012608901777525E-2</v>
          </cell>
          <cell r="AG369">
            <v>-7.8970455879548762E-2</v>
          </cell>
          <cell r="AH369">
            <v>9.7204442104983357E-3</v>
          </cell>
          <cell r="AI369">
            <v>8.6080802768246922E-3</v>
          </cell>
          <cell r="AJ369">
            <v>8.8312328851209987E-3</v>
          </cell>
          <cell r="AK369">
            <v>9.0354811488346787E-3</v>
          </cell>
        </row>
        <row r="370">
          <cell r="A370" t="str">
            <v>Total ASP Growth (y/y)</v>
          </cell>
          <cell r="B370">
            <v>-0.14237337811777373</v>
          </cell>
          <cell r="C370">
            <v>-0.12506923896319089</v>
          </cell>
          <cell r="D370">
            <v>-7.7311124767259432E-2</v>
          </cell>
          <cell r="E370">
            <v>-9.9688221774109076E-3</v>
          </cell>
          <cell r="F370">
            <v>1.0766693301084151E-2</v>
          </cell>
          <cell r="G370">
            <v>-1.4277350207751671E-2</v>
          </cell>
          <cell r="H370">
            <v>1.5033485582985451E-2</v>
          </cell>
          <cell r="I370">
            <v>4.0529948728608156E-2</v>
          </cell>
          <cell r="J370">
            <v>1.7570774899835717E-2</v>
          </cell>
          <cell r="K370">
            <v>4.1580197474018865E-2</v>
          </cell>
          <cell r="L370">
            <v>1.4139545420221999E-2</v>
          </cell>
          <cell r="M370">
            <v>0.37804255319148927</v>
          </cell>
          <cell r="N370">
            <v>0.57673188098115413</v>
          </cell>
          <cell r="O370">
            <v>0.67979078698610729</v>
          </cell>
          <cell r="P370">
            <v>0.7965863923310732</v>
          </cell>
          <cell r="Q370">
            <v>0.26971912273951504</v>
          </cell>
          <cell r="R370">
            <v>0.18449831702749075</v>
          </cell>
          <cell r="S370">
            <v>6.4158708383897034E-2</v>
          </cell>
          <cell r="T370">
            <v>-6.1243345878683075E-2</v>
          </cell>
          <cell r="U370">
            <v>0.12911058638331374</v>
          </cell>
          <cell r="V370">
            <v>7.7352792092590938E-2</v>
          </cell>
          <cell r="W370">
            <v>0.12204046739248575</v>
          </cell>
          <cell r="X370">
            <v>0.25085783145726581</v>
          </cell>
          <cell r="Y370">
            <v>5.6041695934521352E-2</v>
          </cell>
          <cell r="Z370">
            <v>0.15520890520014063</v>
          </cell>
          <cell r="AA370">
            <v>0.21987656371071429</v>
          </cell>
          <cell r="AB370">
            <v>0.1919360181930303</v>
          </cell>
          <cell r="AC370">
            <v>0.25121717660958809</v>
          </cell>
          <cell r="AD370">
            <v>3.6937806321528877E-2</v>
          </cell>
          <cell r="AE370">
            <v>-9.7457511116355144E-2</v>
          </cell>
          <cell r="AF370">
            <v>-0.19572021264550288</v>
          </cell>
          <cell r="AG370">
            <v>-0.27470108023322792</v>
          </cell>
          <cell r="AH370">
            <v>-0.20759812944355804</v>
          </cell>
          <cell r="AI370">
            <v>-0.13518714617256333</v>
          </cell>
          <cell r="AJ370">
            <v>-5.3728688737905039E-2</v>
          </cell>
          <cell r="AK370">
            <v>3.6689142006302689E-2</v>
          </cell>
          <cell r="AN370">
            <v>1.2123014966916257E-2</v>
          </cell>
          <cell r="AO370">
            <v>0.10302136832715103</v>
          </cell>
          <cell r="AP370">
            <v>0.57655435333104954</v>
          </cell>
          <cell r="AQ370">
            <v>6.9459492720924221E-2</v>
          </cell>
          <cell r="AR370">
            <v>0.12274396782126251</v>
          </cell>
          <cell r="AS370">
            <v>0.21035833455670083</v>
          </cell>
          <cell r="AT370">
            <v>-0.14710559769318776</v>
          </cell>
          <cell r="AU370">
            <v>-8.912377217733769E-2</v>
          </cell>
        </row>
        <row r="371">
          <cell r="A371" t="str">
            <v>Non Tablet ASP</v>
          </cell>
          <cell r="Q371">
            <v>214.15929203539821</v>
          </cell>
          <cell r="R371">
            <v>217.45856353591159</v>
          </cell>
          <cell r="S371">
            <v>206.64696969696968</v>
          </cell>
          <cell r="T371">
            <v>207.48939130434783</v>
          </cell>
          <cell r="U371">
            <v>237.67409708737864</v>
          </cell>
          <cell r="V371">
            <v>244.4085818181818</v>
          </cell>
          <cell r="W371">
            <v>245.73402667483145</v>
          </cell>
          <cell r="X371">
            <v>260.55481242087126</v>
          </cell>
          <cell r="Y371">
            <v>253.30110258180957</v>
          </cell>
          <cell r="Z371">
            <v>283.25123935182495</v>
          </cell>
          <cell r="AA371">
            <v>301.28948440770392</v>
          </cell>
          <cell r="AB371">
            <v>312.09645733616588</v>
          </cell>
          <cell r="AC371">
            <v>319.01958068343407</v>
          </cell>
        </row>
        <row r="372">
          <cell r="A372" t="str">
            <v xml:space="preserve"> Non-Tablet ASP Growth (q/q)</v>
          </cell>
          <cell r="R372">
            <v>1.5405689237934395E-2</v>
          </cell>
          <cell r="S372">
            <v>-4.9717949310174925E-2</v>
          </cell>
          <cell r="T372">
            <v>4.0766221184540541E-3</v>
          </cell>
          <cell r="U372">
            <v>0.14547589924130411</v>
          </cell>
          <cell r="V372">
            <v>2.8334954516845423E-2</v>
          </cell>
          <cell r="W372">
            <v>5.4230700362054574E-3</v>
          </cell>
          <cell r="X372">
            <v>6.0312305733920546E-2</v>
          </cell>
          <cell r="Y372">
            <v>-2.78394775044295E-2</v>
          </cell>
          <cell r="Z372">
            <v>0.11823926727812917</v>
          </cell>
          <cell r="AA372">
            <v>6.3682846003274785E-2</v>
          </cell>
          <cell r="AB372">
            <v>3.5869067749599859E-2</v>
          </cell>
          <cell r="AC372">
            <v>2.2182639964448914E-2</v>
          </cell>
        </row>
        <row r="374">
          <cell r="A374" t="str">
            <v>Android Tablet revenue</v>
          </cell>
          <cell r="R374">
            <v>160</v>
          </cell>
          <cell r="S374">
            <v>247.80800000000002</v>
          </cell>
          <cell r="T374">
            <v>47.872000000000007</v>
          </cell>
          <cell r="U374">
            <v>90.956800000000001</v>
          </cell>
          <cell r="V374">
            <v>43.204479999999997</v>
          </cell>
          <cell r="W374">
            <v>41.044255999999997</v>
          </cell>
          <cell r="X374">
            <v>38.992043199999998</v>
          </cell>
          <cell r="Y374">
            <v>38.212202335999997</v>
          </cell>
          <cell r="Z374">
            <v>37.447958289279995</v>
          </cell>
          <cell r="AA374">
            <v>36.698999123494396</v>
          </cell>
          <cell r="AB374">
            <v>35.965019141024506</v>
          </cell>
          <cell r="AC374">
            <v>35.245718758204013</v>
          </cell>
          <cell r="AD374">
            <v>33.483432820293814</v>
          </cell>
          <cell r="AE374">
            <v>31.809261179279122</v>
          </cell>
          <cell r="AF374">
            <v>30.218798120315167</v>
          </cell>
          <cell r="AG374">
            <v>28.707858214299407</v>
          </cell>
          <cell r="AH374">
            <v>27.272465303584433</v>
          </cell>
          <cell r="AI374">
            <v>25.908842038405211</v>
          </cell>
          <cell r="AJ374">
            <v>24.613399936484949</v>
          </cell>
          <cell r="AK374">
            <v>23.382729939660699</v>
          </cell>
          <cell r="AM374">
            <v>0</v>
          </cell>
          <cell r="AN374">
            <v>0</v>
          </cell>
          <cell r="AO374">
            <v>0</v>
          </cell>
          <cell r="AP374">
            <v>0</v>
          </cell>
          <cell r="AQ374">
            <v>546.63679999999999</v>
          </cell>
          <cell r="AR374">
            <v>161.45298153599998</v>
          </cell>
          <cell r="AS374">
            <v>145.3576953120029</v>
          </cell>
          <cell r="AT374">
            <v>124.21935033418751</v>
          </cell>
          <cell r="AU374">
            <v>101.17743721813528</v>
          </cell>
        </row>
        <row r="375">
          <cell r="A375" t="str">
            <v>Android Smartphone revenue</v>
          </cell>
          <cell r="M375">
            <v>650</v>
          </cell>
          <cell r="N375">
            <v>916.08999999999992</v>
          </cell>
          <cell r="O375">
            <v>1057.5360000000001</v>
          </cell>
          <cell r="P375">
            <v>1459.1999999999998</v>
          </cell>
          <cell r="Q375">
            <v>1749.3000000000002</v>
          </cell>
          <cell r="R375">
            <v>1390.5149999999999</v>
          </cell>
          <cell r="S375">
            <v>1499.7212999999999</v>
          </cell>
          <cell r="T375">
            <v>1652.4201959999998</v>
          </cell>
          <cell r="U375">
            <v>1934.0201377349999</v>
          </cell>
          <cell r="V375">
            <v>1786.5967159151996</v>
          </cell>
          <cell r="W375">
            <v>1610.7395489760959</v>
          </cell>
          <cell r="X375">
            <v>1452.1116551704229</v>
          </cell>
          <cell r="Y375">
            <v>1423.0694220670143</v>
          </cell>
          <cell r="Z375">
            <v>1593.766490801911</v>
          </cell>
          <cell r="AA375">
            <v>1767.735193969299</v>
          </cell>
          <cell r="AB375">
            <v>1945.0238945509543</v>
          </cell>
          <cell r="AC375">
            <v>2125.6815956248461</v>
          </cell>
          <cell r="AD375">
            <v>1362.3836073424122</v>
          </cell>
          <cell r="AE375">
            <v>1389.8389147004818</v>
          </cell>
          <cell r="AF375">
            <v>1404.1821177942691</v>
          </cell>
          <cell r="AG375">
            <v>1407.3354393389673</v>
          </cell>
          <cell r="AH375">
            <v>1129.801869037552</v>
          </cell>
          <cell r="AI375">
            <v>1258.9090853046287</v>
          </cell>
          <cell r="AJ375">
            <v>1390.4854657101432</v>
          </cell>
          <cell r="AK375">
            <v>1524.5674828152376</v>
          </cell>
          <cell r="AM375">
            <v>0</v>
          </cell>
          <cell r="AN375">
            <v>0</v>
          </cell>
          <cell r="AO375">
            <v>650</v>
          </cell>
          <cell r="AP375">
            <v>5182.1260000000002</v>
          </cell>
          <cell r="AQ375">
            <v>6476.676633735</v>
          </cell>
          <cell r="AR375">
            <v>6272.5173421287327</v>
          </cell>
          <cell r="AS375">
            <v>7432.2071749470106</v>
          </cell>
          <cell r="AT375">
            <v>5563.7400791761302</v>
          </cell>
          <cell r="AU375">
            <v>5303.7639028675612</v>
          </cell>
        </row>
        <row r="376">
          <cell r="A376" t="str">
            <v>Total Android revenue</v>
          </cell>
          <cell r="M376">
            <v>650</v>
          </cell>
          <cell r="N376">
            <v>916.08999999999992</v>
          </cell>
          <cell r="O376">
            <v>1057.5360000000001</v>
          </cell>
          <cell r="P376">
            <v>1459.1999999999998</v>
          </cell>
          <cell r="Q376">
            <v>1749.3000000000002</v>
          </cell>
          <cell r="R376">
            <v>1550.5149999999999</v>
          </cell>
          <cell r="S376">
            <v>1747.5292999999999</v>
          </cell>
          <cell r="T376">
            <v>1700.2921959999999</v>
          </cell>
          <cell r="U376">
            <v>2024.9769377349999</v>
          </cell>
          <cell r="V376">
            <v>1829.8011959151997</v>
          </cell>
          <cell r="W376">
            <v>1651.7838049760958</v>
          </cell>
          <cell r="X376">
            <v>1491.1036983704228</v>
          </cell>
          <cell r="Y376">
            <v>1461.2816244030143</v>
          </cell>
          <cell r="Z376">
            <v>1631.214449091191</v>
          </cell>
          <cell r="AA376">
            <v>1804.4341930927933</v>
          </cell>
          <cell r="AB376">
            <v>1980.9889136919787</v>
          </cell>
          <cell r="AC376">
            <v>2160.9273143830501</v>
          </cell>
          <cell r="AD376">
            <v>1395.867040162706</v>
          </cell>
          <cell r="AE376">
            <v>1421.6481758797609</v>
          </cell>
          <cell r="AF376">
            <v>1434.4009159145842</v>
          </cell>
          <cell r="AG376">
            <v>1436.0432975532667</v>
          </cell>
          <cell r="AH376">
            <v>1157.0743343411364</v>
          </cell>
          <cell r="AI376">
            <v>1284.8179273430339</v>
          </cell>
          <cell r="AJ376">
            <v>1415.0988656466282</v>
          </cell>
          <cell r="AK376">
            <v>1547.9502127548983</v>
          </cell>
          <cell r="AL376">
            <v>0</v>
          </cell>
          <cell r="AM376">
            <v>0</v>
          </cell>
          <cell r="AN376">
            <v>0</v>
          </cell>
          <cell r="AO376">
            <v>650</v>
          </cell>
          <cell r="AP376">
            <v>5182.1260000000002</v>
          </cell>
          <cell r="AQ376">
            <v>7023.3134337350002</v>
          </cell>
          <cell r="AR376">
            <v>6433.9703236647329</v>
          </cell>
          <cell r="AS376">
            <v>7577.5648702590133</v>
          </cell>
          <cell r="AT376">
            <v>5687.9594295103179</v>
          </cell>
          <cell r="AU376">
            <v>5404.9413400856965</v>
          </cell>
        </row>
        <row r="377">
          <cell r="A377" t="str">
            <v>Feature Phone revenue</v>
          </cell>
          <cell r="M377">
            <v>1174</v>
          </cell>
          <cell r="N377">
            <v>725.91000000000008</v>
          </cell>
          <cell r="O377">
            <v>665.46399999999994</v>
          </cell>
          <cell r="P377">
            <v>574.80000000000018</v>
          </cell>
          <cell r="Q377">
            <v>670.69999999999982</v>
          </cell>
          <cell r="R377">
            <v>577.48500000000013</v>
          </cell>
          <cell r="S377">
            <v>682.47070000000008</v>
          </cell>
          <cell r="T377">
            <v>733.70780400000024</v>
          </cell>
          <cell r="U377">
            <v>514.02306226500002</v>
          </cell>
          <cell r="V377">
            <v>364.19880408480037</v>
          </cell>
          <cell r="W377">
            <v>260.52506415274559</v>
          </cell>
          <cell r="X377">
            <v>184.66630190820476</v>
          </cell>
          <cell r="Y377">
            <v>135.72973190253049</v>
          </cell>
          <cell r="Z377">
            <v>69.900811929803197</v>
          </cell>
          <cell r="AA377">
            <v>34.950405964901599</v>
          </cell>
          <cell r="AB377">
            <v>17.475202982450799</v>
          </cell>
          <cell r="AC377">
            <v>8.7376014912253996</v>
          </cell>
          <cell r="AD377">
            <v>4.3688007456126998</v>
          </cell>
          <cell r="AE377">
            <v>2.1844003728063499</v>
          </cell>
          <cell r="AF377">
            <v>1.092200186403175</v>
          </cell>
          <cell r="AG377">
            <v>0.54610009320158748</v>
          </cell>
          <cell r="AH377">
            <v>0.27305004660079374</v>
          </cell>
          <cell r="AI377">
            <v>0.13652502330039687</v>
          </cell>
          <cell r="AJ377">
            <v>6.8262511650198435E-2</v>
          </cell>
          <cell r="AK377">
            <v>3.4131255825099217E-2</v>
          </cell>
          <cell r="AM377">
            <v>0</v>
          </cell>
          <cell r="AN377">
            <v>0</v>
          </cell>
          <cell r="AO377">
            <v>1174</v>
          </cell>
          <cell r="AP377">
            <v>2636.8739999999998</v>
          </cell>
          <cell r="AQ377">
            <v>2507.6865662650007</v>
          </cell>
          <cell r="AR377">
            <v>945.11990204828123</v>
          </cell>
          <cell r="AS377">
            <v>131.06402236838099</v>
          </cell>
          <cell r="AT377">
            <v>8.1915013980238118</v>
          </cell>
          <cell r="AU377">
            <v>0.51196883737648824</v>
          </cell>
        </row>
        <row r="378">
          <cell r="A378" t="str">
            <v>Total Mobile Devices revenue</v>
          </cell>
          <cell r="B378">
            <v>5408</v>
          </cell>
          <cell r="C378">
            <v>4273</v>
          </cell>
          <cell r="D378">
            <v>4496</v>
          </cell>
          <cell r="E378">
            <v>4811</v>
          </cell>
          <cell r="F378">
            <v>3299</v>
          </cell>
          <cell r="G378">
            <v>3334</v>
          </cell>
          <cell r="H378">
            <v>3116</v>
          </cell>
          <cell r="I378">
            <v>2350</v>
          </cell>
          <cell r="J378">
            <v>1801</v>
          </cell>
          <cell r="K378">
            <v>1829</v>
          </cell>
          <cell r="L378">
            <v>1692</v>
          </cell>
          <cell r="M378">
            <v>1824</v>
          </cell>
          <cell r="N378">
            <v>1642</v>
          </cell>
          <cell r="O378">
            <v>1723</v>
          </cell>
          <cell r="P378">
            <v>2034</v>
          </cell>
          <cell r="Q378">
            <v>2420</v>
          </cell>
          <cell r="R378">
            <v>2128</v>
          </cell>
          <cell r="S378">
            <v>2430</v>
          </cell>
          <cell r="T378">
            <v>2434</v>
          </cell>
          <cell r="U378">
            <v>2539</v>
          </cell>
          <cell r="V378">
            <v>2194</v>
          </cell>
          <cell r="W378">
            <v>1912.3088691288415</v>
          </cell>
          <cell r="X378">
            <v>1778</v>
          </cell>
          <cell r="Y378">
            <v>1597.011356305545</v>
          </cell>
          <cell r="Z378">
            <v>1701.1152610209942</v>
          </cell>
          <cell r="AA378">
            <v>1839.3845990576949</v>
          </cell>
          <cell r="AB378">
            <v>1998.4641166744295</v>
          </cell>
          <cell r="AC378">
            <v>2169.6649158742753</v>
          </cell>
          <cell r="AD378">
            <v>1400.2358409083186</v>
          </cell>
          <cell r="AE378">
            <v>1423.8325762525672</v>
          </cell>
          <cell r="AF378">
            <v>1435.4931161009874</v>
          </cell>
          <cell r="AG378">
            <v>1436.5893976464683</v>
          </cell>
          <cell r="AH378">
            <v>1157.3473843877371</v>
          </cell>
          <cell r="AI378">
            <v>1284.9544523663344</v>
          </cell>
          <cell r="AJ378">
            <v>1415.1671281582783</v>
          </cell>
          <cell r="AK378">
            <v>1547.9843440107234</v>
          </cell>
          <cell r="AM378">
            <v>18988</v>
          </cell>
          <cell r="AN378">
            <v>12099</v>
          </cell>
          <cell r="AO378">
            <v>7146</v>
          </cell>
          <cell r="AP378">
            <v>7819</v>
          </cell>
          <cell r="AQ378">
            <v>9531</v>
          </cell>
          <cell r="AR378">
            <v>7481.320225434386</v>
          </cell>
          <cell r="AS378">
            <v>7708.6288926273937</v>
          </cell>
          <cell r="AT378">
            <v>5696.1509309083413</v>
          </cell>
          <cell r="AU378">
            <v>5405.4533089230736</v>
          </cell>
        </row>
        <row r="379">
          <cell r="A379" t="str">
            <v>Growth (q/q)</v>
          </cell>
          <cell r="B379">
            <v>-0.30719959005892905</v>
          </cell>
          <cell r="C379">
            <v>-0.20987426035502954</v>
          </cell>
          <cell r="D379">
            <v>5.2188158202667978E-2</v>
          </cell>
          <cell r="E379">
            <v>7.0062277580071219E-2</v>
          </cell>
          <cell r="F379">
            <v>-0.31427977551444608</v>
          </cell>
          <cell r="G379">
            <v>1.0609275538041807E-2</v>
          </cell>
          <cell r="H379">
            <v>-6.538692261547685E-2</v>
          </cell>
          <cell r="I379">
            <v>-0.24582798459563548</v>
          </cell>
          <cell r="J379">
            <v>-0.23361702127659578</v>
          </cell>
          <cell r="K379">
            <v>1.5546918378678498E-2</v>
          </cell>
          <cell r="L379">
            <v>-7.4904319300164057E-2</v>
          </cell>
          <cell r="M379">
            <v>7.8014184397163122E-2</v>
          </cell>
          <cell r="N379">
            <v>-9.9780701754385914E-2</v>
          </cell>
          <cell r="O379">
            <v>4.9330085261875656E-2</v>
          </cell>
          <cell r="P379">
            <v>0.18049912942542079</v>
          </cell>
          <cell r="Q379">
            <v>0.18977384464110125</v>
          </cell>
          <cell r="R379">
            <v>-0.12066115702479341</v>
          </cell>
          <cell r="S379">
            <v>0.14191729323308278</v>
          </cell>
          <cell r="T379">
            <v>1.6460905349793276E-3</v>
          </cell>
          <cell r="U379">
            <v>4.3138866064092118E-2</v>
          </cell>
          <cell r="V379">
            <v>-0.13588026782197715</v>
          </cell>
          <cell r="W379">
            <v>-0.1283915819832081</v>
          </cell>
          <cell r="X379">
            <v>-7.0233878688240492E-2</v>
          </cell>
          <cell r="Y379">
            <v>-0.10179338790464287</v>
          </cell>
          <cell r="Z379">
            <v>6.5186702839908905E-2</v>
          </cell>
          <cell r="AA379">
            <v>8.1281581092695898E-2</v>
          </cell>
          <cell r="AB379">
            <v>8.648518515281145E-2</v>
          </cell>
          <cell r="AC379">
            <v>8.5666186233423369E-2</v>
          </cell>
          <cell r="AD379">
            <v>-0.35463037141655218</v>
          </cell>
          <cell r="AE379">
            <v>1.6851972114170222E-2</v>
          </cell>
          <cell r="AF379">
            <v>8.1895442223340886E-3</v>
          </cell>
          <cell r="AG379">
            <v>7.6369683224863927E-4</v>
          </cell>
          <cell r="AH379">
            <v>-0.19437844502834778</v>
          </cell>
          <cell r="AI379">
            <v>0.11025822471280255</v>
          </cell>
          <cell r="AJ379">
            <v>0.10133641356092271</v>
          </cell>
          <cell r="AK379">
            <v>9.3852671680761501E-2</v>
          </cell>
          <cell r="AT379">
            <v>12246.453664363642</v>
          </cell>
          <cell r="AU379">
            <v>11861.058171591445</v>
          </cell>
        </row>
        <row r="380">
          <cell r="A380" t="str">
            <v>Growth (y/y)</v>
          </cell>
          <cell r="B380">
            <v>-0.15539590816804627</v>
          </cell>
          <cell r="C380">
            <v>-0.40154061624649862</v>
          </cell>
          <cell r="D380">
            <v>-0.36081887972704008</v>
          </cell>
          <cell r="E380">
            <v>-0.38367922111196517</v>
          </cell>
          <cell r="F380">
            <v>-0.38997781065088755</v>
          </cell>
          <cell r="G380">
            <v>-0.21975193072782584</v>
          </cell>
          <cell r="H380">
            <v>-0.30693950177935947</v>
          </cell>
          <cell r="I380">
            <v>-0.51153606318852629</v>
          </cell>
          <cell r="J380">
            <v>-0.45407699302819038</v>
          </cell>
          <cell r="K380">
            <v>-0.45140971805638874</v>
          </cell>
          <cell r="L380">
            <v>-0.45699614890885754</v>
          </cell>
          <cell r="M380">
            <v>-0.22382978723404257</v>
          </cell>
          <cell r="N380">
            <v>-8.8284286507495868E-2</v>
          </cell>
          <cell r="O380">
            <v>-5.795516675779111E-2</v>
          </cell>
          <cell r="P380">
            <v>0.2021276595744681</v>
          </cell>
          <cell r="Q380">
            <v>0.32675438596491224</v>
          </cell>
          <cell r="R380">
            <v>0.2959805115712546</v>
          </cell>
          <cell r="S380">
            <v>0.41033081834010443</v>
          </cell>
          <cell r="T380">
            <v>0.19665683382497545</v>
          </cell>
          <cell r="U380">
            <v>4.9173553719008334E-2</v>
          </cell>
          <cell r="V380">
            <v>3.1015037593985051E-2</v>
          </cell>
          <cell r="W380">
            <v>-0.21304161764245211</v>
          </cell>
          <cell r="X380">
            <v>-0.2695152013147083</v>
          </cell>
          <cell r="Y380">
            <v>-0.37100773678395238</v>
          </cell>
          <cell r="Z380">
            <v>-0.22465120281631989</v>
          </cell>
          <cell r="AA380">
            <v>-3.8134148331575468E-2</v>
          </cell>
          <cell r="AB380">
            <v>0.12399556618359364</v>
          </cell>
          <cell r="AC380">
            <v>0.35857826389756031</v>
          </cell>
          <cell r="AD380">
            <v>-0.17687185989507292</v>
          </cell>
          <cell r="AE380">
            <v>-0.22591905087060771</v>
          </cell>
          <cell r="AF380">
            <v>-0.28170183085912059</v>
          </cell>
          <cell r="AG380">
            <v>-0.33787499298361068</v>
          </cell>
          <cell r="AH380">
            <v>-0.17346253354222263</v>
          </cell>
          <cell r="AI380">
            <v>-9.7538240241525243E-2</v>
          </cell>
          <cell r="AJ380">
            <v>-1.415958579997767E-2</v>
          </cell>
          <cell r="AK380">
            <v>7.7541256079677989E-2</v>
          </cell>
          <cell r="AN380">
            <v>-0.3628080893195702</v>
          </cell>
          <cell r="AO380">
            <v>-0.40937267542772127</v>
          </cell>
          <cell r="AP380">
            <v>9.4178561432969543E-2</v>
          </cell>
          <cell r="AQ380">
            <v>0.21895383041309624</v>
          </cell>
          <cell r="AR380">
            <v>-0.21505401055142315</v>
          </cell>
          <cell r="AS380">
            <v>3.0383496541188215E-2</v>
          </cell>
          <cell r="AT380">
            <v>-0.26106821196747521</v>
          </cell>
          <cell r="AU380">
            <v>-5.1034044833308423E-2</v>
          </cell>
        </row>
        <row r="382">
          <cell r="A382" t="str">
            <v>Cost of sales</v>
          </cell>
          <cell r="B382">
            <v>-4341.3424999999997</v>
          </cell>
          <cell r="C382">
            <v>-3428.3424999999997</v>
          </cell>
          <cell r="D382">
            <v>-3603.3424999999997</v>
          </cell>
          <cell r="E382">
            <v>-3915.3424999999997</v>
          </cell>
          <cell r="F382">
            <v>-2660.9300000000003</v>
          </cell>
          <cell r="G382">
            <v>-2754.6400000000003</v>
          </cell>
          <cell r="H382">
            <v>-2535.5699999999997</v>
          </cell>
          <cell r="I382">
            <v>-2022.54</v>
          </cell>
          <cell r="J382">
            <v>-1613</v>
          </cell>
          <cell r="K382">
            <v>-1572.3150000000001</v>
          </cell>
          <cell r="L382">
            <v>-1390.7550000000001</v>
          </cell>
          <cell r="M382">
            <v>-1384.9537650000002</v>
          </cell>
          <cell r="N382">
            <v>-1257.8800000000001</v>
          </cell>
          <cell r="O382">
            <v>-1283.3600000000001</v>
          </cell>
          <cell r="P382">
            <v>-1471.12</v>
          </cell>
          <cell r="Q382">
            <v>-1756.3</v>
          </cell>
          <cell r="R382">
            <v>-1604.04</v>
          </cell>
          <cell r="S382">
            <v>-1802.355</v>
          </cell>
          <cell r="T382">
            <v>-1801.5</v>
          </cell>
          <cell r="U382">
            <v>-1909.22</v>
          </cell>
          <cell r="V382">
            <v>-1664.8400000000001</v>
          </cell>
          <cell r="W382">
            <v>-1367.8096600039362</v>
          </cell>
          <cell r="X382">
            <v>-1282.8267365844458</v>
          </cell>
          <cell r="Y382">
            <v>-1107.011945170809</v>
          </cell>
          <cell r="Z382">
            <v>-1203.0134780681756</v>
          </cell>
          <cell r="AA382">
            <v>-1278.5247678744727</v>
          </cell>
          <cell r="AB382">
            <v>-1386.2572657045796</v>
          </cell>
          <cell r="AC382">
            <v>-1482.0599699747668</v>
          </cell>
          <cell r="AD382">
            <v>-985.28964930522534</v>
          </cell>
          <cell r="AE382">
            <v>-987.45615083217183</v>
          </cell>
          <cell r="AF382">
            <v>-995.14321184823302</v>
          </cell>
          <cell r="AG382">
            <v>-981.53957972507055</v>
          </cell>
          <cell r="AH382">
            <v>-813.9886192185777</v>
          </cell>
          <cell r="AI382">
            <v>-890.51991619109458</v>
          </cell>
          <cell r="AJ382">
            <v>-980.16483729596621</v>
          </cell>
          <cell r="AK382">
            <v>-1056.3746864683367</v>
          </cell>
          <cell r="AM382">
            <v>-15288.369999999999</v>
          </cell>
          <cell r="AN382">
            <v>-9973.68</v>
          </cell>
          <cell r="AO382">
            <v>-5961.0237649999999</v>
          </cell>
          <cell r="AP382">
            <v>-5768.66</v>
          </cell>
          <cell r="AQ382">
            <v>-7117.1150000000007</v>
          </cell>
          <cell r="AR382">
            <v>-5422.4883417591909</v>
          </cell>
          <cell r="AS382">
            <v>-5349.8554816219948</v>
          </cell>
          <cell r="AT382">
            <v>-3949.4285917107009</v>
          </cell>
          <cell r="AU382">
            <v>-3741.0480591739752</v>
          </cell>
        </row>
        <row r="383">
          <cell r="A383" t="str">
            <v xml:space="preserve">    Note: COGS per phone</v>
          </cell>
          <cell r="B383">
            <v>95.624284140969166</v>
          </cell>
          <cell r="C383">
            <v>96.57302816901408</v>
          </cell>
          <cell r="D383">
            <v>96.864045698924713</v>
          </cell>
          <cell r="E383">
            <v>95.729645476772617</v>
          </cell>
          <cell r="F383">
            <v>97.114233576642349</v>
          </cell>
          <cell r="G383">
            <v>98.02989323843417</v>
          </cell>
          <cell r="H383">
            <v>99.825590551181094</v>
          </cell>
          <cell r="I383">
            <v>105.340625</v>
          </cell>
          <cell r="J383">
            <v>109.72789115646259</v>
          </cell>
          <cell r="K383">
            <v>106.2375</v>
          </cell>
          <cell r="L383">
            <v>102.26139705882353</v>
          </cell>
          <cell r="M383">
            <v>115.41281375000001</v>
          </cell>
          <cell r="N383">
            <v>147.98588235294119</v>
          </cell>
          <cell r="O383">
            <v>154.62168674698796</v>
          </cell>
          <cell r="P383">
            <v>161.66153846153847</v>
          </cell>
          <cell r="Q383">
            <v>155.42477876106193</v>
          </cell>
          <cell r="R383">
            <v>172.4774193548387</v>
          </cell>
          <cell r="S383">
            <v>163.85045454545454</v>
          </cell>
          <cell r="T383">
            <v>155.30172413793105</v>
          </cell>
          <cell r="U383">
            <v>181.83047619047619</v>
          </cell>
          <cell r="V383">
            <v>187.06067415730337</v>
          </cell>
          <cell r="W383">
            <v>177.29224368165083</v>
          </cell>
          <cell r="X383">
            <v>189.36808304748803</v>
          </cell>
          <cell r="Y383">
            <v>177.01039467868188</v>
          </cell>
          <cell r="Z383">
            <v>201.39278004395277</v>
          </cell>
          <cell r="AA383">
            <v>210.17187388484808</v>
          </cell>
          <cell r="AB383">
            <v>217.00560979331277</v>
          </cell>
          <cell r="AC383">
            <v>218.25302727508284</v>
          </cell>
          <cell r="AD383">
            <v>207.78901497051245</v>
          </cell>
          <cell r="AE383">
            <v>189.26248897816066</v>
          </cell>
          <cell r="AF383">
            <v>174.42755988346192</v>
          </cell>
          <cell r="AG383">
            <v>158.33588577068042</v>
          </cell>
          <cell r="AH383">
            <v>164.57351465668677</v>
          </cell>
          <cell r="AI383">
            <v>163.56248194499025</v>
          </cell>
          <cell r="AJ383">
            <v>164.90646970516647</v>
          </cell>
          <cell r="AK383">
            <v>163.94726184884462</v>
          </cell>
          <cell r="AM383">
            <v>96.153270440251561</v>
          </cell>
          <cell r="AN383">
            <v>99.637162837162833</v>
          </cell>
          <cell r="AO383">
            <v>108.18554927404718</v>
          </cell>
          <cell r="AP383">
            <v>155.07150537634408</v>
          </cell>
          <cell r="AQ383">
            <v>167.85648584905664</v>
          </cell>
          <cell r="AR383">
            <v>182.92527892822559</v>
          </cell>
          <cell r="AS383">
            <v>211.99822287181931</v>
          </cell>
          <cell r="AT383">
            <v>180.64059294633319</v>
          </cell>
          <cell r="AU383">
            <v>164.24157742523101</v>
          </cell>
        </row>
        <row r="385">
          <cell r="A385" t="str">
            <v>Android Tablet gross profit</v>
          </cell>
          <cell r="R385">
            <v>32</v>
          </cell>
          <cell r="S385">
            <v>44.605440000000002</v>
          </cell>
          <cell r="T385">
            <v>8.6169600000000006</v>
          </cell>
          <cell r="U385">
            <v>14.553088000000001</v>
          </cell>
          <cell r="V385">
            <v>6.9127167999999992</v>
          </cell>
          <cell r="W385">
            <v>6.5670809599999993</v>
          </cell>
          <cell r="X385">
            <v>6.2387269119999997</v>
          </cell>
          <cell r="Y385">
            <v>6.1139523737600001</v>
          </cell>
          <cell r="Z385">
            <v>5.9916733262847996</v>
          </cell>
          <cell r="AA385">
            <v>5.8718398597591035</v>
          </cell>
          <cell r="AB385">
            <v>5.7544030625639211</v>
          </cell>
          <cell r="AC385">
            <v>5.6393150013126423</v>
          </cell>
          <cell r="AD385">
            <v>5.35734925124701</v>
          </cell>
          <cell r="AE385">
            <v>5.0894817886846599</v>
          </cell>
          <cell r="AF385">
            <v>4.8350076992504265</v>
          </cell>
          <cell r="AG385">
            <v>4.5932573142879054</v>
          </cell>
          <cell r="AH385">
            <v>4.363594448573509</v>
          </cell>
          <cell r="AI385">
            <v>4.1454147261448338</v>
          </cell>
          <cell r="AJ385">
            <v>3.9381439898375921</v>
          </cell>
          <cell r="AK385">
            <v>3.7412367903457118</v>
          </cell>
          <cell r="AO385">
            <v>0</v>
          </cell>
          <cell r="AP385">
            <v>0</v>
          </cell>
          <cell r="AQ385">
            <v>99.77548800000001</v>
          </cell>
          <cell r="AR385">
            <v>25.832477045759997</v>
          </cell>
          <cell r="AS385">
            <v>23.257231249920466</v>
          </cell>
          <cell r="AT385">
            <v>19.875096053470003</v>
          </cell>
          <cell r="AU385">
            <v>16.188389954901648</v>
          </cell>
        </row>
        <row r="386">
          <cell r="A386" t="str">
            <v>Android smartphone gross profit</v>
          </cell>
          <cell r="M386">
            <v>182.00000000000003</v>
          </cell>
          <cell r="N386">
            <v>247.3443</v>
          </cell>
          <cell r="O386">
            <v>306.68543999999997</v>
          </cell>
          <cell r="P386">
            <v>430.46399999999994</v>
          </cell>
          <cell r="Q386">
            <v>507.29700000000003</v>
          </cell>
          <cell r="R386">
            <v>361.53389999999996</v>
          </cell>
          <cell r="S386">
            <v>419.921964</v>
          </cell>
          <cell r="T386">
            <v>462.67765487999998</v>
          </cell>
          <cell r="U386">
            <v>502.8452358111</v>
          </cell>
          <cell r="V386">
            <v>482.38111329710392</v>
          </cell>
          <cell r="W386">
            <v>483.22186469282872</v>
          </cell>
          <cell r="X386">
            <v>450.15461310283109</v>
          </cell>
          <cell r="Y386">
            <v>455.38221506144458</v>
          </cell>
          <cell r="Z386">
            <v>478.1299472405733</v>
          </cell>
          <cell r="AA386">
            <v>547.99791013048264</v>
          </cell>
          <cell r="AB386">
            <v>602.95740731079582</v>
          </cell>
          <cell r="AC386">
            <v>680.21811059995071</v>
          </cell>
          <cell r="AD386">
            <v>408.71508220272364</v>
          </cell>
          <cell r="AE386">
            <v>430.85006355714938</v>
          </cell>
          <cell r="AF386">
            <v>435.29645651622343</v>
          </cell>
          <cell r="AG386">
            <v>450.34734058846954</v>
          </cell>
          <cell r="AH386">
            <v>338.94056071126562</v>
          </cell>
          <cell r="AI386">
            <v>390.26181644443488</v>
          </cell>
          <cell r="AJ386">
            <v>431.05049437014441</v>
          </cell>
          <cell r="AK386">
            <v>487.86159450087604</v>
          </cell>
          <cell r="AO386">
            <v>182.00000000000003</v>
          </cell>
          <cell r="AP386">
            <v>1491.7907399999999</v>
          </cell>
          <cell r="AQ386">
            <v>1746.9787546910998</v>
          </cell>
          <cell r="AR386">
            <v>1871.1398061542084</v>
          </cell>
          <cell r="AS386">
            <v>2309.3033752818028</v>
          </cell>
          <cell r="AT386">
            <v>1725.2089428645661</v>
          </cell>
          <cell r="AU386">
            <v>1648.1144660267209</v>
          </cell>
        </row>
        <row r="387">
          <cell r="A387" t="str">
            <v>Feature gross profit</v>
          </cell>
          <cell r="J387">
            <v>0</v>
          </cell>
          <cell r="K387">
            <v>0</v>
          </cell>
          <cell r="L387">
            <v>0</v>
          </cell>
          <cell r="M387">
            <v>257.0462349999998</v>
          </cell>
          <cell r="N387">
            <v>136.7757</v>
          </cell>
          <cell r="O387">
            <v>132.95456000000001</v>
          </cell>
          <cell r="P387">
            <v>132.41600000000005</v>
          </cell>
          <cell r="Q387">
            <v>156.40300000000002</v>
          </cell>
          <cell r="R387">
            <v>130.42610000000008</v>
          </cell>
          <cell r="S387">
            <v>163.11759599999999</v>
          </cell>
          <cell r="T387">
            <v>161.20538512000002</v>
          </cell>
          <cell r="U387">
            <v>112.38167618889997</v>
          </cell>
          <cell r="V387">
            <v>39.866169902896047</v>
          </cell>
          <cell r="W387">
            <v>54.710263472076569</v>
          </cell>
          <cell r="X387">
            <v>38.779923400723</v>
          </cell>
          <cell r="Y387">
            <v>28.503243699531403</v>
          </cell>
          <cell r="Z387">
            <v>13.980162385960639</v>
          </cell>
          <cell r="AA387">
            <v>6.9900811929803197</v>
          </cell>
          <cell r="AB387">
            <v>3.4950405964901599</v>
          </cell>
          <cell r="AC387">
            <v>1.7475202982450799</v>
          </cell>
          <cell r="AD387">
            <v>0.87376014912253996</v>
          </cell>
          <cell r="AE387">
            <v>0.43688007456126998</v>
          </cell>
          <cell r="AF387">
            <v>0.21844003728063499</v>
          </cell>
          <cell r="AG387">
            <v>0.1092200186403175</v>
          </cell>
          <cell r="AH387">
            <v>5.4610009320158748E-2</v>
          </cell>
          <cell r="AI387">
            <v>2.7305004660079374E-2</v>
          </cell>
          <cell r="AJ387">
            <v>1.3652502330039687E-2</v>
          </cell>
          <cell r="AK387">
            <v>6.8262511650198435E-3</v>
          </cell>
          <cell r="AO387">
            <v>257.0462349999998</v>
          </cell>
          <cell r="AP387">
            <v>558.54926000000012</v>
          </cell>
          <cell r="AQ387">
            <v>567.1307573089</v>
          </cell>
          <cell r="AR387">
            <v>161.85960047522701</v>
          </cell>
          <cell r="AS387">
            <v>26.212804473676201</v>
          </cell>
          <cell r="AT387">
            <v>1.6383002796047625</v>
          </cell>
          <cell r="AU387">
            <v>0.10239376747529766</v>
          </cell>
        </row>
        <row r="388">
          <cell r="A388" t="str">
            <v>Total Gross Profit (estimated)</v>
          </cell>
          <cell r="B388">
            <v>1066.6575</v>
          </cell>
          <cell r="C388">
            <v>844.65750000000003</v>
          </cell>
          <cell r="D388">
            <v>892.65750000000003</v>
          </cell>
          <cell r="E388">
            <v>895.65750000000003</v>
          </cell>
          <cell r="F388">
            <v>638.06999999999994</v>
          </cell>
          <cell r="G388">
            <v>579.3599999999999</v>
          </cell>
          <cell r="H388">
            <v>580.43000000000006</v>
          </cell>
          <cell r="I388">
            <v>327.45999999999998</v>
          </cell>
          <cell r="J388">
            <v>188</v>
          </cell>
          <cell r="K388">
            <v>256.685</v>
          </cell>
          <cell r="L388">
            <v>301.245</v>
          </cell>
          <cell r="M388">
            <v>439.04623499999985</v>
          </cell>
          <cell r="N388">
            <v>384.12</v>
          </cell>
          <cell r="O388">
            <v>439.64</v>
          </cell>
          <cell r="P388">
            <v>562.88</v>
          </cell>
          <cell r="Q388">
            <v>663.7</v>
          </cell>
          <cell r="R388">
            <v>523.96</v>
          </cell>
          <cell r="S388">
            <v>627.64499999999998</v>
          </cell>
          <cell r="T388">
            <v>632.5</v>
          </cell>
          <cell r="U388">
            <v>629.78</v>
          </cell>
          <cell r="V388">
            <v>529.16</v>
          </cell>
          <cell r="W388">
            <v>544.49920912490529</v>
          </cell>
          <cell r="X388">
            <v>495.17326341555412</v>
          </cell>
          <cell r="Y388">
            <v>489.99941113473602</v>
          </cell>
          <cell r="Z388">
            <v>498.10178295281872</v>
          </cell>
          <cell r="AA388">
            <v>560.85983118322213</v>
          </cell>
          <cell r="AB388">
            <v>612.20685096984994</v>
          </cell>
          <cell r="AC388">
            <v>687.60494589950838</v>
          </cell>
          <cell r="AD388">
            <v>414.94619160309315</v>
          </cell>
          <cell r="AE388">
            <v>436.37642542039532</v>
          </cell>
          <cell r="AF388">
            <v>440.34990425275447</v>
          </cell>
          <cell r="AG388">
            <v>455.04981792139773</v>
          </cell>
          <cell r="AH388">
            <v>343.35876516915931</v>
          </cell>
          <cell r="AI388">
            <v>394.43453617523983</v>
          </cell>
          <cell r="AJ388">
            <v>435.00229086231207</v>
          </cell>
          <cell r="AK388">
            <v>491.6096575423868</v>
          </cell>
          <cell r="AM388">
            <v>3699.63</v>
          </cell>
          <cell r="AN388">
            <v>2125.3199999999997</v>
          </cell>
          <cell r="AO388">
            <v>1184.9762349999999</v>
          </cell>
          <cell r="AP388">
            <v>2050.34</v>
          </cell>
          <cell r="AQ388">
            <v>2413.8850000000002</v>
          </cell>
          <cell r="AR388">
            <v>2058.8318836751955</v>
          </cell>
          <cell r="AS388">
            <v>2358.7734110053993</v>
          </cell>
          <cell r="AT388">
            <v>1746.7223391976406</v>
          </cell>
          <cell r="AU388">
            <v>1664.4052497490979</v>
          </cell>
        </row>
        <row r="389">
          <cell r="A389" t="str">
            <v>Growth (q/q)</v>
          </cell>
          <cell r="B389">
            <v>-0.42060972297664312</v>
          </cell>
          <cell r="C389">
            <v>-0.20812678858958944</v>
          </cell>
          <cell r="D389">
            <v>5.6827767467878987E-2</v>
          </cell>
          <cell r="E389">
            <v>3.3607514640272562E-3</v>
          </cell>
          <cell r="F389">
            <v>-0.28759598395592079</v>
          </cell>
          <cell r="G389">
            <v>-9.2011848229818116E-2</v>
          </cell>
          <cell r="H389">
            <v>1.8468655067662709E-3</v>
          </cell>
          <cell r="I389">
            <v>-0.43583205554502702</v>
          </cell>
          <cell r="J389">
            <v>-0.42588407744457335</v>
          </cell>
          <cell r="K389">
            <v>0.36534574468085101</v>
          </cell>
          <cell r="L389">
            <v>0.17359798975397855</v>
          </cell>
          <cell r="M389">
            <v>0.45743907782701743</v>
          </cell>
          <cell r="N389">
            <v>-0.12510353266097329</v>
          </cell>
          <cell r="O389">
            <v>0.14453816515672191</v>
          </cell>
          <cell r="P389">
            <v>0.28032026203257221</v>
          </cell>
          <cell r="Q389">
            <v>0.17911455372370666</v>
          </cell>
          <cell r="R389">
            <v>-0.2105469338556577</v>
          </cell>
          <cell r="S389">
            <v>0.19788724330101526</v>
          </cell>
          <cell r="T389">
            <v>7.735264361223404E-3</v>
          </cell>
          <cell r="U389">
            <v>-4.3003952569170556E-3</v>
          </cell>
          <cell r="V389">
            <v>-0.15977007844009017</v>
          </cell>
          <cell r="W389">
            <v>2.8987847012066803E-2</v>
          </cell>
          <cell r="X389">
            <v>-9.0589563552581853E-2</v>
          </cell>
          <cell r="Y389">
            <v>-1.0448569547415465E-2</v>
          </cell>
          <cell r="Z389">
            <v>1.6535472561730824E-2</v>
          </cell>
          <cell r="AA389">
            <v>0.12599442599535515</v>
          </cell>
          <cell r="AB389">
            <v>9.1550538890088129E-2</v>
          </cell>
          <cell r="AC389">
            <v>0.1231578751695015</v>
          </cell>
          <cell r="AD389">
            <v>-0.39653402134815874</v>
          </cell>
          <cell r="AE389">
            <v>5.1645813965683462E-2</v>
          </cell>
          <cell r="AF389">
            <v>9.1056221209273591E-3</v>
          </cell>
          <cell r="AG389">
            <v>3.3382347825391401E-2</v>
          </cell>
          <cell r="AH389">
            <v>-0.24544796713121897</v>
          </cell>
          <cell r="AI389">
            <v>0.14875336291740648</v>
          </cell>
          <cell r="AJ389">
            <v>0.1028504123407914</v>
          </cell>
          <cell r="AK389">
            <v>0.13013119210903712</v>
          </cell>
        </row>
        <row r="390">
          <cell r="A390" t="str">
            <v>Growth (y/y)</v>
          </cell>
          <cell r="B390">
            <v>-0.37292328042328038</v>
          </cell>
          <cell r="C390">
            <v>-0.56772901740020476</v>
          </cell>
          <cell r="D390">
            <v>-0.56306534508076356</v>
          </cell>
          <cell r="E390">
            <v>-0.51349402498642038</v>
          </cell>
          <cell r="F390">
            <v>-0.40180423425513823</v>
          </cell>
          <cell r="G390">
            <v>-0.31408884666270065</v>
          </cell>
          <cell r="H390">
            <v>-0.34977300924486709</v>
          </cell>
          <cell r="I390">
            <v>-0.63439149451659815</v>
          </cell>
          <cell r="J390">
            <v>-0.70536148071528193</v>
          </cell>
          <cell r="K390">
            <v>-0.55695077326705322</v>
          </cell>
          <cell r="L390">
            <v>-0.48099684716503288</v>
          </cell>
          <cell r="M390">
            <v>0.34076294814633812</v>
          </cell>
          <cell r="N390">
            <v>1.043191489361702</v>
          </cell>
          <cell r="O390">
            <v>0.71276077682762917</v>
          </cell>
          <cell r="P390">
            <v>0.86851234045378334</v>
          </cell>
          <cell r="Q390">
            <v>0.51168589340027082</v>
          </cell>
          <cell r="R390">
            <v>0.3640529001353745</v>
          </cell>
          <cell r="S390">
            <v>0.42763397325084163</v>
          </cell>
          <cell r="T390">
            <v>0.12368533257532688</v>
          </cell>
          <cell r="U390">
            <v>-5.110742805484414E-2</v>
          </cell>
          <cell r="V390">
            <v>9.9244217115808109E-3</v>
          </cell>
          <cell r="W390">
            <v>-0.13247264118266644</v>
          </cell>
          <cell r="X390">
            <v>-0.21711737009398557</v>
          </cell>
          <cell r="Y390">
            <v>-0.22195145743793698</v>
          </cell>
          <cell r="Z390">
            <v>-5.8693433077294688E-2</v>
          </cell>
          <cell r="AA390">
            <v>3.0047099764590746E-2</v>
          </cell>
          <cell r="AB390">
            <v>0.23634876153658579</v>
          </cell>
          <cell r="AC390">
            <v>0.40327708620538805</v>
          </cell>
          <cell r="AD390">
            <v>-0.16694497830697841</v>
          </cell>
          <cell r="AE390">
            <v>-0.22195100957793579</v>
          </cell>
          <cell r="AF390">
            <v>-0.28071712435893514</v>
          </cell>
          <cell r="AG390">
            <v>-0.33821037699763423</v>
          </cell>
          <cell r="AH390">
            <v>-0.17252219175060912</v>
          </cell>
          <cell r="AI390">
            <v>-9.6114012586151043E-2</v>
          </cell>
          <cell r="AJ390">
            <v>-1.2144009431583669E-2</v>
          </cell>
          <cell r="AK390">
            <v>8.0342499175121374E-2</v>
          </cell>
          <cell r="AN390">
            <v>-0.42553174236342561</v>
          </cell>
          <cell r="AO390">
            <v>-0.4424480854647771</v>
          </cell>
          <cell r="AP390">
            <v>0.73027942623676356</v>
          </cell>
          <cell r="AQ390">
            <v>0.17730961694158043</v>
          </cell>
          <cell r="AR390">
            <v>-0.1470878340620223</v>
          </cell>
          <cell r="AS390">
            <v>0.14568529354362925</v>
          </cell>
          <cell r="AT390">
            <v>-0.25947853615446648</v>
          </cell>
          <cell r="AU390">
            <v>-4.7126602552272412E-2</v>
          </cell>
        </row>
        <row r="392">
          <cell r="A392" t="str">
            <v>Android Tablet Gross Margin</v>
          </cell>
          <cell r="R392">
            <v>0.2</v>
          </cell>
          <cell r="S392">
            <v>0.18</v>
          </cell>
          <cell r="T392">
            <v>0.18</v>
          </cell>
          <cell r="U392">
            <v>0.16</v>
          </cell>
          <cell r="V392">
            <v>0.16</v>
          </cell>
          <cell r="W392">
            <v>0.16</v>
          </cell>
          <cell r="X392">
            <v>0.16</v>
          </cell>
          <cell r="Y392">
            <v>0.16</v>
          </cell>
          <cell r="Z392">
            <v>0.16</v>
          </cell>
          <cell r="AA392">
            <v>0.16</v>
          </cell>
          <cell r="AB392">
            <v>0.16</v>
          </cell>
          <cell r="AC392">
            <v>0.16</v>
          </cell>
          <cell r="AD392">
            <v>0.16</v>
          </cell>
          <cell r="AE392">
            <v>0.16</v>
          </cell>
          <cell r="AF392">
            <v>0.16</v>
          </cell>
          <cell r="AG392">
            <v>0.16</v>
          </cell>
          <cell r="AH392">
            <v>0.16</v>
          </cell>
          <cell r="AI392">
            <v>0.16</v>
          </cell>
          <cell r="AJ392">
            <v>0.16</v>
          </cell>
          <cell r="AK392">
            <v>0.16</v>
          </cell>
          <cell r="AQ392">
            <v>0.18252610874350211</v>
          </cell>
          <cell r="AR392">
            <v>0.16</v>
          </cell>
          <cell r="AS392">
            <v>0.16</v>
          </cell>
          <cell r="AT392">
            <v>0.16</v>
          </cell>
          <cell r="AU392">
            <v>0.16000000000000003</v>
          </cell>
        </row>
        <row r="393">
          <cell r="A393" t="str">
            <v>Android Smartphone Gross Margin</v>
          </cell>
          <cell r="M393">
            <v>0.28000000000000003</v>
          </cell>
          <cell r="N393">
            <v>0.27</v>
          </cell>
          <cell r="O393">
            <v>0.28999999999999998</v>
          </cell>
          <cell r="P393">
            <v>0.29499999999999998</v>
          </cell>
          <cell r="Q393">
            <v>0.28999999999999998</v>
          </cell>
          <cell r="R393">
            <v>0.26</v>
          </cell>
          <cell r="S393">
            <v>0.28000000000000003</v>
          </cell>
          <cell r="T393">
            <v>0.28000000000000003</v>
          </cell>
          <cell r="U393">
            <v>0.26</v>
          </cell>
          <cell r="V393">
            <v>0.27</v>
          </cell>
          <cell r="W393">
            <v>0.3</v>
          </cell>
          <cell r="X393">
            <v>0.31</v>
          </cell>
          <cell r="Y393">
            <v>0.32</v>
          </cell>
          <cell r="Z393">
            <v>0.3</v>
          </cell>
          <cell r="AA393">
            <v>0.31</v>
          </cell>
          <cell r="AB393">
            <v>0.31</v>
          </cell>
          <cell r="AC393">
            <v>0.32</v>
          </cell>
          <cell r="AD393">
            <v>0.3</v>
          </cell>
          <cell r="AE393">
            <v>0.31</v>
          </cell>
          <cell r="AF393">
            <v>0.31</v>
          </cell>
          <cell r="AG393">
            <v>0.32</v>
          </cell>
          <cell r="AH393">
            <v>0.3</v>
          </cell>
          <cell r="AI393">
            <v>0.31</v>
          </cell>
          <cell r="AJ393">
            <v>0.31</v>
          </cell>
          <cell r="AK393">
            <v>0.32</v>
          </cell>
          <cell r="AO393">
            <v>0.28000000000000003</v>
          </cell>
          <cell r="AP393">
            <v>0.28787234042553189</v>
          </cell>
          <cell r="AQ393">
            <v>0.2697338239169807</v>
          </cell>
          <cell r="AR393">
            <v>0.29830763377677505</v>
          </cell>
          <cell r="AS393">
            <v>0.31071568928624055</v>
          </cell>
          <cell r="AT393">
            <v>0.31008079427032331</v>
          </cell>
          <cell r="AU393">
            <v>0.31074431219226079</v>
          </cell>
        </row>
        <row r="394">
          <cell r="A394" t="str">
            <v>Feature Phone Gross Margin</v>
          </cell>
          <cell r="J394">
            <v>0.28000000000000003</v>
          </cell>
          <cell r="K394">
            <v>0.28000000000000003</v>
          </cell>
          <cell r="L394">
            <v>0.28000000000000003</v>
          </cell>
          <cell r="M394">
            <v>0.21894909284497427</v>
          </cell>
          <cell r="N394">
            <v>0.18841963879819809</v>
          </cell>
          <cell r="O394">
            <v>0.19979226524650473</v>
          </cell>
          <cell r="P394">
            <v>0.23036882393876132</v>
          </cell>
          <cell r="Q394">
            <v>0.23319367824660811</v>
          </cell>
          <cell r="R394">
            <v>0.22585192688987601</v>
          </cell>
          <cell r="S394">
            <v>0.23901040147218039</v>
          </cell>
          <cell r="T394">
            <v>0.21971333034914806</v>
          </cell>
          <cell r="U394">
            <v>0.21863158375365382</v>
          </cell>
          <cell r="V394">
            <v>0.10946266010696062</v>
          </cell>
          <cell r="W394">
            <v>0.21</v>
          </cell>
          <cell r="X394">
            <v>0.21</v>
          </cell>
          <cell r="Y394">
            <v>0.21</v>
          </cell>
          <cell r="Z394">
            <v>0.2</v>
          </cell>
          <cell r="AA394">
            <v>0.2</v>
          </cell>
          <cell r="AB394">
            <v>0.2</v>
          </cell>
          <cell r="AC394">
            <v>0.2</v>
          </cell>
          <cell r="AD394">
            <v>0.2</v>
          </cell>
          <cell r="AE394">
            <v>0.2</v>
          </cell>
          <cell r="AF394">
            <v>0.2</v>
          </cell>
          <cell r="AG394">
            <v>0.2</v>
          </cell>
          <cell r="AH394">
            <v>0.2</v>
          </cell>
          <cell r="AI394">
            <v>0.2</v>
          </cell>
          <cell r="AJ394">
            <v>0.2</v>
          </cell>
          <cell r="AK394">
            <v>0.2</v>
          </cell>
          <cell r="AO394">
            <v>0.21894909284497427</v>
          </cell>
          <cell r="AP394">
            <v>0.21182250649822484</v>
          </cell>
          <cell r="AQ394">
            <v>0.22615695475595105</v>
          </cell>
          <cell r="AR394">
            <v>0.17125827117219933</v>
          </cell>
          <cell r="AS394">
            <v>0.2</v>
          </cell>
          <cell r="AT394">
            <v>0.2</v>
          </cell>
          <cell r="AU394">
            <v>0.2</v>
          </cell>
        </row>
        <row r="395">
          <cell r="A395" t="str">
            <v>Total Mobile Devices Gross Margin (est)</v>
          </cell>
          <cell r="B395">
            <v>0.19723696375739647</v>
          </cell>
          <cell r="C395">
            <v>0.19767318043529136</v>
          </cell>
          <cell r="D395">
            <v>0.19854481761565837</v>
          </cell>
          <cell r="E395">
            <v>0.18616867595094574</v>
          </cell>
          <cell r="F395">
            <v>0.19341315550166716</v>
          </cell>
          <cell r="G395">
            <v>0.17377324535092978</v>
          </cell>
          <cell r="H395">
            <v>0.18627406931964058</v>
          </cell>
          <cell r="I395">
            <v>0.13934468085106383</v>
          </cell>
          <cell r="J395">
            <v>0.10438645197112716</v>
          </cell>
          <cell r="K395">
            <v>0.1403417167851285</v>
          </cell>
          <cell r="L395">
            <v>0.17804078014184396</v>
          </cell>
          <cell r="M395">
            <v>0.24070517269736835</v>
          </cell>
          <cell r="N395">
            <v>0.23393422655298418</v>
          </cell>
          <cell r="O395">
            <v>0.25515960533952409</v>
          </cell>
          <cell r="P395">
            <v>0.27673549655850538</v>
          </cell>
          <cell r="Q395">
            <v>0.27425619834710746</v>
          </cell>
          <cell r="R395">
            <v>0.2462218045112782</v>
          </cell>
          <cell r="S395">
            <v>0.25829012345679009</v>
          </cell>
          <cell r="T395">
            <v>0.25986031224322104</v>
          </cell>
          <cell r="U395">
            <v>0.24804253643166599</v>
          </cell>
          <cell r="V395">
            <v>0.24118505013673655</v>
          </cell>
          <cell r="W395">
            <v>0.28473392447996837</v>
          </cell>
          <cell r="X395">
            <v>0.27850014815273011</v>
          </cell>
          <cell r="Y395">
            <v>0.30682274687656502</v>
          </cell>
          <cell r="Z395">
            <v>0.29280895561060483</v>
          </cell>
          <cell r="AA395">
            <v>0.30491710731434146</v>
          </cell>
          <cell r="AB395">
            <v>0.30633867571693046</v>
          </cell>
          <cell r="AC395">
            <v>0.31691757601308457</v>
          </cell>
          <cell r="AD395">
            <v>0.2963402160409791</v>
          </cell>
          <cell r="AE395">
            <v>0.30648015272196477</v>
          </cell>
          <cell r="AF395">
            <v>0.3067586317995103</v>
          </cell>
          <cell r="AG395">
            <v>0.31675704878992944</v>
          </cell>
          <cell r="AH395">
            <v>0.29667735876104639</v>
          </cell>
          <cell r="AI395">
            <v>0.30696382696589808</v>
          </cell>
          <cell r="AJ395">
            <v>0.30738580780097063</v>
          </cell>
          <cell r="AK395">
            <v>0.31758051006424215</v>
          </cell>
          <cell r="AM395">
            <v>0.19484042553191491</v>
          </cell>
          <cell r="AN395">
            <v>0.17566079841309196</v>
          </cell>
          <cell r="AO395">
            <v>0.16582371046739433</v>
          </cell>
          <cell r="AP395">
            <v>0.26222534851003965</v>
          </cell>
          <cell r="AQ395">
            <v>0.25326670863498063</v>
          </cell>
          <cell r="AR395">
            <v>0.27519633188213838</v>
          </cell>
          <cell r="AS395">
            <v>0.30599130453164669</v>
          </cell>
          <cell r="AT395">
            <v>0.30664958853523533</v>
          </cell>
          <cell r="AU395">
            <v>0.30791224243886711</v>
          </cell>
        </row>
        <row r="397">
          <cell r="A397" t="str">
            <v>Operating expense (est)</v>
          </cell>
          <cell r="B397">
            <v>-1295.6575</v>
          </cell>
          <cell r="C397">
            <v>-1145.6575</v>
          </cell>
          <cell r="D397">
            <v>-1045.6575</v>
          </cell>
          <cell r="E397">
            <v>-995.65750000000003</v>
          </cell>
          <cell r="F397">
            <v>-1004.0699999999999</v>
          </cell>
          <cell r="G397">
            <v>-934.3599999999999</v>
          </cell>
          <cell r="H397">
            <v>-887.43000000000006</v>
          </cell>
          <cell r="I397">
            <v>-808.46</v>
          </cell>
          <cell r="J397">
            <v>-573</v>
          </cell>
          <cell r="K397">
            <v>-494.685</v>
          </cell>
          <cell r="L397">
            <v>-484.245</v>
          </cell>
          <cell r="M397">
            <v>-556.0462349999998</v>
          </cell>
          <cell r="N397">
            <v>-532.12</v>
          </cell>
          <cell r="O397">
            <v>-548.64</v>
          </cell>
          <cell r="P397">
            <v>-559.88</v>
          </cell>
          <cell r="Q397">
            <v>-607.70000000000005</v>
          </cell>
          <cell r="R397">
            <v>-584.96</v>
          </cell>
          <cell r="S397">
            <v>-658.64499999999998</v>
          </cell>
          <cell r="T397">
            <v>-647.5</v>
          </cell>
          <cell r="U397">
            <v>-648.78</v>
          </cell>
          <cell r="V397">
            <v>-614.16</v>
          </cell>
          <cell r="W397">
            <v>-592.30693085312635</v>
          </cell>
          <cell r="X397">
            <v>-539.62326341555411</v>
          </cell>
          <cell r="Y397">
            <v>-497.98446791626372</v>
          </cell>
          <cell r="Z397">
            <v>-583.15754600386845</v>
          </cell>
          <cell r="AA397">
            <v>-616.04136915495292</v>
          </cell>
          <cell r="AB397">
            <v>-652.17613330333847</v>
          </cell>
          <cell r="AC397">
            <v>-665.90829674076565</v>
          </cell>
          <cell r="AD397">
            <v>-484.95798364850907</v>
          </cell>
          <cell r="AE397">
            <v>-479.09140270797235</v>
          </cell>
          <cell r="AF397">
            <v>-483.4146977357841</v>
          </cell>
          <cell r="AG397">
            <v>-469.41571189786242</v>
          </cell>
          <cell r="AH397">
            <v>-401.22613438854614</v>
          </cell>
          <cell r="AI397">
            <v>-432.98316974622986</v>
          </cell>
          <cell r="AJ397">
            <v>-477.45730470706042</v>
          </cell>
          <cell r="AK397">
            <v>-507.08950098249403</v>
          </cell>
          <cell r="AM397">
            <v>-4482.63</v>
          </cell>
          <cell r="AN397">
            <v>-3634.3199999999997</v>
          </cell>
          <cell r="AO397">
            <v>-2107.9762349999996</v>
          </cell>
          <cell r="AP397">
            <v>-2248.34</v>
          </cell>
          <cell r="AQ397">
            <v>-2539.8850000000002</v>
          </cell>
          <cell r="AR397">
            <v>-2244.0746621849444</v>
          </cell>
          <cell r="AS397">
            <v>-2517.2833452029254</v>
          </cell>
          <cell r="AT397">
            <v>-1916.8797959901278</v>
          </cell>
          <cell r="AU397">
            <v>-1818.7561098243305</v>
          </cell>
        </row>
        <row r="398">
          <cell r="A398" t="str">
            <v xml:space="preserve">    Note: Opex per phone</v>
          </cell>
          <cell r="B398">
            <v>28.538711453744494</v>
          </cell>
          <cell r="C398">
            <v>32.272042253521128</v>
          </cell>
          <cell r="D398">
            <v>28.109072580645162</v>
          </cell>
          <cell r="E398">
            <v>24.34370415647922</v>
          </cell>
          <cell r="F398">
            <v>36.644890510948905</v>
          </cell>
          <cell r="G398">
            <v>33.251245551601421</v>
          </cell>
          <cell r="H398">
            <v>34.938188976377958</v>
          </cell>
          <cell r="I398">
            <v>42.107291666666669</v>
          </cell>
          <cell r="J398">
            <v>38.979591836734699</v>
          </cell>
          <cell r="K398">
            <v>33.424662162162164</v>
          </cell>
          <cell r="L398">
            <v>35.606250000000003</v>
          </cell>
          <cell r="M398">
            <v>46.337186249999981</v>
          </cell>
          <cell r="N398">
            <v>62.60235294117647</v>
          </cell>
          <cell r="O398">
            <v>66.1012048192771</v>
          </cell>
          <cell r="P398">
            <v>61.525274725274727</v>
          </cell>
          <cell r="Q398">
            <v>53.778761061946902</v>
          </cell>
          <cell r="R398">
            <v>62.898924731182795</v>
          </cell>
          <cell r="S398">
            <v>59.87681818181818</v>
          </cell>
          <cell r="T398">
            <v>55.818965517241381</v>
          </cell>
          <cell r="U398">
            <v>61.788571428571423</v>
          </cell>
          <cell r="V398">
            <v>69.006741573033707</v>
          </cell>
          <cell r="W398">
            <v>76.773419423606782</v>
          </cell>
          <cell r="X398">
            <v>79.658008401749868</v>
          </cell>
          <cell r="Y398">
            <v>79.627349636331303</v>
          </cell>
          <cell r="Z398">
            <v>97.624608148133092</v>
          </cell>
          <cell r="AA398">
            <v>101.2687217324177</v>
          </cell>
          <cell r="AB398">
            <v>102.0920741058867</v>
          </cell>
          <cell r="AC398">
            <v>98.063846669943288</v>
          </cell>
          <cell r="AD398">
            <v>102.27341959338209</v>
          </cell>
          <cell r="AE398">
            <v>91.825881329651182</v>
          </cell>
          <cell r="AF398">
            <v>84.732373324688567</v>
          </cell>
          <cell r="AG398">
            <v>75.723235285979115</v>
          </cell>
          <cell r="AH398">
            <v>81.120538481027623</v>
          </cell>
          <cell r="AI398">
            <v>79.526353758611847</v>
          </cell>
          <cell r="AJ398">
            <v>80.329140118307052</v>
          </cell>
          <cell r="AK398">
            <v>78.699287538133163</v>
          </cell>
          <cell r="AM398">
            <v>28.192641509433962</v>
          </cell>
          <cell r="AN398">
            <v>36.306893106893099</v>
          </cell>
          <cell r="AO398">
            <v>38.257281941923765</v>
          </cell>
          <cell r="AP398">
            <v>60.439247311827955</v>
          </cell>
          <cell r="AQ398">
            <v>59.902948113207557</v>
          </cell>
          <cell r="AR398">
            <v>75.702879866915254</v>
          </cell>
          <cell r="AS398">
            <v>99.752151713461075</v>
          </cell>
          <cell r="AT398">
            <v>87.675038278010021</v>
          </cell>
          <cell r="AU398">
            <v>79.848044640004233</v>
          </cell>
        </row>
        <row r="400">
          <cell r="A400" t="str">
            <v>Total Operating Income</v>
          </cell>
          <cell r="B400">
            <v>-229</v>
          </cell>
          <cell r="C400">
            <v>-301</v>
          </cell>
          <cell r="D400">
            <v>-153</v>
          </cell>
          <cell r="E400">
            <v>-100</v>
          </cell>
          <cell r="F400">
            <v>-366</v>
          </cell>
          <cell r="G400">
            <v>-355</v>
          </cell>
          <cell r="H400">
            <v>-307</v>
          </cell>
          <cell r="I400">
            <v>-481</v>
          </cell>
          <cell r="J400">
            <v>-385</v>
          </cell>
          <cell r="K400">
            <v>-238</v>
          </cell>
          <cell r="L400">
            <v>-183</v>
          </cell>
          <cell r="M400">
            <v>-117</v>
          </cell>
          <cell r="N400">
            <v>-148</v>
          </cell>
          <cell r="O400">
            <v>-109</v>
          </cell>
          <cell r="P400">
            <v>3</v>
          </cell>
          <cell r="Q400">
            <v>56</v>
          </cell>
          <cell r="R400">
            <v>-61</v>
          </cell>
          <cell r="S400">
            <v>-31</v>
          </cell>
          <cell r="T400">
            <v>-15</v>
          </cell>
          <cell r="U400">
            <v>-19</v>
          </cell>
          <cell r="V400">
            <v>-85</v>
          </cell>
          <cell r="W400">
            <v>-47.80772172822104</v>
          </cell>
          <cell r="X400">
            <v>-44.45</v>
          </cell>
          <cell r="Y400">
            <v>-7.9850567815277254</v>
          </cell>
          <cell r="Z400">
            <v>-85.055763051049723</v>
          </cell>
          <cell r="AA400">
            <v>-55.181537971730847</v>
          </cell>
          <cell r="AB400">
            <v>-39.969282333488593</v>
          </cell>
          <cell r="AC400">
            <v>21.696649158742748</v>
          </cell>
          <cell r="AD400">
            <v>-70.01179204541593</v>
          </cell>
          <cell r="AE400">
            <v>-42.714977287577014</v>
          </cell>
          <cell r="AF400">
            <v>-43.064793483029618</v>
          </cell>
          <cell r="AG400">
            <v>-14.365893976464683</v>
          </cell>
          <cell r="AH400">
            <v>-57.867369219386859</v>
          </cell>
          <cell r="AI400">
            <v>-38.548633570990027</v>
          </cell>
          <cell r="AJ400">
            <v>-42.455013844748343</v>
          </cell>
          <cell r="AK400">
            <v>-15.479843440107233</v>
          </cell>
          <cell r="AM400">
            <v>-783</v>
          </cell>
          <cell r="AN400">
            <v>-1509</v>
          </cell>
          <cell r="AO400">
            <v>-923</v>
          </cell>
          <cell r="AP400">
            <v>-198</v>
          </cell>
          <cell r="AQ400">
            <v>-126</v>
          </cell>
          <cell r="AR400">
            <v>-185.24277850974877</v>
          </cell>
          <cell r="AS400">
            <v>-158.50993419752641</v>
          </cell>
          <cell r="AT400">
            <v>-170.15745679248727</v>
          </cell>
          <cell r="AU400">
            <v>-154.35086007523248</v>
          </cell>
        </row>
        <row r="401">
          <cell r="A401" t="str">
            <v>Operating Margin</v>
          </cell>
          <cell r="B401">
            <v>-4.2344674556213019E-2</v>
          </cell>
          <cell r="C401">
            <v>-7.0442312192838752E-2</v>
          </cell>
          <cell r="D401">
            <v>-3.4030249110320286E-2</v>
          </cell>
          <cell r="E401">
            <v>-2.0785699438786116E-2</v>
          </cell>
          <cell r="F401">
            <v>-0.11094270991209458</v>
          </cell>
          <cell r="G401">
            <v>-0.10647870425914817</v>
          </cell>
          <cell r="H401">
            <v>-9.8523748395378696E-2</v>
          </cell>
          <cell r="I401">
            <v>-0.2046808510638298</v>
          </cell>
          <cell r="J401">
            <v>-0.21377012770682954</v>
          </cell>
          <cell r="K401">
            <v>-0.13012575177692728</v>
          </cell>
          <cell r="L401">
            <v>-0.10815602836879433</v>
          </cell>
          <cell r="M401">
            <v>-6.4144736842105268E-2</v>
          </cell>
          <cell r="N401">
            <v>-9.0133982947624841E-2</v>
          </cell>
          <cell r="O401">
            <v>-6.32617527568195E-2</v>
          </cell>
          <cell r="P401">
            <v>1.4749262536873156E-3</v>
          </cell>
          <cell r="Q401">
            <v>2.3140495867768594E-2</v>
          </cell>
          <cell r="R401">
            <v>-2.8665413533834585E-2</v>
          </cell>
          <cell r="S401">
            <v>-1.2757201646090535E-2</v>
          </cell>
          <cell r="T401">
            <v>-6.162695152013147E-3</v>
          </cell>
          <cell r="U401">
            <v>-7.4832611264277274E-3</v>
          </cell>
          <cell r="V401">
            <v>-3.8742023701002735E-2</v>
          </cell>
          <cell r="W401">
            <v>-2.5000000000000001E-2</v>
          </cell>
          <cell r="X401">
            <v>-2.5000000000000001E-2</v>
          </cell>
          <cell r="Y401">
            <v>-5.0000000000000001E-3</v>
          </cell>
          <cell r="Z401">
            <v>-0.05</v>
          </cell>
          <cell r="AA401">
            <v>-0.03</v>
          </cell>
          <cell r="AB401">
            <v>-0.02</v>
          </cell>
          <cell r="AC401">
            <v>9.9999999999999985E-3</v>
          </cell>
          <cell r="AD401">
            <v>-0.05</v>
          </cell>
          <cell r="AE401">
            <v>-0.03</v>
          </cell>
          <cell r="AF401">
            <v>-0.03</v>
          </cell>
          <cell r="AG401">
            <v>-0.01</v>
          </cell>
          <cell r="AH401">
            <v>-0.05</v>
          </cell>
          <cell r="AI401">
            <v>-0.03</v>
          </cell>
          <cell r="AJ401">
            <v>-0.03</v>
          </cell>
          <cell r="AK401">
            <v>-0.01</v>
          </cell>
          <cell r="AM401">
            <v>-4.1236570465557197E-2</v>
          </cell>
          <cell r="AN401">
            <v>-0.12472105132655592</v>
          </cell>
          <cell r="AO401">
            <v>-0.12916316820598936</v>
          </cell>
          <cell r="AP401">
            <v>-2.5322931321140812E-2</v>
          </cell>
          <cell r="AQ401">
            <v>-1.3220018885741265E-2</v>
          </cell>
          <cell r="AR401">
            <v>-2.476070705809055E-2</v>
          </cell>
          <cell r="AS401">
            <v>-2.05626624923048E-2</v>
          </cell>
          <cell r="AT401">
            <v>-2.9872357466720598E-2</v>
          </cell>
          <cell r="AU401">
            <v>-2.8554656058250874E-2</v>
          </cell>
        </row>
        <row r="402">
          <cell r="A402" t="str">
            <v>Growth (q/q)</v>
          </cell>
          <cell r="B402">
            <v>-1.6715542521994133</v>
          </cell>
          <cell r="C402">
            <v>0.31441048034934505</v>
          </cell>
          <cell r="D402">
            <v>-0.49169435215946844</v>
          </cell>
          <cell r="E402">
            <v>-0.34640522875816993</v>
          </cell>
          <cell r="F402">
            <v>2.66</v>
          </cell>
          <cell r="G402">
            <v>-3.0054644808743203E-2</v>
          </cell>
          <cell r="H402">
            <v>-0.13521126760563384</v>
          </cell>
          <cell r="I402">
            <v>0.5667752442996743</v>
          </cell>
          <cell r="J402">
            <v>-0.1995841995841996</v>
          </cell>
          <cell r="K402">
            <v>-0.38181818181818183</v>
          </cell>
          <cell r="L402">
            <v>-0.23109243697478987</v>
          </cell>
          <cell r="M402">
            <v>-0.36065573770491799</v>
          </cell>
          <cell r="N402">
            <v>0.2649572649572649</v>
          </cell>
          <cell r="O402">
            <v>-0.26351351351351349</v>
          </cell>
          <cell r="P402">
            <v>-1.0275229357798166</v>
          </cell>
          <cell r="Q402">
            <v>17.666666666666668</v>
          </cell>
          <cell r="R402">
            <v>-2.0892857142857144</v>
          </cell>
          <cell r="S402">
            <v>-0.49180327868852458</v>
          </cell>
          <cell r="T402">
            <v>-0.5161290322580645</v>
          </cell>
          <cell r="U402">
            <v>0.26666666666666661</v>
          </cell>
          <cell r="V402">
            <v>3.4736842105263159</v>
          </cell>
          <cell r="W402">
            <v>-0.43755621496210539</v>
          </cell>
          <cell r="X402">
            <v>-7.0233878688240492E-2</v>
          </cell>
          <cell r="Y402">
            <v>-0.82035867758092862</v>
          </cell>
          <cell r="Z402">
            <v>9.6518670283990886</v>
          </cell>
          <cell r="AA402">
            <v>-0.35123105134438248</v>
          </cell>
          <cell r="AB402">
            <v>-0.27567654323145896</v>
          </cell>
          <cell r="AC402">
            <v>-1.5428330931167116</v>
          </cell>
          <cell r="AD402">
            <v>-4.2268481429172393</v>
          </cell>
          <cell r="AE402">
            <v>-0.38988881673149789</v>
          </cell>
          <cell r="AF402">
            <v>8.1895442223340886E-3</v>
          </cell>
          <cell r="AG402">
            <v>-0.66641210105591719</v>
          </cell>
          <cell r="AH402">
            <v>3.0281077748582614</v>
          </cell>
          <cell r="AI402">
            <v>-0.3338450651723186</v>
          </cell>
          <cell r="AJ402">
            <v>0.10133641356092271</v>
          </cell>
          <cell r="AK402">
            <v>-0.63538244277307943</v>
          </cell>
        </row>
        <row r="403">
          <cell r="A403" t="str">
            <v>Growth (y/y)</v>
          </cell>
          <cell r="B403">
            <v>-1.3266761768901569</v>
          </cell>
          <cell r="C403">
            <v>-1.3743781094527363</v>
          </cell>
          <cell r="D403">
            <v>-1.1814946619217082</v>
          </cell>
          <cell r="E403">
            <v>-1.2932551319648093</v>
          </cell>
          <cell r="F403">
            <v>0.59825327510917026</v>
          </cell>
          <cell r="G403">
            <v>0.17940199335548179</v>
          </cell>
          <cell r="H403">
            <v>1.0065359477124183</v>
          </cell>
          <cell r="I403">
            <v>3.8099999999999996</v>
          </cell>
          <cell r="J403">
            <v>5.1912568306010876E-2</v>
          </cell>
          <cell r="K403">
            <v>-0.3295774647887324</v>
          </cell>
          <cell r="L403">
            <v>-0.40390879478827357</v>
          </cell>
          <cell r="M403">
            <v>-0.7567567567567568</v>
          </cell>
          <cell r="N403">
            <v>-0.61558441558441557</v>
          </cell>
          <cell r="O403">
            <v>-0.54201680672268915</v>
          </cell>
          <cell r="P403">
            <v>-1.0163934426229508</v>
          </cell>
          <cell r="Q403">
            <v>-1.4786324786324787</v>
          </cell>
          <cell r="R403">
            <v>-0.58783783783783783</v>
          </cell>
          <cell r="S403">
            <v>-0.71559633027522929</v>
          </cell>
          <cell r="T403">
            <v>-6</v>
          </cell>
          <cell r="U403">
            <v>-1.3392857142857144</v>
          </cell>
          <cell r="V403">
            <v>0.39344262295081966</v>
          </cell>
          <cell r="W403">
            <v>0.54218457187809799</v>
          </cell>
          <cell r="X403">
            <v>1.9633333333333334</v>
          </cell>
          <cell r="Y403">
            <v>-0.57973385360380392</v>
          </cell>
          <cell r="Z403">
            <v>6.5603589470253354E-4</v>
          </cell>
          <cell r="AA403">
            <v>0.15423902200210948</v>
          </cell>
          <cell r="AB403">
            <v>-0.10080354705312511</v>
          </cell>
          <cell r="AC403">
            <v>-3.7171565277951197</v>
          </cell>
          <cell r="AD403">
            <v>-0.17687185989507304</v>
          </cell>
          <cell r="AE403">
            <v>-0.22591905087060771</v>
          </cell>
          <cell r="AF403">
            <v>7.7447253711318886E-2</v>
          </cell>
          <cell r="AG403">
            <v>-1.6621250070163895</v>
          </cell>
          <cell r="AH403">
            <v>-0.17346253354222252</v>
          </cell>
          <cell r="AI403">
            <v>-9.7538240241525354E-2</v>
          </cell>
          <cell r="AJ403">
            <v>-1.4159585799977559E-2</v>
          </cell>
          <cell r="AK403">
            <v>7.7541256079677989E-2</v>
          </cell>
          <cell r="AN403">
            <v>0.92720306513409967</v>
          </cell>
          <cell r="AO403">
            <v>-0.38833664678595092</v>
          </cell>
          <cell r="AP403">
            <v>-0.78548212351029256</v>
          </cell>
          <cell r="AQ403">
            <v>-0.36363636363636365</v>
          </cell>
          <cell r="AR403">
            <v>0.47018078182340295</v>
          </cell>
          <cell r="AS403">
            <v>-0.14431247753507159</v>
          </cell>
          <cell r="AT403">
            <v>7.3481341430918556E-2</v>
          </cell>
          <cell r="AU403">
            <v>-9.2893940795856333E-2</v>
          </cell>
        </row>
        <row r="405">
          <cell r="A405" t="str">
            <v>Home</v>
          </cell>
        </row>
        <row r="407">
          <cell r="A407" t="str">
            <v>Cable modems (M)</v>
          </cell>
          <cell r="B407">
            <v>2.6</v>
          </cell>
          <cell r="C407">
            <v>2.9</v>
          </cell>
          <cell r="D407">
            <v>2.5</v>
          </cell>
          <cell r="E407">
            <v>3.3</v>
          </cell>
          <cell r="F407">
            <v>2.8</v>
          </cell>
          <cell r="G407">
            <v>2.8</v>
          </cell>
          <cell r="H407">
            <v>3.1</v>
          </cell>
          <cell r="I407">
            <v>2.7</v>
          </cell>
          <cell r="J407">
            <v>2.7</v>
          </cell>
          <cell r="K407">
            <v>2.7</v>
          </cell>
          <cell r="L407">
            <v>2.4</v>
          </cell>
          <cell r="M407">
            <v>2.2000000000000002</v>
          </cell>
          <cell r="N407">
            <v>1.9</v>
          </cell>
          <cell r="O407">
            <v>2</v>
          </cell>
          <cell r="AM407">
            <v>11.3</v>
          </cell>
          <cell r="AN407">
            <v>11.399999999999999</v>
          </cell>
        </row>
        <row r="408">
          <cell r="A408" t="str">
            <v>Set Top boxes (M)</v>
          </cell>
          <cell r="B408">
            <v>4.9000000000000004</v>
          </cell>
          <cell r="C408">
            <v>4.2</v>
          </cell>
          <cell r="D408">
            <v>2.7</v>
          </cell>
          <cell r="E408">
            <v>3.4</v>
          </cell>
          <cell r="F408">
            <v>4.0999999999999996</v>
          </cell>
          <cell r="G408">
            <v>4.9000000000000004</v>
          </cell>
          <cell r="H408">
            <v>4.0999999999999996</v>
          </cell>
          <cell r="I408">
            <v>4.7</v>
          </cell>
          <cell r="J408">
            <v>4.3</v>
          </cell>
          <cell r="K408">
            <v>3.7</v>
          </cell>
          <cell r="L408">
            <v>3.3</v>
          </cell>
          <cell r="M408">
            <v>3.4</v>
          </cell>
          <cell r="N408">
            <v>3.1</v>
          </cell>
          <cell r="O408">
            <v>3.4</v>
          </cell>
          <cell r="AM408">
            <v>15.200000000000001</v>
          </cell>
          <cell r="AN408">
            <v>17.8</v>
          </cell>
        </row>
        <row r="409">
          <cell r="A409" t="str">
            <v>Digital Headends (M)</v>
          </cell>
        </row>
        <row r="411">
          <cell r="A411" t="str">
            <v>% Revenue by Type</v>
          </cell>
        </row>
        <row r="412">
          <cell r="A412" t="str">
            <v>Infrastructure</v>
          </cell>
          <cell r="J412">
            <v>0.2</v>
          </cell>
          <cell r="M412">
            <v>0.22</v>
          </cell>
          <cell r="N412">
            <v>0.25</v>
          </cell>
          <cell r="O412">
            <v>0.26344243792325051</v>
          </cell>
          <cell r="P412">
            <v>0.27</v>
          </cell>
          <cell r="Q412">
            <v>0.22</v>
          </cell>
          <cell r="R412">
            <v>0.24</v>
          </cell>
          <cell r="S412">
            <v>0.25</v>
          </cell>
          <cell r="AO412">
            <v>0.18</v>
          </cell>
          <cell r="AP412">
            <v>0.25</v>
          </cell>
        </row>
        <row r="413">
          <cell r="A413" t="str">
            <v>Set-tops &amp; modems</v>
          </cell>
          <cell r="J413">
            <v>0.8</v>
          </cell>
          <cell r="M413">
            <v>0.78</v>
          </cell>
          <cell r="N413">
            <v>0.75</v>
          </cell>
          <cell r="O413">
            <v>0.73655756207674949</v>
          </cell>
          <cell r="P413">
            <v>0.73</v>
          </cell>
          <cell r="Q413">
            <v>0.78</v>
          </cell>
          <cell r="R413">
            <v>0.76</v>
          </cell>
          <cell r="S413">
            <v>0.75</v>
          </cell>
          <cell r="AO413">
            <v>0.82000000000000006</v>
          </cell>
          <cell r="AP413">
            <v>0.75</v>
          </cell>
        </row>
        <row r="414">
          <cell r="A414" t="str">
            <v>Total</v>
          </cell>
          <cell r="J414">
            <v>1</v>
          </cell>
          <cell r="M414">
            <v>1</v>
          </cell>
          <cell r="N414">
            <v>1</v>
          </cell>
          <cell r="O414">
            <v>1</v>
          </cell>
          <cell r="P414">
            <v>1</v>
          </cell>
          <cell r="Q414">
            <v>1</v>
          </cell>
          <cell r="R414">
            <v>1</v>
          </cell>
          <cell r="S414">
            <v>1</v>
          </cell>
          <cell r="AO414">
            <v>1</v>
          </cell>
          <cell r="AP414">
            <v>1</v>
          </cell>
        </row>
        <row r="416">
          <cell r="A416" t="str">
            <v>Revenue Breakdown</v>
          </cell>
        </row>
        <row r="417">
          <cell r="A417" t="str">
            <v>Infrastructure</v>
          </cell>
          <cell r="M417">
            <v>219.78</v>
          </cell>
          <cell r="N417">
            <v>209.5</v>
          </cell>
          <cell r="O417">
            <v>233.40999999999997</v>
          </cell>
          <cell r="P417">
            <v>246.24</v>
          </cell>
          <cell r="Q417">
            <v>221.1</v>
          </cell>
          <cell r="R417">
            <v>216.95999999999998</v>
          </cell>
          <cell r="S417">
            <v>226.75</v>
          </cell>
          <cell r="AO417">
            <v>702.72</v>
          </cell>
          <cell r="AP417">
            <v>910.25</v>
          </cell>
        </row>
        <row r="418">
          <cell r="A418" t="str">
            <v>Set-tops &amp; modems</v>
          </cell>
          <cell r="M418">
            <v>779.22</v>
          </cell>
          <cell r="N418">
            <v>628.5</v>
          </cell>
          <cell r="O418">
            <v>652.59</v>
          </cell>
          <cell r="P418">
            <v>665.76</v>
          </cell>
          <cell r="Q418">
            <v>783.9</v>
          </cell>
          <cell r="R418">
            <v>687.04</v>
          </cell>
          <cell r="S418">
            <v>680.25</v>
          </cell>
          <cell r="AO418">
            <v>3201.2799999999997</v>
          </cell>
          <cell r="AP418">
            <v>2730.75</v>
          </cell>
        </row>
        <row r="420">
          <cell r="A420" t="str">
            <v>Q/Q Growth</v>
          </cell>
        </row>
        <row r="421">
          <cell r="A421" t="str">
            <v>Infrastructure</v>
          </cell>
          <cell r="N421">
            <v>-4.6774046774046729E-2</v>
          </cell>
          <cell r="O421">
            <v>0.11412887828162277</v>
          </cell>
          <cell r="P421">
            <v>5.4967653485283652E-2</v>
          </cell>
          <cell r="Q421">
            <v>-0.10209551656920079</v>
          </cell>
          <cell r="R421">
            <v>-1.8724559023066578E-2</v>
          </cell>
          <cell r="S421">
            <v>4.5123525073746507E-2</v>
          </cell>
        </row>
        <row r="422">
          <cell r="A422" t="str">
            <v>Set-tops &amp; modems</v>
          </cell>
          <cell r="N422">
            <v>-0.19342419342419348</v>
          </cell>
          <cell r="O422">
            <v>3.8329355608591964E-2</v>
          </cell>
          <cell r="P422">
            <v>2.0181124442605558E-2</v>
          </cell>
          <cell r="Q422">
            <v>0.17745133381398692</v>
          </cell>
          <cell r="R422">
            <v>-0.12356167878555946</v>
          </cell>
          <cell r="S422">
            <v>-9.8829762459244908E-3</v>
          </cell>
        </row>
        <row r="424">
          <cell r="A424" t="str">
            <v>Y/Y Growth</v>
          </cell>
        </row>
        <row r="425">
          <cell r="A425" t="str">
            <v>Infrastructure</v>
          </cell>
          <cell r="Q425">
            <v>6.0060060060058706E-3</v>
          </cell>
          <cell r="R425">
            <v>3.560859188544141E-2</v>
          </cell>
          <cell r="S425">
            <v>-2.8533481855961496E-2</v>
          </cell>
          <cell r="AP425">
            <v>0.29532388433515488</v>
          </cell>
        </row>
        <row r="426">
          <cell r="A426" t="str">
            <v>Set-tops &amp; modems</v>
          </cell>
          <cell r="Q426">
            <v>6.0060060060058706E-3</v>
          </cell>
          <cell r="R426">
            <v>9.3142402545743685E-2</v>
          </cell>
          <cell r="S426">
            <v>4.2384958396542993E-2</v>
          </cell>
          <cell r="AP426">
            <v>-0.14698183226709305</v>
          </cell>
        </row>
        <row r="428">
          <cell r="A428" t="str">
            <v>Revenue Breakdown</v>
          </cell>
        </row>
        <row r="429">
          <cell r="A429" t="str">
            <v>Access &amp; Video Infrastructure</v>
          </cell>
          <cell r="K429">
            <v>182.34</v>
          </cell>
          <cell r="N429">
            <v>217.88</v>
          </cell>
          <cell r="O429">
            <v>239.22000000000003</v>
          </cell>
          <cell r="AO429">
            <v>702.72</v>
          </cell>
        </row>
        <row r="430">
          <cell r="A430" t="str">
            <v>Data/Voice CPE</v>
          </cell>
          <cell r="K430">
            <v>121.56</v>
          </cell>
          <cell r="N430">
            <v>92.18</v>
          </cell>
          <cell r="O430">
            <v>97.46</v>
          </cell>
          <cell r="AO430">
            <v>468.47999999999996</v>
          </cell>
        </row>
        <row r="431">
          <cell r="A431" t="str">
            <v>IPTV</v>
          </cell>
          <cell r="K431">
            <v>162.08000000000001</v>
          </cell>
          <cell r="N431">
            <v>167.60000000000002</v>
          </cell>
          <cell r="O431">
            <v>168.34</v>
          </cell>
          <cell r="AO431">
            <v>624.64</v>
          </cell>
        </row>
        <row r="432">
          <cell r="A432" t="str">
            <v>Cable</v>
          </cell>
          <cell r="K432">
            <v>547.02</v>
          </cell>
          <cell r="N432">
            <v>360.34</v>
          </cell>
          <cell r="O432">
            <v>380.98</v>
          </cell>
          <cell r="AO432">
            <v>2108.1600000000003</v>
          </cell>
        </row>
        <row r="433">
          <cell r="A433" t="str">
            <v>Total Home</v>
          </cell>
          <cell r="K433">
            <v>1013</v>
          </cell>
          <cell r="N433">
            <v>838</v>
          </cell>
          <cell r="O433">
            <v>886</v>
          </cell>
          <cell r="AO433">
            <v>3904.0000000000005</v>
          </cell>
        </row>
        <row r="435">
          <cell r="A435" t="str">
            <v>Q/Q Growth</v>
          </cell>
        </row>
        <row r="436">
          <cell r="A436" t="str">
            <v>Access &amp; Video Infrastructure</v>
          </cell>
          <cell r="O436">
            <v>9.7943822287497762E-2</v>
          </cell>
        </row>
        <row r="437">
          <cell r="A437" t="str">
            <v>Data/Voice CPE</v>
          </cell>
          <cell r="O437">
            <v>5.7279236276849499E-2</v>
          </cell>
        </row>
        <row r="438">
          <cell r="A438" t="str">
            <v>IPTV</v>
          </cell>
          <cell r="O438">
            <v>4.4152744630070462E-3</v>
          </cell>
        </row>
        <row r="439">
          <cell r="A439" t="str">
            <v>Cable</v>
          </cell>
          <cell r="O439">
            <v>5.7279236276849721E-2</v>
          </cell>
        </row>
        <row r="440">
          <cell r="A440" t="str">
            <v>Total Home</v>
          </cell>
          <cell r="O440">
            <v>5.7279236276849721E-2</v>
          </cell>
        </row>
        <row r="442">
          <cell r="A442" t="str">
            <v>Y/Y Growth</v>
          </cell>
        </row>
        <row r="443">
          <cell r="A443" t="str">
            <v>Access &amp; Video Infrastructure</v>
          </cell>
          <cell r="O443">
            <v>0.31194471865745332</v>
          </cell>
        </row>
        <row r="444">
          <cell r="A444" t="str">
            <v>Data/Voice CPE</v>
          </cell>
          <cell r="O444">
            <v>-0.19825600526488985</v>
          </cell>
        </row>
        <row r="445">
          <cell r="A445" t="str">
            <v>IPTV</v>
          </cell>
          <cell r="O445">
            <v>3.8622902270483594E-2</v>
          </cell>
        </row>
        <row r="446">
          <cell r="A446" t="str">
            <v>Cable</v>
          </cell>
          <cell r="O446">
            <v>-0.30353551972505566</v>
          </cell>
        </row>
        <row r="447">
          <cell r="A447" t="str">
            <v>Total Home</v>
          </cell>
          <cell r="O447">
            <v>-0.12537018756169793</v>
          </cell>
        </row>
        <row r="449">
          <cell r="A449" t="str">
            <v>Revenue Contribution</v>
          </cell>
        </row>
        <row r="450">
          <cell r="A450" t="str">
            <v>Access &amp; Video Infrastructure</v>
          </cell>
          <cell r="K450">
            <v>0.18</v>
          </cell>
          <cell r="N450">
            <v>0.26</v>
          </cell>
          <cell r="O450">
            <v>0.27</v>
          </cell>
          <cell r="AO450">
            <v>0.18</v>
          </cell>
        </row>
        <row r="451">
          <cell r="A451" t="str">
            <v>Data/Voice CPE</v>
          </cell>
          <cell r="K451">
            <v>0.12</v>
          </cell>
          <cell r="N451">
            <v>0.11</v>
          </cell>
          <cell r="O451">
            <v>0.11</v>
          </cell>
          <cell r="AO451">
            <v>0.12</v>
          </cell>
        </row>
        <row r="452">
          <cell r="A452" t="str">
            <v>IPTV</v>
          </cell>
          <cell r="K452">
            <v>0.16</v>
          </cell>
          <cell r="N452">
            <v>0.2</v>
          </cell>
          <cell r="O452">
            <v>0.19</v>
          </cell>
          <cell r="AO452">
            <v>0.16</v>
          </cell>
        </row>
        <row r="453">
          <cell r="A453" t="str">
            <v>Cable</v>
          </cell>
          <cell r="K453">
            <v>0.54</v>
          </cell>
          <cell r="N453">
            <v>0.43</v>
          </cell>
          <cell r="O453">
            <v>0.43</v>
          </cell>
          <cell r="AO453">
            <v>0.54</v>
          </cell>
        </row>
        <row r="454">
          <cell r="A454" t="str">
            <v>Total Home</v>
          </cell>
          <cell r="K454">
            <v>1</v>
          </cell>
          <cell r="N454">
            <v>1</v>
          </cell>
          <cell r="O454">
            <v>1</v>
          </cell>
          <cell r="AO454">
            <v>1</v>
          </cell>
        </row>
        <row r="456">
          <cell r="A456" t="str">
            <v>Total Cable revenue</v>
          </cell>
          <cell r="B456">
            <v>1036</v>
          </cell>
          <cell r="C456">
            <v>1124</v>
          </cell>
          <cell r="D456">
            <v>956</v>
          </cell>
          <cell r="E456">
            <v>1115</v>
          </cell>
          <cell r="F456">
            <v>1162</v>
          </cell>
          <cell r="G456">
            <v>1376</v>
          </cell>
          <cell r="H456">
            <v>1138</v>
          </cell>
          <cell r="I456">
            <v>1236</v>
          </cell>
          <cell r="J456">
            <v>1025</v>
          </cell>
          <cell r="K456">
            <v>1013</v>
          </cell>
          <cell r="L456">
            <v>867</v>
          </cell>
          <cell r="M456">
            <v>999</v>
          </cell>
          <cell r="N456">
            <v>838</v>
          </cell>
          <cell r="O456">
            <v>886</v>
          </cell>
          <cell r="P456">
            <v>912</v>
          </cell>
          <cell r="Q456">
            <v>1005</v>
          </cell>
          <cell r="R456">
            <v>904</v>
          </cell>
          <cell r="S456">
            <v>907</v>
          </cell>
          <cell r="T456">
            <v>825</v>
          </cell>
          <cell r="U456">
            <v>897</v>
          </cell>
          <cell r="V456">
            <v>884</v>
          </cell>
          <cell r="W456">
            <v>907</v>
          </cell>
          <cell r="X456">
            <v>797</v>
          </cell>
          <cell r="Y456">
            <v>797</v>
          </cell>
          <cell r="Z456">
            <v>797</v>
          </cell>
          <cell r="AA456">
            <v>797</v>
          </cell>
          <cell r="AB456">
            <v>797</v>
          </cell>
          <cell r="AC456">
            <v>797</v>
          </cell>
          <cell r="AD456">
            <v>797</v>
          </cell>
          <cell r="AE456">
            <v>797</v>
          </cell>
          <cell r="AF456">
            <v>797</v>
          </cell>
          <cell r="AG456">
            <v>797</v>
          </cell>
          <cell r="AH456">
            <v>797</v>
          </cell>
          <cell r="AI456">
            <v>797</v>
          </cell>
          <cell r="AJ456">
            <v>797</v>
          </cell>
          <cell r="AK456">
            <v>797</v>
          </cell>
          <cell r="AM456">
            <v>4231</v>
          </cell>
          <cell r="AN456">
            <v>4912</v>
          </cell>
          <cell r="AO456">
            <v>3904</v>
          </cell>
          <cell r="AP456">
            <v>3641</v>
          </cell>
          <cell r="AQ456">
            <v>3533</v>
          </cell>
          <cell r="AR456">
            <v>3385</v>
          </cell>
          <cell r="AS456">
            <v>3188</v>
          </cell>
          <cell r="AT456">
            <v>3188</v>
          </cell>
          <cell r="AU456">
            <v>3188</v>
          </cell>
        </row>
        <row r="457">
          <cell r="A457" t="str">
            <v xml:space="preserve">    Q/Q growth</v>
          </cell>
          <cell r="B457">
            <v>5.7142857142857162E-2</v>
          </cell>
          <cell r="C457">
            <v>8.4942084942084994E-2</v>
          </cell>
          <cell r="D457">
            <v>-0.14946619217081847</v>
          </cell>
          <cell r="E457">
            <v>0.16631799163179917</v>
          </cell>
          <cell r="F457">
            <v>4.2152466367713082E-2</v>
          </cell>
          <cell r="G457">
            <v>0.18416523235800342</v>
          </cell>
          <cell r="H457">
            <v>-0.17296511627906974</v>
          </cell>
          <cell r="I457">
            <v>8.6115992970122957E-2</v>
          </cell>
          <cell r="J457">
            <v>-0.17071197411003236</v>
          </cell>
          <cell r="K457">
            <v>-1.1707317073170742E-2</v>
          </cell>
          <cell r="L457">
            <v>-0.14412635735439294</v>
          </cell>
          <cell r="M457">
            <v>0.15224913494809678</v>
          </cell>
          <cell r="N457">
            <v>-0.16116116116116119</v>
          </cell>
          <cell r="O457">
            <v>5.7279236276849721E-2</v>
          </cell>
          <cell r="P457">
            <v>2.9345372460496622E-2</v>
          </cell>
          <cell r="Q457">
            <v>0.10197368421052633</v>
          </cell>
          <cell r="R457">
            <v>-0.10049751243781091</v>
          </cell>
          <cell r="S457">
            <v>3.3185840707965486E-3</v>
          </cell>
          <cell r="T457">
            <v>-9.0407938257993425E-2</v>
          </cell>
          <cell r="U457">
            <v>8.7272727272727169E-2</v>
          </cell>
          <cell r="V457">
            <v>-1.4492753623188359E-2</v>
          </cell>
          <cell r="W457">
            <v>2.601809954751122E-2</v>
          </cell>
          <cell r="X457">
            <v>-0.12127894156560093</v>
          </cell>
          <cell r="Y457">
            <v>0</v>
          </cell>
          <cell r="Z457">
            <v>0</v>
          </cell>
          <cell r="AA457">
            <v>0</v>
          </cell>
          <cell r="AB457">
            <v>0</v>
          </cell>
          <cell r="AC457">
            <v>0</v>
          </cell>
          <cell r="AD457">
            <v>0</v>
          </cell>
          <cell r="AE457">
            <v>0</v>
          </cell>
          <cell r="AF457">
            <v>0</v>
          </cell>
          <cell r="AG457">
            <v>0</v>
          </cell>
          <cell r="AH457">
            <v>0</v>
          </cell>
          <cell r="AI457">
            <v>0</v>
          </cell>
          <cell r="AJ457">
            <v>0</v>
          </cell>
          <cell r="AK457">
            <v>0</v>
          </cell>
        </row>
        <row r="458">
          <cell r="A458" t="str">
            <v xml:space="preserve">    Y/Y growth</v>
          </cell>
          <cell r="B458">
            <v>0.41530054644808745</v>
          </cell>
          <cell r="C458">
            <v>0.39975093399750938</v>
          </cell>
          <cell r="D458">
            <v>0.17733990147783252</v>
          </cell>
          <cell r="E458">
            <v>0.13775510204081631</v>
          </cell>
          <cell r="F458">
            <v>0.12162162162162171</v>
          </cell>
          <cell r="G458">
            <v>0.22419928825622781</v>
          </cell>
          <cell r="H458">
            <v>0.19037656903765687</v>
          </cell>
          <cell r="I458">
            <v>0.10852017937219727</v>
          </cell>
          <cell r="J458">
            <v>-0.11790017211703963</v>
          </cell>
          <cell r="K458">
            <v>-0.26380813953488369</v>
          </cell>
          <cell r="L458">
            <v>-0.23813708260105448</v>
          </cell>
          <cell r="M458">
            <v>-0.19174757281553401</v>
          </cell>
          <cell r="N458">
            <v>-0.18243902439024395</v>
          </cell>
          <cell r="O458">
            <v>-0.12537018756169793</v>
          </cell>
          <cell r="P458">
            <v>5.1903114186851118E-2</v>
          </cell>
          <cell r="Q458">
            <v>6.0060060060060927E-3</v>
          </cell>
          <cell r="R458">
            <v>7.8758949880668228E-2</v>
          </cell>
          <cell r="S458">
            <v>2.3702031602708784E-2</v>
          </cell>
          <cell r="T458">
            <v>-9.539473684210531E-2</v>
          </cell>
          <cell r="U458">
            <v>-0.10746268656716418</v>
          </cell>
          <cell r="V458">
            <v>-2.2123893805309769E-2</v>
          </cell>
          <cell r="W458">
            <v>0</v>
          </cell>
          <cell r="X458">
            <v>0</v>
          </cell>
          <cell r="Y458">
            <v>-0.11148272017837235</v>
          </cell>
          <cell r="Z458">
            <v>-9.8416289592760164E-2</v>
          </cell>
          <cell r="AA458">
            <v>-0.12127894156560093</v>
          </cell>
          <cell r="AB458">
            <v>0</v>
          </cell>
          <cell r="AC458">
            <v>0</v>
          </cell>
          <cell r="AD458">
            <v>0</v>
          </cell>
          <cell r="AE458">
            <v>0</v>
          </cell>
          <cell r="AF458">
            <v>0</v>
          </cell>
          <cell r="AG458">
            <v>0</v>
          </cell>
          <cell r="AH458">
            <v>0</v>
          </cell>
          <cell r="AI458">
            <v>0</v>
          </cell>
          <cell r="AJ458">
            <v>0</v>
          </cell>
          <cell r="AK458">
            <v>0</v>
          </cell>
          <cell r="AN458">
            <v>0.16095485700779966</v>
          </cell>
          <cell r="AO458">
            <v>-0.2052117263843648</v>
          </cell>
          <cell r="AP458">
            <v>-6.7366803278688492E-2</v>
          </cell>
          <cell r="AQ458">
            <v>-2.9662180719582487E-2</v>
          </cell>
          <cell r="AR458">
            <v>-4.1890744409849967E-2</v>
          </cell>
          <cell r="AS458">
            <v>-5.8197932053175805E-2</v>
          </cell>
          <cell r="AT458">
            <v>0</v>
          </cell>
          <cell r="AU458">
            <v>0</v>
          </cell>
        </row>
        <row r="459">
          <cell r="A459" t="str">
            <v xml:space="preserve">    % contribution to full year</v>
          </cell>
          <cell r="B459">
            <v>0.24485937130701962</v>
          </cell>
          <cell r="C459">
            <v>0.26565823682344597</v>
          </cell>
          <cell r="D459">
            <v>0.22595131174663199</v>
          </cell>
          <cell r="E459">
            <v>0.26353108012290238</v>
          </cell>
          <cell r="F459">
            <v>0.27463956511463011</v>
          </cell>
          <cell r="G459">
            <v>0.28013029315960913</v>
          </cell>
          <cell r="H459">
            <v>0.23167752442996742</v>
          </cell>
          <cell r="I459">
            <v>0.25162866449511401</v>
          </cell>
          <cell r="J459">
            <v>0.2625512295081967</v>
          </cell>
          <cell r="K459">
            <v>0.25947745901639346</v>
          </cell>
          <cell r="L459">
            <v>0.22207991803278687</v>
          </cell>
          <cell r="M459">
            <v>0.25589139344262296</v>
          </cell>
          <cell r="N459">
            <v>0.23015655039824223</v>
          </cell>
          <cell r="O459">
            <v>0.24333974182916782</v>
          </cell>
          <cell r="P459">
            <v>0.25048063718758584</v>
          </cell>
          <cell r="Q459">
            <v>0.27602307058500414</v>
          </cell>
          <cell r="R459">
            <v>0.24828343861576491</v>
          </cell>
          <cell r="S459">
            <v>0.24910738808019775</v>
          </cell>
          <cell r="T459">
            <v>0.22658610271903323</v>
          </cell>
          <cell r="U459">
            <v>0.2463608898654216</v>
          </cell>
          <cell r="V459">
            <v>0.24279044218621257</v>
          </cell>
          <cell r="W459">
            <v>0.24910738808019775</v>
          </cell>
          <cell r="X459">
            <v>0.21889590771765999</v>
          </cell>
          <cell r="Y459">
            <v>0.21889590771765999</v>
          </cell>
          <cell r="Z459">
            <v>0.21889590771765999</v>
          </cell>
          <cell r="AA459">
            <v>0.21889590771765999</v>
          </cell>
          <cell r="AB459">
            <v>0.21889590771765999</v>
          </cell>
          <cell r="AC459">
            <v>0.21889590771765999</v>
          </cell>
          <cell r="AD459">
            <v>0.21889590771765999</v>
          </cell>
          <cell r="AE459">
            <v>0.21889590771765999</v>
          </cell>
          <cell r="AF459">
            <v>0.21889590771765999</v>
          </cell>
          <cell r="AG459">
            <v>0.21889590771765999</v>
          </cell>
          <cell r="AH459">
            <v>0.21889590771765999</v>
          </cell>
          <cell r="AI459">
            <v>0.21889590771765999</v>
          </cell>
          <cell r="AJ459">
            <v>0.21889590771765999</v>
          </cell>
          <cell r="AK459">
            <v>0.21889590771765999</v>
          </cell>
        </row>
        <row r="461">
          <cell r="A461" t="str">
            <v>Cost of sales</v>
          </cell>
          <cell r="F461">
            <v>-854.06999999999994</v>
          </cell>
          <cell r="G461">
            <v>-1011.3599999999999</v>
          </cell>
          <cell r="H461">
            <v>-836.43000000000006</v>
          </cell>
          <cell r="I461">
            <v>-908.46</v>
          </cell>
          <cell r="J461">
            <v>-779</v>
          </cell>
          <cell r="K461">
            <v>-754.68499999999995</v>
          </cell>
          <cell r="L461">
            <v>-637.245</v>
          </cell>
          <cell r="M461">
            <v>-718.0462349999998</v>
          </cell>
          <cell r="N461">
            <v>-620.12</v>
          </cell>
          <cell r="O461">
            <v>-655.64</v>
          </cell>
          <cell r="P461">
            <v>-674.88</v>
          </cell>
          <cell r="Q461">
            <v>-743.7</v>
          </cell>
          <cell r="R461">
            <v>-668.96</v>
          </cell>
          <cell r="S461">
            <v>-666.64499999999998</v>
          </cell>
          <cell r="T461">
            <v>-610.5</v>
          </cell>
          <cell r="U461">
            <v>-663.78</v>
          </cell>
          <cell r="V461">
            <v>-654.16</v>
          </cell>
          <cell r="W461">
            <v>-671.18</v>
          </cell>
          <cell r="X461">
            <v>-589.78</v>
          </cell>
          <cell r="Y461">
            <v>-589.78</v>
          </cell>
          <cell r="Z461">
            <v>-589.78</v>
          </cell>
          <cell r="AA461">
            <v>-589.78</v>
          </cell>
          <cell r="AB461">
            <v>-589.78</v>
          </cell>
          <cell r="AC461">
            <v>-589.78</v>
          </cell>
          <cell r="AD461">
            <v>-589.78</v>
          </cell>
          <cell r="AE461">
            <v>-589.78</v>
          </cell>
          <cell r="AF461">
            <v>-589.78</v>
          </cell>
          <cell r="AG461">
            <v>-589.78</v>
          </cell>
          <cell r="AH461">
            <v>-589.78</v>
          </cell>
          <cell r="AI461">
            <v>-589.78</v>
          </cell>
          <cell r="AJ461">
            <v>-589.78</v>
          </cell>
          <cell r="AK461">
            <v>-589.78</v>
          </cell>
          <cell r="AN461">
            <v>-3610.3199999999997</v>
          </cell>
          <cell r="AO461">
            <v>-2888.9762349999996</v>
          </cell>
          <cell r="AP461">
            <v>-2694.34</v>
          </cell>
          <cell r="AQ461">
            <v>-2609.8850000000002</v>
          </cell>
          <cell r="AR461">
            <v>-2504.8999999999996</v>
          </cell>
          <cell r="AS461">
            <v>-2359.12</v>
          </cell>
          <cell r="AT461">
            <v>-2359.12</v>
          </cell>
          <cell r="AU461">
            <v>-2359.12</v>
          </cell>
        </row>
        <row r="462">
          <cell r="A462" t="str">
            <v>Gross profit</v>
          </cell>
          <cell r="F462">
            <v>307.93</v>
          </cell>
          <cell r="G462">
            <v>364.64000000000004</v>
          </cell>
          <cell r="H462">
            <v>301.57</v>
          </cell>
          <cell r="I462">
            <v>327.54000000000002</v>
          </cell>
          <cell r="J462">
            <v>246</v>
          </cell>
          <cell r="K462">
            <v>258.315</v>
          </cell>
          <cell r="L462">
            <v>229.75500000000002</v>
          </cell>
          <cell r="M462">
            <v>280.95376500000015</v>
          </cell>
          <cell r="N462">
            <v>217.88</v>
          </cell>
          <cell r="O462">
            <v>230.36</v>
          </cell>
          <cell r="P462">
            <v>237.12</v>
          </cell>
          <cell r="Q462">
            <v>261.3</v>
          </cell>
          <cell r="R462">
            <v>235.04000000000002</v>
          </cell>
          <cell r="S462">
            <v>240.35500000000002</v>
          </cell>
          <cell r="T462">
            <v>214.5</v>
          </cell>
          <cell r="U462">
            <v>233.22</v>
          </cell>
          <cell r="V462">
            <v>229.84</v>
          </cell>
          <cell r="W462">
            <v>235.82000000000002</v>
          </cell>
          <cell r="X462">
            <v>207.22</v>
          </cell>
          <cell r="Y462">
            <v>207.22</v>
          </cell>
          <cell r="Z462">
            <v>207.22</v>
          </cell>
          <cell r="AA462">
            <v>207.22</v>
          </cell>
          <cell r="AB462">
            <v>207.22</v>
          </cell>
          <cell r="AC462">
            <v>207.22</v>
          </cell>
          <cell r="AD462">
            <v>207.22</v>
          </cell>
          <cell r="AE462">
            <v>207.22</v>
          </cell>
          <cell r="AF462">
            <v>207.22</v>
          </cell>
          <cell r="AG462">
            <v>207.22</v>
          </cell>
          <cell r="AH462">
            <v>207.22</v>
          </cell>
          <cell r="AI462">
            <v>207.22</v>
          </cell>
          <cell r="AJ462">
            <v>207.22</v>
          </cell>
          <cell r="AK462">
            <v>207.22</v>
          </cell>
          <cell r="AN462">
            <v>1301.68</v>
          </cell>
          <cell r="AO462">
            <v>1015.0237650000001</v>
          </cell>
          <cell r="AP462">
            <v>946.66000000000008</v>
          </cell>
          <cell r="AQ462">
            <v>923.11500000000001</v>
          </cell>
          <cell r="AR462">
            <v>880.1</v>
          </cell>
          <cell r="AS462">
            <v>828.88</v>
          </cell>
          <cell r="AT462">
            <v>828.88</v>
          </cell>
          <cell r="AU462">
            <v>828.88</v>
          </cell>
        </row>
        <row r="463">
          <cell r="A463" t="str">
            <v>Gross margin</v>
          </cell>
          <cell r="F463">
            <v>0.26500000000000001</v>
          </cell>
          <cell r="G463">
            <v>0.26500000000000001</v>
          </cell>
          <cell r="H463">
            <v>0.26500000000000001</v>
          </cell>
          <cell r="I463">
            <v>0.26500000000000001</v>
          </cell>
          <cell r="J463">
            <v>0.24</v>
          </cell>
          <cell r="K463">
            <v>0.255</v>
          </cell>
          <cell r="L463">
            <v>0.26500000000000001</v>
          </cell>
          <cell r="M463">
            <v>0.28123500000000012</v>
          </cell>
          <cell r="N463">
            <v>0.26</v>
          </cell>
          <cell r="O463">
            <v>0.26</v>
          </cell>
          <cell r="P463">
            <v>0.26</v>
          </cell>
          <cell r="Q463">
            <v>0.26</v>
          </cell>
          <cell r="R463">
            <v>0.26</v>
          </cell>
          <cell r="S463">
            <v>0.26500000000000001</v>
          </cell>
          <cell r="T463">
            <v>0.26</v>
          </cell>
          <cell r="U463">
            <v>0.26</v>
          </cell>
          <cell r="V463">
            <v>0.26</v>
          </cell>
          <cell r="W463">
            <v>0.26</v>
          </cell>
          <cell r="X463">
            <v>0.26</v>
          </cell>
          <cell r="Y463">
            <v>0.26</v>
          </cell>
          <cell r="Z463">
            <v>0.26</v>
          </cell>
          <cell r="AA463">
            <v>0.26</v>
          </cell>
          <cell r="AB463">
            <v>0.26</v>
          </cell>
          <cell r="AC463">
            <v>0.26</v>
          </cell>
          <cell r="AD463">
            <v>0.26</v>
          </cell>
          <cell r="AE463">
            <v>0.26</v>
          </cell>
          <cell r="AF463">
            <v>0.26</v>
          </cell>
          <cell r="AG463">
            <v>0.26</v>
          </cell>
          <cell r="AH463">
            <v>0.26</v>
          </cell>
          <cell r="AI463">
            <v>0.26</v>
          </cell>
          <cell r="AJ463">
            <v>0.26</v>
          </cell>
          <cell r="AK463">
            <v>0.26</v>
          </cell>
          <cell r="AN463">
            <v>0.26500000000000001</v>
          </cell>
          <cell r="AO463">
            <v>0.25999584144467219</v>
          </cell>
          <cell r="AP463">
            <v>0.26</v>
          </cell>
          <cell r="AQ463">
            <v>0.26128361166147751</v>
          </cell>
          <cell r="AR463">
            <v>0.26</v>
          </cell>
          <cell r="AS463">
            <v>0.26</v>
          </cell>
          <cell r="AT463">
            <v>0.26</v>
          </cell>
          <cell r="AU463">
            <v>0.26</v>
          </cell>
        </row>
        <row r="465">
          <cell r="A465" t="str">
            <v>Operating expenses</v>
          </cell>
          <cell r="B465">
            <v>927</v>
          </cell>
          <cell r="C465">
            <v>1007</v>
          </cell>
          <cell r="D465">
            <v>897</v>
          </cell>
          <cell r="E465">
            <v>1014</v>
          </cell>
          <cell r="F465">
            <v>211.93</v>
          </cell>
          <cell r="G465">
            <v>221.64000000000004</v>
          </cell>
          <cell r="H465">
            <v>209.57</v>
          </cell>
          <cell r="I465">
            <v>204.54000000000002</v>
          </cell>
          <cell r="J465">
            <v>210</v>
          </cell>
          <cell r="K465">
            <v>211.315</v>
          </cell>
          <cell r="L465">
            <v>185.75500000000002</v>
          </cell>
          <cell r="M465">
            <v>209.95376500000015</v>
          </cell>
          <cell r="N465">
            <v>170.88</v>
          </cell>
          <cell r="O465">
            <v>172.36</v>
          </cell>
          <cell r="P465">
            <v>160.12</v>
          </cell>
          <cell r="Q465">
            <v>171.3</v>
          </cell>
          <cell r="R465">
            <v>154.04000000000002</v>
          </cell>
          <cell r="S465">
            <v>150.35500000000002</v>
          </cell>
          <cell r="T465">
            <v>137.5</v>
          </cell>
          <cell r="U465">
            <v>149.22</v>
          </cell>
          <cell r="V465">
            <v>138.84</v>
          </cell>
          <cell r="W465">
            <v>154.19000000000003</v>
          </cell>
          <cell r="X465">
            <v>135.49</v>
          </cell>
          <cell r="Y465">
            <v>135.49</v>
          </cell>
          <cell r="Z465">
            <v>135.49</v>
          </cell>
          <cell r="AA465">
            <v>135.49</v>
          </cell>
          <cell r="AB465">
            <v>135.49</v>
          </cell>
          <cell r="AC465">
            <v>135.49</v>
          </cell>
          <cell r="AD465">
            <v>135.49</v>
          </cell>
          <cell r="AE465">
            <v>135.49</v>
          </cell>
          <cell r="AF465">
            <v>135.49</v>
          </cell>
          <cell r="AG465">
            <v>135.49</v>
          </cell>
          <cell r="AH465">
            <v>135.49</v>
          </cell>
          <cell r="AI465">
            <v>135.49</v>
          </cell>
          <cell r="AJ465">
            <v>135.49</v>
          </cell>
          <cell r="AK465">
            <v>135.49</v>
          </cell>
          <cell r="AM465">
            <v>3845</v>
          </cell>
          <cell r="AN465">
            <v>847.68000000000006</v>
          </cell>
          <cell r="AO465">
            <v>817.02376500000014</v>
          </cell>
          <cell r="AP465">
            <v>674.66000000000008</v>
          </cell>
          <cell r="AQ465">
            <v>591.11500000000001</v>
          </cell>
          <cell r="AR465">
            <v>564.01</v>
          </cell>
          <cell r="AS465">
            <v>541.96</v>
          </cell>
          <cell r="AT465">
            <v>541.96</v>
          </cell>
          <cell r="AU465">
            <v>541.96</v>
          </cell>
        </row>
        <row r="466">
          <cell r="A466" t="str">
            <v xml:space="preserve">    % revenue</v>
          </cell>
          <cell r="F466">
            <v>0.18238382099827882</v>
          </cell>
          <cell r="G466">
            <v>0.16107558139534886</v>
          </cell>
          <cell r="H466">
            <v>0.18415641476274164</v>
          </cell>
          <cell r="I466">
            <v>0.16548543689320391</v>
          </cell>
          <cell r="J466">
            <v>0.20487804878048779</v>
          </cell>
          <cell r="K466">
            <v>0.20860315893385983</v>
          </cell>
          <cell r="L466">
            <v>0.21425028835063439</v>
          </cell>
          <cell r="M466">
            <v>0.21016392892892907</v>
          </cell>
          <cell r="N466">
            <v>0.20391408114558471</v>
          </cell>
          <cell r="O466">
            <v>0.19453724604966141</v>
          </cell>
          <cell r="P466">
            <v>0.17557017543859649</v>
          </cell>
          <cell r="Q466">
            <v>0.17044776119402985</v>
          </cell>
          <cell r="R466">
            <v>0.17039823008849561</v>
          </cell>
          <cell r="S466">
            <v>0.1657717750826902</v>
          </cell>
          <cell r="T466">
            <v>0.16666666666666666</v>
          </cell>
          <cell r="U466">
            <v>0.16635451505016721</v>
          </cell>
          <cell r="V466">
            <v>0.15705882352941178</v>
          </cell>
          <cell r="W466">
            <v>0.17000000000000004</v>
          </cell>
          <cell r="X466">
            <v>0.17</v>
          </cell>
          <cell r="Y466">
            <v>0.17</v>
          </cell>
          <cell r="Z466">
            <v>0.17</v>
          </cell>
          <cell r="AA466">
            <v>0.17</v>
          </cell>
          <cell r="AB466">
            <v>0.17</v>
          </cell>
          <cell r="AC466">
            <v>0.17</v>
          </cell>
          <cell r="AD466">
            <v>0.17</v>
          </cell>
          <cell r="AE466">
            <v>0.17</v>
          </cell>
          <cell r="AF466">
            <v>0.17</v>
          </cell>
          <cell r="AG466">
            <v>0.17</v>
          </cell>
          <cell r="AH466">
            <v>0.17</v>
          </cell>
          <cell r="AI466">
            <v>0.17</v>
          </cell>
          <cell r="AJ466">
            <v>0.17</v>
          </cell>
          <cell r="AK466">
            <v>0.17</v>
          </cell>
          <cell r="AN466">
            <v>0.17257328990228013</v>
          </cell>
          <cell r="AO466">
            <v>0.20927862832991806</v>
          </cell>
          <cell r="AP466">
            <v>0.18529524855808846</v>
          </cell>
          <cell r="AQ466">
            <v>0.16731248230965184</v>
          </cell>
          <cell r="AR466">
            <v>0.16662038404726737</v>
          </cell>
          <cell r="AS466">
            <v>0.17</v>
          </cell>
          <cell r="AT466">
            <v>0.17</v>
          </cell>
          <cell r="AU466">
            <v>0.17</v>
          </cell>
        </row>
        <row r="467">
          <cell r="A467" t="str">
            <v xml:space="preserve">    Q/Q growth</v>
          </cell>
          <cell r="C467">
            <v>8.6299892125134781E-2</v>
          </cell>
          <cell r="D467">
            <v>-0.10923535253227412</v>
          </cell>
          <cell r="E467">
            <v>0.13043478260869557</v>
          </cell>
          <cell r="F467">
            <v>-0.79099605522682448</v>
          </cell>
          <cell r="G467">
            <v>4.5817015052139975E-2</v>
          </cell>
          <cell r="H467">
            <v>-5.4457679119292779E-2</v>
          </cell>
          <cell r="I467">
            <v>-2.4001526936107132E-2</v>
          </cell>
          <cell r="J467">
            <v>2.6694045174537884E-2</v>
          </cell>
          <cell r="K467">
            <v>6.2619047619048018E-3</v>
          </cell>
          <cell r="L467">
            <v>-0.12095686534320793</v>
          </cell>
          <cell r="M467">
            <v>0.13027248257112922</v>
          </cell>
          <cell r="N467">
            <v>-0.18610652207165768</v>
          </cell>
          <cell r="O467">
            <v>8.6610486891387506E-3</v>
          </cell>
          <cell r="P467">
            <v>-7.1014156416802088E-2</v>
          </cell>
          <cell r="Q467">
            <v>6.9822633025231173E-2</v>
          </cell>
          <cell r="R467">
            <v>-0.10075890251021591</v>
          </cell>
          <cell r="S467">
            <v>-2.3922357829135321E-2</v>
          </cell>
          <cell r="T467">
            <v>-8.5497655548535278E-2</v>
          </cell>
          <cell r="U467">
            <v>8.5236363636363555E-2</v>
          </cell>
          <cell r="V467">
            <v>-6.9561720948934425E-2</v>
          </cell>
          <cell r="W467">
            <v>0.11055891673869223</v>
          </cell>
          <cell r="X467">
            <v>-0.12127894156560093</v>
          </cell>
          <cell r="Y467">
            <v>0</v>
          </cell>
          <cell r="Z467">
            <v>0</v>
          </cell>
          <cell r="AA467">
            <v>0</v>
          </cell>
          <cell r="AB467">
            <v>0</v>
          </cell>
          <cell r="AC467">
            <v>0</v>
          </cell>
          <cell r="AD467">
            <v>0</v>
          </cell>
          <cell r="AE467">
            <v>0</v>
          </cell>
          <cell r="AF467">
            <v>0</v>
          </cell>
          <cell r="AG467">
            <v>0</v>
          </cell>
          <cell r="AH467">
            <v>0</v>
          </cell>
          <cell r="AI467">
            <v>0</v>
          </cell>
          <cell r="AJ467">
            <v>0</v>
          </cell>
          <cell r="AK467">
            <v>0</v>
          </cell>
        </row>
        <row r="468">
          <cell r="A468" t="str">
            <v xml:space="preserve">    Y/Y growth</v>
          </cell>
          <cell r="AN468">
            <v>-0.77953706111833543</v>
          </cell>
          <cell r="AO468">
            <v>-3.6164867638731502E-2</v>
          </cell>
          <cell r="AP468">
            <v>-0.17424678583247821</v>
          </cell>
          <cell r="AQ468">
            <v>-0.1238327453828596</v>
          </cell>
          <cell r="AR468">
            <v>-4.5854021637075748E-2</v>
          </cell>
          <cell r="AS468">
            <v>-3.9095051506178868E-2</v>
          </cell>
          <cell r="AT468">
            <v>0</v>
          </cell>
          <cell r="AU468">
            <v>0</v>
          </cell>
        </row>
        <row r="470">
          <cell r="A470" t="str">
            <v>Total operating income</v>
          </cell>
          <cell r="B470">
            <v>109</v>
          </cell>
          <cell r="C470">
            <v>117</v>
          </cell>
          <cell r="D470">
            <v>59</v>
          </cell>
          <cell r="E470">
            <v>101</v>
          </cell>
          <cell r="F470">
            <v>96</v>
          </cell>
          <cell r="G470">
            <v>143</v>
          </cell>
          <cell r="H470">
            <v>92</v>
          </cell>
          <cell r="I470">
            <v>123</v>
          </cell>
          <cell r="J470">
            <v>36</v>
          </cell>
          <cell r="K470">
            <v>47</v>
          </cell>
          <cell r="L470">
            <v>44</v>
          </cell>
          <cell r="M470">
            <v>71</v>
          </cell>
          <cell r="N470">
            <v>47</v>
          </cell>
          <cell r="O470">
            <v>58</v>
          </cell>
          <cell r="P470">
            <v>77</v>
          </cell>
          <cell r="Q470">
            <v>90</v>
          </cell>
          <cell r="R470">
            <v>81</v>
          </cell>
          <cell r="S470">
            <v>90</v>
          </cell>
          <cell r="T470">
            <v>77</v>
          </cell>
          <cell r="U470">
            <v>84</v>
          </cell>
          <cell r="V470">
            <v>91</v>
          </cell>
          <cell r="W470">
            <v>81.63</v>
          </cell>
          <cell r="X470">
            <v>71.73</v>
          </cell>
          <cell r="Y470">
            <v>71.73</v>
          </cell>
          <cell r="Z470">
            <v>71.73</v>
          </cell>
          <cell r="AA470">
            <v>71.73</v>
          </cell>
          <cell r="AB470">
            <v>71.73</v>
          </cell>
          <cell r="AC470">
            <v>71.73</v>
          </cell>
          <cell r="AD470">
            <v>71.73</v>
          </cell>
          <cell r="AE470">
            <v>71.73</v>
          </cell>
          <cell r="AF470">
            <v>71.73</v>
          </cell>
          <cell r="AG470">
            <v>71.73</v>
          </cell>
          <cell r="AH470">
            <v>71.73</v>
          </cell>
          <cell r="AI470">
            <v>71.73</v>
          </cell>
          <cell r="AJ470">
            <v>71.73</v>
          </cell>
          <cell r="AK470">
            <v>71.73</v>
          </cell>
          <cell r="AM470">
            <v>386</v>
          </cell>
          <cell r="AN470">
            <v>454</v>
          </cell>
          <cell r="AO470">
            <v>198</v>
          </cell>
          <cell r="AP470">
            <v>272</v>
          </cell>
          <cell r="AQ470">
            <v>332</v>
          </cell>
          <cell r="AR470">
            <v>316.09000000000003</v>
          </cell>
          <cell r="AS470">
            <v>286.92</v>
          </cell>
          <cell r="AT470">
            <v>286.92</v>
          </cell>
          <cell r="AU470">
            <v>286.92</v>
          </cell>
        </row>
        <row r="471">
          <cell r="A471" t="str">
            <v xml:space="preserve">    Q/Q growth</v>
          </cell>
          <cell r="C471">
            <v>7.3394495412844041E-2</v>
          </cell>
          <cell r="D471">
            <v>-0.49572649572649574</v>
          </cell>
          <cell r="E471">
            <v>0.71186440677966112</v>
          </cell>
          <cell r="F471">
            <v>-4.9504950495049549E-2</v>
          </cell>
          <cell r="G471">
            <v>0.48958333333333326</v>
          </cell>
          <cell r="H471">
            <v>-0.35664335664335667</v>
          </cell>
          <cell r="I471">
            <v>0.33695652173913038</v>
          </cell>
          <cell r="J471">
            <v>-0.70731707317073167</v>
          </cell>
          <cell r="K471">
            <v>0.30555555555555558</v>
          </cell>
          <cell r="L471">
            <v>-6.3829787234042534E-2</v>
          </cell>
          <cell r="M471">
            <v>0.61363636363636354</v>
          </cell>
          <cell r="N471">
            <v>-0.3380281690140845</v>
          </cell>
          <cell r="O471">
            <v>0.23404255319148937</v>
          </cell>
          <cell r="P471">
            <v>0.32758620689655182</v>
          </cell>
          <cell r="Q471">
            <v>0.16883116883116878</v>
          </cell>
          <cell r="R471">
            <v>-9.9999999999999978E-2</v>
          </cell>
          <cell r="S471">
            <v>0.11111111111111116</v>
          </cell>
          <cell r="T471">
            <v>-0.14444444444444449</v>
          </cell>
          <cell r="U471">
            <v>9.0909090909090828E-2</v>
          </cell>
          <cell r="V471">
            <v>8.3333333333333259E-2</v>
          </cell>
          <cell r="W471">
            <v>-0.10296703296703302</v>
          </cell>
          <cell r="X471">
            <v>-0.12127894156560082</v>
          </cell>
          <cell r="Y471">
            <v>0</v>
          </cell>
          <cell r="Z471">
            <v>0</v>
          </cell>
          <cell r="AA471">
            <v>0</v>
          </cell>
          <cell r="AB471">
            <v>0</v>
          </cell>
          <cell r="AC471">
            <v>0</v>
          </cell>
          <cell r="AD471">
            <v>0</v>
          </cell>
          <cell r="AE471">
            <v>0</v>
          </cell>
          <cell r="AF471">
            <v>0</v>
          </cell>
          <cell r="AG471">
            <v>0</v>
          </cell>
          <cell r="AH471">
            <v>0</v>
          </cell>
          <cell r="AI471">
            <v>0</v>
          </cell>
          <cell r="AJ471">
            <v>0</v>
          </cell>
          <cell r="AK471">
            <v>0</v>
          </cell>
        </row>
        <row r="472">
          <cell r="A472" t="str">
            <v xml:space="preserve">    Y/Y growth</v>
          </cell>
          <cell r="J472">
            <v>-0.625</v>
          </cell>
          <cell r="K472">
            <v>-0.67132867132867136</v>
          </cell>
          <cell r="L472">
            <v>-0.52173913043478259</v>
          </cell>
          <cell r="M472">
            <v>-0.42276422764227639</v>
          </cell>
          <cell r="N472">
            <v>0.30555555555555558</v>
          </cell>
          <cell r="O472">
            <v>0.23404255319148937</v>
          </cell>
          <cell r="P472">
            <v>0.75</v>
          </cell>
          <cell r="Q472">
            <v>0.26760563380281699</v>
          </cell>
          <cell r="R472">
            <v>0.72340425531914887</v>
          </cell>
          <cell r="S472">
            <v>0.55172413793103448</v>
          </cell>
          <cell r="T472">
            <v>0</v>
          </cell>
          <cell r="U472">
            <v>-6.6666666666666652E-2</v>
          </cell>
          <cell r="V472">
            <v>0.12345679012345689</v>
          </cell>
          <cell r="W472">
            <v>-9.3000000000000083E-2</v>
          </cell>
          <cell r="X472">
            <v>-6.8441558441558414E-2</v>
          </cell>
          <cell r="Y472">
            <v>-0.14607142857142852</v>
          </cell>
          <cell r="Z472">
            <v>-0.21175824175824176</v>
          </cell>
          <cell r="AA472">
            <v>-0.12127894156560082</v>
          </cell>
          <cell r="AB472">
            <v>0</v>
          </cell>
          <cell r="AC472">
            <v>0</v>
          </cell>
          <cell r="AD472">
            <v>0</v>
          </cell>
          <cell r="AE472">
            <v>0</v>
          </cell>
          <cell r="AF472">
            <v>0</v>
          </cell>
          <cell r="AG472">
            <v>0</v>
          </cell>
          <cell r="AH472">
            <v>0</v>
          </cell>
          <cell r="AI472">
            <v>0</v>
          </cell>
          <cell r="AJ472">
            <v>0</v>
          </cell>
          <cell r="AK472">
            <v>0</v>
          </cell>
          <cell r="AN472">
            <v>0.17616580310880825</v>
          </cell>
          <cell r="AO472">
            <v>-0.5638766519823788</v>
          </cell>
          <cell r="AP472">
            <v>0.3737373737373737</v>
          </cell>
          <cell r="AQ472">
            <v>0.22058823529411775</v>
          </cell>
          <cell r="AR472">
            <v>-4.7921686746987824E-2</v>
          </cell>
          <cell r="AS472">
            <v>-9.2283843209212568E-2</v>
          </cell>
          <cell r="AT472">
            <v>0</v>
          </cell>
          <cell r="AU472">
            <v>0</v>
          </cell>
        </row>
        <row r="473">
          <cell r="A473" t="str">
            <v xml:space="preserve">    % margin</v>
          </cell>
          <cell r="B473">
            <v>0.10521235521235521</v>
          </cell>
          <cell r="C473">
            <v>0.10409252669039146</v>
          </cell>
          <cell r="D473">
            <v>6.1715481171548119E-2</v>
          </cell>
          <cell r="E473">
            <v>9.0582959641255609E-2</v>
          </cell>
          <cell r="F473">
            <v>8.2616179001721177E-2</v>
          </cell>
          <cell r="G473">
            <v>0.10392441860465117</v>
          </cell>
          <cell r="H473">
            <v>8.0843585237258347E-2</v>
          </cell>
          <cell r="I473">
            <v>9.9514563106796114E-2</v>
          </cell>
          <cell r="J473">
            <v>3.5121951219512199E-2</v>
          </cell>
          <cell r="K473">
            <v>4.6396841066140178E-2</v>
          </cell>
          <cell r="L473">
            <v>5.0749711649365627E-2</v>
          </cell>
          <cell r="M473">
            <v>7.1071071071071065E-2</v>
          </cell>
          <cell r="N473">
            <v>5.6085918854415273E-2</v>
          </cell>
          <cell r="O473">
            <v>6.5462753950338598E-2</v>
          </cell>
          <cell r="P473">
            <v>8.4429824561403508E-2</v>
          </cell>
          <cell r="Q473">
            <v>8.9552238805970144E-2</v>
          </cell>
          <cell r="R473">
            <v>8.9601769911504425E-2</v>
          </cell>
          <cell r="S473">
            <v>9.9228224917309815E-2</v>
          </cell>
          <cell r="T473">
            <v>9.3333333333333338E-2</v>
          </cell>
          <cell r="U473">
            <v>9.3645484949832769E-2</v>
          </cell>
          <cell r="V473">
            <v>0.10294117647058823</v>
          </cell>
          <cell r="W473">
            <v>0.09</v>
          </cell>
          <cell r="X473">
            <v>0.09</v>
          </cell>
          <cell r="Y473">
            <v>0.09</v>
          </cell>
          <cell r="Z473">
            <v>0.09</v>
          </cell>
          <cell r="AA473">
            <v>0.09</v>
          </cell>
          <cell r="AB473">
            <v>0.09</v>
          </cell>
          <cell r="AC473">
            <v>0.09</v>
          </cell>
          <cell r="AD473">
            <v>0.09</v>
          </cell>
          <cell r="AE473">
            <v>0.09</v>
          </cell>
          <cell r="AF473">
            <v>0.09</v>
          </cell>
          <cell r="AG473">
            <v>0.09</v>
          </cell>
          <cell r="AH473">
            <v>0.09</v>
          </cell>
          <cell r="AI473">
            <v>0.09</v>
          </cell>
          <cell r="AJ473">
            <v>0.09</v>
          </cell>
          <cell r="AK473">
            <v>0.09</v>
          </cell>
          <cell r="AM473">
            <v>9.1231387378870238E-2</v>
          </cell>
          <cell r="AN473">
            <v>9.2426710097719869E-2</v>
          </cell>
          <cell r="AO473">
            <v>5.0717213114754099E-2</v>
          </cell>
          <cell r="AP473">
            <v>7.4704751441911563E-2</v>
          </cell>
          <cell r="AQ473">
            <v>9.3971129351825639E-2</v>
          </cell>
          <cell r="AR473">
            <v>9.3379615952732656E-2</v>
          </cell>
          <cell r="AS473">
            <v>9.0000000000000011E-2</v>
          </cell>
          <cell r="AT473">
            <v>9.0000000000000011E-2</v>
          </cell>
          <cell r="AU473">
            <v>9.0000000000000011E-2</v>
          </cell>
        </row>
        <row r="475">
          <cell r="A475" t="str">
            <v>Total Motorola Mobility</v>
          </cell>
        </row>
        <row r="476">
          <cell r="A476" t="str">
            <v>Revenue by Geography</v>
          </cell>
        </row>
        <row r="477">
          <cell r="A477" t="str">
            <v>United States</v>
          </cell>
          <cell r="AM477">
            <v>12338</v>
          </cell>
          <cell r="AN477">
            <v>9267</v>
          </cell>
          <cell r="AO477">
            <v>7039</v>
          </cell>
        </row>
        <row r="478">
          <cell r="A478" t="str">
            <v>China</v>
          </cell>
          <cell r="AM478">
            <v>1556</v>
          </cell>
          <cell r="AN478">
            <v>976</v>
          </cell>
          <cell r="AO478">
            <v>648</v>
          </cell>
        </row>
        <row r="479">
          <cell r="A479" t="str">
            <v>Brazil</v>
          </cell>
          <cell r="AM479">
            <v>1484</v>
          </cell>
          <cell r="AN479">
            <v>1341</v>
          </cell>
          <cell r="AO479">
            <v>661</v>
          </cell>
        </row>
        <row r="480">
          <cell r="A480" t="str">
            <v>Singapore</v>
          </cell>
          <cell r="AM480">
            <v>61</v>
          </cell>
          <cell r="AN480">
            <v>40</v>
          </cell>
          <cell r="AO480">
            <v>27</v>
          </cell>
        </row>
        <row r="481">
          <cell r="A481" t="str">
            <v>Others, net of eliminations</v>
          </cell>
          <cell r="AM481">
            <v>7934</v>
          </cell>
          <cell r="AN481">
            <v>5475</v>
          </cell>
          <cell r="AO481">
            <v>2675</v>
          </cell>
        </row>
        <row r="482">
          <cell r="A482" t="str">
            <v>Total Motorola Mobility Devices</v>
          </cell>
          <cell r="AM482">
            <v>23373</v>
          </cell>
          <cell r="AN482">
            <v>17099</v>
          </cell>
          <cell r="AO482">
            <v>11050</v>
          </cell>
        </row>
        <row r="484">
          <cell r="A484" t="str">
            <v>Quarter/Quarter Growth</v>
          </cell>
        </row>
        <row r="485">
          <cell r="A485" t="str">
            <v>United States</v>
          </cell>
        </row>
        <row r="486">
          <cell r="A486" t="str">
            <v>China</v>
          </cell>
        </row>
        <row r="487">
          <cell r="A487" t="str">
            <v>Brazil</v>
          </cell>
        </row>
        <row r="488">
          <cell r="A488" t="str">
            <v>Singapore</v>
          </cell>
        </row>
        <row r="489">
          <cell r="A489" t="str">
            <v>Others, net of eliminations</v>
          </cell>
        </row>
        <row r="490">
          <cell r="A490" t="str">
            <v>Total Motorola Mobility Devices</v>
          </cell>
        </row>
        <row r="492">
          <cell r="A492" t="str">
            <v>Year/Year Growth</v>
          </cell>
        </row>
        <row r="493">
          <cell r="A493" t="str">
            <v>United States</v>
          </cell>
          <cell r="AN493">
            <v>-0.24890581941967904</v>
          </cell>
          <cell r="AO493">
            <v>-0.24042300636667746</v>
          </cell>
        </row>
        <row r="494">
          <cell r="A494" t="str">
            <v>China</v>
          </cell>
          <cell r="AN494">
            <v>-0.37275064267352187</v>
          </cell>
          <cell r="AO494">
            <v>-0.33606557377049184</v>
          </cell>
        </row>
        <row r="495">
          <cell r="A495" t="str">
            <v>Brazil</v>
          </cell>
          <cell r="AN495">
            <v>-9.636118598382748E-2</v>
          </cell>
          <cell r="AO495">
            <v>-0.50708426547352725</v>
          </cell>
        </row>
        <row r="496">
          <cell r="A496" t="str">
            <v>Singapore</v>
          </cell>
          <cell r="AN496">
            <v>-0.34426229508196726</v>
          </cell>
          <cell r="AO496">
            <v>-0.32499999999999996</v>
          </cell>
        </row>
        <row r="497">
          <cell r="A497" t="str">
            <v>Others, net of eliminations</v>
          </cell>
          <cell r="AN497">
            <v>-0.30993193849256362</v>
          </cell>
          <cell r="AO497">
            <v>-0.51141552511415522</v>
          </cell>
        </row>
        <row r="498">
          <cell r="A498" t="str">
            <v>Total Motorola Mobility Devices</v>
          </cell>
          <cell r="AN498">
            <v>-0.26842938433234931</v>
          </cell>
          <cell r="AO498">
            <v>-0.3537633779753202</v>
          </cell>
        </row>
        <row r="500">
          <cell r="A500" t="str">
            <v>Revenue Contribution</v>
          </cell>
        </row>
        <row r="501">
          <cell r="A501" t="str">
            <v>United States</v>
          </cell>
          <cell r="AM501">
            <v>0.52787404269884053</v>
          </cell>
          <cell r="AN501">
            <v>0.54196151821743965</v>
          </cell>
          <cell r="AO501">
            <v>0.63701357466063346</v>
          </cell>
        </row>
        <row r="502">
          <cell r="A502" t="str">
            <v>China</v>
          </cell>
          <cell r="AM502">
            <v>6.6572540966071958E-2</v>
          </cell>
          <cell r="AN502">
            <v>5.7079361366161763E-2</v>
          </cell>
          <cell r="AO502">
            <v>5.8642533936651586E-2</v>
          </cell>
        </row>
        <row r="503">
          <cell r="A503" t="str">
            <v>Brazil</v>
          </cell>
          <cell r="AM503">
            <v>6.3492063492063489E-2</v>
          </cell>
          <cell r="AN503">
            <v>7.8425638926252997E-2</v>
          </cell>
          <cell r="AO503">
            <v>5.9819004524886879E-2</v>
          </cell>
        </row>
        <row r="504">
          <cell r="A504" t="str">
            <v>Singapore</v>
          </cell>
          <cell r="AM504">
            <v>2.6098489710349548E-3</v>
          </cell>
          <cell r="AN504">
            <v>2.3393180887771215E-3</v>
          </cell>
          <cell r="AO504">
            <v>2.4434389140271491E-3</v>
          </cell>
        </row>
        <row r="505">
          <cell r="A505" t="str">
            <v>Others, net of eliminations</v>
          </cell>
          <cell r="AM505">
            <v>0.33945150387198902</v>
          </cell>
          <cell r="AN505">
            <v>0.32019416340136853</v>
          </cell>
          <cell r="AO505">
            <v>0.24208144796380091</v>
          </cell>
        </row>
        <row r="506">
          <cell r="A506" t="str">
            <v>Total Motorola Mobility Devices</v>
          </cell>
          <cell r="AM506">
            <v>1</v>
          </cell>
          <cell r="AN506">
            <v>1</v>
          </cell>
          <cell r="AO506">
            <v>1</v>
          </cell>
        </row>
        <row r="508">
          <cell r="A508" t="str">
            <v>Mobile Devices</v>
          </cell>
        </row>
        <row r="509">
          <cell r="A509" t="str">
            <v>Revenue by Geography</v>
          </cell>
        </row>
        <row r="510">
          <cell r="A510" t="str">
            <v>North America</v>
          </cell>
          <cell r="F510">
            <v>0</v>
          </cell>
          <cell r="G510">
            <v>1600.32</v>
          </cell>
          <cell r="H510">
            <v>1558</v>
          </cell>
          <cell r="I510">
            <v>1198.5</v>
          </cell>
          <cell r="J510">
            <v>1026.57</v>
          </cell>
          <cell r="K510">
            <v>1079.1099999999999</v>
          </cell>
          <cell r="L510">
            <v>1015.1999999999999</v>
          </cell>
          <cell r="M510">
            <v>1258.56</v>
          </cell>
          <cell r="N510">
            <v>1083.72</v>
          </cell>
          <cell r="O510">
            <v>1137.18</v>
          </cell>
          <cell r="P510">
            <v>1383.1200000000001</v>
          </cell>
          <cell r="Q510">
            <v>1524.6</v>
          </cell>
          <cell r="R510">
            <v>1191.68</v>
          </cell>
          <cell r="S510">
            <v>1044.9000000000001</v>
          </cell>
          <cell r="AO510">
            <v>4379.4399999999996</v>
          </cell>
          <cell r="AP510">
            <v>5128.6200000000008</v>
          </cell>
        </row>
        <row r="511">
          <cell r="A511" t="str">
            <v>EMEA</v>
          </cell>
          <cell r="F511">
            <v>0</v>
          </cell>
          <cell r="G511">
            <v>366.74</v>
          </cell>
          <cell r="H511">
            <v>249.28</v>
          </cell>
          <cell r="I511">
            <v>164.50000000000003</v>
          </cell>
          <cell r="J511">
            <v>90.050000000000011</v>
          </cell>
          <cell r="K511">
            <v>54.87</v>
          </cell>
          <cell r="L511">
            <v>33.840000000000003</v>
          </cell>
          <cell r="M511">
            <v>54.72</v>
          </cell>
          <cell r="N511">
            <v>65.680000000000007</v>
          </cell>
          <cell r="O511">
            <v>68.92</v>
          </cell>
          <cell r="P511">
            <v>81.36</v>
          </cell>
          <cell r="Q511">
            <v>145.19999999999999</v>
          </cell>
          <cell r="R511">
            <v>106.4</v>
          </cell>
          <cell r="S511">
            <v>218.7</v>
          </cell>
          <cell r="AO511">
            <v>233.48000000000002</v>
          </cell>
          <cell r="AP511">
            <v>361.16</v>
          </cell>
        </row>
        <row r="512">
          <cell r="A512" t="str">
            <v>Latin America</v>
          </cell>
          <cell r="F512">
            <v>0</v>
          </cell>
          <cell r="G512">
            <v>900.18000000000006</v>
          </cell>
          <cell r="H512">
            <v>716.68000000000006</v>
          </cell>
          <cell r="I512">
            <v>611</v>
          </cell>
          <cell r="J512">
            <v>378.21</v>
          </cell>
          <cell r="K512">
            <v>402.38</v>
          </cell>
          <cell r="L512">
            <v>406.08</v>
          </cell>
          <cell r="M512">
            <v>291.84000000000003</v>
          </cell>
          <cell r="N512">
            <v>246.29999999999998</v>
          </cell>
          <cell r="O512">
            <v>292.91000000000003</v>
          </cell>
          <cell r="P512">
            <v>305.09999999999997</v>
          </cell>
          <cell r="Q512">
            <v>411.40000000000003</v>
          </cell>
          <cell r="R512">
            <v>425.6</v>
          </cell>
          <cell r="S512">
            <v>583.19999999999993</v>
          </cell>
          <cell r="AO512">
            <v>1478.5099999999998</v>
          </cell>
          <cell r="AP512">
            <v>1255.71</v>
          </cell>
        </row>
        <row r="513">
          <cell r="A513" t="str">
            <v>Greater China</v>
          </cell>
          <cell r="N513">
            <v>164.20000000000002</v>
          </cell>
          <cell r="O513">
            <v>0</v>
          </cell>
          <cell r="P513">
            <v>0</v>
          </cell>
          <cell r="Q513">
            <v>242</v>
          </cell>
          <cell r="R513">
            <v>319.2</v>
          </cell>
          <cell r="S513">
            <v>340.20000000000005</v>
          </cell>
        </row>
        <row r="514">
          <cell r="A514" t="str">
            <v>Asia</v>
          </cell>
          <cell r="F514">
            <v>0</v>
          </cell>
          <cell r="G514">
            <v>466.76000000000005</v>
          </cell>
          <cell r="H514">
            <v>592.04</v>
          </cell>
          <cell r="I514">
            <v>376</v>
          </cell>
          <cell r="J514">
            <v>306.17</v>
          </cell>
          <cell r="K514">
            <v>292.64</v>
          </cell>
          <cell r="L514">
            <v>236.88000000000002</v>
          </cell>
          <cell r="M514">
            <v>218.88</v>
          </cell>
          <cell r="N514">
            <v>82.100000000000009</v>
          </cell>
          <cell r="O514">
            <v>223.99</v>
          </cell>
          <cell r="P514">
            <v>264.42</v>
          </cell>
          <cell r="Q514">
            <v>96.8</v>
          </cell>
          <cell r="R514">
            <v>85.12</v>
          </cell>
          <cell r="S514">
            <v>243</v>
          </cell>
          <cell r="AO514">
            <v>1054.57</v>
          </cell>
          <cell r="AP514">
            <v>667.31</v>
          </cell>
        </row>
        <row r="515">
          <cell r="A515" t="str">
            <v>Total Mobile Devices</v>
          </cell>
          <cell r="F515">
            <v>0</v>
          </cell>
          <cell r="G515">
            <v>3334</v>
          </cell>
          <cell r="H515">
            <v>3116</v>
          </cell>
          <cell r="I515">
            <v>2350</v>
          </cell>
          <cell r="J515">
            <v>1801</v>
          </cell>
          <cell r="K515">
            <v>1828.9999999999995</v>
          </cell>
          <cell r="L515">
            <v>1692</v>
          </cell>
          <cell r="M515">
            <v>1824</v>
          </cell>
          <cell r="N515">
            <v>1642</v>
          </cell>
          <cell r="O515">
            <v>1723.0000000000002</v>
          </cell>
          <cell r="P515">
            <v>2034</v>
          </cell>
          <cell r="Q515">
            <v>2420</v>
          </cell>
          <cell r="R515">
            <v>2128.0000000000005</v>
          </cell>
          <cell r="S515">
            <v>2430</v>
          </cell>
          <cell r="AO515">
            <v>7146</v>
          </cell>
          <cell r="AP515">
            <v>7819</v>
          </cell>
        </row>
        <row r="517">
          <cell r="A517" t="str">
            <v>Quarter/Quarter Growth</v>
          </cell>
        </row>
        <row r="518">
          <cell r="A518" t="str">
            <v>North America</v>
          </cell>
          <cell r="H518">
            <v>-2.644471105778845E-2</v>
          </cell>
          <cell r="I518">
            <v>-0.23074454428754809</v>
          </cell>
          <cell r="J518">
            <v>-0.14345431789737173</v>
          </cell>
          <cell r="K518">
            <v>5.1180143584947935E-2</v>
          </cell>
          <cell r="L518">
            <v>-5.9224731491692162E-2</v>
          </cell>
          <cell r="M518">
            <v>0.2397163120567376</v>
          </cell>
          <cell r="N518">
            <v>-0.13892067124332563</v>
          </cell>
          <cell r="O518">
            <v>4.9330085261875878E-2</v>
          </cell>
          <cell r="P518">
            <v>0.21627183031710029</v>
          </cell>
          <cell r="Q518">
            <v>0.10229047371160838</v>
          </cell>
          <cell r="R518">
            <v>-0.21836547291092734</v>
          </cell>
          <cell r="S518">
            <v>-0.12317064983888293</v>
          </cell>
        </row>
        <row r="519">
          <cell r="A519" t="str">
            <v>EMEA</v>
          </cell>
          <cell r="H519">
            <v>-0.32028139826580138</v>
          </cell>
          <cell r="I519">
            <v>-0.34009948652118094</v>
          </cell>
          <cell r="J519">
            <v>-0.45258358662613984</v>
          </cell>
          <cell r="K519">
            <v>-0.39067184897279295</v>
          </cell>
          <cell r="L519">
            <v>-0.38326954620010922</v>
          </cell>
          <cell r="M519">
            <v>0.61702127659574457</v>
          </cell>
          <cell r="N519">
            <v>0.20029239766081885</v>
          </cell>
          <cell r="O519">
            <v>4.9330085261875656E-2</v>
          </cell>
          <cell r="P519">
            <v>0.18049912942542079</v>
          </cell>
          <cell r="Q519">
            <v>0.78466076696165188</v>
          </cell>
          <cell r="R519">
            <v>-0.26721763085399441</v>
          </cell>
          <cell r="S519">
            <v>1.0554511278195489</v>
          </cell>
        </row>
        <row r="520">
          <cell r="A520" t="str">
            <v>Latin America</v>
          </cell>
          <cell r="H520">
            <v>-0.20384811926503588</v>
          </cell>
          <cell r="I520">
            <v>-0.14745772171680538</v>
          </cell>
          <cell r="J520">
            <v>-0.38099836333878889</v>
          </cell>
          <cell r="K520">
            <v>6.3906295444329908E-2</v>
          </cell>
          <cell r="L520">
            <v>9.1952880361847456E-3</v>
          </cell>
          <cell r="M520">
            <v>-0.28132387706855777</v>
          </cell>
          <cell r="N520">
            <v>-0.15604440789473695</v>
          </cell>
          <cell r="O520">
            <v>0.18924076329679274</v>
          </cell>
          <cell r="P520">
            <v>4.1616878904782828E-2</v>
          </cell>
          <cell r="Q520">
            <v>0.34841035725991509</v>
          </cell>
          <cell r="R520">
            <v>3.4516285853184225E-2</v>
          </cell>
          <cell r="S520">
            <v>0.37030075187969902</v>
          </cell>
        </row>
        <row r="521">
          <cell r="A521" t="str">
            <v>Greater China</v>
          </cell>
          <cell r="R521">
            <v>0.31900826446280983</v>
          </cell>
          <cell r="S521">
            <v>6.578947368421062E-2</v>
          </cell>
        </row>
        <row r="522">
          <cell r="A522" t="str">
            <v>Asia</v>
          </cell>
          <cell r="H522">
            <v>0.26840346216470978</v>
          </cell>
          <cell r="I522">
            <v>-0.36490777650158768</v>
          </cell>
          <cell r="J522">
            <v>-0.18571808510638299</v>
          </cell>
          <cell r="K522">
            <v>-4.4191135643596779E-2</v>
          </cell>
          <cell r="L522">
            <v>-0.19054127938764343</v>
          </cell>
          <cell r="M522">
            <v>-7.5987841945288848E-2</v>
          </cell>
          <cell r="N522">
            <v>-0.62490862573099415</v>
          </cell>
          <cell r="O522">
            <v>1.7282582216808766</v>
          </cell>
          <cell r="P522">
            <v>0.18049912942542079</v>
          </cell>
          <cell r="Q522">
            <v>-0.63391574011043039</v>
          </cell>
          <cell r="R522">
            <v>-0.1206611570247933</v>
          </cell>
          <cell r="S522">
            <v>1.8547932330827068</v>
          </cell>
        </row>
        <row r="523">
          <cell r="A523" t="str">
            <v>Total Mobile Devices</v>
          </cell>
          <cell r="H523">
            <v>-6.538692261547685E-2</v>
          </cell>
          <cell r="I523">
            <v>-0.24582798459563548</v>
          </cell>
          <cell r="J523">
            <v>-0.23361702127659578</v>
          </cell>
          <cell r="K523">
            <v>1.5546918378678276E-2</v>
          </cell>
          <cell r="L523">
            <v>-7.4904319300163835E-2</v>
          </cell>
          <cell r="M523">
            <v>7.8014184397163122E-2</v>
          </cell>
          <cell r="N523">
            <v>-9.9780701754385914E-2</v>
          </cell>
          <cell r="O523">
            <v>4.9330085261875878E-2</v>
          </cell>
          <cell r="P523">
            <v>0.18049912942542057</v>
          </cell>
          <cell r="Q523">
            <v>0.18977384464110125</v>
          </cell>
          <cell r="R523">
            <v>-0.12066115702479319</v>
          </cell>
          <cell r="S523">
            <v>0.14191729323308255</v>
          </cell>
        </row>
        <row r="525">
          <cell r="A525" t="str">
            <v>Year/Year Growth</v>
          </cell>
        </row>
        <row r="526">
          <cell r="A526" t="str">
            <v>North America</v>
          </cell>
          <cell r="K526">
            <v>-0.32569111177764454</v>
          </cell>
          <cell r="L526">
            <v>-0.34839537869062909</v>
          </cell>
          <cell r="M526">
            <v>5.0112640801001307E-2</v>
          </cell>
          <cell r="N526">
            <v>5.5670826149215369E-2</v>
          </cell>
          <cell r="O526">
            <v>5.3812864304843888E-2</v>
          </cell>
          <cell r="P526">
            <v>0.36241134751773063</v>
          </cell>
          <cell r="Q526">
            <v>0.21138443935926765</v>
          </cell>
          <cell r="R526">
            <v>9.9619827999852362E-2</v>
          </cell>
          <cell r="S526">
            <v>-8.1148103202659194E-2</v>
          </cell>
          <cell r="AP526">
            <v>0.17106753374860739</v>
          </cell>
        </row>
        <row r="527">
          <cell r="A527" t="str">
            <v>EMEA</v>
          </cell>
          <cell r="K527">
            <v>-0.85038446856083327</v>
          </cell>
          <cell r="L527">
            <v>-0.86424903722721436</v>
          </cell>
          <cell r="M527">
            <v>-0.66735562310030394</v>
          </cell>
          <cell r="N527">
            <v>-0.27062742920599669</v>
          </cell>
          <cell r="O527">
            <v>0.25605977765627852</v>
          </cell>
          <cell r="P527">
            <v>1.4042553191489358</v>
          </cell>
          <cell r="Q527">
            <v>1.6535087719298245</v>
          </cell>
          <cell r="R527">
            <v>0.61997563946406808</v>
          </cell>
          <cell r="S527">
            <v>2.1732443412652347</v>
          </cell>
          <cell r="AP527">
            <v>0.54685626177831081</v>
          </cell>
        </row>
        <row r="528">
          <cell r="A528" t="str">
            <v>Latin America</v>
          </cell>
          <cell r="K528">
            <v>-0.55300051100890935</v>
          </cell>
          <cell r="L528">
            <v>-0.43338728581793839</v>
          </cell>
          <cell r="M528">
            <v>-0.52235679214402619</v>
          </cell>
          <cell r="N528">
            <v>-0.34877449036249708</v>
          </cell>
          <cell r="O528">
            <v>-0.27205626522192949</v>
          </cell>
          <cell r="P528">
            <v>-0.24867021276595747</v>
          </cell>
          <cell r="Q528">
            <v>0.40967653508771917</v>
          </cell>
          <cell r="R528">
            <v>0.72797401542833962</v>
          </cell>
          <cell r="S528">
            <v>0.99105527295073537</v>
          </cell>
          <cell r="AP528">
            <v>-0.15069225098240779</v>
          </cell>
        </row>
        <row r="529">
          <cell r="A529" t="str">
            <v>Greater China</v>
          </cell>
          <cell r="R529">
            <v>0.94397076735688157</v>
          </cell>
        </row>
        <row r="530">
          <cell r="A530" t="str">
            <v>Asia</v>
          </cell>
          <cell r="K530">
            <v>-0.37303967777873004</v>
          </cell>
          <cell r="L530">
            <v>-0.59989189919600028</v>
          </cell>
          <cell r="M530">
            <v>-0.4178723404255319</v>
          </cell>
          <cell r="N530">
            <v>-0.73184831956102814</v>
          </cell>
          <cell r="O530">
            <v>-0.23458857299070524</v>
          </cell>
          <cell r="P530">
            <v>0.11626139817629166</v>
          </cell>
          <cell r="Q530">
            <v>-0.55774853801169599</v>
          </cell>
          <cell r="R530">
            <v>3.6784409257003547E-2</v>
          </cell>
          <cell r="S530">
            <v>8.486986026161869E-2</v>
          </cell>
          <cell r="AP530">
            <v>-0.36722076296499995</v>
          </cell>
        </row>
        <row r="531">
          <cell r="A531" t="str">
            <v>Total Mobile Devices</v>
          </cell>
          <cell r="K531">
            <v>-0.45140971805638885</v>
          </cell>
          <cell r="L531">
            <v>-0.45699614890885754</v>
          </cell>
          <cell r="M531">
            <v>-0.22382978723404257</v>
          </cell>
          <cell r="N531">
            <v>-8.8284286507495868E-2</v>
          </cell>
          <cell r="O531">
            <v>-5.7955166757790777E-2</v>
          </cell>
          <cell r="P531">
            <v>0.2021276595744681</v>
          </cell>
          <cell r="Q531">
            <v>0.32675438596491224</v>
          </cell>
          <cell r="R531">
            <v>0.29598051157125482</v>
          </cell>
          <cell r="S531">
            <v>0.41033081834010421</v>
          </cell>
          <cell r="AP531">
            <v>9.4178561432969543E-2</v>
          </cell>
        </row>
        <row r="533">
          <cell r="A533" t="str">
            <v>Revenue Contribution</v>
          </cell>
        </row>
        <row r="534">
          <cell r="A534" t="str">
            <v>North America</v>
          </cell>
          <cell r="G534">
            <v>0.48</v>
          </cell>
          <cell r="H534">
            <v>0.5</v>
          </cell>
          <cell r="I534">
            <v>0.51</v>
          </cell>
          <cell r="J534">
            <v>0.56999999999999995</v>
          </cell>
          <cell r="K534">
            <v>0.59</v>
          </cell>
          <cell r="L534">
            <v>0.6</v>
          </cell>
          <cell r="M534">
            <v>0.69</v>
          </cell>
          <cell r="N534">
            <v>0.66</v>
          </cell>
          <cell r="O534">
            <v>0.66</v>
          </cell>
          <cell r="P534">
            <v>0.68</v>
          </cell>
          <cell r="Q534">
            <v>0.63</v>
          </cell>
          <cell r="R534">
            <v>0.56000000000000005</v>
          </cell>
          <cell r="S534">
            <v>0.43</v>
          </cell>
          <cell r="AO534">
            <v>0.61285194514413655</v>
          </cell>
          <cell r="AP534">
            <v>0.65591763652641011</v>
          </cell>
        </row>
        <row r="535">
          <cell r="A535" t="str">
            <v>EMEA</v>
          </cell>
          <cell r="G535">
            <v>0.11</v>
          </cell>
          <cell r="H535">
            <v>0.08</v>
          </cell>
          <cell r="I535">
            <v>7.0000000000000007E-2</v>
          </cell>
          <cell r="J535">
            <v>0.05</v>
          </cell>
          <cell r="K535">
            <v>0.03</v>
          </cell>
          <cell r="L535">
            <v>0.02</v>
          </cell>
          <cell r="M535">
            <v>0.03</v>
          </cell>
          <cell r="N535">
            <v>0.04</v>
          </cell>
          <cell r="O535">
            <v>0.04</v>
          </cell>
          <cell r="P535">
            <v>0.04</v>
          </cell>
          <cell r="Q535">
            <v>0.06</v>
          </cell>
          <cell r="R535">
            <v>0.05</v>
          </cell>
          <cell r="S535">
            <v>0.09</v>
          </cell>
          <cell r="AO535">
            <v>3.267282395745872E-2</v>
          </cell>
          <cell r="AP535">
            <v>4.6190049878501088E-2</v>
          </cell>
        </row>
        <row r="536">
          <cell r="A536" t="str">
            <v>Latin America</v>
          </cell>
          <cell r="G536">
            <v>0.27</v>
          </cell>
          <cell r="H536">
            <v>0.23</v>
          </cell>
          <cell r="I536">
            <v>0.26</v>
          </cell>
          <cell r="J536">
            <v>0.21</v>
          </cell>
          <cell r="K536">
            <v>0.22</v>
          </cell>
          <cell r="L536">
            <v>0.24</v>
          </cell>
          <cell r="M536">
            <v>0.16</v>
          </cell>
          <cell r="N536">
            <v>0.15</v>
          </cell>
          <cell r="O536">
            <v>0.17</v>
          </cell>
          <cell r="P536">
            <v>0.15</v>
          </cell>
          <cell r="Q536">
            <v>0.17</v>
          </cell>
          <cell r="R536">
            <v>0.2</v>
          </cell>
          <cell r="S536">
            <v>0.24</v>
          </cell>
          <cell r="AO536">
            <v>0.2069003638399104</v>
          </cell>
          <cell r="AP536">
            <v>0.16059726307711983</v>
          </cell>
        </row>
        <row r="537">
          <cell r="A537" t="str">
            <v>Greater China</v>
          </cell>
          <cell r="N537">
            <v>0.1</v>
          </cell>
          <cell r="Q537">
            <v>0.1</v>
          </cell>
          <cell r="R537">
            <v>0.15</v>
          </cell>
          <cell r="S537">
            <v>0.14000000000000001</v>
          </cell>
        </row>
        <row r="538">
          <cell r="A538" t="str">
            <v>Rest of Asia</v>
          </cell>
          <cell r="G538">
            <v>0.14000000000000001</v>
          </cell>
          <cell r="H538">
            <v>0.19</v>
          </cell>
          <cell r="I538">
            <v>0.16</v>
          </cell>
          <cell r="J538">
            <v>0.17</v>
          </cell>
          <cell r="K538">
            <v>0.16</v>
          </cell>
          <cell r="L538">
            <v>0.14000000000000001</v>
          </cell>
          <cell r="M538">
            <v>0.12</v>
          </cell>
          <cell r="N538">
            <v>0.05</v>
          </cell>
          <cell r="O538">
            <v>0.13</v>
          </cell>
          <cell r="P538">
            <v>0.13</v>
          </cell>
          <cell r="Q538">
            <v>0.04</v>
          </cell>
          <cell r="R538">
            <v>0.04</v>
          </cell>
          <cell r="S538">
            <v>0.1</v>
          </cell>
          <cell r="AO538">
            <v>0.14757486705849426</v>
          </cell>
          <cell r="AP538">
            <v>8.5344673231871074E-2</v>
          </cell>
        </row>
        <row r="539">
          <cell r="A539" t="str">
            <v>Total Mobile Devices</v>
          </cell>
          <cell r="J539">
            <v>1</v>
          </cell>
          <cell r="K539">
            <v>1</v>
          </cell>
          <cell r="L539">
            <v>1</v>
          </cell>
          <cell r="M539">
            <v>1</v>
          </cell>
          <cell r="N539">
            <v>1</v>
          </cell>
          <cell r="O539">
            <v>1</v>
          </cell>
          <cell r="P539">
            <v>1</v>
          </cell>
          <cell r="Q539">
            <v>1</v>
          </cell>
          <cell r="R539">
            <v>1</v>
          </cell>
          <cell r="S539">
            <v>1</v>
          </cell>
          <cell r="AO539">
            <v>1</v>
          </cell>
          <cell r="AP539">
            <v>1</v>
          </cell>
        </row>
        <row r="541">
          <cell r="A541" t="str">
            <v>Home</v>
          </cell>
        </row>
        <row r="542">
          <cell r="A542" t="str">
            <v>Revenue by Geography</v>
          </cell>
        </row>
        <row r="543">
          <cell r="A543" t="str">
            <v>North America</v>
          </cell>
          <cell r="F543">
            <v>0</v>
          </cell>
          <cell r="G543">
            <v>1114.5600000000002</v>
          </cell>
          <cell r="H543">
            <v>899.0200000000001</v>
          </cell>
          <cell r="I543">
            <v>988.80000000000007</v>
          </cell>
          <cell r="J543">
            <v>789.25</v>
          </cell>
          <cell r="K543">
            <v>780.01</v>
          </cell>
          <cell r="L543">
            <v>693.6</v>
          </cell>
          <cell r="M543">
            <v>769.23</v>
          </cell>
          <cell r="N543">
            <v>594.98</v>
          </cell>
          <cell r="O543">
            <v>629.05999999999995</v>
          </cell>
          <cell r="P543">
            <v>693.12</v>
          </cell>
          <cell r="Q543">
            <v>804</v>
          </cell>
          <cell r="R543">
            <v>696.08</v>
          </cell>
          <cell r="S543">
            <v>662.11</v>
          </cell>
          <cell r="AN543">
            <v>3978.7200000000003</v>
          </cell>
          <cell r="AO543">
            <v>3045.12</v>
          </cell>
          <cell r="AP543">
            <v>2721.16</v>
          </cell>
        </row>
        <row r="544">
          <cell r="A544" t="str">
            <v>EMEA</v>
          </cell>
          <cell r="F544">
            <v>0</v>
          </cell>
          <cell r="G544">
            <v>96.320000000000007</v>
          </cell>
          <cell r="H544">
            <v>79.660000000000011</v>
          </cell>
          <cell r="I544">
            <v>74.16</v>
          </cell>
          <cell r="J544">
            <v>102.5</v>
          </cell>
          <cell r="K544">
            <v>121.56</v>
          </cell>
          <cell r="L544">
            <v>86.7</v>
          </cell>
          <cell r="M544">
            <v>119.88</v>
          </cell>
          <cell r="N544">
            <v>117.32000000000001</v>
          </cell>
          <cell r="O544">
            <v>106.32</v>
          </cell>
          <cell r="P544">
            <v>63.84</v>
          </cell>
          <cell r="Q544">
            <v>80.400000000000006</v>
          </cell>
          <cell r="R544">
            <v>72.320000000000007</v>
          </cell>
          <cell r="S544">
            <v>81.63</v>
          </cell>
          <cell r="AN544">
            <v>442.08</v>
          </cell>
          <cell r="AO544">
            <v>234.23999999999998</v>
          </cell>
          <cell r="AP544">
            <v>367.88</v>
          </cell>
        </row>
        <row r="545">
          <cell r="A545" t="str">
            <v>Latin America</v>
          </cell>
          <cell r="F545">
            <v>0</v>
          </cell>
          <cell r="G545">
            <v>137.6</v>
          </cell>
          <cell r="H545">
            <v>113.80000000000001</v>
          </cell>
          <cell r="I545">
            <v>98.88</v>
          </cell>
          <cell r="J545">
            <v>61.5</v>
          </cell>
          <cell r="K545">
            <v>60.78</v>
          </cell>
          <cell r="L545">
            <v>52.019999999999996</v>
          </cell>
          <cell r="M545">
            <v>59.94</v>
          </cell>
          <cell r="N545">
            <v>92.18</v>
          </cell>
          <cell r="O545">
            <v>106.32</v>
          </cell>
          <cell r="P545">
            <v>109.44</v>
          </cell>
          <cell r="Q545">
            <v>80.400000000000006</v>
          </cell>
          <cell r="R545">
            <v>99.44</v>
          </cell>
          <cell r="S545">
            <v>117.91000000000001</v>
          </cell>
          <cell r="AN545">
            <v>343.84000000000003</v>
          </cell>
          <cell r="AO545">
            <v>429.44</v>
          </cell>
          <cell r="AP545">
            <v>388.34000000000003</v>
          </cell>
        </row>
        <row r="546">
          <cell r="A546" t="str">
            <v>Asia</v>
          </cell>
          <cell r="F546">
            <v>0</v>
          </cell>
          <cell r="G546">
            <v>27.52</v>
          </cell>
          <cell r="H546">
            <v>45.52</v>
          </cell>
          <cell r="I546">
            <v>74.16</v>
          </cell>
          <cell r="J546">
            <v>71.75</v>
          </cell>
          <cell r="K546">
            <v>50.650000000000006</v>
          </cell>
          <cell r="L546">
            <v>34.68</v>
          </cell>
          <cell r="M546">
            <v>49.95</v>
          </cell>
          <cell r="N546">
            <v>33.520000000000003</v>
          </cell>
          <cell r="O546">
            <v>44.300000000000004</v>
          </cell>
          <cell r="P546">
            <v>45.6</v>
          </cell>
          <cell r="Q546">
            <v>40.200000000000003</v>
          </cell>
          <cell r="R546">
            <v>36.160000000000004</v>
          </cell>
          <cell r="S546">
            <v>45.35</v>
          </cell>
          <cell r="AN546">
            <v>147.35999999999959</v>
          </cell>
          <cell r="AO546">
            <v>195.20000000000016</v>
          </cell>
          <cell r="AP546">
            <v>163.62</v>
          </cell>
        </row>
        <row r="547">
          <cell r="A547" t="str">
            <v xml:space="preserve">Total </v>
          </cell>
          <cell r="F547">
            <v>0</v>
          </cell>
          <cell r="G547">
            <v>1376</v>
          </cell>
          <cell r="H547">
            <v>1138</v>
          </cell>
          <cell r="I547">
            <v>1236</v>
          </cell>
          <cell r="J547">
            <v>1025</v>
          </cell>
          <cell r="K547">
            <v>1013</v>
          </cell>
          <cell r="L547">
            <v>867</v>
          </cell>
          <cell r="M547">
            <v>999</v>
          </cell>
          <cell r="N547">
            <v>838</v>
          </cell>
          <cell r="O547">
            <v>886</v>
          </cell>
          <cell r="P547">
            <v>912</v>
          </cell>
          <cell r="Q547">
            <v>1005</v>
          </cell>
          <cell r="R547">
            <v>904</v>
          </cell>
          <cell r="S547">
            <v>907</v>
          </cell>
          <cell r="AN547">
            <v>4911.9999999999991</v>
          </cell>
          <cell r="AO547">
            <v>3904</v>
          </cell>
          <cell r="AP547">
            <v>3641</v>
          </cell>
        </row>
        <row r="549">
          <cell r="A549" t="str">
            <v>Quarter/Quarter Growth</v>
          </cell>
        </row>
        <row r="550">
          <cell r="A550" t="str">
            <v>North America</v>
          </cell>
          <cell r="H550">
            <v>-0.19338573069193232</v>
          </cell>
          <cell r="I550">
            <v>9.9864296678605635E-2</v>
          </cell>
          <cell r="J550">
            <v>-0.20181027508090621</v>
          </cell>
          <cell r="K550">
            <v>-1.1707317073170742E-2</v>
          </cell>
          <cell r="L550">
            <v>-0.11078063101755098</v>
          </cell>
          <cell r="M550">
            <v>0.10903979238754324</v>
          </cell>
          <cell r="N550">
            <v>-0.22652522652522655</v>
          </cell>
          <cell r="O550">
            <v>5.7279236276849499E-2</v>
          </cell>
          <cell r="P550">
            <v>0.10183448319715138</v>
          </cell>
          <cell r="Q550">
            <v>0.15997229916897515</v>
          </cell>
          <cell r="R550">
            <v>-0.13422885572139298</v>
          </cell>
          <cell r="S550">
            <v>-4.8801861854959272E-2</v>
          </cell>
        </row>
        <row r="551">
          <cell r="A551" t="str">
            <v>EMEA</v>
          </cell>
          <cell r="H551">
            <v>-0.17296511627906974</v>
          </cell>
          <cell r="I551">
            <v>-6.9043434597037545E-2</v>
          </cell>
          <cell r="J551">
            <v>0.3821467098166127</v>
          </cell>
          <cell r="K551">
            <v>0.18595121951219507</v>
          </cell>
          <cell r="L551">
            <v>-0.28677196446199404</v>
          </cell>
          <cell r="M551">
            <v>0.38269896193771613</v>
          </cell>
          <cell r="N551">
            <v>-2.135468802135454E-2</v>
          </cell>
          <cell r="O551">
            <v>-9.3760654619843287E-2</v>
          </cell>
          <cell r="P551">
            <v>-0.39954853273137692</v>
          </cell>
          <cell r="Q551">
            <v>0.25939849624060152</v>
          </cell>
          <cell r="R551">
            <v>-0.10049751243781091</v>
          </cell>
          <cell r="S551">
            <v>0.12873340707964576</v>
          </cell>
        </row>
        <row r="552">
          <cell r="A552" t="str">
            <v>Latin America</v>
          </cell>
          <cell r="H552">
            <v>-0.17296511627906963</v>
          </cell>
          <cell r="I552">
            <v>-0.13110720562390166</v>
          </cell>
          <cell r="J552">
            <v>-0.37803398058252424</v>
          </cell>
          <cell r="K552">
            <v>-1.1707317073170742E-2</v>
          </cell>
          <cell r="L552">
            <v>-0.14412635735439294</v>
          </cell>
          <cell r="M552">
            <v>0.152249134948097</v>
          </cell>
          <cell r="N552">
            <v>0.53787120453787129</v>
          </cell>
          <cell r="O552">
            <v>0.15339553048383592</v>
          </cell>
          <cell r="P552">
            <v>2.9345372460496622E-2</v>
          </cell>
          <cell r="Q552">
            <v>-0.26535087719298234</v>
          </cell>
          <cell r="R552">
            <v>0.2368159203980098</v>
          </cell>
          <cell r="S552">
            <v>0.18574014481094148</v>
          </cell>
        </row>
        <row r="553">
          <cell r="A553" t="str">
            <v>Asia</v>
          </cell>
          <cell r="H553">
            <v>0.65406976744186052</v>
          </cell>
          <cell r="I553">
            <v>0.62917398945518443</v>
          </cell>
          <cell r="J553">
            <v>-3.2497303128371069E-2</v>
          </cell>
          <cell r="K553">
            <v>-0.29407665505226477</v>
          </cell>
          <cell r="L553">
            <v>-0.31530108588351435</v>
          </cell>
          <cell r="M553">
            <v>0.44031141868512114</v>
          </cell>
          <cell r="N553">
            <v>-0.32892892892892889</v>
          </cell>
          <cell r="O553">
            <v>0.32159904534606198</v>
          </cell>
          <cell r="P553">
            <v>2.9345372460496622E-2</v>
          </cell>
          <cell r="Q553">
            <v>-0.11842105263157887</v>
          </cell>
          <cell r="R553">
            <v>-0.10049751243781091</v>
          </cell>
          <cell r="S553">
            <v>0.25414823008849541</v>
          </cell>
        </row>
        <row r="554">
          <cell r="A554" t="str">
            <v xml:space="preserve">Total </v>
          </cell>
          <cell r="H554">
            <v>-0.17296511627906974</v>
          </cell>
          <cell r="I554">
            <v>8.6115992970122957E-2</v>
          </cell>
          <cell r="J554">
            <v>-0.17071197411003236</v>
          </cell>
          <cell r="K554">
            <v>-1.1707317073170742E-2</v>
          </cell>
          <cell r="L554">
            <v>-0.14412635735439294</v>
          </cell>
          <cell r="M554">
            <v>0.15224913494809678</v>
          </cell>
          <cell r="N554">
            <v>-0.16116116116116119</v>
          </cell>
          <cell r="O554">
            <v>5.7279236276849721E-2</v>
          </cell>
          <cell r="P554">
            <v>2.9345372460496622E-2</v>
          </cell>
          <cell r="Q554">
            <v>0.10197368421052633</v>
          </cell>
          <cell r="R554">
            <v>-0.10049751243781091</v>
          </cell>
          <cell r="S554">
            <v>3.3185840707965486E-3</v>
          </cell>
        </row>
        <row r="556">
          <cell r="A556" t="str">
            <v>Year/Year Growth</v>
          </cell>
        </row>
        <row r="557">
          <cell r="A557" t="str">
            <v>North America</v>
          </cell>
          <cell r="K557">
            <v>-0.30016329313809942</v>
          </cell>
          <cell r="L557">
            <v>-0.22849324820359951</v>
          </cell>
          <cell r="M557">
            <v>-0.22205703883495154</v>
          </cell>
          <cell r="N557">
            <v>-0.24614507443775735</v>
          </cell>
          <cell r="O557">
            <v>-0.19352315995948777</v>
          </cell>
          <cell r="P557">
            <v>-6.9204152249136008E-4</v>
          </cell>
          <cell r="Q557">
            <v>4.5201045201045176E-2</v>
          </cell>
          <cell r="R557">
            <v>0.16992167803959801</v>
          </cell>
          <cell r="S557">
            <v>5.2538708549264124E-2</v>
          </cell>
          <cell r="AO557">
            <v>-0.23464832911086986</v>
          </cell>
          <cell r="AP557">
            <v>-0.10638661202185795</v>
          </cell>
        </row>
        <row r="558">
          <cell r="A558" t="str">
            <v>EMEA</v>
          </cell>
          <cell r="K558">
            <v>0.26204318936877069</v>
          </cell>
          <cell r="L558">
            <v>8.837559628420788E-2</v>
          </cell>
          <cell r="M558">
            <v>0.61650485436893199</v>
          </cell>
          <cell r="N558">
            <v>0.14458536585365867</v>
          </cell>
          <cell r="O558">
            <v>-0.12537018756169804</v>
          </cell>
          <cell r="P558">
            <v>-0.26366782006920408</v>
          </cell>
          <cell r="Q558">
            <v>-0.32932932932932923</v>
          </cell>
          <cell r="R558">
            <v>-0.38356631435390387</v>
          </cell>
          <cell r="S558">
            <v>-0.23222347629796836</v>
          </cell>
          <cell r="AO558">
            <v>-0.47014115092290987</v>
          </cell>
          <cell r="AP558">
            <v>0.57052595628415315</v>
          </cell>
        </row>
        <row r="559">
          <cell r="A559" t="str">
            <v>Latin America</v>
          </cell>
          <cell r="K559">
            <v>-0.55828488372093021</v>
          </cell>
          <cell r="L559">
            <v>-0.54288224956063269</v>
          </cell>
          <cell r="M559">
            <v>-0.3938106796116505</v>
          </cell>
          <cell r="N559">
            <v>0.49886178861788633</v>
          </cell>
          <cell r="O559">
            <v>0.74925962487660391</v>
          </cell>
          <cell r="P559">
            <v>1.1038062283737027</v>
          </cell>
          <cell r="Q559">
            <v>0.34134134134134153</v>
          </cell>
          <cell r="R559">
            <v>7.8758949880668228E-2</v>
          </cell>
          <cell r="S559">
            <v>0.10901053423626794</v>
          </cell>
          <cell r="AO559">
            <v>0.24895300139599796</v>
          </cell>
          <cell r="AP559">
            <v>-9.5706035767511133E-2</v>
          </cell>
        </row>
        <row r="560">
          <cell r="A560" t="str">
            <v>Asia</v>
          </cell>
          <cell r="K560">
            <v>0.840479651162791</v>
          </cell>
          <cell r="L560">
            <v>-0.23813708260105459</v>
          </cell>
          <cell r="M560">
            <v>-0.32645631067961156</v>
          </cell>
          <cell r="N560">
            <v>-0.53282229965156791</v>
          </cell>
          <cell r="O560">
            <v>-0.12537018756169793</v>
          </cell>
          <cell r="P560">
            <v>0.31487889273356418</v>
          </cell>
          <cell r="Q560">
            <v>-0.19519519519519524</v>
          </cell>
          <cell r="R560">
            <v>7.8758949880668228E-2</v>
          </cell>
          <cell r="S560">
            <v>2.3702031602708784E-2</v>
          </cell>
          <cell r="AO560">
            <v>0.32464712269273011</v>
          </cell>
          <cell r="AP560">
            <v>-0.16178278688524661</v>
          </cell>
        </row>
        <row r="561">
          <cell r="A561" t="str">
            <v xml:space="preserve">Total </v>
          </cell>
          <cell r="K561">
            <v>-0.26380813953488369</v>
          </cell>
          <cell r="L561">
            <v>-0.23813708260105448</v>
          </cell>
          <cell r="M561">
            <v>-0.19174757281553401</v>
          </cell>
          <cell r="N561">
            <v>-0.18243902439024395</v>
          </cell>
          <cell r="O561">
            <v>-0.12537018756169793</v>
          </cell>
          <cell r="P561">
            <v>5.1903114186851118E-2</v>
          </cell>
          <cell r="Q561">
            <v>6.0060060060060927E-3</v>
          </cell>
          <cell r="R561">
            <v>7.8758949880668228E-2</v>
          </cell>
          <cell r="S561">
            <v>2.3702031602708784E-2</v>
          </cell>
          <cell r="AO561">
            <v>-0.20521172638436469</v>
          </cell>
          <cell r="AP561">
            <v>-6.7366803278688492E-2</v>
          </cell>
        </row>
        <row r="563">
          <cell r="A563" t="str">
            <v>Revenue Contribution</v>
          </cell>
        </row>
        <row r="564">
          <cell r="A564" t="str">
            <v>North America</v>
          </cell>
          <cell r="G564">
            <v>0.81</v>
          </cell>
          <cell r="H564">
            <v>0.79</v>
          </cell>
          <cell r="I564">
            <v>0.8</v>
          </cell>
          <cell r="J564">
            <v>0.77</v>
          </cell>
          <cell r="K564">
            <v>0.77</v>
          </cell>
          <cell r="L564">
            <v>0.8</v>
          </cell>
          <cell r="M564">
            <v>0.77</v>
          </cell>
          <cell r="N564">
            <v>0.71</v>
          </cell>
          <cell r="O564">
            <v>0.71</v>
          </cell>
          <cell r="P564">
            <v>0.76</v>
          </cell>
          <cell r="Q564">
            <v>0.8</v>
          </cell>
          <cell r="R564">
            <v>0.77</v>
          </cell>
          <cell r="S564">
            <v>0.73</v>
          </cell>
          <cell r="AN564">
            <v>0.81</v>
          </cell>
          <cell r="AO564">
            <v>0.78</v>
          </cell>
          <cell r="AP564">
            <v>0.74736610821202965</v>
          </cell>
        </row>
        <row r="565">
          <cell r="A565" t="str">
            <v>EMEA</v>
          </cell>
          <cell r="G565">
            <v>7.0000000000000007E-2</v>
          </cell>
          <cell r="H565">
            <v>7.0000000000000007E-2</v>
          </cell>
          <cell r="I565">
            <v>0.06</v>
          </cell>
          <cell r="J565">
            <v>0.1</v>
          </cell>
          <cell r="K565">
            <v>0.12</v>
          </cell>
          <cell r="L565">
            <v>0.1</v>
          </cell>
          <cell r="M565">
            <v>0.12</v>
          </cell>
          <cell r="N565">
            <v>0.14000000000000001</v>
          </cell>
          <cell r="O565">
            <v>0.12</v>
          </cell>
          <cell r="P565">
            <v>7.0000000000000007E-2</v>
          </cell>
          <cell r="Q565">
            <v>0.08</v>
          </cell>
          <cell r="R565">
            <v>0.08</v>
          </cell>
          <cell r="S565">
            <v>0.09</v>
          </cell>
          <cell r="AN565">
            <v>0.09</v>
          </cell>
          <cell r="AO565">
            <v>0.06</v>
          </cell>
          <cell r="AP565">
            <v>0.10103817632518539</v>
          </cell>
        </row>
        <row r="566">
          <cell r="A566" t="str">
            <v>Latin America</v>
          </cell>
          <cell r="G566">
            <v>0.1</v>
          </cell>
          <cell r="H566">
            <v>0.1</v>
          </cell>
          <cell r="I566">
            <v>0.08</v>
          </cell>
          <cell r="J566">
            <v>0.06</v>
          </cell>
          <cell r="K566">
            <v>0.06</v>
          </cell>
          <cell r="L566">
            <v>0.06</v>
          </cell>
          <cell r="M566">
            <v>0.06</v>
          </cell>
          <cell r="N566">
            <v>0.11</v>
          </cell>
          <cell r="O566">
            <v>0.12</v>
          </cell>
          <cell r="P566">
            <v>0.12</v>
          </cell>
          <cell r="Q566">
            <v>0.08</v>
          </cell>
          <cell r="R566">
            <v>0.11</v>
          </cell>
          <cell r="S566">
            <v>0.13</v>
          </cell>
          <cell r="AN566">
            <v>7.0000000000000007E-2</v>
          </cell>
          <cell r="AO566">
            <v>0.11</v>
          </cell>
          <cell r="AP566">
            <v>0.10665751167261742</v>
          </cell>
        </row>
        <row r="567">
          <cell r="A567" t="str">
            <v>China</v>
          </cell>
          <cell r="R567">
            <v>0.02</v>
          </cell>
          <cell r="S567">
            <v>0.02</v>
          </cell>
        </row>
        <row r="568">
          <cell r="A568" t="str">
            <v>Rest of Asia</v>
          </cell>
          <cell r="R568">
            <v>0.02</v>
          </cell>
          <cell r="S568">
            <v>0.03</v>
          </cell>
        </row>
        <row r="569">
          <cell r="A569" t="str">
            <v>Asia</v>
          </cell>
          <cell r="G569">
            <v>0.02</v>
          </cell>
          <cell r="H569">
            <v>0.04</v>
          </cell>
          <cell r="I569">
            <v>0.06</v>
          </cell>
          <cell r="J569">
            <v>7.0000000000000007E-2</v>
          </cell>
          <cell r="K569">
            <v>0.05</v>
          </cell>
          <cell r="L569">
            <v>0.04</v>
          </cell>
          <cell r="M569">
            <v>0.05</v>
          </cell>
          <cell r="N569">
            <v>0.04</v>
          </cell>
          <cell r="O569">
            <v>0.05</v>
          </cell>
          <cell r="P569">
            <v>0.05</v>
          </cell>
          <cell r="Q569">
            <v>0.04</v>
          </cell>
          <cell r="R569">
            <v>0.04</v>
          </cell>
          <cell r="S569">
            <v>0.05</v>
          </cell>
          <cell r="AN569">
            <v>2.9999999999999916E-2</v>
          </cell>
          <cell r="AO569">
            <v>5.0000000000000044E-2</v>
          </cell>
          <cell r="AP569">
            <v>4.4938203790167539E-2</v>
          </cell>
        </row>
        <row r="570">
          <cell r="A570" t="str">
            <v xml:space="preserve">Total </v>
          </cell>
          <cell r="G570">
            <v>1</v>
          </cell>
          <cell r="H570">
            <v>1</v>
          </cell>
          <cell r="I570">
            <v>1</v>
          </cell>
          <cell r="J570">
            <v>1</v>
          </cell>
          <cell r="K570">
            <v>1</v>
          </cell>
          <cell r="L570">
            <v>1</v>
          </cell>
          <cell r="M570">
            <v>1</v>
          </cell>
          <cell r="N570">
            <v>1</v>
          </cell>
          <cell r="O570">
            <v>1</v>
          </cell>
          <cell r="P570">
            <v>1</v>
          </cell>
          <cell r="Q570">
            <v>1</v>
          </cell>
          <cell r="R570">
            <v>1</v>
          </cell>
          <cell r="S570">
            <v>1</v>
          </cell>
          <cell r="AN570">
            <v>0.99999999999999989</v>
          </cell>
          <cell r="AO570">
            <v>1</v>
          </cell>
          <cell r="AP570">
            <v>1</v>
          </cell>
        </row>
        <row r="578">
          <cell r="A578" t="str">
            <v>Motorola Mobility Balance Sheet</v>
          </cell>
          <cell r="I578">
            <v>39802</v>
          </cell>
          <cell r="M578">
            <v>40162</v>
          </cell>
          <cell r="N578">
            <v>40252</v>
          </cell>
          <cell r="O578">
            <v>40342</v>
          </cell>
          <cell r="P578">
            <v>40432</v>
          </cell>
          <cell r="Q578">
            <v>40522</v>
          </cell>
          <cell r="R578">
            <v>40612</v>
          </cell>
          <cell r="S578">
            <v>40702</v>
          </cell>
          <cell r="T578">
            <v>40792</v>
          </cell>
          <cell r="U578">
            <v>40882</v>
          </cell>
          <cell r="V578">
            <v>40972</v>
          </cell>
          <cell r="W578">
            <v>41062</v>
          </cell>
          <cell r="X578">
            <v>41153</v>
          </cell>
          <cell r="Y578">
            <v>41244</v>
          </cell>
          <cell r="Z578">
            <v>41337</v>
          </cell>
          <cell r="AA578">
            <v>41427</v>
          </cell>
          <cell r="AB578">
            <v>41518</v>
          </cell>
          <cell r="AC578">
            <v>41609</v>
          </cell>
          <cell r="AD578">
            <v>41702</v>
          </cell>
          <cell r="AE578">
            <v>41792</v>
          </cell>
          <cell r="AF578">
            <v>41883</v>
          </cell>
          <cell r="AG578">
            <v>41974</v>
          </cell>
          <cell r="AH578">
            <v>42067</v>
          </cell>
          <cell r="AI578">
            <v>42157</v>
          </cell>
          <cell r="AJ578">
            <v>42248</v>
          </cell>
          <cell r="AK578">
            <v>42339</v>
          </cell>
          <cell r="AM578" t="str">
            <v>2007A</v>
          </cell>
          <cell r="AN578" t="str">
            <v>2008A</v>
          </cell>
          <cell r="AO578" t="str">
            <v>2009A</v>
          </cell>
          <cell r="AP578" t="str">
            <v>2010A</v>
          </cell>
          <cell r="AQ578" t="str">
            <v>2011E</v>
          </cell>
          <cell r="AR578" t="str">
            <v>2012E</v>
          </cell>
          <cell r="AS578" t="str">
            <v>2013E</v>
          </cell>
          <cell r="AT578" t="str">
            <v>2014E</v>
          </cell>
          <cell r="AU578" t="str">
            <v>2015E</v>
          </cell>
        </row>
        <row r="579">
          <cell r="I579" t="str">
            <v>Q4-08A</v>
          </cell>
          <cell r="M579" t="str">
            <v>Q4-09A</v>
          </cell>
          <cell r="N579" t="str">
            <v>Q1-10A</v>
          </cell>
          <cell r="O579" t="str">
            <v>Q2-10A</v>
          </cell>
          <cell r="P579" t="str">
            <v>Q3-10A</v>
          </cell>
          <cell r="Q579" t="str">
            <v>Q4-10A</v>
          </cell>
          <cell r="R579" t="str">
            <v>Q1-11</v>
          </cell>
          <cell r="S579" t="str">
            <v>Q2-11</v>
          </cell>
          <cell r="T579" t="str">
            <v>Q3-11</v>
          </cell>
          <cell r="U579" t="str">
            <v>Q4-11</v>
          </cell>
          <cell r="V579" t="str">
            <v>Q1-12</v>
          </cell>
          <cell r="W579" t="str">
            <v>Q2-12</v>
          </cell>
          <cell r="X579" t="str">
            <v>Q3-12</v>
          </cell>
          <cell r="Y579" t="str">
            <v>Q4-12E</v>
          </cell>
          <cell r="Z579" t="str">
            <v>Q1-13E</v>
          </cell>
          <cell r="AA579" t="str">
            <v>Q2-13E</v>
          </cell>
          <cell r="AB579" t="str">
            <v>Q3-13E</v>
          </cell>
          <cell r="AC579" t="str">
            <v>Q4-13E</v>
          </cell>
          <cell r="AD579" t="str">
            <v>Q1-14E</v>
          </cell>
          <cell r="AE579" t="str">
            <v>Q2-14E</v>
          </cell>
          <cell r="AF579" t="str">
            <v>Q3-14E</v>
          </cell>
          <cell r="AG579" t="str">
            <v>Q4-14E</v>
          </cell>
          <cell r="AH579" t="str">
            <v>Q1-15E</v>
          </cell>
          <cell r="AI579" t="str">
            <v>Q2-15E</v>
          </cell>
          <cell r="AJ579" t="str">
            <v>Q3-15E</v>
          </cell>
          <cell r="AK579" t="str">
            <v>Q4-15E</v>
          </cell>
        </row>
        <row r="580">
          <cell r="A580" t="str">
            <v>Assets</v>
          </cell>
        </row>
        <row r="581">
          <cell r="A581" t="str">
            <v xml:space="preserve">    Cash &amp; Cash Equivalents</v>
          </cell>
          <cell r="I581">
            <v>0</v>
          </cell>
          <cell r="M581">
            <v>0</v>
          </cell>
          <cell r="N581">
            <v>0</v>
          </cell>
          <cell r="O581">
            <v>0</v>
          </cell>
          <cell r="P581">
            <v>0</v>
          </cell>
          <cell r="Q581">
            <v>0</v>
          </cell>
          <cell r="R581">
            <v>3116</v>
          </cell>
          <cell r="S581">
            <v>3026</v>
          </cell>
          <cell r="T581">
            <v>3078</v>
          </cell>
          <cell r="U581">
            <v>3451</v>
          </cell>
          <cell r="V581">
            <v>3065</v>
          </cell>
          <cell r="W581">
            <v>3011.5110169113541</v>
          </cell>
          <cell r="X581">
            <v>2989.6624387586071</v>
          </cell>
          <cell r="Y581">
            <v>2981.3528986317942</v>
          </cell>
          <cell r="Z581">
            <v>2986.8828513647559</v>
          </cell>
          <cell r="AA581">
            <v>2997.759442927947</v>
          </cell>
          <cell r="AB581">
            <v>3027.4532092422332</v>
          </cell>
          <cell r="AC581">
            <v>3091.4670008265753</v>
          </cell>
          <cell r="AD581">
            <v>2996.551460905815</v>
          </cell>
          <cell r="AE581">
            <v>3006.4258155971702</v>
          </cell>
          <cell r="AF581">
            <v>3019.5576270168167</v>
          </cell>
          <cell r="AG581">
            <v>3045.1028849812778</v>
          </cell>
          <cell r="AH581">
            <v>3021.5052203100754</v>
          </cell>
          <cell r="AI581">
            <v>3048.9417657150766</v>
          </cell>
          <cell r="AJ581">
            <v>3076.8333917830005</v>
          </cell>
          <cell r="AK581">
            <v>3115.8526526900869</v>
          </cell>
          <cell r="AM581">
            <v>0</v>
          </cell>
          <cell r="AN581">
            <v>0</v>
          </cell>
          <cell r="AO581">
            <v>0</v>
          </cell>
          <cell r="AP581">
            <v>0</v>
          </cell>
          <cell r="AQ581">
            <v>3451</v>
          </cell>
          <cell r="AR581">
            <v>2981.3528986317942</v>
          </cell>
          <cell r="AS581">
            <v>3091.4670008265753</v>
          </cell>
          <cell r="AT581">
            <v>3045.1028849812774</v>
          </cell>
          <cell r="AU581">
            <v>3115.8526526900864</v>
          </cell>
        </row>
        <row r="582">
          <cell r="A582" t="str">
            <v xml:space="preserve">    Short-term Investments</v>
          </cell>
          <cell r="I582">
            <v>29</v>
          </cell>
          <cell r="M582">
            <v>0</v>
          </cell>
          <cell r="N582">
            <v>0</v>
          </cell>
          <cell r="O582">
            <v>0</v>
          </cell>
          <cell r="P582">
            <v>0</v>
          </cell>
          <cell r="Q582">
            <v>0</v>
          </cell>
          <cell r="AN582">
            <v>29</v>
          </cell>
          <cell r="AO582">
            <v>0</v>
          </cell>
          <cell r="AP582">
            <v>0</v>
          </cell>
          <cell r="AQ582">
            <v>0</v>
          </cell>
          <cell r="AR582">
            <v>0</v>
          </cell>
          <cell r="AS582">
            <v>0</v>
          </cell>
          <cell r="AT582">
            <v>0</v>
          </cell>
          <cell r="AU582">
            <v>0</v>
          </cell>
        </row>
        <row r="583">
          <cell r="A583" t="str">
            <v xml:space="preserve">    Accounts Receivable</v>
          </cell>
          <cell r="I583">
            <v>1269</v>
          </cell>
          <cell r="M583">
            <v>1341</v>
          </cell>
          <cell r="N583">
            <v>1185</v>
          </cell>
          <cell r="O583">
            <v>1281</v>
          </cell>
          <cell r="P583">
            <v>1568</v>
          </cell>
          <cell r="Q583">
            <v>1571</v>
          </cell>
          <cell r="R583">
            <v>1551</v>
          </cell>
          <cell r="S583">
            <v>1843</v>
          </cell>
          <cell r="T583">
            <v>1774</v>
          </cell>
          <cell r="U583">
            <v>1780</v>
          </cell>
          <cell r="V583">
            <v>1711</v>
          </cell>
          <cell r="W583">
            <v>1567.1986598698661</v>
          </cell>
          <cell r="X583">
            <v>1431.3921377517868</v>
          </cell>
          <cell r="Y583">
            <v>1330.7840905259218</v>
          </cell>
          <cell r="Z583">
            <v>1388.6534150769724</v>
          </cell>
          <cell r="AA583">
            <v>1465.5146357984781</v>
          </cell>
          <cell r="AB583">
            <v>1553.9438283398144</v>
          </cell>
          <cell r="AC583">
            <v>1649.1110042433027</v>
          </cell>
          <cell r="AD583">
            <v>1221.4004300825645</v>
          </cell>
          <cell r="AE583">
            <v>1234.5173937518332</v>
          </cell>
          <cell r="AF583">
            <v>1240.9992597949281</v>
          </cell>
          <cell r="AG583">
            <v>1241.6086612648173</v>
          </cell>
          <cell r="AH583">
            <v>1086.3834875527675</v>
          </cell>
          <cell r="AI583">
            <v>1157.3177608833003</v>
          </cell>
          <cell r="AJ583">
            <v>1229.7004406363919</v>
          </cell>
          <cell r="AK583">
            <v>1303.5309332691188</v>
          </cell>
          <cell r="AN583">
            <v>1269</v>
          </cell>
          <cell r="AO583">
            <v>1341</v>
          </cell>
          <cell r="AP583">
            <v>1571</v>
          </cell>
          <cell r="AQ583">
            <v>1780</v>
          </cell>
          <cell r="AR583">
            <v>1330.7840905259218</v>
          </cell>
          <cell r="AS583">
            <v>1649.1110042433027</v>
          </cell>
          <cell r="AT583">
            <v>1241.6086612648173</v>
          </cell>
          <cell r="AU583">
            <v>1303.5309332691188</v>
          </cell>
        </row>
        <row r="584">
          <cell r="A584" t="str">
            <v xml:space="preserve">    Inventories</v>
          </cell>
          <cell r="I584">
            <v>1846</v>
          </cell>
          <cell r="M584">
            <v>688</v>
          </cell>
          <cell r="N584">
            <v>584</v>
          </cell>
          <cell r="O584">
            <v>629</v>
          </cell>
          <cell r="P584">
            <v>854</v>
          </cell>
          <cell r="Q584">
            <v>843</v>
          </cell>
          <cell r="R584">
            <v>859</v>
          </cell>
          <cell r="S584">
            <v>744</v>
          </cell>
          <cell r="T584">
            <v>746</v>
          </cell>
          <cell r="U584">
            <v>701</v>
          </cell>
          <cell r="V584">
            <v>569</v>
          </cell>
          <cell r="W584">
            <v>500.29543619760227</v>
          </cell>
          <cell r="X584">
            <v>459.47099315073302</v>
          </cell>
          <cell r="Y584">
            <v>416.33230564993107</v>
          </cell>
          <cell r="Z584">
            <v>439.88766236342906</v>
          </cell>
          <cell r="AA584">
            <v>458.41544326027378</v>
          </cell>
          <cell r="AB584">
            <v>484.84916092535826</v>
          </cell>
          <cell r="AC584">
            <v>508.35573217578371</v>
          </cell>
          <cell r="AD584">
            <v>386.46598984677593</v>
          </cell>
          <cell r="AE584">
            <v>386.99757215330135</v>
          </cell>
          <cell r="AF584">
            <v>388.88370312274452</v>
          </cell>
          <cell r="AG584">
            <v>385.54585634478889</v>
          </cell>
          <cell r="AH584">
            <v>344.43481860084989</v>
          </cell>
          <cell r="AI584">
            <v>363.21287292485243</v>
          </cell>
          <cell r="AJ584">
            <v>385.2085435193639</v>
          </cell>
          <cell r="AK584">
            <v>403.90772600279581</v>
          </cell>
          <cell r="AN584">
            <v>1846</v>
          </cell>
          <cell r="AO584">
            <v>688</v>
          </cell>
          <cell r="AP584">
            <v>843</v>
          </cell>
          <cell r="AQ584">
            <v>701</v>
          </cell>
          <cell r="AR584">
            <v>416.33230564993107</v>
          </cell>
          <cell r="AS584">
            <v>508.35573217578371</v>
          </cell>
          <cell r="AT584">
            <v>385.54585634478889</v>
          </cell>
          <cell r="AU584">
            <v>403.90772600279581</v>
          </cell>
        </row>
        <row r="585">
          <cell r="A585" t="str">
            <v xml:space="preserve">    Deferred Income Taxes</v>
          </cell>
          <cell r="I585">
            <v>125</v>
          </cell>
          <cell r="M585">
            <v>114</v>
          </cell>
          <cell r="N585">
            <v>114</v>
          </cell>
          <cell r="O585">
            <v>119</v>
          </cell>
          <cell r="P585">
            <v>111</v>
          </cell>
          <cell r="Q585">
            <v>110</v>
          </cell>
          <cell r="R585">
            <v>114</v>
          </cell>
          <cell r="S585">
            <v>80</v>
          </cell>
          <cell r="T585">
            <v>147</v>
          </cell>
          <cell r="U585">
            <v>95</v>
          </cell>
          <cell r="V585">
            <v>92</v>
          </cell>
          <cell r="W585">
            <v>84.267841442447491</v>
          </cell>
          <cell r="X585">
            <v>76.965562053281346</v>
          </cell>
          <cell r="Y585">
            <v>71.555894990289175</v>
          </cell>
          <cell r="Z585">
            <v>74.667512675091444</v>
          </cell>
          <cell r="AA585">
            <v>78.80031940003505</v>
          </cell>
          <cell r="AB585">
            <v>83.555132792088202</v>
          </cell>
          <cell r="AC585">
            <v>88.672245698646293</v>
          </cell>
          <cell r="AD585">
            <v>65.674365615193409</v>
          </cell>
          <cell r="AE585">
            <v>66.379661148549772</v>
          </cell>
          <cell r="AF585">
            <v>66.728189305162701</v>
          </cell>
          <cell r="AG585">
            <v>66.760956654800225</v>
          </cell>
          <cell r="AH585">
            <v>58.414541703597074</v>
          </cell>
          <cell r="AI585">
            <v>62.228658095419995</v>
          </cell>
          <cell r="AJ585">
            <v>66.120654902716566</v>
          </cell>
          <cell r="AK585">
            <v>70.090500210846827</v>
          </cell>
          <cell r="AN585">
            <v>125</v>
          </cell>
          <cell r="AO585">
            <v>114</v>
          </cell>
          <cell r="AP585">
            <v>110</v>
          </cell>
          <cell r="AQ585">
            <v>95</v>
          </cell>
          <cell r="AR585">
            <v>71.555894990289175</v>
          </cell>
          <cell r="AS585">
            <v>88.672245698646293</v>
          </cell>
          <cell r="AT585">
            <v>66.760956654800225</v>
          </cell>
          <cell r="AU585">
            <v>70.090500210846827</v>
          </cell>
        </row>
        <row r="586">
          <cell r="A586" t="str">
            <v xml:space="preserve">    Other Current Assets </v>
          </cell>
          <cell r="I586">
            <v>673</v>
          </cell>
          <cell r="M586">
            <v>685</v>
          </cell>
          <cell r="N586">
            <v>612</v>
          </cell>
          <cell r="O586">
            <v>599</v>
          </cell>
          <cell r="P586">
            <v>692</v>
          </cell>
          <cell r="Q586">
            <v>595</v>
          </cell>
          <cell r="R586">
            <v>561</v>
          </cell>
          <cell r="S586">
            <v>620</v>
          </cell>
          <cell r="T586">
            <v>605</v>
          </cell>
          <cell r="U586">
            <v>585</v>
          </cell>
          <cell r="V586">
            <v>862</v>
          </cell>
          <cell r="W586">
            <v>789.55303612380146</v>
          </cell>
          <cell r="X586">
            <v>721.13385315139692</v>
          </cell>
          <cell r="Y586">
            <v>670.44762480031818</v>
          </cell>
          <cell r="Z586">
            <v>699.60212962966114</v>
          </cell>
          <cell r="AA586">
            <v>738.32473176989367</v>
          </cell>
          <cell r="AB586">
            <v>782.8752659432613</v>
          </cell>
          <cell r="AC586">
            <v>830.82038904601211</v>
          </cell>
          <cell r="AD586">
            <v>615.34025174235558</v>
          </cell>
          <cell r="AE586">
            <v>621.94856423967281</v>
          </cell>
          <cell r="AF586">
            <v>625.21412153315498</v>
          </cell>
          <cell r="AG586">
            <v>625.52113735258467</v>
          </cell>
          <cell r="AH586">
            <v>547.31885813587701</v>
          </cell>
          <cell r="AI586">
            <v>583.05547041578302</v>
          </cell>
          <cell r="AJ586">
            <v>619.52178832762706</v>
          </cell>
          <cell r="AK586">
            <v>656.71751284510833</v>
          </cell>
          <cell r="AN586">
            <v>673</v>
          </cell>
          <cell r="AO586">
            <v>685</v>
          </cell>
          <cell r="AP586">
            <v>595</v>
          </cell>
          <cell r="AQ586">
            <v>585</v>
          </cell>
          <cell r="AR586">
            <v>670.44762480031818</v>
          </cell>
          <cell r="AS586">
            <v>830.82038904601211</v>
          </cell>
          <cell r="AT586">
            <v>625.52113735258467</v>
          </cell>
          <cell r="AU586">
            <v>656.71751284510833</v>
          </cell>
        </row>
        <row r="587">
          <cell r="A587" t="str">
            <v>Total Current Assets</v>
          </cell>
          <cell r="I587">
            <v>3942</v>
          </cell>
          <cell r="M587">
            <v>2828</v>
          </cell>
          <cell r="N587">
            <v>2495</v>
          </cell>
          <cell r="O587">
            <v>2628</v>
          </cell>
          <cell r="P587">
            <v>3225</v>
          </cell>
          <cell r="Q587">
            <v>3119</v>
          </cell>
          <cell r="R587">
            <v>6201</v>
          </cell>
          <cell r="S587">
            <v>6313</v>
          </cell>
          <cell r="T587">
            <v>6350</v>
          </cell>
          <cell r="U587">
            <v>6612</v>
          </cell>
          <cell r="V587">
            <v>6299</v>
          </cell>
          <cell r="W587">
            <v>5952.8259905450714</v>
          </cell>
          <cell r="X587">
            <v>5678.6249848658053</v>
          </cell>
          <cell r="Y587">
            <v>5470.4728145982544</v>
          </cell>
          <cell r="Z587">
            <v>5589.6935711099095</v>
          </cell>
          <cell r="AA587">
            <v>5738.8145731566265</v>
          </cell>
          <cell r="AB587">
            <v>5932.6765972427556</v>
          </cell>
          <cell r="AC587">
            <v>6168.4263719903192</v>
          </cell>
          <cell r="AD587">
            <v>5285.4324981927039</v>
          </cell>
          <cell r="AE587">
            <v>5316.2690068905267</v>
          </cell>
          <cell r="AF587">
            <v>5341.3829007728073</v>
          </cell>
          <cell r="AG587">
            <v>5364.5394965982687</v>
          </cell>
          <cell r="AH587">
            <v>5058.0569263031675</v>
          </cell>
          <cell r="AI587">
            <v>5214.7565280344315</v>
          </cell>
          <cell r="AJ587">
            <v>5377.3848191691004</v>
          </cell>
          <cell r="AK587">
            <v>5550.0993250179563</v>
          </cell>
          <cell r="AN587">
            <v>3942</v>
          </cell>
          <cell r="AO587">
            <v>2828</v>
          </cell>
          <cell r="AP587">
            <v>3119</v>
          </cell>
          <cell r="AQ587">
            <v>6612</v>
          </cell>
          <cell r="AR587">
            <v>5470.4728145982544</v>
          </cell>
          <cell r="AS587">
            <v>6168.4263719903192</v>
          </cell>
          <cell r="AT587">
            <v>5364.5394965982687</v>
          </cell>
          <cell r="AU587">
            <v>5550.0993250179563</v>
          </cell>
        </row>
        <row r="588">
          <cell r="A588" t="str">
            <v xml:space="preserve">    Net Property &amp; Equipment </v>
          </cell>
          <cell r="I588">
            <v>974</v>
          </cell>
          <cell r="M588">
            <v>807</v>
          </cell>
          <cell r="N588">
            <v>762</v>
          </cell>
          <cell r="O588">
            <v>743</v>
          </cell>
          <cell r="P588">
            <v>737</v>
          </cell>
          <cell r="Q588">
            <v>806</v>
          </cell>
          <cell r="R588">
            <v>810</v>
          </cell>
          <cell r="S588">
            <v>806</v>
          </cell>
          <cell r="T588">
            <v>803</v>
          </cell>
          <cell r="U588">
            <v>805</v>
          </cell>
          <cell r="V588">
            <v>801</v>
          </cell>
          <cell r="W588">
            <v>794.37662940886185</v>
          </cell>
          <cell r="X588">
            <v>785.43867007149697</v>
          </cell>
          <cell r="Y588">
            <v>774.9714760915432</v>
          </cell>
          <cell r="Z588">
            <v>766.10194745802403</v>
          </cell>
          <cell r="AA588">
            <v>759.12287989687161</v>
          </cell>
          <cell r="AB588">
            <v>754.17041413109723</v>
          </cell>
          <cell r="AC588">
            <v>751.28127192469901</v>
          </cell>
          <cell r="AD588">
            <v>740.27580465564699</v>
          </cell>
          <cell r="AE588">
            <v>730.02962861752496</v>
          </cell>
          <cell r="AF588">
            <v>720.37984182987975</v>
          </cell>
          <cell r="AG588">
            <v>711.18574547051674</v>
          </cell>
          <cell r="AH588">
            <v>699.42079931291755</v>
          </cell>
          <cell r="AI588">
            <v>689.56520461830496</v>
          </cell>
          <cell r="AJ588">
            <v>681.55905733954739</v>
          </cell>
          <cell r="AK588">
            <v>675.34519785813109</v>
          </cell>
          <cell r="AN588">
            <v>974</v>
          </cell>
          <cell r="AO588">
            <v>807</v>
          </cell>
          <cell r="AP588">
            <v>806</v>
          </cell>
          <cell r="AQ588">
            <v>805</v>
          </cell>
          <cell r="AR588">
            <v>774.9714760915432</v>
          </cell>
          <cell r="AS588">
            <v>751.28127192469901</v>
          </cell>
          <cell r="AT588">
            <v>711.18574547051674</v>
          </cell>
          <cell r="AU588">
            <v>675.34519785813109</v>
          </cell>
        </row>
        <row r="589">
          <cell r="A589" t="str">
            <v xml:space="preserve">     Restricted Cash</v>
          </cell>
          <cell r="R589">
            <v>168</v>
          </cell>
          <cell r="S589">
            <v>180</v>
          </cell>
          <cell r="T589">
            <v>160</v>
          </cell>
          <cell r="U589">
            <v>155</v>
          </cell>
          <cell r="V589">
            <v>162</v>
          </cell>
          <cell r="W589">
            <v>162</v>
          </cell>
          <cell r="X589">
            <v>162</v>
          </cell>
          <cell r="Y589">
            <v>162</v>
          </cell>
          <cell r="Z589">
            <v>162</v>
          </cell>
          <cell r="AA589">
            <v>162</v>
          </cell>
          <cell r="AB589">
            <v>162</v>
          </cell>
          <cell r="AC589">
            <v>162</v>
          </cell>
          <cell r="AD589">
            <v>162</v>
          </cell>
          <cell r="AE589">
            <v>162</v>
          </cell>
          <cell r="AF589">
            <v>162</v>
          </cell>
          <cell r="AG589">
            <v>162</v>
          </cell>
          <cell r="AH589">
            <v>162</v>
          </cell>
          <cell r="AI589">
            <v>162</v>
          </cell>
          <cell r="AJ589">
            <v>162</v>
          </cell>
          <cell r="AK589">
            <v>162</v>
          </cell>
          <cell r="AN589">
            <v>0</v>
          </cell>
          <cell r="AO589">
            <v>0</v>
          </cell>
          <cell r="AP589">
            <v>0</v>
          </cell>
          <cell r="AQ589">
            <v>155</v>
          </cell>
          <cell r="AR589">
            <v>162</v>
          </cell>
          <cell r="AS589">
            <v>162</v>
          </cell>
          <cell r="AT589">
            <v>162</v>
          </cell>
          <cell r="AU589">
            <v>162</v>
          </cell>
        </row>
        <row r="590">
          <cell r="A590" t="str">
            <v xml:space="preserve">    Long-term Investments</v>
          </cell>
          <cell r="I590">
            <v>67</v>
          </cell>
          <cell r="M590">
            <v>57</v>
          </cell>
          <cell r="N590">
            <v>61</v>
          </cell>
          <cell r="O590">
            <v>127</v>
          </cell>
          <cell r="P590">
            <v>123</v>
          </cell>
          <cell r="Q590">
            <v>161</v>
          </cell>
          <cell r="R590">
            <v>143</v>
          </cell>
          <cell r="S590">
            <v>122</v>
          </cell>
          <cell r="T590">
            <v>125</v>
          </cell>
          <cell r="U590">
            <v>119</v>
          </cell>
          <cell r="V590">
            <v>123</v>
          </cell>
          <cell r="W590">
            <v>123</v>
          </cell>
          <cell r="X590">
            <v>123</v>
          </cell>
          <cell r="Y590">
            <v>123</v>
          </cell>
          <cell r="Z590">
            <v>123</v>
          </cell>
          <cell r="AA590">
            <v>123</v>
          </cell>
          <cell r="AB590">
            <v>123</v>
          </cell>
          <cell r="AC590">
            <v>123</v>
          </cell>
          <cell r="AD590">
            <v>123</v>
          </cell>
          <cell r="AE590">
            <v>123</v>
          </cell>
          <cell r="AF590">
            <v>123</v>
          </cell>
          <cell r="AG590">
            <v>123</v>
          </cell>
          <cell r="AH590">
            <v>123</v>
          </cell>
          <cell r="AI590">
            <v>123</v>
          </cell>
          <cell r="AJ590">
            <v>123</v>
          </cell>
          <cell r="AK590">
            <v>123</v>
          </cell>
          <cell r="AN590">
            <v>67</v>
          </cell>
          <cell r="AO590">
            <v>57</v>
          </cell>
          <cell r="AP590">
            <v>161</v>
          </cell>
          <cell r="AQ590">
            <v>119</v>
          </cell>
          <cell r="AR590">
            <v>123</v>
          </cell>
          <cell r="AS590">
            <v>123</v>
          </cell>
          <cell r="AT590">
            <v>123</v>
          </cell>
          <cell r="AU590">
            <v>123</v>
          </cell>
        </row>
        <row r="591">
          <cell r="A591" t="str">
            <v xml:space="preserve">    Deferred Income Taxes</v>
          </cell>
          <cell r="I591">
            <v>43</v>
          </cell>
          <cell r="M591">
            <v>48</v>
          </cell>
          <cell r="N591">
            <v>48</v>
          </cell>
          <cell r="O591">
            <v>50</v>
          </cell>
          <cell r="P591">
            <v>49</v>
          </cell>
          <cell r="Q591">
            <v>49</v>
          </cell>
          <cell r="R591">
            <v>58</v>
          </cell>
          <cell r="S591">
            <v>98</v>
          </cell>
          <cell r="T591">
            <v>50</v>
          </cell>
          <cell r="U591">
            <v>93</v>
          </cell>
          <cell r="V591">
            <v>93</v>
          </cell>
          <cell r="W591">
            <v>85.183796240734964</v>
          </cell>
          <cell r="X591">
            <v>77.802144249512665</v>
          </cell>
          <cell r="Y591">
            <v>72.333676457574938</v>
          </cell>
          <cell r="Z591">
            <v>75.479116073733735</v>
          </cell>
          <cell r="AA591">
            <v>79.656844610904997</v>
          </cell>
          <cell r="AB591">
            <v>84.463340757219598</v>
          </cell>
          <cell r="AC591">
            <v>89.63607445624028</v>
          </cell>
          <cell r="AD591">
            <v>66.388217415358554</v>
          </cell>
          <cell r="AE591">
            <v>67.101179204512263</v>
          </cell>
          <cell r="AF591">
            <v>67.453495710653613</v>
          </cell>
          <cell r="AG591">
            <v>67.486619227135009</v>
          </cell>
          <cell r="AH591">
            <v>59.049482374288345</v>
          </cell>
          <cell r="AI591">
            <v>62.905056552978913</v>
          </cell>
          <cell r="AJ591">
            <v>66.839357673398268</v>
          </cell>
          <cell r="AK591">
            <v>70.852353474008211</v>
          </cell>
          <cell r="AN591">
            <v>43</v>
          </cell>
          <cell r="AO591">
            <v>48</v>
          </cell>
          <cell r="AP591">
            <v>49</v>
          </cell>
          <cell r="AQ591">
            <v>93</v>
          </cell>
          <cell r="AR591">
            <v>72.333676457574938</v>
          </cell>
          <cell r="AS591">
            <v>89.63607445624028</v>
          </cell>
          <cell r="AT591">
            <v>67.486619227135009</v>
          </cell>
          <cell r="AU591">
            <v>70.852353474008211</v>
          </cell>
        </row>
        <row r="592">
          <cell r="A592" t="str">
            <v xml:space="preserve">    Goodwill</v>
          </cell>
          <cell r="I592">
            <v>1288</v>
          </cell>
          <cell r="M592">
            <v>1285</v>
          </cell>
          <cell r="N592">
            <v>1292</v>
          </cell>
          <cell r="O592">
            <v>1292</v>
          </cell>
          <cell r="P592">
            <v>1323</v>
          </cell>
          <cell r="Q592">
            <v>1396</v>
          </cell>
          <cell r="R592">
            <v>1397</v>
          </cell>
          <cell r="S592">
            <v>1423</v>
          </cell>
          <cell r="T592">
            <v>1431</v>
          </cell>
          <cell r="U592">
            <v>1433</v>
          </cell>
          <cell r="V592">
            <v>1434</v>
          </cell>
          <cell r="W592">
            <v>1434</v>
          </cell>
          <cell r="X592">
            <v>1434</v>
          </cell>
          <cell r="Y592">
            <v>1434</v>
          </cell>
          <cell r="Z592">
            <v>1434</v>
          </cell>
          <cell r="AA592">
            <v>1434</v>
          </cell>
          <cell r="AB592">
            <v>1434</v>
          </cell>
          <cell r="AC592">
            <v>1434</v>
          </cell>
          <cell r="AD592">
            <v>1434</v>
          </cell>
          <cell r="AE592">
            <v>1434</v>
          </cell>
          <cell r="AF592">
            <v>1434</v>
          </cell>
          <cell r="AG592">
            <v>1434</v>
          </cell>
          <cell r="AH592">
            <v>1434</v>
          </cell>
          <cell r="AI592">
            <v>1434</v>
          </cell>
          <cell r="AJ592">
            <v>1434</v>
          </cell>
          <cell r="AK592">
            <v>1434</v>
          </cell>
          <cell r="AM592">
            <v>-64</v>
          </cell>
          <cell r="AN592">
            <v>1288</v>
          </cell>
          <cell r="AO592">
            <v>1285</v>
          </cell>
          <cell r="AP592">
            <v>1396</v>
          </cell>
          <cell r="AQ592">
            <v>1433</v>
          </cell>
          <cell r="AR592">
            <v>1434</v>
          </cell>
          <cell r="AS592">
            <v>1434</v>
          </cell>
          <cell r="AT592">
            <v>1434</v>
          </cell>
          <cell r="AU592">
            <v>1434</v>
          </cell>
        </row>
        <row r="593">
          <cell r="A593" t="str">
            <v xml:space="preserve">    Other Assets</v>
          </cell>
          <cell r="I593">
            <v>853</v>
          </cell>
          <cell r="M593">
            <v>833</v>
          </cell>
          <cell r="N593">
            <v>773</v>
          </cell>
          <cell r="O593">
            <v>783</v>
          </cell>
          <cell r="P593">
            <v>701</v>
          </cell>
          <cell r="Q593">
            <v>697</v>
          </cell>
          <cell r="R593">
            <v>652</v>
          </cell>
          <cell r="S593">
            <v>614</v>
          </cell>
          <cell r="T593">
            <v>558</v>
          </cell>
          <cell r="U593">
            <v>513</v>
          </cell>
          <cell r="V593">
            <v>480</v>
          </cell>
          <cell r="W593">
            <v>428.65830317798691</v>
          </cell>
          <cell r="X593">
            <v>390.55945419103313</v>
          </cell>
          <cell r="Y593">
            <v>362.33510429716097</v>
          </cell>
          <cell r="Z593">
            <v>378.56963134830318</v>
          </cell>
          <cell r="AA593">
            <v>400.13210121757419</v>
          </cell>
          <cell r="AB593">
            <v>424.93982326306889</v>
          </cell>
          <cell r="AC593">
            <v>451.63780364511115</v>
          </cell>
          <cell r="AD593">
            <v>331.64886407926991</v>
          </cell>
          <cell r="AE593">
            <v>335.32866686199878</v>
          </cell>
          <cell r="AF593">
            <v>337.1470746356315</v>
          </cell>
          <cell r="AG593">
            <v>337.31803472069686</v>
          </cell>
          <cell r="AH593">
            <v>293.77152193181081</v>
          </cell>
          <cell r="AI593">
            <v>313.67125962827828</v>
          </cell>
          <cell r="AJ593">
            <v>333.97732992721689</v>
          </cell>
          <cell r="AK593">
            <v>354.6895663174617</v>
          </cell>
          <cell r="AN593">
            <v>853</v>
          </cell>
          <cell r="AO593">
            <v>833</v>
          </cell>
          <cell r="AP593">
            <v>697</v>
          </cell>
          <cell r="AQ593">
            <v>513</v>
          </cell>
          <cell r="AR593">
            <v>362.33510429716097</v>
          </cell>
          <cell r="AS593">
            <v>451.63780364511115</v>
          </cell>
          <cell r="AT593">
            <v>337.31803472069686</v>
          </cell>
          <cell r="AU593">
            <v>354.6895663174617</v>
          </cell>
        </row>
        <row r="594">
          <cell r="A594" t="str">
            <v>Total Assets</v>
          </cell>
          <cell r="I594">
            <v>7167</v>
          </cell>
          <cell r="M594">
            <v>5858</v>
          </cell>
          <cell r="N594">
            <v>5431</v>
          </cell>
          <cell r="O594">
            <v>5623</v>
          </cell>
          <cell r="P594">
            <v>6158</v>
          </cell>
          <cell r="Q594">
            <v>6228</v>
          </cell>
          <cell r="R594">
            <v>9429</v>
          </cell>
          <cell r="S594">
            <v>9556</v>
          </cell>
          <cell r="T594">
            <v>9477</v>
          </cell>
          <cell r="U594">
            <v>9730</v>
          </cell>
          <cell r="V594">
            <v>9392</v>
          </cell>
          <cell r="W594">
            <v>8980.0447193726559</v>
          </cell>
          <cell r="X594">
            <v>8651.4252533778472</v>
          </cell>
          <cell r="Y594">
            <v>8399.1130714445335</v>
          </cell>
          <cell r="Z594">
            <v>8528.844265989972</v>
          </cell>
          <cell r="AA594">
            <v>8696.7263988819777</v>
          </cell>
          <cell r="AB594">
            <v>8915.2501753941415</v>
          </cell>
          <cell r="AC594">
            <v>9179.9815220163709</v>
          </cell>
          <cell r="AD594">
            <v>8142.7453843429794</v>
          </cell>
          <cell r="AE594">
            <v>8167.7284815745625</v>
          </cell>
          <cell r="AF594">
            <v>8185.3633129489717</v>
          </cell>
          <cell r="AG594">
            <v>8199.5298960166165</v>
          </cell>
          <cell r="AH594">
            <v>7829.2987299221841</v>
          </cell>
          <cell r="AI594">
            <v>7999.8980488339939</v>
          </cell>
          <cell r="AJ594">
            <v>8178.7605641092623</v>
          </cell>
          <cell r="AK594">
            <v>8369.9864426675558</v>
          </cell>
          <cell r="AN594">
            <v>7167</v>
          </cell>
          <cell r="AO594">
            <v>5858</v>
          </cell>
          <cell r="AP594">
            <v>6228</v>
          </cell>
          <cell r="AQ594">
            <v>9730</v>
          </cell>
          <cell r="AR594">
            <v>8399.1130714445335</v>
          </cell>
          <cell r="AS594">
            <v>9179.9815220163709</v>
          </cell>
          <cell r="AT594">
            <v>8199.5298960166165</v>
          </cell>
          <cell r="AU594">
            <v>8369.9864426675558</v>
          </cell>
        </row>
        <row r="595">
          <cell r="AO595">
            <v>0</v>
          </cell>
          <cell r="AP595">
            <v>0</v>
          </cell>
          <cell r="AQ595">
            <v>0</v>
          </cell>
          <cell r="AR595">
            <v>0</v>
          </cell>
          <cell r="AS595">
            <v>0</v>
          </cell>
          <cell r="AT595">
            <v>0</v>
          </cell>
          <cell r="AU595">
            <v>0</v>
          </cell>
        </row>
        <row r="596">
          <cell r="A596" t="str">
            <v>Liabilities</v>
          </cell>
          <cell r="AO596">
            <v>0</v>
          </cell>
          <cell r="AP596">
            <v>0</v>
          </cell>
          <cell r="AQ596">
            <v>0</v>
          </cell>
          <cell r="AR596">
            <v>0</v>
          </cell>
          <cell r="AS596">
            <v>0</v>
          </cell>
          <cell r="AT596">
            <v>0</v>
          </cell>
          <cell r="AU596">
            <v>0</v>
          </cell>
        </row>
        <row r="597">
          <cell r="A597" t="str">
            <v xml:space="preserve">    Accounts Payable</v>
          </cell>
          <cell r="I597">
            <v>2099</v>
          </cell>
          <cell r="M597">
            <v>1430</v>
          </cell>
          <cell r="N597">
            <v>1171</v>
          </cell>
          <cell r="O597">
            <v>1323</v>
          </cell>
          <cell r="P597">
            <v>1734</v>
          </cell>
          <cell r="Q597">
            <v>1731</v>
          </cell>
          <cell r="R597">
            <v>1580</v>
          </cell>
          <cell r="S597">
            <v>1728</v>
          </cell>
          <cell r="T597">
            <v>1708</v>
          </cell>
          <cell r="U597">
            <v>1666</v>
          </cell>
          <cell r="V597">
            <v>1530</v>
          </cell>
          <cell r="W597">
            <v>1345.2583785278232</v>
          </cell>
          <cell r="X597">
            <v>1235.4843928306177</v>
          </cell>
          <cell r="Y597">
            <v>1119.4875705525387</v>
          </cell>
          <cell r="Z597">
            <v>1182.8262274447211</v>
          </cell>
          <cell r="AA597">
            <v>1232.6460952341279</v>
          </cell>
          <cell r="AB597">
            <v>1303.724457321262</v>
          </cell>
          <cell r="AC597">
            <v>1366.9319336185397</v>
          </cell>
          <cell r="AD597">
            <v>1039.1791994122445</v>
          </cell>
          <cell r="AE597">
            <v>1040.6085859306697</v>
          </cell>
          <cell r="AF597">
            <v>1045.6802561999984</v>
          </cell>
          <cell r="AG597">
            <v>1036.7050267267609</v>
          </cell>
          <cell r="AH597">
            <v>926.16040854007076</v>
          </cell>
          <cell r="AI597">
            <v>976.65324354134304</v>
          </cell>
          <cell r="AJ597">
            <v>1035.7980168446868</v>
          </cell>
          <cell r="AK597">
            <v>1086.0787711498726</v>
          </cell>
          <cell r="AN597">
            <v>2099</v>
          </cell>
          <cell r="AO597">
            <v>1430</v>
          </cell>
          <cell r="AP597">
            <v>1731</v>
          </cell>
          <cell r="AQ597">
            <v>1666</v>
          </cell>
          <cell r="AR597">
            <v>1119.4875705525387</v>
          </cell>
          <cell r="AS597">
            <v>1366.9319336185397</v>
          </cell>
          <cell r="AT597">
            <v>1036.7050267267609</v>
          </cell>
          <cell r="AU597">
            <v>1086.0787711498726</v>
          </cell>
        </row>
        <row r="598">
          <cell r="A598" t="str">
            <v xml:space="preserve">    Accrued Liabilities</v>
          </cell>
          <cell r="I598">
            <v>2801</v>
          </cell>
          <cell r="M598">
            <v>1862</v>
          </cell>
          <cell r="N598">
            <v>1868</v>
          </cell>
          <cell r="O598">
            <v>1803</v>
          </cell>
          <cell r="P598">
            <v>2076</v>
          </cell>
          <cell r="Q598">
            <v>2115</v>
          </cell>
          <cell r="R598">
            <v>2250</v>
          </cell>
          <cell r="S598">
            <v>2276</v>
          </cell>
          <cell r="T598">
            <v>2234</v>
          </cell>
          <cell r="U598">
            <v>2408</v>
          </cell>
          <cell r="V598">
            <v>2224</v>
          </cell>
          <cell r="W598">
            <v>2037.0834713913393</v>
          </cell>
          <cell r="X598">
            <v>1860.5588044184535</v>
          </cell>
          <cell r="Y598">
            <v>1729.7859832435124</v>
          </cell>
          <cell r="Z598">
            <v>1805.0059585804713</v>
          </cell>
          <cell r="AA598">
            <v>1904.9120689747604</v>
          </cell>
          <cell r="AB598">
            <v>2019.8545144522193</v>
          </cell>
          <cell r="AC598">
            <v>2143.5551568890151</v>
          </cell>
          <cell r="AD598">
            <v>1587.6064035672839</v>
          </cell>
          <cell r="AE598">
            <v>1604.6561564605945</v>
          </cell>
          <cell r="AF598">
            <v>1613.0814458117593</v>
          </cell>
          <cell r="AG598">
            <v>1613.8735608725619</v>
          </cell>
          <cell r="AH598">
            <v>1412.1080516173902</v>
          </cell>
          <cell r="AI598">
            <v>1504.3101696110225</v>
          </cell>
          <cell r="AJ598">
            <v>1598.3949619961049</v>
          </cell>
          <cell r="AK598">
            <v>1694.3616572709059</v>
          </cell>
          <cell r="AN598">
            <v>2801</v>
          </cell>
          <cell r="AO598">
            <v>1862</v>
          </cell>
          <cell r="AP598">
            <v>2115</v>
          </cell>
          <cell r="AQ598">
            <v>2408</v>
          </cell>
          <cell r="AR598">
            <v>1729.7859832435124</v>
          </cell>
          <cell r="AS598">
            <v>2143.5551568890151</v>
          </cell>
          <cell r="AT598">
            <v>1613.8735608725619</v>
          </cell>
          <cell r="AU598">
            <v>1694.3616572709059</v>
          </cell>
        </row>
        <row r="599">
          <cell r="A599" t="str">
            <v>Total Current Liabilities</v>
          </cell>
          <cell r="I599">
            <v>4900</v>
          </cell>
          <cell r="M599">
            <v>3292</v>
          </cell>
          <cell r="N599">
            <v>3039</v>
          </cell>
          <cell r="O599">
            <v>3126</v>
          </cell>
          <cell r="P599">
            <v>3810</v>
          </cell>
          <cell r="Q599">
            <v>3846</v>
          </cell>
          <cell r="R599">
            <v>3830</v>
          </cell>
          <cell r="S599">
            <v>4004</v>
          </cell>
          <cell r="T599">
            <v>3942</v>
          </cell>
          <cell r="U599">
            <v>4074</v>
          </cell>
          <cell r="V599">
            <v>3754</v>
          </cell>
          <cell r="W599">
            <v>3382.3418499191625</v>
          </cell>
          <cell r="X599">
            <v>3096.0431972490715</v>
          </cell>
          <cell r="Y599">
            <v>2849.2735537960511</v>
          </cell>
          <cell r="Z599">
            <v>2987.8321860251926</v>
          </cell>
          <cell r="AA599">
            <v>3137.5581642088882</v>
          </cell>
          <cell r="AB599">
            <v>3323.5789717734815</v>
          </cell>
          <cell r="AC599">
            <v>3510.487090507555</v>
          </cell>
          <cell r="AD599">
            <v>2626.7856029795284</v>
          </cell>
          <cell r="AE599">
            <v>2645.264742391264</v>
          </cell>
          <cell r="AF599">
            <v>2658.7617020117577</v>
          </cell>
          <cell r="AG599">
            <v>2650.5785875993229</v>
          </cell>
          <cell r="AH599">
            <v>2338.268460157461</v>
          </cell>
          <cell r="AI599">
            <v>2480.9634131523653</v>
          </cell>
          <cell r="AJ599">
            <v>2634.1929788407915</v>
          </cell>
          <cell r="AK599">
            <v>2780.4404284207785</v>
          </cell>
          <cell r="AN599">
            <v>4900</v>
          </cell>
          <cell r="AO599">
            <v>3292</v>
          </cell>
          <cell r="AP599">
            <v>3846</v>
          </cell>
          <cell r="AQ599">
            <v>4074</v>
          </cell>
          <cell r="AR599">
            <v>2849.2735537960511</v>
          </cell>
          <cell r="AS599">
            <v>3510.487090507555</v>
          </cell>
          <cell r="AT599">
            <v>2650.5785875993229</v>
          </cell>
          <cell r="AU599">
            <v>2780.4404284207785</v>
          </cell>
        </row>
        <row r="600">
          <cell r="A600" t="str">
            <v xml:space="preserve">    Other LT Liabilities</v>
          </cell>
          <cell r="I600">
            <v>621</v>
          </cell>
          <cell r="M600">
            <v>627</v>
          </cell>
          <cell r="N600">
            <v>607</v>
          </cell>
          <cell r="O600">
            <v>495</v>
          </cell>
          <cell r="P600">
            <v>586</v>
          </cell>
          <cell r="Q600">
            <v>603</v>
          </cell>
          <cell r="R600">
            <v>670</v>
          </cell>
          <cell r="S600">
            <v>648</v>
          </cell>
          <cell r="T600">
            <v>587</v>
          </cell>
          <cell r="U600">
            <v>568</v>
          </cell>
          <cell r="V600">
            <v>547</v>
          </cell>
          <cell r="W600">
            <v>501.02727466324757</v>
          </cell>
          <cell r="X600">
            <v>457.61046133853148</v>
          </cell>
          <cell r="Y600">
            <v>425.44646260530635</v>
          </cell>
          <cell r="Z600">
            <v>443.94705905733719</v>
          </cell>
          <cell r="AA600">
            <v>468.51929034586061</v>
          </cell>
          <cell r="AB600">
            <v>496.78975692687226</v>
          </cell>
          <cell r="AC600">
            <v>527.21433040390787</v>
          </cell>
          <cell r="AD600">
            <v>390.4769346903347</v>
          </cell>
          <cell r="AE600">
            <v>394.67037661148612</v>
          </cell>
          <cell r="AF600">
            <v>396.74260380352177</v>
          </cell>
          <cell r="AG600">
            <v>396.93742706712743</v>
          </cell>
          <cell r="AH600">
            <v>347.31254686812611</v>
          </cell>
          <cell r="AI600">
            <v>369.98995628472545</v>
          </cell>
          <cell r="AJ600">
            <v>393.1304155628909</v>
          </cell>
          <cell r="AK600">
            <v>416.73373494927409</v>
          </cell>
          <cell r="AN600">
            <v>621</v>
          </cell>
          <cell r="AO600">
            <v>627</v>
          </cell>
          <cell r="AP600">
            <v>603</v>
          </cell>
          <cell r="AQ600">
            <v>568</v>
          </cell>
          <cell r="AR600">
            <v>425.44646260530635</v>
          </cell>
          <cell r="AS600">
            <v>527.21433040390787</v>
          </cell>
          <cell r="AT600">
            <v>396.93742706712743</v>
          </cell>
          <cell r="AU600">
            <v>416.73373494927409</v>
          </cell>
        </row>
        <row r="601">
          <cell r="A601" t="str">
            <v>Total Liabilities</v>
          </cell>
          <cell r="I601">
            <v>5521</v>
          </cell>
          <cell r="M601">
            <v>3919</v>
          </cell>
          <cell r="N601">
            <v>3646</v>
          </cell>
          <cell r="O601">
            <v>3621</v>
          </cell>
          <cell r="P601">
            <v>4396</v>
          </cell>
          <cell r="Q601">
            <v>4449</v>
          </cell>
          <cell r="R601">
            <v>4500</v>
          </cell>
          <cell r="S601">
            <v>4652</v>
          </cell>
          <cell r="T601">
            <v>4529</v>
          </cell>
          <cell r="U601">
            <v>4642</v>
          </cell>
          <cell r="V601">
            <v>4301</v>
          </cell>
          <cell r="W601">
            <v>3883.3691245824102</v>
          </cell>
          <cell r="X601">
            <v>3553.6536585876029</v>
          </cell>
          <cell r="Y601">
            <v>3274.7200164013575</v>
          </cell>
          <cell r="Z601">
            <v>3431.77924508253</v>
          </cell>
          <cell r="AA601">
            <v>3606.0774545547488</v>
          </cell>
          <cell r="AB601">
            <v>3820.3687287003536</v>
          </cell>
          <cell r="AC601">
            <v>4037.7014209114627</v>
          </cell>
          <cell r="AD601">
            <v>3017.2625376698634</v>
          </cell>
          <cell r="AE601">
            <v>3039.9351190027501</v>
          </cell>
          <cell r="AF601">
            <v>3055.5043058152796</v>
          </cell>
          <cell r="AG601">
            <v>3047.5160146664502</v>
          </cell>
          <cell r="AH601">
            <v>2685.581007025587</v>
          </cell>
          <cell r="AI601">
            <v>2850.9533694370907</v>
          </cell>
          <cell r="AJ601">
            <v>3027.3233944036824</v>
          </cell>
          <cell r="AK601">
            <v>3197.1741633700526</v>
          </cell>
          <cell r="AN601">
            <v>5521</v>
          </cell>
          <cell r="AO601">
            <v>3919</v>
          </cell>
          <cell r="AP601">
            <v>4449</v>
          </cell>
          <cell r="AQ601">
            <v>4642</v>
          </cell>
          <cell r="AR601">
            <v>3274.7200164013575</v>
          </cell>
          <cell r="AS601">
            <v>4037.7014209114627</v>
          </cell>
          <cell r="AT601">
            <v>3047.5160146664502</v>
          </cell>
          <cell r="AU601">
            <v>3197.1741633700526</v>
          </cell>
        </row>
        <row r="603">
          <cell r="A603" t="str">
            <v>Stockholders' Equity</v>
          </cell>
        </row>
        <row r="604">
          <cell r="A604" t="str">
            <v xml:space="preserve">    Common stock</v>
          </cell>
          <cell r="R604">
            <v>3</v>
          </cell>
          <cell r="S604">
            <v>3</v>
          </cell>
          <cell r="T604">
            <v>3</v>
          </cell>
          <cell r="U604">
            <v>3</v>
          </cell>
          <cell r="V604">
            <v>3</v>
          </cell>
          <cell r="W604">
            <v>3</v>
          </cell>
          <cell r="X604">
            <v>3</v>
          </cell>
          <cell r="Y604">
            <v>3</v>
          </cell>
          <cell r="Z604">
            <v>3</v>
          </cell>
          <cell r="AA604">
            <v>3</v>
          </cell>
          <cell r="AB604">
            <v>3</v>
          </cell>
          <cell r="AC604">
            <v>3</v>
          </cell>
          <cell r="AD604">
            <v>3</v>
          </cell>
          <cell r="AE604">
            <v>3</v>
          </cell>
          <cell r="AF604">
            <v>3</v>
          </cell>
          <cell r="AG604">
            <v>3</v>
          </cell>
          <cell r="AH604">
            <v>3</v>
          </cell>
          <cell r="AI604">
            <v>3</v>
          </cell>
          <cell r="AJ604">
            <v>3</v>
          </cell>
          <cell r="AK604">
            <v>3</v>
          </cell>
          <cell r="AN604">
            <v>0</v>
          </cell>
          <cell r="AO604">
            <v>0</v>
          </cell>
          <cell r="AP604">
            <v>0</v>
          </cell>
          <cell r="AQ604">
            <v>3</v>
          </cell>
          <cell r="AR604">
            <v>3</v>
          </cell>
          <cell r="AS604">
            <v>3</v>
          </cell>
          <cell r="AT604">
            <v>3</v>
          </cell>
          <cell r="AU604">
            <v>3</v>
          </cell>
        </row>
        <row r="605">
          <cell r="A605" t="str">
            <v xml:space="preserve">    Additional paid-in capital</v>
          </cell>
          <cell r="I605">
            <v>0</v>
          </cell>
          <cell r="M605">
            <v>0</v>
          </cell>
          <cell r="N605">
            <v>0</v>
          </cell>
          <cell r="O605">
            <v>0</v>
          </cell>
          <cell r="P605">
            <v>0</v>
          </cell>
          <cell r="Q605">
            <v>0</v>
          </cell>
          <cell r="R605">
            <v>5016</v>
          </cell>
          <cell r="S605">
            <v>5051</v>
          </cell>
          <cell r="T605">
            <v>5217</v>
          </cell>
          <cell r="U605">
            <v>5452</v>
          </cell>
          <cell r="V605">
            <v>5522</v>
          </cell>
          <cell r="W605">
            <v>5522</v>
          </cell>
          <cell r="X605">
            <v>5522</v>
          </cell>
          <cell r="Y605">
            <v>5522</v>
          </cell>
          <cell r="Z605">
            <v>5522</v>
          </cell>
          <cell r="AA605">
            <v>5522</v>
          </cell>
          <cell r="AB605">
            <v>5522</v>
          </cell>
          <cell r="AC605">
            <v>5522</v>
          </cell>
          <cell r="AD605">
            <v>5522</v>
          </cell>
          <cell r="AE605">
            <v>5522</v>
          </cell>
          <cell r="AF605">
            <v>5522</v>
          </cell>
          <cell r="AG605">
            <v>5522</v>
          </cell>
          <cell r="AH605">
            <v>5522</v>
          </cell>
          <cell r="AI605">
            <v>5522</v>
          </cell>
          <cell r="AJ605">
            <v>5522</v>
          </cell>
          <cell r="AK605">
            <v>5522</v>
          </cell>
          <cell r="AN605">
            <v>0</v>
          </cell>
          <cell r="AO605">
            <v>0</v>
          </cell>
          <cell r="AP605">
            <v>0</v>
          </cell>
          <cell r="AQ605">
            <v>5452</v>
          </cell>
          <cell r="AR605">
            <v>5522</v>
          </cell>
          <cell r="AS605">
            <v>5522</v>
          </cell>
          <cell r="AT605">
            <v>5522</v>
          </cell>
          <cell r="AU605">
            <v>5522</v>
          </cell>
        </row>
        <row r="606">
          <cell r="A606" t="str">
            <v xml:space="preserve">    Retained earnings</v>
          </cell>
          <cell r="I606">
            <v>2045</v>
          </cell>
          <cell r="M606">
            <v>2348</v>
          </cell>
          <cell r="N606">
            <v>2124</v>
          </cell>
          <cell r="O606">
            <v>2305</v>
          </cell>
          <cell r="P606">
            <v>2136</v>
          </cell>
          <cell r="Q606">
            <v>2101</v>
          </cell>
          <cell r="R606">
            <v>-81</v>
          </cell>
          <cell r="S606">
            <v>-137</v>
          </cell>
          <cell r="T606">
            <v>-169</v>
          </cell>
          <cell r="U606">
            <v>-249</v>
          </cell>
          <cell r="V606">
            <v>-335</v>
          </cell>
          <cell r="W606">
            <v>-329.32440520975473</v>
          </cell>
          <cell r="X606">
            <v>-328.22840520975473</v>
          </cell>
          <cell r="Y606">
            <v>-301.60694495682412</v>
          </cell>
          <cell r="Z606">
            <v>-328.93497909255893</v>
          </cell>
          <cell r="AA606">
            <v>-335.35105567277054</v>
          </cell>
          <cell r="AB606">
            <v>-331.11855330621256</v>
          </cell>
          <cell r="AC606">
            <v>-283.71989889509263</v>
          </cell>
          <cell r="AD606">
            <v>-300.51715332688377</v>
          </cell>
          <cell r="AE606">
            <v>-298.20663742818766</v>
          </cell>
          <cell r="AF606">
            <v>-296.14099286630841</v>
          </cell>
          <cell r="AG606">
            <v>-273.98611864983366</v>
          </cell>
          <cell r="AH606">
            <v>-282.28227710340445</v>
          </cell>
          <cell r="AI606">
            <v>-277.05532060309747</v>
          </cell>
          <cell r="AJ606">
            <v>-274.5628302944213</v>
          </cell>
          <cell r="AK606">
            <v>-253.18772070249634</v>
          </cell>
          <cell r="AN606">
            <v>2045</v>
          </cell>
          <cell r="AO606">
            <v>2348</v>
          </cell>
          <cell r="AP606">
            <v>2101</v>
          </cell>
          <cell r="AQ606">
            <v>-249</v>
          </cell>
          <cell r="AR606">
            <v>-301.60694495682412</v>
          </cell>
          <cell r="AS606">
            <v>-283.71989889509263</v>
          </cell>
          <cell r="AT606">
            <v>-273.98611864983366</v>
          </cell>
          <cell r="AU606">
            <v>-253.18772070249634</v>
          </cell>
        </row>
        <row r="607">
          <cell r="A607" t="str">
            <v xml:space="preserve">    Accumulated other comprehensive loss</v>
          </cell>
          <cell r="I607">
            <v>-421</v>
          </cell>
          <cell r="M607">
            <v>-444</v>
          </cell>
          <cell r="N607">
            <v>-367</v>
          </cell>
          <cell r="O607">
            <v>-328</v>
          </cell>
          <cell r="P607">
            <v>-398</v>
          </cell>
          <cell r="Q607">
            <v>-345</v>
          </cell>
          <cell r="R607">
            <v>-9</v>
          </cell>
          <cell r="S607">
            <v>-13</v>
          </cell>
          <cell r="T607">
            <v>-103</v>
          </cell>
          <cell r="U607">
            <v>-118</v>
          </cell>
          <cell r="V607">
            <v>-99</v>
          </cell>
          <cell r="W607">
            <v>-99</v>
          </cell>
          <cell r="X607">
            <v>-99</v>
          </cell>
          <cell r="Y607">
            <v>-99</v>
          </cell>
          <cell r="Z607">
            <v>-99</v>
          </cell>
          <cell r="AA607">
            <v>-99</v>
          </cell>
          <cell r="AB607">
            <v>-99</v>
          </cell>
          <cell r="AC607">
            <v>-99</v>
          </cell>
          <cell r="AD607">
            <v>-99</v>
          </cell>
          <cell r="AE607">
            <v>-99</v>
          </cell>
          <cell r="AF607">
            <v>-99</v>
          </cell>
          <cell r="AG607">
            <v>-99</v>
          </cell>
          <cell r="AH607">
            <v>-99</v>
          </cell>
          <cell r="AI607">
            <v>-99</v>
          </cell>
          <cell r="AJ607">
            <v>-99</v>
          </cell>
          <cell r="AK607">
            <v>-99</v>
          </cell>
          <cell r="AN607">
            <v>-421</v>
          </cell>
          <cell r="AO607">
            <v>-444</v>
          </cell>
          <cell r="AP607">
            <v>-345</v>
          </cell>
          <cell r="AQ607">
            <v>-118</v>
          </cell>
          <cell r="AR607">
            <v>-99</v>
          </cell>
          <cell r="AS607">
            <v>-99</v>
          </cell>
          <cell r="AT607">
            <v>-99</v>
          </cell>
          <cell r="AU607">
            <v>-99</v>
          </cell>
        </row>
        <row r="608">
          <cell r="A608" t="str">
            <v>Total Stockholders' Equity</v>
          </cell>
          <cell r="I608">
            <v>1624</v>
          </cell>
          <cell r="M608">
            <v>1904</v>
          </cell>
          <cell r="N608">
            <v>1757</v>
          </cell>
          <cell r="O608">
            <v>1977</v>
          </cell>
          <cell r="P608">
            <v>1738</v>
          </cell>
          <cell r="Q608">
            <v>1756</v>
          </cell>
          <cell r="R608">
            <v>4929</v>
          </cell>
          <cell r="S608">
            <v>4904</v>
          </cell>
          <cell r="T608">
            <v>4948</v>
          </cell>
          <cell r="U608">
            <v>5088</v>
          </cell>
          <cell r="V608">
            <v>5091</v>
          </cell>
          <cell r="W608">
            <v>5096.6755947902457</v>
          </cell>
          <cell r="X608">
            <v>5097.7715947902452</v>
          </cell>
          <cell r="Y608">
            <v>5124.393055043176</v>
          </cell>
          <cell r="Z608">
            <v>5097.0650209074411</v>
          </cell>
          <cell r="AA608">
            <v>5090.6489443272294</v>
          </cell>
          <cell r="AB608">
            <v>5094.8814466937874</v>
          </cell>
          <cell r="AC608">
            <v>5142.2801011049078</v>
          </cell>
          <cell r="AD608">
            <v>5125.482846673116</v>
          </cell>
          <cell r="AE608">
            <v>5127.7933625718124</v>
          </cell>
          <cell r="AF608">
            <v>5129.8590071336912</v>
          </cell>
          <cell r="AG608">
            <v>5152.0138813501662</v>
          </cell>
          <cell r="AH608">
            <v>5143.7177228965957</v>
          </cell>
          <cell r="AI608">
            <v>5148.9446793969028</v>
          </cell>
          <cell r="AJ608">
            <v>5151.4371697055785</v>
          </cell>
          <cell r="AK608">
            <v>5172.8122792975037</v>
          </cell>
          <cell r="AN608">
            <v>1624</v>
          </cell>
          <cell r="AO608">
            <v>1904</v>
          </cell>
          <cell r="AP608">
            <v>1756</v>
          </cell>
          <cell r="AQ608">
            <v>5088</v>
          </cell>
          <cell r="AR608">
            <v>5124.393055043176</v>
          </cell>
          <cell r="AS608">
            <v>5142.2801011049078</v>
          </cell>
          <cell r="AT608">
            <v>5152.0138813501662</v>
          </cell>
          <cell r="AU608">
            <v>5172.8122792975037</v>
          </cell>
        </row>
        <row r="609">
          <cell r="A609" t="str">
            <v>Non controlling interest</v>
          </cell>
          <cell r="I609">
            <v>22</v>
          </cell>
          <cell r="M609">
            <v>35</v>
          </cell>
          <cell r="N609">
            <v>28</v>
          </cell>
          <cell r="O609">
            <v>25</v>
          </cell>
          <cell r="P609">
            <v>24</v>
          </cell>
          <cell r="Q609">
            <v>23</v>
          </cell>
          <cell r="R609">
            <v>0</v>
          </cell>
          <cell r="S609">
            <v>0</v>
          </cell>
          <cell r="T609">
            <v>0</v>
          </cell>
          <cell r="U609">
            <v>0</v>
          </cell>
          <cell r="V609">
            <v>0</v>
          </cell>
          <cell r="W609">
            <v>0</v>
          </cell>
          <cell r="X609">
            <v>0</v>
          </cell>
          <cell r="Y609">
            <v>0</v>
          </cell>
          <cell r="Z609">
            <v>0</v>
          </cell>
          <cell r="AA609">
            <v>0</v>
          </cell>
          <cell r="AB609">
            <v>0</v>
          </cell>
          <cell r="AC609">
            <v>0</v>
          </cell>
          <cell r="AD609">
            <v>0</v>
          </cell>
          <cell r="AE609">
            <v>0</v>
          </cell>
          <cell r="AF609">
            <v>0</v>
          </cell>
          <cell r="AG609">
            <v>0</v>
          </cell>
          <cell r="AH609">
            <v>0</v>
          </cell>
          <cell r="AI609">
            <v>0</v>
          </cell>
          <cell r="AJ609">
            <v>0</v>
          </cell>
          <cell r="AK609">
            <v>0</v>
          </cell>
          <cell r="AN609">
            <v>22</v>
          </cell>
          <cell r="AO609">
            <v>35</v>
          </cell>
          <cell r="AP609">
            <v>23</v>
          </cell>
          <cell r="AQ609">
            <v>0</v>
          </cell>
          <cell r="AR609">
            <v>0</v>
          </cell>
          <cell r="AS609">
            <v>0</v>
          </cell>
          <cell r="AT609">
            <v>0</v>
          </cell>
          <cell r="AU609">
            <v>0</v>
          </cell>
        </row>
        <row r="611">
          <cell r="A611" t="str">
            <v>Total Liabilities &amp; Stockholder Equity</v>
          </cell>
          <cell r="I611">
            <v>7167</v>
          </cell>
          <cell r="M611">
            <v>5858</v>
          </cell>
          <cell r="N611">
            <v>5431</v>
          </cell>
          <cell r="O611">
            <v>5623</v>
          </cell>
          <cell r="P611">
            <v>6158</v>
          </cell>
          <cell r="Q611">
            <v>6228</v>
          </cell>
          <cell r="R611">
            <v>9429</v>
          </cell>
          <cell r="S611">
            <v>9556</v>
          </cell>
          <cell r="T611">
            <v>9477</v>
          </cell>
          <cell r="U611">
            <v>9730</v>
          </cell>
          <cell r="V611">
            <v>9392</v>
          </cell>
          <cell r="W611">
            <v>8980.0447193726559</v>
          </cell>
          <cell r="X611">
            <v>8651.425253377849</v>
          </cell>
          <cell r="Y611">
            <v>8399.1130714445335</v>
          </cell>
          <cell r="Z611">
            <v>8528.8442659899702</v>
          </cell>
          <cell r="AA611">
            <v>8696.7263988819777</v>
          </cell>
          <cell r="AB611">
            <v>8915.2501753941415</v>
          </cell>
          <cell r="AC611">
            <v>9179.9815220163709</v>
          </cell>
          <cell r="AD611">
            <v>8142.7453843429794</v>
          </cell>
          <cell r="AE611">
            <v>8167.7284815745625</v>
          </cell>
          <cell r="AF611">
            <v>8185.3633129489708</v>
          </cell>
          <cell r="AG611">
            <v>8199.5298960166165</v>
          </cell>
          <cell r="AH611">
            <v>7829.2987299221822</v>
          </cell>
          <cell r="AI611">
            <v>7999.898048833993</v>
          </cell>
          <cell r="AJ611">
            <v>8178.7605641092614</v>
          </cell>
          <cell r="AK611">
            <v>8369.9864426675558</v>
          </cell>
          <cell r="AN611">
            <v>7167</v>
          </cell>
          <cell r="AO611">
            <v>5858</v>
          </cell>
          <cell r="AP611">
            <v>6228</v>
          </cell>
          <cell r="AQ611">
            <v>9730</v>
          </cell>
          <cell r="AR611">
            <v>8399.1130714445335</v>
          </cell>
          <cell r="AS611">
            <v>9179.9815220163709</v>
          </cell>
          <cell r="AT611">
            <v>8199.5298960166165</v>
          </cell>
          <cell r="AU611">
            <v>8369.9864426675558</v>
          </cell>
        </row>
        <row r="612">
          <cell r="A612" t="str">
            <v xml:space="preserve">    Check</v>
          </cell>
          <cell r="I612" t="b">
            <v>1</v>
          </cell>
          <cell r="M612" t="b">
            <v>1</v>
          </cell>
          <cell r="N612" t="b">
            <v>1</v>
          </cell>
          <cell r="O612" t="b">
            <v>1</v>
          </cell>
          <cell r="P612" t="b">
            <v>1</v>
          </cell>
          <cell r="Q612" t="b">
            <v>1</v>
          </cell>
          <cell r="R612" t="b">
            <v>1</v>
          </cell>
          <cell r="S612" t="b">
            <v>1</v>
          </cell>
          <cell r="T612" t="b">
            <v>1</v>
          </cell>
          <cell r="U612" t="b">
            <v>1</v>
          </cell>
          <cell r="V612" t="b">
            <v>1</v>
          </cell>
          <cell r="W612" t="b">
            <v>1</v>
          </cell>
          <cell r="X612" t="b">
            <v>1</v>
          </cell>
          <cell r="Y612" t="b">
            <v>1</v>
          </cell>
          <cell r="Z612" t="b">
            <v>1</v>
          </cell>
          <cell r="AA612" t="b">
            <v>1</v>
          </cell>
          <cell r="AB612" t="b">
            <v>1</v>
          </cell>
          <cell r="AC612" t="b">
            <v>1</v>
          </cell>
          <cell r="AD612" t="b">
            <v>1</v>
          </cell>
          <cell r="AE612" t="b">
            <v>1</v>
          </cell>
          <cell r="AF612" t="b">
            <v>1</v>
          </cell>
          <cell r="AG612" t="b">
            <v>1</v>
          </cell>
          <cell r="AH612" t="b">
            <v>1</v>
          </cell>
          <cell r="AI612" t="b">
            <v>1</v>
          </cell>
          <cell r="AJ612" t="b">
            <v>1</v>
          </cell>
          <cell r="AK612" t="b">
            <v>1</v>
          </cell>
          <cell r="AM612" t="b">
            <v>1</v>
          </cell>
          <cell r="AN612" t="b">
            <v>1</v>
          </cell>
          <cell r="AO612" t="b">
            <v>1</v>
          </cell>
          <cell r="AP612" t="b">
            <v>1</v>
          </cell>
          <cell r="AQ612" t="b">
            <v>1</v>
          </cell>
          <cell r="AR612" t="b">
            <v>1</v>
          </cell>
          <cell r="AS612" t="b">
            <v>1</v>
          </cell>
          <cell r="AT612" t="b">
            <v>1</v>
          </cell>
          <cell r="AU612" t="b">
            <v>1</v>
          </cell>
        </row>
        <row r="615">
          <cell r="A615" t="str">
            <v>Ratio Analysis</v>
          </cell>
        </row>
        <row r="616">
          <cell r="A616" t="str">
            <v>Total cash</v>
          </cell>
          <cell r="I616">
            <v>96</v>
          </cell>
          <cell r="M616">
            <v>57</v>
          </cell>
          <cell r="N616">
            <v>61</v>
          </cell>
          <cell r="O616">
            <v>127</v>
          </cell>
          <cell r="P616">
            <v>123</v>
          </cell>
          <cell r="Q616">
            <v>161</v>
          </cell>
          <cell r="R616">
            <v>3427</v>
          </cell>
          <cell r="S616">
            <v>3328</v>
          </cell>
          <cell r="T616">
            <v>3363</v>
          </cell>
          <cell r="U616">
            <v>3725</v>
          </cell>
          <cell r="V616">
            <v>3350</v>
          </cell>
          <cell r="W616">
            <v>3296.5110169113541</v>
          </cell>
          <cell r="X616">
            <v>3274.6624387586071</v>
          </cell>
          <cell r="Y616">
            <v>3266.3528986317942</v>
          </cell>
          <cell r="Z616">
            <v>3271.8828513647559</v>
          </cell>
          <cell r="AA616">
            <v>3282.759442927947</v>
          </cell>
          <cell r="AB616">
            <v>3312.4532092422332</v>
          </cell>
          <cell r="AC616">
            <v>3376.4670008265753</v>
          </cell>
          <cell r="AD616">
            <v>3281.551460905815</v>
          </cell>
          <cell r="AE616">
            <v>3291.4258155971702</v>
          </cell>
          <cell r="AF616">
            <v>3304.5576270168167</v>
          </cell>
          <cell r="AG616">
            <v>3330.1028849812778</v>
          </cell>
          <cell r="AH616">
            <v>3306.5052203100754</v>
          </cell>
          <cell r="AI616">
            <v>3333.9417657150766</v>
          </cell>
          <cell r="AJ616">
            <v>3361.8333917830005</v>
          </cell>
          <cell r="AK616">
            <v>3400.8526526900869</v>
          </cell>
          <cell r="AN616">
            <v>96</v>
          </cell>
          <cell r="AO616">
            <v>57</v>
          </cell>
          <cell r="AP616">
            <v>161</v>
          </cell>
          <cell r="AQ616">
            <v>3570</v>
          </cell>
          <cell r="AR616">
            <v>3104.3528986317942</v>
          </cell>
          <cell r="AS616">
            <v>3214.4670008265753</v>
          </cell>
          <cell r="AT616">
            <v>3168.1028849812774</v>
          </cell>
          <cell r="AU616">
            <v>3238.8526526900864</v>
          </cell>
        </row>
        <row r="617">
          <cell r="A617" t="str">
            <v>Cash per share</v>
          </cell>
          <cell r="I617">
            <v>0.33776057700765239</v>
          </cell>
          <cell r="M617">
            <v>0.19387755102040816</v>
          </cell>
          <cell r="N617">
            <v>0.20748299319727892</v>
          </cell>
          <cell r="O617">
            <v>0.43197278911564624</v>
          </cell>
          <cell r="P617">
            <v>0.41836734693877553</v>
          </cell>
          <cell r="Q617">
            <v>0.54706082229018005</v>
          </cell>
          <cell r="R617">
            <v>11.62877502544961</v>
          </cell>
          <cell r="S617">
            <v>11.250845165652468</v>
          </cell>
          <cell r="T617">
            <v>11.296607322808196</v>
          </cell>
          <cell r="U617">
            <v>12.408394403730847</v>
          </cell>
          <cell r="V617">
            <v>11.078042328042329</v>
          </cell>
          <cell r="W617">
            <v>10.890270499709796</v>
          </cell>
          <cell r="X617">
            <v>10.807284804186875</v>
          </cell>
          <cell r="Y617">
            <v>10.769091949202014</v>
          </cell>
          <cell r="Z617">
            <v>10.77654753129791</v>
          </cell>
          <cell r="AA617">
            <v>10.801570014675109</v>
          </cell>
          <cell r="AB617">
            <v>10.888385801664459</v>
          </cell>
          <cell r="AC617">
            <v>11.087718220836932</v>
          </cell>
          <cell r="AD617">
            <v>10.765267170520197</v>
          </cell>
          <cell r="AE617">
            <v>10.786873531608038</v>
          </cell>
          <cell r="AF617">
            <v>10.819090862333399</v>
          </cell>
          <cell r="AG617">
            <v>10.891833964784823</v>
          </cell>
          <cell r="AH617">
            <v>10.803848763242792</v>
          </cell>
          <cell r="AI617">
            <v>10.882613758482696</v>
          </cell>
          <cell r="AJ617">
            <v>10.962694583829137</v>
          </cell>
          <cell r="AK617">
            <v>11.07885470570587</v>
          </cell>
          <cell r="AN617">
            <v>0.33909904738776731</v>
          </cell>
          <cell r="AO617">
            <v>0.19387755102040816</v>
          </cell>
          <cell r="AP617">
            <v>0.54747938451075406</v>
          </cell>
          <cell r="AQ617">
            <v>12.016156176371592</v>
          </cell>
          <cell r="AR617">
            <v>10.250331507225345</v>
          </cell>
          <cell r="AS617">
            <v>10.571569945591873</v>
          </cell>
          <cell r="AT617">
            <v>10.377517703372256</v>
          </cell>
          <cell r="AU617">
            <v>10.566936237802365</v>
          </cell>
        </row>
        <row r="618">
          <cell r="A618" t="str">
            <v>Quick Ratio</v>
          </cell>
          <cell r="I618">
            <v>0.26489795918367348</v>
          </cell>
          <cell r="M618">
            <v>0.40735115431348723</v>
          </cell>
          <cell r="N618">
            <v>0.38993089832181638</v>
          </cell>
          <cell r="O618">
            <v>0.40978886756238003</v>
          </cell>
          <cell r="P618">
            <v>0.41154855643044619</v>
          </cell>
          <cell r="Q618">
            <v>0.40847633905356212</v>
          </cell>
          <cell r="R618">
            <v>1.2185378590078328</v>
          </cell>
          <cell r="S618">
            <v>1.2160339660339661</v>
          </cell>
          <cell r="T618">
            <v>1.2308472856418062</v>
          </cell>
          <cell r="U618">
            <v>1.2839960726558666</v>
          </cell>
          <cell r="V618">
            <v>1.2722429408630793</v>
          </cell>
          <cell r="W618">
            <v>1.3537099086807711</v>
          </cell>
          <cell r="X618">
            <v>1.4279692804152848</v>
          </cell>
          <cell r="Y618">
            <v>1.5134162823407076</v>
          </cell>
          <cell r="Z618">
            <v>1.4644518145654766</v>
          </cell>
          <cell r="AA618">
            <v>1.4225311038502471</v>
          </cell>
          <cell r="AB618">
            <v>1.3784528896382406</v>
          </cell>
          <cell r="AC618">
            <v>1.3504046255827344</v>
          </cell>
          <cell r="AD618">
            <v>1.605746539117624</v>
          </cell>
          <cell r="AE618">
            <v>1.6032207065653774</v>
          </cell>
          <cell r="AF618">
            <v>1.602459101012319</v>
          </cell>
          <cell r="AG618">
            <v>1.6172738911803584</v>
          </cell>
          <cell r="AH618">
            <v>1.7568079875593987</v>
          </cell>
          <cell r="AI618">
            <v>1.6954137672082044</v>
          </cell>
          <cell r="AJ618">
            <v>1.6348588987259904</v>
          </cell>
          <cell r="AK618">
            <v>1.5894545125965192</v>
          </cell>
          <cell r="AN618">
            <v>0.26489795918367348</v>
          </cell>
          <cell r="AO618">
            <v>0.40735115431348723</v>
          </cell>
          <cell r="AP618">
            <v>0.40847633905356212</v>
          </cell>
          <cell r="AQ618">
            <v>1.2839960726558666</v>
          </cell>
          <cell r="AR618">
            <v>1.5134162823407076</v>
          </cell>
          <cell r="AS618">
            <v>1.3504046255827344</v>
          </cell>
          <cell r="AT618">
            <v>1.6172738911803584</v>
          </cell>
          <cell r="AU618">
            <v>1.5894545125965192</v>
          </cell>
        </row>
        <row r="619">
          <cell r="A619" t="str">
            <v>Current Ratio</v>
          </cell>
          <cell r="I619">
            <v>0.80448979591836733</v>
          </cell>
          <cell r="M619">
            <v>0.8590522478736331</v>
          </cell>
          <cell r="N619">
            <v>0.82099374794340241</v>
          </cell>
          <cell r="O619">
            <v>0.84069097888675626</v>
          </cell>
          <cell r="P619">
            <v>0.84645669291338588</v>
          </cell>
          <cell r="Q619">
            <v>0.81097243889755588</v>
          </cell>
          <cell r="R619">
            <v>1.6190600522193213</v>
          </cell>
          <cell r="S619">
            <v>1.5766733266733266</v>
          </cell>
          <cell r="T619">
            <v>1.610857432775241</v>
          </cell>
          <cell r="U619">
            <v>1.6229749631811488</v>
          </cell>
          <cell r="V619">
            <v>1.677943526904635</v>
          </cell>
          <cell r="W619">
            <v>1.7599717162495987</v>
          </cell>
          <cell r="X619">
            <v>1.8341556054228947</v>
          </cell>
          <cell r="Y619">
            <v>1.9199535289653087</v>
          </cell>
          <cell r="Z619">
            <v>1.8708191167008128</v>
          </cell>
          <cell r="AA619">
            <v>1.8290703383991689</v>
          </cell>
          <cell r="AB619">
            <v>1.785026517386179</v>
          </cell>
          <cell r="AC619">
            <v>1.7571425881809675</v>
          </cell>
          <cell r="AD619">
            <v>2.0121293843690582</v>
          </cell>
          <cell r="AE619">
            <v>2.0097304143874579</v>
          </cell>
          <cell r="AF619">
            <v>2.0089739132060007</v>
          </cell>
          <cell r="AG619">
            <v>2.023912636167875</v>
          </cell>
          <cell r="AH619">
            <v>2.1631634743781958</v>
          </cell>
          <cell r="AI619">
            <v>2.1019078719135362</v>
          </cell>
          <cell r="AJ619">
            <v>2.0413784648137221</v>
          </cell>
          <cell r="AK619">
            <v>1.9961223654664939</v>
          </cell>
          <cell r="AN619">
            <v>0.80448979591836733</v>
          </cell>
          <cell r="AO619">
            <v>0.8590522478736331</v>
          </cell>
          <cell r="AP619">
            <v>0.81097243889755588</v>
          </cell>
          <cell r="AQ619">
            <v>1.6229749631811488</v>
          </cell>
          <cell r="AR619">
            <v>1.9199535289653087</v>
          </cell>
          <cell r="AS619">
            <v>1.7571425881809675</v>
          </cell>
          <cell r="AT619">
            <v>2.023912636167875</v>
          </cell>
          <cell r="AU619">
            <v>1.9961223654664939</v>
          </cell>
        </row>
        <row r="620">
          <cell r="A620" t="str">
            <v>Book Value Per Share</v>
          </cell>
          <cell r="I620">
            <v>5.7137830943794521</v>
          </cell>
          <cell r="M620">
            <v>6.4761904761904763</v>
          </cell>
          <cell r="N620">
            <v>5.9761904761904763</v>
          </cell>
          <cell r="O620">
            <v>6.7244897959183669</v>
          </cell>
          <cell r="P620">
            <v>5.9115646258503398</v>
          </cell>
          <cell r="Q620">
            <v>5.9667006455997278</v>
          </cell>
          <cell r="R620">
            <v>16.725483542585682</v>
          </cell>
          <cell r="S620">
            <v>16.578769438810006</v>
          </cell>
          <cell r="T620">
            <v>16.620759153510246</v>
          </cell>
          <cell r="U620">
            <v>16.948700866089276</v>
          </cell>
          <cell r="V620">
            <v>16.835317460317462</v>
          </cell>
          <cell r="W620">
            <v>16.837248712895061</v>
          </cell>
          <cell r="X620">
            <v>16.824045385416078</v>
          </cell>
          <cell r="Y620">
            <v>16.895008502212981</v>
          </cell>
          <cell r="Z620">
            <v>16.788120468620484</v>
          </cell>
          <cell r="AA620">
            <v>16.750237703448256</v>
          </cell>
          <cell r="AB620">
            <v>16.747416884428972</v>
          </cell>
          <cell r="AC620">
            <v>16.886334964834614</v>
          </cell>
          <cell r="AD620">
            <v>16.814361401824183</v>
          </cell>
          <cell r="AE620">
            <v>16.805136010105013</v>
          </cell>
          <cell r="AF620">
            <v>16.795110563480076</v>
          </cell>
          <cell r="AG620">
            <v>16.850794620493566</v>
          </cell>
          <cell r="AH620">
            <v>16.806853356116893</v>
          </cell>
          <cell r="AI620">
            <v>16.807125063161571</v>
          </cell>
          <cell r="AJ620">
            <v>16.798462558347005</v>
          </cell>
          <cell r="AK620">
            <v>16.85131392472907</v>
          </cell>
          <cell r="AN620">
            <v>5.7364255516430633</v>
          </cell>
          <cell r="AO620">
            <v>6.4761904761904763</v>
          </cell>
          <cell r="AP620">
            <v>5.9712658335458642</v>
          </cell>
          <cell r="AQ620">
            <v>17.125546953887579</v>
          </cell>
          <cell r="AR620">
            <v>16.920346784885933</v>
          </cell>
          <cell r="AS620">
            <v>16.911660239373131</v>
          </cell>
          <cell r="AT620">
            <v>16.87606659341397</v>
          </cell>
          <cell r="AU620">
            <v>16.876586676475807</v>
          </cell>
        </row>
        <row r="621">
          <cell r="A621" t="str">
            <v>Return on Equity</v>
          </cell>
          <cell r="I621">
            <v>0</v>
          </cell>
          <cell r="M621">
            <v>-0.45588235294117646</v>
          </cell>
          <cell r="N621">
            <v>-0.33597377765637804</v>
          </cell>
          <cell r="O621">
            <v>-0.25860234125576448</v>
          </cell>
          <cell r="P621">
            <v>-0.14154013015184383</v>
          </cell>
          <cell r="Q621">
            <v>-4.5932484781405644E-2</v>
          </cell>
          <cell r="R621">
            <v>1.3076923076923076E-2</v>
          </cell>
          <cell r="S621">
            <v>4.4120957454791027E-2</v>
          </cell>
          <cell r="T621">
            <v>3.4830985063796338E-2</v>
          </cell>
          <cell r="U621">
            <v>1.9527907796064222E-2</v>
          </cell>
          <cell r="V621">
            <v>2.2365333732714293E-2</v>
          </cell>
          <cell r="W621">
            <v>2.0307998772823511E-2</v>
          </cell>
          <cell r="X621">
            <v>1.5661874801637405E-2</v>
          </cell>
          <cell r="Y621">
            <v>1.1052130612934289E-2</v>
          </cell>
          <cell r="Z621">
            <v>9.809022966415816E-3</v>
          </cell>
          <cell r="AA621">
            <v>7.4421509805451666E-3</v>
          </cell>
          <cell r="AB621">
            <v>8.057994832520789E-3</v>
          </cell>
          <cell r="AC621">
            <v>1.2119936010819871E-2</v>
          </cell>
          <cell r="AD621">
            <v>1.4162575105359993E-2</v>
          </cell>
          <cell r="AE621">
            <v>1.584044600837077E-2</v>
          </cell>
          <cell r="AF621">
            <v>1.5391174155220358E-2</v>
          </cell>
          <cell r="AG621">
            <v>1.0466693957669285E-2</v>
          </cell>
          <cell r="AH621">
            <v>1.2111850058822598E-2</v>
          </cell>
          <cell r="AI621">
            <v>1.2666398711672407E-2</v>
          </cell>
          <cell r="AJ621">
            <v>1.273602667229881E-2</v>
          </cell>
          <cell r="AK621">
            <v>1.2571892127144574E-2</v>
          </cell>
        </row>
        <row r="622">
          <cell r="A622" t="str">
            <v>Return on Assets</v>
          </cell>
          <cell r="I622">
            <v>0</v>
          </cell>
          <cell r="M622">
            <v>-0.1481734380334585</v>
          </cell>
          <cell r="N622">
            <v>-0.10895562051554611</v>
          </cell>
          <cell r="O622">
            <v>-8.6210974456007575E-2</v>
          </cell>
          <cell r="P622">
            <v>-4.5253576072821849E-2</v>
          </cell>
          <cell r="Q622">
            <v>-1.416382252559727E-2</v>
          </cell>
          <cell r="R622">
            <v>4.9566294919454771E-3</v>
          </cell>
          <cell r="S622">
            <v>1.8743425456631921E-2</v>
          </cell>
          <cell r="T622">
            <v>1.6604208705678868E-2</v>
          </cell>
          <cell r="U622">
            <v>1.0159195643066611E-2</v>
          </cell>
          <cell r="V622">
            <v>1.174158039575416E-2</v>
          </cell>
          <cell r="W622">
            <v>1.0929026595219883E-2</v>
          </cell>
          <cell r="X622">
            <v>8.6818028174633806E-3</v>
          </cell>
          <cell r="Y622">
            <v>6.3680341970337945E-3</v>
          </cell>
          <cell r="Z622">
            <v>5.7946586276545614E-3</v>
          </cell>
          <cell r="AA622">
            <v>4.4314656075345668E-3</v>
          </cell>
          <cell r="AB622">
            <v>4.7608489360315854E-3</v>
          </cell>
          <cell r="AC622">
            <v>7.0085662751328643E-3</v>
          </cell>
          <cell r="AD622">
            <v>8.2917922352845341E-3</v>
          </cell>
          <cell r="AE622">
            <v>9.4338327804644254E-3</v>
          </cell>
          <cell r="AF622">
            <v>9.3809223931750861E-3</v>
          </cell>
          <cell r="AG622">
            <v>6.5738708633784034E-3</v>
          </cell>
          <cell r="AH622">
            <v>7.6876078275027434E-3</v>
          </cell>
          <cell r="AI622">
            <v>8.0897913738891616E-3</v>
          </cell>
          <cell r="AJ622">
            <v>8.1444618247298369E-3</v>
          </cell>
          <cell r="AK622">
            <v>8.0052517697297744E-3</v>
          </cell>
        </row>
        <row r="623">
          <cell r="A623" t="str">
            <v>Fixed Asset Turnover</v>
          </cell>
          <cell r="I623">
            <v>17.555441478439427</v>
          </cell>
          <cell r="M623">
            <v>13.692688971499381</v>
          </cell>
          <cell r="N623">
            <v>14.047244094488189</v>
          </cell>
          <cell r="O623">
            <v>14.092866756393001</v>
          </cell>
          <cell r="P623">
            <v>14.73270013568521</v>
          </cell>
          <cell r="Q623">
            <v>14.218362282878411</v>
          </cell>
          <cell r="R623">
            <v>14.829629629629629</v>
          </cell>
          <cell r="S623">
            <v>15.806451612903226</v>
          </cell>
          <cell r="T623">
            <v>16.255292652552928</v>
          </cell>
          <cell r="U623">
            <v>16.228571428571428</v>
          </cell>
          <cell r="V623">
            <v>16.367041198501873</v>
          </cell>
          <cell r="W623">
            <v>15.851811852143047</v>
          </cell>
          <cell r="X623">
            <v>15.161347821141593</v>
          </cell>
          <cell r="Y623">
            <v>14.021574420051049</v>
          </cell>
          <cell r="Z623">
            <v>13.426979947755571</v>
          </cell>
          <cell r="AA623">
            <v>13.309454218738365</v>
          </cell>
          <cell r="AB623">
            <v>13.689181038682394</v>
          </cell>
          <cell r="AC623">
            <v>14.504060329776946</v>
          </cell>
          <cell r="AD623">
            <v>14.313245692858391</v>
          </cell>
          <cell r="AE623">
            <v>13.94490997439115</v>
          </cell>
          <cell r="AF623">
            <v>13.350215942615579</v>
          </cell>
          <cell r="AG623">
            <v>12.492026151382763</v>
          </cell>
          <cell r="AH623">
            <v>12.354883473406259</v>
          </cell>
          <cell r="AI623">
            <v>12.330065806043466</v>
          </cell>
          <cell r="AJ623">
            <v>12.445082008987409</v>
          </cell>
          <cell r="AK623">
            <v>12.72453455829309</v>
          </cell>
        </row>
        <row r="624">
          <cell r="A624" t="str">
            <v>DSO's</v>
          </cell>
          <cell r="I624">
            <v>31.689789123196448</v>
          </cell>
          <cell r="M624">
            <v>42.752391073326251</v>
          </cell>
          <cell r="N624">
            <v>43.00403225806452</v>
          </cell>
          <cell r="O624">
            <v>44.189344576466077</v>
          </cell>
          <cell r="P624">
            <v>47.902240325865584</v>
          </cell>
          <cell r="Q624">
            <v>41.281751824817519</v>
          </cell>
          <cell r="R624">
            <v>46.038918205804748</v>
          </cell>
          <cell r="S624">
            <v>49.706323044650887</v>
          </cell>
          <cell r="T624">
            <v>48.990487879717705</v>
          </cell>
          <cell r="U624">
            <v>46.623981373690334</v>
          </cell>
          <cell r="V624">
            <v>50.029239766081872</v>
          </cell>
          <cell r="W624">
            <v>50.029239766081872</v>
          </cell>
          <cell r="X624">
            <v>50.029239766081872</v>
          </cell>
          <cell r="Y624">
            <v>50.029239766081872</v>
          </cell>
          <cell r="Z624">
            <v>50.029239766081872</v>
          </cell>
          <cell r="AA624">
            <v>50.029239766081872</v>
          </cell>
          <cell r="AB624">
            <v>50.029239766081872</v>
          </cell>
          <cell r="AC624">
            <v>50.029239766081872</v>
          </cell>
          <cell r="AD624">
            <v>50.029239766081872</v>
          </cell>
          <cell r="AE624">
            <v>50.029239766081872</v>
          </cell>
          <cell r="AF624">
            <v>50.029239766081872</v>
          </cell>
          <cell r="AG624">
            <v>50.029239766081872</v>
          </cell>
          <cell r="AH624">
            <v>50.029239766081872</v>
          </cell>
          <cell r="AI624">
            <v>50.029239766081872</v>
          </cell>
          <cell r="AJ624">
            <v>50.029239766081872</v>
          </cell>
          <cell r="AK624">
            <v>50.029239766081872</v>
          </cell>
        </row>
        <row r="625">
          <cell r="A625" t="str">
            <v>DPO's</v>
          </cell>
          <cell r="I625">
            <v>64.059003051882002</v>
          </cell>
          <cell r="M625">
            <v>61.198288159771757</v>
          </cell>
          <cell r="N625">
            <v>56.118210862619812</v>
          </cell>
          <cell r="O625">
            <v>61.407942238267154</v>
          </cell>
          <cell r="P625">
            <v>72.721342031686859</v>
          </cell>
          <cell r="Q625">
            <v>62.316000000000003</v>
          </cell>
          <cell r="R625">
            <v>62.560492740871098</v>
          </cell>
          <cell r="S625">
            <v>62.98906439854192</v>
          </cell>
          <cell r="T625">
            <v>63.731343283582092</v>
          </cell>
          <cell r="U625">
            <v>58.274387874076957</v>
          </cell>
          <cell r="V625">
            <v>59.379042690815005</v>
          </cell>
          <cell r="W625">
            <v>59.379042690815005</v>
          </cell>
          <cell r="X625">
            <v>59.379042690815005</v>
          </cell>
          <cell r="Y625">
            <v>59.379042690815005</v>
          </cell>
          <cell r="Z625">
            <v>59.379042690815005</v>
          </cell>
          <cell r="AA625">
            <v>59.379042690815005</v>
          </cell>
          <cell r="AB625">
            <v>59.379042690815005</v>
          </cell>
          <cell r="AC625">
            <v>59.379042690815005</v>
          </cell>
          <cell r="AD625">
            <v>59.379042690815005</v>
          </cell>
          <cell r="AE625">
            <v>59.379042690815005</v>
          </cell>
          <cell r="AF625">
            <v>59.379042690815005</v>
          </cell>
          <cell r="AG625">
            <v>59.379042690815005</v>
          </cell>
          <cell r="AH625">
            <v>59.379042690815005</v>
          </cell>
          <cell r="AI625">
            <v>59.379042690815005</v>
          </cell>
          <cell r="AJ625">
            <v>59.379042690815005</v>
          </cell>
          <cell r="AK625">
            <v>59.379042690815005</v>
          </cell>
        </row>
        <row r="626">
          <cell r="A626" t="str">
            <v>DSI's</v>
          </cell>
          <cell r="I626">
            <v>56.337741607324517</v>
          </cell>
          <cell r="M626">
            <v>29.443651925820259</v>
          </cell>
          <cell r="N626">
            <v>27.987220447284347</v>
          </cell>
          <cell r="O626">
            <v>29.19546157813306</v>
          </cell>
          <cell r="P626">
            <v>35.815470643056848</v>
          </cell>
          <cell r="Q626">
            <v>30.347999999999999</v>
          </cell>
          <cell r="R626">
            <v>34.012318521777388</v>
          </cell>
          <cell r="S626">
            <v>27.120291616038884</v>
          </cell>
          <cell r="T626">
            <v>27.835820895522385</v>
          </cell>
          <cell r="U626">
            <v>24.520015546055188</v>
          </cell>
          <cell r="V626">
            <v>22.082794307891334</v>
          </cell>
          <cell r="W626">
            <v>22.082794307891334</v>
          </cell>
          <cell r="X626">
            <v>22.082794307891334</v>
          </cell>
          <cell r="Y626">
            <v>22.082794307891334</v>
          </cell>
          <cell r="Z626">
            <v>22.082794307891334</v>
          </cell>
          <cell r="AA626">
            <v>22.082794307891334</v>
          </cell>
          <cell r="AB626">
            <v>22.082794307891334</v>
          </cell>
          <cell r="AC626">
            <v>22.082794307891334</v>
          </cell>
          <cell r="AD626">
            <v>22.082794307891334</v>
          </cell>
          <cell r="AE626">
            <v>22.082794307891334</v>
          </cell>
          <cell r="AF626">
            <v>22.082794307891334</v>
          </cell>
          <cell r="AG626">
            <v>22.082794307891334</v>
          </cell>
          <cell r="AH626">
            <v>22.082794307891334</v>
          </cell>
          <cell r="AI626">
            <v>22.082794307891334</v>
          </cell>
          <cell r="AJ626">
            <v>22.082794307891334</v>
          </cell>
          <cell r="AK626">
            <v>22.082794307891334</v>
          </cell>
          <cell r="AL626">
            <v>0</v>
          </cell>
          <cell r="AM626">
            <v>0</v>
          </cell>
          <cell r="AN626">
            <v>18.772881355932203</v>
          </cell>
          <cell r="AO626">
            <v>7.3165544133286069</v>
          </cell>
          <cell r="AP626">
            <v>7.7999383160275517</v>
          </cell>
          <cell r="AQ626">
            <v>7.9584848477347965</v>
          </cell>
          <cell r="AR626">
            <v>4.8605560619334076</v>
          </cell>
          <cell r="AS626">
            <v>7.2523838456182643</v>
          </cell>
          <cell r="AT626">
            <v>5.6882247725695638</v>
          </cell>
        </row>
        <row r="627">
          <cell r="A627" t="str">
            <v>Inventory Turns</v>
          </cell>
          <cell r="I627">
            <v>6.3900325027085589</v>
          </cell>
          <cell r="M627">
            <v>12.226744186046512</v>
          </cell>
          <cell r="N627">
            <v>12.863013698630137</v>
          </cell>
          <cell r="O627">
            <v>12.330683624801273</v>
          </cell>
          <cell r="P627">
            <v>10.051522248243559</v>
          </cell>
          <cell r="Q627">
            <v>11.862396204033216</v>
          </cell>
          <cell r="R627">
            <v>10.584400465657742</v>
          </cell>
          <cell r="S627">
            <v>13.274193548387096</v>
          </cell>
          <cell r="T627">
            <v>12.932975871313673</v>
          </cell>
          <cell r="U627">
            <v>14.68188302425107</v>
          </cell>
          <cell r="V627">
            <v>16.302284710017574</v>
          </cell>
          <cell r="W627">
            <v>16.302284710017574</v>
          </cell>
          <cell r="X627">
            <v>16.302284710017574</v>
          </cell>
          <cell r="Y627">
            <v>16.302284710017574</v>
          </cell>
          <cell r="Z627">
            <v>16.302284710017574</v>
          </cell>
          <cell r="AA627">
            <v>16.302284710017574</v>
          </cell>
          <cell r="AB627">
            <v>16.302284710017574</v>
          </cell>
          <cell r="AC627">
            <v>16.302284710017574</v>
          </cell>
          <cell r="AD627">
            <v>16.302284710017574</v>
          </cell>
          <cell r="AE627">
            <v>16.302284710017574</v>
          </cell>
          <cell r="AF627">
            <v>16.302284710017574</v>
          </cell>
          <cell r="AG627">
            <v>16.302284710017574</v>
          </cell>
          <cell r="AH627">
            <v>16.302284710017574</v>
          </cell>
          <cell r="AI627">
            <v>16.302284710017574</v>
          </cell>
          <cell r="AJ627">
            <v>16.302284710017574</v>
          </cell>
          <cell r="AK627">
            <v>16.302284710017574</v>
          </cell>
        </row>
        <row r="629">
          <cell r="A629" t="str">
            <v>Balance Sheet items as % of Revenue</v>
          </cell>
        </row>
        <row r="630">
          <cell r="A630" t="str">
            <v>Assets</v>
          </cell>
        </row>
        <row r="631">
          <cell r="A631" t="str">
            <v xml:space="preserve">    Deferred income taxes</v>
          </cell>
          <cell r="I631">
            <v>3.4683684794672584E-2</v>
          </cell>
          <cell r="M631">
            <v>4.0382571732199786E-2</v>
          </cell>
          <cell r="N631">
            <v>4.596774193548387E-2</v>
          </cell>
          <cell r="O631">
            <v>4.5611345343043314E-2</v>
          </cell>
          <cell r="P631">
            <v>3.7678207739307537E-2</v>
          </cell>
          <cell r="Q631">
            <v>3.2116788321167884E-2</v>
          </cell>
          <cell r="R631">
            <v>3.7598944591029027E-2</v>
          </cell>
          <cell r="S631">
            <v>2.39736290080911E-2</v>
          </cell>
          <cell r="T631">
            <v>4.5105860693464256E-2</v>
          </cell>
          <cell r="U631">
            <v>2.7648428405122234E-2</v>
          </cell>
          <cell r="V631">
            <v>2.9889538661468484E-2</v>
          </cell>
          <cell r="W631">
            <v>2.9889538661468484E-2</v>
          </cell>
          <cell r="X631">
            <v>2.9889538661468484E-2</v>
          </cell>
          <cell r="Y631">
            <v>2.9889538661468484E-2</v>
          </cell>
          <cell r="Z631">
            <v>2.9889538661468484E-2</v>
          </cell>
          <cell r="AA631">
            <v>2.9889538661468484E-2</v>
          </cell>
          <cell r="AB631">
            <v>2.9889538661468484E-2</v>
          </cell>
          <cell r="AC631">
            <v>2.9889538661468484E-2</v>
          </cell>
          <cell r="AD631">
            <v>2.9889538661468484E-2</v>
          </cell>
          <cell r="AE631">
            <v>2.9889538661468484E-2</v>
          </cell>
          <cell r="AF631">
            <v>2.9889538661468484E-2</v>
          </cell>
          <cell r="AG631">
            <v>2.9889538661468484E-2</v>
          </cell>
          <cell r="AH631">
            <v>2.9889538661468484E-2</v>
          </cell>
          <cell r="AI631">
            <v>2.9889538661468484E-2</v>
          </cell>
          <cell r="AJ631">
            <v>2.9889538661468484E-2</v>
          </cell>
          <cell r="AK631">
            <v>2.9889538661468484E-2</v>
          </cell>
        </row>
        <row r="632">
          <cell r="A632" t="str">
            <v xml:space="preserve">    Other Current Assets </v>
          </cell>
          <cell r="I632">
            <v>0.18673695893451719</v>
          </cell>
          <cell r="M632">
            <v>0.24264966347856889</v>
          </cell>
          <cell r="N632">
            <v>0.24677419354838709</v>
          </cell>
          <cell r="O632">
            <v>0.22958988118052895</v>
          </cell>
          <cell r="P632">
            <v>0.2348947725729803</v>
          </cell>
          <cell r="Q632">
            <v>0.17372262773722627</v>
          </cell>
          <cell r="R632">
            <v>0.18502638522427442</v>
          </cell>
          <cell r="S632">
            <v>0.18579562481270603</v>
          </cell>
          <cell r="T632">
            <v>0.18563976679963179</v>
          </cell>
          <cell r="U632">
            <v>0.17025611175785799</v>
          </cell>
          <cell r="V632">
            <v>0.28005198180636776</v>
          </cell>
          <cell r="W632">
            <v>0.28005198180636776</v>
          </cell>
          <cell r="X632">
            <v>0.28005198180636776</v>
          </cell>
          <cell r="Y632">
            <v>0.28005198180636776</v>
          </cell>
          <cell r="Z632">
            <v>0.28005198180636776</v>
          </cell>
          <cell r="AA632">
            <v>0.28005198180636776</v>
          </cell>
          <cell r="AB632">
            <v>0.28005198180636776</v>
          </cell>
          <cell r="AC632">
            <v>0.28005198180636776</v>
          </cell>
          <cell r="AD632">
            <v>0.28005198180636776</v>
          </cell>
          <cell r="AE632">
            <v>0.28005198180636776</v>
          </cell>
          <cell r="AF632">
            <v>0.28005198180636776</v>
          </cell>
          <cell r="AG632">
            <v>0.28005198180636776</v>
          </cell>
          <cell r="AH632">
            <v>0.28005198180636776</v>
          </cell>
          <cell r="AI632">
            <v>0.28005198180636776</v>
          </cell>
          <cell r="AJ632">
            <v>0.28005198180636776</v>
          </cell>
          <cell r="AK632">
            <v>0.28005198180636776</v>
          </cell>
        </row>
        <row r="633">
          <cell r="A633" t="str">
            <v xml:space="preserve">    Long-term Investments</v>
          </cell>
          <cell r="I633">
            <v>1.8590455049944506E-2</v>
          </cell>
          <cell r="M633">
            <v>2.0191285866099893E-2</v>
          </cell>
          <cell r="N633">
            <v>2.4596774193548387E-2</v>
          </cell>
          <cell r="O633">
            <v>4.8677654273668075E-2</v>
          </cell>
          <cell r="P633">
            <v>4.1751527494908347E-2</v>
          </cell>
          <cell r="Q633">
            <v>4.7007299270072994E-2</v>
          </cell>
          <cell r="R633">
            <v>4.7163588390501318E-2</v>
          </cell>
          <cell r="S633">
            <v>3.6559784237338924E-2</v>
          </cell>
          <cell r="T633">
            <v>3.8355323718932188E-2</v>
          </cell>
          <cell r="U633">
            <v>3.4633294528521534E-2</v>
          </cell>
          <cell r="V633">
            <v>3.9961013645224169E-2</v>
          </cell>
          <cell r="W633">
            <v>3.9961013645224169E-2</v>
          </cell>
          <cell r="X633">
            <v>3.9961013645224169E-2</v>
          </cell>
          <cell r="Y633">
            <v>3.9961013645224169E-2</v>
          </cell>
          <cell r="Z633">
            <v>3.9961013645224169E-2</v>
          </cell>
          <cell r="AA633">
            <v>3.9961013645224169E-2</v>
          </cell>
          <cell r="AB633">
            <v>3.9961013645224169E-2</v>
          </cell>
          <cell r="AC633">
            <v>3.9961013645224169E-2</v>
          </cell>
          <cell r="AD633">
            <v>3.9961013645224169E-2</v>
          </cell>
          <cell r="AE633">
            <v>3.9961013645224169E-2</v>
          </cell>
          <cell r="AF633">
            <v>3.9961013645224169E-2</v>
          </cell>
          <cell r="AG633">
            <v>3.9961013645224169E-2</v>
          </cell>
          <cell r="AH633">
            <v>3.9961013645224169E-2</v>
          </cell>
          <cell r="AI633">
            <v>3.9961013645224169E-2</v>
          </cell>
          <cell r="AJ633">
            <v>3.9961013645224169E-2</v>
          </cell>
          <cell r="AK633">
            <v>3.9961013645224169E-2</v>
          </cell>
        </row>
        <row r="634">
          <cell r="A634" t="str">
            <v xml:space="preserve">    Deferred income taxes</v>
          </cell>
          <cell r="I634">
            <v>1.193118756936737E-2</v>
          </cell>
          <cell r="M634">
            <v>1.7003188097768331E-2</v>
          </cell>
          <cell r="N634">
            <v>1.935483870967742E-2</v>
          </cell>
          <cell r="O634">
            <v>1.9164430816404752E-2</v>
          </cell>
          <cell r="P634">
            <v>1.6632722335369995E-2</v>
          </cell>
          <cell r="Q634">
            <v>1.4306569343065694E-2</v>
          </cell>
          <cell r="R634">
            <v>1.912928759894459E-2</v>
          </cell>
          <cell r="S634">
            <v>2.9367695534911597E-2</v>
          </cell>
          <cell r="T634">
            <v>1.5342129487572876E-2</v>
          </cell>
          <cell r="U634">
            <v>2.7066356228172293E-2</v>
          </cell>
          <cell r="V634">
            <v>3.0214424951267055E-2</v>
          </cell>
          <cell r="W634">
            <v>3.0214424951267055E-2</v>
          </cell>
          <cell r="X634">
            <v>3.0214424951267055E-2</v>
          </cell>
          <cell r="Y634">
            <v>3.0214424951267055E-2</v>
          </cell>
          <cell r="Z634">
            <v>3.0214424951267055E-2</v>
          </cell>
          <cell r="AA634">
            <v>3.0214424951267055E-2</v>
          </cell>
          <cell r="AB634">
            <v>3.0214424951267055E-2</v>
          </cell>
          <cell r="AC634">
            <v>3.0214424951267055E-2</v>
          </cell>
          <cell r="AD634">
            <v>3.0214424951267055E-2</v>
          </cell>
          <cell r="AE634">
            <v>3.0214424951267055E-2</v>
          </cell>
          <cell r="AF634">
            <v>3.0214424951267055E-2</v>
          </cell>
          <cell r="AG634">
            <v>3.0214424951267055E-2</v>
          </cell>
          <cell r="AH634">
            <v>3.0214424951267055E-2</v>
          </cell>
          <cell r="AI634">
            <v>3.0214424951267055E-2</v>
          </cell>
          <cell r="AJ634">
            <v>3.0214424951267055E-2</v>
          </cell>
          <cell r="AK634">
            <v>3.0214424951267055E-2</v>
          </cell>
        </row>
        <row r="635">
          <cell r="A635" t="str">
            <v xml:space="preserve">    Other Assets</v>
          </cell>
          <cell r="I635">
            <v>0.23668146503884574</v>
          </cell>
          <cell r="M635">
            <v>0.29507616011335458</v>
          </cell>
          <cell r="N635">
            <v>0.31169354838709679</v>
          </cell>
          <cell r="O635">
            <v>0.30011498658489844</v>
          </cell>
          <cell r="P635">
            <v>0.23794976238968094</v>
          </cell>
          <cell r="Q635">
            <v>0.2035036496350365</v>
          </cell>
          <cell r="R635">
            <v>0.21503957783641162</v>
          </cell>
          <cell r="S635">
            <v>0.18399760263709919</v>
          </cell>
          <cell r="T635">
            <v>0.17121816508131329</v>
          </cell>
          <cell r="U635">
            <v>0.14930151338766007</v>
          </cell>
          <cell r="V635">
            <v>0.15594541910331383</v>
          </cell>
          <cell r="W635">
            <v>0.15594541910331383</v>
          </cell>
          <cell r="X635">
            <v>0.15594541910331383</v>
          </cell>
          <cell r="Y635">
            <v>0.15594541910331383</v>
          </cell>
          <cell r="Z635">
            <v>0.15594541910331383</v>
          </cell>
          <cell r="AA635">
            <v>0.15594541910331383</v>
          </cell>
          <cell r="AB635">
            <v>0.15594541910331383</v>
          </cell>
          <cell r="AC635">
            <v>0.15594541910331383</v>
          </cell>
          <cell r="AD635">
            <v>0.15594541910331383</v>
          </cell>
          <cell r="AE635">
            <v>0.15594541910331383</v>
          </cell>
          <cell r="AF635">
            <v>0.15594541910331383</v>
          </cell>
          <cell r="AG635">
            <v>0.15594541910331383</v>
          </cell>
          <cell r="AH635">
            <v>0.15594541910331383</v>
          </cell>
          <cell r="AI635">
            <v>0.15594541910331383</v>
          </cell>
          <cell r="AJ635">
            <v>0.15594541910331383</v>
          </cell>
          <cell r="AK635">
            <v>0.15594541910331383</v>
          </cell>
        </row>
        <row r="637">
          <cell r="A637" t="str">
            <v>Liabilities</v>
          </cell>
        </row>
        <row r="638">
          <cell r="A638" t="str">
            <v xml:space="preserve">    Accrued Liabilities</v>
          </cell>
          <cell r="I638">
            <v>0.77719200887902329</v>
          </cell>
          <cell r="M638">
            <v>0.65958200495926322</v>
          </cell>
          <cell r="N638">
            <v>0.75322580645161286</v>
          </cell>
          <cell r="O638">
            <v>0.69106937523955536</v>
          </cell>
          <cell r="P638">
            <v>0.70468431771894091</v>
          </cell>
          <cell r="Q638">
            <v>0.61751824817518253</v>
          </cell>
          <cell r="R638">
            <v>0.7420844327176781</v>
          </cell>
          <cell r="S638">
            <v>0.6820497452801918</v>
          </cell>
          <cell r="T638">
            <v>0.68548634550475607</v>
          </cell>
          <cell r="U638">
            <v>0.70081490104772992</v>
          </cell>
          <cell r="V638">
            <v>0.72254710851202075</v>
          </cell>
          <cell r="W638">
            <v>0.72254710851202075</v>
          </cell>
          <cell r="X638">
            <v>0.72254710851202075</v>
          </cell>
          <cell r="Y638">
            <v>0.72254710851202075</v>
          </cell>
          <cell r="Z638">
            <v>0.72254710851202075</v>
          </cell>
          <cell r="AA638">
            <v>0.72254710851202075</v>
          </cell>
          <cell r="AB638">
            <v>0.72254710851202075</v>
          </cell>
          <cell r="AC638">
            <v>0.72254710851202075</v>
          </cell>
          <cell r="AD638">
            <v>0.72254710851202075</v>
          </cell>
          <cell r="AE638">
            <v>0.72254710851202075</v>
          </cell>
          <cell r="AF638">
            <v>0.72254710851202075</v>
          </cell>
          <cell r="AG638">
            <v>0.72254710851202075</v>
          </cell>
          <cell r="AH638">
            <v>0.72254710851202075</v>
          </cell>
          <cell r="AI638">
            <v>0.72254710851202075</v>
          </cell>
          <cell r="AJ638">
            <v>0.72254710851202075</v>
          </cell>
          <cell r="AK638">
            <v>0.72254710851202075</v>
          </cell>
        </row>
        <row r="639">
          <cell r="A639" t="str">
            <v xml:space="preserve">    Other LT Liabilities</v>
          </cell>
          <cell r="I639">
            <v>0.1723085460599334</v>
          </cell>
          <cell r="M639">
            <v>0.22210414452709884</v>
          </cell>
          <cell r="N639">
            <v>0.24475806451612903</v>
          </cell>
          <cell r="O639">
            <v>0.18972786508240705</v>
          </cell>
          <cell r="P639">
            <v>0.19891378139850646</v>
          </cell>
          <cell r="Q639">
            <v>0.17605839416058394</v>
          </cell>
          <cell r="R639">
            <v>0.22097625329815304</v>
          </cell>
          <cell r="S639">
            <v>0.19418639496553791</v>
          </cell>
          <cell r="T639">
            <v>0.18011660018410555</v>
          </cell>
          <cell r="U639">
            <v>0.16530849825378346</v>
          </cell>
          <cell r="V639">
            <v>0.17771280051981805</v>
          </cell>
          <cell r="W639">
            <v>0.17771280051981805</v>
          </cell>
          <cell r="X639">
            <v>0.17771280051981805</v>
          </cell>
          <cell r="Y639">
            <v>0.17771280051981805</v>
          </cell>
          <cell r="Z639">
            <v>0.17771280051981805</v>
          </cell>
          <cell r="AA639">
            <v>0.17771280051981805</v>
          </cell>
          <cell r="AB639">
            <v>0.17771280051981805</v>
          </cell>
          <cell r="AC639">
            <v>0.17771280051981805</v>
          </cell>
          <cell r="AD639">
            <v>0.17771280051981805</v>
          </cell>
          <cell r="AE639">
            <v>0.17771280051981805</v>
          </cell>
          <cell r="AF639">
            <v>0.17771280051981805</v>
          </cell>
          <cell r="AG639">
            <v>0.17771280051981805</v>
          </cell>
          <cell r="AH639">
            <v>0.17771280051981805</v>
          </cell>
          <cell r="AI639">
            <v>0.17771280051981805</v>
          </cell>
          <cell r="AJ639">
            <v>0.17771280051981805</v>
          </cell>
          <cell r="AK639">
            <v>0.17771280051981805</v>
          </cell>
        </row>
        <row r="641">
          <cell r="A641" t="str">
            <v>Interest Income</v>
          </cell>
        </row>
        <row r="642">
          <cell r="A642" t="str">
            <v>Beginning Cash</v>
          </cell>
          <cell r="R642">
            <v>161</v>
          </cell>
          <cell r="S642">
            <v>3259</v>
          </cell>
          <cell r="T642">
            <v>3148</v>
          </cell>
          <cell r="U642">
            <v>3203</v>
          </cell>
          <cell r="V642">
            <v>3570</v>
          </cell>
          <cell r="W642">
            <v>3188</v>
          </cell>
          <cell r="X642">
            <v>3134.5110169113541</v>
          </cell>
          <cell r="Y642">
            <v>3112.6624387586071</v>
          </cell>
          <cell r="Z642">
            <v>3104.3528986317942</v>
          </cell>
          <cell r="AA642">
            <v>3109.8828513647559</v>
          </cell>
          <cell r="AB642">
            <v>3120.759442927947</v>
          </cell>
          <cell r="AC642">
            <v>3150.4532092422332</v>
          </cell>
          <cell r="AD642">
            <v>3214.4670008265753</v>
          </cell>
          <cell r="AE642">
            <v>3119.551460905815</v>
          </cell>
          <cell r="AF642">
            <v>3129.4258155971702</v>
          </cell>
          <cell r="AG642">
            <v>3142.5576270168167</v>
          </cell>
          <cell r="AH642">
            <v>3168.1028849812778</v>
          </cell>
          <cell r="AI642">
            <v>3144.5052203100754</v>
          </cell>
          <cell r="AJ642">
            <v>3171.9417657150766</v>
          </cell>
          <cell r="AK642">
            <v>3199.8333917830005</v>
          </cell>
          <cell r="AM642">
            <v>0</v>
          </cell>
          <cell r="AN642">
            <v>0</v>
          </cell>
          <cell r="AO642">
            <v>96</v>
          </cell>
          <cell r="AP642">
            <v>57</v>
          </cell>
          <cell r="AQ642">
            <v>161</v>
          </cell>
          <cell r="AR642">
            <v>3570</v>
          </cell>
          <cell r="AS642">
            <v>3104.3528986317942</v>
          </cell>
          <cell r="AT642">
            <v>3214.4670008265753</v>
          </cell>
          <cell r="AU642">
            <v>3168.1028849812774</v>
          </cell>
        </row>
        <row r="643">
          <cell r="A643" t="str">
            <v>Ending Cash</v>
          </cell>
          <cell r="R643">
            <v>3259</v>
          </cell>
          <cell r="S643">
            <v>3148</v>
          </cell>
          <cell r="T643">
            <v>3203</v>
          </cell>
          <cell r="U643">
            <v>3570</v>
          </cell>
          <cell r="V643">
            <v>3188</v>
          </cell>
          <cell r="W643">
            <v>3134.5110169113541</v>
          </cell>
          <cell r="X643">
            <v>3112.6624387586071</v>
          </cell>
          <cell r="Y643">
            <v>3104.3528986317942</v>
          </cell>
          <cell r="Z643">
            <v>3109.8828513647559</v>
          </cell>
          <cell r="AA643">
            <v>3120.759442927947</v>
          </cell>
          <cell r="AB643">
            <v>3150.4532092422332</v>
          </cell>
          <cell r="AC643">
            <v>3214.4670008265753</v>
          </cell>
          <cell r="AD643">
            <v>3119.551460905815</v>
          </cell>
          <cell r="AE643">
            <v>3129.4258155971702</v>
          </cell>
          <cell r="AF643">
            <v>3142.5576270168167</v>
          </cell>
          <cell r="AG643">
            <v>3168.1028849812778</v>
          </cell>
          <cell r="AH643">
            <v>3144.5052203100754</v>
          </cell>
          <cell r="AI643">
            <v>3171.9417657150766</v>
          </cell>
          <cell r="AJ643">
            <v>3199.8333917830005</v>
          </cell>
          <cell r="AK643">
            <v>3238.8526526900869</v>
          </cell>
          <cell r="AM643">
            <v>0</v>
          </cell>
          <cell r="AN643">
            <v>96</v>
          </cell>
          <cell r="AO643">
            <v>57</v>
          </cell>
          <cell r="AP643">
            <v>161</v>
          </cell>
          <cell r="AQ643">
            <v>3570</v>
          </cell>
          <cell r="AR643">
            <v>3104.3528986317942</v>
          </cell>
          <cell r="AS643">
            <v>3214.4670008265753</v>
          </cell>
          <cell r="AT643">
            <v>3168.1028849812774</v>
          </cell>
          <cell r="AU643">
            <v>3238.8526526900864</v>
          </cell>
        </row>
        <row r="644">
          <cell r="A644" t="str">
            <v>Average Cash</v>
          </cell>
          <cell r="R644">
            <v>1710</v>
          </cell>
          <cell r="S644">
            <v>3203.5</v>
          </cell>
          <cell r="T644">
            <v>3175.5</v>
          </cell>
          <cell r="U644">
            <v>3386.5</v>
          </cell>
          <cell r="V644">
            <v>3379</v>
          </cell>
          <cell r="W644">
            <v>3161.255508455677</v>
          </cell>
          <cell r="X644">
            <v>3123.5867278349806</v>
          </cell>
          <cell r="Y644">
            <v>3108.5076686952007</v>
          </cell>
          <cell r="Z644">
            <v>3107.1178749982751</v>
          </cell>
          <cell r="AA644">
            <v>3115.3211471463514</v>
          </cell>
          <cell r="AB644">
            <v>3135.6063260850901</v>
          </cell>
          <cell r="AC644">
            <v>3182.4601050344045</v>
          </cell>
          <cell r="AD644">
            <v>3167.0092308661951</v>
          </cell>
          <cell r="AE644">
            <v>3124.4886382514924</v>
          </cell>
          <cell r="AF644">
            <v>3135.9917213069934</v>
          </cell>
          <cell r="AG644">
            <v>3155.330255999047</v>
          </cell>
          <cell r="AH644">
            <v>3156.3040526456766</v>
          </cell>
          <cell r="AI644">
            <v>3158.223493012576</v>
          </cell>
          <cell r="AJ644">
            <v>3185.8875787490388</v>
          </cell>
          <cell r="AK644">
            <v>3219.3430222365437</v>
          </cell>
          <cell r="AM644">
            <v>0</v>
          </cell>
          <cell r="AN644">
            <v>48</v>
          </cell>
          <cell r="AO644">
            <v>76.5</v>
          </cell>
          <cell r="AP644">
            <v>109</v>
          </cell>
          <cell r="AQ644">
            <v>1865.5</v>
          </cell>
          <cell r="AR644">
            <v>3337.1764493158971</v>
          </cell>
          <cell r="AS644">
            <v>3159.4099497291845</v>
          </cell>
          <cell r="AT644">
            <v>3191.2849429039261</v>
          </cell>
          <cell r="AU644">
            <v>3203.4777688356817</v>
          </cell>
        </row>
        <row r="645">
          <cell r="A645" t="str">
            <v>Interest Rate</v>
          </cell>
          <cell r="R645">
            <v>2.9239766081871346E-4</v>
          </cell>
          <cell r="S645">
            <v>7.8039644139222731E-5</v>
          </cell>
          <cell r="T645">
            <v>5.510943158557707E-4</v>
          </cell>
          <cell r="U645">
            <v>0</v>
          </cell>
          <cell r="V645">
            <v>2.219591595146493E-4</v>
          </cell>
          <cell r="AM645">
            <v>0</v>
          </cell>
          <cell r="AN645">
            <v>0</v>
          </cell>
          <cell r="AO645">
            <v>0</v>
          </cell>
          <cell r="AP645">
            <v>0</v>
          </cell>
          <cell r="AQ645">
            <v>0</v>
          </cell>
          <cell r="AR645">
            <v>0</v>
          </cell>
          <cell r="AS645">
            <v>0</v>
          </cell>
          <cell r="AT645">
            <v>0</v>
          </cell>
          <cell r="AU645">
            <v>0</v>
          </cell>
        </row>
        <row r="646">
          <cell r="A646" t="str">
            <v>Calculated Interest Income</v>
          </cell>
          <cell r="R646">
            <v>0.125</v>
          </cell>
          <cell r="S646">
            <v>6.25E-2</v>
          </cell>
          <cell r="T646">
            <v>0.43749999999999994</v>
          </cell>
          <cell r="U646">
            <v>0</v>
          </cell>
          <cell r="V646">
            <v>0.1875</v>
          </cell>
          <cell r="W646">
            <v>4.2288447898028192</v>
          </cell>
          <cell r="X646">
            <v>4.1851451973682829</v>
          </cell>
          <cell r="Y646">
            <v>4.175510727698418</v>
          </cell>
          <cell r="Z646">
            <v>4.1582792518288851</v>
          </cell>
          <cell r="AA646">
            <v>4.1276793125036502</v>
          </cell>
          <cell r="AB646">
            <v>4.1278175402723738</v>
          </cell>
          <cell r="AC646">
            <v>4.1616517990556918</v>
          </cell>
          <cell r="AD646">
            <v>4.1604749859864123</v>
          </cell>
          <cell r="AE646">
            <v>4.1229067402570552</v>
          </cell>
          <cell r="AF646">
            <v>4.1105763159315067</v>
          </cell>
          <cell r="AG646">
            <v>4.1205131228027936</v>
          </cell>
          <cell r="AH646">
            <v>4.1158948059706351</v>
          </cell>
          <cell r="AI646">
            <v>4.0942628813610185</v>
          </cell>
          <cell r="AJ646">
            <v>4.0930461032459684</v>
          </cell>
          <cell r="AK646">
            <v>4.1129008920425942</v>
          </cell>
        </row>
        <row r="647">
          <cell r="A647" t="str">
            <v>Reported Interest Income</v>
          </cell>
          <cell r="R647">
            <v>2</v>
          </cell>
          <cell r="S647">
            <v>1</v>
          </cell>
          <cell r="T647">
            <v>7</v>
          </cell>
          <cell r="U647">
            <v>0</v>
          </cell>
          <cell r="V647">
            <v>3</v>
          </cell>
        </row>
        <row r="649">
          <cell r="A649" t="str">
            <v>Cash Balance</v>
          </cell>
        </row>
        <row r="650">
          <cell r="A650" t="str">
            <v>Domestic Cash</v>
          </cell>
          <cell r="R650">
            <v>2153</v>
          </cell>
        </row>
        <row r="651">
          <cell r="A651" t="str">
            <v>Overseas Cash</v>
          </cell>
          <cell r="R651">
            <v>963</v>
          </cell>
        </row>
        <row r="652">
          <cell r="A652" t="str">
            <v>Total Cash</v>
          </cell>
          <cell r="R652">
            <v>3116</v>
          </cell>
        </row>
        <row r="654">
          <cell r="A654" t="str">
            <v>% Overseas</v>
          </cell>
          <cell r="R654">
            <v>0.30905006418485237</v>
          </cell>
        </row>
        <row r="656">
          <cell r="A656" t="str">
            <v>Inventory</v>
          </cell>
        </row>
        <row r="657">
          <cell r="A657" t="str">
            <v xml:space="preserve">    Work in Progress</v>
          </cell>
          <cell r="I657">
            <v>1206</v>
          </cell>
          <cell r="M657">
            <v>680</v>
          </cell>
        </row>
        <row r="658">
          <cell r="A658" t="str">
            <v xml:space="preserve">    Finished Goods</v>
          </cell>
          <cell r="I658">
            <v>1112</v>
          </cell>
          <cell r="M658">
            <v>542</v>
          </cell>
        </row>
        <row r="659">
          <cell r="A659" t="str">
            <v>Total Net Inventories</v>
          </cell>
          <cell r="I659">
            <v>2318</v>
          </cell>
          <cell r="M659">
            <v>1222</v>
          </cell>
        </row>
        <row r="660">
          <cell r="A660" t="str">
            <v xml:space="preserve">    Inventory Allowances</v>
          </cell>
          <cell r="I660">
            <v>472</v>
          </cell>
          <cell r="M660">
            <v>-534</v>
          </cell>
        </row>
        <row r="661">
          <cell r="A661" t="str">
            <v>Total Inventory</v>
          </cell>
          <cell r="I661">
            <v>2790</v>
          </cell>
          <cell r="M661">
            <v>1756</v>
          </cell>
        </row>
        <row r="663">
          <cell r="A663" t="str">
            <v>PP&amp;E, CapEx, and Depreciation</v>
          </cell>
        </row>
        <row r="664">
          <cell r="A664" t="str">
            <v>Beginning of Period PP&amp;E Balance</v>
          </cell>
          <cell r="N664">
            <v>807</v>
          </cell>
          <cell r="O664">
            <v>762</v>
          </cell>
          <cell r="P664">
            <v>743</v>
          </cell>
          <cell r="Q664">
            <v>737</v>
          </cell>
          <cell r="R664">
            <v>806</v>
          </cell>
          <cell r="S664">
            <v>810</v>
          </cell>
          <cell r="T664">
            <v>806</v>
          </cell>
          <cell r="U664">
            <v>804</v>
          </cell>
          <cell r="V664">
            <v>826</v>
          </cell>
          <cell r="W664">
            <v>801</v>
          </cell>
          <cell r="X664">
            <v>794.37662940886185</v>
          </cell>
          <cell r="Y664">
            <v>785.43867007149697</v>
          </cell>
          <cell r="Z664">
            <v>774.9714760915432</v>
          </cell>
          <cell r="AA664">
            <v>766.10194745802403</v>
          </cell>
          <cell r="AB664">
            <v>759.12287989687161</v>
          </cell>
          <cell r="AC664">
            <v>754.17041413109723</v>
          </cell>
          <cell r="AD664">
            <v>751.28127192469901</v>
          </cell>
          <cell r="AE664">
            <v>740.27580465564699</v>
          </cell>
          <cell r="AF664">
            <v>730.02962861752496</v>
          </cell>
          <cell r="AG664">
            <v>720.37984182987975</v>
          </cell>
          <cell r="AH664">
            <v>711.18574547051674</v>
          </cell>
          <cell r="AI664">
            <v>699.42079931291755</v>
          </cell>
          <cell r="AJ664">
            <v>689.56520461830496</v>
          </cell>
          <cell r="AK664">
            <v>681.55905733954739</v>
          </cell>
        </row>
        <row r="665">
          <cell r="A665" t="str">
            <v xml:space="preserve">    + Capital expenditure</v>
          </cell>
          <cell r="N665">
            <v>19</v>
          </cell>
          <cell r="O665">
            <v>23</v>
          </cell>
          <cell r="P665">
            <v>26</v>
          </cell>
          <cell r="Q665">
            <v>75</v>
          </cell>
          <cell r="R665">
            <v>50</v>
          </cell>
          <cell r="S665">
            <v>46</v>
          </cell>
          <cell r="T665">
            <v>40</v>
          </cell>
          <cell r="U665">
            <v>64</v>
          </cell>
          <cell r="V665">
            <v>33</v>
          </cell>
          <cell r="W665">
            <v>30.2265083434866</v>
          </cell>
          <cell r="X665">
            <v>27.607212475633528</v>
          </cell>
          <cell r="Y665">
            <v>25.666788420429814</v>
          </cell>
          <cell r="Z665">
            <v>26.782912155195842</v>
          </cell>
          <cell r="AA665">
            <v>28.265331958708227</v>
          </cell>
          <cell r="AB665">
            <v>29.970862849335987</v>
          </cell>
          <cell r="AC665">
            <v>31.80634900060139</v>
          </cell>
          <cell r="AD665">
            <v>23.557109405449808</v>
          </cell>
          <cell r="AE665">
            <v>23.810095846762415</v>
          </cell>
          <cell r="AF665">
            <v>23.935111381199668</v>
          </cell>
          <cell r="AG665">
            <v>23.946864887047909</v>
          </cell>
          <cell r="AH665">
            <v>20.953042132811994</v>
          </cell>
          <cell r="AI665">
            <v>22.321149099444131</v>
          </cell>
          <cell r="AJ665">
            <v>23.717191432496161</v>
          </cell>
          <cell r="AK665">
            <v>25.141157684325492</v>
          </cell>
        </row>
        <row r="666">
          <cell r="A666" t="str">
            <v xml:space="preserve">    - Depreciated Assets</v>
          </cell>
          <cell r="N666">
            <v>-36</v>
          </cell>
          <cell r="O666">
            <v>-48</v>
          </cell>
          <cell r="P666">
            <v>-44</v>
          </cell>
          <cell r="Q666">
            <v>-47</v>
          </cell>
          <cell r="R666">
            <v>-38</v>
          </cell>
          <cell r="S666">
            <v>-40</v>
          </cell>
          <cell r="T666">
            <v>-42</v>
          </cell>
          <cell r="U666">
            <v>-42</v>
          </cell>
          <cell r="V666">
            <v>-38</v>
          </cell>
          <cell r="W666">
            <v>-36.849878934624698</v>
          </cell>
          <cell r="X666">
            <v>-36.54517181299849</v>
          </cell>
          <cell r="Y666">
            <v>-36.133982400383637</v>
          </cell>
          <cell r="Z666">
            <v>-35.652440788715062</v>
          </cell>
          <cell r="AA666">
            <v>-35.244399519860671</v>
          </cell>
          <cell r="AB666">
            <v>-34.923328615110314</v>
          </cell>
          <cell r="AC666">
            <v>-34.695491206999634</v>
          </cell>
          <cell r="AD666">
            <v>-34.562576674501891</v>
          </cell>
          <cell r="AE666">
            <v>-34.056271884884488</v>
          </cell>
          <cell r="AF666">
            <v>-33.584898168844973</v>
          </cell>
          <cell r="AG666">
            <v>-33.140961246410932</v>
          </cell>
          <cell r="AH666">
            <v>-32.717988290411185</v>
          </cell>
          <cell r="AI666">
            <v>-32.17674379405674</v>
          </cell>
          <cell r="AJ666">
            <v>-31.723338711253739</v>
          </cell>
          <cell r="AK666">
            <v>-31.355017165741891</v>
          </cell>
        </row>
        <row r="667">
          <cell r="A667" t="str">
            <v xml:space="preserve">    + Other</v>
          </cell>
          <cell r="N667">
            <v>-28</v>
          </cell>
          <cell r="O667">
            <v>6</v>
          </cell>
          <cell r="P667">
            <v>12</v>
          </cell>
          <cell r="Q667">
            <v>41</v>
          </cell>
          <cell r="R667">
            <v>-8</v>
          </cell>
          <cell r="S667">
            <v>-10</v>
          </cell>
          <cell r="T667">
            <v>0</v>
          </cell>
          <cell r="U667">
            <v>0</v>
          </cell>
          <cell r="V667">
            <v>-20</v>
          </cell>
          <cell r="W667">
            <v>0</v>
          </cell>
          <cell r="X667">
            <v>0</v>
          </cell>
          <cell r="Y667">
            <v>0</v>
          </cell>
          <cell r="Z667">
            <v>0</v>
          </cell>
          <cell r="AA667">
            <v>0</v>
          </cell>
          <cell r="AB667">
            <v>0</v>
          </cell>
          <cell r="AC667">
            <v>0</v>
          </cell>
          <cell r="AD667">
            <v>0</v>
          </cell>
          <cell r="AE667">
            <v>0</v>
          </cell>
          <cell r="AF667">
            <v>0</v>
          </cell>
          <cell r="AG667">
            <v>0</v>
          </cell>
          <cell r="AH667">
            <v>0</v>
          </cell>
          <cell r="AI667">
            <v>0</v>
          </cell>
          <cell r="AJ667">
            <v>0</v>
          </cell>
          <cell r="AK667">
            <v>0</v>
          </cell>
        </row>
        <row r="668">
          <cell r="A668" t="str">
            <v>End of Period PP&amp;E Balance</v>
          </cell>
          <cell r="M668">
            <v>807</v>
          </cell>
          <cell r="N668">
            <v>762</v>
          </cell>
          <cell r="O668">
            <v>743</v>
          </cell>
          <cell r="P668">
            <v>737</v>
          </cell>
          <cell r="Q668">
            <v>806</v>
          </cell>
          <cell r="R668">
            <v>810</v>
          </cell>
          <cell r="S668">
            <v>806</v>
          </cell>
          <cell r="T668">
            <v>804</v>
          </cell>
          <cell r="U668">
            <v>826</v>
          </cell>
          <cell r="V668">
            <v>801</v>
          </cell>
          <cell r="W668">
            <v>794.37662940886185</v>
          </cell>
          <cell r="X668">
            <v>785.43867007149697</v>
          </cell>
          <cell r="Y668">
            <v>774.9714760915432</v>
          </cell>
          <cell r="Z668">
            <v>766.10194745802403</v>
          </cell>
          <cell r="AA668">
            <v>759.12287989687161</v>
          </cell>
          <cell r="AB668">
            <v>754.17041413109723</v>
          </cell>
          <cell r="AC668">
            <v>751.28127192469901</v>
          </cell>
          <cell r="AD668">
            <v>740.27580465564699</v>
          </cell>
          <cell r="AE668">
            <v>730.02962861752496</v>
          </cell>
          <cell r="AF668">
            <v>720.37984182987975</v>
          </cell>
          <cell r="AG668">
            <v>711.18574547051674</v>
          </cell>
          <cell r="AH668">
            <v>699.42079931291755</v>
          </cell>
          <cell r="AI668">
            <v>689.56520461830496</v>
          </cell>
          <cell r="AJ668">
            <v>681.55905733954739</v>
          </cell>
          <cell r="AK668">
            <v>675.34519785813109</v>
          </cell>
        </row>
        <row r="670">
          <cell r="A670" t="str">
            <v>Depreciation as % of BoP PP&amp;E</v>
          </cell>
          <cell r="N670">
            <v>4.4609665427509292E-2</v>
          </cell>
          <cell r="O670">
            <v>6.2992125984251968E-2</v>
          </cell>
          <cell r="P670">
            <v>5.9219380888290714E-2</v>
          </cell>
          <cell r="Q670">
            <v>6.3772048846675713E-2</v>
          </cell>
          <cell r="R670">
            <v>4.7146401985111663E-2</v>
          </cell>
          <cell r="S670">
            <v>4.9382716049382713E-2</v>
          </cell>
          <cell r="T670">
            <v>5.2109181141439205E-2</v>
          </cell>
          <cell r="U670">
            <v>5.2238805970149252E-2</v>
          </cell>
          <cell r="V670">
            <v>4.6004842615012108E-2</v>
          </cell>
          <cell r="W670">
            <v>4.6004842615012108E-2</v>
          </cell>
          <cell r="X670">
            <v>4.6004842615012108E-2</v>
          </cell>
          <cell r="Y670">
            <v>4.6004842615012108E-2</v>
          </cell>
          <cell r="Z670">
            <v>4.6004842615012108E-2</v>
          </cell>
          <cell r="AA670">
            <v>4.6004842615012108E-2</v>
          </cell>
          <cell r="AB670">
            <v>4.6004842615012108E-2</v>
          </cell>
          <cell r="AC670">
            <v>4.6004842615012108E-2</v>
          </cell>
          <cell r="AD670">
            <v>4.6004842615012108E-2</v>
          </cell>
          <cell r="AE670">
            <v>4.6004842615012108E-2</v>
          </cell>
          <cell r="AF670">
            <v>4.6004842615012108E-2</v>
          </cell>
          <cell r="AG670">
            <v>4.6004842615012108E-2</v>
          </cell>
          <cell r="AH670">
            <v>4.6004842615012108E-2</v>
          </cell>
          <cell r="AI670">
            <v>4.6004842615012108E-2</v>
          </cell>
          <cell r="AJ670">
            <v>4.6004842615012108E-2</v>
          </cell>
          <cell r="AK670">
            <v>4.6004842615012108E-2</v>
          </cell>
        </row>
        <row r="671">
          <cell r="A671" t="str">
            <v>CapEx as a % of Revenue</v>
          </cell>
          <cell r="N671">
            <v>7.6612903225806448E-3</v>
          </cell>
          <cell r="O671">
            <v>8.8156381755461859E-3</v>
          </cell>
          <cell r="P671">
            <v>8.8255261371350986E-3</v>
          </cell>
          <cell r="Q671">
            <v>2.1897810218978103E-2</v>
          </cell>
          <cell r="R671">
            <v>1.6490765171503958E-2</v>
          </cell>
          <cell r="S671">
            <v>1.3784836679652383E-2</v>
          </cell>
          <cell r="T671">
            <v>1.2273703590058299E-2</v>
          </cell>
          <cell r="U671">
            <v>1.8626309662398137E-2</v>
          </cell>
          <cell r="V671">
            <v>1.0721247563352826E-2</v>
          </cell>
          <cell r="W671">
            <v>1.0721247563352826E-2</v>
          </cell>
          <cell r="X671">
            <v>1.0721247563352826E-2</v>
          </cell>
          <cell r="Y671">
            <v>1.0721247563352826E-2</v>
          </cell>
          <cell r="Z671">
            <v>1.0721247563352826E-2</v>
          </cell>
          <cell r="AA671">
            <v>1.0721247563352826E-2</v>
          </cell>
          <cell r="AB671">
            <v>1.0721247563352826E-2</v>
          </cell>
          <cell r="AC671">
            <v>1.0721247563352826E-2</v>
          </cell>
          <cell r="AD671">
            <v>1.0721247563352826E-2</v>
          </cell>
          <cell r="AE671">
            <v>1.0721247563352826E-2</v>
          </cell>
          <cell r="AF671">
            <v>1.0721247563352826E-2</v>
          </cell>
          <cell r="AG671">
            <v>1.0721247563352826E-2</v>
          </cell>
          <cell r="AH671">
            <v>1.0721247563352826E-2</v>
          </cell>
          <cell r="AI671">
            <v>1.0721247563352826E-2</v>
          </cell>
          <cell r="AJ671">
            <v>1.0721247563352826E-2</v>
          </cell>
          <cell r="AK671">
            <v>1.0721247563352826E-2</v>
          </cell>
        </row>
        <row r="674">
          <cell r="A674" t="str">
            <v>MW Requirements.</v>
          </cell>
        </row>
        <row r="675">
          <cell r="A675" t="str">
            <v>Unrecorded Goodwill from Poolings</v>
          </cell>
          <cell r="N675">
            <v>0</v>
          </cell>
          <cell r="O675">
            <v>0</v>
          </cell>
          <cell r="P675">
            <v>0</v>
          </cell>
          <cell r="Q675">
            <v>0</v>
          </cell>
          <cell r="R675">
            <v>0</v>
          </cell>
          <cell r="S675">
            <v>0</v>
          </cell>
          <cell r="T675">
            <v>0</v>
          </cell>
          <cell r="U675">
            <v>0</v>
          </cell>
          <cell r="V675">
            <v>0</v>
          </cell>
          <cell r="W675">
            <v>0</v>
          </cell>
          <cell r="X675">
            <v>0</v>
          </cell>
          <cell r="Y675">
            <v>0</v>
          </cell>
          <cell r="Z675">
            <v>0</v>
          </cell>
          <cell r="AA675">
            <v>0</v>
          </cell>
          <cell r="AB675">
            <v>0</v>
          </cell>
          <cell r="AC675">
            <v>0</v>
          </cell>
          <cell r="AD675">
            <v>0</v>
          </cell>
          <cell r="AE675">
            <v>0</v>
          </cell>
          <cell r="AF675">
            <v>0</v>
          </cell>
          <cell r="AG675">
            <v>0</v>
          </cell>
          <cell r="AH675">
            <v>0</v>
          </cell>
          <cell r="AI675">
            <v>0</v>
          </cell>
          <cell r="AJ675">
            <v>0</v>
          </cell>
          <cell r="AK675">
            <v>0</v>
          </cell>
          <cell r="AN675">
            <v>0</v>
          </cell>
          <cell r="AO675">
            <v>0</v>
          </cell>
          <cell r="AP675">
            <v>0</v>
          </cell>
          <cell r="AQ675">
            <v>0</v>
          </cell>
          <cell r="AR675">
            <v>0</v>
          </cell>
          <cell r="AS675">
            <v>0</v>
          </cell>
          <cell r="AT675">
            <v>0</v>
          </cell>
          <cell r="AU675">
            <v>0</v>
          </cell>
        </row>
        <row r="676">
          <cell r="A676" t="str">
            <v>Statutory Tax Rate</v>
          </cell>
          <cell r="N676">
            <v>0.35</v>
          </cell>
          <cell r="O676">
            <v>0.35</v>
          </cell>
          <cell r="P676">
            <v>0.35</v>
          </cell>
          <cell r="Q676">
            <v>0.35</v>
          </cell>
          <cell r="R676">
            <v>0.35</v>
          </cell>
          <cell r="S676">
            <v>0.35</v>
          </cell>
          <cell r="T676">
            <v>0.35</v>
          </cell>
          <cell r="U676">
            <v>0.35</v>
          </cell>
          <cell r="V676">
            <v>0.35</v>
          </cell>
          <cell r="W676">
            <v>0.35</v>
          </cell>
          <cell r="X676">
            <v>0.35</v>
          </cell>
          <cell r="Y676">
            <v>0.35</v>
          </cell>
          <cell r="Z676">
            <v>0.35</v>
          </cell>
          <cell r="AA676">
            <v>0.35</v>
          </cell>
          <cell r="AB676">
            <v>0.35</v>
          </cell>
          <cell r="AC676">
            <v>0.35</v>
          </cell>
          <cell r="AD676">
            <v>0.35</v>
          </cell>
          <cell r="AE676">
            <v>0.35</v>
          </cell>
          <cell r="AF676">
            <v>0.35</v>
          </cell>
          <cell r="AG676">
            <v>0.35</v>
          </cell>
          <cell r="AH676">
            <v>0.35</v>
          </cell>
          <cell r="AI676">
            <v>0.35</v>
          </cell>
          <cell r="AJ676">
            <v>0.35</v>
          </cell>
          <cell r="AK676">
            <v>0.35</v>
          </cell>
          <cell r="AN676">
            <v>0.35</v>
          </cell>
          <cell r="AO676">
            <v>0.35</v>
          </cell>
          <cell r="AP676">
            <v>0.35</v>
          </cell>
          <cell r="AQ676">
            <v>0.35</v>
          </cell>
          <cell r="AR676">
            <v>0.35</v>
          </cell>
          <cell r="AS676">
            <v>0.35</v>
          </cell>
          <cell r="AT676">
            <v>0.35</v>
          </cell>
          <cell r="AU676">
            <v>0.35</v>
          </cell>
        </row>
        <row r="677">
          <cell r="A677" t="str">
            <v>Dividends</v>
          </cell>
          <cell r="N677">
            <v>0</v>
          </cell>
          <cell r="O677">
            <v>0</v>
          </cell>
          <cell r="P677">
            <v>0</v>
          </cell>
          <cell r="Q677">
            <v>0</v>
          </cell>
          <cell r="R677">
            <v>0</v>
          </cell>
          <cell r="S677">
            <v>0</v>
          </cell>
          <cell r="T677">
            <v>0</v>
          </cell>
          <cell r="U677">
            <v>0</v>
          </cell>
          <cell r="V677">
            <v>0</v>
          </cell>
          <cell r="W677">
            <v>0</v>
          </cell>
          <cell r="X677">
            <v>0</v>
          </cell>
          <cell r="Y677">
            <v>0</v>
          </cell>
          <cell r="Z677">
            <v>0</v>
          </cell>
          <cell r="AA677">
            <v>0</v>
          </cell>
          <cell r="AB677">
            <v>0</v>
          </cell>
          <cell r="AC677">
            <v>0</v>
          </cell>
          <cell r="AD677">
            <v>0</v>
          </cell>
          <cell r="AE677">
            <v>0</v>
          </cell>
          <cell r="AF677">
            <v>0</v>
          </cell>
          <cell r="AG677">
            <v>0</v>
          </cell>
          <cell r="AH677">
            <v>0</v>
          </cell>
          <cell r="AI677">
            <v>0</v>
          </cell>
          <cell r="AJ677">
            <v>0</v>
          </cell>
          <cell r="AK677">
            <v>0</v>
          </cell>
          <cell r="AN677">
            <v>0</v>
          </cell>
          <cell r="AO677">
            <v>0</v>
          </cell>
          <cell r="AP677">
            <v>0</v>
          </cell>
          <cell r="AQ677">
            <v>0</v>
          </cell>
          <cell r="AR677">
            <v>0</v>
          </cell>
          <cell r="AS677">
            <v>0</v>
          </cell>
          <cell r="AT677">
            <v>0</v>
          </cell>
          <cell r="AU677">
            <v>0</v>
          </cell>
        </row>
        <row r="678">
          <cell r="A678" t="str">
            <v>Net Issuances</v>
          </cell>
          <cell r="N678">
            <v>-13</v>
          </cell>
          <cell r="O678">
            <v>63</v>
          </cell>
          <cell r="P678">
            <v>-223</v>
          </cell>
          <cell r="Q678">
            <v>-47</v>
          </cell>
          <cell r="R678">
            <v>3088</v>
          </cell>
          <cell r="S678">
            <v>32</v>
          </cell>
          <cell r="T678">
            <v>155</v>
          </cell>
          <cell r="U678">
            <v>231</v>
          </cell>
          <cell r="V678">
            <v>70</v>
          </cell>
          <cell r="W678">
            <v>48</v>
          </cell>
          <cell r="X678">
            <v>48</v>
          </cell>
          <cell r="Y678">
            <v>48</v>
          </cell>
          <cell r="Z678">
            <v>48</v>
          </cell>
          <cell r="AA678">
            <v>48</v>
          </cell>
          <cell r="AB678">
            <v>48</v>
          </cell>
          <cell r="AC678">
            <v>48</v>
          </cell>
          <cell r="AD678">
            <v>48</v>
          </cell>
          <cell r="AE678">
            <v>48</v>
          </cell>
          <cell r="AF678">
            <v>48</v>
          </cell>
          <cell r="AG678">
            <v>48</v>
          </cell>
          <cell r="AH678">
            <v>48</v>
          </cell>
          <cell r="AI678">
            <v>48</v>
          </cell>
          <cell r="AJ678">
            <v>48</v>
          </cell>
          <cell r="AK678">
            <v>48</v>
          </cell>
          <cell r="AN678">
            <v>1445</v>
          </cell>
          <cell r="AO678">
            <v>1352</v>
          </cell>
          <cell r="AP678">
            <v>-220</v>
          </cell>
          <cell r="AQ678">
            <v>3506</v>
          </cell>
          <cell r="AR678">
            <v>214</v>
          </cell>
          <cell r="AS678">
            <v>192</v>
          </cell>
          <cell r="AT678">
            <v>192</v>
          </cell>
          <cell r="AU678">
            <v>192</v>
          </cell>
        </row>
        <row r="687">
          <cell r="A687" t="str">
            <v>Motorola Mobility Cash Flow Statement</v>
          </cell>
          <cell r="F687">
            <v>39532</v>
          </cell>
          <cell r="G687">
            <v>39622</v>
          </cell>
          <cell r="H687">
            <v>39712</v>
          </cell>
          <cell r="I687">
            <v>39802</v>
          </cell>
          <cell r="J687">
            <v>39892</v>
          </cell>
          <cell r="K687">
            <v>39982</v>
          </cell>
          <cell r="L687">
            <v>40072</v>
          </cell>
          <cell r="M687">
            <v>40162</v>
          </cell>
          <cell r="N687">
            <v>40252</v>
          </cell>
          <cell r="O687">
            <v>40342</v>
          </cell>
          <cell r="P687">
            <v>40432</v>
          </cell>
          <cell r="Q687">
            <v>40522</v>
          </cell>
          <cell r="R687">
            <v>40612</v>
          </cell>
          <cell r="S687">
            <v>40702</v>
          </cell>
          <cell r="T687">
            <v>40792</v>
          </cell>
          <cell r="U687">
            <v>40882</v>
          </cell>
          <cell r="V687">
            <v>40972</v>
          </cell>
          <cell r="W687">
            <v>41062</v>
          </cell>
          <cell r="X687">
            <v>41153</v>
          </cell>
          <cell r="Y687">
            <v>41244</v>
          </cell>
          <cell r="Z687">
            <v>41337</v>
          </cell>
          <cell r="AA687">
            <v>41427</v>
          </cell>
          <cell r="AB687">
            <v>41518</v>
          </cell>
          <cell r="AC687">
            <v>41609</v>
          </cell>
          <cell r="AD687">
            <v>41702</v>
          </cell>
          <cell r="AE687">
            <v>41792</v>
          </cell>
          <cell r="AF687">
            <v>41883</v>
          </cell>
          <cell r="AG687">
            <v>41974</v>
          </cell>
          <cell r="AH687">
            <v>42067</v>
          </cell>
          <cell r="AI687">
            <v>42157</v>
          </cell>
          <cell r="AJ687">
            <v>42248</v>
          </cell>
          <cell r="AK687">
            <v>42339</v>
          </cell>
          <cell r="AM687" t="str">
            <v>2007A</v>
          </cell>
          <cell r="AN687" t="str">
            <v>2008A</v>
          </cell>
          <cell r="AO687" t="str">
            <v>2009A</v>
          </cell>
          <cell r="AP687" t="str">
            <v>2010A</v>
          </cell>
          <cell r="AQ687" t="str">
            <v>2011E</v>
          </cell>
          <cell r="AR687" t="str">
            <v>2012E</v>
          </cell>
          <cell r="AS687" t="str">
            <v>2013E</v>
          </cell>
          <cell r="AT687" t="str">
            <v>2014E</v>
          </cell>
          <cell r="AU687" t="str">
            <v>2015E</v>
          </cell>
        </row>
        <row r="688">
          <cell r="F688" t="str">
            <v>Q1-08A</v>
          </cell>
          <cell r="G688" t="str">
            <v>Q2-08A</v>
          </cell>
          <cell r="H688" t="str">
            <v>Q3-08A</v>
          </cell>
          <cell r="I688" t="str">
            <v>Q4-08A</v>
          </cell>
          <cell r="J688" t="str">
            <v>Q1-09A</v>
          </cell>
          <cell r="K688" t="str">
            <v>Q2-09A</v>
          </cell>
          <cell r="L688" t="str">
            <v>Q3-09A</v>
          </cell>
          <cell r="M688" t="str">
            <v>Q4-09A</v>
          </cell>
          <cell r="N688" t="str">
            <v>Q1-10A</v>
          </cell>
          <cell r="O688" t="str">
            <v>Q2-10A</v>
          </cell>
          <cell r="P688" t="str">
            <v>Q3-10A</v>
          </cell>
          <cell r="Q688" t="str">
            <v>Q4-10A</v>
          </cell>
          <cell r="R688" t="str">
            <v>Q1-11</v>
          </cell>
          <cell r="S688" t="str">
            <v>Q2-11</v>
          </cell>
          <cell r="T688" t="str">
            <v>Q3-11</v>
          </cell>
          <cell r="U688" t="str">
            <v>Q4-11</v>
          </cell>
          <cell r="V688" t="str">
            <v>Q1-12</v>
          </cell>
          <cell r="W688" t="str">
            <v>Q2-12</v>
          </cell>
          <cell r="X688" t="str">
            <v>Q3-12</v>
          </cell>
          <cell r="Y688" t="str">
            <v>Q4-12E</v>
          </cell>
          <cell r="Z688" t="str">
            <v>Q1-13E</v>
          </cell>
          <cell r="AA688" t="str">
            <v>Q2-13E</v>
          </cell>
          <cell r="AB688" t="str">
            <v>Q3-13E</v>
          </cell>
          <cell r="AC688" t="str">
            <v>Q4-13E</v>
          </cell>
          <cell r="AD688" t="str">
            <v>Q1-14E</v>
          </cell>
          <cell r="AE688" t="str">
            <v>Q2-14E</v>
          </cell>
          <cell r="AF688" t="str">
            <v>Q3-14E</v>
          </cell>
          <cell r="AG688" t="str">
            <v>Q4-14E</v>
          </cell>
          <cell r="AH688" t="str">
            <v>Q1-15E</v>
          </cell>
          <cell r="AI688" t="str">
            <v>Q2-15E</v>
          </cell>
          <cell r="AJ688" t="str">
            <v>Q3-15E</v>
          </cell>
          <cell r="AK688" t="str">
            <v>Q4-15E</v>
          </cell>
        </row>
        <row r="689">
          <cell r="A689" t="str">
            <v>GAAP Cash Flow</v>
          </cell>
        </row>
        <row r="690">
          <cell r="A690" t="str">
            <v>Cash Flows from Operations</v>
          </cell>
        </row>
        <row r="691">
          <cell r="A691" t="str">
            <v xml:space="preserve">   Net Income to Motorola</v>
          </cell>
          <cell r="F691" t="str">
            <v>ND</v>
          </cell>
          <cell r="G691" t="str">
            <v>ND</v>
          </cell>
          <cell r="H691" t="str">
            <v>ND</v>
          </cell>
          <cell r="I691" t="str">
            <v>ND</v>
          </cell>
          <cell r="J691">
            <v>-614</v>
          </cell>
          <cell r="K691">
            <v>-271</v>
          </cell>
          <cell r="L691">
            <v>-253</v>
          </cell>
          <cell r="M691">
            <v>-204</v>
          </cell>
          <cell r="N691">
            <v>-212</v>
          </cell>
          <cell r="O691">
            <v>80</v>
          </cell>
          <cell r="P691">
            <v>-34</v>
          </cell>
          <cell r="Q691">
            <v>80</v>
          </cell>
          <cell r="R691">
            <v>-81</v>
          </cell>
          <cell r="S691">
            <v>-56</v>
          </cell>
          <cell r="T691">
            <v>-32</v>
          </cell>
          <cell r="U691">
            <v>-80</v>
          </cell>
          <cell r="V691">
            <v>-86</v>
          </cell>
          <cell r="W691">
            <v>-42.32440520975473</v>
          </cell>
          <cell r="X691">
            <v>-46.903999999999996</v>
          </cell>
          <cell r="Y691">
            <v>-21.378539747069404</v>
          </cell>
          <cell r="Z691">
            <v>-75.328034135734811</v>
          </cell>
          <cell r="AA691">
            <v>-54.416076580211588</v>
          </cell>
          <cell r="AB691">
            <v>-43.767497633442012</v>
          </cell>
          <cell r="AC691">
            <v>-0.60134558888007916</v>
          </cell>
          <cell r="AD691">
            <v>-64.797254431791146</v>
          </cell>
          <cell r="AE691">
            <v>-45.689484101303904</v>
          </cell>
          <cell r="AF691">
            <v>-45.934355438120726</v>
          </cell>
          <cell r="AG691">
            <v>-25.845125783525276</v>
          </cell>
          <cell r="AH691">
            <v>-56.296158453570797</v>
          </cell>
          <cell r="AI691">
            <v>-42.773043499693017</v>
          </cell>
          <cell r="AJ691">
            <v>-45.507509691323833</v>
          </cell>
          <cell r="AK691">
            <v>-26.624890408075061</v>
          </cell>
          <cell r="AM691">
            <v>-656</v>
          </cell>
          <cell r="AN691">
            <v>-2969</v>
          </cell>
          <cell r="AO691">
            <v>-1342</v>
          </cell>
          <cell r="AP691">
            <v>-86</v>
          </cell>
          <cell r="AQ691">
            <v>-249</v>
          </cell>
          <cell r="AR691">
            <v>-196.60694495682412</v>
          </cell>
          <cell r="AS691">
            <v>-174.1129539382685</v>
          </cell>
          <cell r="AT691">
            <v>-182.26621975474106</v>
          </cell>
          <cell r="AU691">
            <v>-171.20160205266271</v>
          </cell>
        </row>
        <row r="692">
          <cell r="A692" t="str">
            <v xml:space="preserve">   Less: Earnings attributable to noncontrolling interest</v>
          </cell>
          <cell r="F692" t="str">
            <v>ND</v>
          </cell>
          <cell r="G692" t="str">
            <v>ND</v>
          </cell>
          <cell r="H692" t="str">
            <v>ND</v>
          </cell>
          <cell r="I692" t="str">
            <v>ND</v>
          </cell>
          <cell r="J692">
            <v>3</v>
          </cell>
          <cell r="K692">
            <v>1</v>
          </cell>
          <cell r="L692">
            <v>2</v>
          </cell>
          <cell r="M692">
            <v>1</v>
          </cell>
          <cell r="N692">
            <v>1</v>
          </cell>
          <cell r="O692">
            <v>-3</v>
          </cell>
          <cell r="P692">
            <v>-1</v>
          </cell>
          <cell r="Q692">
            <v>10</v>
          </cell>
          <cell r="R692">
            <v>0</v>
          </cell>
          <cell r="S692">
            <v>0</v>
          </cell>
          <cell r="T692">
            <v>0</v>
          </cell>
          <cell r="U692">
            <v>0</v>
          </cell>
          <cell r="V692">
            <v>0</v>
          </cell>
          <cell r="W692">
            <v>0</v>
          </cell>
          <cell r="X692">
            <v>0</v>
          </cell>
          <cell r="Y692">
            <v>0</v>
          </cell>
          <cell r="Z692">
            <v>0</v>
          </cell>
          <cell r="AA692">
            <v>0</v>
          </cell>
          <cell r="AB692">
            <v>0</v>
          </cell>
          <cell r="AC692">
            <v>0</v>
          </cell>
          <cell r="AD692">
            <v>0</v>
          </cell>
          <cell r="AE692">
            <v>0</v>
          </cell>
          <cell r="AF692">
            <v>0</v>
          </cell>
          <cell r="AG692">
            <v>0</v>
          </cell>
          <cell r="AH692">
            <v>0</v>
          </cell>
          <cell r="AI692">
            <v>0</v>
          </cell>
          <cell r="AJ692">
            <v>0</v>
          </cell>
          <cell r="AK692">
            <v>0</v>
          </cell>
          <cell r="AM692">
            <v>8</v>
          </cell>
          <cell r="AN692">
            <v>-3</v>
          </cell>
          <cell r="AO692">
            <v>7</v>
          </cell>
          <cell r="AP692">
            <v>7</v>
          </cell>
          <cell r="AQ692">
            <v>0</v>
          </cell>
          <cell r="AR692">
            <v>0</v>
          </cell>
          <cell r="AS692">
            <v>0</v>
          </cell>
          <cell r="AT692">
            <v>0</v>
          </cell>
          <cell r="AU692">
            <v>0</v>
          </cell>
        </row>
        <row r="693">
          <cell r="A693" t="str">
            <v xml:space="preserve">   Earnings from discont, net of tax</v>
          </cell>
          <cell r="F693" t="str">
            <v>ND</v>
          </cell>
          <cell r="G693" t="str">
            <v>ND</v>
          </cell>
          <cell r="H693" t="str">
            <v>ND</v>
          </cell>
          <cell r="I693" t="str">
            <v>ND</v>
          </cell>
          <cell r="AP693">
            <v>0</v>
          </cell>
          <cell r="AQ693">
            <v>0</v>
          </cell>
          <cell r="AR693">
            <v>0</v>
          </cell>
          <cell r="AS693">
            <v>0</v>
          </cell>
          <cell r="AT693">
            <v>0</v>
          </cell>
          <cell r="AU693">
            <v>0</v>
          </cell>
        </row>
        <row r="694">
          <cell r="A694" t="str">
            <v xml:space="preserve">   Depreciation &amp; amortization</v>
          </cell>
          <cell r="F694" t="str">
            <v>ND</v>
          </cell>
          <cell r="G694" t="str">
            <v>ND</v>
          </cell>
          <cell r="H694" t="str">
            <v>ND</v>
          </cell>
          <cell r="I694" t="str">
            <v>ND</v>
          </cell>
          <cell r="J694">
            <v>57</v>
          </cell>
          <cell r="K694">
            <v>54</v>
          </cell>
          <cell r="L694">
            <v>51</v>
          </cell>
          <cell r="M694">
            <v>49</v>
          </cell>
          <cell r="N694">
            <v>49</v>
          </cell>
          <cell r="O694">
            <v>62</v>
          </cell>
          <cell r="P694">
            <v>58</v>
          </cell>
          <cell r="Q694">
            <v>61</v>
          </cell>
          <cell r="R694">
            <v>54</v>
          </cell>
          <cell r="S694">
            <v>56</v>
          </cell>
          <cell r="T694">
            <v>57</v>
          </cell>
          <cell r="U694">
            <v>54</v>
          </cell>
          <cell r="V694">
            <v>49</v>
          </cell>
          <cell r="W694">
            <v>47.849878934624698</v>
          </cell>
          <cell r="X694">
            <v>47.54517181299849</v>
          </cell>
          <cell r="Y694">
            <v>47.133982400383637</v>
          </cell>
          <cell r="Z694">
            <v>46.652440788715062</v>
          </cell>
          <cell r="AA694">
            <v>46.244399519860671</v>
          </cell>
          <cell r="AB694">
            <v>45.923328615110314</v>
          </cell>
          <cell r="AC694">
            <v>45.695491206999634</v>
          </cell>
          <cell r="AD694">
            <v>45.562576674501891</v>
          </cell>
          <cell r="AE694">
            <v>45.056271884884488</v>
          </cell>
          <cell r="AF694">
            <v>44.584898168844973</v>
          </cell>
          <cell r="AG694">
            <v>44.140961246410932</v>
          </cell>
          <cell r="AH694">
            <v>43.717988290411185</v>
          </cell>
          <cell r="AI694">
            <v>43.17674379405674</v>
          </cell>
          <cell r="AJ694">
            <v>42.723338711253739</v>
          </cell>
          <cell r="AK694">
            <v>42.355017165741891</v>
          </cell>
          <cell r="AM694">
            <v>274</v>
          </cell>
          <cell r="AN694">
            <v>227</v>
          </cell>
          <cell r="AO694">
            <v>211</v>
          </cell>
          <cell r="AP694">
            <v>230</v>
          </cell>
          <cell r="AQ694">
            <v>221</v>
          </cell>
          <cell r="AR694">
            <v>191.52903314800685</v>
          </cell>
          <cell r="AS694">
            <v>184.51566013068569</v>
          </cell>
          <cell r="AT694">
            <v>179.34470797464229</v>
          </cell>
          <cell r="AU694">
            <v>171.97308796146356</v>
          </cell>
        </row>
        <row r="695">
          <cell r="A695" t="str">
            <v xml:space="preserve">   Non-cash other charges</v>
          </cell>
          <cell r="F695" t="str">
            <v>ND</v>
          </cell>
          <cell r="G695" t="str">
            <v>ND</v>
          </cell>
          <cell r="H695" t="str">
            <v>ND</v>
          </cell>
          <cell r="I695" t="str">
            <v>ND</v>
          </cell>
          <cell r="J695">
            <v>28</v>
          </cell>
          <cell r="K695">
            <v>-12</v>
          </cell>
          <cell r="L695">
            <v>-1</v>
          </cell>
          <cell r="M695">
            <v>15</v>
          </cell>
          <cell r="N695">
            <v>1</v>
          </cell>
          <cell r="O695">
            <v>0</v>
          </cell>
          <cell r="P695">
            <v>0</v>
          </cell>
          <cell r="Q695">
            <v>-37</v>
          </cell>
          <cell r="R695">
            <v>-1</v>
          </cell>
          <cell r="S695">
            <v>18</v>
          </cell>
          <cell r="AM695">
            <v>92</v>
          </cell>
          <cell r="AN695">
            <v>309</v>
          </cell>
          <cell r="AO695">
            <v>30</v>
          </cell>
          <cell r="AP695">
            <v>-36</v>
          </cell>
          <cell r="AQ695">
            <v>17</v>
          </cell>
          <cell r="AR695">
            <v>0</v>
          </cell>
          <cell r="AS695">
            <v>0</v>
          </cell>
          <cell r="AT695">
            <v>0</v>
          </cell>
          <cell r="AU695">
            <v>0</v>
          </cell>
        </row>
        <row r="696">
          <cell r="A696" t="str">
            <v xml:space="preserve">   Share-based compensation expense</v>
          </cell>
          <cell r="F696" t="str">
            <v>ND</v>
          </cell>
          <cell r="G696" t="str">
            <v>ND</v>
          </cell>
          <cell r="H696" t="str">
            <v>ND</v>
          </cell>
          <cell r="I696" t="str">
            <v>ND</v>
          </cell>
          <cell r="J696">
            <v>41</v>
          </cell>
          <cell r="K696">
            <v>43</v>
          </cell>
          <cell r="L696">
            <v>42</v>
          </cell>
          <cell r="M696">
            <v>40</v>
          </cell>
          <cell r="N696">
            <v>38</v>
          </cell>
          <cell r="O696">
            <v>40</v>
          </cell>
          <cell r="P696">
            <v>42</v>
          </cell>
          <cell r="Q696">
            <v>43</v>
          </cell>
          <cell r="R696">
            <v>40</v>
          </cell>
          <cell r="S696">
            <v>46</v>
          </cell>
          <cell r="T696">
            <v>34</v>
          </cell>
          <cell r="U696">
            <v>36</v>
          </cell>
          <cell r="V696">
            <v>48</v>
          </cell>
          <cell r="W696">
            <v>48</v>
          </cell>
          <cell r="X696">
            <v>48</v>
          </cell>
          <cell r="Y696">
            <v>48</v>
          </cell>
          <cell r="Z696">
            <v>48</v>
          </cell>
          <cell r="AA696">
            <v>48</v>
          </cell>
          <cell r="AB696">
            <v>48</v>
          </cell>
          <cell r="AC696">
            <v>48</v>
          </cell>
          <cell r="AD696">
            <v>48</v>
          </cell>
          <cell r="AE696">
            <v>48</v>
          </cell>
          <cell r="AF696">
            <v>48</v>
          </cell>
          <cell r="AG696">
            <v>48</v>
          </cell>
          <cell r="AH696">
            <v>48</v>
          </cell>
          <cell r="AI696">
            <v>48</v>
          </cell>
          <cell r="AJ696">
            <v>48</v>
          </cell>
          <cell r="AK696">
            <v>48</v>
          </cell>
          <cell r="AM696">
            <v>157</v>
          </cell>
          <cell r="AN696">
            <v>147</v>
          </cell>
          <cell r="AO696">
            <v>166</v>
          </cell>
          <cell r="AP696">
            <v>163</v>
          </cell>
          <cell r="AQ696">
            <v>156</v>
          </cell>
          <cell r="AR696">
            <v>192</v>
          </cell>
          <cell r="AS696">
            <v>192</v>
          </cell>
          <cell r="AT696">
            <v>192</v>
          </cell>
          <cell r="AU696">
            <v>192</v>
          </cell>
        </row>
        <row r="697">
          <cell r="A697" t="str">
            <v xml:space="preserve">   Losses (gains) on sales of investments</v>
          </cell>
          <cell r="F697" t="str">
            <v>ND</v>
          </cell>
          <cell r="G697" t="str">
            <v>ND</v>
          </cell>
          <cell r="H697" t="str">
            <v>ND</v>
          </cell>
          <cell r="I697" t="str">
            <v>ND</v>
          </cell>
          <cell r="J697">
            <v>31</v>
          </cell>
          <cell r="K697">
            <v>1</v>
          </cell>
          <cell r="L697">
            <v>0</v>
          </cell>
          <cell r="M697">
            <v>2</v>
          </cell>
          <cell r="S697">
            <v>-10</v>
          </cell>
          <cell r="T697">
            <v>-2</v>
          </cell>
          <cell r="U697">
            <v>-5</v>
          </cell>
          <cell r="AM697">
            <v>-2</v>
          </cell>
          <cell r="AN697">
            <v>-11</v>
          </cell>
          <cell r="AO697">
            <v>34</v>
          </cell>
          <cell r="AP697">
            <v>0</v>
          </cell>
          <cell r="AQ697">
            <v>-17</v>
          </cell>
          <cell r="AR697">
            <v>0</v>
          </cell>
          <cell r="AS697">
            <v>0</v>
          </cell>
          <cell r="AT697">
            <v>0</v>
          </cell>
          <cell r="AU697">
            <v>0</v>
          </cell>
        </row>
        <row r="698">
          <cell r="A698" t="str">
            <v xml:space="preserve">   Deferred Income Taxes</v>
          </cell>
          <cell r="F698" t="str">
            <v>ND</v>
          </cell>
          <cell r="G698" t="str">
            <v>ND</v>
          </cell>
          <cell r="H698" t="str">
            <v>ND</v>
          </cell>
          <cell r="I698" t="str">
            <v>ND</v>
          </cell>
          <cell r="J698">
            <v>-37</v>
          </cell>
          <cell r="K698">
            <v>1</v>
          </cell>
          <cell r="L698">
            <v>0</v>
          </cell>
          <cell r="M698">
            <v>-3</v>
          </cell>
          <cell r="N698">
            <v>-7</v>
          </cell>
          <cell r="O698">
            <v>4</v>
          </cell>
          <cell r="P698">
            <v>17</v>
          </cell>
          <cell r="Q698">
            <v>-9</v>
          </cell>
          <cell r="R698">
            <v>-11</v>
          </cell>
          <cell r="S698">
            <v>-4</v>
          </cell>
          <cell r="T698">
            <v>-31</v>
          </cell>
          <cell r="U698">
            <v>0</v>
          </cell>
          <cell r="V698">
            <v>-3</v>
          </cell>
          <cell r="W698">
            <v>15.548362316817546</v>
          </cell>
          <cell r="X698">
            <v>14.683931380388444</v>
          </cell>
          <cell r="Y698">
            <v>10.878134854929897</v>
          </cell>
          <cell r="Z698">
            <v>-6.2570573009610655</v>
          </cell>
          <cell r="AA698">
            <v>-8.3105352621148683</v>
          </cell>
          <cell r="AB698">
            <v>-9.5613095383677518</v>
          </cell>
          <cell r="AC698">
            <v>-10.289846605578774</v>
          </cell>
          <cell r="AD698">
            <v>46.24573712433461</v>
          </cell>
          <cell r="AE698">
            <v>-1.4182573225100725</v>
          </cell>
          <cell r="AF698">
            <v>-0.70084466275427815</v>
          </cell>
          <cell r="AG698">
            <v>-6.5890866118920144E-2</v>
          </cell>
          <cell r="AH698">
            <v>16.783551804049807</v>
          </cell>
          <cell r="AI698">
            <v>-7.6696905705134881</v>
          </cell>
          <cell r="AJ698">
            <v>-7.8262979277159275</v>
          </cell>
          <cell r="AK698">
            <v>-7.9828411087402031</v>
          </cell>
          <cell r="AM698">
            <v>-327</v>
          </cell>
          <cell r="AN698">
            <v>1313</v>
          </cell>
          <cell r="AO698">
            <v>-39</v>
          </cell>
          <cell r="AP698">
            <v>5</v>
          </cell>
          <cell r="AQ698">
            <v>-46</v>
          </cell>
          <cell r="AR698">
            <v>38.110428552135886</v>
          </cell>
          <cell r="AS698">
            <v>-34.418748707022459</v>
          </cell>
          <cell r="AT698">
            <v>44.060744272951339</v>
          </cell>
          <cell r="AU698">
            <v>-6.6952778029198114</v>
          </cell>
        </row>
        <row r="699">
          <cell r="A699" t="str">
            <v>Change in Working Capital</v>
          </cell>
          <cell r="F699" t="str">
            <v>ND</v>
          </cell>
          <cell r="G699" t="str">
            <v>ND</v>
          </cell>
          <cell r="H699" t="str">
            <v>ND</v>
          </cell>
          <cell r="I699" t="str">
            <v>ND</v>
          </cell>
          <cell r="AP699">
            <v>0</v>
          </cell>
          <cell r="AQ699">
            <v>0</v>
          </cell>
          <cell r="AR699">
            <v>0</v>
          </cell>
          <cell r="AS699">
            <v>0</v>
          </cell>
          <cell r="AT699">
            <v>0</v>
          </cell>
          <cell r="AU699">
            <v>0</v>
          </cell>
        </row>
        <row r="700">
          <cell r="A700" t="str">
            <v>Accounts receivable</v>
          </cell>
          <cell r="F700" t="str">
            <v>ND</v>
          </cell>
          <cell r="G700" t="str">
            <v>ND</v>
          </cell>
          <cell r="H700" t="str">
            <v>ND</v>
          </cell>
          <cell r="I700" t="str">
            <v>ND</v>
          </cell>
          <cell r="J700">
            <v>-228</v>
          </cell>
          <cell r="K700">
            <v>57</v>
          </cell>
          <cell r="L700">
            <v>129</v>
          </cell>
          <cell r="M700">
            <v>-25</v>
          </cell>
          <cell r="N700">
            <v>148</v>
          </cell>
          <cell r="O700">
            <v>-97</v>
          </cell>
          <cell r="P700">
            <v>-276</v>
          </cell>
          <cell r="Q700">
            <v>-3</v>
          </cell>
          <cell r="R700">
            <v>21</v>
          </cell>
          <cell r="S700">
            <v>-284</v>
          </cell>
          <cell r="T700">
            <v>17</v>
          </cell>
          <cell r="U700">
            <v>-17</v>
          </cell>
          <cell r="V700">
            <v>74</v>
          </cell>
          <cell r="W700">
            <v>143.80134013013389</v>
          </cell>
          <cell r="X700">
            <v>135.80652211807933</v>
          </cell>
          <cell r="Y700">
            <v>100.60804722586499</v>
          </cell>
          <cell r="Z700">
            <v>-57.869324551050568</v>
          </cell>
          <cell r="AA700">
            <v>-76.861220721505788</v>
          </cell>
          <cell r="AB700">
            <v>-88.429192541336306</v>
          </cell>
          <cell r="AC700">
            <v>-95.167175903488214</v>
          </cell>
          <cell r="AD700">
            <v>427.71057416073813</v>
          </cell>
          <cell r="AE700">
            <v>-13.116963669268671</v>
          </cell>
          <cell r="AF700">
            <v>-6.4818660430948967</v>
          </cell>
          <cell r="AG700">
            <v>-0.60940146988923516</v>
          </cell>
          <cell r="AH700">
            <v>155.22517371204981</v>
          </cell>
          <cell r="AI700">
            <v>-70.934273330532733</v>
          </cell>
          <cell r="AJ700">
            <v>-72.382679753091679</v>
          </cell>
          <cell r="AK700">
            <v>-73.830492632726873</v>
          </cell>
          <cell r="AM700">
            <v>1983</v>
          </cell>
          <cell r="AN700">
            <v>1684</v>
          </cell>
          <cell r="AO700">
            <v>-67</v>
          </cell>
          <cell r="AP700">
            <v>-228</v>
          </cell>
          <cell r="AQ700">
            <v>-263</v>
          </cell>
          <cell r="AR700">
            <v>454.21590947407822</v>
          </cell>
          <cell r="AS700">
            <v>-318.32691371738088</v>
          </cell>
          <cell r="AT700">
            <v>407.50234297848533</v>
          </cell>
          <cell r="AU700">
            <v>-61.922272004301476</v>
          </cell>
        </row>
        <row r="701">
          <cell r="A701" t="str">
            <v>Inventories</v>
          </cell>
          <cell r="F701" t="str">
            <v>ND</v>
          </cell>
          <cell r="G701" t="str">
            <v>ND</v>
          </cell>
          <cell r="H701" t="str">
            <v>ND</v>
          </cell>
          <cell r="I701" t="str">
            <v>ND</v>
          </cell>
          <cell r="J701">
            <v>481</v>
          </cell>
          <cell r="K701">
            <v>325</v>
          </cell>
          <cell r="L701">
            <v>143</v>
          </cell>
          <cell r="M701">
            <v>206</v>
          </cell>
          <cell r="N701">
            <v>105</v>
          </cell>
          <cell r="O701">
            <v>-45</v>
          </cell>
          <cell r="P701">
            <v>-226</v>
          </cell>
          <cell r="Q701">
            <v>12</v>
          </cell>
          <cell r="R701">
            <v>-16</v>
          </cell>
          <cell r="S701">
            <v>115</v>
          </cell>
          <cell r="T701">
            <v>-19</v>
          </cell>
          <cell r="U701">
            <v>42</v>
          </cell>
          <cell r="V701">
            <v>138</v>
          </cell>
          <cell r="W701">
            <v>68.704563802397729</v>
          </cell>
          <cell r="X701">
            <v>40.824443046869249</v>
          </cell>
          <cell r="Y701">
            <v>43.13868750080195</v>
          </cell>
          <cell r="Z701">
            <v>-23.555356713497986</v>
          </cell>
          <cell r="AA701">
            <v>-18.527780896844718</v>
          </cell>
          <cell r="AB701">
            <v>-26.433717665084487</v>
          </cell>
          <cell r="AC701">
            <v>-23.506571250425452</v>
          </cell>
          <cell r="AD701">
            <v>121.88974232900779</v>
          </cell>
          <cell r="AE701">
            <v>-0.53158230652542215</v>
          </cell>
          <cell r="AF701">
            <v>-1.8861309694431725</v>
          </cell>
          <cell r="AG701">
            <v>3.3378467779556331</v>
          </cell>
          <cell r="AH701">
            <v>41.111037743938994</v>
          </cell>
          <cell r="AI701">
            <v>-18.778054324002539</v>
          </cell>
          <cell r="AJ701">
            <v>-21.995670594511466</v>
          </cell>
          <cell r="AK701">
            <v>-18.699182483431912</v>
          </cell>
          <cell r="AM701">
            <v>405</v>
          </cell>
          <cell r="AN701">
            <v>-65</v>
          </cell>
          <cell r="AO701">
            <v>1155</v>
          </cell>
          <cell r="AP701">
            <v>-154</v>
          </cell>
          <cell r="AQ701">
            <v>122</v>
          </cell>
          <cell r="AR701">
            <v>290.66769435006893</v>
          </cell>
          <cell r="AS701">
            <v>-92.023426525852642</v>
          </cell>
          <cell r="AT701">
            <v>122.80987583099483</v>
          </cell>
          <cell r="AU701">
            <v>-18.361869658006924</v>
          </cell>
        </row>
        <row r="702">
          <cell r="A702" t="str">
            <v>Other current assets</v>
          </cell>
          <cell r="F702" t="str">
            <v>ND</v>
          </cell>
          <cell r="G702" t="str">
            <v>ND</v>
          </cell>
          <cell r="H702" t="str">
            <v>ND</v>
          </cell>
          <cell r="I702" t="str">
            <v>ND</v>
          </cell>
          <cell r="J702">
            <v>-5</v>
          </cell>
          <cell r="K702">
            <v>-14</v>
          </cell>
          <cell r="L702">
            <v>282</v>
          </cell>
          <cell r="M702">
            <v>-256</v>
          </cell>
          <cell r="N702">
            <v>70</v>
          </cell>
          <cell r="O702">
            <v>9</v>
          </cell>
          <cell r="P702">
            <v>-86</v>
          </cell>
          <cell r="Q702">
            <v>96</v>
          </cell>
          <cell r="R702">
            <v>22</v>
          </cell>
          <cell r="S702">
            <v>23</v>
          </cell>
          <cell r="T702">
            <v>-45</v>
          </cell>
          <cell r="U702">
            <v>4</v>
          </cell>
          <cell r="V702">
            <v>-8</v>
          </cell>
          <cell r="W702">
            <v>72.446963876198538</v>
          </cell>
          <cell r="X702">
            <v>68.419182972404542</v>
          </cell>
          <cell r="Y702">
            <v>50.686228351078739</v>
          </cell>
          <cell r="Z702">
            <v>-29.154504829342955</v>
          </cell>
          <cell r="AA702">
            <v>-38.722602140232539</v>
          </cell>
          <cell r="AB702">
            <v>-44.550534173367623</v>
          </cell>
          <cell r="AC702">
            <v>-47.945123102750813</v>
          </cell>
          <cell r="AD702">
            <v>215.48013730365653</v>
          </cell>
          <cell r="AE702">
            <v>-6.6083124973172289</v>
          </cell>
          <cell r="AF702">
            <v>-3.2655572934821748</v>
          </cell>
          <cell r="AG702">
            <v>-0.30701581942969369</v>
          </cell>
          <cell r="AH702">
            <v>78.202279216707666</v>
          </cell>
          <cell r="AI702">
            <v>-35.736612279906012</v>
          </cell>
          <cell r="AJ702">
            <v>-36.466317911844044</v>
          </cell>
          <cell r="AK702">
            <v>-37.195724517481267</v>
          </cell>
          <cell r="AM702">
            <v>109</v>
          </cell>
          <cell r="AN702">
            <v>686</v>
          </cell>
          <cell r="AO702">
            <v>7</v>
          </cell>
          <cell r="AP702">
            <v>89</v>
          </cell>
          <cell r="AQ702">
            <v>4</v>
          </cell>
          <cell r="AR702">
            <v>183.55237519968182</v>
          </cell>
          <cell r="AS702">
            <v>-160.37276424569393</v>
          </cell>
          <cell r="AT702">
            <v>205.29925169342744</v>
          </cell>
          <cell r="AU702">
            <v>-31.196375492523657</v>
          </cell>
        </row>
        <row r="703">
          <cell r="A703" t="str">
            <v>Accounts payable and accrued liabilities</v>
          </cell>
          <cell r="F703" t="str">
            <v>ND</v>
          </cell>
          <cell r="G703" t="str">
            <v>ND</v>
          </cell>
          <cell r="H703" t="str">
            <v>ND</v>
          </cell>
          <cell r="I703" t="str">
            <v>ND</v>
          </cell>
          <cell r="J703">
            <v>-953</v>
          </cell>
          <cell r="K703">
            <v>-370</v>
          </cell>
          <cell r="L703">
            <v>-416</v>
          </cell>
          <cell r="M703">
            <v>371</v>
          </cell>
          <cell r="N703">
            <v>-201</v>
          </cell>
          <cell r="O703">
            <v>112</v>
          </cell>
          <cell r="P703">
            <v>775</v>
          </cell>
          <cell r="Q703">
            <v>-57</v>
          </cell>
          <cell r="R703">
            <v>1</v>
          </cell>
          <cell r="S703">
            <v>94</v>
          </cell>
          <cell r="T703">
            <v>30</v>
          </cell>
          <cell r="U703">
            <v>155</v>
          </cell>
          <cell r="V703">
            <v>-327</v>
          </cell>
          <cell r="W703">
            <v>-371.65815008083746</v>
          </cell>
          <cell r="X703">
            <v>-286.29865267009131</v>
          </cell>
          <cell r="Y703">
            <v>-246.76964345302008</v>
          </cell>
          <cell r="Z703">
            <v>138.55863222914127</v>
          </cell>
          <cell r="AA703">
            <v>149.72597818369582</v>
          </cell>
          <cell r="AB703">
            <v>186.02080756459304</v>
          </cell>
          <cell r="AC703">
            <v>186.9081187340737</v>
          </cell>
          <cell r="AD703">
            <v>-883.70148752802629</v>
          </cell>
          <cell r="AE703">
            <v>18.479139411735787</v>
          </cell>
          <cell r="AF703">
            <v>13.496959620493499</v>
          </cell>
          <cell r="AG703">
            <v>-8.1831144124348612</v>
          </cell>
          <cell r="AH703">
            <v>-312.31012744186182</v>
          </cell>
          <cell r="AI703">
            <v>142.69495299490472</v>
          </cell>
          <cell r="AJ703">
            <v>153.22956568842619</v>
          </cell>
          <cell r="AK703">
            <v>146.24744957998678</v>
          </cell>
          <cell r="AM703">
            <v>-2137</v>
          </cell>
          <cell r="AN703">
            <v>-1896</v>
          </cell>
          <cell r="AO703">
            <v>-1368</v>
          </cell>
          <cell r="AP703">
            <v>629</v>
          </cell>
          <cell r="AQ703">
            <v>280</v>
          </cell>
          <cell r="AR703">
            <v>-1231.7264462039489</v>
          </cell>
          <cell r="AS703">
            <v>661.21353671150382</v>
          </cell>
          <cell r="AT703">
            <v>-859.90850290823187</v>
          </cell>
          <cell r="AU703">
            <v>129.86184082145587</v>
          </cell>
        </row>
        <row r="704">
          <cell r="A704" t="str">
            <v>Other assets and liabilities</v>
          </cell>
          <cell r="F704" t="str">
            <v>ND</v>
          </cell>
          <cell r="G704" t="str">
            <v>ND</v>
          </cell>
          <cell r="H704" t="str">
            <v>ND</v>
          </cell>
          <cell r="I704" t="str">
            <v>ND</v>
          </cell>
          <cell r="J704">
            <v>53</v>
          </cell>
          <cell r="K704">
            <v>-12</v>
          </cell>
          <cell r="L704">
            <v>25</v>
          </cell>
          <cell r="M704">
            <v>36</v>
          </cell>
          <cell r="N704">
            <v>34</v>
          </cell>
          <cell r="O704">
            <v>-131</v>
          </cell>
          <cell r="P704">
            <v>55</v>
          </cell>
          <cell r="Q704">
            <v>29</v>
          </cell>
          <cell r="R704">
            <v>78</v>
          </cell>
          <cell r="S704">
            <v>2</v>
          </cell>
          <cell r="T704">
            <v>16</v>
          </cell>
          <cell r="U704">
            <v>36</v>
          </cell>
          <cell r="V704">
            <v>17</v>
          </cell>
          <cell r="W704">
            <v>-5.6310285147393415</v>
          </cell>
          <cell r="X704">
            <v>-16.317964337762305</v>
          </cell>
          <cell r="Y704">
            <v>-14.939648839352969</v>
          </cell>
          <cell r="Z704">
            <v>-8.7339305991113747</v>
          </cell>
          <cell r="AA704">
            <v>-7.9902385807475866</v>
          </cell>
          <cell r="AB704">
            <v>-7.5372554644830529</v>
          </cell>
          <cell r="AC704">
            <v>-7.2734069050066523</v>
          </cell>
          <cell r="AD704">
            <v>-27.748456147731929</v>
          </cell>
          <cell r="AE704">
            <v>-10.486360861577452</v>
          </cell>
          <cell r="AF704">
            <v>-10.746180581597059</v>
          </cell>
          <cell r="AG704">
            <v>-10.976136821459704</v>
          </cell>
          <cell r="AH704">
            <v>-17.078367410115277</v>
          </cell>
          <cell r="AI704">
            <v>-8.2223282798681225</v>
          </cell>
          <cell r="AJ704">
            <v>-8.1656110207731558</v>
          </cell>
          <cell r="AK704">
            <v>-8.1089170038616203</v>
          </cell>
          <cell r="AM704">
            <v>151</v>
          </cell>
          <cell r="AN704">
            <v>-658</v>
          </cell>
          <cell r="AO704">
            <v>102</v>
          </cell>
          <cell r="AP704">
            <v>-13</v>
          </cell>
          <cell r="AQ704">
            <v>132</v>
          </cell>
          <cell r="AR704">
            <v>-19.888641691854616</v>
          </cell>
          <cell r="AS704">
            <v>-31.534831549348667</v>
          </cell>
          <cell r="AT704">
            <v>-59.957134412366145</v>
          </cell>
          <cell r="AU704">
            <v>-41.575223714618176</v>
          </cell>
        </row>
        <row r="705">
          <cell r="A705" t="str">
            <v>CFO, net</v>
          </cell>
          <cell r="F705" t="str">
            <v>ND</v>
          </cell>
          <cell r="G705" t="str">
            <v>ND</v>
          </cell>
          <cell r="H705" t="str">
            <v>ND</v>
          </cell>
          <cell r="I705" t="str">
            <v>ND</v>
          </cell>
          <cell r="J705">
            <v>-1143</v>
          </cell>
          <cell r="K705">
            <v>-197</v>
          </cell>
          <cell r="L705">
            <v>4</v>
          </cell>
          <cell r="M705">
            <v>232</v>
          </cell>
          <cell r="N705">
            <v>26</v>
          </cell>
          <cell r="O705">
            <v>31</v>
          </cell>
          <cell r="P705">
            <v>324</v>
          </cell>
          <cell r="Q705">
            <v>225</v>
          </cell>
          <cell r="R705">
            <v>107</v>
          </cell>
          <cell r="S705">
            <v>0</v>
          </cell>
          <cell r="T705">
            <v>25</v>
          </cell>
          <cell r="U705">
            <v>225</v>
          </cell>
          <cell r="V705">
            <v>-98</v>
          </cell>
          <cell r="W705">
            <v>-23.262474745159125</v>
          </cell>
          <cell r="X705">
            <v>5.7586343228864507</v>
          </cell>
          <cell r="Y705">
            <v>17.357248293616749</v>
          </cell>
          <cell r="Z705">
            <v>32.312864888157577</v>
          </cell>
          <cell r="AA705">
            <v>39.1419235218994</v>
          </cell>
          <cell r="AB705">
            <v>59.664629163622124</v>
          </cell>
          <cell r="AC705">
            <v>95.820140584943346</v>
          </cell>
          <cell r="AD705">
            <v>-71.358430515310431</v>
          </cell>
          <cell r="AE705">
            <v>33.684450538117524</v>
          </cell>
          <cell r="AF705">
            <v>37.066922800846164</v>
          </cell>
          <cell r="AG705">
            <v>49.492122851508881</v>
          </cell>
          <cell r="AH705">
            <v>-2.6446225383904221</v>
          </cell>
          <cell r="AI705">
            <v>49.757694504445553</v>
          </cell>
          <cell r="AJ705">
            <v>51.608817500419832</v>
          </cell>
          <cell r="AK705">
            <v>64.160418591411741</v>
          </cell>
          <cell r="AM705">
            <v>57</v>
          </cell>
          <cell r="AN705">
            <v>-1236</v>
          </cell>
          <cell r="AO705">
            <v>-1104</v>
          </cell>
          <cell r="AP705">
            <v>606</v>
          </cell>
          <cell r="AQ705">
            <v>357</v>
          </cell>
          <cell r="AR705">
            <v>-98.146592128655925</v>
          </cell>
          <cell r="AS705">
            <v>226.93955815862245</v>
          </cell>
          <cell r="AT705">
            <v>48.885065675162139</v>
          </cell>
          <cell r="AU705">
            <v>162.88230805788669</v>
          </cell>
        </row>
        <row r="707">
          <cell r="A707" t="str">
            <v>Cash Flows From Investments</v>
          </cell>
        </row>
        <row r="708">
          <cell r="A708" t="str">
            <v xml:space="preserve">   Acquistions &amp; Investments</v>
          </cell>
          <cell r="F708" t="str">
            <v>ND</v>
          </cell>
          <cell r="G708" t="str">
            <v>ND</v>
          </cell>
          <cell r="H708" t="str">
            <v>ND</v>
          </cell>
          <cell r="I708" t="str">
            <v>ND</v>
          </cell>
          <cell r="J708">
            <v>-10</v>
          </cell>
          <cell r="K708">
            <v>-3</v>
          </cell>
          <cell r="L708">
            <v>-8</v>
          </cell>
          <cell r="M708">
            <v>0</v>
          </cell>
          <cell r="N708">
            <v>-20</v>
          </cell>
          <cell r="O708">
            <v>0</v>
          </cell>
          <cell r="P708">
            <v>-46</v>
          </cell>
          <cell r="Q708">
            <v>-82</v>
          </cell>
          <cell r="R708">
            <v>-11</v>
          </cell>
          <cell r="S708">
            <v>-33</v>
          </cell>
          <cell r="T708">
            <v>-21</v>
          </cell>
          <cell r="U708">
            <v>-7</v>
          </cell>
          <cell r="V708">
            <v>-20</v>
          </cell>
          <cell r="AM708">
            <v>-519</v>
          </cell>
          <cell r="AN708">
            <v>-73</v>
          </cell>
          <cell r="AO708">
            <v>-21</v>
          </cell>
          <cell r="AP708">
            <v>-148</v>
          </cell>
          <cell r="AQ708">
            <v>-72</v>
          </cell>
          <cell r="AR708">
            <v>-20</v>
          </cell>
          <cell r="AS708">
            <v>0</v>
          </cell>
          <cell r="AT708">
            <v>0</v>
          </cell>
          <cell r="AU708">
            <v>0</v>
          </cell>
        </row>
        <row r="709">
          <cell r="A709" t="str">
            <v xml:space="preserve">   Proceeds from Sale of Investments</v>
          </cell>
          <cell r="F709" t="str">
            <v>ND</v>
          </cell>
          <cell r="G709" t="str">
            <v>ND</v>
          </cell>
          <cell r="H709" t="str">
            <v>ND</v>
          </cell>
          <cell r="I709" t="str">
            <v>ND</v>
          </cell>
          <cell r="J709">
            <v>-22</v>
          </cell>
          <cell r="K709">
            <v>6</v>
          </cell>
          <cell r="L709">
            <v>1</v>
          </cell>
          <cell r="M709">
            <v>1</v>
          </cell>
          <cell r="N709">
            <v>4</v>
          </cell>
          <cell r="O709">
            <v>1</v>
          </cell>
          <cell r="P709">
            <v>7</v>
          </cell>
          <cell r="Q709">
            <v>1</v>
          </cell>
          <cell r="R709">
            <v>0</v>
          </cell>
          <cell r="S709">
            <v>17</v>
          </cell>
          <cell r="T709">
            <v>12</v>
          </cell>
          <cell r="U709">
            <v>10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M709">
            <v>5</v>
          </cell>
          <cell r="AN709">
            <v>7</v>
          </cell>
          <cell r="AO709">
            <v>-14</v>
          </cell>
          <cell r="AP709">
            <v>13</v>
          </cell>
          <cell r="AQ709">
            <v>39</v>
          </cell>
          <cell r="AR709">
            <v>0</v>
          </cell>
          <cell r="AS709">
            <v>0</v>
          </cell>
          <cell r="AT709">
            <v>0</v>
          </cell>
          <cell r="AU709">
            <v>0</v>
          </cell>
        </row>
        <row r="710">
          <cell r="A710" t="str">
            <v xml:space="preserve">   Distributions from investments</v>
          </cell>
          <cell r="F710" t="str">
            <v>ND</v>
          </cell>
          <cell r="G710" t="str">
            <v>ND</v>
          </cell>
          <cell r="H710" t="str">
            <v>ND</v>
          </cell>
          <cell r="I710" t="str">
            <v>ND</v>
          </cell>
          <cell r="S710">
            <v>-23</v>
          </cell>
          <cell r="T710">
            <v>-1</v>
          </cell>
          <cell r="U710">
            <v>20</v>
          </cell>
          <cell r="V710">
            <v>-265</v>
          </cell>
          <cell r="AM710">
            <v>14</v>
          </cell>
          <cell r="AN710">
            <v>92</v>
          </cell>
          <cell r="AP710">
            <v>0</v>
          </cell>
          <cell r="AQ710">
            <v>-4</v>
          </cell>
          <cell r="AR710">
            <v>-265</v>
          </cell>
          <cell r="AS710">
            <v>0</v>
          </cell>
          <cell r="AT710">
            <v>0</v>
          </cell>
          <cell r="AU710">
            <v>0</v>
          </cell>
        </row>
        <row r="711">
          <cell r="A711" t="str">
            <v xml:space="preserve">   Capital Expenditures</v>
          </cell>
          <cell r="F711" t="str">
            <v>ND</v>
          </cell>
          <cell r="G711" t="str">
            <v>ND</v>
          </cell>
          <cell r="H711" t="str">
            <v>ND</v>
          </cell>
          <cell r="I711" t="str">
            <v>ND</v>
          </cell>
          <cell r="J711">
            <v>-17</v>
          </cell>
          <cell r="K711">
            <v>-16</v>
          </cell>
          <cell r="L711">
            <v>-12</v>
          </cell>
          <cell r="M711">
            <v>-22</v>
          </cell>
          <cell r="N711">
            <v>-19</v>
          </cell>
          <cell r="O711">
            <v>-23</v>
          </cell>
          <cell r="P711">
            <v>-26</v>
          </cell>
          <cell r="Q711">
            <v>-75</v>
          </cell>
          <cell r="R711">
            <v>-50</v>
          </cell>
          <cell r="S711">
            <v>-46</v>
          </cell>
          <cell r="T711">
            <v>-40</v>
          </cell>
          <cell r="U711">
            <v>-64</v>
          </cell>
          <cell r="V711">
            <v>-33</v>
          </cell>
          <cell r="W711">
            <v>-30.2265083434866</v>
          </cell>
          <cell r="X711">
            <v>-27.607212475633528</v>
          </cell>
          <cell r="Y711">
            <v>-25.666788420429814</v>
          </cell>
          <cell r="Z711">
            <v>-26.782912155195842</v>
          </cell>
          <cell r="AA711">
            <v>-28.265331958708227</v>
          </cell>
          <cell r="AB711">
            <v>-29.970862849335987</v>
          </cell>
          <cell r="AC711">
            <v>-31.80634900060139</v>
          </cell>
          <cell r="AD711">
            <v>-23.557109405449808</v>
          </cell>
          <cell r="AE711">
            <v>-23.810095846762415</v>
          </cell>
          <cell r="AF711">
            <v>-23.935111381199668</v>
          </cell>
          <cell r="AG711">
            <v>-23.946864887047909</v>
          </cell>
          <cell r="AH711">
            <v>-20.953042132811994</v>
          </cell>
          <cell r="AI711">
            <v>-22.321149099444131</v>
          </cell>
          <cell r="AJ711">
            <v>-23.717191432496161</v>
          </cell>
          <cell r="AK711">
            <v>-25.141157684325492</v>
          </cell>
          <cell r="AM711">
            <v>-195</v>
          </cell>
          <cell r="AN711">
            <v>-151</v>
          </cell>
          <cell r="AO711">
            <v>-67</v>
          </cell>
          <cell r="AP711">
            <v>-143</v>
          </cell>
          <cell r="AQ711">
            <v>-200</v>
          </cell>
          <cell r="AR711">
            <v>-116.50050923954994</v>
          </cell>
          <cell r="AS711">
            <v>-116.82545596384145</v>
          </cell>
          <cell r="AT711">
            <v>-95.2491815204598</v>
          </cell>
          <cell r="AU711">
            <v>-92.132540349077786</v>
          </cell>
        </row>
        <row r="712">
          <cell r="A712" t="str">
            <v xml:space="preserve">   Proceeds from Sale of PP&amp;E</v>
          </cell>
          <cell r="F712" t="str">
            <v>ND</v>
          </cell>
          <cell r="G712" t="str">
            <v>ND</v>
          </cell>
          <cell r="H712" t="str">
            <v>ND</v>
          </cell>
          <cell r="I712" t="str">
            <v>ND</v>
          </cell>
          <cell r="J712">
            <v>2</v>
          </cell>
          <cell r="K712">
            <v>1</v>
          </cell>
          <cell r="L712">
            <v>4</v>
          </cell>
          <cell r="M712">
            <v>14</v>
          </cell>
          <cell r="O712">
            <v>1</v>
          </cell>
          <cell r="P712">
            <v>0</v>
          </cell>
          <cell r="S712">
            <v>1</v>
          </cell>
          <cell r="AM712">
            <v>18</v>
          </cell>
          <cell r="AN712">
            <v>11</v>
          </cell>
          <cell r="AO712">
            <v>21</v>
          </cell>
          <cell r="AP712">
            <v>1</v>
          </cell>
          <cell r="AQ712">
            <v>1</v>
          </cell>
          <cell r="AR712">
            <v>0</v>
          </cell>
          <cell r="AS712">
            <v>0</v>
          </cell>
          <cell r="AT712">
            <v>0</v>
          </cell>
          <cell r="AU712">
            <v>0</v>
          </cell>
        </row>
        <row r="713">
          <cell r="A713" t="str">
            <v xml:space="preserve">   Purchases of ST Investments</v>
          </cell>
          <cell r="F713" t="str">
            <v>ND</v>
          </cell>
          <cell r="G713" t="str">
            <v>ND</v>
          </cell>
          <cell r="H713" t="str">
            <v>ND</v>
          </cell>
          <cell r="I713" t="str">
            <v>ND</v>
          </cell>
          <cell r="J713">
            <v>29</v>
          </cell>
          <cell r="K713">
            <v>-14</v>
          </cell>
          <cell r="L713">
            <v>0</v>
          </cell>
          <cell r="M713">
            <v>0</v>
          </cell>
          <cell r="N713">
            <v>0</v>
          </cell>
          <cell r="O713">
            <v>0</v>
          </cell>
          <cell r="P713">
            <v>0</v>
          </cell>
          <cell r="Q713">
            <v>0</v>
          </cell>
          <cell r="R713">
            <v>0</v>
          </cell>
          <cell r="S713">
            <v>0</v>
          </cell>
          <cell r="T713">
            <v>4</v>
          </cell>
          <cell r="U713">
            <v>1</v>
          </cell>
          <cell r="V713">
            <v>-1</v>
          </cell>
          <cell r="W713">
            <v>0</v>
          </cell>
          <cell r="X713">
            <v>0</v>
          </cell>
          <cell r="Y713">
            <v>0</v>
          </cell>
          <cell r="Z713">
            <v>0</v>
          </cell>
          <cell r="AA713">
            <v>0</v>
          </cell>
          <cell r="AB713">
            <v>0</v>
          </cell>
          <cell r="AC713">
            <v>0</v>
          </cell>
          <cell r="AD713">
            <v>0</v>
          </cell>
          <cell r="AE713">
            <v>0</v>
          </cell>
          <cell r="AF713">
            <v>0</v>
          </cell>
          <cell r="AG713">
            <v>0</v>
          </cell>
          <cell r="AH713">
            <v>0</v>
          </cell>
          <cell r="AI713">
            <v>0</v>
          </cell>
          <cell r="AJ713">
            <v>0</v>
          </cell>
          <cell r="AK713">
            <v>0</v>
          </cell>
          <cell r="AM713">
            <v>0</v>
          </cell>
          <cell r="AN713">
            <v>-29</v>
          </cell>
          <cell r="AO713">
            <v>15</v>
          </cell>
          <cell r="AP713">
            <v>0</v>
          </cell>
          <cell r="AQ713">
            <v>5</v>
          </cell>
          <cell r="AR713">
            <v>-1</v>
          </cell>
          <cell r="AS713">
            <v>0</v>
          </cell>
          <cell r="AT713">
            <v>0</v>
          </cell>
          <cell r="AU713">
            <v>0</v>
          </cell>
        </row>
        <row r="714">
          <cell r="A714" t="str">
            <v>CFI, net</v>
          </cell>
          <cell r="F714" t="str">
            <v>ND</v>
          </cell>
          <cell r="G714" t="str">
            <v>ND</v>
          </cell>
          <cell r="H714" t="str">
            <v>ND</v>
          </cell>
          <cell r="I714" t="str">
            <v>ND</v>
          </cell>
          <cell r="J714">
            <v>-18</v>
          </cell>
          <cell r="K714">
            <v>-26</v>
          </cell>
          <cell r="L714">
            <v>-15</v>
          </cell>
          <cell r="M714">
            <v>-7</v>
          </cell>
          <cell r="N714">
            <v>-35</v>
          </cell>
          <cell r="O714">
            <v>-21</v>
          </cell>
          <cell r="P714">
            <v>-65</v>
          </cell>
          <cell r="Q714">
            <v>-156</v>
          </cell>
          <cell r="R714">
            <v>-61</v>
          </cell>
          <cell r="S714">
            <v>-84</v>
          </cell>
          <cell r="T714">
            <v>-46</v>
          </cell>
          <cell r="U714">
            <v>-40</v>
          </cell>
          <cell r="V714">
            <v>-319</v>
          </cell>
          <cell r="W714">
            <v>-30.2265083434866</v>
          </cell>
          <cell r="X714">
            <v>-27.607212475633528</v>
          </cell>
          <cell r="Y714">
            <v>-25.666788420429814</v>
          </cell>
          <cell r="Z714">
            <v>-26.782912155195842</v>
          </cell>
          <cell r="AA714">
            <v>-28.265331958708227</v>
          </cell>
          <cell r="AB714">
            <v>-29.970862849335987</v>
          </cell>
          <cell r="AC714">
            <v>-31.80634900060139</v>
          </cell>
          <cell r="AD714">
            <v>-23.557109405449808</v>
          </cell>
          <cell r="AE714">
            <v>-23.810095846762415</v>
          </cell>
          <cell r="AF714">
            <v>-23.935111381199668</v>
          </cell>
          <cell r="AG714">
            <v>-23.946864887047909</v>
          </cell>
          <cell r="AH714">
            <v>-20.953042132811994</v>
          </cell>
          <cell r="AI714">
            <v>-22.321149099444131</v>
          </cell>
          <cell r="AJ714">
            <v>-23.717191432496161</v>
          </cell>
          <cell r="AK714">
            <v>-25.141157684325492</v>
          </cell>
          <cell r="AM714">
            <v>-677</v>
          </cell>
          <cell r="AN714">
            <v>-143</v>
          </cell>
          <cell r="AO714">
            <v>-66</v>
          </cell>
          <cell r="AP714">
            <v>-277</v>
          </cell>
          <cell r="AQ714">
            <v>-231</v>
          </cell>
          <cell r="AR714">
            <v>-402.50050923954996</v>
          </cell>
          <cell r="AS714">
            <v>-116.82545596384145</v>
          </cell>
          <cell r="AT714">
            <v>-95.2491815204598</v>
          </cell>
          <cell r="AU714">
            <v>-92.132540349077786</v>
          </cell>
        </row>
        <row r="716">
          <cell r="A716" t="str">
            <v>Cash Flows From Financing</v>
          </cell>
          <cell r="F716" t="str">
            <v>ND</v>
          </cell>
          <cell r="G716" t="str">
            <v>ND</v>
          </cell>
          <cell r="H716" t="str">
            <v>ND</v>
          </cell>
          <cell r="I716" t="str">
            <v>ND</v>
          </cell>
        </row>
        <row r="717">
          <cell r="A717" t="str">
            <v xml:space="preserve">   Net transfers from Motorola, Inc.</v>
          </cell>
          <cell r="F717" t="str">
            <v>ND</v>
          </cell>
          <cell r="G717" t="str">
            <v>ND</v>
          </cell>
          <cell r="H717" t="str">
            <v>ND</v>
          </cell>
          <cell r="I717" t="str">
            <v>ND</v>
          </cell>
          <cell r="J717">
            <v>1128</v>
          </cell>
          <cell r="K717">
            <v>291</v>
          </cell>
          <cell r="L717">
            <v>6</v>
          </cell>
          <cell r="M717">
            <v>-239</v>
          </cell>
          <cell r="N717">
            <v>-51</v>
          </cell>
          <cell r="O717">
            <v>23</v>
          </cell>
          <cell r="P717">
            <v>-265</v>
          </cell>
          <cell r="Q717">
            <v>-90</v>
          </cell>
          <cell r="R717">
            <v>3032</v>
          </cell>
          <cell r="T717">
            <v>75</v>
          </cell>
          <cell r="U717">
            <v>150</v>
          </cell>
          <cell r="AM717">
            <v>764</v>
          </cell>
          <cell r="AN717">
            <v>1298</v>
          </cell>
          <cell r="AO717">
            <v>1186</v>
          </cell>
          <cell r="AP717">
            <v>-383</v>
          </cell>
          <cell r="AQ717">
            <v>3257</v>
          </cell>
          <cell r="AR717">
            <v>0</v>
          </cell>
          <cell r="AS717">
            <v>0</v>
          </cell>
          <cell r="AT717">
            <v>0</v>
          </cell>
          <cell r="AU717">
            <v>0</v>
          </cell>
        </row>
        <row r="718">
          <cell r="A718" t="str">
            <v xml:space="preserve">   Proceeds from CP &amp; ST Borrowings</v>
          </cell>
          <cell r="F718" t="str">
            <v>ND</v>
          </cell>
          <cell r="G718" t="str">
            <v>ND</v>
          </cell>
          <cell r="H718" t="str">
            <v>ND</v>
          </cell>
          <cell r="I718" t="str">
            <v>ND</v>
          </cell>
          <cell r="AP718">
            <v>0</v>
          </cell>
          <cell r="AQ718">
            <v>0</v>
          </cell>
          <cell r="AR718">
            <v>0</v>
          </cell>
          <cell r="AS718">
            <v>0</v>
          </cell>
          <cell r="AT718">
            <v>0</v>
          </cell>
          <cell r="AU718">
            <v>0</v>
          </cell>
        </row>
        <row r="719">
          <cell r="A719" t="str">
            <v xml:space="preserve">   Debt Repayment</v>
          </cell>
          <cell r="F719" t="str">
            <v>ND</v>
          </cell>
          <cell r="G719" t="str">
            <v>ND</v>
          </cell>
          <cell r="H719" t="str">
            <v>ND</v>
          </cell>
          <cell r="I719" t="str">
            <v>ND</v>
          </cell>
          <cell r="AM719">
            <v>-38</v>
          </cell>
          <cell r="AP719">
            <v>0</v>
          </cell>
          <cell r="AQ719">
            <v>0</v>
          </cell>
          <cell r="AR719">
            <v>0</v>
          </cell>
          <cell r="AS719">
            <v>0</v>
          </cell>
          <cell r="AT719">
            <v>0</v>
          </cell>
          <cell r="AU719">
            <v>0</v>
          </cell>
        </row>
        <row r="720">
          <cell r="A720" t="str">
            <v xml:space="preserve">   Common Stock Issuance</v>
          </cell>
          <cell r="F720" t="str">
            <v>ND</v>
          </cell>
          <cell r="G720" t="str">
            <v>ND</v>
          </cell>
          <cell r="H720" t="str">
            <v>ND</v>
          </cell>
          <cell r="I720" t="str">
            <v>ND</v>
          </cell>
          <cell r="R720">
            <v>16</v>
          </cell>
          <cell r="S720">
            <v>-14</v>
          </cell>
          <cell r="T720">
            <v>46</v>
          </cell>
          <cell r="U720">
            <v>45</v>
          </cell>
          <cell r="V720">
            <v>22</v>
          </cell>
          <cell r="AP720">
            <v>0</v>
          </cell>
          <cell r="AQ720">
            <v>93</v>
          </cell>
          <cell r="AR720">
            <v>22</v>
          </cell>
          <cell r="AS720">
            <v>0</v>
          </cell>
          <cell r="AT720">
            <v>0</v>
          </cell>
          <cell r="AU720">
            <v>0</v>
          </cell>
        </row>
        <row r="721">
          <cell r="A721" t="str">
            <v xml:space="preserve">   Share Repurchase</v>
          </cell>
          <cell r="F721" t="str">
            <v>ND</v>
          </cell>
          <cell r="G721" t="str">
            <v>ND</v>
          </cell>
          <cell r="H721" t="str">
            <v>ND</v>
          </cell>
          <cell r="I721" t="str">
            <v>ND</v>
          </cell>
          <cell r="AP721">
            <v>0</v>
          </cell>
          <cell r="AQ721">
            <v>0</v>
          </cell>
          <cell r="AR721">
            <v>0</v>
          </cell>
          <cell r="AS721">
            <v>0</v>
          </cell>
          <cell r="AT721">
            <v>0</v>
          </cell>
          <cell r="AU721">
            <v>0</v>
          </cell>
        </row>
        <row r="722">
          <cell r="A722" t="str">
            <v xml:space="preserve">   Other </v>
          </cell>
          <cell r="F722" t="str">
            <v>ND</v>
          </cell>
          <cell r="G722" t="str">
            <v>ND</v>
          </cell>
          <cell r="H722" t="str">
            <v>ND</v>
          </cell>
          <cell r="I722" t="str">
            <v>ND</v>
          </cell>
          <cell r="R722">
            <v>15</v>
          </cell>
          <cell r="T722">
            <v>-1</v>
          </cell>
          <cell r="V722">
            <v>-1</v>
          </cell>
          <cell r="AP722">
            <v>0</v>
          </cell>
          <cell r="AQ722">
            <v>14</v>
          </cell>
          <cell r="AR722">
            <v>-1</v>
          </cell>
          <cell r="AS722">
            <v>0</v>
          </cell>
          <cell r="AT722">
            <v>0</v>
          </cell>
          <cell r="AU722">
            <v>0</v>
          </cell>
        </row>
        <row r="723">
          <cell r="A723" t="str">
            <v xml:space="preserve">   Dividends</v>
          </cell>
          <cell r="F723" t="str">
            <v>ND</v>
          </cell>
          <cell r="G723" t="str">
            <v>ND</v>
          </cell>
          <cell r="H723" t="str">
            <v>ND</v>
          </cell>
          <cell r="I723" t="str">
            <v>ND</v>
          </cell>
          <cell r="J723">
            <v>0</v>
          </cell>
          <cell r="K723">
            <v>0</v>
          </cell>
          <cell r="L723">
            <v>0</v>
          </cell>
          <cell r="M723">
            <v>0</v>
          </cell>
          <cell r="N723">
            <v>0</v>
          </cell>
          <cell r="O723">
            <v>0</v>
          </cell>
          <cell r="P723">
            <v>0</v>
          </cell>
          <cell r="Q723">
            <v>0</v>
          </cell>
          <cell r="R723">
            <v>0</v>
          </cell>
          <cell r="S723">
            <v>0</v>
          </cell>
          <cell r="T723">
            <v>0</v>
          </cell>
          <cell r="U723">
            <v>0</v>
          </cell>
          <cell r="V723">
            <v>0</v>
          </cell>
          <cell r="AM723">
            <v>0</v>
          </cell>
          <cell r="AN723">
            <v>0</v>
          </cell>
          <cell r="AO723">
            <v>0</v>
          </cell>
          <cell r="AP723">
            <v>0</v>
          </cell>
          <cell r="AQ723">
            <v>0</v>
          </cell>
          <cell r="AR723">
            <v>0</v>
          </cell>
          <cell r="AS723">
            <v>0</v>
          </cell>
          <cell r="AT723">
            <v>0</v>
          </cell>
          <cell r="AU723">
            <v>0</v>
          </cell>
        </row>
        <row r="724">
          <cell r="A724" t="str">
            <v>CFF, net</v>
          </cell>
          <cell r="F724" t="str">
            <v>ND</v>
          </cell>
          <cell r="G724" t="str">
            <v>ND</v>
          </cell>
          <cell r="H724" t="str">
            <v>ND</v>
          </cell>
          <cell r="I724" t="str">
            <v>ND</v>
          </cell>
          <cell r="J724">
            <v>1128</v>
          </cell>
          <cell r="K724">
            <v>291</v>
          </cell>
          <cell r="L724">
            <v>6</v>
          </cell>
          <cell r="M724">
            <v>-239</v>
          </cell>
          <cell r="N724">
            <v>-51</v>
          </cell>
          <cell r="O724">
            <v>23</v>
          </cell>
          <cell r="P724">
            <v>-265</v>
          </cell>
          <cell r="Q724">
            <v>-90</v>
          </cell>
          <cell r="R724">
            <v>3063</v>
          </cell>
          <cell r="S724">
            <v>-14</v>
          </cell>
          <cell r="T724">
            <v>120</v>
          </cell>
          <cell r="U724">
            <v>195</v>
          </cell>
          <cell r="V724">
            <v>21</v>
          </cell>
          <cell r="W724">
            <v>0</v>
          </cell>
          <cell r="X724">
            <v>0</v>
          </cell>
          <cell r="Y724">
            <v>0</v>
          </cell>
          <cell r="Z724">
            <v>0</v>
          </cell>
          <cell r="AA724">
            <v>0</v>
          </cell>
          <cell r="AB724">
            <v>0</v>
          </cell>
          <cell r="AC724">
            <v>0</v>
          </cell>
          <cell r="AD724">
            <v>0</v>
          </cell>
          <cell r="AE724">
            <v>0</v>
          </cell>
          <cell r="AF724">
            <v>0</v>
          </cell>
          <cell r="AG724">
            <v>0</v>
          </cell>
          <cell r="AH724">
            <v>0</v>
          </cell>
          <cell r="AI724">
            <v>0</v>
          </cell>
          <cell r="AJ724">
            <v>0</v>
          </cell>
          <cell r="AK724">
            <v>0</v>
          </cell>
          <cell r="AM724">
            <v>726</v>
          </cell>
          <cell r="AN724">
            <v>1298</v>
          </cell>
          <cell r="AO724">
            <v>1186</v>
          </cell>
          <cell r="AP724">
            <v>-383</v>
          </cell>
          <cell r="AQ724">
            <v>3364</v>
          </cell>
          <cell r="AR724">
            <v>21</v>
          </cell>
          <cell r="AS724">
            <v>0</v>
          </cell>
          <cell r="AT724">
            <v>0</v>
          </cell>
          <cell r="AU724">
            <v>0</v>
          </cell>
        </row>
        <row r="726">
          <cell r="A726" t="str">
            <v xml:space="preserve">   F/X Impact on Cash</v>
          </cell>
          <cell r="F726" t="str">
            <v>ND</v>
          </cell>
          <cell r="G726" t="str">
            <v>ND</v>
          </cell>
          <cell r="H726" t="str">
            <v>ND</v>
          </cell>
          <cell r="I726" t="str">
            <v>ND</v>
          </cell>
          <cell r="J726">
            <v>33</v>
          </cell>
          <cell r="K726">
            <v>-68</v>
          </cell>
          <cell r="L726">
            <v>5</v>
          </cell>
          <cell r="M726">
            <v>14</v>
          </cell>
          <cell r="N726">
            <v>60</v>
          </cell>
          <cell r="O726">
            <v>-33</v>
          </cell>
          <cell r="P726">
            <v>6</v>
          </cell>
          <cell r="Q726">
            <v>21</v>
          </cell>
          <cell r="R726">
            <v>7</v>
          </cell>
          <cell r="S726">
            <v>8</v>
          </cell>
          <cell r="T726">
            <v>-47</v>
          </cell>
          <cell r="U726">
            <v>-7</v>
          </cell>
          <cell r="V726">
            <v>10</v>
          </cell>
          <cell r="AM726">
            <v>-106</v>
          </cell>
          <cell r="AN726">
            <v>81</v>
          </cell>
          <cell r="AO726">
            <v>-16</v>
          </cell>
          <cell r="AP726">
            <v>54</v>
          </cell>
          <cell r="AQ726">
            <v>-39</v>
          </cell>
          <cell r="AR726">
            <v>10</v>
          </cell>
          <cell r="AS726">
            <v>0</v>
          </cell>
          <cell r="AT726">
            <v>0</v>
          </cell>
          <cell r="AU726">
            <v>0</v>
          </cell>
        </row>
        <row r="728">
          <cell r="A728" t="str">
            <v>Cash, Beginning</v>
          </cell>
          <cell r="F728" t="str">
            <v>ND</v>
          </cell>
          <cell r="G728" t="str">
            <v>ND</v>
          </cell>
          <cell r="H728" t="str">
            <v>ND</v>
          </cell>
          <cell r="I728" t="str">
            <v>ND</v>
          </cell>
          <cell r="J728">
            <v>0</v>
          </cell>
          <cell r="K728">
            <v>0</v>
          </cell>
          <cell r="L728">
            <v>0</v>
          </cell>
          <cell r="M728">
            <v>0</v>
          </cell>
          <cell r="N728">
            <v>0</v>
          </cell>
          <cell r="O728">
            <v>0</v>
          </cell>
          <cell r="P728">
            <v>0</v>
          </cell>
          <cell r="Q728">
            <v>0</v>
          </cell>
          <cell r="R728">
            <v>0</v>
          </cell>
          <cell r="S728">
            <v>3116</v>
          </cell>
          <cell r="T728">
            <v>3026</v>
          </cell>
          <cell r="U728">
            <v>3078</v>
          </cell>
          <cell r="V728">
            <v>3451</v>
          </cell>
          <cell r="W728">
            <v>3065</v>
          </cell>
          <cell r="X728">
            <v>3011.5110169113541</v>
          </cell>
          <cell r="Y728">
            <v>2989.6624387586071</v>
          </cell>
          <cell r="Z728">
            <v>2981.3528986317942</v>
          </cell>
          <cell r="AA728">
            <v>2986.8828513647559</v>
          </cell>
          <cell r="AB728">
            <v>2997.759442927947</v>
          </cell>
          <cell r="AC728">
            <v>3027.4532092422332</v>
          </cell>
          <cell r="AD728">
            <v>3091.4670008265753</v>
          </cell>
          <cell r="AE728">
            <v>2996.551460905815</v>
          </cell>
          <cell r="AF728">
            <v>3006.4258155971702</v>
          </cell>
          <cell r="AG728">
            <v>3019.5576270168167</v>
          </cell>
          <cell r="AH728">
            <v>3045.1028849812778</v>
          </cell>
          <cell r="AI728">
            <v>3021.5052203100754</v>
          </cell>
          <cell r="AJ728">
            <v>3048.9417657150766</v>
          </cell>
          <cell r="AK728">
            <v>3076.8333917830005</v>
          </cell>
          <cell r="AN728">
            <v>0</v>
          </cell>
          <cell r="AO728">
            <v>0</v>
          </cell>
          <cell r="AP728">
            <v>0</v>
          </cell>
          <cell r="AQ728">
            <v>0</v>
          </cell>
          <cell r="AR728">
            <v>3451</v>
          </cell>
          <cell r="AS728">
            <v>2981.3528986317942</v>
          </cell>
          <cell r="AT728">
            <v>3091.4670008265753</v>
          </cell>
          <cell r="AU728">
            <v>3045.1028849812774</v>
          </cell>
        </row>
        <row r="729">
          <cell r="A729" t="str">
            <v xml:space="preserve">   Net Change in Cash</v>
          </cell>
          <cell r="F729" t="str">
            <v>ND</v>
          </cell>
          <cell r="G729" t="str">
            <v>ND</v>
          </cell>
          <cell r="H729" t="str">
            <v>ND</v>
          </cell>
          <cell r="I729" t="str">
            <v>ND</v>
          </cell>
          <cell r="J729">
            <v>0</v>
          </cell>
          <cell r="K729">
            <v>0</v>
          </cell>
          <cell r="L729">
            <v>0</v>
          </cell>
          <cell r="M729">
            <v>0</v>
          </cell>
          <cell r="N729">
            <v>0</v>
          </cell>
          <cell r="O729">
            <v>0</v>
          </cell>
          <cell r="P729">
            <v>0</v>
          </cell>
          <cell r="Q729">
            <v>0</v>
          </cell>
          <cell r="R729">
            <v>3116</v>
          </cell>
          <cell r="S729">
            <v>-90</v>
          </cell>
          <cell r="T729">
            <v>52</v>
          </cell>
          <cell r="U729">
            <v>373</v>
          </cell>
          <cell r="V729">
            <v>-386</v>
          </cell>
          <cell r="W729">
            <v>-53.488983088645725</v>
          </cell>
          <cell r="X729">
            <v>-21.848578152747077</v>
          </cell>
          <cell r="Y729">
            <v>-8.3095401268130651</v>
          </cell>
          <cell r="Z729">
            <v>5.5299527329617355</v>
          </cell>
          <cell r="AA729">
            <v>10.876591563191173</v>
          </cell>
          <cell r="AB729">
            <v>29.693766314286137</v>
          </cell>
          <cell r="AC729">
            <v>64.013791584341959</v>
          </cell>
          <cell r="AD729">
            <v>-94.915539920760239</v>
          </cell>
          <cell r="AE729">
            <v>9.8743546913551086</v>
          </cell>
          <cell r="AF729">
            <v>13.131811419646496</v>
          </cell>
          <cell r="AG729">
            <v>25.545257964460973</v>
          </cell>
          <cell r="AH729">
            <v>-23.597664671202416</v>
          </cell>
          <cell r="AI729">
            <v>27.436545405001421</v>
          </cell>
          <cell r="AJ729">
            <v>27.891626067923671</v>
          </cell>
          <cell r="AK729">
            <v>39.019260907086249</v>
          </cell>
          <cell r="AM729">
            <v>0</v>
          </cell>
          <cell r="AN729">
            <v>0</v>
          </cell>
          <cell r="AO729">
            <v>0</v>
          </cell>
          <cell r="AP729">
            <v>0</v>
          </cell>
          <cell r="AQ729">
            <v>3451</v>
          </cell>
          <cell r="AR729">
            <v>-469.64710136820588</v>
          </cell>
          <cell r="AS729">
            <v>110.114102194781</v>
          </cell>
          <cell r="AT729">
            <v>-46.364115845297661</v>
          </cell>
          <cell r="AU729">
            <v>70.749767708808903</v>
          </cell>
        </row>
        <row r="730">
          <cell r="A730" t="str">
            <v>Cash, Ending</v>
          </cell>
          <cell r="F730" t="str">
            <v>ND</v>
          </cell>
          <cell r="G730" t="str">
            <v>ND</v>
          </cell>
          <cell r="H730" t="str">
            <v>ND</v>
          </cell>
          <cell r="I730">
            <v>0</v>
          </cell>
          <cell r="J730">
            <v>0</v>
          </cell>
          <cell r="K730">
            <v>0</v>
          </cell>
          <cell r="L730">
            <v>0</v>
          </cell>
          <cell r="M730">
            <v>0</v>
          </cell>
          <cell r="N730">
            <v>0</v>
          </cell>
          <cell r="O730">
            <v>0</v>
          </cell>
          <cell r="P730">
            <v>0</v>
          </cell>
          <cell r="Q730">
            <v>0</v>
          </cell>
          <cell r="R730">
            <v>3116</v>
          </cell>
          <cell r="S730">
            <v>3026</v>
          </cell>
          <cell r="T730">
            <v>3078</v>
          </cell>
          <cell r="U730">
            <v>3451</v>
          </cell>
          <cell r="V730">
            <v>3065</v>
          </cell>
          <cell r="W730">
            <v>3011.5110169113541</v>
          </cell>
          <cell r="X730">
            <v>2989.6624387586071</v>
          </cell>
          <cell r="Y730">
            <v>2981.3528986317942</v>
          </cell>
          <cell r="Z730">
            <v>2986.8828513647559</v>
          </cell>
          <cell r="AA730">
            <v>2997.759442927947</v>
          </cell>
          <cell r="AB730">
            <v>3027.4532092422332</v>
          </cell>
          <cell r="AC730">
            <v>3091.4670008265753</v>
          </cell>
          <cell r="AD730">
            <v>2996.551460905815</v>
          </cell>
          <cell r="AE730">
            <v>3006.4258155971702</v>
          </cell>
          <cell r="AF730">
            <v>3019.5576270168167</v>
          </cell>
          <cell r="AG730">
            <v>3045.1028849812778</v>
          </cell>
          <cell r="AH730">
            <v>3021.5052203100754</v>
          </cell>
          <cell r="AI730">
            <v>3048.9417657150766</v>
          </cell>
          <cell r="AJ730">
            <v>3076.8333917830005</v>
          </cell>
          <cell r="AK730">
            <v>3115.8526526900869</v>
          </cell>
          <cell r="AN730">
            <v>0</v>
          </cell>
          <cell r="AO730">
            <v>0</v>
          </cell>
          <cell r="AP730">
            <v>0</v>
          </cell>
          <cell r="AQ730">
            <v>3451</v>
          </cell>
          <cell r="AR730">
            <v>2981.3528986317942</v>
          </cell>
          <cell r="AS730">
            <v>3091.4670008265753</v>
          </cell>
          <cell r="AT730">
            <v>3045.1028849812774</v>
          </cell>
          <cell r="AU730">
            <v>3115.8526526900864</v>
          </cell>
        </row>
        <row r="733">
          <cell r="A733" t="str">
            <v>Change in Non-Cash Working Capital</v>
          </cell>
        </row>
        <row r="734">
          <cell r="A734" t="str">
            <v>Assets, source/(use)</v>
          </cell>
        </row>
        <row r="735">
          <cell r="A735" t="str">
            <v xml:space="preserve">    Accounts receivable</v>
          </cell>
          <cell r="J735">
            <v>-228</v>
          </cell>
          <cell r="K735">
            <v>57</v>
          </cell>
          <cell r="L735">
            <v>129</v>
          </cell>
          <cell r="M735">
            <v>-25</v>
          </cell>
          <cell r="N735">
            <v>148</v>
          </cell>
          <cell r="O735">
            <v>-97</v>
          </cell>
          <cell r="P735">
            <v>-276</v>
          </cell>
          <cell r="Q735">
            <v>-3</v>
          </cell>
          <cell r="R735">
            <v>21</v>
          </cell>
          <cell r="S735">
            <v>-284</v>
          </cell>
          <cell r="T735">
            <v>17</v>
          </cell>
          <cell r="U735">
            <v>-17</v>
          </cell>
          <cell r="V735">
            <v>74</v>
          </cell>
          <cell r="W735">
            <v>143.80134013013389</v>
          </cell>
          <cell r="X735">
            <v>135.80652211807933</v>
          </cell>
          <cell r="Y735">
            <v>100.60804722586499</v>
          </cell>
          <cell r="Z735">
            <v>-57.869324551050568</v>
          </cell>
          <cell r="AA735">
            <v>-76.861220721505788</v>
          </cell>
          <cell r="AB735">
            <v>-88.429192541336306</v>
          </cell>
          <cell r="AC735">
            <v>-95.167175903488214</v>
          </cell>
          <cell r="AD735">
            <v>427.71057416073813</v>
          </cell>
          <cell r="AE735">
            <v>-13.116963669268671</v>
          </cell>
          <cell r="AF735">
            <v>-6.4818660430948967</v>
          </cell>
          <cell r="AG735">
            <v>-0.60940146988923516</v>
          </cell>
          <cell r="AH735">
            <v>155.22517371204981</v>
          </cell>
          <cell r="AI735">
            <v>-70.934273330532733</v>
          </cell>
          <cell r="AJ735">
            <v>-72.382679753091679</v>
          </cell>
          <cell r="AK735">
            <v>-73.830492632726873</v>
          </cell>
        </row>
        <row r="736">
          <cell r="A736" t="str">
            <v xml:space="preserve">    Inventories</v>
          </cell>
          <cell r="J736">
            <v>481</v>
          </cell>
          <cell r="K736">
            <v>325</v>
          </cell>
          <cell r="L736">
            <v>143</v>
          </cell>
          <cell r="M736">
            <v>206</v>
          </cell>
          <cell r="N736">
            <v>105</v>
          </cell>
          <cell r="O736">
            <v>-45</v>
          </cell>
          <cell r="P736">
            <v>-226</v>
          </cell>
          <cell r="Q736">
            <v>12</v>
          </cell>
          <cell r="R736">
            <v>-16</v>
          </cell>
          <cell r="S736">
            <v>115</v>
          </cell>
          <cell r="T736">
            <v>-19</v>
          </cell>
          <cell r="U736">
            <v>42</v>
          </cell>
          <cell r="V736">
            <v>138</v>
          </cell>
          <cell r="W736">
            <v>68.704563802397729</v>
          </cell>
          <cell r="X736">
            <v>40.824443046869249</v>
          </cell>
          <cell r="Y736">
            <v>43.13868750080195</v>
          </cell>
          <cell r="Z736">
            <v>-23.555356713497986</v>
          </cell>
          <cell r="AA736">
            <v>-18.527780896844718</v>
          </cell>
          <cell r="AB736">
            <v>-26.433717665084487</v>
          </cell>
          <cell r="AC736">
            <v>-23.506571250425452</v>
          </cell>
          <cell r="AD736">
            <v>121.88974232900779</v>
          </cell>
          <cell r="AE736">
            <v>-0.53158230652542215</v>
          </cell>
          <cell r="AF736">
            <v>-1.8861309694431725</v>
          </cell>
          <cell r="AG736">
            <v>3.3378467779556331</v>
          </cell>
          <cell r="AH736">
            <v>41.111037743938994</v>
          </cell>
          <cell r="AI736">
            <v>-18.778054324002539</v>
          </cell>
          <cell r="AJ736">
            <v>-21.995670594511466</v>
          </cell>
          <cell r="AK736">
            <v>-18.699182483431912</v>
          </cell>
        </row>
        <row r="737">
          <cell r="A737" t="str">
            <v xml:space="preserve">    Deferred taxes, Pre-paid Expenses &amp; other</v>
          </cell>
          <cell r="J737">
            <v>-5</v>
          </cell>
          <cell r="K737">
            <v>-14</v>
          </cell>
          <cell r="L737">
            <v>282</v>
          </cell>
          <cell r="M737">
            <v>-256</v>
          </cell>
          <cell r="N737">
            <v>70</v>
          </cell>
          <cell r="O737">
            <v>9</v>
          </cell>
          <cell r="P737">
            <v>-86</v>
          </cell>
          <cell r="Q737">
            <v>96</v>
          </cell>
          <cell r="R737">
            <v>22</v>
          </cell>
          <cell r="S737">
            <v>23</v>
          </cell>
          <cell r="T737">
            <v>-45</v>
          </cell>
          <cell r="U737">
            <v>4</v>
          </cell>
          <cell r="V737">
            <v>-8</v>
          </cell>
          <cell r="W737">
            <v>72.446963876198538</v>
          </cell>
          <cell r="X737">
            <v>68.419182972404542</v>
          </cell>
          <cell r="Y737">
            <v>50.686228351078739</v>
          </cell>
          <cell r="Z737">
            <v>-29.154504829342955</v>
          </cell>
          <cell r="AA737">
            <v>-38.722602140232539</v>
          </cell>
          <cell r="AB737">
            <v>-44.550534173367623</v>
          </cell>
          <cell r="AC737">
            <v>-47.945123102750813</v>
          </cell>
          <cell r="AD737">
            <v>215.48013730365653</v>
          </cell>
          <cell r="AE737">
            <v>-6.6083124973172289</v>
          </cell>
          <cell r="AF737">
            <v>-3.2655572934821748</v>
          </cell>
          <cell r="AG737">
            <v>-0.30701581942969369</v>
          </cell>
          <cell r="AH737">
            <v>78.202279216707666</v>
          </cell>
          <cell r="AI737">
            <v>-35.736612279906012</v>
          </cell>
          <cell r="AJ737">
            <v>-36.466317911844044</v>
          </cell>
          <cell r="AK737">
            <v>-37.195724517481267</v>
          </cell>
        </row>
        <row r="739">
          <cell r="A739" t="str">
            <v>Liabilities, source/(use)</v>
          </cell>
        </row>
        <row r="740">
          <cell r="A740" t="str">
            <v xml:space="preserve">    Accounts payable</v>
          </cell>
          <cell r="J740">
            <v>-953</v>
          </cell>
          <cell r="K740">
            <v>-370</v>
          </cell>
          <cell r="L740">
            <v>-416</v>
          </cell>
          <cell r="M740">
            <v>371</v>
          </cell>
          <cell r="N740">
            <v>-201</v>
          </cell>
          <cell r="O740">
            <v>112</v>
          </cell>
          <cell r="P740">
            <v>775</v>
          </cell>
          <cell r="Q740">
            <v>-57</v>
          </cell>
          <cell r="R740">
            <v>1</v>
          </cell>
          <cell r="S740">
            <v>94</v>
          </cell>
          <cell r="T740">
            <v>30</v>
          </cell>
          <cell r="U740">
            <v>155</v>
          </cell>
          <cell r="V740">
            <v>-327</v>
          </cell>
          <cell r="W740">
            <v>-371.65815008083746</v>
          </cell>
          <cell r="X740">
            <v>-286.29865267009131</v>
          </cell>
          <cell r="Y740">
            <v>-246.76964345302008</v>
          </cell>
          <cell r="Z740">
            <v>138.55863222914127</v>
          </cell>
          <cell r="AA740">
            <v>149.72597818369582</v>
          </cell>
          <cell r="AB740">
            <v>186.02080756459304</v>
          </cell>
          <cell r="AC740">
            <v>186.9081187340737</v>
          </cell>
          <cell r="AD740">
            <v>-883.70148752802629</v>
          </cell>
          <cell r="AE740">
            <v>18.479139411735787</v>
          </cell>
          <cell r="AF740">
            <v>13.496959620493499</v>
          </cell>
          <cell r="AG740">
            <v>-8.1831144124348612</v>
          </cell>
          <cell r="AH740">
            <v>-312.31012744186182</v>
          </cell>
          <cell r="AI740">
            <v>142.69495299490472</v>
          </cell>
          <cell r="AJ740">
            <v>153.22956568842619</v>
          </cell>
          <cell r="AK740">
            <v>146.24744957998678</v>
          </cell>
        </row>
        <row r="742">
          <cell r="A742" t="str">
            <v>Projected change in non-cash working capital</v>
          </cell>
          <cell r="J742">
            <v>-705</v>
          </cell>
          <cell r="K742">
            <v>-2</v>
          </cell>
          <cell r="L742">
            <v>138</v>
          </cell>
          <cell r="M742">
            <v>296</v>
          </cell>
          <cell r="N742">
            <v>122</v>
          </cell>
          <cell r="O742">
            <v>-21</v>
          </cell>
          <cell r="P742">
            <v>187</v>
          </cell>
          <cell r="Q742">
            <v>48</v>
          </cell>
          <cell r="R742">
            <v>28</v>
          </cell>
          <cell r="S742">
            <v>-52</v>
          </cell>
          <cell r="T742">
            <v>-17</v>
          </cell>
          <cell r="U742">
            <v>184</v>
          </cell>
          <cell r="V742">
            <v>-123</v>
          </cell>
          <cell r="W742">
            <v>-86.705282272107297</v>
          </cell>
          <cell r="X742">
            <v>-41.248504532738195</v>
          </cell>
          <cell r="Y742">
            <v>-52.336680375274398</v>
          </cell>
          <cell r="Z742">
            <v>27.979446135249759</v>
          </cell>
          <cell r="AA742">
            <v>15.614374425112771</v>
          </cell>
          <cell r="AB742">
            <v>26.607363184804626</v>
          </cell>
          <cell r="AC742">
            <v>20.289248477409217</v>
          </cell>
          <cell r="AD742">
            <v>-118.62103373462378</v>
          </cell>
          <cell r="AE742">
            <v>-1.7777190613755351</v>
          </cell>
          <cell r="AF742">
            <v>1.8634053144732547</v>
          </cell>
          <cell r="AG742">
            <v>-5.7616849237981569</v>
          </cell>
          <cell r="AH742">
            <v>-37.771636769165355</v>
          </cell>
          <cell r="AI742">
            <v>17.24601306046344</v>
          </cell>
          <cell r="AJ742">
            <v>22.384897428979002</v>
          </cell>
          <cell r="AK742">
            <v>16.522049946346726</v>
          </cell>
        </row>
        <row r="744">
          <cell r="A744" t="str">
            <v xml:space="preserve">    Other benefits / (charges)</v>
          </cell>
          <cell r="J744">
            <v>53</v>
          </cell>
          <cell r="K744">
            <v>-12</v>
          </cell>
          <cell r="L744">
            <v>25</v>
          </cell>
          <cell r="M744">
            <v>36</v>
          </cell>
          <cell r="N744">
            <v>34</v>
          </cell>
          <cell r="O744">
            <v>-131</v>
          </cell>
          <cell r="P744">
            <v>55</v>
          </cell>
          <cell r="Q744">
            <v>29</v>
          </cell>
          <cell r="R744">
            <v>78</v>
          </cell>
          <cell r="S744">
            <v>2</v>
          </cell>
          <cell r="T744">
            <v>16</v>
          </cell>
          <cell r="U744">
            <v>36</v>
          </cell>
          <cell r="V744">
            <v>17</v>
          </cell>
          <cell r="W744">
            <v>-5.6310285147393415</v>
          </cell>
          <cell r="X744">
            <v>-16.317964337762305</v>
          </cell>
          <cell r="Y744">
            <v>-14.939648839352969</v>
          </cell>
          <cell r="Z744">
            <v>-8.7339305991113747</v>
          </cell>
          <cell r="AA744">
            <v>-7.9902385807475866</v>
          </cell>
          <cell r="AB744">
            <v>-7.5372554644830529</v>
          </cell>
          <cell r="AC744">
            <v>-7.2734069050066523</v>
          </cell>
          <cell r="AD744">
            <v>-27.748456147731929</v>
          </cell>
          <cell r="AE744">
            <v>-10.486360861577452</v>
          </cell>
          <cell r="AF744">
            <v>-10.746180581597059</v>
          </cell>
          <cell r="AG744">
            <v>-10.976136821459704</v>
          </cell>
          <cell r="AH744">
            <v>-17.078367410115277</v>
          </cell>
          <cell r="AI744">
            <v>-8.2223282798681225</v>
          </cell>
          <cell r="AJ744">
            <v>-8.1656110207731558</v>
          </cell>
          <cell r="AK744">
            <v>-8.1089170038616203</v>
          </cell>
        </row>
        <row r="746">
          <cell r="A746" t="str">
            <v xml:space="preserve"> Actual change in non-cash working capital</v>
          </cell>
          <cell r="J746">
            <v>-652</v>
          </cell>
          <cell r="K746">
            <v>-14</v>
          </cell>
          <cell r="L746">
            <v>163</v>
          </cell>
          <cell r="M746">
            <v>332</v>
          </cell>
          <cell r="N746">
            <v>156</v>
          </cell>
          <cell r="O746">
            <v>-152</v>
          </cell>
          <cell r="P746">
            <v>242</v>
          </cell>
          <cell r="Q746">
            <v>77</v>
          </cell>
          <cell r="R746">
            <v>106</v>
          </cell>
          <cell r="S746">
            <v>-50</v>
          </cell>
          <cell r="T746">
            <v>-1</v>
          </cell>
          <cell r="U746">
            <v>220</v>
          </cell>
          <cell r="V746">
            <v>-106</v>
          </cell>
          <cell r="W746">
            <v>-92.336310786846639</v>
          </cell>
          <cell r="X746">
            <v>-57.566468870500501</v>
          </cell>
          <cell r="Y746">
            <v>-67.276329214627367</v>
          </cell>
          <cell r="Z746">
            <v>19.245515536138385</v>
          </cell>
          <cell r="AA746">
            <v>7.6241358443651848</v>
          </cell>
          <cell r="AB746">
            <v>19.070107720321573</v>
          </cell>
          <cell r="AC746">
            <v>13.015841572402564</v>
          </cell>
          <cell r="AD746">
            <v>-146.36948988235571</v>
          </cell>
          <cell r="AE746">
            <v>-12.264079922952988</v>
          </cell>
          <cell r="AF746">
            <v>-8.8827752671238045</v>
          </cell>
          <cell r="AG746">
            <v>-16.737821745257861</v>
          </cell>
          <cell r="AH746">
            <v>-54.850004179280631</v>
          </cell>
          <cell r="AI746">
            <v>9.0236847805953175</v>
          </cell>
          <cell r="AJ746">
            <v>14.219286408205846</v>
          </cell>
          <cell r="AK746">
            <v>8.413132942485106</v>
          </cell>
        </row>
        <row r="747">
          <cell r="A747" t="str">
            <v xml:space="preserve"> % of sales</v>
          </cell>
          <cell r="J747">
            <v>-0.23071479122434538</v>
          </cell>
          <cell r="K747">
            <v>-4.9261083743842365E-3</v>
          </cell>
          <cell r="L747">
            <v>6.369675654552559E-2</v>
          </cell>
          <cell r="M747">
            <v>0.11760538434289762</v>
          </cell>
          <cell r="N747">
            <v>6.2903225806451607E-2</v>
          </cell>
          <cell r="O747">
            <v>-5.8259869681870448E-2</v>
          </cell>
          <cell r="P747">
            <v>8.2145281737949757E-2</v>
          </cell>
          <cell r="Q747">
            <v>2.2481751824817518E-2</v>
          </cell>
          <cell r="R747">
            <v>3.4960422163588391E-2</v>
          </cell>
          <cell r="S747">
            <v>-1.4983518130056937E-2</v>
          </cell>
          <cell r="T747">
            <v>-3.0684258975145751E-4</v>
          </cell>
          <cell r="U747">
            <v>6.4027939464493602E-2</v>
          </cell>
          <cell r="V747">
            <v>-3.4437946718648471E-2</v>
          </cell>
          <cell r="W747">
            <v>-3.2751399393631642E-2</v>
          </cell>
          <cell r="X747">
            <v>-2.2355910240971069E-2</v>
          </cell>
          <cell r="Y747">
            <v>-2.8101925681108159E-2</v>
          </cell>
          <cell r="Z747">
            <v>7.704014236826138E-3</v>
          </cell>
          <cell r="AA747">
            <v>2.8918906016558543E-3</v>
          </cell>
          <cell r="AB747">
            <v>6.8218037951451021E-3</v>
          </cell>
          <cell r="AC747">
            <v>4.3873649170003415E-3</v>
          </cell>
          <cell r="AD747">
            <v>-6.661528414803565E-2</v>
          </cell>
          <cell r="AE747">
            <v>-5.5222892774958272E-3</v>
          </cell>
          <cell r="AF747">
            <v>-3.9788589729841707E-3</v>
          </cell>
          <cell r="AG747">
            <v>-7.4936878563689868E-3</v>
          </cell>
          <cell r="AH747">
            <v>-2.8065636957609857E-2</v>
          </cell>
          <cell r="AI747">
            <v>4.3342373654423911E-3</v>
          </cell>
          <cell r="AJ747">
            <v>6.427763177208042E-3</v>
          </cell>
          <cell r="AK747">
            <v>3.5877139069064221E-3</v>
          </cell>
        </row>
        <row r="750">
          <cell r="A750" t="str">
            <v>Free Cash Flow</v>
          </cell>
        </row>
        <row r="751">
          <cell r="A751" t="str">
            <v>EBITDA</v>
          </cell>
          <cell r="J751">
            <v>-307</v>
          </cell>
          <cell r="K751">
            <v>-152</v>
          </cell>
          <cell r="L751">
            <v>-102</v>
          </cell>
          <cell r="M751">
            <v>-11</v>
          </cell>
          <cell r="N751">
            <v>-65</v>
          </cell>
          <cell r="O751">
            <v>-3</v>
          </cell>
          <cell r="P751">
            <v>124</v>
          </cell>
          <cell r="Q751">
            <v>193</v>
          </cell>
          <cell r="R751">
            <v>58</v>
          </cell>
          <cell r="S751">
            <v>99</v>
          </cell>
          <cell r="T751">
            <v>104</v>
          </cell>
          <cell r="U751">
            <v>107</v>
          </cell>
          <cell r="V751">
            <v>44</v>
          </cell>
          <cell r="W751">
            <v>70.672157206403654</v>
          </cell>
          <cell r="X751">
            <v>63.825171812998491</v>
          </cell>
          <cell r="Y751">
            <v>99.878925618855916</v>
          </cell>
          <cell r="Z751">
            <v>22.326677737665342</v>
          </cell>
          <cell r="AA751">
            <v>51.792861548129828</v>
          </cell>
          <cell r="AB751">
            <v>66.684046281621733</v>
          </cell>
          <cell r="AC751">
            <v>128.12214036574238</v>
          </cell>
          <cell r="AD751">
            <v>36.280784629085964</v>
          </cell>
          <cell r="AE751">
            <v>63.071294597307478</v>
          </cell>
          <cell r="AF751">
            <v>62.250104685815359</v>
          </cell>
          <cell r="AG751">
            <v>90.505067269946252</v>
          </cell>
          <cell r="AH751">
            <v>46.58061907102433</v>
          </cell>
          <cell r="AI751">
            <v>65.358110223066717</v>
          </cell>
          <cell r="AJ751">
            <v>60.998324866505399</v>
          </cell>
          <cell r="AK751">
            <v>87.605173725634671</v>
          </cell>
          <cell r="AO751">
            <v>-572</v>
          </cell>
          <cell r="AP751">
            <v>249</v>
          </cell>
          <cell r="AQ751">
            <v>368</v>
          </cell>
          <cell r="AR751">
            <v>278.37625463825805</v>
          </cell>
          <cell r="AS751">
            <v>268.9257259331593</v>
          </cell>
          <cell r="AT751">
            <v>252.10725118215504</v>
          </cell>
          <cell r="AU751">
            <v>260.5422278862311</v>
          </cell>
        </row>
        <row r="752">
          <cell r="A752" t="str">
            <v xml:space="preserve">  - Cash Taxes</v>
          </cell>
          <cell r="J752">
            <v>-18</v>
          </cell>
          <cell r="K752">
            <v>-9</v>
          </cell>
          <cell r="L752">
            <v>-10</v>
          </cell>
          <cell r="M752">
            <v>-4</v>
          </cell>
          <cell r="N752">
            <v>65.92</v>
          </cell>
          <cell r="O752">
            <v>38.625</v>
          </cell>
          <cell r="P752">
            <v>-34.505000000000003</v>
          </cell>
          <cell r="Q752">
            <v>-66.95</v>
          </cell>
          <cell r="R752">
            <v>-2.5750000000000002</v>
          </cell>
          <cell r="S752">
            <v>-33.475000000000001</v>
          </cell>
          <cell r="T752">
            <v>-33.475000000000001</v>
          </cell>
          <cell r="U752">
            <v>-33.475000000000001</v>
          </cell>
          <cell r="V752">
            <v>-3.605</v>
          </cell>
          <cell r="W752">
            <v>-12.268473309966163</v>
          </cell>
          <cell r="X752">
            <v>-8.8992000000000004</v>
          </cell>
          <cell r="Y752">
            <v>-27.678645757513223</v>
          </cell>
          <cell r="Z752">
            <v>12.012767971290605</v>
          </cell>
          <cell r="AA752">
            <v>-3.3724579445586165</v>
          </cell>
          <cell r="AB752">
            <v>-11.206769598253377</v>
          </cell>
          <cell r="AC752">
            <v>-42.964724316752516</v>
          </cell>
          <cell r="AD752">
            <v>4.2651229033892024</v>
          </cell>
          <cell r="AE752">
            <v>-9.7927366968978422</v>
          </cell>
          <cell r="AF752">
            <v>-9.6125813562397511</v>
          </cell>
          <cell r="AG752">
            <v>-24.392514602120688</v>
          </cell>
          <cell r="AH752">
            <v>-1.9892548520157689</v>
          </cell>
          <cell r="AI752">
            <v>-11.938403710940138</v>
          </cell>
          <cell r="AJ752">
            <v>-9.9266178699546046</v>
          </cell>
          <cell r="AK752">
            <v>-23.818830628344777</v>
          </cell>
          <cell r="AO752">
            <v>-41</v>
          </cell>
          <cell r="AP752">
            <v>3.0899999999999892</v>
          </cell>
          <cell r="AQ752">
            <v>-103</v>
          </cell>
          <cell r="AR752">
            <v>-52.451319067479389</v>
          </cell>
          <cell r="AS752">
            <v>-45.531183888273901</v>
          </cell>
          <cell r="AT752">
            <v>-39.532709751869078</v>
          </cell>
          <cell r="AU752">
            <v>-47.673107061255287</v>
          </cell>
        </row>
        <row r="753">
          <cell r="A753" t="str">
            <v xml:space="preserve">  - Net Interest Expense</v>
          </cell>
          <cell r="J753">
            <v>-11</v>
          </cell>
          <cell r="K753">
            <v>-6</v>
          </cell>
          <cell r="L753">
            <v>-17</v>
          </cell>
          <cell r="M753">
            <v>-7</v>
          </cell>
          <cell r="N753">
            <v>-11</v>
          </cell>
          <cell r="O753">
            <v>-18</v>
          </cell>
          <cell r="P753">
            <v>-11</v>
          </cell>
          <cell r="Q753">
            <v>-12</v>
          </cell>
          <cell r="R753">
            <v>2</v>
          </cell>
          <cell r="S753">
            <v>1</v>
          </cell>
          <cell r="T753">
            <v>7</v>
          </cell>
          <cell r="U753">
            <v>0</v>
          </cell>
          <cell r="V753">
            <v>3</v>
          </cell>
          <cell r="W753">
            <v>4.2288447898028192</v>
          </cell>
          <cell r="X753">
            <v>4.1851451973682829</v>
          </cell>
          <cell r="Y753">
            <v>4.175510727698418</v>
          </cell>
          <cell r="Z753">
            <v>4.1582792518288851</v>
          </cell>
          <cell r="AA753">
            <v>4.1276793125036502</v>
          </cell>
          <cell r="AB753">
            <v>4.1278175402723738</v>
          </cell>
          <cell r="AC753">
            <v>4.1616517990556918</v>
          </cell>
          <cell r="AD753">
            <v>4.1604749859864123</v>
          </cell>
          <cell r="AE753">
            <v>4.1229067402570552</v>
          </cell>
          <cell r="AF753">
            <v>4.1105763159315067</v>
          </cell>
          <cell r="AG753">
            <v>4.1205131228027936</v>
          </cell>
          <cell r="AH753">
            <v>4.1158948059706351</v>
          </cell>
          <cell r="AI753">
            <v>4.0942628813610185</v>
          </cell>
          <cell r="AJ753">
            <v>4.0930461032459684</v>
          </cell>
          <cell r="AK753">
            <v>4.1129008920425942</v>
          </cell>
          <cell r="AO753">
            <v>-41</v>
          </cell>
          <cell r="AP753">
            <v>-52</v>
          </cell>
          <cell r="AQ753">
            <v>10</v>
          </cell>
          <cell r="AR753">
            <v>15.589500714869521</v>
          </cell>
          <cell r="AS753">
            <v>16.575427903660604</v>
          </cell>
          <cell r="AT753">
            <v>16.514471164977767</v>
          </cell>
          <cell r="AU753">
            <v>16.416104682620215</v>
          </cell>
        </row>
        <row r="754">
          <cell r="A754" t="str">
            <v xml:space="preserve">  - Increase in Working Capital</v>
          </cell>
          <cell r="J754">
            <v>-652</v>
          </cell>
          <cell r="K754">
            <v>-14</v>
          </cell>
          <cell r="L754">
            <v>163</v>
          </cell>
          <cell r="M754">
            <v>332</v>
          </cell>
          <cell r="N754">
            <v>156</v>
          </cell>
          <cell r="O754">
            <v>-152</v>
          </cell>
          <cell r="P754">
            <v>242</v>
          </cell>
          <cell r="Q754">
            <v>77</v>
          </cell>
          <cell r="R754">
            <v>106</v>
          </cell>
          <cell r="S754">
            <v>-50</v>
          </cell>
          <cell r="T754">
            <v>-1</v>
          </cell>
          <cell r="U754">
            <v>220</v>
          </cell>
          <cell r="V754">
            <v>-106</v>
          </cell>
          <cell r="W754">
            <v>-92.336310786846639</v>
          </cell>
          <cell r="X754">
            <v>-57.566468870500501</v>
          </cell>
          <cell r="Y754">
            <v>-67.276329214627367</v>
          </cell>
          <cell r="Z754">
            <v>19.245515536138385</v>
          </cell>
          <cell r="AA754">
            <v>7.6241358443651848</v>
          </cell>
          <cell r="AB754">
            <v>19.070107720321573</v>
          </cell>
          <cell r="AC754">
            <v>13.015841572402564</v>
          </cell>
          <cell r="AD754">
            <v>-146.36948988235571</v>
          </cell>
          <cell r="AE754">
            <v>-12.264079922952988</v>
          </cell>
          <cell r="AF754">
            <v>-8.8827752671238045</v>
          </cell>
          <cell r="AG754">
            <v>-16.737821745257861</v>
          </cell>
          <cell r="AH754">
            <v>-54.850004179280631</v>
          </cell>
          <cell r="AI754">
            <v>9.0236847805953175</v>
          </cell>
          <cell r="AJ754">
            <v>14.219286408205846</v>
          </cell>
          <cell r="AK754">
            <v>8.413132942485106</v>
          </cell>
          <cell r="AO754">
            <v>-171</v>
          </cell>
          <cell r="AP754">
            <v>323</v>
          </cell>
          <cell r="AQ754">
            <v>275</v>
          </cell>
          <cell r="AR754">
            <v>-323.17910887197451</v>
          </cell>
          <cell r="AS754">
            <v>58.955600673227707</v>
          </cell>
          <cell r="AT754">
            <v>-184.25416681769036</v>
          </cell>
          <cell r="AU754">
            <v>-23.193900047994362</v>
          </cell>
        </row>
        <row r="755">
          <cell r="A755" t="str">
            <v>Operating Cash Flow</v>
          </cell>
          <cell r="F755">
            <v>0</v>
          </cell>
          <cell r="G755">
            <v>0</v>
          </cell>
          <cell r="H755">
            <v>0</v>
          </cell>
          <cell r="I755">
            <v>0</v>
          </cell>
          <cell r="J755">
            <v>-988</v>
          </cell>
          <cell r="K755">
            <v>-181</v>
          </cell>
          <cell r="L755">
            <v>34</v>
          </cell>
          <cell r="M755">
            <v>310</v>
          </cell>
          <cell r="N755">
            <v>145.92000000000002</v>
          </cell>
          <cell r="O755">
            <v>-134.375</v>
          </cell>
          <cell r="P755">
            <v>320.495</v>
          </cell>
          <cell r="Q755">
            <v>191.05</v>
          </cell>
          <cell r="R755">
            <v>163.42500000000001</v>
          </cell>
          <cell r="S755">
            <v>16.525000000000006</v>
          </cell>
          <cell r="T755">
            <v>76.525000000000006</v>
          </cell>
          <cell r="U755">
            <v>293.52499999999998</v>
          </cell>
          <cell r="V755">
            <v>-62.604999999999997</v>
          </cell>
          <cell r="W755">
            <v>-29.703782100606325</v>
          </cell>
          <cell r="X755">
            <v>1.5446481398662755</v>
          </cell>
          <cell r="Y755">
            <v>9.0994613744137496</v>
          </cell>
          <cell r="Z755">
            <v>57.743240496923221</v>
          </cell>
          <cell r="AA755">
            <v>60.172218760440046</v>
          </cell>
          <cell r="AB755">
            <v>78.675201943962307</v>
          </cell>
          <cell r="AC755">
            <v>102.33490942044811</v>
          </cell>
          <cell r="AD755">
            <v>-101.66310736389413</v>
          </cell>
          <cell r="AE755">
            <v>45.137384717713708</v>
          </cell>
          <cell r="AF755">
            <v>47.865324378383306</v>
          </cell>
          <cell r="AG755">
            <v>53.495244045370498</v>
          </cell>
          <cell r="AH755">
            <v>-6.1427451543014371</v>
          </cell>
          <cell r="AI755">
            <v>66.537654174082917</v>
          </cell>
          <cell r="AJ755">
            <v>69.384039508002616</v>
          </cell>
          <cell r="AK755">
            <v>76.312376931817596</v>
          </cell>
          <cell r="AO755">
            <v>-825</v>
          </cell>
          <cell r="AP755">
            <v>523.08999999999992</v>
          </cell>
          <cell r="AQ755">
            <v>550</v>
          </cell>
          <cell r="AR755">
            <v>-81.664672586326333</v>
          </cell>
          <cell r="AS755">
            <v>298.92557062177366</v>
          </cell>
          <cell r="AT755">
            <v>44.834845777573378</v>
          </cell>
          <cell r="AU755">
            <v>206.09132545960168</v>
          </cell>
        </row>
        <row r="756">
          <cell r="A756" t="str">
            <v xml:space="preserve">  - Capital Expenditures</v>
          </cell>
          <cell r="J756">
            <v>-17</v>
          </cell>
          <cell r="K756">
            <v>-16</v>
          </cell>
          <cell r="L756">
            <v>-12</v>
          </cell>
          <cell r="M756">
            <v>-22</v>
          </cell>
          <cell r="N756">
            <v>-19</v>
          </cell>
          <cell r="O756">
            <v>-23</v>
          </cell>
          <cell r="P756">
            <v>-26</v>
          </cell>
          <cell r="Q756">
            <v>-75</v>
          </cell>
          <cell r="R756">
            <v>-50</v>
          </cell>
          <cell r="S756">
            <v>-46</v>
          </cell>
          <cell r="T756">
            <v>-40</v>
          </cell>
          <cell r="U756">
            <v>-64</v>
          </cell>
          <cell r="V756">
            <v>-33</v>
          </cell>
          <cell r="W756">
            <v>-30.2265083434866</v>
          </cell>
          <cell r="X756">
            <v>-27.607212475633528</v>
          </cell>
          <cell r="Y756">
            <v>-25.666788420429814</v>
          </cell>
          <cell r="Z756">
            <v>-26.782912155195842</v>
          </cell>
          <cell r="AA756">
            <v>-28.265331958708227</v>
          </cell>
          <cell r="AB756">
            <v>-29.970862849335987</v>
          </cell>
          <cell r="AC756">
            <v>-31.80634900060139</v>
          </cell>
          <cell r="AD756">
            <v>-23.557109405449808</v>
          </cell>
          <cell r="AE756">
            <v>-23.810095846762415</v>
          </cell>
          <cell r="AF756">
            <v>-23.935111381199668</v>
          </cell>
          <cell r="AG756">
            <v>-23.946864887047909</v>
          </cell>
          <cell r="AH756">
            <v>-20.953042132811994</v>
          </cell>
          <cell r="AI756">
            <v>-22.321149099444131</v>
          </cell>
          <cell r="AJ756">
            <v>-23.717191432496161</v>
          </cell>
          <cell r="AK756">
            <v>-25.141157684325492</v>
          </cell>
          <cell r="AO756">
            <v>-67</v>
          </cell>
          <cell r="AP756">
            <v>-143</v>
          </cell>
          <cell r="AQ756">
            <v>-200</v>
          </cell>
          <cell r="AR756">
            <v>-116.50050923954994</v>
          </cell>
          <cell r="AS756">
            <v>-116.82545596384145</v>
          </cell>
          <cell r="AT756">
            <v>-95.2491815204598</v>
          </cell>
          <cell r="AU756">
            <v>-92.132540349077786</v>
          </cell>
        </row>
        <row r="757">
          <cell r="A757" t="str">
            <v>Free Cash Flow</v>
          </cell>
          <cell r="F757">
            <v>0</v>
          </cell>
          <cell r="G757">
            <v>0</v>
          </cell>
          <cell r="H757">
            <v>0</v>
          </cell>
          <cell r="I757">
            <v>0</v>
          </cell>
          <cell r="J757">
            <v>-1005</v>
          </cell>
          <cell r="K757">
            <v>-197</v>
          </cell>
          <cell r="L757">
            <v>22</v>
          </cell>
          <cell r="M757">
            <v>288</v>
          </cell>
          <cell r="N757">
            <v>126.92000000000002</v>
          </cell>
          <cell r="O757">
            <v>-157.375</v>
          </cell>
          <cell r="P757">
            <v>294.495</v>
          </cell>
          <cell r="Q757">
            <v>116.05000000000001</v>
          </cell>
          <cell r="R757">
            <v>113.42500000000001</v>
          </cell>
          <cell r="S757">
            <v>-29.474999999999994</v>
          </cell>
          <cell r="T757">
            <v>36.525000000000006</v>
          </cell>
          <cell r="U757">
            <v>229.52499999999998</v>
          </cell>
          <cell r="V757">
            <v>-95.60499999999999</v>
          </cell>
          <cell r="W757">
            <v>-59.930290444092925</v>
          </cell>
          <cell r="X757">
            <v>-26.062564335767252</v>
          </cell>
          <cell r="Y757">
            <v>-16.567327046016064</v>
          </cell>
          <cell r="Z757">
            <v>30.960328341727379</v>
          </cell>
          <cell r="AA757">
            <v>31.906886801731819</v>
          </cell>
          <cell r="AB757">
            <v>48.70433909462632</v>
          </cell>
          <cell r="AC757">
            <v>70.528560419846727</v>
          </cell>
          <cell r="AD757">
            <v>-125.22021676934393</v>
          </cell>
          <cell r="AE757">
            <v>21.327288870951293</v>
          </cell>
          <cell r="AF757">
            <v>23.930212997183638</v>
          </cell>
          <cell r="AG757">
            <v>29.548379158322589</v>
          </cell>
          <cell r="AH757">
            <v>-27.095787287113431</v>
          </cell>
          <cell r="AI757">
            <v>44.216505074638789</v>
          </cell>
          <cell r="AJ757">
            <v>45.666848075506451</v>
          </cell>
          <cell r="AK757">
            <v>51.171219247492104</v>
          </cell>
          <cell r="AO757">
            <v>-892</v>
          </cell>
          <cell r="AP757">
            <v>380.08999999999992</v>
          </cell>
          <cell r="AQ757">
            <v>350</v>
          </cell>
          <cell r="AR757">
            <v>-198.16518182587629</v>
          </cell>
          <cell r="AS757">
            <v>182.10011465793221</v>
          </cell>
          <cell r="AT757">
            <v>-50.414335742886422</v>
          </cell>
          <cell r="AU757">
            <v>113.95878511052389</v>
          </cell>
        </row>
        <row r="759">
          <cell r="A759" t="str">
            <v>BoP Cash, ST and LT Invs</v>
          </cell>
          <cell r="K759">
            <v>0</v>
          </cell>
          <cell r="L759">
            <v>0</v>
          </cell>
          <cell r="M759">
            <v>0</v>
          </cell>
          <cell r="N759">
            <v>0</v>
          </cell>
          <cell r="O759">
            <v>0</v>
          </cell>
          <cell r="P759">
            <v>0</v>
          </cell>
          <cell r="Q759">
            <v>0</v>
          </cell>
          <cell r="R759">
            <v>0</v>
          </cell>
          <cell r="S759">
            <v>3116</v>
          </cell>
          <cell r="T759">
            <v>3026</v>
          </cell>
          <cell r="U759">
            <v>3078</v>
          </cell>
          <cell r="V759">
            <v>3451</v>
          </cell>
          <cell r="W759">
            <v>3065</v>
          </cell>
          <cell r="X759">
            <v>3011.5110169113541</v>
          </cell>
          <cell r="Y759">
            <v>2989.6624387586071</v>
          </cell>
          <cell r="Z759">
            <v>2981.3528986317942</v>
          </cell>
          <cell r="AA759">
            <v>2986.8828513647559</v>
          </cell>
          <cell r="AB759">
            <v>2997.759442927947</v>
          </cell>
          <cell r="AC759">
            <v>3027.4532092422332</v>
          </cell>
          <cell r="AD759">
            <v>3091.4670008265753</v>
          </cell>
          <cell r="AE759">
            <v>2996.551460905815</v>
          </cell>
          <cell r="AF759">
            <v>3006.4258155971702</v>
          </cell>
          <cell r="AG759">
            <v>3019.5576270168167</v>
          </cell>
          <cell r="AH759">
            <v>3045.1028849812778</v>
          </cell>
          <cell r="AI759">
            <v>3021.5052203100754</v>
          </cell>
          <cell r="AJ759">
            <v>3048.9417657150766</v>
          </cell>
          <cell r="AK759">
            <v>3076.8333917830005</v>
          </cell>
          <cell r="AP759">
            <v>0</v>
          </cell>
          <cell r="AQ759">
            <v>0</v>
          </cell>
          <cell r="AR759">
            <v>3451</v>
          </cell>
          <cell r="AS759">
            <v>2981.3528986317942</v>
          </cell>
          <cell r="AT759">
            <v>3091.4670008265753</v>
          </cell>
          <cell r="AU759">
            <v>3045.1028849812778</v>
          </cell>
        </row>
        <row r="760">
          <cell r="A760" t="str">
            <v xml:space="preserve">  + Operating Cash Flow</v>
          </cell>
          <cell r="F760">
            <v>0</v>
          </cell>
          <cell r="G760">
            <v>0</v>
          </cell>
          <cell r="H760">
            <v>0</v>
          </cell>
          <cell r="I760">
            <v>0</v>
          </cell>
          <cell r="J760">
            <v>-988</v>
          </cell>
          <cell r="K760">
            <v>-181</v>
          </cell>
          <cell r="L760">
            <v>34</v>
          </cell>
          <cell r="M760">
            <v>310</v>
          </cell>
          <cell r="N760">
            <v>145.92000000000002</v>
          </cell>
          <cell r="O760">
            <v>-134.375</v>
          </cell>
          <cell r="P760">
            <v>320.495</v>
          </cell>
          <cell r="Q760">
            <v>191.05</v>
          </cell>
          <cell r="R760">
            <v>163.42500000000001</v>
          </cell>
          <cell r="S760">
            <v>16.525000000000006</v>
          </cell>
          <cell r="T760">
            <v>76.525000000000006</v>
          </cell>
          <cell r="U760">
            <v>293.52499999999998</v>
          </cell>
          <cell r="V760">
            <v>-62.604999999999997</v>
          </cell>
          <cell r="W760">
            <v>-29.703782100606325</v>
          </cell>
          <cell r="X760">
            <v>1.5446481398662755</v>
          </cell>
          <cell r="Y760">
            <v>9.0994613744137496</v>
          </cell>
          <cell r="Z760">
            <v>57.743240496923221</v>
          </cell>
          <cell r="AA760">
            <v>60.172218760440046</v>
          </cell>
          <cell r="AB760">
            <v>78.675201943962307</v>
          </cell>
          <cell r="AC760">
            <v>102.33490942044811</v>
          </cell>
          <cell r="AD760">
            <v>-101.66310736389413</v>
          </cell>
          <cell r="AE760">
            <v>45.137384717713708</v>
          </cell>
          <cell r="AF760">
            <v>47.865324378383306</v>
          </cell>
          <cell r="AG760">
            <v>53.495244045370498</v>
          </cell>
          <cell r="AH760">
            <v>-6.1427451543014371</v>
          </cell>
          <cell r="AI760">
            <v>66.537654174082917</v>
          </cell>
          <cell r="AJ760">
            <v>69.384039508002616</v>
          </cell>
          <cell r="AK760">
            <v>76.312376931817596</v>
          </cell>
          <cell r="AO760">
            <v>-825</v>
          </cell>
          <cell r="AP760">
            <v>523.09</v>
          </cell>
          <cell r="AQ760">
            <v>550</v>
          </cell>
          <cell r="AR760">
            <v>-81.664672586326304</v>
          </cell>
          <cell r="AS760">
            <v>298.92557062177372</v>
          </cell>
          <cell r="AT760">
            <v>44.834845777573385</v>
          </cell>
          <cell r="AU760">
            <v>206.09132545960171</v>
          </cell>
        </row>
        <row r="761">
          <cell r="A761" t="str">
            <v xml:space="preserve">  + Investing Cash Flow</v>
          </cell>
          <cell r="F761" t="e">
            <v>#VALUE!</v>
          </cell>
          <cell r="G761" t="e">
            <v>#VALUE!</v>
          </cell>
          <cell r="H761" t="e">
            <v>#VALUE!</v>
          </cell>
          <cell r="I761" t="e">
            <v>#VALUE!</v>
          </cell>
          <cell r="J761">
            <v>-1</v>
          </cell>
          <cell r="K761">
            <v>-10</v>
          </cell>
          <cell r="L761">
            <v>-3</v>
          </cell>
          <cell r="M761">
            <v>15</v>
          </cell>
          <cell r="N761">
            <v>-16</v>
          </cell>
          <cell r="O761">
            <v>2</v>
          </cell>
          <cell r="P761">
            <v>-39</v>
          </cell>
          <cell r="Q761">
            <v>-156</v>
          </cell>
          <cell r="R761">
            <v>-61</v>
          </cell>
          <cell r="S761">
            <v>-84</v>
          </cell>
          <cell r="T761">
            <v>-46</v>
          </cell>
          <cell r="U761">
            <v>-40</v>
          </cell>
          <cell r="V761">
            <v>-319</v>
          </cell>
          <cell r="W761">
            <v>-30.2265083434866</v>
          </cell>
          <cell r="X761">
            <v>-27.607212475633528</v>
          </cell>
          <cell r="Y761">
            <v>-25.666788420429814</v>
          </cell>
          <cell r="Z761">
            <v>-26.782912155195842</v>
          </cell>
          <cell r="AA761">
            <v>-28.265331958708227</v>
          </cell>
          <cell r="AB761">
            <v>-29.970862849335987</v>
          </cell>
          <cell r="AC761">
            <v>-31.80634900060139</v>
          </cell>
          <cell r="AD761">
            <v>-23.557109405449808</v>
          </cell>
          <cell r="AE761">
            <v>-23.810095846762415</v>
          </cell>
          <cell r="AF761">
            <v>-23.935111381199668</v>
          </cell>
          <cell r="AG761">
            <v>-23.946864887047909</v>
          </cell>
          <cell r="AH761">
            <v>-20.953042132811994</v>
          </cell>
          <cell r="AI761">
            <v>-22.321149099444131</v>
          </cell>
          <cell r="AJ761">
            <v>-23.717191432496161</v>
          </cell>
          <cell r="AK761">
            <v>-25.141157684325492</v>
          </cell>
          <cell r="AO761">
            <v>1</v>
          </cell>
          <cell r="AP761">
            <v>-209</v>
          </cell>
          <cell r="AQ761">
            <v>-231</v>
          </cell>
          <cell r="AR761">
            <v>-402.50050923954996</v>
          </cell>
          <cell r="AS761">
            <v>-116.82545596384145</v>
          </cell>
          <cell r="AT761">
            <v>-95.2491815204598</v>
          </cell>
          <cell r="AU761">
            <v>-92.132540349077786</v>
          </cell>
        </row>
        <row r="762">
          <cell r="A762" t="str">
            <v xml:space="preserve">  + Financing Cash Flow</v>
          </cell>
          <cell r="F762" t="str">
            <v>ND</v>
          </cell>
          <cell r="G762" t="str">
            <v>ND</v>
          </cell>
          <cell r="H762" t="str">
            <v>ND</v>
          </cell>
          <cell r="I762" t="str">
            <v>ND</v>
          </cell>
          <cell r="J762">
            <v>1128</v>
          </cell>
          <cell r="K762">
            <v>291</v>
          </cell>
          <cell r="L762">
            <v>6</v>
          </cell>
          <cell r="M762">
            <v>-239</v>
          </cell>
          <cell r="N762">
            <v>-51</v>
          </cell>
          <cell r="O762">
            <v>23</v>
          </cell>
          <cell r="P762">
            <v>-265</v>
          </cell>
          <cell r="Q762">
            <v>-90</v>
          </cell>
          <cell r="R762">
            <v>3063</v>
          </cell>
          <cell r="S762">
            <v>-14</v>
          </cell>
          <cell r="T762">
            <v>120</v>
          </cell>
          <cell r="U762">
            <v>195</v>
          </cell>
          <cell r="V762">
            <v>21</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J762">
            <v>0</v>
          </cell>
          <cell r="AK762">
            <v>0</v>
          </cell>
          <cell r="AO762">
            <v>1186</v>
          </cell>
          <cell r="AP762">
            <v>-383</v>
          </cell>
          <cell r="AQ762">
            <v>3364</v>
          </cell>
          <cell r="AR762">
            <v>21</v>
          </cell>
          <cell r="AS762">
            <v>0</v>
          </cell>
          <cell r="AT762">
            <v>0</v>
          </cell>
          <cell r="AU762">
            <v>0</v>
          </cell>
        </row>
        <row r="763">
          <cell r="A763" t="str">
            <v xml:space="preserve">  +/- Other / restructuring</v>
          </cell>
          <cell r="J763">
            <v>-139</v>
          </cell>
          <cell r="K763">
            <v>-100</v>
          </cell>
          <cell r="L763">
            <v>-37</v>
          </cell>
          <cell r="M763">
            <v>-86</v>
          </cell>
          <cell r="N763">
            <v>-78.920000000000016</v>
          </cell>
          <cell r="O763">
            <v>109.375</v>
          </cell>
          <cell r="P763">
            <v>-16.495000000000005</v>
          </cell>
          <cell r="Q763">
            <v>0</v>
          </cell>
          <cell r="R763">
            <v>0</v>
          </cell>
          <cell r="S763">
            <v>0</v>
          </cell>
          <cell r="T763">
            <v>0</v>
          </cell>
          <cell r="U763">
            <v>0</v>
          </cell>
          <cell r="V763">
            <v>0</v>
          </cell>
          <cell r="W763">
            <v>0</v>
          </cell>
          <cell r="X763">
            <v>0</v>
          </cell>
          <cell r="Y763">
            <v>0</v>
          </cell>
          <cell r="Z763">
            <v>0</v>
          </cell>
          <cell r="AA763">
            <v>0</v>
          </cell>
          <cell r="AB763">
            <v>0</v>
          </cell>
          <cell r="AC763">
            <v>0</v>
          </cell>
          <cell r="AD763">
            <v>0</v>
          </cell>
          <cell r="AE763">
            <v>0</v>
          </cell>
          <cell r="AF763">
            <v>0</v>
          </cell>
          <cell r="AG763">
            <v>0</v>
          </cell>
          <cell r="AH763">
            <v>0</v>
          </cell>
          <cell r="AI763">
            <v>0</v>
          </cell>
          <cell r="AJ763">
            <v>0</v>
          </cell>
          <cell r="AK763">
            <v>0</v>
          </cell>
          <cell r="AO763">
            <v>-362</v>
          </cell>
          <cell r="AP763">
            <v>13.95999999999998</v>
          </cell>
          <cell r="AQ763">
            <v>0</v>
          </cell>
          <cell r="AR763">
            <v>0</v>
          </cell>
          <cell r="AS763">
            <v>0</v>
          </cell>
          <cell r="AT763">
            <v>0</v>
          </cell>
          <cell r="AU763">
            <v>0</v>
          </cell>
        </row>
        <row r="764">
          <cell r="A764" t="str">
            <v>End of Period Cash and Investments</v>
          </cell>
          <cell r="J764">
            <v>0</v>
          </cell>
          <cell r="K764">
            <v>0</v>
          </cell>
          <cell r="L764">
            <v>0</v>
          </cell>
          <cell r="M764">
            <v>0</v>
          </cell>
          <cell r="N764">
            <v>0</v>
          </cell>
          <cell r="O764">
            <v>0</v>
          </cell>
          <cell r="P764">
            <v>0</v>
          </cell>
          <cell r="Q764">
            <v>0</v>
          </cell>
          <cell r="R764">
            <v>3116</v>
          </cell>
          <cell r="S764">
            <v>3026</v>
          </cell>
          <cell r="T764">
            <v>3078</v>
          </cell>
          <cell r="U764">
            <v>3451</v>
          </cell>
          <cell r="V764">
            <v>3065</v>
          </cell>
          <cell r="W764">
            <v>3011.5110169113541</v>
          </cell>
          <cell r="X764">
            <v>2989.6624387586071</v>
          </cell>
          <cell r="Y764">
            <v>2981.3528986317942</v>
          </cell>
          <cell r="Z764">
            <v>2986.8828513647559</v>
          </cell>
          <cell r="AA764">
            <v>2997.759442927947</v>
          </cell>
          <cell r="AB764">
            <v>3027.4532092422332</v>
          </cell>
          <cell r="AC764">
            <v>3091.4670008265753</v>
          </cell>
          <cell r="AD764">
            <v>2996.551460905815</v>
          </cell>
          <cell r="AE764">
            <v>3006.4258155971702</v>
          </cell>
          <cell r="AF764">
            <v>3019.5576270168167</v>
          </cell>
          <cell r="AG764">
            <v>3045.1028849812778</v>
          </cell>
          <cell r="AH764">
            <v>3021.5052203100754</v>
          </cell>
          <cell r="AI764">
            <v>3048.9417657150766</v>
          </cell>
          <cell r="AJ764">
            <v>3076.8333917830005</v>
          </cell>
          <cell r="AK764">
            <v>3115.8526526900869</v>
          </cell>
          <cell r="AO764">
            <v>0</v>
          </cell>
          <cell r="AP764">
            <v>-54.949999999999989</v>
          </cell>
          <cell r="AQ764">
            <v>3683</v>
          </cell>
          <cell r="AR764">
            <v>2987.8348181741239</v>
          </cell>
          <cell r="AS764">
            <v>3163.4530132897266</v>
          </cell>
          <cell r="AT764">
            <v>3041.0526650836887</v>
          </cell>
          <cell r="AU764">
            <v>3159.0616700918017</v>
          </cell>
        </row>
        <row r="765">
          <cell r="A765" t="str">
            <v xml:space="preserve">    Cash (burn) / gain</v>
          </cell>
          <cell r="H765">
            <v>0</v>
          </cell>
          <cell r="I765">
            <v>0</v>
          </cell>
          <cell r="J765">
            <v>0</v>
          </cell>
          <cell r="K765">
            <v>0</v>
          </cell>
          <cell r="L765">
            <v>0</v>
          </cell>
          <cell r="M765">
            <v>0</v>
          </cell>
          <cell r="N765">
            <v>0</v>
          </cell>
          <cell r="O765">
            <v>0</v>
          </cell>
          <cell r="P765">
            <v>0</v>
          </cell>
          <cell r="Q765">
            <v>0</v>
          </cell>
          <cell r="R765">
            <v>3116</v>
          </cell>
          <cell r="S765">
            <v>-90</v>
          </cell>
          <cell r="T765">
            <v>52</v>
          </cell>
          <cell r="U765">
            <v>373</v>
          </cell>
          <cell r="V765">
            <v>-386</v>
          </cell>
          <cell r="W765">
            <v>-53.488983088645909</v>
          </cell>
          <cell r="X765">
            <v>-21.848578152746995</v>
          </cell>
          <cell r="Y765">
            <v>-8.3095401268128626</v>
          </cell>
          <cell r="Z765">
            <v>5.5299527329616467</v>
          </cell>
          <cell r="AA765">
            <v>10.876591563191141</v>
          </cell>
          <cell r="AB765">
            <v>29.693766314286222</v>
          </cell>
          <cell r="AC765">
            <v>64.013791584342016</v>
          </cell>
          <cell r="AD765">
            <v>-94.915539920760239</v>
          </cell>
          <cell r="AE765">
            <v>9.8743546913551654</v>
          </cell>
          <cell r="AF765">
            <v>13.13181141964651</v>
          </cell>
          <cell r="AG765">
            <v>25.545257964461143</v>
          </cell>
          <cell r="AH765">
            <v>-23.597664671202438</v>
          </cell>
          <cell r="AI765">
            <v>27.436545405001198</v>
          </cell>
          <cell r="AJ765">
            <v>27.89162606792388</v>
          </cell>
          <cell r="AK765">
            <v>39.019260907086391</v>
          </cell>
          <cell r="AQ765">
            <v>3737.95</v>
          </cell>
          <cell r="AR765">
            <v>-695.16518182587606</v>
          </cell>
          <cell r="AS765">
            <v>175.6181951156027</v>
          </cell>
          <cell r="AT765">
            <v>-122.40034820603796</v>
          </cell>
          <cell r="AU765">
            <v>118.00900500811304</v>
          </cell>
        </row>
        <row r="771">
          <cell r="A771" t="str">
            <v>Note: 2008 &amp; 2007 only annual restated data avail; quarterly data is approximate</v>
          </cell>
        </row>
      </sheetData>
      <sheetData sheetId="6"/>
      <sheetData sheetId="7"/>
      <sheetData sheetId="8"/>
      <sheetData sheetId="9"/>
      <sheetData sheetId="10"/>
      <sheetData sheetId="11" refreshError="1"/>
      <sheetData sheetId="12"/>
      <sheetData sheetId="13"/>
      <sheetData sheetId="14"/>
      <sheetData sheetId="15"/>
      <sheetData sheetId="16"/>
      <sheetData sheetId="17"/>
      <sheetData sheetId="18" refreshError="1"/>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ipping"/>
      <sheetName val="merchandise"/>
      <sheetName val="FX"/>
      <sheetName val="ROAA"/>
      <sheetName val="gm"/>
      <sheetName val="Sheet1"/>
      <sheetName val="#REF"/>
    </sheetNames>
    <sheetDataSet>
      <sheetData sheetId="0" refreshError="1">
        <row r="2">
          <cell r="C2" t="str">
            <v>Active</v>
          </cell>
          <cell r="D2" t="str">
            <v>Outbound</v>
          </cell>
          <cell r="E2" t="str">
            <v>Avg LTM</v>
          </cell>
          <cell r="F2" t="str">
            <v>LTM Out</v>
          </cell>
          <cell r="G2" t="str">
            <v>LTM Shipping</v>
          </cell>
        </row>
        <row r="3">
          <cell r="C3" t="str">
            <v>Accounts</v>
          </cell>
          <cell r="D3" t="str">
            <v>Shipping</v>
          </cell>
          <cell r="E3" t="str">
            <v>Accounts</v>
          </cell>
          <cell r="F3" t="str">
            <v>Shipping</v>
          </cell>
          <cell r="G3" t="str">
            <v>/ Account</v>
          </cell>
        </row>
        <row r="4">
          <cell r="B4">
            <v>36525</v>
          </cell>
          <cell r="C4">
            <v>14.1</v>
          </cell>
          <cell r="D4">
            <v>97</v>
          </cell>
          <cell r="I4">
            <v>676.04200000000003</v>
          </cell>
          <cell r="J4">
            <v>92.5</v>
          </cell>
          <cell r="K4">
            <v>583.54200000000003</v>
          </cell>
        </row>
        <row r="5">
          <cell r="B5">
            <v>36616</v>
          </cell>
          <cell r="C5">
            <v>15.9</v>
          </cell>
          <cell r="D5">
            <v>78</v>
          </cell>
          <cell r="I5">
            <v>573.88900000000001</v>
          </cell>
          <cell r="J5">
            <v>74.599999999999994</v>
          </cell>
          <cell r="K5">
            <v>499.28899999999999</v>
          </cell>
        </row>
        <row r="6">
          <cell r="B6">
            <v>36707</v>
          </cell>
          <cell r="C6">
            <v>17</v>
          </cell>
          <cell r="D6">
            <v>62.6</v>
          </cell>
          <cell r="I6">
            <v>577.87599999999998</v>
          </cell>
          <cell r="J6">
            <v>73.5</v>
          </cell>
          <cell r="K6">
            <v>504.37599999999998</v>
          </cell>
        </row>
        <row r="7">
          <cell r="B7">
            <v>36799</v>
          </cell>
          <cell r="C7">
            <v>18.2</v>
          </cell>
          <cell r="D7">
            <v>69.900000000000006</v>
          </cell>
          <cell r="E7">
            <v>16.3</v>
          </cell>
          <cell r="F7">
            <v>307.5</v>
          </cell>
          <cell r="G7">
            <v>18.865030674846626</v>
          </cell>
          <cell r="I7">
            <v>637.85799999999995</v>
          </cell>
          <cell r="J7">
            <v>78.099999999999994</v>
          </cell>
          <cell r="K7">
            <v>559.75799999999992</v>
          </cell>
          <cell r="L7">
            <v>2146.9650000000001</v>
          </cell>
        </row>
        <row r="8">
          <cell r="B8">
            <v>36891</v>
          </cell>
          <cell r="C8">
            <v>19.8</v>
          </cell>
          <cell r="D8">
            <v>129.5</v>
          </cell>
          <cell r="E8">
            <v>17.724999999999998</v>
          </cell>
          <cell r="F8">
            <v>340</v>
          </cell>
          <cell r="G8">
            <v>19.181946403385052</v>
          </cell>
          <cell r="I8">
            <v>972.36</v>
          </cell>
          <cell r="J8">
            <v>112.8</v>
          </cell>
          <cell r="K8">
            <v>859.56000000000006</v>
          </cell>
          <cell r="L8">
            <v>2422.9829999999997</v>
          </cell>
        </row>
        <row r="9">
          <cell r="B9">
            <v>36981</v>
          </cell>
          <cell r="C9">
            <v>20.5</v>
          </cell>
          <cell r="D9">
            <v>87</v>
          </cell>
          <cell r="E9">
            <v>18.875</v>
          </cell>
          <cell r="F9">
            <v>349</v>
          </cell>
          <cell r="G9">
            <v>18.490066225165563</v>
          </cell>
          <cell r="I9">
            <v>700.35599999999999</v>
          </cell>
          <cell r="J9">
            <v>82</v>
          </cell>
          <cell r="K9">
            <v>618.35599999999999</v>
          </cell>
          <cell r="L9">
            <v>2542.0500000000002</v>
          </cell>
        </row>
        <row r="10">
          <cell r="B10">
            <v>37072</v>
          </cell>
          <cell r="C10">
            <v>21.1</v>
          </cell>
          <cell r="D10">
            <v>78</v>
          </cell>
          <cell r="E10">
            <v>19.899999999999999</v>
          </cell>
          <cell r="F10">
            <v>364.4</v>
          </cell>
          <cell r="G10">
            <v>18.311557788944725</v>
          </cell>
          <cell r="I10">
            <v>667.625</v>
          </cell>
          <cell r="J10">
            <v>76</v>
          </cell>
          <cell r="K10">
            <v>591.625</v>
          </cell>
          <cell r="L10">
            <v>2629.299</v>
          </cell>
          <cell r="P10" t="str">
            <v>Sales / Account y/y</v>
          </cell>
          <cell r="Q10" t="str">
            <v>Shipping / Account y/y</v>
          </cell>
        </row>
        <row r="11">
          <cell r="B11">
            <v>37164</v>
          </cell>
          <cell r="C11">
            <v>23</v>
          </cell>
          <cell r="D11">
            <v>76</v>
          </cell>
          <cell r="E11">
            <v>21.1</v>
          </cell>
          <cell r="F11">
            <v>370.5</v>
          </cell>
          <cell r="G11">
            <v>17.559241706161135</v>
          </cell>
          <cell r="H11">
            <v>-6.9217431510808169E-2</v>
          </cell>
          <cell r="I11">
            <v>639.28100000000006</v>
          </cell>
          <cell r="J11">
            <v>74</v>
          </cell>
          <cell r="K11">
            <v>565.28100000000006</v>
          </cell>
          <cell r="L11">
            <v>2634.8220000000001</v>
          </cell>
          <cell r="M11">
            <v>0.22723099817649572</v>
          </cell>
          <cell r="N11">
            <v>0.29644842968730389</v>
          </cell>
          <cell r="O11">
            <v>37164</v>
          </cell>
          <cell r="P11">
            <v>0.22723099817649572</v>
          </cell>
          <cell r="Q11">
            <v>-6.9217431510808169E-2</v>
          </cell>
        </row>
        <row r="12">
          <cell r="B12">
            <v>37256</v>
          </cell>
          <cell r="C12">
            <v>24.7</v>
          </cell>
          <cell r="D12">
            <v>135</v>
          </cell>
          <cell r="E12">
            <v>22.324999999999999</v>
          </cell>
          <cell r="F12">
            <v>376</v>
          </cell>
          <cell r="G12">
            <v>16.842105263157894</v>
          </cell>
          <cell r="H12">
            <v>-0.12198142414860691</v>
          </cell>
          <cell r="I12">
            <v>1115.1709999999998</v>
          </cell>
          <cell r="J12">
            <v>125</v>
          </cell>
          <cell r="K12">
            <v>990.17099999999982</v>
          </cell>
          <cell r="L12">
            <v>2765.433</v>
          </cell>
          <cell r="M12">
            <v>0.14133404980554976</v>
          </cell>
          <cell r="N12">
            <v>0.26331547395415666</v>
          </cell>
          <cell r="O12">
            <v>37256</v>
          </cell>
          <cell r="P12">
            <v>0.14133404980554976</v>
          </cell>
          <cell r="Q12">
            <v>-0.12198142414860691</v>
          </cell>
        </row>
        <row r="13">
          <cell r="B13">
            <v>37346</v>
          </cell>
          <cell r="C13">
            <v>26.2</v>
          </cell>
          <cell r="D13">
            <v>90</v>
          </cell>
          <cell r="E13">
            <v>23.75</v>
          </cell>
          <cell r="F13">
            <v>379</v>
          </cell>
          <cell r="G13">
            <v>15.957894736842105</v>
          </cell>
          <cell r="H13">
            <v>-0.13694767003468555</v>
          </cell>
          <cell r="I13">
            <v>847.42200000000014</v>
          </cell>
          <cell r="J13">
            <v>89</v>
          </cell>
          <cell r="K13">
            <v>758.42200000000014</v>
          </cell>
          <cell r="L13">
            <v>2905.4989999999998</v>
          </cell>
          <cell r="M13">
            <v>0.14297476446175317</v>
          </cell>
          <cell r="N13">
            <v>0.27992243449643872</v>
          </cell>
          <cell r="O13">
            <v>37346</v>
          </cell>
          <cell r="P13">
            <v>0.14297476446175317</v>
          </cell>
          <cell r="Q13">
            <v>-0.13694767003468555</v>
          </cell>
        </row>
        <row r="14">
          <cell r="B14">
            <v>37437</v>
          </cell>
          <cell r="C14">
            <v>27.3</v>
          </cell>
          <cell r="D14">
            <v>83</v>
          </cell>
          <cell r="E14">
            <v>25.3</v>
          </cell>
          <cell r="F14">
            <v>384</v>
          </cell>
          <cell r="G14">
            <v>15.177865612648221</v>
          </cell>
          <cell r="H14">
            <v>-0.1711319273004952</v>
          </cell>
          <cell r="I14">
            <v>805.60500000000002</v>
          </cell>
          <cell r="J14">
            <v>81</v>
          </cell>
          <cell r="K14">
            <v>724.60500000000002</v>
          </cell>
          <cell r="L14">
            <v>3038.4789999999998</v>
          </cell>
          <cell r="M14">
            <v>0.15562322885301372</v>
          </cell>
          <cell r="N14">
            <v>0.32675515615350892</v>
          </cell>
          <cell r="O14">
            <v>37437</v>
          </cell>
          <cell r="P14">
            <v>0.15562322885301372</v>
          </cell>
          <cell r="Q14">
            <v>-0.1711319273004952</v>
          </cell>
        </row>
        <row r="15">
          <cell r="B15">
            <v>37529</v>
          </cell>
          <cell r="C15">
            <v>29</v>
          </cell>
          <cell r="D15">
            <v>83</v>
          </cell>
          <cell r="E15">
            <v>26.8</v>
          </cell>
          <cell r="F15">
            <v>391</v>
          </cell>
          <cell r="G15">
            <v>14.58955223880597</v>
          </cell>
          <cell r="H15">
            <v>-0.1691240155497814</v>
          </cell>
          <cell r="I15">
            <v>851.29899999999998</v>
          </cell>
          <cell r="J15">
            <v>73</v>
          </cell>
          <cell r="K15">
            <v>778.29899999999998</v>
          </cell>
          <cell r="L15">
            <v>3251.4969999999998</v>
          </cell>
          <cell r="M15">
            <v>0.23404806852227567</v>
          </cell>
          <cell r="N15">
            <v>0.40317208407205707</v>
          </cell>
          <cell r="O15">
            <v>37529</v>
          </cell>
          <cell r="P15">
            <v>0.23404806852227567</v>
          </cell>
          <cell r="Q15">
            <v>-0.1691240155497814</v>
          </cell>
        </row>
        <row r="16">
          <cell r="B16">
            <v>37621</v>
          </cell>
          <cell r="C16">
            <v>31</v>
          </cell>
          <cell r="D16">
            <v>148.303</v>
          </cell>
          <cell r="E16">
            <v>28.375</v>
          </cell>
          <cell r="F16">
            <v>404.303</v>
          </cell>
          <cell r="G16">
            <v>14.248563876651982</v>
          </cell>
          <cell r="H16">
            <v>-0.15399151982378856</v>
          </cell>
          <cell r="I16">
            <v>1428.61</v>
          </cell>
          <cell r="J16">
            <v>121.74900000000002</v>
          </cell>
          <cell r="K16">
            <v>1306.8609999999999</v>
          </cell>
          <cell r="L16">
            <v>3568.1869999999999</v>
          </cell>
          <cell r="M16">
            <v>0.29028148575648016</v>
          </cell>
          <cell r="N16">
            <v>0.44427300558026872</v>
          </cell>
          <cell r="O16">
            <v>37621</v>
          </cell>
          <cell r="P16">
            <v>0.29028148575648016</v>
          </cell>
          <cell r="Q16">
            <v>-0.15399151982378856</v>
          </cell>
        </row>
        <row r="17">
          <cell r="B17">
            <v>37711</v>
          </cell>
          <cell r="C17">
            <v>33.4</v>
          </cell>
          <cell r="D17">
            <v>105</v>
          </cell>
          <cell r="E17">
            <v>30.174999999999997</v>
          </cell>
          <cell r="F17">
            <v>419.303</v>
          </cell>
          <cell r="G17">
            <v>13.895708367854185</v>
          </cell>
          <cell r="H17">
            <v>-0.1292267183732535</v>
          </cell>
          <cell r="I17">
            <v>1083.559</v>
          </cell>
          <cell r="J17">
            <v>78</v>
          </cell>
          <cell r="K17">
            <v>1005.559</v>
          </cell>
          <cell r="L17">
            <v>3815.3239999999996</v>
          </cell>
          <cell r="M17">
            <v>0.31313898232282988</v>
          </cell>
          <cell r="N17">
            <v>0.44236570069608339</v>
          </cell>
          <cell r="O17">
            <v>37711</v>
          </cell>
          <cell r="P17">
            <v>0.31313898232282988</v>
          </cell>
          <cell r="Q17">
            <v>-0.1292267183732535</v>
          </cell>
        </row>
        <row r="18">
          <cell r="B18">
            <v>37802</v>
          </cell>
          <cell r="C18">
            <v>34.700000000000003</v>
          </cell>
          <cell r="D18">
            <v>106</v>
          </cell>
          <cell r="E18">
            <v>32.025000000000006</v>
          </cell>
          <cell r="F18">
            <v>442.303</v>
          </cell>
          <cell r="G18">
            <v>13.811178766588601</v>
          </cell>
          <cell r="H18">
            <v>-9.0044732305490593E-2</v>
          </cell>
          <cell r="I18">
            <v>1099.912</v>
          </cell>
          <cell r="J18">
            <v>80</v>
          </cell>
          <cell r="K18">
            <v>1019.912</v>
          </cell>
          <cell r="L18">
            <v>4110.6310000000003</v>
          </cell>
          <cell r="M18">
            <v>0.35285812408116057</v>
          </cell>
          <cell r="N18">
            <v>0.44290285638665117</v>
          </cell>
          <cell r="O18">
            <v>37802</v>
          </cell>
          <cell r="P18">
            <v>0.35285812408116057</v>
          </cell>
          <cell r="Q18">
            <v>-9.0044732305490593E-2</v>
          </cell>
        </row>
        <row r="19">
          <cell r="B19">
            <v>37894</v>
          </cell>
          <cell r="C19">
            <v>36.9</v>
          </cell>
          <cell r="D19">
            <v>104</v>
          </cell>
          <cell r="E19">
            <v>34</v>
          </cell>
          <cell r="F19">
            <v>463.303</v>
          </cell>
          <cell r="G19">
            <v>13.626558823529411</v>
          </cell>
          <cell r="H19">
            <v>-6.600568677598917E-2</v>
          </cell>
          <cell r="I19">
            <v>1134.4560000000001</v>
          </cell>
          <cell r="J19">
            <v>77</v>
          </cell>
          <cell r="K19">
            <v>1057.4560000000001</v>
          </cell>
          <cell r="L19">
            <v>4389.7880000000005</v>
          </cell>
          <cell r="M19">
            <v>0.35008213139978306</v>
          </cell>
          <cell r="N19">
            <v>0.41608781817577223</v>
          </cell>
          <cell r="O19">
            <v>37894</v>
          </cell>
          <cell r="P19">
            <v>0.35008213139978306</v>
          </cell>
          <cell r="Q19">
            <v>-6.600568677598917E-2</v>
          </cell>
        </row>
        <row r="20">
          <cell r="B20">
            <v>37986</v>
          </cell>
          <cell r="C20">
            <v>39.49</v>
          </cell>
          <cell r="D20">
            <v>193.46800000000002</v>
          </cell>
          <cell r="E20">
            <v>36.122500000000002</v>
          </cell>
          <cell r="F20">
            <v>508.46800000000002</v>
          </cell>
          <cell r="G20">
            <v>14.076212886704962</v>
          </cell>
          <cell r="H20">
            <v>-1.2096025356593154E-2</v>
          </cell>
          <cell r="I20">
            <v>1945.7719999999999</v>
          </cell>
          <cell r="J20">
            <v>137</v>
          </cell>
          <cell r="K20">
            <v>1808.7719999999999</v>
          </cell>
          <cell r="L20">
            <v>4891.6990000000005</v>
          </cell>
          <cell r="M20">
            <v>0.37092002184863082</v>
          </cell>
          <cell r="N20">
            <v>0.38301604720522398</v>
          </cell>
          <cell r="O20">
            <v>37986</v>
          </cell>
          <cell r="P20">
            <v>0.37092002184863082</v>
          </cell>
          <cell r="Q20">
            <v>-1.2096025356593154E-2</v>
          </cell>
        </row>
        <row r="21">
          <cell r="B21">
            <v>38077</v>
          </cell>
          <cell r="C21">
            <v>41</v>
          </cell>
          <cell r="D21">
            <v>136.6</v>
          </cell>
          <cell r="E21">
            <v>38.022500000000001</v>
          </cell>
          <cell r="F21">
            <v>540.06799999999998</v>
          </cell>
          <cell r="G21">
            <v>14.203905582221052</v>
          </cell>
          <cell r="H21">
            <v>2.217930933840262E-2</v>
          </cell>
          <cell r="I21">
            <v>1530.3489999999999</v>
          </cell>
          <cell r="J21">
            <v>93.6</v>
          </cell>
          <cell r="K21">
            <v>1436.749</v>
          </cell>
          <cell r="L21">
            <v>5322.8890000000001</v>
          </cell>
          <cell r="M21">
            <v>0.39513420092238571</v>
          </cell>
          <cell r="N21">
            <v>0.37295489158398309</v>
          </cell>
          <cell r="O21">
            <v>38077</v>
          </cell>
          <cell r="P21">
            <v>0.39513420092238571</v>
          </cell>
          <cell r="Q21">
            <v>2.217930933840262E-2</v>
          </cell>
        </row>
        <row r="22">
          <cell r="B22">
            <v>38168</v>
          </cell>
          <cell r="C22">
            <v>42.1</v>
          </cell>
          <cell r="D22">
            <v>119</v>
          </cell>
          <cell r="E22">
            <v>39.872500000000002</v>
          </cell>
          <cell r="F22">
            <v>553.06799999999998</v>
          </cell>
          <cell r="G22">
            <v>13.870913536898865</v>
          </cell>
          <cell r="H22">
            <v>4.3251029705568822E-3</v>
          </cell>
          <cell r="I22">
            <v>1387.3409999999999</v>
          </cell>
          <cell r="J22">
            <v>84</v>
          </cell>
          <cell r="K22">
            <v>1303.3409999999999</v>
          </cell>
          <cell r="L22">
            <v>5606.3179999999993</v>
          </cell>
          <cell r="M22">
            <v>0.36385824949989409</v>
          </cell>
          <cell r="N22">
            <v>0.35953314652933721</v>
          </cell>
          <cell r="O22">
            <v>38168</v>
          </cell>
          <cell r="P22">
            <v>0.36385824949989409</v>
          </cell>
          <cell r="Q22">
            <v>4.3251029705568822E-3</v>
          </cell>
        </row>
        <row r="23">
          <cell r="B23">
            <v>38260</v>
          </cell>
          <cell r="C23">
            <v>44</v>
          </cell>
          <cell r="D23">
            <v>128</v>
          </cell>
          <cell r="E23">
            <v>41.647500000000001</v>
          </cell>
          <cell r="F23">
            <v>577.06799999999998</v>
          </cell>
          <cell r="G23">
            <v>13.856005762650819</v>
          </cell>
          <cell r="H23">
            <v>1.6838215876279428E-2</v>
          </cell>
          <cell r="I23">
            <v>1462.4749999999999</v>
          </cell>
          <cell r="J23">
            <v>87</v>
          </cell>
          <cell r="K23">
            <v>1375.4749999999999</v>
          </cell>
          <cell r="L23">
            <v>5924.3369999999995</v>
          </cell>
          <cell r="M23">
            <v>0.34957246226924821</v>
          </cell>
          <cell r="N23">
            <v>0.33273424639296878</v>
          </cell>
          <cell r="O23">
            <v>38260</v>
          </cell>
          <cell r="P23">
            <v>0.34957246226924821</v>
          </cell>
          <cell r="Q23">
            <v>1.6838215876279428E-2</v>
          </cell>
        </row>
        <row r="24">
          <cell r="B24">
            <v>38352</v>
          </cell>
          <cell r="C24">
            <v>47</v>
          </cell>
          <cell r="D24">
            <v>232.97199999999998</v>
          </cell>
          <cell r="E24">
            <v>43.524999999999999</v>
          </cell>
          <cell r="F24">
            <v>616.572</v>
          </cell>
          <cell r="G24">
            <v>14.165927627800116</v>
          </cell>
          <cell r="H24">
            <v>6.3734998765108131E-3</v>
          </cell>
          <cell r="I24">
            <v>2540.9589999999998</v>
          </cell>
          <cell r="J24">
            <v>155.45299999999997</v>
          </cell>
          <cell r="K24">
            <v>2385.5059999999999</v>
          </cell>
          <cell r="L24">
            <v>6501.0709999999999</v>
          </cell>
          <cell r="M24">
            <v>0.3290006192122612</v>
          </cell>
          <cell r="N24">
            <v>0.32262711933575039</v>
          </cell>
          <cell r="O24">
            <v>38352</v>
          </cell>
          <cell r="P24">
            <v>0.3290006192122612</v>
          </cell>
          <cell r="Q24">
            <v>6.3734998765108131E-3</v>
          </cell>
        </row>
        <row r="25">
          <cell r="B25">
            <v>38442</v>
          </cell>
          <cell r="C25">
            <v>48.5</v>
          </cell>
          <cell r="D25">
            <v>163.1</v>
          </cell>
          <cell r="E25">
            <v>45.4</v>
          </cell>
          <cell r="F25">
            <v>643.072</v>
          </cell>
          <cell r="G25">
            <v>14.164581497797357</v>
          </cell>
          <cell r="H25">
            <v>-2.7685402578934148E-3</v>
          </cell>
          <cell r="I25">
            <v>1901.923</v>
          </cell>
          <cell r="J25">
            <v>107.8</v>
          </cell>
          <cell r="K25">
            <v>1794.123</v>
          </cell>
          <cell r="L25">
            <v>6858.4449999999997</v>
          </cell>
          <cell r="M25">
            <v>0.28848168729424928</v>
          </cell>
          <cell r="N25">
            <v>0.29125022755214269</v>
          </cell>
          <cell r="O25">
            <v>38442</v>
          </cell>
          <cell r="P25">
            <v>0.28848168729424928</v>
          </cell>
          <cell r="Q25">
            <v>-2.7685402578934148E-3</v>
          </cell>
        </row>
        <row r="26">
          <cell r="B26">
            <v>38533</v>
          </cell>
          <cell r="C26">
            <v>50</v>
          </cell>
          <cell r="D26">
            <v>148</v>
          </cell>
          <cell r="E26">
            <v>47.375</v>
          </cell>
          <cell r="F26">
            <v>672.072</v>
          </cell>
          <cell r="G26">
            <v>14.186216358839051</v>
          </cell>
          <cell r="H26">
            <v>2.2731222503941773E-2</v>
          </cell>
          <cell r="I26">
            <v>1753</v>
          </cell>
          <cell r="J26">
            <v>103</v>
          </cell>
          <cell r="K26">
            <v>1650</v>
          </cell>
          <cell r="L26">
            <v>7205.1039999999994</v>
          </cell>
          <cell r="M26">
            <v>0.28517576063291461</v>
          </cell>
          <cell r="N26">
            <v>0.26244453812897284</v>
          </cell>
          <cell r="O26">
            <v>38533</v>
          </cell>
          <cell r="P26">
            <v>0.28517576063291461</v>
          </cell>
          <cell r="Q26">
            <v>2.2731222503941773E-2</v>
          </cell>
        </row>
        <row r="27">
          <cell r="B27">
            <v>38625</v>
          </cell>
          <cell r="C27">
            <v>52.2</v>
          </cell>
          <cell r="D27">
            <v>159</v>
          </cell>
          <cell r="E27">
            <v>49.424999999999997</v>
          </cell>
          <cell r="F27">
            <v>703.072</v>
          </cell>
          <cell r="G27">
            <v>14.225027819929187</v>
          </cell>
          <cell r="H27">
            <v>2.6632643172903148E-2</v>
          </cell>
          <cell r="I27">
            <v>1858</v>
          </cell>
          <cell r="J27">
            <v>112</v>
          </cell>
          <cell r="K27">
            <v>1746</v>
          </cell>
          <cell r="L27">
            <v>7575.6289999999999</v>
          </cell>
          <cell r="M27">
            <v>0.27873026129337353</v>
          </cell>
          <cell r="N27">
            <v>0.25209761812047038</v>
          </cell>
          <cell r="O27">
            <v>38625</v>
          </cell>
          <cell r="P27">
            <v>0.27873026129337353</v>
          </cell>
          <cell r="Q27">
            <v>2.6632643172903148E-2</v>
          </cell>
        </row>
        <row r="28">
          <cell r="B28">
            <v>38717</v>
          </cell>
          <cell r="C28">
            <v>55</v>
          </cell>
          <cell r="D28">
            <v>279.89999999999998</v>
          </cell>
          <cell r="E28">
            <v>51.424999999999997</v>
          </cell>
          <cell r="F28">
            <v>750</v>
          </cell>
          <cell r="G28">
            <v>14.584346135148275</v>
          </cell>
          <cell r="H28">
            <v>2.9536964916228037E-2</v>
          </cell>
          <cell r="I28">
            <v>2977</v>
          </cell>
          <cell r="J28">
            <v>188.2</v>
          </cell>
          <cell r="K28">
            <v>2788.8</v>
          </cell>
          <cell r="L28">
            <v>7978.9229999999998</v>
          </cell>
          <cell r="M28">
            <v>0.22732439008895611</v>
          </cell>
          <cell r="N28">
            <v>0.19778742517272807</v>
          </cell>
          <cell r="O28">
            <v>38717</v>
          </cell>
          <cell r="P28">
            <v>0.22732439008895611</v>
          </cell>
          <cell r="Q28">
            <v>2.9536964916228037E-2</v>
          </cell>
        </row>
        <row r="29">
          <cell r="B29">
            <v>38807</v>
          </cell>
          <cell r="C29">
            <v>57.5</v>
          </cell>
          <cell r="D29">
            <v>197</v>
          </cell>
          <cell r="E29">
            <v>53.674999999999997</v>
          </cell>
          <cell r="F29">
            <v>783.9</v>
          </cell>
          <cell r="G29">
            <v>14.604564508616674</v>
          </cell>
          <cell r="H29">
            <v>3.1062196287813704E-2</v>
          </cell>
          <cell r="I29">
            <v>2279</v>
          </cell>
          <cell r="J29">
            <v>129</v>
          </cell>
          <cell r="K29">
            <v>2150</v>
          </cell>
          <cell r="L29">
            <v>8334.7999999999993</v>
          </cell>
          <cell r="M29">
            <v>0.21526089368654255</v>
          </cell>
          <cell r="N29">
            <v>0.18419869739872885</v>
          </cell>
          <cell r="O29">
            <v>38807</v>
          </cell>
          <cell r="P29">
            <v>0.21526089368654255</v>
          </cell>
          <cell r="Q29">
            <v>3.1062196287813704E-2</v>
          </cell>
        </row>
        <row r="30">
          <cell r="B30">
            <v>38898</v>
          </cell>
          <cell r="C30">
            <v>59</v>
          </cell>
          <cell r="D30">
            <v>188</v>
          </cell>
          <cell r="E30">
            <v>55.924999999999997</v>
          </cell>
          <cell r="F30">
            <v>823.9</v>
          </cell>
          <cell r="G30">
            <v>14.732230666070631</v>
          </cell>
          <cell r="H30">
            <v>3.8489072309359829E-2</v>
          </cell>
          <cell r="I30">
            <v>2139</v>
          </cell>
          <cell r="J30">
            <v>128</v>
          </cell>
          <cell r="K30">
            <v>2011</v>
          </cell>
          <cell r="L30">
            <v>8695.7999999999993</v>
          </cell>
          <cell r="M30">
            <v>0.20689444593721351</v>
          </cell>
          <cell r="N30">
            <v>0.16840537362785368</v>
          </cell>
          <cell r="O30">
            <v>38898</v>
          </cell>
          <cell r="P30">
            <v>0.20689444593721351</v>
          </cell>
          <cell r="Q30">
            <v>3.8489072309359829E-2</v>
          </cell>
        </row>
        <row r="31">
          <cell r="B31">
            <v>38990</v>
          </cell>
          <cell r="C31">
            <v>61.3</v>
          </cell>
          <cell r="D31">
            <v>182</v>
          </cell>
          <cell r="E31">
            <v>58.2</v>
          </cell>
          <cell r="F31">
            <v>846.9</v>
          </cell>
          <cell r="G31">
            <v>14.551546391752575</v>
          </cell>
          <cell r="H31">
            <v>2.2953809015820559E-2</v>
          </cell>
          <cell r="I31">
            <v>2307</v>
          </cell>
          <cell r="J31">
            <v>118</v>
          </cell>
          <cell r="K31">
            <v>2189</v>
          </cell>
          <cell r="L31">
            <v>9138.7999999999993</v>
          </cell>
          <cell r="M31">
            <v>0.20634207403768046</v>
          </cell>
          <cell r="N31">
            <v>0.1833882650218599</v>
          </cell>
          <cell r="O31">
            <v>38990</v>
          </cell>
          <cell r="P31">
            <v>0.20634207403768046</v>
          </cell>
          <cell r="Q31">
            <v>2.2953809015820559E-2</v>
          </cell>
        </row>
        <row r="32">
          <cell r="B32">
            <v>39082</v>
          </cell>
          <cell r="C32">
            <v>64</v>
          </cell>
          <cell r="D32">
            <v>317</v>
          </cell>
          <cell r="E32">
            <v>60.45</v>
          </cell>
          <cell r="F32">
            <v>884</v>
          </cell>
          <cell r="G32">
            <v>14.623655913978494</v>
          </cell>
          <cell r="H32">
            <v>2.6953405017919874E-3</v>
          </cell>
          <cell r="I32">
            <v>3986</v>
          </cell>
          <cell r="J32">
            <v>192</v>
          </cell>
          <cell r="K32">
            <v>3794</v>
          </cell>
          <cell r="L32">
            <v>10144</v>
          </cell>
          <cell r="M32">
            <v>0.27134952925350952</v>
          </cell>
          <cell r="N32">
            <v>0.26865418875171754</v>
          </cell>
          <cell r="O32">
            <v>39082</v>
          </cell>
          <cell r="P32">
            <v>0.27134952925350952</v>
          </cell>
          <cell r="Q32">
            <v>2.6953405017919874E-3</v>
          </cell>
        </row>
        <row r="33">
          <cell r="B33">
            <v>39172</v>
          </cell>
          <cell r="C33">
            <v>66</v>
          </cell>
          <cell r="D33">
            <v>238</v>
          </cell>
          <cell r="E33">
            <v>62.575000000000003</v>
          </cell>
          <cell r="F33">
            <v>925</v>
          </cell>
          <cell r="G33">
            <v>14.782261286456253</v>
          </cell>
          <cell r="H33">
            <v>1.216720825429185E-2</v>
          </cell>
          <cell r="I33">
            <v>3015</v>
          </cell>
          <cell r="J33">
            <v>151</v>
          </cell>
          <cell r="K33">
            <v>2864</v>
          </cell>
          <cell r="L33">
            <v>10858</v>
          </cell>
          <cell r="M33">
            <v>0.3027307193933868</v>
          </cell>
          <cell r="N33">
            <v>0.29056351113909495</v>
          </cell>
          <cell r="O33">
            <v>39172</v>
          </cell>
          <cell r="P33">
            <v>0.3027307193933868</v>
          </cell>
          <cell r="Q33">
            <v>1.216720825429185E-2</v>
          </cell>
        </row>
        <row r="34">
          <cell r="B34">
            <v>39263</v>
          </cell>
          <cell r="C34">
            <v>69</v>
          </cell>
          <cell r="D34">
            <v>227</v>
          </cell>
          <cell r="E34">
            <v>65.075000000000003</v>
          </cell>
          <cell r="F34">
            <v>964</v>
          </cell>
          <cell r="G34">
            <v>14.813676527084134</v>
          </cell>
          <cell r="H34">
            <v>5.5284133719870621E-3</v>
          </cell>
          <cell r="I34">
            <v>2886</v>
          </cell>
          <cell r="J34">
            <v>152</v>
          </cell>
          <cell r="K34">
            <v>2734</v>
          </cell>
          <cell r="L34">
            <v>11581</v>
          </cell>
          <cell r="M34">
            <v>0.33179235952988817</v>
          </cell>
          <cell r="N34">
            <v>0.32626394615790111</v>
          </cell>
          <cell r="O34">
            <v>39263</v>
          </cell>
          <cell r="P34">
            <v>0.33179235952988817</v>
          </cell>
          <cell r="Q34">
            <v>5.5284133719870621E-3</v>
          </cell>
        </row>
        <row r="35">
          <cell r="B35">
            <v>39355</v>
          </cell>
          <cell r="C35">
            <v>72</v>
          </cell>
          <cell r="D35">
            <v>260</v>
          </cell>
          <cell r="E35">
            <v>67.75</v>
          </cell>
          <cell r="F35">
            <v>1042</v>
          </cell>
          <cell r="G35">
            <v>15.380073800738007</v>
          </cell>
          <cell r="H35">
            <v>5.6937413157341021E-2</v>
          </cell>
          <cell r="I35">
            <v>3262</v>
          </cell>
          <cell r="J35">
            <v>171</v>
          </cell>
          <cell r="K35">
            <v>3091</v>
          </cell>
          <cell r="L35">
            <v>12483</v>
          </cell>
          <cell r="M35">
            <v>0.36593425832713278</v>
          </cell>
          <cell r="N35">
            <v>0.30899684516979176</v>
          </cell>
          <cell r="O35">
            <v>39355</v>
          </cell>
          <cell r="P35">
            <v>0.36593425832713278</v>
          </cell>
          <cell r="Q35">
            <v>5.6937413157341021E-2</v>
          </cell>
        </row>
        <row r="36">
          <cell r="B36">
            <v>39447</v>
          </cell>
          <cell r="C36">
            <v>76</v>
          </cell>
          <cell r="D36">
            <v>449</v>
          </cell>
          <cell r="E36">
            <v>70.75</v>
          </cell>
          <cell r="F36">
            <v>1174</v>
          </cell>
          <cell r="G36">
            <v>16.593639575971732</v>
          </cell>
          <cell r="H36">
            <v>0.13471211806277283</v>
          </cell>
          <cell r="I36">
            <v>5673</v>
          </cell>
          <cell r="J36">
            <v>266</v>
          </cell>
          <cell r="K36">
            <v>5407</v>
          </cell>
          <cell r="L36">
            <v>14096</v>
          </cell>
          <cell r="M36">
            <v>0.38958990536277605</v>
          </cell>
          <cell r="N36">
            <v>0.25487778730000321</v>
          </cell>
          <cell r="O36">
            <v>39447</v>
          </cell>
          <cell r="P36">
            <v>0.38958990536277605</v>
          </cell>
          <cell r="Q36">
            <v>0.13471211806277283</v>
          </cell>
        </row>
        <row r="37">
          <cell r="B37">
            <v>39538</v>
          </cell>
          <cell r="C37">
            <v>79</v>
          </cell>
          <cell r="D37">
            <v>321</v>
          </cell>
          <cell r="E37">
            <v>74</v>
          </cell>
          <cell r="F37">
            <v>1257</v>
          </cell>
          <cell r="G37">
            <v>16.986486486486488</v>
          </cell>
          <cell r="H37">
            <v>0.14911285609934266</v>
          </cell>
          <cell r="I37">
            <v>4135</v>
          </cell>
          <cell r="J37">
            <v>192</v>
          </cell>
          <cell r="K37">
            <v>3943</v>
          </cell>
          <cell r="L37">
            <v>15175</v>
          </cell>
          <cell r="M37">
            <v>0.39758703260268935</v>
          </cell>
          <cell r="N37">
            <v>0.24847417650334669</v>
          </cell>
          <cell r="O37">
            <v>39538</v>
          </cell>
          <cell r="P37">
            <v>0.39758703260268935</v>
          </cell>
          <cell r="Q37">
            <v>0.14911285609934266</v>
          </cell>
        </row>
        <row r="38">
          <cell r="B38">
            <v>39629</v>
          </cell>
          <cell r="C38">
            <v>81</v>
          </cell>
          <cell r="D38">
            <v>314</v>
          </cell>
          <cell r="E38">
            <v>77</v>
          </cell>
          <cell r="F38">
            <v>1344</v>
          </cell>
          <cell r="G38">
            <v>17.454545454545453</v>
          </cell>
          <cell r="H38">
            <v>0.17827235005658237</v>
          </cell>
          <cell r="I38">
            <v>4063</v>
          </cell>
          <cell r="J38">
            <v>186</v>
          </cell>
          <cell r="K38">
            <v>3877</v>
          </cell>
          <cell r="L38">
            <v>16318</v>
          </cell>
          <cell r="M38">
            <v>0.40903203523011822</v>
          </cell>
          <cell r="N38">
            <v>0.23075968517353584</v>
          </cell>
          <cell r="O38">
            <v>39629</v>
          </cell>
          <cell r="P38">
            <v>0.40903203523011822</v>
          </cell>
          <cell r="Q38">
            <v>0.17827235005658237</v>
          </cell>
        </row>
        <row r="39">
          <cell r="B39">
            <v>39721</v>
          </cell>
          <cell r="C39">
            <v>84</v>
          </cell>
          <cell r="D39">
            <v>323</v>
          </cell>
          <cell r="E39">
            <v>80</v>
          </cell>
          <cell r="F39">
            <v>1407</v>
          </cell>
          <cell r="G39">
            <v>17.587499999999999</v>
          </cell>
          <cell r="H39">
            <v>0.1435250719769674</v>
          </cell>
          <cell r="I39">
            <v>4264</v>
          </cell>
          <cell r="J39">
            <v>191</v>
          </cell>
          <cell r="K39">
            <v>4073</v>
          </cell>
          <cell r="L39">
            <v>17300</v>
          </cell>
          <cell r="M39">
            <v>0.38588480333253217</v>
          </cell>
          <cell r="N39">
            <v>0.24235973135556477</v>
          </cell>
          <cell r="O39">
            <v>39721</v>
          </cell>
          <cell r="P39">
            <v>0.38588480333253217</v>
          </cell>
          <cell r="Q39">
            <v>0.1435250719769674</v>
          </cell>
        </row>
        <row r="40">
          <cell r="B40">
            <v>39813</v>
          </cell>
          <cell r="C40">
            <v>88</v>
          </cell>
          <cell r="D40">
            <v>508</v>
          </cell>
          <cell r="E40">
            <v>83</v>
          </cell>
          <cell r="F40">
            <v>1466</v>
          </cell>
          <cell r="G40">
            <v>17.662650602409638</v>
          </cell>
          <cell r="H40">
            <v>6.4422938773834648E-2</v>
          </cell>
          <cell r="I40">
            <v>6704</v>
          </cell>
          <cell r="J40">
            <v>266</v>
          </cell>
          <cell r="K40">
            <v>6438</v>
          </cell>
          <cell r="L40">
            <v>18331</v>
          </cell>
          <cell r="M40">
            <v>0.30043984108967092</v>
          </cell>
          <cell r="N40">
            <v>0.23601690231583627</v>
          </cell>
          <cell r="O40">
            <v>39813</v>
          </cell>
          <cell r="P40">
            <v>0.30043984108967092</v>
          </cell>
          <cell r="Q40">
            <v>6.4422938773834648E-2</v>
          </cell>
        </row>
        <row r="41">
          <cell r="B41">
            <v>39903</v>
          </cell>
          <cell r="C41">
            <v>91</v>
          </cell>
          <cell r="D41">
            <v>358</v>
          </cell>
          <cell r="E41">
            <v>86</v>
          </cell>
          <cell r="F41">
            <v>1503</v>
          </cell>
          <cell r="G41">
            <v>17.476744186046513</v>
          </cell>
          <cell r="H41">
            <v>2.8861630682133654E-2</v>
          </cell>
          <cell r="I41">
            <v>4889</v>
          </cell>
          <cell r="J41">
            <v>190</v>
          </cell>
          <cell r="K41">
            <v>4699</v>
          </cell>
          <cell r="L41">
            <v>19087</v>
          </cell>
          <cell r="M41">
            <v>0.25779242174629324</v>
          </cell>
          <cell r="N41">
            <v>0.22893079106415959</v>
          </cell>
          <cell r="O41">
            <v>39903</v>
          </cell>
          <cell r="P41">
            <v>0.25779242174629324</v>
          </cell>
          <cell r="Q41">
            <v>2.8861630682133654E-2</v>
          </cell>
        </row>
        <row r="42">
          <cell r="B42">
            <v>39994</v>
          </cell>
          <cell r="C42">
            <v>94</v>
          </cell>
          <cell r="D42">
            <v>332</v>
          </cell>
          <cell r="E42">
            <v>89.25</v>
          </cell>
          <cell r="F42">
            <v>1521</v>
          </cell>
          <cell r="G42">
            <v>17.042016806722689</v>
          </cell>
          <cell r="H42">
            <v>-2.3634453781512521E-2</v>
          </cell>
          <cell r="I42">
            <v>4651</v>
          </cell>
          <cell r="J42">
            <v>185</v>
          </cell>
          <cell r="K42">
            <v>4466</v>
          </cell>
          <cell r="L42">
            <v>19676</v>
          </cell>
          <cell r="M42">
            <v>0.2057850226743474</v>
          </cell>
          <cell r="N42">
            <v>0.22941947645585992</v>
          </cell>
          <cell r="O42">
            <v>39994</v>
          </cell>
          <cell r="P42">
            <v>0.2057850226743474</v>
          </cell>
          <cell r="Q42">
            <v>-2.3634453781512521E-2</v>
          </cell>
        </row>
        <row r="43">
          <cell r="B43">
            <v>40086</v>
          </cell>
          <cell r="C43">
            <v>98</v>
          </cell>
          <cell r="D43">
            <v>388</v>
          </cell>
          <cell r="E43">
            <v>92.75</v>
          </cell>
          <cell r="F43">
            <v>1586</v>
          </cell>
          <cell r="G43">
            <v>17.099730458221025</v>
          </cell>
          <cell r="H43">
            <v>-2.773387586518683E-2</v>
          </cell>
          <cell r="I43">
            <v>5449</v>
          </cell>
          <cell r="J43">
            <v>208</v>
          </cell>
          <cell r="K43">
            <v>5241</v>
          </cell>
          <cell r="L43">
            <v>20844</v>
          </cell>
          <cell r="M43">
            <v>0.20485549132947978</v>
          </cell>
          <cell r="N43">
            <v>0.23258936719466661</v>
          </cell>
          <cell r="O43">
            <v>40086</v>
          </cell>
          <cell r="P43">
            <v>0.20485549132947978</v>
          </cell>
          <cell r="Q43">
            <v>-2.773387586518683E-2</v>
          </cell>
        </row>
        <row r="44">
          <cell r="B44">
            <v>40178</v>
          </cell>
          <cell r="C44">
            <v>105</v>
          </cell>
          <cell r="D44">
            <v>696</v>
          </cell>
          <cell r="E44">
            <v>97</v>
          </cell>
          <cell r="F44">
            <v>1774</v>
          </cell>
          <cell r="G44">
            <v>18.288659793814432</v>
          </cell>
          <cell r="H44">
            <v>3.5442539486083113E-2</v>
          </cell>
          <cell r="I44">
            <v>9519</v>
          </cell>
          <cell r="J44">
            <v>341</v>
          </cell>
          <cell r="K44">
            <v>9178</v>
          </cell>
          <cell r="L44">
            <v>23584</v>
          </cell>
          <cell r="M44">
            <v>0.28656374447656985</v>
          </cell>
          <cell r="N44">
            <v>0.25112120499048673</v>
          </cell>
          <cell r="O44">
            <v>40178</v>
          </cell>
          <cell r="P44">
            <v>0.28656374447656985</v>
          </cell>
          <cell r="Q44">
            <v>3.5442539486083113E-2</v>
          </cell>
        </row>
        <row r="45">
          <cell r="B45">
            <v>40268</v>
          </cell>
          <cell r="C45">
            <v>114</v>
          </cell>
          <cell r="D45">
            <v>518</v>
          </cell>
          <cell r="E45">
            <v>102.75</v>
          </cell>
          <cell r="F45">
            <v>1934</v>
          </cell>
          <cell r="G45">
            <v>18.822384428223845</v>
          </cell>
          <cell r="H45">
            <v>7.6996048454591071E-2</v>
          </cell>
          <cell r="I45">
            <v>7131</v>
          </cell>
          <cell r="J45">
            <v>248</v>
          </cell>
          <cell r="K45">
            <v>6883</v>
          </cell>
          <cell r="L45">
            <v>25768</v>
          </cell>
          <cell r="M45">
            <v>0.35002881542411068</v>
          </cell>
          <cell r="N45">
            <v>0.27303276696951961</v>
          </cell>
          <cell r="O45">
            <v>40268</v>
          </cell>
          <cell r="P45">
            <v>0.35002881542411068</v>
          </cell>
          <cell r="Q45">
            <v>7.6996048454591071E-2</v>
          </cell>
        </row>
        <row r="46">
          <cell r="B46">
            <v>40359</v>
          </cell>
          <cell r="C46">
            <v>118</v>
          </cell>
          <cell r="D46">
            <v>487</v>
          </cell>
          <cell r="E46">
            <v>108.75</v>
          </cell>
          <cell r="F46">
            <v>2089</v>
          </cell>
          <cell r="G46">
            <v>19.20919540229885</v>
          </cell>
          <cell r="H46">
            <v>0.12716679135777276</v>
          </cell>
          <cell r="I46">
            <v>6566</v>
          </cell>
          <cell r="J46">
            <v>239</v>
          </cell>
          <cell r="K46">
            <v>6327</v>
          </cell>
          <cell r="L46">
            <v>27629</v>
          </cell>
          <cell r="M46">
            <v>0.40419800772514747</v>
          </cell>
          <cell r="N46">
            <v>0.27703121636737471</v>
          </cell>
          <cell r="O46">
            <v>40359</v>
          </cell>
          <cell r="P46">
            <v>0.40419800772514747</v>
          </cell>
          <cell r="Q46">
            <v>0.12716679135777276</v>
          </cell>
        </row>
        <row r="47">
          <cell r="B47">
            <v>40451</v>
          </cell>
          <cell r="C47">
            <v>121</v>
          </cell>
          <cell r="D47">
            <v>576</v>
          </cell>
          <cell r="E47">
            <v>114.5</v>
          </cell>
          <cell r="F47">
            <v>2277</v>
          </cell>
          <cell r="G47">
            <v>19.886462882096069</v>
          </cell>
          <cell r="H47">
            <v>0.16296937724742144</v>
          </cell>
          <cell r="I47">
            <v>7560</v>
          </cell>
          <cell r="J47">
            <v>270</v>
          </cell>
          <cell r="K47">
            <v>7290</v>
          </cell>
          <cell r="L47">
            <v>29678</v>
          </cell>
          <cell r="M47">
            <v>0.42381500671656114</v>
          </cell>
          <cell r="N47">
            <v>0.26084562946913969</v>
          </cell>
          <cell r="O47">
            <v>40451</v>
          </cell>
          <cell r="P47">
            <v>0.42381500671656114</v>
          </cell>
          <cell r="Q47">
            <v>0.16296937724742144</v>
          </cell>
        </row>
        <row r="48">
          <cell r="B48">
            <v>40543</v>
          </cell>
          <cell r="C48">
            <v>130</v>
          </cell>
          <cell r="D48">
            <v>999</v>
          </cell>
          <cell r="E48">
            <v>120.75</v>
          </cell>
          <cell r="F48">
            <v>2580</v>
          </cell>
          <cell r="G48">
            <v>21.366459627329192</v>
          </cell>
          <cell r="H48">
            <v>0.16829006981450489</v>
          </cell>
          <cell r="I48">
            <v>12948</v>
          </cell>
          <cell r="J48">
            <v>437</v>
          </cell>
          <cell r="K48">
            <v>12511</v>
          </cell>
          <cell r="L48">
            <v>33011</v>
          </cell>
          <cell r="M48">
            <v>0.39972014925373145</v>
          </cell>
          <cell r="N48">
            <v>0.23143007943922655</v>
          </cell>
          <cell r="O48">
            <v>40543</v>
          </cell>
          <cell r="P48">
            <v>0.39972014925373145</v>
          </cell>
          <cell r="Q48">
            <v>0.16829006981450489</v>
          </cell>
        </row>
        <row r="49">
          <cell r="B49">
            <v>40633</v>
          </cell>
          <cell r="C49">
            <v>137</v>
          </cell>
          <cell r="D49">
            <v>786</v>
          </cell>
          <cell r="E49">
            <v>126.5</v>
          </cell>
          <cell r="F49">
            <v>2848</v>
          </cell>
          <cell r="G49">
            <v>22.513833992094863</v>
          </cell>
          <cell r="H49">
            <v>0.19612018753244409</v>
          </cell>
          <cell r="I49">
            <v>9857</v>
          </cell>
          <cell r="J49">
            <v>330</v>
          </cell>
          <cell r="K49">
            <v>9527</v>
          </cell>
          <cell r="L49">
            <v>35655</v>
          </cell>
          <cell r="M49">
            <v>0.38369295249922386</v>
          </cell>
          <cell r="N49">
            <v>0.18757276496677977</v>
          </cell>
          <cell r="O49">
            <v>40633</v>
          </cell>
          <cell r="P49">
            <v>0.38369295249922386</v>
          </cell>
          <cell r="Q49">
            <v>0.19612018753244409</v>
          </cell>
        </row>
        <row r="50">
          <cell r="B50">
            <v>40724</v>
          </cell>
          <cell r="C50">
            <v>144</v>
          </cell>
          <cell r="D50">
            <v>820</v>
          </cell>
          <cell r="E50">
            <v>133</v>
          </cell>
          <cell r="F50">
            <v>3181</v>
          </cell>
          <cell r="G50">
            <v>23.917293233082706</v>
          </cell>
          <cell r="H50">
            <v>0.24509604552309461</v>
          </cell>
          <cell r="I50">
            <v>9913</v>
          </cell>
          <cell r="J50">
            <v>331</v>
          </cell>
          <cell r="K50">
            <v>9582</v>
          </cell>
          <cell r="L50">
            <v>38910</v>
          </cell>
          <cell r="M50">
            <v>0.40830287017264477</v>
          </cell>
          <cell r="N50">
            <v>0.16320682464955016</v>
          </cell>
          <cell r="O50">
            <v>40724</v>
          </cell>
          <cell r="P50">
            <v>0.40830287017264477</v>
          </cell>
          <cell r="Q50">
            <v>0.24509604552309461</v>
          </cell>
        </row>
        <row r="51">
          <cell r="B51">
            <v>40816</v>
          </cell>
          <cell r="C51">
            <v>152</v>
          </cell>
          <cell r="D51">
            <v>918</v>
          </cell>
          <cell r="E51">
            <v>140.75</v>
          </cell>
          <cell r="F51">
            <v>3523</v>
          </cell>
          <cell r="G51">
            <v>25.03019538188277</v>
          </cell>
          <cell r="H51">
            <v>0.25865497199190912</v>
          </cell>
          <cell r="I51">
            <v>10876</v>
          </cell>
          <cell r="J51">
            <v>360</v>
          </cell>
          <cell r="K51">
            <v>10516</v>
          </cell>
          <cell r="L51">
            <v>42136</v>
          </cell>
          <cell r="M51">
            <v>0.41977222184783347</v>
          </cell>
          <cell r="N51">
            <v>0.16111724985592435</v>
          </cell>
          <cell r="O51">
            <v>40816</v>
          </cell>
          <cell r="P51">
            <v>0.41977222184783347</v>
          </cell>
          <cell r="Q51">
            <v>0.25865497199190912</v>
          </cell>
        </row>
      </sheetData>
      <sheetData sheetId="1" refreshError="1">
        <row r="2">
          <cell r="F2" t="str">
            <v>Fiscal Quarter-End</v>
          </cell>
          <cell r="J2" t="str">
            <v>Fiscal Quarter-End</v>
          </cell>
          <cell r="N2" t="str">
            <v>Fiscal Quarter-End</v>
          </cell>
          <cell r="R2" t="str">
            <v>Fiscal Quarter-End</v>
          </cell>
          <cell r="V2" t="str">
            <v>Fiscal Quarter-End</v>
          </cell>
          <cell r="Z2" t="str">
            <v>Fiscal Quarter-End</v>
          </cell>
          <cell r="AD2" t="str">
            <v>Fiscal Quarter-End</v>
          </cell>
          <cell r="AH2" t="str">
            <v>Fiscal Quarter-End</v>
          </cell>
          <cell r="AL2" t="str">
            <v>Fiscal Quarter-End</v>
          </cell>
          <cell r="AP2" t="str">
            <v>Fiscal Quarter-End</v>
          </cell>
          <cell r="AT2" t="str">
            <v>Fiscal Quarter-End</v>
          </cell>
          <cell r="AX2" t="str">
            <v>Fiscal Quarter-End</v>
          </cell>
          <cell r="BB2" t="str">
            <v>Fiscal Quarter-End</v>
          </cell>
        </row>
        <row r="3">
          <cell r="F3">
            <v>36250</v>
          </cell>
          <cell r="G3">
            <v>36341</v>
          </cell>
          <cell r="H3">
            <v>36433</v>
          </cell>
          <cell r="I3">
            <v>36525</v>
          </cell>
          <cell r="J3">
            <v>36616</v>
          </cell>
          <cell r="K3">
            <v>36707</v>
          </cell>
          <cell r="L3">
            <v>36799</v>
          </cell>
          <cell r="M3">
            <v>36891</v>
          </cell>
          <cell r="N3">
            <v>36981</v>
          </cell>
          <cell r="O3">
            <v>37072</v>
          </cell>
          <cell r="P3">
            <v>37164</v>
          </cell>
          <cell r="Q3">
            <v>37256</v>
          </cell>
          <cell r="R3">
            <v>37346</v>
          </cell>
          <cell r="S3">
            <v>37437</v>
          </cell>
          <cell r="T3">
            <v>37529</v>
          </cell>
          <cell r="U3">
            <v>37621</v>
          </cell>
          <cell r="V3">
            <v>37711</v>
          </cell>
          <cell r="W3">
            <v>37802</v>
          </cell>
          <cell r="X3">
            <v>37894</v>
          </cell>
          <cell r="Y3">
            <v>37986</v>
          </cell>
          <cell r="Z3">
            <v>38077</v>
          </cell>
          <cell r="AA3">
            <v>38168</v>
          </cell>
          <cell r="AB3">
            <v>38260</v>
          </cell>
          <cell r="AC3">
            <v>38352</v>
          </cell>
          <cell r="AD3">
            <v>38442</v>
          </cell>
          <cell r="AE3">
            <v>38533</v>
          </cell>
          <cell r="AF3">
            <v>38625</v>
          </cell>
          <cell r="AG3">
            <v>38717</v>
          </cell>
          <cell r="AH3">
            <v>38807</v>
          </cell>
          <cell r="AI3">
            <v>38898</v>
          </cell>
          <cell r="AJ3">
            <v>38990</v>
          </cell>
          <cell r="AK3">
            <v>39082</v>
          </cell>
          <cell r="AL3">
            <v>39172</v>
          </cell>
          <cell r="AM3">
            <v>39263</v>
          </cell>
          <cell r="AN3">
            <v>39355</v>
          </cell>
          <cell r="AO3">
            <v>39447</v>
          </cell>
          <cell r="AP3">
            <v>39538</v>
          </cell>
          <cell r="AQ3">
            <v>39629</v>
          </cell>
          <cell r="AR3">
            <v>39721</v>
          </cell>
          <cell r="AS3">
            <v>39813</v>
          </cell>
          <cell r="AT3">
            <v>39903</v>
          </cell>
          <cell r="AU3">
            <v>39994</v>
          </cell>
          <cell r="AV3">
            <v>40086</v>
          </cell>
          <cell r="AW3">
            <v>40178</v>
          </cell>
          <cell r="AX3">
            <v>40268</v>
          </cell>
          <cell r="AY3">
            <v>40359</v>
          </cell>
          <cell r="AZ3">
            <v>40451</v>
          </cell>
          <cell r="BA3">
            <v>40543</v>
          </cell>
          <cell r="BB3">
            <v>40633</v>
          </cell>
          <cell r="BC3">
            <v>40724</v>
          </cell>
          <cell r="BD3">
            <v>40816</v>
          </cell>
        </row>
        <row r="5">
          <cell r="A5">
            <v>0</v>
          </cell>
          <cell r="B5">
            <v>0</v>
          </cell>
          <cell r="F5">
            <v>293.64299999999997</v>
          </cell>
          <cell r="G5">
            <v>314.37700000000001</v>
          </cell>
          <cell r="H5">
            <v>355.77699999999999</v>
          </cell>
          <cell r="I5">
            <v>676.04200000000003</v>
          </cell>
          <cell r="J5">
            <v>573.88900000000001</v>
          </cell>
          <cell r="K5">
            <v>577.87599999999998</v>
          </cell>
          <cell r="L5">
            <v>637.85799999999995</v>
          </cell>
          <cell r="M5">
            <v>972.36</v>
          </cell>
          <cell r="N5">
            <v>700.35599999999999</v>
          </cell>
          <cell r="O5">
            <v>667.625</v>
          </cell>
          <cell r="P5">
            <v>639.28100000000006</v>
          </cell>
          <cell r="Q5">
            <v>1115.1709999999998</v>
          </cell>
          <cell r="R5">
            <v>847.42200000000014</v>
          </cell>
          <cell r="S5">
            <v>805.60500000000002</v>
          </cell>
          <cell r="T5">
            <v>851.29899999999998</v>
          </cell>
          <cell r="U5">
            <v>1428.61</v>
          </cell>
          <cell r="V5">
            <v>1083.559</v>
          </cell>
          <cell r="W5">
            <v>1099.912</v>
          </cell>
          <cell r="X5">
            <v>1134.4560000000001</v>
          </cell>
          <cell r="Y5">
            <v>1945.7719999999999</v>
          </cell>
          <cell r="Z5">
            <v>1530.3489999999999</v>
          </cell>
          <cell r="AA5">
            <v>1387.3409999999999</v>
          </cell>
          <cell r="AB5">
            <v>1462.4749999999999</v>
          </cell>
          <cell r="AC5">
            <v>2540.9589999999998</v>
          </cell>
          <cell r="AD5">
            <v>1901.923</v>
          </cell>
          <cell r="AE5">
            <v>1753</v>
          </cell>
          <cell r="AF5">
            <v>1858</v>
          </cell>
          <cell r="AG5">
            <v>2977</v>
          </cell>
          <cell r="AH5">
            <v>2279</v>
          </cell>
          <cell r="AI5">
            <v>2139</v>
          </cell>
          <cell r="AJ5">
            <v>2307</v>
          </cell>
          <cell r="AK5">
            <v>3986</v>
          </cell>
          <cell r="AL5">
            <v>3015</v>
          </cell>
          <cell r="AM5">
            <v>2886</v>
          </cell>
          <cell r="AN5">
            <v>3262</v>
          </cell>
          <cell r="AO5">
            <v>5673</v>
          </cell>
          <cell r="AP5">
            <v>4135</v>
          </cell>
          <cell r="AQ5">
            <v>4063</v>
          </cell>
          <cell r="AR5">
            <v>4264</v>
          </cell>
          <cell r="AS5">
            <v>6704</v>
          </cell>
          <cell r="AT5">
            <v>4889</v>
          </cell>
          <cell r="AU5">
            <v>4651</v>
          </cell>
          <cell r="AV5">
            <v>5449</v>
          </cell>
          <cell r="AW5">
            <v>9519</v>
          </cell>
          <cell r="AX5">
            <v>7131</v>
          </cell>
          <cell r="AY5">
            <v>6566</v>
          </cell>
          <cell r="AZ5">
            <v>7560</v>
          </cell>
          <cell r="BA5">
            <v>12948</v>
          </cell>
          <cell r="BB5">
            <v>9857</v>
          </cell>
          <cell r="BC5">
            <v>9913</v>
          </cell>
          <cell r="BD5">
            <v>10876</v>
          </cell>
        </row>
        <row r="6">
          <cell r="A6">
            <v>0</v>
          </cell>
          <cell r="B6">
            <v>0</v>
          </cell>
          <cell r="F6">
            <v>-228.852</v>
          </cell>
          <cell r="G6">
            <v>-246.846</v>
          </cell>
          <cell r="H6">
            <v>-285.3</v>
          </cell>
          <cell r="I6">
            <v>-588.19600000000003</v>
          </cell>
          <cell r="J6">
            <v>-445.755</v>
          </cell>
          <cell r="K6">
            <v>-441.81200000000001</v>
          </cell>
          <cell r="L6">
            <v>-470.57900000000001</v>
          </cell>
          <cell r="M6">
            <v>-748.06</v>
          </cell>
          <cell r="N6">
            <v>-517.75900000000001</v>
          </cell>
          <cell r="O6">
            <v>-487.90499999999997</v>
          </cell>
          <cell r="P6">
            <v>-477.089</v>
          </cell>
          <cell r="Q6">
            <v>-841.12199999999996</v>
          </cell>
          <cell r="R6">
            <v>-624.29700000000003</v>
          </cell>
          <cell r="S6">
            <v>-587.43799999999999</v>
          </cell>
          <cell r="T6">
            <v>-635.13199999999995</v>
          </cell>
          <cell r="U6">
            <v>-1093.451</v>
          </cell>
          <cell r="V6">
            <v>-812.97699999999998</v>
          </cell>
          <cell r="W6">
            <v>-825.98400000000004</v>
          </cell>
          <cell r="X6">
            <v>-848.63499999999999</v>
          </cell>
          <cell r="Y6">
            <v>-1518.9349999999999</v>
          </cell>
          <cell r="Z6">
            <v>-1169.5150000000001</v>
          </cell>
          <cell r="AA6">
            <v>-1046.2950000000001</v>
          </cell>
          <cell r="AB6">
            <v>-1106.8240000000001</v>
          </cell>
          <cell r="AC6">
            <v>-1997</v>
          </cell>
          <cell r="AD6">
            <v>-1443.923</v>
          </cell>
          <cell r="AE6">
            <v>-1303</v>
          </cell>
          <cell r="AF6">
            <v>-1395</v>
          </cell>
          <cell r="AG6">
            <v>-2310</v>
          </cell>
          <cell r="AH6">
            <v>-1732</v>
          </cell>
          <cell r="AI6">
            <v>-1630</v>
          </cell>
          <cell r="AJ6">
            <v>-1758</v>
          </cell>
          <cell r="AK6">
            <v>-3136</v>
          </cell>
          <cell r="AL6">
            <v>-2296</v>
          </cell>
          <cell r="AM6">
            <v>-2185</v>
          </cell>
          <cell r="AN6">
            <v>-2500</v>
          </cell>
          <cell r="AO6">
            <v>-4503</v>
          </cell>
          <cell r="AP6">
            <v>-3179</v>
          </cell>
          <cell r="AQ6">
            <v>-3096</v>
          </cell>
          <cell r="AR6">
            <v>-3265</v>
          </cell>
          <cell r="AS6">
            <v>-5356</v>
          </cell>
          <cell r="AT6">
            <v>-3741</v>
          </cell>
          <cell r="AU6">
            <v>-3518</v>
          </cell>
          <cell r="AV6">
            <v>-4176</v>
          </cell>
          <cell r="AW6">
            <v>-7543</v>
          </cell>
          <cell r="AX6">
            <v>-5501</v>
          </cell>
          <cell r="AY6">
            <v>-4957</v>
          </cell>
          <cell r="AZ6">
            <v>-5786</v>
          </cell>
          <cell r="BA6">
            <v>-10317</v>
          </cell>
          <cell r="BB6">
            <v>-7608</v>
          </cell>
          <cell r="BC6">
            <v>-7525</v>
          </cell>
          <cell r="BD6">
            <v>-8325</v>
          </cell>
        </row>
        <row r="7">
          <cell r="A7">
            <v>0</v>
          </cell>
          <cell r="B7">
            <v>0</v>
          </cell>
          <cell r="F7">
            <v>64.790999999999968</v>
          </cell>
          <cell r="G7">
            <v>67.531000000000006</v>
          </cell>
          <cell r="H7">
            <v>70.476999999999975</v>
          </cell>
          <cell r="I7">
            <v>87.846000000000004</v>
          </cell>
          <cell r="J7">
            <v>128.13400000000001</v>
          </cell>
          <cell r="K7">
            <v>136.06399999999996</v>
          </cell>
          <cell r="L7">
            <v>167.27899999999994</v>
          </cell>
          <cell r="M7">
            <v>224.30000000000007</v>
          </cell>
          <cell r="N7">
            <v>182.59699999999998</v>
          </cell>
          <cell r="O7">
            <v>179.72000000000003</v>
          </cell>
          <cell r="P7">
            <v>162.19200000000006</v>
          </cell>
          <cell r="Q7">
            <v>274.04899999999986</v>
          </cell>
          <cell r="R7">
            <v>223.12500000000011</v>
          </cell>
          <cell r="S7">
            <v>218.16700000000003</v>
          </cell>
          <cell r="T7">
            <v>216.16700000000003</v>
          </cell>
          <cell r="U7">
            <v>335.15899999999988</v>
          </cell>
          <cell r="V7">
            <v>270.58199999999999</v>
          </cell>
          <cell r="W7">
            <v>273.928</v>
          </cell>
          <cell r="X7">
            <v>285.82100000000014</v>
          </cell>
          <cell r="Y7">
            <v>426.83699999999999</v>
          </cell>
          <cell r="Z7">
            <v>360.83399999999983</v>
          </cell>
          <cell r="AA7">
            <v>341.04599999999982</v>
          </cell>
          <cell r="AB7">
            <v>355.65099999999984</v>
          </cell>
          <cell r="AC7">
            <v>543.95899999999983</v>
          </cell>
          <cell r="AD7">
            <v>458</v>
          </cell>
          <cell r="AE7">
            <v>450</v>
          </cell>
          <cell r="AF7">
            <v>463</v>
          </cell>
          <cell r="AG7">
            <v>667</v>
          </cell>
          <cell r="AH7">
            <v>547</v>
          </cell>
          <cell r="AI7">
            <v>509</v>
          </cell>
          <cell r="AJ7">
            <v>549</v>
          </cell>
          <cell r="AK7">
            <v>850</v>
          </cell>
          <cell r="AL7">
            <v>719</v>
          </cell>
          <cell r="AM7">
            <v>701</v>
          </cell>
          <cell r="AN7">
            <v>762</v>
          </cell>
          <cell r="AO7">
            <v>1170</v>
          </cell>
          <cell r="AP7">
            <v>956</v>
          </cell>
          <cell r="AQ7">
            <v>967</v>
          </cell>
          <cell r="AR7">
            <v>999</v>
          </cell>
          <cell r="AS7">
            <v>1348</v>
          </cell>
          <cell r="AT7">
            <v>1148</v>
          </cell>
          <cell r="AU7">
            <v>1133</v>
          </cell>
          <cell r="AV7">
            <v>1273</v>
          </cell>
          <cell r="AW7">
            <v>1976</v>
          </cell>
          <cell r="AX7">
            <v>1630</v>
          </cell>
          <cell r="AY7">
            <v>1609</v>
          </cell>
          <cell r="AZ7">
            <v>1774</v>
          </cell>
          <cell r="BA7">
            <v>2631</v>
          </cell>
          <cell r="BB7">
            <v>2249</v>
          </cell>
          <cell r="BC7">
            <v>2388</v>
          </cell>
          <cell r="BD7">
            <v>2551</v>
          </cell>
        </row>
        <row r="8">
          <cell r="A8">
            <v>0</v>
          </cell>
          <cell r="B8">
            <v>0</v>
          </cell>
        </row>
        <row r="9">
          <cell r="A9">
            <v>0</v>
          </cell>
          <cell r="B9">
            <v>0</v>
          </cell>
          <cell r="F9">
            <v>0.22064547767186676</v>
          </cell>
          <cell r="G9">
            <v>0.21480897139421778</v>
          </cell>
          <cell r="H9">
            <v>0.19809318758660616</v>
          </cell>
          <cell r="I9">
            <v>0.12994163084542085</v>
          </cell>
          <cell r="J9">
            <v>0.22327314167025333</v>
          </cell>
          <cell r="K9">
            <v>0.23545535720465977</v>
          </cell>
          <cell r="L9">
            <v>0.26225115934894594</v>
          </cell>
          <cell r="M9">
            <v>0.23067588136081293</v>
          </cell>
          <cell r="N9">
            <v>0.26072026226661865</v>
          </cell>
          <cell r="O9">
            <v>0.26919303501217007</v>
          </cell>
          <cell r="P9">
            <v>0.25371002735886106</v>
          </cell>
          <cell r="Q9">
            <v>0.24574616807646532</v>
          </cell>
          <cell r="R9">
            <v>0.26329856907184385</v>
          </cell>
          <cell r="S9">
            <v>0.27081137778439807</v>
          </cell>
          <cell r="T9">
            <v>0.25392605888177955</v>
          </cell>
          <cell r="U9">
            <v>0.23460496566592695</v>
          </cell>
          <cell r="V9">
            <v>0.24971598224000724</v>
          </cell>
          <cell r="W9">
            <v>0.2490453781757086</v>
          </cell>
          <cell r="X9">
            <v>0.25194542582524143</v>
          </cell>
          <cell r="Y9">
            <v>0.21936640058547455</v>
          </cell>
          <cell r="Z9">
            <v>0.23578543195048962</v>
          </cell>
          <cell r="AA9">
            <v>0.24582708937456604</v>
          </cell>
          <cell r="AB9">
            <v>0.24318432793722961</v>
          </cell>
          <cell r="AC9">
            <v>0.21407626018365503</v>
          </cell>
          <cell r="AD9">
            <v>0.24080890761613377</v>
          </cell>
          <cell r="AE9">
            <v>0.25670279520821448</v>
          </cell>
          <cell r="AF9">
            <v>0.24919268030139935</v>
          </cell>
          <cell r="AG9">
            <v>0.22405105811219347</v>
          </cell>
          <cell r="AH9">
            <v>0.24001755155770074</v>
          </cell>
          <cell r="AI9">
            <v>0.23796166432912577</v>
          </cell>
          <cell r="AJ9">
            <v>0.23797139141742524</v>
          </cell>
          <cell r="AK9">
            <v>0.21324636226793778</v>
          </cell>
          <cell r="AL9">
            <v>0.23847429519071311</v>
          </cell>
          <cell r="AM9">
            <v>0.2428967428967429</v>
          </cell>
          <cell r="AN9">
            <v>0.23359901900674432</v>
          </cell>
          <cell r="AO9">
            <v>0.20624008461131677</v>
          </cell>
          <cell r="AP9">
            <v>0.23119709794437726</v>
          </cell>
          <cell r="AQ9">
            <v>0.23800147674132416</v>
          </cell>
          <cell r="AR9">
            <v>0.23428705440900563</v>
          </cell>
          <cell r="AS9">
            <v>0.20107398568019094</v>
          </cell>
          <cell r="AT9">
            <v>0.23481284516260995</v>
          </cell>
          <cell r="AU9">
            <v>0.24360352612341432</v>
          </cell>
          <cell r="AV9">
            <v>0.23362084786199303</v>
          </cell>
          <cell r="AW9">
            <v>0.20758483033932135</v>
          </cell>
          <cell r="AX9">
            <v>0.22857944187351004</v>
          </cell>
          <cell r="AY9">
            <v>0.24505025890953397</v>
          </cell>
          <cell r="AZ9">
            <v>0.23465608465608465</v>
          </cell>
          <cell r="BA9">
            <v>0.20319740500463393</v>
          </cell>
          <cell r="BB9">
            <v>0.22816272699604342</v>
          </cell>
          <cell r="BC9">
            <v>0.24089579340260264</v>
          </cell>
          <cell r="BD9">
            <v>0.23455314453843323</v>
          </cell>
        </row>
        <row r="10">
          <cell r="A10">
            <v>0</v>
          </cell>
          <cell r="B10">
            <v>0</v>
          </cell>
        </row>
        <row r="11">
          <cell r="A11">
            <v>0</v>
          </cell>
          <cell r="B11">
            <v>0</v>
          </cell>
          <cell r="F11">
            <v>44.2</v>
          </cell>
          <cell r="G11">
            <v>49</v>
          </cell>
          <cell r="H11">
            <v>53.3</v>
          </cell>
          <cell r="I11">
            <v>92.5</v>
          </cell>
          <cell r="J11">
            <v>74.599999999999994</v>
          </cell>
          <cell r="K11">
            <v>73.5</v>
          </cell>
          <cell r="L11">
            <v>78.099999999999994</v>
          </cell>
          <cell r="M11">
            <v>112.8</v>
          </cell>
          <cell r="N11">
            <v>82</v>
          </cell>
          <cell r="O11">
            <v>76</v>
          </cell>
          <cell r="P11">
            <v>74</v>
          </cell>
          <cell r="Q11">
            <v>125</v>
          </cell>
          <cell r="R11">
            <v>89</v>
          </cell>
          <cell r="S11">
            <v>81</v>
          </cell>
          <cell r="T11">
            <v>73</v>
          </cell>
          <cell r="U11">
            <v>121.74900000000002</v>
          </cell>
          <cell r="V11">
            <v>78</v>
          </cell>
          <cell r="W11">
            <v>80</v>
          </cell>
          <cell r="X11">
            <v>77</v>
          </cell>
          <cell r="Y11">
            <v>137</v>
          </cell>
          <cell r="Z11">
            <v>93.6</v>
          </cell>
          <cell r="AA11">
            <v>84</v>
          </cell>
          <cell r="AB11">
            <v>87</v>
          </cell>
          <cell r="AC11">
            <v>155.45299999999997</v>
          </cell>
          <cell r="AD11">
            <v>107.8</v>
          </cell>
          <cell r="AE11">
            <v>103</v>
          </cell>
          <cell r="AF11">
            <v>112</v>
          </cell>
          <cell r="AG11">
            <v>188.2</v>
          </cell>
          <cell r="AH11">
            <v>129</v>
          </cell>
          <cell r="AI11">
            <v>128</v>
          </cell>
          <cell r="AJ11">
            <v>118</v>
          </cell>
          <cell r="AK11">
            <v>192</v>
          </cell>
          <cell r="AL11">
            <v>151</v>
          </cell>
          <cell r="AM11">
            <v>152</v>
          </cell>
          <cell r="AN11">
            <v>171</v>
          </cell>
          <cell r="AO11">
            <v>266</v>
          </cell>
          <cell r="AP11">
            <v>192</v>
          </cell>
          <cell r="AQ11">
            <v>186</v>
          </cell>
          <cell r="AR11">
            <v>191</v>
          </cell>
          <cell r="AS11">
            <v>266</v>
          </cell>
          <cell r="AT11">
            <v>190</v>
          </cell>
          <cell r="AU11">
            <v>185</v>
          </cell>
          <cell r="AV11">
            <v>208</v>
          </cell>
          <cell r="AW11">
            <v>341</v>
          </cell>
          <cell r="AX11">
            <v>248</v>
          </cell>
          <cell r="AY11">
            <v>239</v>
          </cell>
          <cell r="AZ11">
            <v>270</v>
          </cell>
          <cell r="BA11">
            <v>437</v>
          </cell>
          <cell r="BB11">
            <v>330</v>
          </cell>
          <cell r="BC11">
            <v>331</v>
          </cell>
          <cell r="BD11">
            <v>360</v>
          </cell>
        </row>
        <row r="12">
          <cell r="A12">
            <v>0</v>
          </cell>
          <cell r="B12">
            <v>0</v>
          </cell>
          <cell r="F12">
            <v>-37.299999999999997</v>
          </cell>
          <cell r="G12">
            <v>-44.3</v>
          </cell>
          <cell r="H12">
            <v>-48.4</v>
          </cell>
          <cell r="I12">
            <v>-97</v>
          </cell>
          <cell r="J12">
            <v>-78</v>
          </cell>
          <cell r="K12">
            <v>-62.6</v>
          </cell>
          <cell r="L12">
            <v>-69.900000000000006</v>
          </cell>
          <cell r="M12">
            <v>-129.5</v>
          </cell>
          <cell r="N12">
            <v>-87</v>
          </cell>
          <cell r="O12">
            <v>-78</v>
          </cell>
          <cell r="P12">
            <v>-76</v>
          </cell>
          <cell r="Q12">
            <v>-135</v>
          </cell>
          <cell r="R12">
            <v>-90</v>
          </cell>
          <cell r="S12">
            <v>-83</v>
          </cell>
          <cell r="T12">
            <v>-83</v>
          </cell>
          <cell r="U12">
            <v>-148.303</v>
          </cell>
          <cell r="V12">
            <v>-105</v>
          </cell>
          <cell r="W12">
            <v>-106</v>
          </cell>
          <cell r="X12">
            <v>-104</v>
          </cell>
          <cell r="Y12">
            <v>-193.46800000000002</v>
          </cell>
          <cell r="Z12">
            <v>-136.6</v>
          </cell>
          <cell r="AA12">
            <v>-119</v>
          </cell>
          <cell r="AB12">
            <v>-128</v>
          </cell>
          <cell r="AC12">
            <v>-232.97199999999998</v>
          </cell>
          <cell r="AD12">
            <v>-163.1</v>
          </cell>
          <cell r="AE12">
            <v>-148</v>
          </cell>
          <cell r="AF12">
            <v>-159</v>
          </cell>
          <cell r="AG12">
            <v>-279.89999999999998</v>
          </cell>
          <cell r="AH12">
            <v>-197</v>
          </cell>
          <cell r="AI12">
            <v>-188</v>
          </cell>
          <cell r="AJ12">
            <v>-182</v>
          </cell>
          <cell r="AK12">
            <v>-317</v>
          </cell>
          <cell r="AL12">
            <v>-238</v>
          </cell>
          <cell r="AM12">
            <v>-227</v>
          </cell>
          <cell r="AN12">
            <v>-260</v>
          </cell>
          <cell r="AO12">
            <v>-449</v>
          </cell>
          <cell r="AP12">
            <v>-321</v>
          </cell>
          <cell r="AQ12">
            <v>-314</v>
          </cell>
          <cell r="AR12">
            <v>-323</v>
          </cell>
          <cell r="AS12">
            <v>-508</v>
          </cell>
          <cell r="AT12">
            <v>-358</v>
          </cell>
          <cell r="AU12">
            <v>-332</v>
          </cell>
          <cell r="AV12">
            <v>-388</v>
          </cell>
          <cell r="AW12">
            <v>-696</v>
          </cell>
          <cell r="AX12">
            <v>-518</v>
          </cell>
          <cell r="AY12">
            <v>-487</v>
          </cell>
          <cell r="AZ12">
            <v>-576</v>
          </cell>
          <cell r="BA12">
            <v>-999</v>
          </cell>
          <cell r="BB12">
            <v>-786</v>
          </cell>
          <cell r="BC12">
            <v>-820</v>
          </cell>
          <cell r="BD12">
            <v>-918</v>
          </cell>
        </row>
        <row r="13">
          <cell r="A13">
            <v>0</v>
          </cell>
          <cell r="B13">
            <v>0</v>
          </cell>
          <cell r="F13">
            <v>6.9000000000000057</v>
          </cell>
          <cell r="G13">
            <v>4.7000000000000028</v>
          </cell>
          <cell r="H13">
            <v>4.8999999999999986</v>
          </cell>
          <cell r="I13">
            <v>-4.5</v>
          </cell>
          <cell r="J13">
            <v>-3.4000000000000057</v>
          </cell>
          <cell r="K13">
            <v>10.899999999999999</v>
          </cell>
          <cell r="L13">
            <v>8.1999999999999886</v>
          </cell>
          <cell r="M13">
            <v>-16.700000000000003</v>
          </cell>
          <cell r="N13">
            <v>-5</v>
          </cell>
          <cell r="O13">
            <v>-2</v>
          </cell>
          <cell r="P13">
            <v>-2</v>
          </cell>
          <cell r="Q13">
            <v>-10</v>
          </cell>
          <cell r="R13">
            <v>-1</v>
          </cell>
          <cell r="S13">
            <v>-2</v>
          </cell>
          <cell r="T13">
            <v>-10</v>
          </cell>
          <cell r="U13">
            <v>-26.553999999999974</v>
          </cell>
          <cell r="V13">
            <v>-27</v>
          </cell>
          <cell r="W13">
            <v>-26</v>
          </cell>
          <cell r="X13">
            <v>-27</v>
          </cell>
          <cell r="Y13">
            <v>-56.468000000000018</v>
          </cell>
          <cell r="Z13">
            <v>-43</v>
          </cell>
          <cell r="AA13">
            <v>-35</v>
          </cell>
          <cell r="AB13">
            <v>-41</v>
          </cell>
          <cell r="AC13">
            <v>-77.519000000000005</v>
          </cell>
          <cell r="AD13">
            <v>-55.3</v>
          </cell>
          <cell r="AE13">
            <v>-45</v>
          </cell>
          <cell r="AF13">
            <v>-47</v>
          </cell>
          <cell r="AG13">
            <v>-91.699999999999989</v>
          </cell>
          <cell r="AH13">
            <v>-68</v>
          </cell>
          <cell r="AI13">
            <v>-60</v>
          </cell>
          <cell r="AJ13">
            <v>-64</v>
          </cell>
          <cell r="AK13">
            <v>-125</v>
          </cell>
          <cell r="AL13">
            <v>-87</v>
          </cell>
          <cell r="AM13">
            <v>-75</v>
          </cell>
          <cell r="AN13">
            <v>-89</v>
          </cell>
          <cell r="AO13">
            <v>-183</v>
          </cell>
          <cell r="AP13">
            <v>-129</v>
          </cell>
          <cell r="AQ13">
            <v>-128</v>
          </cell>
          <cell r="AR13">
            <v>-132</v>
          </cell>
          <cell r="AS13">
            <v>-242</v>
          </cell>
          <cell r="AT13">
            <v>-168</v>
          </cell>
          <cell r="AU13">
            <v>-147</v>
          </cell>
          <cell r="AV13">
            <v>-180</v>
          </cell>
          <cell r="AW13">
            <v>-355</v>
          </cell>
          <cell r="AX13">
            <v>-270</v>
          </cell>
          <cell r="AY13">
            <v>-248</v>
          </cell>
          <cell r="AZ13">
            <v>-306</v>
          </cell>
          <cell r="BA13">
            <v>-562</v>
          </cell>
          <cell r="BB13">
            <v>-456</v>
          </cell>
          <cell r="BC13">
            <v>-489</v>
          </cell>
          <cell r="BD13">
            <v>-558</v>
          </cell>
        </row>
        <row r="14">
          <cell r="A14">
            <v>0</v>
          </cell>
          <cell r="B14">
            <v>0</v>
          </cell>
        </row>
        <row r="15">
          <cell r="A15">
            <v>0</v>
          </cell>
          <cell r="B15">
            <v>0</v>
          </cell>
          <cell r="F15">
            <v>249.44299999999998</v>
          </cell>
          <cell r="G15">
            <v>265.37700000000001</v>
          </cell>
          <cell r="H15">
            <v>302.47699999999998</v>
          </cell>
          <cell r="I15">
            <v>583.54200000000003</v>
          </cell>
          <cell r="J15">
            <v>499.28899999999999</v>
          </cell>
          <cell r="K15">
            <v>504.37599999999998</v>
          </cell>
          <cell r="L15">
            <v>559.75799999999992</v>
          </cell>
          <cell r="M15">
            <v>859.56000000000006</v>
          </cell>
          <cell r="N15">
            <v>618.35599999999999</v>
          </cell>
          <cell r="O15">
            <v>591.625</v>
          </cell>
          <cell r="P15">
            <v>565.28100000000006</v>
          </cell>
          <cell r="Q15">
            <v>990.17099999999982</v>
          </cell>
          <cell r="R15">
            <v>758.42200000000014</v>
          </cell>
          <cell r="S15">
            <v>724.60500000000002</v>
          </cell>
          <cell r="T15">
            <v>778.29899999999998</v>
          </cell>
          <cell r="U15">
            <v>1306.8609999999999</v>
          </cell>
          <cell r="V15">
            <v>1005.559</v>
          </cell>
          <cell r="W15">
            <v>1019.912</v>
          </cell>
          <cell r="X15">
            <v>1057.4560000000001</v>
          </cell>
          <cell r="Y15">
            <v>1808.7719999999999</v>
          </cell>
          <cell r="Z15">
            <v>1436.749</v>
          </cell>
          <cell r="AA15">
            <v>1303.3409999999999</v>
          </cell>
          <cell r="AB15">
            <v>1375.4749999999999</v>
          </cell>
          <cell r="AC15">
            <v>2385.5059999999999</v>
          </cell>
          <cell r="AD15">
            <v>1794.123</v>
          </cell>
          <cell r="AE15">
            <v>1650</v>
          </cell>
          <cell r="AF15">
            <v>1746</v>
          </cell>
          <cell r="AG15">
            <v>2788.8</v>
          </cell>
          <cell r="AH15">
            <v>2150</v>
          </cell>
          <cell r="AI15">
            <v>2011</v>
          </cell>
          <cell r="AJ15">
            <v>2189</v>
          </cell>
          <cell r="AK15">
            <v>3794</v>
          </cell>
          <cell r="AL15">
            <v>2864</v>
          </cell>
          <cell r="AM15">
            <v>2734</v>
          </cell>
          <cell r="AN15">
            <v>3091</v>
          </cell>
          <cell r="AO15">
            <v>5407</v>
          </cell>
          <cell r="AP15">
            <v>3943</v>
          </cell>
          <cell r="AQ15">
            <v>3877</v>
          </cell>
          <cell r="AR15">
            <v>4073</v>
          </cell>
          <cell r="AS15">
            <v>6438</v>
          </cell>
          <cell r="AT15">
            <v>4699</v>
          </cell>
          <cell r="AU15">
            <v>4466</v>
          </cell>
          <cell r="AV15">
            <v>5241</v>
          </cell>
          <cell r="AW15">
            <v>9178</v>
          </cell>
          <cell r="AX15">
            <v>6883</v>
          </cell>
          <cell r="AY15">
            <v>6327</v>
          </cell>
          <cell r="AZ15">
            <v>7290</v>
          </cell>
          <cell r="BA15">
            <v>12511</v>
          </cell>
          <cell r="BB15">
            <v>9527</v>
          </cell>
          <cell r="BC15">
            <v>9582</v>
          </cell>
          <cell r="BD15">
            <v>10516</v>
          </cell>
        </row>
        <row r="16">
          <cell r="A16">
            <v>0</v>
          </cell>
          <cell r="B16">
            <v>0</v>
          </cell>
          <cell r="F16">
            <v>-191.55200000000002</v>
          </cell>
          <cell r="G16">
            <v>-202.54599999999999</v>
          </cell>
          <cell r="H16">
            <v>-236.9</v>
          </cell>
          <cell r="I16">
            <v>-491.19600000000003</v>
          </cell>
          <cell r="J16">
            <v>-367.755</v>
          </cell>
          <cell r="K16">
            <v>-379.21199999999999</v>
          </cell>
          <cell r="L16">
            <v>-400.67899999999997</v>
          </cell>
          <cell r="M16">
            <v>-618.55999999999995</v>
          </cell>
          <cell r="N16">
            <v>-430.75900000000001</v>
          </cell>
          <cell r="O16">
            <v>-409.90499999999997</v>
          </cell>
          <cell r="P16">
            <v>-401.089</v>
          </cell>
          <cell r="Q16">
            <v>-706.12199999999996</v>
          </cell>
          <cell r="R16">
            <v>-534.29700000000003</v>
          </cell>
          <cell r="S16">
            <v>-504.43799999999999</v>
          </cell>
          <cell r="T16">
            <v>-552.13199999999995</v>
          </cell>
          <cell r="U16">
            <v>-945.14800000000002</v>
          </cell>
          <cell r="V16">
            <v>-707.97699999999998</v>
          </cell>
          <cell r="W16">
            <v>-719.98400000000004</v>
          </cell>
          <cell r="X16">
            <v>-744.63499999999999</v>
          </cell>
          <cell r="Y16">
            <v>-1325.4669999999999</v>
          </cell>
          <cell r="Z16">
            <v>-1032.9150000000002</v>
          </cell>
          <cell r="AA16">
            <v>-927.29500000000007</v>
          </cell>
          <cell r="AB16">
            <v>-978.82400000000007</v>
          </cell>
          <cell r="AC16">
            <v>-1764.028</v>
          </cell>
          <cell r="AD16">
            <v>-1280.8230000000001</v>
          </cell>
          <cell r="AE16">
            <v>-1155</v>
          </cell>
          <cell r="AF16">
            <v>-1236</v>
          </cell>
          <cell r="AG16">
            <v>-2030.1</v>
          </cell>
          <cell r="AH16">
            <v>-1535</v>
          </cell>
          <cell r="AI16">
            <v>-1442</v>
          </cell>
          <cell r="AJ16">
            <v>-1576</v>
          </cell>
          <cell r="AK16">
            <v>-2819</v>
          </cell>
          <cell r="AL16">
            <v>-2058</v>
          </cell>
          <cell r="AM16">
            <v>-1958</v>
          </cell>
          <cell r="AN16">
            <v>-2240</v>
          </cell>
          <cell r="AO16">
            <v>-4054</v>
          </cell>
          <cell r="AP16">
            <v>-2858</v>
          </cell>
          <cell r="AQ16">
            <v>-2782</v>
          </cell>
          <cell r="AR16">
            <v>-2942</v>
          </cell>
          <cell r="AS16">
            <v>-4848</v>
          </cell>
          <cell r="AT16">
            <v>-3383</v>
          </cell>
          <cell r="AU16">
            <v>-3186</v>
          </cell>
          <cell r="AV16">
            <v>-3788</v>
          </cell>
          <cell r="AW16">
            <v>-6847</v>
          </cell>
          <cell r="AX16">
            <v>-4983</v>
          </cell>
          <cell r="AY16">
            <v>-4470</v>
          </cell>
          <cell r="AZ16">
            <v>-5210</v>
          </cell>
          <cell r="BA16">
            <v>-9318</v>
          </cell>
          <cell r="BB16">
            <v>-6822</v>
          </cell>
          <cell r="BC16">
            <v>-6705</v>
          </cell>
          <cell r="BD16">
            <v>-7407</v>
          </cell>
        </row>
        <row r="17">
          <cell r="A17">
            <v>0</v>
          </cell>
          <cell r="B17">
            <v>0</v>
          </cell>
          <cell r="F17">
            <v>57.890999999999963</v>
          </cell>
          <cell r="G17">
            <v>62.831000000000017</v>
          </cell>
          <cell r="H17">
            <v>65.57699999999997</v>
          </cell>
          <cell r="I17">
            <v>92.346000000000004</v>
          </cell>
          <cell r="J17">
            <v>131.53399999999999</v>
          </cell>
          <cell r="K17">
            <v>125.16399999999999</v>
          </cell>
          <cell r="L17">
            <v>159.07899999999995</v>
          </cell>
          <cell r="M17">
            <v>241.00000000000011</v>
          </cell>
          <cell r="N17">
            <v>187.59699999999998</v>
          </cell>
          <cell r="O17">
            <v>181.72000000000003</v>
          </cell>
          <cell r="P17">
            <v>164.19200000000006</v>
          </cell>
          <cell r="Q17">
            <v>284.04899999999986</v>
          </cell>
          <cell r="R17">
            <v>224.12500000000011</v>
          </cell>
          <cell r="S17">
            <v>220.16700000000003</v>
          </cell>
          <cell r="T17">
            <v>226.16700000000003</v>
          </cell>
          <cell r="U17">
            <v>361.71299999999985</v>
          </cell>
          <cell r="V17">
            <v>297.58199999999999</v>
          </cell>
          <cell r="W17">
            <v>299.928</v>
          </cell>
          <cell r="X17">
            <v>312.82100000000014</v>
          </cell>
          <cell r="Y17">
            <v>483.30500000000006</v>
          </cell>
          <cell r="Z17">
            <v>403.83399999999983</v>
          </cell>
          <cell r="AA17">
            <v>376.04599999999982</v>
          </cell>
          <cell r="AB17">
            <v>396.65099999999984</v>
          </cell>
          <cell r="AC17">
            <v>621.47799999999984</v>
          </cell>
          <cell r="AD17">
            <v>513.29999999999995</v>
          </cell>
          <cell r="AE17">
            <v>495</v>
          </cell>
          <cell r="AF17">
            <v>510</v>
          </cell>
          <cell r="AG17">
            <v>758.70000000000027</v>
          </cell>
          <cell r="AH17">
            <v>615</v>
          </cell>
          <cell r="AI17">
            <v>569</v>
          </cell>
          <cell r="AJ17">
            <v>613</v>
          </cell>
          <cell r="AK17">
            <v>975</v>
          </cell>
          <cell r="AL17">
            <v>806</v>
          </cell>
          <cell r="AM17">
            <v>776</v>
          </cell>
          <cell r="AN17">
            <v>851</v>
          </cell>
          <cell r="AO17">
            <v>1353</v>
          </cell>
          <cell r="AP17">
            <v>1085</v>
          </cell>
          <cell r="AQ17">
            <v>1095</v>
          </cell>
          <cell r="AR17">
            <v>1131</v>
          </cell>
          <cell r="AS17">
            <v>1590</v>
          </cell>
          <cell r="AT17">
            <v>1316</v>
          </cell>
          <cell r="AU17">
            <v>1280</v>
          </cell>
          <cell r="AV17">
            <v>1453</v>
          </cell>
          <cell r="AW17">
            <v>2331</v>
          </cell>
          <cell r="AX17">
            <v>1900</v>
          </cell>
          <cell r="AY17">
            <v>1857</v>
          </cell>
          <cell r="AZ17">
            <v>2080</v>
          </cell>
          <cell r="BA17">
            <v>3193</v>
          </cell>
          <cell r="BB17">
            <v>2705</v>
          </cell>
          <cell r="BC17">
            <v>2877</v>
          </cell>
          <cell r="BD17">
            <v>3109</v>
          </cell>
        </row>
        <row r="18">
          <cell r="A18">
            <v>0</v>
          </cell>
          <cell r="B18">
            <v>0</v>
          </cell>
        </row>
        <row r="19">
          <cell r="A19">
            <v>0</v>
          </cell>
          <cell r="B19">
            <v>0</v>
          </cell>
          <cell r="F19">
            <v>0.23208107663875099</v>
          </cell>
          <cell r="G19">
            <v>0.23676128677315675</v>
          </cell>
          <cell r="H19">
            <v>0.21679995503790361</v>
          </cell>
          <cell r="I19">
            <v>0.1582508199923913</v>
          </cell>
          <cell r="J19">
            <v>0.26344261539909752</v>
          </cell>
          <cell r="K19">
            <v>0.24815613748473359</v>
          </cell>
          <cell r="L19">
            <v>0.28419245459645054</v>
          </cell>
          <cell r="M19">
            <v>0.28037600632881948</v>
          </cell>
          <cell r="N19">
            <v>0.30338025344623482</v>
          </cell>
          <cell r="O19">
            <v>0.30715402493133326</v>
          </cell>
          <cell r="P19">
            <v>0.29046085044429237</v>
          </cell>
          <cell r="Q19">
            <v>0.28686863178178307</v>
          </cell>
          <cell r="R19">
            <v>0.29551489803829539</v>
          </cell>
          <cell r="S19">
            <v>0.30384416337176812</v>
          </cell>
          <cell r="T19">
            <v>0.29059140510266623</v>
          </cell>
          <cell r="U19">
            <v>0.27678000950368853</v>
          </cell>
          <cell r="V19">
            <v>0.29593688684602298</v>
          </cell>
          <cell r="W19">
            <v>0.29407242977825537</v>
          </cell>
          <cell r="X19">
            <v>0.29582412885264264</v>
          </cell>
          <cell r="Y19">
            <v>0.26720062008920975</v>
          </cell>
          <cell r="Z19">
            <v>0.28107484327464283</v>
          </cell>
          <cell r="AA19">
            <v>0.28852464550720025</v>
          </cell>
          <cell r="AB19">
            <v>0.28837383449353848</v>
          </cell>
          <cell r="AC19">
            <v>0.26052250549778533</v>
          </cell>
          <cell r="AD19">
            <v>0.28610078573208186</v>
          </cell>
          <cell r="AE19">
            <v>0.3</v>
          </cell>
          <cell r="AF19">
            <v>0.29209621993127149</v>
          </cell>
          <cell r="AG19">
            <v>0.27205249569707407</v>
          </cell>
          <cell r="AH19">
            <v>0.28604651162790695</v>
          </cell>
          <cell r="AI19">
            <v>0.28294380905022376</v>
          </cell>
          <cell r="AJ19">
            <v>0.28003654636820469</v>
          </cell>
          <cell r="AK19">
            <v>0.25698471270426992</v>
          </cell>
          <cell r="AL19">
            <v>0.28142458100558659</v>
          </cell>
          <cell r="AM19">
            <v>0.28383321141185075</v>
          </cell>
          <cell r="AN19">
            <v>0.27531543189906177</v>
          </cell>
          <cell r="AO19">
            <v>0.25023118180136861</v>
          </cell>
          <cell r="AP19">
            <v>0.27517118944965763</v>
          </cell>
          <cell r="AQ19">
            <v>0.28243487232396181</v>
          </cell>
          <cell r="AR19">
            <v>0.27768229806039774</v>
          </cell>
          <cell r="AS19">
            <v>0.24697110904007455</v>
          </cell>
          <cell r="AT19">
            <v>0.28005958714620133</v>
          </cell>
          <cell r="AU19">
            <v>0.28660994178235555</v>
          </cell>
          <cell r="AV19">
            <v>0.27723716847929786</v>
          </cell>
          <cell r="AW19">
            <v>0.25397690128568318</v>
          </cell>
          <cell r="AX19">
            <v>0.27604242336190615</v>
          </cell>
          <cell r="AY19">
            <v>0.29350403034613559</v>
          </cell>
          <cell r="AZ19">
            <v>0.28532235939643347</v>
          </cell>
          <cell r="BA19">
            <v>0.25521541043881385</v>
          </cell>
          <cell r="BB19">
            <v>0.2839298834890312</v>
          </cell>
          <cell r="BC19">
            <v>0.30025046963055729</v>
          </cell>
          <cell r="BD19">
            <v>0.29564473183720047</v>
          </cell>
        </row>
        <row r="20">
          <cell r="A20">
            <v>0</v>
          </cell>
          <cell r="B20">
            <v>0</v>
          </cell>
        </row>
        <row r="21">
          <cell r="A21">
            <v>0</v>
          </cell>
          <cell r="B21">
            <v>0</v>
          </cell>
          <cell r="I21">
            <v>1639.8389999999999</v>
          </cell>
          <cell r="J21">
            <v>1920.085</v>
          </cell>
          <cell r="K21">
            <v>2183.5839999999998</v>
          </cell>
          <cell r="L21">
            <v>2465.665</v>
          </cell>
          <cell r="M21">
            <v>2761.9829999999997</v>
          </cell>
          <cell r="N21">
            <v>2888.45</v>
          </cell>
          <cell r="O21">
            <v>2978.1989999999996</v>
          </cell>
          <cell r="P21">
            <v>2979.6219999999998</v>
          </cell>
          <cell r="Q21">
            <v>3122.433</v>
          </cell>
          <cell r="R21">
            <v>3269.4989999999998</v>
          </cell>
          <cell r="S21">
            <v>3407.4789999999998</v>
          </cell>
          <cell r="T21">
            <v>3619.4969999999998</v>
          </cell>
          <cell r="U21">
            <v>3932.9359999999997</v>
          </cell>
          <cell r="V21">
            <v>4169.0730000000003</v>
          </cell>
          <cell r="W21">
            <v>4463.38</v>
          </cell>
          <cell r="X21">
            <v>4746.5370000000003</v>
          </cell>
          <cell r="Y21">
            <v>5263.6990000000005</v>
          </cell>
          <cell r="Z21">
            <v>5710.4890000000005</v>
          </cell>
          <cell r="AA21">
            <v>5997.9179999999997</v>
          </cell>
          <cell r="AB21">
            <v>6325.9369999999999</v>
          </cell>
          <cell r="AC21">
            <v>6921.1239999999989</v>
          </cell>
          <cell r="AD21">
            <v>7292.6979999999994</v>
          </cell>
          <cell r="AE21">
            <v>7658.357</v>
          </cell>
          <cell r="AF21">
            <v>8053.8819999999996</v>
          </cell>
          <cell r="AG21">
            <v>8489.9229999999989</v>
          </cell>
          <cell r="AH21">
            <v>8867</v>
          </cell>
          <cell r="AI21">
            <v>9253</v>
          </cell>
          <cell r="AJ21">
            <v>9702</v>
          </cell>
          <cell r="AK21">
            <v>10711</v>
          </cell>
          <cell r="AL21">
            <v>11447</v>
          </cell>
          <cell r="AM21">
            <v>12194</v>
          </cell>
          <cell r="AN21">
            <v>13149</v>
          </cell>
          <cell r="AO21">
            <v>14836</v>
          </cell>
          <cell r="AP21">
            <v>15956</v>
          </cell>
          <cell r="AQ21">
            <v>17133</v>
          </cell>
          <cell r="AR21">
            <v>18135</v>
          </cell>
          <cell r="AS21">
            <v>19166</v>
          </cell>
          <cell r="AT21">
            <v>19920</v>
          </cell>
          <cell r="AU21">
            <v>20508</v>
          </cell>
          <cell r="AV21">
            <v>21693</v>
          </cell>
          <cell r="AW21">
            <v>24508</v>
          </cell>
          <cell r="AX21">
            <v>26750</v>
          </cell>
          <cell r="AY21">
            <v>28665</v>
          </cell>
          <cell r="AZ21">
            <v>30776</v>
          </cell>
          <cell r="BA21">
            <v>34205</v>
          </cell>
          <cell r="BB21">
            <v>36931</v>
          </cell>
          <cell r="BC21">
            <v>40278</v>
          </cell>
          <cell r="BD21">
            <v>43594</v>
          </cell>
        </row>
        <row r="22">
          <cell r="A22">
            <v>0</v>
          </cell>
          <cell r="B22">
            <v>0</v>
          </cell>
          <cell r="I22">
            <v>-1349.194</v>
          </cell>
          <cell r="J22">
            <v>-1566.0970000000002</v>
          </cell>
          <cell r="K22">
            <v>-1761.0630000000001</v>
          </cell>
          <cell r="L22">
            <v>-1946.3419999999999</v>
          </cell>
          <cell r="M22">
            <v>-2106.2060000000001</v>
          </cell>
          <cell r="N22">
            <v>-2178.21</v>
          </cell>
          <cell r="O22">
            <v>-2224.3029999999999</v>
          </cell>
          <cell r="P22">
            <v>-2230.8130000000001</v>
          </cell>
          <cell r="Q22">
            <v>-2323.875</v>
          </cell>
          <cell r="R22">
            <v>-2430.413</v>
          </cell>
          <cell r="S22">
            <v>-2529.9459999999999</v>
          </cell>
          <cell r="T22">
            <v>-2687.989</v>
          </cell>
          <cell r="U22">
            <v>-2940.3180000000002</v>
          </cell>
          <cell r="V22">
            <v>-3128.9979999999996</v>
          </cell>
          <cell r="W22">
            <v>-3367.5439999999999</v>
          </cell>
          <cell r="X22">
            <v>-3581.0469999999996</v>
          </cell>
          <cell r="Y22">
            <v>-4006.5309999999999</v>
          </cell>
          <cell r="Z22">
            <v>-4363.0690000000004</v>
          </cell>
          <cell r="AA22">
            <v>-4583.38</v>
          </cell>
          <cell r="AB22">
            <v>-4841.5689999999995</v>
          </cell>
          <cell r="AC22">
            <v>-5319.634</v>
          </cell>
          <cell r="AD22">
            <v>-5594.0420000000004</v>
          </cell>
          <cell r="AE22">
            <v>-5850.7470000000003</v>
          </cell>
          <cell r="AF22">
            <v>-6138.9229999999998</v>
          </cell>
          <cell r="AG22">
            <v>-6451.9229999999998</v>
          </cell>
          <cell r="AH22">
            <v>-6740</v>
          </cell>
          <cell r="AI22">
            <v>-7067</v>
          </cell>
          <cell r="AJ22">
            <v>-7430</v>
          </cell>
          <cell r="AK22">
            <v>-8256</v>
          </cell>
          <cell r="AL22">
            <v>-8820</v>
          </cell>
          <cell r="AM22">
            <v>-9375</v>
          </cell>
          <cell r="AN22">
            <v>-10117</v>
          </cell>
          <cell r="AO22">
            <v>-11484</v>
          </cell>
          <cell r="AP22">
            <v>-12367</v>
          </cell>
          <cell r="AQ22">
            <v>-13278</v>
          </cell>
          <cell r="AR22">
            <v>-14043</v>
          </cell>
          <cell r="AS22">
            <v>-14896</v>
          </cell>
          <cell r="AT22">
            <v>-15458</v>
          </cell>
          <cell r="AU22">
            <v>-15880</v>
          </cell>
          <cell r="AV22">
            <v>-16791</v>
          </cell>
          <cell r="AW22">
            <v>-18978</v>
          </cell>
          <cell r="AX22">
            <v>-20738</v>
          </cell>
          <cell r="AY22">
            <v>-22177</v>
          </cell>
          <cell r="AZ22">
            <v>-23787</v>
          </cell>
          <cell r="BA22">
            <v>-26561</v>
          </cell>
          <cell r="BB22">
            <v>-28668</v>
          </cell>
          <cell r="BC22">
            <v>-31236</v>
          </cell>
          <cell r="BD22">
            <v>-33775</v>
          </cell>
        </row>
        <row r="23">
          <cell r="A23">
            <v>0</v>
          </cell>
          <cell r="B23">
            <v>0</v>
          </cell>
          <cell r="I23">
            <v>290.64499999999998</v>
          </cell>
          <cell r="J23">
            <v>353.98799999999983</v>
          </cell>
          <cell r="K23">
            <v>422.52099999999973</v>
          </cell>
          <cell r="L23">
            <v>519.32300000000009</v>
          </cell>
          <cell r="M23">
            <v>655.77699999999959</v>
          </cell>
          <cell r="N23">
            <v>710.23999999999978</v>
          </cell>
          <cell r="O23">
            <v>753.89599999999973</v>
          </cell>
          <cell r="P23">
            <v>748.80899999999974</v>
          </cell>
          <cell r="Q23">
            <v>798.55799999999999</v>
          </cell>
          <cell r="R23">
            <v>839.08599999999979</v>
          </cell>
          <cell r="S23">
            <v>877.5329999999999</v>
          </cell>
          <cell r="T23">
            <v>931.50799999999981</v>
          </cell>
          <cell r="U23">
            <v>992.61799999999948</v>
          </cell>
          <cell r="V23">
            <v>1040.0750000000007</v>
          </cell>
          <cell r="W23">
            <v>1095.8360000000002</v>
          </cell>
          <cell r="X23">
            <v>1165.4900000000007</v>
          </cell>
          <cell r="Y23">
            <v>1257.1680000000006</v>
          </cell>
          <cell r="Z23">
            <v>1347.42</v>
          </cell>
          <cell r="AA23">
            <v>1414.5379999999996</v>
          </cell>
          <cell r="AB23">
            <v>1484.3680000000004</v>
          </cell>
          <cell r="AC23">
            <v>1601.4899999999989</v>
          </cell>
          <cell r="AD23">
            <v>1698.655999999999</v>
          </cell>
          <cell r="AE23">
            <v>1807.6099999999997</v>
          </cell>
          <cell r="AF23">
            <v>1914.9589999999998</v>
          </cell>
          <cell r="AG23">
            <v>2037.9999999999991</v>
          </cell>
          <cell r="AH23">
            <v>2127</v>
          </cell>
          <cell r="AI23">
            <v>2186</v>
          </cell>
          <cell r="AJ23">
            <v>2272</v>
          </cell>
          <cell r="AK23">
            <v>2455</v>
          </cell>
          <cell r="AL23">
            <v>2627</v>
          </cell>
          <cell r="AM23">
            <v>2819</v>
          </cell>
          <cell r="AN23">
            <v>3032</v>
          </cell>
          <cell r="AO23">
            <v>3352</v>
          </cell>
          <cell r="AP23">
            <v>3589</v>
          </cell>
          <cell r="AQ23">
            <v>3855</v>
          </cell>
          <cell r="AR23">
            <v>4092</v>
          </cell>
          <cell r="AS23">
            <v>4270</v>
          </cell>
          <cell r="AT23">
            <v>4462</v>
          </cell>
          <cell r="AU23">
            <v>4628</v>
          </cell>
          <cell r="AV23">
            <v>4902</v>
          </cell>
          <cell r="AW23">
            <v>5530</v>
          </cell>
          <cell r="AX23">
            <v>6012</v>
          </cell>
          <cell r="AY23">
            <v>6488</v>
          </cell>
          <cell r="AZ23">
            <v>6989</v>
          </cell>
          <cell r="BA23">
            <v>7644</v>
          </cell>
          <cell r="BB23">
            <v>8263</v>
          </cell>
          <cell r="BC23">
            <v>9042</v>
          </cell>
          <cell r="BD23">
            <v>9819</v>
          </cell>
        </row>
        <row r="24">
          <cell r="A24">
            <v>0</v>
          </cell>
          <cell r="B24">
            <v>0</v>
          </cell>
        </row>
        <row r="25">
          <cell r="A25">
            <v>0</v>
          </cell>
          <cell r="B25">
            <v>0</v>
          </cell>
          <cell r="I25">
            <v>0.17723996075224457</v>
          </cell>
          <cell r="J25">
            <v>0.18436058820312634</v>
          </cell>
          <cell r="K25">
            <v>0.19349885326142699</v>
          </cell>
          <cell r="L25">
            <v>0.21062188091245165</v>
          </cell>
          <cell r="M25">
            <v>0.2374297741876035</v>
          </cell>
          <cell r="N25">
            <v>0.24588966400664711</v>
          </cell>
          <cell r="O25">
            <v>0.25313822212686254</v>
          </cell>
          <cell r="P25">
            <v>0.25131006550495322</v>
          </cell>
          <cell r="Q25">
            <v>0.25574864216461968</v>
          </cell>
          <cell r="R25">
            <v>0.25664054339823927</v>
          </cell>
          <cell r="S25">
            <v>0.25753144773599485</v>
          </cell>
          <cell r="T25">
            <v>0.2573584119561364</v>
          </cell>
          <cell r="U25">
            <v>0.25238600373868264</v>
          </cell>
          <cell r="V25">
            <v>0.24947392381951591</v>
          </cell>
          <cell r="W25">
            <v>0.24551707450407542</v>
          </cell>
          <cell r="X25">
            <v>0.2455453312594004</v>
          </cell>
          <cell r="Y25">
            <v>0.23883736513049103</v>
          </cell>
          <cell r="Z25">
            <v>0.235955274583315</v>
          </cell>
          <cell r="AA25">
            <v>0.23583816917803804</v>
          </cell>
          <cell r="AB25">
            <v>0.23464792646528101</v>
          </cell>
          <cell r="AC25">
            <v>0.23139160633446232</v>
          </cell>
          <cell r="AD25">
            <v>0.23292559214710373</v>
          </cell>
          <cell r="AE25">
            <v>0.23603104425662053</v>
          </cell>
          <cell r="AF25">
            <v>0.23776844508027309</v>
          </cell>
          <cell r="AG25">
            <v>0.24004929137755424</v>
          </cell>
          <cell r="AH25">
            <v>0.23987820006766664</v>
          </cell>
          <cell r="AI25">
            <v>0.23624770344753054</v>
          </cell>
          <cell r="AJ25">
            <v>0.23417851989280561</v>
          </cell>
          <cell r="AK25">
            <v>0.22920362244421622</v>
          </cell>
          <cell r="AL25">
            <v>0.22949244343496111</v>
          </cell>
          <cell r="AM25">
            <v>0.23117926849270132</v>
          </cell>
          <cell r="AN25">
            <v>0.23058787740512587</v>
          </cell>
          <cell r="AO25">
            <v>0.22593691021838772</v>
          </cell>
          <cell r="AP25">
            <v>0.22493106041614438</v>
          </cell>
          <cell r="AQ25">
            <v>0.22500437751707231</v>
          </cell>
          <cell r="AR25">
            <v>0.22564102564102564</v>
          </cell>
          <cell r="AS25">
            <v>0.22279035792549307</v>
          </cell>
          <cell r="AT25">
            <v>0.22399598393574296</v>
          </cell>
          <cell r="AU25">
            <v>0.22566803198751706</v>
          </cell>
          <cell r="AV25">
            <v>0.22597151154750381</v>
          </cell>
          <cell r="AW25">
            <v>0.22564060714868614</v>
          </cell>
          <cell r="AX25">
            <v>0.22474766355140188</v>
          </cell>
          <cell r="AY25">
            <v>0.22633874062445491</v>
          </cell>
          <cell r="AZ25">
            <v>0.22709253964127893</v>
          </cell>
          <cell r="BA25">
            <v>0.22347609998538226</v>
          </cell>
          <cell r="BB25">
            <v>0.22374157212098236</v>
          </cell>
          <cell r="BC25">
            <v>0.22448979591836735</v>
          </cell>
          <cell r="BD25">
            <v>0.22523741799330183</v>
          </cell>
        </row>
        <row r="26">
          <cell r="A26">
            <v>0</v>
          </cell>
          <cell r="B26">
            <v>0</v>
          </cell>
        </row>
        <row r="27">
          <cell r="A27">
            <v>0</v>
          </cell>
          <cell r="B27">
            <v>0</v>
          </cell>
          <cell r="I27">
            <v>239</v>
          </cell>
          <cell r="J27">
            <v>269.39999999999998</v>
          </cell>
          <cell r="K27">
            <v>293.89999999999998</v>
          </cell>
          <cell r="L27">
            <v>318.7</v>
          </cell>
          <cell r="M27">
            <v>339</v>
          </cell>
          <cell r="N27">
            <v>346.4</v>
          </cell>
          <cell r="O27">
            <v>348.9</v>
          </cell>
          <cell r="P27">
            <v>344.8</v>
          </cell>
          <cell r="Q27">
            <v>357</v>
          </cell>
          <cell r="R27">
            <v>364</v>
          </cell>
          <cell r="S27">
            <v>369</v>
          </cell>
          <cell r="T27">
            <v>368</v>
          </cell>
          <cell r="U27">
            <v>364.74900000000002</v>
          </cell>
          <cell r="V27">
            <v>353.74900000000002</v>
          </cell>
          <cell r="W27">
            <v>352.74900000000002</v>
          </cell>
          <cell r="X27">
            <v>356.74900000000002</v>
          </cell>
          <cell r="Y27">
            <v>372</v>
          </cell>
          <cell r="Z27">
            <v>387.6</v>
          </cell>
          <cell r="AA27">
            <v>391.6</v>
          </cell>
          <cell r="AB27">
            <v>401.6</v>
          </cell>
          <cell r="AC27">
            <v>420.053</v>
          </cell>
          <cell r="AD27">
            <v>434.25299999999999</v>
          </cell>
          <cell r="AE27">
            <v>453.25299999999999</v>
          </cell>
          <cell r="AF27">
            <v>478.25299999999999</v>
          </cell>
          <cell r="AG27">
            <v>511</v>
          </cell>
          <cell r="AH27">
            <v>532.20000000000005</v>
          </cell>
          <cell r="AI27">
            <v>557.20000000000005</v>
          </cell>
          <cell r="AJ27">
            <v>563.20000000000005</v>
          </cell>
          <cell r="AK27">
            <v>567</v>
          </cell>
          <cell r="AL27">
            <v>589</v>
          </cell>
          <cell r="AM27">
            <v>613</v>
          </cell>
          <cell r="AN27">
            <v>666</v>
          </cell>
          <cell r="AO27">
            <v>740</v>
          </cell>
          <cell r="AP27">
            <v>781</v>
          </cell>
          <cell r="AQ27">
            <v>815</v>
          </cell>
          <cell r="AR27">
            <v>835</v>
          </cell>
          <cell r="AS27">
            <v>835</v>
          </cell>
          <cell r="AT27">
            <v>833</v>
          </cell>
          <cell r="AU27">
            <v>832</v>
          </cell>
          <cell r="AV27">
            <v>849</v>
          </cell>
          <cell r="AW27">
            <v>924</v>
          </cell>
          <cell r="AX27">
            <v>982</v>
          </cell>
          <cell r="AY27">
            <v>1036</v>
          </cell>
          <cell r="AZ27">
            <v>1098</v>
          </cell>
          <cell r="BA27">
            <v>1194</v>
          </cell>
          <cell r="BB27">
            <v>1276</v>
          </cell>
          <cell r="BC27">
            <v>1368</v>
          </cell>
          <cell r="BD27">
            <v>1458</v>
          </cell>
        </row>
        <row r="28">
          <cell r="A28">
            <v>0</v>
          </cell>
          <cell r="B28">
            <v>0</v>
          </cell>
          <cell r="I28">
            <v>-227</v>
          </cell>
          <cell r="J28">
            <v>-267.7</v>
          </cell>
          <cell r="K28">
            <v>-286</v>
          </cell>
          <cell r="L28">
            <v>-307.5</v>
          </cell>
          <cell r="M28">
            <v>-340</v>
          </cell>
          <cell r="N28">
            <v>-349</v>
          </cell>
          <cell r="O28">
            <v>-364.4</v>
          </cell>
          <cell r="P28">
            <v>-370.5</v>
          </cell>
          <cell r="Q28">
            <v>-376</v>
          </cell>
          <cell r="R28">
            <v>-379</v>
          </cell>
          <cell r="S28">
            <v>-384</v>
          </cell>
          <cell r="T28">
            <v>-391</v>
          </cell>
          <cell r="U28">
            <v>-404.303</v>
          </cell>
          <cell r="V28">
            <v>-419.303</v>
          </cell>
          <cell r="W28">
            <v>-442.303</v>
          </cell>
          <cell r="X28">
            <v>-463.303</v>
          </cell>
          <cell r="Y28">
            <v>-508.46800000000002</v>
          </cell>
          <cell r="Z28">
            <v>-540.06799999999998</v>
          </cell>
          <cell r="AA28">
            <v>-553.06799999999998</v>
          </cell>
          <cell r="AB28">
            <v>-577.06799999999998</v>
          </cell>
          <cell r="AC28">
            <v>-616.572</v>
          </cell>
          <cell r="AD28">
            <v>-643.072</v>
          </cell>
          <cell r="AE28">
            <v>-672.072</v>
          </cell>
          <cell r="AF28">
            <v>-703.072</v>
          </cell>
          <cell r="AG28">
            <v>-750</v>
          </cell>
          <cell r="AH28">
            <v>-783.9</v>
          </cell>
          <cell r="AI28">
            <v>-823.9</v>
          </cell>
          <cell r="AJ28">
            <v>-846.9</v>
          </cell>
          <cell r="AK28">
            <v>-884</v>
          </cell>
          <cell r="AL28">
            <v>-925</v>
          </cell>
          <cell r="AM28">
            <v>-964</v>
          </cell>
          <cell r="AN28">
            <v>-1042</v>
          </cell>
          <cell r="AO28">
            <v>-1174</v>
          </cell>
          <cell r="AP28">
            <v>-1257</v>
          </cell>
          <cell r="AQ28">
            <v>-1344</v>
          </cell>
          <cell r="AR28">
            <v>-1407</v>
          </cell>
          <cell r="AS28">
            <v>-1466</v>
          </cell>
          <cell r="AT28">
            <v>-1503</v>
          </cell>
          <cell r="AU28">
            <v>-1521</v>
          </cell>
          <cell r="AV28">
            <v>-1586</v>
          </cell>
          <cell r="AW28">
            <v>-1774</v>
          </cell>
          <cell r="AX28">
            <v>-1934</v>
          </cell>
          <cell r="AY28">
            <v>-2089</v>
          </cell>
          <cell r="AZ28">
            <v>-2277</v>
          </cell>
          <cell r="BA28">
            <v>-2580</v>
          </cell>
          <cell r="BB28">
            <v>-2848</v>
          </cell>
          <cell r="BC28">
            <v>-3181</v>
          </cell>
          <cell r="BD28">
            <v>-3523</v>
          </cell>
        </row>
        <row r="29">
          <cell r="A29">
            <v>0</v>
          </cell>
          <cell r="B29">
            <v>0</v>
          </cell>
          <cell r="I29">
            <v>12</v>
          </cell>
          <cell r="J29">
            <v>1.6999999999999886</v>
          </cell>
          <cell r="K29">
            <v>7.8999999999999773</v>
          </cell>
          <cell r="L29">
            <v>11.199999999999989</v>
          </cell>
          <cell r="M29">
            <v>-1</v>
          </cell>
          <cell r="N29">
            <v>-2.6000000000000227</v>
          </cell>
          <cell r="O29">
            <v>-15.5</v>
          </cell>
          <cell r="P29">
            <v>-25.699999999999989</v>
          </cell>
          <cell r="Q29">
            <v>-19</v>
          </cell>
          <cell r="R29">
            <v>-15</v>
          </cell>
          <cell r="S29">
            <v>-15</v>
          </cell>
          <cell r="T29">
            <v>-23</v>
          </cell>
          <cell r="U29">
            <v>-39.553999999999974</v>
          </cell>
          <cell r="V29">
            <v>-65.553999999999974</v>
          </cell>
          <cell r="W29">
            <v>-89.553999999999974</v>
          </cell>
          <cell r="X29">
            <v>-106.55399999999997</v>
          </cell>
          <cell r="Y29">
            <v>-136.46800000000002</v>
          </cell>
          <cell r="Z29">
            <v>-152.46799999999996</v>
          </cell>
          <cell r="AA29">
            <v>-161.46799999999996</v>
          </cell>
          <cell r="AB29">
            <v>-175.46799999999996</v>
          </cell>
          <cell r="AC29">
            <v>-196.51900000000001</v>
          </cell>
          <cell r="AD29">
            <v>-208.81900000000002</v>
          </cell>
          <cell r="AE29">
            <v>-218.81900000000002</v>
          </cell>
          <cell r="AF29">
            <v>-224.81900000000002</v>
          </cell>
          <cell r="AG29">
            <v>-239</v>
          </cell>
          <cell r="AH29">
            <v>-251.69999999999993</v>
          </cell>
          <cell r="AI29">
            <v>-266.69999999999993</v>
          </cell>
          <cell r="AJ29">
            <v>-283.69999999999993</v>
          </cell>
          <cell r="AK29">
            <v>-317</v>
          </cell>
          <cell r="AL29">
            <v>-336</v>
          </cell>
          <cell r="AM29">
            <v>-351</v>
          </cell>
          <cell r="AN29">
            <v>-376</v>
          </cell>
          <cell r="AO29">
            <v>-434</v>
          </cell>
          <cell r="AP29">
            <v>-476</v>
          </cell>
          <cell r="AQ29">
            <v>-529</v>
          </cell>
          <cell r="AR29">
            <v>-572</v>
          </cell>
          <cell r="AS29">
            <v>-631</v>
          </cell>
          <cell r="AT29">
            <v>-670</v>
          </cell>
          <cell r="AU29">
            <v>-689</v>
          </cell>
          <cell r="AV29">
            <v>-737</v>
          </cell>
          <cell r="AW29">
            <v>-850</v>
          </cell>
          <cell r="AX29">
            <v>-952</v>
          </cell>
          <cell r="AY29">
            <v>-1053</v>
          </cell>
          <cell r="AZ29">
            <v>-1179</v>
          </cell>
          <cell r="BA29">
            <v>-1386</v>
          </cell>
          <cell r="BB29">
            <v>-1572</v>
          </cell>
          <cell r="BC29">
            <v>-1813</v>
          </cell>
          <cell r="BD29">
            <v>-2065</v>
          </cell>
        </row>
        <row r="30">
          <cell r="A30">
            <v>0</v>
          </cell>
          <cell r="B30">
            <v>0</v>
          </cell>
        </row>
        <row r="31">
          <cell r="A31">
            <v>0</v>
          </cell>
          <cell r="B31">
            <v>0</v>
          </cell>
          <cell r="I31">
            <v>1400.8389999999999</v>
          </cell>
          <cell r="J31">
            <v>1650.6849999999999</v>
          </cell>
          <cell r="K31">
            <v>1889.6839999999997</v>
          </cell>
          <cell r="L31">
            <v>2146.9650000000001</v>
          </cell>
          <cell r="M31">
            <v>2422.9829999999997</v>
          </cell>
          <cell r="N31">
            <v>2542.0499999999997</v>
          </cell>
          <cell r="O31">
            <v>2629.2989999999995</v>
          </cell>
          <cell r="P31">
            <v>2634.8219999999997</v>
          </cell>
          <cell r="Q31">
            <v>2765.433</v>
          </cell>
          <cell r="R31">
            <v>2905.4989999999998</v>
          </cell>
          <cell r="S31">
            <v>3038.4789999999998</v>
          </cell>
          <cell r="T31">
            <v>3251.4969999999998</v>
          </cell>
          <cell r="U31">
            <v>3568.1869999999999</v>
          </cell>
          <cell r="V31">
            <v>3815.3240000000005</v>
          </cell>
          <cell r="W31">
            <v>4110.6310000000003</v>
          </cell>
          <cell r="X31">
            <v>4389.7880000000005</v>
          </cell>
          <cell r="Y31">
            <v>4891.6990000000005</v>
          </cell>
          <cell r="Z31">
            <v>5322.8890000000001</v>
          </cell>
          <cell r="AA31">
            <v>5606.3179999999993</v>
          </cell>
          <cell r="AB31">
            <v>5924.3369999999995</v>
          </cell>
          <cell r="AC31">
            <v>6501.070999999999</v>
          </cell>
          <cell r="AD31">
            <v>6858.4449999999997</v>
          </cell>
          <cell r="AE31">
            <v>7205.1040000000003</v>
          </cell>
          <cell r="AF31">
            <v>7575.6289999999999</v>
          </cell>
          <cell r="AG31">
            <v>7978.9229999999989</v>
          </cell>
          <cell r="AH31">
            <v>8334.7999999999993</v>
          </cell>
          <cell r="AI31">
            <v>8695.7999999999993</v>
          </cell>
          <cell r="AJ31">
            <v>9138.7999999999993</v>
          </cell>
          <cell r="AK31">
            <v>10144</v>
          </cell>
          <cell r="AL31">
            <v>10858</v>
          </cell>
          <cell r="AM31">
            <v>11581</v>
          </cell>
          <cell r="AN31">
            <v>12483</v>
          </cell>
          <cell r="AO31">
            <v>14096</v>
          </cell>
          <cell r="AP31">
            <v>15175</v>
          </cell>
          <cell r="AQ31">
            <v>16318</v>
          </cell>
          <cell r="AR31">
            <v>17300</v>
          </cell>
          <cell r="AS31">
            <v>18331</v>
          </cell>
          <cell r="AT31">
            <v>19087</v>
          </cell>
          <cell r="AU31">
            <v>19676</v>
          </cell>
          <cell r="AV31">
            <v>20844</v>
          </cell>
          <cell r="AW31">
            <v>23584</v>
          </cell>
          <cell r="AX31">
            <v>25768</v>
          </cell>
          <cell r="AY31">
            <v>27629</v>
          </cell>
          <cell r="AZ31">
            <v>29678</v>
          </cell>
          <cell r="BA31">
            <v>33011</v>
          </cell>
          <cell r="BB31">
            <v>35655</v>
          </cell>
          <cell r="BC31">
            <v>38910</v>
          </cell>
          <cell r="BD31">
            <v>42136</v>
          </cell>
        </row>
        <row r="32">
          <cell r="A32">
            <v>0</v>
          </cell>
          <cell r="B32">
            <v>0</v>
          </cell>
          <cell r="I32">
            <v>-1122.194</v>
          </cell>
          <cell r="J32">
            <v>-1298.3970000000002</v>
          </cell>
          <cell r="K32">
            <v>-1475.0630000000001</v>
          </cell>
          <cell r="L32">
            <v>-1638.8419999999999</v>
          </cell>
          <cell r="M32">
            <v>-1766.2060000000001</v>
          </cell>
          <cell r="N32">
            <v>-1829.21</v>
          </cell>
          <cell r="O32">
            <v>-1859.9029999999998</v>
          </cell>
          <cell r="P32">
            <v>-1860.3130000000001</v>
          </cell>
          <cell r="Q32">
            <v>-1947.875</v>
          </cell>
          <cell r="R32">
            <v>-2051.413</v>
          </cell>
          <cell r="S32">
            <v>-2145.9459999999999</v>
          </cell>
          <cell r="T32">
            <v>-2296.989</v>
          </cell>
          <cell r="U32">
            <v>-2536.0150000000003</v>
          </cell>
          <cell r="V32">
            <v>-2709.6949999999997</v>
          </cell>
          <cell r="W32">
            <v>-2925.241</v>
          </cell>
          <cell r="X32">
            <v>-3117.7439999999997</v>
          </cell>
          <cell r="Y32">
            <v>-3498.0630000000001</v>
          </cell>
          <cell r="Z32">
            <v>-3823.0010000000002</v>
          </cell>
          <cell r="AA32">
            <v>-4030.3119999999999</v>
          </cell>
          <cell r="AB32">
            <v>-4264.5009999999993</v>
          </cell>
          <cell r="AC32">
            <v>-4703.0619999999999</v>
          </cell>
          <cell r="AD32">
            <v>-4950.97</v>
          </cell>
          <cell r="AE32">
            <v>-5178.6750000000002</v>
          </cell>
          <cell r="AF32">
            <v>-5435.8509999999997</v>
          </cell>
          <cell r="AG32">
            <v>-5701.9229999999998</v>
          </cell>
          <cell r="AH32">
            <v>-5956.1</v>
          </cell>
          <cell r="AI32">
            <v>-6243.1</v>
          </cell>
          <cell r="AJ32">
            <v>-6583.1</v>
          </cell>
          <cell r="AK32">
            <v>-7372</v>
          </cell>
          <cell r="AL32">
            <v>-7895</v>
          </cell>
          <cell r="AM32">
            <v>-8411</v>
          </cell>
          <cell r="AN32">
            <v>-9075</v>
          </cell>
          <cell r="AO32">
            <v>-10310</v>
          </cell>
          <cell r="AP32">
            <v>-11110</v>
          </cell>
          <cell r="AQ32">
            <v>-11934</v>
          </cell>
          <cell r="AR32">
            <v>-12636</v>
          </cell>
          <cell r="AS32">
            <v>-13430</v>
          </cell>
          <cell r="AT32">
            <v>-13955</v>
          </cell>
          <cell r="AU32">
            <v>-14359</v>
          </cell>
          <cell r="AV32">
            <v>-15205</v>
          </cell>
          <cell r="AW32">
            <v>-17204</v>
          </cell>
          <cell r="AX32">
            <v>-18804</v>
          </cell>
          <cell r="AY32">
            <v>-20088</v>
          </cell>
          <cell r="AZ32">
            <v>-21510</v>
          </cell>
          <cell r="BA32">
            <v>-23981</v>
          </cell>
          <cell r="BB32">
            <v>-25820</v>
          </cell>
          <cell r="BC32">
            <v>-28055</v>
          </cell>
          <cell r="BD32">
            <v>-30252</v>
          </cell>
        </row>
        <row r="33">
          <cell r="B33" t="str">
            <v>Merchandise Gross Profit</v>
          </cell>
          <cell r="I33">
            <v>278.64499999999998</v>
          </cell>
          <cell r="J33">
            <v>352.28799999999978</v>
          </cell>
          <cell r="K33">
            <v>414.62099999999964</v>
          </cell>
          <cell r="L33">
            <v>508.12300000000027</v>
          </cell>
          <cell r="M33">
            <v>656.77699999999959</v>
          </cell>
          <cell r="N33">
            <v>712.83999999999969</v>
          </cell>
          <cell r="O33">
            <v>769.39599999999973</v>
          </cell>
          <cell r="P33">
            <v>774.50899999999956</v>
          </cell>
          <cell r="Q33">
            <v>817.55799999999999</v>
          </cell>
          <cell r="R33">
            <v>854.08599999999979</v>
          </cell>
          <cell r="S33">
            <v>892.5329999999999</v>
          </cell>
          <cell r="T33">
            <v>954.50799999999981</v>
          </cell>
          <cell r="U33">
            <v>1032.1719999999996</v>
          </cell>
          <cell r="V33">
            <v>1105.6290000000008</v>
          </cell>
          <cell r="W33">
            <v>1185.3900000000003</v>
          </cell>
          <cell r="X33">
            <v>1272.0440000000008</v>
          </cell>
          <cell r="Y33">
            <v>1393.6360000000004</v>
          </cell>
          <cell r="Z33">
            <v>1499.8879999999999</v>
          </cell>
          <cell r="AA33">
            <v>1576.0059999999994</v>
          </cell>
          <cell r="AB33">
            <v>1659.8360000000002</v>
          </cell>
          <cell r="AC33">
            <v>1798.0089999999991</v>
          </cell>
          <cell r="AD33">
            <v>1907.4749999999995</v>
          </cell>
          <cell r="AE33">
            <v>2026.4290000000001</v>
          </cell>
          <cell r="AF33">
            <v>2139.7780000000002</v>
          </cell>
          <cell r="AG33">
            <v>2276.9999999999991</v>
          </cell>
          <cell r="AH33">
            <v>2378.6999999999989</v>
          </cell>
          <cell r="AI33">
            <v>2452.6999999999989</v>
          </cell>
          <cell r="AJ33">
            <v>2555.6999999999989</v>
          </cell>
          <cell r="AK33">
            <v>2772</v>
          </cell>
          <cell r="AL33">
            <v>2963</v>
          </cell>
          <cell r="AM33">
            <v>3170</v>
          </cell>
          <cell r="AN33">
            <v>3408</v>
          </cell>
          <cell r="AO33">
            <v>3786</v>
          </cell>
          <cell r="AP33">
            <v>4065</v>
          </cell>
          <cell r="AQ33">
            <v>4384</v>
          </cell>
          <cell r="AR33">
            <v>4664</v>
          </cell>
          <cell r="AS33">
            <v>4901</v>
          </cell>
          <cell r="AT33">
            <v>5132</v>
          </cell>
          <cell r="AU33">
            <v>5317</v>
          </cell>
          <cell r="AV33">
            <v>5639</v>
          </cell>
          <cell r="AW33">
            <v>6380</v>
          </cell>
          <cell r="AX33">
            <v>6964</v>
          </cell>
          <cell r="AY33">
            <v>7541</v>
          </cell>
          <cell r="AZ33">
            <v>8168</v>
          </cell>
          <cell r="BA33">
            <v>9030</v>
          </cell>
          <cell r="BB33">
            <v>9835</v>
          </cell>
          <cell r="BC33">
            <v>10855</v>
          </cell>
          <cell r="BD33">
            <v>11884</v>
          </cell>
        </row>
        <row r="34">
          <cell r="BC34">
            <v>32997.199999999997</v>
          </cell>
          <cell r="BD34">
            <v>3.6106709852497048</v>
          </cell>
        </row>
        <row r="35">
          <cell r="B35" t="str">
            <v>Merchandise Gross Profit Margin</v>
          </cell>
          <cell r="I35">
            <v>0.19891293717550695</v>
          </cell>
          <cell r="J35">
            <v>0.21341927745148215</v>
          </cell>
          <cell r="K35">
            <v>0.21941287538022214</v>
          </cell>
          <cell r="L35">
            <v>0.23667036956820453</v>
          </cell>
          <cell r="M35">
            <v>0.2710613322503706</v>
          </cell>
          <cell r="N35">
            <v>0.28041934659035023</v>
          </cell>
          <cell r="O35">
            <v>0.29262400358422525</v>
          </cell>
          <cell r="P35">
            <v>0.29395116634064833</v>
          </cell>
          <cell r="Q35">
            <v>0.29563471615475767</v>
          </cell>
          <cell r="R35">
            <v>0.29395501426777287</v>
          </cell>
          <cell r="S35">
            <v>0.29374334987998929</v>
          </cell>
          <cell r="T35">
            <v>0.2935595511851925</v>
          </cell>
          <cell r="U35">
            <v>0.28927071367055585</v>
          </cell>
          <cell r="V35">
            <v>0.28978639821939123</v>
          </cell>
          <cell r="W35">
            <v>0.2883717852563269</v>
          </cell>
          <cell r="X35">
            <v>0.28977344691816564</v>
          </cell>
          <cell r="Y35">
            <v>0.28489815092874687</v>
          </cell>
          <cell r="Z35">
            <v>0.2817808148920633</v>
          </cell>
          <cell r="AA35">
            <v>0.28111248773259018</v>
          </cell>
          <cell r="AB35">
            <v>0.28017244798869484</v>
          </cell>
          <cell r="AC35">
            <v>0.27657119880708875</v>
          </cell>
          <cell r="AD35">
            <v>0.27812062355242329</v>
          </cell>
          <cell r="AE35">
            <v>0.28124909786173802</v>
          </cell>
          <cell r="AF35">
            <v>0.28245548983457353</v>
          </cell>
          <cell r="AG35">
            <v>0.28537686101244486</v>
          </cell>
          <cell r="AH35">
            <v>0.28539377069635735</v>
          </cell>
          <cell r="AI35">
            <v>0.28205570505301397</v>
          </cell>
          <cell r="AJ35">
            <v>0.27965378386659068</v>
          </cell>
          <cell r="AK35">
            <v>0.27326498422712936</v>
          </cell>
          <cell r="AL35">
            <v>0.2728863510775465</v>
          </cell>
          <cell r="AM35">
            <v>0.27372420343666348</v>
          </cell>
          <cell r="AN35">
            <v>0.27301129536169189</v>
          </cell>
          <cell r="AO35">
            <v>0.26858683314415438</v>
          </cell>
          <cell r="AP35">
            <v>0.26787479406919273</v>
          </cell>
          <cell r="AQ35">
            <v>0.26866037504596152</v>
          </cell>
          <cell r="AR35">
            <v>0.26959537572254333</v>
          </cell>
          <cell r="AS35">
            <v>0.26736130052915824</v>
          </cell>
          <cell r="AT35">
            <v>0.26887410279247653</v>
          </cell>
          <cell r="AU35">
            <v>0.27022768855458429</v>
          </cell>
          <cell r="AV35">
            <v>0.27053348685473039</v>
          </cell>
          <cell r="AW35">
            <v>0.27052238805970147</v>
          </cell>
          <cell r="AX35">
            <v>0.27025768394908412</v>
          </cell>
          <cell r="AY35">
            <v>0.27293785515219515</v>
          </cell>
          <cell r="AZ35">
            <v>0.27522070220365252</v>
          </cell>
          <cell r="BA35">
            <v>0.27354518190906063</v>
          </cell>
          <cell r="BB35">
            <v>0.27583789089889216</v>
          </cell>
          <cell r="BC35">
            <v>0.27897712670264713</v>
          </cell>
          <cell r="BD35">
            <v>0.28203911144864247</v>
          </cell>
        </row>
        <row r="38">
          <cell r="I38">
            <v>227</v>
          </cell>
          <cell r="J38">
            <v>267.7</v>
          </cell>
          <cell r="K38">
            <v>286</v>
          </cell>
          <cell r="L38">
            <v>307.5</v>
          </cell>
          <cell r="M38">
            <v>340</v>
          </cell>
          <cell r="N38">
            <v>349</v>
          </cell>
          <cell r="O38">
            <v>364.4</v>
          </cell>
          <cell r="P38">
            <v>370.5</v>
          </cell>
          <cell r="Q38">
            <v>376</v>
          </cell>
          <cell r="R38">
            <v>379</v>
          </cell>
          <cell r="S38">
            <v>384</v>
          </cell>
          <cell r="T38">
            <v>391</v>
          </cell>
          <cell r="U38">
            <v>404.303</v>
          </cell>
          <cell r="V38">
            <v>419.303</v>
          </cell>
          <cell r="W38">
            <v>442.303</v>
          </cell>
          <cell r="X38">
            <v>463.303</v>
          </cell>
          <cell r="Y38">
            <v>508.46800000000002</v>
          </cell>
          <cell r="Z38">
            <v>540.06799999999998</v>
          </cell>
          <cell r="AA38">
            <v>553.06799999999998</v>
          </cell>
          <cell r="AB38">
            <v>577.06799999999998</v>
          </cell>
          <cell r="AC38">
            <v>616.572</v>
          </cell>
          <cell r="AD38">
            <v>643.072</v>
          </cell>
          <cell r="AE38">
            <v>672.072</v>
          </cell>
          <cell r="AF38">
            <v>703.072</v>
          </cell>
          <cell r="AG38">
            <v>750</v>
          </cell>
          <cell r="AH38">
            <v>783.9</v>
          </cell>
          <cell r="AI38">
            <v>823.9</v>
          </cell>
          <cell r="AJ38">
            <v>846.9</v>
          </cell>
          <cell r="AK38">
            <v>884</v>
          </cell>
          <cell r="AL38">
            <v>925</v>
          </cell>
          <cell r="AM38">
            <v>964</v>
          </cell>
          <cell r="AN38">
            <v>1042</v>
          </cell>
          <cell r="AO38">
            <v>1174</v>
          </cell>
          <cell r="AP38">
            <v>1257</v>
          </cell>
          <cell r="AQ38">
            <v>1344</v>
          </cell>
          <cell r="AR38">
            <v>1407</v>
          </cell>
          <cell r="AS38">
            <v>1466</v>
          </cell>
          <cell r="AT38">
            <v>1503</v>
          </cell>
          <cell r="AU38">
            <v>1521</v>
          </cell>
          <cell r="AV38">
            <v>1586</v>
          </cell>
          <cell r="AW38">
            <v>1774</v>
          </cell>
          <cell r="AX38">
            <v>1934</v>
          </cell>
          <cell r="AY38">
            <v>2089</v>
          </cell>
          <cell r="AZ38">
            <v>2277</v>
          </cell>
          <cell r="BA38">
            <v>2580</v>
          </cell>
          <cell r="BB38">
            <v>2848</v>
          </cell>
          <cell r="BC38">
            <v>3181</v>
          </cell>
          <cell r="BD38">
            <v>3523</v>
          </cell>
        </row>
        <row r="39">
          <cell r="I39">
            <v>1400.8389999999999</v>
          </cell>
          <cell r="J39">
            <v>1650.6849999999999</v>
          </cell>
          <cell r="K39">
            <v>1889.6839999999997</v>
          </cell>
          <cell r="L39">
            <v>2146.9650000000001</v>
          </cell>
          <cell r="M39">
            <v>2422.9829999999997</v>
          </cell>
          <cell r="N39">
            <v>2542.0499999999997</v>
          </cell>
          <cell r="O39">
            <v>2629.2989999999995</v>
          </cell>
          <cell r="P39">
            <v>2634.8219999999997</v>
          </cell>
          <cell r="Q39">
            <v>2765.433</v>
          </cell>
          <cell r="R39">
            <v>2905.4989999999998</v>
          </cell>
          <cell r="S39">
            <v>3038.4789999999998</v>
          </cell>
          <cell r="T39">
            <v>3251.4969999999998</v>
          </cell>
          <cell r="U39">
            <v>3568.1869999999999</v>
          </cell>
          <cell r="V39">
            <v>3815.3240000000005</v>
          </cell>
          <cell r="W39">
            <v>4110.6310000000003</v>
          </cell>
          <cell r="X39">
            <v>4389.7880000000005</v>
          </cell>
          <cell r="Y39">
            <v>4891.6990000000005</v>
          </cell>
          <cell r="Z39">
            <v>5322.8890000000001</v>
          </cell>
          <cell r="AA39">
            <v>5606.3179999999993</v>
          </cell>
          <cell r="AB39">
            <v>5924.3369999999995</v>
          </cell>
          <cell r="AC39">
            <v>6501.070999999999</v>
          </cell>
          <cell r="AD39">
            <v>6858.4449999999997</v>
          </cell>
          <cell r="AE39">
            <v>7205.1040000000003</v>
          </cell>
          <cell r="AF39">
            <v>7575.6289999999999</v>
          </cell>
          <cell r="AG39">
            <v>7978.9229999999989</v>
          </cell>
          <cell r="AH39">
            <v>8334.7999999999993</v>
          </cell>
          <cell r="AI39">
            <v>8695.7999999999993</v>
          </cell>
          <cell r="AJ39">
            <v>9138.7999999999993</v>
          </cell>
          <cell r="AK39">
            <v>10144</v>
          </cell>
          <cell r="AL39">
            <v>10858</v>
          </cell>
          <cell r="AM39">
            <v>11581</v>
          </cell>
          <cell r="AN39">
            <v>12483</v>
          </cell>
          <cell r="AO39">
            <v>14096</v>
          </cell>
          <cell r="AP39">
            <v>15175</v>
          </cell>
          <cell r="AQ39">
            <v>16318</v>
          </cell>
          <cell r="AR39">
            <v>17300</v>
          </cell>
          <cell r="AS39">
            <v>18331</v>
          </cell>
          <cell r="AT39">
            <v>19087</v>
          </cell>
          <cell r="AU39">
            <v>19676</v>
          </cell>
          <cell r="AV39">
            <v>20844</v>
          </cell>
          <cell r="AW39">
            <v>23584</v>
          </cell>
          <cell r="AX39">
            <v>25768</v>
          </cell>
          <cell r="AY39">
            <v>27629</v>
          </cell>
          <cell r="AZ39">
            <v>29678</v>
          </cell>
          <cell r="BA39">
            <v>33011</v>
          </cell>
          <cell r="BB39">
            <v>35655</v>
          </cell>
          <cell r="BC39">
            <v>38910</v>
          </cell>
          <cell r="BD39">
            <v>42136</v>
          </cell>
        </row>
        <row r="40">
          <cell r="M40">
            <v>0.49779735682819393</v>
          </cell>
          <cell r="N40">
            <v>0.3036981695928278</v>
          </cell>
          <cell r="O40">
            <v>0.27412587412587408</v>
          </cell>
          <cell r="P40">
            <v>0.20487804878048776</v>
          </cell>
          <cell r="Q40">
            <v>0.10588235294117654</v>
          </cell>
          <cell r="R40">
            <v>8.5959885386819535E-2</v>
          </cell>
          <cell r="S40">
            <v>5.3787047200878124E-2</v>
          </cell>
          <cell r="T40">
            <v>5.5330634278002666E-2</v>
          </cell>
          <cell r="U40">
            <v>7.527393617021283E-2</v>
          </cell>
          <cell r="V40">
            <v>0.10634036939313973</v>
          </cell>
          <cell r="W40">
            <v>0.15183072916666673</v>
          </cell>
          <cell r="X40">
            <v>0.18491815856777483</v>
          </cell>
          <cell r="Y40">
            <v>0.25764092772005154</v>
          </cell>
          <cell r="Z40">
            <v>0.28801367984488535</v>
          </cell>
          <cell r="AA40">
            <v>0.25042787410440348</v>
          </cell>
          <cell r="AB40">
            <v>0.24555204693256893</v>
          </cell>
          <cell r="AC40">
            <v>0.21260728305419407</v>
          </cell>
          <cell r="AD40">
            <v>0.19072413103535113</v>
          </cell>
          <cell r="AE40">
            <v>0.21517064809390529</v>
          </cell>
          <cell r="AF40">
            <v>0.21835208329001099</v>
          </cell>
          <cell r="AG40">
            <v>0.21640295050699665</v>
          </cell>
          <cell r="AH40">
            <v>0.2189925855891719</v>
          </cell>
          <cell r="AI40">
            <v>0.22591031913247384</v>
          </cell>
          <cell r="AJ40">
            <v>0.20457079786991939</v>
          </cell>
          <cell r="AK40">
            <v>0.17866666666666675</v>
          </cell>
          <cell r="AL40">
            <v>0.17999744865416512</v>
          </cell>
          <cell r="AM40">
            <v>0.17004490836266539</v>
          </cell>
          <cell r="AN40">
            <v>0.23036958318573619</v>
          </cell>
          <cell r="AO40">
            <v>0.32805429864253388</v>
          </cell>
          <cell r="AP40">
            <v>0.35891891891891903</v>
          </cell>
          <cell r="AQ40">
            <v>0.39419087136929454</v>
          </cell>
          <cell r="AR40">
            <v>0.35028790786948183</v>
          </cell>
          <cell r="AS40">
            <v>0.24872231686541735</v>
          </cell>
          <cell r="AT40">
            <v>0.19570405727923634</v>
          </cell>
          <cell r="AU40">
            <v>0.1316964285714286</v>
          </cell>
          <cell r="AV40">
            <v>0.12722103766879878</v>
          </cell>
          <cell r="AW40">
            <v>0.21009549795361537</v>
          </cell>
          <cell r="AX40">
            <v>0.28675981370592152</v>
          </cell>
          <cell r="AY40">
            <v>0.37343852728468119</v>
          </cell>
          <cell r="AZ40">
            <v>0.43568726355611598</v>
          </cell>
          <cell r="BA40">
            <v>0.45434047350620066</v>
          </cell>
          <cell r="BB40">
            <v>0.47259565667011372</v>
          </cell>
          <cell r="BC40">
            <v>0.52273815222594533</v>
          </cell>
          <cell r="BD40">
            <v>0.54721124286341682</v>
          </cell>
        </row>
        <row r="41">
          <cell r="M41">
            <v>0.72966557898516515</v>
          </cell>
          <cell r="N41">
            <v>0.5399970315353928</v>
          </cell>
          <cell r="O41">
            <v>0.39139612760652032</v>
          </cell>
          <cell r="P41">
            <v>0.2272309981764955</v>
          </cell>
          <cell r="Q41">
            <v>0.14133404980554976</v>
          </cell>
          <cell r="R41">
            <v>0.14297476446175339</v>
          </cell>
          <cell r="S41">
            <v>0.15562322885301372</v>
          </cell>
          <cell r="T41">
            <v>0.23404806852227589</v>
          </cell>
          <cell r="U41">
            <v>0.29028148575648016</v>
          </cell>
          <cell r="V41">
            <v>0.31313898232283011</v>
          </cell>
          <cell r="W41">
            <v>0.35285812408116057</v>
          </cell>
          <cell r="X41">
            <v>0.35008213139978306</v>
          </cell>
          <cell r="Y41">
            <v>0.37092002184863082</v>
          </cell>
          <cell r="Z41">
            <v>0.39513420092238549</v>
          </cell>
          <cell r="AA41">
            <v>0.36385824949989409</v>
          </cell>
          <cell r="AB41">
            <v>0.34957246226924821</v>
          </cell>
          <cell r="AC41">
            <v>0.32900061921226098</v>
          </cell>
          <cell r="AD41">
            <v>0.28848168729424928</v>
          </cell>
          <cell r="AE41">
            <v>0.28517576063291461</v>
          </cell>
          <cell r="AF41">
            <v>0.27873026129337353</v>
          </cell>
          <cell r="AG41">
            <v>0.22732439008895611</v>
          </cell>
          <cell r="AH41">
            <v>0.21526089368654255</v>
          </cell>
          <cell r="AI41">
            <v>0.20689444593721329</v>
          </cell>
          <cell r="AJ41">
            <v>0.20634207403768046</v>
          </cell>
          <cell r="AK41">
            <v>0.27134952925350975</v>
          </cell>
          <cell r="AL41">
            <v>0.3027307193933868</v>
          </cell>
          <cell r="AM41">
            <v>0.33179235952988817</v>
          </cell>
          <cell r="AN41">
            <v>0.36593425832713278</v>
          </cell>
          <cell r="AO41">
            <v>0.38958990536277605</v>
          </cell>
          <cell r="AP41">
            <v>0.39758703260268935</v>
          </cell>
          <cell r="AQ41">
            <v>0.40903203523011822</v>
          </cell>
          <cell r="AR41">
            <v>0.38588480333253217</v>
          </cell>
          <cell r="AS41">
            <v>0.30043984108967092</v>
          </cell>
          <cell r="AT41">
            <v>0.25779242174629324</v>
          </cell>
          <cell r="AU41">
            <v>0.2057850226743474</v>
          </cell>
          <cell r="AV41">
            <v>0.20485549132947978</v>
          </cell>
          <cell r="AW41">
            <v>0.28656374447656985</v>
          </cell>
          <cell r="AX41">
            <v>0.35002881542411068</v>
          </cell>
          <cell r="AY41">
            <v>0.40419800772514747</v>
          </cell>
          <cell r="AZ41">
            <v>0.42381500671656114</v>
          </cell>
          <cell r="BA41">
            <v>0.39972014925373145</v>
          </cell>
          <cell r="BB41">
            <v>0.38369295249922386</v>
          </cell>
          <cell r="BC41">
            <v>0.40830287017264477</v>
          </cell>
          <cell r="BD41">
            <v>0.41977222184783347</v>
          </cell>
        </row>
        <row r="42">
          <cell r="AZ42">
            <v>-118.72256839554839</v>
          </cell>
          <cell r="BA42">
            <v>-546.20324252469209</v>
          </cell>
          <cell r="BB42">
            <v>-889.02704170889854</v>
          </cell>
          <cell r="BC42">
            <v>-1144.3528205330056</v>
          </cell>
          <cell r="BD42">
            <v>-1274.3902101558335</v>
          </cell>
        </row>
        <row r="43">
          <cell r="M43">
            <v>0.14032289950032667</v>
          </cell>
          <cell r="N43">
            <v>0.13729076926102951</v>
          </cell>
          <cell r="O43">
            <v>0.1385920734005528</v>
          </cell>
          <cell r="P43">
            <v>0.1406167095917675</v>
          </cell>
          <cell r="Q43">
            <v>0.13596424140451061</v>
          </cell>
          <cell r="R43">
            <v>0.13044230956541372</v>
          </cell>
          <cell r="S43">
            <v>0.12637902055600847</v>
          </cell>
          <cell r="T43">
            <v>0.12025230224724182</v>
          </cell>
          <cell r="U43">
            <v>0.11330768258502147</v>
          </cell>
          <cell r="V43">
            <v>0.10989970969700082</v>
          </cell>
          <cell r="W43">
            <v>0.10759978212590718</v>
          </cell>
          <cell r="X43">
            <v>0.10554108763338912</v>
          </cell>
          <cell r="Y43">
            <v>0.10394507102746918</v>
          </cell>
          <cell r="Z43">
            <v>0.10146144321251109</v>
          </cell>
          <cell r="AA43">
            <v>9.8650843566133795E-2</v>
          </cell>
          <cell r="AB43">
            <v>9.7406342684421901E-2</v>
          </cell>
          <cell r="AC43">
            <v>9.48416037911292E-2</v>
          </cell>
          <cell r="AD43">
            <v>9.3763528030041801E-2</v>
          </cell>
          <cell r="AE43">
            <v>9.3277210155467569E-2</v>
          </cell>
          <cell r="AF43">
            <v>9.2807079121746849E-2</v>
          </cell>
          <cell r="AG43">
            <v>9.3997648554823759E-2</v>
          </cell>
          <cell r="AH43">
            <v>9.4051446945337625E-2</v>
          </cell>
          <cell r="AI43">
            <v>9.4746889302881859E-2</v>
          </cell>
          <cell r="AJ43">
            <v>9.267081017201384E-2</v>
          </cell>
          <cell r="AK43">
            <v>8.7145110410094637E-2</v>
          </cell>
          <cell r="AL43">
            <v>8.5190642843986003E-2</v>
          </cell>
          <cell r="AM43">
            <v>8.3239789310076848E-2</v>
          </cell>
          <cell r="AN43">
            <v>8.3473523992629972E-2</v>
          </cell>
          <cell r="AO43">
            <v>8.3286038592508507E-2</v>
          </cell>
          <cell r="AP43">
            <v>8.2833607907742995E-2</v>
          </cell>
          <cell r="AQ43">
            <v>8.236303468562324E-2</v>
          </cell>
          <cell r="AR43">
            <v>8.1329479768786128E-2</v>
          </cell>
          <cell r="AS43">
            <v>7.9973814849162619E-2</v>
          </cell>
          <cell r="AT43">
            <v>7.8744695342379628E-2</v>
          </cell>
          <cell r="AU43">
            <v>7.7302297214881077E-2</v>
          </cell>
          <cell r="AV43">
            <v>7.608904241028594E-2</v>
          </cell>
          <cell r="AW43">
            <v>7.5220488466757121E-2</v>
          </cell>
          <cell r="AX43">
            <v>7.5054330953120155E-2</v>
          </cell>
          <cell r="AY43">
            <v>7.5608961598320604E-2</v>
          </cell>
          <cell r="AZ43">
            <v>7.6723498888065234E-2</v>
          </cell>
          <cell r="BA43">
            <v>7.8155766259731599E-2</v>
          </cell>
          <cell r="BB43">
            <v>7.9876595147945595E-2</v>
          </cell>
          <cell r="BC43">
            <v>8.1752762785916214E-2</v>
          </cell>
          <cell r="BD43">
            <v>8.3610214543383327E-2</v>
          </cell>
        </row>
        <row r="49">
          <cell r="P49">
            <v>40816</v>
          </cell>
          <cell r="BD49">
            <v>23.853275820517883</v>
          </cell>
        </row>
        <row r="50">
          <cell r="C50" t="str">
            <v>Gross Margin</v>
          </cell>
          <cell r="D50" t="str">
            <v>Merchandise Gross Margin</v>
          </cell>
          <cell r="P50">
            <v>3770</v>
          </cell>
        </row>
        <row r="51">
          <cell r="B51">
            <v>36525</v>
          </cell>
          <cell r="C51">
            <v>0.17723996075224457</v>
          </cell>
          <cell r="D51">
            <v>0.19891293717550695</v>
          </cell>
          <cell r="P51">
            <v>1496</v>
          </cell>
        </row>
        <row r="52">
          <cell r="B52">
            <v>36616</v>
          </cell>
          <cell r="C52">
            <v>0.18436058820312634</v>
          </cell>
          <cell r="D52">
            <v>0.21341927745148215</v>
          </cell>
          <cell r="P52">
            <v>6552</v>
          </cell>
        </row>
        <row r="53">
          <cell r="B53">
            <v>36707</v>
          </cell>
          <cell r="C53">
            <v>0.19349885326142699</v>
          </cell>
          <cell r="D53">
            <v>0.21941287538022214</v>
          </cell>
          <cell r="P53">
            <v>2426</v>
          </cell>
        </row>
        <row r="54">
          <cell r="B54">
            <v>36799</v>
          </cell>
          <cell r="C54">
            <v>0.21062188091245165</v>
          </cell>
          <cell r="D54">
            <v>0.23667036956820453</v>
          </cell>
          <cell r="P54">
            <v>3712</v>
          </cell>
        </row>
        <row r="55">
          <cell r="B55">
            <v>36891</v>
          </cell>
          <cell r="C55">
            <v>0.2374297741876035</v>
          </cell>
          <cell r="D55">
            <v>0.2710613322503706</v>
          </cell>
          <cell r="P55">
            <v>2627</v>
          </cell>
        </row>
        <row r="56">
          <cell r="B56">
            <v>36981</v>
          </cell>
          <cell r="C56">
            <v>0.24588966400664711</v>
          </cell>
          <cell r="D56">
            <v>0.28041934659035023</v>
          </cell>
          <cell r="P56">
            <v>1.4130186524552721</v>
          </cell>
        </row>
        <row r="57">
          <cell r="B57">
            <v>37072</v>
          </cell>
          <cell r="C57">
            <v>0.25313822212686254</v>
          </cell>
          <cell r="D57">
            <v>0.29262400358422525</v>
          </cell>
        </row>
        <row r="58">
          <cell r="B58">
            <v>37164</v>
          </cell>
          <cell r="C58">
            <v>0.25131006550495322</v>
          </cell>
          <cell r="D58">
            <v>0.29395116634064833</v>
          </cell>
        </row>
        <row r="59">
          <cell r="B59">
            <v>37256</v>
          </cell>
          <cell r="C59">
            <v>0.25574864216461968</v>
          </cell>
          <cell r="D59">
            <v>0.29563471615475767</v>
          </cell>
        </row>
        <row r="60">
          <cell r="B60">
            <v>37346</v>
          </cell>
          <cell r="C60">
            <v>0.25664054339823927</v>
          </cell>
          <cell r="D60">
            <v>0.29395501426777287</v>
          </cell>
        </row>
        <row r="61">
          <cell r="B61">
            <v>37437</v>
          </cell>
          <cell r="C61">
            <v>0.25753144773599485</v>
          </cell>
          <cell r="D61">
            <v>0.29374334987998929</v>
          </cell>
        </row>
        <row r="62">
          <cell r="B62">
            <v>37529</v>
          </cell>
          <cell r="C62">
            <v>0.2573584119561364</v>
          </cell>
          <cell r="D62">
            <v>0.2935595511851925</v>
          </cell>
        </row>
        <row r="63">
          <cell r="B63">
            <v>37621</v>
          </cell>
          <cell r="C63">
            <v>0.25238600373868264</v>
          </cell>
          <cell r="D63">
            <v>0.28927071367055585</v>
          </cell>
        </row>
        <row r="64">
          <cell r="B64">
            <v>37711</v>
          </cell>
          <cell r="C64">
            <v>0.24947392381951591</v>
          </cell>
          <cell r="D64">
            <v>0.28978639821939123</v>
          </cell>
        </row>
        <row r="65">
          <cell r="B65">
            <v>37802</v>
          </cell>
          <cell r="C65">
            <v>0.24551707450407542</v>
          </cell>
          <cell r="D65">
            <v>0.2883717852563269</v>
          </cell>
        </row>
        <row r="66">
          <cell r="B66">
            <v>37894</v>
          </cell>
          <cell r="C66">
            <v>0.2455453312594004</v>
          </cell>
          <cell r="D66">
            <v>0.28977344691816564</v>
          </cell>
        </row>
        <row r="67">
          <cell r="B67">
            <v>37986</v>
          </cell>
          <cell r="C67">
            <v>0.23883736513049103</v>
          </cell>
          <cell r="D67">
            <v>0.28489815092874687</v>
          </cell>
        </row>
        <row r="68">
          <cell r="B68">
            <v>38077</v>
          </cell>
          <cell r="C68">
            <v>0.235955274583315</v>
          </cell>
          <cell r="D68">
            <v>0.2817808148920633</v>
          </cell>
        </row>
        <row r="69">
          <cell r="B69">
            <v>38168</v>
          </cell>
          <cell r="C69">
            <v>0.23583816917803804</v>
          </cell>
          <cell r="D69">
            <v>0.28111248773259018</v>
          </cell>
        </row>
        <row r="70">
          <cell r="B70">
            <v>38260</v>
          </cell>
          <cell r="C70">
            <v>0.23464792646528101</v>
          </cell>
          <cell r="D70">
            <v>0.28017244798869484</v>
          </cell>
        </row>
        <row r="71">
          <cell r="B71">
            <v>38352</v>
          </cell>
          <cell r="C71">
            <v>0.23139160633446232</v>
          </cell>
          <cell r="D71">
            <v>0.27657119880708875</v>
          </cell>
        </row>
        <row r="72">
          <cell r="B72">
            <v>38442</v>
          </cell>
          <cell r="C72">
            <v>0.23292559214710373</v>
          </cell>
          <cell r="D72">
            <v>0.27812062355242329</v>
          </cell>
        </row>
        <row r="73">
          <cell r="B73">
            <v>38533</v>
          </cell>
          <cell r="C73">
            <v>0.23603104425662053</v>
          </cell>
          <cell r="D73">
            <v>0.28124909786173802</v>
          </cell>
        </row>
        <row r="74">
          <cell r="B74">
            <v>38625</v>
          </cell>
          <cell r="C74">
            <v>0.23776844508027309</v>
          </cell>
          <cell r="D74">
            <v>0.28245548983457353</v>
          </cell>
        </row>
        <row r="75">
          <cell r="B75">
            <v>38717</v>
          </cell>
          <cell r="C75">
            <v>0.24004929137755424</v>
          </cell>
          <cell r="D75">
            <v>0.28537686101244486</v>
          </cell>
        </row>
        <row r="76">
          <cell r="B76">
            <v>38807</v>
          </cell>
          <cell r="C76">
            <v>0.23987820006766664</v>
          </cell>
          <cell r="D76">
            <v>0.28539377069635735</v>
          </cell>
        </row>
        <row r="77">
          <cell r="B77">
            <v>38898</v>
          </cell>
          <cell r="C77">
            <v>0.23624770344753054</v>
          </cell>
          <cell r="D77">
            <v>0.28205570505301397</v>
          </cell>
        </row>
        <row r="78">
          <cell r="B78">
            <v>38990</v>
          </cell>
          <cell r="C78">
            <v>0.23417851989280561</v>
          </cell>
          <cell r="D78">
            <v>0.27965378386659068</v>
          </cell>
        </row>
        <row r="79">
          <cell r="B79">
            <v>39082</v>
          </cell>
          <cell r="C79">
            <v>0.22920362244421622</v>
          </cell>
          <cell r="D79">
            <v>0.27326498422712936</v>
          </cell>
        </row>
        <row r="80">
          <cell r="B80">
            <v>39172</v>
          </cell>
          <cell r="C80">
            <v>0.22949244343496111</v>
          </cell>
          <cell r="D80">
            <v>0.2728863510775465</v>
          </cell>
        </row>
        <row r="81">
          <cell r="B81">
            <v>39263</v>
          </cell>
          <cell r="C81">
            <v>0.23117926849270132</v>
          </cell>
          <cell r="D81">
            <v>0.27372420343666348</v>
          </cell>
        </row>
        <row r="82">
          <cell r="B82">
            <v>39355</v>
          </cell>
          <cell r="C82">
            <v>0.23058787740512587</v>
          </cell>
          <cell r="D82">
            <v>0.27301129536169189</v>
          </cell>
        </row>
        <row r="83">
          <cell r="B83">
            <v>39447</v>
          </cell>
          <cell r="C83">
            <v>0.22593691021838772</v>
          </cell>
          <cell r="D83">
            <v>0.26858683314415438</v>
          </cell>
        </row>
        <row r="84">
          <cell r="B84">
            <v>39538</v>
          </cell>
          <cell r="C84">
            <v>0.22493106041614438</v>
          </cell>
          <cell r="D84">
            <v>0.26787479406919273</v>
          </cell>
        </row>
        <row r="85">
          <cell r="B85">
            <v>39629</v>
          </cell>
          <cell r="C85">
            <v>0.22500437751707231</v>
          </cell>
          <cell r="D85">
            <v>0.26866037504596152</v>
          </cell>
        </row>
        <row r="86">
          <cell r="B86">
            <v>39721</v>
          </cell>
          <cell r="C86">
            <v>0.22564102564102564</v>
          </cell>
          <cell r="D86">
            <v>0.26959537572254333</v>
          </cell>
        </row>
        <row r="87">
          <cell r="B87">
            <v>39813</v>
          </cell>
          <cell r="C87">
            <v>0.22279035792549307</v>
          </cell>
          <cell r="D87">
            <v>0.26736130052915824</v>
          </cell>
        </row>
        <row r="88">
          <cell r="B88">
            <v>39903</v>
          </cell>
          <cell r="C88">
            <v>0.22399598393574296</v>
          </cell>
          <cell r="D88">
            <v>0.26887410279247653</v>
          </cell>
        </row>
        <row r="89">
          <cell r="B89">
            <v>39994</v>
          </cell>
          <cell r="C89">
            <v>0.22566803198751706</v>
          </cell>
          <cell r="D89">
            <v>0.27022768855458429</v>
          </cell>
        </row>
        <row r="90">
          <cell r="B90">
            <v>40086</v>
          </cell>
          <cell r="C90">
            <v>0.22597151154750381</v>
          </cell>
          <cell r="D90">
            <v>0.27053348685473039</v>
          </cell>
        </row>
        <row r="91">
          <cell r="B91">
            <v>40178</v>
          </cell>
          <cell r="C91">
            <v>0.22564060714868614</v>
          </cell>
          <cell r="D91">
            <v>0.27052238805970147</v>
          </cell>
        </row>
        <row r="92">
          <cell r="B92">
            <v>40268</v>
          </cell>
          <cell r="C92">
            <v>0.22474766355140188</v>
          </cell>
          <cell r="D92">
            <v>0.27025768394908412</v>
          </cell>
        </row>
        <row r="93">
          <cell r="B93">
            <v>40359</v>
          </cell>
          <cell r="C93">
            <v>0.22633874062445491</v>
          </cell>
          <cell r="D93">
            <v>0.27293785515219515</v>
          </cell>
        </row>
        <row r="94">
          <cell r="B94">
            <v>40451</v>
          </cell>
          <cell r="C94">
            <v>0.22709253964127893</v>
          </cell>
          <cell r="D94">
            <v>0.27522070220365252</v>
          </cell>
        </row>
        <row r="95">
          <cell r="B95">
            <v>40543</v>
          </cell>
          <cell r="C95">
            <v>0.22347609998538226</v>
          </cell>
          <cell r="D95">
            <v>0.27354518190906063</v>
          </cell>
        </row>
        <row r="96">
          <cell r="B96">
            <v>40816</v>
          </cell>
          <cell r="C96">
            <v>0.22374157212098236</v>
          </cell>
          <cell r="D96">
            <v>0.27583789089889216</v>
          </cell>
        </row>
        <row r="97">
          <cell r="B97">
            <v>40724</v>
          </cell>
          <cell r="C97">
            <v>0.22448979591836735</v>
          </cell>
          <cell r="D97">
            <v>0.27897712670264713</v>
          </cell>
        </row>
        <row r="98">
          <cell r="B98">
            <v>40816</v>
          </cell>
          <cell r="C98">
            <v>0.22523741799330183</v>
          </cell>
          <cell r="D98">
            <v>0.28203911144864247</v>
          </cell>
        </row>
      </sheetData>
      <sheetData sheetId="2">
        <row r="1">
          <cell r="F1">
            <v>2003</v>
          </cell>
        </row>
      </sheetData>
      <sheetData sheetId="3">
        <row r="4">
          <cell r="B4">
            <v>37986</v>
          </cell>
        </row>
      </sheetData>
      <sheetData sheetId="4">
        <row r="3">
          <cell r="D3">
            <v>38077</v>
          </cell>
        </row>
      </sheetData>
      <sheetData sheetId="5"/>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Euro vs. PM"/>
      <sheetName val="Ruble"/>
      <sheetName val="Income Statement"/>
      <sheetName val="Margins"/>
      <sheetName val="MS_IRI_Methodology"/>
      <sheetName val="MARKET_SHARE ($)_RAW_DATA"/>
      <sheetName val="NEXXUS_RAW_DATA"/>
      <sheetName val="HAIR_CARE_MARKET SHARE ROLL-UP"/>
      <sheetName val="TOTAL_ACV_DOLLAR_SALES"/>
      <sheetName val="Comps"/>
      <sheetName val="Switches"/>
      <sheetName val="SSB Nielsen Sales"/>
      <sheetName val="TimeSeries"/>
      <sheetName val="Valuation Analyzer"/>
      <sheetName val="EBITDA"/>
      <sheetName val="GWP-WLine"/>
      <sheetName val="TS_Stnd_Dev_Band"/>
      <sheetName val="Print "/>
      <sheetName val="Lookup"/>
      <sheetName val="Input"/>
      <sheetName val="99 cons YTD"/>
      <sheetName val="KPN"/>
      <sheetName val="B"/>
      <sheetName val="Ratios"/>
      <sheetName val="C"/>
      <sheetName val="summary"/>
      <sheetName val="Realizations vs Average"/>
      <sheetName val="rev change analysis"/>
      <sheetName val="Oil Consumption – barre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Exp"/>
      <sheetName val="Hds"/>
      <sheetName val="CFd"/>
      <sheetName val="BS"/>
    </sheetNames>
    <sheetDataSet>
      <sheetData sheetId="0"/>
      <sheetData sheetId="1"/>
      <sheetData sheetId="2">
        <row r="4">
          <cell r="DX4" t="str">
            <v>(biz) (dpt) (postion) = (a,r,c,…) (1,2,3,…) (s,d,m,o,…)</v>
          </cell>
        </row>
        <row r="5">
          <cell r="DX5" t="str">
            <v>?1?</v>
          </cell>
          <cell r="DY5" t="str">
            <v>?2?</v>
          </cell>
          <cell r="DZ5" t="str">
            <v>?3?</v>
          </cell>
        </row>
        <row r="6">
          <cell r="DX6">
            <v>7</v>
          </cell>
          <cell r="DY6">
            <v>130</v>
          </cell>
          <cell r="DZ6">
            <v>269</v>
          </cell>
        </row>
        <row r="7">
          <cell r="DX7" t="str">
            <v>exec</v>
          </cell>
          <cell r="DY7" t="str">
            <v>other</v>
          </cell>
          <cell r="DZ7" t="str">
            <v>sales</v>
          </cell>
        </row>
        <row r="9">
          <cell r="DX9">
            <v>0</v>
          </cell>
          <cell r="DY9">
            <v>0</v>
          </cell>
          <cell r="DZ9">
            <v>0</v>
          </cell>
        </row>
        <row r="10">
          <cell r="DX10">
            <v>0</v>
          </cell>
          <cell r="DY10">
            <v>0</v>
          </cell>
          <cell r="DZ10">
            <v>0</v>
          </cell>
        </row>
        <row r="11">
          <cell r="DX11">
            <v>0</v>
          </cell>
          <cell r="DY11">
            <v>0</v>
          </cell>
          <cell r="DZ11">
            <v>0</v>
          </cell>
        </row>
        <row r="12">
          <cell r="DX12">
            <v>0</v>
          </cell>
          <cell r="DY12">
            <v>0</v>
          </cell>
          <cell r="DZ12">
            <v>0</v>
          </cell>
        </row>
        <row r="13">
          <cell r="DX13">
            <v>1</v>
          </cell>
          <cell r="DY13">
            <v>0</v>
          </cell>
          <cell r="DZ13">
            <v>0</v>
          </cell>
        </row>
        <row r="15">
          <cell r="DX15">
            <v>1</v>
          </cell>
          <cell r="DY15">
            <v>0</v>
          </cell>
          <cell r="DZ15">
            <v>0</v>
          </cell>
        </row>
        <row r="17">
          <cell r="DX17">
            <v>1</v>
          </cell>
          <cell r="DY17">
            <v>0</v>
          </cell>
          <cell r="DZ17">
            <v>0</v>
          </cell>
        </row>
        <row r="18">
          <cell r="DX18">
            <v>1</v>
          </cell>
          <cell r="DY18">
            <v>0</v>
          </cell>
          <cell r="DZ18">
            <v>0</v>
          </cell>
        </row>
        <row r="20">
          <cell r="DX20">
            <v>1</v>
          </cell>
          <cell r="DY20">
            <v>0</v>
          </cell>
          <cell r="DZ20">
            <v>0</v>
          </cell>
        </row>
        <row r="21">
          <cell r="DX21">
            <v>1</v>
          </cell>
          <cell r="DY21">
            <v>0</v>
          </cell>
          <cell r="DZ21">
            <v>0</v>
          </cell>
        </row>
        <row r="23">
          <cell r="DX23">
            <v>1</v>
          </cell>
          <cell r="DY23">
            <v>0</v>
          </cell>
          <cell r="DZ23">
            <v>0</v>
          </cell>
        </row>
        <row r="24">
          <cell r="DX24">
            <v>0</v>
          </cell>
          <cell r="DY24">
            <v>0</v>
          </cell>
          <cell r="DZ24">
            <v>0</v>
          </cell>
        </row>
        <row r="25">
          <cell r="DX25">
            <v>0</v>
          </cell>
          <cell r="DY25">
            <v>0</v>
          </cell>
          <cell r="DZ25">
            <v>0</v>
          </cell>
        </row>
        <row r="26">
          <cell r="DX26">
            <v>0</v>
          </cell>
          <cell r="DY26">
            <v>0</v>
          </cell>
          <cell r="DZ26">
            <v>0</v>
          </cell>
        </row>
        <row r="27">
          <cell r="DX27">
            <v>0</v>
          </cell>
          <cell r="DY27">
            <v>0</v>
          </cell>
          <cell r="DZ27">
            <v>0</v>
          </cell>
        </row>
        <row r="28">
          <cell r="DX28">
            <v>0</v>
          </cell>
          <cell r="DY28">
            <v>0</v>
          </cell>
          <cell r="DZ28">
            <v>0</v>
          </cell>
        </row>
        <row r="29">
          <cell r="DX29">
            <v>0</v>
          </cell>
          <cell r="DY29">
            <v>0</v>
          </cell>
          <cell r="DZ29">
            <v>0</v>
          </cell>
        </row>
        <row r="30">
          <cell r="DX30">
            <v>0</v>
          </cell>
          <cell r="DY30">
            <v>0</v>
          </cell>
          <cell r="DZ30">
            <v>0</v>
          </cell>
        </row>
        <row r="33">
          <cell r="DX33">
            <v>0</v>
          </cell>
          <cell r="DY33">
            <v>1</v>
          </cell>
          <cell r="DZ33">
            <v>0</v>
          </cell>
        </row>
        <row r="35">
          <cell r="DX35">
            <v>0</v>
          </cell>
          <cell r="DY35">
            <v>1</v>
          </cell>
          <cell r="DZ35">
            <v>0</v>
          </cell>
        </row>
        <row r="37">
          <cell r="DX37">
            <v>0</v>
          </cell>
          <cell r="DY37">
            <v>1</v>
          </cell>
          <cell r="DZ37">
            <v>0</v>
          </cell>
        </row>
        <row r="39">
          <cell r="DX39">
            <v>0</v>
          </cell>
          <cell r="DY39">
            <v>1</v>
          </cell>
          <cell r="DZ39">
            <v>0</v>
          </cell>
        </row>
        <row r="40">
          <cell r="DX40">
            <v>0</v>
          </cell>
          <cell r="DY40">
            <v>1</v>
          </cell>
          <cell r="DZ40">
            <v>0</v>
          </cell>
        </row>
        <row r="44">
          <cell r="DX44">
            <v>0</v>
          </cell>
          <cell r="DY44">
            <v>1</v>
          </cell>
          <cell r="DZ44">
            <v>0</v>
          </cell>
        </row>
        <row r="45">
          <cell r="DX45">
            <v>0</v>
          </cell>
          <cell r="DY45">
            <v>1</v>
          </cell>
          <cell r="DZ45">
            <v>0</v>
          </cell>
        </row>
        <row r="46">
          <cell r="DX46">
            <v>0</v>
          </cell>
          <cell r="DY46">
            <v>1</v>
          </cell>
          <cell r="DZ46">
            <v>0</v>
          </cell>
        </row>
        <row r="48">
          <cell r="DX48">
            <v>0</v>
          </cell>
          <cell r="DY48">
            <v>1</v>
          </cell>
          <cell r="DZ48">
            <v>0</v>
          </cell>
        </row>
        <row r="50">
          <cell r="DX50">
            <v>0</v>
          </cell>
          <cell r="DY50">
            <v>1</v>
          </cell>
          <cell r="DZ50">
            <v>0</v>
          </cell>
        </row>
        <row r="52">
          <cell r="DX52">
            <v>0</v>
          </cell>
          <cell r="DY52">
            <v>1</v>
          </cell>
          <cell r="DZ52">
            <v>0</v>
          </cell>
        </row>
        <row r="53">
          <cell r="DX53">
            <v>0</v>
          </cell>
          <cell r="DY53">
            <v>1</v>
          </cell>
          <cell r="DZ53">
            <v>0</v>
          </cell>
        </row>
        <row r="54">
          <cell r="DX54">
            <v>0</v>
          </cell>
          <cell r="DY54">
            <v>0</v>
          </cell>
          <cell r="DZ54">
            <v>0</v>
          </cell>
        </row>
        <row r="55">
          <cell r="DX55">
            <v>0</v>
          </cell>
          <cell r="DY55">
            <v>0</v>
          </cell>
          <cell r="DZ55">
            <v>0</v>
          </cell>
        </row>
        <row r="56">
          <cell r="DX56">
            <v>0</v>
          </cell>
          <cell r="DY56">
            <v>0</v>
          </cell>
          <cell r="DZ56">
            <v>0</v>
          </cell>
        </row>
        <row r="57">
          <cell r="DX57">
            <v>0</v>
          </cell>
          <cell r="DY57">
            <v>0</v>
          </cell>
          <cell r="DZ57">
            <v>0</v>
          </cell>
        </row>
        <row r="58">
          <cell r="DX58">
            <v>0</v>
          </cell>
          <cell r="DY58">
            <v>0</v>
          </cell>
          <cell r="DZ58">
            <v>0</v>
          </cell>
        </row>
        <row r="59">
          <cell r="DX59">
            <v>0</v>
          </cell>
          <cell r="DY59">
            <v>0</v>
          </cell>
          <cell r="DZ59">
            <v>0</v>
          </cell>
        </row>
        <row r="60">
          <cell r="DX60">
            <v>0</v>
          </cell>
          <cell r="DY60">
            <v>0</v>
          </cell>
          <cell r="DZ60">
            <v>0</v>
          </cell>
        </row>
        <row r="61">
          <cell r="DX61">
            <v>0</v>
          </cell>
          <cell r="DY61">
            <v>1</v>
          </cell>
          <cell r="DZ61">
            <v>0</v>
          </cell>
        </row>
        <row r="62">
          <cell r="DX62">
            <v>0</v>
          </cell>
          <cell r="DY62">
            <v>1</v>
          </cell>
          <cell r="DZ62">
            <v>0</v>
          </cell>
        </row>
        <row r="63">
          <cell r="DX63">
            <v>0</v>
          </cell>
          <cell r="DY63">
            <v>1</v>
          </cell>
          <cell r="DZ63">
            <v>0</v>
          </cell>
        </row>
        <row r="64">
          <cell r="DX64">
            <v>0</v>
          </cell>
          <cell r="DY64">
            <v>1</v>
          </cell>
          <cell r="DZ64">
            <v>0</v>
          </cell>
        </row>
        <row r="65">
          <cell r="DX65">
            <v>0</v>
          </cell>
          <cell r="DY65">
            <v>1</v>
          </cell>
          <cell r="DZ65">
            <v>0</v>
          </cell>
        </row>
        <row r="66">
          <cell r="DX66">
            <v>0</v>
          </cell>
          <cell r="DY66">
            <v>1</v>
          </cell>
          <cell r="DZ66">
            <v>0</v>
          </cell>
        </row>
        <row r="67">
          <cell r="DX67">
            <v>0</v>
          </cell>
          <cell r="DY67">
            <v>1</v>
          </cell>
          <cell r="DZ67">
            <v>0</v>
          </cell>
        </row>
        <row r="68">
          <cell r="DX68">
            <v>0</v>
          </cell>
          <cell r="DY68">
            <v>1</v>
          </cell>
          <cell r="DZ68">
            <v>0</v>
          </cell>
        </row>
        <row r="69">
          <cell r="DX69">
            <v>0</v>
          </cell>
          <cell r="DY69">
            <v>1</v>
          </cell>
          <cell r="DZ69">
            <v>0</v>
          </cell>
        </row>
        <row r="70">
          <cell r="DX70">
            <v>0</v>
          </cell>
          <cell r="DY70">
            <v>1</v>
          </cell>
          <cell r="DZ70">
            <v>0</v>
          </cell>
        </row>
        <row r="72">
          <cell r="DX72">
            <v>0</v>
          </cell>
          <cell r="DY72">
            <v>1</v>
          </cell>
          <cell r="DZ72">
            <v>0</v>
          </cell>
        </row>
        <row r="73">
          <cell r="DX73">
            <v>0</v>
          </cell>
          <cell r="DY73">
            <v>1</v>
          </cell>
          <cell r="DZ73">
            <v>0</v>
          </cell>
        </row>
        <row r="74">
          <cell r="DX74">
            <v>0</v>
          </cell>
          <cell r="DY74">
            <v>1</v>
          </cell>
          <cell r="DZ74">
            <v>0</v>
          </cell>
        </row>
        <row r="75">
          <cell r="DX75">
            <v>0</v>
          </cell>
          <cell r="DY75">
            <v>1</v>
          </cell>
          <cell r="DZ75">
            <v>0</v>
          </cell>
        </row>
        <row r="76">
          <cell r="DX76">
            <v>0</v>
          </cell>
          <cell r="DY76">
            <v>1</v>
          </cell>
          <cell r="DZ76">
            <v>0</v>
          </cell>
        </row>
        <row r="77">
          <cell r="DX77">
            <v>0</v>
          </cell>
          <cell r="DY77">
            <v>1</v>
          </cell>
          <cell r="DZ77">
            <v>0</v>
          </cell>
        </row>
        <row r="78">
          <cell r="DX78">
            <v>0</v>
          </cell>
          <cell r="DY78">
            <v>1</v>
          </cell>
          <cell r="DZ78">
            <v>0</v>
          </cell>
        </row>
        <row r="80">
          <cell r="DX80">
            <v>0</v>
          </cell>
          <cell r="DY80">
            <v>0</v>
          </cell>
          <cell r="DZ80">
            <v>0</v>
          </cell>
        </row>
        <row r="81">
          <cell r="DX81">
            <v>0</v>
          </cell>
          <cell r="DY81">
            <v>0</v>
          </cell>
          <cell r="DZ81">
            <v>0</v>
          </cell>
        </row>
        <row r="82">
          <cell r="DX82">
            <v>0</v>
          </cell>
          <cell r="DY82">
            <v>0</v>
          </cell>
          <cell r="DZ82">
            <v>0</v>
          </cell>
        </row>
        <row r="83">
          <cell r="DX83">
            <v>0</v>
          </cell>
          <cell r="DY83">
            <v>0</v>
          </cell>
          <cell r="DZ83">
            <v>0</v>
          </cell>
        </row>
        <row r="84">
          <cell r="DX84">
            <v>0</v>
          </cell>
          <cell r="DY84">
            <v>0</v>
          </cell>
          <cell r="DZ84">
            <v>0</v>
          </cell>
        </row>
        <row r="85">
          <cell r="DX85">
            <v>0</v>
          </cell>
          <cell r="DY85">
            <v>0</v>
          </cell>
          <cell r="DZ85">
            <v>0</v>
          </cell>
        </row>
        <row r="86">
          <cell r="DX86">
            <v>0</v>
          </cell>
          <cell r="DY86">
            <v>0</v>
          </cell>
          <cell r="DZ86">
            <v>0</v>
          </cell>
        </row>
        <row r="87">
          <cell r="DX87">
            <v>0</v>
          </cell>
          <cell r="DY87">
            <v>1</v>
          </cell>
          <cell r="DZ87">
            <v>0</v>
          </cell>
        </row>
        <row r="89">
          <cell r="DX89">
            <v>0</v>
          </cell>
          <cell r="DY89">
            <v>1</v>
          </cell>
          <cell r="DZ89">
            <v>0</v>
          </cell>
        </row>
        <row r="90">
          <cell r="DX90">
            <v>0</v>
          </cell>
          <cell r="DY90">
            <v>1</v>
          </cell>
          <cell r="DZ90">
            <v>0</v>
          </cell>
        </row>
        <row r="91">
          <cell r="DX91">
            <v>0</v>
          </cell>
          <cell r="DY91">
            <v>1</v>
          </cell>
          <cell r="DZ91">
            <v>0</v>
          </cell>
        </row>
        <row r="92">
          <cell r="DX92">
            <v>0</v>
          </cell>
          <cell r="DY92">
            <v>1</v>
          </cell>
          <cell r="DZ92">
            <v>0</v>
          </cell>
        </row>
        <row r="93">
          <cell r="DX93">
            <v>0</v>
          </cell>
          <cell r="DY93">
            <v>1</v>
          </cell>
          <cell r="DZ93">
            <v>0</v>
          </cell>
        </row>
        <row r="94">
          <cell r="DX94">
            <v>0</v>
          </cell>
          <cell r="DY94">
            <v>1</v>
          </cell>
          <cell r="DZ94">
            <v>0</v>
          </cell>
        </row>
        <row r="95">
          <cell r="DX95">
            <v>0</v>
          </cell>
          <cell r="DY95">
            <v>1</v>
          </cell>
          <cell r="DZ95">
            <v>0</v>
          </cell>
        </row>
        <row r="96">
          <cell r="DX96">
            <v>0</v>
          </cell>
          <cell r="DY96">
            <v>1</v>
          </cell>
          <cell r="DZ96">
            <v>0</v>
          </cell>
        </row>
        <row r="97">
          <cell r="DX97">
            <v>0</v>
          </cell>
          <cell r="DY97">
            <v>1</v>
          </cell>
          <cell r="DZ97">
            <v>0</v>
          </cell>
        </row>
        <row r="98">
          <cell r="DX98">
            <v>0</v>
          </cell>
          <cell r="DY98">
            <v>1</v>
          </cell>
          <cell r="DZ98">
            <v>0</v>
          </cell>
        </row>
        <row r="99">
          <cell r="DX99">
            <v>0</v>
          </cell>
          <cell r="DY99">
            <v>1</v>
          </cell>
          <cell r="DZ99">
            <v>0</v>
          </cell>
        </row>
        <row r="103">
          <cell r="DX103">
            <v>0</v>
          </cell>
          <cell r="DY103">
            <v>1</v>
          </cell>
          <cell r="DZ103">
            <v>0</v>
          </cell>
        </row>
        <row r="104">
          <cell r="DX104">
            <v>0</v>
          </cell>
          <cell r="DY104">
            <v>1</v>
          </cell>
          <cell r="DZ104">
            <v>0</v>
          </cell>
        </row>
        <row r="105">
          <cell r="DX105">
            <v>0</v>
          </cell>
          <cell r="DY105">
            <v>1</v>
          </cell>
          <cell r="DZ105">
            <v>0</v>
          </cell>
        </row>
        <row r="106">
          <cell r="DX106">
            <v>0</v>
          </cell>
          <cell r="DY106">
            <v>0</v>
          </cell>
          <cell r="DZ106">
            <v>0</v>
          </cell>
        </row>
        <row r="109">
          <cell r="DX109">
            <v>0</v>
          </cell>
          <cell r="DY109">
            <v>1</v>
          </cell>
          <cell r="DZ109">
            <v>0</v>
          </cell>
        </row>
        <row r="111">
          <cell r="DX111">
            <v>0</v>
          </cell>
          <cell r="DY111">
            <v>1</v>
          </cell>
          <cell r="DZ111">
            <v>0</v>
          </cell>
        </row>
        <row r="112">
          <cell r="DX112">
            <v>0</v>
          </cell>
          <cell r="DY112">
            <v>1</v>
          </cell>
          <cell r="DZ112">
            <v>0</v>
          </cell>
        </row>
        <row r="113">
          <cell r="DX113">
            <v>0</v>
          </cell>
          <cell r="DY113">
            <v>1</v>
          </cell>
          <cell r="DZ113">
            <v>0</v>
          </cell>
        </row>
        <row r="114">
          <cell r="DX114">
            <v>0</v>
          </cell>
          <cell r="DY114">
            <v>1</v>
          </cell>
          <cell r="DZ114">
            <v>0</v>
          </cell>
        </row>
        <row r="115">
          <cell r="DX115">
            <v>0</v>
          </cell>
          <cell r="DY115">
            <v>1</v>
          </cell>
          <cell r="DZ115">
            <v>0</v>
          </cell>
        </row>
        <row r="116">
          <cell r="DX116">
            <v>0</v>
          </cell>
          <cell r="DY116">
            <v>1</v>
          </cell>
          <cell r="DZ116">
            <v>0</v>
          </cell>
        </row>
        <row r="117">
          <cell r="DX117">
            <v>0</v>
          </cell>
          <cell r="DY117">
            <v>1</v>
          </cell>
          <cell r="DZ117">
            <v>0</v>
          </cell>
        </row>
        <row r="119">
          <cell r="DX119">
            <v>0</v>
          </cell>
          <cell r="DY119">
            <v>1</v>
          </cell>
          <cell r="DZ119">
            <v>0</v>
          </cell>
        </row>
        <row r="120">
          <cell r="DX120">
            <v>0</v>
          </cell>
          <cell r="DY120">
            <v>1</v>
          </cell>
          <cell r="DZ120">
            <v>0</v>
          </cell>
        </row>
        <row r="121">
          <cell r="DX121">
            <v>0</v>
          </cell>
          <cell r="DY121">
            <v>1</v>
          </cell>
          <cell r="DZ121">
            <v>0</v>
          </cell>
        </row>
        <row r="122">
          <cell r="DX122">
            <v>0</v>
          </cell>
          <cell r="DY122">
            <v>1</v>
          </cell>
          <cell r="DZ122">
            <v>0</v>
          </cell>
        </row>
        <row r="123">
          <cell r="DX123">
            <v>0</v>
          </cell>
          <cell r="DY123">
            <v>1</v>
          </cell>
          <cell r="DZ123">
            <v>0</v>
          </cell>
        </row>
        <row r="124">
          <cell r="DX124">
            <v>0</v>
          </cell>
          <cell r="DY124">
            <v>1</v>
          </cell>
          <cell r="DZ124">
            <v>0</v>
          </cell>
        </row>
        <row r="125">
          <cell r="DX125">
            <v>0</v>
          </cell>
          <cell r="DY125">
            <v>1</v>
          </cell>
          <cell r="DZ125">
            <v>0</v>
          </cell>
        </row>
        <row r="126">
          <cell r="DX126">
            <v>0</v>
          </cell>
          <cell r="DY126">
            <v>1</v>
          </cell>
          <cell r="DZ126">
            <v>0</v>
          </cell>
        </row>
        <row r="127">
          <cell r="DX127">
            <v>0</v>
          </cell>
          <cell r="DY127">
            <v>0</v>
          </cell>
          <cell r="DZ127">
            <v>0</v>
          </cell>
        </row>
        <row r="130">
          <cell r="DX130">
            <v>0</v>
          </cell>
          <cell r="DY130">
            <v>1</v>
          </cell>
          <cell r="DZ130">
            <v>0</v>
          </cell>
        </row>
        <row r="131">
          <cell r="DX131">
            <v>0</v>
          </cell>
          <cell r="DY131">
            <v>1</v>
          </cell>
          <cell r="DZ131">
            <v>0</v>
          </cell>
        </row>
        <row r="132">
          <cell r="DX132">
            <v>0</v>
          </cell>
          <cell r="DY132">
            <v>1</v>
          </cell>
          <cell r="DZ132">
            <v>0</v>
          </cell>
        </row>
        <row r="136">
          <cell r="DX136">
            <v>0</v>
          </cell>
          <cell r="DY136">
            <v>1</v>
          </cell>
          <cell r="DZ136">
            <v>0</v>
          </cell>
        </row>
        <row r="137">
          <cell r="DX137">
            <v>0</v>
          </cell>
          <cell r="DY137">
            <v>1</v>
          </cell>
          <cell r="DZ137">
            <v>0</v>
          </cell>
        </row>
        <row r="138">
          <cell r="DX138">
            <v>0</v>
          </cell>
          <cell r="DY138">
            <v>0</v>
          </cell>
          <cell r="DZ138">
            <v>0</v>
          </cell>
        </row>
        <row r="139">
          <cell r="DX139">
            <v>0</v>
          </cell>
          <cell r="DY139">
            <v>0</v>
          </cell>
          <cell r="DZ139">
            <v>0</v>
          </cell>
        </row>
        <row r="140">
          <cell r="DX140">
            <v>0</v>
          </cell>
          <cell r="DY140">
            <v>0</v>
          </cell>
          <cell r="DZ140">
            <v>0</v>
          </cell>
        </row>
        <row r="141">
          <cell r="DX141">
            <v>0</v>
          </cell>
          <cell r="DY141">
            <v>0</v>
          </cell>
          <cell r="DZ141">
            <v>0</v>
          </cell>
        </row>
        <row r="143">
          <cell r="DX143">
            <v>0</v>
          </cell>
          <cell r="DY143">
            <v>0</v>
          </cell>
          <cell r="DZ143">
            <v>0</v>
          </cell>
        </row>
        <row r="145">
          <cell r="DX145">
            <v>0</v>
          </cell>
          <cell r="DY145">
            <v>1</v>
          </cell>
          <cell r="DZ145">
            <v>0</v>
          </cell>
        </row>
        <row r="147">
          <cell r="DX147">
            <v>0</v>
          </cell>
          <cell r="DY147">
            <v>1</v>
          </cell>
          <cell r="DZ147">
            <v>0</v>
          </cell>
        </row>
        <row r="148">
          <cell r="DX148">
            <v>0</v>
          </cell>
          <cell r="DY148">
            <v>1</v>
          </cell>
          <cell r="DZ148">
            <v>0</v>
          </cell>
        </row>
        <row r="150">
          <cell r="DX150">
            <v>0</v>
          </cell>
          <cell r="DY150">
            <v>1</v>
          </cell>
          <cell r="DZ150">
            <v>0</v>
          </cell>
        </row>
        <row r="151">
          <cell r="DX151">
            <v>0</v>
          </cell>
          <cell r="DY151">
            <v>1</v>
          </cell>
          <cell r="DZ151">
            <v>0</v>
          </cell>
        </row>
        <row r="153">
          <cell r="DX153">
            <v>0</v>
          </cell>
          <cell r="DY153">
            <v>1</v>
          </cell>
          <cell r="DZ153">
            <v>0</v>
          </cell>
        </row>
        <row r="155">
          <cell r="DX155">
            <v>0</v>
          </cell>
          <cell r="DY155">
            <v>0</v>
          </cell>
          <cell r="DZ155">
            <v>0</v>
          </cell>
        </row>
        <row r="156">
          <cell r="DX156">
            <v>0</v>
          </cell>
          <cell r="DY156">
            <v>0</v>
          </cell>
          <cell r="DZ156">
            <v>0</v>
          </cell>
        </row>
        <row r="157">
          <cell r="DX157">
            <v>0</v>
          </cell>
          <cell r="DY157">
            <v>0</v>
          </cell>
          <cell r="DZ157">
            <v>0</v>
          </cell>
        </row>
        <row r="158">
          <cell r="DX158">
            <v>0</v>
          </cell>
          <cell r="DY158">
            <v>0</v>
          </cell>
          <cell r="DZ158">
            <v>0</v>
          </cell>
        </row>
        <row r="159">
          <cell r="DX159">
            <v>0</v>
          </cell>
          <cell r="DY159">
            <v>0</v>
          </cell>
          <cell r="DZ159">
            <v>0</v>
          </cell>
        </row>
        <row r="160">
          <cell r="DX160">
            <v>0</v>
          </cell>
          <cell r="DY160">
            <v>0</v>
          </cell>
          <cell r="DZ160">
            <v>0</v>
          </cell>
        </row>
        <row r="161">
          <cell r="DX161">
            <v>0</v>
          </cell>
          <cell r="DY161">
            <v>1</v>
          </cell>
          <cell r="DZ161">
            <v>0</v>
          </cell>
        </row>
        <row r="165">
          <cell r="DX165">
            <v>0</v>
          </cell>
          <cell r="DY165">
            <v>1</v>
          </cell>
          <cell r="DZ165">
            <v>0</v>
          </cell>
        </row>
        <row r="166">
          <cell r="DX166">
            <v>0</v>
          </cell>
          <cell r="DY166">
            <v>1</v>
          </cell>
          <cell r="DZ166">
            <v>0</v>
          </cell>
        </row>
        <row r="167">
          <cell r="DX167">
            <v>0</v>
          </cell>
          <cell r="DY167">
            <v>1</v>
          </cell>
          <cell r="DZ167">
            <v>0</v>
          </cell>
        </row>
        <row r="168">
          <cell r="DX168">
            <v>0</v>
          </cell>
          <cell r="DY168">
            <v>1</v>
          </cell>
          <cell r="DZ168">
            <v>0</v>
          </cell>
        </row>
        <row r="169">
          <cell r="DX169">
            <v>0</v>
          </cell>
          <cell r="DY169">
            <v>1</v>
          </cell>
          <cell r="DZ169">
            <v>0</v>
          </cell>
        </row>
        <row r="170">
          <cell r="DX170">
            <v>0</v>
          </cell>
          <cell r="DY170">
            <v>1</v>
          </cell>
          <cell r="DZ170">
            <v>0</v>
          </cell>
        </row>
        <row r="171">
          <cell r="DX171">
            <v>0</v>
          </cell>
          <cell r="DY171">
            <v>1</v>
          </cell>
          <cell r="DZ171">
            <v>0</v>
          </cell>
        </row>
        <row r="172">
          <cell r="DX172">
            <v>0</v>
          </cell>
          <cell r="DY172">
            <v>1</v>
          </cell>
          <cell r="DZ172">
            <v>0</v>
          </cell>
        </row>
        <row r="173">
          <cell r="DX173">
            <v>0</v>
          </cell>
          <cell r="DY173">
            <v>1</v>
          </cell>
          <cell r="DZ173">
            <v>0</v>
          </cell>
        </row>
        <row r="174">
          <cell r="DX174">
            <v>0</v>
          </cell>
          <cell r="DY174">
            <v>1</v>
          </cell>
          <cell r="DZ174">
            <v>0</v>
          </cell>
        </row>
        <row r="178">
          <cell r="DX178">
            <v>0</v>
          </cell>
          <cell r="DY178">
            <v>1</v>
          </cell>
          <cell r="DZ178">
            <v>0</v>
          </cell>
        </row>
        <row r="179">
          <cell r="DX179">
            <v>0</v>
          </cell>
          <cell r="DY179">
            <v>1</v>
          </cell>
          <cell r="DZ179">
            <v>0</v>
          </cell>
        </row>
        <row r="180">
          <cell r="DX180">
            <v>0</v>
          </cell>
          <cell r="DY180">
            <v>1</v>
          </cell>
          <cell r="DZ180">
            <v>0</v>
          </cell>
        </row>
        <row r="181">
          <cell r="DX181">
            <v>0</v>
          </cell>
          <cell r="DY181">
            <v>1</v>
          </cell>
          <cell r="DZ181">
            <v>0</v>
          </cell>
        </row>
        <row r="183">
          <cell r="DX183">
            <v>0</v>
          </cell>
          <cell r="DY183">
            <v>1</v>
          </cell>
          <cell r="DZ183">
            <v>0</v>
          </cell>
        </row>
        <row r="184">
          <cell r="DX184">
            <v>0</v>
          </cell>
          <cell r="DY184">
            <v>1</v>
          </cell>
          <cell r="DZ184">
            <v>0</v>
          </cell>
        </row>
        <row r="185">
          <cell r="DX185">
            <v>0</v>
          </cell>
          <cell r="DY185">
            <v>1</v>
          </cell>
          <cell r="DZ185">
            <v>0</v>
          </cell>
        </row>
        <row r="186">
          <cell r="DX186">
            <v>0</v>
          </cell>
          <cell r="DY186">
            <v>1</v>
          </cell>
          <cell r="DZ186">
            <v>0</v>
          </cell>
        </row>
        <row r="187">
          <cell r="DX187">
            <v>0</v>
          </cell>
          <cell r="DY187">
            <v>1</v>
          </cell>
          <cell r="DZ187">
            <v>0</v>
          </cell>
        </row>
        <row r="188">
          <cell r="DX188">
            <v>0</v>
          </cell>
          <cell r="DY188">
            <v>1</v>
          </cell>
          <cell r="DZ188">
            <v>0</v>
          </cell>
        </row>
        <row r="189">
          <cell r="DX189">
            <v>0</v>
          </cell>
          <cell r="DY189">
            <v>1</v>
          </cell>
          <cell r="DZ189">
            <v>0</v>
          </cell>
        </row>
        <row r="190">
          <cell r="DX190">
            <v>0</v>
          </cell>
          <cell r="DY190">
            <v>1</v>
          </cell>
          <cell r="DZ190">
            <v>0</v>
          </cell>
        </row>
        <row r="191">
          <cell r="DX191">
            <v>0</v>
          </cell>
          <cell r="DY191">
            <v>1</v>
          </cell>
          <cell r="DZ191">
            <v>0</v>
          </cell>
        </row>
        <row r="192">
          <cell r="DX192">
            <v>0</v>
          </cell>
          <cell r="DY192">
            <v>1</v>
          </cell>
          <cell r="DZ192">
            <v>0</v>
          </cell>
        </row>
        <row r="193">
          <cell r="DX193">
            <v>0</v>
          </cell>
          <cell r="DY193">
            <v>1</v>
          </cell>
          <cell r="DZ193">
            <v>0</v>
          </cell>
        </row>
        <row r="194">
          <cell r="DX194">
            <v>0</v>
          </cell>
          <cell r="DY194">
            <v>1</v>
          </cell>
          <cell r="DZ194">
            <v>0</v>
          </cell>
        </row>
        <row r="195">
          <cell r="DX195">
            <v>0</v>
          </cell>
          <cell r="DY195">
            <v>1</v>
          </cell>
          <cell r="DZ195">
            <v>0</v>
          </cell>
        </row>
        <row r="196">
          <cell r="DX196">
            <v>0</v>
          </cell>
          <cell r="DY196">
            <v>1</v>
          </cell>
          <cell r="DZ196">
            <v>0</v>
          </cell>
        </row>
        <row r="197">
          <cell r="DX197">
            <v>0</v>
          </cell>
          <cell r="DY197">
            <v>1</v>
          </cell>
          <cell r="DZ197">
            <v>0</v>
          </cell>
        </row>
        <row r="201">
          <cell r="DX201">
            <v>0</v>
          </cell>
          <cell r="DY201">
            <v>1</v>
          </cell>
          <cell r="DZ201">
            <v>0</v>
          </cell>
        </row>
        <row r="202">
          <cell r="DX202">
            <v>0</v>
          </cell>
          <cell r="DY202">
            <v>1</v>
          </cell>
          <cell r="DZ202">
            <v>0</v>
          </cell>
        </row>
        <row r="203">
          <cell r="DX203">
            <v>0</v>
          </cell>
          <cell r="DY203">
            <v>1</v>
          </cell>
          <cell r="DZ203">
            <v>0</v>
          </cell>
        </row>
        <row r="204">
          <cell r="DX204">
            <v>0</v>
          </cell>
          <cell r="DY204">
            <v>1</v>
          </cell>
          <cell r="DZ204">
            <v>0</v>
          </cell>
        </row>
        <row r="205">
          <cell r="DX205">
            <v>0</v>
          </cell>
          <cell r="DY205">
            <v>1</v>
          </cell>
          <cell r="DZ205">
            <v>0</v>
          </cell>
        </row>
        <row r="206">
          <cell r="DX206">
            <v>0</v>
          </cell>
          <cell r="DY206">
            <v>1</v>
          </cell>
          <cell r="DZ206">
            <v>0</v>
          </cell>
        </row>
        <row r="207">
          <cell r="DX207">
            <v>0</v>
          </cell>
          <cell r="DY207">
            <v>1</v>
          </cell>
          <cell r="DZ207">
            <v>0</v>
          </cell>
        </row>
        <row r="208">
          <cell r="DX208">
            <v>0</v>
          </cell>
          <cell r="DY208">
            <v>1</v>
          </cell>
          <cell r="DZ208">
            <v>0</v>
          </cell>
        </row>
        <row r="212">
          <cell r="DX212">
            <v>0</v>
          </cell>
          <cell r="DY212">
            <v>1</v>
          </cell>
          <cell r="DZ212">
            <v>0</v>
          </cell>
        </row>
        <row r="213">
          <cell r="DX213">
            <v>0</v>
          </cell>
          <cell r="DY213">
            <v>1</v>
          </cell>
          <cell r="DZ213">
            <v>0</v>
          </cell>
        </row>
        <row r="214">
          <cell r="DX214">
            <v>0</v>
          </cell>
          <cell r="DY214">
            <v>1</v>
          </cell>
          <cell r="DZ214">
            <v>0</v>
          </cell>
        </row>
        <row r="215">
          <cell r="DX215">
            <v>0</v>
          </cell>
          <cell r="DY215">
            <v>1</v>
          </cell>
          <cell r="DZ215">
            <v>0</v>
          </cell>
        </row>
        <row r="217">
          <cell r="DX217">
            <v>0</v>
          </cell>
          <cell r="DY217">
            <v>1</v>
          </cell>
          <cell r="DZ217">
            <v>0</v>
          </cell>
        </row>
        <row r="218">
          <cell r="DX218">
            <v>0</v>
          </cell>
          <cell r="DY218">
            <v>1</v>
          </cell>
          <cell r="DZ218">
            <v>0</v>
          </cell>
        </row>
        <row r="219">
          <cell r="DX219">
            <v>0</v>
          </cell>
          <cell r="DY219">
            <v>1</v>
          </cell>
          <cell r="DZ219">
            <v>0</v>
          </cell>
        </row>
        <row r="220">
          <cell r="DX220">
            <v>0</v>
          </cell>
          <cell r="DY220">
            <v>1</v>
          </cell>
          <cell r="DZ220">
            <v>0</v>
          </cell>
        </row>
        <row r="221">
          <cell r="DX221">
            <v>0</v>
          </cell>
          <cell r="DY221">
            <v>1</v>
          </cell>
          <cell r="DZ221">
            <v>0</v>
          </cell>
        </row>
        <row r="222">
          <cell r="DX222">
            <v>0</v>
          </cell>
          <cell r="DY222">
            <v>1</v>
          </cell>
          <cell r="DZ222">
            <v>0</v>
          </cell>
        </row>
        <row r="223">
          <cell r="DX223">
            <v>0</v>
          </cell>
          <cell r="DY223">
            <v>1</v>
          </cell>
          <cell r="DZ223">
            <v>0</v>
          </cell>
        </row>
        <row r="224">
          <cell r="DX224">
            <v>0</v>
          </cell>
          <cell r="DY224">
            <v>1</v>
          </cell>
          <cell r="DZ224">
            <v>0</v>
          </cell>
        </row>
        <row r="228">
          <cell r="DX228">
            <v>0</v>
          </cell>
          <cell r="DY228">
            <v>1</v>
          </cell>
          <cell r="DZ228">
            <v>0</v>
          </cell>
        </row>
        <row r="229">
          <cell r="DX229">
            <v>0</v>
          </cell>
          <cell r="DY229">
            <v>0</v>
          </cell>
          <cell r="DZ229">
            <v>0</v>
          </cell>
        </row>
        <row r="230">
          <cell r="DX230">
            <v>0</v>
          </cell>
          <cell r="DY230">
            <v>0</v>
          </cell>
          <cell r="DZ230">
            <v>0</v>
          </cell>
        </row>
        <row r="231">
          <cell r="DX231">
            <v>0</v>
          </cell>
          <cell r="DY231">
            <v>0</v>
          </cell>
          <cell r="DZ231">
            <v>0</v>
          </cell>
        </row>
        <row r="232">
          <cell r="DX232">
            <v>0</v>
          </cell>
          <cell r="DY232">
            <v>0</v>
          </cell>
          <cell r="DZ232">
            <v>0</v>
          </cell>
        </row>
        <row r="242">
          <cell r="DX242">
            <v>0</v>
          </cell>
          <cell r="DY242">
            <v>0</v>
          </cell>
          <cell r="DZ242">
            <v>0</v>
          </cell>
        </row>
        <row r="243">
          <cell r="DX243">
            <v>0</v>
          </cell>
          <cell r="DY243">
            <v>0</v>
          </cell>
          <cell r="DZ243">
            <v>0</v>
          </cell>
        </row>
        <row r="244">
          <cell r="DX244">
            <v>0</v>
          </cell>
          <cell r="DY244">
            <v>0</v>
          </cell>
          <cell r="DZ244">
            <v>0</v>
          </cell>
        </row>
        <row r="245">
          <cell r="DX245">
            <v>0</v>
          </cell>
          <cell r="DY245">
            <v>0</v>
          </cell>
          <cell r="DZ245">
            <v>1</v>
          </cell>
        </row>
        <row r="247">
          <cell r="DX247">
            <v>0</v>
          </cell>
          <cell r="DY247">
            <v>0</v>
          </cell>
          <cell r="DZ247">
            <v>1</v>
          </cell>
        </row>
        <row r="248">
          <cell r="DX248">
            <v>0</v>
          </cell>
          <cell r="DY248">
            <v>0</v>
          </cell>
          <cell r="DZ248">
            <v>0</v>
          </cell>
        </row>
        <row r="249">
          <cell r="DX249">
            <v>0</v>
          </cell>
          <cell r="DY249">
            <v>0</v>
          </cell>
          <cell r="DZ249">
            <v>1</v>
          </cell>
        </row>
        <row r="250">
          <cell r="DX250">
            <v>0</v>
          </cell>
          <cell r="DY250">
            <v>0</v>
          </cell>
          <cell r="DZ250">
            <v>1</v>
          </cell>
        </row>
        <row r="251">
          <cell r="DX251">
            <v>0</v>
          </cell>
          <cell r="DY251">
            <v>0</v>
          </cell>
          <cell r="DZ251">
            <v>1</v>
          </cell>
        </row>
        <row r="252">
          <cell r="DX252">
            <v>0</v>
          </cell>
          <cell r="DY252">
            <v>0</v>
          </cell>
          <cell r="DZ252">
            <v>1</v>
          </cell>
        </row>
        <row r="253">
          <cell r="DX253">
            <v>0</v>
          </cell>
          <cell r="DY253">
            <v>0</v>
          </cell>
          <cell r="DZ253">
            <v>1</v>
          </cell>
        </row>
        <row r="254">
          <cell r="DX254">
            <v>0</v>
          </cell>
          <cell r="DY254">
            <v>0</v>
          </cell>
          <cell r="DZ254">
            <v>1</v>
          </cell>
        </row>
        <row r="255">
          <cell r="DX255">
            <v>0</v>
          </cell>
          <cell r="DY255">
            <v>0</v>
          </cell>
          <cell r="DZ255">
            <v>1</v>
          </cell>
        </row>
        <row r="256">
          <cell r="DX256">
            <v>0</v>
          </cell>
          <cell r="DY256">
            <v>0</v>
          </cell>
          <cell r="DZ256">
            <v>1</v>
          </cell>
        </row>
        <row r="257">
          <cell r="DX257">
            <v>0</v>
          </cell>
          <cell r="DY257">
            <v>0</v>
          </cell>
          <cell r="DZ257">
            <v>1</v>
          </cell>
        </row>
        <row r="258">
          <cell r="DX258">
            <v>0</v>
          </cell>
          <cell r="DY258">
            <v>0</v>
          </cell>
          <cell r="DZ258">
            <v>1</v>
          </cell>
        </row>
        <row r="259">
          <cell r="DX259">
            <v>0</v>
          </cell>
          <cell r="DY259">
            <v>0</v>
          </cell>
          <cell r="DZ259">
            <v>1</v>
          </cell>
        </row>
        <row r="260">
          <cell r="DX260">
            <v>0</v>
          </cell>
          <cell r="DY260">
            <v>0</v>
          </cell>
          <cell r="DZ260">
            <v>1</v>
          </cell>
        </row>
        <row r="262">
          <cell r="DX262">
            <v>0</v>
          </cell>
          <cell r="DY262">
            <v>0</v>
          </cell>
          <cell r="DZ262">
            <v>1</v>
          </cell>
        </row>
        <row r="263">
          <cell r="DX263">
            <v>0</v>
          </cell>
          <cell r="DY263">
            <v>0</v>
          </cell>
          <cell r="DZ263">
            <v>0</v>
          </cell>
        </row>
        <row r="264">
          <cell r="DX264">
            <v>0</v>
          </cell>
          <cell r="DY264">
            <v>0</v>
          </cell>
          <cell r="DZ264">
            <v>1</v>
          </cell>
        </row>
        <row r="265">
          <cell r="DX265">
            <v>0</v>
          </cell>
          <cell r="DY265">
            <v>0</v>
          </cell>
          <cell r="DZ265">
            <v>1</v>
          </cell>
        </row>
        <row r="266">
          <cell r="DX266">
            <v>0</v>
          </cell>
          <cell r="DY266">
            <v>0</v>
          </cell>
          <cell r="DZ266">
            <v>1</v>
          </cell>
        </row>
        <row r="267">
          <cell r="DX267">
            <v>0</v>
          </cell>
          <cell r="DY267">
            <v>0</v>
          </cell>
          <cell r="DZ267">
            <v>1</v>
          </cell>
        </row>
        <row r="268">
          <cell r="DX268">
            <v>0</v>
          </cell>
          <cell r="DY268">
            <v>0</v>
          </cell>
          <cell r="DZ268">
            <v>1</v>
          </cell>
        </row>
        <row r="269">
          <cell r="DX269">
            <v>0</v>
          </cell>
          <cell r="DY269">
            <v>0</v>
          </cell>
          <cell r="DZ269">
            <v>1</v>
          </cell>
        </row>
        <row r="270">
          <cell r="DX270">
            <v>0</v>
          </cell>
          <cell r="DY270">
            <v>0</v>
          </cell>
          <cell r="DZ270">
            <v>1</v>
          </cell>
        </row>
        <row r="271">
          <cell r="DX271">
            <v>0</v>
          </cell>
          <cell r="DY271">
            <v>0</v>
          </cell>
          <cell r="DZ271">
            <v>1</v>
          </cell>
        </row>
        <row r="272">
          <cell r="DX272">
            <v>0</v>
          </cell>
          <cell r="DY272">
            <v>0</v>
          </cell>
          <cell r="DZ272">
            <v>0</v>
          </cell>
        </row>
        <row r="273">
          <cell r="DX273">
            <v>0</v>
          </cell>
          <cell r="DY273">
            <v>0</v>
          </cell>
          <cell r="DZ273">
            <v>1</v>
          </cell>
        </row>
        <row r="274">
          <cell r="DX274">
            <v>0</v>
          </cell>
          <cell r="DY274">
            <v>0</v>
          </cell>
          <cell r="DZ274">
            <v>0</v>
          </cell>
        </row>
        <row r="275">
          <cell r="DX275">
            <v>0</v>
          </cell>
          <cell r="DY275">
            <v>0</v>
          </cell>
          <cell r="DZ275">
            <v>1</v>
          </cell>
        </row>
        <row r="276">
          <cell r="DX276">
            <v>0</v>
          </cell>
          <cell r="DY276">
            <v>0</v>
          </cell>
          <cell r="DZ276">
            <v>1</v>
          </cell>
        </row>
        <row r="277">
          <cell r="DX277">
            <v>0</v>
          </cell>
          <cell r="DY277">
            <v>0</v>
          </cell>
          <cell r="DZ277">
            <v>1</v>
          </cell>
        </row>
        <row r="278">
          <cell r="DX278">
            <v>0</v>
          </cell>
          <cell r="DY278">
            <v>0</v>
          </cell>
          <cell r="DZ278">
            <v>1</v>
          </cell>
        </row>
        <row r="279">
          <cell r="DX279">
            <v>0</v>
          </cell>
          <cell r="DY279">
            <v>0</v>
          </cell>
          <cell r="DZ279">
            <v>1</v>
          </cell>
        </row>
        <row r="280">
          <cell r="DX280">
            <v>0</v>
          </cell>
          <cell r="DY280">
            <v>0</v>
          </cell>
          <cell r="DZ280">
            <v>1</v>
          </cell>
        </row>
        <row r="281">
          <cell r="DX281">
            <v>0</v>
          </cell>
          <cell r="DY281">
            <v>0</v>
          </cell>
          <cell r="DZ281">
            <v>1</v>
          </cell>
        </row>
        <row r="282">
          <cell r="DX282">
            <v>0</v>
          </cell>
          <cell r="DY282">
            <v>0</v>
          </cell>
          <cell r="DZ282">
            <v>1</v>
          </cell>
        </row>
        <row r="283">
          <cell r="DX283">
            <v>0</v>
          </cell>
          <cell r="DY283">
            <v>0</v>
          </cell>
          <cell r="DZ283">
            <v>0</v>
          </cell>
        </row>
        <row r="284">
          <cell r="DX284">
            <v>0</v>
          </cell>
          <cell r="DY284">
            <v>0</v>
          </cell>
          <cell r="DZ284">
            <v>1</v>
          </cell>
        </row>
        <row r="285">
          <cell r="DX285">
            <v>0</v>
          </cell>
          <cell r="DY285">
            <v>0</v>
          </cell>
          <cell r="DZ285">
            <v>0</v>
          </cell>
        </row>
        <row r="286">
          <cell r="DX286">
            <v>0</v>
          </cell>
          <cell r="DY286">
            <v>0</v>
          </cell>
          <cell r="DZ286">
            <v>1</v>
          </cell>
        </row>
        <row r="287">
          <cell r="DX287">
            <v>0</v>
          </cell>
          <cell r="DY287">
            <v>0</v>
          </cell>
          <cell r="DZ287">
            <v>1</v>
          </cell>
        </row>
        <row r="288">
          <cell r="DX288">
            <v>0</v>
          </cell>
          <cell r="DY288">
            <v>0</v>
          </cell>
          <cell r="DZ288">
            <v>1</v>
          </cell>
        </row>
        <row r="289">
          <cell r="DX289">
            <v>0</v>
          </cell>
          <cell r="DY289">
            <v>0</v>
          </cell>
          <cell r="DZ289">
            <v>1</v>
          </cell>
        </row>
        <row r="290">
          <cell r="DX290">
            <v>0</v>
          </cell>
          <cell r="DY290">
            <v>0</v>
          </cell>
          <cell r="DZ290">
            <v>1</v>
          </cell>
        </row>
        <row r="291">
          <cell r="DX291">
            <v>0</v>
          </cell>
          <cell r="DY291">
            <v>0</v>
          </cell>
          <cell r="DZ291">
            <v>1</v>
          </cell>
        </row>
        <row r="292">
          <cell r="DX292">
            <v>0</v>
          </cell>
          <cell r="DY292">
            <v>0</v>
          </cell>
          <cell r="DZ292">
            <v>1</v>
          </cell>
        </row>
        <row r="293">
          <cell r="DX293">
            <v>0</v>
          </cell>
          <cell r="DY293">
            <v>0</v>
          </cell>
          <cell r="DZ293">
            <v>1</v>
          </cell>
        </row>
        <row r="294">
          <cell r="DX294">
            <v>0</v>
          </cell>
          <cell r="DY294">
            <v>0</v>
          </cell>
          <cell r="DZ294">
            <v>0</v>
          </cell>
        </row>
        <row r="295">
          <cell r="DX295">
            <v>0</v>
          </cell>
          <cell r="DY295">
            <v>0</v>
          </cell>
          <cell r="DZ295">
            <v>0</v>
          </cell>
        </row>
        <row r="296">
          <cell r="DX296">
            <v>0</v>
          </cell>
          <cell r="DY296">
            <v>0</v>
          </cell>
          <cell r="DZ296">
            <v>0</v>
          </cell>
        </row>
        <row r="297">
          <cell r="DX297">
            <v>0</v>
          </cell>
          <cell r="DY297">
            <v>0</v>
          </cell>
          <cell r="DZ297">
            <v>0</v>
          </cell>
        </row>
        <row r="298">
          <cell r="DX298">
            <v>0</v>
          </cell>
          <cell r="DY298">
            <v>0</v>
          </cell>
          <cell r="DZ298">
            <v>0</v>
          </cell>
        </row>
        <row r="299">
          <cell r="DX299">
            <v>0</v>
          </cell>
          <cell r="DY299">
            <v>0</v>
          </cell>
          <cell r="DZ299">
            <v>0</v>
          </cell>
        </row>
        <row r="311">
          <cell r="DX311">
            <v>0</v>
          </cell>
          <cell r="DY311">
            <v>0</v>
          </cell>
          <cell r="DZ311">
            <v>0</v>
          </cell>
        </row>
        <row r="312">
          <cell r="DX312">
            <v>0</v>
          </cell>
          <cell r="DY312">
            <v>0</v>
          </cell>
          <cell r="DZ312">
            <v>0</v>
          </cell>
        </row>
        <row r="320">
          <cell r="DX320">
            <v>0</v>
          </cell>
          <cell r="DY320">
            <v>0</v>
          </cell>
          <cell r="DZ320">
            <v>0</v>
          </cell>
        </row>
        <row r="321">
          <cell r="DX321">
            <v>0</v>
          </cell>
          <cell r="DY321">
            <v>0</v>
          </cell>
          <cell r="DZ321">
            <v>0</v>
          </cell>
        </row>
        <row r="322">
          <cell r="DX322">
            <v>0</v>
          </cell>
          <cell r="DY322">
            <v>0</v>
          </cell>
          <cell r="DZ322">
            <v>0</v>
          </cell>
        </row>
        <row r="323">
          <cell r="DX323">
            <v>0</v>
          </cell>
          <cell r="DY323">
            <v>0</v>
          </cell>
          <cell r="DZ323">
            <v>1</v>
          </cell>
        </row>
        <row r="324">
          <cell r="DX324">
            <v>0</v>
          </cell>
          <cell r="DY324">
            <v>0</v>
          </cell>
          <cell r="DZ324">
            <v>1</v>
          </cell>
        </row>
        <row r="325">
          <cell r="DX325">
            <v>0</v>
          </cell>
          <cell r="DY325">
            <v>0</v>
          </cell>
          <cell r="DZ325">
            <v>0</v>
          </cell>
        </row>
        <row r="326">
          <cell r="DX326">
            <v>0</v>
          </cell>
          <cell r="DY326">
            <v>0</v>
          </cell>
          <cell r="DZ326">
            <v>1</v>
          </cell>
        </row>
        <row r="328">
          <cell r="DX328">
            <v>0</v>
          </cell>
          <cell r="DY328">
            <v>0</v>
          </cell>
          <cell r="DZ328">
            <v>1</v>
          </cell>
        </row>
        <row r="330">
          <cell r="DX330">
            <v>0</v>
          </cell>
          <cell r="DY330">
            <v>0</v>
          </cell>
          <cell r="DZ330">
            <v>1</v>
          </cell>
        </row>
        <row r="332">
          <cell r="DX332">
            <v>0</v>
          </cell>
          <cell r="DY332">
            <v>0</v>
          </cell>
          <cell r="DZ332">
            <v>1</v>
          </cell>
        </row>
        <row r="333">
          <cell r="DX333">
            <v>0</v>
          </cell>
          <cell r="DY333">
            <v>0</v>
          </cell>
          <cell r="DZ333">
            <v>1</v>
          </cell>
        </row>
        <row r="334">
          <cell r="DX334">
            <v>0</v>
          </cell>
          <cell r="DY334">
            <v>0</v>
          </cell>
          <cell r="DZ334">
            <v>0</v>
          </cell>
        </row>
        <row r="335">
          <cell r="DX335">
            <v>0</v>
          </cell>
          <cell r="DY335">
            <v>0</v>
          </cell>
          <cell r="DZ335">
            <v>1</v>
          </cell>
        </row>
        <row r="336">
          <cell r="DX336">
            <v>0</v>
          </cell>
          <cell r="DY336">
            <v>0</v>
          </cell>
          <cell r="DZ336">
            <v>1</v>
          </cell>
        </row>
        <row r="337">
          <cell r="DX337">
            <v>0</v>
          </cell>
          <cell r="DY337">
            <v>0</v>
          </cell>
          <cell r="DZ337">
            <v>1</v>
          </cell>
        </row>
        <row r="338">
          <cell r="DX338">
            <v>0</v>
          </cell>
          <cell r="DY338">
            <v>0</v>
          </cell>
          <cell r="DZ338">
            <v>1</v>
          </cell>
        </row>
        <row r="339">
          <cell r="DX339">
            <v>0</v>
          </cell>
          <cell r="DY339">
            <v>0</v>
          </cell>
          <cell r="DZ339">
            <v>1</v>
          </cell>
        </row>
        <row r="340">
          <cell r="DX340">
            <v>0</v>
          </cell>
          <cell r="DY340">
            <v>0</v>
          </cell>
          <cell r="DZ340">
            <v>1</v>
          </cell>
        </row>
        <row r="341">
          <cell r="DX341">
            <v>0</v>
          </cell>
          <cell r="DY341">
            <v>0</v>
          </cell>
          <cell r="DZ341">
            <v>1</v>
          </cell>
        </row>
        <row r="342">
          <cell r="DX342">
            <v>0</v>
          </cell>
          <cell r="DY342">
            <v>0</v>
          </cell>
          <cell r="DZ342">
            <v>1</v>
          </cell>
        </row>
        <row r="343">
          <cell r="DX343">
            <v>0</v>
          </cell>
          <cell r="DY343">
            <v>0</v>
          </cell>
          <cell r="DZ343">
            <v>1</v>
          </cell>
        </row>
        <row r="344">
          <cell r="DX344">
            <v>0</v>
          </cell>
          <cell r="DY344">
            <v>0</v>
          </cell>
          <cell r="DZ344">
            <v>1</v>
          </cell>
        </row>
        <row r="345">
          <cell r="DX345">
            <v>0</v>
          </cell>
          <cell r="DY345">
            <v>0</v>
          </cell>
          <cell r="DZ345">
            <v>1</v>
          </cell>
        </row>
        <row r="346">
          <cell r="DX346">
            <v>0</v>
          </cell>
          <cell r="DY346">
            <v>0</v>
          </cell>
          <cell r="DZ346">
            <v>1</v>
          </cell>
        </row>
        <row r="347">
          <cell r="DX347">
            <v>0</v>
          </cell>
          <cell r="DY347">
            <v>0</v>
          </cell>
          <cell r="DZ347">
            <v>0</v>
          </cell>
        </row>
        <row r="348">
          <cell r="DX348">
            <v>0</v>
          </cell>
          <cell r="DY348">
            <v>0</v>
          </cell>
          <cell r="DZ348">
            <v>1</v>
          </cell>
        </row>
        <row r="350">
          <cell r="DX350">
            <v>0</v>
          </cell>
          <cell r="DY350">
            <v>0</v>
          </cell>
          <cell r="DZ350">
            <v>1</v>
          </cell>
        </row>
        <row r="351">
          <cell r="DX351">
            <v>0</v>
          </cell>
          <cell r="DY351">
            <v>0</v>
          </cell>
          <cell r="DZ351">
            <v>1</v>
          </cell>
        </row>
        <row r="352">
          <cell r="DX352">
            <v>0</v>
          </cell>
          <cell r="DY352">
            <v>0</v>
          </cell>
          <cell r="DZ352">
            <v>1</v>
          </cell>
        </row>
        <row r="353">
          <cell r="DX353">
            <v>0</v>
          </cell>
          <cell r="DY353">
            <v>0</v>
          </cell>
          <cell r="DZ353">
            <v>1</v>
          </cell>
        </row>
        <row r="354">
          <cell r="DX354">
            <v>0</v>
          </cell>
          <cell r="DY354">
            <v>0</v>
          </cell>
          <cell r="DZ354">
            <v>1</v>
          </cell>
        </row>
        <row r="355">
          <cell r="DX355">
            <v>0</v>
          </cell>
          <cell r="DY355">
            <v>0</v>
          </cell>
          <cell r="DZ355">
            <v>1</v>
          </cell>
        </row>
        <row r="356">
          <cell r="DX356">
            <v>0</v>
          </cell>
          <cell r="DY356">
            <v>0</v>
          </cell>
          <cell r="DZ356">
            <v>1</v>
          </cell>
        </row>
        <row r="357">
          <cell r="DX357">
            <v>0</v>
          </cell>
          <cell r="DY357">
            <v>0</v>
          </cell>
          <cell r="DZ357">
            <v>1</v>
          </cell>
        </row>
        <row r="358">
          <cell r="DX358">
            <v>0</v>
          </cell>
          <cell r="DY358">
            <v>0</v>
          </cell>
          <cell r="DZ358">
            <v>1</v>
          </cell>
        </row>
        <row r="359">
          <cell r="DX359">
            <v>0</v>
          </cell>
          <cell r="DY359">
            <v>0</v>
          </cell>
          <cell r="DZ359">
            <v>1</v>
          </cell>
        </row>
        <row r="360">
          <cell r="DX360">
            <v>0</v>
          </cell>
          <cell r="DY360">
            <v>0</v>
          </cell>
          <cell r="DZ360">
            <v>0</v>
          </cell>
        </row>
        <row r="361">
          <cell r="DX361">
            <v>0</v>
          </cell>
          <cell r="DY361">
            <v>0</v>
          </cell>
          <cell r="DZ361">
            <v>1</v>
          </cell>
        </row>
        <row r="362">
          <cell r="DX362">
            <v>0</v>
          </cell>
          <cell r="DY362">
            <v>0</v>
          </cell>
          <cell r="DZ362">
            <v>0</v>
          </cell>
        </row>
        <row r="363">
          <cell r="DX363">
            <v>0</v>
          </cell>
          <cell r="DY363">
            <v>0</v>
          </cell>
          <cell r="DZ363">
            <v>1</v>
          </cell>
        </row>
        <row r="364">
          <cell r="DX364">
            <v>0</v>
          </cell>
          <cell r="DY364">
            <v>0</v>
          </cell>
          <cell r="DZ364">
            <v>1</v>
          </cell>
        </row>
        <row r="365">
          <cell r="DX365">
            <v>0</v>
          </cell>
          <cell r="DY365">
            <v>0</v>
          </cell>
          <cell r="DZ365">
            <v>1</v>
          </cell>
        </row>
        <row r="366">
          <cell r="DX366">
            <v>0</v>
          </cell>
          <cell r="DY366">
            <v>0</v>
          </cell>
          <cell r="DZ366">
            <v>1</v>
          </cell>
        </row>
        <row r="367">
          <cell r="DX367">
            <v>0</v>
          </cell>
          <cell r="DY367">
            <v>0</v>
          </cell>
          <cell r="DZ367">
            <v>1</v>
          </cell>
        </row>
        <row r="368">
          <cell r="DX368">
            <v>0</v>
          </cell>
          <cell r="DY368">
            <v>0</v>
          </cell>
          <cell r="DZ368">
            <v>1</v>
          </cell>
        </row>
        <row r="369">
          <cell r="DX369">
            <v>0</v>
          </cell>
          <cell r="DY369">
            <v>0</v>
          </cell>
          <cell r="DZ369">
            <v>1</v>
          </cell>
        </row>
        <row r="370">
          <cell r="DX370">
            <v>0</v>
          </cell>
          <cell r="DY370">
            <v>0</v>
          </cell>
          <cell r="DZ370">
            <v>1</v>
          </cell>
        </row>
        <row r="371">
          <cell r="DX371">
            <v>0</v>
          </cell>
          <cell r="DY371">
            <v>0</v>
          </cell>
          <cell r="DZ371">
            <v>1</v>
          </cell>
        </row>
        <row r="372">
          <cell r="DX372">
            <v>0</v>
          </cell>
          <cell r="DY372">
            <v>0</v>
          </cell>
          <cell r="DZ372">
            <v>1</v>
          </cell>
        </row>
        <row r="373">
          <cell r="DX373">
            <v>0</v>
          </cell>
          <cell r="DY373">
            <v>0</v>
          </cell>
          <cell r="DZ373">
            <v>0</v>
          </cell>
        </row>
        <row r="374">
          <cell r="DX374">
            <v>0</v>
          </cell>
          <cell r="DY374">
            <v>0</v>
          </cell>
          <cell r="DZ374">
            <v>1</v>
          </cell>
        </row>
        <row r="375">
          <cell r="DX375">
            <v>0</v>
          </cell>
          <cell r="DY375">
            <v>0</v>
          </cell>
          <cell r="DZ375">
            <v>0</v>
          </cell>
        </row>
        <row r="376">
          <cell r="DX376">
            <v>0</v>
          </cell>
          <cell r="DY376">
            <v>0</v>
          </cell>
          <cell r="DZ376">
            <v>1</v>
          </cell>
        </row>
        <row r="377">
          <cell r="DX377">
            <v>0</v>
          </cell>
          <cell r="DY377">
            <v>0</v>
          </cell>
          <cell r="DZ377">
            <v>1</v>
          </cell>
        </row>
        <row r="378">
          <cell r="DX378">
            <v>0</v>
          </cell>
          <cell r="DY378">
            <v>0</v>
          </cell>
          <cell r="DZ378">
            <v>1</v>
          </cell>
        </row>
        <row r="379">
          <cell r="DX379">
            <v>0</v>
          </cell>
          <cell r="DY379">
            <v>0</v>
          </cell>
          <cell r="DZ379">
            <v>1</v>
          </cell>
        </row>
        <row r="380">
          <cell r="DX380">
            <v>0</v>
          </cell>
          <cell r="DY380">
            <v>0</v>
          </cell>
          <cell r="DZ380">
            <v>1</v>
          </cell>
        </row>
        <row r="381">
          <cell r="DX381">
            <v>0</v>
          </cell>
          <cell r="DY381">
            <v>0</v>
          </cell>
          <cell r="DZ381">
            <v>1</v>
          </cell>
        </row>
        <row r="382">
          <cell r="DX382">
            <v>0</v>
          </cell>
          <cell r="DY382">
            <v>0</v>
          </cell>
          <cell r="DZ382">
            <v>1</v>
          </cell>
        </row>
        <row r="383">
          <cell r="DX383">
            <v>0</v>
          </cell>
          <cell r="DY383">
            <v>0</v>
          </cell>
          <cell r="DZ383">
            <v>1</v>
          </cell>
        </row>
        <row r="384">
          <cell r="DX384">
            <v>0</v>
          </cell>
          <cell r="DY384">
            <v>0</v>
          </cell>
          <cell r="DZ384">
            <v>1</v>
          </cell>
        </row>
        <row r="385">
          <cell r="DX385">
            <v>0</v>
          </cell>
          <cell r="DY385">
            <v>0</v>
          </cell>
          <cell r="DZ385">
            <v>1</v>
          </cell>
        </row>
        <row r="386">
          <cell r="DX386">
            <v>0</v>
          </cell>
          <cell r="DY386">
            <v>0</v>
          </cell>
          <cell r="DZ386">
            <v>0</v>
          </cell>
        </row>
        <row r="387">
          <cell r="DX387">
            <v>0</v>
          </cell>
          <cell r="DY387">
            <v>0</v>
          </cell>
          <cell r="DZ387">
            <v>1</v>
          </cell>
        </row>
        <row r="388">
          <cell r="DX388">
            <v>0</v>
          </cell>
          <cell r="DY388">
            <v>0</v>
          </cell>
          <cell r="DZ388">
            <v>0</v>
          </cell>
        </row>
        <row r="389">
          <cell r="DX389">
            <v>0</v>
          </cell>
          <cell r="DY389">
            <v>0</v>
          </cell>
          <cell r="DZ389">
            <v>1</v>
          </cell>
        </row>
        <row r="390">
          <cell r="DX390">
            <v>0</v>
          </cell>
          <cell r="DY390">
            <v>0</v>
          </cell>
          <cell r="DZ390">
            <v>1</v>
          </cell>
        </row>
        <row r="391">
          <cell r="DX391">
            <v>0</v>
          </cell>
          <cell r="DY391">
            <v>0</v>
          </cell>
          <cell r="DZ391">
            <v>1</v>
          </cell>
        </row>
        <row r="392">
          <cell r="DX392">
            <v>0</v>
          </cell>
          <cell r="DY392">
            <v>0</v>
          </cell>
          <cell r="DZ392">
            <v>1</v>
          </cell>
        </row>
        <row r="393">
          <cell r="DX393">
            <v>0</v>
          </cell>
          <cell r="DY393">
            <v>0</v>
          </cell>
          <cell r="DZ393">
            <v>1</v>
          </cell>
        </row>
        <row r="394">
          <cell r="DX394">
            <v>0</v>
          </cell>
          <cell r="DY394">
            <v>0</v>
          </cell>
          <cell r="DZ394">
            <v>1</v>
          </cell>
        </row>
        <row r="395">
          <cell r="DX395">
            <v>0</v>
          </cell>
          <cell r="DY395">
            <v>0</v>
          </cell>
          <cell r="DZ395">
            <v>1</v>
          </cell>
        </row>
        <row r="396">
          <cell r="DX396">
            <v>0</v>
          </cell>
          <cell r="DY396">
            <v>0</v>
          </cell>
          <cell r="DZ396">
            <v>1</v>
          </cell>
        </row>
        <row r="397">
          <cell r="DX397">
            <v>0</v>
          </cell>
          <cell r="DY397">
            <v>0</v>
          </cell>
          <cell r="DZ397">
            <v>1</v>
          </cell>
        </row>
        <row r="398">
          <cell r="DX398">
            <v>0</v>
          </cell>
          <cell r="DY398">
            <v>0</v>
          </cell>
          <cell r="DZ398">
            <v>1</v>
          </cell>
        </row>
        <row r="400">
          <cell r="DX400">
            <v>0</v>
          </cell>
          <cell r="DY400">
            <v>0</v>
          </cell>
          <cell r="DZ400">
            <v>1</v>
          </cell>
        </row>
        <row r="401">
          <cell r="DX401">
            <v>0</v>
          </cell>
          <cell r="DY401">
            <v>0</v>
          </cell>
          <cell r="DZ401">
            <v>0</v>
          </cell>
        </row>
        <row r="402">
          <cell r="DX402">
            <v>0</v>
          </cell>
          <cell r="DY402">
            <v>0</v>
          </cell>
          <cell r="DZ402">
            <v>1</v>
          </cell>
        </row>
        <row r="403">
          <cell r="DX403">
            <v>0</v>
          </cell>
          <cell r="DY403">
            <v>0</v>
          </cell>
          <cell r="DZ403">
            <v>1</v>
          </cell>
        </row>
        <row r="404">
          <cell r="DX404">
            <v>0</v>
          </cell>
          <cell r="DY404">
            <v>0</v>
          </cell>
          <cell r="DZ404">
            <v>1</v>
          </cell>
        </row>
        <row r="405">
          <cell r="DX405">
            <v>0</v>
          </cell>
          <cell r="DY405">
            <v>0</v>
          </cell>
          <cell r="DZ405">
            <v>1</v>
          </cell>
        </row>
        <row r="406">
          <cell r="DX406">
            <v>0</v>
          </cell>
          <cell r="DY406">
            <v>0</v>
          </cell>
          <cell r="DZ406">
            <v>1</v>
          </cell>
        </row>
        <row r="407">
          <cell r="DX407">
            <v>0</v>
          </cell>
          <cell r="DY407">
            <v>0</v>
          </cell>
          <cell r="DZ407">
            <v>1</v>
          </cell>
        </row>
        <row r="408">
          <cell r="DX408">
            <v>0</v>
          </cell>
          <cell r="DY408">
            <v>0</v>
          </cell>
          <cell r="DZ408">
            <v>1</v>
          </cell>
        </row>
        <row r="409">
          <cell r="DX409">
            <v>0</v>
          </cell>
          <cell r="DY409">
            <v>0</v>
          </cell>
          <cell r="DZ409">
            <v>1</v>
          </cell>
        </row>
        <row r="410">
          <cell r="DX410">
            <v>0</v>
          </cell>
          <cell r="DY410">
            <v>0</v>
          </cell>
          <cell r="DZ410">
            <v>1</v>
          </cell>
        </row>
        <row r="411">
          <cell r="DX411">
            <v>0</v>
          </cell>
          <cell r="DY411">
            <v>0</v>
          </cell>
          <cell r="DZ411">
            <v>1</v>
          </cell>
        </row>
        <row r="412">
          <cell r="DX412">
            <v>0</v>
          </cell>
          <cell r="DY412">
            <v>0</v>
          </cell>
          <cell r="DZ412">
            <v>0</v>
          </cell>
        </row>
        <row r="413">
          <cell r="DX413">
            <v>0</v>
          </cell>
          <cell r="DY413">
            <v>0</v>
          </cell>
          <cell r="DZ413">
            <v>1</v>
          </cell>
        </row>
        <row r="414">
          <cell r="DX414">
            <v>0</v>
          </cell>
          <cell r="DY414">
            <v>0</v>
          </cell>
          <cell r="DZ414">
            <v>0</v>
          </cell>
        </row>
        <row r="415">
          <cell r="DX415">
            <v>0</v>
          </cell>
          <cell r="DY415">
            <v>0</v>
          </cell>
          <cell r="DZ415">
            <v>1</v>
          </cell>
        </row>
        <row r="416">
          <cell r="DX416">
            <v>0</v>
          </cell>
          <cell r="DY416">
            <v>0</v>
          </cell>
          <cell r="DZ416">
            <v>1</v>
          </cell>
        </row>
        <row r="417">
          <cell r="DX417">
            <v>0</v>
          </cell>
          <cell r="DY417">
            <v>0</v>
          </cell>
          <cell r="DZ417">
            <v>1</v>
          </cell>
        </row>
        <row r="418">
          <cell r="DX418">
            <v>0</v>
          </cell>
          <cell r="DY418">
            <v>0</v>
          </cell>
          <cell r="DZ418">
            <v>1</v>
          </cell>
        </row>
        <row r="419">
          <cell r="DX419">
            <v>0</v>
          </cell>
          <cell r="DY419">
            <v>0</v>
          </cell>
          <cell r="DZ419">
            <v>1</v>
          </cell>
        </row>
        <row r="420">
          <cell r="DX420">
            <v>0</v>
          </cell>
          <cell r="DY420">
            <v>0</v>
          </cell>
          <cell r="DZ420">
            <v>1</v>
          </cell>
        </row>
        <row r="421">
          <cell r="DX421">
            <v>0</v>
          </cell>
          <cell r="DY421">
            <v>0</v>
          </cell>
          <cell r="DZ421">
            <v>1</v>
          </cell>
        </row>
        <row r="422">
          <cell r="DX422">
            <v>0</v>
          </cell>
          <cell r="DY422">
            <v>0</v>
          </cell>
          <cell r="DZ422">
            <v>1</v>
          </cell>
        </row>
        <row r="423">
          <cell r="DX423">
            <v>0</v>
          </cell>
          <cell r="DY423">
            <v>0</v>
          </cell>
          <cell r="DZ423">
            <v>1</v>
          </cell>
        </row>
        <row r="424">
          <cell r="DX424">
            <v>0</v>
          </cell>
          <cell r="DY424">
            <v>0</v>
          </cell>
          <cell r="DZ424">
            <v>1</v>
          </cell>
        </row>
        <row r="425">
          <cell r="DX425">
            <v>0</v>
          </cell>
          <cell r="DY425">
            <v>0</v>
          </cell>
          <cell r="DZ425">
            <v>0</v>
          </cell>
        </row>
        <row r="426">
          <cell r="DX426">
            <v>0</v>
          </cell>
          <cell r="DY426">
            <v>0</v>
          </cell>
          <cell r="DZ426">
            <v>1</v>
          </cell>
        </row>
        <row r="427">
          <cell r="DX427">
            <v>0</v>
          </cell>
          <cell r="DY427">
            <v>0</v>
          </cell>
          <cell r="DZ427">
            <v>0</v>
          </cell>
        </row>
        <row r="428">
          <cell r="DX428">
            <v>0</v>
          </cell>
          <cell r="DY428">
            <v>0</v>
          </cell>
          <cell r="DZ428">
            <v>1</v>
          </cell>
        </row>
        <row r="429">
          <cell r="DX429">
            <v>0</v>
          </cell>
          <cell r="DY429">
            <v>0</v>
          </cell>
          <cell r="DZ429">
            <v>1</v>
          </cell>
        </row>
        <row r="430">
          <cell r="DX430">
            <v>0</v>
          </cell>
          <cell r="DY430">
            <v>0</v>
          </cell>
          <cell r="DZ430">
            <v>1</v>
          </cell>
        </row>
        <row r="431">
          <cell r="DX431">
            <v>0</v>
          </cell>
          <cell r="DY431">
            <v>0</v>
          </cell>
          <cell r="DZ431">
            <v>1</v>
          </cell>
        </row>
        <row r="432">
          <cell r="DX432">
            <v>0</v>
          </cell>
          <cell r="DY432">
            <v>0</v>
          </cell>
          <cell r="DZ432">
            <v>1</v>
          </cell>
        </row>
        <row r="433">
          <cell r="DX433">
            <v>0</v>
          </cell>
          <cell r="DY433">
            <v>0</v>
          </cell>
          <cell r="DZ433">
            <v>1</v>
          </cell>
        </row>
        <row r="434">
          <cell r="DX434">
            <v>0</v>
          </cell>
          <cell r="DY434">
            <v>0</v>
          </cell>
          <cell r="DZ434">
            <v>1</v>
          </cell>
        </row>
        <row r="435">
          <cell r="DX435">
            <v>0</v>
          </cell>
          <cell r="DY435">
            <v>0</v>
          </cell>
          <cell r="DZ435">
            <v>1</v>
          </cell>
        </row>
        <row r="436">
          <cell r="DX436">
            <v>0</v>
          </cell>
          <cell r="DY436">
            <v>0</v>
          </cell>
          <cell r="DZ436">
            <v>1</v>
          </cell>
        </row>
        <row r="437">
          <cell r="DX437">
            <v>0</v>
          </cell>
          <cell r="DY437">
            <v>0</v>
          </cell>
          <cell r="DZ437">
            <v>1</v>
          </cell>
        </row>
        <row r="439">
          <cell r="DX439">
            <v>0</v>
          </cell>
          <cell r="DY439">
            <v>0</v>
          </cell>
          <cell r="DZ439">
            <v>1</v>
          </cell>
        </row>
        <row r="440">
          <cell r="DX440">
            <v>0</v>
          </cell>
          <cell r="DY440">
            <v>0</v>
          </cell>
          <cell r="DZ440">
            <v>0</v>
          </cell>
        </row>
        <row r="441">
          <cell r="DX441">
            <v>0</v>
          </cell>
          <cell r="DY441">
            <v>0</v>
          </cell>
          <cell r="DZ441">
            <v>1</v>
          </cell>
        </row>
        <row r="442">
          <cell r="DX442">
            <v>0</v>
          </cell>
          <cell r="DY442">
            <v>0</v>
          </cell>
          <cell r="DZ442">
            <v>1</v>
          </cell>
        </row>
        <row r="443">
          <cell r="DX443">
            <v>0</v>
          </cell>
          <cell r="DY443">
            <v>0</v>
          </cell>
          <cell r="DZ443">
            <v>1</v>
          </cell>
        </row>
        <row r="444">
          <cell r="DX444">
            <v>0</v>
          </cell>
          <cell r="DY444">
            <v>0</v>
          </cell>
          <cell r="DZ444">
            <v>1</v>
          </cell>
        </row>
        <row r="445">
          <cell r="DX445">
            <v>0</v>
          </cell>
          <cell r="DY445">
            <v>0</v>
          </cell>
          <cell r="DZ445">
            <v>1</v>
          </cell>
        </row>
        <row r="446">
          <cell r="DX446">
            <v>0</v>
          </cell>
          <cell r="DY446">
            <v>0</v>
          </cell>
          <cell r="DZ446">
            <v>1</v>
          </cell>
        </row>
        <row r="447">
          <cell r="DX447">
            <v>0</v>
          </cell>
          <cell r="DY447">
            <v>0</v>
          </cell>
          <cell r="DZ447">
            <v>1</v>
          </cell>
        </row>
        <row r="448">
          <cell r="DX448">
            <v>0</v>
          </cell>
          <cell r="DY448">
            <v>0</v>
          </cell>
          <cell r="DZ448">
            <v>1</v>
          </cell>
        </row>
        <row r="449">
          <cell r="DX449">
            <v>0</v>
          </cell>
          <cell r="DY449">
            <v>0</v>
          </cell>
          <cell r="DZ449">
            <v>1</v>
          </cell>
        </row>
        <row r="450">
          <cell r="DX450">
            <v>0</v>
          </cell>
          <cell r="DY450">
            <v>0</v>
          </cell>
          <cell r="DZ450">
            <v>1</v>
          </cell>
        </row>
        <row r="451">
          <cell r="DX451">
            <v>0</v>
          </cell>
          <cell r="DY451">
            <v>0</v>
          </cell>
          <cell r="DZ451">
            <v>0</v>
          </cell>
        </row>
        <row r="452">
          <cell r="DX452">
            <v>0</v>
          </cell>
          <cell r="DY452">
            <v>0</v>
          </cell>
          <cell r="DZ452">
            <v>1</v>
          </cell>
        </row>
        <row r="453">
          <cell r="DX453">
            <v>0</v>
          </cell>
          <cell r="DY453">
            <v>0</v>
          </cell>
          <cell r="DZ453">
            <v>0</v>
          </cell>
        </row>
        <row r="454">
          <cell r="DX454">
            <v>0</v>
          </cell>
          <cell r="DY454">
            <v>0</v>
          </cell>
          <cell r="DZ454">
            <v>1</v>
          </cell>
        </row>
        <row r="455">
          <cell r="DX455">
            <v>0</v>
          </cell>
          <cell r="DY455">
            <v>0</v>
          </cell>
          <cell r="DZ455">
            <v>1</v>
          </cell>
        </row>
        <row r="456">
          <cell r="DX456">
            <v>0</v>
          </cell>
          <cell r="DY456">
            <v>0</v>
          </cell>
          <cell r="DZ456">
            <v>1</v>
          </cell>
        </row>
        <row r="457">
          <cell r="DX457">
            <v>0</v>
          </cell>
          <cell r="DY457">
            <v>0</v>
          </cell>
          <cell r="DZ457">
            <v>1</v>
          </cell>
        </row>
        <row r="458">
          <cell r="DX458">
            <v>0</v>
          </cell>
          <cell r="DY458">
            <v>0</v>
          </cell>
          <cell r="DZ458">
            <v>1</v>
          </cell>
        </row>
        <row r="459">
          <cell r="DX459">
            <v>0</v>
          </cell>
          <cell r="DY459">
            <v>0</v>
          </cell>
          <cell r="DZ459">
            <v>1</v>
          </cell>
        </row>
        <row r="460">
          <cell r="DX460">
            <v>0</v>
          </cell>
          <cell r="DY460">
            <v>0</v>
          </cell>
          <cell r="DZ460">
            <v>1</v>
          </cell>
        </row>
        <row r="461">
          <cell r="DX461">
            <v>0</v>
          </cell>
          <cell r="DY461">
            <v>0</v>
          </cell>
          <cell r="DZ461">
            <v>1</v>
          </cell>
        </row>
        <row r="462">
          <cell r="DX462">
            <v>0</v>
          </cell>
          <cell r="DY462">
            <v>0</v>
          </cell>
          <cell r="DZ462">
            <v>1</v>
          </cell>
        </row>
        <row r="463">
          <cell r="DX463">
            <v>0</v>
          </cell>
          <cell r="DY463">
            <v>0</v>
          </cell>
          <cell r="DZ463">
            <v>1</v>
          </cell>
        </row>
        <row r="465">
          <cell r="DX465">
            <v>0</v>
          </cell>
          <cell r="DY465">
            <v>0</v>
          </cell>
          <cell r="DZ465">
            <v>1</v>
          </cell>
        </row>
        <row r="466">
          <cell r="DX466">
            <v>0</v>
          </cell>
          <cell r="DY466">
            <v>0</v>
          </cell>
          <cell r="DZ466">
            <v>0</v>
          </cell>
        </row>
        <row r="467">
          <cell r="DX467">
            <v>0</v>
          </cell>
          <cell r="DY467">
            <v>0</v>
          </cell>
          <cell r="DZ467">
            <v>1</v>
          </cell>
        </row>
        <row r="468">
          <cell r="DX468">
            <v>0</v>
          </cell>
          <cell r="DY468">
            <v>0</v>
          </cell>
          <cell r="DZ468">
            <v>1</v>
          </cell>
        </row>
        <row r="469">
          <cell r="DX469">
            <v>0</v>
          </cell>
          <cell r="DY469">
            <v>0</v>
          </cell>
          <cell r="DZ469">
            <v>1</v>
          </cell>
        </row>
        <row r="470">
          <cell r="DX470">
            <v>0</v>
          </cell>
          <cell r="DY470">
            <v>0</v>
          </cell>
          <cell r="DZ470">
            <v>1</v>
          </cell>
        </row>
        <row r="471">
          <cell r="DX471">
            <v>0</v>
          </cell>
          <cell r="DY471">
            <v>0</v>
          </cell>
          <cell r="DZ471">
            <v>1</v>
          </cell>
        </row>
        <row r="472">
          <cell r="DX472">
            <v>0</v>
          </cell>
          <cell r="DY472">
            <v>0</v>
          </cell>
          <cell r="DZ472">
            <v>1</v>
          </cell>
        </row>
        <row r="473">
          <cell r="DX473">
            <v>0</v>
          </cell>
          <cell r="DY473">
            <v>0</v>
          </cell>
          <cell r="DZ473">
            <v>1</v>
          </cell>
        </row>
        <row r="474">
          <cell r="DX474">
            <v>0</v>
          </cell>
          <cell r="DY474">
            <v>0</v>
          </cell>
          <cell r="DZ474">
            <v>1</v>
          </cell>
        </row>
        <row r="475">
          <cell r="DX475">
            <v>0</v>
          </cell>
          <cell r="DY475">
            <v>0</v>
          </cell>
          <cell r="DZ475">
            <v>1</v>
          </cell>
        </row>
        <row r="476">
          <cell r="DX476">
            <v>0</v>
          </cell>
          <cell r="DY476">
            <v>0</v>
          </cell>
          <cell r="DZ476">
            <v>1</v>
          </cell>
        </row>
        <row r="478">
          <cell r="DX478">
            <v>0</v>
          </cell>
          <cell r="DY478">
            <v>0</v>
          </cell>
          <cell r="DZ478">
            <v>1</v>
          </cell>
        </row>
        <row r="479">
          <cell r="DX479">
            <v>0</v>
          </cell>
          <cell r="DY479">
            <v>0</v>
          </cell>
          <cell r="DZ479">
            <v>0</v>
          </cell>
        </row>
        <row r="480">
          <cell r="DX480">
            <v>0</v>
          </cell>
          <cell r="DY480">
            <v>0</v>
          </cell>
          <cell r="DZ480">
            <v>1</v>
          </cell>
        </row>
        <row r="481">
          <cell r="DX481">
            <v>0</v>
          </cell>
          <cell r="DY481">
            <v>0</v>
          </cell>
          <cell r="DZ481">
            <v>1</v>
          </cell>
        </row>
        <row r="482">
          <cell r="DX482">
            <v>0</v>
          </cell>
          <cell r="DY482">
            <v>0</v>
          </cell>
          <cell r="DZ482">
            <v>1</v>
          </cell>
        </row>
        <row r="483">
          <cell r="DX483">
            <v>0</v>
          </cell>
          <cell r="DY483">
            <v>0</v>
          </cell>
          <cell r="DZ483">
            <v>1</v>
          </cell>
        </row>
        <row r="484">
          <cell r="DX484">
            <v>0</v>
          </cell>
          <cell r="DY484">
            <v>0</v>
          </cell>
          <cell r="DZ484">
            <v>1</v>
          </cell>
        </row>
        <row r="485">
          <cell r="DX485">
            <v>0</v>
          </cell>
          <cell r="DY485">
            <v>0</v>
          </cell>
          <cell r="DZ485">
            <v>1</v>
          </cell>
        </row>
        <row r="486">
          <cell r="DX486">
            <v>0</v>
          </cell>
          <cell r="DY486">
            <v>0</v>
          </cell>
          <cell r="DZ486">
            <v>1</v>
          </cell>
        </row>
        <row r="487">
          <cell r="DX487">
            <v>0</v>
          </cell>
          <cell r="DY487">
            <v>0</v>
          </cell>
          <cell r="DZ487">
            <v>1</v>
          </cell>
        </row>
        <row r="488">
          <cell r="DX488">
            <v>0</v>
          </cell>
          <cell r="DY488">
            <v>0</v>
          </cell>
          <cell r="DZ488">
            <v>1</v>
          </cell>
        </row>
        <row r="489">
          <cell r="DX489">
            <v>0</v>
          </cell>
          <cell r="DY489">
            <v>0</v>
          </cell>
          <cell r="DZ489">
            <v>1</v>
          </cell>
        </row>
        <row r="491">
          <cell r="DX491">
            <v>0</v>
          </cell>
          <cell r="DY491">
            <v>0</v>
          </cell>
          <cell r="DZ491">
            <v>1</v>
          </cell>
        </row>
        <row r="492">
          <cell r="DX492">
            <v>0</v>
          </cell>
          <cell r="DY492">
            <v>0</v>
          </cell>
          <cell r="DZ492">
            <v>0</v>
          </cell>
        </row>
        <row r="493">
          <cell r="DX493">
            <v>0</v>
          </cell>
          <cell r="DY493">
            <v>0</v>
          </cell>
          <cell r="DZ493">
            <v>1</v>
          </cell>
        </row>
        <row r="494">
          <cell r="DX494">
            <v>0</v>
          </cell>
          <cell r="DY494">
            <v>0</v>
          </cell>
          <cell r="DZ494">
            <v>1</v>
          </cell>
        </row>
        <row r="495">
          <cell r="DX495">
            <v>0</v>
          </cell>
          <cell r="DY495">
            <v>0</v>
          </cell>
          <cell r="DZ495">
            <v>1</v>
          </cell>
        </row>
        <row r="496">
          <cell r="DX496">
            <v>0</v>
          </cell>
          <cell r="DY496">
            <v>0</v>
          </cell>
          <cell r="DZ496">
            <v>1</v>
          </cell>
        </row>
        <row r="497">
          <cell r="DX497">
            <v>0</v>
          </cell>
          <cell r="DY497">
            <v>0</v>
          </cell>
          <cell r="DZ497">
            <v>1</v>
          </cell>
        </row>
        <row r="498">
          <cell r="DX498">
            <v>0</v>
          </cell>
          <cell r="DY498">
            <v>0</v>
          </cell>
          <cell r="DZ498">
            <v>1</v>
          </cell>
        </row>
        <row r="499">
          <cell r="DX499">
            <v>0</v>
          </cell>
          <cell r="DY499">
            <v>0</v>
          </cell>
          <cell r="DZ499">
            <v>1</v>
          </cell>
        </row>
        <row r="500">
          <cell r="DX500">
            <v>0</v>
          </cell>
          <cell r="DY500">
            <v>0</v>
          </cell>
          <cell r="DZ500">
            <v>1</v>
          </cell>
        </row>
        <row r="501">
          <cell r="DX501">
            <v>0</v>
          </cell>
          <cell r="DY501">
            <v>0</v>
          </cell>
          <cell r="DZ501">
            <v>1</v>
          </cell>
        </row>
        <row r="502">
          <cell r="DX502">
            <v>0</v>
          </cell>
          <cell r="DY502">
            <v>0</v>
          </cell>
          <cell r="DZ502">
            <v>1</v>
          </cell>
        </row>
        <row r="504">
          <cell r="DX504">
            <v>0</v>
          </cell>
          <cell r="DY504">
            <v>0</v>
          </cell>
          <cell r="DZ504">
            <v>1</v>
          </cell>
        </row>
        <row r="505">
          <cell r="DX505">
            <v>0</v>
          </cell>
          <cell r="DY505">
            <v>0</v>
          </cell>
          <cell r="DZ505">
            <v>0</v>
          </cell>
        </row>
        <row r="506">
          <cell r="DX506">
            <v>0</v>
          </cell>
          <cell r="DY506">
            <v>0</v>
          </cell>
          <cell r="DZ506">
            <v>1</v>
          </cell>
        </row>
        <row r="507">
          <cell r="DX507">
            <v>0</v>
          </cell>
          <cell r="DY507">
            <v>0</v>
          </cell>
          <cell r="DZ507">
            <v>1</v>
          </cell>
        </row>
        <row r="508">
          <cell r="DX508">
            <v>0</v>
          </cell>
          <cell r="DY508">
            <v>0</v>
          </cell>
          <cell r="DZ508">
            <v>1</v>
          </cell>
        </row>
        <row r="509">
          <cell r="DX509">
            <v>0</v>
          </cell>
          <cell r="DY509">
            <v>0</v>
          </cell>
          <cell r="DZ509">
            <v>1</v>
          </cell>
        </row>
        <row r="510">
          <cell r="DX510">
            <v>0</v>
          </cell>
          <cell r="DY510">
            <v>0</v>
          </cell>
          <cell r="DZ510">
            <v>1</v>
          </cell>
        </row>
        <row r="511">
          <cell r="DX511">
            <v>0</v>
          </cell>
          <cell r="DY511">
            <v>0</v>
          </cell>
          <cell r="DZ511">
            <v>1</v>
          </cell>
        </row>
        <row r="512">
          <cell r="DX512">
            <v>0</v>
          </cell>
          <cell r="DY512">
            <v>0</v>
          </cell>
          <cell r="DZ512">
            <v>1</v>
          </cell>
        </row>
        <row r="513">
          <cell r="DX513">
            <v>0</v>
          </cell>
          <cell r="DY513">
            <v>0</v>
          </cell>
          <cell r="DZ513">
            <v>1</v>
          </cell>
        </row>
        <row r="514">
          <cell r="DX514">
            <v>0</v>
          </cell>
          <cell r="DY514">
            <v>0</v>
          </cell>
          <cell r="DZ514">
            <v>1</v>
          </cell>
        </row>
        <row r="515">
          <cell r="DX515">
            <v>0</v>
          </cell>
          <cell r="DY515">
            <v>0</v>
          </cell>
          <cell r="DZ515">
            <v>1</v>
          </cell>
        </row>
        <row r="517">
          <cell r="DX517">
            <v>0</v>
          </cell>
          <cell r="DY517">
            <v>0</v>
          </cell>
          <cell r="DZ517">
            <v>1</v>
          </cell>
        </row>
        <row r="518">
          <cell r="DX518">
            <v>0</v>
          </cell>
          <cell r="DY518">
            <v>0</v>
          </cell>
          <cell r="DZ518">
            <v>0</v>
          </cell>
        </row>
        <row r="519">
          <cell r="DX519">
            <v>0</v>
          </cell>
          <cell r="DY519">
            <v>0</v>
          </cell>
          <cell r="DZ519">
            <v>1</v>
          </cell>
        </row>
        <row r="520">
          <cell r="DX520">
            <v>0</v>
          </cell>
          <cell r="DY520">
            <v>0</v>
          </cell>
          <cell r="DZ520">
            <v>1</v>
          </cell>
        </row>
        <row r="521">
          <cell r="DX521">
            <v>0</v>
          </cell>
          <cell r="DY521">
            <v>0</v>
          </cell>
          <cell r="DZ521">
            <v>1</v>
          </cell>
        </row>
        <row r="522">
          <cell r="DX522">
            <v>0</v>
          </cell>
          <cell r="DY522">
            <v>0</v>
          </cell>
          <cell r="DZ522">
            <v>1</v>
          </cell>
        </row>
        <row r="523">
          <cell r="DX523">
            <v>0</v>
          </cell>
          <cell r="DY523">
            <v>0</v>
          </cell>
          <cell r="DZ523">
            <v>1</v>
          </cell>
        </row>
        <row r="524">
          <cell r="DX524">
            <v>0</v>
          </cell>
          <cell r="DY524">
            <v>0</v>
          </cell>
          <cell r="DZ524">
            <v>1</v>
          </cell>
        </row>
        <row r="525">
          <cell r="DX525">
            <v>0</v>
          </cell>
          <cell r="DY525">
            <v>0</v>
          </cell>
          <cell r="DZ525">
            <v>1</v>
          </cell>
        </row>
        <row r="526">
          <cell r="DX526">
            <v>0</v>
          </cell>
          <cell r="DY526">
            <v>0</v>
          </cell>
          <cell r="DZ526">
            <v>1</v>
          </cell>
        </row>
        <row r="527">
          <cell r="DX527">
            <v>0</v>
          </cell>
          <cell r="DY527">
            <v>0</v>
          </cell>
          <cell r="DZ527">
            <v>1</v>
          </cell>
        </row>
        <row r="528">
          <cell r="DX528">
            <v>0</v>
          </cell>
          <cell r="DY528">
            <v>0</v>
          </cell>
          <cell r="DZ528">
            <v>1</v>
          </cell>
        </row>
        <row r="530">
          <cell r="DX530">
            <v>0</v>
          </cell>
          <cell r="DY530">
            <v>0</v>
          </cell>
          <cell r="DZ530">
            <v>1</v>
          </cell>
        </row>
        <row r="531">
          <cell r="DX531">
            <v>0</v>
          </cell>
          <cell r="DY531">
            <v>0</v>
          </cell>
          <cell r="DZ531">
            <v>0</v>
          </cell>
        </row>
        <row r="532">
          <cell r="DX532">
            <v>0</v>
          </cell>
          <cell r="DY532">
            <v>0</v>
          </cell>
          <cell r="DZ532">
            <v>1</v>
          </cell>
        </row>
        <row r="533">
          <cell r="DX533">
            <v>0</v>
          </cell>
          <cell r="DY533">
            <v>0</v>
          </cell>
          <cell r="DZ533">
            <v>1</v>
          </cell>
        </row>
        <row r="534">
          <cell r="DX534">
            <v>0</v>
          </cell>
          <cell r="DY534">
            <v>0</v>
          </cell>
          <cell r="DZ534">
            <v>1</v>
          </cell>
        </row>
        <row r="535">
          <cell r="DX535">
            <v>0</v>
          </cell>
          <cell r="DY535">
            <v>0</v>
          </cell>
          <cell r="DZ535">
            <v>1</v>
          </cell>
        </row>
        <row r="536">
          <cell r="DX536">
            <v>0</v>
          </cell>
          <cell r="DY536">
            <v>0</v>
          </cell>
          <cell r="DZ536">
            <v>1</v>
          </cell>
        </row>
        <row r="537">
          <cell r="DX537">
            <v>0</v>
          </cell>
          <cell r="DY537">
            <v>0</v>
          </cell>
          <cell r="DZ537">
            <v>1</v>
          </cell>
        </row>
        <row r="538">
          <cell r="DX538">
            <v>0</v>
          </cell>
          <cell r="DY538">
            <v>0</v>
          </cell>
          <cell r="DZ538">
            <v>1</v>
          </cell>
        </row>
        <row r="539">
          <cell r="DX539">
            <v>0</v>
          </cell>
          <cell r="DY539">
            <v>0</v>
          </cell>
          <cell r="DZ539">
            <v>1</v>
          </cell>
        </row>
        <row r="540">
          <cell r="DX540">
            <v>0</v>
          </cell>
          <cell r="DY540">
            <v>0</v>
          </cell>
          <cell r="DZ540">
            <v>1</v>
          </cell>
        </row>
        <row r="541">
          <cell r="DX541">
            <v>0</v>
          </cell>
          <cell r="DY541">
            <v>0</v>
          </cell>
          <cell r="DZ541">
            <v>1</v>
          </cell>
        </row>
        <row r="543">
          <cell r="DX543">
            <v>0</v>
          </cell>
          <cell r="DY543">
            <v>0</v>
          </cell>
          <cell r="DZ543">
            <v>1</v>
          </cell>
        </row>
        <row r="544">
          <cell r="DX544">
            <v>0</v>
          </cell>
          <cell r="DY544">
            <v>0</v>
          </cell>
          <cell r="DZ544">
            <v>0</v>
          </cell>
        </row>
        <row r="545">
          <cell r="DX545">
            <v>0</v>
          </cell>
          <cell r="DY545">
            <v>0</v>
          </cell>
          <cell r="DZ545">
            <v>1</v>
          </cell>
        </row>
        <row r="546">
          <cell r="DX546">
            <v>0</v>
          </cell>
          <cell r="DY546">
            <v>0</v>
          </cell>
          <cell r="DZ546">
            <v>1</v>
          </cell>
        </row>
        <row r="547">
          <cell r="DX547">
            <v>0</v>
          </cell>
          <cell r="DY547">
            <v>0</v>
          </cell>
          <cell r="DZ547">
            <v>1</v>
          </cell>
        </row>
        <row r="548">
          <cell r="DX548">
            <v>0</v>
          </cell>
          <cell r="DY548">
            <v>0</v>
          </cell>
          <cell r="DZ548">
            <v>1</v>
          </cell>
        </row>
        <row r="549">
          <cell r="DX549">
            <v>0</v>
          </cell>
          <cell r="DY549">
            <v>0</v>
          </cell>
          <cell r="DZ549">
            <v>1</v>
          </cell>
        </row>
        <row r="550">
          <cell r="DX550">
            <v>0</v>
          </cell>
          <cell r="DY550">
            <v>0</v>
          </cell>
          <cell r="DZ550">
            <v>1</v>
          </cell>
        </row>
        <row r="551">
          <cell r="DX551">
            <v>0</v>
          </cell>
          <cell r="DY551">
            <v>0</v>
          </cell>
          <cell r="DZ551">
            <v>1</v>
          </cell>
        </row>
        <row r="552">
          <cell r="DX552">
            <v>0</v>
          </cell>
          <cell r="DY552">
            <v>0</v>
          </cell>
          <cell r="DZ552">
            <v>1</v>
          </cell>
        </row>
        <row r="553">
          <cell r="DX553">
            <v>0</v>
          </cell>
          <cell r="DY553">
            <v>0</v>
          </cell>
          <cell r="DZ553">
            <v>1</v>
          </cell>
        </row>
        <row r="554">
          <cell r="DX554">
            <v>0</v>
          </cell>
          <cell r="DY554">
            <v>0</v>
          </cell>
          <cell r="DZ554">
            <v>1</v>
          </cell>
        </row>
        <row r="556">
          <cell r="DX556">
            <v>0</v>
          </cell>
          <cell r="DY556">
            <v>0</v>
          </cell>
          <cell r="DZ556">
            <v>1</v>
          </cell>
        </row>
        <row r="557">
          <cell r="DX557">
            <v>0</v>
          </cell>
          <cell r="DY557">
            <v>0</v>
          </cell>
          <cell r="DZ557">
            <v>0</v>
          </cell>
        </row>
        <row r="558">
          <cell r="DX558">
            <v>0</v>
          </cell>
          <cell r="DY558">
            <v>0</v>
          </cell>
          <cell r="DZ558">
            <v>1</v>
          </cell>
        </row>
        <row r="559">
          <cell r="DX559">
            <v>0</v>
          </cell>
          <cell r="DY559">
            <v>0</v>
          </cell>
          <cell r="DZ559">
            <v>1</v>
          </cell>
        </row>
        <row r="560">
          <cell r="DX560">
            <v>0</v>
          </cell>
          <cell r="DY560">
            <v>0</v>
          </cell>
          <cell r="DZ560">
            <v>1</v>
          </cell>
        </row>
        <row r="561">
          <cell r="DX561">
            <v>0</v>
          </cell>
          <cell r="DY561">
            <v>0</v>
          </cell>
          <cell r="DZ561">
            <v>1</v>
          </cell>
        </row>
        <row r="562">
          <cell r="DX562">
            <v>0</v>
          </cell>
          <cell r="DY562">
            <v>0</v>
          </cell>
          <cell r="DZ562">
            <v>1</v>
          </cell>
        </row>
        <row r="563">
          <cell r="DX563">
            <v>0</v>
          </cell>
          <cell r="DY563">
            <v>0</v>
          </cell>
          <cell r="DZ563">
            <v>1</v>
          </cell>
        </row>
        <row r="564">
          <cell r="DX564">
            <v>0</v>
          </cell>
          <cell r="DY564">
            <v>0</v>
          </cell>
          <cell r="DZ564">
            <v>1</v>
          </cell>
        </row>
        <row r="565">
          <cell r="DX565">
            <v>0</v>
          </cell>
          <cell r="DY565">
            <v>0</v>
          </cell>
          <cell r="DZ565">
            <v>1</v>
          </cell>
        </row>
        <row r="566">
          <cell r="DX566">
            <v>0</v>
          </cell>
          <cell r="DY566">
            <v>0</v>
          </cell>
          <cell r="DZ566">
            <v>1</v>
          </cell>
        </row>
        <row r="567">
          <cell r="DX567">
            <v>0</v>
          </cell>
          <cell r="DY567">
            <v>0</v>
          </cell>
          <cell r="DZ567">
            <v>1</v>
          </cell>
        </row>
        <row r="569">
          <cell r="DX569">
            <v>0</v>
          </cell>
          <cell r="DY569">
            <v>0</v>
          </cell>
          <cell r="DZ569">
            <v>1</v>
          </cell>
        </row>
        <row r="570">
          <cell r="DX570">
            <v>0</v>
          </cell>
          <cell r="DY570">
            <v>0</v>
          </cell>
          <cell r="DZ570">
            <v>0</v>
          </cell>
        </row>
        <row r="571">
          <cell r="DX571">
            <v>0</v>
          </cell>
          <cell r="DY571">
            <v>0</v>
          </cell>
          <cell r="DZ571">
            <v>1</v>
          </cell>
        </row>
        <row r="572">
          <cell r="DX572">
            <v>0</v>
          </cell>
          <cell r="DY572">
            <v>0</v>
          </cell>
          <cell r="DZ572">
            <v>1</v>
          </cell>
        </row>
        <row r="573">
          <cell r="DX573">
            <v>0</v>
          </cell>
          <cell r="DY573">
            <v>0</v>
          </cell>
          <cell r="DZ573">
            <v>1</v>
          </cell>
        </row>
        <row r="574">
          <cell r="DX574">
            <v>0</v>
          </cell>
          <cell r="DY574">
            <v>0</v>
          </cell>
          <cell r="DZ574">
            <v>1</v>
          </cell>
        </row>
        <row r="575">
          <cell r="DX575">
            <v>0</v>
          </cell>
          <cell r="DY575">
            <v>0</v>
          </cell>
          <cell r="DZ575">
            <v>1</v>
          </cell>
        </row>
        <row r="576">
          <cell r="DX576">
            <v>0</v>
          </cell>
          <cell r="DY576">
            <v>0</v>
          </cell>
          <cell r="DZ576">
            <v>1</v>
          </cell>
        </row>
        <row r="577">
          <cell r="DX577">
            <v>0</v>
          </cell>
          <cell r="DY577">
            <v>0</v>
          </cell>
          <cell r="DZ577">
            <v>1</v>
          </cell>
        </row>
        <row r="578">
          <cell r="DX578">
            <v>0</v>
          </cell>
          <cell r="DY578">
            <v>0</v>
          </cell>
          <cell r="DZ578">
            <v>1</v>
          </cell>
        </row>
        <row r="579">
          <cell r="DX579">
            <v>0</v>
          </cell>
          <cell r="DY579">
            <v>0</v>
          </cell>
          <cell r="DZ579">
            <v>1</v>
          </cell>
        </row>
        <row r="580">
          <cell r="DX580">
            <v>0</v>
          </cell>
          <cell r="DY580">
            <v>0</v>
          </cell>
          <cell r="DZ580">
            <v>1</v>
          </cell>
        </row>
        <row r="582">
          <cell r="DX582">
            <v>0</v>
          </cell>
          <cell r="DY582">
            <v>0</v>
          </cell>
          <cell r="DZ582">
            <v>1</v>
          </cell>
        </row>
        <row r="583">
          <cell r="DX583">
            <v>0</v>
          </cell>
          <cell r="DY583">
            <v>0</v>
          </cell>
          <cell r="DZ583">
            <v>0</v>
          </cell>
        </row>
        <row r="584">
          <cell r="DX584">
            <v>0</v>
          </cell>
          <cell r="DY584">
            <v>0</v>
          </cell>
          <cell r="DZ584">
            <v>1</v>
          </cell>
        </row>
        <row r="585">
          <cell r="DX585">
            <v>0</v>
          </cell>
          <cell r="DY585">
            <v>0</v>
          </cell>
          <cell r="DZ585">
            <v>1</v>
          </cell>
        </row>
        <row r="586">
          <cell r="DX586">
            <v>0</v>
          </cell>
          <cell r="DY586">
            <v>0</v>
          </cell>
          <cell r="DZ586">
            <v>1</v>
          </cell>
        </row>
        <row r="587">
          <cell r="DX587">
            <v>0</v>
          </cell>
          <cell r="DY587">
            <v>0</v>
          </cell>
          <cell r="DZ587">
            <v>1</v>
          </cell>
        </row>
        <row r="588">
          <cell r="DX588">
            <v>0</v>
          </cell>
          <cell r="DY588">
            <v>0</v>
          </cell>
          <cell r="DZ588">
            <v>1</v>
          </cell>
        </row>
        <row r="589">
          <cell r="DX589">
            <v>0</v>
          </cell>
          <cell r="DY589">
            <v>0</v>
          </cell>
          <cell r="DZ589">
            <v>1</v>
          </cell>
        </row>
        <row r="590">
          <cell r="DX590">
            <v>0</v>
          </cell>
          <cell r="DY590">
            <v>0</v>
          </cell>
          <cell r="DZ590">
            <v>1</v>
          </cell>
        </row>
        <row r="591">
          <cell r="DX591">
            <v>0</v>
          </cell>
          <cell r="DY591">
            <v>0</v>
          </cell>
          <cell r="DZ591">
            <v>1</v>
          </cell>
        </row>
        <row r="592">
          <cell r="DX592">
            <v>0</v>
          </cell>
          <cell r="DY592">
            <v>0</v>
          </cell>
          <cell r="DZ592">
            <v>1</v>
          </cell>
        </row>
        <row r="593">
          <cell r="DX593">
            <v>0</v>
          </cell>
          <cell r="DY593">
            <v>0</v>
          </cell>
          <cell r="DZ593">
            <v>1</v>
          </cell>
        </row>
        <row r="595">
          <cell r="DX595">
            <v>0</v>
          </cell>
          <cell r="DY595">
            <v>0</v>
          </cell>
          <cell r="DZ595">
            <v>0</v>
          </cell>
        </row>
        <row r="596">
          <cell r="DX596">
            <v>0</v>
          </cell>
          <cell r="DY596">
            <v>0</v>
          </cell>
          <cell r="DZ596">
            <v>0</v>
          </cell>
        </row>
        <row r="597">
          <cell r="DX597">
            <v>0</v>
          </cell>
          <cell r="DY597">
            <v>0</v>
          </cell>
          <cell r="DZ597">
            <v>0</v>
          </cell>
        </row>
        <row r="598">
          <cell r="DX598">
            <v>0</v>
          </cell>
          <cell r="DY598">
            <v>0</v>
          </cell>
          <cell r="DZ598">
            <v>0</v>
          </cell>
        </row>
        <row r="599">
          <cell r="DX599">
            <v>0</v>
          </cell>
          <cell r="DY599">
            <v>0</v>
          </cell>
          <cell r="DZ599">
            <v>0</v>
          </cell>
        </row>
        <row r="600">
          <cell r="DX600">
            <v>0</v>
          </cell>
          <cell r="DY600">
            <v>0</v>
          </cell>
          <cell r="DZ600">
            <v>0</v>
          </cell>
        </row>
        <row r="615">
          <cell r="DX615">
            <v>0</v>
          </cell>
          <cell r="DY615">
            <v>0</v>
          </cell>
          <cell r="DZ615">
            <v>0</v>
          </cell>
        </row>
        <row r="616">
          <cell r="DX616">
            <v>0</v>
          </cell>
          <cell r="DY616">
            <v>0</v>
          </cell>
          <cell r="DZ616">
            <v>0</v>
          </cell>
        </row>
        <row r="625">
          <cell r="DX625">
            <v>0</v>
          </cell>
          <cell r="DY625">
            <v>0</v>
          </cell>
          <cell r="DZ625">
            <v>0</v>
          </cell>
        </row>
        <row r="626">
          <cell r="DX626">
            <v>0</v>
          </cell>
          <cell r="DY626">
            <v>0</v>
          </cell>
          <cell r="DZ626">
            <v>0</v>
          </cell>
        </row>
        <row r="627">
          <cell r="DX627">
            <v>0</v>
          </cell>
          <cell r="DY627">
            <v>0</v>
          </cell>
          <cell r="DZ627">
            <v>0</v>
          </cell>
        </row>
        <row r="628">
          <cell r="DX628">
            <v>0</v>
          </cell>
          <cell r="DY628">
            <v>0</v>
          </cell>
          <cell r="DZ628">
            <v>0</v>
          </cell>
        </row>
        <row r="629">
          <cell r="DX629">
            <v>0</v>
          </cell>
          <cell r="DY629">
            <v>0</v>
          </cell>
          <cell r="DZ629">
            <v>0</v>
          </cell>
        </row>
        <row r="630">
          <cell r="DX630">
            <v>0</v>
          </cell>
          <cell r="DY630">
            <v>0</v>
          </cell>
          <cell r="DZ630">
            <v>0</v>
          </cell>
        </row>
        <row r="631">
          <cell r="DX631">
            <v>0</v>
          </cell>
          <cell r="DY631">
            <v>0</v>
          </cell>
          <cell r="DZ631">
            <v>0</v>
          </cell>
        </row>
        <row r="632">
          <cell r="DX632">
            <v>0</v>
          </cell>
          <cell r="DY632">
            <v>0</v>
          </cell>
          <cell r="DZ632">
            <v>0</v>
          </cell>
        </row>
        <row r="633">
          <cell r="DX633">
            <v>0</v>
          </cell>
          <cell r="DY633">
            <v>0</v>
          </cell>
          <cell r="DZ633">
            <v>0</v>
          </cell>
        </row>
        <row r="634">
          <cell r="DX634">
            <v>0</v>
          </cell>
          <cell r="DY634">
            <v>0</v>
          </cell>
          <cell r="DZ634">
            <v>0</v>
          </cell>
        </row>
        <row r="635">
          <cell r="DX635">
            <v>0</v>
          </cell>
          <cell r="DY635">
            <v>0</v>
          </cell>
          <cell r="DZ635">
            <v>0</v>
          </cell>
        </row>
        <row r="636">
          <cell r="DX636">
            <v>0</v>
          </cell>
          <cell r="DY636">
            <v>0</v>
          </cell>
          <cell r="DZ636">
            <v>0</v>
          </cell>
        </row>
        <row r="637">
          <cell r="DX637">
            <v>0</v>
          </cell>
          <cell r="DY637">
            <v>0</v>
          </cell>
          <cell r="DZ637">
            <v>0</v>
          </cell>
        </row>
        <row r="638">
          <cell r="DX638">
            <v>0</v>
          </cell>
          <cell r="DY638">
            <v>1</v>
          </cell>
          <cell r="DZ638">
            <v>0</v>
          </cell>
        </row>
        <row r="639">
          <cell r="DX639">
            <v>0</v>
          </cell>
          <cell r="DY639">
            <v>0</v>
          </cell>
          <cell r="DZ639">
            <v>0</v>
          </cell>
        </row>
        <row r="640">
          <cell r="DX640">
            <v>0</v>
          </cell>
          <cell r="DY640">
            <v>1</v>
          </cell>
          <cell r="DZ640">
            <v>0</v>
          </cell>
        </row>
        <row r="641">
          <cell r="DX641">
            <v>0</v>
          </cell>
          <cell r="DY641">
            <v>1</v>
          </cell>
          <cell r="DZ641">
            <v>0</v>
          </cell>
        </row>
        <row r="642">
          <cell r="DX642">
            <v>0</v>
          </cell>
          <cell r="DY642">
            <v>1</v>
          </cell>
          <cell r="DZ642">
            <v>0</v>
          </cell>
        </row>
        <row r="643">
          <cell r="DX643">
            <v>0</v>
          </cell>
          <cell r="DY643">
            <v>1</v>
          </cell>
          <cell r="DZ643">
            <v>0</v>
          </cell>
        </row>
        <row r="644">
          <cell r="DX644">
            <v>0</v>
          </cell>
          <cell r="DY644">
            <v>1</v>
          </cell>
          <cell r="DZ644">
            <v>0</v>
          </cell>
        </row>
        <row r="645">
          <cell r="DX645">
            <v>0</v>
          </cell>
          <cell r="DY645">
            <v>1</v>
          </cell>
          <cell r="DZ645">
            <v>0</v>
          </cell>
        </row>
        <row r="646">
          <cell r="DX646">
            <v>0</v>
          </cell>
          <cell r="DY646">
            <v>0</v>
          </cell>
          <cell r="DZ646">
            <v>0</v>
          </cell>
        </row>
        <row r="647">
          <cell r="DX647">
            <v>0</v>
          </cell>
          <cell r="DY647">
            <v>0</v>
          </cell>
          <cell r="DZ647">
            <v>0</v>
          </cell>
        </row>
        <row r="648">
          <cell r="DX648">
            <v>0</v>
          </cell>
          <cell r="DY648">
            <v>0</v>
          </cell>
          <cell r="DZ648">
            <v>0</v>
          </cell>
        </row>
        <row r="649">
          <cell r="DX649">
            <v>0</v>
          </cell>
          <cell r="DY649">
            <v>0</v>
          </cell>
          <cell r="DZ649">
            <v>0</v>
          </cell>
        </row>
        <row r="650">
          <cell r="DX650">
            <v>0</v>
          </cell>
          <cell r="DY650">
            <v>0</v>
          </cell>
          <cell r="DZ650">
            <v>0</v>
          </cell>
        </row>
        <row r="651">
          <cell r="DX651">
            <v>0</v>
          </cell>
          <cell r="DY651">
            <v>0</v>
          </cell>
          <cell r="DZ651">
            <v>0</v>
          </cell>
        </row>
        <row r="652">
          <cell r="DX652">
            <v>0</v>
          </cell>
          <cell r="DY652">
            <v>0</v>
          </cell>
          <cell r="DZ652">
            <v>0</v>
          </cell>
        </row>
        <row r="653">
          <cell r="DX653">
            <v>0</v>
          </cell>
          <cell r="DY653">
            <v>1</v>
          </cell>
          <cell r="DZ653">
            <v>0</v>
          </cell>
        </row>
        <row r="654">
          <cell r="DX654">
            <v>0</v>
          </cell>
          <cell r="DY654">
            <v>0</v>
          </cell>
          <cell r="DZ654">
            <v>0</v>
          </cell>
        </row>
        <row r="655">
          <cell r="DX655">
            <v>0</v>
          </cell>
          <cell r="DY655">
            <v>0</v>
          </cell>
          <cell r="DZ655">
            <v>0</v>
          </cell>
        </row>
        <row r="656">
          <cell r="DX656">
            <v>0</v>
          </cell>
          <cell r="DY656">
            <v>0</v>
          </cell>
          <cell r="DZ656">
            <v>0</v>
          </cell>
        </row>
        <row r="657">
          <cell r="DX657">
            <v>0</v>
          </cell>
          <cell r="DY657">
            <v>0</v>
          </cell>
          <cell r="DZ657">
            <v>0</v>
          </cell>
        </row>
        <row r="658">
          <cell r="DX658">
            <v>0</v>
          </cell>
          <cell r="DY658">
            <v>0</v>
          </cell>
          <cell r="DZ658">
            <v>0</v>
          </cell>
        </row>
      </sheetData>
      <sheetData sheetId="3"/>
      <sheetData sheetId="4"/>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Model Structure"/>
      <sheetName val="BOD (YTY)"/>
      <sheetName val="BOD (QTQ)"/>
      <sheetName val="BOD (Q4-05)"/>
      <sheetName val="BOD (FY06 - QTR)"/>
      <sheetName val="BOD (Graph)"/>
      <sheetName val="BOD (ME HC)"/>
      <sheetName val="BS"/>
      <sheetName val="R! Monthly Financials"/>
      <sheetName val="R! Qtly Financials"/>
      <sheetName val="R! Yrly Financials"/>
      <sheetName val="P&amp;L by COA"/>
      <sheetName val="RE Monthly Financials"/>
      <sheetName val="RE Qtly Financials"/>
      <sheetName val="RE Yrly Financials"/>
      <sheetName val="Auto Monthly Financials"/>
      <sheetName val="Auto Qtly Financials"/>
      <sheetName val="Auto Yrly Financials"/>
      <sheetName val="BD Monthly Financials"/>
      <sheetName val="BD Qtly Financials"/>
      <sheetName val="BD Yrly Financials"/>
      <sheetName val="Opex Template $"/>
      <sheetName val="Total Salary Roster"/>
      <sheetName val="Cost of Revenue"/>
      <sheetName val="CN Revenue &amp;COR"/>
      <sheetName val="Alloc. Calculation"/>
      <sheetName val="HC Summary"/>
      <sheetName val="HC Detail"/>
      <sheetName val="Bonus"/>
      <sheetName val="Capex &amp; Depr."/>
      <sheetName val="Corp Wide Opex Drivers"/>
      <sheetName val="RE Dept Opex Drivers"/>
      <sheetName val="Auto Dept Opex Drivers"/>
      <sheetName val="MRG Dept Opex Drivers"/>
      <sheetName val="BD Dept Opex Drivers"/>
      <sheetName val="MKT Dept Opex Drivers"/>
      <sheetName val="Tech Dept Opex Drivers"/>
      <sheetName val="G&amp;A Opex Drivers"/>
      <sheetName val="Alloc. Drivers"/>
      <sheetName val="AC 2.0 Leads Demand"/>
      <sheetName val="AC 2.0 Revenue Metrics"/>
      <sheetName val="Leads Supply (Internal)"/>
      <sheetName val="RN Leads Demand"/>
      <sheetName val="RN Revenue Metrics Summary"/>
      <sheetName val="Other Rev (Ent. AC1.0&amp;iCastle)"/>
      <sheetName val="(NA) Real Estate Metrics"/>
      <sheetName val="Real Estate Business Unit"/>
      <sheetName val="Automotive Business Unit"/>
      <sheetName val="Marketing Drivers"/>
      <sheetName val="Dealer Network (Lead Demand)"/>
      <sheetName val="Auto MKT (Lead Supply)"/>
      <sheetName val="Auto Dashboard"/>
      <sheetName val="Opex Roll-up"/>
      <sheetName val="RE Roll-up"/>
      <sheetName val="RE AC Roll-up"/>
      <sheetName val="1100 AC Sales"/>
      <sheetName val="1110 AC Client Serv"/>
      <sheetName val="1120 RE Sales Ops"/>
      <sheetName val="RE RN Roll-up"/>
      <sheetName val="1200 RN Sales"/>
      <sheetName val="1210 RN Client Serv."/>
      <sheetName val="RE CN Roll-up"/>
      <sheetName val="1300 CN Sales"/>
      <sheetName val="1310 CN Client Serv."/>
      <sheetName val="1320 CN Ops."/>
      <sheetName val="6150 MKT Comm. CN"/>
      <sheetName val="1400 RE Enterp."/>
      <sheetName val="1500 RE MKT"/>
      <sheetName val="1900 RE MGMT"/>
      <sheetName val="Auto Roll-up"/>
      <sheetName val="iMotors Roll-Up"/>
      <sheetName val="2100 iMotors Sales"/>
      <sheetName val="2110 iMotors Client Serv."/>
      <sheetName val="2120 Auto Ops"/>
      <sheetName val="2200 Auto Enterp."/>
      <sheetName val="2900 Auto MGT"/>
      <sheetName val="BD Roll-up"/>
      <sheetName val="MRG Roll-Up"/>
      <sheetName val="3100 MRG Sales"/>
      <sheetName val="3110 MRG Client Serv."/>
      <sheetName val="3900 MRG MGMT"/>
      <sheetName val="Corp. Dev. Roll-Up"/>
      <sheetName val="4100 Emerging MKT"/>
      <sheetName val="4900 Corp Dev."/>
      <sheetName val="5200 Lead Validation"/>
      <sheetName val="MKT Roll-Up"/>
      <sheetName val="6000 MKT MGMT"/>
      <sheetName val="6100 MKT Comm. Staff"/>
      <sheetName val="6110 MKT Comm. RE"/>
      <sheetName val="6120 MKT Comm. Auto"/>
      <sheetName val="6130 MKT Comm. Biz Dev."/>
      <sheetName val="6140 MKT Comm. Corp"/>
      <sheetName val="Tech &amp; Prod Roll-Up"/>
      <sheetName val="7000 Tech. MGMT"/>
      <sheetName val="7100 Tech. CN"/>
      <sheetName val="7200 Tech."/>
      <sheetName val="6200 Prod. Corp."/>
      <sheetName val="6210 Prod. RE"/>
      <sheetName val="6220 Prod. Auto"/>
      <sheetName val="6230 Prod. Biz Dev"/>
      <sheetName val="G&amp;A Roll-Up"/>
      <sheetName val="8000 Executive"/>
      <sheetName val="8100 Acctg-Fin"/>
      <sheetName val="8200 HR"/>
      <sheetName val="8300 Legal"/>
      <sheetName val="9200 Corp. General"/>
      <sheetName val="9000 Corp. Alloc."/>
      <sheetName val="Facility Roll-Up"/>
      <sheetName val="9100 Facility-CA"/>
      <sheetName val="9110 Facility-AZ"/>
      <sheetName val="9120 Facility-MI"/>
      <sheetName val="9130 Facility-Remote"/>
      <sheetName val="9999 Non Opex (R!)"/>
      <sheetName val="Opex Roll-up (R! only)"/>
      <sheetName val="CN Roll-up (All)"/>
      <sheetName val="RE(R! Only) Roll-up"/>
      <sheetName val="MKT Roll-Up (R! Only)"/>
      <sheetName val="Tech Roll-Up (R! Onl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row r="1">
          <cell r="A1" t="str">
            <v>Back to Index</v>
          </cell>
        </row>
      </sheetData>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row r="1">
          <cell r="A1" t="str">
            <v>Back to Index</v>
          </cell>
        </row>
      </sheetData>
      <sheetData sheetId="66" refreshError="1"/>
      <sheetData sheetId="67" refreshError="1"/>
      <sheetData sheetId="68" refreshError="1"/>
      <sheetData sheetId="69" refreshError="1">
        <row r="1">
          <cell r="A1" t="str">
            <v>Back to Index</v>
          </cell>
        </row>
      </sheetData>
      <sheetData sheetId="70" refreshError="1">
        <row r="1">
          <cell r="A1" t="str">
            <v>Back to Index</v>
          </cell>
        </row>
      </sheetData>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3.xml" Type="http://schemas.openxmlformats.org/officeDocument/2006/relationships/drawing"/>
<Relationship Id="rId3" Target="../drawings/vmlDrawing2.vml" Type="http://schemas.openxmlformats.org/officeDocument/2006/relationships/vmlDrawing"/>
<Relationship Id="rId4" Target="../ctrlProps/ctrlProp1.xml" Type="http://schemas.openxmlformats.org/officeDocument/2006/relationships/ctrlProp"/>
<Relationship Id="rId5"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4.xml" Type="http://schemas.openxmlformats.org/officeDocument/2006/relationships/drawing"/>
<Relationship Id="rId3" Target="../drawings/vmlDrawing3.vml" Type="http://schemas.openxmlformats.org/officeDocument/2006/relationships/vmlDrawing"/>
<Relationship Id="rId4" Target="../ctrlProps/ctrlProp2.xml" Type="http://schemas.openxmlformats.org/officeDocument/2006/relationships/ctrlProp"/>
<Relationship Id="rId5"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5.xml" Type="http://schemas.openxmlformats.org/officeDocument/2006/relationships/drawing"/>
<Relationship Id="rId3" Target="../drawings/vmlDrawing4.vml" Type="http://schemas.openxmlformats.org/officeDocument/2006/relationships/vmlDrawing"/>
<Relationship Id="rId4" Target="../ctrlProps/ctrlProp3.xml" Type="http://schemas.openxmlformats.org/officeDocument/2006/relationships/ctrlProp"/>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87"/>
  <sheetViews>
    <sheetView showGridLines="0" tabSelected="1" workbookViewId="0">
      <selection activeCell="Z1" sqref="Z1"/>
    </sheetView>
  </sheetViews>
  <sheetFormatPr defaultRowHeight="12.75"/>
  <cols>
    <col min="1" max="1" width="25.7109375" style="2034" customWidth="1"/>
    <col min="2" max="5" width="9.140625" style="2034"/>
    <col min="6" max="6" width="18.7109375" style="2034" customWidth="1"/>
    <col min="7" max="256" width="9.140625" style="2034"/>
    <col min="257" max="257" width="100.7109375" style="2034" customWidth="1"/>
    <col min="258" max="512" width="9.140625" style="2034"/>
    <col min="513" max="513" width="100.7109375" style="2034" customWidth="1"/>
    <col min="514" max="768" width="9.140625" style="2034"/>
    <col min="769" max="769" width="100.7109375" style="2034" customWidth="1"/>
    <col min="770" max="1024" width="9.140625" style="2034"/>
    <col min="1025" max="1025" width="100.7109375" style="2034" customWidth="1"/>
    <col min="1026" max="1280" width="9.140625" style="2034"/>
    <col min="1281" max="1281" width="100.7109375" style="2034" customWidth="1"/>
    <col min="1282" max="1536" width="9.140625" style="2034"/>
    <col min="1537" max="1537" width="100.7109375" style="2034" customWidth="1"/>
    <col min="1538" max="1792" width="9.140625" style="2034"/>
    <col min="1793" max="1793" width="100.7109375" style="2034" customWidth="1"/>
    <col min="1794" max="2048" width="9.140625" style="2034"/>
    <col min="2049" max="2049" width="100.7109375" style="2034" customWidth="1"/>
    <col min="2050" max="2304" width="9.140625" style="2034"/>
    <col min="2305" max="2305" width="100.7109375" style="2034" customWidth="1"/>
    <col min="2306" max="2560" width="9.140625" style="2034"/>
    <col min="2561" max="2561" width="100.7109375" style="2034" customWidth="1"/>
    <col min="2562" max="2816" width="9.140625" style="2034"/>
    <col min="2817" max="2817" width="100.7109375" style="2034" customWidth="1"/>
    <col min="2818" max="3072" width="9.140625" style="2034"/>
    <col min="3073" max="3073" width="100.7109375" style="2034" customWidth="1"/>
    <col min="3074" max="3328" width="9.140625" style="2034"/>
    <col min="3329" max="3329" width="100.7109375" style="2034" customWidth="1"/>
    <col min="3330" max="3584" width="9.140625" style="2034"/>
    <col min="3585" max="3585" width="100.7109375" style="2034" customWidth="1"/>
    <col min="3586" max="3840" width="9.140625" style="2034"/>
    <col min="3841" max="3841" width="100.7109375" style="2034" customWidth="1"/>
    <col min="3842" max="4096" width="9.140625" style="2034"/>
    <col min="4097" max="4097" width="100.7109375" style="2034" customWidth="1"/>
    <col min="4098" max="4352" width="9.140625" style="2034"/>
    <col min="4353" max="4353" width="100.7109375" style="2034" customWidth="1"/>
    <col min="4354" max="4608" width="9.140625" style="2034"/>
    <col min="4609" max="4609" width="100.7109375" style="2034" customWidth="1"/>
    <col min="4610" max="4864" width="9.140625" style="2034"/>
    <col min="4865" max="4865" width="100.7109375" style="2034" customWidth="1"/>
    <col min="4866" max="5120" width="9.140625" style="2034"/>
    <col min="5121" max="5121" width="100.7109375" style="2034" customWidth="1"/>
    <col min="5122" max="5376" width="9.140625" style="2034"/>
    <col min="5377" max="5377" width="100.7109375" style="2034" customWidth="1"/>
    <col min="5378" max="5632" width="9.140625" style="2034"/>
    <col min="5633" max="5633" width="100.7109375" style="2034" customWidth="1"/>
    <col min="5634" max="5888" width="9.140625" style="2034"/>
    <col min="5889" max="5889" width="100.7109375" style="2034" customWidth="1"/>
    <col min="5890" max="6144" width="9.140625" style="2034"/>
    <col min="6145" max="6145" width="100.7109375" style="2034" customWidth="1"/>
    <col min="6146" max="6400" width="9.140625" style="2034"/>
    <col min="6401" max="6401" width="100.7109375" style="2034" customWidth="1"/>
    <col min="6402" max="6656" width="9.140625" style="2034"/>
    <col min="6657" max="6657" width="100.7109375" style="2034" customWidth="1"/>
    <col min="6658" max="6912" width="9.140625" style="2034"/>
    <col min="6913" max="6913" width="100.7109375" style="2034" customWidth="1"/>
    <col min="6914" max="7168" width="9.140625" style="2034"/>
    <col min="7169" max="7169" width="100.7109375" style="2034" customWidth="1"/>
    <col min="7170" max="7424" width="9.140625" style="2034"/>
    <col min="7425" max="7425" width="100.7109375" style="2034" customWidth="1"/>
    <col min="7426" max="7680" width="9.140625" style="2034"/>
    <col min="7681" max="7681" width="100.7109375" style="2034" customWidth="1"/>
    <col min="7682" max="7936" width="9.140625" style="2034"/>
    <col min="7937" max="7937" width="100.7109375" style="2034" customWidth="1"/>
    <col min="7938" max="8192" width="9.140625" style="2034"/>
    <col min="8193" max="8193" width="100.7109375" style="2034" customWidth="1"/>
    <col min="8194" max="8448" width="9.140625" style="2034"/>
    <col min="8449" max="8449" width="100.7109375" style="2034" customWidth="1"/>
    <col min="8450" max="8704" width="9.140625" style="2034"/>
    <col min="8705" max="8705" width="100.7109375" style="2034" customWidth="1"/>
    <col min="8706" max="8960" width="9.140625" style="2034"/>
    <col min="8961" max="8961" width="100.7109375" style="2034" customWidth="1"/>
    <col min="8962" max="9216" width="9.140625" style="2034"/>
    <col min="9217" max="9217" width="100.7109375" style="2034" customWidth="1"/>
    <col min="9218" max="9472" width="9.140625" style="2034"/>
    <col min="9473" max="9473" width="100.7109375" style="2034" customWidth="1"/>
    <col min="9474" max="9728" width="9.140625" style="2034"/>
    <col min="9729" max="9729" width="100.7109375" style="2034" customWidth="1"/>
    <col min="9730" max="9984" width="9.140625" style="2034"/>
    <col min="9985" max="9985" width="100.7109375" style="2034" customWidth="1"/>
    <col min="9986" max="10240" width="9.140625" style="2034"/>
    <col min="10241" max="10241" width="100.7109375" style="2034" customWidth="1"/>
    <col min="10242" max="10496" width="9.140625" style="2034"/>
    <col min="10497" max="10497" width="100.7109375" style="2034" customWidth="1"/>
    <col min="10498" max="10752" width="9.140625" style="2034"/>
    <col min="10753" max="10753" width="100.7109375" style="2034" customWidth="1"/>
    <col min="10754" max="11008" width="9.140625" style="2034"/>
    <col min="11009" max="11009" width="100.7109375" style="2034" customWidth="1"/>
    <col min="11010" max="11264" width="9.140625" style="2034"/>
    <col min="11265" max="11265" width="100.7109375" style="2034" customWidth="1"/>
    <col min="11266" max="11520" width="9.140625" style="2034"/>
    <col min="11521" max="11521" width="100.7109375" style="2034" customWidth="1"/>
    <col min="11522" max="11776" width="9.140625" style="2034"/>
    <col min="11777" max="11777" width="100.7109375" style="2034" customWidth="1"/>
    <col min="11778" max="12032" width="9.140625" style="2034"/>
    <col min="12033" max="12033" width="100.7109375" style="2034" customWidth="1"/>
    <col min="12034" max="12288" width="9.140625" style="2034"/>
    <col min="12289" max="12289" width="100.7109375" style="2034" customWidth="1"/>
    <col min="12290" max="12544" width="9.140625" style="2034"/>
    <col min="12545" max="12545" width="100.7109375" style="2034" customWidth="1"/>
    <col min="12546" max="12800" width="9.140625" style="2034"/>
    <col min="12801" max="12801" width="100.7109375" style="2034" customWidth="1"/>
    <col min="12802" max="13056" width="9.140625" style="2034"/>
    <col min="13057" max="13057" width="100.7109375" style="2034" customWidth="1"/>
    <col min="13058" max="13312" width="9.140625" style="2034"/>
    <col min="13313" max="13313" width="100.7109375" style="2034" customWidth="1"/>
    <col min="13314" max="13568" width="9.140625" style="2034"/>
    <col min="13569" max="13569" width="100.7109375" style="2034" customWidth="1"/>
    <col min="13570" max="13824" width="9.140625" style="2034"/>
    <col min="13825" max="13825" width="100.7109375" style="2034" customWidth="1"/>
    <col min="13826" max="14080" width="9.140625" style="2034"/>
    <col min="14081" max="14081" width="100.7109375" style="2034" customWidth="1"/>
    <col min="14082" max="14336" width="9.140625" style="2034"/>
    <col min="14337" max="14337" width="100.7109375" style="2034" customWidth="1"/>
    <col min="14338" max="14592" width="9.140625" style="2034"/>
    <col min="14593" max="14593" width="100.7109375" style="2034" customWidth="1"/>
    <col min="14594" max="14848" width="9.140625" style="2034"/>
    <col min="14849" max="14849" width="100.7109375" style="2034" customWidth="1"/>
    <col min="14850" max="15104" width="9.140625" style="2034"/>
    <col min="15105" max="15105" width="100.7109375" style="2034" customWidth="1"/>
    <col min="15106" max="15360" width="9.140625" style="2034"/>
    <col min="15361" max="15361" width="100.7109375" style="2034" customWidth="1"/>
    <col min="15362" max="15616" width="9.140625" style="2034"/>
    <col min="15617" max="15617" width="100.7109375" style="2034" customWidth="1"/>
    <col min="15618" max="15872" width="9.140625" style="2034"/>
    <col min="15873" max="15873" width="100.7109375" style="2034" customWidth="1"/>
    <col min="15874" max="16128" width="9.140625" style="2034"/>
    <col min="16129" max="16129" width="100.7109375" style="2034" customWidth="1"/>
    <col min="16130" max="16384" width="9.140625" style="2034"/>
  </cols>
  <sheetData>
    <row r="1" spans="1:8" ht="30" customHeight="1">
      <c r="A1" s="2032"/>
      <c r="B1" s="2033"/>
      <c r="C1" s="2033"/>
      <c r="D1" s="2033"/>
      <c r="E1" s="2033"/>
      <c r="F1" s="2033"/>
      <c r="G1" s="2033"/>
      <c r="H1" s="2033"/>
    </row>
    <row r="2" spans="1:8" ht="14.25">
      <c r="A2" s="2035" t="s">
        <v>689</v>
      </c>
      <c r="B2" s="2033"/>
      <c r="C2" s="2033"/>
      <c r="D2" s="2033"/>
      <c r="E2" s="2033"/>
      <c r="F2" s="2033"/>
      <c r="G2" s="2033"/>
      <c r="H2" s="2033"/>
    </row>
    <row r="3" spans="1:8" ht="14.25">
      <c r="A3" s="2035" t="s">
        <v>690</v>
      </c>
      <c r="B3" s="2033"/>
      <c r="C3" s="2033"/>
      <c r="D3" s="2033"/>
      <c r="E3" s="2033"/>
      <c r="F3" s="2033"/>
      <c r="G3" s="2033"/>
      <c r="H3" s="2033"/>
    </row>
    <row r="4" spans="1:8" ht="14.25">
      <c r="A4" s="2035" t="s">
        <v>691</v>
      </c>
      <c r="B4" s="2033"/>
      <c r="C4" s="2033"/>
      <c r="D4" s="2033"/>
      <c r="E4" s="2033"/>
      <c r="F4" s="2033"/>
      <c r="G4" s="2033"/>
      <c r="H4" s="2033"/>
    </row>
    <row r="5" spans="1:8" ht="14.25">
      <c r="A5" s="2035" t="s">
        <v>692</v>
      </c>
      <c r="B5" s="2033"/>
      <c r="C5" s="2033"/>
      <c r="D5" s="2033"/>
      <c r="E5" s="2033"/>
      <c r="F5" s="2033"/>
      <c r="G5" s="2033"/>
      <c r="H5" s="2033"/>
    </row>
    <row r="6" spans="1:8" ht="14.25">
      <c r="A6" s="2035"/>
      <c r="B6" s="2033"/>
      <c r="C6" s="2033"/>
      <c r="D6" s="2033"/>
      <c r="E6" s="2033"/>
      <c r="F6" s="2033"/>
      <c r="G6" s="2033"/>
      <c r="H6" s="2033"/>
    </row>
    <row r="7" spans="1:8">
      <c r="A7" s="2032" t="s">
        <v>693</v>
      </c>
      <c r="B7" s="2033"/>
      <c r="C7" s="2033"/>
      <c r="D7" s="2033"/>
      <c r="E7" s="2033"/>
      <c r="F7" s="2033"/>
      <c r="G7" s="2033"/>
      <c r="H7" s="2033"/>
    </row>
    <row r="8" spans="1:8">
      <c r="A8" s="2032" t="s">
        <v>694</v>
      </c>
      <c r="B8" s="2033"/>
      <c r="C8" s="2033"/>
      <c r="D8" s="2033"/>
      <c r="E8" s="2033"/>
      <c r="F8" s="2033"/>
      <c r="G8" s="2033"/>
      <c r="H8" s="2033"/>
    </row>
    <row r="9" spans="1:8">
      <c r="A9" s="2032"/>
      <c r="B9" s="2033"/>
      <c r="C9" s="2033"/>
      <c r="D9" s="2033"/>
      <c r="E9" s="2033"/>
      <c r="F9" s="2033"/>
      <c r="G9" s="2033"/>
      <c r="H9" s="2033"/>
    </row>
    <row r="10" spans="1:8">
      <c r="A10" s="2036" t="s">
        <v>695</v>
      </c>
      <c r="B10" s="2033"/>
      <c r="C10" s="2033"/>
      <c r="D10" s="2033"/>
      <c r="E10" s="2033"/>
      <c r="F10" s="2033"/>
      <c r="G10" s="2033"/>
      <c r="H10" s="2033"/>
    </row>
    <row r="11" spans="1:8">
      <c r="A11" s="2036" t="s">
        <v>696</v>
      </c>
      <c r="B11" s="2033"/>
      <c r="C11" s="2033"/>
      <c r="D11" s="2033"/>
      <c r="E11" s="2033"/>
      <c r="F11" s="2033"/>
      <c r="G11" s="2033"/>
      <c r="H11" s="2033"/>
    </row>
    <row r="12" spans="1:8">
      <c r="A12" s="2036" t="s">
        <v>697</v>
      </c>
      <c r="B12" s="2033"/>
      <c r="C12" s="2033"/>
      <c r="D12" s="2033"/>
      <c r="E12" s="2033"/>
      <c r="F12" s="2033"/>
      <c r="G12" s="2033"/>
      <c r="H12" s="2033"/>
    </row>
    <row r="13" spans="1:8">
      <c r="A13" s="2036" t="s">
        <v>698</v>
      </c>
      <c r="B13" s="2033"/>
      <c r="C13" s="2033"/>
      <c r="D13" s="2033"/>
      <c r="E13" s="2033"/>
      <c r="F13" s="2033"/>
      <c r="G13" s="2033"/>
      <c r="H13" s="2033"/>
    </row>
    <row r="14" spans="1:8">
      <c r="A14" s="2036" t="s">
        <v>699</v>
      </c>
      <c r="B14" s="2033"/>
      <c r="C14" s="2033"/>
      <c r="D14" s="2033"/>
      <c r="E14" s="2033"/>
      <c r="F14" s="2033"/>
      <c r="G14" s="2033"/>
      <c r="H14" s="2033"/>
    </row>
    <row r="15" spans="1:8">
      <c r="A15" s="2036" t="s">
        <v>700</v>
      </c>
      <c r="B15" s="2033"/>
      <c r="C15" s="2033"/>
      <c r="D15" s="2033"/>
      <c r="E15" s="2033"/>
      <c r="F15" s="2033"/>
      <c r="G15" s="2033"/>
      <c r="H15" s="2033"/>
    </row>
    <row r="16" spans="1:8">
      <c r="A16" s="2036"/>
      <c r="B16" s="2033"/>
      <c r="C16" s="2033"/>
      <c r="D16" s="2033"/>
      <c r="E16" s="2033"/>
      <c r="F16" s="2033"/>
      <c r="G16" s="2033"/>
      <c r="H16" s="2033"/>
    </row>
    <row r="17" spans="1:8">
      <c r="A17" s="2036" t="s">
        <v>686</v>
      </c>
      <c r="B17" s="2033"/>
      <c r="C17" s="2033"/>
      <c r="D17" s="2033"/>
      <c r="E17" s="2033"/>
      <c r="F17" s="2033"/>
      <c r="G17" s="2033"/>
      <c r="H17" s="2033"/>
    </row>
    <row r="18" spans="1:8">
      <c r="A18" s="2036"/>
      <c r="B18" s="2033"/>
      <c r="C18" s="2033"/>
      <c r="D18" s="2033"/>
      <c r="E18" s="2033"/>
      <c r="F18" s="2033"/>
      <c r="G18" s="2033"/>
      <c r="H18" s="2033"/>
    </row>
    <row r="19" spans="1:8">
      <c r="A19" s="2036" t="s">
        <v>687</v>
      </c>
      <c r="B19" s="2033"/>
      <c r="C19" s="2033"/>
      <c r="D19" s="2033"/>
      <c r="E19" s="2033"/>
      <c r="F19" s="2033"/>
      <c r="G19" s="2033"/>
      <c r="H19" s="2033"/>
    </row>
    <row r="20" spans="1:8">
      <c r="A20" s="2032"/>
      <c r="B20" s="2033"/>
      <c r="C20" s="2033"/>
      <c r="D20" s="2033"/>
      <c r="E20" s="2033"/>
      <c r="F20" s="2033"/>
      <c r="G20" s="2033"/>
      <c r="H20" s="2033"/>
    </row>
    <row r="21" spans="1:8">
      <c r="A21" s="2037" t="s">
        <v>688</v>
      </c>
      <c r="B21" s="2033"/>
      <c r="C21" s="2033"/>
      <c r="D21" s="2033"/>
      <c r="E21" s="2033"/>
      <c r="F21" s="2033"/>
      <c r="G21" s="2033"/>
      <c r="H21" s="2033"/>
    </row>
    <row r="22" spans="1:8">
      <c r="A22" s="2038"/>
      <c r="B22" s="2038"/>
      <c r="C22" s="2038"/>
      <c r="D22" s="2038"/>
      <c r="E22" s="2038"/>
      <c r="F22" s="2038"/>
      <c r="G22" s="2038"/>
      <c r="H22" s="2038"/>
    </row>
    <row r="23" spans="1:8">
      <c r="A23" s="2039" t="s">
        <v>976</v>
      </c>
      <c r="B23" s="2038"/>
      <c r="C23" s="2038"/>
      <c r="D23" s="2038"/>
      <c r="E23" s="2038"/>
      <c r="F23" s="2038"/>
      <c r="G23" s="2038"/>
      <c r="H23" s="2038"/>
    </row>
    <row r="24" spans="1:8">
      <c r="A24" s="2039" t="s">
        <v>977</v>
      </c>
      <c r="B24" s="2038"/>
      <c r="C24" s="2038"/>
      <c r="D24" s="2038"/>
      <c r="E24" s="2038"/>
      <c r="F24" s="2038"/>
      <c r="G24" s="2038"/>
      <c r="H24" s="2038"/>
    </row>
    <row r="25" spans="1:8">
      <c r="A25" s="2039" t="s">
        <v>978</v>
      </c>
      <c r="B25" s="2038"/>
      <c r="C25" s="2038"/>
      <c r="D25" s="2038"/>
      <c r="E25" s="2038"/>
      <c r="F25" s="2038"/>
      <c r="G25" s="2038"/>
      <c r="H25" s="2038"/>
    </row>
    <row r="26" spans="1:8">
      <c r="A26" s="2039" t="s">
        <v>979</v>
      </c>
      <c r="B26" s="2038"/>
      <c r="C26" s="2038"/>
      <c r="D26" s="2038"/>
      <c r="E26" s="2038"/>
      <c r="F26" s="2038"/>
      <c r="G26" s="2038"/>
      <c r="H26" s="2038"/>
    </row>
    <row r="27" spans="1:8">
      <c r="A27" s="2038"/>
      <c r="B27" s="2038"/>
      <c r="C27" s="2038"/>
      <c r="D27" s="2038"/>
      <c r="E27" s="2038"/>
      <c r="F27" s="2038"/>
      <c r="G27" s="2038"/>
      <c r="H27" s="2038"/>
    </row>
    <row r="28" spans="1:8">
      <c r="A28" s="2038"/>
      <c r="B28" s="2038"/>
      <c r="C28" s="2038"/>
      <c r="D28" s="2038"/>
      <c r="E28" s="2038"/>
      <c r="F28" s="2038"/>
      <c r="G28" s="2038"/>
      <c r="H28" s="2038"/>
    </row>
    <row r="29" spans="1:8">
      <c r="A29" s="2039" t="s">
        <v>971</v>
      </c>
      <c r="B29" s="2038"/>
      <c r="C29" s="2038"/>
      <c r="D29" s="2038"/>
      <c r="E29" s="2038"/>
      <c r="F29" s="2038"/>
      <c r="G29" s="2038"/>
      <c r="H29" s="2038"/>
    </row>
    <row r="30" spans="1:8">
      <c r="A30" s="2039" t="s">
        <v>972</v>
      </c>
      <c r="B30" s="2038"/>
      <c r="C30" s="2038"/>
      <c r="D30" s="2038"/>
      <c r="E30" s="2038"/>
      <c r="F30" s="2038"/>
      <c r="G30" s="2038"/>
      <c r="H30" s="2038"/>
    </row>
    <row r="31" spans="1:8">
      <c r="A31" s="2039" t="s">
        <v>973</v>
      </c>
      <c r="B31" s="2038"/>
      <c r="C31" s="2038"/>
      <c r="D31" s="2038"/>
      <c r="E31" s="2038"/>
      <c r="F31" s="2038"/>
      <c r="G31" s="2038"/>
      <c r="H31" s="2038"/>
    </row>
    <row r="32" spans="1:8">
      <c r="A32" s="2039" t="s">
        <v>974</v>
      </c>
      <c r="B32" s="2038"/>
      <c r="C32" s="2038"/>
      <c r="D32" s="2038"/>
      <c r="E32" s="2038"/>
      <c r="F32" s="2038"/>
      <c r="G32" s="2038"/>
      <c r="H32" s="2038"/>
    </row>
    <row r="33" spans="1:8">
      <c r="A33" s="2039" t="s">
        <v>975</v>
      </c>
      <c r="B33" s="2038"/>
      <c r="C33" s="2038"/>
      <c r="D33" s="2038"/>
      <c r="E33" s="2038"/>
      <c r="F33" s="2038"/>
      <c r="G33" s="2038"/>
      <c r="H33" s="2038"/>
    </row>
    <row r="34" spans="1:8">
      <c r="A34" s="2038"/>
      <c r="B34" s="2038"/>
      <c r="C34" s="2038"/>
      <c r="D34" s="2038"/>
      <c r="E34" s="2038"/>
      <c r="F34" s="2038"/>
      <c r="G34" s="2038"/>
      <c r="H34" s="2038"/>
    </row>
    <row r="35" spans="1:8">
      <c r="A35" s="2039" t="s">
        <v>967</v>
      </c>
      <c r="B35" s="2038"/>
      <c r="C35" s="2038"/>
      <c r="D35" s="2038"/>
      <c r="E35" s="2038"/>
      <c r="F35" s="2038"/>
      <c r="G35" s="2038"/>
      <c r="H35" s="2038"/>
    </row>
    <row r="36" spans="1:8">
      <c r="A36" s="2039" t="s">
        <v>968</v>
      </c>
      <c r="B36" s="2038"/>
      <c r="C36" s="2038"/>
      <c r="D36" s="2038"/>
      <c r="E36" s="2038"/>
      <c r="F36" s="2038"/>
      <c r="G36" s="2038"/>
      <c r="H36" s="2038"/>
    </row>
    <row r="37" spans="1:8">
      <c r="A37" s="2039" t="s">
        <v>969</v>
      </c>
      <c r="B37" s="2038"/>
      <c r="C37" s="2038"/>
      <c r="D37" s="2038"/>
      <c r="E37" s="2038"/>
      <c r="F37" s="2038"/>
      <c r="G37" s="2038"/>
      <c r="H37" s="2038"/>
    </row>
    <row r="38" spans="1:8">
      <c r="A38" s="2039" t="s">
        <v>970</v>
      </c>
      <c r="B38" s="2038"/>
      <c r="C38" s="2038"/>
      <c r="D38" s="2038"/>
      <c r="E38" s="2038"/>
      <c r="F38" s="2038"/>
      <c r="G38" s="2038"/>
      <c r="H38" s="2038"/>
    </row>
    <row r="39" spans="1:8">
      <c r="A39" s="2038"/>
      <c r="B39" s="2038"/>
      <c r="C39" s="2038"/>
      <c r="D39" s="2038"/>
      <c r="E39" s="2038"/>
      <c r="F39" s="2038"/>
      <c r="G39" s="2038"/>
      <c r="H39" s="2038"/>
    </row>
    <row r="40" spans="1:8">
      <c r="A40" s="2039" t="s">
        <v>961</v>
      </c>
      <c r="B40" s="2038"/>
      <c r="C40" s="2038"/>
      <c r="D40" s="2038"/>
      <c r="E40" s="2038"/>
      <c r="F40" s="2038"/>
      <c r="G40" s="2038"/>
      <c r="H40" s="2038"/>
    </row>
    <row r="41" spans="1:8">
      <c r="A41" s="2039" t="s">
        <v>962</v>
      </c>
      <c r="B41" s="2038"/>
      <c r="C41" s="2038"/>
      <c r="D41" s="2038"/>
      <c r="E41" s="2038"/>
      <c r="F41" s="2038"/>
      <c r="G41" s="2038"/>
      <c r="H41" s="2038"/>
    </row>
    <row r="42" spans="1:8">
      <c r="A42" s="2039" t="s">
        <v>963</v>
      </c>
      <c r="B42" s="2038"/>
      <c r="C42" s="2038"/>
      <c r="D42" s="2038"/>
      <c r="E42" s="2038"/>
      <c r="F42" s="2038"/>
      <c r="G42" s="2038"/>
      <c r="H42" s="2038"/>
    </row>
    <row r="43" spans="1:8">
      <c r="A43" s="2039" t="s">
        <v>964</v>
      </c>
      <c r="B43" s="2038"/>
      <c r="C43" s="2038"/>
      <c r="D43" s="2038"/>
      <c r="E43" s="2038"/>
      <c r="F43" s="2038"/>
      <c r="G43" s="2038"/>
      <c r="H43" s="2038"/>
    </row>
    <row r="44" spans="1:8">
      <c r="A44" s="2039" t="s">
        <v>965</v>
      </c>
      <c r="B44" s="2038"/>
      <c r="C44" s="2038"/>
      <c r="D44" s="2038"/>
      <c r="E44" s="2038"/>
      <c r="F44" s="2038"/>
      <c r="G44" s="2038"/>
      <c r="H44" s="2038"/>
    </row>
    <row r="45" spans="1:8">
      <c r="A45" s="2039" t="s">
        <v>966</v>
      </c>
      <c r="B45" s="2038"/>
      <c r="C45" s="2038"/>
      <c r="D45" s="2038"/>
      <c r="E45" s="2038"/>
      <c r="F45" s="2038"/>
      <c r="G45" s="2038"/>
      <c r="H45" s="2038"/>
    </row>
    <row r="46" spans="1:8">
      <c r="A46" s="2038"/>
      <c r="B46" s="2038"/>
      <c r="C46" s="2038"/>
      <c r="D46" s="2038"/>
      <c r="E46" s="2038"/>
      <c r="F46" s="2038"/>
      <c r="G46" s="2038"/>
      <c r="H46" s="2038"/>
    </row>
    <row r="47" spans="1:8" ht="15.75">
      <c r="A47" s="2040" t="s">
        <v>701</v>
      </c>
      <c r="B47" s="2038"/>
      <c r="C47" s="2038"/>
      <c r="D47" s="2038"/>
      <c r="E47" s="2038"/>
      <c r="F47" s="2038"/>
      <c r="G47" s="2038"/>
      <c r="H47" s="2038"/>
    </row>
    <row r="48" spans="1:8">
      <c r="A48" s="2038"/>
      <c r="B48" s="2038"/>
      <c r="C48" s="2038"/>
      <c r="D48" s="2038"/>
      <c r="E48" s="2038"/>
      <c r="F48" s="2038"/>
      <c r="G48" s="2038"/>
      <c r="H48" s="2038"/>
    </row>
    <row r="49" spans="1:8">
      <c r="A49" s="2039" t="s">
        <v>957</v>
      </c>
      <c r="B49" s="2038"/>
      <c r="C49" s="2038"/>
      <c r="D49" s="2038"/>
      <c r="E49" s="2038"/>
      <c r="F49" s="2038"/>
      <c r="G49" s="2038"/>
      <c r="H49" s="2038"/>
    </row>
    <row r="50" spans="1:8">
      <c r="A50" s="2039" t="s">
        <v>958</v>
      </c>
      <c r="B50" s="2038"/>
      <c r="C50" s="2038"/>
      <c r="D50" s="2038"/>
      <c r="E50" s="2038"/>
      <c r="F50" s="2038"/>
      <c r="G50" s="2038"/>
      <c r="H50" s="2038"/>
    </row>
    <row r="51" spans="1:8">
      <c r="A51" s="2039" t="s">
        <v>959</v>
      </c>
      <c r="B51" s="2038"/>
      <c r="C51" s="2038"/>
      <c r="D51" s="2038"/>
      <c r="E51" s="2038"/>
      <c r="F51" s="2038"/>
      <c r="G51" s="2038"/>
      <c r="H51" s="2038"/>
    </row>
    <row r="52" spans="1:8">
      <c r="A52" s="2039" t="s">
        <v>960</v>
      </c>
      <c r="B52" s="2038"/>
      <c r="C52" s="2038"/>
      <c r="D52" s="2038"/>
      <c r="E52" s="2038"/>
      <c r="F52" s="2038"/>
      <c r="G52" s="2038"/>
      <c r="H52" s="2038"/>
    </row>
    <row r="53" spans="1:8">
      <c r="A53" s="2038"/>
      <c r="B53" s="2038"/>
      <c r="C53" s="2038"/>
      <c r="D53" s="2038"/>
      <c r="E53" s="2038"/>
      <c r="F53" s="2038"/>
      <c r="G53" s="2038"/>
      <c r="H53" s="2038"/>
    </row>
    <row r="54" spans="1:8">
      <c r="A54" s="2039" t="s">
        <v>702</v>
      </c>
      <c r="B54" s="2038"/>
      <c r="C54" s="2038"/>
      <c r="D54" s="2038"/>
      <c r="E54" s="2038"/>
      <c r="F54" s="2038"/>
      <c r="G54" s="2038"/>
      <c r="H54" s="2038"/>
    </row>
    <row r="55" spans="1:8">
      <c r="A55" s="2038"/>
      <c r="B55" s="2038"/>
      <c r="C55" s="2038"/>
      <c r="D55" s="2038"/>
      <c r="E55" s="2038"/>
      <c r="F55" s="2038"/>
      <c r="G55" s="2038"/>
      <c r="H55" s="2038"/>
    </row>
    <row r="56" spans="1:8" ht="15.75">
      <c r="A56" s="2040" t="s">
        <v>703</v>
      </c>
      <c r="B56" s="2038"/>
      <c r="C56" s="2038"/>
      <c r="D56" s="2038"/>
      <c r="E56" s="2038"/>
      <c r="F56" s="2038"/>
      <c r="G56" s="2038"/>
      <c r="H56" s="2038"/>
    </row>
    <row r="57" spans="1:8">
      <c r="A57" s="2038"/>
      <c r="B57" s="2038"/>
      <c r="C57" s="2038"/>
      <c r="D57" s="2038"/>
      <c r="E57" s="2038"/>
      <c r="F57" s="2038"/>
      <c r="G57" s="2038"/>
      <c r="H57" s="2038"/>
    </row>
    <row r="58" spans="1:8">
      <c r="A58" s="2039" t="s">
        <v>955</v>
      </c>
      <c r="B58" s="2038"/>
      <c r="C58" s="2038"/>
      <c r="D58" s="2038"/>
      <c r="E58" s="2038"/>
      <c r="F58" s="2038"/>
      <c r="G58" s="2038"/>
      <c r="H58" s="2038"/>
    </row>
    <row r="59" spans="1:8">
      <c r="A59" s="2039" t="s">
        <v>956</v>
      </c>
      <c r="B59" s="2038"/>
      <c r="C59" s="2038"/>
      <c r="D59" s="2038"/>
      <c r="E59" s="2038"/>
      <c r="F59" s="2038"/>
      <c r="G59" s="2038"/>
      <c r="H59" s="2038"/>
    </row>
    <row r="60" spans="1:8">
      <c r="A60" s="2038"/>
      <c r="B60" s="2038"/>
      <c r="C60" s="2038"/>
      <c r="D60" s="2038"/>
      <c r="E60" s="2038"/>
      <c r="F60" s="2038"/>
      <c r="G60" s="2038"/>
      <c r="H60" s="2038"/>
    </row>
    <row r="61" spans="1:8" ht="15.75">
      <c r="A61" s="2040" t="s">
        <v>704</v>
      </c>
      <c r="B61" s="2038"/>
      <c r="C61" s="2038"/>
      <c r="D61" s="2038"/>
      <c r="E61" s="2038"/>
      <c r="F61" s="2038"/>
      <c r="G61" s="2038"/>
      <c r="H61" s="2038"/>
    </row>
    <row r="62" spans="1:8">
      <c r="A62" s="2038"/>
      <c r="B62" s="2038"/>
      <c r="C62" s="2038"/>
      <c r="D62" s="2038"/>
      <c r="E62" s="2038"/>
      <c r="F62" s="2038"/>
      <c r="G62" s="2038"/>
      <c r="H62" s="2038"/>
    </row>
    <row r="63" spans="1:8">
      <c r="A63" s="2039" t="s">
        <v>953</v>
      </c>
      <c r="B63" s="2038"/>
      <c r="C63" s="2038"/>
      <c r="D63" s="2038"/>
      <c r="E63" s="2038"/>
      <c r="F63" s="2038"/>
      <c r="G63" s="2038"/>
      <c r="H63" s="2038"/>
    </row>
    <row r="64" spans="1:8">
      <c r="A64" s="2039" t="s">
        <v>954</v>
      </c>
      <c r="B64" s="2038"/>
      <c r="C64" s="2038"/>
      <c r="D64" s="2038"/>
      <c r="E64" s="2038"/>
      <c r="F64" s="2038"/>
      <c r="G64" s="2038"/>
      <c r="H64" s="2038"/>
    </row>
    <row r="65" spans="1:8">
      <c r="A65" s="2038"/>
      <c r="B65" s="2038"/>
      <c r="C65" s="2038"/>
      <c r="D65" s="2038"/>
      <c r="E65" s="2038"/>
      <c r="F65" s="2038"/>
      <c r="G65" s="2038"/>
      <c r="H65" s="2038"/>
    </row>
    <row r="66" spans="1:8">
      <c r="A66" s="2039" t="s">
        <v>951</v>
      </c>
      <c r="B66" s="2038"/>
      <c r="C66" s="2038"/>
      <c r="D66" s="2038"/>
      <c r="E66" s="2038"/>
      <c r="F66" s="2038"/>
      <c r="G66" s="2038"/>
      <c r="H66" s="2038"/>
    </row>
    <row r="67" spans="1:8">
      <c r="A67" s="2039" t="s">
        <v>952</v>
      </c>
      <c r="B67" s="2038"/>
      <c r="C67" s="2038"/>
      <c r="D67" s="2038"/>
      <c r="E67" s="2038"/>
      <c r="F67" s="2038"/>
      <c r="G67" s="2038"/>
      <c r="H67" s="2038"/>
    </row>
    <row r="68" spans="1:8">
      <c r="A68" s="2038"/>
      <c r="B68" s="2038"/>
      <c r="C68" s="2038"/>
      <c r="D68" s="2038"/>
      <c r="E68" s="2038"/>
      <c r="F68" s="2038"/>
      <c r="G68" s="2038"/>
      <c r="H68" s="2038"/>
    </row>
    <row r="69" spans="1:8">
      <c r="A69" s="2039" t="s">
        <v>949</v>
      </c>
      <c r="B69" s="2038"/>
      <c r="C69" s="2038"/>
      <c r="D69" s="2038"/>
      <c r="E69" s="2038"/>
      <c r="F69" s="2038"/>
      <c r="G69" s="2038"/>
      <c r="H69" s="2038"/>
    </row>
    <row r="70" spans="1:8">
      <c r="A70" s="2039" t="s">
        <v>950</v>
      </c>
      <c r="B70" s="2038"/>
      <c r="C70" s="2038"/>
      <c r="D70" s="2038"/>
      <c r="E70" s="2038"/>
      <c r="F70" s="2038"/>
      <c r="G70" s="2038"/>
      <c r="H70" s="2038"/>
    </row>
    <row r="71" spans="1:8">
      <c r="A71" s="2038"/>
      <c r="B71" s="2038"/>
      <c r="C71" s="2038"/>
      <c r="D71" s="2038"/>
      <c r="E71" s="2038"/>
      <c r="F71" s="2038"/>
      <c r="G71" s="2038"/>
      <c r="H71" s="2038"/>
    </row>
    <row r="72" spans="1:8">
      <c r="A72" s="2039" t="s">
        <v>705</v>
      </c>
      <c r="B72" s="2038"/>
      <c r="C72" s="2038"/>
      <c r="D72" s="2038"/>
      <c r="E72" s="2038"/>
      <c r="F72" s="2038"/>
      <c r="G72" s="2038"/>
      <c r="H72" s="2038"/>
    </row>
    <row r="73" spans="1:8">
      <c r="A73" s="2038"/>
      <c r="B73" s="2038"/>
      <c r="C73" s="2038"/>
      <c r="D73" s="2038"/>
      <c r="E73" s="2038"/>
      <c r="F73" s="2038"/>
      <c r="G73" s="2038"/>
      <c r="H73" s="2038"/>
    </row>
    <row r="74" spans="1:8">
      <c r="A74" s="2039" t="s">
        <v>944</v>
      </c>
      <c r="B74" s="2038"/>
      <c r="C74" s="2038"/>
      <c r="D74" s="2038"/>
      <c r="E74" s="2038"/>
      <c r="F74" s="2038"/>
      <c r="G74" s="2038"/>
      <c r="H74" s="2038"/>
    </row>
    <row r="75" spans="1:8">
      <c r="A75" s="2039" t="s">
        <v>945</v>
      </c>
      <c r="B75" s="2038"/>
      <c r="C75" s="2038"/>
      <c r="D75" s="2038"/>
      <c r="E75" s="2038"/>
      <c r="F75" s="2038"/>
      <c r="G75" s="2038"/>
      <c r="H75" s="2038"/>
    </row>
    <row r="76" spans="1:8">
      <c r="A76" s="2039" t="s">
        <v>946</v>
      </c>
      <c r="B76" s="2038"/>
      <c r="C76" s="2038"/>
      <c r="D76" s="2038"/>
      <c r="E76" s="2038"/>
      <c r="F76" s="2038"/>
      <c r="G76" s="2038"/>
      <c r="H76" s="2038"/>
    </row>
    <row r="77" spans="1:8">
      <c r="A77" s="2039" t="s">
        <v>947</v>
      </c>
      <c r="B77" s="2038"/>
      <c r="C77" s="2038"/>
      <c r="D77" s="2038"/>
      <c r="E77" s="2038"/>
      <c r="F77" s="2038"/>
      <c r="G77" s="2038"/>
      <c r="H77" s="2038"/>
    </row>
    <row r="78" spans="1:8">
      <c r="A78" s="2039" t="s">
        <v>948</v>
      </c>
      <c r="B78" s="2038"/>
      <c r="C78" s="2038"/>
      <c r="D78" s="2038"/>
      <c r="E78" s="2038"/>
      <c r="F78" s="2038"/>
      <c r="G78" s="2038"/>
      <c r="H78" s="2038"/>
    </row>
    <row r="79" spans="1:8">
      <c r="A79" s="2039" t="s">
        <v>831</v>
      </c>
      <c r="B79" s="2038"/>
      <c r="C79" s="2038"/>
      <c r="D79" s="2038"/>
      <c r="E79" s="2038"/>
      <c r="F79" s="2038"/>
      <c r="G79" s="2038"/>
      <c r="H79" s="2038"/>
    </row>
    <row r="80" spans="1:8">
      <c r="A80" s="2038"/>
      <c r="B80" s="2038"/>
      <c r="C80" s="2038"/>
      <c r="D80" s="2038"/>
      <c r="E80" s="2038"/>
      <c r="F80" s="2038"/>
      <c r="G80" s="2038"/>
      <c r="H80" s="2038"/>
    </row>
    <row r="81" spans="1:8">
      <c r="A81" s="2039" t="s">
        <v>937</v>
      </c>
      <c r="B81" s="2038"/>
      <c r="C81" s="2038"/>
      <c r="D81" s="2038"/>
      <c r="E81" s="2038"/>
      <c r="F81" s="2038"/>
      <c r="G81" s="2038"/>
      <c r="H81" s="2038"/>
    </row>
    <row r="82" spans="1:8">
      <c r="A82" s="2039" t="s">
        <v>938</v>
      </c>
      <c r="B82" s="2038"/>
      <c r="C82" s="2038"/>
      <c r="D82" s="2038"/>
      <c r="E82" s="2038"/>
      <c r="F82" s="2038"/>
      <c r="G82" s="2038"/>
      <c r="H82" s="2038"/>
    </row>
    <row r="83" spans="1:8">
      <c r="A83" s="2039" t="s">
        <v>939</v>
      </c>
      <c r="B83" s="2038"/>
      <c r="C83" s="2038"/>
      <c r="D83" s="2038"/>
      <c r="E83" s="2038"/>
      <c r="F83" s="2038"/>
      <c r="G83" s="2038"/>
      <c r="H83" s="2038"/>
    </row>
    <row r="84" spans="1:8">
      <c r="A84" s="2039" t="s">
        <v>940</v>
      </c>
      <c r="B84" s="2038"/>
      <c r="C84" s="2038"/>
      <c r="D84" s="2038"/>
      <c r="E84" s="2038"/>
      <c r="F84" s="2038"/>
      <c r="G84" s="2038"/>
      <c r="H84" s="2038"/>
    </row>
    <row r="85" spans="1:8">
      <c r="A85" s="2039" t="s">
        <v>941</v>
      </c>
      <c r="B85" s="2038"/>
      <c r="C85" s="2038"/>
      <c r="D85" s="2038"/>
      <c r="E85" s="2038"/>
      <c r="F85" s="2038"/>
      <c r="G85" s="2038"/>
      <c r="H85" s="2038"/>
    </row>
    <row r="86" spans="1:8">
      <c r="A86" s="2039" t="s">
        <v>942</v>
      </c>
      <c r="B86" s="2038"/>
      <c r="C86" s="2038"/>
      <c r="D86" s="2038"/>
      <c r="E86" s="2038"/>
      <c r="F86" s="2038"/>
      <c r="G86" s="2038"/>
      <c r="H86" s="2038"/>
    </row>
    <row r="87" spans="1:8">
      <c r="A87" s="2039" t="s">
        <v>943</v>
      </c>
      <c r="B87" s="2038"/>
      <c r="C87" s="2038"/>
      <c r="D87" s="2038"/>
      <c r="E87" s="2038"/>
      <c r="F87" s="2038"/>
      <c r="G87" s="2038"/>
      <c r="H87" s="2038"/>
    </row>
    <row r="88" spans="1:8">
      <c r="A88" s="2038"/>
      <c r="B88" s="2038"/>
      <c r="C88" s="2038"/>
      <c r="D88" s="2038"/>
      <c r="E88" s="2038"/>
      <c r="F88" s="2038"/>
      <c r="G88" s="2038"/>
      <c r="H88" s="2038"/>
    </row>
    <row r="89" spans="1:8">
      <c r="A89" s="2039" t="s">
        <v>935</v>
      </c>
      <c r="B89" s="2038"/>
      <c r="C89" s="2038"/>
      <c r="D89" s="2038"/>
      <c r="E89" s="2038"/>
      <c r="F89" s="2038"/>
      <c r="G89" s="2038"/>
      <c r="H89" s="2038"/>
    </row>
    <row r="90" spans="1:8">
      <c r="A90" s="2039" t="s">
        <v>936</v>
      </c>
      <c r="B90" s="2038"/>
      <c r="C90" s="2038"/>
      <c r="D90" s="2038"/>
      <c r="E90" s="2038"/>
      <c r="F90" s="2038"/>
      <c r="G90" s="2038"/>
      <c r="H90" s="2038"/>
    </row>
    <row r="91" spans="1:8">
      <c r="A91" s="2038"/>
      <c r="B91" s="2038"/>
      <c r="C91" s="2038"/>
      <c r="D91" s="2038"/>
      <c r="E91" s="2038"/>
      <c r="F91" s="2038"/>
      <c r="G91" s="2038"/>
      <c r="H91" s="2038"/>
    </row>
    <row r="92" spans="1:8" ht="15.75">
      <c r="A92" s="2040" t="s">
        <v>706</v>
      </c>
      <c r="B92" s="2038"/>
      <c r="C92" s="2038"/>
      <c r="D92" s="2038"/>
      <c r="E92" s="2038"/>
      <c r="F92" s="2038"/>
      <c r="G92" s="2038"/>
      <c r="H92" s="2038"/>
    </row>
    <row r="93" spans="1:8">
      <c r="A93" s="2038"/>
      <c r="B93" s="2038"/>
      <c r="C93" s="2038"/>
      <c r="D93" s="2038"/>
      <c r="E93" s="2038"/>
      <c r="F93" s="2038"/>
      <c r="G93" s="2038"/>
      <c r="H93" s="2038"/>
    </row>
    <row r="94" spans="1:8">
      <c r="A94" s="2039" t="s">
        <v>926</v>
      </c>
      <c r="B94" s="2038"/>
      <c r="C94" s="2038"/>
      <c r="D94" s="2038"/>
      <c r="E94" s="2038"/>
      <c r="F94" s="2038"/>
      <c r="G94" s="2038"/>
      <c r="H94" s="2038"/>
    </row>
    <row r="95" spans="1:8">
      <c r="A95" s="2039" t="s">
        <v>927</v>
      </c>
      <c r="B95" s="2038"/>
      <c r="C95" s="2038"/>
      <c r="D95" s="2038"/>
      <c r="E95" s="2038"/>
      <c r="F95" s="2038"/>
      <c r="G95" s="2038"/>
      <c r="H95" s="2038"/>
    </row>
    <row r="96" spans="1:8">
      <c r="A96" s="2039" t="s">
        <v>928</v>
      </c>
      <c r="B96" s="2038"/>
      <c r="C96" s="2038"/>
      <c r="D96" s="2038"/>
      <c r="E96" s="2038"/>
      <c r="F96" s="2038"/>
      <c r="G96" s="2038"/>
      <c r="H96" s="2038"/>
    </row>
    <row r="97" spans="1:8">
      <c r="A97" s="2039" t="s">
        <v>929</v>
      </c>
      <c r="B97" s="2038"/>
      <c r="C97" s="2038"/>
      <c r="D97" s="2038"/>
      <c r="E97" s="2038"/>
      <c r="F97" s="2038"/>
      <c r="G97" s="2038"/>
      <c r="H97" s="2038"/>
    </row>
    <row r="98" spans="1:8">
      <c r="A98" s="2039" t="s">
        <v>930</v>
      </c>
      <c r="B98" s="2038"/>
      <c r="C98" s="2038"/>
      <c r="D98" s="2038"/>
      <c r="E98" s="2038"/>
      <c r="F98" s="2038"/>
      <c r="G98" s="2038"/>
      <c r="H98" s="2038"/>
    </row>
    <row r="99" spans="1:8">
      <c r="A99" s="2039" t="s">
        <v>931</v>
      </c>
      <c r="B99" s="2038"/>
      <c r="C99" s="2038"/>
      <c r="D99" s="2038"/>
      <c r="E99" s="2038"/>
      <c r="F99" s="2038"/>
      <c r="G99" s="2038"/>
      <c r="H99" s="2038"/>
    </row>
    <row r="100" spans="1:8">
      <c r="A100" s="2039" t="s">
        <v>932</v>
      </c>
      <c r="B100" s="2038"/>
      <c r="C100" s="2038"/>
      <c r="D100" s="2038"/>
      <c r="E100" s="2038"/>
      <c r="F100" s="2038"/>
      <c r="G100" s="2038"/>
      <c r="H100" s="2038"/>
    </row>
    <row r="101" spans="1:8">
      <c r="A101" s="2039" t="s">
        <v>933</v>
      </c>
      <c r="B101" s="2038"/>
      <c r="C101" s="2038"/>
      <c r="D101" s="2038"/>
      <c r="E101" s="2038"/>
      <c r="F101" s="2038"/>
      <c r="G101" s="2038"/>
      <c r="H101" s="2038"/>
    </row>
    <row r="102" spans="1:8">
      <c r="A102" s="2039" t="s">
        <v>934</v>
      </c>
      <c r="B102" s="2038"/>
      <c r="C102" s="2038"/>
      <c r="D102" s="2038"/>
      <c r="E102" s="2038"/>
      <c r="F102" s="2038"/>
      <c r="G102" s="2038"/>
      <c r="H102" s="2038"/>
    </row>
    <row r="103" spans="1:8">
      <c r="A103" s="2038"/>
      <c r="B103" s="2038"/>
      <c r="C103" s="2038"/>
      <c r="D103" s="2038"/>
      <c r="E103" s="2038"/>
      <c r="F103" s="2038"/>
      <c r="G103" s="2038"/>
      <c r="H103" s="2038"/>
    </row>
    <row r="104" spans="1:8" ht="15.75">
      <c r="A104" s="2041" t="s">
        <v>707</v>
      </c>
      <c r="B104" s="2041"/>
      <c r="C104" s="2041"/>
      <c r="D104" s="2041"/>
      <c r="E104" s="2041"/>
      <c r="F104" s="2041"/>
      <c r="G104" s="2041"/>
      <c r="H104" s="2041"/>
    </row>
    <row r="105" spans="1:8">
      <c r="A105" s="2042" t="s">
        <v>708</v>
      </c>
      <c r="B105" s="2042"/>
      <c r="C105" s="2042"/>
      <c r="D105" s="2042"/>
      <c r="E105" s="2042"/>
      <c r="F105" s="2042"/>
      <c r="G105" s="2042"/>
      <c r="H105" s="2042"/>
    </row>
    <row r="106" spans="1:8">
      <c r="A106" s="2043"/>
      <c r="B106" s="2043"/>
      <c r="C106" s="2043"/>
      <c r="D106" s="2043"/>
      <c r="E106" s="2043"/>
      <c r="F106" s="2043"/>
      <c r="G106" s="2043"/>
      <c r="H106" s="2043"/>
    </row>
    <row r="107" spans="1:8">
      <c r="A107" s="2042" t="s">
        <v>924</v>
      </c>
      <c r="B107" s="2042"/>
      <c r="C107" s="2042"/>
      <c r="D107" s="2042"/>
      <c r="E107" s="2042"/>
      <c r="F107" s="2042"/>
      <c r="G107" s="2042"/>
      <c r="H107" s="2042"/>
    </row>
    <row r="108" spans="1:8">
      <c r="A108" s="2039" t="s">
        <v>925</v>
      </c>
      <c r="B108" s="2039"/>
      <c r="C108" s="2039"/>
      <c r="D108" s="2039"/>
      <c r="E108" s="2039"/>
      <c r="F108" s="2039"/>
      <c r="G108" s="2039"/>
      <c r="H108" s="2039"/>
    </row>
    <row r="109" spans="1:8">
      <c r="A109" s="2043"/>
      <c r="B109" s="2043"/>
      <c r="C109" s="2043"/>
      <c r="D109" s="2043"/>
      <c r="E109" s="2043"/>
      <c r="F109" s="2043"/>
      <c r="G109" s="2043"/>
      <c r="H109" s="2043"/>
    </row>
    <row r="110" spans="1:8">
      <c r="A110" s="2042" t="s">
        <v>917</v>
      </c>
      <c r="B110" s="2042"/>
      <c r="C110" s="2042"/>
      <c r="D110" s="2042"/>
      <c r="E110" s="2042"/>
      <c r="F110" s="2042"/>
      <c r="G110" s="2042"/>
      <c r="H110" s="2042"/>
    </row>
    <row r="111" spans="1:8">
      <c r="A111" s="2039" t="s">
        <v>918</v>
      </c>
      <c r="B111" s="2039"/>
      <c r="C111" s="2039"/>
      <c r="D111" s="2039"/>
      <c r="E111" s="2039"/>
      <c r="F111" s="2039"/>
      <c r="G111" s="2039"/>
      <c r="H111" s="2039"/>
    </row>
    <row r="112" spans="1:8">
      <c r="A112" s="2039" t="s">
        <v>919</v>
      </c>
      <c r="B112" s="2039"/>
      <c r="C112" s="2039"/>
      <c r="D112" s="2039"/>
      <c r="E112" s="2039"/>
      <c r="F112" s="2039"/>
      <c r="G112" s="2039"/>
      <c r="H112" s="2039"/>
    </row>
    <row r="113" spans="1:8">
      <c r="A113" s="2039" t="s">
        <v>920</v>
      </c>
      <c r="B113" s="2039"/>
      <c r="C113" s="2039"/>
      <c r="D113" s="2039"/>
      <c r="E113" s="2039"/>
      <c r="F113" s="2039"/>
      <c r="G113" s="2039"/>
      <c r="H113" s="2039"/>
    </row>
    <row r="114" spans="1:8">
      <c r="A114" s="2039" t="s">
        <v>921</v>
      </c>
      <c r="B114" s="2039"/>
      <c r="C114" s="2039"/>
      <c r="D114" s="2039"/>
      <c r="E114" s="2039"/>
      <c r="F114" s="2039"/>
      <c r="G114" s="2039"/>
      <c r="H114" s="2039"/>
    </row>
    <row r="115" spans="1:8">
      <c r="A115" s="2039" t="s">
        <v>922</v>
      </c>
      <c r="B115" s="2039"/>
      <c r="C115" s="2039"/>
      <c r="D115" s="2039"/>
      <c r="E115" s="2039"/>
      <c r="F115" s="2039"/>
      <c r="G115" s="2039"/>
      <c r="H115" s="2039"/>
    </row>
    <row r="116" spans="1:8">
      <c r="A116" s="2039" t="s">
        <v>923</v>
      </c>
      <c r="B116" s="2039"/>
      <c r="C116" s="2039"/>
      <c r="D116" s="2039"/>
      <c r="E116" s="2039"/>
      <c r="F116" s="2039"/>
      <c r="G116" s="2039"/>
      <c r="H116" s="2039"/>
    </row>
    <row r="117" spans="1:8">
      <c r="A117" s="2044"/>
      <c r="B117" s="2044"/>
      <c r="C117" s="2044"/>
      <c r="D117" s="2044"/>
      <c r="E117" s="2044"/>
      <c r="F117" s="2044"/>
      <c r="G117" s="2044"/>
      <c r="H117" s="2044"/>
    </row>
    <row r="118" spans="1:8">
      <c r="A118" s="2045"/>
      <c r="B118" s="2046" t="s">
        <v>709</v>
      </c>
      <c r="C118" s="2047"/>
      <c r="D118" s="2046" t="s">
        <v>710</v>
      </c>
      <c r="E118" s="2048"/>
      <c r="F118" s="2047"/>
      <c r="G118" s="2046" t="s">
        <v>711</v>
      </c>
      <c r="H118" s="2047"/>
    </row>
    <row r="119" spans="1:8">
      <c r="A119" s="2045" t="s">
        <v>712</v>
      </c>
      <c r="B119" s="2045" t="s">
        <v>83</v>
      </c>
      <c r="C119" s="2045" t="s">
        <v>713</v>
      </c>
      <c r="D119" s="2045" t="s">
        <v>83</v>
      </c>
      <c r="E119" s="2045" t="s">
        <v>714</v>
      </c>
      <c r="F119" s="2045" t="s">
        <v>715</v>
      </c>
      <c r="G119" s="2045" t="s">
        <v>83</v>
      </c>
      <c r="H119" s="2045" t="s">
        <v>716</v>
      </c>
    </row>
    <row r="120" spans="1:8">
      <c r="A120" s="2045" t="s">
        <v>717</v>
      </c>
      <c r="B120" s="2045">
        <v>1189</v>
      </c>
      <c r="C120" s="2049">
        <v>0.38</v>
      </c>
      <c r="D120" s="2045">
        <v>315</v>
      </c>
      <c r="E120" s="2049">
        <v>0.41</v>
      </c>
      <c r="F120" s="2049">
        <v>0.26</v>
      </c>
      <c r="G120" s="2045">
        <v>555</v>
      </c>
      <c r="H120" s="2049">
        <v>0.39</v>
      </c>
    </row>
    <row r="121" spans="1:8">
      <c r="A121" s="2045" t="s">
        <v>718</v>
      </c>
      <c r="B121" s="2045">
        <v>1355</v>
      </c>
      <c r="C121" s="2049">
        <v>0.43</v>
      </c>
      <c r="D121" s="2045">
        <v>364</v>
      </c>
      <c r="E121" s="2049">
        <v>0.47</v>
      </c>
      <c r="F121" s="2049">
        <v>0.27</v>
      </c>
      <c r="G121" s="2045">
        <v>644</v>
      </c>
      <c r="H121" s="2049">
        <v>0.45</v>
      </c>
    </row>
    <row r="122" spans="1:8">
      <c r="A122" s="2045" t="s">
        <v>719</v>
      </c>
      <c r="B122" s="2045">
        <v>53</v>
      </c>
      <c r="C122" s="2049">
        <v>0.02</v>
      </c>
      <c r="D122" s="2045">
        <v>4</v>
      </c>
      <c r="E122" s="2049">
        <v>0.01</v>
      </c>
      <c r="F122" s="2049">
        <v>0.08</v>
      </c>
      <c r="G122" s="2045">
        <v>7</v>
      </c>
      <c r="H122" s="2049">
        <v>0</v>
      </c>
    </row>
    <row r="123" spans="1:8">
      <c r="A123" s="2045" t="s">
        <v>720</v>
      </c>
      <c r="B123" s="2045">
        <v>545</v>
      </c>
      <c r="C123" s="2049">
        <v>0.17</v>
      </c>
      <c r="D123" s="2045">
        <v>84</v>
      </c>
      <c r="E123" s="2049">
        <v>0.11</v>
      </c>
      <c r="F123" s="2049">
        <v>0.15</v>
      </c>
      <c r="G123" s="2045">
        <v>214</v>
      </c>
      <c r="H123" s="2049">
        <v>0.15</v>
      </c>
    </row>
    <row r="124" spans="1:8">
      <c r="A124" s="2045" t="s">
        <v>164</v>
      </c>
      <c r="B124" s="2050">
        <v>3142</v>
      </c>
      <c r="C124" s="2045"/>
      <c r="D124" s="2045">
        <v>767</v>
      </c>
      <c r="E124" s="2045"/>
      <c r="F124" s="2045"/>
      <c r="G124" s="2045">
        <v>1420</v>
      </c>
      <c r="H124" s="2045"/>
    </row>
    <row r="125" spans="1:8">
      <c r="A125" s="2051"/>
      <c r="B125" s="2051"/>
      <c r="C125" s="2051"/>
      <c r="D125" s="2051"/>
      <c r="E125" s="2051"/>
      <c r="F125" s="2051"/>
      <c r="G125" s="2051"/>
      <c r="H125" s="2051"/>
    </row>
    <row r="126" spans="1:8">
      <c r="A126" s="2042" t="s">
        <v>913</v>
      </c>
      <c r="B126" s="2042"/>
      <c r="C126" s="2042"/>
      <c r="D126" s="2042"/>
      <c r="E126" s="2042"/>
      <c r="F126" s="2042"/>
      <c r="G126" s="2042"/>
      <c r="H126" s="2042"/>
    </row>
    <row r="127" spans="1:8">
      <c r="A127" s="2039" t="s">
        <v>914</v>
      </c>
      <c r="B127" s="2039"/>
      <c r="C127" s="2039"/>
      <c r="D127" s="2039"/>
      <c r="E127" s="2039"/>
      <c r="F127" s="2039"/>
      <c r="G127" s="2039"/>
      <c r="H127" s="2039"/>
    </row>
    <row r="128" spans="1:8">
      <c r="A128" s="2039" t="s">
        <v>915</v>
      </c>
      <c r="B128" s="2039"/>
      <c r="C128" s="2039"/>
      <c r="D128" s="2039"/>
      <c r="E128" s="2039"/>
      <c r="F128" s="2039"/>
      <c r="G128" s="2039"/>
      <c r="H128" s="2039"/>
    </row>
    <row r="129" spans="1:8">
      <c r="A129" s="2039" t="s">
        <v>916</v>
      </c>
      <c r="B129" s="2039"/>
      <c r="C129" s="2039"/>
      <c r="D129" s="2039"/>
      <c r="E129" s="2039"/>
      <c r="F129" s="2039"/>
      <c r="G129" s="2039"/>
      <c r="H129" s="2039"/>
    </row>
    <row r="130" spans="1:8">
      <c r="A130" s="2038"/>
      <c r="B130" s="2038"/>
      <c r="C130" s="2038"/>
      <c r="D130" s="2038"/>
      <c r="E130" s="2038"/>
      <c r="F130" s="2038"/>
      <c r="G130" s="2038"/>
      <c r="H130" s="2038"/>
    </row>
    <row r="131" spans="1:8" ht="15.75">
      <c r="A131" s="2040" t="s">
        <v>721</v>
      </c>
      <c r="B131" s="2038"/>
      <c r="C131" s="2038"/>
      <c r="D131" s="2038"/>
      <c r="E131" s="2038"/>
      <c r="F131" s="2038"/>
      <c r="G131" s="2038"/>
      <c r="H131" s="2038"/>
    </row>
    <row r="132" spans="1:8">
      <c r="A132" s="2038"/>
      <c r="B132" s="2038"/>
      <c r="C132" s="2038"/>
      <c r="D132" s="2038"/>
      <c r="E132" s="2038"/>
      <c r="F132" s="2038"/>
      <c r="G132" s="2038"/>
      <c r="H132" s="2038"/>
    </row>
    <row r="133" spans="1:8">
      <c r="A133" s="2039" t="s">
        <v>911</v>
      </c>
      <c r="B133" s="2038"/>
      <c r="C133" s="2038"/>
      <c r="D133" s="2038"/>
      <c r="E133" s="2038"/>
      <c r="F133" s="2038"/>
      <c r="G133" s="2038"/>
      <c r="H133" s="2038"/>
    </row>
    <row r="134" spans="1:8">
      <c r="A134" s="2039" t="s">
        <v>912</v>
      </c>
      <c r="B134" s="2038"/>
      <c r="C134" s="2038"/>
      <c r="D134" s="2038"/>
      <c r="E134" s="2038"/>
      <c r="F134" s="2038"/>
      <c r="G134" s="2038"/>
      <c r="H134" s="2038"/>
    </row>
    <row r="135" spans="1:8">
      <c r="A135" s="2038"/>
      <c r="B135" s="2038"/>
      <c r="C135" s="2038"/>
      <c r="D135" s="2038"/>
      <c r="E135" s="2038"/>
      <c r="F135" s="2038"/>
      <c r="G135" s="2038"/>
      <c r="H135" s="2038"/>
    </row>
    <row r="136" spans="1:8">
      <c r="A136" s="2039" t="s">
        <v>908</v>
      </c>
      <c r="B136" s="2038"/>
      <c r="C136" s="2038"/>
      <c r="D136" s="2038"/>
      <c r="E136" s="2038"/>
      <c r="F136" s="2038"/>
      <c r="G136" s="2038"/>
      <c r="H136" s="2038"/>
    </row>
    <row r="137" spans="1:8">
      <c r="A137" s="2039" t="s">
        <v>909</v>
      </c>
      <c r="B137" s="2038"/>
      <c r="C137" s="2038"/>
      <c r="D137" s="2038"/>
      <c r="E137" s="2038"/>
      <c r="F137" s="2038"/>
      <c r="G137" s="2038"/>
      <c r="H137" s="2038"/>
    </row>
    <row r="138" spans="1:8">
      <c r="A138" s="2039" t="s">
        <v>910</v>
      </c>
      <c r="B138" s="2038"/>
      <c r="C138" s="2038"/>
      <c r="D138" s="2038"/>
      <c r="E138" s="2038"/>
      <c r="F138" s="2038"/>
      <c r="G138" s="2038"/>
      <c r="H138" s="2038"/>
    </row>
    <row r="139" spans="1:8">
      <c r="A139" s="2038"/>
      <c r="B139" s="2038"/>
      <c r="C139" s="2038"/>
      <c r="D139" s="2038"/>
      <c r="E139" s="2038"/>
      <c r="F139" s="2038"/>
      <c r="G139" s="2038"/>
      <c r="H139" s="2038"/>
    </row>
    <row r="140" spans="1:8">
      <c r="A140" s="2039" t="s">
        <v>905</v>
      </c>
      <c r="B140" s="2038"/>
      <c r="C140" s="2038"/>
      <c r="D140" s="2038"/>
      <c r="E140" s="2038"/>
      <c r="F140" s="2038"/>
      <c r="G140" s="2038"/>
      <c r="H140" s="2038"/>
    </row>
    <row r="141" spans="1:8">
      <c r="A141" s="2039" t="s">
        <v>906</v>
      </c>
      <c r="B141" s="2038"/>
      <c r="C141" s="2038"/>
      <c r="D141" s="2038"/>
      <c r="E141" s="2038"/>
      <c r="F141" s="2038"/>
      <c r="G141" s="2038"/>
      <c r="H141" s="2038"/>
    </row>
    <row r="142" spans="1:8">
      <c r="A142" s="2039" t="s">
        <v>907</v>
      </c>
      <c r="B142" s="2038"/>
      <c r="C142" s="2038"/>
      <c r="D142" s="2038"/>
      <c r="E142" s="2038"/>
      <c r="F142" s="2038"/>
      <c r="G142" s="2038"/>
      <c r="H142" s="2038"/>
    </row>
    <row r="143" spans="1:8">
      <c r="A143" s="2038"/>
      <c r="B143" s="2038"/>
      <c r="C143" s="2038"/>
      <c r="D143" s="2038"/>
      <c r="E143" s="2038"/>
      <c r="F143" s="2038"/>
      <c r="G143" s="2038"/>
      <c r="H143" s="2038"/>
    </row>
    <row r="144" spans="1:8">
      <c r="A144" s="2039" t="s">
        <v>902</v>
      </c>
      <c r="B144" s="2038"/>
      <c r="C144" s="2038"/>
      <c r="D144" s="2038"/>
      <c r="E144" s="2038"/>
      <c r="F144" s="2038"/>
      <c r="G144" s="2038"/>
      <c r="H144" s="2038"/>
    </row>
    <row r="145" spans="1:8">
      <c r="A145" s="2039" t="s">
        <v>903</v>
      </c>
      <c r="B145" s="2038"/>
      <c r="C145" s="2038"/>
      <c r="D145" s="2038"/>
      <c r="E145" s="2038"/>
      <c r="F145" s="2038"/>
      <c r="G145" s="2038"/>
      <c r="H145" s="2038"/>
    </row>
    <row r="146" spans="1:8">
      <c r="A146" s="2039" t="s">
        <v>904</v>
      </c>
      <c r="B146" s="2038"/>
      <c r="C146" s="2038"/>
      <c r="D146" s="2038"/>
      <c r="E146" s="2038"/>
      <c r="F146" s="2038"/>
      <c r="G146" s="2038"/>
      <c r="H146" s="2038"/>
    </row>
    <row r="147" spans="1:8">
      <c r="A147" s="2038"/>
      <c r="B147" s="2038"/>
      <c r="C147" s="2038"/>
      <c r="D147" s="2038"/>
      <c r="E147" s="2038"/>
      <c r="F147" s="2038"/>
      <c r="G147" s="2038"/>
      <c r="H147" s="2038"/>
    </row>
    <row r="148" spans="1:8">
      <c r="A148" s="2039" t="s">
        <v>900</v>
      </c>
      <c r="B148" s="2038"/>
      <c r="C148" s="2038"/>
      <c r="D148" s="2038"/>
      <c r="E148" s="2038"/>
      <c r="F148" s="2038"/>
      <c r="G148" s="2038"/>
      <c r="H148" s="2038"/>
    </row>
    <row r="149" spans="1:8">
      <c r="A149" s="2039" t="s">
        <v>901</v>
      </c>
      <c r="B149" s="2038"/>
      <c r="C149" s="2038"/>
      <c r="D149" s="2038"/>
      <c r="E149" s="2038"/>
      <c r="F149" s="2038"/>
      <c r="G149" s="2038"/>
      <c r="H149" s="2038"/>
    </row>
    <row r="150" spans="1:8">
      <c r="A150" s="2038"/>
      <c r="B150" s="2038"/>
      <c r="C150" s="2038"/>
      <c r="D150" s="2038"/>
      <c r="E150" s="2038"/>
      <c r="F150" s="2038"/>
      <c r="G150" s="2038"/>
      <c r="H150" s="2038"/>
    </row>
    <row r="151" spans="1:8" ht="15.75">
      <c r="A151" s="2040" t="s">
        <v>722</v>
      </c>
      <c r="B151" s="2038"/>
      <c r="C151" s="2038"/>
      <c r="D151" s="2038"/>
      <c r="E151" s="2038"/>
      <c r="F151" s="2038"/>
      <c r="G151" s="2038"/>
      <c r="H151" s="2038"/>
    </row>
    <row r="152" spans="1:8">
      <c r="A152" s="2038"/>
      <c r="B152" s="2038"/>
      <c r="C152" s="2038"/>
      <c r="D152" s="2038"/>
      <c r="E152" s="2038"/>
      <c r="F152" s="2038"/>
      <c r="G152" s="2038"/>
      <c r="H152" s="2038"/>
    </row>
    <row r="153" spans="1:8">
      <c r="A153" s="2039" t="s">
        <v>898</v>
      </c>
      <c r="B153" s="2038"/>
      <c r="C153" s="2038"/>
      <c r="D153" s="2038"/>
      <c r="E153" s="2038"/>
      <c r="F153" s="2038"/>
      <c r="G153" s="2038"/>
      <c r="H153" s="2038"/>
    </row>
    <row r="154" spans="1:8">
      <c r="A154" s="2039" t="s">
        <v>899</v>
      </c>
      <c r="B154" s="2038"/>
      <c r="C154" s="2038"/>
      <c r="D154" s="2038"/>
      <c r="E154" s="2038"/>
      <c r="F154" s="2038"/>
      <c r="G154" s="2038"/>
      <c r="H154" s="2038"/>
    </row>
    <row r="155" spans="1:8">
      <c r="A155" s="2038"/>
      <c r="B155" s="2038"/>
      <c r="C155" s="2038"/>
      <c r="D155" s="2038"/>
      <c r="E155" s="2038"/>
      <c r="F155" s="2038"/>
      <c r="G155" s="2038"/>
      <c r="H155" s="2038"/>
    </row>
    <row r="156" spans="1:8">
      <c r="A156" s="2039" t="s">
        <v>896</v>
      </c>
      <c r="B156" s="2038"/>
      <c r="C156" s="2038"/>
      <c r="D156" s="2038"/>
      <c r="E156" s="2038"/>
      <c r="F156" s="2038"/>
      <c r="G156" s="2038"/>
      <c r="H156" s="2038"/>
    </row>
    <row r="157" spans="1:8">
      <c r="A157" s="2039" t="s">
        <v>897</v>
      </c>
      <c r="B157" s="2038"/>
      <c r="C157" s="2038"/>
      <c r="D157" s="2038"/>
      <c r="E157" s="2038"/>
      <c r="F157" s="2038"/>
      <c r="G157" s="2038"/>
      <c r="H157" s="2038"/>
    </row>
    <row r="158" spans="1:8">
      <c r="A158" s="2038"/>
      <c r="B158" s="2038"/>
      <c r="C158" s="2038"/>
      <c r="D158" s="2038"/>
      <c r="E158" s="2038"/>
      <c r="F158" s="2038"/>
      <c r="G158" s="2038"/>
      <c r="H158" s="2038"/>
    </row>
    <row r="159" spans="1:8">
      <c r="A159" s="2039" t="s">
        <v>894</v>
      </c>
      <c r="B159" s="2038"/>
      <c r="C159" s="2038"/>
      <c r="D159" s="2038"/>
      <c r="E159" s="2038"/>
      <c r="F159" s="2038"/>
      <c r="G159" s="2038"/>
      <c r="H159" s="2038"/>
    </row>
    <row r="160" spans="1:8">
      <c r="A160" s="2039" t="s">
        <v>895</v>
      </c>
      <c r="B160" s="2038"/>
      <c r="C160" s="2038"/>
      <c r="D160" s="2038"/>
      <c r="E160" s="2038"/>
      <c r="F160" s="2038"/>
      <c r="G160" s="2038"/>
      <c r="H160" s="2038"/>
    </row>
    <row r="161" spans="1:8">
      <c r="A161" s="2038"/>
      <c r="B161" s="2038"/>
      <c r="C161" s="2038"/>
      <c r="D161" s="2038"/>
      <c r="E161" s="2038"/>
      <c r="F161" s="2038"/>
      <c r="G161" s="2038"/>
      <c r="H161" s="2038"/>
    </row>
    <row r="162" spans="1:8">
      <c r="A162" s="2039" t="s">
        <v>891</v>
      </c>
      <c r="B162" s="2038"/>
      <c r="C162" s="2038"/>
      <c r="D162" s="2038"/>
      <c r="E162" s="2038"/>
      <c r="F162" s="2038"/>
      <c r="G162" s="2038"/>
      <c r="H162" s="2038"/>
    </row>
    <row r="163" spans="1:8">
      <c r="A163" s="2039" t="s">
        <v>892</v>
      </c>
      <c r="B163" s="2038"/>
      <c r="C163" s="2038"/>
      <c r="D163" s="2038"/>
      <c r="E163" s="2038"/>
      <c r="F163" s="2038"/>
      <c r="G163" s="2038"/>
      <c r="H163" s="2038"/>
    </row>
    <row r="164" spans="1:8">
      <c r="A164" s="2039" t="s">
        <v>893</v>
      </c>
      <c r="B164" s="2038"/>
      <c r="C164" s="2038"/>
      <c r="D164" s="2038"/>
      <c r="E164" s="2038"/>
      <c r="F164" s="2038"/>
      <c r="G164" s="2038"/>
      <c r="H164" s="2038"/>
    </row>
    <row r="165" spans="1:8">
      <c r="A165" s="2038"/>
      <c r="B165" s="2038"/>
      <c r="C165" s="2038"/>
      <c r="D165" s="2038"/>
      <c r="E165" s="2038"/>
      <c r="F165" s="2038"/>
      <c r="G165" s="2038"/>
      <c r="H165" s="2038"/>
    </row>
    <row r="166" spans="1:8">
      <c r="A166" s="2038"/>
      <c r="B166" s="2038"/>
      <c r="C166" s="2038"/>
      <c r="D166" s="2038"/>
      <c r="E166" s="2038"/>
      <c r="F166" s="2038"/>
      <c r="G166" s="2038"/>
      <c r="H166" s="2038"/>
    </row>
    <row r="167" spans="1:8">
      <c r="A167" s="2039" t="s">
        <v>723</v>
      </c>
      <c r="B167" s="2038"/>
      <c r="C167" s="2038"/>
      <c r="D167" s="2038"/>
      <c r="E167" s="2038"/>
      <c r="F167" s="2038"/>
      <c r="G167" s="2038"/>
      <c r="H167" s="2038"/>
    </row>
    <row r="168" spans="1:8">
      <c r="A168" s="2038"/>
      <c r="B168" s="2038"/>
      <c r="C168" s="2038"/>
      <c r="D168" s="2038"/>
      <c r="E168" s="2038"/>
      <c r="F168" s="2038"/>
      <c r="G168" s="2038"/>
      <c r="H168" s="2038"/>
    </row>
    <row r="169" spans="1:8" ht="15.75">
      <c r="A169" s="2040" t="s">
        <v>724</v>
      </c>
      <c r="B169" s="2038"/>
      <c r="C169" s="2038"/>
      <c r="D169" s="2038"/>
      <c r="E169" s="2038"/>
      <c r="F169" s="2038"/>
      <c r="G169" s="2038"/>
      <c r="H169" s="2038"/>
    </row>
    <row r="170" spans="1:8">
      <c r="A170" s="2038"/>
      <c r="B170" s="2038"/>
      <c r="C170" s="2038"/>
      <c r="D170" s="2038"/>
      <c r="E170" s="2038"/>
      <c r="F170" s="2038"/>
      <c r="G170" s="2038"/>
      <c r="H170" s="2038"/>
    </row>
    <row r="171" spans="1:8">
      <c r="A171" s="2038"/>
      <c r="B171" s="2038"/>
      <c r="C171" s="2038"/>
      <c r="D171" s="2038"/>
      <c r="E171" s="2038"/>
      <c r="F171" s="2038"/>
      <c r="G171" s="2038"/>
      <c r="H171" s="2038"/>
    </row>
    <row r="172" spans="1:8">
      <c r="A172" s="2038"/>
      <c r="B172" s="2038"/>
      <c r="C172" s="2038"/>
      <c r="D172" s="2038"/>
      <c r="E172" s="2038"/>
      <c r="F172" s="2038"/>
      <c r="G172" s="2038"/>
      <c r="H172" s="2038"/>
    </row>
    <row r="173" spans="1:8">
      <c r="A173" s="2038"/>
      <c r="B173" s="2038"/>
      <c r="C173" s="2038"/>
      <c r="D173" s="2038"/>
      <c r="E173" s="2038"/>
      <c r="F173" s="2038"/>
      <c r="G173" s="2038"/>
      <c r="H173" s="2038"/>
    </row>
    <row r="174" spans="1:8">
      <c r="A174" s="2038"/>
      <c r="B174" s="2038"/>
      <c r="C174" s="2038"/>
      <c r="D174" s="2038"/>
      <c r="E174" s="2038"/>
      <c r="F174" s="2038"/>
      <c r="G174" s="2038"/>
      <c r="H174" s="2038"/>
    </row>
    <row r="175" spans="1:8">
      <c r="A175" s="2038"/>
      <c r="B175" s="2038"/>
      <c r="C175" s="2038"/>
      <c r="D175" s="2038"/>
      <c r="E175" s="2038"/>
      <c r="F175" s="2038"/>
      <c r="G175" s="2038"/>
      <c r="H175" s="2038"/>
    </row>
    <row r="176" spans="1:8">
      <c r="A176" s="2038"/>
      <c r="B176" s="2038"/>
      <c r="C176" s="2038"/>
      <c r="D176" s="2038"/>
      <c r="E176" s="2038"/>
      <c r="F176" s="2038"/>
      <c r="G176" s="2038"/>
      <c r="H176" s="2038"/>
    </row>
    <row r="177" spans="1:8">
      <c r="A177" s="2038"/>
      <c r="B177" s="2038"/>
      <c r="C177" s="2038"/>
      <c r="D177" s="2038"/>
      <c r="E177" s="2038"/>
      <c r="F177" s="2038"/>
      <c r="G177" s="2038"/>
      <c r="H177" s="2038"/>
    </row>
    <row r="178" spans="1:8">
      <c r="A178" s="2038"/>
      <c r="B178" s="2038"/>
      <c r="C178" s="2038"/>
      <c r="D178" s="2038"/>
      <c r="E178" s="2038"/>
      <c r="F178" s="2038"/>
      <c r="G178" s="2038"/>
      <c r="H178" s="2038"/>
    </row>
    <row r="179" spans="1:8">
      <c r="A179" s="2038"/>
      <c r="B179" s="2038"/>
      <c r="C179" s="2038"/>
      <c r="D179" s="2038"/>
      <c r="E179" s="2038"/>
      <c r="F179" s="2038"/>
      <c r="G179" s="2038"/>
      <c r="H179" s="2038"/>
    </row>
    <row r="180" spans="1:8">
      <c r="A180" s="2038"/>
      <c r="B180" s="2038"/>
      <c r="C180" s="2038"/>
      <c r="D180" s="2038"/>
      <c r="E180" s="2038"/>
      <c r="F180" s="2038"/>
      <c r="G180" s="2038"/>
      <c r="H180" s="2038"/>
    </row>
    <row r="181" spans="1:8">
      <c r="A181" s="2038"/>
      <c r="B181" s="2038"/>
      <c r="C181" s="2038"/>
      <c r="D181" s="2038"/>
      <c r="E181" s="2038"/>
      <c r="F181" s="2038"/>
      <c r="G181" s="2038"/>
      <c r="H181" s="2038"/>
    </row>
    <row r="182" spans="1:8">
      <c r="A182" s="2038"/>
      <c r="B182" s="2038"/>
      <c r="C182" s="2038"/>
      <c r="D182" s="2038"/>
      <c r="E182" s="2038"/>
      <c r="F182" s="2038"/>
      <c r="G182" s="2038"/>
      <c r="H182" s="2038"/>
    </row>
    <row r="183" spans="1:8">
      <c r="A183" s="2038"/>
      <c r="B183" s="2038"/>
      <c r="C183" s="2038"/>
      <c r="D183" s="2038"/>
      <c r="E183" s="2038"/>
      <c r="F183" s="2038"/>
      <c r="G183" s="2038"/>
      <c r="H183" s="2038"/>
    </row>
    <row r="184" spans="1:8">
      <c r="A184" s="2038"/>
      <c r="B184" s="2038"/>
      <c r="C184" s="2038"/>
      <c r="D184" s="2038"/>
      <c r="E184" s="2038"/>
      <c r="F184" s="2038"/>
      <c r="G184" s="2038"/>
      <c r="H184" s="2038"/>
    </row>
    <row r="185" spans="1:8">
      <c r="A185" s="2038"/>
      <c r="B185" s="2038"/>
      <c r="C185" s="2038"/>
      <c r="D185" s="2038"/>
      <c r="E185" s="2038"/>
      <c r="F185" s="2038"/>
      <c r="G185" s="2038"/>
      <c r="H185" s="2038"/>
    </row>
    <row r="186" spans="1:8">
      <c r="A186" s="2038"/>
      <c r="B186" s="2038"/>
      <c r="C186" s="2038"/>
      <c r="D186" s="2038"/>
      <c r="E186" s="2038"/>
      <c r="F186" s="2038"/>
      <c r="G186" s="2038"/>
      <c r="H186" s="2038"/>
    </row>
    <row r="187" spans="1:8">
      <c r="A187" s="2038"/>
      <c r="B187" s="2038"/>
      <c r="C187" s="2038"/>
      <c r="D187" s="2038"/>
      <c r="E187" s="2038"/>
      <c r="F187" s="2038"/>
      <c r="G187" s="2038"/>
      <c r="H187" s="2038"/>
    </row>
    <row r="188" spans="1:8">
      <c r="A188" s="2038"/>
      <c r="B188" s="2038"/>
      <c r="C188" s="2038"/>
      <c r="D188" s="2038"/>
      <c r="E188" s="2038"/>
      <c r="F188" s="2038"/>
      <c r="G188" s="2038"/>
      <c r="H188" s="2038"/>
    </row>
    <row r="189" spans="1:8">
      <c r="A189" s="2038"/>
      <c r="B189" s="2038"/>
      <c r="C189" s="2038"/>
      <c r="D189" s="2038"/>
      <c r="E189" s="2038"/>
      <c r="F189" s="2038"/>
      <c r="G189" s="2038"/>
      <c r="H189" s="2038"/>
    </row>
    <row r="190" spans="1:8">
      <c r="A190" s="2038"/>
      <c r="B190" s="2038"/>
      <c r="C190" s="2038"/>
      <c r="D190" s="2038"/>
      <c r="E190" s="2038"/>
      <c r="F190" s="2038"/>
      <c r="G190" s="2038"/>
      <c r="H190" s="2038"/>
    </row>
    <row r="191" spans="1:8">
      <c r="A191" s="2038"/>
      <c r="B191" s="2038"/>
      <c r="C191" s="2038"/>
      <c r="D191" s="2038"/>
      <c r="E191" s="2038"/>
      <c r="F191" s="2038"/>
      <c r="G191" s="2038"/>
      <c r="H191" s="2038"/>
    </row>
    <row r="192" spans="1:8">
      <c r="A192" s="2038"/>
      <c r="B192" s="2038"/>
      <c r="C192" s="2038"/>
      <c r="D192" s="2038"/>
      <c r="E192" s="2038"/>
      <c r="F192" s="2038"/>
      <c r="G192" s="2038"/>
      <c r="H192" s="2038"/>
    </row>
    <row r="193" spans="1:8">
      <c r="A193" s="2038"/>
      <c r="B193" s="2038"/>
      <c r="C193" s="2038"/>
      <c r="D193" s="2038"/>
      <c r="E193" s="2038"/>
      <c r="F193" s="2038"/>
      <c r="G193" s="2038"/>
      <c r="H193" s="2038"/>
    </row>
    <row r="194" spans="1:8">
      <c r="A194" s="2038"/>
      <c r="B194" s="2038"/>
      <c r="C194" s="2038"/>
      <c r="D194" s="2038"/>
      <c r="E194" s="2038"/>
      <c r="F194" s="2038"/>
      <c r="G194" s="2038"/>
      <c r="H194" s="2038"/>
    </row>
    <row r="195" spans="1:8">
      <c r="A195" s="2038"/>
      <c r="B195" s="2038"/>
      <c r="C195" s="2038"/>
      <c r="D195" s="2038"/>
      <c r="E195" s="2038"/>
      <c r="F195" s="2038"/>
      <c r="G195" s="2038"/>
      <c r="H195" s="2038"/>
    </row>
    <row r="196" spans="1:8" ht="15.75">
      <c r="A196" s="2040" t="s">
        <v>725</v>
      </c>
      <c r="B196" s="2038"/>
      <c r="C196" s="2038"/>
      <c r="D196" s="2038"/>
      <c r="E196" s="2038"/>
      <c r="F196" s="2038"/>
      <c r="G196" s="2038"/>
      <c r="H196" s="2038"/>
    </row>
    <row r="197" spans="1:8">
      <c r="A197" s="2038"/>
      <c r="B197" s="2038"/>
      <c r="C197" s="2038"/>
      <c r="D197" s="2038"/>
      <c r="E197" s="2038"/>
      <c r="F197" s="2038"/>
      <c r="G197" s="2038"/>
      <c r="H197" s="2038"/>
    </row>
    <row r="198" spans="1:8">
      <c r="A198" s="2039" t="s">
        <v>886</v>
      </c>
      <c r="B198" s="2038"/>
      <c r="C198" s="2038"/>
      <c r="D198" s="2038"/>
      <c r="E198" s="2038"/>
      <c r="F198" s="2038"/>
      <c r="G198" s="2038"/>
      <c r="H198" s="2038"/>
    </row>
    <row r="199" spans="1:8">
      <c r="A199" s="2039" t="s">
        <v>887</v>
      </c>
      <c r="B199" s="2038"/>
      <c r="C199" s="2038"/>
      <c r="D199" s="2038"/>
      <c r="E199" s="2038"/>
      <c r="F199" s="2038"/>
      <c r="G199" s="2038"/>
      <c r="H199" s="2038"/>
    </row>
    <row r="200" spans="1:8">
      <c r="A200" s="2039" t="s">
        <v>888</v>
      </c>
      <c r="B200" s="2038"/>
      <c r="C200" s="2038"/>
      <c r="D200" s="2038"/>
      <c r="E200" s="2038"/>
      <c r="F200" s="2038"/>
      <c r="G200" s="2038"/>
      <c r="H200" s="2038"/>
    </row>
    <row r="201" spans="1:8">
      <c r="A201" s="2039" t="s">
        <v>889</v>
      </c>
      <c r="B201" s="2038"/>
      <c r="C201" s="2038"/>
      <c r="D201" s="2038"/>
      <c r="E201" s="2038"/>
      <c r="F201" s="2038"/>
      <c r="G201" s="2038"/>
      <c r="H201" s="2038"/>
    </row>
    <row r="202" spans="1:8">
      <c r="A202" s="2039" t="s">
        <v>890</v>
      </c>
      <c r="B202" s="2038"/>
      <c r="C202" s="2038"/>
      <c r="D202" s="2038"/>
      <c r="E202" s="2038"/>
      <c r="F202" s="2038"/>
      <c r="G202" s="2038"/>
      <c r="H202" s="2038"/>
    </row>
    <row r="203" spans="1:8">
      <c r="A203" s="2038"/>
      <c r="B203" s="2038"/>
      <c r="C203" s="2038"/>
      <c r="D203" s="2038"/>
      <c r="E203" s="2038"/>
      <c r="F203" s="2038"/>
      <c r="G203" s="2038"/>
      <c r="H203" s="2038"/>
    </row>
    <row r="204" spans="1:8">
      <c r="A204" s="2039" t="s">
        <v>883</v>
      </c>
      <c r="B204" s="2038"/>
      <c r="C204" s="2038"/>
      <c r="D204" s="2038"/>
      <c r="E204" s="2038"/>
      <c r="F204" s="2038"/>
      <c r="G204" s="2038"/>
      <c r="H204" s="2038"/>
    </row>
    <row r="205" spans="1:8">
      <c r="A205" s="2039" t="s">
        <v>884</v>
      </c>
      <c r="B205" s="2038"/>
      <c r="C205" s="2038"/>
      <c r="D205" s="2038"/>
      <c r="E205" s="2038"/>
      <c r="F205" s="2038"/>
      <c r="G205" s="2038"/>
      <c r="H205" s="2038"/>
    </row>
    <row r="206" spans="1:8">
      <c r="A206" s="2039" t="s">
        <v>885</v>
      </c>
      <c r="B206" s="2038"/>
      <c r="C206" s="2038"/>
      <c r="D206" s="2038"/>
      <c r="E206" s="2038"/>
      <c r="F206" s="2038"/>
      <c r="G206" s="2038"/>
      <c r="H206" s="2038"/>
    </row>
    <row r="207" spans="1:8" ht="15.75">
      <c r="A207" s="2040" t="s">
        <v>726</v>
      </c>
      <c r="B207" s="2038"/>
      <c r="C207" s="2038"/>
      <c r="D207" s="2038"/>
      <c r="E207" s="2038"/>
      <c r="F207" s="2038"/>
      <c r="G207" s="2038"/>
      <c r="H207" s="2038"/>
    </row>
    <row r="208" spans="1:8">
      <c r="A208" s="2038"/>
      <c r="B208" s="2038"/>
      <c r="C208" s="2038"/>
      <c r="D208" s="2038"/>
      <c r="E208" s="2038"/>
      <c r="F208" s="2038"/>
      <c r="G208" s="2038"/>
      <c r="H208" s="2038"/>
    </row>
    <row r="209" spans="1:8">
      <c r="A209" s="2039" t="s">
        <v>881</v>
      </c>
      <c r="B209" s="2038"/>
      <c r="C209" s="2038"/>
      <c r="D209" s="2038"/>
      <c r="E209" s="2038"/>
      <c r="F209" s="2038"/>
      <c r="G209" s="2038"/>
      <c r="H209" s="2038"/>
    </row>
    <row r="210" spans="1:8">
      <c r="A210" s="2039" t="s">
        <v>882</v>
      </c>
      <c r="B210" s="2038"/>
      <c r="C210" s="2038"/>
      <c r="D210" s="2038"/>
      <c r="E210" s="2038"/>
      <c r="F210" s="2038"/>
      <c r="G210" s="2038"/>
      <c r="H210" s="2038"/>
    </row>
    <row r="211" spans="1:8">
      <c r="A211" s="2038"/>
      <c r="B211" s="2038"/>
      <c r="C211" s="2038"/>
      <c r="D211" s="2038"/>
      <c r="E211" s="2038"/>
      <c r="F211" s="2038"/>
      <c r="G211" s="2038"/>
      <c r="H211" s="2038"/>
    </row>
    <row r="212" spans="1:8">
      <c r="A212" s="2039" t="s">
        <v>874</v>
      </c>
      <c r="B212" s="2038"/>
      <c r="C212" s="2038"/>
      <c r="D212" s="2038"/>
      <c r="E212" s="2038"/>
      <c r="F212" s="2038"/>
      <c r="G212" s="2038"/>
      <c r="H212" s="2038"/>
    </row>
    <row r="213" spans="1:8">
      <c r="A213" s="2039" t="s">
        <v>875</v>
      </c>
      <c r="B213" s="2038"/>
      <c r="C213" s="2038"/>
      <c r="D213" s="2038"/>
      <c r="E213" s="2038"/>
      <c r="F213" s="2038"/>
      <c r="G213" s="2038"/>
      <c r="H213" s="2038"/>
    </row>
    <row r="214" spans="1:8">
      <c r="A214" s="2039" t="s">
        <v>876</v>
      </c>
      <c r="B214" s="2038"/>
      <c r="C214" s="2038"/>
      <c r="D214" s="2038"/>
      <c r="E214" s="2038"/>
      <c r="F214" s="2038"/>
      <c r="G214" s="2038"/>
      <c r="H214" s="2038"/>
    </row>
    <row r="215" spans="1:8">
      <c r="A215" s="2039" t="s">
        <v>877</v>
      </c>
      <c r="B215" s="2038"/>
      <c r="C215" s="2038"/>
      <c r="D215" s="2038"/>
      <c r="E215" s="2038"/>
      <c r="F215" s="2038"/>
      <c r="G215" s="2038"/>
      <c r="H215" s="2038"/>
    </row>
    <row r="216" spans="1:8">
      <c r="A216" s="2039" t="s">
        <v>878</v>
      </c>
      <c r="B216" s="2038"/>
      <c r="C216" s="2038"/>
      <c r="D216" s="2038"/>
      <c r="E216" s="2038"/>
      <c r="F216" s="2038"/>
      <c r="G216" s="2038"/>
      <c r="H216" s="2038"/>
    </row>
    <row r="217" spans="1:8">
      <c r="A217" s="2039" t="s">
        <v>879</v>
      </c>
      <c r="B217" s="2038"/>
      <c r="C217" s="2038"/>
      <c r="D217" s="2038"/>
      <c r="E217" s="2038"/>
      <c r="F217" s="2038"/>
      <c r="G217" s="2038"/>
      <c r="H217" s="2038"/>
    </row>
    <row r="218" spans="1:8">
      <c r="A218" s="2039" t="s">
        <v>880</v>
      </c>
      <c r="B218" s="2038"/>
      <c r="C218" s="2038"/>
      <c r="D218" s="2038"/>
      <c r="E218" s="2038"/>
      <c r="F218" s="2038"/>
      <c r="G218" s="2038"/>
      <c r="H218" s="2038"/>
    </row>
    <row r="219" spans="1:8">
      <c r="A219" s="2038"/>
      <c r="B219" s="2038"/>
      <c r="C219" s="2038"/>
      <c r="D219" s="2038"/>
      <c r="E219" s="2038"/>
      <c r="F219" s="2038"/>
      <c r="G219" s="2038"/>
      <c r="H219" s="2038"/>
    </row>
    <row r="220" spans="1:8">
      <c r="A220" s="2039" t="s">
        <v>871</v>
      </c>
      <c r="B220" s="2038"/>
      <c r="C220" s="2038"/>
      <c r="D220" s="2038"/>
      <c r="E220" s="2038"/>
      <c r="F220" s="2038"/>
      <c r="G220" s="2038"/>
      <c r="H220" s="2038"/>
    </row>
    <row r="221" spans="1:8">
      <c r="A221" s="2039" t="s">
        <v>872</v>
      </c>
      <c r="B221" s="2038"/>
      <c r="C221" s="2038"/>
      <c r="D221" s="2038"/>
      <c r="E221" s="2038"/>
      <c r="F221" s="2038"/>
      <c r="G221" s="2038"/>
      <c r="H221" s="2038"/>
    </row>
    <row r="222" spans="1:8">
      <c r="A222" s="2039" t="s">
        <v>873</v>
      </c>
      <c r="B222" s="2038"/>
      <c r="C222" s="2038"/>
      <c r="D222" s="2038"/>
      <c r="E222" s="2038"/>
      <c r="F222" s="2038"/>
      <c r="G222" s="2038"/>
      <c r="H222" s="2038"/>
    </row>
    <row r="223" spans="1:8">
      <c r="A223" s="2038"/>
      <c r="B223" s="2038"/>
      <c r="C223" s="2038"/>
      <c r="D223" s="2038"/>
      <c r="E223" s="2038"/>
      <c r="F223" s="2038"/>
      <c r="G223" s="2038"/>
      <c r="H223" s="2038"/>
    </row>
    <row r="224" spans="1:8">
      <c r="A224" s="2039" t="s">
        <v>866</v>
      </c>
      <c r="B224" s="2038"/>
      <c r="C224" s="2038"/>
      <c r="D224" s="2038"/>
      <c r="E224" s="2038"/>
      <c r="F224" s="2038"/>
      <c r="G224" s="2038"/>
      <c r="H224" s="2038"/>
    </row>
    <row r="225" spans="1:8">
      <c r="A225" s="2039" t="s">
        <v>867</v>
      </c>
      <c r="B225" s="2038"/>
      <c r="C225" s="2038"/>
      <c r="D225" s="2038"/>
      <c r="E225" s="2038"/>
      <c r="F225" s="2038"/>
      <c r="G225" s="2038"/>
      <c r="H225" s="2038"/>
    </row>
    <row r="226" spans="1:8">
      <c r="A226" s="2039" t="s">
        <v>868</v>
      </c>
      <c r="B226" s="2038"/>
      <c r="C226" s="2038"/>
      <c r="D226" s="2038"/>
      <c r="E226" s="2038"/>
      <c r="F226" s="2038"/>
      <c r="G226" s="2038"/>
      <c r="H226" s="2038"/>
    </row>
    <row r="227" spans="1:8">
      <c r="A227" s="2039" t="s">
        <v>869</v>
      </c>
      <c r="B227" s="2038"/>
      <c r="C227" s="2038"/>
      <c r="D227" s="2038"/>
      <c r="E227" s="2038"/>
      <c r="F227" s="2038"/>
      <c r="G227" s="2038"/>
      <c r="H227" s="2038"/>
    </row>
    <row r="228" spans="1:8">
      <c r="A228" s="2039" t="s">
        <v>870</v>
      </c>
      <c r="B228" s="2038"/>
      <c r="C228" s="2038"/>
      <c r="D228" s="2038"/>
      <c r="E228" s="2038"/>
      <c r="F228" s="2038"/>
      <c r="G228" s="2038"/>
      <c r="H228" s="2038"/>
    </row>
    <row r="229" spans="1:8">
      <c r="A229" s="2038"/>
      <c r="B229" s="2038"/>
      <c r="C229" s="2038"/>
      <c r="D229" s="2038"/>
      <c r="E229" s="2038"/>
      <c r="F229" s="2038"/>
      <c r="G229" s="2038"/>
      <c r="H229" s="2038"/>
    </row>
    <row r="230" spans="1:8">
      <c r="A230" s="2039" t="s">
        <v>860</v>
      </c>
      <c r="B230" s="2038"/>
      <c r="C230" s="2038"/>
      <c r="D230" s="2038"/>
      <c r="E230" s="2038"/>
      <c r="F230" s="2038"/>
      <c r="G230" s="2038"/>
      <c r="H230" s="2038"/>
    </row>
    <row r="231" spans="1:8">
      <c r="A231" s="2039" t="s">
        <v>861</v>
      </c>
      <c r="B231" s="2038"/>
      <c r="C231" s="2038"/>
      <c r="D231" s="2038"/>
      <c r="E231" s="2038"/>
      <c r="F231" s="2038"/>
      <c r="G231" s="2038"/>
      <c r="H231" s="2038"/>
    </row>
    <row r="232" spans="1:8">
      <c r="A232" s="2039" t="s">
        <v>862</v>
      </c>
      <c r="B232" s="2038"/>
      <c r="C232" s="2038"/>
      <c r="D232" s="2038"/>
      <c r="E232" s="2038"/>
      <c r="F232" s="2038"/>
      <c r="G232" s="2038"/>
      <c r="H232" s="2038"/>
    </row>
    <row r="233" spans="1:8">
      <c r="A233" s="2039" t="s">
        <v>863</v>
      </c>
      <c r="B233" s="2038"/>
      <c r="C233" s="2038"/>
      <c r="D233" s="2038"/>
      <c r="E233" s="2038"/>
      <c r="F233" s="2038"/>
      <c r="G233" s="2038"/>
      <c r="H233" s="2038"/>
    </row>
    <row r="234" spans="1:8">
      <c r="A234" s="2039" t="s">
        <v>864</v>
      </c>
      <c r="B234" s="2038"/>
      <c r="C234" s="2038"/>
      <c r="D234" s="2038"/>
      <c r="E234" s="2038"/>
      <c r="F234" s="2038"/>
      <c r="G234" s="2038"/>
      <c r="H234" s="2038"/>
    </row>
    <row r="235" spans="1:8">
      <c r="A235" s="2039" t="s">
        <v>865</v>
      </c>
      <c r="B235" s="2038"/>
      <c r="C235" s="2038"/>
      <c r="D235" s="2038"/>
      <c r="E235" s="2038"/>
      <c r="F235" s="2038"/>
      <c r="G235" s="2038"/>
      <c r="H235" s="2038"/>
    </row>
    <row r="236" spans="1:8">
      <c r="A236" s="2038"/>
      <c r="B236" s="2038"/>
      <c r="C236" s="2038"/>
      <c r="D236" s="2038"/>
      <c r="E236" s="2038"/>
      <c r="F236" s="2038"/>
      <c r="G236" s="2038"/>
      <c r="H236" s="2038"/>
    </row>
    <row r="237" spans="1:8">
      <c r="A237" s="2039" t="s">
        <v>850</v>
      </c>
      <c r="B237" s="2038"/>
      <c r="C237" s="2038"/>
      <c r="D237" s="2038"/>
      <c r="E237" s="2038"/>
      <c r="F237" s="2038"/>
      <c r="G237" s="2038"/>
      <c r="H237" s="2038"/>
    </row>
    <row r="238" spans="1:8">
      <c r="A238" s="2039" t="s">
        <v>851</v>
      </c>
      <c r="B238" s="2038"/>
      <c r="C238" s="2038"/>
      <c r="D238" s="2038"/>
      <c r="E238" s="2038"/>
      <c r="F238" s="2038"/>
      <c r="G238" s="2038"/>
      <c r="H238" s="2038"/>
    </row>
    <row r="239" spans="1:8">
      <c r="A239" s="2039" t="s">
        <v>852</v>
      </c>
      <c r="B239" s="2038"/>
      <c r="C239" s="2038"/>
      <c r="D239" s="2038"/>
      <c r="E239" s="2038"/>
      <c r="F239" s="2038"/>
      <c r="G239" s="2038"/>
      <c r="H239" s="2038"/>
    </row>
    <row r="240" spans="1:8">
      <c r="A240" s="2039" t="s">
        <v>853</v>
      </c>
      <c r="B240" s="2038"/>
      <c r="C240" s="2038"/>
      <c r="D240" s="2038"/>
      <c r="E240" s="2038"/>
      <c r="F240" s="2038"/>
      <c r="G240" s="2038"/>
      <c r="H240" s="2038"/>
    </row>
    <row r="241" spans="1:8">
      <c r="A241" s="2039" t="s">
        <v>854</v>
      </c>
      <c r="B241" s="2038"/>
      <c r="C241" s="2038"/>
      <c r="D241" s="2038"/>
      <c r="E241" s="2038"/>
      <c r="F241" s="2038"/>
      <c r="G241" s="2038"/>
      <c r="H241" s="2038"/>
    </row>
    <row r="242" spans="1:8">
      <c r="A242" s="2039" t="s">
        <v>855</v>
      </c>
      <c r="B242" s="2038"/>
      <c r="C242" s="2038"/>
      <c r="D242" s="2038"/>
      <c r="E242" s="2038"/>
      <c r="F242" s="2038"/>
      <c r="G242" s="2038"/>
      <c r="H242" s="2038"/>
    </row>
    <row r="243" spans="1:8">
      <c r="A243" s="2039" t="s">
        <v>856</v>
      </c>
      <c r="B243" s="2038"/>
      <c r="C243" s="2038"/>
      <c r="D243" s="2038"/>
      <c r="E243" s="2038"/>
      <c r="F243" s="2038"/>
      <c r="G243" s="2038"/>
      <c r="H243" s="2038"/>
    </row>
    <row r="244" spans="1:8">
      <c r="A244" s="2039" t="s">
        <v>857</v>
      </c>
      <c r="B244" s="2038"/>
      <c r="C244" s="2038"/>
      <c r="D244" s="2038"/>
      <c r="E244" s="2038"/>
      <c r="F244" s="2038"/>
      <c r="G244" s="2038"/>
      <c r="H244" s="2038"/>
    </row>
    <row r="245" spans="1:8">
      <c r="A245" s="2039" t="s">
        <v>858</v>
      </c>
      <c r="B245" s="2038"/>
      <c r="C245" s="2038"/>
      <c r="D245" s="2038"/>
      <c r="E245" s="2038"/>
      <c r="F245" s="2038"/>
      <c r="G245" s="2038"/>
      <c r="H245" s="2038"/>
    </row>
    <row r="246" spans="1:8">
      <c r="A246" s="2039" t="s">
        <v>859</v>
      </c>
      <c r="B246" s="2038"/>
      <c r="C246" s="2038"/>
      <c r="D246" s="2038"/>
      <c r="E246" s="2038"/>
      <c r="F246" s="2038"/>
      <c r="G246" s="2038"/>
      <c r="H246" s="2038"/>
    </row>
    <row r="247" spans="1:8">
      <c r="A247" s="2038"/>
      <c r="B247" s="2038"/>
      <c r="C247" s="2038"/>
      <c r="D247" s="2038"/>
      <c r="E247" s="2038"/>
      <c r="F247" s="2038"/>
      <c r="G247" s="2038"/>
      <c r="H247" s="2038"/>
    </row>
    <row r="248" spans="1:8">
      <c r="A248" s="2039" t="s">
        <v>848</v>
      </c>
      <c r="B248" s="2038"/>
      <c r="C248" s="2038"/>
      <c r="D248" s="2038"/>
      <c r="E248" s="2038"/>
      <c r="F248" s="2038"/>
      <c r="G248" s="2038"/>
      <c r="H248" s="2038"/>
    </row>
    <row r="249" spans="1:8">
      <c r="A249" s="2039" t="s">
        <v>849</v>
      </c>
      <c r="B249" s="2038"/>
      <c r="C249" s="2038"/>
      <c r="D249" s="2038"/>
      <c r="E249" s="2038"/>
      <c r="F249" s="2038"/>
      <c r="G249" s="2038"/>
      <c r="H249" s="2038"/>
    </row>
    <row r="250" spans="1:8">
      <c r="A250" s="2038"/>
      <c r="B250" s="2038"/>
      <c r="C250" s="2038"/>
      <c r="D250" s="2038"/>
      <c r="E250" s="2038"/>
      <c r="F250" s="2038"/>
      <c r="G250" s="2038"/>
      <c r="H250" s="2038"/>
    </row>
    <row r="251" spans="1:8">
      <c r="A251" s="2039" t="s">
        <v>832</v>
      </c>
      <c r="B251" s="2038"/>
      <c r="C251" s="2038"/>
      <c r="D251" s="2038"/>
      <c r="E251" s="2038"/>
      <c r="F251" s="2038"/>
      <c r="G251" s="2038"/>
      <c r="H251" s="2038"/>
    </row>
    <row r="252" spans="1:8">
      <c r="A252" s="2039" t="s">
        <v>833</v>
      </c>
      <c r="B252" s="2038"/>
      <c r="C252" s="2038"/>
      <c r="D252" s="2038"/>
      <c r="E252" s="2038"/>
      <c r="F252" s="2038"/>
      <c r="G252" s="2038"/>
      <c r="H252" s="2038"/>
    </row>
    <row r="253" spans="1:8">
      <c r="A253" s="2039" t="s">
        <v>834</v>
      </c>
      <c r="B253" s="2038"/>
      <c r="C253" s="2038"/>
      <c r="D253" s="2038"/>
      <c r="E253" s="2038"/>
      <c r="F253" s="2038"/>
      <c r="G253" s="2038"/>
      <c r="H253" s="2038"/>
    </row>
    <row r="254" spans="1:8">
      <c r="A254" s="2039" t="s">
        <v>835</v>
      </c>
      <c r="B254" s="2038"/>
      <c r="C254" s="2038"/>
      <c r="D254" s="2038"/>
      <c r="E254" s="2038"/>
      <c r="F254" s="2038"/>
      <c r="G254" s="2038"/>
      <c r="H254" s="2038"/>
    </row>
    <row r="255" spans="1:8">
      <c r="A255" s="2039" t="s">
        <v>836</v>
      </c>
      <c r="B255" s="2038"/>
      <c r="C255" s="2038"/>
      <c r="D255" s="2038"/>
      <c r="E255" s="2038"/>
      <c r="F255" s="2038"/>
      <c r="G255" s="2038"/>
      <c r="H255" s="2038"/>
    </row>
    <row r="256" spans="1:8">
      <c r="A256" s="2039" t="s">
        <v>837</v>
      </c>
      <c r="B256" s="2038"/>
      <c r="C256" s="2038"/>
      <c r="D256" s="2038"/>
      <c r="E256" s="2038"/>
      <c r="F256" s="2038"/>
      <c r="G256" s="2038"/>
      <c r="H256" s="2038"/>
    </row>
    <row r="257" spans="1:8">
      <c r="A257" s="2039" t="s">
        <v>838</v>
      </c>
      <c r="B257" s="2038"/>
      <c r="C257" s="2038"/>
      <c r="D257" s="2038"/>
      <c r="E257" s="2038"/>
      <c r="F257" s="2038"/>
      <c r="G257" s="2038"/>
      <c r="H257" s="2038"/>
    </row>
    <row r="258" spans="1:8">
      <c r="A258" s="2039" t="s">
        <v>839</v>
      </c>
      <c r="B258" s="2038"/>
      <c r="C258" s="2038"/>
      <c r="D258" s="2038"/>
      <c r="E258" s="2038"/>
      <c r="F258" s="2038"/>
      <c r="G258" s="2038"/>
      <c r="H258" s="2038"/>
    </row>
    <row r="259" spans="1:8">
      <c r="A259" s="2039" t="s">
        <v>840</v>
      </c>
      <c r="B259" s="2038"/>
      <c r="C259" s="2038"/>
      <c r="D259" s="2038"/>
      <c r="E259" s="2038"/>
      <c r="F259" s="2038"/>
      <c r="G259" s="2038"/>
      <c r="H259" s="2038"/>
    </row>
    <row r="260" spans="1:8">
      <c r="A260" s="2039" t="s">
        <v>841</v>
      </c>
      <c r="B260" s="2038"/>
      <c r="C260" s="2038"/>
      <c r="D260" s="2038"/>
      <c r="E260" s="2038"/>
      <c r="F260" s="2038"/>
      <c r="G260" s="2038"/>
      <c r="H260" s="2038"/>
    </row>
    <row r="261" spans="1:8">
      <c r="A261" s="2039" t="s">
        <v>842</v>
      </c>
      <c r="B261" s="2038"/>
      <c r="C261" s="2038"/>
      <c r="D261" s="2038"/>
      <c r="E261" s="2038"/>
      <c r="F261" s="2038"/>
      <c r="G261" s="2038"/>
      <c r="H261" s="2038"/>
    </row>
    <row r="262" spans="1:8">
      <c r="A262" s="2039" t="s">
        <v>843</v>
      </c>
      <c r="B262" s="2038"/>
      <c r="C262" s="2038"/>
      <c r="D262" s="2038"/>
      <c r="E262" s="2038"/>
      <c r="F262" s="2038"/>
      <c r="G262" s="2038"/>
      <c r="H262" s="2038"/>
    </row>
    <row r="263" spans="1:8">
      <c r="A263" s="2039" t="s">
        <v>844</v>
      </c>
      <c r="B263" s="2038"/>
      <c r="C263" s="2038"/>
      <c r="D263" s="2038"/>
      <c r="E263" s="2038"/>
      <c r="F263" s="2038"/>
      <c r="G263" s="2038"/>
      <c r="H263" s="2038"/>
    </row>
    <row r="264" spans="1:8">
      <c r="A264" s="2039" t="s">
        <v>845</v>
      </c>
      <c r="B264" s="2038"/>
      <c r="C264" s="2038"/>
      <c r="D264" s="2038"/>
      <c r="E264" s="2038"/>
      <c r="F264" s="2038"/>
      <c r="G264" s="2038"/>
      <c r="H264" s="2038"/>
    </row>
    <row r="265" spans="1:8">
      <c r="A265" s="2039" t="s">
        <v>846</v>
      </c>
      <c r="B265" s="2038"/>
      <c r="C265" s="2038"/>
      <c r="D265" s="2038"/>
      <c r="E265" s="2038"/>
      <c r="F265" s="2038"/>
      <c r="G265" s="2038"/>
      <c r="H265" s="2038"/>
    </row>
    <row r="266" spans="1:8">
      <c r="A266" s="2039" t="s">
        <v>847</v>
      </c>
      <c r="B266" s="2038"/>
      <c r="C266" s="2038"/>
      <c r="D266" s="2038"/>
      <c r="E266" s="2038"/>
      <c r="F266" s="2038"/>
      <c r="G266" s="2038"/>
      <c r="H266" s="2038"/>
    </row>
    <row r="267" spans="1:8">
      <c r="A267" s="2038"/>
      <c r="B267" s="2038"/>
      <c r="C267" s="2038"/>
      <c r="D267" s="2038"/>
      <c r="E267" s="2038"/>
      <c r="F267" s="2038"/>
      <c r="G267" s="2038"/>
      <c r="H267" s="2038"/>
    </row>
    <row r="268" spans="1:8">
      <c r="A268" s="2039" t="s">
        <v>825</v>
      </c>
      <c r="B268" s="2038"/>
      <c r="C268" s="2038"/>
      <c r="D268" s="2038"/>
      <c r="E268" s="2038"/>
      <c r="F268" s="2038"/>
      <c r="G268" s="2038"/>
      <c r="H268" s="2038"/>
    </row>
    <row r="269" spans="1:8">
      <c r="A269" s="2039" t="s">
        <v>826</v>
      </c>
      <c r="B269" s="2038"/>
      <c r="C269" s="2038"/>
      <c r="D269" s="2038"/>
      <c r="E269" s="2038"/>
      <c r="F269" s="2038"/>
      <c r="G269" s="2038"/>
      <c r="H269" s="2038"/>
    </row>
    <row r="270" spans="1:8">
      <c r="A270" s="2039" t="s">
        <v>827</v>
      </c>
      <c r="B270" s="2038"/>
      <c r="C270" s="2038"/>
      <c r="D270" s="2038"/>
      <c r="E270" s="2038"/>
      <c r="F270" s="2038"/>
      <c r="G270" s="2038"/>
      <c r="H270" s="2038"/>
    </row>
    <row r="271" spans="1:8">
      <c r="A271" s="2039" t="s">
        <v>828</v>
      </c>
      <c r="B271" s="2038"/>
      <c r="C271" s="2038"/>
      <c r="D271" s="2038"/>
      <c r="E271" s="2038"/>
      <c r="F271" s="2038"/>
      <c r="G271" s="2038"/>
      <c r="H271" s="2038"/>
    </row>
    <row r="272" spans="1:8">
      <c r="A272" s="2039" t="s">
        <v>829</v>
      </c>
      <c r="B272" s="2038"/>
      <c r="C272" s="2038"/>
      <c r="D272" s="2038"/>
      <c r="E272" s="2038"/>
      <c r="F272" s="2038"/>
      <c r="G272" s="2038"/>
      <c r="H272" s="2038"/>
    </row>
    <row r="273" spans="1:8">
      <c r="A273" s="2039" t="s">
        <v>830</v>
      </c>
      <c r="B273" s="2038"/>
      <c r="C273" s="2038"/>
      <c r="D273" s="2038"/>
      <c r="E273" s="2038"/>
      <c r="F273" s="2038"/>
      <c r="G273" s="2038"/>
      <c r="H273" s="2038"/>
    </row>
    <row r="274" spans="1:8">
      <c r="A274" s="2039" t="s">
        <v>831</v>
      </c>
      <c r="B274" s="2038"/>
      <c r="C274" s="2038"/>
      <c r="D274" s="2038"/>
      <c r="E274" s="2038"/>
      <c r="F274" s="2038"/>
      <c r="G274" s="2038"/>
      <c r="H274" s="2038"/>
    </row>
    <row r="275" spans="1:8">
      <c r="A275" s="2038"/>
      <c r="B275" s="2038"/>
      <c r="C275" s="2038"/>
      <c r="D275" s="2038"/>
      <c r="E275" s="2038"/>
      <c r="F275" s="2038"/>
      <c r="G275" s="2038"/>
      <c r="H275" s="2038"/>
    </row>
    <row r="276" spans="1:8">
      <c r="A276" s="2039" t="s">
        <v>816</v>
      </c>
      <c r="B276" s="2038"/>
      <c r="C276" s="2038"/>
      <c r="D276" s="2038"/>
      <c r="E276" s="2038"/>
      <c r="F276" s="2038"/>
      <c r="G276" s="2038"/>
      <c r="H276" s="2038"/>
    </row>
    <row r="277" spans="1:8">
      <c r="A277" s="2039" t="s">
        <v>817</v>
      </c>
      <c r="B277" s="2038"/>
      <c r="C277" s="2038"/>
      <c r="D277" s="2038"/>
      <c r="E277" s="2038"/>
      <c r="F277" s="2038"/>
      <c r="G277" s="2038"/>
      <c r="H277" s="2038"/>
    </row>
    <row r="278" spans="1:8">
      <c r="A278" s="2039" t="s">
        <v>818</v>
      </c>
      <c r="B278" s="2038"/>
      <c r="C278" s="2038"/>
      <c r="D278" s="2038"/>
      <c r="E278" s="2038"/>
      <c r="F278" s="2038"/>
      <c r="G278" s="2038"/>
      <c r="H278" s="2038"/>
    </row>
    <row r="279" spans="1:8">
      <c r="A279" s="2039" t="s">
        <v>819</v>
      </c>
      <c r="B279" s="2038"/>
      <c r="C279" s="2038"/>
      <c r="D279" s="2038"/>
      <c r="E279" s="2038"/>
      <c r="F279" s="2038"/>
      <c r="G279" s="2038"/>
      <c r="H279" s="2038"/>
    </row>
    <row r="280" spans="1:8">
      <c r="A280" s="2039" t="s">
        <v>820</v>
      </c>
      <c r="B280" s="2038"/>
      <c r="C280" s="2038"/>
      <c r="D280" s="2038"/>
      <c r="E280" s="2038"/>
      <c r="F280" s="2038"/>
      <c r="G280" s="2038"/>
      <c r="H280" s="2038"/>
    </row>
    <row r="281" spans="1:8">
      <c r="A281" s="2039" t="s">
        <v>821</v>
      </c>
      <c r="B281" s="2038"/>
      <c r="C281" s="2038"/>
      <c r="D281" s="2038"/>
      <c r="E281" s="2038"/>
      <c r="F281" s="2038"/>
      <c r="G281" s="2038"/>
      <c r="H281" s="2038"/>
    </row>
    <row r="282" spans="1:8">
      <c r="A282" s="2039" t="s">
        <v>822</v>
      </c>
      <c r="B282" s="2038"/>
      <c r="C282" s="2038"/>
      <c r="D282" s="2038"/>
      <c r="E282" s="2038"/>
      <c r="F282" s="2038"/>
      <c r="G282" s="2038"/>
      <c r="H282" s="2038"/>
    </row>
    <row r="283" spans="1:8">
      <c r="A283" s="2039" t="s">
        <v>823</v>
      </c>
      <c r="B283" s="2038"/>
      <c r="C283" s="2038"/>
      <c r="D283" s="2038"/>
      <c r="E283" s="2038"/>
      <c r="F283" s="2038"/>
      <c r="G283" s="2038"/>
      <c r="H283" s="2038"/>
    </row>
    <row r="284" spans="1:8">
      <c r="A284" s="2039" t="s">
        <v>824</v>
      </c>
      <c r="B284" s="2038"/>
      <c r="C284" s="2038"/>
      <c r="D284" s="2038"/>
      <c r="E284" s="2038"/>
      <c r="F284" s="2038"/>
      <c r="G284" s="2038"/>
      <c r="H284" s="2038"/>
    </row>
    <row r="285" spans="1:8">
      <c r="A285" s="2038"/>
      <c r="B285" s="2038"/>
      <c r="C285" s="2038"/>
      <c r="D285" s="2038"/>
      <c r="E285" s="2038"/>
      <c r="F285" s="2038"/>
      <c r="G285" s="2038"/>
      <c r="H285" s="2038"/>
    </row>
    <row r="286" spans="1:8">
      <c r="A286" s="2039" t="s">
        <v>809</v>
      </c>
      <c r="B286" s="2038"/>
      <c r="C286" s="2038"/>
      <c r="D286" s="2038"/>
      <c r="E286" s="2038"/>
      <c r="F286" s="2038"/>
      <c r="G286" s="2038"/>
      <c r="H286" s="2038"/>
    </row>
    <row r="287" spans="1:8">
      <c r="A287" s="2039" t="s">
        <v>810</v>
      </c>
      <c r="B287" s="2038"/>
      <c r="C287" s="2038"/>
      <c r="D287" s="2038"/>
      <c r="E287" s="2038"/>
      <c r="F287" s="2038"/>
      <c r="G287" s="2038"/>
      <c r="H287" s="2038"/>
    </row>
    <row r="288" spans="1:8">
      <c r="A288" s="2039" t="s">
        <v>811</v>
      </c>
      <c r="B288" s="2038"/>
      <c r="C288" s="2038"/>
      <c r="D288" s="2038"/>
      <c r="E288" s="2038"/>
      <c r="F288" s="2038"/>
      <c r="G288" s="2038"/>
      <c r="H288" s="2038"/>
    </row>
    <row r="289" spans="1:8">
      <c r="A289" s="2039" t="s">
        <v>812</v>
      </c>
      <c r="B289" s="2038"/>
      <c r="C289" s="2038"/>
      <c r="D289" s="2038"/>
      <c r="E289" s="2038"/>
      <c r="F289" s="2038"/>
      <c r="G289" s="2038"/>
      <c r="H289" s="2038"/>
    </row>
    <row r="290" spans="1:8">
      <c r="A290" s="2039" t="s">
        <v>813</v>
      </c>
      <c r="B290" s="2038"/>
      <c r="C290" s="2038"/>
      <c r="D290" s="2038"/>
      <c r="E290" s="2038"/>
      <c r="F290" s="2038"/>
      <c r="G290" s="2038"/>
      <c r="H290" s="2038"/>
    </row>
    <row r="291" spans="1:8">
      <c r="A291" s="2039" t="s">
        <v>814</v>
      </c>
      <c r="B291" s="2038"/>
      <c r="C291" s="2038"/>
      <c r="D291" s="2038"/>
      <c r="E291" s="2038"/>
      <c r="F291" s="2038"/>
      <c r="G291" s="2038"/>
      <c r="H291" s="2038"/>
    </row>
    <row r="292" spans="1:8">
      <c r="A292" s="2039" t="s">
        <v>815</v>
      </c>
      <c r="B292" s="2038"/>
      <c r="C292" s="2038"/>
      <c r="D292" s="2038"/>
      <c r="E292" s="2038"/>
      <c r="F292" s="2038"/>
      <c r="G292" s="2038"/>
      <c r="H292" s="2038"/>
    </row>
    <row r="293" spans="1:8">
      <c r="A293" s="2038"/>
      <c r="B293" s="2038"/>
      <c r="C293" s="2038"/>
      <c r="D293" s="2038"/>
      <c r="E293" s="2038"/>
      <c r="F293" s="2038"/>
      <c r="G293" s="2038"/>
      <c r="H293" s="2038"/>
    </row>
    <row r="294" spans="1:8">
      <c r="A294" s="2039" t="s">
        <v>806</v>
      </c>
      <c r="B294" s="2038"/>
      <c r="C294" s="2038"/>
      <c r="D294" s="2038"/>
      <c r="E294" s="2038"/>
      <c r="F294" s="2038"/>
      <c r="G294" s="2038"/>
      <c r="H294" s="2038"/>
    </row>
    <row r="295" spans="1:8">
      <c r="A295" s="2039" t="s">
        <v>807</v>
      </c>
      <c r="B295" s="2038"/>
      <c r="C295" s="2038"/>
      <c r="D295" s="2038"/>
      <c r="E295" s="2038"/>
      <c r="F295" s="2038"/>
      <c r="G295" s="2038"/>
      <c r="H295" s="2038"/>
    </row>
    <row r="296" spans="1:8">
      <c r="A296" s="2039" t="s">
        <v>808</v>
      </c>
      <c r="B296" s="2038"/>
      <c r="C296" s="2038"/>
      <c r="D296" s="2038"/>
      <c r="E296" s="2038"/>
      <c r="F296" s="2038"/>
      <c r="G296" s="2038"/>
      <c r="H296" s="2038"/>
    </row>
    <row r="297" spans="1:8">
      <c r="A297" s="2038"/>
      <c r="B297" s="2038"/>
      <c r="C297" s="2038"/>
      <c r="D297" s="2038"/>
      <c r="E297" s="2038"/>
      <c r="F297" s="2038"/>
      <c r="G297" s="2038"/>
      <c r="H297" s="2038"/>
    </row>
    <row r="298" spans="1:8">
      <c r="A298" s="2039" t="s">
        <v>804</v>
      </c>
      <c r="B298" s="2038"/>
      <c r="C298" s="2038"/>
      <c r="D298" s="2038"/>
      <c r="E298" s="2038"/>
      <c r="F298" s="2038"/>
      <c r="G298" s="2038"/>
      <c r="H298" s="2038"/>
    </row>
    <row r="299" spans="1:8">
      <c r="A299" s="2039" t="s">
        <v>805</v>
      </c>
      <c r="B299" s="2038"/>
      <c r="C299" s="2038"/>
      <c r="D299" s="2038"/>
      <c r="E299" s="2038"/>
      <c r="F299" s="2038"/>
      <c r="G299" s="2038"/>
      <c r="H299" s="2038"/>
    </row>
    <row r="300" spans="1:8">
      <c r="A300" s="2038"/>
      <c r="B300" s="2038"/>
      <c r="C300" s="2038"/>
      <c r="D300" s="2038"/>
      <c r="E300" s="2038"/>
      <c r="F300" s="2038"/>
      <c r="G300" s="2038"/>
      <c r="H300" s="2038"/>
    </row>
    <row r="301" spans="1:8">
      <c r="A301" s="2039" t="s">
        <v>791</v>
      </c>
      <c r="B301" s="2038"/>
      <c r="C301" s="2038"/>
      <c r="D301" s="2038"/>
      <c r="E301" s="2038"/>
      <c r="F301" s="2038"/>
      <c r="G301" s="2038"/>
      <c r="H301" s="2038"/>
    </row>
    <row r="302" spans="1:8">
      <c r="A302" s="2039" t="s">
        <v>792</v>
      </c>
      <c r="B302" s="2038"/>
      <c r="C302" s="2038"/>
      <c r="D302" s="2038"/>
      <c r="E302" s="2038"/>
      <c r="F302" s="2038"/>
      <c r="G302" s="2038"/>
      <c r="H302" s="2038"/>
    </row>
    <row r="303" spans="1:8">
      <c r="A303" s="2039" t="s">
        <v>793</v>
      </c>
      <c r="B303" s="2038"/>
      <c r="C303" s="2038"/>
      <c r="D303" s="2038"/>
      <c r="E303" s="2038"/>
      <c r="F303" s="2038"/>
      <c r="G303" s="2038"/>
      <c r="H303" s="2038"/>
    </row>
    <row r="304" spans="1:8">
      <c r="A304" s="2039" t="s">
        <v>794</v>
      </c>
      <c r="B304" s="2038"/>
      <c r="C304" s="2038"/>
      <c r="D304" s="2038"/>
      <c r="E304" s="2038"/>
      <c r="F304" s="2038"/>
      <c r="G304" s="2038"/>
      <c r="H304" s="2038"/>
    </row>
    <row r="305" spans="1:8">
      <c r="A305" s="2039" t="s">
        <v>795</v>
      </c>
      <c r="B305" s="2038"/>
      <c r="C305" s="2038"/>
      <c r="D305" s="2038"/>
      <c r="E305" s="2038"/>
      <c r="F305" s="2038"/>
      <c r="G305" s="2038"/>
      <c r="H305" s="2038"/>
    </row>
    <row r="306" spans="1:8">
      <c r="A306" s="2039" t="s">
        <v>796</v>
      </c>
      <c r="B306" s="2038"/>
      <c r="C306" s="2038"/>
      <c r="D306" s="2038"/>
      <c r="E306" s="2038"/>
      <c r="F306" s="2038"/>
      <c r="G306" s="2038"/>
      <c r="H306" s="2038"/>
    </row>
    <row r="307" spans="1:8">
      <c r="A307" s="2039" t="s">
        <v>797</v>
      </c>
      <c r="B307" s="2038"/>
      <c r="C307" s="2038"/>
      <c r="D307" s="2038"/>
      <c r="E307" s="2038"/>
      <c r="F307" s="2038"/>
      <c r="G307" s="2038"/>
      <c r="H307" s="2038"/>
    </row>
    <row r="308" spans="1:8">
      <c r="A308" s="2039" t="s">
        <v>798</v>
      </c>
      <c r="B308" s="2038"/>
      <c r="C308" s="2038"/>
      <c r="D308" s="2038"/>
      <c r="E308" s="2038"/>
      <c r="F308" s="2038"/>
      <c r="G308" s="2038"/>
      <c r="H308" s="2038"/>
    </row>
    <row r="309" spans="1:8">
      <c r="A309" s="2039" t="s">
        <v>799</v>
      </c>
      <c r="B309" s="2038"/>
      <c r="C309" s="2038"/>
      <c r="D309" s="2038"/>
      <c r="E309" s="2038"/>
      <c r="F309" s="2038"/>
      <c r="G309" s="2038"/>
      <c r="H309" s="2038"/>
    </row>
    <row r="310" spans="1:8">
      <c r="A310" s="2039" t="s">
        <v>800</v>
      </c>
      <c r="B310" s="2038"/>
      <c r="C310" s="2038"/>
      <c r="D310" s="2038"/>
      <c r="E310" s="2038"/>
      <c r="F310" s="2038"/>
      <c r="G310" s="2038"/>
      <c r="H310" s="2038"/>
    </row>
    <row r="311" spans="1:8">
      <c r="A311" s="2039" t="s">
        <v>801</v>
      </c>
      <c r="B311" s="2038"/>
      <c r="C311" s="2038"/>
      <c r="D311" s="2038"/>
      <c r="E311" s="2038"/>
      <c r="F311" s="2038"/>
      <c r="G311" s="2038"/>
      <c r="H311" s="2038"/>
    </row>
    <row r="312" spans="1:8">
      <c r="A312" s="2039" t="s">
        <v>802</v>
      </c>
      <c r="B312" s="2038"/>
      <c r="C312" s="2038"/>
      <c r="D312" s="2038"/>
      <c r="E312" s="2038"/>
      <c r="F312" s="2038"/>
      <c r="G312" s="2038"/>
      <c r="H312" s="2038"/>
    </row>
    <row r="313" spans="1:8">
      <c r="A313" s="2039" t="s">
        <v>803</v>
      </c>
      <c r="B313" s="2038"/>
      <c r="C313" s="2038"/>
      <c r="D313" s="2038"/>
      <c r="E313" s="2038"/>
      <c r="F313" s="2038"/>
      <c r="G313" s="2038"/>
      <c r="H313" s="2038"/>
    </row>
    <row r="314" spans="1:8">
      <c r="A314" s="2038"/>
      <c r="B314" s="2038"/>
      <c r="C314" s="2038"/>
      <c r="D314" s="2038"/>
      <c r="E314" s="2038"/>
      <c r="F314" s="2038"/>
      <c r="G314" s="2038"/>
      <c r="H314" s="2038"/>
    </row>
    <row r="315" spans="1:8">
      <c r="A315" s="2039" t="s">
        <v>783</v>
      </c>
      <c r="B315" s="2038"/>
      <c r="C315" s="2038"/>
      <c r="D315" s="2038"/>
      <c r="E315" s="2038"/>
      <c r="F315" s="2038"/>
      <c r="G315" s="2038"/>
      <c r="H315" s="2038"/>
    </row>
    <row r="316" spans="1:8">
      <c r="A316" s="2039" t="s">
        <v>784</v>
      </c>
      <c r="B316" s="2038"/>
      <c r="C316" s="2038"/>
      <c r="D316" s="2038"/>
      <c r="E316" s="2038"/>
      <c r="F316" s="2038"/>
      <c r="G316" s="2038"/>
      <c r="H316" s="2038"/>
    </row>
    <row r="317" spans="1:8">
      <c r="A317" s="2039" t="s">
        <v>785</v>
      </c>
      <c r="B317" s="2038"/>
      <c r="C317" s="2038"/>
      <c r="D317" s="2038"/>
      <c r="E317" s="2038"/>
      <c r="F317" s="2038"/>
      <c r="G317" s="2038"/>
      <c r="H317" s="2038"/>
    </row>
    <row r="318" spans="1:8">
      <c r="A318" s="2039" t="s">
        <v>786</v>
      </c>
      <c r="B318" s="2038"/>
      <c r="C318" s="2038"/>
      <c r="D318" s="2038"/>
      <c r="E318" s="2038"/>
      <c r="F318" s="2038"/>
      <c r="G318" s="2038"/>
      <c r="H318" s="2038"/>
    </row>
    <row r="319" spans="1:8">
      <c r="A319" s="2039" t="s">
        <v>787</v>
      </c>
      <c r="B319" s="2038"/>
      <c r="C319" s="2038"/>
      <c r="D319" s="2038"/>
      <c r="E319" s="2038"/>
      <c r="F319" s="2038"/>
      <c r="G319" s="2038"/>
      <c r="H319" s="2038"/>
    </row>
    <row r="320" spans="1:8">
      <c r="A320" s="2039" t="s">
        <v>788</v>
      </c>
      <c r="B320" s="2038"/>
      <c r="C320" s="2038"/>
      <c r="D320" s="2038"/>
      <c r="E320" s="2038"/>
      <c r="F320" s="2038"/>
      <c r="G320" s="2038"/>
      <c r="H320" s="2038"/>
    </row>
    <row r="321" spans="1:8">
      <c r="A321" s="2039" t="s">
        <v>789</v>
      </c>
      <c r="B321" s="2038"/>
      <c r="C321" s="2038"/>
      <c r="D321" s="2038"/>
      <c r="E321" s="2038"/>
      <c r="F321" s="2038"/>
      <c r="G321" s="2038"/>
      <c r="H321" s="2038"/>
    </row>
    <row r="322" spans="1:8">
      <c r="A322" s="2039" t="s">
        <v>790</v>
      </c>
      <c r="B322" s="2038"/>
      <c r="C322" s="2038"/>
      <c r="D322" s="2038"/>
      <c r="E322" s="2038"/>
      <c r="F322" s="2038"/>
      <c r="G322" s="2038"/>
      <c r="H322" s="2038"/>
    </row>
    <row r="323" spans="1:8">
      <c r="A323" s="2038"/>
      <c r="B323" s="2038"/>
      <c r="C323" s="2038"/>
      <c r="D323" s="2038"/>
      <c r="E323" s="2038"/>
      <c r="F323" s="2038"/>
      <c r="G323" s="2038"/>
      <c r="H323" s="2038"/>
    </row>
    <row r="324" spans="1:8">
      <c r="A324" s="2039" t="s">
        <v>748</v>
      </c>
      <c r="B324" s="2038"/>
      <c r="C324" s="2038"/>
      <c r="D324" s="2038"/>
      <c r="E324" s="2038"/>
      <c r="F324" s="2038"/>
      <c r="G324" s="2038"/>
      <c r="H324" s="2038"/>
    </row>
    <row r="325" spans="1:8">
      <c r="A325" s="2039" t="s">
        <v>749</v>
      </c>
      <c r="B325" s="2038"/>
      <c r="C325" s="2038"/>
      <c r="D325" s="2038"/>
      <c r="E325" s="2038"/>
      <c r="F325" s="2038"/>
      <c r="G325" s="2038"/>
      <c r="H325" s="2038"/>
    </row>
    <row r="326" spans="1:8">
      <c r="A326" s="2039" t="s">
        <v>750</v>
      </c>
      <c r="B326" s="2038"/>
      <c r="C326" s="2038"/>
      <c r="D326" s="2038"/>
      <c r="E326" s="2038"/>
      <c r="F326" s="2038"/>
      <c r="G326" s="2038"/>
      <c r="H326" s="2038"/>
    </row>
    <row r="327" spans="1:8">
      <c r="A327" s="2039" t="s">
        <v>751</v>
      </c>
      <c r="B327" s="2038"/>
      <c r="C327" s="2038"/>
      <c r="D327" s="2038"/>
      <c r="E327" s="2038"/>
      <c r="F327" s="2038"/>
      <c r="G327" s="2038"/>
      <c r="H327" s="2038"/>
    </row>
    <row r="328" spans="1:8">
      <c r="A328" s="2039" t="s">
        <v>752</v>
      </c>
      <c r="B328" s="2038"/>
      <c r="C328" s="2038"/>
      <c r="D328" s="2038"/>
      <c r="E328" s="2038"/>
      <c r="F328" s="2038"/>
      <c r="G328" s="2038"/>
      <c r="H328" s="2038"/>
    </row>
    <row r="329" spans="1:8">
      <c r="A329" s="2039" t="s">
        <v>753</v>
      </c>
      <c r="B329" s="2038"/>
      <c r="C329" s="2038"/>
      <c r="D329" s="2038"/>
      <c r="E329" s="2038"/>
      <c r="F329" s="2038"/>
      <c r="G329" s="2038"/>
      <c r="H329" s="2038"/>
    </row>
    <row r="330" spans="1:8">
      <c r="A330" s="2039" t="s">
        <v>754</v>
      </c>
      <c r="B330" s="2038"/>
      <c r="C330" s="2038"/>
      <c r="D330" s="2038"/>
      <c r="E330" s="2038"/>
      <c r="F330" s="2038"/>
      <c r="G330" s="2038"/>
      <c r="H330" s="2038"/>
    </row>
    <row r="331" spans="1:8">
      <c r="A331" s="2039" t="s">
        <v>755</v>
      </c>
      <c r="B331" s="2038"/>
      <c r="C331" s="2038"/>
      <c r="D331" s="2038"/>
      <c r="E331" s="2038"/>
      <c r="F331" s="2038"/>
      <c r="G331" s="2038"/>
      <c r="H331" s="2038"/>
    </row>
    <row r="332" spans="1:8">
      <c r="A332" s="2039" t="s">
        <v>756</v>
      </c>
      <c r="B332" s="2038"/>
      <c r="C332" s="2038"/>
      <c r="D332" s="2038"/>
      <c r="E332" s="2038"/>
      <c r="F332" s="2038"/>
      <c r="G332" s="2038"/>
      <c r="H332" s="2038"/>
    </row>
    <row r="333" spans="1:8">
      <c r="A333" s="2039" t="s">
        <v>757</v>
      </c>
      <c r="B333" s="2038"/>
      <c r="C333" s="2038"/>
      <c r="D333" s="2038"/>
      <c r="E333" s="2038"/>
      <c r="F333" s="2038"/>
      <c r="G333" s="2038"/>
      <c r="H333" s="2038"/>
    </row>
    <row r="334" spans="1:8">
      <c r="A334" s="2039" t="s">
        <v>758</v>
      </c>
      <c r="B334" s="2038"/>
      <c r="C334" s="2038"/>
      <c r="D334" s="2038"/>
      <c r="E334" s="2038"/>
      <c r="F334" s="2038"/>
      <c r="G334" s="2038"/>
      <c r="H334" s="2038"/>
    </row>
    <row r="335" spans="1:8">
      <c r="A335" s="2039" t="s">
        <v>759</v>
      </c>
      <c r="B335" s="2038"/>
      <c r="C335" s="2038"/>
      <c r="D335" s="2038"/>
      <c r="E335" s="2038"/>
      <c r="F335" s="2038"/>
      <c r="G335" s="2038"/>
      <c r="H335" s="2038"/>
    </row>
    <row r="336" spans="1:8">
      <c r="A336" s="2039" t="s">
        <v>760</v>
      </c>
      <c r="B336" s="2038"/>
      <c r="C336" s="2038"/>
      <c r="D336" s="2038"/>
      <c r="E336" s="2038"/>
      <c r="F336" s="2038"/>
      <c r="G336" s="2038"/>
      <c r="H336" s="2038"/>
    </row>
    <row r="337" spans="1:8">
      <c r="A337" s="2039" t="s">
        <v>761</v>
      </c>
      <c r="B337" s="2038"/>
      <c r="C337" s="2038"/>
      <c r="D337" s="2038"/>
      <c r="E337" s="2038"/>
      <c r="F337" s="2038"/>
      <c r="G337" s="2038"/>
      <c r="H337" s="2038"/>
    </row>
    <row r="338" spans="1:8">
      <c r="A338" s="2039" t="s">
        <v>762</v>
      </c>
      <c r="B338" s="2038"/>
      <c r="C338" s="2038"/>
      <c r="D338" s="2038"/>
      <c r="E338" s="2038"/>
      <c r="F338" s="2038"/>
      <c r="G338" s="2038"/>
      <c r="H338" s="2038"/>
    </row>
    <row r="339" spans="1:8">
      <c r="A339" s="2039" t="s">
        <v>763</v>
      </c>
      <c r="B339" s="2038"/>
      <c r="C339" s="2038"/>
      <c r="D339" s="2038"/>
      <c r="E339" s="2038"/>
      <c r="F339" s="2038"/>
      <c r="G339" s="2038"/>
      <c r="H339" s="2038"/>
    </row>
    <row r="340" spans="1:8">
      <c r="A340" s="2039" t="s">
        <v>764</v>
      </c>
      <c r="B340" s="2038"/>
      <c r="C340" s="2038"/>
      <c r="D340" s="2038"/>
      <c r="E340" s="2038"/>
      <c r="F340" s="2038"/>
      <c r="G340" s="2038"/>
      <c r="H340" s="2038"/>
    </row>
    <row r="341" spans="1:8">
      <c r="A341" s="2039" t="s">
        <v>765</v>
      </c>
      <c r="B341" s="2038"/>
      <c r="C341" s="2038"/>
      <c r="D341" s="2038"/>
      <c r="E341" s="2038"/>
      <c r="F341" s="2038"/>
      <c r="G341" s="2038"/>
      <c r="H341" s="2038"/>
    </row>
    <row r="342" spans="1:8">
      <c r="A342" s="2039" t="s">
        <v>766</v>
      </c>
      <c r="B342" s="2038"/>
      <c r="C342" s="2038"/>
      <c r="D342" s="2038"/>
      <c r="E342" s="2038"/>
      <c r="F342" s="2038"/>
      <c r="G342" s="2038"/>
      <c r="H342" s="2038"/>
    </row>
    <row r="343" spans="1:8">
      <c r="A343" s="2039" t="s">
        <v>767</v>
      </c>
      <c r="B343" s="2038"/>
      <c r="C343" s="2038"/>
      <c r="D343" s="2038"/>
      <c r="E343" s="2038"/>
      <c r="F343" s="2038"/>
      <c r="G343" s="2038"/>
      <c r="H343" s="2038"/>
    </row>
    <row r="344" spans="1:8">
      <c r="A344" s="2039" t="s">
        <v>768</v>
      </c>
      <c r="B344" s="2038"/>
      <c r="C344" s="2038"/>
      <c r="D344" s="2038"/>
      <c r="E344" s="2038"/>
      <c r="F344" s="2038"/>
      <c r="G344" s="2038"/>
      <c r="H344" s="2038"/>
    </row>
    <row r="345" spans="1:8">
      <c r="A345" s="2039" t="s">
        <v>769</v>
      </c>
      <c r="B345" s="2038"/>
      <c r="C345" s="2038"/>
      <c r="D345" s="2038"/>
      <c r="E345" s="2038"/>
      <c r="F345" s="2038"/>
      <c r="G345" s="2038"/>
      <c r="H345" s="2038"/>
    </row>
    <row r="346" spans="1:8">
      <c r="A346" s="2039" t="s">
        <v>770</v>
      </c>
      <c r="B346" s="2038"/>
      <c r="C346" s="2038"/>
      <c r="D346" s="2038"/>
      <c r="E346" s="2038"/>
      <c r="F346" s="2038"/>
      <c r="G346" s="2038"/>
      <c r="H346" s="2038"/>
    </row>
    <row r="347" spans="1:8">
      <c r="A347" s="2039" t="s">
        <v>771</v>
      </c>
      <c r="B347" s="2038"/>
      <c r="C347" s="2038"/>
      <c r="D347" s="2038"/>
      <c r="E347" s="2038"/>
      <c r="F347" s="2038"/>
      <c r="G347" s="2038"/>
      <c r="H347" s="2038"/>
    </row>
    <row r="348" spans="1:8">
      <c r="A348" s="2039" t="s">
        <v>772</v>
      </c>
      <c r="B348" s="2038"/>
      <c r="C348" s="2038"/>
      <c r="D348" s="2038"/>
      <c r="E348" s="2038"/>
      <c r="F348" s="2038"/>
      <c r="G348" s="2038"/>
      <c r="H348" s="2038"/>
    </row>
    <row r="349" spans="1:8">
      <c r="A349" s="2039" t="s">
        <v>773</v>
      </c>
      <c r="B349" s="2038"/>
      <c r="C349" s="2038"/>
      <c r="D349" s="2038"/>
      <c r="E349" s="2038"/>
      <c r="F349" s="2038"/>
      <c r="G349" s="2038"/>
      <c r="H349" s="2038"/>
    </row>
    <row r="350" spans="1:8">
      <c r="A350" s="2039" t="s">
        <v>774</v>
      </c>
      <c r="B350" s="2038"/>
      <c r="C350" s="2038"/>
      <c r="D350" s="2038"/>
      <c r="E350" s="2038"/>
      <c r="F350" s="2038"/>
      <c r="G350" s="2038"/>
      <c r="H350" s="2038"/>
    </row>
    <row r="351" spans="1:8">
      <c r="A351" s="2039" t="s">
        <v>775</v>
      </c>
      <c r="B351" s="2038"/>
      <c r="C351" s="2038"/>
      <c r="D351" s="2038"/>
      <c r="E351" s="2038"/>
      <c r="F351" s="2038"/>
      <c r="G351" s="2038"/>
      <c r="H351" s="2038"/>
    </row>
    <row r="352" spans="1:8">
      <c r="A352" s="2039" t="s">
        <v>776</v>
      </c>
      <c r="B352" s="2038"/>
      <c r="C352" s="2038"/>
      <c r="D352" s="2038"/>
      <c r="E352" s="2038"/>
      <c r="F352" s="2038"/>
      <c r="G352" s="2038"/>
      <c r="H352" s="2038"/>
    </row>
    <row r="353" spans="1:8">
      <c r="A353" s="2039" t="s">
        <v>777</v>
      </c>
      <c r="B353" s="2038"/>
      <c r="C353" s="2038"/>
      <c r="D353" s="2038"/>
      <c r="E353" s="2038"/>
      <c r="F353" s="2038"/>
      <c r="G353" s="2038"/>
      <c r="H353" s="2038"/>
    </row>
    <row r="354" spans="1:8">
      <c r="A354" s="2039" t="s">
        <v>778</v>
      </c>
      <c r="B354" s="2038"/>
      <c r="C354" s="2038"/>
      <c r="D354" s="2038"/>
      <c r="E354" s="2038"/>
      <c r="F354" s="2038"/>
      <c r="G354" s="2038"/>
      <c r="H354" s="2038"/>
    </row>
    <row r="355" spans="1:8">
      <c r="A355" s="2039" t="s">
        <v>779</v>
      </c>
      <c r="B355" s="2038"/>
      <c r="C355" s="2038"/>
      <c r="D355" s="2038"/>
      <c r="E355" s="2038"/>
      <c r="F355" s="2038"/>
      <c r="G355" s="2038"/>
      <c r="H355" s="2038"/>
    </row>
    <row r="356" spans="1:8">
      <c r="A356" s="2039" t="s">
        <v>780</v>
      </c>
      <c r="B356" s="2038"/>
      <c r="C356" s="2038"/>
      <c r="D356" s="2038"/>
      <c r="E356" s="2038"/>
      <c r="F356" s="2038"/>
      <c r="G356" s="2038"/>
      <c r="H356" s="2038"/>
    </row>
    <row r="357" spans="1:8">
      <c r="A357" s="2039" t="s">
        <v>781</v>
      </c>
      <c r="B357" s="2038"/>
      <c r="C357" s="2038"/>
      <c r="D357" s="2038"/>
      <c r="E357" s="2038"/>
      <c r="F357" s="2038"/>
      <c r="G357" s="2038"/>
      <c r="H357" s="2038"/>
    </row>
    <row r="358" spans="1:8">
      <c r="A358" s="2039" t="s">
        <v>782</v>
      </c>
      <c r="B358" s="2038"/>
      <c r="C358" s="2038"/>
      <c r="D358" s="2038"/>
      <c r="E358" s="2038"/>
      <c r="F358" s="2038"/>
      <c r="G358" s="2038"/>
      <c r="H358" s="2038"/>
    </row>
    <row r="359" spans="1:8">
      <c r="A359" s="2038"/>
      <c r="B359" s="2038"/>
      <c r="C359" s="2038"/>
      <c r="D359" s="2038"/>
      <c r="E359" s="2038"/>
      <c r="F359" s="2038"/>
      <c r="G359" s="2038"/>
      <c r="H359" s="2038"/>
    </row>
    <row r="360" spans="1:8">
      <c r="A360" s="2039" t="s">
        <v>740</v>
      </c>
      <c r="B360" s="2038"/>
      <c r="C360" s="2038"/>
      <c r="D360" s="2038"/>
      <c r="E360" s="2038"/>
      <c r="F360" s="2038"/>
      <c r="G360" s="2038"/>
      <c r="H360" s="2038"/>
    </row>
    <row r="361" spans="1:8">
      <c r="A361" s="2039" t="s">
        <v>744</v>
      </c>
      <c r="B361" s="2038"/>
      <c r="C361" s="2038"/>
      <c r="D361" s="2038"/>
      <c r="E361" s="2038"/>
      <c r="F361" s="2038"/>
      <c r="G361" s="2038"/>
      <c r="H361" s="2038"/>
    </row>
    <row r="362" spans="1:8">
      <c r="A362" s="2039" t="s">
        <v>745</v>
      </c>
      <c r="B362" s="2038"/>
      <c r="C362" s="2038"/>
      <c r="D362" s="2038"/>
      <c r="E362" s="2038"/>
      <c r="F362" s="2038"/>
      <c r="G362" s="2038"/>
      <c r="H362" s="2038"/>
    </row>
    <row r="363" spans="1:8">
      <c r="A363" s="2039" t="s">
        <v>746</v>
      </c>
      <c r="B363" s="2038"/>
      <c r="C363" s="2038"/>
      <c r="D363" s="2038"/>
      <c r="E363" s="2038"/>
      <c r="F363" s="2038"/>
      <c r="G363" s="2038"/>
      <c r="H363" s="2038"/>
    </row>
    <row r="364" spans="1:8">
      <c r="A364" s="2039" t="s">
        <v>747</v>
      </c>
      <c r="B364" s="2038"/>
      <c r="C364" s="2038"/>
      <c r="D364" s="2038"/>
      <c r="E364" s="2038"/>
      <c r="F364" s="2038"/>
      <c r="G364" s="2038"/>
      <c r="H364" s="2038"/>
    </row>
    <row r="365" spans="1:8">
      <c r="A365" s="2038"/>
      <c r="B365" s="2038"/>
      <c r="C365" s="2038"/>
      <c r="D365" s="2038"/>
      <c r="E365" s="2038"/>
      <c r="F365" s="2038"/>
      <c r="G365" s="2038"/>
      <c r="H365" s="2038"/>
    </row>
    <row r="366" spans="1:8">
      <c r="A366" s="2039" t="s">
        <v>740</v>
      </c>
      <c r="B366" s="2038"/>
      <c r="C366" s="2038"/>
      <c r="D366" s="2038"/>
      <c r="E366" s="2038"/>
      <c r="F366" s="2038"/>
      <c r="G366" s="2038"/>
      <c r="H366" s="2038"/>
    </row>
    <row r="367" spans="1:8">
      <c r="A367" s="2039" t="s">
        <v>741</v>
      </c>
      <c r="B367" s="2038"/>
      <c r="C367" s="2038"/>
      <c r="D367" s="2038"/>
      <c r="E367" s="2038"/>
      <c r="F367" s="2038"/>
      <c r="G367" s="2038"/>
      <c r="H367" s="2038"/>
    </row>
    <row r="368" spans="1:8">
      <c r="A368" s="2039" t="s">
        <v>742</v>
      </c>
      <c r="B368" s="2038"/>
      <c r="C368" s="2038"/>
      <c r="D368" s="2038"/>
      <c r="E368" s="2038"/>
      <c r="F368" s="2038"/>
      <c r="G368" s="2038"/>
      <c r="H368" s="2038"/>
    </row>
    <row r="369" spans="1:8">
      <c r="A369" s="2039" t="s">
        <v>743</v>
      </c>
      <c r="B369" s="2038"/>
      <c r="C369" s="2038"/>
      <c r="D369" s="2038"/>
      <c r="E369" s="2038"/>
      <c r="F369" s="2038"/>
      <c r="G369" s="2038"/>
      <c r="H369" s="2038"/>
    </row>
    <row r="370" spans="1:8">
      <c r="A370" s="2038"/>
      <c r="B370" s="2038"/>
      <c r="C370" s="2038"/>
      <c r="D370" s="2038"/>
      <c r="E370" s="2038"/>
      <c r="F370" s="2038"/>
      <c r="G370" s="2038"/>
      <c r="H370" s="2038"/>
    </row>
    <row r="371" spans="1:8">
      <c r="A371" s="2039" t="s">
        <v>734</v>
      </c>
      <c r="B371" s="2038"/>
      <c r="C371" s="2038"/>
      <c r="D371" s="2038"/>
      <c r="E371" s="2038"/>
      <c r="F371" s="2038"/>
      <c r="G371" s="2038"/>
      <c r="H371" s="2038"/>
    </row>
    <row r="372" spans="1:8">
      <c r="A372" s="2039" t="s">
        <v>735</v>
      </c>
      <c r="B372" s="2038"/>
      <c r="C372" s="2038"/>
      <c r="D372" s="2038"/>
      <c r="E372" s="2038"/>
      <c r="F372" s="2038"/>
      <c r="G372" s="2038"/>
      <c r="H372" s="2038"/>
    </row>
    <row r="373" spans="1:8">
      <c r="A373" s="2039" t="s">
        <v>736</v>
      </c>
      <c r="B373" s="2038"/>
      <c r="C373" s="2038"/>
      <c r="D373" s="2038"/>
      <c r="E373" s="2038"/>
      <c r="F373" s="2038"/>
      <c r="G373" s="2038"/>
      <c r="H373" s="2038"/>
    </row>
    <row r="374" spans="1:8">
      <c r="A374" s="2039" t="s">
        <v>737</v>
      </c>
      <c r="B374" s="2038"/>
      <c r="C374" s="2038"/>
      <c r="D374" s="2038"/>
      <c r="E374" s="2038"/>
      <c r="F374" s="2038"/>
      <c r="G374" s="2038"/>
      <c r="H374" s="2038"/>
    </row>
    <row r="375" spans="1:8">
      <c r="A375" s="2039" t="s">
        <v>738</v>
      </c>
      <c r="B375" s="2038"/>
      <c r="C375" s="2038"/>
      <c r="D375" s="2038"/>
      <c r="E375" s="2038"/>
      <c r="F375" s="2038"/>
      <c r="G375" s="2038"/>
      <c r="H375" s="2038"/>
    </row>
    <row r="376" spans="1:8">
      <c r="A376" s="2039" t="s">
        <v>739</v>
      </c>
      <c r="B376" s="2038"/>
      <c r="C376" s="2038"/>
      <c r="D376" s="2038"/>
      <c r="E376" s="2038"/>
      <c r="F376" s="2038"/>
      <c r="G376" s="2038"/>
      <c r="H376" s="2038"/>
    </row>
    <row r="377" spans="1:8">
      <c r="A377" s="2038"/>
      <c r="B377" s="2038"/>
      <c r="C377" s="2038"/>
      <c r="D377" s="2038"/>
      <c r="E377" s="2038"/>
      <c r="F377" s="2038"/>
      <c r="G377" s="2038"/>
      <c r="H377" s="2038"/>
    </row>
    <row r="378" spans="1:8">
      <c r="A378" s="2039" t="s">
        <v>729</v>
      </c>
      <c r="B378" s="2038"/>
      <c r="C378" s="2038"/>
      <c r="D378" s="2038"/>
      <c r="E378" s="2038"/>
      <c r="F378" s="2038"/>
      <c r="G378" s="2038"/>
      <c r="H378" s="2038"/>
    </row>
    <row r="379" spans="1:8">
      <c r="A379" s="2039" t="s">
        <v>730</v>
      </c>
      <c r="B379" s="2038"/>
      <c r="C379" s="2038"/>
      <c r="D379" s="2038"/>
      <c r="E379" s="2038"/>
      <c r="F379" s="2038"/>
      <c r="G379" s="2038"/>
      <c r="H379" s="2038"/>
    </row>
    <row r="380" spans="1:8">
      <c r="A380" s="2039" t="s">
        <v>731</v>
      </c>
      <c r="B380" s="2038"/>
      <c r="C380" s="2038"/>
      <c r="D380" s="2038"/>
      <c r="E380" s="2038"/>
      <c r="F380" s="2038"/>
      <c r="G380" s="2038"/>
      <c r="H380" s="2038"/>
    </row>
    <row r="381" spans="1:8">
      <c r="A381" s="2039" t="s">
        <v>732</v>
      </c>
      <c r="B381" s="2038"/>
      <c r="C381" s="2038"/>
      <c r="D381" s="2038"/>
      <c r="E381" s="2038"/>
      <c r="F381" s="2038"/>
      <c r="G381" s="2038"/>
      <c r="H381" s="2038"/>
    </row>
    <row r="382" spans="1:8">
      <c r="A382" s="2039" t="s">
        <v>733</v>
      </c>
      <c r="B382" s="2038"/>
      <c r="C382" s="2038"/>
      <c r="D382" s="2038"/>
      <c r="E382" s="2038"/>
      <c r="F382" s="2038"/>
      <c r="G382" s="2038"/>
      <c r="H382" s="2038"/>
    </row>
    <row r="383" spans="1:8">
      <c r="A383" s="2038"/>
      <c r="B383" s="2038"/>
      <c r="C383" s="2038"/>
      <c r="D383" s="2038"/>
      <c r="E383" s="2038"/>
      <c r="F383" s="2038"/>
      <c r="G383" s="2038"/>
      <c r="H383" s="2038"/>
    </row>
    <row r="384" spans="1:8">
      <c r="A384" s="2039" t="s">
        <v>727</v>
      </c>
      <c r="B384" s="2038"/>
      <c r="C384" s="2038"/>
      <c r="D384" s="2038"/>
      <c r="E384" s="2038"/>
      <c r="F384" s="2038"/>
      <c r="G384" s="2038"/>
      <c r="H384" s="2038"/>
    </row>
    <row r="385" spans="1:8">
      <c r="A385" s="2039" t="s">
        <v>728</v>
      </c>
      <c r="B385" s="2038"/>
      <c r="C385" s="2038"/>
      <c r="D385" s="2038"/>
      <c r="E385" s="2038"/>
      <c r="F385" s="2038"/>
      <c r="G385" s="2038"/>
      <c r="H385" s="2038"/>
    </row>
    <row r="387" spans="1:8">
      <c r="A387" s="2034" t="s">
        <v>980</v>
      </c>
    </row>
  </sheetData>
  <mergeCells count="12">
    <mergeCell ref="A125:H125"/>
    <mergeCell ref="A126:H126"/>
    <mergeCell ref="B118:C118"/>
    <mergeCell ref="D118:F118"/>
    <mergeCell ref="G118:H118"/>
    <mergeCell ref="A104:H104"/>
    <mergeCell ref="A105:H105"/>
    <mergeCell ref="A106:H106"/>
    <mergeCell ref="A107:H107"/>
    <mergeCell ref="A109:H109"/>
    <mergeCell ref="A110:H110"/>
    <mergeCell ref="A117:H117"/>
  </mergeCells>
  <pageMargins left="0.5" right="0.5" top="0.5" bottom="0.5" header="0.5" footer="0.5"/>
  <pageSetup orientation="portrait" horizontalDpi="300" verticalDpi="4294967295"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5"/>
  </sheetPr>
  <dimension ref="B2:AK57"/>
  <sheetViews>
    <sheetView showGridLines="0" workbookViewId="0">
      <selection activeCell="AK42" sqref="AK42"/>
    </sheetView>
  </sheetViews>
  <sheetFormatPr defaultRowHeight="11.25" outlineLevelCol="1"/>
  <cols>
    <col min="1" max="1" width="9.140625" style="1363"/>
    <col min="2" max="2" width="15.85546875" style="1363" bestFit="1" customWidth="1"/>
    <col min="3" max="5" width="8" style="1363" hidden="1" customWidth="1"/>
    <col min="6" max="6" width="10" style="1363" hidden="1" customWidth="1"/>
    <col min="7" max="7" width="3.7109375" style="1363" hidden="1" customWidth="1"/>
    <col min="8" max="8" width="8" style="1363" hidden="1" customWidth="1"/>
    <col min="9" max="9" width="9.28515625" style="1363" hidden="1" customWidth="1"/>
    <col min="10" max="10" width="8" style="1363" hidden="1" customWidth="1"/>
    <col min="11" max="11" width="10" style="1363" hidden="1" customWidth="1"/>
    <col min="12" max="12" width="3.7109375" style="1363" hidden="1" customWidth="1"/>
    <col min="13" max="13" width="8" style="1363" customWidth="1" outlineLevel="1"/>
    <col min="14" max="14" width="9.28515625" style="1363" customWidth="1" outlineLevel="1"/>
    <col min="15" max="15" width="8" style="1363" customWidth="1" outlineLevel="1"/>
    <col min="16" max="16" width="9" style="1363" customWidth="1" outlineLevel="1"/>
    <col min="17" max="17" width="3.7109375" style="1363" customWidth="1" outlineLevel="1"/>
    <col min="18" max="18" width="8" style="1363" customWidth="1" outlineLevel="1"/>
    <col min="19" max="19" width="9.28515625" style="1363" customWidth="1" outlineLevel="1"/>
    <col min="20" max="20" width="8" style="1363" customWidth="1" outlineLevel="1"/>
    <col min="21" max="21" width="9" style="1363" customWidth="1" outlineLevel="1"/>
    <col min="22" max="22" width="3.7109375" style="1363" customWidth="1" outlineLevel="1"/>
    <col min="23" max="23" width="8.85546875" style="1363" customWidth="1" outlineLevel="1"/>
    <col min="24" max="24" width="10" style="1363" customWidth="1" outlineLevel="1"/>
    <col min="25" max="25" width="9.42578125" style="1363" customWidth="1"/>
    <col min="26" max="27" width="10.5703125" style="1363" customWidth="1"/>
    <col min="28" max="16384" width="9.140625" style="1363"/>
  </cols>
  <sheetData>
    <row r="2" spans="2:27">
      <c r="B2" s="1364" t="s">
        <v>80</v>
      </c>
      <c r="D2" s="1366"/>
      <c r="E2" s="1366"/>
      <c r="F2" s="1366"/>
      <c r="G2" s="1366"/>
      <c r="H2" s="1366"/>
      <c r="I2" s="1366"/>
      <c r="J2" s="1366"/>
      <c r="K2" s="1366"/>
      <c r="L2" s="1366"/>
      <c r="M2" s="1365" t="s">
        <v>512</v>
      </c>
      <c r="N2" s="1366"/>
      <c r="O2" s="1366"/>
      <c r="P2" s="1366"/>
      <c r="Q2" s="1366"/>
      <c r="R2" s="1366"/>
      <c r="S2" s="1366"/>
      <c r="T2" s="1366"/>
      <c r="U2" s="1366"/>
      <c r="V2" s="1366"/>
      <c r="W2" s="1366"/>
      <c r="X2" s="1366"/>
      <c r="Y2" s="1366"/>
      <c r="Z2" s="1366"/>
      <c r="AA2" s="1366"/>
    </row>
    <row r="3" spans="2:27">
      <c r="B3" s="1366"/>
      <c r="C3" s="1366"/>
      <c r="D3" s="1366"/>
      <c r="E3" s="1366"/>
      <c r="F3" s="1366"/>
      <c r="G3" s="1366"/>
      <c r="H3" s="1366"/>
      <c r="I3" s="1366"/>
      <c r="J3" s="1366"/>
      <c r="K3" s="1366"/>
      <c r="L3" s="1366"/>
      <c r="M3" s="1366"/>
      <c r="N3" s="1366"/>
      <c r="O3" s="1366"/>
      <c r="P3" s="1366"/>
      <c r="Q3" s="1366"/>
      <c r="R3" s="1366"/>
      <c r="S3" s="1366"/>
      <c r="T3" s="1366"/>
      <c r="U3" s="1366"/>
      <c r="V3" s="1366"/>
      <c r="W3" s="1366"/>
      <c r="X3" s="1366"/>
      <c r="Y3" s="1366"/>
      <c r="Z3" s="1366"/>
      <c r="AA3" s="1366"/>
    </row>
    <row r="4" spans="2:27">
      <c r="B4" s="1364" t="s">
        <v>460</v>
      </c>
      <c r="C4" s="1367">
        <v>42094</v>
      </c>
      <c r="D4" s="1368">
        <f>+EOMONTH(C4,3)</f>
        <v>42185</v>
      </c>
      <c r="E4" s="1368">
        <f>+EOMONTH(D4,3)</f>
        <v>42277</v>
      </c>
      <c r="F4" s="1368">
        <f>+EOMONTH(E4,3)</f>
        <v>42369</v>
      </c>
      <c r="G4" s="1366"/>
      <c r="H4" s="1367">
        <v>42460</v>
      </c>
      <c r="I4" s="1368">
        <f>+EOMONTH(H4,3)</f>
        <v>42551</v>
      </c>
      <c r="J4" s="1368">
        <f>+EOMONTH(I4,3)</f>
        <v>42643</v>
      </c>
      <c r="K4" s="1368">
        <f>+EOMONTH(J4,3)</f>
        <v>42735</v>
      </c>
      <c r="L4" s="1366"/>
      <c r="M4" s="1367">
        <v>42825</v>
      </c>
      <c r="N4" s="1368">
        <f>+EOMONTH(M4,3)</f>
        <v>42916</v>
      </c>
      <c r="O4" s="1368">
        <f>+EOMONTH(N4,3)</f>
        <v>43008</v>
      </c>
      <c r="P4" s="1368">
        <f>+EOMONTH(O4,3)</f>
        <v>43100</v>
      </c>
      <c r="Q4" s="1366"/>
      <c r="R4" s="1367">
        <v>43190</v>
      </c>
      <c r="S4" s="1368">
        <f>+EOMONTH(R4,3)</f>
        <v>43281</v>
      </c>
      <c r="T4" s="1368">
        <f>+EOMONTH(S4,3)</f>
        <v>43373</v>
      </c>
      <c r="U4" s="1368">
        <f>+EOMONTH(T4,3)</f>
        <v>43465</v>
      </c>
      <c r="V4" s="1366"/>
      <c r="W4" s="1369">
        <f>+F4</f>
        <v>42369</v>
      </c>
      <c r="X4" s="1369">
        <f>+EOMONTH(W4,12)</f>
        <v>42735</v>
      </c>
      <c r="Y4" s="1369">
        <f>+EOMONTH(X4,12)</f>
        <v>43100</v>
      </c>
      <c r="Z4" s="1369">
        <f>+EOMONTH(Y4,12)</f>
        <v>43465</v>
      </c>
      <c r="AA4" s="1369">
        <f>+EOMONTH(Z4,12)</f>
        <v>43830</v>
      </c>
    </row>
    <row r="5" spans="2:27">
      <c r="B5" s="1364"/>
      <c r="C5" s="1368" t="str">
        <f>+(ROUND(MONTH(C4)/3,0)&amp;"Q"&amp;YEAR(C4))</f>
        <v>1Q2015</v>
      </c>
      <c r="D5" s="1368" t="str">
        <f>+(ROUND(MONTH(D4)/3,0)&amp;"Q"&amp;YEAR(D4))</f>
        <v>2Q2015</v>
      </c>
      <c r="E5" s="1368" t="str">
        <f>+(ROUND(MONTH(E4)/3,0)&amp;"Q"&amp;YEAR(E4))</f>
        <v>3Q2015</v>
      </c>
      <c r="F5" s="1368" t="str">
        <f>+(ROUND(MONTH(F4)/3,0)&amp;"Q"&amp;YEAR(F4))</f>
        <v>4Q2015</v>
      </c>
      <c r="G5" s="1366"/>
      <c r="H5" s="1368" t="str">
        <f>+(ROUND(MONTH(H4)/3,0)&amp;"Q"&amp;YEAR(H4))</f>
        <v>1Q2016</v>
      </c>
      <c r="I5" s="1368" t="str">
        <f>+(ROUND(MONTH(I4)/3,0)&amp;"Q"&amp;YEAR(I4))</f>
        <v>2Q2016</v>
      </c>
      <c r="J5" s="1368" t="str">
        <f>+(ROUND(MONTH(J4)/3,0)&amp;"Q"&amp;YEAR(J4))</f>
        <v>3Q2016</v>
      </c>
      <c r="K5" s="1368" t="str">
        <f>+(ROUND(MONTH(K4)/3,0)&amp;"Q"&amp;YEAR(K4))</f>
        <v>4Q2016</v>
      </c>
      <c r="L5" s="1366"/>
      <c r="M5" s="1368" t="str">
        <f>+(ROUND(MONTH(M4)/3,0)&amp;"Q"&amp;YEAR(M4))</f>
        <v>1Q2017</v>
      </c>
      <c r="N5" s="1368" t="str">
        <f>+(ROUND(MONTH(N4)/3,0)&amp;"Q"&amp;YEAR(N4))</f>
        <v>2Q2017</v>
      </c>
      <c r="O5" s="1368" t="str">
        <f>+(ROUND(MONTH(O4)/3,0)&amp;"Q"&amp;YEAR(O4))</f>
        <v>3Q2017</v>
      </c>
      <c r="P5" s="1368" t="str">
        <f>+(ROUND(MONTH(P4)/3,0)&amp;"Q"&amp;YEAR(P4))</f>
        <v>4Q2017</v>
      </c>
      <c r="Q5" s="1366"/>
      <c r="R5" s="1368" t="str">
        <f>+(ROUND(MONTH(R4)/3,0)&amp;"Q"&amp;YEAR(R4))</f>
        <v>1Q2018</v>
      </c>
      <c r="S5" s="1368" t="str">
        <f>+(ROUND(MONTH(S4)/3,0)&amp;"Q"&amp;YEAR(S4))</f>
        <v>2Q2018</v>
      </c>
      <c r="T5" s="1368" t="str">
        <f>+(ROUND(MONTH(T4)/3,0)&amp;"Q"&amp;YEAR(T4))</f>
        <v>3Q2018</v>
      </c>
      <c r="U5" s="1368" t="str">
        <f>+(ROUND(MONTH(U4)/3,0)&amp;"Q"&amp;YEAR(U4))</f>
        <v>4Q2018</v>
      </c>
      <c r="V5" s="1366"/>
      <c r="W5" s="1366">
        <f>+YEAR(W4)</f>
        <v>2015</v>
      </c>
      <c r="X5" s="1366">
        <f>+YEAR(X4)</f>
        <v>2016</v>
      </c>
      <c r="Y5" s="1366">
        <f>+YEAR(Y4)</f>
        <v>2017</v>
      </c>
      <c r="Z5" s="1366">
        <f>+YEAR(Z4)</f>
        <v>2018</v>
      </c>
      <c r="AA5" s="1366">
        <f>+YEAR(AA4)</f>
        <v>2019</v>
      </c>
    </row>
    <row r="6" spans="2:27">
      <c r="B6" s="1364"/>
      <c r="C6" s="1366"/>
      <c r="D6" s="1366"/>
      <c r="E6" s="1366"/>
      <c r="F6" s="1366"/>
      <c r="G6" s="1366"/>
      <c r="H6" s="1366"/>
      <c r="I6" s="1366"/>
      <c r="J6" s="1366"/>
      <c r="K6" s="1366"/>
      <c r="L6" s="1366"/>
      <c r="M6" s="1366"/>
      <c r="N6" s="1366"/>
      <c r="O6" s="1366"/>
      <c r="P6" s="1366"/>
      <c r="Q6" s="1366"/>
      <c r="R6" s="1366"/>
      <c r="S6" s="1366"/>
      <c r="T6" s="1366"/>
      <c r="U6" s="1366"/>
      <c r="V6" s="1366"/>
      <c r="W6" s="1366"/>
      <c r="X6" s="1366"/>
      <c r="Y6" s="1366"/>
      <c r="Z6" s="1366"/>
      <c r="AA6" s="1366"/>
    </row>
    <row r="7" spans="2:27">
      <c r="B7" s="1364"/>
      <c r="C7" s="1366"/>
      <c r="D7" s="1366"/>
      <c r="E7" s="1366"/>
      <c r="F7" s="1366"/>
      <c r="G7" s="1366"/>
      <c r="H7" s="1366"/>
      <c r="I7" s="1366"/>
      <c r="J7" s="1366"/>
      <c r="K7" s="1366"/>
      <c r="L7" s="1366"/>
      <c r="M7" s="1366"/>
      <c r="N7" s="1366"/>
      <c r="O7" s="1366"/>
      <c r="P7" s="1366"/>
      <c r="Q7" s="1366"/>
      <c r="R7" s="1366"/>
      <c r="S7" s="1366"/>
      <c r="T7" s="1366"/>
      <c r="U7" s="1366"/>
      <c r="V7" s="1366"/>
      <c r="W7" s="1366"/>
      <c r="X7" s="1366"/>
      <c r="Y7" s="1366"/>
      <c r="Z7" s="1366"/>
      <c r="AA7" s="1366"/>
    </row>
    <row r="8" spans="2:27">
      <c r="B8" s="1370"/>
      <c r="C8" s="1371" t="s">
        <v>498</v>
      </c>
      <c r="D8" s="1371" t="s">
        <v>499</v>
      </c>
      <c r="E8" s="1371" t="s">
        <v>500</v>
      </c>
      <c r="F8" s="1371" t="s">
        <v>501</v>
      </c>
      <c r="G8" s="1372"/>
      <c r="H8" s="1371" t="s">
        <v>502</v>
      </c>
      <c r="I8" s="1371" t="s">
        <v>503</v>
      </c>
      <c r="J8" s="1371" t="s">
        <v>504</v>
      </c>
      <c r="K8" s="1371" t="s">
        <v>505</v>
      </c>
      <c r="L8" s="1372"/>
      <c r="M8" s="1371" t="s">
        <v>506</v>
      </c>
      <c r="N8" s="1371" t="s">
        <v>507</v>
      </c>
      <c r="O8" s="1371" t="s">
        <v>508</v>
      </c>
      <c r="P8" s="1371" t="s">
        <v>509</v>
      </c>
      <c r="Q8" s="1372"/>
      <c r="R8" s="1371" t="s">
        <v>584</v>
      </c>
      <c r="S8" s="1371" t="s">
        <v>585</v>
      </c>
      <c r="T8" s="1371" t="s">
        <v>586</v>
      </c>
      <c r="U8" s="1371" t="s">
        <v>587</v>
      </c>
      <c r="V8" s="1372"/>
      <c r="W8" s="1371" t="s">
        <v>510</v>
      </c>
      <c r="X8" s="1371" t="s">
        <v>511</v>
      </c>
      <c r="Y8" s="1371" t="s">
        <v>513</v>
      </c>
      <c r="Z8" s="1371" t="s">
        <v>591</v>
      </c>
      <c r="AA8" s="1371" t="s">
        <v>592</v>
      </c>
    </row>
    <row r="9" spans="2:27">
      <c r="B9" s="1370" t="s">
        <v>461</v>
      </c>
      <c r="C9" s="1371" t="str">
        <f>+C5</f>
        <v>1Q2015</v>
      </c>
      <c r="D9" s="1371" t="str">
        <f>+D5</f>
        <v>2Q2015</v>
      </c>
      <c r="E9" s="1371" t="str">
        <f>+E5</f>
        <v>3Q2015</v>
      </c>
      <c r="F9" s="1371" t="str">
        <f>+F5</f>
        <v>4Q2015</v>
      </c>
      <c r="G9" s="1372"/>
      <c r="H9" s="1371" t="str">
        <f>+H5</f>
        <v>1Q2016</v>
      </c>
      <c r="I9" s="1371" t="str">
        <f>+I5</f>
        <v>2Q2016</v>
      </c>
      <c r="J9" s="1371" t="str">
        <f>+J5</f>
        <v>3Q2016</v>
      </c>
      <c r="K9" s="1371" t="str">
        <f>+K5</f>
        <v>4Q2016</v>
      </c>
      <c r="L9" s="1372"/>
      <c r="M9" s="1371" t="str">
        <f>+M5</f>
        <v>1Q2017</v>
      </c>
      <c r="N9" s="1371" t="str">
        <f>+N5</f>
        <v>2Q2017</v>
      </c>
      <c r="O9" s="1371" t="str">
        <f>+O5</f>
        <v>3Q2017</v>
      </c>
      <c r="P9" s="1371" t="str">
        <f>+P5</f>
        <v>4Q2017</v>
      </c>
      <c r="Q9" s="1372"/>
      <c r="R9" s="1371" t="str">
        <f>+R5</f>
        <v>1Q2018</v>
      </c>
      <c r="S9" s="1371" t="str">
        <f>+S5</f>
        <v>2Q2018</v>
      </c>
      <c r="T9" s="1371" t="str">
        <f>+T5</f>
        <v>3Q2018</v>
      </c>
      <c r="U9" s="1371" t="str">
        <f>+U5</f>
        <v>4Q2018</v>
      </c>
      <c r="V9" s="1372"/>
      <c r="W9" s="1371" t="str">
        <f>+TEXT(W5,"#")</f>
        <v>2015</v>
      </c>
      <c r="X9" s="1371" t="str">
        <f>+TEXT(X5,"#")</f>
        <v>2016</v>
      </c>
      <c r="Y9" s="1371" t="str">
        <f>+TEXT(Y5,"#")</f>
        <v>2017</v>
      </c>
      <c r="Z9" s="1371" t="str">
        <f>+TEXT(Z5,"#")</f>
        <v>2018</v>
      </c>
      <c r="AA9" s="1371" t="str">
        <f>+TEXT(AA5,"#")</f>
        <v>2019</v>
      </c>
    </row>
    <row r="10" spans="2:27">
      <c r="B10" s="1373" t="s">
        <v>462</v>
      </c>
      <c r="C10" s="1374"/>
      <c r="D10" s="1374"/>
      <c r="E10" s="1374"/>
      <c r="F10" s="1374"/>
      <c r="G10" s="1372"/>
      <c r="H10" s="1374"/>
      <c r="I10" s="1374"/>
      <c r="J10" s="1374"/>
      <c r="K10" s="1374"/>
      <c r="L10" s="1372"/>
      <c r="M10" s="1374"/>
      <c r="N10" s="1374"/>
      <c r="O10" s="1374"/>
      <c r="P10" s="1374"/>
      <c r="Q10" s="1372"/>
      <c r="R10" s="1374"/>
      <c r="S10" s="1374"/>
      <c r="T10" s="1374"/>
      <c r="U10" s="1374"/>
      <c r="V10" s="1372"/>
      <c r="W10" s="1374"/>
      <c r="X10" s="1374"/>
      <c r="Y10" s="1374"/>
      <c r="Z10" s="1374"/>
      <c r="AA10" s="1374"/>
    </row>
    <row r="11" spans="2:27">
      <c r="B11" s="1372" t="s">
        <v>103</v>
      </c>
      <c r="C11" s="1375">
        <f>Model!BR12</f>
        <v>162.53100000000001</v>
      </c>
      <c r="D11" s="1375">
        <f>Model!BS12</f>
        <v>171.26900000000003</v>
      </c>
      <c r="E11" s="1375">
        <f>Model!BT12</f>
        <v>176.76499999999999</v>
      </c>
      <c r="F11" s="1375">
        <f>Model!BU12</f>
        <v>169.36999999999998</v>
      </c>
      <c r="G11" s="1376"/>
      <c r="H11" s="1375">
        <f>Model!BV12</f>
        <v>185.98200000000003</v>
      </c>
      <c r="I11" s="1375">
        <f>Model!BW12</f>
        <v>208.40299999999999</v>
      </c>
      <c r="J11" s="1375">
        <f>Model!BX12</f>
        <v>224.59200000000001</v>
      </c>
      <c r="K11" s="1375">
        <f>Model!BY12</f>
        <v>227.61200000000002</v>
      </c>
      <c r="L11" s="1377"/>
      <c r="M11" s="1375">
        <f>Model!BZ12</f>
        <v>245.77500000000001</v>
      </c>
      <c r="N11" s="1375">
        <f>Model!CA12</f>
        <v>266.85000000000002</v>
      </c>
      <c r="O11" s="1375">
        <f>Model!CB12</f>
        <v>281.839</v>
      </c>
      <c r="P11" s="1375">
        <f>Model!CC12</f>
        <v>282.33</v>
      </c>
      <c r="Q11" s="1377"/>
      <c r="R11" s="1375">
        <f>Model!CD12</f>
        <v>300.2124910243146</v>
      </c>
      <c r="S11" s="1375">
        <f>Model!CE12</f>
        <v>332.83355600000004</v>
      </c>
      <c r="T11" s="1375">
        <f>Model!CF12</f>
        <v>415.60113503703701</v>
      </c>
      <c r="U11" s="1375">
        <f>Model!CG12</f>
        <v>463.8660265538461</v>
      </c>
      <c r="V11" s="1377"/>
      <c r="W11" s="1375">
        <f>Model!DZ12</f>
        <v>679.93500000000006</v>
      </c>
      <c r="X11" s="1375">
        <f>Model!EA12</f>
        <v>846.58900000000006</v>
      </c>
      <c r="Y11" s="1375">
        <f>Model!EB12</f>
        <v>1076.7939999999999</v>
      </c>
      <c r="Z11" s="1375">
        <f>Model!EC12</f>
        <v>1512.513208615198</v>
      </c>
      <c r="AA11" s="1375">
        <f>Model!ED12</f>
        <v>2133.1258629198733</v>
      </c>
    </row>
    <row r="12" spans="2:27">
      <c r="B12" s="1372" t="s">
        <v>465</v>
      </c>
      <c r="C12" s="1375">
        <f>Model!BR14</f>
        <v>149.512</v>
      </c>
      <c r="D12" s="1375">
        <f>Model!BS14</f>
        <v>154.23200000000003</v>
      </c>
      <c r="E12" s="1375">
        <f>Model!BT14</f>
        <v>160.31199999999998</v>
      </c>
      <c r="F12" s="1375">
        <f>Model!BU14</f>
        <v>154.26499999999999</v>
      </c>
      <c r="G12" s="1376"/>
      <c r="H12" s="1375">
        <f>Model!BV14</f>
        <v>169.53000000000003</v>
      </c>
      <c r="I12" s="1375">
        <f>Model!BW14</f>
        <v>191.18299999999999</v>
      </c>
      <c r="J12" s="1375">
        <f>Model!BX14</f>
        <v>206.33800000000002</v>
      </c>
      <c r="K12" s="1375">
        <f>Model!BY14</f>
        <v>207.94700000000003</v>
      </c>
      <c r="L12" s="1376"/>
      <c r="M12" s="1375">
        <f>Model!BZ14</f>
        <v>225.54300000000001</v>
      </c>
      <c r="N12" s="1375">
        <f>Model!CA14</f>
        <v>246.59000000000003</v>
      </c>
      <c r="O12" s="1375">
        <f>Model!CB14</f>
        <v>259.68700000000001</v>
      </c>
      <c r="P12" s="1375">
        <f>Model!CC14</f>
        <v>259.77099999999996</v>
      </c>
      <c r="Q12" s="1376"/>
      <c r="R12" s="1375">
        <f>Model!CD14</f>
        <v>277.55151767056395</v>
      </c>
      <c r="S12" s="1375">
        <f>Model!CE14</f>
        <v>303.53112352400007</v>
      </c>
      <c r="T12" s="1375">
        <f>Model!CF14</f>
        <v>320.69875444940737</v>
      </c>
      <c r="U12" s="1375">
        <f>Model!CG14</f>
        <v>319.66243866852301</v>
      </c>
      <c r="V12" s="1376"/>
      <c r="W12" s="1375">
        <f>Model!DZ14</f>
        <v>618.32100000000003</v>
      </c>
      <c r="X12" s="1375">
        <f>Model!EA14</f>
        <v>777.327</v>
      </c>
      <c r="Y12" s="1375">
        <f>Model!EB14</f>
        <v>991.59099999999989</v>
      </c>
      <c r="Z12" s="1375">
        <f>Model!EC14</f>
        <v>1221.4438343124946</v>
      </c>
      <c r="AA12" s="1375">
        <f>Model!ED14</f>
        <v>1446.6149700387123</v>
      </c>
    </row>
    <row r="13" spans="2:27">
      <c r="B13" s="1378" t="s">
        <v>463</v>
      </c>
      <c r="C13" s="194">
        <f>+C12/C11</f>
        <v>0.91989835785173291</v>
      </c>
      <c r="D13" s="194">
        <f>+D12/D11</f>
        <v>0.90052490526598505</v>
      </c>
      <c r="E13" s="194">
        <f>+E12/E11</f>
        <v>0.90692161909880342</v>
      </c>
      <c r="F13" s="194">
        <f>+F12/F11</f>
        <v>0.91081655547027218</v>
      </c>
      <c r="G13" s="1376"/>
      <c r="H13" s="194">
        <f>+H12/H11</f>
        <v>0.91153982643481635</v>
      </c>
      <c r="I13" s="194">
        <f>+I12/I11</f>
        <v>0.91737163092661811</v>
      </c>
      <c r="J13" s="194">
        <f>+J12/J11</f>
        <v>0.91872373014176822</v>
      </c>
      <c r="K13" s="194">
        <f>+K12/K11</f>
        <v>0.91360297348118735</v>
      </c>
      <c r="L13" s="1376"/>
      <c r="M13" s="194">
        <f>+M12/M11</f>
        <v>0.91768080561489163</v>
      </c>
      <c r="N13" s="194">
        <f>+N12/N11</f>
        <v>0.92407719692711265</v>
      </c>
      <c r="O13" s="194">
        <f>+O12/O11</f>
        <v>0.92140193514737145</v>
      </c>
      <c r="P13" s="194">
        <f>+P12/P11</f>
        <v>0.92009704955194271</v>
      </c>
      <c r="Q13" s="1376"/>
      <c r="R13" s="194">
        <f>+R12/R11</f>
        <v>0.92451688710075919</v>
      </c>
      <c r="S13" s="194">
        <f t="shared" ref="S13:U13" si="0">+S12/S11</f>
        <v>0.91196070243590466</v>
      </c>
      <c r="T13" s="194">
        <f t="shared" si="0"/>
        <v>0.771650333488208</v>
      </c>
      <c r="U13" s="194">
        <f t="shared" si="0"/>
        <v>0.68912664512932642</v>
      </c>
      <c r="V13" s="1376"/>
      <c r="W13" s="194">
        <f>+W12/W11</f>
        <v>0.90938251450506291</v>
      </c>
      <c r="X13" s="194">
        <f>+X12/X11</f>
        <v>0.91818698329413673</v>
      </c>
      <c r="Y13" s="194">
        <f>+Y12/Y11</f>
        <v>0.92087344468858479</v>
      </c>
      <c r="Z13" s="194">
        <f>+Z12/Z11</f>
        <v>0.80755911905774636</v>
      </c>
      <c r="AA13" s="194">
        <f>+AA12/AA11</f>
        <v>0.6781667201102477</v>
      </c>
    </row>
    <row r="14" spans="2:27">
      <c r="B14" s="1372" t="s">
        <v>70</v>
      </c>
      <c r="C14" s="1375">
        <f>Model!BR35</f>
        <v>51.911999999999992</v>
      </c>
      <c r="D14" s="1375">
        <f>Model!BS35</f>
        <v>21.039000000000041</v>
      </c>
      <c r="E14" s="1375">
        <f>Model!BT35</f>
        <v>29.476999999999983</v>
      </c>
      <c r="F14" s="1375">
        <f>Model!BU35</f>
        <v>20.393999999999995</v>
      </c>
      <c r="G14" s="1379"/>
      <c r="H14" s="1375">
        <f>Model!BV35</f>
        <v>1.8740000000000165</v>
      </c>
      <c r="I14" s="1375">
        <f>Model!BW35</f>
        <v>28.739999999999963</v>
      </c>
      <c r="J14" s="1375">
        <f>Model!BX35</f>
        <v>59.463000000000022</v>
      </c>
      <c r="K14" s="1375">
        <f>Model!BY35</f>
        <v>54.749000000000038</v>
      </c>
      <c r="L14" s="1379"/>
      <c r="M14" s="1375">
        <f>Model!BZ35</f>
        <v>54.799000000000014</v>
      </c>
      <c r="N14" s="1375">
        <f>Model!CA35</f>
        <v>39.700000000000045</v>
      </c>
      <c r="O14" s="1375">
        <f>Model!CB35</f>
        <v>70.957000000000022</v>
      </c>
      <c r="P14" s="1375">
        <f>Model!CC35</f>
        <v>70.85899999999998</v>
      </c>
      <c r="Q14" s="1379"/>
      <c r="R14" s="1375">
        <f>Model!CD35</f>
        <v>46.996397055568771</v>
      </c>
      <c r="S14" s="1375">
        <f>Model!CE35</f>
        <v>48.633911839577763</v>
      </c>
      <c r="T14" s="1375">
        <f>Model!CF35</f>
        <v>81.854556903352872</v>
      </c>
      <c r="U14" s="1375">
        <f>Model!CG35</f>
        <v>87.416642569170079</v>
      </c>
      <c r="V14" s="1379"/>
      <c r="W14" s="1375">
        <f>Model!DZ35</f>
        <v>122.82200000000002</v>
      </c>
      <c r="X14" s="1375">
        <f>Model!EA35</f>
        <v>143.57500000000002</v>
      </c>
      <c r="Y14" s="1375">
        <f>Model!EB35</f>
        <v>236.31499999999988</v>
      </c>
      <c r="Z14" s="1375">
        <f>Model!EC35</f>
        <v>264.90150836766963</v>
      </c>
      <c r="AA14" s="1375">
        <f>Model!ED35</f>
        <v>351.92201910520032</v>
      </c>
    </row>
    <row r="15" spans="2:27">
      <c r="B15" s="1378" t="s">
        <v>359</v>
      </c>
      <c r="C15" s="194">
        <f>+C14/C11</f>
        <v>0.31939753031729323</v>
      </c>
      <c r="D15" s="194">
        <f>+D14/D11</f>
        <v>0.12284184528431903</v>
      </c>
      <c r="E15" s="194">
        <f>+E14/E11</f>
        <v>0.16675812519446714</v>
      </c>
      <c r="F15" s="194">
        <f>+F14/F11</f>
        <v>0.12041093464013697</v>
      </c>
      <c r="G15" s="1376"/>
      <c r="H15" s="194">
        <f>+H14/H11</f>
        <v>1.0076243937585445E-2</v>
      </c>
      <c r="I15" s="194">
        <f>+I14/I11</f>
        <v>0.13790588427229916</v>
      </c>
      <c r="J15" s="194">
        <f>+J14/J11</f>
        <v>0.26476009831160513</v>
      </c>
      <c r="K15" s="194">
        <f>+K14/K11</f>
        <v>0.24053652707238649</v>
      </c>
      <c r="L15" s="1377"/>
      <c r="M15" s="194">
        <f>+M14/M11</f>
        <v>0.22296409317465166</v>
      </c>
      <c r="N15" s="194">
        <f>+N14/N11</f>
        <v>0.14877271875585552</v>
      </c>
      <c r="O15" s="194">
        <f>+O14/O11</f>
        <v>0.25176430515294201</v>
      </c>
      <c r="P15" s="194">
        <f>+P14/P11</f>
        <v>0.25097935040555375</v>
      </c>
      <c r="Q15" s="1377"/>
      <c r="R15" s="194">
        <f>+R14/R11</f>
        <v>0.15654377636059943</v>
      </c>
      <c r="S15" s="194">
        <f t="shared" ref="S15:U15" si="1">+S14/S11</f>
        <v>0.14612081913873418</v>
      </c>
      <c r="T15" s="194">
        <f t="shared" si="1"/>
        <v>0.19695460383200894</v>
      </c>
      <c r="U15" s="194">
        <f t="shared" si="1"/>
        <v>0.18845234952558582</v>
      </c>
      <c r="V15" s="1377"/>
      <c r="W15" s="194">
        <f>+W14/W11</f>
        <v>0.18063785508908942</v>
      </c>
      <c r="X15" s="194">
        <f>+X14/X11</f>
        <v>0.16959232874511718</v>
      </c>
      <c r="Y15" s="194">
        <f>+Y14/Y11</f>
        <v>0.21946166119053404</v>
      </c>
      <c r="Z15" s="194">
        <f>+Z14/Z11</f>
        <v>0.17513996364382417</v>
      </c>
      <c r="AA15" s="194">
        <f>+AA14/AA11</f>
        <v>0.16497949100081752</v>
      </c>
    </row>
    <row r="16" spans="2:27">
      <c r="B16" s="1380" t="s">
        <v>464</v>
      </c>
      <c r="C16" s="1381">
        <f>Model!BR29</f>
        <v>0.25390460682542904</v>
      </c>
      <c r="D16" s="1381">
        <f>Model!BS29</f>
        <v>1.1532456767835205E-2</v>
      </c>
      <c r="E16" s="1381">
        <f>Model!BT29</f>
        <v>6.5060023263955477E-2</v>
      </c>
      <c r="F16" s="1381">
        <f>Model!BU29</f>
        <v>-1.1987417144141114E-2</v>
      </c>
      <c r="G16" s="1382"/>
      <c r="H16" s="1381">
        <f>Model!BV29</f>
        <v>-0.12773804327143698</v>
      </c>
      <c r="I16" s="1381">
        <f>Model!BW29</f>
        <v>1.2109295199182524E-2</v>
      </c>
      <c r="J16" s="1381">
        <f>Model!BX29</f>
        <v>0.16492811249605641</v>
      </c>
      <c r="K16" s="1381">
        <f>Model!BY29</f>
        <v>0.13559535756130128</v>
      </c>
      <c r="L16" s="1381"/>
      <c r="M16" s="1381">
        <f>Model!BZ29</f>
        <v>0.11445449317789751</v>
      </c>
      <c r="N16" s="1381">
        <f>Model!CA29</f>
        <v>3.7898482727501411E-2</v>
      </c>
      <c r="O16" s="1381">
        <f>Model!CB29</f>
        <v>0.19365661193839895</v>
      </c>
      <c r="P16" s="1381">
        <f>Model!CC29</f>
        <v>0.18589763069660953</v>
      </c>
      <c r="Q16" s="1381"/>
      <c r="R16" s="1381">
        <f>Model!CD29</f>
        <v>7.3045718096087855E-2</v>
      </c>
      <c r="S16" s="1381">
        <f>Model!CE29</f>
        <v>6.8175450175594371E-2</v>
      </c>
      <c r="T16" s="1381">
        <f>Model!CF29</f>
        <v>0.22270369661593786</v>
      </c>
      <c r="U16" s="1381">
        <f>Model!CG29</f>
        <v>0.24814835082930869</v>
      </c>
      <c r="V16" s="1381"/>
      <c r="W16" s="1381">
        <f>Model!DZ29</f>
        <v>0.28155446978298743</v>
      </c>
      <c r="X16" s="1381">
        <f>Model!EA29</f>
        <v>7.3294855245227469E-2</v>
      </c>
      <c r="Y16" s="1381">
        <f>Model!EB29</f>
        <v>1.0044510539508011</v>
      </c>
      <c r="Z16" s="1381">
        <f>Model!EC29</f>
        <v>0.61556380160742807</v>
      </c>
      <c r="AA16" s="1381">
        <f>Model!ED29</f>
        <v>1.017828342973482</v>
      </c>
    </row>
    <row r="17" spans="2:37">
      <c r="C17" s="1376"/>
      <c r="D17" s="1376"/>
      <c r="E17" s="1376"/>
      <c r="F17" s="1376"/>
      <c r="G17" s="1376"/>
      <c r="H17" s="1383"/>
      <c r="I17" s="1383"/>
      <c r="J17" s="1383"/>
      <c r="K17" s="1383"/>
      <c r="L17" s="1376"/>
      <c r="M17" s="1383"/>
      <c r="N17" s="1383"/>
      <c r="O17" s="1383"/>
      <c r="P17" s="1383"/>
      <c r="Q17" s="1376"/>
      <c r="R17" s="1383"/>
      <c r="S17" s="1383"/>
      <c r="T17" s="1383"/>
      <c r="U17" s="1383"/>
      <c r="V17" s="1376"/>
      <c r="W17" s="1376"/>
      <c r="X17" s="1376"/>
      <c r="Y17" s="1376"/>
      <c r="Z17" s="1376"/>
      <c r="AA17" s="1376"/>
    </row>
    <row r="18" spans="2:37">
      <c r="B18" s="1372"/>
      <c r="C18" s="1384"/>
      <c r="D18" s="1384"/>
      <c r="E18" s="1384"/>
      <c r="F18" s="1384"/>
      <c r="G18" s="1372"/>
      <c r="H18" s="1384"/>
      <c r="I18" s="1384"/>
      <c r="J18" s="1384"/>
      <c r="K18" s="1384"/>
      <c r="L18" s="1372"/>
      <c r="M18" s="1384"/>
      <c r="N18" s="1384"/>
      <c r="O18" s="1384"/>
      <c r="P18" s="1384"/>
      <c r="Q18" s="1372"/>
      <c r="R18" s="1384"/>
      <c r="S18" s="1384"/>
      <c r="T18" s="1384"/>
      <c r="U18" s="1384"/>
      <c r="V18" s="1372"/>
      <c r="W18" s="1384"/>
      <c r="X18" s="1384"/>
      <c r="Y18" s="1384"/>
      <c r="Z18" s="1384"/>
      <c r="AA18" s="1384"/>
    </row>
    <row r="19" spans="2:37">
      <c r="B19" s="1370" t="s">
        <v>461</v>
      </c>
      <c r="C19" s="1371" t="str">
        <f>+C9</f>
        <v>1Q2015</v>
      </c>
      <c r="D19" s="1371" t="str">
        <f>+D9</f>
        <v>2Q2015</v>
      </c>
      <c r="E19" s="1371" t="str">
        <f>+E9</f>
        <v>3Q2015</v>
      </c>
      <c r="F19" s="1371" t="str">
        <f>+F9</f>
        <v>4Q2015</v>
      </c>
      <c r="G19" s="1372"/>
      <c r="H19" s="1371" t="str">
        <f>+H9</f>
        <v>1Q2016</v>
      </c>
      <c r="I19" s="1371" t="str">
        <f>+I9</f>
        <v>2Q2016</v>
      </c>
      <c r="J19" s="1371" t="str">
        <f>+J9</f>
        <v>3Q2016</v>
      </c>
      <c r="K19" s="1371" t="str">
        <f>+K9</f>
        <v>4Q2016</v>
      </c>
      <c r="L19" s="1372"/>
      <c r="M19" s="1371" t="str">
        <f>+M9</f>
        <v>1Q2017</v>
      </c>
      <c r="N19" s="1371" t="str">
        <f>+N9</f>
        <v>2Q2017</v>
      </c>
      <c r="O19" s="1371" t="str">
        <f>+O9</f>
        <v>3Q2017</v>
      </c>
      <c r="P19" s="1371" t="str">
        <f>+P9</f>
        <v>4Q2017</v>
      </c>
      <c r="Q19" s="1372"/>
      <c r="R19" s="1371" t="str">
        <f>+R9</f>
        <v>1Q2018</v>
      </c>
      <c r="S19" s="1371" t="str">
        <f>+S9</f>
        <v>2Q2018</v>
      </c>
      <c r="T19" s="1371" t="str">
        <f>+T9</f>
        <v>3Q2018</v>
      </c>
      <c r="U19" s="1371" t="str">
        <f>+U9</f>
        <v>4Q2018</v>
      </c>
      <c r="V19" s="1372"/>
      <c r="W19" s="1371" t="str">
        <f>+W9</f>
        <v>2015</v>
      </c>
      <c r="X19" s="1371" t="str">
        <f>+X9</f>
        <v>2016</v>
      </c>
      <c r="Y19" s="1371" t="str">
        <f>+Y9</f>
        <v>2017</v>
      </c>
      <c r="Z19" s="1371" t="str">
        <f>+Z9</f>
        <v>2018</v>
      </c>
      <c r="AA19" s="1371" t="str">
        <f>+AA9</f>
        <v>2019</v>
      </c>
    </row>
    <row r="20" spans="2:37">
      <c r="B20" s="1373" t="s">
        <v>358</v>
      </c>
      <c r="C20" s="1374"/>
      <c r="D20" s="1374"/>
      <c r="E20" s="1374"/>
      <c r="F20" s="1374"/>
      <c r="G20" s="1372"/>
      <c r="H20" s="1374"/>
      <c r="I20" s="1374"/>
      <c r="J20" s="1374"/>
      <c r="K20" s="1374"/>
      <c r="L20" s="1372"/>
      <c r="M20" s="1374"/>
      <c r="N20" s="1374"/>
      <c r="O20" s="1374"/>
      <c r="P20" s="1374"/>
      <c r="Q20" s="1372"/>
      <c r="R20" s="1374"/>
      <c r="S20" s="1374"/>
      <c r="T20" s="1374"/>
      <c r="U20" s="1374"/>
      <c r="V20" s="1372"/>
      <c r="W20" s="1374"/>
      <c r="X20" s="1374"/>
      <c r="Y20" s="1374"/>
      <c r="Z20" s="1374"/>
      <c r="AA20" s="1374"/>
    </row>
    <row r="21" spans="2:37">
      <c r="B21" s="1372" t="s">
        <v>103</v>
      </c>
      <c r="C21" s="1375" t="str">
        <f>_xll.ThomsonONEAddinShim.SpreadsheetFormulas.TF($M$2,"TF.ES.SALES.Mean(period=#1,scale=6)","",C$9)</f>
        <v>Manual Calculation</v>
      </c>
      <c r="D21" s="1375" t="str">
        <f>_xll.ThomsonONEAddinShim.SpreadsheetFormulas.TF($M$2,"TF.ES.SALES.Mean(period=#1,scale=6)","",D$9)</f>
        <v>Manual Calculation</v>
      </c>
      <c r="E21" s="1375" t="str">
        <f>_xll.ThomsonONEAddinShim.SpreadsheetFormulas.TF($M$2,"TF.ES.SALES.Mean(period=#1,scale=6)","",E$9)</f>
        <v>Manual Calculation</v>
      </c>
      <c r="F21" s="1375" t="str">
        <f>_xll.ThomsonONEAddinShim.SpreadsheetFormulas.TF($M$2,"TF.ES.SALES.Mean(period=#1,scale=6)","",F$9)</f>
        <v>Manual Calculation</v>
      </c>
      <c r="G21" s="1376"/>
      <c r="H21" s="1375" t="str">
        <f>_xll.ThomsonONEAddinShim.SpreadsheetFormulas.TF($M$2,"TF.ES.SALES.Mean(period=#1,scale=6)","",H$9)</f>
        <v>Manual Calculation</v>
      </c>
      <c r="I21" s="1375" t="str">
        <f>_xll.ThomsonONEAddinShim.SpreadsheetFormulas.TF($M$2,"TF.ES.SALES.Mean(period=#1,scale=6)","",I$9)</f>
        <v>Manual Calculation</v>
      </c>
      <c r="J21" s="1375" t="str">
        <f>_xll.ThomsonONEAddinShim.SpreadsheetFormulas.TF($M$2,"TF.ES.SALES.Mean(period=#1,scale=6)","",J$9)</f>
        <v>Manual Calculation</v>
      </c>
      <c r="K21" s="1375" t="str">
        <f>_xll.ThomsonONEAddinShim.SpreadsheetFormulas.TF($M$2,"TF.ES.SALES.Mean(period=#1,scale=6)","",K$9)</f>
        <v>Manual Calculation</v>
      </c>
      <c r="L21" s="1377"/>
      <c r="M21" s="1375">
        <f>_xll.ThomsonONEAddinShim.SpreadsheetFormulas.TF($M$2,"TF.ES.SALES.Mean(period=#1,scale=6)","",M$9)</f>
        <v>236</v>
      </c>
      <c r="N21" s="1375">
        <f>_xll.ThomsonONEAddinShim.SpreadsheetFormulas.TF($M$2,"TF.ES.SALES.Mean(period=#1,scale=6)","",N$9)</f>
        <v>262.5</v>
      </c>
      <c r="O21" s="1375">
        <f>_xll.ThomsonONEAddinShim.SpreadsheetFormulas.TF($M$2,"TF.ES.SALES.Mean(period=#1,scale=6)","",O$9)</f>
        <v>276.89999999999998</v>
      </c>
      <c r="P21" s="1375">
        <f>_xll.ThomsonONEAddinShim.SpreadsheetFormulas.TF($M$2,"TF.ES.SALES.Mean(period=#1,scale=6)","",P$9)</f>
        <v>277.5</v>
      </c>
      <c r="Q21" s="1377"/>
      <c r="R21" s="1375">
        <f>_xll.ThomsonONEAddinShim.SpreadsheetFormulas.TF($M$2,"TF.ES.SALES.Mean(period=#1,scale=6)","",R$9)</f>
        <v>294.8</v>
      </c>
      <c r="S21" s="1375">
        <f>_xll.ThomsonONEAddinShim.SpreadsheetFormulas.TF($M$2,"TF.ES.SALES.Mean(period=#1,scale=6)","",S$9)</f>
        <v>326.7</v>
      </c>
      <c r="T21" s="1375">
        <f>_xll.ThomsonONEAddinShim.SpreadsheetFormulas.TF($M$2,"TF.ES.SALES.Mean(period=#1,scale=6)","",T$9)</f>
        <v>344.5</v>
      </c>
      <c r="U21" s="1375">
        <f>_xll.ThomsonONEAddinShim.SpreadsheetFormulas.TF($M$2,"TF.ES.SALES.Mean(period=#1,scale=6)","",U$9)</f>
        <v>346.9</v>
      </c>
      <c r="V21" s="1377"/>
      <c r="W21" s="1375">
        <f>_xll.ThomsonONEAddinShim.SpreadsheetFormulas.TF($M$2,"TF.ES.SALES.Mean(period=#1,scale=6)","",W$9)</f>
        <v>643.6</v>
      </c>
      <c r="X21" s="1375">
        <f>_xll.ThomsonONEAddinShim.SpreadsheetFormulas.TF($M$2,"TF.ES.SALES.Mean(period=#1,scale=6)","",X$9)</f>
        <v>841.5</v>
      </c>
      <c r="Y21" s="1375">
        <f>_xll.ThomsonONEAddinShim.SpreadsheetFormulas.TF($M$2,"TF.ES.SALES.Mean(period=#1,scale=6)","",Y$9)</f>
        <v>1072</v>
      </c>
      <c r="Z21" s="1375">
        <f>_xll.ThomsonONEAddinShim.SpreadsheetFormulas.TF($M$2,"TF.ES.SALES.Mean(period=#1,scale=6)","",Z$9)</f>
        <v>1312.7</v>
      </c>
      <c r="AA21" s="1375">
        <f>_xll.ThomsonONEAddinShim.SpreadsheetFormulas.TF($M$2,"TF.ES.SALES.Mean(period=#1,scale=6)","",AA$9)</f>
        <v>1563.5</v>
      </c>
    </row>
    <row r="22" spans="2:37">
      <c r="B22" s="1372" t="s">
        <v>465</v>
      </c>
      <c r="C22" s="1375" t="e">
        <f>C23*C11</f>
        <v>#VALUE!</v>
      </c>
      <c r="D22" s="1375" t="e">
        <f>D23*D11</f>
        <v>#VALUE!</v>
      </c>
      <c r="E22" s="1375" t="e">
        <f>E23*E11</f>
        <v>#VALUE!</v>
      </c>
      <c r="F22" s="1375" t="e">
        <f>F23*F11</f>
        <v>#VALUE!</v>
      </c>
      <c r="G22" s="1376"/>
      <c r="H22" s="1375" t="e">
        <f>H23*H11</f>
        <v>#VALUE!</v>
      </c>
      <c r="I22" s="1375" t="e">
        <f>I23*I11</f>
        <v>#VALUE!</v>
      </c>
      <c r="J22" s="1375" t="e">
        <f>J23*J11</f>
        <v>#VALUE!</v>
      </c>
      <c r="K22" s="1375" t="e">
        <f>K23*K11</f>
        <v>#VALUE!</v>
      </c>
      <c r="L22" s="1376"/>
      <c r="M22" s="1375">
        <f>M23*M11</f>
        <v>225.62144999999998</v>
      </c>
      <c r="N22" s="1375">
        <f>N23*N11</f>
        <v>245.76885000000001</v>
      </c>
      <c r="O22" s="1375">
        <f>O23*O11</f>
        <v>260.41923600000001</v>
      </c>
      <c r="P22" s="1375">
        <f>P23*P11</f>
        <v>260.59058999999996</v>
      </c>
      <c r="Q22" s="1376"/>
      <c r="R22" s="1375">
        <f>R23*R11</f>
        <v>276.79591672441808</v>
      </c>
      <c r="S22" s="1375">
        <f>S23*S11</f>
        <v>308.20387285600003</v>
      </c>
      <c r="T22" s="1375">
        <f>T23*T11</f>
        <v>384.43104990925923</v>
      </c>
      <c r="U22" s="1375">
        <f>U23*U11</f>
        <v>429.07607456230767</v>
      </c>
      <c r="V22" s="1376"/>
      <c r="W22" s="1375">
        <f>W23*W11</f>
        <v>618.06091500000002</v>
      </c>
      <c r="X22" s="1375">
        <f>X23*X11</f>
        <v>780.55505800000003</v>
      </c>
      <c r="Y22" s="1375">
        <f>Y23*Y11</f>
        <v>994.95765599999993</v>
      </c>
      <c r="Z22" s="1375">
        <f>Z23*Z11</f>
        <v>1399.0747179690582</v>
      </c>
      <c r="AA22" s="1375">
        <f>AA23*AA11</f>
        <v>1975.2745490638024</v>
      </c>
    </row>
    <row r="23" spans="2:37">
      <c r="B23" s="1378" t="s">
        <v>463</v>
      </c>
      <c r="C23" s="194" t="str">
        <f>_xll.ThomsonONEAddinShim.SpreadsheetFormulas.TF($M$2,"TF.ES.GPM.Mean(period=#1)",,C$9)</f>
        <v>Manual Calculation</v>
      </c>
      <c r="D23" s="194" t="str">
        <f>_xll.ThomsonONEAddinShim.SpreadsheetFormulas.TF($M$2,"TF.ES.GPM.Mean(period=#1)",,D$9)</f>
        <v>Manual Calculation</v>
      </c>
      <c r="E23" s="194" t="str">
        <f>_xll.ThomsonONEAddinShim.SpreadsheetFormulas.TF($M$2,"TF.ES.GPM.Mean(period=#1)",,E$9)</f>
        <v>Manual Calculation</v>
      </c>
      <c r="F23" s="194" t="str">
        <f>_xll.ThomsonONEAddinShim.SpreadsheetFormulas.TF($M$2,"TF.ES.GPM.Mean(period=#1)",,F$9)</f>
        <v>Manual Calculation</v>
      </c>
      <c r="G23" s="1376"/>
      <c r="H23" s="194" t="str">
        <f>_xll.ThomsonONEAddinShim.SpreadsheetFormulas.TF($M$2,"TF.ES.GPM.Mean(period=#1)",,H$9)</f>
        <v>Manual Calculation</v>
      </c>
      <c r="I23" s="194" t="str">
        <f>_xll.ThomsonONEAddinShim.SpreadsheetFormulas.TF($M$2,"TF.ES.GPM.Mean(period=#1)",,I$9)</f>
        <v>Manual Calculation</v>
      </c>
      <c r="J23" s="194" t="str">
        <f>_xll.ThomsonONEAddinShim.SpreadsheetFormulas.TF($M$2,"TF.ES.GPM.Mean(period=#1)",,J$9)</f>
        <v>Manual Calculation</v>
      </c>
      <c r="K23" s="194" t="str">
        <f>_xll.ThomsonONEAddinShim.SpreadsheetFormulas.TF($M$2,"TF.ES.GPM.Mean(period=#1)",,K$9)</f>
        <v>Manual Calculation</v>
      </c>
      <c r="L23" s="1376"/>
      <c r="M23" s="194">
        <f>_xll.ThomsonONEAddinShim.SpreadsheetFormulas.TF($M$2,"TF.ES.GPM.Mean(period=#1)",,M$9)</f>
        <v>0.91799999999999993</v>
      </c>
      <c r="N23" s="194">
        <f>_xll.ThomsonONEAddinShim.SpreadsheetFormulas.TF($M$2,"TF.ES.GPM.Mean(period=#1)",,N$9)</f>
        <v>0.92099999999999993</v>
      </c>
      <c r="O23" s="194">
        <f>_xll.ThomsonONEAddinShim.SpreadsheetFormulas.TF($M$2,"TF.ES.GPM.Mean(period=#1)",,O$9)</f>
        <v>0.92400000000000004</v>
      </c>
      <c r="P23" s="194">
        <f>_xll.ThomsonONEAddinShim.SpreadsheetFormulas.TF($M$2,"TF.ES.GPM.Mean(period=#1)",,P$9)</f>
        <v>0.92299999999999993</v>
      </c>
      <c r="Q23" s="1376"/>
      <c r="R23" s="194">
        <f>_xll.ThomsonONEAddinShim.SpreadsheetFormulas.TF($M$2,"TF.ES.GPM.Mean(period=#1)",,R$9)</f>
        <v>0.92200000000000004</v>
      </c>
      <c r="S23" s="194">
        <f>_xll.ThomsonONEAddinShim.SpreadsheetFormulas.TF($M$2,"TF.ES.GPM.Mean(period=#1)",,S$9)</f>
        <v>0.92599999999999993</v>
      </c>
      <c r="T23" s="194">
        <f>_xll.ThomsonONEAddinShim.SpreadsheetFormulas.TF($M$2,"TF.ES.GPM.Mean(period=#1)",,T$9)</f>
        <v>0.92500000000000004</v>
      </c>
      <c r="U23" s="194">
        <f>_xll.ThomsonONEAddinShim.SpreadsheetFormulas.TF($M$2,"TF.ES.GPM.Mean(period=#1)",,U$9)</f>
        <v>0.92500000000000004</v>
      </c>
      <c r="V23" s="1376"/>
      <c r="W23" s="194">
        <f>_xll.ThomsonONEAddinShim.SpreadsheetFormulas.TF($M$2,"TF.ES.GPM.Mean(period=#1)",,W$9)</f>
        <v>0.90900000000000003</v>
      </c>
      <c r="X23" s="194">
        <f>_xll.ThomsonONEAddinShim.SpreadsheetFormulas.TF($M$2,"TF.ES.GPM.Mean(period=#1)",,X$9)</f>
        <v>0.92200000000000004</v>
      </c>
      <c r="Y23" s="194">
        <f>_xll.ThomsonONEAddinShim.SpreadsheetFormulas.TF($M$2,"TF.ES.GPM.Mean(period=#1)",,Y$9)</f>
        <v>0.92400000000000004</v>
      </c>
      <c r="Z23" s="194">
        <f>_xll.ThomsonONEAddinShim.SpreadsheetFormulas.TF($M$2,"TF.ES.GPM.Mean(period=#1)",,Z$9)</f>
        <v>0.92500000000000004</v>
      </c>
      <c r="AA23" s="194">
        <f>_xll.ThomsonONEAddinShim.SpreadsheetFormulas.TF($M$2,"TF.ES.GPM.Mean(period=#1)",,AA$9)</f>
        <v>0.92599999999999993</v>
      </c>
    </row>
    <row r="24" spans="2:37">
      <c r="B24" s="1372" t="s">
        <v>70</v>
      </c>
      <c r="C24" s="1375" t="str">
        <f>_xll.ThomsonONEAddinShim.SpreadsheetFormulas.TF($M$2,"TF.ES.EBITDA.Mean(period=#1,scale=6)","",C$9)</f>
        <v>Manual Calculation</v>
      </c>
      <c r="D24" s="1375" t="str">
        <f>_xll.ThomsonONEAddinShim.SpreadsheetFormulas.TF($M$2,"TF.ES.EBITDA.Mean(period=#1,scale=6)","",D$9)</f>
        <v>Manual Calculation</v>
      </c>
      <c r="E24" s="1375" t="str">
        <f>_xll.ThomsonONEAddinShim.SpreadsheetFormulas.TF($M$2,"TF.ES.EBITDA.Mean(period=#1,scale=6)","",E$9)</f>
        <v>Manual Calculation</v>
      </c>
      <c r="F24" s="1375" t="str">
        <f>_xll.ThomsonONEAddinShim.SpreadsheetFormulas.TF($M$2,"TF.ES.EBITDA.Mean(period=#1,scale=6)","",F$9)</f>
        <v>Manual Calculation</v>
      </c>
      <c r="G24" s="1379"/>
      <c r="H24" s="1375" t="str">
        <f>_xll.ThomsonONEAddinShim.SpreadsheetFormulas.TF($M$2,"TF.ES.EBITDA.Mean(period=#1,scale=6)","",H$9)</f>
        <v>Manual Calculation</v>
      </c>
      <c r="I24" s="1375" t="str">
        <f>_xll.ThomsonONEAddinShim.SpreadsheetFormulas.TF($M$2,"TF.ES.EBITDA.Mean(period=#1,scale=6)","",I$9)</f>
        <v>Manual Calculation</v>
      </c>
      <c r="J24" s="1375" t="str">
        <f>_xll.ThomsonONEAddinShim.SpreadsheetFormulas.TF($M$2,"TF.ES.EBITDA.Mean(period=#1,scale=6)","",J$9)</f>
        <v>Manual Calculation</v>
      </c>
      <c r="K24" s="1375" t="str">
        <f>_xll.ThomsonONEAddinShim.SpreadsheetFormulas.TF($M$2,"TF.ES.EBITDA.Mean(period=#1,scale=6)","",K$9)</f>
        <v>Manual Calculation</v>
      </c>
      <c r="L24" s="1379"/>
      <c r="M24" s="1375">
        <f>_xll.ThomsonONEAddinShim.SpreadsheetFormulas.TF($M$2,"TF.ES.EBITDA.Mean(period=#1,scale=6)","",M$9)</f>
        <v>39</v>
      </c>
      <c r="N24" s="1375">
        <f>_xll.ThomsonONEAddinShim.SpreadsheetFormulas.TF($M$2,"TF.ES.EBITDA.Mean(period=#1,scale=6)","",N$9)</f>
        <v>32.200000000000003</v>
      </c>
      <c r="O24" s="1375">
        <f>_xll.ThomsonONEAddinShim.SpreadsheetFormulas.TF($M$2,"TF.ES.EBITDA.Mean(period=#1,scale=6)","",O$9)</f>
        <v>67.5</v>
      </c>
      <c r="P24" s="1375">
        <f>_xll.ThomsonONEAddinShim.SpreadsheetFormulas.TF($M$2,"TF.ES.EBITDA.Mean(period=#1,scale=6)","",P$9)</f>
        <v>70.599999999999994</v>
      </c>
      <c r="Q24" s="1379"/>
      <c r="R24" s="1375">
        <f>_xll.ThomsonONEAddinShim.SpreadsheetFormulas.TF($M$2,"TF.ES.EBITDA.Mean(period=#1,scale=6)","",R$9)</f>
        <v>45.5</v>
      </c>
      <c r="S24" s="1375">
        <f>_xll.ThomsonONEAddinShim.SpreadsheetFormulas.TF($M$2,"TF.ES.EBITDA.Mean(period=#1,scale=6)","",S$9)</f>
        <v>62</v>
      </c>
      <c r="T24" s="1375">
        <f>_xll.ThomsonONEAddinShim.SpreadsheetFormulas.TF($M$2,"TF.ES.EBITDA.Mean(period=#1,scale=6)","",T$9)</f>
        <v>96</v>
      </c>
      <c r="U24" s="1375">
        <f>_xll.ThomsonONEAddinShim.SpreadsheetFormulas.TF($M$2,"TF.ES.EBITDA.Mean(period=#1,scale=6)","",U$9)</f>
        <v>107.7</v>
      </c>
      <c r="V24" s="1379"/>
      <c r="W24" s="1375">
        <f>_xll.ThomsonONEAddinShim.SpreadsheetFormulas.TF($M$2,"TF.ES.EBITDA.Mean(period=#1,scale=6)","",W$9)</f>
        <v>91.3</v>
      </c>
      <c r="X24" s="1375">
        <f>_xll.ThomsonONEAddinShim.SpreadsheetFormulas.TF($M$2,"TF.ES.EBITDA.Mean(period=#1,scale=6)","",X$9)</f>
        <v>140</v>
      </c>
      <c r="Y24" s="1375">
        <f>_xll.ThomsonONEAddinShim.SpreadsheetFormulas.TF($M$2,"TF.ES.EBITDA.Mean(period=#1,scale=6)","",Y$9)</f>
        <v>236.4</v>
      </c>
      <c r="Z24" s="1375">
        <f>_xll.ThomsonONEAddinShim.SpreadsheetFormulas.TF($M$2,"TF.ES.EBITDA.Mean(period=#1,scale=6)","",Z$9)</f>
        <v>311.2</v>
      </c>
      <c r="AA24" s="1375">
        <f>_xll.ThomsonONEAddinShim.SpreadsheetFormulas.TF($M$2,"TF.ES.EBITDA.Mean(period=#1,scale=6)","",AA$9)</f>
        <v>410.1</v>
      </c>
    </row>
    <row r="25" spans="2:37">
      <c r="B25" s="1378" t="s">
        <v>359</v>
      </c>
      <c r="C25" s="194" t="e">
        <f>+C24/C21</f>
        <v>#VALUE!</v>
      </c>
      <c r="D25" s="194" t="e">
        <f>+D24/D21</f>
        <v>#VALUE!</v>
      </c>
      <c r="E25" s="194" t="e">
        <f>+E24/E21</f>
        <v>#VALUE!</v>
      </c>
      <c r="F25" s="194" t="e">
        <f>+F24/F21</f>
        <v>#VALUE!</v>
      </c>
      <c r="G25" s="1376"/>
      <c r="H25" s="194" t="e">
        <f>+H24/H21</f>
        <v>#VALUE!</v>
      </c>
      <c r="I25" s="194" t="e">
        <f>+I24/I21</f>
        <v>#VALUE!</v>
      </c>
      <c r="J25" s="194" t="e">
        <f>+J24/J21</f>
        <v>#VALUE!</v>
      </c>
      <c r="K25" s="194" t="e">
        <f>+K24/K21</f>
        <v>#VALUE!</v>
      </c>
      <c r="L25" s="1377"/>
      <c r="M25" s="194">
        <f>+M24/M21</f>
        <v>0.1652542372881356</v>
      </c>
      <c r="N25" s="194">
        <f>+N24/N21</f>
        <v>0.12266666666666667</v>
      </c>
      <c r="O25" s="194">
        <f>+O24/O21</f>
        <v>0.24377031419284942</v>
      </c>
      <c r="P25" s="194">
        <f>+P24/P21</f>
        <v>0.25441441441441437</v>
      </c>
      <c r="Q25" s="1377"/>
      <c r="R25" s="194">
        <f>+R24/R21</f>
        <v>0.15434192672998642</v>
      </c>
      <c r="S25" s="194">
        <f>+S24/S21</f>
        <v>0.18977655341291705</v>
      </c>
      <c r="T25" s="194">
        <f>+T24/T21</f>
        <v>0.27866473149492016</v>
      </c>
      <c r="U25" s="194">
        <f>+U24/U21</f>
        <v>0.31046411069472474</v>
      </c>
      <c r="V25" s="1377"/>
      <c r="W25" s="194">
        <f>+W24/W21</f>
        <v>0.14185829707893099</v>
      </c>
      <c r="X25" s="194">
        <f>+X24/X21</f>
        <v>0.16636957813428402</v>
      </c>
      <c r="Y25" s="194">
        <f>+Y24/Y21</f>
        <v>0.22052238805970151</v>
      </c>
      <c r="Z25" s="194">
        <f>+Z24/Z21</f>
        <v>0.23706863716005178</v>
      </c>
      <c r="AA25" s="194">
        <f>+AA24/AA21</f>
        <v>0.26229613047649508</v>
      </c>
    </row>
    <row r="26" spans="2:37">
      <c r="B26" s="1380" t="s">
        <v>464</v>
      </c>
      <c r="C26" s="1381" t="str">
        <f>_xll.ThomsonONEAddinShim.SpreadsheetFormulas.TF($M$2,"TF.ES.EPS.Mean(period=#1,curn=USD)",,C$9)</f>
        <v>Manual Calculation</v>
      </c>
      <c r="D26" s="1381" t="str">
        <f>_xll.ThomsonONEAddinShim.SpreadsheetFormulas.TF($M$2,"TF.ES.EPS.Mean(period=#1,curn=USD)",,D$9)</f>
        <v>Manual Calculation</v>
      </c>
      <c r="E26" s="1381" t="str">
        <f>_xll.ThomsonONEAddinShim.SpreadsheetFormulas.TF($M$2,"TF.ES.EPS.Mean(period=#1,curn=USD)",,E$9)</f>
        <v>Manual Calculation</v>
      </c>
      <c r="F26" s="1381" t="str">
        <f>_xll.ThomsonONEAddinShim.SpreadsheetFormulas.TF($M$2,"TF.ES.EPS.Mean(period=#1,curn=USD)",,F$9)</f>
        <v>Manual Calculation</v>
      </c>
      <c r="G26" s="1382"/>
      <c r="H26" s="1381" t="str">
        <f>_xll.ThomsonONEAddinShim.SpreadsheetFormulas.TF($M$2,"TF.ES.EPS.Mean(period=#1,curn=USD)",,H$9)</f>
        <v>Manual Calculation</v>
      </c>
      <c r="I26" s="1381" t="str">
        <f>_xll.ThomsonONEAddinShim.SpreadsheetFormulas.TF($M$2,"TF.ES.EPS.Mean(period=#1,curn=USD)",,I$9)</f>
        <v>Manual Calculation</v>
      </c>
      <c r="J26" s="1381" t="str">
        <f>_xll.ThomsonONEAddinShim.SpreadsheetFormulas.TF($M$2,"TF.ES.EPS.Mean(period=#1,curn=USD)",,J$9)</f>
        <v>Manual Calculation</v>
      </c>
      <c r="K26" s="1381" t="str">
        <f>_xll.ThomsonONEAddinShim.SpreadsheetFormulas.TF($M$2,"TF.ES.EPS.Mean(period=#1,curn=USD)",,K$9)</f>
        <v>Manual Calculation</v>
      </c>
      <c r="L26" s="1381"/>
      <c r="M26" s="1381" t="str">
        <f>_xll.ThomsonONEAddinShim.SpreadsheetFormulas.TF($M$2,"TF.ES.EPS.Mean(period=#1,curn=USD)",,M$9)</f>
        <v>$0.05</v>
      </c>
      <c r="N26" s="1381" t="str">
        <f>_xll.ThomsonONEAddinShim.SpreadsheetFormulas.TF($M$2,"TF.ES.EPS.Mean(period=#1,curn=USD)",,N$9)</f>
        <v>-$0.01</v>
      </c>
      <c r="O26" s="1381" t="str">
        <f>_xll.ThomsonONEAddinShim.SpreadsheetFormulas.TF($M$2,"TF.ES.EPS.Mean(period=#1,curn=USD)",,O$9)</f>
        <v>$0.17</v>
      </c>
      <c r="P26" s="1381" t="str">
        <f>_xll.ThomsonONEAddinShim.SpreadsheetFormulas.TF($M$2,"TF.ES.EPS.Mean(period=#1,curn=USD)",,P$9)</f>
        <v>$0.19</v>
      </c>
      <c r="Q26" s="1381"/>
      <c r="R26" s="1381" t="str">
        <f>_xll.ThomsonONEAddinShim.SpreadsheetFormulas.TF($M$2,"TF.ES.EPS.Mean(period=#1,curn=USD)",,R$9)</f>
        <v>$0.06</v>
      </c>
      <c r="S26" s="1381" t="str">
        <f>_xll.ThomsonONEAddinShim.SpreadsheetFormulas.TF($M$2,"TF.ES.EPS.Mean(period=#1,curn=USD)",,S$9)</f>
        <v>$0.14</v>
      </c>
      <c r="T26" s="1381" t="str">
        <f>_xll.ThomsonONEAddinShim.SpreadsheetFormulas.TF($M$2,"TF.ES.EPS.Mean(period=#1,curn=USD)",,T$9)</f>
        <v>$0.30</v>
      </c>
      <c r="U26" s="1381" t="str">
        <f>_xll.ThomsonONEAddinShim.SpreadsheetFormulas.TF($M$2,"TF.ES.EPS.Mean(period=#1,curn=USD)",,U$9)</f>
        <v>$0.34</v>
      </c>
      <c r="V26" s="1381"/>
      <c r="W26" s="1381" t="str">
        <f>_xll.ThomsonONEAddinShim.SpreadsheetFormulas.TF($M$2,"TF.ES.EPS.Mean(period=#1,curn=USD)",,W$9)</f>
        <v>$0.10</v>
      </c>
      <c r="X26" s="1381" t="str">
        <f>_xll.ThomsonONEAddinShim.SpreadsheetFormulas.TF($M$2,"TF.ES.EPS.Mean(period=#1,curn=USD)",,X$9)</f>
        <v>-$0.52</v>
      </c>
      <c r="Y26" s="1381" t="str">
        <f>_xll.ThomsonONEAddinShim.SpreadsheetFormulas.TF($M$2,"TF.ES.EPS.Mean(period=#1,curn=USD)",,Y$9)</f>
        <v>$0.53</v>
      </c>
      <c r="Z26" s="1381" t="str">
        <f>_xll.ThomsonONEAddinShim.SpreadsheetFormulas.TF($M$2,"TF.ES.EPS.Mean(period=#1,curn=USD)",,Z$9)</f>
        <v>$0.84</v>
      </c>
      <c r="AA26" s="1381" t="str">
        <f>_xll.ThomsonONEAddinShim.SpreadsheetFormulas.TF($M$2,"TF.ES.EPS.Mean(period=#1,curn=USD)",,AA$9)</f>
        <v>$1.21</v>
      </c>
    </row>
    <row r="27" spans="2:37">
      <c r="B27" s="1372"/>
      <c r="C27" s="1385"/>
      <c r="D27" s="1377"/>
      <c r="E27" s="1383"/>
      <c r="F27" s="1377"/>
      <c r="G27" s="1377"/>
      <c r="H27" s="1383"/>
      <c r="I27" s="1383"/>
      <c r="J27" s="1383"/>
      <c r="K27" s="1383"/>
      <c r="L27" s="1377"/>
      <c r="M27" s="1383"/>
      <c r="N27" s="1383"/>
      <c r="O27" s="1383"/>
      <c r="P27" s="1383"/>
      <c r="Q27" s="1377"/>
      <c r="R27" s="1383"/>
      <c r="S27" s="1383"/>
      <c r="T27" s="1383"/>
      <c r="U27" s="1383"/>
      <c r="V27" s="1377"/>
      <c r="W27" s="1385"/>
      <c r="X27" s="1377"/>
      <c r="Y27" s="1375"/>
      <c r="Z27" s="1375"/>
      <c r="AA27" s="1375"/>
      <c r="AC27" s="1820"/>
      <c r="AD27" s="1820"/>
      <c r="AE27" s="1820"/>
      <c r="AF27" s="1820"/>
      <c r="AG27" s="1820"/>
      <c r="AH27" s="1820"/>
      <c r="AI27" s="1820"/>
      <c r="AJ27" s="1820"/>
      <c r="AK27" s="1820"/>
    </row>
    <row r="28" spans="2:37">
      <c r="H28" s="1386"/>
      <c r="I28" s="1386"/>
      <c r="J28" s="1386"/>
      <c r="K28" s="1386"/>
      <c r="M28" s="1386"/>
      <c r="N28" s="1386"/>
      <c r="O28" s="1386"/>
      <c r="P28" s="1386"/>
      <c r="R28" s="1386"/>
      <c r="S28" s="1386"/>
      <c r="T28" s="1386"/>
      <c r="U28" s="1386"/>
      <c r="Y28" s="1391"/>
      <c r="Z28" s="1391"/>
      <c r="AA28" s="1391"/>
      <c r="AC28" s="1820"/>
      <c r="AD28" s="1820"/>
      <c r="AE28" s="1820"/>
      <c r="AF28" s="1820"/>
      <c r="AG28" s="1820"/>
      <c r="AH28" s="1820"/>
      <c r="AI28" s="1820"/>
      <c r="AJ28" s="1820"/>
      <c r="AK28" s="1820"/>
    </row>
    <row r="29" spans="2:37">
      <c r="B29" s="1370" t="s">
        <v>461</v>
      </c>
      <c r="C29" s="1371" t="str">
        <f>+C19</f>
        <v>1Q2015</v>
      </c>
      <c r="D29" s="1371" t="str">
        <f>+D19</f>
        <v>2Q2015</v>
      </c>
      <c r="E29" s="1371" t="str">
        <f>+E19</f>
        <v>3Q2015</v>
      </c>
      <c r="F29" s="1371" t="str">
        <f>+F19</f>
        <v>4Q2015</v>
      </c>
      <c r="G29" s="1372"/>
      <c r="H29" s="1371" t="str">
        <f>+H19</f>
        <v>1Q2016</v>
      </c>
      <c r="I29" s="1371" t="str">
        <f>+I19</f>
        <v>2Q2016</v>
      </c>
      <c r="J29" s="1371" t="str">
        <f>+J19</f>
        <v>3Q2016</v>
      </c>
      <c r="K29" s="1371" t="str">
        <f>+K19</f>
        <v>4Q2016</v>
      </c>
      <c r="L29" s="1372"/>
      <c r="M29" s="1371" t="str">
        <f>+M19</f>
        <v>1Q2017</v>
      </c>
      <c r="N29" s="1371" t="str">
        <f>+N19</f>
        <v>2Q2017</v>
      </c>
      <c r="O29" s="1371" t="str">
        <f>+O19</f>
        <v>3Q2017</v>
      </c>
      <c r="P29" s="1371" t="str">
        <f>+P19</f>
        <v>4Q2017</v>
      </c>
      <c r="Q29" s="1372"/>
      <c r="R29" s="1371" t="str">
        <f>+R19</f>
        <v>1Q2018</v>
      </c>
      <c r="S29" s="1371" t="str">
        <f>+S19</f>
        <v>2Q2018</v>
      </c>
      <c r="T29" s="1371" t="str">
        <f>+T19</f>
        <v>3Q2018</v>
      </c>
      <c r="U29" s="1371" t="str">
        <f>+U19</f>
        <v>4Q2018</v>
      </c>
      <c r="V29" s="1372"/>
      <c r="W29" s="1371" t="str">
        <f>+W19</f>
        <v>2015</v>
      </c>
      <c r="X29" s="1371" t="str">
        <f>+X19</f>
        <v>2016</v>
      </c>
      <c r="Y29" s="1371" t="str">
        <f>+Y19</f>
        <v>2017</v>
      </c>
      <c r="Z29" s="1371" t="str">
        <f>+Z19</f>
        <v>2018</v>
      </c>
      <c r="AA29" s="1371" t="str">
        <f>+AA19</f>
        <v>2019</v>
      </c>
      <c r="AC29" s="1820"/>
      <c r="AD29" s="1820"/>
      <c r="AE29" s="1820"/>
      <c r="AF29" s="1820"/>
      <c r="AG29" s="1820"/>
      <c r="AH29" s="1820"/>
      <c r="AI29" s="1820"/>
      <c r="AJ29" s="1820"/>
      <c r="AK29" s="1820"/>
    </row>
    <row r="30" spans="2:37">
      <c r="B30" s="1373" t="s">
        <v>310</v>
      </c>
      <c r="C30" s="1374"/>
      <c r="D30" s="1374"/>
      <c r="E30" s="1374"/>
      <c r="F30" s="1374"/>
      <c r="G30" s="1372"/>
      <c r="H30" s="1374"/>
      <c r="I30" s="1374"/>
      <c r="J30" s="1374"/>
      <c r="K30" s="1374"/>
      <c r="L30" s="1372"/>
      <c r="M30" s="1374"/>
      <c r="N30" s="1374"/>
      <c r="O30" s="1374"/>
      <c r="P30" s="1374"/>
      <c r="Q30" s="1372"/>
      <c r="R30" s="1374"/>
      <c r="S30" s="1374"/>
      <c r="T30" s="1374"/>
      <c r="U30" s="1374"/>
      <c r="V30" s="1372"/>
      <c r="W30" s="1374"/>
      <c r="X30" s="1374"/>
      <c r="Y30" s="1374"/>
      <c r="Z30" s="1374"/>
      <c r="AA30" s="1374"/>
      <c r="AC30" s="1820"/>
      <c r="AD30" s="1820"/>
      <c r="AE30" s="1820"/>
      <c r="AF30" s="1820"/>
      <c r="AG30" s="1820"/>
      <c r="AH30" s="1820"/>
      <c r="AI30" s="1820"/>
      <c r="AJ30" s="1820"/>
      <c r="AK30" s="1820"/>
    </row>
    <row r="31" spans="2:37">
      <c r="B31" s="1372" t="s">
        <v>103</v>
      </c>
      <c r="C31" s="1387" t="e">
        <f t="shared" ref="C31:F32" si="2">(C11/C21)-1</f>
        <v>#VALUE!</v>
      </c>
      <c r="D31" s="1387" t="e">
        <f t="shared" si="2"/>
        <v>#VALUE!</v>
      </c>
      <c r="E31" s="1387" t="e">
        <f t="shared" si="2"/>
        <v>#VALUE!</v>
      </c>
      <c r="F31" s="1387" t="e">
        <f t="shared" si="2"/>
        <v>#VALUE!</v>
      </c>
      <c r="G31" s="1387"/>
      <c r="H31" s="1387" t="e">
        <f t="shared" ref="H31:K32" si="3">(H11/H21)-1</f>
        <v>#VALUE!</v>
      </c>
      <c r="I31" s="1387" t="e">
        <f t="shared" si="3"/>
        <v>#VALUE!</v>
      </c>
      <c r="J31" s="1387" t="e">
        <f t="shared" si="3"/>
        <v>#VALUE!</v>
      </c>
      <c r="K31" s="1387" t="e">
        <f t="shared" si="3"/>
        <v>#VALUE!</v>
      </c>
      <c r="L31" s="1387"/>
      <c r="M31" s="1387">
        <f t="shared" ref="M31:P32" si="4">(M11/M21)-1</f>
        <v>4.1419491525423791E-2</v>
      </c>
      <c r="N31" s="1387">
        <f t="shared" si="4"/>
        <v>1.6571428571428681E-2</v>
      </c>
      <c r="O31" s="1387">
        <f t="shared" si="4"/>
        <v>1.7836764174792519E-2</v>
      </c>
      <c r="P31" s="1387">
        <f t="shared" si="4"/>
        <v>1.7405405405405361E-2</v>
      </c>
      <c r="Q31" s="1387"/>
      <c r="R31" s="1387">
        <f t="shared" ref="R31:U31" si="5">(R11/R21)-1</f>
        <v>1.8359874573658619E-2</v>
      </c>
      <c r="S31" s="1387">
        <f t="shared" si="5"/>
        <v>1.8774276094276177E-2</v>
      </c>
      <c r="T31" s="1387">
        <f t="shared" si="5"/>
        <v>0.2063893615008332</v>
      </c>
      <c r="U31" s="1387">
        <f t="shared" si="5"/>
        <v>0.33717505492604816</v>
      </c>
      <c r="V31" s="1387"/>
      <c r="W31" s="1387">
        <f t="shared" ref="W31:Y32" si="6">(W11/W21)-1</f>
        <v>5.6455873213175911E-2</v>
      </c>
      <c r="X31" s="1387">
        <f t="shared" si="6"/>
        <v>6.0475341651813341E-3</v>
      </c>
      <c r="Y31" s="1387">
        <f t="shared" si="6"/>
        <v>4.4720149253729691E-3</v>
      </c>
      <c r="Z31" s="1387">
        <f>(Z11/Z21)-1</f>
        <v>0.15221544040161339</v>
      </c>
      <c r="AA31" s="1387">
        <f>(AA11/AA21)-1</f>
        <v>0.36432738274376297</v>
      </c>
      <c r="AC31" s="1820"/>
      <c r="AD31" s="1820"/>
      <c r="AE31" s="1820"/>
      <c r="AF31" s="1820"/>
      <c r="AG31" s="1820"/>
      <c r="AH31" s="1820"/>
      <c r="AI31" s="1820"/>
      <c r="AJ31" s="1820"/>
      <c r="AK31" s="1820"/>
    </row>
    <row r="32" spans="2:37">
      <c r="B32" s="1372" t="s">
        <v>465</v>
      </c>
      <c r="C32" s="1387" t="e">
        <f t="shared" si="2"/>
        <v>#VALUE!</v>
      </c>
      <c r="D32" s="1387" t="e">
        <f t="shared" si="2"/>
        <v>#VALUE!</v>
      </c>
      <c r="E32" s="1387" t="e">
        <f t="shared" si="2"/>
        <v>#VALUE!</v>
      </c>
      <c r="F32" s="1387" t="e">
        <f t="shared" si="2"/>
        <v>#VALUE!</v>
      </c>
      <c r="G32" s="1387"/>
      <c r="H32" s="1387" t="e">
        <f t="shared" si="3"/>
        <v>#VALUE!</v>
      </c>
      <c r="I32" s="1387" t="e">
        <f t="shared" si="3"/>
        <v>#VALUE!</v>
      </c>
      <c r="J32" s="1387" t="e">
        <f t="shared" si="3"/>
        <v>#VALUE!</v>
      </c>
      <c r="K32" s="1387" t="e">
        <f t="shared" si="3"/>
        <v>#VALUE!</v>
      </c>
      <c r="L32" s="1387"/>
      <c r="M32" s="1387">
        <f t="shared" si="4"/>
        <v>-3.4770630186076179E-4</v>
      </c>
      <c r="N32" s="1387">
        <f t="shared" si="4"/>
        <v>3.3411475864415507E-3</v>
      </c>
      <c r="O32" s="1387">
        <f t="shared" si="4"/>
        <v>-2.8117584985157817E-3</v>
      </c>
      <c r="P32" s="1387">
        <f t="shared" si="4"/>
        <v>-3.1451250791519891E-3</v>
      </c>
      <c r="Q32" s="1387"/>
      <c r="R32" s="1387">
        <f t="shared" ref="R32:U32" si="7">(R12/R22)-1</f>
        <v>2.729812473708515E-3</v>
      </c>
      <c r="S32" s="1387">
        <f t="shared" si="7"/>
        <v>-1.5161228470945254E-2</v>
      </c>
      <c r="T32" s="1387">
        <f t="shared" si="7"/>
        <v>-0.16578342325599138</v>
      </c>
      <c r="U32" s="1387">
        <f t="shared" si="7"/>
        <v>-0.25499822148180928</v>
      </c>
      <c r="V32" s="1387"/>
      <c r="W32" s="1387">
        <f t="shared" si="6"/>
        <v>4.2080803637301045E-4</v>
      </c>
      <c r="X32" s="1387">
        <f t="shared" si="6"/>
        <v>-4.1355929564677041E-3</v>
      </c>
      <c r="Y32" s="1387">
        <f t="shared" si="6"/>
        <v>-3.3837178694969827E-3</v>
      </c>
      <c r="Z32" s="1387">
        <f>(Z12/Z22)-1</f>
        <v>-0.12696311453216613</v>
      </c>
      <c r="AA32" s="1387">
        <f>(AA12/AA22)-1</f>
        <v>-0.2676385311984365</v>
      </c>
      <c r="AC32" s="1820"/>
      <c r="AD32" s="1820"/>
      <c r="AE32" s="1820"/>
      <c r="AF32" s="1820"/>
      <c r="AG32" s="1820"/>
      <c r="AH32" s="1820"/>
      <c r="AI32" s="1820"/>
      <c r="AJ32" s="1820"/>
      <c r="AK32" s="1820"/>
    </row>
    <row r="33" spans="2:37" s="1231" customFormat="1">
      <c r="B33" s="1378" t="s">
        <v>463</v>
      </c>
      <c r="C33" s="1388" t="e">
        <f>+(C13-C23)*10000</f>
        <v>#VALUE!</v>
      </c>
      <c r="D33" s="1388" t="e">
        <f>+(D13-D23)*10000</f>
        <v>#VALUE!</v>
      </c>
      <c r="E33" s="1388" t="e">
        <f>+(E13-E23)*10000</f>
        <v>#VALUE!</v>
      </c>
      <c r="F33" s="1388" t="e">
        <f>+(F13-F23)*10000</f>
        <v>#VALUE!</v>
      </c>
      <c r="G33" s="1379"/>
      <c r="H33" s="1388" t="e">
        <f>+(H13-H23)*10000</f>
        <v>#VALUE!</v>
      </c>
      <c r="I33" s="1388" t="e">
        <f>+(I13-I23)*10000</f>
        <v>#VALUE!</v>
      </c>
      <c r="J33" s="1388" t="e">
        <f>+(J13-J23)*10000</f>
        <v>#VALUE!</v>
      </c>
      <c r="K33" s="1388" t="e">
        <f>+(K13-K23)*10000</f>
        <v>#VALUE!</v>
      </c>
      <c r="L33" s="1379"/>
      <c r="M33" s="1388">
        <f>+(M13-M23)*10000</f>
        <v>-3.1919438510830123</v>
      </c>
      <c r="N33" s="1388">
        <f>+(N13-N23)*10000</f>
        <v>30.77196927112724</v>
      </c>
      <c r="O33" s="1388">
        <f>+(O13-O23)*10000</f>
        <v>-25.980648526285897</v>
      </c>
      <c r="P33" s="1388">
        <f>+(P13-P23)*10000</f>
        <v>-29.029504480572179</v>
      </c>
      <c r="Q33" s="1379"/>
      <c r="R33" s="1388">
        <f>+(R13-R23)*10000</f>
        <v>25.168871007591463</v>
      </c>
      <c r="S33" s="1388">
        <f>+(S13-S23)*10000</f>
        <v>-140.39297564095276</v>
      </c>
      <c r="T33" s="1388">
        <f>+(T13-T23)*10000</f>
        <v>-1533.4966651179204</v>
      </c>
      <c r="U33" s="1388">
        <f>+(U13-U23)*10000</f>
        <v>-2358.7335487067362</v>
      </c>
      <c r="V33" s="1379"/>
      <c r="W33" s="1388">
        <f>+(W13-W23)*10000</f>
        <v>3.8251450506288087</v>
      </c>
      <c r="X33" s="1388">
        <f>+(X13-X23)*10000</f>
        <v>-38.130167058633148</v>
      </c>
      <c r="Y33" s="1388">
        <f>+(Y13-Y23)*10000</f>
        <v>-31.265553114152578</v>
      </c>
      <c r="Z33" s="1388">
        <f>+(Z13-Z23)*10000</f>
        <v>-1174.4088094225369</v>
      </c>
      <c r="AA33" s="1388">
        <f>+(AA13-AA23)*10000</f>
        <v>-2478.3327988975225</v>
      </c>
      <c r="AC33" s="1820"/>
      <c r="AD33" s="1820"/>
      <c r="AE33" s="1820"/>
      <c r="AF33" s="1820"/>
      <c r="AG33" s="1820"/>
      <c r="AH33" s="1820"/>
      <c r="AI33" s="1820"/>
      <c r="AJ33" s="1820"/>
      <c r="AK33" s="1820"/>
    </row>
    <row r="34" spans="2:37" s="1366" customFormat="1">
      <c r="B34" s="1372" t="s">
        <v>70</v>
      </c>
      <c r="C34" s="1387" t="e">
        <f>(C14/C24)-1</f>
        <v>#VALUE!</v>
      </c>
      <c r="D34" s="1387" t="e">
        <f>(D14/D24)-1</f>
        <v>#VALUE!</v>
      </c>
      <c r="E34" s="1387" t="e">
        <f>(E14/E24)-1</f>
        <v>#VALUE!</v>
      </c>
      <c r="F34" s="1387" t="e">
        <f>(F14/F24)-1</f>
        <v>#VALUE!</v>
      </c>
      <c r="G34" s="1387"/>
      <c r="H34" s="1387" t="e">
        <f>(H14/H24)-1</f>
        <v>#VALUE!</v>
      </c>
      <c r="I34" s="1387" t="e">
        <f>(I14/I24)-1</f>
        <v>#VALUE!</v>
      </c>
      <c r="J34" s="1387" t="e">
        <f>(J14/J24)-1</f>
        <v>#VALUE!</v>
      </c>
      <c r="K34" s="1387" t="e">
        <f>(K14/K24)-1</f>
        <v>#VALUE!</v>
      </c>
      <c r="L34" s="1387"/>
      <c r="M34" s="1387">
        <f>(M14/M24)-1</f>
        <v>0.40510256410256451</v>
      </c>
      <c r="N34" s="1387">
        <f>(N14/N24)-1</f>
        <v>0.23291925465838648</v>
      </c>
      <c r="O34" s="1387">
        <f>(O14/O24)-1</f>
        <v>5.1214814814815046E-2</v>
      </c>
      <c r="P34" s="1387">
        <f>(P14/P24)-1</f>
        <v>3.6685552407929034E-3</v>
      </c>
      <c r="Q34" s="1387"/>
      <c r="R34" s="1387">
        <f>(R14/R24)-1</f>
        <v>3.2887847375137724E-2</v>
      </c>
      <c r="S34" s="1387">
        <f>(S14/S24)-1</f>
        <v>-0.21558206710358452</v>
      </c>
      <c r="T34" s="1387">
        <f>(T14/T24)-1</f>
        <v>-0.14734836559007425</v>
      </c>
      <c r="U34" s="1387">
        <f>(U14/U24)-1</f>
        <v>-0.18833200957130847</v>
      </c>
      <c r="V34" s="1387"/>
      <c r="W34" s="1387">
        <f>(W14/W24)-1</f>
        <v>0.34525739320920068</v>
      </c>
      <c r="X34" s="1387">
        <f>(X14/X24)-1</f>
        <v>2.5535714285714439E-2</v>
      </c>
      <c r="Y34" s="1387">
        <f>(Y14/Y24)-1</f>
        <v>-3.5956006768245174E-4</v>
      </c>
      <c r="Z34" s="1387">
        <f>(Z14/Z24)-1</f>
        <v>-0.14877407336867077</v>
      </c>
      <c r="AA34" s="1387">
        <f>(AA14/AA24)-1</f>
        <v>-0.14186291366690973</v>
      </c>
      <c r="AC34" s="1821"/>
      <c r="AD34" s="1821"/>
      <c r="AE34" s="1821"/>
      <c r="AF34" s="1821"/>
      <c r="AG34" s="1821"/>
      <c r="AH34" s="1821"/>
      <c r="AI34" s="1821"/>
      <c r="AJ34" s="1821"/>
      <c r="AK34" s="1821"/>
    </row>
    <row r="35" spans="2:37">
      <c r="B35" s="1378" t="s">
        <v>359</v>
      </c>
      <c r="C35" s="1390" t="e">
        <f>+(C15-C25)*10000</f>
        <v>#VALUE!</v>
      </c>
      <c r="D35" s="1390" t="e">
        <f>+(D15-D25)*10000</f>
        <v>#VALUE!</v>
      </c>
      <c r="E35" s="1390" t="e">
        <f>+(E15-E25)*10000</f>
        <v>#VALUE!</v>
      </c>
      <c r="F35" s="1390" t="e">
        <f>+(F15-F25)*10000</f>
        <v>#VALUE!</v>
      </c>
      <c r="G35" s="1376"/>
      <c r="H35" s="1390" t="e">
        <f>+(H15-H25)*10000</f>
        <v>#VALUE!</v>
      </c>
      <c r="I35" s="1390" t="e">
        <f>+(I15-I25)*10000</f>
        <v>#VALUE!</v>
      </c>
      <c r="J35" s="1390" t="e">
        <f>+(J15-J25)*10000</f>
        <v>#VALUE!</v>
      </c>
      <c r="K35" s="1390" t="e">
        <f>+(K15-K25)*10000</f>
        <v>#VALUE!</v>
      </c>
      <c r="L35" s="1376"/>
      <c r="M35" s="1390">
        <f>+(M15-M25)*10000</f>
        <v>577.09855886516061</v>
      </c>
      <c r="N35" s="1390">
        <f>+(N15-N25)*10000</f>
        <v>261.06052089188842</v>
      </c>
      <c r="O35" s="1390">
        <f>+(O15-O25)*10000</f>
        <v>79.939909600925958</v>
      </c>
      <c r="P35" s="1390">
        <f>+(P15-P25)*10000</f>
        <v>-34.35064008860622</v>
      </c>
      <c r="Q35" s="1376"/>
      <c r="R35" s="1390">
        <f>+(R15-R25)*10000</f>
        <v>22.018496306130121</v>
      </c>
      <c r="S35" s="1390">
        <f>+(S15-S25)*10000</f>
        <v>-436.55734274182873</v>
      </c>
      <c r="T35" s="1390">
        <f>+(T15-T25)*10000</f>
        <v>-817.10127662911225</v>
      </c>
      <c r="U35" s="1390">
        <f>+(U15-U25)*10000</f>
        <v>-1220.1176116913891</v>
      </c>
      <c r="V35" s="1376"/>
      <c r="W35" s="1390">
        <f>+(W15-W25)*10000</f>
        <v>387.79558010158422</v>
      </c>
      <c r="X35" s="1390">
        <f>+(X15-X25)*10000</f>
        <v>32.227506108331582</v>
      </c>
      <c r="Y35" s="1390">
        <f>+(Y15-Y25)*10000</f>
        <v>-10.607268691674721</v>
      </c>
      <c r="Z35" s="1390">
        <f>+(Z15-Z25)*10000</f>
        <v>-619.28673516227605</v>
      </c>
      <c r="AA35" s="1390">
        <f>+(AA15-AA25)*10000</f>
        <v>-973.16639475677562</v>
      </c>
      <c r="AC35" s="1820"/>
      <c r="AD35" s="1820"/>
      <c r="AE35" s="1820"/>
      <c r="AF35" s="1820"/>
      <c r="AG35" s="1820"/>
      <c r="AH35" s="1820"/>
      <c r="AI35" s="1820"/>
      <c r="AJ35" s="1820"/>
      <c r="AK35" s="1820"/>
    </row>
    <row r="36" spans="2:37">
      <c r="B36" s="1380" t="s">
        <v>464</v>
      </c>
      <c r="C36" s="1387" t="e">
        <f>(C16/C26)-1</f>
        <v>#VALUE!</v>
      </c>
      <c r="D36" s="1387" t="e">
        <f>(D16/D26)-1</f>
        <v>#VALUE!</v>
      </c>
      <c r="E36" s="1387" t="e">
        <f>(E16/E26)-1</f>
        <v>#VALUE!</v>
      </c>
      <c r="F36" s="1387" t="e">
        <f>(F16/F26)-1</f>
        <v>#VALUE!</v>
      </c>
      <c r="G36" s="1387"/>
      <c r="H36" s="1387" t="e">
        <f>(H16/H26)-1</f>
        <v>#VALUE!</v>
      </c>
      <c r="I36" s="1387" t="e">
        <f>(I16/I26)-1</f>
        <v>#VALUE!</v>
      </c>
      <c r="J36" s="1387" t="e">
        <f>(J16/J26)-1</f>
        <v>#VALUE!</v>
      </c>
      <c r="K36" s="1387" t="e">
        <f>(K16/K26)-1</f>
        <v>#VALUE!</v>
      </c>
      <c r="L36" s="1387"/>
      <c r="M36" s="1387">
        <f>(M16/M26)-1</f>
        <v>1.2890898635579502</v>
      </c>
      <c r="N36" s="1387">
        <f>(N16/N26)-1</f>
        <v>-4.7898482727501408</v>
      </c>
      <c r="O36" s="1387">
        <f>(O16/O26)-1</f>
        <v>0.13915654081411133</v>
      </c>
      <c r="P36" s="1387">
        <f>(P16/P26)-1</f>
        <v>-2.1591417386265688E-2</v>
      </c>
      <c r="Q36" s="1387"/>
      <c r="R36" s="1387">
        <f>(R16/R26)-1</f>
        <v>0.21742863493479758</v>
      </c>
      <c r="S36" s="1387">
        <f>(S16/S26)-1</f>
        <v>-0.51303249874575452</v>
      </c>
      <c r="T36" s="1387">
        <f>(T16/T26)-1</f>
        <v>-0.25765434461354042</v>
      </c>
      <c r="U36" s="1387">
        <f>(U16/U26)-1</f>
        <v>-0.27015190932556277</v>
      </c>
      <c r="V36" s="1387"/>
      <c r="W36" s="1387">
        <f>(W16/W26)-1</f>
        <v>1.8155446978298739</v>
      </c>
      <c r="X36" s="1387">
        <f>(X16/X26)-1</f>
        <v>-1.1409516447023604</v>
      </c>
      <c r="Y36" s="1387">
        <f>(Y16/Y26)-1</f>
        <v>0.89519066783170009</v>
      </c>
      <c r="Z36" s="1387">
        <f>(Z16/Z26)-1</f>
        <v>-0.2671859504673475</v>
      </c>
      <c r="AA36" s="1387">
        <f>(AA16/AA26)-1</f>
        <v>-0.15881955126158509</v>
      </c>
      <c r="AC36" s="1820"/>
      <c r="AD36" s="1820"/>
      <c r="AE36" s="1820"/>
      <c r="AF36" s="1820"/>
      <c r="AG36" s="1820"/>
      <c r="AH36" s="1820"/>
      <c r="AI36" s="1820"/>
      <c r="AJ36" s="1820"/>
      <c r="AK36" s="1820"/>
    </row>
    <row r="37" spans="2:37">
      <c r="C37" s="1391"/>
      <c r="D37" s="1391"/>
      <c r="E37" s="1391"/>
      <c r="F37" s="1391"/>
      <c r="H37" s="1391"/>
      <c r="I37" s="1391"/>
      <c r="J37" s="1391"/>
      <c r="K37" s="1391"/>
      <c r="M37" s="1391"/>
      <c r="N37" s="1391"/>
      <c r="O37" s="1391"/>
      <c r="P37" s="1391"/>
      <c r="R37" s="1391"/>
      <c r="S37" s="1391"/>
      <c r="T37" s="1391"/>
      <c r="U37" s="1391"/>
      <c r="W37" s="1391"/>
      <c r="X37" s="1391"/>
      <c r="Y37" s="1391"/>
      <c r="Z37" s="1391"/>
      <c r="AA37" s="1391"/>
      <c r="AC37" s="1820"/>
      <c r="AD37" s="1820"/>
      <c r="AE37" s="1820"/>
      <c r="AF37" s="1820"/>
      <c r="AG37" s="1820"/>
      <c r="AH37" s="1820"/>
      <c r="AI37" s="1820"/>
      <c r="AJ37" s="1820"/>
      <c r="AK37" s="1820"/>
    </row>
    <row r="38" spans="2:37">
      <c r="B38" s="1366"/>
      <c r="C38" s="1366"/>
      <c r="D38" s="1366"/>
      <c r="E38" s="1366"/>
      <c r="F38" s="1366"/>
      <c r="G38" s="1366"/>
      <c r="H38" s="1366"/>
      <c r="I38" s="1366"/>
      <c r="J38" s="1366"/>
      <c r="K38" s="1366"/>
      <c r="L38" s="1366"/>
      <c r="M38" s="1366"/>
      <c r="N38" s="1366"/>
      <c r="O38" s="1366"/>
      <c r="P38" s="1366"/>
      <c r="Q38" s="1366"/>
      <c r="R38" s="1366"/>
      <c r="S38" s="1366"/>
      <c r="T38" s="1366"/>
      <c r="U38" s="1366"/>
      <c r="V38" s="1366"/>
      <c r="W38" s="1384"/>
      <c r="X38" s="1384"/>
      <c r="Y38" s="1384"/>
      <c r="Z38" s="1384"/>
      <c r="AA38" s="1384"/>
      <c r="AC38" s="1820"/>
      <c r="AD38" s="1820"/>
      <c r="AE38" s="1820"/>
      <c r="AF38" s="1820"/>
      <c r="AG38" s="1820"/>
      <c r="AH38" s="1820"/>
      <c r="AI38" s="1820"/>
      <c r="AJ38" s="1820"/>
      <c r="AK38" s="1820"/>
    </row>
    <row r="39" spans="2:37">
      <c r="C39" s="1370" t="s">
        <v>461</v>
      </c>
      <c r="D39" s="1392"/>
      <c r="E39" s="1392" t="s">
        <v>467</v>
      </c>
      <c r="F39" s="1392" t="s">
        <v>358</v>
      </c>
      <c r="G39" s="1366"/>
      <c r="H39" s="1370" t="s">
        <v>461</v>
      </c>
      <c r="I39" s="1392"/>
      <c r="J39" s="1392" t="s">
        <v>467</v>
      </c>
      <c r="K39" s="1392" t="s">
        <v>358</v>
      </c>
      <c r="L39" s="1366"/>
      <c r="M39" s="1370" t="s">
        <v>461</v>
      </c>
      <c r="N39" s="1392"/>
      <c r="O39" s="1392" t="s">
        <v>467</v>
      </c>
      <c r="P39" s="1392" t="s">
        <v>358</v>
      </c>
      <c r="Q39" s="1366"/>
      <c r="R39" s="1370" t="s">
        <v>461</v>
      </c>
      <c r="S39" s="1392"/>
      <c r="T39" s="1392" t="s">
        <v>467</v>
      </c>
      <c r="U39" s="1392" t="s">
        <v>358</v>
      </c>
      <c r="V39" s="1366"/>
      <c r="W39" s="1366"/>
      <c r="X39" s="1366"/>
      <c r="Y39" s="1366"/>
      <c r="Z39" s="1366"/>
      <c r="AA39" s="1366"/>
      <c r="AC39" s="1820"/>
      <c r="AD39" s="1820"/>
      <c r="AE39" s="1820"/>
      <c r="AF39" s="1820"/>
      <c r="AG39" s="1820"/>
      <c r="AH39" s="1820"/>
      <c r="AI39" s="1820"/>
      <c r="AJ39" s="1820"/>
      <c r="AK39" s="1820"/>
    </row>
    <row r="40" spans="2:37">
      <c r="C40" s="1393">
        <v>2015</v>
      </c>
      <c r="D40" s="1394"/>
      <c r="E40" s="1394"/>
      <c r="F40" s="1394"/>
      <c r="G40" s="1366"/>
      <c r="H40" s="1393">
        <v>2016</v>
      </c>
      <c r="I40" s="1394"/>
      <c r="J40" s="1394"/>
      <c r="K40" s="1394"/>
      <c r="L40" s="1366"/>
      <c r="M40" s="1393">
        <v>2017</v>
      </c>
      <c r="N40" s="1394"/>
      <c r="O40" s="1394"/>
      <c r="P40" s="1394"/>
      <c r="Q40" s="1366"/>
      <c r="R40" s="1393">
        <v>2018</v>
      </c>
      <c r="S40" s="1394"/>
      <c r="T40" s="1394"/>
      <c r="U40" s="1394"/>
      <c r="V40" s="1366"/>
      <c r="W40" s="1389"/>
      <c r="X40" s="1389"/>
      <c r="Y40" s="1389"/>
      <c r="Z40" s="1389"/>
      <c r="AA40" s="1389"/>
      <c r="AC40" s="1820"/>
      <c r="AD40" s="1820"/>
      <c r="AE40" s="1820"/>
      <c r="AF40" s="1820"/>
      <c r="AG40" s="1820"/>
      <c r="AH40" s="1820"/>
      <c r="AI40" s="1820"/>
      <c r="AJ40" s="1820"/>
      <c r="AK40" s="1820"/>
    </row>
    <row r="41" spans="2:37">
      <c r="C41" s="1372" t="s">
        <v>103</v>
      </c>
      <c r="E41" s="1384">
        <f t="shared" ref="E41:E46" si="8">+W11</f>
        <v>679.93500000000006</v>
      </c>
      <c r="F41" s="1384">
        <f t="shared" ref="F41:F46" si="9">+W21</f>
        <v>643.6</v>
      </c>
      <c r="G41" s="1366"/>
      <c r="H41" s="1372" t="s">
        <v>103</v>
      </c>
      <c r="J41" s="1384">
        <f t="shared" ref="J41:J46" si="10">+X11</f>
        <v>846.58900000000006</v>
      </c>
      <c r="K41" s="1384">
        <f t="shared" ref="K41:K46" si="11">+X21</f>
        <v>841.5</v>
      </c>
      <c r="L41" s="1366"/>
      <c r="M41" s="1372" t="s">
        <v>103</v>
      </c>
      <c r="O41" s="1384">
        <f t="shared" ref="O41:O46" si="12">+Y11</f>
        <v>1076.7939999999999</v>
      </c>
      <c r="P41" s="1384">
        <f t="shared" ref="P41:P46" si="13">+Y21</f>
        <v>1072</v>
      </c>
      <c r="Q41" s="1366"/>
      <c r="R41" s="1372" t="s">
        <v>103</v>
      </c>
      <c r="T41" s="1384">
        <f t="shared" ref="T41:T46" si="14">+Z11</f>
        <v>1512.513208615198</v>
      </c>
      <c r="U41" s="1384">
        <f t="shared" ref="U41:U46" si="15">+Z21</f>
        <v>1312.7</v>
      </c>
      <c r="V41" s="1366"/>
      <c r="W41" s="1389"/>
      <c r="X41" s="1389"/>
      <c r="Y41" s="1389"/>
      <c r="Z41" s="1389"/>
      <c r="AA41" s="1389"/>
      <c r="AC41" s="1820"/>
      <c r="AD41" s="1820"/>
      <c r="AE41" s="1820"/>
      <c r="AF41" s="1820"/>
      <c r="AG41" s="1820"/>
      <c r="AH41" s="1820"/>
      <c r="AI41" s="1820"/>
      <c r="AJ41" s="1820"/>
      <c r="AK41" s="1820"/>
    </row>
    <row r="42" spans="2:37">
      <c r="C42" s="1372" t="s">
        <v>465</v>
      </c>
      <c r="E42" s="1384">
        <f t="shared" si="8"/>
        <v>618.32100000000003</v>
      </c>
      <c r="F42" s="1384">
        <f t="shared" si="9"/>
        <v>618.06091500000002</v>
      </c>
      <c r="G42" s="1366"/>
      <c r="H42" s="1372" t="s">
        <v>465</v>
      </c>
      <c r="J42" s="1384">
        <f t="shared" si="10"/>
        <v>777.327</v>
      </c>
      <c r="K42" s="1384">
        <f t="shared" si="11"/>
        <v>780.55505800000003</v>
      </c>
      <c r="L42" s="1366"/>
      <c r="M42" s="1372" t="s">
        <v>465</v>
      </c>
      <c r="O42" s="1384">
        <f t="shared" si="12"/>
        <v>991.59099999999989</v>
      </c>
      <c r="P42" s="1384">
        <f t="shared" si="13"/>
        <v>994.95765599999993</v>
      </c>
      <c r="Q42" s="1366"/>
      <c r="R42" s="1372" t="s">
        <v>465</v>
      </c>
      <c r="T42" s="1384">
        <f t="shared" si="14"/>
        <v>1221.4438343124946</v>
      </c>
      <c r="U42" s="1384">
        <f t="shared" si="15"/>
        <v>1399.0747179690582</v>
      </c>
      <c r="V42" s="1366"/>
      <c r="W42" s="1389"/>
      <c r="X42" s="1389"/>
      <c r="Y42" s="1389"/>
      <c r="Z42" s="1389"/>
      <c r="AA42" s="1389"/>
      <c r="AC42" s="1820"/>
      <c r="AD42" s="1820"/>
      <c r="AE42" s="1820"/>
      <c r="AF42" s="1820"/>
      <c r="AG42" s="1820"/>
      <c r="AH42" s="1820"/>
      <c r="AI42" s="1820"/>
      <c r="AJ42" s="1820"/>
      <c r="AK42" s="1820"/>
    </row>
    <row r="43" spans="2:37">
      <c r="C43" s="1378" t="s">
        <v>463</v>
      </c>
      <c r="E43" s="1395">
        <f t="shared" si="8"/>
        <v>0.90938251450506291</v>
      </c>
      <c r="F43" s="1395">
        <f t="shared" si="9"/>
        <v>0.90900000000000003</v>
      </c>
      <c r="G43" s="1372"/>
      <c r="H43" s="1378" t="s">
        <v>463</v>
      </c>
      <c r="J43" s="1395">
        <f t="shared" si="10"/>
        <v>0.91818698329413673</v>
      </c>
      <c r="K43" s="1395">
        <f t="shared" si="11"/>
        <v>0.92200000000000004</v>
      </c>
      <c r="L43" s="1372"/>
      <c r="M43" s="1378" t="s">
        <v>463</v>
      </c>
      <c r="O43" s="1395">
        <f t="shared" si="12"/>
        <v>0.92087344468858479</v>
      </c>
      <c r="P43" s="1395">
        <f t="shared" si="13"/>
        <v>0.92400000000000004</v>
      </c>
      <c r="Q43" s="1372"/>
      <c r="R43" s="1378" t="s">
        <v>463</v>
      </c>
      <c r="T43" s="1395">
        <f t="shared" si="14"/>
        <v>0.80755911905774636</v>
      </c>
      <c r="U43" s="1395">
        <f t="shared" si="15"/>
        <v>0.92500000000000004</v>
      </c>
      <c r="V43" s="1372"/>
      <c r="W43" s="1389"/>
      <c r="X43" s="1389"/>
      <c r="Y43" s="1389"/>
      <c r="Z43" s="1389"/>
      <c r="AA43" s="1389"/>
      <c r="AC43" s="1820"/>
      <c r="AD43" s="1820"/>
      <c r="AE43" s="1820"/>
      <c r="AF43" s="1820"/>
      <c r="AG43" s="1820"/>
      <c r="AH43" s="1820"/>
      <c r="AI43" s="1820"/>
      <c r="AJ43" s="1820"/>
      <c r="AK43" s="1820"/>
    </row>
    <row r="44" spans="2:37">
      <c r="C44" s="1372" t="s">
        <v>70</v>
      </c>
      <c r="E44" s="1384">
        <f t="shared" si="8"/>
        <v>122.82200000000002</v>
      </c>
      <c r="F44" s="1384">
        <f t="shared" si="9"/>
        <v>91.3</v>
      </c>
      <c r="G44" s="1366"/>
      <c r="H44" s="1372" t="s">
        <v>70</v>
      </c>
      <c r="J44" s="1384">
        <f t="shared" si="10"/>
        <v>143.57500000000002</v>
      </c>
      <c r="K44" s="1384">
        <f t="shared" si="11"/>
        <v>140</v>
      </c>
      <c r="L44" s="1366"/>
      <c r="M44" s="1372" t="s">
        <v>70</v>
      </c>
      <c r="O44" s="1384">
        <f t="shared" si="12"/>
        <v>236.31499999999988</v>
      </c>
      <c r="P44" s="1384">
        <f>+Y24</f>
        <v>236.4</v>
      </c>
      <c r="Q44" s="1366"/>
      <c r="R44" s="1372" t="s">
        <v>70</v>
      </c>
      <c r="T44" s="1384">
        <f t="shared" si="14"/>
        <v>264.90150836766963</v>
      </c>
      <c r="U44" s="1384">
        <f t="shared" si="15"/>
        <v>311.2</v>
      </c>
      <c r="W44" s="1398"/>
      <c r="X44" s="1371" t="s">
        <v>631</v>
      </c>
      <c r="Y44" s="1371" t="s">
        <v>632</v>
      </c>
      <c r="Z44" s="1371" t="s">
        <v>588</v>
      </c>
      <c r="AA44" s="1371" t="s">
        <v>589</v>
      </c>
      <c r="AC44" s="1820"/>
      <c r="AD44" s="1820"/>
      <c r="AE44" s="1820"/>
      <c r="AF44" s="1820"/>
      <c r="AG44" s="1820"/>
      <c r="AH44" s="1820"/>
      <c r="AI44" s="1820"/>
      <c r="AJ44" s="1820"/>
      <c r="AK44" s="1820"/>
    </row>
    <row r="45" spans="2:37">
      <c r="C45" s="1378" t="s">
        <v>359</v>
      </c>
      <c r="E45" s="1395">
        <f t="shared" si="8"/>
        <v>0.18063785508908942</v>
      </c>
      <c r="F45" s="1395">
        <f t="shared" si="9"/>
        <v>0.14185829707893099</v>
      </c>
      <c r="G45" s="1366"/>
      <c r="H45" s="1378" t="s">
        <v>359</v>
      </c>
      <c r="J45" s="1395">
        <f t="shared" si="10"/>
        <v>0.16959232874511718</v>
      </c>
      <c r="K45" s="1395">
        <f t="shared" si="11"/>
        <v>0.16636957813428402</v>
      </c>
      <c r="L45" s="1366"/>
      <c r="M45" s="1378" t="s">
        <v>359</v>
      </c>
      <c r="O45" s="1395">
        <f t="shared" si="12"/>
        <v>0.21946166119053404</v>
      </c>
      <c r="P45" s="1395">
        <f t="shared" si="13"/>
        <v>0.22052238805970151</v>
      </c>
      <c r="Q45" s="1366"/>
      <c r="R45" s="1378" t="s">
        <v>359</v>
      </c>
      <c r="T45" s="1395">
        <f t="shared" si="14"/>
        <v>0.17513996364382417</v>
      </c>
      <c r="U45" s="1395">
        <f t="shared" si="15"/>
        <v>0.23706863716005178</v>
      </c>
      <c r="V45" s="1366"/>
      <c r="W45" s="1366" t="s">
        <v>103</v>
      </c>
      <c r="X45" s="1397">
        <f>R31</f>
        <v>1.8359874573658619E-2</v>
      </c>
      <c r="Y45" s="1397">
        <f>S31</f>
        <v>1.8774276094276177E-2</v>
      </c>
      <c r="Z45" s="1397">
        <f>Z32</f>
        <v>-0.12696311453216613</v>
      </c>
      <c r="AA45" s="1397">
        <f>AA31</f>
        <v>0.36432738274376297</v>
      </c>
      <c r="AC45" s="1820"/>
      <c r="AD45" s="1820"/>
      <c r="AE45" s="1820"/>
      <c r="AF45" s="1820"/>
      <c r="AG45" s="1820"/>
      <c r="AH45" s="1820"/>
      <c r="AI45" s="1820"/>
      <c r="AJ45" s="1820"/>
      <c r="AK45" s="1820"/>
    </row>
    <row r="46" spans="2:37">
      <c r="C46" s="1380" t="s">
        <v>464</v>
      </c>
      <c r="E46" s="1396">
        <f t="shared" si="8"/>
        <v>0.28155446978298743</v>
      </c>
      <c r="F46" s="1396" t="str">
        <f t="shared" si="9"/>
        <v>$0.10</v>
      </c>
      <c r="G46" s="1366"/>
      <c r="H46" s="1380" t="s">
        <v>464</v>
      </c>
      <c r="J46" s="1396">
        <f t="shared" si="10"/>
        <v>7.3294855245227469E-2</v>
      </c>
      <c r="K46" s="1396" t="str">
        <f t="shared" si="11"/>
        <v>-$0.52</v>
      </c>
      <c r="L46" s="1366"/>
      <c r="M46" s="1380" t="s">
        <v>464</v>
      </c>
      <c r="O46" s="1396">
        <f t="shared" si="12"/>
        <v>1.0044510539508011</v>
      </c>
      <c r="P46" s="1396" t="str">
        <f t="shared" si="13"/>
        <v>$0.53</v>
      </c>
      <c r="Q46" s="1366"/>
      <c r="R46" s="1380" t="s">
        <v>464</v>
      </c>
      <c r="T46" s="1396">
        <f t="shared" si="14"/>
        <v>0.61556380160742807</v>
      </c>
      <c r="U46" s="1396" t="str">
        <f t="shared" si="15"/>
        <v>$0.84</v>
      </c>
      <c r="V46" s="1366"/>
      <c r="W46" s="1397" t="s">
        <v>70</v>
      </c>
      <c r="X46" s="1397">
        <f>R34</f>
        <v>3.2887847375137724E-2</v>
      </c>
      <c r="Y46" s="1397">
        <f>S34</f>
        <v>-0.21558206710358452</v>
      </c>
      <c r="Z46" s="1397">
        <f>Z34</f>
        <v>-0.14877407336867077</v>
      </c>
      <c r="AA46" s="1397">
        <f>AA34</f>
        <v>-0.14186291366690973</v>
      </c>
      <c r="AC46" s="1820"/>
      <c r="AD46" s="1820"/>
      <c r="AE46" s="1820"/>
      <c r="AF46" s="1820"/>
      <c r="AG46" s="1820"/>
      <c r="AH46" s="1820"/>
      <c r="AI46" s="1820"/>
      <c r="AJ46" s="1820"/>
      <c r="AK46" s="1820"/>
    </row>
    <row r="47" spans="2:37">
      <c r="E47" s="1366"/>
      <c r="F47" s="1366"/>
      <c r="G47" s="1366"/>
      <c r="H47" s="1366"/>
      <c r="I47" s="1366"/>
      <c r="J47" s="1366"/>
      <c r="K47" s="1366"/>
      <c r="L47" s="1366"/>
      <c r="M47" s="1366"/>
      <c r="N47" s="1366"/>
      <c r="O47" s="1366"/>
      <c r="P47" s="1366"/>
      <c r="Q47" s="1366"/>
      <c r="R47" s="1366"/>
      <c r="S47" s="1366"/>
      <c r="T47" s="1366"/>
      <c r="U47" s="1366"/>
      <c r="V47" s="1366"/>
      <c r="W47" s="1366"/>
      <c r="X47" s="1366"/>
      <c r="Y47" s="1366"/>
      <c r="Z47" s="1366"/>
      <c r="AA47" s="1366"/>
      <c r="AC47" s="1820"/>
      <c r="AD47" s="1820"/>
      <c r="AE47" s="1820"/>
      <c r="AF47" s="1820"/>
      <c r="AG47" s="1820"/>
      <c r="AH47" s="1820"/>
      <c r="AI47" s="1820"/>
      <c r="AJ47" s="1820"/>
      <c r="AK47" s="1820"/>
    </row>
    <row r="48" spans="2:37">
      <c r="E48" s="1366"/>
      <c r="F48" s="1366"/>
      <c r="G48" s="1366"/>
      <c r="H48" s="1366"/>
      <c r="I48" s="1366"/>
      <c r="J48" s="1366"/>
      <c r="K48" s="1366"/>
      <c r="L48" s="1366"/>
      <c r="M48" s="1366"/>
      <c r="N48" s="1366"/>
      <c r="O48" s="1366"/>
      <c r="P48" s="1366"/>
      <c r="Q48" s="1366"/>
      <c r="R48" s="1366"/>
      <c r="S48" s="1366"/>
      <c r="T48" s="1366"/>
      <c r="U48" s="1366"/>
      <c r="V48" s="1366"/>
      <c r="W48" s="1366"/>
      <c r="X48" s="1366"/>
      <c r="Y48" s="1366"/>
      <c r="Z48" s="1366"/>
      <c r="AA48" s="1366"/>
      <c r="AC48" s="1820"/>
      <c r="AD48" s="1820"/>
      <c r="AE48" s="1820"/>
      <c r="AF48" s="1820"/>
      <c r="AG48" s="1820"/>
      <c r="AH48" s="1820"/>
      <c r="AI48" s="1820"/>
      <c r="AJ48" s="1820"/>
      <c r="AK48" s="1820"/>
    </row>
    <row r="49" spans="5:37">
      <c r="E49" s="1366"/>
      <c r="F49" s="1366"/>
      <c r="G49" s="1366"/>
      <c r="H49" s="1366"/>
      <c r="I49" s="1366"/>
      <c r="J49" s="1366"/>
      <c r="K49" s="1366"/>
      <c r="L49" s="1366"/>
      <c r="M49" s="1366"/>
      <c r="N49" s="1366"/>
      <c r="O49" s="1366"/>
      <c r="P49" s="1366"/>
      <c r="Q49" s="1366"/>
      <c r="R49" s="1366"/>
      <c r="S49" s="1366"/>
      <c r="T49" s="1366"/>
      <c r="U49" s="1366"/>
      <c r="V49" s="1366"/>
      <c r="W49" s="1366"/>
      <c r="X49" s="1366"/>
      <c r="Y49" s="1366"/>
      <c r="Z49" s="1366"/>
      <c r="AA49" s="1366"/>
      <c r="AC49" s="1820"/>
      <c r="AD49" s="1820"/>
      <c r="AE49" s="1820"/>
      <c r="AF49" s="1820"/>
      <c r="AG49" s="1820"/>
      <c r="AH49" s="1820"/>
      <c r="AI49" s="1820"/>
      <c r="AJ49" s="1820"/>
      <c r="AK49" s="1820"/>
    </row>
    <row r="50" spans="5:37">
      <c r="E50" s="1366"/>
      <c r="F50" s="1366"/>
      <c r="G50" s="1366"/>
      <c r="H50" s="1366"/>
      <c r="I50" s="1366"/>
      <c r="J50" s="1366"/>
      <c r="K50" s="1366"/>
      <c r="L50" s="1366"/>
      <c r="M50" s="1366"/>
      <c r="N50" s="1366"/>
      <c r="O50" s="1366"/>
      <c r="P50" s="1366"/>
      <c r="Q50" s="1366"/>
      <c r="R50" s="1366"/>
      <c r="S50" s="1366"/>
      <c r="T50" s="1366"/>
      <c r="U50" s="1366"/>
      <c r="V50" s="1366"/>
      <c r="W50" s="1366"/>
      <c r="X50" s="1366"/>
      <c r="Y50" s="1366"/>
      <c r="Z50" s="1366"/>
      <c r="AA50" s="1366"/>
    </row>
    <row r="51" spans="5:37">
      <c r="E51" s="1386"/>
      <c r="F51" s="1386"/>
      <c r="G51" s="1372"/>
      <c r="H51" s="1386"/>
      <c r="I51" s="1386"/>
      <c r="J51" s="1386"/>
      <c r="K51" s="1386"/>
      <c r="L51" s="1372"/>
      <c r="M51" s="1386"/>
      <c r="N51" s="1386"/>
      <c r="O51" s="1386"/>
      <c r="P51" s="1386"/>
      <c r="Q51" s="1372"/>
      <c r="R51" s="1386"/>
      <c r="S51" s="1386"/>
      <c r="T51" s="1386"/>
      <c r="U51" s="1386"/>
      <c r="V51" s="1372"/>
      <c r="W51" s="1386"/>
      <c r="X51" s="1386"/>
      <c r="Y51" s="1386"/>
      <c r="Z51" s="1386"/>
      <c r="AA51" s="1386"/>
    </row>
    <row r="52" spans="5:37">
      <c r="E52" s="1366"/>
      <c r="F52" s="1366"/>
      <c r="G52" s="1366"/>
      <c r="H52" s="1366"/>
      <c r="I52" s="1366"/>
      <c r="J52" s="1366"/>
      <c r="K52" s="1366"/>
      <c r="L52" s="1366"/>
      <c r="M52" s="1366"/>
      <c r="N52" s="1366"/>
      <c r="O52" s="1366"/>
      <c r="P52" s="1366"/>
      <c r="Q52" s="1366"/>
      <c r="R52" s="1366"/>
      <c r="S52" s="1366"/>
      <c r="T52" s="1366"/>
      <c r="U52" s="1366"/>
      <c r="V52" s="1366"/>
      <c r="W52" s="1366"/>
      <c r="X52" s="1366"/>
      <c r="Y52" s="1366"/>
      <c r="Z52" s="1366"/>
      <c r="AA52" s="1366"/>
    </row>
    <row r="56" spans="5:37">
      <c r="E56" s="1366"/>
      <c r="F56" s="1366"/>
      <c r="G56" s="1366"/>
      <c r="H56" s="1366"/>
      <c r="I56" s="1389"/>
      <c r="J56" s="1389"/>
      <c r="K56" s="1398"/>
      <c r="L56" s="1366"/>
      <c r="M56" s="1366"/>
      <c r="N56" s="1389"/>
      <c r="O56" s="1389"/>
      <c r="P56" s="1398"/>
      <c r="Q56" s="1366"/>
      <c r="R56" s="1366"/>
      <c r="S56" s="1389"/>
      <c r="T56" s="1389"/>
      <c r="U56" s="1398"/>
      <c r="V56" s="1366"/>
      <c r="W56" s="1396"/>
      <c r="X56" s="1396"/>
      <c r="Y56" s="1396"/>
      <c r="Z56" s="1396"/>
      <c r="AA56" s="1396"/>
    </row>
    <row r="57" spans="5:37">
      <c r="E57" s="1366"/>
      <c r="F57" s="1366"/>
      <c r="G57" s="1366"/>
      <c r="H57" s="1366"/>
      <c r="I57" s="1398"/>
      <c r="J57" s="1398"/>
      <c r="K57" s="1366"/>
      <c r="L57" s="1366"/>
      <c r="M57" s="1366"/>
      <c r="N57" s="1398"/>
      <c r="O57" s="1398"/>
      <c r="P57" s="1366"/>
      <c r="Q57" s="1366"/>
      <c r="R57" s="1366"/>
      <c r="S57" s="1398"/>
      <c r="T57" s="1398"/>
      <c r="U57" s="1366"/>
      <c r="V57" s="1366"/>
      <c r="W57" s="1366"/>
      <c r="X57" s="1366"/>
      <c r="Y57" s="1366"/>
      <c r="Z57" s="1366"/>
      <c r="AA57" s="1366"/>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theme="4"/>
    <pageSetUpPr fitToPage="1"/>
  </sheetPr>
  <dimension ref="A1:FC728"/>
  <sheetViews>
    <sheetView showGridLines="0" zoomScale="70" zoomScaleNormal="70" workbookViewId="0">
      <pane xSplit="65" ySplit="8" topLeftCell="BR9" activePane="bottomRight" state="frozen"/>
      <selection activeCell="G29" sqref="G29"/>
      <selection pane="topRight" activeCell="G29" sqref="G29"/>
      <selection pane="bottomLeft" activeCell="G29" sqref="G29"/>
      <selection pane="bottomRight" activeCell="DW1" sqref="DW1"/>
    </sheetView>
  </sheetViews>
  <sheetFormatPr defaultColWidth="10.7109375" defaultRowHeight="13.5" customHeight="1" outlineLevelRow="2" outlineLevelCol="2"/>
  <cols>
    <col min="1" max="1" width="10.7109375" hidden="1" customWidth="1" outlineLevel="1"/>
    <col min="2" max="2" width="37" hidden="1" customWidth="1" outlineLevel="1"/>
    <col min="3" max="7" width="10.7109375" hidden="1" customWidth="1" outlineLevel="1"/>
    <col min="8" max="8" width="1.85546875" customWidth="1" collapsed="1"/>
    <col min="9" max="9" width="39" style="21" customWidth="1"/>
    <col min="10" max="10" width="6.7109375" style="21" hidden="1" customWidth="1"/>
    <col min="11" max="45" width="10.7109375" style="21" hidden="1" customWidth="1"/>
    <col min="46" max="69" width="9.7109375" style="21" hidden="1" customWidth="1"/>
    <col min="70" max="71" width="9.7109375" style="21" customWidth="1" outlineLevel="1"/>
    <col min="72" max="72" width="9.85546875" style="21" customWidth="1" outlineLevel="1"/>
    <col min="73" max="73" width="9.7109375" style="21" customWidth="1" outlineLevel="1"/>
    <col min="74" max="74" width="10.140625" style="21" customWidth="1" outlineLevel="1"/>
    <col min="75" max="75" width="10.42578125" style="21" customWidth="1" outlineLevel="1"/>
    <col min="76" max="76" width="10" style="21" customWidth="1" outlineLevel="1"/>
    <col min="77" max="77" width="10.5703125" style="21" customWidth="1" outlineLevel="1"/>
    <col min="78" max="85" width="10.7109375" style="21" customWidth="1" outlineLevel="1"/>
    <col min="86" max="113" width="10.7109375" style="21" hidden="1" customWidth="1" outlineLevel="2"/>
    <col min="114" max="114" width="3" customWidth="1" outlineLevel="1" collapsed="1"/>
    <col min="115" max="120" width="10.7109375" style="21" hidden="1" customWidth="1" outlineLevel="2"/>
    <col min="121" max="121" width="9.7109375" style="21" hidden="1" customWidth="1" outlineLevel="2" collapsed="1"/>
    <col min="122" max="123" width="9.7109375" style="21" hidden="1" customWidth="1" outlineLevel="2"/>
    <col min="124" max="124" width="9.7109375" style="21" hidden="1" customWidth="1" outlineLevel="2" collapsed="1"/>
    <col min="125" max="125" width="9.7109375" style="21" hidden="1" customWidth="1" outlineLevel="2"/>
    <col min="126" max="126" width="10.28515625" style="21" customWidth="1" outlineLevel="1" collapsed="1"/>
    <col min="127" max="130" width="10.28515625" style="21" customWidth="1" outlineLevel="1"/>
    <col min="131" max="131" width="10.28515625" style="21" customWidth="1" outlineLevel="1" collapsed="1"/>
    <col min="132" max="137" width="10.28515625" style="21" customWidth="1"/>
    <col min="138" max="140" width="10.28515625" style="21" customWidth="1" outlineLevel="1"/>
    <col min="141" max="141" width="4" style="21" customWidth="1"/>
    <col min="142" max="142" width="22.7109375" style="21" customWidth="1"/>
    <col min="143" max="150" width="10.7109375" style="21"/>
    <col min="151" max="16384" width="10.7109375" style="58"/>
  </cols>
  <sheetData>
    <row r="1" spans="1:159" s="15" customFormat="1" ht="15" customHeight="1">
      <c r="A1" s="8"/>
      <c r="B1"/>
      <c r="C1"/>
      <c r="D1"/>
      <c r="E1"/>
      <c r="F1"/>
      <c r="G1"/>
      <c r="H1"/>
      <c r="I1" s="18"/>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73"/>
      <c r="AP1" s="73"/>
      <c r="AQ1" s="73"/>
      <c r="AR1" s="73"/>
      <c r="AS1" s="73"/>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c r="BW1" s="67"/>
      <c r="BX1" s="67"/>
      <c r="BY1" s="1636"/>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c r="DK1" s="67"/>
      <c r="DL1" s="67"/>
      <c r="DM1" s="67"/>
      <c r="DN1" s="67"/>
      <c r="DO1" s="67"/>
      <c r="DQ1" s="67"/>
      <c r="DR1" s="67"/>
      <c r="DS1" s="67"/>
      <c r="DT1" s="67"/>
      <c r="DU1" s="67"/>
      <c r="DV1" s="67"/>
      <c r="DW1" s="67"/>
      <c r="DX1" s="67"/>
      <c r="DY1" s="67"/>
      <c r="DZ1" s="67"/>
      <c r="EA1" s="67"/>
      <c r="EB1" s="67"/>
      <c r="EC1" s="2006"/>
      <c r="ED1" s="2006"/>
      <c r="EE1" s="2006"/>
      <c r="EF1" s="2006"/>
      <c r="EG1" s="2006"/>
      <c r="EH1" s="2006"/>
      <c r="EI1" s="2006"/>
      <c r="EJ1" s="2006"/>
    </row>
    <row r="2" spans="1:159" s="15" customFormat="1" ht="15" customHeight="1">
      <c r="A2" s="8"/>
      <c r="B2"/>
      <c r="C2"/>
      <c r="D2"/>
      <c r="E2"/>
      <c r="F2"/>
      <c r="G2"/>
      <c r="H2" s="8"/>
      <c r="I2" s="1601"/>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c r="BA2" s="74"/>
      <c r="BB2" s="72"/>
      <c r="BC2" s="72"/>
      <c r="BD2" s="72"/>
      <c r="BE2" s="72"/>
      <c r="BF2" s="72"/>
      <c r="BG2" s="72"/>
      <c r="BH2" s="74"/>
      <c r="BI2" s="74"/>
      <c r="BJ2" s="74"/>
      <c r="BK2" s="72"/>
      <c r="BL2" s="72"/>
      <c r="BM2" s="72"/>
      <c r="BN2" s="72"/>
      <c r="BO2" s="72"/>
      <c r="BP2" s="72"/>
      <c r="BQ2" s="72"/>
      <c r="BR2" s="72"/>
      <c r="BS2" s="72"/>
      <c r="BT2" s="72"/>
      <c r="BU2" s="74"/>
      <c r="BV2" s="74"/>
      <c r="BW2" s="74"/>
      <c r="BX2" s="74"/>
      <c r="BY2" s="74"/>
      <c r="BZ2" s="74"/>
      <c r="CA2" s="74"/>
      <c r="CB2" s="74"/>
      <c r="CC2" s="74"/>
      <c r="CD2" s="1960"/>
      <c r="CE2" s="74"/>
      <c r="CF2" s="74"/>
      <c r="CG2" s="74"/>
      <c r="CH2" s="74"/>
      <c r="CI2" s="74"/>
      <c r="CJ2" s="74"/>
      <c r="CK2" s="74"/>
      <c r="CL2" s="74"/>
      <c r="CM2" s="74"/>
      <c r="CN2" s="74"/>
      <c r="CO2" s="74"/>
      <c r="CP2" s="74"/>
      <c r="CQ2" s="74"/>
      <c r="CR2" s="74"/>
      <c r="CS2" s="74"/>
      <c r="CT2" s="74"/>
      <c r="CU2" s="74"/>
      <c r="CV2" s="74"/>
      <c r="CW2" s="74"/>
      <c r="CX2" s="74"/>
      <c r="CY2" s="74"/>
      <c r="CZ2" s="74"/>
      <c r="DA2" s="74"/>
      <c r="DB2" s="74"/>
      <c r="DC2" s="74"/>
      <c r="DD2" s="74"/>
      <c r="DE2" s="74"/>
      <c r="DF2" s="74"/>
      <c r="DG2" s="74"/>
      <c r="DH2" s="74"/>
      <c r="DI2" s="74"/>
      <c r="DJ2"/>
      <c r="DK2" s="74"/>
      <c r="DL2" s="74"/>
      <c r="DM2" s="74"/>
      <c r="DN2" s="74"/>
      <c r="DO2" s="74"/>
      <c r="DQ2" s="67"/>
      <c r="DR2" s="67"/>
      <c r="DS2" s="67"/>
      <c r="DT2" s="74"/>
      <c r="DU2" s="74"/>
      <c r="DV2" s="74"/>
      <c r="DW2" s="74"/>
      <c r="DX2" s="74"/>
      <c r="DY2" s="74"/>
      <c r="DZ2" s="74"/>
      <c r="EA2" s="1597"/>
      <c r="EB2" s="74"/>
      <c r="EC2" s="74"/>
      <c r="ED2" s="74"/>
      <c r="EE2" s="1606"/>
      <c r="EF2" s="74"/>
      <c r="EG2" s="74"/>
    </row>
    <row r="3" spans="1:159" s="15" customFormat="1" ht="15" customHeight="1">
      <c r="A3" s="8"/>
      <c r="B3"/>
      <c r="C3"/>
      <c r="D3"/>
      <c r="E3"/>
      <c r="F3"/>
      <c r="G3"/>
      <c r="H3" s="8"/>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8"/>
      <c r="AU3" s="68"/>
      <c r="AV3" s="68"/>
      <c r="AW3" s="68"/>
      <c r="AX3" s="68"/>
      <c r="AY3" s="68"/>
      <c r="AZ3" s="68"/>
      <c r="BA3" s="68">
        <v>1</v>
      </c>
      <c r="BB3" s="68">
        <v>1</v>
      </c>
      <c r="BC3" s="68">
        <v>1</v>
      </c>
      <c r="BD3" s="68">
        <v>1</v>
      </c>
      <c r="BE3" s="68">
        <v>1</v>
      </c>
      <c r="BF3" s="68">
        <v>1</v>
      </c>
      <c r="BG3" s="68">
        <v>1</v>
      </c>
      <c r="BH3" s="68">
        <v>1</v>
      </c>
      <c r="BI3" s="68">
        <v>1</v>
      </c>
      <c r="BJ3" s="68">
        <v>1</v>
      </c>
      <c r="BK3" s="68">
        <v>1</v>
      </c>
      <c r="BL3" s="68">
        <v>1</v>
      </c>
      <c r="BM3" s="68">
        <v>1</v>
      </c>
      <c r="BN3" s="68">
        <v>1</v>
      </c>
      <c r="BO3" s="68">
        <v>1</v>
      </c>
      <c r="BP3" s="68">
        <v>1</v>
      </c>
      <c r="BQ3" s="68">
        <v>1</v>
      </c>
      <c r="BR3" s="68">
        <v>1</v>
      </c>
      <c r="BS3" s="68"/>
      <c r="BT3" s="68">
        <v>1</v>
      </c>
      <c r="BU3" s="1257"/>
      <c r="BV3" s="68">
        <v>1</v>
      </c>
      <c r="BW3" s="68">
        <v>1</v>
      </c>
      <c r="BX3" s="68">
        <v>1</v>
      </c>
      <c r="BY3" s="68">
        <v>1</v>
      </c>
      <c r="BZ3" s="68">
        <v>1</v>
      </c>
      <c r="CA3" s="68"/>
      <c r="CB3" s="68"/>
      <c r="CC3" s="68">
        <v>1</v>
      </c>
      <c r="CD3" s="1961"/>
      <c r="CE3" s="68">
        <v>1</v>
      </c>
      <c r="CF3" s="68">
        <v>1</v>
      </c>
      <c r="CG3" s="68">
        <v>1</v>
      </c>
      <c r="CH3" s="68">
        <v>1</v>
      </c>
      <c r="CI3" s="68">
        <v>1</v>
      </c>
      <c r="CJ3" s="68">
        <v>1</v>
      </c>
      <c r="CK3" s="68">
        <v>1</v>
      </c>
      <c r="CL3" s="68">
        <v>1</v>
      </c>
      <c r="CM3" s="68">
        <v>1</v>
      </c>
      <c r="CN3" s="68">
        <v>1</v>
      </c>
      <c r="CO3" s="68">
        <v>1</v>
      </c>
      <c r="CP3" s="68">
        <v>1</v>
      </c>
      <c r="CQ3" s="68">
        <v>1</v>
      </c>
      <c r="CR3" s="68">
        <v>1</v>
      </c>
      <c r="CS3" s="68">
        <v>1</v>
      </c>
      <c r="CT3" s="68">
        <v>1</v>
      </c>
      <c r="CU3" s="68">
        <v>1</v>
      </c>
      <c r="CV3" s="68">
        <v>1</v>
      </c>
      <c r="CW3" s="68">
        <v>1</v>
      </c>
      <c r="CX3" s="68">
        <v>1</v>
      </c>
      <c r="CY3" s="68">
        <v>1</v>
      </c>
      <c r="CZ3" s="68">
        <v>1</v>
      </c>
      <c r="DA3" s="68">
        <v>1</v>
      </c>
      <c r="DB3" s="68">
        <v>1</v>
      </c>
      <c r="DC3" s="68">
        <v>1</v>
      </c>
      <c r="DD3" s="68">
        <v>1</v>
      </c>
      <c r="DE3" s="68">
        <v>1</v>
      </c>
      <c r="DF3" s="68">
        <v>1</v>
      </c>
      <c r="DG3" s="68">
        <v>1</v>
      </c>
      <c r="DH3" s="68">
        <v>1</v>
      </c>
      <c r="DI3" s="68">
        <v>1</v>
      </c>
      <c r="DJ3"/>
      <c r="DK3" s="68"/>
      <c r="DL3" s="68"/>
      <c r="DM3" s="68"/>
      <c r="DN3" s="68"/>
      <c r="DO3" s="68"/>
      <c r="DQ3" s="67"/>
      <c r="DR3" s="67"/>
      <c r="DS3" s="67"/>
      <c r="DT3" s="68">
        <v>1</v>
      </c>
      <c r="DU3" s="68">
        <v>1</v>
      </c>
      <c r="DV3" s="890"/>
      <c r="DW3" s="68">
        <v>1</v>
      </c>
      <c r="DX3" s="68">
        <v>1</v>
      </c>
      <c r="DY3" s="68">
        <v>1</v>
      </c>
      <c r="DZ3" s="68">
        <v>1</v>
      </c>
      <c r="EA3" s="1597"/>
      <c r="EB3" s="68">
        <v>1</v>
      </c>
      <c r="EC3" s="68">
        <v>1</v>
      </c>
      <c r="ED3" s="68">
        <v>1</v>
      </c>
      <c r="EE3" s="68">
        <v>1</v>
      </c>
      <c r="EF3" s="68">
        <v>1</v>
      </c>
      <c r="EG3" s="68">
        <v>1</v>
      </c>
    </row>
    <row r="4" spans="1:159" s="15" customFormat="1" ht="15" customHeight="1">
      <c r="A4" s="8"/>
      <c r="B4"/>
      <c r="C4"/>
      <c r="D4"/>
      <c r="E4"/>
      <c r="F4"/>
      <c r="G4"/>
      <c r="H4" s="8"/>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67"/>
      <c r="AT4" s="75">
        <v>0.25</v>
      </c>
      <c r="AU4" s="75">
        <v>0.25</v>
      </c>
      <c r="AV4" s="75">
        <v>0.25</v>
      </c>
      <c r="AW4" s="75">
        <v>0.25</v>
      </c>
      <c r="AX4" s="75">
        <v>0.25</v>
      </c>
      <c r="AY4" s="75">
        <v>0.25</v>
      </c>
      <c r="AZ4" s="75">
        <v>0.25</v>
      </c>
      <c r="BA4" s="75">
        <v>0.25</v>
      </c>
      <c r="BB4" s="75">
        <v>0.25</v>
      </c>
      <c r="BC4" s="75">
        <v>0.25</v>
      </c>
      <c r="BD4" s="75">
        <v>0.25</v>
      </c>
      <c r="BE4" s="75">
        <v>0.25</v>
      </c>
      <c r="BF4" s="75">
        <v>0.25</v>
      </c>
      <c r="BG4" s="75">
        <v>0.25</v>
      </c>
      <c r="BH4" s="75">
        <v>0.25</v>
      </c>
      <c r="BI4" s="75">
        <v>0.25</v>
      </c>
      <c r="BJ4" s="75">
        <v>0.25</v>
      </c>
      <c r="BK4" s="75"/>
      <c r="BL4" s="75">
        <v>0.25</v>
      </c>
      <c r="BM4" s="75">
        <v>0.25</v>
      </c>
      <c r="BN4" s="75">
        <v>0.25</v>
      </c>
      <c r="BO4" s="75">
        <v>0.25</v>
      </c>
      <c r="BP4" s="75">
        <v>0.25</v>
      </c>
      <c r="BQ4" s="75">
        <v>0.25</v>
      </c>
      <c r="BR4" s="75">
        <v>0.25</v>
      </c>
      <c r="BS4" s="1165"/>
      <c r="BT4" s="1232"/>
      <c r="BU4" s="1221"/>
      <c r="BV4" s="75">
        <v>0.25</v>
      </c>
      <c r="BW4" s="75">
        <v>0.25</v>
      </c>
      <c r="BX4" s="75">
        <v>0.25</v>
      </c>
      <c r="BY4" s="75">
        <v>0.25</v>
      </c>
      <c r="BZ4" s="75">
        <v>0.25</v>
      </c>
      <c r="CA4" s="75">
        <v>0.25</v>
      </c>
      <c r="CB4" s="75">
        <v>0.25</v>
      </c>
      <c r="CC4" s="75">
        <v>0.25</v>
      </c>
      <c r="CD4" s="75">
        <v>0.25</v>
      </c>
      <c r="CE4" s="75">
        <v>0.25</v>
      </c>
      <c r="CF4" s="75">
        <v>0.25</v>
      </c>
      <c r="CG4" s="75">
        <v>0.25</v>
      </c>
      <c r="CH4" s="75">
        <v>0.25</v>
      </c>
      <c r="CI4" s="75">
        <v>0.25</v>
      </c>
      <c r="CJ4" s="75">
        <v>0.25</v>
      </c>
      <c r="CK4" s="75">
        <v>0.25</v>
      </c>
      <c r="CL4" s="75">
        <v>0.25</v>
      </c>
      <c r="CM4" s="75">
        <v>0.25</v>
      </c>
      <c r="CN4" s="75">
        <v>0.25</v>
      </c>
      <c r="CO4" s="75">
        <v>0.25</v>
      </c>
      <c r="CP4" s="75">
        <v>0.25</v>
      </c>
      <c r="CQ4" s="75">
        <v>0.25</v>
      </c>
      <c r="CR4" s="75">
        <v>0.25</v>
      </c>
      <c r="CS4" s="75">
        <v>0.25</v>
      </c>
      <c r="CT4" s="75">
        <v>0.25</v>
      </c>
      <c r="CU4" s="75">
        <v>0.25</v>
      </c>
      <c r="CV4" s="75">
        <v>0.25</v>
      </c>
      <c r="CW4" s="75">
        <v>0.25</v>
      </c>
      <c r="CX4" s="75">
        <v>0.25</v>
      </c>
      <c r="CY4" s="75">
        <v>0.25</v>
      </c>
      <c r="CZ4" s="75">
        <v>0.25</v>
      </c>
      <c r="DA4" s="75">
        <v>0.25</v>
      </c>
      <c r="DB4" s="75">
        <v>0.25</v>
      </c>
      <c r="DC4" s="75">
        <v>0.25</v>
      </c>
      <c r="DD4" s="75">
        <v>0.25</v>
      </c>
      <c r="DE4" s="75">
        <v>0.25</v>
      </c>
      <c r="DF4" s="75">
        <v>0.25</v>
      </c>
      <c r="DG4" s="75">
        <v>0.25</v>
      </c>
      <c r="DH4" s="75">
        <v>0.25</v>
      </c>
      <c r="DI4" s="75">
        <v>0.25</v>
      </c>
      <c r="DJ4"/>
      <c r="DK4" s="75"/>
      <c r="DL4" s="75"/>
      <c r="DM4" s="75">
        <v>1</v>
      </c>
      <c r="DN4" s="75">
        <v>1</v>
      </c>
      <c r="DO4" s="75">
        <v>1</v>
      </c>
      <c r="DP4" s="75">
        <v>1</v>
      </c>
      <c r="DQ4" s="75">
        <v>1</v>
      </c>
      <c r="DR4" s="75">
        <v>1</v>
      </c>
      <c r="DS4" s="75">
        <v>1</v>
      </c>
      <c r="DT4" s="75">
        <v>1</v>
      </c>
      <c r="DU4" s="75">
        <v>1</v>
      </c>
      <c r="DV4" s="75">
        <v>1</v>
      </c>
      <c r="DW4" s="75">
        <v>1</v>
      </c>
      <c r="DX4" s="75">
        <v>1</v>
      </c>
      <c r="DY4" s="75">
        <v>1</v>
      </c>
      <c r="DZ4" s="75">
        <v>1</v>
      </c>
      <c r="EA4" s="1597"/>
      <c r="EB4" s="75">
        <v>1</v>
      </c>
      <c r="EC4" s="75">
        <v>1</v>
      </c>
      <c r="ED4" s="75">
        <v>1</v>
      </c>
      <c r="EE4" s="75">
        <v>1</v>
      </c>
      <c r="EF4" s="75">
        <v>1</v>
      </c>
      <c r="EG4" s="75">
        <v>1</v>
      </c>
      <c r="EH4" s="75">
        <v>1</v>
      </c>
      <c r="EI4" s="75">
        <v>1</v>
      </c>
      <c r="EJ4" s="75">
        <v>1</v>
      </c>
    </row>
    <row r="5" spans="1:159" s="15" customFormat="1" ht="15" customHeight="1">
      <c r="A5" s="8"/>
      <c r="B5"/>
      <c r="C5"/>
      <c r="D5"/>
      <c r="E5"/>
      <c r="F5"/>
      <c r="G5"/>
      <c r="H5" s="8"/>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75"/>
      <c r="AU5" s="75"/>
      <c r="AV5" s="75"/>
      <c r="AW5" s="75"/>
      <c r="AX5" s="75"/>
      <c r="AY5" s="75"/>
      <c r="AZ5" s="75"/>
      <c r="BA5" s="75"/>
      <c r="BB5" s="75"/>
      <c r="BC5" s="75"/>
      <c r="BD5" s="75"/>
      <c r="BE5" s="75"/>
      <c r="BF5" s="75"/>
      <c r="BG5" s="75"/>
      <c r="BH5" s="75"/>
      <c r="BI5" s="75"/>
      <c r="BJ5" s="75"/>
      <c r="BK5" s="75"/>
      <c r="BL5" s="75"/>
      <c r="BM5" s="75"/>
      <c r="BN5" s="75"/>
      <c r="BO5" s="75"/>
      <c r="BP5" s="75"/>
      <c r="BQ5" s="75"/>
      <c r="BR5" s="75"/>
      <c r="BS5" s="1640"/>
      <c r="BT5" s="75"/>
      <c r="BU5" s="1223"/>
      <c r="BV5" s="75"/>
      <c r="BW5" s="75"/>
      <c r="BX5" s="75"/>
      <c r="BY5" s="75"/>
      <c r="BZ5" s="75"/>
      <c r="CA5" s="1552"/>
      <c r="CB5" s="1705"/>
      <c r="CC5" s="75"/>
      <c r="CD5" s="75"/>
      <c r="CE5" s="75"/>
      <c r="CF5" s="75"/>
      <c r="CG5" s="75"/>
      <c r="CH5" s="75"/>
      <c r="CI5" s="75"/>
      <c r="CJ5" s="75"/>
      <c r="CK5" s="75"/>
      <c r="CL5" s="75"/>
      <c r="CM5" s="75"/>
      <c r="CN5" s="75"/>
      <c r="CO5" s="75"/>
      <c r="CP5" s="75"/>
      <c r="CQ5" s="75"/>
      <c r="CR5" s="75"/>
      <c r="CS5" s="75"/>
      <c r="CT5" s="75"/>
      <c r="CU5" s="75"/>
      <c r="CV5" s="75"/>
      <c r="CW5" s="75"/>
      <c r="CX5" s="75"/>
      <c r="CY5" s="75"/>
      <c r="CZ5" s="75"/>
      <c r="DA5" s="75"/>
      <c r="DB5" s="75"/>
      <c r="DC5" s="75"/>
      <c r="DD5" s="75"/>
      <c r="DE5" s="75"/>
      <c r="DF5" s="75"/>
      <c r="DG5" s="75"/>
      <c r="DH5" s="75"/>
      <c r="DI5" s="75"/>
      <c r="DJ5"/>
      <c r="DK5" s="75"/>
      <c r="DL5" s="75"/>
      <c r="DM5" s="75"/>
      <c r="DN5" s="75"/>
      <c r="DO5" s="75"/>
      <c r="DP5" s="75"/>
      <c r="DQ5" s="75"/>
      <c r="DR5" s="75"/>
      <c r="DS5" s="75"/>
      <c r="DT5" s="75"/>
      <c r="DU5" s="75"/>
      <c r="DV5" s="75"/>
      <c r="DW5" s="75"/>
      <c r="DX5" s="75"/>
      <c r="DY5" s="75"/>
      <c r="DZ5" s="75"/>
      <c r="EA5" s="1597"/>
      <c r="EB5" s="75"/>
      <c r="EC5" s="75"/>
      <c r="ED5" s="75"/>
      <c r="EE5" s="75"/>
      <c r="EF5" s="75"/>
      <c r="EG5" s="75"/>
      <c r="EH5" s="75"/>
      <c r="EI5" s="75"/>
      <c r="EJ5" s="75"/>
    </row>
    <row r="6" spans="1:159" s="15" customFormat="1" ht="15" customHeight="1">
      <c r="A6" s="8"/>
      <c r="B6"/>
      <c r="C6"/>
      <c r="D6"/>
      <c r="E6"/>
      <c r="F6"/>
      <c r="G6"/>
      <c r="H6" s="8"/>
      <c r="I6" s="77"/>
      <c r="J6" s="77"/>
      <c r="K6" s="77"/>
      <c r="L6" s="77"/>
      <c r="M6" s="77"/>
      <c r="N6" s="77"/>
      <c r="O6" s="77"/>
      <c r="P6" s="77"/>
      <c r="Q6" s="77"/>
      <c r="R6" s="77"/>
      <c r="S6" s="77"/>
      <c r="T6" s="77"/>
      <c r="U6" s="77"/>
      <c r="V6" s="77"/>
      <c r="W6" s="77"/>
      <c r="X6" s="77"/>
      <c r="Y6" s="77"/>
      <c r="Z6" s="77"/>
      <c r="AA6" s="77"/>
      <c r="AB6" s="77"/>
      <c r="AC6" s="77"/>
      <c r="AD6" s="77"/>
      <c r="AE6" s="77"/>
      <c r="AF6" s="77"/>
      <c r="AG6" s="77"/>
      <c r="AH6" s="77"/>
      <c r="AI6" s="77"/>
      <c r="AJ6" s="77"/>
      <c r="AK6" s="77"/>
      <c r="AL6" s="77"/>
      <c r="AM6" s="77"/>
      <c r="AN6" s="77"/>
      <c r="AO6" s="77"/>
      <c r="AP6" s="77"/>
      <c r="AQ6" s="77"/>
      <c r="AR6" s="77"/>
      <c r="AS6" s="77"/>
      <c r="AT6" s="94">
        <v>39903</v>
      </c>
      <c r="AU6" s="94">
        <f t="shared" ref="AU6:BZ6" si="0">+EOMONTH(AT6,3)</f>
        <v>39994</v>
      </c>
      <c r="AV6" s="94">
        <f t="shared" si="0"/>
        <v>40086</v>
      </c>
      <c r="AW6" s="94">
        <f t="shared" si="0"/>
        <v>40178</v>
      </c>
      <c r="AX6" s="94">
        <f t="shared" si="0"/>
        <v>40268</v>
      </c>
      <c r="AY6" s="94">
        <f t="shared" si="0"/>
        <v>40359</v>
      </c>
      <c r="AZ6" s="94">
        <f t="shared" si="0"/>
        <v>40451</v>
      </c>
      <c r="BA6" s="94">
        <f t="shared" si="0"/>
        <v>40543</v>
      </c>
      <c r="BB6" s="94">
        <f t="shared" si="0"/>
        <v>40633</v>
      </c>
      <c r="BC6" s="94">
        <f t="shared" si="0"/>
        <v>40724</v>
      </c>
      <c r="BD6" s="94">
        <f t="shared" si="0"/>
        <v>40816</v>
      </c>
      <c r="BE6" s="94">
        <f t="shared" si="0"/>
        <v>40908</v>
      </c>
      <c r="BF6" s="94">
        <f t="shared" si="0"/>
        <v>40999</v>
      </c>
      <c r="BG6" s="94">
        <f t="shared" si="0"/>
        <v>41090</v>
      </c>
      <c r="BH6" s="94">
        <f t="shared" si="0"/>
        <v>41182</v>
      </c>
      <c r="BI6" s="94">
        <f t="shared" si="0"/>
        <v>41274</v>
      </c>
      <c r="BJ6" s="94">
        <f t="shared" si="0"/>
        <v>41364</v>
      </c>
      <c r="BK6" s="94">
        <f t="shared" si="0"/>
        <v>41455</v>
      </c>
      <c r="BL6" s="94">
        <f t="shared" si="0"/>
        <v>41547</v>
      </c>
      <c r="BM6" s="94">
        <f t="shared" si="0"/>
        <v>41639</v>
      </c>
      <c r="BN6" s="94">
        <f t="shared" si="0"/>
        <v>41729</v>
      </c>
      <c r="BO6" s="94">
        <f t="shared" si="0"/>
        <v>41820</v>
      </c>
      <c r="BP6" s="94">
        <f t="shared" si="0"/>
        <v>41912</v>
      </c>
      <c r="BQ6" s="94">
        <f t="shared" si="0"/>
        <v>42004</v>
      </c>
      <c r="BR6" s="94">
        <f t="shared" si="0"/>
        <v>42094</v>
      </c>
      <c r="BS6" s="94">
        <f t="shared" si="0"/>
        <v>42185</v>
      </c>
      <c r="BT6" s="94">
        <f t="shared" si="0"/>
        <v>42277</v>
      </c>
      <c r="BU6" s="1222"/>
      <c r="BV6" s="94">
        <f t="shared" si="0"/>
        <v>121</v>
      </c>
      <c r="BW6" s="94">
        <f t="shared" si="0"/>
        <v>213</v>
      </c>
      <c r="BX6" s="94">
        <f t="shared" si="0"/>
        <v>305</v>
      </c>
      <c r="BY6" s="94">
        <f t="shared" si="0"/>
        <v>397</v>
      </c>
      <c r="BZ6" s="94">
        <f t="shared" si="0"/>
        <v>486</v>
      </c>
      <c r="CA6" s="94">
        <f t="shared" ref="CA6:DI6" si="1">+EOMONTH(BZ6,3)</f>
        <v>578</v>
      </c>
      <c r="CB6" s="94">
        <f t="shared" si="1"/>
        <v>670</v>
      </c>
      <c r="CC6" s="94">
        <f t="shared" si="1"/>
        <v>762</v>
      </c>
      <c r="CD6" s="94">
        <f t="shared" si="1"/>
        <v>851</v>
      </c>
      <c r="CE6" s="94">
        <f t="shared" si="1"/>
        <v>943</v>
      </c>
      <c r="CF6" s="94">
        <f t="shared" si="1"/>
        <v>1035</v>
      </c>
      <c r="CG6" s="94">
        <f t="shared" si="1"/>
        <v>1127</v>
      </c>
      <c r="CH6" s="94">
        <f t="shared" si="1"/>
        <v>1216</v>
      </c>
      <c r="CI6" s="94">
        <f t="shared" si="1"/>
        <v>1308</v>
      </c>
      <c r="CJ6" s="94">
        <f t="shared" si="1"/>
        <v>1400</v>
      </c>
      <c r="CK6" s="94">
        <f t="shared" si="1"/>
        <v>1492</v>
      </c>
      <c r="CL6" s="94">
        <f t="shared" si="1"/>
        <v>1582</v>
      </c>
      <c r="CM6" s="94">
        <f t="shared" si="1"/>
        <v>1674</v>
      </c>
      <c r="CN6" s="94">
        <f t="shared" si="1"/>
        <v>1766</v>
      </c>
      <c r="CO6" s="94">
        <f t="shared" si="1"/>
        <v>1858</v>
      </c>
      <c r="CP6" s="94">
        <f t="shared" si="1"/>
        <v>1947</v>
      </c>
      <c r="CQ6" s="94">
        <f t="shared" si="1"/>
        <v>2039</v>
      </c>
      <c r="CR6" s="94">
        <f t="shared" si="1"/>
        <v>2131</v>
      </c>
      <c r="CS6" s="94">
        <f t="shared" si="1"/>
        <v>2223</v>
      </c>
      <c r="CT6" s="94">
        <f t="shared" si="1"/>
        <v>2312</v>
      </c>
      <c r="CU6" s="94">
        <f t="shared" si="1"/>
        <v>2404</v>
      </c>
      <c r="CV6" s="94">
        <f t="shared" si="1"/>
        <v>2496</v>
      </c>
      <c r="CW6" s="94">
        <f t="shared" si="1"/>
        <v>2588</v>
      </c>
      <c r="CX6" s="94">
        <f t="shared" si="1"/>
        <v>2677</v>
      </c>
      <c r="CY6" s="94">
        <f t="shared" si="1"/>
        <v>2769</v>
      </c>
      <c r="CZ6" s="94">
        <f t="shared" si="1"/>
        <v>2861</v>
      </c>
      <c r="DA6" s="94">
        <f t="shared" si="1"/>
        <v>2953</v>
      </c>
      <c r="DB6" s="94">
        <f t="shared" si="1"/>
        <v>3043</v>
      </c>
      <c r="DC6" s="94">
        <f t="shared" si="1"/>
        <v>3135</v>
      </c>
      <c r="DD6" s="94">
        <f t="shared" si="1"/>
        <v>3227</v>
      </c>
      <c r="DE6" s="94">
        <f t="shared" si="1"/>
        <v>3319</v>
      </c>
      <c r="DF6" s="94">
        <f t="shared" si="1"/>
        <v>3408</v>
      </c>
      <c r="DG6" s="94">
        <f t="shared" si="1"/>
        <v>3500</v>
      </c>
      <c r="DH6" s="94">
        <f t="shared" si="1"/>
        <v>3592</v>
      </c>
      <c r="DI6" s="94">
        <f t="shared" si="1"/>
        <v>3684</v>
      </c>
      <c r="DJ6"/>
      <c r="DK6" s="97"/>
      <c r="DL6" s="76"/>
      <c r="DM6" s="76">
        <v>37621</v>
      </c>
      <c r="DN6" s="76">
        <v>37986</v>
      </c>
      <c r="DO6" s="76">
        <v>38352</v>
      </c>
      <c r="DP6" s="76">
        <v>38717</v>
      </c>
      <c r="DQ6" s="94">
        <v>39082</v>
      </c>
      <c r="DR6" s="94">
        <f t="shared" ref="DR6:EJ6" si="2">+EOMONTH(DQ6,12)</f>
        <v>39447</v>
      </c>
      <c r="DS6" s="94">
        <f t="shared" si="2"/>
        <v>39813</v>
      </c>
      <c r="DT6" s="94">
        <f t="shared" si="2"/>
        <v>40178</v>
      </c>
      <c r="DU6" s="94">
        <f t="shared" si="2"/>
        <v>40543</v>
      </c>
      <c r="DV6" s="94">
        <f t="shared" si="2"/>
        <v>40908</v>
      </c>
      <c r="DW6" s="94">
        <f t="shared" si="2"/>
        <v>41274</v>
      </c>
      <c r="DX6" s="94">
        <f t="shared" si="2"/>
        <v>41639</v>
      </c>
      <c r="DY6" s="94">
        <f t="shared" si="2"/>
        <v>42004</v>
      </c>
      <c r="DZ6" s="94">
        <f t="shared" si="2"/>
        <v>42369</v>
      </c>
      <c r="EA6" s="94">
        <f t="shared" si="2"/>
        <v>42735</v>
      </c>
      <c r="EB6" s="94">
        <f t="shared" si="2"/>
        <v>43100</v>
      </c>
      <c r="EC6" s="94">
        <f>+EOMONTH(EB6,12)</f>
        <v>43465</v>
      </c>
      <c r="ED6" s="94">
        <f t="shared" si="2"/>
        <v>43830</v>
      </c>
      <c r="EE6" s="94">
        <f t="shared" si="2"/>
        <v>44196</v>
      </c>
      <c r="EF6" s="94">
        <f t="shared" si="2"/>
        <v>44561</v>
      </c>
      <c r="EG6" s="94">
        <f t="shared" si="2"/>
        <v>44926</v>
      </c>
      <c r="EH6" s="94">
        <f t="shared" si="2"/>
        <v>45291</v>
      </c>
      <c r="EI6" s="94">
        <f t="shared" si="2"/>
        <v>45657</v>
      </c>
      <c r="EJ6" s="94">
        <f t="shared" si="2"/>
        <v>46022</v>
      </c>
    </row>
    <row r="7" spans="1:159" ht="15" customHeight="1">
      <c r="A7" s="4"/>
      <c r="H7" s="4"/>
      <c r="I7" s="1537" t="s">
        <v>630</v>
      </c>
      <c r="J7" s="343">
        <v>2000</v>
      </c>
      <c r="K7" s="331"/>
      <c r="L7" s="331"/>
      <c r="M7" s="331"/>
      <c r="N7" s="331">
        <f>J7+1</f>
        <v>2001</v>
      </c>
      <c r="O7" s="331"/>
      <c r="P7" s="331"/>
      <c r="Q7" s="331"/>
      <c r="R7" s="331">
        <f>N7+1</f>
        <v>2002</v>
      </c>
      <c r="S7" s="331"/>
      <c r="T7" s="331"/>
      <c r="U7" s="331"/>
      <c r="V7" s="331">
        <f>R7+1</f>
        <v>2003</v>
      </c>
      <c r="W7" s="331"/>
      <c r="X7" s="331"/>
      <c r="Y7" s="331"/>
      <c r="Z7" s="331">
        <f>V7+1</f>
        <v>2004</v>
      </c>
      <c r="AA7" s="331"/>
      <c r="AB7" s="331"/>
      <c r="AC7" s="331"/>
      <c r="AD7" s="331">
        <f>Z7+1</f>
        <v>2005</v>
      </c>
      <c r="AE7" s="331"/>
      <c r="AF7" s="331"/>
      <c r="AG7" s="331"/>
      <c r="AH7" s="331">
        <f>AD7+1</f>
        <v>2006</v>
      </c>
      <c r="AI7" s="331"/>
      <c r="AJ7" s="331"/>
      <c r="AK7" s="331"/>
      <c r="AL7" s="331">
        <f>AH7+1</f>
        <v>2007</v>
      </c>
      <c r="AM7" s="331"/>
      <c r="AN7" s="331"/>
      <c r="AO7" s="331"/>
      <c r="AP7" s="331">
        <f>AL7+1</f>
        <v>2008</v>
      </c>
      <c r="AQ7" s="331"/>
      <c r="AR7" s="331"/>
      <c r="AS7" s="331"/>
      <c r="AT7" s="330">
        <f>AP7+1</f>
        <v>2009</v>
      </c>
      <c r="AU7" s="331"/>
      <c r="AV7" s="331"/>
      <c r="AW7" s="332"/>
      <c r="AX7" s="330">
        <f>AT7+1</f>
        <v>2010</v>
      </c>
      <c r="AY7" s="331"/>
      <c r="AZ7" s="331"/>
      <c r="BA7" s="332"/>
      <c r="BB7" s="330">
        <f>AX7+1</f>
        <v>2011</v>
      </c>
      <c r="BC7" s="331"/>
      <c r="BD7" s="331"/>
      <c r="BE7" s="332"/>
      <c r="BF7" s="330">
        <f>BB7+1</f>
        <v>2012</v>
      </c>
      <c r="BG7" s="331"/>
      <c r="BH7" s="331"/>
      <c r="BI7" s="332"/>
      <c r="BJ7" s="330">
        <f>BF7+1</f>
        <v>2013</v>
      </c>
      <c r="BK7" s="331"/>
      <c r="BL7" s="331"/>
      <c r="BM7" s="332"/>
      <c r="BN7" s="330">
        <f>BJ7+1</f>
        <v>2014</v>
      </c>
      <c r="BO7" s="331"/>
      <c r="BP7" s="331"/>
      <c r="BQ7" s="332"/>
      <c r="BR7" s="330">
        <f>BN7+1</f>
        <v>2015</v>
      </c>
      <c r="BS7" s="331"/>
      <c r="BT7" s="331"/>
      <c r="BU7" s="332"/>
      <c r="BV7" s="330">
        <f>BR7+1</f>
        <v>2016</v>
      </c>
      <c r="BW7" s="331"/>
      <c r="BX7" s="331"/>
      <c r="BY7" s="332"/>
      <c r="BZ7" s="330">
        <f>BV7+1</f>
        <v>2017</v>
      </c>
      <c r="CA7" s="343"/>
      <c r="CB7" s="343"/>
      <c r="CC7" s="1715"/>
      <c r="CD7" s="1714">
        <f>BZ7+1</f>
        <v>2018</v>
      </c>
      <c r="CE7" s="343"/>
      <c r="CF7" s="343"/>
      <c r="CG7" s="1715"/>
      <c r="CH7" s="344">
        <f>CD7+1</f>
        <v>2019</v>
      </c>
      <c r="CI7" s="331"/>
      <c r="CJ7" s="331"/>
      <c r="CK7" s="331"/>
      <c r="CL7" s="344">
        <f>CH7+1</f>
        <v>2020</v>
      </c>
      <c r="CM7" s="331"/>
      <c r="CN7" s="331"/>
      <c r="CO7" s="331"/>
      <c r="CP7" s="344">
        <f>CL7+1</f>
        <v>2021</v>
      </c>
      <c r="CQ7" s="331"/>
      <c r="CR7" s="331"/>
      <c r="CS7" s="331"/>
      <c r="CT7" s="344">
        <f>CP7+1</f>
        <v>2022</v>
      </c>
      <c r="CU7" s="331"/>
      <c r="CV7" s="331"/>
      <c r="CW7" s="331"/>
      <c r="CX7" s="344">
        <f>CT7+1</f>
        <v>2023</v>
      </c>
      <c r="CY7" s="331"/>
      <c r="CZ7" s="331"/>
      <c r="DA7" s="331"/>
      <c r="DB7" s="344">
        <f>CX7+1</f>
        <v>2024</v>
      </c>
      <c r="DC7" s="331"/>
      <c r="DD7" s="331"/>
      <c r="DE7" s="331"/>
      <c r="DF7" s="344">
        <f>DB7+1</f>
        <v>2025</v>
      </c>
      <c r="DG7" s="331"/>
      <c r="DH7" s="331"/>
      <c r="DI7" s="332"/>
      <c r="DJ7" s="351"/>
      <c r="DK7" s="336"/>
      <c r="DL7" s="336"/>
      <c r="DM7" s="336"/>
      <c r="DN7" s="336"/>
      <c r="DO7" s="336"/>
      <c r="DP7" s="336"/>
      <c r="DQ7" s="337"/>
      <c r="DR7" s="336"/>
      <c r="DS7" s="336"/>
      <c r="DT7" s="336"/>
      <c r="DU7" s="336"/>
      <c r="DV7" s="336"/>
      <c r="DW7" s="336"/>
      <c r="DX7" s="336"/>
      <c r="DY7" s="336"/>
      <c r="DZ7" s="336"/>
      <c r="EA7" s="336"/>
      <c r="EB7" s="336"/>
      <c r="EC7" s="336"/>
      <c r="ED7" s="336"/>
      <c r="EE7" s="336"/>
      <c r="EF7" s="336"/>
      <c r="EG7" s="336"/>
      <c r="EH7" s="336"/>
      <c r="EI7" s="336"/>
      <c r="EJ7" s="336"/>
      <c r="EK7" s="651"/>
      <c r="EL7" s="40"/>
      <c r="EN7" s="664" t="s">
        <v>295</v>
      </c>
      <c r="EO7" s="664"/>
      <c r="EP7" s="663"/>
      <c r="EQ7" s="663"/>
      <c r="ER7" s="664"/>
      <c r="ES7" s="663"/>
      <c r="ET7" s="663"/>
      <c r="EU7" s="663"/>
      <c r="EV7" s="663"/>
      <c r="EW7" s="663"/>
      <c r="EX7" s="663"/>
      <c r="EY7" s="663"/>
    </row>
    <row r="8" spans="1:159" ht="15" customHeight="1">
      <c r="A8" s="4"/>
      <c r="H8" s="4"/>
      <c r="I8" s="1538" t="s">
        <v>3</v>
      </c>
      <c r="J8" s="333" t="str">
        <f>"1Q"&amp;RIGHT(J7,2)&amp;"A"</f>
        <v>1Q00A</v>
      </c>
      <c r="K8" s="333" t="str">
        <f>"2Q"&amp;RIGHT(J7,2)&amp;"A"</f>
        <v>2Q00A</v>
      </c>
      <c r="L8" s="333" t="str">
        <f>"3Q"&amp;RIGHT(J7,2)&amp;"A"</f>
        <v>3Q00A</v>
      </c>
      <c r="M8" s="333" t="str">
        <f>"4Q"&amp;RIGHT(J7,2)&amp;"A"</f>
        <v>4Q00A</v>
      </c>
      <c r="N8" s="333" t="str">
        <f>"1Q"&amp;RIGHT(N7,2)&amp;"A"</f>
        <v>1Q01A</v>
      </c>
      <c r="O8" s="333" t="str">
        <f>"2Q"&amp;RIGHT(N7,2)&amp;"A"</f>
        <v>2Q01A</v>
      </c>
      <c r="P8" s="333" t="str">
        <f>"3Q"&amp;RIGHT(N7,2)&amp;"A"</f>
        <v>3Q01A</v>
      </c>
      <c r="Q8" s="333" t="str">
        <f>"4Q"&amp;RIGHT(N7,2)&amp;"A"</f>
        <v>4Q01A</v>
      </c>
      <c r="R8" s="333" t="str">
        <f>"1Q"&amp;RIGHT(R7,2)&amp;"A"</f>
        <v>1Q02A</v>
      </c>
      <c r="S8" s="333" t="str">
        <f>"2Q"&amp;RIGHT(R7,2)&amp;"A"</f>
        <v>2Q02A</v>
      </c>
      <c r="T8" s="333" t="str">
        <f>"3Q"&amp;RIGHT(R7,2)&amp;"A"</f>
        <v>3Q02A</v>
      </c>
      <c r="U8" s="333" t="str">
        <f>"4Q"&amp;RIGHT(R7,2)&amp;"A"</f>
        <v>4Q02A</v>
      </c>
      <c r="V8" s="333" t="str">
        <f>"1Q"&amp;RIGHT(V7,2)&amp;"A"</f>
        <v>1Q03A</v>
      </c>
      <c r="W8" s="333" t="str">
        <f>"2Q"&amp;RIGHT(V7,2)&amp;"A"</f>
        <v>2Q03A</v>
      </c>
      <c r="X8" s="333" t="str">
        <f>"3Q"&amp;RIGHT(V7,2)&amp;"A"</f>
        <v>3Q03A</v>
      </c>
      <c r="Y8" s="333" t="str">
        <f>"4Q"&amp;RIGHT(V7,2)&amp;"A"</f>
        <v>4Q03A</v>
      </c>
      <c r="Z8" s="333" t="str">
        <f>"1Q"&amp;RIGHT(Z7,2)&amp;"A"</f>
        <v>1Q04A</v>
      </c>
      <c r="AA8" s="333" t="str">
        <f>"2Q"&amp;RIGHT(Z7,2)&amp;"A"</f>
        <v>2Q04A</v>
      </c>
      <c r="AB8" s="333" t="str">
        <f>"3Q"&amp;RIGHT(Z7,2)&amp;"A"</f>
        <v>3Q04A</v>
      </c>
      <c r="AC8" s="333" t="str">
        <f>"4Q"&amp;RIGHT(Z7,2)&amp;"A"</f>
        <v>4Q04A</v>
      </c>
      <c r="AD8" s="333" t="str">
        <f>"1Q"&amp;RIGHT(AD7,2)&amp;"A"</f>
        <v>1Q05A</v>
      </c>
      <c r="AE8" s="333" t="str">
        <f>"2Q"&amp;RIGHT(AD7,2)&amp;"A"</f>
        <v>2Q05A</v>
      </c>
      <c r="AF8" s="333" t="str">
        <f>"3Q"&amp;RIGHT(AD7,2)&amp;"A"</f>
        <v>3Q05A</v>
      </c>
      <c r="AG8" s="333" t="str">
        <f>"4Q"&amp;RIGHT(AD7,2)&amp;"A"</f>
        <v>4Q05A</v>
      </c>
      <c r="AH8" s="333" t="str">
        <f>"1Q"&amp;RIGHT(AH7,2)&amp;"A"</f>
        <v>1Q06A</v>
      </c>
      <c r="AI8" s="333" t="str">
        <f>"2Q"&amp;RIGHT(AH7,2)&amp;"A"</f>
        <v>2Q06A</v>
      </c>
      <c r="AJ8" s="333" t="str">
        <f>"3Q"&amp;RIGHT(AH7,2)&amp;"A"</f>
        <v>3Q06A</v>
      </c>
      <c r="AK8" s="333" t="str">
        <f>"4Q"&amp;RIGHT(AH7,2)&amp;"A"</f>
        <v>4Q06A</v>
      </c>
      <c r="AL8" s="333" t="str">
        <f>"1Q"&amp;RIGHT(AL7,2)&amp;"A"</f>
        <v>1Q07A</v>
      </c>
      <c r="AM8" s="333" t="str">
        <f>"2Q"&amp;RIGHT(AL7,2)&amp;"A"</f>
        <v>2Q07A</v>
      </c>
      <c r="AN8" s="333" t="str">
        <f>"3Q"&amp;RIGHT(AL7,2)&amp;"A"</f>
        <v>3Q07A</v>
      </c>
      <c r="AO8" s="333" t="str">
        <f>"4Q"&amp;RIGHT(AL7,2)&amp;"A"</f>
        <v>4Q07A</v>
      </c>
      <c r="AP8" s="333" t="str">
        <f>"1Q"&amp;RIGHT(AP7,2)&amp;"A"</f>
        <v>1Q08A</v>
      </c>
      <c r="AQ8" s="333" t="str">
        <f>"2Q"&amp;RIGHT(AP7,2)&amp;"A"</f>
        <v>2Q08A</v>
      </c>
      <c r="AR8" s="333" t="str">
        <f>"3Q"&amp;RIGHT(AP7,2)&amp;"A"</f>
        <v>3Q08A</v>
      </c>
      <c r="AS8" s="333" t="str">
        <f>"4Q"&amp;RIGHT(AP7,2)&amp;"A"</f>
        <v>4Q08A</v>
      </c>
      <c r="AT8" s="334" t="str">
        <f>"1Q"&amp;RIGHT(AT7,2)&amp;"A"</f>
        <v>1Q09A</v>
      </c>
      <c r="AU8" s="333" t="str">
        <f>"2Q"&amp;RIGHT(AT7,2)&amp;"A"</f>
        <v>2Q09A</v>
      </c>
      <c r="AV8" s="333" t="str">
        <f>"3Q"&amp;RIGHT(AT7,2)&amp;"A"</f>
        <v>3Q09A</v>
      </c>
      <c r="AW8" s="335" t="str">
        <f>"4Q"&amp;RIGHT(AT7,2)&amp;"A"</f>
        <v>4Q09A</v>
      </c>
      <c r="AX8" s="334" t="str">
        <f>"1Q"&amp;RIGHT(AX7,2)&amp;"A"</f>
        <v>1Q10A</v>
      </c>
      <c r="AY8" s="333" t="str">
        <f>"2Q"&amp;RIGHT(AX7,2)&amp;"A"</f>
        <v>2Q10A</v>
      </c>
      <c r="AZ8" s="333" t="str">
        <f>"3Q"&amp;RIGHT(AX7,2)&amp;"A"</f>
        <v>3Q10A</v>
      </c>
      <c r="BA8" s="335" t="str">
        <f>"4Q"&amp;RIGHT(AX7,2)&amp;"A"</f>
        <v>4Q10A</v>
      </c>
      <c r="BB8" s="334" t="str">
        <f>"1Q"&amp;RIGHT(BB7,2)&amp;"A"</f>
        <v>1Q11A</v>
      </c>
      <c r="BC8" s="333" t="str">
        <f>"2Q"&amp;RIGHT(BB7,2)&amp;"A"</f>
        <v>2Q11A</v>
      </c>
      <c r="BD8" s="333" t="str">
        <f>"3Q"&amp;RIGHT(BB7,2)&amp;"A"</f>
        <v>3Q11A</v>
      </c>
      <c r="BE8" s="335" t="str">
        <f>"4Q"&amp;RIGHT(BB7,2)&amp;"A"</f>
        <v>4Q11A</v>
      </c>
      <c r="BF8" s="334" t="str">
        <f>"1Q"&amp;RIGHT(BF7,2)&amp;"A"</f>
        <v>1Q12A</v>
      </c>
      <c r="BG8" s="333" t="str">
        <f>"2Q"&amp;RIGHT(BF7,2)&amp;"A"</f>
        <v>2Q12A</v>
      </c>
      <c r="BH8" s="333" t="str">
        <f>"3Q"&amp;RIGHT(BF7,2)&amp;"A"</f>
        <v>3Q12A</v>
      </c>
      <c r="BI8" s="335" t="str">
        <f>"4Q"&amp;RIGHT(BF7,2)&amp;"A"</f>
        <v>4Q12A</v>
      </c>
      <c r="BJ8" s="334" t="str">
        <f>"1Q"&amp;RIGHT(BJ7,2)&amp;"A"</f>
        <v>1Q13A</v>
      </c>
      <c r="BK8" s="333" t="str">
        <f>"2Q"&amp;RIGHT(BJ7,2)&amp;"A"</f>
        <v>2Q13A</v>
      </c>
      <c r="BL8" s="333" t="str">
        <f>"3Q"&amp;RIGHT(BJ7,2)&amp;"A"</f>
        <v>3Q13A</v>
      </c>
      <c r="BM8" s="335" t="str">
        <f>"4Q"&amp;RIGHT(BJ7,2)&amp;"A"</f>
        <v>4Q13A</v>
      </c>
      <c r="BN8" s="334" t="str">
        <f>"1Q"&amp;RIGHT(BN7,2)&amp;"A"</f>
        <v>1Q14A</v>
      </c>
      <c r="BO8" s="333" t="str">
        <f>"2Q"&amp;RIGHT(BN7,2)&amp;"A"</f>
        <v>2Q14A</v>
      </c>
      <c r="BP8" s="333" t="str">
        <f>"3Q"&amp;RIGHT(BN7,2)&amp;"A"</f>
        <v>3Q14A</v>
      </c>
      <c r="BQ8" s="335" t="str">
        <f>"4Q"&amp;RIGHT(BN7,2)&amp;"A"</f>
        <v>4Q14A</v>
      </c>
      <c r="BR8" s="334" t="str">
        <f>"1Q"&amp;RIGHT(BR7,2)&amp;"A"</f>
        <v>1Q15A</v>
      </c>
      <c r="BS8" s="333" t="str">
        <f>"2Q"&amp;RIGHT(BR7,2)&amp;"A"</f>
        <v>2Q15A</v>
      </c>
      <c r="BT8" s="333" t="str">
        <f>"3Q"&amp;RIGHT(BR7,2)&amp;"A"</f>
        <v>3Q15A</v>
      </c>
      <c r="BU8" s="335" t="str">
        <f>"4Q"&amp;RIGHT(BR7,2)&amp;"A"</f>
        <v>4Q15A</v>
      </c>
      <c r="BV8" s="334" t="str">
        <f>"1Q"&amp;RIGHT(BV7,2)&amp;"A"</f>
        <v>1Q16A</v>
      </c>
      <c r="BW8" s="333" t="str">
        <f>"2Q"&amp;RIGHT(BV7,2)&amp;"A"</f>
        <v>2Q16A</v>
      </c>
      <c r="BX8" s="333" t="str">
        <f>"3Q"&amp;RIGHT(BV7,2)&amp;"A"</f>
        <v>3Q16A</v>
      </c>
      <c r="BY8" s="335" t="str">
        <f>"4Q"&amp;RIGHT(BV7,2)&amp;"A"</f>
        <v>4Q16A</v>
      </c>
      <c r="BZ8" s="1713" t="str">
        <f>"1Q"&amp;RIGHT(BZ7,2)&amp;"A"</f>
        <v>1Q17A</v>
      </c>
      <c r="CA8" s="1713" t="str">
        <f>"2Q"&amp;RIGHT(BZ7,2)&amp;"A"</f>
        <v>2Q17A</v>
      </c>
      <c r="CB8" s="1713" t="str">
        <f>"3Q"&amp;RIGHT(BZ7,2)&amp;"A"</f>
        <v>3Q17A</v>
      </c>
      <c r="CC8" s="1716" t="str">
        <f>"4Q"&amp;RIGHT(BZ7,2)&amp;"A"</f>
        <v>4Q17A</v>
      </c>
      <c r="CD8" s="1717" t="str">
        <f>"1Q"&amp;RIGHT(CD7,2)&amp;"E"</f>
        <v>1Q18E</v>
      </c>
      <c r="CE8" s="1718" t="str">
        <f>"2Q"&amp;RIGHT(CD7,2)&amp;"E"</f>
        <v>2Q18E</v>
      </c>
      <c r="CF8" s="1718" t="str">
        <f>"3Q"&amp;RIGHT(CD7,2)&amp;"E"</f>
        <v>3Q18E</v>
      </c>
      <c r="CG8" s="1716" t="str">
        <f>"4Q"&amp;RIGHT(CD7,2)&amp;"E"</f>
        <v>4Q18E</v>
      </c>
      <c r="CH8" s="333" t="str">
        <f>"1Q"&amp;RIGHT(CH7,2)&amp;"E"</f>
        <v>1Q19E</v>
      </c>
      <c r="CI8" s="333" t="str">
        <f>"2Q"&amp;RIGHT(CH7,2)&amp;"E"</f>
        <v>2Q19E</v>
      </c>
      <c r="CJ8" s="333" t="str">
        <f>"3Q"&amp;RIGHT(CH7,2)&amp;"E"</f>
        <v>3Q19E</v>
      </c>
      <c r="CK8" s="333" t="str">
        <f>"4Q"&amp;RIGHT(CH7,2)&amp;"E"</f>
        <v>4Q19E</v>
      </c>
      <c r="CL8" s="333" t="str">
        <f>"1Q"&amp;RIGHT(CL7,2)&amp;"E"</f>
        <v>1Q20E</v>
      </c>
      <c r="CM8" s="333" t="str">
        <f>"2Q"&amp;RIGHT(CL7,2)&amp;"E"</f>
        <v>2Q20E</v>
      </c>
      <c r="CN8" s="333" t="str">
        <f>"3Q"&amp;RIGHT(CL7,2)&amp;"E"</f>
        <v>3Q20E</v>
      </c>
      <c r="CO8" s="333" t="str">
        <f>"4Q"&amp;RIGHT(CL7,2)&amp;"E"</f>
        <v>4Q20E</v>
      </c>
      <c r="CP8" s="333" t="str">
        <f>"1Q"&amp;RIGHT(CP7,2)&amp;"E"</f>
        <v>1Q21E</v>
      </c>
      <c r="CQ8" s="333" t="str">
        <f>"2Q"&amp;RIGHT(CP7,2)&amp;"E"</f>
        <v>2Q21E</v>
      </c>
      <c r="CR8" s="333" t="str">
        <f>"3Q"&amp;RIGHT(CP7,2)&amp;"E"</f>
        <v>3Q21E</v>
      </c>
      <c r="CS8" s="333" t="str">
        <f>"4Q"&amp;RIGHT(CP7,2)&amp;"E"</f>
        <v>4Q21E</v>
      </c>
      <c r="CT8" s="333" t="str">
        <f>"1Q"&amp;RIGHT(CT7,2)&amp;"E"</f>
        <v>1Q22E</v>
      </c>
      <c r="CU8" s="333" t="str">
        <f>"2Q"&amp;RIGHT(CT7,2)&amp;"E"</f>
        <v>2Q22E</v>
      </c>
      <c r="CV8" s="333" t="str">
        <f>"3Q"&amp;RIGHT(CT7,2)&amp;"E"</f>
        <v>3Q22E</v>
      </c>
      <c r="CW8" s="333" t="str">
        <f>"4Q"&amp;RIGHT(CT7,2)&amp;"E"</f>
        <v>4Q22E</v>
      </c>
      <c r="CX8" s="333" t="str">
        <f>"1Q"&amp;RIGHT(CX7,2)&amp;"E"</f>
        <v>1Q23E</v>
      </c>
      <c r="CY8" s="333" t="str">
        <f>"2Q"&amp;RIGHT(CX7,2)&amp;"E"</f>
        <v>2Q23E</v>
      </c>
      <c r="CZ8" s="333" t="str">
        <f>"3Q"&amp;RIGHT(CX7,2)&amp;"E"</f>
        <v>3Q23E</v>
      </c>
      <c r="DA8" s="333" t="str">
        <f>"4Q"&amp;RIGHT(CX7,2)&amp;"E"</f>
        <v>4Q23E</v>
      </c>
      <c r="DB8" s="333" t="str">
        <f>"1Q"&amp;RIGHT(DB7,2)&amp;"E"</f>
        <v>1Q24E</v>
      </c>
      <c r="DC8" s="333" t="str">
        <f>"2Q"&amp;RIGHT(DB7,2)&amp;"E"</f>
        <v>2Q24E</v>
      </c>
      <c r="DD8" s="333" t="str">
        <f>"3Q"&amp;RIGHT(DB7,2)&amp;"E"</f>
        <v>3Q24E</v>
      </c>
      <c r="DE8" s="333" t="str">
        <f>"4Q"&amp;RIGHT(DB7,2)&amp;"E"</f>
        <v>4Q24E</v>
      </c>
      <c r="DF8" s="333" t="str">
        <f>"1Q"&amp;RIGHT(DF7,2)&amp;"E"</f>
        <v>1Q25E</v>
      </c>
      <c r="DG8" s="333" t="str">
        <f>"2Q"&amp;RIGHT(DF7,2)&amp;"E"</f>
        <v>2Q25E</v>
      </c>
      <c r="DH8" s="333" t="str">
        <f>"3Q"&amp;RIGHT(DF7,2)&amp;"E"</f>
        <v>3Q25E</v>
      </c>
      <c r="DI8" s="335" t="str">
        <f>"4Q"&amp;RIGHT(DF7,2)&amp;"E"</f>
        <v>4Q25E</v>
      </c>
      <c r="DJ8" s="351"/>
      <c r="DK8" s="339">
        <v>2000</v>
      </c>
      <c r="DL8" s="339">
        <f t="shared" ref="DL8:EJ8" si="3">+DK8+1</f>
        <v>2001</v>
      </c>
      <c r="DM8" s="339">
        <f t="shared" si="3"/>
        <v>2002</v>
      </c>
      <c r="DN8" s="339">
        <f t="shared" si="3"/>
        <v>2003</v>
      </c>
      <c r="DO8" s="339">
        <f t="shared" si="3"/>
        <v>2004</v>
      </c>
      <c r="DP8" s="339">
        <f t="shared" si="3"/>
        <v>2005</v>
      </c>
      <c r="DQ8" s="340">
        <f t="shared" si="3"/>
        <v>2006</v>
      </c>
      <c r="DR8" s="339">
        <f t="shared" si="3"/>
        <v>2007</v>
      </c>
      <c r="DS8" s="339">
        <f t="shared" si="3"/>
        <v>2008</v>
      </c>
      <c r="DT8" s="339">
        <f t="shared" si="3"/>
        <v>2009</v>
      </c>
      <c r="DU8" s="339">
        <f t="shared" si="3"/>
        <v>2010</v>
      </c>
      <c r="DV8" s="339">
        <f t="shared" si="3"/>
        <v>2011</v>
      </c>
      <c r="DW8" s="339">
        <f t="shared" si="3"/>
        <v>2012</v>
      </c>
      <c r="DX8" s="339">
        <f t="shared" si="3"/>
        <v>2013</v>
      </c>
      <c r="DY8" s="339">
        <f t="shared" si="3"/>
        <v>2014</v>
      </c>
      <c r="DZ8" s="339">
        <f t="shared" si="3"/>
        <v>2015</v>
      </c>
      <c r="EA8" s="339">
        <f t="shared" si="3"/>
        <v>2016</v>
      </c>
      <c r="EB8" s="339">
        <f t="shared" si="3"/>
        <v>2017</v>
      </c>
      <c r="EC8" s="341">
        <f>+EB8+1</f>
        <v>2018</v>
      </c>
      <c r="ED8" s="341">
        <f t="shared" si="3"/>
        <v>2019</v>
      </c>
      <c r="EE8" s="341">
        <f t="shared" si="3"/>
        <v>2020</v>
      </c>
      <c r="EF8" s="341">
        <f t="shared" si="3"/>
        <v>2021</v>
      </c>
      <c r="EG8" s="341">
        <f t="shared" si="3"/>
        <v>2022</v>
      </c>
      <c r="EH8" s="341">
        <f t="shared" si="3"/>
        <v>2023</v>
      </c>
      <c r="EI8" s="341">
        <f t="shared" si="3"/>
        <v>2024</v>
      </c>
      <c r="EJ8" s="341">
        <f t="shared" si="3"/>
        <v>2025</v>
      </c>
      <c r="EK8" s="651"/>
      <c r="EL8" s="341" t="s">
        <v>629</v>
      </c>
      <c r="EN8" s="341" t="s">
        <v>296</v>
      </c>
      <c r="EO8" s="341" t="s">
        <v>297</v>
      </c>
      <c r="EP8" s="341" t="s">
        <v>298</v>
      </c>
      <c r="EQ8" s="341" t="s">
        <v>299</v>
      </c>
      <c r="ER8" s="341" t="s">
        <v>300</v>
      </c>
      <c r="ES8" s="341" t="s">
        <v>301</v>
      </c>
      <c r="ET8" s="341" t="s">
        <v>302</v>
      </c>
      <c r="EU8" s="341" t="s">
        <v>321</v>
      </c>
      <c r="EV8" s="341" t="s">
        <v>322</v>
      </c>
      <c r="EW8" s="341" t="s">
        <v>323</v>
      </c>
      <c r="EX8" s="341" t="s">
        <v>324</v>
      </c>
      <c r="EY8" s="341" t="s">
        <v>325</v>
      </c>
    </row>
    <row r="9" spans="1:159" s="99" customFormat="1" ht="15" customHeight="1" outlineLevel="2">
      <c r="A9" s="4"/>
      <c r="B9"/>
      <c r="C9"/>
      <c r="D9"/>
      <c r="E9"/>
      <c r="F9"/>
      <c r="G9"/>
      <c r="H9" s="4" t="s">
        <v>326</v>
      </c>
      <c r="I9" s="1539" t="s">
        <v>6</v>
      </c>
      <c r="J9" s="397"/>
      <c r="K9" s="397"/>
      <c r="L9" s="397"/>
      <c r="M9" s="397"/>
      <c r="N9" s="397"/>
      <c r="O9" s="397"/>
      <c r="P9" s="397"/>
      <c r="Q9" s="397"/>
      <c r="R9" s="397"/>
      <c r="S9" s="397"/>
      <c r="T9" s="397"/>
      <c r="U9" s="397"/>
      <c r="V9" s="397"/>
      <c r="W9" s="397"/>
      <c r="X9" s="397"/>
      <c r="Y9" s="397"/>
      <c r="Z9" s="397"/>
      <c r="AA9" s="397"/>
      <c r="AB9" s="397"/>
      <c r="AC9" s="397"/>
      <c r="AD9" s="397"/>
      <c r="AE9" s="397"/>
      <c r="AF9" s="397"/>
      <c r="AG9" s="397"/>
      <c r="AH9" s="397"/>
      <c r="AI9" s="397"/>
      <c r="AJ9" s="397"/>
      <c r="AK9" s="397"/>
      <c r="AL9" s="397"/>
      <c r="AM9" s="397"/>
      <c r="AN9" s="397"/>
      <c r="AO9" s="397"/>
      <c r="AP9" s="397"/>
      <c r="AQ9" s="397"/>
      <c r="AR9" s="397"/>
      <c r="AS9" s="397"/>
      <c r="AT9" s="396"/>
      <c r="AU9" s="397"/>
      <c r="AV9" s="397"/>
      <c r="AW9" s="398"/>
      <c r="AX9" s="396"/>
      <c r="AY9" s="397"/>
      <c r="AZ9" s="397"/>
      <c r="BA9" s="398"/>
      <c r="BB9" s="396"/>
      <c r="BC9" s="397"/>
      <c r="BD9" s="397"/>
      <c r="BE9" s="398"/>
      <c r="BF9" s="396"/>
      <c r="BG9" s="397"/>
      <c r="BH9" s="397"/>
      <c r="BI9" s="398"/>
      <c r="BJ9" s="396"/>
      <c r="BK9" s="397"/>
      <c r="BL9" s="397"/>
      <c r="BM9" s="398"/>
      <c r="BN9" s="396"/>
      <c r="BO9" s="397"/>
      <c r="BP9" s="397"/>
      <c r="BQ9" s="398"/>
      <c r="BR9" s="396"/>
      <c r="BS9" s="397"/>
      <c r="BT9" s="397"/>
      <c r="BU9" s="398"/>
      <c r="BV9" s="396"/>
      <c r="BW9" s="397"/>
      <c r="BX9" s="397"/>
      <c r="BY9" s="398"/>
      <c r="BZ9" s="396"/>
      <c r="CA9" s="397"/>
      <c r="CB9" s="397"/>
      <c r="CC9" s="398"/>
      <c r="CD9" s="396"/>
      <c r="CE9" s="397"/>
      <c r="CF9" s="397"/>
      <c r="CG9" s="39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345"/>
      <c r="DJ9" s="351"/>
      <c r="DK9" s="208"/>
      <c r="DL9" s="208"/>
      <c r="DM9" s="208"/>
      <c r="DN9" s="208"/>
      <c r="DO9" s="208"/>
      <c r="DP9" s="208"/>
      <c r="DQ9" s="396"/>
      <c r="DR9" s="397"/>
      <c r="DS9" s="397"/>
      <c r="DT9" s="397"/>
      <c r="DU9" s="397"/>
      <c r="DV9" s="397"/>
      <c r="DW9" s="397"/>
      <c r="DX9" s="397"/>
      <c r="DY9" s="397"/>
      <c r="DZ9" s="397"/>
      <c r="EA9" s="397"/>
      <c r="EB9" s="397"/>
      <c r="EC9" s="397"/>
      <c r="ED9" s="397"/>
      <c r="EE9" s="397"/>
      <c r="EF9" s="397"/>
      <c r="EG9" s="397"/>
      <c r="EH9" s="397"/>
      <c r="EI9" s="397"/>
      <c r="EJ9" s="397"/>
      <c r="EK9" s="1530"/>
      <c r="EL9" s="208"/>
      <c r="EM9" s="208"/>
      <c r="EN9" s="208"/>
      <c r="EO9" s="208"/>
      <c r="EP9" s="208"/>
      <c r="EQ9" s="208"/>
      <c r="ER9" s="208"/>
      <c r="ES9" s="208"/>
      <c r="ET9" s="208"/>
      <c r="EU9" s="208"/>
      <c r="EV9" s="208"/>
      <c r="EW9" s="208"/>
      <c r="EX9" s="208"/>
      <c r="EY9" s="208"/>
      <c r="EZ9" s="208"/>
      <c r="FA9" s="208"/>
      <c r="FB9" s="208"/>
      <c r="FC9" s="208"/>
    </row>
    <row r="10" spans="1:159" s="56" customFormat="1" ht="15" customHeight="1" outlineLevel="2">
      <c r="A10" s="55"/>
      <c r="B10"/>
      <c r="C10"/>
      <c r="D10"/>
      <c r="E10"/>
      <c r="F10"/>
      <c r="G10"/>
      <c r="H10" s="55"/>
      <c r="I10" s="1136" t="s">
        <v>653</v>
      </c>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77">
        <f>Drivers!AT14</f>
        <v>0</v>
      </c>
      <c r="AU10" s="129">
        <f>Drivers!AU14</f>
        <v>0</v>
      </c>
      <c r="AV10" s="129">
        <f>Drivers!AV14</f>
        <v>0</v>
      </c>
      <c r="AW10" s="349">
        <f>Drivers!AW14</f>
        <v>0</v>
      </c>
      <c r="AX10" s="377">
        <f>Drivers!AX14</f>
        <v>0</v>
      </c>
      <c r="AY10" s="129">
        <f>Drivers!AY14</f>
        <v>0</v>
      </c>
      <c r="AZ10" s="129">
        <f>Drivers!AZ14</f>
        <v>0</v>
      </c>
      <c r="BA10" s="349">
        <f>Drivers!BA14</f>
        <v>0</v>
      </c>
      <c r="BB10" s="377">
        <f>Drivers!BB14</f>
        <v>0</v>
      </c>
      <c r="BC10" s="129">
        <f>Drivers!BC14</f>
        <v>0</v>
      </c>
      <c r="BD10" s="129">
        <f>Drivers!BD14</f>
        <v>0</v>
      </c>
      <c r="BE10" s="349">
        <f>Drivers!BE14</f>
        <v>0</v>
      </c>
      <c r="BF10" s="377">
        <f>Drivers!BF14</f>
        <v>0</v>
      </c>
      <c r="BG10" s="129">
        <f>Drivers!BG14</f>
        <v>0</v>
      </c>
      <c r="BH10" s="129">
        <f>Drivers!BH14</f>
        <v>0</v>
      </c>
      <c r="BI10" s="349">
        <f>Drivers!BI14</f>
        <v>0</v>
      </c>
      <c r="BJ10" s="377">
        <f>Drivers!BJ14</f>
        <v>0</v>
      </c>
      <c r="BK10" s="129">
        <f>Drivers!BK14</f>
        <v>0</v>
      </c>
      <c r="BL10" s="129">
        <f>Drivers!BL14</f>
        <v>0</v>
      </c>
      <c r="BM10" s="349">
        <f>Drivers!BM14</f>
        <v>0</v>
      </c>
      <c r="BN10" s="377">
        <f>Drivers!BN14</f>
        <v>0</v>
      </c>
      <c r="BO10" s="129">
        <f>Drivers!BO14</f>
        <v>0</v>
      </c>
      <c r="BP10" s="129">
        <f>Drivers!BP14</f>
        <v>0</v>
      </c>
      <c r="BQ10" s="349">
        <f>Drivers!BQ14</f>
        <v>0</v>
      </c>
      <c r="BR10" s="1775">
        <f>Drivers!BR16</f>
        <v>162.53100000000001</v>
      </c>
      <c r="BS10" s="1776">
        <f>Drivers!BS16</f>
        <v>171.26900000000003</v>
      </c>
      <c r="BT10" s="1776">
        <f>Drivers!BT16</f>
        <v>176.76499999999999</v>
      </c>
      <c r="BU10" s="1777">
        <f>Drivers!BU16</f>
        <v>169.36999999999998</v>
      </c>
      <c r="BV10" s="1775">
        <f>Drivers!BV16</f>
        <v>185.98200000000003</v>
      </c>
      <c r="BW10" s="1776">
        <f>Drivers!BW16</f>
        <v>208.40299999999999</v>
      </c>
      <c r="BX10" s="1776">
        <f>Drivers!BX16</f>
        <v>224.59200000000001</v>
      </c>
      <c r="BY10" s="1777">
        <f>Drivers!BY16</f>
        <v>227.61200000000002</v>
      </c>
      <c r="BZ10" s="1783">
        <f>Drivers!BZ16</f>
        <v>245.77500000000001</v>
      </c>
      <c r="CA10" s="1776">
        <f>Drivers!CA16</f>
        <v>266.85000000000002</v>
      </c>
      <c r="CB10" s="1776">
        <f>Drivers!CB16</f>
        <v>281.839</v>
      </c>
      <c r="CC10" s="1777">
        <f>Drivers!CC16</f>
        <v>282.33</v>
      </c>
      <c r="CD10" s="1776">
        <f>Drivers!CD16</f>
        <v>300.2124910243146</v>
      </c>
      <c r="CE10" s="1776">
        <f>Drivers!CE16</f>
        <v>327.83355600000004</v>
      </c>
      <c r="CF10" s="1776">
        <f>Drivers!CF16</f>
        <v>345.60113503703701</v>
      </c>
      <c r="CG10" s="1777">
        <f>Drivers!CG16</f>
        <v>343.8660265538461</v>
      </c>
      <c r="CH10" s="1783"/>
      <c r="CI10" s="1783"/>
      <c r="CJ10" s="1783"/>
      <c r="CK10" s="1783"/>
      <c r="CL10" s="1783"/>
      <c r="CM10" s="1783"/>
      <c r="CN10" s="1783"/>
      <c r="CO10" s="1783"/>
      <c r="CP10" s="1783"/>
      <c r="CQ10" s="1783"/>
      <c r="CR10" s="1783"/>
      <c r="CS10" s="1783"/>
      <c r="CT10" s="1783"/>
      <c r="CU10" s="1783"/>
      <c r="CV10" s="1783"/>
      <c r="CW10" s="1783"/>
      <c r="CX10" s="1783"/>
      <c r="CY10" s="1783"/>
      <c r="CZ10" s="1783"/>
      <c r="DA10" s="1783"/>
      <c r="DB10" s="1783"/>
      <c r="DC10" s="1783"/>
      <c r="DD10" s="1783"/>
      <c r="DE10" s="1783"/>
      <c r="DF10" s="1783"/>
      <c r="DG10" s="1783"/>
      <c r="DH10" s="1783"/>
      <c r="DI10" s="1784"/>
      <c r="DJ10" s="2004"/>
      <c r="DK10" s="1776"/>
      <c r="DL10" s="1776"/>
      <c r="DM10" s="1776"/>
      <c r="DN10" s="1776"/>
      <c r="DO10" s="1776"/>
      <c r="DP10" s="1783"/>
      <c r="DQ10" s="1775">
        <f>Drivers!DQ14</f>
        <v>0</v>
      </c>
      <c r="DR10" s="1776">
        <f>Drivers!DR14</f>
        <v>0</v>
      </c>
      <c r="DS10" s="1776">
        <f>Drivers!DS14</f>
        <v>0</v>
      </c>
      <c r="DT10" s="1776">
        <f>Drivers!DT14</f>
        <v>0</v>
      </c>
      <c r="DU10" s="1776">
        <f>Drivers!DU14</f>
        <v>0</v>
      </c>
      <c r="DV10" s="1776">
        <f>Drivers!DV16</f>
        <v>66.052999999999997</v>
      </c>
      <c r="DW10" s="1776">
        <f>Drivers!DW16</f>
        <v>116.85000000000001</v>
      </c>
      <c r="DX10" s="1776">
        <f>Drivers!DX16</f>
        <v>197.54500000000002</v>
      </c>
      <c r="DY10" s="1776">
        <f>Drivers!DY16</f>
        <v>325.89299999999997</v>
      </c>
      <c r="DZ10" s="1776">
        <f>Drivers!DZ16</f>
        <v>716.57248455000001</v>
      </c>
      <c r="EA10" s="1776">
        <f>Drivers!EA16</f>
        <v>846.58900000000006</v>
      </c>
      <c r="EB10" s="1776">
        <f>Drivers!EB16</f>
        <v>1076.7939999999999</v>
      </c>
      <c r="EC10" s="1776">
        <f>Drivers!EC16</f>
        <v>1317.513208615198</v>
      </c>
      <c r="ED10" s="1776">
        <f>Drivers!ED16</f>
        <v>1548.1258629198733</v>
      </c>
      <c r="EE10" s="1783">
        <f>Drivers!EE16</f>
        <v>1788.8571784490196</v>
      </c>
      <c r="EF10" s="1776">
        <f>Drivers!EF16</f>
        <v>2037.9805919190446</v>
      </c>
      <c r="EG10" s="1776">
        <f>Drivers!EG16</f>
        <v>2301.8323466445809</v>
      </c>
      <c r="EH10" s="1776">
        <f>Drivers!EH16</f>
        <v>2584.1000760966785</v>
      </c>
      <c r="EI10" s="1776">
        <f>Drivers!EI16</f>
        <v>2855.2402796673482</v>
      </c>
      <c r="EJ10" s="1777">
        <f>Drivers!EJ16</f>
        <v>3143.8971180904286</v>
      </c>
      <c r="EK10" s="1531"/>
      <c r="EL10" s="1040">
        <f>IF(EB10&lt;0,"NA",(EG10/EB10)^0.2-1)</f>
        <v>0.16409443306046101</v>
      </c>
      <c r="EN10" s="112">
        <f t="shared" ref="EN10" si="4">IF(ISERROR(RATE(3,,-DV10,DY10)),"NA",(RATE(3,,-DV10,DY10)))</f>
        <v>0.70239693345106424</v>
      </c>
      <c r="EO10" s="112">
        <f t="shared" ref="EO10" si="5">IF(ISERROR(RATE(3,,-DW10,DZ10)),"NA",(RATE(3,,-DW10,DZ10)))</f>
        <v>0.83039071337675385</v>
      </c>
      <c r="EP10" s="112">
        <f t="shared" ref="EP10" si="6">IF(ISERROR(RATE(3,,-DX10,EA10)),"NA",(RATE(3,,-DX10,EA10)))</f>
        <v>0.62430978217847422</v>
      </c>
      <c r="EQ10" s="112">
        <f t="shared" ref="EQ10" si="7">IF(ISERROR(RATE(3,,-DY10,EB10)),"NA",(RATE(3,,-DY10,EB10)))</f>
        <v>0.48942691732284488</v>
      </c>
      <c r="ER10" s="112">
        <f t="shared" ref="ER10" si="8">IF(ISERROR(RATE(3,,-DZ10,EC10)),"NA",(RATE(3,,-DZ10,EC10)))</f>
        <v>0.22508141088771239</v>
      </c>
      <c r="ES10" s="112">
        <f t="shared" ref="ES10" si="9">IF(ISERROR(RATE(3,,-EA10,ED10)),"NA",(RATE(3,,-EA10,ED10)))</f>
        <v>0.22286321618857957</v>
      </c>
      <c r="ET10" s="112">
        <f t="shared" ref="ET10" si="10">IF(ISERROR(RATE(3,,-EB10,EE10)),"NA",(RATE(3,,-EB10,EE10)))</f>
        <v>0.18435258886459055</v>
      </c>
      <c r="EU10" s="112">
        <f t="shared" ref="EU10" si="11">IF(ISERROR(RATE(3,,-EC10,EF10)),"NA",(RATE(3,,-EC10,EF10)))</f>
        <v>0.1565072384359002</v>
      </c>
      <c r="EV10" s="112">
        <f t="shared" ref="EV10" si="12">IF(ISERROR(RATE(3,,-ED10,EG10)),"NA",(RATE(3,,-ED10,EG10)))</f>
        <v>0.14135954273136123</v>
      </c>
      <c r="EW10" s="112">
        <f t="shared" ref="EW10" si="13">IF(ISERROR(RATE(3,,-EE10,EH10)),"NA",(RATE(3,,-EE10,EH10)))</f>
        <v>0.13043228806966153</v>
      </c>
      <c r="EX10" s="112">
        <f t="shared" ref="EX10" si="14">IF(ISERROR(RATE(3,,-EF10,EI10)),"NA",(RATE(3,,-EF10,EI10)))</f>
        <v>0.1189590829942359</v>
      </c>
      <c r="EY10" s="112">
        <f t="shared" ref="EY10" si="15">IF(ISERROR(RATE(3,,-EG10,EJ10)),"NA",(RATE(3,,-EG10,EJ10)))</f>
        <v>0.10951082965753596</v>
      </c>
      <c r="EZ10" s="78"/>
      <c r="FA10" s="78"/>
      <c r="FB10" s="78"/>
      <c r="FC10" s="78"/>
    </row>
    <row r="11" spans="1:159" s="56" customFormat="1" ht="15" customHeight="1" outlineLevel="2">
      <c r="A11" s="55"/>
      <c r="B11"/>
      <c r="C11"/>
      <c r="D11"/>
      <c r="E11"/>
      <c r="F11"/>
      <c r="G11"/>
      <c r="H11" s="55"/>
      <c r="I11" s="1136" t="s">
        <v>654</v>
      </c>
      <c r="J11" s="38"/>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77">
        <f>Drivers!AT15</f>
        <v>0.45500000000000002</v>
      </c>
      <c r="AU11" s="129">
        <f>Drivers!AU15</f>
        <v>0.86499999999999999</v>
      </c>
      <c r="AV11" s="129">
        <f>Drivers!AV15</f>
        <v>1.1679999999999999</v>
      </c>
      <c r="AW11" s="349">
        <f>Drivers!AW15</f>
        <v>1.4239999999999999</v>
      </c>
      <c r="AX11" s="377">
        <f>Drivers!AX15</f>
        <v>1.8540000000000001</v>
      </c>
      <c r="AY11" s="129">
        <f>Drivers!AY15</f>
        <v>2.6320000000000001</v>
      </c>
      <c r="AZ11" s="129">
        <f>Drivers!AZ15</f>
        <v>3.6280000000000001</v>
      </c>
      <c r="BA11" s="349">
        <f>Drivers!BA15</f>
        <v>5.113999999999999</v>
      </c>
      <c r="BB11" s="377">
        <f>Drivers!BB15</f>
        <v>6.8810000000000002</v>
      </c>
      <c r="BC11" s="129">
        <f>Drivers!BC15</f>
        <v>9.7230000000000008</v>
      </c>
      <c r="BD11" s="129">
        <f>Drivers!BD15</f>
        <v>11.84</v>
      </c>
      <c r="BE11" s="349">
        <f>Drivers!BE15</f>
        <v>13.746</v>
      </c>
      <c r="BF11" s="377">
        <f>Drivers!BF15</f>
        <v>15.9847175</v>
      </c>
      <c r="BG11" s="129">
        <f>Drivers!BG15</f>
        <v>18.874583999999999</v>
      </c>
      <c r="BH11" s="129">
        <f>Drivers!BH15</f>
        <v>22.620595000000002</v>
      </c>
      <c r="BI11" s="349">
        <f>Drivers!BI15</f>
        <v>25.669487999999998</v>
      </c>
      <c r="BJ11" s="377">
        <f>Drivers!BJ15</f>
        <v>29.579915499999998</v>
      </c>
      <c r="BK11" s="129">
        <f>Drivers!BK15</f>
        <v>34.875962999999999</v>
      </c>
      <c r="BL11" s="129">
        <f>Drivers!BL15</f>
        <v>38.830175999999994</v>
      </c>
      <c r="BM11" s="349">
        <f>Drivers!BM15</f>
        <v>43.1771095</v>
      </c>
      <c r="BN11" s="377">
        <f>Drivers!BN15</f>
        <v>53.363</v>
      </c>
      <c r="BO11" s="129">
        <f>Drivers!BO15</f>
        <v>62.616</v>
      </c>
      <c r="BP11" s="129">
        <f>Drivers!BP15</f>
        <v>72.691999999999993</v>
      </c>
      <c r="BQ11" s="349">
        <f>Drivers!BQ15</f>
        <v>78.209999999999994</v>
      </c>
      <c r="BR11" s="1775">
        <f>Drivers!BR17</f>
        <v>0</v>
      </c>
      <c r="BS11" s="1776">
        <f>Drivers!BS17</f>
        <v>0</v>
      </c>
      <c r="BT11" s="1776">
        <f>Drivers!BT17</f>
        <v>0</v>
      </c>
      <c r="BU11" s="1777">
        <f>Drivers!BU17</f>
        <v>0</v>
      </c>
      <c r="BV11" s="1775">
        <f>Drivers!BV17</f>
        <v>0</v>
      </c>
      <c r="BW11" s="1776">
        <f>Drivers!BW17</f>
        <v>0</v>
      </c>
      <c r="BX11" s="1776">
        <f>Drivers!BX17</f>
        <v>0</v>
      </c>
      <c r="BY11" s="1777">
        <f>Drivers!BY17</f>
        <v>0</v>
      </c>
      <c r="BZ11" s="1783">
        <f>Drivers!BZ17</f>
        <v>0</v>
      </c>
      <c r="CA11" s="1776">
        <f>Drivers!CA17</f>
        <v>0</v>
      </c>
      <c r="CB11" s="1776">
        <f>Drivers!CB17</f>
        <v>0</v>
      </c>
      <c r="CC11" s="1777">
        <f>Drivers!CC17</f>
        <v>0</v>
      </c>
      <c r="CD11" s="1776">
        <f>Drivers!CD17</f>
        <v>0</v>
      </c>
      <c r="CE11" s="1776">
        <f>Drivers!CE17</f>
        <v>5</v>
      </c>
      <c r="CF11" s="1776">
        <f>Drivers!CF17</f>
        <v>70</v>
      </c>
      <c r="CG11" s="1777">
        <f>Drivers!CG17</f>
        <v>120</v>
      </c>
      <c r="CH11" s="1783"/>
      <c r="CI11" s="1783"/>
      <c r="CJ11" s="1783"/>
      <c r="CK11" s="1783"/>
      <c r="CL11" s="1783"/>
      <c r="CM11" s="1783"/>
      <c r="CN11" s="1783"/>
      <c r="CO11" s="1783"/>
      <c r="CP11" s="1783"/>
      <c r="CQ11" s="1783"/>
      <c r="CR11" s="1783"/>
      <c r="CS11" s="1783"/>
      <c r="CT11" s="1783"/>
      <c r="CU11" s="1783"/>
      <c r="CV11" s="1783"/>
      <c r="CW11" s="1783"/>
      <c r="CX11" s="1783"/>
      <c r="CY11" s="1783"/>
      <c r="CZ11" s="1783"/>
      <c r="DA11" s="1783"/>
      <c r="DB11" s="1783"/>
      <c r="DC11" s="1783"/>
      <c r="DD11" s="1783"/>
      <c r="DE11" s="1783"/>
      <c r="DF11" s="1783"/>
      <c r="DG11" s="1783"/>
      <c r="DH11" s="1783"/>
      <c r="DI11" s="1784"/>
      <c r="DJ11" s="2004"/>
      <c r="DK11" s="1776"/>
      <c r="DL11" s="1776"/>
      <c r="DM11" s="1776"/>
      <c r="DN11" s="1776"/>
      <c r="DO11" s="1776"/>
      <c r="DP11" s="1783"/>
      <c r="DQ11" s="1775" t="str">
        <f>Drivers!DQ15</f>
        <v>NA</v>
      </c>
      <c r="DR11" s="1776" t="str">
        <f>Drivers!DR15</f>
        <v>NA</v>
      </c>
      <c r="DS11" s="1776">
        <f>Drivers!DS15</f>
        <v>0.13</v>
      </c>
      <c r="DT11" s="1776">
        <f>Drivers!DT15</f>
        <v>3.9119999999999999</v>
      </c>
      <c r="DU11" s="1776">
        <f>Drivers!DU15</f>
        <v>13.228</v>
      </c>
      <c r="DV11" s="1776">
        <f>Drivers!DV17</f>
        <v>0</v>
      </c>
      <c r="DW11" s="1776">
        <f>Drivers!DW17</f>
        <v>0</v>
      </c>
      <c r="DX11" s="1776">
        <f>Drivers!DX17</f>
        <v>0</v>
      </c>
      <c r="DY11" s="1776">
        <f>Drivers!DY17</f>
        <v>0</v>
      </c>
      <c r="DZ11" s="1776">
        <f>Drivers!DZ17</f>
        <v>0</v>
      </c>
      <c r="EA11" s="1776">
        <f>Drivers!EA17</f>
        <v>0</v>
      </c>
      <c r="EB11" s="1776">
        <f>Drivers!EB17</f>
        <v>0</v>
      </c>
      <c r="EC11" s="1776">
        <f>Drivers!EC17</f>
        <v>195</v>
      </c>
      <c r="ED11" s="1776">
        <f>Drivers!ED17</f>
        <v>585</v>
      </c>
      <c r="EE11" s="1783">
        <f>Drivers!EE17</f>
        <v>1462.5</v>
      </c>
      <c r="EF11" s="1776">
        <f>Drivers!EF17</f>
        <v>2705.625</v>
      </c>
      <c r="EG11" s="1776">
        <f>Drivers!EG17</f>
        <v>4058.4375</v>
      </c>
      <c r="EH11" s="1776">
        <f>Drivers!EH17</f>
        <v>5681.8125</v>
      </c>
      <c r="EI11" s="1776">
        <f>Drivers!EI17</f>
        <v>7670.4468750000005</v>
      </c>
      <c r="EJ11" s="1777">
        <f>Drivers!EJ17</f>
        <v>10163.342109375</v>
      </c>
      <c r="EK11" s="1531"/>
      <c r="EL11" s="1040" t="str">
        <f>IF(EB11=0,"NA",(EG11/EB11)^0.2-1)</f>
        <v>NA</v>
      </c>
      <c r="EN11" s="112" t="str">
        <f t="shared" ref="EN11" si="16">IF(ISERROR(RATE(3,,-DV11,DY11)),"NA",(RATE(3,,-DV11,DY11)))</f>
        <v>NA</v>
      </c>
      <c r="EO11" s="112" t="str">
        <f t="shared" ref="EO11" si="17">IF(ISERROR(RATE(3,,-DW11,DZ11)),"NA",(RATE(3,,-DW11,DZ11)))</f>
        <v>NA</v>
      </c>
      <c r="EP11" s="112" t="str">
        <f t="shared" ref="EP11" si="18">IF(ISERROR(RATE(3,,-DX11,EA11)),"NA",(RATE(3,,-DX11,EA11)))</f>
        <v>NA</v>
      </c>
      <c r="EQ11" s="112" t="str">
        <f t="shared" ref="EQ11" si="19">IF(ISERROR(RATE(3,,-DY11,EB11)),"NA",(RATE(3,,-DY11,EB11)))</f>
        <v>NA</v>
      </c>
      <c r="ER11" s="112" t="str">
        <f t="shared" ref="ER11" si="20">IF(ISERROR(RATE(3,,-DZ11,EC11)),"NA",(RATE(3,,-DZ11,EC11)))</f>
        <v>NA</v>
      </c>
      <c r="ES11" s="112" t="str">
        <f t="shared" ref="ES11" si="21">IF(ISERROR(RATE(3,,-EA11,ED11)),"NA",(RATE(3,,-EA11,ED11)))</f>
        <v>NA</v>
      </c>
      <c r="ET11" s="112" t="str">
        <f t="shared" ref="ET11" si="22">IF(ISERROR(RATE(3,,-EB11,EE11)),"NA",(RATE(3,,-EB11,EE11)))</f>
        <v>NA</v>
      </c>
      <c r="EU11" s="112">
        <f t="shared" ref="EU11" si="23">IF(ISERROR(RATE(3,,-EC11,EF11)),"NA",(RATE(3,,-EC11,EF11)))</f>
        <v>1.4029477668526662</v>
      </c>
      <c r="EV11" s="112">
        <f t="shared" ref="EV11" si="24">IF(ISERROR(RATE(3,,-ED11,EG11)),"NA",(RATE(3,,-ED11,EG11)))</f>
        <v>0.90722090646325415</v>
      </c>
      <c r="EW11" s="112">
        <f t="shared" ref="EW11" si="25">IF(ISERROR(RATE(3,,-EE11,EH11)),"NA",(RATE(3,,-EE11,EH11)))</f>
        <v>0.57204029705893544</v>
      </c>
      <c r="EX11" s="112">
        <f t="shared" ref="EX11" si="26">IF(ISERROR(RATE(3,,-EF11,EI11)),"NA",(RATE(3,,-EF11,EI11)))</f>
        <v>0.41530819409425462</v>
      </c>
      <c r="EY11" s="112">
        <f t="shared" ref="EY11" si="27">IF(ISERROR(RATE(3,,-EG11,EJ11)),"NA",(RATE(3,,-EG11,EJ11)))</f>
        <v>0.35797745788511526</v>
      </c>
      <c r="EZ11" s="78"/>
      <c r="FA11" s="78"/>
      <c r="FB11" s="78"/>
      <c r="FC11" s="78"/>
    </row>
    <row r="12" spans="1:159" s="56" customFormat="1" ht="15" customHeight="1" outlineLevel="2">
      <c r="A12" s="55"/>
      <c r="B12"/>
      <c r="C12"/>
      <c r="D12"/>
      <c r="E12"/>
      <c r="F12"/>
      <c r="G12"/>
      <c r="H12" s="55"/>
      <c r="I12" s="1137" t="s">
        <v>190</v>
      </c>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c r="AR12" s="38"/>
      <c r="AS12" s="38"/>
      <c r="AT12" s="377">
        <f>Drivers!AT16</f>
        <v>2.742</v>
      </c>
      <c r="AU12" s="129">
        <f>Drivers!AU16</f>
        <v>4.5039999999999996</v>
      </c>
      <c r="AV12" s="129">
        <f>Drivers!AV16</f>
        <v>5.5410000000000004</v>
      </c>
      <c r="AW12" s="349">
        <f>Drivers!AW16</f>
        <v>4.7039999999999997</v>
      </c>
      <c r="AX12" s="377">
        <f>Drivers!AX16</f>
        <v>5.3309999999999995</v>
      </c>
      <c r="AY12" s="129">
        <f>Drivers!AY16</f>
        <v>7.3339999999999996</v>
      </c>
      <c r="AZ12" s="129">
        <f>Drivers!AZ16</f>
        <v>8.2289999999999992</v>
      </c>
      <c r="BA12" s="349">
        <f>Drivers!BA16</f>
        <v>9.5729999999999986</v>
      </c>
      <c r="BB12" s="377">
        <f>Drivers!BB16</f>
        <v>11.26</v>
      </c>
      <c r="BC12" s="129">
        <f>Drivers!BC16</f>
        <v>15.845000000000001</v>
      </c>
      <c r="BD12" s="129">
        <f>Drivers!BD16</f>
        <v>19.056999999999999</v>
      </c>
      <c r="BE12" s="349">
        <f>Drivers!BE16</f>
        <v>19.890999999999998</v>
      </c>
      <c r="BF12" s="377">
        <f>Drivers!BF16</f>
        <v>22.832999999999998</v>
      </c>
      <c r="BG12" s="129">
        <f>Drivers!BG16</f>
        <v>27.765000000000004</v>
      </c>
      <c r="BH12" s="129">
        <f>Drivers!BH16</f>
        <v>31.914999999999999</v>
      </c>
      <c r="BI12" s="349">
        <f>Drivers!BI16</f>
        <v>34.337000000000003</v>
      </c>
      <c r="BJ12" s="377">
        <f>Drivers!BJ16</f>
        <v>38.966000000000001</v>
      </c>
      <c r="BK12" s="129">
        <f>Drivers!BK16</f>
        <v>46.92</v>
      </c>
      <c r="BL12" s="129">
        <f>Drivers!BL16</f>
        <v>53.311</v>
      </c>
      <c r="BM12" s="349">
        <f>Drivers!BM16</f>
        <v>58.347999999999999</v>
      </c>
      <c r="BN12" s="377">
        <f>Drivers!BN16</f>
        <v>66.242999999999995</v>
      </c>
      <c r="BO12" s="129">
        <f>Drivers!BO16</f>
        <v>78.674999999999997</v>
      </c>
      <c r="BP12" s="129">
        <f>Drivers!BP16</f>
        <v>88.645999999999987</v>
      </c>
      <c r="BQ12" s="349">
        <f>Drivers!BQ16</f>
        <v>92.328999999999994</v>
      </c>
      <c r="BR12" s="377">
        <f>Drivers!BR16</f>
        <v>162.53100000000001</v>
      </c>
      <c r="BS12" s="129">
        <f>Drivers!BS16</f>
        <v>171.26900000000003</v>
      </c>
      <c r="BT12" s="129">
        <f>Drivers!BT16</f>
        <v>176.76499999999999</v>
      </c>
      <c r="BU12" s="349">
        <f>Drivers!BU16</f>
        <v>169.36999999999998</v>
      </c>
      <c r="BV12" s="377">
        <f>Drivers!BV16</f>
        <v>185.98200000000003</v>
      </c>
      <c r="BW12" s="129">
        <f>Drivers!BW16</f>
        <v>208.40299999999999</v>
      </c>
      <c r="BX12" s="129">
        <f>Drivers!BX16</f>
        <v>224.59200000000001</v>
      </c>
      <c r="BY12" s="349">
        <f>Drivers!BY16</f>
        <v>227.61200000000002</v>
      </c>
      <c r="BZ12" s="140">
        <f>Drivers!BZ16</f>
        <v>245.77500000000001</v>
      </c>
      <c r="CA12" s="129">
        <f>Drivers!CA16</f>
        <v>266.85000000000002</v>
      </c>
      <c r="CB12" s="129">
        <f>Drivers!CB16</f>
        <v>281.839</v>
      </c>
      <c r="CC12" s="349">
        <f>Drivers!CC16</f>
        <v>282.33</v>
      </c>
      <c r="CD12" s="129">
        <f>Drivers!CD18</f>
        <v>300.2124910243146</v>
      </c>
      <c r="CE12" s="129">
        <f>Drivers!CE18</f>
        <v>332.83355600000004</v>
      </c>
      <c r="CF12" s="129">
        <f>Drivers!CF18</f>
        <v>415.60113503703701</v>
      </c>
      <c r="CG12" s="349">
        <f>Drivers!CG18</f>
        <v>463.8660265538461</v>
      </c>
      <c r="CH12" s="140"/>
      <c r="CI12" s="140"/>
      <c r="CJ12" s="140"/>
      <c r="CK12" s="140"/>
      <c r="CL12" s="140"/>
      <c r="CM12" s="140"/>
      <c r="CN12" s="140"/>
      <c r="CO12" s="140"/>
      <c r="CP12" s="140"/>
      <c r="CQ12" s="140"/>
      <c r="CR12" s="140"/>
      <c r="CS12" s="140"/>
      <c r="CT12" s="140"/>
      <c r="CU12" s="140"/>
      <c r="CV12" s="140"/>
      <c r="CW12" s="140"/>
      <c r="CX12" s="140"/>
      <c r="CY12" s="140"/>
      <c r="CZ12" s="140"/>
      <c r="DA12" s="140"/>
      <c r="DB12" s="140"/>
      <c r="DC12" s="140"/>
      <c r="DD12" s="140"/>
      <c r="DE12" s="140"/>
      <c r="DF12" s="140"/>
      <c r="DG12" s="140"/>
      <c r="DH12" s="140"/>
      <c r="DI12" s="399"/>
      <c r="DJ12" s="351"/>
      <c r="DK12" s="130"/>
      <c r="DL12" s="130"/>
      <c r="DM12" s="130"/>
      <c r="DN12" s="130"/>
      <c r="DO12" s="130"/>
      <c r="DP12" s="127"/>
      <c r="DQ12" s="377">
        <f>Drivers!DQ16</f>
        <v>4.2889999999999997</v>
      </c>
      <c r="DR12" s="129">
        <f>Drivers!DR16</f>
        <v>7.1059999999999999</v>
      </c>
      <c r="DS12" s="129">
        <f>Drivers!DS16</f>
        <v>10.593</v>
      </c>
      <c r="DT12" s="129">
        <f>Drivers!DT16</f>
        <v>17.491</v>
      </c>
      <c r="DU12" s="129">
        <f>Drivers!DU16</f>
        <v>30.466999999999999</v>
      </c>
      <c r="DV12" s="129">
        <f>Drivers!DV16</f>
        <v>66.052999999999997</v>
      </c>
      <c r="DW12" s="129">
        <f>Drivers!DW16</f>
        <v>116.85000000000001</v>
      </c>
      <c r="DX12" s="129">
        <f>Drivers!DX16</f>
        <v>197.54500000000002</v>
      </c>
      <c r="DY12" s="129">
        <f>Drivers!DY16</f>
        <v>325.89299999999997</v>
      </c>
      <c r="DZ12" s="129">
        <f t="shared" ref="DZ12:DZ25" si="28">SUM(BR12:BU12)</f>
        <v>679.93500000000006</v>
      </c>
      <c r="EA12" s="129">
        <f>Drivers!EA16</f>
        <v>846.58900000000006</v>
      </c>
      <c r="EB12" s="129">
        <f>Drivers!EB16</f>
        <v>1076.7939999999999</v>
      </c>
      <c r="EC12" s="129">
        <f>Drivers!EC18</f>
        <v>1512.513208615198</v>
      </c>
      <c r="ED12" s="129">
        <f>Drivers!ED18</f>
        <v>2133.1258629198733</v>
      </c>
      <c r="EE12" s="140">
        <f>Drivers!EE18</f>
        <v>3251.3571784490196</v>
      </c>
      <c r="EF12" s="129">
        <f>Drivers!EF18</f>
        <v>4743.6055919190449</v>
      </c>
      <c r="EG12" s="129">
        <f>Drivers!EG18</f>
        <v>6360.2698466445809</v>
      </c>
      <c r="EH12" s="129">
        <f>Drivers!EH18</f>
        <v>8265.9125760966781</v>
      </c>
      <c r="EI12" s="129">
        <f>Drivers!EI18</f>
        <v>10525.687154667348</v>
      </c>
      <c r="EJ12" s="129">
        <f>Drivers!EJ18</f>
        <v>13307.239227465428</v>
      </c>
      <c r="EK12" s="1531"/>
      <c r="EL12" s="1040">
        <f>IF(EB12&lt;0,"NA",(EG12/EB12)^0.2-1)</f>
        <v>0.42648951212101727</v>
      </c>
      <c r="EN12" s="112">
        <f t="shared" ref="EN12:EN18" si="29">IF(ISERROR(RATE(3,,-DV12,DY12)),"NA",(RATE(3,,-DV12,DY12)))</f>
        <v>0.70239693345106424</v>
      </c>
      <c r="EO12" s="112">
        <f t="shared" ref="EO12:EO18" si="30">IF(ISERROR(RATE(3,,-DW12,DZ12)),"NA",(RATE(3,,-DW12,DZ12)))</f>
        <v>0.79864819766181194</v>
      </c>
      <c r="EP12" s="112">
        <f t="shared" ref="EP12:EP18" si="31">IF(ISERROR(RATE(3,,-DX12,EA12)),"NA",(RATE(3,,-DX12,EA12)))</f>
        <v>0.62430978217847422</v>
      </c>
      <c r="EQ12" s="112">
        <f t="shared" ref="EQ12:EQ18" si="32">IF(ISERROR(RATE(3,,-DY12,EB12)),"NA",(RATE(3,,-DY12,EB12)))</f>
        <v>0.48942691732284488</v>
      </c>
      <c r="ER12" s="112">
        <f t="shared" ref="ER12:ER18" si="33">IF(ISERROR(RATE(3,,-DZ12,EC12)),"NA",(RATE(3,,-DZ12,EC12)))</f>
        <v>0.30540095547162233</v>
      </c>
      <c r="ES12" s="112">
        <f t="shared" ref="ES12:ES18" si="34">IF(ISERROR(RATE(3,,-EA12,ED12)),"NA",(RATE(3,,-EA12,ED12)))</f>
        <v>0.36075922335087396</v>
      </c>
      <c r="ET12" s="112">
        <f t="shared" ref="ET12:ET18" si="35">IF(ISERROR(RATE(3,,-EB12,EE12)),"NA",(RATE(3,,-EB12,EE12)))</f>
        <v>0.44536439306110953</v>
      </c>
      <c r="EU12" s="112">
        <f t="shared" ref="EU12:EU25" si="36">IF(ISERROR(RATE(3,,-EC12,EF12)),"NA",(RATE(3,,-EC12,EF12)))</f>
        <v>0.46375974289851873</v>
      </c>
      <c r="EV12" s="112">
        <f t="shared" ref="EV12:EV25" si="37">IF(ISERROR(RATE(3,,-ED12,EG12)),"NA",(RATE(3,,-ED12,EG12)))</f>
        <v>0.4393056166836467</v>
      </c>
      <c r="EW12" s="112">
        <f t="shared" ref="EW12:EW25" si="38">IF(ISERROR(RATE(3,,-EE12,EH12)),"NA",(RATE(3,,-EE12,EH12)))</f>
        <v>0.3648199916912736</v>
      </c>
      <c r="EX12" s="112">
        <f t="shared" ref="EX12:EY25" si="39">IF(ISERROR(RATE(3,,-EF12,EI12)),"NA",(RATE(3,,-EF12,EI12)))</f>
        <v>0.30430941280495505</v>
      </c>
      <c r="EY12" s="112">
        <f t="shared" si="39"/>
        <v>0.27900077465038831</v>
      </c>
      <c r="EZ12" s="78"/>
      <c r="FA12" s="78"/>
      <c r="FB12" s="78"/>
      <c r="FC12" s="78"/>
    </row>
    <row r="13" spans="1:159" s="56" customFormat="1" ht="15" customHeight="1" outlineLevel="2">
      <c r="A13" s="55"/>
      <c r="B13"/>
      <c r="C13"/>
      <c r="D13"/>
      <c r="E13"/>
      <c r="F13"/>
      <c r="G13"/>
      <c r="H13" s="55"/>
      <c r="I13" s="1136" t="s">
        <v>188</v>
      </c>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76">
        <f>Drivers!AT302</f>
        <v>0.92</v>
      </c>
      <c r="AU13" s="128">
        <f>Drivers!AU302</f>
        <v>1.038</v>
      </c>
      <c r="AV13" s="128">
        <f>Drivers!AV302</f>
        <v>1.0489999999999999</v>
      </c>
      <c r="AW13" s="347">
        <f>Drivers!AW302</f>
        <v>1.0349999999999999</v>
      </c>
      <c r="AX13" s="376">
        <f>Drivers!AX302</f>
        <v>1.1619999999999999</v>
      </c>
      <c r="AY13" s="128">
        <f>Drivers!AY302</f>
        <v>1.222</v>
      </c>
      <c r="AZ13" s="128">
        <f>Drivers!AZ302</f>
        <v>1.2629999999999999</v>
      </c>
      <c r="BA13" s="347">
        <f>Drivers!BA302</f>
        <v>1.3260000000000001</v>
      </c>
      <c r="BB13" s="376">
        <f>Drivers!BB302</f>
        <v>1.8169999999999999</v>
      </c>
      <c r="BC13" s="128">
        <f>Drivers!BC302</f>
        <v>2.7130000000000001</v>
      </c>
      <c r="BD13" s="128">
        <f>Drivers!BD302</f>
        <v>3.0840000000000001</v>
      </c>
      <c r="BE13" s="347">
        <f>Drivers!BE302</f>
        <v>2.9609999999999999</v>
      </c>
      <c r="BF13" s="376">
        <f>Drivers!BF302</f>
        <v>3.35</v>
      </c>
      <c r="BG13" s="128">
        <f>Drivers!BG302</f>
        <v>3.2639999999999998</v>
      </c>
      <c r="BH13" s="128">
        <f>Drivers!BH302</f>
        <v>3.6230000000000002</v>
      </c>
      <c r="BI13" s="347">
        <f>Drivers!BI302</f>
        <v>3.806</v>
      </c>
      <c r="BJ13" s="376">
        <f>Drivers!BJ302</f>
        <v>4.13</v>
      </c>
      <c r="BK13" s="128">
        <f>Drivers!BK302</f>
        <v>4.2939999999999996</v>
      </c>
      <c r="BL13" s="128">
        <f>Drivers!BL302</f>
        <v>5.1159999999999997</v>
      </c>
      <c r="BM13" s="347">
        <f>Drivers!BM302</f>
        <v>5.27</v>
      </c>
      <c r="BN13" s="376">
        <f>Drivers!BN302</f>
        <v>6.1639999999999997</v>
      </c>
      <c r="BO13" s="128">
        <f>Drivers!BO302</f>
        <v>6.7930000000000001</v>
      </c>
      <c r="BP13" s="128">
        <f>Drivers!BP302</f>
        <v>7.6790000000000003</v>
      </c>
      <c r="BQ13" s="347">
        <f>Drivers!BQ302</f>
        <v>8.8249999999999993</v>
      </c>
      <c r="BR13" s="376">
        <f>Drivers!BR302</f>
        <v>13.019</v>
      </c>
      <c r="BS13" s="128">
        <f>Drivers!BS302</f>
        <v>17.036999999999999</v>
      </c>
      <c r="BT13" s="128">
        <f>Drivers!BT302</f>
        <v>16.452999999999999</v>
      </c>
      <c r="BU13" s="347">
        <f>Drivers!BU302</f>
        <v>15.105</v>
      </c>
      <c r="BV13" s="376">
        <f>Drivers!BV302</f>
        <v>16.452000000000002</v>
      </c>
      <c r="BW13" s="128">
        <f>Drivers!BW302</f>
        <v>17.22</v>
      </c>
      <c r="BX13" s="128">
        <f>Drivers!BX302</f>
        <v>18.254000000000001</v>
      </c>
      <c r="BY13" s="347">
        <f>Drivers!BY302</f>
        <v>19.664999999999999</v>
      </c>
      <c r="BZ13" s="150">
        <f>Drivers!BZ302</f>
        <v>20.231999999999999</v>
      </c>
      <c r="CA13" s="128">
        <f>Drivers!CA302</f>
        <v>20.260000000000002</v>
      </c>
      <c r="CB13" s="128">
        <f>Drivers!CB302</f>
        <v>22.152000000000001</v>
      </c>
      <c r="CC13" s="347">
        <f>Drivers!CC302</f>
        <v>22.559000000000001</v>
      </c>
      <c r="CD13" s="128">
        <f>Drivers!CD302</f>
        <v>22.660973353750649</v>
      </c>
      <c r="CE13" s="128">
        <f>Drivers!CE302</f>
        <v>29.302432476</v>
      </c>
      <c r="CF13" s="128">
        <f>Drivers!CF302</f>
        <v>94.902380587629622</v>
      </c>
      <c r="CG13" s="347">
        <f>Drivers!CG302</f>
        <v>144.20358788532309</v>
      </c>
      <c r="CH13" s="150"/>
      <c r="CI13" s="150"/>
      <c r="CJ13" s="150"/>
      <c r="CK13" s="150"/>
      <c r="CL13" s="150"/>
      <c r="CM13" s="150"/>
      <c r="CN13" s="150"/>
      <c r="CO13" s="150"/>
      <c r="CP13" s="150"/>
      <c r="CQ13" s="150"/>
      <c r="CR13" s="150"/>
      <c r="CS13" s="150"/>
      <c r="CT13" s="150"/>
      <c r="CU13" s="150"/>
      <c r="CV13" s="150"/>
      <c r="CW13" s="150"/>
      <c r="CX13" s="150"/>
      <c r="CY13" s="150"/>
      <c r="CZ13" s="150"/>
      <c r="DA13" s="150"/>
      <c r="DB13" s="150"/>
      <c r="DC13" s="150"/>
      <c r="DD13" s="150"/>
      <c r="DE13" s="150"/>
      <c r="DF13" s="150"/>
      <c r="DG13" s="150"/>
      <c r="DH13" s="150"/>
      <c r="DI13" s="409"/>
      <c r="DJ13" s="351"/>
      <c r="DK13" s="128"/>
      <c r="DL13" s="128"/>
      <c r="DM13" s="128"/>
      <c r="DN13" s="128"/>
      <c r="DO13" s="128"/>
      <c r="DP13" s="127"/>
      <c r="DQ13" s="376">
        <f>Drivers!DQ302</f>
        <v>1.621</v>
      </c>
      <c r="DR13" s="128">
        <f>Drivers!DR302</f>
        <v>3.71</v>
      </c>
      <c r="DS13" s="128">
        <f>Drivers!DS302</f>
        <v>4.1980000000000004</v>
      </c>
      <c r="DT13" s="128">
        <f>Drivers!DT302</f>
        <v>4.0419999999999998</v>
      </c>
      <c r="DU13" s="128">
        <f>Drivers!DU302</f>
        <v>4.9729999999999999</v>
      </c>
      <c r="DV13" s="128">
        <f>Drivers!DV302</f>
        <v>10.575000000000001</v>
      </c>
      <c r="DW13" s="128">
        <f>Drivers!DW302</f>
        <v>14.042999999999999</v>
      </c>
      <c r="DX13" s="128">
        <f>Drivers!DX302</f>
        <v>18.809999999999999</v>
      </c>
      <c r="DY13" s="128">
        <f>Drivers!DY302</f>
        <v>29.461000000000002</v>
      </c>
      <c r="DZ13" s="128">
        <f t="shared" si="28"/>
        <v>61.614000000000004</v>
      </c>
      <c r="EA13" s="128">
        <f>Drivers!EA302</f>
        <v>69.262</v>
      </c>
      <c r="EB13" s="128">
        <f>Drivers!EB302</f>
        <v>85.203000000000003</v>
      </c>
      <c r="EC13" s="128">
        <f>Drivers!EC302</f>
        <v>291.06937430270335</v>
      </c>
      <c r="ED13" s="128">
        <f>Drivers!ED302</f>
        <v>686.51089288116088</v>
      </c>
      <c r="EE13" s="128">
        <f>Drivers!EE302</f>
        <v>1547.290230723032</v>
      </c>
      <c r="EF13" s="128">
        <f>Drivers!EF302</f>
        <v>2764.2999911243101</v>
      </c>
      <c r="EG13" s="128">
        <f>Drivers!EG302</f>
        <v>4083.0783578844989</v>
      </c>
      <c r="EH13" s="128">
        <f>Drivers!EH302</f>
        <v>5658.280413369258</v>
      </c>
      <c r="EI13" s="128">
        <f>Drivers!EI302</f>
        <v>7578.0834138992277</v>
      </c>
      <c r="EJ13" s="128">
        <f>Drivers!EJ302</f>
        <v>9975.0981644298627</v>
      </c>
      <c r="EK13" s="1531"/>
      <c r="EL13" s="1040">
        <f t="shared" ref="EL13:EL17" si="40">IF(EB13&lt;0,"NA",(EG13/EB13)^0.2-1)</f>
        <v>1.1682360733719159</v>
      </c>
      <c r="EN13" s="111">
        <f t="shared" si="29"/>
        <v>0.40709159655195437</v>
      </c>
      <c r="EO13" s="111">
        <f t="shared" si="30"/>
        <v>0.63709231373743891</v>
      </c>
      <c r="EP13" s="111">
        <f t="shared" si="31"/>
        <v>0.54419477096839008</v>
      </c>
      <c r="EQ13" s="111">
        <f t="shared" si="32"/>
        <v>0.42474060166371885</v>
      </c>
      <c r="ER13" s="111">
        <f t="shared" si="33"/>
        <v>0.67792432214280784</v>
      </c>
      <c r="ES13" s="111">
        <f t="shared" si="34"/>
        <v>1.1480817309206361</v>
      </c>
      <c r="ET13" s="111">
        <f t="shared" si="35"/>
        <v>1.6284857828358956</v>
      </c>
      <c r="EU13" s="111">
        <f t="shared" si="36"/>
        <v>1.1176924422601495</v>
      </c>
      <c r="EV13" s="111">
        <f t="shared" si="37"/>
        <v>0.81181323299847052</v>
      </c>
      <c r="EW13" s="111">
        <f t="shared" si="38"/>
        <v>0.54065084917186024</v>
      </c>
      <c r="EX13" s="111">
        <f t="shared" si="39"/>
        <v>0.39955961756111691</v>
      </c>
      <c r="EY13" s="111">
        <f t="shared" si="39"/>
        <v>0.34682081964753969</v>
      </c>
      <c r="EZ13" s="78"/>
      <c r="FA13" s="78"/>
      <c r="FB13" s="78"/>
      <c r="FC13" s="78"/>
    </row>
    <row r="14" spans="1:159" s="56" customFormat="1" ht="15" customHeight="1" outlineLevel="2">
      <c r="A14" s="55"/>
      <c r="B14"/>
      <c r="C14"/>
      <c r="D14"/>
      <c r="E14"/>
      <c r="F14"/>
      <c r="G14"/>
      <c r="H14" s="55"/>
      <c r="I14" s="1137" t="s">
        <v>189</v>
      </c>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c r="AR14" s="38"/>
      <c r="AS14" s="38"/>
      <c r="AT14" s="377">
        <f t="shared" ref="AT14:BX14" si="41">AT12-AT13</f>
        <v>1.8220000000000001</v>
      </c>
      <c r="AU14" s="129">
        <f t="shared" si="41"/>
        <v>3.4659999999999993</v>
      </c>
      <c r="AV14" s="129">
        <f t="shared" si="41"/>
        <v>4.4920000000000009</v>
      </c>
      <c r="AW14" s="349">
        <f t="shared" si="41"/>
        <v>3.6689999999999996</v>
      </c>
      <c r="AX14" s="377">
        <f t="shared" si="41"/>
        <v>4.1689999999999996</v>
      </c>
      <c r="AY14" s="129">
        <f t="shared" si="41"/>
        <v>6.1120000000000001</v>
      </c>
      <c r="AZ14" s="129">
        <f t="shared" si="41"/>
        <v>6.9659999999999993</v>
      </c>
      <c r="BA14" s="349">
        <f t="shared" si="41"/>
        <v>8.2469999999999981</v>
      </c>
      <c r="BB14" s="377">
        <f t="shared" si="41"/>
        <v>9.4429999999999996</v>
      </c>
      <c r="BC14" s="129">
        <f t="shared" si="41"/>
        <v>13.132000000000001</v>
      </c>
      <c r="BD14" s="129">
        <f t="shared" si="41"/>
        <v>15.972999999999999</v>
      </c>
      <c r="BE14" s="349">
        <f t="shared" si="41"/>
        <v>16.93</v>
      </c>
      <c r="BF14" s="377">
        <f t="shared" si="41"/>
        <v>19.482999999999997</v>
      </c>
      <c r="BG14" s="129">
        <f t="shared" si="41"/>
        <v>24.501000000000005</v>
      </c>
      <c r="BH14" s="129">
        <f t="shared" si="41"/>
        <v>28.291999999999998</v>
      </c>
      <c r="BI14" s="349">
        <f t="shared" si="41"/>
        <v>30.531000000000002</v>
      </c>
      <c r="BJ14" s="377">
        <f t="shared" si="41"/>
        <v>34.835999999999999</v>
      </c>
      <c r="BK14" s="129">
        <f t="shared" si="41"/>
        <v>42.626000000000005</v>
      </c>
      <c r="BL14" s="129">
        <f t="shared" si="41"/>
        <v>48.195</v>
      </c>
      <c r="BM14" s="349">
        <f t="shared" si="41"/>
        <v>53.078000000000003</v>
      </c>
      <c r="BN14" s="377">
        <f t="shared" si="41"/>
        <v>60.078999999999994</v>
      </c>
      <c r="BO14" s="129">
        <f t="shared" si="41"/>
        <v>71.881999999999991</v>
      </c>
      <c r="BP14" s="129">
        <f t="shared" si="41"/>
        <v>80.966999999999985</v>
      </c>
      <c r="BQ14" s="349">
        <f>BQ12-BQ13</f>
        <v>83.503999999999991</v>
      </c>
      <c r="BR14" s="377">
        <f t="shared" si="41"/>
        <v>149.512</v>
      </c>
      <c r="BS14" s="129">
        <f t="shared" si="41"/>
        <v>154.23200000000003</v>
      </c>
      <c r="BT14" s="129">
        <f t="shared" si="41"/>
        <v>160.31199999999998</v>
      </c>
      <c r="BU14" s="349">
        <f t="shared" si="41"/>
        <v>154.26499999999999</v>
      </c>
      <c r="BV14" s="377">
        <f t="shared" si="41"/>
        <v>169.53000000000003</v>
      </c>
      <c r="BW14" s="129">
        <f t="shared" si="41"/>
        <v>191.18299999999999</v>
      </c>
      <c r="BX14" s="129">
        <f t="shared" si="41"/>
        <v>206.33800000000002</v>
      </c>
      <c r="BY14" s="349">
        <f t="shared" ref="BY14:CG14" si="42">BY12-BY13</f>
        <v>207.94700000000003</v>
      </c>
      <c r="BZ14" s="377">
        <f t="shared" si="42"/>
        <v>225.54300000000001</v>
      </c>
      <c r="CA14" s="129">
        <f t="shared" si="42"/>
        <v>246.59000000000003</v>
      </c>
      <c r="CB14" s="129">
        <f t="shared" si="42"/>
        <v>259.68700000000001</v>
      </c>
      <c r="CC14" s="349">
        <f t="shared" ref="CC14" si="43">CC12-CC13</f>
        <v>259.77099999999996</v>
      </c>
      <c r="CD14" s="129">
        <f t="shared" si="42"/>
        <v>277.55151767056395</v>
      </c>
      <c r="CE14" s="129">
        <f t="shared" si="42"/>
        <v>303.53112352400007</v>
      </c>
      <c r="CF14" s="129">
        <f t="shared" si="42"/>
        <v>320.69875444940737</v>
      </c>
      <c r="CG14" s="349">
        <f t="shared" si="42"/>
        <v>319.66243866852301</v>
      </c>
      <c r="CH14" s="140"/>
      <c r="CI14" s="140"/>
      <c r="CJ14" s="140"/>
      <c r="CK14" s="140"/>
      <c r="CL14" s="140"/>
      <c r="CM14" s="140"/>
      <c r="CN14" s="140"/>
      <c r="CO14" s="140"/>
      <c r="CP14" s="140"/>
      <c r="CQ14" s="140"/>
      <c r="CR14" s="140"/>
      <c r="CS14" s="140"/>
      <c r="CT14" s="140"/>
      <c r="CU14" s="140"/>
      <c r="CV14" s="140"/>
      <c r="CW14" s="140"/>
      <c r="CX14" s="140"/>
      <c r="CY14" s="140"/>
      <c r="CZ14" s="140"/>
      <c r="DA14" s="140"/>
      <c r="DB14" s="140"/>
      <c r="DC14" s="140"/>
      <c r="DD14" s="140"/>
      <c r="DE14" s="140"/>
      <c r="DF14" s="140"/>
      <c r="DG14" s="140"/>
      <c r="DH14" s="140"/>
      <c r="DI14" s="399"/>
      <c r="DJ14" s="351"/>
      <c r="DK14" s="130"/>
      <c r="DL14" s="130"/>
      <c r="DM14" s="130"/>
      <c r="DN14" s="130"/>
      <c r="DO14" s="130"/>
      <c r="DP14" s="127"/>
      <c r="DQ14" s="377">
        <f t="shared" ref="DQ14:EB14" si="44">DQ12-DQ13</f>
        <v>2.6679999999999997</v>
      </c>
      <c r="DR14" s="129">
        <f t="shared" si="44"/>
        <v>3.3959999999999999</v>
      </c>
      <c r="DS14" s="129">
        <f t="shared" si="44"/>
        <v>6.3949999999999996</v>
      </c>
      <c r="DT14" s="129">
        <f t="shared" si="44"/>
        <v>13.449</v>
      </c>
      <c r="DU14" s="129">
        <f t="shared" si="44"/>
        <v>25.494</v>
      </c>
      <c r="DV14" s="129">
        <f t="shared" si="44"/>
        <v>55.477999999999994</v>
      </c>
      <c r="DW14" s="129">
        <f t="shared" si="44"/>
        <v>102.80700000000002</v>
      </c>
      <c r="DX14" s="129">
        <f t="shared" si="44"/>
        <v>178.73500000000001</v>
      </c>
      <c r="DY14" s="129">
        <f t="shared" si="44"/>
        <v>296.43199999999996</v>
      </c>
      <c r="DZ14" s="129">
        <f t="shared" si="28"/>
        <v>618.32100000000003</v>
      </c>
      <c r="EA14" s="129">
        <f t="shared" si="44"/>
        <v>777.327</v>
      </c>
      <c r="EB14" s="129">
        <f t="shared" si="44"/>
        <v>991.59099999999989</v>
      </c>
      <c r="EC14" s="129">
        <f t="shared" ref="EC14:EJ14" si="45">EC12-EC13</f>
        <v>1221.4438343124946</v>
      </c>
      <c r="ED14" s="129">
        <f t="shared" si="45"/>
        <v>1446.6149700387123</v>
      </c>
      <c r="EE14" s="129">
        <f t="shared" si="45"/>
        <v>1704.0669477259876</v>
      </c>
      <c r="EF14" s="129">
        <f t="shared" si="45"/>
        <v>1979.3056007947348</v>
      </c>
      <c r="EG14" s="129">
        <f t="shared" si="45"/>
        <v>2277.1914887600819</v>
      </c>
      <c r="EH14" s="129">
        <f t="shared" si="45"/>
        <v>2607.6321627274201</v>
      </c>
      <c r="EI14" s="129">
        <f t="shared" si="45"/>
        <v>2947.6037407681206</v>
      </c>
      <c r="EJ14" s="129">
        <f t="shared" si="45"/>
        <v>3332.1410630355658</v>
      </c>
      <c r="EK14" s="1531"/>
      <c r="EL14" s="1040">
        <f t="shared" si="40"/>
        <v>0.18090074100908615</v>
      </c>
      <c r="EN14" s="112">
        <f t="shared" si="29"/>
        <v>0.74824151589851495</v>
      </c>
      <c r="EO14" s="112">
        <f t="shared" si="30"/>
        <v>0.81857173497214009</v>
      </c>
      <c r="EP14" s="112">
        <f t="shared" si="31"/>
        <v>0.63229274158816029</v>
      </c>
      <c r="EQ14" s="112">
        <f t="shared" si="32"/>
        <v>0.49555537281397366</v>
      </c>
      <c r="ER14" s="112">
        <f t="shared" si="33"/>
        <v>0.25473833923757699</v>
      </c>
      <c r="ES14" s="112">
        <f t="shared" si="34"/>
        <v>0.23003197360164945</v>
      </c>
      <c r="ET14" s="112">
        <f t="shared" si="35"/>
        <v>0.19780105756400926</v>
      </c>
      <c r="EU14" s="112">
        <f t="shared" si="36"/>
        <v>0.17457237939536799</v>
      </c>
      <c r="EV14" s="112">
        <f t="shared" si="37"/>
        <v>0.16327447560381422</v>
      </c>
      <c r="EW14" s="112">
        <f t="shared" si="38"/>
        <v>0.15235571155551278</v>
      </c>
      <c r="EX14" s="112">
        <f t="shared" si="39"/>
        <v>0.14196312875994901</v>
      </c>
      <c r="EY14" s="112">
        <f t="shared" si="39"/>
        <v>0.1352929532882462</v>
      </c>
      <c r="EZ14" s="78"/>
      <c r="FA14" s="78"/>
      <c r="FB14" s="78"/>
      <c r="FC14" s="78"/>
    </row>
    <row r="15" spans="1:159" s="56" customFormat="1" ht="15" customHeight="1" outlineLevel="2">
      <c r="A15" s="55"/>
      <c r="B15"/>
      <c r="C15"/>
      <c r="D15"/>
      <c r="E15"/>
      <c r="F15"/>
      <c r="G15"/>
      <c r="H15" s="55"/>
      <c r="I15" s="1136" t="s">
        <v>191</v>
      </c>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c r="AT15" s="376">
        <f>Drivers!AT324</f>
        <v>1.909</v>
      </c>
      <c r="AU15" s="128">
        <f>Drivers!AU324</f>
        <v>2.38</v>
      </c>
      <c r="AV15" s="128">
        <f>Drivers!AV324</f>
        <v>2.6789999999999998</v>
      </c>
      <c r="AW15" s="347">
        <f>Drivers!AW324</f>
        <v>2.6859999999999999</v>
      </c>
      <c r="AX15" s="376">
        <f>Drivers!AX324</f>
        <v>3.117</v>
      </c>
      <c r="AY15" s="128">
        <f>Drivers!AY324</f>
        <v>3.7480000000000002</v>
      </c>
      <c r="AZ15" s="128">
        <f>Drivers!AZ324</f>
        <v>4.0599999999999996</v>
      </c>
      <c r="BA15" s="347">
        <f>Drivers!BA324</f>
        <v>4.0709999999999997</v>
      </c>
      <c r="BB15" s="376">
        <f>Drivers!BB324</f>
        <v>5.484</v>
      </c>
      <c r="BC15" s="128">
        <f>Drivers!BC324</f>
        <v>5.63</v>
      </c>
      <c r="BD15" s="128">
        <f>Drivers!BD324</f>
        <v>7.0350000000000001</v>
      </c>
      <c r="BE15" s="347">
        <f>Drivers!BE324</f>
        <v>7.5759999999999996</v>
      </c>
      <c r="BF15" s="376">
        <f>Drivers!BF324</f>
        <v>8.3149999999999995</v>
      </c>
      <c r="BG15" s="128">
        <f>Drivers!BG324</f>
        <v>12.153</v>
      </c>
      <c r="BH15" s="128">
        <f>Drivers!BH324</f>
        <v>14.118</v>
      </c>
      <c r="BI15" s="347">
        <f>Drivers!BI324</f>
        <v>14.519</v>
      </c>
      <c r="BJ15" s="376">
        <f>Drivers!BJ324</f>
        <v>19.794</v>
      </c>
      <c r="BK15" s="128">
        <f>Drivers!BK324</f>
        <v>32.923999999999999</v>
      </c>
      <c r="BL15" s="128">
        <f>Drivers!BL324</f>
        <v>31.195</v>
      </c>
      <c r="BM15" s="347">
        <f>Drivers!BM324</f>
        <v>24.978000000000002</v>
      </c>
      <c r="BN15" s="376">
        <f>Drivers!BN324</f>
        <v>34.898000000000003</v>
      </c>
      <c r="BO15" s="128">
        <f>Drivers!BO324</f>
        <v>48.075000000000003</v>
      </c>
      <c r="BP15" s="128">
        <f>Drivers!BP324</f>
        <v>46.933999999999997</v>
      </c>
      <c r="BQ15" s="347">
        <f>Drivers!BQ324</f>
        <v>37.817999999999998</v>
      </c>
      <c r="BR15" s="376">
        <f>Drivers!BR324</f>
        <v>59.286000000000001</v>
      </c>
      <c r="BS15" s="128">
        <f>Drivers!BS324</f>
        <v>87.941999999999993</v>
      </c>
      <c r="BT15" s="128">
        <f>Drivers!BT324</f>
        <v>82.043999999999997</v>
      </c>
      <c r="BU15" s="347">
        <f>Drivers!BU324</f>
        <v>77.816999999999993</v>
      </c>
      <c r="BV15" s="376">
        <f>Drivers!BV324</f>
        <v>98.76</v>
      </c>
      <c r="BW15" s="128">
        <f>Drivers!BW324</f>
        <v>99.256</v>
      </c>
      <c r="BX15" s="128">
        <f>Drivers!BX324</f>
        <v>92.793999999999997</v>
      </c>
      <c r="BY15" s="347">
        <f>Drivers!BY324</f>
        <v>90.108999999999995</v>
      </c>
      <c r="BZ15" s="376">
        <f>Drivers!BZ324</f>
        <v>105.94</v>
      </c>
      <c r="CA15" s="128">
        <f>Drivers!CA324</f>
        <v>131.21799999999999</v>
      </c>
      <c r="CB15" s="128">
        <f>Drivers!CB324</f>
        <v>107.108</v>
      </c>
      <c r="CC15" s="347">
        <f>Drivers!CC324</f>
        <v>103.935</v>
      </c>
      <c r="CD15" s="128">
        <f>Drivers!CD324</f>
        <v>135.49511114045526</v>
      </c>
      <c r="CE15" s="128">
        <f>Drivers!CE324</f>
        <v>150.80926464000001</v>
      </c>
      <c r="CF15" s="128">
        <f>Drivers!CF324</f>
        <v>132.3541142885185</v>
      </c>
      <c r="CG15" s="347">
        <f>Drivers!CG324</f>
        <v>123.92682916107688</v>
      </c>
      <c r="CH15" s="150"/>
      <c r="CI15" s="150"/>
      <c r="CJ15" s="150"/>
      <c r="CK15" s="150"/>
      <c r="CL15" s="150"/>
      <c r="CM15" s="150"/>
      <c r="CN15" s="150"/>
      <c r="CO15" s="150"/>
      <c r="CP15" s="150"/>
      <c r="CQ15" s="150"/>
      <c r="CR15" s="150"/>
      <c r="CS15" s="150"/>
      <c r="CT15" s="150"/>
      <c r="CU15" s="150"/>
      <c r="CV15" s="150"/>
      <c r="CW15" s="150"/>
      <c r="CX15" s="150"/>
      <c r="CY15" s="150"/>
      <c r="CZ15" s="150"/>
      <c r="DA15" s="150"/>
      <c r="DB15" s="150"/>
      <c r="DC15" s="150"/>
      <c r="DD15" s="150"/>
      <c r="DE15" s="150"/>
      <c r="DF15" s="150"/>
      <c r="DG15" s="150"/>
      <c r="DH15" s="150"/>
      <c r="DI15" s="409"/>
      <c r="DJ15" s="351"/>
      <c r="DK15" s="128"/>
      <c r="DL15" s="126"/>
      <c r="DM15" s="126"/>
      <c r="DN15" s="126"/>
      <c r="DO15" s="126"/>
      <c r="DP15" s="127"/>
      <c r="DQ15" s="376">
        <f>Drivers!DQ324</f>
        <v>4.6760000000000002</v>
      </c>
      <c r="DR15" s="128">
        <f>Drivers!DR324</f>
        <v>6.1180000000000003</v>
      </c>
      <c r="DS15" s="128">
        <f>Drivers!DS324</f>
        <v>7.4809999999999999</v>
      </c>
      <c r="DT15" s="128">
        <f>Drivers!DT324</f>
        <v>9.6539999999999999</v>
      </c>
      <c r="DU15" s="128">
        <f>Drivers!DU324</f>
        <v>14.996</v>
      </c>
      <c r="DV15" s="128">
        <f>Drivers!DV324</f>
        <v>25.725000000000001</v>
      </c>
      <c r="DW15" s="128">
        <f>Drivers!DW324</f>
        <v>49.104999999999997</v>
      </c>
      <c r="DX15" s="128">
        <f>Drivers!DX324</f>
        <v>108.89100000000002</v>
      </c>
      <c r="DY15" s="128">
        <f>Drivers!DY324</f>
        <v>167.72500000000002</v>
      </c>
      <c r="DZ15" s="128">
        <f t="shared" si="28"/>
        <v>307.089</v>
      </c>
      <c r="EA15" s="128">
        <f>Drivers!EA324</f>
        <v>382.41899999999998</v>
      </c>
      <c r="EB15" s="128">
        <f>Drivers!EB324</f>
        <v>448.20099999999996</v>
      </c>
      <c r="EC15" s="128">
        <f>Drivers!EC324</f>
        <v>542.58531923005069</v>
      </c>
      <c r="ED15" s="128">
        <f>Drivers!ED324</f>
        <v>604.14960108161358</v>
      </c>
      <c r="EE15" s="128">
        <f>Drivers!EE324</f>
        <v>660.20183280656215</v>
      </c>
      <c r="EF15" s="128">
        <f>Drivers!EF324</f>
        <v>719.75977919759885</v>
      </c>
      <c r="EG15" s="128">
        <f>Drivers!EG324</f>
        <v>779.06635268308162</v>
      </c>
      <c r="EH15" s="128">
        <f>Drivers!EH324</f>
        <v>844.62248566979235</v>
      </c>
      <c r="EI15" s="128">
        <f>Drivers!EI324</f>
        <v>909.35549061665483</v>
      </c>
      <c r="EJ15" s="128">
        <f>Drivers!EJ324</f>
        <v>975.1553468696668</v>
      </c>
      <c r="EK15" s="1531"/>
      <c r="EL15" s="1040">
        <f t="shared" si="40"/>
        <v>0.11691551913229326</v>
      </c>
      <c r="EN15" s="110">
        <f t="shared" si="29"/>
        <v>0.86816030139535749</v>
      </c>
      <c r="EO15" s="110">
        <f t="shared" si="30"/>
        <v>0.84238129154922037</v>
      </c>
      <c r="EP15" s="110">
        <f t="shared" si="31"/>
        <v>0.52001949648877865</v>
      </c>
      <c r="EQ15" s="110">
        <f t="shared" si="32"/>
        <v>0.38768749127188767</v>
      </c>
      <c r="ER15" s="110">
        <f t="shared" si="33"/>
        <v>0.20893029137885877</v>
      </c>
      <c r="ES15" s="110">
        <f t="shared" si="34"/>
        <v>0.16466675048754073</v>
      </c>
      <c r="ET15" s="110">
        <f t="shared" si="35"/>
        <v>0.13780534124219632</v>
      </c>
      <c r="EU15" s="110">
        <f t="shared" si="36"/>
        <v>9.8769287907262221E-2</v>
      </c>
      <c r="EV15" s="110">
        <f t="shared" si="37"/>
        <v>8.8453762493770488E-2</v>
      </c>
      <c r="EW15" s="110">
        <f t="shared" si="38"/>
        <v>8.5580343884195387E-2</v>
      </c>
      <c r="EX15" s="110">
        <f t="shared" si="39"/>
        <v>8.105728161931805E-2</v>
      </c>
      <c r="EY15" s="110">
        <f t="shared" si="39"/>
        <v>7.7704723059435404E-2</v>
      </c>
      <c r="EZ15" s="78"/>
      <c r="FA15" s="78"/>
      <c r="FB15" s="78"/>
      <c r="FC15" s="78"/>
    </row>
    <row r="16" spans="1:159" s="56" customFormat="1" ht="15" customHeight="1" outlineLevel="2">
      <c r="A16" s="55"/>
      <c r="B16"/>
      <c r="C16"/>
      <c r="D16"/>
      <c r="E16"/>
      <c r="F16"/>
      <c r="G16"/>
      <c r="H16" s="55"/>
      <c r="I16" s="1136" t="s">
        <v>192</v>
      </c>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c r="AT16" s="376">
        <f>Drivers!AT365</f>
        <v>3.077</v>
      </c>
      <c r="AU16" s="128">
        <f>Drivers!AU365</f>
        <v>2.774</v>
      </c>
      <c r="AV16" s="128">
        <f>Drivers!AV365</f>
        <v>2.8370000000000002</v>
      </c>
      <c r="AW16" s="347">
        <f>Drivers!AW365</f>
        <v>2.5720000000000001</v>
      </c>
      <c r="AX16" s="376">
        <f>Drivers!AX365</f>
        <v>2.5339999999999998</v>
      </c>
      <c r="AY16" s="128">
        <f>Drivers!AY365</f>
        <v>2.8780000000000001</v>
      </c>
      <c r="AZ16" s="128">
        <f>Drivers!AZ365</f>
        <v>2.528</v>
      </c>
      <c r="BA16" s="347">
        <f>Drivers!BA365</f>
        <v>2.7109999999999999</v>
      </c>
      <c r="BB16" s="376">
        <f>Drivers!BB365</f>
        <v>2.996</v>
      </c>
      <c r="BC16" s="128">
        <f>Drivers!BC365</f>
        <v>3.3039999999999998</v>
      </c>
      <c r="BD16" s="128">
        <f>Drivers!BD365</f>
        <v>3.8490000000000002</v>
      </c>
      <c r="BE16" s="347">
        <f>Drivers!BE365</f>
        <v>3.9940000000000002</v>
      </c>
      <c r="BF16" s="376">
        <f>Drivers!BF365</f>
        <v>5.03</v>
      </c>
      <c r="BG16" s="128">
        <f>Drivers!BG365</f>
        <v>5.8179999999999996</v>
      </c>
      <c r="BH16" s="128">
        <f>Drivers!BH365</f>
        <v>6.6870000000000003</v>
      </c>
      <c r="BI16" s="347">
        <f>Drivers!BI365</f>
        <v>9.0790000000000006</v>
      </c>
      <c r="BJ16" s="376">
        <f>Drivers!BJ365</f>
        <v>10.611000000000001</v>
      </c>
      <c r="BK16" s="128">
        <f>Drivers!BK365</f>
        <v>11.071</v>
      </c>
      <c r="BL16" s="128">
        <f>Drivers!BL365</f>
        <v>12.167</v>
      </c>
      <c r="BM16" s="347">
        <f>Drivers!BM365</f>
        <v>14.648999999999999</v>
      </c>
      <c r="BN16" s="376">
        <f>Drivers!BN365</f>
        <v>16.97</v>
      </c>
      <c r="BO16" s="128">
        <f>Drivers!BO365</f>
        <v>19.861999999999998</v>
      </c>
      <c r="BP16" s="128">
        <f>Drivers!BP365</f>
        <v>21.318000000000001</v>
      </c>
      <c r="BQ16" s="347">
        <f>Drivers!BQ365</f>
        <v>28.256</v>
      </c>
      <c r="BR16" s="376">
        <f>Drivers!BR365</f>
        <v>37.325000000000003</v>
      </c>
      <c r="BS16" s="128">
        <f>Drivers!BS365</f>
        <v>51.74</v>
      </c>
      <c r="BT16" s="128">
        <f>Drivers!BT365</f>
        <v>53.718000000000004</v>
      </c>
      <c r="BU16" s="347">
        <f>Drivers!BU365</f>
        <v>55.781999999999996</v>
      </c>
      <c r="BV16" s="376">
        <f>Drivers!BV365</f>
        <v>64.417000000000002</v>
      </c>
      <c r="BW16" s="128">
        <f>Drivers!BW365</f>
        <v>67.421000000000006</v>
      </c>
      <c r="BX16" s="128">
        <f>Drivers!BX365</f>
        <v>69.171000000000006</v>
      </c>
      <c r="BY16" s="347">
        <f>Drivers!BY365</f>
        <v>72.057000000000002</v>
      </c>
      <c r="BZ16" s="376">
        <f>Drivers!BZ365</f>
        <v>72.867999999999995</v>
      </c>
      <c r="CA16" s="128">
        <f>Drivers!CA365</f>
        <v>78.540999999999997</v>
      </c>
      <c r="CB16" s="128">
        <f>Drivers!CB365</f>
        <v>83.388999999999996</v>
      </c>
      <c r="CC16" s="347">
        <f>Drivers!CC365</f>
        <v>85.186999999999998</v>
      </c>
      <c r="CD16" s="128">
        <f>Drivers!CD365</f>
        <v>91.109302115106061</v>
      </c>
      <c r="CE16" s="128">
        <f>Drivers!CE365</f>
        <v>98.476981470000013</v>
      </c>
      <c r="CF16" s="128">
        <f>Drivers!CF365</f>
        <v>100.28154620740742</v>
      </c>
      <c r="CG16" s="347">
        <f>Drivers!CG365</f>
        <v>99.701116290769221</v>
      </c>
      <c r="CH16" s="150"/>
      <c r="CI16" s="150"/>
      <c r="CJ16" s="150"/>
      <c r="CK16" s="150"/>
      <c r="CL16" s="150"/>
      <c r="CM16" s="150"/>
      <c r="CN16" s="150"/>
      <c r="CO16" s="150"/>
      <c r="CP16" s="150"/>
      <c r="CQ16" s="150"/>
      <c r="CR16" s="150"/>
      <c r="CS16" s="150"/>
      <c r="CT16" s="150"/>
      <c r="CU16" s="150"/>
      <c r="CV16" s="150"/>
      <c r="CW16" s="150"/>
      <c r="CX16" s="150"/>
      <c r="CY16" s="150"/>
      <c r="CZ16" s="150"/>
      <c r="DA16" s="150"/>
      <c r="DB16" s="150"/>
      <c r="DC16" s="150"/>
      <c r="DD16" s="150"/>
      <c r="DE16" s="150"/>
      <c r="DF16" s="150"/>
      <c r="DG16" s="150"/>
      <c r="DH16" s="150"/>
      <c r="DI16" s="409"/>
      <c r="DJ16" s="351"/>
      <c r="DK16" s="128"/>
      <c r="DL16" s="126"/>
      <c r="DM16" s="126"/>
      <c r="DN16" s="126"/>
      <c r="DO16" s="126"/>
      <c r="DP16" s="127"/>
      <c r="DQ16" s="376">
        <f>Drivers!DQ365</f>
        <v>6.7939999999999996</v>
      </c>
      <c r="DR16" s="128">
        <f>Drivers!DR365</f>
        <v>12.885</v>
      </c>
      <c r="DS16" s="128">
        <f>Drivers!DS365</f>
        <v>15.048</v>
      </c>
      <c r="DT16" s="128">
        <f>Drivers!DT365</f>
        <v>11.260000000000002</v>
      </c>
      <c r="DU16" s="128">
        <f>Drivers!DU365</f>
        <v>10.651</v>
      </c>
      <c r="DV16" s="128">
        <f>Drivers!DV365</f>
        <v>14.143000000000001</v>
      </c>
      <c r="DW16" s="128">
        <f>Drivers!DW365</f>
        <v>26.614000000000001</v>
      </c>
      <c r="DX16" s="128">
        <f>Drivers!DX365</f>
        <v>48.498000000000005</v>
      </c>
      <c r="DY16" s="128">
        <f>Drivers!DY365</f>
        <v>86.405999999999992</v>
      </c>
      <c r="DZ16" s="128">
        <f t="shared" si="28"/>
        <v>198.565</v>
      </c>
      <c r="EA16" s="128">
        <f>Drivers!EA365</f>
        <v>255.583</v>
      </c>
      <c r="EB16" s="128">
        <f>Drivers!EB365</f>
        <v>319.98500000000001</v>
      </c>
      <c r="EC16" s="128">
        <f>Drivers!EC365</f>
        <v>389.5689460832827</v>
      </c>
      <c r="ED16" s="128">
        <f>Drivers!ED365</f>
        <v>440.01924796314029</v>
      </c>
      <c r="EE16" s="128">
        <f>Drivers!EE365</f>
        <v>483.26640666757186</v>
      </c>
      <c r="EF16" s="128">
        <f>Drivers!EF365</f>
        <v>542.78724791375043</v>
      </c>
      <c r="EG16" s="128">
        <f>Drivers!EG365</f>
        <v>605.02586908720468</v>
      </c>
      <c r="EH16" s="128">
        <f>Drivers!EH365</f>
        <v>583.36040412472687</v>
      </c>
      <c r="EI16" s="128">
        <f>Drivers!EI365</f>
        <v>642.63733347308539</v>
      </c>
      <c r="EJ16" s="128">
        <f>Drivers!EJ365</f>
        <v>705.83009088742472</v>
      </c>
      <c r="EK16" s="1531"/>
      <c r="EL16" s="1040">
        <f t="shared" si="40"/>
        <v>0.1358706157755285</v>
      </c>
      <c r="EN16" s="110">
        <f t="shared" si="29"/>
        <v>0.82810352665950049</v>
      </c>
      <c r="EO16" s="110">
        <f t="shared" si="30"/>
        <v>0.95402829963584534</v>
      </c>
      <c r="EP16" s="110">
        <f t="shared" si="31"/>
        <v>0.74021421325187975</v>
      </c>
      <c r="EQ16" s="110">
        <f t="shared" si="32"/>
        <v>0.54713629004027509</v>
      </c>
      <c r="ER16" s="110">
        <f t="shared" si="33"/>
        <v>0.25187378011295047</v>
      </c>
      <c r="ES16" s="110">
        <f t="shared" si="34"/>
        <v>0.19852354537500858</v>
      </c>
      <c r="ET16" s="110">
        <f t="shared" si="35"/>
        <v>0.14732290073090548</v>
      </c>
      <c r="EU16" s="110">
        <f t="shared" si="36"/>
        <v>0.11690208541042819</v>
      </c>
      <c r="EV16" s="110">
        <f t="shared" si="37"/>
        <v>0.11198967962299765</v>
      </c>
      <c r="EW16" s="110">
        <f t="shared" si="38"/>
        <v>6.4756043037390257E-2</v>
      </c>
      <c r="EX16" s="110">
        <f t="shared" si="39"/>
        <v>5.790200119020554E-2</v>
      </c>
      <c r="EY16" s="110">
        <f t="shared" si="39"/>
        <v>5.2709983608348492E-2</v>
      </c>
      <c r="EZ16" s="78"/>
      <c r="FA16" s="78"/>
      <c r="FB16" s="78"/>
      <c r="FC16" s="78"/>
    </row>
    <row r="17" spans="1:159" s="56" customFormat="1" ht="15" customHeight="1" outlineLevel="2">
      <c r="A17" s="55"/>
      <c r="B17"/>
      <c r="C17"/>
      <c r="D17"/>
      <c r="E17"/>
      <c r="F17"/>
      <c r="G17"/>
      <c r="H17" s="55"/>
      <c r="I17" s="1136" t="s">
        <v>193</v>
      </c>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c r="AT17" s="376">
        <f>Drivers!AT387</f>
        <v>1.3009999999999999</v>
      </c>
      <c r="AU17" s="128">
        <f>Drivers!AU387</f>
        <v>1.419</v>
      </c>
      <c r="AV17" s="128">
        <f>Drivers!AV387</f>
        <v>1.4159999999999999</v>
      </c>
      <c r="AW17" s="347">
        <f>Drivers!AW387</f>
        <v>1.365</v>
      </c>
      <c r="AX17" s="376">
        <f>Drivers!AX387</f>
        <v>1.341</v>
      </c>
      <c r="AY17" s="128">
        <f>Drivers!AY387</f>
        <v>1.4830000000000001</v>
      </c>
      <c r="AZ17" s="128">
        <f>Drivers!AZ387</f>
        <v>1.9019999999999999</v>
      </c>
      <c r="BA17" s="347">
        <f>Drivers!BA387</f>
        <v>1.958</v>
      </c>
      <c r="BB17" s="376">
        <f>Drivers!BB387</f>
        <v>1.7709999999999999</v>
      </c>
      <c r="BC17" s="128">
        <f>Drivers!BC387</f>
        <v>2.6269999999999998</v>
      </c>
      <c r="BD17" s="128">
        <f>Drivers!BD387</f>
        <v>5.6950000000000003</v>
      </c>
      <c r="BE17" s="347">
        <f>Drivers!BE387</f>
        <v>4.1749999999999998</v>
      </c>
      <c r="BF17" s="376">
        <f>Drivers!BF387</f>
        <v>4.4450000000000003</v>
      </c>
      <c r="BG17" s="128">
        <f>Drivers!BG387</f>
        <v>4.516</v>
      </c>
      <c r="BH17" s="128">
        <f>Drivers!BH387</f>
        <v>5.1920000000000002</v>
      </c>
      <c r="BI17" s="347">
        <f>Drivers!BI387</f>
        <v>5.8710000000000004</v>
      </c>
      <c r="BJ17" s="376">
        <f>Drivers!BJ387</f>
        <v>8.2330000000000005</v>
      </c>
      <c r="BK17" s="128">
        <f>Drivers!BK387</f>
        <v>8.9779999999999998</v>
      </c>
      <c r="BL17" s="128">
        <f>Drivers!BL387</f>
        <v>10.156000000000001</v>
      </c>
      <c r="BM17" s="347">
        <f>Drivers!BM387</f>
        <v>10.552</v>
      </c>
      <c r="BN17" s="376">
        <f>Drivers!BN387</f>
        <v>14.689</v>
      </c>
      <c r="BO17" s="128">
        <f>Drivers!BO387</f>
        <v>14.522</v>
      </c>
      <c r="BP17" s="128">
        <f>Drivers!BP387</f>
        <v>15.757</v>
      </c>
      <c r="BQ17" s="347">
        <f>Drivers!BQ387</f>
        <v>20.535</v>
      </c>
      <c r="BR17" s="314">
        <f>Drivers!BR387</f>
        <v>38.024000000000001</v>
      </c>
      <c r="BS17" s="150">
        <f>Drivers!BS387</f>
        <v>43.81</v>
      </c>
      <c r="BT17" s="128">
        <f>Drivers!BT387</f>
        <v>42.671999999999997</v>
      </c>
      <c r="BU17" s="347">
        <f>Drivers!BU387</f>
        <v>45.939</v>
      </c>
      <c r="BV17" s="376">
        <f>Drivers!BV387</f>
        <v>53.837000000000003</v>
      </c>
      <c r="BW17" s="128">
        <f>Drivers!BW387</f>
        <v>179.63200000000001</v>
      </c>
      <c r="BX17" s="128">
        <f>Drivers!BX387</f>
        <v>37.69</v>
      </c>
      <c r="BY17" s="347">
        <f>Drivers!BY387</f>
        <v>42.536000000000001</v>
      </c>
      <c r="BZ17" s="376">
        <f>Drivers!BZ387</f>
        <v>45.466000000000001</v>
      </c>
      <c r="CA17" s="128">
        <f>Drivers!CA387</f>
        <v>53.345999999999997</v>
      </c>
      <c r="CB17" s="128">
        <f>Drivers!CB387</f>
        <v>54.225999999999999</v>
      </c>
      <c r="CC17" s="347">
        <f>Drivers!CC387</f>
        <v>57.777999999999999</v>
      </c>
      <c r="CD17" s="128">
        <f>Drivers!CD387</f>
        <v>61.317416563890333</v>
      </c>
      <c r="CE17" s="128">
        <f>Drivers!CE387</f>
        <v>65.530769628000016</v>
      </c>
      <c r="CF17" s="128">
        <f>Drivers!CF387</f>
        <v>67.064581605925923</v>
      </c>
      <c r="CG17" s="347">
        <f>Drivers!CG387</f>
        <v>70.1957443813846</v>
      </c>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DF17" s="150"/>
      <c r="DG17" s="150"/>
      <c r="DH17" s="150"/>
      <c r="DI17" s="409"/>
      <c r="DJ17" s="351"/>
      <c r="DK17" s="126"/>
      <c r="DL17" s="126"/>
      <c r="DM17" s="126"/>
      <c r="DN17" s="126"/>
      <c r="DO17" s="126"/>
      <c r="DP17" s="127"/>
      <c r="DQ17" s="376">
        <f>Drivers!DQ387</f>
        <v>5.1479999999999997</v>
      </c>
      <c r="DR17" s="128">
        <f>Drivers!DR387</f>
        <v>6.1790000000000003</v>
      </c>
      <c r="DS17" s="128">
        <f>Drivers!DS387</f>
        <v>5.77</v>
      </c>
      <c r="DT17" s="128">
        <f>Drivers!DT387</f>
        <v>5.5009999999999994</v>
      </c>
      <c r="DU17" s="128">
        <f>Drivers!DU387</f>
        <v>6.6840000000000002</v>
      </c>
      <c r="DV17" s="128">
        <f>Drivers!DV387</f>
        <v>14.268000000000001</v>
      </c>
      <c r="DW17" s="128">
        <f>Drivers!DW387</f>
        <v>20.024000000000001</v>
      </c>
      <c r="DX17" s="128">
        <f>Drivers!DX387</f>
        <v>37.918999999999997</v>
      </c>
      <c r="DY17" s="128">
        <f>Drivers!DY387</f>
        <v>60.127000000000002</v>
      </c>
      <c r="DZ17" s="128">
        <f t="shared" si="28"/>
        <v>170.44499999999999</v>
      </c>
      <c r="EA17" s="128">
        <f>Drivers!EA387</f>
        <v>332.00700000000001</v>
      </c>
      <c r="EB17" s="128">
        <f>Drivers!EB387</f>
        <v>210.816</v>
      </c>
      <c r="EC17" s="128">
        <f>Drivers!EC387</f>
        <v>264.10851217920089</v>
      </c>
      <c r="ED17" s="128">
        <f>Drivers!ED387</f>
        <v>297.53934147939424</v>
      </c>
      <c r="EE17" s="128">
        <f>Drivers!EE387</f>
        <v>330.48800798529476</v>
      </c>
      <c r="EF17" s="128">
        <f>Drivers!EF387</f>
        <v>362.57027221816583</v>
      </c>
      <c r="EG17" s="128">
        <f>Drivers!EG387</f>
        <v>394.5833691514847</v>
      </c>
      <c r="EH17" s="128">
        <f>Drivers!EH387</f>
        <v>437.17294393577345</v>
      </c>
      <c r="EI17" s="128">
        <f>Drivers!EI387</f>
        <v>478.02085073281955</v>
      </c>
      <c r="EJ17" s="128">
        <f>Drivers!EJ387</f>
        <v>521.17211985795745</v>
      </c>
      <c r="EK17" s="1531"/>
      <c r="EL17" s="1040">
        <f t="shared" si="40"/>
        <v>0.13356660112639474</v>
      </c>
      <c r="EN17" s="110">
        <f t="shared" si="29"/>
        <v>0.61523411357800906</v>
      </c>
      <c r="EO17" s="110">
        <f t="shared" si="30"/>
        <v>1.0417903318618671</v>
      </c>
      <c r="EP17" s="110">
        <f t="shared" si="31"/>
        <v>1.0610892030927508</v>
      </c>
      <c r="EQ17" s="110">
        <f t="shared" si="32"/>
        <v>0.51918738140571341</v>
      </c>
      <c r="ER17" s="110">
        <f t="shared" si="33"/>
        <v>0.15717589318313929</v>
      </c>
      <c r="ES17" s="110">
        <f t="shared" si="34"/>
        <v>-3.5877128248897452E-2</v>
      </c>
      <c r="ET17" s="110">
        <f t="shared" si="35"/>
        <v>0.16167340141892997</v>
      </c>
      <c r="EU17" s="110">
        <f t="shared" si="36"/>
        <v>0.1113988199284207</v>
      </c>
      <c r="EV17" s="110">
        <f t="shared" si="37"/>
        <v>9.8663744202536652E-2</v>
      </c>
      <c r="EW17" s="110">
        <f t="shared" si="38"/>
        <v>9.7739243555184194E-2</v>
      </c>
      <c r="EX17" s="110">
        <f t="shared" si="39"/>
        <v>9.6524187518866059E-2</v>
      </c>
      <c r="EY17" s="110">
        <f t="shared" si="39"/>
        <v>9.7187369382729275E-2</v>
      </c>
      <c r="EZ17" s="78"/>
      <c r="FA17" s="78"/>
      <c r="FB17" s="78"/>
      <c r="FC17" s="78"/>
    </row>
    <row r="18" spans="1:159" s="56" customFormat="1" ht="15" customHeight="1" outlineLevel="2">
      <c r="A18" s="55"/>
      <c r="B18"/>
      <c r="C18"/>
      <c r="D18"/>
      <c r="E18"/>
      <c r="F18"/>
      <c r="G18"/>
      <c r="H18" s="55"/>
      <c r="I18" s="1136" t="s">
        <v>442</v>
      </c>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76">
        <f>Drivers!AT405</f>
        <v>0</v>
      </c>
      <c r="AU18" s="128">
        <f>Drivers!AU405</f>
        <v>0</v>
      </c>
      <c r="AV18" s="128">
        <f>Drivers!AV405</f>
        <v>0</v>
      </c>
      <c r="AW18" s="347">
        <f>Drivers!AW405</f>
        <v>0</v>
      </c>
      <c r="AX18" s="376">
        <f>Drivers!AX405</f>
        <v>0</v>
      </c>
      <c r="AY18" s="128">
        <f>Drivers!AY405</f>
        <v>0</v>
      </c>
      <c r="AZ18" s="128">
        <f>Drivers!AZ405</f>
        <v>0</v>
      </c>
      <c r="BA18" s="347">
        <f>Drivers!BA405</f>
        <v>0</v>
      </c>
      <c r="BB18" s="376">
        <f>Drivers!BB405</f>
        <v>5.7000000000000002E-2</v>
      </c>
      <c r="BC18" s="128">
        <f>Drivers!BC405</f>
        <v>0</v>
      </c>
      <c r="BD18" s="128">
        <f>Drivers!BD405</f>
        <v>0</v>
      </c>
      <c r="BE18" s="347">
        <f>Drivers!BE405</f>
        <v>0.28799999999999998</v>
      </c>
      <c r="BF18" s="376">
        <f>Drivers!BF405</f>
        <v>0</v>
      </c>
      <c r="BG18" s="128">
        <f>Drivers!BG405</f>
        <v>0.71599999999999997</v>
      </c>
      <c r="BH18" s="128">
        <f>Drivers!BH405</f>
        <v>0</v>
      </c>
      <c r="BI18" s="347">
        <f>Drivers!BI405</f>
        <v>0.55100000000000005</v>
      </c>
      <c r="BJ18" s="376">
        <f>Drivers!BJ405</f>
        <v>0</v>
      </c>
      <c r="BK18" s="128">
        <f>Drivers!BK405</f>
        <v>0</v>
      </c>
      <c r="BL18" s="128">
        <f>Drivers!BL405</f>
        <v>0.20100000000000001</v>
      </c>
      <c r="BM18" s="347">
        <f>Drivers!BM405</f>
        <v>0.17499999999999999</v>
      </c>
      <c r="BN18" s="376">
        <f>Drivers!BN405</f>
        <v>0</v>
      </c>
      <c r="BO18" s="128">
        <f>Drivers!BO405</f>
        <v>0.184</v>
      </c>
      <c r="BP18" s="128">
        <f>Drivers!BP405</f>
        <v>13.2</v>
      </c>
      <c r="BQ18" s="347">
        <f>Drivers!BQ405</f>
        <v>8.109</v>
      </c>
      <c r="BR18" s="314">
        <f>Drivers!BR405</f>
        <v>12.477</v>
      </c>
      <c r="BS18" s="150">
        <f>Drivers!BS405</f>
        <v>1.679</v>
      </c>
      <c r="BT18" s="128">
        <f>Drivers!BT405</f>
        <v>1.988</v>
      </c>
      <c r="BU18" s="347">
        <f>Drivers!BU405</f>
        <v>0.432</v>
      </c>
      <c r="BV18" s="376">
        <f>Drivers!BV405</f>
        <v>0.59299999999999997</v>
      </c>
      <c r="BW18" s="128">
        <f>Drivers!BW405</f>
        <v>0.20399999999999999</v>
      </c>
      <c r="BX18" s="128">
        <f>Drivers!BX405</f>
        <v>9.2999999999999999E-2</v>
      </c>
      <c r="BY18" s="347">
        <f>Drivers!BY405</f>
        <v>0.53300000000000003</v>
      </c>
      <c r="BZ18" s="376">
        <f>Drivers!BZ405</f>
        <v>0.105</v>
      </c>
      <c r="CA18" s="128">
        <f>Drivers!CA405</f>
        <v>4.2999999999999997E-2</v>
      </c>
      <c r="CB18" s="128">
        <f>Drivers!CB405</f>
        <v>0.218</v>
      </c>
      <c r="CC18" s="347">
        <f>Drivers!CC405</f>
        <v>9.7000000000000003E-2</v>
      </c>
      <c r="CD18" s="128">
        <f>Drivers!CD405</f>
        <v>0</v>
      </c>
      <c r="CE18" s="128">
        <f>Drivers!CE405</f>
        <v>0</v>
      </c>
      <c r="CF18" s="128">
        <f>Drivers!CF405</f>
        <v>0</v>
      </c>
      <c r="CG18" s="347">
        <f>Drivers!CG405</f>
        <v>0</v>
      </c>
      <c r="CH18" s="150"/>
      <c r="CI18" s="150"/>
      <c r="CJ18" s="150"/>
      <c r="CK18" s="150"/>
      <c r="CL18" s="150"/>
      <c r="CM18" s="150"/>
      <c r="CN18" s="150"/>
      <c r="CO18" s="150"/>
      <c r="CP18" s="150"/>
      <c r="CQ18" s="150"/>
      <c r="CR18" s="150"/>
      <c r="CS18" s="150"/>
      <c r="CT18" s="150"/>
      <c r="CU18" s="150"/>
      <c r="CV18" s="150"/>
      <c r="CW18" s="150"/>
      <c r="CX18" s="150"/>
      <c r="CY18" s="150"/>
      <c r="CZ18" s="150"/>
      <c r="DA18" s="150"/>
      <c r="DB18" s="150"/>
      <c r="DC18" s="150"/>
      <c r="DD18" s="150"/>
      <c r="DE18" s="150"/>
      <c r="DF18" s="150"/>
      <c r="DG18" s="150"/>
      <c r="DH18" s="150"/>
      <c r="DI18" s="409"/>
      <c r="DJ18" s="351"/>
      <c r="DK18" s="126"/>
      <c r="DL18" s="126"/>
      <c r="DM18" s="126"/>
      <c r="DN18" s="126"/>
      <c r="DO18" s="126"/>
      <c r="DP18" s="127"/>
      <c r="DQ18" s="376">
        <f>Drivers!DQ405</f>
        <v>0</v>
      </c>
      <c r="DR18" s="128">
        <f>Drivers!DR405</f>
        <v>0</v>
      </c>
      <c r="DS18" s="128">
        <f>Drivers!DS405</f>
        <v>0</v>
      </c>
      <c r="DT18" s="128">
        <f>Drivers!DT405</f>
        <v>0</v>
      </c>
      <c r="DU18" s="128">
        <f>Drivers!DU405</f>
        <v>0</v>
      </c>
      <c r="DV18" s="128">
        <f>Drivers!DV405</f>
        <v>0.34499999999999997</v>
      </c>
      <c r="DW18" s="128">
        <f>Drivers!DW405</f>
        <v>1.2669999999999999</v>
      </c>
      <c r="DX18" s="128">
        <f>Drivers!DX405</f>
        <v>0.376</v>
      </c>
      <c r="DY18" s="128">
        <f>Drivers!DY405</f>
        <v>21.492999999999999</v>
      </c>
      <c r="DZ18" s="128">
        <f t="shared" si="28"/>
        <v>16.576000000000001</v>
      </c>
      <c r="EA18" s="128">
        <f>Drivers!EA405</f>
        <v>1.423</v>
      </c>
      <c r="EB18" s="128">
        <f>Drivers!EB405</f>
        <v>0.46299999999999997</v>
      </c>
      <c r="EC18" s="128">
        <f>Drivers!EC405</f>
        <v>0</v>
      </c>
      <c r="ED18" s="128">
        <f>Drivers!ED405</f>
        <v>0</v>
      </c>
      <c r="EE18" s="128">
        <f>Drivers!EE405</f>
        <v>0</v>
      </c>
      <c r="EF18" s="128">
        <f>Drivers!EF405</f>
        <v>0</v>
      </c>
      <c r="EG18" s="128">
        <f>Drivers!EG405</f>
        <v>0</v>
      </c>
      <c r="EH18" s="128">
        <f>Drivers!EH405</f>
        <v>0</v>
      </c>
      <c r="EI18" s="128">
        <f>Drivers!EI405</f>
        <v>0</v>
      </c>
      <c r="EJ18" s="128">
        <f>Drivers!EJ405</f>
        <v>0</v>
      </c>
      <c r="EK18" s="1531"/>
      <c r="EL18" s="90"/>
      <c r="EN18" s="111">
        <f t="shared" si="29"/>
        <v>2.9642342968615707</v>
      </c>
      <c r="EO18" s="111">
        <f t="shared" si="30"/>
        <v>1.3563205692484357</v>
      </c>
      <c r="EP18" s="111">
        <f t="shared" si="31"/>
        <v>0.55837636080011266</v>
      </c>
      <c r="EQ18" s="111">
        <f t="shared" si="32"/>
        <v>-0.72175460584043194</v>
      </c>
      <c r="ER18" s="111">
        <f t="shared" si="33"/>
        <v>-0.99999974478297993</v>
      </c>
      <c r="ES18" s="111">
        <f t="shared" si="34"/>
        <v>-0.99999974478297993</v>
      </c>
      <c r="ET18" s="111">
        <f t="shared" si="35"/>
        <v>-0.99999974478297993</v>
      </c>
      <c r="EU18" s="111" t="str">
        <f>IF(ISERROR(RATE(3,,-EC18,EF18)),"NA",(RATE(3,,-EC18,EF18)))</f>
        <v>NA</v>
      </c>
      <c r="EV18" s="111" t="str">
        <f>IF(ISERROR(RATE(3,,-ED18,EG18)),"NA",(RATE(3,,-ED18,EG18)))</f>
        <v>NA</v>
      </c>
      <c r="EW18" s="111" t="str">
        <f>IF(ISERROR(RATE(3,,-EE18,EH18)),"NA",(RATE(3,,-EE18,EH18)))</f>
        <v>NA</v>
      </c>
      <c r="EX18" s="111" t="str">
        <f>IF(ISERROR(RATE(3,,-EF18,EI18)),"NA",(RATE(3,,-EF18,EI18)))</f>
        <v>NA</v>
      </c>
      <c r="EY18" s="111" t="str">
        <f>IF(ISERROR(RATE(3,,-EG18,EJ18)),"NA",(RATE(3,,-EG18,EJ18)))</f>
        <v>NA</v>
      </c>
      <c r="EZ18" s="78"/>
      <c r="FA18" s="78"/>
      <c r="FB18" s="78"/>
      <c r="FC18" s="78"/>
    </row>
    <row r="19" spans="1:159" s="56" customFormat="1" ht="15" customHeight="1" outlineLevel="2">
      <c r="A19" s="55"/>
      <c r="B19"/>
      <c r="C19"/>
      <c r="D19"/>
      <c r="E19"/>
      <c r="F19"/>
      <c r="G19"/>
      <c r="H19" s="55"/>
      <c r="I19" s="1136" t="s">
        <v>443</v>
      </c>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376">
        <f>Drivers!AT408</f>
        <v>0</v>
      </c>
      <c r="AU19" s="128">
        <f>Drivers!AU408</f>
        <v>0</v>
      </c>
      <c r="AV19" s="128">
        <f>Drivers!AV408</f>
        <v>0</v>
      </c>
      <c r="AW19" s="347">
        <f>Drivers!AW408</f>
        <v>0</v>
      </c>
      <c r="AX19" s="376">
        <f>Drivers!AX408</f>
        <v>0</v>
      </c>
      <c r="AY19" s="128">
        <f>Drivers!AY408</f>
        <v>0</v>
      </c>
      <c r="AZ19" s="128">
        <f>Drivers!AZ408</f>
        <v>0</v>
      </c>
      <c r="BA19" s="347">
        <f>Drivers!BA408</f>
        <v>0</v>
      </c>
      <c r="BB19" s="376">
        <f>Drivers!BB408</f>
        <v>0</v>
      </c>
      <c r="BC19" s="128">
        <f>Drivers!BC408</f>
        <v>0</v>
      </c>
      <c r="BD19" s="128">
        <f>Drivers!BD408</f>
        <v>0</v>
      </c>
      <c r="BE19" s="347">
        <f>Drivers!BE408</f>
        <v>0</v>
      </c>
      <c r="BF19" s="376">
        <f>Drivers!BF408</f>
        <v>0</v>
      </c>
      <c r="BG19" s="128">
        <f>Drivers!BG408</f>
        <v>0</v>
      </c>
      <c r="BH19" s="128">
        <f>Drivers!BH408</f>
        <v>0</v>
      </c>
      <c r="BI19" s="347">
        <f>Drivers!BI408</f>
        <v>0</v>
      </c>
      <c r="BJ19" s="376">
        <f>Drivers!BJ408</f>
        <v>0</v>
      </c>
      <c r="BK19" s="128">
        <f>Drivers!BK408</f>
        <v>0</v>
      </c>
      <c r="BL19" s="128">
        <f>Drivers!BL408</f>
        <v>0</v>
      </c>
      <c r="BM19" s="347">
        <f>Drivers!BM408</f>
        <v>0</v>
      </c>
      <c r="BN19" s="376">
        <f>Drivers!BN408</f>
        <v>0</v>
      </c>
      <c r="BO19" s="128">
        <f>Drivers!BO408</f>
        <v>0</v>
      </c>
      <c r="BP19" s="128">
        <f>Drivers!BP408</f>
        <v>0</v>
      </c>
      <c r="BQ19" s="347">
        <f>Drivers!BQ408</f>
        <v>0</v>
      </c>
      <c r="BR19" s="314">
        <f>Drivers!BR408</f>
        <v>25.065000000000001</v>
      </c>
      <c r="BS19" s="150">
        <f>Drivers!BS408</f>
        <v>6.6520000000000001</v>
      </c>
      <c r="BT19" s="150">
        <f>Drivers!BT408</f>
        <v>3.4249999999999998</v>
      </c>
      <c r="BU19" s="409">
        <f>Drivers!BU408</f>
        <v>0.63400000000000001</v>
      </c>
      <c r="BV19" s="314">
        <v>0</v>
      </c>
      <c r="BW19" s="150">
        <f>Drivers!BW408</f>
        <v>0</v>
      </c>
      <c r="BX19" s="150">
        <f>Drivers!BX408</f>
        <v>0</v>
      </c>
      <c r="BY19" s="409">
        <f>Drivers!BY408</f>
        <v>0</v>
      </c>
      <c r="BZ19" s="314">
        <v>0</v>
      </c>
      <c r="CA19" s="150">
        <f>Drivers!CA408</f>
        <v>0</v>
      </c>
      <c r="CB19" s="150">
        <f>Drivers!CB408</f>
        <v>0</v>
      </c>
      <c r="CC19" s="409">
        <f>Drivers!CC408</f>
        <v>174</v>
      </c>
      <c r="CD19" s="150">
        <f>Drivers!CD408</f>
        <v>0</v>
      </c>
      <c r="CE19" s="150">
        <f>Drivers!CE408</f>
        <v>0</v>
      </c>
      <c r="CF19" s="150">
        <f>Drivers!CF408</f>
        <v>0</v>
      </c>
      <c r="CG19" s="409">
        <f>Drivers!CG408</f>
        <v>0</v>
      </c>
      <c r="CH19" s="150"/>
      <c r="CI19" s="150"/>
      <c r="CJ19" s="150"/>
      <c r="CK19" s="150"/>
      <c r="CL19" s="150"/>
      <c r="CM19" s="150"/>
      <c r="CN19" s="150"/>
      <c r="CO19" s="150"/>
      <c r="CP19" s="150"/>
      <c r="CQ19" s="150"/>
      <c r="CR19" s="150"/>
      <c r="CS19" s="150"/>
      <c r="CT19" s="150"/>
      <c r="CU19" s="150"/>
      <c r="CV19" s="150"/>
      <c r="CW19" s="150"/>
      <c r="CX19" s="150"/>
      <c r="CY19" s="150"/>
      <c r="CZ19" s="150"/>
      <c r="DA19" s="150"/>
      <c r="DB19" s="150"/>
      <c r="DC19" s="150"/>
      <c r="DD19" s="150"/>
      <c r="DE19" s="150"/>
      <c r="DF19" s="150"/>
      <c r="DG19" s="150"/>
      <c r="DH19" s="150"/>
      <c r="DI19" s="409"/>
      <c r="DJ19" s="351"/>
      <c r="DK19" s="126"/>
      <c r="DL19" s="126"/>
      <c r="DM19" s="126"/>
      <c r="DN19" s="126"/>
      <c r="DO19" s="126"/>
      <c r="DP19" s="127"/>
      <c r="DQ19" s="376">
        <f>Drivers!DQ408</f>
        <v>0</v>
      </c>
      <c r="DR19" s="128">
        <f>Drivers!DR408</f>
        <v>0</v>
      </c>
      <c r="DS19" s="128">
        <f>Drivers!DS408</f>
        <v>0</v>
      </c>
      <c r="DT19" s="128">
        <f>Drivers!DT408</f>
        <v>0</v>
      </c>
      <c r="DU19" s="128">
        <f>Drivers!DU408</f>
        <v>0</v>
      </c>
      <c r="DV19" s="128">
        <f>Drivers!DV408</f>
        <v>0</v>
      </c>
      <c r="DW19" s="128">
        <f>Drivers!DW408</f>
        <v>0</v>
      </c>
      <c r="DX19" s="128">
        <f>Drivers!DX408</f>
        <v>0</v>
      </c>
      <c r="DY19" s="128">
        <f>Drivers!DY408</f>
        <v>0</v>
      </c>
      <c r="DZ19" s="128">
        <f t="shared" si="28"/>
        <v>35.776000000000003</v>
      </c>
      <c r="EA19" s="128">
        <f>Drivers!EA408</f>
        <v>0</v>
      </c>
      <c r="EB19" s="128">
        <f>Drivers!EB408</f>
        <v>174</v>
      </c>
      <c r="EC19" s="128">
        <f>Drivers!EC408</f>
        <v>0</v>
      </c>
      <c r="ED19" s="128">
        <f>Drivers!ED408</f>
        <v>0</v>
      </c>
      <c r="EE19" s="128">
        <f>Drivers!EE408</f>
        <v>0</v>
      </c>
      <c r="EF19" s="128">
        <f>Drivers!EF408</f>
        <v>0</v>
      </c>
      <c r="EG19" s="128">
        <f>Drivers!EG408</f>
        <v>0</v>
      </c>
      <c r="EH19" s="128">
        <f>Drivers!EH408</f>
        <v>0</v>
      </c>
      <c r="EI19" s="128">
        <f>Drivers!EI408</f>
        <v>0</v>
      </c>
      <c r="EJ19" s="128">
        <f>Drivers!EJ408</f>
        <v>0</v>
      </c>
      <c r="EK19" s="1531"/>
      <c r="EL19" s="90"/>
      <c r="EN19" s="111"/>
      <c r="EO19" s="111"/>
      <c r="EP19" s="111"/>
      <c r="EQ19" s="111"/>
      <c r="ER19" s="111"/>
      <c r="ES19" s="111"/>
      <c r="ET19" s="111"/>
      <c r="EU19" s="111"/>
      <c r="EV19" s="111"/>
      <c r="EW19" s="111"/>
      <c r="EX19" s="111"/>
      <c r="EY19" s="111"/>
      <c r="EZ19" s="78"/>
      <c r="FA19" s="78"/>
      <c r="FB19" s="78"/>
      <c r="FC19" s="78"/>
    </row>
    <row r="20" spans="1:159" s="56" customFormat="1" ht="15" customHeight="1" outlineLevel="2">
      <c r="A20" s="55"/>
      <c r="B20"/>
      <c r="C20"/>
      <c r="D20"/>
      <c r="E20"/>
      <c r="F20"/>
      <c r="G20"/>
      <c r="H20" s="55"/>
      <c r="I20" s="1137" t="s">
        <v>197</v>
      </c>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c r="AO20" s="38"/>
      <c r="AP20" s="38"/>
      <c r="AQ20" s="38"/>
      <c r="AR20" s="38"/>
      <c r="AS20" s="38"/>
      <c r="AT20" s="377">
        <f t="shared" ref="AT20:BQ20" si="46">AT14-AT15-AT16-AT17-AT18-AT19</f>
        <v>-4.4649999999999999</v>
      </c>
      <c r="AU20" s="129">
        <f t="shared" si="46"/>
        <v>-3.1070000000000007</v>
      </c>
      <c r="AV20" s="129">
        <f t="shared" si="46"/>
        <v>-2.4399999999999991</v>
      </c>
      <c r="AW20" s="349">
        <f t="shared" si="46"/>
        <v>-2.9540000000000006</v>
      </c>
      <c r="AX20" s="377">
        <f t="shared" si="46"/>
        <v>-2.8230000000000004</v>
      </c>
      <c r="AY20" s="129">
        <f t="shared" si="46"/>
        <v>-1.9970000000000003</v>
      </c>
      <c r="AZ20" s="129">
        <f t="shared" si="46"/>
        <v>-1.5240000000000002</v>
      </c>
      <c r="BA20" s="349">
        <f t="shared" si="46"/>
        <v>-0.49300000000000144</v>
      </c>
      <c r="BB20" s="377">
        <f t="shared" si="46"/>
        <v>-0.86500000000000032</v>
      </c>
      <c r="BC20" s="129">
        <f t="shared" si="46"/>
        <v>1.5710000000000024</v>
      </c>
      <c r="BD20" s="129">
        <f t="shared" si="46"/>
        <v>-0.60600000000000165</v>
      </c>
      <c r="BE20" s="349">
        <f t="shared" si="46"/>
        <v>0.89699999999999958</v>
      </c>
      <c r="BF20" s="377">
        <f t="shared" si="46"/>
        <v>1.692999999999997</v>
      </c>
      <c r="BG20" s="129">
        <f t="shared" si="46"/>
        <v>1.2980000000000047</v>
      </c>
      <c r="BH20" s="129">
        <f t="shared" si="46"/>
        <v>2.2949999999999973</v>
      </c>
      <c r="BI20" s="349">
        <f t="shared" si="46"/>
        <v>0.51099999999999934</v>
      </c>
      <c r="BJ20" s="377">
        <f t="shared" si="46"/>
        <v>-3.8020000000000032</v>
      </c>
      <c r="BK20" s="129">
        <f t="shared" si="46"/>
        <v>-10.346999999999994</v>
      </c>
      <c r="BL20" s="129">
        <f t="shared" si="46"/>
        <v>-5.524</v>
      </c>
      <c r="BM20" s="349">
        <f t="shared" si="46"/>
        <v>2.7240000000000029</v>
      </c>
      <c r="BN20" s="377">
        <f t="shared" si="46"/>
        <v>-6.4780000000000086</v>
      </c>
      <c r="BO20" s="129">
        <f t="shared" si="46"/>
        <v>-10.76100000000001</v>
      </c>
      <c r="BP20" s="129">
        <f t="shared" si="46"/>
        <v>-16.242000000000012</v>
      </c>
      <c r="BQ20" s="349">
        <f t="shared" si="46"/>
        <v>-11.214000000000008</v>
      </c>
      <c r="BR20" s="476">
        <f>BR14-BR15-BR16-BR17-BR18-BR19</f>
        <v>-22.665000000000006</v>
      </c>
      <c r="BS20" s="140">
        <f t="shared" ref="BS20:BZ20" si="47">BS14-BS15-BS16-BS17-BS18-BS19</f>
        <v>-37.590999999999966</v>
      </c>
      <c r="BT20" s="129">
        <f t="shared" si="47"/>
        <v>-23.535000000000014</v>
      </c>
      <c r="BU20" s="349">
        <f t="shared" si="47"/>
        <v>-26.339000000000002</v>
      </c>
      <c r="BV20" s="377">
        <f t="shared" si="47"/>
        <v>-48.076999999999984</v>
      </c>
      <c r="BW20" s="129">
        <f t="shared" si="47"/>
        <v>-155.33000000000004</v>
      </c>
      <c r="BX20" s="129">
        <f>BX14-BX15-BX16-BX17-BX18-BX19+1.251</f>
        <v>7.8410000000000206</v>
      </c>
      <c r="BY20" s="349">
        <f>BY14-BY15-BY16-BY17-BY18-BY19</f>
        <v>2.7120000000000331</v>
      </c>
      <c r="BZ20" s="377">
        <f t="shared" si="47"/>
        <v>1.1640000000000126</v>
      </c>
      <c r="CA20" s="129">
        <f t="shared" ref="CA20:CG20" si="48">CA14-CA15-CA16-CA17-CA18-CA19</f>
        <v>-16.55799999999995</v>
      </c>
      <c r="CB20" s="129">
        <f t="shared" si="48"/>
        <v>14.746000000000013</v>
      </c>
      <c r="CC20" s="349">
        <f>CC14-CC15-CC16-CC17-CC18-CC19</f>
        <v>-161.22600000000003</v>
      </c>
      <c r="CD20" s="129">
        <f t="shared" si="48"/>
        <v>-10.370312148887706</v>
      </c>
      <c r="CE20" s="129">
        <f t="shared" si="48"/>
        <v>-11.285892213999972</v>
      </c>
      <c r="CF20" s="129">
        <f t="shared" si="48"/>
        <v>20.998512347555533</v>
      </c>
      <c r="CG20" s="349">
        <f t="shared" si="48"/>
        <v>25.838748835292307</v>
      </c>
      <c r="CH20" s="140"/>
      <c r="CI20" s="140"/>
      <c r="CJ20" s="140"/>
      <c r="CK20" s="140"/>
      <c r="CL20" s="140"/>
      <c r="CM20" s="140"/>
      <c r="CN20" s="140"/>
      <c r="CO20" s="140"/>
      <c r="CP20" s="140"/>
      <c r="CQ20" s="140"/>
      <c r="CR20" s="140"/>
      <c r="CS20" s="140"/>
      <c r="CT20" s="140"/>
      <c r="CU20" s="140"/>
      <c r="CV20" s="140"/>
      <c r="CW20" s="140"/>
      <c r="CX20" s="140"/>
      <c r="CY20" s="140"/>
      <c r="CZ20" s="140"/>
      <c r="DA20" s="140"/>
      <c r="DB20" s="140"/>
      <c r="DC20" s="140"/>
      <c r="DD20" s="140"/>
      <c r="DE20" s="140"/>
      <c r="DF20" s="140"/>
      <c r="DG20" s="140"/>
      <c r="DH20" s="140"/>
      <c r="DI20" s="399"/>
      <c r="DJ20" s="351"/>
      <c r="DK20" s="130"/>
      <c r="DL20" s="130"/>
      <c r="DM20" s="130"/>
      <c r="DN20" s="130"/>
      <c r="DO20" s="130"/>
      <c r="DP20" s="127"/>
      <c r="DQ20" s="377">
        <f t="shared" ref="DQ20:EJ20" si="49">DQ14-DQ15-DQ16-DQ17-DQ18-DQ19</f>
        <v>-13.95</v>
      </c>
      <c r="DR20" s="129">
        <f t="shared" si="49"/>
        <v>-21.786000000000001</v>
      </c>
      <c r="DS20" s="129">
        <f t="shared" si="49"/>
        <v>-21.904</v>
      </c>
      <c r="DT20" s="129">
        <f t="shared" si="49"/>
        <v>-12.966000000000001</v>
      </c>
      <c r="DU20" s="129">
        <f t="shared" si="49"/>
        <v>-6.8370000000000006</v>
      </c>
      <c r="DV20" s="129">
        <f t="shared" si="49"/>
        <v>0.99699999999999167</v>
      </c>
      <c r="DW20" s="129">
        <f t="shared" si="49"/>
        <v>5.7970000000000184</v>
      </c>
      <c r="DX20" s="129">
        <f t="shared" si="49"/>
        <v>-16.949000000000009</v>
      </c>
      <c r="DY20" s="129">
        <f t="shared" si="49"/>
        <v>-39.319000000000059</v>
      </c>
      <c r="DZ20" s="129">
        <f t="shared" si="28"/>
        <v>-110.12999999999998</v>
      </c>
      <c r="EA20" s="129">
        <f t="shared" si="49"/>
        <v>-194.10499999999999</v>
      </c>
      <c r="EB20" s="129">
        <f t="shared" si="49"/>
        <v>-161.87400000000014</v>
      </c>
      <c r="EC20" s="129">
        <f t="shared" si="49"/>
        <v>25.181056819960304</v>
      </c>
      <c r="ED20" s="129">
        <f t="shared" si="49"/>
        <v>104.90677951456416</v>
      </c>
      <c r="EE20" s="129">
        <f t="shared" si="49"/>
        <v>230.11070026655887</v>
      </c>
      <c r="EF20" s="129">
        <f t="shared" si="49"/>
        <v>354.18830146521969</v>
      </c>
      <c r="EG20" s="129">
        <f>EG14-EG15-EG16-EG17-EG18-EG19</f>
        <v>498.51589783831082</v>
      </c>
      <c r="EH20" s="129">
        <f t="shared" si="49"/>
        <v>742.47632899712767</v>
      </c>
      <c r="EI20" s="129">
        <f t="shared" si="49"/>
        <v>917.59006594556081</v>
      </c>
      <c r="EJ20" s="129">
        <f t="shared" si="49"/>
        <v>1129.9835054205168</v>
      </c>
      <c r="EK20" s="1531"/>
      <c r="EL20" s="1040" t="str">
        <f>IF(EB20&lt;0,"NA",(EG20/EB20)^0.2-1)</f>
        <v>NA</v>
      </c>
      <c r="EN20" s="112" t="str">
        <f t="shared" ref="EN20:ET25" si="50">IF(ISERROR(RATE(3,,-DV20,DY20)),"NA",(RATE(3,,-DV20,DY20)))</f>
        <v>NA</v>
      </c>
      <c r="EO20" s="112" t="str">
        <f t="shared" si="50"/>
        <v>NA</v>
      </c>
      <c r="EP20" s="112">
        <f t="shared" si="50"/>
        <v>1.2540534714287219</v>
      </c>
      <c r="EQ20" s="112">
        <f t="shared" si="50"/>
        <v>0.60272204858679967</v>
      </c>
      <c r="ER20" s="112" t="str">
        <f t="shared" si="50"/>
        <v>NA</v>
      </c>
      <c r="ES20" s="112" t="str">
        <f t="shared" si="50"/>
        <v>NA</v>
      </c>
      <c r="ET20" s="112" t="str">
        <f t="shared" si="50"/>
        <v>NA</v>
      </c>
      <c r="EU20" s="112">
        <f t="shared" si="36"/>
        <v>1.4139045124036806</v>
      </c>
      <c r="EV20" s="112">
        <f t="shared" si="37"/>
        <v>0.68122234112720992</v>
      </c>
      <c r="EW20" s="112">
        <f t="shared" si="38"/>
        <v>0.4776852312544192</v>
      </c>
      <c r="EX20" s="112">
        <f t="shared" si="39"/>
        <v>0.37342462586006936</v>
      </c>
      <c r="EY20" s="112">
        <f t="shared" si="39"/>
        <v>0.31360370227066264</v>
      </c>
      <c r="EZ20" s="78"/>
      <c r="FA20" s="78"/>
      <c r="FB20" s="78"/>
      <c r="FC20" s="78"/>
    </row>
    <row r="21" spans="1:159" s="56" customFormat="1" ht="15" customHeight="1" outlineLevel="2">
      <c r="A21" s="55"/>
      <c r="B21"/>
      <c r="C21"/>
      <c r="D21"/>
      <c r="E21"/>
      <c r="F21"/>
      <c r="G21"/>
      <c r="H21" s="55"/>
      <c r="I21" s="1136" t="s">
        <v>194</v>
      </c>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78">
        <v>3.5999999999999997E-2</v>
      </c>
      <c r="AU21" s="132">
        <v>3.7999999999999999E-2</v>
      </c>
      <c r="AV21" s="132">
        <v>1.4999999999999999E-2</v>
      </c>
      <c r="AW21" s="366">
        <v>2.1999999999999999E-2</v>
      </c>
      <c r="AX21" s="378">
        <v>1.7000000000000001E-2</v>
      </c>
      <c r="AY21" s="132">
        <v>2.5000000000000001E-2</v>
      </c>
      <c r="AZ21" s="132">
        <v>1.4E-2</v>
      </c>
      <c r="BA21" s="366">
        <v>7.0000000000000001E-3</v>
      </c>
      <c r="BB21" s="378">
        <v>3.9E-2</v>
      </c>
      <c r="BC21" s="132">
        <v>5.0000000000000001E-3</v>
      </c>
      <c r="BD21" s="132">
        <v>3.5999999999999997E-2</v>
      </c>
      <c r="BE21" s="366">
        <v>2.5000000000000001E-2</v>
      </c>
      <c r="BF21" s="378">
        <v>3.1E-2</v>
      </c>
      <c r="BG21" s="132">
        <v>3.4000000000000002E-2</v>
      </c>
      <c r="BH21" s="132">
        <v>3.9E-2</v>
      </c>
      <c r="BI21" s="366">
        <v>3.7999999999999999E-2</v>
      </c>
      <c r="BJ21" s="378">
        <v>5.5E-2</v>
      </c>
      <c r="BK21" s="132">
        <v>0.115</v>
      </c>
      <c r="BL21" s="132">
        <v>7.0000000000000007E-2</v>
      </c>
      <c r="BM21" s="366">
        <v>0.14499999999999999</v>
      </c>
      <c r="BN21" s="378">
        <v>0.219</v>
      </c>
      <c r="BO21" s="132">
        <v>0.28399999999999997</v>
      </c>
      <c r="BP21" s="132">
        <v>0.26500000000000001</v>
      </c>
      <c r="BQ21" s="366">
        <v>0.317</v>
      </c>
      <c r="BR21" s="460">
        <v>0.26900000000000002</v>
      </c>
      <c r="BS21" s="1178">
        <v>0.45</v>
      </c>
      <c r="BT21" s="1178">
        <f>0.366-4.143</f>
        <v>-3.7769999999999997</v>
      </c>
      <c r="BU21" s="690">
        <v>-1.589</v>
      </c>
      <c r="BV21" s="1568">
        <v>0.68100000000000005</v>
      </c>
      <c r="BW21" s="1575">
        <v>0.753</v>
      </c>
      <c r="BX21" s="1575">
        <v>0.56100000000000005</v>
      </c>
      <c r="BY21" s="1629">
        <v>-22.041</v>
      </c>
      <c r="BZ21" s="1568">
        <v>0.95299999999999996</v>
      </c>
      <c r="CA21" s="1575">
        <v>1.61</v>
      </c>
      <c r="CB21" s="1575">
        <v>1.407</v>
      </c>
      <c r="CC21" s="1629">
        <v>1.415</v>
      </c>
      <c r="CD21" s="128">
        <f>CC21</f>
        <v>1.415</v>
      </c>
      <c r="CE21" s="128">
        <f>CD21</f>
        <v>1.415</v>
      </c>
      <c r="CF21" s="128">
        <f>CE21</f>
        <v>1.415</v>
      </c>
      <c r="CG21" s="347">
        <f>CF21</f>
        <v>1.415</v>
      </c>
      <c r="CH21" s="150"/>
      <c r="CI21" s="150"/>
      <c r="CJ21" s="150"/>
      <c r="CK21" s="150"/>
      <c r="CL21" s="150"/>
      <c r="CM21" s="150"/>
      <c r="CN21" s="150"/>
      <c r="CO21" s="150"/>
      <c r="CP21" s="150"/>
      <c r="CQ21" s="150"/>
      <c r="CR21" s="150"/>
      <c r="CS21" s="150"/>
      <c r="CT21" s="150"/>
      <c r="CU21" s="150"/>
      <c r="CV21" s="150"/>
      <c r="CW21" s="150"/>
      <c r="CX21" s="150"/>
      <c r="CY21" s="150"/>
      <c r="CZ21" s="150"/>
      <c r="DA21" s="150"/>
      <c r="DB21" s="150"/>
      <c r="DC21" s="150"/>
      <c r="DD21" s="150"/>
      <c r="DE21" s="150"/>
      <c r="DF21" s="150"/>
      <c r="DG21" s="150"/>
      <c r="DH21" s="150"/>
      <c r="DI21" s="409"/>
      <c r="DJ21" s="351"/>
      <c r="DK21" s="128"/>
      <c r="DL21" s="126"/>
      <c r="DM21" s="126"/>
      <c r="DN21" s="126"/>
      <c r="DO21" s="126"/>
      <c r="DP21" s="127"/>
      <c r="DQ21" s="378">
        <v>1.361</v>
      </c>
      <c r="DR21" s="132">
        <v>1.496</v>
      </c>
      <c r="DS21" s="132">
        <v>0.68700000000000006</v>
      </c>
      <c r="DT21" s="128">
        <f>SUM(AT21:AW21)</f>
        <v>0.11099999999999999</v>
      </c>
      <c r="DU21" s="128">
        <f>SUM(AX21:BA21)</f>
        <v>6.3E-2</v>
      </c>
      <c r="DV21" s="128">
        <f>SUM(BB21:BE21)</f>
        <v>0.10499999999999998</v>
      </c>
      <c r="DW21" s="128">
        <f>SUM(BF21:BI21)</f>
        <v>0.14200000000000002</v>
      </c>
      <c r="DX21" s="128">
        <f>SUM(BJ21:BM21)</f>
        <v>0.38500000000000001</v>
      </c>
      <c r="DY21" s="128">
        <f>SUM(BN21:BQ21)</f>
        <v>1.085</v>
      </c>
      <c r="DZ21" s="128">
        <f t="shared" si="28"/>
        <v>-4.6470000000000002</v>
      </c>
      <c r="EA21" s="128">
        <f>SUM(BV21:BY21)</f>
        <v>-20.045999999999999</v>
      </c>
      <c r="EB21" s="128">
        <f>SUM(BZ21:CC21)</f>
        <v>5.3849999999999998</v>
      </c>
      <c r="EC21" s="128">
        <f>SUM(CD21:CG21)</f>
        <v>5.66</v>
      </c>
      <c r="ED21" s="128">
        <f t="shared" ref="ED21:EJ21" si="51">EC21</f>
        <v>5.66</v>
      </c>
      <c r="EE21" s="128">
        <f t="shared" si="51"/>
        <v>5.66</v>
      </c>
      <c r="EF21" s="128">
        <f t="shared" si="51"/>
        <v>5.66</v>
      </c>
      <c r="EG21" s="128">
        <f t="shared" si="51"/>
        <v>5.66</v>
      </c>
      <c r="EH21" s="128">
        <f t="shared" si="51"/>
        <v>5.66</v>
      </c>
      <c r="EI21" s="128">
        <f t="shared" si="51"/>
        <v>5.66</v>
      </c>
      <c r="EJ21" s="128">
        <f t="shared" si="51"/>
        <v>5.66</v>
      </c>
      <c r="EK21" s="1531"/>
      <c r="EL21" s="90"/>
      <c r="EN21" s="119">
        <f t="shared" si="50"/>
        <v>1.1781116923625226</v>
      </c>
      <c r="EO21" s="119" t="str">
        <f t="shared" si="50"/>
        <v>NA</v>
      </c>
      <c r="EP21" s="119" t="str">
        <f t="shared" si="50"/>
        <v>NA</v>
      </c>
      <c r="EQ21" s="119">
        <f t="shared" si="50"/>
        <v>0.70576286906853258</v>
      </c>
      <c r="ER21" s="119" t="str">
        <f t="shared" si="50"/>
        <v>NA</v>
      </c>
      <c r="ES21" s="119" t="str">
        <f t="shared" si="50"/>
        <v>NA</v>
      </c>
      <c r="ET21" s="119">
        <f t="shared" si="50"/>
        <v>1.6740776150626916E-2</v>
      </c>
      <c r="EU21" s="119">
        <f t="shared" ref="EU21:EY22" si="52">IF(ISERROR(RATE(3,,-EC21,EF21)),"NA",(RATE(3,,-EC21,EF21)))</f>
        <v>4.5715940522816851E-14</v>
      </c>
      <c r="EV21" s="119">
        <f t="shared" si="52"/>
        <v>4.5715940522816851E-14</v>
      </c>
      <c r="EW21" s="119">
        <f t="shared" si="52"/>
        <v>4.5715940522816851E-14</v>
      </c>
      <c r="EX21" s="119">
        <f t="shared" si="52"/>
        <v>4.5715940522816851E-14</v>
      </c>
      <c r="EY21" s="119">
        <f t="shared" si="52"/>
        <v>4.5715940522816851E-14</v>
      </c>
      <c r="EZ21" s="78"/>
      <c r="FA21" s="78"/>
      <c r="FB21" s="78"/>
      <c r="FC21" s="1560">
        <f>50/36.2-1</f>
        <v>0.38121546961325947</v>
      </c>
    </row>
    <row r="22" spans="1:159" s="78" customFormat="1" ht="15" customHeight="1" outlineLevel="2">
      <c r="A22" s="1785"/>
      <c r="B22"/>
      <c r="C22"/>
      <c r="D22"/>
      <c r="E22"/>
      <c r="F22"/>
      <c r="G22"/>
      <c r="H22" s="1785"/>
      <c r="I22" s="1786" t="s">
        <v>448</v>
      </c>
      <c r="J22" s="1787"/>
      <c r="K22" s="1787"/>
      <c r="L22" s="1787"/>
      <c r="M22" s="1787"/>
      <c r="N22" s="1787"/>
      <c r="O22" s="1787"/>
      <c r="P22" s="1787"/>
      <c r="Q22" s="1787"/>
      <c r="R22" s="1787"/>
      <c r="S22" s="1787"/>
      <c r="T22" s="1787"/>
      <c r="U22" s="1787"/>
      <c r="V22" s="1787"/>
      <c r="W22" s="1787"/>
      <c r="X22" s="1787"/>
      <c r="Y22" s="1787"/>
      <c r="Z22" s="1787"/>
      <c r="AA22" s="1787"/>
      <c r="AB22" s="1787"/>
      <c r="AC22" s="1787"/>
      <c r="AD22" s="1787"/>
      <c r="AE22" s="1787"/>
      <c r="AF22" s="1787"/>
      <c r="AG22" s="1787"/>
      <c r="AH22" s="1787"/>
      <c r="AI22" s="1787"/>
      <c r="AJ22" s="1787"/>
      <c r="AK22" s="1787"/>
      <c r="AL22" s="1787"/>
      <c r="AM22" s="1787"/>
      <c r="AN22" s="1787"/>
      <c r="AO22" s="1787"/>
      <c r="AP22" s="1787"/>
      <c r="AQ22" s="1787"/>
      <c r="AR22" s="1787"/>
      <c r="AS22" s="1787"/>
      <c r="AT22" s="825">
        <v>0</v>
      </c>
      <c r="AU22" s="1788">
        <v>0</v>
      </c>
      <c r="AV22" s="1788">
        <v>0</v>
      </c>
      <c r="AW22" s="1789">
        <v>0</v>
      </c>
      <c r="AX22" s="825">
        <v>0</v>
      </c>
      <c r="AY22" s="1788">
        <v>0</v>
      </c>
      <c r="AZ22" s="1788">
        <v>0</v>
      </c>
      <c r="BA22" s="1789">
        <v>0</v>
      </c>
      <c r="BB22" s="825">
        <v>0</v>
      </c>
      <c r="BC22" s="1788">
        <v>0</v>
      </c>
      <c r="BD22" s="1788">
        <v>0</v>
      </c>
      <c r="BE22" s="1789">
        <v>0</v>
      </c>
      <c r="BF22" s="825">
        <v>0</v>
      </c>
      <c r="BG22" s="1788">
        <v>0</v>
      </c>
      <c r="BH22" s="1788">
        <v>0</v>
      </c>
      <c r="BI22" s="1789">
        <v>0</v>
      </c>
      <c r="BJ22" s="825">
        <v>0</v>
      </c>
      <c r="BK22" s="1788">
        <v>0</v>
      </c>
      <c r="BL22" s="1788">
        <v>0</v>
      </c>
      <c r="BM22" s="1789">
        <v>0</v>
      </c>
      <c r="BN22" s="825">
        <v>0</v>
      </c>
      <c r="BO22" s="1788">
        <v>0</v>
      </c>
      <c r="BP22" s="1788">
        <v>0</v>
      </c>
      <c r="BQ22" s="1789">
        <v>0</v>
      </c>
      <c r="BR22" s="460">
        <v>0.73</v>
      </c>
      <c r="BS22" s="1178">
        <v>1.58</v>
      </c>
      <c r="BT22" s="1178">
        <v>1.59</v>
      </c>
      <c r="BU22" s="690">
        <v>-0.41599999999999998</v>
      </c>
      <c r="BV22" s="1569">
        <v>1.573</v>
      </c>
      <c r="BW22" s="1578">
        <v>1.5720000000000001</v>
      </c>
      <c r="BX22" s="1578">
        <v>1.595</v>
      </c>
      <c r="BY22" s="1630">
        <v>2.6680000000000001</v>
      </c>
      <c r="BZ22" s="1569">
        <v>6.7229999999999999</v>
      </c>
      <c r="CA22" s="1578">
        <v>6.8970000000000002</v>
      </c>
      <c r="CB22" s="1578">
        <v>6.9059999999999997</v>
      </c>
      <c r="CC22" s="1630">
        <v>6.9909999999999997</v>
      </c>
      <c r="CD22" s="1783">
        <f>Drivers!CD502</f>
        <v>7.0338419999999999</v>
      </c>
      <c r="CE22" s="1783">
        <f>Drivers!CE502</f>
        <v>7.0338419999999999</v>
      </c>
      <c r="CF22" s="1783">
        <f>Drivers!CF502</f>
        <v>7.0338419999999999</v>
      </c>
      <c r="CG22" s="1784">
        <f>Drivers!CG502</f>
        <v>7.0338419999999999</v>
      </c>
      <c r="CH22" s="150"/>
      <c r="CI22" s="150"/>
      <c r="CJ22" s="150"/>
      <c r="CK22" s="150"/>
      <c r="CL22" s="150"/>
      <c r="CM22" s="150"/>
      <c r="CN22" s="150"/>
      <c r="CO22" s="150"/>
      <c r="CP22" s="150"/>
      <c r="CQ22" s="150"/>
      <c r="CR22" s="150"/>
      <c r="CS22" s="150"/>
      <c r="CT22" s="150"/>
      <c r="CU22" s="150"/>
      <c r="CV22" s="150"/>
      <c r="CW22" s="150"/>
      <c r="CX22" s="150"/>
      <c r="CY22" s="150"/>
      <c r="CZ22" s="150"/>
      <c r="DA22" s="150"/>
      <c r="DB22" s="150"/>
      <c r="DC22" s="150"/>
      <c r="DD22" s="150"/>
      <c r="DE22" s="150"/>
      <c r="DF22" s="150"/>
      <c r="DG22" s="150"/>
      <c r="DH22" s="150"/>
      <c r="DI22" s="409"/>
      <c r="DJ22" s="534"/>
      <c r="DK22" s="150"/>
      <c r="DL22" s="127"/>
      <c r="DM22" s="127"/>
      <c r="DN22" s="127"/>
      <c r="DO22" s="127"/>
      <c r="DP22" s="127"/>
      <c r="DQ22" s="460">
        <v>0</v>
      </c>
      <c r="DR22" s="146">
        <v>0</v>
      </c>
      <c r="DS22" s="146">
        <v>0</v>
      </c>
      <c r="DT22" s="150">
        <f>SUM(AT22:AW22)</f>
        <v>0</v>
      </c>
      <c r="DU22" s="150">
        <f>SUM(AX22:BA22)</f>
        <v>0</v>
      </c>
      <c r="DV22" s="150">
        <f>SUM(BB22:BE22)</f>
        <v>0</v>
      </c>
      <c r="DW22" s="150">
        <f>SUM(BF22:BI22)</f>
        <v>0</v>
      </c>
      <c r="DX22" s="150">
        <f>SUM(BJ22:BM22)</f>
        <v>0</v>
      </c>
      <c r="DY22" s="150">
        <f>SUM(BN22:BQ22)</f>
        <v>0</v>
      </c>
      <c r="DZ22" s="150">
        <f t="shared" si="28"/>
        <v>3.4840000000000004</v>
      </c>
      <c r="EA22" s="150">
        <f>SUM(BV22:BY22)</f>
        <v>7.4080000000000004</v>
      </c>
      <c r="EB22" s="829">
        <f>SUM(BZ22:CC22)</f>
        <v>27.516999999999999</v>
      </c>
      <c r="EC22" s="829">
        <f>SUM(CD22:CG22)</f>
        <v>28.135368</v>
      </c>
      <c r="ED22" s="1783">
        <f>Drivers!ED502</f>
        <v>28.135368</v>
      </c>
      <c r="EE22" s="150">
        <f>Drivers!EE502</f>
        <v>24.281207999999999</v>
      </c>
      <c r="EF22" s="150">
        <f>Drivers!EF502</f>
        <v>20.427047999999999</v>
      </c>
      <c r="EG22" s="150">
        <f>Drivers!EG502</f>
        <v>16.572887999999999</v>
      </c>
      <c r="EH22" s="150">
        <f>Drivers!EH502</f>
        <v>16.572887999999999</v>
      </c>
      <c r="EI22" s="150">
        <f>Drivers!EI502</f>
        <v>16.572887999999999</v>
      </c>
      <c r="EJ22" s="150">
        <f>Drivers!EJ502</f>
        <v>16.572887999999999</v>
      </c>
      <c r="EK22" s="1548"/>
      <c r="EL22" s="1040">
        <f t="shared" ref="EL22:EL23" si="53">IF(EB22&lt;0,"NA",(EG22/EB22)^0.2-1)</f>
        <v>-9.6434953538431678E-2</v>
      </c>
      <c r="EN22" s="1790" t="str">
        <f t="shared" si="50"/>
        <v>NA</v>
      </c>
      <c r="EO22" s="1790" t="str">
        <f t="shared" si="50"/>
        <v>NA</v>
      </c>
      <c r="EP22" s="1790" t="str">
        <f t="shared" si="50"/>
        <v>NA</v>
      </c>
      <c r="EQ22" s="1790" t="str">
        <f t="shared" si="50"/>
        <v>NA</v>
      </c>
      <c r="ER22" s="1790">
        <f t="shared" si="50"/>
        <v>1.0062797260984864</v>
      </c>
      <c r="ES22" s="1790">
        <f t="shared" si="50"/>
        <v>0.56021293969376784</v>
      </c>
      <c r="ET22" s="1790">
        <f t="shared" si="50"/>
        <v>-4.0842923827386864E-2</v>
      </c>
      <c r="EU22" s="1790">
        <f t="shared" si="52"/>
        <v>-0.10122495980380473</v>
      </c>
      <c r="EV22" s="1790">
        <f t="shared" si="52"/>
        <v>-0.16173397377710974</v>
      </c>
      <c r="EW22" s="1790">
        <f t="shared" si="52"/>
        <v>-0.11954066570485612</v>
      </c>
      <c r="EX22" s="1790">
        <f t="shared" si="52"/>
        <v>-6.7323870009135783E-2</v>
      </c>
      <c r="EY22" s="1790">
        <f t="shared" si="52"/>
        <v>4.5882575904187245E-14</v>
      </c>
    </row>
    <row r="23" spans="1:159" s="56" customFormat="1" ht="15" customHeight="1" outlineLevel="2">
      <c r="A23" s="55"/>
      <c r="B23"/>
      <c r="C23"/>
      <c r="D23"/>
      <c r="E23"/>
      <c r="F23"/>
      <c r="G23"/>
      <c r="H23" s="55"/>
      <c r="I23" s="1137" t="s">
        <v>196</v>
      </c>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77">
        <f t="shared" ref="AT23:BQ23" si="54">+SUM(AT20:AT21)-AT22</f>
        <v>-4.4290000000000003</v>
      </c>
      <c r="AU23" s="129">
        <f t="shared" si="54"/>
        <v>-3.0690000000000008</v>
      </c>
      <c r="AV23" s="129">
        <f t="shared" si="54"/>
        <v>-2.4249999999999989</v>
      </c>
      <c r="AW23" s="349">
        <f t="shared" si="54"/>
        <v>-2.9320000000000008</v>
      </c>
      <c r="AX23" s="377">
        <f t="shared" si="54"/>
        <v>-2.8060000000000005</v>
      </c>
      <c r="AY23" s="129">
        <f t="shared" si="54"/>
        <v>-1.9720000000000004</v>
      </c>
      <c r="AZ23" s="129">
        <f t="shared" si="54"/>
        <v>-1.5100000000000002</v>
      </c>
      <c r="BA23" s="349">
        <f t="shared" si="54"/>
        <v>-0.48600000000000143</v>
      </c>
      <c r="BB23" s="377">
        <f t="shared" si="54"/>
        <v>-0.82600000000000029</v>
      </c>
      <c r="BC23" s="129">
        <f t="shared" si="54"/>
        <v>1.5760000000000023</v>
      </c>
      <c r="BD23" s="129">
        <f t="shared" si="54"/>
        <v>-0.57000000000000162</v>
      </c>
      <c r="BE23" s="349">
        <f t="shared" si="54"/>
        <v>0.9219999999999996</v>
      </c>
      <c r="BF23" s="377">
        <f t="shared" si="54"/>
        <v>1.7239999999999969</v>
      </c>
      <c r="BG23" s="129">
        <f t="shared" si="54"/>
        <v>1.3320000000000047</v>
      </c>
      <c r="BH23" s="129">
        <f t="shared" si="54"/>
        <v>2.3339999999999974</v>
      </c>
      <c r="BI23" s="349">
        <f t="shared" si="54"/>
        <v>0.54899999999999938</v>
      </c>
      <c r="BJ23" s="377">
        <f t="shared" si="54"/>
        <v>-3.747000000000003</v>
      </c>
      <c r="BK23" s="129">
        <f t="shared" si="54"/>
        <v>-10.231999999999994</v>
      </c>
      <c r="BL23" s="129">
        <f t="shared" si="54"/>
        <v>-5.4539999999999997</v>
      </c>
      <c r="BM23" s="349">
        <f t="shared" si="54"/>
        <v>2.8690000000000029</v>
      </c>
      <c r="BN23" s="377">
        <f t="shared" si="54"/>
        <v>-6.2590000000000083</v>
      </c>
      <c r="BO23" s="129">
        <f t="shared" si="54"/>
        <v>-10.477000000000009</v>
      </c>
      <c r="BP23" s="129">
        <f t="shared" si="54"/>
        <v>-15.977000000000011</v>
      </c>
      <c r="BQ23" s="349">
        <f t="shared" si="54"/>
        <v>-10.897000000000007</v>
      </c>
      <c r="BR23" s="476">
        <f>+SUM(BR20:BR21)-BR22</f>
        <v>-23.126000000000008</v>
      </c>
      <c r="BS23" s="140">
        <f t="shared" ref="BS23:BX23" si="55">+SUM(BS20:BS21)-BS22</f>
        <v>-38.720999999999961</v>
      </c>
      <c r="BT23" s="129">
        <f t="shared" si="55"/>
        <v>-28.902000000000015</v>
      </c>
      <c r="BU23" s="349">
        <f t="shared" si="55"/>
        <v>-27.512</v>
      </c>
      <c r="BV23" s="377">
        <f t="shared" si="55"/>
        <v>-48.968999999999987</v>
      </c>
      <c r="BW23" s="129">
        <f>+SUM(BW20:BW21)-BW22</f>
        <v>-156.14900000000006</v>
      </c>
      <c r="BX23" s="129">
        <f t="shared" si="55"/>
        <v>6.8070000000000208</v>
      </c>
      <c r="BY23" s="349">
        <f t="shared" ref="BY23:CG23" si="56">+SUM(BY20:BY21)-BY22</f>
        <v>-21.996999999999968</v>
      </c>
      <c r="BZ23" s="377">
        <f t="shared" si="56"/>
        <v>-4.6059999999999874</v>
      </c>
      <c r="CA23" s="129">
        <f t="shared" si="56"/>
        <v>-21.844999999999949</v>
      </c>
      <c r="CB23" s="129">
        <f t="shared" si="56"/>
        <v>9.2470000000000141</v>
      </c>
      <c r="CC23" s="349">
        <f t="shared" ref="CC23" si="57">+SUM(CC20:CC21)-CC22</f>
        <v>-166.80200000000002</v>
      </c>
      <c r="CD23" s="129">
        <f t="shared" si="56"/>
        <v>-15.989154148887707</v>
      </c>
      <c r="CE23" s="129">
        <f t="shared" si="56"/>
        <v>-16.904734213999973</v>
      </c>
      <c r="CF23" s="129">
        <f t="shared" si="56"/>
        <v>15.379670347555532</v>
      </c>
      <c r="CG23" s="349">
        <f t="shared" si="56"/>
        <v>20.219906835292306</v>
      </c>
      <c r="CH23" s="140"/>
      <c r="CI23" s="140"/>
      <c r="CJ23" s="140"/>
      <c r="CK23" s="140"/>
      <c r="CL23" s="140"/>
      <c r="CM23" s="140"/>
      <c r="CN23" s="140"/>
      <c r="CO23" s="140"/>
      <c r="CP23" s="140"/>
      <c r="CQ23" s="140"/>
      <c r="CR23" s="140"/>
      <c r="CS23" s="140"/>
      <c r="CT23" s="140"/>
      <c r="CU23" s="140"/>
      <c r="CV23" s="140"/>
      <c r="CW23" s="140"/>
      <c r="CX23" s="140"/>
      <c r="CY23" s="140"/>
      <c r="CZ23" s="140"/>
      <c r="DA23" s="140"/>
      <c r="DB23" s="140"/>
      <c r="DC23" s="140"/>
      <c r="DD23" s="140"/>
      <c r="DE23" s="140"/>
      <c r="DF23" s="140"/>
      <c r="DG23" s="140"/>
      <c r="DH23" s="140"/>
      <c r="DI23" s="399"/>
      <c r="DJ23" s="351"/>
      <c r="DK23" s="130"/>
      <c r="DL23" s="130"/>
      <c r="DM23" s="130"/>
      <c r="DN23" s="130"/>
      <c r="DO23" s="130"/>
      <c r="DP23" s="127"/>
      <c r="DQ23" s="379">
        <f t="shared" ref="DQ23:EJ23" si="58">+SUM(DQ20:DQ21)-DQ22</f>
        <v>-12.588999999999999</v>
      </c>
      <c r="DR23" s="131">
        <f t="shared" si="58"/>
        <v>-20.290000000000003</v>
      </c>
      <c r="DS23" s="131">
        <f t="shared" si="58"/>
        <v>-21.216999999999999</v>
      </c>
      <c r="DT23" s="131">
        <f t="shared" si="58"/>
        <v>-12.855</v>
      </c>
      <c r="DU23" s="131">
        <f t="shared" si="58"/>
        <v>-6.7740000000000009</v>
      </c>
      <c r="DV23" s="131">
        <f t="shared" si="58"/>
        <v>1.1019999999999917</v>
      </c>
      <c r="DW23" s="131">
        <f t="shared" si="58"/>
        <v>5.9390000000000187</v>
      </c>
      <c r="DX23" s="131">
        <f t="shared" si="58"/>
        <v>-16.564000000000007</v>
      </c>
      <c r="DY23" s="131">
        <f t="shared" si="58"/>
        <v>-38.234000000000059</v>
      </c>
      <c r="DZ23" s="131">
        <f t="shared" si="28"/>
        <v>-118.26099999999998</v>
      </c>
      <c r="EA23" s="131">
        <f t="shared" si="58"/>
        <v>-221.55899999999997</v>
      </c>
      <c r="EB23" s="129">
        <f t="shared" si="58"/>
        <v>-184.00600000000014</v>
      </c>
      <c r="EC23" s="129">
        <f t="shared" si="58"/>
        <v>2.7056888199603044</v>
      </c>
      <c r="ED23" s="129">
        <f t="shared" si="58"/>
        <v>82.431411514564161</v>
      </c>
      <c r="EE23" s="129">
        <f t="shared" si="58"/>
        <v>211.48949226655887</v>
      </c>
      <c r="EF23" s="129">
        <f t="shared" si="58"/>
        <v>339.42125346521971</v>
      </c>
      <c r="EG23" s="129">
        <f t="shared" si="58"/>
        <v>487.60300983831087</v>
      </c>
      <c r="EH23" s="129">
        <f t="shared" si="58"/>
        <v>731.5634409971276</v>
      </c>
      <c r="EI23" s="129">
        <f t="shared" si="58"/>
        <v>906.67717794556074</v>
      </c>
      <c r="EJ23" s="129">
        <f t="shared" si="58"/>
        <v>1119.070617420517</v>
      </c>
      <c r="EK23" s="1531"/>
      <c r="EL23" s="1040" t="str">
        <f t="shared" si="53"/>
        <v>NA</v>
      </c>
      <c r="EN23" s="112" t="str">
        <f t="shared" si="50"/>
        <v>NA</v>
      </c>
      <c r="EO23" s="112" t="str">
        <f t="shared" si="50"/>
        <v>NA</v>
      </c>
      <c r="EP23" s="112">
        <f t="shared" si="50"/>
        <v>1.3737850562643024</v>
      </c>
      <c r="EQ23" s="112">
        <f t="shared" si="50"/>
        <v>0.68834326446037719</v>
      </c>
      <c r="ER23" s="112" t="str">
        <f t="shared" si="50"/>
        <v>NA</v>
      </c>
      <c r="ES23" s="112" t="str">
        <f t="shared" si="50"/>
        <v>NA</v>
      </c>
      <c r="ET23" s="112" t="str">
        <f t="shared" si="50"/>
        <v>NA</v>
      </c>
      <c r="EU23" s="112">
        <f t="shared" si="36"/>
        <v>4.0059563907444238</v>
      </c>
      <c r="EV23" s="112">
        <f t="shared" si="37"/>
        <v>0.80852512695744494</v>
      </c>
      <c r="EW23" s="112">
        <f t="shared" si="38"/>
        <v>0.51235727508526918</v>
      </c>
      <c r="EX23" s="112">
        <f t="shared" si="39"/>
        <v>0.3875156290836384</v>
      </c>
      <c r="EY23" s="112">
        <f t="shared" si="39"/>
        <v>0.31905743155689459</v>
      </c>
      <c r="EZ23" s="78"/>
      <c r="FA23" s="78"/>
      <c r="FB23" s="78"/>
      <c r="FC23" s="78"/>
    </row>
    <row r="24" spans="1:159" s="56" customFormat="1" ht="15" customHeight="1" outlineLevel="2">
      <c r="A24" s="55"/>
      <c r="B24"/>
      <c r="C24"/>
      <c r="D24"/>
      <c r="E24"/>
      <c r="F24"/>
      <c r="G24"/>
      <c r="H24" s="55"/>
      <c r="I24" s="1136" t="s">
        <v>342</v>
      </c>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78">
        <v>0</v>
      </c>
      <c r="AU24" s="132">
        <v>0</v>
      </c>
      <c r="AV24" s="132">
        <v>0</v>
      </c>
      <c r="AW24" s="366">
        <v>0</v>
      </c>
      <c r="AX24" s="378">
        <v>0</v>
      </c>
      <c r="AY24" s="132">
        <v>0</v>
      </c>
      <c r="AZ24" s="132">
        <v>0</v>
      </c>
      <c r="BA24" s="366">
        <v>0</v>
      </c>
      <c r="BB24" s="378">
        <v>0</v>
      </c>
      <c r="BC24" s="132">
        <v>0</v>
      </c>
      <c r="BD24" s="132">
        <v>0</v>
      </c>
      <c r="BE24" s="366">
        <v>0</v>
      </c>
      <c r="BF24" s="378">
        <v>0</v>
      </c>
      <c r="BG24" s="132">
        <v>0</v>
      </c>
      <c r="BH24" s="132">
        <v>0</v>
      </c>
      <c r="BI24" s="366">
        <v>0</v>
      </c>
      <c r="BJ24" s="378">
        <v>0</v>
      </c>
      <c r="BK24" s="132">
        <v>0</v>
      </c>
      <c r="BL24" s="132">
        <v>4.2649999999999997</v>
      </c>
      <c r="BM24" s="366">
        <v>-0.154</v>
      </c>
      <c r="BN24" s="378">
        <v>0</v>
      </c>
      <c r="BO24" s="132">
        <v>0</v>
      </c>
      <c r="BP24" s="132">
        <v>0</v>
      </c>
      <c r="BQ24" s="366">
        <v>0</v>
      </c>
      <c r="BR24" s="825">
        <v>0</v>
      </c>
      <c r="BS24" s="150">
        <v>0</v>
      </c>
      <c r="BT24" s="128">
        <v>2.8530000000000002</v>
      </c>
      <c r="BU24" s="347">
        <v>1.792</v>
      </c>
      <c r="BV24" s="1568">
        <v>1.3640000000000001</v>
      </c>
      <c r="BW24" s="1575">
        <v>0</v>
      </c>
      <c r="BX24" s="1575">
        <v>0</v>
      </c>
      <c r="BY24" s="1629">
        <v>-1.494</v>
      </c>
      <c r="BZ24" s="1568">
        <v>0</v>
      </c>
      <c r="CA24" s="1575">
        <v>0</v>
      </c>
      <c r="CB24" s="1575">
        <v>-4.1000000000000002E-2</v>
      </c>
      <c r="CC24" s="1629">
        <v>89.626999999999995</v>
      </c>
      <c r="CD24" s="128">
        <f>Drivers!CD451</f>
        <v>0</v>
      </c>
      <c r="CE24" s="128">
        <f>Drivers!CE451</f>
        <v>0</v>
      </c>
      <c r="CF24" s="128">
        <f>Drivers!CF451</f>
        <v>0</v>
      </c>
      <c r="CG24" s="347">
        <f>Drivers!CG451</f>
        <v>0</v>
      </c>
      <c r="CH24" s="150"/>
      <c r="CI24" s="150"/>
      <c r="CJ24" s="150"/>
      <c r="CK24" s="150"/>
      <c r="CL24" s="150"/>
      <c r="CM24" s="150"/>
      <c r="CN24" s="150"/>
      <c r="CO24" s="150"/>
      <c r="CP24" s="150"/>
      <c r="CQ24" s="150"/>
      <c r="CR24" s="150"/>
      <c r="CS24" s="150"/>
      <c r="CT24" s="150"/>
      <c r="CU24" s="150"/>
      <c r="CV24" s="150"/>
      <c r="CW24" s="150"/>
      <c r="CX24" s="150"/>
      <c r="CY24" s="150"/>
      <c r="CZ24" s="150"/>
      <c r="DA24" s="150"/>
      <c r="DB24" s="150"/>
      <c r="DC24" s="150"/>
      <c r="DD24" s="150"/>
      <c r="DE24" s="150"/>
      <c r="DF24" s="150"/>
      <c r="DG24" s="150"/>
      <c r="DH24" s="150"/>
      <c r="DI24" s="409"/>
      <c r="DJ24" s="351"/>
      <c r="DK24" s="128"/>
      <c r="DL24" s="126"/>
      <c r="DM24" s="126"/>
      <c r="DN24" s="126"/>
      <c r="DO24" s="126"/>
      <c r="DP24" s="127"/>
      <c r="DQ24" s="378">
        <v>0</v>
      </c>
      <c r="DR24" s="132">
        <v>0</v>
      </c>
      <c r="DS24" s="132">
        <v>0</v>
      </c>
      <c r="DT24" s="128">
        <f>SUM(AT24:AW24)</f>
        <v>0</v>
      </c>
      <c r="DU24" s="128">
        <f>SUM(AX24:BA24)</f>
        <v>0</v>
      </c>
      <c r="DV24" s="128">
        <f>SUM(BB24:BE24)</f>
        <v>0</v>
      </c>
      <c r="DW24" s="128">
        <f>SUM(BF24:BI24)</f>
        <v>0</v>
      </c>
      <c r="DX24" s="128">
        <f>SUM(BJ24:BM24)</f>
        <v>4.1109999999999998</v>
      </c>
      <c r="DY24" s="128">
        <f>SUM(BN24:BQ24)</f>
        <v>0</v>
      </c>
      <c r="DZ24" s="128">
        <f t="shared" si="28"/>
        <v>4.6450000000000005</v>
      </c>
      <c r="EA24" s="128">
        <f>SUM(BV24:BY24)</f>
        <v>-0.12999999999999989</v>
      </c>
      <c r="EB24" s="128">
        <f>Drivers!EB451</f>
        <v>89.585999999999999</v>
      </c>
      <c r="EC24" s="128">
        <f>Drivers!EC451</f>
        <v>0</v>
      </c>
      <c r="ED24" s="128">
        <f>Drivers!ED451</f>
        <v>0</v>
      </c>
      <c r="EE24" s="128">
        <f>Drivers!EE451</f>
        <v>0</v>
      </c>
      <c r="EF24" s="128">
        <f>Drivers!EF451</f>
        <v>0</v>
      </c>
      <c r="EG24" s="128">
        <f>Drivers!EG451</f>
        <v>0</v>
      </c>
      <c r="EH24" s="128">
        <f>Drivers!EH451</f>
        <v>-153.6283226093968</v>
      </c>
      <c r="EI24" s="128">
        <f>Drivers!EI451</f>
        <v>-190.40220736856776</v>
      </c>
      <c r="EJ24" s="128">
        <f>Drivers!EJ451</f>
        <v>-235.00482965830855</v>
      </c>
      <c r="EK24" s="1531"/>
      <c r="EL24" s="1040"/>
      <c r="EN24" s="111" t="str">
        <f t="shared" si="50"/>
        <v>NA</v>
      </c>
      <c r="EO24" s="111" t="str">
        <f t="shared" si="50"/>
        <v>NA</v>
      </c>
      <c r="EP24" s="111" t="str">
        <f t="shared" si="50"/>
        <v>NA</v>
      </c>
      <c r="EQ24" s="111" t="str">
        <f t="shared" si="50"/>
        <v>NA</v>
      </c>
      <c r="ER24" s="111">
        <f t="shared" si="50"/>
        <v>-0.99999974478297993</v>
      </c>
      <c r="ES24" s="111">
        <f t="shared" si="50"/>
        <v>-0.99999974507007583</v>
      </c>
      <c r="ET24" s="111">
        <f t="shared" si="50"/>
        <v>-0.99999974478297993</v>
      </c>
      <c r="EU24" s="111" t="str">
        <f t="shared" si="36"/>
        <v>NA</v>
      </c>
      <c r="EV24" s="111" t="str">
        <f t="shared" si="37"/>
        <v>NA</v>
      </c>
      <c r="EW24" s="111" t="str">
        <f t="shared" si="38"/>
        <v>NA</v>
      </c>
      <c r="EX24" s="111" t="str">
        <f t="shared" si="39"/>
        <v>NA</v>
      </c>
      <c r="EY24" s="111" t="str">
        <f t="shared" si="39"/>
        <v>NA</v>
      </c>
      <c r="EZ24" s="78"/>
      <c r="FA24" s="78"/>
      <c r="FB24" s="78"/>
      <c r="FC24" s="78"/>
    </row>
    <row r="25" spans="1:159" s="56" customFormat="1" ht="15" customHeight="1" outlineLevel="2">
      <c r="A25" s="55"/>
      <c r="B25"/>
      <c r="C25"/>
      <c r="D25"/>
      <c r="E25"/>
      <c r="F25"/>
      <c r="G25"/>
      <c r="H25" s="55"/>
      <c r="I25" s="1137" t="s">
        <v>195</v>
      </c>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c r="AO25" s="38"/>
      <c r="AP25" s="38"/>
      <c r="AQ25" s="38"/>
      <c r="AR25" s="38"/>
      <c r="AS25" s="38"/>
      <c r="AT25" s="377">
        <f>AT23+AT24</f>
        <v>-4.4290000000000003</v>
      </c>
      <c r="AU25" s="129">
        <f t="shared" ref="AU25:BW25" si="59">AU23+AU24</f>
        <v>-3.0690000000000008</v>
      </c>
      <c r="AV25" s="129">
        <f t="shared" si="59"/>
        <v>-2.4249999999999989</v>
      </c>
      <c r="AW25" s="349">
        <f t="shared" si="59"/>
        <v>-2.9320000000000008</v>
      </c>
      <c r="AX25" s="377">
        <f t="shared" si="59"/>
        <v>-2.8060000000000005</v>
      </c>
      <c r="AY25" s="129">
        <f t="shared" si="59"/>
        <v>-1.9720000000000004</v>
      </c>
      <c r="AZ25" s="129">
        <f t="shared" si="59"/>
        <v>-1.5100000000000002</v>
      </c>
      <c r="BA25" s="349">
        <f t="shared" si="59"/>
        <v>-0.48600000000000143</v>
      </c>
      <c r="BB25" s="377">
        <f t="shared" si="59"/>
        <v>-0.82600000000000029</v>
      </c>
      <c r="BC25" s="129">
        <f t="shared" si="59"/>
        <v>1.5760000000000023</v>
      </c>
      <c r="BD25" s="129">
        <f t="shared" si="59"/>
        <v>-0.57000000000000162</v>
      </c>
      <c r="BE25" s="349">
        <f t="shared" si="59"/>
        <v>0.9219999999999996</v>
      </c>
      <c r="BF25" s="377">
        <f t="shared" si="59"/>
        <v>1.7239999999999969</v>
      </c>
      <c r="BG25" s="129">
        <f t="shared" si="59"/>
        <v>1.3320000000000047</v>
      </c>
      <c r="BH25" s="129">
        <f t="shared" si="59"/>
        <v>2.3339999999999974</v>
      </c>
      <c r="BI25" s="349">
        <f t="shared" si="59"/>
        <v>0.54899999999999938</v>
      </c>
      <c r="BJ25" s="377">
        <f t="shared" si="59"/>
        <v>-3.747000000000003</v>
      </c>
      <c r="BK25" s="129">
        <f t="shared" si="59"/>
        <v>-10.231999999999994</v>
      </c>
      <c r="BL25" s="129">
        <f t="shared" si="59"/>
        <v>-1.1890000000000001</v>
      </c>
      <c r="BM25" s="349">
        <f t="shared" si="59"/>
        <v>2.715000000000003</v>
      </c>
      <c r="BN25" s="377">
        <f>BN23+BN24</f>
        <v>-6.2590000000000083</v>
      </c>
      <c r="BO25" s="129">
        <f t="shared" si="59"/>
        <v>-10.477000000000009</v>
      </c>
      <c r="BP25" s="129">
        <f t="shared" si="59"/>
        <v>-15.977000000000011</v>
      </c>
      <c r="BQ25" s="349">
        <f t="shared" si="59"/>
        <v>-10.897000000000007</v>
      </c>
      <c r="BR25" s="476">
        <f t="shared" si="59"/>
        <v>-23.126000000000008</v>
      </c>
      <c r="BS25" s="140">
        <f t="shared" si="59"/>
        <v>-38.720999999999961</v>
      </c>
      <c r="BT25" s="129">
        <f t="shared" si="59"/>
        <v>-26.049000000000014</v>
      </c>
      <c r="BU25" s="349">
        <f t="shared" si="59"/>
        <v>-25.72</v>
      </c>
      <c r="BV25" s="377">
        <f t="shared" si="59"/>
        <v>-47.60499999999999</v>
      </c>
      <c r="BW25" s="129">
        <f t="shared" si="59"/>
        <v>-156.14900000000006</v>
      </c>
      <c r="BX25" s="129">
        <f t="shared" ref="BX25:CA25" si="60">BX23+BX24</f>
        <v>6.8070000000000208</v>
      </c>
      <c r="BY25" s="349">
        <f t="shared" si="60"/>
        <v>-23.490999999999968</v>
      </c>
      <c r="BZ25" s="377">
        <f t="shared" si="60"/>
        <v>-4.6059999999999874</v>
      </c>
      <c r="CA25" s="129">
        <f t="shared" si="60"/>
        <v>-21.844999999999949</v>
      </c>
      <c r="CB25" s="129">
        <f t="shared" ref="CB25:CC25" si="61">CB23+CB24</f>
        <v>9.2060000000000137</v>
      </c>
      <c r="CC25" s="349">
        <f t="shared" si="61"/>
        <v>-77.175000000000026</v>
      </c>
      <c r="CD25" s="129">
        <f t="shared" ref="CD25:CG25" si="62">CD23+CD24</f>
        <v>-15.989154148887707</v>
      </c>
      <c r="CE25" s="129">
        <f t="shared" si="62"/>
        <v>-16.904734213999973</v>
      </c>
      <c r="CF25" s="129">
        <f t="shared" si="62"/>
        <v>15.379670347555532</v>
      </c>
      <c r="CG25" s="349">
        <f t="shared" si="62"/>
        <v>20.219906835292306</v>
      </c>
      <c r="CH25" s="140"/>
      <c r="CI25" s="140"/>
      <c r="CJ25" s="140"/>
      <c r="CK25" s="140"/>
      <c r="CL25" s="140"/>
      <c r="CM25" s="140"/>
      <c r="CN25" s="140"/>
      <c r="CO25" s="140"/>
      <c r="CP25" s="140"/>
      <c r="CQ25" s="140"/>
      <c r="CR25" s="140"/>
      <c r="CS25" s="140"/>
      <c r="CT25" s="140"/>
      <c r="CU25" s="140"/>
      <c r="CV25" s="140"/>
      <c r="CW25" s="140"/>
      <c r="CX25" s="140"/>
      <c r="CY25" s="140"/>
      <c r="CZ25" s="140"/>
      <c r="DA25" s="140"/>
      <c r="DB25" s="140"/>
      <c r="DC25" s="140"/>
      <c r="DD25" s="140"/>
      <c r="DE25" s="140"/>
      <c r="DF25" s="140"/>
      <c r="DG25" s="140"/>
      <c r="DH25" s="140"/>
      <c r="DI25" s="399"/>
      <c r="DJ25" s="351"/>
      <c r="DK25" s="130"/>
      <c r="DL25" s="130"/>
      <c r="DM25" s="130"/>
      <c r="DN25" s="130"/>
      <c r="DO25" s="130"/>
      <c r="DP25" s="127"/>
      <c r="DQ25" s="379">
        <f t="shared" ref="DQ25:EJ25" si="63">DQ23+DQ24</f>
        <v>-12.588999999999999</v>
      </c>
      <c r="DR25" s="131">
        <f t="shared" si="63"/>
        <v>-20.290000000000003</v>
      </c>
      <c r="DS25" s="131">
        <f t="shared" si="63"/>
        <v>-21.216999999999999</v>
      </c>
      <c r="DT25" s="131">
        <f t="shared" si="63"/>
        <v>-12.855</v>
      </c>
      <c r="DU25" s="131">
        <f t="shared" si="63"/>
        <v>-6.7740000000000009</v>
      </c>
      <c r="DV25" s="131">
        <f t="shared" si="63"/>
        <v>1.1019999999999917</v>
      </c>
      <c r="DW25" s="131">
        <f t="shared" si="63"/>
        <v>5.9390000000000187</v>
      </c>
      <c r="DX25" s="131">
        <f t="shared" si="63"/>
        <v>-12.453000000000007</v>
      </c>
      <c r="DY25" s="131">
        <f t="shared" si="63"/>
        <v>-38.234000000000059</v>
      </c>
      <c r="DZ25" s="131">
        <f t="shared" si="28"/>
        <v>-113.61599999999999</v>
      </c>
      <c r="EA25" s="131">
        <f t="shared" si="63"/>
        <v>-221.68899999999996</v>
      </c>
      <c r="EB25" s="129">
        <f t="shared" si="63"/>
        <v>-94.420000000000144</v>
      </c>
      <c r="EC25" s="129">
        <f t="shared" si="63"/>
        <v>2.7056888199603044</v>
      </c>
      <c r="ED25" s="129">
        <f t="shared" si="63"/>
        <v>82.431411514564161</v>
      </c>
      <c r="EE25" s="129">
        <f t="shared" si="63"/>
        <v>211.48949226655887</v>
      </c>
      <c r="EF25" s="129">
        <f t="shared" si="63"/>
        <v>339.42125346521971</v>
      </c>
      <c r="EG25" s="129">
        <f t="shared" si="63"/>
        <v>487.60300983831087</v>
      </c>
      <c r="EH25" s="129">
        <f t="shared" si="63"/>
        <v>577.93511838773077</v>
      </c>
      <c r="EI25" s="129">
        <f t="shared" si="63"/>
        <v>716.27497057699293</v>
      </c>
      <c r="EJ25" s="129">
        <f t="shared" si="63"/>
        <v>884.0657877622084</v>
      </c>
      <c r="EK25" s="1531"/>
      <c r="EL25" s="1040" t="str">
        <f>IF(EB25&lt;0,"NA",(EG25/EB25)^0.2-1)</f>
        <v>NA</v>
      </c>
      <c r="EN25" s="112" t="str">
        <f t="shared" si="50"/>
        <v>NA</v>
      </c>
      <c r="EO25" s="112" t="str">
        <f t="shared" si="50"/>
        <v>NA</v>
      </c>
      <c r="EP25" s="112">
        <f t="shared" si="50"/>
        <v>1.6110992824668362</v>
      </c>
      <c r="EQ25" s="112">
        <f t="shared" si="50"/>
        <v>0.35167231948973432</v>
      </c>
      <c r="ER25" s="112" t="str">
        <f t="shared" si="50"/>
        <v>NA</v>
      </c>
      <c r="ES25" s="112" t="str">
        <f t="shared" si="50"/>
        <v>NA</v>
      </c>
      <c r="ET25" s="112" t="str">
        <f t="shared" si="50"/>
        <v>NA</v>
      </c>
      <c r="EU25" s="112">
        <f t="shared" si="36"/>
        <v>4.0059563907444238</v>
      </c>
      <c r="EV25" s="112">
        <f t="shared" si="37"/>
        <v>0.80852512695744494</v>
      </c>
      <c r="EW25" s="112">
        <f t="shared" si="38"/>
        <v>0.39807379943884674</v>
      </c>
      <c r="EX25" s="112">
        <f t="shared" si="39"/>
        <v>0.28266599387031638</v>
      </c>
      <c r="EY25" s="112">
        <f t="shared" si="39"/>
        <v>0.21938093954074797</v>
      </c>
      <c r="EZ25" s="78"/>
      <c r="FA25" s="78"/>
      <c r="FB25" s="78"/>
      <c r="FC25" s="78"/>
    </row>
    <row r="26" spans="1:159" s="35" customFormat="1" ht="15" customHeight="1" outlineLevel="2">
      <c r="B26"/>
      <c r="C26"/>
      <c r="D26"/>
      <c r="E26"/>
      <c r="F26"/>
      <c r="G26"/>
      <c r="I26" s="1145"/>
      <c r="AT26" s="350"/>
      <c r="AW26" s="351"/>
      <c r="AX26" s="350"/>
      <c r="BA26" s="351"/>
      <c r="BB26" s="350"/>
      <c r="BE26" s="351"/>
      <c r="BF26" s="350"/>
      <c r="BI26" s="351"/>
      <c r="BJ26" s="350"/>
      <c r="BM26" s="351"/>
      <c r="BN26" s="350"/>
      <c r="BQ26" s="351"/>
      <c r="BR26" s="350"/>
      <c r="BS26" s="14"/>
      <c r="BU26" s="351"/>
      <c r="BV26" s="350"/>
      <c r="BY26" s="351"/>
      <c r="CC26" s="351"/>
      <c r="CG26" s="351"/>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534"/>
      <c r="DJ26" s="351"/>
      <c r="DQ26" s="350"/>
      <c r="EK26" s="350"/>
      <c r="EN26" s="113"/>
      <c r="EO26" s="113"/>
      <c r="EP26" s="113"/>
      <c r="EQ26" s="113"/>
      <c r="ER26" s="113"/>
      <c r="ES26" s="113"/>
      <c r="ET26" s="113"/>
      <c r="EU26" s="113"/>
      <c r="EV26" s="113"/>
      <c r="EW26" s="113"/>
      <c r="EX26" s="113"/>
      <c r="EY26" s="113"/>
      <c r="EZ26" s="14"/>
      <c r="FA26" s="14"/>
      <c r="FB26" s="14"/>
      <c r="FC26" s="14"/>
    </row>
    <row r="27" spans="1:159" s="35" customFormat="1" ht="15" customHeight="1" outlineLevel="2">
      <c r="B27"/>
      <c r="C27"/>
      <c r="D27"/>
      <c r="E27"/>
      <c r="F27"/>
      <c r="G27"/>
      <c r="I27" s="1540" t="s">
        <v>200</v>
      </c>
      <c r="AT27" s="380">
        <f t="shared" ref="AT27:BP27" si="64">AT25/AT31</f>
        <v>-0.35131276275085271</v>
      </c>
      <c r="AU27" s="104">
        <f t="shared" si="64"/>
        <v>-0.24341687817258889</v>
      </c>
      <c r="AV27" s="104">
        <f t="shared" si="64"/>
        <v>-0.1922924431052255</v>
      </c>
      <c r="AW27" s="353">
        <f t="shared" si="64"/>
        <v>-0.23221923015998741</v>
      </c>
      <c r="AX27" s="380">
        <f t="shared" si="64"/>
        <v>-0.22199367088607597</v>
      </c>
      <c r="AY27" s="104">
        <f t="shared" si="64"/>
        <v>-0.15576619273301742</v>
      </c>
      <c r="AZ27" s="104">
        <f t="shared" si="64"/>
        <v>-0.1179411075529173</v>
      </c>
      <c r="BA27" s="353">
        <f t="shared" si="64"/>
        <v>-3.7465309898242483E-2</v>
      </c>
      <c r="BB27" s="380">
        <f t="shared" si="64"/>
        <v>-6.1886566269573708E-2</v>
      </c>
      <c r="BC27" s="104">
        <f t="shared" si="64"/>
        <v>0.11305595408895282</v>
      </c>
      <c r="BD27" s="104">
        <f t="shared" si="64"/>
        <v>-2.3730224812656187E-2</v>
      </c>
      <c r="BE27" s="353">
        <f t="shared" si="64"/>
        <v>3.3227620008649254E-2</v>
      </c>
      <c r="BF27" s="380">
        <f t="shared" si="64"/>
        <v>6.0815577818540884E-2</v>
      </c>
      <c r="BG27" s="104">
        <f t="shared" si="64"/>
        <v>4.6016720790437525E-2</v>
      </c>
      <c r="BH27" s="104">
        <f t="shared" si="64"/>
        <v>7.769640479360844E-2</v>
      </c>
      <c r="BI27" s="353">
        <f t="shared" si="64"/>
        <v>1.6433189655172393E-2</v>
      </c>
      <c r="BJ27" s="380">
        <f t="shared" si="64"/>
        <v>-0.11118694362017813</v>
      </c>
      <c r="BK27" s="104">
        <f t="shared" si="64"/>
        <v>-0.29612479379503936</v>
      </c>
      <c r="BL27" s="104">
        <f t="shared" si="64"/>
        <v>-3.2426977936564211E-2</v>
      </c>
      <c r="BM27" s="353">
        <f t="shared" si="64"/>
        <v>6.9526248399487914E-2</v>
      </c>
      <c r="BN27" s="380">
        <f t="shared" si="64"/>
        <v>-0.15917298204567437</v>
      </c>
      <c r="BO27" s="104">
        <f t="shared" si="64"/>
        <v>-0.263241206030151</v>
      </c>
      <c r="BP27" s="104">
        <f t="shared" si="64"/>
        <v>-0.39649096684534474</v>
      </c>
      <c r="BQ27" s="353">
        <f>BQ25/BQ31</f>
        <v>-0.26839901477832528</v>
      </c>
      <c r="BR27" s="380">
        <f t="shared" ref="BR27:BZ27" si="65">BR25/BR31</f>
        <v>-0.15690345342289169</v>
      </c>
      <c r="BS27" s="535">
        <f t="shared" si="65"/>
        <v>-0.21982832033245883</v>
      </c>
      <c r="BT27" s="104">
        <f t="shared" si="65"/>
        <v>-0.14708805294243871</v>
      </c>
      <c r="BU27" s="353">
        <f t="shared" si="65"/>
        <v>-0.14447814852263788</v>
      </c>
      <c r="BV27" s="380">
        <f t="shared" si="65"/>
        <v>-0.26641706680993466</v>
      </c>
      <c r="BW27" s="104">
        <f t="shared" si="65"/>
        <v>-0.87014839705546398</v>
      </c>
      <c r="BX27" s="104">
        <f t="shared" si="65"/>
        <v>3.7694578116434112E-2</v>
      </c>
      <c r="BY27" s="353">
        <f>BY25/BY31</f>
        <v>-0.1291764731759891</v>
      </c>
      <c r="BZ27" s="104">
        <f t="shared" si="65"/>
        <v>-2.5147686696731716E-2</v>
      </c>
      <c r="CA27" s="104">
        <f t="shared" ref="CA27:CG27" si="66">CA25/CA31</f>
        <v>-0.11780154120762057</v>
      </c>
      <c r="CB27" s="104">
        <f t="shared" si="66"/>
        <v>4.9048441063018207E-2</v>
      </c>
      <c r="CC27" s="353">
        <f>CC25/CC31</f>
        <v>-0.40738707446724293</v>
      </c>
      <c r="CD27" s="104">
        <f t="shared" si="66"/>
        <v>-8.3925182030346657E-2</v>
      </c>
      <c r="CE27" s="104">
        <f t="shared" si="66"/>
        <v>-8.785242938101398E-2</v>
      </c>
      <c r="CF27" s="104">
        <f t="shared" si="66"/>
        <v>7.9135450964347584E-2</v>
      </c>
      <c r="CG27" s="353">
        <f t="shared" si="66"/>
        <v>0.10301057971225672</v>
      </c>
      <c r="CH27" s="535"/>
      <c r="CI27" s="535"/>
      <c r="CJ27" s="535"/>
      <c r="CK27" s="535"/>
      <c r="CL27" s="535"/>
      <c r="CM27" s="535"/>
      <c r="CN27" s="535"/>
      <c r="CO27" s="535"/>
      <c r="CP27" s="535"/>
      <c r="CQ27" s="535"/>
      <c r="CR27" s="535"/>
      <c r="CS27" s="535"/>
      <c r="CT27" s="535"/>
      <c r="CU27" s="535"/>
      <c r="CV27" s="535"/>
      <c r="CW27" s="535"/>
      <c r="CX27" s="535"/>
      <c r="CY27" s="535"/>
      <c r="CZ27" s="535"/>
      <c r="DA27" s="535"/>
      <c r="DB27" s="535"/>
      <c r="DC27" s="535"/>
      <c r="DD27" s="535"/>
      <c r="DE27" s="535"/>
      <c r="DF27" s="535"/>
      <c r="DG27" s="535"/>
      <c r="DH27" s="535"/>
      <c r="DI27" s="536"/>
      <c r="DJ27" s="351"/>
      <c r="DK27" s="104"/>
      <c r="DL27" s="105"/>
      <c r="DM27" s="105"/>
      <c r="DN27" s="105"/>
      <c r="DO27" s="105"/>
      <c r="DP27" s="105"/>
      <c r="DQ27" s="380">
        <f>DQ25/DQ31</f>
        <v>-1.0080070462006565</v>
      </c>
      <c r="DR27" s="104">
        <f>DR25/DR31</f>
        <v>-1.6163466900342549</v>
      </c>
      <c r="DS27" s="104">
        <f>DS25/DS31</f>
        <v>-1.6848249027237354</v>
      </c>
      <c r="DT27" s="104">
        <f t="shared" ref="DT27:EB27" si="67">DT25/DT31</f>
        <v>-1.0191865535558551</v>
      </c>
      <c r="DU27" s="104">
        <f t="shared" si="67"/>
        <v>-0.53046202036021939</v>
      </c>
      <c r="DV27" s="104">
        <f t="shared" si="67"/>
        <v>5.5614433509966775E-2</v>
      </c>
      <c r="DW27" s="104">
        <f t="shared" si="67"/>
        <v>0.19669470755779356</v>
      </c>
      <c r="DX27" s="104">
        <f t="shared" si="67"/>
        <v>-0.34563823586555292</v>
      </c>
      <c r="DY27" s="104">
        <f t="shared" si="67"/>
        <v>-0.95563498212902243</v>
      </c>
      <c r="DZ27" s="104">
        <f t="shared" si="67"/>
        <v>-0.66965888160318265</v>
      </c>
      <c r="EA27" s="104">
        <f t="shared" si="67"/>
        <v>-1.2306278900651146</v>
      </c>
      <c r="EB27" s="104">
        <f t="shared" si="67"/>
        <v>-0.513012677680457</v>
      </c>
      <c r="EC27" s="104">
        <f t="shared" ref="EC27:EJ27" si="68">EC25/EC31</f>
        <v>1.3988848642159778E-2</v>
      </c>
      <c r="ED27" s="104">
        <f t="shared" si="68"/>
        <v>0.41169355033437366</v>
      </c>
      <c r="EE27" s="104">
        <f t="shared" si="68"/>
        <v>1.0254934637769184</v>
      </c>
      <c r="EF27" s="104">
        <f t="shared" si="68"/>
        <v>1.5978864365270631</v>
      </c>
      <c r="EG27" s="104">
        <f t="shared" si="68"/>
        <v>2.2286200346558536</v>
      </c>
      <c r="EH27" s="104">
        <f t="shared" si="68"/>
        <v>2.5645520224212199</v>
      </c>
      <c r="EI27" s="104">
        <f t="shared" si="68"/>
        <v>3.0858511873100922</v>
      </c>
      <c r="EJ27" s="104">
        <f t="shared" si="68"/>
        <v>3.6977927172306688</v>
      </c>
      <c r="EK27" s="350"/>
      <c r="EL27" s="1040" t="str">
        <f t="shared" ref="EL27:EL29" si="69">IF(EB27&lt;0,"NA",(EG27/EB27)^0.2-1)</f>
        <v>NA</v>
      </c>
      <c r="EN27" s="110" t="str">
        <f t="shared" ref="EN27:ET29" si="70">IF(ISERROR(RATE(3,,-DV27,DY27)),"NA",(RATE(3,,-DV27,DY27)))</f>
        <v>NA</v>
      </c>
      <c r="EO27" s="110" t="str">
        <f t="shared" si="70"/>
        <v>NA</v>
      </c>
      <c r="EP27" s="110">
        <f t="shared" si="70"/>
        <v>0.5269857746050346</v>
      </c>
      <c r="EQ27" s="110">
        <f t="shared" si="70"/>
        <v>-0.18727175572267118</v>
      </c>
      <c r="ER27" s="110" t="str">
        <f t="shared" si="70"/>
        <v>NA</v>
      </c>
      <c r="ES27" s="110" t="str">
        <f t="shared" si="70"/>
        <v>NA</v>
      </c>
      <c r="ET27" s="110" t="str">
        <f t="shared" si="70"/>
        <v>NA</v>
      </c>
      <c r="EU27" s="110">
        <f t="shared" ref="EU27:EW29" si="71">IF(ISERROR(RATE(3,,-EC27,EF27)),"NA",(RATE(3,,-EC27,EF27)))</f>
        <v>3.8520058189944839</v>
      </c>
      <c r="EV27" s="110">
        <f t="shared" si="71"/>
        <v>0.75584963782276215</v>
      </c>
      <c r="EW27" s="110">
        <f t="shared" si="71"/>
        <v>0.35735320333890691</v>
      </c>
      <c r="EX27" s="110">
        <f t="shared" ref="EX27:EY29" si="72">IF(ISERROR(RATE(3,,-EF27,EI27)),"NA",(RATE(3,,-EF27,EI27)))</f>
        <v>0.24530679016262968</v>
      </c>
      <c r="EY27" s="110">
        <f t="shared" si="72"/>
        <v>0.18386498984561081</v>
      </c>
      <c r="EZ27" s="14"/>
      <c r="FA27" s="14"/>
      <c r="FB27" s="14"/>
      <c r="FC27" s="14"/>
    </row>
    <row r="28" spans="1:159" s="40" customFormat="1" ht="15" customHeight="1" outlineLevel="2">
      <c r="A28" s="6"/>
      <c r="B28"/>
      <c r="C28"/>
      <c r="D28"/>
      <c r="E28"/>
      <c r="F28"/>
      <c r="G28"/>
      <c r="H28" s="6"/>
      <c r="I28" s="1540" t="s">
        <v>201</v>
      </c>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380">
        <f t="shared" ref="AT28:BP28" si="73">IF(AT25&lt;0,AT25/AT31,AT25/AT32)</f>
        <v>-0.35131276275085271</v>
      </c>
      <c r="AU28" s="104">
        <f t="shared" si="73"/>
        <v>-0.24341687817258889</v>
      </c>
      <c r="AV28" s="104">
        <f t="shared" si="73"/>
        <v>-0.1922924431052255</v>
      </c>
      <c r="AW28" s="353">
        <f t="shared" si="73"/>
        <v>-0.23221923015998741</v>
      </c>
      <c r="AX28" s="380">
        <f t="shared" si="73"/>
        <v>-0.22199367088607597</v>
      </c>
      <c r="AY28" s="104">
        <f t="shared" si="73"/>
        <v>-0.15576619273301742</v>
      </c>
      <c r="AZ28" s="104">
        <f t="shared" si="73"/>
        <v>-0.1179411075529173</v>
      </c>
      <c r="BA28" s="353">
        <f t="shared" si="73"/>
        <v>-3.7465309898242483E-2</v>
      </c>
      <c r="BB28" s="380">
        <f t="shared" si="73"/>
        <v>-6.1886566269573708E-2</v>
      </c>
      <c r="BC28" s="104">
        <f t="shared" si="73"/>
        <v>6.537791421222941E-2</v>
      </c>
      <c r="BD28" s="104">
        <f t="shared" si="73"/>
        <v>-2.3730224812656187E-2</v>
      </c>
      <c r="BE28" s="353">
        <f t="shared" si="73"/>
        <v>3.013859832635982E-2</v>
      </c>
      <c r="BF28" s="380">
        <f t="shared" si="73"/>
        <v>5.5623669097244526E-2</v>
      </c>
      <c r="BG28" s="104">
        <f t="shared" si="73"/>
        <v>4.252873563218406E-2</v>
      </c>
      <c r="BH28" s="104">
        <f t="shared" si="73"/>
        <v>7.2417002792429339E-2</v>
      </c>
      <c r="BI28" s="353">
        <f t="shared" si="73"/>
        <v>1.5127300782541589E-2</v>
      </c>
      <c r="BJ28" s="380">
        <f t="shared" si="73"/>
        <v>-0.11118694362017813</v>
      </c>
      <c r="BK28" s="104">
        <f t="shared" si="73"/>
        <v>-0.29612479379503936</v>
      </c>
      <c r="BL28" s="104">
        <f t="shared" si="73"/>
        <v>-3.2426977936564211E-2</v>
      </c>
      <c r="BM28" s="353">
        <f t="shared" si="73"/>
        <v>6.4464811473074438E-2</v>
      </c>
      <c r="BN28" s="380">
        <f t="shared" si="73"/>
        <v>-0.15917298204567437</v>
      </c>
      <c r="BO28" s="104">
        <f t="shared" si="73"/>
        <v>-0.263241206030151</v>
      </c>
      <c r="BP28" s="104">
        <f t="shared" si="73"/>
        <v>-0.39649096684534474</v>
      </c>
      <c r="BQ28" s="353">
        <f>IF(BQ25&lt;0,BQ25/BQ31,BQ25/BQ32)</f>
        <v>-0.26839901477832528</v>
      </c>
      <c r="BR28" s="380">
        <f t="shared" ref="BR28:BZ28" si="74">IF(BR25&lt;0,BR25/BR31,BR25/BR32)</f>
        <v>-0.15690345342289169</v>
      </c>
      <c r="BS28" s="535">
        <f t="shared" si="74"/>
        <v>-0.21982832033245883</v>
      </c>
      <c r="BT28" s="104">
        <f t="shared" si="74"/>
        <v>-0.14708805294243871</v>
      </c>
      <c r="BU28" s="353">
        <f>IF(BU25&lt;0,BU25/BU31,BU25/BU32)</f>
        <v>-0.14447814852263788</v>
      </c>
      <c r="BV28" s="380">
        <f t="shared" si="74"/>
        <v>-0.26641706680993466</v>
      </c>
      <c r="BW28" s="104">
        <f t="shared" si="74"/>
        <v>-0.87014839705546398</v>
      </c>
      <c r="BX28" s="104">
        <f t="shared" si="74"/>
        <v>3.408834826503488E-2</v>
      </c>
      <c r="BY28" s="353">
        <f>IF(BY25&lt;0,BY25/BY31,BY25/BY32)</f>
        <v>-0.1291764731759891</v>
      </c>
      <c r="BZ28" s="104">
        <f t="shared" si="74"/>
        <v>-2.5147686696731716E-2</v>
      </c>
      <c r="CA28" s="104">
        <f t="shared" ref="CA28:CG28" si="75">IF(CA25&lt;0,CA25/CA31,CA25/CA32)</f>
        <v>-0.11780154120762057</v>
      </c>
      <c r="CB28" s="104">
        <f t="shared" si="75"/>
        <v>4.6867761232022465E-2</v>
      </c>
      <c r="CC28" s="353">
        <f>IF(CC25&lt;0,CC25/CC31,CC25/CC32)</f>
        <v>-0.40738707446724293</v>
      </c>
      <c r="CD28" s="104">
        <f t="shared" si="75"/>
        <v>-8.3925182030346657E-2</v>
      </c>
      <c r="CE28" s="104">
        <f t="shared" si="75"/>
        <v>-8.785242938101398E-2</v>
      </c>
      <c r="CF28" s="104">
        <f t="shared" si="75"/>
        <v>7.5472246445135976E-2</v>
      </c>
      <c r="CG28" s="353">
        <f t="shared" si="75"/>
        <v>9.8191774727674014E-2</v>
      </c>
      <c r="CH28" s="535"/>
      <c r="CI28" s="535"/>
      <c r="CJ28" s="535"/>
      <c r="CK28" s="535"/>
      <c r="CL28" s="535"/>
      <c r="CM28" s="535"/>
      <c r="CN28" s="535"/>
      <c r="CO28" s="535"/>
      <c r="CP28" s="535"/>
      <c r="CQ28" s="535"/>
      <c r="CR28" s="535"/>
      <c r="CS28" s="535"/>
      <c r="CT28" s="535"/>
      <c r="CU28" s="535"/>
      <c r="CV28" s="535"/>
      <c r="CW28" s="535"/>
      <c r="CX28" s="535"/>
      <c r="CY28" s="535"/>
      <c r="CZ28" s="535"/>
      <c r="DA28" s="535"/>
      <c r="DB28" s="535"/>
      <c r="DC28" s="535"/>
      <c r="DD28" s="535"/>
      <c r="DE28" s="535"/>
      <c r="DF28" s="535"/>
      <c r="DG28" s="535"/>
      <c r="DH28" s="535"/>
      <c r="DI28" s="536"/>
      <c r="DJ28" s="351"/>
      <c r="DK28" s="104"/>
      <c r="DL28" s="104"/>
      <c r="DM28" s="104"/>
      <c r="DN28" s="104"/>
      <c r="DO28" s="104"/>
      <c r="DP28" s="106"/>
      <c r="DQ28" s="380">
        <f>IF(DQ25&lt;0,DQ25/DQ31,DQ25/DQ32)</f>
        <v>-1.0080070462006565</v>
      </c>
      <c r="DR28" s="104">
        <f>IF(DR25&lt;0,DR25/DR31,DR25/DR32)</f>
        <v>-1.6163466900342549</v>
      </c>
      <c r="DS28" s="104">
        <f>IF(DS25&lt;0,DS25/DS31,DS25/DS32)</f>
        <v>-1.6848249027237354</v>
      </c>
      <c r="DT28" s="104">
        <f t="shared" ref="DT28:EB28" si="76">IF(DT25&lt;0,DT25/DT31,DT25/DT32)</f>
        <v>-1.0191865535558551</v>
      </c>
      <c r="DU28" s="104">
        <f t="shared" si="76"/>
        <v>-0.53046202036021939</v>
      </c>
      <c r="DV28" s="104">
        <f t="shared" si="76"/>
        <v>4.9405962788612048E-2</v>
      </c>
      <c r="DW28" s="104">
        <f t="shared" si="76"/>
        <v>0.1815708214864416</v>
      </c>
      <c r="DX28" s="104">
        <f t="shared" si="76"/>
        <v>-0.34563823586555292</v>
      </c>
      <c r="DY28" s="104">
        <f t="shared" si="76"/>
        <v>-0.95563498212902243</v>
      </c>
      <c r="DZ28" s="104">
        <f>IF(DZ25&lt;0,DZ25/DZ31,DZ25/DZ32)</f>
        <v>-0.66965888160318265</v>
      </c>
      <c r="EA28" s="104">
        <f t="shared" si="76"/>
        <v>-1.2306278900651146</v>
      </c>
      <c r="EB28" s="104">
        <f t="shared" si="76"/>
        <v>-0.513012677680457</v>
      </c>
      <c r="EC28" s="104">
        <f t="shared" ref="EC28:EJ28" si="77">IF(EC25&lt;0,EC25/EC31,EC25/EC32)</f>
        <v>1.3344914877654103E-2</v>
      </c>
      <c r="ED28" s="104">
        <f t="shared" si="77"/>
        <v>0.39260873307599492</v>
      </c>
      <c r="EE28" s="104">
        <f t="shared" si="77"/>
        <v>0.97927703381357634</v>
      </c>
      <c r="EF28" s="104">
        <f t="shared" si="77"/>
        <v>1.5278792485939743</v>
      </c>
      <c r="EG28" s="104">
        <f t="shared" si="77"/>
        <v>2.1337017064132948</v>
      </c>
      <c r="EH28" s="104">
        <f t="shared" si="77"/>
        <v>2.4583757639896411</v>
      </c>
      <c r="EI28" s="104">
        <f t="shared" si="77"/>
        <v>2.9616637469487692</v>
      </c>
      <c r="EJ28" s="104">
        <f t="shared" si="77"/>
        <v>3.5531430642033874</v>
      </c>
      <c r="EK28" s="651"/>
      <c r="EL28" s="1040" t="str">
        <f t="shared" si="69"/>
        <v>NA</v>
      </c>
      <c r="EN28" s="110" t="str">
        <f t="shared" si="70"/>
        <v>NA</v>
      </c>
      <c r="EO28" s="110" t="str">
        <f t="shared" si="70"/>
        <v>NA</v>
      </c>
      <c r="EP28" s="110">
        <f t="shared" si="70"/>
        <v>0.5269857746050346</v>
      </c>
      <c r="EQ28" s="110">
        <f t="shared" si="70"/>
        <v>-0.18727175572267118</v>
      </c>
      <c r="ER28" s="110" t="str">
        <f t="shared" si="70"/>
        <v>NA</v>
      </c>
      <c r="ES28" s="110" t="str">
        <f t="shared" si="70"/>
        <v>NA</v>
      </c>
      <c r="ET28" s="110" t="str">
        <f t="shared" si="70"/>
        <v>NA</v>
      </c>
      <c r="EU28" s="110">
        <f t="shared" si="71"/>
        <v>3.8557659064638887</v>
      </c>
      <c r="EV28" s="110">
        <f t="shared" si="71"/>
        <v>0.75815806130384955</v>
      </c>
      <c r="EW28" s="110">
        <f t="shared" si="71"/>
        <v>0.35908796094842454</v>
      </c>
      <c r="EX28" s="110">
        <f t="shared" si="72"/>
        <v>0.24685391218619782</v>
      </c>
      <c r="EY28" s="110">
        <f t="shared" si="72"/>
        <v>0.18529466576466547</v>
      </c>
      <c r="EZ28" s="11"/>
      <c r="FA28" s="11"/>
      <c r="FB28" s="11"/>
      <c r="FC28" s="11"/>
    </row>
    <row r="29" spans="1:159" s="79" customFormat="1" ht="15" customHeight="1" outlineLevel="2">
      <c r="A29" s="9"/>
      <c r="B29"/>
      <c r="C29"/>
      <c r="D29"/>
      <c r="E29"/>
      <c r="F29"/>
      <c r="G29"/>
      <c r="H29" s="9"/>
      <c r="I29" s="1541" t="s">
        <v>123</v>
      </c>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381">
        <f t="shared" ref="AT29:BZ29" si="78">IF(AT36&lt;0,AT36/AT31,AT36/AT32)</f>
        <v>-0.31823590069009283</v>
      </c>
      <c r="AU29" s="108">
        <f t="shared" si="78"/>
        <v>-0.20954949238578685</v>
      </c>
      <c r="AV29" s="108">
        <f t="shared" si="78"/>
        <v>-0.15875029735944801</v>
      </c>
      <c r="AW29" s="355">
        <f t="shared" si="78"/>
        <v>-0.20180579756058933</v>
      </c>
      <c r="AX29" s="381">
        <f t="shared" si="78"/>
        <v>-0.18939873417721523</v>
      </c>
      <c r="AY29" s="108">
        <f t="shared" si="78"/>
        <v>-0.12187993680884679</v>
      </c>
      <c r="AZ29" s="108">
        <f t="shared" si="78"/>
        <v>-8.13871748808873E-2</v>
      </c>
      <c r="BA29" s="355">
        <f t="shared" si="78"/>
        <v>-6.1671292013568682E-3</v>
      </c>
      <c r="BB29" s="381">
        <f t="shared" si="78"/>
        <v>-2.8395894208436374E-2</v>
      </c>
      <c r="BC29" s="108">
        <f t="shared" si="78"/>
        <v>8.2510578279266666E-2</v>
      </c>
      <c r="BD29" s="108">
        <f t="shared" si="78"/>
        <v>6.8900915903413754E-2</v>
      </c>
      <c r="BE29" s="355">
        <f t="shared" si="78"/>
        <v>6.0930962343096223E-2</v>
      </c>
      <c r="BF29" s="381">
        <f t="shared" si="78"/>
        <v>0.10137445957282044</v>
      </c>
      <c r="BG29" s="108">
        <f t="shared" si="78"/>
        <v>0.10450191570881243</v>
      </c>
      <c r="BH29" s="108">
        <f t="shared" si="78"/>
        <v>0.12553521563760464</v>
      </c>
      <c r="BI29" s="355">
        <f t="shared" si="78"/>
        <v>9.24721701752452E-2</v>
      </c>
      <c r="BJ29" s="381">
        <f t="shared" si="78"/>
        <v>1.1839762611275898E-2</v>
      </c>
      <c r="BK29" s="108">
        <f t="shared" si="78"/>
        <v>6.8011460654648385E-3</v>
      </c>
      <c r="BL29" s="108">
        <f t="shared" si="78"/>
        <v>-4.0499631821528888E-2</v>
      </c>
      <c r="BM29" s="355">
        <f t="shared" si="78"/>
        <v>0.19230221293570143</v>
      </c>
      <c r="BN29" s="381">
        <f t="shared" si="78"/>
        <v>2.2201312242510332E-2</v>
      </c>
      <c r="BO29" s="108">
        <f t="shared" si="78"/>
        <v>-4.7311557788944955E-2</v>
      </c>
      <c r="BP29" s="108">
        <f t="shared" si="78"/>
        <v>0.14534941433392864</v>
      </c>
      <c r="BQ29" s="355">
        <f>IF(BQ36&lt;0,BQ36/BQ31,BQ36/BQ32)</f>
        <v>0.25566502463054164</v>
      </c>
      <c r="BR29" s="381">
        <f t="shared" si="78"/>
        <v>0.25390460682542904</v>
      </c>
      <c r="BS29" s="537">
        <f t="shared" si="78"/>
        <v>1.1532456767835205E-2</v>
      </c>
      <c r="BT29" s="108">
        <f t="shared" si="78"/>
        <v>6.5060023263955477E-2</v>
      </c>
      <c r="BU29" s="355">
        <f t="shared" si="78"/>
        <v>-1.1987417144141114E-2</v>
      </c>
      <c r="BV29" s="381">
        <f t="shared" si="78"/>
        <v>-0.12773804327143698</v>
      </c>
      <c r="BW29" s="108">
        <f t="shared" si="78"/>
        <v>1.2109295199182524E-2</v>
      </c>
      <c r="BX29" s="108">
        <f>+BX36/BX32</f>
        <v>0.16492811249605641</v>
      </c>
      <c r="BY29" s="355">
        <f>+BY36/BY32</f>
        <v>0.13559535756130128</v>
      </c>
      <c r="BZ29" s="108">
        <f t="shared" si="78"/>
        <v>0.11445449317789751</v>
      </c>
      <c r="CA29" s="108">
        <f t="shared" ref="CA29:CG29" si="79">IF(CA36&lt;0,CA36/CA31,CA36/CA32)</f>
        <v>3.7898482727501411E-2</v>
      </c>
      <c r="CB29" s="108">
        <f t="shared" si="79"/>
        <v>0.19365661193839895</v>
      </c>
      <c r="CC29" s="355">
        <f>+CC36/CC32</f>
        <v>0.18589763069660953</v>
      </c>
      <c r="CD29" s="108">
        <f t="shared" si="79"/>
        <v>7.3045718096087855E-2</v>
      </c>
      <c r="CE29" s="108">
        <f t="shared" si="79"/>
        <v>6.8175450175594371E-2</v>
      </c>
      <c r="CF29" s="108">
        <f t="shared" si="79"/>
        <v>0.22270369661593786</v>
      </c>
      <c r="CG29" s="355">
        <f t="shared" si="79"/>
        <v>0.24814835082930869</v>
      </c>
      <c r="CH29" s="537"/>
      <c r="CI29" s="537"/>
      <c r="CJ29" s="537"/>
      <c r="CK29" s="537"/>
      <c r="CL29" s="537"/>
      <c r="CM29" s="537"/>
      <c r="CN29" s="537"/>
      <c r="CO29" s="537"/>
      <c r="CP29" s="537"/>
      <c r="CQ29" s="537"/>
      <c r="CR29" s="537"/>
      <c r="CS29" s="537"/>
      <c r="CT29" s="537"/>
      <c r="CU29" s="537"/>
      <c r="CV29" s="537"/>
      <c r="CW29" s="537"/>
      <c r="CX29" s="537"/>
      <c r="CY29" s="537"/>
      <c r="CZ29" s="537"/>
      <c r="DA29" s="537"/>
      <c r="DB29" s="537"/>
      <c r="DC29" s="537"/>
      <c r="DD29" s="537"/>
      <c r="DE29" s="537"/>
      <c r="DF29" s="537"/>
      <c r="DG29" s="537"/>
      <c r="DH29" s="537"/>
      <c r="DI29" s="538"/>
      <c r="DJ29" s="351"/>
      <c r="DK29" s="107"/>
      <c r="DL29" s="108"/>
      <c r="DM29" s="108"/>
      <c r="DN29" s="108"/>
      <c r="DO29" s="108"/>
      <c r="DP29" s="109"/>
      <c r="DQ29" s="381">
        <f>IF(DQ36&lt;0,DQ36/DQ31,DQ36/DQ32)</f>
        <v>-0.96597005364720934</v>
      </c>
      <c r="DR29" s="108">
        <f>IF(DR36&lt;0,DR36/DR31,DR36/DR32)</f>
        <v>-1.5223452561140765</v>
      </c>
      <c r="DS29" s="108">
        <f>IF(DS36&lt;0,DS36/DS31,DS36/DS32)</f>
        <v>-1.5640435162391804</v>
      </c>
      <c r="DT29" s="108">
        <f t="shared" ref="DT29:EB29" si="80">IF(DT36&lt;0,DT36/DT31,DT36/DT32)</f>
        <v>-0.88828985966859597</v>
      </c>
      <c r="DU29" s="108">
        <f t="shared" si="80"/>
        <v>-0.3961628817541113</v>
      </c>
      <c r="DV29" s="108">
        <f t="shared" si="80"/>
        <v>0.22994844205335088</v>
      </c>
      <c r="DW29" s="108">
        <f t="shared" si="80"/>
        <v>0.42242196337399546</v>
      </c>
      <c r="DX29" s="108">
        <f t="shared" si="80"/>
        <v>0.20117127869216445</v>
      </c>
      <c r="DY29" s="108">
        <f t="shared" si="80"/>
        <v>0.51495913419480466</v>
      </c>
      <c r="DZ29" s="108">
        <f t="shared" si="80"/>
        <v>0.28155446978298743</v>
      </c>
      <c r="EA29" s="108">
        <f t="shared" si="80"/>
        <v>7.3294855245227469E-2</v>
      </c>
      <c r="EB29" s="108">
        <f t="shared" si="80"/>
        <v>1.0044510539508011</v>
      </c>
      <c r="EC29" s="108">
        <f t="shared" ref="EC29:EJ29" si="81">IF(EC36&lt;0,EC36/EC31,EC36/EC32)</f>
        <v>0.61556380160742807</v>
      </c>
      <c r="ED29" s="108">
        <f t="shared" si="81"/>
        <v>1.017828342973482</v>
      </c>
      <c r="EE29" s="108">
        <f t="shared" si="81"/>
        <v>1.6327552396197491</v>
      </c>
      <c r="EF29" s="108">
        <f t="shared" si="81"/>
        <v>2.210867595177898</v>
      </c>
      <c r="EG29" s="108">
        <f t="shared" si="81"/>
        <v>2.8475067003937018</v>
      </c>
      <c r="EH29" s="108">
        <f t="shared" si="81"/>
        <v>3.0180958059394376</v>
      </c>
      <c r="EI29" s="108">
        <f t="shared" si="81"/>
        <v>3.5487588535602765</v>
      </c>
      <c r="EJ29" s="108">
        <f t="shared" si="81"/>
        <v>4.1687651972609583</v>
      </c>
      <c r="EK29" s="1532"/>
      <c r="EL29" s="1040">
        <f t="shared" si="69"/>
        <v>0.23170639187012987</v>
      </c>
      <c r="EN29" s="112">
        <f t="shared" si="70"/>
        <v>0.30832035470025076</v>
      </c>
      <c r="EO29" s="112">
        <f t="shared" si="70"/>
        <v>-0.12648175886946084</v>
      </c>
      <c r="EP29" s="112">
        <f t="shared" si="70"/>
        <v>-0.28577369975604588</v>
      </c>
      <c r="EQ29" s="112">
        <f t="shared" si="70"/>
        <v>0.24944939459766821</v>
      </c>
      <c r="ER29" s="112">
        <f t="shared" si="70"/>
        <v>0.29788699947301428</v>
      </c>
      <c r="ES29" s="112">
        <f t="shared" si="70"/>
        <v>1.403626681587766</v>
      </c>
      <c r="ET29" s="112">
        <f t="shared" si="70"/>
        <v>0.17579272597774259</v>
      </c>
      <c r="EU29" s="112">
        <f t="shared" si="71"/>
        <v>0.53142789570455762</v>
      </c>
      <c r="EV29" s="112">
        <f t="shared" si="71"/>
        <v>0.40906189806670568</v>
      </c>
      <c r="EW29" s="112">
        <f t="shared" si="71"/>
        <v>0.22726206963131129</v>
      </c>
      <c r="EX29" s="112">
        <f t="shared" si="72"/>
        <v>0.17085896322215025</v>
      </c>
      <c r="EY29" s="112">
        <f t="shared" si="72"/>
        <v>0.13548367128389466</v>
      </c>
      <c r="EZ29" s="12"/>
      <c r="FA29" s="12"/>
      <c r="FB29" s="12"/>
      <c r="FC29" s="12"/>
    </row>
    <row r="30" spans="1:159" ht="15" customHeight="1" outlineLevel="2">
      <c r="A30" s="4"/>
      <c r="H30" s="4"/>
      <c r="I30" s="1075"/>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356"/>
      <c r="AU30" s="19"/>
      <c r="AV30" s="19"/>
      <c r="AW30" s="357"/>
      <c r="AX30" s="356"/>
      <c r="AY30" s="19"/>
      <c r="AZ30" s="19"/>
      <c r="BA30" s="357"/>
      <c r="BB30" s="356"/>
      <c r="BC30" s="19"/>
      <c r="BD30" s="19"/>
      <c r="BE30" s="357"/>
      <c r="BF30" s="356"/>
      <c r="BG30" s="19"/>
      <c r="BH30" s="19"/>
      <c r="BI30" s="357"/>
      <c r="BJ30" s="356"/>
      <c r="BK30" s="19"/>
      <c r="BL30" s="19"/>
      <c r="BM30" s="357"/>
      <c r="BN30" s="356"/>
      <c r="BO30" s="19"/>
      <c r="BP30" s="19"/>
      <c r="BQ30" s="357"/>
      <c r="BR30" s="356"/>
      <c r="BS30" s="259"/>
      <c r="BT30" s="19"/>
      <c r="BU30" s="357"/>
      <c r="BV30" s="356"/>
      <c r="BW30" s="19"/>
      <c r="BX30" s="19"/>
      <c r="BY30" s="357"/>
      <c r="BZ30" s="19"/>
      <c r="CA30" s="19"/>
      <c r="CB30" s="19"/>
      <c r="CC30" s="357"/>
      <c r="CD30" s="19"/>
      <c r="CE30" s="19"/>
      <c r="CF30" s="19"/>
      <c r="CG30" s="357"/>
      <c r="CH30" s="259"/>
      <c r="CI30" s="259"/>
      <c r="CJ30" s="259"/>
      <c r="CK30" s="259"/>
      <c r="CL30" s="259"/>
      <c r="CM30" s="259"/>
      <c r="CN30" s="259"/>
      <c r="CO30" s="259"/>
      <c r="CP30" s="259"/>
      <c r="CQ30" s="259"/>
      <c r="CR30" s="259"/>
      <c r="CS30" s="259"/>
      <c r="CT30" s="259"/>
      <c r="CU30" s="259"/>
      <c r="CV30" s="259"/>
      <c r="CW30" s="259"/>
      <c r="CX30" s="259"/>
      <c r="CY30" s="259"/>
      <c r="CZ30" s="259"/>
      <c r="DA30" s="259"/>
      <c r="DB30" s="259"/>
      <c r="DC30" s="259"/>
      <c r="DD30" s="259"/>
      <c r="DE30" s="259"/>
      <c r="DF30" s="259"/>
      <c r="DG30" s="259"/>
      <c r="DH30" s="259"/>
      <c r="DI30" s="539"/>
      <c r="DJ30" s="351"/>
      <c r="DK30" s="18"/>
      <c r="DL30" s="18"/>
      <c r="DM30" s="18"/>
      <c r="DN30" s="18"/>
      <c r="DO30" s="18"/>
      <c r="DP30" s="58"/>
      <c r="DQ30" s="356"/>
      <c r="DR30" s="19"/>
      <c r="DS30" s="19"/>
      <c r="DT30" s="19"/>
      <c r="DU30" s="19"/>
      <c r="DV30" s="19"/>
      <c r="DW30" s="19"/>
      <c r="DX30" s="19"/>
      <c r="DY30" s="19"/>
      <c r="DZ30" s="19"/>
      <c r="EA30" s="19"/>
      <c r="EB30" s="19"/>
      <c r="EC30" s="19"/>
      <c r="ED30" s="19"/>
      <c r="EE30" s="19"/>
      <c r="EF30" s="19"/>
      <c r="EG30" s="19"/>
      <c r="EH30" s="19"/>
      <c r="EI30" s="19"/>
      <c r="EJ30" s="19"/>
      <c r="EK30" s="651"/>
      <c r="EL30" s="40"/>
      <c r="EN30" s="114"/>
      <c r="EO30" s="114"/>
      <c r="EP30" s="114"/>
      <c r="EQ30" s="114"/>
      <c r="ER30" s="114"/>
      <c r="ES30" s="114"/>
      <c r="ET30" s="114"/>
      <c r="EU30" s="114"/>
      <c r="EV30" s="114"/>
      <c r="EW30" s="114"/>
      <c r="EX30" s="114"/>
      <c r="EY30" s="114"/>
    </row>
    <row r="31" spans="1:159" s="80" customFormat="1" ht="15" customHeight="1" outlineLevel="2">
      <c r="A31" s="55"/>
      <c r="B31"/>
      <c r="C31"/>
      <c r="D31"/>
      <c r="E31"/>
      <c r="F31"/>
      <c r="G31"/>
      <c r="H31" s="55"/>
      <c r="I31" s="1542" t="s">
        <v>198</v>
      </c>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78">
        <v>12.606999999999999</v>
      </c>
      <c r="AU31" s="132">
        <v>12.608000000000001</v>
      </c>
      <c r="AV31" s="132">
        <v>12.611000000000001</v>
      </c>
      <c r="AW31" s="366">
        <v>12.625999999999999</v>
      </c>
      <c r="AX31" s="378">
        <v>12.64</v>
      </c>
      <c r="AY31" s="132">
        <v>12.66</v>
      </c>
      <c r="AZ31" s="132">
        <v>12.803000000000001</v>
      </c>
      <c r="BA31" s="366">
        <v>12.972</v>
      </c>
      <c r="BB31" s="378">
        <v>13.347</v>
      </c>
      <c r="BC31" s="132">
        <v>13.94</v>
      </c>
      <c r="BD31" s="132">
        <v>24.02</v>
      </c>
      <c r="BE31" s="366">
        <v>27.748000000000001</v>
      </c>
      <c r="BF31" s="378">
        <v>28.347999999999999</v>
      </c>
      <c r="BG31" s="132">
        <v>28.946000000000002</v>
      </c>
      <c r="BH31" s="132">
        <v>30.04</v>
      </c>
      <c r="BI31" s="366">
        <v>33.408000000000001</v>
      </c>
      <c r="BJ31" s="378">
        <v>33.700000000000003</v>
      </c>
      <c r="BK31" s="132">
        <v>34.552999999999997</v>
      </c>
      <c r="BL31" s="132">
        <v>36.667000000000002</v>
      </c>
      <c r="BM31" s="366">
        <v>39.049999999999997</v>
      </c>
      <c r="BN31" s="378">
        <v>39.322000000000003</v>
      </c>
      <c r="BO31" s="132">
        <v>39.799999999999997</v>
      </c>
      <c r="BP31" s="132">
        <v>40.295999999999999</v>
      </c>
      <c r="BQ31" s="366">
        <v>40.6</v>
      </c>
      <c r="BR31" s="378">
        <f>49.13*3</f>
        <v>147.39000000000001</v>
      </c>
      <c r="BS31" s="1178">
        <f>58.714*3</f>
        <v>176.142</v>
      </c>
      <c r="BT31" s="1178">
        <v>177.09800000000001</v>
      </c>
      <c r="BU31" s="689">
        <v>178.02</v>
      </c>
      <c r="BV31" s="1568">
        <v>178.68600000000001</v>
      </c>
      <c r="BW31" s="1577">
        <v>179.45099999999999</v>
      </c>
      <c r="BX31" s="1577">
        <v>180.583</v>
      </c>
      <c r="BY31" s="1626">
        <v>181.852</v>
      </c>
      <c r="BZ31" s="1568">
        <v>183.15799999999999</v>
      </c>
      <c r="CA31" s="1577">
        <v>185.43899999999999</v>
      </c>
      <c r="CB31" s="1577">
        <v>187.69200000000001</v>
      </c>
      <c r="CC31" s="1626">
        <v>189.43899999999999</v>
      </c>
      <c r="CD31" s="128">
        <f>AVERAGE(Drivers!CD470,Drivers!CC470)</f>
        <v>190.51676460000002</v>
      </c>
      <c r="CE31" s="128">
        <f>AVERAGE(Drivers!CE470,Drivers!CD470)</f>
        <v>192.42193224600001</v>
      </c>
      <c r="CF31" s="128">
        <f>AVERAGE(Drivers!CF470,Drivers!CE470)</f>
        <v>194.34615156846002</v>
      </c>
      <c r="CG31" s="347">
        <f>AVERAGE(Drivers!CG470,Drivers!CF470)</f>
        <v>196.28961308414461</v>
      </c>
      <c r="CH31" s="150"/>
      <c r="CI31" s="150"/>
      <c r="CJ31" s="150"/>
      <c r="CK31" s="150"/>
      <c r="CL31" s="150"/>
      <c r="CM31" s="150"/>
      <c r="CN31" s="150"/>
      <c r="CO31" s="150"/>
      <c r="CP31" s="150"/>
      <c r="CQ31" s="150"/>
      <c r="CR31" s="150"/>
      <c r="CS31" s="150"/>
      <c r="CT31" s="150"/>
      <c r="CU31" s="150"/>
      <c r="CV31" s="150"/>
      <c r="CW31" s="150"/>
      <c r="CX31" s="150"/>
      <c r="CY31" s="150"/>
      <c r="CZ31" s="150"/>
      <c r="DA31" s="150"/>
      <c r="DB31" s="150"/>
      <c r="DC31" s="150"/>
      <c r="DD31" s="150"/>
      <c r="DE31" s="150"/>
      <c r="DF31" s="150"/>
      <c r="DG31" s="150"/>
      <c r="DH31" s="150"/>
      <c r="DI31" s="409"/>
      <c r="DJ31" s="351"/>
      <c r="DK31" s="128"/>
      <c r="DL31" s="136"/>
      <c r="DM31" s="136"/>
      <c r="DN31" s="136"/>
      <c r="DO31" s="136"/>
      <c r="DP31" s="137"/>
      <c r="DQ31" s="378">
        <v>12.489000000000001</v>
      </c>
      <c r="DR31" s="132">
        <v>12.553000000000001</v>
      </c>
      <c r="DS31" s="132">
        <v>12.593</v>
      </c>
      <c r="DT31" s="132">
        <v>12.613</v>
      </c>
      <c r="DU31" s="132">
        <v>12.77</v>
      </c>
      <c r="DV31" s="132">
        <v>19.815000000000001</v>
      </c>
      <c r="DW31" s="132">
        <v>30.193999999999999</v>
      </c>
      <c r="DX31" s="132">
        <v>36.029000000000003</v>
      </c>
      <c r="DY31" s="132">
        <v>40.009</v>
      </c>
      <c r="DZ31" s="128">
        <f>AVERAGE(BR31:BU31)</f>
        <v>169.66250000000002</v>
      </c>
      <c r="EA31" s="128">
        <f>AVERAGE(BV31:BY31)</f>
        <v>180.143</v>
      </c>
      <c r="EB31" s="128">
        <f>AVERAGE(Drivers!EB470,Drivers!EA470)</f>
        <v>184.05003250000001</v>
      </c>
      <c r="EC31" s="128">
        <f>AVERAGE(Drivers!EC470,Drivers!EB470)</f>
        <v>193.41754916168463</v>
      </c>
      <c r="ED31" s="128">
        <f>AVERAGE(Drivers!ED470,Drivers!EC470)</f>
        <v>200.22517099821977</v>
      </c>
      <c r="EE31" s="128">
        <f>AVERAGE(Drivers!EE470,Drivers!ED470)</f>
        <v>206.23192612816635</v>
      </c>
      <c r="EF31" s="128">
        <f>AVERAGE(Drivers!EF470,Drivers!EE470)</f>
        <v>212.41888391201135</v>
      </c>
      <c r="EG31" s="128">
        <f>AVERAGE(Drivers!EG470,Drivers!EF470)</f>
        <v>218.79145042937171</v>
      </c>
      <c r="EH31" s="128">
        <f>AVERAGE(Drivers!EH470,Drivers!EG470)</f>
        <v>225.35519394225284</v>
      </c>
      <c r="EI31" s="128">
        <f>AVERAGE(Drivers!EI470,Drivers!EH470)</f>
        <v>232.11584976052043</v>
      </c>
      <c r="EJ31" s="128">
        <f>AVERAGE(Drivers!EJ470,Drivers!EI470)</f>
        <v>239.07932525333607</v>
      </c>
      <c r="EK31" s="1533"/>
      <c r="EL31" s="1040">
        <f t="shared" ref="EL31:EL32" si="82">IF(EB31&lt;0,"NA",(EG31/EB31)^0.2-1)</f>
        <v>3.5187191494643999E-2</v>
      </c>
      <c r="EN31" s="114"/>
      <c r="EO31" s="114"/>
      <c r="EP31" s="114"/>
      <c r="EQ31" s="114"/>
      <c r="ER31" s="114"/>
      <c r="ES31" s="114"/>
      <c r="ET31" s="114"/>
      <c r="EU31" s="114"/>
      <c r="EV31" s="114"/>
      <c r="EW31" s="114"/>
      <c r="EX31" s="114"/>
      <c r="EY31" s="114"/>
      <c r="EZ31" s="209"/>
      <c r="FA31" s="209"/>
      <c r="FB31" s="209"/>
      <c r="FC31" s="209"/>
    </row>
    <row r="32" spans="1:159" s="80" customFormat="1" ht="15" customHeight="1" outlineLevel="2">
      <c r="A32" s="55"/>
      <c r="B32"/>
      <c r="C32"/>
      <c r="D32"/>
      <c r="E32"/>
      <c r="F32"/>
      <c r="G32"/>
      <c r="H32" s="55"/>
      <c r="I32" s="1542" t="s">
        <v>199</v>
      </c>
      <c r="J32" s="327"/>
      <c r="K32" s="327"/>
      <c r="L32" s="327"/>
      <c r="M32" s="327"/>
      <c r="N32" s="327"/>
      <c r="O32" s="327"/>
      <c r="P32" s="327"/>
      <c r="Q32" s="327"/>
      <c r="R32" s="327"/>
      <c r="S32" s="327"/>
      <c r="T32" s="327"/>
      <c r="U32" s="327"/>
      <c r="V32" s="327"/>
      <c r="W32" s="327"/>
      <c r="X32" s="327"/>
      <c r="Y32" s="327"/>
      <c r="Z32" s="327"/>
      <c r="AA32" s="327"/>
      <c r="AB32" s="327"/>
      <c r="AC32" s="327"/>
      <c r="AD32" s="327"/>
      <c r="AE32" s="327"/>
      <c r="AF32" s="327"/>
      <c r="AG32" s="327"/>
      <c r="AH32" s="327"/>
      <c r="AI32" s="327"/>
      <c r="AJ32" s="327"/>
      <c r="AK32" s="327"/>
      <c r="AL32" s="327"/>
      <c r="AM32" s="327"/>
      <c r="AN32" s="327"/>
      <c r="AO32" s="327"/>
      <c r="AP32" s="327"/>
      <c r="AQ32" s="327"/>
      <c r="AR32" s="327"/>
      <c r="AS32" s="327"/>
      <c r="AT32" s="378">
        <v>12.606999999999999</v>
      </c>
      <c r="AU32" s="132">
        <v>12.608000000000001</v>
      </c>
      <c r="AV32" s="132">
        <v>12.611000000000001</v>
      </c>
      <c r="AW32" s="366">
        <v>12.625999999999999</v>
      </c>
      <c r="AX32" s="378">
        <v>12.64</v>
      </c>
      <c r="AY32" s="132">
        <v>12.66</v>
      </c>
      <c r="AZ32" s="132">
        <v>12.803000000000001</v>
      </c>
      <c r="BA32" s="366">
        <v>12.972</v>
      </c>
      <c r="BB32" s="378">
        <v>13.347</v>
      </c>
      <c r="BC32" s="132">
        <v>24.106000000000002</v>
      </c>
      <c r="BD32" s="132">
        <v>24.02</v>
      </c>
      <c r="BE32" s="366">
        <v>30.591999999999999</v>
      </c>
      <c r="BF32" s="378">
        <v>30.994</v>
      </c>
      <c r="BG32" s="132">
        <v>31.32</v>
      </c>
      <c r="BH32" s="132">
        <v>32.229999999999997</v>
      </c>
      <c r="BI32" s="366">
        <v>36.292000000000002</v>
      </c>
      <c r="BJ32" s="378">
        <v>33.700000000000003</v>
      </c>
      <c r="BK32" s="132">
        <v>34.552999999999997</v>
      </c>
      <c r="BL32" s="132">
        <v>36.667000000000002</v>
      </c>
      <c r="BM32" s="366">
        <v>42.116</v>
      </c>
      <c r="BN32" s="378">
        <v>39.322000000000003</v>
      </c>
      <c r="BO32" s="132">
        <v>39.799999999999997</v>
      </c>
      <c r="BP32" s="132">
        <v>40.295999999999999</v>
      </c>
      <c r="BQ32" s="366">
        <v>40.6</v>
      </c>
      <c r="BR32" s="378">
        <f>49.13*3</f>
        <v>147.39000000000001</v>
      </c>
      <c r="BS32" s="1178">
        <f>58.714*3</f>
        <v>176.142</v>
      </c>
      <c r="BT32" s="1178">
        <v>177.09800000000001</v>
      </c>
      <c r="BU32" s="347">
        <f>AVERAGE(Drivers!BU473,Drivers!BT473)</f>
        <v>193.26557250000002</v>
      </c>
      <c r="BV32" s="891">
        <v>193.5</v>
      </c>
      <c r="BW32" s="717">
        <v>195.8</v>
      </c>
      <c r="BX32" s="717">
        <v>199.68700000000001</v>
      </c>
      <c r="BY32" s="690">
        <v>190.33099999999999</v>
      </c>
      <c r="BZ32" s="891">
        <v>191.29</v>
      </c>
      <c r="CA32" s="717">
        <v>195.02099999999999</v>
      </c>
      <c r="CB32" s="717">
        <v>196.42500000000001</v>
      </c>
      <c r="CC32" s="689">
        <v>197.44200000000001</v>
      </c>
      <c r="CD32" s="128">
        <f>AVERAGE(Drivers!CD473,Drivers!CC473)</f>
        <v>199.5497646</v>
      </c>
      <c r="CE32" s="128">
        <f>AVERAGE(Drivers!CE473,Drivers!CD473)</f>
        <v>201.65493224600002</v>
      </c>
      <c r="CF32" s="128">
        <f>AVERAGE(Drivers!CF473,Drivers!CE473)</f>
        <v>203.77915156846001</v>
      </c>
      <c r="CG32" s="347">
        <f>AVERAGE(Drivers!CG473,Drivers!CF473)</f>
        <v>205.92261308414461</v>
      </c>
      <c r="CH32" s="150"/>
      <c r="CI32" s="150"/>
      <c r="CJ32" s="150"/>
      <c r="CK32" s="150"/>
      <c r="CL32" s="150"/>
      <c r="CM32" s="150"/>
      <c r="CN32" s="150"/>
      <c r="CO32" s="150"/>
      <c r="CP32" s="150"/>
      <c r="CQ32" s="150"/>
      <c r="CR32" s="150"/>
      <c r="CS32" s="150"/>
      <c r="CT32" s="150"/>
      <c r="CU32" s="150"/>
      <c r="CV32" s="150"/>
      <c r="CW32" s="150"/>
      <c r="CX32" s="150"/>
      <c r="CY32" s="150"/>
      <c r="CZ32" s="150"/>
      <c r="DA32" s="150"/>
      <c r="DB32" s="150"/>
      <c r="DC32" s="150"/>
      <c r="DD32" s="150"/>
      <c r="DE32" s="150"/>
      <c r="DF32" s="150"/>
      <c r="DG32" s="150"/>
      <c r="DH32" s="150"/>
      <c r="DI32" s="409"/>
      <c r="DJ32" s="351"/>
      <c r="DK32" s="128"/>
      <c r="DL32" s="136"/>
      <c r="DM32" s="136"/>
      <c r="DN32" s="136"/>
      <c r="DO32" s="136"/>
      <c r="DP32" s="137"/>
      <c r="DQ32" s="378">
        <v>12.489000000000001</v>
      </c>
      <c r="DR32" s="132">
        <v>12.553000000000001</v>
      </c>
      <c r="DS32" s="132">
        <v>12.593</v>
      </c>
      <c r="DT32" s="132">
        <v>12.613</v>
      </c>
      <c r="DU32" s="132">
        <v>12.77</v>
      </c>
      <c r="DV32" s="132">
        <v>22.305</v>
      </c>
      <c r="DW32" s="132">
        <v>32.709000000000003</v>
      </c>
      <c r="DX32" s="132">
        <v>36.029000000000003</v>
      </c>
      <c r="DY32" s="132">
        <v>40.009</v>
      </c>
      <c r="DZ32" s="128">
        <f>AVERAGE(BR32:BU32)</f>
        <v>173.47389312500002</v>
      </c>
      <c r="EA32" s="128">
        <f>AVERAGE(BV32:BY32)</f>
        <v>194.82950000000002</v>
      </c>
      <c r="EB32" s="128">
        <f>AVERAGE(Drivers!EB473,Drivers!EA473)</f>
        <v>192.7560325</v>
      </c>
      <c r="EC32" s="128">
        <f>AVERAGE(Drivers!EC473,Drivers!EB473)</f>
        <v>202.7505491616846</v>
      </c>
      <c r="ED32" s="128">
        <f>AVERAGE(Drivers!ED473,Drivers!EC473)</f>
        <v>209.95817099821977</v>
      </c>
      <c r="EE32" s="128">
        <f>AVERAGE(Drivers!EE473,Drivers!ED473)</f>
        <v>215.96492612816635</v>
      </c>
      <c r="EF32" s="128">
        <f>AVERAGE(Drivers!EF473,Drivers!EE473)</f>
        <v>222.15188391201136</v>
      </c>
      <c r="EG32" s="128">
        <f>AVERAGE(Drivers!EG473,Drivers!EF473)</f>
        <v>228.52445042937171</v>
      </c>
      <c r="EH32" s="128">
        <f>AVERAGE(Drivers!EH473,Drivers!EG473)</f>
        <v>235.08819394225284</v>
      </c>
      <c r="EI32" s="128">
        <f>AVERAGE(Drivers!EI473,Drivers!EH473)</f>
        <v>241.84884976052044</v>
      </c>
      <c r="EJ32" s="128">
        <f>AVERAGE(Drivers!EJ473,Drivers!EI473)</f>
        <v>248.81232525333607</v>
      </c>
      <c r="EK32" s="1533"/>
      <c r="EL32" s="1040">
        <f t="shared" si="82"/>
        <v>3.4629694846999515E-2</v>
      </c>
      <c r="EN32" s="114"/>
      <c r="EO32" s="114"/>
      <c r="EP32" s="114"/>
      <c r="EQ32" s="114"/>
      <c r="ER32" s="114"/>
      <c r="ES32" s="114"/>
      <c r="ET32" s="114"/>
      <c r="EU32" s="114"/>
      <c r="EV32" s="114"/>
      <c r="EW32" s="114"/>
      <c r="EX32" s="114"/>
      <c r="EY32" s="114"/>
      <c r="EZ32" s="209"/>
      <c r="FA32" s="209"/>
      <c r="FB32" s="209"/>
      <c r="FC32" s="209"/>
    </row>
    <row r="33" spans="1:159" s="25" customFormat="1" ht="15" customHeight="1" outlineLevel="2">
      <c r="A33" s="4"/>
      <c r="B33"/>
      <c r="C33"/>
      <c r="D33"/>
      <c r="E33"/>
      <c r="F33"/>
      <c r="G33"/>
      <c r="H33" s="4"/>
      <c r="I33" s="1540"/>
      <c r="J33" s="358"/>
      <c r="K33" s="358"/>
      <c r="L33" s="358"/>
      <c r="M33" s="358"/>
      <c r="N33" s="358"/>
      <c r="O33" s="358"/>
      <c r="P33" s="358"/>
      <c r="Q33" s="358"/>
      <c r="R33" s="358"/>
      <c r="S33" s="358"/>
      <c r="T33" s="358"/>
      <c r="U33" s="358"/>
      <c r="V33" s="358"/>
      <c r="W33" s="358"/>
      <c r="X33" s="358"/>
      <c r="Y33" s="358"/>
      <c r="Z33" s="358"/>
      <c r="AA33" s="358"/>
      <c r="AB33" s="358"/>
      <c r="AC33" s="358"/>
      <c r="AD33" s="358"/>
      <c r="AE33" s="358"/>
      <c r="AF33" s="358"/>
      <c r="AG33" s="358"/>
      <c r="AH33" s="358"/>
      <c r="AI33" s="358"/>
      <c r="AJ33" s="358"/>
      <c r="AK33" s="358"/>
      <c r="AL33" s="358"/>
      <c r="AM33" s="358"/>
      <c r="AN33" s="358"/>
      <c r="AO33" s="358"/>
      <c r="AP33" s="358"/>
      <c r="AQ33" s="358"/>
      <c r="AR33" s="358"/>
      <c r="AS33" s="358"/>
      <c r="AT33" s="388"/>
      <c r="AU33" s="70"/>
      <c r="AV33" s="70"/>
      <c r="AW33" s="389"/>
      <c r="AX33" s="388"/>
      <c r="AY33" s="70"/>
      <c r="AZ33" s="70"/>
      <c r="BA33" s="389"/>
      <c r="BB33" s="388"/>
      <c r="BC33" s="70"/>
      <c r="BD33" s="70"/>
      <c r="BE33" s="389"/>
      <c r="BF33" s="388"/>
      <c r="BG33" s="70"/>
      <c r="BH33" s="70"/>
      <c r="BI33" s="389"/>
      <c r="BJ33" s="388"/>
      <c r="BK33" s="70"/>
      <c r="BL33" s="70"/>
      <c r="BM33" s="389"/>
      <c r="BN33" s="388"/>
      <c r="BO33" s="71"/>
      <c r="BP33" s="71"/>
      <c r="BQ33" s="389"/>
      <c r="BR33" s="401"/>
      <c r="BS33" s="540"/>
      <c r="BT33" s="71"/>
      <c r="BU33" s="359"/>
      <c r="BV33" s="401"/>
      <c r="BW33" s="71"/>
      <c r="BX33" s="71"/>
      <c r="BY33" s="359"/>
      <c r="BZ33" s="71"/>
      <c r="CA33" s="71"/>
      <c r="CB33" s="71"/>
      <c r="CC33" s="359"/>
      <c r="CD33" s="71"/>
      <c r="CE33" s="71"/>
      <c r="CF33" s="71"/>
      <c r="CG33" s="359"/>
      <c r="CH33" s="540"/>
      <c r="CI33" s="540"/>
      <c r="CJ33" s="540"/>
      <c r="CK33" s="540"/>
      <c r="CL33" s="540"/>
      <c r="CM33" s="540"/>
      <c r="CN33" s="540"/>
      <c r="CO33" s="540"/>
      <c r="CP33" s="540"/>
      <c r="CQ33" s="540"/>
      <c r="CR33" s="540"/>
      <c r="CS33" s="540"/>
      <c r="CT33" s="540"/>
      <c r="CU33" s="540"/>
      <c r="CV33" s="540"/>
      <c r="CW33" s="540"/>
      <c r="CX33" s="540"/>
      <c r="CY33" s="540"/>
      <c r="CZ33" s="540"/>
      <c r="DA33" s="540"/>
      <c r="DB33" s="540"/>
      <c r="DC33" s="540"/>
      <c r="DD33" s="540"/>
      <c r="DE33" s="540"/>
      <c r="DF33" s="540"/>
      <c r="DG33" s="540"/>
      <c r="DH33" s="540"/>
      <c r="DI33" s="541"/>
      <c r="DJ33" s="351"/>
      <c r="DK33" s="71"/>
      <c r="DL33" s="71"/>
      <c r="DM33" s="71"/>
      <c r="DN33" s="71"/>
      <c r="DO33" s="71"/>
      <c r="DP33" s="69"/>
      <c r="DQ33" s="382"/>
      <c r="DR33" s="323"/>
      <c r="DS33" s="323"/>
      <c r="DT33" s="323"/>
      <c r="DU33" s="323"/>
      <c r="DV33" s="323"/>
      <c r="DW33" s="383"/>
      <c r="DX33" s="383"/>
      <c r="DY33" s="384"/>
      <c r="DZ33" s="1502"/>
      <c r="EA33" s="1502"/>
      <c r="EB33" s="1502"/>
      <c r="EC33" s="1502"/>
      <c r="ED33" s="1502"/>
      <c r="EE33" s="1502"/>
      <c r="EF33" s="1502"/>
      <c r="EG33" s="1502"/>
      <c r="EH33" s="1502"/>
      <c r="EI33" s="1502"/>
      <c r="EJ33" s="1502"/>
      <c r="EK33" s="1534"/>
      <c r="EL33" s="1536"/>
      <c r="EN33" s="114"/>
      <c r="EO33" s="114"/>
      <c r="EP33" s="114"/>
      <c r="EQ33" s="114"/>
      <c r="ER33" s="114"/>
      <c r="ES33" s="114"/>
      <c r="ET33" s="114"/>
      <c r="EU33" s="114"/>
      <c r="EV33" s="114"/>
      <c r="EW33" s="114"/>
      <c r="EX33" s="114"/>
      <c r="EY33" s="114"/>
      <c r="EZ33" s="69"/>
      <c r="FA33" s="69"/>
      <c r="FB33" s="69"/>
      <c r="FC33" s="69"/>
    </row>
    <row r="34" spans="1:159" s="81" customFormat="1" ht="15" customHeight="1" outlineLevel="2">
      <c r="A34" s="82"/>
      <c r="B34"/>
      <c r="C34"/>
      <c r="D34"/>
      <c r="E34"/>
      <c r="F34"/>
      <c r="G34"/>
      <c r="H34" s="82"/>
      <c r="I34" s="1543" t="s">
        <v>202</v>
      </c>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8"/>
      <c r="AT34" s="385">
        <f t="shared" ref="AT34:BX34" si="83">AT42</f>
        <v>-4.048</v>
      </c>
      <c r="AU34" s="130">
        <f t="shared" si="83"/>
        <v>-2.6800000000000006</v>
      </c>
      <c r="AV34" s="130">
        <f t="shared" si="83"/>
        <v>-2.016999999999999</v>
      </c>
      <c r="AW34" s="361">
        <f t="shared" si="83"/>
        <v>-2.5700000000000007</v>
      </c>
      <c r="AX34" s="385">
        <f t="shared" si="83"/>
        <v>-2.4110000000000005</v>
      </c>
      <c r="AY34" s="130">
        <f t="shared" si="83"/>
        <v>-1.5680000000000003</v>
      </c>
      <c r="AZ34" s="130">
        <f t="shared" si="83"/>
        <v>-1.0560000000000003</v>
      </c>
      <c r="BA34" s="361">
        <f t="shared" si="83"/>
        <v>-8.7000000000001299E-2</v>
      </c>
      <c r="BB34" s="385">
        <f t="shared" si="83"/>
        <v>-0.47500000000000031</v>
      </c>
      <c r="BC34" s="130">
        <f t="shared" si="83"/>
        <v>1.9840000000000024</v>
      </c>
      <c r="BD34" s="130">
        <f t="shared" si="83"/>
        <v>-0.11800000000000166</v>
      </c>
      <c r="BE34" s="361">
        <f t="shared" si="83"/>
        <v>1.5509999999999997</v>
      </c>
      <c r="BF34" s="385">
        <f t="shared" si="83"/>
        <v>3.1109999999999971</v>
      </c>
      <c r="BG34" s="130">
        <f t="shared" si="83"/>
        <v>2.523000000000005</v>
      </c>
      <c r="BH34" s="130">
        <f t="shared" si="83"/>
        <v>4.0069999999999979</v>
      </c>
      <c r="BI34" s="361">
        <f t="shared" si="83"/>
        <v>2.7669999999999986</v>
      </c>
      <c r="BJ34" s="385">
        <f t="shared" si="83"/>
        <v>0.34399999999999764</v>
      </c>
      <c r="BK34" s="130">
        <f t="shared" si="83"/>
        <v>0.12000000000000632</v>
      </c>
      <c r="BL34" s="130">
        <f t="shared" si="83"/>
        <v>-1.7560000000000002</v>
      </c>
      <c r="BM34" s="361">
        <f t="shared" si="83"/>
        <v>7.7790000000000017</v>
      </c>
      <c r="BN34" s="385">
        <f t="shared" si="83"/>
        <v>0.65399999999999103</v>
      </c>
      <c r="BO34" s="130">
        <f t="shared" si="83"/>
        <v>-2.3510000000000097</v>
      </c>
      <c r="BP34" s="130">
        <f t="shared" si="83"/>
        <v>-7.6080000000000112</v>
      </c>
      <c r="BQ34" s="361">
        <f>BQ42</f>
        <v>-1.3050000000000086</v>
      </c>
      <c r="BR34" s="385">
        <f t="shared" si="83"/>
        <v>0.34199999999999164</v>
      </c>
      <c r="BS34" s="149">
        <f t="shared" si="83"/>
        <v>-7.710999999999963</v>
      </c>
      <c r="BT34" s="130">
        <f t="shared" si="83"/>
        <v>4.4799999999999862</v>
      </c>
      <c r="BU34" s="361">
        <f t="shared" si="83"/>
        <v>-2.0270000000000046</v>
      </c>
      <c r="BV34" s="385">
        <f t="shared" si="83"/>
        <v>-22.525999999999982</v>
      </c>
      <c r="BW34" s="130">
        <f t="shared" si="83"/>
        <v>2.9859999999999616</v>
      </c>
      <c r="BX34" s="130">
        <f t="shared" si="83"/>
        <v>35.126000000000019</v>
      </c>
      <c r="BY34" s="361">
        <f t="shared" ref="BY34:CG34" si="84">BY42</f>
        <v>28.47800000000003</v>
      </c>
      <c r="BZ34" s="385">
        <f t="shared" si="84"/>
        <v>27.559000000000012</v>
      </c>
      <c r="CA34" s="130">
        <f t="shared" si="84"/>
        <v>12.635000000000051</v>
      </c>
      <c r="CB34" s="130">
        <f t="shared" si="84"/>
        <v>43.320000000000014</v>
      </c>
      <c r="CC34" s="361">
        <f t="shared" si="84"/>
        <v>-131.81700000000004</v>
      </c>
      <c r="CD34" s="130">
        <f t="shared" si="84"/>
        <v>20.195097851112294</v>
      </c>
      <c r="CE34" s="130">
        <f t="shared" si="84"/>
        <v>19.366757786000033</v>
      </c>
      <c r="CF34" s="130">
        <f t="shared" si="84"/>
        <v>51.001212347555537</v>
      </c>
      <c r="CG34" s="361">
        <f t="shared" si="84"/>
        <v>56.718198835292313</v>
      </c>
      <c r="CH34" s="149"/>
      <c r="CI34" s="149"/>
      <c r="CJ34" s="149"/>
      <c r="CK34" s="149"/>
      <c r="CL34" s="149"/>
      <c r="CM34" s="149"/>
      <c r="CN34" s="149"/>
      <c r="CO34" s="149"/>
      <c r="CP34" s="149"/>
      <c r="CQ34" s="149"/>
      <c r="CR34" s="149"/>
      <c r="CS34" s="149"/>
      <c r="CT34" s="149"/>
      <c r="CU34" s="149"/>
      <c r="CV34" s="149"/>
      <c r="CW34" s="149"/>
      <c r="CX34" s="149"/>
      <c r="CY34" s="149"/>
      <c r="CZ34" s="149"/>
      <c r="DA34" s="149"/>
      <c r="DB34" s="149"/>
      <c r="DC34" s="149"/>
      <c r="DD34" s="149"/>
      <c r="DE34" s="149"/>
      <c r="DF34" s="149"/>
      <c r="DG34" s="149"/>
      <c r="DH34" s="149"/>
      <c r="DI34" s="542"/>
      <c r="DJ34" s="351"/>
      <c r="DK34" s="138"/>
      <c r="DL34" s="130"/>
      <c r="DM34" s="130"/>
      <c r="DN34" s="130"/>
      <c r="DO34" s="130"/>
      <c r="DP34" s="139"/>
      <c r="DQ34" s="385">
        <f t="shared" ref="DQ34:DV34" si="85">DQ42</f>
        <v>-13.424999999999999</v>
      </c>
      <c r="DR34" s="130">
        <f t="shared" si="85"/>
        <v>-20.606000000000002</v>
      </c>
      <c r="DS34" s="130">
        <f t="shared" si="85"/>
        <v>-20.382999999999999</v>
      </c>
      <c r="DT34" s="130">
        <f t="shared" si="85"/>
        <v>-11.315000000000001</v>
      </c>
      <c r="DU34" s="130">
        <f t="shared" si="85"/>
        <v>-5.1220000000000008</v>
      </c>
      <c r="DV34" s="130">
        <f t="shared" si="85"/>
        <v>2.9419999999999922</v>
      </c>
      <c r="DW34" s="130">
        <f t="shared" ref="DW34:EB34" si="86">DW42</f>
        <v>12.408000000000019</v>
      </c>
      <c r="DX34" s="130">
        <f t="shared" si="86"/>
        <v>6.4869999999999912</v>
      </c>
      <c r="DY34" s="130">
        <f>DY42</f>
        <v>-5.2340000000000586</v>
      </c>
      <c r="DZ34" s="130">
        <f t="shared" si="86"/>
        <v>-4.9159999999999826</v>
      </c>
      <c r="EA34" s="130">
        <f t="shared" si="86"/>
        <v>42.813000000000017</v>
      </c>
      <c r="EB34" s="130">
        <f t="shared" si="86"/>
        <v>-48.303000000000139</v>
      </c>
      <c r="EC34" s="130">
        <f t="shared" ref="EC34:EJ34" si="87">EC42</f>
        <v>147.28126681996031</v>
      </c>
      <c r="ED34" s="130">
        <f t="shared" si="87"/>
        <v>236.17674528086101</v>
      </c>
      <c r="EE34" s="130">
        <f t="shared" si="87"/>
        <v>371.23907270985563</v>
      </c>
      <c r="EF34" s="130">
        <f t="shared" si="87"/>
        <v>505.91544934878812</v>
      </c>
      <c r="EG34" s="130">
        <f t="shared" si="87"/>
        <v>661.63779180142433</v>
      </c>
      <c r="EH34" s="130">
        <f t="shared" si="87"/>
        <v>917.84871726960819</v>
      </c>
      <c r="EI34" s="130">
        <f t="shared" si="87"/>
        <v>1106.1329636595142</v>
      </c>
      <c r="EJ34" s="130">
        <f t="shared" si="87"/>
        <v>1332.6860210704824</v>
      </c>
      <c r="EK34" s="360"/>
      <c r="EL34" s="1040" t="str">
        <f t="shared" ref="EL34:EL36" si="88">IF(EB34&lt;0,"NA",(EG34/EB34)^0.2-1)</f>
        <v>NA</v>
      </c>
      <c r="EN34" s="112" t="str">
        <f t="shared" ref="EN34:ET36" si="89">IF(ISERROR(RATE(3,,-DV34,DY34)),"NA",(RATE(3,,-DV34,DY34)))</f>
        <v>NA</v>
      </c>
      <c r="EO34" s="112" t="str">
        <f t="shared" si="89"/>
        <v>NA</v>
      </c>
      <c r="EP34" s="112">
        <f t="shared" si="89"/>
        <v>0.87575993038705202</v>
      </c>
      <c r="EQ34" s="112">
        <f t="shared" si="89"/>
        <v>1.0975555064191629</v>
      </c>
      <c r="ER34" s="112" t="str">
        <f t="shared" si="89"/>
        <v>NA</v>
      </c>
      <c r="ES34" s="112">
        <f t="shared" si="89"/>
        <v>0.76693466379549824</v>
      </c>
      <c r="ET34" s="112" t="str">
        <f t="shared" si="89"/>
        <v>NA</v>
      </c>
      <c r="EU34" s="112">
        <f t="shared" ref="EU34:EW36" si="90">IF(ISERROR(RATE(3,,-EC34,EF34)),"NA",(RATE(3,,-EC34,EF34)))</f>
        <v>0.50884100076801364</v>
      </c>
      <c r="EV34" s="112">
        <f t="shared" si="90"/>
        <v>0.40970332272073889</v>
      </c>
      <c r="EW34" s="112">
        <f t="shared" si="90"/>
        <v>0.35219442809497559</v>
      </c>
      <c r="EX34" s="112">
        <f t="shared" ref="EX34:EY36" si="91">IF(ISERROR(RATE(3,,-EF34,EI34)),"NA",(RATE(3,,-EF34,EI34)))</f>
        <v>0.29790567393451101</v>
      </c>
      <c r="EY34" s="112">
        <f t="shared" si="91"/>
        <v>0.26290062910751394</v>
      </c>
      <c r="EZ34" s="210"/>
      <c r="FA34" s="210"/>
      <c r="FB34" s="210"/>
      <c r="FC34" s="210"/>
    </row>
    <row r="35" spans="1:159" s="81" customFormat="1" ht="15" customHeight="1" outlineLevel="2">
      <c r="A35" s="82"/>
      <c r="B35"/>
      <c r="C35"/>
      <c r="D35"/>
      <c r="E35"/>
      <c r="F35"/>
      <c r="G35"/>
      <c r="H35" s="82"/>
      <c r="I35" s="1543" t="s">
        <v>203</v>
      </c>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8"/>
      <c r="AT35" s="385">
        <f t="shared" ref="AT35:BW35" si="92">AT45</f>
        <v>-2.153</v>
      </c>
      <c r="AU35" s="130">
        <f t="shared" si="92"/>
        <v>-0.98900000000000055</v>
      </c>
      <c r="AV35" s="130">
        <f t="shared" si="92"/>
        <v>-0.48899999999999899</v>
      </c>
      <c r="AW35" s="361">
        <f t="shared" si="92"/>
        <v>-1.2770000000000008</v>
      </c>
      <c r="AX35" s="385">
        <f t="shared" si="92"/>
        <v>-1.1830000000000005</v>
      </c>
      <c r="AY35" s="130">
        <f t="shared" si="92"/>
        <v>-0.21400000000000041</v>
      </c>
      <c r="AZ35" s="130">
        <f t="shared" si="92"/>
        <v>0.25799999999999956</v>
      </c>
      <c r="BA35" s="361">
        <f t="shared" si="92"/>
        <v>1.2789999999999981</v>
      </c>
      <c r="BB35" s="385">
        <f t="shared" si="92"/>
        <v>1.1079999999999997</v>
      </c>
      <c r="BC35" s="130">
        <f t="shared" si="92"/>
        <v>3.8520000000000025</v>
      </c>
      <c r="BD35" s="130">
        <f t="shared" si="92"/>
        <v>3.6539999999999986</v>
      </c>
      <c r="BE35" s="361">
        <f t="shared" si="92"/>
        <v>3.5999999999999992</v>
      </c>
      <c r="BF35" s="385">
        <f t="shared" si="92"/>
        <v>5.4469999999999974</v>
      </c>
      <c r="BG35" s="130">
        <f t="shared" si="92"/>
        <v>5.9880000000000058</v>
      </c>
      <c r="BH35" s="130">
        <f t="shared" si="92"/>
        <v>7.623999999999997</v>
      </c>
      <c r="BI35" s="361">
        <f t="shared" si="92"/>
        <v>7.3889999999999985</v>
      </c>
      <c r="BJ35" s="385">
        <f t="shared" si="92"/>
        <v>5.1229999999999976</v>
      </c>
      <c r="BK35" s="130">
        <f t="shared" si="92"/>
        <v>5.2750000000000057</v>
      </c>
      <c r="BL35" s="130">
        <f t="shared" si="92"/>
        <v>4.3220000000000001</v>
      </c>
      <c r="BM35" s="361">
        <f t="shared" si="92"/>
        <v>15.397000000000006</v>
      </c>
      <c r="BN35" s="385">
        <f t="shared" si="92"/>
        <v>8.7279999999999909</v>
      </c>
      <c r="BO35" s="130">
        <f t="shared" si="92"/>
        <v>6.4289999999999923</v>
      </c>
      <c r="BP35" s="130">
        <f t="shared" si="92"/>
        <v>14.630999999999988</v>
      </c>
      <c r="BQ35" s="361">
        <f>BQ45</f>
        <v>19.977999999999987</v>
      </c>
      <c r="BR35" s="385">
        <f t="shared" si="92"/>
        <v>51.911999999999992</v>
      </c>
      <c r="BS35" s="130">
        <f t="shared" si="92"/>
        <v>21.039000000000041</v>
      </c>
      <c r="BT35" s="130">
        <f t="shared" si="92"/>
        <v>29.476999999999983</v>
      </c>
      <c r="BU35" s="361">
        <f t="shared" si="92"/>
        <v>20.393999999999995</v>
      </c>
      <c r="BV35" s="385">
        <f t="shared" si="92"/>
        <v>1.8740000000000165</v>
      </c>
      <c r="BW35" s="130">
        <f t="shared" si="92"/>
        <v>28.739999999999963</v>
      </c>
      <c r="BX35" s="130">
        <f t="shared" ref="BX35:CC35" si="93">BX45</f>
        <v>59.463000000000022</v>
      </c>
      <c r="BY35" s="361">
        <f>BY45</f>
        <v>54.749000000000038</v>
      </c>
      <c r="BZ35" s="385">
        <f t="shared" si="93"/>
        <v>54.799000000000014</v>
      </c>
      <c r="CA35" s="130">
        <f t="shared" si="93"/>
        <v>39.700000000000045</v>
      </c>
      <c r="CB35" s="130">
        <f t="shared" ref="CB35" si="94">CB45</f>
        <v>70.957000000000022</v>
      </c>
      <c r="CC35" s="361">
        <f t="shared" si="93"/>
        <v>70.85899999999998</v>
      </c>
      <c r="CD35" s="130">
        <f t="shared" ref="CD35:CG35" si="95">CD45</f>
        <v>46.996397055568771</v>
      </c>
      <c r="CE35" s="130">
        <f t="shared" si="95"/>
        <v>48.633911839577763</v>
      </c>
      <c r="CF35" s="130">
        <f t="shared" si="95"/>
        <v>81.854556903352872</v>
      </c>
      <c r="CG35" s="361">
        <f t="shared" si="95"/>
        <v>87.416642569170079</v>
      </c>
      <c r="CH35" s="149"/>
      <c r="CI35" s="149"/>
      <c r="CJ35" s="149"/>
      <c r="CK35" s="149"/>
      <c r="CL35" s="149"/>
      <c r="CM35" s="149"/>
      <c r="CN35" s="149"/>
      <c r="CO35" s="149"/>
      <c r="CP35" s="149"/>
      <c r="CQ35" s="149"/>
      <c r="CR35" s="149"/>
      <c r="CS35" s="149"/>
      <c r="CT35" s="149"/>
      <c r="CU35" s="149"/>
      <c r="CV35" s="149"/>
      <c r="CW35" s="149"/>
      <c r="CX35" s="149"/>
      <c r="CY35" s="149"/>
      <c r="CZ35" s="149"/>
      <c r="DA35" s="149"/>
      <c r="DB35" s="149"/>
      <c r="DC35" s="149"/>
      <c r="DD35" s="149"/>
      <c r="DE35" s="149"/>
      <c r="DF35" s="149"/>
      <c r="DG35" s="149"/>
      <c r="DH35" s="149"/>
      <c r="DI35" s="542"/>
      <c r="DJ35" s="351"/>
      <c r="DK35" s="138"/>
      <c r="DL35" s="130"/>
      <c r="DM35" s="130"/>
      <c r="DN35" s="130"/>
      <c r="DO35" s="130"/>
      <c r="DP35" s="139"/>
      <c r="DQ35" s="385">
        <f t="shared" ref="DQ35:DV35" si="96">DQ45</f>
        <v>-10.372999999999999</v>
      </c>
      <c r="DR35" s="130">
        <f t="shared" si="96"/>
        <v>-13.766000000000002</v>
      </c>
      <c r="DS35" s="130">
        <f t="shared" si="96"/>
        <v>-12.235999999999999</v>
      </c>
      <c r="DT35" s="130">
        <f t="shared" si="96"/>
        <v>-4.9080000000000013</v>
      </c>
      <c r="DU35" s="130">
        <f t="shared" si="96"/>
        <v>0.13999999999999879</v>
      </c>
      <c r="DV35" s="130">
        <f t="shared" si="96"/>
        <v>12.213999999999992</v>
      </c>
      <c r="DW35" s="130">
        <f t="shared" ref="DW35:EB35" si="97">DW45</f>
        <v>26.448000000000018</v>
      </c>
      <c r="DX35" s="130">
        <f t="shared" si="97"/>
        <v>30.116999999999997</v>
      </c>
      <c r="DY35" s="130">
        <f>DY45</f>
        <v>55.141999999999939</v>
      </c>
      <c r="DZ35" s="130">
        <f t="shared" si="97"/>
        <v>122.82200000000002</v>
      </c>
      <c r="EA35" s="130">
        <f t="shared" si="97"/>
        <v>143.57500000000002</v>
      </c>
      <c r="EB35" s="130">
        <f t="shared" si="97"/>
        <v>236.31499999999988</v>
      </c>
      <c r="EC35" s="130">
        <f t="shared" ref="EC35:EJ35" si="98">EC45</f>
        <v>264.90150836766963</v>
      </c>
      <c r="ED35" s="130">
        <f t="shared" si="98"/>
        <v>351.92201910520032</v>
      </c>
      <c r="EE35" s="130">
        <f t="shared" si="98"/>
        <v>499.61599639763119</v>
      </c>
      <c r="EF35" s="130">
        <f t="shared" si="98"/>
        <v>646.05671569020319</v>
      </c>
      <c r="EG35" s="130">
        <f t="shared" si="98"/>
        <v>813.0172662884504</v>
      </c>
      <c r="EH35" s="130">
        <f t="shared" si="98"/>
        <v>1080.0391637889813</v>
      </c>
      <c r="EI35" s="130">
        <f t="shared" si="98"/>
        <v>1256.7890598536599</v>
      </c>
      <c r="EJ35" s="130">
        <f t="shared" si="98"/>
        <v>1467.1340577258193</v>
      </c>
      <c r="EK35" s="360"/>
      <c r="EL35" s="1040">
        <f t="shared" si="88"/>
        <v>0.28032933429116924</v>
      </c>
      <c r="EN35" s="112">
        <f t="shared" si="89"/>
        <v>0.65275393341310284</v>
      </c>
      <c r="EO35" s="112">
        <f t="shared" si="89"/>
        <v>0.66837795594447691</v>
      </c>
      <c r="EP35" s="112">
        <f t="shared" si="89"/>
        <v>0.68301907677212592</v>
      </c>
      <c r="EQ35" s="112">
        <f t="shared" si="89"/>
        <v>0.62431251979002222</v>
      </c>
      <c r="ER35" s="112">
        <f t="shared" si="89"/>
        <v>0.29202055223195483</v>
      </c>
      <c r="ES35" s="112">
        <f t="shared" si="89"/>
        <v>0.34830829148543435</v>
      </c>
      <c r="ET35" s="112">
        <f t="shared" si="89"/>
        <v>0.28345806076309643</v>
      </c>
      <c r="EU35" s="112">
        <f t="shared" si="90"/>
        <v>0.34605272433864093</v>
      </c>
      <c r="EV35" s="112">
        <f t="shared" si="90"/>
        <v>0.3219583613391549</v>
      </c>
      <c r="EW35" s="112">
        <f t="shared" si="90"/>
        <v>0.29300753679413355</v>
      </c>
      <c r="EX35" s="112">
        <f t="shared" si="91"/>
        <v>0.24833337582401036</v>
      </c>
      <c r="EY35" s="112">
        <f t="shared" si="91"/>
        <v>0.21746553760821269</v>
      </c>
      <c r="EZ35" s="210"/>
      <c r="FA35" s="210"/>
      <c r="FB35" s="210"/>
      <c r="FC35" s="210"/>
    </row>
    <row r="36" spans="1:159" s="81" customFormat="1" ht="15" customHeight="1" outlineLevel="2">
      <c r="A36" s="82"/>
      <c r="B36"/>
      <c r="C36"/>
      <c r="D36"/>
      <c r="E36"/>
      <c r="F36"/>
      <c r="G36"/>
      <c r="H36" s="82"/>
      <c r="I36" s="1543" t="s">
        <v>122</v>
      </c>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8"/>
      <c r="AT36" s="385">
        <f t="shared" ref="AT36:BX36" si="99">AT53</f>
        <v>-4.0120000000000005</v>
      </c>
      <c r="AU36" s="130">
        <f t="shared" si="99"/>
        <v>-2.6420000000000008</v>
      </c>
      <c r="AV36" s="130">
        <f t="shared" si="99"/>
        <v>-2.0019999999999989</v>
      </c>
      <c r="AW36" s="361">
        <f t="shared" si="99"/>
        <v>-2.5480000000000009</v>
      </c>
      <c r="AX36" s="385">
        <f t="shared" si="99"/>
        <v>-2.3940000000000006</v>
      </c>
      <c r="AY36" s="130">
        <f t="shared" si="99"/>
        <v>-1.5430000000000004</v>
      </c>
      <c r="AZ36" s="130">
        <f t="shared" si="99"/>
        <v>-1.0420000000000003</v>
      </c>
      <c r="BA36" s="361">
        <f t="shared" si="99"/>
        <v>-8.0000000000001292E-2</v>
      </c>
      <c r="BB36" s="385">
        <f t="shared" si="99"/>
        <v>-0.37900000000000028</v>
      </c>
      <c r="BC36" s="130">
        <f t="shared" si="99"/>
        <v>1.9890000000000023</v>
      </c>
      <c r="BD36" s="130">
        <f t="shared" si="99"/>
        <v>1.6549999999999985</v>
      </c>
      <c r="BE36" s="361">
        <f t="shared" si="99"/>
        <v>1.8639999999999997</v>
      </c>
      <c r="BF36" s="385">
        <f t="shared" si="99"/>
        <v>3.1419999999999968</v>
      </c>
      <c r="BG36" s="130">
        <f t="shared" si="99"/>
        <v>3.273000000000005</v>
      </c>
      <c r="BH36" s="130">
        <f t="shared" si="99"/>
        <v>4.0459999999999976</v>
      </c>
      <c r="BI36" s="361">
        <f t="shared" si="99"/>
        <v>3.355999999999999</v>
      </c>
      <c r="BJ36" s="385">
        <f t="shared" si="99"/>
        <v>0.3989999999999978</v>
      </c>
      <c r="BK36" s="130">
        <f t="shared" si="99"/>
        <v>0.23500000000000654</v>
      </c>
      <c r="BL36" s="130">
        <f t="shared" si="99"/>
        <v>-1.4849999999999999</v>
      </c>
      <c r="BM36" s="361">
        <f t="shared" si="99"/>
        <v>8.099000000000002</v>
      </c>
      <c r="BN36" s="385">
        <f t="shared" si="99"/>
        <v>0.87299999999999134</v>
      </c>
      <c r="BO36" s="130">
        <f t="shared" si="99"/>
        <v>-1.8830000000000091</v>
      </c>
      <c r="BP36" s="130">
        <f t="shared" si="99"/>
        <v>5.8569999999999887</v>
      </c>
      <c r="BQ36" s="361">
        <f>BQ53</f>
        <v>10.379999999999992</v>
      </c>
      <c r="BR36" s="385">
        <f t="shared" si="99"/>
        <v>37.422999999999988</v>
      </c>
      <c r="BS36" s="130">
        <f t="shared" si="99"/>
        <v>2.0313500000000286</v>
      </c>
      <c r="BT36" s="130">
        <f t="shared" si="99"/>
        <v>11.521999999999988</v>
      </c>
      <c r="BU36" s="361">
        <f t="shared" si="99"/>
        <v>-2.1340000000000012</v>
      </c>
      <c r="BV36" s="385">
        <f t="shared" si="99"/>
        <v>-22.824999999999989</v>
      </c>
      <c r="BW36" s="130">
        <f t="shared" si="99"/>
        <v>2.3709999999999383</v>
      </c>
      <c r="BX36" s="130">
        <f t="shared" si="99"/>
        <v>32.934000000000019</v>
      </c>
      <c r="BY36" s="361">
        <f t="shared" ref="BY36:CG36" si="100">BY53</f>
        <v>25.808000000000032</v>
      </c>
      <c r="BZ36" s="385">
        <f t="shared" si="100"/>
        <v>21.894000000000013</v>
      </c>
      <c r="CA36" s="130">
        <f t="shared" si="100"/>
        <v>7.3910000000000524</v>
      </c>
      <c r="CB36" s="130">
        <f t="shared" si="100"/>
        <v>38.039000000000016</v>
      </c>
      <c r="CC36" s="361">
        <f t="shared" si="100"/>
        <v>36.703999999999979</v>
      </c>
      <c r="CD36" s="130">
        <f t="shared" si="100"/>
        <v>14.576255851112293</v>
      </c>
      <c r="CE36" s="130">
        <f t="shared" si="100"/>
        <v>13.747915786000032</v>
      </c>
      <c r="CF36" s="130">
        <f t="shared" si="100"/>
        <v>45.382370347555536</v>
      </c>
      <c r="CG36" s="361">
        <f t="shared" si="100"/>
        <v>51.099356835292312</v>
      </c>
      <c r="CH36" s="149"/>
      <c r="CI36" s="149"/>
      <c r="CJ36" s="149"/>
      <c r="CK36" s="149"/>
      <c r="CL36" s="149"/>
      <c r="CM36" s="149"/>
      <c r="CN36" s="149"/>
      <c r="CO36" s="149"/>
      <c r="CP36" s="149"/>
      <c r="CQ36" s="149"/>
      <c r="CR36" s="149"/>
      <c r="CS36" s="149"/>
      <c r="CT36" s="149"/>
      <c r="CU36" s="149"/>
      <c r="CV36" s="149"/>
      <c r="CW36" s="149"/>
      <c r="CX36" s="149"/>
      <c r="CY36" s="149"/>
      <c r="CZ36" s="149"/>
      <c r="DA36" s="149"/>
      <c r="DB36" s="149"/>
      <c r="DC36" s="149"/>
      <c r="DD36" s="149"/>
      <c r="DE36" s="149"/>
      <c r="DF36" s="149"/>
      <c r="DG36" s="149"/>
      <c r="DH36" s="149"/>
      <c r="DI36" s="542"/>
      <c r="DJ36" s="351"/>
      <c r="DK36" s="138"/>
      <c r="DL36" s="130"/>
      <c r="DM36" s="130"/>
      <c r="DN36" s="130"/>
      <c r="DO36" s="130"/>
      <c r="DP36" s="139"/>
      <c r="DQ36" s="385">
        <f t="shared" ref="DQ36:DV36" si="101">DQ53</f>
        <v>-12.063999999999998</v>
      </c>
      <c r="DR36" s="130">
        <f t="shared" si="101"/>
        <v>-19.110000000000003</v>
      </c>
      <c r="DS36" s="130">
        <f t="shared" si="101"/>
        <v>-19.695999999999998</v>
      </c>
      <c r="DT36" s="130">
        <f t="shared" si="101"/>
        <v>-11.204000000000001</v>
      </c>
      <c r="DU36" s="130">
        <f t="shared" si="101"/>
        <v>-5.0590000000000011</v>
      </c>
      <c r="DV36" s="130">
        <f t="shared" si="101"/>
        <v>5.1289999999999916</v>
      </c>
      <c r="DW36" s="130">
        <f t="shared" ref="DW36:EB36" si="102">DW53</f>
        <v>13.817000000000018</v>
      </c>
      <c r="DX36" s="130">
        <f t="shared" si="102"/>
        <v>7.2479999999999931</v>
      </c>
      <c r="DY36" s="130">
        <f>DY53</f>
        <v>20.602999999999941</v>
      </c>
      <c r="DZ36" s="130">
        <f t="shared" si="102"/>
        <v>48.842350000000003</v>
      </c>
      <c r="EA36" s="130">
        <f t="shared" si="102"/>
        <v>14.280000000000047</v>
      </c>
      <c r="EB36" s="130">
        <f t="shared" si="102"/>
        <v>193.61399999999986</v>
      </c>
      <c r="EC36" s="130">
        <f t="shared" ref="EC36:EJ36" si="103">EC53</f>
        <v>124.8058988199603</v>
      </c>
      <c r="ED36" s="130">
        <f>ED53</f>
        <v>213.70137728086101</v>
      </c>
      <c r="EE36" s="130">
        <f t="shared" si="103"/>
        <v>352.61786470985567</v>
      </c>
      <c r="EF36" s="130">
        <f t="shared" si="103"/>
        <v>491.14840134878813</v>
      </c>
      <c r="EG36" s="130">
        <f t="shared" si="103"/>
        <v>650.72490380142426</v>
      </c>
      <c r="EH36" s="130">
        <f t="shared" si="103"/>
        <v>709.51869216299042</v>
      </c>
      <c r="EI36" s="130">
        <f t="shared" si="103"/>
        <v>858.26324681101607</v>
      </c>
      <c r="EJ36" s="130">
        <f t="shared" si="103"/>
        <v>1037.2401621656813</v>
      </c>
      <c r="EK36" s="360"/>
      <c r="EL36" s="1040">
        <f t="shared" si="88"/>
        <v>0.27436000836169128</v>
      </c>
      <c r="EN36" s="112">
        <f t="shared" si="89"/>
        <v>0.58964172812354276</v>
      </c>
      <c r="EO36" s="112">
        <f t="shared" si="89"/>
        <v>0.5233309455582017</v>
      </c>
      <c r="EP36" s="112">
        <f t="shared" si="89"/>
        <v>0.25363182178282967</v>
      </c>
      <c r="EQ36" s="112">
        <f t="shared" si="89"/>
        <v>1.1102573988112343</v>
      </c>
      <c r="ER36" s="112">
        <f t="shared" si="89"/>
        <v>0.36713957025835708</v>
      </c>
      <c r="ES36" s="112">
        <f t="shared" si="89"/>
        <v>1.4642969408195543</v>
      </c>
      <c r="ET36" s="112">
        <f t="shared" si="89"/>
        <v>0.22120671760400609</v>
      </c>
      <c r="EU36" s="112">
        <f t="shared" si="90"/>
        <v>0.5787954792587745</v>
      </c>
      <c r="EV36" s="112">
        <f t="shared" si="90"/>
        <v>0.44942818520140548</v>
      </c>
      <c r="EW36" s="112">
        <f t="shared" si="90"/>
        <v>0.26246644359963311</v>
      </c>
      <c r="EX36" s="112">
        <f t="shared" si="91"/>
        <v>0.20448832141550369</v>
      </c>
      <c r="EY36" s="112">
        <f t="shared" si="91"/>
        <v>0.1681374985591832</v>
      </c>
      <c r="EZ36" s="210"/>
      <c r="FA36" s="210"/>
      <c r="FB36" s="210"/>
      <c r="FC36" s="210"/>
    </row>
    <row r="37" spans="1:159" s="25" customFormat="1" ht="15" customHeight="1" outlineLevel="2">
      <c r="A37" s="4"/>
      <c r="B37"/>
      <c r="C37"/>
      <c r="D37"/>
      <c r="E37"/>
      <c r="F37"/>
      <c r="G37"/>
      <c r="H37" s="4"/>
      <c r="I37" s="1540"/>
      <c r="J37" s="358"/>
      <c r="K37" s="358"/>
      <c r="L37" s="358"/>
      <c r="M37" s="358"/>
      <c r="N37" s="358"/>
      <c r="O37" s="358"/>
      <c r="P37" s="358"/>
      <c r="Q37" s="358"/>
      <c r="R37" s="358"/>
      <c r="S37" s="358"/>
      <c r="T37" s="358"/>
      <c r="U37" s="358"/>
      <c r="V37" s="358"/>
      <c r="W37" s="358"/>
      <c r="X37" s="358"/>
      <c r="Y37" s="358"/>
      <c r="Z37" s="358"/>
      <c r="AA37" s="358"/>
      <c r="AB37" s="358"/>
      <c r="AC37" s="358"/>
      <c r="AD37" s="358"/>
      <c r="AE37" s="358"/>
      <c r="AF37" s="358"/>
      <c r="AG37" s="358"/>
      <c r="AH37" s="358"/>
      <c r="AI37" s="358"/>
      <c r="AJ37" s="358"/>
      <c r="AK37" s="358"/>
      <c r="AL37" s="358"/>
      <c r="AM37" s="358"/>
      <c r="AN37" s="358"/>
      <c r="AO37" s="358"/>
      <c r="AP37" s="358"/>
      <c r="AQ37" s="358"/>
      <c r="AR37" s="358"/>
      <c r="AS37" s="358"/>
      <c r="AT37" s="388"/>
      <c r="AU37" s="70"/>
      <c r="AV37" s="70"/>
      <c r="AW37" s="389"/>
      <c r="AX37" s="388"/>
      <c r="AY37" s="70"/>
      <c r="AZ37" s="70"/>
      <c r="BA37" s="389"/>
      <c r="BB37" s="388"/>
      <c r="BC37" s="70"/>
      <c r="BD37" s="70"/>
      <c r="BE37" s="389"/>
      <c r="BF37" s="388"/>
      <c r="BG37" s="70"/>
      <c r="BH37" s="70"/>
      <c r="BI37" s="389"/>
      <c r="BJ37" s="388"/>
      <c r="BK37" s="70"/>
      <c r="BL37" s="70"/>
      <c r="BM37" s="389"/>
      <c r="BN37" s="388"/>
      <c r="BO37" s="71"/>
      <c r="BP37" s="71"/>
      <c r="BQ37" s="389"/>
      <c r="BR37" s="401"/>
      <c r="BS37" s="71"/>
      <c r="BT37" s="71"/>
      <c r="BU37" s="359"/>
      <c r="BV37" s="401"/>
      <c r="BW37" s="71"/>
      <c r="BX37" s="71"/>
      <c r="BY37" s="359"/>
      <c r="BZ37" s="71"/>
      <c r="CA37" s="71"/>
      <c r="CB37" s="71"/>
      <c r="CC37" s="359"/>
      <c r="CD37" s="71"/>
      <c r="CE37" s="71"/>
      <c r="CF37" s="71"/>
      <c r="CG37" s="359"/>
      <c r="CH37" s="540"/>
      <c r="CI37" s="540"/>
      <c r="CJ37" s="540"/>
      <c r="CK37" s="540"/>
      <c r="CL37" s="540"/>
      <c r="CM37" s="540"/>
      <c r="CN37" s="540"/>
      <c r="CO37" s="540"/>
      <c r="CP37" s="540"/>
      <c r="CQ37" s="540"/>
      <c r="CR37" s="540"/>
      <c r="CS37" s="540"/>
      <c r="CT37" s="540"/>
      <c r="CU37" s="540"/>
      <c r="CV37" s="540"/>
      <c r="CW37" s="540"/>
      <c r="CX37" s="540"/>
      <c r="CY37" s="540"/>
      <c r="CZ37" s="540"/>
      <c r="DA37" s="540"/>
      <c r="DB37" s="540"/>
      <c r="DC37" s="540"/>
      <c r="DD37" s="540"/>
      <c r="DE37" s="540"/>
      <c r="DF37" s="540"/>
      <c r="DG37" s="540"/>
      <c r="DH37" s="540"/>
      <c r="DI37" s="541"/>
      <c r="DJ37" s="351"/>
      <c r="DK37" s="71"/>
      <c r="DL37" s="71"/>
      <c r="DM37" s="71"/>
      <c r="DN37" s="71"/>
      <c r="DO37" s="71"/>
      <c r="DP37" s="69"/>
      <c r="DQ37" s="382"/>
      <c r="DR37" s="323"/>
      <c r="DS37" s="323"/>
      <c r="DT37" s="323"/>
      <c r="DU37" s="323"/>
      <c r="DV37" s="323"/>
      <c r="DW37" s="383"/>
      <c r="DX37" s="383"/>
      <c r="DY37" s="1597"/>
      <c r="DZ37" s="1"/>
      <c r="EA37" s="1"/>
      <c r="EB37" s="1"/>
      <c r="EC37" s="1"/>
      <c r="ED37" s="1"/>
      <c r="EE37" s="1"/>
      <c r="EF37" s="71"/>
      <c r="EG37" s="71"/>
      <c r="EH37" s="71"/>
      <c r="EI37" s="71"/>
      <c r="EJ37" s="71"/>
      <c r="EK37" s="1534"/>
      <c r="EL37" s="1536"/>
      <c r="EN37" s="21"/>
      <c r="EO37" s="21"/>
      <c r="EP37" s="21"/>
      <c r="EQ37" s="21"/>
      <c r="ER37" s="21"/>
      <c r="ES37" s="21"/>
      <c r="ET37" s="21"/>
      <c r="EU37" s="21"/>
      <c r="EV37" s="21"/>
      <c r="EW37" s="21"/>
      <c r="EX37" s="69"/>
      <c r="EY37" s="69"/>
      <c r="EZ37" s="69"/>
      <c r="FA37" s="69"/>
      <c r="FB37" s="69"/>
      <c r="FC37" s="69"/>
    </row>
    <row r="38" spans="1:159" ht="15" customHeight="1" outlineLevel="2">
      <c r="A38" s="4"/>
      <c r="H38" s="4" t="s">
        <v>326</v>
      </c>
      <c r="I38" s="1544" t="s">
        <v>204</v>
      </c>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356"/>
      <c r="AU38" s="19"/>
      <c r="AV38" s="19"/>
      <c r="AW38" s="357"/>
      <c r="AX38" s="356"/>
      <c r="AY38" s="19"/>
      <c r="AZ38" s="19"/>
      <c r="BA38" s="357"/>
      <c r="BB38" s="356"/>
      <c r="BC38" s="19"/>
      <c r="BD38" s="19"/>
      <c r="BE38" s="357"/>
      <c r="BF38" s="356"/>
      <c r="BG38" s="19"/>
      <c r="BH38" s="19"/>
      <c r="BI38" s="357"/>
      <c r="BJ38" s="356"/>
      <c r="BK38" s="19"/>
      <c r="BL38" s="19"/>
      <c r="BM38" s="357"/>
      <c r="BN38" s="356"/>
      <c r="BO38" s="19"/>
      <c r="BP38" s="19"/>
      <c r="BQ38" s="357"/>
      <c r="BR38" s="356"/>
      <c r="BS38" s="19"/>
      <c r="BT38" s="19"/>
      <c r="BU38" s="357"/>
      <c r="BV38" s="356"/>
      <c r="BW38" s="19"/>
      <c r="BX38" s="19"/>
      <c r="BY38" s="357"/>
      <c r="BZ38" s="19"/>
      <c r="CA38" s="19"/>
      <c r="CB38" s="19"/>
      <c r="CC38" s="357"/>
      <c r="CD38" s="19"/>
      <c r="CE38" s="19"/>
      <c r="CF38" s="19"/>
      <c r="CG38" s="357"/>
      <c r="CH38" s="259"/>
      <c r="CI38" s="259"/>
      <c r="CJ38" s="259"/>
      <c r="CK38" s="259"/>
      <c r="CL38" s="259"/>
      <c r="CM38" s="259"/>
      <c r="CN38" s="259"/>
      <c r="CO38" s="259"/>
      <c r="CP38" s="259"/>
      <c r="CQ38" s="259"/>
      <c r="CR38" s="259"/>
      <c r="CS38" s="259"/>
      <c r="CT38" s="259"/>
      <c r="CU38" s="259"/>
      <c r="CV38" s="259"/>
      <c r="CW38" s="259"/>
      <c r="CX38" s="259"/>
      <c r="CY38" s="259"/>
      <c r="CZ38" s="259"/>
      <c r="DA38" s="259"/>
      <c r="DB38" s="259"/>
      <c r="DC38" s="259"/>
      <c r="DD38" s="259"/>
      <c r="DE38" s="259"/>
      <c r="DF38" s="259"/>
      <c r="DG38" s="259"/>
      <c r="DH38" s="259"/>
      <c r="DI38" s="539"/>
      <c r="DJ38" s="351"/>
      <c r="DK38" s="18"/>
      <c r="DL38" s="18"/>
      <c r="DM38" s="18"/>
      <c r="DN38" s="18"/>
      <c r="DO38" s="18"/>
      <c r="DP38" s="58"/>
      <c r="DQ38" s="356"/>
      <c r="DR38" s="19"/>
      <c r="DS38" s="19"/>
      <c r="DT38" s="19"/>
      <c r="DU38" s="19"/>
      <c r="DV38" s="19"/>
      <c r="DW38" s="19"/>
      <c r="DX38" s="19"/>
      <c r="DY38" s="1"/>
      <c r="DZ38" s="19"/>
      <c r="EA38" s="19"/>
      <c r="EB38" s="19"/>
      <c r="EC38" s="19"/>
      <c r="ED38" s="19"/>
      <c r="EE38" s="19"/>
      <c r="EF38" s="19"/>
      <c r="EG38" s="19"/>
      <c r="EH38" s="19"/>
      <c r="EI38" s="19"/>
      <c r="EJ38" s="19"/>
      <c r="EK38" s="651"/>
      <c r="EL38" s="40"/>
      <c r="EU38" s="21"/>
      <c r="EV38" s="21"/>
      <c r="EW38" s="21"/>
    </row>
    <row r="39" spans="1:159" ht="15" customHeight="1" outlineLevel="2">
      <c r="A39" s="4"/>
      <c r="H39" s="4"/>
      <c r="I39" s="1540" t="s">
        <v>205</v>
      </c>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376">
        <f t="shared" ref="AT39:CC39" si="104">AT20</f>
        <v>-4.4649999999999999</v>
      </c>
      <c r="AU39" s="128">
        <f t="shared" si="104"/>
        <v>-3.1070000000000007</v>
      </c>
      <c r="AV39" s="128">
        <f t="shared" si="104"/>
        <v>-2.4399999999999991</v>
      </c>
      <c r="AW39" s="347">
        <f t="shared" si="104"/>
        <v>-2.9540000000000006</v>
      </c>
      <c r="AX39" s="376">
        <f t="shared" si="104"/>
        <v>-2.8230000000000004</v>
      </c>
      <c r="AY39" s="128">
        <f t="shared" si="104"/>
        <v>-1.9970000000000003</v>
      </c>
      <c r="AZ39" s="128">
        <f t="shared" si="104"/>
        <v>-1.5240000000000002</v>
      </c>
      <c r="BA39" s="347">
        <f t="shared" si="104"/>
        <v>-0.49300000000000144</v>
      </c>
      <c r="BB39" s="376">
        <f t="shared" si="104"/>
        <v>-0.86500000000000032</v>
      </c>
      <c r="BC39" s="128">
        <f t="shared" si="104"/>
        <v>1.5710000000000024</v>
      </c>
      <c r="BD39" s="128">
        <f t="shared" si="104"/>
        <v>-0.60600000000000165</v>
      </c>
      <c r="BE39" s="347">
        <f t="shared" si="104"/>
        <v>0.89699999999999958</v>
      </c>
      <c r="BF39" s="376">
        <f t="shared" si="104"/>
        <v>1.692999999999997</v>
      </c>
      <c r="BG39" s="128">
        <f t="shared" si="104"/>
        <v>1.2980000000000047</v>
      </c>
      <c r="BH39" s="128">
        <f t="shared" si="104"/>
        <v>2.2949999999999973</v>
      </c>
      <c r="BI39" s="347">
        <f t="shared" si="104"/>
        <v>0.51099999999999934</v>
      </c>
      <c r="BJ39" s="376">
        <f t="shared" si="104"/>
        <v>-3.8020000000000032</v>
      </c>
      <c r="BK39" s="128">
        <f t="shared" si="104"/>
        <v>-10.346999999999994</v>
      </c>
      <c r="BL39" s="128">
        <f t="shared" si="104"/>
        <v>-5.524</v>
      </c>
      <c r="BM39" s="347">
        <f t="shared" si="104"/>
        <v>2.7240000000000029</v>
      </c>
      <c r="BN39" s="376">
        <f t="shared" si="104"/>
        <v>-6.4780000000000086</v>
      </c>
      <c r="BO39" s="128">
        <f t="shared" si="104"/>
        <v>-10.76100000000001</v>
      </c>
      <c r="BP39" s="128">
        <f t="shared" si="104"/>
        <v>-16.242000000000012</v>
      </c>
      <c r="BQ39" s="347">
        <f t="shared" si="104"/>
        <v>-11.214000000000008</v>
      </c>
      <c r="BR39" s="314">
        <f t="shared" si="104"/>
        <v>-22.665000000000006</v>
      </c>
      <c r="BS39" s="128">
        <f t="shared" si="104"/>
        <v>-37.590999999999966</v>
      </c>
      <c r="BT39" s="128">
        <f t="shared" si="104"/>
        <v>-23.535000000000014</v>
      </c>
      <c r="BU39" s="347">
        <f t="shared" si="104"/>
        <v>-26.339000000000002</v>
      </c>
      <c r="BV39" s="1261">
        <f t="shared" si="104"/>
        <v>-48.076999999999984</v>
      </c>
      <c r="BW39" s="128">
        <f t="shared" si="104"/>
        <v>-155.33000000000004</v>
      </c>
      <c r="BX39" s="128">
        <f t="shared" si="104"/>
        <v>7.8410000000000206</v>
      </c>
      <c r="BY39" s="347">
        <f>BY20</f>
        <v>2.7120000000000331</v>
      </c>
      <c r="BZ39" s="128">
        <f t="shared" si="104"/>
        <v>1.1640000000000126</v>
      </c>
      <c r="CA39" s="128">
        <f>CA20</f>
        <v>-16.55799999999995</v>
      </c>
      <c r="CB39" s="128">
        <f>CB20</f>
        <v>14.746000000000013</v>
      </c>
      <c r="CC39" s="347">
        <f t="shared" si="104"/>
        <v>-161.22600000000003</v>
      </c>
      <c r="CD39" s="128">
        <f t="shared" ref="CD39:CG39" si="105">CD20</f>
        <v>-10.370312148887706</v>
      </c>
      <c r="CE39" s="128">
        <f t="shared" si="105"/>
        <v>-11.285892213999972</v>
      </c>
      <c r="CF39" s="128">
        <f t="shared" si="105"/>
        <v>20.998512347555533</v>
      </c>
      <c r="CG39" s="347">
        <f t="shared" si="105"/>
        <v>25.838748835292307</v>
      </c>
      <c r="CH39" s="150"/>
      <c r="CI39" s="150"/>
      <c r="CJ39" s="150"/>
      <c r="CK39" s="150"/>
      <c r="CL39" s="150"/>
      <c r="CM39" s="150"/>
      <c r="CN39" s="150"/>
      <c r="CO39" s="150"/>
      <c r="CP39" s="150"/>
      <c r="CQ39" s="150"/>
      <c r="CR39" s="150"/>
      <c r="CS39" s="150"/>
      <c r="CT39" s="150"/>
      <c r="CU39" s="150"/>
      <c r="CV39" s="150"/>
      <c r="CW39" s="150"/>
      <c r="CX39" s="150"/>
      <c r="CY39" s="150"/>
      <c r="CZ39" s="150"/>
      <c r="DA39" s="150"/>
      <c r="DB39" s="150"/>
      <c r="DC39" s="150"/>
      <c r="DD39" s="150"/>
      <c r="DE39" s="150"/>
      <c r="DF39" s="150"/>
      <c r="DG39" s="150"/>
      <c r="DH39" s="150"/>
      <c r="DI39" s="409"/>
      <c r="DJ39" s="351"/>
      <c r="DK39" s="126"/>
      <c r="DL39" s="126"/>
      <c r="DM39" s="126"/>
      <c r="DN39" s="126"/>
      <c r="DO39" s="126"/>
      <c r="DP39" s="127"/>
      <c r="DQ39" s="376">
        <f t="shared" ref="DQ39:EJ39" si="106">DQ20</f>
        <v>-13.95</v>
      </c>
      <c r="DR39" s="128">
        <f t="shared" si="106"/>
        <v>-21.786000000000001</v>
      </c>
      <c r="DS39" s="128">
        <f t="shared" si="106"/>
        <v>-21.904</v>
      </c>
      <c r="DT39" s="128">
        <f t="shared" si="106"/>
        <v>-12.966000000000001</v>
      </c>
      <c r="DU39" s="128">
        <f t="shared" si="106"/>
        <v>-6.8370000000000006</v>
      </c>
      <c r="DV39" s="128">
        <f t="shared" si="106"/>
        <v>0.99699999999999167</v>
      </c>
      <c r="DW39" s="128">
        <f t="shared" si="106"/>
        <v>5.7970000000000184</v>
      </c>
      <c r="DX39" s="128">
        <f t="shared" si="106"/>
        <v>-16.949000000000009</v>
      </c>
      <c r="DY39" s="128">
        <f t="shared" si="106"/>
        <v>-39.319000000000059</v>
      </c>
      <c r="DZ39" s="128">
        <f t="shared" si="106"/>
        <v>-110.12999999999998</v>
      </c>
      <c r="EA39" s="128">
        <f t="shared" si="106"/>
        <v>-194.10499999999999</v>
      </c>
      <c r="EB39" s="128">
        <f t="shared" si="106"/>
        <v>-161.87400000000014</v>
      </c>
      <c r="EC39" s="128">
        <f t="shared" si="106"/>
        <v>25.181056819960304</v>
      </c>
      <c r="ED39" s="128">
        <f t="shared" si="106"/>
        <v>104.90677951456416</v>
      </c>
      <c r="EE39" s="128">
        <f t="shared" si="106"/>
        <v>230.11070026655887</v>
      </c>
      <c r="EF39" s="128">
        <f t="shared" si="106"/>
        <v>354.18830146521969</v>
      </c>
      <c r="EG39" s="128">
        <f t="shared" si="106"/>
        <v>498.51589783831082</v>
      </c>
      <c r="EH39" s="128">
        <f t="shared" si="106"/>
        <v>742.47632899712767</v>
      </c>
      <c r="EI39" s="128">
        <f t="shared" si="106"/>
        <v>917.59006594556081</v>
      </c>
      <c r="EJ39" s="128">
        <f t="shared" si="106"/>
        <v>1129.9835054205168</v>
      </c>
      <c r="EK39" s="651"/>
      <c r="EL39" s="1040" t="str">
        <f t="shared" ref="EL39:EL40" si="107">IF(EB39&lt;0,"NA",(EG39/EB39)^0.2-1)</f>
        <v>NA</v>
      </c>
      <c r="EU39" s="21"/>
      <c r="EV39" s="21"/>
      <c r="EW39" s="21"/>
    </row>
    <row r="40" spans="1:159" ht="15" customHeight="1" outlineLevel="2">
      <c r="A40" s="4"/>
      <c r="H40" s="4"/>
      <c r="I40" s="1136" t="s">
        <v>206</v>
      </c>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376">
        <f>Drivers!AT419</f>
        <v>0.41700000000000004</v>
      </c>
      <c r="AU40" s="128">
        <f>Drivers!AU419</f>
        <v>0.42700000000000005</v>
      </c>
      <c r="AV40" s="128">
        <f>Drivers!AV419</f>
        <v>0.42300000000000004</v>
      </c>
      <c r="AW40" s="347">
        <f>Drivers!AW419</f>
        <v>0.38400000000000001</v>
      </c>
      <c r="AX40" s="376">
        <f>Drivers!AX419</f>
        <v>0.41200000000000003</v>
      </c>
      <c r="AY40" s="128">
        <f>Drivers!AY419</f>
        <v>0.42900000000000005</v>
      </c>
      <c r="AZ40" s="128">
        <f>Drivers!AZ419</f>
        <v>0.46799999999999997</v>
      </c>
      <c r="BA40" s="347">
        <f>Drivers!BA419</f>
        <v>0.40600000000000014</v>
      </c>
      <c r="BB40" s="376">
        <f>Drivers!BB419</f>
        <v>0.39</v>
      </c>
      <c r="BC40" s="128">
        <f>Drivers!BC419</f>
        <v>0.41300000000000003</v>
      </c>
      <c r="BD40" s="128">
        <f>Drivers!BD419</f>
        <v>0.48799999999999999</v>
      </c>
      <c r="BE40" s="347">
        <f>Drivers!BE419</f>
        <v>0.65400000000000014</v>
      </c>
      <c r="BF40" s="376">
        <f>Drivers!BF419</f>
        <v>1.4179999999999999</v>
      </c>
      <c r="BG40" s="128">
        <f>Drivers!BG419</f>
        <v>1.2250000000000001</v>
      </c>
      <c r="BH40" s="128">
        <f>Drivers!BH419</f>
        <v>1.7120000000000002</v>
      </c>
      <c r="BI40" s="347">
        <f>Drivers!BI419</f>
        <v>2.2559999999999993</v>
      </c>
      <c r="BJ40" s="376">
        <f>Drivers!BJ419</f>
        <v>4.1460000000000008</v>
      </c>
      <c r="BK40" s="128">
        <f>Drivers!BK419</f>
        <v>10.467000000000001</v>
      </c>
      <c r="BL40" s="128">
        <f>Drivers!BL419</f>
        <v>3.7679999999999998</v>
      </c>
      <c r="BM40" s="347">
        <f>Drivers!BM419</f>
        <v>5.0549999999999988</v>
      </c>
      <c r="BN40" s="376">
        <f>Drivers!BN419</f>
        <v>7.1319999999999997</v>
      </c>
      <c r="BO40" s="128">
        <f>Drivers!BO419</f>
        <v>8.41</v>
      </c>
      <c r="BP40" s="128">
        <f>Drivers!BP419</f>
        <v>8.6340000000000003</v>
      </c>
      <c r="BQ40" s="347">
        <f>Drivers!BQ419</f>
        <v>9.9089999999999989</v>
      </c>
      <c r="BR40" s="314">
        <f>Drivers!BR419</f>
        <v>23.006999999999998</v>
      </c>
      <c r="BS40" s="128">
        <f>Drivers!BS419</f>
        <v>29.880000000000003</v>
      </c>
      <c r="BT40" s="128">
        <f>Drivers!BT419</f>
        <v>28.015000000000001</v>
      </c>
      <c r="BU40" s="347">
        <f>Drivers!BU419</f>
        <v>24.311999999999998</v>
      </c>
      <c r="BV40" s="376">
        <f>Drivers!BV419</f>
        <v>25.551000000000002</v>
      </c>
      <c r="BW40" s="1577">
        <v>28.315999999999999</v>
      </c>
      <c r="BX40" s="1577">
        <v>27.285</v>
      </c>
      <c r="BY40" s="1626">
        <v>25.765999999999998</v>
      </c>
      <c r="BZ40" s="1577">
        <v>26.395</v>
      </c>
      <c r="CA40" s="1577">
        <v>29.193000000000001</v>
      </c>
      <c r="CB40" s="1577">
        <v>28.574000000000002</v>
      </c>
      <c r="CC40" s="1626">
        <v>29.408999999999999</v>
      </c>
      <c r="CD40" s="128">
        <f>Drivers!CD419</f>
        <v>30.56541</v>
      </c>
      <c r="CE40" s="128">
        <f>Drivers!CE419</f>
        <v>30.652650000000005</v>
      </c>
      <c r="CF40" s="128">
        <f>Drivers!CF419</f>
        <v>30.002700000000004</v>
      </c>
      <c r="CG40" s="347">
        <f>Drivers!CG419</f>
        <v>30.879450000000002</v>
      </c>
      <c r="CH40" s="150"/>
      <c r="CI40" s="150"/>
      <c r="CJ40" s="150"/>
      <c r="CK40" s="150"/>
      <c r="CL40" s="150"/>
      <c r="CM40" s="150"/>
      <c r="CN40" s="150"/>
      <c r="CO40" s="150"/>
      <c r="CP40" s="150"/>
      <c r="CQ40" s="150"/>
      <c r="CR40" s="150"/>
      <c r="CS40" s="150"/>
      <c r="CT40" s="150"/>
      <c r="CU40" s="150"/>
      <c r="CV40" s="150"/>
      <c r="CW40" s="150"/>
      <c r="CX40" s="150"/>
      <c r="CY40" s="150"/>
      <c r="CZ40" s="150"/>
      <c r="DA40" s="150"/>
      <c r="DB40" s="150"/>
      <c r="DC40" s="150"/>
      <c r="DD40" s="150"/>
      <c r="DE40" s="150"/>
      <c r="DF40" s="150"/>
      <c r="DG40" s="150"/>
      <c r="DH40" s="150"/>
      <c r="DI40" s="409"/>
      <c r="DJ40" s="351"/>
      <c r="DK40" s="126"/>
      <c r="DL40" s="126"/>
      <c r="DM40" s="126"/>
      <c r="DN40" s="126"/>
      <c r="DO40" s="126"/>
      <c r="DP40" s="127"/>
      <c r="DQ40" s="376">
        <f>Drivers!DQ419</f>
        <v>0.52500000000000002</v>
      </c>
      <c r="DR40" s="128">
        <f>Drivers!DR419</f>
        <v>1.1800000000000002</v>
      </c>
      <c r="DS40" s="128">
        <f>Drivers!DS419</f>
        <v>1.5209999999999999</v>
      </c>
      <c r="DT40" s="128">
        <f>Drivers!DT419</f>
        <v>1.651</v>
      </c>
      <c r="DU40" s="128">
        <f>Drivers!DU419</f>
        <v>1.7150000000000001</v>
      </c>
      <c r="DV40" s="128">
        <f>Drivers!DV419</f>
        <v>1.9450000000000003</v>
      </c>
      <c r="DW40" s="128">
        <f>Drivers!DW419</f>
        <v>6.6109999999999998</v>
      </c>
      <c r="DX40" s="128">
        <f>Drivers!DX419</f>
        <v>23.436</v>
      </c>
      <c r="DY40" s="128">
        <f>Drivers!DY419</f>
        <v>34.085000000000001</v>
      </c>
      <c r="DZ40" s="128">
        <f>Drivers!DZ419</f>
        <v>105.214</v>
      </c>
      <c r="EA40" s="128">
        <f>Drivers!EA419</f>
        <v>106.91800000000001</v>
      </c>
      <c r="EB40" s="128">
        <f>Drivers!EB419</f>
        <v>113.571</v>
      </c>
      <c r="EC40" s="128">
        <f>Drivers!EC419</f>
        <v>122.10021</v>
      </c>
      <c r="ED40" s="128">
        <f>Drivers!ED419</f>
        <v>131.26996576629685</v>
      </c>
      <c r="EE40" s="128">
        <f>Drivers!EE419</f>
        <v>141.12837244329677</v>
      </c>
      <c r="EF40" s="128">
        <f>Drivers!EF419</f>
        <v>151.72714788356842</v>
      </c>
      <c r="EG40" s="128">
        <f>Drivers!EG419</f>
        <v>163.12189396311345</v>
      </c>
      <c r="EH40" s="128">
        <f>Drivers!EH419</f>
        <v>175.37238827248052</v>
      </c>
      <c r="EI40" s="128">
        <f>Drivers!EI419</f>
        <v>188.54289771395344</v>
      </c>
      <c r="EJ40" s="128">
        <f>Drivers!EJ419</f>
        <v>202.70251564996551</v>
      </c>
      <c r="EK40" s="651"/>
      <c r="EL40" s="1040">
        <f t="shared" si="107"/>
        <v>7.5100245661304355E-2</v>
      </c>
      <c r="EU40" s="21"/>
      <c r="EV40" s="21"/>
      <c r="EW40" s="21"/>
    </row>
    <row r="41" spans="1:159" s="56" customFormat="1" ht="15" customHeight="1" outlineLevel="2">
      <c r="A41" s="55"/>
      <c r="B41"/>
      <c r="C41"/>
      <c r="D41"/>
      <c r="E41"/>
      <c r="F41"/>
      <c r="G41"/>
      <c r="H41" s="55"/>
      <c r="I41" s="1136" t="s">
        <v>207</v>
      </c>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c r="AS41" s="39"/>
      <c r="AT41" s="378">
        <v>0</v>
      </c>
      <c r="AU41" s="132">
        <v>0</v>
      </c>
      <c r="AV41" s="132">
        <v>0</v>
      </c>
      <c r="AW41" s="366">
        <v>0</v>
      </c>
      <c r="AX41" s="378">
        <v>0</v>
      </c>
      <c r="AY41" s="132">
        <v>0</v>
      </c>
      <c r="AZ41" s="132">
        <v>0</v>
      </c>
      <c r="BA41" s="366">
        <v>0</v>
      </c>
      <c r="BB41" s="378">
        <v>0</v>
      </c>
      <c r="BC41" s="132">
        <v>0</v>
      </c>
      <c r="BD41" s="132">
        <v>0</v>
      </c>
      <c r="BE41" s="366">
        <v>0</v>
      </c>
      <c r="BF41" s="378">
        <v>0</v>
      </c>
      <c r="BG41" s="132">
        <v>0</v>
      </c>
      <c r="BH41" s="132">
        <v>0</v>
      </c>
      <c r="BI41" s="366">
        <v>0</v>
      </c>
      <c r="BJ41" s="378">
        <v>0</v>
      </c>
      <c r="BK41" s="132">
        <v>0</v>
      </c>
      <c r="BL41" s="132">
        <v>0</v>
      </c>
      <c r="BM41" s="366">
        <v>0</v>
      </c>
      <c r="BN41" s="378">
        <v>0</v>
      </c>
      <c r="BO41" s="132">
        <v>0</v>
      </c>
      <c r="BP41" s="132">
        <v>0</v>
      </c>
      <c r="BQ41" s="366">
        <v>0</v>
      </c>
      <c r="BR41" s="460">
        <v>0</v>
      </c>
      <c r="BS41" s="132">
        <v>0</v>
      </c>
      <c r="BT41" s="132">
        <v>0</v>
      </c>
      <c r="BU41" s="366">
        <v>0</v>
      </c>
      <c r="BV41" s="378">
        <v>0</v>
      </c>
      <c r="BW41" s="132">
        <v>130</v>
      </c>
      <c r="BX41" s="132">
        <v>0</v>
      </c>
      <c r="BY41" s="366">
        <v>0</v>
      </c>
      <c r="BZ41" s="132">
        <v>0</v>
      </c>
      <c r="CA41" s="132">
        <v>0</v>
      </c>
      <c r="CB41" s="132">
        <v>0</v>
      </c>
      <c r="CC41" s="366">
        <v>0</v>
      </c>
      <c r="CD41" s="132">
        <v>0</v>
      </c>
      <c r="CE41" s="132">
        <v>0</v>
      </c>
      <c r="CF41" s="132">
        <v>0</v>
      </c>
      <c r="CG41" s="366">
        <v>0</v>
      </c>
      <c r="CH41" s="146"/>
      <c r="CI41" s="146"/>
      <c r="CJ41" s="146"/>
      <c r="CK41" s="146"/>
      <c r="CL41" s="146"/>
      <c r="CM41" s="146"/>
      <c r="CN41" s="146"/>
      <c r="CO41" s="146"/>
      <c r="CP41" s="146"/>
      <c r="CQ41" s="146"/>
      <c r="CR41" s="146"/>
      <c r="CS41" s="146"/>
      <c r="CT41" s="146"/>
      <c r="CU41" s="146"/>
      <c r="CV41" s="146"/>
      <c r="CW41" s="146"/>
      <c r="CX41" s="146"/>
      <c r="CY41" s="146"/>
      <c r="CZ41" s="146"/>
      <c r="DA41" s="146"/>
      <c r="DB41" s="146"/>
      <c r="DC41" s="146"/>
      <c r="DD41" s="146"/>
      <c r="DE41" s="146"/>
      <c r="DF41" s="146"/>
      <c r="DG41" s="146"/>
      <c r="DH41" s="146"/>
      <c r="DI41" s="284"/>
      <c r="DJ41" s="351"/>
      <c r="DK41" s="133"/>
      <c r="DL41" s="126"/>
      <c r="DM41" s="126"/>
      <c r="DN41" s="126"/>
      <c r="DO41" s="126"/>
      <c r="DP41" s="127"/>
      <c r="DQ41" s="378">
        <v>0</v>
      </c>
      <c r="DR41" s="132">
        <v>0</v>
      </c>
      <c r="DS41" s="132">
        <v>0</v>
      </c>
      <c r="DT41" s="128">
        <f>SUM(AT41:AW41)</f>
        <v>0</v>
      </c>
      <c r="DU41" s="128">
        <f>SUM(AX41:BA41)</f>
        <v>0</v>
      </c>
      <c r="DV41" s="128">
        <f>SUM(BB41:BE41)</f>
        <v>0</v>
      </c>
      <c r="DW41" s="128">
        <f>SUM(BF41:BI41)</f>
        <v>0</v>
      </c>
      <c r="DX41" s="128">
        <f>SUM(BJ41:BM41)</f>
        <v>0</v>
      </c>
      <c r="DY41" s="128">
        <f>SUM(BN41:BQ41)</f>
        <v>0</v>
      </c>
      <c r="DZ41" s="128">
        <f>SUM(BR41:BU41)</f>
        <v>0</v>
      </c>
      <c r="EA41" s="128">
        <f>SUM(BV41:BY41)</f>
        <v>130</v>
      </c>
      <c r="EB41" s="132">
        <v>0</v>
      </c>
      <c r="EC41" s="132">
        <v>0</v>
      </c>
      <c r="ED41" s="132">
        <v>0</v>
      </c>
      <c r="EE41" s="132">
        <v>0</v>
      </c>
      <c r="EF41" s="132">
        <v>0</v>
      </c>
      <c r="EG41" s="132">
        <v>0</v>
      </c>
      <c r="EH41" s="132">
        <v>0</v>
      </c>
      <c r="EI41" s="132">
        <v>0</v>
      </c>
      <c r="EJ41" s="132">
        <v>0</v>
      </c>
      <c r="EK41" s="1531"/>
      <c r="EL41" s="1040"/>
      <c r="EN41" s="101"/>
      <c r="EO41" s="101"/>
      <c r="EP41" s="101"/>
      <c r="EQ41" s="101"/>
      <c r="ER41" s="101"/>
      <c r="ES41" s="101"/>
      <c r="ET41" s="101"/>
      <c r="EU41" s="101"/>
      <c r="EV41" s="101"/>
      <c r="EW41" s="101"/>
      <c r="EX41" s="78"/>
      <c r="EY41" s="78"/>
      <c r="EZ41" s="78"/>
      <c r="FA41" s="78"/>
      <c r="FB41" s="78"/>
      <c r="FC41" s="78"/>
    </row>
    <row r="42" spans="1:159" s="56" customFormat="1" ht="15" customHeight="1" outlineLevel="2">
      <c r="A42" s="55"/>
      <c r="B42"/>
      <c r="C42"/>
      <c r="D42"/>
      <c r="E42"/>
      <c r="F42"/>
      <c r="G42"/>
      <c r="H42" s="55"/>
      <c r="I42" s="1137" t="s">
        <v>208</v>
      </c>
      <c r="J42" s="38"/>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77">
        <f t="shared" ref="AT42:BM42" si="108">SUM(AT39:AT41)</f>
        <v>-4.048</v>
      </c>
      <c r="AU42" s="129">
        <f t="shared" si="108"/>
        <v>-2.6800000000000006</v>
      </c>
      <c r="AV42" s="129">
        <f t="shared" si="108"/>
        <v>-2.016999999999999</v>
      </c>
      <c r="AW42" s="349">
        <f t="shared" si="108"/>
        <v>-2.5700000000000007</v>
      </c>
      <c r="AX42" s="377">
        <f t="shared" si="108"/>
        <v>-2.4110000000000005</v>
      </c>
      <c r="AY42" s="129">
        <f t="shared" si="108"/>
        <v>-1.5680000000000003</v>
      </c>
      <c r="AZ42" s="129">
        <f t="shared" si="108"/>
        <v>-1.0560000000000003</v>
      </c>
      <c r="BA42" s="349">
        <f t="shared" si="108"/>
        <v>-8.7000000000001299E-2</v>
      </c>
      <c r="BB42" s="377">
        <f t="shared" si="108"/>
        <v>-0.47500000000000031</v>
      </c>
      <c r="BC42" s="129">
        <f t="shared" si="108"/>
        <v>1.9840000000000024</v>
      </c>
      <c r="BD42" s="129">
        <f t="shared" si="108"/>
        <v>-0.11800000000000166</v>
      </c>
      <c r="BE42" s="349">
        <f t="shared" si="108"/>
        <v>1.5509999999999997</v>
      </c>
      <c r="BF42" s="377">
        <f t="shared" si="108"/>
        <v>3.1109999999999971</v>
      </c>
      <c r="BG42" s="129">
        <f t="shared" si="108"/>
        <v>2.523000000000005</v>
      </c>
      <c r="BH42" s="129">
        <f t="shared" si="108"/>
        <v>4.0069999999999979</v>
      </c>
      <c r="BI42" s="349">
        <f t="shared" si="108"/>
        <v>2.7669999999999986</v>
      </c>
      <c r="BJ42" s="377">
        <f t="shared" si="108"/>
        <v>0.34399999999999764</v>
      </c>
      <c r="BK42" s="129">
        <f t="shared" si="108"/>
        <v>0.12000000000000632</v>
      </c>
      <c r="BL42" s="129">
        <f t="shared" si="108"/>
        <v>-1.7560000000000002</v>
      </c>
      <c r="BM42" s="349">
        <f t="shared" si="108"/>
        <v>7.7790000000000017</v>
      </c>
      <c r="BN42" s="377">
        <f t="shared" ref="BN42:BZ42" si="109">SUM(BN39:BN41)</f>
        <v>0.65399999999999103</v>
      </c>
      <c r="BO42" s="129">
        <f t="shared" si="109"/>
        <v>-2.3510000000000097</v>
      </c>
      <c r="BP42" s="129">
        <f t="shared" si="109"/>
        <v>-7.6080000000000112</v>
      </c>
      <c r="BQ42" s="349">
        <f t="shared" si="109"/>
        <v>-1.3050000000000086</v>
      </c>
      <c r="BR42" s="476">
        <f t="shared" si="109"/>
        <v>0.34199999999999164</v>
      </c>
      <c r="BS42" s="129">
        <f t="shared" si="109"/>
        <v>-7.710999999999963</v>
      </c>
      <c r="BT42" s="129">
        <f t="shared" si="109"/>
        <v>4.4799999999999862</v>
      </c>
      <c r="BU42" s="349">
        <f t="shared" si="109"/>
        <v>-2.0270000000000046</v>
      </c>
      <c r="BV42" s="377">
        <f t="shared" si="109"/>
        <v>-22.525999999999982</v>
      </c>
      <c r="BW42" s="129">
        <f t="shared" si="109"/>
        <v>2.9859999999999616</v>
      </c>
      <c r="BX42" s="129">
        <f t="shared" si="109"/>
        <v>35.126000000000019</v>
      </c>
      <c r="BY42" s="349">
        <f>SUM(BY39:BY41)</f>
        <v>28.47800000000003</v>
      </c>
      <c r="BZ42" s="129">
        <f t="shared" si="109"/>
        <v>27.559000000000012</v>
      </c>
      <c r="CA42" s="129">
        <f t="shared" ref="CA42:CG42" si="110">SUM(CA39:CA41)</f>
        <v>12.635000000000051</v>
      </c>
      <c r="CB42" s="129">
        <f t="shared" si="110"/>
        <v>43.320000000000014</v>
      </c>
      <c r="CC42" s="349">
        <f t="shared" si="110"/>
        <v>-131.81700000000004</v>
      </c>
      <c r="CD42" s="129">
        <f t="shared" si="110"/>
        <v>20.195097851112294</v>
      </c>
      <c r="CE42" s="129">
        <f t="shared" si="110"/>
        <v>19.366757786000033</v>
      </c>
      <c r="CF42" s="129">
        <f t="shared" si="110"/>
        <v>51.001212347555537</v>
      </c>
      <c r="CG42" s="349">
        <f t="shared" si="110"/>
        <v>56.718198835292313</v>
      </c>
      <c r="CH42" s="140"/>
      <c r="CI42" s="140"/>
      <c r="CJ42" s="140"/>
      <c r="CK42" s="140"/>
      <c r="CL42" s="140"/>
      <c r="CM42" s="140"/>
      <c r="CN42" s="140"/>
      <c r="CO42" s="140"/>
      <c r="CP42" s="140"/>
      <c r="CQ42" s="140"/>
      <c r="CR42" s="140"/>
      <c r="CS42" s="140"/>
      <c r="CT42" s="140"/>
      <c r="CU42" s="140"/>
      <c r="CV42" s="140"/>
      <c r="CW42" s="140"/>
      <c r="CX42" s="140"/>
      <c r="CY42" s="140"/>
      <c r="CZ42" s="140"/>
      <c r="DA42" s="140"/>
      <c r="DB42" s="140"/>
      <c r="DC42" s="140"/>
      <c r="DD42" s="140"/>
      <c r="DE42" s="140"/>
      <c r="DF42" s="140"/>
      <c r="DG42" s="140"/>
      <c r="DH42" s="140"/>
      <c r="DI42" s="399"/>
      <c r="DJ42" s="351"/>
      <c r="DK42" s="130"/>
      <c r="DL42" s="130"/>
      <c r="DM42" s="130"/>
      <c r="DN42" s="130"/>
      <c r="DO42" s="130"/>
      <c r="DP42" s="127"/>
      <c r="DQ42" s="377">
        <f t="shared" ref="DQ42:EB42" si="111">SUM(DQ39:DQ41)</f>
        <v>-13.424999999999999</v>
      </c>
      <c r="DR42" s="129">
        <f t="shared" si="111"/>
        <v>-20.606000000000002</v>
      </c>
      <c r="DS42" s="129">
        <f t="shared" si="111"/>
        <v>-20.382999999999999</v>
      </c>
      <c r="DT42" s="129">
        <f t="shared" si="111"/>
        <v>-11.315000000000001</v>
      </c>
      <c r="DU42" s="129">
        <f t="shared" si="111"/>
        <v>-5.1220000000000008</v>
      </c>
      <c r="DV42" s="129">
        <f t="shared" si="111"/>
        <v>2.9419999999999922</v>
      </c>
      <c r="DW42" s="129">
        <f t="shared" si="111"/>
        <v>12.408000000000019</v>
      </c>
      <c r="DX42" s="129">
        <f t="shared" si="111"/>
        <v>6.4869999999999912</v>
      </c>
      <c r="DY42" s="129">
        <f t="shared" si="111"/>
        <v>-5.2340000000000586</v>
      </c>
      <c r="DZ42" s="129">
        <f t="shared" si="111"/>
        <v>-4.9159999999999826</v>
      </c>
      <c r="EA42" s="129">
        <f t="shared" si="111"/>
        <v>42.813000000000017</v>
      </c>
      <c r="EB42" s="129">
        <f t="shared" si="111"/>
        <v>-48.303000000000139</v>
      </c>
      <c r="EC42" s="129">
        <f t="shared" ref="EC42:EJ42" si="112">SUM(EC39:EC41)</f>
        <v>147.28126681996031</v>
      </c>
      <c r="ED42" s="129">
        <f t="shared" si="112"/>
        <v>236.17674528086101</v>
      </c>
      <c r="EE42" s="129">
        <f t="shared" si="112"/>
        <v>371.23907270985563</v>
      </c>
      <c r="EF42" s="129">
        <f t="shared" si="112"/>
        <v>505.91544934878812</v>
      </c>
      <c r="EG42" s="129">
        <f t="shared" si="112"/>
        <v>661.63779180142433</v>
      </c>
      <c r="EH42" s="129">
        <f t="shared" si="112"/>
        <v>917.84871726960819</v>
      </c>
      <c r="EI42" s="129">
        <f t="shared" si="112"/>
        <v>1106.1329636595142</v>
      </c>
      <c r="EJ42" s="129">
        <f t="shared" si="112"/>
        <v>1332.6860210704824</v>
      </c>
      <c r="EK42" s="1531"/>
      <c r="EL42" s="1040" t="str">
        <f t="shared" ref="EL42:EL43" si="113">IF(EB42&lt;0,"NA",(EG42/EB42)^0.2-1)</f>
        <v>NA</v>
      </c>
      <c r="EN42" s="101"/>
      <c r="EO42" s="101"/>
      <c r="EP42" s="101"/>
      <c r="EQ42" s="101"/>
      <c r="ER42" s="101"/>
      <c r="ES42" s="101"/>
      <c r="ET42" s="101"/>
      <c r="EU42" s="101"/>
      <c r="EV42" s="101"/>
      <c r="EW42" s="101"/>
      <c r="EX42" s="78"/>
      <c r="EY42" s="78"/>
      <c r="EZ42" s="78"/>
      <c r="FA42" s="78"/>
      <c r="FB42" s="78"/>
      <c r="FC42" s="78"/>
    </row>
    <row r="43" spans="1:159" s="56" customFormat="1" ht="15" customHeight="1" outlineLevel="2">
      <c r="A43" s="55"/>
      <c r="B43"/>
      <c r="C43"/>
      <c r="D43"/>
      <c r="E43"/>
      <c r="F43"/>
      <c r="G43"/>
      <c r="H43" s="55"/>
      <c r="I43" s="1136" t="s">
        <v>209</v>
      </c>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78">
        <v>1.895</v>
      </c>
      <c r="AU43" s="132">
        <v>1.6910000000000001</v>
      </c>
      <c r="AV43" s="132">
        <v>1.528</v>
      </c>
      <c r="AW43" s="366">
        <v>1.2929999999999999</v>
      </c>
      <c r="AX43" s="376">
        <f t="shared" ref="AX43:BZ43" si="114">AX138</f>
        <v>1.228</v>
      </c>
      <c r="AY43" s="128">
        <f t="shared" si="114"/>
        <v>1.3539999999999999</v>
      </c>
      <c r="AZ43" s="128">
        <f t="shared" si="114"/>
        <v>1.3139999999999998</v>
      </c>
      <c r="BA43" s="347">
        <f t="shared" si="114"/>
        <v>1.3659999999999994</v>
      </c>
      <c r="BB43" s="376">
        <f t="shared" si="114"/>
        <v>1.526</v>
      </c>
      <c r="BC43" s="128">
        <f t="shared" si="114"/>
        <v>1.8680000000000001</v>
      </c>
      <c r="BD43" s="128">
        <f t="shared" si="114"/>
        <v>2.0350000000000001</v>
      </c>
      <c r="BE43" s="347">
        <f t="shared" si="114"/>
        <v>1.7609999999999999</v>
      </c>
      <c r="BF43" s="376">
        <f t="shared" si="114"/>
        <v>2.3359999999999999</v>
      </c>
      <c r="BG43" s="128">
        <f t="shared" si="114"/>
        <v>2.7490000000000001</v>
      </c>
      <c r="BH43" s="128">
        <f t="shared" si="114"/>
        <v>3.6169999999999995</v>
      </c>
      <c r="BI43" s="347">
        <f t="shared" si="114"/>
        <v>4.0709999999999997</v>
      </c>
      <c r="BJ43" s="376">
        <f t="shared" si="114"/>
        <v>4.7789999999999999</v>
      </c>
      <c r="BK43" s="128">
        <f t="shared" si="114"/>
        <v>5.1549999999999994</v>
      </c>
      <c r="BL43" s="128">
        <f t="shared" si="114"/>
        <v>5.8770000000000007</v>
      </c>
      <c r="BM43" s="347">
        <f t="shared" si="114"/>
        <v>7.4430000000000032</v>
      </c>
      <c r="BN43" s="376">
        <f t="shared" si="114"/>
        <v>8.0739999999999998</v>
      </c>
      <c r="BO43" s="128">
        <f t="shared" si="114"/>
        <v>8.5960000000000019</v>
      </c>
      <c r="BP43" s="128">
        <f t="shared" si="114"/>
        <v>9.0389999999999997</v>
      </c>
      <c r="BQ43" s="347">
        <f>BQ138</f>
        <v>9.9149999999999974</v>
      </c>
      <c r="BR43" s="314">
        <f t="shared" si="114"/>
        <v>14.028</v>
      </c>
      <c r="BS43" s="128">
        <f t="shared" si="114"/>
        <v>20.419000000000004</v>
      </c>
      <c r="BT43" s="128">
        <f t="shared" si="114"/>
        <v>19.583999999999996</v>
      </c>
      <c r="BU43" s="347">
        <f t="shared" si="114"/>
        <v>21.355</v>
      </c>
      <c r="BV43" s="376">
        <f t="shared" si="114"/>
        <v>23.806999999999999</v>
      </c>
      <c r="BW43" s="128">
        <f t="shared" si="114"/>
        <v>25.55</v>
      </c>
      <c r="BX43" s="128">
        <f t="shared" si="114"/>
        <v>25.495000000000008</v>
      </c>
      <c r="BY43" s="347">
        <f>BY138</f>
        <v>25.738000000000003</v>
      </c>
      <c r="BZ43" s="128">
        <f t="shared" si="114"/>
        <v>27.135000000000002</v>
      </c>
      <c r="CA43" s="128">
        <f t="shared" ref="CA43:CG43" si="115">CA138</f>
        <v>27.021999999999995</v>
      </c>
      <c r="CB43" s="128">
        <f t="shared" si="115"/>
        <v>27.419</v>
      </c>
      <c r="CC43" s="347">
        <f t="shared" si="115"/>
        <v>28.579000000000011</v>
      </c>
      <c r="CD43" s="128">
        <f t="shared" si="115"/>
        <v>26.801299204456477</v>
      </c>
      <c r="CE43" s="128">
        <f t="shared" si="115"/>
        <v>29.267154053577734</v>
      </c>
      <c r="CF43" s="128">
        <f t="shared" si="115"/>
        <v>30.853344555797339</v>
      </c>
      <c r="CG43" s="347">
        <f t="shared" si="115"/>
        <v>30.69844373387776</v>
      </c>
      <c r="CH43" s="150"/>
      <c r="CI43" s="150"/>
      <c r="CJ43" s="150"/>
      <c r="CK43" s="150"/>
      <c r="CL43" s="150"/>
      <c r="CM43" s="150"/>
      <c r="CN43" s="150"/>
      <c r="CO43" s="150"/>
      <c r="CP43" s="150"/>
      <c r="CQ43" s="150"/>
      <c r="CR43" s="150"/>
      <c r="CS43" s="150"/>
      <c r="CT43" s="150"/>
      <c r="CU43" s="150"/>
      <c r="CV43" s="150"/>
      <c r="CW43" s="150"/>
      <c r="CX43" s="150"/>
      <c r="CY43" s="150"/>
      <c r="CZ43" s="150"/>
      <c r="DA43" s="150"/>
      <c r="DB43" s="150"/>
      <c r="DC43" s="150"/>
      <c r="DD43" s="150"/>
      <c r="DE43" s="150"/>
      <c r="DF43" s="150"/>
      <c r="DG43" s="150"/>
      <c r="DH43" s="150"/>
      <c r="DI43" s="409"/>
      <c r="DJ43" s="351"/>
      <c r="DK43" s="126"/>
      <c r="DL43" s="126"/>
      <c r="DM43" s="126"/>
      <c r="DN43" s="126"/>
      <c r="DO43" s="126"/>
      <c r="DP43" s="127"/>
      <c r="DQ43" s="378">
        <v>3.052</v>
      </c>
      <c r="DR43" s="132">
        <v>6.84</v>
      </c>
      <c r="DS43" s="128">
        <f>DS138</f>
        <v>8.1470000000000002</v>
      </c>
      <c r="DT43" s="128">
        <f>DT138</f>
        <v>6.407</v>
      </c>
      <c r="DU43" s="128">
        <f t="shared" ref="DU43:EB43" si="116">DU138</f>
        <v>5.2619999999999996</v>
      </c>
      <c r="DV43" s="128">
        <f t="shared" si="116"/>
        <v>7.19</v>
      </c>
      <c r="DW43" s="128">
        <f t="shared" si="116"/>
        <v>12.773</v>
      </c>
      <c r="DX43" s="128">
        <f t="shared" si="116"/>
        <v>23.254000000000005</v>
      </c>
      <c r="DY43" s="128">
        <f t="shared" si="116"/>
        <v>35.624000000000002</v>
      </c>
      <c r="DZ43" s="128">
        <f t="shared" si="116"/>
        <v>75.385999999999996</v>
      </c>
      <c r="EA43" s="128">
        <f t="shared" si="116"/>
        <v>100.59</v>
      </c>
      <c r="EB43" s="128">
        <f t="shared" si="116"/>
        <v>110.155</v>
      </c>
      <c r="EC43" s="128">
        <f>EC138</f>
        <v>117.6202415477093</v>
      </c>
      <c r="ED43" s="128">
        <f t="shared" ref="ED43:EJ43" si="117">ED138</f>
        <v>115.74527382433928</v>
      </c>
      <c r="EE43" s="128">
        <f t="shared" si="117"/>
        <v>128.37692368777559</v>
      </c>
      <c r="EF43" s="128">
        <f t="shared" si="117"/>
        <v>140.14126634141513</v>
      </c>
      <c r="EG43" s="128">
        <f t="shared" si="117"/>
        <v>151.37947448702613</v>
      </c>
      <c r="EH43" s="128">
        <f t="shared" si="117"/>
        <v>162.19044651937324</v>
      </c>
      <c r="EI43" s="128">
        <f t="shared" si="117"/>
        <v>150.65609619414568</v>
      </c>
      <c r="EJ43" s="128">
        <f t="shared" si="117"/>
        <v>134.44803665533692</v>
      </c>
      <c r="EK43" s="1531"/>
      <c r="EL43" s="1040">
        <f t="shared" si="113"/>
        <v>6.5645010084825373E-2</v>
      </c>
      <c r="EX43" s="78"/>
      <c r="EY43" s="78"/>
      <c r="EZ43" s="78"/>
      <c r="FA43" s="78"/>
      <c r="FB43" s="78"/>
      <c r="FC43" s="78"/>
    </row>
    <row r="44" spans="1:159" s="56" customFormat="1" ht="15" customHeight="1" outlineLevel="2">
      <c r="A44" s="55"/>
      <c r="B44"/>
      <c r="C44"/>
      <c r="D44"/>
      <c r="E44"/>
      <c r="F44"/>
      <c r="G44"/>
      <c r="H44" s="55"/>
      <c r="I44" s="1136" t="s">
        <v>207</v>
      </c>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78">
        <v>0</v>
      </c>
      <c r="AU44" s="132">
        <v>0</v>
      </c>
      <c r="AV44" s="132">
        <v>0</v>
      </c>
      <c r="AW44" s="366">
        <v>0</v>
      </c>
      <c r="AX44" s="378">
        <v>0</v>
      </c>
      <c r="AY44" s="132">
        <v>0</v>
      </c>
      <c r="AZ44" s="132">
        <v>0</v>
      </c>
      <c r="BA44" s="366">
        <v>0</v>
      </c>
      <c r="BB44" s="378">
        <v>5.7000000000000002E-2</v>
      </c>
      <c r="BC44" s="132">
        <v>0</v>
      </c>
      <c r="BD44" s="132">
        <v>1.7370000000000001</v>
      </c>
      <c r="BE44" s="366">
        <v>0.28799999999999998</v>
      </c>
      <c r="BF44" s="378">
        <v>0</v>
      </c>
      <c r="BG44" s="132">
        <v>0.71599999999999997</v>
      </c>
      <c r="BH44" s="132">
        <v>0</v>
      </c>
      <c r="BI44" s="366">
        <v>0.55100000000000005</v>
      </c>
      <c r="BJ44" s="378">
        <v>0</v>
      </c>
      <c r="BK44" s="132">
        <v>0</v>
      </c>
      <c r="BL44" s="132">
        <v>0.20100000000000001</v>
      </c>
      <c r="BM44" s="366">
        <f>0.175</f>
        <v>0.17499999999999999</v>
      </c>
      <c r="BN44" s="378">
        <v>0</v>
      </c>
      <c r="BO44" s="132">
        <v>0.184</v>
      </c>
      <c r="BP44" s="132">
        <v>13.2</v>
      </c>
      <c r="BQ44" s="366">
        <f>8.109+3.259</f>
        <v>11.368</v>
      </c>
      <c r="BR44" s="460">
        <f>12.477+25.065</f>
        <v>37.542000000000002</v>
      </c>
      <c r="BS44" s="146">
        <f>BS18+BS19</f>
        <v>8.3309999999999995</v>
      </c>
      <c r="BT44" s="146">
        <f>BT18+BT19</f>
        <v>5.4130000000000003</v>
      </c>
      <c r="BU44" s="366">
        <f>0.432+0.409+0.225</f>
        <v>1.0660000000000001</v>
      </c>
      <c r="BV44" s="378">
        <f>0.593</f>
        <v>0.59299999999999997</v>
      </c>
      <c r="BW44" s="1577">
        <v>0.20399999999999999</v>
      </c>
      <c r="BX44" s="1577">
        <v>-1.1579999999999999</v>
      </c>
      <c r="BY44" s="1626">
        <v>0.53300000000000003</v>
      </c>
      <c r="BZ44" s="1577">
        <v>0.105</v>
      </c>
      <c r="CA44" s="1577">
        <v>4.2999999999999997E-2</v>
      </c>
      <c r="CB44" s="1577">
        <v>0.218</v>
      </c>
      <c r="CC44" s="1626">
        <v>174.09700000000001</v>
      </c>
      <c r="CD44" s="132">
        <v>0</v>
      </c>
      <c r="CE44" s="132">
        <v>0</v>
      </c>
      <c r="CF44" s="132">
        <v>0</v>
      </c>
      <c r="CG44" s="366">
        <v>0</v>
      </c>
      <c r="CH44" s="146"/>
      <c r="CI44" s="146"/>
      <c r="CJ44" s="146"/>
      <c r="CK44" s="146"/>
      <c r="CL44" s="146"/>
      <c r="CM44" s="146"/>
      <c r="CN44" s="146"/>
      <c r="CO44" s="146"/>
      <c r="CP44" s="146"/>
      <c r="CQ44" s="146"/>
      <c r="CR44" s="146"/>
      <c r="CS44" s="146"/>
      <c r="CT44" s="146"/>
      <c r="CU44" s="146"/>
      <c r="CV44" s="146"/>
      <c r="CW44" s="146"/>
      <c r="CX44" s="146"/>
      <c r="CY44" s="146"/>
      <c r="CZ44" s="146"/>
      <c r="DA44" s="146"/>
      <c r="DB44" s="146"/>
      <c r="DC44" s="146"/>
      <c r="DD44" s="146"/>
      <c r="DE44" s="146"/>
      <c r="DF44" s="146"/>
      <c r="DG44" s="146"/>
      <c r="DH44" s="146"/>
      <c r="DI44" s="284"/>
      <c r="DJ44" s="351"/>
      <c r="DK44" s="133"/>
      <c r="DL44" s="133"/>
      <c r="DM44" s="133"/>
      <c r="DN44" s="133"/>
      <c r="DO44" s="133"/>
      <c r="DP44" s="133"/>
      <c r="DQ44" s="378">
        <v>0</v>
      </c>
      <c r="DR44" s="132">
        <v>0</v>
      </c>
      <c r="DS44" s="132">
        <v>0</v>
      </c>
      <c r="DT44" s="128">
        <f>SUM(AT44:AW44)</f>
        <v>0</v>
      </c>
      <c r="DU44" s="128">
        <f>SUM(AX44:BA44)</f>
        <v>0</v>
      </c>
      <c r="DV44" s="128">
        <f>SUM(BB44:BE44)</f>
        <v>2.0819999999999999</v>
      </c>
      <c r="DW44" s="128">
        <f>SUM(BF44:BI44)</f>
        <v>1.2669999999999999</v>
      </c>
      <c r="DX44" s="128">
        <f>SUM(BJ44:BM44)</f>
        <v>0.376</v>
      </c>
      <c r="DY44" s="128">
        <f>SUM(BN44:BQ44)</f>
        <v>24.751999999999999</v>
      </c>
      <c r="DZ44" s="128">
        <f>SUM(BR44:BU44)</f>
        <v>52.352000000000004</v>
      </c>
      <c r="EA44" s="128">
        <f>SUM(BV44:BY44)</f>
        <v>0.17200000000000004</v>
      </c>
      <c r="EB44" s="1776">
        <f>SUM(BZ44:CC44)</f>
        <v>174.46300000000002</v>
      </c>
      <c r="EC44" s="1776">
        <f>SUM(CD44:CG44)</f>
        <v>0</v>
      </c>
      <c r="ED44" s="132">
        <v>0</v>
      </c>
      <c r="EE44" s="132">
        <v>0</v>
      </c>
      <c r="EF44" s="132">
        <v>0</v>
      </c>
      <c r="EG44" s="132">
        <v>0</v>
      </c>
      <c r="EH44" s="132">
        <v>0</v>
      </c>
      <c r="EI44" s="132">
        <v>0</v>
      </c>
      <c r="EJ44" s="132">
        <v>0</v>
      </c>
      <c r="EK44" s="1531"/>
      <c r="EL44" s="1040"/>
      <c r="EX44" s="78"/>
      <c r="EY44" s="78"/>
      <c r="EZ44" s="78"/>
      <c r="FA44" s="78"/>
      <c r="FB44" s="78"/>
      <c r="FC44" s="78"/>
    </row>
    <row r="45" spans="1:159" s="56" customFormat="1" ht="15" customHeight="1" outlineLevel="2">
      <c r="A45" s="55"/>
      <c r="B45"/>
      <c r="C45"/>
      <c r="D45"/>
      <c r="E45"/>
      <c r="F45"/>
      <c r="G45"/>
      <c r="H45" s="55"/>
      <c r="I45" s="1137" t="s">
        <v>210</v>
      </c>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77">
        <f t="shared" ref="AT45:BL45" si="118">AT42+AT43+AT44</f>
        <v>-2.153</v>
      </c>
      <c r="AU45" s="129">
        <f t="shared" si="118"/>
        <v>-0.98900000000000055</v>
      </c>
      <c r="AV45" s="129">
        <f t="shared" si="118"/>
        <v>-0.48899999999999899</v>
      </c>
      <c r="AW45" s="349">
        <f t="shared" si="118"/>
        <v>-1.2770000000000008</v>
      </c>
      <c r="AX45" s="377">
        <f t="shared" si="118"/>
        <v>-1.1830000000000005</v>
      </c>
      <c r="AY45" s="129">
        <f t="shared" si="118"/>
        <v>-0.21400000000000041</v>
      </c>
      <c r="AZ45" s="129">
        <f t="shared" si="118"/>
        <v>0.25799999999999956</v>
      </c>
      <c r="BA45" s="349">
        <f t="shared" si="118"/>
        <v>1.2789999999999981</v>
      </c>
      <c r="BB45" s="377">
        <f t="shared" si="118"/>
        <v>1.1079999999999997</v>
      </c>
      <c r="BC45" s="129">
        <f t="shared" si="118"/>
        <v>3.8520000000000025</v>
      </c>
      <c r="BD45" s="140">
        <f t="shared" si="118"/>
        <v>3.6539999999999986</v>
      </c>
      <c r="BE45" s="399">
        <f t="shared" si="118"/>
        <v>3.5999999999999992</v>
      </c>
      <c r="BF45" s="377">
        <f t="shared" si="118"/>
        <v>5.4469999999999974</v>
      </c>
      <c r="BG45" s="129">
        <f t="shared" si="118"/>
        <v>5.9880000000000058</v>
      </c>
      <c r="BH45" s="140">
        <f t="shared" si="118"/>
        <v>7.623999999999997</v>
      </c>
      <c r="BI45" s="349">
        <f t="shared" si="118"/>
        <v>7.3889999999999985</v>
      </c>
      <c r="BJ45" s="377">
        <f t="shared" si="118"/>
        <v>5.1229999999999976</v>
      </c>
      <c r="BK45" s="129">
        <f t="shared" si="118"/>
        <v>5.2750000000000057</v>
      </c>
      <c r="BL45" s="129">
        <f t="shared" si="118"/>
        <v>4.3220000000000001</v>
      </c>
      <c r="BM45" s="349">
        <f t="shared" ref="BM45:BZ45" si="119">BM42+BM43+BM44</f>
        <v>15.397000000000006</v>
      </c>
      <c r="BN45" s="377">
        <f t="shared" si="119"/>
        <v>8.7279999999999909</v>
      </c>
      <c r="BO45" s="129">
        <f t="shared" si="119"/>
        <v>6.4289999999999923</v>
      </c>
      <c r="BP45" s="129">
        <f t="shared" si="119"/>
        <v>14.630999999999988</v>
      </c>
      <c r="BQ45" s="349">
        <f>BQ42+BQ43+BQ44</f>
        <v>19.977999999999987</v>
      </c>
      <c r="BR45" s="476">
        <f t="shared" si="119"/>
        <v>51.911999999999992</v>
      </c>
      <c r="BS45" s="129">
        <f t="shared" si="119"/>
        <v>21.039000000000041</v>
      </c>
      <c r="BT45" s="129">
        <f t="shared" si="119"/>
        <v>29.476999999999983</v>
      </c>
      <c r="BU45" s="349">
        <f t="shared" si="119"/>
        <v>20.393999999999995</v>
      </c>
      <c r="BV45" s="377">
        <f t="shared" si="119"/>
        <v>1.8740000000000165</v>
      </c>
      <c r="BW45" s="129">
        <f t="shared" si="119"/>
        <v>28.739999999999963</v>
      </c>
      <c r="BX45" s="129">
        <f t="shared" si="119"/>
        <v>59.463000000000022</v>
      </c>
      <c r="BY45" s="349">
        <f>BY42+BY43+BY44</f>
        <v>54.749000000000038</v>
      </c>
      <c r="BZ45" s="129">
        <f t="shared" si="119"/>
        <v>54.799000000000014</v>
      </c>
      <c r="CA45" s="129">
        <f t="shared" ref="CA45:CG45" si="120">CA42+CA43+CA44</f>
        <v>39.700000000000045</v>
      </c>
      <c r="CB45" s="129">
        <f t="shared" si="120"/>
        <v>70.957000000000022</v>
      </c>
      <c r="CC45" s="349">
        <f t="shared" si="120"/>
        <v>70.85899999999998</v>
      </c>
      <c r="CD45" s="129">
        <f t="shared" si="120"/>
        <v>46.996397055568771</v>
      </c>
      <c r="CE45" s="129">
        <f t="shared" si="120"/>
        <v>48.633911839577763</v>
      </c>
      <c r="CF45" s="129">
        <f t="shared" si="120"/>
        <v>81.854556903352872</v>
      </c>
      <c r="CG45" s="349">
        <f t="shared" si="120"/>
        <v>87.416642569170079</v>
      </c>
      <c r="CH45" s="140"/>
      <c r="CI45" s="140"/>
      <c r="CJ45" s="140"/>
      <c r="CK45" s="140"/>
      <c r="CL45" s="140"/>
      <c r="CM45" s="140"/>
      <c r="CN45" s="140"/>
      <c r="CO45" s="140"/>
      <c r="CP45" s="140"/>
      <c r="CQ45" s="140"/>
      <c r="CR45" s="140"/>
      <c r="CS45" s="140"/>
      <c r="CT45" s="140"/>
      <c r="CU45" s="140"/>
      <c r="CV45" s="140"/>
      <c r="CW45" s="140"/>
      <c r="CX45" s="140"/>
      <c r="CY45" s="140"/>
      <c r="CZ45" s="140"/>
      <c r="DA45" s="140"/>
      <c r="DB45" s="140"/>
      <c r="DC45" s="140"/>
      <c r="DD45" s="140"/>
      <c r="DE45" s="140"/>
      <c r="DF45" s="140"/>
      <c r="DG45" s="140"/>
      <c r="DH45" s="140"/>
      <c r="DI45" s="399"/>
      <c r="DJ45" s="351"/>
      <c r="DK45" s="130"/>
      <c r="DL45" s="130"/>
      <c r="DM45" s="130"/>
      <c r="DN45" s="130"/>
      <c r="DO45" s="130"/>
      <c r="DP45" s="127"/>
      <c r="DQ45" s="377">
        <f t="shared" ref="DQ45:EB45" si="121">DQ42+DQ43+DQ44</f>
        <v>-10.372999999999999</v>
      </c>
      <c r="DR45" s="129">
        <f t="shared" si="121"/>
        <v>-13.766000000000002</v>
      </c>
      <c r="DS45" s="129">
        <f t="shared" si="121"/>
        <v>-12.235999999999999</v>
      </c>
      <c r="DT45" s="129">
        <f t="shared" si="121"/>
        <v>-4.9080000000000013</v>
      </c>
      <c r="DU45" s="129">
        <f t="shared" si="121"/>
        <v>0.13999999999999879</v>
      </c>
      <c r="DV45" s="129">
        <f t="shared" si="121"/>
        <v>12.213999999999992</v>
      </c>
      <c r="DW45" s="129">
        <f t="shared" si="121"/>
        <v>26.448000000000018</v>
      </c>
      <c r="DX45" s="129">
        <f t="shared" si="121"/>
        <v>30.116999999999997</v>
      </c>
      <c r="DY45" s="129">
        <f t="shared" si="121"/>
        <v>55.141999999999939</v>
      </c>
      <c r="DZ45" s="129">
        <f>DZ42+DZ43+DZ44</f>
        <v>122.82200000000002</v>
      </c>
      <c r="EA45" s="129">
        <f t="shared" si="121"/>
        <v>143.57500000000002</v>
      </c>
      <c r="EB45" s="129">
        <f t="shared" si="121"/>
        <v>236.31499999999988</v>
      </c>
      <c r="EC45" s="129">
        <f t="shared" ref="EC45:EJ45" si="122">EC42+EC43+EC44</f>
        <v>264.90150836766963</v>
      </c>
      <c r="ED45" s="129">
        <f t="shared" si="122"/>
        <v>351.92201910520032</v>
      </c>
      <c r="EE45" s="129">
        <f t="shared" si="122"/>
        <v>499.61599639763119</v>
      </c>
      <c r="EF45" s="129">
        <f t="shared" si="122"/>
        <v>646.05671569020319</v>
      </c>
      <c r="EG45" s="129">
        <f t="shared" si="122"/>
        <v>813.0172662884504</v>
      </c>
      <c r="EH45" s="129">
        <f t="shared" si="122"/>
        <v>1080.0391637889813</v>
      </c>
      <c r="EI45" s="129">
        <f t="shared" si="122"/>
        <v>1256.7890598536599</v>
      </c>
      <c r="EJ45" s="129">
        <f t="shared" si="122"/>
        <v>1467.1340577258193</v>
      </c>
      <c r="EK45" s="1531"/>
      <c r="EL45" s="1040">
        <f>IF(EB45&lt;0,"NA",(EG45/EB45)^0.2-1)</f>
        <v>0.28032933429116924</v>
      </c>
      <c r="EX45" s="78"/>
      <c r="EY45" s="78"/>
      <c r="EZ45" s="78"/>
      <c r="FA45" s="78"/>
      <c r="FB45" s="78"/>
      <c r="FC45" s="78"/>
    </row>
    <row r="46" spans="1:159" ht="15" customHeight="1" outlineLevel="2">
      <c r="A46" s="4"/>
      <c r="H46" s="4"/>
      <c r="I46" s="1075"/>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356"/>
      <c r="AU46" s="19"/>
      <c r="AV46" s="19"/>
      <c r="AW46" s="357"/>
      <c r="AX46" s="356"/>
      <c r="AY46" s="19"/>
      <c r="AZ46" s="19"/>
      <c r="BA46" s="357"/>
      <c r="BB46" s="356"/>
      <c r="BC46" s="19"/>
      <c r="BD46" s="367"/>
      <c r="BE46" s="357"/>
      <c r="BF46" s="356"/>
      <c r="BG46" s="19"/>
      <c r="BH46" s="367"/>
      <c r="BI46" s="357"/>
      <c r="BJ46" s="356"/>
      <c r="BK46" s="19"/>
      <c r="BL46" s="19"/>
      <c r="BM46" s="357"/>
      <c r="BN46" s="356"/>
      <c r="BO46" s="19"/>
      <c r="BP46" s="19"/>
      <c r="BQ46" s="357"/>
      <c r="BR46" s="826"/>
      <c r="BS46" s="19"/>
      <c r="BT46" s="19"/>
      <c r="BU46" s="357"/>
      <c r="BV46" s="356"/>
      <c r="BW46" s="19"/>
      <c r="BX46" s="19"/>
      <c r="BY46" s="357"/>
      <c r="BZ46" s="19"/>
      <c r="CA46" s="19"/>
      <c r="CB46" s="19"/>
      <c r="CC46" s="1849"/>
      <c r="CD46" s="19"/>
      <c r="CE46" s="19"/>
      <c r="CF46" s="19"/>
      <c r="CG46" s="357"/>
      <c r="CH46" s="259"/>
      <c r="CI46" s="259"/>
      <c r="CJ46" s="259"/>
      <c r="CK46" s="259"/>
      <c r="CL46" s="259"/>
      <c r="CM46" s="259"/>
      <c r="CN46" s="259"/>
      <c r="CO46" s="259"/>
      <c r="CP46" s="259"/>
      <c r="CQ46" s="259"/>
      <c r="CR46" s="259"/>
      <c r="CS46" s="259"/>
      <c r="CT46" s="259"/>
      <c r="CU46" s="259"/>
      <c r="CV46" s="259"/>
      <c r="CW46" s="259"/>
      <c r="CX46" s="259"/>
      <c r="CY46" s="259"/>
      <c r="CZ46" s="259"/>
      <c r="DA46" s="259"/>
      <c r="DB46" s="259"/>
      <c r="DC46" s="259"/>
      <c r="DD46" s="259"/>
      <c r="DE46" s="259"/>
      <c r="DF46" s="259"/>
      <c r="DG46" s="259"/>
      <c r="DH46" s="259"/>
      <c r="DI46" s="539"/>
      <c r="DJ46" s="351"/>
      <c r="DK46" s="18"/>
      <c r="DL46" s="18"/>
      <c r="DM46" s="18"/>
      <c r="DN46" s="18"/>
      <c r="DO46" s="18"/>
      <c r="DP46" s="58"/>
      <c r="DQ46" s="356"/>
      <c r="DR46" s="19"/>
      <c r="DS46" s="19"/>
      <c r="DT46" s="19"/>
      <c r="DU46" s="19"/>
      <c r="DV46" s="19"/>
      <c r="DW46" s="1586"/>
      <c r="DX46" s="1586"/>
      <c r="DY46" s="1586"/>
      <c r="DZ46" s="1586"/>
      <c r="EA46" s="1586"/>
      <c r="EB46" s="1586"/>
      <c r="EC46" s="1586"/>
      <c r="ED46" s="1586"/>
      <c r="EE46" s="1586"/>
      <c r="EF46" s="1586"/>
      <c r="EG46" s="1586"/>
      <c r="EH46" s="1586"/>
      <c r="EI46" s="19"/>
      <c r="EJ46" s="19"/>
      <c r="EK46" s="651"/>
      <c r="EL46" s="40"/>
      <c r="EU46" s="21"/>
      <c r="EV46" s="21"/>
      <c r="EW46" s="21"/>
    </row>
    <row r="47" spans="1:159" s="27" customFormat="1" ht="15" customHeight="1" outlineLevel="2">
      <c r="A47" s="42"/>
      <c r="B47"/>
      <c r="C47"/>
      <c r="D47"/>
      <c r="E47"/>
      <c r="F47"/>
      <c r="G47"/>
      <c r="H47" s="42"/>
      <c r="I47" s="1138" t="s">
        <v>121</v>
      </c>
      <c r="J47" s="32"/>
      <c r="K47" s="32"/>
      <c r="L47" s="32"/>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90">
        <f t="shared" ref="AT47:CC47" si="123">AT25</f>
        <v>-4.4290000000000003</v>
      </c>
      <c r="AU47" s="143">
        <f t="shared" si="123"/>
        <v>-3.0690000000000008</v>
      </c>
      <c r="AV47" s="143">
        <f t="shared" si="123"/>
        <v>-2.4249999999999989</v>
      </c>
      <c r="AW47" s="370">
        <f t="shared" si="123"/>
        <v>-2.9320000000000008</v>
      </c>
      <c r="AX47" s="390">
        <f t="shared" si="123"/>
        <v>-2.8060000000000005</v>
      </c>
      <c r="AY47" s="143">
        <f t="shared" si="123"/>
        <v>-1.9720000000000004</v>
      </c>
      <c r="AZ47" s="143">
        <f t="shared" si="123"/>
        <v>-1.5100000000000002</v>
      </c>
      <c r="BA47" s="370">
        <f t="shared" si="123"/>
        <v>-0.48600000000000143</v>
      </c>
      <c r="BB47" s="390">
        <f t="shared" si="123"/>
        <v>-0.82600000000000029</v>
      </c>
      <c r="BC47" s="143">
        <f t="shared" si="123"/>
        <v>1.5760000000000023</v>
      </c>
      <c r="BD47" s="143">
        <f t="shared" si="123"/>
        <v>-0.57000000000000162</v>
      </c>
      <c r="BE47" s="370">
        <f t="shared" si="123"/>
        <v>0.9219999999999996</v>
      </c>
      <c r="BF47" s="390">
        <f t="shared" si="123"/>
        <v>1.7239999999999969</v>
      </c>
      <c r="BG47" s="143">
        <f t="shared" si="123"/>
        <v>1.3320000000000047</v>
      </c>
      <c r="BH47" s="143">
        <f t="shared" si="123"/>
        <v>2.3339999999999974</v>
      </c>
      <c r="BI47" s="370">
        <f t="shared" si="123"/>
        <v>0.54899999999999938</v>
      </c>
      <c r="BJ47" s="390">
        <f t="shared" si="123"/>
        <v>-3.747000000000003</v>
      </c>
      <c r="BK47" s="143">
        <f t="shared" si="123"/>
        <v>-10.231999999999994</v>
      </c>
      <c r="BL47" s="143">
        <f t="shared" si="123"/>
        <v>-1.1890000000000001</v>
      </c>
      <c r="BM47" s="370">
        <f t="shared" si="123"/>
        <v>2.715000000000003</v>
      </c>
      <c r="BN47" s="390">
        <f t="shared" si="123"/>
        <v>-6.2590000000000083</v>
      </c>
      <c r="BO47" s="143">
        <f t="shared" si="123"/>
        <v>-10.477000000000009</v>
      </c>
      <c r="BP47" s="143">
        <f t="shared" si="123"/>
        <v>-15.977000000000011</v>
      </c>
      <c r="BQ47" s="370">
        <f t="shared" si="123"/>
        <v>-10.897000000000007</v>
      </c>
      <c r="BR47" s="478">
        <f t="shared" si="123"/>
        <v>-23.126000000000008</v>
      </c>
      <c r="BS47" s="143">
        <f t="shared" si="123"/>
        <v>-38.720999999999961</v>
      </c>
      <c r="BT47" s="143">
        <f t="shared" si="123"/>
        <v>-26.049000000000014</v>
      </c>
      <c r="BU47" s="370">
        <f t="shared" si="123"/>
        <v>-25.72</v>
      </c>
      <c r="BV47" s="390">
        <f t="shared" si="123"/>
        <v>-47.60499999999999</v>
      </c>
      <c r="BW47" s="143">
        <f t="shared" si="123"/>
        <v>-156.14900000000006</v>
      </c>
      <c r="BX47" s="143">
        <f t="shared" si="123"/>
        <v>6.8070000000000208</v>
      </c>
      <c r="BY47" s="370">
        <f>BY25</f>
        <v>-23.490999999999968</v>
      </c>
      <c r="BZ47" s="143">
        <f t="shared" si="123"/>
        <v>-4.6059999999999874</v>
      </c>
      <c r="CA47" s="143">
        <f>CA25</f>
        <v>-21.844999999999949</v>
      </c>
      <c r="CB47" s="143">
        <f>CB25</f>
        <v>9.2060000000000137</v>
      </c>
      <c r="CC47" s="370">
        <f t="shared" si="123"/>
        <v>-77.175000000000026</v>
      </c>
      <c r="CD47" s="143">
        <f t="shared" ref="CD47:CG47" si="124">CD25</f>
        <v>-15.989154148887707</v>
      </c>
      <c r="CE47" s="143">
        <f t="shared" si="124"/>
        <v>-16.904734213999973</v>
      </c>
      <c r="CF47" s="143">
        <f t="shared" si="124"/>
        <v>15.379670347555532</v>
      </c>
      <c r="CG47" s="370">
        <f t="shared" si="124"/>
        <v>20.219906835292306</v>
      </c>
      <c r="CH47" s="155"/>
      <c r="CI47" s="155"/>
      <c r="CJ47" s="155"/>
      <c r="CK47" s="155"/>
      <c r="CL47" s="155"/>
      <c r="CM47" s="155"/>
      <c r="CN47" s="155"/>
      <c r="CO47" s="155"/>
      <c r="CP47" s="155"/>
      <c r="CQ47" s="155"/>
      <c r="CR47" s="155"/>
      <c r="CS47" s="155"/>
      <c r="CT47" s="155"/>
      <c r="CU47" s="155"/>
      <c r="CV47" s="155"/>
      <c r="CW47" s="155"/>
      <c r="CX47" s="155"/>
      <c r="CY47" s="155"/>
      <c r="CZ47" s="155"/>
      <c r="DA47" s="155"/>
      <c r="DB47" s="155"/>
      <c r="DC47" s="155"/>
      <c r="DD47" s="155"/>
      <c r="DE47" s="155"/>
      <c r="DF47" s="155"/>
      <c r="DG47" s="155"/>
      <c r="DH47" s="155"/>
      <c r="DI47" s="421"/>
      <c r="DJ47" s="351"/>
      <c r="DK47" s="143"/>
      <c r="DL47" s="143"/>
      <c r="DM47" s="143"/>
      <c r="DN47" s="143"/>
      <c r="DO47" s="143"/>
      <c r="DP47" s="127"/>
      <c r="DQ47" s="390">
        <f t="shared" ref="DQ47:EJ47" si="125">DQ25</f>
        <v>-12.588999999999999</v>
      </c>
      <c r="DR47" s="143">
        <f t="shared" si="125"/>
        <v>-20.290000000000003</v>
      </c>
      <c r="DS47" s="143">
        <f t="shared" si="125"/>
        <v>-21.216999999999999</v>
      </c>
      <c r="DT47" s="143">
        <f t="shared" si="125"/>
        <v>-12.855</v>
      </c>
      <c r="DU47" s="143">
        <f t="shared" si="125"/>
        <v>-6.7740000000000009</v>
      </c>
      <c r="DV47" s="143">
        <f t="shared" si="125"/>
        <v>1.1019999999999917</v>
      </c>
      <c r="DW47" s="143">
        <f t="shared" si="125"/>
        <v>5.9390000000000187</v>
      </c>
      <c r="DX47" s="143">
        <f t="shared" si="125"/>
        <v>-12.453000000000007</v>
      </c>
      <c r="DY47" s="143">
        <f t="shared" si="125"/>
        <v>-38.234000000000059</v>
      </c>
      <c r="DZ47" s="143">
        <f t="shared" si="125"/>
        <v>-113.61599999999999</v>
      </c>
      <c r="EA47" s="143">
        <f t="shared" si="125"/>
        <v>-221.68899999999996</v>
      </c>
      <c r="EB47" s="143">
        <f t="shared" si="125"/>
        <v>-94.420000000000144</v>
      </c>
      <c r="EC47" s="143">
        <f t="shared" si="125"/>
        <v>2.7056888199603044</v>
      </c>
      <c r="ED47" s="143">
        <f t="shared" si="125"/>
        <v>82.431411514564161</v>
      </c>
      <c r="EE47" s="143">
        <f t="shared" si="125"/>
        <v>211.48949226655887</v>
      </c>
      <c r="EF47" s="143">
        <f t="shared" si="125"/>
        <v>339.42125346521971</v>
      </c>
      <c r="EG47" s="143">
        <f t="shared" si="125"/>
        <v>487.60300983831087</v>
      </c>
      <c r="EH47" s="143">
        <f t="shared" si="125"/>
        <v>577.93511838773077</v>
      </c>
      <c r="EI47" s="143">
        <f t="shared" si="125"/>
        <v>716.27497057699293</v>
      </c>
      <c r="EJ47" s="143">
        <f t="shared" si="125"/>
        <v>884.0657877622084</v>
      </c>
      <c r="EK47" s="1535"/>
      <c r="EL47" s="1040" t="str">
        <f t="shared" ref="EL47:EL48" si="126">IF(EB47&lt;0,"NA",(EG47/EB47)^0.2-1)</f>
        <v>NA</v>
      </c>
      <c r="EX47" s="83"/>
      <c r="EY47" s="83"/>
      <c r="EZ47" s="83"/>
      <c r="FA47" s="83"/>
      <c r="FB47" s="83"/>
      <c r="FC47" s="83"/>
    </row>
    <row r="48" spans="1:159" s="27" customFormat="1" ht="15" customHeight="1" outlineLevel="2">
      <c r="A48" s="42"/>
      <c r="B48"/>
      <c r="C48"/>
      <c r="D48"/>
      <c r="E48"/>
      <c r="F48"/>
      <c r="G48"/>
      <c r="H48" s="42"/>
      <c r="I48" s="1136" t="s">
        <v>206</v>
      </c>
      <c r="J48" s="32"/>
      <c r="K48" s="32"/>
      <c r="L48" s="32"/>
      <c r="M48" s="32"/>
      <c r="N48" s="32"/>
      <c r="O48" s="32"/>
      <c r="P48" s="32"/>
      <c r="Q48" s="32"/>
      <c r="R48" s="32"/>
      <c r="S48" s="32"/>
      <c r="T48" s="32"/>
      <c r="U48" s="32"/>
      <c r="V48" s="32"/>
      <c r="W48" s="32"/>
      <c r="X48" s="32"/>
      <c r="Y48" s="32"/>
      <c r="Z48" s="32"/>
      <c r="AA48" s="32"/>
      <c r="AB48" s="32"/>
      <c r="AC48" s="32"/>
      <c r="AD48" s="32"/>
      <c r="AE48" s="32"/>
      <c r="AF48" s="32"/>
      <c r="AG48" s="32"/>
      <c r="AH48" s="32"/>
      <c r="AI48" s="32"/>
      <c r="AJ48" s="32"/>
      <c r="AK48" s="32"/>
      <c r="AL48" s="32"/>
      <c r="AM48" s="32"/>
      <c r="AN48" s="32"/>
      <c r="AO48" s="32"/>
      <c r="AP48" s="32"/>
      <c r="AQ48" s="32"/>
      <c r="AR48" s="32"/>
      <c r="AS48" s="32"/>
      <c r="AT48" s="390">
        <f>Drivers!AT419</f>
        <v>0.41700000000000004</v>
      </c>
      <c r="AU48" s="143">
        <f>Drivers!AU419</f>
        <v>0.42700000000000005</v>
      </c>
      <c r="AV48" s="143">
        <f>Drivers!AV419</f>
        <v>0.42300000000000004</v>
      </c>
      <c r="AW48" s="370">
        <f>Drivers!AW419</f>
        <v>0.38400000000000001</v>
      </c>
      <c r="AX48" s="390">
        <f>Drivers!AX419</f>
        <v>0.41200000000000003</v>
      </c>
      <c r="AY48" s="143">
        <f>Drivers!AY419</f>
        <v>0.42900000000000005</v>
      </c>
      <c r="AZ48" s="143">
        <f>Drivers!AZ419</f>
        <v>0.46799999999999997</v>
      </c>
      <c r="BA48" s="370">
        <f>Drivers!BA419</f>
        <v>0.40600000000000014</v>
      </c>
      <c r="BB48" s="390">
        <f>Drivers!BB419</f>
        <v>0.39</v>
      </c>
      <c r="BC48" s="143">
        <f>Drivers!BC419</f>
        <v>0.41300000000000003</v>
      </c>
      <c r="BD48" s="143">
        <f>Drivers!BD419</f>
        <v>0.48799999999999999</v>
      </c>
      <c r="BE48" s="370">
        <f>Drivers!BE419</f>
        <v>0.65400000000000014</v>
      </c>
      <c r="BF48" s="390">
        <f>Drivers!BF419</f>
        <v>1.4179999999999999</v>
      </c>
      <c r="BG48" s="143">
        <f>Drivers!BG419</f>
        <v>1.2250000000000001</v>
      </c>
      <c r="BH48" s="143">
        <f>Drivers!BH419</f>
        <v>1.7120000000000002</v>
      </c>
      <c r="BI48" s="370">
        <f>Drivers!BI419</f>
        <v>2.2559999999999993</v>
      </c>
      <c r="BJ48" s="390">
        <f>Drivers!BJ419</f>
        <v>4.1460000000000008</v>
      </c>
      <c r="BK48" s="143">
        <f>Drivers!BK419</f>
        <v>10.467000000000001</v>
      </c>
      <c r="BL48" s="143">
        <f>Drivers!BL419</f>
        <v>3.7679999999999998</v>
      </c>
      <c r="BM48" s="370">
        <f>Drivers!BM419</f>
        <v>5.0549999999999988</v>
      </c>
      <c r="BN48" s="390">
        <f>Drivers!BN419</f>
        <v>7.1319999999999997</v>
      </c>
      <c r="BO48" s="143">
        <f>Drivers!BO419</f>
        <v>8.41</v>
      </c>
      <c r="BP48" s="143">
        <f>Drivers!BP419</f>
        <v>8.6340000000000003</v>
      </c>
      <c r="BQ48" s="370">
        <f>Drivers!BQ419</f>
        <v>9.9089999999999989</v>
      </c>
      <c r="BR48" s="478">
        <f>Drivers!BR419</f>
        <v>23.006999999999998</v>
      </c>
      <c r="BS48" s="143">
        <f>Drivers!BS419</f>
        <v>29.880000000000003</v>
      </c>
      <c r="BT48" s="143">
        <f>Drivers!BT419</f>
        <v>28.015000000000001</v>
      </c>
      <c r="BU48" s="370">
        <f>Drivers!BU419</f>
        <v>24.311999999999998</v>
      </c>
      <c r="BV48" s="390">
        <f>Drivers!BV419</f>
        <v>25.551000000000002</v>
      </c>
      <c r="BW48" s="143">
        <f>BW40</f>
        <v>28.315999999999999</v>
      </c>
      <c r="BX48" s="143">
        <f>Drivers!BX419</f>
        <v>27.285</v>
      </c>
      <c r="BY48" s="370">
        <f>Drivers!BY419</f>
        <v>25.765999999999998</v>
      </c>
      <c r="BZ48" s="143">
        <f>Drivers!BZ419</f>
        <v>26.395</v>
      </c>
      <c r="CA48" s="143">
        <f>CA40</f>
        <v>29.193000000000001</v>
      </c>
      <c r="CB48" s="143">
        <f>CB40</f>
        <v>28.574000000000002</v>
      </c>
      <c r="CC48" s="370">
        <f>Drivers!CC419</f>
        <v>29.408999999999999</v>
      </c>
      <c r="CD48" s="143">
        <f>Drivers!CD419</f>
        <v>30.56541</v>
      </c>
      <c r="CE48" s="143">
        <f>Drivers!CE419</f>
        <v>30.652650000000005</v>
      </c>
      <c r="CF48" s="143">
        <f>Drivers!CF419</f>
        <v>30.002700000000004</v>
      </c>
      <c r="CG48" s="370">
        <f>Drivers!CG419</f>
        <v>30.879450000000002</v>
      </c>
      <c r="CH48" s="155"/>
      <c r="CI48" s="155"/>
      <c r="CJ48" s="155"/>
      <c r="CK48" s="155"/>
      <c r="CL48" s="155"/>
      <c r="CM48" s="155"/>
      <c r="CN48" s="155"/>
      <c r="CO48" s="155"/>
      <c r="CP48" s="155"/>
      <c r="CQ48" s="155"/>
      <c r="CR48" s="155"/>
      <c r="CS48" s="155"/>
      <c r="CT48" s="155"/>
      <c r="CU48" s="155"/>
      <c r="CV48" s="155"/>
      <c r="CW48" s="155"/>
      <c r="CX48" s="155"/>
      <c r="CY48" s="155"/>
      <c r="CZ48" s="155"/>
      <c r="DA48" s="155"/>
      <c r="DB48" s="155"/>
      <c r="DC48" s="155"/>
      <c r="DD48" s="155"/>
      <c r="DE48" s="155"/>
      <c r="DF48" s="155"/>
      <c r="DG48" s="155"/>
      <c r="DH48" s="155"/>
      <c r="DI48" s="421"/>
      <c r="DJ48" s="351"/>
      <c r="DK48" s="144"/>
      <c r="DL48" s="144"/>
      <c r="DM48" s="144"/>
      <c r="DN48" s="144"/>
      <c r="DO48" s="144"/>
      <c r="DP48" s="127"/>
      <c r="DQ48" s="390">
        <f>Drivers!DQ419</f>
        <v>0.52500000000000002</v>
      </c>
      <c r="DR48" s="143">
        <f>Drivers!DR419</f>
        <v>1.1800000000000002</v>
      </c>
      <c r="DS48" s="143">
        <f>Drivers!DS419</f>
        <v>1.5209999999999999</v>
      </c>
      <c r="DT48" s="143">
        <f>Drivers!DT419</f>
        <v>1.651</v>
      </c>
      <c r="DU48" s="143">
        <f>Drivers!DU419</f>
        <v>1.7150000000000001</v>
      </c>
      <c r="DV48" s="143">
        <f>Drivers!DV419</f>
        <v>1.9450000000000003</v>
      </c>
      <c r="DW48" s="143">
        <f>Drivers!DW419</f>
        <v>6.6109999999999998</v>
      </c>
      <c r="DX48" s="143">
        <f>Drivers!DX419</f>
        <v>23.436</v>
      </c>
      <c r="DY48" s="143">
        <f>Drivers!DY419</f>
        <v>34.085000000000001</v>
      </c>
      <c r="DZ48" s="143">
        <f>Drivers!DZ419</f>
        <v>105.214</v>
      </c>
      <c r="EA48" s="143">
        <f>Drivers!EA419</f>
        <v>106.91800000000001</v>
      </c>
      <c r="EB48" s="143">
        <f>Drivers!EB419</f>
        <v>113.571</v>
      </c>
      <c r="EC48" s="143">
        <f>Drivers!EC419</f>
        <v>122.10021</v>
      </c>
      <c r="ED48" s="143">
        <f>Drivers!ED419</f>
        <v>131.26996576629685</v>
      </c>
      <c r="EE48" s="143">
        <f>Drivers!EE419</f>
        <v>141.12837244329677</v>
      </c>
      <c r="EF48" s="143">
        <f>Drivers!EF419</f>
        <v>151.72714788356842</v>
      </c>
      <c r="EG48" s="143">
        <f>Drivers!EG419</f>
        <v>163.12189396311345</v>
      </c>
      <c r="EH48" s="143">
        <f>Drivers!EH419</f>
        <v>175.37238827248052</v>
      </c>
      <c r="EI48" s="143">
        <f>Drivers!EI419</f>
        <v>188.54289771395344</v>
      </c>
      <c r="EJ48" s="143">
        <f>Drivers!EJ419</f>
        <v>202.70251564996551</v>
      </c>
      <c r="EK48" s="1535"/>
      <c r="EL48" s="1040">
        <f t="shared" si="126"/>
        <v>7.5100245661304355E-2</v>
      </c>
      <c r="EX48" s="83"/>
      <c r="EY48" s="83"/>
      <c r="EZ48" s="83"/>
      <c r="FA48" s="83"/>
      <c r="FB48" s="83"/>
      <c r="FC48" s="83"/>
    </row>
    <row r="49" spans="1:159" s="27" customFormat="1" ht="15" customHeight="1" outlineLevel="2">
      <c r="A49" s="42"/>
      <c r="B49"/>
      <c r="C49"/>
      <c r="D49"/>
      <c r="E49"/>
      <c r="F49"/>
      <c r="G49"/>
      <c r="H49" s="42"/>
      <c r="I49" s="1136" t="s">
        <v>236</v>
      </c>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2"/>
      <c r="AQ49" s="32"/>
      <c r="AR49" s="32"/>
      <c r="AS49" s="32"/>
      <c r="AT49" s="376">
        <f>Drivers!AT405</f>
        <v>0</v>
      </c>
      <c r="AU49" s="128">
        <f>Drivers!AU405</f>
        <v>0</v>
      </c>
      <c r="AV49" s="128">
        <f>Drivers!AV405</f>
        <v>0</v>
      </c>
      <c r="AW49" s="347">
        <f>Drivers!AW405</f>
        <v>0</v>
      </c>
      <c r="AX49" s="376">
        <f>Drivers!AX405</f>
        <v>0</v>
      </c>
      <c r="AY49" s="128">
        <f>Drivers!AY405</f>
        <v>0</v>
      </c>
      <c r="AZ49" s="128">
        <f>Drivers!AZ405</f>
        <v>0</v>
      </c>
      <c r="BA49" s="347">
        <f>Drivers!BA405</f>
        <v>0</v>
      </c>
      <c r="BB49" s="376">
        <f>Drivers!BB405</f>
        <v>5.7000000000000002E-2</v>
      </c>
      <c r="BC49" s="128">
        <f>Drivers!BC405</f>
        <v>0</v>
      </c>
      <c r="BD49" s="128">
        <f>Drivers!BD405</f>
        <v>0</v>
      </c>
      <c r="BE49" s="347">
        <f>Drivers!BE405</f>
        <v>0.28799999999999998</v>
      </c>
      <c r="BF49" s="376">
        <f>Drivers!BF405</f>
        <v>0</v>
      </c>
      <c r="BG49" s="128">
        <f>Drivers!BG405</f>
        <v>0.71599999999999997</v>
      </c>
      <c r="BH49" s="128">
        <f>Drivers!BH405</f>
        <v>0</v>
      </c>
      <c r="BI49" s="347">
        <f>Drivers!BI405</f>
        <v>0.55100000000000005</v>
      </c>
      <c r="BJ49" s="376">
        <f>Drivers!BJ405</f>
        <v>0</v>
      </c>
      <c r="BK49" s="128">
        <f>Drivers!BK405</f>
        <v>0</v>
      </c>
      <c r="BL49" s="128">
        <f>Drivers!BL405</f>
        <v>0.20100000000000001</v>
      </c>
      <c r="BM49" s="347">
        <f>Drivers!BM405</f>
        <v>0.17499999999999999</v>
      </c>
      <c r="BN49" s="376">
        <f>Drivers!BN405</f>
        <v>0</v>
      </c>
      <c r="BO49" s="128">
        <f>Drivers!BO405</f>
        <v>0.184</v>
      </c>
      <c r="BP49" s="128">
        <f>Drivers!BP405</f>
        <v>13.2</v>
      </c>
      <c r="BQ49" s="347">
        <f>Drivers!BQ405</f>
        <v>8.109</v>
      </c>
      <c r="BR49" s="314">
        <f>Drivers!BR405</f>
        <v>12.477</v>
      </c>
      <c r="BS49" s="128">
        <f>Drivers!BS405</f>
        <v>1.679</v>
      </c>
      <c r="BT49" s="128">
        <f>Drivers!BT405</f>
        <v>1.988</v>
      </c>
      <c r="BU49" s="347">
        <f>Drivers!BU405</f>
        <v>0.432</v>
      </c>
      <c r="BV49" s="376">
        <f>Drivers!BV405</f>
        <v>0.59299999999999997</v>
      </c>
      <c r="BW49" s="128">
        <f>Drivers!BW405</f>
        <v>0.20399999999999999</v>
      </c>
      <c r="BX49" s="128">
        <f>Drivers!BX405-1.251</f>
        <v>-1.1579999999999999</v>
      </c>
      <c r="BY49" s="347">
        <f>Drivers!BY405-1.251</f>
        <v>-0.71799999999999986</v>
      </c>
      <c r="BZ49" s="128">
        <f>Drivers!BZ405</f>
        <v>0.105</v>
      </c>
      <c r="CA49" s="128">
        <f>Drivers!CA405</f>
        <v>4.2999999999999997E-2</v>
      </c>
      <c r="CB49" s="128">
        <f>Drivers!CB405</f>
        <v>0.218</v>
      </c>
      <c r="CC49" s="347">
        <f>Drivers!CC405</f>
        <v>9.7000000000000003E-2</v>
      </c>
      <c r="CD49" s="128">
        <f>Drivers!CD405</f>
        <v>0</v>
      </c>
      <c r="CE49" s="128">
        <f>Drivers!CE405</f>
        <v>0</v>
      </c>
      <c r="CF49" s="128">
        <f>Drivers!CF405</f>
        <v>0</v>
      </c>
      <c r="CG49" s="347">
        <f>Drivers!CG405</f>
        <v>0</v>
      </c>
      <c r="CH49" s="150"/>
      <c r="CI49" s="150"/>
      <c r="CJ49" s="150"/>
      <c r="CK49" s="150"/>
      <c r="CL49" s="150"/>
      <c r="CM49" s="150"/>
      <c r="CN49" s="150"/>
      <c r="CO49" s="150"/>
      <c r="CP49" s="150"/>
      <c r="CQ49" s="150"/>
      <c r="CR49" s="150"/>
      <c r="CS49" s="150"/>
      <c r="CT49" s="150"/>
      <c r="CU49" s="150"/>
      <c r="CV49" s="150"/>
      <c r="CW49" s="150"/>
      <c r="CX49" s="150"/>
      <c r="CY49" s="150"/>
      <c r="CZ49" s="150"/>
      <c r="DA49" s="150"/>
      <c r="DB49" s="150"/>
      <c r="DC49" s="150"/>
      <c r="DD49" s="150"/>
      <c r="DE49" s="150"/>
      <c r="DF49" s="150"/>
      <c r="DG49" s="150"/>
      <c r="DH49" s="150"/>
      <c r="DI49" s="409"/>
      <c r="DJ49" s="351"/>
      <c r="DK49" s="133"/>
      <c r="DL49" s="144"/>
      <c r="DM49" s="144"/>
      <c r="DN49" s="144"/>
      <c r="DO49" s="144"/>
      <c r="DP49" s="127"/>
      <c r="DQ49" s="376">
        <f>Drivers!DS405</f>
        <v>0</v>
      </c>
      <c r="DR49" s="128">
        <f>Drivers!DT405</f>
        <v>0</v>
      </c>
      <c r="DS49" s="128">
        <f>Drivers!DU405</f>
        <v>0</v>
      </c>
      <c r="DT49" s="143">
        <f>SUM(AT49:AW49)</f>
        <v>0</v>
      </c>
      <c r="DU49" s="143">
        <f>SUM(AX49:BA49)</f>
        <v>0</v>
      </c>
      <c r="DV49" s="143">
        <f>SUM(BB49:BE49)</f>
        <v>0.34499999999999997</v>
      </c>
      <c r="DW49" s="143">
        <f>SUM(BF49:BI49)</f>
        <v>1.2669999999999999</v>
      </c>
      <c r="DX49" s="143">
        <f>SUM(BJ49:BM49)</f>
        <v>0.376</v>
      </c>
      <c r="DY49" s="143">
        <f>SUM(BN49:BQ49)</f>
        <v>21.492999999999999</v>
      </c>
      <c r="DZ49" s="143">
        <f>SUM(BR49:BU49)</f>
        <v>16.576000000000001</v>
      </c>
      <c r="EA49" s="143">
        <f>SUM(BV49:BY49)</f>
        <v>-1.0789999999999997</v>
      </c>
      <c r="EB49" s="128">
        <f>Drivers!EB405</f>
        <v>0.46299999999999997</v>
      </c>
      <c r="EC49" s="128">
        <f>Drivers!EC405</f>
        <v>0</v>
      </c>
      <c r="ED49" s="128">
        <f>Drivers!ED405</f>
        <v>0</v>
      </c>
      <c r="EE49" s="128">
        <f>Drivers!EE405</f>
        <v>0</v>
      </c>
      <c r="EF49" s="128">
        <f>Drivers!EF405</f>
        <v>0</v>
      </c>
      <c r="EG49" s="128">
        <f>Drivers!EG405</f>
        <v>0</v>
      </c>
      <c r="EH49" s="128">
        <f>Drivers!EH405</f>
        <v>0</v>
      </c>
      <c r="EI49" s="128">
        <f>Drivers!EI405</f>
        <v>0</v>
      </c>
      <c r="EJ49" s="128">
        <f>Drivers!EJ405</f>
        <v>0</v>
      </c>
      <c r="EK49" s="1535"/>
      <c r="EL49" s="1040"/>
      <c r="EX49" s="83"/>
      <c r="EY49" s="83"/>
      <c r="EZ49" s="83"/>
      <c r="FA49" s="83"/>
      <c r="FB49" s="83"/>
      <c r="FC49" s="83"/>
    </row>
    <row r="50" spans="1:159" s="27" customFormat="1" ht="15" customHeight="1" outlineLevel="2">
      <c r="A50" s="42"/>
      <c r="B50"/>
      <c r="C50"/>
      <c r="D50"/>
      <c r="E50"/>
      <c r="F50"/>
      <c r="G50"/>
      <c r="H50" s="42"/>
      <c r="I50" s="1136" t="s">
        <v>441</v>
      </c>
      <c r="J50" s="32"/>
      <c r="K50" s="32"/>
      <c r="L50" s="32"/>
      <c r="M50" s="32"/>
      <c r="N50" s="32"/>
      <c r="O50" s="32"/>
      <c r="P50" s="32"/>
      <c r="Q50" s="32"/>
      <c r="R50" s="32"/>
      <c r="S50" s="32"/>
      <c r="T50" s="32"/>
      <c r="U50" s="32"/>
      <c r="V50" s="32"/>
      <c r="W50" s="32"/>
      <c r="X50" s="32"/>
      <c r="Y50" s="32"/>
      <c r="Z50" s="32"/>
      <c r="AA50" s="32"/>
      <c r="AB50" s="32"/>
      <c r="AC50" s="32"/>
      <c r="AD50" s="32"/>
      <c r="AE50" s="32"/>
      <c r="AF50" s="32"/>
      <c r="AG50" s="32"/>
      <c r="AH50" s="32"/>
      <c r="AI50" s="32"/>
      <c r="AJ50" s="32"/>
      <c r="AK50" s="32"/>
      <c r="AL50" s="32"/>
      <c r="AM50" s="32"/>
      <c r="AN50" s="32"/>
      <c r="AO50" s="32"/>
      <c r="AP50" s="32"/>
      <c r="AQ50" s="32"/>
      <c r="AR50" s="32"/>
      <c r="AS50" s="32"/>
      <c r="AT50" s="376">
        <f>Drivers!AT408</f>
        <v>0</v>
      </c>
      <c r="AU50" s="128">
        <f>Drivers!AU408</f>
        <v>0</v>
      </c>
      <c r="AV50" s="128">
        <f>Drivers!AV408</f>
        <v>0</v>
      </c>
      <c r="AW50" s="347">
        <f>Drivers!AW408</f>
        <v>0</v>
      </c>
      <c r="AX50" s="376">
        <f>Drivers!AX408</f>
        <v>0</v>
      </c>
      <c r="AY50" s="128">
        <f>Drivers!AY408</f>
        <v>0</v>
      </c>
      <c r="AZ50" s="128">
        <f>Drivers!AZ408</f>
        <v>0</v>
      </c>
      <c r="BA50" s="347">
        <f>Drivers!BA408</f>
        <v>0</v>
      </c>
      <c r="BB50" s="376">
        <f>Drivers!BB408</f>
        <v>0</v>
      </c>
      <c r="BC50" s="128">
        <f>Drivers!BC408</f>
        <v>0</v>
      </c>
      <c r="BD50" s="128">
        <f>Drivers!BD408</f>
        <v>0</v>
      </c>
      <c r="BE50" s="347">
        <f>Drivers!BE408</f>
        <v>0</v>
      </c>
      <c r="BF50" s="376">
        <f>Drivers!BF408</f>
        <v>0</v>
      </c>
      <c r="BG50" s="128">
        <f>Drivers!BG408</f>
        <v>0</v>
      </c>
      <c r="BH50" s="128">
        <f>Drivers!BH408</f>
        <v>0</v>
      </c>
      <c r="BI50" s="347">
        <f>Drivers!BI408</f>
        <v>0</v>
      </c>
      <c r="BJ50" s="376">
        <f>Drivers!BJ408</f>
        <v>0</v>
      </c>
      <c r="BK50" s="128">
        <f>Drivers!BK408</f>
        <v>0</v>
      </c>
      <c r="BL50" s="128">
        <f>Drivers!BL408</f>
        <v>0</v>
      </c>
      <c r="BM50" s="347">
        <f>Drivers!BM408</f>
        <v>0</v>
      </c>
      <c r="BN50" s="376">
        <f>Drivers!BN408</f>
        <v>0</v>
      </c>
      <c r="BO50" s="128">
        <f>Drivers!BO408</f>
        <v>0</v>
      </c>
      <c r="BP50" s="128">
        <f>Drivers!BP408</f>
        <v>0</v>
      </c>
      <c r="BQ50" s="347">
        <f>Drivers!BQ408</f>
        <v>0</v>
      </c>
      <c r="BR50" s="314">
        <f>Drivers!BR408</f>
        <v>25.065000000000001</v>
      </c>
      <c r="BS50" s="128">
        <f>Drivers!BS408</f>
        <v>6.6520000000000001</v>
      </c>
      <c r="BT50" s="128">
        <f>Drivers!BT408</f>
        <v>3.4249999999999998</v>
      </c>
      <c r="BU50" s="347">
        <f>Drivers!BU408</f>
        <v>0.63400000000000001</v>
      </c>
      <c r="BV50" s="376">
        <f>Drivers!BV408</f>
        <v>0</v>
      </c>
      <c r="BW50" s="1577">
        <v>0</v>
      </c>
      <c r="BX50" s="1577">
        <v>0</v>
      </c>
      <c r="BY50" s="1626">
        <v>22.757000000000001</v>
      </c>
      <c r="BZ50" s="1577">
        <v>0</v>
      </c>
      <c r="CA50" s="1577">
        <v>0</v>
      </c>
      <c r="CB50" s="1577">
        <v>0</v>
      </c>
      <c r="CC50" s="347">
        <f>Drivers!CC408</f>
        <v>174</v>
      </c>
      <c r="CD50" s="128">
        <f>Drivers!CD408</f>
        <v>0</v>
      </c>
      <c r="CE50" s="128">
        <f>Drivers!CE408</f>
        <v>0</v>
      </c>
      <c r="CF50" s="128">
        <f>Drivers!CF408</f>
        <v>0</v>
      </c>
      <c r="CG50" s="347">
        <f>Drivers!CG408</f>
        <v>0</v>
      </c>
      <c r="CH50" s="150"/>
      <c r="CI50" s="150"/>
      <c r="CJ50" s="150"/>
      <c r="CK50" s="150"/>
      <c r="CL50" s="150"/>
      <c r="CM50" s="150"/>
      <c r="CN50" s="150"/>
      <c r="CO50" s="150"/>
      <c r="CP50" s="150"/>
      <c r="CQ50" s="150"/>
      <c r="CR50" s="150"/>
      <c r="CS50" s="150"/>
      <c r="CT50" s="150"/>
      <c r="CU50" s="150"/>
      <c r="CV50" s="150"/>
      <c r="CW50" s="150"/>
      <c r="CX50" s="150"/>
      <c r="CY50" s="150"/>
      <c r="CZ50" s="150"/>
      <c r="DA50" s="150"/>
      <c r="DB50" s="150"/>
      <c r="DC50" s="150"/>
      <c r="DD50" s="150"/>
      <c r="DE50" s="150"/>
      <c r="DF50" s="150"/>
      <c r="DG50" s="150"/>
      <c r="DH50" s="150"/>
      <c r="DI50" s="409"/>
      <c r="DJ50" s="351"/>
      <c r="DK50" s="133"/>
      <c r="DL50" s="144"/>
      <c r="DM50" s="144"/>
      <c r="DN50" s="144"/>
      <c r="DO50" s="144"/>
      <c r="DP50" s="127"/>
      <c r="DQ50" s="376">
        <f>Drivers!DQ408</f>
        <v>0</v>
      </c>
      <c r="DR50" s="128">
        <f>Drivers!DR408</f>
        <v>0</v>
      </c>
      <c r="DS50" s="128">
        <f>Drivers!DS408</f>
        <v>0</v>
      </c>
      <c r="DT50" s="143">
        <f>Drivers!DT408</f>
        <v>0</v>
      </c>
      <c r="DU50" s="143">
        <f>Drivers!DU408</f>
        <v>0</v>
      </c>
      <c r="DV50" s="143">
        <f>Drivers!DV408</f>
        <v>0</v>
      </c>
      <c r="DW50" s="143">
        <f>Drivers!DW408</f>
        <v>0</v>
      </c>
      <c r="DX50" s="143">
        <f>Drivers!DX408</f>
        <v>0</v>
      </c>
      <c r="DY50" s="143">
        <f>Drivers!DY408</f>
        <v>0</v>
      </c>
      <c r="DZ50" s="143">
        <f>Drivers!DZ408</f>
        <v>35.776000000000003</v>
      </c>
      <c r="EA50" s="143">
        <f>Drivers!EA408</f>
        <v>0</v>
      </c>
      <c r="EB50" s="128">
        <f>Drivers!EB408</f>
        <v>174</v>
      </c>
      <c r="EC50" s="128">
        <f>Drivers!EC408</f>
        <v>0</v>
      </c>
      <c r="ED50" s="128">
        <f>Drivers!ED408</f>
        <v>0</v>
      </c>
      <c r="EE50" s="128">
        <f>Drivers!EE408</f>
        <v>0</v>
      </c>
      <c r="EF50" s="128">
        <f>Drivers!EF408</f>
        <v>0</v>
      </c>
      <c r="EG50" s="128">
        <f>Drivers!EG408</f>
        <v>0</v>
      </c>
      <c r="EH50" s="128">
        <f>Drivers!EH408</f>
        <v>0</v>
      </c>
      <c r="EI50" s="128">
        <f>Drivers!EI408</f>
        <v>0</v>
      </c>
      <c r="EJ50" s="128">
        <f>Drivers!EJ408</f>
        <v>0</v>
      </c>
      <c r="EK50" s="1535"/>
      <c r="EL50" s="1040"/>
      <c r="EX50" s="83"/>
      <c r="EY50" s="83"/>
      <c r="EZ50" s="83"/>
      <c r="FA50" s="83"/>
      <c r="FB50" s="83"/>
      <c r="FC50" s="83"/>
    </row>
    <row r="51" spans="1:159" s="27" customFormat="1" ht="15" customHeight="1" outlineLevel="2">
      <c r="A51" s="42"/>
      <c r="B51"/>
      <c r="C51"/>
      <c r="D51"/>
      <c r="E51"/>
      <c r="F51"/>
      <c r="G51"/>
      <c r="H51" s="42"/>
      <c r="I51" s="1136" t="s">
        <v>207</v>
      </c>
      <c r="J51" s="32"/>
      <c r="K51" s="32"/>
      <c r="L51" s="32"/>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90">
        <v>0</v>
      </c>
      <c r="AU51" s="143">
        <v>0</v>
      </c>
      <c r="AV51" s="143">
        <v>0</v>
      </c>
      <c r="AW51" s="370">
        <v>0</v>
      </c>
      <c r="AX51" s="390">
        <v>0</v>
      </c>
      <c r="AY51" s="143">
        <v>0</v>
      </c>
      <c r="AZ51" s="143">
        <v>0</v>
      </c>
      <c r="BA51" s="370">
        <v>0</v>
      </c>
      <c r="BB51" s="390">
        <v>0</v>
      </c>
      <c r="BC51" s="143">
        <v>0</v>
      </c>
      <c r="BD51" s="143">
        <v>1.7370000000000001</v>
      </c>
      <c r="BE51" s="370">
        <v>0</v>
      </c>
      <c r="BF51" s="390">
        <v>0</v>
      </c>
      <c r="BG51" s="143">
        <v>0</v>
      </c>
      <c r="BH51" s="143">
        <v>0</v>
      </c>
      <c r="BI51" s="370">
        <v>0</v>
      </c>
      <c r="BJ51" s="390">
        <v>0</v>
      </c>
      <c r="BK51" s="143">
        <v>0</v>
      </c>
      <c r="BL51" s="145">
        <v>0</v>
      </c>
      <c r="BM51" s="400">
        <v>0</v>
      </c>
      <c r="BN51" s="378">
        <v>0</v>
      </c>
      <c r="BO51" s="132">
        <v>0</v>
      </c>
      <c r="BP51" s="132">
        <v>0</v>
      </c>
      <c r="BQ51" s="690">
        <f>3.259</f>
        <v>3.2589999999999999</v>
      </c>
      <c r="BR51" s="460">
        <v>0</v>
      </c>
      <c r="BS51" s="132">
        <v>0</v>
      </c>
      <c r="BT51" s="146">
        <v>4.1429999999999998</v>
      </c>
      <c r="BU51" s="366">
        <v>0</v>
      </c>
      <c r="BV51" s="378">
        <v>0</v>
      </c>
      <c r="BW51" s="132">
        <f t="shared" ref="BW51:CB51" si="127">BW41</f>
        <v>130</v>
      </c>
      <c r="BX51" s="132">
        <f t="shared" si="127"/>
        <v>0</v>
      </c>
      <c r="BY51" s="366">
        <f t="shared" si="127"/>
        <v>0</v>
      </c>
      <c r="BZ51" s="132">
        <f t="shared" si="127"/>
        <v>0</v>
      </c>
      <c r="CA51" s="132">
        <f t="shared" si="127"/>
        <v>0</v>
      </c>
      <c r="CB51" s="132">
        <f t="shared" si="127"/>
        <v>0</v>
      </c>
      <c r="CC51" s="366">
        <v>0</v>
      </c>
      <c r="CD51" s="132">
        <v>0</v>
      </c>
      <c r="CE51" s="132">
        <v>0</v>
      </c>
      <c r="CF51" s="132">
        <v>0</v>
      </c>
      <c r="CG51" s="366">
        <v>0</v>
      </c>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284"/>
      <c r="DJ51" s="351"/>
      <c r="DK51" s="133"/>
      <c r="DL51" s="143"/>
      <c r="DM51" s="143"/>
      <c r="DN51" s="143"/>
      <c r="DO51" s="143"/>
      <c r="DP51" s="127"/>
      <c r="DQ51" s="378">
        <v>0</v>
      </c>
      <c r="DR51" s="132">
        <v>0</v>
      </c>
      <c r="DS51" s="132">
        <v>0</v>
      </c>
      <c r="DT51" s="143">
        <f>SUM(AT51:AW51)</f>
        <v>0</v>
      </c>
      <c r="DU51" s="143">
        <f>SUM(AX51:BA51)</f>
        <v>0</v>
      </c>
      <c r="DV51" s="143">
        <f>SUM(BB51:BE51)</f>
        <v>1.7370000000000001</v>
      </c>
      <c r="DW51" s="143">
        <f>SUM(BF51:BI51)</f>
        <v>0</v>
      </c>
      <c r="DX51" s="143">
        <f>SUM(BJ51:BM51)</f>
        <v>0</v>
      </c>
      <c r="DY51" s="143">
        <f>SUM(BN51:BQ51)</f>
        <v>3.2589999999999999</v>
      </c>
      <c r="DZ51" s="143">
        <f>SUM(BR51:BU51)</f>
        <v>4.1429999999999998</v>
      </c>
      <c r="EA51" s="143">
        <f>SUM(BV51:BY51)</f>
        <v>130</v>
      </c>
      <c r="EB51" s="132">
        <v>0</v>
      </c>
      <c r="EC51" s="132">
        <v>0</v>
      </c>
      <c r="ED51" s="132">
        <v>0</v>
      </c>
      <c r="EE51" s="132">
        <v>0</v>
      </c>
      <c r="EF51" s="132">
        <v>0</v>
      </c>
      <c r="EG51" s="132">
        <v>0</v>
      </c>
      <c r="EH51" s="132">
        <v>0</v>
      </c>
      <c r="EI51" s="132">
        <v>0</v>
      </c>
      <c r="EJ51" s="132">
        <v>0</v>
      </c>
      <c r="EK51" s="1535"/>
      <c r="EL51" s="1040"/>
      <c r="EX51" s="83"/>
      <c r="EY51" s="83"/>
      <c r="EZ51" s="83"/>
      <c r="FA51" s="83"/>
      <c r="FB51" s="83"/>
      <c r="FC51" s="83"/>
    </row>
    <row r="52" spans="1:159" s="27" customFormat="1" ht="15" customHeight="1" outlineLevel="2">
      <c r="A52" s="42"/>
      <c r="B52"/>
      <c r="C52"/>
      <c r="D52"/>
      <c r="E52"/>
      <c r="F52"/>
      <c r="G52"/>
      <c r="H52" s="42"/>
      <c r="I52" s="1136" t="s">
        <v>237</v>
      </c>
      <c r="J52" s="32"/>
      <c r="K52" s="32"/>
      <c r="L52" s="32"/>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78">
        <v>0</v>
      </c>
      <c r="AU52" s="132">
        <v>0</v>
      </c>
      <c r="AV52" s="132">
        <v>0</v>
      </c>
      <c r="AW52" s="366">
        <v>0</v>
      </c>
      <c r="AX52" s="378">
        <v>0</v>
      </c>
      <c r="AY52" s="132">
        <v>0</v>
      </c>
      <c r="AZ52" s="132">
        <v>0</v>
      </c>
      <c r="BA52" s="366">
        <v>0</v>
      </c>
      <c r="BB52" s="378">
        <v>0</v>
      </c>
      <c r="BC52" s="132">
        <v>0</v>
      </c>
      <c r="BD52" s="132">
        <v>0</v>
      </c>
      <c r="BE52" s="366">
        <v>0</v>
      </c>
      <c r="BF52" s="378">
        <v>0</v>
      </c>
      <c r="BG52" s="132">
        <v>0</v>
      </c>
      <c r="BH52" s="132">
        <v>0</v>
      </c>
      <c r="BI52" s="366">
        <v>0</v>
      </c>
      <c r="BJ52" s="378">
        <v>0</v>
      </c>
      <c r="BK52" s="132">
        <v>0</v>
      </c>
      <c r="BL52" s="146">
        <f>-4.265</f>
        <v>-4.2649999999999997</v>
      </c>
      <c r="BM52" s="366">
        <v>0.154</v>
      </c>
      <c r="BN52" s="378">
        <v>0</v>
      </c>
      <c r="BO52" s="132">
        <v>0</v>
      </c>
      <c r="BP52" s="132">
        <v>0</v>
      </c>
      <c r="BQ52" s="366">
        <v>0</v>
      </c>
      <c r="BR52" s="460">
        <v>0</v>
      </c>
      <c r="BS52" s="128">
        <v>2.5413499999999867</v>
      </c>
      <c r="BT52" s="128">
        <v>0</v>
      </c>
      <c r="BU52" s="689">
        <v>-1.792</v>
      </c>
      <c r="BV52" s="891">
        <v>-1.3640000000000001</v>
      </c>
      <c r="BW52" s="1577">
        <v>0</v>
      </c>
      <c r="BX52" s="1577">
        <v>0</v>
      </c>
      <c r="BY52" s="1626">
        <v>1.494</v>
      </c>
      <c r="BZ52" s="1577">
        <v>0</v>
      </c>
      <c r="CA52" s="1577">
        <v>0</v>
      </c>
      <c r="CB52" s="1577">
        <v>4.1000000000000002E-2</v>
      </c>
      <c r="CC52" s="1850">
        <v>-89.626999999999995</v>
      </c>
      <c r="CD52" s="128">
        <f>Drivers!CD460</f>
        <v>0</v>
      </c>
      <c r="CE52" s="128">
        <f>Drivers!CE460</f>
        <v>0</v>
      </c>
      <c r="CF52" s="128">
        <f>Drivers!CF460</f>
        <v>0</v>
      </c>
      <c r="CG52" s="347">
        <f>Drivers!CG460</f>
        <v>0</v>
      </c>
      <c r="CH52" s="150"/>
      <c r="CI52" s="150"/>
      <c r="CJ52" s="150"/>
      <c r="CK52" s="150"/>
      <c r="CL52" s="150"/>
      <c r="CM52" s="150"/>
      <c r="CN52" s="150"/>
      <c r="CO52" s="150"/>
      <c r="CP52" s="150"/>
      <c r="CQ52" s="150"/>
      <c r="CR52" s="150"/>
      <c r="CS52" s="150"/>
      <c r="CT52" s="150"/>
      <c r="CU52" s="150"/>
      <c r="CV52" s="150"/>
      <c r="CW52" s="150"/>
      <c r="CX52" s="150"/>
      <c r="CY52" s="150"/>
      <c r="CZ52" s="150"/>
      <c r="DA52" s="150"/>
      <c r="DB52" s="150"/>
      <c r="DC52" s="150"/>
      <c r="DD52" s="150"/>
      <c r="DE52" s="150"/>
      <c r="DF52" s="150"/>
      <c r="DG52" s="150"/>
      <c r="DH52" s="150"/>
      <c r="DI52" s="409"/>
      <c r="DJ52" s="351"/>
      <c r="DK52" s="126"/>
      <c r="DL52" s="144"/>
      <c r="DM52" s="144"/>
      <c r="DN52" s="144"/>
      <c r="DO52" s="144"/>
      <c r="DP52" s="127"/>
      <c r="DQ52" s="378">
        <v>0</v>
      </c>
      <c r="DR52" s="132">
        <v>0</v>
      </c>
      <c r="DS52" s="132">
        <v>0</v>
      </c>
      <c r="DT52" s="143">
        <f>SUM(AT52:AW52)</f>
        <v>0</v>
      </c>
      <c r="DU52" s="143">
        <f>SUM(AX52:BA52)</f>
        <v>0</v>
      </c>
      <c r="DV52" s="143">
        <f>SUM(BB52:BE52)</f>
        <v>0</v>
      </c>
      <c r="DW52" s="143">
        <f>SUM(BF52:BI52)</f>
        <v>0</v>
      </c>
      <c r="DX52" s="143">
        <f>SUM(BJ52:BM52)</f>
        <v>-4.1109999999999998</v>
      </c>
      <c r="DY52" s="143">
        <f>SUM(BN52:BQ52)</f>
        <v>0</v>
      </c>
      <c r="DZ52" s="143">
        <f>SUM(BR52:BU52)</f>
        <v>0.74934999999998664</v>
      </c>
      <c r="EA52" s="143">
        <f>SUM(BV52:BY52)</f>
        <v>0.12999999999999989</v>
      </c>
      <c r="EB52" s="128">
        <f>Drivers!EB460</f>
        <v>0</v>
      </c>
      <c r="EC52" s="128">
        <f>Drivers!EC460</f>
        <v>0</v>
      </c>
      <c r="ED52" s="128">
        <f>Drivers!ED460</f>
        <v>0</v>
      </c>
      <c r="EE52" s="128">
        <f>Drivers!EE460</f>
        <v>0</v>
      </c>
      <c r="EF52" s="128">
        <f>Drivers!EF460</f>
        <v>0</v>
      </c>
      <c r="EG52" s="128">
        <f>Drivers!EG460</f>
        <v>0</v>
      </c>
      <c r="EH52" s="128">
        <f>Drivers!EH460</f>
        <v>-43.788814497220898</v>
      </c>
      <c r="EI52" s="128">
        <f>Drivers!EI460</f>
        <v>-46.554621479930205</v>
      </c>
      <c r="EJ52" s="128">
        <f>Drivers!EJ460</f>
        <v>-49.528141246492737</v>
      </c>
      <c r="EK52" s="1535"/>
      <c r="EL52" s="1040"/>
      <c r="EX52" s="83"/>
      <c r="EY52" s="83"/>
      <c r="EZ52" s="83"/>
      <c r="FA52" s="83"/>
      <c r="FB52" s="83"/>
      <c r="FC52" s="83"/>
    </row>
    <row r="53" spans="1:159" s="27" customFormat="1" ht="15" customHeight="1" outlineLevel="2">
      <c r="A53" s="42"/>
      <c r="B53"/>
      <c r="C53"/>
      <c r="D53"/>
      <c r="E53"/>
      <c r="F53"/>
      <c r="G53"/>
      <c r="H53" s="42"/>
      <c r="I53" s="1545" t="s">
        <v>122</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77">
        <f t="shared" ref="AT53:BO53" si="128">SUM(AT47:AT52)</f>
        <v>-4.0120000000000005</v>
      </c>
      <c r="AU53" s="129">
        <f t="shared" si="128"/>
        <v>-2.6420000000000008</v>
      </c>
      <c r="AV53" s="129">
        <f t="shared" si="128"/>
        <v>-2.0019999999999989</v>
      </c>
      <c r="AW53" s="349">
        <f t="shared" si="128"/>
        <v>-2.5480000000000009</v>
      </c>
      <c r="AX53" s="377">
        <f t="shared" si="128"/>
        <v>-2.3940000000000006</v>
      </c>
      <c r="AY53" s="129">
        <f t="shared" si="128"/>
        <v>-1.5430000000000004</v>
      </c>
      <c r="AZ53" s="129">
        <f t="shared" si="128"/>
        <v>-1.0420000000000003</v>
      </c>
      <c r="BA53" s="349">
        <f t="shared" si="128"/>
        <v>-8.0000000000001292E-2</v>
      </c>
      <c r="BB53" s="377">
        <f t="shared" si="128"/>
        <v>-0.37900000000000028</v>
      </c>
      <c r="BC53" s="129">
        <f t="shared" si="128"/>
        <v>1.9890000000000023</v>
      </c>
      <c r="BD53" s="129">
        <f t="shared" si="128"/>
        <v>1.6549999999999985</v>
      </c>
      <c r="BE53" s="349">
        <f t="shared" si="128"/>
        <v>1.8639999999999997</v>
      </c>
      <c r="BF53" s="377">
        <f t="shared" si="128"/>
        <v>3.1419999999999968</v>
      </c>
      <c r="BG53" s="129">
        <f t="shared" si="128"/>
        <v>3.273000000000005</v>
      </c>
      <c r="BH53" s="129">
        <f t="shared" si="128"/>
        <v>4.0459999999999976</v>
      </c>
      <c r="BI53" s="349">
        <f t="shared" si="128"/>
        <v>3.355999999999999</v>
      </c>
      <c r="BJ53" s="377">
        <f t="shared" si="128"/>
        <v>0.3989999999999978</v>
      </c>
      <c r="BK53" s="129">
        <f t="shared" si="128"/>
        <v>0.23500000000000654</v>
      </c>
      <c r="BL53" s="129">
        <f t="shared" si="128"/>
        <v>-1.4849999999999999</v>
      </c>
      <c r="BM53" s="349">
        <f t="shared" si="128"/>
        <v>8.099000000000002</v>
      </c>
      <c r="BN53" s="377">
        <f t="shared" si="128"/>
        <v>0.87299999999999134</v>
      </c>
      <c r="BO53" s="129">
        <f t="shared" si="128"/>
        <v>-1.8830000000000091</v>
      </c>
      <c r="BP53" s="129">
        <f t="shared" ref="BP53:BZ53" si="129">SUM(BP47:BP52)</f>
        <v>5.8569999999999887</v>
      </c>
      <c r="BQ53" s="349">
        <f t="shared" si="129"/>
        <v>10.379999999999992</v>
      </c>
      <c r="BR53" s="476">
        <f t="shared" si="129"/>
        <v>37.422999999999988</v>
      </c>
      <c r="BS53" s="129">
        <f t="shared" si="129"/>
        <v>2.0313500000000286</v>
      </c>
      <c r="BT53" s="129">
        <f t="shared" si="129"/>
        <v>11.521999999999988</v>
      </c>
      <c r="BU53" s="349">
        <f t="shared" si="129"/>
        <v>-2.1340000000000012</v>
      </c>
      <c r="BV53" s="377">
        <f t="shared" si="129"/>
        <v>-22.824999999999989</v>
      </c>
      <c r="BW53" s="129">
        <f t="shared" si="129"/>
        <v>2.3709999999999383</v>
      </c>
      <c r="BX53" s="129">
        <f t="shared" si="129"/>
        <v>32.934000000000019</v>
      </c>
      <c r="BY53" s="349">
        <f>SUM(BY47:BY52)</f>
        <v>25.808000000000032</v>
      </c>
      <c r="BZ53" s="129">
        <f t="shared" si="129"/>
        <v>21.894000000000013</v>
      </c>
      <c r="CA53" s="129">
        <f t="shared" ref="CA53:CG53" si="130">SUM(CA47:CA52)</f>
        <v>7.3910000000000524</v>
      </c>
      <c r="CB53" s="129">
        <f t="shared" si="130"/>
        <v>38.039000000000016</v>
      </c>
      <c r="CC53" s="349">
        <f t="shared" si="130"/>
        <v>36.703999999999979</v>
      </c>
      <c r="CD53" s="129">
        <f t="shared" si="130"/>
        <v>14.576255851112293</v>
      </c>
      <c r="CE53" s="129">
        <f t="shared" si="130"/>
        <v>13.747915786000032</v>
      </c>
      <c r="CF53" s="129">
        <f t="shared" si="130"/>
        <v>45.382370347555536</v>
      </c>
      <c r="CG53" s="349">
        <f t="shared" si="130"/>
        <v>51.099356835292312</v>
      </c>
      <c r="CH53" s="140"/>
      <c r="CI53" s="140"/>
      <c r="CJ53" s="140"/>
      <c r="CK53" s="140"/>
      <c r="CL53" s="140"/>
      <c r="CM53" s="140"/>
      <c r="CN53" s="140"/>
      <c r="CO53" s="140"/>
      <c r="CP53" s="140"/>
      <c r="CQ53" s="140"/>
      <c r="CR53" s="140"/>
      <c r="CS53" s="140"/>
      <c r="CT53" s="140"/>
      <c r="CU53" s="140"/>
      <c r="CV53" s="140"/>
      <c r="CW53" s="140"/>
      <c r="CX53" s="140"/>
      <c r="CY53" s="140"/>
      <c r="CZ53" s="140"/>
      <c r="DA53" s="140"/>
      <c r="DB53" s="140"/>
      <c r="DC53" s="140"/>
      <c r="DD53" s="140"/>
      <c r="DE53" s="140"/>
      <c r="DF53" s="140"/>
      <c r="DG53" s="140"/>
      <c r="DH53" s="140"/>
      <c r="DI53" s="399"/>
      <c r="DJ53" s="351"/>
      <c r="DK53" s="130"/>
      <c r="DL53" s="130"/>
      <c r="DM53" s="130"/>
      <c r="DN53" s="130"/>
      <c r="DO53" s="130"/>
      <c r="DP53" s="127"/>
      <c r="DQ53" s="377">
        <f t="shared" ref="DQ53:EB53" si="131">SUM(DQ47:DQ52)</f>
        <v>-12.063999999999998</v>
      </c>
      <c r="DR53" s="129">
        <f t="shared" si="131"/>
        <v>-19.110000000000003</v>
      </c>
      <c r="DS53" s="129">
        <f t="shared" si="131"/>
        <v>-19.695999999999998</v>
      </c>
      <c r="DT53" s="129">
        <f t="shared" si="131"/>
        <v>-11.204000000000001</v>
      </c>
      <c r="DU53" s="129">
        <f t="shared" si="131"/>
        <v>-5.0590000000000011</v>
      </c>
      <c r="DV53" s="129">
        <f t="shared" si="131"/>
        <v>5.1289999999999916</v>
      </c>
      <c r="DW53" s="129">
        <f t="shared" si="131"/>
        <v>13.817000000000018</v>
      </c>
      <c r="DX53" s="129">
        <f t="shared" si="131"/>
        <v>7.2479999999999931</v>
      </c>
      <c r="DY53" s="129">
        <f t="shared" si="131"/>
        <v>20.602999999999941</v>
      </c>
      <c r="DZ53" s="129">
        <f t="shared" si="131"/>
        <v>48.842350000000003</v>
      </c>
      <c r="EA53" s="129">
        <f t="shared" si="131"/>
        <v>14.280000000000047</v>
      </c>
      <c r="EB53" s="129">
        <f t="shared" si="131"/>
        <v>193.61399999999986</v>
      </c>
      <c r="EC53" s="129">
        <f t="shared" ref="EC53:EJ53" si="132">SUM(EC47:EC52)</f>
        <v>124.8058988199603</v>
      </c>
      <c r="ED53" s="129">
        <f t="shared" si="132"/>
        <v>213.70137728086101</v>
      </c>
      <c r="EE53" s="129">
        <f t="shared" si="132"/>
        <v>352.61786470985567</v>
      </c>
      <c r="EF53" s="129">
        <f t="shared" si="132"/>
        <v>491.14840134878813</v>
      </c>
      <c r="EG53" s="129">
        <f t="shared" si="132"/>
        <v>650.72490380142426</v>
      </c>
      <c r="EH53" s="129">
        <f t="shared" si="132"/>
        <v>709.51869216299042</v>
      </c>
      <c r="EI53" s="129">
        <f t="shared" si="132"/>
        <v>858.26324681101607</v>
      </c>
      <c r="EJ53" s="129">
        <f t="shared" si="132"/>
        <v>1037.2401621656813</v>
      </c>
      <c r="EK53" s="1535"/>
      <c r="EL53" s="1040">
        <f>IF(EB53&lt;0,"NA",(EG53/EB53)^0.2-1)</f>
        <v>0.27436000836169128</v>
      </c>
      <c r="EX53" s="83"/>
      <c r="EY53" s="83"/>
      <c r="EZ53" s="83"/>
      <c r="FA53" s="83"/>
      <c r="FB53" s="83"/>
      <c r="FC53" s="83"/>
    </row>
    <row r="54" spans="1:159" ht="15" customHeight="1" outlineLevel="2">
      <c r="A54" s="4"/>
      <c r="H54" s="4"/>
      <c r="I54" s="1075"/>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391"/>
      <c r="AU54" s="321"/>
      <c r="AV54" s="321"/>
      <c r="AW54" s="372"/>
      <c r="AX54" s="391"/>
      <c r="AY54" s="321"/>
      <c r="AZ54" s="321"/>
      <c r="BA54" s="372"/>
      <c r="BB54" s="391"/>
      <c r="BC54" s="321"/>
      <c r="BD54" s="321"/>
      <c r="BE54" s="372"/>
      <c r="BF54" s="391"/>
      <c r="BG54" s="321"/>
      <c r="BH54" s="321"/>
      <c r="BI54" s="372"/>
      <c r="BJ54" s="391"/>
      <c r="BK54" s="321"/>
      <c r="BL54" s="321"/>
      <c r="BM54" s="372"/>
      <c r="BN54" s="391"/>
      <c r="BO54" s="321"/>
      <c r="BP54" s="321"/>
      <c r="BQ54" s="372"/>
      <c r="BR54" s="391"/>
      <c r="BS54" s="321"/>
      <c r="BT54" s="321"/>
      <c r="BU54" s="372"/>
      <c r="BV54" s="391"/>
      <c r="BW54" s="321"/>
      <c r="BX54" s="321"/>
      <c r="BY54" s="372"/>
      <c r="BZ54" s="321"/>
      <c r="CA54" s="321"/>
      <c r="CB54" s="321"/>
      <c r="CC54" s="372"/>
      <c r="CD54" s="321"/>
      <c r="CE54" s="321"/>
      <c r="CF54" s="321"/>
      <c r="CG54" s="372"/>
      <c r="CH54" s="543"/>
      <c r="CI54" s="543"/>
      <c r="CJ54" s="543"/>
      <c r="CK54" s="543"/>
      <c r="CL54" s="543"/>
      <c r="CM54" s="543"/>
      <c r="CN54" s="543"/>
      <c r="CO54" s="543"/>
      <c r="CP54" s="543"/>
      <c r="CQ54" s="543"/>
      <c r="CR54" s="543"/>
      <c r="CS54" s="543"/>
      <c r="CT54" s="543"/>
      <c r="CU54" s="543"/>
      <c r="CV54" s="543"/>
      <c r="CW54" s="543"/>
      <c r="CX54" s="543"/>
      <c r="CY54" s="543"/>
      <c r="CZ54" s="543"/>
      <c r="DA54" s="543"/>
      <c r="DB54" s="543"/>
      <c r="DC54" s="543"/>
      <c r="DD54" s="543"/>
      <c r="DE54" s="543"/>
      <c r="DF54" s="543"/>
      <c r="DG54" s="543"/>
      <c r="DH54" s="543"/>
      <c r="DI54" s="544"/>
      <c r="DJ54" s="351"/>
      <c r="DK54" s="24"/>
      <c r="DL54" s="24"/>
      <c r="DM54" s="24"/>
      <c r="DN54" s="24"/>
      <c r="DO54" s="24"/>
      <c r="DP54" s="142"/>
      <c r="DQ54" s="391"/>
      <c r="DR54" s="321"/>
      <c r="DS54" s="321"/>
      <c r="DT54" s="321"/>
      <c r="DU54" s="321"/>
      <c r="DV54" s="321"/>
      <c r="DW54" s="321"/>
      <c r="DX54" s="321"/>
      <c r="DY54" s="321"/>
      <c r="DZ54" s="321"/>
      <c r="EA54" s="321"/>
      <c r="EB54" s="321"/>
      <c r="EC54" s="321"/>
      <c r="ED54" s="321"/>
      <c r="EE54" s="321"/>
      <c r="EF54" s="321"/>
      <c r="EG54" s="321"/>
      <c r="EH54" s="321"/>
      <c r="EI54" s="321"/>
      <c r="EJ54" s="321"/>
      <c r="EK54" s="651"/>
      <c r="EL54" s="40"/>
      <c r="EU54" s="21"/>
      <c r="EV54" s="21"/>
      <c r="EW54" s="21"/>
    </row>
    <row r="55" spans="1:159" ht="15" customHeight="1" outlineLevel="2">
      <c r="A55" s="4"/>
      <c r="H55" s="4"/>
      <c r="I55" s="1544" t="s">
        <v>211</v>
      </c>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391"/>
      <c r="AU55" s="321"/>
      <c r="AV55" s="321"/>
      <c r="AW55" s="372"/>
      <c r="AX55" s="391"/>
      <c r="AY55" s="321"/>
      <c r="AZ55" s="321"/>
      <c r="BA55" s="372"/>
      <c r="BB55" s="391"/>
      <c r="BC55" s="321"/>
      <c r="BD55" s="321"/>
      <c r="BE55" s="372"/>
      <c r="BF55" s="391"/>
      <c r="BG55" s="321"/>
      <c r="BH55" s="321"/>
      <c r="BI55" s="372"/>
      <c r="BJ55" s="391"/>
      <c r="BK55" s="321"/>
      <c r="BL55" s="321"/>
      <c r="BM55" s="372"/>
      <c r="BN55" s="391"/>
      <c r="BO55" s="321"/>
      <c r="BP55" s="321"/>
      <c r="BQ55" s="372"/>
      <c r="BR55" s="391"/>
      <c r="BS55" s="321"/>
      <c r="BT55" s="321"/>
      <c r="BU55" s="372"/>
      <c r="BV55" s="391"/>
      <c r="BW55" s="321"/>
      <c r="BX55" s="321"/>
      <c r="BY55" s="372"/>
      <c r="BZ55" s="321"/>
      <c r="CA55" s="321"/>
      <c r="CB55" s="321"/>
      <c r="CC55" s="372"/>
      <c r="CD55" s="321"/>
      <c r="CE55" s="321"/>
      <c r="CF55" s="321"/>
      <c r="CG55" s="372"/>
      <c r="CH55" s="543"/>
      <c r="CI55" s="543"/>
      <c r="CJ55" s="543"/>
      <c r="CK55" s="543"/>
      <c r="CL55" s="543"/>
      <c r="CM55" s="543"/>
      <c r="CN55" s="543"/>
      <c r="CO55" s="543"/>
      <c r="CP55" s="543"/>
      <c r="CQ55" s="543"/>
      <c r="CR55" s="543"/>
      <c r="CS55" s="543"/>
      <c r="CT55" s="543"/>
      <c r="CU55" s="543"/>
      <c r="CV55" s="543"/>
      <c r="CW55" s="543"/>
      <c r="CX55" s="543"/>
      <c r="CY55" s="543"/>
      <c r="CZ55" s="543"/>
      <c r="DA55" s="543"/>
      <c r="DB55" s="543"/>
      <c r="DC55" s="543"/>
      <c r="DD55" s="543"/>
      <c r="DE55" s="543"/>
      <c r="DF55" s="543"/>
      <c r="DG55" s="543"/>
      <c r="DH55" s="543"/>
      <c r="DI55" s="544"/>
      <c r="DJ55" s="351"/>
      <c r="DK55" s="24"/>
      <c r="DL55" s="24"/>
      <c r="DM55" s="24"/>
      <c r="DN55" s="24"/>
      <c r="DO55" s="24"/>
      <c r="DP55" s="142"/>
      <c r="DQ55" s="391"/>
      <c r="DR55" s="321"/>
      <c r="DS55" s="321"/>
      <c r="DT55" s="321"/>
      <c r="DU55" s="321"/>
      <c r="DV55" s="321"/>
      <c r="DW55" s="321"/>
      <c r="DX55" s="321"/>
      <c r="DY55" s="321"/>
      <c r="DZ55" s="321"/>
      <c r="EA55" s="321"/>
      <c r="EB55" s="321"/>
      <c r="EC55" s="321"/>
      <c r="ED55" s="321"/>
      <c r="EE55" s="321"/>
      <c r="EF55" s="321"/>
      <c r="EG55" s="321"/>
      <c r="EH55" s="321"/>
      <c r="EI55" s="321"/>
      <c r="EJ55" s="321"/>
      <c r="EK55" s="651"/>
      <c r="EL55" s="40"/>
      <c r="EU55" s="21"/>
      <c r="EV55" s="21"/>
      <c r="EW55" s="21"/>
    </row>
    <row r="56" spans="1:159" ht="15" customHeight="1" outlineLevel="2">
      <c r="A56" s="4"/>
      <c r="H56" s="4"/>
      <c r="I56" s="1540" t="s">
        <v>70</v>
      </c>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376">
        <f t="shared" ref="AT56:CC56" si="133">AT45</f>
        <v>-2.153</v>
      </c>
      <c r="AU56" s="128">
        <f t="shared" si="133"/>
        <v>-0.98900000000000055</v>
      </c>
      <c r="AV56" s="128">
        <f t="shared" si="133"/>
        <v>-0.48899999999999899</v>
      </c>
      <c r="AW56" s="347">
        <f t="shared" si="133"/>
        <v>-1.2770000000000008</v>
      </c>
      <c r="AX56" s="376">
        <f t="shared" si="133"/>
        <v>-1.1830000000000005</v>
      </c>
      <c r="AY56" s="128">
        <f t="shared" si="133"/>
        <v>-0.21400000000000041</v>
      </c>
      <c r="AZ56" s="128">
        <f t="shared" si="133"/>
        <v>0.25799999999999956</v>
      </c>
      <c r="BA56" s="347">
        <f t="shared" si="133"/>
        <v>1.2789999999999981</v>
      </c>
      <c r="BB56" s="376">
        <f t="shared" si="133"/>
        <v>1.1079999999999997</v>
      </c>
      <c r="BC56" s="128">
        <f t="shared" si="133"/>
        <v>3.8520000000000025</v>
      </c>
      <c r="BD56" s="128">
        <f t="shared" si="133"/>
        <v>3.6539999999999986</v>
      </c>
      <c r="BE56" s="347">
        <f t="shared" si="133"/>
        <v>3.5999999999999992</v>
      </c>
      <c r="BF56" s="376">
        <f t="shared" si="133"/>
        <v>5.4469999999999974</v>
      </c>
      <c r="BG56" s="128">
        <f t="shared" si="133"/>
        <v>5.9880000000000058</v>
      </c>
      <c r="BH56" s="128">
        <f t="shared" si="133"/>
        <v>7.623999999999997</v>
      </c>
      <c r="BI56" s="347">
        <f t="shared" si="133"/>
        <v>7.3889999999999985</v>
      </c>
      <c r="BJ56" s="376">
        <f t="shared" si="133"/>
        <v>5.1229999999999976</v>
      </c>
      <c r="BK56" s="128">
        <f t="shared" si="133"/>
        <v>5.2750000000000057</v>
      </c>
      <c r="BL56" s="128">
        <f t="shared" si="133"/>
        <v>4.3220000000000001</v>
      </c>
      <c r="BM56" s="347">
        <f t="shared" si="133"/>
        <v>15.397000000000006</v>
      </c>
      <c r="BN56" s="376">
        <f t="shared" si="133"/>
        <v>8.7279999999999909</v>
      </c>
      <c r="BO56" s="128">
        <f t="shared" si="133"/>
        <v>6.4289999999999923</v>
      </c>
      <c r="BP56" s="128">
        <f t="shared" si="133"/>
        <v>14.630999999999988</v>
      </c>
      <c r="BQ56" s="347">
        <f t="shared" si="133"/>
        <v>19.977999999999987</v>
      </c>
      <c r="BR56" s="376">
        <f t="shared" si="133"/>
        <v>51.911999999999992</v>
      </c>
      <c r="BS56" s="128">
        <f t="shared" si="133"/>
        <v>21.039000000000041</v>
      </c>
      <c r="BT56" s="128">
        <f t="shared" si="133"/>
        <v>29.476999999999983</v>
      </c>
      <c r="BU56" s="347">
        <f t="shared" si="133"/>
        <v>20.393999999999995</v>
      </c>
      <c r="BV56" s="376">
        <f t="shared" si="133"/>
        <v>1.8740000000000165</v>
      </c>
      <c r="BW56" s="128">
        <f t="shared" si="133"/>
        <v>28.739999999999963</v>
      </c>
      <c r="BX56" s="128">
        <f>BX45</f>
        <v>59.463000000000022</v>
      </c>
      <c r="BY56" s="347">
        <f>BY45</f>
        <v>54.749000000000038</v>
      </c>
      <c r="BZ56" s="128">
        <f t="shared" si="133"/>
        <v>54.799000000000014</v>
      </c>
      <c r="CA56" s="128">
        <f>CA45</f>
        <v>39.700000000000045</v>
      </c>
      <c r="CB56" s="128">
        <f>CB45</f>
        <v>70.957000000000022</v>
      </c>
      <c r="CC56" s="347">
        <f t="shared" si="133"/>
        <v>70.85899999999998</v>
      </c>
      <c r="CD56" s="128">
        <f t="shared" ref="CD56:CG56" si="134">CD45</f>
        <v>46.996397055568771</v>
      </c>
      <c r="CE56" s="128">
        <f t="shared" si="134"/>
        <v>48.633911839577763</v>
      </c>
      <c r="CF56" s="128">
        <f t="shared" si="134"/>
        <v>81.854556903352872</v>
      </c>
      <c r="CG56" s="347">
        <f t="shared" si="134"/>
        <v>87.416642569170079</v>
      </c>
      <c r="CH56" s="150"/>
      <c r="CI56" s="150"/>
      <c r="CJ56" s="150"/>
      <c r="CK56" s="150"/>
      <c r="CL56" s="150"/>
      <c r="CM56" s="150"/>
      <c r="CN56" s="150"/>
      <c r="CO56" s="150"/>
      <c r="CP56" s="150"/>
      <c r="CQ56" s="150"/>
      <c r="CR56" s="150"/>
      <c r="CS56" s="150"/>
      <c r="CT56" s="150"/>
      <c r="CU56" s="150"/>
      <c r="CV56" s="150"/>
      <c r="CW56" s="150"/>
      <c r="CX56" s="150"/>
      <c r="CY56" s="150"/>
      <c r="CZ56" s="150"/>
      <c r="DA56" s="150"/>
      <c r="DB56" s="150"/>
      <c r="DC56" s="150"/>
      <c r="DD56" s="150"/>
      <c r="DE56" s="150"/>
      <c r="DF56" s="150"/>
      <c r="DG56" s="150"/>
      <c r="DH56" s="150"/>
      <c r="DI56" s="409"/>
      <c r="DJ56" s="351"/>
      <c r="DK56" s="126"/>
      <c r="DL56" s="126"/>
      <c r="DM56" s="126"/>
      <c r="DN56" s="126"/>
      <c r="DO56" s="126"/>
      <c r="DP56" s="127"/>
      <c r="DQ56" s="376">
        <f t="shared" ref="DQ56:EJ56" si="135">DQ45</f>
        <v>-10.372999999999999</v>
      </c>
      <c r="DR56" s="128">
        <f t="shared" si="135"/>
        <v>-13.766000000000002</v>
      </c>
      <c r="DS56" s="128">
        <f t="shared" si="135"/>
        <v>-12.235999999999999</v>
      </c>
      <c r="DT56" s="128">
        <f t="shared" si="135"/>
        <v>-4.9080000000000013</v>
      </c>
      <c r="DU56" s="128">
        <f t="shared" si="135"/>
        <v>0.13999999999999879</v>
      </c>
      <c r="DV56" s="128">
        <f t="shared" si="135"/>
        <v>12.213999999999992</v>
      </c>
      <c r="DW56" s="128">
        <f t="shared" si="135"/>
        <v>26.448000000000018</v>
      </c>
      <c r="DX56" s="128">
        <f t="shared" si="135"/>
        <v>30.116999999999997</v>
      </c>
      <c r="DY56" s="128">
        <f t="shared" si="135"/>
        <v>55.141999999999939</v>
      </c>
      <c r="DZ56" s="128">
        <f t="shared" si="135"/>
        <v>122.82200000000002</v>
      </c>
      <c r="EA56" s="128">
        <f t="shared" si="135"/>
        <v>143.57500000000002</v>
      </c>
      <c r="EB56" s="128">
        <f t="shared" si="135"/>
        <v>236.31499999999988</v>
      </c>
      <c r="EC56" s="128">
        <f t="shared" si="135"/>
        <v>264.90150836766963</v>
      </c>
      <c r="ED56" s="128">
        <f t="shared" si="135"/>
        <v>351.92201910520032</v>
      </c>
      <c r="EE56" s="128">
        <f t="shared" si="135"/>
        <v>499.61599639763119</v>
      </c>
      <c r="EF56" s="128">
        <f t="shared" si="135"/>
        <v>646.05671569020319</v>
      </c>
      <c r="EG56" s="128">
        <f t="shared" si="135"/>
        <v>813.0172662884504</v>
      </c>
      <c r="EH56" s="128">
        <f t="shared" si="135"/>
        <v>1080.0391637889813</v>
      </c>
      <c r="EI56" s="128">
        <f t="shared" si="135"/>
        <v>1256.7890598536599</v>
      </c>
      <c r="EJ56" s="128">
        <f t="shared" si="135"/>
        <v>1467.1340577258193</v>
      </c>
      <c r="EK56" s="651"/>
      <c r="EL56" s="40"/>
      <c r="EN56" s="119">
        <f t="shared" ref="EN56:ET61" si="136">IF(ISERROR(RATE(3,,-DV56,DY56)),"NA",(RATE(3,,-DV56,DY56)))</f>
        <v>0.65275393341310284</v>
      </c>
      <c r="EO56" s="119">
        <f t="shared" si="136"/>
        <v>0.66837795594447691</v>
      </c>
      <c r="EP56" s="119">
        <f t="shared" si="136"/>
        <v>0.68301907677212592</v>
      </c>
      <c r="EQ56" s="119">
        <f t="shared" si="136"/>
        <v>0.62431251979002222</v>
      </c>
      <c r="ER56" s="119">
        <f t="shared" si="136"/>
        <v>0.29202055223195483</v>
      </c>
      <c r="ES56" s="119">
        <f t="shared" si="136"/>
        <v>0.34830829148543435</v>
      </c>
      <c r="ET56" s="119">
        <f t="shared" si="136"/>
        <v>0.28345806076309643</v>
      </c>
      <c r="EU56" s="119">
        <f t="shared" ref="EU56:EW59" si="137">IF(ISERROR(RATE(3,,-EC56,EF56)),"NA",(RATE(3,,-EC56,EF56)))</f>
        <v>0.34605272433864093</v>
      </c>
      <c r="EV56" s="119">
        <f t="shared" si="137"/>
        <v>0.3219583613391549</v>
      </c>
      <c r="EW56" s="119">
        <f t="shared" si="137"/>
        <v>0.29300753679413355</v>
      </c>
      <c r="EX56" s="119">
        <f t="shared" ref="EX56:EY61" si="138">IF(ISERROR(RATE(3,,-EF56,EI56)),"NA",(RATE(3,,-EF56,EI56)))</f>
        <v>0.24833337582401036</v>
      </c>
      <c r="EY56" s="119">
        <f t="shared" si="138"/>
        <v>0.21746553760821269</v>
      </c>
    </row>
    <row r="57" spans="1:159" ht="15" customHeight="1" outlineLevel="2">
      <c r="A57" s="4"/>
      <c r="H57" s="4"/>
      <c r="I57" s="1136" t="s">
        <v>212</v>
      </c>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376">
        <f>-(Model!AT23*35%)</f>
        <v>1.5501499999999999</v>
      </c>
      <c r="AU57" s="128">
        <f>-(Model!AU23*35%)</f>
        <v>1.0741500000000002</v>
      </c>
      <c r="AV57" s="128">
        <f>-(Model!AV23*35%)</f>
        <v>0.84874999999999956</v>
      </c>
      <c r="AW57" s="347">
        <f>-(Model!AW23*35%)</f>
        <v>1.0262000000000002</v>
      </c>
      <c r="AX57" s="376">
        <f>-(Model!AX23*35%)</f>
        <v>0.98210000000000008</v>
      </c>
      <c r="AY57" s="128">
        <f>-(Model!AY23*35%)</f>
        <v>0.69020000000000015</v>
      </c>
      <c r="AZ57" s="128">
        <f>-(Model!AZ23*35%)</f>
        <v>0.52850000000000008</v>
      </c>
      <c r="BA57" s="347">
        <f>-(Model!BA23*35%)</f>
        <v>0.1701000000000005</v>
      </c>
      <c r="BB57" s="376">
        <f>-(Model!BB23*35%)</f>
        <v>0.28910000000000008</v>
      </c>
      <c r="BC57" s="128">
        <f>-(Model!BC23*35%)</f>
        <v>-0.55160000000000076</v>
      </c>
      <c r="BD57" s="128">
        <f>-(Model!BD23*35%)</f>
        <v>0.19950000000000057</v>
      </c>
      <c r="BE57" s="347">
        <f>-(Model!BE23*35%)</f>
        <v>-0.32269999999999982</v>
      </c>
      <c r="BF57" s="376">
        <f>-(Model!BF23*35%)</f>
        <v>-0.60339999999999883</v>
      </c>
      <c r="BG57" s="128">
        <f>-(Model!BG23*35%)</f>
        <v>-0.46620000000000161</v>
      </c>
      <c r="BH57" s="128">
        <f>-(Model!BH23*35%)</f>
        <v>-0.81689999999999907</v>
      </c>
      <c r="BI57" s="347">
        <f>-(Model!BI23*35%)</f>
        <v>-0.19214999999999977</v>
      </c>
      <c r="BJ57" s="376">
        <f>-(Model!BJ23*35%)</f>
        <v>1.3114500000000009</v>
      </c>
      <c r="BK57" s="128">
        <f>-(Model!BK23*35%)</f>
        <v>3.5811999999999977</v>
      </c>
      <c r="BL57" s="128">
        <f>-(Model!BL23*35%)</f>
        <v>1.9088999999999998</v>
      </c>
      <c r="BM57" s="347">
        <f>-(Model!BM23*35%)</f>
        <v>-1.004150000000001</v>
      </c>
      <c r="BN57" s="376">
        <f>-(Model!BN23*35%)</f>
        <v>2.1906500000000029</v>
      </c>
      <c r="BO57" s="128">
        <f>-(Model!BO23*35%)</f>
        <v>3.666950000000003</v>
      </c>
      <c r="BP57" s="128">
        <f>-(Model!BP23*35%)</f>
        <v>5.5919500000000033</v>
      </c>
      <c r="BQ57" s="347">
        <f>-(Model!BQ23*35%)</f>
        <v>3.8139500000000024</v>
      </c>
      <c r="BR57" s="376">
        <f>-(Model!BR23*35%)</f>
        <v>8.0941000000000027</v>
      </c>
      <c r="BS57" s="128">
        <f>-(Model!BS23*35%)</f>
        <v>13.552349999999986</v>
      </c>
      <c r="BT57" s="128">
        <f>-(Model!BT23*35%)</f>
        <v>10.115700000000004</v>
      </c>
      <c r="BU57" s="347">
        <f>-(Model!BU23*35%)</f>
        <v>9.6291999999999991</v>
      </c>
      <c r="BV57" s="376">
        <f>-(Model!BV23*35%)</f>
        <v>17.139149999999994</v>
      </c>
      <c r="BW57" s="128">
        <f>-(Model!BW23*35%)</f>
        <v>54.65215000000002</v>
      </c>
      <c r="BX57" s="128">
        <f>-(Model!BX23*35%)</f>
        <v>-2.3824500000000071</v>
      </c>
      <c r="BY57" s="347">
        <f>-(Model!BY23*35%)</f>
        <v>7.6989499999999884</v>
      </c>
      <c r="BZ57" s="128">
        <f>-(Model!BZ23*35%)</f>
        <v>1.6120999999999954</v>
      </c>
      <c r="CA57" s="128">
        <f>-(Model!CA23*35%)</f>
        <v>7.6457499999999818</v>
      </c>
      <c r="CB57" s="128">
        <f>-(Model!CB23*35%)</f>
        <v>-3.2364500000000049</v>
      </c>
      <c r="CC57" s="347">
        <f>-(Model!CC23*35%)</f>
        <v>58.380700000000004</v>
      </c>
      <c r="CD57" s="128">
        <f>-(Model!CD23*35%)</f>
        <v>5.596203952110697</v>
      </c>
      <c r="CE57" s="128">
        <f>-(Model!CE23*35%)</f>
        <v>5.9166569748999898</v>
      </c>
      <c r="CF57" s="128">
        <f>-(Model!CF23*35%)</f>
        <v>-5.3828846216444362</v>
      </c>
      <c r="CG57" s="347">
        <f>-(Model!CG23*35%)</f>
        <v>-7.0769673923523069</v>
      </c>
      <c r="CH57" s="150"/>
      <c r="CI57" s="150"/>
      <c r="CJ57" s="150"/>
      <c r="CK57" s="150"/>
      <c r="CL57" s="150"/>
      <c r="CM57" s="150"/>
      <c r="CN57" s="150"/>
      <c r="CO57" s="150"/>
      <c r="CP57" s="150"/>
      <c r="CQ57" s="150"/>
      <c r="CR57" s="150"/>
      <c r="CS57" s="150"/>
      <c r="CT57" s="150"/>
      <c r="CU57" s="150"/>
      <c r="CV57" s="150"/>
      <c r="CW57" s="150"/>
      <c r="CX57" s="150"/>
      <c r="CY57" s="150"/>
      <c r="CZ57" s="150"/>
      <c r="DA57" s="150"/>
      <c r="DB57" s="150"/>
      <c r="DC57" s="150"/>
      <c r="DD57" s="150"/>
      <c r="DE57" s="150"/>
      <c r="DF57" s="150"/>
      <c r="DG57" s="150"/>
      <c r="DH57" s="150"/>
      <c r="DI57" s="409"/>
      <c r="DJ57" s="351"/>
      <c r="DK57" s="126"/>
      <c r="DL57" s="126"/>
      <c r="DM57" s="126"/>
      <c r="DN57" s="126"/>
      <c r="DO57" s="126"/>
      <c r="DP57" s="127"/>
      <c r="DQ57" s="376">
        <f>-(Model!DQ23*35%)</f>
        <v>4.4061499999999993</v>
      </c>
      <c r="DR57" s="128">
        <f>-(Model!DR23*35%)</f>
        <v>7.1015000000000006</v>
      </c>
      <c r="DS57" s="128">
        <f>-(Model!DS23*35%)</f>
        <v>7.4259499999999994</v>
      </c>
      <c r="DT57" s="128">
        <f>-(Model!DT23*35%)</f>
        <v>4.49925</v>
      </c>
      <c r="DU57" s="128">
        <f>-(Model!DU23*35%)</f>
        <v>2.3709000000000002</v>
      </c>
      <c r="DV57" s="128">
        <f>-(Model!DV23*35%)</f>
        <v>-0.38569999999999705</v>
      </c>
      <c r="DW57" s="128">
        <f>-(Model!DW23*35%)</f>
        <v>-2.0786500000000063</v>
      </c>
      <c r="DX57" s="128">
        <f>-(Model!DX23*35%)</f>
        <v>5.7974000000000023</v>
      </c>
      <c r="DY57" s="128">
        <f>-(Model!DY23*35%)</f>
        <v>13.381900000000019</v>
      </c>
      <c r="DZ57" s="128">
        <f>-(Model!DZ23*35%)</f>
        <v>41.391349999999989</v>
      </c>
      <c r="EA57" s="128">
        <f>-(Model!EA23*35%)</f>
        <v>77.545649999999981</v>
      </c>
      <c r="EB57" s="128">
        <f>-(Model!EB23*35%)</f>
        <v>64.402100000000047</v>
      </c>
      <c r="EC57" s="128">
        <f>-(Model!EC23*35%)</f>
        <v>-0.94699108698610646</v>
      </c>
      <c r="ED57" s="128">
        <f>-(Model!ED23*35%)</f>
        <v>-28.850994030097453</v>
      </c>
      <c r="EE57" s="128">
        <f>-(Model!EE23*35%)</f>
        <v>-74.021322293295597</v>
      </c>
      <c r="EF57" s="128">
        <f>-(Model!EF23*35%)</f>
        <v>-118.79743871282689</v>
      </c>
      <c r="EG57" s="128">
        <f>-(Model!EG23*35%)</f>
        <v>-170.6610534434088</v>
      </c>
      <c r="EH57" s="128">
        <f>-(Model!EH23*35%)</f>
        <v>-256.04720434899463</v>
      </c>
      <c r="EI57" s="128">
        <f>-(Model!EI23*35%)</f>
        <v>-317.33701228094623</v>
      </c>
      <c r="EJ57" s="128">
        <f>-(Model!EJ23*35%)</f>
        <v>-391.67471609718092</v>
      </c>
      <c r="EK57" s="651"/>
      <c r="EL57" s="40"/>
      <c r="EN57" s="119" t="str">
        <f t="shared" si="136"/>
        <v>NA</v>
      </c>
      <c r="EO57" s="119" t="str">
        <f t="shared" si="136"/>
        <v>NA</v>
      </c>
      <c r="EP57" s="119">
        <f t="shared" si="136"/>
        <v>1.3737850562643021</v>
      </c>
      <c r="EQ57" s="119">
        <f t="shared" si="136"/>
        <v>0.68834326446048755</v>
      </c>
      <c r="ER57" s="119" t="str">
        <f t="shared" si="136"/>
        <v>NA</v>
      </c>
      <c r="ES57" s="119" t="str">
        <f t="shared" si="136"/>
        <v>NA</v>
      </c>
      <c r="ET57" s="119" t="str">
        <f t="shared" si="136"/>
        <v>NA</v>
      </c>
      <c r="EU57" s="119">
        <f t="shared" si="137"/>
        <v>4.0059563907437958</v>
      </c>
      <c r="EV57" s="119">
        <f t="shared" si="137"/>
        <v>0.80852512695744527</v>
      </c>
      <c r="EW57" s="119">
        <f t="shared" si="137"/>
        <v>0.51235727508526918</v>
      </c>
      <c r="EX57" s="119">
        <f t="shared" si="138"/>
        <v>0.38751562908365028</v>
      </c>
      <c r="EY57" s="119">
        <f t="shared" si="138"/>
        <v>0.31905743155689475</v>
      </c>
    </row>
    <row r="58" spans="1:159" ht="15" customHeight="1" outlineLevel="2">
      <c r="A58" s="4"/>
      <c r="H58" s="4"/>
      <c r="I58" s="1136" t="s">
        <v>213</v>
      </c>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376">
        <f t="shared" ref="AT58:BI58" si="139">+AT146</f>
        <v>0</v>
      </c>
      <c r="AU58" s="128">
        <f t="shared" si="139"/>
        <v>0</v>
      </c>
      <c r="AV58" s="128">
        <f t="shared" si="139"/>
        <v>0</v>
      </c>
      <c r="AW58" s="347">
        <f t="shared" si="139"/>
        <v>0</v>
      </c>
      <c r="AX58" s="376">
        <f t="shared" si="139"/>
        <v>0.41499999999999992</v>
      </c>
      <c r="AY58" s="128">
        <f t="shared" si="139"/>
        <v>-0.16899999999999993</v>
      </c>
      <c r="AZ58" s="128">
        <f t="shared" si="139"/>
        <v>1.3820000000000001</v>
      </c>
      <c r="BA58" s="347">
        <f t="shared" si="139"/>
        <v>0.29699999999999982</v>
      </c>
      <c r="BB58" s="376">
        <f t="shared" si="139"/>
        <v>2.39</v>
      </c>
      <c r="BC58" s="128">
        <f t="shared" si="139"/>
        <v>0.69500000000000051</v>
      </c>
      <c r="BD58" s="128">
        <f t="shared" si="139"/>
        <v>1.4019999999999997</v>
      </c>
      <c r="BE58" s="347">
        <f t="shared" si="139"/>
        <v>-3.81</v>
      </c>
      <c r="BF58" s="376">
        <f t="shared" si="139"/>
        <v>0.248</v>
      </c>
      <c r="BG58" s="128">
        <f t="shared" si="139"/>
        <v>4.3849999999999998</v>
      </c>
      <c r="BH58" s="128">
        <f t="shared" si="139"/>
        <v>-3.46</v>
      </c>
      <c r="BI58" s="347">
        <f t="shared" si="139"/>
        <v>1.3159999999999989</v>
      </c>
      <c r="BJ58" s="376">
        <f t="shared" ref="BJ58:BZ58" si="140">+BJ146</f>
        <v>-4.0649999999999995</v>
      </c>
      <c r="BK58" s="128">
        <f t="shared" si="140"/>
        <v>0.52200000000000002</v>
      </c>
      <c r="BL58" s="128">
        <f t="shared" si="140"/>
        <v>-5.1430000000000025</v>
      </c>
      <c r="BM58" s="347">
        <f t="shared" si="140"/>
        <v>1.9060000000000012</v>
      </c>
      <c r="BN58" s="376">
        <f t="shared" si="140"/>
        <v>2.879</v>
      </c>
      <c r="BO58" s="128">
        <f t="shared" si="140"/>
        <v>4.411999999999999</v>
      </c>
      <c r="BP58" s="128">
        <f t="shared" si="140"/>
        <v>0.93200000000000027</v>
      </c>
      <c r="BQ58" s="347">
        <f>+BQ146</f>
        <v>-3.0169999999999995</v>
      </c>
      <c r="BR58" s="376">
        <f t="shared" si="140"/>
        <v>-1.0199999999999996</v>
      </c>
      <c r="BS58" s="128">
        <f t="shared" si="140"/>
        <v>2.7830000000000004</v>
      </c>
      <c r="BT58" s="128">
        <f t="shared" si="140"/>
        <v>-3.1430000000000016</v>
      </c>
      <c r="BU58" s="347">
        <f t="shared" si="140"/>
        <v>-37.392999999999994</v>
      </c>
      <c r="BV58" s="376">
        <f t="shared" si="140"/>
        <v>13.629</v>
      </c>
      <c r="BW58" s="128">
        <f t="shared" si="140"/>
        <v>19.782000000000004</v>
      </c>
      <c r="BX58" s="128">
        <f t="shared" si="140"/>
        <v>-26.794000000000004</v>
      </c>
      <c r="BY58" s="347">
        <f>+BY146</f>
        <v>-15.541</v>
      </c>
      <c r="BZ58" s="128">
        <f t="shared" si="140"/>
        <v>11.551</v>
      </c>
      <c r="CA58" s="128">
        <f t="shared" ref="CA58:CG58" si="141">+CA146</f>
        <v>-26.917999999999999</v>
      </c>
      <c r="CB58" s="128">
        <f t="shared" si="141"/>
        <v>16.937000000000001</v>
      </c>
      <c r="CC58" s="347">
        <f t="shared" si="141"/>
        <v>4.3460000000000001</v>
      </c>
      <c r="CD58" s="128">
        <f t="shared" si="141"/>
        <v>0.75969838362675723</v>
      </c>
      <c r="CE58" s="128">
        <f t="shared" si="141"/>
        <v>-28.06506078370187</v>
      </c>
      <c r="CF58" s="128">
        <f t="shared" si="141"/>
        <v>41.430395567712139</v>
      </c>
      <c r="CG58" s="347">
        <f t="shared" si="141"/>
        <v>-3.9671017538900379</v>
      </c>
      <c r="CH58" s="150"/>
      <c r="CI58" s="150"/>
      <c r="CJ58" s="150"/>
      <c r="CK58" s="150"/>
      <c r="CL58" s="150"/>
      <c r="CM58" s="150"/>
      <c r="CN58" s="150"/>
      <c r="CO58" s="150"/>
      <c r="CP58" s="150"/>
      <c r="CQ58" s="150"/>
      <c r="CR58" s="150"/>
      <c r="CS58" s="150"/>
      <c r="CT58" s="150"/>
      <c r="CU58" s="150"/>
      <c r="CV58" s="150"/>
      <c r="CW58" s="150"/>
      <c r="CX58" s="150"/>
      <c r="CY58" s="150"/>
      <c r="CZ58" s="150"/>
      <c r="DA58" s="150"/>
      <c r="DB58" s="150"/>
      <c r="DC58" s="150"/>
      <c r="DD58" s="150"/>
      <c r="DE58" s="150"/>
      <c r="DF58" s="150"/>
      <c r="DG58" s="150"/>
      <c r="DH58" s="150"/>
      <c r="DI58" s="409"/>
      <c r="DJ58" s="351"/>
      <c r="DK58" s="126"/>
      <c r="DL58" s="126"/>
      <c r="DM58" s="126"/>
      <c r="DN58" s="126"/>
      <c r="DO58" s="126"/>
      <c r="DP58" s="127"/>
      <c r="DQ58" s="376">
        <f t="shared" ref="DQ58:EB58" si="142">+DQ146</f>
        <v>0</v>
      </c>
      <c r="DR58" s="128">
        <f t="shared" si="142"/>
        <v>0</v>
      </c>
      <c r="DS58" s="128">
        <f t="shared" si="142"/>
        <v>-1.5070000000000001</v>
      </c>
      <c r="DT58" s="128">
        <f t="shared" si="142"/>
        <v>0.78700000000000003</v>
      </c>
      <c r="DU58" s="128">
        <f t="shared" si="142"/>
        <v>1.9249999999999998</v>
      </c>
      <c r="DV58" s="128">
        <f t="shared" si="142"/>
        <v>0.67700000000000049</v>
      </c>
      <c r="DW58" s="128">
        <f t="shared" si="142"/>
        <v>2.488999999999999</v>
      </c>
      <c r="DX58" s="128">
        <f t="shared" si="142"/>
        <v>-6.7799999999999994</v>
      </c>
      <c r="DY58" s="128">
        <f t="shared" si="142"/>
        <v>5.2060000000000013</v>
      </c>
      <c r="DZ58" s="128">
        <f t="shared" si="142"/>
        <v>-38.772999999999996</v>
      </c>
      <c r="EA58" s="128">
        <f t="shared" si="142"/>
        <v>-8.9240000000000066</v>
      </c>
      <c r="EB58" s="128">
        <f t="shared" si="142"/>
        <v>5.9160000000000021</v>
      </c>
      <c r="EC58" s="128">
        <f t="shared" ref="EC58:EJ58" si="143">+EC146</f>
        <v>10.15793141374699</v>
      </c>
      <c r="ED58" s="128">
        <f t="shared" si="143"/>
        <v>11.31951767335644</v>
      </c>
      <c r="EE58" s="128">
        <f t="shared" si="143"/>
        <v>16.070807128993536</v>
      </c>
      <c r="EF58" s="128">
        <f t="shared" si="143"/>
        <v>0.5552189236833911</v>
      </c>
      <c r="EG58" s="128">
        <f t="shared" si="143"/>
        <v>8.1035919874731945</v>
      </c>
      <c r="EH58" s="128">
        <f t="shared" si="143"/>
        <v>-1.4210196843425251</v>
      </c>
      <c r="EI58" s="128">
        <f t="shared" si="143"/>
        <v>-13.376877944745743</v>
      </c>
      <c r="EJ58" s="128">
        <f t="shared" si="143"/>
        <v>3.2031835098010646</v>
      </c>
      <c r="EK58" s="651"/>
      <c r="EL58" s="40"/>
      <c r="EN58" s="119">
        <f t="shared" si="136"/>
        <v>0.97380918238508274</v>
      </c>
      <c r="EO58" s="119" t="str">
        <f t="shared" si="136"/>
        <v>NA</v>
      </c>
      <c r="EP58" s="119">
        <f t="shared" si="136"/>
        <v>9.591437251489815E-2</v>
      </c>
      <c r="EQ58" s="119">
        <f t="shared" si="136"/>
        <v>4.3537356462818311E-2</v>
      </c>
      <c r="ER58" s="119" t="str">
        <f t="shared" si="136"/>
        <v>NA</v>
      </c>
      <c r="ES58" s="119" t="str">
        <f t="shared" si="136"/>
        <v>NA</v>
      </c>
      <c r="ET58" s="119">
        <f t="shared" si="136"/>
        <v>0.39530721916841538</v>
      </c>
      <c r="EU58" s="119">
        <f t="shared" si="137"/>
        <v>-0.62049311326258083</v>
      </c>
      <c r="EV58" s="119">
        <f t="shared" si="137"/>
        <v>-0.10542543041234155</v>
      </c>
      <c r="EW58" s="119" t="str">
        <f t="shared" si="137"/>
        <v>NA</v>
      </c>
      <c r="EX58" s="119" t="str">
        <f t="shared" si="138"/>
        <v>NA</v>
      </c>
      <c r="EY58" s="119">
        <f t="shared" si="138"/>
        <v>-0.26610361034979552</v>
      </c>
    </row>
    <row r="59" spans="1:159" ht="15" customHeight="1" outlineLevel="2">
      <c r="A59" s="4"/>
      <c r="H59" s="4"/>
      <c r="I59" s="1136" t="s">
        <v>214</v>
      </c>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376">
        <f t="shared" ref="AT59:BZ59" si="144">AT157</f>
        <v>0</v>
      </c>
      <c r="AU59" s="128">
        <f t="shared" si="144"/>
        <v>0</v>
      </c>
      <c r="AV59" s="128">
        <f t="shared" si="144"/>
        <v>0</v>
      </c>
      <c r="AW59" s="347">
        <f t="shared" si="144"/>
        <v>0</v>
      </c>
      <c r="AX59" s="376">
        <f t="shared" si="144"/>
        <v>-1.224</v>
      </c>
      <c r="AY59" s="128">
        <f t="shared" si="144"/>
        <v>-1.3080000000000001</v>
      </c>
      <c r="AZ59" s="128">
        <f t="shared" si="144"/>
        <v>-1.0740000000000001</v>
      </c>
      <c r="BA59" s="347">
        <f t="shared" si="144"/>
        <v>-1.2900000000000003</v>
      </c>
      <c r="BB59" s="376">
        <f t="shared" si="144"/>
        <v>-1.236</v>
      </c>
      <c r="BC59" s="128">
        <f t="shared" si="144"/>
        <v>-1.9989999999999999</v>
      </c>
      <c r="BD59" s="128">
        <f t="shared" si="144"/>
        <v>-4.2250000000000005</v>
      </c>
      <c r="BE59" s="347">
        <f t="shared" si="144"/>
        <v>-0.22599999999999953</v>
      </c>
      <c r="BF59" s="376">
        <f t="shared" si="144"/>
        <v>-2.5249999999999999</v>
      </c>
      <c r="BG59" s="128">
        <f t="shared" si="144"/>
        <v>-3.3729999999999998</v>
      </c>
      <c r="BH59" s="128">
        <f t="shared" si="144"/>
        <v>-3.754</v>
      </c>
      <c r="BI59" s="347">
        <f t="shared" si="144"/>
        <v>-3.0250000000000008</v>
      </c>
      <c r="BJ59" s="376">
        <f t="shared" si="144"/>
        <v>-5.944</v>
      </c>
      <c r="BK59" s="128">
        <f t="shared" si="144"/>
        <v>-5.0520000000000005</v>
      </c>
      <c r="BL59" s="128">
        <f t="shared" si="144"/>
        <v>-5.4380000000000015</v>
      </c>
      <c r="BM59" s="347">
        <f t="shared" si="144"/>
        <v>-5.6129999999999987</v>
      </c>
      <c r="BN59" s="376">
        <f t="shared" si="144"/>
        <v>-7.8719999999999999</v>
      </c>
      <c r="BO59" s="128">
        <f t="shared" si="144"/>
        <v>-7.5009999999999994</v>
      </c>
      <c r="BP59" s="128">
        <f t="shared" si="144"/>
        <v>-8.9059999999999988</v>
      </c>
      <c r="BQ59" s="347">
        <f>BQ157</f>
        <v>-8.3160000000000025</v>
      </c>
      <c r="BR59" s="376">
        <f t="shared" si="144"/>
        <v>-10.321</v>
      </c>
      <c r="BS59" s="128">
        <f t="shared" si="144"/>
        <v>-15.225</v>
      </c>
      <c r="BT59" s="128">
        <f t="shared" si="144"/>
        <v>-16.844999999999999</v>
      </c>
      <c r="BU59" s="347">
        <f t="shared" si="144"/>
        <v>-12.590000000000002</v>
      </c>
      <c r="BV59" s="376">
        <f t="shared" si="144"/>
        <v>-15.212</v>
      </c>
      <c r="BW59" s="128">
        <f t="shared" si="144"/>
        <v>-18.181000000000001</v>
      </c>
      <c r="BX59" s="128">
        <f t="shared" si="144"/>
        <v>-12.338999999999999</v>
      </c>
      <c r="BY59" s="347">
        <f>BY157</f>
        <v>-16.328000000000003</v>
      </c>
      <c r="BZ59" s="128">
        <f t="shared" si="144"/>
        <v>-14.163</v>
      </c>
      <c r="CA59" s="128">
        <f t="shared" ref="CA59:CG59" si="145">CA157</f>
        <v>-17.445</v>
      </c>
      <c r="CB59" s="128">
        <f t="shared" si="145"/>
        <v>-19.971999999999998</v>
      </c>
      <c r="CC59" s="347">
        <f t="shared" si="145"/>
        <v>-15.148</v>
      </c>
      <c r="CD59" s="128">
        <f t="shared" si="145"/>
        <v>-18.012749461458874</v>
      </c>
      <c r="CE59" s="128">
        <f t="shared" si="145"/>
        <v>-19.670013360000002</v>
      </c>
      <c r="CF59" s="128">
        <f t="shared" si="145"/>
        <v>-20.73606810222222</v>
      </c>
      <c r="CG59" s="347">
        <f t="shared" si="145"/>
        <v>-20.631961593230766</v>
      </c>
      <c r="CH59" s="150"/>
      <c r="CI59" s="150"/>
      <c r="CJ59" s="150"/>
      <c r="CK59" s="150"/>
      <c r="CL59" s="150"/>
      <c r="CM59" s="150"/>
      <c r="CN59" s="150"/>
      <c r="CO59" s="150"/>
      <c r="CP59" s="150"/>
      <c r="CQ59" s="150"/>
      <c r="CR59" s="150"/>
      <c r="CS59" s="150"/>
      <c r="CT59" s="150"/>
      <c r="CU59" s="150"/>
      <c r="CV59" s="150"/>
      <c r="CW59" s="150"/>
      <c r="CX59" s="150"/>
      <c r="CY59" s="150"/>
      <c r="CZ59" s="150"/>
      <c r="DA59" s="150"/>
      <c r="DB59" s="150"/>
      <c r="DC59" s="150"/>
      <c r="DD59" s="150"/>
      <c r="DE59" s="150"/>
      <c r="DF59" s="150"/>
      <c r="DG59" s="150"/>
      <c r="DH59" s="150"/>
      <c r="DI59" s="409"/>
      <c r="DJ59" s="351"/>
      <c r="DK59" s="126"/>
      <c r="DL59" s="126"/>
      <c r="DM59" s="126"/>
      <c r="DN59" s="126"/>
      <c r="DO59" s="126"/>
      <c r="DP59" s="127"/>
      <c r="DQ59" s="376">
        <f t="shared" ref="DQ59:EJ59" si="146">DQ157</f>
        <v>0</v>
      </c>
      <c r="DR59" s="128">
        <f t="shared" si="146"/>
        <v>0</v>
      </c>
      <c r="DS59" s="128">
        <f t="shared" si="146"/>
        <v>-4.4080000000000004</v>
      </c>
      <c r="DT59" s="128">
        <f t="shared" si="146"/>
        <v>-3.6219999999999999</v>
      </c>
      <c r="DU59" s="128">
        <f t="shared" si="146"/>
        <v>-4.8959999999999999</v>
      </c>
      <c r="DV59" s="128">
        <f t="shared" si="146"/>
        <v>-7.6859999999999999</v>
      </c>
      <c r="DW59" s="128">
        <f t="shared" si="146"/>
        <v>-12.677</v>
      </c>
      <c r="DX59" s="128">
        <f t="shared" si="146"/>
        <v>-22.047000000000001</v>
      </c>
      <c r="DY59" s="128">
        <f t="shared" si="146"/>
        <v>-32.594999999999999</v>
      </c>
      <c r="DZ59" s="128">
        <f t="shared" si="146"/>
        <v>-54.981000000000002</v>
      </c>
      <c r="EA59" s="128">
        <f t="shared" si="146"/>
        <v>-62.06</v>
      </c>
      <c r="EB59" s="128">
        <f t="shared" si="146"/>
        <v>-66.727999999999994</v>
      </c>
      <c r="EC59" s="128">
        <f t="shared" si="146"/>
        <v>-79.050792516911869</v>
      </c>
      <c r="ED59" s="128">
        <f t="shared" si="146"/>
        <v>-77.815819443304775</v>
      </c>
      <c r="EE59" s="128">
        <f t="shared" si="146"/>
        <v>-86.338351605274454</v>
      </c>
      <c r="EF59" s="128">
        <f t="shared" si="146"/>
        <v>-94.286214975127066</v>
      </c>
      <c r="EG59" s="128">
        <f t="shared" si="146"/>
        <v>-103.04044397313089</v>
      </c>
      <c r="EH59" s="128">
        <f t="shared" si="146"/>
        <v>-111.79987620468947</v>
      </c>
      <c r="EI59" s="128">
        <f t="shared" si="146"/>
        <v>-119.24776935534587</v>
      </c>
      <c r="EJ59" s="128">
        <f t="shared" si="146"/>
        <v>-126.58754097117203</v>
      </c>
      <c r="EK59" s="651"/>
      <c r="EL59" s="40"/>
      <c r="EN59" s="119">
        <f t="shared" si="136"/>
        <v>0.61863975114356695</v>
      </c>
      <c r="EO59" s="119">
        <f t="shared" si="136"/>
        <v>0.63079253484444842</v>
      </c>
      <c r="EP59" s="119">
        <f t="shared" si="136"/>
        <v>0.41195467721763163</v>
      </c>
      <c r="EQ59" s="119">
        <f t="shared" si="136"/>
        <v>0.26975239579413746</v>
      </c>
      <c r="ER59" s="119">
        <f t="shared" si="136"/>
        <v>0.12866363168147285</v>
      </c>
      <c r="ES59" s="119">
        <f t="shared" si="136"/>
        <v>7.8330877750806452E-2</v>
      </c>
      <c r="ET59" s="119">
        <f t="shared" si="136"/>
        <v>8.9678916725677349E-2</v>
      </c>
      <c r="EU59" s="119">
        <f t="shared" si="137"/>
        <v>6.0508102998233906E-2</v>
      </c>
      <c r="EV59" s="119">
        <f t="shared" si="137"/>
        <v>9.8111927248545575E-2</v>
      </c>
      <c r="EW59" s="119">
        <f t="shared" si="137"/>
        <v>8.9964926784270358E-2</v>
      </c>
      <c r="EX59" s="119">
        <f t="shared" si="138"/>
        <v>8.1435662920587654E-2</v>
      </c>
      <c r="EY59" s="119">
        <f t="shared" si="138"/>
        <v>7.1012190487275528E-2</v>
      </c>
    </row>
    <row r="60" spans="1:159" s="27" customFormat="1" ht="15" customHeight="1" outlineLevel="2">
      <c r="A60" s="42"/>
      <c r="B60"/>
      <c r="C60"/>
      <c r="D60"/>
      <c r="E60"/>
      <c r="F60"/>
      <c r="G60"/>
      <c r="H60" s="42"/>
      <c r="I60" s="1156" t="s">
        <v>215</v>
      </c>
      <c r="J60" s="32"/>
      <c r="K60" s="32"/>
      <c r="L60" s="32"/>
      <c r="M60" s="32"/>
      <c r="N60" s="32"/>
      <c r="O60" s="32"/>
      <c r="P60" s="32"/>
      <c r="Q60" s="32"/>
      <c r="R60" s="32"/>
      <c r="S60" s="32"/>
      <c r="T60" s="32"/>
      <c r="U60" s="32"/>
      <c r="V60" s="32"/>
      <c r="W60" s="32"/>
      <c r="X60" s="32"/>
      <c r="Y60" s="32"/>
      <c r="Z60" s="32"/>
      <c r="AA60" s="32"/>
      <c r="AB60" s="32"/>
      <c r="AC60" s="32"/>
      <c r="AD60" s="32"/>
      <c r="AE60" s="32"/>
      <c r="AF60" s="32"/>
      <c r="AG60" s="32"/>
      <c r="AH60" s="32"/>
      <c r="AI60" s="32"/>
      <c r="AJ60" s="32"/>
      <c r="AK60" s="32"/>
      <c r="AL60" s="32"/>
      <c r="AM60" s="32"/>
      <c r="AN60" s="32"/>
      <c r="AO60" s="32"/>
      <c r="AP60" s="32"/>
      <c r="AQ60" s="32"/>
      <c r="AR60" s="32"/>
      <c r="AS60" s="32"/>
      <c r="AT60" s="376">
        <f t="shared" ref="AT60:BI60" si="147">-AT139</f>
        <v>0</v>
      </c>
      <c r="AU60" s="128">
        <f t="shared" si="147"/>
        <v>0</v>
      </c>
      <c r="AV60" s="128">
        <f t="shared" si="147"/>
        <v>0</v>
      </c>
      <c r="AW60" s="347">
        <f t="shared" si="147"/>
        <v>0</v>
      </c>
      <c r="AX60" s="376">
        <f t="shared" si="147"/>
        <v>-0.41199999999999998</v>
      </c>
      <c r="AY60" s="128">
        <f t="shared" si="147"/>
        <v>-0.42899999999999999</v>
      </c>
      <c r="AZ60" s="128">
        <f t="shared" si="147"/>
        <v>-0.46799999999999992</v>
      </c>
      <c r="BA60" s="347">
        <f t="shared" si="147"/>
        <v>-0.40600000000000008</v>
      </c>
      <c r="BB60" s="376">
        <f t="shared" si="147"/>
        <v>-0.39</v>
      </c>
      <c r="BC60" s="128">
        <f t="shared" si="147"/>
        <v>-0.41300000000000003</v>
      </c>
      <c r="BD60" s="128">
        <f t="shared" si="147"/>
        <v>-0.48799999999999988</v>
      </c>
      <c r="BE60" s="347">
        <f t="shared" si="147"/>
        <v>-0.65400000000000025</v>
      </c>
      <c r="BF60" s="376">
        <f t="shared" si="147"/>
        <v>-1.4179999999999999</v>
      </c>
      <c r="BG60" s="128">
        <f t="shared" si="147"/>
        <v>-1.2249999999999999</v>
      </c>
      <c r="BH60" s="128">
        <f t="shared" si="147"/>
        <v>-1.7120000000000009</v>
      </c>
      <c r="BI60" s="347">
        <f t="shared" si="147"/>
        <v>-2.2559999999999993</v>
      </c>
      <c r="BJ60" s="376">
        <f t="shared" ref="BJ60:BZ60" si="148">-BJ139</f>
        <v>-4.1459999999999999</v>
      </c>
      <c r="BK60" s="128">
        <f t="shared" si="148"/>
        <v>-10.466999999999999</v>
      </c>
      <c r="BL60" s="128">
        <f t="shared" si="148"/>
        <v>-3.7680000000000016</v>
      </c>
      <c r="BM60" s="347">
        <f t="shared" si="148"/>
        <v>-5.0550000000000006</v>
      </c>
      <c r="BN60" s="376">
        <f t="shared" si="148"/>
        <v>-7.1319999999999997</v>
      </c>
      <c r="BO60" s="128">
        <f t="shared" si="148"/>
        <v>-8.41</v>
      </c>
      <c r="BP60" s="128">
        <f t="shared" si="148"/>
        <v>-8.6339999999999986</v>
      </c>
      <c r="BQ60" s="347">
        <f>-BQ139</f>
        <v>-9.9090000000000007</v>
      </c>
      <c r="BR60" s="376">
        <f t="shared" si="148"/>
        <v>-23.007000000000001</v>
      </c>
      <c r="BS60" s="128">
        <f t="shared" si="148"/>
        <v>-29.88</v>
      </c>
      <c r="BT60" s="128">
        <f t="shared" si="148"/>
        <v>-28.015000000000004</v>
      </c>
      <c r="BU60" s="347">
        <f t="shared" si="148"/>
        <v>-24.312000000000001</v>
      </c>
      <c r="BV60" s="376">
        <f t="shared" si="148"/>
        <v>-25.550999999999998</v>
      </c>
      <c r="BW60" s="128">
        <f t="shared" si="148"/>
        <v>-28.315999999999999</v>
      </c>
      <c r="BX60" s="128">
        <f t="shared" si="148"/>
        <v>-27.285</v>
      </c>
      <c r="BY60" s="347">
        <f>-BY139</f>
        <v>-25.766000000000009</v>
      </c>
      <c r="BZ60" s="128">
        <f t="shared" si="148"/>
        <v>-26.395</v>
      </c>
      <c r="CA60" s="128">
        <f t="shared" ref="CA60:CG60" si="149">-CA139</f>
        <v>-29.193000000000001</v>
      </c>
      <c r="CB60" s="128">
        <f t="shared" si="149"/>
        <v>-28.574000000000009</v>
      </c>
      <c r="CC60" s="347">
        <f t="shared" si="149"/>
        <v>-29.408999999999988</v>
      </c>
      <c r="CD60" s="128">
        <f t="shared" si="149"/>
        <v>-30.56541</v>
      </c>
      <c r="CE60" s="128">
        <f t="shared" si="149"/>
        <v>-30.652650000000005</v>
      </c>
      <c r="CF60" s="128">
        <f t="shared" si="149"/>
        <v>-30.002700000000004</v>
      </c>
      <c r="CG60" s="347">
        <f t="shared" si="149"/>
        <v>-30.879450000000002</v>
      </c>
      <c r="CH60" s="150"/>
      <c r="CI60" s="150"/>
      <c r="CJ60" s="150"/>
      <c r="CK60" s="150"/>
      <c r="CL60" s="150"/>
      <c r="CM60" s="150"/>
      <c r="CN60" s="150"/>
      <c r="CO60" s="150"/>
      <c r="CP60" s="150"/>
      <c r="CQ60" s="150"/>
      <c r="CR60" s="150"/>
      <c r="CS60" s="150"/>
      <c r="CT60" s="150"/>
      <c r="CU60" s="150"/>
      <c r="CV60" s="150"/>
      <c r="CW60" s="150"/>
      <c r="CX60" s="150"/>
      <c r="CY60" s="150"/>
      <c r="CZ60" s="150"/>
      <c r="DA60" s="150"/>
      <c r="DB60" s="150"/>
      <c r="DC60" s="150"/>
      <c r="DD60" s="150"/>
      <c r="DE60" s="150"/>
      <c r="DF60" s="150"/>
      <c r="DG60" s="150"/>
      <c r="DH60" s="150"/>
      <c r="DI60" s="409"/>
      <c r="DJ60" s="351"/>
      <c r="DK60" s="126"/>
      <c r="DL60" s="126"/>
      <c r="DM60" s="126"/>
      <c r="DN60" s="126"/>
      <c r="DO60" s="126"/>
      <c r="DP60" s="127"/>
      <c r="DQ60" s="376">
        <f>-Drivers!DQ419</f>
        <v>-0.52500000000000002</v>
      </c>
      <c r="DR60" s="128">
        <f>-Drivers!DR419</f>
        <v>-1.1800000000000002</v>
      </c>
      <c r="DS60" s="128">
        <f>-Drivers!DS419</f>
        <v>-1.5209999999999999</v>
      </c>
      <c r="DT60" s="128">
        <f>-Drivers!DT419</f>
        <v>-1.651</v>
      </c>
      <c r="DU60" s="128">
        <f>-Drivers!DU419</f>
        <v>-1.7150000000000001</v>
      </c>
      <c r="DV60" s="128">
        <f>-Drivers!DV419</f>
        <v>-1.9450000000000003</v>
      </c>
      <c r="DW60" s="128">
        <f>-Drivers!DW419</f>
        <v>-6.6109999999999998</v>
      </c>
      <c r="DX60" s="128">
        <f>-Drivers!DX419</f>
        <v>-23.436</v>
      </c>
      <c r="DY60" s="128">
        <f>-Drivers!DY419</f>
        <v>-34.085000000000001</v>
      </c>
      <c r="DZ60" s="128">
        <f>-Drivers!DZ419</f>
        <v>-105.214</v>
      </c>
      <c r="EA60" s="128">
        <f>-Drivers!EA419</f>
        <v>-106.91800000000001</v>
      </c>
      <c r="EB60" s="128">
        <f t="shared" ref="EB60:EJ60" si="150">-EB139</f>
        <v>-113.571</v>
      </c>
      <c r="EC60" s="128">
        <f t="shared" si="150"/>
        <v>-122.10021000000002</v>
      </c>
      <c r="ED60" s="128">
        <f t="shared" si="150"/>
        <v>-131.26996576629685</v>
      </c>
      <c r="EE60" s="128">
        <f t="shared" si="150"/>
        <v>-141.12837244329677</v>
      </c>
      <c r="EF60" s="128">
        <f t="shared" si="150"/>
        <v>-151.72714788356842</v>
      </c>
      <c r="EG60" s="128">
        <f t="shared" si="150"/>
        <v>-163.12189396311345</v>
      </c>
      <c r="EH60" s="128">
        <f t="shared" si="150"/>
        <v>-175.37238827248052</v>
      </c>
      <c r="EI60" s="128">
        <f t="shared" si="150"/>
        <v>-188.54289771395344</v>
      </c>
      <c r="EJ60" s="128">
        <f t="shared" si="150"/>
        <v>-202.70251564996551</v>
      </c>
      <c r="EK60" s="1535"/>
      <c r="EL60" s="46"/>
      <c r="EN60" s="111">
        <f t="shared" si="136"/>
        <v>1.5974541941587646</v>
      </c>
      <c r="EO60" s="111">
        <f t="shared" si="136"/>
        <v>1.5153714361626773</v>
      </c>
      <c r="EP60" s="111">
        <f t="shared" si="136"/>
        <v>0.65852661671969648</v>
      </c>
      <c r="EQ60" s="111">
        <f t="shared" si="136"/>
        <v>0.4936014176541581</v>
      </c>
      <c r="ER60" s="111">
        <f t="shared" si="136"/>
        <v>5.0866690518934971E-2</v>
      </c>
      <c r="ES60" s="111">
        <f t="shared" si="136"/>
        <v>7.0791336018706408E-2</v>
      </c>
      <c r="ET60" s="111">
        <f t="shared" si="136"/>
        <v>7.510024566136872E-2</v>
      </c>
      <c r="EU60" s="111">
        <f t="shared" ref="EU60:EW61" si="151">IF(ISERROR(RATE(3,,-EC60,EF60)),"NA",(RATE(3,,-EC60,EF60)))</f>
        <v>7.5100245661368553E-2</v>
      </c>
      <c r="EV60" s="111">
        <f t="shared" si="151"/>
        <v>7.5100245661368678E-2</v>
      </c>
      <c r="EW60" s="111">
        <f t="shared" si="151"/>
        <v>7.5100245661368734E-2</v>
      </c>
      <c r="EX60" s="111">
        <f t="shared" si="138"/>
        <v>7.5100245661368553E-2</v>
      </c>
      <c r="EY60" s="111">
        <f t="shared" si="138"/>
        <v>7.510024566136865E-2</v>
      </c>
      <c r="EZ60" s="83"/>
      <c r="FA60" s="83"/>
      <c r="FB60" s="83"/>
      <c r="FC60" s="83"/>
    </row>
    <row r="61" spans="1:159" s="27" customFormat="1" ht="15" customHeight="1" outlineLevel="2">
      <c r="A61" s="42"/>
      <c r="B61"/>
      <c r="C61"/>
      <c r="D61"/>
      <c r="E61"/>
      <c r="F61"/>
      <c r="G61"/>
      <c r="H61" s="42"/>
      <c r="I61" s="1546" t="s">
        <v>216</v>
      </c>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92">
        <f t="shared" ref="AT61:BZ61" si="152">SUM(AT56:AT60)</f>
        <v>-0.60285000000000011</v>
      </c>
      <c r="AU61" s="374">
        <f t="shared" si="152"/>
        <v>8.5149999999999615E-2</v>
      </c>
      <c r="AV61" s="374">
        <f t="shared" si="152"/>
        <v>0.35975000000000057</v>
      </c>
      <c r="AW61" s="375">
        <f t="shared" si="152"/>
        <v>-0.25080000000000058</v>
      </c>
      <c r="AX61" s="392">
        <f t="shared" si="152"/>
        <v>-1.4219000000000004</v>
      </c>
      <c r="AY61" s="374">
        <f t="shared" si="152"/>
        <v>-1.4298000000000004</v>
      </c>
      <c r="AZ61" s="374">
        <f t="shared" si="152"/>
        <v>0.62649999999999983</v>
      </c>
      <c r="BA61" s="375">
        <f t="shared" si="152"/>
        <v>5.0099999999998091E-2</v>
      </c>
      <c r="BB61" s="392">
        <f t="shared" si="152"/>
        <v>2.1610999999999998</v>
      </c>
      <c r="BC61" s="374">
        <f t="shared" si="152"/>
        <v>1.5834000000000019</v>
      </c>
      <c r="BD61" s="374">
        <f t="shared" si="152"/>
        <v>0.54249999999999832</v>
      </c>
      <c r="BE61" s="375">
        <f t="shared" si="152"/>
        <v>-1.4127000000000005</v>
      </c>
      <c r="BF61" s="392">
        <f t="shared" si="152"/>
        <v>1.148599999999999</v>
      </c>
      <c r="BG61" s="374">
        <f t="shared" si="152"/>
        <v>5.3088000000000051</v>
      </c>
      <c r="BH61" s="374">
        <f t="shared" si="152"/>
        <v>-2.1189000000000027</v>
      </c>
      <c r="BI61" s="375">
        <f t="shared" si="152"/>
        <v>3.231849999999997</v>
      </c>
      <c r="BJ61" s="392">
        <f t="shared" si="152"/>
        <v>-7.7205500000000011</v>
      </c>
      <c r="BK61" s="374">
        <f t="shared" si="152"/>
        <v>-6.140799999999996</v>
      </c>
      <c r="BL61" s="374">
        <f t="shared" si="152"/>
        <v>-8.1181000000000054</v>
      </c>
      <c r="BM61" s="375">
        <f t="shared" si="152"/>
        <v>5.630850000000005</v>
      </c>
      <c r="BN61" s="392">
        <f t="shared" si="152"/>
        <v>-1.2063500000000058</v>
      </c>
      <c r="BO61" s="374">
        <f t="shared" si="152"/>
        <v>-1.4030500000000057</v>
      </c>
      <c r="BP61" s="374">
        <f t="shared" si="152"/>
        <v>3.6149499999999914</v>
      </c>
      <c r="BQ61" s="375">
        <f>SUM(BQ56:BQ60)</f>
        <v>2.5499499999999866</v>
      </c>
      <c r="BR61" s="392">
        <f t="shared" si="152"/>
        <v>25.658099999999994</v>
      </c>
      <c r="BS61" s="374">
        <f t="shared" si="152"/>
        <v>-7.7306499999999723</v>
      </c>
      <c r="BT61" s="374">
        <f t="shared" si="152"/>
        <v>-8.4103000000000172</v>
      </c>
      <c r="BU61" s="375">
        <f t="shared" si="152"/>
        <v>-44.271799999999999</v>
      </c>
      <c r="BV61" s="392">
        <f t="shared" si="152"/>
        <v>-8.1208499999999901</v>
      </c>
      <c r="BW61" s="374">
        <f t="shared" si="152"/>
        <v>56.677149999999997</v>
      </c>
      <c r="BX61" s="374">
        <f t="shared" si="152"/>
        <v>-9.3374499999999863</v>
      </c>
      <c r="BY61" s="375">
        <f>SUM(BY56:BY60)</f>
        <v>4.8129500000000114</v>
      </c>
      <c r="BZ61" s="374">
        <f t="shared" si="152"/>
        <v>27.40410000000001</v>
      </c>
      <c r="CA61" s="374">
        <f t="shared" ref="CA61:CG61" si="153">SUM(CA56:CA60)</f>
        <v>-26.210249999999977</v>
      </c>
      <c r="CB61" s="374">
        <f t="shared" si="153"/>
        <v>36.111550000000008</v>
      </c>
      <c r="CC61" s="375">
        <f t="shared" si="153"/>
        <v>89.028699999999986</v>
      </c>
      <c r="CD61" s="374">
        <f t="shared" si="153"/>
        <v>4.774139929847351</v>
      </c>
      <c r="CE61" s="374">
        <f t="shared" si="153"/>
        <v>-23.837155329224121</v>
      </c>
      <c r="CF61" s="374">
        <f t="shared" si="153"/>
        <v>67.163299747198351</v>
      </c>
      <c r="CG61" s="375">
        <f t="shared" si="153"/>
        <v>24.861161829696972</v>
      </c>
      <c r="CH61" s="545"/>
      <c r="CI61" s="545"/>
      <c r="CJ61" s="545"/>
      <c r="CK61" s="545"/>
      <c r="CL61" s="545"/>
      <c r="CM61" s="545"/>
      <c r="CN61" s="545"/>
      <c r="CO61" s="545"/>
      <c r="CP61" s="545"/>
      <c r="CQ61" s="545"/>
      <c r="CR61" s="545"/>
      <c r="CS61" s="545"/>
      <c r="CT61" s="545"/>
      <c r="CU61" s="545"/>
      <c r="CV61" s="545"/>
      <c r="CW61" s="545"/>
      <c r="CX61" s="545"/>
      <c r="CY61" s="545"/>
      <c r="CZ61" s="545"/>
      <c r="DA61" s="545"/>
      <c r="DB61" s="545"/>
      <c r="DC61" s="545"/>
      <c r="DD61" s="545"/>
      <c r="DE61" s="545"/>
      <c r="DF61" s="545"/>
      <c r="DG61" s="545"/>
      <c r="DH61" s="545"/>
      <c r="DI61" s="546"/>
      <c r="DJ61" s="351"/>
      <c r="DK61" s="130"/>
      <c r="DL61" s="130"/>
      <c r="DM61" s="130"/>
      <c r="DN61" s="130"/>
      <c r="DO61" s="130"/>
      <c r="DP61" s="127"/>
      <c r="DQ61" s="392">
        <f t="shared" ref="DQ61:EJ61" si="154">SUM(DQ56:DQ60)</f>
        <v>-6.4918500000000003</v>
      </c>
      <c r="DR61" s="374">
        <f t="shared" si="154"/>
        <v>-7.8445000000000018</v>
      </c>
      <c r="DS61" s="374">
        <f t="shared" si="154"/>
        <v>-12.24605</v>
      </c>
      <c r="DT61" s="374">
        <f t="shared" si="154"/>
        <v>-4.894750000000001</v>
      </c>
      <c r="DU61" s="374">
        <f t="shared" si="154"/>
        <v>-2.1751000000000014</v>
      </c>
      <c r="DV61" s="374">
        <f t="shared" si="154"/>
        <v>2.8742999999999945</v>
      </c>
      <c r="DW61" s="374">
        <f t="shared" si="154"/>
        <v>7.5703500000000092</v>
      </c>
      <c r="DX61" s="374">
        <f t="shared" si="154"/>
        <v>-16.348600000000001</v>
      </c>
      <c r="DY61" s="374">
        <f t="shared" si="154"/>
        <v>7.0498999999999583</v>
      </c>
      <c r="DZ61" s="374">
        <f t="shared" si="154"/>
        <v>-34.754649999999998</v>
      </c>
      <c r="EA61" s="374">
        <f t="shared" si="154"/>
        <v>43.218649999999997</v>
      </c>
      <c r="EB61" s="374">
        <f t="shared" si="154"/>
        <v>126.33409999999995</v>
      </c>
      <c r="EC61" s="374">
        <f t="shared" si="154"/>
        <v>72.961446177518653</v>
      </c>
      <c r="ED61" s="374">
        <f t="shared" si="154"/>
        <v>125.30475753885767</v>
      </c>
      <c r="EE61" s="374">
        <f t="shared" si="154"/>
        <v>214.19875718475788</v>
      </c>
      <c r="EF61" s="374">
        <f t="shared" si="154"/>
        <v>281.8011330423642</v>
      </c>
      <c r="EG61" s="374">
        <f t="shared" si="154"/>
        <v>384.29746689627046</v>
      </c>
      <c r="EH61" s="374">
        <f t="shared" si="154"/>
        <v>535.39867527847412</v>
      </c>
      <c r="EI61" s="374">
        <f t="shared" si="154"/>
        <v>618.28450255866846</v>
      </c>
      <c r="EJ61" s="374">
        <f t="shared" si="154"/>
        <v>749.37246851730174</v>
      </c>
      <c r="EK61" s="1535"/>
      <c r="EL61" s="46"/>
      <c r="EN61" s="112">
        <f t="shared" si="136"/>
        <v>0.34860144481374605</v>
      </c>
      <c r="EO61" s="112" t="str">
        <f t="shared" si="136"/>
        <v>NA</v>
      </c>
      <c r="EP61" s="112" t="str">
        <f t="shared" si="136"/>
        <v>NA</v>
      </c>
      <c r="EQ61" s="112">
        <f t="shared" si="136"/>
        <v>1.6168523024567205</v>
      </c>
      <c r="ER61" s="112" t="str">
        <f t="shared" si="136"/>
        <v>NA</v>
      </c>
      <c r="ES61" s="112">
        <f t="shared" si="136"/>
        <v>0.4259319098096444</v>
      </c>
      <c r="ET61" s="112">
        <f t="shared" si="136"/>
        <v>0.19242787164576353</v>
      </c>
      <c r="EU61" s="112">
        <f t="shared" si="151"/>
        <v>0.56897648183613725</v>
      </c>
      <c r="EV61" s="112">
        <f t="shared" si="151"/>
        <v>0.45289195987844277</v>
      </c>
      <c r="EW61" s="112">
        <f t="shared" si="151"/>
        <v>0.35712582614418542</v>
      </c>
      <c r="EX61" s="112">
        <f t="shared" si="138"/>
        <v>0.29941699326154025</v>
      </c>
      <c r="EY61" s="112">
        <f t="shared" si="138"/>
        <v>0.24932875847133298</v>
      </c>
      <c r="EZ61" s="83"/>
      <c r="FA61" s="83"/>
      <c r="FB61" s="83"/>
      <c r="FC61" s="83"/>
    </row>
    <row r="62" spans="1:159" ht="15" customHeight="1" outlineLevel="2">
      <c r="A62" s="4"/>
      <c r="H62" s="4"/>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18"/>
      <c r="AW62" s="18"/>
      <c r="AX62" s="18"/>
      <c r="AY62" s="18"/>
      <c r="AZ62" s="18"/>
      <c r="BA62" s="18"/>
      <c r="BB62" s="18"/>
      <c r="BC62" s="18"/>
      <c r="BD62" s="18"/>
      <c r="BE62" s="18"/>
      <c r="BF62" s="18"/>
      <c r="BG62" s="18"/>
      <c r="BH62" s="18"/>
      <c r="BI62" s="18"/>
      <c r="BJ62" s="18"/>
      <c r="BK62" s="18"/>
      <c r="BL62" s="18"/>
      <c r="BM62" s="18"/>
      <c r="BN62" s="18"/>
      <c r="BO62" s="18"/>
      <c r="BP62" s="18"/>
      <c r="BQ62" s="18"/>
      <c r="BR62" s="18"/>
      <c r="BS62" s="18"/>
      <c r="BT62" s="18"/>
      <c r="BU62" s="18"/>
      <c r="BV62" s="18"/>
      <c r="BW62" s="18"/>
      <c r="BX62" s="18"/>
      <c r="BY62" s="18"/>
      <c r="BZ62" s="18"/>
      <c r="CA62" s="18"/>
      <c r="CB62" s="18"/>
      <c r="CC62" s="18"/>
      <c r="CD62" s="19"/>
      <c r="CE62" s="19"/>
      <c r="CF62" s="19"/>
      <c r="CG62" s="19"/>
      <c r="CH62" s="268"/>
      <c r="CI62" s="268"/>
      <c r="CJ62" s="268"/>
      <c r="CK62" s="268"/>
      <c r="CL62" s="268"/>
      <c r="CM62" s="268"/>
      <c r="CN62" s="268"/>
      <c r="CO62" s="268"/>
      <c r="CP62" s="268"/>
      <c r="CQ62" s="268"/>
      <c r="CR62" s="268"/>
      <c r="CS62" s="268"/>
      <c r="CT62" s="268"/>
      <c r="CU62" s="268"/>
      <c r="CV62" s="268"/>
      <c r="CW62" s="268"/>
      <c r="CX62" s="268"/>
      <c r="CY62" s="268"/>
      <c r="CZ62" s="268"/>
      <c r="DA62" s="268"/>
      <c r="DB62" s="268"/>
      <c r="DC62" s="268"/>
      <c r="DD62" s="268"/>
      <c r="DE62" s="268"/>
      <c r="DF62" s="268"/>
      <c r="DG62" s="268"/>
      <c r="DH62" s="268"/>
      <c r="DI62" s="268"/>
      <c r="DK62" s="18"/>
      <c r="DL62" s="18"/>
      <c r="DM62" s="18"/>
      <c r="DN62" s="18"/>
      <c r="DO62" s="18"/>
      <c r="DP62" s="58"/>
      <c r="DQ62" s="18"/>
      <c r="DR62" s="18"/>
      <c r="DS62" s="18"/>
      <c r="DT62" s="18"/>
      <c r="DU62" s="18"/>
      <c r="DV62" s="18"/>
      <c r="DW62" s="18"/>
      <c r="DX62" s="18"/>
      <c r="DY62" s="18"/>
      <c r="DZ62" s="18"/>
      <c r="EA62" s="18"/>
      <c r="EB62" s="18"/>
      <c r="EC62" s="18"/>
      <c r="ED62" s="18"/>
      <c r="EE62" s="18"/>
      <c r="EF62" s="18"/>
      <c r="EG62" s="18"/>
      <c r="EH62" s="18"/>
      <c r="EI62" s="18"/>
      <c r="EJ62" s="18"/>
      <c r="EU62" s="21"/>
      <c r="EV62" s="21"/>
      <c r="EW62" s="21"/>
      <c r="EX62" s="21"/>
      <c r="EY62" s="21"/>
    </row>
    <row r="63" spans="1:159" s="99" customFormat="1" ht="15" customHeight="1" outlineLevel="1">
      <c r="A63" s="240"/>
      <c r="B63"/>
      <c r="C63"/>
      <c r="D63"/>
      <c r="E63"/>
      <c r="F63"/>
      <c r="G63"/>
      <c r="H63" s="4" t="s">
        <v>326</v>
      </c>
      <c r="I63" s="402" t="s">
        <v>9</v>
      </c>
      <c r="J63" s="403"/>
      <c r="K63" s="403"/>
      <c r="L63" s="403"/>
      <c r="M63" s="403"/>
      <c r="N63" s="403"/>
      <c r="O63" s="403"/>
      <c r="P63" s="403"/>
      <c r="Q63" s="403"/>
      <c r="R63" s="403"/>
      <c r="S63" s="403"/>
      <c r="T63" s="403"/>
      <c r="U63" s="403"/>
      <c r="V63" s="403"/>
      <c r="W63" s="403"/>
      <c r="X63" s="403"/>
      <c r="Y63" s="403"/>
      <c r="Z63" s="403"/>
      <c r="AA63" s="403"/>
      <c r="AB63" s="403"/>
      <c r="AC63" s="403"/>
      <c r="AD63" s="403"/>
      <c r="AE63" s="403"/>
      <c r="AF63" s="403"/>
      <c r="AG63" s="403"/>
      <c r="AH63" s="403"/>
      <c r="AI63" s="403"/>
      <c r="AJ63" s="403"/>
      <c r="AK63" s="403"/>
      <c r="AL63" s="403"/>
      <c r="AM63" s="403"/>
      <c r="AN63" s="403"/>
      <c r="AO63" s="403"/>
      <c r="AP63" s="403"/>
      <c r="AQ63" s="403"/>
      <c r="AR63" s="403"/>
      <c r="AS63" s="403"/>
      <c r="AT63" s="402"/>
      <c r="AU63" s="404"/>
      <c r="AV63" s="404"/>
      <c r="AW63" s="406"/>
      <c r="AX63" s="402"/>
      <c r="AY63" s="404"/>
      <c r="AZ63" s="404"/>
      <c r="BA63" s="406"/>
      <c r="BB63" s="402"/>
      <c r="BC63" s="404"/>
      <c r="BD63" s="404"/>
      <c r="BE63" s="406"/>
      <c r="BF63" s="402"/>
      <c r="BG63" s="404"/>
      <c r="BH63" s="404"/>
      <c r="BI63" s="406"/>
      <c r="BJ63" s="402"/>
      <c r="BK63" s="404"/>
      <c r="BL63" s="404"/>
      <c r="BM63" s="406"/>
      <c r="BN63" s="402"/>
      <c r="BO63" s="405"/>
      <c r="BP63" s="404"/>
      <c r="BQ63" s="406"/>
      <c r="BR63" s="402"/>
      <c r="BS63" s="404"/>
      <c r="BT63" s="404"/>
      <c r="BU63" s="406"/>
      <c r="BV63" s="402"/>
      <c r="BW63" s="404"/>
      <c r="BX63" s="404"/>
      <c r="BY63" s="406"/>
      <c r="BZ63" s="404"/>
      <c r="CA63" s="404"/>
      <c r="CB63" s="404"/>
      <c r="CC63" s="406"/>
      <c r="CD63" s="404"/>
      <c r="CE63" s="404"/>
      <c r="CF63" s="404"/>
      <c r="CG63" s="406"/>
      <c r="CH63" s="547"/>
      <c r="CI63" s="547"/>
      <c r="CJ63" s="547"/>
      <c r="CK63" s="547"/>
      <c r="CL63" s="547"/>
      <c r="CM63" s="547"/>
      <c r="CN63" s="547"/>
      <c r="CO63" s="547"/>
      <c r="CP63" s="547"/>
      <c r="CQ63" s="547"/>
      <c r="CR63" s="547"/>
      <c r="CS63" s="547"/>
      <c r="CT63" s="547"/>
      <c r="CU63" s="547"/>
      <c r="CV63" s="547"/>
      <c r="CW63" s="547"/>
      <c r="CX63" s="547"/>
      <c r="CY63" s="547"/>
      <c r="CZ63" s="547"/>
      <c r="DA63" s="547"/>
      <c r="DB63" s="547"/>
      <c r="DC63" s="547"/>
      <c r="DD63" s="547"/>
      <c r="DE63" s="547"/>
      <c r="DF63" s="547"/>
      <c r="DG63" s="547"/>
      <c r="DH63" s="547"/>
      <c r="DI63" s="548"/>
      <c r="DJ63" s="1145"/>
      <c r="DK63" s="208"/>
      <c r="DL63" s="208"/>
      <c r="DM63" s="208"/>
      <c r="DN63" s="208"/>
      <c r="DO63" s="208"/>
      <c r="DP63" s="208"/>
      <c r="DQ63" s="402"/>
      <c r="DR63" s="404"/>
      <c r="DS63" s="404"/>
      <c r="DT63" s="404"/>
      <c r="DU63" s="404"/>
      <c r="DV63" s="404"/>
      <c r="DW63" s="404"/>
      <c r="DX63" s="457"/>
      <c r="DY63" s="404"/>
      <c r="DZ63" s="404"/>
      <c r="EA63" s="404"/>
      <c r="EB63" s="404"/>
      <c r="EC63" s="404"/>
      <c r="ED63" s="404"/>
      <c r="EE63" s="404"/>
      <c r="EF63" s="404"/>
      <c r="EG63" s="404"/>
      <c r="EH63" s="404"/>
      <c r="EI63" s="404"/>
      <c r="EJ63" s="406"/>
      <c r="EK63" s="1530"/>
      <c r="EL63" s="208"/>
      <c r="EM63" s="208"/>
      <c r="EN63" s="208"/>
      <c r="EO63" s="208"/>
      <c r="EP63" s="208"/>
      <c r="EQ63" s="208"/>
      <c r="ER63" s="208"/>
      <c r="ES63" s="208"/>
      <c r="ET63" s="208"/>
      <c r="EU63" s="208"/>
      <c r="EV63" s="208"/>
      <c r="EW63" s="208"/>
      <c r="EX63" s="208"/>
      <c r="EY63" s="208"/>
      <c r="EZ63" s="208"/>
      <c r="FA63" s="208"/>
      <c r="FB63" s="208"/>
      <c r="FC63" s="208"/>
    </row>
    <row r="64" spans="1:159" ht="15" customHeight="1" outlineLevel="1">
      <c r="A64" s="4"/>
      <c r="H64" s="4"/>
      <c r="I64" s="407" t="s">
        <v>10</v>
      </c>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07"/>
      <c r="AU64" s="41"/>
      <c r="AV64" s="41"/>
      <c r="AW64" s="408"/>
      <c r="AX64" s="407"/>
      <c r="AY64" s="41"/>
      <c r="AZ64" s="41"/>
      <c r="BA64" s="408"/>
      <c r="BB64" s="407"/>
      <c r="BC64" s="41"/>
      <c r="BD64" s="41"/>
      <c r="BE64" s="408"/>
      <c r="BF64" s="407"/>
      <c r="BG64" s="41"/>
      <c r="BH64" s="41"/>
      <c r="BI64" s="408"/>
      <c r="BJ64" s="407"/>
      <c r="BK64" s="41"/>
      <c r="BL64" s="41"/>
      <c r="BM64" s="408"/>
      <c r="BN64" s="407"/>
      <c r="BO64" s="41"/>
      <c r="BP64" s="41"/>
      <c r="BQ64" s="827"/>
      <c r="BR64" s="407"/>
      <c r="BS64" s="41"/>
      <c r="BT64" s="41"/>
      <c r="BU64" s="408"/>
      <c r="BV64" s="407"/>
      <c r="BW64" s="41"/>
      <c r="BX64" s="41"/>
      <c r="BY64" s="408"/>
      <c r="BZ64" s="41"/>
      <c r="CA64" s="41"/>
      <c r="CB64" s="41"/>
      <c r="CC64" s="408"/>
      <c r="CD64" s="41"/>
      <c r="CE64" s="41"/>
      <c r="CF64" s="41"/>
      <c r="CG64" s="408"/>
      <c r="CH64" s="549"/>
      <c r="CI64" s="549"/>
      <c r="CJ64" s="549"/>
      <c r="CK64" s="549"/>
      <c r="CL64" s="549"/>
      <c r="CM64" s="549"/>
      <c r="CN64" s="549"/>
      <c r="CO64" s="549"/>
      <c r="CP64" s="549"/>
      <c r="CQ64" s="549"/>
      <c r="CR64" s="549"/>
      <c r="CS64" s="549"/>
      <c r="CT64" s="549"/>
      <c r="CU64" s="549"/>
      <c r="CV64" s="549"/>
      <c r="CW64" s="549"/>
      <c r="CX64" s="549"/>
      <c r="CY64" s="549"/>
      <c r="CZ64" s="549"/>
      <c r="DA64" s="549"/>
      <c r="DB64" s="549"/>
      <c r="DC64" s="549"/>
      <c r="DD64" s="549"/>
      <c r="DE64" s="549"/>
      <c r="DF64" s="549"/>
      <c r="DG64" s="549"/>
      <c r="DH64" s="549"/>
      <c r="DI64" s="550"/>
      <c r="DJ64" s="1145"/>
      <c r="DK64" s="41"/>
      <c r="DL64" s="41"/>
      <c r="DM64" s="41"/>
      <c r="DN64" s="41"/>
      <c r="DO64" s="41"/>
      <c r="DP64" s="58"/>
      <c r="DQ64" s="407"/>
      <c r="DR64" s="41"/>
      <c r="DS64" s="41"/>
      <c r="DT64" s="41"/>
      <c r="DU64" s="41"/>
      <c r="DV64" s="41"/>
      <c r="DW64" s="41"/>
      <c r="DX64" s="269"/>
      <c r="DY64" s="41"/>
      <c r="DZ64" s="41"/>
      <c r="EA64" s="41"/>
      <c r="EB64" s="41"/>
      <c r="EC64" s="41"/>
      <c r="ED64" s="41"/>
      <c r="EE64" s="41"/>
      <c r="EF64" s="41"/>
      <c r="EG64" s="41"/>
      <c r="EH64" s="41"/>
      <c r="EI64" s="41"/>
      <c r="EJ64" s="458"/>
      <c r="EK64" s="651"/>
      <c r="EU64" s="21"/>
      <c r="EV64" s="21"/>
      <c r="EW64" s="21"/>
    </row>
    <row r="65" spans="1:159" s="27" customFormat="1" ht="15" customHeight="1" outlineLevel="1">
      <c r="A65" s="42"/>
      <c r="B65"/>
      <c r="C65"/>
      <c r="D65"/>
      <c r="E65"/>
      <c r="F65"/>
      <c r="G65"/>
      <c r="H65" s="42"/>
      <c r="I65" s="352" t="s">
        <v>11</v>
      </c>
      <c r="J65" s="32"/>
      <c r="K65" s="32"/>
      <c r="L65" s="32"/>
      <c r="M65" s="32"/>
      <c r="N65" s="32"/>
      <c r="O65" s="32"/>
      <c r="P65" s="32"/>
      <c r="Q65" s="32"/>
      <c r="R65" s="32"/>
      <c r="S65" s="32"/>
      <c r="T65" s="32"/>
      <c r="U65" s="32"/>
      <c r="V65" s="32"/>
      <c r="W65" s="32"/>
      <c r="X65" s="32"/>
      <c r="Y65" s="32"/>
      <c r="Z65" s="32"/>
      <c r="AA65" s="32"/>
      <c r="AB65" s="32"/>
      <c r="AC65" s="32"/>
      <c r="AD65" s="32"/>
      <c r="AE65" s="32"/>
      <c r="AF65" s="32"/>
      <c r="AG65" s="32"/>
      <c r="AH65" s="32"/>
      <c r="AI65" s="32"/>
      <c r="AJ65" s="32"/>
      <c r="AK65" s="32"/>
      <c r="AL65" s="32"/>
      <c r="AM65" s="32"/>
      <c r="AN65" s="32"/>
      <c r="AO65" s="32"/>
      <c r="AP65" s="32"/>
      <c r="AQ65" s="32"/>
      <c r="AR65" s="32"/>
      <c r="AS65" s="32"/>
      <c r="AT65" s="378">
        <v>0</v>
      </c>
      <c r="AU65" s="132">
        <v>0</v>
      </c>
      <c r="AV65" s="132">
        <v>0</v>
      </c>
      <c r="AW65" s="366">
        <v>4.4390000000000001</v>
      </c>
      <c r="AX65" s="378">
        <v>0</v>
      </c>
      <c r="AY65" s="132">
        <v>0</v>
      </c>
      <c r="AZ65" s="132">
        <v>0</v>
      </c>
      <c r="BA65" s="366">
        <v>12.277999999999995</v>
      </c>
      <c r="BB65" s="378">
        <v>11.055</v>
      </c>
      <c r="BC65" s="132">
        <v>16.160999999999994</v>
      </c>
      <c r="BD65" s="132">
        <v>95.813000000000002</v>
      </c>
      <c r="BE65" s="366">
        <v>47.926000000000002</v>
      </c>
      <c r="BF65" s="378">
        <v>54.3</v>
      </c>
      <c r="BG65" s="132">
        <v>25.792000000000002</v>
      </c>
      <c r="BH65" s="132">
        <v>188.858</v>
      </c>
      <c r="BI65" s="366">
        <v>150.04</v>
      </c>
      <c r="BJ65" s="378">
        <v>131.94800000000001</v>
      </c>
      <c r="BK65" s="132">
        <v>131.55199999999999</v>
      </c>
      <c r="BL65" s="132">
        <v>318.88799999999998</v>
      </c>
      <c r="BM65" s="366">
        <v>201.76</v>
      </c>
      <c r="BN65" s="378">
        <v>153.654</v>
      </c>
      <c r="BO65" s="132">
        <v>138.28899999999999</v>
      </c>
      <c r="BP65" s="132">
        <v>122.765</v>
      </c>
      <c r="BQ65" s="366">
        <v>125.765</v>
      </c>
      <c r="BR65" s="378">
        <v>307.85199999999998</v>
      </c>
      <c r="BS65" s="1178">
        <v>302.27199999999999</v>
      </c>
      <c r="BT65" s="1178">
        <v>233.53899999999999</v>
      </c>
      <c r="BU65" s="690">
        <v>229.13800000000001</v>
      </c>
      <c r="BV65" s="1181">
        <v>232.44300000000001</v>
      </c>
      <c r="BW65" s="1178">
        <v>155.21</v>
      </c>
      <c r="BX65" s="1178">
        <v>190.76</v>
      </c>
      <c r="BY65" s="690">
        <v>243.59200000000001</v>
      </c>
      <c r="BZ65" s="1181">
        <v>261.524</v>
      </c>
      <c r="CA65" s="1178">
        <v>276.46499999999997</v>
      </c>
      <c r="CB65" s="1178">
        <v>319.94200000000001</v>
      </c>
      <c r="CC65" s="690">
        <v>352.09500000000003</v>
      </c>
      <c r="CD65" s="150">
        <f>+CD173</f>
        <v>372.9171665764693</v>
      </c>
      <c r="CE65" s="150">
        <f>+CE173</f>
        <v>364.59099315634518</v>
      </c>
      <c r="CF65" s="150">
        <f>+CF173</f>
        <v>457.71942303978057</v>
      </c>
      <c r="CG65" s="409">
        <f>+CG173</f>
        <v>511.13563396973751</v>
      </c>
      <c r="CH65" s="150"/>
      <c r="CI65" s="150"/>
      <c r="CJ65" s="150"/>
      <c r="CK65" s="150"/>
      <c r="CL65" s="150"/>
      <c r="CM65" s="150"/>
      <c r="CN65" s="150"/>
      <c r="CO65" s="150"/>
      <c r="CP65" s="150"/>
      <c r="CQ65" s="150"/>
      <c r="CR65" s="150"/>
      <c r="CS65" s="150"/>
      <c r="CT65" s="150"/>
      <c r="CU65" s="150"/>
      <c r="CV65" s="150"/>
      <c r="CW65" s="150"/>
      <c r="CX65" s="150"/>
      <c r="CY65" s="150"/>
      <c r="CZ65" s="150"/>
      <c r="DA65" s="150"/>
      <c r="DB65" s="150"/>
      <c r="DC65" s="150"/>
      <c r="DD65" s="150"/>
      <c r="DE65" s="150"/>
      <c r="DF65" s="150"/>
      <c r="DG65" s="150"/>
      <c r="DH65" s="150"/>
      <c r="DI65" s="409"/>
      <c r="DJ65" s="1145"/>
      <c r="DK65" s="127"/>
      <c r="DL65" s="144"/>
      <c r="DM65" s="144"/>
      <c r="DN65" s="144"/>
      <c r="DO65" s="144"/>
      <c r="DP65" s="127"/>
      <c r="DQ65" s="447"/>
      <c r="DR65" s="147"/>
      <c r="DS65" s="147"/>
      <c r="DT65" s="128">
        <f>AW65</f>
        <v>4.4390000000000001</v>
      </c>
      <c r="DU65" s="128">
        <f>BA65</f>
        <v>12.277999999999995</v>
      </c>
      <c r="DV65" s="128">
        <f>BE65</f>
        <v>47.926000000000002</v>
      </c>
      <c r="DW65" s="128">
        <f>BI65</f>
        <v>150.04</v>
      </c>
      <c r="DX65" s="128">
        <f>BM65</f>
        <v>201.76</v>
      </c>
      <c r="DY65" s="128">
        <f>BQ65</f>
        <v>125.765</v>
      </c>
      <c r="DZ65" s="128">
        <f>BU65</f>
        <v>229.13800000000001</v>
      </c>
      <c r="EA65" s="128">
        <f>BY65</f>
        <v>243.59200000000001</v>
      </c>
      <c r="EB65" s="128">
        <f>CC65</f>
        <v>352.09500000000003</v>
      </c>
      <c r="EC65" s="150">
        <f>CG65</f>
        <v>511.13563396973751</v>
      </c>
      <c r="ED65" s="150">
        <f t="shared" ref="ED65:EJ65" si="155">+ED173</f>
        <v>759.25210359064636</v>
      </c>
      <c r="EE65" s="150">
        <f t="shared" si="155"/>
        <v>1152.838821120167</v>
      </c>
      <c r="EF65" s="150">
        <f t="shared" si="155"/>
        <v>1670.8699080290423</v>
      </c>
      <c r="EG65" s="150">
        <f t="shared" si="155"/>
        <v>2355.9816667934583</v>
      </c>
      <c r="EH65" s="150">
        <f t="shared" si="155"/>
        <v>3133.4983149875916</v>
      </c>
      <c r="EI65" s="150">
        <f t="shared" si="155"/>
        <v>4028.989203585752</v>
      </c>
      <c r="EJ65" s="409">
        <f t="shared" si="155"/>
        <v>5095.3822150109872</v>
      </c>
      <c r="EK65" s="1535"/>
      <c r="EX65" s="83"/>
      <c r="EY65" s="83"/>
      <c r="EZ65" s="83"/>
      <c r="FA65" s="83"/>
      <c r="FB65" s="83"/>
      <c r="FC65" s="83"/>
    </row>
    <row r="66" spans="1:159" s="27" customFormat="1" ht="15" customHeight="1" outlineLevel="1">
      <c r="A66" s="42"/>
      <c r="B66"/>
      <c r="C66"/>
      <c r="D66"/>
      <c r="E66"/>
      <c r="F66"/>
      <c r="G66"/>
      <c r="H66" s="42"/>
      <c r="I66" s="352" t="s">
        <v>12</v>
      </c>
      <c r="J66" s="32"/>
      <c r="K66" s="32"/>
      <c r="L66" s="32"/>
      <c r="M66" s="32"/>
      <c r="N66" s="32"/>
      <c r="O66" s="32"/>
      <c r="P66" s="32"/>
      <c r="Q66" s="32"/>
      <c r="R66" s="32"/>
      <c r="S66" s="32"/>
      <c r="T66" s="32"/>
      <c r="U66" s="32"/>
      <c r="V66" s="32"/>
      <c r="W66" s="32"/>
      <c r="X66" s="32"/>
      <c r="Y66" s="32"/>
      <c r="Z66" s="32"/>
      <c r="AA66" s="32"/>
      <c r="AB66" s="32"/>
      <c r="AC66" s="32"/>
      <c r="AD66" s="32"/>
      <c r="AE66" s="32"/>
      <c r="AF66" s="32"/>
      <c r="AG66" s="32"/>
      <c r="AH66" s="32"/>
      <c r="AI66" s="32"/>
      <c r="AJ66" s="32"/>
      <c r="AK66" s="32"/>
      <c r="AL66" s="32"/>
      <c r="AM66" s="32"/>
      <c r="AN66" s="32"/>
      <c r="AO66" s="32"/>
      <c r="AP66" s="32"/>
      <c r="AQ66" s="32"/>
      <c r="AR66" s="32"/>
      <c r="AS66" s="32"/>
      <c r="AT66" s="378">
        <v>0</v>
      </c>
      <c r="AU66" s="132">
        <v>0</v>
      </c>
      <c r="AV66" s="132">
        <v>0</v>
      </c>
      <c r="AW66" s="366">
        <v>11.651999999999999</v>
      </c>
      <c r="AX66" s="378">
        <v>0</v>
      </c>
      <c r="AY66" s="132">
        <v>0</v>
      </c>
      <c r="AZ66" s="132">
        <v>0</v>
      </c>
      <c r="BA66" s="366">
        <v>1.4990000000000001</v>
      </c>
      <c r="BB66" s="378">
        <v>4.4989999999999997</v>
      </c>
      <c r="BC66" s="132">
        <v>0</v>
      </c>
      <c r="BD66" s="132">
        <v>0</v>
      </c>
      <c r="BE66" s="366">
        <v>28.925000000000001</v>
      </c>
      <c r="BF66" s="378">
        <v>28.78</v>
      </c>
      <c r="BG66" s="132">
        <v>43.81</v>
      </c>
      <c r="BH66" s="132">
        <v>40.024000000000001</v>
      </c>
      <c r="BI66" s="366">
        <v>44.054000000000002</v>
      </c>
      <c r="BJ66" s="378">
        <v>47.101999999999997</v>
      </c>
      <c r="BK66" s="410">
        <v>38.137999999999998</v>
      </c>
      <c r="BL66" s="410">
        <v>46.154000000000003</v>
      </c>
      <c r="BM66" s="471">
        <v>93.531000000000006</v>
      </c>
      <c r="BN66" s="378">
        <v>155.76</v>
      </c>
      <c r="BO66" s="132">
        <v>219.77699999999999</v>
      </c>
      <c r="BP66" s="132">
        <v>243.55500000000001</v>
      </c>
      <c r="BQ66" s="471">
        <v>246.82900000000001</v>
      </c>
      <c r="BR66" s="378">
        <v>320.58100000000002</v>
      </c>
      <c r="BS66" s="1179">
        <v>322.69499999999999</v>
      </c>
      <c r="BT66" s="1179">
        <v>303.22000000000003</v>
      </c>
      <c r="BU66" s="1255">
        <v>291.15100000000001</v>
      </c>
      <c r="BV66" s="1180">
        <v>281.21800000000002</v>
      </c>
      <c r="BW66" s="1179">
        <v>264.93299999999999</v>
      </c>
      <c r="BX66" s="1179">
        <v>253.845</v>
      </c>
      <c r="BY66" s="1255">
        <v>262.87</v>
      </c>
      <c r="BZ66" s="1180">
        <v>297.52</v>
      </c>
      <c r="CA66" s="1179">
        <v>322.46300000000002</v>
      </c>
      <c r="CB66" s="1179">
        <v>361.03800000000001</v>
      </c>
      <c r="CC66" s="1255">
        <v>410.44400000000002</v>
      </c>
      <c r="CD66" s="411">
        <f>CC66</f>
        <v>410.44400000000002</v>
      </c>
      <c r="CE66" s="411">
        <f>CD66</f>
        <v>410.44400000000002</v>
      </c>
      <c r="CF66" s="411">
        <f>CE66</f>
        <v>410.44400000000002</v>
      </c>
      <c r="CG66" s="412">
        <f>CF66</f>
        <v>410.44400000000002</v>
      </c>
      <c r="CH66" s="411"/>
      <c r="CI66" s="411"/>
      <c r="CJ66" s="411"/>
      <c r="CK66" s="411"/>
      <c r="CL66" s="411"/>
      <c r="CM66" s="411"/>
      <c r="CN66" s="411"/>
      <c r="CO66" s="411"/>
      <c r="CP66" s="411"/>
      <c r="CQ66" s="411"/>
      <c r="CR66" s="411"/>
      <c r="CS66" s="411"/>
      <c r="CT66" s="411"/>
      <c r="CU66" s="411"/>
      <c r="CV66" s="411"/>
      <c r="CW66" s="411"/>
      <c r="CX66" s="411"/>
      <c r="CY66" s="411"/>
      <c r="CZ66" s="411"/>
      <c r="DA66" s="411"/>
      <c r="DB66" s="411"/>
      <c r="DC66" s="411"/>
      <c r="DD66" s="411"/>
      <c r="DE66" s="411"/>
      <c r="DF66" s="411"/>
      <c r="DG66" s="411"/>
      <c r="DH66" s="411"/>
      <c r="DI66" s="412"/>
      <c r="DJ66" s="1145"/>
      <c r="DK66" s="125"/>
      <c r="DL66" s="148"/>
      <c r="DM66" s="148"/>
      <c r="DN66" s="148"/>
      <c r="DO66" s="148"/>
      <c r="DP66" s="127"/>
      <c r="DQ66" s="447"/>
      <c r="DR66" s="147"/>
      <c r="DS66" s="147"/>
      <c r="DT66" s="128">
        <f>AW66</f>
        <v>11.651999999999999</v>
      </c>
      <c r="DU66" s="128">
        <f>BA66</f>
        <v>1.4990000000000001</v>
      </c>
      <c r="DV66" s="128">
        <f>BE66</f>
        <v>28.925000000000001</v>
      </c>
      <c r="DW66" s="128">
        <f>BI66</f>
        <v>44.054000000000002</v>
      </c>
      <c r="DX66" s="128">
        <f>BM66</f>
        <v>93.531000000000006</v>
      </c>
      <c r="DY66" s="128">
        <f>BQ66</f>
        <v>246.82900000000001</v>
      </c>
      <c r="DZ66" s="128">
        <f>BU66</f>
        <v>291.15100000000001</v>
      </c>
      <c r="EA66" s="128">
        <f>BY66</f>
        <v>262.87</v>
      </c>
      <c r="EB66" s="128">
        <f t="shared" ref="EB66:EB74" si="156">CC66</f>
        <v>410.44400000000002</v>
      </c>
      <c r="EC66" s="411">
        <f>CG66</f>
        <v>410.44400000000002</v>
      </c>
      <c r="ED66" s="411">
        <f t="shared" ref="ED66:EJ66" si="157">EC66</f>
        <v>410.44400000000002</v>
      </c>
      <c r="EE66" s="411">
        <f t="shared" si="157"/>
        <v>410.44400000000002</v>
      </c>
      <c r="EF66" s="411">
        <f t="shared" si="157"/>
        <v>410.44400000000002</v>
      </c>
      <c r="EG66" s="411">
        <f t="shared" si="157"/>
        <v>410.44400000000002</v>
      </c>
      <c r="EH66" s="411">
        <f t="shared" si="157"/>
        <v>410.44400000000002</v>
      </c>
      <c r="EI66" s="411">
        <f t="shared" si="157"/>
        <v>410.44400000000002</v>
      </c>
      <c r="EJ66" s="412">
        <f t="shared" si="157"/>
        <v>410.44400000000002</v>
      </c>
      <c r="EK66" s="1535"/>
      <c r="EM66" s="1224"/>
      <c r="EX66" s="83"/>
      <c r="EY66" s="83"/>
      <c r="EZ66" s="83"/>
      <c r="FA66" s="83"/>
      <c r="FB66" s="83"/>
      <c r="FC66" s="83"/>
    </row>
    <row r="67" spans="1:159" s="27" customFormat="1" ht="15" customHeight="1" outlineLevel="1">
      <c r="A67" s="42"/>
      <c r="B67"/>
      <c r="C67"/>
      <c r="D67"/>
      <c r="E67"/>
      <c r="F67"/>
      <c r="G67"/>
      <c r="H67" s="42"/>
      <c r="I67" s="352" t="s">
        <v>13</v>
      </c>
      <c r="J67" s="32"/>
      <c r="K67" s="32"/>
      <c r="L67" s="32"/>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78">
        <v>0</v>
      </c>
      <c r="AU67" s="132">
        <v>0</v>
      </c>
      <c r="AV67" s="132">
        <v>0</v>
      </c>
      <c r="AW67" s="366">
        <v>2.8679999999999999</v>
      </c>
      <c r="AX67" s="378">
        <v>0</v>
      </c>
      <c r="AY67" s="132">
        <v>0</v>
      </c>
      <c r="AZ67" s="132">
        <v>0</v>
      </c>
      <c r="BA67" s="366">
        <v>3.984</v>
      </c>
      <c r="BB67" s="378">
        <v>3.7290000000000001</v>
      </c>
      <c r="BC67" s="132">
        <v>5.3070000000000004</v>
      </c>
      <c r="BD67" s="132">
        <v>6.1150000000000002</v>
      </c>
      <c r="BE67" s="366">
        <v>5.6379999999999999</v>
      </c>
      <c r="BF67" s="378">
        <v>6.14</v>
      </c>
      <c r="BG67" s="132">
        <v>7.7750000000000004</v>
      </c>
      <c r="BH67" s="132">
        <v>8.6389999999999993</v>
      </c>
      <c r="BI67" s="366">
        <v>8.6549999999999994</v>
      </c>
      <c r="BJ67" s="378">
        <v>9.4990000000000006</v>
      </c>
      <c r="BK67" s="410">
        <v>13.083</v>
      </c>
      <c r="BL67" s="410">
        <v>15.712</v>
      </c>
      <c r="BM67" s="471">
        <v>15.234</v>
      </c>
      <c r="BN67" s="378">
        <v>14.859</v>
      </c>
      <c r="BO67" s="132">
        <v>19.885000000000002</v>
      </c>
      <c r="BP67" s="132">
        <v>21.794</v>
      </c>
      <c r="BQ67" s="471">
        <v>18.684000000000001</v>
      </c>
      <c r="BR67" s="378">
        <v>31.266999999999999</v>
      </c>
      <c r="BS67" s="1179">
        <v>35.198</v>
      </c>
      <c r="BT67" s="1179">
        <v>33.567999999999998</v>
      </c>
      <c r="BU67" s="1255">
        <v>29.789000000000001</v>
      </c>
      <c r="BV67" s="1180">
        <v>32.270000000000003</v>
      </c>
      <c r="BW67" s="1179">
        <v>35.494</v>
      </c>
      <c r="BX67" s="1179">
        <v>39.939</v>
      </c>
      <c r="BY67" s="1255">
        <v>40.527000000000001</v>
      </c>
      <c r="BZ67" s="1180">
        <v>41.868000000000002</v>
      </c>
      <c r="CA67" s="1179">
        <v>47.716000000000001</v>
      </c>
      <c r="CB67" s="1179">
        <v>53.951000000000001</v>
      </c>
      <c r="CC67" s="1255">
        <v>54.396000000000001</v>
      </c>
      <c r="CD67" s="411">
        <f>+CD128/(365/4)*CD12</f>
        <v>51.141477262561303</v>
      </c>
      <c r="CE67" s="411">
        <f>+CE128/(365/4)*CE12</f>
        <v>59.514656016848413</v>
      </c>
      <c r="CF67" s="411">
        <f>+CF128/(365/4)*CF12</f>
        <v>79.556402188423831</v>
      </c>
      <c r="CG67" s="412">
        <f>+CG128/(365/4)*CG12</f>
        <v>89.372211172822645</v>
      </c>
      <c r="CH67" s="411"/>
      <c r="CI67" s="411"/>
      <c r="CJ67" s="411"/>
      <c r="CK67" s="411"/>
      <c r="CL67" s="411"/>
      <c r="CM67" s="411"/>
      <c r="CN67" s="411"/>
      <c r="CO67" s="411"/>
      <c r="CP67" s="411"/>
      <c r="CQ67" s="411"/>
      <c r="CR67" s="411"/>
      <c r="CS67" s="411"/>
      <c r="CT67" s="411"/>
      <c r="CU67" s="411"/>
      <c r="CV67" s="411"/>
      <c r="CW67" s="411"/>
      <c r="CX67" s="411"/>
      <c r="CY67" s="411"/>
      <c r="CZ67" s="411"/>
      <c r="DA67" s="411"/>
      <c r="DB67" s="411"/>
      <c r="DC67" s="411"/>
      <c r="DD67" s="411"/>
      <c r="DE67" s="411"/>
      <c r="DF67" s="411"/>
      <c r="DG67" s="411"/>
      <c r="DH67" s="411"/>
      <c r="DI67" s="412"/>
      <c r="DJ67" s="1145"/>
      <c r="DK67" s="125"/>
      <c r="DL67" s="148"/>
      <c r="DM67" s="148"/>
      <c r="DN67" s="148"/>
      <c r="DO67" s="148"/>
      <c r="DP67" s="127"/>
      <c r="DQ67" s="447"/>
      <c r="DR67" s="147"/>
      <c r="DS67" s="147"/>
      <c r="DT67" s="128">
        <f>AW67</f>
        <v>2.8679999999999999</v>
      </c>
      <c r="DU67" s="128">
        <f>BA67</f>
        <v>3.984</v>
      </c>
      <c r="DV67" s="128">
        <f>BE67</f>
        <v>5.6379999999999999</v>
      </c>
      <c r="DW67" s="128">
        <f>BI67</f>
        <v>8.6549999999999994</v>
      </c>
      <c r="DX67" s="128">
        <f>BM67</f>
        <v>15.234</v>
      </c>
      <c r="DY67" s="128">
        <f>BQ67</f>
        <v>18.684000000000001</v>
      </c>
      <c r="DZ67" s="128">
        <f>BU67</f>
        <v>29.789000000000001</v>
      </c>
      <c r="EA67" s="128">
        <f>BY67</f>
        <v>40.527000000000001</v>
      </c>
      <c r="EB67" s="128">
        <f t="shared" si="156"/>
        <v>54.396000000000001</v>
      </c>
      <c r="EC67" s="411">
        <f>CG67</f>
        <v>89.372211172822645</v>
      </c>
      <c r="ED67" s="411">
        <f t="shared" ref="ED67:EJ67" si="158">+ED128/(365)*ED12</f>
        <v>120.19913209676537</v>
      </c>
      <c r="EE67" s="411">
        <f t="shared" si="158"/>
        <v>174.30232289753823</v>
      </c>
      <c r="EF67" s="411">
        <f t="shared" si="158"/>
        <v>241.30423338565669</v>
      </c>
      <c r="EG67" s="411">
        <f t="shared" si="158"/>
        <v>306.11753052403617</v>
      </c>
      <c r="EH67" s="411">
        <f t="shared" si="158"/>
        <v>375.18910297445399</v>
      </c>
      <c r="EI67" s="411">
        <f t="shared" si="158"/>
        <v>448.92258918724207</v>
      </c>
      <c r="EJ67" s="412">
        <f t="shared" si="158"/>
        <v>531.09813242142229</v>
      </c>
      <c r="EK67" s="1535"/>
      <c r="EM67" s="1224"/>
      <c r="EX67" s="83"/>
      <c r="EY67" s="83"/>
      <c r="EZ67" s="83"/>
      <c r="FA67" s="83"/>
      <c r="FB67" s="83"/>
      <c r="FC67" s="83"/>
    </row>
    <row r="68" spans="1:159" s="27" customFormat="1" ht="15" customHeight="1" outlineLevel="1">
      <c r="A68" s="42"/>
      <c r="B68"/>
      <c r="C68"/>
      <c r="D68"/>
      <c r="E68"/>
      <c r="F68"/>
      <c r="G68"/>
      <c r="H68" s="42"/>
      <c r="I68" s="352" t="s">
        <v>14</v>
      </c>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c r="AI68" s="32"/>
      <c r="AJ68" s="32"/>
      <c r="AK68" s="32"/>
      <c r="AL68" s="32"/>
      <c r="AM68" s="32"/>
      <c r="AN68" s="32"/>
      <c r="AO68" s="32"/>
      <c r="AP68" s="32"/>
      <c r="AQ68" s="32"/>
      <c r="AR68" s="32"/>
      <c r="AS68" s="32"/>
      <c r="AT68" s="378">
        <v>0</v>
      </c>
      <c r="AU68" s="132">
        <v>0</v>
      </c>
      <c r="AV68" s="132">
        <v>0</v>
      </c>
      <c r="AW68" s="366">
        <v>0.34899999999999998</v>
      </c>
      <c r="AX68" s="378">
        <v>0</v>
      </c>
      <c r="AY68" s="132">
        <v>0</v>
      </c>
      <c r="AZ68" s="132">
        <v>0</v>
      </c>
      <c r="BA68" s="366">
        <v>0.41</v>
      </c>
      <c r="BB68" s="378">
        <v>0.69299999999999995</v>
      </c>
      <c r="BC68" s="132">
        <v>0.67</v>
      </c>
      <c r="BD68" s="132">
        <v>0.84799999999999998</v>
      </c>
      <c r="BE68" s="366">
        <v>3.214</v>
      </c>
      <c r="BF68" s="378">
        <v>2.1509999999999998</v>
      </c>
      <c r="BG68" s="132">
        <v>1.617</v>
      </c>
      <c r="BH68" s="132">
        <v>3.2229999999999999</v>
      </c>
      <c r="BI68" s="366">
        <v>2.6520000000000001</v>
      </c>
      <c r="BJ68" s="378">
        <v>4.4450000000000003</v>
      </c>
      <c r="BK68" s="410">
        <v>3.081</v>
      </c>
      <c r="BL68" s="410">
        <v>5.0049999999999999</v>
      </c>
      <c r="BM68" s="471">
        <v>4.9870000000000001</v>
      </c>
      <c r="BN68" s="378">
        <v>6.8170000000000002</v>
      </c>
      <c r="BO68" s="132">
        <v>6.4640000000000004</v>
      </c>
      <c r="BP68" s="132">
        <v>8.9209999999999994</v>
      </c>
      <c r="BQ68" s="471">
        <v>10.058999999999999</v>
      </c>
      <c r="BR68" s="378">
        <v>25.035</v>
      </c>
      <c r="BS68" s="1179">
        <v>21.888000000000002</v>
      </c>
      <c r="BT68" s="1179">
        <v>25.204999999999998</v>
      </c>
      <c r="BU68" s="1255">
        <v>24.015999999999998</v>
      </c>
      <c r="BV68" s="1180">
        <v>21.006</v>
      </c>
      <c r="BW68" s="1179">
        <v>15.728</v>
      </c>
      <c r="BX68" s="1179">
        <v>17.238</v>
      </c>
      <c r="BY68" s="1255">
        <v>34.817</v>
      </c>
      <c r="BZ68" s="1180">
        <v>29.559000000000001</v>
      </c>
      <c r="CA68" s="1179">
        <v>39.978999999999999</v>
      </c>
      <c r="CB68" s="1179">
        <v>30.013999999999999</v>
      </c>
      <c r="CC68" s="1255">
        <v>24.59</v>
      </c>
      <c r="CD68" s="411">
        <f>CD129*(CD$12-CD$34)</f>
        <v>37.930463966009313</v>
      </c>
      <c r="CE68" s="411">
        <f>CE129*(CE$12-CE$34)</f>
        <v>49.297205616495901</v>
      </c>
      <c r="CF68" s="411">
        <f>CF129*(CF$12-CF$34)</f>
        <v>45.879372626927399</v>
      </c>
      <c r="CG68" s="412">
        <f>CG129*(CG$12-CG$34)</f>
        <v>24.17442377609698</v>
      </c>
      <c r="CH68" s="411"/>
      <c r="CI68" s="411"/>
      <c r="CJ68" s="411"/>
      <c r="CK68" s="411"/>
      <c r="CL68" s="411"/>
      <c r="CM68" s="411"/>
      <c r="CN68" s="411"/>
      <c r="CO68" s="411"/>
      <c r="CP68" s="411"/>
      <c r="CQ68" s="411"/>
      <c r="CR68" s="411"/>
      <c r="CS68" s="411"/>
      <c r="CT68" s="411"/>
      <c r="CU68" s="411"/>
      <c r="CV68" s="411"/>
      <c r="CW68" s="411"/>
      <c r="CX68" s="411"/>
      <c r="CY68" s="411"/>
      <c r="CZ68" s="411"/>
      <c r="DA68" s="411"/>
      <c r="DB68" s="411"/>
      <c r="DC68" s="411"/>
      <c r="DD68" s="411"/>
      <c r="DE68" s="411"/>
      <c r="DF68" s="411"/>
      <c r="DG68" s="411"/>
      <c r="DH68" s="411"/>
      <c r="DI68" s="412"/>
      <c r="DJ68" s="1145"/>
      <c r="DK68" s="125"/>
      <c r="DL68" s="148"/>
      <c r="DM68" s="148"/>
      <c r="DN68" s="148"/>
      <c r="DO68" s="148"/>
      <c r="DP68" s="127"/>
      <c r="DQ68" s="673"/>
      <c r="DR68" s="671"/>
      <c r="DS68" s="671"/>
      <c r="DT68" s="134">
        <f>AW68</f>
        <v>0.34899999999999998</v>
      </c>
      <c r="DU68" s="128">
        <f>BA68</f>
        <v>0.41</v>
      </c>
      <c r="DV68" s="128">
        <f>BE68</f>
        <v>3.214</v>
      </c>
      <c r="DW68" s="128">
        <f>BI68</f>
        <v>2.6520000000000001</v>
      </c>
      <c r="DX68" s="128">
        <f>BM68</f>
        <v>4.9870000000000001</v>
      </c>
      <c r="DY68" s="128">
        <f>BQ68</f>
        <v>10.058999999999999</v>
      </c>
      <c r="DZ68" s="128">
        <f>BU68</f>
        <v>24.015999999999998</v>
      </c>
      <c r="EA68" s="128">
        <f>BY68</f>
        <v>34.817</v>
      </c>
      <c r="EB68" s="128">
        <f t="shared" si="156"/>
        <v>24.59</v>
      </c>
      <c r="EC68" s="411">
        <f>CG68</f>
        <v>24.17442377609698</v>
      </c>
      <c r="ED68" s="411">
        <f t="shared" ref="ED68:EJ68" si="159">ED129*(ED$12-ED$34)</f>
        <v>29.795743530059916</v>
      </c>
      <c r="EE68" s="411">
        <f t="shared" si="159"/>
        <v>39.478331136966858</v>
      </c>
      <c r="EF68" s="411">
        <f t="shared" si="159"/>
        <v>49.611451074614841</v>
      </c>
      <c r="EG68" s="411">
        <f t="shared" si="159"/>
        <v>55.317714066988145</v>
      </c>
      <c r="EH68" s="411">
        <f t="shared" si="159"/>
        <v>56.632937148554859</v>
      </c>
      <c r="EI68" s="411">
        <f t="shared" si="159"/>
        <v>53.75920196417475</v>
      </c>
      <c r="EJ68" s="412">
        <f t="shared" si="159"/>
        <v>44.391964852331817</v>
      </c>
      <c r="EK68" s="1535"/>
      <c r="EX68" s="83"/>
      <c r="EY68" s="83"/>
      <c r="EZ68" s="83"/>
      <c r="FA68" s="83"/>
      <c r="FB68" s="83"/>
      <c r="FC68" s="83"/>
    </row>
    <row r="69" spans="1:159" s="27" customFormat="1" ht="15" customHeight="1" outlineLevel="1">
      <c r="A69" s="42"/>
      <c r="B69"/>
      <c r="C69"/>
      <c r="D69"/>
      <c r="E69"/>
      <c r="F69"/>
      <c r="G69"/>
      <c r="H69" s="42"/>
      <c r="I69" s="354" t="s">
        <v>15</v>
      </c>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77">
        <f>+SUM(AT65:AT68)</f>
        <v>0</v>
      </c>
      <c r="AU69" s="129">
        <f t="shared" ref="AU69:BM69" si="160">+SUM(AU65:AU68)</f>
        <v>0</v>
      </c>
      <c r="AV69" s="129">
        <f t="shared" si="160"/>
        <v>0</v>
      </c>
      <c r="AW69" s="349">
        <f t="shared" si="160"/>
        <v>19.308</v>
      </c>
      <c r="AX69" s="377">
        <f t="shared" si="160"/>
        <v>0</v>
      </c>
      <c r="AY69" s="129">
        <f t="shared" si="160"/>
        <v>0</v>
      </c>
      <c r="AZ69" s="129">
        <f t="shared" si="160"/>
        <v>0</v>
      </c>
      <c r="BA69" s="349">
        <f t="shared" si="160"/>
        <v>18.170999999999996</v>
      </c>
      <c r="BB69" s="377">
        <f t="shared" si="160"/>
        <v>19.975999999999999</v>
      </c>
      <c r="BC69" s="129">
        <f t="shared" si="160"/>
        <v>22.137999999999998</v>
      </c>
      <c r="BD69" s="129">
        <f t="shared" si="160"/>
        <v>102.776</v>
      </c>
      <c r="BE69" s="349">
        <f t="shared" si="160"/>
        <v>85.703000000000003</v>
      </c>
      <c r="BF69" s="377">
        <f t="shared" si="160"/>
        <v>91.370999999999995</v>
      </c>
      <c r="BG69" s="129">
        <f t="shared" si="160"/>
        <v>78.994000000000014</v>
      </c>
      <c r="BH69" s="129">
        <f t="shared" si="160"/>
        <v>240.74400000000003</v>
      </c>
      <c r="BI69" s="349">
        <f t="shared" si="160"/>
        <v>205.40099999999998</v>
      </c>
      <c r="BJ69" s="377">
        <f t="shared" si="160"/>
        <v>192.994</v>
      </c>
      <c r="BK69" s="129">
        <f t="shared" si="160"/>
        <v>185.85399999999998</v>
      </c>
      <c r="BL69" s="129">
        <f t="shared" si="160"/>
        <v>385.75899999999996</v>
      </c>
      <c r="BM69" s="349">
        <f t="shared" si="160"/>
        <v>315.512</v>
      </c>
      <c r="BN69" s="377">
        <f t="shared" ref="BN69:BY69" si="161">+SUM(BN65:BN68)</f>
        <v>331.09</v>
      </c>
      <c r="BO69" s="129">
        <f t="shared" si="161"/>
        <v>384.41499999999996</v>
      </c>
      <c r="BP69" s="129">
        <f t="shared" si="161"/>
        <v>397.03499999999997</v>
      </c>
      <c r="BQ69" s="349">
        <f t="shared" si="161"/>
        <v>401.33700000000005</v>
      </c>
      <c r="BR69" s="476">
        <f t="shared" si="161"/>
        <v>684.73500000000001</v>
      </c>
      <c r="BS69" s="140">
        <f t="shared" si="161"/>
        <v>682.053</v>
      </c>
      <c r="BT69" s="140">
        <f t="shared" si="161"/>
        <v>595.53200000000004</v>
      </c>
      <c r="BU69" s="399">
        <f t="shared" si="161"/>
        <v>574.09399999999994</v>
      </c>
      <c r="BV69" s="476">
        <f t="shared" si="161"/>
        <v>566.93700000000001</v>
      </c>
      <c r="BW69" s="140">
        <f t="shared" si="161"/>
        <v>471.36500000000007</v>
      </c>
      <c r="BX69" s="140">
        <f t="shared" si="161"/>
        <v>501.78200000000004</v>
      </c>
      <c r="BY69" s="399">
        <f t="shared" si="161"/>
        <v>581.80600000000004</v>
      </c>
      <c r="BZ69" s="476">
        <f t="shared" ref="BZ69:CG69" si="162">+SUM(BZ65:BZ68)</f>
        <v>630.471</v>
      </c>
      <c r="CA69" s="140">
        <f t="shared" si="162"/>
        <v>686.62300000000005</v>
      </c>
      <c r="CB69" s="140">
        <f t="shared" si="162"/>
        <v>764.94500000000005</v>
      </c>
      <c r="CC69" s="399">
        <f t="shared" si="162"/>
        <v>841.52499999999998</v>
      </c>
      <c r="CD69" s="140">
        <f t="shared" si="162"/>
        <v>872.43310780503998</v>
      </c>
      <c r="CE69" s="140">
        <f t="shared" si="162"/>
        <v>883.84685478968959</v>
      </c>
      <c r="CF69" s="140">
        <f t="shared" si="162"/>
        <v>993.59919785513182</v>
      </c>
      <c r="CG69" s="399">
        <f t="shared" si="162"/>
        <v>1035.1262689186572</v>
      </c>
      <c r="CH69" s="140"/>
      <c r="CI69" s="140"/>
      <c r="CJ69" s="140"/>
      <c r="CK69" s="140"/>
      <c r="CL69" s="140"/>
      <c r="CM69" s="140"/>
      <c r="CN69" s="140"/>
      <c r="CO69" s="140"/>
      <c r="CP69" s="140"/>
      <c r="CQ69" s="140"/>
      <c r="CR69" s="140"/>
      <c r="CS69" s="140"/>
      <c r="CT69" s="140"/>
      <c r="CU69" s="140"/>
      <c r="CV69" s="140"/>
      <c r="CW69" s="140"/>
      <c r="CX69" s="140"/>
      <c r="CY69" s="140"/>
      <c r="CZ69" s="140"/>
      <c r="DA69" s="140"/>
      <c r="DB69" s="140"/>
      <c r="DC69" s="140"/>
      <c r="DD69" s="140"/>
      <c r="DE69" s="140"/>
      <c r="DF69" s="140"/>
      <c r="DG69" s="140"/>
      <c r="DH69" s="140"/>
      <c r="DI69" s="399"/>
      <c r="DJ69" s="1145"/>
      <c r="DK69" s="149"/>
      <c r="DL69" s="135"/>
      <c r="DM69" s="135"/>
      <c r="DN69" s="135"/>
      <c r="DO69" s="135"/>
      <c r="DP69" s="127"/>
      <c r="DQ69" s="385"/>
      <c r="DR69" s="130"/>
      <c r="DS69" s="130"/>
      <c r="DT69" s="130">
        <f t="shared" ref="DT69:EA69" si="163">+SUM(DT65:DT68)</f>
        <v>19.308</v>
      </c>
      <c r="DU69" s="129">
        <f t="shared" si="163"/>
        <v>18.170999999999996</v>
      </c>
      <c r="DV69" s="129">
        <f t="shared" si="163"/>
        <v>85.703000000000003</v>
      </c>
      <c r="DW69" s="129">
        <f t="shared" si="163"/>
        <v>205.40099999999998</v>
      </c>
      <c r="DX69" s="129">
        <f t="shared" si="163"/>
        <v>315.512</v>
      </c>
      <c r="DY69" s="129">
        <f t="shared" si="163"/>
        <v>401.33700000000005</v>
      </c>
      <c r="DZ69" s="129">
        <f t="shared" si="163"/>
        <v>574.09399999999994</v>
      </c>
      <c r="EA69" s="129">
        <f t="shared" si="163"/>
        <v>581.80600000000004</v>
      </c>
      <c r="EB69" s="129">
        <f>+SUM(EB65:EB68)</f>
        <v>841.52499999999998</v>
      </c>
      <c r="EC69" s="140">
        <f>+SUM(EC65:EC68)</f>
        <v>1035.1262689186572</v>
      </c>
      <c r="ED69" s="140">
        <f t="shared" ref="ED69:EJ69" si="164">+SUM(ED65:ED68)</f>
        <v>1319.6909792174717</v>
      </c>
      <c r="EE69" s="140">
        <f t="shared" si="164"/>
        <v>1777.0634751546722</v>
      </c>
      <c r="EF69" s="140">
        <f t="shared" si="164"/>
        <v>2372.2295924893137</v>
      </c>
      <c r="EG69" s="140">
        <f t="shared" si="164"/>
        <v>3127.8609113844827</v>
      </c>
      <c r="EH69" s="140">
        <f t="shared" si="164"/>
        <v>3975.7643551106003</v>
      </c>
      <c r="EI69" s="140">
        <f t="shared" si="164"/>
        <v>4942.1149947371696</v>
      </c>
      <c r="EJ69" s="399">
        <f t="shared" si="164"/>
        <v>6081.3163122847418</v>
      </c>
      <c r="EK69" s="1535"/>
      <c r="EX69" s="83"/>
      <c r="EY69" s="83"/>
      <c r="EZ69" s="83"/>
      <c r="FA69" s="83"/>
      <c r="FB69" s="83"/>
      <c r="FC69" s="83"/>
    </row>
    <row r="70" spans="1:159" s="27" customFormat="1" ht="15" customHeight="1" outlineLevel="1">
      <c r="A70" s="42"/>
      <c r="B70"/>
      <c r="C70"/>
      <c r="D70"/>
      <c r="E70"/>
      <c r="F70"/>
      <c r="G70"/>
      <c r="H70" s="42"/>
      <c r="I70" s="352" t="s">
        <v>16</v>
      </c>
      <c r="J70" s="32"/>
      <c r="K70" s="32"/>
      <c r="L70" s="32"/>
      <c r="M70" s="32"/>
      <c r="N70" s="32"/>
      <c r="O70" s="32"/>
      <c r="P70" s="32"/>
      <c r="Q70" s="32"/>
      <c r="R70" s="32"/>
      <c r="S70" s="32"/>
      <c r="T70" s="32"/>
      <c r="U70" s="32"/>
      <c r="V70" s="32"/>
      <c r="W70" s="32"/>
      <c r="X70" s="32"/>
      <c r="Y70" s="32"/>
      <c r="Z70" s="32"/>
      <c r="AA70" s="32"/>
      <c r="AB70" s="32"/>
      <c r="AC70" s="32"/>
      <c r="AD70" s="32"/>
      <c r="AE70" s="32"/>
      <c r="AF70" s="32"/>
      <c r="AG70" s="32"/>
      <c r="AH70" s="32"/>
      <c r="AI70" s="32"/>
      <c r="AJ70" s="32"/>
      <c r="AK70" s="32"/>
      <c r="AL70" s="32"/>
      <c r="AM70" s="32"/>
      <c r="AN70" s="32"/>
      <c r="AO70" s="32"/>
      <c r="AP70" s="32"/>
      <c r="AQ70" s="32"/>
      <c r="AR70" s="32"/>
      <c r="AS70" s="32"/>
      <c r="AT70" s="378">
        <v>0</v>
      </c>
      <c r="AU70" s="132">
        <v>0</v>
      </c>
      <c r="AV70" s="132">
        <v>0</v>
      </c>
      <c r="AW70" s="459">
        <v>0</v>
      </c>
      <c r="AX70" s="378">
        <v>0</v>
      </c>
      <c r="AY70" s="132">
        <v>0</v>
      </c>
      <c r="AZ70" s="132">
        <v>0</v>
      </c>
      <c r="BA70" s="366">
        <v>0</v>
      </c>
      <c r="BB70" s="378">
        <v>0</v>
      </c>
      <c r="BC70" s="132">
        <v>0</v>
      </c>
      <c r="BD70" s="132">
        <v>0</v>
      </c>
      <c r="BE70" s="366">
        <v>15.285</v>
      </c>
      <c r="BF70" s="378">
        <v>15.23</v>
      </c>
      <c r="BG70" s="132">
        <v>0</v>
      </c>
      <c r="BH70" s="132">
        <v>0</v>
      </c>
      <c r="BI70" s="366">
        <v>9.3889999999999993</v>
      </c>
      <c r="BJ70" s="378">
        <v>25.081</v>
      </c>
      <c r="BK70" s="410">
        <v>38.368000000000002</v>
      </c>
      <c r="BL70" s="410">
        <v>59.531999999999996</v>
      </c>
      <c r="BM70" s="471">
        <v>142.435</v>
      </c>
      <c r="BN70" s="378">
        <v>137.94900000000001</v>
      </c>
      <c r="BO70" s="132">
        <v>99.805999999999997</v>
      </c>
      <c r="BP70" s="132">
        <v>92.13</v>
      </c>
      <c r="BQ70" s="471">
        <v>83.325999999999993</v>
      </c>
      <c r="BR70" s="378">
        <v>0</v>
      </c>
      <c r="BS70" s="1179">
        <v>0</v>
      </c>
      <c r="BT70" s="411">
        <v>0</v>
      </c>
      <c r="BU70" s="1255">
        <v>3.0150000000000001</v>
      </c>
      <c r="BV70" s="1180">
        <v>1.0529999999999999</v>
      </c>
      <c r="BW70" s="1179">
        <v>1.0529999999999999</v>
      </c>
      <c r="BX70" s="1179">
        <v>1.0529999999999999</v>
      </c>
      <c r="BY70" s="1255">
        <v>1.0529999999999999</v>
      </c>
      <c r="BZ70" s="1180">
        <v>1.0529999999999999</v>
      </c>
      <c r="CA70" s="1179">
        <v>1.0529999999999999</v>
      </c>
      <c r="CB70" s="1179">
        <v>1.0529999999999999</v>
      </c>
      <c r="CC70" s="1255">
        <v>0</v>
      </c>
      <c r="CD70" s="411">
        <f>CC70</f>
        <v>0</v>
      </c>
      <c r="CE70" s="411">
        <f>CD70</f>
        <v>0</v>
      </c>
      <c r="CF70" s="411">
        <f>CE70</f>
        <v>0</v>
      </c>
      <c r="CG70" s="412">
        <f>CF70</f>
        <v>0</v>
      </c>
      <c r="CH70" s="411"/>
      <c r="CI70" s="411"/>
      <c r="CJ70" s="411"/>
      <c r="CK70" s="411"/>
      <c r="CL70" s="411"/>
      <c r="CM70" s="411"/>
      <c r="CN70" s="411"/>
      <c r="CO70" s="411"/>
      <c r="CP70" s="411"/>
      <c r="CQ70" s="411"/>
      <c r="CR70" s="411"/>
      <c r="CS70" s="411"/>
      <c r="CT70" s="411"/>
      <c r="CU70" s="411"/>
      <c r="CV70" s="411"/>
      <c r="CW70" s="411"/>
      <c r="CX70" s="411"/>
      <c r="CY70" s="411"/>
      <c r="CZ70" s="411"/>
      <c r="DA70" s="411"/>
      <c r="DB70" s="411"/>
      <c r="DC70" s="411"/>
      <c r="DD70" s="411"/>
      <c r="DE70" s="411"/>
      <c r="DF70" s="411"/>
      <c r="DG70" s="411"/>
      <c r="DH70" s="411"/>
      <c r="DI70" s="412"/>
      <c r="DJ70" s="1145"/>
      <c r="DK70" s="125"/>
      <c r="DL70" s="148"/>
      <c r="DM70" s="148"/>
      <c r="DN70" s="148"/>
      <c r="DO70" s="148"/>
      <c r="DP70" s="127"/>
      <c r="DQ70" s="447"/>
      <c r="DR70" s="147"/>
      <c r="DS70" s="147"/>
      <c r="DT70" s="128">
        <f>AW70</f>
        <v>0</v>
      </c>
      <c r="DU70" s="128">
        <f>BA70</f>
        <v>0</v>
      </c>
      <c r="DV70" s="128">
        <f>BE70</f>
        <v>15.285</v>
      </c>
      <c r="DW70" s="128">
        <f>BI70</f>
        <v>9.3889999999999993</v>
      </c>
      <c r="DX70" s="128">
        <f>BM70</f>
        <v>142.435</v>
      </c>
      <c r="DY70" s="128">
        <f>BQ70</f>
        <v>83.325999999999993</v>
      </c>
      <c r="DZ70" s="128">
        <f>BU70</f>
        <v>3.0150000000000001</v>
      </c>
      <c r="EA70" s="128">
        <f>BY70</f>
        <v>1.0529999999999999</v>
      </c>
      <c r="EB70" s="128">
        <f t="shared" si="156"/>
        <v>0</v>
      </c>
      <c r="EC70" s="411">
        <f>CG70</f>
        <v>0</v>
      </c>
      <c r="ED70" s="411">
        <f t="shared" ref="ED70:EJ70" si="165">EC70</f>
        <v>0</v>
      </c>
      <c r="EE70" s="411">
        <f t="shared" si="165"/>
        <v>0</v>
      </c>
      <c r="EF70" s="411">
        <f t="shared" si="165"/>
        <v>0</v>
      </c>
      <c r="EG70" s="411">
        <f t="shared" si="165"/>
        <v>0</v>
      </c>
      <c r="EH70" s="411">
        <f t="shared" si="165"/>
        <v>0</v>
      </c>
      <c r="EI70" s="411">
        <f t="shared" si="165"/>
        <v>0</v>
      </c>
      <c r="EJ70" s="412">
        <f t="shared" si="165"/>
        <v>0</v>
      </c>
      <c r="EK70" s="1535"/>
      <c r="EX70" s="83"/>
      <c r="EY70" s="83"/>
      <c r="EZ70" s="83"/>
      <c r="FA70" s="83"/>
      <c r="FB70" s="83"/>
      <c r="FC70" s="83"/>
    </row>
    <row r="71" spans="1:159" s="27" customFormat="1" ht="15" customHeight="1" outlineLevel="1">
      <c r="A71" s="42"/>
      <c r="B71"/>
      <c r="C71"/>
      <c r="D71"/>
      <c r="E71"/>
      <c r="F71"/>
      <c r="G71"/>
      <c r="H71" s="42"/>
      <c r="I71" s="352" t="s">
        <v>17</v>
      </c>
      <c r="J71" s="32"/>
      <c r="K71" s="32"/>
      <c r="L71" s="32"/>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2"/>
      <c r="AQ71" s="32"/>
      <c r="AR71" s="32"/>
      <c r="AS71" s="32"/>
      <c r="AT71" s="378">
        <v>0</v>
      </c>
      <c r="AU71" s="132">
        <v>0</v>
      </c>
      <c r="AV71" s="132">
        <v>0</v>
      </c>
      <c r="AW71" s="366">
        <v>4.4089999999999998</v>
      </c>
      <c r="AX71" s="378">
        <v>0</v>
      </c>
      <c r="AY71" s="132">
        <v>0</v>
      </c>
      <c r="AZ71" s="132">
        <v>0</v>
      </c>
      <c r="BA71" s="366">
        <v>4.9290000000000003</v>
      </c>
      <c r="BB71" s="378">
        <v>4.9939999999999998</v>
      </c>
      <c r="BC71" s="132">
        <v>5.5439999999999996</v>
      </c>
      <c r="BD71" s="132">
        <v>8.2520000000000007</v>
      </c>
      <c r="BE71" s="366">
        <v>7.2270000000000003</v>
      </c>
      <c r="BF71" s="378">
        <v>8.484</v>
      </c>
      <c r="BG71" s="132">
        <v>10.664999999999999</v>
      </c>
      <c r="BH71" s="132">
        <v>12.878</v>
      </c>
      <c r="BI71" s="366">
        <v>13.634</v>
      </c>
      <c r="BJ71" s="378">
        <v>16.773</v>
      </c>
      <c r="BK71" s="410">
        <v>19.117000000000001</v>
      </c>
      <c r="BL71" s="410">
        <v>22.527999999999999</v>
      </c>
      <c r="BM71" s="471">
        <v>27.408000000000001</v>
      </c>
      <c r="BN71" s="378">
        <v>31.114000000000001</v>
      </c>
      <c r="BO71" s="132">
        <v>34.011000000000003</v>
      </c>
      <c r="BP71" s="132">
        <v>38.335000000000001</v>
      </c>
      <c r="BQ71" s="471">
        <v>41.6</v>
      </c>
      <c r="BR71" s="378">
        <v>72.936000000000007</v>
      </c>
      <c r="BS71" s="1179">
        <v>81.415999999999997</v>
      </c>
      <c r="BT71" s="1179">
        <v>85.745000000000005</v>
      </c>
      <c r="BU71" s="1255">
        <v>89.638999999999996</v>
      </c>
      <c r="BV71" s="1180">
        <v>92.838999999999999</v>
      </c>
      <c r="BW71" s="1179">
        <v>98.799000000000007</v>
      </c>
      <c r="BX71" s="1179">
        <v>94.045000000000002</v>
      </c>
      <c r="BY71" s="1255">
        <v>98.287999999999997</v>
      </c>
      <c r="BZ71" s="1180">
        <v>94.944999999999993</v>
      </c>
      <c r="CA71" s="1179">
        <v>103.004</v>
      </c>
      <c r="CB71" s="1179">
        <v>110.741</v>
      </c>
      <c r="CC71" s="1255">
        <v>112.271</v>
      </c>
      <c r="CD71" s="411">
        <f>CD115</f>
        <v>116.77418736536472</v>
      </c>
      <c r="CE71" s="411">
        <f>CE115</f>
        <v>121.69169070536473</v>
      </c>
      <c r="CF71" s="411">
        <f>CF115</f>
        <v>126.87570773092028</v>
      </c>
      <c r="CG71" s="412">
        <f>CG115</f>
        <v>132.03369812922796</v>
      </c>
      <c r="CH71" s="411"/>
      <c r="CI71" s="411"/>
      <c r="CJ71" s="411"/>
      <c r="CK71" s="411"/>
      <c r="CL71" s="411"/>
      <c r="CM71" s="411"/>
      <c r="CN71" s="411"/>
      <c r="CO71" s="411"/>
      <c r="CP71" s="411"/>
      <c r="CQ71" s="411"/>
      <c r="CR71" s="411"/>
      <c r="CS71" s="411"/>
      <c r="CT71" s="411"/>
      <c r="CU71" s="411"/>
      <c r="CV71" s="411"/>
      <c r="CW71" s="411"/>
      <c r="CX71" s="411"/>
      <c r="CY71" s="411"/>
      <c r="CZ71" s="411"/>
      <c r="DA71" s="411"/>
      <c r="DB71" s="411"/>
      <c r="DC71" s="411"/>
      <c r="DD71" s="411"/>
      <c r="DE71" s="411"/>
      <c r="DF71" s="411"/>
      <c r="DG71" s="411"/>
      <c r="DH71" s="411"/>
      <c r="DI71" s="412"/>
      <c r="DJ71" s="1145"/>
      <c r="DK71" s="125"/>
      <c r="DL71" s="148"/>
      <c r="DM71" s="148"/>
      <c r="DN71" s="148"/>
      <c r="DO71" s="148"/>
      <c r="DP71" s="127"/>
      <c r="DQ71" s="447"/>
      <c r="DR71" s="147"/>
      <c r="DS71" s="147"/>
      <c r="DT71" s="128">
        <f>AW71</f>
        <v>4.4089999999999998</v>
      </c>
      <c r="DU71" s="128">
        <f>BA71</f>
        <v>4.9290000000000003</v>
      </c>
      <c r="DV71" s="128">
        <f>BE71</f>
        <v>7.2270000000000003</v>
      </c>
      <c r="DW71" s="128">
        <f>BI71</f>
        <v>13.634</v>
      </c>
      <c r="DX71" s="128">
        <f>BM71</f>
        <v>27.408000000000001</v>
      </c>
      <c r="DY71" s="128">
        <f>BQ71</f>
        <v>41.6</v>
      </c>
      <c r="DZ71" s="128">
        <f>BU71</f>
        <v>89.638999999999996</v>
      </c>
      <c r="EA71" s="128">
        <f>BY71</f>
        <v>98.287999999999997</v>
      </c>
      <c r="EB71" s="128">
        <f t="shared" si="156"/>
        <v>112.271</v>
      </c>
      <c r="EC71" s="411">
        <f>CG71</f>
        <v>132.03369812922796</v>
      </c>
      <c r="ED71" s="411">
        <f t="shared" ref="ED71:EJ71" si="166">ED115</f>
        <v>149.16546419567433</v>
      </c>
      <c r="EE71" s="411">
        <f t="shared" si="166"/>
        <v>165.38348056164588</v>
      </c>
      <c r="EF71" s="411">
        <f t="shared" si="166"/>
        <v>179.78412164179196</v>
      </c>
      <c r="EG71" s="411">
        <f t="shared" si="166"/>
        <v>192.59642568519888</v>
      </c>
      <c r="EH71" s="411">
        <f t="shared" si="166"/>
        <v>203.10371922271867</v>
      </c>
      <c r="EI71" s="411">
        <f t="shared" si="166"/>
        <v>210.43064435917472</v>
      </c>
      <c r="EJ71" s="412">
        <f t="shared" si="166"/>
        <v>213.78245553915383</v>
      </c>
      <c r="EK71" s="1535"/>
      <c r="ER71" s="1827" t="s">
        <v>590</v>
      </c>
      <c r="EX71" s="83"/>
      <c r="EY71" s="83"/>
      <c r="EZ71" s="83"/>
      <c r="FA71" s="83"/>
      <c r="FB71" s="83"/>
      <c r="FC71" s="83"/>
    </row>
    <row r="72" spans="1:159" s="27" customFormat="1" ht="15" customHeight="1" outlineLevel="1">
      <c r="A72" s="42"/>
      <c r="B72"/>
      <c r="C72"/>
      <c r="D72"/>
      <c r="E72"/>
      <c r="F72"/>
      <c r="G72"/>
      <c r="H72" s="42"/>
      <c r="I72" s="352" t="s">
        <v>18</v>
      </c>
      <c r="J72" s="32"/>
      <c r="K72" s="32"/>
      <c r="L72" s="32"/>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78">
        <v>0</v>
      </c>
      <c r="AU72" s="132">
        <v>0</v>
      </c>
      <c r="AV72" s="132">
        <v>0</v>
      </c>
      <c r="AW72" s="366">
        <v>0</v>
      </c>
      <c r="AX72" s="378">
        <v>0</v>
      </c>
      <c r="AY72" s="132">
        <v>0</v>
      </c>
      <c r="AZ72" s="132">
        <v>0</v>
      </c>
      <c r="BA72" s="366">
        <v>0</v>
      </c>
      <c r="BB72" s="378">
        <v>1.1399999999999999</v>
      </c>
      <c r="BC72" s="132">
        <v>1.1399999999999999</v>
      </c>
      <c r="BD72" s="132">
        <v>1.1399999999999999</v>
      </c>
      <c r="BE72" s="366">
        <v>3.6760000000000002</v>
      </c>
      <c r="BF72" s="378">
        <v>3.6760000000000002</v>
      </c>
      <c r="BG72" s="132">
        <v>35.432000000000002</v>
      </c>
      <c r="BH72" s="132">
        <v>35.375</v>
      </c>
      <c r="BI72" s="366">
        <v>54.283999999999999</v>
      </c>
      <c r="BJ72" s="378">
        <v>54.283999999999999</v>
      </c>
      <c r="BK72" s="410">
        <v>54.283999999999999</v>
      </c>
      <c r="BL72" s="410">
        <v>93.198999999999998</v>
      </c>
      <c r="BM72" s="471">
        <v>93.212999999999994</v>
      </c>
      <c r="BN72" s="378">
        <v>93.212999999999994</v>
      </c>
      <c r="BO72" s="132">
        <v>96.352000000000004</v>
      </c>
      <c r="BP72" s="132">
        <v>96.352000000000004</v>
      </c>
      <c r="BQ72" s="471">
        <v>96.352000000000004</v>
      </c>
      <c r="BR72" s="378">
        <v>1833.4269999999999</v>
      </c>
      <c r="BS72" s="1179">
        <v>1832.961</v>
      </c>
      <c r="BT72" s="1179">
        <v>1909.82</v>
      </c>
      <c r="BU72" s="1255">
        <v>1909.1669999999999</v>
      </c>
      <c r="BV72" s="1180">
        <v>1919.777</v>
      </c>
      <c r="BW72" s="1179">
        <v>1919.777</v>
      </c>
      <c r="BX72" s="1179">
        <v>1923.48</v>
      </c>
      <c r="BY72" s="1255">
        <v>1923.48</v>
      </c>
      <c r="BZ72" s="1180">
        <v>1927.45</v>
      </c>
      <c r="CA72" s="1179">
        <v>1927.45</v>
      </c>
      <c r="CB72" s="1179">
        <v>1931.26</v>
      </c>
      <c r="CC72" s="1255">
        <v>1931.076</v>
      </c>
      <c r="CD72" s="411">
        <f>CC72</f>
        <v>1931.076</v>
      </c>
      <c r="CE72" s="411">
        <f>CD72</f>
        <v>1931.076</v>
      </c>
      <c r="CF72" s="411">
        <f>CE72</f>
        <v>1931.076</v>
      </c>
      <c r="CG72" s="412">
        <f>CF72</f>
        <v>1931.076</v>
      </c>
      <c r="CH72" s="411"/>
      <c r="CI72" s="411"/>
      <c r="CJ72" s="411"/>
      <c r="CK72" s="411"/>
      <c r="CL72" s="411"/>
      <c r="CM72" s="411"/>
      <c r="CN72" s="411"/>
      <c r="CO72" s="411"/>
      <c r="CP72" s="411"/>
      <c r="CQ72" s="411"/>
      <c r="CR72" s="411"/>
      <c r="CS72" s="411"/>
      <c r="CT72" s="411"/>
      <c r="CU72" s="411"/>
      <c r="CV72" s="411"/>
      <c r="CW72" s="411"/>
      <c r="CX72" s="411"/>
      <c r="CY72" s="411"/>
      <c r="CZ72" s="411"/>
      <c r="DA72" s="411"/>
      <c r="DB72" s="411"/>
      <c r="DC72" s="411"/>
      <c r="DD72" s="411"/>
      <c r="DE72" s="411"/>
      <c r="DF72" s="411"/>
      <c r="DG72" s="411"/>
      <c r="DH72" s="411"/>
      <c r="DI72" s="412"/>
      <c r="DJ72" s="1145"/>
      <c r="DK72" s="125"/>
      <c r="DL72" s="148"/>
      <c r="DM72" s="148"/>
      <c r="DN72" s="148"/>
      <c r="DO72" s="148"/>
      <c r="DP72" s="127"/>
      <c r="DQ72" s="447"/>
      <c r="DR72" s="147"/>
      <c r="DS72" s="147"/>
      <c r="DT72" s="128">
        <f>AW72</f>
        <v>0</v>
      </c>
      <c r="DU72" s="128">
        <f>BA72</f>
        <v>0</v>
      </c>
      <c r="DV72" s="128">
        <f>BE72</f>
        <v>3.6760000000000002</v>
      </c>
      <c r="DW72" s="128">
        <f>BI72</f>
        <v>54.283999999999999</v>
      </c>
      <c r="DX72" s="128">
        <f>BM72</f>
        <v>93.212999999999994</v>
      </c>
      <c r="DY72" s="128">
        <f>BQ72</f>
        <v>96.352000000000004</v>
      </c>
      <c r="DZ72" s="128">
        <f>BU72</f>
        <v>1909.1669999999999</v>
      </c>
      <c r="EA72" s="128">
        <f>BY72</f>
        <v>1923.48</v>
      </c>
      <c r="EB72" s="128">
        <f t="shared" si="156"/>
        <v>1931.076</v>
      </c>
      <c r="EC72" s="411">
        <f>CG72</f>
        <v>1931.076</v>
      </c>
      <c r="ED72" s="411">
        <f t="shared" ref="ED72:EJ72" si="167">EC72</f>
        <v>1931.076</v>
      </c>
      <c r="EE72" s="411">
        <f t="shared" si="167"/>
        <v>1931.076</v>
      </c>
      <c r="EF72" s="411">
        <f t="shared" si="167"/>
        <v>1931.076</v>
      </c>
      <c r="EG72" s="411">
        <f t="shared" si="167"/>
        <v>1931.076</v>
      </c>
      <c r="EH72" s="411">
        <f t="shared" si="167"/>
        <v>1931.076</v>
      </c>
      <c r="EI72" s="411">
        <f t="shared" si="167"/>
        <v>1931.076</v>
      </c>
      <c r="EJ72" s="412">
        <f t="shared" si="167"/>
        <v>1931.076</v>
      </c>
      <c r="EK72" s="1535"/>
      <c r="EX72" s="83"/>
      <c r="EY72" s="83"/>
      <c r="EZ72" s="83"/>
      <c r="FA72" s="83"/>
      <c r="FB72" s="83"/>
      <c r="FC72" s="83"/>
    </row>
    <row r="73" spans="1:159" s="27" customFormat="1" ht="15" customHeight="1" outlineLevel="1">
      <c r="A73" s="42"/>
      <c r="B73"/>
      <c r="C73"/>
      <c r="D73"/>
      <c r="E73"/>
      <c r="F73"/>
      <c r="G73"/>
      <c r="H73" s="42"/>
      <c r="I73" s="352" t="s">
        <v>19</v>
      </c>
      <c r="J73" s="32"/>
      <c r="K73" s="32"/>
      <c r="L73" s="32"/>
      <c r="M73" s="32"/>
      <c r="N73" s="32"/>
      <c r="O73" s="32"/>
      <c r="P73" s="32"/>
      <c r="Q73" s="32"/>
      <c r="R73" s="32"/>
      <c r="S73" s="32"/>
      <c r="T73" s="32"/>
      <c r="U73" s="32"/>
      <c r="V73" s="32"/>
      <c r="W73" s="32"/>
      <c r="X73" s="32"/>
      <c r="Y73" s="32"/>
      <c r="Z73" s="32"/>
      <c r="AA73" s="32"/>
      <c r="AB73" s="32"/>
      <c r="AC73" s="32"/>
      <c r="AD73" s="32"/>
      <c r="AE73" s="32"/>
      <c r="AF73" s="32"/>
      <c r="AG73" s="32"/>
      <c r="AH73" s="32"/>
      <c r="AI73" s="32"/>
      <c r="AJ73" s="32"/>
      <c r="AK73" s="32"/>
      <c r="AL73" s="32"/>
      <c r="AM73" s="32"/>
      <c r="AN73" s="32"/>
      <c r="AO73" s="32"/>
      <c r="AP73" s="32"/>
      <c r="AQ73" s="32"/>
      <c r="AR73" s="32"/>
      <c r="AS73" s="32"/>
      <c r="AT73" s="378">
        <v>0</v>
      </c>
      <c r="AU73" s="132">
        <v>0</v>
      </c>
      <c r="AV73" s="132">
        <v>0</v>
      </c>
      <c r="AW73" s="366">
        <v>0.875</v>
      </c>
      <c r="AX73" s="378">
        <v>0</v>
      </c>
      <c r="AY73" s="132">
        <v>0</v>
      </c>
      <c r="AZ73" s="132">
        <v>0</v>
      </c>
      <c r="BA73" s="366">
        <v>0.88800000000000001</v>
      </c>
      <c r="BB73" s="378">
        <v>1.518</v>
      </c>
      <c r="BC73" s="132">
        <v>1.9339999999999999</v>
      </c>
      <c r="BD73" s="132">
        <v>1.714</v>
      </c>
      <c r="BE73" s="366">
        <v>4.532</v>
      </c>
      <c r="BF73" s="378">
        <v>4.2889999999999997</v>
      </c>
      <c r="BG73" s="132">
        <v>9.6549999999999994</v>
      </c>
      <c r="BH73" s="132">
        <v>9.0690000000000008</v>
      </c>
      <c r="BI73" s="366">
        <v>21.248000000000001</v>
      </c>
      <c r="BJ73" s="378">
        <v>20.241</v>
      </c>
      <c r="BK73" s="410">
        <v>19.597000000000001</v>
      </c>
      <c r="BL73" s="410">
        <v>30.262</v>
      </c>
      <c r="BM73" s="471">
        <v>29.149000000000001</v>
      </c>
      <c r="BN73" s="378">
        <v>27.74</v>
      </c>
      <c r="BO73" s="132">
        <v>26.454999999999998</v>
      </c>
      <c r="BP73" s="132">
        <v>24.864000000000001</v>
      </c>
      <c r="BQ73" s="471">
        <v>26.757000000000001</v>
      </c>
      <c r="BR73" s="378">
        <v>569.125</v>
      </c>
      <c r="BS73" s="1179">
        <v>565.34500000000003</v>
      </c>
      <c r="BT73" s="1179">
        <v>563.54</v>
      </c>
      <c r="BU73" s="1255">
        <v>554.76499999999999</v>
      </c>
      <c r="BV73" s="1180">
        <v>549.26700000000005</v>
      </c>
      <c r="BW73" s="1179">
        <v>539.96500000000003</v>
      </c>
      <c r="BX73" s="1179">
        <v>537.17700000000002</v>
      </c>
      <c r="BY73" s="1255">
        <v>527.46400000000006</v>
      </c>
      <c r="BZ73" s="1180">
        <v>525.77099999999996</v>
      </c>
      <c r="CA73" s="1179">
        <v>514.51300000000003</v>
      </c>
      <c r="CB73" s="1179">
        <v>505.69600000000003</v>
      </c>
      <c r="CC73" s="1255">
        <v>319.71100000000001</v>
      </c>
      <c r="CD73" s="411">
        <f>CD125</f>
        <v>309.72160029290512</v>
      </c>
      <c r="CE73" s="411">
        <f>CE125</f>
        <v>298.81312537532739</v>
      </c>
      <c r="CF73" s="411">
        <f>CF125</f>
        <v>287.31344438160414</v>
      </c>
      <c r="CG73" s="412">
        <f>CG125</f>
        <v>275.87149813474178</v>
      </c>
      <c r="CH73" s="411"/>
      <c r="CI73" s="411"/>
      <c r="CJ73" s="411"/>
      <c r="CK73" s="411"/>
      <c r="CL73" s="411"/>
      <c r="CM73" s="411"/>
      <c r="CN73" s="411"/>
      <c r="CO73" s="411"/>
      <c r="CP73" s="411"/>
      <c r="CQ73" s="411"/>
      <c r="CR73" s="411"/>
      <c r="CS73" s="411"/>
      <c r="CT73" s="411"/>
      <c r="CU73" s="411"/>
      <c r="CV73" s="411"/>
      <c r="CW73" s="411"/>
      <c r="CX73" s="411"/>
      <c r="CY73" s="411"/>
      <c r="CZ73" s="411"/>
      <c r="DA73" s="411"/>
      <c r="DB73" s="411"/>
      <c r="DC73" s="411"/>
      <c r="DD73" s="411"/>
      <c r="DE73" s="411"/>
      <c r="DF73" s="411"/>
      <c r="DG73" s="411"/>
      <c r="DH73" s="411"/>
      <c r="DI73" s="412"/>
      <c r="DJ73" s="1145"/>
      <c r="DK73" s="125"/>
      <c r="DL73" s="148"/>
      <c r="DM73" s="148"/>
      <c r="DN73" s="148"/>
      <c r="DO73" s="148"/>
      <c r="DP73" s="127"/>
      <c r="DQ73" s="447"/>
      <c r="DR73" s="147"/>
      <c r="DS73" s="147"/>
      <c r="DT73" s="128">
        <f>AW73</f>
        <v>0.875</v>
      </c>
      <c r="DU73" s="128">
        <f>BA73</f>
        <v>0.88800000000000001</v>
      </c>
      <c r="DV73" s="128">
        <f>BE73</f>
        <v>4.532</v>
      </c>
      <c r="DW73" s="128">
        <f>BI73</f>
        <v>21.248000000000001</v>
      </c>
      <c r="DX73" s="128">
        <f>BM73</f>
        <v>29.149000000000001</v>
      </c>
      <c r="DY73" s="128">
        <f>BQ73</f>
        <v>26.757000000000001</v>
      </c>
      <c r="DZ73" s="128">
        <f>BU73</f>
        <v>554.76499999999999</v>
      </c>
      <c r="EA73" s="128">
        <f>BY73</f>
        <v>527.46400000000006</v>
      </c>
      <c r="EB73" s="128">
        <f t="shared" si="156"/>
        <v>319.71100000000001</v>
      </c>
      <c r="EC73" s="411">
        <f>CG73</f>
        <v>275.87149813474178</v>
      </c>
      <c r="ED73" s="411">
        <f t="shared" ref="ED73:EJ73" si="168">ED125</f>
        <v>235.64415740160399</v>
      </c>
      <c r="EE73" s="411">
        <f t="shared" si="168"/>
        <v>194.52809534496092</v>
      </c>
      <c r="EF73" s="411">
        <f t="shared" si="168"/>
        <v>153.79998762841103</v>
      </c>
      <c r="EG73" s="411">
        <f t="shared" si="168"/>
        <v>114.70442060948579</v>
      </c>
      <c r="EH73" s="411">
        <f t="shared" si="168"/>
        <v>78.566965853701532</v>
      </c>
      <c r="EI73" s="411">
        <f t="shared" si="168"/>
        <v>67.190142465285362</v>
      </c>
      <c r="EJ73" s="412">
        <f t="shared" si="168"/>
        <v>87.416806782045626</v>
      </c>
      <c r="EK73" s="1535"/>
      <c r="EX73" s="83"/>
      <c r="EY73" s="83"/>
      <c r="EZ73" s="83"/>
      <c r="FA73" s="83"/>
      <c r="FB73" s="83"/>
      <c r="FC73" s="83"/>
    </row>
    <row r="74" spans="1:159" s="27" customFormat="1" ht="15" customHeight="1" outlineLevel="1">
      <c r="A74" s="42"/>
      <c r="B74"/>
      <c r="C74"/>
      <c r="D74"/>
      <c r="E74"/>
      <c r="F74"/>
      <c r="G74"/>
      <c r="H74" s="42"/>
      <c r="I74" s="352" t="s">
        <v>20</v>
      </c>
      <c r="J74" s="32"/>
      <c r="K74" s="32"/>
      <c r="L74" s="32"/>
      <c r="M74" s="32"/>
      <c r="N74" s="32"/>
      <c r="O74" s="32"/>
      <c r="P74" s="32"/>
      <c r="Q74" s="32"/>
      <c r="R74" s="32"/>
      <c r="S74" s="32"/>
      <c r="T74" s="32"/>
      <c r="U74" s="32"/>
      <c r="V74" s="32"/>
      <c r="W74" s="32"/>
      <c r="X74" s="32"/>
      <c r="Y74" s="32"/>
      <c r="Z74" s="32"/>
      <c r="AA74" s="32"/>
      <c r="AB74" s="32"/>
      <c r="AC74" s="32"/>
      <c r="AD74" s="32"/>
      <c r="AE74" s="32"/>
      <c r="AF74" s="32"/>
      <c r="AG74" s="32"/>
      <c r="AH74" s="32"/>
      <c r="AI74" s="32"/>
      <c r="AJ74" s="32"/>
      <c r="AK74" s="32"/>
      <c r="AL74" s="32"/>
      <c r="AM74" s="32"/>
      <c r="AN74" s="32"/>
      <c r="AO74" s="32"/>
      <c r="AP74" s="32"/>
      <c r="AQ74" s="32"/>
      <c r="AR74" s="32"/>
      <c r="AS74" s="32"/>
      <c r="AT74" s="378">
        <v>0</v>
      </c>
      <c r="AU74" s="132">
        <v>0</v>
      </c>
      <c r="AV74" s="132">
        <v>0</v>
      </c>
      <c r="AW74" s="366">
        <v>1.6E-2</v>
      </c>
      <c r="AX74" s="378">
        <v>0</v>
      </c>
      <c r="AY74" s="132">
        <v>0</v>
      </c>
      <c r="AZ74" s="132">
        <v>0</v>
      </c>
      <c r="BA74" s="366">
        <v>2.5000000000000001E-2</v>
      </c>
      <c r="BB74" s="378">
        <v>0.997</v>
      </c>
      <c r="BC74" s="132">
        <v>3.1459999999999999</v>
      </c>
      <c r="BD74" s="132">
        <v>0.04</v>
      </c>
      <c r="BE74" s="366">
        <v>0.245</v>
      </c>
      <c r="BF74" s="378">
        <v>0.223</v>
      </c>
      <c r="BG74" s="132">
        <v>0.40699999999999997</v>
      </c>
      <c r="BH74" s="132">
        <v>0.28599999999999998</v>
      </c>
      <c r="BI74" s="366">
        <v>0.27900000000000003</v>
      </c>
      <c r="BJ74" s="378">
        <v>0.254</v>
      </c>
      <c r="BK74" s="410">
        <v>0.312</v>
      </c>
      <c r="BL74" s="410">
        <v>0.38100000000000001</v>
      </c>
      <c r="BM74" s="471">
        <v>0.34599999999999997</v>
      </c>
      <c r="BN74" s="378">
        <v>0.436</v>
      </c>
      <c r="BO74" s="132">
        <v>0.434</v>
      </c>
      <c r="BP74" s="132">
        <v>0.49399999999999999</v>
      </c>
      <c r="BQ74" s="471">
        <v>0.35799999999999998</v>
      </c>
      <c r="BR74" s="378">
        <f>1.171+6.8</f>
        <v>7.9710000000000001</v>
      </c>
      <c r="BS74" s="1179">
        <f>1.452+6.635</f>
        <v>8.0869999999999997</v>
      </c>
      <c r="BT74" s="1179">
        <f>1.073+6.739</f>
        <v>7.8119999999999994</v>
      </c>
      <c r="BU74" s="1255">
        <v>5.0199999999999996</v>
      </c>
      <c r="BV74" s="1180">
        <v>5.38</v>
      </c>
      <c r="BW74" s="1179">
        <v>6.1420000000000003</v>
      </c>
      <c r="BX74" s="1179">
        <v>6.9669999999999996</v>
      </c>
      <c r="BY74" s="1255">
        <v>17.585999999999999</v>
      </c>
      <c r="BZ74" s="1180">
        <v>17.404</v>
      </c>
      <c r="CA74" s="1179">
        <v>27.442</v>
      </c>
      <c r="CB74" s="1179">
        <v>27.006</v>
      </c>
      <c r="CC74" s="1255">
        <v>25.934000000000001</v>
      </c>
      <c r="CD74" s="411">
        <f>CC74</f>
        <v>25.934000000000001</v>
      </c>
      <c r="CE74" s="411">
        <f>CD74</f>
        <v>25.934000000000001</v>
      </c>
      <c r="CF74" s="411">
        <f>CE74</f>
        <v>25.934000000000001</v>
      </c>
      <c r="CG74" s="412">
        <f>CF74</f>
        <v>25.934000000000001</v>
      </c>
      <c r="CH74" s="411"/>
      <c r="CI74" s="411"/>
      <c r="CJ74" s="411"/>
      <c r="CK74" s="411"/>
      <c r="CL74" s="411"/>
      <c r="CM74" s="411"/>
      <c r="CN74" s="411"/>
      <c r="CO74" s="411"/>
      <c r="CP74" s="411"/>
      <c r="CQ74" s="411"/>
      <c r="CR74" s="411"/>
      <c r="CS74" s="411"/>
      <c r="CT74" s="411"/>
      <c r="CU74" s="411"/>
      <c r="CV74" s="411"/>
      <c r="CW74" s="411"/>
      <c r="CX74" s="411"/>
      <c r="CY74" s="411"/>
      <c r="CZ74" s="411"/>
      <c r="DA74" s="411"/>
      <c r="DB74" s="411"/>
      <c r="DC74" s="411"/>
      <c r="DD74" s="411"/>
      <c r="DE74" s="411"/>
      <c r="DF74" s="411"/>
      <c r="DG74" s="411"/>
      <c r="DH74" s="411"/>
      <c r="DI74" s="412"/>
      <c r="DJ74" s="1145"/>
      <c r="DK74" s="125"/>
      <c r="DL74" s="148"/>
      <c r="DM74" s="148"/>
      <c r="DN74" s="148"/>
      <c r="DO74" s="148"/>
      <c r="DP74" s="127"/>
      <c r="DQ74" s="673"/>
      <c r="DR74" s="671"/>
      <c r="DS74" s="671"/>
      <c r="DT74" s="128">
        <f>AW74</f>
        <v>1.6E-2</v>
      </c>
      <c r="DU74" s="128">
        <f>BA74</f>
        <v>2.5000000000000001E-2</v>
      </c>
      <c r="DV74" s="128">
        <f>BE74</f>
        <v>0.245</v>
      </c>
      <c r="DW74" s="128">
        <f>BI74</f>
        <v>0.27900000000000003</v>
      </c>
      <c r="DX74" s="128">
        <f>BM74</f>
        <v>0.34599999999999997</v>
      </c>
      <c r="DY74" s="128">
        <f>BQ74</f>
        <v>0.35799999999999998</v>
      </c>
      <c r="DZ74" s="128">
        <f>BU74</f>
        <v>5.0199999999999996</v>
      </c>
      <c r="EA74" s="128">
        <f>BY74</f>
        <v>17.585999999999999</v>
      </c>
      <c r="EB74" s="128">
        <f t="shared" si="156"/>
        <v>25.934000000000001</v>
      </c>
      <c r="EC74" s="411">
        <f>CG74</f>
        <v>25.934000000000001</v>
      </c>
      <c r="ED74" s="411">
        <f t="shared" ref="ED74:EJ74" si="169">EC74</f>
        <v>25.934000000000001</v>
      </c>
      <c r="EE74" s="411">
        <f t="shared" si="169"/>
        <v>25.934000000000001</v>
      </c>
      <c r="EF74" s="411">
        <f t="shared" si="169"/>
        <v>25.934000000000001</v>
      </c>
      <c r="EG74" s="411">
        <f t="shared" si="169"/>
        <v>25.934000000000001</v>
      </c>
      <c r="EH74" s="411">
        <f t="shared" si="169"/>
        <v>25.934000000000001</v>
      </c>
      <c r="EI74" s="411">
        <f t="shared" si="169"/>
        <v>25.934000000000001</v>
      </c>
      <c r="EJ74" s="412">
        <f t="shared" si="169"/>
        <v>25.934000000000001</v>
      </c>
      <c r="EK74" s="1535"/>
      <c r="EX74" s="83"/>
      <c r="EY74" s="83"/>
      <c r="EZ74" s="83"/>
      <c r="FA74" s="83"/>
      <c r="FB74" s="83"/>
      <c r="FC74" s="83"/>
    </row>
    <row r="75" spans="1:159" s="46" customFormat="1" ht="15" customHeight="1" outlineLevel="1">
      <c r="A75" s="45"/>
      <c r="B75"/>
      <c r="C75"/>
      <c r="D75"/>
      <c r="E75"/>
      <c r="F75"/>
      <c r="G75"/>
      <c r="H75" s="45"/>
      <c r="I75" s="354" t="s">
        <v>21</v>
      </c>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77">
        <f>+SUM(AT69:AT74)</f>
        <v>0</v>
      </c>
      <c r="AU75" s="129">
        <f t="shared" ref="AU75:BM75" si="170">+SUM(AU69:AU74)</f>
        <v>0</v>
      </c>
      <c r="AV75" s="129">
        <f t="shared" si="170"/>
        <v>0</v>
      </c>
      <c r="AW75" s="349">
        <f t="shared" si="170"/>
        <v>24.607999999999997</v>
      </c>
      <c r="AX75" s="377">
        <f t="shared" si="170"/>
        <v>0</v>
      </c>
      <c r="AY75" s="129">
        <f t="shared" si="170"/>
        <v>0</v>
      </c>
      <c r="AZ75" s="129">
        <f t="shared" si="170"/>
        <v>0</v>
      </c>
      <c r="BA75" s="349">
        <f t="shared" si="170"/>
        <v>24.012999999999995</v>
      </c>
      <c r="BB75" s="377">
        <f t="shared" si="170"/>
        <v>28.625</v>
      </c>
      <c r="BC75" s="129">
        <f t="shared" si="170"/>
        <v>33.902000000000001</v>
      </c>
      <c r="BD75" s="129">
        <f t="shared" si="170"/>
        <v>113.922</v>
      </c>
      <c r="BE75" s="349">
        <f t="shared" si="170"/>
        <v>116.66800000000001</v>
      </c>
      <c r="BF75" s="377">
        <f t="shared" si="170"/>
        <v>123.273</v>
      </c>
      <c r="BG75" s="129">
        <f t="shared" si="170"/>
        <v>135.15300000000002</v>
      </c>
      <c r="BH75" s="129">
        <f t="shared" si="170"/>
        <v>298.35200000000003</v>
      </c>
      <c r="BI75" s="349">
        <f t="shared" si="170"/>
        <v>304.23499999999996</v>
      </c>
      <c r="BJ75" s="377">
        <f t="shared" si="170"/>
        <v>309.62700000000001</v>
      </c>
      <c r="BK75" s="129">
        <f t="shared" si="170"/>
        <v>317.53199999999998</v>
      </c>
      <c r="BL75" s="129">
        <f t="shared" si="170"/>
        <v>591.66099999999994</v>
      </c>
      <c r="BM75" s="349">
        <f t="shared" si="170"/>
        <v>608.06299999999999</v>
      </c>
      <c r="BN75" s="377">
        <f t="shared" ref="BN75:BY75" si="171">+SUM(BN69:BN74)</f>
        <v>621.54200000000003</v>
      </c>
      <c r="BO75" s="129">
        <f t="shared" si="171"/>
        <v>641.47299999999996</v>
      </c>
      <c r="BP75" s="129">
        <f t="shared" si="171"/>
        <v>649.21</v>
      </c>
      <c r="BQ75" s="349">
        <f t="shared" si="171"/>
        <v>649.7299999999999</v>
      </c>
      <c r="BR75" s="377">
        <f t="shared" si="171"/>
        <v>3168.194</v>
      </c>
      <c r="BS75" s="140">
        <f t="shared" si="171"/>
        <v>3169.8620000000005</v>
      </c>
      <c r="BT75" s="140">
        <f t="shared" si="171"/>
        <v>3162.4489999999996</v>
      </c>
      <c r="BU75" s="399">
        <f t="shared" si="171"/>
        <v>3135.7</v>
      </c>
      <c r="BV75" s="476">
        <f t="shared" si="171"/>
        <v>3135.2529999999997</v>
      </c>
      <c r="BW75" s="140">
        <f t="shared" si="171"/>
        <v>3037.1010000000001</v>
      </c>
      <c r="BX75" s="140">
        <f t="shared" si="171"/>
        <v>3064.5040000000004</v>
      </c>
      <c r="BY75" s="399">
        <f t="shared" si="171"/>
        <v>3149.6769999999997</v>
      </c>
      <c r="BZ75" s="476">
        <f t="shared" ref="BZ75:CG75" si="172">+SUM(BZ69:BZ74)</f>
        <v>3197.0939999999996</v>
      </c>
      <c r="CA75" s="140">
        <f t="shared" si="172"/>
        <v>3260.085</v>
      </c>
      <c r="CB75" s="1707">
        <f t="shared" si="172"/>
        <v>3340.7009999999996</v>
      </c>
      <c r="CC75" s="399">
        <f t="shared" si="172"/>
        <v>3230.5169999999998</v>
      </c>
      <c r="CD75" s="140">
        <f t="shared" si="172"/>
        <v>3255.9388954633105</v>
      </c>
      <c r="CE75" s="140">
        <f t="shared" si="172"/>
        <v>3261.3616708703817</v>
      </c>
      <c r="CF75" s="140">
        <f t="shared" si="172"/>
        <v>3364.7983499676566</v>
      </c>
      <c r="CG75" s="399">
        <f t="shared" si="172"/>
        <v>3400.0414651826272</v>
      </c>
      <c r="CH75" s="140"/>
      <c r="CI75" s="140"/>
      <c r="CJ75" s="140"/>
      <c r="CK75" s="140"/>
      <c r="CL75" s="140"/>
      <c r="CM75" s="140"/>
      <c r="CN75" s="140"/>
      <c r="CO75" s="140"/>
      <c r="CP75" s="140"/>
      <c r="CQ75" s="140"/>
      <c r="CR75" s="140"/>
      <c r="CS75" s="140"/>
      <c r="CT75" s="140"/>
      <c r="CU75" s="140"/>
      <c r="CV75" s="140"/>
      <c r="CW75" s="140"/>
      <c r="CX75" s="140"/>
      <c r="CY75" s="140"/>
      <c r="CZ75" s="140"/>
      <c r="DA75" s="140"/>
      <c r="DB75" s="140"/>
      <c r="DC75" s="140"/>
      <c r="DD75" s="140"/>
      <c r="DE75" s="140"/>
      <c r="DF75" s="140"/>
      <c r="DG75" s="140"/>
      <c r="DH75" s="140"/>
      <c r="DI75" s="399"/>
      <c r="DJ75" s="1145"/>
      <c r="DK75" s="149"/>
      <c r="DL75" s="130"/>
      <c r="DM75" s="130"/>
      <c r="DN75" s="130"/>
      <c r="DO75" s="130"/>
      <c r="DP75" s="150"/>
      <c r="DQ75" s="385"/>
      <c r="DR75" s="130"/>
      <c r="DS75" s="130"/>
      <c r="DT75" s="129">
        <f t="shared" ref="DT75:EA75" si="173">+SUM(DT69:DT74)</f>
        <v>24.607999999999997</v>
      </c>
      <c r="DU75" s="129">
        <f t="shared" si="173"/>
        <v>24.012999999999995</v>
      </c>
      <c r="DV75" s="129">
        <f t="shared" si="173"/>
        <v>116.66800000000001</v>
      </c>
      <c r="DW75" s="129">
        <f t="shared" si="173"/>
        <v>304.23499999999996</v>
      </c>
      <c r="DX75" s="129">
        <f t="shared" si="173"/>
        <v>608.06299999999999</v>
      </c>
      <c r="DY75" s="129">
        <f t="shared" si="173"/>
        <v>649.7299999999999</v>
      </c>
      <c r="DZ75" s="129">
        <f t="shared" si="173"/>
        <v>3135.7</v>
      </c>
      <c r="EA75" s="129">
        <f t="shared" si="173"/>
        <v>3149.6769999999997</v>
      </c>
      <c r="EB75" s="129">
        <f>+SUM(EB69:EB74)</f>
        <v>3230.5169999999998</v>
      </c>
      <c r="EC75" s="140">
        <f>+SUM(EC69:EC74)</f>
        <v>3400.0414651826272</v>
      </c>
      <c r="ED75" s="140">
        <f t="shared" ref="ED75:EJ75" si="174">+SUM(ED69:ED74)</f>
        <v>3661.51060081475</v>
      </c>
      <c r="EE75" s="140">
        <f t="shared" si="174"/>
        <v>4093.9850510612796</v>
      </c>
      <c r="EF75" s="140">
        <f t="shared" si="174"/>
        <v>4662.8237017595166</v>
      </c>
      <c r="EG75" s="140">
        <f t="shared" si="174"/>
        <v>5392.171757679168</v>
      </c>
      <c r="EH75" s="140">
        <f t="shared" si="174"/>
        <v>6214.4450401870208</v>
      </c>
      <c r="EI75" s="140">
        <f t="shared" si="174"/>
        <v>7176.7457815616299</v>
      </c>
      <c r="EJ75" s="399">
        <f t="shared" si="174"/>
        <v>8339.5255746059411</v>
      </c>
      <c r="EK75" s="1535"/>
      <c r="EX75" s="213"/>
      <c r="EY75" s="213"/>
      <c r="EZ75" s="213"/>
      <c r="FA75" s="213"/>
      <c r="FB75" s="213"/>
      <c r="FC75" s="213"/>
    </row>
    <row r="76" spans="1:159" s="46" customFormat="1" ht="15" customHeight="1" outlineLevel="1">
      <c r="A76" s="45"/>
      <c r="B76"/>
      <c r="C76"/>
      <c r="D76"/>
      <c r="E76"/>
      <c r="F76"/>
      <c r="G76"/>
      <c r="H76" s="45"/>
      <c r="I76" s="369"/>
      <c r="J76" s="32"/>
      <c r="K76" s="32"/>
      <c r="L76" s="32"/>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76"/>
      <c r="AU76" s="128"/>
      <c r="AV76" s="128"/>
      <c r="AW76" s="347"/>
      <c r="AX76" s="376"/>
      <c r="AY76" s="128"/>
      <c r="AZ76" s="128"/>
      <c r="BA76" s="347"/>
      <c r="BB76" s="376"/>
      <c r="BC76" s="128"/>
      <c r="BD76" s="128"/>
      <c r="BE76" s="347"/>
      <c r="BF76" s="376"/>
      <c r="BG76" s="128"/>
      <c r="BH76" s="128"/>
      <c r="BI76" s="347"/>
      <c r="BJ76" s="376"/>
      <c r="BK76" s="128"/>
      <c r="BL76" s="128"/>
      <c r="BM76" s="347"/>
      <c r="BN76" s="376"/>
      <c r="BO76" s="128"/>
      <c r="BP76" s="128"/>
      <c r="BQ76" s="347"/>
      <c r="BR76" s="314"/>
      <c r="BS76" s="150"/>
      <c r="BT76" s="150"/>
      <c r="BU76" s="409"/>
      <c r="BV76" s="314"/>
      <c r="BW76" s="150"/>
      <c r="BX76" s="150"/>
      <c r="BY76" s="409"/>
      <c r="BZ76" s="314"/>
      <c r="CA76" s="150"/>
      <c r="CB76" s="150"/>
      <c r="CC76" s="409"/>
      <c r="CD76" s="150"/>
      <c r="CE76" s="150"/>
      <c r="CF76" s="150"/>
      <c r="CG76" s="409"/>
      <c r="CH76" s="150"/>
      <c r="CI76" s="150"/>
      <c r="CJ76" s="150"/>
      <c r="CK76" s="150"/>
      <c r="CL76" s="150"/>
      <c r="CM76" s="150"/>
      <c r="CN76" s="150"/>
      <c r="CO76" s="150"/>
      <c r="CP76" s="150"/>
      <c r="CQ76" s="150"/>
      <c r="CR76" s="150"/>
      <c r="CS76" s="150"/>
      <c r="CT76" s="150"/>
      <c r="CU76" s="150"/>
      <c r="CV76" s="150"/>
      <c r="CW76" s="150"/>
      <c r="CX76" s="150"/>
      <c r="CY76" s="150"/>
      <c r="CZ76" s="150"/>
      <c r="DA76" s="150"/>
      <c r="DB76" s="150"/>
      <c r="DC76" s="150"/>
      <c r="DD76" s="150"/>
      <c r="DE76" s="150"/>
      <c r="DF76" s="150"/>
      <c r="DG76" s="150"/>
      <c r="DH76" s="150"/>
      <c r="DI76" s="409"/>
      <c r="DJ76" s="1145"/>
      <c r="DK76" s="150"/>
      <c r="DL76" s="128"/>
      <c r="DM76" s="128"/>
      <c r="DN76" s="128"/>
      <c r="DO76" s="128"/>
      <c r="DP76" s="150"/>
      <c r="DQ76" s="376"/>
      <c r="DR76" s="128"/>
      <c r="DS76" s="128"/>
      <c r="DT76" s="128"/>
      <c r="DU76" s="128"/>
      <c r="DV76" s="128"/>
      <c r="DW76" s="128"/>
      <c r="DX76" s="128"/>
      <c r="DY76" s="128"/>
      <c r="DZ76" s="128"/>
      <c r="EA76" s="128"/>
      <c r="EB76" s="128"/>
      <c r="EC76" s="150"/>
      <c r="ED76" s="150"/>
      <c r="EE76" s="150"/>
      <c r="EF76" s="150"/>
      <c r="EG76" s="150"/>
      <c r="EH76" s="150"/>
      <c r="EI76" s="150"/>
      <c r="EJ76" s="409"/>
      <c r="EK76" s="1535"/>
      <c r="EX76" s="213"/>
      <c r="EY76" s="213"/>
      <c r="EZ76" s="213"/>
      <c r="FA76" s="213"/>
      <c r="FB76" s="213"/>
      <c r="FC76" s="213"/>
    </row>
    <row r="77" spans="1:159" s="27" customFormat="1" ht="15" customHeight="1" outlineLevel="1">
      <c r="A77" s="42"/>
      <c r="B77"/>
      <c r="C77"/>
      <c r="D77"/>
      <c r="E77"/>
      <c r="F77"/>
      <c r="G77"/>
      <c r="H77" s="42"/>
      <c r="I77" s="362" t="s">
        <v>217</v>
      </c>
      <c r="J77" s="413"/>
      <c r="K77" s="413"/>
      <c r="L77" s="413"/>
      <c r="M77" s="413"/>
      <c r="N77" s="413"/>
      <c r="O77" s="413"/>
      <c r="P77" s="413"/>
      <c r="Q77" s="413"/>
      <c r="R77" s="413"/>
      <c r="S77" s="413"/>
      <c r="T77" s="413"/>
      <c r="U77" s="413"/>
      <c r="V77" s="413"/>
      <c r="W77" s="413"/>
      <c r="X77" s="413"/>
      <c r="Y77" s="413"/>
      <c r="Z77" s="413"/>
      <c r="AA77" s="413"/>
      <c r="AB77" s="413"/>
      <c r="AC77" s="413"/>
      <c r="AD77" s="413"/>
      <c r="AE77" s="413"/>
      <c r="AF77" s="413"/>
      <c r="AG77" s="413"/>
      <c r="AH77" s="413"/>
      <c r="AI77" s="413"/>
      <c r="AJ77" s="413"/>
      <c r="AK77" s="413"/>
      <c r="AL77" s="413"/>
      <c r="AM77" s="413"/>
      <c r="AN77" s="413"/>
      <c r="AO77" s="413"/>
      <c r="AP77" s="413"/>
      <c r="AQ77" s="413"/>
      <c r="AR77" s="413"/>
      <c r="AS77" s="413"/>
      <c r="AT77" s="448"/>
      <c r="AU77" s="153"/>
      <c r="AV77" s="153"/>
      <c r="AW77" s="416"/>
      <c r="AX77" s="448"/>
      <c r="AY77" s="153"/>
      <c r="AZ77" s="153"/>
      <c r="BA77" s="416"/>
      <c r="BB77" s="448"/>
      <c r="BC77" s="153"/>
      <c r="BD77" s="153"/>
      <c r="BE77" s="416"/>
      <c r="BF77" s="448"/>
      <c r="BG77" s="153"/>
      <c r="BH77" s="153"/>
      <c r="BI77" s="416"/>
      <c r="BJ77" s="448"/>
      <c r="BK77" s="153"/>
      <c r="BL77" s="153"/>
      <c r="BM77" s="416"/>
      <c r="BN77" s="448"/>
      <c r="BO77" s="153"/>
      <c r="BP77" s="153"/>
      <c r="BQ77" s="416"/>
      <c r="BR77" s="477"/>
      <c r="BS77" s="166"/>
      <c r="BT77" s="166"/>
      <c r="BU77" s="414"/>
      <c r="BV77" s="477"/>
      <c r="BW77" s="166"/>
      <c r="BX77" s="166"/>
      <c r="BY77" s="414"/>
      <c r="BZ77" s="477"/>
      <c r="CA77" s="166"/>
      <c r="CB77" s="166"/>
      <c r="CC77" s="414"/>
      <c r="CD77" s="166"/>
      <c r="CE77" s="166"/>
      <c r="CF77" s="166"/>
      <c r="CG77" s="414"/>
      <c r="CH77" s="166"/>
      <c r="CI77" s="166"/>
      <c r="CJ77" s="166"/>
      <c r="CK77" s="166"/>
      <c r="CL77" s="166"/>
      <c r="CM77" s="166"/>
      <c r="CN77" s="166"/>
      <c r="CO77" s="166"/>
      <c r="CP77" s="166"/>
      <c r="CQ77" s="166"/>
      <c r="CR77" s="166"/>
      <c r="CS77" s="166"/>
      <c r="CT77" s="166"/>
      <c r="CU77" s="166"/>
      <c r="CV77" s="166"/>
      <c r="CW77" s="166"/>
      <c r="CX77" s="166"/>
      <c r="CY77" s="166"/>
      <c r="CZ77" s="166"/>
      <c r="DA77" s="166"/>
      <c r="DB77" s="166"/>
      <c r="DC77" s="166"/>
      <c r="DD77" s="166"/>
      <c r="DE77" s="166"/>
      <c r="DF77" s="166"/>
      <c r="DG77" s="166"/>
      <c r="DH77" s="166"/>
      <c r="DI77" s="414"/>
      <c r="DJ77" s="1145"/>
      <c r="DK77" s="152"/>
      <c r="DL77" s="151"/>
      <c r="DM77" s="151"/>
      <c r="DN77" s="151"/>
      <c r="DO77" s="151"/>
      <c r="DP77" s="127"/>
      <c r="DQ77" s="448"/>
      <c r="DR77" s="153"/>
      <c r="DS77" s="153"/>
      <c r="DT77" s="153"/>
      <c r="DU77" s="153"/>
      <c r="DV77" s="153"/>
      <c r="DW77" s="153"/>
      <c r="DX77" s="153"/>
      <c r="DY77" s="153"/>
      <c r="DZ77" s="153"/>
      <c r="EA77" s="153"/>
      <c r="EB77" s="153"/>
      <c r="EC77" s="166"/>
      <c r="ED77" s="166"/>
      <c r="EE77" s="166"/>
      <c r="EF77" s="166"/>
      <c r="EG77" s="166"/>
      <c r="EH77" s="166"/>
      <c r="EI77" s="166"/>
      <c r="EJ77" s="414"/>
      <c r="EK77" s="1535"/>
      <c r="EX77" s="83"/>
      <c r="EY77" s="83"/>
      <c r="EZ77" s="83"/>
      <c r="FA77" s="83"/>
      <c r="FB77" s="83"/>
      <c r="FC77" s="83"/>
    </row>
    <row r="78" spans="1:159" s="27" customFormat="1" ht="15" customHeight="1" outlineLevel="1">
      <c r="A78" s="42"/>
      <c r="B78"/>
      <c r="C78"/>
      <c r="D78"/>
      <c r="E78"/>
      <c r="F78"/>
      <c r="G78"/>
      <c r="H78" s="42"/>
      <c r="I78" s="352" t="s">
        <v>22</v>
      </c>
      <c r="J78" s="32"/>
      <c r="K78" s="32"/>
      <c r="L78" s="32"/>
      <c r="M78" s="32"/>
      <c r="N78" s="32"/>
      <c r="O78" s="32"/>
      <c r="P78" s="32"/>
      <c r="Q78" s="32"/>
      <c r="R78" s="32"/>
      <c r="S78" s="32"/>
      <c r="T78" s="32"/>
      <c r="U78" s="32"/>
      <c r="V78" s="32"/>
      <c r="W78" s="32"/>
      <c r="X78" s="32"/>
      <c r="Y78" s="32"/>
      <c r="Z78" s="32"/>
      <c r="AA78" s="32"/>
      <c r="AB78" s="32"/>
      <c r="AC78" s="32"/>
      <c r="AD78" s="32"/>
      <c r="AE78" s="32"/>
      <c r="AF78" s="32"/>
      <c r="AG78" s="32"/>
      <c r="AH78" s="32"/>
      <c r="AI78" s="32"/>
      <c r="AJ78" s="32"/>
      <c r="AK78" s="32"/>
      <c r="AL78" s="32"/>
      <c r="AM78" s="32"/>
      <c r="AN78" s="32"/>
      <c r="AO78" s="32"/>
      <c r="AP78" s="32"/>
      <c r="AQ78" s="32"/>
      <c r="AR78" s="32"/>
      <c r="AS78" s="32"/>
      <c r="AT78" s="378">
        <v>0</v>
      </c>
      <c r="AU78" s="132">
        <v>0</v>
      </c>
      <c r="AV78" s="132">
        <v>0</v>
      </c>
      <c r="AW78" s="366">
        <v>0.42299999999999999</v>
      </c>
      <c r="AX78" s="378">
        <v>0</v>
      </c>
      <c r="AY78" s="132">
        <v>0</v>
      </c>
      <c r="AZ78" s="132">
        <v>0</v>
      </c>
      <c r="BA78" s="366">
        <v>0.75</v>
      </c>
      <c r="BB78" s="378">
        <v>1.2669999999999999</v>
      </c>
      <c r="BC78" s="132">
        <v>2.524</v>
      </c>
      <c r="BD78" s="132">
        <v>3.734</v>
      </c>
      <c r="BE78" s="366">
        <v>1.681</v>
      </c>
      <c r="BF78" s="378">
        <v>1.268</v>
      </c>
      <c r="BG78" s="132">
        <v>3.472</v>
      </c>
      <c r="BH78" s="132">
        <v>2.66</v>
      </c>
      <c r="BI78" s="366">
        <v>3.1579999999999999</v>
      </c>
      <c r="BJ78" s="378">
        <v>4.399</v>
      </c>
      <c r="BK78" s="132">
        <v>5.8170000000000002</v>
      </c>
      <c r="BL78" s="132">
        <v>3.9870000000000001</v>
      </c>
      <c r="BM78" s="366">
        <v>4.7240000000000002</v>
      </c>
      <c r="BN78" s="378">
        <v>6.4029999999999996</v>
      </c>
      <c r="BO78" s="132">
        <v>14.279</v>
      </c>
      <c r="BP78" s="132">
        <v>13.366</v>
      </c>
      <c r="BQ78" s="366">
        <v>9.3580000000000005</v>
      </c>
      <c r="BR78" s="378">
        <v>13.661</v>
      </c>
      <c r="BS78" s="1179">
        <v>11.907999999999999</v>
      </c>
      <c r="BT78" s="1179">
        <v>6.1239999999999997</v>
      </c>
      <c r="BU78" s="1255">
        <v>3.3610000000000002</v>
      </c>
      <c r="BV78" s="1180">
        <v>4.9950000000000001</v>
      </c>
      <c r="BW78" s="1179">
        <v>17.143999999999998</v>
      </c>
      <c r="BX78" s="1179">
        <v>6.6970000000000001</v>
      </c>
      <c r="BY78" s="1255">
        <v>4.2569999999999997</v>
      </c>
      <c r="BZ78" s="1180">
        <v>4.157</v>
      </c>
      <c r="CA78" s="1179">
        <v>2.0369999999999999</v>
      </c>
      <c r="CB78" s="1179">
        <v>4.915</v>
      </c>
      <c r="CC78" s="1255">
        <v>3.5870000000000002</v>
      </c>
      <c r="CD78" s="411">
        <f>+CD131/(365/4)*CD13</f>
        <v>4.6560728663276709</v>
      </c>
      <c r="CE78" s="411">
        <f>+CE131/(365/4)*CE13</f>
        <v>2.9461527617774927</v>
      </c>
      <c r="CF78" s="411">
        <f>+CF131/(365/4)*CF13</f>
        <v>21.056572796505939</v>
      </c>
      <c r="CG78" s="412">
        <f>+CG131/(365/4)*CG13</f>
        <v>22.929131155842629</v>
      </c>
      <c r="CH78" s="411"/>
      <c r="CI78" s="411"/>
      <c r="CJ78" s="411"/>
      <c r="CK78" s="411"/>
      <c r="CL78" s="411"/>
      <c r="CM78" s="411"/>
      <c r="CN78" s="411"/>
      <c r="CO78" s="411"/>
      <c r="CP78" s="411"/>
      <c r="CQ78" s="411"/>
      <c r="CR78" s="411"/>
      <c r="CS78" s="411"/>
      <c r="CT78" s="411"/>
      <c r="CU78" s="411"/>
      <c r="CV78" s="411"/>
      <c r="CW78" s="411"/>
      <c r="CX78" s="411"/>
      <c r="CY78" s="411"/>
      <c r="CZ78" s="411"/>
      <c r="DA78" s="411"/>
      <c r="DB78" s="411"/>
      <c r="DC78" s="411"/>
      <c r="DD78" s="411"/>
      <c r="DE78" s="411"/>
      <c r="DF78" s="411"/>
      <c r="DG78" s="411"/>
      <c r="DH78" s="411"/>
      <c r="DI78" s="412"/>
      <c r="DJ78" s="1145"/>
      <c r="DK78" s="125"/>
      <c r="DL78" s="144"/>
      <c r="DM78" s="144"/>
      <c r="DN78" s="144"/>
      <c r="DO78" s="144"/>
      <c r="DP78" s="127"/>
      <c r="DQ78" s="447"/>
      <c r="DR78" s="147"/>
      <c r="DS78" s="147"/>
      <c r="DT78" s="128">
        <f>AW78</f>
        <v>0.42299999999999999</v>
      </c>
      <c r="DU78" s="128">
        <f>BA78</f>
        <v>0.75</v>
      </c>
      <c r="DV78" s="128">
        <f>BE78</f>
        <v>1.681</v>
      </c>
      <c r="DW78" s="128">
        <f>BI78</f>
        <v>3.1579999999999999</v>
      </c>
      <c r="DX78" s="128">
        <f>BM78</f>
        <v>4.7240000000000002</v>
      </c>
      <c r="DY78" s="128">
        <f>BQ78</f>
        <v>9.3580000000000005</v>
      </c>
      <c r="DZ78" s="128">
        <f>BU78</f>
        <v>3.3610000000000002</v>
      </c>
      <c r="EA78" s="128">
        <f>BY78</f>
        <v>4.2569999999999997</v>
      </c>
      <c r="EB78" s="128">
        <f>CC78</f>
        <v>3.5870000000000002</v>
      </c>
      <c r="EC78" s="411">
        <f>CG78</f>
        <v>22.929131155842629</v>
      </c>
      <c r="ED78" s="411">
        <f t="shared" ref="ED78:EJ78" si="175">+ED131/(365)*ED13</f>
        <v>48.437673323045658</v>
      </c>
      <c r="EE78" s="411">
        <f t="shared" si="175"/>
        <v>96.453630599546557</v>
      </c>
      <c r="EF78" s="411">
        <f t="shared" si="175"/>
        <v>149.59825103903546</v>
      </c>
      <c r="EG78" s="411">
        <f t="shared" si="175"/>
        <v>187.40828571911845</v>
      </c>
      <c r="EH78" s="411">
        <f t="shared" si="175"/>
        <v>213.20171256202801</v>
      </c>
      <c r="EI78" s="411">
        <f t="shared" si="175"/>
        <v>223.25349438707025</v>
      </c>
      <c r="EJ78" s="412">
        <f t="shared" si="175"/>
        <v>225.54795736167449</v>
      </c>
      <c r="EK78" s="1535"/>
      <c r="EX78" s="83"/>
      <c r="EY78" s="83"/>
      <c r="EZ78" s="83"/>
      <c r="FA78" s="83"/>
      <c r="FB78" s="83"/>
      <c r="FC78" s="83"/>
    </row>
    <row r="79" spans="1:159" s="27" customFormat="1" ht="15" customHeight="1" outlineLevel="1">
      <c r="A79" s="42"/>
      <c r="B79"/>
      <c r="C79"/>
      <c r="D79"/>
      <c r="E79"/>
      <c r="F79"/>
      <c r="G79"/>
      <c r="H79" s="42"/>
      <c r="I79" s="352" t="s">
        <v>23</v>
      </c>
      <c r="J79" s="32"/>
      <c r="K79" s="32"/>
      <c r="L79" s="32"/>
      <c r="M79" s="32"/>
      <c r="N79" s="32"/>
      <c r="O79" s="32"/>
      <c r="P79" s="32"/>
      <c r="Q79" s="32"/>
      <c r="R79" s="32"/>
      <c r="S79" s="32"/>
      <c r="T79" s="32"/>
      <c r="U79" s="32"/>
      <c r="V79" s="32"/>
      <c r="W79" s="32"/>
      <c r="X79" s="32"/>
      <c r="Y79" s="32"/>
      <c r="Z79" s="32"/>
      <c r="AA79" s="32"/>
      <c r="AB79" s="32"/>
      <c r="AC79" s="32"/>
      <c r="AD79" s="32"/>
      <c r="AE79" s="32"/>
      <c r="AF79" s="32"/>
      <c r="AG79" s="32"/>
      <c r="AH79" s="32"/>
      <c r="AI79" s="32"/>
      <c r="AJ79" s="32"/>
      <c r="AK79" s="32"/>
      <c r="AL79" s="32"/>
      <c r="AM79" s="32"/>
      <c r="AN79" s="32"/>
      <c r="AO79" s="32"/>
      <c r="AP79" s="32"/>
      <c r="AQ79" s="32"/>
      <c r="AR79" s="32"/>
      <c r="AS79" s="32"/>
      <c r="AT79" s="378">
        <v>0</v>
      </c>
      <c r="AU79" s="132">
        <v>0</v>
      </c>
      <c r="AV79" s="132">
        <v>0</v>
      </c>
      <c r="AW79" s="366">
        <v>0.50600000000000001</v>
      </c>
      <c r="AX79" s="378">
        <v>0</v>
      </c>
      <c r="AY79" s="132">
        <v>0</v>
      </c>
      <c r="AZ79" s="132">
        <v>0</v>
      </c>
      <c r="BA79" s="366">
        <v>0.60699999999999998</v>
      </c>
      <c r="BB79" s="378">
        <v>2.0179999999999998</v>
      </c>
      <c r="BC79" s="132">
        <v>2.3359999999999999</v>
      </c>
      <c r="BD79" s="132">
        <v>4.0629999999999997</v>
      </c>
      <c r="BE79" s="366">
        <v>4.8929999999999998</v>
      </c>
      <c r="BF79" s="378">
        <v>4.173</v>
      </c>
      <c r="BG79" s="132">
        <v>5.2089999999999996</v>
      </c>
      <c r="BH79" s="132">
        <v>5.3869999999999996</v>
      </c>
      <c r="BI79" s="366">
        <v>6.3179999999999996</v>
      </c>
      <c r="BJ79" s="378">
        <v>3.8839999999999999</v>
      </c>
      <c r="BK79" s="410">
        <v>3.4729999999999999</v>
      </c>
      <c r="BL79" s="410">
        <v>11.817</v>
      </c>
      <c r="BM79" s="471">
        <v>11.377000000000001</v>
      </c>
      <c r="BN79" s="378">
        <v>13.845000000000001</v>
      </c>
      <c r="BO79" s="132">
        <v>12.116</v>
      </c>
      <c r="BP79" s="132">
        <v>17.756</v>
      </c>
      <c r="BQ79" s="471">
        <v>16.882999999999999</v>
      </c>
      <c r="BR79" s="378">
        <f>52.468+7.369</f>
        <v>59.837000000000003</v>
      </c>
      <c r="BS79" s="1179">
        <v>60.134</v>
      </c>
      <c r="BT79" s="1179">
        <v>67.448999999999998</v>
      </c>
      <c r="BU79" s="1255">
        <v>43.046999999999997</v>
      </c>
      <c r="BV79" s="1180">
        <v>46.433999999999997</v>
      </c>
      <c r="BW79" s="1179">
        <v>48.475000000000001</v>
      </c>
      <c r="BX79" s="1179">
        <v>34.744999999999997</v>
      </c>
      <c r="BY79" s="1255">
        <v>38.427</v>
      </c>
      <c r="BZ79" s="1180">
        <v>43.741999999999997</v>
      </c>
      <c r="CA79" s="1179">
        <v>43.273000000000003</v>
      </c>
      <c r="CB79" s="1179">
        <v>55.597999999999999</v>
      </c>
      <c r="CC79" s="1255">
        <v>61.372999999999998</v>
      </c>
      <c r="CD79" s="411">
        <f>CD132*(CD12-CD34)</f>
        <v>56.130259981771339</v>
      </c>
      <c r="CE79" s="411">
        <f>CE132*(CE12-CE34)</f>
        <v>53.358962921599527</v>
      </c>
      <c r="CF79" s="411">
        <f>CF132*(CF12-CF34)</f>
        <v>84.987051353098877</v>
      </c>
      <c r="CG79" s="412">
        <f>CG132*(CG12-CG34)</f>
        <v>81.429565543710765</v>
      </c>
      <c r="CH79" s="411"/>
      <c r="CI79" s="411"/>
      <c r="CJ79" s="411"/>
      <c r="CK79" s="411"/>
      <c r="CL79" s="411"/>
      <c r="CM79" s="411"/>
      <c r="CN79" s="411"/>
      <c r="CO79" s="411"/>
      <c r="CP79" s="411"/>
      <c r="CQ79" s="411"/>
      <c r="CR79" s="411"/>
      <c r="CS79" s="411"/>
      <c r="CT79" s="411"/>
      <c r="CU79" s="411"/>
      <c r="CV79" s="411"/>
      <c r="CW79" s="411"/>
      <c r="CX79" s="411"/>
      <c r="CY79" s="411"/>
      <c r="CZ79" s="411"/>
      <c r="DA79" s="411"/>
      <c r="DB79" s="411"/>
      <c r="DC79" s="411"/>
      <c r="DD79" s="411"/>
      <c r="DE79" s="411"/>
      <c r="DF79" s="411"/>
      <c r="DG79" s="411"/>
      <c r="DH79" s="411"/>
      <c r="DI79" s="412"/>
      <c r="DJ79" s="1145"/>
      <c r="DK79" s="125"/>
      <c r="DL79" s="148"/>
      <c r="DM79" s="148"/>
      <c r="DN79" s="148"/>
      <c r="DO79" s="148"/>
      <c r="DP79" s="127"/>
      <c r="DQ79" s="447"/>
      <c r="DR79" s="147"/>
      <c r="DS79" s="147"/>
      <c r="DT79" s="128">
        <f>AW79</f>
        <v>0.50600000000000001</v>
      </c>
      <c r="DU79" s="128">
        <f>BA79</f>
        <v>0.60699999999999998</v>
      </c>
      <c r="DV79" s="128">
        <f>BE79</f>
        <v>4.8929999999999998</v>
      </c>
      <c r="DW79" s="128">
        <f>BI79</f>
        <v>6.3179999999999996</v>
      </c>
      <c r="DX79" s="128">
        <f>BM79</f>
        <v>11.377000000000001</v>
      </c>
      <c r="DY79" s="128">
        <f>BQ79</f>
        <v>16.882999999999999</v>
      </c>
      <c r="DZ79" s="128">
        <f>BU79</f>
        <v>43.046999999999997</v>
      </c>
      <c r="EA79" s="128">
        <f>BY79</f>
        <v>38.427</v>
      </c>
      <c r="EB79" s="128">
        <f>CC79</f>
        <v>61.372999999999998</v>
      </c>
      <c r="EC79" s="411">
        <f>CG79</f>
        <v>81.429565543710765</v>
      </c>
      <c r="ED79" s="411">
        <f t="shared" ref="ED79:EJ79" si="176">ED132*(ED12-ED34)</f>
        <v>94.17446464458925</v>
      </c>
      <c r="EE79" s="411">
        <f t="shared" si="176"/>
        <v>114.18292863699911</v>
      </c>
      <c r="EF79" s="411">
        <f t="shared" si="176"/>
        <v>125.62727526781934</v>
      </c>
      <c r="EG79" s="411">
        <f t="shared" si="176"/>
        <v>157.53996200132619</v>
      </c>
      <c r="EH79" s="411">
        <f t="shared" si="176"/>
        <v>188.44274665818864</v>
      </c>
      <c r="EI79" s="411">
        <f t="shared" si="176"/>
        <v>222.72747271360763</v>
      </c>
      <c r="EJ79" s="412">
        <f t="shared" si="176"/>
        <v>271.16644460017045</v>
      </c>
      <c r="EK79" s="1535"/>
      <c r="EX79" s="83"/>
      <c r="EY79" s="83"/>
      <c r="EZ79" s="83"/>
      <c r="FA79" s="83"/>
      <c r="FB79" s="83"/>
      <c r="FC79" s="83"/>
    </row>
    <row r="80" spans="1:159" s="27" customFormat="1" ht="15" customHeight="1" outlineLevel="1">
      <c r="A80" s="42"/>
      <c r="B80"/>
      <c r="C80"/>
      <c r="D80"/>
      <c r="E80"/>
      <c r="F80"/>
      <c r="G80"/>
      <c r="H80" s="42"/>
      <c r="I80" s="352" t="s">
        <v>24</v>
      </c>
      <c r="J80" s="32"/>
      <c r="K80" s="32"/>
      <c r="L80" s="32"/>
      <c r="M80" s="32"/>
      <c r="N80" s="32"/>
      <c r="O80" s="32"/>
      <c r="P80" s="32"/>
      <c r="Q80" s="32"/>
      <c r="R80" s="32"/>
      <c r="S80" s="32"/>
      <c r="T80" s="32"/>
      <c r="U80" s="32"/>
      <c r="V80" s="32"/>
      <c r="W80" s="32"/>
      <c r="X80" s="32"/>
      <c r="Y80" s="32"/>
      <c r="Z80" s="32"/>
      <c r="AA80" s="32"/>
      <c r="AB80" s="32"/>
      <c r="AC80" s="32"/>
      <c r="AD80" s="32"/>
      <c r="AE80" s="32"/>
      <c r="AF80" s="32"/>
      <c r="AG80" s="32"/>
      <c r="AH80" s="32"/>
      <c r="AI80" s="32"/>
      <c r="AJ80" s="32"/>
      <c r="AK80" s="32"/>
      <c r="AL80" s="32"/>
      <c r="AM80" s="32"/>
      <c r="AN80" s="32"/>
      <c r="AO80" s="32"/>
      <c r="AP80" s="32"/>
      <c r="AQ80" s="32"/>
      <c r="AR80" s="32"/>
      <c r="AS80" s="32"/>
      <c r="AT80" s="378">
        <v>0</v>
      </c>
      <c r="AU80" s="132">
        <v>0</v>
      </c>
      <c r="AV80" s="132">
        <v>0</v>
      </c>
      <c r="AW80" s="366">
        <v>0.873</v>
      </c>
      <c r="AX80" s="378">
        <v>0</v>
      </c>
      <c r="AY80" s="132">
        <v>0</v>
      </c>
      <c r="AZ80" s="132">
        <v>0</v>
      </c>
      <c r="BA80" s="366">
        <v>1.3180000000000001</v>
      </c>
      <c r="BB80" s="378">
        <v>1.327</v>
      </c>
      <c r="BC80" s="132">
        <v>1.5640000000000001</v>
      </c>
      <c r="BD80" s="132">
        <v>1.597</v>
      </c>
      <c r="BE80" s="366">
        <v>1.587</v>
      </c>
      <c r="BF80" s="378">
        <v>1.8380000000000001</v>
      </c>
      <c r="BG80" s="132">
        <v>2.6760000000000002</v>
      </c>
      <c r="BH80" s="132">
        <v>2.3929999999999998</v>
      </c>
      <c r="BI80" s="366">
        <v>2.5139999999999998</v>
      </c>
      <c r="BJ80" s="378">
        <v>3.238</v>
      </c>
      <c r="BK80" s="410">
        <v>3.8530000000000002</v>
      </c>
      <c r="BL80" s="410">
        <v>4.12</v>
      </c>
      <c r="BM80" s="471">
        <v>4.4400000000000004</v>
      </c>
      <c r="BN80" s="378">
        <v>5.51</v>
      </c>
      <c r="BO80" s="132">
        <v>6.3630000000000004</v>
      </c>
      <c r="BP80" s="132">
        <v>6.7839999999999998</v>
      </c>
      <c r="BQ80" s="471">
        <v>6.7350000000000003</v>
      </c>
      <c r="BR80" s="378">
        <v>16.786000000000001</v>
      </c>
      <c r="BS80" s="1179">
        <f>11.8+4.186</f>
        <v>15.986000000000001</v>
      </c>
      <c r="BT80" s="1179">
        <v>12.43</v>
      </c>
      <c r="BU80" s="1255">
        <v>11.391999999999999</v>
      </c>
      <c r="BV80" s="1180">
        <v>20.184999999999999</v>
      </c>
      <c r="BW80" s="1179">
        <v>24.303000000000001</v>
      </c>
      <c r="BX80" s="1179">
        <v>24.611000000000001</v>
      </c>
      <c r="BY80" s="1255">
        <v>24.056999999999999</v>
      </c>
      <c r="BZ80" s="1180">
        <v>26.596</v>
      </c>
      <c r="CA80" s="1179">
        <v>24.56</v>
      </c>
      <c r="CB80" s="1179">
        <v>25.251999999999999</v>
      </c>
      <c r="CC80" s="1255">
        <v>19.109000000000002</v>
      </c>
      <c r="CD80" s="411">
        <f>CD133*(CD12-CD34)</f>
        <v>34.128306764098362</v>
      </c>
      <c r="CE80" s="411">
        <f>CE133*(CE12-CE34)</f>
        <v>30.28438354989218</v>
      </c>
      <c r="CF80" s="411">
        <f>CF133*(CF12-CF34)</f>
        <v>38.60018383338344</v>
      </c>
      <c r="CG80" s="412">
        <f>CG133*(CG12-CG34)</f>
        <v>24.428869663113225</v>
      </c>
      <c r="CH80" s="411"/>
      <c r="CI80" s="411"/>
      <c r="CJ80" s="411"/>
      <c r="CK80" s="411"/>
      <c r="CL80" s="411"/>
      <c r="CM80" s="411"/>
      <c r="CN80" s="411"/>
      <c r="CO80" s="411"/>
      <c r="CP80" s="411"/>
      <c r="CQ80" s="411"/>
      <c r="CR80" s="411"/>
      <c r="CS80" s="411"/>
      <c r="CT80" s="411"/>
      <c r="CU80" s="411"/>
      <c r="CV80" s="411"/>
      <c r="CW80" s="411"/>
      <c r="CX80" s="411"/>
      <c r="CY80" s="411"/>
      <c r="CZ80" s="411"/>
      <c r="DA80" s="411"/>
      <c r="DB80" s="411"/>
      <c r="DC80" s="411"/>
      <c r="DD80" s="411"/>
      <c r="DE80" s="411"/>
      <c r="DF80" s="411"/>
      <c r="DG80" s="411"/>
      <c r="DH80" s="411"/>
      <c r="DI80" s="412"/>
      <c r="DJ80" s="1145"/>
      <c r="DK80" s="125"/>
      <c r="DL80" s="148"/>
      <c r="DM80" s="148"/>
      <c r="DN80" s="148"/>
      <c r="DO80" s="148"/>
      <c r="DP80" s="127"/>
      <c r="DQ80" s="447"/>
      <c r="DR80" s="147"/>
      <c r="DS80" s="147"/>
      <c r="DT80" s="128">
        <f>AW80</f>
        <v>0.873</v>
      </c>
      <c r="DU80" s="128">
        <f>BA80</f>
        <v>1.3180000000000001</v>
      </c>
      <c r="DV80" s="128">
        <f>BE80</f>
        <v>1.587</v>
      </c>
      <c r="DW80" s="128">
        <f>BI80</f>
        <v>2.5139999999999998</v>
      </c>
      <c r="DX80" s="128">
        <f>BM80</f>
        <v>4.4400000000000004</v>
      </c>
      <c r="DY80" s="128">
        <f>BQ80</f>
        <v>6.7350000000000003</v>
      </c>
      <c r="DZ80" s="128">
        <f>BU80</f>
        <v>11.391999999999999</v>
      </c>
      <c r="EA80" s="128">
        <f>BY80</f>
        <v>24.056999999999999</v>
      </c>
      <c r="EB80" s="128">
        <f>CC80</f>
        <v>19.109000000000002</v>
      </c>
      <c r="EC80" s="411">
        <f>CG80</f>
        <v>24.428869663113225</v>
      </c>
      <c r="ED80" s="411">
        <f t="shared" ref="ED80:EJ80" si="177">ED133*(ED12-ED34)</f>
        <v>33.943186746293811</v>
      </c>
      <c r="EE80" s="411">
        <f t="shared" si="177"/>
        <v>45.77535101405639</v>
      </c>
      <c r="EF80" s="411">
        <f t="shared" si="177"/>
        <v>58.876633293197088</v>
      </c>
      <c r="EG80" s="411">
        <f t="shared" si="177"/>
        <v>67.777063997833224</v>
      </c>
      <c r="EH80" s="411">
        <f t="shared" si="177"/>
        <v>80.046628345703226</v>
      </c>
      <c r="EI80" s="411">
        <f t="shared" si="177"/>
        <v>93.192993548904226</v>
      </c>
      <c r="EJ80" s="412">
        <f t="shared" si="177"/>
        <v>118.47104831987549</v>
      </c>
      <c r="EK80" s="1535"/>
      <c r="EX80" s="83"/>
      <c r="EY80" s="83"/>
      <c r="EZ80" s="83"/>
      <c r="FA80" s="83"/>
      <c r="FB80" s="83"/>
      <c r="FC80" s="83"/>
    </row>
    <row r="81" spans="1:159" s="27" customFormat="1" ht="15" customHeight="1" outlineLevel="1">
      <c r="A81" s="42"/>
      <c r="B81"/>
      <c r="C81"/>
      <c r="D81"/>
      <c r="E81"/>
      <c r="F81"/>
      <c r="G81"/>
      <c r="H81" s="42"/>
      <c r="I81" s="352" t="s">
        <v>25</v>
      </c>
      <c r="J81" s="32"/>
      <c r="K81" s="32"/>
      <c r="L81" s="32"/>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2"/>
      <c r="AQ81" s="32"/>
      <c r="AR81" s="32"/>
      <c r="AS81" s="32"/>
      <c r="AT81" s="378">
        <v>0</v>
      </c>
      <c r="AU81" s="132">
        <v>0</v>
      </c>
      <c r="AV81" s="132">
        <v>0</v>
      </c>
      <c r="AW81" s="366">
        <v>0.80700000000000005</v>
      </c>
      <c r="AX81" s="378">
        <v>0</v>
      </c>
      <c r="AY81" s="132">
        <v>0</v>
      </c>
      <c r="AZ81" s="132">
        <v>0</v>
      </c>
      <c r="BA81" s="366">
        <v>3.2839999999999998</v>
      </c>
      <c r="BB81" s="378">
        <v>4.7619999999999996</v>
      </c>
      <c r="BC81" s="132">
        <v>5.6470000000000002</v>
      </c>
      <c r="BD81" s="132">
        <v>5.734</v>
      </c>
      <c r="BE81" s="366">
        <v>5.7690000000000001</v>
      </c>
      <c r="BF81" s="378">
        <v>6.5330000000000004</v>
      </c>
      <c r="BG81" s="132">
        <v>8.6989999999999998</v>
      </c>
      <c r="BH81" s="132">
        <v>8.7200000000000006</v>
      </c>
      <c r="BI81" s="366">
        <v>8.3490000000000002</v>
      </c>
      <c r="BJ81" s="378">
        <v>7.7789999999999999</v>
      </c>
      <c r="BK81" s="410">
        <v>9.3079999999999998</v>
      </c>
      <c r="BL81" s="410">
        <v>10.893000000000001</v>
      </c>
      <c r="BM81" s="471">
        <v>12.298</v>
      </c>
      <c r="BN81" s="378">
        <v>12.14</v>
      </c>
      <c r="BO81" s="132">
        <v>14.037000000000001</v>
      </c>
      <c r="BP81" s="132">
        <v>14.721</v>
      </c>
      <c r="BQ81" s="471">
        <v>15.356</v>
      </c>
      <c r="BR81" s="378">
        <v>23.768000000000001</v>
      </c>
      <c r="BS81" s="1179">
        <v>23.199000000000002</v>
      </c>
      <c r="BT81" s="1179">
        <v>19.82</v>
      </c>
      <c r="BU81" s="1255">
        <v>21.45</v>
      </c>
      <c r="BV81" s="1180">
        <v>24.748999999999999</v>
      </c>
      <c r="BW81" s="1179">
        <v>25.651</v>
      </c>
      <c r="BX81" s="1179">
        <v>27.004999999999999</v>
      </c>
      <c r="BY81" s="1255">
        <v>29.154</v>
      </c>
      <c r="BZ81" s="1180">
        <v>30.875</v>
      </c>
      <c r="CA81" s="1179">
        <v>30.911999999999999</v>
      </c>
      <c r="CB81" s="1179">
        <v>31.06</v>
      </c>
      <c r="CC81" s="1255">
        <v>31.917999999999999</v>
      </c>
      <c r="CD81" s="411">
        <f t="shared" ref="CD81:CG82" si="178">CC81</f>
        <v>31.917999999999999</v>
      </c>
      <c r="CE81" s="411">
        <f t="shared" si="178"/>
        <v>31.917999999999999</v>
      </c>
      <c r="CF81" s="411">
        <f t="shared" si="178"/>
        <v>31.917999999999999</v>
      </c>
      <c r="CG81" s="412">
        <f t="shared" si="178"/>
        <v>31.917999999999999</v>
      </c>
      <c r="CH81" s="411"/>
      <c r="CI81" s="411"/>
      <c r="CJ81" s="411"/>
      <c r="CK81" s="411"/>
      <c r="CL81" s="411"/>
      <c r="CM81" s="411"/>
      <c r="CN81" s="411"/>
      <c r="CO81" s="411"/>
      <c r="CP81" s="411"/>
      <c r="CQ81" s="411"/>
      <c r="CR81" s="411"/>
      <c r="CS81" s="411"/>
      <c r="CT81" s="411"/>
      <c r="CU81" s="411"/>
      <c r="CV81" s="411"/>
      <c r="CW81" s="411"/>
      <c r="CX81" s="411"/>
      <c r="CY81" s="411"/>
      <c r="CZ81" s="411"/>
      <c r="DA81" s="411"/>
      <c r="DB81" s="411"/>
      <c r="DC81" s="411"/>
      <c r="DD81" s="411"/>
      <c r="DE81" s="411"/>
      <c r="DF81" s="411"/>
      <c r="DG81" s="411"/>
      <c r="DH81" s="411"/>
      <c r="DI81" s="412"/>
      <c r="DJ81" s="1145"/>
      <c r="DK81" s="125"/>
      <c r="DL81" s="148"/>
      <c r="DM81" s="148"/>
      <c r="DN81" s="148"/>
      <c r="DO81" s="148"/>
      <c r="DP81" s="127"/>
      <c r="DQ81" s="447"/>
      <c r="DR81" s="147"/>
      <c r="DS81" s="147"/>
      <c r="DT81" s="128">
        <f>AW81</f>
        <v>0.80700000000000005</v>
      </c>
      <c r="DU81" s="128">
        <f>BA81</f>
        <v>3.2839999999999998</v>
      </c>
      <c r="DV81" s="128">
        <f>BE81</f>
        <v>5.7690000000000001</v>
      </c>
      <c r="DW81" s="128">
        <f>BI81</f>
        <v>8.3490000000000002</v>
      </c>
      <c r="DX81" s="128">
        <f>BM81</f>
        <v>12.298</v>
      </c>
      <c r="DY81" s="128">
        <f>BQ81</f>
        <v>15.356</v>
      </c>
      <c r="DZ81" s="128">
        <f>BU81</f>
        <v>21.45</v>
      </c>
      <c r="EA81" s="128">
        <f>BY81</f>
        <v>29.154</v>
      </c>
      <c r="EB81" s="128">
        <f>CC81</f>
        <v>31.917999999999999</v>
      </c>
      <c r="EC81" s="411">
        <f>CG81</f>
        <v>31.917999999999999</v>
      </c>
      <c r="ED81" s="411">
        <f t="shared" ref="ED81:EJ81" si="179">EC81</f>
        <v>31.917999999999999</v>
      </c>
      <c r="EE81" s="411">
        <f t="shared" si="179"/>
        <v>31.917999999999999</v>
      </c>
      <c r="EF81" s="411">
        <f t="shared" si="179"/>
        <v>31.917999999999999</v>
      </c>
      <c r="EG81" s="411">
        <f t="shared" si="179"/>
        <v>31.917999999999999</v>
      </c>
      <c r="EH81" s="411">
        <f t="shared" si="179"/>
        <v>31.917999999999999</v>
      </c>
      <c r="EI81" s="411">
        <f t="shared" si="179"/>
        <v>31.917999999999999</v>
      </c>
      <c r="EJ81" s="412">
        <f t="shared" si="179"/>
        <v>31.917999999999999</v>
      </c>
      <c r="EK81" s="1535"/>
      <c r="EX81" s="83"/>
      <c r="EY81" s="83"/>
      <c r="EZ81" s="83"/>
      <c r="FA81" s="83"/>
      <c r="FB81" s="83"/>
      <c r="FC81" s="83"/>
    </row>
    <row r="82" spans="1:159" s="27" customFormat="1" ht="15" customHeight="1" outlineLevel="1">
      <c r="A82" s="42"/>
      <c r="B82"/>
      <c r="C82"/>
      <c r="D82"/>
      <c r="E82"/>
      <c r="F82"/>
      <c r="G82"/>
      <c r="H82" s="42"/>
      <c r="I82" s="352" t="s">
        <v>26</v>
      </c>
      <c r="J82" s="32"/>
      <c r="K82" s="32"/>
      <c r="L82" s="32"/>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78">
        <v>0</v>
      </c>
      <c r="AU82" s="132">
        <v>0</v>
      </c>
      <c r="AV82" s="132">
        <v>0</v>
      </c>
      <c r="AW82" s="366">
        <v>0.26700000000000002</v>
      </c>
      <c r="AX82" s="378">
        <v>0</v>
      </c>
      <c r="AY82" s="132">
        <v>0</v>
      </c>
      <c r="AZ82" s="132">
        <v>0</v>
      </c>
      <c r="BA82" s="366">
        <v>0.27100000000000002</v>
      </c>
      <c r="BB82" s="378">
        <v>0.27</v>
      </c>
      <c r="BC82" s="132">
        <v>0.28499999999999998</v>
      </c>
      <c r="BD82" s="132">
        <v>2.7E-2</v>
      </c>
      <c r="BE82" s="366">
        <v>0.06</v>
      </c>
      <c r="BF82" s="378">
        <v>6.2E-2</v>
      </c>
      <c r="BG82" s="132">
        <v>6.4000000000000001E-2</v>
      </c>
      <c r="BH82" s="132">
        <v>9.1999999999999998E-2</v>
      </c>
      <c r="BI82" s="366">
        <v>9.4E-2</v>
      </c>
      <c r="BJ82" s="378">
        <v>0.126</v>
      </c>
      <c r="BK82" s="410">
        <v>0.14899999999999999</v>
      </c>
      <c r="BL82" s="410">
        <v>0.19800000000000001</v>
      </c>
      <c r="BM82" s="471">
        <v>0.54600000000000004</v>
      </c>
      <c r="BN82" s="378">
        <v>0.63200000000000001</v>
      </c>
      <c r="BO82" s="132">
        <v>0.73499999999999999</v>
      </c>
      <c r="BP82" s="132">
        <v>0.83399999999999996</v>
      </c>
      <c r="BQ82" s="471">
        <v>0.86399999999999999</v>
      </c>
      <c r="BR82" s="378">
        <v>0.96799999999999997</v>
      </c>
      <c r="BS82" s="1179">
        <v>1.1479999999999999</v>
      </c>
      <c r="BT82" s="1179">
        <v>1.1599999999999999</v>
      </c>
      <c r="BU82" s="1255">
        <v>1.1719999999999999</v>
      </c>
      <c r="BV82" s="1180">
        <v>1.2030000000000001</v>
      </c>
      <c r="BW82" s="1179">
        <v>1.2150000000000001</v>
      </c>
      <c r="BX82" s="1179">
        <v>1.236</v>
      </c>
      <c r="BY82" s="1255">
        <v>1.347</v>
      </c>
      <c r="BZ82" s="1180">
        <v>1.4510000000000001</v>
      </c>
      <c r="CA82" s="1179">
        <v>1.748</v>
      </c>
      <c r="CB82" s="1179">
        <v>1.93</v>
      </c>
      <c r="CC82" s="1255">
        <v>2.4</v>
      </c>
      <c r="CD82" s="411">
        <f t="shared" si="178"/>
        <v>2.4</v>
      </c>
      <c r="CE82" s="411">
        <f t="shared" si="178"/>
        <v>2.4</v>
      </c>
      <c r="CF82" s="411">
        <f t="shared" si="178"/>
        <v>2.4</v>
      </c>
      <c r="CG82" s="412">
        <f t="shared" si="178"/>
        <v>2.4</v>
      </c>
      <c r="CH82" s="411"/>
      <c r="CI82" s="411"/>
      <c r="CJ82" s="411"/>
      <c r="CK82" s="411"/>
      <c r="CL82" s="411"/>
      <c r="CM82" s="411"/>
      <c r="CN82" s="411"/>
      <c r="CO82" s="411"/>
      <c r="CP82" s="411"/>
      <c r="CQ82" s="411"/>
      <c r="CR82" s="411"/>
      <c r="CS82" s="411"/>
      <c r="CT82" s="411"/>
      <c r="CU82" s="411"/>
      <c r="CV82" s="411"/>
      <c r="CW82" s="411"/>
      <c r="CX82" s="411"/>
      <c r="CY82" s="411"/>
      <c r="CZ82" s="411"/>
      <c r="DA82" s="411"/>
      <c r="DB82" s="411"/>
      <c r="DC82" s="411"/>
      <c r="DD82" s="411"/>
      <c r="DE82" s="411"/>
      <c r="DF82" s="411"/>
      <c r="DG82" s="411"/>
      <c r="DH82" s="411"/>
      <c r="DI82" s="412"/>
      <c r="DJ82" s="1145"/>
      <c r="DK82" s="125"/>
      <c r="DL82" s="148"/>
      <c r="DM82" s="148"/>
      <c r="DN82" s="148"/>
      <c r="DO82" s="148"/>
      <c r="DP82" s="127"/>
      <c r="DQ82" s="673"/>
      <c r="DR82" s="671"/>
      <c r="DS82" s="671"/>
      <c r="DT82" s="134">
        <f>AW82</f>
        <v>0.26700000000000002</v>
      </c>
      <c r="DU82" s="128">
        <f>BA82</f>
        <v>0.27100000000000002</v>
      </c>
      <c r="DV82" s="128">
        <f>BE82</f>
        <v>0.06</v>
      </c>
      <c r="DW82" s="128">
        <f>BI82</f>
        <v>9.4E-2</v>
      </c>
      <c r="DX82" s="128">
        <f>BM82</f>
        <v>0.54600000000000004</v>
      </c>
      <c r="DY82" s="128">
        <f>BQ82</f>
        <v>0.86399999999999999</v>
      </c>
      <c r="DZ82" s="128">
        <f>BU82</f>
        <v>1.1719999999999999</v>
      </c>
      <c r="EA82" s="128">
        <f>BY82</f>
        <v>1.347</v>
      </c>
      <c r="EB82" s="128">
        <f>CC82</f>
        <v>2.4</v>
      </c>
      <c r="EC82" s="411">
        <f>CG82</f>
        <v>2.4</v>
      </c>
      <c r="ED82" s="411">
        <f t="shared" ref="ED82:EJ82" si="180">EC82</f>
        <v>2.4</v>
      </c>
      <c r="EE82" s="411">
        <f t="shared" si="180"/>
        <v>2.4</v>
      </c>
      <c r="EF82" s="411">
        <f t="shared" si="180"/>
        <v>2.4</v>
      </c>
      <c r="EG82" s="411">
        <f t="shared" si="180"/>
        <v>2.4</v>
      </c>
      <c r="EH82" s="411">
        <f t="shared" si="180"/>
        <v>2.4</v>
      </c>
      <c r="EI82" s="411">
        <f t="shared" si="180"/>
        <v>2.4</v>
      </c>
      <c r="EJ82" s="412">
        <f t="shared" si="180"/>
        <v>2.4</v>
      </c>
      <c r="EK82" s="1535"/>
      <c r="EX82" s="83"/>
      <c r="EY82" s="83"/>
      <c r="EZ82" s="83"/>
      <c r="FA82" s="83"/>
      <c r="FB82" s="83"/>
      <c r="FC82" s="83"/>
    </row>
    <row r="83" spans="1:159" s="27" customFormat="1" ht="15" customHeight="1" outlineLevel="1">
      <c r="A83" s="42"/>
      <c r="B83"/>
      <c r="C83"/>
      <c r="D83"/>
      <c r="E83"/>
      <c r="F83"/>
      <c r="G83"/>
      <c r="H83" s="42"/>
      <c r="I83" s="354" t="s">
        <v>27</v>
      </c>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77">
        <f>+SUM(AT78:AT82)</f>
        <v>0</v>
      </c>
      <c r="AU83" s="129">
        <f t="shared" ref="AU83:BM83" si="181">+SUM(AU78:AU82)</f>
        <v>0</v>
      </c>
      <c r="AV83" s="129">
        <f t="shared" si="181"/>
        <v>0</v>
      </c>
      <c r="AW83" s="349">
        <f t="shared" si="181"/>
        <v>2.8759999999999999</v>
      </c>
      <c r="AX83" s="377">
        <f t="shared" si="181"/>
        <v>0</v>
      </c>
      <c r="AY83" s="129">
        <f t="shared" si="181"/>
        <v>0</v>
      </c>
      <c r="AZ83" s="129">
        <f t="shared" si="181"/>
        <v>0</v>
      </c>
      <c r="BA83" s="349">
        <f t="shared" si="181"/>
        <v>6.2299999999999995</v>
      </c>
      <c r="BB83" s="377">
        <f t="shared" si="181"/>
        <v>9.6439999999999984</v>
      </c>
      <c r="BC83" s="129">
        <f t="shared" si="181"/>
        <v>12.356</v>
      </c>
      <c r="BD83" s="129">
        <f t="shared" si="181"/>
        <v>15.154999999999999</v>
      </c>
      <c r="BE83" s="349">
        <f t="shared" si="181"/>
        <v>13.99</v>
      </c>
      <c r="BF83" s="377">
        <f t="shared" si="181"/>
        <v>13.874000000000001</v>
      </c>
      <c r="BG83" s="129">
        <f t="shared" si="181"/>
        <v>20.119999999999997</v>
      </c>
      <c r="BH83" s="129">
        <f t="shared" si="181"/>
        <v>19.252000000000002</v>
      </c>
      <c r="BI83" s="349">
        <f t="shared" si="181"/>
        <v>20.433</v>
      </c>
      <c r="BJ83" s="377">
        <f t="shared" si="181"/>
        <v>19.425999999999998</v>
      </c>
      <c r="BK83" s="129">
        <f t="shared" si="181"/>
        <v>22.6</v>
      </c>
      <c r="BL83" s="131">
        <f t="shared" si="181"/>
        <v>31.015000000000001</v>
      </c>
      <c r="BM83" s="472">
        <f t="shared" si="181"/>
        <v>33.384999999999998</v>
      </c>
      <c r="BN83" s="377">
        <f t="shared" ref="BN83:BY83" si="182">+SUM(BN78:BN82)</f>
        <v>38.53</v>
      </c>
      <c r="BO83" s="129">
        <f t="shared" si="182"/>
        <v>47.53</v>
      </c>
      <c r="BP83" s="129">
        <f t="shared" si="182"/>
        <v>53.460999999999999</v>
      </c>
      <c r="BQ83" s="472">
        <f t="shared" si="182"/>
        <v>49.195999999999998</v>
      </c>
      <c r="BR83" s="377">
        <f t="shared" si="182"/>
        <v>115.02000000000001</v>
      </c>
      <c r="BS83" s="140">
        <f t="shared" si="182"/>
        <v>112.375</v>
      </c>
      <c r="BT83" s="140">
        <f t="shared" si="182"/>
        <v>106.98299999999998</v>
      </c>
      <c r="BU83" s="399">
        <f t="shared" si="182"/>
        <v>80.421999999999997</v>
      </c>
      <c r="BV83" s="476">
        <f t="shared" si="182"/>
        <v>97.565999999999988</v>
      </c>
      <c r="BW83" s="140">
        <f t="shared" si="182"/>
        <v>116.788</v>
      </c>
      <c r="BX83" s="140">
        <f t="shared" si="182"/>
        <v>94.293999999999997</v>
      </c>
      <c r="BY83" s="399">
        <f t="shared" si="182"/>
        <v>97.24199999999999</v>
      </c>
      <c r="BZ83" s="476">
        <f t="shared" ref="BZ83:CG83" si="183">+SUM(BZ78:BZ82)</f>
        <v>106.821</v>
      </c>
      <c r="CA83" s="140">
        <f t="shared" si="183"/>
        <v>102.53000000000002</v>
      </c>
      <c r="CB83" s="140">
        <f t="shared" si="183"/>
        <v>118.75500000000001</v>
      </c>
      <c r="CC83" s="399">
        <f t="shared" si="183"/>
        <v>118.387</v>
      </c>
      <c r="CD83" s="140">
        <f t="shared" si="183"/>
        <v>129.23263961219737</v>
      </c>
      <c r="CE83" s="140">
        <f t="shared" si="183"/>
        <v>120.90749923326919</v>
      </c>
      <c r="CF83" s="140">
        <f t="shared" si="183"/>
        <v>178.96180798298829</v>
      </c>
      <c r="CG83" s="399">
        <f t="shared" si="183"/>
        <v>163.10556636266662</v>
      </c>
      <c r="CH83" s="140"/>
      <c r="CI83" s="140"/>
      <c r="CJ83" s="140"/>
      <c r="CK83" s="140"/>
      <c r="CL83" s="140"/>
      <c r="CM83" s="140"/>
      <c r="CN83" s="140"/>
      <c r="CO83" s="140"/>
      <c r="CP83" s="140"/>
      <c r="CQ83" s="140"/>
      <c r="CR83" s="140"/>
      <c r="CS83" s="140"/>
      <c r="CT83" s="140"/>
      <c r="CU83" s="140"/>
      <c r="CV83" s="140"/>
      <c r="CW83" s="140"/>
      <c r="CX83" s="140"/>
      <c r="CY83" s="140"/>
      <c r="CZ83" s="140"/>
      <c r="DA83" s="140"/>
      <c r="DB83" s="140"/>
      <c r="DC83" s="140"/>
      <c r="DD83" s="140"/>
      <c r="DE83" s="140"/>
      <c r="DF83" s="140"/>
      <c r="DG83" s="140"/>
      <c r="DH83" s="140"/>
      <c r="DI83" s="399"/>
      <c r="DJ83" s="1145"/>
      <c r="DK83" s="149"/>
      <c r="DL83" s="135"/>
      <c r="DM83" s="135"/>
      <c r="DN83" s="135"/>
      <c r="DO83" s="135"/>
      <c r="DP83" s="127"/>
      <c r="DQ83" s="385"/>
      <c r="DR83" s="130"/>
      <c r="DS83" s="130"/>
      <c r="DT83" s="130">
        <f t="shared" ref="DT83:EA83" si="184">+SUM(DT78:DT82)</f>
        <v>2.8759999999999999</v>
      </c>
      <c r="DU83" s="129">
        <f t="shared" si="184"/>
        <v>6.2299999999999995</v>
      </c>
      <c r="DV83" s="129">
        <f t="shared" si="184"/>
        <v>13.99</v>
      </c>
      <c r="DW83" s="129">
        <f t="shared" si="184"/>
        <v>20.433</v>
      </c>
      <c r="DX83" s="129">
        <f t="shared" si="184"/>
        <v>33.384999999999998</v>
      </c>
      <c r="DY83" s="129">
        <f t="shared" si="184"/>
        <v>49.195999999999998</v>
      </c>
      <c r="DZ83" s="131">
        <f t="shared" si="184"/>
        <v>80.421999999999997</v>
      </c>
      <c r="EA83" s="131">
        <f t="shared" si="184"/>
        <v>97.24199999999999</v>
      </c>
      <c r="EB83" s="131">
        <f>+SUM(EB78:EB82)</f>
        <v>118.387</v>
      </c>
      <c r="EC83" s="140">
        <f>+SUM(EC78:EC82)</f>
        <v>163.10556636266662</v>
      </c>
      <c r="ED83" s="140">
        <f t="shared" ref="ED83:EJ83" si="185">+SUM(ED78:ED82)</f>
        <v>210.87332471392872</v>
      </c>
      <c r="EE83" s="140">
        <f t="shared" si="185"/>
        <v>290.72991025060207</v>
      </c>
      <c r="EF83" s="140">
        <f t="shared" si="185"/>
        <v>368.42015960005187</v>
      </c>
      <c r="EG83" s="140">
        <f t="shared" si="185"/>
        <v>447.04331171827789</v>
      </c>
      <c r="EH83" s="140">
        <f t="shared" si="185"/>
        <v>516.0090875659198</v>
      </c>
      <c r="EI83" s="140">
        <f t="shared" si="185"/>
        <v>573.4919606495821</v>
      </c>
      <c r="EJ83" s="399">
        <f t="shared" si="185"/>
        <v>649.50345028172046</v>
      </c>
      <c r="EK83" s="1535"/>
      <c r="EX83" s="83"/>
      <c r="EY83" s="83"/>
      <c r="EZ83" s="83"/>
      <c r="FA83" s="83"/>
      <c r="FB83" s="83"/>
      <c r="FC83" s="83"/>
    </row>
    <row r="84" spans="1:159" s="27" customFormat="1" ht="15" customHeight="1" outlineLevel="1">
      <c r="A84" s="42"/>
      <c r="B84"/>
      <c r="C84"/>
      <c r="D84"/>
      <c r="E84"/>
      <c r="F84"/>
      <c r="G84"/>
      <c r="H84" s="42"/>
      <c r="I84" s="352" t="s">
        <v>28</v>
      </c>
      <c r="J84" s="32"/>
      <c r="K84" s="32"/>
      <c r="L84" s="32"/>
      <c r="M84" s="32"/>
      <c r="N84" s="32"/>
      <c r="O84" s="32"/>
      <c r="P84" s="32"/>
      <c r="Q84" s="32"/>
      <c r="R84" s="32"/>
      <c r="S84" s="32"/>
      <c r="T84" s="32"/>
      <c r="U84" s="32"/>
      <c r="V84" s="32"/>
      <c r="W84" s="32"/>
      <c r="X84" s="32"/>
      <c r="Y84" s="32"/>
      <c r="Z84" s="32"/>
      <c r="AA84" s="32"/>
      <c r="AB84" s="32"/>
      <c r="AC84" s="32"/>
      <c r="AD84" s="32"/>
      <c r="AE84" s="32"/>
      <c r="AF84" s="32"/>
      <c r="AG84" s="32"/>
      <c r="AH84" s="32"/>
      <c r="AI84" s="32"/>
      <c r="AJ84" s="32"/>
      <c r="AK84" s="32"/>
      <c r="AL84" s="32"/>
      <c r="AM84" s="32"/>
      <c r="AN84" s="32"/>
      <c r="AO84" s="32"/>
      <c r="AP84" s="32"/>
      <c r="AQ84" s="32"/>
      <c r="AR84" s="32"/>
      <c r="AS84" s="32"/>
      <c r="AT84" s="378">
        <v>0</v>
      </c>
      <c r="AU84" s="132">
        <v>0</v>
      </c>
      <c r="AV84" s="132">
        <v>0</v>
      </c>
      <c r="AW84" s="366">
        <v>0.60599999999999998</v>
      </c>
      <c r="AX84" s="378">
        <v>0</v>
      </c>
      <c r="AY84" s="132">
        <v>0</v>
      </c>
      <c r="AZ84" s="132">
        <v>0</v>
      </c>
      <c r="BA84" s="366">
        <v>0.33500000000000002</v>
      </c>
      <c r="BB84" s="378">
        <v>0.30099999999999999</v>
      </c>
      <c r="BC84" s="132">
        <v>0.40500000000000003</v>
      </c>
      <c r="BD84" s="132">
        <v>0.629</v>
      </c>
      <c r="BE84" s="366">
        <v>1.347</v>
      </c>
      <c r="BF84" s="378">
        <v>1.756</v>
      </c>
      <c r="BG84" s="132">
        <v>2.2469999999999999</v>
      </c>
      <c r="BH84" s="132">
        <v>2.95</v>
      </c>
      <c r="BI84" s="366">
        <v>3.4849999999999999</v>
      </c>
      <c r="BJ84" s="378">
        <v>3.6509999999999998</v>
      </c>
      <c r="BK84" s="410">
        <v>3.3079999999999998</v>
      </c>
      <c r="BL84" s="410">
        <v>3.395</v>
      </c>
      <c r="BM84" s="471">
        <v>6.8819999999999997</v>
      </c>
      <c r="BN84" s="378">
        <v>7.4930000000000003</v>
      </c>
      <c r="BO84" s="132">
        <v>10.247999999999999</v>
      </c>
      <c r="BP84" s="132">
        <v>10.548999999999999</v>
      </c>
      <c r="BQ84" s="471">
        <v>11.755000000000001</v>
      </c>
      <c r="BR84" s="378">
        <v>11.773999999999999</v>
      </c>
      <c r="BS84" s="1179">
        <v>13.523999999999999</v>
      </c>
      <c r="BT84" s="1179">
        <v>13.836</v>
      </c>
      <c r="BU84" s="1255">
        <v>13.743</v>
      </c>
      <c r="BV84" s="1180">
        <v>13.704000000000001</v>
      </c>
      <c r="BW84" s="1179">
        <v>15.02</v>
      </c>
      <c r="BX84" s="1179">
        <v>13.991</v>
      </c>
      <c r="BY84" s="1255">
        <v>15.298</v>
      </c>
      <c r="BZ84" s="1180">
        <v>15.384</v>
      </c>
      <c r="CA84" s="1179">
        <v>16.646999999999998</v>
      </c>
      <c r="CB84" s="1179">
        <v>17.786999999999999</v>
      </c>
      <c r="CC84" s="1255">
        <v>21.33</v>
      </c>
      <c r="CD84" s="411">
        <f>CC84</f>
        <v>21.33</v>
      </c>
      <c r="CE84" s="411">
        <f>CD84</f>
        <v>21.33</v>
      </c>
      <c r="CF84" s="411">
        <f>CE84</f>
        <v>21.33</v>
      </c>
      <c r="CG84" s="412">
        <f>CF84</f>
        <v>21.33</v>
      </c>
      <c r="CH84" s="411"/>
      <c r="CI84" s="411"/>
      <c r="CJ84" s="411"/>
      <c r="CK84" s="411"/>
      <c r="CL84" s="411"/>
      <c r="CM84" s="411"/>
      <c r="CN84" s="411"/>
      <c r="CO84" s="411"/>
      <c r="CP84" s="411"/>
      <c r="CQ84" s="411"/>
      <c r="CR84" s="411"/>
      <c r="CS84" s="411"/>
      <c r="CT84" s="411"/>
      <c r="CU84" s="411"/>
      <c r="CV84" s="411"/>
      <c r="CW84" s="411"/>
      <c r="CX84" s="411"/>
      <c r="CY84" s="411"/>
      <c r="CZ84" s="411"/>
      <c r="DA84" s="411"/>
      <c r="DB84" s="411"/>
      <c r="DC84" s="411"/>
      <c r="DD84" s="411"/>
      <c r="DE84" s="411"/>
      <c r="DF84" s="411"/>
      <c r="DG84" s="411"/>
      <c r="DH84" s="411"/>
      <c r="DI84" s="412"/>
      <c r="DJ84" s="1145"/>
      <c r="DK84" s="125"/>
      <c r="DL84" s="148"/>
      <c r="DM84" s="148"/>
      <c r="DN84" s="148"/>
      <c r="DO84" s="148"/>
      <c r="DP84" s="127"/>
      <c r="DQ84" s="447"/>
      <c r="DR84" s="147"/>
      <c r="DS84" s="147"/>
      <c r="DT84" s="128">
        <f>AW84</f>
        <v>0.60599999999999998</v>
      </c>
      <c r="DU84" s="128">
        <f>BA84</f>
        <v>0.33500000000000002</v>
      </c>
      <c r="DV84" s="128">
        <f>BE84</f>
        <v>1.347</v>
      </c>
      <c r="DW84" s="128">
        <f>BI84</f>
        <v>3.4849999999999999</v>
      </c>
      <c r="DX84" s="128">
        <f>BM84</f>
        <v>6.8819999999999997</v>
      </c>
      <c r="DY84" s="128">
        <f>BQ84</f>
        <v>11.755000000000001</v>
      </c>
      <c r="DZ84" s="128">
        <f>BU84</f>
        <v>13.743</v>
      </c>
      <c r="EA84" s="128">
        <f>BY84</f>
        <v>15.298</v>
      </c>
      <c r="EB84" s="128">
        <f>CC84</f>
        <v>21.33</v>
      </c>
      <c r="EC84" s="411">
        <f>CG84</f>
        <v>21.33</v>
      </c>
      <c r="ED84" s="411">
        <f t="shared" ref="ED84:EJ84" si="186">EC84</f>
        <v>21.33</v>
      </c>
      <c r="EE84" s="411">
        <f t="shared" si="186"/>
        <v>21.33</v>
      </c>
      <c r="EF84" s="411">
        <f t="shared" si="186"/>
        <v>21.33</v>
      </c>
      <c r="EG84" s="411">
        <f t="shared" si="186"/>
        <v>21.33</v>
      </c>
      <c r="EH84" s="411">
        <f t="shared" si="186"/>
        <v>21.33</v>
      </c>
      <c r="EI84" s="411">
        <f t="shared" si="186"/>
        <v>21.33</v>
      </c>
      <c r="EJ84" s="412">
        <f t="shared" si="186"/>
        <v>21.33</v>
      </c>
      <c r="EK84" s="1535"/>
      <c r="EX84" s="83"/>
      <c r="EY84" s="83"/>
      <c r="EZ84" s="83"/>
      <c r="FA84" s="83"/>
      <c r="FB84" s="83"/>
      <c r="FC84" s="83"/>
    </row>
    <row r="85" spans="1:159" s="27" customFormat="1" ht="15" customHeight="1" outlineLevel="1">
      <c r="A85" s="42"/>
      <c r="B85"/>
      <c r="C85"/>
      <c r="D85"/>
      <c r="E85"/>
      <c r="F85"/>
      <c r="G85"/>
      <c r="H85" s="42"/>
      <c r="I85" s="352" t="s">
        <v>437</v>
      </c>
      <c r="J85" s="32"/>
      <c r="K85" s="32"/>
      <c r="L85" s="32"/>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2"/>
      <c r="AQ85" s="32"/>
      <c r="AR85" s="32"/>
      <c r="AS85" s="32"/>
      <c r="AT85" s="378">
        <v>0</v>
      </c>
      <c r="AU85" s="132">
        <v>0</v>
      </c>
      <c r="AV85" s="132">
        <v>0</v>
      </c>
      <c r="AW85" s="689">
        <v>0</v>
      </c>
      <c r="AX85" s="378">
        <v>0</v>
      </c>
      <c r="AY85" s="132">
        <v>0</v>
      </c>
      <c r="AZ85" s="132">
        <v>0</v>
      </c>
      <c r="BA85" s="689">
        <v>0</v>
      </c>
      <c r="BB85" s="378">
        <v>0</v>
      </c>
      <c r="BC85" s="132">
        <v>0</v>
      </c>
      <c r="BD85" s="132">
        <v>0</v>
      </c>
      <c r="BE85" s="689">
        <v>0</v>
      </c>
      <c r="BF85" s="378">
        <v>0</v>
      </c>
      <c r="BG85" s="132">
        <v>0</v>
      </c>
      <c r="BH85" s="132">
        <v>0</v>
      </c>
      <c r="BI85" s="689">
        <v>0</v>
      </c>
      <c r="BJ85" s="378">
        <v>0</v>
      </c>
      <c r="BK85" s="132">
        <v>0</v>
      </c>
      <c r="BL85" s="132">
        <v>0</v>
      </c>
      <c r="BM85" s="689">
        <v>0</v>
      </c>
      <c r="BN85" s="378">
        <v>0</v>
      </c>
      <c r="BO85" s="132">
        <v>0</v>
      </c>
      <c r="BP85" s="132">
        <v>0</v>
      </c>
      <c r="BQ85" s="689">
        <v>0</v>
      </c>
      <c r="BR85" s="460">
        <v>230</v>
      </c>
      <c r="BS85" s="1178">
        <v>230</v>
      </c>
      <c r="BT85" s="1178">
        <v>230</v>
      </c>
      <c r="BU85" s="690">
        <v>230</v>
      </c>
      <c r="BV85" s="1178">
        <v>230</v>
      </c>
      <c r="BW85" s="1178">
        <v>230</v>
      </c>
      <c r="BX85" s="1178">
        <v>230</v>
      </c>
      <c r="BY85" s="690">
        <v>367.404</v>
      </c>
      <c r="BZ85" s="1178">
        <v>371.75700000000001</v>
      </c>
      <c r="CA85" s="1178">
        <v>376.25900000000001</v>
      </c>
      <c r="CB85" s="1178">
        <v>380.79500000000002</v>
      </c>
      <c r="CC85" s="690">
        <v>385.416</v>
      </c>
      <c r="CD85" s="150">
        <f>CC85+CD165</f>
        <v>385.416</v>
      </c>
      <c r="CE85" s="150">
        <f>CD85+CE165</f>
        <v>385.416</v>
      </c>
      <c r="CF85" s="150">
        <f>CE85+CF165</f>
        <v>385.416</v>
      </c>
      <c r="CG85" s="409">
        <f>CF85+CG165</f>
        <v>385.416</v>
      </c>
      <c r="CH85" s="150"/>
      <c r="CI85" s="150"/>
      <c r="CJ85" s="150"/>
      <c r="CK85" s="150"/>
      <c r="CL85" s="150"/>
      <c r="CM85" s="150"/>
      <c r="CN85" s="150"/>
      <c r="CO85" s="150"/>
      <c r="CP85" s="150"/>
      <c r="CQ85" s="150"/>
      <c r="CR85" s="150"/>
      <c r="CS85" s="150"/>
      <c r="CT85" s="150"/>
      <c r="CU85" s="150"/>
      <c r="CV85" s="150"/>
      <c r="CW85" s="150"/>
      <c r="CX85" s="150"/>
      <c r="CY85" s="150"/>
      <c r="CZ85" s="150"/>
      <c r="DA85" s="150"/>
      <c r="DB85" s="150"/>
      <c r="DC85" s="150"/>
      <c r="DD85" s="150"/>
      <c r="DE85" s="150"/>
      <c r="DF85" s="150"/>
      <c r="DG85" s="150"/>
      <c r="DH85" s="150"/>
      <c r="DI85" s="409"/>
      <c r="DJ85" s="1145"/>
      <c r="DK85" s="150"/>
      <c r="DL85" s="147"/>
      <c r="DM85" s="147"/>
      <c r="DN85" s="147"/>
      <c r="DO85" s="147"/>
      <c r="DP85" s="127"/>
      <c r="DQ85" s="447"/>
      <c r="DR85" s="147"/>
      <c r="DS85" s="147"/>
      <c r="DT85" s="128">
        <f>AW85</f>
        <v>0</v>
      </c>
      <c r="DU85" s="128">
        <f>BA85</f>
        <v>0</v>
      </c>
      <c r="DV85" s="128">
        <f>BE85</f>
        <v>0</v>
      </c>
      <c r="DW85" s="128">
        <f>BI85</f>
        <v>0</v>
      </c>
      <c r="DX85" s="128">
        <f>BM85</f>
        <v>0</v>
      </c>
      <c r="DY85" s="128">
        <f>BQ85</f>
        <v>0</v>
      </c>
      <c r="DZ85" s="128">
        <f>BU85</f>
        <v>230</v>
      </c>
      <c r="EA85" s="128">
        <f>BY85</f>
        <v>367.404</v>
      </c>
      <c r="EB85" s="128">
        <f>CC85</f>
        <v>385.416</v>
      </c>
      <c r="EC85" s="411">
        <f>CG85</f>
        <v>385.416</v>
      </c>
      <c r="ED85" s="411">
        <f t="shared" ref="ED85:EJ85" si="187">EC85+ED165</f>
        <v>385.416</v>
      </c>
      <c r="EE85" s="411">
        <f t="shared" si="187"/>
        <v>385.416</v>
      </c>
      <c r="EF85" s="411">
        <f t="shared" si="187"/>
        <v>385.416</v>
      </c>
      <c r="EG85" s="411">
        <f t="shared" si="187"/>
        <v>385.416</v>
      </c>
      <c r="EH85" s="411">
        <f t="shared" si="187"/>
        <v>385.416</v>
      </c>
      <c r="EI85" s="411">
        <f t="shared" si="187"/>
        <v>385.416</v>
      </c>
      <c r="EJ85" s="412">
        <f t="shared" si="187"/>
        <v>385.416</v>
      </c>
      <c r="EK85" s="1535"/>
      <c r="EX85" s="83"/>
      <c r="EY85" s="83"/>
      <c r="EZ85" s="83"/>
      <c r="FA85" s="83"/>
      <c r="FB85" s="83"/>
      <c r="FC85" s="83"/>
    </row>
    <row r="86" spans="1:159" s="27" customFormat="1" ht="15" customHeight="1" outlineLevel="1">
      <c r="A86" s="42"/>
      <c r="B86"/>
      <c r="C86"/>
      <c r="D86"/>
      <c r="E86"/>
      <c r="F86"/>
      <c r="G86"/>
      <c r="H86" s="42"/>
      <c r="I86" s="352" t="s">
        <v>29</v>
      </c>
      <c r="J86" s="32"/>
      <c r="K86" s="32"/>
      <c r="L86" s="32"/>
      <c r="M86" s="32"/>
      <c r="N86" s="32"/>
      <c r="O86" s="32"/>
      <c r="P86" s="32"/>
      <c r="Q86" s="32"/>
      <c r="R86" s="32"/>
      <c r="S86" s="32"/>
      <c r="T86" s="32"/>
      <c r="U86" s="32"/>
      <c r="V86" s="32"/>
      <c r="W86" s="32"/>
      <c r="X86" s="32"/>
      <c r="Y86" s="32"/>
      <c r="Z86" s="32"/>
      <c r="AA86" s="32"/>
      <c r="AB86" s="32"/>
      <c r="AC86" s="32"/>
      <c r="AD86" s="32"/>
      <c r="AE86" s="32"/>
      <c r="AF86" s="32"/>
      <c r="AG86" s="32"/>
      <c r="AH86" s="32"/>
      <c r="AI86" s="32"/>
      <c r="AJ86" s="32"/>
      <c r="AK86" s="32"/>
      <c r="AL86" s="32"/>
      <c r="AM86" s="32"/>
      <c r="AN86" s="32"/>
      <c r="AO86" s="32"/>
      <c r="AP86" s="32"/>
      <c r="AQ86" s="32"/>
      <c r="AR86" s="32"/>
      <c r="AS86" s="32"/>
      <c r="AT86" s="378">
        <v>0</v>
      </c>
      <c r="AU86" s="132">
        <v>0</v>
      </c>
      <c r="AV86" s="132">
        <v>0</v>
      </c>
      <c r="AW86" s="366">
        <v>0</v>
      </c>
      <c r="AX86" s="378">
        <v>0</v>
      </c>
      <c r="AY86" s="132">
        <v>0</v>
      </c>
      <c r="AZ86" s="132">
        <v>0</v>
      </c>
      <c r="BA86" s="366">
        <v>0</v>
      </c>
      <c r="BB86" s="378">
        <v>0</v>
      </c>
      <c r="BC86" s="132">
        <v>0</v>
      </c>
      <c r="BD86" s="132">
        <v>0.47099999999999997</v>
      </c>
      <c r="BE86" s="366">
        <v>0.11799999999999999</v>
      </c>
      <c r="BF86" s="378">
        <v>0</v>
      </c>
      <c r="BG86" s="132">
        <v>0</v>
      </c>
      <c r="BH86" s="132">
        <v>0</v>
      </c>
      <c r="BI86" s="366">
        <v>0</v>
      </c>
      <c r="BJ86" s="378">
        <v>0</v>
      </c>
      <c r="BK86" s="132">
        <v>0</v>
      </c>
      <c r="BL86" s="132">
        <v>0</v>
      </c>
      <c r="BM86" s="347">
        <v>0</v>
      </c>
      <c r="BN86" s="378">
        <v>0</v>
      </c>
      <c r="BO86" s="132">
        <v>0</v>
      </c>
      <c r="BP86" s="132">
        <v>0</v>
      </c>
      <c r="BQ86" s="689">
        <v>0</v>
      </c>
      <c r="BR86" s="460">
        <v>143.43</v>
      </c>
      <c r="BS86" s="1178">
        <v>143.52099999999999</v>
      </c>
      <c r="BT86" s="1178">
        <v>138.18899999999999</v>
      </c>
      <c r="BU86" s="690">
        <v>132.482</v>
      </c>
      <c r="BV86" s="1181">
        <v>132.52799999999999</v>
      </c>
      <c r="BW86" s="1178">
        <v>132.52099999999999</v>
      </c>
      <c r="BX86" s="1178">
        <v>134.51300000000001</v>
      </c>
      <c r="BY86" s="690">
        <v>136.14599999999999</v>
      </c>
      <c r="BZ86" s="1181">
        <v>134.14599999999999</v>
      </c>
      <c r="CA86" s="1178">
        <v>134.14599999999999</v>
      </c>
      <c r="CB86" s="1178">
        <v>134.37200000000001</v>
      </c>
      <c r="CC86" s="690">
        <v>44.561</v>
      </c>
      <c r="CD86" s="150">
        <f>CC86</f>
        <v>44.561</v>
      </c>
      <c r="CE86" s="150">
        <f>CD86</f>
        <v>44.561</v>
      </c>
      <c r="CF86" s="150">
        <f>CE86</f>
        <v>44.561</v>
      </c>
      <c r="CG86" s="409">
        <f>CF86</f>
        <v>44.561</v>
      </c>
      <c r="CH86" s="150"/>
      <c r="CI86" s="150"/>
      <c r="CJ86" s="150"/>
      <c r="CK86" s="150"/>
      <c r="CL86" s="150"/>
      <c r="CM86" s="150"/>
      <c r="CN86" s="150"/>
      <c r="CO86" s="150"/>
      <c r="CP86" s="150"/>
      <c r="CQ86" s="150"/>
      <c r="CR86" s="150"/>
      <c r="CS86" s="150"/>
      <c r="CT86" s="150"/>
      <c r="CU86" s="150"/>
      <c r="CV86" s="150"/>
      <c r="CW86" s="150"/>
      <c r="CX86" s="150"/>
      <c r="CY86" s="150"/>
      <c r="CZ86" s="150"/>
      <c r="DA86" s="150"/>
      <c r="DB86" s="150"/>
      <c r="DC86" s="150"/>
      <c r="DD86" s="150"/>
      <c r="DE86" s="150"/>
      <c r="DF86" s="150"/>
      <c r="DG86" s="150"/>
      <c r="DH86" s="150"/>
      <c r="DI86" s="409"/>
      <c r="DJ86" s="1145"/>
      <c r="DK86" s="150"/>
      <c r="DL86" s="147"/>
      <c r="DM86" s="147"/>
      <c r="DN86" s="147"/>
      <c r="DO86" s="147"/>
      <c r="DP86" s="127"/>
      <c r="DQ86" s="673"/>
      <c r="DR86" s="671"/>
      <c r="DS86" s="671"/>
      <c r="DT86" s="134">
        <f>AW86</f>
        <v>0</v>
      </c>
      <c r="DU86" s="128">
        <f>BA86</f>
        <v>0</v>
      </c>
      <c r="DV86" s="128">
        <f>BE86</f>
        <v>0.11799999999999999</v>
      </c>
      <c r="DW86" s="128">
        <f>BI86</f>
        <v>0</v>
      </c>
      <c r="DX86" s="128">
        <f>BM86</f>
        <v>0</v>
      </c>
      <c r="DY86" s="128">
        <f>BQ86</f>
        <v>0</v>
      </c>
      <c r="DZ86" s="128">
        <f>BU86</f>
        <v>132.482</v>
      </c>
      <c r="EA86" s="128">
        <f>BY86</f>
        <v>136.14599999999999</v>
      </c>
      <c r="EB86" s="128">
        <f>CC86</f>
        <v>44.561</v>
      </c>
      <c r="EC86" s="150">
        <f>CG86</f>
        <v>44.561</v>
      </c>
      <c r="ED86" s="150">
        <f t="shared" ref="ED86:EJ86" si="188">EC86</f>
        <v>44.561</v>
      </c>
      <c r="EE86" s="150">
        <f t="shared" si="188"/>
        <v>44.561</v>
      </c>
      <c r="EF86" s="150">
        <f t="shared" si="188"/>
        <v>44.561</v>
      </c>
      <c r="EG86" s="150">
        <f t="shared" si="188"/>
        <v>44.561</v>
      </c>
      <c r="EH86" s="150">
        <f t="shared" si="188"/>
        <v>44.561</v>
      </c>
      <c r="EI86" s="150">
        <f t="shared" si="188"/>
        <v>44.561</v>
      </c>
      <c r="EJ86" s="409">
        <f t="shared" si="188"/>
        <v>44.561</v>
      </c>
      <c r="EK86" s="1535"/>
      <c r="EX86" s="83"/>
      <c r="EY86" s="83"/>
      <c r="EZ86" s="83"/>
      <c r="FA86" s="83"/>
      <c r="FB86" s="83"/>
      <c r="FC86" s="83"/>
    </row>
    <row r="87" spans="1:159" s="27" customFormat="1" ht="15" customHeight="1" outlineLevel="1">
      <c r="A87" s="42"/>
      <c r="B87"/>
      <c r="C87"/>
      <c r="D87"/>
      <c r="E87"/>
      <c r="F87"/>
      <c r="G87"/>
      <c r="H87" s="42"/>
      <c r="I87" s="354" t="s">
        <v>30</v>
      </c>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77">
        <f t="shared" ref="AT87:BY87" si="189">+SUM(AT83:AT86)</f>
        <v>0</v>
      </c>
      <c r="AU87" s="129">
        <f t="shared" si="189"/>
        <v>0</v>
      </c>
      <c r="AV87" s="129">
        <f t="shared" si="189"/>
        <v>0</v>
      </c>
      <c r="AW87" s="349">
        <f t="shared" si="189"/>
        <v>3.4819999999999998</v>
      </c>
      <c r="AX87" s="377">
        <f t="shared" si="189"/>
        <v>0</v>
      </c>
      <c r="AY87" s="129">
        <f t="shared" si="189"/>
        <v>0</v>
      </c>
      <c r="AZ87" s="129">
        <f t="shared" si="189"/>
        <v>0</v>
      </c>
      <c r="BA87" s="349">
        <f t="shared" si="189"/>
        <v>6.5649999999999995</v>
      </c>
      <c r="BB87" s="377">
        <f t="shared" si="189"/>
        <v>9.9449999999999985</v>
      </c>
      <c r="BC87" s="129">
        <f t="shared" si="189"/>
        <v>12.760999999999999</v>
      </c>
      <c r="BD87" s="129">
        <f t="shared" si="189"/>
        <v>16.254999999999999</v>
      </c>
      <c r="BE87" s="349">
        <f t="shared" si="189"/>
        <v>15.455</v>
      </c>
      <c r="BF87" s="377">
        <f t="shared" si="189"/>
        <v>15.63</v>
      </c>
      <c r="BG87" s="129">
        <f t="shared" si="189"/>
        <v>22.366999999999997</v>
      </c>
      <c r="BH87" s="129">
        <f t="shared" si="189"/>
        <v>22.202000000000002</v>
      </c>
      <c r="BI87" s="349">
        <f t="shared" si="189"/>
        <v>23.917999999999999</v>
      </c>
      <c r="BJ87" s="377">
        <f t="shared" si="189"/>
        <v>23.076999999999998</v>
      </c>
      <c r="BK87" s="129">
        <f t="shared" si="189"/>
        <v>25.908000000000001</v>
      </c>
      <c r="BL87" s="129">
        <f t="shared" si="189"/>
        <v>34.410000000000004</v>
      </c>
      <c r="BM87" s="349">
        <f t="shared" si="189"/>
        <v>40.266999999999996</v>
      </c>
      <c r="BN87" s="377">
        <f t="shared" si="189"/>
        <v>46.023000000000003</v>
      </c>
      <c r="BO87" s="129">
        <f t="shared" si="189"/>
        <v>57.777999999999999</v>
      </c>
      <c r="BP87" s="129">
        <f t="shared" si="189"/>
        <v>64.009999999999991</v>
      </c>
      <c r="BQ87" s="349">
        <f t="shared" si="189"/>
        <v>60.951000000000001</v>
      </c>
      <c r="BR87" s="476">
        <f t="shared" si="189"/>
        <v>500.22399999999999</v>
      </c>
      <c r="BS87" s="140">
        <f t="shared" si="189"/>
        <v>499.41999999999996</v>
      </c>
      <c r="BT87" s="140">
        <f t="shared" si="189"/>
        <v>489.00799999999992</v>
      </c>
      <c r="BU87" s="399">
        <f t="shared" si="189"/>
        <v>456.64699999999993</v>
      </c>
      <c r="BV87" s="476">
        <f t="shared" si="189"/>
        <v>473.798</v>
      </c>
      <c r="BW87" s="140">
        <f t="shared" si="189"/>
        <v>494.32899999999995</v>
      </c>
      <c r="BX87" s="140">
        <f t="shared" si="189"/>
        <v>472.798</v>
      </c>
      <c r="BY87" s="399">
        <f t="shared" si="189"/>
        <v>616.08999999999992</v>
      </c>
      <c r="BZ87" s="476">
        <f t="shared" ref="BZ87:CG87" si="190">+SUM(BZ83:BZ86)</f>
        <v>628.10799999999995</v>
      </c>
      <c r="CA87" s="140">
        <f t="shared" si="190"/>
        <v>629.58199999999999</v>
      </c>
      <c r="CB87" s="140">
        <f t="shared" si="190"/>
        <v>651.70900000000006</v>
      </c>
      <c r="CC87" s="399">
        <f t="shared" si="190"/>
        <v>569.69400000000007</v>
      </c>
      <c r="CD87" s="140">
        <f t="shared" si="190"/>
        <v>580.53963961219745</v>
      </c>
      <c r="CE87" s="140">
        <f t="shared" si="190"/>
        <v>572.21449923326929</v>
      </c>
      <c r="CF87" s="140">
        <f t="shared" si="190"/>
        <v>630.26880798298828</v>
      </c>
      <c r="CG87" s="399">
        <f t="shared" si="190"/>
        <v>614.41256636266667</v>
      </c>
      <c r="CH87" s="140"/>
      <c r="CI87" s="140"/>
      <c r="CJ87" s="140"/>
      <c r="CK87" s="140"/>
      <c r="CL87" s="140"/>
      <c r="CM87" s="140"/>
      <c r="CN87" s="140"/>
      <c r="CO87" s="140"/>
      <c r="CP87" s="140"/>
      <c r="CQ87" s="140"/>
      <c r="CR87" s="140"/>
      <c r="CS87" s="140"/>
      <c r="CT87" s="140"/>
      <c r="CU87" s="140"/>
      <c r="CV87" s="140"/>
      <c r="CW87" s="140"/>
      <c r="CX87" s="140"/>
      <c r="CY87" s="140"/>
      <c r="CZ87" s="140"/>
      <c r="DA87" s="140"/>
      <c r="DB87" s="140"/>
      <c r="DC87" s="140"/>
      <c r="DD87" s="140"/>
      <c r="DE87" s="140"/>
      <c r="DF87" s="140"/>
      <c r="DG87" s="140"/>
      <c r="DH87" s="140"/>
      <c r="DI87" s="399"/>
      <c r="DJ87" s="1145"/>
      <c r="DK87" s="149"/>
      <c r="DL87" s="130"/>
      <c r="DM87" s="130"/>
      <c r="DN87" s="130"/>
      <c r="DO87" s="130"/>
      <c r="DP87" s="127"/>
      <c r="DQ87" s="385"/>
      <c r="DR87" s="130"/>
      <c r="DS87" s="130"/>
      <c r="DT87" s="130">
        <f t="shared" ref="DT87:EJ87" si="191">+SUM(DT83:DT86)</f>
        <v>3.4819999999999998</v>
      </c>
      <c r="DU87" s="129">
        <f t="shared" si="191"/>
        <v>6.5649999999999995</v>
      </c>
      <c r="DV87" s="129">
        <f t="shared" si="191"/>
        <v>15.455</v>
      </c>
      <c r="DW87" s="129">
        <f t="shared" si="191"/>
        <v>23.917999999999999</v>
      </c>
      <c r="DX87" s="129">
        <f t="shared" si="191"/>
        <v>40.266999999999996</v>
      </c>
      <c r="DY87" s="129">
        <f t="shared" si="191"/>
        <v>60.951000000000001</v>
      </c>
      <c r="DZ87" s="131">
        <f t="shared" si="191"/>
        <v>456.64699999999993</v>
      </c>
      <c r="EA87" s="131">
        <f t="shared" si="191"/>
        <v>616.08999999999992</v>
      </c>
      <c r="EB87" s="131">
        <f>+SUM(EB83:EB86)</f>
        <v>569.69400000000007</v>
      </c>
      <c r="EC87" s="140">
        <f>+SUM(EC83:EC86)</f>
        <v>614.41256636266667</v>
      </c>
      <c r="ED87" s="140">
        <f t="shared" si="191"/>
        <v>662.18032471392883</v>
      </c>
      <c r="EE87" s="140">
        <f t="shared" si="191"/>
        <v>742.03691025060209</v>
      </c>
      <c r="EF87" s="140">
        <f t="shared" si="191"/>
        <v>819.72715960005189</v>
      </c>
      <c r="EG87" s="140">
        <f t="shared" si="191"/>
        <v>898.35031171827791</v>
      </c>
      <c r="EH87" s="140">
        <f t="shared" si="191"/>
        <v>967.31608756591993</v>
      </c>
      <c r="EI87" s="140">
        <f t="shared" si="191"/>
        <v>1024.7989606495821</v>
      </c>
      <c r="EJ87" s="399">
        <f t="shared" si="191"/>
        <v>1100.8104502817205</v>
      </c>
      <c r="EK87" s="1535"/>
      <c r="EX87" s="83"/>
      <c r="EY87" s="83"/>
      <c r="EZ87" s="83"/>
      <c r="FA87" s="83"/>
      <c r="FB87" s="83"/>
      <c r="FC87" s="83"/>
    </row>
    <row r="88" spans="1:159" s="27" customFormat="1" ht="15" customHeight="1" outlineLevel="1">
      <c r="A88" s="42"/>
      <c r="B88"/>
      <c r="C88"/>
      <c r="D88"/>
      <c r="E88"/>
      <c r="F88"/>
      <c r="G88"/>
      <c r="H88" s="42"/>
      <c r="I88" s="369"/>
      <c r="J88" s="32"/>
      <c r="K88" s="32"/>
      <c r="L88" s="32"/>
      <c r="M88" s="32"/>
      <c r="N88" s="32"/>
      <c r="O88" s="32"/>
      <c r="P88" s="32"/>
      <c r="Q88" s="32"/>
      <c r="R88" s="32"/>
      <c r="S88" s="32"/>
      <c r="T88" s="32"/>
      <c r="U88" s="32"/>
      <c r="V88" s="32"/>
      <c r="W88" s="32"/>
      <c r="X88" s="32"/>
      <c r="Y88" s="32"/>
      <c r="Z88" s="32"/>
      <c r="AA88" s="32"/>
      <c r="AB88" s="32"/>
      <c r="AC88" s="32"/>
      <c r="AD88" s="32"/>
      <c r="AE88" s="32"/>
      <c r="AF88" s="32"/>
      <c r="AG88" s="32"/>
      <c r="AH88" s="32"/>
      <c r="AI88" s="32"/>
      <c r="AJ88" s="32"/>
      <c r="AK88" s="32"/>
      <c r="AL88" s="32"/>
      <c r="AM88" s="32"/>
      <c r="AN88" s="32"/>
      <c r="AO88" s="32"/>
      <c r="AP88" s="32"/>
      <c r="AQ88" s="32"/>
      <c r="AR88" s="32"/>
      <c r="AS88" s="32"/>
      <c r="AT88" s="376"/>
      <c r="AU88" s="128"/>
      <c r="AV88" s="128"/>
      <c r="AW88" s="347"/>
      <c r="AX88" s="376"/>
      <c r="AY88" s="128"/>
      <c r="AZ88" s="128"/>
      <c r="BA88" s="347"/>
      <c r="BB88" s="376"/>
      <c r="BC88" s="128"/>
      <c r="BD88" s="128"/>
      <c r="BE88" s="347"/>
      <c r="BF88" s="376"/>
      <c r="BG88" s="128"/>
      <c r="BH88" s="128"/>
      <c r="BI88" s="347"/>
      <c r="BJ88" s="376"/>
      <c r="BK88" s="128"/>
      <c r="BL88" s="128"/>
      <c r="BM88" s="347"/>
      <c r="BN88" s="376"/>
      <c r="BO88" s="128"/>
      <c r="BP88" s="128"/>
      <c r="BQ88" s="347"/>
      <c r="BR88" s="314"/>
      <c r="BS88" s="128"/>
      <c r="BT88" s="128"/>
      <c r="BU88" s="347"/>
      <c r="BV88" s="376"/>
      <c r="BW88" s="128"/>
      <c r="BX88" s="128"/>
      <c r="BY88" s="347"/>
      <c r="BZ88" s="376"/>
      <c r="CA88" s="128"/>
      <c r="CB88" s="128"/>
      <c r="CC88" s="347"/>
      <c r="CD88" s="128"/>
      <c r="CE88" s="128"/>
      <c r="CF88" s="128"/>
      <c r="CG88" s="347"/>
      <c r="CH88" s="150"/>
      <c r="CI88" s="150"/>
      <c r="CJ88" s="150"/>
      <c r="CK88" s="150"/>
      <c r="CL88" s="150"/>
      <c r="CM88" s="150"/>
      <c r="CN88" s="150"/>
      <c r="CO88" s="150"/>
      <c r="CP88" s="150"/>
      <c r="CQ88" s="150"/>
      <c r="CR88" s="150"/>
      <c r="CS88" s="150"/>
      <c r="CT88" s="150"/>
      <c r="CU88" s="150"/>
      <c r="CV88" s="150"/>
      <c r="CW88" s="150"/>
      <c r="CX88" s="150"/>
      <c r="CY88" s="150"/>
      <c r="CZ88" s="150"/>
      <c r="DA88" s="150"/>
      <c r="DB88" s="150"/>
      <c r="DC88" s="150"/>
      <c r="DD88" s="150"/>
      <c r="DE88" s="150"/>
      <c r="DF88" s="150"/>
      <c r="DG88" s="150"/>
      <c r="DH88" s="150"/>
      <c r="DI88" s="409"/>
      <c r="DJ88" s="1145"/>
      <c r="DK88" s="126"/>
      <c r="DL88" s="126"/>
      <c r="DM88" s="126"/>
      <c r="DN88" s="126"/>
      <c r="DO88" s="126"/>
      <c r="DP88" s="127"/>
      <c r="DQ88" s="376"/>
      <c r="DR88" s="128"/>
      <c r="DS88" s="128"/>
      <c r="DT88" s="128"/>
      <c r="DU88" s="128"/>
      <c r="DV88" s="128"/>
      <c r="DW88" s="128"/>
      <c r="DX88" s="128"/>
      <c r="DY88" s="128"/>
      <c r="DZ88" s="128"/>
      <c r="EA88" s="128"/>
      <c r="EB88" s="128"/>
      <c r="EC88" s="128"/>
      <c r="ED88" s="128"/>
      <c r="EE88" s="128"/>
      <c r="EF88" s="128"/>
      <c r="EG88" s="128"/>
      <c r="EH88" s="128"/>
      <c r="EI88" s="128"/>
      <c r="EJ88" s="347"/>
      <c r="EK88" s="1535"/>
      <c r="EX88" s="83"/>
      <c r="EY88" s="83"/>
      <c r="EZ88" s="83"/>
      <c r="FA88" s="83"/>
      <c r="FB88" s="83"/>
      <c r="FC88" s="83"/>
    </row>
    <row r="89" spans="1:159" s="27" customFormat="1" ht="15" customHeight="1" outlineLevel="1">
      <c r="A89" s="42"/>
      <c r="B89"/>
      <c r="C89"/>
      <c r="D89"/>
      <c r="E89"/>
      <c r="F89"/>
      <c r="G89"/>
      <c r="H89" s="42"/>
      <c r="I89" s="415" t="s">
        <v>31</v>
      </c>
      <c r="J89" s="413"/>
      <c r="K89" s="413"/>
      <c r="L89" s="413"/>
      <c r="M89" s="413"/>
      <c r="N89" s="413"/>
      <c r="O89" s="413"/>
      <c r="P89" s="413"/>
      <c r="Q89" s="413"/>
      <c r="R89" s="413"/>
      <c r="S89" s="413"/>
      <c r="T89" s="413"/>
      <c r="U89" s="413"/>
      <c r="V89" s="413"/>
      <c r="W89" s="413"/>
      <c r="X89" s="413"/>
      <c r="Y89" s="413"/>
      <c r="Z89" s="413"/>
      <c r="AA89" s="413"/>
      <c r="AB89" s="413"/>
      <c r="AC89" s="413"/>
      <c r="AD89" s="413"/>
      <c r="AE89" s="413"/>
      <c r="AF89" s="413"/>
      <c r="AG89" s="413"/>
      <c r="AH89" s="413"/>
      <c r="AI89" s="413"/>
      <c r="AJ89" s="413"/>
      <c r="AK89" s="413"/>
      <c r="AL89" s="413"/>
      <c r="AM89" s="413"/>
      <c r="AN89" s="413"/>
      <c r="AO89" s="413"/>
      <c r="AP89" s="413"/>
      <c r="AQ89" s="413"/>
      <c r="AR89" s="413"/>
      <c r="AS89" s="413"/>
      <c r="AT89" s="448"/>
      <c r="AU89" s="153"/>
      <c r="AV89" s="153"/>
      <c r="AW89" s="416"/>
      <c r="AX89" s="448"/>
      <c r="AY89" s="153"/>
      <c r="AZ89" s="153"/>
      <c r="BA89" s="416"/>
      <c r="BB89" s="448"/>
      <c r="BC89" s="153"/>
      <c r="BD89" s="153"/>
      <c r="BE89" s="416"/>
      <c r="BF89" s="448"/>
      <c r="BG89" s="153"/>
      <c r="BH89" s="153"/>
      <c r="BI89" s="416"/>
      <c r="BJ89" s="448"/>
      <c r="BK89" s="153"/>
      <c r="BL89" s="153"/>
      <c r="BM89" s="416"/>
      <c r="BN89" s="448"/>
      <c r="BO89" s="153"/>
      <c r="BP89" s="153"/>
      <c r="BQ89" s="416"/>
      <c r="BR89" s="477"/>
      <c r="BS89" s="153"/>
      <c r="BT89" s="153"/>
      <c r="BU89" s="416"/>
      <c r="BV89" s="448"/>
      <c r="BW89" s="153"/>
      <c r="BX89" s="153"/>
      <c r="BY89" s="416"/>
      <c r="BZ89" s="448"/>
      <c r="CA89" s="153"/>
      <c r="CB89" s="153"/>
      <c r="CC89" s="416"/>
      <c r="CD89" s="153"/>
      <c r="CE89" s="153"/>
      <c r="CF89" s="153"/>
      <c r="CG89" s="416"/>
      <c r="CH89" s="166"/>
      <c r="CI89" s="166"/>
      <c r="CJ89" s="166"/>
      <c r="CK89" s="166"/>
      <c r="CL89" s="166"/>
      <c r="CM89" s="166"/>
      <c r="CN89" s="166"/>
      <c r="CO89" s="166"/>
      <c r="CP89" s="166"/>
      <c r="CQ89" s="166"/>
      <c r="CR89" s="166"/>
      <c r="CS89" s="166"/>
      <c r="CT89" s="166"/>
      <c r="CU89" s="166"/>
      <c r="CV89" s="166"/>
      <c r="CW89" s="166"/>
      <c r="CX89" s="166"/>
      <c r="CY89" s="166"/>
      <c r="CZ89" s="166"/>
      <c r="DA89" s="166"/>
      <c r="DB89" s="166"/>
      <c r="DC89" s="166"/>
      <c r="DD89" s="166"/>
      <c r="DE89" s="166"/>
      <c r="DF89" s="166"/>
      <c r="DG89" s="166"/>
      <c r="DH89" s="166"/>
      <c r="DI89" s="414"/>
      <c r="DJ89" s="1145"/>
      <c r="DK89" s="151"/>
      <c r="DL89" s="151"/>
      <c r="DM89" s="151"/>
      <c r="DN89" s="151"/>
      <c r="DO89" s="151"/>
      <c r="DP89" s="127"/>
      <c r="DQ89" s="448"/>
      <c r="DR89" s="153"/>
      <c r="DS89" s="153"/>
      <c r="DT89" s="153"/>
      <c r="DU89" s="153"/>
      <c r="DV89" s="153"/>
      <c r="DW89" s="153"/>
      <c r="DX89" s="153"/>
      <c r="DY89" s="153"/>
      <c r="DZ89" s="153"/>
      <c r="EA89" s="153"/>
      <c r="EB89" s="153"/>
      <c r="EC89" s="153"/>
      <c r="ED89" s="153"/>
      <c r="EE89" s="153"/>
      <c r="EF89" s="153"/>
      <c r="EG89" s="153"/>
      <c r="EH89" s="153"/>
      <c r="EI89" s="153"/>
      <c r="EJ89" s="416"/>
      <c r="EK89" s="1535"/>
      <c r="EX89" s="83"/>
      <c r="EY89" s="83"/>
      <c r="EZ89" s="83"/>
      <c r="FA89" s="83"/>
      <c r="FB89" s="83"/>
      <c r="FC89" s="83"/>
    </row>
    <row r="90" spans="1:159" s="27" customFormat="1" ht="15" customHeight="1" outlineLevel="1">
      <c r="A90" s="42"/>
      <c r="B90"/>
      <c r="C90"/>
      <c r="D90"/>
      <c r="E90"/>
      <c r="F90"/>
      <c r="G90"/>
      <c r="H90" s="42"/>
      <c r="I90" s="369" t="s">
        <v>32</v>
      </c>
      <c r="J90" s="32"/>
      <c r="K90" s="32"/>
      <c r="L90" s="32"/>
      <c r="M90" s="32"/>
      <c r="N90" s="32"/>
      <c r="O90" s="32"/>
      <c r="P90" s="32"/>
      <c r="Q90" s="32"/>
      <c r="R90" s="32"/>
      <c r="S90" s="32"/>
      <c r="T90" s="32"/>
      <c r="U90" s="32"/>
      <c r="V90" s="32"/>
      <c r="W90" s="32"/>
      <c r="X90" s="32"/>
      <c r="Y90" s="32"/>
      <c r="Z90" s="32"/>
      <c r="AA90" s="32"/>
      <c r="AB90" s="32"/>
      <c r="AC90" s="32"/>
      <c r="AD90" s="32"/>
      <c r="AE90" s="32"/>
      <c r="AF90" s="32"/>
      <c r="AG90" s="32"/>
      <c r="AH90" s="32"/>
      <c r="AI90" s="32"/>
      <c r="AJ90" s="32"/>
      <c r="AK90" s="32"/>
      <c r="AL90" s="32"/>
      <c r="AM90" s="32"/>
      <c r="AN90" s="32"/>
      <c r="AO90" s="32"/>
      <c r="AP90" s="32"/>
      <c r="AQ90" s="32"/>
      <c r="AR90" s="32"/>
      <c r="AS90" s="32"/>
      <c r="AT90" s="378">
        <v>0</v>
      </c>
      <c r="AU90" s="132">
        <v>0</v>
      </c>
      <c r="AV90" s="132">
        <v>0</v>
      </c>
      <c r="AW90" s="366">
        <v>4.0000000000000001E-3</v>
      </c>
      <c r="AX90" s="378">
        <v>0</v>
      </c>
      <c r="AY90" s="132">
        <v>0</v>
      </c>
      <c r="AZ90" s="132">
        <v>0</v>
      </c>
      <c r="BA90" s="366">
        <v>4.0000000000000001E-3</v>
      </c>
      <c r="BB90" s="378">
        <v>4.0000000000000001E-3</v>
      </c>
      <c r="BC90" s="132">
        <v>4.0000000000000001E-3</v>
      </c>
      <c r="BD90" s="132">
        <v>0</v>
      </c>
      <c r="BE90" s="366">
        <v>0</v>
      </c>
      <c r="BF90" s="378">
        <v>0</v>
      </c>
      <c r="BG90" s="132">
        <v>0</v>
      </c>
      <c r="BH90" s="132">
        <v>0</v>
      </c>
      <c r="BI90" s="366">
        <v>0</v>
      </c>
      <c r="BJ90" s="378">
        <v>0</v>
      </c>
      <c r="BK90" s="132">
        <v>0</v>
      </c>
      <c r="BL90" s="132">
        <v>0</v>
      </c>
      <c r="BM90" s="366">
        <v>0</v>
      </c>
      <c r="BN90" s="891">
        <v>0</v>
      </c>
      <c r="BO90" s="717">
        <v>0</v>
      </c>
      <c r="BP90" s="132">
        <v>0</v>
      </c>
      <c r="BQ90" s="366">
        <v>0</v>
      </c>
      <c r="BR90" s="1181">
        <v>0</v>
      </c>
      <c r="BS90" s="717">
        <v>0</v>
      </c>
      <c r="BT90" s="143">
        <v>0</v>
      </c>
      <c r="BU90" s="370">
        <v>0</v>
      </c>
      <c r="BV90" s="390">
        <v>0</v>
      </c>
      <c r="BW90" s="143">
        <v>0</v>
      </c>
      <c r="BX90" s="143">
        <f t="shared" ref="BX90:CG90" si="192">BW90</f>
        <v>0</v>
      </c>
      <c r="BY90" s="370">
        <f t="shared" si="192"/>
        <v>0</v>
      </c>
      <c r="BZ90" s="390">
        <v>0</v>
      </c>
      <c r="CA90" s="143">
        <v>0</v>
      </c>
      <c r="CB90" s="143">
        <v>0</v>
      </c>
      <c r="CC90" s="370">
        <v>0</v>
      </c>
      <c r="CD90" s="143">
        <f t="shared" si="192"/>
        <v>0</v>
      </c>
      <c r="CE90" s="143">
        <f t="shared" si="192"/>
        <v>0</v>
      </c>
      <c r="CF90" s="143">
        <f t="shared" si="192"/>
        <v>0</v>
      </c>
      <c r="CG90" s="370">
        <f t="shared" si="192"/>
        <v>0</v>
      </c>
      <c r="CH90" s="155"/>
      <c r="CI90" s="155"/>
      <c r="CJ90" s="155"/>
      <c r="CK90" s="155"/>
      <c r="CL90" s="155"/>
      <c r="CM90" s="155"/>
      <c r="CN90" s="155"/>
      <c r="CO90" s="155"/>
      <c r="CP90" s="155"/>
      <c r="CQ90" s="155"/>
      <c r="CR90" s="155"/>
      <c r="CS90" s="155"/>
      <c r="CT90" s="155"/>
      <c r="CU90" s="155"/>
      <c r="CV90" s="155"/>
      <c r="CW90" s="155"/>
      <c r="CX90" s="155"/>
      <c r="CY90" s="155"/>
      <c r="CZ90" s="155"/>
      <c r="DA90" s="155"/>
      <c r="DB90" s="155"/>
      <c r="DC90" s="155"/>
      <c r="DD90" s="155"/>
      <c r="DE90" s="155"/>
      <c r="DF90" s="155"/>
      <c r="DG90" s="155"/>
      <c r="DH90" s="155"/>
      <c r="DI90" s="421"/>
      <c r="DJ90" s="1145"/>
      <c r="DK90" s="144"/>
      <c r="DL90" s="144"/>
      <c r="DM90" s="144"/>
      <c r="DN90" s="144"/>
      <c r="DO90" s="144"/>
      <c r="DP90" s="127"/>
      <c r="DQ90" s="447"/>
      <c r="DR90" s="147"/>
      <c r="DS90" s="147"/>
      <c r="DT90" s="128">
        <f>AW90</f>
        <v>4.0000000000000001E-3</v>
      </c>
      <c r="DU90" s="128">
        <f>BA90</f>
        <v>4.0000000000000001E-3</v>
      </c>
      <c r="DV90" s="128">
        <f>BE90</f>
        <v>0</v>
      </c>
      <c r="DW90" s="128">
        <f>BI90</f>
        <v>0</v>
      </c>
      <c r="DX90" s="128">
        <f>BM90</f>
        <v>0</v>
      </c>
      <c r="DY90" s="128">
        <f>BQ90</f>
        <v>0</v>
      </c>
      <c r="DZ90" s="128">
        <f>BU90</f>
        <v>0</v>
      </c>
      <c r="EA90" s="128">
        <f>BY90</f>
        <v>0</v>
      </c>
      <c r="EB90" s="128">
        <f>CC90</f>
        <v>0</v>
      </c>
      <c r="EC90" s="143">
        <f>EB90</f>
        <v>0</v>
      </c>
      <c r="ED90" s="143">
        <f t="shared" ref="ED90:EJ90" si="193">EC90</f>
        <v>0</v>
      </c>
      <c r="EE90" s="143">
        <f t="shared" si="193"/>
        <v>0</v>
      </c>
      <c r="EF90" s="143">
        <f t="shared" si="193"/>
        <v>0</v>
      </c>
      <c r="EG90" s="143">
        <f t="shared" si="193"/>
        <v>0</v>
      </c>
      <c r="EH90" s="143">
        <f t="shared" si="193"/>
        <v>0</v>
      </c>
      <c r="EI90" s="143">
        <f t="shared" si="193"/>
        <v>0</v>
      </c>
      <c r="EJ90" s="370">
        <f t="shared" si="193"/>
        <v>0</v>
      </c>
      <c r="EK90" s="1535"/>
      <c r="EX90" s="83"/>
      <c r="EY90" s="83"/>
      <c r="EZ90" s="83"/>
      <c r="FA90" s="83"/>
      <c r="FB90" s="83"/>
      <c r="FC90" s="83"/>
    </row>
    <row r="91" spans="1:159" s="27" customFormat="1" ht="15" customHeight="1" outlineLevel="1">
      <c r="A91" s="42"/>
      <c r="B91"/>
      <c r="C91"/>
      <c r="D91"/>
      <c r="E91"/>
      <c r="F91"/>
      <c r="G91"/>
      <c r="H91" s="42"/>
      <c r="I91" s="369" t="s">
        <v>33</v>
      </c>
      <c r="J91" s="32"/>
      <c r="K91" s="32"/>
      <c r="L91" s="32"/>
      <c r="M91" s="32"/>
      <c r="N91" s="32"/>
      <c r="O91" s="32"/>
      <c r="P91" s="32"/>
      <c r="Q91" s="32"/>
      <c r="R91" s="32"/>
      <c r="S91" s="32"/>
      <c r="T91" s="32"/>
      <c r="U91" s="32"/>
      <c r="V91" s="32"/>
      <c r="W91" s="32"/>
      <c r="X91" s="32"/>
      <c r="Y91" s="32"/>
      <c r="Z91" s="32"/>
      <c r="AA91" s="32"/>
      <c r="AB91" s="32"/>
      <c r="AC91" s="32"/>
      <c r="AD91" s="32"/>
      <c r="AE91" s="32"/>
      <c r="AF91" s="32"/>
      <c r="AG91" s="32"/>
      <c r="AH91" s="32"/>
      <c r="AI91" s="32"/>
      <c r="AJ91" s="32"/>
      <c r="AK91" s="32"/>
      <c r="AL91" s="32"/>
      <c r="AM91" s="32"/>
      <c r="AN91" s="32"/>
      <c r="AO91" s="32"/>
      <c r="AP91" s="32"/>
      <c r="AQ91" s="32"/>
      <c r="AR91" s="32"/>
      <c r="AS91" s="32"/>
      <c r="AT91" s="376">
        <f>+SUM(AT92:AT93)</f>
        <v>0</v>
      </c>
      <c r="AU91" s="128">
        <f t="shared" ref="AU91:BM91" si="194">+SUM(AU92:AU93)</f>
        <v>0</v>
      </c>
      <c r="AV91" s="128">
        <f t="shared" si="194"/>
        <v>0</v>
      </c>
      <c r="AW91" s="347">
        <f t="shared" si="194"/>
        <v>93.057000000000002</v>
      </c>
      <c r="AX91" s="376">
        <f t="shared" si="194"/>
        <v>0</v>
      </c>
      <c r="AY91" s="128">
        <f t="shared" si="194"/>
        <v>0</v>
      </c>
      <c r="AZ91" s="128">
        <f t="shared" si="194"/>
        <v>0</v>
      </c>
      <c r="BA91" s="347">
        <f t="shared" si="194"/>
        <v>96.153000000000006</v>
      </c>
      <c r="BB91" s="376">
        <f t="shared" si="194"/>
        <v>98.210999999999999</v>
      </c>
      <c r="BC91" s="128">
        <f t="shared" si="194"/>
        <v>99.096000000000004</v>
      </c>
      <c r="BD91" s="128">
        <f t="shared" si="194"/>
        <v>176.19799999999998</v>
      </c>
      <c r="BE91" s="347">
        <f t="shared" si="194"/>
        <v>178.82</v>
      </c>
      <c r="BF91" s="376">
        <f t="shared" si="194"/>
        <v>183.52599999999998</v>
      </c>
      <c r="BG91" s="128">
        <f t="shared" si="194"/>
        <v>187.33699999999999</v>
      </c>
      <c r="BH91" s="128">
        <f t="shared" si="194"/>
        <v>348.36700000000002</v>
      </c>
      <c r="BI91" s="347">
        <f t="shared" si="194"/>
        <v>351.98500000000001</v>
      </c>
      <c r="BJ91" s="376">
        <f t="shared" si="194"/>
        <v>361.96500000000003</v>
      </c>
      <c r="BK91" s="128">
        <f t="shared" si="194"/>
        <v>377.27100000000002</v>
      </c>
      <c r="BL91" s="128">
        <f t="shared" si="194"/>
        <v>644.08699999999999</v>
      </c>
      <c r="BM91" s="347">
        <f t="shared" si="194"/>
        <v>651.91700000000003</v>
      </c>
      <c r="BN91" s="376">
        <f t="shared" ref="BN91:BY91" si="195">+SUM(BN92:BN93)</f>
        <v>665.899</v>
      </c>
      <c r="BO91" s="128">
        <f t="shared" si="195"/>
        <v>684.55200000000002</v>
      </c>
      <c r="BP91" s="128">
        <f t="shared" si="195"/>
        <v>702.03399999999999</v>
      </c>
      <c r="BQ91" s="347">
        <f t="shared" si="195"/>
        <v>716.51</v>
      </c>
      <c r="BR91" s="314">
        <f t="shared" si="195"/>
        <v>2854.0849999999996</v>
      </c>
      <c r="BS91" s="128">
        <f>+SUM(BS92:BS93)</f>
        <v>2895.1610000000001</v>
      </c>
      <c r="BT91" s="128">
        <f>+SUM(BT92:BT93)</f>
        <v>2924.056</v>
      </c>
      <c r="BU91" s="347">
        <f t="shared" si="195"/>
        <v>2956.1289999999999</v>
      </c>
      <c r="BV91" s="376">
        <f t="shared" si="195"/>
        <v>2985.4960000000001</v>
      </c>
      <c r="BW91" s="128">
        <f t="shared" si="195"/>
        <v>3022.7539999999999</v>
      </c>
      <c r="BX91" s="128">
        <f t="shared" si="195"/>
        <v>3065.06</v>
      </c>
      <c r="BY91" s="347">
        <f t="shared" si="195"/>
        <v>3030.6299999999997</v>
      </c>
      <c r="BZ91" s="376">
        <f t="shared" ref="BZ91:CG91" si="196">+SUM(BZ92:BZ93)</f>
        <v>3071.6820000000002</v>
      </c>
      <c r="CA91" s="128">
        <f t="shared" si="196"/>
        <v>3155.221</v>
      </c>
      <c r="CB91" s="128">
        <f t="shared" si="196"/>
        <v>3204.4029999999998</v>
      </c>
      <c r="CC91" s="347">
        <f t="shared" si="196"/>
        <v>3254.1660000000002</v>
      </c>
      <c r="CD91" s="128">
        <f t="shared" si="196"/>
        <v>3284.7314100000003</v>
      </c>
      <c r="CE91" s="128">
        <f t="shared" si="196"/>
        <v>3315.3840600000003</v>
      </c>
      <c r="CF91" s="128">
        <f t="shared" si="196"/>
        <v>3345.3867600000003</v>
      </c>
      <c r="CG91" s="347">
        <f t="shared" si="196"/>
        <v>3376.2662100000002</v>
      </c>
      <c r="CH91" s="150"/>
      <c r="CI91" s="150"/>
      <c r="CJ91" s="150"/>
      <c r="CK91" s="150"/>
      <c r="CL91" s="150"/>
      <c r="CM91" s="150"/>
      <c r="CN91" s="150"/>
      <c r="CO91" s="150"/>
      <c r="CP91" s="150"/>
      <c r="CQ91" s="150"/>
      <c r="CR91" s="150"/>
      <c r="CS91" s="150"/>
      <c r="CT91" s="150"/>
      <c r="CU91" s="150"/>
      <c r="CV91" s="150"/>
      <c r="CW91" s="150"/>
      <c r="CX91" s="150"/>
      <c r="CY91" s="150"/>
      <c r="CZ91" s="150"/>
      <c r="DA91" s="150"/>
      <c r="DB91" s="150"/>
      <c r="DC91" s="150"/>
      <c r="DD91" s="150"/>
      <c r="DE91" s="150"/>
      <c r="DF91" s="150"/>
      <c r="DG91" s="150"/>
      <c r="DH91" s="150"/>
      <c r="DI91" s="409"/>
      <c r="DJ91" s="1145"/>
      <c r="DK91" s="128"/>
      <c r="DL91" s="143"/>
      <c r="DM91" s="143"/>
      <c r="DN91" s="143"/>
      <c r="DO91" s="143"/>
      <c r="DP91" s="127"/>
      <c r="DQ91" s="376"/>
      <c r="DR91" s="128"/>
      <c r="DS91" s="128"/>
      <c r="DT91" s="128">
        <f t="shared" ref="DT91:EA91" si="197">+SUM(DT92:DT93)</f>
        <v>93.057000000000002</v>
      </c>
      <c r="DU91" s="128">
        <f t="shared" si="197"/>
        <v>96.153000000000006</v>
      </c>
      <c r="DV91" s="128">
        <f t="shared" si="197"/>
        <v>178.82</v>
      </c>
      <c r="DW91" s="128">
        <f t="shared" si="197"/>
        <v>351.98500000000001</v>
      </c>
      <c r="DX91" s="128">
        <f t="shared" si="197"/>
        <v>651.91700000000003</v>
      </c>
      <c r="DY91" s="128">
        <f t="shared" si="197"/>
        <v>716.51</v>
      </c>
      <c r="DZ91" s="143">
        <f t="shared" si="197"/>
        <v>2956.1289999999999</v>
      </c>
      <c r="EA91" s="143">
        <f t="shared" si="197"/>
        <v>3030.6299999999997</v>
      </c>
      <c r="EB91" s="143">
        <f>CC91</f>
        <v>3254.1660000000002</v>
      </c>
      <c r="EC91" s="128">
        <f t="shared" ref="EC91:EJ91" si="198">+SUM(EC92:EC93)</f>
        <v>3376.2662100000002</v>
      </c>
      <c r="ED91" s="128">
        <f t="shared" si="198"/>
        <v>3507.5361757662972</v>
      </c>
      <c r="EE91" s="128">
        <f t="shared" si="198"/>
        <v>3648.6645482095942</v>
      </c>
      <c r="EF91" s="128">
        <f t="shared" si="198"/>
        <v>3800.3916960931624</v>
      </c>
      <c r="EG91" s="128">
        <f t="shared" si="198"/>
        <v>3963.5135900562759</v>
      </c>
      <c r="EH91" s="128">
        <f t="shared" si="198"/>
        <v>4138.8859783287571</v>
      </c>
      <c r="EI91" s="128">
        <f t="shared" si="198"/>
        <v>4327.4288760427107</v>
      </c>
      <c r="EJ91" s="347">
        <f t="shared" si="198"/>
        <v>4530.1313916926765</v>
      </c>
      <c r="EK91" s="1535"/>
      <c r="EX91" s="83"/>
      <c r="EY91" s="83"/>
      <c r="EZ91" s="83"/>
      <c r="FA91" s="83"/>
      <c r="FB91" s="83"/>
      <c r="FC91" s="83"/>
    </row>
    <row r="92" spans="1:159" s="83" customFormat="1" ht="15" customHeight="1" outlineLevel="1">
      <c r="A92" s="84"/>
      <c r="B92"/>
      <c r="C92"/>
      <c r="D92"/>
      <c r="E92"/>
      <c r="F92"/>
      <c r="G92"/>
      <c r="H92" s="84"/>
      <c r="I92" s="417" t="s">
        <v>34</v>
      </c>
      <c r="J92" s="418"/>
      <c r="K92" s="418"/>
      <c r="L92" s="418"/>
      <c r="M92" s="418"/>
      <c r="N92" s="418"/>
      <c r="O92" s="418"/>
      <c r="P92" s="418"/>
      <c r="Q92" s="418"/>
      <c r="R92" s="418"/>
      <c r="S92" s="418"/>
      <c r="T92" s="418"/>
      <c r="U92" s="418"/>
      <c r="V92" s="418"/>
      <c r="W92" s="418"/>
      <c r="X92" s="418"/>
      <c r="Y92" s="418"/>
      <c r="Z92" s="418"/>
      <c r="AA92" s="418"/>
      <c r="AB92" s="418"/>
      <c r="AC92" s="418"/>
      <c r="AD92" s="418"/>
      <c r="AE92" s="418"/>
      <c r="AF92" s="418"/>
      <c r="AG92" s="418"/>
      <c r="AH92" s="418"/>
      <c r="AI92" s="418"/>
      <c r="AJ92" s="418"/>
      <c r="AK92" s="418"/>
      <c r="AL92" s="418"/>
      <c r="AM92" s="418"/>
      <c r="AN92" s="418"/>
      <c r="AO92" s="418"/>
      <c r="AP92" s="418"/>
      <c r="AQ92" s="418"/>
      <c r="AR92" s="418"/>
      <c r="AS92" s="418"/>
      <c r="AT92" s="460">
        <v>0</v>
      </c>
      <c r="AU92" s="146">
        <v>0</v>
      </c>
      <c r="AV92" s="146">
        <v>0</v>
      </c>
      <c r="AW92" s="284">
        <f>0+0.003+0.001</f>
        <v>4.0000000000000001E-3</v>
      </c>
      <c r="AX92" s="460">
        <v>0</v>
      </c>
      <c r="AY92" s="146">
        <v>0</v>
      </c>
      <c r="AZ92" s="146">
        <v>0</v>
      </c>
      <c r="BA92" s="284">
        <f>0+0.003+0.001</f>
        <v>4.0000000000000001E-3</v>
      </c>
      <c r="BB92" s="460">
        <v>1E-3</v>
      </c>
      <c r="BC92" s="146">
        <f>0+0.001+0</f>
        <v>1E-3</v>
      </c>
      <c r="BD92" s="146">
        <f>0+0.002+0.001</f>
        <v>3.0000000000000001E-3</v>
      </c>
      <c r="BE92" s="284">
        <f>0.002+0.001+0</f>
        <v>3.0000000000000001E-3</v>
      </c>
      <c r="BF92" s="460">
        <f>0.002+0.001</f>
        <v>3.0000000000000001E-3</v>
      </c>
      <c r="BG92" s="146">
        <f>0.002+0.001</f>
        <v>3.0000000000000001E-3</v>
      </c>
      <c r="BH92" s="146">
        <f t="shared" ref="BH92:BQ92" si="199">0.003+0.001</f>
        <v>4.0000000000000001E-3</v>
      </c>
      <c r="BI92" s="284">
        <f t="shared" si="199"/>
        <v>4.0000000000000001E-3</v>
      </c>
      <c r="BJ92" s="460">
        <f t="shared" si="199"/>
        <v>4.0000000000000001E-3</v>
      </c>
      <c r="BK92" s="146">
        <f t="shared" si="199"/>
        <v>4.0000000000000001E-3</v>
      </c>
      <c r="BL92" s="146">
        <f t="shared" si="199"/>
        <v>4.0000000000000001E-3</v>
      </c>
      <c r="BM92" s="284">
        <f t="shared" si="199"/>
        <v>4.0000000000000001E-3</v>
      </c>
      <c r="BN92" s="460">
        <f t="shared" si="199"/>
        <v>4.0000000000000001E-3</v>
      </c>
      <c r="BO92" s="146">
        <f t="shared" si="199"/>
        <v>4.0000000000000001E-3</v>
      </c>
      <c r="BP92" s="146">
        <f t="shared" si="199"/>
        <v>4.0000000000000001E-3</v>
      </c>
      <c r="BQ92" s="284">
        <f t="shared" si="199"/>
        <v>4.0000000000000001E-3</v>
      </c>
      <c r="BR92" s="1180">
        <f>0.005+0.001</f>
        <v>6.0000000000000001E-3</v>
      </c>
      <c r="BS92" s="1179">
        <f>0.005+0.001</f>
        <v>6.0000000000000001E-3</v>
      </c>
      <c r="BT92" s="717">
        <f>0.005+0.001+0.012</f>
        <v>1.8000000000000002E-2</v>
      </c>
      <c r="BU92" s="1255">
        <f>0.005+0.001+0.012</f>
        <v>1.8000000000000002E-2</v>
      </c>
      <c r="BV92" s="1180">
        <v>1.8000000000000002E-2</v>
      </c>
      <c r="BW92" s="1179">
        <f>0.001+0.005+0.012</f>
        <v>1.8000000000000002E-2</v>
      </c>
      <c r="BX92" s="1179">
        <f>0.001+0.005+0.012</f>
        <v>1.8000000000000002E-2</v>
      </c>
      <c r="BY92" s="1255">
        <f>0.001+0.005+0.012</f>
        <v>1.8000000000000002E-2</v>
      </c>
      <c r="BZ92" s="1180">
        <v>1.8000000000000002E-2</v>
      </c>
      <c r="CA92" s="1179">
        <f>0.001+0.006+0.012</f>
        <v>1.9E-2</v>
      </c>
      <c r="CB92" s="1179">
        <f>0.001+0.006+0.013</f>
        <v>0.02</v>
      </c>
      <c r="CC92" s="1255">
        <f>0.001+0.006+0.013</f>
        <v>0.02</v>
      </c>
      <c r="CD92" s="419">
        <f>CC92</f>
        <v>0.02</v>
      </c>
      <c r="CE92" s="419">
        <f>CD92</f>
        <v>0.02</v>
      </c>
      <c r="CF92" s="419">
        <f>CE92</f>
        <v>0.02</v>
      </c>
      <c r="CG92" s="420">
        <f>CF92</f>
        <v>0.02</v>
      </c>
      <c r="CH92" s="419"/>
      <c r="CI92" s="419"/>
      <c r="CJ92" s="419"/>
      <c r="CK92" s="419"/>
      <c r="CL92" s="419"/>
      <c r="CM92" s="419"/>
      <c r="CN92" s="419"/>
      <c r="CO92" s="419"/>
      <c r="CP92" s="419"/>
      <c r="CQ92" s="419"/>
      <c r="CR92" s="419"/>
      <c r="CS92" s="419"/>
      <c r="CT92" s="419"/>
      <c r="CU92" s="419"/>
      <c r="CV92" s="419"/>
      <c r="CW92" s="419"/>
      <c r="CX92" s="419"/>
      <c r="CY92" s="419"/>
      <c r="CZ92" s="419"/>
      <c r="DA92" s="419"/>
      <c r="DB92" s="419"/>
      <c r="DC92" s="419"/>
      <c r="DD92" s="419"/>
      <c r="DE92" s="419"/>
      <c r="DF92" s="419"/>
      <c r="DG92" s="419"/>
      <c r="DH92" s="419"/>
      <c r="DI92" s="420"/>
      <c r="DJ92" s="1145"/>
      <c r="DK92" s="154"/>
      <c r="DL92" s="154"/>
      <c r="DM92" s="154"/>
      <c r="DN92" s="154"/>
      <c r="DO92" s="154"/>
      <c r="DP92" s="127"/>
      <c r="DQ92" s="449"/>
      <c r="DR92" s="145"/>
      <c r="DS92" s="145"/>
      <c r="DT92" s="128">
        <f>AW92</f>
        <v>4.0000000000000001E-3</v>
      </c>
      <c r="DU92" s="128">
        <f>BA92</f>
        <v>4.0000000000000001E-3</v>
      </c>
      <c r="DV92" s="128">
        <f>BE92</f>
        <v>3.0000000000000001E-3</v>
      </c>
      <c r="DW92" s="128">
        <f>BI92</f>
        <v>4.0000000000000001E-3</v>
      </c>
      <c r="DX92" s="128">
        <f>BM92</f>
        <v>4.0000000000000001E-3</v>
      </c>
      <c r="DY92" s="128">
        <f>BQ92</f>
        <v>4.0000000000000001E-3</v>
      </c>
      <c r="DZ92" s="128">
        <f>BU92</f>
        <v>1.8000000000000002E-2</v>
      </c>
      <c r="EA92" s="128">
        <f>BY92</f>
        <v>1.8000000000000002E-2</v>
      </c>
      <c r="EB92" s="128">
        <f>CC92</f>
        <v>0.02</v>
      </c>
      <c r="EC92" s="419">
        <f>EB92</f>
        <v>0.02</v>
      </c>
      <c r="ED92" s="419">
        <f t="shared" ref="ED92:EJ92" si="200">EC92</f>
        <v>0.02</v>
      </c>
      <c r="EE92" s="419">
        <f t="shared" si="200"/>
        <v>0.02</v>
      </c>
      <c r="EF92" s="419">
        <f t="shared" si="200"/>
        <v>0.02</v>
      </c>
      <c r="EG92" s="419">
        <f t="shared" si="200"/>
        <v>0.02</v>
      </c>
      <c r="EH92" s="419">
        <f t="shared" si="200"/>
        <v>0.02</v>
      </c>
      <c r="EI92" s="419">
        <f t="shared" si="200"/>
        <v>0.02</v>
      </c>
      <c r="EJ92" s="420">
        <f t="shared" si="200"/>
        <v>0.02</v>
      </c>
      <c r="EK92" s="1547"/>
    </row>
    <row r="93" spans="1:159" s="83" customFormat="1" ht="15" customHeight="1" outlineLevel="1">
      <c r="A93" s="84"/>
      <c r="B93"/>
      <c r="C93"/>
      <c r="D93"/>
      <c r="E93"/>
      <c r="F93"/>
      <c r="G93"/>
      <c r="H93" s="84"/>
      <c r="I93" s="417" t="s">
        <v>35</v>
      </c>
      <c r="J93" s="418"/>
      <c r="K93" s="418"/>
      <c r="L93" s="418"/>
      <c r="M93" s="418"/>
      <c r="N93" s="418"/>
      <c r="O93" s="418"/>
      <c r="P93" s="418"/>
      <c r="Q93" s="418"/>
      <c r="R93" s="418"/>
      <c r="S93" s="418"/>
      <c r="T93" s="418"/>
      <c r="U93" s="418"/>
      <c r="V93" s="418"/>
      <c r="W93" s="418"/>
      <c r="X93" s="418"/>
      <c r="Y93" s="418"/>
      <c r="Z93" s="418"/>
      <c r="AA93" s="418"/>
      <c r="AB93" s="418"/>
      <c r="AC93" s="418"/>
      <c r="AD93" s="418"/>
      <c r="AE93" s="418"/>
      <c r="AF93" s="418"/>
      <c r="AG93" s="418"/>
      <c r="AH93" s="418"/>
      <c r="AI93" s="418"/>
      <c r="AJ93" s="418"/>
      <c r="AK93" s="418"/>
      <c r="AL93" s="418"/>
      <c r="AM93" s="418"/>
      <c r="AN93" s="418"/>
      <c r="AO93" s="418"/>
      <c r="AP93" s="418"/>
      <c r="AQ93" s="418"/>
      <c r="AR93" s="418"/>
      <c r="AS93" s="418"/>
      <c r="AT93" s="460">
        <v>0</v>
      </c>
      <c r="AU93" s="146">
        <v>0</v>
      </c>
      <c r="AV93" s="146">
        <v>0</v>
      </c>
      <c r="AW93" s="284">
        <v>93.052999999999997</v>
      </c>
      <c r="AX93" s="460">
        <v>0</v>
      </c>
      <c r="AY93" s="146">
        <v>0</v>
      </c>
      <c r="AZ93" s="146">
        <v>0</v>
      </c>
      <c r="BA93" s="284">
        <v>96.149000000000001</v>
      </c>
      <c r="BB93" s="460">
        <v>98.21</v>
      </c>
      <c r="BC93" s="146">
        <v>99.094999999999999</v>
      </c>
      <c r="BD93" s="146">
        <v>176.19499999999999</v>
      </c>
      <c r="BE93" s="284">
        <v>178.81700000000001</v>
      </c>
      <c r="BF93" s="460">
        <v>183.523</v>
      </c>
      <c r="BG93" s="146">
        <v>187.334</v>
      </c>
      <c r="BH93" s="146">
        <v>348.363</v>
      </c>
      <c r="BI93" s="284">
        <v>351.98099999999999</v>
      </c>
      <c r="BJ93" s="460">
        <v>361.96100000000001</v>
      </c>
      <c r="BK93" s="146">
        <v>377.267</v>
      </c>
      <c r="BL93" s="146">
        <v>644.08299999999997</v>
      </c>
      <c r="BM93" s="284">
        <v>651.91300000000001</v>
      </c>
      <c r="BN93" s="460">
        <v>665.89499999999998</v>
      </c>
      <c r="BO93" s="146">
        <v>684.548</v>
      </c>
      <c r="BP93" s="146">
        <v>702.03</v>
      </c>
      <c r="BQ93" s="284">
        <v>716.50599999999997</v>
      </c>
      <c r="BR93" s="1181">
        <f>2853.941+0.138</f>
        <v>2854.0789999999997</v>
      </c>
      <c r="BS93" s="1178">
        <v>2895.1550000000002</v>
      </c>
      <c r="BT93" s="1178">
        <v>2924.038</v>
      </c>
      <c r="BU93" s="690">
        <v>2956.1109999999999</v>
      </c>
      <c r="BV93" s="1181">
        <v>2985.4780000000001</v>
      </c>
      <c r="BW93" s="1178">
        <v>3022.7359999999999</v>
      </c>
      <c r="BX93" s="1178">
        <v>3065.0419999999999</v>
      </c>
      <c r="BY93" s="690">
        <f>3030.854-0.242</f>
        <v>3030.6119999999996</v>
      </c>
      <c r="BZ93" s="1181">
        <v>3071.6640000000002</v>
      </c>
      <c r="CA93" s="1178">
        <v>3155.2020000000002</v>
      </c>
      <c r="CB93" s="1178">
        <v>3204.3829999999998</v>
      </c>
      <c r="CC93" s="690">
        <v>3254.1460000000002</v>
      </c>
      <c r="CD93" s="155">
        <f>CC93+CD164+CD139+CD166</f>
        <v>3284.7114100000003</v>
      </c>
      <c r="CE93" s="155">
        <f>CD93+CE164+CE139+CE166</f>
        <v>3315.3640600000003</v>
      </c>
      <c r="CF93" s="155">
        <f>CE93+CF164+CF139+CF166</f>
        <v>3345.3667600000003</v>
      </c>
      <c r="CG93" s="421">
        <f>CF93+CG164+CG139+CG166</f>
        <v>3376.2462100000002</v>
      </c>
      <c r="CH93" s="155"/>
      <c r="CI93" s="155"/>
      <c r="CJ93" s="155"/>
      <c r="CK93" s="155"/>
      <c r="CL93" s="155"/>
      <c r="CM93" s="155"/>
      <c r="CN93" s="155"/>
      <c r="CO93" s="155"/>
      <c r="CP93" s="155"/>
      <c r="CQ93" s="155"/>
      <c r="CR93" s="155"/>
      <c r="CS93" s="155"/>
      <c r="CT93" s="155"/>
      <c r="CU93" s="155"/>
      <c r="CV93" s="155"/>
      <c r="CW93" s="155"/>
      <c r="CX93" s="155"/>
      <c r="CY93" s="155"/>
      <c r="CZ93" s="155"/>
      <c r="DA93" s="155"/>
      <c r="DB93" s="155"/>
      <c r="DC93" s="155"/>
      <c r="DD93" s="155"/>
      <c r="DE93" s="155"/>
      <c r="DF93" s="155"/>
      <c r="DG93" s="155"/>
      <c r="DH93" s="155"/>
      <c r="DI93" s="421"/>
      <c r="DJ93" s="1145"/>
      <c r="DK93" s="155"/>
      <c r="DL93" s="155"/>
      <c r="DM93" s="155"/>
      <c r="DN93" s="155"/>
      <c r="DO93" s="155"/>
      <c r="DP93" s="127"/>
      <c r="DQ93" s="449"/>
      <c r="DR93" s="145"/>
      <c r="DS93" s="145"/>
      <c r="DT93" s="128">
        <f>AW93</f>
        <v>93.052999999999997</v>
      </c>
      <c r="DU93" s="128">
        <f>BA93</f>
        <v>96.149000000000001</v>
      </c>
      <c r="DV93" s="128">
        <f>BE93</f>
        <v>178.81700000000001</v>
      </c>
      <c r="DW93" s="128">
        <f>BI93</f>
        <v>351.98099999999999</v>
      </c>
      <c r="DX93" s="128">
        <f>BM93</f>
        <v>651.91300000000001</v>
      </c>
      <c r="DY93" s="128">
        <f>BQ93</f>
        <v>716.50599999999997</v>
      </c>
      <c r="DZ93" s="128">
        <f>BU93</f>
        <v>2956.1109999999999</v>
      </c>
      <c r="EA93" s="128">
        <f>BY93</f>
        <v>3030.6119999999996</v>
      </c>
      <c r="EB93" s="128">
        <f>CC93</f>
        <v>3254.1460000000002</v>
      </c>
      <c r="EC93" s="155">
        <f t="shared" ref="EC93:EJ93" si="201">EB93+EC164+EC139+EC166</f>
        <v>3376.2462100000002</v>
      </c>
      <c r="ED93" s="155">
        <f t="shared" si="201"/>
        <v>3507.5161757662972</v>
      </c>
      <c r="EE93" s="155">
        <f t="shared" si="201"/>
        <v>3648.6445482095942</v>
      </c>
      <c r="EF93" s="155">
        <f t="shared" si="201"/>
        <v>3800.3716960931624</v>
      </c>
      <c r="EG93" s="155">
        <f t="shared" si="201"/>
        <v>3963.4935900562759</v>
      </c>
      <c r="EH93" s="155">
        <f t="shared" si="201"/>
        <v>4138.8659783287567</v>
      </c>
      <c r="EI93" s="155">
        <f t="shared" si="201"/>
        <v>4327.4088760427103</v>
      </c>
      <c r="EJ93" s="421">
        <f t="shared" si="201"/>
        <v>4530.1113916926761</v>
      </c>
      <c r="EK93" s="1547"/>
    </row>
    <row r="94" spans="1:159" s="27" customFormat="1" ht="15" customHeight="1" outlineLevel="1">
      <c r="A94" s="42"/>
      <c r="B94"/>
      <c r="C94"/>
      <c r="D94"/>
      <c r="E94"/>
      <c r="F94"/>
      <c r="G94"/>
      <c r="H94" s="42"/>
      <c r="I94" s="369" t="s">
        <v>36</v>
      </c>
      <c r="J94" s="32"/>
      <c r="K94" s="32"/>
      <c r="L94" s="32"/>
      <c r="M94" s="32"/>
      <c r="N94" s="32"/>
      <c r="O94" s="32"/>
      <c r="P94" s="32"/>
      <c r="Q94" s="32"/>
      <c r="R94" s="32"/>
      <c r="S94" s="32"/>
      <c r="T94" s="32"/>
      <c r="U94" s="32"/>
      <c r="V94" s="32"/>
      <c r="W94" s="32"/>
      <c r="X94" s="32"/>
      <c r="Y94" s="32"/>
      <c r="Z94" s="32"/>
      <c r="AA94" s="32"/>
      <c r="AB94" s="32"/>
      <c r="AC94" s="32"/>
      <c r="AD94" s="32"/>
      <c r="AE94" s="32"/>
      <c r="AF94" s="32"/>
      <c r="AG94" s="32"/>
      <c r="AH94" s="32"/>
      <c r="AI94" s="32"/>
      <c r="AJ94" s="32"/>
      <c r="AK94" s="32"/>
      <c r="AL94" s="32"/>
      <c r="AM94" s="32"/>
      <c r="AN94" s="32"/>
      <c r="AO94" s="32"/>
      <c r="AP94" s="32"/>
      <c r="AQ94" s="32"/>
      <c r="AR94" s="32"/>
      <c r="AS94" s="32"/>
      <c r="AT94" s="378">
        <v>0</v>
      </c>
      <c r="AU94" s="132">
        <v>0</v>
      </c>
      <c r="AV94" s="132">
        <v>0</v>
      </c>
      <c r="AW94" s="366">
        <v>-71.935000000000002</v>
      </c>
      <c r="AX94" s="378">
        <v>0</v>
      </c>
      <c r="AY94" s="132">
        <v>0</v>
      </c>
      <c r="AZ94" s="132">
        <v>0</v>
      </c>
      <c r="BA94" s="366">
        <v>-78.709000000000003</v>
      </c>
      <c r="BB94" s="378">
        <v>-79.534999999999997</v>
      </c>
      <c r="BC94" s="132">
        <v>-77.959000000000003</v>
      </c>
      <c r="BD94" s="132">
        <v>-78.531000000000006</v>
      </c>
      <c r="BE94" s="366">
        <v>-77.606999999999999</v>
      </c>
      <c r="BF94" s="378">
        <v>-75.882999999999996</v>
      </c>
      <c r="BG94" s="132">
        <v>-74.551000000000002</v>
      </c>
      <c r="BH94" s="132">
        <v>-72.216999999999999</v>
      </c>
      <c r="BI94" s="366">
        <v>-71.668000000000006</v>
      </c>
      <c r="BJ94" s="378">
        <v>-75.415000000000006</v>
      </c>
      <c r="BK94" s="132">
        <v>-85.647000000000006</v>
      </c>
      <c r="BL94" s="132">
        <v>-86.835999999999999</v>
      </c>
      <c r="BM94" s="366">
        <v>-84.120999999999995</v>
      </c>
      <c r="BN94" s="378">
        <v>-90.38</v>
      </c>
      <c r="BO94" s="132">
        <v>-100.857</v>
      </c>
      <c r="BP94" s="132">
        <v>-116.834</v>
      </c>
      <c r="BQ94" s="366">
        <v>-127.73099999999999</v>
      </c>
      <c r="BR94" s="891">
        <v>-186.11500000000001</v>
      </c>
      <c r="BS94" s="717">
        <f>0.117-224.836</f>
        <v>-224.71900000000002</v>
      </c>
      <c r="BT94" s="717">
        <f>-250.885+0.27</f>
        <v>-250.61499999999998</v>
      </c>
      <c r="BU94" s="689">
        <f>-0.471-276.605</f>
        <v>-277.07600000000002</v>
      </c>
      <c r="BV94" s="891">
        <f>-324.21+0.169</f>
        <v>-324.041</v>
      </c>
      <c r="BW94" s="717">
        <f>0.377-480.359</f>
        <v>-479.98199999999997</v>
      </c>
      <c r="BX94" s="717">
        <f>0.198-473.552</f>
        <v>-473.35400000000004</v>
      </c>
      <c r="BY94" s="689">
        <v>-497.04300000000001</v>
      </c>
      <c r="BZ94" s="891">
        <f>-502.429-0.267</f>
        <v>-502.69599999999997</v>
      </c>
      <c r="CA94" s="717">
        <f>-0.444-524.274</f>
        <v>-524.71799999999996</v>
      </c>
      <c r="CB94" s="717">
        <f>-0.345-515.066</f>
        <v>-515.41100000000006</v>
      </c>
      <c r="CC94" s="689">
        <f>-1.1-592.243</f>
        <v>-593.34300000000007</v>
      </c>
      <c r="CD94" s="143">
        <f>CC94+CD25</f>
        <v>-609.33215414888775</v>
      </c>
      <c r="CE94" s="143">
        <f>CD94+CE25</f>
        <v>-626.23688836288773</v>
      </c>
      <c r="CF94" s="143">
        <f>CE94+CF25</f>
        <v>-610.85721801533214</v>
      </c>
      <c r="CG94" s="370">
        <f>CF94+CG25</f>
        <v>-590.63731118003989</v>
      </c>
      <c r="CH94" s="155"/>
      <c r="CI94" s="155"/>
      <c r="CJ94" s="155"/>
      <c r="CK94" s="155"/>
      <c r="CL94" s="155"/>
      <c r="CM94" s="155"/>
      <c r="CN94" s="155"/>
      <c r="CO94" s="155"/>
      <c r="CP94" s="155"/>
      <c r="CQ94" s="155"/>
      <c r="CR94" s="155"/>
      <c r="CS94" s="155"/>
      <c r="CT94" s="155"/>
      <c r="CU94" s="155"/>
      <c r="CV94" s="155"/>
      <c r="CW94" s="155"/>
      <c r="CX94" s="155"/>
      <c r="CY94" s="155"/>
      <c r="CZ94" s="155"/>
      <c r="DA94" s="155"/>
      <c r="DB94" s="155"/>
      <c r="DC94" s="155"/>
      <c r="DD94" s="155"/>
      <c r="DE94" s="155"/>
      <c r="DF94" s="155"/>
      <c r="DG94" s="155"/>
      <c r="DH94" s="155"/>
      <c r="DI94" s="421"/>
      <c r="DJ94" s="1145"/>
      <c r="DK94" s="143"/>
      <c r="DL94" s="143"/>
      <c r="DM94" s="143"/>
      <c r="DN94" s="143"/>
      <c r="DO94" s="143"/>
      <c r="DP94" s="127"/>
      <c r="DQ94" s="673"/>
      <c r="DR94" s="671"/>
      <c r="DS94" s="671"/>
      <c r="DT94" s="134">
        <f>AW94</f>
        <v>-71.935000000000002</v>
      </c>
      <c r="DU94" s="128">
        <f>BA94</f>
        <v>-78.709000000000003</v>
      </c>
      <c r="DV94" s="128">
        <f>BE94</f>
        <v>-77.606999999999999</v>
      </c>
      <c r="DW94" s="128">
        <f>BI94</f>
        <v>-71.668000000000006</v>
      </c>
      <c r="DX94" s="128">
        <f>BM94</f>
        <v>-84.120999999999995</v>
      </c>
      <c r="DY94" s="128">
        <f>BQ94</f>
        <v>-127.73099999999999</v>
      </c>
      <c r="DZ94" s="128">
        <f>BU94</f>
        <v>-277.07600000000002</v>
      </c>
      <c r="EA94" s="128">
        <f>BY94</f>
        <v>-497.04300000000001</v>
      </c>
      <c r="EB94" s="128">
        <f>CC94</f>
        <v>-593.34300000000007</v>
      </c>
      <c r="EC94" s="143">
        <f t="shared" ref="EC94:EJ94" si="202">EB94+EC25</f>
        <v>-590.63731118003977</v>
      </c>
      <c r="ED94" s="143">
        <f t="shared" si="202"/>
        <v>-508.20589966547561</v>
      </c>
      <c r="EE94" s="143">
        <f t="shared" si="202"/>
        <v>-296.71640739891677</v>
      </c>
      <c r="EF94" s="143">
        <f t="shared" si="202"/>
        <v>42.704846066302935</v>
      </c>
      <c r="EG94" s="143">
        <f t="shared" si="202"/>
        <v>530.3078559046138</v>
      </c>
      <c r="EH94" s="143">
        <f t="shared" si="202"/>
        <v>1108.2429742923446</v>
      </c>
      <c r="EI94" s="143">
        <f t="shared" si="202"/>
        <v>1824.5179448693375</v>
      </c>
      <c r="EJ94" s="370">
        <f t="shared" si="202"/>
        <v>2708.5837326315459</v>
      </c>
      <c r="EK94" s="1535"/>
      <c r="EX94" s="83"/>
      <c r="EY94" s="83"/>
      <c r="EZ94" s="83"/>
      <c r="FA94" s="83"/>
      <c r="FB94" s="83"/>
      <c r="FC94" s="83"/>
    </row>
    <row r="95" spans="1:159" s="27" customFormat="1" ht="15" customHeight="1" outlineLevel="1">
      <c r="A95" s="42"/>
      <c r="B95"/>
      <c r="C95"/>
      <c r="D95"/>
      <c r="E95"/>
      <c r="F95"/>
      <c r="G95"/>
      <c r="H95" s="42"/>
      <c r="I95" s="371" t="s">
        <v>37</v>
      </c>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77">
        <f>+SUM(AT90:AT91)+AT94</f>
        <v>0</v>
      </c>
      <c r="AU95" s="129">
        <f>+SUM(AU90:AU91)+AU94</f>
        <v>0</v>
      </c>
      <c r="AV95" s="129">
        <f>+SUM(AV90:AV91)+AV94</f>
        <v>0</v>
      </c>
      <c r="AW95" s="349">
        <f>+SUM(AW90:AW91)+AW94</f>
        <v>21.126000000000005</v>
      </c>
      <c r="AX95" s="377">
        <f t="shared" ref="AX95:BM95" si="203">+SUM(AX90:AX91)+AX94</f>
        <v>0</v>
      </c>
      <c r="AY95" s="129">
        <f t="shared" si="203"/>
        <v>0</v>
      </c>
      <c r="AZ95" s="129">
        <f t="shared" si="203"/>
        <v>0</v>
      </c>
      <c r="BA95" s="349">
        <f t="shared" si="203"/>
        <v>17.448000000000008</v>
      </c>
      <c r="BB95" s="377">
        <f t="shared" si="203"/>
        <v>18.680000000000007</v>
      </c>
      <c r="BC95" s="129">
        <f t="shared" si="203"/>
        <v>21.141000000000005</v>
      </c>
      <c r="BD95" s="129">
        <f t="shared" si="203"/>
        <v>97.666999999999973</v>
      </c>
      <c r="BE95" s="349">
        <f t="shared" si="203"/>
        <v>101.21299999999999</v>
      </c>
      <c r="BF95" s="377">
        <f t="shared" si="203"/>
        <v>107.64299999999999</v>
      </c>
      <c r="BG95" s="129">
        <f t="shared" si="203"/>
        <v>112.78599999999999</v>
      </c>
      <c r="BH95" s="129">
        <f t="shared" si="203"/>
        <v>276.15000000000003</v>
      </c>
      <c r="BI95" s="349">
        <f t="shared" si="203"/>
        <v>280.31700000000001</v>
      </c>
      <c r="BJ95" s="377">
        <f t="shared" si="203"/>
        <v>286.55</v>
      </c>
      <c r="BK95" s="129">
        <f t="shared" si="203"/>
        <v>291.62400000000002</v>
      </c>
      <c r="BL95" s="129">
        <f t="shared" si="203"/>
        <v>557.25099999999998</v>
      </c>
      <c r="BM95" s="349">
        <f t="shared" si="203"/>
        <v>567.79600000000005</v>
      </c>
      <c r="BN95" s="377">
        <f t="shared" ref="BN95:BY95" si="204">+SUM(BN90:BN91)+BN94</f>
        <v>575.51900000000001</v>
      </c>
      <c r="BO95" s="129">
        <f t="shared" si="204"/>
        <v>583.69500000000005</v>
      </c>
      <c r="BP95" s="129">
        <f t="shared" si="204"/>
        <v>585.20000000000005</v>
      </c>
      <c r="BQ95" s="349">
        <f t="shared" si="204"/>
        <v>588.779</v>
      </c>
      <c r="BR95" s="377">
        <f t="shared" si="204"/>
        <v>2667.9699999999993</v>
      </c>
      <c r="BS95" s="129">
        <f t="shared" si="204"/>
        <v>2670.442</v>
      </c>
      <c r="BT95" s="129">
        <f t="shared" si="204"/>
        <v>2673.4410000000003</v>
      </c>
      <c r="BU95" s="349">
        <f t="shared" si="204"/>
        <v>2679.0529999999999</v>
      </c>
      <c r="BV95" s="377">
        <f t="shared" si="204"/>
        <v>2661.4549999999999</v>
      </c>
      <c r="BW95" s="129">
        <f t="shared" si="204"/>
        <v>2542.7719999999999</v>
      </c>
      <c r="BX95" s="129">
        <f t="shared" si="204"/>
        <v>2591.7060000000001</v>
      </c>
      <c r="BY95" s="349">
        <f t="shared" si="204"/>
        <v>2533.5869999999995</v>
      </c>
      <c r="BZ95" s="377">
        <f t="shared" ref="BZ95:CG95" si="205">+SUM(BZ90:BZ91)+BZ94</f>
        <v>2568.9860000000003</v>
      </c>
      <c r="CA95" s="129">
        <f t="shared" si="205"/>
        <v>2630.5030000000002</v>
      </c>
      <c r="CB95" s="129">
        <f t="shared" si="205"/>
        <v>2688.9919999999997</v>
      </c>
      <c r="CC95" s="349">
        <f t="shared" si="205"/>
        <v>2660.8230000000003</v>
      </c>
      <c r="CD95" s="129">
        <f t="shared" si="205"/>
        <v>2675.3992558511127</v>
      </c>
      <c r="CE95" s="129">
        <f t="shared" si="205"/>
        <v>2689.1471716371125</v>
      </c>
      <c r="CF95" s="129">
        <f t="shared" si="205"/>
        <v>2734.529541984668</v>
      </c>
      <c r="CG95" s="349">
        <f t="shared" si="205"/>
        <v>2785.6288988199603</v>
      </c>
      <c r="CH95" s="140"/>
      <c r="CI95" s="140"/>
      <c r="CJ95" s="140"/>
      <c r="CK95" s="140"/>
      <c r="CL95" s="140"/>
      <c r="CM95" s="140"/>
      <c r="CN95" s="140"/>
      <c r="CO95" s="140"/>
      <c r="CP95" s="140"/>
      <c r="CQ95" s="140"/>
      <c r="CR95" s="140"/>
      <c r="CS95" s="140"/>
      <c r="CT95" s="140"/>
      <c r="CU95" s="140"/>
      <c r="CV95" s="140"/>
      <c r="CW95" s="140"/>
      <c r="CX95" s="140"/>
      <c r="CY95" s="140"/>
      <c r="CZ95" s="140"/>
      <c r="DA95" s="140"/>
      <c r="DB95" s="140"/>
      <c r="DC95" s="140"/>
      <c r="DD95" s="140"/>
      <c r="DE95" s="140"/>
      <c r="DF95" s="140"/>
      <c r="DG95" s="140"/>
      <c r="DH95" s="140"/>
      <c r="DI95" s="399"/>
      <c r="DJ95" s="1145"/>
      <c r="DK95" s="130"/>
      <c r="DL95" s="130"/>
      <c r="DM95" s="130"/>
      <c r="DN95" s="130"/>
      <c r="DO95" s="130"/>
      <c r="DP95" s="127"/>
      <c r="DQ95" s="635"/>
      <c r="DR95" s="319"/>
      <c r="DS95" s="319"/>
      <c r="DT95" s="319">
        <f t="shared" ref="DT95:EA95" si="206">+SUM(DT90:DT91)+DT94</f>
        <v>21.126000000000005</v>
      </c>
      <c r="DU95" s="129">
        <f t="shared" si="206"/>
        <v>17.448000000000008</v>
      </c>
      <c r="DV95" s="129">
        <f t="shared" si="206"/>
        <v>101.21299999999999</v>
      </c>
      <c r="DW95" s="129">
        <f t="shared" si="206"/>
        <v>280.31700000000001</v>
      </c>
      <c r="DX95" s="129">
        <f t="shared" si="206"/>
        <v>567.79600000000005</v>
      </c>
      <c r="DY95" s="129">
        <f t="shared" si="206"/>
        <v>588.779</v>
      </c>
      <c r="DZ95" s="129">
        <f t="shared" si="206"/>
        <v>2679.0529999999999</v>
      </c>
      <c r="EA95" s="129">
        <f t="shared" si="206"/>
        <v>2533.5869999999995</v>
      </c>
      <c r="EB95" s="129">
        <f>+SUM(EB90:EB91)+EB94</f>
        <v>2660.8230000000003</v>
      </c>
      <c r="EC95" s="129">
        <f t="shared" ref="EC95:EJ95" si="207">+SUM(EC90:EC91)+EC94</f>
        <v>2785.6288988199603</v>
      </c>
      <c r="ED95" s="129">
        <f t="shared" si="207"/>
        <v>2999.3302761008217</v>
      </c>
      <c r="EE95" s="129">
        <f t="shared" si="207"/>
        <v>3351.9481408106776</v>
      </c>
      <c r="EF95" s="129">
        <f t="shared" si="207"/>
        <v>3843.0965421594656</v>
      </c>
      <c r="EG95" s="129">
        <f t="shared" si="207"/>
        <v>4493.8214459608898</v>
      </c>
      <c r="EH95" s="129">
        <f t="shared" si="207"/>
        <v>5247.1289526211021</v>
      </c>
      <c r="EI95" s="129">
        <f t="shared" si="207"/>
        <v>6151.9468209120478</v>
      </c>
      <c r="EJ95" s="349">
        <f t="shared" si="207"/>
        <v>7238.7151243242224</v>
      </c>
      <c r="EK95" s="1535"/>
      <c r="EX95" s="83"/>
      <c r="EY95" s="83"/>
      <c r="EZ95" s="83"/>
      <c r="FA95" s="83"/>
      <c r="FB95" s="83"/>
      <c r="FC95" s="83"/>
    </row>
    <row r="96" spans="1:159" s="46" customFormat="1" ht="15" customHeight="1" outlineLevel="1">
      <c r="A96" s="45"/>
      <c r="B96"/>
      <c r="C96"/>
      <c r="D96"/>
      <c r="E96"/>
      <c r="F96"/>
      <c r="G96"/>
      <c r="H96" s="45"/>
      <c r="I96" s="371" t="s">
        <v>38</v>
      </c>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77">
        <f>+AT87+AT95</f>
        <v>0</v>
      </c>
      <c r="AU96" s="129">
        <f t="shared" ref="AU96:BM96" si="208">+AU87+AU95</f>
        <v>0</v>
      </c>
      <c r="AV96" s="129">
        <f t="shared" si="208"/>
        <v>0</v>
      </c>
      <c r="AW96" s="349">
        <f t="shared" si="208"/>
        <v>24.608000000000004</v>
      </c>
      <c r="AX96" s="377">
        <f t="shared" si="208"/>
        <v>0</v>
      </c>
      <c r="AY96" s="129">
        <f t="shared" si="208"/>
        <v>0</v>
      </c>
      <c r="AZ96" s="129">
        <f t="shared" si="208"/>
        <v>0</v>
      </c>
      <c r="BA96" s="349">
        <f t="shared" si="208"/>
        <v>24.013000000000005</v>
      </c>
      <c r="BB96" s="377">
        <f t="shared" si="208"/>
        <v>28.625000000000007</v>
      </c>
      <c r="BC96" s="129">
        <f t="shared" si="208"/>
        <v>33.902000000000001</v>
      </c>
      <c r="BD96" s="129">
        <f t="shared" si="208"/>
        <v>113.92199999999997</v>
      </c>
      <c r="BE96" s="349">
        <f t="shared" si="208"/>
        <v>116.66799999999999</v>
      </c>
      <c r="BF96" s="377">
        <f t="shared" si="208"/>
        <v>123.27299999999998</v>
      </c>
      <c r="BG96" s="129">
        <f t="shared" si="208"/>
        <v>135.15299999999999</v>
      </c>
      <c r="BH96" s="129">
        <f t="shared" si="208"/>
        <v>298.35200000000003</v>
      </c>
      <c r="BI96" s="349">
        <f t="shared" si="208"/>
        <v>304.23500000000001</v>
      </c>
      <c r="BJ96" s="377">
        <f t="shared" si="208"/>
        <v>309.62700000000001</v>
      </c>
      <c r="BK96" s="129">
        <f t="shared" si="208"/>
        <v>317.53200000000004</v>
      </c>
      <c r="BL96" s="129">
        <f t="shared" si="208"/>
        <v>591.66099999999994</v>
      </c>
      <c r="BM96" s="349">
        <f t="shared" si="208"/>
        <v>608.0630000000001</v>
      </c>
      <c r="BN96" s="377">
        <f t="shared" ref="BN96:BY96" si="209">+BN87+BN95</f>
        <v>621.54200000000003</v>
      </c>
      <c r="BO96" s="129">
        <f t="shared" si="209"/>
        <v>641.47300000000007</v>
      </c>
      <c r="BP96" s="129">
        <f t="shared" si="209"/>
        <v>649.21</v>
      </c>
      <c r="BQ96" s="349">
        <f t="shared" si="209"/>
        <v>649.73</v>
      </c>
      <c r="BR96" s="377">
        <f t="shared" si="209"/>
        <v>3168.1939999999995</v>
      </c>
      <c r="BS96" s="129">
        <f t="shared" si="209"/>
        <v>3169.8620000000001</v>
      </c>
      <c r="BT96" s="129">
        <f t="shared" si="209"/>
        <v>3162.4490000000001</v>
      </c>
      <c r="BU96" s="349">
        <f t="shared" si="209"/>
        <v>3135.7</v>
      </c>
      <c r="BV96" s="377">
        <f t="shared" si="209"/>
        <v>3135.2529999999997</v>
      </c>
      <c r="BW96" s="129">
        <f t="shared" si="209"/>
        <v>3037.1009999999997</v>
      </c>
      <c r="BX96" s="129">
        <f t="shared" si="209"/>
        <v>3064.5039999999999</v>
      </c>
      <c r="BY96" s="349">
        <f t="shared" si="209"/>
        <v>3149.6769999999997</v>
      </c>
      <c r="BZ96" s="377">
        <f t="shared" ref="BZ96:CG96" si="210">+BZ87+BZ95</f>
        <v>3197.0940000000001</v>
      </c>
      <c r="CA96" s="129">
        <f t="shared" si="210"/>
        <v>3260.085</v>
      </c>
      <c r="CB96" s="1708">
        <f t="shared" si="210"/>
        <v>3340.701</v>
      </c>
      <c r="CC96" s="349">
        <f t="shared" si="210"/>
        <v>3230.5170000000003</v>
      </c>
      <c r="CD96" s="129">
        <f t="shared" si="210"/>
        <v>3255.93889546331</v>
      </c>
      <c r="CE96" s="129">
        <f t="shared" si="210"/>
        <v>3261.3616708703817</v>
      </c>
      <c r="CF96" s="129">
        <f t="shared" si="210"/>
        <v>3364.7983499676561</v>
      </c>
      <c r="CG96" s="349">
        <f t="shared" si="210"/>
        <v>3400.0414651826268</v>
      </c>
      <c r="CH96" s="140"/>
      <c r="CI96" s="140"/>
      <c r="CJ96" s="140"/>
      <c r="CK96" s="140"/>
      <c r="CL96" s="140"/>
      <c r="CM96" s="140"/>
      <c r="CN96" s="140"/>
      <c r="CO96" s="140"/>
      <c r="CP96" s="140"/>
      <c r="CQ96" s="140"/>
      <c r="CR96" s="140"/>
      <c r="CS96" s="140"/>
      <c r="CT96" s="140"/>
      <c r="CU96" s="140"/>
      <c r="CV96" s="140"/>
      <c r="CW96" s="140"/>
      <c r="CX96" s="140"/>
      <c r="CY96" s="140"/>
      <c r="CZ96" s="140"/>
      <c r="DA96" s="140"/>
      <c r="DB96" s="140"/>
      <c r="DC96" s="140"/>
      <c r="DD96" s="140"/>
      <c r="DE96" s="140"/>
      <c r="DF96" s="140"/>
      <c r="DG96" s="140"/>
      <c r="DH96" s="140"/>
      <c r="DI96" s="399"/>
      <c r="DJ96" s="1145"/>
      <c r="DK96" s="130"/>
      <c r="DL96" s="130"/>
      <c r="DM96" s="130"/>
      <c r="DN96" s="130"/>
      <c r="DO96" s="130"/>
      <c r="DP96" s="150"/>
      <c r="DQ96" s="385"/>
      <c r="DR96" s="130"/>
      <c r="DS96" s="130"/>
      <c r="DT96" s="130">
        <f t="shared" ref="DT96:EA96" si="211">+DT87+DT95</f>
        <v>24.608000000000004</v>
      </c>
      <c r="DU96" s="129">
        <f t="shared" si="211"/>
        <v>24.013000000000005</v>
      </c>
      <c r="DV96" s="129">
        <f t="shared" si="211"/>
        <v>116.66799999999999</v>
      </c>
      <c r="DW96" s="129">
        <f t="shared" si="211"/>
        <v>304.23500000000001</v>
      </c>
      <c r="DX96" s="129">
        <f t="shared" si="211"/>
        <v>608.0630000000001</v>
      </c>
      <c r="DY96" s="129">
        <f t="shared" si="211"/>
        <v>649.73</v>
      </c>
      <c r="DZ96" s="129">
        <f t="shared" si="211"/>
        <v>3135.7</v>
      </c>
      <c r="EA96" s="129">
        <f t="shared" si="211"/>
        <v>3149.6769999999997</v>
      </c>
      <c r="EB96" s="129">
        <f>+EB87+EB95</f>
        <v>3230.5170000000003</v>
      </c>
      <c r="EC96" s="129">
        <f t="shared" ref="EC96:EJ96" si="212">+EC87+EC95</f>
        <v>3400.0414651826268</v>
      </c>
      <c r="ED96" s="129">
        <f t="shared" si="212"/>
        <v>3661.5106008147504</v>
      </c>
      <c r="EE96" s="129">
        <f t="shared" si="212"/>
        <v>4093.9850510612796</v>
      </c>
      <c r="EF96" s="129">
        <f t="shared" si="212"/>
        <v>4662.8237017595175</v>
      </c>
      <c r="EG96" s="129">
        <f t="shared" si="212"/>
        <v>5392.171757679168</v>
      </c>
      <c r="EH96" s="129">
        <f t="shared" si="212"/>
        <v>6214.4450401870217</v>
      </c>
      <c r="EI96" s="129">
        <f t="shared" si="212"/>
        <v>7176.7457815616299</v>
      </c>
      <c r="EJ96" s="349">
        <f t="shared" si="212"/>
        <v>8339.5255746059429</v>
      </c>
      <c r="EK96" s="1535"/>
      <c r="EX96" s="213"/>
      <c r="EY96" s="213"/>
      <c r="EZ96" s="213"/>
      <c r="FA96" s="213"/>
      <c r="FB96" s="213"/>
      <c r="FC96" s="213"/>
    </row>
    <row r="97" spans="1:159" s="124" customFormat="1" ht="15" customHeight="1" outlineLevel="2">
      <c r="A97" s="10"/>
      <c r="B97"/>
      <c r="C97"/>
      <c r="D97"/>
      <c r="E97"/>
      <c r="F97"/>
      <c r="G97"/>
      <c r="H97" s="10"/>
      <c r="I97" s="422" t="s">
        <v>218</v>
      </c>
      <c r="J97" s="123"/>
      <c r="K97" s="123"/>
      <c r="L97" s="123"/>
      <c r="M97" s="123"/>
      <c r="N97" s="123"/>
      <c r="O97" s="123"/>
      <c r="P97" s="123"/>
      <c r="Q97" s="123"/>
      <c r="R97" s="123"/>
      <c r="S97" s="123"/>
      <c r="T97" s="123"/>
      <c r="U97" s="123"/>
      <c r="V97" s="123"/>
      <c r="W97" s="123"/>
      <c r="X97" s="123"/>
      <c r="Y97" s="123"/>
      <c r="Z97" s="123"/>
      <c r="AA97" s="123"/>
      <c r="AB97" s="123"/>
      <c r="AC97" s="123"/>
      <c r="AD97" s="123"/>
      <c r="AE97" s="123"/>
      <c r="AF97" s="123"/>
      <c r="AG97" s="123"/>
      <c r="AH97" s="123"/>
      <c r="AI97" s="123"/>
      <c r="AJ97" s="123"/>
      <c r="AK97" s="123"/>
      <c r="AL97" s="123"/>
      <c r="AM97" s="123"/>
      <c r="AN97" s="123"/>
      <c r="AO97" s="123"/>
      <c r="AP97" s="123"/>
      <c r="AQ97" s="123"/>
      <c r="AR97" s="123"/>
      <c r="AS97" s="123"/>
      <c r="AT97" s="461">
        <f t="shared" ref="AT97:BN97" si="213">ROUND(AT96,3)-ROUND(AT75,3)</f>
        <v>0</v>
      </c>
      <c r="AU97" s="423">
        <f t="shared" si="213"/>
        <v>0</v>
      </c>
      <c r="AV97" s="423">
        <f t="shared" si="213"/>
        <v>0</v>
      </c>
      <c r="AW97" s="424">
        <f t="shared" si="213"/>
        <v>0</v>
      </c>
      <c r="AX97" s="461">
        <f t="shared" si="213"/>
        <v>0</v>
      </c>
      <c r="AY97" s="423">
        <f t="shared" si="213"/>
        <v>0</v>
      </c>
      <c r="AZ97" s="423">
        <f t="shared" si="213"/>
        <v>0</v>
      </c>
      <c r="BA97" s="424">
        <f t="shared" si="213"/>
        <v>0</v>
      </c>
      <c r="BB97" s="461">
        <f t="shared" si="213"/>
        <v>0</v>
      </c>
      <c r="BC97" s="423">
        <f t="shared" si="213"/>
        <v>0</v>
      </c>
      <c r="BD97" s="423">
        <f t="shared" si="213"/>
        <v>0</v>
      </c>
      <c r="BE97" s="424">
        <f t="shared" si="213"/>
        <v>0</v>
      </c>
      <c r="BF97" s="461">
        <f t="shared" si="213"/>
        <v>0</v>
      </c>
      <c r="BG97" s="423">
        <f t="shared" si="213"/>
        <v>0</v>
      </c>
      <c r="BH97" s="423">
        <f t="shared" si="213"/>
        <v>0</v>
      </c>
      <c r="BI97" s="424">
        <f t="shared" si="213"/>
        <v>0</v>
      </c>
      <c r="BJ97" s="461">
        <f t="shared" si="213"/>
        <v>0</v>
      </c>
      <c r="BK97" s="423">
        <f t="shared" si="213"/>
        <v>0</v>
      </c>
      <c r="BL97" s="423">
        <f t="shared" si="213"/>
        <v>0</v>
      </c>
      <c r="BM97" s="424">
        <f t="shared" si="213"/>
        <v>0</v>
      </c>
      <c r="BN97" s="461">
        <f t="shared" si="213"/>
        <v>0</v>
      </c>
      <c r="BO97" s="423">
        <f t="shared" ref="BO97:BZ97" si="214">ROUND(BO96,3)-ROUND(BO75,3)</f>
        <v>0</v>
      </c>
      <c r="BP97" s="423">
        <f t="shared" si="214"/>
        <v>0</v>
      </c>
      <c r="BQ97" s="424">
        <f t="shared" si="214"/>
        <v>0</v>
      </c>
      <c r="BR97" s="461">
        <f>ROUND(BR96,3)-ROUND(BR75,3)</f>
        <v>0</v>
      </c>
      <c r="BS97" s="423">
        <f t="shared" si="214"/>
        <v>0</v>
      </c>
      <c r="BT97" s="423">
        <f t="shared" si="214"/>
        <v>0</v>
      </c>
      <c r="BU97" s="424">
        <f t="shared" si="214"/>
        <v>0</v>
      </c>
      <c r="BV97" s="461">
        <f t="shared" si="214"/>
        <v>0</v>
      </c>
      <c r="BW97" s="423">
        <f t="shared" si="214"/>
        <v>0</v>
      </c>
      <c r="BX97" s="423">
        <f t="shared" si="214"/>
        <v>0</v>
      </c>
      <c r="BY97" s="424">
        <f t="shared" si="214"/>
        <v>0</v>
      </c>
      <c r="BZ97" s="423">
        <f t="shared" si="214"/>
        <v>0</v>
      </c>
      <c r="CA97" s="423">
        <f t="shared" ref="CA97:CG97" si="215">ROUND(CA96,3)-ROUND(CA75,3)</f>
        <v>0</v>
      </c>
      <c r="CB97" s="423">
        <f t="shared" si="215"/>
        <v>0</v>
      </c>
      <c r="CC97" s="424">
        <f t="shared" si="215"/>
        <v>0</v>
      </c>
      <c r="CD97" s="423">
        <f t="shared" si="215"/>
        <v>0</v>
      </c>
      <c r="CE97" s="423">
        <f t="shared" si="215"/>
        <v>0</v>
      </c>
      <c r="CF97" s="423">
        <f t="shared" si="215"/>
        <v>0</v>
      </c>
      <c r="CG97" s="424">
        <f t="shared" si="215"/>
        <v>0</v>
      </c>
      <c r="CH97" s="551"/>
      <c r="CI97" s="551"/>
      <c r="CJ97" s="551"/>
      <c r="CK97" s="551"/>
      <c r="CL97" s="551"/>
      <c r="CM97" s="551"/>
      <c r="CN97" s="551"/>
      <c r="CO97" s="551"/>
      <c r="CP97" s="551"/>
      <c r="CQ97" s="551"/>
      <c r="CR97" s="551"/>
      <c r="CS97" s="551"/>
      <c r="CT97" s="551"/>
      <c r="CU97" s="551"/>
      <c r="CV97" s="551"/>
      <c r="CW97" s="551"/>
      <c r="CX97" s="551"/>
      <c r="CY97" s="551"/>
      <c r="CZ97" s="551"/>
      <c r="DA97" s="551"/>
      <c r="DB97" s="551"/>
      <c r="DC97" s="551"/>
      <c r="DD97" s="551"/>
      <c r="DE97" s="551"/>
      <c r="DF97" s="551"/>
      <c r="DG97" s="551"/>
      <c r="DH97" s="551"/>
      <c r="DI97" s="552"/>
      <c r="DJ97" s="1145"/>
      <c r="DK97" s="156"/>
      <c r="DL97" s="128"/>
      <c r="DM97" s="128"/>
      <c r="DN97" s="128"/>
      <c r="DO97" s="128"/>
      <c r="DP97" s="150"/>
      <c r="DQ97" s="376"/>
      <c r="DR97" s="128"/>
      <c r="DS97" s="128"/>
      <c r="DT97" s="423">
        <f t="shared" ref="DT97:EA97" si="216">ROUND(DT96,3)-ROUND(DT75,3)</f>
        <v>0</v>
      </c>
      <c r="DU97" s="423">
        <f t="shared" si="216"/>
        <v>0</v>
      </c>
      <c r="DV97" s="423">
        <f t="shared" si="216"/>
        <v>0</v>
      </c>
      <c r="DW97" s="423">
        <f t="shared" si="216"/>
        <v>0</v>
      </c>
      <c r="DX97" s="423">
        <f t="shared" si="216"/>
        <v>0</v>
      </c>
      <c r="DY97" s="423">
        <f t="shared" si="216"/>
        <v>0</v>
      </c>
      <c r="DZ97" s="423">
        <f t="shared" si="216"/>
        <v>0</v>
      </c>
      <c r="EA97" s="423">
        <f t="shared" si="216"/>
        <v>0</v>
      </c>
      <c r="EB97" s="423">
        <f>ROUND(EB96,3)-ROUND(EB75,3)</f>
        <v>0</v>
      </c>
      <c r="EC97" s="423">
        <f t="shared" ref="EC97:EJ97" si="217">ROUND(EC96,3)-ROUND(EC75,3)</f>
        <v>0</v>
      </c>
      <c r="ED97" s="423">
        <f t="shared" si="217"/>
        <v>0</v>
      </c>
      <c r="EE97" s="423">
        <f t="shared" si="217"/>
        <v>0</v>
      </c>
      <c r="EF97" s="423">
        <f t="shared" si="217"/>
        <v>0</v>
      </c>
      <c r="EG97" s="423">
        <f t="shared" si="217"/>
        <v>0</v>
      </c>
      <c r="EH97" s="423">
        <f t="shared" si="217"/>
        <v>0</v>
      </c>
      <c r="EI97" s="423">
        <f t="shared" si="217"/>
        <v>0</v>
      </c>
      <c r="EJ97" s="424">
        <f t="shared" si="217"/>
        <v>0</v>
      </c>
      <c r="EK97" s="1590"/>
      <c r="EX97" s="214"/>
      <c r="EY97" s="214"/>
      <c r="EZ97" s="214"/>
      <c r="FA97" s="214"/>
      <c r="FB97" s="214"/>
      <c r="FC97" s="214"/>
    </row>
    <row r="98" spans="1:159" s="40" customFormat="1" ht="15" customHeight="1" outlineLevel="2">
      <c r="A98" s="6"/>
      <c r="B98"/>
      <c r="C98"/>
      <c r="D98"/>
      <c r="E98"/>
      <c r="F98"/>
      <c r="G98"/>
      <c r="H98" s="6"/>
      <c r="I98" s="425"/>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425"/>
      <c r="AU98" s="85"/>
      <c r="AV98" s="85"/>
      <c r="AW98" s="462"/>
      <c r="AX98" s="425"/>
      <c r="AY98" s="85"/>
      <c r="AZ98" s="85"/>
      <c r="BA98" s="462"/>
      <c r="BB98" s="425"/>
      <c r="BC98" s="85"/>
      <c r="BD98" s="85"/>
      <c r="BE98" s="462"/>
      <c r="BF98" s="425"/>
      <c r="BG98" s="85"/>
      <c r="BH98" s="85"/>
      <c r="BI98" s="462"/>
      <c r="BJ98" s="425"/>
      <c r="BK98" s="85"/>
      <c r="BL98" s="85"/>
      <c r="BM98" s="462"/>
      <c r="BN98" s="425"/>
      <c r="BO98" s="85"/>
      <c r="BP98" s="85"/>
      <c r="BQ98" s="462"/>
      <c r="BR98" s="356"/>
      <c r="BS98" s="19"/>
      <c r="BT98" s="19"/>
      <c r="BU98" s="357"/>
      <c r="BV98" s="356"/>
      <c r="BW98" s="19"/>
      <c r="BX98" s="19"/>
      <c r="BY98" s="357"/>
      <c r="BZ98" s="19"/>
      <c r="CA98" s="19"/>
      <c r="CB98" s="19"/>
      <c r="CC98" s="357"/>
      <c r="CD98" s="19"/>
      <c r="CE98" s="19"/>
      <c r="CF98" s="19"/>
      <c r="CG98" s="357"/>
      <c r="CH98" s="259"/>
      <c r="CI98" s="259"/>
      <c r="CJ98" s="259"/>
      <c r="CK98" s="259"/>
      <c r="CL98" s="259"/>
      <c r="CM98" s="259"/>
      <c r="CN98" s="259"/>
      <c r="CO98" s="259"/>
      <c r="CP98" s="259"/>
      <c r="CQ98" s="259"/>
      <c r="CR98" s="259"/>
      <c r="CS98" s="259"/>
      <c r="CT98" s="259"/>
      <c r="CU98" s="259"/>
      <c r="CV98" s="259"/>
      <c r="CW98" s="259"/>
      <c r="CX98" s="259"/>
      <c r="CY98" s="259"/>
      <c r="CZ98" s="259"/>
      <c r="DA98" s="259"/>
      <c r="DB98" s="259"/>
      <c r="DC98" s="259"/>
      <c r="DD98" s="259"/>
      <c r="DE98" s="259"/>
      <c r="DF98" s="259"/>
      <c r="DG98" s="259"/>
      <c r="DH98" s="259"/>
      <c r="DI98" s="539"/>
      <c r="DJ98" s="1145"/>
      <c r="DK98" s="19"/>
      <c r="DL98" s="19"/>
      <c r="DM98" s="19"/>
      <c r="DN98" s="19"/>
      <c r="DO98" s="19"/>
      <c r="DP98" s="11"/>
      <c r="DQ98" s="356"/>
      <c r="DR98" s="19"/>
      <c r="DS98" s="19"/>
      <c r="DT98" s="19"/>
      <c r="DU98" s="19"/>
      <c r="DV98" s="19"/>
      <c r="DW98" s="19"/>
      <c r="DX98" s="19"/>
      <c r="DY98" s="19"/>
      <c r="DZ98" s="19"/>
      <c r="EA98" s="19"/>
      <c r="EB98" s="19"/>
      <c r="EC98" s="19"/>
      <c r="ED98" s="19"/>
      <c r="EE98" s="19"/>
      <c r="EF98" s="19"/>
      <c r="EG98" s="19"/>
      <c r="EH98" s="19"/>
      <c r="EI98" s="19"/>
      <c r="EJ98" s="357"/>
      <c r="EK98" s="651"/>
      <c r="EX98" s="11"/>
      <c r="EY98" s="11"/>
      <c r="EZ98" s="11"/>
      <c r="FA98" s="11"/>
      <c r="FB98" s="11"/>
      <c r="FC98" s="11"/>
    </row>
    <row r="99" spans="1:159" s="99" customFormat="1" ht="15" customHeight="1" outlineLevel="2">
      <c r="A99" s="4"/>
      <c r="B99"/>
      <c r="C99"/>
      <c r="D99"/>
      <c r="E99"/>
      <c r="F99"/>
      <c r="G99"/>
      <c r="H99" s="4"/>
      <c r="I99" s="426" t="s">
        <v>219</v>
      </c>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450"/>
      <c r="AU99" s="98"/>
      <c r="AV99" s="98"/>
      <c r="AW99" s="427"/>
      <c r="AX99" s="450"/>
      <c r="AY99" s="98"/>
      <c r="AZ99" s="98"/>
      <c r="BA99" s="427"/>
      <c r="BB99" s="450"/>
      <c r="BC99" s="98"/>
      <c r="BD99" s="98"/>
      <c r="BE99" s="427"/>
      <c r="BF99" s="450"/>
      <c r="BG99" s="98"/>
      <c r="BH99" s="98"/>
      <c r="BI99" s="427"/>
      <c r="BJ99" s="450"/>
      <c r="BK99" s="98"/>
      <c r="BL99" s="98"/>
      <c r="BM99" s="427"/>
      <c r="BN99" s="450"/>
      <c r="BO99" s="98"/>
      <c r="BP99" s="98"/>
      <c r="BQ99" s="427"/>
      <c r="BR99" s="450"/>
      <c r="BS99" s="98"/>
      <c r="BT99" s="98"/>
      <c r="BU99" s="427"/>
      <c r="BV99" s="450"/>
      <c r="BW99" s="98"/>
      <c r="BX99" s="98"/>
      <c r="BY99" s="427"/>
      <c r="BZ99" s="98"/>
      <c r="CA99" s="98"/>
      <c r="CB99" s="98"/>
      <c r="CC99" s="427"/>
      <c r="CD99" s="98"/>
      <c r="CE99" s="98"/>
      <c r="CF99" s="98"/>
      <c r="CG99" s="427"/>
      <c r="CH99" s="98"/>
      <c r="CI99" s="98"/>
      <c r="CJ99" s="98"/>
      <c r="CK99" s="98"/>
      <c r="CL99" s="98"/>
      <c r="CM99" s="98"/>
      <c r="CN99" s="98"/>
      <c r="CO99" s="98"/>
      <c r="CP99" s="98"/>
      <c r="CQ99" s="98"/>
      <c r="CR99" s="98"/>
      <c r="CS99" s="98"/>
      <c r="CT99" s="98"/>
      <c r="CU99" s="98"/>
      <c r="CV99" s="98"/>
      <c r="CW99" s="98"/>
      <c r="CX99" s="98"/>
      <c r="CY99" s="98"/>
      <c r="CZ99" s="98"/>
      <c r="DA99" s="98"/>
      <c r="DB99" s="98"/>
      <c r="DC99" s="98"/>
      <c r="DD99" s="98"/>
      <c r="DE99" s="98"/>
      <c r="DF99" s="98"/>
      <c r="DG99" s="98"/>
      <c r="DH99" s="98"/>
      <c r="DI99" s="427"/>
      <c r="DJ99" s="1182"/>
      <c r="DK99" s="98"/>
      <c r="DL99" s="58"/>
      <c r="DM99" s="98"/>
      <c r="DN99" s="98"/>
      <c r="DO99" s="98"/>
      <c r="DP99" s="98"/>
      <c r="DQ99" s="450"/>
      <c r="DR99" s="98"/>
      <c r="DS99" s="98"/>
      <c r="DT99" s="98"/>
      <c r="DU99" s="98"/>
      <c r="DV99" s="98"/>
      <c r="DW99" s="98"/>
      <c r="DX99" s="98"/>
      <c r="DY99" s="98"/>
      <c r="DZ99" s="98"/>
      <c r="EA99" s="98"/>
      <c r="EB99" s="98"/>
      <c r="EC99" s="98"/>
      <c r="ED99" s="98"/>
      <c r="EE99" s="98"/>
      <c r="EF99" s="98"/>
      <c r="EG99" s="98"/>
      <c r="EH99" s="98"/>
      <c r="EI99" s="98"/>
      <c r="EJ99" s="427"/>
      <c r="EK99" s="1183"/>
      <c r="EN99" s="58"/>
      <c r="EO99" s="58"/>
      <c r="EP99" s="58"/>
      <c r="EQ99" s="58"/>
      <c r="ER99" s="58"/>
      <c r="ES99" s="58"/>
      <c r="ET99" s="58"/>
      <c r="EU99" s="58"/>
      <c r="EV99" s="58"/>
      <c r="EW99" s="58"/>
      <c r="EX99" s="58"/>
      <c r="EY99" s="58"/>
    </row>
    <row r="100" spans="1:159" customFormat="1" ht="15" customHeight="1" outlineLevel="2">
      <c r="I100" s="354" t="s">
        <v>220</v>
      </c>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0"/>
      <c r="AU100" s="35"/>
      <c r="AV100" s="35"/>
      <c r="AW100" s="351"/>
      <c r="AX100" s="350"/>
      <c r="AY100" s="35"/>
      <c r="AZ100" s="35"/>
      <c r="BA100" s="351"/>
      <c r="BB100" s="350"/>
      <c r="BC100" s="35"/>
      <c r="BD100" s="35"/>
      <c r="BE100" s="351"/>
      <c r="BF100" s="350"/>
      <c r="BG100" s="35"/>
      <c r="BH100" s="35"/>
      <c r="BI100" s="351"/>
      <c r="BJ100" s="350"/>
      <c r="BK100" s="35"/>
      <c r="BL100" s="35"/>
      <c r="BM100" s="351"/>
      <c r="BN100" s="350"/>
      <c r="BO100" s="35"/>
      <c r="BP100" s="35"/>
      <c r="BQ100" s="351"/>
      <c r="BR100" s="1183"/>
      <c r="BS100" s="14"/>
      <c r="BT100" s="14"/>
      <c r="BU100" s="534"/>
      <c r="BV100" s="1183"/>
      <c r="BW100" s="14"/>
      <c r="BX100" s="14"/>
      <c r="BY100" s="534"/>
      <c r="BZ100" s="14"/>
      <c r="CA100" s="14"/>
      <c r="CB100" s="14"/>
      <c r="CC100" s="534"/>
      <c r="CD100" s="14"/>
      <c r="CE100" s="14"/>
      <c r="CF100" s="14"/>
      <c r="CG100" s="534"/>
      <c r="CH100" s="14"/>
      <c r="CI100" s="14"/>
      <c r="CJ100" s="14"/>
      <c r="CK100" s="14"/>
      <c r="CL100" s="14"/>
      <c r="CM100" s="14"/>
      <c r="CN100" s="14"/>
      <c r="CO100" s="14"/>
      <c r="CP100" s="14"/>
      <c r="CQ100" s="14"/>
      <c r="CR100" s="14"/>
      <c r="CS100" s="14"/>
      <c r="CT100" s="14"/>
      <c r="CU100" s="14"/>
      <c r="CV100" s="14"/>
      <c r="CW100" s="14"/>
      <c r="CX100" s="14"/>
      <c r="CY100" s="14"/>
      <c r="CZ100" s="14"/>
      <c r="DA100" s="14"/>
      <c r="DB100" s="14"/>
      <c r="DC100" s="14"/>
      <c r="DD100" s="14"/>
      <c r="DE100" s="14"/>
      <c r="DF100" s="14"/>
      <c r="DG100" s="14"/>
      <c r="DH100" s="14"/>
      <c r="DI100" s="534"/>
      <c r="DJ100" s="1182"/>
      <c r="DQ100" s="350"/>
      <c r="DR100" s="35"/>
      <c r="DS100" s="35"/>
      <c r="DT100" s="35"/>
      <c r="DU100" s="35"/>
      <c r="DV100" s="35"/>
      <c r="DW100" s="35"/>
      <c r="DX100" s="35"/>
      <c r="DY100" s="35"/>
      <c r="DZ100" s="35"/>
      <c r="EA100" s="35"/>
      <c r="EB100" s="35"/>
      <c r="EC100" s="35"/>
      <c r="ED100" s="35"/>
      <c r="EE100" s="35"/>
      <c r="EF100" s="35"/>
      <c r="EG100" s="35"/>
      <c r="EH100" s="35"/>
      <c r="EI100" s="35"/>
      <c r="EJ100" s="351"/>
      <c r="EK100" s="350"/>
      <c r="EN100" s="21"/>
      <c r="EO100" s="21"/>
      <c r="EP100" s="21"/>
      <c r="EQ100" s="21"/>
      <c r="ER100" s="21"/>
      <c r="ES100" s="21"/>
      <c r="ET100" s="21"/>
      <c r="EU100" s="21"/>
      <c r="EV100" s="21"/>
      <c r="EW100" s="21"/>
      <c r="EX100" s="99"/>
      <c r="EY100" s="99"/>
      <c r="EZ100" s="99"/>
      <c r="FA100" s="99"/>
      <c r="FB100" s="99"/>
      <c r="FC100" s="99"/>
    </row>
    <row r="101" spans="1:159" s="5" customFormat="1" ht="15" customHeight="1" outlineLevel="2">
      <c r="B101"/>
      <c r="C101"/>
      <c r="D101"/>
      <c r="E101"/>
      <c r="F101"/>
      <c r="G101"/>
      <c r="I101" s="354" t="s">
        <v>221</v>
      </c>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c r="AO101" s="79"/>
      <c r="AP101" s="79"/>
      <c r="AQ101" s="79"/>
      <c r="AR101" s="79"/>
      <c r="AS101" s="79"/>
      <c r="AT101" s="451">
        <f>Drivers!AT367</f>
        <v>1.407</v>
      </c>
      <c r="AU101" s="102">
        <f>Drivers!AU367</f>
        <v>1.258</v>
      </c>
      <c r="AV101" s="102">
        <f>Drivers!AV367</f>
        <v>1.1599999999999999</v>
      </c>
      <c r="AW101" s="428">
        <f>Drivers!AW367</f>
        <v>0.97199999999999998</v>
      </c>
      <c r="AX101" s="451">
        <f>Drivers!AX367</f>
        <v>0.97</v>
      </c>
      <c r="AY101" s="102">
        <f>Drivers!AY367</f>
        <v>1.107</v>
      </c>
      <c r="AZ101" s="102">
        <f>Drivers!AZ367</f>
        <v>1.03</v>
      </c>
      <c r="BA101" s="428">
        <f>Drivers!BA367</f>
        <v>1.0760000000000001</v>
      </c>
      <c r="BB101" s="451">
        <f>Drivers!BB367</f>
        <v>1.2230000000000001</v>
      </c>
      <c r="BC101" s="102">
        <f>Drivers!BC367</f>
        <v>1.234</v>
      </c>
      <c r="BD101" s="102">
        <f>Drivers!BD367</f>
        <v>1.4610000000000001</v>
      </c>
      <c r="BE101" s="428">
        <f>Drivers!BE367</f>
        <v>1.4660000000000002</v>
      </c>
      <c r="BF101" s="451">
        <f>Drivers!BF367</f>
        <v>2.004</v>
      </c>
      <c r="BG101" s="102">
        <f>Drivers!BG367</f>
        <v>2.3740000000000001</v>
      </c>
      <c r="BH101" s="102">
        <f>Drivers!BH367</f>
        <v>3.198</v>
      </c>
      <c r="BI101" s="428">
        <f>Drivers!BI367</f>
        <v>3.6029999999999998</v>
      </c>
      <c r="BJ101" s="451">
        <f>Drivers!BJ367</f>
        <v>4.2080000000000002</v>
      </c>
      <c r="BK101" s="102">
        <f>Drivers!BK367</f>
        <v>4.492</v>
      </c>
      <c r="BL101" s="102">
        <f>Drivers!BL367</f>
        <v>5.0919999999999996</v>
      </c>
      <c r="BM101" s="428">
        <f>Drivers!BM367</f>
        <v>5.9990000000000023</v>
      </c>
      <c r="BN101" s="451">
        <v>3.5</v>
      </c>
      <c r="BO101" s="102">
        <v>3.5</v>
      </c>
      <c r="BP101" s="102">
        <v>4</v>
      </c>
      <c r="BQ101" s="428">
        <v>6</v>
      </c>
      <c r="BR101" s="1184">
        <f>Drivers!BR367</f>
        <v>11.782</v>
      </c>
      <c r="BS101" s="102">
        <v>12.5</v>
      </c>
      <c r="BT101" s="102">
        <v>6.5</v>
      </c>
      <c r="BU101" s="428">
        <v>12</v>
      </c>
      <c r="BV101" s="1184">
        <v>9.5</v>
      </c>
      <c r="BW101" s="102">
        <v>12</v>
      </c>
      <c r="BX101" s="102">
        <v>8</v>
      </c>
      <c r="BY101" s="428">
        <v>12.5</v>
      </c>
      <c r="BZ101" s="1184">
        <v>9</v>
      </c>
      <c r="CA101" s="102">
        <v>15</v>
      </c>
      <c r="CB101" s="102">
        <v>13</v>
      </c>
      <c r="CC101" s="428">
        <v>12.5</v>
      </c>
      <c r="CD101" s="553">
        <f>CD102*CD10</f>
        <v>13.291737108362318</v>
      </c>
      <c r="CE101" s="553">
        <f t="shared" ref="CE101:CG101" si="218">CE102*CE10</f>
        <v>14.514644033577731</v>
      </c>
      <c r="CF101" s="553">
        <f t="shared" si="218"/>
        <v>15.301293479130674</v>
      </c>
      <c r="CG101" s="554">
        <f t="shared" si="218"/>
        <v>15.224472538954688</v>
      </c>
      <c r="CH101" s="553"/>
      <c r="CI101" s="553"/>
      <c r="CJ101" s="553"/>
      <c r="CK101" s="553"/>
      <c r="CL101" s="553"/>
      <c r="CM101" s="553"/>
      <c r="CN101" s="553"/>
      <c r="CO101" s="553"/>
      <c r="CP101" s="553"/>
      <c r="CQ101" s="553"/>
      <c r="CR101" s="553"/>
      <c r="CS101" s="553"/>
      <c r="CT101" s="553"/>
      <c r="CU101" s="553"/>
      <c r="CV101" s="553"/>
      <c r="CW101" s="553"/>
      <c r="CX101" s="553"/>
      <c r="CY101" s="553"/>
      <c r="CZ101" s="553"/>
      <c r="DA101" s="553"/>
      <c r="DB101" s="553"/>
      <c r="DC101" s="553"/>
      <c r="DD101" s="553"/>
      <c r="DE101" s="553"/>
      <c r="DF101" s="553"/>
      <c r="DG101" s="553"/>
      <c r="DH101" s="553"/>
      <c r="DI101" s="554"/>
      <c r="DJ101" s="1182"/>
      <c r="DK101" s="102"/>
      <c r="DL101" s="103"/>
      <c r="DM101" s="103"/>
      <c r="DN101" s="103"/>
      <c r="DO101" s="103"/>
      <c r="DP101" s="103"/>
      <c r="DQ101" s="451"/>
      <c r="DR101" s="102"/>
      <c r="DS101" s="102"/>
      <c r="DT101" s="102">
        <f>SUM(AT101:AW101)</f>
        <v>4.7970000000000006</v>
      </c>
      <c r="DU101" s="102">
        <f>SUM(AX101:BA101)</f>
        <v>4.1829999999999998</v>
      </c>
      <c r="DV101" s="102">
        <f>SUM(BB101:BE101)</f>
        <v>5.3840000000000003</v>
      </c>
      <c r="DW101" s="102">
        <f>SUM(BF101:BI101)</f>
        <v>11.179</v>
      </c>
      <c r="DX101" s="102">
        <f>SUM(BJ101:BM101)</f>
        <v>19.791</v>
      </c>
      <c r="DY101" s="102">
        <f>SUM(BN101:BQ101)</f>
        <v>17</v>
      </c>
      <c r="DZ101" s="102">
        <f>SUM(BR101:BU101)</f>
        <v>42.781999999999996</v>
      </c>
      <c r="EA101" s="102">
        <f>SUM(BV101:BY101)</f>
        <v>42</v>
      </c>
      <c r="EB101" s="102">
        <f>SUM(BZ101:CC101)</f>
        <v>49.5</v>
      </c>
      <c r="EC101" s="102">
        <f>SUM(CD101:CG101)</f>
        <v>58.332147160025414</v>
      </c>
      <c r="ED101" s="102">
        <f>ED102*ED10</f>
        <v>55.061220447480878</v>
      </c>
      <c r="EE101" s="102">
        <f t="shared" ref="EE101:EJ101" si="219">EE102*EE10</f>
        <v>58.256588448472684</v>
      </c>
      <c r="EF101" s="102">
        <f t="shared" si="219"/>
        <v>60.255692446434125</v>
      </c>
      <c r="EG101" s="102">
        <f t="shared" si="219"/>
        <v>61.151334557302185</v>
      </c>
      <c r="EH101" s="102">
        <f t="shared" si="219"/>
        <v>60.897863852203535</v>
      </c>
      <c r="EI101" s="102">
        <f t="shared" si="219"/>
        <v>38.735251975255885</v>
      </c>
      <c r="EJ101" s="428">
        <f t="shared" si="219"/>
        <v>11.21230686414402</v>
      </c>
      <c r="EK101" s="1532"/>
      <c r="EX101" s="215"/>
      <c r="EY101" s="215"/>
      <c r="EZ101" s="215"/>
      <c r="FA101" s="215"/>
      <c r="FB101" s="215"/>
      <c r="FC101" s="215"/>
    </row>
    <row r="102" spans="1:159" customFormat="1" ht="15" customHeight="1" outlineLevel="2">
      <c r="I102" s="429" t="s">
        <v>650</v>
      </c>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453">
        <f t="shared" ref="AT102:BV102" si="220">AT101/AT12</f>
        <v>0.51312910284463897</v>
      </c>
      <c r="AU102" s="239">
        <f t="shared" si="220"/>
        <v>0.27930728241563058</v>
      </c>
      <c r="AV102" s="239">
        <f t="shared" si="220"/>
        <v>0.20934849305179568</v>
      </c>
      <c r="AW102" s="431">
        <f t="shared" si="220"/>
        <v>0.2066326530612245</v>
      </c>
      <c r="AX102" s="453">
        <f t="shared" si="220"/>
        <v>0.18195460513974865</v>
      </c>
      <c r="AY102" s="239">
        <f t="shared" si="220"/>
        <v>0.15094082356149441</v>
      </c>
      <c r="AZ102" s="239">
        <f t="shared" si="220"/>
        <v>0.12516709199173656</v>
      </c>
      <c r="BA102" s="431">
        <f t="shared" si="220"/>
        <v>0.11239945680559911</v>
      </c>
      <c r="BB102" s="453">
        <f t="shared" si="220"/>
        <v>0.10861456483126111</v>
      </c>
      <c r="BC102" s="239">
        <f t="shared" si="220"/>
        <v>7.7879457242032185E-2</v>
      </c>
      <c r="BD102" s="239">
        <f t="shared" si="220"/>
        <v>7.6664742614262482E-2</v>
      </c>
      <c r="BE102" s="431">
        <f t="shared" si="220"/>
        <v>7.3701674123975686E-2</v>
      </c>
      <c r="BF102" s="453">
        <f t="shared" si="220"/>
        <v>8.7767704638023913E-2</v>
      </c>
      <c r="BG102" s="239">
        <f t="shared" si="220"/>
        <v>8.5503331532504945E-2</v>
      </c>
      <c r="BH102" s="239">
        <f t="shared" si="220"/>
        <v>0.10020366598778004</v>
      </c>
      <c r="BI102" s="431">
        <f t="shared" si="220"/>
        <v>0.10493054139849141</v>
      </c>
      <c r="BJ102" s="453">
        <f t="shared" si="220"/>
        <v>0.10799158240517374</v>
      </c>
      <c r="BK102" s="239">
        <f t="shared" si="220"/>
        <v>9.5737425404944579E-2</v>
      </c>
      <c r="BL102" s="239">
        <f t="shared" si="220"/>
        <v>9.5514996904953936E-2</v>
      </c>
      <c r="BM102" s="431">
        <f t="shared" si="220"/>
        <v>0.10281414958524718</v>
      </c>
      <c r="BN102" s="453">
        <f t="shared" si="220"/>
        <v>5.2835771326781703E-2</v>
      </c>
      <c r="BO102" s="239">
        <f t="shared" si="220"/>
        <v>4.4486812837623138E-2</v>
      </c>
      <c r="BP102" s="239">
        <f t="shared" si="220"/>
        <v>4.5123299415653281E-2</v>
      </c>
      <c r="BQ102" s="431">
        <f t="shared" si="220"/>
        <v>6.4984999295995841E-2</v>
      </c>
      <c r="BR102" s="1185">
        <f t="shared" si="220"/>
        <v>7.2490786373061139E-2</v>
      </c>
      <c r="BS102" s="239">
        <f t="shared" si="220"/>
        <v>7.2984603168115642E-2</v>
      </c>
      <c r="BT102" s="239">
        <f t="shared" si="220"/>
        <v>3.6771985404350414E-2</v>
      </c>
      <c r="BU102" s="431">
        <f t="shared" si="220"/>
        <v>7.0850800023616947E-2</v>
      </c>
      <c r="BV102" s="1185">
        <f t="shared" si="220"/>
        <v>5.1080212063533026E-2</v>
      </c>
      <c r="BW102" s="239">
        <f t="shared" ref="BW102:CB102" si="221">BW101/BW12</f>
        <v>5.7580744998872377E-2</v>
      </c>
      <c r="BX102" s="239">
        <f t="shared" si="221"/>
        <v>3.5620146755004627E-2</v>
      </c>
      <c r="BY102" s="431">
        <f t="shared" si="221"/>
        <v>5.4918018382159109E-2</v>
      </c>
      <c r="BZ102" s="1185">
        <f t="shared" si="221"/>
        <v>3.6618858712236801E-2</v>
      </c>
      <c r="CA102" s="239">
        <f t="shared" si="221"/>
        <v>5.6211354693648109E-2</v>
      </c>
      <c r="CB102" s="239">
        <f t="shared" si="221"/>
        <v>4.6125624913514456E-2</v>
      </c>
      <c r="CC102" s="431">
        <f t="shared" ref="CC102" si="222">CC101/CC12</f>
        <v>4.4274430630822093E-2</v>
      </c>
      <c r="CD102" s="555">
        <f>CC102</f>
        <v>4.4274430630822093E-2</v>
      </c>
      <c r="CE102" s="555">
        <f t="shared" ref="CE102:CG102" si="223">CD102</f>
        <v>4.4274430630822093E-2</v>
      </c>
      <c r="CF102" s="555">
        <f t="shared" si="223"/>
        <v>4.4274430630822093E-2</v>
      </c>
      <c r="CG102" s="556">
        <f t="shared" si="223"/>
        <v>4.4274430630822093E-2</v>
      </c>
      <c r="CH102" s="555"/>
      <c r="CI102" s="555"/>
      <c r="CJ102" s="555"/>
      <c r="CK102" s="555"/>
      <c r="CL102" s="555"/>
      <c r="CM102" s="555"/>
      <c r="CN102" s="555"/>
      <c r="CO102" s="555"/>
      <c r="CP102" s="555"/>
      <c r="CQ102" s="555"/>
      <c r="CR102" s="555"/>
      <c r="CS102" s="555"/>
      <c r="CT102" s="555"/>
      <c r="CU102" s="555"/>
      <c r="CV102" s="555"/>
      <c r="CW102" s="555"/>
      <c r="CX102" s="555"/>
      <c r="CY102" s="555"/>
      <c r="CZ102" s="555"/>
      <c r="DA102" s="555"/>
      <c r="DB102" s="555"/>
      <c r="DC102" s="555"/>
      <c r="DD102" s="555"/>
      <c r="DE102" s="555"/>
      <c r="DF102" s="555"/>
      <c r="DG102" s="555"/>
      <c r="DH102" s="555"/>
      <c r="DI102" s="556"/>
      <c r="DJ102" s="1182"/>
      <c r="DK102" s="121"/>
      <c r="DL102" s="122"/>
      <c r="DM102" s="122"/>
      <c r="DN102" s="122"/>
      <c r="DO102" s="122"/>
      <c r="DP102" s="122"/>
      <c r="DQ102" s="452"/>
      <c r="DR102" s="436"/>
      <c r="DS102" s="436"/>
      <c r="DT102" s="557">
        <f t="shared" ref="DT102:EB102" si="224">DT101/DT12</f>
        <v>0.27425533131324686</v>
      </c>
      <c r="DU102" s="557">
        <f t="shared" si="224"/>
        <v>0.13729609085239769</v>
      </c>
      <c r="DV102" s="557">
        <f t="shared" si="224"/>
        <v>8.1510302332975043E-2</v>
      </c>
      <c r="DW102" s="557">
        <f t="shared" si="224"/>
        <v>9.5669661959777483E-2</v>
      </c>
      <c r="DX102" s="557">
        <f t="shared" si="224"/>
        <v>0.10018476802753802</v>
      </c>
      <c r="DY102" s="557">
        <f t="shared" si="224"/>
        <v>5.2164360695074768E-2</v>
      </c>
      <c r="DZ102" s="557">
        <f t="shared" si="224"/>
        <v>6.2920720362975857E-2</v>
      </c>
      <c r="EA102" s="557">
        <f t="shared" si="224"/>
        <v>4.9610850129165392E-2</v>
      </c>
      <c r="EB102" s="557">
        <f t="shared" si="224"/>
        <v>4.596979552263479E-2</v>
      </c>
      <c r="EC102" s="557">
        <f t="shared" ref="EC102" si="225">EC101/EC12</f>
        <v>3.856637206721137E-2</v>
      </c>
      <c r="ED102" s="555">
        <f>EC102-0.003</f>
        <v>3.5566372067211367E-2</v>
      </c>
      <c r="EE102" s="555">
        <f t="shared" ref="EE102:EH102" si="226">ED102-0.003</f>
        <v>3.2566372067211365E-2</v>
      </c>
      <c r="EF102" s="555">
        <f t="shared" si="226"/>
        <v>2.9566372067211365E-2</v>
      </c>
      <c r="EG102" s="555">
        <f t="shared" si="226"/>
        <v>2.6566372067211366E-2</v>
      </c>
      <c r="EH102" s="555">
        <f t="shared" si="226"/>
        <v>2.3566372067211367E-2</v>
      </c>
      <c r="EI102" s="555">
        <f>EH102-0.01</f>
        <v>1.3566372067211367E-2</v>
      </c>
      <c r="EJ102" s="556">
        <f>EI102-0.01</f>
        <v>3.5663720672113666E-3</v>
      </c>
      <c r="EK102" s="350"/>
      <c r="EN102" s="21"/>
      <c r="EO102" s="21"/>
      <c r="EP102" s="21"/>
      <c r="EQ102" s="21"/>
      <c r="ER102" s="21"/>
      <c r="ES102" s="21"/>
      <c r="ET102" s="21"/>
      <c r="EU102" s="21"/>
      <c r="EV102" s="21"/>
      <c r="EW102" s="21"/>
      <c r="EX102" s="99"/>
      <c r="EY102" s="99"/>
      <c r="EZ102" s="99"/>
      <c r="FA102" s="99"/>
      <c r="FB102" s="99"/>
      <c r="FC102" s="99"/>
    </row>
    <row r="103" spans="1:159" customFormat="1" ht="15" customHeight="1" outlineLevel="2">
      <c r="I103" s="429" t="s">
        <v>224</v>
      </c>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453">
        <f t="shared" ref="AT103:BX103" si="227">AT101/AT14</f>
        <v>0.7722283205268935</v>
      </c>
      <c r="AU103" s="239">
        <f t="shared" si="227"/>
        <v>0.3629544143104444</v>
      </c>
      <c r="AV103" s="239">
        <f t="shared" si="227"/>
        <v>0.25823686553873548</v>
      </c>
      <c r="AW103" s="431">
        <f t="shared" si="227"/>
        <v>0.26492232215862638</v>
      </c>
      <c r="AX103" s="453">
        <f t="shared" si="227"/>
        <v>0.23266970496521949</v>
      </c>
      <c r="AY103" s="239">
        <f t="shared" si="227"/>
        <v>0.18111910994764396</v>
      </c>
      <c r="AZ103" s="239">
        <f t="shared" si="227"/>
        <v>0.14786103933390757</v>
      </c>
      <c r="BA103" s="431">
        <f t="shared" si="227"/>
        <v>0.13047168667394207</v>
      </c>
      <c r="BB103" s="453">
        <f t="shared" si="227"/>
        <v>0.12951392565921849</v>
      </c>
      <c r="BC103" s="239">
        <f t="shared" si="227"/>
        <v>9.3968930855924448E-2</v>
      </c>
      <c r="BD103" s="239">
        <f t="shared" si="227"/>
        <v>9.1466850309897957E-2</v>
      </c>
      <c r="BE103" s="431">
        <f t="shared" si="227"/>
        <v>8.6591848789131731E-2</v>
      </c>
      <c r="BF103" s="453">
        <f t="shared" si="227"/>
        <v>0.10285890263306474</v>
      </c>
      <c r="BG103" s="239">
        <f t="shared" si="227"/>
        <v>9.6894004326354005E-2</v>
      </c>
      <c r="BH103" s="239">
        <f t="shared" si="227"/>
        <v>0.11303548706348085</v>
      </c>
      <c r="BI103" s="431">
        <f t="shared" si="227"/>
        <v>0.11801120172938978</v>
      </c>
      <c r="BJ103" s="453">
        <f t="shared" si="227"/>
        <v>0.12079458031921002</v>
      </c>
      <c r="BK103" s="239">
        <f t="shared" si="227"/>
        <v>0.10538169192511611</v>
      </c>
      <c r="BL103" s="239">
        <f t="shared" si="227"/>
        <v>0.10565411349725075</v>
      </c>
      <c r="BM103" s="431">
        <f t="shared" si="227"/>
        <v>0.11302234447417013</v>
      </c>
      <c r="BN103" s="453">
        <f t="shared" si="227"/>
        <v>5.8256628772116723E-2</v>
      </c>
      <c r="BO103" s="239">
        <f t="shared" si="227"/>
        <v>4.8690910102668267E-2</v>
      </c>
      <c r="BP103" s="239">
        <f t="shared" si="227"/>
        <v>4.9402843133622351E-2</v>
      </c>
      <c r="BQ103" s="431">
        <f t="shared" si="227"/>
        <v>7.1852845372676763E-2</v>
      </c>
      <c r="BR103" s="1185">
        <f t="shared" si="227"/>
        <v>7.8803039220932097E-2</v>
      </c>
      <c r="BS103" s="239">
        <f t="shared" si="227"/>
        <v>8.1046734789148797E-2</v>
      </c>
      <c r="BT103" s="239">
        <f t="shared" si="227"/>
        <v>4.0545935425919465E-2</v>
      </c>
      <c r="BU103" s="431">
        <f t="shared" si="227"/>
        <v>7.778822156678443E-2</v>
      </c>
      <c r="BV103" s="1185">
        <f t="shared" si="227"/>
        <v>5.6037279537544969E-2</v>
      </c>
      <c r="BW103" s="239">
        <f>BW101/BW14</f>
        <v>6.2767087031796759E-2</v>
      </c>
      <c r="BX103" s="1186">
        <f t="shared" si="227"/>
        <v>3.8771336351035676E-2</v>
      </c>
      <c r="BY103" s="431">
        <f>BY101/BY14</f>
        <v>6.0111470711287002E-2</v>
      </c>
      <c r="BZ103" s="1185">
        <f>BZ101/BZ14</f>
        <v>3.9903699072904059E-2</v>
      </c>
      <c r="CA103" s="239">
        <f>CA101/CA14</f>
        <v>6.0829717344580064E-2</v>
      </c>
      <c r="CB103" s="239">
        <f>CB101/CB14</f>
        <v>5.0060264857308988E-2</v>
      </c>
      <c r="CC103" s="431">
        <f>CC101/CC14</f>
        <v>4.8119305080243764E-2</v>
      </c>
      <c r="CD103" s="1186">
        <f t="shared" ref="CD103:CG103" si="228">CD101/CD14</f>
        <v>4.7889261135796661E-2</v>
      </c>
      <c r="CE103" s="1186">
        <f t="shared" si="228"/>
        <v>4.7819293998791743E-2</v>
      </c>
      <c r="CF103" s="1186">
        <f t="shared" si="228"/>
        <v>4.7712357054210411E-2</v>
      </c>
      <c r="CG103" s="1187">
        <f t="shared" si="228"/>
        <v>4.7626717115619104E-2</v>
      </c>
      <c r="CH103" s="557"/>
      <c r="CI103" s="557"/>
      <c r="CJ103" s="557"/>
      <c r="CK103" s="557"/>
      <c r="CL103" s="557"/>
      <c r="CM103" s="557"/>
      <c r="CN103" s="557"/>
      <c r="CO103" s="557"/>
      <c r="CP103" s="557"/>
      <c r="CQ103" s="557"/>
      <c r="CR103" s="557"/>
      <c r="CS103" s="557"/>
      <c r="CT103" s="557"/>
      <c r="CU103" s="557"/>
      <c r="CV103" s="557"/>
      <c r="CW103" s="557"/>
      <c r="CX103" s="557"/>
      <c r="CY103" s="557"/>
      <c r="CZ103" s="557"/>
      <c r="DA103" s="557"/>
      <c r="DB103" s="557"/>
      <c r="DC103" s="557"/>
      <c r="DD103" s="557"/>
      <c r="DE103" s="557"/>
      <c r="DF103" s="557"/>
      <c r="DG103" s="557"/>
      <c r="DH103" s="557"/>
      <c r="DI103" s="558"/>
      <c r="DJ103" s="1182"/>
      <c r="DK103" s="120"/>
      <c r="DL103" s="122"/>
      <c r="DM103" s="122"/>
      <c r="DN103" s="122"/>
      <c r="DO103" s="122"/>
      <c r="DP103" s="122"/>
      <c r="DQ103" s="452"/>
      <c r="DR103" s="436"/>
      <c r="DS103" s="436"/>
      <c r="DT103" s="239">
        <f t="shared" ref="DT103:EJ103" si="229">DT101/DT14</f>
        <v>0.35668079411108639</v>
      </c>
      <c r="DU103" s="239">
        <f t="shared" si="229"/>
        <v>0.16407782223268219</v>
      </c>
      <c r="DV103" s="239">
        <f t="shared" si="229"/>
        <v>9.7047478279678454E-2</v>
      </c>
      <c r="DW103" s="239">
        <f t="shared" si="229"/>
        <v>0.10873773186650713</v>
      </c>
      <c r="DX103" s="239">
        <f t="shared" si="229"/>
        <v>0.11072817299353792</v>
      </c>
      <c r="DY103" s="239">
        <f t="shared" si="229"/>
        <v>5.7348734279699908E-2</v>
      </c>
      <c r="DZ103" s="239">
        <f t="shared" si="229"/>
        <v>6.9190598410857784E-2</v>
      </c>
      <c r="EA103" s="239">
        <f t="shared" si="229"/>
        <v>5.403131500642587E-2</v>
      </c>
      <c r="EB103" s="239">
        <f t="shared" si="229"/>
        <v>4.9919775391265152E-2</v>
      </c>
      <c r="EC103" s="239">
        <f t="shared" ref="EC103" si="230">EC101/EC14</f>
        <v>4.775671669983779E-2</v>
      </c>
      <c r="ED103" s="239">
        <f t="shared" si="229"/>
        <v>3.8062111610809204E-2</v>
      </c>
      <c r="EE103" s="239">
        <f t="shared" si="229"/>
        <v>3.4186795610474038E-2</v>
      </c>
      <c r="EF103" s="239">
        <f t="shared" si="229"/>
        <v>3.0442844410807576E-2</v>
      </c>
      <c r="EG103" s="239">
        <f t="shared" si="229"/>
        <v>2.6853839415410228E-2</v>
      </c>
      <c r="EH103" s="239">
        <f t="shared" si="229"/>
        <v>2.3353701769235805E-2</v>
      </c>
      <c r="EI103" s="239">
        <f t="shared" si="229"/>
        <v>1.3141268427472482E-2</v>
      </c>
      <c r="EJ103" s="431">
        <f t="shared" si="229"/>
        <v>3.3648956187736115E-3</v>
      </c>
      <c r="EK103" s="350"/>
      <c r="EN103" s="21"/>
      <c r="EO103" s="21"/>
      <c r="EP103" s="21"/>
      <c r="EQ103" s="21"/>
      <c r="ER103" s="21"/>
      <c r="ES103" s="21"/>
      <c r="ET103" s="21"/>
      <c r="EU103" s="21"/>
      <c r="EV103" s="21"/>
      <c r="EW103" s="21"/>
      <c r="EX103" s="99"/>
      <c r="EY103" s="99"/>
      <c r="EZ103" s="99"/>
      <c r="FA103" s="99"/>
      <c r="FB103" s="99"/>
      <c r="FC103" s="99"/>
    </row>
    <row r="104" spans="1:159" s="5" customFormat="1" ht="15" customHeight="1" outlineLevel="2">
      <c r="B104"/>
      <c r="C104"/>
      <c r="D104"/>
      <c r="E104"/>
      <c r="F104"/>
      <c r="G104"/>
      <c r="I104" s="354" t="s">
        <v>222</v>
      </c>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c r="AO104" s="79"/>
      <c r="AP104" s="79"/>
      <c r="AQ104" s="79"/>
      <c r="AR104" s="79"/>
      <c r="AS104" s="79"/>
      <c r="AT104" s="451">
        <f>AT43-AT101</f>
        <v>0.48799999999999999</v>
      </c>
      <c r="AU104" s="102">
        <f>AU43-AU101</f>
        <v>0.43300000000000005</v>
      </c>
      <c r="AV104" s="102">
        <f>AV43-AV101</f>
        <v>0.3680000000000001</v>
      </c>
      <c r="AW104" s="428">
        <f>AW43-AW101</f>
        <v>0.32099999999999995</v>
      </c>
      <c r="AX104" s="451">
        <f t="shared" ref="AX104:BM104" si="231">AX138-AX101</f>
        <v>0.25800000000000001</v>
      </c>
      <c r="AY104" s="102">
        <f t="shared" si="231"/>
        <v>0.24699999999999989</v>
      </c>
      <c r="AZ104" s="102">
        <f t="shared" si="231"/>
        <v>0.28399999999999981</v>
      </c>
      <c r="BA104" s="428">
        <f t="shared" si="231"/>
        <v>0.28999999999999937</v>
      </c>
      <c r="BB104" s="451">
        <f t="shared" si="231"/>
        <v>0.30299999999999994</v>
      </c>
      <c r="BC104" s="102">
        <f t="shared" si="231"/>
        <v>0.63400000000000012</v>
      </c>
      <c r="BD104" s="102">
        <f t="shared" si="231"/>
        <v>0.57400000000000007</v>
      </c>
      <c r="BE104" s="428">
        <f t="shared" si="231"/>
        <v>0.29499999999999971</v>
      </c>
      <c r="BF104" s="451">
        <f t="shared" si="231"/>
        <v>0.33199999999999985</v>
      </c>
      <c r="BG104" s="102">
        <f t="shared" si="231"/>
        <v>0.375</v>
      </c>
      <c r="BH104" s="102">
        <f t="shared" si="231"/>
        <v>0.41899999999999959</v>
      </c>
      <c r="BI104" s="428">
        <f t="shared" si="231"/>
        <v>0.46799999999999997</v>
      </c>
      <c r="BJ104" s="451">
        <f t="shared" si="231"/>
        <v>0.57099999999999973</v>
      </c>
      <c r="BK104" s="102">
        <f t="shared" si="231"/>
        <v>0.66299999999999937</v>
      </c>
      <c r="BL104" s="102">
        <f t="shared" si="231"/>
        <v>0.78500000000000103</v>
      </c>
      <c r="BM104" s="428">
        <f t="shared" si="231"/>
        <v>1.4440000000000008</v>
      </c>
      <c r="BN104" s="451">
        <f t="shared" ref="BN104:CA104" si="232">+BN107-BN101</f>
        <v>4.5739999999999998</v>
      </c>
      <c r="BO104" s="102">
        <f t="shared" si="232"/>
        <v>5.0960000000000019</v>
      </c>
      <c r="BP104" s="102">
        <f t="shared" si="232"/>
        <v>5.0389999999999997</v>
      </c>
      <c r="BQ104" s="428">
        <f t="shared" si="232"/>
        <v>3.9149999999999974</v>
      </c>
      <c r="BR104" s="1184">
        <f t="shared" si="232"/>
        <v>2.2460000000000004</v>
      </c>
      <c r="BS104" s="102">
        <f t="shared" si="232"/>
        <v>7.919000000000004</v>
      </c>
      <c r="BT104" s="102">
        <f t="shared" si="232"/>
        <v>13.083999999999996</v>
      </c>
      <c r="BU104" s="428">
        <f t="shared" si="232"/>
        <v>9.3550000000000004</v>
      </c>
      <c r="BV104" s="1184">
        <f t="shared" si="232"/>
        <v>14.306999999999999</v>
      </c>
      <c r="BW104" s="102">
        <f t="shared" si="232"/>
        <v>13.55</v>
      </c>
      <c r="BX104" s="102">
        <f t="shared" si="232"/>
        <v>17.495000000000008</v>
      </c>
      <c r="BY104" s="428">
        <f t="shared" si="232"/>
        <v>13.238000000000003</v>
      </c>
      <c r="BZ104" s="1184">
        <f t="shared" si="232"/>
        <v>18.135000000000002</v>
      </c>
      <c r="CA104" s="102">
        <f t="shared" si="232"/>
        <v>12.021999999999995</v>
      </c>
      <c r="CB104" s="102">
        <f>+CB107-CB101</f>
        <v>14.419</v>
      </c>
      <c r="CC104" s="428">
        <f t="shared" ref="CC104" si="233">+CC107-CC101</f>
        <v>16.079000000000011</v>
      </c>
      <c r="CD104" s="553">
        <f>CD105*CD10</f>
        <v>13.509562096094157</v>
      </c>
      <c r="CE104" s="553">
        <f t="shared" ref="CE104:CG104" si="234">CE105*CE10</f>
        <v>14.752510020000001</v>
      </c>
      <c r="CF104" s="553">
        <f t="shared" si="234"/>
        <v>15.552051076666665</v>
      </c>
      <c r="CG104" s="554">
        <f t="shared" si="234"/>
        <v>15.473971194923074</v>
      </c>
      <c r="CH104" s="553"/>
      <c r="CI104" s="553"/>
      <c r="CJ104" s="553"/>
      <c r="CK104" s="553"/>
      <c r="CL104" s="553"/>
      <c r="CM104" s="553"/>
      <c r="CN104" s="553"/>
      <c r="CO104" s="553"/>
      <c r="CP104" s="553"/>
      <c r="CQ104" s="553"/>
      <c r="CR104" s="553"/>
      <c r="CS104" s="553"/>
      <c r="CT104" s="553"/>
      <c r="CU104" s="553"/>
      <c r="CV104" s="553"/>
      <c r="CW104" s="553"/>
      <c r="CX104" s="553"/>
      <c r="CY104" s="553"/>
      <c r="CZ104" s="553"/>
      <c r="DA104" s="553"/>
      <c r="DB104" s="553"/>
      <c r="DC104" s="553"/>
      <c r="DD104" s="553"/>
      <c r="DE104" s="553"/>
      <c r="DF104" s="553"/>
      <c r="DG104" s="553"/>
      <c r="DH104" s="553"/>
      <c r="DI104" s="554"/>
      <c r="DJ104" s="1182"/>
      <c r="DK104" s="102"/>
      <c r="DL104" s="103"/>
      <c r="DM104" s="103"/>
      <c r="DN104" s="103"/>
      <c r="DO104" s="103"/>
      <c r="DP104" s="103"/>
      <c r="DQ104" s="451"/>
      <c r="DR104" s="102"/>
      <c r="DS104" s="102"/>
      <c r="DT104" s="102">
        <f t="shared" ref="DT104:EA104" si="235">DT138-DT101</f>
        <v>1.6099999999999994</v>
      </c>
      <c r="DU104" s="102">
        <f t="shared" si="235"/>
        <v>1.0789999999999997</v>
      </c>
      <c r="DV104" s="102">
        <f t="shared" si="235"/>
        <v>1.806</v>
      </c>
      <c r="DW104" s="102">
        <f t="shared" si="235"/>
        <v>1.5939999999999994</v>
      </c>
      <c r="DX104" s="102">
        <f t="shared" si="235"/>
        <v>3.4630000000000045</v>
      </c>
      <c r="DY104" s="102">
        <f t="shared" si="235"/>
        <v>18.624000000000002</v>
      </c>
      <c r="DZ104" s="102">
        <f t="shared" si="235"/>
        <v>32.603999999999999</v>
      </c>
      <c r="EA104" s="102">
        <f t="shared" si="235"/>
        <v>58.59</v>
      </c>
      <c r="EB104" s="102">
        <f>EB138-EB101</f>
        <v>60.655000000000001</v>
      </c>
      <c r="EC104" s="102">
        <f>SUM(CD104:CG104)</f>
        <v>59.288094387683898</v>
      </c>
      <c r="ED104" s="102">
        <f>ED105*ED10</f>
        <v>60.684053376858394</v>
      </c>
      <c r="EE104" s="102">
        <f t="shared" ref="EE104:EJ104" si="236">EE105*EE10</f>
        <v>70.120335239302904</v>
      </c>
      <c r="EF104" s="102">
        <f t="shared" si="236"/>
        <v>79.885573894981007</v>
      </c>
      <c r="EG104" s="102">
        <f t="shared" si="236"/>
        <v>90.228139929723952</v>
      </c>
      <c r="EH104" s="102">
        <f t="shared" si="236"/>
        <v>101.2925826671697</v>
      </c>
      <c r="EI104" s="102">
        <f t="shared" si="236"/>
        <v>111.92084421888978</v>
      </c>
      <c r="EJ104" s="428">
        <f t="shared" si="236"/>
        <v>123.23572979119291</v>
      </c>
      <c r="EK104" s="1532"/>
      <c r="EX104" s="215"/>
      <c r="EY104" s="215"/>
      <c r="EZ104" s="215"/>
      <c r="FA104" s="215"/>
      <c r="FB104" s="215"/>
      <c r="FC104" s="215"/>
    </row>
    <row r="105" spans="1:159" customFormat="1" ht="15" customHeight="1" outlineLevel="2">
      <c r="I105" s="429" t="s">
        <v>650</v>
      </c>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35"/>
      <c r="AS105" s="35"/>
      <c r="AT105" s="453">
        <f t="shared" ref="AT105:BV105" si="237">AT104/AT12</f>
        <v>0.17797228300510576</v>
      </c>
      <c r="AU105" s="239">
        <f t="shared" si="237"/>
        <v>9.6136767317939631E-2</v>
      </c>
      <c r="AV105" s="239">
        <f t="shared" si="237"/>
        <v>6.6414004692293818E-2</v>
      </c>
      <c r="AW105" s="431">
        <f t="shared" si="237"/>
        <v>6.8239795918367346E-2</v>
      </c>
      <c r="AX105" s="453">
        <f t="shared" si="237"/>
        <v>4.8396173325830058E-2</v>
      </c>
      <c r="AY105" s="239">
        <f t="shared" si="237"/>
        <v>3.3678756476683926E-2</v>
      </c>
      <c r="AZ105" s="239">
        <f t="shared" si="237"/>
        <v>3.4512091384129279E-2</v>
      </c>
      <c r="BA105" s="431">
        <f t="shared" si="237"/>
        <v>3.0293533897419764E-2</v>
      </c>
      <c r="BB105" s="453">
        <f t="shared" si="237"/>
        <v>2.6909413854351683E-2</v>
      </c>
      <c r="BC105" s="239">
        <f t="shared" si="237"/>
        <v>4.0012622278321246E-2</v>
      </c>
      <c r="BD105" s="239">
        <f t="shared" si="237"/>
        <v>3.0120165818334477E-2</v>
      </c>
      <c r="BE105" s="431">
        <f t="shared" si="237"/>
        <v>1.4830828012669033E-2</v>
      </c>
      <c r="BF105" s="453">
        <f t="shared" si="237"/>
        <v>1.4540358253405154E-2</v>
      </c>
      <c r="BG105" s="239">
        <f t="shared" si="237"/>
        <v>1.3506212857914639E-2</v>
      </c>
      <c r="BH105" s="239">
        <f t="shared" si="237"/>
        <v>1.3128622904590305E-2</v>
      </c>
      <c r="BI105" s="431">
        <f t="shared" si="237"/>
        <v>1.3629612371494305E-2</v>
      </c>
      <c r="BJ105" s="453">
        <f t="shared" si="237"/>
        <v>1.465380074937124E-2</v>
      </c>
      <c r="BK105" s="239">
        <f t="shared" si="237"/>
        <v>1.4130434782608682E-2</v>
      </c>
      <c r="BL105" s="239">
        <f t="shared" si="237"/>
        <v>1.4724916058599559E-2</v>
      </c>
      <c r="BM105" s="431">
        <f t="shared" si="237"/>
        <v>2.4748063344073506E-2</v>
      </c>
      <c r="BN105" s="453">
        <f t="shared" si="237"/>
        <v>6.9048805156771281E-2</v>
      </c>
      <c r="BO105" s="239">
        <f t="shared" si="237"/>
        <v>6.4772799491579311E-2</v>
      </c>
      <c r="BP105" s="239">
        <f t="shared" si="237"/>
        <v>5.6844076438869212E-2</v>
      </c>
      <c r="BQ105" s="431">
        <f t="shared" si="237"/>
        <v>4.240271204063726E-2</v>
      </c>
      <c r="BR105" s="1185">
        <f t="shared" si="237"/>
        <v>1.3818902240188028E-2</v>
      </c>
      <c r="BS105" s="239">
        <f t="shared" si="237"/>
        <v>4.6237205799064644E-2</v>
      </c>
      <c r="BT105" s="239">
        <f t="shared" si="237"/>
        <v>7.4019178004695485E-2</v>
      </c>
      <c r="BU105" s="431">
        <f t="shared" si="237"/>
        <v>5.523410285174471E-2</v>
      </c>
      <c r="BV105" s="1185">
        <f t="shared" si="237"/>
        <v>7.6926799367680723E-2</v>
      </c>
      <c r="BW105" s="239">
        <f t="shared" ref="BW105:CB105" si="238">BW104/BW12</f>
        <v>6.5018257894560061E-2</v>
      </c>
      <c r="BX105" s="239">
        <f t="shared" si="238"/>
        <v>7.7896808434850778E-2</v>
      </c>
      <c r="BY105" s="431">
        <f t="shared" si="238"/>
        <v>5.8160378187441797E-2</v>
      </c>
      <c r="BZ105" s="1185">
        <f t="shared" si="238"/>
        <v>7.3787000305157155E-2</v>
      </c>
      <c r="CA105" s="239">
        <f t="shared" si="238"/>
        <v>4.5051527075135822E-2</v>
      </c>
      <c r="CB105" s="239">
        <f t="shared" si="238"/>
        <v>5.1160414279074223E-2</v>
      </c>
      <c r="CC105" s="431">
        <f t="shared" ref="CC105" si="239">CC104/CC12</f>
        <v>5.6951085609039109E-2</v>
      </c>
      <c r="CD105" s="555">
        <v>4.4999999999999998E-2</v>
      </c>
      <c r="CE105" s="555">
        <f t="shared" ref="CE105:CG105" si="240">CD105</f>
        <v>4.4999999999999998E-2</v>
      </c>
      <c r="CF105" s="555">
        <f t="shared" si="240"/>
        <v>4.4999999999999998E-2</v>
      </c>
      <c r="CG105" s="556">
        <f t="shared" si="240"/>
        <v>4.4999999999999998E-2</v>
      </c>
      <c r="CH105" s="555"/>
      <c r="CI105" s="555"/>
      <c r="CJ105" s="555"/>
      <c r="CK105" s="555"/>
      <c r="CL105" s="555"/>
      <c r="CM105" s="555"/>
      <c r="CN105" s="555"/>
      <c r="CO105" s="555"/>
      <c r="CP105" s="555"/>
      <c r="CQ105" s="555"/>
      <c r="CR105" s="555"/>
      <c r="CS105" s="555"/>
      <c r="CT105" s="555"/>
      <c r="CU105" s="555"/>
      <c r="CV105" s="555"/>
      <c r="CW105" s="555"/>
      <c r="CX105" s="555"/>
      <c r="CY105" s="555"/>
      <c r="CZ105" s="555"/>
      <c r="DA105" s="555"/>
      <c r="DB105" s="555"/>
      <c r="DC105" s="555"/>
      <c r="DD105" s="555"/>
      <c r="DE105" s="555"/>
      <c r="DF105" s="555"/>
      <c r="DG105" s="555"/>
      <c r="DH105" s="555"/>
      <c r="DI105" s="556"/>
      <c r="DJ105" s="1182"/>
      <c r="DK105" s="121"/>
      <c r="DL105" s="122"/>
      <c r="DM105" s="122"/>
      <c r="DN105" s="122"/>
      <c r="DO105" s="122"/>
      <c r="DP105" s="122"/>
      <c r="DQ105" s="452"/>
      <c r="DR105" s="436"/>
      <c r="DS105" s="436"/>
      <c r="DT105" s="239">
        <f t="shared" ref="DT105:EB105" si="241">DT104/DT12</f>
        <v>9.2047338631296063E-2</v>
      </c>
      <c r="DU105" s="239">
        <f t="shared" si="241"/>
        <v>3.5415367446745651E-2</v>
      </c>
      <c r="DV105" s="239">
        <f t="shared" si="241"/>
        <v>2.7341680165927362E-2</v>
      </c>
      <c r="DW105" s="239">
        <f t="shared" si="241"/>
        <v>1.3641420624732557E-2</v>
      </c>
      <c r="DX105" s="239">
        <f t="shared" si="241"/>
        <v>1.7530182996279349E-2</v>
      </c>
      <c r="DY105" s="239">
        <f t="shared" si="241"/>
        <v>5.7147591387357213E-2</v>
      </c>
      <c r="DZ105" s="239">
        <f t="shared" si="241"/>
        <v>4.7951642436409356E-2</v>
      </c>
      <c r="EA105" s="239">
        <f t="shared" si="241"/>
        <v>6.9207135930185723E-2</v>
      </c>
      <c r="EB105" s="239">
        <f t="shared" si="241"/>
        <v>5.6329251463139662E-2</v>
      </c>
      <c r="EC105" s="239">
        <f t="shared" ref="EC105" si="242">EC104/EC12</f>
        <v>3.9198397772648823E-2</v>
      </c>
      <c r="ED105" s="555">
        <f>EC105</f>
        <v>3.9198397772648823E-2</v>
      </c>
      <c r="EE105" s="555">
        <f>ED105</f>
        <v>3.9198397772648823E-2</v>
      </c>
      <c r="EF105" s="555">
        <f t="shared" ref="EF105:EJ105" si="243">EE105</f>
        <v>3.9198397772648823E-2</v>
      </c>
      <c r="EG105" s="555">
        <f t="shared" si="243"/>
        <v>3.9198397772648823E-2</v>
      </c>
      <c r="EH105" s="555">
        <f t="shared" si="243"/>
        <v>3.9198397772648823E-2</v>
      </c>
      <c r="EI105" s="555">
        <f t="shared" si="243"/>
        <v>3.9198397772648823E-2</v>
      </c>
      <c r="EJ105" s="555">
        <f t="shared" si="243"/>
        <v>3.9198397772648823E-2</v>
      </c>
      <c r="EK105" s="350"/>
      <c r="EN105" s="21"/>
      <c r="EO105" s="21"/>
      <c r="EP105" s="21"/>
      <c r="EQ105" s="21"/>
      <c r="ER105" s="21"/>
      <c r="ES105" s="21"/>
      <c r="ET105" s="21"/>
      <c r="EU105" s="21"/>
      <c r="EV105" s="21"/>
      <c r="EW105" s="21"/>
      <c r="EX105" s="99"/>
      <c r="EY105" s="99"/>
      <c r="EZ105" s="99"/>
      <c r="FA105" s="99"/>
      <c r="FB105" s="99"/>
      <c r="FC105" s="99"/>
    </row>
    <row r="106" spans="1:159" s="242" customFormat="1" ht="15" customHeight="1" outlineLevel="2">
      <c r="B106"/>
      <c r="C106"/>
      <c r="D106"/>
      <c r="E106"/>
      <c r="F106"/>
      <c r="G106"/>
      <c r="I106" s="429" t="s">
        <v>224</v>
      </c>
      <c r="J106" s="432"/>
      <c r="K106" s="432"/>
      <c r="L106" s="432"/>
      <c r="M106" s="432"/>
      <c r="N106" s="432"/>
      <c r="O106" s="432"/>
      <c r="P106" s="432"/>
      <c r="Q106" s="432"/>
      <c r="R106" s="432"/>
      <c r="S106" s="432"/>
      <c r="T106" s="432"/>
      <c r="U106" s="432"/>
      <c r="V106" s="432"/>
      <c r="W106" s="432"/>
      <c r="X106" s="432"/>
      <c r="Y106" s="432"/>
      <c r="Z106" s="432"/>
      <c r="AA106" s="432"/>
      <c r="AB106" s="432"/>
      <c r="AC106" s="432"/>
      <c r="AD106" s="432"/>
      <c r="AE106" s="432"/>
      <c r="AF106" s="432"/>
      <c r="AG106" s="432"/>
      <c r="AH106" s="432"/>
      <c r="AI106" s="432"/>
      <c r="AJ106" s="432"/>
      <c r="AK106" s="432"/>
      <c r="AL106" s="432"/>
      <c r="AM106" s="432"/>
      <c r="AN106" s="432"/>
      <c r="AO106" s="432"/>
      <c r="AP106" s="432"/>
      <c r="AQ106" s="432"/>
      <c r="AR106" s="432"/>
      <c r="AS106" s="432"/>
      <c r="AT106" s="463">
        <f t="shared" ref="AT106:BX106" si="244">AT104/AT14</f>
        <v>0.26783754116355651</v>
      </c>
      <c r="AU106" s="243">
        <f t="shared" si="244"/>
        <v>0.12492787074437396</v>
      </c>
      <c r="AV106" s="243">
        <f t="shared" si="244"/>
        <v>8.192341941228852E-2</v>
      </c>
      <c r="AW106" s="464">
        <f t="shared" si="244"/>
        <v>8.7489779231398196E-2</v>
      </c>
      <c r="AX106" s="463">
        <f t="shared" si="244"/>
        <v>6.1885344207243953E-2</v>
      </c>
      <c r="AY106" s="243">
        <f t="shared" si="244"/>
        <v>4.0412303664921448E-2</v>
      </c>
      <c r="AZ106" s="243">
        <f t="shared" si="244"/>
        <v>4.0769451622164776E-2</v>
      </c>
      <c r="BA106" s="464">
        <f t="shared" si="244"/>
        <v>3.5164302170486168E-2</v>
      </c>
      <c r="BB106" s="463">
        <f t="shared" si="244"/>
        <v>3.2087260404532456E-2</v>
      </c>
      <c r="BC106" s="243">
        <f t="shared" si="244"/>
        <v>4.8279013097776428E-2</v>
      </c>
      <c r="BD106" s="243">
        <f t="shared" si="244"/>
        <v>3.5935641394853821E-2</v>
      </c>
      <c r="BE106" s="464">
        <f t="shared" si="244"/>
        <v>1.7424689899586517E-2</v>
      </c>
      <c r="BF106" s="463">
        <f t="shared" si="244"/>
        <v>1.7040496843401934E-2</v>
      </c>
      <c r="BG106" s="243">
        <f t="shared" si="244"/>
        <v>1.5305497734786332E-2</v>
      </c>
      <c r="BH106" s="243">
        <f t="shared" si="244"/>
        <v>1.4809840237522961E-2</v>
      </c>
      <c r="BI106" s="464">
        <f t="shared" si="244"/>
        <v>1.5328682322884934E-2</v>
      </c>
      <c r="BJ106" s="463">
        <f t="shared" si="244"/>
        <v>1.6391089677345268E-2</v>
      </c>
      <c r="BK106" s="243">
        <f t="shared" si="244"/>
        <v>1.5553887298831682E-2</v>
      </c>
      <c r="BL106" s="243">
        <f t="shared" si="244"/>
        <v>1.6287996680153564E-2</v>
      </c>
      <c r="BM106" s="464">
        <f t="shared" si="244"/>
        <v>2.7205245110968779E-2</v>
      </c>
      <c r="BN106" s="463">
        <f t="shared" si="244"/>
        <v>7.6133091429617675E-2</v>
      </c>
      <c r="BO106" s="243">
        <f t="shared" si="244"/>
        <v>7.0893965109485022E-2</v>
      </c>
      <c r="BP106" s="243">
        <f t="shared" si="244"/>
        <v>6.2235231637580754E-2</v>
      </c>
      <c r="BQ106" s="464">
        <f t="shared" si="244"/>
        <v>4.688398160567156E-2</v>
      </c>
      <c r="BR106" s="1188">
        <f t="shared" si="244"/>
        <v>1.5022205575472207E-2</v>
      </c>
      <c r="BS106" s="243">
        <f t="shared" si="244"/>
        <v>5.1344727423621575E-2</v>
      </c>
      <c r="BT106" s="243">
        <f t="shared" si="244"/>
        <v>8.1615849094266169E-2</v>
      </c>
      <c r="BU106" s="464">
        <f t="shared" si="244"/>
        <v>6.06424010631057E-2</v>
      </c>
      <c r="BV106" s="1188">
        <f t="shared" si="244"/>
        <v>8.4392142983542709E-2</v>
      </c>
      <c r="BW106" s="243">
        <f>BW104/BW14</f>
        <v>7.0874502440070514E-2</v>
      </c>
      <c r="BX106" s="1442">
        <f t="shared" si="244"/>
        <v>8.4788066182671179E-2</v>
      </c>
      <c r="BY106" s="464">
        <f>BY104/BY14</f>
        <v>6.3660451942081406E-2</v>
      </c>
      <c r="BZ106" s="1188">
        <f>BZ104/BZ14</f>
        <v>8.0405953631901686E-2</v>
      </c>
      <c r="CA106" s="243">
        <f>CA104/CA14</f>
        <v>4.8752990794436082E-2</v>
      </c>
      <c r="CB106" s="243">
        <f>CB104/CB14</f>
        <v>5.552453530596449E-2</v>
      </c>
      <c r="CC106" s="464">
        <f>CC104/CC14</f>
        <v>6.1896824510819196E-2</v>
      </c>
      <c r="CD106" s="1442">
        <f t="shared" ref="CD106:CG106" si="245">CD104/CD14</f>
        <v>4.8674070347290085E-2</v>
      </c>
      <c r="CE106" s="1442">
        <f t="shared" si="245"/>
        <v>4.8602956588843935E-2</v>
      </c>
      <c r="CF106" s="1442">
        <f t="shared" si="245"/>
        <v>4.8494267161614799E-2</v>
      </c>
      <c r="CG106" s="1443">
        <f t="shared" si="245"/>
        <v>4.8407223755709862E-2</v>
      </c>
      <c r="CH106" s="559"/>
      <c r="CI106" s="559"/>
      <c r="CJ106" s="559"/>
      <c r="CK106" s="559"/>
      <c r="CL106" s="559"/>
      <c r="CM106" s="559"/>
      <c r="CN106" s="559"/>
      <c r="CO106" s="559"/>
      <c r="CP106" s="559"/>
      <c r="CQ106" s="559"/>
      <c r="CR106" s="559"/>
      <c r="CS106" s="559"/>
      <c r="CT106" s="559"/>
      <c r="CU106" s="559"/>
      <c r="CV106" s="559"/>
      <c r="CW106" s="559"/>
      <c r="CX106" s="559"/>
      <c r="CY106" s="559"/>
      <c r="CZ106" s="559"/>
      <c r="DA106" s="559"/>
      <c r="DB106" s="559"/>
      <c r="DC106" s="559"/>
      <c r="DD106" s="559"/>
      <c r="DE106" s="559"/>
      <c r="DF106" s="559"/>
      <c r="DG106" s="559"/>
      <c r="DH106" s="559"/>
      <c r="DI106" s="560"/>
      <c r="DJ106" s="1182"/>
      <c r="DK106" s="189"/>
      <c r="DL106" s="120"/>
      <c r="DM106" s="120"/>
      <c r="DN106" s="120"/>
      <c r="DO106" s="120"/>
      <c r="DP106" s="120"/>
      <c r="DQ106" s="468"/>
      <c r="DR106" s="444"/>
      <c r="DS106" s="444"/>
      <c r="DT106" s="243">
        <f t="shared" ref="DT106:EJ106" si="246">DT104/DT14</f>
        <v>0.11971150271395639</v>
      </c>
      <c r="DU106" s="243">
        <f t="shared" si="246"/>
        <v>4.2323684004079383E-2</v>
      </c>
      <c r="DV106" s="243">
        <f t="shared" si="246"/>
        <v>3.2553444608673709E-2</v>
      </c>
      <c r="DW106" s="243">
        <f t="shared" si="246"/>
        <v>1.550478080286361E-2</v>
      </c>
      <c r="DX106" s="243">
        <f t="shared" si="246"/>
        <v>1.9375052451954033E-2</v>
      </c>
      <c r="DY106" s="243">
        <f t="shared" si="246"/>
        <v>6.2827225130890063E-2</v>
      </c>
      <c r="DZ106" s="243">
        <f t="shared" si="246"/>
        <v>5.2729892725623097E-2</v>
      </c>
      <c r="EA106" s="243">
        <f t="shared" si="246"/>
        <v>7.5373684433964083E-2</v>
      </c>
      <c r="EB106" s="243">
        <f t="shared" si="246"/>
        <v>6.1169373259741172E-2</v>
      </c>
      <c r="EC106" s="243">
        <f t="shared" ref="EC106" si="247">EC104/EC14</f>
        <v>4.8539353773114725E-2</v>
      </c>
      <c r="ED106" s="1209">
        <f t="shared" si="246"/>
        <v>4.1949001381642315E-2</v>
      </c>
      <c r="EE106" s="1209">
        <f t="shared" si="246"/>
        <v>4.1148814800308062E-2</v>
      </c>
      <c r="EF106" s="1209">
        <f t="shared" si="246"/>
        <v>4.036040410480584E-2</v>
      </c>
      <c r="EG106" s="1209">
        <f t="shared" si="246"/>
        <v>3.9622552769531326E-2</v>
      </c>
      <c r="EH106" s="1209">
        <f t="shared" si="246"/>
        <v>3.8844659195039224E-2</v>
      </c>
      <c r="EI106" s="1209">
        <f t="shared" si="246"/>
        <v>3.7970112017066501E-2</v>
      </c>
      <c r="EJ106" s="1210">
        <f t="shared" si="246"/>
        <v>3.6983947395950192E-2</v>
      </c>
      <c r="EK106" s="1591"/>
      <c r="EN106" s="244"/>
      <c r="EO106" s="244"/>
      <c r="EP106" s="244"/>
      <c r="EQ106" s="244"/>
      <c r="ER106" s="244"/>
      <c r="ES106" s="244"/>
      <c r="ET106" s="244"/>
      <c r="EU106" s="244"/>
      <c r="EV106" s="244"/>
      <c r="EW106" s="244"/>
      <c r="EX106" s="245"/>
      <c r="EY106" s="245"/>
      <c r="EZ106" s="245"/>
      <c r="FA106" s="245"/>
      <c r="FB106" s="245"/>
      <c r="FC106" s="245"/>
    </row>
    <row r="107" spans="1:159" s="5" customFormat="1" ht="15" customHeight="1" outlineLevel="2">
      <c r="B107"/>
      <c r="C107"/>
      <c r="D107"/>
      <c r="E107"/>
      <c r="F107"/>
      <c r="G107"/>
      <c r="I107" s="354" t="s">
        <v>223</v>
      </c>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c r="AO107" s="79"/>
      <c r="AP107" s="79"/>
      <c r="AQ107" s="79"/>
      <c r="AR107" s="79"/>
      <c r="AS107" s="79"/>
      <c r="AT107" s="451">
        <f>+AT104+AT101</f>
        <v>1.895</v>
      </c>
      <c r="AU107" s="102">
        <f>+AU104+AU101</f>
        <v>1.6910000000000001</v>
      </c>
      <c r="AV107" s="102">
        <f>+AV104+AV101</f>
        <v>1.528</v>
      </c>
      <c r="AW107" s="428">
        <f>+AW104+AW101</f>
        <v>1.2929999999999999</v>
      </c>
      <c r="AX107" s="451">
        <f t="shared" ref="AX107:BM107" si="248">+AX104+AX101</f>
        <v>1.228</v>
      </c>
      <c r="AY107" s="102">
        <f t="shared" si="248"/>
        <v>1.3539999999999999</v>
      </c>
      <c r="AZ107" s="102">
        <f t="shared" si="248"/>
        <v>1.3139999999999998</v>
      </c>
      <c r="BA107" s="428">
        <f t="shared" si="248"/>
        <v>1.3659999999999994</v>
      </c>
      <c r="BB107" s="451">
        <f t="shared" si="248"/>
        <v>1.526</v>
      </c>
      <c r="BC107" s="102">
        <f t="shared" si="248"/>
        <v>1.8680000000000001</v>
      </c>
      <c r="BD107" s="102">
        <f t="shared" si="248"/>
        <v>2.0350000000000001</v>
      </c>
      <c r="BE107" s="428">
        <f t="shared" si="248"/>
        <v>1.7609999999999999</v>
      </c>
      <c r="BF107" s="451">
        <f t="shared" si="248"/>
        <v>2.3359999999999999</v>
      </c>
      <c r="BG107" s="102">
        <f t="shared" si="248"/>
        <v>2.7490000000000001</v>
      </c>
      <c r="BH107" s="102">
        <f t="shared" si="248"/>
        <v>3.6169999999999995</v>
      </c>
      <c r="BI107" s="428">
        <f t="shared" si="248"/>
        <v>4.0709999999999997</v>
      </c>
      <c r="BJ107" s="451">
        <f t="shared" si="248"/>
        <v>4.7789999999999999</v>
      </c>
      <c r="BK107" s="102">
        <f t="shared" si="248"/>
        <v>5.1549999999999994</v>
      </c>
      <c r="BL107" s="102">
        <f t="shared" si="248"/>
        <v>5.8770000000000007</v>
      </c>
      <c r="BM107" s="428">
        <f t="shared" si="248"/>
        <v>7.4430000000000032</v>
      </c>
      <c r="BN107" s="451">
        <f t="shared" ref="BN107:CA107" si="249">BN138</f>
        <v>8.0739999999999998</v>
      </c>
      <c r="BO107" s="102">
        <f t="shared" si="249"/>
        <v>8.5960000000000019</v>
      </c>
      <c r="BP107" s="102">
        <f t="shared" si="249"/>
        <v>9.0389999999999997</v>
      </c>
      <c r="BQ107" s="428">
        <f t="shared" si="249"/>
        <v>9.9149999999999974</v>
      </c>
      <c r="BR107" s="1184">
        <f t="shared" si="249"/>
        <v>14.028</v>
      </c>
      <c r="BS107" s="102">
        <f t="shared" si="249"/>
        <v>20.419000000000004</v>
      </c>
      <c r="BT107" s="102">
        <f t="shared" si="249"/>
        <v>19.583999999999996</v>
      </c>
      <c r="BU107" s="428">
        <f t="shared" si="249"/>
        <v>21.355</v>
      </c>
      <c r="BV107" s="1184">
        <f t="shared" si="249"/>
        <v>23.806999999999999</v>
      </c>
      <c r="BW107" s="102">
        <f t="shared" si="249"/>
        <v>25.55</v>
      </c>
      <c r="BX107" s="553">
        <f t="shared" si="249"/>
        <v>25.495000000000008</v>
      </c>
      <c r="BY107" s="428">
        <f t="shared" si="249"/>
        <v>25.738000000000003</v>
      </c>
      <c r="BZ107" s="553">
        <f t="shared" si="249"/>
        <v>27.135000000000002</v>
      </c>
      <c r="CA107" s="553">
        <f t="shared" si="249"/>
        <v>27.021999999999995</v>
      </c>
      <c r="CB107" s="553">
        <f>CB138</f>
        <v>27.419</v>
      </c>
      <c r="CC107" s="428">
        <f t="shared" ref="CC107" si="250">CC138</f>
        <v>28.579000000000011</v>
      </c>
      <c r="CD107" s="553">
        <f t="shared" ref="CD107:CG107" si="251">+CD104+CD101</f>
        <v>26.801299204456477</v>
      </c>
      <c r="CE107" s="553">
        <f t="shared" si="251"/>
        <v>29.267154053577734</v>
      </c>
      <c r="CF107" s="553">
        <f t="shared" si="251"/>
        <v>30.853344555797339</v>
      </c>
      <c r="CG107" s="554">
        <f t="shared" si="251"/>
        <v>30.69844373387776</v>
      </c>
      <c r="CH107" s="553"/>
      <c r="CI107" s="553"/>
      <c r="CJ107" s="553"/>
      <c r="CK107" s="553"/>
      <c r="CL107" s="553"/>
      <c r="CM107" s="553"/>
      <c r="CN107" s="553"/>
      <c r="CO107" s="553"/>
      <c r="CP107" s="553"/>
      <c r="CQ107" s="553"/>
      <c r="CR107" s="553"/>
      <c r="CS107" s="553"/>
      <c r="CT107" s="553"/>
      <c r="CU107" s="553"/>
      <c r="CV107" s="553"/>
      <c r="CW107" s="553"/>
      <c r="CX107" s="553"/>
      <c r="CY107" s="553"/>
      <c r="CZ107" s="553"/>
      <c r="DA107" s="553"/>
      <c r="DB107" s="553"/>
      <c r="DC107" s="553"/>
      <c r="DD107" s="553"/>
      <c r="DE107" s="553"/>
      <c r="DF107" s="553"/>
      <c r="DG107" s="553"/>
      <c r="DH107" s="553"/>
      <c r="DI107" s="554"/>
      <c r="DJ107" s="1182"/>
      <c r="DK107" s="103"/>
      <c r="DL107" s="103"/>
      <c r="DM107" s="103"/>
      <c r="DN107" s="103"/>
      <c r="DO107" s="103"/>
      <c r="DP107" s="103"/>
      <c r="DQ107" s="451"/>
      <c r="DR107" s="102"/>
      <c r="DS107" s="102"/>
      <c r="DT107" s="102">
        <f t="shared" ref="DT107:EA107" si="252">+DT104+DT101</f>
        <v>6.407</v>
      </c>
      <c r="DU107" s="102">
        <f t="shared" si="252"/>
        <v>5.2619999999999996</v>
      </c>
      <c r="DV107" s="102">
        <f t="shared" si="252"/>
        <v>7.19</v>
      </c>
      <c r="DW107" s="102">
        <f t="shared" si="252"/>
        <v>12.773</v>
      </c>
      <c r="DX107" s="102">
        <f t="shared" si="252"/>
        <v>23.254000000000005</v>
      </c>
      <c r="DY107" s="102">
        <f t="shared" si="252"/>
        <v>35.624000000000002</v>
      </c>
      <c r="DZ107" s="102">
        <f>+DZ104+DZ101</f>
        <v>75.385999999999996</v>
      </c>
      <c r="EA107" s="102">
        <f t="shared" si="252"/>
        <v>100.59</v>
      </c>
      <c r="EB107" s="102">
        <f>+EB104+EB101</f>
        <v>110.155</v>
      </c>
      <c r="EC107" s="102">
        <f>+EC104+EC101</f>
        <v>117.62024154770931</v>
      </c>
      <c r="ED107" s="102">
        <f t="shared" ref="ED107:EJ107" si="253">+ED104+ED101</f>
        <v>115.74527382433928</v>
      </c>
      <c r="EE107" s="102">
        <f t="shared" si="253"/>
        <v>128.37692368777559</v>
      </c>
      <c r="EF107" s="102">
        <f t="shared" si="253"/>
        <v>140.14126634141513</v>
      </c>
      <c r="EG107" s="102">
        <f t="shared" si="253"/>
        <v>151.37947448702613</v>
      </c>
      <c r="EH107" s="102">
        <f t="shared" si="253"/>
        <v>162.19044651937324</v>
      </c>
      <c r="EI107" s="102">
        <f t="shared" si="253"/>
        <v>150.65609619414568</v>
      </c>
      <c r="EJ107" s="428">
        <f t="shared" si="253"/>
        <v>134.44803665533692</v>
      </c>
      <c r="EK107" s="1532"/>
      <c r="EX107" s="215"/>
      <c r="EY107" s="215"/>
      <c r="EZ107" s="215"/>
      <c r="FA107" s="215"/>
      <c r="FB107" s="215"/>
      <c r="FC107" s="215"/>
    </row>
    <row r="108" spans="1:159" s="1278" customFormat="1" ht="15" customHeight="1" outlineLevel="2">
      <c r="A108" s="1277"/>
      <c r="B108"/>
      <c r="C108"/>
      <c r="D108"/>
      <c r="E108"/>
      <c r="F108"/>
      <c r="G108"/>
      <c r="I108" s="1279" t="s">
        <v>488</v>
      </c>
      <c r="J108" s="1280"/>
      <c r="K108" s="1280"/>
      <c r="L108" s="1280"/>
      <c r="M108" s="1280"/>
      <c r="N108" s="1280"/>
      <c r="O108" s="1280"/>
      <c r="P108" s="1280"/>
      <c r="Q108" s="1280"/>
      <c r="R108" s="1280"/>
      <c r="S108" s="1280"/>
      <c r="T108" s="1280"/>
      <c r="U108" s="1280"/>
      <c r="V108" s="1280"/>
      <c r="W108" s="1280"/>
      <c r="X108" s="1280"/>
      <c r="Y108" s="1280"/>
      <c r="Z108" s="1280"/>
      <c r="AA108" s="1280"/>
      <c r="AB108" s="1280"/>
      <c r="AC108" s="1280"/>
      <c r="AD108" s="1280"/>
      <c r="AE108" s="1280"/>
      <c r="AF108" s="1280"/>
      <c r="AG108" s="1280"/>
      <c r="AH108" s="1280"/>
      <c r="AI108" s="1280"/>
      <c r="AJ108" s="1280"/>
      <c r="AK108" s="1280"/>
      <c r="AL108" s="1280"/>
      <c r="AM108" s="1280"/>
      <c r="AN108" s="1280"/>
      <c r="AO108" s="1280"/>
      <c r="AP108" s="1280"/>
      <c r="AQ108" s="1280"/>
      <c r="AR108" s="1280"/>
      <c r="AS108" s="1280"/>
      <c r="AT108" s="1280"/>
      <c r="AU108" s="1280"/>
      <c r="AV108" s="1280"/>
      <c r="AW108" s="1280"/>
      <c r="AX108" s="1280"/>
      <c r="AY108" s="1280"/>
      <c r="AZ108" s="1280"/>
      <c r="BA108" s="1280"/>
      <c r="BB108" s="1281"/>
      <c r="BC108" s="1280"/>
      <c r="BD108" s="1280"/>
      <c r="BE108" s="1282"/>
      <c r="BF108" s="1281"/>
      <c r="BG108" s="1280"/>
      <c r="BH108" s="1280"/>
      <c r="BI108" s="1282"/>
      <c r="BJ108" s="1281"/>
      <c r="BK108" s="1280"/>
      <c r="BL108" s="150">
        <f>1/(BL105/BL115)/4</f>
        <v>382.48095796178291</v>
      </c>
      <c r="BM108" s="409">
        <f>1/(BM105/AVERAGE(BL115,BM115))/4</f>
        <v>252.2217562326868</v>
      </c>
      <c r="BN108" s="150">
        <f>1/(BN104/AVERAGE(BM115,BN115))/4</f>
        <v>1.5993113248797552</v>
      </c>
      <c r="BO108" s="150">
        <f t="shared" ref="BO108:BY108" si="254">1/(BO104/AVERAGE(BN115,BO115))/4</f>
        <v>1.5974538854003133</v>
      </c>
      <c r="BP108" s="150">
        <f t="shared" si="254"/>
        <v>1.794651716610439</v>
      </c>
      <c r="BQ108" s="409">
        <f t="shared" si="254"/>
        <v>2.5522030651341012</v>
      </c>
      <c r="BR108" s="150">
        <f t="shared" si="254"/>
        <v>6.3744434550311659</v>
      </c>
      <c r="BS108" s="150">
        <f t="shared" si="254"/>
        <v>2.4364187397398651</v>
      </c>
      <c r="BT108" s="150">
        <f t="shared" si="254"/>
        <v>1.5969982421277902</v>
      </c>
      <c r="BU108" s="409">
        <f t="shared" si="254"/>
        <v>2.3434526990913951</v>
      </c>
      <c r="BV108" s="150">
        <f t="shared" si="254"/>
        <v>1.5943069825959324</v>
      </c>
      <c r="BW108" s="150">
        <f t="shared" si="254"/>
        <v>1.7678782287822878</v>
      </c>
      <c r="BX108" s="150">
        <f t="shared" si="254"/>
        <v>1.3778508145184332</v>
      </c>
      <c r="BY108" s="409">
        <f t="shared" si="254"/>
        <v>1.8161070403384192</v>
      </c>
      <c r="BZ108" s="150">
        <f t="shared" ref="BZ108:CG108" si="255">1/(BZ104/AVERAGE(BY115,BZ115))/4</f>
        <v>1.3319065343258891</v>
      </c>
      <c r="CA108" s="150">
        <f t="shared" si="255"/>
        <v>2.0581953917817346</v>
      </c>
      <c r="CB108" s="150">
        <f t="shared" si="255"/>
        <v>1.8529804424717387</v>
      </c>
      <c r="CC108" s="409">
        <f t="shared" si="255"/>
        <v>1.7337210025499088</v>
      </c>
      <c r="CD108" s="150">
        <f t="shared" si="255"/>
        <v>2.1192876732065353</v>
      </c>
      <c r="CE108" s="150">
        <f t="shared" si="255"/>
        <v>2.0205534324959014</v>
      </c>
      <c r="CF108" s="150">
        <f t="shared" si="255"/>
        <v>1.9978666898254036</v>
      </c>
      <c r="CG108" s="409">
        <f t="shared" si="255"/>
        <v>2.091491274272042</v>
      </c>
      <c r="CH108" s="1280"/>
      <c r="CI108" s="1280"/>
      <c r="CJ108" s="1280"/>
      <c r="CK108" s="1280"/>
      <c r="CL108" s="1280"/>
      <c r="CM108" s="1280"/>
      <c r="CN108" s="1280"/>
      <c r="CO108" s="1280"/>
      <c r="CP108" s="1280"/>
      <c r="CQ108" s="1280"/>
      <c r="CR108" s="1280"/>
      <c r="CS108" s="1280"/>
      <c r="CT108" s="1280"/>
      <c r="CU108" s="1280"/>
      <c r="CV108" s="1280"/>
      <c r="CW108" s="1280"/>
      <c r="CX108" s="1280"/>
      <c r="CY108" s="1280"/>
      <c r="CZ108" s="1280"/>
      <c r="DA108" s="1280"/>
      <c r="DB108" s="1280"/>
      <c r="DC108" s="1280"/>
      <c r="DD108" s="1280"/>
      <c r="DE108" s="1280"/>
      <c r="DF108" s="1280"/>
      <c r="DG108" s="1280"/>
      <c r="DH108" s="1280"/>
      <c r="DI108" s="1280"/>
      <c r="DJ108" s="150"/>
      <c r="DK108" s="1280"/>
      <c r="DL108" s="1280"/>
      <c r="DM108" s="1280"/>
      <c r="DN108" s="1280"/>
      <c r="DO108" s="1280"/>
      <c r="DP108" s="1280"/>
      <c r="DQ108" s="1280"/>
      <c r="DR108" s="1280"/>
      <c r="DS108" s="1280"/>
      <c r="DT108" s="1280"/>
      <c r="DU108" s="1280"/>
      <c r="DV108" s="1283"/>
      <c r="DW108" s="150">
        <f>1/(DW104/AVERAGE(DV115,DW115))</f>
        <v>6.5436010037641177</v>
      </c>
      <c r="DX108" s="150">
        <f>1/(DX104/AVERAGE(DW115,DX115))</f>
        <v>5.9257868899797783</v>
      </c>
      <c r="DY108" s="150">
        <f t="shared" ref="DY108:EJ108" si="256">1/(DY104/AVERAGE(DX115,DY115))</f>
        <v>1.8526632302405499</v>
      </c>
      <c r="DZ108" s="150">
        <f t="shared" si="256"/>
        <v>2.0126211507790459</v>
      </c>
      <c r="EA108" s="150">
        <f t="shared" si="256"/>
        <v>1.6037463731012118</v>
      </c>
      <c r="EB108" s="150">
        <f>1/(EB104/AVERAGE(EA115,EB115))</f>
        <v>1.7357101640425356</v>
      </c>
      <c r="EC108" s="150">
        <f>1/(EC104/AVERAGE(EB115,EC115))</f>
        <v>2.0603183544045409</v>
      </c>
      <c r="ED108" s="150">
        <f t="shared" si="256"/>
        <v>2.3169115004448302</v>
      </c>
      <c r="EE108" s="150">
        <f t="shared" si="256"/>
        <v>2.2429224253124613</v>
      </c>
      <c r="EF108" s="150">
        <f t="shared" si="256"/>
        <v>2.1603875729628057</v>
      </c>
      <c r="EG108" s="150">
        <f t="shared" si="256"/>
        <v>2.0635499502540289</v>
      </c>
      <c r="EH108" s="150">
        <f t="shared" si="256"/>
        <v>1.9532533107982908</v>
      </c>
      <c r="EI108" s="150">
        <f t="shared" si="256"/>
        <v>1.8474412271816025</v>
      </c>
      <c r="EJ108" s="409">
        <f t="shared" si="256"/>
        <v>1.7211449172131454</v>
      </c>
      <c r="EK108" s="1592"/>
      <c r="EL108" s="1284"/>
      <c r="EM108" s="1284"/>
      <c r="EN108" s="1285"/>
      <c r="EO108" s="1285"/>
    </row>
    <row r="109" spans="1:159" customFormat="1" ht="15" customHeight="1" outlineLevel="2">
      <c r="I109" s="350"/>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35"/>
      <c r="AS109" s="35"/>
      <c r="AT109" s="350"/>
      <c r="AU109" s="35"/>
      <c r="AV109" s="35"/>
      <c r="AW109" s="351"/>
      <c r="AX109" s="350"/>
      <c r="AY109" s="35"/>
      <c r="AZ109" s="35"/>
      <c r="BA109" s="351"/>
      <c r="BB109" s="350"/>
      <c r="BC109" s="35"/>
      <c r="BD109" s="35"/>
      <c r="BE109" s="351"/>
      <c r="BF109" s="350"/>
      <c r="BG109" s="35"/>
      <c r="BH109" s="35"/>
      <c r="BI109" s="351"/>
      <c r="BJ109" s="350"/>
      <c r="BK109" s="35"/>
      <c r="BL109" s="35"/>
      <c r="BM109" s="351"/>
      <c r="BN109" s="350"/>
      <c r="BO109" s="35"/>
      <c r="BP109" s="35"/>
      <c r="BQ109" s="351"/>
      <c r="BR109" s="1183"/>
      <c r="BS109" s="14"/>
      <c r="BT109" s="35"/>
      <c r="BU109" s="351"/>
      <c r="BV109" s="1183"/>
      <c r="BW109" s="14"/>
      <c r="BX109" s="14"/>
      <c r="BY109" s="351"/>
      <c r="BZ109" s="14"/>
      <c r="CA109" s="14"/>
      <c r="CB109" s="14"/>
      <c r="CC109" s="351"/>
      <c r="CD109" s="14"/>
      <c r="CE109" s="14"/>
      <c r="CF109" s="14"/>
      <c r="CG109" s="534"/>
      <c r="CH109" s="14"/>
      <c r="CI109" s="14"/>
      <c r="CJ109" s="14"/>
      <c r="CK109" s="14"/>
      <c r="CL109" s="14"/>
      <c r="CM109" s="14"/>
      <c r="CN109" s="14"/>
      <c r="CO109" s="14"/>
      <c r="CP109" s="14"/>
      <c r="CQ109" s="14"/>
      <c r="CR109" s="14"/>
      <c r="CS109" s="14"/>
      <c r="CT109" s="14"/>
      <c r="CU109" s="14"/>
      <c r="CV109" s="14"/>
      <c r="CW109" s="14"/>
      <c r="CX109" s="14"/>
      <c r="CY109" s="14"/>
      <c r="CZ109" s="14"/>
      <c r="DA109" s="14"/>
      <c r="DB109" s="14"/>
      <c r="DC109" s="14"/>
      <c r="DD109" s="14"/>
      <c r="DE109" s="14"/>
      <c r="DF109" s="14"/>
      <c r="DG109" s="14"/>
      <c r="DH109" s="14"/>
      <c r="DI109" s="534"/>
      <c r="DJ109" s="1182"/>
      <c r="DQ109" s="350"/>
      <c r="DR109" s="35"/>
      <c r="DS109" s="35"/>
      <c r="DT109" s="35"/>
      <c r="DU109" s="35"/>
      <c r="DV109" s="35"/>
      <c r="DW109" s="35"/>
      <c r="DX109" s="35"/>
      <c r="DY109" s="35"/>
      <c r="DZ109" s="35"/>
      <c r="EA109" s="35"/>
      <c r="EB109" s="35"/>
      <c r="EC109" s="35"/>
      <c r="ED109" s="35"/>
      <c r="EE109" s="35"/>
      <c r="EF109" s="35"/>
      <c r="EG109" s="35"/>
      <c r="EH109" s="35"/>
      <c r="EI109" s="35"/>
      <c r="EJ109" s="351"/>
      <c r="EK109" s="350"/>
      <c r="EN109" s="21"/>
      <c r="EO109" s="21"/>
      <c r="EP109" s="21"/>
      <c r="EQ109" s="21"/>
      <c r="ER109" s="21"/>
      <c r="ES109" s="21"/>
      <c r="ET109" s="21"/>
      <c r="EU109" s="21"/>
      <c r="EV109" s="21"/>
      <c r="EW109" s="21"/>
      <c r="EX109" s="99"/>
      <c r="EY109" s="99"/>
      <c r="EZ109" s="99"/>
      <c r="FA109" s="99"/>
      <c r="FB109" s="99"/>
      <c r="FC109" s="99"/>
    </row>
    <row r="110" spans="1:159" customFormat="1" ht="15" customHeight="1" outlineLevel="2">
      <c r="I110" s="354" t="s">
        <v>66</v>
      </c>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35"/>
      <c r="AS110" s="35"/>
      <c r="AT110" s="350"/>
      <c r="AU110" s="35"/>
      <c r="AV110" s="35"/>
      <c r="AW110" s="351"/>
      <c r="AX110" s="350"/>
      <c r="AY110" s="35"/>
      <c r="AZ110" s="35"/>
      <c r="BA110" s="351"/>
      <c r="BB110" s="350"/>
      <c r="BC110" s="35"/>
      <c r="BD110" s="35"/>
      <c r="BE110" s="351"/>
      <c r="BF110" s="350"/>
      <c r="BG110" s="35"/>
      <c r="BH110" s="35"/>
      <c r="BI110" s="351"/>
      <c r="BJ110" s="350"/>
      <c r="BK110" s="35"/>
      <c r="BL110" s="35"/>
      <c r="BM110" s="351"/>
      <c r="BN110" s="350"/>
      <c r="BO110" s="35"/>
      <c r="BP110" s="35"/>
      <c r="BQ110" s="351"/>
      <c r="BR110" s="1183"/>
      <c r="BS110" s="14"/>
      <c r="BT110" s="35"/>
      <c r="BU110" s="351"/>
      <c r="BV110" s="1183"/>
      <c r="BW110" s="14"/>
      <c r="BX110" s="14"/>
      <c r="BY110" s="351"/>
      <c r="BZ110" s="14"/>
      <c r="CA110" s="14"/>
      <c r="CB110" s="14"/>
      <c r="CC110" s="351"/>
      <c r="CD110" s="14"/>
      <c r="CE110" s="14"/>
      <c r="CF110" s="14"/>
      <c r="CG110" s="534"/>
      <c r="CH110" s="14"/>
      <c r="CI110" s="14"/>
      <c r="CJ110" s="14"/>
      <c r="CK110" s="14"/>
      <c r="CL110" s="14"/>
      <c r="CM110" s="14"/>
      <c r="CN110" s="14"/>
      <c r="CO110" s="14"/>
      <c r="CP110" s="14"/>
      <c r="CQ110" s="14"/>
      <c r="CR110" s="14"/>
      <c r="CS110" s="14"/>
      <c r="CT110" s="14"/>
      <c r="CU110" s="14"/>
      <c r="CV110" s="14"/>
      <c r="CW110" s="14"/>
      <c r="CX110" s="14"/>
      <c r="CY110" s="14"/>
      <c r="CZ110" s="14"/>
      <c r="DA110" s="14"/>
      <c r="DB110" s="14"/>
      <c r="DC110" s="14"/>
      <c r="DD110" s="14"/>
      <c r="DE110" s="14"/>
      <c r="DF110" s="14"/>
      <c r="DG110" s="14"/>
      <c r="DH110" s="14"/>
      <c r="DI110" s="534"/>
      <c r="DJ110" s="1182"/>
      <c r="DQ110" s="350"/>
      <c r="DR110" s="35"/>
      <c r="DS110" s="35"/>
      <c r="DT110" s="35"/>
      <c r="DU110" s="35"/>
      <c r="DV110" s="35"/>
      <c r="DW110" s="35"/>
      <c r="DX110" s="35"/>
      <c r="DY110" s="35"/>
      <c r="DZ110" s="35"/>
      <c r="EA110" s="35"/>
      <c r="EB110" s="35"/>
      <c r="EC110" s="35"/>
      <c r="ED110" s="35"/>
      <c r="EE110" s="35"/>
      <c r="EF110" s="35"/>
      <c r="EG110" s="35"/>
      <c r="EH110" s="35"/>
      <c r="EI110" s="35"/>
      <c r="EJ110" s="351"/>
      <c r="EK110" s="350"/>
      <c r="EN110" s="21"/>
      <c r="EO110" s="21"/>
      <c r="EP110" s="21"/>
      <c r="EQ110" s="21"/>
      <c r="ER110" s="21"/>
      <c r="ES110" s="21"/>
      <c r="ET110" s="21"/>
      <c r="EU110" s="21"/>
      <c r="EV110" s="21"/>
      <c r="EW110" s="21"/>
      <c r="EX110" s="99"/>
      <c r="EY110" s="99"/>
      <c r="EZ110" s="99"/>
      <c r="FA110" s="99"/>
      <c r="FB110" s="99"/>
      <c r="FC110" s="99"/>
    </row>
    <row r="111" spans="1:159" customFormat="1" ht="15" customHeight="1" outlineLevel="2">
      <c r="I111" s="352" t="s">
        <v>225</v>
      </c>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35"/>
      <c r="AS111" s="35"/>
      <c r="AT111" s="376"/>
      <c r="AU111" s="128"/>
      <c r="AV111" s="128"/>
      <c r="AW111" s="347"/>
      <c r="AX111" s="376"/>
      <c r="AY111" s="128"/>
      <c r="AZ111" s="128"/>
      <c r="BA111" s="347"/>
      <c r="BB111" s="376">
        <f>BA71</f>
        <v>4.9290000000000003</v>
      </c>
      <c r="BC111" s="128">
        <f t="shared" ref="BC111:BM111" si="257">BB115</f>
        <v>4.9939999999999998</v>
      </c>
      <c r="BD111" s="128">
        <f t="shared" si="257"/>
        <v>5.5439999999999996</v>
      </c>
      <c r="BE111" s="347">
        <f t="shared" si="257"/>
        <v>8.2520000000000007</v>
      </c>
      <c r="BF111" s="376">
        <f>BE115</f>
        <v>7.2270000000000003</v>
      </c>
      <c r="BG111" s="128">
        <f t="shared" si="257"/>
        <v>8.484</v>
      </c>
      <c r="BH111" s="128">
        <f t="shared" si="257"/>
        <v>10.664999999999999</v>
      </c>
      <c r="BI111" s="347">
        <f>BH115</f>
        <v>12.878</v>
      </c>
      <c r="BJ111" s="376">
        <f>BI115</f>
        <v>13.634</v>
      </c>
      <c r="BK111" s="128">
        <f t="shared" si="257"/>
        <v>16.773</v>
      </c>
      <c r="BL111" s="128">
        <f t="shared" si="257"/>
        <v>19.117000000000001</v>
      </c>
      <c r="BM111" s="347">
        <f t="shared" si="257"/>
        <v>22.527999999999999</v>
      </c>
      <c r="BN111" s="376">
        <f t="shared" ref="BN111:BY111" si="258">BM115</f>
        <v>27.408000000000001</v>
      </c>
      <c r="BO111" s="128">
        <f t="shared" si="258"/>
        <v>31.114000000000001</v>
      </c>
      <c r="BP111" s="128">
        <f t="shared" si="258"/>
        <v>34.011000000000003</v>
      </c>
      <c r="BQ111" s="347">
        <f t="shared" si="258"/>
        <v>38.335000000000001</v>
      </c>
      <c r="BR111" s="314">
        <f t="shared" si="258"/>
        <v>41.6</v>
      </c>
      <c r="BS111" s="150">
        <f t="shared" si="258"/>
        <v>72.936000000000007</v>
      </c>
      <c r="BT111" s="128">
        <f t="shared" si="258"/>
        <v>81.415999999999997</v>
      </c>
      <c r="BU111" s="347">
        <f t="shared" si="258"/>
        <v>85.745000000000005</v>
      </c>
      <c r="BV111" s="314">
        <f t="shared" si="258"/>
        <v>89.638999999999996</v>
      </c>
      <c r="BW111" s="150">
        <f t="shared" si="258"/>
        <v>92.838999999999999</v>
      </c>
      <c r="BX111" s="150">
        <f t="shared" si="258"/>
        <v>98.799000000000007</v>
      </c>
      <c r="BY111" s="347">
        <f t="shared" si="258"/>
        <v>94.045000000000002</v>
      </c>
      <c r="BZ111" s="314">
        <f t="shared" ref="BZ111:CG111" si="259">BY115</f>
        <v>98.287999999999997</v>
      </c>
      <c r="CA111" s="150">
        <f t="shared" si="259"/>
        <v>94.944999999999993</v>
      </c>
      <c r="CB111" s="150">
        <f t="shared" si="259"/>
        <v>103.004</v>
      </c>
      <c r="CC111" s="347">
        <f t="shared" si="259"/>
        <v>110.741</v>
      </c>
      <c r="CD111" s="150">
        <f t="shared" si="259"/>
        <v>112.271</v>
      </c>
      <c r="CE111" s="150">
        <f t="shared" si="259"/>
        <v>116.77418736536472</v>
      </c>
      <c r="CF111" s="150">
        <f t="shared" si="259"/>
        <v>121.69169070536473</v>
      </c>
      <c r="CG111" s="409">
        <f t="shared" si="259"/>
        <v>126.87570773092028</v>
      </c>
      <c r="CH111" s="150"/>
      <c r="CI111" s="150"/>
      <c r="CJ111" s="150"/>
      <c r="CK111" s="150"/>
      <c r="CL111" s="150"/>
      <c r="CM111" s="150"/>
      <c r="CN111" s="150"/>
      <c r="CO111" s="150"/>
      <c r="CP111" s="150"/>
      <c r="CQ111" s="150"/>
      <c r="CR111" s="150"/>
      <c r="CS111" s="150"/>
      <c r="CT111" s="150"/>
      <c r="CU111" s="150"/>
      <c r="CV111" s="150"/>
      <c r="CW111" s="150"/>
      <c r="CX111" s="150"/>
      <c r="CY111" s="150"/>
      <c r="CZ111" s="150"/>
      <c r="DA111" s="150"/>
      <c r="DB111" s="150"/>
      <c r="DC111" s="150"/>
      <c r="DD111" s="150"/>
      <c r="DE111" s="150"/>
      <c r="DF111" s="150"/>
      <c r="DG111" s="150"/>
      <c r="DH111" s="150"/>
      <c r="DI111" s="409"/>
      <c r="DJ111" s="1182"/>
      <c r="DK111" s="128"/>
      <c r="DL111" s="157"/>
      <c r="DM111" s="157"/>
      <c r="DN111" s="157"/>
      <c r="DO111" s="157"/>
      <c r="DP111" s="157"/>
      <c r="DQ111" s="454"/>
      <c r="DR111" s="198"/>
      <c r="DS111" s="198"/>
      <c r="DT111" s="128"/>
      <c r="DU111" s="128">
        <f>DT115</f>
        <v>4.4089999999999998</v>
      </c>
      <c r="DV111" s="128">
        <f t="shared" ref="DV111:EA111" si="260">DU115</f>
        <v>4.9290000000000003</v>
      </c>
      <c r="DW111" s="128">
        <f t="shared" si="260"/>
        <v>7.2270000000000003</v>
      </c>
      <c r="DX111" s="128">
        <f t="shared" si="260"/>
        <v>13.634</v>
      </c>
      <c r="DY111" s="128">
        <f t="shared" si="260"/>
        <v>27.408000000000001</v>
      </c>
      <c r="DZ111" s="128">
        <f t="shared" si="260"/>
        <v>41.6</v>
      </c>
      <c r="EA111" s="128">
        <f t="shared" si="260"/>
        <v>89.638999999999996</v>
      </c>
      <c r="EB111" s="128">
        <f>EA115</f>
        <v>98.287999999999997</v>
      </c>
      <c r="EC111" s="128">
        <f>EB115</f>
        <v>112.271</v>
      </c>
      <c r="ED111" s="128">
        <f t="shared" ref="ED111:EJ111" si="261">EC115</f>
        <v>132.03369812922796</v>
      </c>
      <c r="EE111" s="128">
        <f t="shared" si="261"/>
        <v>149.16546419567433</v>
      </c>
      <c r="EF111" s="128">
        <f t="shared" si="261"/>
        <v>165.38348056164588</v>
      </c>
      <c r="EG111" s="128">
        <f t="shared" si="261"/>
        <v>179.78412164179196</v>
      </c>
      <c r="EH111" s="128">
        <f t="shared" si="261"/>
        <v>192.59642568519888</v>
      </c>
      <c r="EI111" s="128">
        <f t="shared" si="261"/>
        <v>203.10371922271867</v>
      </c>
      <c r="EJ111" s="347">
        <f t="shared" si="261"/>
        <v>210.43064435917472</v>
      </c>
      <c r="EK111" s="350"/>
      <c r="EN111" s="21"/>
      <c r="EO111" s="21"/>
      <c r="EP111" s="21"/>
      <c r="EQ111" s="21"/>
      <c r="ER111" s="21"/>
      <c r="ES111" s="21"/>
      <c r="ET111" s="21"/>
      <c r="EU111" s="21"/>
      <c r="EV111" s="21"/>
      <c r="EW111" s="21"/>
      <c r="EX111" s="99"/>
      <c r="EY111" s="99"/>
      <c r="EZ111" s="99"/>
      <c r="FA111" s="99"/>
      <c r="FB111" s="99"/>
      <c r="FC111" s="99"/>
    </row>
    <row r="112" spans="1:159" customFormat="1" ht="15" customHeight="1" outlineLevel="2">
      <c r="I112" s="346" t="s">
        <v>226</v>
      </c>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35"/>
      <c r="AS112" s="35"/>
      <c r="AT112" s="376"/>
      <c r="AU112" s="128"/>
      <c r="AV112" s="128"/>
      <c r="AW112" s="347"/>
      <c r="AX112" s="376"/>
      <c r="AY112" s="128"/>
      <c r="AZ112" s="128"/>
      <c r="BA112" s="347"/>
      <c r="BB112" s="376">
        <f t="shared" ref="BB112:BN112" si="262">-BB157</f>
        <v>1.236</v>
      </c>
      <c r="BC112" s="128">
        <f t="shared" si="262"/>
        <v>1.9989999999999999</v>
      </c>
      <c r="BD112" s="128">
        <f t="shared" si="262"/>
        <v>4.2250000000000005</v>
      </c>
      <c r="BE112" s="347">
        <f t="shared" si="262"/>
        <v>0.22599999999999953</v>
      </c>
      <c r="BF112" s="376">
        <f t="shared" si="262"/>
        <v>2.5249999999999999</v>
      </c>
      <c r="BG112" s="128">
        <f t="shared" si="262"/>
        <v>3.3729999999999998</v>
      </c>
      <c r="BH112" s="128">
        <f t="shared" si="262"/>
        <v>3.754</v>
      </c>
      <c r="BI112" s="347">
        <f t="shared" si="262"/>
        <v>3.0250000000000008</v>
      </c>
      <c r="BJ112" s="376">
        <f t="shared" si="262"/>
        <v>5.944</v>
      </c>
      <c r="BK112" s="128">
        <f t="shared" si="262"/>
        <v>5.0520000000000005</v>
      </c>
      <c r="BL112" s="128">
        <f t="shared" si="262"/>
        <v>5.4380000000000015</v>
      </c>
      <c r="BM112" s="347">
        <f t="shared" si="262"/>
        <v>5.6129999999999987</v>
      </c>
      <c r="BN112" s="376">
        <f t="shared" si="262"/>
        <v>7.8719999999999999</v>
      </c>
      <c r="BO112" s="128">
        <f t="shared" ref="BO112:BT112" si="263">-BO157</f>
        <v>7.5009999999999994</v>
      </c>
      <c r="BP112" s="128">
        <f t="shared" si="263"/>
        <v>8.9059999999999988</v>
      </c>
      <c r="BQ112" s="347">
        <f t="shared" si="263"/>
        <v>8.3160000000000025</v>
      </c>
      <c r="BR112" s="314">
        <f t="shared" si="263"/>
        <v>10.321</v>
      </c>
      <c r="BS112" s="128">
        <f t="shared" si="263"/>
        <v>15.225</v>
      </c>
      <c r="BT112" s="128">
        <f t="shared" si="263"/>
        <v>16.844999999999999</v>
      </c>
      <c r="BU112" s="347">
        <f t="shared" ref="BU112:CA112" si="264">-BU157</f>
        <v>12.590000000000002</v>
      </c>
      <c r="BV112" s="314">
        <f t="shared" si="264"/>
        <v>15.212</v>
      </c>
      <c r="BW112" s="128">
        <f t="shared" si="264"/>
        <v>18.181000000000001</v>
      </c>
      <c r="BX112" s="128">
        <f t="shared" si="264"/>
        <v>12.338999999999999</v>
      </c>
      <c r="BY112" s="347">
        <f t="shared" si="264"/>
        <v>16.328000000000003</v>
      </c>
      <c r="BZ112" s="314">
        <f t="shared" si="264"/>
        <v>14.163</v>
      </c>
      <c r="CA112" s="128">
        <f t="shared" si="264"/>
        <v>17.445</v>
      </c>
      <c r="CB112" s="128">
        <f t="shared" ref="CB112:CC112" si="265">-CB157</f>
        <v>19.971999999999998</v>
      </c>
      <c r="CC112" s="347">
        <f t="shared" si="265"/>
        <v>15.148</v>
      </c>
      <c r="CD112" s="150">
        <f>CD116*CD10</f>
        <v>18.012749461458874</v>
      </c>
      <c r="CE112" s="150">
        <f t="shared" ref="CE112:CG112" si="266">CE116*CE10</f>
        <v>19.670013360000002</v>
      </c>
      <c r="CF112" s="150">
        <f t="shared" si="266"/>
        <v>20.73606810222222</v>
      </c>
      <c r="CG112" s="409">
        <f t="shared" si="266"/>
        <v>20.631961593230766</v>
      </c>
      <c r="CH112" s="150"/>
      <c r="CI112" s="150"/>
      <c r="CJ112" s="150"/>
      <c r="CK112" s="150"/>
      <c r="CL112" s="150"/>
      <c r="CM112" s="150"/>
      <c r="CN112" s="150"/>
      <c r="CO112" s="150"/>
      <c r="CP112" s="150"/>
      <c r="CQ112" s="150"/>
      <c r="CR112" s="150"/>
      <c r="CS112" s="150"/>
      <c r="CT112" s="150"/>
      <c r="CU112" s="150"/>
      <c r="CV112" s="150"/>
      <c r="CW112" s="150"/>
      <c r="CX112" s="150"/>
      <c r="CY112" s="150"/>
      <c r="CZ112" s="150"/>
      <c r="DA112" s="150"/>
      <c r="DB112" s="150"/>
      <c r="DC112" s="150"/>
      <c r="DD112" s="150"/>
      <c r="DE112" s="150"/>
      <c r="DF112" s="150"/>
      <c r="DG112" s="150"/>
      <c r="DH112" s="150"/>
      <c r="DI112" s="409"/>
      <c r="DJ112" s="1182"/>
      <c r="DK112" s="128"/>
      <c r="DL112" s="157"/>
      <c r="DM112" s="157"/>
      <c r="DN112" s="157"/>
      <c r="DO112" s="157"/>
      <c r="DP112" s="157"/>
      <c r="DQ112" s="454"/>
      <c r="DR112" s="198"/>
      <c r="DS112" s="198"/>
      <c r="DT112" s="128"/>
      <c r="DU112" s="128">
        <f t="shared" ref="DU112:EA112" si="267">-DU157</f>
        <v>4.8959999999999999</v>
      </c>
      <c r="DV112" s="128">
        <f t="shared" si="267"/>
        <v>7.6859999999999999</v>
      </c>
      <c r="DW112" s="128">
        <f t="shared" si="267"/>
        <v>12.677</v>
      </c>
      <c r="DX112" s="128">
        <f t="shared" si="267"/>
        <v>22.047000000000001</v>
      </c>
      <c r="DY112" s="128">
        <f t="shared" si="267"/>
        <v>32.594999999999999</v>
      </c>
      <c r="DZ112" s="128">
        <f t="shared" si="267"/>
        <v>54.981000000000002</v>
      </c>
      <c r="EA112" s="128">
        <f t="shared" si="267"/>
        <v>62.06</v>
      </c>
      <c r="EB112" s="150">
        <f>-EB157</f>
        <v>66.727999999999994</v>
      </c>
      <c r="EC112" s="128">
        <f>SUM(CD112:CG112)</f>
        <v>79.050792516911869</v>
      </c>
      <c r="ED112" s="128">
        <f>ED116*ED10</f>
        <v>77.815819443304775</v>
      </c>
      <c r="EE112" s="128">
        <f t="shared" ref="EE112:EJ112" si="268">EE116*EE10</f>
        <v>86.338351605274454</v>
      </c>
      <c r="EF112" s="128">
        <f t="shared" si="268"/>
        <v>94.286214975127066</v>
      </c>
      <c r="EG112" s="128">
        <f t="shared" si="268"/>
        <v>103.04044397313089</v>
      </c>
      <c r="EH112" s="128">
        <f t="shared" si="268"/>
        <v>111.79987620468947</v>
      </c>
      <c r="EI112" s="128">
        <f t="shared" si="268"/>
        <v>119.24776935534587</v>
      </c>
      <c r="EJ112" s="347">
        <f t="shared" si="268"/>
        <v>126.58754097117203</v>
      </c>
      <c r="EK112" s="350"/>
      <c r="EN112" s="21"/>
      <c r="EO112" s="21"/>
      <c r="EP112" s="21"/>
      <c r="EQ112" s="21"/>
      <c r="ER112" s="21"/>
      <c r="ES112" s="21"/>
      <c r="ET112" s="21"/>
      <c r="EU112" s="21"/>
      <c r="EV112" s="21"/>
      <c r="EW112" s="21"/>
      <c r="EX112" s="99"/>
      <c r="EY112" s="99"/>
      <c r="EZ112" s="99"/>
      <c r="FA112" s="99"/>
      <c r="FB112" s="99"/>
      <c r="FC112" s="99"/>
    </row>
    <row r="113" spans="1:159" customFormat="1" ht="15" customHeight="1" outlineLevel="2">
      <c r="I113" s="346" t="s">
        <v>227</v>
      </c>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35"/>
      <c r="AS113" s="35"/>
      <c r="AT113" s="376"/>
      <c r="AU113" s="128"/>
      <c r="AV113" s="128"/>
      <c r="AW113" s="347"/>
      <c r="AX113" s="376"/>
      <c r="AY113" s="128"/>
      <c r="AZ113" s="128"/>
      <c r="BA113" s="347"/>
      <c r="BB113" s="376">
        <f t="shared" ref="BB113:BN113" si="269">BB104</f>
        <v>0.30299999999999994</v>
      </c>
      <c r="BC113" s="128">
        <f t="shared" si="269"/>
        <v>0.63400000000000012</v>
      </c>
      <c r="BD113" s="128">
        <f t="shared" si="269"/>
        <v>0.57400000000000007</v>
      </c>
      <c r="BE113" s="347">
        <f t="shared" si="269"/>
        <v>0.29499999999999971</v>
      </c>
      <c r="BF113" s="376">
        <f t="shared" si="269"/>
        <v>0.33199999999999985</v>
      </c>
      <c r="BG113" s="128">
        <f t="shared" si="269"/>
        <v>0.375</v>
      </c>
      <c r="BH113" s="128">
        <f t="shared" si="269"/>
        <v>0.41899999999999959</v>
      </c>
      <c r="BI113" s="347">
        <f t="shared" si="269"/>
        <v>0.46799999999999997</v>
      </c>
      <c r="BJ113" s="376">
        <f t="shared" si="269"/>
        <v>0.57099999999999973</v>
      </c>
      <c r="BK113" s="128">
        <f t="shared" si="269"/>
        <v>0.66299999999999937</v>
      </c>
      <c r="BL113" s="128">
        <f t="shared" si="269"/>
        <v>0.78500000000000103</v>
      </c>
      <c r="BM113" s="347">
        <f t="shared" si="269"/>
        <v>1.4440000000000008</v>
      </c>
      <c r="BN113" s="376">
        <f t="shared" si="269"/>
        <v>4.5739999999999998</v>
      </c>
      <c r="BO113" s="128">
        <f>BO104</f>
        <v>5.0960000000000019</v>
      </c>
      <c r="BP113" s="128">
        <f>BP104</f>
        <v>5.0389999999999997</v>
      </c>
      <c r="BQ113" s="347">
        <f>BQ104</f>
        <v>3.9149999999999974</v>
      </c>
      <c r="BR113" s="314">
        <f>BR104</f>
        <v>2.2460000000000004</v>
      </c>
      <c r="BS113" s="128">
        <f>BS104</f>
        <v>7.919000000000004</v>
      </c>
      <c r="BT113" s="128">
        <f t="shared" ref="BT113:BY113" si="270">BT104</f>
        <v>13.083999999999996</v>
      </c>
      <c r="BU113" s="347">
        <f t="shared" si="270"/>
        <v>9.3550000000000004</v>
      </c>
      <c r="BV113" s="314">
        <f t="shared" si="270"/>
        <v>14.306999999999999</v>
      </c>
      <c r="BW113" s="128">
        <f t="shared" si="270"/>
        <v>13.55</v>
      </c>
      <c r="BX113" s="128">
        <f t="shared" si="270"/>
        <v>17.495000000000008</v>
      </c>
      <c r="BY113" s="347">
        <f t="shared" si="270"/>
        <v>13.238000000000003</v>
      </c>
      <c r="BZ113" s="314">
        <f t="shared" ref="BZ113:CG113" si="271">BZ104</f>
        <v>18.135000000000002</v>
      </c>
      <c r="CA113" s="128">
        <f t="shared" si="271"/>
        <v>12.021999999999995</v>
      </c>
      <c r="CB113" s="128">
        <f t="shared" si="271"/>
        <v>14.419</v>
      </c>
      <c r="CC113" s="347">
        <f t="shared" si="271"/>
        <v>16.079000000000011</v>
      </c>
      <c r="CD113" s="150">
        <f t="shared" si="271"/>
        <v>13.509562096094157</v>
      </c>
      <c r="CE113" s="150">
        <f t="shared" si="271"/>
        <v>14.752510020000001</v>
      </c>
      <c r="CF113" s="150">
        <f t="shared" si="271"/>
        <v>15.552051076666665</v>
      </c>
      <c r="CG113" s="409">
        <f t="shared" si="271"/>
        <v>15.473971194923074</v>
      </c>
      <c r="CH113" s="150"/>
      <c r="CI113" s="150"/>
      <c r="CJ113" s="150"/>
      <c r="CK113" s="150"/>
      <c r="CL113" s="150"/>
      <c r="CM113" s="150"/>
      <c r="CN113" s="150"/>
      <c r="CO113" s="150"/>
      <c r="CP113" s="150"/>
      <c r="CQ113" s="150"/>
      <c r="CR113" s="150"/>
      <c r="CS113" s="150"/>
      <c r="CT113" s="150"/>
      <c r="CU113" s="150"/>
      <c r="CV113" s="150"/>
      <c r="CW113" s="150"/>
      <c r="CX113" s="150"/>
      <c r="CY113" s="150"/>
      <c r="CZ113" s="150"/>
      <c r="DA113" s="150"/>
      <c r="DB113" s="150"/>
      <c r="DC113" s="150"/>
      <c r="DD113" s="150"/>
      <c r="DE113" s="150"/>
      <c r="DF113" s="150"/>
      <c r="DG113" s="150"/>
      <c r="DH113" s="150"/>
      <c r="DI113" s="409"/>
      <c r="DJ113" s="1182"/>
      <c r="DK113" s="128"/>
      <c r="DL113" s="157"/>
      <c r="DM113" s="157"/>
      <c r="DN113" s="157"/>
      <c r="DO113" s="157"/>
      <c r="DP113" s="157"/>
      <c r="DQ113" s="454"/>
      <c r="DR113" s="198"/>
      <c r="DS113" s="198"/>
      <c r="DT113" s="128"/>
      <c r="DU113" s="128">
        <f>DU104</f>
        <v>1.0789999999999997</v>
      </c>
      <c r="DV113" s="128">
        <f t="shared" ref="DV113:EA113" si="272">DV104</f>
        <v>1.806</v>
      </c>
      <c r="DW113" s="128">
        <f t="shared" si="272"/>
        <v>1.5939999999999994</v>
      </c>
      <c r="DX113" s="128">
        <f t="shared" si="272"/>
        <v>3.4630000000000045</v>
      </c>
      <c r="DY113" s="128">
        <f t="shared" si="272"/>
        <v>18.624000000000002</v>
      </c>
      <c r="DZ113" s="128">
        <f t="shared" si="272"/>
        <v>32.603999999999999</v>
      </c>
      <c r="EA113" s="128">
        <f t="shared" si="272"/>
        <v>58.59</v>
      </c>
      <c r="EB113" s="128">
        <f>EB104</f>
        <v>60.655000000000001</v>
      </c>
      <c r="EC113" s="128">
        <f>SUM(CD113:CG113)</f>
        <v>59.288094387683898</v>
      </c>
      <c r="ED113" s="128">
        <f t="shared" ref="ED113:EJ113" si="273">ED104</f>
        <v>60.684053376858394</v>
      </c>
      <c r="EE113" s="128">
        <f t="shared" si="273"/>
        <v>70.120335239302904</v>
      </c>
      <c r="EF113" s="128">
        <f t="shared" si="273"/>
        <v>79.885573894981007</v>
      </c>
      <c r="EG113" s="128">
        <f t="shared" si="273"/>
        <v>90.228139929723952</v>
      </c>
      <c r="EH113" s="128">
        <f t="shared" si="273"/>
        <v>101.2925826671697</v>
      </c>
      <c r="EI113" s="128">
        <f t="shared" si="273"/>
        <v>111.92084421888978</v>
      </c>
      <c r="EJ113" s="347">
        <f t="shared" si="273"/>
        <v>123.23572979119291</v>
      </c>
      <c r="EK113" s="350"/>
      <c r="EN113" s="21"/>
      <c r="EO113" s="21"/>
      <c r="EP113" s="21"/>
      <c r="EQ113" s="21"/>
      <c r="ER113" s="21"/>
      <c r="ES113" s="21"/>
      <c r="ET113" s="21"/>
      <c r="EU113" s="21"/>
      <c r="EV113" s="21"/>
      <c r="EW113" s="21"/>
      <c r="EX113" s="99"/>
      <c r="EY113" s="99"/>
      <c r="EZ113" s="99"/>
      <c r="FA113" s="99"/>
      <c r="FB113" s="99"/>
      <c r="FC113" s="99"/>
    </row>
    <row r="114" spans="1:159" customFormat="1" ht="15" customHeight="1" outlineLevel="2">
      <c r="I114" s="352" t="s">
        <v>312</v>
      </c>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35"/>
      <c r="AS114" s="35"/>
      <c r="AT114" s="465"/>
      <c r="AU114" s="134"/>
      <c r="AV114" s="134"/>
      <c r="AW114" s="466"/>
      <c r="AX114" s="465"/>
      <c r="AY114" s="134"/>
      <c r="AZ114" s="134"/>
      <c r="BA114" s="466"/>
      <c r="BB114" s="465">
        <f t="shared" ref="BB114:BP114" si="274">BB115-BB111-BB112+BB113</f>
        <v>-0.86800000000000055</v>
      </c>
      <c r="BC114" s="134">
        <f t="shared" si="274"/>
        <v>-0.81499999999999995</v>
      </c>
      <c r="BD114" s="134">
        <f t="shared" si="274"/>
        <v>-0.94299999999999939</v>
      </c>
      <c r="BE114" s="466">
        <f t="shared" si="274"/>
        <v>-0.95600000000000018</v>
      </c>
      <c r="BF114" s="465">
        <f t="shared" si="274"/>
        <v>-0.93600000000000039</v>
      </c>
      <c r="BG114" s="134">
        <f t="shared" si="274"/>
        <v>-0.81700000000000061</v>
      </c>
      <c r="BH114" s="134">
        <f t="shared" si="274"/>
        <v>-1.1219999999999994</v>
      </c>
      <c r="BI114" s="466">
        <f t="shared" si="274"/>
        <v>-1.8010000000000006</v>
      </c>
      <c r="BJ114" s="465">
        <f t="shared" si="274"/>
        <v>-2.2340000000000009</v>
      </c>
      <c r="BK114" s="134">
        <f t="shared" si="274"/>
        <v>-2.0449999999999999</v>
      </c>
      <c r="BL114" s="134">
        <f t="shared" si="274"/>
        <v>-1.2420000000000027</v>
      </c>
      <c r="BM114" s="466">
        <f t="shared" si="274"/>
        <v>0.71100000000000474</v>
      </c>
      <c r="BN114" s="465">
        <f t="shared" si="274"/>
        <v>0.40799999999999947</v>
      </c>
      <c r="BO114" s="134">
        <f t="shared" si="274"/>
        <v>0.49200000000000443</v>
      </c>
      <c r="BP114" s="134">
        <f t="shared" si="274"/>
        <v>0.45699999999999896</v>
      </c>
      <c r="BQ114" s="466">
        <f t="shared" ref="BQ114:BV114" si="275">BQ115-BQ111-BQ112+BQ113</f>
        <v>-1.1360000000000046</v>
      </c>
      <c r="BR114" s="892">
        <f t="shared" si="275"/>
        <v>23.26100000000001</v>
      </c>
      <c r="BS114" s="134">
        <f t="shared" si="275"/>
        <v>1.1739999999999942</v>
      </c>
      <c r="BT114" s="134">
        <f t="shared" si="275"/>
        <v>0.56800000000000495</v>
      </c>
      <c r="BU114" s="466">
        <f t="shared" si="275"/>
        <v>0.65899999999999004</v>
      </c>
      <c r="BV114" s="892">
        <f t="shared" si="275"/>
        <v>2.2950000000000017</v>
      </c>
      <c r="BW114" s="203">
        <f t="shared" ref="BW114:CB114" si="276">BW115-BW111-BW112+BW113</f>
        <v>1.3290000000000077</v>
      </c>
      <c r="BX114" s="203">
        <f t="shared" si="276"/>
        <v>0.40200000000000458</v>
      </c>
      <c r="BY114" s="1635">
        <f t="shared" si="276"/>
        <v>1.1529999999999951</v>
      </c>
      <c r="BZ114" s="892">
        <f t="shared" si="276"/>
        <v>0.62899999999999778</v>
      </c>
      <c r="CA114" s="203">
        <f t="shared" si="276"/>
        <v>2.6360000000000063</v>
      </c>
      <c r="CB114" s="203">
        <f t="shared" si="276"/>
        <v>2.1839999999999975</v>
      </c>
      <c r="CC114" s="1635">
        <f t="shared" ref="CC114" si="277">CC115-CC111-CC112+CC113</f>
        <v>2.4610000000000127</v>
      </c>
      <c r="CD114" s="561">
        <v>0</v>
      </c>
      <c r="CE114" s="561">
        <v>0</v>
      </c>
      <c r="CF114" s="561">
        <v>0</v>
      </c>
      <c r="CG114" s="562">
        <v>0</v>
      </c>
      <c r="CH114" s="561"/>
      <c r="CI114" s="561"/>
      <c r="CJ114" s="561"/>
      <c r="CK114" s="561"/>
      <c r="CL114" s="561"/>
      <c r="CM114" s="561"/>
      <c r="CN114" s="561"/>
      <c r="CO114" s="561"/>
      <c r="CP114" s="561"/>
      <c r="CQ114" s="561"/>
      <c r="CR114" s="561"/>
      <c r="CS114" s="561"/>
      <c r="CT114" s="561"/>
      <c r="CU114" s="561"/>
      <c r="CV114" s="561"/>
      <c r="CW114" s="561"/>
      <c r="CX114" s="561"/>
      <c r="CY114" s="561"/>
      <c r="CZ114" s="561"/>
      <c r="DA114" s="561"/>
      <c r="DB114" s="561"/>
      <c r="DC114" s="561"/>
      <c r="DD114" s="561"/>
      <c r="DE114" s="561"/>
      <c r="DF114" s="561"/>
      <c r="DG114" s="561"/>
      <c r="DH114" s="561"/>
      <c r="DI114" s="562"/>
      <c r="DJ114" s="1182"/>
      <c r="DK114" s="132"/>
      <c r="DL114" s="157"/>
      <c r="DM114" s="157"/>
      <c r="DN114" s="157"/>
      <c r="DO114" s="157"/>
      <c r="DP114" s="157"/>
      <c r="DQ114" s="680"/>
      <c r="DR114" s="197"/>
      <c r="DS114" s="197"/>
      <c r="DT114" s="134"/>
      <c r="DU114" s="134">
        <f t="shared" ref="DU114:EA114" si="278">DU115-DU111-DU112+DU113</f>
        <v>-3.2969999999999997</v>
      </c>
      <c r="DV114" s="134">
        <f t="shared" si="278"/>
        <v>-3.5819999999999999</v>
      </c>
      <c r="DW114" s="134">
        <f t="shared" si="278"/>
        <v>-4.6760000000000002</v>
      </c>
      <c r="DX114" s="134">
        <f t="shared" si="278"/>
        <v>-4.8099999999999952</v>
      </c>
      <c r="DY114" s="134">
        <f t="shared" si="278"/>
        <v>0.22100000000000364</v>
      </c>
      <c r="DZ114" s="134">
        <f t="shared" si="278"/>
        <v>25.661999999999992</v>
      </c>
      <c r="EA114" s="134">
        <f t="shared" si="278"/>
        <v>5.179000000000002</v>
      </c>
      <c r="EB114" s="134">
        <f>EB115-EB111-EB112+EB113</f>
        <v>7.9100000000000108</v>
      </c>
      <c r="EC114" s="158">
        <f>SUM(CD114:CG114)</f>
        <v>0</v>
      </c>
      <c r="ED114" s="158">
        <v>0</v>
      </c>
      <c r="EE114" s="158">
        <v>0</v>
      </c>
      <c r="EF114" s="158">
        <v>0</v>
      </c>
      <c r="EG114" s="158">
        <v>0</v>
      </c>
      <c r="EH114" s="158">
        <v>0</v>
      </c>
      <c r="EI114" s="158">
        <v>0</v>
      </c>
      <c r="EJ114" s="434">
        <v>0</v>
      </c>
      <c r="EK114" s="350"/>
      <c r="EN114" s="21"/>
      <c r="EO114" s="21"/>
      <c r="EP114" s="21"/>
      <c r="EQ114" s="21"/>
      <c r="ER114" s="21"/>
      <c r="ES114" s="21"/>
      <c r="ET114" s="21"/>
      <c r="EU114" s="21"/>
      <c r="EV114" s="21"/>
      <c r="EW114" s="21"/>
      <c r="EX114" s="99"/>
      <c r="EY114" s="99"/>
      <c r="EZ114" s="99"/>
      <c r="FA114" s="99"/>
      <c r="FB114" s="99"/>
      <c r="FC114" s="99"/>
    </row>
    <row r="115" spans="1:159" customFormat="1" ht="15" customHeight="1" outlineLevel="2">
      <c r="I115" s="348" t="s">
        <v>228</v>
      </c>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35"/>
      <c r="AS115" s="35"/>
      <c r="AT115" s="385"/>
      <c r="AU115" s="130"/>
      <c r="AV115" s="130"/>
      <c r="AW115" s="361"/>
      <c r="AX115" s="385"/>
      <c r="AY115" s="130"/>
      <c r="AZ115" s="130"/>
      <c r="BA115" s="361"/>
      <c r="BB115" s="385">
        <f t="shared" ref="BB115:BN115" si="279">BB71</f>
        <v>4.9939999999999998</v>
      </c>
      <c r="BC115" s="130">
        <f t="shared" si="279"/>
        <v>5.5439999999999996</v>
      </c>
      <c r="BD115" s="130">
        <f t="shared" si="279"/>
        <v>8.2520000000000007</v>
      </c>
      <c r="BE115" s="361">
        <f t="shared" si="279"/>
        <v>7.2270000000000003</v>
      </c>
      <c r="BF115" s="385">
        <f t="shared" si="279"/>
        <v>8.484</v>
      </c>
      <c r="BG115" s="130">
        <f t="shared" si="279"/>
        <v>10.664999999999999</v>
      </c>
      <c r="BH115" s="130">
        <f t="shared" si="279"/>
        <v>12.878</v>
      </c>
      <c r="BI115" s="361">
        <f t="shared" si="279"/>
        <v>13.634</v>
      </c>
      <c r="BJ115" s="385">
        <f t="shared" si="279"/>
        <v>16.773</v>
      </c>
      <c r="BK115" s="130">
        <f t="shared" si="279"/>
        <v>19.117000000000001</v>
      </c>
      <c r="BL115" s="130">
        <f t="shared" si="279"/>
        <v>22.527999999999999</v>
      </c>
      <c r="BM115" s="361">
        <f t="shared" si="279"/>
        <v>27.408000000000001</v>
      </c>
      <c r="BN115" s="385">
        <f t="shared" si="279"/>
        <v>31.114000000000001</v>
      </c>
      <c r="BO115" s="130">
        <f t="shared" ref="BO115:BT115" si="280">BO71</f>
        <v>34.011000000000003</v>
      </c>
      <c r="BP115" s="130">
        <f t="shared" si="280"/>
        <v>38.335000000000001</v>
      </c>
      <c r="BQ115" s="361">
        <f t="shared" si="280"/>
        <v>41.6</v>
      </c>
      <c r="BR115" s="312">
        <f t="shared" si="280"/>
        <v>72.936000000000007</v>
      </c>
      <c r="BS115" s="130">
        <f t="shared" si="280"/>
        <v>81.415999999999997</v>
      </c>
      <c r="BT115" s="130">
        <f t="shared" si="280"/>
        <v>85.745000000000005</v>
      </c>
      <c r="BU115" s="361">
        <f t="shared" ref="BU115:CA115" si="281">BU71</f>
        <v>89.638999999999996</v>
      </c>
      <c r="BV115" s="312">
        <f t="shared" si="281"/>
        <v>92.838999999999999</v>
      </c>
      <c r="BW115" s="149">
        <f t="shared" si="281"/>
        <v>98.799000000000007</v>
      </c>
      <c r="BX115" s="149">
        <f t="shared" si="281"/>
        <v>94.045000000000002</v>
      </c>
      <c r="BY115" s="542">
        <f t="shared" si="281"/>
        <v>98.287999999999997</v>
      </c>
      <c r="BZ115" s="312">
        <f t="shared" si="281"/>
        <v>94.944999999999993</v>
      </c>
      <c r="CA115" s="149">
        <f t="shared" si="281"/>
        <v>103.004</v>
      </c>
      <c r="CB115" s="149">
        <f t="shared" ref="CB115:CC115" si="282">CB71</f>
        <v>110.741</v>
      </c>
      <c r="CC115" s="542">
        <f t="shared" si="282"/>
        <v>112.271</v>
      </c>
      <c r="CD115" s="149">
        <f>+CD111+CD112-CD113+CD114</f>
        <v>116.77418736536472</v>
      </c>
      <c r="CE115" s="149">
        <f>+CE111+CE112-CE113+CE114</f>
        <v>121.69169070536473</v>
      </c>
      <c r="CF115" s="149">
        <f>+CF111+CF112-CF113+CF114</f>
        <v>126.87570773092028</v>
      </c>
      <c r="CG115" s="542">
        <f>+CG111+CG112-CG113+CG114</f>
        <v>132.03369812922796</v>
      </c>
      <c r="CH115" s="149"/>
      <c r="CI115" s="149"/>
      <c r="CJ115" s="149"/>
      <c r="CK115" s="149"/>
      <c r="CL115" s="149"/>
      <c r="CM115" s="149"/>
      <c r="CN115" s="149"/>
      <c r="CO115" s="149"/>
      <c r="CP115" s="149"/>
      <c r="CQ115" s="149"/>
      <c r="CR115" s="149"/>
      <c r="CS115" s="149"/>
      <c r="CT115" s="149"/>
      <c r="CU115" s="149"/>
      <c r="CV115" s="149"/>
      <c r="CW115" s="149"/>
      <c r="CX115" s="149"/>
      <c r="CY115" s="149"/>
      <c r="CZ115" s="149"/>
      <c r="DA115" s="149"/>
      <c r="DB115" s="149"/>
      <c r="DC115" s="149"/>
      <c r="DD115" s="149"/>
      <c r="DE115" s="149"/>
      <c r="DF115" s="149"/>
      <c r="DG115" s="149"/>
      <c r="DH115" s="149"/>
      <c r="DI115" s="542"/>
      <c r="DJ115" s="1182"/>
      <c r="DK115" s="130"/>
      <c r="DL115" s="157"/>
      <c r="DM115" s="157"/>
      <c r="DN115" s="157"/>
      <c r="DO115" s="157"/>
      <c r="DP115" s="157"/>
      <c r="DQ115" s="454"/>
      <c r="DR115" s="198"/>
      <c r="DS115" s="198"/>
      <c r="DT115" s="130">
        <f t="shared" ref="DT115:EA115" si="283">DT71</f>
        <v>4.4089999999999998</v>
      </c>
      <c r="DU115" s="130">
        <f t="shared" si="283"/>
        <v>4.9290000000000003</v>
      </c>
      <c r="DV115" s="130">
        <f t="shared" si="283"/>
        <v>7.2270000000000003</v>
      </c>
      <c r="DW115" s="130">
        <f t="shared" si="283"/>
        <v>13.634</v>
      </c>
      <c r="DX115" s="130">
        <f t="shared" si="283"/>
        <v>27.408000000000001</v>
      </c>
      <c r="DY115" s="130">
        <f t="shared" si="283"/>
        <v>41.6</v>
      </c>
      <c r="DZ115" s="130">
        <f t="shared" si="283"/>
        <v>89.638999999999996</v>
      </c>
      <c r="EA115" s="130">
        <f t="shared" si="283"/>
        <v>98.287999999999997</v>
      </c>
      <c r="EB115" s="130">
        <f>EB71</f>
        <v>112.271</v>
      </c>
      <c r="EC115" s="130">
        <f>EC71</f>
        <v>132.03369812922796</v>
      </c>
      <c r="ED115" s="130">
        <f t="shared" ref="ED115:EJ115" si="284">+ED111+ED112-ED113+ED114</f>
        <v>149.16546419567433</v>
      </c>
      <c r="EE115" s="130">
        <f t="shared" si="284"/>
        <v>165.38348056164588</v>
      </c>
      <c r="EF115" s="130">
        <f t="shared" si="284"/>
        <v>179.78412164179196</v>
      </c>
      <c r="EG115" s="130">
        <f t="shared" si="284"/>
        <v>192.59642568519888</v>
      </c>
      <c r="EH115" s="130">
        <f t="shared" si="284"/>
        <v>203.10371922271867</v>
      </c>
      <c r="EI115" s="130">
        <f t="shared" si="284"/>
        <v>210.43064435917472</v>
      </c>
      <c r="EJ115" s="361">
        <f t="shared" si="284"/>
        <v>213.78245553915383</v>
      </c>
      <c r="EK115" s="350"/>
      <c r="EN115" s="21"/>
      <c r="EO115" s="21"/>
      <c r="EP115" s="21"/>
      <c r="EQ115" s="21"/>
      <c r="ER115" s="21"/>
      <c r="ES115" s="21"/>
      <c r="ET115" s="21"/>
      <c r="EU115" s="21"/>
      <c r="EV115" s="21"/>
      <c r="EW115" s="21"/>
      <c r="EX115" s="99"/>
      <c r="EY115" s="99"/>
      <c r="EZ115" s="99"/>
      <c r="FA115" s="99"/>
      <c r="FB115" s="99"/>
      <c r="FC115" s="99"/>
    </row>
    <row r="116" spans="1:159" customFormat="1" ht="15" customHeight="1" outlineLevel="2">
      <c r="I116" s="435" t="s">
        <v>651</v>
      </c>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35"/>
      <c r="AS116" s="35"/>
      <c r="AT116" s="452"/>
      <c r="AU116" s="239"/>
      <c r="AV116" s="239"/>
      <c r="AW116" s="431"/>
      <c r="AX116" s="453"/>
      <c r="AY116" s="239"/>
      <c r="AZ116" s="239"/>
      <c r="BA116" s="431"/>
      <c r="BB116" s="453">
        <f t="shared" ref="BB116:BV116" si="285">BB112/BB12</f>
        <v>0.10976909413854352</v>
      </c>
      <c r="BC116" s="239">
        <f t="shared" si="285"/>
        <v>0.12615967182076362</v>
      </c>
      <c r="BD116" s="239">
        <f t="shared" si="285"/>
        <v>0.2217033111192738</v>
      </c>
      <c r="BE116" s="431">
        <f t="shared" si="285"/>
        <v>1.1361922477502366E-2</v>
      </c>
      <c r="BF116" s="453">
        <f t="shared" si="285"/>
        <v>0.11058555599351816</v>
      </c>
      <c r="BG116" s="239">
        <f t="shared" si="285"/>
        <v>0.12148388258598952</v>
      </c>
      <c r="BH116" s="239">
        <f t="shared" si="285"/>
        <v>0.11762494125019583</v>
      </c>
      <c r="BI116" s="431">
        <f t="shared" si="285"/>
        <v>8.8097387657628812E-2</v>
      </c>
      <c r="BJ116" s="453">
        <f t="shared" si="285"/>
        <v>0.15254324282708001</v>
      </c>
      <c r="BK116" s="239">
        <f t="shared" si="285"/>
        <v>0.10767263427109976</v>
      </c>
      <c r="BL116" s="239">
        <f t="shared" si="285"/>
        <v>0.1020052146836488</v>
      </c>
      <c r="BM116" s="431">
        <f t="shared" si="285"/>
        <v>9.6198670048673454E-2</v>
      </c>
      <c r="BN116" s="453">
        <f t="shared" si="285"/>
        <v>0.11883519768126444</v>
      </c>
      <c r="BO116" s="239">
        <f t="shared" si="285"/>
        <v>9.5341595170003179E-2</v>
      </c>
      <c r="BP116" s="239">
        <f t="shared" si="285"/>
        <v>0.10046702614895202</v>
      </c>
      <c r="BQ116" s="431">
        <f t="shared" si="285"/>
        <v>9.0069209024250266E-2</v>
      </c>
      <c r="BR116" s="1185">
        <f t="shared" si="285"/>
        <v>6.3501731977284329E-2</v>
      </c>
      <c r="BS116" s="239">
        <f t="shared" si="285"/>
        <v>8.8895246658764845E-2</v>
      </c>
      <c r="BT116" s="239">
        <f t="shared" si="285"/>
        <v>9.529601448250502E-2</v>
      </c>
      <c r="BU116" s="431">
        <f t="shared" si="285"/>
        <v>7.4334297691444784E-2</v>
      </c>
      <c r="BV116" s="1185">
        <f t="shared" si="285"/>
        <v>8.1792861674785722E-2</v>
      </c>
      <c r="BW116" s="557">
        <f t="shared" ref="BW116:CB116" si="286">BW112/BW12</f>
        <v>8.7239627068708234E-2</v>
      </c>
      <c r="BX116" s="557">
        <f t="shared" si="286"/>
        <v>5.4939623851250258E-2</v>
      </c>
      <c r="BY116" s="558">
        <f t="shared" si="286"/>
        <v>7.1736112331511531E-2</v>
      </c>
      <c r="BZ116" s="1185">
        <f t="shared" si="286"/>
        <v>5.762587732682331E-2</v>
      </c>
      <c r="CA116" s="557">
        <f t="shared" si="286"/>
        <v>6.537380550871276E-2</v>
      </c>
      <c r="CB116" s="557">
        <f t="shared" si="286"/>
        <v>7.0863152367131588E-2</v>
      </c>
      <c r="CC116" s="558">
        <f t="shared" ref="CC116" si="287">CC112/CC12</f>
        <v>5.3653526015655442E-2</v>
      </c>
      <c r="CD116" s="555">
        <v>0.06</v>
      </c>
      <c r="CE116" s="555">
        <v>0.06</v>
      </c>
      <c r="CF116" s="555">
        <v>0.06</v>
      </c>
      <c r="CG116" s="556">
        <v>0.06</v>
      </c>
      <c r="CH116" s="555"/>
      <c r="CI116" s="555"/>
      <c r="CJ116" s="555"/>
      <c r="CK116" s="555"/>
      <c r="CL116" s="555"/>
      <c r="CM116" s="555"/>
      <c r="CN116" s="555"/>
      <c r="CO116" s="555"/>
      <c r="CP116" s="555"/>
      <c r="CQ116" s="555"/>
      <c r="CR116" s="555"/>
      <c r="CS116" s="555"/>
      <c r="CT116" s="555"/>
      <c r="CU116" s="555"/>
      <c r="CV116" s="555"/>
      <c r="CW116" s="555"/>
      <c r="CX116" s="555"/>
      <c r="CY116" s="555"/>
      <c r="CZ116" s="555"/>
      <c r="DA116" s="555"/>
      <c r="DB116" s="555"/>
      <c r="DC116" s="555"/>
      <c r="DD116" s="555"/>
      <c r="DE116" s="555"/>
      <c r="DF116" s="555"/>
      <c r="DG116" s="555"/>
      <c r="DH116" s="555"/>
      <c r="DI116" s="556"/>
      <c r="DJ116" s="1182"/>
      <c r="DK116" s="121"/>
      <c r="DL116" s="122"/>
      <c r="DM116" s="122"/>
      <c r="DN116" s="122"/>
      <c r="DO116" s="122"/>
      <c r="DP116" s="122"/>
      <c r="DQ116" s="452"/>
      <c r="DR116" s="436"/>
      <c r="DS116" s="436"/>
      <c r="DT116" s="239"/>
      <c r="DU116" s="239">
        <f t="shared" ref="DU116:EB116" si="288">DU112/DU12</f>
        <v>0.16069846062953361</v>
      </c>
      <c r="DV116" s="239">
        <f t="shared" si="288"/>
        <v>0.11636110396196994</v>
      </c>
      <c r="DW116" s="239">
        <f t="shared" si="288"/>
        <v>0.1084895164741121</v>
      </c>
      <c r="DX116" s="239">
        <f t="shared" si="288"/>
        <v>0.11160495077071046</v>
      </c>
      <c r="DY116" s="239">
        <f t="shared" si="288"/>
        <v>0.10001749040329189</v>
      </c>
      <c r="DZ116" s="239">
        <f t="shared" si="288"/>
        <v>8.0862141234088553E-2</v>
      </c>
      <c r="EA116" s="239">
        <f t="shared" si="288"/>
        <v>7.3305937119428663E-2</v>
      </c>
      <c r="EB116" s="239">
        <f t="shared" si="288"/>
        <v>6.1969141729987354E-2</v>
      </c>
      <c r="EC116" s="239">
        <f t="shared" ref="EC116" si="289">EC112/EC12</f>
        <v>5.2264530363531764E-2</v>
      </c>
      <c r="ED116" s="555">
        <f t="shared" ref="ED116:EF116" si="290">EC116-0.002</f>
        <v>5.0264530363531762E-2</v>
      </c>
      <c r="EE116" s="555">
        <f t="shared" si="290"/>
        <v>4.826453036353176E-2</v>
      </c>
      <c r="EF116" s="555">
        <f t="shared" si="290"/>
        <v>4.6264530363531758E-2</v>
      </c>
      <c r="EG116" s="555">
        <f>EF116-0.0015</f>
        <v>4.4764530363531757E-2</v>
      </c>
      <c r="EH116" s="555">
        <f t="shared" ref="EH116:EJ116" si="291">EG116-0.0015</f>
        <v>4.3264530363531756E-2</v>
      </c>
      <c r="EI116" s="555">
        <f t="shared" si="291"/>
        <v>4.1764530363531754E-2</v>
      </c>
      <c r="EJ116" s="555">
        <f t="shared" si="291"/>
        <v>4.0264530363531753E-2</v>
      </c>
      <c r="EK116" s="350"/>
      <c r="EN116" s="21"/>
      <c r="EO116" s="21"/>
      <c r="EP116" s="21"/>
      <c r="EQ116" s="21"/>
      <c r="ER116" s="21"/>
      <c r="ES116" s="21"/>
      <c r="ET116" s="21"/>
      <c r="EU116" s="21"/>
      <c r="EV116" s="21"/>
      <c r="EW116" s="21"/>
      <c r="EX116" s="99"/>
      <c r="EY116" s="99"/>
      <c r="EZ116" s="99"/>
      <c r="FA116" s="99"/>
      <c r="FB116" s="99"/>
      <c r="FC116" s="99"/>
    </row>
    <row r="117" spans="1:159" s="260" customFormat="1" ht="15" customHeight="1" outlineLevel="2">
      <c r="A117" s="1277"/>
      <c r="B117"/>
      <c r="C117"/>
      <c r="D117"/>
      <c r="E117"/>
      <c r="F117"/>
      <c r="G117"/>
      <c r="I117" s="1286" t="s">
        <v>489</v>
      </c>
      <c r="J117" s="1266"/>
      <c r="K117" s="1266"/>
      <c r="L117" s="1266"/>
      <c r="M117" s="1266"/>
      <c r="N117" s="1266"/>
      <c r="O117" s="1266"/>
      <c r="P117" s="1266"/>
      <c r="Q117" s="1266"/>
      <c r="R117" s="1266"/>
      <c r="S117" s="1266"/>
      <c r="T117" s="1266"/>
      <c r="U117" s="1266"/>
      <c r="V117" s="1266"/>
      <c r="W117" s="1266"/>
      <c r="X117" s="1266"/>
      <c r="Y117" s="1266"/>
      <c r="Z117" s="1266"/>
      <c r="AA117" s="1266"/>
      <c r="AB117" s="1266"/>
      <c r="AC117" s="1266"/>
      <c r="AD117" s="1266"/>
      <c r="AE117" s="1266"/>
      <c r="AF117" s="1266"/>
      <c r="AG117" s="1266"/>
      <c r="AH117" s="1266"/>
      <c r="AI117" s="1266"/>
      <c r="AJ117" s="1266"/>
      <c r="AK117" s="1266"/>
      <c r="AL117" s="1266"/>
      <c r="AM117" s="1266"/>
      <c r="AN117" s="1266"/>
      <c r="AO117" s="1266"/>
      <c r="AP117" s="1266"/>
      <c r="AQ117" s="1266"/>
      <c r="AR117" s="1266"/>
      <c r="AS117" s="1266"/>
      <c r="AT117" s="1266"/>
      <c r="AU117" s="1266"/>
      <c r="AV117" s="1266"/>
      <c r="AW117" s="1266"/>
      <c r="AX117" s="1266"/>
      <c r="AY117" s="1266"/>
      <c r="AZ117" s="1266"/>
      <c r="BA117" s="1266"/>
      <c r="BB117" s="1267"/>
      <c r="BC117" s="1268"/>
      <c r="BD117" s="1268"/>
      <c r="BE117" s="1269"/>
      <c r="BF117" s="1267"/>
      <c r="BG117" s="1268"/>
      <c r="BH117" s="1268"/>
      <c r="BI117" s="1269"/>
      <c r="BJ117" s="1267"/>
      <c r="BK117" s="1268"/>
      <c r="BL117" s="1268"/>
      <c r="BM117" s="1269"/>
      <c r="BN117" s="1280">
        <f>BN115-BJ115</f>
        <v>14.341000000000001</v>
      </c>
      <c r="BO117" s="1280">
        <f>BO115-BK115</f>
        <v>14.894000000000002</v>
      </c>
      <c r="BP117" s="1280">
        <f>BP115-BL115</f>
        <v>15.807000000000002</v>
      </c>
      <c r="BQ117" s="1282">
        <f>BQ115-BM115</f>
        <v>14.192</v>
      </c>
      <c r="BR117" s="1280">
        <f t="shared" ref="BR117:BY117" si="292">BR115-BN115</f>
        <v>41.822000000000003</v>
      </c>
      <c r="BS117" s="1280">
        <f t="shared" si="292"/>
        <v>47.404999999999994</v>
      </c>
      <c r="BT117" s="1280">
        <f>BT115-BP115</f>
        <v>47.410000000000004</v>
      </c>
      <c r="BU117" s="1282">
        <f t="shared" si="292"/>
        <v>48.038999999999994</v>
      </c>
      <c r="BV117" s="1280">
        <f t="shared" si="292"/>
        <v>19.902999999999992</v>
      </c>
      <c r="BW117" s="1280">
        <f t="shared" si="292"/>
        <v>17.38300000000001</v>
      </c>
      <c r="BX117" s="1280">
        <f t="shared" si="292"/>
        <v>8.2999999999999972</v>
      </c>
      <c r="BY117" s="1282">
        <f t="shared" si="292"/>
        <v>8.6490000000000009</v>
      </c>
      <c r="BZ117" s="1280">
        <f t="shared" ref="BZ117:CG117" si="293">BZ115-BV115</f>
        <v>2.1059999999999945</v>
      </c>
      <c r="CA117" s="1280">
        <f t="shared" si="293"/>
        <v>4.2049999999999983</v>
      </c>
      <c r="CB117" s="1280">
        <f t="shared" si="293"/>
        <v>16.695999999999998</v>
      </c>
      <c r="CC117" s="1282">
        <f t="shared" si="293"/>
        <v>13.983000000000004</v>
      </c>
      <c r="CD117" s="1280">
        <f t="shared" si="293"/>
        <v>21.829187365364731</v>
      </c>
      <c r="CE117" s="1280">
        <f t="shared" si="293"/>
        <v>18.68769070536473</v>
      </c>
      <c r="CF117" s="1280">
        <f t="shared" si="293"/>
        <v>16.134707730920283</v>
      </c>
      <c r="CG117" s="1282">
        <f t="shared" si="293"/>
        <v>19.762698129227957</v>
      </c>
      <c r="CH117" s="904"/>
      <c r="CI117" s="904"/>
      <c r="CJ117" s="904"/>
      <c r="CK117" s="904"/>
      <c r="CL117" s="904"/>
      <c r="CM117" s="904"/>
      <c r="CN117" s="904"/>
      <c r="CO117" s="904"/>
      <c r="CP117" s="904"/>
      <c r="CQ117" s="904"/>
      <c r="CR117" s="904"/>
      <c r="CS117" s="904"/>
      <c r="CT117" s="904"/>
      <c r="CU117" s="904"/>
      <c r="CV117" s="904"/>
      <c r="CW117" s="904"/>
      <c r="CX117" s="904"/>
      <c r="CY117" s="904"/>
      <c r="CZ117" s="904"/>
      <c r="DA117" s="904"/>
      <c r="DB117" s="904"/>
      <c r="DC117" s="904"/>
      <c r="DD117" s="904"/>
      <c r="DE117" s="904"/>
      <c r="DF117" s="904"/>
      <c r="DG117" s="904"/>
      <c r="DH117" s="904"/>
      <c r="DI117" s="904"/>
      <c r="DK117" s="1266"/>
      <c r="DL117" s="1266"/>
      <c r="DM117" s="1266"/>
      <c r="DN117" s="1266"/>
      <c r="DO117" s="1266"/>
      <c r="DP117" s="1266"/>
      <c r="DQ117" s="1266"/>
      <c r="DR117" s="1266"/>
      <c r="DS117" s="1266"/>
      <c r="DT117" s="1266"/>
      <c r="DU117" s="1266"/>
      <c r="DV117" s="1267"/>
      <c r="DW117" s="1268"/>
      <c r="DX117" s="1280">
        <f>DX115-DW115</f>
        <v>13.774000000000001</v>
      </c>
      <c r="DY117" s="1280">
        <f t="shared" ref="DY117:EJ117" si="294">DY115-DX115</f>
        <v>14.192</v>
      </c>
      <c r="DZ117" s="1280">
        <f t="shared" si="294"/>
        <v>48.038999999999994</v>
      </c>
      <c r="EA117" s="1280">
        <f t="shared" si="294"/>
        <v>8.6490000000000009</v>
      </c>
      <c r="EB117" s="1280">
        <f>EB115-EA115</f>
        <v>13.983000000000004</v>
      </c>
      <c r="EC117" s="1280">
        <f>EC115-EB115</f>
        <v>19.762698129227957</v>
      </c>
      <c r="ED117" s="1280">
        <f t="shared" si="294"/>
        <v>17.131766066446374</v>
      </c>
      <c r="EE117" s="1280">
        <f t="shared" si="294"/>
        <v>16.21801636597155</v>
      </c>
      <c r="EF117" s="1280">
        <f t="shared" si="294"/>
        <v>14.400641080146073</v>
      </c>
      <c r="EG117" s="1280">
        <f t="shared" si="294"/>
        <v>12.812304043406925</v>
      </c>
      <c r="EH117" s="1280">
        <f t="shared" si="294"/>
        <v>10.507293537519786</v>
      </c>
      <c r="EI117" s="1280">
        <f t="shared" si="294"/>
        <v>7.3269251364560546</v>
      </c>
      <c r="EJ117" s="1282">
        <f t="shared" si="294"/>
        <v>3.3518111799791086</v>
      </c>
      <c r="EK117" s="1593"/>
      <c r="EL117" s="1287"/>
      <c r="EM117" s="1287"/>
      <c r="EN117" s="1288"/>
      <c r="EO117" s="1288"/>
    </row>
    <row r="118" spans="1:159" s="260" customFormat="1" ht="15" customHeight="1" outlineLevel="2">
      <c r="A118" s="1277"/>
      <c r="B118"/>
      <c r="C118"/>
      <c r="D118"/>
      <c r="E118"/>
      <c r="F118"/>
      <c r="G118"/>
      <c r="I118" s="1286" t="s">
        <v>490</v>
      </c>
      <c r="J118" s="1266"/>
      <c r="K118" s="1266"/>
      <c r="L118" s="1266"/>
      <c r="M118" s="1266"/>
      <c r="N118" s="1266"/>
      <c r="O118" s="1266"/>
      <c r="P118" s="1266"/>
      <c r="Q118" s="1266"/>
      <c r="R118" s="1266"/>
      <c r="S118" s="1266"/>
      <c r="T118" s="1266"/>
      <c r="U118" s="1266"/>
      <c r="V118" s="1266"/>
      <c r="W118" s="1266"/>
      <c r="X118" s="1266"/>
      <c r="Y118" s="1266"/>
      <c r="Z118" s="1266"/>
      <c r="AA118" s="1266"/>
      <c r="AB118" s="1266"/>
      <c r="AC118" s="1266"/>
      <c r="AD118" s="1266"/>
      <c r="AE118" s="1266"/>
      <c r="AF118" s="1266"/>
      <c r="AG118" s="1266"/>
      <c r="AH118" s="1266"/>
      <c r="AI118" s="1266"/>
      <c r="AJ118" s="1266"/>
      <c r="AK118" s="1266"/>
      <c r="AL118" s="1266"/>
      <c r="AM118" s="1266"/>
      <c r="AN118" s="1266"/>
      <c r="AO118" s="1266"/>
      <c r="AP118" s="1266"/>
      <c r="AQ118" s="1266"/>
      <c r="AR118" s="1266"/>
      <c r="AS118" s="1266"/>
      <c r="AT118" s="1266"/>
      <c r="AU118" s="1266"/>
      <c r="AV118" s="1266"/>
      <c r="AW118" s="1266"/>
      <c r="AX118" s="1266"/>
      <c r="AY118" s="1266"/>
      <c r="AZ118" s="1266"/>
      <c r="BA118" s="1266"/>
      <c r="BB118" s="1267"/>
      <c r="BC118" s="1268"/>
      <c r="BD118" s="1268"/>
      <c r="BE118" s="1269"/>
      <c r="BF118" s="1267"/>
      <c r="BG118" s="1268"/>
      <c r="BH118" s="1268"/>
      <c r="BI118" s="1269"/>
      <c r="BJ118" s="1267"/>
      <c r="BK118" s="1268"/>
      <c r="BL118" s="1268"/>
      <c r="BM118" s="1269"/>
      <c r="BN118" s="1280">
        <f>BN115-BM115</f>
        <v>3.7059999999999995</v>
      </c>
      <c r="BO118" s="1280">
        <f>BO115-BN115</f>
        <v>2.897000000000002</v>
      </c>
      <c r="BP118" s="1280">
        <f>BP115-BO115</f>
        <v>4.3239999999999981</v>
      </c>
      <c r="BQ118" s="1282">
        <f>BQ115-BP115</f>
        <v>3.2650000000000006</v>
      </c>
      <c r="BR118" s="1280">
        <f t="shared" ref="BR118:BY118" si="295">BR115-BQ115</f>
        <v>31.336000000000006</v>
      </c>
      <c r="BS118" s="1280">
        <f t="shared" si="295"/>
        <v>8.4799999999999898</v>
      </c>
      <c r="BT118" s="1280">
        <f>BT115-BS115</f>
        <v>4.3290000000000077</v>
      </c>
      <c r="BU118" s="1282">
        <f t="shared" si="295"/>
        <v>3.8939999999999912</v>
      </c>
      <c r="BV118" s="1280">
        <f t="shared" si="295"/>
        <v>3.2000000000000028</v>
      </c>
      <c r="BW118" s="1280">
        <f t="shared" si="295"/>
        <v>5.960000000000008</v>
      </c>
      <c r="BX118" s="1280">
        <f t="shared" si="295"/>
        <v>-4.7540000000000049</v>
      </c>
      <c r="BY118" s="1282">
        <f t="shared" si="295"/>
        <v>4.242999999999995</v>
      </c>
      <c r="BZ118" s="1280">
        <f t="shared" ref="BZ118:CG118" si="296">BZ115-BY115</f>
        <v>-3.3430000000000035</v>
      </c>
      <c r="CA118" s="1280">
        <f t="shared" si="296"/>
        <v>8.0590000000000117</v>
      </c>
      <c r="CB118" s="1280">
        <f t="shared" si="296"/>
        <v>7.7369999999999948</v>
      </c>
      <c r="CC118" s="1282">
        <f t="shared" si="296"/>
        <v>1.5300000000000011</v>
      </c>
      <c r="CD118" s="1280">
        <f t="shared" si="296"/>
        <v>4.5031873653647239</v>
      </c>
      <c r="CE118" s="1280">
        <f t="shared" si="296"/>
        <v>4.9175033400000103</v>
      </c>
      <c r="CF118" s="1280">
        <f t="shared" si="296"/>
        <v>5.1840170255555478</v>
      </c>
      <c r="CG118" s="1282">
        <f t="shared" si="296"/>
        <v>5.1579903983076747</v>
      </c>
      <c r="CH118" s="904"/>
      <c r="CI118" s="904"/>
      <c r="CJ118" s="904"/>
      <c r="CK118" s="904"/>
      <c r="CL118" s="904"/>
      <c r="CM118" s="904"/>
      <c r="CN118" s="904"/>
      <c r="CO118" s="904"/>
      <c r="CP118" s="904"/>
      <c r="CQ118" s="904"/>
      <c r="CR118" s="904"/>
      <c r="CS118" s="904"/>
      <c r="CT118" s="904"/>
      <c r="CU118" s="904"/>
      <c r="CV118" s="904"/>
      <c r="CW118" s="904"/>
      <c r="CX118" s="904"/>
      <c r="CY118" s="904"/>
      <c r="CZ118" s="904"/>
      <c r="DA118" s="904"/>
      <c r="DB118" s="904"/>
      <c r="DC118" s="904"/>
      <c r="DD118" s="904"/>
      <c r="DE118" s="904"/>
      <c r="DF118" s="904"/>
      <c r="DG118" s="904"/>
      <c r="DH118" s="904"/>
      <c r="DI118" s="904"/>
      <c r="DK118" s="1266"/>
      <c r="DL118" s="1266"/>
      <c r="DM118" s="1266"/>
      <c r="DN118" s="1266"/>
      <c r="DO118" s="1266"/>
      <c r="DP118" s="1266"/>
      <c r="DQ118" s="1266"/>
      <c r="DR118" s="1266"/>
      <c r="DS118" s="1266"/>
      <c r="DT118" s="1266"/>
      <c r="DU118" s="1266"/>
      <c r="DV118" s="1267"/>
      <c r="DW118" s="1268"/>
      <c r="DX118" s="1280"/>
      <c r="DY118" s="1266"/>
      <c r="DZ118" s="1266"/>
      <c r="EA118" s="1266"/>
      <c r="EB118" s="1266"/>
      <c r="EC118" s="904"/>
      <c r="ED118" s="904"/>
      <c r="EE118" s="904"/>
      <c r="EF118" s="904"/>
      <c r="EG118" s="904"/>
      <c r="EH118" s="904"/>
      <c r="EI118" s="904"/>
      <c r="EJ118" s="1217"/>
      <c r="EK118" s="1593"/>
      <c r="EL118" s="1287"/>
      <c r="EM118" s="1287"/>
      <c r="EN118" s="1288"/>
      <c r="EO118" s="1288"/>
    </row>
    <row r="119" spans="1:159" customFormat="1" ht="15" customHeight="1" outlineLevel="2">
      <c r="I119" s="348"/>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35"/>
      <c r="AS119" s="35"/>
      <c r="AT119" s="350"/>
      <c r="AU119" s="35"/>
      <c r="AV119" s="35"/>
      <c r="AW119" s="351"/>
      <c r="AX119" s="350"/>
      <c r="AY119" s="35"/>
      <c r="AZ119" s="35"/>
      <c r="BA119" s="351"/>
      <c r="BB119" s="470"/>
      <c r="BC119" s="437"/>
      <c r="BD119" s="35"/>
      <c r="BE119" s="351"/>
      <c r="BF119" s="350"/>
      <c r="BG119" s="35"/>
      <c r="BH119" s="35"/>
      <c r="BI119" s="351"/>
      <c r="BJ119" s="350"/>
      <c r="BK119" s="438"/>
      <c r="BL119" s="438"/>
      <c r="BM119" s="473"/>
      <c r="BN119" s="474"/>
      <c r="BO119" s="438"/>
      <c r="BP119" s="438"/>
      <c r="BQ119" s="473"/>
      <c r="BR119" s="1189"/>
      <c r="BS119" s="14"/>
      <c r="BT119" s="438"/>
      <c r="BU119" s="473"/>
      <c r="BV119" s="1189"/>
      <c r="BW119" s="14"/>
      <c r="BX119" s="14"/>
      <c r="BY119" s="1774"/>
      <c r="BZ119" s="14"/>
      <c r="CA119" s="14"/>
      <c r="CB119" s="14"/>
      <c r="CC119" s="1774"/>
      <c r="CD119" s="14"/>
      <c r="CE119" s="14"/>
      <c r="CF119" s="14"/>
      <c r="CG119" s="534"/>
      <c r="CH119" s="14"/>
      <c r="CI119" s="14"/>
      <c r="CJ119" s="14"/>
      <c r="CK119" s="14"/>
      <c r="CL119" s="14"/>
      <c r="CM119" s="14"/>
      <c r="CN119" s="14"/>
      <c r="CO119" s="14"/>
      <c r="CP119" s="14"/>
      <c r="CQ119" s="14"/>
      <c r="CR119" s="14"/>
      <c r="CS119" s="14"/>
      <c r="CT119" s="14"/>
      <c r="CU119" s="14"/>
      <c r="CV119" s="14"/>
      <c r="CW119" s="14"/>
      <c r="CX119" s="14"/>
      <c r="CY119" s="14"/>
      <c r="CZ119" s="14"/>
      <c r="DA119" s="14"/>
      <c r="DB119" s="14"/>
      <c r="DC119" s="14"/>
      <c r="DD119" s="14"/>
      <c r="DE119" s="14"/>
      <c r="DF119" s="14"/>
      <c r="DG119" s="14"/>
      <c r="DH119" s="14"/>
      <c r="DI119" s="534"/>
      <c r="DJ119" s="1182"/>
      <c r="DQ119" s="350"/>
      <c r="DR119" s="35"/>
      <c r="DS119" s="35"/>
      <c r="DT119" s="35"/>
      <c r="DU119" s="35"/>
      <c r="DV119" s="35"/>
      <c r="DW119" s="35"/>
      <c r="DX119" s="35"/>
      <c r="DY119" s="35"/>
      <c r="DZ119" s="35"/>
      <c r="EA119" s="35"/>
      <c r="EB119" s="35"/>
      <c r="EC119" s="35"/>
      <c r="ED119" s="35"/>
      <c r="EE119" s="35"/>
      <c r="EF119" s="35"/>
      <c r="EG119" s="35"/>
      <c r="EH119" s="35"/>
      <c r="EI119" s="35"/>
      <c r="EJ119" s="351"/>
      <c r="EK119" s="350"/>
      <c r="EN119" s="21"/>
      <c r="EO119" s="21"/>
      <c r="EP119" s="21"/>
      <c r="EQ119" s="21"/>
      <c r="ER119" s="21"/>
      <c r="ES119" s="21"/>
      <c r="ET119" s="21"/>
      <c r="EU119" s="21"/>
      <c r="EV119" s="21"/>
      <c r="EW119" s="21"/>
      <c r="EX119" s="99"/>
      <c r="EY119" s="99"/>
      <c r="EZ119" s="99"/>
      <c r="FA119" s="99"/>
      <c r="FB119" s="99"/>
      <c r="FC119" s="99"/>
    </row>
    <row r="120" spans="1:159" customFormat="1" ht="15" customHeight="1" outlineLevel="2">
      <c r="I120" s="354" t="s">
        <v>19</v>
      </c>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35"/>
      <c r="AS120" s="35"/>
      <c r="AT120" s="350"/>
      <c r="AU120" s="35"/>
      <c r="AV120" s="35"/>
      <c r="AW120" s="351"/>
      <c r="AX120" s="350"/>
      <c r="AY120" s="35"/>
      <c r="AZ120" s="35"/>
      <c r="BA120" s="351"/>
      <c r="BB120" s="350"/>
      <c r="BC120" s="35"/>
      <c r="BD120" s="35"/>
      <c r="BE120" s="351"/>
      <c r="BF120" s="350"/>
      <c r="BG120" s="35"/>
      <c r="BH120" s="35"/>
      <c r="BI120" s="351"/>
      <c r="BJ120" s="350"/>
      <c r="BK120" s="35"/>
      <c r="BL120" s="35"/>
      <c r="BM120" s="351"/>
      <c r="BN120" s="350"/>
      <c r="BO120" s="35"/>
      <c r="BP120" s="35"/>
      <c r="BQ120" s="351"/>
      <c r="BR120" s="350"/>
      <c r="BS120" s="35"/>
      <c r="BT120" s="35"/>
      <c r="BU120" s="351"/>
      <c r="BV120" s="1183"/>
      <c r="BW120" s="14"/>
      <c r="BX120" s="14"/>
      <c r="BY120" s="534"/>
      <c r="BZ120" s="14"/>
      <c r="CA120" s="14"/>
      <c r="CB120" s="14"/>
      <c r="CC120" s="534"/>
      <c r="CD120" s="35"/>
      <c r="CE120" s="35"/>
      <c r="CF120" s="35"/>
      <c r="CG120" s="351"/>
      <c r="CH120" s="14"/>
      <c r="CI120" s="14"/>
      <c r="CJ120" s="14"/>
      <c r="CK120" s="14"/>
      <c r="CL120" s="14"/>
      <c r="CM120" s="14"/>
      <c r="CN120" s="14"/>
      <c r="CO120" s="14"/>
      <c r="CP120" s="14"/>
      <c r="CQ120" s="14"/>
      <c r="CR120" s="14"/>
      <c r="CS120" s="14"/>
      <c r="CT120" s="14"/>
      <c r="CU120" s="14"/>
      <c r="CV120" s="14"/>
      <c r="CW120" s="14"/>
      <c r="CX120" s="14"/>
      <c r="CY120" s="14"/>
      <c r="CZ120" s="14"/>
      <c r="DA120" s="14"/>
      <c r="DB120" s="14"/>
      <c r="DC120" s="14"/>
      <c r="DD120" s="14"/>
      <c r="DE120" s="14"/>
      <c r="DF120" s="14"/>
      <c r="DG120" s="14"/>
      <c r="DH120" s="14"/>
      <c r="DI120" s="534"/>
      <c r="DJ120" s="1145"/>
      <c r="DQ120" s="350"/>
      <c r="DR120" s="35"/>
      <c r="DS120" s="35"/>
      <c r="DT120" s="35"/>
      <c r="DU120" s="35"/>
      <c r="DV120" s="35"/>
      <c r="DW120" s="35"/>
      <c r="DX120" s="35"/>
      <c r="DY120" s="35"/>
      <c r="DZ120" s="35"/>
      <c r="EA120" s="35"/>
      <c r="EB120" s="35"/>
      <c r="EC120" s="35"/>
      <c r="ED120" s="35"/>
      <c r="EE120" s="35"/>
      <c r="EF120" s="35"/>
      <c r="EG120" s="35"/>
      <c r="EH120" s="35"/>
      <c r="EI120" s="35"/>
      <c r="EJ120" s="351"/>
      <c r="EK120" s="350"/>
      <c r="EN120" s="21"/>
      <c r="EO120" s="21"/>
      <c r="EP120" s="21"/>
      <c r="EQ120" s="21"/>
      <c r="ER120" s="21"/>
      <c r="ES120" s="21"/>
      <c r="ET120" s="21"/>
      <c r="EU120" s="21"/>
      <c r="EV120" s="21"/>
      <c r="EW120" s="21"/>
      <c r="EX120" s="99"/>
      <c r="EY120" s="99"/>
      <c r="EZ120" s="99"/>
      <c r="FA120" s="99"/>
      <c r="FB120" s="99"/>
      <c r="FC120" s="99"/>
    </row>
    <row r="121" spans="1:159" customFormat="1" ht="15" customHeight="1" outlineLevel="2">
      <c r="I121" s="352" t="s">
        <v>229</v>
      </c>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35"/>
      <c r="AS121" s="35"/>
      <c r="AT121" s="376"/>
      <c r="AU121" s="128"/>
      <c r="AV121" s="128"/>
      <c r="AW121" s="347"/>
      <c r="AX121" s="376"/>
      <c r="AY121" s="128"/>
      <c r="AZ121" s="128"/>
      <c r="BA121" s="347"/>
      <c r="BB121" s="376">
        <f>BA73</f>
        <v>0.88800000000000001</v>
      </c>
      <c r="BC121" s="128">
        <f>BB125</f>
        <v>1.518</v>
      </c>
      <c r="BD121" s="128">
        <f t="shared" ref="BD121:BM121" si="297">BC125</f>
        <v>1.9339999999999999</v>
      </c>
      <c r="BE121" s="347">
        <f t="shared" si="297"/>
        <v>1.714</v>
      </c>
      <c r="BF121" s="376">
        <f>BE125</f>
        <v>4.532</v>
      </c>
      <c r="BG121" s="128">
        <f t="shared" si="297"/>
        <v>4.2889999999999997</v>
      </c>
      <c r="BH121" s="128">
        <f t="shared" si="297"/>
        <v>9.6549999999999994</v>
      </c>
      <c r="BI121" s="347">
        <f>BH125</f>
        <v>9.0690000000000008</v>
      </c>
      <c r="BJ121" s="376">
        <f>BI125</f>
        <v>21.248000000000001</v>
      </c>
      <c r="BK121" s="128">
        <f t="shared" si="297"/>
        <v>20.241</v>
      </c>
      <c r="BL121" s="128">
        <f t="shared" si="297"/>
        <v>19.597000000000001</v>
      </c>
      <c r="BM121" s="347">
        <f t="shared" si="297"/>
        <v>30.262</v>
      </c>
      <c r="BN121" s="376">
        <f t="shared" ref="BN121:BY121" si="298">BM125</f>
        <v>29.149000000000001</v>
      </c>
      <c r="BO121" s="128">
        <f t="shared" si="298"/>
        <v>27.74</v>
      </c>
      <c r="BP121" s="128">
        <f t="shared" si="298"/>
        <v>26.454999999999998</v>
      </c>
      <c r="BQ121" s="347">
        <f t="shared" si="298"/>
        <v>24.864000000000001</v>
      </c>
      <c r="BR121" s="376">
        <f t="shared" si="298"/>
        <v>26.757000000000001</v>
      </c>
      <c r="BS121" s="128">
        <f t="shared" si="298"/>
        <v>569.125</v>
      </c>
      <c r="BT121" s="128">
        <f t="shared" si="298"/>
        <v>565.34500000000003</v>
      </c>
      <c r="BU121" s="347">
        <f t="shared" si="298"/>
        <v>563.54</v>
      </c>
      <c r="BV121" s="314">
        <f t="shared" si="298"/>
        <v>554.76499999999999</v>
      </c>
      <c r="BW121" s="150">
        <f t="shared" si="298"/>
        <v>549.26700000000005</v>
      </c>
      <c r="BX121" s="150">
        <f t="shared" si="298"/>
        <v>539.96500000000003</v>
      </c>
      <c r="BY121" s="409">
        <f t="shared" si="298"/>
        <v>537.17700000000002</v>
      </c>
      <c r="BZ121" s="314">
        <f t="shared" ref="BZ121:CG121" si="299">BY125</f>
        <v>527.46400000000006</v>
      </c>
      <c r="CA121" s="150">
        <f t="shared" si="299"/>
        <v>525.77099999999996</v>
      </c>
      <c r="CB121" s="150">
        <f t="shared" si="299"/>
        <v>514.51300000000003</v>
      </c>
      <c r="CC121" s="409">
        <f t="shared" si="299"/>
        <v>505.69600000000003</v>
      </c>
      <c r="CD121" s="128">
        <f t="shared" si="299"/>
        <v>319.71100000000001</v>
      </c>
      <c r="CE121" s="128">
        <f t="shared" si="299"/>
        <v>309.72160029290512</v>
      </c>
      <c r="CF121" s="128">
        <f t="shared" si="299"/>
        <v>298.81312537532739</v>
      </c>
      <c r="CG121" s="347">
        <f t="shared" si="299"/>
        <v>287.31344438160414</v>
      </c>
      <c r="CH121" s="150"/>
      <c r="CI121" s="150"/>
      <c r="CJ121" s="150"/>
      <c r="CK121" s="150"/>
      <c r="CL121" s="150"/>
      <c r="CM121" s="150"/>
      <c r="CN121" s="150"/>
      <c r="CO121" s="150"/>
      <c r="CP121" s="150"/>
      <c r="CQ121" s="150"/>
      <c r="CR121" s="150"/>
      <c r="CS121" s="150"/>
      <c r="CT121" s="150"/>
      <c r="CU121" s="150"/>
      <c r="CV121" s="150"/>
      <c r="CW121" s="150"/>
      <c r="CX121" s="150"/>
      <c r="CY121" s="150"/>
      <c r="CZ121" s="150"/>
      <c r="DA121" s="150"/>
      <c r="DB121" s="150"/>
      <c r="DC121" s="150"/>
      <c r="DD121" s="150"/>
      <c r="DE121" s="150"/>
      <c r="DF121" s="150"/>
      <c r="DG121" s="150"/>
      <c r="DH121" s="150"/>
      <c r="DI121" s="409"/>
      <c r="DJ121" s="1145"/>
      <c r="DK121" s="128"/>
      <c r="DL121" s="157"/>
      <c r="DM121" s="157"/>
      <c r="DN121" s="157"/>
      <c r="DO121" s="157"/>
      <c r="DP121" s="157"/>
      <c r="DQ121" s="454"/>
      <c r="DR121" s="198"/>
      <c r="DS121" s="198"/>
      <c r="DT121" s="128"/>
      <c r="DU121" s="128">
        <f>DT125</f>
        <v>0.875</v>
      </c>
      <c r="DV121" s="128">
        <f t="shared" ref="DV121:EA121" si="300">DU125</f>
        <v>0.88800000000000001</v>
      </c>
      <c r="DW121" s="128">
        <f t="shared" si="300"/>
        <v>4.532</v>
      </c>
      <c r="DX121" s="128">
        <f t="shared" si="300"/>
        <v>21.248000000000001</v>
      </c>
      <c r="DY121" s="128">
        <f t="shared" si="300"/>
        <v>29.149000000000001</v>
      </c>
      <c r="DZ121" s="128">
        <f t="shared" si="300"/>
        <v>26.757000000000001</v>
      </c>
      <c r="EA121" s="128">
        <f t="shared" si="300"/>
        <v>554.76499999999999</v>
      </c>
      <c r="EB121" s="128">
        <f>EA125</f>
        <v>527.46400000000006</v>
      </c>
      <c r="EC121" s="128">
        <f>EB125</f>
        <v>319.71100000000001</v>
      </c>
      <c r="ED121" s="128">
        <f t="shared" ref="ED121:EJ121" si="301">EC125</f>
        <v>275.87149813474173</v>
      </c>
      <c r="EE121" s="128">
        <f t="shared" si="301"/>
        <v>235.64415740160399</v>
      </c>
      <c r="EF121" s="128">
        <f t="shared" si="301"/>
        <v>194.52809534496092</v>
      </c>
      <c r="EG121" s="128">
        <f t="shared" si="301"/>
        <v>153.79998762841103</v>
      </c>
      <c r="EH121" s="128">
        <f t="shared" si="301"/>
        <v>114.70442060948579</v>
      </c>
      <c r="EI121" s="128">
        <f t="shared" si="301"/>
        <v>78.566965853701532</v>
      </c>
      <c r="EJ121" s="347">
        <f t="shared" si="301"/>
        <v>67.190142465285362</v>
      </c>
      <c r="EK121" s="350"/>
      <c r="EN121" s="21"/>
      <c r="EO121" s="21"/>
      <c r="EP121" s="21"/>
      <c r="EQ121" s="21"/>
      <c r="ER121" s="21"/>
      <c r="ES121" s="21"/>
      <c r="ET121" s="21"/>
      <c r="EU121" s="21"/>
      <c r="EV121" s="21"/>
      <c r="EW121" s="21"/>
      <c r="EX121" s="99"/>
      <c r="EY121" s="99"/>
      <c r="EZ121" s="99"/>
      <c r="FA121" s="99"/>
      <c r="FB121" s="99"/>
      <c r="FC121" s="99"/>
    </row>
    <row r="122" spans="1:159" customFormat="1" ht="15" customHeight="1" outlineLevel="2">
      <c r="I122" s="346" t="s">
        <v>230</v>
      </c>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76"/>
      <c r="AU122" s="128"/>
      <c r="AV122" s="128"/>
      <c r="AW122" s="347"/>
      <c r="AX122" s="376"/>
      <c r="AY122" s="128"/>
      <c r="AZ122" s="128"/>
      <c r="BA122" s="347"/>
      <c r="BB122" s="376">
        <f>-BB158</f>
        <v>0.13</v>
      </c>
      <c r="BC122" s="128">
        <f t="shared" ref="BC122:BN122" si="302">-BC158</f>
        <v>0.745</v>
      </c>
      <c r="BD122" s="128">
        <f t="shared" si="302"/>
        <v>0.12999999999999989</v>
      </c>
      <c r="BE122" s="347">
        <f t="shared" si="302"/>
        <v>0.13000000000000012</v>
      </c>
      <c r="BF122" s="376">
        <f t="shared" si="302"/>
        <v>0.504</v>
      </c>
      <c r="BG122" s="128">
        <f t="shared" si="302"/>
        <v>1.1839999999999999</v>
      </c>
      <c r="BH122" s="128">
        <f t="shared" si="302"/>
        <v>0.83699999999999997</v>
      </c>
      <c r="BI122" s="347">
        <f t="shared" si="302"/>
        <v>1.5480000000000005</v>
      </c>
      <c r="BJ122" s="376">
        <f t="shared" si="302"/>
        <v>0.68500000000000005</v>
      </c>
      <c r="BK122" s="128">
        <f t="shared" si="302"/>
        <v>1.022</v>
      </c>
      <c r="BL122" s="128">
        <f t="shared" si="302"/>
        <v>0.92199999999999993</v>
      </c>
      <c r="BM122" s="347">
        <f t="shared" si="302"/>
        <v>1.296</v>
      </c>
      <c r="BN122" s="376">
        <f t="shared" si="302"/>
        <v>1.147</v>
      </c>
      <c r="BO122" s="128">
        <f t="shared" ref="BO122:BT122" si="303">-BO158</f>
        <v>0.9850000000000001</v>
      </c>
      <c r="BP122" s="128">
        <f t="shared" si="303"/>
        <v>1.0379999999999996</v>
      </c>
      <c r="BQ122" s="347">
        <f t="shared" si="303"/>
        <v>8.4770000000000003</v>
      </c>
      <c r="BR122" s="376">
        <f t="shared" si="303"/>
        <v>0.28399999999999997</v>
      </c>
      <c r="BS122" s="128">
        <f t="shared" si="303"/>
        <v>7.7220000000000004</v>
      </c>
      <c r="BT122" s="128">
        <f t="shared" si="303"/>
        <v>3.1080000000000005</v>
      </c>
      <c r="BU122" s="347">
        <f t="shared" ref="BU122:CA122" si="304">-BU158</f>
        <v>2.0129999999999999</v>
      </c>
      <c r="BV122" s="314">
        <f t="shared" si="304"/>
        <v>1.714</v>
      </c>
      <c r="BW122" s="150">
        <f t="shared" si="304"/>
        <v>1.6070000000000002</v>
      </c>
      <c r="BX122" s="150">
        <f t="shared" si="304"/>
        <v>4.5060000000000002</v>
      </c>
      <c r="BY122" s="409">
        <f t="shared" si="304"/>
        <v>1.8350000000000004</v>
      </c>
      <c r="BZ122" s="314">
        <f t="shared" si="304"/>
        <v>5.3079999999999998</v>
      </c>
      <c r="CA122" s="150">
        <f t="shared" si="304"/>
        <v>1.476</v>
      </c>
      <c r="CB122" s="150">
        <f t="shared" ref="CB122:CC122" si="305">-CB158</f>
        <v>2.5930000000000009</v>
      </c>
      <c r="CC122" s="409">
        <f t="shared" si="305"/>
        <v>2.5300000000000002</v>
      </c>
      <c r="CD122" s="128">
        <f>CD126*CD10</f>
        <v>3.3023374012674602</v>
      </c>
      <c r="CE122" s="128">
        <f t="shared" ref="CE122:CG122" si="306">CE126*CE10</f>
        <v>3.6061691160000002</v>
      </c>
      <c r="CF122" s="128">
        <f t="shared" si="306"/>
        <v>3.8016124854074067</v>
      </c>
      <c r="CG122" s="347">
        <f t="shared" si="306"/>
        <v>3.7825262920923071</v>
      </c>
      <c r="CH122" s="150"/>
      <c r="CI122" s="150"/>
      <c r="CJ122" s="150"/>
      <c r="CK122" s="150"/>
      <c r="CL122" s="150"/>
      <c r="CM122" s="150"/>
      <c r="CN122" s="150"/>
      <c r="CO122" s="150"/>
      <c r="CP122" s="150"/>
      <c r="CQ122" s="150"/>
      <c r="CR122" s="150"/>
      <c r="CS122" s="150"/>
      <c r="CT122" s="150"/>
      <c r="CU122" s="150"/>
      <c r="CV122" s="150"/>
      <c r="CW122" s="150"/>
      <c r="CX122" s="150"/>
      <c r="CY122" s="150"/>
      <c r="CZ122" s="150"/>
      <c r="DA122" s="150"/>
      <c r="DB122" s="150"/>
      <c r="DC122" s="150"/>
      <c r="DD122" s="150"/>
      <c r="DE122" s="150"/>
      <c r="DF122" s="150"/>
      <c r="DG122" s="150"/>
      <c r="DH122" s="150"/>
      <c r="DI122" s="409"/>
      <c r="DJ122" s="1145"/>
      <c r="DK122" s="128"/>
      <c r="DL122" s="157"/>
      <c r="DM122" s="157"/>
      <c r="DN122" s="157"/>
      <c r="DO122" s="157"/>
      <c r="DP122" s="157"/>
      <c r="DQ122" s="454"/>
      <c r="DR122" s="198"/>
      <c r="DS122" s="198"/>
      <c r="DT122" s="128"/>
      <c r="DU122" s="128">
        <f t="shared" ref="DU122:EA122" si="307">-DU158</f>
        <v>0.63</v>
      </c>
      <c r="DV122" s="128">
        <f t="shared" si="307"/>
        <v>1.135</v>
      </c>
      <c r="DW122" s="128">
        <f t="shared" si="307"/>
        <v>4.0730000000000004</v>
      </c>
      <c r="DX122" s="128">
        <f t="shared" si="307"/>
        <v>3.9249999999999998</v>
      </c>
      <c r="DY122" s="128">
        <f t="shared" si="307"/>
        <v>11.647</v>
      </c>
      <c r="DZ122" s="128">
        <f t="shared" si="307"/>
        <v>13.127000000000001</v>
      </c>
      <c r="EA122" s="128">
        <f t="shared" si="307"/>
        <v>9.6620000000000008</v>
      </c>
      <c r="EB122" s="128">
        <f>-EB158</f>
        <v>11.907</v>
      </c>
      <c r="EC122" s="128">
        <f>SUM(CD122:CG122)</f>
        <v>14.492645294767174</v>
      </c>
      <c r="ED122" s="128">
        <f>ED126*ED10</f>
        <v>14.833879714343162</v>
      </c>
      <c r="EE122" s="128">
        <f t="shared" ref="EE122:EJ122" si="308">EE126*EE10</f>
        <v>17.140526391829596</v>
      </c>
      <c r="EF122" s="128">
        <f t="shared" si="308"/>
        <v>19.527584729884243</v>
      </c>
      <c r="EG122" s="128">
        <f t="shared" si="308"/>
        <v>22.055767538376962</v>
      </c>
      <c r="EH122" s="128">
        <f t="shared" si="308"/>
        <v>24.760409096419256</v>
      </c>
      <c r="EI122" s="128">
        <f t="shared" si="308"/>
        <v>27.358428586839722</v>
      </c>
      <c r="EJ122" s="347">
        <f t="shared" si="308"/>
        <v>31.438971180904286</v>
      </c>
      <c r="EK122" s="350"/>
      <c r="EN122" s="21"/>
      <c r="EO122" s="21"/>
      <c r="EP122" s="21"/>
      <c r="EQ122" s="21"/>
      <c r="ER122" s="21"/>
      <c r="ES122" s="21"/>
      <c r="ET122" s="21"/>
      <c r="EU122" s="21"/>
      <c r="EV122" s="21"/>
      <c r="EW122" s="21"/>
      <c r="EX122" s="99"/>
      <c r="EY122" s="99"/>
      <c r="EZ122" s="99"/>
      <c r="FA122" s="99"/>
      <c r="FB122" s="99"/>
      <c r="FC122" s="99"/>
    </row>
    <row r="123" spans="1:159" customFormat="1" ht="15" customHeight="1" outlineLevel="2">
      <c r="I123" s="346" t="s">
        <v>153</v>
      </c>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76"/>
      <c r="AU123" s="128"/>
      <c r="AV123" s="128"/>
      <c r="AW123" s="347"/>
      <c r="AX123" s="376"/>
      <c r="AY123" s="128"/>
      <c r="AZ123" s="128"/>
      <c r="BA123" s="347"/>
      <c r="BB123" s="376">
        <f>BB101</f>
        <v>1.2230000000000001</v>
      </c>
      <c r="BC123" s="128">
        <f t="shared" ref="BC123:BN123" si="309">BC101</f>
        <v>1.234</v>
      </c>
      <c r="BD123" s="128">
        <f t="shared" si="309"/>
        <v>1.4610000000000001</v>
      </c>
      <c r="BE123" s="347">
        <f t="shared" si="309"/>
        <v>1.4660000000000002</v>
      </c>
      <c r="BF123" s="376">
        <f t="shared" si="309"/>
        <v>2.004</v>
      </c>
      <c r="BG123" s="128">
        <f t="shared" si="309"/>
        <v>2.3740000000000001</v>
      </c>
      <c r="BH123" s="128">
        <f t="shared" si="309"/>
        <v>3.198</v>
      </c>
      <c r="BI123" s="347">
        <f t="shared" si="309"/>
        <v>3.6029999999999998</v>
      </c>
      <c r="BJ123" s="376">
        <f t="shared" si="309"/>
        <v>4.2080000000000002</v>
      </c>
      <c r="BK123" s="128">
        <f t="shared" si="309"/>
        <v>4.492</v>
      </c>
      <c r="BL123" s="128">
        <f t="shared" si="309"/>
        <v>5.0919999999999996</v>
      </c>
      <c r="BM123" s="347">
        <f t="shared" si="309"/>
        <v>5.9990000000000023</v>
      </c>
      <c r="BN123" s="376">
        <f t="shared" si="309"/>
        <v>3.5</v>
      </c>
      <c r="BO123" s="128">
        <f>BO101</f>
        <v>3.5</v>
      </c>
      <c r="BP123" s="128">
        <f>BP101</f>
        <v>4</v>
      </c>
      <c r="BQ123" s="347">
        <f>BQ101</f>
        <v>6</v>
      </c>
      <c r="BR123" s="376">
        <f>BR101</f>
        <v>11.782</v>
      </c>
      <c r="BS123" s="128">
        <f>BS101</f>
        <v>12.5</v>
      </c>
      <c r="BT123" s="128">
        <f t="shared" ref="BT123:BY123" si="310">BT101</f>
        <v>6.5</v>
      </c>
      <c r="BU123" s="347">
        <f t="shared" si="310"/>
        <v>12</v>
      </c>
      <c r="BV123" s="314">
        <f t="shared" si="310"/>
        <v>9.5</v>
      </c>
      <c r="BW123" s="150">
        <f t="shared" si="310"/>
        <v>12</v>
      </c>
      <c r="BX123" s="150">
        <f t="shared" si="310"/>
        <v>8</v>
      </c>
      <c r="BY123" s="409">
        <f t="shared" si="310"/>
        <v>12.5</v>
      </c>
      <c r="BZ123" s="314">
        <f t="shared" ref="BZ123:CG123" si="311">BZ101</f>
        <v>9</v>
      </c>
      <c r="CA123" s="150">
        <f t="shared" si="311"/>
        <v>15</v>
      </c>
      <c r="CB123" s="150">
        <f t="shared" si="311"/>
        <v>13</v>
      </c>
      <c r="CC123" s="409">
        <f t="shared" si="311"/>
        <v>12.5</v>
      </c>
      <c r="CD123" s="128">
        <f t="shared" si="311"/>
        <v>13.291737108362318</v>
      </c>
      <c r="CE123" s="128">
        <f t="shared" si="311"/>
        <v>14.514644033577731</v>
      </c>
      <c r="CF123" s="128">
        <f t="shared" si="311"/>
        <v>15.301293479130674</v>
      </c>
      <c r="CG123" s="347">
        <f t="shared" si="311"/>
        <v>15.224472538954688</v>
      </c>
      <c r="CH123" s="150"/>
      <c r="CI123" s="150"/>
      <c r="CJ123" s="150"/>
      <c r="CK123" s="150"/>
      <c r="CL123" s="150"/>
      <c r="CM123" s="150"/>
      <c r="CN123" s="150"/>
      <c r="CO123" s="150"/>
      <c r="CP123" s="150"/>
      <c r="CQ123" s="150"/>
      <c r="CR123" s="150"/>
      <c r="CS123" s="150"/>
      <c r="CT123" s="150"/>
      <c r="CU123" s="150"/>
      <c r="CV123" s="150"/>
      <c r="CW123" s="150"/>
      <c r="CX123" s="150"/>
      <c r="CY123" s="150"/>
      <c r="CZ123" s="150"/>
      <c r="DA123" s="150"/>
      <c r="DB123" s="150"/>
      <c r="DC123" s="150"/>
      <c r="DD123" s="150"/>
      <c r="DE123" s="150"/>
      <c r="DF123" s="150"/>
      <c r="DG123" s="150"/>
      <c r="DH123" s="150"/>
      <c r="DI123" s="409"/>
      <c r="DJ123" s="1145"/>
      <c r="DK123" s="128"/>
      <c r="DL123" s="157"/>
      <c r="DM123" s="157"/>
      <c r="DN123" s="157"/>
      <c r="DO123" s="157"/>
      <c r="DP123" s="157"/>
      <c r="DQ123" s="454"/>
      <c r="DR123" s="198"/>
      <c r="DS123" s="198"/>
      <c r="DT123" s="128"/>
      <c r="DU123" s="128">
        <f>DU101</f>
        <v>4.1829999999999998</v>
      </c>
      <c r="DV123" s="128">
        <f t="shared" ref="DV123:EA123" si="312">DV101</f>
        <v>5.3840000000000003</v>
      </c>
      <c r="DW123" s="128">
        <f t="shared" si="312"/>
        <v>11.179</v>
      </c>
      <c r="DX123" s="128">
        <f t="shared" si="312"/>
        <v>19.791</v>
      </c>
      <c r="DY123" s="128">
        <f t="shared" si="312"/>
        <v>17</v>
      </c>
      <c r="DZ123" s="128">
        <f t="shared" si="312"/>
        <v>42.781999999999996</v>
      </c>
      <c r="EA123" s="128">
        <f t="shared" si="312"/>
        <v>42</v>
      </c>
      <c r="EB123" s="128">
        <f>EB101</f>
        <v>49.5</v>
      </c>
      <c r="EC123" s="128">
        <f>SUM(CD123:CG123)</f>
        <v>58.332147160025414</v>
      </c>
      <c r="ED123" s="128">
        <f t="shared" ref="ED123:EJ123" si="313">ED101</f>
        <v>55.061220447480878</v>
      </c>
      <c r="EE123" s="128">
        <f t="shared" si="313"/>
        <v>58.256588448472684</v>
      </c>
      <c r="EF123" s="128">
        <f t="shared" si="313"/>
        <v>60.255692446434125</v>
      </c>
      <c r="EG123" s="128">
        <f t="shared" si="313"/>
        <v>61.151334557302185</v>
      </c>
      <c r="EH123" s="128">
        <f t="shared" si="313"/>
        <v>60.897863852203535</v>
      </c>
      <c r="EI123" s="128">
        <f t="shared" si="313"/>
        <v>38.735251975255885</v>
      </c>
      <c r="EJ123" s="347">
        <f t="shared" si="313"/>
        <v>11.21230686414402</v>
      </c>
      <c r="EK123" s="350"/>
      <c r="EN123" s="21"/>
      <c r="EO123" s="21"/>
      <c r="EP123" s="21"/>
      <c r="EQ123" s="21"/>
      <c r="ER123" s="21"/>
      <c r="ES123" s="21"/>
      <c r="ET123" s="21"/>
      <c r="EU123" s="21"/>
      <c r="EV123" s="21"/>
      <c r="EW123" s="21"/>
      <c r="EX123" s="99"/>
      <c r="EY123" s="99"/>
      <c r="EZ123" s="99"/>
      <c r="FA123" s="99"/>
      <c r="FB123" s="99"/>
      <c r="FC123" s="99"/>
    </row>
    <row r="124" spans="1:159" customFormat="1" ht="15" customHeight="1" outlineLevel="2">
      <c r="I124" s="352" t="s">
        <v>313</v>
      </c>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35"/>
      <c r="AS124" s="35"/>
      <c r="AT124" s="465"/>
      <c r="AU124" s="134"/>
      <c r="AV124" s="134"/>
      <c r="AW124" s="466"/>
      <c r="AX124" s="465"/>
      <c r="AY124" s="134"/>
      <c r="AZ124" s="134"/>
      <c r="BA124" s="466"/>
      <c r="BB124" s="465">
        <f t="shared" ref="BB124:BP124" si="314">BB125-BB121-BB122+BB123</f>
        <v>1.7230000000000001</v>
      </c>
      <c r="BC124" s="134">
        <f t="shared" si="314"/>
        <v>0.90499999999999992</v>
      </c>
      <c r="BD124" s="134">
        <f t="shared" si="314"/>
        <v>1.1110000000000002</v>
      </c>
      <c r="BE124" s="466">
        <f t="shared" si="314"/>
        <v>4.1539999999999999</v>
      </c>
      <c r="BF124" s="465">
        <f t="shared" si="314"/>
        <v>1.2569999999999997</v>
      </c>
      <c r="BG124" s="134">
        <f t="shared" si="314"/>
        <v>6.5559999999999992</v>
      </c>
      <c r="BH124" s="134">
        <f t="shared" si="314"/>
        <v>1.7750000000000015</v>
      </c>
      <c r="BI124" s="466">
        <f t="shared" si="314"/>
        <v>14.234</v>
      </c>
      <c r="BJ124" s="465">
        <f t="shared" si="314"/>
        <v>2.5159999999999987</v>
      </c>
      <c r="BK124" s="134">
        <f t="shared" si="314"/>
        <v>2.8260000000000014</v>
      </c>
      <c r="BL124" s="134">
        <f t="shared" si="314"/>
        <v>14.834999999999997</v>
      </c>
      <c r="BM124" s="466">
        <f t="shared" si="314"/>
        <v>3.5900000000000025</v>
      </c>
      <c r="BN124" s="465">
        <f t="shared" si="314"/>
        <v>0.94399999999999729</v>
      </c>
      <c r="BO124" s="134">
        <f t="shared" si="314"/>
        <v>1.2299999999999995</v>
      </c>
      <c r="BP124" s="134">
        <f t="shared" si="314"/>
        <v>1.3710000000000031</v>
      </c>
      <c r="BQ124" s="466">
        <f>BQ125-BQ121-BQ122+BQ123</f>
        <v>-0.58399999999999963</v>
      </c>
      <c r="BR124" s="465">
        <f>BR125-BR121-BR122+BR123</f>
        <v>553.8660000000001</v>
      </c>
      <c r="BS124" s="134">
        <f t="shared" ref="BS124:CA124" si="315">BS125-BS121-BS122+BS123</f>
        <v>0.99800000000002598</v>
      </c>
      <c r="BT124" s="134">
        <f t="shared" si="315"/>
        <v>1.5869999999999358</v>
      </c>
      <c r="BU124" s="466">
        <f t="shared" si="315"/>
        <v>1.2120000000000228</v>
      </c>
      <c r="BV124" s="892">
        <f t="shared" si="315"/>
        <v>2.288000000000066</v>
      </c>
      <c r="BW124" s="150">
        <f t="shared" si="315"/>
        <v>1.0909999999999798</v>
      </c>
      <c r="BX124" s="203">
        <f t="shared" si="315"/>
        <v>0.70599999999998886</v>
      </c>
      <c r="BY124" s="1635">
        <f t="shared" si="315"/>
        <v>0.95200000000003371</v>
      </c>
      <c r="BZ124" s="892">
        <f t="shared" si="315"/>
        <v>1.9989999999999029</v>
      </c>
      <c r="CA124" s="150">
        <f t="shared" si="315"/>
        <v>2.2660000000000764</v>
      </c>
      <c r="CB124" s="150">
        <f t="shared" ref="CB124:CC124" si="316">CB125-CB121-CB122+CB123</f>
        <v>1.5899999999999928</v>
      </c>
      <c r="CC124" s="1635">
        <f t="shared" si="316"/>
        <v>-176.01500000000001</v>
      </c>
      <c r="CD124" s="158">
        <v>0</v>
      </c>
      <c r="CE124" s="158">
        <v>0</v>
      </c>
      <c r="CF124" s="158">
        <v>0</v>
      </c>
      <c r="CG124" s="434">
        <v>0</v>
      </c>
      <c r="CH124" s="561"/>
      <c r="CI124" s="561"/>
      <c r="CJ124" s="561"/>
      <c r="CK124" s="561"/>
      <c r="CL124" s="561"/>
      <c r="CM124" s="561"/>
      <c r="CN124" s="561"/>
      <c r="CO124" s="561"/>
      <c r="CP124" s="561"/>
      <c r="CQ124" s="561"/>
      <c r="CR124" s="561"/>
      <c r="CS124" s="561"/>
      <c r="CT124" s="561"/>
      <c r="CU124" s="561"/>
      <c r="CV124" s="561"/>
      <c r="CW124" s="561"/>
      <c r="CX124" s="561"/>
      <c r="CY124" s="561"/>
      <c r="CZ124" s="561"/>
      <c r="DA124" s="561"/>
      <c r="DB124" s="561"/>
      <c r="DC124" s="561"/>
      <c r="DD124" s="561"/>
      <c r="DE124" s="561"/>
      <c r="DF124" s="561"/>
      <c r="DG124" s="561"/>
      <c r="DH124" s="561"/>
      <c r="DI124" s="562"/>
      <c r="DJ124" s="1145"/>
      <c r="DK124" s="132"/>
      <c r="DL124" s="157"/>
      <c r="DM124" s="157"/>
      <c r="DN124" s="157"/>
      <c r="DO124" s="157"/>
      <c r="DP124" s="157"/>
      <c r="DQ124" s="680"/>
      <c r="DR124" s="197"/>
      <c r="DS124" s="197"/>
      <c r="DT124" s="134"/>
      <c r="DU124" s="134">
        <f t="shared" ref="DU124:EA124" si="317">DU125-DU121-DU122+DU123</f>
        <v>3.5659999999999998</v>
      </c>
      <c r="DV124" s="134">
        <f t="shared" si="317"/>
        <v>7.8930000000000007</v>
      </c>
      <c r="DW124" s="134">
        <f t="shared" si="317"/>
        <v>23.822000000000003</v>
      </c>
      <c r="DX124" s="134">
        <f t="shared" si="317"/>
        <v>23.766999999999999</v>
      </c>
      <c r="DY124" s="134">
        <f t="shared" si="317"/>
        <v>2.9610000000000003</v>
      </c>
      <c r="DZ124" s="134">
        <f t="shared" si="317"/>
        <v>557.66300000000012</v>
      </c>
      <c r="EA124" s="134">
        <f t="shared" si="317"/>
        <v>5.0370000000000701</v>
      </c>
      <c r="EB124" s="134">
        <f>EB125-EB121-EB122+EB123</f>
        <v>-170.16000000000005</v>
      </c>
      <c r="EC124" s="128">
        <f>SUM(CD124:CG124)</f>
        <v>0</v>
      </c>
      <c r="ED124" s="158">
        <v>0</v>
      </c>
      <c r="EE124" s="158">
        <v>0</v>
      </c>
      <c r="EF124" s="158">
        <v>0</v>
      </c>
      <c r="EG124" s="158">
        <v>0</v>
      </c>
      <c r="EH124" s="158">
        <v>0</v>
      </c>
      <c r="EI124" s="158">
        <v>0</v>
      </c>
      <c r="EJ124" s="434">
        <v>0</v>
      </c>
      <c r="EK124" s="350"/>
      <c r="EN124" s="21"/>
      <c r="EO124" s="21"/>
      <c r="EP124" s="21"/>
      <c r="EQ124" s="21"/>
      <c r="ER124" s="21"/>
      <c r="ES124" s="21"/>
      <c r="ET124" s="21"/>
      <c r="EU124" s="21"/>
      <c r="EV124" s="21"/>
      <c r="EW124" s="21"/>
      <c r="EX124" s="99"/>
      <c r="EY124" s="99"/>
      <c r="EZ124" s="99"/>
      <c r="FA124" s="99"/>
      <c r="FB124" s="99"/>
      <c r="FC124" s="99"/>
    </row>
    <row r="125" spans="1:159" customFormat="1" ht="15" customHeight="1" outlineLevel="2">
      <c r="I125" s="348" t="s">
        <v>231</v>
      </c>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35"/>
      <c r="AS125" s="35"/>
      <c r="AT125" s="385"/>
      <c r="AU125" s="130"/>
      <c r="AV125" s="130"/>
      <c r="AW125" s="361"/>
      <c r="AX125" s="385"/>
      <c r="AY125" s="130"/>
      <c r="AZ125" s="130"/>
      <c r="BA125" s="361"/>
      <c r="BB125" s="385">
        <f>BB73</f>
        <v>1.518</v>
      </c>
      <c r="BC125" s="130">
        <f t="shared" ref="BC125:BN125" si="318">BC73</f>
        <v>1.9339999999999999</v>
      </c>
      <c r="BD125" s="130">
        <f t="shared" si="318"/>
        <v>1.714</v>
      </c>
      <c r="BE125" s="361">
        <f t="shared" si="318"/>
        <v>4.532</v>
      </c>
      <c r="BF125" s="385">
        <f t="shared" si="318"/>
        <v>4.2889999999999997</v>
      </c>
      <c r="BG125" s="130">
        <f t="shared" si="318"/>
        <v>9.6549999999999994</v>
      </c>
      <c r="BH125" s="130">
        <f t="shared" si="318"/>
        <v>9.0690000000000008</v>
      </c>
      <c r="BI125" s="361">
        <f t="shared" si="318"/>
        <v>21.248000000000001</v>
      </c>
      <c r="BJ125" s="385">
        <f t="shared" si="318"/>
        <v>20.241</v>
      </c>
      <c r="BK125" s="130">
        <f t="shared" si="318"/>
        <v>19.597000000000001</v>
      </c>
      <c r="BL125" s="130">
        <f t="shared" si="318"/>
        <v>30.262</v>
      </c>
      <c r="BM125" s="361">
        <f t="shared" si="318"/>
        <v>29.149000000000001</v>
      </c>
      <c r="BN125" s="385">
        <f t="shared" si="318"/>
        <v>27.74</v>
      </c>
      <c r="BO125" s="130">
        <f t="shared" ref="BO125:BT125" si="319">BO73</f>
        <v>26.454999999999998</v>
      </c>
      <c r="BP125" s="130">
        <f t="shared" si="319"/>
        <v>24.864000000000001</v>
      </c>
      <c r="BQ125" s="361">
        <f t="shared" si="319"/>
        <v>26.757000000000001</v>
      </c>
      <c r="BR125" s="385">
        <f t="shared" si="319"/>
        <v>569.125</v>
      </c>
      <c r="BS125" s="130">
        <f t="shared" si="319"/>
        <v>565.34500000000003</v>
      </c>
      <c r="BT125" s="130">
        <f t="shared" si="319"/>
        <v>563.54</v>
      </c>
      <c r="BU125" s="361">
        <f t="shared" ref="BU125:CA125" si="320">BU73</f>
        <v>554.76499999999999</v>
      </c>
      <c r="BV125" s="312">
        <f t="shared" si="320"/>
        <v>549.26700000000005</v>
      </c>
      <c r="BW125" s="895">
        <f t="shared" si="320"/>
        <v>539.96500000000003</v>
      </c>
      <c r="BX125" s="149">
        <f t="shared" si="320"/>
        <v>537.17700000000002</v>
      </c>
      <c r="BY125" s="542">
        <f t="shared" si="320"/>
        <v>527.46400000000006</v>
      </c>
      <c r="BZ125" s="312">
        <f t="shared" si="320"/>
        <v>525.77099999999996</v>
      </c>
      <c r="CA125" s="895">
        <f t="shared" si="320"/>
        <v>514.51300000000003</v>
      </c>
      <c r="CB125" s="895">
        <f t="shared" ref="CB125:CC125" si="321">CB73</f>
        <v>505.69600000000003</v>
      </c>
      <c r="CC125" s="542">
        <f t="shared" si="321"/>
        <v>319.71100000000001</v>
      </c>
      <c r="CD125" s="130">
        <f>+CD121+CD122-CD123+CD124</f>
        <v>309.72160029290512</v>
      </c>
      <c r="CE125" s="130">
        <f>+CE121+CE122-CE123+CE124</f>
        <v>298.81312537532739</v>
      </c>
      <c r="CF125" s="130">
        <f>+CF121+CF122-CF123+CF124</f>
        <v>287.31344438160414</v>
      </c>
      <c r="CG125" s="361">
        <f>+CG121+CG122-CG123+CG124</f>
        <v>275.87149813474178</v>
      </c>
      <c r="CH125" s="149"/>
      <c r="CI125" s="149"/>
      <c r="CJ125" s="149"/>
      <c r="CK125" s="149"/>
      <c r="CL125" s="149"/>
      <c r="CM125" s="149"/>
      <c r="CN125" s="149"/>
      <c r="CO125" s="149"/>
      <c r="CP125" s="149"/>
      <c r="CQ125" s="149"/>
      <c r="CR125" s="149"/>
      <c r="CS125" s="149"/>
      <c r="CT125" s="149"/>
      <c r="CU125" s="149"/>
      <c r="CV125" s="149"/>
      <c r="CW125" s="149"/>
      <c r="CX125" s="149"/>
      <c r="CY125" s="149"/>
      <c r="CZ125" s="149"/>
      <c r="DA125" s="149"/>
      <c r="DB125" s="149"/>
      <c r="DC125" s="149"/>
      <c r="DD125" s="149"/>
      <c r="DE125" s="149"/>
      <c r="DF125" s="149"/>
      <c r="DG125" s="149"/>
      <c r="DH125" s="149"/>
      <c r="DI125" s="542"/>
      <c r="DJ125" s="1145"/>
      <c r="DK125" s="130"/>
      <c r="DL125" s="157"/>
      <c r="DM125" s="157"/>
      <c r="DN125" s="157"/>
      <c r="DO125" s="157"/>
      <c r="DP125" s="157"/>
      <c r="DQ125" s="454"/>
      <c r="DR125" s="198"/>
      <c r="DS125" s="198"/>
      <c r="DT125" s="130">
        <f t="shared" ref="DT125:EA125" si="322">DT73</f>
        <v>0.875</v>
      </c>
      <c r="DU125" s="130">
        <f t="shared" si="322"/>
        <v>0.88800000000000001</v>
      </c>
      <c r="DV125" s="130">
        <f t="shared" si="322"/>
        <v>4.532</v>
      </c>
      <c r="DW125" s="130">
        <f t="shared" si="322"/>
        <v>21.248000000000001</v>
      </c>
      <c r="DX125" s="130">
        <f t="shared" si="322"/>
        <v>29.149000000000001</v>
      </c>
      <c r="DY125" s="130">
        <f t="shared" si="322"/>
        <v>26.757000000000001</v>
      </c>
      <c r="DZ125" s="130">
        <f t="shared" si="322"/>
        <v>554.76499999999999</v>
      </c>
      <c r="EA125" s="130">
        <f t="shared" si="322"/>
        <v>527.46400000000006</v>
      </c>
      <c r="EB125" s="130">
        <f>EB73</f>
        <v>319.71100000000001</v>
      </c>
      <c r="EC125" s="697">
        <f t="shared" ref="EC125:EJ125" si="323">+EC121+EC122-EC123+EC124</f>
        <v>275.87149813474173</v>
      </c>
      <c r="ED125" s="130">
        <f t="shared" si="323"/>
        <v>235.64415740160399</v>
      </c>
      <c r="EE125" s="130">
        <f t="shared" si="323"/>
        <v>194.52809534496092</v>
      </c>
      <c r="EF125" s="130">
        <f t="shared" si="323"/>
        <v>153.79998762841103</v>
      </c>
      <c r="EG125" s="130">
        <f t="shared" si="323"/>
        <v>114.70442060948579</v>
      </c>
      <c r="EH125" s="130">
        <f t="shared" si="323"/>
        <v>78.566965853701532</v>
      </c>
      <c r="EI125" s="130">
        <f t="shared" si="323"/>
        <v>67.190142465285362</v>
      </c>
      <c r="EJ125" s="361">
        <f t="shared" si="323"/>
        <v>87.416806782045626</v>
      </c>
      <c r="EK125" s="350"/>
      <c r="EN125" s="21"/>
      <c r="EO125" s="21"/>
      <c r="EP125" s="21"/>
      <c r="EQ125" s="21"/>
      <c r="ER125" s="21"/>
      <c r="ES125" s="21"/>
      <c r="ET125" s="21"/>
      <c r="EU125" s="21"/>
      <c r="EV125" s="21"/>
      <c r="EW125" s="21"/>
      <c r="EX125" s="99"/>
      <c r="EY125" s="99"/>
      <c r="EZ125" s="99"/>
      <c r="FA125" s="99"/>
      <c r="FB125" s="99"/>
      <c r="FC125" s="99"/>
    </row>
    <row r="126" spans="1:159" s="48" customFormat="1" ht="15" customHeight="1" outlineLevel="2">
      <c r="B126"/>
      <c r="C126"/>
      <c r="D126"/>
      <c r="E126"/>
      <c r="F126"/>
      <c r="G126"/>
      <c r="I126" s="439" t="s">
        <v>652</v>
      </c>
      <c r="J126" s="54"/>
      <c r="K126" s="54"/>
      <c r="L126" s="54"/>
      <c r="M126" s="54"/>
      <c r="N126" s="54"/>
      <c r="O126" s="54"/>
      <c r="P126" s="54"/>
      <c r="Q126" s="54"/>
      <c r="R126" s="54"/>
      <c r="S126" s="54"/>
      <c r="T126" s="54"/>
      <c r="U126" s="54"/>
      <c r="V126" s="54"/>
      <c r="W126" s="54"/>
      <c r="X126" s="54"/>
      <c r="Y126" s="54"/>
      <c r="Z126" s="54"/>
      <c r="AA126" s="54"/>
      <c r="AB126" s="54"/>
      <c r="AC126" s="54"/>
      <c r="AD126" s="54"/>
      <c r="AE126" s="54"/>
      <c r="AF126" s="54"/>
      <c r="AG126" s="54"/>
      <c r="AH126" s="54"/>
      <c r="AI126" s="54"/>
      <c r="AJ126" s="54"/>
      <c r="AK126" s="54"/>
      <c r="AL126" s="54"/>
      <c r="AM126" s="54"/>
      <c r="AN126" s="54"/>
      <c r="AO126" s="54"/>
      <c r="AP126" s="54"/>
      <c r="AQ126" s="54"/>
      <c r="AR126" s="54"/>
      <c r="AS126" s="54"/>
      <c r="AT126" s="452"/>
      <c r="AU126" s="239"/>
      <c r="AV126" s="239"/>
      <c r="AW126" s="431"/>
      <c r="AX126" s="453"/>
      <c r="AY126" s="239"/>
      <c r="AZ126" s="239"/>
      <c r="BA126" s="431"/>
      <c r="BB126" s="453">
        <f t="shared" ref="BB126:BV126" si="324">BB122/BB12</f>
        <v>1.1545293072824156E-2</v>
      </c>
      <c r="BC126" s="239">
        <f t="shared" si="324"/>
        <v>4.7017986746607759E-2</v>
      </c>
      <c r="BD126" s="239">
        <f t="shared" si="324"/>
        <v>6.8216403421314954E-3</v>
      </c>
      <c r="BE126" s="431">
        <f t="shared" si="324"/>
        <v>6.5356191242270439E-3</v>
      </c>
      <c r="BF126" s="453">
        <f t="shared" si="324"/>
        <v>2.2073314938904218E-2</v>
      </c>
      <c r="BG126" s="239">
        <f t="shared" si="324"/>
        <v>4.264361606338915E-2</v>
      </c>
      <c r="BH126" s="239">
        <f t="shared" si="324"/>
        <v>2.6225912580291399E-2</v>
      </c>
      <c r="BI126" s="431">
        <f t="shared" si="324"/>
        <v>4.5082563998019638E-2</v>
      </c>
      <c r="BJ126" s="453">
        <f t="shared" si="324"/>
        <v>1.7579428219473388E-2</v>
      </c>
      <c r="BK126" s="239">
        <f t="shared" si="324"/>
        <v>2.1781756180733164E-2</v>
      </c>
      <c r="BL126" s="239">
        <f t="shared" si="324"/>
        <v>1.7294742173285062E-2</v>
      </c>
      <c r="BM126" s="431">
        <f t="shared" si="324"/>
        <v>2.221155823678618E-2</v>
      </c>
      <c r="BN126" s="453">
        <f t="shared" si="324"/>
        <v>1.7315037060519605E-2</v>
      </c>
      <c r="BO126" s="239">
        <f t="shared" si="324"/>
        <v>1.2519860184302511E-2</v>
      </c>
      <c r="BP126" s="239">
        <f t="shared" si="324"/>
        <v>1.1709496198362021E-2</v>
      </c>
      <c r="BQ126" s="431">
        <f t="shared" si="324"/>
        <v>9.1812973172026136E-2</v>
      </c>
      <c r="BR126" s="453">
        <f t="shared" si="324"/>
        <v>1.7473589653666068E-3</v>
      </c>
      <c r="BS126" s="239">
        <f t="shared" si="324"/>
        <v>4.5086968453135118E-2</v>
      </c>
      <c r="BT126" s="239">
        <f t="shared" si="324"/>
        <v>1.7582666251803245E-2</v>
      </c>
      <c r="BU126" s="431">
        <f t="shared" si="324"/>
        <v>1.1885221703961741E-2</v>
      </c>
      <c r="BV126" s="453">
        <f t="shared" si="324"/>
        <v>9.2159456291469044E-3</v>
      </c>
      <c r="BW126" s="239">
        <f t="shared" ref="BW126:CB126" si="325">BW122/BW12</f>
        <v>7.7110214344323271E-3</v>
      </c>
      <c r="BX126" s="239">
        <f t="shared" si="325"/>
        <v>2.0063047659756358E-2</v>
      </c>
      <c r="BY126" s="431">
        <f t="shared" si="325"/>
        <v>8.0619650985009582E-3</v>
      </c>
      <c r="BZ126" s="453">
        <f t="shared" si="325"/>
        <v>2.1596989116061439E-2</v>
      </c>
      <c r="CA126" s="239">
        <f t="shared" si="325"/>
        <v>5.531197301854974E-3</v>
      </c>
      <c r="CB126" s="239">
        <f t="shared" si="325"/>
        <v>9.200288107749463E-3</v>
      </c>
      <c r="CC126" s="431">
        <f t="shared" ref="CC126" si="326">CC122/CC12</f>
        <v>8.9611447596783921E-3</v>
      </c>
      <c r="CD126" s="555">
        <v>1.0999999999999999E-2</v>
      </c>
      <c r="CE126" s="555">
        <f>CD126</f>
        <v>1.0999999999999999E-2</v>
      </c>
      <c r="CF126" s="555">
        <f t="shared" ref="CF126:CG126" si="327">CE126</f>
        <v>1.0999999999999999E-2</v>
      </c>
      <c r="CG126" s="556">
        <f t="shared" si="327"/>
        <v>1.0999999999999999E-2</v>
      </c>
      <c r="CH126" s="555"/>
      <c r="CI126" s="555"/>
      <c r="CJ126" s="555"/>
      <c r="CK126" s="555"/>
      <c r="CL126" s="555"/>
      <c r="CM126" s="555"/>
      <c r="CN126" s="555"/>
      <c r="CO126" s="555"/>
      <c r="CP126" s="555"/>
      <c r="CQ126" s="555"/>
      <c r="CR126" s="555"/>
      <c r="CS126" s="555"/>
      <c r="CT126" s="555"/>
      <c r="CU126" s="555"/>
      <c r="CV126" s="555"/>
      <c r="CW126" s="555"/>
      <c r="CX126" s="555"/>
      <c r="CY126" s="555"/>
      <c r="CZ126" s="555"/>
      <c r="DA126" s="555"/>
      <c r="DB126" s="555"/>
      <c r="DC126" s="555"/>
      <c r="DD126" s="555"/>
      <c r="DE126" s="555"/>
      <c r="DF126" s="555"/>
      <c r="DG126" s="555"/>
      <c r="DH126" s="555"/>
      <c r="DI126" s="556"/>
      <c r="DJ126" s="1145"/>
      <c r="DK126" s="121"/>
      <c r="DL126" s="122"/>
      <c r="DM126" s="122"/>
      <c r="DN126" s="122"/>
      <c r="DO126" s="122"/>
      <c r="DP126" s="122"/>
      <c r="DQ126" s="452"/>
      <c r="DR126" s="436"/>
      <c r="DS126" s="436"/>
      <c r="DT126" s="239"/>
      <c r="DU126" s="239">
        <f t="shared" ref="DU126:EC126" si="328">DU122/DU12</f>
        <v>2.0678110742770869E-2</v>
      </c>
      <c r="DV126" s="239">
        <f t="shared" si="328"/>
        <v>1.7183171089882369E-2</v>
      </c>
      <c r="DW126" s="239">
        <f t="shared" si="328"/>
        <v>3.4856653829696195E-2</v>
      </c>
      <c r="DX126" s="239">
        <f t="shared" si="328"/>
        <v>1.9868890632514107E-2</v>
      </c>
      <c r="DY126" s="239">
        <f t="shared" si="328"/>
        <v>3.5738724059737402E-2</v>
      </c>
      <c r="DZ126" s="239">
        <f t="shared" si="328"/>
        <v>1.9306257215763272E-2</v>
      </c>
      <c r="EA126" s="239">
        <f t="shared" si="328"/>
        <v>1.1412857951142762E-2</v>
      </c>
      <c r="EB126" s="239">
        <f t="shared" si="328"/>
        <v>1.1057825359353787E-2</v>
      </c>
      <c r="EC126" s="239">
        <f t="shared" si="328"/>
        <v>9.5818305666474889E-3</v>
      </c>
      <c r="ED126" s="555">
        <f>EC126</f>
        <v>9.5818305666474889E-3</v>
      </c>
      <c r="EE126" s="555">
        <f t="shared" ref="EE126:EI126" si="329">ED126</f>
        <v>9.5818305666474889E-3</v>
      </c>
      <c r="EF126" s="555">
        <f t="shared" si="329"/>
        <v>9.5818305666474889E-3</v>
      </c>
      <c r="EG126" s="555">
        <f t="shared" si="329"/>
        <v>9.5818305666474889E-3</v>
      </c>
      <c r="EH126" s="555">
        <f t="shared" si="329"/>
        <v>9.5818305666474889E-3</v>
      </c>
      <c r="EI126" s="555">
        <f t="shared" si="329"/>
        <v>9.5818305666474889E-3</v>
      </c>
      <c r="EJ126" s="555">
        <v>0.01</v>
      </c>
      <c r="EK126" s="1594"/>
      <c r="EN126" s="23"/>
      <c r="EO126" s="23"/>
      <c r="EP126" s="23"/>
      <c r="EQ126" s="23"/>
      <c r="ER126" s="23"/>
      <c r="ES126" s="23"/>
      <c r="ET126" s="23"/>
      <c r="EU126" s="23"/>
      <c r="EV126" s="23"/>
      <c r="EW126" s="23"/>
      <c r="EX126" s="216"/>
      <c r="EY126" s="216"/>
      <c r="EZ126" s="216"/>
      <c r="FA126" s="216"/>
      <c r="FB126" s="216"/>
      <c r="FC126" s="216"/>
    </row>
    <row r="127" spans="1:159" customFormat="1" ht="15" customHeight="1" outlineLevel="2">
      <c r="I127" s="348"/>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35"/>
      <c r="AS127" s="35"/>
      <c r="AT127" s="350"/>
      <c r="AU127" s="35"/>
      <c r="AV127" s="35"/>
      <c r="AW127" s="351"/>
      <c r="AX127" s="350"/>
      <c r="AY127" s="35"/>
      <c r="AZ127" s="35"/>
      <c r="BA127" s="351"/>
      <c r="BB127" s="350"/>
      <c r="BC127" s="35"/>
      <c r="BD127" s="35"/>
      <c r="BE127" s="351"/>
      <c r="BF127" s="350"/>
      <c r="BG127" s="35"/>
      <c r="BH127" s="35"/>
      <c r="BI127" s="351"/>
      <c r="BJ127" s="474"/>
      <c r="BK127" s="438"/>
      <c r="BL127" s="438"/>
      <c r="BM127" s="473"/>
      <c r="BN127" s="474"/>
      <c r="BO127" s="438"/>
      <c r="BP127" s="35"/>
      <c r="BQ127" s="473"/>
      <c r="BR127" s="474"/>
      <c r="BS127" s="438"/>
      <c r="BT127" s="35"/>
      <c r="BU127" s="473"/>
      <c r="BV127" s="474"/>
      <c r="BW127" s="438"/>
      <c r="BX127" s="35"/>
      <c r="BY127" s="473"/>
      <c r="BZ127" s="474"/>
      <c r="CA127" s="438"/>
      <c r="CB127" s="438"/>
      <c r="CC127" s="473"/>
      <c r="CD127" s="35"/>
      <c r="CE127" s="35"/>
      <c r="CF127" s="35"/>
      <c r="CG127" s="351"/>
      <c r="CH127" s="14"/>
      <c r="CI127" s="14"/>
      <c r="CJ127" s="14"/>
      <c r="CK127" s="14"/>
      <c r="CL127" s="14"/>
      <c r="CM127" s="14"/>
      <c r="CN127" s="14"/>
      <c r="CO127" s="14"/>
      <c r="CP127" s="14"/>
      <c r="CQ127" s="14"/>
      <c r="CR127" s="14"/>
      <c r="CS127" s="14"/>
      <c r="CT127" s="14"/>
      <c r="CU127" s="14"/>
      <c r="CV127" s="14"/>
      <c r="CW127" s="14"/>
      <c r="CX127" s="14"/>
      <c r="CY127" s="14"/>
      <c r="CZ127" s="14"/>
      <c r="DA127" s="14"/>
      <c r="DB127" s="14"/>
      <c r="DC127" s="14"/>
      <c r="DD127" s="14"/>
      <c r="DE127" s="14"/>
      <c r="DF127" s="14"/>
      <c r="DG127" s="14"/>
      <c r="DH127" s="14"/>
      <c r="DI127" s="534"/>
      <c r="DJ127" s="1145"/>
      <c r="DQ127" s="350"/>
      <c r="DR127" s="35"/>
      <c r="DS127" s="35"/>
      <c r="DT127" s="35"/>
      <c r="DU127" s="35"/>
      <c r="DV127" s="35"/>
      <c r="DW127" s="35"/>
      <c r="DX127" s="35"/>
      <c r="DY127" s="35"/>
      <c r="DZ127" s="35"/>
      <c r="EA127" s="35"/>
      <c r="EB127" s="35"/>
      <c r="EC127" s="35"/>
      <c r="ED127" s="35"/>
      <c r="EE127" s="35"/>
      <c r="EF127" s="35"/>
      <c r="EG127" s="35"/>
      <c r="EH127" s="35"/>
      <c r="EI127" s="35"/>
      <c r="EJ127" s="351"/>
      <c r="EK127" s="350"/>
      <c r="EN127" s="21"/>
      <c r="EO127" s="21"/>
      <c r="EP127" s="21"/>
      <c r="EQ127" s="21"/>
      <c r="ER127" s="21"/>
      <c r="ES127" s="21"/>
      <c r="ET127" s="21"/>
      <c r="EU127" s="21"/>
      <c r="EV127" s="21"/>
      <c r="EW127" s="21"/>
      <c r="EX127" s="99"/>
      <c r="EY127" s="99"/>
      <c r="EZ127" s="99"/>
      <c r="FA127" s="99"/>
      <c r="FB127" s="99"/>
      <c r="FC127" s="99"/>
    </row>
    <row r="128" spans="1:159" customFormat="1" ht="15" customHeight="1" outlineLevel="2">
      <c r="I128" s="346" t="s">
        <v>232</v>
      </c>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35"/>
      <c r="AS128" s="35"/>
      <c r="AT128" s="454"/>
      <c r="AU128" s="198"/>
      <c r="AV128" s="198"/>
      <c r="AW128" s="467"/>
      <c r="AX128" s="454"/>
      <c r="AY128" s="198"/>
      <c r="AZ128" s="198"/>
      <c r="BA128" s="467"/>
      <c r="BB128" s="454">
        <f t="shared" ref="BB128:BV128" si="330">BB67/((BB12/91.25))</f>
        <v>30.219471580817054</v>
      </c>
      <c r="BC128" s="198">
        <f t="shared" si="330"/>
        <v>30.562559166929631</v>
      </c>
      <c r="BD128" s="198">
        <f t="shared" si="330"/>
        <v>29.280251351209532</v>
      </c>
      <c r="BE128" s="467">
        <f t="shared" si="330"/>
        <v>25.864335629179028</v>
      </c>
      <c r="BF128" s="454">
        <f t="shared" si="330"/>
        <v>24.537949459116192</v>
      </c>
      <c r="BG128" s="198">
        <f t="shared" si="330"/>
        <v>25.55262920943634</v>
      </c>
      <c r="BH128" s="198">
        <f t="shared" si="330"/>
        <v>24.700258499138336</v>
      </c>
      <c r="BI128" s="467">
        <f t="shared" si="330"/>
        <v>23.000516935084597</v>
      </c>
      <c r="BJ128" s="454">
        <f t="shared" si="330"/>
        <v>22.244617102089002</v>
      </c>
      <c r="BK128" s="198">
        <f t="shared" si="330"/>
        <v>25.443813938618923</v>
      </c>
      <c r="BL128" s="198">
        <f t="shared" si="330"/>
        <v>26.893511658006791</v>
      </c>
      <c r="BM128" s="467">
        <f t="shared" si="330"/>
        <v>23.824338452046344</v>
      </c>
      <c r="BN128" s="454">
        <f t="shared" si="330"/>
        <v>20.468332503056928</v>
      </c>
      <c r="BO128" s="198">
        <f t="shared" si="330"/>
        <v>23.063314267556404</v>
      </c>
      <c r="BP128" s="198">
        <f t="shared" si="330"/>
        <v>22.434204589039556</v>
      </c>
      <c r="BQ128" s="467">
        <f t="shared" si="330"/>
        <v>18.465650012455463</v>
      </c>
      <c r="BR128" s="454">
        <f t="shared" si="330"/>
        <v>17.554274261525492</v>
      </c>
      <c r="BS128" s="198">
        <f t="shared" si="330"/>
        <v>18.753058054872742</v>
      </c>
      <c r="BT128" s="198">
        <f t="shared" si="330"/>
        <v>17.32854354651656</v>
      </c>
      <c r="BU128" s="467">
        <f t="shared" si="330"/>
        <v>16.049160122808058</v>
      </c>
      <c r="BV128" s="454">
        <f t="shared" si="330"/>
        <v>15.832916626340181</v>
      </c>
      <c r="BW128" s="198">
        <f t="shared" ref="BW128:CB128" si="331">BW67/((BW12/91.25))</f>
        <v>15.541175031069612</v>
      </c>
      <c r="BX128" s="198">
        <f t="shared" si="331"/>
        <v>16.226908126736483</v>
      </c>
      <c r="BY128" s="467">
        <f t="shared" si="331"/>
        <v>16.247336476108465</v>
      </c>
      <c r="BZ128" s="454">
        <f t="shared" si="331"/>
        <v>15.544522429050962</v>
      </c>
      <c r="CA128" s="198">
        <f t="shared" si="331"/>
        <v>16.316601086752854</v>
      </c>
      <c r="CB128" s="198">
        <f t="shared" si="331"/>
        <v>17.467521350842148</v>
      </c>
      <c r="CC128" s="467">
        <f t="shared" ref="CC128" si="332">CC67/((CC12/91.25))</f>
        <v>17.580969078737649</v>
      </c>
      <c r="CD128" s="234">
        <f>+BZ128</f>
        <v>15.544522429050962</v>
      </c>
      <c r="CE128" s="234">
        <f t="shared" ref="CE128:CG128" si="333">+CA128</f>
        <v>16.316601086752854</v>
      </c>
      <c r="CF128" s="234">
        <f t="shared" si="333"/>
        <v>17.467521350842148</v>
      </c>
      <c r="CG128" s="440">
        <f t="shared" si="333"/>
        <v>17.580969078737649</v>
      </c>
      <c r="CH128" s="563"/>
      <c r="CI128" s="563"/>
      <c r="CJ128" s="563"/>
      <c r="CK128" s="563"/>
      <c r="CL128" s="563"/>
      <c r="CM128" s="563"/>
      <c r="CN128" s="563"/>
      <c r="CO128" s="563"/>
      <c r="CP128" s="563"/>
      <c r="CQ128" s="563"/>
      <c r="CR128" s="563"/>
      <c r="CS128" s="563"/>
      <c r="CT128" s="563"/>
      <c r="CU128" s="563"/>
      <c r="CV128" s="563"/>
      <c r="CW128" s="563"/>
      <c r="CX128" s="563"/>
      <c r="CY128" s="563"/>
      <c r="CZ128" s="563"/>
      <c r="DA128" s="563"/>
      <c r="DB128" s="563"/>
      <c r="DC128" s="563"/>
      <c r="DD128" s="563"/>
      <c r="DE128" s="563"/>
      <c r="DF128" s="563"/>
      <c r="DG128" s="563"/>
      <c r="DH128" s="563"/>
      <c r="DI128" s="564"/>
      <c r="DJ128" s="1145"/>
      <c r="DK128" s="159"/>
      <c r="DL128" s="157"/>
      <c r="DM128" s="157"/>
      <c r="DN128" s="157"/>
      <c r="DO128" s="157"/>
      <c r="DP128" s="157"/>
      <c r="DQ128" s="454"/>
      <c r="DR128" s="198"/>
      <c r="DS128" s="198"/>
      <c r="DT128" s="198">
        <f t="shared" ref="DT128:EB128" si="334">DT67/(DT12)*365</f>
        <v>59.849065233548679</v>
      </c>
      <c r="DU128" s="198">
        <f t="shared" si="334"/>
        <v>47.729018282075693</v>
      </c>
      <c r="DV128" s="198">
        <f t="shared" si="334"/>
        <v>31.154830212102404</v>
      </c>
      <c r="DW128" s="198">
        <f t="shared" si="334"/>
        <v>27.035301668806159</v>
      </c>
      <c r="DX128" s="198">
        <f t="shared" si="334"/>
        <v>28.147561315143381</v>
      </c>
      <c r="DY128" s="198">
        <f t="shared" si="334"/>
        <v>20.926070826927862</v>
      </c>
      <c r="DZ128" s="198">
        <f t="shared" si="334"/>
        <v>15.991212395302492</v>
      </c>
      <c r="EA128" s="198">
        <f t="shared" si="334"/>
        <v>17.472888261009771</v>
      </c>
      <c r="EB128" s="198">
        <f t="shared" si="334"/>
        <v>18.438568565575221</v>
      </c>
      <c r="EC128" s="198">
        <f t="shared" ref="EC128" si="335">EC67/(EC12)*365</f>
        <v>21.567320465218771</v>
      </c>
      <c r="ED128" s="563">
        <f t="shared" ref="ED128:EJ128" si="336">EC128-1</f>
        <v>20.567320465218771</v>
      </c>
      <c r="EE128" s="563">
        <f t="shared" si="336"/>
        <v>19.567320465218771</v>
      </c>
      <c r="EF128" s="563">
        <f t="shared" si="336"/>
        <v>18.567320465218771</v>
      </c>
      <c r="EG128" s="563">
        <f t="shared" si="336"/>
        <v>17.567320465218771</v>
      </c>
      <c r="EH128" s="563">
        <f t="shared" si="336"/>
        <v>16.567320465218771</v>
      </c>
      <c r="EI128" s="563">
        <f t="shared" si="336"/>
        <v>15.567320465218771</v>
      </c>
      <c r="EJ128" s="564">
        <f t="shared" si="336"/>
        <v>14.567320465218771</v>
      </c>
      <c r="EK128" s="350"/>
      <c r="EN128" s="21"/>
      <c r="EO128" s="21"/>
      <c r="EP128" s="21"/>
      <c r="EQ128" s="21"/>
      <c r="ER128" s="21"/>
      <c r="ES128" s="21"/>
      <c r="ET128" s="21"/>
      <c r="EU128" s="21"/>
      <c r="EV128" s="21"/>
      <c r="EW128" s="21"/>
      <c r="EX128" s="99"/>
      <c r="EY128" s="99"/>
      <c r="EZ128" s="99"/>
      <c r="FA128" s="99"/>
      <c r="FB128" s="99"/>
      <c r="FC128" s="99"/>
    </row>
    <row r="129" spans="1:159" customFormat="1" ht="15" customHeight="1" outlineLevel="2">
      <c r="I129" s="346" t="s">
        <v>233</v>
      </c>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35"/>
      <c r="AS129" s="35"/>
      <c r="AT129" s="453"/>
      <c r="AU129" s="239"/>
      <c r="AV129" s="239"/>
      <c r="AW129" s="431"/>
      <c r="AX129" s="453"/>
      <c r="AY129" s="239"/>
      <c r="AZ129" s="239"/>
      <c r="BA129" s="431"/>
      <c r="BB129" s="453">
        <f t="shared" ref="BB129:BV129" si="337">(BB68/((BB12-BB34)))</f>
        <v>5.9054111631870472E-2</v>
      </c>
      <c r="BC129" s="239">
        <f t="shared" si="337"/>
        <v>4.83370608181228E-2</v>
      </c>
      <c r="BD129" s="239">
        <f t="shared" si="337"/>
        <v>4.4224250325945236E-2</v>
      </c>
      <c r="BE129" s="431">
        <f t="shared" si="337"/>
        <v>0.17524536532170121</v>
      </c>
      <c r="BF129" s="453">
        <f t="shared" si="337"/>
        <v>0.10906601764526923</v>
      </c>
      <c r="BG129" s="239">
        <f t="shared" si="337"/>
        <v>6.4059900166389364E-2</v>
      </c>
      <c r="BH129" s="239">
        <f t="shared" si="337"/>
        <v>0.11548659882470975</v>
      </c>
      <c r="BI129" s="431">
        <f t="shared" si="337"/>
        <v>8.4003801076971807E-2</v>
      </c>
      <c r="BJ129" s="453">
        <f t="shared" si="337"/>
        <v>0.1150898451659676</v>
      </c>
      <c r="BK129" s="239">
        <f t="shared" si="337"/>
        <v>6.5833333333333341E-2</v>
      </c>
      <c r="BL129" s="239">
        <f t="shared" si="337"/>
        <v>9.0889280331232863E-2</v>
      </c>
      <c r="BM129" s="431">
        <f t="shared" si="337"/>
        <v>9.8617730229982811E-2</v>
      </c>
      <c r="BN129" s="453">
        <f t="shared" si="337"/>
        <v>0.10393511107045389</v>
      </c>
      <c r="BO129" s="239">
        <f t="shared" si="337"/>
        <v>7.9776861748080852E-2</v>
      </c>
      <c r="BP129" s="239">
        <f t="shared" si="337"/>
        <v>9.2681862571945064E-2</v>
      </c>
      <c r="BQ129" s="431">
        <f t="shared" si="337"/>
        <v>0.10742892539034965</v>
      </c>
      <c r="BR129" s="453">
        <f t="shared" si="337"/>
        <v>0.15435695392412555</v>
      </c>
      <c r="BS129" s="239">
        <f t="shared" si="337"/>
        <v>0.12229299363057326</v>
      </c>
      <c r="BT129" s="239">
        <f t="shared" si="337"/>
        <v>0.14629828481875962</v>
      </c>
      <c r="BU129" s="431">
        <f t="shared" si="337"/>
        <v>0.14011913860802697</v>
      </c>
      <c r="BV129" s="453">
        <f t="shared" si="337"/>
        <v>0.10074433594874058</v>
      </c>
      <c r="BW129" s="239">
        <f t="shared" ref="BW129:CB129" si="338">(BW68/((BW12-BW34)))</f>
        <v>7.6566204355043632E-2</v>
      </c>
      <c r="BX129" s="239">
        <f t="shared" si="338"/>
        <v>9.0982023159828146E-2</v>
      </c>
      <c r="BY129" s="431">
        <f t="shared" si="338"/>
        <v>0.17484206614641398</v>
      </c>
      <c r="BZ129" s="453">
        <f t="shared" si="338"/>
        <v>0.13545752832056313</v>
      </c>
      <c r="CA129" s="239">
        <f t="shared" si="338"/>
        <v>0.1572645201896033</v>
      </c>
      <c r="CB129" s="239">
        <f t="shared" si="338"/>
        <v>0.12583483915327501</v>
      </c>
      <c r="CC129" s="431">
        <f t="shared" ref="CC129" si="339">(CC68/((CC12-CC34)))</f>
        <v>5.9375052819409524E-2</v>
      </c>
      <c r="CD129" s="325">
        <f>BZ129</f>
        <v>0.13545752832056313</v>
      </c>
      <c r="CE129" s="325">
        <f t="shared" ref="CE129:CG129" si="340">CA129</f>
        <v>0.1572645201896033</v>
      </c>
      <c r="CF129" s="325">
        <f t="shared" si="340"/>
        <v>0.12583483915327501</v>
      </c>
      <c r="CG129" s="430">
        <f t="shared" si="340"/>
        <v>5.9375052819409524E-2</v>
      </c>
      <c r="CH129" s="555"/>
      <c r="CI129" s="555"/>
      <c r="CJ129" s="555"/>
      <c r="CK129" s="555"/>
      <c r="CL129" s="555"/>
      <c r="CM129" s="555"/>
      <c r="CN129" s="555"/>
      <c r="CO129" s="555"/>
      <c r="CP129" s="555"/>
      <c r="CQ129" s="555"/>
      <c r="CR129" s="555"/>
      <c r="CS129" s="555"/>
      <c r="CT129" s="555"/>
      <c r="CU129" s="555"/>
      <c r="CV129" s="555"/>
      <c r="CW129" s="555"/>
      <c r="CX129" s="555"/>
      <c r="CY129" s="555"/>
      <c r="CZ129" s="555"/>
      <c r="DA129" s="555"/>
      <c r="DB129" s="555"/>
      <c r="DC129" s="555"/>
      <c r="DD129" s="555"/>
      <c r="DE129" s="555"/>
      <c r="DF129" s="555"/>
      <c r="DG129" s="555"/>
      <c r="DH129" s="555"/>
      <c r="DI129" s="556"/>
      <c r="DJ129" s="1145"/>
      <c r="DK129" s="121"/>
      <c r="DL129" s="122"/>
      <c r="DM129" s="122"/>
      <c r="DN129" s="122"/>
      <c r="DO129" s="122"/>
      <c r="DP129" s="122"/>
      <c r="DQ129" s="452"/>
      <c r="DR129" s="436"/>
      <c r="DS129" s="436"/>
      <c r="DT129" s="239">
        <f t="shared" ref="DT129:EB129" si="341">(DT68/((DT12-DT34)))</f>
        <v>1.2115531486495868E-2</v>
      </c>
      <c r="DU129" s="239">
        <f t="shared" si="341"/>
        <v>1.1520413610947203E-2</v>
      </c>
      <c r="DV129" s="239">
        <f t="shared" si="341"/>
        <v>5.0926145996735908E-2</v>
      </c>
      <c r="DW129" s="239">
        <f t="shared" si="341"/>
        <v>2.5392083644510833E-2</v>
      </c>
      <c r="DX129" s="239">
        <f t="shared" si="341"/>
        <v>2.6102021375707898E-2</v>
      </c>
      <c r="DY129" s="239">
        <f t="shared" si="341"/>
        <v>3.0378072461623482E-2</v>
      </c>
      <c r="DZ129" s="239">
        <f t="shared" si="341"/>
        <v>3.5067481831814511E-2</v>
      </c>
      <c r="EA129" s="239">
        <f t="shared" si="341"/>
        <v>4.3316794728879685E-2</v>
      </c>
      <c r="EB129" s="239">
        <f t="shared" si="341"/>
        <v>2.1855893314087587E-2</v>
      </c>
      <c r="EC129" s="239">
        <f t="shared" ref="EC129" si="342">(EC68/((EC12-EC34)))</f>
        <v>1.7707191749636596E-2</v>
      </c>
      <c r="ED129" s="555">
        <f>EC129-0.002</f>
        <v>1.5707191749636598E-2</v>
      </c>
      <c r="EE129" s="555">
        <f t="shared" ref="EE129:EJ129" si="343">ED129-0.002</f>
        <v>1.3707191749636598E-2</v>
      </c>
      <c r="EF129" s="555">
        <f t="shared" si="343"/>
        <v>1.1707191749636598E-2</v>
      </c>
      <c r="EG129" s="555">
        <f t="shared" si="343"/>
        <v>9.707191749636598E-3</v>
      </c>
      <c r="EH129" s="555">
        <f t="shared" si="343"/>
        <v>7.707191749636598E-3</v>
      </c>
      <c r="EI129" s="555">
        <f t="shared" si="343"/>
        <v>5.7071917496365979E-3</v>
      </c>
      <c r="EJ129" s="556">
        <f t="shared" si="343"/>
        <v>3.7071917496365979E-3</v>
      </c>
      <c r="EK129" s="350"/>
      <c r="EN129" s="21"/>
      <c r="EO129" s="21"/>
      <c r="EP129" s="21"/>
      <c r="EQ129" s="21"/>
      <c r="ER129" s="21"/>
      <c r="ES129" s="21"/>
      <c r="ET129" s="21"/>
      <c r="EU129" s="21"/>
      <c r="EV129" s="21"/>
      <c r="EW129" s="21"/>
      <c r="EX129" s="99"/>
      <c r="EY129" s="99"/>
      <c r="EZ129" s="99"/>
      <c r="FA129" s="99"/>
      <c r="FB129" s="99"/>
      <c r="FC129" s="99"/>
    </row>
    <row r="130" spans="1:159" customFormat="1" ht="15" customHeight="1" outlineLevel="2">
      <c r="I130" s="350"/>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35"/>
      <c r="AS130" s="35"/>
      <c r="AT130" s="350"/>
      <c r="AU130" s="35"/>
      <c r="AV130" s="35"/>
      <c r="AW130" s="351"/>
      <c r="AX130" s="350"/>
      <c r="AY130" s="35"/>
      <c r="AZ130" s="35"/>
      <c r="BA130" s="351"/>
      <c r="BB130" s="350"/>
      <c r="BC130" s="35"/>
      <c r="BD130" s="35"/>
      <c r="BE130" s="351"/>
      <c r="BF130" s="350"/>
      <c r="BG130" s="35"/>
      <c r="BH130" s="35"/>
      <c r="BI130" s="351"/>
      <c r="BJ130" s="350"/>
      <c r="BK130" s="35"/>
      <c r="BL130" s="35"/>
      <c r="BM130" s="475"/>
      <c r="BN130" s="350"/>
      <c r="BO130" s="35"/>
      <c r="BP130" s="35"/>
      <c r="BQ130" s="475"/>
      <c r="BR130" s="350"/>
      <c r="BS130" s="35"/>
      <c r="BT130" s="35"/>
      <c r="BU130" s="475"/>
      <c r="BV130" s="350"/>
      <c r="BW130" s="35"/>
      <c r="BX130" s="35"/>
      <c r="BY130" s="475"/>
      <c r="BZ130" s="350"/>
      <c r="CA130" s="35"/>
      <c r="CB130" s="35"/>
      <c r="CC130" s="475"/>
      <c r="CD130" s="441"/>
      <c r="CE130" s="441"/>
      <c r="CF130" s="441"/>
      <c r="CG130" s="442"/>
      <c r="CH130" s="565"/>
      <c r="CI130" s="565"/>
      <c r="CJ130" s="565"/>
      <c r="CK130" s="565"/>
      <c r="CL130" s="565"/>
      <c r="CM130" s="565"/>
      <c r="CN130" s="565"/>
      <c r="CO130" s="565"/>
      <c r="CP130" s="565"/>
      <c r="CQ130" s="565"/>
      <c r="CR130" s="565"/>
      <c r="CS130" s="565"/>
      <c r="CT130" s="565"/>
      <c r="CU130" s="565"/>
      <c r="CV130" s="565"/>
      <c r="CW130" s="565"/>
      <c r="CX130" s="565"/>
      <c r="CY130" s="565"/>
      <c r="CZ130" s="565"/>
      <c r="DA130" s="565"/>
      <c r="DB130" s="565"/>
      <c r="DC130" s="565"/>
      <c r="DD130" s="565"/>
      <c r="DE130" s="565"/>
      <c r="DF130" s="565"/>
      <c r="DG130" s="565"/>
      <c r="DH130" s="565"/>
      <c r="DI130" s="566"/>
      <c r="DJ130" s="1145"/>
      <c r="DK130" s="87"/>
      <c r="DQ130" s="350"/>
      <c r="DR130" s="35"/>
      <c r="DS130" s="35"/>
      <c r="DT130" s="35"/>
      <c r="DU130" s="35"/>
      <c r="DV130" s="35"/>
      <c r="DW130" s="35"/>
      <c r="DX130" s="35"/>
      <c r="DY130" s="35"/>
      <c r="DZ130" s="35"/>
      <c r="EA130" s="35"/>
      <c r="EB130" s="35"/>
      <c r="EC130" s="35"/>
      <c r="ED130" s="441"/>
      <c r="EE130" s="441"/>
      <c r="EF130" s="441"/>
      <c r="EG130" s="441"/>
      <c r="EH130" s="441"/>
      <c r="EI130" s="441"/>
      <c r="EJ130" s="442"/>
      <c r="EK130" s="350"/>
      <c r="EN130" s="21"/>
      <c r="EO130" s="21"/>
      <c r="EP130" s="21"/>
      <c r="EQ130" s="21"/>
      <c r="ER130" s="21"/>
      <c r="ES130" s="21"/>
      <c r="ET130" s="21"/>
      <c r="EU130" s="21"/>
      <c r="EV130" s="21"/>
      <c r="EW130" s="21"/>
      <c r="EX130" s="99"/>
      <c r="EY130" s="99"/>
      <c r="EZ130" s="99"/>
      <c r="FA130" s="99"/>
      <c r="FB130" s="99"/>
      <c r="FC130" s="99"/>
    </row>
    <row r="131" spans="1:159" customFormat="1" ht="15" customHeight="1" outlineLevel="2">
      <c r="I131" s="346" t="s">
        <v>234</v>
      </c>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35"/>
      <c r="AS131" s="35"/>
      <c r="AT131" s="454"/>
      <c r="AU131" s="198"/>
      <c r="AV131" s="198"/>
      <c r="AW131" s="467"/>
      <c r="AX131" s="454"/>
      <c r="AY131" s="198"/>
      <c r="AZ131" s="198"/>
      <c r="BA131" s="467"/>
      <c r="BB131" s="454">
        <f t="shared" ref="BB131:BV131" si="344">BB78/((BB13/91.25))</f>
        <v>63.62892129884424</v>
      </c>
      <c r="BC131" s="198">
        <f t="shared" si="344"/>
        <v>84.893107261334308</v>
      </c>
      <c r="BD131" s="198">
        <f t="shared" si="344"/>
        <v>110.48232814526588</v>
      </c>
      <c r="BE131" s="467">
        <f t="shared" si="344"/>
        <v>51.803866936845665</v>
      </c>
      <c r="BF131" s="454">
        <f t="shared" si="344"/>
        <v>34.538805970149248</v>
      </c>
      <c r="BG131" s="198">
        <f t="shared" si="344"/>
        <v>97.064950980392169</v>
      </c>
      <c r="BH131" s="198">
        <f t="shared" si="344"/>
        <v>66.995583770356063</v>
      </c>
      <c r="BI131" s="467">
        <f t="shared" si="344"/>
        <v>75.714004203888592</v>
      </c>
      <c r="BJ131" s="454">
        <f t="shared" si="344"/>
        <v>97.193401937046005</v>
      </c>
      <c r="BK131" s="198">
        <f t="shared" si="344"/>
        <v>123.61463670237544</v>
      </c>
      <c r="BL131" s="198">
        <f t="shared" si="344"/>
        <v>71.112930023455831</v>
      </c>
      <c r="BM131" s="467">
        <f t="shared" si="344"/>
        <v>81.79601518026567</v>
      </c>
      <c r="BN131" s="454">
        <f t="shared" si="344"/>
        <v>94.788084036340038</v>
      </c>
      <c r="BO131" s="198">
        <f t="shared" si="344"/>
        <v>191.80903135580743</v>
      </c>
      <c r="BP131" s="198">
        <f t="shared" si="344"/>
        <v>158.8289490819117</v>
      </c>
      <c r="BQ131" s="467">
        <f t="shared" si="344"/>
        <v>96.761189801699729</v>
      </c>
      <c r="BR131" s="454">
        <f t="shared" si="344"/>
        <v>95.749769567555106</v>
      </c>
      <c r="BS131" s="198">
        <f t="shared" si="344"/>
        <v>63.779127780712571</v>
      </c>
      <c r="BT131" s="198">
        <f t="shared" si="344"/>
        <v>33.964322615936304</v>
      </c>
      <c r="BU131" s="467">
        <f t="shared" si="344"/>
        <v>20.303955643826548</v>
      </c>
      <c r="BV131" s="454">
        <f t="shared" si="344"/>
        <v>27.704458424507656</v>
      </c>
      <c r="BW131" s="198">
        <f t="shared" ref="BW131:CB131" si="345">BW78/((BW13/91.25))</f>
        <v>90.847270615563303</v>
      </c>
      <c r="BX131" s="198">
        <f t="shared" si="345"/>
        <v>33.477662430152293</v>
      </c>
      <c r="BY131" s="467">
        <f t="shared" si="345"/>
        <v>19.753432494279178</v>
      </c>
      <c r="BZ131" s="454">
        <f t="shared" si="345"/>
        <v>18.748826117042309</v>
      </c>
      <c r="CA131" s="198">
        <f t="shared" si="345"/>
        <v>9.1745434353405724</v>
      </c>
      <c r="CB131" s="198">
        <f t="shared" si="345"/>
        <v>20.246196731672082</v>
      </c>
      <c r="CC131" s="467">
        <f t="shared" ref="CC131" si="346">CC78/((CC13/91.25))</f>
        <v>14.50923134890731</v>
      </c>
      <c r="CD131" s="234">
        <f>+BZ131</f>
        <v>18.748826117042309</v>
      </c>
      <c r="CE131" s="234">
        <f t="shared" ref="CE131:CG133" si="347">+CA131</f>
        <v>9.1745434353405724</v>
      </c>
      <c r="CF131" s="234">
        <f t="shared" si="347"/>
        <v>20.246196731672082</v>
      </c>
      <c r="CG131" s="440">
        <f t="shared" si="347"/>
        <v>14.50923134890731</v>
      </c>
      <c r="CH131" s="563"/>
      <c r="CI131" s="563"/>
      <c r="CJ131" s="563"/>
      <c r="CK131" s="563"/>
      <c r="CL131" s="563"/>
      <c r="CM131" s="563"/>
      <c r="CN131" s="563"/>
      <c r="CO131" s="563"/>
      <c r="CP131" s="563"/>
      <c r="CQ131" s="563"/>
      <c r="CR131" s="563"/>
      <c r="CS131" s="563"/>
      <c r="CT131" s="563"/>
      <c r="CU131" s="563"/>
      <c r="CV131" s="563"/>
      <c r="CW131" s="563"/>
      <c r="CX131" s="563"/>
      <c r="CY131" s="563"/>
      <c r="CZ131" s="563"/>
      <c r="DA131" s="563"/>
      <c r="DB131" s="563"/>
      <c r="DC131" s="563"/>
      <c r="DD131" s="563"/>
      <c r="DE131" s="563"/>
      <c r="DF131" s="563"/>
      <c r="DG131" s="563"/>
      <c r="DH131" s="563"/>
      <c r="DI131" s="564"/>
      <c r="DJ131" s="1145"/>
      <c r="DK131" s="159"/>
      <c r="DL131" s="157"/>
      <c r="DM131" s="157"/>
      <c r="DN131" s="157"/>
      <c r="DO131" s="157"/>
      <c r="DP131" s="157"/>
      <c r="DQ131" s="454"/>
      <c r="DR131" s="198"/>
      <c r="DS131" s="198"/>
      <c r="DT131" s="198">
        <f t="shared" ref="DT131:EB131" si="348">DT78/(DT13)*365</f>
        <v>38.197674418604656</v>
      </c>
      <c r="DU131" s="198">
        <f t="shared" si="348"/>
        <v>55.047255177960992</v>
      </c>
      <c r="DV131" s="198">
        <f t="shared" si="348"/>
        <v>58.020330969267135</v>
      </c>
      <c r="DW131" s="198">
        <f t="shared" si="348"/>
        <v>82.081464074627931</v>
      </c>
      <c r="DX131" s="198">
        <f t="shared" si="348"/>
        <v>91.667198298777251</v>
      </c>
      <c r="DY131" s="198">
        <f t="shared" si="348"/>
        <v>115.93869861851262</v>
      </c>
      <c r="DZ131" s="198">
        <f t="shared" si="348"/>
        <v>19.910491122147562</v>
      </c>
      <c r="EA131" s="198">
        <f t="shared" si="348"/>
        <v>22.433729895180615</v>
      </c>
      <c r="EB131" s="198">
        <f t="shared" si="348"/>
        <v>15.366301656044975</v>
      </c>
      <c r="EC131" s="198">
        <f t="shared" ref="EC131" si="349">EC78/(EC13)*365</f>
        <v>28.753052058231706</v>
      </c>
      <c r="ED131" s="234">
        <f t="shared" ref="ED131:EI131" si="350">EC131-3</f>
        <v>25.753052058231706</v>
      </c>
      <c r="EE131" s="234">
        <f t="shared" si="350"/>
        <v>22.753052058231706</v>
      </c>
      <c r="EF131" s="234">
        <f t="shared" si="350"/>
        <v>19.753052058231706</v>
      </c>
      <c r="EG131" s="234">
        <f t="shared" si="350"/>
        <v>16.753052058231706</v>
      </c>
      <c r="EH131" s="234">
        <f t="shared" si="350"/>
        <v>13.753052058231706</v>
      </c>
      <c r="EI131" s="234">
        <f t="shared" si="350"/>
        <v>10.753052058231706</v>
      </c>
      <c r="EJ131" s="440">
        <f>EI131-2.5</f>
        <v>8.253052058231706</v>
      </c>
      <c r="EK131" s="350"/>
      <c r="EN131" s="21"/>
      <c r="EO131" s="21"/>
      <c r="EP131" s="21"/>
      <c r="EQ131" s="21"/>
      <c r="ER131" s="21"/>
      <c r="ES131" s="21"/>
      <c r="ET131" s="21"/>
      <c r="EU131" s="21"/>
      <c r="EV131" s="21"/>
      <c r="EW131" s="21"/>
      <c r="EX131" s="99"/>
      <c r="EY131" s="99"/>
      <c r="EZ131" s="99"/>
      <c r="FA131" s="99"/>
      <c r="FB131" s="99"/>
      <c r="FC131" s="99"/>
    </row>
    <row r="132" spans="1:159" customFormat="1" ht="15" customHeight="1" outlineLevel="2">
      <c r="I132" s="346" t="s">
        <v>235</v>
      </c>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35"/>
      <c r="AS132" s="35"/>
      <c r="AT132" s="453"/>
      <c r="AU132" s="239"/>
      <c r="AV132" s="239"/>
      <c r="AW132" s="431"/>
      <c r="AX132" s="453"/>
      <c r="AY132" s="239"/>
      <c r="AZ132" s="239"/>
      <c r="BA132" s="431"/>
      <c r="BB132" s="453">
        <f t="shared" ref="BB132:BV132" si="351">(BB79/((BB12-BB34)))</f>
        <v>0.171964209629314</v>
      </c>
      <c r="BC132" s="239">
        <f t="shared" si="351"/>
        <v>0.1685304090613953</v>
      </c>
      <c r="BD132" s="239">
        <f t="shared" si="351"/>
        <v>0.21189048239895694</v>
      </c>
      <c r="BE132" s="431">
        <f t="shared" si="351"/>
        <v>0.26679389312977098</v>
      </c>
      <c r="BF132" s="453">
        <f t="shared" si="351"/>
        <v>0.21159111651962276</v>
      </c>
      <c r="BG132" s="239">
        <f t="shared" si="351"/>
        <v>0.20636241185326046</v>
      </c>
      <c r="BH132" s="239">
        <f t="shared" si="351"/>
        <v>0.1930270890067364</v>
      </c>
      <c r="BI132" s="431">
        <f t="shared" si="351"/>
        <v>0.20012670256572693</v>
      </c>
      <c r="BJ132" s="453">
        <f t="shared" si="351"/>
        <v>0.10056444513489721</v>
      </c>
      <c r="BK132" s="239">
        <f t="shared" si="351"/>
        <v>7.4209401709401712E-2</v>
      </c>
      <c r="BL132" s="239">
        <f t="shared" si="351"/>
        <v>0.21459313200283292</v>
      </c>
      <c r="BM132" s="431">
        <f t="shared" si="351"/>
        <v>0.22497973066503196</v>
      </c>
      <c r="BN132" s="453">
        <f t="shared" si="351"/>
        <v>0.21108722499199561</v>
      </c>
      <c r="BO132" s="239">
        <f t="shared" si="351"/>
        <v>0.14953224890775799</v>
      </c>
      <c r="BP132" s="239">
        <f t="shared" si="351"/>
        <v>0.18447025578157794</v>
      </c>
      <c r="BQ132" s="431">
        <f t="shared" si="351"/>
        <v>0.18030843497020313</v>
      </c>
      <c r="BR132" s="453">
        <f t="shared" si="351"/>
        <v>0.36893377479360495</v>
      </c>
      <c r="BS132" s="239">
        <f t="shared" si="351"/>
        <v>0.33598167393004807</v>
      </c>
      <c r="BT132" s="239">
        <f t="shared" si="351"/>
        <v>0.39149664799605305</v>
      </c>
      <c r="BU132" s="431">
        <f t="shared" si="351"/>
        <v>0.25115375414972257</v>
      </c>
      <c r="BV132" s="453">
        <f t="shared" si="351"/>
        <v>0.22269649126172614</v>
      </c>
      <c r="BW132" s="239">
        <f t="shared" ref="BW132:CB132" si="352">(BW79/((BW12-BW34)))</f>
        <v>0.23598338988496567</v>
      </c>
      <c r="BX132" s="239">
        <f t="shared" si="352"/>
        <v>0.18338382612183715</v>
      </c>
      <c r="BY132" s="431">
        <f t="shared" si="352"/>
        <v>0.19297056253577993</v>
      </c>
      <c r="BZ132" s="453">
        <f t="shared" si="352"/>
        <v>0.20045276240055723</v>
      </c>
      <c r="CA132" s="239">
        <f t="shared" si="352"/>
        <v>0.17022205613358773</v>
      </c>
      <c r="CB132" s="239">
        <f t="shared" si="352"/>
        <v>0.23309673443205783</v>
      </c>
      <c r="CC132" s="431">
        <f t="shared" ref="CC132" si="353">(CC79/((CC12-CC34)))</f>
        <v>0.14819134268749984</v>
      </c>
      <c r="CD132" s="325">
        <f>+BZ132</f>
        <v>0.20045276240055723</v>
      </c>
      <c r="CE132" s="325">
        <f t="shared" si="347"/>
        <v>0.17022205613358773</v>
      </c>
      <c r="CF132" s="325">
        <f t="shared" si="347"/>
        <v>0.23309673443205783</v>
      </c>
      <c r="CG132" s="430">
        <v>0.2</v>
      </c>
      <c r="CH132" s="555"/>
      <c r="CI132" s="555"/>
      <c r="CJ132" s="555"/>
      <c r="CK132" s="555"/>
      <c r="CL132" s="555"/>
      <c r="CM132" s="555"/>
      <c r="CN132" s="555"/>
      <c r="CO132" s="555"/>
      <c r="CP132" s="555"/>
      <c r="CQ132" s="555"/>
      <c r="CR132" s="555"/>
      <c r="CS132" s="555"/>
      <c r="CT132" s="555"/>
      <c r="CU132" s="555"/>
      <c r="CV132" s="555"/>
      <c r="CW132" s="555"/>
      <c r="CX132" s="555"/>
      <c r="CY132" s="555"/>
      <c r="CZ132" s="555"/>
      <c r="DA132" s="555"/>
      <c r="DB132" s="555"/>
      <c r="DC132" s="555"/>
      <c r="DD132" s="555"/>
      <c r="DE132" s="555"/>
      <c r="DF132" s="555"/>
      <c r="DG132" s="555"/>
      <c r="DH132" s="555"/>
      <c r="DI132" s="556"/>
      <c r="DJ132" s="1145"/>
      <c r="DK132" s="121"/>
      <c r="DL132" s="122"/>
      <c r="DM132" s="122"/>
      <c r="DN132" s="122"/>
      <c r="DO132" s="122"/>
      <c r="DP132" s="122"/>
      <c r="DQ132" s="452"/>
      <c r="DR132" s="436"/>
      <c r="DS132" s="436"/>
      <c r="DT132" s="239">
        <f t="shared" ref="DT132:EB132" si="354">(DT79/(DT12-DT34))</f>
        <v>1.7565784905922376E-2</v>
      </c>
      <c r="DU132" s="239">
        <f t="shared" si="354"/>
        <v>1.705583185815842E-2</v>
      </c>
      <c r="DV132" s="239">
        <f t="shared" si="354"/>
        <v>7.7530066074059975E-2</v>
      </c>
      <c r="DW132" s="239">
        <f t="shared" si="354"/>
        <v>6.0492905153099331E-2</v>
      </c>
      <c r="DX132" s="239">
        <f t="shared" si="354"/>
        <v>5.9547362580996341E-2</v>
      </c>
      <c r="DY132" s="239">
        <f t="shared" si="354"/>
        <v>5.0986479507862538E-2</v>
      </c>
      <c r="DZ132" s="239">
        <f t="shared" si="354"/>
        <v>6.2856008095191498E-2</v>
      </c>
      <c r="EA132" s="239">
        <f t="shared" si="354"/>
        <v>4.78080957878812E-2</v>
      </c>
      <c r="EB132" s="239">
        <f t="shared" si="354"/>
        <v>5.4549074435359793E-2</v>
      </c>
      <c r="EC132" s="239">
        <f t="shared" ref="EC132" si="355">(EC79/(EC12-EC34))</f>
        <v>5.9645224412661645E-2</v>
      </c>
      <c r="ED132" s="555">
        <f>EC132-0.01</f>
        <v>4.9645224412661643E-2</v>
      </c>
      <c r="EE132" s="555">
        <f>ED132-0.01</f>
        <v>3.9645224412661641E-2</v>
      </c>
      <c r="EF132" s="555">
        <f>EE132-0.01</f>
        <v>2.9645224412661639E-2</v>
      </c>
      <c r="EG132" s="555">
        <f>EF132-0.002</f>
        <v>2.7645224412661637E-2</v>
      </c>
      <c r="EH132" s="555">
        <f>EG132-0.002</f>
        <v>2.5645224412661635E-2</v>
      </c>
      <c r="EI132" s="555">
        <f>EH132-0.002</f>
        <v>2.3645224412661633E-2</v>
      </c>
      <c r="EJ132" s="556">
        <f>EI132-0.001</f>
        <v>2.2645224412661633E-2</v>
      </c>
      <c r="EK132" s="350"/>
      <c r="EN132" s="21"/>
      <c r="EO132" s="21"/>
      <c r="EP132" s="21"/>
      <c r="EQ132" s="21"/>
      <c r="ER132" s="21"/>
      <c r="ES132" s="21"/>
      <c r="ET132" s="21"/>
      <c r="EU132" s="21"/>
      <c r="EV132" s="21"/>
      <c r="EW132" s="21"/>
      <c r="EX132" s="99"/>
      <c r="EY132" s="99"/>
      <c r="EZ132" s="99"/>
      <c r="FA132" s="99"/>
      <c r="FB132" s="99"/>
      <c r="FC132" s="99"/>
    </row>
    <row r="133" spans="1:159" customFormat="1" ht="15" customHeight="1" outlineLevel="2">
      <c r="I133" s="443" t="s">
        <v>238</v>
      </c>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6"/>
      <c r="AI133" s="36"/>
      <c r="AJ133" s="36"/>
      <c r="AK133" s="36"/>
      <c r="AL133" s="36"/>
      <c r="AM133" s="36"/>
      <c r="AN133" s="36"/>
      <c r="AO133" s="36"/>
      <c r="AP133" s="36"/>
      <c r="AQ133" s="36"/>
      <c r="AR133" s="36"/>
      <c r="AS133" s="36"/>
      <c r="AT133" s="468"/>
      <c r="AU133" s="444"/>
      <c r="AV133" s="444"/>
      <c r="AW133" s="469"/>
      <c r="AX133" s="468"/>
      <c r="AY133" s="444"/>
      <c r="AZ133" s="444"/>
      <c r="BA133" s="469"/>
      <c r="BB133" s="468">
        <f t="shared" ref="BB133:BV133" si="356">(BB80/((BB12-BB34)))</f>
        <v>0.11308052833404346</v>
      </c>
      <c r="BC133" s="444">
        <f t="shared" si="356"/>
        <v>0.112834571820215</v>
      </c>
      <c r="BD133" s="444">
        <f t="shared" si="356"/>
        <v>8.3285528031290745E-2</v>
      </c>
      <c r="BE133" s="469">
        <f t="shared" si="356"/>
        <v>8.6532170119956384E-2</v>
      </c>
      <c r="BF133" s="468">
        <f t="shared" si="356"/>
        <v>9.3195416286380686E-2</v>
      </c>
      <c r="BG133" s="444">
        <f t="shared" si="356"/>
        <v>0.10601378654623249</v>
      </c>
      <c r="BH133" s="444">
        <f t="shared" si="356"/>
        <v>8.5746022645836306E-2</v>
      </c>
      <c r="BI133" s="469">
        <f t="shared" si="356"/>
        <v>7.9632562559391815E-2</v>
      </c>
      <c r="BJ133" s="468">
        <f t="shared" si="356"/>
        <v>8.3838226917301015E-2</v>
      </c>
      <c r="BK133" s="444">
        <f t="shared" si="356"/>
        <v>8.2329059829059845E-2</v>
      </c>
      <c r="BL133" s="444">
        <f t="shared" si="356"/>
        <v>7.4817949043891982E-2</v>
      </c>
      <c r="BM133" s="469">
        <f t="shared" si="356"/>
        <v>8.7800826593367493E-2</v>
      </c>
      <c r="BN133" s="468">
        <f t="shared" si="356"/>
        <v>8.4007989144521178E-2</v>
      </c>
      <c r="BO133" s="444">
        <f t="shared" si="356"/>
        <v>7.853034828326709E-2</v>
      </c>
      <c r="BP133" s="444">
        <f t="shared" si="356"/>
        <v>7.048018783634967E-2</v>
      </c>
      <c r="BQ133" s="469">
        <f t="shared" si="356"/>
        <v>7.1929000149518335E-2</v>
      </c>
      <c r="BR133" s="468">
        <f t="shared" si="356"/>
        <v>0.10349653798962938</v>
      </c>
      <c r="BS133" s="444">
        <f t="shared" si="356"/>
        <v>8.9317242149960896E-2</v>
      </c>
      <c r="BT133" s="444">
        <f t="shared" si="356"/>
        <v>7.2147894477174443E-2</v>
      </c>
      <c r="BU133" s="469">
        <f t="shared" si="356"/>
        <v>6.6465574076559106E-2</v>
      </c>
      <c r="BV133" s="468">
        <f t="shared" si="356"/>
        <v>9.6806837147735331E-2</v>
      </c>
      <c r="BW133" s="444">
        <f t="shared" ref="BW133:CB133" si="357">(BW80/((BW12-BW34)))</f>
        <v>0.11831055852242023</v>
      </c>
      <c r="BX133" s="444">
        <f t="shared" si="357"/>
        <v>0.1298966569199751</v>
      </c>
      <c r="BY133" s="469">
        <f t="shared" si="357"/>
        <v>0.12080809906896864</v>
      </c>
      <c r="BZ133" s="468">
        <f t="shared" si="357"/>
        <v>0.12187923891923598</v>
      </c>
      <c r="CA133" s="444">
        <f t="shared" si="357"/>
        <v>9.6611136242943971E-2</v>
      </c>
      <c r="CB133" s="444">
        <f t="shared" si="357"/>
        <v>0.10586997262272607</v>
      </c>
      <c r="CC133" s="469">
        <f t="shared" ref="CC133" si="358">(CC80/((CC12-CC34)))</f>
        <v>4.6140621566738378E-2</v>
      </c>
      <c r="CD133" s="445">
        <f>+BZ133</f>
        <v>0.12187923891923598</v>
      </c>
      <c r="CE133" s="445">
        <f t="shared" si="347"/>
        <v>9.6611136242943971E-2</v>
      </c>
      <c r="CF133" s="445">
        <f t="shared" si="347"/>
        <v>0.10586997262272607</v>
      </c>
      <c r="CG133" s="446">
        <v>0.06</v>
      </c>
      <c r="CH133" s="567"/>
      <c r="CI133" s="567"/>
      <c r="CJ133" s="567"/>
      <c r="CK133" s="567"/>
      <c r="CL133" s="567"/>
      <c r="CM133" s="567"/>
      <c r="CN133" s="567"/>
      <c r="CO133" s="567"/>
      <c r="CP133" s="567"/>
      <c r="CQ133" s="567"/>
      <c r="CR133" s="567"/>
      <c r="CS133" s="567"/>
      <c r="CT133" s="567"/>
      <c r="CU133" s="567"/>
      <c r="CV133" s="567"/>
      <c r="CW133" s="567"/>
      <c r="CX133" s="567"/>
      <c r="CY133" s="567"/>
      <c r="CZ133" s="567"/>
      <c r="DA133" s="567"/>
      <c r="DB133" s="567"/>
      <c r="DC133" s="567"/>
      <c r="DD133" s="567"/>
      <c r="DE133" s="567"/>
      <c r="DF133" s="567"/>
      <c r="DG133" s="567"/>
      <c r="DH133" s="567"/>
      <c r="DI133" s="568"/>
      <c r="DJ133" s="1145"/>
      <c r="DK133" s="121"/>
      <c r="DL133" s="122"/>
      <c r="DM133" s="122"/>
      <c r="DN133" s="122"/>
      <c r="DO133" s="122"/>
      <c r="DP133" s="122"/>
      <c r="DQ133" s="455"/>
      <c r="DR133" s="456"/>
      <c r="DS133" s="456"/>
      <c r="DT133" s="444">
        <f t="shared" ref="DT133:EB133" si="359">(DT80/(DT12-DT34))</f>
        <v>3.0306186211205996E-2</v>
      </c>
      <c r="DU133" s="444">
        <f t="shared" si="359"/>
        <v>3.7033914973727843E-2</v>
      </c>
      <c r="DV133" s="444">
        <f t="shared" si="359"/>
        <v>2.5146171031991252E-2</v>
      </c>
      <c r="DW133" s="444">
        <f t="shared" si="359"/>
        <v>2.4070776124547597E-2</v>
      </c>
      <c r="DX133" s="444">
        <f t="shared" si="359"/>
        <v>2.3239016424331876E-2</v>
      </c>
      <c r="DY133" s="444">
        <f t="shared" si="359"/>
        <v>2.0339627997716887E-2</v>
      </c>
      <c r="DZ133" s="444">
        <f t="shared" si="359"/>
        <v>1.663427519270615E-2</v>
      </c>
      <c r="EA133" s="444">
        <f t="shared" si="359"/>
        <v>2.9929980492077391E-2</v>
      </c>
      <c r="EB133" s="444">
        <f t="shared" si="359"/>
        <v>1.6984313352537604E-2</v>
      </c>
      <c r="EC133" s="444">
        <f t="shared" ref="EC133" si="360">(EC80/(EC12-EC34))</f>
        <v>1.7893567323798491E-2</v>
      </c>
      <c r="ED133" s="445">
        <f>EC133</f>
        <v>1.7893567323798491E-2</v>
      </c>
      <c r="EE133" s="445">
        <f>ED133-0.002</f>
        <v>1.5893567323798492E-2</v>
      </c>
      <c r="EF133" s="445">
        <f>EE133-0.002</f>
        <v>1.3893567323798492E-2</v>
      </c>
      <c r="EG133" s="445">
        <f>EF133-0.002</f>
        <v>1.1893567323798492E-2</v>
      </c>
      <c r="EH133" s="445">
        <f>EG133-0.001</f>
        <v>1.0893567323798491E-2</v>
      </c>
      <c r="EI133" s="445">
        <f>EH133-0.001</f>
        <v>9.8935673237984904E-3</v>
      </c>
      <c r="EJ133" s="446">
        <f>EI133</f>
        <v>9.8935673237984904E-3</v>
      </c>
      <c r="EK133" s="350"/>
      <c r="EN133" s="21"/>
      <c r="EO133" s="21"/>
      <c r="EP133" s="21"/>
      <c r="EQ133" s="21"/>
      <c r="ER133" s="21"/>
      <c r="ES133" s="21"/>
      <c r="ET133" s="21"/>
      <c r="EU133" s="21"/>
      <c r="EV133" s="21"/>
      <c r="EW133" s="21"/>
      <c r="EX133" s="99"/>
      <c r="EY133" s="99"/>
      <c r="EZ133" s="99"/>
      <c r="FA133" s="99"/>
      <c r="FB133" s="99"/>
      <c r="FC133" s="99"/>
    </row>
    <row r="134" spans="1:159" ht="15" customHeight="1" outlineLevel="1">
      <c r="A134" s="4"/>
      <c r="H134" s="4"/>
      <c r="I134" s="1146"/>
      <c r="J134" s="1146"/>
      <c r="K134" s="1146"/>
      <c r="L134" s="1146"/>
      <c r="M134" s="1146"/>
      <c r="N134" s="1146"/>
      <c r="O134" s="1146"/>
      <c r="P134" s="1146"/>
      <c r="Q134" s="1146"/>
      <c r="R134" s="1146"/>
      <c r="S134" s="1146"/>
      <c r="T134" s="1146"/>
      <c r="U134" s="1146"/>
      <c r="V134" s="1146"/>
      <c r="W134" s="1146"/>
      <c r="X134" s="1146"/>
      <c r="Y134" s="1146"/>
      <c r="Z134" s="1146"/>
      <c r="AA134" s="1146"/>
      <c r="AB134" s="1146"/>
      <c r="AC134" s="1146"/>
      <c r="AD134" s="1146"/>
      <c r="AE134" s="1146"/>
      <c r="AF134" s="1146"/>
      <c r="AG134" s="1146"/>
      <c r="AH134" s="1146"/>
      <c r="AI134" s="1146"/>
      <c r="AJ134" s="1146"/>
      <c r="AK134" s="1146"/>
      <c r="AL134" s="1146"/>
      <c r="AM134" s="1146"/>
      <c r="AN134" s="1146"/>
      <c r="AO134" s="1146"/>
      <c r="AP134" s="1146"/>
      <c r="AQ134" s="1146"/>
      <c r="AR134" s="1146"/>
      <c r="AS134" s="1146"/>
      <c r="AT134" s="1147"/>
      <c r="AU134" s="1147"/>
      <c r="AV134" s="1147"/>
      <c r="AW134" s="1147"/>
      <c r="AX134" s="1147"/>
      <c r="AY134" s="1147"/>
      <c r="AZ134" s="1147"/>
      <c r="BA134" s="1147"/>
      <c r="BB134" s="1147"/>
      <c r="BC134" s="1147"/>
      <c r="BD134" s="1147"/>
      <c r="BE134" s="1147"/>
      <c r="BF134" s="1147"/>
      <c r="BG134" s="1147"/>
      <c r="BH134" s="1147"/>
      <c r="BI134" s="1148"/>
      <c r="BJ134" s="1148"/>
      <c r="BK134" s="1147"/>
      <c r="BL134" s="1147"/>
      <c r="BM134" s="1148"/>
      <c r="BN134" s="1148"/>
      <c r="BO134" s="1147"/>
      <c r="BP134" s="1147"/>
      <c r="BQ134" s="1147"/>
      <c r="BR134" s="1147"/>
      <c r="BS134" s="1147"/>
      <c r="BT134" s="1147"/>
      <c r="BU134" s="1147"/>
      <c r="BV134" s="1147"/>
      <c r="BW134" s="1147"/>
      <c r="BX134" s="1147"/>
      <c r="BY134" s="1147"/>
      <c r="BZ134" s="1147"/>
      <c r="CA134" s="1147"/>
      <c r="CB134" s="1147"/>
      <c r="CC134" s="1147"/>
      <c r="CD134" s="1147"/>
      <c r="CE134" s="1147"/>
      <c r="CF134" s="1147"/>
      <c r="CG134" s="1147"/>
      <c r="CH134" s="569"/>
      <c r="CI134" s="569"/>
      <c r="CJ134" s="569"/>
      <c r="CK134" s="569"/>
      <c r="CL134" s="569"/>
      <c r="CM134" s="569"/>
      <c r="CN134" s="569"/>
      <c r="CO134" s="569"/>
      <c r="CP134" s="569"/>
      <c r="CQ134" s="569"/>
      <c r="CR134" s="569"/>
      <c r="CS134" s="569"/>
      <c r="CT134" s="569"/>
      <c r="CU134" s="569"/>
      <c r="CV134" s="569"/>
      <c r="CW134" s="569"/>
      <c r="CX134" s="569"/>
      <c r="CY134" s="569"/>
      <c r="CZ134" s="569"/>
      <c r="DA134" s="569"/>
      <c r="DB134" s="569"/>
      <c r="DC134" s="569"/>
      <c r="DD134" s="569"/>
      <c r="DE134" s="569"/>
      <c r="DF134" s="569"/>
      <c r="DG134" s="569"/>
      <c r="DH134" s="569"/>
      <c r="DI134" s="569"/>
      <c r="DK134" s="2"/>
      <c r="DL134" s="2"/>
      <c r="DM134" s="2"/>
      <c r="DN134" s="2"/>
      <c r="DO134" s="2"/>
      <c r="DP134" s="58"/>
      <c r="DQ134" s="1147"/>
      <c r="DR134" s="1147"/>
      <c r="DS134" s="1147"/>
      <c r="DT134" s="1147"/>
      <c r="DU134" s="1147"/>
      <c r="DV134" s="1147"/>
      <c r="DW134" s="1147"/>
      <c r="DX134" s="1147"/>
      <c r="DY134" s="1147"/>
      <c r="DZ134" s="1147"/>
      <c r="EA134" s="1147"/>
      <c r="EB134" s="1147"/>
      <c r="EC134" s="1147"/>
      <c r="ED134" s="1147"/>
      <c r="EE134" s="1147"/>
      <c r="EF134" s="1147"/>
      <c r="EG134" s="1147"/>
      <c r="EH134" s="1147"/>
      <c r="EI134" s="1147"/>
      <c r="EJ134" s="1147"/>
      <c r="EU134" s="21"/>
      <c r="EV134" s="21"/>
      <c r="EW134" s="21"/>
    </row>
    <row r="135" spans="1:159" s="99" customFormat="1" ht="15" customHeight="1">
      <c r="A135" s="4"/>
      <c r="B135"/>
      <c r="C135"/>
      <c r="D135"/>
      <c r="E135"/>
      <c r="F135"/>
      <c r="G135"/>
      <c r="H135" s="4" t="s">
        <v>326</v>
      </c>
      <c r="I135" s="402" t="s">
        <v>39</v>
      </c>
      <c r="J135" s="403"/>
      <c r="K135" s="403"/>
      <c r="L135" s="403"/>
      <c r="M135" s="403"/>
      <c r="N135" s="403"/>
      <c r="O135" s="403"/>
      <c r="P135" s="403"/>
      <c r="Q135" s="403"/>
      <c r="R135" s="403"/>
      <c r="S135" s="403"/>
      <c r="T135" s="403"/>
      <c r="U135" s="403"/>
      <c r="V135" s="403"/>
      <c r="W135" s="403"/>
      <c r="X135" s="403"/>
      <c r="Y135" s="403"/>
      <c r="Z135" s="403"/>
      <c r="AA135" s="403"/>
      <c r="AB135" s="403"/>
      <c r="AC135" s="403"/>
      <c r="AD135" s="403"/>
      <c r="AE135" s="403"/>
      <c r="AF135" s="403"/>
      <c r="AG135" s="403"/>
      <c r="AH135" s="403"/>
      <c r="AI135" s="403"/>
      <c r="AJ135" s="403"/>
      <c r="AK135" s="403"/>
      <c r="AL135" s="403"/>
      <c r="AM135" s="403"/>
      <c r="AN135" s="403"/>
      <c r="AO135" s="403"/>
      <c r="AP135" s="403"/>
      <c r="AQ135" s="403"/>
      <c r="AR135" s="403"/>
      <c r="AS135" s="403"/>
      <c r="AT135" s="402"/>
      <c r="AU135" s="404"/>
      <c r="AV135" s="404"/>
      <c r="AW135" s="406"/>
      <c r="AX135" s="402"/>
      <c r="AY135" s="404"/>
      <c r="AZ135" s="404"/>
      <c r="BA135" s="406"/>
      <c r="BB135" s="404"/>
      <c r="BC135" s="404"/>
      <c r="BD135" s="404"/>
      <c r="BE135" s="404"/>
      <c r="BF135" s="402"/>
      <c r="BG135" s="404"/>
      <c r="BH135" s="481"/>
      <c r="BI135" s="406"/>
      <c r="BJ135" s="402"/>
      <c r="BK135" s="404"/>
      <c r="BL135" s="481"/>
      <c r="BM135" s="406"/>
      <c r="BN135" s="402"/>
      <c r="BO135" s="481"/>
      <c r="BP135" s="404"/>
      <c r="BQ135" s="406"/>
      <c r="BR135" s="402"/>
      <c r="BS135" s="404"/>
      <c r="BT135" s="404"/>
      <c r="BU135" s="406"/>
      <c r="BV135" s="402"/>
      <c r="BW135" s="404"/>
      <c r="BX135" s="404"/>
      <c r="BY135" s="406"/>
      <c r="BZ135" s="404"/>
      <c r="CA135" s="404"/>
      <c r="CB135" s="404"/>
      <c r="CC135" s="406"/>
      <c r="CD135" s="404"/>
      <c r="CE135" s="404"/>
      <c r="CF135" s="404"/>
      <c r="CG135" s="406"/>
      <c r="CH135" s="547"/>
      <c r="CI135" s="547"/>
      <c r="CJ135" s="547"/>
      <c r="CK135" s="547"/>
      <c r="CL135" s="547"/>
      <c r="CM135" s="547"/>
      <c r="CN135" s="547"/>
      <c r="CO135" s="547"/>
      <c r="CP135" s="547"/>
      <c r="CQ135" s="547"/>
      <c r="CR135" s="547"/>
      <c r="CS135" s="547"/>
      <c r="CT135" s="547"/>
      <c r="CU135" s="547"/>
      <c r="CV135" s="547"/>
      <c r="CW135" s="547"/>
      <c r="CX135" s="547"/>
      <c r="CY135" s="547"/>
      <c r="CZ135" s="547"/>
      <c r="DA135" s="547"/>
      <c r="DB135" s="547"/>
      <c r="DC135" s="547"/>
      <c r="DD135" s="547"/>
      <c r="DE135" s="547"/>
      <c r="DF135" s="547"/>
      <c r="DG135" s="547"/>
      <c r="DH135" s="547"/>
      <c r="DI135" s="548"/>
      <c r="DJ135" s="1145"/>
      <c r="DK135" s="208"/>
      <c r="DL135" s="208"/>
      <c r="DM135" s="208"/>
      <c r="DN135" s="208"/>
      <c r="DO135" s="208"/>
      <c r="DP135" s="208"/>
      <c r="DQ135" s="402"/>
      <c r="DR135" s="404"/>
      <c r="DS135" s="404"/>
      <c r="DT135" s="404"/>
      <c r="DU135" s="404"/>
      <c r="DV135" s="404"/>
      <c r="DW135" s="404"/>
      <c r="DX135" s="404"/>
      <c r="DY135" s="404"/>
      <c r="DZ135" s="404"/>
      <c r="EA135" s="404"/>
      <c r="EB135" s="404"/>
      <c r="EC135" s="404"/>
      <c r="ED135" s="404"/>
      <c r="EE135" s="404"/>
      <c r="EF135" s="404"/>
      <c r="EG135" s="404"/>
      <c r="EH135" s="404"/>
      <c r="EI135" s="404"/>
      <c r="EJ135" s="406"/>
      <c r="EK135" s="1530"/>
      <c r="EL135" s="208"/>
      <c r="EM135" s="208"/>
      <c r="EN135" s="208"/>
      <c r="EO135" s="208"/>
      <c r="EP135" s="208"/>
      <c r="EQ135" s="208"/>
      <c r="ER135" s="208"/>
      <c r="ES135" s="208"/>
      <c r="ET135" s="208"/>
      <c r="EU135" s="208"/>
      <c r="EV135" s="208"/>
      <c r="EW135" s="208"/>
      <c r="EX135" s="208"/>
      <c r="EY135" s="208"/>
      <c r="EZ135" s="208"/>
      <c r="FA135" s="208"/>
      <c r="FB135" s="208"/>
      <c r="FC135" s="208"/>
    </row>
    <row r="136" spans="1:159" ht="15" customHeight="1">
      <c r="A136" s="4"/>
      <c r="H136" s="4"/>
      <c r="I136" s="407" t="s">
        <v>40</v>
      </c>
      <c r="J136" s="41"/>
      <c r="K136" s="41"/>
      <c r="L136" s="41"/>
      <c r="M136" s="41"/>
      <c r="N136" s="41"/>
      <c r="O136" s="41"/>
      <c r="P136" s="41"/>
      <c r="Q136" s="41"/>
      <c r="R136" s="41"/>
      <c r="S136" s="41"/>
      <c r="T136" s="41"/>
      <c r="U136" s="41"/>
      <c r="V136" s="41"/>
      <c r="W136" s="41"/>
      <c r="X136" s="41"/>
      <c r="Y136" s="41"/>
      <c r="Z136" s="41"/>
      <c r="AA136" s="41"/>
      <c r="AB136" s="41"/>
      <c r="AC136" s="41"/>
      <c r="AD136" s="41"/>
      <c r="AE136" s="41"/>
      <c r="AF136" s="41"/>
      <c r="AG136" s="41"/>
      <c r="AH136" s="41"/>
      <c r="AI136" s="41"/>
      <c r="AJ136" s="41"/>
      <c r="AK136" s="41"/>
      <c r="AL136" s="41"/>
      <c r="AM136" s="41"/>
      <c r="AN136" s="41"/>
      <c r="AO136" s="41"/>
      <c r="AP136" s="41"/>
      <c r="AQ136" s="41"/>
      <c r="AR136" s="41"/>
      <c r="AS136" s="41"/>
      <c r="AT136" s="407"/>
      <c r="AU136" s="41"/>
      <c r="AV136" s="41"/>
      <c r="AW136" s="408"/>
      <c r="AX136" s="407"/>
      <c r="AY136" s="41"/>
      <c r="AZ136" s="41"/>
      <c r="BA136" s="408"/>
      <c r="BB136" s="524"/>
      <c r="BC136" s="525"/>
      <c r="BD136" s="525"/>
      <c r="BE136" s="525"/>
      <c r="BF136" s="407"/>
      <c r="BG136" s="41"/>
      <c r="BH136" s="41"/>
      <c r="BI136" s="408"/>
      <c r="BJ136" s="407"/>
      <c r="BK136" s="41"/>
      <c r="BL136" s="41"/>
      <c r="BM136" s="408"/>
      <c r="BN136" s="407"/>
      <c r="BO136" s="41"/>
      <c r="BP136" s="41"/>
      <c r="BQ136" s="408"/>
      <c r="BR136" s="407"/>
      <c r="BS136" s="41"/>
      <c r="BT136" s="41"/>
      <c r="BU136" s="408"/>
      <c r="BV136" s="407"/>
      <c r="BW136" s="41"/>
      <c r="BX136" s="41"/>
      <c r="BY136" s="408"/>
      <c r="BZ136" s="41"/>
      <c r="CA136" s="41"/>
      <c r="CB136" s="41"/>
      <c r="CC136" s="408"/>
      <c r="CD136" s="41"/>
      <c r="CE136" s="41"/>
      <c r="CF136" s="41"/>
      <c r="CG136" s="408"/>
      <c r="CH136" s="41"/>
      <c r="CI136" s="41"/>
      <c r="CJ136" s="41"/>
      <c r="CK136" s="41"/>
      <c r="CL136" s="41"/>
      <c r="CM136" s="41"/>
      <c r="CN136" s="41"/>
      <c r="CO136" s="41"/>
      <c r="CP136" s="41"/>
      <c r="CQ136" s="41"/>
      <c r="CR136" s="41"/>
      <c r="CS136" s="41"/>
      <c r="CT136" s="41"/>
      <c r="CU136" s="41"/>
      <c r="CV136" s="41"/>
      <c r="CW136" s="41"/>
      <c r="CX136" s="41"/>
      <c r="CY136" s="41"/>
      <c r="CZ136" s="41"/>
      <c r="DA136" s="41"/>
      <c r="DB136" s="41"/>
      <c r="DC136" s="41"/>
      <c r="DD136" s="41"/>
      <c r="DE136" s="41"/>
      <c r="DF136" s="41"/>
      <c r="DG136" s="41"/>
      <c r="DH136" s="41"/>
      <c r="DI136" s="408"/>
      <c r="DJ136" s="1145"/>
      <c r="DK136" s="41"/>
      <c r="DL136" s="41"/>
      <c r="DM136" s="41"/>
      <c r="DN136" s="41"/>
      <c r="DO136" s="41"/>
      <c r="DP136" s="58"/>
      <c r="DQ136" s="407"/>
      <c r="DR136" s="41"/>
      <c r="DS136" s="41"/>
      <c r="DT136" s="41"/>
      <c r="DU136" s="41"/>
      <c r="DV136" s="41"/>
      <c r="DW136" s="41"/>
      <c r="DX136" s="41"/>
      <c r="DY136" s="41"/>
      <c r="DZ136" s="41"/>
      <c r="EA136" s="41"/>
      <c r="EB136" s="41"/>
      <c r="EC136" s="41"/>
      <c r="ED136" s="41"/>
      <c r="EE136" s="41"/>
      <c r="EF136" s="41"/>
      <c r="EG136" s="41"/>
      <c r="EH136" s="41"/>
      <c r="EI136" s="41"/>
      <c r="EJ136" s="408"/>
      <c r="EK136" s="651"/>
      <c r="EU136" s="21"/>
      <c r="EV136" s="21"/>
      <c r="EW136" s="21"/>
    </row>
    <row r="137" spans="1:159" s="56" customFormat="1" ht="15" customHeight="1">
      <c r="A137" s="55"/>
      <c r="B137"/>
      <c r="C137"/>
      <c r="D137"/>
      <c r="E137"/>
      <c r="F137"/>
      <c r="G137"/>
      <c r="H137" s="55"/>
      <c r="I137" s="482" t="s">
        <v>7</v>
      </c>
      <c r="J137" s="39"/>
      <c r="K137" s="39"/>
      <c r="L137" s="39"/>
      <c r="M137" s="39"/>
      <c r="N137" s="39"/>
      <c r="O137" s="39"/>
      <c r="P137" s="39"/>
      <c r="Q137" s="39"/>
      <c r="R137" s="39"/>
      <c r="S137" s="39"/>
      <c r="T137" s="39"/>
      <c r="U137" s="39"/>
      <c r="V137" s="39"/>
      <c r="W137" s="39"/>
      <c r="X137" s="39"/>
      <c r="Y137" s="39"/>
      <c r="Z137" s="39"/>
      <c r="AA137" s="39"/>
      <c r="AB137" s="39"/>
      <c r="AC137" s="39"/>
      <c r="AD137" s="39"/>
      <c r="AE137" s="39"/>
      <c r="AF137" s="39"/>
      <c r="AG137" s="39"/>
      <c r="AH137" s="39"/>
      <c r="AI137" s="39"/>
      <c r="AJ137" s="39"/>
      <c r="AK137" s="39"/>
      <c r="AL137" s="39"/>
      <c r="AM137" s="39"/>
      <c r="AN137" s="39"/>
      <c r="AO137" s="39"/>
      <c r="AP137" s="39"/>
      <c r="AQ137" s="39"/>
      <c r="AR137" s="39"/>
      <c r="AS137" s="39"/>
      <c r="AT137" s="447"/>
      <c r="AU137" s="147"/>
      <c r="AV137" s="147"/>
      <c r="AW137" s="507"/>
      <c r="AX137" s="378">
        <v>-2.806</v>
      </c>
      <c r="AY137" s="132">
        <f>-4.778-AX137</f>
        <v>-1.9719999999999995</v>
      </c>
      <c r="AZ137" s="132">
        <f>-6.288-AY137-AX137</f>
        <v>-1.5100000000000007</v>
      </c>
      <c r="BA137" s="366">
        <f>-6.774-AZ137-AY137-AX137</f>
        <v>-0.48599999999999977</v>
      </c>
      <c r="BB137" s="378">
        <v>-0.82599999999999996</v>
      </c>
      <c r="BC137" s="132">
        <f>0.75-BB137</f>
        <v>1.5760000000000001</v>
      </c>
      <c r="BD137" s="132">
        <f>0.178-BC137-BB137</f>
        <v>-0.57200000000000017</v>
      </c>
      <c r="BE137" s="132">
        <f>1.102-BD137-BC137-BB137</f>
        <v>0.92400000000000027</v>
      </c>
      <c r="BF137" s="378">
        <v>1.724</v>
      </c>
      <c r="BG137" s="132">
        <f>3.056-BF137</f>
        <v>1.3320000000000001</v>
      </c>
      <c r="BH137" s="132">
        <f>5.39-BG137-BF137</f>
        <v>2.3339999999999996</v>
      </c>
      <c r="BI137" s="366">
        <f>5.939-BH137-BG137-BF137</f>
        <v>0.5490000000000006</v>
      </c>
      <c r="BJ137" s="378">
        <v>-3.7469999999999999</v>
      </c>
      <c r="BK137" s="132">
        <f>-13.979-BJ137</f>
        <v>-10.231999999999999</v>
      </c>
      <c r="BL137" s="132">
        <f>-15.168-BK137-BJ137</f>
        <v>-1.1890000000000001</v>
      </c>
      <c r="BM137" s="366">
        <f>-12.453-BL137-BK137-BJ137</f>
        <v>2.7149999999999999</v>
      </c>
      <c r="BN137" s="378">
        <v>-6.2590000000000003</v>
      </c>
      <c r="BO137" s="132">
        <f>-16.736-BN137</f>
        <v>-10.477</v>
      </c>
      <c r="BP137" s="132">
        <f>-32.713-BO137-BN137</f>
        <v>-15.977</v>
      </c>
      <c r="BQ137" s="366">
        <f>-43.61-BP137-BO137-BN137</f>
        <v>-10.896999999999998</v>
      </c>
      <c r="BR137" s="378">
        <v>-58.384</v>
      </c>
      <c r="BS137" s="717">
        <f>-97.105-BR137</f>
        <v>-38.721000000000004</v>
      </c>
      <c r="BT137" s="717">
        <f>-123.154-BS137-BR137</f>
        <v>-26.048999999999992</v>
      </c>
      <c r="BU137" s="689">
        <f>-148.874-BT137-BS137-BR137</f>
        <v>-25.72</v>
      </c>
      <c r="BV137" s="891">
        <v>-47.604999999999997</v>
      </c>
      <c r="BW137" s="717">
        <f>-203.754-BV137</f>
        <v>-156.149</v>
      </c>
      <c r="BX137" s="717">
        <f>-196.947-BW137-BV137</f>
        <v>6.8069999999999951</v>
      </c>
      <c r="BY137" s="689">
        <f>-220.438-BX137-BW137-BV137</f>
        <v>-23.490999999999978</v>
      </c>
      <c r="BZ137" s="891">
        <v>-4.6059999999999999</v>
      </c>
      <c r="CA137" s="717">
        <f>-26.451-BZ137</f>
        <v>-21.844999999999999</v>
      </c>
      <c r="CB137" s="717">
        <f>-17.245-CA137-BZ137</f>
        <v>9.2059999999999977</v>
      </c>
      <c r="CC137" s="689">
        <f>-94.42-CB137-CA137-BZ137</f>
        <v>-77.175000000000011</v>
      </c>
      <c r="CD137" s="143">
        <f>+CD25</f>
        <v>-15.989154148887707</v>
      </c>
      <c r="CE137" s="143">
        <f>+CE25</f>
        <v>-16.904734213999973</v>
      </c>
      <c r="CF137" s="143">
        <f>+CF25</f>
        <v>15.379670347555532</v>
      </c>
      <c r="CG137" s="370">
        <f>+CG25</f>
        <v>20.219906835292306</v>
      </c>
      <c r="CH137" s="143"/>
      <c r="CI137" s="143"/>
      <c r="CJ137" s="143"/>
      <c r="CK137" s="143"/>
      <c r="CL137" s="143"/>
      <c r="CM137" s="143"/>
      <c r="CN137" s="143"/>
      <c r="CO137" s="143"/>
      <c r="CP137" s="143"/>
      <c r="CQ137" s="143"/>
      <c r="CR137" s="143"/>
      <c r="CS137" s="143"/>
      <c r="CT137" s="143"/>
      <c r="CU137" s="143"/>
      <c r="CV137" s="143"/>
      <c r="CW137" s="143"/>
      <c r="CX137" s="143"/>
      <c r="CY137" s="143"/>
      <c r="CZ137" s="143"/>
      <c r="DA137" s="143"/>
      <c r="DB137" s="143"/>
      <c r="DC137" s="143"/>
      <c r="DD137" s="143"/>
      <c r="DE137" s="143"/>
      <c r="DF137" s="143"/>
      <c r="DG137" s="143"/>
      <c r="DH137" s="143"/>
      <c r="DI137" s="370"/>
      <c r="DJ137" s="1145"/>
      <c r="DK137" s="144"/>
      <c r="DL137" s="144"/>
      <c r="DM137" s="144"/>
      <c r="DN137" s="144"/>
      <c r="DO137" s="144"/>
      <c r="DP137" s="127"/>
      <c r="DQ137" s="449"/>
      <c r="DR137" s="145"/>
      <c r="DS137" s="132">
        <v>-21.216999999999999</v>
      </c>
      <c r="DT137" s="132">
        <v>-12.855</v>
      </c>
      <c r="DU137" s="128">
        <f t="shared" ref="DU137:DU144" si="361">SUM(AX137:BA137)</f>
        <v>-6.774</v>
      </c>
      <c r="DV137" s="128">
        <f t="shared" ref="DV137:DV144" si="362">SUM(BB137:BE137)</f>
        <v>1.1020000000000003</v>
      </c>
      <c r="DW137" s="128">
        <f t="shared" ref="DW137:DW144" si="363">SUM(BF137:BI137)</f>
        <v>5.9390000000000001</v>
      </c>
      <c r="DX137" s="128">
        <f t="shared" ref="DX137:DX144" si="364">SUM(BJ137:BM137)</f>
        <v>-12.452999999999999</v>
      </c>
      <c r="DY137" s="128">
        <f t="shared" ref="DY137:DY144" si="365">SUM(BN137:BQ137)</f>
        <v>-43.61</v>
      </c>
      <c r="DZ137" s="128">
        <f t="shared" ref="DZ137:DZ144" si="366">SUM(BR137:BU137)</f>
        <v>-148.874</v>
      </c>
      <c r="EA137" s="128">
        <f t="shared" ref="EA137:EA144" si="367">SUM(BV137:BY137)</f>
        <v>-220.43799999999999</v>
      </c>
      <c r="EB137" s="128">
        <f>SUM(BZ137:CC137)</f>
        <v>-94.420000000000016</v>
      </c>
      <c r="EC137" s="143">
        <f>+EC25</f>
        <v>2.7056888199603044</v>
      </c>
      <c r="ED137" s="143">
        <f t="shared" ref="ED137:EJ137" si="368">+ED25</f>
        <v>82.431411514564161</v>
      </c>
      <c r="EE137" s="143">
        <f t="shared" si="368"/>
        <v>211.48949226655887</v>
      </c>
      <c r="EF137" s="143">
        <f t="shared" si="368"/>
        <v>339.42125346521971</v>
      </c>
      <c r="EG137" s="143">
        <f t="shared" si="368"/>
        <v>487.60300983831087</v>
      </c>
      <c r="EH137" s="143">
        <f t="shared" si="368"/>
        <v>577.93511838773077</v>
      </c>
      <c r="EI137" s="143">
        <f t="shared" si="368"/>
        <v>716.27497057699293</v>
      </c>
      <c r="EJ137" s="370">
        <f t="shared" si="368"/>
        <v>884.0657877622084</v>
      </c>
      <c r="EK137" s="1531"/>
      <c r="EX137" s="78"/>
      <c r="EY137" s="78"/>
      <c r="EZ137" s="78"/>
      <c r="FA137" s="78"/>
      <c r="FB137" s="78"/>
      <c r="FC137" s="78"/>
    </row>
    <row r="138" spans="1:159" s="78" customFormat="1" ht="15" customHeight="1">
      <c r="A138" s="55"/>
      <c r="B138"/>
      <c r="C138"/>
      <c r="D138"/>
      <c r="E138"/>
      <c r="F138"/>
      <c r="G138"/>
      <c r="H138" s="55"/>
      <c r="I138" s="482" t="s">
        <v>41</v>
      </c>
      <c r="J138" s="39"/>
      <c r="K138" s="39"/>
      <c r="L138" s="39"/>
      <c r="M138" s="39"/>
      <c r="N138" s="39"/>
      <c r="O138" s="39"/>
      <c r="P138" s="39"/>
      <c r="Q138" s="39"/>
      <c r="R138" s="39"/>
      <c r="S138" s="39"/>
      <c r="T138" s="39"/>
      <c r="U138" s="39"/>
      <c r="V138" s="39"/>
      <c r="W138" s="39"/>
      <c r="X138" s="39"/>
      <c r="Y138" s="39"/>
      <c r="Z138" s="39"/>
      <c r="AA138" s="39"/>
      <c r="AB138" s="39"/>
      <c r="AC138" s="39"/>
      <c r="AD138" s="39"/>
      <c r="AE138" s="39"/>
      <c r="AF138" s="39"/>
      <c r="AG138" s="39"/>
      <c r="AH138" s="39"/>
      <c r="AI138" s="39"/>
      <c r="AJ138" s="39"/>
      <c r="AK138" s="39"/>
      <c r="AL138" s="39"/>
      <c r="AM138" s="39"/>
      <c r="AN138" s="39"/>
      <c r="AO138" s="39"/>
      <c r="AP138" s="39"/>
      <c r="AQ138" s="39"/>
      <c r="AR138" s="39"/>
      <c r="AS138" s="39"/>
      <c r="AT138" s="447"/>
      <c r="AU138" s="147"/>
      <c r="AV138" s="147"/>
      <c r="AW138" s="507"/>
      <c r="AX138" s="378">
        <v>1.228</v>
      </c>
      <c r="AY138" s="132">
        <f>2.582-AX138</f>
        <v>1.3539999999999999</v>
      </c>
      <c r="AZ138" s="132">
        <f>3.896-AY138-AX138</f>
        <v>1.3139999999999998</v>
      </c>
      <c r="BA138" s="366">
        <f>5.262-AZ138-AY138-AX138</f>
        <v>1.3659999999999994</v>
      </c>
      <c r="BB138" s="378">
        <v>1.526</v>
      </c>
      <c r="BC138" s="132">
        <f>3.394-BB138</f>
        <v>1.8680000000000001</v>
      </c>
      <c r="BD138" s="132">
        <f>5.429-BC138-BB138</f>
        <v>2.0350000000000001</v>
      </c>
      <c r="BE138" s="132">
        <f>7.19-BD138-BC138-BB138</f>
        <v>1.7609999999999999</v>
      </c>
      <c r="BF138" s="378">
        <v>2.3359999999999999</v>
      </c>
      <c r="BG138" s="132">
        <f>5.085-BF138</f>
        <v>2.7490000000000001</v>
      </c>
      <c r="BH138" s="132">
        <f>8.702-BG138-BF138</f>
        <v>3.6169999999999995</v>
      </c>
      <c r="BI138" s="366">
        <f>12.773-BH138-BG138-BF138</f>
        <v>4.0709999999999997</v>
      </c>
      <c r="BJ138" s="378">
        <v>4.7789999999999999</v>
      </c>
      <c r="BK138" s="132">
        <f>9.934-BJ138</f>
        <v>5.1549999999999994</v>
      </c>
      <c r="BL138" s="132">
        <f>15.811-BK138-BJ138</f>
        <v>5.8770000000000007</v>
      </c>
      <c r="BM138" s="366">
        <f>23.254-BL138-BK138-BJ138</f>
        <v>7.4430000000000032</v>
      </c>
      <c r="BN138" s="378">
        <v>8.0739999999999998</v>
      </c>
      <c r="BO138" s="132">
        <f>16.67-BN138</f>
        <v>8.5960000000000019</v>
      </c>
      <c r="BP138" s="132">
        <f>25.709-BO138-BN138</f>
        <v>9.0389999999999997</v>
      </c>
      <c r="BQ138" s="366">
        <f>35.624-BP138-BO138-BN138</f>
        <v>9.9149999999999974</v>
      </c>
      <c r="BR138" s="378">
        <v>14.028</v>
      </c>
      <c r="BS138" s="1178">
        <f>34.447-BR138</f>
        <v>20.419000000000004</v>
      </c>
      <c r="BT138" s="1178">
        <f>54.031-BS138-BR138</f>
        <v>19.583999999999996</v>
      </c>
      <c r="BU138" s="690">
        <v>21.355</v>
      </c>
      <c r="BV138" s="1181">
        <v>23.806999999999999</v>
      </c>
      <c r="BW138" s="1178">
        <f>49.357-BV138</f>
        <v>25.55</v>
      </c>
      <c r="BX138" s="1178">
        <f>74.852-BW138-BV138</f>
        <v>25.495000000000008</v>
      </c>
      <c r="BY138" s="690">
        <f>100.59-BX138-BW138-BV138</f>
        <v>25.738000000000003</v>
      </c>
      <c r="BZ138" s="1181">
        <v>27.135000000000002</v>
      </c>
      <c r="CA138" s="1178">
        <f>54.157-BZ138</f>
        <v>27.021999999999995</v>
      </c>
      <c r="CB138" s="1178">
        <f>81.576-CA138-BZ138</f>
        <v>27.419</v>
      </c>
      <c r="CC138" s="690">
        <f>110.155-CB138-CA138-BZ138</f>
        <v>28.579000000000011</v>
      </c>
      <c r="CD138" s="150">
        <f>CD107</f>
        <v>26.801299204456477</v>
      </c>
      <c r="CE138" s="150">
        <f>CE107</f>
        <v>29.267154053577734</v>
      </c>
      <c r="CF138" s="150">
        <f>CF107</f>
        <v>30.853344555797339</v>
      </c>
      <c r="CG138" s="409">
        <f>CG107</f>
        <v>30.69844373387776</v>
      </c>
      <c r="CH138" s="150"/>
      <c r="CI138" s="150"/>
      <c r="CJ138" s="150"/>
      <c r="CK138" s="150"/>
      <c r="CL138" s="150"/>
      <c r="CM138" s="150"/>
      <c r="CN138" s="150"/>
      <c r="CO138" s="150"/>
      <c r="CP138" s="150"/>
      <c r="CQ138" s="150"/>
      <c r="CR138" s="150"/>
      <c r="CS138" s="150"/>
      <c r="CT138" s="150"/>
      <c r="CU138" s="150"/>
      <c r="CV138" s="150"/>
      <c r="CW138" s="150"/>
      <c r="CX138" s="150"/>
      <c r="CY138" s="150"/>
      <c r="CZ138" s="150"/>
      <c r="DA138" s="150"/>
      <c r="DB138" s="150"/>
      <c r="DC138" s="150"/>
      <c r="DD138" s="150"/>
      <c r="DE138" s="150"/>
      <c r="DF138" s="150"/>
      <c r="DG138" s="150"/>
      <c r="DH138" s="150"/>
      <c r="DI138" s="409"/>
      <c r="DJ138" s="1145"/>
      <c r="DK138" s="150"/>
      <c r="DL138" s="161"/>
      <c r="DM138" s="161"/>
      <c r="DN138" s="161"/>
      <c r="DO138" s="161"/>
      <c r="DP138" s="137"/>
      <c r="DQ138" s="449"/>
      <c r="DR138" s="145"/>
      <c r="DS138" s="146">
        <v>8.1470000000000002</v>
      </c>
      <c r="DT138" s="146">
        <v>6.407</v>
      </c>
      <c r="DU138" s="150">
        <f t="shared" si="361"/>
        <v>5.2619999999999996</v>
      </c>
      <c r="DV138" s="150">
        <f t="shared" si="362"/>
        <v>7.19</v>
      </c>
      <c r="DW138" s="150">
        <f t="shared" si="363"/>
        <v>12.773</v>
      </c>
      <c r="DX138" s="150">
        <f t="shared" si="364"/>
        <v>23.254000000000005</v>
      </c>
      <c r="DY138" s="150">
        <f t="shared" si="365"/>
        <v>35.624000000000002</v>
      </c>
      <c r="DZ138" s="150">
        <f t="shared" si="366"/>
        <v>75.385999999999996</v>
      </c>
      <c r="EA138" s="150">
        <f t="shared" si="367"/>
        <v>100.59</v>
      </c>
      <c r="EB138" s="150">
        <f t="shared" ref="EB138:EB144" si="369">SUM(BZ138:CC138)</f>
        <v>110.155</v>
      </c>
      <c r="EC138" s="150">
        <f>SUM(CD138:CG138)</f>
        <v>117.6202415477093</v>
      </c>
      <c r="ED138" s="150">
        <f t="shared" ref="ED138:EJ138" si="370">ED107</f>
        <v>115.74527382433928</v>
      </c>
      <c r="EE138" s="150">
        <f t="shared" si="370"/>
        <v>128.37692368777559</v>
      </c>
      <c r="EF138" s="150">
        <f t="shared" si="370"/>
        <v>140.14126634141513</v>
      </c>
      <c r="EG138" s="150">
        <f t="shared" si="370"/>
        <v>151.37947448702613</v>
      </c>
      <c r="EH138" s="150">
        <f t="shared" si="370"/>
        <v>162.19044651937324</v>
      </c>
      <c r="EI138" s="150">
        <f t="shared" si="370"/>
        <v>150.65609619414568</v>
      </c>
      <c r="EJ138" s="409">
        <f t="shared" si="370"/>
        <v>134.44803665533692</v>
      </c>
      <c r="EK138" s="1548"/>
    </row>
    <row r="139" spans="1:159" s="78" customFormat="1" ht="15" customHeight="1">
      <c r="A139" s="55"/>
      <c r="B139"/>
      <c r="C139"/>
      <c r="D139"/>
      <c r="E139"/>
      <c r="F139"/>
      <c r="G139"/>
      <c r="H139" s="55"/>
      <c r="I139" s="482" t="s">
        <v>42</v>
      </c>
      <c r="J139" s="39"/>
      <c r="K139" s="39"/>
      <c r="L139" s="39"/>
      <c r="M139" s="39"/>
      <c r="N139" s="39"/>
      <c r="O139" s="39"/>
      <c r="P139" s="39"/>
      <c r="Q139" s="39"/>
      <c r="R139" s="39"/>
      <c r="S139" s="39"/>
      <c r="T139" s="39"/>
      <c r="U139" s="39"/>
      <c r="V139" s="39"/>
      <c r="W139" s="39"/>
      <c r="X139" s="39"/>
      <c r="Y139" s="39"/>
      <c r="Z139" s="39"/>
      <c r="AA139" s="39"/>
      <c r="AB139" s="39"/>
      <c r="AC139" s="39"/>
      <c r="AD139" s="39"/>
      <c r="AE139" s="39"/>
      <c r="AF139" s="39"/>
      <c r="AG139" s="39"/>
      <c r="AH139" s="39"/>
      <c r="AI139" s="39"/>
      <c r="AJ139" s="39"/>
      <c r="AK139" s="39"/>
      <c r="AL139" s="39"/>
      <c r="AM139" s="39"/>
      <c r="AN139" s="39"/>
      <c r="AO139" s="39"/>
      <c r="AP139" s="39"/>
      <c r="AQ139" s="39"/>
      <c r="AR139" s="39"/>
      <c r="AS139" s="39"/>
      <c r="AT139" s="447"/>
      <c r="AU139" s="147"/>
      <c r="AV139" s="147"/>
      <c r="AW139" s="507"/>
      <c r="AX139" s="378">
        <v>0.41199999999999998</v>
      </c>
      <c r="AY139" s="132">
        <f>0.841-AX139</f>
        <v>0.42899999999999999</v>
      </c>
      <c r="AZ139" s="132">
        <f>1.309-AY139-AX139</f>
        <v>0.46799999999999992</v>
      </c>
      <c r="BA139" s="366">
        <f>1.715-AZ139-AY139-AX139</f>
        <v>0.40600000000000008</v>
      </c>
      <c r="BB139" s="378">
        <v>0.39</v>
      </c>
      <c r="BC139" s="132">
        <f>0.803-BB139</f>
        <v>0.41300000000000003</v>
      </c>
      <c r="BD139" s="132">
        <f>1.291-BC139-BB139</f>
        <v>0.48799999999999988</v>
      </c>
      <c r="BE139" s="132">
        <f>1.945-BD139-BC139-BB139</f>
        <v>0.65400000000000025</v>
      </c>
      <c r="BF139" s="378">
        <v>1.4179999999999999</v>
      </c>
      <c r="BG139" s="132">
        <f>2.643-BF139</f>
        <v>1.2249999999999999</v>
      </c>
      <c r="BH139" s="132">
        <f>4.355-BG139-BF139</f>
        <v>1.7120000000000009</v>
      </c>
      <c r="BI139" s="366">
        <f>6.611-BH139-BG139-BF139</f>
        <v>2.2559999999999993</v>
      </c>
      <c r="BJ139" s="378">
        <v>4.1459999999999999</v>
      </c>
      <c r="BK139" s="132">
        <f>14.613-BJ139</f>
        <v>10.466999999999999</v>
      </c>
      <c r="BL139" s="132">
        <f>18.381-BK139-BJ139</f>
        <v>3.7680000000000016</v>
      </c>
      <c r="BM139" s="366">
        <f>23.436-BL139-BK139-BJ139</f>
        <v>5.0550000000000006</v>
      </c>
      <c r="BN139" s="378">
        <v>7.1319999999999997</v>
      </c>
      <c r="BO139" s="132">
        <f>15.542-BN139</f>
        <v>8.41</v>
      </c>
      <c r="BP139" s="132">
        <f>24.176-BO139-BN139</f>
        <v>8.6339999999999986</v>
      </c>
      <c r="BQ139" s="366">
        <f>34.085-BP139-BO139-BN139</f>
        <v>9.9090000000000007</v>
      </c>
      <c r="BR139" s="378">
        <v>23.007000000000001</v>
      </c>
      <c r="BS139" s="1178">
        <f>52.887-BR139</f>
        <v>29.88</v>
      </c>
      <c r="BT139" s="1178">
        <f>80.902-BS139-BR139</f>
        <v>28.015000000000004</v>
      </c>
      <c r="BU139" s="690">
        <f>105.214-BT139-BS139-BR139</f>
        <v>24.312000000000001</v>
      </c>
      <c r="BV139" s="1181">
        <v>25.550999999999998</v>
      </c>
      <c r="BW139" s="1178">
        <f>53.867-BV139</f>
        <v>28.315999999999999</v>
      </c>
      <c r="BX139" s="1178">
        <f>81.152-BW139-BV139</f>
        <v>27.285</v>
      </c>
      <c r="BY139" s="690">
        <f>106.918-BX139-BW139-BV139</f>
        <v>25.766000000000009</v>
      </c>
      <c r="BZ139" s="1181">
        <v>26.395</v>
      </c>
      <c r="CA139" s="1178">
        <f>55.588-BZ139</f>
        <v>29.193000000000001</v>
      </c>
      <c r="CB139" s="1178">
        <f>84.162-CA139-BZ139</f>
        <v>28.574000000000009</v>
      </c>
      <c r="CC139" s="690">
        <f>113.571-CB139-CA139-BZ139</f>
        <v>29.408999999999988</v>
      </c>
      <c r="CD139" s="150">
        <f>Drivers!CD419</f>
        <v>30.56541</v>
      </c>
      <c r="CE139" s="150">
        <f>Drivers!CE419</f>
        <v>30.652650000000005</v>
      </c>
      <c r="CF139" s="150">
        <f>Drivers!CF419</f>
        <v>30.002700000000004</v>
      </c>
      <c r="CG139" s="409">
        <f>Drivers!CG419</f>
        <v>30.879450000000002</v>
      </c>
      <c r="CH139" s="150"/>
      <c r="CI139" s="150"/>
      <c r="CJ139" s="150"/>
      <c r="CK139" s="150"/>
      <c r="CL139" s="150"/>
      <c r="CM139" s="150"/>
      <c r="CN139" s="150"/>
      <c r="CO139" s="150"/>
      <c r="CP139" s="150"/>
      <c r="CQ139" s="150"/>
      <c r="CR139" s="150"/>
      <c r="CS139" s="150"/>
      <c r="CT139" s="150"/>
      <c r="CU139" s="150"/>
      <c r="CV139" s="150"/>
      <c r="CW139" s="150"/>
      <c r="CX139" s="150"/>
      <c r="CY139" s="150"/>
      <c r="CZ139" s="150"/>
      <c r="DA139" s="150"/>
      <c r="DB139" s="150"/>
      <c r="DC139" s="150"/>
      <c r="DD139" s="150"/>
      <c r="DE139" s="150"/>
      <c r="DF139" s="150"/>
      <c r="DG139" s="150"/>
      <c r="DH139" s="150"/>
      <c r="DI139" s="409"/>
      <c r="DJ139" s="1145"/>
      <c r="DK139" s="150"/>
      <c r="DL139" s="161"/>
      <c r="DM139" s="161"/>
      <c r="DN139" s="161"/>
      <c r="DO139" s="161"/>
      <c r="DP139" s="137"/>
      <c r="DQ139" s="449"/>
      <c r="DR139" s="145"/>
      <c r="DS139" s="150">
        <f>Drivers!DS419</f>
        <v>1.5209999999999999</v>
      </c>
      <c r="DT139" s="150">
        <f>Drivers!DT419</f>
        <v>1.651</v>
      </c>
      <c r="DU139" s="150">
        <f t="shared" si="361"/>
        <v>1.7150000000000001</v>
      </c>
      <c r="DV139" s="150">
        <f t="shared" si="362"/>
        <v>1.9450000000000003</v>
      </c>
      <c r="DW139" s="150">
        <f t="shared" si="363"/>
        <v>6.6109999999999998</v>
      </c>
      <c r="DX139" s="150">
        <f t="shared" si="364"/>
        <v>23.436</v>
      </c>
      <c r="DY139" s="150">
        <f t="shared" si="365"/>
        <v>34.085000000000001</v>
      </c>
      <c r="DZ139" s="150">
        <f t="shared" si="366"/>
        <v>105.214</v>
      </c>
      <c r="EA139" s="150">
        <f t="shared" si="367"/>
        <v>106.91800000000001</v>
      </c>
      <c r="EB139" s="150">
        <f t="shared" si="369"/>
        <v>113.571</v>
      </c>
      <c r="EC139" s="150">
        <f t="shared" ref="EC139:EC144" si="371">SUM(CD139:CG139)</f>
        <v>122.10021000000002</v>
      </c>
      <c r="ED139" s="150">
        <f>Drivers!ED419</f>
        <v>131.26996576629685</v>
      </c>
      <c r="EE139" s="150">
        <f>Drivers!EE419</f>
        <v>141.12837244329677</v>
      </c>
      <c r="EF139" s="150">
        <f>Drivers!EF419</f>
        <v>151.72714788356842</v>
      </c>
      <c r="EG139" s="150">
        <f>Drivers!EG419</f>
        <v>163.12189396311345</v>
      </c>
      <c r="EH139" s="150">
        <f>Drivers!EH419</f>
        <v>175.37238827248052</v>
      </c>
      <c r="EI139" s="150">
        <f>Drivers!EI419</f>
        <v>188.54289771395344</v>
      </c>
      <c r="EJ139" s="409">
        <f>Drivers!EJ419</f>
        <v>202.70251564996551</v>
      </c>
      <c r="EK139" s="1548"/>
    </row>
    <row r="140" spans="1:159" s="56" customFormat="1" ht="15" customHeight="1">
      <c r="A140" s="55"/>
      <c r="B140"/>
      <c r="C140"/>
      <c r="D140"/>
      <c r="E140"/>
      <c r="F140"/>
      <c r="G140"/>
      <c r="H140" s="55"/>
      <c r="I140" s="482" t="s">
        <v>43</v>
      </c>
      <c r="J140" s="39"/>
      <c r="K140" s="39"/>
      <c r="L140" s="39"/>
      <c r="M140" s="39"/>
      <c r="N140" s="39"/>
      <c r="O140" s="39"/>
      <c r="P140" s="39"/>
      <c r="Q140" s="39"/>
      <c r="R140" s="39"/>
      <c r="S140" s="39"/>
      <c r="T140" s="39"/>
      <c r="U140" s="39"/>
      <c r="V140" s="39"/>
      <c r="W140" s="39"/>
      <c r="X140" s="39"/>
      <c r="Y140" s="39"/>
      <c r="Z140" s="39"/>
      <c r="AA140" s="39"/>
      <c r="AB140" s="39"/>
      <c r="AC140" s="39"/>
      <c r="AD140" s="39"/>
      <c r="AE140" s="39"/>
      <c r="AF140" s="39"/>
      <c r="AG140" s="39"/>
      <c r="AH140" s="39"/>
      <c r="AI140" s="39"/>
      <c r="AJ140" s="39"/>
      <c r="AK140" s="39"/>
      <c r="AL140" s="39"/>
      <c r="AM140" s="39"/>
      <c r="AN140" s="39"/>
      <c r="AO140" s="39"/>
      <c r="AP140" s="39"/>
      <c r="AQ140" s="39"/>
      <c r="AR140" s="39"/>
      <c r="AS140" s="39"/>
      <c r="AT140" s="447"/>
      <c r="AU140" s="147"/>
      <c r="AV140" s="147"/>
      <c r="AW140" s="507"/>
      <c r="AX140" s="378">
        <v>0</v>
      </c>
      <c r="AY140" s="132">
        <f>0.152-AX140</f>
        <v>0.152</v>
      </c>
      <c r="AZ140" s="132">
        <f>0.149-AY140-AX140</f>
        <v>-3.0000000000000027E-3</v>
      </c>
      <c r="BA140" s="366">
        <f>0.161-AZ140-AY140-AX140</f>
        <v>1.2000000000000011E-2</v>
      </c>
      <c r="BB140" s="378">
        <v>0.02</v>
      </c>
      <c r="BC140" s="132">
        <f>0.046-BB140</f>
        <v>2.5999999999999999E-2</v>
      </c>
      <c r="BD140" s="132">
        <f>0.018-BC140-BB140</f>
        <v>-2.8000000000000001E-2</v>
      </c>
      <c r="BE140" s="132">
        <f>0.157-BD140-BC140-BB140</f>
        <v>0.13900000000000001</v>
      </c>
      <c r="BF140" s="378">
        <v>6.3E-2</v>
      </c>
      <c r="BG140" s="132">
        <f>0.069-BF140</f>
        <v>6.0000000000000053E-3</v>
      </c>
      <c r="BH140" s="132">
        <f>0.114-BG140-BF140</f>
        <v>4.4999999999999998E-2</v>
      </c>
      <c r="BI140" s="366">
        <f>0.353-BH140-BG140-BF140</f>
        <v>0.23899999999999999</v>
      </c>
      <c r="BJ140" s="378">
        <v>0.495</v>
      </c>
      <c r="BK140" s="132">
        <f>0.668-BJ140</f>
        <v>0.17300000000000004</v>
      </c>
      <c r="BL140" s="132">
        <f>0.894-BK140-BJ140</f>
        <v>0.22599999999999998</v>
      </c>
      <c r="BM140" s="366">
        <f>0.91-BL140-BK140-BJ140</f>
        <v>1.6000000000000014E-2</v>
      </c>
      <c r="BN140" s="378">
        <v>0.23499999999999999</v>
      </c>
      <c r="BO140" s="132">
        <f>0.353-BN140</f>
        <v>0.11799999999999999</v>
      </c>
      <c r="BP140" s="132">
        <f>0.456-BO140-BN140</f>
        <v>0.10300000000000004</v>
      </c>
      <c r="BQ140" s="366">
        <f>0.505-BP140-BO140-BN140</f>
        <v>4.8999999999999988E-2</v>
      </c>
      <c r="BR140" s="460">
        <f>0.087</f>
        <v>8.6999999999999994E-2</v>
      </c>
      <c r="BS140" s="717">
        <f>0.499-BR140</f>
        <v>0.41200000000000003</v>
      </c>
      <c r="BT140" s="717">
        <f>1.007+3.69-2.853-BS140-BR140</f>
        <v>1.345</v>
      </c>
      <c r="BU140" s="689">
        <f>1.384-2.853+3.899-BT140-BS140-BR140</f>
        <v>0.58599999999999974</v>
      </c>
      <c r="BV140" s="891">
        <v>1.4359999999999999</v>
      </c>
      <c r="BW140" s="717">
        <f>2.17-BV140</f>
        <v>0.73399999999999999</v>
      </c>
      <c r="BX140" s="717">
        <f>3.416-BW140-BV140</f>
        <v>1.246</v>
      </c>
      <c r="BY140" s="689">
        <f>22.757+0.883-1.37+3.689-1.36-BX140-BW140-BV140</f>
        <v>21.183</v>
      </c>
      <c r="BZ140" s="891">
        <v>0.999</v>
      </c>
      <c r="CA140" s="717">
        <f>2.024-BZ140</f>
        <v>1.0249999999999999</v>
      </c>
      <c r="CB140" s="717">
        <f>4.085-CA140-BZ140</f>
        <v>2.0609999999999999</v>
      </c>
      <c r="CC140" s="689">
        <f>5.678-CB140-CA140-BZ140</f>
        <v>1.593</v>
      </c>
      <c r="CD140" s="128">
        <f>-CD114-CD124</f>
        <v>0</v>
      </c>
      <c r="CE140" s="128">
        <f>-CE114-CE124</f>
        <v>0</v>
      </c>
      <c r="CF140" s="128">
        <f>-CF114-CF124</f>
        <v>0</v>
      </c>
      <c r="CG140" s="347">
        <f>-CG114-CG124</f>
        <v>0</v>
      </c>
      <c r="CH140" s="128"/>
      <c r="CI140" s="128"/>
      <c r="CJ140" s="128"/>
      <c r="CK140" s="128"/>
      <c r="CL140" s="128"/>
      <c r="CM140" s="128"/>
      <c r="CN140" s="128"/>
      <c r="CO140" s="128"/>
      <c r="CP140" s="128"/>
      <c r="CQ140" s="128"/>
      <c r="CR140" s="128"/>
      <c r="CS140" s="128"/>
      <c r="CT140" s="128"/>
      <c r="CU140" s="128"/>
      <c r="CV140" s="128"/>
      <c r="CW140" s="128"/>
      <c r="CX140" s="128"/>
      <c r="CY140" s="128"/>
      <c r="CZ140" s="128"/>
      <c r="DA140" s="128"/>
      <c r="DB140" s="128"/>
      <c r="DC140" s="128"/>
      <c r="DD140" s="128"/>
      <c r="DE140" s="128"/>
      <c r="DF140" s="128"/>
      <c r="DG140" s="128"/>
      <c r="DH140" s="128"/>
      <c r="DI140" s="347"/>
      <c r="DJ140" s="1145"/>
      <c r="DK140" s="128"/>
      <c r="DL140" s="147"/>
      <c r="DM140" s="147"/>
      <c r="DN140" s="147"/>
      <c r="DO140" s="147"/>
      <c r="DP140" s="127"/>
      <c r="DQ140" s="449"/>
      <c r="DR140" s="145"/>
      <c r="DS140" s="132">
        <v>0.41599999999999998</v>
      </c>
      <c r="DT140" s="132">
        <v>4.3999999999999997E-2</v>
      </c>
      <c r="DU140" s="128">
        <f t="shared" si="361"/>
        <v>0.161</v>
      </c>
      <c r="DV140" s="128">
        <f t="shared" si="362"/>
        <v>0.157</v>
      </c>
      <c r="DW140" s="128">
        <f t="shared" si="363"/>
        <v>0.35299999999999998</v>
      </c>
      <c r="DX140" s="128">
        <f t="shared" si="364"/>
        <v>0.91</v>
      </c>
      <c r="DY140" s="128">
        <f t="shared" si="365"/>
        <v>0.505</v>
      </c>
      <c r="DZ140" s="128">
        <f t="shared" si="366"/>
        <v>2.4299999999999997</v>
      </c>
      <c r="EA140" s="128">
        <f t="shared" si="367"/>
        <v>24.599</v>
      </c>
      <c r="EB140" s="128">
        <f t="shared" si="369"/>
        <v>5.6779999999999999</v>
      </c>
      <c r="EC140" s="128">
        <f t="shared" si="371"/>
        <v>0</v>
      </c>
      <c r="ED140" s="128">
        <f t="shared" ref="ED140:EJ140" si="372">-ED114-ED124</f>
        <v>0</v>
      </c>
      <c r="EE140" s="128">
        <f t="shared" si="372"/>
        <v>0</v>
      </c>
      <c r="EF140" s="128">
        <f t="shared" si="372"/>
        <v>0</v>
      </c>
      <c r="EG140" s="128">
        <f t="shared" si="372"/>
        <v>0</v>
      </c>
      <c r="EH140" s="128">
        <f t="shared" si="372"/>
        <v>0</v>
      </c>
      <c r="EI140" s="128">
        <f t="shared" si="372"/>
        <v>0</v>
      </c>
      <c r="EJ140" s="347">
        <f t="shared" si="372"/>
        <v>0</v>
      </c>
      <c r="EK140" s="1531"/>
      <c r="EX140" s="78"/>
      <c r="EY140" s="78"/>
      <c r="EZ140" s="78"/>
      <c r="FA140" s="78"/>
      <c r="FB140" s="78"/>
      <c r="FC140" s="78"/>
    </row>
    <row r="141" spans="1:159" s="56" customFormat="1" ht="15" customHeight="1">
      <c r="A141" s="55"/>
      <c r="B141"/>
      <c r="C141"/>
      <c r="D141"/>
      <c r="E141"/>
      <c r="F141"/>
      <c r="G141"/>
      <c r="H141" s="55"/>
      <c r="I141" s="482" t="s">
        <v>438</v>
      </c>
      <c r="J141" s="39"/>
      <c r="K141" s="39"/>
      <c r="L141" s="39"/>
      <c r="M141" s="39"/>
      <c r="N141" s="39"/>
      <c r="O141" s="39"/>
      <c r="P141" s="39"/>
      <c r="Q141" s="39"/>
      <c r="R141" s="39"/>
      <c r="S141" s="39"/>
      <c r="T141" s="39"/>
      <c r="U141" s="39"/>
      <c r="V141" s="39"/>
      <c r="W141" s="39"/>
      <c r="X141" s="39"/>
      <c r="Y141" s="39"/>
      <c r="Z141" s="39"/>
      <c r="AA141" s="39"/>
      <c r="AB141" s="39"/>
      <c r="AC141" s="39"/>
      <c r="AD141" s="39"/>
      <c r="AE141" s="39"/>
      <c r="AF141" s="39"/>
      <c r="AG141" s="39"/>
      <c r="AH141" s="39"/>
      <c r="AI141" s="39"/>
      <c r="AJ141" s="39"/>
      <c r="AK141" s="39"/>
      <c r="AL141" s="39"/>
      <c r="AM141" s="39"/>
      <c r="AN141" s="39"/>
      <c r="AO141" s="39"/>
      <c r="AP141" s="39"/>
      <c r="AQ141" s="39"/>
      <c r="AR141" s="39"/>
      <c r="AS141" s="39"/>
      <c r="AT141" s="447"/>
      <c r="AU141" s="147"/>
      <c r="AV141" s="147"/>
      <c r="AW141" s="507"/>
      <c r="AX141" s="378">
        <v>0</v>
      </c>
      <c r="AY141" s="132">
        <v>0</v>
      </c>
      <c r="AZ141" s="132">
        <v>0</v>
      </c>
      <c r="BA141" s="366">
        <v>0</v>
      </c>
      <c r="BB141" s="378">
        <v>0</v>
      </c>
      <c r="BC141" s="132">
        <v>0</v>
      </c>
      <c r="BD141" s="132">
        <v>0</v>
      </c>
      <c r="BE141" s="366">
        <v>0</v>
      </c>
      <c r="BF141" s="378">
        <v>0</v>
      </c>
      <c r="BG141" s="132">
        <v>0</v>
      </c>
      <c r="BH141" s="132">
        <v>0</v>
      </c>
      <c r="BI141" s="366">
        <v>0</v>
      </c>
      <c r="BJ141" s="378">
        <v>0</v>
      </c>
      <c r="BK141" s="132">
        <v>0</v>
      </c>
      <c r="BL141" s="132">
        <v>0</v>
      </c>
      <c r="BM141" s="366">
        <v>0</v>
      </c>
      <c r="BN141" s="378">
        <v>0</v>
      </c>
      <c r="BO141" s="132">
        <v>0</v>
      </c>
      <c r="BP141" s="132">
        <v>0</v>
      </c>
      <c r="BQ141" s="366">
        <v>0</v>
      </c>
      <c r="BR141" s="460">
        <v>21.702000000000002</v>
      </c>
      <c r="BS141" s="717">
        <f>18.147-BR141</f>
        <v>-3.5550000000000033</v>
      </c>
      <c r="BT141" s="132">
        <f>19.206-BS141-BR141</f>
        <v>1.0590000000000011</v>
      </c>
      <c r="BU141" s="689">
        <f>19.001-BT141-BS141-BR141</f>
        <v>-0.20499999999999829</v>
      </c>
      <c r="BV141" s="891">
        <v>1.3640000000000001</v>
      </c>
      <c r="BW141" s="132">
        <f>1.364-BV141</f>
        <v>0</v>
      </c>
      <c r="BX141" s="132">
        <f>-1.36-BW141-BV141-1.364</f>
        <v>-4.0880000000000001</v>
      </c>
      <c r="BY141" s="689">
        <f>0-BX141-BW141-BV141</f>
        <v>2.7240000000000002</v>
      </c>
      <c r="BZ141" s="891">
        <v>0</v>
      </c>
      <c r="CA141" s="132">
        <v>0</v>
      </c>
      <c r="CB141" s="132">
        <v>0</v>
      </c>
      <c r="CC141" s="689">
        <f>174-CB141-CA141-BZ141</f>
        <v>174</v>
      </c>
      <c r="CD141" s="132">
        <v>0</v>
      </c>
      <c r="CE141" s="132">
        <v>0</v>
      </c>
      <c r="CF141" s="132">
        <v>0</v>
      </c>
      <c r="CG141" s="366">
        <v>0</v>
      </c>
      <c r="CH141" s="128"/>
      <c r="CI141" s="128"/>
      <c r="CJ141" s="128"/>
      <c r="CK141" s="128"/>
      <c r="CL141" s="128"/>
      <c r="CM141" s="128"/>
      <c r="CN141" s="128"/>
      <c r="CO141" s="128"/>
      <c r="CP141" s="128"/>
      <c r="CQ141" s="128"/>
      <c r="CR141" s="128"/>
      <c r="CS141" s="128"/>
      <c r="CT141" s="128"/>
      <c r="CU141" s="128"/>
      <c r="CV141" s="128"/>
      <c r="CW141" s="128"/>
      <c r="CX141" s="128"/>
      <c r="CY141" s="128"/>
      <c r="CZ141" s="128"/>
      <c r="DA141" s="128"/>
      <c r="DB141" s="128"/>
      <c r="DC141" s="128"/>
      <c r="DD141" s="128"/>
      <c r="DE141" s="128"/>
      <c r="DF141" s="128"/>
      <c r="DG141" s="128"/>
      <c r="DH141" s="128"/>
      <c r="DI141" s="347"/>
      <c r="DJ141" s="1145"/>
      <c r="DK141" s="128"/>
      <c r="DL141" s="147"/>
      <c r="DM141" s="147"/>
      <c r="DN141" s="147"/>
      <c r="DO141" s="147"/>
      <c r="DP141" s="127"/>
      <c r="DQ141" s="449"/>
      <c r="DR141" s="145"/>
      <c r="DS141" s="132"/>
      <c r="DT141" s="132"/>
      <c r="DU141" s="128">
        <f>SUM(AX141:BA141)</f>
        <v>0</v>
      </c>
      <c r="DV141" s="128">
        <f>SUM(BB141:BE141)</f>
        <v>0</v>
      </c>
      <c r="DW141" s="128">
        <f>SUM(BF141:BI141)</f>
        <v>0</v>
      </c>
      <c r="DX141" s="128">
        <f>SUM(BJ141:BM141)</f>
        <v>0</v>
      </c>
      <c r="DY141" s="128">
        <f>SUM(BN141:BQ141)</f>
        <v>0</v>
      </c>
      <c r="DZ141" s="128">
        <f>SUM(BR141:BU141)</f>
        <v>19.001000000000001</v>
      </c>
      <c r="EA141" s="128">
        <f t="shared" si="367"/>
        <v>0</v>
      </c>
      <c r="EB141" s="128">
        <f t="shared" si="369"/>
        <v>174</v>
      </c>
      <c r="EC141" s="132">
        <f t="shared" si="371"/>
        <v>0</v>
      </c>
      <c r="ED141" s="132">
        <v>0</v>
      </c>
      <c r="EE141" s="132">
        <v>0</v>
      </c>
      <c r="EF141" s="132">
        <v>0</v>
      </c>
      <c r="EG141" s="132">
        <v>0</v>
      </c>
      <c r="EH141" s="132">
        <v>0</v>
      </c>
      <c r="EI141" s="132">
        <v>0</v>
      </c>
      <c r="EJ141" s="366">
        <v>0</v>
      </c>
      <c r="EK141" s="1531"/>
      <c r="EX141" s="78"/>
      <c r="EY141" s="78"/>
      <c r="EZ141" s="78"/>
      <c r="FA141" s="78"/>
      <c r="FB141" s="78"/>
      <c r="FC141" s="78"/>
    </row>
    <row r="142" spans="1:159" s="56" customFormat="1" ht="15" customHeight="1">
      <c r="A142" s="55"/>
      <c r="B142"/>
      <c r="C142"/>
      <c r="D142"/>
      <c r="E142"/>
      <c r="F142"/>
      <c r="G142"/>
      <c r="H142" s="55"/>
      <c r="I142" s="482" t="s">
        <v>44</v>
      </c>
      <c r="J142" s="39"/>
      <c r="K142" s="39"/>
      <c r="L142" s="39"/>
      <c r="M142" s="39"/>
      <c r="N142" s="39"/>
      <c r="O142" s="39"/>
      <c r="P142" s="39"/>
      <c r="Q142" s="39"/>
      <c r="R142" s="39"/>
      <c r="S142" s="39"/>
      <c r="T142" s="39"/>
      <c r="U142" s="39"/>
      <c r="V142" s="39"/>
      <c r="W142" s="39"/>
      <c r="X142" s="39"/>
      <c r="Y142" s="39"/>
      <c r="Z142" s="39"/>
      <c r="AA142" s="39"/>
      <c r="AB142" s="39"/>
      <c r="AC142" s="39"/>
      <c r="AD142" s="39"/>
      <c r="AE142" s="39"/>
      <c r="AF142" s="39"/>
      <c r="AG142" s="39"/>
      <c r="AH142" s="39"/>
      <c r="AI142" s="39"/>
      <c r="AJ142" s="39"/>
      <c r="AK142" s="39"/>
      <c r="AL142" s="39"/>
      <c r="AM142" s="39"/>
      <c r="AN142" s="39"/>
      <c r="AO142" s="39"/>
      <c r="AP142" s="39"/>
      <c r="AQ142" s="39"/>
      <c r="AR142" s="39"/>
      <c r="AS142" s="39"/>
      <c r="AT142" s="447"/>
      <c r="AU142" s="147"/>
      <c r="AV142" s="147"/>
      <c r="AW142" s="507"/>
      <c r="AX142" s="378">
        <v>-2.7E-2</v>
      </c>
      <c r="AY142" s="132">
        <f>0.029-AX142</f>
        <v>5.6000000000000001E-2</v>
      </c>
      <c r="AZ142" s="132">
        <f>0.151-AY142-AX142</f>
        <v>0.122</v>
      </c>
      <c r="BA142" s="366">
        <f>0.24-AZ142-AY142-AX142</f>
        <v>8.8999999999999996E-2</v>
      </c>
      <c r="BB142" s="378">
        <v>2.1000000000000001E-2</v>
      </c>
      <c r="BC142" s="132">
        <f>0.177-BB142</f>
        <v>0.156</v>
      </c>
      <c r="BD142" s="132">
        <f>0.385-BC142-BB142</f>
        <v>0.20800000000000002</v>
      </c>
      <c r="BE142" s="132">
        <f>0.594-BD142-BC142-BB142</f>
        <v>0.20899999999999996</v>
      </c>
      <c r="BF142" s="378">
        <v>9.9000000000000005E-2</v>
      </c>
      <c r="BG142" s="132">
        <f>0.28-BF142</f>
        <v>0.18100000000000002</v>
      </c>
      <c r="BH142" s="132">
        <f>0.55-BG142-BF142</f>
        <v>0.27</v>
      </c>
      <c r="BI142" s="366">
        <f>1.227-BH142-BG142-BF142</f>
        <v>0.67700000000000005</v>
      </c>
      <c r="BJ142" s="378">
        <v>0.41399999999999998</v>
      </c>
      <c r="BK142" s="132">
        <f>0.765-BJ142</f>
        <v>0.35100000000000003</v>
      </c>
      <c r="BL142" s="132">
        <f>1.181-BK142-BJ142</f>
        <v>0.41600000000000009</v>
      </c>
      <c r="BM142" s="366">
        <f>1.907-BL142-BK142-BJ142</f>
        <v>0.72599999999999998</v>
      </c>
      <c r="BN142" s="378">
        <v>0.63500000000000001</v>
      </c>
      <c r="BO142" s="132">
        <f>1.225-BN142</f>
        <v>0.59000000000000008</v>
      </c>
      <c r="BP142" s="132">
        <f>1.699-BO142-BN142</f>
        <v>0.47399999999999998</v>
      </c>
      <c r="BQ142" s="366">
        <f>2.529-BP142-BO142-BN142</f>
        <v>0.82999999999999963</v>
      </c>
      <c r="BR142" s="378">
        <v>0.80500000000000005</v>
      </c>
      <c r="BS142" s="717">
        <f>1.605-BR142</f>
        <v>0.79999999999999993</v>
      </c>
      <c r="BT142" s="132">
        <f>2.414-BS142-BR142</f>
        <v>0.80900000000000027</v>
      </c>
      <c r="BU142" s="689">
        <f>3.235-BT142-BS142-BR142</f>
        <v>0.82099999999999984</v>
      </c>
      <c r="BV142" s="891">
        <v>0.313</v>
      </c>
      <c r="BW142" s="132">
        <f>0.927-BV142</f>
        <v>0.6140000000000001</v>
      </c>
      <c r="BX142" s="132">
        <f>1.715-BW142-BV142</f>
        <v>0.78800000000000003</v>
      </c>
      <c r="BY142" s="689">
        <f>2.681-BX142-BW142-BV142</f>
        <v>0.96599999999999997</v>
      </c>
      <c r="BZ142" s="891">
        <v>0.71799999999999997</v>
      </c>
      <c r="CA142" s="132">
        <f>3.96-BZ142</f>
        <v>3.242</v>
      </c>
      <c r="CB142" s="132">
        <f>5.861-CA142-BZ142</f>
        <v>1.9009999999999998</v>
      </c>
      <c r="CC142" s="689">
        <f>7.349-CB142-CA142-BZ142</f>
        <v>1.4880000000000004</v>
      </c>
      <c r="CD142" s="132">
        <v>0</v>
      </c>
      <c r="CE142" s="132">
        <v>0</v>
      </c>
      <c r="CF142" s="132">
        <v>0</v>
      </c>
      <c r="CG142" s="366">
        <v>0</v>
      </c>
      <c r="CH142" s="132"/>
      <c r="CI142" s="132"/>
      <c r="CJ142" s="132"/>
      <c r="CK142" s="132"/>
      <c r="CL142" s="132"/>
      <c r="CM142" s="132"/>
      <c r="CN142" s="132"/>
      <c r="CO142" s="132"/>
      <c r="CP142" s="132"/>
      <c r="CQ142" s="132"/>
      <c r="CR142" s="132"/>
      <c r="CS142" s="132"/>
      <c r="CT142" s="132"/>
      <c r="CU142" s="132"/>
      <c r="CV142" s="132"/>
      <c r="CW142" s="132"/>
      <c r="CX142" s="132"/>
      <c r="CY142" s="132"/>
      <c r="CZ142" s="132"/>
      <c r="DA142" s="132"/>
      <c r="DB142" s="132"/>
      <c r="DC142" s="132"/>
      <c r="DD142" s="132"/>
      <c r="DE142" s="132"/>
      <c r="DF142" s="132"/>
      <c r="DG142" s="132"/>
      <c r="DH142" s="132"/>
      <c r="DI142" s="366"/>
      <c r="DJ142" s="1145"/>
      <c r="DK142" s="132"/>
      <c r="DL142" s="147"/>
      <c r="DM142" s="147"/>
      <c r="DN142" s="147"/>
      <c r="DO142" s="147"/>
      <c r="DP142" s="127"/>
      <c r="DQ142" s="449"/>
      <c r="DR142" s="145"/>
      <c r="DS142" s="132">
        <v>0.02</v>
      </c>
      <c r="DT142" s="132">
        <v>0.01</v>
      </c>
      <c r="DU142" s="128">
        <f t="shared" si="361"/>
        <v>0.24</v>
      </c>
      <c r="DV142" s="128">
        <f t="shared" si="362"/>
        <v>0.59399999999999997</v>
      </c>
      <c r="DW142" s="128">
        <f t="shared" si="363"/>
        <v>1.2270000000000001</v>
      </c>
      <c r="DX142" s="128">
        <f t="shared" si="364"/>
        <v>1.907</v>
      </c>
      <c r="DY142" s="128">
        <f t="shared" si="365"/>
        <v>2.5289999999999999</v>
      </c>
      <c r="DZ142" s="128">
        <f t="shared" si="366"/>
        <v>3.2349999999999999</v>
      </c>
      <c r="EA142" s="128">
        <f t="shared" si="367"/>
        <v>2.681</v>
      </c>
      <c r="EB142" s="128">
        <f t="shared" si="369"/>
        <v>7.3490000000000002</v>
      </c>
      <c r="EC142" s="132">
        <f t="shared" si="371"/>
        <v>0</v>
      </c>
      <c r="ED142" s="132">
        <v>0</v>
      </c>
      <c r="EE142" s="132">
        <v>0</v>
      </c>
      <c r="EF142" s="132">
        <v>0</v>
      </c>
      <c r="EG142" s="132">
        <v>0</v>
      </c>
      <c r="EH142" s="132">
        <v>0</v>
      </c>
      <c r="EI142" s="132">
        <v>0</v>
      </c>
      <c r="EJ142" s="366">
        <v>0</v>
      </c>
      <c r="EK142" s="1531"/>
      <c r="EX142" s="78"/>
      <c r="EY142" s="78"/>
      <c r="EZ142" s="78"/>
      <c r="FA142" s="78"/>
      <c r="FB142" s="78"/>
      <c r="FC142" s="78"/>
    </row>
    <row r="143" spans="1:159" s="56" customFormat="1" ht="15" customHeight="1">
      <c r="A143" s="55"/>
      <c r="B143"/>
      <c r="C143"/>
      <c r="D143"/>
      <c r="E143"/>
      <c r="F143"/>
      <c r="G143"/>
      <c r="H143" s="55"/>
      <c r="I143" s="482" t="s">
        <v>45</v>
      </c>
      <c r="J143" s="39"/>
      <c r="K143" s="39"/>
      <c r="L143" s="39"/>
      <c r="M143" s="39"/>
      <c r="N143" s="39"/>
      <c r="O143" s="39"/>
      <c r="P143" s="39"/>
      <c r="Q143" s="39"/>
      <c r="R143" s="39"/>
      <c r="S143" s="39"/>
      <c r="T143" s="39"/>
      <c r="U143" s="39"/>
      <c r="V143" s="39"/>
      <c r="W143" s="39"/>
      <c r="X143" s="39"/>
      <c r="Y143" s="39"/>
      <c r="Z143" s="39"/>
      <c r="AA143" s="39"/>
      <c r="AB143" s="39"/>
      <c r="AC143" s="39"/>
      <c r="AD143" s="39"/>
      <c r="AE143" s="39"/>
      <c r="AF143" s="39"/>
      <c r="AG143" s="39"/>
      <c r="AH143" s="39"/>
      <c r="AI143" s="39"/>
      <c r="AJ143" s="39"/>
      <c r="AK143" s="39"/>
      <c r="AL143" s="39"/>
      <c r="AM143" s="39"/>
      <c r="AN143" s="39"/>
      <c r="AO143" s="39"/>
      <c r="AP143" s="39"/>
      <c r="AQ143" s="39"/>
      <c r="AR143" s="39"/>
      <c r="AS143" s="39"/>
      <c r="AT143" s="447"/>
      <c r="AU143" s="147"/>
      <c r="AV143" s="147"/>
      <c r="AW143" s="507"/>
      <c r="AX143" s="378">
        <v>-6.4000000000000001E-2</v>
      </c>
      <c r="AY143" s="132">
        <f>-0.13-AX143</f>
        <v>-6.6000000000000003E-2</v>
      </c>
      <c r="AZ143" s="132">
        <f>-0.198-AY143-AX143</f>
        <v>-6.8000000000000005E-2</v>
      </c>
      <c r="BA143" s="366">
        <f>-0.266-AZ143-AY143-AX143</f>
        <v>-6.8000000000000005E-2</v>
      </c>
      <c r="BB143" s="378">
        <v>-3.5000000000000003E-2</v>
      </c>
      <c r="BC143" s="132">
        <f>0.084-BB143</f>
        <v>0.11900000000000001</v>
      </c>
      <c r="BD143" s="132">
        <f>0.496+1.737-BC143-BB143</f>
        <v>2.149</v>
      </c>
      <c r="BE143" s="132">
        <f>1.243+1.737-BD143-BC143-BB143</f>
        <v>0.74700000000000044</v>
      </c>
      <c r="BF143" s="378">
        <v>0.41099999999999998</v>
      </c>
      <c r="BG143" s="132">
        <f>0.9-BF143</f>
        <v>0.48900000000000005</v>
      </c>
      <c r="BH143" s="132">
        <f>1.63-BG143-BF143</f>
        <v>0.72999999999999976</v>
      </c>
      <c r="BI143" s="366">
        <f>2.155-BH143-BG143-BF143</f>
        <v>0.52499999999999991</v>
      </c>
      <c r="BJ143" s="378">
        <v>0.19800000000000001</v>
      </c>
      <c r="BK143" s="132">
        <f>-0.122-BJ143</f>
        <v>-0.32</v>
      </c>
      <c r="BL143" s="132">
        <f>-0.123-BK143-BJ143</f>
        <v>-1.0000000000000009E-3</v>
      </c>
      <c r="BM143" s="366">
        <f>0.4-BL143-BK143-BJ143</f>
        <v>0.52300000000000013</v>
      </c>
      <c r="BN143" s="378">
        <v>0.69699999999999995</v>
      </c>
      <c r="BO143" s="132">
        <f>2.779-BN143</f>
        <v>2.0819999999999999</v>
      </c>
      <c r="BP143" s="132">
        <f>3.179-BO143-BN143</f>
        <v>0.4</v>
      </c>
      <c r="BQ143" s="366">
        <f>4.415-BP143-BO143-BN143</f>
        <v>1.2359999999999998</v>
      </c>
      <c r="BR143" s="378">
        <v>0.38100000000000001</v>
      </c>
      <c r="BS143" s="717">
        <f>2.31-BR143</f>
        <v>1.929</v>
      </c>
      <c r="BT143" s="717">
        <f>2.635-BS143-BR143</f>
        <v>0.32499999999999973</v>
      </c>
      <c r="BU143" s="689">
        <f>2.553-BT143-BS143-BR143</f>
        <v>-8.1999999999999851E-2</v>
      </c>
      <c r="BV143" s="891">
        <v>-7.0000000000000001E-3</v>
      </c>
      <c r="BW143" s="717">
        <f>1.321-BV143</f>
        <v>1.3279999999999998</v>
      </c>
      <c r="BX143" s="717">
        <f>0.312-BW143-BV143</f>
        <v>-1.0089999999999999</v>
      </c>
      <c r="BY143" s="689">
        <f>1.73-BX143-BW143-BV143</f>
        <v>1.4179999999999999</v>
      </c>
      <c r="BZ143" s="891">
        <v>0.19</v>
      </c>
      <c r="CA143" s="717">
        <f>1.75-BZ143</f>
        <v>1.56</v>
      </c>
      <c r="CB143" s="717">
        <f>3.072-CA143-BZ143</f>
        <v>1.3220000000000001</v>
      </c>
      <c r="CC143" s="689">
        <f>7.085-CB143-CA143-BZ143</f>
        <v>4.012999999999999</v>
      </c>
      <c r="CD143" s="128">
        <f>+CD82-CC82+CD84-CC84</f>
        <v>0</v>
      </c>
      <c r="CE143" s="128">
        <f>+CE82-CD82+CE84-CD84</f>
        <v>0</v>
      </c>
      <c r="CF143" s="128">
        <f>+CF82-CE82+CF84-CE84</f>
        <v>0</v>
      </c>
      <c r="CG143" s="347">
        <f>+CG82-CF82+CG84-CF84</f>
        <v>0</v>
      </c>
      <c r="CH143" s="128"/>
      <c r="CI143" s="128"/>
      <c r="CJ143" s="128"/>
      <c r="CK143" s="128"/>
      <c r="CL143" s="128"/>
      <c r="CM143" s="128"/>
      <c r="CN143" s="128"/>
      <c r="CO143" s="128"/>
      <c r="CP143" s="128"/>
      <c r="CQ143" s="128"/>
      <c r="CR143" s="128"/>
      <c r="CS143" s="128"/>
      <c r="CT143" s="128"/>
      <c r="CU143" s="128"/>
      <c r="CV143" s="128"/>
      <c r="CW143" s="128"/>
      <c r="CX143" s="128"/>
      <c r="CY143" s="128"/>
      <c r="CZ143" s="128"/>
      <c r="DA143" s="128"/>
      <c r="DB143" s="128"/>
      <c r="DC143" s="128"/>
      <c r="DD143" s="128"/>
      <c r="DE143" s="128"/>
      <c r="DF143" s="128"/>
      <c r="DG143" s="128"/>
      <c r="DH143" s="128"/>
      <c r="DI143" s="347"/>
      <c r="DJ143" s="1145"/>
      <c r="DK143" s="128"/>
      <c r="DL143" s="143"/>
      <c r="DM143" s="143"/>
      <c r="DN143" s="143"/>
      <c r="DO143" s="143"/>
      <c r="DP143" s="127"/>
      <c r="DQ143" s="449"/>
      <c r="DR143" s="145"/>
      <c r="DS143" s="132">
        <v>-0.17599999999999999</v>
      </c>
      <c r="DT143" s="132">
        <v>-0.246</v>
      </c>
      <c r="DU143" s="128">
        <f t="shared" si="361"/>
        <v>-0.26600000000000001</v>
      </c>
      <c r="DV143" s="128">
        <f t="shared" si="362"/>
        <v>2.9800000000000004</v>
      </c>
      <c r="DW143" s="128">
        <f t="shared" si="363"/>
        <v>2.1549999999999998</v>
      </c>
      <c r="DX143" s="128">
        <f t="shared" si="364"/>
        <v>0.40000000000000013</v>
      </c>
      <c r="DY143" s="128">
        <f t="shared" si="365"/>
        <v>4.4149999999999991</v>
      </c>
      <c r="DZ143" s="128">
        <f t="shared" si="366"/>
        <v>2.5529999999999999</v>
      </c>
      <c r="EA143" s="128">
        <f t="shared" si="367"/>
        <v>1.73</v>
      </c>
      <c r="EB143" s="128">
        <f t="shared" si="369"/>
        <v>7.0849999999999991</v>
      </c>
      <c r="EC143" s="128">
        <f t="shared" si="371"/>
        <v>0</v>
      </c>
      <c r="ED143" s="128">
        <f t="shared" ref="ED143:EJ143" si="373">+ED82-EC82+ED84-EC84</f>
        <v>0</v>
      </c>
      <c r="EE143" s="128">
        <f t="shared" si="373"/>
        <v>0</v>
      </c>
      <c r="EF143" s="128">
        <f t="shared" si="373"/>
        <v>0</v>
      </c>
      <c r="EG143" s="128">
        <f t="shared" si="373"/>
        <v>0</v>
      </c>
      <c r="EH143" s="128">
        <f t="shared" si="373"/>
        <v>0</v>
      </c>
      <c r="EI143" s="128">
        <f t="shared" si="373"/>
        <v>0</v>
      </c>
      <c r="EJ143" s="347">
        <f t="shared" si="373"/>
        <v>0</v>
      </c>
      <c r="EK143" s="1531"/>
      <c r="EX143" s="78"/>
      <c r="EY143" s="78"/>
      <c r="EZ143" s="78"/>
      <c r="FA143" s="78"/>
      <c r="FB143" s="78"/>
      <c r="FC143" s="78"/>
    </row>
    <row r="144" spans="1:159" s="56" customFormat="1" ht="15" customHeight="1">
      <c r="A144" s="55"/>
      <c r="B144"/>
      <c r="C144"/>
      <c r="D144"/>
      <c r="E144"/>
      <c r="F144"/>
      <c r="G144"/>
      <c r="H144" s="55"/>
      <c r="I144" s="482" t="s">
        <v>46</v>
      </c>
      <c r="J144" s="39"/>
      <c r="K144" s="39"/>
      <c r="L144" s="39"/>
      <c r="M144" s="39"/>
      <c r="N144" s="39"/>
      <c r="O144" s="39"/>
      <c r="P144" s="39"/>
      <c r="Q144" s="39"/>
      <c r="R144" s="39"/>
      <c r="S144" s="39"/>
      <c r="T144" s="39"/>
      <c r="U144" s="39"/>
      <c r="V144" s="39"/>
      <c r="W144" s="39"/>
      <c r="X144" s="39"/>
      <c r="Y144" s="39"/>
      <c r="Z144" s="39"/>
      <c r="AA144" s="39"/>
      <c r="AB144" s="39"/>
      <c r="AC144" s="39"/>
      <c r="AD144" s="39"/>
      <c r="AE144" s="39"/>
      <c r="AF144" s="39"/>
      <c r="AG144" s="39"/>
      <c r="AH144" s="39"/>
      <c r="AI144" s="39"/>
      <c r="AJ144" s="39"/>
      <c r="AK144" s="39"/>
      <c r="AL144" s="39"/>
      <c r="AM144" s="39"/>
      <c r="AN144" s="39"/>
      <c r="AO144" s="39"/>
      <c r="AP144" s="39"/>
      <c r="AQ144" s="39"/>
      <c r="AR144" s="39"/>
      <c r="AS144" s="39"/>
      <c r="AT144" s="447"/>
      <c r="AU144" s="147"/>
      <c r="AV144" s="147"/>
      <c r="AW144" s="507"/>
      <c r="AX144" s="378">
        <v>0</v>
      </c>
      <c r="AY144" s="132">
        <f>-0.001-AX144</f>
        <v>-1E-3</v>
      </c>
      <c r="AZ144" s="132">
        <f>-0.003-AY144-AX144</f>
        <v>-2E-3</v>
      </c>
      <c r="BA144" s="366">
        <f>-0.005-AZ144-AY144-AX144</f>
        <v>-2E-3</v>
      </c>
      <c r="BB144" s="378">
        <v>-2E-3</v>
      </c>
      <c r="BC144" s="132">
        <f>-0.003-BB144</f>
        <v>-1E-3</v>
      </c>
      <c r="BD144" s="132">
        <f>-0.002-BC144-BB144</f>
        <v>1E-3</v>
      </c>
      <c r="BE144" s="132">
        <f>0.181-BD144-BC144-BB144</f>
        <v>0.183</v>
      </c>
      <c r="BF144" s="378">
        <v>0.19900000000000001</v>
      </c>
      <c r="BG144" s="132">
        <f>0.398-BF144</f>
        <v>0.19900000000000001</v>
      </c>
      <c r="BH144" s="132">
        <f>0.586-BG144-BF144</f>
        <v>0.18799999999999994</v>
      </c>
      <c r="BI144" s="366">
        <f>0.751-BH144-BG144-BF144</f>
        <v>0.16500000000000004</v>
      </c>
      <c r="BJ144" s="378">
        <v>6.9000000000000006E-2</v>
      </c>
      <c r="BK144" s="132">
        <f>0.21-BJ144</f>
        <v>0.14099999999999999</v>
      </c>
      <c r="BL144" s="132">
        <f>0.246-BK144-BJ144</f>
        <v>3.6000000000000004E-2</v>
      </c>
      <c r="BM144" s="366">
        <f>0.624-BL144-BK144-BJ144</f>
        <v>0.37799999999999995</v>
      </c>
      <c r="BN144" s="378">
        <v>0.81200000000000006</v>
      </c>
      <c r="BO144" s="132">
        <f>1.751-BN144</f>
        <v>0.93899999999999983</v>
      </c>
      <c r="BP144" s="132">
        <f>2.628-BO144-BN144</f>
        <v>0.87700000000000022</v>
      </c>
      <c r="BQ144" s="366">
        <f>(3.506+3.259)-BP144-BO144-BN144</f>
        <v>4.1369999999999996</v>
      </c>
      <c r="BR144" s="378">
        <v>0.84899999999999998</v>
      </c>
      <c r="BS144" s="717">
        <f>1.593-BR144</f>
        <v>0.74399999999999999</v>
      </c>
      <c r="BT144" s="132">
        <f>2.09-BS144-BR144</f>
        <v>0.49699999999999989</v>
      </c>
      <c r="BU144" s="689">
        <f>2.487-BT144-BS144-BR144</f>
        <v>0.39700000000000024</v>
      </c>
      <c r="BV144" s="891">
        <v>0.43</v>
      </c>
      <c r="BW144" s="132">
        <f>0.808-BV144</f>
        <v>0.37800000000000006</v>
      </c>
      <c r="BX144" s="132">
        <f>1.171-BW144-BV144</f>
        <v>0.36299999999999993</v>
      </c>
      <c r="BY144" s="689">
        <f>1.489-BX144-BW144-BV144</f>
        <v>0.318</v>
      </c>
      <c r="BZ144" s="891">
        <f>0.223+4.353</f>
        <v>4.5759999999999996</v>
      </c>
      <c r="CA144" s="132">
        <f>8.855+0.376-BZ144</f>
        <v>4.6550000000000002</v>
      </c>
      <c r="CB144" s="132">
        <f>13.391+0.451-CA144-BZ144</f>
        <v>4.6110000000000015</v>
      </c>
      <c r="CC144" s="459">
        <f>0.431+18.012-89.586-CB144-CA144-BZ144</f>
        <v>-84.984999999999999</v>
      </c>
      <c r="CD144" s="132">
        <v>0</v>
      </c>
      <c r="CE144" s="132">
        <v>0</v>
      </c>
      <c r="CF144" s="132">
        <v>0</v>
      </c>
      <c r="CG144" s="366">
        <v>0</v>
      </c>
      <c r="CH144" s="132"/>
      <c r="CI144" s="132"/>
      <c r="CJ144" s="132"/>
      <c r="CK144" s="132"/>
      <c r="CL144" s="132"/>
      <c r="CM144" s="132"/>
      <c r="CN144" s="132"/>
      <c r="CO144" s="132"/>
      <c r="CP144" s="132"/>
      <c r="CQ144" s="132"/>
      <c r="CR144" s="132"/>
      <c r="CS144" s="132"/>
      <c r="CT144" s="132"/>
      <c r="CU144" s="132"/>
      <c r="CV144" s="132"/>
      <c r="CW144" s="132"/>
      <c r="CX144" s="132"/>
      <c r="CY144" s="132"/>
      <c r="CZ144" s="132"/>
      <c r="DA144" s="132"/>
      <c r="DB144" s="132"/>
      <c r="DC144" s="132"/>
      <c r="DD144" s="132"/>
      <c r="DE144" s="132"/>
      <c r="DF144" s="132"/>
      <c r="DG144" s="132"/>
      <c r="DH144" s="132"/>
      <c r="DI144" s="366"/>
      <c r="DJ144" s="1145"/>
      <c r="DK144" s="147"/>
      <c r="DL144" s="147"/>
      <c r="DM144" s="147"/>
      <c r="DN144" s="147"/>
      <c r="DO144" s="147"/>
      <c r="DP144" s="127"/>
      <c r="DQ144" s="675"/>
      <c r="DR144" s="676"/>
      <c r="DS144" s="158">
        <v>-0.214</v>
      </c>
      <c r="DT144" s="132">
        <v>-1.4999999999999999E-2</v>
      </c>
      <c r="DU144" s="128">
        <f t="shared" si="361"/>
        <v>-5.0000000000000001E-3</v>
      </c>
      <c r="DV144" s="128">
        <f t="shared" si="362"/>
        <v>0.18099999999999999</v>
      </c>
      <c r="DW144" s="128">
        <f t="shared" si="363"/>
        <v>0.751</v>
      </c>
      <c r="DX144" s="128">
        <f t="shared" si="364"/>
        <v>0.62399999999999989</v>
      </c>
      <c r="DY144" s="128">
        <f t="shared" si="365"/>
        <v>6.7649999999999997</v>
      </c>
      <c r="DZ144" s="128">
        <f t="shared" si="366"/>
        <v>2.4870000000000001</v>
      </c>
      <c r="EA144" s="128">
        <f t="shared" si="367"/>
        <v>1.4890000000000001</v>
      </c>
      <c r="EB144" s="128">
        <f t="shared" si="369"/>
        <v>-71.143000000000001</v>
      </c>
      <c r="EC144" s="132">
        <f t="shared" si="371"/>
        <v>0</v>
      </c>
      <c r="ED144" s="132">
        <v>0</v>
      </c>
      <c r="EE144" s="132">
        <v>0</v>
      </c>
      <c r="EF144" s="132">
        <v>0</v>
      </c>
      <c r="EG144" s="132">
        <v>0</v>
      </c>
      <c r="EH144" s="132">
        <v>0</v>
      </c>
      <c r="EI144" s="132">
        <v>0</v>
      </c>
      <c r="EJ144" s="366">
        <v>0</v>
      </c>
      <c r="EK144" s="1531"/>
      <c r="EX144" s="78"/>
      <c r="EY144" s="78"/>
      <c r="EZ144" s="78"/>
      <c r="FA144" s="78"/>
      <c r="FB144" s="78"/>
      <c r="FC144" s="78"/>
    </row>
    <row r="145" spans="1:159" s="89" customFormat="1" ht="15" customHeight="1">
      <c r="A145" s="88"/>
      <c r="B145"/>
      <c r="C145"/>
      <c r="D145"/>
      <c r="E145"/>
      <c r="F145"/>
      <c r="G145"/>
      <c r="H145" s="88"/>
      <c r="I145" s="483" t="s">
        <v>47</v>
      </c>
      <c r="J145" s="484"/>
      <c r="K145" s="484"/>
      <c r="L145" s="484"/>
      <c r="M145" s="484"/>
      <c r="N145" s="484"/>
      <c r="O145" s="484"/>
      <c r="P145" s="484"/>
      <c r="Q145" s="484"/>
      <c r="R145" s="484"/>
      <c r="S145" s="484"/>
      <c r="T145" s="484"/>
      <c r="U145" s="484"/>
      <c r="V145" s="484"/>
      <c r="W145" s="484"/>
      <c r="X145" s="484"/>
      <c r="Y145" s="484"/>
      <c r="Z145" s="484"/>
      <c r="AA145" s="484"/>
      <c r="AB145" s="484"/>
      <c r="AC145" s="484"/>
      <c r="AD145" s="484"/>
      <c r="AE145" s="484"/>
      <c r="AF145" s="484"/>
      <c r="AG145" s="484"/>
      <c r="AH145" s="484"/>
      <c r="AI145" s="484"/>
      <c r="AJ145" s="484"/>
      <c r="AK145" s="484"/>
      <c r="AL145" s="484"/>
      <c r="AM145" s="484"/>
      <c r="AN145" s="484"/>
      <c r="AO145" s="484"/>
      <c r="AP145" s="484"/>
      <c r="AQ145" s="484"/>
      <c r="AR145" s="484"/>
      <c r="AS145" s="484"/>
      <c r="AT145" s="508"/>
      <c r="AU145" s="162"/>
      <c r="AV145" s="162"/>
      <c r="AW145" s="485"/>
      <c r="AX145" s="508">
        <f t="shared" ref="AX145:BO145" si="374">+SUM(AX137:AX144)</f>
        <v>-1.2570000000000001</v>
      </c>
      <c r="AY145" s="162">
        <f t="shared" si="374"/>
        <v>-4.7999999999999675E-2</v>
      </c>
      <c r="AZ145" s="162">
        <f t="shared" si="374"/>
        <v>0.32099999999999906</v>
      </c>
      <c r="BA145" s="485">
        <f t="shared" si="374"/>
        <v>1.3169999999999997</v>
      </c>
      <c r="BB145" s="508">
        <f t="shared" si="374"/>
        <v>1.0940000000000001</v>
      </c>
      <c r="BC145" s="162">
        <f t="shared" si="374"/>
        <v>4.1569999999999991</v>
      </c>
      <c r="BD145" s="162">
        <f t="shared" si="374"/>
        <v>4.2810000000000006</v>
      </c>
      <c r="BE145" s="162">
        <f t="shared" si="374"/>
        <v>4.6170000000000009</v>
      </c>
      <c r="BF145" s="508">
        <f t="shared" si="374"/>
        <v>6.2499999999999991</v>
      </c>
      <c r="BG145" s="162">
        <f t="shared" si="374"/>
        <v>6.181</v>
      </c>
      <c r="BH145" s="162">
        <f t="shared" si="374"/>
        <v>8.8960000000000008</v>
      </c>
      <c r="BI145" s="485">
        <f t="shared" si="374"/>
        <v>8.4819999999999993</v>
      </c>
      <c r="BJ145" s="508">
        <f t="shared" si="374"/>
        <v>6.3540000000000001</v>
      </c>
      <c r="BK145" s="162">
        <f t="shared" si="374"/>
        <v>5.7349999999999985</v>
      </c>
      <c r="BL145" s="162">
        <f t="shared" si="374"/>
        <v>9.1330000000000027</v>
      </c>
      <c r="BM145" s="485">
        <f t="shared" si="374"/>
        <v>16.856000000000005</v>
      </c>
      <c r="BN145" s="508">
        <f t="shared" si="374"/>
        <v>11.325999999999997</v>
      </c>
      <c r="BO145" s="162">
        <f t="shared" si="374"/>
        <v>10.258000000000003</v>
      </c>
      <c r="BP145" s="162">
        <f t="shared" ref="BP145:BX145" si="375">+SUM(BP137:BP144)</f>
        <v>3.549999999999998</v>
      </c>
      <c r="BQ145" s="485">
        <f t="shared" si="375"/>
        <v>15.178999999999998</v>
      </c>
      <c r="BR145" s="508">
        <f t="shared" si="375"/>
        <v>2.4750000000000014</v>
      </c>
      <c r="BS145" s="162">
        <f t="shared" si="375"/>
        <v>11.907999999999998</v>
      </c>
      <c r="BT145" s="162">
        <f t="shared" si="375"/>
        <v>25.585000000000008</v>
      </c>
      <c r="BU145" s="485">
        <f t="shared" si="375"/>
        <v>21.464000000000006</v>
      </c>
      <c r="BV145" s="508">
        <f t="shared" si="375"/>
        <v>5.2889999999999997</v>
      </c>
      <c r="BW145" s="162">
        <f>+SUM(BW137:BW144)</f>
        <v>-99.228999999999985</v>
      </c>
      <c r="BX145" s="162">
        <f t="shared" si="375"/>
        <v>56.887</v>
      </c>
      <c r="BY145" s="485">
        <f>+SUM(BY137:BY144)</f>
        <v>54.622000000000028</v>
      </c>
      <c r="BZ145" s="508">
        <f>+SUM(BZ137:BZ144)</f>
        <v>55.407000000000004</v>
      </c>
      <c r="CA145" s="162">
        <f>+SUM(CA137:CA144)</f>
        <v>44.851999999999997</v>
      </c>
      <c r="CB145" s="162">
        <f t="shared" ref="CB145" si="376">+SUM(CB137:CB144)</f>
        <v>75.094000000000023</v>
      </c>
      <c r="CC145" s="485">
        <f>+SUM(CC137:CC144)</f>
        <v>76.921999999999983</v>
      </c>
      <c r="CD145" s="162">
        <f>+SUM(CD137:CD144)</f>
        <v>41.37755505556877</v>
      </c>
      <c r="CE145" s="162">
        <f>+SUM(CE137:CE144)</f>
        <v>43.015069839577762</v>
      </c>
      <c r="CF145" s="162">
        <f>+SUM(CF137:CF144)</f>
        <v>76.235714903352871</v>
      </c>
      <c r="CG145" s="485">
        <f>+SUM(CG137:CG144)</f>
        <v>81.797800569170064</v>
      </c>
      <c r="CH145" s="162"/>
      <c r="CI145" s="162"/>
      <c r="CJ145" s="162"/>
      <c r="CK145" s="162"/>
      <c r="CL145" s="162"/>
      <c r="CM145" s="162"/>
      <c r="CN145" s="162"/>
      <c r="CO145" s="162"/>
      <c r="CP145" s="162"/>
      <c r="CQ145" s="162"/>
      <c r="CR145" s="162"/>
      <c r="CS145" s="162"/>
      <c r="CT145" s="162"/>
      <c r="CU145" s="162"/>
      <c r="CV145" s="162"/>
      <c r="CW145" s="162"/>
      <c r="CX145" s="162"/>
      <c r="CY145" s="162"/>
      <c r="CZ145" s="162"/>
      <c r="DA145" s="162"/>
      <c r="DB145" s="162"/>
      <c r="DC145" s="162"/>
      <c r="DD145" s="162"/>
      <c r="DE145" s="162"/>
      <c r="DF145" s="162"/>
      <c r="DG145" s="162"/>
      <c r="DH145" s="162"/>
      <c r="DI145" s="485"/>
      <c r="DJ145" s="1145"/>
      <c r="DK145" s="163"/>
      <c r="DL145" s="163"/>
      <c r="DM145" s="163"/>
      <c r="DN145" s="163"/>
      <c r="DO145" s="163"/>
      <c r="DP145" s="164"/>
      <c r="DQ145" s="528"/>
      <c r="DR145" s="165"/>
      <c r="DS145" s="163">
        <f t="shared" ref="DS145:EA145" si="377">+SUM(DS137:DS144)</f>
        <v>-11.503</v>
      </c>
      <c r="DT145" s="162">
        <f t="shared" si="377"/>
        <v>-5.0040000000000004</v>
      </c>
      <c r="DU145" s="162">
        <f t="shared" si="377"/>
        <v>0.33299999999999963</v>
      </c>
      <c r="DV145" s="162">
        <f t="shared" si="377"/>
        <v>14.149000000000001</v>
      </c>
      <c r="DW145" s="162">
        <f t="shared" si="377"/>
        <v>29.809000000000005</v>
      </c>
      <c r="DX145" s="162">
        <f t="shared" si="377"/>
        <v>38.078000000000003</v>
      </c>
      <c r="DY145" s="162">
        <f t="shared" si="377"/>
        <v>40.313000000000002</v>
      </c>
      <c r="DZ145" s="162">
        <f t="shared" si="377"/>
        <v>61.431999999999995</v>
      </c>
      <c r="EA145" s="162">
        <f t="shared" si="377"/>
        <v>17.569000000000024</v>
      </c>
      <c r="EB145" s="162">
        <f>+SUM(EB137:EB144)</f>
        <v>252.27499999999995</v>
      </c>
      <c r="EC145" s="162">
        <f t="shared" ref="EC145:EJ145" si="378">+SUM(EC137:EC144)</f>
        <v>242.42614036766963</v>
      </c>
      <c r="ED145" s="162">
        <f t="shared" si="378"/>
        <v>329.44665110520032</v>
      </c>
      <c r="EE145" s="162">
        <f t="shared" si="378"/>
        <v>480.99478839763123</v>
      </c>
      <c r="EF145" s="162">
        <f t="shared" si="378"/>
        <v>631.28966769020326</v>
      </c>
      <c r="EG145" s="162">
        <f t="shared" si="378"/>
        <v>802.10437828845056</v>
      </c>
      <c r="EH145" s="162">
        <f t="shared" si="378"/>
        <v>915.49795317958456</v>
      </c>
      <c r="EI145" s="162">
        <f t="shared" si="378"/>
        <v>1055.473964485092</v>
      </c>
      <c r="EJ145" s="485">
        <f t="shared" si="378"/>
        <v>1221.2163400675108</v>
      </c>
      <c r="EK145" s="1549"/>
      <c r="EX145" s="217"/>
      <c r="EY145" s="217"/>
      <c r="EZ145" s="217"/>
      <c r="FA145" s="217"/>
      <c r="FB145" s="217"/>
      <c r="FC145" s="217"/>
    </row>
    <row r="146" spans="1:159" s="90" customFormat="1" ht="15" customHeight="1">
      <c r="A146" s="55"/>
      <c r="B146"/>
      <c r="C146"/>
      <c r="D146"/>
      <c r="E146"/>
      <c r="F146"/>
      <c r="G146"/>
      <c r="H146" s="55"/>
      <c r="I146" s="482" t="s">
        <v>48</v>
      </c>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376"/>
      <c r="AU146" s="128"/>
      <c r="AV146" s="128"/>
      <c r="AW146" s="347"/>
      <c r="AX146" s="376">
        <f t="shared" ref="AX146:BX146" si="379">+SUM(AX147:AX151)</f>
        <v>0.41499999999999992</v>
      </c>
      <c r="AY146" s="128">
        <f t="shared" si="379"/>
        <v>-0.16899999999999993</v>
      </c>
      <c r="AZ146" s="128">
        <f t="shared" si="379"/>
        <v>1.3820000000000001</v>
      </c>
      <c r="BA146" s="347">
        <f t="shared" si="379"/>
        <v>0.29699999999999982</v>
      </c>
      <c r="BB146" s="376">
        <f t="shared" si="379"/>
        <v>2.39</v>
      </c>
      <c r="BC146" s="128">
        <f t="shared" si="379"/>
        <v>0.69500000000000051</v>
      </c>
      <c r="BD146" s="128">
        <f t="shared" si="379"/>
        <v>1.4019999999999997</v>
      </c>
      <c r="BE146" s="128">
        <f t="shared" si="379"/>
        <v>-3.81</v>
      </c>
      <c r="BF146" s="376">
        <f t="shared" si="379"/>
        <v>0.248</v>
      </c>
      <c r="BG146" s="128">
        <f t="shared" si="379"/>
        <v>4.3849999999999998</v>
      </c>
      <c r="BH146" s="128">
        <f t="shared" si="379"/>
        <v>-3.46</v>
      </c>
      <c r="BI146" s="347">
        <f t="shared" si="379"/>
        <v>1.3159999999999989</v>
      </c>
      <c r="BJ146" s="376">
        <f t="shared" si="379"/>
        <v>-4.0649999999999995</v>
      </c>
      <c r="BK146" s="128">
        <f t="shared" si="379"/>
        <v>0.52200000000000002</v>
      </c>
      <c r="BL146" s="128">
        <f t="shared" si="379"/>
        <v>-5.1430000000000025</v>
      </c>
      <c r="BM146" s="347">
        <f t="shared" si="379"/>
        <v>1.9060000000000012</v>
      </c>
      <c r="BN146" s="376">
        <f t="shared" si="379"/>
        <v>2.879</v>
      </c>
      <c r="BO146" s="128">
        <f t="shared" si="379"/>
        <v>4.411999999999999</v>
      </c>
      <c r="BP146" s="128">
        <f t="shared" si="379"/>
        <v>0.93200000000000027</v>
      </c>
      <c r="BQ146" s="347">
        <f>+SUM(BQ147:BQ151)</f>
        <v>-3.0169999999999995</v>
      </c>
      <c r="BR146" s="376">
        <f t="shared" si="379"/>
        <v>-1.0199999999999996</v>
      </c>
      <c r="BS146" s="128">
        <f t="shared" si="379"/>
        <v>2.7830000000000004</v>
      </c>
      <c r="BT146" s="128">
        <f t="shared" si="379"/>
        <v>-3.1430000000000016</v>
      </c>
      <c r="BU146" s="347">
        <f t="shared" si="379"/>
        <v>-37.392999999999994</v>
      </c>
      <c r="BV146" s="376">
        <f t="shared" si="379"/>
        <v>13.629</v>
      </c>
      <c r="BW146" s="128">
        <f t="shared" si="379"/>
        <v>19.782000000000004</v>
      </c>
      <c r="BX146" s="128">
        <f t="shared" si="379"/>
        <v>-26.794000000000004</v>
      </c>
      <c r="BY146" s="347">
        <f>+SUM(BY147:BY151)</f>
        <v>-15.541</v>
      </c>
      <c r="BZ146" s="376">
        <f>+SUM(BZ147:BZ151)</f>
        <v>11.551</v>
      </c>
      <c r="CA146" s="128">
        <f>+SUM(CA147:CA151)</f>
        <v>-26.917999999999999</v>
      </c>
      <c r="CB146" s="128">
        <f t="shared" ref="CB146" si="380">+SUM(CB147:CB151)</f>
        <v>16.937000000000001</v>
      </c>
      <c r="CC146" s="347">
        <f>+SUM(CC147:CC151)</f>
        <v>4.3460000000000001</v>
      </c>
      <c r="CD146" s="128">
        <f>+SUM(CD147:CD151)</f>
        <v>0.75969838362675723</v>
      </c>
      <c r="CE146" s="128">
        <f>+SUM(CE147:CE151)</f>
        <v>-28.06506078370187</v>
      </c>
      <c r="CF146" s="128">
        <f>+SUM(CF147:CF151)</f>
        <v>41.430395567712139</v>
      </c>
      <c r="CG146" s="347">
        <f>+SUM(CG147:CG151)</f>
        <v>-3.9671017538900379</v>
      </c>
      <c r="CH146" s="128"/>
      <c r="CI146" s="128"/>
      <c r="CJ146" s="128"/>
      <c r="CK146" s="128"/>
      <c r="CL146" s="128"/>
      <c r="CM146" s="128"/>
      <c r="CN146" s="128"/>
      <c r="CO146" s="128"/>
      <c r="CP146" s="128"/>
      <c r="CQ146" s="128"/>
      <c r="CR146" s="128"/>
      <c r="CS146" s="128"/>
      <c r="CT146" s="128"/>
      <c r="CU146" s="128"/>
      <c r="CV146" s="128"/>
      <c r="CW146" s="128"/>
      <c r="CX146" s="128"/>
      <c r="CY146" s="128"/>
      <c r="CZ146" s="128"/>
      <c r="DA146" s="128"/>
      <c r="DB146" s="128"/>
      <c r="DC146" s="128"/>
      <c r="DD146" s="128"/>
      <c r="DE146" s="128"/>
      <c r="DF146" s="128"/>
      <c r="DG146" s="128"/>
      <c r="DH146" s="128"/>
      <c r="DI146" s="347"/>
      <c r="DJ146" s="1145"/>
      <c r="DK146" s="128"/>
      <c r="DL146" s="128"/>
      <c r="DM146" s="128"/>
      <c r="DN146" s="128"/>
      <c r="DO146" s="128"/>
      <c r="DP146" s="150"/>
      <c r="DQ146" s="314"/>
      <c r="DR146" s="150"/>
      <c r="DS146" s="128">
        <f t="shared" ref="DS146:EA146" si="381">+SUM(DS147:DS151)</f>
        <v>-1.5070000000000001</v>
      </c>
      <c r="DT146" s="128">
        <f t="shared" si="381"/>
        <v>0.78700000000000003</v>
      </c>
      <c r="DU146" s="128">
        <f t="shared" si="381"/>
        <v>1.9249999999999998</v>
      </c>
      <c r="DV146" s="128">
        <f t="shared" si="381"/>
        <v>0.67700000000000049</v>
      </c>
      <c r="DW146" s="128">
        <f t="shared" si="381"/>
        <v>2.488999999999999</v>
      </c>
      <c r="DX146" s="128">
        <f t="shared" si="381"/>
        <v>-6.7799999999999994</v>
      </c>
      <c r="DY146" s="128">
        <f t="shared" si="381"/>
        <v>5.2060000000000013</v>
      </c>
      <c r="DZ146" s="128">
        <f t="shared" si="381"/>
        <v>-38.772999999999996</v>
      </c>
      <c r="EA146" s="128">
        <f t="shared" si="381"/>
        <v>-8.9240000000000066</v>
      </c>
      <c r="EB146" s="128">
        <f t="shared" ref="EB146:EB151" si="382">SUM(BZ146:CC146)</f>
        <v>5.9160000000000021</v>
      </c>
      <c r="EC146" s="128">
        <f t="shared" ref="EC146:EC151" si="383">SUM(CD146:CG146)</f>
        <v>10.15793141374699</v>
      </c>
      <c r="ED146" s="128">
        <f t="shared" ref="ED146:EJ146" si="384">+SUM(ED147:ED151)</f>
        <v>11.31951767335644</v>
      </c>
      <c r="EE146" s="128">
        <f t="shared" si="384"/>
        <v>16.070807128993536</v>
      </c>
      <c r="EF146" s="128">
        <f t="shared" si="384"/>
        <v>0.5552189236833911</v>
      </c>
      <c r="EG146" s="128">
        <f t="shared" si="384"/>
        <v>8.1035919874731945</v>
      </c>
      <c r="EH146" s="128">
        <f t="shared" si="384"/>
        <v>-1.4210196843425251</v>
      </c>
      <c r="EI146" s="128">
        <f t="shared" si="384"/>
        <v>-13.376877944745743</v>
      </c>
      <c r="EJ146" s="347">
        <f t="shared" si="384"/>
        <v>3.2031835098010646</v>
      </c>
      <c r="EK146" s="1531"/>
      <c r="EU146" s="218"/>
      <c r="EV146" s="218"/>
      <c r="EW146" s="218"/>
      <c r="EX146" s="218"/>
      <c r="EY146" s="218"/>
      <c r="EZ146" s="218"/>
      <c r="FA146" s="218"/>
      <c r="FB146" s="218"/>
      <c r="FC146" s="218"/>
    </row>
    <row r="147" spans="1:159" s="56" customFormat="1" ht="15" customHeight="1">
      <c r="A147" s="55"/>
      <c r="B147"/>
      <c r="C147"/>
      <c r="D147"/>
      <c r="E147"/>
      <c r="F147"/>
      <c r="G147"/>
      <c r="H147" s="55"/>
      <c r="I147" s="487" t="s">
        <v>13</v>
      </c>
      <c r="J147" s="39"/>
      <c r="K147" s="39"/>
      <c r="L147" s="39"/>
      <c r="M147" s="39"/>
      <c r="N147" s="39"/>
      <c r="O147" s="39"/>
      <c r="P147" s="39"/>
      <c r="Q147" s="39"/>
      <c r="R147" s="39"/>
      <c r="S147" s="39"/>
      <c r="T147" s="39"/>
      <c r="U147" s="39"/>
      <c r="V147" s="39"/>
      <c r="W147" s="39"/>
      <c r="X147" s="39"/>
      <c r="Y147" s="39"/>
      <c r="Z147" s="39"/>
      <c r="AA147" s="39"/>
      <c r="AB147" s="39"/>
      <c r="AC147" s="39"/>
      <c r="AD147" s="39"/>
      <c r="AE147" s="39"/>
      <c r="AF147" s="39"/>
      <c r="AG147" s="39"/>
      <c r="AH147" s="39"/>
      <c r="AI147" s="39"/>
      <c r="AJ147" s="39"/>
      <c r="AK147" s="39"/>
      <c r="AL147" s="39"/>
      <c r="AM147" s="39"/>
      <c r="AN147" s="39"/>
      <c r="AO147" s="39"/>
      <c r="AP147" s="39"/>
      <c r="AQ147" s="39"/>
      <c r="AR147" s="39"/>
      <c r="AS147" s="39"/>
      <c r="AT147" s="447"/>
      <c r="AU147" s="147"/>
      <c r="AV147" s="147"/>
      <c r="AW147" s="507"/>
      <c r="AX147" s="378">
        <v>-0.23300000000000001</v>
      </c>
      <c r="AY147" s="132">
        <f>-1.141-AX147</f>
        <v>-0.90800000000000003</v>
      </c>
      <c r="AZ147" s="132">
        <f>-1.383-AY147-AX147</f>
        <v>-0.24199999999999997</v>
      </c>
      <c r="BA147" s="366">
        <f>-1.356-AZ147-AY147-AX147</f>
        <v>2.6999999999999941E-2</v>
      </c>
      <c r="BB147" s="378">
        <v>0.23400000000000001</v>
      </c>
      <c r="BC147" s="132">
        <f>-1.501-BB147</f>
        <v>-1.7349999999999999</v>
      </c>
      <c r="BD147" s="132">
        <f>-2.516-BC147-BB147</f>
        <v>-1.0150000000000001</v>
      </c>
      <c r="BE147" s="132">
        <f>-2.208-BD147-BC147-BB147</f>
        <v>0.30799999999999983</v>
      </c>
      <c r="BF147" s="378">
        <v>-0.60099999999999998</v>
      </c>
      <c r="BG147" s="132">
        <f>-2.397-BF147</f>
        <v>-1.7959999999999998</v>
      </c>
      <c r="BH147" s="132">
        <f>-3.546-BG147-BF147</f>
        <v>-1.149</v>
      </c>
      <c r="BI147" s="366">
        <f>-3.458-BH147-BG147-BF147</f>
        <v>8.7999999999999634E-2</v>
      </c>
      <c r="BJ147" s="378">
        <v>-1.258</v>
      </c>
      <c r="BK147" s="132">
        <f>-5.193-BJ147</f>
        <v>-3.9349999999999996</v>
      </c>
      <c r="BL147" s="132">
        <f>-7.267-BK147-BJ147</f>
        <v>-2.0740000000000007</v>
      </c>
      <c r="BM147" s="366">
        <f>-7.571-BL147-BK147-BJ147</f>
        <v>-0.30399999999999938</v>
      </c>
      <c r="BN147" s="378">
        <v>-0.26</v>
      </c>
      <c r="BO147" s="132">
        <f>-5.876-BN147</f>
        <v>-5.6160000000000005</v>
      </c>
      <c r="BP147" s="132">
        <f>-8.259-BO147-BN147</f>
        <v>-2.383</v>
      </c>
      <c r="BQ147" s="366">
        <f>-5.979-BP147-BO147-BN147</f>
        <v>2.2800000000000002</v>
      </c>
      <c r="BR147" s="460">
        <v>-0.29599999999999999</v>
      </c>
      <c r="BS147" s="717">
        <f>-5.026-BR147</f>
        <v>-4.7299999999999995</v>
      </c>
      <c r="BT147" s="717">
        <f>-4.009-BS147-BR147</f>
        <v>1.0169999999999992</v>
      </c>
      <c r="BU147" s="689">
        <f>-1.051-BT147-BS147-BR147</f>
        <v>2.9580000000000002</v>
      </c>
      <c r="BV147" s="891">
        <v>-2.77</v>
      </c>
      <c r="BW147" s="717">
        <f>-6.608-BV147</f>
        <v>-3.8379999999999996</v>
      </c>
      <c r="BX147" s="717">
        <f>-11.77-BW147-BV147</f>
        <v>-5.1620000000000008</v>
      </c>
      <c r="BY147" s="689">
        <f>-13.324-BX147-BW147-BV147</f>
        <v>-1.5539999999999998</v>
      </c>
      <c r="BZ147" s="891">
        <v>-2.0590000000000002</v>
      </c>
      <c r="CA147" s="717">
        <f>-11.149-BZ147</f>
        <v>-9.09</v>
      </c>
      <c r="CB147" s="717">
        <f>-19.272-CA147-BZ147</f>
        <v>-8.1229999999999976</v>
      </c>
      <c r="CC147" s="689">
        <f>-21.203-CB147-CA147-BZ147</f>
        <v>-1.9310000000000018</v>
      </c>
      <c r="CD147" s="143">
        <f>CC67-CD67</f>
        <v>3.2545227374386982</v>
      </c>
      <c r="CE147" s="143">
        <f>CD67-CE67</f>
        <v>-8.3731787542871103</v>
      </c>
      <c r="CF147" s="143">
        <f>CE67-CF67</f>
        <v>-20.041746171575419</v>
      </c>
      <c r="CG147" s="370">
        <f>CF67-CG67</f>
        <v>-9.8158089843988137</v>
      </c>
      <c r="CH147" s="143"/>
      <c r="CI147" s="143"/>
      <c r="CJ147" s="143"/>
      <c r="CK147" s="143"/>
      <c r="CL147" s="143"/>
      <c r="CM147" s="143"/>
      <c r="CN147" s="143"/>
      <c r="CO147" s="143"/>
      <c r="CP147" s="143"/>
      <c r="CQ147" s="143"/>
      <c r="CR147" s="143"/>
      <c r="CS147" s="143"/>
      <c r="CT147" s="143"/>
      <c r="CU147" s="143"/>
      <c r="CV147" s="143"/>
      <c r="CW147" s="143"/>
      <c r="CX147" s="143"/>
      <c r="CY147" s="143"/>
      <c r="CZ147" s="143"/>
      <c r="DA147" s="143"/>
      <c r="DB147" s="143"/>
      <c r="DC147" s="143"/>
      <c r="DD147" s="143"/>
      <c r="DE147" s="143"/>
      <c r="DF147" s="143"/>
      <c r="DG147" s="143"/>
      <c r="DH147" s="143"/>
      <c r="DI147" s="370"/>
      <c r="DJ147" s="1145"/>
      <c r="DK147" s="144"/>
      <c r="DL147" s="144"/>
      <c r="DM147" s="144"/>
      <c r="DN147" s="144"/>
      <c r="DO147" s="144"/>
      <c r="DP147" s="127"/>
      <c r="DQ147" s="449"/>
      <c r="DR147" s="145"/>
      <c r="DS147" s="132">
        <v>-1.0920000000000001</v>
      </c>
      <c r="DT147" s="132">
        <v>-0.60699999999999998</v>
      </c>
      <c r="DU147" s="128">
        <f>SUM(AX147:BA147)</f>
        <v>-1.3560000000000001</v>
      </c>
      <c r="DV147" s="128">
        <f>SUM(BB147:BE147)</f>
        <v>-2.2080000000000002</v>
      </c>
      <c r="DW147" s="128">
        <f>SUM(BF147:BI147)</f>
        <v>-3.4580000000000002</v>
      </c>
      <c r="DX147" s="128">
        <f>SUM(BJ147:BM147)</f>
        <v>-7.5709999999999997</v>
      </c>
      <c r="DY147" s="128">
        <f>SUM(BN147:BQ147)</f>
        <v>-5.9790000000000001</v>
      </c>
      <c r="DZ147" s="128">
        <f>SUM(BR147:BU147)</f>
        <v>-1.0510000000000002</v>
      </c>
      <c r="EA147" s="128">
        <f>SUM(BV147:BY147)</f>
        <v>-13.324</v>
      </c>
      <c r="EB147" s="128">
        <f t="shared" si="382"/>
        <v>-21.202999999999999</v>
      </c>
      <c r="EC147" s="143">
        <f t="shared" si="383"/>
        <v>-34.976211172822644</v>
      </c>
      <c r="ED147" s="143">
        <f t="shared" ref="ED147:EJ147" si="385">EC67-ED67</f>
        <v>-30.826920923942723</v>
      </c>
      <c r="EE147" s="143">
        <f t="shared" si="385"/>
        <v>-54.103190800772865</v>
      </c>
      <c r="EF147" s="143">
        <f t="shared" si="385"/>
        <v>-67.001910488118455</v>
      </c>
      <c r="EG147" s="143">
        <f t="shared" si="385"/>
        <v>-64.813297138379482</v>
      </c>
      <c r="EH147" s="143">
        <f t="shared" si="385"/>
        <v>-69.071572450417818</v>
      </c>
      <c r="EI147" s="143">
        <f t="shared" si="385"/>
        <v>-73.73348621278808</v>
      </c>
      <c r="EJ147" s="370">
        <f t="shared" si="385"/>
        <v>-82.175543234180225</v>
      </c>
      <c r="EK147" s="1531"/>
      <c r="EU147" s="78"/>
      <c r="EV147" s="78"/>
      <c r="EW147" s="78"/>
      <c r="EX147" s="78"/>
      <c r="EY147" s="78"/>
      <c r="EZ147" s="78"/>
      <c r="FA147" s="78"/>
      <c r="FB147" s="78"/>
      <c r="FC147" s="78"/>
    </row>
    <row r="148" spans="1:159" s="56" customFormat="1" ht="15" customHeight="1">
      <c r="A148" s="55"/>
      <c r="B148"/>
      <c r="C148"/>
      <c r="D148"/>
      <c r="E148"/>
      <c r="F148"/>
      <c r="G148"/>
      <c r="H148" s="55"/>
      <c r="I148" s="487" t="s">
        <v>49</v>
      </c>
      <c r="J148" s="39"/>
      <c r="K148" s="39"/>
      <c r="L148" s="39"/>
      <c r="M148" s="39"/>
      <c r="N148" s="39"/>
      <c r="O148" s="39"/>
      <c r="P148" s="39"/>
      <c r="Q148" s="39"/>
      <c r="R148" s="39"/>
      <c r="S148" s="39"/>
      <c r="T148" s="39"/>
      <c r="U148" s="39"/>
      <c r="V148" s="39"/>
      <c r="W148" s="39"/>
      <c r="X148" s="39"/>
      <c r="Y148" s="39"/>
      <c r="Z148" s="39"/>
      <c r="AA148" s="39"/>
      <c r="AB148" s="39"/>
      <c r="AC148" s="39"/>
      <c r="AD148" s="39"/>
      <c r="AE148" s="39"/>
      <c r="AF148" s="39"/>
      <c r="AG148" s="39"/>
      <c r="AH148" s="39"/>
      <c r="AI148" s="39"/>
      <c r="AJ148" s="39"/>
      <c r="AK148" s="39"/>
      <c r="AL148" s="39"/>
      <c r="AM148" s="39"/>
      <c r="AN148" s="39"/>
      <c r="AO148" s="39"/>
      <c r="AP148" s="39"/>
      <c r="AQ148" s="39"/>
      <c r="AR148" s="39"/>
      <c r="AS148" s="39"/>
      <c r="AT148" s="447"/>
      <c r="AU148" s="147"/>
      <c r="AV148" s="147"/>
      <c r="AW148" s="507"/>
      <c r="AX148" s="378">
        <v>-0.26100000000000001</v>
      </c>
      <c r="AY148" s="132">
        <f>-0.358-AX148</f>
        <v>-9.6999999999999975E-2</v>
      </c>
      <c r="AZ148" s="132">
        <f>-0.323-AY148-AX148</f>
        <v>3.4999999999999976E-2</v>
      </c>
      <c r="BA148" s="366">
        <f>-0.069-AZ148-AY148-AX148</f>
        <v>0.254</v>
      </c>
      <c r="BB148" s="378">
        <v>-1.2589999999999999</v>
      </c>
      <c r="BC148" s="132">
        <f>-1.526-BB148</f>
        <v>-0.26700000000000013</v>
      </c>
      <c r="BD148" s="132">
        <f>-0.453-BC148-BB148</f>
        <v>1.073</v>
      </c>
      <c r="BE148" s="132">
        <f>-2.882-BD148-BC148-BB148</f>
        <v>-2.4289999999999998</v>
      </c>
      <c r="BF148" s="378">
        <v>1.085</v>
      </c>
      <c r="BG148" s="132">
        <f>1.464-BF148</f>
        <v>0.379</v>
      </c>
      <c r="BH148" s="132">
        <f>-0.007-BG148-BF148</f>
        <v>-1.4710000000000001</v>
      </c>
      <c r="BI148" s="366">
        <f>0.65-BH148-BG148-BF148</f>
        <v>0.65700000000000003</v>
      </c>
      <c r="BJ148" s="378">
        <v>-1.768</v>
      </c>
      <c r="BK148" s="132">
        <f>-0.462-BJ148</f>
        <v>1.306</v>
      </c>
      <c r="BL148" s="146">
        <f>-1.427-4.265-BK148-BJ148</f>
        <v>-5.23</v>
      </c>
      <c r="BM148" s="284">
        <f>-1.543-4.111-BL148-BK148-BJ148</f>
        <v>3.8000000000000478E-2</v>
      </c>
      <c r="BN148" s="378">
        <v>-1.92</v>
      </c>
      <c r="BO148" s="132">
        <f>-1.565-BN148</f>
        <v>0.35499999999999998</v>
      </c>
      <c r="BP148" s="132">
        <f>-4.082-BO148-BN148</f>
        <v>-2.5169999999999995</v>
      </c>
      <c r="BQ148" s="284">
        <f>-5.084-BP148-BO148-BN148</f>
        <v>-1.0020000000000002</v>
      </c>
      <c r="BR148" s="460">
        <v>5.4770000000000003</v>
      </c>
      <c r="BS148" s="717">
        <f>8.494-BR148</f>
        <v>3.0169999999999995</v>
      </c>
      <c r="BT148" s="717">
        <f>7.849-BS148-BR148</f>
        <v>-0.64499999999999957</v>
      </c>
      <c r="BU148" s="689">
        <f>-0.761-BT148-BS148-BR148</f>
        <v>-8.61</v>
      </c>
      <c r="BV148" s="891">
        <v>2.7080000000000002</v>
      </c>
      <c r="BW148" s="717">
        <f>7.122-BV148</f>
        <v>4.4139999999999997</v>
      </c>
      <c r="BX148" s="717">
        <f>5.197-BW148-BV148</f>
        <v>-1.9249999999999998</v>
      </c>
      <c r="BY148" s="689">
        <f>-13.26-BX148-BW148-BV148</f>
        <v>-18.457000000000001</v>
      </c>
      <c r="BZ148" s="891">
        <v>4.7370000000000001</v>
      </c>
      <c r="CA148" s="717">
        <f>-5.845-BZ148</f>
        <v>-10.582000000000001</v>
      </c>
      <c r="CB148" s="717">
        <f>4.434-CA148-BZ148</f>
        <v>10.279000000000002</v>
      </c>
      <c r="CC148" s="689">
        <f>10.807-CB148-CA148-BZ148</f>
        <v>6.3729999999999993</v>
      </c>
      <c r="CD148" s="143">
        <f>CC68-CD68+CC74-CD74+CD86-CC86</f>
        <v>-13.340463966009313</v>
      </c>
      <c r="CE148" s="143">
        <f>CD68-CE68+CD74-CE74+CE86-CD86</f>
        <v>-11.366741650486588</v>
      </c>
      <c r="CF148" s="143">
        <f>CE68-CF68+CE74-CF74+CF86-CE86</f>
        <v>3.4178329895685025</v>
      </c>
      <c r="CG148" s="370">
        <f>CF68-CG68+CF74-CG74+CG86-CF86</f>
        <v>21.704948850830412</v>
      </c>
      <c r="CH148" s="143"/>
      <c r="CI148" s="143"/>
      <c r="CJ148" s="143"/>
      <c r="CK148" s="143"/>
      <c r="CL148" s="143"/>
      <c r="CM148" s="143"/>
      <c r="CN148" s="143"/>
      <c r="CO148" s="143"/>
      <c r="CP148" s="143"/>
      <c r="CQ148" s="143"/>
      <c r="CR148" s="143"/>
      <c r="CS148" s="143"/>
      <c r="CT148" s="143"/>
      <c r="CU148" s="143"/>
      <c r="CV148" s="143"/>
      <c r="CW148" s="143"/>
      <c r="CX148" s="143"/>
      <c r="CY148" s="143"/>
      <c r="CZ148" s="143"/>
      <c r="DA148" s="143"/>
      <c r="DB148" s="143"/>
      <c r="DC148" s="143"/>
      <c r="DD148" s="143"/>
      <c r="DE148" s="143"/>
      <c r="DF148" s="143"/>
      <c r="DG148" s="143"/>
      <c r="DH148" s="143"/>
      <c r="DI148" s="370"/>
      <c r="DJ148" s="1145"/>
      <c r="DK148" s="144"/>
      <c r="DL148" s="148"/>
      <c r="DM148" s="148"/>
      <c r="DN148" s="148"/>
      <c r="DO148" s="148"/>
      <c r="DP148" s="127"/>
      <c r="DQ148" s="449"/>
      <c r="DR148" s="145"/>
      <c r="DS148" s="132">
        <v>0.13</v>
      </c>
      <c r="DT148" s="132">
        <v>0.308</v>
      </c>
      <c r="DU148" s="128">
        <f>SUM(AX148:BA148)</f>
        <v>-6.9000000000000006E-2</v>
      </c>
      <c r="DV148" s="128">
        <f>SUM(BB148:BE148)</f>
        <v>-2.8819999999999997</v>
      </c>
      <c r="DW148" s="128">
        <f>SUM(BF148:BI148)</f>
        <v>0.64999999999999991</v>
      </c>
      <c r="DX148" s="128">
        <f>SUM(BJ148:BM148)</f>
        <v>-5.6539999999999999</v>
      </c>
      <c r="DY148" s="128">
        <f>SUM(BN148:BQ148)</f>
        <v>-5.0839999999999996</v>
      </c>
      <c r="DZ148" s="128">
        <f>SUM(BR148:BU148)</f>
        <v>-0.76099999999999923</v>
      </c>
      <c r="EA148" s="128">
        <f>SUM(BV148:BY148)</f>
        <v>-13.260000000000002</v>
      </c>
      <c r="EB148" s="128">
        <f t="shared" si="382"/>
        <v>10.807</v>
      </c>
      <c r="EC148" s="143">
        <f t="shared" si="383"/>
        <v>0.41557622390301319</v>
      </c>
      <c r="ED148" s="143">
        <f t="shared" ref="ED148:EJ148" si="386">EC68-ED68+EC74-ED74+ED86-EC86</f>
        <v>-5.6213197539629363</v>
      </c>
      <c r="EE148" s="143">
        <f t="shared" si="386"/>
        <v>-9.6825876069069423</v>
      </c>
      <c r="EF148" s="143">
        <f t="shared" si="386"/>
        <v>-10.133119937647983</v>
      </c>
      <c r="EG148" s="143">
        <f t="shared" si="386"/>
        <v>-5.7062629923733041</v>
      </c>
      <c r="EH148" s="143">
        <f t="shared" si="386"/>
        <v>-1.3152230815667139</v>
      </c>
      <c r="EI148" s="143">
        <f t="shared" si="386"/>
        <v>2.8737351843801093</v>
      </c>
      <c r="EJ148" s="370">
        <f t="shared" si="386"/>
        <v>9.3672371118429325</v>
      </c>
      <c r="EK148" s="1531"/>
      <c r="EU148" s="78"/>
      <c r="EV148" s="78"/>
      <c r="EW148" s="78"/>
      <c r="EX148" s="78"/>
      <c r="EY148" s="78"/>
      <c r="EZ148" s="78"/>
      <c r="FA148" s="78"/>
      <c r="FB148" s="78"/>
      <c r="FC148" s="78"/>
    </row>
    <row r="149" spans="1:159" s="56" customFormat="1" ht="15" customHeight="1">
      <c r="A149" s="55"/>
      <c r="B149"/>
      <c r="C149"/>
      <c r="D149"/>
      <c r="E149"/>
      <c r="F149"/>
      <c r="G149"/>
      <c r="H149" s="55"/>
      <c r="I149" s="487" t="s">
        <v>22</v>
      </c>
      <c r="J149" s="39"/>
      <c r="K149" s="39"/>
      <c r="L149" s="39"/>
      <c r="M149" s="39"/>
      <c r="N149" s="39"/>
      <c r="O149" s="39"/>
      <c r="P149" s="39"/>
      <c r="Q149" s="39"/>
      <c r="R149" s="39"/>
      <c r="S149" s="39"/>
      <c r="T149" s="39"/>
      <c r="U149" s="39"/>
      <c r="V149" s="39"/>
      <c r="W149" s="39"/>
      <c r="X149" s="39"/>
      <c r="Y149" s="39"/>
      <c r="Z149" s="39"/>
      <c r="AA149" s="39"/>
      <c r="AB149" s="39"/>
      <c r="AC149" s="39"/>
      <c r="AD149" s="39"/>
      <c r="AE149" s="39"/>
      <c r="AF149" s="39"/>
      <c r="AG149" s="39"/>
      <c r="AH149" s="39"/>
      <c r="AI149" s="39"/>
      <c r="AJ149" s="39"/>
      <c r="AK149" s="39"/>
      <c r="AL149" s="39"/>
      <c r="AM149" s="39"/>
      <c r="AN149" s="39"/>
      <c r="AO149" s="39"/>
      <c r="AP149" s="39"/>
      <c r="AQ149" s="39"/>
      <c r="AR149" s="39"/>
      <c r="AS149" s="39"/>
      <c r="AT149" s="447"/>
      <c r="AU149" s="147"/>
      <c r="AV149" s="147"/>
      <c r="AW149" s="507"/>
      <c r="AX149" s="378">
        <v>0.22800000000000001</v>
      </c>
      <c r="AY149" s="132">
        <f>0.454-AX149</f>
        <v>0.22600000000000001</v>
      </c>
      <c r="AZ149" s="132">
        <f>0.583-AY149-AX149</f>
        <v>0.12899999999999998</v>
      </c>
      <c r="BA149" s="366">
        <f>0.327-AZ149-AY149-AX149</f>
        <v>-0.25600000000000001</v>
      </c>
      <c r="BB149" s="378">
        <v>0.51700000000000002</v>
      </c>
      <c r="BC149" s="132">
        <f>1.774-BB149</f>
        <v>1.2570000000000001</v>
      </c>
      <c r="BD149" s="132">
        <f>2.984-BC149-BB149</f>
        <v>1.21</v>
      </c>
      <c r="BE149" s="132">
        <f>0.916-BD149-BC149-BB149</f>
        <v>-2.0680000000000001</v>
      </c>
      <c r="BF149" s="378">
        <v>-0.41299999999999998</v>
      </c>
      <c r="BG149" s="132">
        <f>1.57-BF149</f>
        <v>1.9830000000000001</v>
      </c>
      <c r="BH149" s="132">
        <f>0.758-BG149-BF149</f>
        <v>-0.81200000000000006</v>
      </c>
      <c r="BI149" s="366">
        <f>0.991-BH149-BG149-BF149</f>
        <v>0.23299999999999982</v>
      </c>
      <c r="BJ149" s="378">
        <v>1.2410000000000001</v>
      </c>
      <c r="BK149" s="132">
        <f>2.659-BJ149</f>
        <v>1.4179999999999997</v>
      </c>
      <c r="BL149" s="132">
        <f>0.723-BK149-BJ149</f>
        <v>-1.9359999999999999</v>
      </c>
      <c r="BM149" s="366">
        <f>1.497-BL149-BK149-BJ149</f>
        <v>0.77400000000000002</v>
      </c>
      <c r="BN149" s="378">
        <v>1.679</v>
      </c>
      <c r="BO149" s="132">
        <f>9.555-BN149</f>
        <v>7.8759999999999994</v>
      </c>
      <c r="BP149" s="132">
        <f>8.642-BO149-BN149</f>
        <v>-0.91300000000000003</v>
      </c>
      <c r="BQ149" s="366">
        <f>4.634-BP149-BO149-BN149</f>
        <v>-4.0079999999999991</v>
      </c>
      <c r="BR149" s="460">
        <v>-0.76300000000000001</v>
      </c>
      <c r="BS149" s="1190">
        <f>-2.516-BR149</f>
        <v>-1.7530000000000001</v>
      </c>
      <c r="BT149" s="1190">
        <f>-8.394-BS149-BR149</f>
        <v>-5.8780000000000001</v>
      </c>
      <c r="BU149" s="1256">
        <f>-11.158-BT149-BS149-BR149</f>
        <v>-2.7639999999999993</v>
      </c>
      <c r="BV149" s="1262">
        <v>1.5940000000000001</v>
      </c>
      <c r="BW149" s="1190">
        <f>13.743-BV149</f>
        <v>12.149000000000001</v>
      </c>
      <c r="BX149" s="1190">
        <f>3.296-BW149-BV149</f>
        <v>-10.447000000000001</v>
      </c>
      <c r="BY149" s="1256">
        <f>0.856-BX149-BW149-BV149</f>
        <v>-2.4400000000000004</v>
      </c>
      <c r="BZ149" s="1262">
        <v>5.2999999999999999E-2</v>
      </c>
      <c r="CA149" s="1190">
        <f>-1.714-BZ149</f>
        <v>-1.7669999999999999</v>
      </c>
      <c r="CB149" s="1190">
        <f>0.224-CA149-BZ149</f>
        <v>1.9379999999999999</v>
      </c>
      <c r="CC149" s="1256">
        <f>-0.373-CB149-CA149-BZ149</f>
        <v>-0.59700000000000009</v>
      </c>
      <c r="CD149" s="488">
        <f>CD78-CC78</f>
        <v>1.0690728663276707</v>
      </c>
      <c r="CE149" s="488">
        <f>CE78-CD78</f>
        <v>-1.7099201045501782</v>
      </c>
      <c r="CF149" s="488">
        <f>CF78-CE78</f>
        <v>18.110420034728445</v>
      </c>
      <c r="CG149" s="489">
        <f>CG78-CF78</f>
        <v>1.8725583593366899</v>
      </c>
      <c r="CH149" s="488"/>
      <c r="CI149" s="488"/>
      <c r="CJ149" s="488"/>
      <c r="CK149" s="488"/>
      <c r="CL149" s="488"/>
      <c r="CM149" s="488"/>
      <c r="CN149" s="488"/>
      <c r="CO149" s="488"/>
      <c r="CP149" s="488"/>
      <c r="CQ149" s="488"/>
      <c r="CR149" s="488"/>
      <c r="CS149" s="488"/>
      <c r="CT149" s="488"/>
      <c r="CU149" s="488"/>
      <c r="CV149" s="488"/>
      <c r="CW149" s="488"/>
      <c r="CX149" s="488"/>
      <c r="CY149" s="488"/>
      <c r="CZ149" s="488"/>
      <c r="DA149" s="488"/>
      <c r="DB149" s="488"/>
      <c r="DC149" s="488"/>
      <c r="DD149" s="488"/>
      <c r="DE149" s="488"/>
      <c r="DF149" s="488"/>
      <c r="DG149" s="488"/>
      <c r="DH149" s="488"/>
      <c r="DI149" s="489"/>
      <c r="DJ149" s="1145"/>
      <c r="DK149" s="148"/>
      <c r="DL149" s="148"/>
      <c r="DM149" s="148"/>
      <c r="DN149" s="148"/>
      <c r="DO149" s="148"/>
      <c r="DP149" s="127"/>
      <c r="DQ149" s="449"/>
      <c r="DR149" s="145"/>
      <c r="DS149" s="132">
        <v>-2.4E-2</v>
      </c>
      <c r="DT149" s="132">
        <v>5.8999999999999997E-2</v>
      </c>
      <c r="DU149" s="128">
        <f>SUM(AX149:BA149)</f>
        <v>0.32699999999999996</v>
      </c>
      <c r="DV149" s="128">
        <f>SUM(BB149:BE149)</f>
        <v>0.91599999999999993</v>
      </c>
      <c r="DW149" s="128">
        <f>SUM(BF149:BI149)</f>
        <v>0.99099999999999988</v>
      </c>
      <c r="DX149" s="128">
        <f>SUM(BJ149:BM149)</f>
        <v>1.4969999999999999</v>
      </c>
      <c r="DY149" s="128">
        <f>SUM(BN149:BQ149)</f>
        <v>4.6340000000000003</v>
      </c>
      <c r="DZ149" s="128">
        <f>SUM(BR149:BU149)</f>
        <v>-11.157999999999999</v>
      </c>
      <c r="EA149" s="128">
        <f>SUM(BV149:BY149)</f>
        <v>0.85599999999999898</v>
      </c>
      <c r="EB149" s="128">
        <f t="shared" si="382"/>
        <v>-0.37300000000000011</v>
      </c>
      <c r="EC149" s="488">
        <f t="shared" si="383"/>
        <v>19.342131155842626</v>
      </c>
      <c r="ED149" s="488">
        <f t="shared" ref="ED149:EJ149" si="387">ED78-EC78</f>
        <v>25.508542167203029</v>
      </c>
      <c r="EE149" s="488">
        <f t="shared" si="387"/>
        <v>48.015957276500899</v>
      </c>
      <c r="EF149" s="488">
        <f t="shared" si="387"/>
        <v>53.144620439488904</v>
      </c>
      <c r="EG149" s="488">
        <f t="shared" si="387"/>
        <v>37.810034680082993</v>
      </c>
      <c r="EH149" s="488">
        <f t="shared" si="387"/>
        <v>25.793426842909554</v>
      </c>
      <c r="EI149" s="488">
        <f t="shared" si="387"/>
        <v>10.051781825042241</v>
      </c>
      <c r="EJ149" s="489">
        <f t="shared" si="387"/>
        <v>2.2944629746042438</v>
      </c>
      <c r="EK149" s="1531"/>
      <c r="EU149" s="78"/>
      <c r="EV149" s="78"/>
      <c r="EW149" s="78"/>
      <c r="EX149" s="78"/>
      <c r="EY149" s="78"/>
      <c r="EZ149" s="78"/>
      <c r="FA149" s="78"/>
      <c r="FB149" s="78"/>
      <c r="FC149" s="78"/>
    </row>
    <row r="150" spans="1:159" s="56" customFormat="1" ht="15" customHeight="1">
      <c r="A150" s="55"/>
      <c r="B150"/>
      <c r="C150"/>
      <c r="D150"/>
      <c r="E150"/>
      <c r="F150"/>
      <c r="G150"/>
      <c r="H150" s="55"/>
      <c r="I150" s="487" t="s">
        <v>50</v>
      </c>
      <c r="J150" s="39"/>
      <c r="K150" s="39"/>
      <c r="L150" s="39"/>
      <c r="M150" s="39"/>
      <c r="N150" s="39"/>
      <c r="O150" s="39"/>
      <c r="P150" s="39"/>
      <c r="Q150" s="39"/>
      <c r="R150" s="39"/>
      <c r="S150" s="39"/>
      <c r="T150" s="39"/>
      <c r="U150" s="39"/>
      <c r="V150" s="39"/>
      <c r="W150" s="39"/>
      <c r="X150" s="39"/>
      <c r="Y150" s="39"/>
      <c r="Z150" s="39"/>
      <c r="AA150" s="39"/>
      <c r="AB150" s="39"/>
      <c r="AC150" s="39"/>
      <c r="AD150" s="39"/>
      <c r="AE150" s="39"/>
      <c r="AF150" s="39"/>
      <c r="AG150" s="39"/>
      <c r="AH150" s="39"/>
      <c r="AI150" s="39"/>
      <c r="AJ150" s="39"/>
      <c r="AK150" s="39"/>
      <c r="AL150" s="39"/>
      <c r="AM150" s="39"/>
      <c r="AN150" s="39"/>
      <c r="AO150" s="39"/>
      <c r="AP150" s="39"/>
      <c r="AQ150" s="39"/>
      <c r="AR150" s="39"/>
      <c r="AS150" s="39"/>
      <c r="AT150" s="447"/>
      <c r="AU150" s="147"/>
      <c r="AV150" s="147"/>
      <c r="AW150" s="507"/>
      <c r="AX150" s="378">
        <v>0.11</v>
      </c>
      <c r="AY150" s="132">
        <f>0.27-AX150</f>
        <v>0.16000000000000003</v>
      </c>
      <c r="AZ150" s="132">
        <f>0.695-AY150-AX150</f>
        <v>0.42499999999999993</v>
      </c>
      <c r="BA150" s="366">
        <f>0.546-AZ150-AY150-AX150</f>
        <v>-0.14899999999999991</v>
      </c>
      <c r="BB150" s="378">
        <v>1.42</v>
      </c>
      <c r="BC150" s="132">
        <f>1.975-BB150</f>
        <v>0.55500000000000016</v>
      </c>
      <c r="BD150" s="132">
        <f>2.022-BC150-BB150</f>
        <v>4.6999999999999709E-2</v>
      </c>
      <c r="BE150" s="132">
        <f>2.46-BD150-BC150-BB150</f>
        <v>0.43800000000000017</v>
      </c>
      <c r="BF150" s="378">
        <v>-0.58699999999999997</v>
      </c>
      <c r="BG150" s="132">
        <f>1.076-BF150</f>
        <v>1.663</v>
      </c>
      <c r="BH150" s="132">
        <f>1.026-BG150-BF150</f>
        <v>-5.0000000000000044E-2</v>
      </c>
      <c r="BI150" s="366">
        <f>1.776-BH150-BG150-BF150</f>
        <v>0.75</v>
      </c>
      <c r="BJ150" s="378">
        <v>-1.71</v>
      </c>
      <c r="BK150" s="132">
        <f>-1.506-BJ150</f>
        <v>0.20399999999999996</v>
      </c>
      <c r="BL150" s="132">
        <f>1.045-BK150-BJ150</f>
        <v>2.5510000000000002</v>
      </c>
      <c r="BM150" s="366">
        <f>1.038-BL150-BK150-BJ150</f>
        <v>-7.0000000000001172E-3</v>
      </c>
      <c r="BN150" s="378">
        <v>3.5379999999999998</v>
      </c>
      <c r="BO150" s="132">
        <f>3.438-BN150</f>
        <v>-9.9999999999999645E-2</v>
      </c>
      <c r="BP150" s="132">
        <f>9.499-BO150-BN150</f>
        <v>6.0609999999999999</v>
      </c>
      <c r="BQ150" s="366">
        <f>8.577-BP150-BO150-BN150</f>
        <v>-0.92200000000000015</v>
      </c>
      <c r="BR150" s="460">
        <f>-7.652+1.727+0.375</f>
        <v>-5.55</v>
      </c>
      <c r="BS150" s="1190">
        <f>0.013-3.259+1.425+2.998-BR150</f>
        <v>6.7270000000000003</v>
      </c>
      <c r="BT150" s="1190">
        <f>6.132-2.982+4.088-BS150-BR150</f>
        <v>6.0609999999999991</v>
      </c>
      <c r="BU150" s="1256">
        <f>-18.384-4.02-0.965-BT150-BS150-BR150</f>
        <v>-30.606999999999996</v>
      </c>
      <c r="BV150" s="1262">
        <f>2.793+8.759-2.749</f>
        <v>8.802999999999999</v>
      </c>
      <c r="BW150" s="1190">
        <f>5.005+12.877-0.169-2.749-BV150</f>
        <v>6.1610000000000014</v>
      </c>
      <c r="BX150" s="1190">
        <f>-8.746+13.016-0.021-BW150-BV150</f>
        <v>-10.715</v>
      </c>
      <c r="BY150" s="1256">
        <f>-5.065+12.463-BX150-BW150-BV150</f>
        <v>3.1489999999999991</v>
      </c>
      <c r="BZ150" s="1262">
        <f>4.683+2.539+0</f>
        <v>7.2219999999999995</v>
      </c>
      <c r="CA150" s="1190">
        <f>1.203+0.503-BZ150</f>
        <v>-5.516</v>
      </c>
      <c r="CB150" s="1190">
        <f>13.174+1.194+0.041-CA150-BZ150</f>
        <v>12.702999999999998</v>
      </c>
      <c r="CC150" s="1256">
        <f>19-4.948-CB150-CA150-BZ150</f>
        <v>-0.35699999999999754</v>
      </c>
      <c r="CD150" s="488">
        <f>CD79-CC79+CD80-CC80</f>
        <v>9.776566745869701</v>
      </c>
      <c r="CE150" s="488">
        <f>CE79-CD79+CE80-CD80</f>
        <v>-6.6152202743779931</v>
      </c>
      <c r="CF150" s="488">
        <f>CF79-CE79+CF80-CE80</f>
        <v>39.943888714990607</v>
      </c>
      <c r="CG150" s="489">
        <f>CG79-CF79+CG80-CF80</f>
        <v>-17.728799979658326</v>
      </c>
      <c r="CH150" s="488"/>
      <c r="CI150" s="488"/>
      <c r="CJ150" s="488"/>
      <c r="CK150" s="488"/>
      <c r="CL150" s="488"/>
      <c r="CM150" s="488"/>
      <c r="CN150" s="488"/>
      <c r="CO150" s="488"/>
      <c r="CP150" s="488"/>
      <c r="CQ150" s="488"/>
      <c r="CR150" s="488"/>
      <c r="CS150" s="488"/>
      <c r="CT150" s="488"/>
      <c r="CU150" s="488"/>
      <c r="CV150" s="488"/>
      <c r="CW150" s="488"/>
      <c r="CX150" s="488"/>
      <c r="CY150" s="488"/>
      <c r="CZ150" s="488"/>
      <c r="DA150" s="488"/>
      <c r="DB150" s="488"/>
      <c r="DC150" s="488"/>
      <c r="DD150" s="488"/>
      <c r="DE150" s="488"/>
      <c r="DF150" s="488"/>
      <c r="DG150" s="488"/>
      <c r="DH150" s="488"/>
      <c r="DI150" s="489"/>
      <c r="DJ150" s="1145"/>
      <c r="DK150" s="148"/>
      <c r="DL150" s="148"/>
      <c r="DM150" s="148"/>
      <c r="DN150" s="148"/>
      <c r="DO150" s="148"/>
      <c r="DP150" s="127"/>
      <c r="DQ150" s="449"/>
      <c r="DR150" s="145"/>
      <c r="DS150" s="132">
        <v>-0.45600000000000002</v>
      </c>
      <c r="DT150" s="132">
        <v>0.38500000000000001</v>
      </c>
      <c r="DU150" s="128">
        <f>SUM(AX150:BA150)</f>
        <v>0.54600000000000004</v>
      </c>
      <c r="DV150" s="128">
        <f>SUM(BB150:BE150)</f>
        <v>2.46</v>
      </c>
      <c r="DW150" s="128">
        <f>SUM(BF150:BI150)</f>
        <v>1.776</v>
      </c>
      <c r="DX150" s="128">
        <f>SUM(BJ150:BM150)</f>
        <v>1.038</v>
      </c>
      <c r="DY150" s="128">
        <f>SUM(BN150:BQ150)</f>
        <v>8.577</v>
      </c>
      <c r="DZ150" s="128">
        <f>SUM(BR150:BU150)</f>
        <v>-23.368999999999996</v>
      </c>
      <c r="EA150" s="128">
        <f>SUM(BV150:BY150)</f>
        <v>7.3979999999999997</v>
      </c>
      <c r="EB150" s="128">
        <f t="shared" si="382"/>
        <v>14.052</v>
      </c>
      <c r="EC150" s="488">
        <f t="shared" si="383"/>
        <v>25.376435206823992</v>
      </c>
      <c r="ED150" s="488">
        <f t="shared" ref="ED150:EJ150" si="388">ED79-EC79+ED80-EC80</f>
        <v>22.259216184059071</v>
      </c>
      <c r="EE150" s="488">
        <f t="shared" si="388"/>
        <v>31.840628260172444</v>
      </c>
      <c r="EF150" s="488">
        <f t="shared" si="388"/>
        <v>24.545628909960932</v>
      </c>
      <c r="EG150" s="488">
        <f t="shared" si="388"/>
        <v>40.813117438142982</v>
      </c>
      <c r="EH150" s="488">
        <f t="shared" si="388"/>
        <v>43.172349004732453</v>
      </c>
      <c r="EI150" s="488">
        <f t="shared" si="388"/>
        <v>47.431091258619986</v>
      </c>
      <c r="EJ150" s="489">
        <f t="shared" si="388"/>
        <v>73.717026657534106</v>
      </c>
      <c r="EK150" s="1531"/>
      <c r="EU150" s="78"/>
      <c r="EV150" s="78"/>
      <c r="EW150" s="78"/>
      <c r="EX150" s="78"/>
      <c r="EY150" s="78"/>
      <c r="EZ150" s="78"/>
      <c r="FA150" s="78"/>
      <c r="FB150" s="78"/>
      <c r="FC150" s="78"/>
    </row>
    <row r="151" spans="1:159" s="56" customFormat="1" ht="15" customHeight="1">
      <c r="A151" s="55"/>
      <c r="B151"/>
      <c r="C151"/>
      <c r="D151"/>
      <c r="E151"/>
      <c r="F151"/>
      <c r="G151"/>
      <c r="H151" s="55"/>
      <c r="I151" s="487" t="s">
        <v>25</v>
      </c>
      <c r="J151" s="39"/>
      <c r="K151" s="39"/>
      <c r="L151" s="39"/>
      <c r="M151" s="39"/>
      <c r="N151" s="39"/>
      <c r="O151" s="39"/>
      <c r="P151" s="39"/>
      <c r="Q151" s="39"/>
      <c r="R151" s="39"/>
      <c r="S151" s="39"/>
      <c r="T151" s="39"/>
      <c r="U151" s="39"/>
      <c r="V151" s="39"/>
      <c r="W151" s="39"/>
      <c r="X151" s="39"/>
      <c r="Y151" s="39"/>
      <c r="Z151" s="39"/>
      <c r="AA151" s="39"/>
      <c r="AB151" s="39"/>
      <c r="AC151" s="39"/>
      <c r="AD151" s="39"/>
      <c r="AE151" s="39"/>
      <c r="AF151" s="39"/>
      <c r="AG151" s="39"/>
      <c r="AH151" s="39"/>
      <c r="AI151" s="39"/>
      <c r="AJ151" s="39"/>
      <c r="AK151" s="39"/>
      <c r="AL151" s="39"/>
      <c r="AM151" s="39"/>
      <c r="AN151" s="39"/>
      <c r="AO151" s="39"/>
      <c r="AP151" s="39"/>
      <c r="AQ151" s="39"/>
      <c r="AR151" s="39"/>
      <c r="AS151" s="39"/>
      <c r="AT151" s="447"/>
      <c r="AU151" s="147"/>
      <c r="AV151" s="147"/>
      <c r="AW151" s="507"/>
      <c r="AX151" s="378">
        <v>0.57099999999999995</v>
      </c>
      <c r="AY151" s="132">
        <f>1.021-AX151</f>
        <v>0.44999999999999996</v>
      </c>
      <c r="AZ151" s="132">
        <f>2.056-AY151-AX151</f>
        <v>1.0350000000000001</v>
      </c>
      <c r="BA151" s="366">
        <f>2.477-AZ151-AY151-AX151</f>
        <v>0.42099999999999982</v>
      </c>
      <c r="BB151" s="378">
        <v>1.478</v>
      </c>
      <c r="BC151" s="132">
        <f>2.363-BB151</f>
        <v>0.88500000000000001</v>
      </c>
      <c r="BD151" s="132">
        <f>2.45-BC151-BB151</f>
        <v>8.7000000000000188E-2</v>
      </c>
      <c r="BE151" s="132">
        <f>2.391-BD151-BC151-BB151</f>
        <v>-5.9000000000000163E-2</v>
      </c>
      <c r="BF151" s="378">
        <v>0.76400000000000001</v>
      </c>
      <c r="BG151" s="132">
        <f>2.92-BF151</f>
        <v>2.1559999999999997</v>
      </c>
      <c r="BH151" s="132">
        <f>2.942-BG151-BF151</f>
        <v>2.2000000000000464E-2</v>
      </c>
      <c r="BI151" s="366">
        <f>2.53-BH151-BG151-BF151</f>
        <v>-0.41200000000000059</v>
      </c>
      <c r="BJ151" s="378">
        <v>-0.56999999999999995</v>
      </c>
      <c r="BK151" s="132">
        <f>0.959-BJ151</f>
        <v>1.5289999999999999</v>
      </c>
      <c r="BL151" s="132">
        <f>2.505-BK151-BJ151</f>
        <v>1.5459999999999998</v>
      </c>
      <c r="BM151" s="366">
        <f>3.91-BL151-BK151-BJ151</f>
        <v>1.4050000000000002</v>
      </c>
      <c r="BN151" s="378">
        <v>-0.158</v>
      </c>
      <c r="BO151" s="132">
        <f>1.739-BN151</f>
        <v>1.897</v>
      </c>
      <c r="BP151" s="132">
        <f>2.423-BO151-BN151</f>
        <v>0.68400000000000005</v>
      </c>
      <c r="BQ151" s="366">
        <f>3.058-BP151-BO151-BN151</f>
        <v>0.63499999999999968</v>
      </c>
      <c r="BR151" s="460">
        <f>0.112</f>
        <v>0.112</v>
      </c>
      <c r="BS151" s="1190">
        <f>-0.366-BR151</f>
        <v>-0.47799999999999998</v>
      </c>
      <c r="BT151" s="1190">
        <f>-4.064-BS151-BR151</f>
        <v>-3.6980000000000004</v>
      </c>
      <c r="BU151" s="1256">
        <f>-2.434-BT151-BS151-BR151</f>
        <v>1.6300000000000001</v>
      </c>
      <c r="BV151" s="1262">
        <v>3.294</v>
      </c>
      <c r="BW151" s="1190">
        <f>4.19-BV151</f>
        <v>0.89600000000000035</v>
      </c>
      <c r="BX151" s="1190">
        <f>5.645-BW151-BV151</f>
        <v>1.4549999999999987</v>
      </c>
      <c r="BY151" s="1256">
        <f>7.794+1.612-BX151-BW151-BV151</f>
        <v>3.7609999999999997</v>
      </c>
      <c r="BZ151" s="1262">
        <v>1.5980000000000001</v>
      </c>
      <c r="CA151" s="1190">
        <f>1.635-BZ151</f>
        <v>3.6999999999999922E-2</v>
      </c>
      <c r="CB151" s="1190">
        <f>1.775-CA151-BZ151</f>
        <v>0.1399999999999999</v>
      </c>
      <c r="CC151" s="1256">
        <f>2.633-CB151-CA151-BZ151</f>
        <v>0.85800000000000032</v>
      </c>
      <c r="CD151" s="488">
        <f>CD81-CC81</f>
        <v>0</v>
      </c>
      <c r="CE151" s="488">
        <f>CE81-CD81</f>
        <v>0</v>
      </c>
      <c r="CF151" s="488">
        <f>CF81-CE81</f>
        <v>0</v>
      </c>
      <c r="CG151" s="489">
        <f>CG81-CF81</f>
        <v>0</v>
      </c>
      <c r="CH151" s="488"/>
      <c r="CI151" s="488"/>
      <c r="CJ151" s="488"/>
      <c r="CK151" s="488"/>
      <c r="CL151" s="488"/>
      <c r="CM151" s="488"/>
      <c r="CN151" s="488"/>
      <c r="CO151" s="488"/>
      <c r="CP151" s="488"/>
      <c r="CQ151" s="488"/>
      <c r="CR151" s="488"/>
      <c r="CS151" s="488"/>
      <c r="CT151" s="488"/>
      <c r="CU151" s="488"/>
      <c r="CV151" s="488"/>
      <c r="CW151" s="488"/>
      <c r="CX151" s="488"/>
      <c r="CY151" s="488"/>
      <c r="CZ151" s="488"/>
      <c r="DA151" s="488"/>
      <c r="DB151" s="488"/>
      <c r="DC151" s="488"/>
      <c r="DD151" s="488"/>
      <c r="DE151" s="488"/>
      <c r="DF151" s="488"/>
      <c r="DG151" s="488"/>
      <c r="DH151" s="488"/>
      <c r="DI151" s="489"/>
      <c r="DJ151" s="1145"/>
      <c r="DK151" s="148"/>
      <c r="DL151" s="148"/>
      <c r="DM151" s="148"/>
      <c r="DN151" s="148"/>
      <c r="DO151" s="148"/>
      <c r="DP151" s="127"/>
      <c r="DQ151" s="675"/>
      <c r="DR151" s="676"/>
      <c r="DS151" s="158">
        <v>-6.5000000000000002E-2</v>
      </c>
      <c r="DT151" s="132">
        <v>0.64200000000000002</v>
      </c>
      <c r="DU151" s="128">
        <f>SUM(AX151:BA151)</f>
        <v>2.4769999999999999</v>
      </c>
      <c r="DV151" s="128">
        <f>SUM(BB151:BE151)</f>
        <v>2.391</v>
      </c>
      <c r="DW151" s="128">
        <f>SUM(BF151:BI151)</f>
        <v>2.5299999999999994</v>
      </c>
      <c r="DX151" s="128">
        <f>SUM(BJ151:BM151)</f>
        <v>3.91</v>
      </c>
      <c r="DY151" s="128">
        <f>SUM(BN151:BQ151)</f>
        <v>3.0579999999999998</v>
      </c>
      <c r="DZ151" s="128">
        <f>SUM(BR151:BU151)</f>
        <v>-2.4340000000000002</v>
      </c>
      <c r="EA151" s="128">
        <f>SUM(BV151:BY151)</f>
        <v>9.4059999999999988</v>
      </c>
      <c r="EB151" s="128">
        <f t="shared" si="382"/>
        <v>2.633</v>
      </c>
      <c r="EC151" s="488">
        <f t="shared" si="383"/>
        <v>0</v>
      </c>
      <c r="ED151" s="488">
        <f t="shared" ref="ED151:EJ151" si="389">ED81-EC81</f>
        <v>0</v>
      </c>
      <c r="EE151" s="488">
        <f t="shared" si="389"/>
        <v>0</v>
      </c>
      <c r="EF151" s="488">
        <f t="shared" si="389"/>
        <v>0</v>
      </c>
      <c r="EG151" s="488">
        <f t="shared" si="389"/>
        <v>0</v>
      </c>
      <c r="EH151" s="488">
        <f t="shared" si="389"/>
        <v>0</v>
      </c>
      <c r="EI151" s="488">
        <f t="shared" si="389"/>
        <v>0</v>
      </c>
      <c r="EJ151" s="489">
        <f t="shared" si="389"/>
        <v>0</v>
      </c>
      <c r="EK151" s="1531"/>
      <c r="EU151" s="78"/>
      <c r="EV151" s="78"/>
      <c r="EW151" s="78"/>
      <c r="EX151" s="78"/>
      <c r="EY151" s="78"/>
      <c r="EZ151" s="78"/>
      <c r="FA151" s="78"/>
      <c r="FB151" s="78"/>
      <c r="FC151" s="78"/>
    </row>
    <row r="152" spans="1:159" s="90" customFormat="1" ht="15" customHeight="1">
      <c r="A152" s="91"/>
      <c r="B152"/>
      <c r="C152"/>
      <c r="D152"/>
      <c r="E152"/>
      <c r="F152"/>
      <c r="G152"/>
      <c r="H152" s="91"/>
      <c r="I152" s="490" t="s">
        <v>51</v>
      </c>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c r="AS152" s="38"/>
      <c r="AT152" s="377"/>
      <c r="AU152" s="129"/>
      <c r="AV152" s="129"/>
      <c r="AW152" s="349"/>
      <c r="AX152" s="377">
        <f t="shared" ref="AX152:BY152" si="390">+AX145+AX146</f>
        <v>-0.84200000000000019</v>
      </c>
      <c r="AY152" s="129">
        <f t="shared" si="390"/>
        <v>-0.21699999999999961</v>
      </c>
      <c r="AZ152" s="129">
        <f t="shared" si="390"/>
        <v>1.7029999999999992</v>
      </c>
      <c r="BA152" s="349">
        <f t="shared" si="390"/>
        <v>1.6139999999999994</v>
      </c>
      <c r="BB152" s="377">
        <f t="shared" si="390"/>
        <v>3.484</v>
      </c>
      <c r="BC152" s="129">
        <f t="shared" si="390"/>
        <v>4.8519999999999994</v>
      </c>
      <c r="BD152" s="129">
        <f t="shared" si="390"/>
        <v>5.6829999999999998</v>
      </c>
      <c r="BE152" s="129">
        <f t="shared" si="390"/>
        <v>0.80700000000000083</v>
      </c>
      <c r="BF152" s="377">
        <f t="shared" si="390"/>
        <v>6.4979999999999993</v>
      </c>
      <c r="BG152" s="129">
        <f t="shared" si="390"/>
        <v>10.565999999999999</v>
      </c>
      <c r="BH152" s="129">
        <f t="shared" si="390"/>
        <v>5.4360000000000008</v>
      </c>
      <c r="BI152" s="349">
        <f t="shared" si="390"/>
        <v>9.7979999999999983</v>
      </c>
      <c r="BJ152" s="377">
        <f t="shared" si="390"/>
        <v>2.2890000000000006</v>
      </c>
      <c r="BK152" s="129">
        <f t="shared" si="390"/>
        <v>6.2569999999999988</v>
      </c>
      <c r="BL152" s="129">
        <f t="shared" si="390"/>
        <v>3.99</v>
      </c>
      <c r="BM152" s="349">
        <f t="shared" si="390"/>
        <v>18.762000000000008</v>
      </c>
      <c r="BN152" s="377">
        <f t="shared" si="390"/>
        <v>14.204999999999997</v>
      </c>
      <c r="BO152" s="129">
        <f t="shared" si="390"/>
        <v>14.670000000000002</v>
      </c>
      <c r="BP152" s="129">
        <f t="shared" si="390"/>
        <v>4.4819999999999984</v>
      </c>
      <c r="BQ152" s="349">
        <f>+BQ145+BQ146</f>
        <v>12.161999999999999</v>
      </c>
      <c r="BR152" s="377">
        <f t="shared" si="390"/>
        <v>1.4550000000000018</v>
      </c>
      <c r="BS152" s="129">
        <f t="shared" si="390"/>
        <v>14.690999999999999</v>
      </c>
      <c r="BT152" s="129">
        <f t="shared" si="390"/>
        <v>22.442000000000007</v>
      </c>
      <c r="BU152" s="349">
        <f t="shared" si="390"/>
        <v>-15.928999999999988</v>
      </c>
      <c r="BV152" s="377">
        <f t="shared" si="390"/>
        <v>18.917999999999999</v>
      </c>
      <c r="BW152" s="129">
        <f t="shared" si="390"/>
        <v>-79.446999999999974</v>
      </c>
      <c r="BX152" s="129">
        <f t="shared" si="390"/>
        <v>30.092999999999996</v>
      </c>
      <c r="BY152" s="349">
        <f t="shared" si="390"/>
        <v>39.081000000000031</v>
      </c>
      <c r="BZ152" s="377">
        <f>+BZ145+BZ146</f>
        <v>66.957999999999998</v>
      </c>
      <c r="CA152" s="129">
        <f>+CA145+CA146</f>
        <v>17.933999999999997</v>
      </c>
      <c r="CB152" s="129">
        <f t="shared" ref="CB152" si="391">+CB145+CB146</f>
        <v>92.03100000000002</v>
      </c>
      <c r="CC152" s="349">
        <f>+CC145+CC146</f>
        <v>81.267999999999986</v>
      </c>
      <c r="CD152" s="129">
        <f>+CD145+CD146</f>
        <v>42.137253439195526</v>
      </c>
      <c r="CE152" s="129">
        <f>+CE145+CE146</f>
        <v>14.950009055875892</v>
      </c>
      <c r="CF152" s="129">
        <f>+CF145+CF146</f>
        <v>117.66611047106501</v>
      </c>
      <c r="CG152" s="349">
        <f>+CG145+CG146</f>
        <v>77.83069881528003</v>
      </c>
      <c r="CH152" s="129"/>
      <c r="CI152" s="129"/>
      <c r="CJ152" s="129"/>
      <c r="CK152" s="129"/>
      <c r="CL152" s="129"/>
      <c r="CM152" s="129"/>
      <c r="CN152" s="129"/>
      <c r="CO152" s="129"/>
      <c r="CP152" s="129"/>
      <c r="CQ152" s="129"/>
      <c r="CR152" s="129"/>
      <c r="CS152" s="129"/>
      <c r="CT152" s="129"/>
      <c r="CU152" s="129"/>
      <c r="CV152" s="129"/>
      <c r="CW152" s="129"/>
      <c r="CX152" s="129"/>
      <c r="CY152" s="129"/>
      <c r="CZ152" s="129"/>
      <c r="DA152" s="129"/>
      <c r="DB152" s="129"/>
      <c r="DC152" s="129"/>
      <c r="DD152" s="129"/>
      <c r="DE152" s="129"/>
      <c r="DF152" s="129"/>
      <c r="DG152" s="129"/>
      <c r="DH152" s="129"/>
      <c r="DI152" s="349"/>
      <c r="DJ152" s="1145"/>
      <c r="DK152" s="130"/>
      <c r="DL152" s="130"/>
      <c r="DM152" s="130"/>
      <c r="DN152" s="130"/>
      <c r="DO152" s="130"/>
      <c r="DP152" s="150"/>
      <c r="DQ152" s="312"/>
      <c r="DR152" s="149"/>
      <c r="DS152" s="130">
        <f t="shared" ref="DS152:EA152" si="392">+DS145+DS146</f>
        <v>-13.01</v>
      </c>
      <c r="DT152" s="129">
        <f t="shared" si="392"/>
        <v>-4.2170000000000005</v>
      </c>
      <c r="DU152" s="129">
        <f t="shared" si="392"/>
        <v>2.2579999999999996</v>
      </c>
      <c r="DV152" s="129">
        <f t="shared" si="392"/>
        <v>14.826000000000001</v>
      </c>
      <c r="DW152" s="129">
        <f t="shared" si="392"/>
        <v>32.298000000000002</v>
      </c>
      <c r="DX152" s="129">
        <f t="shared" si="392"/>
        <v>31.298000000000002</v>
      </c>
      <c r="DY152" s="129">
        <f t="shared" si="392"/>
        <v>45.519000000000005</v>
      </c>
      <c r="DZ152" s="129">
        <f t="shared" si="392"/>
        <v>22.658999999999999</v>
      </c>
      <c r="EA152" s="129">
        <f t="shared" si="392"/>
        <v>8.6450000000000173</v>
      </c>
      <c r="EB152" s="129">
        <f>+EB145+EB146</f>
        <v>258.19099999999997</v>
      </c>
      <c r="EC152" s="129">
        <f t="shared" ref="EC152:EJ152" si="393">+EC145+EC146</f>
        <v>252.58407178141661</v>
      </c>
      <c r="ED152" s="129">
        <f t="shared" si="393"/>
        <v>340.76616877855673</v>
      </c>
      <c r="EE152" s="129">
        <f t="shared" si="393"/>
        <v>497.06559552662475</v>
      </c>
      <c r="EF152" s="129">
        <f t="shared" si="393"/>
        <v>631.84488661388662</v>
      </c>
      <c r="EG152" s="129">
        <f t="shared" si="393"/>
        <v>810.2079702759238</v>
      </c>
      <c r="EH152" s="129">
        <f t="shared" si="393"/>
        <v>914.07693349524197</v>
      </c>
      <c r="EI152" s="129">
        <f t="shared" si="393"/>
        <v>1042.0970865403463</v>
      </c>
      <c r="EJ152" s="349">
        <f t="shared" si="393"/>
        <v>1224.4195235773118</v>
      </c>
      <c r="EK152" s="1531"/>
      <c r="EU152" s="218"/>
      <c r="EV152" s="218"/>
      <c r="EW152" s="218"/>
      <c r="EX152" s="218"/>
      <c r="EY152" s="218"/>
      <c r="EZ152" s="218"/>
      <c r="FA152" s="218"/>
      <c r="FB152" s="218"/>
      <c r="FC152" s="218"/>
    </row>
    <row r="153" spans="1:159" s="90" customFormat="1" ht="15" customHeight="1">
      <c r="A153" s="91"/>
      <c r="B153"/>
      <c r="C153"/>
      <c r="D153"/>
      <c r="E153"/>
      <c r="F153"/>
      <c r="G153"/>
      <c r="H153" s="91"/>
      <c r="I153" s="482"/>
      <c r="J153" s="39"/>
      <c r="K153" s="39"/>
      <c r="L153" s="39"/>
      <c r="M153" s="39"/>
      <c r="N153" s="39"/>
      <c r="O153" s="39"/>
      <c r="P153" s="39"/>
      <c r="Q153" s="39"/>
      <c r="R153" s="39"/>
      <c r="S153" s="39"/>
      <c r="T153" s="39"/>
      <c r="U153" s="39"/>
      <c r="V153" s="39"/>
      <c r="W153" s="39"/>
      <c r="X153" s="39"/>
      <c r="Y153" s="39"/>
      <c r="Z153" s="39"/>
      <c r="AA153" s="39"/>
      <c r="AB153" s="39"/>
      <c r="AC153" s="39"/>
      <c r="AD153" s="39"/>
      <c r="AE153" s="39"/>
      <c r="AF153" s="39"/>
      <c r="AG153" s="39"/>
      <c r="AH153" s="39"/>
      <c r="AI153" s="39"/>
      <c r="AJ153" s="39"/>
      <c r="AK153" s="39"/>
      <c r="AL153" s="39"/>
      <c r="AM153" s="39"/>
      <c r="AN153" s="39"/>
      <c r="AO153" s="39"/>
      <c r="AP153" s="39"/>
      <c r="AQ153" s="39"/>
      <c r="AR153" s="39"/>
      <c r="AS153" s="39"/>
      <c r="AT153" s="376"/>
      <c r="AU153" s="128"/>
      <c r="AV153" s="128"/>
      <c r="AW153" s="347"/>
      <c r="AX153" s="376"/>
      <c r="AY153" s="128"/>
      <c r="AZ153" s="128"/>
      <c r="BA153" s="347"/>
      <c r="BB153" s="376"/>
      <c r="BC153" s="128"/>
      <c r="BD153" s="128"/>
      <c r="BE153" s="128"/>
      <c r="BF153" s="376"/>
      <c r="BG153" s="128"/>
      <c r="BH153" s="128"/>
      <c r="BI153" s="347"/>
      <c r="BJ153" s="376"/>
      <c r="BK153" s="128"/>
      <c r="BL153" s="128"/>
      <c r="BM153" s="347"/>
      <c r="BN153" s="376"/>
      <c r="BO153" s="128"/>
      <c r="BP153" s="128"/>
      <c r="BQ153" s="347"/>
      <c r="BR153" s="376"/>
      <c r="BS153" s="128"/>
      <c r="BT153" s="1233"/>
      <c r="BU153" s="347"/>
      <c r="BV153" s="376"/>
      <c r="BW153" s="128"/>
      <c r="BX153" s="128"/>
      <c r="BY153" s="1600"/>
      <c r="BZ153" s="1702"/>
      <c r="CA153" s="128"/>
      <c r="CB153" s="128"/>
      <c r="CC153" s="1600"/>
      <c r="CD153" s="128"/>
      <c r="CE153" s="128"/>
      <c r="CF153" s="128"/>
      <c r="CG153" s="347"/>
      <c r="CH153" s="128"/>
      <c r="CI153" s="128"/>
      <c r="CJ153" s="128"/>
      <c r="CK153" s="128"/>
      <c r="CL153" s="128"/>
      <c r="CM153" s="128"/>
      <c r="CN153" s="128"/>
      <c r="CO153" s="128"/>
      <c r="CP153" s="128"/>
      <c r="CQ153" s="128"/>
      <c r="CR153" s="128"/>
      <c r="CS153" s="128"/>
      <c r="CT153" s="128"/>
      <c r="CU153" s="128"/>
      <c r="CV153" s="128"/>
      <c r="CW153" s="128"/>
      <c r="CX153" s="128"/>
      <c r="CY153" s="128"/>
      <c r="CZ153" s="128"/>
      <c r="DA153" s="128"/>
      <c r="DB153" s="128"/>
      <c r="DC153" s="128"/>
      <c r="DD153" s="128"/>
      <c r="DE153" s="128"/>
      <c r="DF153" s="128"/>
      <c r="DG153" s="128"/>
      <c r="DH153" s="128"/>
      <c r="DI153" s="347"/>
      <c r="DJ153" s="1145"/>
      <c r="DK153" s="128"/>
      <c r="DL153" s="128"/>
      <c r="DM153" s="128"/>
      <c r="DN153" s="128"/>
      <c r="DO153" s="128"/>
      <c r="DP153" s="150"/>
      <c r="DQ153" s="314"/>
      <c r="DR153" s="150"/>
      <c r="DS153" s="128"/>
      <c r="DT153" s="128"/>
      <c r="DU153" s="128"/>
      <c r="DV153" s="128"/>
      <c r="DW153" s="128"/>
      <c r="DX153" s="128"/>
      <c r="DY153" s="128"/>
      <c r="DZ153" s="128"/>
      <c r="EA153" s="128"/>
      <c r="EB153" s="128"/>
      <c r="EC153" s="128"/>
      <c r="ED153" s="128"/>
      <c r="EE153" s="128"/>
      <c r="EF153" s="128"/>
      <c r="EG153" s="128"/>
      <c r="EH153" s="128"/>
      <c r="EI153" s="128"/>
      <c r="EJ153" s="347"/>
      <c r="EK153" s="1531"/>
      <c r="EU153" s="218"/>
      <c r="EV153" s="218"/>
      <c r="EW153" s="218"/>
      <c r="EX153" s="218"/>
      <c r="EY153" s="218"/>
      <c r="EZ153" s="218"/>
      <c r="FA153" s="218"/>
      <c r="FB153" s="218"/>
      <c r="FC153" s="218"/>
    </row>
    <row r="154" spans="1:159" s="56" customFormat="1" ht="15" customHeight="1">
      <c r="A154" s="55"/>
      <c r="B154"/>
      <c r="C154"/>
      <c r="D154"/>
      <c r="E154"/>
      <c r="F154"/>
      <c r="G154"/>
      <c r="H154" s="55"/>
      <c r="I154" s="491" t="s">
        <v>239</v>
      </c>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48"/>
      <c r="AU154" s="153"/>
      <c r="AV154" s="153"/>
      <c r="AW154" s="416"/>
      <c r="AX154" s="448"/>
      <c r="AY154" s="153"/>
      <c r="AZ154" s="153"/>
      <c r="BA154" s="416"/>
      <c r="BB154" s="448"/>
      <c r="BC154" s="153"/>
      <c r="BD154" s="153"/>
      <c r="BE154" s="153"/>
      <c r="BF154" s="448"/>
      <c r="BG154" s="153"/>
      <c r="BH154" s="153"/>
      <c r="BI154" s="416"/>
      <c r="BJ154" s="448"/>
      <c r="BK154" s="153"/>
      <c r="BL154" s="153"/>
      <c r="BM154" s="416"/>
      <c r="BN154" s="448"/>
      <c r="BO154" s="153"/>
      <c r="BP154" s="153"/>
      <c r="BQ154" s="416"/>
      <c r="BR154" s="448"/>
      <c r="BS154" s="153"/>
      <c r="BT154" s="153"/>
      <c r="BU154" s="416"/>
      <c r="BV154" s="448"/>
      <c r="BW154" s="153"/>
      <c r="BX154" s="153"/>
      <c r="BY154" s="416"/>
      <c r="BZ154" s="448"/>
      <c r="CA154" s="153"/>
      <c r="CB154" s="153"/>
      <c r="CC154" s="416"/>
      <c r="CD154" s="153"/>
      <c r="CE154" s="153"/>
      <c r="CF154" s="153"/>
      <c r="CG154" s="416"/>
      <c r="CH154" s="153"/>
      <c r="CI154" s="153"/>
      <c r="CJ154" s="153"/>
      <c r="CK154" s="153"/>
      <c r="CL154" s="153"/>
      <c r="CM154" s="153"/>
      <c r="CN154" s="153"/>
      <c r="CO154" s="153"/>
      <c r="CP154" s="153"/>
      <c r="CQ154" s="153"/>
      <c r="CR154" s="153"/>
      <c r="CS154" s="153"/>
      <c r="CT154" s="153"/>
      <c r="CU154" s="153"/>
      <c r="CV154" s="153"/>
      <c r="CW154" s="153"/>
      <c r="CX154" s="153"/>
      <c r="CY154" s="153"/>
      <c r="CZ154" s="153"/>
      <c r="DA154" s="153"/>
      <c r="DB154" s="153"/>
      <c r="DC154" s="153"/>
      <c r="DD154" s="153"/>
      <c r="DE154" s="153"/>
      <c r="DF154" s="153"/>
      <c r="DG154" s="153"/>
      <c r="DH154" s="153"/>
      <c r="DI154" s="416"/>
      <c r="DJ154" s="1145"/>
      <c r="DK154" s="151"/>
      <c r="DL154" s="151"/>
      <c r="DM154" s="151"/>
      <c r="DN154" s="151"/>
      <c r="DO154" s="151"/>
      <c r="DP154" s="127"/>
      <c r="DQ154" s="477"/>
      <c r="DR154" s="166"/>
      <c r="DS154" s="153"/>
      <c r="DT154" s="153"/>
      <c r="DU154" s="153"/>
      <c r="DV154" s="153"/>
      <c r="DW154" s="153"/>
      <c r="DX154" s="153"/>
      <c r="DY154" s="153"/>
      <c r="DZ154" s="153"/>
      <c r="EA154" s="153"/>
      <c r="EB154" s="153"/>
      <c r="EC154" s="153"/>
      <c r="ED154" s="153"/>
      <c r="EE154" s="153"/>
      <c r="EF154" s="153"/>
      <c r="EG154" s="153"/>
      <c r="EH154" s="153"/>
      <c r="EI154" s="153"/>
      <c r="EJ154" s="416"/>
      <c r="EK154" s="1531"/>
      <c r="EU154" s="78"/>
      <c r="EV154" s="78"/>
      <c r="EW154" s="78"/>
      <c r="EX154" s="78"/>
      <c r="EY154" s="78"/>
      <c r="EZ154" s="78"/>
      <c r="FA154" s="78"/>
      <c r="FB154" s="78"/>
      <c r="FC154" s="78"/>
    </row>
    <row r="155" spans="1:159" s="56" customFormat="1" ht="15" customHeight="1">
      <c r="A155" s="55"/>
      <c r="B155"/>
      <c r="C155"/>
      <c r="D155"/>
      <c r="E155"/>
      <c r="F155"/>
      <c r="G155"/>
      <c r="H155" s="55"/>
      <c r="I155" s="482" t="s">
        <v>99</v>
      </c>
      <c r="J155" s="39"/>
      <c r="K155" s="39"/>
      <c r="L155" s="39"/>
      <c r="M155" s="39"/>
      <c r="N155" s="39"/>
      <c r="O155" s="39"/>
      <c r="P155" s="39"/>
      <c r="Q155" s="39"/>
      <c r="R155" s="39"/>
      <c r="S155" s="39"/>
      <c r="T155" s="39"/>
      <c r="U155" s="39"/>
      <c r="V155" s="39"/>
      <c r="W155" s="39"/>
      <c r="X155" s="39"/>
      <c r="Y155" s="39"/>
      <c r="Z155" s="39"/>
      <c r="AA155" s="39"/>
      <c r="AB155" s="39"/>
      <c r="AC155" s="39"/>
      <c r="AD155" s="39"/>
      <c r="AE155" s="39"/>
      <c r="AF155" s="39"/>
      <c r="AG155" s="39"/>
      <c r="AH155" s="39"/>
      <c r="AI155" s="39"/>
      <c r="AJ155" s="39"/>
      <c r="AK155" s="39"/>
      <c r="AL155" s="39"/>
      <c r="AM155" s="39"/>
      <c r="AN155" s="39"/>
      <c r="AO155" s="39"/>
      <c r="AP155" s="39"/>
      <c r="AQ155" s="39"/>
      <c r="AR155" s="39"/>
      <c r="AS155" s="39"/>
      <c r="AT155" s="447"/>
      <c r="AU155" s="147"/>
      <c r="AV155" s="147"/>
      <c r="AW155" s="507"/>
      <c r="AX155" s="378">
        <v>3</v>
      </c>
      <c r="AY155" s="132">
        <f>8.407-AX155</f>
        <v>5.407</v>
      </c>
      <c r="AZ155" s="132">
        <f>12.652-AY155-AX155</f>
        <v>4.2449999999999992</v>
      </c>
      <c r="BA155" s="366">
        <f>17.578-AZ155-AY155-AX155</f>
        <v>4.9260000000000002</v>
      </c>
      <c r="BB155" s="378">
        <v>0.5</v>
      </c>
      <c r="BC155" s="132">
        <f>5.25-BB155</f>
        <v>4.75</v>
      </c>
      <c r="BD155" s="132">
        <f>75.249-BC155-BB155</f>
        <v>69.998999999999995</v>
      </c>
      <c r="BE155" s="132">
        <f>4.75-BD155-BC155-BB155</f>
        <v>-70.498999999999995</v>
      </c>
      <c r="BF155" s="378">
        <v>0</v>
      </c>
      <c r="BG155" s="132">
        <f>0-BF155</f>
        <v>0</v>
      </c>
      <c r="BH155" s="132">
        <f>3.6-BG155-BF155</f>
        <v>3.6</v>
      </c>
      <c r="BI155" s="366">
        <f>28.434-BH155-BG155-BF155</f>
        <v>24.834</v>
      </c>
      <c r="BJ155" s="378">
        <v>5</v>
      </c>
      <c r="BK155" s="132">
        <f>33-BJ155</f>
        <v>28</v>
      </c>
      <c r="BL155" s="132">
        <f>42-BK155-BJ155</f>
        <v>9</v>
      </c>
      <c r="BM155" s="366">
        <f>53-BL155-BK155-BJ155</f>
        <v>11</v>
      </c>
      <c r="BN155" s="378">
        <v>44.539000000000001</v>
      </c>
      <c r="BO155" s="132">
        <f>73.885-BN155</f>
        <v>29.346000000000004</v>
      </c>
      <c r="BP155" s="132">
        <f>109.912-BO155-BN155</f>
        <v>36.027000000000001</v>
      </c>
      <c r="BQ155" s="366">
        <f>174.949-BP155-BO155-BN155</f>
        <v>65.03700000000002</v>
      </c>
      <c r="BR155" s="378">
        <f>63.78+4.979+0.147</f>
        <v>68.906000000000006</v>
      </c>
      <c r="BS155" s="717">
        <f>165.723+4.979+0.312-BR155</f>
        <v>102.10800000000003</v>
      </c>
      <c r="BT155" s="717">
        <f>244.079-227.223-BS155-BR155</f>
        <v>-154.15800000000004</v>
      </c>
      <c r="BU155" s="689">
        <f>335.443-BT155-BS155-BR155</f>
        <v>318.58699999999993</v>
      </c>
      <c r="BV155" s="891">
        <v>44.107999999999997</v>
      </c>
      <c r="BW155" s="717">
        <f>105.44-BV155</f>
        <v>61.332000000000001</v>
      </c>
      <c r="BX155" s="717">
        <f>158.828-BW155-BV155</f>
        <v>53.388000000000012</v>
      </c>
      <c r="BY155" s="689">
        <f>197.407-BX155-BW155-BV155</f>
        <v>38.579000000000015</v>
      </c>
      <c r="BZ155" s="891">
        <v>49.106999999999999</v>
      </c>
      <c r="CA155" s="717">
        <f>133.432-BZ155</f>
        <v>84.324999999999989</v>
      </c>
      <c r="CB155" s="717">
        <f>204.52-CA155-BZ155</f>
        <v>71.088000000000022</v>
      </c>
      <c r="CC155" s="689">
        <f>259.227-CB155-CA155-BZ155</f>
        <v>54.706999999999965</v>
      </c>
      <c r="CD155" s="128">
        <f>IF(((CC66-CD66)+(CC70-CD70))&gt;0,((CC66-CD66)+(CC70-CD70)),0)</f>
        <v>0</v>
      </c>
      <c r="CE155" s="128">
        <f>IF(((CD66-CE66)+(CD70-CE70))&gt;0,((CD66-CE66)+(CD70-CE70)),0)</f>
        <v>0</v>
      </c>
      <c r="CF155" s="128">
        <f>IF(((CE66-CF66)+(CE70-CF70))&gt;0,((CE66-CF66)+(CE70-CF70)),0)</f>
        <v>0</v>
      </c>
      <c r="CG155" s="347">
        <f>IF(((CF66-CG66)+(CF70-CG70))&gt;0,((CF66-CG66)+(CF70-CG70)),0)</f>
        <v>0</v>
      </c>
      <c r="CH155" s="128"/>
      <c r="CI155" s="128"/>
      <c r="CJ155" s="128"/>
      <c r="CK155" s="128"/>
      <c r="CL155" s="128"/>
      <c r="CM155" s="128"/>
      <c r="CN155" s="128"/>
      <c r="CO155" s="128"/>
      <c r="CP155" s="128"/>
      <c r="CQ155" s="128"/>
      <c r="CR155" s="128"/>
      <c r="CS155" s="128"/>
      <c r="CT155" s="128"/>
      <c r="CU155" s="128"/>
      <c r="CV155" s="128"/>
      <c r="CW155" s="128"/>
      <c r="CX155" s="128"/>
      <c r="CY155" s="128"/>
      <c r="CZ155" s="128"/>
      <c r="DA155" s="128"/>
      <c r="DB155" s="128"/>
      <c r="DC155" s="128"/>
      <c r="DD155" s="128"/>
      <c r="DE155" s="128"/>
      <c r="DF155" s="128"/>
      <c r="DG155" s="128"/>
      <c r="DH155" s="128"/>
      <c r="DI155" s="347"/>
      <c r="DJ155" s="1145"/>
      <c r="DK155" s="128"/>
      <c r="DL155" s="126"/>
      <c r="DM155" s="126"/>
      <c r="DN155" s="126"/>
      <c r="DO155" s="126"/>
      <c r="DP155" s="127"/>
      <c r="DQ155" s="314"/>
      <c r="DR155" s="145"/>
      <c r="DS155" s="132">
        <v>33.5</v>
      </c>
      <c r="DT155" s="132">
        <v>13.05</v>
      </c>
      <c r="DU155" s="128">
        <f t="shared" ref="DU155:DU160" si="394">SUM(AX155:BA155)</f>
        <v>17.577999999999999</v>
      </c>
      <c r="DV155" s="128">
        <f t="shared" ref="DV155:DV160" si="395">SUM(BB155:BE155)</f>
        <v>4.75</v>
      </c>
      <c r="DW155" s="128">
        <f t="shared" ref="DW155:DW160" si="396">SUM(BF155:BI155)</f>
        <v>28.434000000000001</v>
      </c>
      <c r="DX155" s="128">
        <f t="shared" ref="DX155:DX160" si="397">SUM(BJ155:BM155)</f>
        <v>53</v>
      </c>
      <c r="DY155" s="128">
        <f t="shared" ref="DY155:DY160" si="398">SUM(BN155:BQ155)</f>
        <v>174.94900000000001</v>
      </c>
      <c r="DZ155" s="128">
        <f t="shared" ref="DZ155:DZ160" si="399">SUM(BR155:BU155)</f>
        <v>335.44299999999993</v>
      </c>
      <c r="EA155" s="128">
        <f t="shared" ref="EA155:EA160" si="400">SUM(BV155:BY155)</f>
        <v>197.40700000000001</v>
      </c>
      <c r="EB155" s="128">
        <f t="shared" ref="EB155:EB160" si="401">SUM(BZ155:CC155)</f>
        <v>259.22699999999998</v>
      </c>
      <c r="EC155" s="128">
        <f t="shared" ref="EC155:EC160" si="402">SUM(CD155:CG155)</f>
        <v>0</v>
      </c>
      <c r="ED155" s="128">
        <f t="shared" ref="ED155:EJ155" si="403">IF(((EC66-ED66)+(EC70-ED70))&gt;0,((EC66-ED66)+(EC70-ED70)),0)</f>
        <v>0</v>
      </c>
      <c r="EE155" s="128">
        <f t="shared" si="403"/>
        <v>0</v>
      </c>
      <c r="EF155" s="128">
        <f t="shared" si="403"/>
        <v>0</v>
      </c>
      <c r="EG155" s="128">
        <f t="shared" si="403"/>
        <v>0</v>
      </c>
      <c r="EH155" s="128">
        <f t="shared" si="403"/>
        <v>0</v>
      </c>
      <c r="EI155" s="128">
        <f t="shared" si="403"/>
        <v>0</v>
      </c>
      <c r="EJ155" s="347">
        <f t="shared" si="403"/>
        <v>0</v>
      </c>
      <c r="EK155" s="1531"/>
      <c r="EU155" s="78"/>
      <c r="EV155" s="78"/>
      <c r="EW155" s="78"/>
      <c r="EX155" s="78"/>
      <c r="EY155" s="78"/>
      <c r="EZ155" s="78"/>
      <c r="FA155" s="78"/>
      <c r="FB155" s="78"/>
      <c r="FC155" s="78"/>
    </row>
    <row r="156" spans="1:159" s="56" customFormat="1" ht="15" customHeight="1">
      <c r="A156" s="55"/>
      <c r="B156"/>
      <c r="C156"/>
      <c r="D156"/>
      <c r="E156"/>
      <c r="F156"/>
      <c r="G156"/>
      <c r="H156" s="55"/>
      <c r="I156" s="482" t="s">
        <v>52</v>
      </c>
      <c r="J156" s="39"/>
      <c r="K156" s="39"/>
      <c r="L156" s="39"/>
      <c r="M156" s="39"/>
      <c r="N156" s="39"/>
      <c r="O156" s="39"/>
      <c r="P156" s="39"/>
      <c r="Q156" s="39"/>
      <c r="R156" s="39"/>
      <c r="S156" s="39"/>
      <c r="T156" s="39"/>
      <c r="U156" s="39"/>
      <c r="V156" s="39"/>
      <c r="W156" s="39"/>
      <c r="X156" s="39"/>
      <c r="Y156" s="39"/>
      <c r="Z156" s="39"/>
      <c r="AA156" s="39"/>
      <c r="AB156" s="39"/>
      <c r="AC156" s="39"/>
      <c r="AD156" s="39"/>
      <c r="AE156" s="39"/>
      <c r="AF156" s="39"/>
      <c r="AG156" s="39"/>
      <c r="AH156" s="39"/>
      <c r="AI156" s="39"/>
      <c r="AJ156" s="39"/>
      <c r="AK156" s="39"/>
      <c r="AL156" s="39"/>
      <c r="AM156" s="39"/>
      <c r="AN156" s="39"/>
      <c r="AO156" s="39"/>
      <c r="AP156" s="39"/>
      <c r="AQ156" s="39"/>
      <c r="AR156" s="39"/>
      <c r="AS156" s="39"/>
      <c r="AT156" s="447"/>
      <c r="AU156" s="147"/>
      <c r="AV156" s="147"/>
      <c r="AW156" s="507"/>
      <c r="AX156" s="378">
        <v>-0.98</v>
      </c>
      <c r="AY156" s="132">
        <f>-5.226-AX156</f>
        <v>-4.2460000000000004</v>
      </c>
      <c r="AZ156" s="132">
        <f>-6.926-AY156-AX156</f>
        <v>-1.6999999999999997</v>
      </c>
      <c r="BA156" s="366">
        <f>-7.421-AZ156-AY156-AX156</f>
        <v>-0.49499999999999966</v>
      </c>
      <c r="BB156" s="378">
        <v>-3.4980000000000002</v>
      </c>
      <c r="BC156" s="132">
        <f>-3.748-BB156</f>
        <v>-0.25</v>
      </c>
      <c r="BD156" s="132">
        <f>-73.75-BC156-BB156</f>
        <v>-70.001999999999995</v>
      </c>
      <c r="BE156" s="132">
        <f>-47.772-BD156-BC156-BB156</f>
        <v>25.977999999999998</v>
      </c>
      <c r="BF156" s="378">
        <v>0</v>
      </c>
      <c r="BG156" s="132">
        <f>0-BF156</f>
        <v>0</v>
      </c>
      <c r="BH156" s="132">
        <f>0-BG156-BF156</f>
        <v>0</v>
      </c>
      <c r="BI156" s="366">
        <f>-38.397-BH156-BG156-BF156</f>
        <v>-38.396999999999998</v>
      </c>
      <c r="BJ156" s="378">
        <v>-23.809000000000001</v>
      </c>
      <c r="BK156" s="132">
        <f>-56.272-BJ156</f>
        <v>-32.462999999999994</v>
      </c>
      <c r="BL156" s="132">
        <f>-94.489-BK156-BJ156</f>
        <v>-38.217000000000013</v>
      </c>
      <c r="BM156" s="366">
        <f>-236.147-BL156-BK156-BJ156</f>
        <v>-141.65799999999999</v>
      </c>
      <c r="BN156" s="378">
        <v>-103.09399999999999</v>
      </c>
      <c r="BO156" s="132">
        <f>-159.253-BN156</f>
        <v>-56.158999999999992</v>
      </c>
      <c r="BP156" s="132">
        <f>-212.259-BO156-BN156</f>
        <v>-53.006</v>
      </c>
      <c r="BQ156" s="366">
        <f>-272.644-BP156-BO156-BN156</f>
        <v>-60.385000000000019</v>
      </c>
      <c r="BR156" s="378">
        <v>-59.896000000000001</v>
      </c>
      <c r="BS156" s="717">
        <f>-164.718-BR156</f>
        <v>-104.82199999999999</v>
      </c>
      <c r="BT156" s="717">
        <f>8.26+0.207-BS156-BR156</f>
        <v>173.185</v>
      </c>
      <c r="BU156" s="689">
        <f>-307.658+8.26+3.931-BT156-BS156-BR156</f>
        <v>-303.93400000000003</v>
      </c>
      <c r="BV156" s="891">
        <f>-38.76+4.795</f>
        <v>-33.964999999999996</v>
      </c>
      <c r="BW156" s="717">
        <f>-83.976+4.795-BV156</f>
        <v>-45.216000000000001</v>
      </c>
      <c r="BX156" s="717">
        <f>-126.986+4.963-BW156-BV156</f>
        <v>-42.84200000000002</v>
      </c>
      <c r="BY156" s="689">
        <f>-175.21+4.963-10-BX156-BW156-BV156</f>
        <v>-58.223999999999997</v>
      </c>
      <c r="BZ156" s="891">
        <v>-84.007999999999996</v>
      </c>
      <c r="CA156" s="717">
        <f>-193.604-BZ156</f>
        <v>-109.59600000000002</v>
      </c>
      <c r="CB156" s="717">
        <f>-303.241-CA156-BZ156</f>
        <v>-109.63699999999999</v>
      </c>
      <c r="CC156" s="689">
        <f>-407.032-CB156-CA156-BZ156</f>
        <v>-103.79099999999998</v>
      </c>
      <c r="CD156" s="128">
        <f>IF(((CC66-CD66)+(CC70-CD70))&lt;0,((CC66-CD66)+(CC70-CD70)),0)</f>
        <v>0</v>
      </c>
      <c r="CE156" s="128">
        <f>IF(((CD66-CE66)+(CD70-CE70))&lt;0,((CD66-CE66)+(CD70-CE70)),0)</f>
        <v>0</v>
      </c>
      <c r="CF156" s="128">
        <f>IF(((CE66-CF66)+(CE70-CF70))&lt;0,((CE66-CF66)+(CE70-CF70)),0)</f>
        <v>0</v>
      </c>
      <c r="CG156" s="347">
        <f>IF(((CF66-CG66)+(CF70-CG70))&lt;0,((CF66-CG66)+(CF70-CG70)),0)</f>
        <v>0</v>
      </c>
      <c r="CH156" s="128"/>
      <c r="CI156" s="128"/>
      <c r="CJ156" s="128"/>
      <c r="CK156" s="128"/>
      <c r="CL156" s="128"/>
      <c r="CM156" s="128"/>
      <c r="CN156" s="128"/>
      <c r="CO156" s="128"/>
      <c r="CP156" s="128"/>
      <c r="CQ156" s="128"/>
      <c r="CR156" s="128"/>
      <c r="CS156" s="128"/>
      <c r="CT156" s="128"/>
      <c r="CU156" s="128"/>
      <c r="CV156" s="128"/>
      <c r="CW156" s="128"/>
      <c r="CX156" s="128"/>
      <c r="CY156" s="128"/>
      <c r="CZ156" s="128"/>
      <c r="DA156" s="128"/>
      <c r="DB156" s="128"/>
      <c r="DC156" s="128"/>
      <c r="DD156" s="128"/>
      <c r="DE156" s="128"/>
      <c r="DF156" s="128"/>
      <c r="DG156" s="128"/>
      <c r="DH156" s="128"/>
      <c r="DI156" s="347"/>
      <c r="DJ156" s="1145"/>
      <c r="DK156" s="128"/>
      <c r="DL156" s="128"/>
      <c r="DM156" s="128"/>
      <c r="DN156" s="128"/>
      <c r="DO156" s="128"/>
      <c r="DP156" s="127"/>
      <c r="DQ156" s="314"/>
      <c r="DR156" s="145"/>
      <c r="DS156" s="132">
        <v>-34.506</v>
      </c>
      <c r="DT156" s="132">
        <v>-23.466999999999999</v>
      </c>
      <c r="DU156" s="128">
        <f t="shared" si="394"/>
        <v>-7.4209999999999994</v>
      </c>
      <c r="DV156" s="128">
        <f t="shared" si="395"/>
        <v>-47.772000000000006</v>
      </c>
      <c r="DW156" s="128">
        <f t="shared" si="396"/>
        <v>-38.396999999999998</v>
      </c>
      <c r="DX156" s="128">
        <f t="shared" si="397"/>
        <v>-236.14699999999999</v>
      </c>
      <c r="DY156" s="128">
        <f t="shared" si="398"/>
        <v>-272.64400000000001</v>
      </c>
      <c r="DZ156" s="128">
        <f t="shared" si="399"/>
        <v>-295.46699999999998</v>
      </c>
      <c r="EA156" s="128">
        <f t="shared" si="400"/>
        <v>-180.24700000000001</v>
      </c>
      <c r="EB156" s="128">
        <f t="shared" si="401"/>
        <v>-407.03199999999998</v>
      </c>
      <c r="EC156" s="128">
        <f t="shared" si="402"/>
        <v>0</v>
      </c>
      <c r="ED156" s="128">
        <f t="shared" ref="ED156:EJ156" si="404">IF(((EC66-ED66)+(EC70-ED70))&lt;0,((EC66-ED66)+(EC70-ED70)),0)</f>
        <v>0</v>
      </c>
      <c r="EE156" s="128">
        <f t="shared" si="404"/>
        <v>0</v>
      </c>
      <c r="EF156" s="128">
        <f t="shared" si="404"/>
        <v>0</v>
      </c>
      <c r="EG156" s="128">
        <f t="shared" si="404"/>
        <v>0</v>
      </c>
      <c r="EH156" s="128">
        <f t="shared" si="404"/>
        <v>0</v>
      </c>
      <c r="EI156" s="128">
        <f t="shared" si="404"/>
        <v>0</v>
      </c>
      <c r="EJ156" s="347">
        <f t="shared" si="404"/>
        <v>0</v>
      </c>
      <c r="EK156" s="1531"/>
      <c r="EU156" s="78"/>
      <c r="EV156" s="78"/>
      <c r="EW156" s="78"/>
      <c r="EX156" s="78"/>
      <c r="EY156" s="78"/>
      <c r="EZ156" s="78"/>
      <c r="FA156" s="78"/>
      <c r="FB156" s="78"/>
      <c r="FC156" s="78"/>
    </row>
    <row r="157" spans="1:159" s="78" customFormat="1" ht="15" customHeight="1">
      <c r="A157" s="55"/>
      <c r="B157"/>
      <c r="C157"/>
      <c r="D157"/>
      <c r="E157"/>
      <c r="F157"/>
      <c r="G157"/>
      <c r="H157" s="55"/>
      <c r="I157" s="482" t="s">
        <v>53</v>
      </c>
      <c r="J157" s="39"/>
      <c r="K157" s="39"/>
      <c r="L157" s="39"/>
      <c r="M157" s="39"/>
      <c r="N157" s="39"/>
      <c r="O157" s="39"/>
      <c r="P157" s="39"/>
      <c r="Q157" s="39"/>
      <c r="R157" s="39"/>
      <c r="S157" s="39"/>
      <c r="T157" s="39"/>
      <c r="U157" s="39"/>
      <c r="V157" s="39"/>
      <c r="W157" s="39"/>
      <c r="X157" s="39"/>
      <c r="Y157" s="39"/>
      <c r="Z157" s="39"/>
      <c r="AA157" s="39"/>
      <c r="AB157" s="39"/>
      <c r="AC157" s="39"/>
      <c r="AD157" s="39"/>
      <c r="AE157" s="39"/>
      <c r="AF157" s="39"/>
      <c r="AG157" s="39"/>
      <c r="AH157" s="39"/>
      <c r="AI157" s="39"/>
      <c r="AJ157" s="39"/>
      <c r="AK157" s="39"/>
      <c r="AL157" s="39"/>
      <c r="AM157" s="39"/>
      <c r="AN157" s="39"/>
      <c r="AO157" s="39"/>
      <c r="AP157" s="39"/>
      <c r="AQ157" s="39"/>
      <c r="AR157" s="39"/>
      <c r="AS157" s="39"/>
      <c r="AT157" s="447"/>
      <c r="AU157" s="147"/>
      <c r="AV157" s="147"/>
      <c r="AW157" s="507"/>
      <c r="AX157" s="378">
        <v>-1.224</v>
      </c>
      <c r="AY157" s="132">
        <f>-2.532-AX157</f>
        <v>-1.3080000000000001</v>
      </c>
      <c r="AZ157" s="132">
        <f>-3.606-AY157-AX157</f>
        <v>-1.0740000000000001</v>
      </c>
      <c r="BA157" s="366">
        <f>-4.896-AZ157-AY157-AX157</f>
        <v>-1.2900000000000003</v>
      </c>
      <c r="BB157" s="378">
        <v>-1.236</v>
      </c>
      <c r="BC157" s="132">
        <f>-3.235-BB157</f>
        <v>-1.9989999999999999</v>
      </c>
      <c r="BD157" s="132">
        <f>-7.46-BC157-BB157</f>
        <v>-4.2250000000000005</v>
      </c>
      <c r="BE157" s="132">
        <f>-7.686-BD157-BC157-BB157</f>
        <v>-0.22599999999999953</v>
      </c>
      <c r="BF157" s="378">
        <v>-2.5249999999999999</v>
      </c>
      <c r="BG157" s="132">
        <f>-5.898-BF157</f>
        <v>-3.3729999999999998</v>
      </c>
      <c r="BH157" s="132">
        <f>-9.652-BG157-BF157</f>
        <v>-3.754</v>
      </c>
      <c r="BI157" s="366">
        <f>-12.677-BH157-BG157-BF157</f>
        <v>-3.0250000000000008</v>
      </c>
      <c r="BJ157" s="378">
        <v>-5.944</v>
      </c>
      <c r="BK157" s="132">
        <f>-10.996-BJ157</f>
        <v>-5.0520000000000005</v>
      </c>
      <c r="BL157" s="132">
        <f>-16.434-BK157-BJ157</f>
        <v>-5.4380000000000015</v>
      </c>
      <c r="BM157" s="366">
        <f>-22.047-BL157-BK157-BJ157</f>
        <v>-5.6129999999999987</v>
      </c>
      <c r="BN157" s="378">
        <v>-7.8719999999999999</v>
      </c>
      <c r="BO157" s="132">
        <f>-15.373-BN157</f>
        <v>-7.5009999999999994</v>
      </c>
      <c r="BP157" s="132">
        <f>-24.279-BO157-BN157</f>
        <v>-8.9059999999999988</v>
      </c>
      <c r="BQ157" s="366">
        <f>-32.595-BP157-BO157-BN157</f>
        <v>-8.3160000000000025</v>
      </c>
      <c r="BR157" s="378">
        <v>-10.321</v>
      </c>
      <c r="BS157" s="1178">
        <f>-25.546-BR157</f>
        <v>-15.225</v>
      </c>
      <c r="BT157" s="1178">
        <f>-42.391-BS157-BR157</f>
        <v>-16.844999999999999</v>
      </c>
      <c r="BU157" s="690">
        <f>-54.981-BT157-BS157-BR157</f>
        <v>-12.590000000000002</v>
      </c>
      <c r="BV157" s="1181">
        <v>-15.212</v>
      </c>
      <c r="BW157" s="1178">
        <f>-33.393-BV157</f>
        <v>-18.181000000000001</v>
      </c>
      <c r="BX157" s="1178">
        <f>-45.732-BW157-BV157</f>
        <v>-12.338999999999999</v>
      </c>
      <c r="BY157" s="690">
        <f>-62.06-BX157-BW157-BV157</f>
        <v>-16.328000000000003</v>
      </c>
      <c r="BZ157" s="1181">
        <v>-14.163</v>
      </c>
      <c r="CA157" s="1178">
        <f>-31.608-BZ157</f>
        <v>-17.445</v>
      </c>
      <c r="CB157" s="1178">
        <f>-51.58-CA157-BZ157</f>
        <v>-19.971999999999998</v>
      </c>
      <c r="CC157" s="690">
        <f>-66.728-CB157-CA157-BZ157</f>
        <v>-15.148</v>
      </c>
      <c r="CD157" s="150">
        <f>-CD112</f>
        <v>-18.012749461458874</v>
      </c>
      <c r="CE157" s="150">
        <f>-CE112</f>
        <v>-19.670013360000002</v>
      </c>
      <c r="CF157" s="150">
        <f>-CF112</f>
        <v>-20.73606810222222</v>
      </c>
      <c r="CG157" s="409">
        <f>-CG112</f>
        <v>-20.631961593230766</v>
      </c>
      <c r="CH157" s="150"/>
      <c r="CI157" s="150"/>
      <c r="CJ157" s="150"/>
      <c r="CK157" s="150"/>
      <c r="CL157" s="150"/>
      <c r="CM157" s="150"/>
      <c r="CN157" s="150"/>
      <c r="CO157" s="150"/>
      <c r="CP157" s="150"/>
      <c r="CQ157" s="150"/>
      <c r="CR157" s="150"/>
      <c r="CS157" s="150"/>
      <c r="CT157" s="150"/>
      <c r="CU157" s="150"/>
      <c r="CV157" s="150"/>
      <c r="CW157" s="150"/>
      <c r="CX157" s="150"/>
      <c r="CY157" s="150"/>
      <c r="CZ157" s="150"/>
      <c r="DA157" s="150"/>
      <c r="DB157" s="150"/>
      <c r="DC157" s="150"/>
      <c r="DD157" s="150"/>
      <c r="DE157" s="150"/>
      <c r="DF157" s="150"/>
      <c r="DG157" s="150"/>
      <c r="DH157" s="150"/>
      <c r="DI157" s="409"/>
      <c r="DJ157" s="1145"/>
      <c r="DK157" s="150"/>
      <c r="DL157" s="167"/>
      <c r="DM157" s="167"/>
      <c r="DN157" s="167"/>
      <c r="DO157" s="167"/>
      <c r="DP157" s="127"/>
      <c r="DQ157" s="449"/>
      <c r="DR157" s="145"/>
      <c r="DS157" s="146">
        <v>-4.4080000000000004</v>
      </c>
      <c r="DT157" s="146">
        <v>-3.6219999999999999</v>
      </c>
      <c r="DU157" s="128">
        <f t="shared" si="394"/>
        <v>-4.8959999999999999</v>
      </c>
      <c r="DV157" s="128">
        <f t="shared" si="395"/>
        <v>-7.6859999999999999</v>
      </c>
      <c r="DW157" s="128">
        <f t="shared" si="396"/>
        <v>-12.677</v>
      </c>
      <c r="DX157" s="128">
        <f t="shared" si="397"/>
        <v>-22.047000000000001</v>
      </c>
      <c r="DY157" s="128">
        <f t="shared" si="398"/>
        <v>-32.594999999999999</v>
      </c>
      <c r="DZ157" s="128">
        <f t="shared" si="399"/>
        <v>-54.981000000000002</v>
      </c>
      <c r="EA157" s="128">
        <f t="shared" si="400"/>
        <v>-62.06</v>
      </c>
      <c r="EB157" s="128">
        <f t="shared" si="401"/>
        <v>-66.727999999999994</v>
      </c>
      <c r="EC157" s="150">
        <f t="shared" si="402"/>
        <v>-79.050792516911869</v>
      </c>
      <c r="ED157" s="150">
        <f t="shared" ref="ED157:EJ157" si="405">-ED112</f>
        <v>-77.815819443304775</v>
      </c>
      <c r="EE157" s="150">
        <f t="shared" si="405"/>
        <v>-86.338351605274454</v>
      </c>
      <c r="EF157" s="150">
        <f t="shared" si="405"/>
        <v>-94.286214975127066</v>
      </c>
      <c r="EG157" s="150">
        <f t="shared" si="405"/>
        <v>-103.04044397313089</v>
      </c>
      <c r="EH157" s="150">
        <f t="shared" si="405"/>
        <v>-111.79987620468947</v>
      </c>
      <c r="EI157" s="150">
        <f t="shared" si="405"/>
        <v>-119.24776935534587</v>
      </c>
      <c r="EJ157" s="409">
        <f t="shared" si="405"/>
        <v>-126.58754097117203</v>
      </c>
      <c r="EK157" s="1548"/>
    </row>
    <row r="158" spans="1:159" s="78" customFormat="1" ht="15" customHeight="1">
      <c r="A158" s="55"/>
      <c r="B158"/>
      <c r="C158"/>
      <c r="D158"/>
      <c r="E158"/>
      <c r="F158"/>
      <c r="G158"/>
      <c r="H158" s="55"/>
      <c r="I158" s="482" t="s">
        <v>54</v>
      </c>
      <c r="J158" s="39"/>
      <c r="K158" s="39"/>
      <c r="L158" s="39"/>
      <c r="M158" s="39"/>
      <c r="N158" s="39"/>
      <c r="O158" s="39"/>
      <c r="P158" s="39"/>
      <c r="Q158" s="39"/>
      <c r="R158" s="39"/>
      <c r="S158" s="39"/>
      <c r="T158" s="39"/>
      <c r="U158" s="39"/>
      <c r="V158" s="39"/>
      <c r="W158" s="39"/>
      <c r="X158" s="39"/>
      <c r="Y158" s="39"/>
      <c r="Z158" s="39"/>
      <c r="AA158" s="39"/>
      <c r="AB158" s="39"/>
      <c r="AC158" s="39"/>
      <c r="AD158" s="39"/>
      <c r="AE158" s="39"/>
      <c r="AF158" s="39"/>
      <c r="AG158" s="39"/>
      <c r="AH158" s="39"/>
      <c r="AI158" s="39"/>
      <c r="AJ158" s="39"/>
      <c r="AK158" s="39"/>
      <c r="AL158" s="39"/>
      <c r="AM158" s="39"/>
      <c r="AN158" s="39"/>
      <c r="AO158" s="39"/>
      <c r="AP158" s="39"/>
      <c r="AQ158" s="39"/>
      <c r="AR158" s="39"/>
      <c r="AS158" s="39"/>
      <c r="AT158" s="447"/>
      <c r="AU158" s="147"/>
      <c r="AV158" s="147"/>
      <c r="AW158" s="507"/>
      <c r="AX158" s="378">
        <v>-0.1</v>
      </c>
      <c r="AY158" s="132">
        <f>-0.39-AX158</f>
        <v>-0.29000000000000004</v>
      </c>
      <c r="AZ158" s="132">
        <f>-0.53-AY158-AX158</f>
        <v>-0.13999999999999999</v>
      </c>
      <c r="BA158" s="366">
        <f>-0.63-AZ158-AY158-AX158</f>
        <v>-9.999999999999995E-2</v>
      </c>
      <c r="BB158" s="378">
        <v>-0.13</v>
      </c>
      <c r="BC158" s="132">
        <f>-0.875-BB158</f>
        <v>-0.745</v>
      </c>
      <c r="BD158" s="132">
        <f>-1.005-BC158-BB158</f>
        <v>-0.12999999999999989</v>
      </c>
      <c r="BE158" s="132">
        <f>-1.135-BD158-BC158-BB158</f>
        <v>-0.13000000000000012</v>
      </c>
      <c r="BF158" s="378">
        <v>-0.504</v>
      </c>
      <c r="BG158" s="132">
        <f>-1.688-BF158</f>
        <v>-1.1839999999999999</v>
      </c>
      <c r="BH158" s="132">
        <f>-2.525-BG158-BF158</f>
        <v>-0.83699999999999997</v>
      </c>
      <c r="BI158" s="366">
        <f>-4.073-BH158-BG158-BF158</f>
        <v>-1.5480000000000005</v>
      </c>
      <c r="BJ158" s="378">
        <v>-0.68500000000000005</v>
      </c>
      <c r="BK158" s="132">
        <f>-1.707-BJ158</f>
        <v>-1.022</v>
      </c>
      <c r="BL158" s="132">
        <f>-2.629-BK158-BJ158</f>
        <v>-0.92199999999999993</v>
      </c>
      <c r="BM158" s="366">
        <f>-3.925-BL158-BK158-BJ158</f>
        <v>-1.296</v>
      </c>
      <c r="BN158" s="378">
        <v>-1.147</v>
      </c>
      <c r="BO158" s="132">
        <f>-2.132-BN158</f>
        <v>-0.9850000000000001</v>
      </c>
      <c r="BP158" s="132">
        <f>-3.17-BO158-BN158</f>
        <v>-1.0379999999999996</v>
      </c>
      <c r="BQ158" s="366">
        <f>-11.647-BP158-BO158-BN158</f>
        <v>-8.4770000000000003</v>
      </c>
      <c r="BR158" s="378">
        <v>-0.28399999999999997</v>
      </c>
      <c r="BS158" s="1178">
        <f>-8.006-BR158</f>
        <v>-7.7220000000000004</v>
      </c>
      <c r="BT158" s="1178">
        <f>-11.114-BS158-BR158</f>
        <v>-3.1080000000000005</v>
      </c>
      <c r="BU158" s="690">
        <f>-13.127-BT158-BS158-BR158</f>
        <v>-2.0129999999999999</v>
      </c>
      <c r="BV158" s="1181">
        <v>-1.714</v>
      </c>
      <c r="BW158" s="1178">
        <f>-3.321-BV158</f>
        <v>-1.6070000000000002</v>
      </c>
      <c r="BX158" s="1178">
        <f>-7.827-BW158-BV158</f>
        <v>-4.5060000000000002</v>
      </c>
      <c r="BY158" s="409">
        <f>-9.662-BX158-BW158-BV158</f>
        <v>-1.8350000000000004</v>
      </c>
      <c r="BZ158" s="1181">
        <v>-5.3079999999999998</v>
      </c>
      <c r="CA158" s="1178">
        <f>-6.784-BZ158</f>
        <v>-1.476</v>
      </c>
      <c r="CB158" s="1178">
        <f>-9.377-CA158-BZ158</f>
        <v>-2.5930000000000009</v>
      </c>
      <c r="CC158" s="690">
        <f>-11.907-CB158-CA158-BZ158</f>
        <v>-2.5300000000000002</v>
      </c>
      <c r="CD158" s="150">
        <f>-CD122</f>
        <v>-3.3023374012674602</v>
      </c>
      <c r="CE158" s="150">
        <f>-CE122</f>
        <v>-3.6061691160000002</v>
      </c>
      <c r="CF158" s="150">
        <f>-CF122</f>
        <v>-3.8016124854074067</v>
      </c>
      <c r="CG158" s="409">
        <f>-CG122</f>
        <v>-3.7825262920923071</v>
      </c>
      <c r="CH158" s="150"/>
      <c r="CI158" s="150"/>
      <c r="CJ158" s="150"/>
      <c r="CK158" s="150"/>
      <c r="CL158" s="150"/>
      <c r="CM158" s="150"/>
      <c r="CN158" s="150"/>
      <c r="CO158" s="150"/>
      <c r="CP158" s="150"/>
      <c r="CQ158" s="150"/>
      <c r="CR158" s="150"/>
      <c r="CS158" s="150"/>
      <c r="CT158" s="150"/>
      <c r="CU158" s="150"/>
      <c r="CV158" s="150"/>
      <c r="CW158" s="150"/>
      <c r="CX158" s="150"/>
      <c r="CY158" s="150"/>
      <c r="CZ158" s="150"/>
      <c r="DA158" s="150"/>
      <c r="DB158" s="150"/>
      <c r="DC158" s="150"/>
      <c r="DD158" s="150"/>
      <c r="DE158" s="150"/>
      <c r="DF158" s="150"/>
      <c r="DG158" s="150"/>
      <c r="DH158" s="150"/>
      <c r="DI158" s="409"/>
      <c r="DJ158" s="1145"/>
      <c r="DK158" s="150"/>
      <c r="DL158" s="167"/>
      <c r="DM158" s="167"/>
      <c r="DN158" s="167"/>
      <c r="DO158" s="167"/>
      <c r="DP158" s="127"/>
      <c r="DQ158" s="449"/>
      <c r="DR158" s="145"/>
      <c r="DS158" s="146">
        <v>-0.36499999999999999</v>
      </c>
      <c r="DT158" s="146">
        <v>-0.45500000000000002</v>
      </c>
      <c r="DU158" s="128">
        <f t="shared" si="394"/>
        <v>-0.63</v>
      </c>
      <c r="DV158" s="128">
        <f t="shared" si="395"/>
        <v>-1.135</v>
      </c>
      <c r="DW158" s="128">
        <f t="shared" si="396"/>
        <v>-4.0730000000000004</v>
      </c>
      <c r="DX158" s="128">
        <f t="shared" si="397"/>
        <v>-3.9249999999999998</v>
      </c>
      <c r="DY158" s="128">
        <f t="shared" si="398"/>
        <v>-11.647</v>
      </c>
      <c r="DZ158" s="128">
        <f t="shared" si="399"/>
        <v>-13.127000000000001</v>
      </c>
      <c r="EA158" s="128">
        <f t="shared" si="400"/>
        <v>-9.6620000000000008</v>
      </c>
      <c r="EB158" s="128">
        <f t="shared" si="401"/>
        <v>-11.907</v>
      </c>
      <c r="EC158" s="150">
        <f t="shared" si="402"/>
        <v>-14.492645294767174</v>
      </c>
      <c r="ED158" s="150">
        <f t="shared" ref="ED158:EJ158" si="406">-ED122</f>
        <v>-14.833879714343162</v>
      </c>
      <c r="EE158" s="150">
        <f t="shared" si="406"/>
        <v>-17.140526391829596</v>
      </c>
      <c r="EF158" s="150">
        <f t="shared" si="406"/>
        <v>-19.527584729884243</v>
      </c>
      <c r="EG158" s="150">
        <f t="shared" si="406"/>
        <v>-22.055767538376962</v>
      </c>
      <c r="EH158" s="150">
        <f t="shared" si="406"/>
        <v>-24.760409096419256</v>
      </c>
      <c r="EI158" s="150">
        <f t="shared" si="406"/>
        <v>-27.358428586839722</v>
      </c>
      <c r="EJ158" s="409">
        <f t="shared" si="406"/>
        <v>-31.438971180904286</v>
      </c>
      <c r="EK158" s="1548"/>
    </row>
    <row r="159" spans="1:159" s="78" customFormat="1" ht="15" customHeight="1">
      <c r="A159" s="55"/>
      <c r="B159"/>
      <c r="C159"/>
      <c r="D159"/>
      <c r="E159"/>
      <c r="F159"/>
      <c r="G159"/>
      <c r="H159" s="55"/>
      <c r="I159" s="482" t="s">
        <v>439</v>
      </c>
      <c r="J159" s="39"/>
      <c r="K159" s="39"/>
      <c r="L159" s="39"/>
      <c r="M159" s="39"/>
      <c r="N159" s="39"/>
      <c r="O159" s="39"/>
      <c r="P159" s="39"/>
      <c r="Q159" s="39"/>
      <c r="R159" s="39"/>
      <c r="S159" s="39"/>
      <c r="T159" s="39"/>
      <c r="U159" s="39"/>
      <c r="V159" s="39"/>
      <c r="W159" s="39"/>
      <c r="X159" s="39"/>
      <c r="Y159" s="39"/>
      <c r="Z159" s="39"/>
      <c r="AA159" s="39"/>
      <c r="AB159" s="39"/>
      <c r="AC159" s="39"/>
      <c r="AD159" s="39"/>
      <c r="AE159" s="39"/>
      <c r="AF159" s="39"/>
      <c r="AG159" s="39"/>
      <c r="AH159" s="39"/>
      <c r="AI159" s="39"/>
      <c r="AJ159" s="39"/>
      <c r="AK159" s="39"/>
      <c r="AL159" s="39"/>
      <c r="AM159" s="39"/>
      <c r="AN159" s="39"/>
      <c r="AO159" s="39"/>
      <c r="AP159" s="39"/>
      <c r="AQ159" s="39"/>
      <c r="AR159" s="39"/>
      <c r="AS159" s="39"/>
      <c r="AT159" s="447"/>
      <c r="AU159" s="147"/>
      <c r="AV159" s="147"/>
      <c r="AW159" s="507"/>
      <c r="AX159" s="378">
        <v>0</v>
      </c>
      <c r="AY159" s="132">
        <v>0</v>
      </c>
      <c r="AZ159" s="132">
        <v>0</v>
      </c>
      <c r="BA159" s="366">
        <v>0</v>
      </c>
      <c r="BB159" s="378">
        <v>0</v>
      </c>
      <c r="BC159" s="132">
        <v>0</v>
      </c>
      <c r="BD159" s="132">
        <v>0</v>
      </c>
      <c r="BE159" s="366">
        <v>0</v>
      </c>
      <c r="BF159" s="378">
        <v>0</v>
      </c>
      <c r="BG159" s="132">
        <v>0</v>
      </c>
      <c r="BH159" s="132">
        <v>0</v>
      </c>
      <c r="BI159" s="366">
        <v>0</v>
      </c>
      <c r="BJ159" s="378">
        <v>0</v>
      </c>
      <c r="BK159" s="132">
        <v>0</v>
      </c>
      <c r="BL159" s="132">
        <v>0</v>
      </c>
      <c r="BM159" s="366">
        <v>0</v>
      </c>
      <c r="BN159" s="378">
        <v>0</v>
      </c>
      <c r="BO159" s="132">
        <v>0</v>
      </c>
      <c r="BP159" s="132">
        <v>0</v>
      </c>
      <c r="BQ159" s="366">
        <v>0</v>
      </c>
      <c r="BR159" s="378">
        <v>173.40600000000001</v>
      </c>
      <c r="BS159" s="717">
        <f>173.406-BR159</f>
        <v>0</v>
      </c>
      <c r="BT159" s="132">
        <f>173.406-BS159-BR159</f>
        <v>0</v>
      </c>
      <c r="BU159" s="689">
        <f>173.406-BT159-BS159-BR159</f>
        <v>0</v>
      </c>
      <c r="BV159" s="891">
        <v>0</v>
      </c>
      <c r="BW159" s="132">
        <f>1.962-BV159</f>
        <v>1.962</v>
      </c>
      <c r="BX159" s="132">
        <f>3.2+1.962-BW159-BV159</f>
        <v>3.2</v>
      </c>
      <c r="BY159" s="366">
        <f>3.2+1.962-BX159-BW159-BV159</f>
        <v>-2.2204460492503131E-16</v>
      </c>
      <c r="BZ159" s="891">
        <v>0</v>
      </c>
      <c r="CA159" s="132">
        <v>-10</v>
      </c>
      <c r="CB159" s="132">
        <f>0.579-10-CA159-BZ159</f>
        <v>0.57900000000000063</v>
      </c>
      <c r="CC159" s="366">
        <f>0.579-10-CB159-CA159-BZ159</f>
        <v>0</v>
      </c>
      <c r="CD159" s="132">
        <v>0</v>
      </c>
      <c r="CE159" s="132">
        <v>0</v>
      </c>
      <c r="CF159" s="132">
        <v>0</v>
      </c>
      <c r="CG159" s="366">
        <v>0</v>
      </c>
      <c r="CH159" s="150"/>
      <c r="CI159" s="150"/>
      <c r="CJ159" s="150"/>
      <c r="CK159" s="150"/>
      <c r="CL159" s="150"/>
      <c r="CM159" s="150"/>
      <c r="CN159" s="150"/>
      <c r="CO159" s="150"/>
      <c r="CP159" s="150"/>
      <c r="CQ159" s="150"/>
      <c r="CR159" s="150"/>
      <c r="CS159" s="150"/>
      <c r="CT159" s="150"/>
      <c r="CU159" s="150"/>
      <c r="CV159" s="150"/>
      <c r="CW159" s="150"/>
      <c r="CX159" s="150"/>
      <c r="CY159" s="150"/>
      <c r="CZ159" s="150"/>
      <c r="DA159" s="150"/>
      <c r="DB159" s="150"/>
      <c r="DC159" s="150"/>
      <c r="DD159" s="150"/>
      <c r="DE159" s="150"/>
      <c r="DF159" s="150"/>
      <c r="DG159" s="150"/>
      <c r="DH159" s="150"/>
      <c r="DI159" s="409"/>
      <c r="DJ159" s="1145"/>
      <c r="DK159" s="150"/>
      <c r="DL159" s="167"/>
      <c r="DM159" s="167"/>
      <c r="DN159" s="167"/>
      <c r="DO159" s="167"/>
      <c r="DP159" s="127"/>
      <c r="DQ159" s="449"/>
      <c r="DR159" s="145"/>
      <c r="DS159" s="146">
        <v>0</v>
      </c>
      <c r="DT159" s="146">
        <v>0</v>
      </c>
      <c r="DU159" s="128">
        <f t="shared" si="394"/>
        <v>0</v>
      </c>
      <c r="DV159" s="128">
        <f t="shared" si="395"/>
        <v>0</v>
      </c>
      <c r="DW159" s="128">
        <f t="shared" si="396"/>
        <v>0</v>
      </c>
      <c r="DX159" s="128">
        <f t="shared" si="397"/>
        <v>0</v>
      </c>
      <c r="DY159" s="128">
        <f t="shared" si="398"/>
        <v>0</v>
      </c>
      <c r="DZ159" s="128">
        <f t="shared" si="399"/>
        <v>173.40600000000001</v>
      </c>
      <c r="EA159" s="128">
        <f t="shared" si="400"/>
        <v>5.1619999999999999</v>
      </c>
      <c r="EB159" s="128">
        <f t="shared" si="401"/>
        <v>-9.4209999999999994</v>
      </c>
      <c r="EC159" s="132">
        <f t="shared" si="402"/>
        <v>0</v>
      </c>
      <c r="ED159" s="132">
        <v>0</v>
      </c>
      <c r="EE159" s="132">
        <v>0</v>
      </c>
      <c r="EF159" s="132">
        <v>0</v>
      </c>
      <c r="EG159" s="132">
        <v>0</v>
      </c>
      <c r="EH159" s="132">
        <v>0</v>
      </c>
      <c r="EI159" s="132">
        <v>0</v>
      </c>
      <c r="EJ159" s="366">
        <v>0</v>
      </c>
      <c r="EK159" s="1548"/>
    </row>
    <row r="160" spans="1:159" s="56" customFormat="1" ht="15" customHeight="1">
      <c r="A160" s="55"/>
      <c r="B160"/>
      <c r="C160"/>
      <c r="D160"/>
      <c r="E160"/>
      <c r="F160"/>
      <c r="G160"/>
      <c r="H160" s="55"/>
      <c r="I160" s="482" t="s">
        <v>55</v>
      </c>
      <c r="J160" s="39"/>
      <c r="K160" s="39"/>
      <c r="L160" s="39"/>
      <c r="M160" s="39"/>
      <c r="N160" s="39"/>
      <c r="O160" s="39"/>
      <c r="P160" s="39"/>
      <c r="Q160" s="39"/>
      <c r="R160" s="39"/>
      <c r="S160" s="39"/>
      <c r="T160" s="39"/>
      <c r="U160" s="39"/>
      <c r="V160" s="39"/>
      <c r="W160" s="39"/>
      <c r="X160" s="39"/>
      <c r="Y160" s="39"/>
      <c r="Z160" s="39"/>
      <c r="AA160" s="39"/>
      <c r="AB160" s="39"/>
      <c r="AC160" s="39"/>
      <c r="AD160" s="39"/>
      <c r="AE160" s="39"/>
      <c r="AF160" s="39"/>
      <c r="AG160" s="39"/>
      <c r="AH160" s="39"/>
      <c r="AI160" s="39"/>
      <c r="AJ160" s="39"/>
      <c r="AK160" s="39"/>
      <c r="AL160" s="39"/>
      <c r="AM160" s="39"/>
      <c r="AN160" s="39"/>
      <c r="AO160" s="39"/>
      <c r="AP160" s="39"/>
      <c r="AQ160" s="39"/>
      <c r="AR160" s="39"/>
      <c r="AS160" s="39"/>
      <c r="AT160" s="447"/>
      <c r="AU160" s="147"/>
      <c r="AV160" s="147"/>
      <c r="AW160" s="507"/>
      <c r="AX160" s="378">
        <v>0</v>
      </c>
      <c r="AY160" s="132">
        <f>0-AX160</f>
        <v>0</v>
      </c>
      <c r="AZ160" s="132">
        <f>0-AY160-AX160</f>
        <v>0</v>
      </c>
      <c r="BA160" s="366">
        <f>0-AZ160-AY160-AX160</f>
        <v>0</v>
      </c>
      <c r="BB160" s="378">
        <v>-1</v>
      </c>
      <c r="BC160" s="132">
        <f>-1-BB160</f>
        <v>0</v>
      </c>
      <c r="BD160" s="132">
        <f>-1-BC160-BB160</f>
        <v>0</v>
      </c>
      <c r="BE160" s="132">
        <f>-6.54-BD160-BC160-BB160</f>
        <v>-5.54</v>
      </c>
      <c r="BF160" s="378">
        <v>0</v>
      </c>
      <c r="BG160" s="132">
        <f>-36.405-BF160</f>
        <v>-36.405000000000001</v>
      </c>
      <c r="BH160" s="132">
        <f>-36.405-BG160-BF160</f>
        <v>0</v>
      </c>
      <c r="BI160" s="366">
        <f>-67.645-BH160-BG160-BF160</f>
        <v>-31.239999999999995</v>
      </c>
      <c r="BJ160" s="378">
        <v>0</v>
      </c>
      <c r="BK160" s="132">
        <f>0-BJ160</f>
        <v>0</v>
      </c>
      <c r="BL160" s="132">
        <f>-42.615-BK160-BJ160</f>
        <v>-42.615000000000002</v>
      </c>
      <c r="BM160" s="366">
        <f>-42.708-BL160-BK160-BJ160</f>
        <v>-9.2999999999996419E-2</v>
      </c>
      <c r="BN160" s="378">
        <v>0</v>
      </c>
      <c r="BO160" s="132">
        <f>-3.5-BN160</f>
        <v>-3.5</v>
      </c>
      <c r="BP160" s="132">
        <f>-3.5-BO160-BN160</f>
        <v>0</v>
      </c>
      <c r="BQ160" s="366">
        <f>-3.5-BP160-BO160-BN160</f>
        <v>0</v>
      </c>
      <c r="BR160" s="822">
        <v>0</v>
      </c>
      <c r="BS160" s="717">
        <v>0</v>
      </c>
      <c r="BT160" s="132">
        <f>-104.192+17.6-BS160-BR160</f>
        <v>-86.591999999999985</v>
      </c>
      <c r="BU160" s="689">
        <f>-104.192+23.359-BT160-BS160-BR160</f>
        <v>5.7589999999999861</v>
      </c>
      <c r="BV160" s="378">
        <f>-12.357+1.962</f>
        <v>-10.395</v>
      </c>
      <c r="BW160" s="132">
        <f>-12.357-BV160</f>
        <v>-1.9619999999999997</v>
      </c>
      <c r="BX160" s="132">
        <f>-16.319-BW160-BV160</f>
        <v>-3.9619999999999997</v>
      </c>
      <c r="BY160" s="366">
        <f>-16.319-BX160-BW160-BV160</f>
        <v>0</v>
      </c>
      <c r="BZ160" s="378">
        <f>-6.002+0.579</f>
        <v>-5.423</v>
      </c>
      <c r="CA160" s="132">
        <f>-6.002+0.579-BZ160</f>
        <v>0</v>
      </c>
      <c r="CB160" s="132">
        <f>-11.147-CA160-BZ160</f>
        <v>-5.7240000000000002</v>
      </c>
      <c r="CC160" s="366">
        <f>-11.533-CB160-CA160-BZ160</f>
        <v>-0.38599999999999923</v>
      </c>
      <c r="CD160" s="132">
        <v>0</v>
      </c>
      <c r="CE160" s="132">
        <v>0</v>
      </c>
      <c r="CF160" s="132">
        <v>0</v>
      </c>
      <c r="CG160" s="366">
        <v>0</v>
      </c>
      <c r="CH160" s="132"/>
      <c r="CI160" s="132"/>
      <c r="CJ160" s="132"/>
      <c r="CK160" s="132"/>
      <c r="CL160" s="132"/>
      <c r="CM160" s="132"/>
      <c r="CN160" s="132"/>
      <c r="CO160" s="132"/>
      <c r="CP160" s="132"/>
      <c r="CQ160" s="132"/>
      <c r="CR160" s="132"/>
      <c r="CS160" s="132"/>
      <c r="CT160" s="132"/>
      <c r="CU160" s="132"/>
      <c r="CV160" s="132"/>
      <c r="CW160" s="132"/>
      <c r="CX160" s="132"/>
      <c r="CY160" s="132"/>
      <c r="CZ160" s="132"/>
      <c r="DA160" s="132"/>
      <c r="DB160" s="132"/>
      <c r="DC160" s="132"/>
      <c r="DD160" s="132"/>
      <c r="DE160" s="132"/>
      <c r="DF160" s="132"/>
      <c r="DG160" s="132"/>
      <c r="DH160" s="132"/>
      <c r="DI160" s="366"/>
      <c r="DJ160" s="1145"/>
      <c r="DK160" s="132"/>
      <c r="DL160" s="147"/>
      <c r="DM160" s="147"/>
      <c r="DN160" s="147"/>
      <c r="DO160" s="147"/>
      <c r="DP160" s="127"/>
      <c r="DQ160" s="675"/>
      <c r="DR160" s="676"/>
      <c r="DS160" s="158">
        <v>0</v>
      </c>
      <c r="DT160" s="132">
        <v>0</v>
      </c>
      <c r="DU160" s="128">
        <f t="shared" si="394"/>
        <v>0</v>
      </c>
      <c r="DV160" s="128">
        <f t="shared" si="395"/>
        <v>-6.54</v>
      </c>
      <c r="DW160" s="128">
        <f t="shared" si="396"/>
        <v>-67.644999999999996</v>
      </c>
      <c r="DX160" s="128">
        <f t="shared" si="397"/>
        <v>-42.707999999999998</v>
      </c>
      <c r="DY160" s="128">
        <f t="shared" si="398"/>
        <v>-3.5</v>
      </c>
      <c r="DZ160" s="128">
        <f t="shared" si="399"/>
        <v>-80.832999999999998</v>
      </c>
      <c r="EA160" s="128">
        <f t="shared" si="400"/>
        <v>-16.318999999999999</v>
      </c>
      <c r="EB160" s="128">
        <f t="shared" si="401"/>
        <v>-11.532999999999999</v>
      </c>
      <c r="EC160" s="132">
        <f t="shared" si="402"/>
        <v>0</v>
      </c>
      <c r="ED160" s="132">
        <v>0</v>
      </c>
      <c r="EE160" s="132">
        <v>0</v>
      </c>
      <c r="EF160" s="132">
        <v>0</v>
      </c>
      <c r="EG160" s="132">
        <v>0</v>
      </c>
      <c r="EH160" s="132">
        <v>0</v>
      </c>
      <c r="EI160" s="132">
        <v>0</v>
      </c>
      <c r="EJ160" s="366">
        <v>0</v>
      </c>
      <c r="EK160" s="1531"/>
      <c r="EU160" s="78"/>
      <c r="EV160" s="78"/>
      <c r="EW160" s="78"/>
      <c r="EX160" s="78"/>
      <c r="EY160" s="78"/>
      <c r="EZ160" s="78"/>
      <c r="FA160" s="78"/>
      <c r="FB160" s="78"/>
      <c r="FC160" s="78"/>
    </row>
    <row r="161" spans="1:159" s="90" customFormat="1" ht="15" customHeight="1">
      <c r="A161" s="91"/>
      <c r="B161"/>
      <c r="C161"/>
      <c r="D161"/>
      <c r="E161"/>
      <c r="F161"/>
      <c r="G161"/>
      <c r="H161" s="91"/>
      <c r="I161" s="490" t="s">
        <v>56</v>
      </c>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c r="AS161" s="38"/>
      <c r="AT161" s="377"/>
      <c r="AU161" s="129"/>
      <c r="AV161" s="129"/>
      <c r="AW161" s="349"/>
      <c r="AX161" s="377">
        <f t="shared" ref="AX161:BY161" si="407">+SUM(AX155:AX160)</f>
        <v>0.69600000000000006</v>
      </c>
      <c r="AY161" s="129">
        <f t="shared" si="407"/>
        <v>-0.4370000000000005</v>
      </c>
      <c r="AZ161" s="129">
        <f t="shared" si="407"/>
        <v>1.3309999999999995</v>
      </c>
      <c r="BA161" s="349">
        <f t="shared" si="407"/>
        <v>3.0410000000000008</v>
      </c>
      <c r="BB161" s="377">
        <f t="shared" si="407"/>
        <v>-5.3639999999999999</v>
      </c>
      <c r="BC161" s="129">
        <f t="shared" si="407"/>
        <v>1.7560000000000002</v>
      </c>
      <c r="BD161" s="129">
        <f t="shared" si="407"/>
        <v>-4.3580000000000005</v>
      </c>
      <c r="BE161" s="129">
        <f t="shared" si="407"/>
        <v>-50.417000000000002</v>
      </c>
      <c r="BF161" s="377">
        <f t="shared" si="407"/>
        <v>-3.0289999999999999</v>
      </c>
      <c r="BG161" s="129">
        <f t="shared" si="407"/>
        <v>-40.962000000000003</v>
      </c>
      <c r="BH161" s="129">
        <f t="shared" si="407"/>
        <v>-0.99099999999999988</v>
      </c>
      <c r="BI161" s="349">
        <f t="shared" si="407"/>
        <v>-49.375999999999998</v>
      </c>
      <c r="BJ161" s="377">
        <f t="shared" si="407"/>
        <v>-25.437999999999999</v>
      </c>
      <c r="BK161" s="129">
        <f t="shared" si="407"/>
        <v>-10.536999999999994</v>
      </c>
      <c r="BL161" s="129">
        <f t="shared" si="407"/>
        <v>-78.192000000000007</v>
      </c>
      <c r="BM161" s="349">
        <f t="shared" si="407"/>
        <v>-137.65999999999997</v>
      </c>
      <c r="BN161" s="377">
        <f t="shared" si="407"/>
        <v>-67.573999999999998</v>
      </c>
      <c r="BO161" s="129">
        <f t="shared" si="407"/>
        <v>-38.798999999999985</v>
      </c>
      <c r="BP161" s="129">
        <f t="shared" si="407"/>
        <v>-26.922999999999998</v>
      </c>
      <c r="BQ161" s="349">
        <f t="shared" si="407"/>
        <v>-12.141000000000002</v>
      </c>
      <c r="BR161" s="377">
        <f t="shared" si="407"/>
        <v>171.81100000000001</v>
      </c>
      <c r="BS161" s="129">
        <f t="shared" si="407"/>
        <v>-25.660999999999959</v>
      </c>
      <c r="BT161" s="129">
        <f t="shared" si="407"/>
        <v>-87.518000000000029</v>
      </c>
      <c r="BU161" s="349">
        <f t="shared" si="407"/>
        <v>5.8089999999998909</v>
      </c>
      <c r="BV161" s="377">
        <f t="shared" si="407"/>
        <v>-17.177999999999997</v>
      </c>
      <c r="BW161" s="129">
        <f t="shared" si="407"/>
        <v>-3.6720000000000015</v>
      </c>
      <c r="BX161" s="129">
        <f t="shared" si="407"/>
        <v>-7.0610000000000062</v>
      </c>
      <c r="BY161" s="349">
        <f t="shared" si="407"/>
        <v>-37.807999999999986</v>
      </c>
      <c r="BZ161" s="377">
        <f>+SUM(BZ155:BZ160)</f>
        <v>-59.794999999999995</v>
      </c>
      <c r="CA161" s="129">
        <f>+SUM(CA155:CA160)</f>
        <v>-54.192000000000029</v>
      </c>
      <c r="CB161" s="129">
        <f t="shared" ref="CB161" si="408">+SUM(CB155:CB160)</f>
        <v>-66.258999999999958</v>
      </c>
      <c r="CC161" s="349">
        <f>+SUM(CC155:CC160)</f>
        <v>-67.14800000000001</v>
      </c>
      <c r="CD161" s="129">
        <f>+SUM(CD155:CD160)</f>
        <v>-21.315086862726336</v>
      </c>
      <c r="CE161" s="129">
        <f>+SUM(CE155:CE160)</f>
        <v>-23.276182476000002</v>
      </c>
      <c r="CF161" s="129">
        <f>+SUM(CF155:CF160)</f>
        <v>-24.537680587629627</v>
      </c>
      <c r="CG161" s="349">
        <f>+SUM(CG155:CG160)</f>
        <v>-24.414487885323073</v>
      </c>
      <c r="CH161" s="129"/>
      <c r="CI161" s="129"/>
      <c r="CJ161" s="129"/>
      <c r="CK161" s="129"/>
      <c r="CL161" s="129"/>
      <c r="CM161" s="129"/>
      <c r="CN161" s="129"/>
      <c r="CO161" s="129"/>
      <c r="CP161" s="129"/>
      <c r="CQ161" s="129"/>
      <c r="CR161" s="129"/>
      <c r="CS161" s="129"/>
      <c r="CT161" s="129"/>
      <c r="CU161" s="129"/>
      <c r="CV161" s="129"/>
      <c r="CW161" s="129"/>
      <c r="CX161" s="129"/>
      <c r="CY161" s="129"/>
      <c r="CZ161" s="129"/>
      <c r="DA161" s="129"/>
      <c r="DB161" s="129"/>
      <c r="DC161" s="129"/>
      <c r="DD161" s="129"/>
      <c r="DE161" s="129"/>
      <c r="DF161" s="129"/>
      <c r="DG161" s="129"/>
      <c r="DH161" s="129"/>
      <c r="DI161" s="349"/>
      <c r="DJ161" s="1145"/>
      <c r="DK161" s="130"/>
      <c r="DL161" s="130"/>
      <c r="DM161" s="130"/>
      <c r="DN161" s="130"/>
      <c r="DO161" s="130"/>
      <c r="DP161" s="150"/>
      <c r="DQ161" s="312"/>
      <c r="DR161" s="149"/>
      <c r="DS161" s="130">
        <f t="shared" ref="DS161:EJ161" si="409">+SUM(DS155:DS160)</f>
        <v>-5.7790000000000008</v>
      </c>
      <c r="DT161" s="129">
        <f t="shared" si="409"/>
        <v>-14.493999999999998</v>
      </c>
      <c r="DU161" s="129">
        <f t="shared" si="409"/>
        <v>4.6310000000000002</v>
      </c>
      <c r="DV161" s="129">
        <f t="shared" si="409"/>
        <v>-58.383000000000003</v>
      </c>
      <c r="DW161" s="129">
        <f t="shared" si="409"/>
        <v>-94.35799999999999</v>
      </c>
      <c r="DX161" s="129">
        <f t="shared" si="409"/>
        <v>-251.827</v>
      </c>
      <c r="DY161" s="129">
        <f t="shared" si="409"/>
        <v>-145.43699999999998</v>
      </c>
      <c r="DZ161" s="129">
        <f t="shared" si="409"/>
        <v>64.440999999999946</v>
      </c>
      <c r="EA161" s="129">
        <f t="shared" si="409"/>
        <v>-65.719000000000008</v>
      </c>
      <c r="EB161" s="129">
        <f>+SUM(EB155:EB160)</f>
        <v>-247.39400000000001</v>
      </c>
      <c r="EC161" s="129">
        <f t="shared" si="409"/>
        <v>-93.543437811679041</v>
      </c>
      <c r="ED161" s="129">
        <f t="shared" si="409"/>
        <v>-92.649699157647945</v>
      </c>
      <c r="EE161" s="129">
        <f t="shared" si="409"/>
        <v>-103.47887799710405</v>
      </c>
      <c r="EF161" s="129">
        <f t="shared" si="409"/>
        <v>-113.81379970501131</v>
      </c>
      <c r="EG161" s="129">
        <f t="shared" si="409"/>
        <v>-125.09621151150785</v>
      </c>
      <c r="EH161" s="129">
        <f t="shared" si="409"/>
        <v>-136.56028530110873</v>
      </c>
      <c r="EI161" s="129">
        <f t="shared" si="409"/>
        <v>-146.60619794218559</v>
      </c>
      <c r="EJ161" s="349">
        <f t="shared" si="409"/>
        <v>-158.02651215207632</v>
      </c>
      <c r="EK161" s="1531"/>
      <c r="EU161" s="218"/>
      <c r="EV161" s="218"/>
      <c r="EW161" s="218"/>
      <c r="EX161" s="218"/>
      <c r="EY161" s="218"/>
      <c r="EZ161" s="218"/>
      <c r="FA161" s="218"/>
      <c r="FB161" s="218"/>
      <c r="FC161" s="218"/>
    </row>
    <row r="162" spans="1:159" s="90" customFormat="1" ht="15" customHeight="1">
      <c r="A162" s="91"/>
      <c r="B162"/>
      <c r="C162"/>
      <c r="D162"/>
      <c r="E162"/>
      <c r="F162"/>
      <c r="G162"/>
      <c r="H162" s="91"/>
      <c r="I162" s="482"/>
      <c r="J162" s="39"/>
      <c r="K162" s="39"/>
      <c r="L162" s="39"/>
      <c r="M162" s="39"/>
      <c r="N162" s="39"/>
      <c r="O162" s="39"/>
      <c r="P162" s="39"/>
      <c r="Q162" s="39"/>
      <c r="R162" s="39"/>
      <c r="S162" s="39"/>
      <c r="T162" s="39"/>
      <c r="U162" s="39"/>
      <c r="V162" s="39"/>
      <c r="W162" s="39"/>
      <c r="X162" s="39"/>
      <c r="Y162" s="39"/>
      <c r="Z162" s="39"/>
      <c r="AA162" s="39"/>
      <c r="AB162" s="39"/>
      <c r="AC162" s="39"/>
      <c r="AD162" s="39"/>
      <c r="AE162" s="39"/>
      <c r="AF162" s="39"/>
      <c r="AG162" s="39"/>
      <c r="AH162" s="39"/>
      <c r="AI162" s="39"/>
      <c r="AJ162" s="39"/>
      <c r="AK162" s="39"/>
      <c r="AL162" s="39"/>
      <c r="AM162" s="39"/>
      <c r="AN162" s="39"/>
      <c r="AO162" s="39"/>
      <c r="AP162" s="39"/>
      <c r="AQ162" s="39"/>
      <c r="AR162" s="39"/>
      <c r="AS162" s="39"/>
      <c r="AT162" s="376"/>
      <c r="AU162" s="128"/>
      <c r="AV162" s="128"/>
      <c r="AW162" s="347"/>
      <c r="AX162" s="376"/>
      <c r="AY162" s="128"/>
      <c r="AZ162" s="128"/>
      <c r="BA162" s="347"/>
      <c r="BB162" s="376"/>
      <c r="BC162" s="128"/>
      <c r="BD162" s="128"/>
      <c r="BE162" s="128"/>
      <c r="BF162" s="376"/>
      <c r="BG162" s="128"/>
      <c r="BH162" s="128"/>
      <c r="BI162" s="347"/>
      <c r="BJ162" s="376"/>
      <c r="BK162" s="128"/>
      <c r="BL162" s="128"/>
      <c r="BM162" s="347"/>
      <c r="BN162" s="376"/>
      <c r="BO162" s="128"/>
      <c r="BP162" s="128"/>
      <c r="BQ162" s="347"/>
      <c r="BR162" s="376"/>
      <c r="BS162" s="128"/>
      <c r="BT162" s="128"/>
      <c r="BU162" s="347"/>
      <c r="BV162" s="376"/>
      <c r="BW162" s="128"/>
      <c r="BX162" s="128"/>
      <c r="BY162" s="347"/>
      <c r="BZ162" s="376"/>
      <c r="CA162" s="128"/>
      <c r="CB162" s="128"/>
      <c r="CC162" s="347"/>
      <c r="CD162" s="128"/>
      <c r="CE162" s="128"/>
      <c r="CF162" s="128"/>
      <c r="CG162" s="347"/>
      <c r="CH162" s="128"/>
      <c r="CI162" s="128"/>
      <c r="CJ162" s="128"/>
      <c r="CK162" s="128"/>
      <c r="CL162" s="128"/>
      <c r="CM162" s="128"/>
      <c r="CN162" s="128"/>
      <c r="CO162" s="128"/>
      <c r="CP162" s="128"/>
      <c r="CQ162" s="128"/>
      <c r="CR162" s="128"/>
      <c r="CS162" s="128"/>
      <c r="CT162" s="128"/>
      <c r="CU162" s="128"/>
      <c r="CV162" s="128"/>
      <c r="CW162" s="128"/>
      <c r="CX162" s="128"/>
      <c r="CY162" s="128"/>
      <c r="CZ162" s="128"/>
      <c r="DA162" s="128"/>
      <c r="DB162" s="128"/>
      <c r="DC162" s="128"/>
      <c r="DD162" s="128"/>
      <c r="DE162" s="128"/>
      <c r="DF162" s="128"/>
      <c r="DG162" s="128"/>
      <c r="DH162" s="128"/>
      <c r="DI162" s="347"/>
      <c r="DJ162" s="1145"/>
      <c r="DK162" s="128"/>
      <c r="DL162" s="128"/>
      <c r="DM162" s="128"/>
      <c r="DN162" s="128"/>
      <c r="DO162" s="128"/>
      <c r="DP162" s="150"/>
      <c r="DQ162" s="314"/>
      <c r="DR162" s="150"/>
      <c r="DS162" s="128"/>
      <c r="DT162" s="128"/>
      <c r="DU162" s="128"/>
      <c r="DV162" s="128"/>
      <c r="DW162" s="128"/>
      <c r="DX162" s="128"/>
      <c r="DY162" s="128"/>
      <c r="DZ162" s="128"/>
      <c r="EA162" s="128"/>
      <c r="EB162" s="128"/>
      <c r="EC162" s="128"/>
      <c r="ED162" s="128"/>
      <c r="EE162" s="128"/>
      <c r="EF162" s="128"/>
      <c r="EG162" s="128"/>
      <c r="EH162" s="128"/>
      <c r="EI162" s="128"/>
      <c r="EJ162" s="347"/>
      <c r="EK162" s="1531"/>
      <c r="EU162" s="218"/>
      <c r="EV162" s="218"/>
      <c r="EW162" s="218"/>
      <c r="EX162" s="218"/>
      <c r="EY162" s="218"/>
      <c r="EZ162" s="218"/>
      <c r="FA162" s="218"/>
      <c r="FB162" s="218"/>
      <c r="FC162" s="218"/>
    </row>
    <row r="163" spans="1:159" s="56" customFormat="1" ht="15" customHeight="1">
      <c r="A163" s="55"/>
      <c r="B163"/>
      <c r="C163"/>
      <c r="D163"/>
      <c r="E163"/>
      <c r="F163"/>
      <c r="G163"/>
      <c r="H163" s="55"/>
      <c r="I163" s="491" t="s">
        <v>57</v>
      </c>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48"/>
      <c r="AU163" s="153"/>
      <c r="AV163" s="153"/>
      <c r="AW163" s="416"/>
      <c r="AX163" s="448"/>
      <c r="AY163" s="153"/>
      <c r="AZ163" s="153"/>
      <c r="BA163" s="416"/>
      <c r="BB163" s="448"/>
      <c r="BC163" s="153"/>
      <c r="BD163" s="153"/>
      <c r="BE163" s="153"/>
      <c r="BF163" s="448"/>
      <c r="BG163" s="153"/>
      <c r="BH163" s="153"/>
      <c r="BI163" s="416"/>
      <c r="BJ163" s="448"/>
      <c r="BK163" s="153"/>
      <c r="BL163" s="153"/>
      <c r="BM163" s="416"/>
      <c r="BN163" s="448"/>
      <c r="BO163" s="153"/>
      <c r="BP163" s="153"/>
      <c r="BQ163" s="416"/>
      <c r="BR163" s="448"/>
      <c r="BS163" s="153"/>
      <c r="BT163" s="153"/>
      <c r="BU163" s="416"/>
      <c r="BV163" s="448"/>
      <c r="BW163" s="153"/>
      <c r="BX163" s="153"/>
      <c r="BY163" s="416"/>
      <c r="BZ163" s="448"/>
      <c r="CA163" s="153"/>
      <c r="CB163" s="153"/>
      <c r="CC163" s="416"/>
      <c r="CD163" s="153"/>
      <c r="CE163" s="153"/>
      <c r="CF163" s="153"/>
      <c r="CG163" s="416"/>
      <c r="CH163" s="153"/>
      <c r="CI163" s="153"/>
      <c r="CJ163" s="153"/>
      <c r="CK163" s="153"/>
      <c r="CL163" s="153"/>
      <c r="CM163" s="153"/>
      <c r="CN163" s="153"/>
      <c r="CO163" s="153"/>
      <c r="CP163" s="153"/>
      <c r="CQ163" s="153"/>
      <c r="CR163" s="153"/>
      <c r="CS163" s="153"/>
      <c r="CT163" s="153"/>
      <c r="CU163" s="153"/>
      <c r="CV163" s="153"/>
      <c r="CW163" s="153"/>
      <c r="CX163" s="153"/>
      <c r="CY163" s="153"/>
      <c r="CZ163" s="153"/>
      <c r="DA163" s="153"/>
      <c r="DB163" s="153"/>
      <c r="DC163" s="153"/>
      <c r="DD163" s="153"/>
      <c r="DE163" s="153"/>
      <c r="DF163" s="153"/>
      <c r="DG163" s="153"/>
      <c r="DH163" s="153"/>
      <c r="DI163" s="416"/>
      <c r="DJ163" s="1145"/>
      <c r="DK163" s="151"/>
      <c r="DL163" s="151"/>
      <c r="DM163" s="151"/>
      <c r="DN163" s="151"/>
      <c r="DO163" s="151"/>
      <c r="DP163" s="127"/>
      <c r="DQ163" s="477"/>
      <c r="DR163" s="166"/>
      <c r="DS163" s="153"/>
      <c r="DT163" s="153"/>
      <c r="DU163" s="153"/>
      <c r="DV163" s="153"/>
      <c r="DW163" s="153"/>
      <c r="DX163" s="153"/>
      <c r="DY163" s="153"/>
      <c r="DZ163" s="153"/>
      <c r="EA163" s="153"/>
      <c r="EB163" s="153"/>
      <c r="EC163" s="153"/>
      <c r="ED163" s="153"/>
      <c r="EE163" s="153"/>
      <c r="EF163" s="153"/>
      <c r="EG163" s="153"/>
      <c r="EH163" s="153"/>
      <c r="EI163" s="153"/>
      <c r="EJ163" s="416"/>
      <c r="EK163" s="1531"/>
      <c r="EU163" s="78"/>
      <c r="EV163" s="78"/>
      <c r="EW163" s="78"/>
      <c r="EX163" s="78"/>
      <c r="EY163" s="78"/>
      <c r="EZ163" s="78"/>
      <c r="FA163" s="78"/>
      <c r="FB163" s="78"/>
      <c r="FC163" s="78"/>
    </row>
    <row r="164" spans="1:159" s="56" customFormat="1" ht="15" customHeight="1">
      <c r="A164" s="55"/>
      <c r="B164"/>
      <c r="C164"/>
      <c r="D164"/>
      <c r="E164"/>
      <c r="F164"/>
      <c r="G164"/>
      <c r="H164" s="55"/>
      <c r="I164" s="482" t="s">
        <v>341</v>
      </c>
      <c r="J164" s="39"/>
      <c r="K164" s="39"/>
      <c r="L164" s="39"/>
      <c r="M164" s="39"/>
      <c r="N164" s="39"/>
      <c r="O164" s="39"/>
      <c r="P164" s="39"/>
      <c r="Q164" s="39"/>
      <c r="R164" s="39"/>
      <c r="S164" s="39"/>
      <c r="T164" s="39"/>
      <c r="U164" s="39"/>
      <c r="V164" s="39"/>
      <c r="W164" s="39"/>
      <c r="X164" s="39"/>
      <c r="Y164" s="39"/>
      <c r="Z164" s="39"/>
      <c r="AA164" s="39"/>
      <c r="AB164" s="39"/>
      <c r="AC164" s="39"/>
      <c r="AD164" s="39"/>
      <c r="AE164" s="39"/>
      <c r="AF164" s="39"/>
      <c r="AG164" s="39"/>
      <c r="AH164" s="39"/>
      <c r="AI164" s="39"/>
      <c r="AJ164" s="39"/>
      <c r="AK164" s="39"/>
      <c r="AL164" s="39"/>
      <c r="AM164" s="39"/>
      <c r="AN164" s="39"/>
      <c r="AO164" s="39"/>
      <c r="AP164" s="39"/>
      <c r="AQ164" s="39"/>
      <c r="AR164" s="39"/>
      <c r="AS164" s="39"/>
      <c r="AT164" s="447"/>
      <c r="AU164" s="147"/>
      <c r="AV164" s="147"/>
      <c r="AW164" s="507"/>
      <c r="AX164" s="378">
        <v>5.0000000000000001E-3</v>
      </c>
      <c r="AY164" s="132">
        <f>0.427-AX164</f>
        <v>0.42199999999999999</v>
      </c>
      <c r="AZ164" s="132">
        <f>0.587-AY164-AX164</f>
        <v>0.15999999999999998</v>
      </c>
      <c r="BA164" s="366">
        <f>0.95-AZ164-AY164-AX164</f>
        <v>0.36300000000000004</v>
      </c>
      <c r="BB164" s="378">
        <v>0.65700000000000003</v>
      </c>
      <c r="BC164" s="132">
        <f>1.009-BB164</f>
        <v>0.35199999999999987</v>
      </c>
      <c r="BD164" s="132">
        <f>1.194-BC164-BB164</f>
        <v>0.18500000000000005</v>
      </c>
      <c r="BE164" s="132">
        <f>2.917-BD164-BC164-BB164</f>
        <v>1.7229999999999999</v>
      </c>
      <c r="BF164" s="378">
        <v>2.9049999999999998</v>
      </c>
      <c r="BG164" s="132">
        <f>4.793-BF164</f>
        <v>1.8880000000000003</v>
      </c>
      <c r="BH164" s="132">
        <f>6.688-BG164-BF164</f>
        <v>1.8949999999999991</v>
      </c>
      <c r="BI164" s="366">
        <f>7.448-BH164-BG164-BF164</f>
        <v>0.76000000000000068</v>
      </c>
      <c r="BJ164" s="378">
        <v>5.0570000000000004</v>
      </c>
      <c r="BK164" s="132">
        <f>8.941-BJ164</f>
        <v>3.8840000000000003</v>
      </c>
      <c r="BL164" s="132">
        <f>16.58-BK164-BJ164</f>
        <v>7.6389999999999976</v>
      </c>
      <c r="BM164" s="366">
        <f>18.35-BL164-BK164-BJ164</f>
        <v>1.7700000000000031</v>
      </c>
      <c r="BN164" s="378">
        <v>5.2629999999999999</v>
      </c>
      <c r="BO164" s="132">
        <f>14.027-BN164</f>
        <v>8.7639999999999993</v>
      </c>
      <c r="BP164" s="132">
        <f>20.944-BO164-BN164</f>
        <v>6.9169999999999998</v>
      </c>
      <c r="BQ164" s="366">
        <f>23.923-BP164-BO164-BN164</f>
        <v>2.979000000000001</v>
      </c>
      <c r="BR164" s="460">
        <f>9.124-0.303</f>
        <v>8.8209999999999997</v>
      </c>
      <c r="BS164" s="1178">
        <f>14.722-0.511-BR164</f>
        <v>5.3900000000000006</v>
      </c>
      <c r="BT164" s="1178">
        <f>18.499-7.945-BS164-BR164</f>
        <v>-3.6570000000000018</v>
      </c>
      <c r="BU164" s="690">
        <f>24.423-8.15-BT164-BS164-BR164</f>
        <v>5.7189999999999994</v>
      </c>
      <c r="BV164" s="1181">
        <f>1.682-0.117</f>
        <v>1.5649999999999999</v>
      </c>
      <c r="BW164" s="1178">
        <f>7.737-0.286-BV164</f>
        <v>5.886000000000001</v>
      </c>
      <c r="BX164" s="1178">
        <f>20.461-0.492-BW164-BV164</f>
        <v>12.517999999999997</v>
      </c>
      <c r="BY164" s="690">
        <f>31.211-0.616-BX164-BW164-BV164</f>
        <v>10.626000000000001</v>
      </c>
      <c r="BZ164" s="1181">
        <f>11.006-0.237</f>
        <v>10.769</v>
      </c>
      <c r="CA164" s="1178">
        <f>62.263-0.295-BZ164</f>
        <v>51.198999999999998</v>
      </c>
      <c r="CB164" s="1178">
        <f>80.01-0.337-CA164-BZ164</f>
        <v>17.705000000000005</v>
      </c>
      <c r="CC164" s="690">
        <f>98.071-0.365-CB164-CA164-BZ164</f>
        <v>18.033000000000008</v>
      </c>
      <c r="CD164" s="150">
        <f>Drivers!CD479</f>
        <v>0</v>
      </c>
      <c r="CE164" s="150">
        <f>Drivers!CE479</f>
        <v>0</v>
      </c>
      <c r="CF164" s="150">
        <f>Drivers!CF479</f>
        <v>0</v>
      </c>
      <c r="CG164" s="409">
        <f>Drivers!CG479</f>
        <v>0</v>
      </c>
      <c r="CH164" s="132"/>
      <c r="CI164" s="132"/>
      <c r="CJ164" s="132"/>
      <c r="CK164" s="132"/>
      <c r="CL164" s="132"/>
      <c r="CM164" s="132"/>
      <c r="CN164" s="132"/>
      <c r="CO164" s="132"/>
      <c r="CP164" s="132"/>
      <c r="CQ164" s="132"/>
      <c r="CR164" s="132"/>
      <c r="CS164" s="132"/>
      <c r="CT164" s="132"/>
      <c r="CU164" s="132"/>
      <c r="CV164" s="132"/>
      <c r="CW164" s="132"/>
      <c r="CX164" s="132"/>
      <c r="CY164" s="132"/>
      <c r="CZ164" s="132"/>
      <c r="DA164" s="132"/>
      <c r="DB164" s="132"/>
      <c r="DC164" s="132"/>
      <c r="DD164" s="132"/>
      <c r="DE164" s="132"/>
      <c r="DF164" s="132"/>
      <c r="DG164" s="132"/>
      <c r="DH164" s="132"/>
      <c r="DI164" s="366"/>
      <c r="DJ164" s="1145"/>
      <c r="DK164" s="132"/>
      <c r="DL164" s="160"/>
      <c r="DM164" s="160"/>
      <c r="DN164" s="160"/>
      <c r="DO164" s="160"/>
      <c r="DP164" s="127"/>
      <c r="DQ164" s="449"/>
      <c r="DR164" s="145"/>
      <c r="DS164" s="132">
        <v>0.112</v>
      </c>
      <c r="DT164" s="132">
        <v>0.1</v>
      </c>
      <c r="DU164" s="128">
        <f>SUM(AX164:BA164)</f>
        <v>0.95</v>
      </c>
      <c r="DV164" s="128">
        <f>SUM(BB164:BE164)</f>
        <v>2.9169999999999998</v>
      </c>
      <c r="DW164" s="128">
        <f>SUM(BF164:BI164)</f>
        <v>7.4479999999999995</v>
      </c>
      <c r="DX164" s="128">
        <f>SUM(BJ164:BM164)</f>
        <v>18.350000000000001</v>
      </c>
      <c r="DY164" s="128">
        <f>SUM(BN164:BQ164)</f>
        <v>23.923000000000002</v>
      </c>
      <c r="DZ164" s="128">
        <f>SUM(BR164:BU164)</f>
        <v>16.272999999999996</v>
      </c>
      <c r="EA164" s="128">
        <f>SUM(BV164:BY164)</f>
        <v>30.594999999999999</v>
      </c>
      <c r="EB164" s="128">
        <f>SUM(BZ164:CC164)</f>
        <v>97.706000000000017</v>
      </c>
      <c r="EC164" s="150">
        <f t="shared" ref="EC164:EC167" si="410">SUM(CD164:CG164)</f>
        <v>0</v>
      </c>
      <c r="ED164" s="150">
        <f>Drivers!ED479</f>
        <v>0</v>
      </c>
      <c r="EE164" s="150">
        <f>Drivers!EE479</f>
        <v>0</v>
      </c>
      <c r="EF164" s="150">
        <f>Drivers!EF479</f>
        <v>0</v>
      </c>
      <c r="EG164" s="150">
        <f>Drivers!EG479</f>
        <v>0</v>
      </c>
      <c r="EH164" s="150">
        <f>Drivers!EH479</f>
        <v>0</v>
      </c>
      <c r="EI164" s="150">
        <f>Drivers!EI479</f>
        <v>0</v>
      </c>
      <c r="EJ164" s="409">
        <f>Drivers!EJ479</f>
        <v>0</v>
      </c>
      <c r="EK164" s="1531"/>
      <c r="EU164" s="78"/>
      <c r="EV164" s="78"/>
      <c r="EW164" s="78"/>
      <c r="EX164" s="78"/>
      <c r="EY164" s="78"/>
      <c r="EZ164" s="78"/>
      <c r="FA164" s="78"/>
      <c r="FB164" s="78"/>
      <c r="FC164" s="78"/>
    </row>
    <row r="165" spans="1:159" s="56" customFormat="1" ht="15" customHeight="1">
      <c r="A165" s="55"/>
      <c r="B165"/>
      <c r="C165"/>
      <c r="D165"/>
      <c r="E165"/>
      <c r="F165"/>
      <c r="G165"/>
      <c r="H165" s="55"/>
      <c r="I165" s="482" t="s">
        <v>440</v>
      </c>
      <c r="J165" s="39"/>
      <c r="K165" s="39"/>
      <c r="L165" s="39"/>
      <c r="M165" s="39"/>
      <c r="N165" s="39"/>
      <c r="O165" s="39"/>
      <c r="P165" s="39"/>
      <c r="Q165" s="39"/>
      <c r="R165" s="39"/>
      <c r="S165" s="39"/>
      <c r="T165" s="39"/>
      <c r="U165" s="39"/>
      <c r="V165" s="39"/>
      <c r="W165" s="39"/>
      <c r="X165" s="39"/>
      <c r="Y165" s="39"/>
      <c r="Z165" s="39"/>
      <c r="AA165" s="39"/>
      <c r="AB165" s="39"/>
      <c r="AC165" s="39"/>
      <c r="AD165" s="39"/>
      <c r="AE165" s="39"/>
      <c r="AF165" s="39"/>
      <c r="AG165" s="39"/>
      <c r="AH165" s="39"/>
      <c r="AI165" s="39"/>
      <c r="AJ165" s="39"/>
      <c r="AK165" s="39"/>
      <c r="AL165" s="39"/>
      <c r="AM165" s="39"/>
      <c r="AN165" s="39"/>
      <c r="AO165" s="39"/>
      <c r="AP165" s="39"/>
      <c r="AQ165" s="39"/>
      <c r="AR165" s="39"/>
      <c r="AS165" s="39"/>
      <c r="AT165" s="447"/>
      <c r="AU165" s="147"/>
      <c r="AV165" s="147"/>
      <c r="AW165" s="507"/>
      <c r="AX165" s="378">
        <v>0</v>
      </c>
      <c r="AY165" s="132">
        <f>0-AX165</f>
        <v>0</v>
      </c>
      <c r="AZ165" s="132">
        <f>0-AY165-AX165</f>
        <v>0</v>
      </c>
      <c r="BA165" s="366">
        <v>0</v>
      </c>
      <c r="BB165" s="378">
        <v>0</v>
      </c>
      <c r="BC165" s="132">
        <f>0-BB165</f>
        <v>0</v>
      </c>
      <c r="BD165" s="132">
        <f>0-BC165-BB165</f>
        <v>0</v>
      </c>
      <c r="BE165" s="366">
        <v>0</v>
      </c>
      <c r="BF165" s="378">
        <v>0</v>
      </c>
      <c r="BG165" s="132">
        <f>0-BF165</f>
        <v>0</v>
      </c>
      <c r="BH165" s="132">
        <f>0-BG165-BF165</f>
        <v>0</v>
      </c>
      <c r="BI165" s="366">
        <v>0</v>
      </c>
      <c r="BJ165" s="378">
        <v>0</v>
      </c>
      <c r="BK165" s="132">
        <f>0-BJ165</f>
        <v>0</v>
      </c>
      <c r="BL165" s="132">
        <f>0-BK165-BJ165</f>
        <v>0</v>
      </c>
      <c r="BM165" s="366">
        <v>0</v>
      </c>
      <c r="BN165" s="378">
        <v>0</v>
      </c>
      <c r="BO165" s="132">
        <f>0-BN165</f>
        <v>0</v>
      </c>
      <c r="BP165" s="132">
        <f>0-BO165-BN165</f>
        <v>0</v>
      </c>
      <c r="BQ165" s="366">
        <v>0</v>
      </c>
      <c r="BR165" s="460">
        <v>0</v>
      </c>
      <c r="BS165" s="717">
        <v>0</v>
      </c>
      <c r="BT165" s="132">
        <v>0</v>
      </c>
      <c r="BU165" s="366">
        <v>0</v>
      </c>
      <c r="BV165" s="378">
        <v>0</v>
      </c>
      <c r="BW165" s="132">
        <v>0</v>
      </c>
      <c r="BX165" s="132">
        <v>0</v>
      </c>
      <c r="BY165" s="366">
        <f>447.784-36.616-370.235-BX165-BW165-BV165</f>
        <v>40.932999999999993</v>
      </c>
      <c r="BZ165" s="378">
        <v>0</v>
      </c>
      <c r="CA165" s="132">
        <v>0</v>
      </c>
      <c r="CB165" s="132">
        <v>0</v>
      </c>
      <c r="CC165" s="689">
        <v>0</v>
      </c>
      <c r="CD165" s="132">
        <v>0</v>
      </c>
      <c r="CE165" s="132">
        <v>0</v>
      </c>
      <c r="CF165" s="132">
        <v>0</v>
      </c>
      <c r="CG165" s="366">
        <v>0</v>
      </c>
      <c r="CH165" s="132"/>
      <c r="CI165" s="132"/>
      <c r="CJ165" s="132"/>
      <c r="CK165" s="132"/>
      <c r="CL165" s="132"/>
      <c r="CM165" s="132"/>
      <c r="CN165" s="132"/>
      <c r="CO165" s="132"/>
      <c r="CP165" s="132"/>
      <c r="CQ165" s="132"/>
      <c r="CR165" s="132"/>
      <c r="CS165" s="132"/>
      <c r="CT165" s="132"/>
      <c r="CU165" s="132"/>
      <c r="CV165" s="132"/>
      <c r="CW165" s="132"/>
      <c r="CX165" s="132"/>
      <c r="CY165" s="132"/>
      <c r="CZ165" s="132"/>
      <c r="DA165" s="132"/>
      <c r="DB165" s="132"/>
      <c r="DC165" s="132"/>
      <c r="DD165" s="132"/>
      <c r="DE165" s="132"/>
      <c r="DF165" s="132"/>
      <c r="DG165" s="132"/>
      <c r="DH165" s="132"/>
      <c r="DI165" s="366"/>
      <c r="DJ165" s="1145"/>
      <c r="DK165" s="132"/>
      <c r="DL165" s="160"/>
      <c r="DM165" s="160"/>
      <c r="DN165" s="160"/>
      <c r="DO165" s="160"/>
      <c r="DP165" s="127"/>
      <c r="DQ165" s="449"/>
      <c r="DR165" s="145"/>
      <c r="DS165" s="132">
        <v>0</v>
      </c>
      <c r="DT165" s="132">
        <v>0</v>
      </c>
      <c r="DU165" s="128">
        <f>SUM(AX165:BA165)</f>
        <v>0</v>
      </c>
      <c r="DV165" s="128">
        <f>SUM(BB165:BE165)</f>
        <v>0</v>
      </c>
      <c r="DW165" s="128">
        <f>SUM(BF165:BI165)</f>
        <v>0</v>
      </c>
      <c r="DX165" s="128">
        <f>SUM(BJ165:BM165)</f>
        <v>0</v>
      </c>
      <c r="DY165" s="128">
        <f>SUM(BN165:BQ165)</f>
        <v>0</v>
      </c>
      <c r="DZ165" s="128">
        <f>SUM(BR165:BU165)</f>
        <v>0</v>
      </c>
      <c r="EA165" s="128">
        <f>SUM(BV165:BY165)</f>
        <v>40.932999999999993</v>
      </c>
      <c r="EB165" s="128">
        <f>SUM(BZ165:CC165)</f>
        <v>0</v>
      </c>
      <c r="EC165" s="150">
        <f t="shared" si="410"/>
        <v>0</v>
      </c>
      <c r="ED165" s="150">
        <f>Drivers!ED480</f>
        <v>0</v>
      </c>
      <c r="EE165" s="150">
        <f>Drivers!EE480</f>
        <v>0</v>
      </c>
      <c r="EF165" s="150">
        <f>Drivers!EF480</f>
        <v>0</v>
      </c>
      <c r="EG165" s="150">
        <f>Drivers!EG480</f>
        <v>0</v>
      </c>
      <c r="EH165" s="150">
        <f>Drivers!EH480</f>
        <v>0</v>
      </c>
      <c r="EI165" s="150">
        <f>Drivers!EI480</f>
        <v>0</v>
      </c>
      <c r="EJ165" s="409">
        <f>Drivers!EJ480</f>
        <v>0</v>
      </c>
      <c r="EK165" s="1531"/>
      <c r="EU165" s="78"/>
      <c r="EV165" s="78"/>
      <c r="EW165" s="78"/>
      <c r="EX165" s="78"/>
      <c r="EY165" s="78"/>
      <c r="EZ165" s="78"/>
      <c r="FA165" s="78"/>
      <c r="FB165" s="78"/>
      <c r="FC165" s="78"/>
    </row>
    <row r="166" spans="1:159" s="56" customFormat="1" ht="15" customHeight="1">
      <c r="A166" s="55"/>
      <c r="B166"/>
      <c r="C166"/>
      <c r="D166"/>
      <c r="E166"/>
      <c r="F166"/>
      <c r="G166"/>
      <c r="H166" s="55"/>
      <c r="I166" s="482" t="s">
        <v>58</v>
      </c>
      <c r="J166" s="39"/>
      <c r="K166" s="39"/>
      <c r="L166" s="39"/>
      <c r="M166" s="39"/>
      <c r="N166" s="39"/>
      <c r="O166" s="39"/>
      <c r="P166" s="39"/>
      <c r="Q166" s="39"/>
      <c r="R166" s="39"/>
      <c r="S166" s="39"/>
      <c r="T166" s="39"/>
      <c r="U166" s="39"/>
      <c r="V166" s="39"/>
      <c r="W166" s="39"/>
      <c r="X166" s="39"/>
      <c r="Y166" s="39"/>
      <c r="Z166" s="39"/>
      <c r="AA166" s="39"/>
      <c r="AB166" s="39"/>
      <c r="AC166" s="39"/>
      <c r="AD166" s="39"/>
      <c r="AE166" s="39"/>
      <c r="AF166" s="39"/>
      <c r="AG166" s="39"/>
      <c r="AH166" s="39"/>
      <c r="AI166" s="39"/>
      <c r="AJ166" s="39"/>
      <c r="AK166" s="39"/>
      <c r="AL166" s="39"/>
      <c r="AM166" s="39"/>
      <c r="AN166" s="39"/>
      <c r="AO166" s="39"/>
      <c r="AP166" s="39"/>
      <c r="AQ166" s="39"/>
      <c r="AR166" s="39"/>
      <c r="AS166" s="39"/>
      <c r="AT166" s="447"/>
      <c r="AU166" s="147"/>
      <c r="AV166" s="147"/>
      <c r="AW166" s="507"/>
      <c r="AX166" s="378">
        <v>0</v>
      </c>
      <c r="AY166" s="132">
        <f>0-AX166</f>
        <v>0</v>
      </c>
      <c r="AZ166" s="132">
        <f>0-AY166-AX166</f>
        <v>0</v>
      </c>
      <c r="BA166" s="366">
        <f>0-AZ166-AY166-AX166</f>
        <v>0</v>
      </c>
      <c r="BB166" s="378">
        <v>0</v>
      </c>
      <c r="BC166" s="132">
        <f>-1.854-BB166</f>
        <v>-1.8540000000000001</v>
      </c>
      <c r="BD166" s="132">
        <f>70.788-BC166-BB166</f>
        <v>72.641999999999996</v>
      </c>
      <c r="BE166" s="132">
        <f>70.788-BD166-BC166-BB166</f>
        <v>8.8817841970012523E-16</v>
      </c>
      <c r="BF166" s="378">
        <v>0</v>
      </c>
      <c r="BG166" s="132">
        <f>0-BF166</f>
        <v>0</v>
      </c>
      <c r="BH166" s="132">
        <f>156.726-BG166-BF166</f>
        <v>156.726</v>
      </c>
      <c r="BI166" s="366">
        <f>156.726-BH166-BG166-BF166</f>
        <v>0</v>
      </c>
      <c r="BJ166" s="378">
        <v>0</v>
      </c>
      <c r="BK166" s="132">
        <f>0-BJ166</f>
        <v>0</v>
      </c>
      <c r="BL166" s="132">
        <f>253.899-BK166-BJ166</f>
        <v>253.899</v>
      </c>
      <c r="BM166" s="366">
        <f>253.899-BL166-BK166-BJ166</f>
        <v>0</v>
      </c>
      <c r="BN166" s="378">
        <v>0</v>
      </c>
      <c r="BO166" s="132">
        <f>0-BN166</f>
        <v>0</v>
      </c>
      <c r="BP166" s="132">
        <f>0-BO166-BN166</f>
        <v>0</v>
      </c>
      <c r="BQ166" s="366">
        <v>0</v>
      </c>
      <c r="BR166" s="378">
        <v>0</v>
      </c>
      <c r="BS166" s="717">
        <v>0</v>
      </c>
      <c r="BT166" s="132">
        <v>0</v>
      </c>
      <c r="BU166" s="366">
        <v>0</v>
      </c>
      <c r="BV166" s="378">
        <v>0</v>
      </c>
      <c r="BW166" s="132">
        <v>0</v>
      </c>
      <c r="BX166" s="132">
        <v>0</v>
      </c>
      <c r="BY166" s="366">
        <v>0</v>
      </c>
      <c r="BZ166" s="378">
        <v>0</v>
      </c>
      <c r="CA166" s="132">
        <v>0</v>
      </c>
      <c r="CB166" s="132">
        <v>0</v>
      </c>
      <c r="CC166" s="689">
        <v>0</v>
      </c>
      <c r="CD166" s="132">
        <v>0</v>
      </c>
      <c r="CE166" s="132">
        <v>0</v>
      </c>
      <c r="CF166" s="132">
        <v>0</v>
      </c>
      <c r="CG166" s="366">
        <v>0</v>
      </c>
      <c r="CH166" s="132"/>
      <c r="CI166" s="132"/>
      <c r="CJ166" s="132"/>
      <c r="CK166" s="132"/>
      <c r="CL166" s="132"/>
      <c r="CM166" s="132"/>
      <c r="CN166" s="132"/>
      <c r="CO166" s="132"/>
      <c r="CP166" s="132"/>
      <c r="CQ166" s="132"/>
      <c r="CR166" s="132"/>
      <c r="CS166" s="132"/>
      <c r="CT166" s="132"/>
      <c r="CU166" s="132"/>
      <c r="CV166" s="132"/>
      <c r="CW166" s="132"/>
      <c r="CX166" s="132"/>
      <c r="CY166" s="132"/>
      <c r="CZ166" s="132"/>
      <c r="DA166" s="132"/>
      <c r="DB166" s="132"/>
      <c r="DC166" s="132"/>
      <c r="DD166" s="132"/>
      <c r="DE166" s="132"/>
      <c r="DF166" s="132"/>
      <c r="DG166" s="132"/>
      <c r="DH166" s="132"/>
      <c r="DI166" s="366"/>
      <c r="DJ166" s="1145"/>
      <c r="DK166" s="132"/>
      <c r="DL166" s="147"/>
      <c r="DM166" s="147"/>
      <c r="DN166" s="147"/>
      <c r="DO166" s="147"/>
      <c r="DP166" s="127"/>
      <c r="DQ166" s="449"/>
      <c r="DR166" s="145"/>
      <c r="DS166" s="132">
        <v>0</v>
      </c>
      <c r="DT166" s="132">
        <v>0</v>
      </c>
      <c r="DU166" s="128">
        <f>SUM(AX166:BA166)</f>
        <v>0</v>
      </c>
      <c r="DV166" s="128">
        <f>SUM(BB166:BE166)</f>
        <v>70.787999999999997</v>
      </c>
      <c r="DW166" s="128">
        <f>SUM(BF166:BI166)</f>
        <v>156.726</v>
      </c>
      <c r="DX166" s="128">
        <f>SUM(BJ166:BM166)</f>
        <v>253.899</v>
      </c>
      <c r="DY166" s="128">
        <f>SUM(BN166:BQ166)</f>
        <v>0</v>
      </c>
      <c r="DZ166" s="128">
        <f>SUM(BR166:BU166)</f>
        <v>0</v>
      </c>
      <c r="EA166" s="128">
        <f>SUM(BV166:BY166)</f>
        <v>0</v>
      </c>
      <c r="EB166" s="128">
        <f>SUM(BZ166:CC166)</f>
        <v>0</v>
      </c>
      <c r="EC166" s="132">
        <f t="shared" si="410"/>
        <v>0</v>
      </c>
      <c r="ED166" s="132">
        <v>0</v>
      </c>
      <c r="EE166" s="132">
        <v>0</v>
      </c>
      <c r="EF166" s="132">
        <v>0</v>
      </c>
      <c r="EG166" s="132">
        <v>0</v>
      </c>
      <c r="EH166" s="132">
        <v>0</v>
      </c>
      <c r="EI166" s="132">
        <v>0</v>
      </c>
      <c r="EJ166" s="366">
        <v>0</v>
      </c>
      <c r="EK166" s="1531"/>
      <c r="EU166" s="78"/>
      <c r="EV166" s="78"/>
      <c r="EW166" s="78"/>
      <c r="EX166" s="78"/>
      <c r="EY166" s="78"/>
      <c r="EZ166" s="78"/>
      <c r="FA166" s="78"/>
      <c r="FB166" s="78"/>
      <c r="FC166" s="78"/>
    </row>
    <row r="167" spans="1:159" s="56" customFormat="1" ht="15" customHeight="1">
      <c r="A167" s="55"/>
      <c r="B167"/>
      <c r="C167"/>
      <c r="D167"/>
      <c r="E167"/>
      <c r="F167"/>
      <c r="G167"/>
      <c r="H167" s="55"/>
      <c r="I167" s="482" t="s">
        <v>59</v>
      </c>
      <c r="J167" s="39"/>
      <c r="K167" s="39"/>
      <c r="L167" s="39"/>
      <c r="M167" s="39"/>
      <c r="N167" s="39"/>
      <c r="O167" s="39"/>
      <c r="P167" s="39"/>
      <c r="Q167" s="39"/>
      <c r="R167" s="39"/>
      <c r="S167" s="39"/>
      <c r="T167" s="39"/>
      <c r="U167" s="39"/>
      <c r="V167" s="39"/>
      <c r="W167" s="39"/>
      <c r="X167" s="39"/>
      <c r="Y167" s="39"/>
      <c r="Z167" s="39"/>
      <c r="AA167" s="39"/>
      <c r="AB167" s="39"/>
      <c r="AC167" s="39"/>
      <c r="AD167" s="39"/>
      <c r="AE167" s="39"/>
      <c r="AF167" s="39"/>
      <c r="AG167" s="39"/>
      <c r="AH167" s="39"/>
      <c r="AI167" s="39"/>
      <c r="AJ167" s="39"/>
      <c r="AK167" s="39"/>
      <c r="AL167" s="39"/>
      <c r="AM167" s="39"/>
      <c r="AN167" s="39"/>
      <c r="AO167" s="39"/>
      <c r="AP167" s="39"/>
      <c r="AQ167" s="39"/>
      <c r="AR167" s="39"/>
      <c r="AS167" s="39"/>
      <c r="AT167" s="447"/>
      <c r="AU167" s="147"/>
      <c r="AV167" s="147"/>
      <c r="AW167" s="507"/>
      <c r="AX167" s="378">
        <v>0</v>
      </c>
      <c r="AY167" s="132">
        <f>0-AX167</f>
        <v>0</v>
      </c>
      <c r="AZ167" s="132">
        <f>0-AY167-AX167</f>
        <v>0</v>
      </c>
      <c r="BA167" s="366">
        <f>0-AZ167-AY167-AX167</f>
        <v>0</v>
      </c>
      <c r="BB167" s="378">
        <v>0</v>
      </c>
      <c r="BC167" s="132">
        <f>0-BB167</f>
        <v>0</v>
      </c>
      <c r="BD167" s="132">
        <f>5.5-BC167-BB167</f>
        <v>5.5</v>
      </c>
      <c r="BE167" s="132">
        <f>5.5-BD167-BC167-BB167</f>
        <v>0</v>
      </c>
      <c r="BF167" s="378">
        <v>0</v>
      </c>
      <c r="BG167" s="132">
        <f>0-BF167</f>
        <v>0</v>
      </c>
      <c r="BH167" s="132">
        <f>0-BG167-BF167</f>
        <v>0</v>
      </c>
      <c r="BI167" s="366">
        <f>0-BH167-BG167-BF167</f>
        <v>0</v>
      </c>
      <c r="BJ167" s="378">
        <v>0</v>
      </c>
      <c r="BK167" s="132">
        <f>0-BJ167</f>
        <v>0</v>
      </c>
      <c r="BL167" s="132">
        <f>0-BK167-BJ167</f>
        <v>0</v>
      </c>
      <c r="BM167" s="366">
        <f>0-BL167-BK167-BJ167</f>
        <v>0</v>
      </c>
      <c r="BN167" s="378">
        <v>0</v>
      </c>
      <c r="BO167" s="132">
        <f>0-BN167</f>
        <v>0</v>
      </c>
      <c r="BP167" s="132">
        <f>0-BO167-BN167</f>
        <v>0</v>
      </c>
      <c r="BQ167" s="366">
        <f>0-BP167-BO167-BN167</f>
        <v>0</v>
      </c>
      <c r="BR167" s="378">
        <v>0</v>
      </c>
      <c r="BS167" s="717">
        <v>0</v>
      </c>
      <c r="BT167" s="132">
        <v>0</v>
      </c>
      <c r="BU167" s="366">
        <v>0</v>
      </c>
      <c r="BV167" s="378">
        <v>0</v>
      </c>
      <c r="BW167" s="132">
        <v>0</v>
      </c>
      <c r="BX167" s="132">
        <v>0</v>
      </c>
      <c r="BY167" s="366">
        <v>0</v>
      </c>
      <c r="BZ167" s="378">
        <v>0</v>
      </c>
      <c r="CA167" s="132">
        <v>0</v>
      </c>
      <c r="CB167" s="132">
        <v>0</v>
      </c>
      <c r="CC167" s="689">
        <v>0</v>
      </c>
      <c r="CD167" s="132">
        <v>0</v>
      </c>
      <c r="CE167" s="132">
        <v>0</v>
      </c>
      <c r="CF167" s="132">
        <v>0</v>
      </c>
      <c r="CG167" s="366">
        <v>0</v>
      </c>
      <c r="CH167" s="132"/>
      <c r="CI167" s="132"/>
      <c r="CJ167" s="132"/>
      <c r="CK167" s="132"/>
      <c r="CL167" s="132"/>
      <c r="CM167" s="132"/>
      <c r="CN167" s="132"/>
      <c r="CO167" s="132"/>
      <c r="CP167" s="132"/>
      <c r="CQ167" s="132"/>
      <c r="CR167" s="132"/>
      <c r="CS167" s="132"/>
      <c r="CT167" s="132"/>
      <c r="CU167" s="132"/>
      <c r="CV167" s="132"/>
      <c r="CW167" s="132"/>
      <c r="CX167" s="132"/>
      <c r="CY167" s="132"/>
      <c r="CZ167" s="132"/>
      <c r="DA167" s="132"/>
      <c r="DB167" s="132"/>
      <c r="DC167" s="132"/>
      <c r="DD167" s="132"/>
      <c r="DE167" s="132"/>
      <c r="DF167" s="132"/>
      <c r="DG167" s="132"/>
      <c r="DH167" s="132"/>
      <c r="DI167" s="366"/>
      <c r="DJ167" s="1145"/>
      <c r="DK167" s="132"/>
      <c r="DL167" s="147"/>
      <c r="DM167" s="147"/>
      <c r="DN167" s="147"/>
      <c r="DO167" s="147"/>
      <c r="DP167" s="127"/>
      <c r="DQ167" s="675"/>
      <c r="DR167" s="676"/>
      <c r="DS167" s="132">
        <v>0</v>
      </c>
      <c r="DT167" s="132">
        <v>0</v>
      </c>
      <c r="DU167" s="128">
        <f>SUM(AX167:BA167)</f>
        <v>0</v>
      </c>
      <c r="DV167" s="128">
        <f>SUM(BB167:BE167)</f>
        <v>5.5</v>
      </c>
      <c r="DW167" s="128">
        <f>SUM(BF167:BI167)</f>
        <v>0</v>
      </c>
      <c r="DX167" s="128">
        <f>SUM(BJ167:BM167)</f>
        <v>0</v>
      </c>
      <c r="DY167" s="128">
        <f>SUM(BN167:BQ167)</f>
        <v>0</v>
      </c>
      <c r="DZ167" s="128">
        <f>SUM(BR167:BU167)</f>
        <v>0</v>
      </c>
      <c r="EA167" s="128">
        <f>SUM(BV167:BY167)</f>
        <v>0</v>
      </c>
      <c r="EB167" s="128">
        <f>SUM(BZ167:CC167)</f>
        <v>0</v>
      </c>
      <c r="EC167" s="132">
        <f t="shared" si="410"/>
        <v>0</v>
      </c>
      <c r="ED167" s="132">
        <v>0</v>
      </c>
      <c r="EE167" s="132">
        <v>0</v>
      </c>
      <c r="EF167" s="132">
        <v>0</v>
      </c>
      <c r="EG167" s="132">
        <v>0</v>
      </c>
      <c r="EH167" s="132">
        <v>0</v>
      </c>
      <c r="EI167" s="132">
        <v>0</v>
      </c>
      <c r="EJ167" s="366">
        <v>0</v>
      </c>
      <c r="EK167" s="1531"/>
      <c r="EU167" s="78"/>
      <c r="EV167" s="78"/>
      <c r="EW167" s="78"/>
      <c r="EX167" s="78"/>
      <c r="EY167" s="78"/>
      <c r="EZ167" s="78"/>
      <c r="FA167" s="78"/>
      <c r="FB167" s="78"/>
      <c r="FC167" s="78"/>
    </row>
    <row r="168" spans="1:159" s="90" customFormat="1" ht="15" customHeight="1">
      <c r="A168" s="91"/>
      <c r="B168"/>
      <c r="C168"/>
      <c r="D168"/>
      <c r="E168"/>
      <c r="F168"/>
      <c r="G168"/>
      <c r="H168" s="91"/>
      <c r="I168" s="490" t="s">
        <v>60</v>
      </c>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77"/>
      <c r="AU168" s="129"/>
      <c r="AV168" s="129"/>
      <c r="AW168" s="349"/>
      <c r="AX168" s="377">
        <f t="shared" ref="AX168:BO168" si="411">+SUM(AX164:AX167)</f>
        <v>5.0000000000000001E-3</v>
      </c>
      <c r="AY168" s="129">
        <f t="shared" si="411"/>
        <v>0.42199999999999999</v>
      </c>
      <c r="AZ168" s="129">
        <f t="shared" si="411"/>
        <v>0.15999999999999998</v>
      </c>
      <c r="BA168" s="349">
        <f t="shared" si="411"/>
        <v>0.36300000000000004</v>
      </c>
      <c r="BB168" s="377">
        <f t="shared" si="411"/>
        <v>0.65700000000000003</v>
      </c>
      <c r="BC168" s="129">
        <f t="shared" si="411"/>
        <v>-1.5020000000000002</v>
      </c>
      <c r="BD168" s="129">
        <f t="shared" si="411"/>
        <v>78.326999999999998</v>
      </c>
      <c r="BE168" s="129">
        <f t="shared" si="411"/>
        <v>1.7230000000000008</v>
      </c>
      <c r="BF168" s="377">
        <f t="shared" si="411"/>
        <v>2.9049999999999998</v>
      </c>
      <c r="BG168" s="129">
        <f t="shared" si="411"/>
        <v>1.8880000000000003</v>
      </c>
      <c r="BH168" s="129">
        <f t="shared" si="411"/>
        <v>158.62100000000001</v>
      </c>
      <c r="BI168" s="349">
        <f t="shared" si="411"/>
        <v>0.76000000000000068</v>
      </c>
      <c r="BJ168" s="377">
        <f t="shared" si="411"/>
        <v>5.0570000000000004</v>
      </c>
      <c r="BK168" s="129">
        <f t="shared" si="411"/>
        <v>3.8840000000000003</v>
      </c>
      <c r="BL168" s="129">
        <f t="shared" si="411"/>
        <v>261.53800000000001</v>
      </c>
      <c r="BM168" s="349">
        <f t="shared" si="411"/>
        <v>1.7700000000000031</v>
      </c>
      <c r="BN168" s="377">
        <f t="shared" si="411"/>
        <v>5.2629999999999999</v>
      </c>
      <c r="BO168" s="129">
        <f t="shared" si="411"/>
        <v>8.7639999999999993</v>
      </c>
      <c r="BP168" s="129">
        <f t="shared" ref="BP168:BY168" si="412">+SUM(BP164:BP167)</f>
        <v>6.9169999999999998</v>
      </c>
      <c r="BQ168" s="349">
        <f t="shared" si="412"/>
        <v>2.979000000000001</v>
      </c>
      <c r="BR168" s="377">
        <f t="shared" si="412"/>
        <v>8.8209999999999997</v>
      </c>
      <c r="BS168" s="129">
        <f t="shared" si="412"/>
        <v>5.3900000000000006</v>
      </c>
      <c r="BT168" s="129">
        <f t="shared" si="412"/>
        <v>-3.6570000000000018</v>
      </c>
      <c r="BU168" s="349">
        <f t="shared" si="412"/>
        <v>5.7189999999999994</v>
      </c>
      <c r="BV168" s="377">
        <f t="shared" si="412"/>
        <v>1.5649999999999999</v>
      </c>
      <c r="BW168" s="129">
        <f t="shared" si="412"/>
        <v>5.886000000000001</v>
      </c>
      <c r="BX168" s="129">
        <f t="shared" si="412"/>
        <v>12.517999999999997</v>
      </c>
      <c r="BY168" s="349">
        <f t="shared" si="412"/>
        <v>51.558999999999997</v>
      </c>
      <c r="BZ168" s="377">
        <f>+SUM(BZ164:BZ167)</f>
        <v>10.769</v>
      </c>
      <c r="CA168" s="129">
        <f>+SUM(CA164:CA167)</f>
        <v>51.198999999999998</v>
      </c>
      <c r="CB168" s="129">
        <f t="shared" ref="CB168" si="413">+SUM(CB164:CB167)</f>
        <v>17.705000000000005</v>
      </c>
      <c r="CC168" s="349">
        <f>+SUM(CC164:CC167)</f>
        <v>18.033000000000008</v>
      </c>
      <c r="CD168" s="129">
        <f>+SUM(CD164:CD167)</f>
        <v>0</v>
      </c>
      <c r="CE168" s="129">
        <f>+SUM(CE164:CE167)</f>
        <v>0</v>
      </c>
      <c r="CF168" s="129">
        <f>+SUM(CF164:CF167)</f>
        <v>0</v>
      </c>
      <c r="CG168" s="349">
        <f>+SUM(CG164:CG167)</f>
        <v>0</v>
      </c>
      <c r="CH168" s="129"/>
      <c r="CI168" s="129"/>
      <c r="CJ168" s="129"/>
      <c r="CK168" s="129"/>
      <c r="CL168" s="129"/>
      <c r="CM168" s="129"/>
      <c r="CN168" s="129"/>
      <c r="CO168" s="129"/>
      <c r="CP168" s="129"/>
      <c r="CQ168" s="129"/>
      <c r="CR168" s="129"/>
      <c r="CS168" s="129"/>
      <c r="CT168" s="129"/>
      <c r="CU168" s="129"/>
      <c r="CV168" s="129"/>
      <c r="CW168" s="129"/>
      <c r="CX168" s="129"/>
      <c r="CY168" s="129"/>
      <c r="CZ168" s="129"/>
      <c r="DA168" s="129"/>
      <c r="DB168" s="129"/>
      <c r="DC168" s="129"/>
      <c r="DD168" s="129"/>
      <c r="DE168" s="129"/>
      <c r="DF168" s="129"/>
      <c r="DG168" s="129"/>
      <c r="DH168" s="129"/>
      <c r="DI168" s="349"/>
      <c r="DJ168" s="1145"/>
      <c r="DK168" s="130"/>
      <c r="DL168" s="130"/>
      <c r="DM168" s="130"/>
      <c r="DN168" s="130"/>
      <c r="DO168" s="130"/>
      <c r="DP168" s="150"/>
      <c r="DQ168" s="312"/>
      <c r="DR168" s="149"/>
      <c r="DS168" s="129">
        <f t="shared" ref="DS168:EA168" si="414">+SUM(DS164:DS167)</f>
        <v>0.112</v>
      </c>
      <c r="DT168" s="129">
        <f t="shared" si="414"/>
        <v>0.1</v>
      </c>
      <c r="DU168" s="129">
        <f t="shared" si="414"/>
        <v>0.95</v>
      </c>
      <c r="DV168" s="129">
        <f t="shared" si="414"/>
        <v>79.204999999999998</v>
      </c>
      <c r="DW168" s="129">
        <f t="shared" si="414"/>
        <v>164.17400000000001</v>
      </c>
      <c r="DX168" s="129">
        <f t="shared" si="414"/>
        <v>272.24900000000002</v>
      </c>
      <c r="DY168" s="129">
        <f t="shared" si="414"/>
        <v>23.923000000000002</v>
      </c>
      <c r="DZ168" s="129">
        <f t="shared" si="414"/>
        <v>16.272999999999996</v>
      </c>
      <c r="EA168" s="129">
        <f t="shared" si="414"/>
        <v>71.527999999999992</v>
      </c>
      <c r="EB168" s="129">
        <f>+SUM(EB164:EB167)</f>
        <v>97.706000000000017</v>
      </c>
      <c r="EC168" s="129">
        <f t="shared" ref="EC168:EJ168" si="415">+SUM(EC164:EC167)</f>
        <v>0</v>
      </c>
      <c r="ED168" s="129">
        <f t="shared" si="415"/>
        <v>0</v>
      </c>
      <c r="EE168" s="129">
        <f t="shared" si="415"/>
        <v>0</v>
      </c>
      <c r="EF168" s="129">
        <f t="shared" si="415"/>
        <v>0</v>
      </c>
      <c r="EG168" s="129">
        <f t="shared" si="415"/>
        <v>0</v>
      </c>
      <c r="EH168" s="129">
        <f t="shared" si="415"/>
        <v>0</v>
      </c>
      <c r="EI168" s="129">
        <f t="shared" si="415"/>
        <v>0</v>
      </c>
      <c r="EJ168" s="349">
        <f t="shared" si="415"/>
        <v>0</v>
      </c>
      <c r="EK168" s="1531"/>
      <c r="EU168" s="218"/>
      <c r="EV168" s="218"/>
      <c r="EW168" s="218"/>
      <c r="EX168" s="218"/>
      <c r="EY168" s="218"/>
      <c r="EZ168" s="218"/>
      <c r="FA168" s="218"/>
      <c r="FB168" s="218"/>
      <c r="FC168" s="218"/>
    </row>
    <row r="169" spans="1:159" s="90" customFormat="1" ht="15" customHeight="1">
      <c r="A169" s="91"/>
      <c r="B169"/>
      <c r="C169"/>
      <c r="D169"/>
      <c r="E169"/>
      <c r="F169"/>
      <c r="G169"/>
      <c r="H169" s="91"/>
      <c r="I169" s="482"/>
      <c r="J169" s="39"/>
      <c r="K169" s="39"/>
      <c r="L169" s="39"/>
      <c r="M169" s="39"/>
      <c r="N169" s="39"/>
      <c r="O169" s="39"/>
      <c r="P169" s="39"/>
      <c r="Q169" s="39"/>
      <c r="R169" s="39"/>
      <c r="S169" s="39"/>
      <c r="T169" s="39"/>
      <c r="U169" s="39"/>
      <c r="V169" s="39"/>
      <c r="W169" s="39"/>
      <c r="X169" s="39"/>
      <c r="Y169" s="39"/>
      <c r="Z169" s="39"/>
      <c r="AA169" s="39"/>
      <c r="AB169" s="39"/>
      <c r="AC169" s="39"/>
      <c r="AD169" s="39"/>
      <c r="AE169" s="39"/>
      <c r="AF169" s="39"/>
      <c r="AG169" s="39"/>
      <c r="AH169" s="39"/>
      <c r="AI169" s="39"/>
      <c r="AJ169" s="39"/>
      <c r="AK169" s="39"/>
      <c r="AL169" s="39"/>
      <c r="AM169" s="39"/>
      <c r="AN169" s="39"/>
      <c r="AO169" s="39"/>
      <c r="AP169" s="39"/>
      <c r="AQ169" s="39"/>
      <c r="AR169" s="39"/>
      <c r="AS169" s="39"/>
      <c r="AT169" s="376"/>
      <c r="AU169" s="128"/>
      <c r="AV169" s="128"/>
      <c r="AW169" s="347"/>
      <c r="AX169" s="376"/>
      <c r="AY169" s="128"/>
      <c r="AZ169" s="128"/>
      <c r="BA169" s="347"/>
      <c r="BB169" s="376"/>
      <c r="BC169" s="128"/>
      <c r="BD169" s="128"/>
      <c r="BE169" s="128"/>
      <c r="BF169" s="376"/>
      <c r="BG169" s="128"/>
      <c r="BH169" s="128"/>
      <c r="BI169" s="347"/>
      <c r="BJ169" s="376"/>
      <c r="BK169" s="128"/>
      <c r="BL169" s="128"/>
      <c r="BM169" s="347"/>
      <c r="BN169" s="376"/>
      <c r="BO169" s="128"/>
      <c r="BP169" s="128"/>
      <c r="BQ169" s="347"/>
      <c r="BR169" s="376"/>
      <c r="BS169" s="128"/>
      <c r="BT169" s="128"/>
      <c r="BU169" s="347"/>
      <c r="BV169" s="376"/>
      <c r="BW169" s="128"/>
      <c r="BX169" s="128"/>
      <c r="BY169" s="347"/>
      <c r="BZ169" s="376"/>
      <c r="CA169" s="128"/>
      <c r="CB169" s="128"/>
      <c r="CC169" s="347"/>
      <c r="CD169" s="128"/>
      <c r="CE169" s="128"/>
      <c r="CF169" s="128"/>
      <c r="CG169" s="347"/>
      <c r="CH169" s="128"/>
      <c r="CI169" s="128"/>
      <c r="CJ169" s="128"/>
      <c r="CK169" s="128"/>
      <c r="CL169" s="128"/>
      <c r="CM169" s="128"/>
      <c r="CN169" s="128"/>
      <c r="CO169" s="128"/>
      <c r="CP169" s="128"/>
      <c r="CQ169" s="128"/>
      <c r="CR169" s="128"/>
      <c r="CS169" s="128"/>
      <c r="CT169" s="128"/>
      <c r="CU169" s="128"/>
      <c r="CV169" s="128"/>
      <c r="CW169" s="128"/>
      <c r="CX169" s="128"/>
      <c r="CY169" s="128"/>
      <c r="CZ169" s="128"/>
      <c r="DA169" s="128"/>
      <c r="DB169" s="128"/>
      <c r="DC169" s="128"/>
      <c r="DD169" s="128"/>
      <c r="DE169" s="128"/>
      <c r="DF169" s="128"/>
      <c r="DG169" s="128"/>
      <c r="DH169" s="128"/>
      <c r="DI169" s="347"/>
      <c r="DJ169" s="1145"/>
      <c r="DK169" s="128"/>
      <c r="DL169" s="128"/>
      <c r="DM169" s="128"/>
      <c r="DN169" s="128"/>
      <c r="DO169" s="128"/>
      <c r="DP169" s="150"/>
      <c r="DQ169" s="314"/>
      <c r="DR169" s="150"/>
      <c r="DS169" s="128"/>
      <c r="DT169" s="128"/>
      <c r="DU169" s="128"/>
      <c r="DV169" s="128"/>
      <c r="DW169" s="128"/>
      <c r="DX169" s="128"/>
      <c r="DY169" s="128"/>
      <c r="DZ169" s="128"/>
      <c r="EA169" s="128"/>
      <c r="EB169" s="128"/>
      <c r="EC169" s="128"/>
      <c r="ED169" s="128"/>
      <c r="EE169" s="128"/>
      <c r="EF169" s="128"/>
      <c r="EG169" s="128"/>
      <c r="EH169" s="128"/>
      <c r="EI169" s="128"/>
      <c r="EJ169" s="347"/>
      <c r="EK169" s="1531"/>
      <c r="EU169" s="218"/>
      <c r="EV169" s="218"/>
      <c r="EW169" s="218"/>
      <c r="EX169" s="218"/>
      <c r="EY169" s="218"/>
      <c r="EZ169" s="218"/>
      <c r="FA169" s="218"/>
      <c r="FB169" s="218"/>
      <c r="FC169" s="218"/>
    </row>
    <row r="170" spans="1:159" s="81" customFormat="1" ht="15" customHeight="1">
      <c r="A170" s="82"/>
      <c r="B170"/>
      <c r="C170"/>
      <c r="D170"/>
      <c r="E170"/>
      <c r="F170"/>
      <c r="G170"/>
      <c r="H170" s="82"/>
      <c r="I170" s="354" t="s">
        <v>240</v>
      </c>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c r="AS170" s="38"/>
      <c r="AT170" s="509"/>
      <c r="AU170" s="135"/>
      <c r="AV170" s="135"/>
      <c r="AW170" s="492"/>
      <c r="AX170" s="509">
        <f t="shared" ref="AX170:BY170" si="416">+AX152+AX161+AX168</f>
        <v>-0.14100000000000013</v>
      </c>
      <c r="AY170" s="135">
        <f t="shared" si="416"/>
        <v>-0.23200000000000015</v>
      </c>
      <c r="AZ170" s="135">
        <f t="shared" si="416"/>
        <v>3.1939999999999991</v>
      </c>
      <c r="BA170" s="492">
        <f t="shared" si="416"/>
        <v>5.0180000000000007</v>
      </c>
      <c r="BB170" s="509">
        <f t="shared" si="416"/>
        <v>-1.2229999999999999</v>
      </c>
      <c r="BC170" s="135">
        <f t="shared" si="416"/>
        <v>5.1059999999999999</v>
      </c>
      <c r="BD170" s="135">
        <f t="shared" si="416"/>
        <v>79.652000000000001</v>
      </c>
      <c r="BE170" s="135">
        <f t="shared" si="416"/>
        <v>-47.887</v>
      </c>
      <c r="BF170" s="509">
        <f t="shared" si="416"/>
        <v>6.3739999999999988</v>
      </c>
      <c r="BG170" s="135">
        <f t="shared" si="416"/>
        <v>-28.508000000000003</v>
      </c>
      <c r="BH170" s="135">
        <f t="shared" si="416"/>
        <v>163.066</v>
      </c>
      <c r="BI170" s="492">
        <f t="shared" si="416"/>
        <v>-38.818000000000005</v>
      </c>
      <c r="BJ170" s="509">
        <f t="shared" si="416"/>
        <v>-18.091999999999999</v>
      </c>
      <c r="BK170" s="135">
        <f t="shared" si="416"/>
        <v>-0.39599999999999458</v>
      </c>
      <c r="BL170" s="135">
        <f t="shared" si="416"/>
        <v>187.33600000000001</v>
      </c>
      <c r="BM170" s="492">
        <f t="shared" si="416"/>
        <v>-117.12799999999996</v>
      </c>
      <c r="BN170" s="509">
        <f t="shared" si="416"/>
        <v>-48.106000000000002</v>
      </c>
      <c r="BO170" s="135">
        <f t="shared" si="416"/>
        <v>-15.364999999999984</v>
      </c>
      <c r="BP170" s="135">
        <f t="shared" si="416"/>
        <v>-15.523999999999999</v>
      </c>
      <c r="BQ170" s="492">
        <f t="shared" si="416"/>
        <v>2.9999999999999982</v>
      </c>
      <c r="BR170" s="509">
        <f t="shared" si="416"/>
        <v>182.08700000000002</v>
      </c>
      <c r="BS170" s="135">
        <f t="shared" si="416"/>
        <v>-5.5799999999999592</v>
      </c>
      <c r="BT170" s="135">
        <f t="shared" si="416"/>
        <v>-68.733000000000018</v>
      </c>
      <c r="BU170" s="492">
        <f t="shared" si="416"/>
        <v>-4.4010000000000975</v>
      </c>
      <c r="BV170" s="509">
        <f t="shared" si="416"/>
        <v>3.3050000000000019</v>
      </c>
      <c r="BW170" s="135">
        <f t="shared" si="416"/>
        <v>-77.232999999999976</v>
      </c>
      <c r="BX170" s="135">
        <f t="shared" si="416"/>
        <v>35.549999999999983</v>
      </c>
      <c r="BY170" s="492">
        <f t="shared" si="416"/>
        <v>52.832000000000043</v>
      </c>
      <c r="BZ170" s="509">
        <f>+BZ152+BZ161+BZ168</f>
        <v>17.932000000000002</v>
      </c>
      <c r="CA170" s="135">
        <f>+CA152+CA161+CA168</f>
        <v>14.940999999999967</v>
      </c>
      <c r="CB170" s="135">
        <f t="shared" ref="CB170" si="417">+CB152+CB161+CB168</f>
        <v>43.477000000000068</v>
      </c>
      <c r="CC170" s="492">
        <f>+CC152+CC161+CC168</f>
        <v>32.152999999999984</v>
      </c>
      <c r="CD170" s="135">
        <f>+CD152+CD161+CD168</f>
        <v>20.82216657646919</v>
      </c>
      <c r="CE170" s="135">
        <f>+CE152+CE161+CE168</f>
        <v>-8.3261734201241104</v>
      </c>
      <c r="CF170" s="135">
        <f>+CF152+CF161+CF168</f>
        <v>93.128429883435388</v>
      </c>
      <c r="CG170" s="492">
        <f>+CG152+CG161+CG168</f>
        <v>53.416210929956961</v>
      </c>
      <c r="CH170" s="135"/>
      <c r="CI170" s="135"/>
      <c r="CJ170" s="135"/>
      <c r="CK170" s="135"/>
      <c r="CL170" s="135"/>
      <c r="CM170" s="135"/>
      <c r="CN170" s="135"/>
      <c r="CO170" s="135"/>
      <c r="CP170" s="135"/>
      <c r="CQ170" s="135"/>
      <c r="CR170" s="135"/>
      <c r="CS170" s="135"/>
      <c r="CT170" s="135"/>
      <c r="CU170" s="135"/>
      <c r="CV170" s="135"/>
      <c r="CW170" s="135"/>
      <c r="CX170" s="135"/>
      <c r="CY170" s="135"/>
      <c r="CZ170" s="135"/>
      <c r="DA170" s="135"/>
      <c r="DB170" s="135"/>
      <c r="DC170" s="135"/>
      <c r="DD170" s="135"/>
      <c r="DE170" s="135"/>
      <c r="DF170" s="135"/>
      <c r="DG170" s="135"/>
      <c r="DH170" s="135"/>
      <c r="DI170" s="492"/>
      <c r="DJ170" s="1145"/>
      <c r="DK170" s="135"/>
      <c r="DL170" s="135"/>
      <c r="DM170" s="135"/>
      <c r="DN170" s="135"/>
      <c r="DO170" s="135"/>
      <c r="DP170" s="139"/>
      <c r="DQ170" s="529"/>
      <c r="DR170" s="168"/>
      <c r="DS170" s="135">
        <f t="shared" ref="DS170:EJ170" si="418">+DS152+DS161+DS168</f>
        <v>-18.677000000000003</v>
      </c>
      <c r="DT170" s="135">
        <f t="shared" si="418"/>
        <v>-18.610999999999997</v>
      </c>
      <c r="DU170" s="135">
        <f t="shared" si="418"/>
        <v>7.8389999999999995</v>
      </c>
      <c r="DV170" s="135">
        <f t="shared" si="418"/>
        <v>35.647999999999996</v>
      </c>
      <c r="DW170" s="135">
        <f t="shared" si="418"/>
        <v>102.11400000000002</v>
      </c>
      <c r="DX170" s="135">
        <f t="shared" si="418"/>
        <v>51.720000000000027</v>
      </c>
      <c r="DY170" s="135">
        <f t="shared" si="418"/>
        <v>-75.994999999999976</v>
      </c>
      <c r="DZ170" s="135">
        <f t="shared" si="418"/>
        <v>103.37299999999993</v>
      </c>
      <c r="EA170" s="135">
        <f t="shared" si="418"/>
        <v>14.454000000000001</v>
      </c>
      <c r="EB170" s="135">
        <f>+EB152+EB161+EB168</f>
        <v>108.50299999999999</v>
      </c>
      <c r="EC170" s="135">
        <f t="shared" si="418"/>
        <v>159.04063396973757</v>
      </c>
      <c r="ED170" s="135">
        <f t="shared" si="418"/>
        <v>248.11646962090879</v>
      </c>
      <c r="EE170" s="135">
        <f t="shared" si="418"/>
        <v>393.58671752952068</v>
      </c>
      <c r="EF170" s="135">
        <f t="shared" si="418"/>
        <v>518.0310869088753</v>
      </c>
      <c r="EG170" s="135">
        <f t="shared" si="418"/>
        <v>685.11175876441598</v>
      </c>
      <c r="EH170" s="135">
        <f t="shared" si="418"/>
        <v>777.51664819413327</v>
      </c>
      <c r="EI170" s="135">
        <f t="shared" si="418"/>
        <v>895.49088859816061</v>
      </c>
      <c r="EJ170" s="492">
        <f t="shared" si="418"/>
        <v>1066.3930114252355</v>
      </c>
      <c r="EK170" s="360"/>
      <c r="EU170" s="210"/>
      <c r="EV170" s="210"/>
      <c r="EW170" s="210"/>
      <c r="EX170" s="210"/>
      <c r="EY170" s="210"/>
      <c r="EZ170" s="210"/>
      <c r="FA170" s="210"/>
      <c r="FB170" s="210"/>
      <c r="FC170" s="210"/>
    </row>
    <row r="171" spans="1:159" s="56" customFormat="1" ht="15" customHeight="1">
      <c r="A171" s="55"/>
      <c r="B171"/>
      <c r="C171"/>
      <c r="D171"/>
      <c r="E171"/>
      <c r="F171"/>
      <c r="G171"/>
      <c r="H171" s="55"/>
      <c r="I171" s="346" t="s">
        <v>241</v>
      </c>
      <c r="J171" s="39"/>
      <c r="K171" s="39"/>
      <c r="L171" s="39"/>
      <c r="M171" s="39"/>
      <c r="N171" s="39"/>
      <c r="O171" s="39"/>
      <c r="P171" s="39"/>
      <c r="Q171" s="39"/>
      <c r="R171" s="39"/>
      <c r="S171" s="39"/>
      <c r="T171" s="39"/>
      <c r="U171" s="39"/>
      <c r="V171" s="39"/>
      <c r="W171" s="39"/>
      <c r="X171" s="39"/>
      <c r="Y171" s="39"/>
      <c r="Z171" s="39"/>
      <c r="AA171" s="39"/>
      <c r="AB171" s="39"/>
      <c r="AC171" s="39"/>
      <c r="AD171" s="39"/>
      <c r="AE171" s="39"/>
      <c r="AF171" s="39"/>
      <c r="AG171" s="39"/>
      <c r="AH171" s="39"/>
      <c r="AI171" s="39"/>
      <c r="AJ171" s="39"/>
      <c r="AK171" s="39"/>
      <c r="AL171" s="39"/>
      <c r="AM171" s="39"/>
      <c r="AN171" s="39"/>
      <c r="AO171" s="39"/>
      <c r="AP171" s="39"/>
      <c r="AQ171" s="39"/>
      <c r="AR171" s="39"/>
      <c r="AS171" s="39"/>
      <c r="AT171" s="447"/>
      <c r="AU171" s="128"/>
      <c r="AV171" s="128"/>
      <c r="AW171" s="347"/>
      <c r="AX171" s="378">
        <v>4.4390000000000001</v>
      </c>
      <c r="AY171" s="128">
        <f t="shared" ref="AY171:BQ171" si="419">AX173</f>
        <v>4.298</v>
      </c>
      <c r="AZ171" s="128">
        <f t="shared" si="419"/>
        <v>4.0659999999999998</v>
      </c>
      <c r="BA171" s="347">
        <f t="shared" si="419"/>
        <v>7.2599999999999989</v>
      </c>
      <c r="BB171" s="376">
        <f>BA173</f>
        <v>12.277999999999999</v>
      </c>
      <c r="BC171" s="128">
        <f t="shared" si="419"/>
        <v>11.055</v>
      </c>
      <c r="BD171" s="128">
        <f t="shared" si="419"/>
        <v>16.161000000000001</v>
      </c>
      <c r="BE171" s="128">
        <f t="shared" si="419"/>
        <v>95.813000000000002</v>
      </c>
      <c r="BF171" s="376">
        <f>BE173</f>
        <v>47.926000000000002</v>
      </c>
      <c r="BG171" s="128">
        <f t="shared" si="419"/>
        <v>54.3</v>
      </c>
      <c r="BH171" s="128">
        <f t="shared" si="419"/>
        <v>25.791999999999994</v>
      </c>
      <c r="BI171" s="347">
        <f>BH173</f>
        <v>188.858</v>
      </c>
      <c r="BJ171" s="376">
        <f>BI173</f>
        <v>150.04</v>
      </c>
      <c r="BK171" s="128">
        <f t="shared" si="419"/>
        <v>131.94799999999998</v>
      </c>
      <c r="BL171" s="128">
        <f t="shared" si="419"/>
        <v>131.55199999999999</v>
      </c>
      <c r="BM171" s="347">
        <f t="shared" si="419"/>
        <v>318.88800000000003</v>
      </c>
      <c r="BN171" s="376">
        <f>BM173</f>
        <v>201.76000000000008</v>
      </c>
      <c r="BO171" s="128">
        <f t="shared" si="419"/>
        <v>153.65400000000008</v>
      </c>
      <c r="BP171" s="128">
        <f t="shared" ref="BP171:CB171" si="420">BO173</f>
        <v>138.2890000000001</v>
      </c>
      <c r="BQ171" s="347">
        <f t="shared" si="419"/>
        <v>122.7650000000001</v>
      </c>
      <c r="BR171" s="376">
        <f t="shared" si="420"/>
        <v>125.7650000000001</v>
      </c>
      <c r="BS171" s="128">
        <f t="shared" si="420"/>
        <v>307.85200000000009</v>
      </c>
      <c r="BT171" s="128">
        <f t="shared" si="420"/>
        <v>302.27200000000011</v>
      </c>
      <c r="BU171" s="347">
        <f t="shared" si="420"/>
        <v>233.5390000000001</v>
      </c>
      <c r="BV171" s="376">
        <f t="shared" si="420"/>
        <v>229.13800000000001</v>
      </c>
      <c r="BW171" s="128">
        <f t="shared" si="420"/>
        <v>232.44300000000001</v>
      </c>
      <c r="BX171" s="128">
        <f t="shared" si="420"/>
        <v>155.21000000000004</v>
      </c>
      <c r="BY171" s="347">
        <f t="shared" si="420"/>
        <v>190.76000000000002</v>
      </c>
      <c r="BZ171" s="376">
        <f t="shared" si="420"/>
        <v>243.59200000000007</v>
      </c>
      <c r="CA171" s="128">
        <f t="shared" si="420"/>
        <v>261.52400000000006</v>
      </c>
      <c r="CB171" s="128">
        <f t="shared" si="420"/>
        <v>276.46500000000003</v>
      </c>
      <c r="CC171" s="347">
        <f>CB173</f>
        <v>319.94200000000012</v>
      </c>
      <c r="CD171" s="128">
        <f>CC173</f>
        <v>352.09500000000008</v>
      </c>
      <c r="CE171" s="128">
        <f>CD173</f>
        <v>372.9171665764693</v>
      </c>
      <c r="CF171" s="128">
        <f>CE173</f>
        <v>364.59099315634518</v>
      </c>
      <c r="CG171" s="347">
        <f>CF173</f>
        <v>457.71942303978057</v>
      </c>
      <c r="CH171" s="128"/>
      <c r="CI171" s="128"/>
      <c r="CJ171" s="128"/>
      <c r="CK171" s="128"/>
      <c r="CL171" s="128"/>
      <c r="CM171" s="128"/>
      <c r="CN171" s="128"/>
      <c r="CO171" s="128"/>
      <c r="CP171" s="128"/>
      <c r="CQ171" s="128"/>
      <c r="CR171" s="128"/>
      <c r="CS171" s="128"/>
      <c r="CT171" s="128"/>
      <c r="CU171" s="128"/>
      <c r="CV171" s="128"/>
      <c r="CW171" s="128"/>
      <c r="CX171" s="128"/>
      <c r="CY171" s="128"/>
      <c r="CZ171" s="128"/>
      <c r="DA171" s="128"/>
      <c r="DB171" s="128"/>
      <c r="DC171" s="128"/>
      <c r="DD171" s="128"/>
      <c r="DE171" s="128"/>
      <c r="DF171" s="128"/>
      <c r="DG171" s="128"/>
      <c r="DH171" s="128"/>
      <c r="DI171" s="347"/>
      <c r="DJ171" s="1145"/>
      <c r="DK171" s="126"/>
      <c r="DL171" s="126"/>
      <c r="DM171" s="126"/>
      <c r="DN171" s="126"/>
      <c r="DO171" s="126"/>
      <c r="DP171" s="127"/>
      <c r="DQ171" s="449"/>
      <c r="DR171" s="145"/>
      <c r="DS171" s="132">
        <v>41.726999999999997</v>
      </c>
      <c r="DT171" s="143">
        <f t="shared" ref="DT171:EB171" si="421">+DS173</f>
        <v>23.049999999999994</v>
      </c>
      <c r="DU171" s="143">
        <f t="shared" si="421"/>
        <v>4.4389999999999965</v>
      </c>
      <c r="DV171" s="143">
        <f t="shared" si="421"/>
        <v>12.277999999999995</v>
      </c>
      <c r="DW171" s="143">
        <f t="shared" si="421"/>
        <v>47.925999999999988</v>
      </c>
      <c r="DX171" s="143">
        <f t="shared" si="421"/>
        <v>150.04000000000002</v>
      </c>
      <c r="DY171" s="143">
        <f t="shared" si="421"/>
        <v>201.76000000000005</v>
      </c>
      <c r="DZ171" s="143">
        <f t="shared" si="421"/>
        <v>125.76500000000007</v>
      </c>
      <c r="EA171" s="143">
        <f t="shared" si="421"/>
        <v>229.13800000000001</v>
      </c>
      <c r="EB171" s="143">
        <f t="shared" si="421"/>
        <v>243.59200000000001</v>
      </c>
      <c r="EC171" s="128">
        <f>EB173</f>
        <v>352.09500000000003</v>
      </c>
      <c r="ED171" s="128">
        <f t="shared" ref="ED171:EJ171" si="422">EC173</f>
        <v>511.13563396973757</v>
      </c>
      <c r="EE171" s="128">
        <f t="shared" si="422"/>
        <v>759.25210359064636</v>
      </c>
      <c r="EF171" s="128">
        <f t="shared" si="422"/>
        <v>1152.838821120167</v>
      </c>
      <c r="EG171" s="128">
        <f t="shared" si="422"/>
        <v>1670.8699080290423</v>
      </c>
      <c r="EH171" s="128">
        <f t="shared" si="422"/>
        <v>2355.9816667934583</v>
      </c>
      <c r="EI171" s="128">
        <f t="shared" si="422"/>
        <v>3133.4983149875916</v>
      </c>
      <c r="EJ171" s="347">
        <f t="shared" si="422"/>
        <v>4028.989203585752</v>
      </c>
      <c r="EK171" s="1531"/>
      <c r="EU171" s="78"/>
      <c r="EV171" s="78"/>
      <c r="EW171" s="78"/>
      <c r="EX171" s="78"/>
      <c r="EY171" s="78"/>
      <c r="EZ171" s="78"/>
      <c r="FA171" s="78"/>
      <c r="FB171" s="78"/>
      <c r="FC171" s="78"/>
    </row>
    <row r="172" spans="1:159" s="56" customFormat="1" ht="15" customHeight="1">
      <c r="A172" s="55"/>
      <c r="B172"/>
      <c r="C172"/>
      <c r="D172"/>
      <c r="E172"/>
      <c r="F172"/>
      <c r="G172"/>
      <c r="H172" s="55"/>
      <c r="I172" s="346" t="s">
        <v>207</v>
      </c>
      <c r="J172" s="39"/>
      <c r="K172" s="39"/>
      <c r="L172" s="39"/>
      <c r="M172" s="39"/>
      <c r="N172" s="39"/>
      <c r="O172" s="39"/>
      <c r="P172" s="39"/>
      <c r="Q172" s="39"/>
      <c r="R172" s="39"/>
      <c r="S172" s="39"/>
      <c r="T172" s="39"/>
      <c r="U172" s="39"/>
      <c r="V172" s="39"/>
      <c r="W172" s="39"/>
      <c r="X172" s="39"/>
      <c r="Y172" s="39"/>
      <c r="Z172" s="39"/>
      <c r="AA172" s="39"/>
      <c r="AB172" s="39"/>
      <c r="AC172" s="39"/>
      <c r="AD172" s="39"/>
      <c r="AE172" s="39"/>
      <c r="AF172" s="39"/>
      <c r="AG172" s="39"/>
      <c r="AH172" s="39"/>
      <c r="AI172" s="39"/>
      <c r="AJ172" s="39"/>
      <c r="AK172" s="39"/>
      <c r="AL172" s="39"/>
      <c r="AM172" s="39"/>
      <c r="AN172" s="39"/>
      <c r="AO172" s="39"/>
      <c r="AP172" s="39"/>
      <c r="AQ172" s="39"/>
      <c r="AR172" s="39"/>
      <c r="AS172" s="39"/>
      <c r="AT172" s="447"/>
      <c r="AU172" s="147"/>
      <c r="AV172" s="147"/>
      <c r="AW172" s="507"/>
      <c r="AX172" s="378">
        <v>0</v>
      </c>
      <c r="AY172" s="132">
        <f>0-AX172</f>
        <v>0</v>
      </c>
      <c r="AZ172" s="132">
        <f>0-AY172-AX172</f>
        <v>0</v>
      </c>
      <c r="BA172" s="366">
        <f>0-AZ172-AY172-AX172</f>
        <v>0</v>
      </c>
      <c r="BB172" s="378">
        <v>0</v>
      </c>
      <c r="BC172" s="132">
        <f>0-BB172</f>
        <v>0</v>
      </c>
      <c r="BD172" s="132">
        <f>0-BC172-BB172</f>
        <v>0</v>
      </c>
      <c r="BE172" s="132">
        <f>0-BD172-BC172-BB172</f>
        <v>0</v>
      </c>
      <c r="BF172" s="378">
        <v>0</v>
      </c>
      <c r="BG172" s="132">
        <f>0-BF172</f>
        <v>0</v>
      </c>
      <c r="BH172" s="132">
        <f>0-BG172-BF172</f>
        <v>0</v>
      </c>
      <c r="BI172" s="366">
        <f>0-BH172-BG172-BF172</f>
        <v>0</v>
      </c>
      <c r="BJ172" s="378">
        <v>0</v>
      </c>
      <c r="BK172" s="132">
        <f>0-BJ172</f>
        <v>0</v>
      </c>
      <c r="BL172" s="132">
        <f>0-BK172-BJ172</f>
        <v>0</v>
      </c>
      <c r="BM172" s="366">
        <f>0-BL172-BK172-BJ172</f>
        <v>0</v>
      </c>
      <c r="BN172" s="378">
        <v>0</v>
      </c>
      <c r="BO172" s="132">
        <f>0-BN172</f>
        <v>0</v>
      </c>
      <c r="BP172" s="132">
        <f>0-BO172-BN172</f>
        <v>0</v>
      </c>
      <c r="BQ172" s="366">
        <f>0-BP172-BO172-BN172</f>
        <v>0</v>
      </c>
      <c r="BR172" s="378">
        <v>0</v>
      </c>
      <c r="BS172" s="132">
        <v>0</v>
      </c>
      <c r="BT172" s="132">
        <v>0</v>
      </c>
      <c r="BU172" s="366">
        <v>0</v>
      </c>
      <c r="BV172" s="378">
        <v>0</v>
      </c>
      <c r="BW172" s="132">
        <v>0</v>
      </c>
      <c r="BX172" s="132">
        <v>0</v>
      </c>
      <c r="BY172" s="366">
        <v>0</v>
      </c>
      <c r="BZ172" s="378">
        <v>0</v>
      </c>
      <c r="CA172" s="132">
        <v>0</v>
      </c>
      <c r="CB172" s="132">
        <v>0</v>
      </c>
      <c r="CC172" s="366">
        <v>0</v>
      </c>
      <c r="CD172" s="132">
        <v>0</v>
      </c>
      <c r="CE172" s="132">
        <v>0</v>
      </c>
      <c r="CF172" s="132">
        <v>0</v>
      </c>
      <c r="CG172" s="366">
        <v>0</v>
      </c>
      <c r="CH172" s="132"/>
      <c r="CI172" s="132"/>
      <c r="CJ172" s="132"/>
      <c r="CK172" s="132"/>
      <c r="CL172" s="132"/>
      <c r="CM172" s="132"/>
      <c r="CN172" s="132"/>
      <c r="CO172" s="132"/>
      <c r="CP172" s="132"/>
      <c r="CQ172" s="132"/>
      <c r="CR172" s="132"/>
      <c r="CS172" s="132"/>
      <c r="CT172" s="132"/>
      <c r="CU172" s="132"/>
      <c r="CV172" s="132"/>
      <c r="CW172" s="132"/>
      <c r="CX172" s="132"/>
      <c r="CY172" s="132"/>
      <c r="CZ172" s="132"/>
      <c r="DA172" s="132"/>
      <c r="DB172" s="132"/>
      <c r="DC172" s="132"/>
      <c r="DD172" s="132"/>
      <c r="DE172" s="132"/>
      <c r="DF172" s="132"/>
      <c r="DG172" s="132"/>
      <c r="DH172" s="132"/>
      <c r="DI172" s="366"/>
      <c r="DJ172" s="1145"/>
      <c r="DK172" s="132"/>
      <c r="DL172" s="147"/>
      <c r="DM172" s="147"/>
      <c r="DN172" s="147"/>
      <c r="DO172" s="147"/>
      <c r="DP172" s="127"/>
      <c r="DQ172" s="675"/>
      <c r="DR172" s="676"/>
      <c r="DS172" s="132">
        <v>0</v>
      </c>
      <c r="DT172" s="132">
        <v>0</v>
      </c>
      <c r="DU172" s="128">
        <f>SUM(AX172:BA172)</f>
        <v>0</v>
      </c>
      <c r="DV172" s="128">
        <f>SUM(BB172:BE172)</f>
        <v>0</v>
      </c>
      <c r="DW172" s="128">
        <f>SUM(BF172:BI172)</f>
        <v>0</v>
      </c>
      <c r="DX172" s="128">
        <f>SUM(BJ172:BM172)</f>
        <v>0</v>
      </c>
      <c r="DY172" s="128">
        <f>SUM(BN172:BQ172)</f>
        <v>0</v>
      </c>
      <c r="DZ172" s="128">
        <f>SUM(BR172:BU172)</f>
        <v>0</v>
      </c>
      <c r="EA172" s="128">
        <f>SUM(BV172:BY172)</f>
        <v>0</v>
      </c>
      <c r="EB172" s="128">
        <f>SUM(BZ172:CC172)</f>
        <v>0</v>
      </c>
      <c r="EC172" s="132">
        <v>0</v>
      </c>
      <c r="ED172" s="132">
        <v>0</v>
      </c>
      <c r="EE172" s="132">
        <v>0</v>
      </c>
      <c r="EF172" s="132">
        <v>0</v>
      </c>
      <c r="EG172" s="132">
        <v>0</v>
      </c>
      <c r="EH172" s="132">
        <v>0</v>
      </c>
      <c r="EI172" s="132">
        <v>0</v>
      </c>
      <c r="EJ172" s="366">
        <v>0</v>
      </c>
      <c r="EK172" s="1531"/>
      <c r="EU172" s="78"/>
      <c r="EV172" s="78"/>
      <c r="EW172" s="78"/>
      <c r="EX172" s="78"/>
      <c r="EY172" s="78"/>
      <c r="EZ172" s="78"/>
      <c r="FA172" s="78"/>
      <c r="FB172" s="78"/>
      <c r="FC172" s="78"/>
    </row>
    <row r="173" spans="1:159" s="56" customFormat="1" ht="15" customHeight="1">
      <c r="A173" s="55"/>
      <c r="B173"/>
      <c r="C173"/>
      <c r="D173"/>
      <c r="E173"/>
      <c r="F173"/>
      <c r="G173"/>
      <c r="H173" s="55"/>
      <c r="I173" s="348" t="s">
        <v>242</v>
      </c>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77"/>
      <c r="AU173" s="129"/>
      <c r="AV173" s="129"/>
      <c r="AW173" s="349"/>
      <c r="AX173" s="377">
        <f t="shared" ref="AX173:BC173" si="423">+SUM(AX170:AX172)</f>
        <v>4.298</v>
      </c>
      <c r="AY173" s="129">
        <f t="shared" si="423"/>
        <v>4.0659999999999998</v>
      </c>
      <c r="AZ173" s="129">
        <f t="shared" si="423"/>
        <v>7.2599999999999989</v>
      </c>
      <c r="BA173" s="349">
        <f t="shared" si="423"/>
        <v>12.277999999999999</v>
      </c>
      <c r="BB173" s="377">
        <f t="shared" si="423"/>
        <v>11.055</v>
      </c>
      <c r="BC173" s="129">
        <f t="shared" si="423"/>
        <v>16.161000000000001</v>
      </c>
      <c r="BD173" s="129">
        <f t="shared" ref="BD173:BY173" si="424">+SUM(BD170:BD172)</f>
        <v>95.813000000000002</v>
      </c>
      <c r="BE173" s="129">
        <f t="shared" si="424"/>
        <v>47.926000000000002</v>
      </c>
      <c r="BF173" s="377">
        <f t="shared" si="424"/>
        <v>54.3</v>
      </c>
      <c r="BG173" s="129">
        <f t="shared" si="424"/>
        <v>25.791999999999994</v>
      </c>
      <c r="BH173" s="129">
        <f t="shared" si="424"/>
        <v>188.858</v>
      </c>
      <c r="BI173" s="349">
        <f t="shared" si="424"/>
        <v>150.04</v>
      </c>
      <c r="BJ173" s="377">
        <f t="shared" si="424"/>
        <v>131.94799999999998</v>
      </c>
      <c r="BK173" s="129">
        <f t="shared" si="424"/>
        <v>131.55199999999999</v>
      </c>
      <c r="BL173" s="129">
        <f t="shared" si="424"/>
        <v>318.88800000000003</v>
      </c>
      <c r="BM173" s="349">
        <f t="shared" si="424"/>
        <v>201.76000000000008</v>
      </c>
      <c r="BN173" s="377">
        <f t="shared" si="424"/>
        <v>153.65400000000008</v>
      </c>
      <c r="BO173" s="129">
        <f t="shared" si="424"/>
        <v>138.2890000000001</v>
      </c>
      <c r="BP173" s="129">
        <f t="shared" si="424"/>
        <v>122.7650000000001</v>
      </c>
      <c r="BQ173" s="349">
        <f>+SUM(BQ170:BQ172)</f>
        <v>125.7650000000001</v>
      </c>
      <c r="BR173" s="377">
        <f t="shared" si="424"/>
        <v>307.85200000000009</v>
      </c>
      <c r="BS173" s="129">
        <f t="shared" si="424"/>
        <v>302.27200000000011</v>
      </c>
      <c r="BT173" s="129">
        <f t="shared" si="424"/>
        <v>233.5390000000001</v>
      </c>
      <c r="BU173" s="349">
        <f t="shared" si="424"/>
        <v>229.13800000000001</v>
      </c>
      <c r="BV173" s="377">
        <f t="shared" si="424"/>
        <v>232.44300000000001</v>
      </c>
      <c r="BW173" s="129">
        <f t="shared" si="424"/>
        <v>155.21000000000004</v>
      </c>
      <c r="BX173" s="129">
        <f t="shared" si="424"/>
        <v>190.76000000000002</v>
      </c>
      <c r="BY173" s="349">
        <f t="shared" si="424"/>
        <v>243.59200000000007</v>
      </c>
      <c r="BZ173" s="377">
        <f>+SUM(BZ170:BZ172)</f>
        <v>261.52400000000006</v>
      </c>
      <c r="CA173" s="129">
        <f>+SUM(CA170:CA172)</f>
        <v>276.46500000000003</v>
      </c>
      <c r="CB173" s="129">
        <f t="shared" ref="CB173" si="425">+SUM(CB170:CB172)</f>
        <v>319.94200000000012</v>
      </c>
      <c r="CC173" s="349">
        <f>+SUM(CC170:CC172)</f>
        <v>352.09500000000008</v>
      </c>
      <c r="CD173" s="129">
        <f>+SUM(CD170:CD172)</f>
        <v>372.9171665764693</v>
      </c>
      <c r="CE173" s="129">
        <f>+SUM(CE170:CE172)</f>
        <v>364.59099315634518</v>
      </c>
      <c r="CF173" s="129">
        <f>+SUM(CF170:CF172)</f>
        <v>457.71942303978057</v>
      </c>
      <c r="CG173" s="349">
        <f>+SUM(CG170:CG172)</f>
        <v>511.13563396973751</v>
      </c>
      <c r="CH173" s="129"/>
      <c r="CI173" s="129"/>
      <c r="CJ173" s="129"/>
      <c r="CK173" s="129"/>
      <c r="CL173" s="129"/>
      <c r="CM173" s="129"/>
      <c r="CN173" s="129"/>
      <c r="CO173" s="129"/>
      <c r="CP173" s="129"/>
      <c r="CQ173" s="129"/>
      <c r="CR173" s="129"/>
      <c r="CS173" s="129"/>
      <c r="CT173" s="129"/>
      <c r="CU173" s="129"/>
      <c r="CV173" s="129"/>
      <c r="CW173" s="129"/>
      <c r="CX173" s="129"/>
      <c r="CY173" s="129"/>
      <c r="CZ173" s="129"/>
      <c r="DA173" s="129"/>
      <c r="DB173" s="129"/>
      <c r="DC173" s="129"/>
      <c r="DD173" s="129"/>
      <c r="DE173" s="129"/>
      <c r="DF173" s="129"/>
      <c r="DG173" s="129"/>
      <c r="DH173" s="129"/>
      <c r="DI173" s="349"/>
      <c r="DJ173" s="1145"/>
      <c r="DK173" s="130"/>
      <c r="DL173" s="130"/>
      <c r="DM173" s="130"/>
      <c r="DN173" s="130"/>
      <c r="DO173" s="130"/>
      <c r="DP173" s="127"/>
      <c r="DQ173" s="312"/>
      <c r="DR173" s="149"/>
      <c r="DS173" s="129">
        <f>+SUM(DS170:DS172)</f>
        <v>23.049999999999994</v>
      </c>
      <c r="DT173" s="129">
        <f>+SUM(DT170:DT172)</f>
        <v>4.4389999999999965</v>
      </c>
      <c r="DU173" s="129">
        <f>+SUM(DU170:DU172)</f>
        <v>12.277999999999995</v>
      </c>
      <c r="DV173" s="129">
        <f t="shared" ref="DV173:EA173" si="426">+SUM(DV170:DV172)</f>
        <v>47.925999999999988</v>
      </c>
      <c r="DW173" s="129">
        <f t="shared" si="426"/>
        <v>150.04000000000002</v>
      </c>
      <c r="DX173" s="129">
        <f t="shared" si="426"/>
        <v>201.76000000000005</v>
      </c>
      <c r="DY173" s="129">
        <f t="shared" si="426"/>
        <v>125.76500000000007</v>
      </c>
      <c r="DZ173" s="129">
        <f t="shared" si="426"/>
        <v>229.13800000000001</v>
      </c>
      <c r="EA173" s="129">
        <f t="shared" si="426"/>
        <v>243.59200000000001</v>
      </c>
      <c r="EB173" s="129">
        <f>+SUM(EB170:EB172)</f>
        <v>352.09500000000003</v>
      </c>
      <c r="EC173" s="129">
        <f t="shared" ref="EC173:EJ173" si="427">+SUM(EC170:EC172)</f>
        <v>511.13563396973757</v>
      </c>
      <c r="ED173" s="129">
        <f t="shared" si="427"/>
        <v>759.25210359064636</v>
      </c>
      <c r="EE173" s="129">
        <f t="shared" si="427"/>
        <v>1152.838821120167</v>
      </c>
      <c r="EF173" s="129">
        <f t="shared" si="427"/>
        <v>1670.8699080290423</v>
      </c>
      <c r="EG173" s="129">
        <f t="shared" si="427"/>
        <v>2355.9816667934583</v>
      </c>
      <c r="EH173" s="129">
        <f t="shared" si="427"/>
        <v>3133.4983149875916</v>
      </c>
      <c r="EI173" s="129">
        <f t="shared" si="427"/>
        <v>4028.989203585752</v>
      </c>
      <c r="EJ173" s="349">
        <f t="shared" si="427"/>
        <v>5095.3822150109872</v>
      </c>
      <c r="EK173" s="1531"/>
      <c r="EU173" s="78"/>
      <c r="EV173" s="78"/>
      <c r="EW173" s="78"/>
      <c r="EX173" s="78"/>
      <c r="EY173" s="78"/>
      <c r="EZ173" s="78"/>
      <c r="FA173" s="78"/>
      <c r="FB173" s="78"/>
      <c r="FC173" s="78"/>
    </row>
    <row r="174" spans="1:159" s="93" customFormat="1" ht="15" customHeight="1" outlineLevel="1">
      <c r="A174" s="92"/>
      <c r="B174"/>
      <c r="C174"/>
      <c r="D174"/>
      <c r="E174"/>
      <c r="F174"/>
      <c r="G174"/>
      <c r="H174" s="92"/>
      <c r="I174" s="493" t="s">
        <v>218</v>
      </c>
      <c r="J174" s="494"/>
      <c r="K174" s="494"/>
      <c r="L174" s="494"/>
      <c r="M174" s="494"/>
      <c r="N174" s="494"/>
      <c r="O174" s="494"/>
      <c r="P174" s="494"/>
      <c r="Q174" s="494"/>
      <c r="R174" s="494"/>
      <c r="S174" s="494"/>
      <c r="T174" s="494"/>
      <c r="U174" s="494"/>
      <c r="V174" s="494"/>
      <c r="W174" s="494"/>
      <c r="X174" s="494"/>
      <c r="Y174" s="494"/>
      <c r="Z174" s="494"/>
      <c r="AA174" s="494"/>
      <c r="AB174" s="494"/>
      <c r="AC174" s="494"/>
      <c r="AD174" s="494"/>
      <c r="AE174" s="494"/>
      <c r="AF174" s="494"/>
      <c r="AG174" s="494"/>
      <c r="AH174" s="494"/>
      <c r="AI174" s="494"/>
      <c r="AJ174" s="494"/>
      <c r="AK174" s="494"/>
      <c r="AL174" s="494"/>
      <c r="AM174" s="494"/>
      <c r="AN174" s="494"/>
      <c r="AO174" s="494"/>
      <c r="AP174" s="494"/>
      <c r="AQ174" s="494"/>
      <c r="AR174" s="494"/>
      <c r="AS174" s="494"/>
      <c r="AT174" s="510"/>
      <c r="AU174" s="169"/>
      <c r="AV174" s="169"/>
      <c r="AW174" s="511"/>
      <c r="AX174" s="518"/>
      <c r="AY174" s="495"/>
      <c r="AZ174" s="495"/>
      <c r="BA174" s="496" t="b">
        <f t="shared" ref="BA174:BY174" si="428">ROUND(BA173,3)=ROUND(BA65,3)</f>
        <v>1</v>
      </c>
      <c r="BB174" s="518" t="b">
        <f t="shared" si="428"/>
        <v>1</v>
      </c>
      <c r="BC174" s="495" t="b">
        <f t="shared" si="428"/>
        <v>1</v>
      </c>
      <c r="BD174" s="495" t="b">
        <f t="shared" si="428"/>
        <v>1</v>
      </c>
      <c r="BE174" s="495" t="b">
        <f t="shared" si="428"/>
        <v>1</v>
      </c>
      <c r="BF174" s="518" t="b">
        <f t="shared" si="428"/>
        <v>1</v>
      </c>
      <c r="BG174" s="495" t="b">
        <f t="shared" si="428"/>
        <v>1</v>
      </c>
      <c r="BH174" s="495" t="b">
        <f t="shared" si="428"/>
        <v>1</v>
      </c>
      <c r="BI174" s="496" t="b">
        <f t="shared" si="428"/>
        <v>1</v>
      </c>
      <c r="BJ174" s="518" t="b">
        <f t="shared" si="428"/>
        <v>1</v>
      </c>
      <c r="BK174" s="495" t="b">
        <f t="shared" si="428"/>
        <v>1</v>
      </c>
      <c r="BL174" s="495" t="b">
        <f t="shared" si="428"/>
        <v>1</v>
      </c>
      <c r="BM174" s="496" t="b">
        <f t="shared" si="428"/>
        <v>1</v>
      </c>
      <c r="BN174" s="518" t="b">
        <f t="shared" si="428"/>
        <v>1</v>
      </c>
      <c r="BO174" s="495" t="b">
        <f t="shared" si="428"/>
        <v>1</v>
      </c>
      <c r="BP174" s="495" t="b">
        <f t="shared" si="428"/>
        <v>1</v>
      </c>
      <c r="BQ174" s="496" t="b">
        <f t="shared" si="428"/>
        <v>1</v>
      </c>
      <c r="BR174" s="518" t="b">
        <f t="shared" si="428"/>
        <v>1</v>
      </c>
      <c r="BS174" s="495" t="b">
        <f t="shared" si="428"/>
        <v>1</v>
      </c>
      <c r="BT174" s="495" t="b">
        <f t="shared" si="428"/>
        <v>1</v>
      </c>
      <c r="BU174" s="496" t="b">
        <f t="shared" si="428"/>
        <v>1</v>
      </c>
      <c r="BV174" s="461" t="b">
        <f t="shared" si="428"/>
        <v>1</v>
      </c>
      <c r="BW174" s="423" t="b">
        <f t="shared" si="428"/>
        <v>1</v>
      </c>
      <c r="BX174" s="423" t="b">
        <f t="shared" si="428"/>
        <v>1</v>
      </c>
      <c r="BY174" s="424" t="b">
        <f t="shared" si="428"/>
        <v>1</v>
      </c>
      <c r="BZ174" s="461" t="b">
        <f>ROUND(BZ173,3)=ROUND(BZ65,3)</f>
        <v>1</v>
      </c>
      <c r="CA174" s="423" t="b">
        <f>ROUND(CA173,3)=ROUND(CA65,3)</f>
        <v>1</v>
      </c>
      <c r="CB174" s="423" t="b">
        <f t="shared" ref="CB174" si="429">ROUND(CB173,3)=ROUND(CB65,3)</f>
        <v>1</v>
      </c>
      <c r="CC174" s="424" t="b">
        <f>ROUND(CC173,3)=ROUND(CC65,3)</f>
        <v>1</v>
      </c>
      <c r="CD174" s="423" t="b">
        <f>ROUND(CD173,3)=ROUND(CD65,3)</f>
        <v>1</v>
      </c>
      <c r="CE174" s="423" t="b">
        <f>ROUND(CE173,3)=ROUND(CE65,3)</f>
        <v>1</v>
      </c>
      <c r="CF174" s="423" t="b">
        <f>ROUND(CF173,3)=ROUND(CF65,3)</f>
        <v>1</v>
      </c>
      <c r="CG174" s="424" t="b">
        <f>ROUND(CG173,3)=ROUND(CG65,3)</f>
        <v>1</v>
      </c>
      <c r="CH174" s="423"/>
      <c r="CI174" s="423"/>
      <c r="CJ174" s="423"/>
      <c r="CK174" s="423"/>
      <c r="CL174" s="423"/>
      <c r="CM174" s="423"/>
      <c r="CN174" s="423"/>
      <c r="CO174" s="423"/>
      <c r="CP174" s="423"/>
      <c r="CQ174" s="423"/>
      <c r="CR174" s="423"/>
      <c r="CS174" s="423"/>
      <c r="CT174" s="423"/>
      <c r="CU174" s="423"/>
      <c r="CV174" s="423"/>
      <c r="CW174" s="423"/>
      <c r="CX174" s="423"/>
      <c r="CY174" s="423"/>
      <c r="CZ174" s="423"/>
      <c r="DA174" s="423"/>
      <c r="DB174" s="423"/>
      <c r="DC174" s="423"/>
      <c r="DD174" s="423"/>
      <c r="DE174" s="423"/>
      <c r="DF174" s="423"/>
      <c r="DG174" s="423"/>
      <c r="DH174" s="423"/>
      <c r="DI174" s="424"/>
      <c r="DJ174" s="1770"/>
      <c r="DK174" s="156"/>
      <c r="DL174" s="1771"/>
      <c r="DM174" s="1771"/>
      <c r="DN174" s="1771"/>
      <c r="DO174" s="1771"/>
      <c r="DP174" s="173"/>
      <c r="DQ174" s="1772"/>
      <c r="DR174" s="1773"/>
      <c r="DS174" s="423"/>
      <c r="DT174" s="423" t="b">
        <f t="shared" ref="DT174:EJ174" si="430">ROUND(DT173,3)=ROUND(DT65,3)</f>
        <v>1</v>
      </c>
      <c r="DU174" s="423" t="b">
        <f t="shared" si="430"/>
        <v>1</v>
      </c>
      <c r="DV174" s="423" t="b">
        <f t="shared" si="430"/>
        <v>1</v>
      </c>
      <c r="DW174" s="423" t="b">
        <f t="shared" si="430"/>
        <v>1</v>
      </c>
      <c r="DX174" s="423" t="b">
        <f t="shared" si="430"/>
        <v>1</v>
      </c>
      <c r="DY174" s="423" t="b">
        <f t="shared" si="430"/>
        <v>1</v>
      </c>
      <c r="DZ174" s="423" t="b">
        <f t="shared" si="430"/>
        <v>1</v>
      </c>
      <c r="EA174" s="423" t="b">
        <f t="shared" si="430"/>
        <v>1</v>
      </c>
      <c r="EB174" s="423" t="b">
        <f>ROUND(EB173,3)=ROUND(EB65,3)</f>
        <v>1</v>
      </c>
      <c r="EC174" s="423" t="b">
        <f t="shared" si="430"/>
        <v>1</v>
      </c>
      <c r="ED174" s="423" t="b">
        <f t="shared" si="430"/>
        <v>1</v>
      </c>
      <c r="EE174" s="423" t="b">
        <f t="shared" si="430"/>
        <v>1</v>
      </c>
      <c r="EF174" s="423" t="b">
        <f t="shared" si="430"/>
        <v>1</v>
      </c>
      <c r="EG174" s="423" t="b">
        <f t="shared" si="430"/>
        <v>1</v>
      </c>
      <c r="EH174" s="423" t="b">
        <f t="shared" si="430"/>
        <v>1</v>
      </c>
      <c r="EI174" s="423" t="b">
        <f t="shared" si="430"/>
        <v>1</v>
      </c>
      <c r="EJ174" s="424" t="b">
        <f t="shared" si="430"/>
        <v>1</v>
      </c>
      <c r="EK174" s="1550"/>
      <c r="EU174" s="219"/>
      <c r="EV174" s="219"/>
      <c r="EW174" s="219"/>
      <c r="EX174" s="219"/>
      <c r="EY174" s="219"/>
      <c r="EZ174" s="219"/>
      <c r="FA174" s="219"/>
      <c r="FB174" s="219"/>
      <c r="FC174" s="219"/>
    </row>
    <row r="175" spans="1:159" s="93" customFormat="1" ht="15" customHeight="1" outlineLevel="1">
      <c r="A175" s="92"/>
      <c r="B175"/>
      <c r="C175"/>
      <c r="D175"/>
      <c r="E175"/>
      <c r="F175"/>
      <c r="G175"/>
      <c r="H175" s="92"/>
      <c r="I175" s="493"/>
      <c r="J175" s="494"/>
      <c r="K175" s="494"/>
      <c r="L175" s="494"/>
      <c r="M175" s="494"/>
      <c r="N175" s="494"/>
      <c r="O175" s="494"/>
      <c r="P175" s="494"/>
      <c r="Q175" s="494"/>
      <c r="R175" s="494"/>
      <c r="S175" s="494"/>
      <c r="T175" s="494"/>
      <c r="U175" s="494"/>
      <c r="V175" s="494"/>
      <c r="W175" s="494"/>
      <c r="X175" s="494"/>
      <c r="Y175" s="494"/>
      <c r="Z175" s="494"/>
      <c r="AA175" s="494"/>
      <c r="AB175" s="494"/>
      <c r="AC175" s="494"/>
      <c r="AD175" s="494"/>
      <c r="AE175" s="494"/>
      <c r="AF175" s="494"/>
      <c r="AG175" s="494"/>
      <c r="AH175" s="494"/>
      <c r="AI175" s="494"/>
      <c r="AJ175" s="494"/>
      <c r="AK175" s="494"/>
      <c r="AL175" s="494"/>
      <c r="AM175" s="494"/>
      <c r="AN175" s="494"/>
      <c r="AO175" s="494"/>
      <c r="AP175" s="494"/>
      <c r="AQ175" s="494"/>
      <c r="AR175" s="494"/>
      <c r="AS175" s="494"/>
      <c r="AT175" s="510"/>
      <c r="AU175" s="169"/>
      <c r="AV175" s="169"/>
      <c r="AW175" s="511"/>
      <c r="AX175" s="518"/>
      <c r="AY175" s="495"/>
      <c r="AZ175" s="495"/>
      <c r="BA175" s="496"/>
      <c r="BB175" s="518"/>
      <c r="BC175" s="495"/>
      <c r="BD175" s="495"/>
      <c r="BE175" s="495"/>
      <c r="BF175" s="518"/>
      <c r="BG175" s="495"/>
      <c r="BH175" s="495"/>
      <c r="BI175" s="496"/>
      <c r="BJ175" s="518"/>
      <c r="BK175" s="495"/>
      <c r="BL175" s="495"/>
      <c r="BM175" s="496"/>
      <c r="BN175" s="518"/>
      <c r="BO175" s="495"/>
      <c r="BP175" s="495"/>
      <c r="BQ175" s="496"/>
      <c r="BR175" s="518"/>
      <c r="BS175" s="495"/>
      <c r="BT175" s="495"/>
      <c r="BU175" s="496"/>
      <c r="BV175" s="518"/>
      <c r="BW175" s="495"/>
      <c r="BX175" s="495"/>
      <c r="BY175" s="496"/>
      <c r="BZ175" s="518"/>
      <c r="CA175" s="495"/>
      <c r="CB175" s="495"/>
      <c r="CC175" s="496"/>
      <c r="CD175" s="495"/>
      <c r="CE175" s="495"/>
      <c r="CF175" s="495"/>
      <c r="CG175" s="496"/>
      <c r="CH175" s="495"/>
      <c r="CI175" s="495"/>
      <c r="CJ175" s="495"/>
      <c r="CK175" s="495"/>
      <c r="CL175" s="495"/>
      <c r="CM175" s="495"/>
      <c r="CN175" s="495"/>
      <c r="CO175" s="495"/>
      <c r="CP175" s="495"/>
      <c r="CQ175" s="495"/>
      <c r="CR175" s="495"/>
      <c r="CS175" s="495"/>
      <c r="CT175" s="495"/>
      <c r="CU175" s="495"/>
      <c r="CV175" s="495"/>
      <c r="CW175" s="495"/>
      <c r="CX175" s="495"/>
      <c r="CY175" s="495"/>
      <c r="CZ175" s="495"/>
      <c r="DA175" s="495"/>
      <c r="DB175" s="495"/>
      <c r="DC175" s="495"/>
      <c r="DD175" s="495"/>
      <c r="DE175" s="495"/>
      <c r="DF175" s="495"/>
      <c r="DG175" s="495"/>
      <c r="DH175" s="495"/>
      <c r="DI175" s="496"/>
      <c r="DJ175" s="1145"/>
      <c r="DK175" s="170"/>
      <c r="DL175" s="169"/>
      <c r="DM175" s="169"/>
      <c r="DN175" s="169"/>
      <c r="DO175" s="169"/>
      <c r="DP175" s="171"/>
      <c r="DQ175" s="530"/>
      <c r="DR175" s="172"/>
      <c r="DS175" s="495"/>
      <c r="DT175" s="495"/>
      <c r="DU175" s="495"/>
      <c r="DV175" s="495"/>
      <c r="DW175" s="495"/>
      <c r="DX175" s="495"/>
      <c r="DY175" s="495"/>
      <c r="DZ175" s="495"/>
      <c r="EA175" s="495"/>
      <c r="EB175" s="495"/>
      <c r="EC175" s="495"/>
      <c r="ED175" s="495"/>
      <c r="EE175" s="495"/>
      <c r="EF175" s="495"/>
      <c r="EG175" s="495"/>
      <c r="EH175" s="495"/>
      <c r="EI175" s="495"/>
      <c r="EJ175" s="496"/>
      <c r="EK175" s="1550"/>
      <c r="EU175" s="219"/>
      <c r="EV175" s="219"/>
      <c r="EW175" s="219"/>
      <c r="EX175" s="219"/>
      <c r="EY175" s="219"/>
      <c r="EZ175" s="219"/>
      <c r="FA175" s="219"/>
      <c r="FB175" s="219"/>
      <c r="FC175" s="219"/>
    </row>
    <row r="176" spans="1:159" s="93" customFormat="1" ht="15" customHeight="1" outlineLevel="1">
      <c r="A176" s="92"/>
      <c r="B176"/>
      <c r="C176"/>
      <c r="D176"/>
      <c r="E176"/>
      <c r="F176"/>
      <c r="G176"/>
      <c r="H176" s="92"/>
      <c r="I176" s="362" t="s">
        <v>119</v>
      </c>
      <c r="J176" s="494"/>
      <c r="K176" s="494"/>
      <c r="L176" s="494"/>
      <c r="M176" s="494"/>
      <c r="N176" s="494"/>
      <c r="O176" s="494"/>
      <c r="P176" s="494"/>
      <c r="Q176" s="494"/>
      <c r="R176" s="494"/>
      <c r="S176" s="494"/>
      <c r="T176" s="494"/>
      <c r="U176" s="494"/>
      <c r="V176" s="494"/>
      <c r="W176" s="494"/>
      <c r="X176" s="494"/>
      <c r="Y176" s="494"/>
      <c r="Z176" s="494"/>
      <c r="AA176" s="494"/>
      <c r="AB176" s="494"/>
      <c r="AC176" s="494"/>
      <c r="AD176" s="494"/>
      <c r="AE176" s="494"/>
      <c r="AF176" s="494"/>
      <c r="AG176" s="494"/>
      <c r="AH176" s="494"/>
      <c r="AI176" s="494"/>
      <c r="AJ176" s="494"/>
      <c r="AK176" s="494"/>
      <c r="AL176" s="494"/>
      <c r="AM176" s="494"/>
      <c r="AN176" s="494"/>
      <c r="AO176" s="494"/>
      <c r="AP176" s="494"/>
      <c r="AQ176" s="494"/>
      <c r="AR176" s="494"/>
      <c r="AS176" s="494"/>
      <c r="AT176" s="512"/>
      <c r="AU176" s="163"/>
      <c r="AV176" s="163"/>
      <c r="AW176" s="513"/>
      <c r="AX176" s="509"/>
      <c r="AY176" s="135"/>
      <c r="AZ176" s="135"/>
      <c r="BA176" s="492"/>
      <c r="BB176" s="509"/>
      <c r="BC176" s="135"/>
      <c r="BD176" s="135"/>
      <c r="BE176" s="135"/>
      <c r="BF176" s="509"/>
      <c r="BG176" s="135"/>
      <c r="BH176" s="135"/>
      <c r="BI176" s="492"/>
      <c r="BJ176" s="509"/>
      <c r="BK176" s="135"/>
      <c r="BL176" s="135"/>
      <c r="BM176" s="492"/>
      <c r="BN176" s="509"/>
      <c r="BO176" s="135"/>
      <c r="BP176" s="135"/>
      <c r="BQ176" s="492"/>
      <c r="BR176" s="509"/>
      <c r="BS176" s="135"/>
      <c r="BT176" s="135"/>
      <c r="BU176" s="492"/>
      <c r="BV176" s="509"/>
      <c r="BW176" s="135"/>
      <c r="BX176" s="135"/>
      <c r="BY176" s="492"/>
      <c r="BZ176" s="509"/>
      <c r="CA176" s="135"/>
      <c r="CB176" s="135"/>
      <c r="CC176" s="492"/>
      <c r="CD176" s="135"/>
      <c r="CE176" s="135"/>
      <c r="CF176" s="135"/>
      <c r="CG176" s="492"/>
      <c r="CH176" s="135"/>
      <c r="CI176" s="135"/>
      <c r="CJ176" s="135"/>
      <c r="CK176" s="135"/>
      <c r="CL176" s="135"/>
      <c r="CM176" s="135"/>
      <c r="CN176" s="135"/>
      <c r="CO176" s="135"/>
      <c r="CP176" s="135"/>
      <c r="CQ176" s="135"/>
      <c r="CR176" s="135"/>
      <c r="CS176" s="135"/>
      <c r="CT176" s="135"/>
      <c r="CU176" s="135"/>
      <c r="CV176" s="135"/>
      <c r="CW176" s="135"/>
      <c r="CX176" s="135"/>
      <c r="CY176" s="135"/>
      <c r="CZ176" s="135"/>
      <c r="DA176" s="135"/>
      <c r="DB176" s="135"/>
      <c r="DC176" s="135"/>
      <c r="DD176" s="135"/>
      <c r="DE176" s="135"/>
      <c r="DF176" s="135"/>
      <c r="DG176" s="135"/>
      <c r="DH176" s="135"/>
      <c r="DI176" s="492"/>
      <c r="DJ176" s="1145"/>
      <c r="DK176" s="156"/>
      <c r="DL176" s="163"/>
      <c r="DM176" s="163"/>
      <c r="DN176" s="163"/>
      <c r="DO176" s="163"/>
      <c r="DP176" s="173"/>
      <c r="DQ176" s="528"/>
      <c r="DR176" s="165"/>
      <c r="DS176" s="135"/>
      <c r="DT176" s="135"/>
      <c r="DU176" s="135"/>
      <c r="DV176" s="135"/>
      <c r="DW176" s="135"/>
      <c r="DX176" s="135"/>
      <c r="DY176" s="135"/>
      <c r="DZ176" s="135"/>
      <c r="EA176" s="135"/>
      <c r="EB176" s="135"/>
      <c r="EC176" s="135"/>
      <c r="ED176" s="135"/>
      <c r="EE176" s="135"/>
      <c r="EF176" s="135"/>
      <c r="EG176" s="135"/>
      <c r="EH176" s="135"/>
      <c r="EI176" s="135"/>
      <c r="EJ176" s="492"/>
      <c r="EK176" s="1550"/>
      <c r="EU176" s="219"/>
      <c r="EV176" s="219"/>
      <c r="EW176" s="219"/>
      <c r="EX176" s="219"/>
      <c r="EY176" s="219"/>
      <c r="EZ176" s="219"/>
      <c r="FA176" s="219"/>
      <c r="FB176" s="219"/>
      <c r="FC176" s="219"/>
    </row>
    <row r="177" spans="1:159" s="93" customFormat="1" ht="15" customHeight="1" outlineLevel="1">
      <c r="A177" s="92"/>
      <c r="B177"/>
      <c r="C177"/>
      <c r="D177"/>
      <c r="E177"/>
      <c r="F177"/>
      <c r="G177"/>
      <c r="H177" s="92"/>
      <c r="I177" s="352" t="s">
        <v>327</v>
      </c>
      <c r="J177" s="494"/>
      <c r="K177" s="494"/>
      <c r="L177" s="494"/>
      <c r="M177" s="494"/>
      <c r="N177" s="494"/>
      <c r="O177" s="494"/>
      <c r="P177" s="494"/>
      <c r="Q177" s="494"/>
      <c r="R177" s="494"/>
      <c r="S177" s="494"/>
      <c r="T177" s="494"/>
      <c r="U177" s="494"/>
      <c r="V177" s="494"/>
      <c r="W177" s="494"/>
      <c r="X177" s="494"/>
      <c r="Y177" s="494"/>
      <c r="Z177" s="494"/>
      <c r="AA177" s="494"/>
      <c r="AB177" s="494"/>
      <c r="AC177" s="494"/>
      <c r="AD177" s="494"/>
      <c r="AE177" s="494"/>
      <c r="AF177" s="494"/>
      <c r="AG177" s="494"/>
      <c r="AH177" s="494"/>
      <c r="AI177" s="494"/>
      <c r="AJ177" s="494"/>
      <c r="AK177" s="494"/>
      <c r="AL177" s="494"/>
      <c r="AM177" s="494"/>
      <c r="AN177" s="494"/>
      <c r="AO177" s="494"/>
      <c r="AP177" s="494"/>
      <c r="AQ177" s="494"/>
      <c r="AR177" s="494"/>
      <c r="AS177" s="494"/>
      <c r="AT177" s="512"/>
      <c r="AU177" s="163"/>
      <c r="AV177" s="163"/>
      <c r="AW177" s="513"/>
      <c r="AX177" s="376">
        <f t="shared" ref="AX177:BY177" si="431">AX152</f>
        <v>-0.84200000000000019</v>
      </c>
      <c r="AY177" s="128">
        <f t="shared" si="431"/>
        <v>-0.21699999999999961</v>
      </c>
      <c r="AZ177" s="128">
        <f t="shared" si="431"/>
        <v>1.7029999999999992</v>
      </c>
      <c r="BA177" s="347">
        <f t="shared" si="431"/>
        <v>1.6139999999999994</v>
      </c>
      <c r="BB177" s="376">
        <f t="shared" si="431"/>
        <v>3.484</v>
      </c>
      <c r="BC177" s="128">
        <f t="shared" si="431"/>
        <v>4.8519999999999994</v>
      </c>
      <c r="BD177" s="128">
        <f t="shared" si="431"/>
        <v>5.6829999999999998</v>
      </c>
      <c r="BE177" s="128">
        <f t="shared" si="431"/>
        <v>0.80700000000000083</v>
      </c>
      <c r="BF177" s="376">
        <f t="shared" si="431"/>
        <v>6.4979999999999993</v>
      </c>
      <c r="BG177" s="128">
        <f t="shared" si="431"/>
        <v>10.565999999999999</v>
      </c>
      <c r="BH177" s="128">
        <f t="shared" si="431"/>
        <v>5.4360000000000008</v>
      </c>
      <c r="BI177" s="347">
        <f t="shared" si="431"/>
        <v>9.7979999999999983</v>
      </c>
      <c r="BJ177" s="376">
        <f t="shared" si="431"/>
        <v>2.2890000000000006</v>
      </c>
      <c r="BK177" s="128">
        <f t="shared" si="431"/>
        <v>6.2569999999999988</v>
      </c>
      <c r="BL177" s="128">
        <f t="shared" si="431"/>
        <v>3.99</v>
      </c>
      <c r="BM177" s="347">
        <f t="shared" si="431"/>
        <v>18.762000000000008</v>
      </c>
      <c r="BN177" s="376">
        <f t="shared" si="431"/>
        <v>14.204999999999997</v>
      </c>
      <c r="BO177" s="128">
        <f t="shared" si="431"/>
        <v>14.670000000000002</v>
      </c>
      <c r="BP177" s="128">
        <f t="shared" si="431"/>
        <v>4.4819999999999984</v>
      </c>
      <c r="BQ177" s="347">
        <f t="shared" si="431"/>
        <v>12.161999999999999</v>
      </c>
      <c r="BR177" s="376">
        <f t="shared" si="431"/>
        <v>1.4550000000000018</v>
      </c>
      <c r="BS177" s="128">
        <f t="shared" si="431"/>
        <v>14.690999999999999</v>
      </c>
      <c r="BT177" s="128">
        <f t="shared" si="431"/>
        <v>22.442000000000007</v>
      </c>
      <c r="BU177" s="347">
        <f t="shared" si="431"/>
        <v>-15.928999999999988</v>
      </c>
      <c r="BV177" s="376">
        <f t="shared" si="431"/>
        <v>18.917999999999999</v>
      </c>
      <c r="BW177" s="128">
        <f t="shared" si="431"/>
        <v>-79.446999999999974</v>
      </c>
      <c r="BX177" s="128">
        <f t="shared" si="431"/>
        <v>30.092999999999996</v>
      </c>
      <c r="BY177" s="347">
        <f t="shared" si="431"/>
        <v>39.081000000000031</v>
      </c>
      <c r="BZ177" s="376">
        <f>BZ152</f>
        <v>66.957999999999998</v>
      </c>
      <c r="CA177" s="128">
        <f>CA152</f>
        <v>17.933999999999997</v>
      </c>
      <c r="CB177" s="128">
        <f t="shared" ref="CB177" si="432">CB152</f>
        <v>92.03100000000002</v>
      </c>
      <c r="CC177" s="347">
        <f>CC152</f>
        <v>81.267999999999986</v>
      </c>
      <c r="CD177" s="128">
        <f>CD152</f>
        <v>42.137253439195526</v>
      </c>
      <c r="CE177" s="128">
        <f>CE152</f>
        <v>14.950009055875892</v>
      </c>
      <c r="CF177" s="128">
        <f>CF152</f>
        <v>117.66611047106501</v>
      </c>
      <c r="CG177" s="347">
        <f>CG152</f>
        <v>77.83069881528003</v>
      </c>
      <c r="CH177" s="135"/>
      <c r="CI177" s="135"/>
      <c r="CJ177" s="135"/>
      <c r="CK177" s="135"/>
      <c r="CL177" s="135"/>
      <c r="CM177" s="135"/>
      <c r="CN177" s="135"/>
      <c r="CO177" s="135"/>
      <c r="CP177" s="135"/>
      <c r="CQ177" s="135"/>
      <c r="CR177" s="135"/>
      <c r="CS177" s="135"/>
      <c r="CT177" s="135"/>
      <c r="CU177" s="135"/>
      <c r="CV177" s="135"/>
      <c r="CW177" s="135"/>
      <c r="CX177" s="135"/>
      <c r="CY177" s="135"/>
      <c r="CZ177" s="135"/>
      <c r="DA177" s="135"/>
      <c r="DB177" s="135"/>
      <c r="DC177" s="135"/>
      <c r="DD177" s="135"/>
      <c r="DE177" s="135"/>
      <c r="DF177" s="135"/>
      <c r="DG177" s="135"/>
      <c r="DH177" s="135"/>
      <c r="DI177" s="492"/>
      <c r="DJ177" s="1145"/>
      <c r="DK177" s="156"/>
      <c r="DL177" s="163"/>
      <c r="DM177" s="163"/>
      <c r="DN177" s="163"/>
      <c r="DO177" s="163"/>
      <c r="DP177" s="173"/>
      <c r="DQ177" s="528"/>
      <c r="DR177" s="165"/>
      <c r="DS177" s="128">
        <f t="shared" ref="DS177:EJ177" si="433">DS152</f>
        <v>-13.01</v>
      </c>
      <c r="DT177" s="128">
        <f t="shared" si="433"/>
        <v>-4.2170000000000005</v>
      </c>
      <c r="DU177" s="128">
        <f t="shared" si="433"/>
        <v>2.2579999999999996</v>
      </c>
      <c r="DV177" s="128">
        <f t="shared" si="433"/>
        <v>14.826000000000001</v>
      </c>
      <c r="DW177" s="128">
        <f t="shared" si="433"/>
        <v>32.298000000000002</v>
      </c>
      <c r="DX177" s="128">
        <f t="shared" si="433"/>
        <v>31.298000000000002</v>
      </c>
      <c r="DY177" s="128">
        <f t="shared" si="433"/>
        <v>45.519000000000005</v>
      </c>
      <c r="DZ177" s="128">
        <f t="shared" si="433"/>
        <v>22.658999999999999</v>
      </c>
      <c r="EA177" s="128">
        <f t="shared" si="433"/>
        <v>8.6450000000000173</v>
      </c>
      <c r="EB177" s="128">
        <f>EB152</f>
        <v>258.19099999999997</v>
      </c>
      <c r="EC177" s="128">
        <f t="shared" si="433"/>
        <v>252.58407178141661</v>
      </c>
      <c r="ED177" s="128">
        <f t="shared" si="433"/>
        <v>340.76616877855673</v>
      </c>
      <c r="EE177" s="128">
        <f t="shared" si="433"/>
        <v>497.06559552662475</v>
      </c>
      <c r="EF177" s="128">
        <f t="shared" si="433"/>
        <v>631.84488661388662</v>
      </c>
      <c r="EG177" s="128">
        <f t="shared" si="433"/>
        <v>810.2079702759238</v>
      </c>
      <c r="EH177" s="128">
        <f t="shared" si="433"/>
        <v>914.07693349524197</v>
      </c>
      <c r="EI177" s="128">
        <f t="shared" si="433"/>
        <v>1042.0970865403463</v>
      </c>
      <c r="EJ177" s="347">
        <f t="shared" si="433"/>
        <v>1224.4195235773118</v>
      </c>
      <c r="EK177" s="1550"/>
      <c r="EU177" s="219"/>
      <c r="EV177" s="219"/>
      <c r="EW177" s="219"/>
      <c r="EX177" s="219"/>
      <c r="EY177" s="219"/>
      <c r="EZ177" s="219"/>
      <c r="FA177" s="219"/>
      <c r="FB177" s="219"/>
      <c r="FC177" s="219"/>
    </row>
    <row r="178" spans="1:159" s="93" customFormat="1" ht="15" customHeight="1" outlineLevel="1">
      <c r="A178" s="92"/>
      <c r="B178"/>
      <c r="C178"/>
      <c r="D178"/>
      <c r="E178"/>
      <c r="F178"/>
      <c r="G178"/>
      <c r="H178" s="92"/>
      <c r="I178" s="346" t="s">
        <v>331</v>
      </c>
      <c r="J178" s="494"/>
      <c r="K178" s="494"/>
      <c r="L178" s="494"/>
      <c r="M178" s="494"/>
      <c r="N178" s="494"/>
      <c r="O178" s="494"/>
      <c r="P178" s="494"/>
      <c r="Q178" s="494"/>
      <c r="R178" s="494"/>
      <c r="S178" s="494"/>
      <c r="T178" s="494"/>
      <c r="U178" s="494"/>
      <c r="V178" s="494"/>
      <c r="W178" s="494"/>
      <c r="X178" s="494"/>
      <c r="Y178" s="494"/>
      <c r="Z178" s="494"/>
      <c r="AA178" s="494"/>
      <c r="AB178" s="494"/>
      <c r="AC178" s="494"/>
      <c r="AD178" s="494"/>
      <c r="AE178" s="494"/>
      <c r="AF178" s="494"/>
      <c r="AG178" s="494"/>
      <c r="AH178" s="494"/>
      <c r="AI178" s="494"/>
      <c r="AJ178" s="494"/>
      <c r="AK178" s="494"/>
      <c r="AL178" s="494"/>
      <c r="AM178" s="494"/>
      <c r="AN178" s="494"/>
      <c r="AO178" s="494"/>
      <c r="AP178" s="494"/>
      <c r="AQ178" s="494"/>
      <c r="AR178" s="494"/>
      <c r="AS178" s="494"/>
      <c r="AT178" s="512"/>
      <c r="AU178" s="163"/>
      <c r="AV178" s="163"/>
      <c r="AW178" s="513"/>
      <c r="AX178" s="465">
        <f t="shared" ref="AX178:BY178" si="434">AX157</f>
        <v>-1.224</v>
      </c>
      <c r="AY178" s="134">
        <f t="shared" si="434"/>
        <v>-1.3080000000000001</v>
      </c>
      <c r="AZ178" s="134">
        <f t="shared" si="434"/>
        <v>-1.0740000000000001</v>
      </c>
      <c r="BA178" s="466">
        <f t="shared" si="434"/>
        <v>-1.2900000000000003</v>
      </c>
      <c r="BB178" s="465">
        <f t="shared" si="434"/>
        <v>-1.236</v>
      </c>
      <c r="BC178" s="134">
        <f t="shared" si="434"/>
        <v>-1.9989999999999999</v>
      </c>
      <c r="BD178" s="134">
        <f t="shared" si="434"/>
        <v>-4.2250000000000005</v>
      </c>
      <c r="BE178" s="134">
        <f t="shared" si="434"/>
        <v>-0.22599999999999953</v>
      </c>
      <c r="BF178" s="465">
        <f t="shared" si="434"/>
        <v>-2.5249999999999999</v>
      </c>
      <c r="BG178" s="134">
        <f t="shared" si="434"/>
        <v>-3.3729999999999998</v>
      </c>
      <c r="BH178" s="134">
        <f t="shared" si="434"/>
        <v>-3.754</v>
      </c>
      <c r="BI178" s="466">
        <f t="shared" si="434"/>
        <v>-3.0250000000000008</v>
      </c>
      <c r="BJ178" s="465">
        <f t="shared" si="434"/>
        <v>-5.944</v>
      </c>
      <c r="BK178" s="134">
        <f t="shared" si="434"/>
        <v>-5.0520000000000005</v>
      </c>
      <c r="BL178" s="134">
        <f t="shared" si="434"/>
        <v>-5.4380000000000015</v>
      </c>
      <c r="BM178" s="466">
        <f t="shared" si="434"/>
        <v>-5.6129999999999987</v>
      </c>
      <c r="BN178" s="465">
        <f t="shared" si="434"/>
        <v>-7.8719999999999999</v>
      </c>
      <c r="BO178" s="134">
        <f t="shared" si="434"/>
        <v>-7.5009999999999994</v>
      </c>
      <c r="BP178" s="134">
        <f t="shared" si="434"/>
        <v>-8.9059999999999988</v>
      </c>
      <c r="BQ178" s="466">
        <f t="shared" si="434"/>
        <v>-8.3160000000000025</v>
      </c>
      <c r="BR178" s="465">
        <f t="shared" si="434"/>
        <v>-10.321</v>
      </c>
      <c r="BS178" s="134">
        <f t="shared" si="434"/>
        <v>-15.225</v>
      </c>
      <c r="BT178" s="134">
        <f t="shared" si="434"/>
        <v>-16.844999999999999</v>
      </c>
      <c r="BU178" s="466">
        <f t="shared" si="434"/>
        <v>-12.590000000000002</v>
      </c>
      <c r="BV178" s="465">
        <f t="shared" si="434"/>
        <v>-15.212</v>
      </c>
      <c r="BW178" s="134">
        <f t="shared" si="434"/>
        <v>-18.181000000000001</v>
      </c>
      <c r="BX178" s="134">
        <f t="shared" si="434"/>
        <v>-12.338999999999999</v>
      </c>
      <c r="BY178" s="466">
        <f t="shared" si="434"/>
        <v>-16.328000000000003</v>
      </c>
      <c r="BZ178" s="465">
        <f>BZ157</f>
        <v>-14.163</v>
      </c>
      <c r="CA178" s="134">
        <f>CA157</f>
        <v>-17.445</v>
      </c>
      <c r="CB178" s="134">
        <f t="shared" ref="CB178" si="435">CB157</f>
        <v>-19.971999999999998</v>
      </c>
      <c r="CC178" s="466">
        <f>CC157</f>
        <v>-15.148</v>
      </c>
      <c r="CD178" s="134">
        <f>CD157</f>
        <v>-18.012749461458874</v>
      </c>
      <c r="CE178" s="134">
        <f>CE157</f>
        <v>-19.670013360000002</v>
      </c>
      <c r="CF178" s="134">
        <f>CF157</f>
        <v>-20.73606810222222</v>
      </c>
      <c r="CG178" s="466">
        <f>CG157</f>
        <v>-20.631961593230766</v>
      </c>
      <c r="CH178" s="135"/>
      <c r="CI178" s="135"/>
      <c r="CJ178" s="135"/>
      <c r="CK178" s="135"/>
      <c r="CL178" s="135"/>
      <c r="CM178" s="135"/>
      <c r="CN178" s="135"/>
      <c r="CO178" s="135"/>
      <c r="CP178" s="135"/>
      <c r="CQ178" s="135"/>
      <c r="CR178" s="135"/>
      <c r="CS178" s="135"/>
      <c r="CT178" s="135"/>
      <c r="CU178" s="135"/>
      <c r="CV178" s="135"/>
      <c r="CW178" s="135"/>
      <c r="CX178" s="135"/>
      <c r="CY178" s="135"/>
      <c r="CZ178" s="135"/>
      <c r="DA178" s="135"/>
      <c r="DB178" s="135"/>
      <c r="DC178" s="135"/>
      <c r="DD178" s="135"/>
      <c r="DE178" s="135"/>
      <c r="DF178" s="135"/>
      <c r="DG178" s="135"/>
      <c r="DH178" s="135"/>
      <c r="DI178" s="492"/>
      <c r="DJ178" s="1145"/>
      <c r="DK178" s="156"/>
      <c r="DL178" s="163"/>
      <c r="DM178" s="163"/>
      <c r="DN178" s="163"/>
      <c r="DO178" s="163"/>
      <c r="DP178" s="173"/>
      <c r="DQ178" s="532"/>
      <c r="DR178" s="533"/>
      <c r="DS178" s="134">
        <f t="shared" ref="DS178:EJ178" si="436">DS157</f>
        <v>-4.4080000000000004</v>
      </c>
      <c r="DT178" s="134">
        <f t="shared" si="436"/>
        <v>-3.6219999999999999</v>
      </c>
      <c r="DU178" s="134">
        <f t="shared" si="436"/>
        <v>-4.8959999999999999</v>
      </c>
      <c r="DV178" s="134">
        <f t="shared" si="436"/>
        <v>-7.6859999999999999</v>
      </c>
      <c r="DW178" s="134">
        <f t="shared" si="436"/>
        <v>-12.677</v>
      </c>
      <c r="DX178" s="134">
        <f t="shared" si="436"/>
        <v>-22.047000000000001</v>
      </c>
      <c r="DY178" s="134">
        <f t="shared" si="436"/>
        <v>-32.594999999999999</v>
      </c>
      <c r="DZ178" s="134">
        <f t="shared" si="436"/>
        <v>-54.981000000000002</v>
      </c>
      <c r="EA178" s="134">
        <f t="shared" si="436"/>
        <v>-62.06</v>
      </c>
      <c r="EB178" s="134">
        <f>EB157</f>
        <v>-66.727999999999994</v>
      </c>
      <c r="EC178" s="134">
        <f t="shared" si="436"/>
        <v>-79.050792516911869</v>
      </c>
      <c r="ED178" s="134">
        <f t="shared" si="436"/>
        <v>-77.815819443304775</v>
      </c>
      <c r="EE178" s="134">
        <f t="shared" si="436"/>
        <v>-86.338351605274454</v>
      </c>
      <c r="EF178" s="134">
        <f t="shared" si="436"/>
        <v>-94.286214975127066</v>
      </c>
      <c r="EG178" s="134">
        <f t="shared" si="436"/>
        <v>-103.04044397313089</v>
      </c>
      <c r="EH178" s="134">
        <f t="shared" si="436"/>
        <v>-111.79987620468947</v>
      </c>
      <c r="EI178" s="134">
        <f t="shared" si="436"/>
        <v>-119.24776935534587</v>
      </c>
      <c r="EJ178" s="466">
        <f t="shared" si="436"/>
        <v>-126.58754097117203</v>
      </c>
      <c r="EK178" s="1550"/>
      <c r="EU178" s="219"/>
      <c r="EV178" s="219"/>
      <c r="EW178" s="219"/>
      <c r="EX178" s="219"/>
      <c r="EY178" s="219"/>
      <c r="EZ178" s="219"/>
      <c r="FA178" s="219"/>
      <c r="FB178" s="219"/>
      <c r="FC178" s="219"/>
    </row>
    <row r="179" spans="1:159" s="249" customFormat="1" ht="15" customHeight="1">
      <c r="A179" s="246"/>
      <c r="B179"/>
      <c r="C179"/>
      <c r="D179"/>
      <c r="E179"/>
      <c r="F179"/>
      <c r="G179"/>
      <c r="H179" s="246"/>
      <c r="I179" s="354" t="s">
        <v>317</v>
      </c>
      <c r="J179" s="494"/>
      <c r="K179" s="494"/>
      <c r="L179" s="494"/>
      <c r="M179" s="494"/>
      <c r="N179" s="494"/>
      <c r="O179" s="494"/>
      <c r="P179" s="494"/>
      <c r="Q179" s="494"/>
      <c r="R179" s="494"/>
      <c r="S179" s="494"/>
      <c r="T179" s="494"/>
      <c r="U179" s="494"/>
      <c r="V179" s="494"/>
      <c r="W179" s="494"/>
      <c r="X179" s="494"/>
      <c r="Y179" s="494"/>
      <c r="Z179" s="494"/>
      <c r="AA179" s="494"/>
      <c r="AB179" s="494"/>
      <c r="AC179" s="494"/>
      <c r="AD179" s="494"/>
      <c r="AE179" s="494"/>
      <c r="AF179" s="494"/>
      <c r="AG179" s="494"/>
      <c r="AH179" s="494"/>
      <c r="AI179" s="494"/>
      <c r="AJ179" s="494"/>
      <c r="AK179" s="494"/>
      <c r="AL179" s="494"/>
      <c r="AM179" s="494"/>
      <c r="AN179" s="494"/>
      <c r="AO179" s="494"/>
      <c r="AP179" s="494"/>
      <c r="AQ179" s="494"/>
      <c r="AR179" s="494"/>
      <c r="AS179" s="494"/>
      <c r="AT179" s="512"/>
      <c r="AU179" s="163"/>
      <c r="AV179" s="163"/>
      <c r="AW179" s="513"/>
      <c r="AX179" s="385">
        <f>+AX177+AX178</f>
        <v>-2.0660000000000003</v>
      </c>
      <c r="AY179" s="130">
        <f t="shared" ref="AY179:BP179" si="437">+AY177+AY178</f>
        <v>-1.5249999999999997</v>
      </c>
      <c r="AZ179" s="130">
        <f t="shared" si="437"/>
        <v>0.62899999999999912</v>
      </c>
      <c r="BA179" s="361">
        <f t="shared" si="437"/>
        <v>0.32399999999999918</v>
      </c>
      <c r="BB179" s="385">
        <f t="shared" si="437"/>
        <v>2.2480000000000002</v>
      </c>
      <c r="BC179" s="130">
        <f t="shared" si="437"/>
        <v>2.8529999999999998</v>
      </c>
      <c r="BD179" s="130">
        <f t="shared" si="437"/>
        <v>1.4579999999999993</v>
      </c>
      <c r="BE179" s="130">
        <f t="shared" si="437"/>
        <v>0.58100000000000129</v>
      </c>
      <c r="BF179" s="385">
        <f t="shared" si="437"/>
        <v>3.9729999999999994</v>
      </c>
      <c r="BG179" s="130">
        <f t="shared" si="437"/>
        <v>7.1929999999999996</v>
      </c>
      <c r="BH179" s="130">
        <f t="shared" si="437"/>
        <v>1.6820000000000008</v>
      </c>
      <c r="BI179" s="361">
        <f t="shared" si="437"/>
        <v>6.7729999999999979</v>
      </c>
      <c r="BJ179" s="385">
        <f t="shared" si="437"/>
        <v>-3.6549999999999994</v>
      </c>
      <c r="BK179" s="130">
        <f t="shared" si="437"/>
        <v>1.2049999999999983</v>
      </c>
      <c r="BL179" s="130">
        <f t="shared" si="437"/>
        <v>-1.4480000000000013</v>
      </c>
      <c r="BM179" s="361">
        <f t="shared" si="437"/>
        <v>13.149000000000008</v>
      </c>
      <c r="BN179" s="385">
        <f t="shared" si="437"/>
        <v>6.3329999999999966</v>
      </c>
      <c r="BO179" s="130">
        <f t="shared" si="437"/>
        <v>7.1690000000000023</v>
      </c>
      <c r="BP179" s="130">
        <f t="shared" si="437"/>
        <v>-4.4240000000000004</v>
      </c>
      <c r="BQ179" s="361">
        <f>+BQ177+BQ178</f>
        <v>3.8459999999999965</v>
      </c>
      <c r="BR179" s="385">
        <f t="shared" ref="BR179:BY179" si="438">+BR177+BR178</f>
        <v>-8.8659999999999979</v>
      </c>
      <c r="BS179" s="130">
        <f t="shared" si="438"/>
        <v>-0.5340000000000007</v>
      </c>
      <c r="BT179" s="130">
        <f t="shared" si="438"/>
        <v>5.5970000000000084</v>
      </c>
      <c r="BU179" s="361">
        <f t="shared" si="438"/>
        <v>-28.518999999999991</v>
      </c>
      <c r="BV179" s="385">
        <f t="shared" si="438"/>
        <v>3.7059999999999995</v>
      </c>
      <c r="BW179" s="130">
        <f t="shared" si="438"/>
        <v>-97.627999999999972</v>
      </c>
      <c r="BX179" s="130">
        <f t="shared" si="438"/>
        <v>17.753999999999998</v>
      </c>
      <c r="BY179" s="361">
        <f t="shared" si="438"/>
        <v>22.753000000000029</v>
      </c>
      <c r="BZ179" s="385">
        <f>+BZ177+BZ178</f>
        <v>52.795000000000002</v>
      </c>
      <c r="CA179" s="130">
        <f>+CA177+CA178</f>
        <v>0.48899999999999721</v>
      </c>
      <c r="CB179" s="130">
        <f t="shared" ref="CB179" si="439">+CB177+CB178</f>
        <v>72.059000000000026</v>
      </c>
      <c r="CC179" s="361">
        <f>+CC177+CC178</f>
        <v>66.11999999999999</v>
      </c>
      <c r="CD179" s="130">
        <f>+CD177+CD178</f>
        <v>24.124503977736651</v>
      </c>
      <c r="CE179" s="130">
        <f>+CE177+CE178</f>
        <v>-4.7200043041241102</v>
      </c>
      <c r="CF179" s="130">
        <f>+CF177+CF178</f>
        <v>96.930042368842791</v>
      </c>
      <c r="CG179" s="361">
        <f>+CG177+CG178</f>
        <v>57.19873722204926</v>
      </c>
      <c r="CH179" s="135"/>
      <c r="CI179" s="135"/>
      <c r="CJ179" s="135"/>
      <c r="CK179" s="135"/>
      <c r="CL179" s="135"/>
      <c r="CM179" s="135"/>
      <c r="CN179" s="135"/>
      <c r="CO179" s="135"/>
      <c r="CP179" s="135"/>
      <c r="CQ179" s="135"/>
      <c r="CR179" s="135"/>
      <c r="CS179" s="135"/>
      <c r="CT179" s="135"/>
      <c r="CU179" s="135"/>
      <c r="CV179" s="135"/>
      <c r="CW179" s="135"/>
      <c r="CX179" s="135"/>
      <c r="CY179" s="135"/>
      <c r="CZ179" s="135"/>
      <c r="DA179" s="135"/>
      <c r="DB179" s="135"/>
      <c r="DC179" s="135"/>
      <c r="DD179" s="135"/>
      <c r="DE179" s="135"/>
      <c r="DF179" s="135"/>
      <c r="DG179" s="135"/>
      <c r="DH179" s="135"/>
      <c r="DI179" s="492"/>
      <c r="DJ179" s="1145"/>
      <c r="DK179" s="247"/>
      <c r="DL179" s="163"/>
      <c r="DM179" s="163"/>
      <c r="DN179" s="163"/>
      <c r="DO179" s="163"/>
      <c r="DP179" s="248"/>
      <c r="DQ179" s="528"/>
      <c r="DR179" s="165"/>
      <c r="DS179" s="130">
        <f>+DS177+DS178</f>
        <v>-17.417999999999999</v>
      </c>
      <c r="DT179" s="130">
        <f t="shared" ref="DT179:EJ179" si="440">+DT177+DT178</f>
        <v>-7.8390000000000004</v>
      </c>
      <c r="DU179" s="130">
        <f t="shared" si="440"/>
        <v>-2.6380000000000003</v>
      </c>
      <c r="DV179" s="130">
        <f t="shared" si="440"/>
        <v>7.1400000000000006</v>
      </c>
      <c r="DW179" s="130">
        <f t="shared" si="440"/>
        <v>19.621000000000002</v>
      </c>
      <c r="DX179" s="130">
        <f t="shared" si="440"/>
        <v>9.2510000000000012</v>
      </c>
      <c r="DY179" s="130">
        <f t="shared" si="440"/>
        <v>12.924000000000007</v>
      </c>
      <c r="DZ179" s="130">
        <f t="shared" si="440"/>
        <v>-32.322000000000003</v>
      </c>
      <c r="EA179" s="130">
        <f t="shared" si="440"/>
        <v>-53.414999999999985</v>
      </c>
      <c r="EB179" s="130">
        <f>+EB177+EB178</f>
        <v>191.46299999999997</v>
      </c>
      <c r="EC179" s="130">
        <f t="shared" si="440"/>
        <v>173.53327926450476</v>
      </c>
      <c r="ED179" s="130">
        <f t="shared" si="440"/>
        <v>262.95034933525199</v>
      </c>
      <c r="EE179" s="130">
        <f t="shared" si="440"/>
        <v>410.72724392135029</v>
      </c>
      <c r="EF179" s="130">
        <f t="shared" si="440"/>
        <v>537.55867163875951</v>
      </c>
      <c r="EG179" s="130">
        <f t="shared" si="440"/>
        <v>707.16752630279291</v>
      </c>
      <c r="EH179" s="130">
        <f t="shared" si="440"/>
        <v>802.27705729055253</v>
      </c>
      <c r="EI179" s="130">
        <f t="shared" si="440"/>
        <v>922.84931718500036</v>
      </c>
      <c r="EJ179" s="361">
        <f t="shared" si="440"/>
        <v>1097.8319826061397</v>
      </c>
      <c r="EK179" s="1551"/>
      <c r="EN179" s="112">
        <f t="shared" ref="EN179:EY179" si="441">IF(ISERROR(RATE(3,,-DV179,DY179)),"NA",(RATE(3,,-DV179,DY179)))</f>
        <v>0.21870776764005198</v>
      </c>
      <c r="EO179" s="112" t="str">
        <f t="shared" si="441"/>
        <v>NA</v>
      </c>
      <c r="EP179" s="112" t="str">
        <f t="shared" si="441"/>
        <v>NA</v>
      </c>
      <c r="EQ179" s="112">
        <f t="shared" si="441"/>
        <v>1.4560053210507349</v>
      </c>
      <c r="ER179" s="112" t="str">
        <f t="shared" si="441"/>
        <v>NA</v>
      </c>
      <c r="ES179" s="112" t="str">
        <f t="shared" si="441"/>
        <v>NA</v>
      </c>
      <c r="ET179" s="112">
        <f t="shared" si="441"/>
        <v>0.28970252612337777</v>
      </c>
      <c r="EU179" s="112">
        <f t="shared" si="441"/>
        <v>0.45774322872093598</v>
      </c>
      <c r="EV179" s="112">
        <f t="shared" si="441"/>
        <v>0.39064470247005317</v>
      </c>
      <c r="EW179" s="112">
        <f t="shared" si="441"/>
        <v>0.25003916650511648</v>
      </c>
      <c r="EX179" s="112">
        <f t="shared" si="441"/>
        <v>0.19738820117612213</v>
      </c>
      <c r="EY179" s="112">
        <f t="shared" si="441"/>
        <v>0.1579003622555242</v>
      </c>
      <c r="EZ179" s="250"/>
      <c r="FA179" s="250"/>
      <c r="FB179" s="250"/>
      <c r="FC179" s="250"/>
    </row>
    <row r="180" spans="1:159" s="256" customFormat="1" ht="15" hidden="1" customHeight="1" outlineLevel="1">
      <c r="A180" s="252"/>
      <c r="B180"/>
      <c r="C180"/>
      <c r="D180"/>
      <c r="E180"/>
      <c r="F180"/>
      <c r="G180"/>
      <c r="H180" s="252"/>
      <c r="I180" s="497" t="s">
        <v>245</v>
      </c>
      <c r="J180" s="498"/>
      <c r="K180" s="498"/>
      <c r="L180" s="498"/>
      <c r="M180" s="498"/>
      <c r="N180" s="498"/>
      <c r="O180" s="498"/>
      <c r="P180" s="498"/>
      <c r="Q180" s="498"/>
      <c r="R180" s="498"/>
      <c r="S180" s="498"/>
      <c r="T180" s="498"/>
      <c r="U180" s="498"/>
      <c r="V180" s="498"/>
      <c r="W180" s="498"/>
      <c r="X180" s="498"/>
      <c r="Y180" s="498"/>
      <c r="Z180" s="498"/>
      <c r="AA180" s="498"/>
      <c r="AB180" s="498"/>
      <c r="AC180" s="498"/>
      <c r="AD180" s="498"/>
      <c r="AE180" s="498"/>
      <c r="AF180" s="498"/>
      <c r="AG180" s="498"/>
      <c r="AH180" s="498"/>
      <c r="AI180" s="498"/>
      <c r="AJ180" s="498"/>
      <c r="AK180" s="498"/>
      <c r="AL180" s="498"/>
      <c r="AM180" s="498"/>
      <c r="AN180" s="498"/>
      <c r="AO180" s="498"/>
      <c r="AP180" s="498"/>
      <c r="AQ180" s="498"/>
      <c r="AR180" s="498"/>
      <c r="AS180" s="498"/>
      <c r="AT180" s="514"/>
      <c r="AU180" s="177"/>
      <c r="AV180" s="177"/>
      <c r="AW180" s="515"/>
      <c r="AX180" s="519"/>
      <c r="AY180" s="253"/>
      <c r="AZ180" s="253"/>
      <c r="BA180" s="499"/>
      <c r="BB180" s="526">
        <f t="shared" ref="BB180:BY180" si="442">BB179/AX179-1</f>
        <v>-2.0880929332042593</v>
      </c>
      <c r="BC180" s="193">
        <f t="shared" si="442"/>
        <v>-2.8708196721311481</v>
      </c>
      <c r="BD180" s="193">
        <f t="shared" si="442"/>
        <v>1.3179650238473788</v>
      </c>
      <c r="BE180" s="193">
        <f t="shared" si="442"/>
        <v>0.79320987654321851</v>
      </c>
      <c r="BF180" s="526">
        <f t="shared" si="442"/>
        <v>0.76734875444839812</v>
      </c>
      <c r="BG180" s="193">
        <f t="shared" si="442"/>
        <v>1.521205748335086</v>
      </c>
      <c r="BH180" s="193">
        <f t="shared" si="442"/>
        <v>0.15363511659808071</v>
      </c>
      <c r="BI180" s="527">
        <f t="shared" si="442"/>
        <v>10.657487091222002</v>
      </c>
      <c r="BJ180" s="526">
        <f t="shared" si="442"/>
        <v>-1.9199597281651144</v>
      </c>
      <c r="BK180" s="193">
        <f t="shared" si="442"/>
        <v>-0.83247601835117502</v>
      </c>
      <c r="BL180" s="193">
        <f t="shared" si="442"/>
        <v>-1.860879904875149</v>
      </c>
      <c r="BM180" s="527">
        <f t="shared" si="442"/>
        <v>0.94138491067473962</v>
      </c>
      <c r="BN180" s="526">
        <f t="shared" si="442"/>
        <v>-2.7326949384404919</v>
      </c>
      <c r="BO180" s="193">
        <f t="shared" si="442"/>
        <v>4.9493775933610058</v>
      </c>
      <c r="BP180" s="193">
        <f t="shared" si="442"/>
        <v>2.0552486187845278</v>
      </c>
      <c r="BQ180" s="527">
        <f t="shared" si="442"/>
        <v>-0.70750627424138757</v>
      </c>
      <c r="BR180" s="526">
        <f t="shared" si="442"/>
        <v>-2.3999684193904947</v>
      </c>
      <c r="BS180" s="193">
        <f t="shared" si="442"/>
        <v>-1.0744873762030966</v>
      </c>
      <c r="BT180" s="193">
        <f t="shared" si="442"/>
        <v>-2.2651446654611229</v>
      </c>
      <c r="BU180" s="527">
        <f t="shared" si="442"/>
        <v>-8.4152366094643831</v>
      </c>
      <c r="BV180" s="526">
        <f t="shared" si="442"/>
        <v>-1.4180013534852245</v>
      </c>
      <c r="BW180" s="193">
        <f t="shared" si="442"/>
        <v>181.82397003745288</v>
      </c>
      <c r="BX180" s="193">
        <f t="shared" si="442"/>
        <v>2.1720564588172184</v>
      </c>
      <c r="BY180" s="527">
        <f t="shared" si="442"/>
        <v>-1.7978189978610764</v>
      </c>
      <c r="BZ180" s="193">
        <f t="shared" ref="BZ180:CG180" si="443">BZ179/BV179-1</f>
        <v>13.245817593092285</v>
      </c>
      <c r="CA180" s="193">
        <f t="shared" si="443"/>
        <v>-1.0050088089482525</v>
      </c>
      <c r="CB180" s="193">
        <f t="shared" si="443"/>
        <v>3.0587473245465828</v>
      </c>
      <c r="CC180" s="527">
        <f t="shared" si="443"/>
        <v>1.9059904188458625</v>
      </c>
      <c r="CD180" s="193">
        <f t="shared" si="443"/>
        <v>-0.54305324410007283</v>
      </c>
      <c r="CE180" s="193">
        <f t="shared" si="443"/>
        <v>-10.652360540131159</v>
      </c>
      <c r="CF180" s="193">
        <f t="shared" si="443"/>
        <v>0.34514831414317104</v>
      </c>
      <c r="CG180" s="527">
        <f t="shared" si="443"/>
        <v>-0.13492532937009571</v>
      </c>
      <c r="CH180" s="253"/>
      <c r="CI180" s="253"/>
      <c r="CJ180" s="253"/>
      <c r="CK180" s="253"/>
      <c r="CL180" s="253"/>
      <c r="CM180" s="253"/>
      <c r="CN180" s="253"/>
      <c r="CO180" s="253"/>
      <c r="CP180" s="253"/>
      <c r="CQ180" s="253"/>
      <c r="CR180" s="253"/>
      <c r="CS180" s="253"/>
      <c r="CT180" s="253"/>
      <c r="CU180" s="253"/>
      <c r="CV180" s="253"/>
      <c r="CW180" s="253"/>
      <c r="CX180" s="253"/>
      <c r="CY180" s="253"/>
      <c r="CZ180" s="253"/>
      <c r="DA180" s="253"/>
      <c r="DB180" s="253"/>
      <c r="DC180" s="253"/>
      <c r="DD180" s="253"/>
      <c r="DE180" s="253"/>
      <c r="DF180" s="253"/>
      <c r="DG180" s="253"/>
      <c r="DH180" s="253"/>
      <c r="DI180" s="499"/>
      <c r="DJ180" s="1145"/>
      <c r="DK180" s="254"/>
      <c r="DL180" s="177"/>
      <c r="DM180" s="177"/>
      <c r="DN180" s="177"/>
      <c r="DO180" s="177"/>
      <c r="DP180" s="230"/>
      <c r="DQ180" s="531"/>
      <c r="DR180" s="255"/>
      <c r="DS180" s="193"/>
      <c r="DT180" s="193">
        <f>DT179/DS179-1</f>
        <v>-0.54994832931450222</v>
      </c>
      <c r="DU180" s="193">
        <f t="shared" ref="DU180:EJ180" si="444">DU179/DT179-1</f>
        <v>-0.66347748437300669</v>
      </c>
      <c r="DV180" s="193">
        <f t="shared" si="444"/>
        <v>-3.7065959059893858</v>
      </c>
      <c r="DW180" s="193">
        <f t="shared" si="444"/>
        <v>1.7480392156862745</v>
      </c>
      <c r="DX180" s="193">
        <f t="shared" si="444"/>
        <v>-0.52851536618928696</v>
      </c>
      <c r="DY180" s="193">
        <f t="shared" si="444"/>
        <v>0.39703815803696951</v>
      </c>
      <c r="DZ180" s="193">
        <f t="shared" si="444"/>
        <v>-3.5009285051067769</v>
      </c>
      <c r="EA180" s="193">
        <f t="shared" si="444"/>
        <v>0.65258956747725949</v>
      </c>
      <c r="EB180" s="193">
        <f t="shared" si="444"/>
        <v>-4.5844425723111488</v>
      </c>
      <c r="EC180" s="193">
        <f>EC179/EB179-1</f>
        <v>-9.3645877979010139E-2</v>
      </c>
      <c r="ED180" s="193">
        <f t="shared" si="444"/>
        <v>0.51527332653268765</v>
      </c>
      <c r="EE180" s="193">
        <f t="shared" si="444"/>
        <v>0.56199542978240435</v>
      </c>
      <c r="EF180" s="193">
        <f t="shared" si="444"/>
        <v>0.30879721176152608</v>
      </c>
      <c r="EG180" s="193">
        <f t="shared" si="444"/>
        <v>0.31551691678040839</v>
      </c>
      <c r="EH180" s="193">
        <f t="shared" si="444"/>
        <v>0.13449363474735665</v>
      </c>
      <c r="EI180" s="193">
        <f t="shared" si="444"/>
        <v>0.15028755814312333</v>
      </c>
      <c r="EJ180" s="527">
        <f t="shared" si="444"/>
        <v>0.18961130724449693</v>
      </c>
      <c r="EU180" s="257"/>
      <c r="EV180" s="257"/>
      <c r="EW180" s="257"/>
      <c r="EX180" s="257"/>
      <c r="EY180" s="257"/>
      <c r="EZ180" s="257"/>
      <c r="FA180" s="257"/>
      <c r="FB180" s="257"/>
      <c r="FC180" s="257"/>
    </row>
    <row r="181" spans="1:159" s="93" customFormat="1" ht="15" hidden="1" customHeight="1" outlineLevel="1">
      <c r="A181" s="92"/>
      <c r="B181"/>
      <c r="C181"/>
      <c r="D181"/>
      <c r="E181"/>
      <c r="F181"/>
      <c r="G181"/>
      <c r="H181" s="92"/>
      <c r="I181" s="500"/>
      <c r="J181" s="494"/>
      <c r="K181" s="494"/>
      <c r="L181" s="494"/>
      <c r="M181" s="494"/>
      <c r="N181" s="494"/>
      <c r="O181" s="494"/>
      <c r="P181" s="494"/>
      <c r="Q181" s="494"/>
      <c r="R181" s="494"/>
      <c r="S181" s="494"/>
      <c r="T181" s="494"/>
      <c r="U181" s="494"/>
      <c r="V181" s="494"/>
      <c r="W181" s="494"/>
      <c r="X181" s="494"/>
      <c r="Y181" s="494"/>
      <c r="Z181" s="494"/>
      <c r="AA181" s="494"/>
      <c r="AB181" s="494"/>
      <c r="AC181" s="494"/>
      <c r="AD181" s="494"/>
      <c r="AE181" s="494"/>
      <c r="AF181" s="494"/>
      <c r="AG181" s="494"/>
      <c r="AH181" s="494"/>
      <c r="AI181" s="494"/>
      <c r="AJ181" s="494"/>
      <c r="AK181" s="494"/>
      <c r="AL181" s="494"/>
      <c r="AM181" s="494"/>
      <c r="AN181" s="494"/>
      <c r="AO181" s="494"/>
      <c r="AP181" s="494"/>
      <c r="AQ181" s="494"/>
      <c r="AR181" s="494"/>
      <c r="AS181" s="494"/>
      <c r="AT181" s="512"/>
      <c r="AU181" s="163"/>
      <c r="AV181" s="163"/>
      <c r="AW181" s="513"/>
      <c r="AX181" s="509"/>
      <c r="AY181" s="135"/>
      <c r="AZ181" s="135"/>
      <c r="BA181" s="492"/>
      <c r="BB181" s="509"/>
      <c r="BC181" s="135"/>
      <c r="BD181" s="135"/>
      <c r="BE181" s="135"/>
      <c r="BF181" s="509"/>
      <c r="BG181" s="135"/>
      <c r="BH181" s="135"/>
      <c r="BI181" s="492"/>
      <c r="BJ181" s="509"/>
      <c r="BK181" s="135"/>
      <c r="BL181" s="135"/>
      <c r="BM181" s="492"/>
      <c r="BN181" s="509"/>
      <c r="BO181" s="135"/>
      <c r="BP181" s="135"/>
      <c r="BQ181" s="492"/>
      <c r="BR181" s="509"/>
      <c r="BS181" s="135"/>
      <c r="BT181" s="135"/>
      <c r="BU181" s="492"/>
      <c r="BV181" s="509"/>
      <c r="BW181" s="135"/>
      <c r="BX181" s="135"/>
      <c r="BY181" s="492"/>
      <c r="BZ181" s="135"/>
      <c r="CA181" s="135"/>
      <c r="CB181" s="135"/>
      <c r="CC181" s="492"/>
      <c r="CD181" s="135"/>
      <c r="CE181" s="135"/>
      <c r="CF181" s="135"/>
      <c r="CG181" s="492"/>
      <c r="CH181" s="135"/>
      <c r="CI181" s="135"/>
      <c r="CJ181" s="135"/>
      <c r="CK181" s="135"/>
      <c r="CL181" s="135"/>
      <c r="CM181" s="135"/>
      <c r="CN181" s="135"/>
      <c r="CO181" s="135"/>
      <c r="CP181" s="135"/>
      <c r="CQ181" s="135"/>
      <c r="CR181" s="135"/>
      <c r="CS181" s="135"/>
      <c r="CT181" s="135"/>
      <c r="CU181" s="135"/>
      <c r="CV181" s="135"/>
      <c r="CW181" s="135"/>
      <c r="CX181" s="135"/>
      <c r="CY181" s="135"/>
      <c r="CZ181" s="135"/>
      <c r="DA181" s="135"/>
      <c r="DB181" s="135"/>
      <c r="DC181" s="135"/>
      <c r="DD181" s="135"/>
      <c r="DE181" s="135"/>
      <c r="DF181" s="135"/>
      <c r="DG181" s="135"/>
      <c r="DH181" s="135"/>
      <c r="DI181" s="492"/>
      <c r="DJ181" s="1145"/>
      <c r="DK181" s="156"/>
      <c r="DL181" s="163"/>
      <c r="DM181" s="163"/>
      <c r="DN181" s="163"/>
      <c r="DO181" s="163"/>
      <c r="DP181" s="173"/>
      <c r="DQ181" s="528"/>
      <c r="DR181" s="165"/>
      <c r="DS181" s="135"/>
      <c r="DT181" s="135"/>
      <c r="DU181" s="135"/>
      <c r="DV181" s="135"/>
      <c r="DW181" s="135"/>
      <c r="DX181" s="135"/>
      <c r="DY181" s="135"/>
      <c r="DZ181" s="135"/>
      <c r="EA181" s="135"/>
      <c r="EB181" s="135"/>
      <c r="EC181" s="135"/>
      <c r="ED181" s="135"/>
      <c r="EE181" s="135"/>
      <c r="EF181" s="135"/>
      <c r="EG181" s="135"/>
      <c r="EH181" s="135"/>
      <c r="EI181" s="135"/>
      <c r="EJ181" s="492"/>
      <c r="EU181" s="219"/>
      <c r="EV181" s="219"/>
      <c r="EW181" s="219"/>
      <c r="EX181" s="219"/>
      <c r="EY181" s="219"/>
      <c r="EZ181" s="219"/>
      <c r="FA181" s="219"/>
      <c r="FB181" s="219"/>
      <c r="FC181" s="219"/>
    </row>
    <row r="182" spans="1:159" s="249" customFormat="1" ht="15" hidden="1" customHeight="1" outlineLevel="1">
      <c r="A182" s="246"/>
      <c r="B182"/>
      <c r="C182"/>
      <c r="D182"/>
      <c r="E182"/>
      <c r="F182"/>
      <c r="G182"/>
      <c r="H182" s="246"/>
      <c r="I182" s="354" t="s">
        <v>328</v>
      </c>
      <c r="J182" s="494"/>
      <c r="K182" s="494"/>
      <c r="L182" s="494"/>
      <c r="M182" s="494"/>
      <c r="N182" s="494"/>
      <c r="O182" s="494"/>
      <c r="P182" s="494"/>
      <c r="Q182" s="494"/>
      <c r="R182" s="494"/>
      <c r="S182" s="494"/>
      <c r="T182" s="494"/>
      <c r="U182" s="494"/>
      <c r="V182" s="494"/>
      <c r="W182" s="494"/>
      <c r="X182" s="494"/>
      <c r="Y182" s="494"/>
      <c r="Z182" s="494"/>
      <c r="AA182" s="494"/>
      <c r="AB182" s="494"/>
      <c r="AC182" s="494"/>
      <c r="AD182" s="494"/>
      <c r="AE182" s="494"/>
      <c r="AF182" s="494"/>
      <c r="AG182" s="494"/>
      <c r="AH182" s="494"/>
      <c r="AI182" s="494"/>
      <c r="AJ182" s="494"/>
      <c r="AK182" s="494"/>
      <c r="AL182" s="494"/>
      <c r="AM182" s="494"/>
      <c r="AN182" s="494"/>
      <c r="AO182" s="494"/>
      <c r="AP182" s="494"/>
      <c r="AQ182" s="494"/>
      <c r="AR182" s="494"/>
      <c r="AS182" s="494"/>
      <c r="AT182" s="512"/>
      <c r="AU182" s="163"/>
      <c r="AV182" s="163"/>
      <c r="AW182" s="513"/>
      <c r="AX182" s="520">
        <f t="shared" ref="AX182:CC182" si="445">+AX179/AX35</f>
        <v>1.7464074387151305</v>
      </c>
      <c r="AY182" s="251">
        <f t="shared" si="445"/>
        <v>7.1261682242990503</v>
      </c>
      <c r="AZ182" s="251">
        <f t="shared" si="445"/>
        <v>2.4379844961240318</v>
      </c>
      <c r="BA182" s="521">
        <f t="shared" si="445"/>
        <v>0.25332290852228279</v>
      </c>
      <c r="BB182" s="520">
        <f t="shared" si="445"/>
        <v>2.0288808664259936</v>
      </c>
      <c r="BC182" s="251">
        <f t="shared" si="445"/>
        <v>0.74065420560747608</v>
      </c>
      <c r="BD182" s="251">
        <f t="shared" si="445"/>
        <v>0.39901477832512311</v>
      </c>
      <c r="BE182" s="251">
        <f t="shared" si="445"/>
        <v>0.16138888888888928</v>
      </c>
      <c r="BF182" s="520">
        <f t="shared" si="445"/>
        <v>0.72939232605103754</v>
      </c>
      <c r="BG182" s="251">
        <f t="shared" si="445"/>
        <v>1.2012358049432186</v>
      </c>
      <c r="BH182" s="251">
        <f t="shared" si="445"/>
        <v>0.22061909758656892</v>
      </c>
      <c r="BI182" s="521">
        <f t="shared" si="445"/>
        <v>0.91663283258898354</v>
      </c>
      <c r="BJ182" s="520">
        <f t="shared" si="445"/>
        <v>-0.71344915088815164</v>
      </c>
      <c r="BK182" s="251">
        <f t="shared" si="445"/>
        <v>0.22843601895734542</v>
      </c>
      <c r="BL182" s="251">
        <f t="shared" si="445"/>
        <v>-0.33503007866728396</v>
      </c>
      <c r="BM182" s="521">
        <f t="shared" si="445"/>
        <v>0.85399753198675088</v>
      </c>
      <c r="BN182" s="520">
        <f t="shared" si="445"/>
        <v>0.72559578368469335</v>
      </c>
      <c r="BO182" s="251">
        <f t="shared" si="445"/>
        <v>1.1151034375486095</v>
      </c>
      <c r="BP182" s="251">
        <f t="shared" si="445"/>
        <v>-0.30237167657713104</v>
      </c>
      <c r="BQ182" s="521">
        <f t="shared" si="445"/>
        <v>0.19251176293923311</v>
      </c>
      <c r="BR182" s="520">
        <f t="shared" si="445"/>
        <v>-0.17078902758514408</v>
      </c>
      <c r="BS182" s="251">
        <f t="shared" si="445"/>
        <v>-2.5381434478825023E-2</v>
      </c>
      <c r="BT182" s="251">
        <f t="shared" si="445"/>
        <v>0.18987685313973646</v>
      </c>
      <c r="BU182" s="521">
        <f t="shared" si="445"/>
        <v>-1.3984014906345004</v>
      </c>
      <c r="BV182" s="520">
        <f t="shared" si="445"/>
        <v>1.97758804695836</v>
      </c>
      <c r="BW182" s="251">
        <f t="shared" si="445"/>
        <v>-3.3969380654140604</v>
      </c>
      <c r="BX182" s="251">
        <f t="shared" si="445"/>
        <v>0.29857222138136308</v>
      </c>
      <c r="BY182" s="521">
        <f t="shared" si="445"/>
        <v>0.41558749931505623</v>
      </c>
      <c r="BZ182" s="251">
        <f t="shared" si="445"/>
        <v>0.96342998959835013</v>
      </c>
      <c r="CA182" s="251">
        <f t="shared" si="445"/>
        <v>1.2317380352644751E-2</v>
      </c>
      <c r="CB182" s="251">
        <f t="shared" si="445"/>
        <v>1.0155305325760673</v>
      </c>
      <c r="CC182" s="521">
        <f t="shared" si="445"/>
        <v>0.93312070449766449</v>
      </c>
      <c r="CD182" s="251">
        <f t="shared" ref="CD182:CG182" si="446">+CD179/CD35</f>
        <v>0.51332666947237937</v>
      </c>
      <c r="CE182" s="251">
        <f t="shared" si="446"/>
        <v>-9.7051709919888055E-2</v>
      </c>
      <c r="CF182" s="251">
        <f t="shared" si="446"/>
        <v>1.1841740525611764</v>
      </c>
      <c r="CG182" s="521">
        <f t="shared" si="446"/>
        <v>0.65432319911840209</v>
      </c>
      <c r="CH182" s="135"/>
      <c r="CI182" s="135"/>
      <c r="CJ182" s="135"/>
      <c r="CK182" s="135"/>
      <c r="CL182" s="135"/>
      <c r="CM182" s="135"/>
      <c r="CN182" s="135"/>
      <c r="CO182" s="135"/>
      <c r="CP182" s="135"/>
      <c r="CQ182" s="135"/>
      <c r="CR182" s="135"/>
      <c r="CS182" s="135"/>
      <c r="CT182" s="135"/>
      <c r="CU182" s="135"/>
      <c r="CV182" s="135"/>
      <c r="CW182" s="135"/>
      <c r="CX182" s="135"/>
      <c r="CY182" s="135"/>
      <c r="CZ182" s="135"/>
      <c r="DA182" s="135"/>
      <c r="DB182" s="135"/>
      <c r="DC182" s="135"/>
      <c r="DD182" s="135"/>
      <c r="DE182" s="135"/>
      <c r="DF182" s="135"/>
      <c r="DG182" s="135"/>
      <c r="DH182" s="135"/>
      <c r="DI182" s="492"/>
      <c r="DJ182" s="1145"/>
      <c r="DK182" s="247"/>
      <c r="DL182" s="163"/>
      <c r="DM182" s="163"/>
      <c r="DN182" s="163"/>
      <c r="DO182" s="163"/>
      <c r="DP182" s="248"/>
      <c r="DQ182" s="528"/>
      <c r="DR182" s="165"/>
      <c r="DS182" s="251">
        <f t="shared" ref="DS182:EJ182" si="447">+DS179/DS35</f>
        <v>1.4235044132069303</v>
      </c>
      <c r="DT182" s="251">
        <f t="shared" si="447"/>
        <v>1.5971882640586794</v>
      </c>
      <c r="DU182" s="251">
        <f t="shared" si="447"/>
        <v>-18.842857142857309</v>
      </c>
      <c r="DV182" s="251">
        <f t="shared" si="447"/>
        <v>0.58457507777959761</v>
      </c>
      <c r="DW182" s="251">
        <f t="shared" si="447"/>
        <v>0.74187084089534139</v>
      </c>
      <c r="DX182" s="251">
        <f t="shared" si="447"/>
        <v>0.30716870870272611</v>
      </c>
      <c r="DY182" s="251">
        <f t="shared" si="447"/>
        <v>0.23437670015596135</v>
      </c>
      <c r="DZ182" s="251">
        <f t="shared" si="447"/>
        <v>-0.26316132289003596</v>
      </c>
      <c r="EA182" s="251">
        <f t="shared" si="447"/>
        <v>-0.37203552150444003</v>
      </c>
      <c r="EB182" s="251">
        <f t="shared" si="447"/>
        <v>0.81020248397266381</v>
      </c>
      <c r="EC182" s="251">
        <f t="shared" si="447"/>
        <v>0.65508603682108713</v>
      </c>
      <c r="ED182" s="251">
        <f t="shared" si="447"/>
        <v>0.74718356641574057</v>
      </c>
      <c r="EE182" s="251">
        <f t="shared" si="447"/>
        <v>0.82208585570279324</v>
      </c>
      <c r="EF182" s="251">
        <f t="shared" si="447"/>
        <v>0.8320611156629929</v>
      </c>
      <c r="EG182" s="251">
        <f t="shared" si="447"/>
        <v>0.86980628287406747</v>
      </c>
      <c r="EH182" s="251">
        <f t="shared" si="447"/>
        <v>0.74282219033244412</v>
      </c>
      <c r="EI182" s="251">
        <f t="shared" si="447"/>
        <v>0.7342913354866859</v>
      </c>
      <c r="EJ182" s="521">
        <f t="shared" si="447"/>
        <v>0.74828334658652207</v>
      </c>
      <c r="EU182" s="250"/>
      <c r="EV182" s="250"/>
      <c r="EW182" s="250"/>
      <c r="EX182" s="250"/>
      <c r="EY182" s="250"/>
      <c r="EZ182" s="250"/>
      <c r="FA182" s="250"/>
      <c r="FB182" s="250"/>
      <c r="FC182" s="250"/>
    </row>
    <row r="183" spans="1:159" s="249" customFormat="1" ht="15" hidden="1" customHeight="1" outlineLevel="1">
      <c r="A183" s="246"/>
      <c r="B183"/>
      <c r="C183"/>
      <c r="D183"/>
      <c r="E183"/>
      <c r="F183"/>
      <c r="G183"/>
      <c r="H183" s="246"/>
      <c r="I183" s="354" t="s">
        <v>329</v>
      </c>
      <c r="J183" s="494"/>
      <c r="K183" s="494"/>
      <c r="L183" s="494"/>
      <c r="M183" s="494"/>
      <c r="N183" s="494"/>
      <c r="O183" s="494"/>
      <c r="P183" s="494"/>
      <c r="Q183" s="494"/>
      <c r="R183" s="494"/>
      <c r="S183" s="494"/>
      <c r="T183" s="494"/>
      <c r="U183" s="494"/>
      <c r="V183" s="494"/>
      <c r="W183" s="494"/>
      <c r="X183" s="494"/>
      <c r="Y183" s="494"/>
      <c r="Z183" s="494"/>
      <c r="AA183" s="494"/>
      <c r="AB183" s="494"/>
      <c r="AC183" s="494"/>
      <c r="AD183" s="494"/>
      <c r="AE183" s="494"/>
      <c r="AF183" s="494"/>
      <c r="AG183" s="494"/>
      <c r="AH183" s="494"/>
      <c r="AI183" s="494"/>
      <c r="AJ183" s="494"/>
      <c r="AK183" s="494"/>
      <c r="AL183" s="494"/>
      <c r="AM183" s="494"/>
      <c r="AN183" s="494"/>
      <c r="AO183" s="494"/>
      <c r="AP183" s="494"/>
      <c r="AQ183" s="494"/>
      <c r="AR183" s="494"/>
      <c r="AS183" s="494"/>
      <c r="AT183" s="512"/>
      <c r="AU183" s="163"/>
      <c r="AV183" s="163"/>
      <c r="AW183" s="513"/>
      <c r="AX183" s="520">
        <f t="shared" ref="AX183:CC183" si="448">+AX179/AX25</f>
        <v>0.7362794012829651</v>
      </c>
      <c r="AY183" s="251">
        <f t="shared" si="448"/>
        <v>0.77332657200811328</v>
      </c>
      <c r="AZ183" s="251">
        <f t="shared" si="448"/>
        <v>-0.41655629139072781</v>
      </c>
      <c r="BA183" s="521">
        <f t="shared" si="448"/>
        <v>-0.66666666666666297</v>
      </c>
      <c r="BB183" s="520">
        <f t="shared" si="448"/>
        <v>-2.7215496368038732</v>
      </c>
      <c r="BC183" s="251">
        <f t="shared" si="448"/>
        <v>1.8102791878172562</v>
      </c>
      <c r="BD183" s="251">
        <f t="shared" si="448"/>
        <v>-2.5578947368420968</v>
      </c>
      <c r="BE183" s="251">
        <f t="shared" si="448"/>
        <v>0.6301518438177891</v>
      </c>
      <c r="BF183" s="520">
        <f t="shared" si="448"/>
        <v>2.3045243619489599</v>
      </c>
      <c r="BG183" s="251">
        <f t="shared" si="448"/>
        <v>5.4001501501501306</v>
      </c>
      <c r="BH183" s="251">
        <f t="shared" si="448"/>
        <v>0.72065124250214341</v>
      </c>
      <c r="BI183" s="521">
        <f t="shared" si="448"/>
        <v>12.336976320582888</v>
      </c>
      <c r="BJ183" s="520">
        <f t="shared" si="448"/>
        <v>0.97544702428609464</v>
      </c>
      <c r="BK183" s="251">
        <f t="shared" si="448"/>
        <v>-0.11776778733385447</v>
      </c>
      <c r="BL183" s="251">
        <f t="shared" si="448"/>
        <v>1.2178301093355772</v>
      </c>
      <c r="BM183" s="521">
        <f t="shared" si="448"/>
        <v>4.8430939226519314</v>
      </c>
      <c r="BN183" s="520">
        <f t="shared" si="448"/>
        <v>-1.0118229749161189</v>
      </c>
      <c r="BO183" s="251">
        <f t="shared" si="448"/>
        <v>-0.6842607616684161</v>
      </c>
      <c r="BP183" s="251">
        <f t="shared" si="448"/>
        <v>0.27689804093384224</v>
      </c>
      <c r="BQ183" s="521">
        <f t="shared" si="448"/>
        <v>-0.3529411764705877</v>
      </c>
      <c r="BR183" s="520">
        <f t="shared" si="448"/>
        <v>0.38337801608579064</v>
      </c>
      <c r="BS183" s="251">
        <f t="shared" si="448"/>
        <v>1.3790966142403379E-2</v>
      </c>
      <c r="BT183" s="251">
        <f t="shared" si="448"/>
        <v>-0.21486429421474934</v>
      </c>
      <c r="BU183" s="521">
        <f t="shared" si="448"/>
        <v>1.1088258164852252</v>
      </c>
      <c r="BV183" s="520">
        <f t="shared" si="448"/>
        <v>-7.7848965444806226E-2</v>
      </c>
      <c r="BW183" s="251">
        <f t="shared" si="448"/>
        <v>0.6252233443698002</v>
      </c>
      <c r="BX183" s="251">
        <f t="shared" si="448"/>
        <v>2.6081974438078364</v>
      </c>
      <c r="BY183" s="521">
        <f t="shared" si="448"/>
        <v>-0.96858371291133027</v>
      </c>
      <c r="BZ183" s="251">
        <f t="shared" si="448"/>
        <v>-11.462223187147231</v>
      </c>
      <c r="CA183" s="251">
        <f t="shared" si="448"/>
        <v>-2.2384985122453575E-2</v>
      </c>
      <c r="CB183" s="251">
        <f t="shared" si="448"/>
        <v>7.8273951770584311</v>
      </c>
      <c r="CC183" s="521">
        <f t="shared" si="448"/>
        <v>-0.85675413022351754</v>
      </c>
      <c r="CD183" s="251">
        <f t="shared" ref="CD183:CG183" si="449">+CD179/CD25</f>
        <v>-1.5088042652597031</v>
      </c>
      <c r="CE183" s="251">
        <f t="shared" si="449"/>
        <v>0.27921197957759963</v>
      </c>
      <c r="CF183" s="251">
        <f t="shared" si="449"/>
        <v>6.3024785433225494</v>
      </c>
      <c r="CG183" s="521">
        <f t="shared" si="449"/>
        <v>2.8288328768267728</v>
      </c>
      <c r="CH183" s="135"/>
      <c r="CI183" s="135"/>
      <c r="CJ183" s="135"/>
      <c r="CK183" s="135"/>
      <c r="CL183" s="135"/>
      <c r="CM183" s="135"/>
      <c r="CN183" s="135"/>
      <c r="CO183" s="135"/>
      <c r="CP183" s="135"/>
      <c r="CQ183" s="135"/>
      <c r="CR183" s="135"/>
      <c r="CS183" s="135"/>
      <c r="CT183" s="135"/>
      <c r="CU183" s="135"/>
      <c r="CV183" s="135"/>
      <c r="CW183" s="135"/>
      <c r="CX183" s="135"/>
      <c r="CY183" s="135"/>
      <c r="CZ183" s="135"/>
      <c r="DA183" s="135"/>
      <c r="DB183" s="135"/>
      <c r="DC183" s="135"/>
      <c r="DD183" s="135"/>
      <c r="DE183" s="135"/>
      <c r="DF183" s="135"/>
      <c r="DG183" s="135"/>
      <c r="DH183" s="135"/>
      <c r="DI183" s="492"/>
      <c r="DJ183" s="1145"/>
      <c r="DK183" s="247"/>
      <c r="DL183" s="163"/>
      <c r="DM183" s="163"/>
      <c r="DN183" s="163"/>
      <c r="DO183" s="163"/>
      <c r="DP183" s="248"/>
      <c r="DQ183" s="528"/>
      <c r="DR183" s="165"/>
      <c r="DS183" s="251">
        <f t="shared" ref="DS183:EJ183" si="450">+DS179/DS25</f>
        <v>0.82094546825658676</v>
      </c>
      <c r="DT183" s="251">
        <f t="shared" si="450"/>
        <v>0.60980163360560091</v>
      </c>
      <c r="DU183" s="251">
        <f t="shared" si="450"/>
        <v>0.38943017419545323</v>
      </c>
      <c r="DV183" s="251">
        <f t="shared" si="450"/>
        <v>6.479128856624369</v>
      </c>
      <c r="DW183" s="251">
        <f t="shared" si="450"/>
        <v>3.3037548408822932</v>
      </c>
      <c r="DX183" s="251">
        <f t="shared" si="450"/>
        <v>-0.74287320324419792</v>
      </c>
      <c r="DY183" s="251">
        <f t="shared" si="450"/>
        <v>-0.33802374849610262</v>
      </c>
      <c r="DZ183" s="251">
        <f t="shared" si="450"/>
        <v>0.28448457963667095</v>
      </c>
      <c r="EA183" s="251">
        <f t="shared" si="450"/>
        <v>0.24094564908497937</v>
      </c>
      <c r="EB183" s="251">
        <f t="shared" si="450"/>
        <v>-2.0277801313281052</v>
      </c>
      <c r="EC183" s="251">
        <f t="shared" si="450"/>
        <v>64.136451311149187</v>
      </c>
      <c r="ED183" s="251">
        <f t="shared" si="450"/>
        <v>3.1899289907075454</v>
      </c>
      <c r="EE183" s="251">
        <f t="shared" si="450"/>
        <v>1.942069270295824</v>
      </c>
      <c r="EF183" s="251">
        <f t="shared" si="450"/>
        <v>1.5837507703207008</v>
      </c>
      <c r="EG183" s="251">
        <f t="shared" si="450"/>
        <v>1.4502936036783072</v>
      </c>
      <c r="EH183" s="251">
        <f t="shared" si="450"/>
        <v>1.3881784161666277</v>
      </c>
      <c r="EI183" s="251">
        <f t="shared" si="450"/>
        <v>1.2884009006228463</v>
      </c>
      <c r="EJ183" s="521">
        <f t="shared" si="450"/>
        <v>1.2417989676820624</v>
      </c>
      <c r="EU183" s="250"/>
      <c r="EV183" s="250"/>
      <c r="EW183" s="250"/>
      <c r="EX183" s="250"/>
      <c r="EY183" s="250"/>
      <c r="EZ183" s="250"/>
      <c r="FA183" s="250"/>
      <c r="FB183" s="250"/>
      <c r="FC183" s="250"/>
    </row>
    <row r="184" spans="1:159" s="249" customFormat="1" ht="15" hidden="1" customHeight="1" outlineLevel="1">
      <c r="A184" s="246"/>
      <c r="B184"/>
      <c r="C184"/>
      <c r="D184"/>
      <c r="E184"/>
      <c r="F184"/>
      <c r="G184"/>
      <c r="H184" s="246"/>
      <c r="I184" s="501" t="s">
        <v>330</v>
      </c>
      <c r="J184" s="502"/>
      <c r="K184" s="502"/>
      <c r="L184" s="502"/>
      <c r="M184" s="502"/>
      <c r="N184" s="502"/>
      <c r="O184" s="502"/>
      <c r="P184" s="502"/>
      <c r="Q184" s="502"/>
      <c r="R184" s="502"/>
      <c r="S184" s="502"/>
      <c r="T184" s="502"/>
      <c r="U184" s="502"/>
      <c r="V184" s="502"/>
      <c r="W184" s="502"/>
      <c r="X184" s="502"/>
      <c r="Y184" s="502"/>
      <c r="Z184" s="502"/>
      <c r="AA184" s="502"/>
      <c r="AB184" s="502"/>
      <c r="AC184" s="502"/>
      <c r="AD184" s="502"/>
      <c r="AE184" s="502"/>
      <c r="AF184" s="502"/>
      <c r="AG184" s="502"/>
      <c r="AH184" s="502"/>
      <c r="AI184" s="502"/>
      <c r="AJ184" s="502"/>
      <c r="AK184" s="502"/>
      <c r="AL184" s="502"/>
      <c r="AM184" s="502"/>
      <c r="AN184" s="502"/>
      <c r="AO184" s="502"/>
      <c r="AP184" s="502"/>
      <c r="AQ184" s="502"/>
      <c r="AR184" s="502"/>
      <c r="AS184" s="502"/>
      <c r="AT184" s="516"/>
      <c r="AU184" s="503"/>
      <c r="AV184" s="503"/>
      <c r="AW184" s="517"/>
      <c r="AX184" s="522">
        <f t="shared" ref="AX184:CC184" si="451">+AX179/AX12</f>
        <v>-0.38754455074094923</v>
      </c>
      <c r="AY184" s="504">
        <f t="shared" si="451"/>
        <v>-0.20793564221434413</v>
      </c>
      <c r="AZ184" s="504">
        <f t="shared" si="451"/>
        <v>7.6436991128934151E-2</v>
      </c>
      <c r="BA184" s="523">
        <f t="shared" si="451"/>
        <v>3.3845189595737929E-2</v>
      </c>
      <c r="BB184" s="522">
        <f t="shared" si="451"/>
        <v>0.1996447602131439</v>
      </c>
      <c r="BC184" s="504">
        <f t="shared" si="451"/>
        <v>0.18005680025244555</v>
      </c>
      <c r="BD184" s="504">
        <f t="shared" si="451"/>
        <v>7.6507320144828639E-2</v>
      </c>
      <c r="BE184" s="504">
        <f t="shared" si="451"/>
        <v>2.9209190085968596E-2</v>
      </c>
      <c r="BF184" s="522">
        <f t="shared" si="451"/>
        <v>0.17400254018306835</v>
      </c>
      <c r="BG184" s="504">
        <f t="shared" si="451"/>
        <v>0.25906717089861331</v>
      </c>
      <c r="BH184" s="504">
        <f t="shared" si="451"/>
        <v>5.2702490991696722E-2</v>
      </c>
      <c r="BI184" s="523">
        <f t="shared" si="451"/>
        <v>0.19725077904301475</v>
      </c>
      <c r="BJ184" s="522">
        <f t="shared" si="451"/>
        <v>-9.3799722835292282E-2</v>
      </c>
      <c r="BK184" s="504">
        <f t="shared" si="451"/>
        <v>2.5682011935208828E-2</v>
      </c>
      <c r="BL184" s="504">
        <f t="shared" si="451"/>
        <v>-2.7161373825289364E-2</v>
      </c>
      <c r="BM184" s="523">
        <f t="shared" si="451"/>
        <v>0.22535476794405992</v>
      </c>
      <c r="BN184" s="522">
        <f t="shared" si="451"/>
        <v>9.560255423214524E-2</v>
      </c>
      <c r="BO184" s="504">
        <f t="shared" si="451"/>
        <v>9.112170320940581E-2</v>
      </c>
      <c r="BP184" s="504">
        <f t="shared" si="451"/>
        <v>-4.9906369153712528E-2</v>
      </c>
      <c r="BQ184" s="523">
        <f t="shared" si="451"/>
        <v>4.1655384548733299E-2</v>
      </c>
      <c r="BR184" s="522">
        <f t="shared" si="451"/>
        <v>-5.4549593615987088E-2</v>
      </c>
      <c r="BS184" s="504">
        <f t="shared" si="451"/>
        <v>-3.117902247341904E-3</v>
      </c>
      <c r="BT184" s="504">
        <f t="shared" si="451"/>
        <v>3.1663508047407626E-2</v>
      </c>
      <c r="BU184" s="523">
        <f t="shared" si="451"/>
        <v>-0.16838283048946093</v>
      </c>
      <c r="BV184" s="522">
        <f t="shared" si="451"/>
        <v>1.9926659569205616E-2</v>
      </c>
      <c r="BW184" s="504">
        <f t="shared" si="451"/>
        <v>-0.46845774772915927</v>
      </c>
      <c r="BX184" s="504">
        <f t="shared" si="451"/>
        <v>7.9050010686044017E-2</v>
      </c>
      <c r="BY184" s="523">
        <f t="shared" si="451"/>
        <v>9.9963973779941415E-2</v>
      </c>
      <c r="BZ184" s="504">
        <f t="shared" si="451"/>
        <v>0.21481029396806023</v>
      </c>
      <c r="CA184" s="504">
        <f t="shared" si="451"/>
        <v>1.832490163012918E-3</v>
      </c>
      <c r="CB184" s="504">
        <f t="shared" si="451"/>
        <v>0.2556743388956107</v>
      </c>
      <c r="CC184" s="523">
        <f t="shared" si="451"/>
        <v>0.23419402826479649</v>
      </c>
      <c r="CD184" s="504">
        <f t="shared" ref="CD184:CG184" si="452">+CD179/CD12</f>
        <v>8.0358095345815492E-2</v>
      </c>
      <c r="CE184" s="504">
        <f t="shared" si="452"/>
        <v>-1.4181275352308856E-2</v>
      </c>
      <c r="CF184" s="504">
        <f t="shared" si="452"/>
        <v>0.23322853139033103</v>
      </c>
      <c r="CG184" s="523">
        <f t="shared" si="452"/>
        <v>0.12330874422296061</v>
      </c>
      <c r="CH184" s="505"/>
      <c r="CI184" s="505"/>
      <c r="CJ184" s="505"/>
      <c r="CK184" s="505"/>
      <c r="CL184" s="505"/>
      <c r="CM184" s="505"/>
      <c r="CN184" s="505"/>
      <c r="CO184" s="505"/>
      <c r="CP184" s="505"/>
      <c r="CQ184" s="505"/>
      <c r="CR184" s="505"/>
      <c r="CS184" s="505"/>
      <c r="CT184" s="505"/>
      <c r="CU184" s="505"/>
      <c r="CV184" s="505"/>
      <c r="CW184" s="505"/>
      <c r="CX184" s="505"/>
      <c r="CY184" s="505"/>
      <c r="CZ184" s="505"/>
      <c r="DA184" s="505"/>
      <c r="DB184" s="505"/>
      <c r="DC184" s="505"/>
      <c r="DD184" s="505"/>
      <c r="DE184" s="505"/>
      <c r="DF184" s="505"/>
      <c r="DG184" s="505"/>
      <c r="DH184" s="505"/>
      <c r="DI184" s="506"/>
      <c r="DJ184" s="1145"/>
      <c r="DK184" s="247"/>
      <c r="DL184" s="163"/>
      <c r="DM184" s="163"/>
      <c r="DN184" s="163"/>
      <c r="DO184" s="163"/>
      <c r="DP184" s="248"/>
      <c r="DQ184" s="532"/>
      <c r="DR184" s="533"/>
      <c r="DS184" s="504">
        <f t="shared" ref="DS184:EJ184" si="453">+DS179/DS12</f>
        <v>-1.644293401302747</v>
      </c>
      <c r="DT184" s="504">
        <f t="shared" si="453"/>
        <v>-0.44817334629237898</v>
      </c>
      <c r="DU184" s="504">
        <f t="shared" si="453"/>
        <v>-8.6585485935602474E-2</v>
      </c>
      <c r="DV184" s="504">
        <f t="shared" si="453"/>
        <v>0.10809501460948027</v>
      </c>
      <c r="DW184" s="504">
        <f t="shared" si="453"/>
        <v>0.16791613179289688</v>
      </c>
      <c r="DX184" s="504">
        <f t="shared" si="453"/>
        <v>4.6829836239844089E-2</v>
      </c>
      <c r="DY184" s="504">
        <f t="shared" si="453"/>
        <v>3.9657188095479218E-2</v>
      </c>
      <c r="DZ184" s="504">
        <f t="shared" si="453"/>
        <v>-4.7536896909263382E-2</v>
      </c>
      <c r="EA184" s="504">
        <f t="shared" si="453"/>
        <v>-6.3094370467842109E-2</v>
      </c>
      <c r="EB184" s="504">
        <f t="shared" si="453"/>
        <v>0.17780838303333785</v>
      </c>
      <c r="EC184" s="504">
        <f t="shared" si="453"/>
        <v>0.11473174467242207</v>
      </c>
      <c r="ED184" s="504">
        <f t="shared" si="453"/>
        <v>0.12326996447144442</v>
      </c>
      <c r="EE184" s="504">
        <f t="shared" si="453"/>
        <v>0.12632486108993959</v>
      </c>
      <c r="EF184" s="504">
        <f t="shared" si="453"/>
        <v>0.1133228008151681</v>
      </c>
      <c r="EG184" s="504">
        <f t="shared" si="453"/>
        <v>0.11118514518308774</v>
      </c>
      <c r="EH184" s="504">
        <f t="shared" si="453"/>
        <v>9.7058497764732354E-2</v>
      </c>
      <c r="EI184" s="504">
        <f t="shared" si="453"/>
        <v>8.7675921165468643E-2</v>
      </c>
      <c r="EJ184" s="523">
        <f t="shared" si="453"/>
        <v>8.2498853732205654E-2</v>
      </c>
      <c r="EU184" s="250"/>
      <c r="EV184" s="250"/>
      <c r="EW184" s="250"/>
      <c r="EX184" s="250"/>
      <c r="EY184" s="250"/>
      <c r="EZ184" s="250"/>
      <c r="FA184" s="250"/>
      <c r="FB184" s="250"/>
      <c r="FC184" s="250"/>
    </row>
    <row r="185" spans="1:159" s="93" customFormat="1" ht="15" customHeight="1" collapsed="1">
      <c r="A185" s="92"/>
      <c r="B185"/>
      <c r="C185"/>
      <c r="D185"/>
      <c r="E185"/>
      <c r="F185"/>
      <c r="G185"/>
      <c r="H185" s="92"/>
      <c r="I185" s="1149"/>
      <c r="J185" s="1150"/>
      <c r="K185" s="1150"/>
      <c r="L185" s="1150"/>
      <c r="M185" s="1150"/>
      <c r="N185" s="1150"/>
      <c r="O185" s="1150"/>
      <c r="P185" s="1150"/>
      <c r="Q185" s="1150"/>
      <c r="R185" s="1150"/>
      <c r="S185" s="1150"/>
      <c r="T185" s="1150"/>
      <c r="U185" s="1150"/>
      <c r="V185" s="1150"/>
      <c r="W185" s="1150"/>
      <c r="X185" s="1150"/>
      <c r="Y185" s="1150"/>
      <c r="Z185" s="1150"/>
      <c r="AA185" s="1150"/>
      <c r="AB185" s="1150"/>
      <c r="AC185" s="1150"/>
      <c r="AD185" s="1150"/>
      <c r="AE185" s="1150"/>
      <c r="AF185" s="1150"/>
      <c r="AG185" s="1150"/>
      <c r="AH185" s="1150"/>
      <c r="AI185" s="1150"/>
      <c r="AJ185" s="1150"/>
      <c r="AK185" s="1150"/>
      <c r="AL185" s="1150"/>
      <c r="AM185" s="1150"/>
      <c r="AN185" s="1150"/>
      <c r="AO185" s="1150"/>
      <c r="AP185" s="1150"/>
      <c r="AQ185" s="1150"/>
      <c r="AR185" s="1150"/>
      <c r="AS185" s="1150"/>
      <c r="AT185" s="1151"/>
      <c r="AU185" s="1151"/>
      <c r="AV185" s="1151"/>
      <c r="AW185" s="1151"/>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35"/>
      <c r="CI185" s="135"/>
      <c r="CJ185" s="135"/>
      <c r="CK185" s="135"/>
      <c r="CL185" s="135"/>
      <c r="CM185" s="135"/>
      <c r="CN185" s="135"/>
      <c r="CO185" s="135"/>
      <c r="CP185" s="135"/>
      <c r="CQ185" s="135"/>
      <c r="CR185" s="135"/>
      <c r="CS185" s="135"/>
      <c r="CT185" s="135"/>
      <c r="CU185" s="135"/>
      <c r="CV185" s="135"/>
      <c r="CW185" s="135"/>
      <c r="CX185" s="135"/>
      <c r="CY185" s="135"/>
      <c r="CZ185" s="135"/>
      <c r="DA185" s="135"/>
      <c r="DB185" s="135"/>
      <c r="DC185" s="135"/>
      <c r="DD185" s="135"/>
      <c r="DE185" s="135"/>
      <c r="DF185" s="135"/>
      <c r="DG185" s="135"/>
      <c r="DH185" s="135"/>
      <c r="DI185" s="135"/>
      <c r="DJ185"/>
      <c r="DK185" s="156"/>
      <c r="DL185" s="163"/>
      <c r="DM185" s="163"/>
      <c r="DN185" s="163"/>
      <c r="DO185" s="163"/>
      <c r="DP185" s="173"/>
      <c r="DQ185" s="1153"/>
      <c r="DR185" s="1153"/>
      <c r="DS185" s="1152"/>
      <c r="DT185" s="1152"/>
      <c r="DU185" s="1152"/>
      <c r="DV185" s="1152"/>
      <c r="DW185" s="1152"/>
      <c r="DX185" s="1152"/>
      <c r="DY185" s="1152"/>
      <c r="DZ185" s="1152"/>
      <c r="EA185" s="1152"/>
      <c r="EB185" s="1152"/>
      <c r="EC185" s="1152"/>
      <c r="ED185" s="1152"/>
      <c r="EE185" s="1152"/>
      <c r="EF185" s="1152"/>
      <c r="EG185" s="1152"/>
      <c r="EH185" s="1152"/>
      <c r="EI185" s="1152"/>
      <c r="EJ185" s="1152"/>
      <c r="EU185" s="219"/>
      <c r="EV185" s="219"/>
      <c r="EW185" s="219"/>
      <c r="EX185" s="219"/>
      <c r="EY185" s="219"/>
      <c r="EZ185" s="219"/>
      <c r="FA185" s="219"/>
      <c r="FB185" s="219"/>
      <c r="FC185" s="219"/>
    </row>
    <row r="186" spans="1:159" s="56" customFormat="1" ht="15" customHeight="1">
      <c r="A186" s="55"/>
      <c r="B186"/>
      <c r="C186"/>
      <c r="D186"/>
      <c r="E186"/>
      <c r="F186"/>
      <c r="G186"/>
      <c r="H186" s="55"/>
      <c r="I186" s="665" t="s">
        <v>100</v>
      </c>
      <c r="J186" s="666"/>
      <c r="K186" s="666"/>
      <c r="L186" s="666"/>
      <c r="M186" s="666"/>
      <c r="N186" s="666"/>
      <c r="O186" s="666"/>
      <c r="P186" s="666"/>
      <c r="Q186" s="666"/>
      <c r="R186" s="666"/>
      <c r="S186" s="666"/>
      <c r="T186" s="666"/>
      <c r="U186" s="666"/>
      <c r="V186" s="666"/>
      <c r="W186" s="666"/>
      <c r="X186" s="666"/>
      <c r="Y186" s="666"/>
      <c r="Z186" s="666"/>
      <c r="AA186" s="666"/>
      <c r="AB186" s="666"/>
      <c r="AC186" s="666"/>
      <c r="AD186" s="666"/>
      <c r="AE186" s="666"/>
      <c r="AF186" s="666"/>
      <c r="AG186" s="666"/>
      <c r="AH186" s="666"/>
      <c r="AI186" s="666"/>
      <c r="AJ186" s="666"/>
      <c r="AK186" s="666"/>
      <c r="AL186" s="666"/>
      <c r="AM186" s="666"/>
      <c r="AN186" s="666"/>
      <c r="AO186" s="666"/>
      <c r="AP186" s="666"/>
      <c r="AQ186" s="666"/>
      <c r="AR186" s="666"/>
      <c r="AS186" s="666"/>
      <c r="AT186" s="672"/>
      <c r="AU186" s="667"/>
      <c r="AV186" s="667"/>
      <c r="AW186" s="668"/>
      <c r="AX186" s="672"/>
      <c r="AY186" s="667"/>
      <c r="AZ186" s="667"/>
      <c r="BA186" s="668"/>
      <c r="BB186" s="672"/>
      <c r="BC186" s="667"/>
      <c r="BD186" s="667"/>
      <c r="BE186" s="668"/>
      <c r="BF186" s="672"/>
      <c r="BG186" s="667"/>
      <c r="BH186" s="667"/>
      <c r="BI186" s="668"/>
      <c r="BJ186" s="672"/>
      <c r="BK186" s="667"/>
      <c r="BL186" s="667"/>
      <c r="BM186" s="668"/>
      <c r="BN186" s="672"/>
      <c r="BO186" s="667"/>
      <c r="BP186" s="667"/>
      <c r="BQ186" s="668"/>
      <c r="BR186" s="672"/>
      <c r="BS186" s="667"/>
      <c r="BT186" s="667"/>
      <c r="BU186" s="668"/>
      <c r="BV186" s="672"/>
      <c r="BW186" s="667"/>
      <c r="BX186" s="667"/>
      <c r="BY186" s="668"/>
      <c r="BZ186" s="667"/>
      <c r="CA186" s="667"/>
      <c r="CB186" s="667"/>
      <c r="CC186" s="668"/>
      <c r="CD186" s="667"/>
      <c r="CE186" s="667"/>
      <c r="CF186" s="667"/>
      <c r="CG186" s="668"/>
      <c r="CH186" s="667"/>
      <c r="CI186" s="667"/>
      <c r="CJ186" s="667"/>
      <c r="CK186" s="667"/>
      <c r="CL186" s="667"/>
      <c r="CM186" s="667"/>
      <c r="CN186" s="667"/>
      <c r="CO186" s="667"/>
      <c r="CP186" s="667"/>
      <c r="CQ186" s="667"/>
      <c r="CR186" s="667"/>
      <c r="CS186" s="667"/>
      <c r="CT186" s="667"/>
      <c r="CU186" s="667"/>
      <c r="CV186" s="667"/>
      <c r="CW186" s="667"/>
      <c r="CX186" s="667"/>
      <c r="CY186" s="667"/>
      <c r="CZ186" s="667"/>
      <c r="DA186" s="667"/>
      <c r="DB186" s="667"/>
      <c r="DC186" s="667"/>
      <c r="DD186" s="667"/>
      <c r="DE186" s="667"/>
      <c r="DF186" s="667"/>
      <c r="DG186" s="667"/>
      <c r="DH186" s="667"/>
      <c r="DI186" s="668"/>
      <c r="DJ186" s="1145"/>
      <c r="DK186" s="130"/>
      <c r="DL186" s="130"/>
      <c r="DM186" s="130"/>
      <c r="DN186" s="130"/>
      <c r="DO186" s="130"/>
      <c r="DP186" s="127"/>
      <c r="DQ186" s="677"/>
      <c r="DR186" s="678"/>
      <c r="DS186" s="679"/>
      <c r="DT186" s="679"/>
      <c r="DU186" s="667"/>
      <c r="DV186" s="667"/>
      <c r="DW186" s="667"/>
      <c r="DX186" s="667"/>
      <c r="DY186" s="667"/>
      <c r="DZ186" s="667"/>
      <c r="EA186" s="667"/>
      <c r="EB186" s="667"/>
      <c r="EC186" s="667"/>
      <c r="ED186" s="667"/>
      <c r="EE186" s="667"/>
      <c r="EF186" s="667"/>
      <c r="EG186" s="667"/>
      <c r="EH186" s="667"/>
      <c r="EI186" s="667"/>
      <c r="EJ186" s="668"/>
      <c r="EU186" s="78"/>
      <c r="EV186" s="78"/>
      <c r="EW186" s="78"/>
      <c r="EX186" s="78"/>
      <c r="EY186" s="78"/>
      <c r="EZ186" s="78"/>
      <c r="FA186" s="78"/>
      <c r="FB186" s="78"/>
      <c r="FC186" s="78"/>
    </row>
    <row r="187" spans="1:159" s="56" customFormat="1" ht="15" customHeight="1">
      <c r="A187" s="55"/>
      <c r="B187"/>
      <c r="C187"/>
      <c r="D187"/>
      <c r="E187"/>
      <c r="F187"/>
      <c r="G187"/>
      <c r="H187" s="55"/>
      <c r="I187" s="482" t="s">
        <v>101</v>
      </c>
      <c r="J187" s="39"/>
      <c r="K187" s="39"/>
      <c r="L187" s="39"/>
      <c r="M187" s="39"/>
      <c r="N187" s="39"/>
      <c r="O187" s="39"/>
      <c r="P187" s="39"/>
      <c r="Q187" s="39"/>
      <c r="R187" s="39"/>
      <c r="S187" s="39"/>
      <c r="T187" s="39"/>
      <c r="U187" s="39"/>
      <c r="V187" s="39"/>
      <c r="W187" s="39"/>
      <c r="X187" s="39"/>
      <c r="Y187" s="39"/>
      <c r="Z187" s="39"/>
      <c r="AA187" s="39"/>
      <c r="AB187" s="39"/>
      <c r="AC187" s="39"/>
      <c r="AD187" s="39"/>
      <c r="AE187" s="39"/>
      <c r="AF187" s="39"/>
      <c r="AG187" s="39"/>
      <c r="AH187" s="39"/>
      <c r="AI187" s="39"/>
      <c r="AJ187" s="39"/>
      <c r="AK187" s="39"/>
      <c r="AL187" s="39"/>
      <c r="AM187" s="39"/>
      <c r="AN187" s="39"/>
      <c r="AO187" s="39"/>
      <c r="AP187" s="39"/>
      <c r="AQ187" s="39"/>
      <c r="AR187" s="39"/>
      <c r="AS187" s="39"/>
      <c r="AT187" s="447"/>
      <c r="AU187" s="147"/>
      <c r="AV187" s="147"/>
      <c r="AW187" s="507"/>
      <c r="AX187" s="378">
        <v>0.113</v>
      </c>
      <c r="AY187" s="132">
        <f>0.217-AX187</f>
        <v>0.104</v>
      </c>
      <c r="AZ187" s="132">
        <f>0.324-AY187-AX187</f>
        <v>0.10700000000000003</v>
      </c>
      <c r="BA187" s="366">
        <f>0.431-AZ187-AY187-AX187</f>
        <v>0.10699999999999997</v>
      </c>
      <c r="BB187" s="378">
        <v>0.10100000000000001</v>
      </c>
      <c r="BC187" s="132">
        <f>0.222-BB187</f>
        <v>0.121</v>
      </c>
      <c r="BD187" s="132">
        <f>0.358-BC187-BB187</f>
        <v>0.13599999999999998</v>
      </c>
      <c r="BE187" s="366">
        <f>0.6-BD187-BC187-BB187</f>
        <v>0.24199999999999997</v>
      </c>
      <c r="BF187" s="378">
        <v>0.38300000000000001</v>
      </c>
      <c r="BG187" s="132">
        <f>1.081-BF187</f>
        <v>0.69799999999999995</v>
      </c>
      <c r="BH187" s="132">
        <f>1.779-BG187-BF187</f>
        <v>0.69799999999999995</v>
      </c>
      <c r="BI187" s="366">
        <f>2.379-BH187-BG187-BF187</f>
        <v>0.60000000000000009</v>
      </c>
      <c r="BJ187" s="378">
        <v>0.77700000000000002</v>
      </c>
      <c r="BK187" s="132">
        <f>1.732-BJ187</f>
        <v>0.95499999999999996</v>
      </c>
      <c r="BL187" s="132">
        <f>2.814-BK187-BJ187</f>
        <v>1.0819999999999999</v>
      </c>
      <c r="BM187" s="366">
        <f>3.817-BL187-BK187-BJ187</f>
        <v>1.0030000000000001</v>
      </c>
      <c r="BN187" s="378">
        <v>1.5860000000000001</v>
      </c>
      <c r="BO187" s="132">
        <f>3.086-BN187</f>
        <v>1.4999999999999998</v>
      </c>
      <c r="BP187" s="132">
        <f>4.996-BO187-BN187</f>
        <v>1.9100000000000004</v>
      </c>
      <c r="BQ187" s="366">
        <f>6.585-BP187-BO187-BN187</f>
        <v>1.5889999999999997</v>
      </c>
      <c r="BR187" s="378">
        <v>2.4239999999999999</v>
      </c>
      <c r="BS187" s="132">
        <v>0</v>
      </c>
      <c r="BT187" s="132">
        <v>0</v>
      </c>
      <c r="BU187" s="366">
        <v>0</v>
      </c>
      <c r="BV187" s="378">
        <v>2.25</v>
      </c>
      <c r="BW187" s="132">
        <v>0</v>
      </c>
      <c r="BX187" s="132">
        <v>0</v>
      </c>
      <c r="BY187" s="366">
        <v>0</v>
      </c>
      <c r="BZ187" s="132">
        <v>2.8679999999999999</v>
      </c>
      <c r="CA187" s="132">
        <v>0</v>
      </c>
      <c r="CB187" s="132">
        <v>0</v>
      </c>
      <c r="CC187" s="366">
        <v>0</v>
      </c>
      <c r="CD187" s="132">
        <v>0</v>
      </c>
      <c r="CE187" s="132">
        <v>0</v>
      </c>
      <c r="CF187" s="132">
        <v>0</v>
      </c>
      <c r="CG187" s="366">
        <v>0</v>
      </c>
      <c r="CH187" s="132"/>
      <c r="CI187" s="132"/>
      <c r="CJ187" s="132"/>
      <c r="CK187" s="132"/>
      <c r="CL187" s="132"/>
      <c r="CM187" s="132"/>
      <c r="CN187" s="132"/>
      <c r="CO187" s="132"/>
      <c r="CP187" s="132"/>
      <c r="CQ187" s="132"/>
      <c r="CR187" s="132"/>
      <c r="CS187" s="132"/>
      <c r="CT187" s="132"/>
      <c r="CU187" s="132"/>
      <c r="CV187" s="132"/>
      <c r="CW187" s="132"/>
      <c r="CX187" s="132"/>
      <c r="CY187" s="132"/>
      <c r="CZ187" s="132"/>
      <c r="DA187" s="132"/>
      <c r="DB187" s="132"/>
      <c r="DC187" s="132"/>
      <c r="DD187" s="132"/>
      <c r="DE187" s="132"/>
      <c r="DF187" s="132"/>
      <c r="DG187" s="132"/>
      <c r="DH187" s="132"/>
      <c r="DI187" s="366"/>
      <c r="DJ187" s="1145"/>
      <c r="DK187" s="132"/>
      <c r="DL187" s="147"/>
      <c r="DM187" s="147"/>
      <c r="DN187" s="147"/>
      <c r="DO187" s="147"/>
      <c r="DP187" s="127"/>
      <c r="DQ187" s="449"/>
      <c r="DR187" s="145"/>
      <c r="DS187" s="132">
        <v>0.38</v>
      </c>
      <c r="DT187" s="132">
        <v>0.39</v>
      </c>
      <c r="DU187" s="128">
        <f>SUM(AX187:BA187)</f>
        <v>0.43099999999999999</v>
      </c>
      <c r="DV187" s="128">
        <f>SUM(BB187:BE187)</f>
        <v>0.6</v>
      </c>
      <c r="DW187" s="128">
        <f>SUM(BF187:BI187)</f>
        <v>2.379</v>
      </c>
      <c r="DX187" s="128">
        <f>SUM(BJ187:BM187)</f>
        <v>3.8170000000000002</v>
      </c>
      <c r="DY187" s="128">
        <f>SUM(BN187:BQ187)</f>
        <v>6.585</v>
      </c>
      <c r="DZ187" s="128">
        <f>SUM(BR187:BU187)</f>
        <v>2.4239999999999999</v>
      </c>
      <c r="EA187" s="128">
        <f>SUM(BV187:BY187)</f>
        <v>2.25</v>
      </c>
      <c r="EB187" s="132">
        <v>0</v>
      </c>
      <c r="EC187" s="132">
        <v>0</v>
      </c>
      <c r="ED187" s="132">
        <v>0</v>
      </c>
      <c r="EE187" s="132">
        <v>0</v>
      </c>
      <c r="EF187" s="132">
        <v>0</v>
      </c>
      <c r="EG187" s="132">
        <v>0</v>
      </c>
      <c r="EH187" s="132">
        <v>0</v>
      </c>
      <c r="EI187" s="132">
        <v>0</v>
      </c>
      <c r="EJ187" s="366">
        <v>0</v>
      </c>
      <c r="EU187" s="78"/>
      <c r="EV187" s="78"/>
      <c r="EW187" s="78"/>
      <c r="EX187" s="78"/>
      <c r="EY187" s="78"/>
      <c r="EZ187" s="78"/>
      <c r="FA187" s="78"/>
      <c r="FB187" s="78"/>
      <c r="FC187" s="78"/>
    </row>
    <row r="188" spans="1:159" s="56" customFormat="1" ht="15" customHeight="1">
      <c r="A188" s="55"/>
      <c r="B188"/>
      <c r="C188"/>
      <c r="D188"/>
      <c r="E188"/>
      <c r="F188"/>
      <c r="G188"/>
      <c r="H188" s="55"/>
      <c r="I188" s="482" t="s">
        <v>102</v>
      </c>
      <c r="J188" s="39"/>
      <c r="K188" s="39"/>
      <c r="L188" s="39"/>
      <c r="M188" s="39"/>
      <c r="N188" s="39"/>
      <c r="O188" s="39"/>
      <c r="P188" s="39"/>
      <c r="Q188" s="39"/>
      <c r="R188" s="39"/>
      <c r="S188" s="39"/>
      <c r="T188" s="39"/>
      <c r="U188" s="39"/>
      <c r="V188" s="39"/>
      <c r="W188" s="39"/>
      <c r="X188" s="39"/>
      <c r="Y188" s="39"/>
      <c r="Z188" s="39"/>
      <c r="AA188" s="39"/>
      <c r="AB188" s="39"/>
      <c r="AC188" s="39"/>
      <c r="AD188" s="39"/>
      <c r="AE188" s="39"/>
      <c r="AF188" s="39"/>
      <c r="AG188" s="39"/>
      <c r="AH188" s="39"/>
      <c r="AI188" s="39"/>
      <c r="AJ188" s="39"/>
      <c r="AK188" s="39"/>
      <c r="AL188" s="39"/>
      <c r="AM188" s="39"/>
      <c r="AN188" s="39"/>
      <c r="AO188" s="39"/>
      <c r="AP188" s="39"/>
      <c r="AQ188" s="39"/>
      <c r="AR188" s="39"/>
      <c r="AS188" s="39"/>
      <c r="AT188" s="447"/>
      <c r="AU188" s="147"/>
      <c r="AV188" s="147"/>
      <c r="AW188" s="507"/>
      <c r="AX188" s="378">
        <v>0</v>
      </c>
      <c r="AY188" s="132">
        <f>0-AX188</f>
        <v>0</v>
      </c>
      <c r="AZ188" s="132">
        <f>0-AY188-AX188</f>
        <v>0</v>
      </c>
      <c r="BA188" s="366">
        <f>0-AZ188-AY188-AX188</f>
        <v>0</v>
      </c>
      <c r="BB188" s="378">
        <v>0.91</v>
      </c>
      <c r="BC188" s="132">
        <f>0.91-BB188</f>
        <v>0</v>
      </c>
      <c r="BD188" s="132">
        <f>0.91-BC188-BB188</f>
        <v>0</v>
      </c>
      <c r="BE188" s="366">
        <f>0.91-BD188-BC188-BB188</f>
        <v>0</v>
      </c>
      <c r="BF188" s="378">
        <v>0</v>
      </c>
      <c r="BG188" s="132">
        <f>0-BF188</f>
        <v>0</v>
      </c>
      <c r="BH188" s="132">
        <f>0-BG188-BF188</f>
        <v>0</v>
      </c>
      <c r="BI188" s="366">
        <f>0-BH188-BG188-BF188</f>
        <v>0</v>
      </c>
      <c r="BJ188" s="378">
        <v>0</v>
      </c>
      <c r="BK188" s="132">
        <f>0-BJ188</f>
        <v>0</v>
      </c>
      <c r="BL188" s="132">
        <f>0-BK188-BJ188</f>
        <v>0</v>
      </c>
      <c r="BM188" s="366">
        <f>0-BL188-BK188-BJ188</f>
        <v>0</v>
      </c>
      <c r="BN188" s="378">
        <v>0</v>
      </c>
      <c r="BO188" s="132">
        <f>0-BN188</f>
        <v>0</v>
      </c>
      <c r="BP188" s="132">
        <f>0-BO188-BN188</f>
        <v>0</v>
      </c>
      <c r="BQ188" s="366">
        <f>0-BP188-BO188-BN188</f>
        <v>0</v>
      </c>
      <c r="BR188" s="378">
        <v>0</v>
      </c>
      <c r="BS188" s="132">
        <v>0</v>
      </c>
      <c r="BT188" s="132">
        <v>0</v>
      </c>
      <c r="BU188" s="366">
        <v>0</v>
      </c>
      <c r="BV188" s="378">
        <v>6.8339999999999996</v>
      </c>
      <c r="BW188" s="132">
        <v>0</v>
      </c>
      <c r="BX188" s="132">
        <v>0</v>
      </c>
      <c r="BY188" s="366">
        <v>0</v>
      </c>
      <c r="BZ188" s="132">
        <v>3.4460000000000002</v>
      </c>
      <c r="CA188" s="132">
        <v>0</v>
      </c>
      <c r="CB188" s="132">
        <v>0</v>
      </c>
      <c r="CC188" s="366">
        <v>0</v>
      </c>
      <c r="CD188" s="132">
        <v>0</v>
      </c>
      <c r="CE188" s="132">
        <v>0</v>
      </c>
      <c r="CF188" s="132">
        <v>0</v>
      </c>
      <c r="CG188" s="366">
        <v>0</v>
      </c>
      <c r="CH188" s="132"/>
      <c r="CI188" s="132"/>
      <c r="CJ188" s="132"/>
      <c r="CK188" s="132"/>
      <c r="CL188" s="132"/>
      <c r="CM188" s="132"/>
      <c r="CN188" s="132"/>
      <c r="CO188" s="132"/>
      <c r="CP188" s="132"/>
      <c r="CQ188" s="132"/>
      <c r="CR188" s="132"/>
      <c r="CS188" s="132"/>
      <c r="CT188" s="132"/>
      <c r="CU188" s="132"/>
      <c r="CV188" s="132"/>
      <c r="CW188" s="132"/>
      <c r="CX188" s="132"/>
      <c r="CY188" s="132"/>
      <c r="CZ188" s="132"/>
      <c r="DA188" s="132"/>
      <c r="DB188" s="132"/>
      <c r="DC188" s="132"/>
      <c r="DD188" s="132"/>
      <c r="DE188" s="132"/>
      <c r="DF188" s="132"/>
      <c r="DG188" s="132"/>
      <c r="DH188" s="132"/>
      <c r="DI188" s="366"/>
      <c r="DJ188" s="1145"/>
      <c r="DK188" s="133"/>
      <c r="DL188" s="160"/>
      <c r="DM188" s="160"/>
      <c r="DN188" s="160"/>
      <c r="DO188" s="160"/>
      <c r="DP188" s="127"/>
      <c r="DQ188" s="449"/>
      <c r="DR188" s="145"/>
      <c r="DS188" s="132">
        <v>0</v>
      </c>
      <c r="DT188" s="132">
        <v>0</v>
      </c>
      <c r="DU188" s="128">
        <f>SUM(AX188:BA188)</f>
        <v>0</v>
      </c>
      <c r="DV188" s="128">
        <f>SUM(BB188:BE188)</f>
        <v>0.91</v>
      </c>
      <c r="DW188" s="128">
        <f>SUM(BF188:BI188)</f>
        <v>0</v>
      </c>
      <c r="DX188" s="128">
        <f>SUM(BJ188:BM188)</f>
        <v>0</v>
      </c>
      <c r="DY188" s="128">
        <f>SUM(BN188:BQ188)</f>
        <v>0</v>
      </c>
      <c r="DZ188" s="128">
        <f>SUM(BR188:BU188)</f>
        <v>0</v>
      </c>
      <c r="EA188" s="128">
        <f>SUM(BV188:BY188)</f>
        <v>6.8339999999999996</v>
      </c>
      <c r="EB188" s="132">
        <v>0</v>
      </c>
      <c r="EC188" s="132">
        <v>0</v>
      </c>
      <c r="ED188" s="132">
        <v>0</v>
      </c>
      <c r="EE188" s="132">
        <v>0</v>
      </c>
      <c r="EF188" s="132">
        <v>0</v>
      </c>
      <c r="EG188" s="132">
        <v>0</v>
      </c>
      <c r="EH188" s="132">
        <v>0</v>
      </c>
      <c r="EI188" s="132">
        <v>0</v>
      </c>
      <c r="EJ188" s="366">
        <v>0</v>
      </c>
      <c r="EU188" s="78"/>
      <c r="EV188" s="78"/>
      <c r="EW188" s="78"/>
      <c r="EX188" s="78"/>
      <c r="EY188" s="78"/>
      <c r="EZ188" s="78"/>
      <c r="FA188" s="78"/>
      <c r="FB188" s="78"/>
      <c r="FC188" s="78"/>
    </row>
    <row r="189" spans="1:159" s="56" customFormat="1" ht="15" customHeight="1">
      <c r="A189" s="55"/>
      <c r="B189"/>
      <c r="C189"/>
      <c r="D189"/>
      <c r="E189"/>
      <c r="F189"/>
      <c r="G189"/>
      <c r="H189" s="55"/>
      <c r="I189" s="669" t="s">
        <v>314</v>
      </c>
      <c r="J189" s="670"/>
      <c r="K189" s="670"/>
      <c r="L189" s="670"/>
      <c r="M189" s="670"/>
      <c r="N189" s="670"/>
      <c r="O189" s="670"/>
      <c r="P189" s="670"/>
      <c r="Q189" s="670"/>
      <c r="R189" s="670"/>
      <c r="S189" s="670"/>
      <c r="T189" s="670"/>
      <c r="U189" s="670"/>
      <c r="V189" s="670"/>
      <c r="W189" s="670"/>
      <c r="X189" s="670"/>
      <c r="Y189" s="670"/>
      <c r="Z189" s="670"/>
      <c r="AA189" s="670"/>
      <c r="AB189" s="670"/>
      <c r="AC189" s="670"/>
      <c r="AD189" s="670"/>
      <c r="AE189" s="670"/>
      <c r="AF189" s="670"/>
      <c r="AG189" s="670"/>
      <c r="AH189" s="670"/>
      <c r="AI189" s="670"/>
      <c r="AJ189" s="670"/>
      <c r="AK189" s="670"/>
      <c r="AL189" s="670"/>
      <c r="AM189" s="670"/>
      <c r="AN189" s="670"/>
      <c r="AO189" s="670"/>
      <c r="AP189" s="670"/>
      <c r="AQ189" s="670"/>
      <c r="AR189" s="670"/>
      <c r="AS189" s="670"/>
      <c r="AT189" s="673"/>
      <c r="AU189" s="671"/>
      <c r="AV189" s="671"/>
      <c r="AW189" s="674"/>
      <c r="AX189" s="480">
        <v>0</v>
      </c>
      <c r="AY189" s="158">
        <f>0-AX189</f>
        <v>0</v>
      </c>
      <c r="AZ189" s="158">
        <f>0-AY189-AX189</f>
        <v>0</v>
      </c>
      <c r="BA189" s="434">
        <f>0-AZ189-AY189-AX189</f>
        <v>0</v>
      </c>
      <c r="BB189" s="480">
        <v>0</v>
      </c>
      <c r="BC189" s="158">
        <f>0-BB189</f>
        <v>0</v>
      </c>
      <c r="BD189" s="158">
        <f>2.133-BC189-BB189</f>
        <v>2.133</v>
      </c>
      <c r="BE189" s="434">
        <f>2.133-BD189-BC189-BB189</f>
        <v>0</v>
      </c>
      <c r="BF189" s="480">
        <v>0</v>
      </c>
      <c r="BG189" s="158">
        <f>0-BF189</f>
        <v>0</v>
      </c>
      <c r="BH189" s="158">
        <f>2.986-BG189-BF189</f>
        <v>2.9860000000000002</v>
      </c>
      <c r="BI189" s="434">
        <f>2.986-BH189-BG189-BF189</f>
        <v>0</v>
      </c>
      <c r="BJ189" s="480">
        <v>0.48499999999999999</v>
      </c>
      <c r="BK189" s="158">
        <f>0.792-BJ189</f>
        <v>0.30700000000000005</v>
      </c>
      <c r="BL189" s="158">
        <f>3.215-BK189-BJ189</f>
        <v>2.423</v>
      </c>
      <c r="BM189" s="434">
        <f>3.697-BL189-BK189-BJ189</f>
        <v>0.48199999999999998</v>
      </c>
      <c r="BN189" s="480">
        <v>1.498</v>
      </c>
      <c r="BO189" s="158">
        <f>3.017-BN189</f>
        <v>1.5189999999999999</v>
      </c>
      <c r="BP189" s="158">
        <f>3.252-BO189-BN189</f>
        <v>0.23499999999999988</v>
      </c>
      <c r="BQ189" s="434">
        <f>4.749  -BP189-BO189-BN189</f>
        <v>1.4969999999999992</v>
      </c>
      <c r="BR189" s="480">
        <v>11.759</v>
      </c>
      <c r="BS189" s="158">
        <v>0</v>
      </c>
      <c r="BT189" s="158">
        <v>0</v>
      </c>
      <c r="BU189" s="434">
        <v>0</v>
      </c>
      <c r="BV189" s="480">
        <v>0</v>
      </c>
      <c r="BW189" s="158">
        <v>0</v>
      </c>
      <c r="BX189" s="158">
        <v>0</v>
      </c>
      <c r="BY189" s="434">
        <v>0</v>
      </c>
      <c r="BZ189" s="158">
        <v>5.28</v>
      </c>
      <c r="CA189" s="158">
        <v>0</v>
      </c>
      <c r="CB189" s="158">
        <v>0</v>
      </c>
      <c r="CC189" s="434">
        <v>0</v>
      </c>
      <c r="CD189" s="158">
        <v>0</v>
      </c>
      <c r="CE189" s="158">
        <v>0</v>
      </c>
      <c r="CF189" s="158">
        <v>0</v>
      </c>
      <c r="CG189" s="434">
        <v>0</v>
      </c>
      <c r="CH189" s="158"/>
      <c r="CI189" s="158"/>
      <c r="CJ189" s="158"/>
      <c r="CK189" s="158"/>
      <c r="CL189" s="158"/>
      <c r="CM189" s="158"/>
      <c r="CN189" s="158"/>
      <c r="CO189" s="158"/>
      <c r="CP189" s="158"/>
      <c r="CQ189" s="158"/>
      <c r="CR189" s="158"/>
      <c r="CS189" s="158"/>
      <c r="CT189" s="158"/>
      <c r="CU189" s="158"/>
      <c r="CV189" s="158"/>
      <c r="CW189" s="158"/>
      <c r="CX189" s="158"/>
      <c r="CY189" s="158"/>
      <c r="CZ189" s="158"/>
      <c r="DA189" s="158"/>
      <c r="DB189" s="158"/>
      <c r="DC189" s="158"/>
      <c r="DD189" s="158"/>
      <c r="DE189" s="158"/>
      <c r="DF189" s="158"/>
      <c r="DG189" s="158"/>
      <c r="DH189" s="158"/>
      <c r="DI189" s="434"/>
      <c r="DJ189" s="1145"/>
      <c r="DK189" s="133"/>
      <c r="DL189" s="160"/>
      <c r="DM189" s="160"/>
      <c r="DN189" s="160"/>
      <c r="DO189" s="160"/>
      <c r="DP189" s="127"/>
      <c r="DQ189" s="675"/>
      <c r="DR189" s="676"/>
      <c r="DS189" s="158">
        <v>0</v>
      </c>
      <c r="DT189" s="158">
        <v>0</v>
      </c>
      <c r="DU189" s="134">
        <f>SUM(AX189:BA189)</f>
        <v>0</v>
      </c>
      <c r="DV189" s="134">
        <f>SUM(BB189:BE189)</f>
        <v>2.133</v>
      </c>
      <c r="DW189" s="134">
        <f>SUM(BF189:BI189)</f>
        <v>2.9860000000000002</v>
      </c>
      <c r="DX189" s="134">
        <f>SUM(BJ189:BM189)</f>
        <v>3.6970000000000001</v>
      </c>
      <c r="DY189" s="134">
        <f>SUM(BN189:BQ189)</f>
        <v>4.7489999999999988</v>
      </c>
      <c r="DZ189" s="134">
        <f>SUM(BR189:BU189)</f>
        <v>11.759</v>
      </c>
      <c r="EA189" s="134">
        <f>SUM(BV189:BY189)</f>
        <v>0</v>
      </c>
      <c r="EB189" s="158">
        <v>0</v>
      </c>
      <c r="EC189" s="158">
        <v>0</v>
      </c>
      <c r="ED189" s="158">
        <v>0</v>
      </c>
      <c r="EE189" s="158">
        <v>0</v>
      </c>
      <c r="EF189" s="158">
        <v>0</v>
      </c>
      <c r="EG189" s="158">
        <v>0</v>
      </c>
      <c r="EH189" s="158">
        <v>0</v>
      </c>
      <c r="EI189" s="158">
        <v>0</v>
      </c>
      <c r="EJ189" s="434">
        <v>0</v>
      </c>
      <c r="EU189" s="78"/>
      <c r="EV189" s="78"/>
      <c r="EW189" s="78"/>
      <c r="EX189" s="78"/>
      <c r="EY189" s="78"/>
      <c r="EZ189" s="78"/>
      <c r="FA189" s="78"/>
      <c r="FB189" s="78"/>
      <c r="FC189" s="78"/>
    </row>
    <row r="190" spans="1:159" s="56" customFormat="1" ht="15" customHeight="1">
      <c r="A190" s="55"/>
      <c r="B190"/>
      <c r="C190"/>
      <c r="D190"/>
      <c r="E190"/>
      <c r="F190"/>
      <c r="G190"/>
      <c r="H190" s="55"/>
      <c r="I190" s="39"/>
      <c r="J190" s="39"/>
      <c r="K190" s="39"/>
      <c r="L190" s="39"/>
      <c r="M190" s="39"/>
      <c r="N190" s="39"/>
      <c r="O190" s="39"/>
      <c r="P190" s="39"/>
      <c r="Q190" s="39"/>
      <c r="R190" s="39"/>
      <c r="S190" s="39"/>
      <c r="T190" s="39"/>
      <c r="U190" s="39"/>
      <c r="V190" s="39"/>
      <c r="W190" s="39"/>
      <c r="X190" s="39"/>
      <c r="Y190" s="39"/>
      <c r="Z190" s="39"/>
      <c r="AA190" s="39"/>
      <c r="AB190" s="39"/>
      <c r="AC190" s="39"/>
      <c r="AD190" s="39"/>
      <c r="AE190" s="39"/>
      <c r="AF190" s="39"/>
      <c r="AG190" s="39"/>
      <c r="AH190" s="39"/>
      <c r="AI190" s="39"/>
      <c r="AJ190" s="39"/>
      <c r="AK190" s="39"/>
      <c r="AL190" s="39"/>
      <c r="AM190" s="39"/>
      <c r="AN190" s="39"/>
      <c r="AO190" s="39"/>
      <c r="AP190" s="39"/>
      <c r="AQ190" s="39"/>
      <c r="AR190" s="39"/>
      <c r="AS190" s="39"/>
      <c r="AT190" s="147"/>
      <c r="AU190" s="147"/>
      <c r="AV190" s="147"/>
      <c r="AW190" s="147"/>
      <c r="AX190" s="132"/>
      <c r="AY190" s="132"/>
      <c r="AZ190" s="132"/>
      <c r="BA190" s="132"/>
      <c r="BB190" s="132"/>
      <c r="BC190" s="132"/>
      <c r="BD190" s="132"/>
      <c r="BE190" s="132"/>
      <c r="BF190" s="132"/>
      <c r="BG190" s="132"/>
      <c r="BH190" s="132"/>
      <c r="BI190" s="132"/>
      <c r="BJ190" s="132"/>
      <c r="BK190" s="132"/>
      <c r="BL190" s="132"/>
      <c r="BM190" s="132"/>
      <c r="BN190" s="132"/>
      <c r="BO190" s="132"/>
      <c r="BP190" s="132"/>
      <c r="BQ190" s="132"/>
      <c r="BR190" s="132"/>
      <c r="BS190" s="132"/>
      <c r="BT190" s="132"/>
      <c r="BU190" s="132"/>
      <c r="BV190" s="132"/>
      <c r="BW190" s="132"/>
      <c r="BX190" s="132"/>
      <c r="BY190" s="132"/>
      <c r="BZ190" s="132"/>
      <c r="CA190" s="132"/>
      <c r="CB190" s="132"/>
      <c r="CC190" s="132"/>
      <c r="CD190" s="132"/>
      <c r="CE190" s="132"/>
      <c r="CF190" s="132"/>
      <c r="CG190" s="132"/>
      <c r="CH190" s="132"/>
      <c r="CI190" s="132"/>
      <c r="CJ190" s="132"/>
      <c r="CK190" s="132"/>
      <c r="CL190" s="132"/>
      <c r="CM190" s="132"/>
      <c r="CN190" s="132"/>
      <c r="CO190" s="132"/>
      <c r="CP190" s="132"/>
      <c r="CQ190" s="132"/>
      <c r="CR190" s="132"/>
      <c r="CS190" s="132"/>
      <c r="CT190" s="132"/>
      <c r="CU190" s="132"/>
      <c r="CV190" s="132"/>
      <c r="CW190" s="132"/>
      <c r="CX190" s="132"/>
      <c r="CY190" s="132"/>
      <c r="CZ190" s="132"/>
      <c r="DA190" s="132"/>
      <c r="DB190" s="132"/>
      <c r="DC190" s="132"/>
      <c r="DD190" s="132"/>
      <c r="DE190" s="132"/>
      <c r="DF190" s="132"/>
      <c r="DG190" s="132"/>
      <c r="DH190" s="132"/>
      <c r="DI190" s="132"/>
      <c r="DJ190"/>
      <c r="DK190" s="133"/>
      <c r="DL190" s="160"/>
      <c r="DM190" s="160"/>
      <c r="DN190" s="160"/>
      <c r="DO190" s="160"/>
      <c r="DP190" s="127"/>
      <c r="DQ190" s="145"/>
      <c r="DR190" s="145"/>
      <c r="DS190" s="132"/>
      <c r="DT190" s="132"/>
      <c r="DU190" s="128"/>
      <c r="DV190" s="128"/>
      <c r="DW190" s="128"/>
      <c r="DX190" s="128"/>
      <c r="DY190" s="128"/>
      <c r="DZ190" s="128"/>
      <c r="EA190" s="128"/>
      <c r="EB190" s="132"/>
      <c r="EC190" s="132"/>
      <c r="ED190" s="132"/>
      <c r="EE190" s="132"/>
      <c r="EF190" s="132"/>
      <c r="EG190" s="132"/>
      <c r="EH190" s="132"/>
      <c r="EI190" s="132"/>
      <c r="EJ190" s="132"/>
      <c r="EU190" s="78"/>
      <c r="EV190" s="78"/>
      <c r="EW190" s="78"/>
      <c r="EX190" s="78"/>
      <c r="EY190" s="78"/>
      <c r="EZ190" s="78"/>
      <c r="FA190" s="78"/>
      <c r="FB190" s="78"/>
      <c r="FC190" s="78"/>
    </row>
    <row r="191" spans="1:159" s="40" customFormat="1" ht="15" customHeight="1">
      <c r="A191" s="6"/>
      <c r="B191"/>
      <c r="C191"/>
      <c r="D191"/>
      <c r="E191"/>
      <c r="F191"/>
      <c r="G191"/>
      <c r="H191" s="6"/>
      <c r="I191" s="19" t="s">
        <v>446</v>
      </c>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324">
        <f>BR22*4/BR85</f>
        <v>1.2695652173913044E-2</v>
      </c>
      <c r="BS191" s="325">
        <f>BR191</f>
        <v>1.2695652173913044E-2</v>
      </c>
      <c r="BT191" s="325">
        <f t="shared" ref="BT191:BY191" si="454">BS191</f>
        <v>1.2695652173913044E-2</v>
      </c>
      <c r="BU191" s="325">
        <f t="shared" si="454"/>
        <v>1.2695652173913044E-2</v>
      </c>
      <c r="BV191" s="325">
        <f t="shared" si="454"/>
        <v>1.2695652173913044E-2</v>
      </c>
      <c r="BW191" s="325">
        <f t="shared" si="454"/>
        <v>1.2695652173913044E-2</v>
      </c>
      <c r="BX191" s="325">
        <f t="shared" si="454"/>
        <v>1.2695652173913044E-2</v>
      </c>
      <c r="BY191" s="325">
        <f t="shared" si="454"/>
        <v>1.2695652173913044E-2</v>
      </c>
      <c r="BZ191" s="325">
        <f t="shared" ref="BZ191:CG191" si="455">BY191</f>
        <v>1.2695652173913044E-2</v>
      </c>
      <c r="CA191" s="325">
        <f t="shared" si="455"/>
        <v>1.2695652173913044E-2</v>
      </c>
      <c r="CB191" s="325">
        <f t="shared" si="455"/>
        <v>1.2695652173913044E-2</v>
      </c>
      <c r="CC191" s="325">
        <f t="shared" si="455"/>
        <v>1.2695652173913044E-2</v>
      </c>
      <c r="CD191" s="325">
        <f t="shared" si="455"/>
        <v>1.2695652173913044E-2</v>
      </c>
      <c r="CE191" s="325">
        <f t="shared" si="455"/>
        <v>1.2695652173913044E-2</v>
      </c>
      <c r="CF191" s="325">
        <f t="shared" si="455"/>
        <v>1.2695652173913044E-2</v>
      </c>
      <c r="CG191" s="325">
        <f t="shared" si="455"/>
        <v>1.2695652173913044E-2</v>
      </c>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c r="DK191" s="19"/>
      <c r="DL191" s="19"/>
      <c r="DM191" s="19"/>
      <c r="DN191" s="19"/>
      <c r="DO191" s="19"/>
      <c r="DP191" s="11"/>
      <c r="DS191" s="324" t="str">
        <f t="shared" ref="DS191:EA191" si="456">IF(ISERROR(DS22/DS85),"NM",DS22/DS85)</f>
        <v>NM</v>
      </c>
      <c r="DT191" s="324" t="str">
        <f t="shared" si="456"/>
        <v>NM</v>
      </c>
      <c r="DU191" s="324" t="str">
        <f t="shared" si="456"/>
        <v>NM</v>
      </c>
      <c r="DV191" s="324" t="str">
        <f t="shared" si="456"/>
        <v>NM</v>
      </c>
      <c r="DW191" s="324" t="str">
        <f t="shared" si="456"/>
        <v>NM</v>
      </c>
      <c r="DX191" s="324" t="str">
        <f t="shared" si="456"/>
        <v>NM</v>
      </c>
      <c r="DY191" s="324" t="str">
        <f t="shared" si="456"/>
        <v>NM</v>
      </c>
      <c r="DZ191" s="324">
        <f t="shared" si="456"/>
        <v>1.5147826086956523E-2</v>
      </c>
      <c r="EA191" s="324">
        <f t="shared" si="456"/>
        <v>2.0163090222207709E-2</v>
      </c>
      <c r="EB191" s="324">
        <f>IF(ISERROR(EB22/EB85),"NM",EB22/EB85)</f>
        <v>7.1395582954521863E-2</v>
      </c>
      <c r="EC191" s="325">
        <f t="shared" ref="EC191:EJ191" si="457">EB191</f>
        <v>7.1395582954521863E-2</v>
      </c>
      <c r="ED191" s="325">
        <f t="shared" si="457"/>
        <v>7.1395582954521863E-2</v>
      </c>
      <c r="EE191" s="325">
        <f t="shared" si="457"/>
        <v>7.1395582954521863E-2</v>
      </c>
      <c r="EF191" s="325">
        <f t="shared" si="457"/>
        <v>7.1395582954521863E-2</v>
      </c>
      <c r="EG191" s="325">
        <f t="shared" si="457"/>
        <v>7.1395582954521863E-2</v>
      </c>
      <c r="EH191" s="325">
        <f t="shared" si="457"/>
        <v>7.1395582954521863E-2</v>
      </c>
      <c r="EI191" s="325">
        <f t="shared" si="457"/>
        <v>7.1395582954521863E-2</v>
      </c>
      <c r="EJ191" s="325">
        <f t="shared" si="457"/>
        <v>7.1395582954521863E-2</v>
      </c>
      <c r="EU191" s="11"/>
      <c r="EV191" s="11"/>
      <c r="EW191" s="11"/>
      <c r="EX191" s="11"/>
      <c r="EY191" s="11"/>
      <c r="EZ191" s="11"/>
      <c r="FA191" s="11"/>
      <c r="FB191" s="11"/>
      <c r="FC191" s="11"/>
    </row>
    <row r="192" spans="1:159" s="11" customFormat="1" ht="15" customHeight="1">
      <c r="A192" s="6"/>
      <c r="B192"/>
      <c r="C192"/>
      <c r="D192"/>
      <c r="E192"/>
      <c r="F192"/>
      <c r="G192"/>
      <c r="H192" s="6"/>
      <c r="I192" s="329" t="s">
        <v>0</v>
      </c>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323"/>
      <c r="AU192" s="323"/>
      <c r="AV192" s="323"/>
      <c r="AW192" s="323"/>
      <c r="AX192" s="323"/>
      <c r="AY192" s="323"/>
      <c r="AZ192" s="323"/>
      <c r="BA192" s="323"/>
      <c r="BB192" s="323"/>
      <c r="BC192" s="323"/>
      <c r="BD192" s="323"/>
      <c r="BE192" s="323"/>
      <c r="BF192" s="323"/>
      <c r="BG192" s="323"/>
      <c r="BH192" s="323"/>
      <c r="BI192" s="323"/>
      <c r="BJ192" s="323"/>
      <c r="BK192" s="323"/>
      <c r="BL192" s="323"/>
      <c r="BM192" s="323"/>
      <c r="BN192" s="323"/>
      <c r="BO192" s="323"/>
      <c r="BP192" s="323"/>
      <c r="BQ192" s="323"/>
      <c r="BR192" s="323"/>
      <c r="BS192" s="323"/>
      <c r="BT192" s="323"/>
      <c r="BU192" s="323"/>
      <c r="BV192" s="323"/>
      <c r="BW192" s="323"/>
      <c r="BX192" s="323"/>
      <c r="BY192" s="323"/>
      <c r="BZ192" s="323"/>
      <c r="CA192" s="323"/>
      <c r="CB192" s="323"/>
      <c r="CC192" s="323"/>
      <c r="CD192" s="323"/>
      <c r="CE192" s="323"/>
      <c r="CF192" s="323"/>
      <c r="CG192" s="323"/>
      <c r="CH192" s="323"/>
      <c r="CI192" s="323"/>
      <c r="CJ192" s="323"/>
      <c r="CK192" s="323"/>
      <c r="CL192" s="323"/>
      <c r="CM192" s="323"/>
      <c r="CN192" s="323"/>
      <c r="CO192" s="323"/>
      <c r="CP192" s="323"/>
      <c r="CQ192" s="323"/>
      <c r="CR192" s="323"/>
      <c r="CS192" s="323"/>
      <c r="CT192" s="323"/>
      <c r="CU192" s="323"/>
      <c r="CV192" s="323"/>
      <c r="CW192" s="323"/>
      <c r="CX192" s="323"/>
      <c r="CY192" s="323"/>
      <c r="CZ192" s="323"/>
      <c r="DA192" s="323"/>
      <c r="DB192" s="323"/>
      <c r="DC192" s="323"/>
      <c r="DD192" s="323"/>
      <c r="DE192" s="323"/>
      <c r="DF192" s="323"/>
      <c r="DG192" s="323"/>
      <c r="DH192" s="323"/>
      <c r="DI192" s="323"/>
      <c r="DJ192"/>
      <c r="DK192" s="323"/>
      <c r="DL192" s="323"/>
      <c r="DM192" s="323"/>
      <c r="DN192" s="323"/>
      <c r="DO192" s="323"/>
      <c r="DQ192" s="40"/>
      <c r="DR192" s="40"/>
      <c r="DS192" s="40"/>
      <c r="DT192" s="40"/>
      <c r="DU192" s="40"/>
      <c r="DV192" s="40"/>
      <c r="DW192" s="40"/>
      <c r="DX192" s="40"/>
      <c r="DY192" s="40"/>
      <c r="DZ192" s="40"/>
      <c r="EA192" s="40"/>
      <c r="EB192" s="40"/>
      <c r="EC192" s="40"/>
      <c r="ED192" s="40"/>
      <c r="EE192" s="40"/>
      <c r="EF192" s="40"/>
      <c r="EG192" s="40"/>
      <c r="EH192" s="40"/>
      <c r="EI192" s="40"/>
      <c r="EJ192" s="40"/>
      <c r="EK192" s="40"/>
      <c r="EL192" s="40"/>
      <c r="EM192" s="40"/>
      <c r="EN192" s="40"/>
      <c r="EO192" s="40"/>
      <c r="EP192" s="40"/>
      <c r="EQ192" s="40"/>
      <c r="ER192" s="40"/>
      <c r="ES192" s="40"/>
      <c r="ET192" s="40"/>
    </row>
    <row r="193" spans="1:159" s="11" customFormat="1" ht="15" customHeight="1">
      <c r="A193" s="6"/>
      <c r="B193"/>
      <c r="C193"/>
      <c r="D193"/>
      <c r="E193"/>
      <c r="F193"/>
      <c r="G193"/>
      <c r="H193" s="6"/>
      <c r="I193" s="19" t="s">
        <v>79</v>
      </c>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324">
        <f>DT193</f>
        <v>0.34</v>
      </c>
      <c r="AU193" s="324">
        <f>DT193</f>
        <v>0.34</v>
      </c>
      <c r="AV193" s="324">
        <f>DT193</f>
        <v>0.34</v>
      </c>
      <c r="AW193" s="324">
        <f>DT193</f>
        <v>0.34</v>
      </c>
      <c r="AX193" s="324">
        <f>$DU$193</f>
        <v>0.34</v>
      </c>
      <c r="AY193" s="324">
        <f>$DU$193</f>
        <v>0.34</v>
      </c>
      <c r="AZ193" s="324">
        <f>$DU$193</f>
        <v>0.34</v>
      </c>
      <c r="BA193" s="324">
        <f>$DU$193</f>
        <v>0.34</v>
      </c>
      <c r="BB193" s="324">
        <f>$DV$193</f>
        <v>0.34</v>
      </c>
      <c r="BC193" s="324">
        <f>$DV$193</f>
        <v>0.34</v>
      </c>
      <c r="BD193" s="324">
        <f>$DV$193</f>
        <v>0.34</v>
      </c>
      <c r="BE193" s="324">
        <f>$DV$193</f>
        <v>0.34</v>
      </c>
      <c r="BF193" s="324">
        <f>$DW$193</f>
        <v>0.34</v>
      </c>
      <c r="BG193" s="324">
        <f>$DW$193</f>
        <v>0.34</v>
      </c>
      <c r="BH193" s="324">
        <f>$DW$193</f>
        <v>0.34</v>
      </c>
      <c r="BI193" s="324">
        <f>$DW$193</f>
        <v>0.34</v>
      </c>
      <c r="BJ193" s="324">
        <f>$DX$193</f>
        <v>0.39800000000000002</v>
      </c>
      <c r="BK193" s="324">
        <f>$DX$193</f>
        <v>0.39800000000000002</v>
      </c>
      <c r="BL193" s="324">
        <f>$DX$193</f>
        <v>0.39800000000000002</v>
      </c>
      <c r="BM193" s="324">
        <f>$DX$193</f>
        <v>0.39800000000000002</v>
      </c>
      <c r="BN193" s="324">
        <f>$DY$193</f>
        <v>0.39800000000000002</v>
      </c>
      <c r="BO193" s="324">
        <f>$DY$193</f>
        <v>0.39800000000000002</v>
      </c>
      <c r="BP193" s="324">
        <f>$DY$193</f>
        <v>0.39800000000000002</v>
      </c>
      <c r="BQ193" s="324">
        <f>$DY$193</f>
        <v>0.39800000000000002</v>
      </c>
      <c r="BR193" s="324">
        <f>$DZ$193</f>
        <v>0.39800000000000002</v>
      </c>
      <c r="BS193" s="324">
        <f>$DZ$193</f>
        <v>0.39800000000000002</v>
      </c>
      <c r="BT193" s="324">
        <f>$DZ$193</f>
        <v>0.39800000000000002</v>
      </c>
      <c r="BU193" s="324">
        <f>$DZ$193</f>
        <v>0.39800000000000002</v>
      </c>
      <c r="BV193" s="324">
        <f t="shared" ref="BV193:CG193" si="458">$EA$193</f>
        <v>0.39800000000000002</v>
      </c>
      <c r="BW193" s="324">
        <f t="shared" si="458"/>
        <v>0.39800000000000002</v>
      </c>
      <c r="BX193" s="324">
        <f t="shared" si="458"/>
        <v>0.39800000000000002</v>
      </c>
      <c r="BY193" s="324">
        <f t="shared" si="458"/>
        <v>0.39800000000000002</v>
      </c>
      <c r="BZ193" s="324">
        <f t="shared" si="458"/>
        <v>0.39800000000000002</v>
      </c>
      <c r="CA193" s="324">
        <f t="shared" si="458"/>
        <v>0.39800000000000002</v>
      </c>
      <c r="CB193" s="324">
        <f t="shared" si="458"/>
        <v>0.39800000000000002</v>
      </c>
      <c r="CC193" s="324">
        <f t="shared" si="458"/>
        <v>0.39800000000000002</v>
      </c>
      <c r="CD193" s="324">
        <f t="shared" si="458"/>
        <v>0.39800000000000002</v>
      </c>
      <c r="CE193" s="324">
        <f t="shared" si="458"/>
        <v>0.39800000000000002</v>
      </c>
      <c r="CF193" s="324">
        <f t="shared" si="458"/>
        <v>0.39800000000000002</v>
      </c>
      <c r="CG193" s="324">
        <f t="shared" si="458"/>
        <v>0.39800000000000002</v>
      </c>
      <c r="CH193" s="324"/>
      <c r="CI193" s="324"/>
      <c r="CJ193" s="324"/>
      <c r="CK193" s="324"/>
      <c r="CL193" s="324"/>
      <c r="CM193" s="324"/>
      <c r="CN193" s="324"/>
      <c r="CO193" s="324"/>
      <c r="CP193" s="324"/>
      <c r="CQ193" s="324"/>
      <c r="CR193" s="324"/>
      <c r="CS193" s="324"/>
      <c r="CT193" s="324"/>
      <c r="CU193" s="324"/>
      <c r="CV193" s="324"/>
      <c r="CW193" s="324"/>
      <c r="CX193" s="324"/>
      <c r="CY193" s="324"/>
      <c r="CZ193" s="324"/>
      <c r="DA193" s="324"/>
      <c r="DB193" s="324"/>
      <c r="DC193" s="324"/>
      <c r="DD193" s="324"/>
      <c r="DE193" s="324"/>
      <c r="DF193" s="324"/>
      <c r="DG193" s="324"/>
      <c r="DH193" s="324"/>
      <c r="DI193" s="324"/>
      <c r="DJ193"/>
      <c r="DK193" s="117"/>
      <c r="DL193" s="117"/>
      <c r="DM193" s="117"/>
      <c r="DN193" s="117"/>
      <c r="DO193" s="117"/>
      <c r="DP193" s="260"/>
      <c r="DQ193" s="176" t="s">
        <v>95</v>
      </c>
      <c r="DR193" s="176" t="s">
        <v>95</v>
      </c>
      <c r="DS193" s="325">
        <v>0.34</v>
      </c>
      <c r="DT193" s="325">
        <v>0.34</v>
      </c>
      <c r="DU193" s="325">
        <v>0.34</v>
      </c>
      <c r="DV193" s="325">
        <v>0.34</v>
      </c>
      <c r="DW193" s="325">
        <v>0.34</v>
      </c>
      <c r="DX193" s="325">
        <f>-(-34%-5.8%)</f>
        <v>0.39800000000000002</v>
      </c>
      <c r="DY193" s="324">
        <f>DX193</f>
        <v>0.39800000000000002</v>
      </c>
      <c r="DZ193" s="324">
        <f>DY193</f>
        <v>0.39800000000000002</v>
      </c>
      <c r="EA193" s="324">
        <f>DZ193</f>
        <v>0.39800000000000002</v>
      </c>
      <c r="EB193" s="324">
        <f>EA193</f>
        <v>0.39800000000000002</v>
      </c>
      <c r="EC193" s="324">
        <f>EB193</f>
        <v>0.39800000000000002</v>
      </c>
      <c r="ED193" s="324">
        <f t="shared" ref="ED193:EJ193" si="459">EC193</f>
        <v>0.39800000000000002</v>
      </c>
      <c r="EE193" s="324">
        <f t="shared" si="459"/>
        <v>0.39800000000000002</v>
      </c>
      <c r="EF193" s="324">
        <f t="shared" si="459"/>
        <v>0.39800000000000002</v>
      </c>
      <c r="EG193" s="324">
        <f t="shared" si="459"/>
        <v>0.39800000000000002</v>
      </c>
      <c r="EH193" s="324">
        <f t="shared" si="459"/>
        <v>0.39800000000000002</v>
      </c>
      <c r="EI193" s="324">
        <f t="shared" si="459"/>
        <v>0.39800000000000002</v>
      </c>
      <c r="EJ193" s="324">
        <f t="shared" si="459"/>
        <v>0.39800000000000002</v>
      </c>
      <c r="EK193" s="326"/>
      <c r="EL193" s="326"/>
      <c r="EM193" s="326"/>
      <c r="EN193" s="326"/>
      <c r="EO193" s="326"/>
      <c r="EP193" s="326"/>
      <c r="EQ193" s="326"/>
      <c r="ER193" s="40"/>
      <c r="ES193" s="40"/>
      <c r="ET193" s="40"/>
    </row>
    <row r="194" spans="1:159" s="90" customFormat="1" ht="15" customHeight="1">
      <c r="A194" s="91"/>
      <c r="B194"/>
      <c r="C194"/>
      <c r="D194"/>
      <c r="E194"/>
      <c r="F194"/>
      <c r="G194"/>
      <c r="H194" s="91"/>
      <c r="I194" s="327" t="s">
        <v>8</v>
      </c>
      <c r="J194" s="327"/>
      <c r="K194" s="327"/>
      <c r="L194" s="327"/>
      <c r="M194" s="327"/>
      <c r="N194" s="327"/>
      <c r="O194" s="327"/>
      <c r="P194" s="327"/>
      <c r="Q194" s="327"/>
      <c r="R194" s="327"/>
      <c r="S194" s="327"/>
      <c r="T194" s="327"/>
      <c r="U194" s="327"/>
      <c r="V194" s="327"/>
      <c r="W194" s="327"/>
      <c r="X194" s="327"/>
      <c r="Y194" s="327"/>
      <c r="Z194" s="327"/>
      <c r="AA194" s="327"/>
      <c r="AB194" s="327"/>
      <c r="AC194" s="327"/>
      <c r="AD194" s="327"/>
      <c r="AE194" s="327"/>
      <c r="AF194" s="327"/>
      <c r="AG194" s="327"/>
      <c r="AH194" s="327"/>
      <c r="AI194" s="327"/>
      <c r="AJ194" s="327"/>
      <c r="AK194" s="327"/>
      <c r="AL194" s="327"/>
      <c r="AM194" s="327"/>
      <c r="AN194" s="327"/>
      <c r="AO194" s="327"/>
      <c r="AP194" s="327"/>
      <c r="AQ194" s="327"/>
      <c r="AR194" s="327"/>
      <c r="AS194" s="327"/>
      <c r="AT194" s="128" t="str">
        <f>Drivers!AT470</f>
        <v>ND</v>
      </c>
      <c r="AU194" s="128" t="str">
        <f>Drivers!AU470</f>
        <v>ND</v>
      </c>
      <c r="AV194" s="128" t="str">
        <f>Drivers!AV470</f>
        <v>ND</v>
      </c>
      <c r="AW194" s="128" t="str">
        <f>Drivers!AW470</f>
        <v>ND</v>
      </c>
      <c r="AX194" s="128" t="str">
        <f>Drivers!AX470</f>
        <v>ND</v>
      </c>
      <c r="AY194" s="128" t="str">
        <f>Drivers!AY470</f>
        <v>ND</v>
      </c>
      <c r="AZ194" s="128" t="str">
        <f>Drivers!AZ470</f>
        <v>ND</v>
      </c>
      <c r="BA194" s="128">
        <f>Drivers!BA470</f>
        <v>10.818915000000001</v>
      </c>
      <c r="BB194" s="128">
        <f>Drivers!BB470</f>
        <v>23.173062999999999</v>
      </c>
      <c r="BC194" s="128">
        <f>Drivers!BC470</f>
        <v>23.253751999999999</v>
      </c>
      <c r="BD194" s="128">
        <f>Drivers!BD470</f>
        <v>27.558011</v>
      </c>
      <c r="BE194" s="128">
        <f>Drivers!BE470</f>
        <v>28.108605000000001</v>
      </c>
      <c r="BF194" s="128">
        <f>Drivers!BF470</f>
        <v>28.728653999999999</v>
      </c>
      <c r="BG194" s="128">
        <f>Drivers!BG470</f>
        <v>29.200454000000001</v>
      </c>
      <c r="BH194" s="128">
        <f>Drivers!BH470</f>
        <v>33.410842000000002</v>
      </c>
      <c r="BI194" s="128">
        <f>Drivers!BI470</f>
        <v>33.876940000000005</v>
      </c>
      <c r="BJ194" s="128">
        <f>Drivers!BJ470</f>
        <v>34.476922000000002</v>
      </c>
      <c r="BK194" s="128">
        <f>Drivers!BK470</f>
        <v>35.218055999999997</v>
      </c>
      <c r="BL194" s="128">
        <f>Drivers!BL470</f>
        <v>39.260280000000002</v>
      </c>
      <c r="BM194" s="128">
        <f>Drivers!BM470</f>
        <v>39.402966000000006</v>
      </c>
      <c r="BN194" s="128">
        <f>Drivers!BN470</f>
        <v>39.730219999999996</v>
      </c>
      <c r="BO194" s="128">
        <f>Drivers!BO470</f>
        <v>40.263145000000002</v>
      </c>
      <c r="BP194" s="128">
        <f>Drivers!BP470</f>
        <v>40.628244000000002</v>
      </c>
      <c r="BQ194" s="128">
        <f>Drivers!BQ470</f>
        <v>40.795839999999998</v>
      </c>
      <c r="BR194" s="128">
        <f>Drivers!BR470</f>
        <v>175.399134</v>
      </c>
      <c r="BS194" s="128">
        <f>Drivers!BS470</f>
        <v>176.10000000000002</v>
      </c>
      <c r="BT194" s="128">
        <f>Drivers!BT470</f>
        <v>177</v>
      </c>
      <c r="BU194" s="128">
        <f>Drivers!BU470</f>
        <v>178.53114500000001</v>
      </c>
      <c r="BV194" s="128">
        <f>Drivers!BV470</f>
        <v>179.137137</v>
      </c>
      <c r="BW194" s="128">
        <f>Drivers!BW470</f>
        <v>180.14241900000002</v>
      </c>
      <c r="BX194" s="128">
        <f>Drivers!BX470</f>
        <v>181.25036</v>
      </c>
      <c r="BY194" s="128">
        <f>Drivers!BY470</f>
        <v>178.53114500000001</v>
      </c>
      <c r="BZ194" s="128">
        <f>Drivers!BZ470</f>
        <v>183.15799999999999</v>
      </c>
      <c r="CA194" s="128">
        <f>Drivers!CA470</f>
        <v>185.43899999999999</v>
      </c>
      <c r="CB194" s="128">
        <f>Drivers!CB470</f>
        <v>187.69200000000001</v>
      </c>
      <c r="CC194" s="128">
        <f>Drivers!CC470</f>
        <v>189.56892000000002</v>
      </c>
      <c r="CD194" s="128">
        <f>Drivers!CD470</f>
        <v>191.46460920000001</v>
      </c>
      <c r="CE194" s="128">
        <f>Drivers!CE470</f>
        <v>193.37925529200001</v>
      </c>
      <c r="CF194" s="128">
        <f>Drivers!CF470</f>
        <v>195.31304784492002</v>
      </c>
      <c r="CG194" s="128">
        <f>Drivers!CG470</f>
        <v>197.26617832336922</v>
      </c>
      <c r="CH194" s="128"/>
      <c r="CI194" s="128"/>
      <c r="CJ194" s="128"/>
      <c r="CK194" s="128"/>
      <c r="CL194" s="128"/>
      <c r="CM194" s="128"/>
      <c r="CN194" s="128"/>
      <c r="CO194" s="128"/>
      <c r="CP194" s="128"/>
      <c r="CQ194" s="128"/>
      <c r="CR194" s="128"/>
      <c r="CS194" s="128"/>
      <c r="CT194" s="128"/>
      <c r="CU194" s="128"/>
      <c r="CV194" s="128"/>
      <c r="CW194" s="128"/>
      <c r="CX194" s="128"/>
      <c r="CY194" s="128"/>
      <c r="CZ194" s="128"/>
      <c r="DA194" s="128"/>
      <c r="DB194" s="128"/>
      <c r="DC194" s="128"/>
      <c r="DD194" s="128"/>
      <c r="DE194" s="128"/>
      <c r="DF194" s="128"/>
      <c r="DG194" s="128"/>
      <c r="DH194" s="128"/>
      <c r="DI194" s="128"/>
      <c r="DJ194"/>
      <c r="DK194" s="143"/>
      <c r="DL194" s="143"/>
      <c r="DM194" s="143"/>
      <c r="DN194" s="143"/>
      <c r="DO194" s="143"/>
      <c r="DP194" s="150"/>
      <c r="DQ194" s="128" t="str">
        <f>Drivers!DQ470</f>
        <v>ND</v>
      </c>
      <c r="DR194" s="128" t="str">
        <f>Drivers!DR470</f>
        <v>ND</v>
      </c>
      <c r="DS194" s="128" t="str">
        <f>Drivers!DS470</f>
        <v>ND</v>
      </c>
      <c r="DT194" s="128" t="str">
        <f>Drivers!DT470</f>
        <v>ND</v>
      </c>
      <c r="DU194" s="128">
        <f>Drivers!DU470</f>
        <v>10.818915000000001</v>
      </c>
      <c r="DV194" s="128">
        <f>Drivers!DV470</f>
        <v>28.108605000000001</v>
      </c>
      <c r="DW194" s="128">
        <f>Drivers!DW470</f>
        <v>33.876940000000005</v>
      </c>
      <c r="DX194" s="128">
        <f>Drivers!DX470</f>
        <v>39.402966000000006</v>
      </c>
      <c r="DY194" s="128">
        <f>Drivers!DY470</f>
        <v>40.795839999999998</v>
      </c>
      <c r="DZ194" s="128">
        <f>Drivers!DZ470</f>
        <v>178.53114500000001</v>
      </c>
      <c r="EA194" s="128">
        <f>Drivers!EA470</f>
        <v>178.53114500000001</v>
      </c>
      <c r="EB194" s="128">
        <f>Drivers!EB470</f>
        <v>189.56892000000002</v>
      </c>
      <c r="EC194" s="128">
        <f>Drivers!EC470</f>
        <v>197.26617832336922</v>
      </c>
      <c r="ED194" s="128">
        <f>Drivers!ED470</f>
        <v>203.18416367307029</v>
      </c>
      <c r="EE194" s="128">
        <f>Drivers!EE470</f>
        <v>209.27968858326241</v>
      </c>
      <c r="EF194" s="128">
        <f>Drivers!EF470</f>
        <v>215.55807924076029</v>
      </c>
      <c r="EG194" s="128">
        <f>Drivers!EG470</f>
        <v>222.02482161798309</v>
      </c>
      <c r="EH194" s="128">
        <f>Drivers!EH470</f>
        <v>228.68556626652259</v>
      </c>
      <c r="EI194" s="128">
        <f>Drivers!EI470</f>
        <v>235.54613325451828</v>
      </c>
      <c r="EJ194" s="128">
        <f>Drivers!EJ470</f>
        <v>242.61251725215385</v>
      </c>
      <c r="EK194" s="328"/>
      <c r="EL194" s="328"/>
      <c r="EM194" s="328"/>
      <c r="EN194" s="328"/>
      <c r="EO194" s="328"/>
      <c r="EP194" s="328"/>
      <c r="EQ194" s="328"/>
      <c r="EU194" s="218"/>
      <c r="EV194" s="218"/>
      <c r="EW194" s="218"/>
      <c r="EX194" s="218"/>
      <c r="EY194" s="218"/>
      <c r="EZ194" s="218"/>
      <c r="FA194" s="218"/>
      <c r="FB194" s="218"/>
      <c r="FC194" s="218"/>
    </row>
    <row r="195" spans="1:159" s="11" customFormat="1" ht="15" customHeight="1">
      <c r="A195" s="6"/>
      <c r="B195"/>
      <c r="C195"/>
      <c r="D195"/>
      <c r="E195"/>
      <c r="F195"/>
      <c r="G195"/>
      <c r="H195" s="6"/>
      <c r="I195" s="19" t="s">
        <v>78</v>
      </c>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32" t="s">
        <v>95</v>
      </c>
      <c r="AU195" s="132" t="s">
        <v>95</v>
      </c>
      <c r="AV195" s="132" t="s">
        <v>95</v>
      </c>
      <c r="AW195" s="132" t="s">
        <v>95</v>
      </c>
      <c r="AX195" s="132" t="s">
        <v>95</v>
      </c>
      <c r="AY195" s="132" t="s">
        <v>95</v>
      </c>
      <c r="AZ195" s="132" t="s">
        <v>95</v>
      </c>
      <c r="BA195" s="132" t="s">
        <v>95</v>
      </c>
      <c r="BB195" s="132" t="s">
        <v>95</v>
      </c>
      <c r="BC195" s="132" t="s">
        <v>95</v>
      </c>
      <c r="BD195" s="132" t="s">
        <v>95</v>
      </c>
      <c r="BE195" s="132" t="s">
        <v>95</v>
      </c>
      <c r="BF195" s="132" t="s">
        <v>95</v>
      </c>
      <c r="BG195" s="132" t="s">
        <v>95</v>
      </c>
      <c r="BH195" s="132" t="s">
        <v>95</v>
      </c>
      <c r="BI195" s="132" t="s">
        <v>95</v>
      </c>
      <c r="BJ195" s="132" t="s">
        <v>95</v>
      </c>
      <c r="BK195" s="132" t="s">
        <v>95</v>
      </c>
      <c r="BL195" s="132" t="s">
        <v>95</v>
      </c>
      <c r="BM195" s="132" t="s">
        <v>95</v>
      </c>
      <c r="BN195" s="132" t="s">
        <v>95</v>
      </c>
      <c r="BO195" s="132" t="s">
        <v>95</v>
      </c>
      <c r="BP195" s="132" t="s">
        <v>95</v>
      </c>
      <c r="BQ195" s="132" t="s">
        <v>95</v>
      </c>
      <c r="BR195" s="132" t="s">
        <v>95</v>
      </c>
      <c r="BS195" s="132" t="s">
        <v>95</v>
      </c>
      <c r="BT195" s="132" t="s">
        <v>95</v>
      </c>
      <c r="BU195" s="132" t="s">
        <v>95</v>
      </c>
      <c r="BV195" s="132" t="s">
        <v>95</v>
      </c>
      <c r="BW195" s="132" t="s">
        <v>95</v>
      </c>
      <c r="BX195" s="132" t="s">
        <v>95</v>
      </c>
      <c r="BY195" s="132" t="s">
        <v>95</v>
      </c>
      <c r="BZ195" s="132" t="s">
        <v>95</v>
      </c>
      <c r="CA195" s="132" t="s">
        <v>95</v>
      </c>
      <c r="CB195" s="132" t="s">
        <v>95</v>
      </c>
      <c r="CC195" s="132" t="s">
        <v>95</v>
      </c>
      <c r="CD195" s="132" t="s">
        <v>95</v>
      </c>
      <c r="CE195" s="132" t="s">
        <v>95</v>
      </c>
      <c r="CF195" s="132" t="s">
        <v>95</v>
      </c>
      <c r="CG195" s="132" t="s">
        <v>95</v>
      </c>
      <c r="CH195" s="132"/>
      <c r="CI195" s="132"/>
      <c r="CJ195" s="132"/>
      <c r="CK195" s="132"/>
      <c r="CL195" s="132"/>
      <c r="CM195" s="132"/>
      <c r="CN195" s="132"/>
      <c r="CO195" s="132"/>
      <c r="CP195" s="132"/>
      <c r="CQ195" s="132"/>
      <c r="CR195" s="132"/>
      <c r="CS195" s="132"/>
      <c r="CT195" s="132"/>
      <c r="CU195" s="132"/>
      <c r="CV195" s="132"/>
      <c r="CW195" s="132"/>
      <c r="CX195" s="132"/>
      <c r="CY195" s="132"/>
      <c r="CZ195" s="132"/>
      <c r="DA195" s="132"/>
      <c r="DB195" s="132"/>
      <c r="DC195" s="132"/>
      <c r="DD195" s="132"/>
      <c r="DE195" s="132"/>
      <c r="DF195" s="132"/>
      <c r="DG195" s="132"/>
      <c r="DH195" s="132"/>
      <c r="DI195" s="132"/>
      <c r="DJ195"/>
      <c r="DK195" s="132"/>
      <c r="DL195" s="143"/>
      <c r="DM195" s="143"/>
      <c r="DN195" s="143"/>
      <c r="DO195" s="143"/>
      <c r="DP195" s="150"/>
      <c r="DQ195" s="132" t="s">
        <v>95</v>
      </c>
      <c r="DR195" s="132" t="s">
        <v>95</v>
      </c>
      <c r="DS195" s="132" t="s">
        <v>95</v>
      </c>
      <c r="DT195" s="132" t="s">
        <v>95</v>
      </c>
      <c r="DU195" s="132" t="s">
        <v>95</v>
      </c>
      <c r="DV195" s="132" t="s">
        <v>95</v>
      </c>
      <c r="DW195" s="132" t="s">
        <v>95</v>
      </c>
      <c r="DX195" s="132" t="s">
        <v>95</v>
      </c>
      <c r="DY195" s="132" t="s">
        <v>95</v>
      </c>
      <c r="DZ195" s="132" t="s">
        <v>95</v>
      </c>
      <c r="EA195" s="132" t="s">
        <v>95</v>
      </c>
      <c r="EB195" s="132" t="s">
        <v>95</v>
      </c>
      <c r="EC195" s="132" t="s">
        <v>95</v>
      </c>
      <c r="ED195" s="132" t="s">
        <v>95</v>
      </c>
      <c r="EE195" s="132" t="s">
        <v>95</v>
      </c>
      <c r="EF195" s="132" t="s">
        <v>95</v>
      </c>
      <c r="EG195" s="132" t="s">
        <v>95</v>
      </c>
      <c r="EH195" s="132" t="s">
        <v>95</v>
      </c>
      <c r="EI195" s="132" t="s">
        <v>95</v>
      </c>
      <c r="EJ195" s="132" t="s">
        <v>95</v>
      </c>
      <c r="EK195" s="326"/>
      <c r="EL195" s="326"/>
      <c r="EM195" s="326"/>
      <c r="EN195" s="326"/>
      <c r="EO195" s="326"/>
      <c r="EP195" s="326"/>
      <c r="EQ195" s="326"/>
      <c r="ER195" s="40"/>
      <c r="ES195" s="40"/>
      <c r="ET195" s="40"/>
    </row>
    <row r="196" spans="1:159" s="11" customFormat="1" ht="15" customHeight="1">
      <c r="A196" s="35"/>
      <c r="B196"/>
      <c r="C196"/>
      <c r="D196"/>
      <c r="E196"/>
      <c r="F196"/>
      <c r="G196"/>
      <c r="H196" s="35"/>
      <c r="I196" s="40" t="s">
        <v>303</v>
      </c>
      <c r="J196" s="40"/>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c r="AI196" s="40"/>
      <c r="AJ196" s="40"/>
      <c r="AK196" s="40"/>
      <c r="AL196" s="40"/>
      <c r="AM196" s="40"/>
      <c r="AN196" s="40"/>
      <c r="AO196" s="40"/>
      <c r="AP196" s="40"/>
      <c r="AQ196" s="40"/>
      <c r="AR196" s="40"/>
      <c r="AS196" s="40"/>
      <c r="AT196" s="128">
        <f t="shared" ref="AT196:BO196" si="460">AT164+AT166+AT167</f>
        <v>0</v>
      </c>
      <c r="AU196" s="128">
        <f t="shared" si="460"/>
        <v>0</v>
      </c>
      <c r="AV196" s="128">
        <f t="shared" si="460"/>
        <v>0</v>
      </c>
      <c r="AW196" s="128">
        <f t="shared" si="460"/>
        <v>0</v>
      </c>
      <c r="AX196" s="128">
        <f t="shared" si="460"/>
        <v>5.0000000000000001E-3</v>
      </c>
      <c r="AY196" s="128">
        <f t="shared" si="460"/>
        <v>0.42199999999999999</v>
      </c>
      <c r="AZ196" s="128">
        <f t="shared" si="460"/>
        <v>0.15999999999999998</v>
      </c>
      <c r="BA196" s="128">
        <f t="shared" si="460"/>
        <v>0.36300000000000004</v>
      </c>
      <c r="BB196" s="128">
        <f t="shared" si="460"/>
        <v>0.65700000000000003</v>
      </c>
      <c r="BC196" s="128">
        <f t="shared" si="460"/>
        <v>-1.5020000000000002</v>
      </c>
      <c r="BD196" s="128">
        <f t="shared" si="460"/>
        <v>78.326999999999998</v>
      </c>
      <c r="BE196" s="128">
        <f t="shared" si="460"/>
        <v>1.7230000000000008</v>
      </c>
      <c r="BF196" s="128">
        <f t="shared" si="460"/>
        <v>2.9049999999999998</v>
      </c>
      <c r="BG196" s="128">
        <f t="shared" si="460"/>
        <v>1.8880000000000003</v>
      </c>
      <c r="BH196" s="128">
        <f t="shared" si="460"/>
        <v>158.62100000000001</v>
      </c>
      <c r="BI196" s="128">
        <f t="shared" si="460"/>
        <v>0.76000000000000068</v>
      </c>
      <c r="BJ196" s="128">
        <f t="shared" si="460"/>
        <v>5.0570000000000004</v>
      </c>
      <c r="BK196" s="128">
        <f t="shared" si="460"/>
        <v>3.8840000000000003</v>
      </c>
      <c r="BL196" s="128">
        <f t="shared" si="460"/>
        <v>261.53800000000001</v>
      </c>
      <c r="BM196" s="128">
        <f t="shared" si="460"/>
        <v>1.7700000000000031</v>
      </c>
      <c r="BN196" s="128">
        <f t="shared" si="460"/>
        <v>5.2629999999999999</v>
      </c>
      <c r="BO196" s="128">
        <f t="shared" si="460"/>
        <v>8.7639999999999993</v>
      </c>
      <c r="BP196" s="128">
        <f t="shared" ref="BP196:BZ196" si="461">BP164+BP166+BP167</f>
        <v>6.9169999999999998</v>
      </c>
      <c r="BQ196" s="128">
        <f t="shared" si="461"/>
        <v>2.979000000000001</v>
      </c>
      <c r="BR196" s="128">
        <f t="shared" si="461"/>
        <v>8.8209999999999997</v>
      </c>
      <c r="BS196" s="128">
        <f t="shared" si="461"/>
        <v>5.3900000000000006</v>
      </c>
      <c r="BT196" s="128">
        <f t="shared" si="461"/>
        <v>-3.6570000000000018</v>
      </c>
      <c r="BU196" s="128">
        <f t="shared" si="461"/>
        <v>5.7189999999999994</v>
      </c>
      <c r="BV196" s="128">
        <f t="shared" si="461"/>
        <v>1.5649999999999999</v>
      </c>
      <c r="BW196" s="128">
        <f t="shared" si="461"/>
        <v>5.886000000000001</v>
      </c>
      <c r="BX196" s="128">
        <f t="shared" si="461"/>
        <v>12.517999999999997</v>
      </c>
      <c r="BY196" s="128">
        <f t="shared" si="461"/>
        <v>10.626000000000001</v>
      </c>
      <c r="BZ196" s="128">
        <f t="shared" si="461"/>
        <v>10.769</v>
      </c>
      <c r="CA196" s="128">
        <f t="shared" ref="CA196:CG196" si="462">CA164+CA166+CA167</f>
        <v>51.198999999999998</v>
      </c>
      <c r="CB196" s="128">
        <f t="shared" si="462"/>
        <v>17.705000000000005</v>
      </c>
      <c r="CC196" s="128">
        <f t="shared" si="462"/>
        <v>18.033000000000008</v>
      </c>
      <c r="CD196" s="128">
        <f t="shared" si="462"/>
        <v>0</v>
      </c>
      <c r="CE196" s="128">
        <f t="shared" si="462"/>
        <v>0</v>
      </c>
      <c r="CF196" s="128">
        <f t="shared" si="462"/>
        <v>0</v>
      </c>
      <c r="CG196" s="128">
        <f t="shared" si="462"/>
        <v>0</v>
      </c>
      <c r="CH196" s="128"/>
      <c r="CI196" s="128"/>
      <c r="CJ196" s="128"/>
      <c r="CK196" s="128"/>
      <c r="CL196" s="128"/>
      <c r="CM196" s="128"/>
      <c r="CN196" s="128"/>
      <c r="CO196" s="128"/>
      <c r="CP196" s="128"/>
      <c r="CQ196" s="128"/>
      <c r="CR196" s="128"/>
      <c r="CS196" s="128"/>
      <c r="CT196" s="128"/>
      <c r="CU196" s="128"/>
      <c r="CV196" s="128"/>
      <c r="CW196" s="128"/>
      <c r="CX196" s="128"/>
      <c r="CY196" s="128"/>
      <c r="CZ196" s="128"/>
      <c r="DA196" s="128"/>
      <c r="DB196" s="128"/>
      <c r="DC196" s="128"/>
      <c r="DD196" s="128"/>
      <c r="DE196" s="128"/>
      <c r="DF196" s="128"/>
      <c r="DG196" s="128"/>
      <c r="DH196" s="128"/>
      <c r="DI196" s="128"/>
      <c r="DJ196"/>
      <c r="DK196" s="128"/>
      <c r="DL196" s="128"/>
      <c r="DM196" s="128"/>
      <c r="DN196" s="128"/>
      <c r="DO196" s="128"/>
      <c r="DP196" s="128"/>
      <c r="DQ196" s="128">
        <f t="shared" ref="DQ196:EB196" si="463">DQ164+DQ166+DQ167</f>
        <v>0</v>
      </c>
      <c r="DR196" s="128">
        <f t="shared" si="463"/>
        <v>0</v>
      </c>
      <c r="DS196" s="128">
        <f t="shared" si="463"/>
        <v>0.112</v>
      </c>
      <c r="DT196" s="128">
        <f t="shared" si="463"/>
        <v>0.1</v>
      </c>
      <c r="DU196" s="128">
        <f t="shared" si="463"/>
        <v>0.95</v>
      </c>
      <c r="DV196" s="128">
        <f t="shared" si="463"/>
        <v>79.204999999999998</v>
      </c>
      <c r="DW196" s="128">
        <f t="shared" si="463"/>
        <v>164.17400000000001</v>
      </c>
      <c r="DX196" s="128">
        <f t="shared" si="463"/>
        <v>272.24900000000002</v>
      </c>
      <c r="DY196" s="128">
        <f t="shared" si="463"/>
        <v>23.923000000000002</v>
      </c>
      <c r="DZ196" s="128">
        <f t="shared" si="463"/>
        <v>16.272999999999996</v>
      </c>
      <c r="EA196" s="128">
        <f t="shared" si="463"/>
        <v>30.594999999999999</v>
      </c>
      <c r="EB196" s="128">
        <f t="shared" si="463"/>
        <v>97.706000000000017</v>
      </c>
      <c r="EC196" s="128">
        <f t="shared" ref="EC196:EJ196" si="464">EC164+EC166+EC167</f>
        <v>0</v>
      </c>
      <c r="ED196" s="128">
        <f t="shared" si="464"/>
        <v>0</v>
      </c>
      <c r="EE196" s="128">
        <f t="shared" si="464"/>
        <v>0</v>
      </c>
      <c r="EF196" s="128">
        <f t="shared" si="464"/>
        <v>0</v>
      </c>
      <c r="EG196" s="128">
        <f t="shared" si="464"/>
        <v>0</v>
      </c>
      <c r="EH196" s="128">
        <f t="shared" si="464"/>
        <v>0</v>
      </c>
      <c r="EI196" s="128">
        <f t="shared" si="464"/>
        <v>0</v>
      </c>
      <c r="EJ196" s="128">
        <f t="shared" si="464"/>
        <v>0</v>
      </c>
      <c r="EK196" s="326"/>
      <c r="EL196" s="326"/>
      <c r="EM196" s="326"/>
      <c r="EN196" s="326"/>
      <c r="EO196" s="326"/>
      <c r="EP196" s="326"/>
      <c r="EQ196" s="326"/>
      <c r="ER196" s="40"/>
      <c r="ES196" s="40"/>
      <c r="ET196" s="40"/>
    </row>
    <row r="197" spans="1:159" s="11" customFormat="1" ht="15" customHeight="1">
      <c r="A197" s="35"/>
      <c r="B197"/>
      <c r="C197"/>
      <c r="D197"/>
      <c r="E197"/>
      <c r="F197"/>
      <c r="G197"/>
      <c r="H197" s="35"/>
      <c r="I197" s="40" t="s">
        <v>304</v>
      </c>
      <c r="J197" s="40"/>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c r="AI197" s="40"/>
      <c r="AJ197" s="40"/>
      <c r="AK197" s="40"/>
      <c r="AL197" s="40"/>
      <c r="AM197" s="40"/>
      <c r="AN197" s="40"/>
      <c r="AO197" s="40"/>
      <c r="AP197" s="40"/>
      <c r="AQ197" s="40"/>
      <c r="AR197" s="40"/>
      <c r="AS197" s="40"/>
      <c r="AT197" s="132">
        <v>0</v>
      </c>
      <c r="AU197" s="132">
        <v>0</v>
      </c>
      <c r="AV197" s="132">
        <v>0</v>
      </c>
      <c r="AW197" s="132">
        <v>0</v>
      </c>
      <c r="AX197" s="132">
        <v>0</v>
      </c>
      <c r="AY197" s="132">
        <v>0</v>
      </c>
      <c r="AZ197" s="132">
        <v>0</v>
      </c>
      <c r="BA197" s="132">
        <v>0</v>
      </c>
      <c r="BB197" s="132">
        <v>0</v>
      </c>
      <c r="BC197" s="132">
        <v>0</v>
      </c>
      <c r="BD197" s="132">
        <v>0</v>
      </c>
      <c r="BE197" s="132">
        <v>0</v>
      </c>
      <c r="BF197" s="132">
        <v>0</v>
      </c>
      <c r="BG197" s="132">
        <v>0</v>
      </c>
      <c r="BH197" s="132">
        <v>0</v>
      </c>
      <c r="BI197" s="132">
        <v>0</v>
      </c>
      <c r="BJ197" s="132">
        <v>0</v>
      </c>
      <c r="BK197" s="132">
        <v>0</v>
      </c>
      <c r="BL197" s="132">
        <v>0</v>
      </c>
      <c r="BM197" s="132">
        <v>0</v>
      </c>
      <c r="BN197" s="132">
        <v>0</v>
      </c>
      <c r="BO197" s="132">
        <v>0</v>
      </c>
      <c r="BP197" s="132">
        <v>0</v>
      </c>
      <c r="BQ197" s="132">
        <v>0</v>
      </c>
      <c r="BR197" s="132">
        <v>0</v>
      </c>
      <c r="BS197" s="132">
        <v>0</v>
      </c>
      <c r="BT197" s="132">
        <v>0</v>
      </c>
      <c r="BU197" s="132">
        <v>0</v>
      </c>
      <c r="BV197" s="132">
        <v>0</v>
      </c>
      <c r="BW197" s="132">
        <v>0</v>
      </c>
      <c r="BX197" s="132">
        <v>0</v>
      </c>
      <c r="BY197" s="132">
        <v>0</v>
      </c>
      <c r="BZ197" s="132">
        <v>0</v>
      </c>
      <c r="CA197" s="132">
        <v>0</v>
      </c>
      <c r="CB197" s="132">
        <v>0</v>
      </c>
      <c r="CC197" s="132">
        <v>0</v>
      </c>
      <c r="CD197" s="132">
        <v>0</v>
      </c>
      <c r="CE197" s="132">
        <v>0</v>
      </c>
      <c r="CF197" s="132">
        <v>0</v>
      </c>
      <c r="CG197" s="132">
        <v>0</v>
      </c>
      <c r="CH197" s="132"/>
      <c r="CI197" s="132"/>
      <c r="CJ197" s="132"/>
      <c r="CK197" s="132"/>
      <c r="CL197" s="132"/>
      <c r="CM197" s="132"/>
      <c r="CN197" s="132"/>
      <c r="CO197" s="132"/>
      <c r="CP197" s="132"/>
      <c r="CQ197" s="132"/>
      <c r="CR197" s="132"/>
      <c r="CS197" s="132"/>
      <c r="CT197" s="132"/>
      <c r="CU197" s="132"/>
      <c r="CV197" s="132"/>
      <c r="CW197" s="132"/>
      <c r="CX197" s="132"/>
      <c r="CY197" s="132"/>
      <c r="CZ197" s="132"/>
      <c r="DA197" s="132"/>
      <c r="DB197" s="132"/>
      <c r="DC197" s="132"/>
      <c r="DD197" s="132"/>
      <c r="DE197" s="132"/>
      <c r="DF197" s="132"/>
      <c r="DG197" s="132"/>
      <c r="DH197" s="132"/>
      <c r="DI197" s="132"/>
      <c r="DJ197"/>
      <c r="DK197" s="128"/>
      <c r="DL197" s="128"/>
      <c r="DM197" s="128"/>
      <c r="DN197" s="128"/>
      <c r="DO197" s="128"/>
      <c r="DP197" s="128"/>
      <c r="DQ197" s="132">
        <v>0</v>
      </c>
      <c r="DR197" s="132">
        <v>0</v>
      </c>
      <c r="DS197" s="132">
        <v>0</v>
      </c>
      <c r="DT197" s="132">
        <v>0</v>
      </c>
      <c r="DU197" s="132">
        <v>0</v>
      </c>
      <c r="DV197" s="132">
        <v>0</v>
      </c>
      <c r="DW197" s="132">
        <v>0</v>
      </c>
      <c r="DX197" s="132">
        <v>0</v>
      </c>
      <c r="DY197" s="132">
        <v>0</v>
      </c>
      <c r="DZ197" s="132">
        <v>0</v>
      </c>
      <c r="EA197" s="132">
        <v>0</v>
      </c>
      <c r="EB197" s="132">
        <v>0</v>
      </c>
      <c r="EC197" s="132">
        <v>0</v>
      </c>
      <c r="ED197" s="132">
        <v>0</v>
      </c>
      <c r="EE197" s="132">
        <v>0</v>
      </c>
      <c r="EF197" s="132">
        <v>0</v>
      </c>
      <c r="EG197" s="132">
        <v>0</v>
      </c>
      <c r="EH197" s="132">
        <v>0</v>
      </c>
      <c r="EI197" s="132">
        <v>0</v>
      </c>
      <c r="EJ197" s="132">
        <v>0</v>
      </c>
      <c r="EK197" s="326"/>
      <c r="EL197" s="326"/>
      <c r="EM197" s="326"/>
      <c r="EN197" s="326"/>
      <c r="EO197" s="326"/>
      <c r="EP197" s="326"/>
      <c r="EQ197" s="326"/>
      <c r="ER197" s="40"/>
      <c r="ES197" s="40"/>
      <c r="ET197" s="40"/>
    </row>
    <row r="198" spans="1:159" s="40" customFormat="1" ht="15" customHeight="1">
      <c r="A198" s="6"/>
      <c r="B198"/>
      <c r="C198"/>
      <c r="D198"/>
      <c r="E198"/>
      <c r="F198"/>
      <c r="G198"/>
      <c r="H198" s="6"/>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c r="DK198" s="19"/>
      <c r="DL198" s="19"/>
      <c r="DM198" s="19"/>
      <c r="DN198" s="19"/>
      <c r="DO198" s="19"/>
      <c r="DP198" s="11"/>
      <c r="EU198" s="11"/>
      <c r="EV198" s="11"/>
      <c r="EW198" s="11"/>
      <c r="EX198" s="11"/>
      <c r="EY198" s="11"/>
      <c r="EZ198" s="11"/>
      <c r="FA198" s="11"/>
      <c r="FB198" s="11"/>
      <c r="FC198" s="11"/>
    </row>
    <row r="199" spans="1:159" ht="15" customHeight="1">
      <c r="CD199" s="40"/>
      <c r="CE199" s="40"/>
      <c r="CF199" s="40"/>
      <c r="CG199" s="40"/>
    </row>
    <row r="200" spans="1:159" customFormat="1" ht="15" customHeight="1"/>
    <row r="201" spans="1:159" ht="15" customHeight="1"/>
    <row r="202" spans="1:159" ht="15" customHeight="1"/>
    <row r="203" spans="1:159" ht="15" customHeight="1"/>
    <row r="204" spans="1:159" ht="15" customHeight="1"/>
    <row r="205" spans="1:159" ht="15" customHeight="1"/>
    <row r="206" spans="1:159" ht="15" customHeight="1"/>
    <row r="207" spans="1:159" ht="15" customHeight="1"/>
    <row r="208" spans="1:159"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sheetData>
  <phoneticPr fontId="2" type="noConversion"/>
  <pageMargins left="0" right="0" top="0" bottom="0" header="0" footer="0"/>
  <pageSetup paperSize="5" orientation="landscape" r:id="rId1"/>
  <ignoredErrors>
    <ignoredError sqref="BK71 BM83 BF186 BJ186" formula="1"/>
    <ignoredError sqref="BJ91:BK91 AT91:AW91 AX91:BA91 BB91:BE91 BF91:BI91" formulaRange="1"/>
    <ignoredError sqref="BL91" formula="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theme="4"/>
    <pageSetUpPr fitToPage="1"/>
  </sheetPr>
  <dimension ref="A1:IV843"/>
  <sheetViews>
    <sheetView showGridLines="0" topLeftCell="H1" zoomScale="70" zoomScaleNormal="70" workbookViewId="0">
      <pane xSplit="62" ySplit="9" topLeftCell="BR10" activePane="bottomRight" state="frozen"/>
      <selection activeCell="H1" sqref="H1"/>
      <selection pane="topRight" activeCell="BR1" sqref="BR1"/>
      <selection pane="bottomLeft" activeCell="H10" sqref="H10"/>
      <selection pane="bottomRight" activeCell="BR1" sqref="BR1"/>
    </sheetView>
  </sheetViews>
  <sheetFormatPr defaultColWidth="10.7109375" defaultRowHeight="13.5" customHeight="1" outlineLevelRow="3" outlineLevelCol="2"/>
  <cols>
    <col min="1" max="7" width="10.7109375" hidden="1" customWidth="1" outlineLevel="1"/>
    <col min="8" max="8" width="1.85546875" customWidth="1" collapsed="1"/>
    <col min="9" max="9" width="55.28515625" bestFit="1" customWidth="1"/>
    <col min="10" max="31" width="10.7109375" hidden="1" customWidth="1"/>
    <col min="32" max="32" width="0.140625" hidden="1" customWidth="1"/>
    <col min="33" max="43" width="10.7109375" hidden="1" customWidth="1"/>
    <col min="44" max="45" width="6.85546875" hidden="1" customWidth="1"/>
    <col min="46" max="52" width="9.7109375" hidden="1" customWidth="1"/>
    <col min="53" max="53" width="13.7109375" hidden="1" customWidth="1"/>
    <col min="54" max="56" width="10.7109375" hidden="1" customWidth="1"/>
    <col min="57" max="61" width="13.7109375" hidden="1" customWidth="1"/>
    <col min="62" max="62" width="13.7109375" hidden="1" customWidth="1" collapsed="1"/>
    <col min="63" max="65" width="13.7109375" hidden="1" customWidth="1"/>
    <col min="66" max="66" width="13.7109375" hidden="1" customWidth="1" collapsed="1"/>
    <col min="67" max="69" width="13.7109375" hidden="1" customWidth="1"/>
    <col min="70" max="70" width="10.7109375" customWidth="1" outlineLevel="1" collapsed="1"/>
    <col min="71" max="73" width="10.7109375" customWidth="1" outlineLevel="1"/>
    <col min="74" max="74" width="10.7109375" customWidth="1" outlineLevel="1" collapsed="1"/>
    <col min="75" max="80" width="10.7109375" customWidth="1" outlineLevel="1"/>
    <col min="81" max="81" width="9.42578125" customWidth="1" outlineLevel="1"/>
    <col min="82" max="82" width="10.7109375" customWidth="1" outlineLevel="1" collapsed="1"/>
    <col min="83" max="85" width="10.7109375" customWidth="1" outlineLevel="1"/>
    <col min="86" max="86" width="10.7109375" hidden="1" customWidth="1" outlineLevel="2" collapsed="1"/>
    <col min="87" max="89" width="10.7109375" hidden="1" customWidth="1" outlineLevel="2"/>
    <col min="90" max="90" width="10.7109375" hidden="1" customWidth="1" outlineLevel="2" collapsed="1"/>
    <col min="91" max="93" width="10.7109375" hidden="1" customWidth="1" outlineLevel="2"/>
    <col min="94" max="94" width="10.7109375" hidden="1" customWidth="1" outlineLevel="2" collapsed="1"/>
    <col min="95" max="97" width="10.7109375" hidden="1" customWidth="1" outlineLevel="2"/>
    <col min="98" max="98" width="10.7109375" hidden="1" customWidth="1" outlineLevel="2" collapsed="1"/>
    <col min="99" max="101" width="10.7109375" hidden="1" customWidth="1" outlineLevel="2"/>
    <col min="102" max="102" width="10.7109375" hidden="1" customWidth="1" outlineLevel="2" collapsed="1"/>
    <col min="103" max="105" width="10.7109375" hidden="1" customWidth="1" outlineLevel="2"/>
    <col min="106" max="106" width="10.7109375" hidden="1" customWidth="1" outlineLevel="2" collapsed="1"/>
    <col min="107" max="109" width="10.7109375" hidden="1" customWidth="1" outlineLevel="2"/>
    <col min="110" max="110" width="10.7109375" hidden="1" customWidth="1" outlineLevel="2" collapsed="1"/>
    <col min="111" max="113" width="10.7109375" hidden="1" customWidth="1" outlineLevel="2"/>
    <col min="114" max="114" width="3.85546875" customWidth="1" outlineLevel="1" collapsed="1"/>
    <col min="115" max="126" width="10.7109375" hidden="1" customWidth="1" outlineLevel="2"/>
    <col min="127" max="127" width="10.7109375" customWidth="1" outlineLevel="1" collapsed="1"/>
    <col min="128" max="129" width="11.7109375" customWidth="1" outlineLevel="1"/>
    <col min="130" max="130" width="11.7109375" customWidth="1"/>
    <col min="131" max="135" width="10.7109375" customWidth="1"/>
    <col min="136" max="140" width="10.7109375" customWidth="1" outlineLevel="1"/>
  </cols>
  <sheetData>
    <row r="1" spans="1:231" ht="13.5" customHeight="1">
      <c r="H1" s="4"/>
      <c r="I1" s="18"/>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18"/>
      <c r="AU1" s="18"/>
      <c r="AV1" s="18"/>
      <c r="AW1" s="18"/>
      <c r="AX1" s="18"/>
      <c r="AY1" s="18"/>
      <c r="AZ1" s="18"/>
      <c r="BA1" s="18"/>
      <c r="BB1" s="18"/>
      <c r="BC1" s="18"/>
      <c r="BD1" s="18"/>
      <c r="BE1" s="18"/>
      <c r="BF1" s="18"/>
      <c r="BG1" s="18"/>
      <c r="BH1" s="18"/>
      <c r="BI1" s="18"/>
      <c r="BJ1" s="18"/>
      <c r="BK1" s="18"/>
      <c r="BL1" s="18"/>
      <c r="BM1" s="18"/>
      <c r="BN1" s="18"/>
      <c r="BO1" s="18"/>
      <c r="BP1" s="18"/>
      <c r="BQ1" s="890"/>
      <c r="BR1" s="18"/>
      <c r="BS1" s="21"/>
      <c r="BU1" s="890"/>
      <c r="BV1" s="11"/>
      <c r="BW1" s="5"/>
      <c r="BX1" s="149"/>
      <c r="BZ1" s="149"/>
      <c r="CA1" s="149"/>
      <c r="CB1" s="1709"/>
      <c r="CC1" s="2031">
        <f>'PT Calculation'!C6</f>
        <v>49.604803959799234</v>
      </c>
      <c r="CD1" s="130"/>
      <c r="CE1" s="130"/>
      <c r="CF1" s="130"/>
      <c r="CG1" s="130"/>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18"/>
      <c r="DL1" s="18"/>
      <c r="DM1" s="18"/>
      <c r="DN1" s="18"/>
      <c r="DO1" s="18"/>
      <c r="DP1" s="18"/>
      <c r="DQ1" s="18"/>
      <c r="DR1" s="18"/>
      <c r="DS1" s="18"/>
      <c r="DT1" s="18"/>
      <c r="DU1" s="18"/>
      <c r="DV1" s="18"/>
      <c r="DW1" s="18"/>
      <c r="DX1" s="18"/>
      <c r="DY1" s="18"/>
      <c r="DZ1" s="1559"/>
      <c r="EA1" s="18"/>
      <c r="EB1" s="149"/>
      <c r="EC1" s="1162"/>
      <c r="ED1" s="2000"/>
      <c r="EE1" s="2000"/>
      <c r="EF1" s="2000"/>
      <c r="EG1" s="2001"/>
      <c r="EH1" s="2001"/>
      <c r="EI1" s="2001"/>
      <c r="EJ1" s="2002"/>
      <c r="EK1" s="99"/>
      <c r="EL1" s="99"/>
      <c r="EM1" s="99"/>
      <c r="EN1" s="99"/>
      <c r="EO1" s="99"/>
      <c r="EP1" s="99"/>
      <c r="EQ1" s="99"/>
      <c r="ER1" s="99"/>
      <c r="ES1" s="99"/>
      <c r="ET1" s="99"/>
      <c r="EU1" s="99"/>
      <c r="EV1" s="99"/>
      <c r="EW1" s="99"/>
      <c r="EX1" s="99"/>
      <c r="EY1" s="99"/>
      <c r="EZ1" s="99"/>
      <c r="FA1" s="99"/>
      <c r="FB1" s="99"/>
      <c r="FC1" s="99"/>
      <c r="FD1" s="99"/>
      <c r="FE1" s="99"/>
      <c r="FF1" s="99"/>
      <c r="FG1" s="99"/>
      <c r="FH1" s="99"/>
      <c r="FI1" s="99"/>
      <c r="FJ1" s="99"/>
      <c r="FK1" s="99"/>
      <c r="FL1" s="99"/>
      <c r="FM1" s="99"/>
      <c r="FN1" s="99"/>
      <c r="FO1" s="99"/>
      <c r="FP1" s="99"/>
      <c r="FQ1" s="99"/>
      <c r="FR1" s="99"/>
      <c r="FS1" s="99"/>
      <c r="FT1" s="99"/>
      <c r="FU1" s="99"/>
      <c r="FV1" s="99"/>
      <c r="FW1" s="99"/>
      <c r="FX1" s="99"/>
      <c r="FY1" s="99"/>
      <c r="FZ1" s="99"/>
      <c r="GA1" s="99"/>
      <c r="GB1" s="99"/>
      <c r="GC1" s="99"/>
      <c r="GD1" s="99"/>
      <c r="GE1" s="99"/>
      <c r="GF1" s="99"/>
      <c r="GG1" s="99"/>
      <c r="GH1" s="99"/>
      <c r="GI1" s="99"/>
      <c r="GJ1" s="99"/>
      <c r="GK1" s="99"/>
      <c r="GL1" s="99"/>
      <c r="GM1" s="99"/>
      <c r="GN1" s="99"/>
      <c r="GO1" s="99"/>
      <c r="GP1" s="99"/>
      <c r="GQ1" s="99"/>
      <c r="GR1" s="99"/>
      <c r="GS1" s="99"/>
      <c r="GT1" s="99"/>
      <c r="GU1" s="99"/>
      <c r="GV1" s="99"/>
      <c r="GW1" s="99"/>
      <c r="GX1" s="99"/>
      <c r="GY1" s="99"/>
      <c r="GZ1" s="99"/>
      <c r="HA1" s="99"/>
      <c r="HB1" s="99"/>
      <c r="HC1" s="99"/>
      <c r="HD1" s="99"/>
      <c r="HE1" s="99"/>
      <c r="HF1" s="99"/>
      <c r="HG1" s="99"/>
      <c r="HH1" s="99"/>
      <c r="HI1" s="99"/>
      <c r="HJ1" s="99"/>
      <c r="HK1" s="99"/>
      <c r="HL1" s="99"/>
      <c r="HM1" s="99"/>
      <c r="HN1" s="99"/>
      <c r="HO1" s="99"/>
      <c r="HP1" s="99"/>
      <c r="HQ1" s="99"/>
      <c r="HR1" s="99"/>
      <c r="HS1" s="99"/>
      <c r="HT1" s="99"/>
      <c r="HU1" s="99"/>
      <c r="HV1" s="99"/>
      <c r="HW1" s="99"/>
    </row>
    <row r="2" spans="1:231" ht="13.5" customHeight="1">
      <c r="A2" s="4"/>
      <c r="H2" s="4"/>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21"/>
      <c r="BT2" s="21"/>
      <c r="BU2" s="21"/>
      <c r="BV2" s="1585"/>
      <c r="CB2" s="1711"/>
      <c r="CC2" s="1710"/>
      <c r="CD2" s="2005"/>
      <c r="CE2" s="2005"/>
      <c r="CF2" s="2005"/>
      <c r="CG2" s="2005"/>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18"/>
      <c r="DL2" s="18"/>
      <c r="DM2" s="18"/>
      <c r="DN2" s="18"/>
      <c r="DO2" s="18"/>
      <c r="DP2" s="18"/>
      <c r="DQ2" s="18"/>
      <c r="DR2" s="18"/>
      <c r="DS2" s="18"/>
      <c r="DT2" s="18"/>
      <c r="DU2" s="18"/>
      <c r="DV2" s="18"/>
      <c r="DW2" s="1941"/>
      <c r="DX2" s="1941"/>
      <c r="DY2" s="1941"/>
      <c r="DZ2" s="1941"/>
      <c r="EA2" s="1942"/>
      <c r="EB2" s="100"/>
      <c r="EC2" s="2005"/>
      <c r="ED2" s="2005"/>
      <c r="EE2" s="2005"/>
      <c r="EF2" s="2005"/>
      <c r="EG2" s="2005"/>
      <c r="EH2" s="2005"/>
      <c r="EI2" s="2005"/>
      <c r="EJ2" s="2005"/>
      <c r="EK2" s="99"/>
      <c r="EL2" s="99"/>
      <c r="EM2" s="99"/>
      <c r="EN2" s="99"/>
      <c r="EO2" s="99"/>
      <c r="EP2" s="99"/>
      <c r="EQ2" s="99"/>
      <c r="ER2" s="99"/>
      <c r="ES2" s="99"/>
      <c r="ET2" s="99"/>
      <c r="EU2" s="99"/>
      <c r="EV2" s="99"/>
      <c r="EW2" s="99"/>
      <c r="EX2" s="99"/>
      <c r="EY2" s="99"/>
      <c r="EZ2" s="99"/>
      <c r="FA2" s="99"/>
      <c r="FB2" s="99"/>
      <c r="FC2" s="99"/>
      <c r="FD2" s="99"/>
      <c r="FE2" s="99"/>
      <c r="FF2" s="99"/>
      <c r="FG2" s="99"/>
      <c r="FH2" s="99"/>
      <c r="FI2" s="99"/>
      <c r="FJ2" s="99"/>
      <c r="FK2" s="99"/>
      <c r="FL2" s="99"/>
      <c r="FM2" s="99"/>
      <c r="FN2" s="99"/>
      <c r="FO2" s="99"/>
      <c r="FP2" s="99"/>
      <c r="FQ2" s="99"/>
      <c r="FR2" s="99"/>
      <c r="FS2" s="99"/>
      <c r="FT2" s="99"/>
      <c r="FU2" s="99"/>
      <c r="FV2" s="99"/>
      <c r="FW2" s="99"/>
      <c r="FX2" s="99"/>
      <c r="FY2" s="99"/>
      <c r="FZ2" s="99"/>
      <c r="GA2" s="99"/>
      <c r="GB2" s="99"/>
      <c r="GC2" s="99"/>
      <c r="GD2" s="99"/>
      <c r="GE2" s="99"/>
      <c r="GF2" s="99"/>
      <c r="GG2" s="99"/>
      <c r="GH2" s="99"/>
      <c r="GI2" s="99"/>
      <c r="GJ2" s="99"/>
      <c r="GK2" s="99"/>
      <c r="GL2" s="99"/>
      <c r="GM2" s="99"/>
      <c r="GN2" s="99"/>
      <c r="GO2" s="99"/>
      <c r="GP2" s="99"/>
      <c r="GQ2" s="99"/>
      <c r="GR2" s="99"/>
      <c r="GS2" s="99"/>
      <c r="GT2" s="99"/>
      <c r="GU2" s="99"/>
      <c r="GV2" s="99"/>
      <c r="GW2" s="99"/>
      <c r="GX2" s="99"/>
      <c r="GY2" s="99"/>
      <c r="GZ2" s="99"/>
      <c r="HA2" s="99"/>
      <c r="HB2" s="99"/>
      <c r="HC2" s="99"/>
      <c r="HD2" s="99"/>
      <c r="HE2" s="99"/>
      <c r="HF2" s="99"/>
      <c r="HG2" s="99"/>
      <c r="HH2" s="99"/>
      <c r="HI2" s="99"/>
      <c r="HJ2" s="99"/>
      <c r="HK2" s="99"/>
      <c r="HL2" s="99"/>
      <c r="HM2" s="99"/>
      <c r="HN2" s="99"/>
      <c r="HO2" s="99"/>
      <c r="HP2" s="99"/>
      <c r="HQ2" s="99"/>
      <c r="HR2" s="99"/>
      <c r="HS2" s="99"/>
      <c r="HT2" s="99"/>
      <c r="HU2" s="99"/>
      <c r="HV2" s="99"/>
      <c r="HW2" s="99"/>
    </row>
    <row r="3" spans="1:231" s="21" customFormat="1" ht="13.5" customHeight="1">
      <c r="A3" s="4"/>
      <c r="B3"/>
      <c r="C3"/>
      <c r="D3"/>
      <c r="E3"/>
      <c r="F3"/>
      <c r="G3"/>
      <c r="H3" s="4"/>
      <c r="I3" s="1892"/>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V3" s="1598"/>
      <c r="BW3" s="149"/>
      <c r="BX3" s="1643"/>
      <c r="BY3" s="1643"/>
      <c r="BZ3" s="1643"/>
      <c r="CA3" s="1643"/>
      <c r="CB3" s="1704"/>
      <c r="CC3" s="1704"/>
      <c r="EB3" s="1611"/>
      <c r="EC3" s="1611"/>
      <c r="ED3" s="149"/>
      <c r="EE3" s="149"/>
      <c r="EF3" s="149"/>
      <c r="EG3" s="149"/>
      <c r="EH3" s="149"/>
      <c r="EI3" s="149"/>
      <c r="EJ3" s="149"/>
      <c r="EK3" s="58"/>
      <c r="EL3" s="58"/>
      <c r="EM3" s="58"/>
      <c r="EN3" s="58"/>
      <c r="EO3" s="58"/>
      <c r="EP3" s="58"/>
      <c r="EQ3" s="58"/>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c r="FZ3" s="58"/>
      <c r="GA3" s="58"/>
      <c r="GB3" s="58"/>
      <c r="GC3" s="58"/>
      <c r="GD3" s="58"/>
      <c r="GE3" s="58"/>
      <c r="GF3" s="58"/>
      <c r="GG3" s="58"/>
      <c r="GH3" s="58"/>
      <c r="GI3" s="58"/>
      <c r="GJ3" s="58"/>
      <c r="GK3" s="58"/>
      <c r="GL3" s="58"/>
      <c r="GM3" s="58"/>
      <c r="GN3" s="58"/>
      <c r="GO3" s="58"/>
      <c r="GP3" s="58"/>
      <c r="GQ3" s="58"/>
      <c r="GR3" s="58"/>
      <c r="GS3" s="58"/>
      <c r="GT3" s="58"/>
      <c r="GU3" s="58"/>
      <c r="GV3" s="58"/>
      <c r="GW3" s="58"/>
      <c r="GX3" s="58"/>
      <c r="GY3" s="58"/>
      <c r="GZ3" s="58"/>
      <c r="HA3" s="58"/>
      <c r="HB3" s="58"/>
      <c r="HC3" s="58"/>
      <c r="HD3" s="58"/>
      <c r="HE3" s="58"/>
      <c r="HF3" s="58"/>
      <c r="HG3" s="58"/>
      <c r="HH3" s="58"/>
      <c r="HI3" s="58"/>
      <c r="HJ3" s="58"/>
      <c r="HK3" s="58"/>
      <c r="HL3" s="58"/>
      <c r="HM3" s="58"/>
      <c r="HN3" s="58"/>
      <c r="HO3" s="58"/>
      <c r="HP3" s="58"/>
      <c r="HQ3" s="58"/>
      <c r="HR3" s="58"/>
      <c r="HS3" s="58"/>
      <c r="HT3" s="58"/>
      <c r="HU3" s="58"/>
      <c r="HV3" s="58"/>
      <c r="HW3" s="58"/>
    </row>
    <row r="5" spans="1:231" s="21" customFormat="1" ht="13.5" customHeight="1">
      <c r="A5" s="4"/>
      <c r="B5"/>
      <c r="C5"/>
      <c r="D5"/>
      <c r="E5"/>
      <c r="F5"/>
      <c r="G5"/>
      <c r="H5" s="4"/>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691">
        <v>0.25</v>
      </c>
      <c r="AU5" s="691">
        <v>0.25</v>
      </c>
      <c r="AV5" s="691">
        <v>0.25</v>
      </c>
      <c r="AW5" s="691">
        <v>0.25</v>
      </c>
      <c r="AX5" s="691">
        <v>0.25</v>
      </c>
      <c r="AY5" s="691">
        <v>0.25</v>
      </c>
      <c r="AZ5" s="691">
        <v>0.25</v>
      </c>
      <c r="BA5" s="691">
        <v>0.25</v>
      </c>
      <c r="BB5" s="691">
        <v>0.25</v>
      </c>
      <c r="BC5" s="691">
        <v>0.25</v>
      </c>
      <c r="BD5" s="691">
        <v>0.25</v>
      </c>
      <c r="BE5" s="691">
        <v>0.25</v>
      </c>
      <c r="BF5" s="691">
        <v>0.25</v>
      </c>
      <c r="BG5" s="691">
        <v>0.25</v>
      </c>
      <c r="BH5" s="691">
        <v>0.25</v>
      </c>
      <c r="BI5" s="691">
        <v>0.25</v>
      </c>
      <c r="BJ5" s="1239">
        <v>0.25</v>
      </c>
      <c r="BK5" s="1239">
        <v>0.25</v>
      </c>
      <c r="BL5" s="1239">
        <v>0.25</v>
      </c>
      <c r="BM5" s="1239">
        <v>0.25</v>
      </c>
      <c r="BN5" s="1239">
        <v>0.25</v>
      </c>
      <c r="BO5" s="1239">
        <v>0.25</v>
      </c>
      <c r="BP5" s="1239">
        <v>0.25</v>
      </c>
      <c r="BQ5" s="1239">
        <v>0.25</v>
      </c>
      <c r="BR5" s="1239">
        <v>0.25</v>
      </c>
      <c r="BS5" s="1239">
        <v>0.25</v>
      </c>
      <c r="BT5" s="1239">
        <v>0.25</v>
      </c>
      <c r="BU5" s="1239">
        <v>0.25</v>
      </c>
      <c r="BV5" s="1239">
        <v>0.25</v>
      </c>
      <c r="BW5" s="1239">
        <v>0.25</v>
      </c>
      <c r="BX5" s="1239">
        <v>0.25</v>
      </c>
      <c r="BY5" s="1239">
        <v>0.25</v>
      </c>
      <c r="BZ5" s="1239">
        <v>0.25</v>
      </c>
      <c r="CA5" s="1239">
        <v>0.25</v>
      </c>
      <c r="CB5" s="1239">
        <v>0.25</v>
      </c>
      <c r="CC5" s="1239">
        <v>0.25</v>
      </c>
      <c r="CD5" s="1239" t="s">
        <v>593</v>
      </c>
      <c r="CE5" s="1239">
        <v>0.25</v>
      </c>
      <c r="CF5" s="1239">
        <v>0.25</v>
      </c>
      <c r="CG5" s="1962"/>
      <c r="CH5" s="1239">
        <v>0.25</v>
      </c>
      <c r="CI5" s="1239">
        <v>0.25</v>
      </c>
      <c r="CJ5" s="1239">
        <v>0.25</v>
      </c>
      <c r="CK5" s="1239">
        <v>0.25</v>
      </c>
      <c r="CL5" s="1239">
        <v>0.25</v>
      </c>
      <c r="CM5" s="1239">
        <v>0.25</v>
      </c>
      <c r="CN5" s="1239">
        <v>0.25</v>
      </c>
      <c r="CO5" s="1239">
        <v>0.25</v>
      </c>
      <c r="CP5" s="1239">
        <v>0.25</v>
      </c>
      <c r="CQ5" s="1239">
        <v>0.25</v>
      </c>
      <c r="CR5" s="1239">
        <v>0.25</v>
      </c>
      <c r="CS5" s="1239">
        <v>0.25</v>
      </c>
      <c r="CT5" s="1239">
        <v>0.25</v>
      </c>
      <c r="CU5" s="1239">
        <v>0.25</v>
      </c>
      <c r="CV5" s="1239">
        <v>0.25</v>
      </c>
      <c r="CW5" s="1239">
        <v>0.25</v>
      </c>
      <c r="CX5" s="1239">
        <v>0.25</v>
      </c>
      <c r="CY5" s="1239">
        <v>0.25</v>
      </c>
      <c r="CZ5" s="1239">
        <v>0.25</v>
      </c>
      <c r="DA5" s="1239">
        <v>0.25</v>
      </c>
      <c r="DB5" s="1239">
        <v>0.25</v>
      </c>
      <c r="DC5" s="1239">
        <v>0.25</v>
      </c>
      <c r="DD5" s="1239">
        <v>0.25</v>
      </c>
      <c r="DE5" s="1239">
        <v>0.25</v>
      </c>
      <c r="DF5" s="1239">
        <v>0.25</v>
      </c>
      <c r="DG5" s="1239">
        <v>0.25</v>
      </c>
      <c r="DH5" s="1239">
        <v>0.25</v>
      </c>
      <c r="DI5" s="1239">
        <v>0.25</v>
      </c>
      <c r="DJ5" s="1240"/>
      <c r="DK5" s="1239">
        <v>1</v>
      </c>
      <c r="DL5" s="1239">
        <v>1</v>
      </c>
      <c r="DM5" s="1239">
        <v>1</v>
      </c>
      <c r="DN5" s="1239">
        <v>1</v>
      </c>
      <c r="DO5" s="1239">
        <v>1</v>
      </c>
      <c r="DP5" s="1239">
        <v>1</v>
      </c>
      <c r="DQ5" s="1239">
        <v>1</v>
      </c>
      <c r="DR5" s="1239">
        <v>1</v>
      </c>
      <c r="DS5" s="1239">
        <v>1</v>
      </c>
      <c r="DT5" s="1239">
        <v>1</v>
      </c>
      <c r="DU5" s="1239">
        <v>1</v>
      </c>
      <c r="DV5" s="1239">
        <v>1</v>
      </c>
      <c r="DW5" s="1239">
        <v>1</v>
      </c>
      <c r="DX5" s="1239">
        <v>1</v>
      </c>
      <c r="DY5" s="1239">
        <v>1</v>
      </c>
      <c r="DZ5" s="1239">
        <v>1</v>
      </c>
      <c r="EA5" s="1239">
        <v>1</v>
      </c>
      <c r="EB5" s="1239">
        <v>1</v>
      </c>
      <c r="EC5" s="1851"/>
      <c r="ED5" s="1239">
        <v>1</v>
      </c>
      <c r="EE5" s="1239">
        <v>1</v>
      </c>
      <c r="EF5" s="1239">
        <v>1</v>
      </c>
      <c r="EG5" s="1239">
        <v>1</v>
      </c>
      <c r="EH5" s="1239">
        <v>1</v>
      </c>
      <c r="EI5" s="1239">
        <v>1</v>
      </c>
      <c r="EJ5" s="1239">
        <v>1</v>
      </c>
      <c r="EK5" s="58"/>
      <c r="EL5" s="58"/>
      <c r="EM5" s="58"/>
      <c r="EN5" s="58"/>
      <c r="EO5" s="58"/>
      <c r="EP5" s="58"/>
      <c r="EQ5" s="58"/>
      <c r="ER5" s="58"/>
      <c r="ES5" s="58"/>
      <c r="ET5" s="58"/>
      <c r="EU5" s="58"/>
      <c r="EV5" s="58"/>
      <c r="EW5" s="58"/>
      <c r="EX5" s="58"/>
      <c r="EY5" s="58"/>
      <c r="EZ5" s="58"/>
      <c r="FA5" s="58"/>
      <c r="FB5" s="58"/>
      <c r="FC5" s="58"/>
      <c r="FD5" s="58"/>
      <c r="FE5" s="58"/>
      <c r="FF5" s="58"/>
      <c r="FG5" s="58"/>
      <c r="FH5" s="58"/>
      <c r="FI5" s="58"/>
      <c r="FJ5" s="58"/>
      <c r="FK5" s="58"/>
      <c r="FL5" s="58"/>
      <c r="FM5" s="58"/>
      <c r="FN5" s="58"/>
      <c r="FO5" s="58"/>
      <c r="FP5" s="58"/>
      <c r="FQ5" s="58"/>
      <c r="FR5" s="58"/>
      <c r="FS5" s="58"/>
      <c r="FT5" s="58"/>
      <c r="FU5" s="58"/>
      <c r="FV5" s="58"/>
      <c r="FW5" s="58"/>
      <c r="FX5" s="58"/>
      <c r="FY5" s="58"/>
      <c r="FZ5" s="58"/>
      <c r="GA5" s="58"/>
      <c r="GB5" s="58"/>
      <c r="GC5" s="58"/>
      <c r="GD5" s="58"/>
      <c r="GE5" s="58"/>
      <c r="GF5" s="58"/>
      <c r="GG5" s="58"/>
      <c r="GH5" s="58"/>
      <c r="GI5" s="58"/>
      <c r="GJ5" s="58"/>
      <c r="GK5" s="58"/>
      <c r="GL5" s="58"/>
      <c r="GM5" s="58"/>
      <c r="GN5" s="58"/>
      <c r="GO5" s="58"/>
      <c r="GP5" s="58"/>
      <c r="GQ5" s="58"/>
      <c r="GR5" s="58"/>
      <c r="GS5" s="58"/>
      <c r="GT5" s="58"/>
      <c r="GU5" s="58"/>
      <c r="GV5" s="58"/>
      <c r="GW5" s="58"/>
      <c r="GX5" s="58"/>
      <c r="GY5" s="58"/>
      <c r="GZ5" s="58"/>
      <c r="HA5" s="58"/>
      <c r="HB5" s="58"/>
      <c r="HC5" s="58"/>
      <c r="HD5" s="58"/>
      <c r="HE5" s="58"/>
      <c r="HF5" s="58"/>
      <c r="HG5" s="58"/>
      <c r="HH5" s="58"/>
      <c r="HI5" s="58"/>
      <c r="HJ5" s="58"/>
      <c r="HK5" s="58"/>
      <c r="HL5" s="58"/>
      <c r="HM5" s="58"/>
      <c r="HN5" s="58"/>
      <c r="HO5" s="58"/>
      <c r="HP5" s="58"/>
      <c r="HQ5" s="58"/>
      <c r="HR5" s="58"/>
      <c r="HS5" s="58"/>
      <c r="HT5" s="58"/>
      <c r="HU5" s="58"/>
      <c r="HV5" s="58"/>
      <c r="HW5" s="58"/>
    </row>
    <row r="6" spans="1:231" s="206" customFormat="1" ht="13.5" customHeight="1">
      <c r="A6" s="204"/>
      <c r="B6"/>
      <c r="C6"/>
      <c r="D6"/>
      <c r="E6"/>
      <c r="F6"/>
      <c r="G6"/>
      <c r="H6" s="653"/>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7"/>
      <c r="AI6" s="207"/>
      <c r="AJ6" s="207"/>
      <c r="AK6" s="207"/>
      <c r="AL6" s="207"/>
      <c r="AM6" s="207"/>
      <c r="AN6" s="207"/>
      <c r="AO6" s="207"/>
      <c r="AP6" s="207"/>
      <c r="AQ6" s="207"/>
      <c r="AR6" s="207"/>
      <c r="AS6" s="207"/>
      <c r="AT6" s="570">
        <v>39903</v>
      </c>
      <c r="AU6" s="570">
        <f t="shared" ref="AU6:BZ6" si="0">+EOMONTH(AT6,3)</f>
        <v>39994</v>
      </c>
      <c r="AV6" s="570">
        <f t="shared" si="0"/>
        <v>40086</v>
      </c>
      <c r="AW6" s="570">
        <f t="shared" si="0"/>
        <v>40178</v>
      </c>
      <c r="AX6" s="570">
        <f t="shared" si="0"/>
        <v>40268</v>
      </c>
      <c r="AY6" s="570">
        <f t="shared" si="0"/>
        <v>40359</v>
      </c>
      <c r="AZ6" s="570">
        <f t="shared" si="0"/>
        <v>40451</v>
      </c>
      <c r="BA6" s="570">
        <f t="shared" si="0"/>
        <v>40543</v>
      </c>
      <c r="BB6" s="570">
        <f t="shared" si="0"/>
        <v>40633</v>
      </c>
      <c r="BC6" s="570">
        <f t="shared" si="0"/>
        <v>40724</v>
      </c>
      <c r="BD6" s="570">
        <f t="shared" si="0"/>
        <v>40816</v>
      </c>
      <c r="BE6" s="570">
        <f t="shared" si="0"/>
        <v>40908</v>
      </c>
      <c r="BF6" s="570">
        <f t="shared" si="0"/>
        <v>40999</v>
      </c>
      <c r="BG6" s="570">
        <f t="shared" si="0"/>
        <v>41090</v>
      </c>
      <c r="BH6" s="570">
        <f t="shared" si="0"/>
        <v>41182</v>
      </c>
      <c r="BI6" s="570">
        <f t="shared" si="0"/>
        <v>41274</v>
      </c>
      <c r="BJ6" s="570">
        <f t="shared" si="0"/>
        <v>41364</v>
      </c>
      <c r="BK6" s="570">
        <f t="shared" si="0"/>
        <v>41455</v>
      </c>
      <c r="BL6" s="570">
        <f t="shared" si="0"/>
        <v>41547</v>
      </c>
      <c r="BM6" s="570">
        <f t="shared" si="0"/>
        <v>41639</v>
      </c>
      <c r="BN6" s="570">
        <f t="shared" si="0"/>
        <v>41729</v>
      </c>
      <c r="BO6" s="570">
        <f t="shared" si="0"/>
        <v>41820</v>
      </c>
      <c r="BP6" s="570">
        <f t="shared" si="0"/>
        <v>41912</v>
      </c>
      <c r="BQ6" s="570">
        <f t="shared" si="0"/>
        <v>42004</v>
      </c>
      <c r="BR6" s="570">
        <f t="shared" si="0"/>
        <v>42094</v>
      </c>
      <c r="BS6" s="570">
        <f t="shared" si="0"/>
        <v>42185</v>
      </c>
      <c r="BT6" s="570">
        <f t="shared" si="0"/>
        <v>42277</v>
      </c>
      <c r="BU6" s="792"/>
      <c r="BV6" s="570">
        <f t="shared" si="0"/>
        <v>121</v>
      </c>
      <c r="BW6" s="570">
        <f t="shared" si="0"/>
        <v>213</v>
      </c>
      <c r="BX6" s="570">
        <f t="shared" si="0"/>
        <v>305</v>
      </c>
      <c r="BY6" s="570">
        <f t="shared" si="0"/>
        <v>397</v>
      </c>
      <c r="BZ6" s="570">
        <f t="shared" si="0"/>
        <v>486</v>
      </c>
      <c r="CA6" s="570">
        <f t="shared" ref="CA6:DI6" si="1">+EOMONTH(BZ6,3)</f>
        <v>578</v>
      </c>
      <c r="CB6" s="570">
        <f t="shared" si="1"/>
        <v>670</v>
      </c>
      <c r="CC6" s="570">
        <f t="shared" si="1"/>
        <v>762</v>
      </c>
      <c r="CD6" s="570">
        <f t="shared" si="1"/>
        <v>851</v>
      </c>
      <c r="CE6" s="570">
        <f t="shared" si="1"/>
        <v>943</v>
      </c>
      <c r="CF6" s="570">
        <f t="shared" si="1"/>
        <v>1035</v>
      </c>
      <c r="CG6" s="570">
        <f t="shared" si="1"/>
        <v>1127</v>
      </c>
      <c r="CH6" s="570">
        <f t="shared" si="1"/>
        <v>1216</v>
      </c>
      <c r="CI6" s="570">
        <f t="shared" si="1"/>
        <v>1308</v>
      </c>
      <c r="CJ6" s="570">
        <f t="shared" si="1"/>
        <v>1400</v>
      </c>
      <c r="CK6" s="570">
        <f t="shared" si="1"/>
        <v>1492</v>
      </c>
      <c r="CL6" s="570">
        <f t="shared" si="1"/>
        <v>1582</v>
      </c>
      <c r="CM6" s="570">
        <f t="shared" si="1"/>
        <v>1674</v>
      </c>
      <c r="CN6" s="570">
        <f t="shared" si="1"/>
        <v>1766</v>
      </c>
      <c r="CO6" s="570">
        <f t="shared" si="1"/>
        <v>1858</v>
      </c>
      <c r="CP6" s="570">
        <f t="shared" si="1"/>
        <v>1947</v>
      </c>
      <c r="CQ6" s="570">
        <f t="shared" si="1"/>
        <v>2039</v>
      </c>
      <c r="CR6" s="570">
        <f t="shared" si="1"/>
        <v>2131</v>
      </c>
      <c r="CS6" s="570">
        <f t="shared" si="1"/>
        <v>2223</v>
      </c>
      <c r="CT6" s="570">
        <f t="shared" si="1"/>
        <v>2312</v>
      </c>
      <c r="CU6" s="570">
        <f t="shared" si="1"/>
        <v>2404</v>
      </c>
      <c r="CV6" s="570">
        <f t="shared" si="1"/>
        <v>2496</v>
      </c>
      <c r="CW6" s="570">
        <f t="shared" si="1"/>
        <v>2588</v>
      </c>
      <c r="CX6" s="570">
        <f t="shared" si="1"/>
        <v>2677</v>
      </c>
      <c r="CY6" s="570">
        <f t="shared" si="1"/>
        <v>2769</v>
      </c>
      <c r="CZ6" s="570">
        <f t="shared" si="1"/>
        <v>2861</v>
      </c>
      <c r="DA6" s="570">
        <f t="shared" si="1"/>
        <v>2953</v>
      </c>
      <c r="DB6" s="570">
        <f t="shared" si="1"/>
        <v>3043</v>
      </c>
      <c r="DC6" s="570">
        <f t="shared" si="1"/>
        <v>3135</v>
      </c>
      <c r="DD6" s="570">
        <f t="shared" si="1"/>
        <v>3227</v>
      </c>
      <c r="DE6" s="570">
        <f t="shared" si="1"/>
        <v>3319</v>
      </c>
      <c r="DF6" s="570">
        <f t="shared" si="1"/>
        <v>3408</v>
      </c>
      <c r="DG6" s="570">
        <f t="shared" si="1"/>
        <v>3500</v>
      </c>
      <c r="DH6" s="570">
        <f t="shared" si="1"/>
        <v>3592</v>
      </c>
      <c r="DI6" s="570">
        <f t="shared" si="1"/>
        <v>3684</v>
      </c>
      <c r="DJ6" s="267"/>
      <c r="DK6" s="205">
        <v>36891</v>
      </c>
      <c r="DL6" s="205">
        <v>37256</v>
      </c>
      <c r="DM6" s="205">
        <v>37621</v>
      </c>
      <c r="DN6" s="205">
        <v>37986</v>
      </c>
      <c r="DO6" s="205">
        <v>38352</v>
      </c>
      <c r="DP6" s="205">
        <v>38717</v>
      </c>
      <c r="DQ6" s="205">
        <v>39082</v>
      </c>
      <c r="DR6" s="205">
        <f t="shared" ref="DR6:EJ6" si="2">+EOMONTH(DQ6,12)</f>
        <v>39447</v>
      </c>
      <c r="DS6" s="205">
        <f t="shared" si="2"/>
        <v>39813</v>
      </c>
      <c r="DT6" s="205">
        <f t="shared" si="2"/>
        <v>40178</v>
      </c>
      <c r="DU6" s="205">
        <f t="shared" si="2"/>
        <v>40543</v>
      </c>
      <c r="DV6" s="205">
        <f t="shared" si="2"/>
        <v>40908</v>
      </c>
      <c r="DW6" s="205">
        <f t="shared" si="2"/>
        <v>41274</v>
      </c>
      <c r="DX6" s="205">
        <f t="shared" si="2"/>
        <v>41639</v>
      </c>
      <c r="DY6" s="205">
        <f t="shared" si="2"/>
        <v>42004</v>
      </c>
      <c r="DZ6" s="205">
        <f t="shared" si="2"/>
        <v>42369</v>
      </c>
      <c r="EA6" s="205">
        <f t="shared" si="2"/>
        <v>42735</v>
      </c>
      <c r="EB6" s="1642"/>
      <c r="EC6" s="205">
        <f t="shared" si="2"/>
        <v>397</v>
      </c>
      <c r="ED6" s="205">
        <f t="shared" si="2"/>
        <v>762</v>
      </c>
      <c r="EE6" s="205">
        <f t="shared" si="2"/>
        <v>1127</v>
      </c>
      <c r="EF6" s="205">
        <f t="shared" si="2"/>
        <v>1492</v>
      </c>
      <c r="EG6" s="205">
        <f t="shared" si="2"/>
        <v>1858</v>
      </c>
      <c r="EH6" s="205">
        <f t="shared" si="2"/>
        <v>2223</v>
      </c>
      <c r="EI6" s="205">
        <f t="shared" si="2"/>
        <v>2588</v>
      </c>
      <c r="EJ6" s="205">
        <f t="shared" si="2"/>
        <v>2953</v>
      </c>
      <c r="EK6" s="220"/>
      <c r="EL6" s="220"/>
      <c r="EM6" s="220"/>
      <c r="EN6" s="220"/>
      <c r="EO6" s="220"/>
      <c r="EP6" s="220"/>
      <c r="EQ6" s="220"/>
      <c r="ER6" s="220"/>
      <c r="ES6" s="220"/>
      <c r="ET6" s="220"/>
      <c r="EU6" s="220"/>
      <c r="EV6" s="220"/>
      <c r="EW6" s="220"/>
      <c r="EX6" s="220"/>
      <c r="EY6" s="220"/>
      <c r="EZ6" s="220"/>
      <c r="FA6" s="220"/>
      <c r="FB6" s="220"/>
      <c r="FC6" s="220"/>
      <c r="FD6" s="220"/>
      <c r="FE6" s="220"/>
      <c r="FF6" s="220"/>
      <c r="FG6" s="220"/>
      <c r="FH6" s="220"/>
      <c r="FI6" s="220"/>
      <c r="FJ6" s="220"/>
      <c r="FK6" s="220"/>
      <c r="FL6" s="220"/>
      <c r="FM6" s="220"/>
      <c r="FN6" s="220"/>
      <c r="FO6" s="220"/>
      <c r="FP6" s="220"/>
      <c r="FQ6" s="220"/>
      <c r="FR6" s="220"/>
      <c r="FS6" s="220"/>
      <c r="FT6" s="220"/>
      <c r="FU6" s="220"/>
      <c r="FV6" s="220"/>
      <c r="FW6" s="220"/>
      <c r="FX6" s="220"/>
      <c r="FY6" s="220"/>
      <c r="FZ6" s="220"/>
      <c r="GA6" s="220"/>
      <c r="GB6" s="220"/>
      <c r="GC6" s="220"/>
      <c r="GD6" s="220"/>
      <c r="GE6" s="220"/>
      <c r="GF6" s="220"/>
      <c r="GG6" s="220"/>
      <c r="GH6" s="220"/>
      <c r="GI6" s="220"/>
      <c r="GJ6" s="220"/>
      <c r="GK6" s="220"/>
      <c r="GL6" s="220"/>
      <c r="GM6" s="220"/>
      <c r="GN6" s="220"/>
      <c r="GO6" s="220"/>
      <c r="GP6" s="220"/>
      <c r="GQ6" s="220"/>
      <c r="GR6" s="220"/>
      <c r="GS6" s="220"/>
      <c r="GT6" s="220"/>
      <c r="GU6" s="220"/>
      <c r="GV6" s="220"/>
      <c r="GW6" s="220"/>
      <c r="GX6" s="220"/>
      <c r="GY6" s="220"/>
      <c r="GZ6" s="220"/>
      <c r="HA6" s="220"/>
      <c r="HB6" s="220"/>
      <c r="HC6" s="220"/>
      <c r="HD6" s="220"/>
      <c r="HE6" s="220"/>
      <c r="HF6" s="220"/>
      <c r="HG6" s="220"/>
      <c r="HH6" s="220"/>
      <c r="HI6" s="220"/>
      <c r="HJ6" s="220"/>
      <c r="HK6" s="220"/>
      <c r="HL6" s="220"/>
      <c r="HM6" s="220"/>
      <c r="HN6" s="220"/>
      <c r="HO6" s="220"/>
      <c r="HP6" s="220"/>
      <c r="HQ6" s="220"/>
      <c r="HR6" s="220"/>
      <c r="HS6" s="220"/>
      <c r="HT6" s="220"/>
      <c r="HU6" s="220"/>
      <c r="HV6" s="220"/>
      <c r="HW6" s="220"/>
    </row>
    <row r="7" spans="1:231" ht="13.5" customHeight="1">
      <c r="A7" s="4"/>
      <c r="H7" s="6"/>
      <c r="I7" s="1154" t="s">
        <v>4</v>
      </c>
      <c r="J7" s="343">
        <v>2000</v>
      </c>
      <c r="K7" s="331"/>
      <c r="L7" s="331"/>
      <c r="M7" s="331"/>
      <c r="N7" s="331">
        <f>J7+1</f>
        <v>2001</v>
      </c>
      <c r="O7" s="331"/>
      <c r="P7" s="331"/>
      <c r="Q7" s="331"/>
      <c r="R7" s="331">
        <f>N7+1</f>
        <v>2002</v>
      </c>
      <c r="S7" s="331"/>
      <c r="T7" s="331"/>
      <c r="U7" s="331"/>
      <c r="V7" s="331">
        <f>R7+1</f>
        <v>2003</v>
      </c>
      <c r="W7" s="331"/>
      <c r="X7" s="331"/>
      <c r="Y7" s="331"/>
      <c r="Z7" s="331">
        <f>V7+1</f>
        <v>2004</v>
      </c>
      <c r="AA7" s="331"/>
      <c r="AB7" s="331"/>
      <c r="AC7" s="331"/>
      <c r="AD7" s="331">
        <f>Z7+1</f>
        <v>2005</v>
      </c>
      <c r="AE7" s="331"/>
      <c r="AF7" s="331"/>
      <c r="AG7" s="331"/>
      <c r="AH7" s="331">
        <f>AD7+1</f>
        <v>2006</v>
      </c>
      <c r="AI7" s="331"/>
      <c r="AJ7" s="331"/>
      <c r="AK7" s="331"/>
      <c r="AL7" s="331">
        <f>AH7+1</f>
        <v>2007</v>
      </c>
      <c r="AM7" s="331"/>
      <c r="AN7" s="331"/>
      <c r="AO7" s="331"/>
      <c r="AP7" s="331">
        <f>AL7+1</f>
        <v>2008</v>
      </c>
      <c r="AQ7" s="331"/>
      <c r="AR7" s="331"/>
      <c r="AS7" s="331"/>
      <c r="AT7" s="330">
        <f>AP7+1</f>
        <v>2009</v>
      </c>
      <c r="AU7" s="331"/>
      <c r="AV7" s="331"/>
      <c r="AW7" s="332"/>
      <c r="AX7" s="330">
        <f>AT7+1</f>
        <v>2010</v>
      </c>
      <c r="AY7" s="331"/>
      <c r="AZ7" s="331"/>
      <c r="BA7" s="332"/>
      <c r="BB7" s="330">
        <f>AX7+1</f>
        <v>2011</v>
      </c>
      <c r="BC7" s="331"/>
      <c r="BD7" s="331"/>
      <c r="BE7" s="332"/>
      <c r="BF7" s="330">
        <f>BB7+1</f>
        <v>2012</v>
      </c>
      <c r="BG7" s="331"/>
      <c r="BH7" s="331"/>
      <c r="BI7" s="332"/>
      <c r="BJ7" s="330">
        <f>BF7+1</f>
        <v>2013</v>
      </c>
      <c r="BK7" s="331"/>
      <c r="BL7" s="331"/>
      <c r="BM7" s="332"/>
      <c r="BN7" s="330">
        <f>BJ7+1</f>
        <v>2014</v>
      </c>
      <c r="BO7" s="331"/>
      <c r="BP7" s="331"/>
      <c r="BQ7" s="332"/>
      <c r="BR7" s="330">
        <f>BN7+1</f>
        <v>2015</v>
      </c>
      <c r="BS7" s="331"/>
      <c r="BT7" s="331"/>
      <c r="BU7" s="332"/>
      <c r="BV7" s="330">
        <f>BR7+1</f>
        <v>2016</v>
      </c>
      <c r="BW7" s="331"/>
      <c r="BX7" s="331"/>
      <c r="BY7" s="332"/>
      <c r="BZ7" s="330">
        <f>BV7+1</f>
        <v>2017</v>
      </c>
      <c r="CA7" s="343"/>
      <c r="CB7" s="343"/>
      <c r="CC7" s="1715"/>
      <c r="CD7" s="344">
        <f>BZ7+1</f>
        <v>2018</v>
      </c>
      <c r="CE7" s="331"/>
      <c r="CF7" s="331"/>
      <c r="CG7" s="332"/>
      <c r="CH7" s="344">
        <f>CD7+1</f>
        <v>2019</v>
      </c>
      <c r="CI7" s="331"/>
      <c r="CJ7" s="331"/>
      <c r="CK7" s="331"/>
      <c r="CL7" s="344">
        <f>CH7+1</f>
        <v>2020</v>
      </c>
      <c r="CM7" s="331"/>
      <c r="CN7" s="331"/>
      <c r="CO7" s="331"/>
      <c r="CP7" s="344">
        <f>CL7+1</f>
        <v>2021</v>
      </c>
      <c r="CQ7" s="331"/>
      <c r="CR7" s="331"/>
      <c r="CS7" s="331"/>
      <c r="CT7" s="344">
        <f>CP7+1</f>
        <v>2022</v>
      </c>
      <c r="CU7" s="331"/>
      <c r="CV7" s="331"/>
      <c r="CW7" s="331"/>
      <c r="CX7" s="344">
        <f>CT7+1</f>
        <v>2023</v>
      </c>
      <c r="CY7" s="331"/>
      <c r="CZ7" s="331"/>
      <c r="DA7" s="331"/>
      <c r="DB7" s="344">
        <f>CX7+1</f>
        <v>2024</v>
      </c>
      <c r="DC7" s="331"/>
      <c r="DD7" s="331"/>
      <c r="DE7" s="331"/>
      <c r="DF7" s="344">
        <f>DB7+1</f>
        <v>2025</v>
      </c>
      <c r="DG7" s="331"/>
      <c r="DH7" s="331"/>
      <c r="DI7" s="332"/>
      <c r="DJ7" s="1004"/>
      <c r="DK7" s="336"/>
      <c r="DL7" s="336"/>
      <c r="DM7" s="336"/>
      <c r="DN7" s="336"/>
      <c r="DO7" s="336"/>
      <c r="DP7" s="336"/>
      <c r="DQ7" s="337"/>
      <c r="DR7" s="336"/>
      <c r="DS7" s="336"/>
      <c r="DT7" s="336"/>
      <c r="DU7" s="336"/>
      <c r="DV7" s="336"/>
      <c r="DW7" s="336"/>
      <c r="DX7" s="336"/>
      <c r="DY7" s="336"/>
      <c r="DZ7" s="336"/>
      <c r="EA7" s="336"/>
      <c r="EB7" s="336"/>
      <c r="EC7" s="336"/>
      <c r="ED7" s="336"/>
      <c r="EE7" s="336"/>
      <c r="EF7" s="336"/>
      <c r="EG7" s="336"/>
      <c r="EH7" s="336"/>
      <c r="EI7" s="336"/>
      <c r="EJ7" s="338"/>
      <c r="EK7" s="99"/>
      <c r="EL7" s="99"/>
      <c r="EM7" s="99"/>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c r="FO7" s="99"/>
      <c r="FP7" s="99"/>
      <c r="FQ7" s="99"/>
      <c r="FR7" s="99"/>
      <c r="FS7" s="99"/>
      <c r="FT7" s="99"/>
      <c r="FU7" s="99"/>
      <c r="FV7" s="99"/>
      <c r="FW7" s="99"/>
      <c r="FX7" s="99"/>
      <c r="FY7" s="99"/>
      <c r="FZ7" s="99"/>
      <c r="GA7" s="99"/>
      <c r="GB7" s="99"/>
      <c r="GC7" s="99"/>
      <c r="GD7" s="99"/>
      <c r="GE7" s="99"/>
      <c r="GF7" s="99"/>
      <c r="GG7" s="99"/>
      <c r="GH7" s="99"/>
      <c r="GI7" s="99"/>
      <c r="GJ7" s="99"/>
      <c r="GK7" s="99"/>
      <c r="GL7" s="99"/>
      <c r="GM7" s="99"/>
      <c r="GN7" s="99"/>
      <c r="GO7" s="99"/>
      <c r="GP7" s="99"/>
      <c r="GQ7" s="99"/>
      <c r="GR7" s="99"/>
      <c r="GS7" s="99"/>
      <c r="GT7" s="99"/>
      <c r="GU7" s="99"/>
      <c r="GV7" s="99"/>
      <c r="GW7" s="99"/>
      <c r="GX7" s="99"/>
      <c r="GY7" s="99"/>
      <c r="GZ7" s="99"/>
      <c r="HA7" s="99"/>
      <c r="HB7" s="99"/>
      <c r="HC7" s="99"/>
      <c r="HD7" s="99"/>
      <c r="HE7" s="99"/>
      <c r="HF7" s="99"/>
      <c r="HG7" s="99"/>
      <c r="HH7" s="99"/>
      <c r="HI7" s="99"/>
      <c r="HJ7" s="99"/>
      <c r="HK7" s="99"/>
      <c r="HL7" s="99"/>
      <c r="HM7" s="99"/>
      <c r="HN7" s="99"/>
      <c r="HO7" s="99"/>
      <c r="HP7" s="99"/>
      <c r="HQ7" s="99"/>
      <c r="HR7" s="99"/>
      <c r="HS7" s="99"/>
      <c r="HT7" s="99"/>
      <c r="HU7" s="99"/>
      <c r="HV7" s="99"/>
      <c r="HW7" s="99"/>
    </row>
    <row r="8" spans="1:231" ht="13.5" customHeight="1">
      <c r="A8" s="4"/>
      <c r="H8" s="6"/>
      <c r="I8" s="1155" t="s">
        <v>3</v>
      </c>
      <c r="J8" s="333" t="str">
        <f>"1Q"&amp;RIGHT(J7,2)&amp;"A"</f>
        <v>1Q00A</v>
      </c>
      <c r="K8" s="333" t="str">
        <f>"2Q"&amp;RIGHT(J7,2)&amp;"A"</f>
        <v>2Q00A</v>
      </c>
      <c r="L8" s="333" t="str">
        <f>"3Q"&amp;RIGHT(J7,2)&amp;"A"</f>
        <v>3Q00A</v>
      </c>
      <c r="M8" s="333" t="str">
        <f>"4Q"&amp;RIGHT(J7,2)&amp;"A"</f>
        <v>4Q00A</v>
      </c>
      <c r="N8" s="333" t="str">
        <f>"1Q"&amp;RIGHT(N7,2)&amp;"A"</f>
        <v>1Q01A</v>
      </c>
      <c r="O8" s="333" t="str">
        <f>"2Q"&amp;RIGHT(N7,2)&amp;"A"</f>
        <v>2Q01A</v>
      </c>
      <c r="P8" s="333" t="str">
        <f>"3Q"&amp;RIGHT(N7,2)&amp;"A"</f>
        <v>3Q01A</v>
      </c>
      <c r="Q8" s="333" t="str">
        <f>"4Q"&amp;RIGHT(N7,2)&amp;"A"</f>
        <v>4Q01A</v>
      </c>
      <c r="R8" s="333" t="str">
        <f>"1Q"&amp;RIGHT(R7,2)&amp;"A"</f>
        <v>1Q02A</v>
      </c>
      <c r="S8" s="333" t="str">
        <f>"2Q"&amp;RIGHT(R7,2)&amp;"A"</f>
        <v>2Q02A</v>
      </c>
      <c r="T8" s="333" t="str">
        <f>"3Q"&amp;RIGHT(R7,2)&amp;"A"</f>
        <v>3Q02A</v>
      </c>
      <c r="U8" s="333" t="str">
        <f>"4Q"&amp;RIGHT(R7,2)&amp;"A"</f>
        <v>4Q02A</v>
      </c>
      <c r="V8" s="333" t="str">
        <f>"1Q"&amp;RIGHT(V7,2)&amp;"A"</f>
        <v>1Q03A</v>
      </c>
      <c r="W8" s="333" t="str">
        <f>"2Q"&amp;RIGHT(V7,2)&amp;"A"</f>
        <v>2Q03A</v>
      </c>
      <c r="X8" s="333" t="str">
        <f>"3Q"&amp;RIGHT(V7,2)&amp;"A"</f>
        <v>3Q03A</v>
      </c>
      <c r="Y8" s="333" t="str">
        <f>"4Q"&amp;RIGHT(V7,2)&amp;"A"</f>
        <v>4Q03A</v>
      </c>
      <c r="Z8" s="333" t="str">
        <f>"1Q"&amp;RIGHT(Z7,2)&amp;"A"</f>
        <v>1Q04A</v>
      </c>
      <c r="AA8" s="333" t="str">
        <f>"2Q"&amp;RIGHT(Z7,2)&amp;"A"</f>
        <v>2Q04A</v>
      </c>
      <c r="AB8" s="333" t="str">
        <f>"3Q"&amp;RIGHT(Z7,2)&amp;"A"</f>
        <v>3Q04A</v>
      </c>
      <c r="AC8" s="333" t="str">
        <f>"4Q"&amp;RIGHT(Z7,2)&amp;"A"</f>
        <v>4Q04A</v>
      </c>
      <c r="AD8" s="333" t="str">
        <f>"1Q"&amp;RIGHT(AD7,2)&amp;"A"</f>
        <v>1Q05A</v>
      </c>
      <c r="AE8" s="333" t="str">
        <f>"2Q"&amp;RIGHT(AD7,2)&amp;"A"</f>
        <v>2Q05A</v>
      </c>
      <c r="AF8" s="333" t="str">
        <f>"3Q"&amp;RIGHT(AD7,2)&amp;"A"</f>
        <v>3Q05A</v>
      </c>
      <c r="AG8" s="333" t="str">
        <f>"4Q"&amp;RIGHT(AD7,2)&amp;"A"</f>
        <v>4Q05A</v>
      </c>
      <c r="AH8" s="333" t="str">
        <f>"1Q"&amp;RIGHT(AH7,2)&amp;"A"</f>
        <v>1Q06A</v>
      </c>
      <c r="AI8" s="333" t="str">
        <f>"2Q"&amp;RIGHT(AH7,2)&amp;"A"</f>
        <v>2Q06A</v>
      </c>
      <c r="AJ8" s="333" t="str">
        <f>"3Q"&amp;RIGHT(AH7,2)&amp;"A"</f>
        <v>3Q06A</v>
      </c>
      <c r="AK8" s="333" t="str">
        <f>"4Q"&amp;RIGHT(AH7,2)&amp;"A"</f>
        <v>4Q06A</v>
      </c>
      <c r="AL8" s="333" t="str">
        <f>"1Q"&amp;RIGHT(AL7,2)&amp;"A"</f>
        <v>1Q07A</v>
      </c>
      <c r="AM8" s="333" t="str">
        <f>"2Q"&amp;RIGHT(AL7,2)&amp;"A"</f>
        <v>2Q07A</v>
      </c>
      <c r="AN8" s="333" t="str">
        <f>"3Q"&amp;RIGHT(AL7,2)&amp;"A"</f>
        <v>3Q07A</v>
      </c>
      <c r="AO8" s="333" t="str">
        <f>"4Q"&amp;RIGHT(AL7,2)&amp;"A"</f>
        <v>4Q07A</v>
      </c>
      <c r="AP8" s="333" t="str">
        <f>"1Q"&amp;RIGHT(AP7,2)&amp;"A"</f>
        <v>1Q08A</v>
      </c>
      <c r="AQ8" s="333" t="str">
        <f>"2Q"&amp;RIGHT(AP7,2)&amp;"A"</f>
        <v>2Q08A</v>
      </c>
      <c r="AR8" s="333" t="str">
        <f>"3Q"&amp;RIGHT(AP7,2)&amp;"A"</f>
        <v>3Q08A</v>
      </c>
      <c r="AS8" s="333" t="str">
        <f>"4Q"&amp;RIGHT(AP7,2)&amp;"A"</f>
        <v>4Q08A</v>
      </c>
      <c r="AT8" s="334" t="str">
        <f>"1Q"&amp;RIGHT(AT7,2)&amp;"A"</f>
        <v>1Q09A</v>
      </c>
      <c r="AU8" s="333" t="str">
        <f>"2Q"&amp;RIGHT(AT7,2)&amp;"A"</f>
        <v>2Q09A</v>
      </c>
      <c r="AV8" s="333" t="str">
        <f>"3Q"&amp;RIGHT(AT7,2)&amp;"A"</f>
        <v>3Q09A</v>
      </c>
      <c r="AW8" s="335" t="str">
        <f>"4Q"&amp;RIGHT(AT7,2)&amp;"A"</f>
        <v>4Q09A</v>
      </c>
      <c r="AX8" s="334" t="str">
        <f>"1Q"&amp;RIGHT(AX7,2)&amp;"A"</f>
        <v>1Q10A</v>
      </c>
      <c r="AY8" s="333" t="str">
        <f>"2Q"&amp;RIGHT(AX7,2)&amp;"A"</f>
        <v>2Q10A</v>
      </c>
      <c r="AZ8" s="333" t="str">
        <f>"3Q"&amp;RIGHT(AX7,2)&amp;"A"</f>
        <v>3Q10A</v>
      </c>
      <c r="BA8" s="335" t="str">
        <f>"4Q"&amp;RIGHT(AX7,2)&amp;"A"</f>
        <v>4Q10A</v>
      </c>
      <c r="BB8" s="334" t="str">
        <f>"1Q"&amp;RIGHT(BB7,2)&amp;"A"</f>
        <v>1Q11A</v>
      </c>
      <c r="BC8" s="333" t="str">
        <f>"2Q"&amp;RIGHT(BB7,2)&amp;"A"</f>
        <v>2Q11A</v>
      </c>
      <c r="BD8" s="333" t="str">
        <f>"3Q"&amp;RIGHT(BB7,2)&amp;"A"</f>
        <v>3Q11A</v>
      </c>
      <c r="BE8" s="335" t="str">
        <f>"4Q"&amp;RIGHT(BB7,2)&amp;"A"</f>
        <v>4Q11A</v>
      </c>
      <c r="BF8" s="334" t="str">
        <f>"1Q"&amp;RIGHT(BF7,2)&amp;"A"</f>
        <v>1Q12A</v>
      </c>
      <c r="BG8" s="333" t="str">
        <f>"2Q"&amp;RIGHT(BF7,2)&amp;"A"</f>
        <v>2Q12A</v>
      </c>
      <c r="BH8" s="333" t="str">
        <f>"3Q"&amp;RIGHT(BF7,2)&amp;"A"</f>
        <v>3Q12A</v>
      </c>
      <c r="BI8" s="335" t="str">
        <f>"4Q"&amp;RIGHT(BF7,2)&amp;"A"</f>
        <v>4Q12A</v>
      </c>
      <c r="BJ8" s="334" t="str">
        <f>"1Q"&amp;RIGHT(BJ7,2)&amp;"A"</f>
        <v>1Q13A</v>
      </c>
      <c r="BK8" s="333" t="str">
        <f>"2Q"&amp;RIGHT(BJ7,2)&amp;"A"</f>
        <v>2Q13A</v>
      </c>
      <c r="BL8" s="333" t="str">
        <f>"3Q"&amp;RIGHT(BJ7,2)&amp;"A"</f>
        <v>3Q13A</v>
      </c>
      <c r="BM8" s="335" t="str">
        <f>"4Q"&amp;RIGHT(BJ7,2)&amp;"A"</f>
        <v>4Q13A</v>
      </c>
      <c r="BN8" s="334" t="str">
        <f>"1Q"&amp;RIGHT(BN7,2)&amp;"A"</f>
        <v>1Q14A</v>
      </c>
      <c r="BO8" s="333" t="str">
        <f>"2Q"&amp;RIGHT(BN7,2)&amp;"A"</f>
        <v>2Q14A</v>
      </c>
      <c r="BP8" s="333" t="str">
        <f>"3Q"&amp;RIGHT(BN7,2)&amp;"A"</f>
        <v>3Q14A</v>
      </c>
      <c r="BQ8" s="335" t="str">
        <f>"4Q"&amp;RIGHT(BN7,2)&amp;"A"</f>
        <v>4Q14A</v>
      </c>
      <c r="BR8" s="334" t="str">
        <f>"1Q"&amp;RIGHT(BR7,2)&amp;"A"</f>
        <v>1Q15A</v>
      </c>
      <c r="BS8" s="333" t="str">
        <f>"2Q"&amp;RIGHT(BR7,2)&amp;"A"</f>
        <v>2Q15A</v>
      </c>
      <c r="BT8" s="333" t="str">
        <f>"3Q"&amp;RIGHT(BR7,2)&amp;"A"</f>
        <v>3Q15A</v>
      </c>
      <c r="BU8" s="335" t="str">
        <f>"4Q"&amp;RIGHT(BR7,2)&amp;"A"</f>
        <v>4Q15A</v>
      </c>
      <c r="BV8" s="334" t="str">
        <f>"1Q"&amp;RIGHT(BV7,2)&amp;"A"</f>
        <v>1Q16A</v>
      </c>
      <c r="BW8" s="333" t="str">
        <f>"2Q"&amp;RIGHT(BV7,2)&amp;"A"</f>
        <v>2Q16A</v>
      </c>
      <c r="BX8" s="333" t="str">
        <f>"3Q"&amp;RIGHT(BV7,2)&amp;"A"</f>
        <v>3Q16A</v>
      </c>
      <c r="BY8" s="335" t="str">
        <f>"4Q"&amp;RIGHT(BV7,2)&amp;"A"</f>
        <v>4Q16A</v>
      </c>
      <c r="BZ8" s="1713" t="str">
        <f>"1Q"&amp;RIGHT(BZ7,2)&amp;"A"</f>
        <v>1Q17A</v>
      </c>
      <c r="CA8" s="1713" t="str">
        <f>"2Q"&amp;RIGHT(BZ7,2)&amp;"A"</f>
        <v>2Q17A</v>
      </c>
      <c r="CB8" s="1713" t="str">
        <f>"3Q"&amp;RIGHT(BZ7,2)&amp;"A"</f>
        <v>3Q17A</v>
      </c>
      <c r="CC8" s="1719" t="str">
        <f>"4Q"&amp;RIGHT(BZ7,2)&amp;"A"</f>
        <v>4Q17A</v>
      </c>
      <c r="CD8" s="333" t="str">
        <f>"1Q"&amp;RIGHT(CD7,2)&amp;"E"</f>
        <v>1Q18E</v>
      </c>
      <c r="CE8" s="333" t="str">
        <f>"2Q"&amp;RIGHT(CD7,2)&amp;"E"</f>
        <v>2Q18E</v>
      </c>
      <c r="CF8" s="333" t="str">
        <f>"3Q"&amp;RIGHT(CD7,2)&amp;"E"</f>
        <v>3Q18E</v>
      </c>
      <c r="CG8" s="335" t="str">
        <f>"4Q"&amp;RIGHT(CD7,2)&amp;"E"</f>
        <v>4Q18E</v>
      </c>
      <c r="CH8" s="333" t="str">
        <f>"1Q"&amp;RIGHT(CH7,2)&amp;"E"</f>
        <v>1Q19E</v>
      </c>
      <c r="CI8" s="333" t="str">
        <f>"2Q"&amp;RIGHT(CH7,2)&amp;"E"</f>
        <v>2Q19E</v>
      </c>
      <c r="CJ8" s="333" t="str">
        <f>"3Q"&amp;RIGHT(CH7,2)&amp;"E"</f>
        <v>3Q19E</v>
      </c>
      <c r="CK8" s="333" t="str">
        <f>"4Q"&amp;RIGHT(CH7,2)&amp;"E"</f>
        <v>4Q19E</v>
      </c>
      <c r="CL8" s="333" t="str">
        <f>"1Q"&amp;RIGHT(CL7,2)&amp;"E"</f>
        <v>1Q20E</v>
      </c>
      <c r="CM8" s="333" t="str">
        <f>"2Q"&amp;RIGHT(CL7,2)&amp;"E"</f>
        <v>2Q20E</v>
      </c>
      <c r="CN8" s="333" t="str">
        <f>"3Q"&amp;RIGHT(CL7,2)&amp;"E"</f>
        <v>3Q20E</v>
      </c>
      <c r="CO8" s="333" t="str">
        <f>"4Q"&amp;RIGHT(CL7,2)&amp;"E"</f>
        <v>4Q20E</v>
      </c>
      <c r="CP8" s="333" t="str">
        <f>"1Q"&amp;RIGHT(CP7,2)&amp;"E"</f>
        <v>1Q21E</v>
      </c>
      <c r="CQ8" s="333" t="str">
        <f>"2Q"&amp;RIGHT(CP7,2)&amp;"E"</f>
        <v>2Q21E</v>
      </c>
      <c r="CR8" s="333" t="str">
        <f>"3Q"&amp;RIGHT(CP7,2)&amp;"E"</f>
        <v>3Q21E</v>
      </c>
      <c r="CS8" s="333" t="str">
        <f>"4Q"&amp;RIGHT(CP7,2)&amp;"E"</f>
        <v>4Q21E</v>
      </c>
      <c r="CT8" s="333" t="str">
        <f>"1Q"&amp;RIGHT(CT7,2)&amp;"E"</f>
        <v>1Q22E</v>
      </c>
      <c r="CU8" s="333" t="str">
        <f>"2Q"&amp;RIGHT(CT7,2)&amp;"E"</f>
        <v>2Q22E</v>
      </c>
      <c r="CV8" s="333" t="str">
        <f>"3Q"&amp;RIGHT(CT7,2)&amp;"E"</f>
        <v>3Q22E</v>
      </c>
      <c r="CW8" s="333" t="str">
        <f>"4Q"&amp;RIGHT(CT7,2)&amp;"E"</f>
        <v>4Q22E</v>
      </c>
      <c r="CX8" s="333" t="str">
        <f>"1Q"&amp;RIGHT(CX7,2)&amp;"E"</f>
        <v>1Q23E</v>
      </c>
      <c r="CY8" s="333" t="str">
        <f>"2Q"&amp;RIGHT(CX7,2)&amp;"E"</f>
        <v>2Q23E</v>
      </c>
      <c r="CZ8" s="333" t="str">
        <f>"3Q"&amp;RIGHT(CX7,2)&amp;"E"</f>
        <v>3Q23E</v>
      </c>
      <c r="DA8" s="333" t="str">
        <f>"4Q"&amp;RIGHT(CX7,2)&amp;"E"</f>
        <v>4Q23E</v>
      </c>
      <c r="DB8" s="333" t="str">
        <f>"1Q"&amp;RIGHT(DB7,2)&amp;"E"</f>
        <v>1Q24E</v>
      </c>
      <c r="DC8" s="333" t="str">
        <f>"2Q"&amp;RIGHT(DB7,2)&amp;"E"</f>
        <v>2Q24E</v>
      </c>
      <c r="DD8" s="333" t="str">
        <f>"3Q"&amp;RIGHT(DB7,2)&amp;"E"</f>
        <v>3Q24E</v>
      </c>
      <c r="DE8" s="333" t="str">
        <f>"4Q"&amp;RIGHT(DB7,2)&amp;"E"</f>
        <v>4Q24E</v>
      </c>
      <c r="DF8" s="333" t="str">
        <f>"1Q"&amp;RIGHT(DF7,2)&amp;"E"</f>
        <v>1Q25E</v>
      </c>
      <c r="DG8" s="333" t="str">
        <f>"2Q"&amp;RIGHT(DF7,2)&amp;"E"</f>
        <v>2Q25E</v>
      </c>
      <c r="DH8" s="333" t="str">
        <f>"3Q"&amp;RIGHT(DF7,2)&amp;"E"</f>
        <v>3Q25E</v>
      </c>
      <c r="DI8" s="335" t="str">
        <f>"4Q"&amp;RIGHT(DF7,2)&amp;"E"</f>
        <v>4Q25E</v>
      </c>
      <c r="DJ8" s="1004"/>
      <c r="DK8" s="339">
        <v>2000</v>
      </c>
      <c r="DL8" s="339">
        <f t="shared" ref="DL8:EJ8" si="3">+DK8+1</f>
        <v>2001</v>
      </c>
      <c r="DM8" s="339">
        <f t="shared" si="3"/>
        <v>2002</v>
      </c>
      <c r="DN8" s="339">
        <f t="shared" si="3"/>
        <v>2003</v>
      </c>
      <c r="DO8" s="339">
        <f t="shared" si="3"/>
        <v>2004</v>
      </c>
      <c r="DP8" s="339">
        <f t="shared" si="3"/>
        <v>2005</v>
      </c>
      <c r="DQ8" s="340">
        <f t="shared" si="3"/>
        <v>2006</v>
      </c>
      <c r="DR8" s="339">
        <f t="shared" si="3"/>
        <v>2007</v>
      </c>
      <c r="DS8" s="339">
        <f t="shared" si="3"/>
        <v>2008</v>
      </c>
      <c r="DT8" s="339">
        <f t="shared" si="3"/>
        <v>2009</v>
      </c>
      <c r="DU8" s="339">
        <f t="shared" si="3"/>
        <v>2010</v>
      </c>
      <c r="DV8" s="339">
        <f t="shared" si="3"/>
        <v>2011</v>
      </c>
      <c r="DW8" s="339">
        <f t="shared" si="3"/>
        <v>2012</v>
      </c>
      <c r="DX8" s="339">
        <f t="shared" si="3"/>
        <v>2013</v>
      </c>
      <c r="DY8" s="339">
        <f t="shared" si="3"/>
        <v>2014</v>
      </c>
      <c r="DZ8" s="339">
        <f t="shared" si="3"/>
        <v>2015</v>
      </c>
      <c r="EA8" s="339">
        <f t="shared" si="3"/>
        <v>2016</v>
      </c>
      <c r="EB8" s="339">
        <f t="shared" si="3"/>
        <v>2017</v>
      </c>
      <c r="EC8" s="341">
        <f t="shared" si="3"/>
        <v>2018</v>
      </c>
      <c r="ED8" s="341">
        <f t="shared" si="3"/>
        <v>2019</v>
      </c>
      <c r="EE8" s="341">
        <f t="shared" si="3"/>
        <v>2020</v>
      </c>
      <c r="EF8" s="341">
        <f t="shared" si="3"/>
        <v>2021</v>
      </c>
      <c r="EG8" s="341">
        <f t="shared" si="3"/>
        <v>2022</v>
      </c>
      <c r="EH8" s="341">
        <f t="shared" si="3"/>
        <v>2023</v>
      </c>
      <c r="EI8" s="341">
        <f t="shared" si="3"/>
        <v>2024</v>
      </c>
      <c r="EJ8" s="342">
        <f t="shared" si="3"/>
        <v>2025</v>
      </c>
      <c r="EK8" s="99"/>
      <c r="EL8" s="115"/>
      <c r="EM8" s="99"/>
      <c r="EN8" s="99"/>
      <c r="EO8" s="99"/>
      <c r="EP8" s="99"/>
      <c r="EQ8" s="99"/>
      <c r="ER8" s="99"/>
      <c r="ES8" s="99"/>
      <c r="ET8" s="99"/>
      <c r="EU8" s="99"/>
      <c r="EV8" s="99"/>
      <c r="EW8" s="99"/>
      <c r="EX8" s="99"/>
      <c r="EY8" s="99"/>
      <c r="EZ8" s="99"/>
      <c r="FA8" s="99"/>
      <c r="FB8" s="99"/>
      <c r="FC8" s="99"/>
      <c r="FD8" s="99"/>
      <c r="FE8" s="99"/>
      <c r="FF8" s="99"/>
      <c r="FG8" s="99"/>
      <c r="FH8" s="99"/>
      <c r="FI8" s="99"/>
      <c r="FJ8" s="99"/>
      <c r="FK8" s="99"/>
      <c r="FL8" s="99"/>
      <c r="FM8" s="99"/>
      <c r="FN8" s="99"/>
      <c r="FO8" s="99"/>
      <c r="FP8" s="99"/>
      <c r="FQ8" s="99"/>
      <c r="FR8" s="99"/>
      <c r="FS8" s="99"/>
      <c r="FT8" s="99"/>
      <c r="FU8" s="99"/>
      <c r="FV8" s="99"/>
      <c r="FW8" s="99"/>
      <c r="FX8" s="99"/>
      <c r="FY8" s="99"/>
      <c r="FZ8" s="99"/>
      <c r="GA8" s="99"/>
      <c r="GB8" s="99"/>
      <c r="GC8" s="99"/>
      <c r="GD8" s="99"/>
      <c r="GE8" s="99"/>
      <c r="GF8" s="99"/>
      <c r="GG8" s="99"/>
      <c r="GH8" s="99"/>
      <c r="GI8" s="99"/>
      <c r="GJ8" s="99"/>
      <c r="GK8" s="99"/>
      <c r="GL8" s="99"/>
      <c r="GM8" s="99"/>
      <c r="GN8" s="99"/>
      <c r="GO8" s="99"/>
      <c r="GP8" s="99"/>
      <c r="GQ8" s="99"/>
      <c r="GR8" s="99"/>
      <c r="GS8" s="99"/>
      <c r="GT8" s="99"/>
      <c r="GU8" s="99"/>
      <c r="GV8" s="99"/>
      <c r="GW8" s="99"/>
      <c r="GX8" s="99"/>
      <c r="GY8" s="99"/>
      <c r="GZ8" s="99"/>
      <c r="HA8" s="99"/>
      <c r="HB8" s="99"/>
      <c r="HC8" s="99"/>
      <c r="HD8" s="99"/>
      <c r="HE8" s="99"/>
      <c r="HF8" s="99"/>
      <c r="HG8" s="99"/>
      <c r="HH8" s="99"/>
      <c r="HI8" s="99"/>
      <c r="HJ8" s="99"/>
      <c r="HK8" s="99"/>
      <c r="HL8" s="99"/>
      <c r="HM8" s="99"/>
      <c r="HN8" s="99"/>
      <c r="HO8" s="99"/>
      <c r="HP8" s="99"/>
      <c r="HQ8" s="99"/>
      <c r="HR8" s="99"/>
      <c r="HS8" s="99"/>
      <c r="HT8" s="99"/>
      <c r="HU8" s="99"/>
      <c r="HV8" s="99"/>
      <c r="HW8" s="99"/>
    </row>
    <row r="9" spans="1:231" s="99" customFormat="1" ht="12.75">
      <c r="A9" s="4"/>
      <c r="B9"/>
      <c r="C9"/>
      <c r="D9"/>
      <c r="E9"/>
      <c r="F9"/>
      <c r="G9"/>
      <c r="H9" s="6" t="s">
        <v>326</v>
      </c>
      <c r="I9" s="1529" t="s">
        <v>103</v>
      </c>
      <c r="J9" s="394"/>
      <c r="K9" s="394"/>
      <c r="L9" s="394"/>
      <c r="M9" s="394"/>
      <c r="N9" s="394"/>
      <c r="O9" s="394"/>
      <c r="P9" s="394"/>
      <c r="Q9" s="394"/>
      <c r="R9" s="394"/>
      <c r="S9" s="394"/>
      <c r="T9" s="394"/>
      <c r="U9" s="394"/>
      <c r="V9" s="394"/>
      <c r="W9" s="394"/>
      <c r="X9" s="394"/>
      <c r="Y9" s="394"/>
      <c r="Z9" s="394"/>
      <c r="AA9" s="394"/>
      <c r="AB9" s="394"/>
      <c r="AC9" s="394"/>
      <c r="AD9" s="394"/>
      <c r="AE9" s="394"/>
      <c r="AF9" s="394"/>
      <c r="AG9" s="394"/>
      <c r="AH9" s="394"/>
      <c r="AI9" s="394"/>
      <c r="AJ9" s="394"/>
      <c r="AK9" s="394"/>
      <c r="AL9" s="394"/>
      <c r="AM9" s="394"/>
      <c r="AN9" s="394"/>
      <c r="AO9" s="394"/>
      <c r="AP9" s="394"/>
      <c r="AQ9" s="394"/>
      <c r="AR9" s="394"/>
      <c r="AS9" s="394"/>
      <c r="AT9" s="393"/>
      <c r="AU9" s="394"/>
      <c r="AV9" s="394"/>
      <c r="AW9" s="395"/>
      <c r="AX9" s="393"/>
      <c r="AY9" s="394"/>
      <c r="AZ9" s="394"/>
      <c r="BA9" s="395"/>
      <c r="BB9" s="393"/>
      <c r="BC9" s="394"/>
      <c r="BD9" s="394"/>
      <c r="BE9" s="395"/>
      <c r="BF9" s="393"/>
      <c r="BG9" s="394"/>
      <c r="BH9" s="394"/>
      <c r="BI9" s="395"/>
      <c r="BJ9" s="393"/>
      <c r="BK9" s="394"/>
      <c r="BL9" s="394"/>
      <c r="BM9" s="395"/>
      <c r="BN9" s="393"/>
      <c r="BO9" s="394"/>
      <c r="BP9" s="394"/>
      <c r="BQ9" s="395"/>
      <c r="BR9" s="393"/>
      <c r="BS9" s="394"/>
      <c r="BT9" s="394"/>
      <c r="BU9" s="395"/>
      <c r="BV9" s="393"/>
      <c r="BW9" s="394"/>
      <c r="BX9" s="394"/>
      <c r="BY9" s="395"/>
      <c r="BZ9" s="393"/>
      <c r="CA9" s="394"/>
      <c r="CB9" s="394"/>
      <c r="CC9" s="395"/>
      <c r="CD9" s="393"/>
      <c r="CE9" s="394"/>
      <c r="CF9" s="394"/>
      <c r="CG9" s="896"/>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345"/>
      <c r="DJ9" s="345"/>
      <c r="DK9" s="208"/>
      <c r="DL9" s="208"/>
      <c r="DM9" s="208"/>
      <c r="DN9" s="208"/>
      <c r="DO9" s="208"/>
      <c r="DP9" s="208"/>
      <c r="DQ9" s="393"/>
      <c r="DR9" s="394"/>
      <c r="DS9" s="394"/>
      <c r="DT9" s="394"/>
      <c r="DU9" s="394"/>
      <c r="DV9" s="394"/>
      <c r="DW9" s="394"/>
      <c r="DX9" s="394"/>
      <c r="DY9" s="394"/>
      <c r="DZ9" s="394"/>
      <c r="EA9" s="394"/>
      <c r="EB9" s="394"/>
      <c r="EC9" s="394"/>
      <c r="ED9" s="394"/>
      <c r="EE9" s="394"/>
      <c r="EF9" s="394"/>
      <c r="EG9" s="394"/>
      <c r="EH9" s="394"/>
      <c r="EI9" s="394"/>
      <c r="EJ9" s="896"/>
      <c r="EL9" s="1943" t="s">
        <v>622</v>
      </c>
    </row>
    <row r="10" spans="1:231" s="28" customFormat="1" ht="13.5" customHeight="1">
      <c r="A10" s="42"/>
      <c r="B10"/>
      <c r="C10"/>
      <c r="D10"/>
      <c r="E10"/>
      <c r="F10"/>
      <c r="G10"/>
      <c r="H10" s="42"/>
      <c r="I10" s="1070" t="s">
        <v>578</v>
      </c>
      <c r="J10" s="33"/>
      <c r="K10" s="33"/>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76">
        <f>AT16-AT13</f>
        <v>0.45500000000000007</v>
      </c>
      <c r="AU10" s="128">
        <f t="shared" ref="AU10:BA10" si="4">AU16-AU13</f>
        <v>0.86499999999999977</v>
      </c>
      <c r="AV10" s="128">
        <f t="shared" si="4"/>
        <v>1.1680000000000001</v>
      </c>
      <c r="AW10" s="347">
        <f t="shared" si="4"/>
        <v>1.4239999999999999</v>
      </c>
      <c r="AX10" s="376">
        <f t="shared" si="4"/>
        <v>1.8539999999999996</v>
      </c>
      <c r="AY10" s="128">
        <f t="shared" si="4"/>
        <v>2.6319999999999997</v>
      </c>
      <c r="AZ10" s="128">
        <f t="shared" si="4"/>
        <v>3.6279999999999992</v>
      </c>
      <c r="BA10" s="347">
        <f t="shared" si="4"/>
        <v>5.113999999999999</v>
      </c>
      <c r="BB10" s="891">
        <v>5.8129080000000002</v>
      </c>
      <c r="BC10" s="717">
        <v>8.4212024999999997</v>
      </c>
      <c r="BD10" s="717">
        <v>10.258743000000001</v>
      </c>
      <c r="BE10" s="689">
        <v>11.871225000000001</v>
      </c>
      <c r="BF10" s="891">
        <v>13.576717500000001</v>
      </c>
      <c r="BG10" s="717">
        <v>16.297584000000001</v>
      </c>
      <c r="BH10" s="717">
        <v>20.006595000000001</v>
      </c>
      <c r="BI10" s="689">
        <v>22.498487999999998</v>
      </c>
      <c r="BJ10" s="891">
        <v>24.6709155</v>
      </c>
      <c r="BK10" s="717">
        <v>29.061962999999999</v>
      </c>
      <c r="BL10" s="717">
        <v>33.088175999999997</v>
      </c>
      <c r="BM10" s="689">
        <v>37.830109499999999</v>
      </c>
      <c r="BN10" s="376">
        <v>43.449978000000002</v>
      </c>
      <c r="BO10" s="128">
        <v>52.697279999999999</v>
      </c>
      <c r="BP10" s="128">
        <v>61.613332499999999</v>
      </c>
      <c r="BQ10" s="347">
        <v>66.333506999999997</v>
      </c>
      <c r="BR10" s="1181">
        <v>106.54965</v>
      </c>
      <c r="BS10" s="1178">
        <v>115.15049999999999</v>
      </c>
      <c r="BT10" s="717">
        <v>119.44789844999998</v>
      </c>
      <c r="BU10" s="689">
        <v>124.390467</v>
      </c>
      <c r="BV10" s="891">
        <v>134.5</v>
      </c>
      <c r="BW10" s="717">
        <v>147.10599999999999</v>
      </c>
      <c r="BX10" s="717">
        <v>158.30000000000001</v>
      </c>
      <c r="BY10" s="689">
        <v>164.33500000000001</v>
      </c>
      <c r="BZ10" s="891">
        <v>175.30099999999999</v>
      </c>
      <c r="CA10" s="717">
        <v>189.72499999999999</v>
      </c>
      <c r="CB10" s="717">
        <v>197.054</v>
      </c>
      <c r="CC10" s="689">
        <v>199.51400000000001</v>
      </c>
      <c r="CD10" s="376">
        <f>CD55</f>
        <v>208.30099999999999</v>
      </c>
      <c r="CE10" s="128">
        <f t="shared" ref="CE10:CG10" si="5">CE55</f>
        <v>225.72499999999999</v>
      </c>
      <c r="CF10" s="128">
        <f t="shared" si="5"/>
        <v>235.054</v>
      </c>
      <c r="CG10" s="347">
        <f t="shared" si="5"/>
        <v>238.51400000000001</v>
      </c>
      <c r="CH10" s="128"/>
      <c r="CI10" s="128"/>
      <c r="CJ10" s="128"/>
      <c r="CK10" s="128"/>
      <c r="CL10" s="128"/>
      <c r="CM10" s="128"/>
      <c r="CN10" s="128"/>
      <c r="CO10" s="128"/>
      <c r="CP10" s="128"/>
      <c r="CQ10" s="128"/>
      <c r="CR10" s="128"/>
      <c r="CS10" s="128"/>
      <c r="CT10" s="128"/>
      <c r="CU10" s="128"/>
      <c r="CV10" s="128"/>
      <c r="CW10" s="128"/>
      <c r="CX10" s="128"/>
      <c r="CY10" s="128"/>
      <c r="CZ10" s="128"/>
      <c r="DA10" s="128"/>
      <c r="DB10" s="128"/>
      <c r="DC10" s="128"/>
      <c r="DD10" s="128"/>
      <c r="DE10" s="128"/>
      <c r="DF10" s="128"/>
      <c r="DG10" s="128"/>
      <c r="DH10" s="128"/>
      <c r="DI10" s="347"/>
      <c r="DJ10" s="347"/>
      <c r="DK10" s="130"/>
      <c r="DL10" s="130"/>
      <c r="DM10" s="130"/>
      <c r="DN10" s="130"/>
      <c r="DO10" s="130"/>
      <c r="DP10" s="130"/>
      <c r="DQ10" s="378" t="s">
        <v>71</v>
      </c>
      <c r="DR10" s="132" t="s">
        <v>71</v>
      </c>
      <c r="DS10" s="132" t="s">
        <v>71</v>
      </c>
      <c r="DT10" s="132" t="s">
        <v>71</v>
      </c>
      <c r="DU10" s="132" t="s">
        <v>71</v>
      </c>
      <c r="DV10" s="128">
        <f>SUM(BB10:BE10)</f>
        <v>36.364078500000005</v>
      </c>
      <c r="DW10" s="717">
        <v>72.3793845</v>
      </c>
      <c r="DX10" s="717">
        <v>124.65116399999999</v>
      </c>
      <c r="DY10" s="717">
        <v>224.09409749999998</v>
      </c>
      <c r="DZ10" s="717">
        <v>502.17600000000004</v>
      </c>
      <c r="EA10" s="128">
        <f t="shared" ref="EA10:EJ10" si="6">EA55</f>
        <v>604.24099999999999</v>
      </c>
      <c r="EB10" s="128">
        <f t="shared" si="6"/>
        <v>761.59399999999994</v>
      </c>
      <c r="EC10" s="128">
        <f t="shared" si="6"/>
        <v>907.59399999999994</v>
      </c>
      <c r="ED10" s="128">
        <f t="shared" si="6"/>
        <v>1057.5940000000001</v>
      </c>
      <c r="EE10" s="128">
        <f t="shared" si="6"/>
        <v>1207.5940000000001</v>
      </c>
      <c r="EF10" s="128">
        <f t="shared" si="6"/>
        <v>1357.5940000000001</v>
      </c>
      <c r="EG10" s="128">
        <f t="shared" si="6"/>
        <v>1507.5940000000001</v>
      </c>
      <c r="EH10" s="128">
        <f t="shared" si="6"/>
        <v>1657.5940000000001</v>
      </c>
      <c r="EI10" s="128">
        <f t="shared" si="6"/>
        <v>1802.5940000000001</v>
      </c>
      <c r="EJ10" s="347">
        <f t="shared" si="6"/>
        <v>1947.5940000000001</v>
      </c>
      <c r="EK10" s="221"/>
      <c r="EL10" s="2023">
        <f>(EG10/EB10)^0.2-1</f>
        <v>0.14633664907166755</v>
      </c>
      <c r="EM10" s="221"/>
      <c r="EN10" s="221"/>
      <c r="EO10" s="221"/>
      <c r="EP10" s="221"/>
      <c r="EQ10" s="221"/>
      <c r="ER10" s="221"/>
      <c r="ES10" s="221"/>
      <c r="ET10" s="221"/>
      <c r="EU10" s="221"/>
      <c r="EV10" s="221"/>
      <c r="EW10" s="221"/>
      <c r="EX10" s="221"/>
      <c r="EY10" s="221"/>
      <c r="EZ10" s="221"/>
      <c r="FA10" s="221"/>
      <c r="FB10" s="221"/>
      <c r="FC10" s="221"/>
      <c r="FD10" s="221"/>
      <c r="FE10" s="221"/>
      <c r="FF10" s="221"/>
      <c r="FG10" s="221"/>
      <c r="FH10" s="221"/>
      <c r="FI10" s="221"/>
      <c r="FJ10" s="221"/>
      <c r="FK10" s="221"/>
      <c r="FL10" s="221"/>
      <c r="FM10" s="221"/>
      <c r="FN10" s="221"/>
      <c r="FO10" s="221"/>
      <c r="FP10" s="221"/>
      <c r="FQ10" s="221"/>
      <c r="FR10" s="221"/>
      <c r="FS10" s="221"/>
      <c r="FT10" s="221"/>
      <c r="FU10" s="221"/>
      <c r="FV10" s="221"/>
      <c r="FW10" s="221"/>
      <c r="FX10" s="221"/>
      <c r="FY10" s="221"/>
      <c r="FZ10" s="221"/>
      <c r="GA10" s="221"/>
      <c r="GB10" s="221"/>
      <c r="GC10" s="221"/>
      <c r="GD10" s="221"/>
      <c r="GE10" s="221"/>
      <c r="GF10" s="221"/>
      <c r="GG10" s="221"/>
      <c r="GH10" s="221"/>
      <c r="GI10" s="221"/>
      <c r="GJ10" s="221"/>
      <c r="GK10" s="221"/>
      <c r="GL10" s="221"/>
      <c r="GM10" s="221"/>
      <c r="GN10" s="221"/>
      <c r="GO10" s="221"/>
      <c r="GP10" s="221"/>
      <c r="GQ10" s="221"/>
      <c r="GR10" s="221"/>
      <c r="GS10" s="221"/>
      <c r="GT10" s="221"/>
      <c r="GU10" s="221"/>
      <c r="GV10" s="221"/>
      <c r="GW10" s="221"/>
      <c r="GX10" s="221"/>
      <c r="GY10" s="221"/>
      <c r="GZ10" s="221"/>
      <c r="HA10" s="221"/>
      <c r="HB10" s="221"/>
      <c r="HC10" s="221"/>
      <c r="HD10" s="221"/>
      <c r="HE10" s="221"/>
      <c r="HF10" s="221"/>
      <c r="HG10" s="221"/>
      <c r="HH10" s="221"/>
      <c r="HI10" s="221"/>
      <c r="HJ10" s="221"/>
      <c r="HK10" s="221"/>
      <c r="HL10" s="221"/>
      <c r="HM10" s="221"/>
      <c r="HN10" s="221"/>
      <c r="HO10" s="221"/>
      <c r="HP10" s="221"/>
      <c r="HQ10" s="221"/>
      <c r="HR10" s="221"/>
      <c r="HS10" s="221"/>
      <c r="HT10" s="221"/>
      <c r="HU10" s="221"/>
      <c r="HV10" s="221"/>
      <c r="HW10" s="221"/>
    </row>
    <row r="11" spans="1:231" s="28" customFormat="1" ht="13.5" customHeight="1">
      <c r="A11" s="42"/>
      <c r="B11"/>
      <c r="C11"/>
      <c r="D11"/>
      <c r="E11"/>
      <c r="F11"/>
      <c r="G11"/>
      <c r="H11" s="42"/>
      <c r="I11" s="1066" t="s">
        <v>616</v>
      </c>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76"/>
      <c r="AU11" s="128"/>
      <c r="AV11" s="128"/>
      <c r="AW11" s="347"/>
      <c r="AX11" s="376"/>
      <c r="AY11" s="128"/>
      <c r="AZ11" s="128"/>
      <c r="BA11" s="347"/>
      <c r="BB11" s="891">
        <v>0</v>
      </c>
      <c r="BC11" s="717">
        <v>0</v>
      </c>
      <c r="BD11" s="717">
        <v>0</v>
      </c>
      <c r="BE11" s="689">
        <v>0</v>
      </c>
      <c r="BF11" s="891"/>
      <c r="BG11" s="717"/>
      <c r="BH11" s="717"/>
      <c r="BI11" s="689"/>
      <c r="BJ11" s="891"/>
      <c r="BK11" s="717"/>
      <c r="BL11" s="717"/>
      <c r="BM11" s="689"/>
      <c r="BN11" s="376">
        <v>2.7840220000000002</v>
      </c>
      <c r="BO11" s="128">
        <v>3.3537200000000027</v>
      </c>
      <c r="BP11" s="128">
        <v>3.9726675</v>
      </c>
      <c r="BQ11" s="347">
        <v>4.4734929999999906</v>
      </c>
      <c r="BR11" s="314">
        <f>BR173</f>
        <v>4.8556832093417466</v>
      </c>
      <c r="BS11" s="150">
        <f t="shared" ref="BS11:CG11" si="7">BS173</f>
        <v>6.805313588850173</v>
      </c>
      <c r="BT11" s="150">
        <f t="shared" si="7"/>
        <v>8.7971442138108795</v>
      </c>
      <c r="BU11" s="150">
        <f t="shared" si="7"/>
        <v>8.528309438905465</v>
      </c>
      <c r="BV11" s="314">
        <f t="shared" si="7"/>
        <v>10.876730388925512</v>
      </c>
      <c r="BW11" s="150">
        <f t="shared" si="7"/>
        <v>15.243902439024389</v>
      </c>
      <c r="BX11" s="150">
        <f t="shared" si="7"/>
        <v>19.705603038936371</v>
      </c>
      <c r="BY11" s="150">
        <f t="shared" si="7"/>
        <v>19.103413143148241</v>
      </c>
      <c r="BZ11" s="314">
        <f t="shared" si="7"/>
        <v>22.297297297297298</v>
      </c>
      <c r="CA11" s="150">
        <f t="shared" si="7"/>
        <v>25</v>
      </c>
      <c r="CB11" s="150">
        <f t="shared" si="7"/>
        <v>30.74074074074074</v>
      </c>
      <c r="CC11" s="150">
        <f t="shared" si="7"/>
        <v>28.846153846153847</v>
      </c>
      <c r="CD11" s="314">
        <f t="shared" si="7"/>
        <v>33</v>
      </c>
      <c r="CE11" s="150">
        <f t="shared" si="7"/>
        <v>36</v>
      </c>
      <c r="CF11" s="150">
        <f t="shared" si="7"/>
        <v>41.5</v>
      </c>
      <c r="CG11" s="409">
        <f t="shared" si="7"/>
        <v>37.5</v>
      </c>
      <c r="CH11" s="128"/>
      <c r="CI11" s="128"/>
      <c r="CJ11" s="128"/>
      <c r="CK11" s="128"/>
      <c r="CL11" s="128"/>
      <c r="CM11" s="128"/>
      <c r="CN11" s="128"/>
      <c r="CO11" s="128"/>
      <c r="CP11" s="128"/>
      <c r="CQ11" s="128"/>
      <c r="CR11" s="128"/>
      <c r="CS11" s="128"/>
      <c r="CT11" s="128"/>
      <c r="CU11" s="128"/>
      <c r="CV11" s="128"/>
      <c r="CW11" s="128"/>
      <c r="CX11" s="128"/>
      <c r="CY11" s="128"/>
      <c r="CZ11" s="128"/>
      <c r="DA11" s="128"/>
      <c r="DB11" s="128"/>
      <c r="DC11" s="128"/>
      <c r="DD11" s="128"/>
      <c r="DE11" s="128"/>
      <c r="DF11" s="128"/>
      <c r="DG11" s="128"/>
      <c r="DH11" s="128"/>
      <c r="DI11" s="347"/>
      <c r="DJ11" s="347"/>
      <c r="DK11" s="130"/>
      <c r="DL11" s="130"/>
      <c r="DM11" s="130"/>
      <c r="DN11" s="130"/>
      <c r="DO11" s="130"/>
      <c r="DP11" s="130"/>
      <c r="DQ11" s="378"/>
      <c r="DR11" s="132"/>
      <c r="DS11" s="132"/>
      <c r="DT11" s="132"/>
      <c r="DU11" s="132"/>
      <c r="DV11" s="128">
        <f t="shared" ref="DV11:DV14" si="8">SUM(BB11:BE11)</f>
        <v>0</v>
      </c>
      <c r="DW11" s="128">
        <f>SUM(BF11:BI11)</f>
        <v>0</v>
      </c>
      <c r="DX11" s="128">
        <f>SUM(BJ11:BM11)</f>
        <v>0</v>
      </c>
      <c r="DY11" s="128">
        <f>SUM(BN11:BQ11)</f>
        <v>14.583902499999994</v>
      </c>
      <c r="DZ11" s="128">
        <f>SUM(BR11:BU11)</f>
        <v>28.986450450908265</v>
      </c>
      <c r="EA11" s="128">
        <f>SUM(BV11:BY11)</f>
        <v>64.92964901003451</v>
      </c>
      <c r="EB11" s="128">
        <f>SUM(BZ11:CC11)</f>
        <v>106.88419188419189</v>
      </c>
      <c r="EC11" s="128">
        <f>SUM(CD11:CG11)</f>
        <v>148</v>
      </c>
      <c r="ED11" s="150">
        <f t="shared" ref="ED11:EJ11" si="9">ED173</f>
        <v>189.11570639999999</v>
      </c>
      <c r="EE11" s="150">
        <f t="shared" si="9"/>
        <v>238.23562560209854</v>
      </c>
      <c r="EF11" s="150">
        <f t="shared" si="9"/>
        <v>296.40142022158182</v>
      </c>
      <c r="EG11" s="150">
        <f t="shared" si="9"/>
        <v>370.27145116607585</v>
      </c>
      <c r="EH11" s="150">
        <f t="shared" si="9"/>
        <v>466.36618659268441</v>
      </c>
      <c r="EI11" s="150">
        <f t="shared" si="9"/>
        <v>555.92096254488501</v>
      </c>
      <c r="EJ11" s="409">
        <f t="shared" si="9"/>
        <v>663.19423549674968</v>
      </c>
      <c r="EK11" s="221"/>
      <c r="EL11" s="2023">
        <f t="shared" ref="EL11:EL13" si="10">(EG11/EB11)^0.2-1</f>
        <v>0.28209837585530684</v>
      </c>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row>
    <row r="12" spans="1:231" s="28" customFormat="1" ht="13.5" customHeight="1">
      <c r="A12" s="42"/>
      <c r="B12"/>
      <c r="C12"/>
      <c r="D12"/>
      <c r="E12"/>
      <c r="F12"/>
      <c r="G12"/>
      <c r="H12" s="42"/>
      <c r="I12" s="1066" t="s">
        <v>124</v>
      </c>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76" t="str">
        <f t="shared" ref="AT12:BA12" si="11">AT739</f>
        <v>NA</v>
      </c>
      <c r="AU12" s="128" t="str">
        <f t="shared" si="11"/>
        <v>NA</v>
      </c>
      <c r="AV12" s="128" t="str">
        <f t="shared" si="11"/>
        <v>NA</v>
      </c>
      <c r="AW12" s="347" t="str">
        <f t="shared" si="11"/>
        <v>NA</v>
      </c>
      <c r="AX12" s="376" t="str">
        <f t="shared" si="11"/>
        <v>NA</v>
      </c>
      <c r="AY12" s="128" t="str">
        <f t="shared" si="11"/>
        <v>NA</v>
      </c>
      <c r="AZ12" s="128" t="str">
        <f t="shared" si="11"/>
        <v>NA</v>
      </c>
      <c r="BA12" s="347" t="str">
        <f t="shared" si="11"/>
        <v>NA</v>
      </c>
      <c r="BB12" s="891">
        <v>1.068092</v>
      </c>
      <c r="BC12" s="717">
        <v>1.3017975000000011</v>
      </c>
      <c r="BD12" s="717">
        <v>1.581256999999999</v>
      </c>
      <c r="BE12" s="689">
        <v>1.8747749999999996</v>
      </c>
      <c r="BF12" s="891">
        <v>2.4079999999999999</v>
      </c>
      <c r="BG12" s="717">
        <v>2.577</v>
      </c>
      <c r="BH12" s="717">
        <v>2.6139999999999999</v>
      </c>
      <c r="BI12" s="689">
        <v>3.1709999999999998</v>
      </c>
      <c r="BJ12" s="891">
        <v>4.9089999999999998</v>
      </c>
      <c r="BK12" s="717">
        <v>5.8140000000000001</v>
      </c>
      <c r="BL12" s="717">
        <v>5.742</v>
      </c>
      <c r="BM12" s="689">
        <v>5.3470000000000004</v>
      </c>
      <c r="BN12" s="376">
        <v>7.1289999999999996</v>
      </c>
      <c r="BO12" s="128">
        <v>6.5650000000000004</v>
      </c>
      <c r="BP12" s="128">
        <v>7.1059999999999999</v>
      </c>
      <c r="BQ12" s="347">
        <v>7.4029999999999996</v>
      </c>
      <c r="BR12" s="314">
        <f>BR232</f>
        <v>9.9499999999999993</v>
      </c>
      <c r="BS12" s="150">
        <f>BS232</f>
        <v>10.393000000000001</v>
      </c>
      <c r="BT12" s="128">
        <f t="shared" ref="BT12:BY12" si="12">BT232</f>
        <v>12.624000000000001</v>
      </c>
      <c r="BU12" s="347">
        <f t="shared" si="12"/>
        <v>11.688000000000001</v>
      </c>
      <c r="BV12" s="376">
        <f t="shared" si="12"/>
        <v>16.454000000000001</v>
      </c>
      <c r="BW12" s="128">
        <f t="shared" si="12"/>
        <v>18.391999999999999</v>
      </c>
      <c r="BX12" s="128">
        <f>BX232</f>
        <v>19.774999999999999</v>
      </c>
      <c r="BY12" s="347">
        <f t="shared" si="12"/>
        <v>16.512</v>
      </c>
      <c r="BZ12" s="376">
        <f>BZ232</f>
        <v>20.27</v>
      </c>
      <c r="CA12" s="128">
        <f>CA232</f>
        <v>20.936</v>
      </c>
      <c r="CB12" s="128">
        <f>CB232</f>
        <v>20.869</v>
      </c>
      <c r="CC12" s="347">
        <f>CC232</f>
        <v>18.515999999999998</v>
      </c>
      <c r="CD12" s="376">
        <f t="shared" ref="CD12:CG12" si="13">CD232</f>
        <v>24.028112645936211</v>
      </c>
      <c r="CE12" s="128">
        <f t="shared" si="13"/>
        <v>25.562856000000004</v>
      </c>
      <c r="CF12" s="128">
        <f t="shared" si="13"/>
        <v>25.919297999999998</v>
      </c>
      <c r="CG12" s="347">
        <f t="shared" si="13"/>
        <v>23.180180400000001</v>
      </c>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347"/>
      <c r="DJ12" s="347"/>
      <c r="DK12" s="130"/>
      <c r="DL12" s="130"/>
      <c r="DM12" s="130"/>
      <c r="DN12" s="130"/>
      <c r="DO12" s="130"/>
      <c r="DP12" s="361"/>
      <c r="DQ12" s="132" t="s">
        <v>71</v>
      </c>
      <c r="DR12" s="132" t="s">
        <v>71</v>
      </c>
      <c r="DS12" s="132" t="s">
        <v>71</v>
      </c>
      <c r="DT12" s="132" t="s">
        <v>71</v>
      </c>
      <c r="DU12" s="132" t="s">
        <v>71</v>
      </c>
      <c r="DV12" s="128">
        <f t="shared" si="8"/>
        <v>5.8259214999999998</v>
      </c>
      <c r="DW12" s="128">
        <f t="shared" ref="DW12:DW14" si="14">SUM(BF12:BI12)</f>
        <v>10.77</v>
      </c>
      <c r="DX12" s="128">
        <f t="shared" ref="DX12:DX14" si="15">SUM(BJ12:BM12)</f>
        <v>21.812000000000001</v>
      </c>
      <c r="DY12" s="128">
        <f t="shared" ref="DY12:DY14" si="16">SUM(BN12:BQ12)</f>
        <v>28.202999999999996</v>
      </c>
      <c r="DZ12" s="128">
        <f t="shared" ref="DZ12:DZ14" si="17">SUM(BR12:BU12)</f>
        <v>44.655000000000001</v>
      </c>
      <c r="EA12" s="128">
        <f t="shared" ref="EA12:EA14" si="18">SUM(BV12:BY12)</f>
        <v>71.13300000000001</v>
      </c>
      <c r="EB12" s="128">
        <f t="shared" ref="EB12:EB14" si="19">SUM(BZ12:CC12)</f>
        <v>80.591000000000008</v>
      </c>
      <c r="EC12" s="128">
        <f t="shared" ref="EC12:EC14" si="20">SUM(CD12:CG12)</f>
        <v>98.69044704593621</v>
      </c>
      <c r="ED12" s="128">
        <f t="shared" ref="ED12:EJ12" si="21">ED232</f>
        <v>108.80621786814469</v>
      </c>
      <c r="EE12" s="128">
        <f t="shared" si="21"/>
        <v>117.67392462439847</v>
      </c>
      <c r="EF12" s="128">
        <f t="shared" si="21"/>
        <v>124.82849924156191</v>
      </c>
      <c r="EG12" s="128">
        <f t="shared" si="21"/>
        <v>131.11985560333665</v>
      </c>
      <c r="EH12" s="128">
        <f t="shared" si="21"/>
        <v>135.07967524255741</v>
      </c>
      <c r="EI12" s="128">
        <f t="shared" si="21"/>
        <v>139.15908143488264</v>
      </c>
      <c r="EJ12" s="347">
        <f t="shared" si="21"/>
        <v>143.36168569421611</v>
      </c>
      <c r="EK12" s="221"/>
      <c r="EL12" s="2023">
        <f t="shared" si="10"/>
        <v>0.10224054850089725</v>
      </c>
      <c r="EM12" s="221"/>
      <c r="EN12" s="221"/>
      <c r="EO12" s="221"/>
      <c r="EP12" s="221"/>
      <c r="EQ12" s="221"/>
      <c r="ER12" s="221"/>
      <c r="ES12" s="221"/>
      <c r="ET12" s="221"/>
      <c r="EU12" s="221"/>
      <c r="EV12" s="221"/>
      <c r="EW12" s="221"/>
      <c r="EX12" s="221"/>
      <c r="EY12" s="221"/>
      <c r="EZ12" s="221"/>
      <c r="FA12" s="221"/>
      <c r="FB12" s="221"/>
      <c r="FC12" s="221"/>
      <c r="FD12" s="221"/>
      <c r="FE12" s="221"/>
      <c r="FF12" s="221"/>
      <c r="FG12" s="221"/>
      <c r="FH12" s="221"/>
      <c r="FI12" s="221"/>
      <c r="FJ12" s="221"/>
      <c r="FK12" s="221"/>
      <c r="FL12" s="221"/>
      <c r="FM12" s="221"/>
      <c r="FN12" s="221"/>
      <c r="FO12" s="221"/>
      <c r="FP12" s="221"/>
      <c r="FQ12" s="221"/>
      <c r="FR12" s="221"/>
      <c r="FS12" s="221"/>
      <c r="FT12" s="221"/>
      <c r="FU12" s="221"/>
      <c r="FV12" s="221"/>
      <c r="FW12" s="221"/>
      <c r="FX12" s="221"/>
      <c r="FY12" s="221"/>
      <c r="FZ12" s="221"/>
      <c r="GA12" s="221"/>
      <c r="GB12" s="221"/>
      <c r="GC12" s="221"/>
      <c r="GD12" s="221"/>
      <c r="GE12" s="221"/>
      <c r="GF12" s="221"/>
      <c r="GG12" s="221"/>
      <c r="GH12" s="221"/>
      <c r="GI12" s="221"/>
      <c r="GJ12" s="221"/>
      <c r="GK12" s="221"/>
      <c r="GL12" s="221"/>
      <c r="GM12" s="221"/>
      <c r="GN12" s="221"/>
      <c r="GO12" s="221"/>
      <c r="GP12" s="221"/>
      <c r="GQ12" s="221"/>
      <c r="GR12" s="221"/>
      <c r="GS12" s="221"/>
      <c r="GT12" s="221"/>
      <c r="GU12" s="221"/>
      <c r="GV12" s="221"/>
      <c r="GW12" s="221"/>
      <c r="GX12" s="221"/>
      <c r="GY12" s="221"/>
      <c r="GZ12" s="221"/>
      <c r="HA12" s="221"/>
      <c r="HB12" s="221"/>
      <c r="HC12" s="221"/>
      <c r="HD12" s="221"/>
      <c r="HE12" s="221"/>
      <c r="HF12" s="221"/>
      <c r="HG12" s="221"/>
      <c r="HH12" s="221"/>
      <c r="HI12" s="221"/>
      <c r="HJ12" s="221"/>
      <c r="HK12" s="221"/>
      <c r="HL12" s="221"/>
      <c r="HM12" s="221"/>
      <c r="HN12" s="221"/>
      <c r="HO12" s="221"/>
      <c r="HP12" s="221"/>
      <c r="HQ12" s="221"/>
      <c r="HR12" s="221"/>
      <c r="HS12" s="221"/>
      <c r="HT12" s="221"/>
      <c r="HU12" s="221"/>
      <c r="HV12" s="221"/>
      <c r="HW12" s="221"/>
    </row>
    <row r="13" spans="1:231" s="28" customFormat="1" ht="13.5" customHeight="1">
      <c r="A13" s="42"/>
      <c r="B13"/>
      <c r="C13"/>
      <c r="D13"/>
      <c r="E13"/>
      <c r="F13"/>
      <c r="G13"/>
      <c r="H13" s="42"/>
      <c r="I13" s="1066" t="s">
        <v>617</v>
      </c>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891">
        <v>2.2869999999999999</v>
      </c>
      <c r="AU13" s="717">
        <v>3.6389999999999998</v>
      </c>
      <c r="AV13" s="717">
        <v>4.3730000000000002</v>
      </c>
      <c r="AW13" s="689">
        <v>3.28</v>
      </c>
      <c r="AX13" s="891">
        <v>3.4769999999999999</v>
      </c>
      <c r="AY13" s="717">
        <v>4.702</v>
      </c>
      <c r="AZ13" s="717">
        <v>4.601</v>
      </c>
      <c r="BA13" s="689">
        <v>4.4589999999999996</v>
      </c>
      <c r="BB13" s="376">
        <f t="shared" ref="BB13:BC13" si="22">BB16-SUM(BB10:BB12)</f>
        <v>4.3789999999999996</v>
      </c>
      <c r="BC13" s="128">
        <f t="shared" si="22"/>
        <v>6.1219999999999999</v>
      </c>
      <c r="BD13" s="128">
        <f>BD16-SUM(BD10:BD12)</f>
        <v>7.2169999999999987</v>
      </c>
      <c r="BE13" s="347">
        <f t="shared" ref="BE13:BM13" si="23">BE16-SUM(BE10:BE12)</f>
        <v>6.1449999999999978</v>
      </c>
      <c r="BF13" s="376">
        <f t="shared" si="23"/>
        <v>6.8482824999999981</v>
      </c>
      <c r="BG13" s="128">
        <f t="shared" si="23"/>
        <v>8.8904160000000054</v>
      </c>
      <c r="BH13" s="128">
        <f t="shared" si="23"/>
        <v>9.2944049999999976</v>
      </c>
      <c r="BI13" s="347">
        <f t="shared" si="23"/>
        <v>8.6675120000000057</v>
      </c>
      <c r="BJ13" s="376">
        <f t="shared" si="23"/>
        <v>9.3860845000000026</v>
      </c>
      <c r="BK13" s="128">
        <f t="shared" si="23"/>
        <v>12.044037000000003</v>
      </c>
      <c r="BL13" s="128">
        <f t="shared" si="23"/>
        <v>14.480824000000005</v>
      </c>
      <c r="BM13" s="347">
        <f t="shared" si="23"/>
        <v>15.170890499999999</v>
      </c>
      <c r="BN13" s="376">
        <f t="shared" ref="BN13" si="24">BN16-SUM(BN10:BN12)</f>
        <v>12.879999999999995</v>
      </c>
      <c r="BO13" s="128">
        <f t="shared" ref="BO13" si="25">BO16-SUM(BO10:BO12)</f>
        <v>16.058999999999997</v>
      </c>
      <c r="BP13" s="128">
        <f t="shared" ref="BP13" si="26">BP16-SUM(BP10:BP12)</f>
        <v>15.953999999999994</v>
      </c>
      <c r="BQ13" s="347">
        <f t="shared" ref="BQ13" si="27">BQ16-SUM(BQ10:BQ12)</f>
        <v>14.119</v>
      </c>
      <c r="BR13" s="314">
        <f t="shared" ref="BR13:CC13" si="28">BR16-BR10-BR11-BR12-BR14</f>
        <v>27.594666790658238</v>
      </c>
      <c r="BS13" s="150">
        <f t="shared" si="28"/>
        <v>26.390186411149863</v>
      </c>
      <c r="BT13" s="128">
        <f t="shared" si="28"/>
        <v>24.938957336189119</v>
      </c>
      <c r="BU13" s="347">
        <f t="shared" si="28"/>
        <v>24.758223561094507</v>
      </c>
      <c r="BV13" s="376">
        <f t="shared" si="28"/>
        <v>24.151269611074518</v>
      </c>
      <c r="BW13" s="128">
        <f t="shared" si="28"/>
        <v>27.661097560975609</v>
      </c>
      <c r="BX13" s="128">
        <f t="shared" si="28"/>
        <v>26.811396961063629</v>
      </c>
      <c r="BY13" s="347">
        <f t="shared" si="28"/>
        <v>27.66158685685177</v>
      </c>
      <c r="BZ13" s="376">
        <f t="shared" si="28"/>
        <v>27.90670270270272</v>
      </c>
      <c r="CA13" s="128">
        <f t="shared" si="28"/>
        <v>31.189000000000028</v>
      </c>
      <c r="CB13" s="128">
        <f t="shared" si="28"/>
        <v>33.175259259259256</v>
      </c>
      <c r="CC13" s="347">
        <f t="shared" si="28"/>
        <v>35.453846153846129</v>
      </c>
      <c r="CD13" s="376">
        <f>CD252</f>
        <v>34.883378378378403</v>
      </c>
      <c r="CE13" s="128">
        <f>CE252</f>
        <v>40.545700000000039</v>
      </c>
      <c r="CF13" s="128">
        <f>CF252</f>
        <v>43.127837037037033</v>
      </c>
      <c r="CG13" s="347">
        <f>CG252</f>
        <v>44.671846153846126</v>
      </c>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347"/>
      <c r="DJ13" s="347"/>
      <c r="DK13" s="130"/>
      <c r="DL13" s="130"/>
      <c r="DM13" s="130"/>
      <c r="DN13" s="130"/>
      <c r="DO13" s="130"/>
      <c r="DP13" s="130"/>
      <c r="DQ13" s="378" t="s">
        <v>71</v>
      </c>
      <c r="DR13" s="132" t="s">
        <v>71</v>
      </c>
      <c r="DS13" s="132" t="s">
        <v>71</v>
      </c>
      <c r="DT13" s="132" t="s">
        <v>71</v>
      </c>
      <c r="DU13" s="132" t="s">
        <v>71</v>
      </c>
      <c r="DV13" s="128">
        <f t="shared" si="8"/>
        <v>23.862999999999992</v>
      </c>
      <c r="DW13" s="128">
        <f t="shared" si="14"/>
        <v>33.700615500000012</v>
      </c>
      <c r="DX13" s="128">
        <f t="shared" si="15"/>
        <v>51.08183600000001</v>
      </c>
      <c r="DY13" s="128">
        <f t="shared" si="16"/>
        <v>59.011999999999986</v>
      </c>
      <c r="DZ13" s="128">
        <f t="shared" si="17"/>
        <v>103.68203409909172</v>
      </c>
      <c r="EA13" s="128">
        <f t="shared" si="18"/>
        <v>106.28535098996552</v>
      </c>
      <c r="EB13" s="128">
        <f t="shared" si="19"/>
        <v>127.72480811580813</v>
      </c>
      <c r="EC13" s="128">
        <f t="shared" si="20"/>
        <v>163.22876156926162</v>
      </c>
      <c r="ED13" s="128">
        <f>ED252</f>
        <v>192.6099386517287</v>
      </c>
      <c r="EE13" s="128">
        <f t="shared" ref="EE13:EJ13" si="29">EE252</f>
        <v>225.35362822252256</v>
      </c>
      <c r="EF13" s="128">
        <f t="shared" si="29"/>
        <v>259.15667245590095</v>
      </c>
      <c r="EG13" s="128">
        <f t="shared" si="29"/>
        <v>292.84703987516809</v>
      </c>
      <c r="EH13" s="128">
        <f t="shared" si="29"/>
        <v>325.06021426143661</v>
      </c>
      <c r="EI13" s="128">
        <f t="shared" si="29"/>
        <v>357.56623568758033</v>
      </c>
      <c r="EJ13" s="347">
        <f t="shared" si="29"/>
        <v>389.74719689946261</v>
      </c>
      <c r="EK13" s="221"/>
      <c r="EL13" s="2023">
        <f t="shared" si="10"/>
        <v>0.18051936599806018</v>
      </c>
      <c r="EM13" s="221"/>
      <c r="EN13" s="221"/>
      <c r="EO13" s="221"/>
      <c r="EP13" s="221"/>
      <c r="EQ13" s="221"/>
      <c r="ER13" s="221"/>
      <c r="ES13" s="221"/>
      <c r="ET13" s="221"/>
      <c r="EU13" s="221"/>
      <c r="EV13" s="221"/>
      <c r="EW13" s="221"/>
      <c r="EX13" s="221"/>
      <c r="EY13" s="221"/>
      <c r="EZ13" s="221"/>
      <c r="FA13" s="221"/>
      <c r="FB13" s="221"/>
      <c r="FC13" s="221"/>
      <c r="FD13" s="221"/>
      <c r="FE13" s="221"/>
      <c r="FF13" s="221"/>
      <c r="FG13" s="221"/>
      <c r="FH13" s="221"/>
      <c r="FI13" s="221"/>
      <c r="FJ13" s="221"/>
      <c r="FK13" s="221"/>
      <c r="FL13" s="221"/>
      <c r="FM13" s="221"/>
      <c r="FN13" s="221"/>
      <c r="FO13" s="221"/>
      <c r="FP13" s="221"/>
      <c r="FQ13" s="221"/>
      <c r="FR13" s="221"/>
      <c r="FS13" s="221"/>
      <c r="FT13" s="221"/>
      <c r="FU13" s="221"/>
      <c r="FV13" s="221"/>
      <c r="FW13" s="221"/>
      <c r="FX13" s="221"/>
      <c r="FY13" s="221"/>
      <c r="FZ13" s="221"/>
      <c r="GA13" s="221"/>
      <c r="GB13" s="221"/>
      <c r="GC13" s="221"/>
      <c r="GD13" s="221"/>
      <c r="GE13" s="221"/>
      <c r="GF13" s="221"/>
      <c r="GG13" s="221"/>
      <c r="GH13" s="221"/>
      <c r="GI13" s="221"/>
      <c r="GJ13" s="221"/>
      <c r="GK13" s="221"/>
      <c r="GL13" s="221"/>
      <c r="GM13" s="221"/>
      <c r="GN13" s="221"/>
      <c r="GO13" s="221"/>
      <c r="GP13" s="221"/>
      <c r="GQ13" s="221"/>
      <c r="GR13" s="221"/>
      <c r="GS13" s="221"/>
      <c r="GT13" s="221"/>
      <c r="GU13" s="221"/>
      <c r="GV13" s="221"/>
      <c r="GW13" s="221"/>
      <c r="GX13" s="221"/>
      <c r="GY13" s="221"/>
      <c r="GZ13" s="221"/>
      <c r="HA13" s="221"/>
      <c r="HB13" s="221"/>
      <c r="HC13" s="221"/>
      <c r="HD13" s="221"/>
      <c r="HE13" s="221"/>
      <c r="HF13" s="221"/>
      <c r="HG13" s="221"/>
      <c r="HH13" s="221"/>
      <c r="HI13" s="221"/>
      <c r="HJ13" s="221"/>
      <c r="HK13" s="221"/>
      <c r="HL13" s="221"/>
      <c r="HM13" s="221"/>
      <c r="HN13" s="221"/>
      <c r="HO13" s="221"/>
      <c r="HP13" s="221"/>
      <c r="HQ13" s="221"/>
      <c r="HR13" s="221"/>
      <c r="HS13" s="221"/>
      <c r="HT13" s="221"/>
      <c r="HU13" s="221"/>
      <c r="HV13" s="221"/>
      <c r="HW13" s="221"/>
    </row>
    <row r="14" spans="1:231" s="28" customFormat="1" ht="13.5" customHeight="1">
      <c r="A14" s="42"/>
      <c r="B14"/>
      <c r="C14"/>
      <c r="D14"/>
      <c r="E14"/>
      <c r="F14"/>
      <c r="G14"/>
      <c r="H14" s="42"/>
      <c r="I14" s="1066" t="s">
        <v>390</v>
      </c>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76"/>
      <c r="AU14" s="128"/>
      <c r="AV14" s="128"/>
      <c r="AW14" s="347"/>
      <c r="AX14" s="128"/>
      <c r="AY14" s="128"/>
      <c r="AZ14" s="128"/>
      <c r="BA14" s="347"/>
      <c r="BB14" s="128"/>
      <c r="BC14" s="128"/>
      <c r="BD14" s="128"/>
      <c r="BE14" s="347"/>
      <c r="BF14" s="128"/>
      <c r="BG14" s="128"/>
      <c r="BH14" s="128"/>
      <c r="BI14" s="347"/>
      <c r="BJ14" s="128"/>
      <c r="BK14" s="128"/>
      <c r="BL14" s="128"/>
      <c r="BM14" s="347"/>
      <c r="BN14" s="128"/>
      <c r="BO14" s="128"/>
      <c r="BP14" s="128"/>
      <c r="BQ14" s="347"/>
      <c r="BR14" s="150">
        <f t="shared" ref="BR14:DI14" si="30">BR520</f>
        <v>13.581000000000017</v>
      </c>
      <c r="BS14" s="150">
        <f t="shared" si="30"/>
        <v>12.53</v>
      </c>
      <c r="BT14" s="150">
        <f t="shared" si="30"/>
        <v>10.957000000000001</v>
      </c>
      <c r="BU14" s="409">
        <f t="shared" si="30"/>
        <v>5.0000000000000001E-3</v>
      </c>
      <c r="BV14" s="150">
        <f t="shared" si="30"/>
        <v>0</v>
      </c>
      <c r="BW14" s="150">
        <f t="shared" si="30"/>
        <v>0</v>
      </c>
      <c r="BX14" s="150">
        <f t="shared" si="30"/>
        <v>0</v>
      </c>
      <c r="BY14" s="409">
        <f t="shared" si="30"/>
        <v>0</v>
      </c>
      <c r="BZ14" s="150">
        <f t="shared" si="30"/>
        <v>0</v>
      </c>
      <c r="CA14" s="150">
        <f t="shared" si="30"/>
        <v>0</v>
      </c>
      <c r="CB14" s="150">
        <f t="shared" si="30"/>
        <v>0</v>
      </c>
      <c r="CC14" s="409">
        <f t="shared" si="30"/>
        <v>0</v>
      </c>
      <c r="CD14" s="314">
        <f t="shared" si="30"/>
        <v>0</v>
      </c>
      <c r="CE14" s="150">
        <f t="shared" si="30"/>
        <v>0</v>
      </c>
      <c r="CF14" s="150">
        <f t="shared" si="30"/>
        <v>0</v>
      </c>
      <c r="CG14" s="409">
        <f t="shared" si="30"/>
        <v>0</v>
      </c>
      <c r="CH14" s="150">
        <f t="shared" si="30"/>
        <v>0</v>
      </c>
      <c r="CI14" s="314">
        <f t="shared" si="30"/>
        <v>0</v>
      </c>
      <c r="CJ14" s="314">
        <f t="shared" si="30"/>
        <v>0</v>
      </c>
      <c r="CK14" s="314">
        <f t="shared" si="30"/>
        <v>0</v>
      </c>
      <c r="CL14" s="314">
        <f t="shared" si="30"/>
        <v>0</v>
      </c>
      <c r="CM14" s="314">
        <f t="shared" si="30"/>
        <v>0</v>
      </c>
      <c r="CN14" s="314">
        <f t="shared" si="30"/>
        <v>0</v>
      </c>
      <c r="CO14" s="314">
        <f t="shared" si="30"/>
        <v>0</v>
      </c>
      <c r="CP14" s="314">
        <f t="shared" si="30"/>
        <v>0</v>
      </c>
      <c r="CQ14" s="314">
        <f t="shared" si="30"/>
        <v>0</v>
      </c>
      <c r="CR14" s="314">
        <f t="shared" si="30"/>
        <v>0</v>
      </c>
      <c r="CS14" s="314">
        <f t="shared" si="30"/>
        <v>0</v>
      </c>
      <c r="CT14" s="314">
        <f t="shared" si="30"/>
        <v>0</v>
      </c>
      <c r="CU14" s="314">
        <f t="shared" si="30"/>
        <v>0</v>
      </c>
      <c r="CV14" s="314">
        <f t="shared" si="30"/>
        <v>0</v>
      </c>
      <c r="CW14" s="314">
        <f t="shared" si="30"/>
        <v>0</v>
      </c>
      <c r="CX14" s="314">
        <f t="shared" si="30"/>
        <v>0</v>
      </c>
      <c r="CY14" s="314">
        <f t="shared" si="30"/>
        <v>0</v>
      </c>
      <c r="CZ14" s="314">
        <f t="shared" si="30"/>
        <v>0</v>
      </c>
      <c r="DA14" s="314">
        <f t="shared" si="30"/>
        <v>0</v>
      </c>
      <c r="DB14" s="314">
        <f t="shared" si="30"/>
        <v>0</v>
      </c>
      <c r="DC14" s="314">
        <f t="shared" si="30"/>
        <v>0</v>
      </c>
      <c r="DD14" s="314">
        <f t="shared" si="30"/>
        <v>0</v>
      </c>
      <c r="DE14" s="314">
        <f t="shared" si="30"/>
        <v>0</v>
      </c>
      <c r="DF14" s="314">
        <f t="shared" si="30"/>
        <v>0</v>
      </c>
      <c r="DG14" s="314">
        <f t="shared" si="30"/>
        <v>0</v>
      </c>
      <c r="DH14" s="314">
        <f t="shared" si="30"/>
        <v>0</v>
      </c>
      <c r="DI14" s="1143">
        <f t="shared" si="30"/>
        <v>0</v>
      </c>
      <c r="DJ14" s="347"/>
      <c r="DK14" s="130"/>
      <c r="DL14" s="130"/>
      <c r="DM14" s="130"/>
      <c r="DN14" s="130"/>
      <c r="DO14" s="130"/>
      <c r="DP14" s="361"/>
      <c r="DQ14" s="132"/>
      <c r="DR14" s="132"/>
      <c r="DS14" s="132"/>
      <c r="DT14" s="132"/>
      <c r="DU14" s="132"/>
      <c r="DV14" s="128">
        <f t="shared" si="8"/>
        <v>0</v>
      </c>
      <c r="DW14" s="128">
        <f t="shared" si="14"/>
        <v>0</v>
      </c>
      <c r="DX14" s="128">
        <f t="shared" si="15"/>
        <v>0</v>
      </c>
      <c r="DY14" s="128">
        <f t="shared" si="16"/>
        <v>0</v>
      </c>
      <c r="DZ14" s="128">
        <f t="shared" si="17"/>
        <v>37.073000000000022</v>
      </c>
      <c r="EA14" s="128">
        <f t="shared" si="18"/>
        <v>0</v>
      </c>
      <c r="EB14" s="128">
        <f t="shared" si="19"/>
        <v>0</v>
      </c>
      <c r="EC14" s="128">
        <f t="shared" si="20"/>
        <v>0</v>
      </c>
      <c r="ED14" s="150">
        <v>0</v>
      </c>
      <c r="EE14" s="150">
        <v>0</v>
      </c>
      <c r="EF14" s="150">
        <v>0</v>
      </c>
      <c r="EG14" s="150">
        <v>0</v>
      </c>
      <c r="EH14" s="150">
        <v>0</v>
      </c>
      <c r="EI14" s="150">
        <v>0</v>
      </c>
      <c r="EJ14" s="409">
        <v>0</v>
      </c>
      <c r="EK14" s="221"/>
      <c r="EL14" s="221"/>
      <c r="EM14" s="221"/>
      <c r="EN14" s="221"/>
      <c r="EO14" s="221"/>
      <c r="EP14" s="221"/>
      <c r="EQ14" s="221"/>
      <c r="ER14" s="221"/>
      <c r="ES14" s="221"/>
      <c r="ET14" s="221"/>
      <c r="EU14" s="221"/>
      <c r="EV14" s="221"/>
      <c r="EW14" s="221"/>
      <c r="EX14" s="221"/>
      <c r="EY14" s="221"/>
      <c r="EZ14" s="221"/>
      <c r="FA14" s="221"/>
      <c r="FB14" s="221"/>
      <c r="FC14" s="221"/>
      <c r="FD14" s="221"/>
      <c r="FE14" s="221"/>
      <c r="FF14" s="221"/>
      <c r="FG14" s="221"/>
      <c r="FH14" s="221"/>
      <c r="FI14" s="221"/>
      <c r="FJ14" s="221"/>
      <c r="FK14" s="221"/>
      <c r="FL14" s="221"/>
      <c r="FM14" s="221"/>
      <c r="FN14" s="221"/>
      <c r="FO14" s="221"/>
      <c r="FP14" s="221"/>
      <c r="FQ14" s="221"/>
      <c r="FR14" s="221"/>
      <c r="FS14" s="221"/>
      <c r="FT14" s="221"/>
      <c r="FU14" s="221"/>
      <c r="FV14" s="221"/>
      <c r="FW14" s="221"/>
      <c r="FX14" s="221"/>
      <c r="FY14" s="221"/>
      <c r="FZ14" s="221"/>
      <c r="GA14" s="221"/>
      <c r="GB14" s="221"/>
      <c r="GC14" s="221"/>
      <c r="GD14" s="221"/>
      <c r="GE14" s="221"/>
      <c r="GF14" s="221"/>
      <c r="GG14" s="221"/>
      <c r="GH14" s="221"/>
      <c r="GI14" s="221"/>
      <c r="GJ14" s="221"/>
      <c r="GK14" s="221"/>
      <c r="GL14" s="221"/>
      <c r="GM14" s="221"/>
      <c r="GN14" s="221"/>
      <c r="GO14" s="221"/>
      <c r="GP14" s="221"/>
      <c r="GQ14" s="221"/>
      <c r="GR14" s="221"/>
      <c r="GS14" s="221"/>
      <c r="GT14" s="221"/>
      <c r="GU14" s="221"/>
      <c r="GV14" s="221"/>
      <c r="GW14" s="221"/>
      <c r="GX14" s="221"/>
      <c r="GY14" s="221"/>
      <c r="GZ14" s="221"/>
      <c r="HA14" s="221"/>
      <c r="HB14" s="221"/>
      <c r="HC14" s="221"/>
      <c r="HD14" s="221"/>
      <c r="HE14" s="221"/>
      <c r="HF14" s="221"/>
      <c r="HG14" s="221"/>
      <c r="HH14" s="221"/>
      <c r="HI14" s="221"/>
      <c r="HJ14" s="221"/>
      <c r="HK14" s="221"/>
      <c r="HL14" s="221"/>
      <c r="HM14" s="221"/>
      <c r="HN14" s="221"/>
      <c r="HO14" s="221"/>
      <c r="HP14" s="221"/>
      <c r="HQ14" s="221"/>
      <c r="HR14" s="221"/>
      <c r="HS14" s="221"/>
      <c r="HT14" s="221"/>
      <c r="HU14" s="221"/>
      <c r="HV14" s="221"/>
      <c r="HW14" s="221"/>
    </row>
    <row r="15" spans="1:231" s="28" customFormat="1" ht="13.5" hidden="1" customHeight="1" outlineLevel="1">
      <c r="A15" s="42"/>
      <c r="B15"/>
      <c r="C15"/>
      <c r="D15"/>
      <c r="E15"/>
      <c r="F15"/>
      <c r="G15"/>
      <c r="H15" s="42"/>
      <c r="I15" s="1067" t="s">
        <v>126</v>
      </c>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696">
        <f t="shared" ref="AT15:BA15" si="31">AT772</f>
        <v>0.45500000000000002</v>
      </c>
      <c r="AU15" s="697">
        <f t="shared" si="31"/>
        <v>0.86499999999999999</v>
      </c>
      <c r="AV15" s="697">
        <f t="shared" si="31"/>
        <v>1.1679999999999999</v>
      </c>
      <c r="AW15" s="698">
        <f t="shared" si="31"/>
        <v>1.4239999999999999</v>
      </c>
      <c r="AX15" s="696">
        <f t="shared" si="31"/>
        <v>1.8540000000000001</v>
      </c>
      <c r="AY15" s="697">
        <f t="shared" si="31"/>
        <v>2.6320000000000001</v>
      </c>
      <c r="AZ15" s="697">
        <f t="shared" si="31"/>
        <v>3.6280000000000001</v>
      </c>
      <c r="BA15" s="698">
        <f t="shared" si="31"/>
        <v>5.113999999999999</v>
      </c>
      <c r="BB15" s="696">
        <f t="shared" ref="BB15:BQ15" si="32">SUM(BB10:BB12)</f>
        <v>6.8810000000000002</v>
      </c>
      <c r="BC15" s="697">
        <f t="shared" si="32"/>
        <v>9.7230000000000008</v>
      </c>
      <c r="BD15" s="697">
        <f t="shared" si="32"/>
        <v>11.84</v>
      </c>
      <c r="BE15" s="698">
        <f t="shared" si="32"/>
        <v>13.746</v>
      </c>
      <c r="BF15" s="696">
        <f t="shared" si="32"/>
        <v>15.9847175</v>
      </c>
      <c r="BG15" s="697">
        <f t="shared" si="32"/>
        <v>18.874583999999999</v>
      </c>
      <c r="BH15" s="697">
        <f t="shared" si="32"/>
        <v>22.620595000000002</v>
      </c>
      <c r="BI15" s="698">
        <f t="shared" si="32"/>
        <v>25.669487999999998</v>
      </c>
      <c r="BJ15" s="696">
        <f t="shared" si="32"/>
        <v>29.579915499999998</v>
      </c>
      <c r="BK15" s="697">
        <f t="shared" si="32"/>
        <v>34.875962999999999</v>
      </c>
      <c r="BL15" s="697">
        <f t="shared" si="32"/>
        <v>38.830175999999994</v>
      </c>
      <c r="BM15" s="698">
        <f t="shared" si="32"/>
        <v>43.1771095</v>
      </c>
      <c r="BN15" s="696">
        <f t="shared" si="32"/>
        <v>53.363</v>
      </c>
      <c r="BO15" s="697">
        <f t="shared" si="32"/>
        <v>62.616</v>
      </c>
      <c r="BP15" s="697">
        <f t="shared" si="32"/>
        <v>72.691999999999993</v>
      </c>
      <c r="BQ15" s="698">
        <f t="shared" si="32"/>
        <v>78.209999999999994</v>
      </c>
      <c r="BR15" s="823">
        <f t="shared" ref="BR15:CG15" si="33">SUM(BR10:BR14)</f>
        <v>162.53100000000001</v>
      </c>
      <c r="BS15" s="895">
        <f t="shared" si="33"/>
        <v>171.26900000000003</v>
      </c>
      <c r="BT15" s="697">
        <f t="shared" si="33"/>
        <v>176.76499999999999</v>
      </c>
      <c r="BU15" s="698">
        <f t="shared" si="33"/>
        <v>169.36999999999995</v>
      </c>
      <c r="BV15" s="696">
        <f t="shared" si="33"/>
        <v>185.98200000000006</v>
      </c>
      <c r="BW15" s="697">
        <f t="shared" si="33"/>
        <v>208.40299999999999</v>
      </c>
      <c r="BX15" s="697">
        <f t="shared" si="33"/>
        <v>224.59200000000001</v>
      </c>
      <c r="BY15" s="698">
        <f t="shared" si="33"/>
        <v>227.61200000000002</v>
      </c>
      <c r="BZ15" s="696">
        <f t="shared" si="33"/>
        <v>245.77500000000001</v>
      </c>
      <c r="CA15" s="697">
        <f t="shared" si="33"/>
        <v>266.85000000000002</v>
      </c>
      <c r="CB15" s="697">
        <f t="shared" si="33"/>
        <v>281.839</v>
      </c>
      <c r="CC15" s="698">
        <f t="shared" si="33"/>
        <v>282.33</v>
      </c>
      <c r="CD15" s="696">
        <f t="shared" si="33"/>
        <v>300.2124910243146</v>
      </c>
      <c r="CE15" s="697">
        <f t="shared" si="33"/>
        <v>327.83355600000004</v>
      </c>
      <c r="CF15" s="697">
        <f t="shared" si="33"/>
        <v>345.60113503703701</v>
      </c>
      <c r="CG15" s="698">
        <f t="shared" si="33"/>
        <v>343.8660265538461</v>
      </c>
      <c r="CH15" s="130"/>
      <c r="CI15" s="130"/>
      <c r="CJ15" s="130"/>
      <c r="CK15" s="130"/>
      <c r="CL15" s="130"/>
      <c r="CM15" s="130"/>
      <c r="CN15" s="130"/>
      <c r="CO15" s="130"/>
      <c r="CP15" s="130"/>
      <c r="CQ15" s="130"/>
      <c r="CR15" s="130"/>
      <c r="CS15" s="130"/>
      <c r="CT15" s="130"/>
      <c r="CU15" s="130"/>
      <c r="CV15" s="130"/>
      <c r="CW15" s="130"/>
      <c r="CX15" s="130"/>
      <c r="CY15" s="130"/>
      <c r="CZ15" s="130"/>
      <c r="DA15" s="130"/>
      <c r="DB15" s="130"/>
      <c r="DC15" s="130"/>
      <c r="DD15" s="130"/>
      <c r="DE15" s="130"/>
      <c r="DF15" s="130"/>
      <c r="DG15" s="130"/>
      <c r="DH15" s="130"/>
      <c r="DI15" s="361"/>
      <c r="DJ15" s="347"/>
      <c r="DK15" s="130"/>
      <c r="DL15" s="130"/>
      <c r="DM15" s="130"/>
      <c r="DN15" s="130"/>
      <c r="DO15" s="130"/>
      <c r="DP15" s="361"/>
      <c r="DQ15" s="908" t="s">
        <v>71</v>
      </c>
      <c r="DR15" s="908" t="s">
        <v>71</v>
      </c>
      <c r="DS15" s="697">
        <f>DS772</f>
        <v>0.13</v>
      </c>
      <c r="DT15" s="697">
        <f>SUM(AT15:AW15)</f>
        <v>3.9119999999999999</v>
      </c>
      <c r="DU15" s="697">
        <f>SUM(AX15:BA15)</f>
        <v>13.228</v>
      </c>
      <c r="DV15" s="697">
        <f>SUM(DV10:DV12)</f>
        <v>42.190000000000005</v>
      </c>
      <c r="DW15" s="697">
        <f>SUM(DW10:DW12)</f>
        <v>83.149384499999996</v>
      </c>
      <c r="DX15" s="697">
        <f>SUM(DX10:DX12)</f>
        <v>146.46316400000001</v>
      </c>
      <c r="DY15" s="697">
        <f>SUM(DY10:DY12)</f>
        <v>266.88099999999997</v>
      </c>
      <c r="DZ15" s="697">
        <f t="shared" ref="DZ15:EJ15" si="34">SUM(DZ10:DZ14)</f>
        <v>716.57248455000001</v>
      </c>
      <c r="EA15" s="697">
        <f t="shared" si="34"/>
        <v>846.58900000000006</v>
      </c>
      <c r="EB15" s="697">
        <f t="shared" si="34"/>
        <v>1076.7939999999999</v>
      </c>
      <c r="EC15" s="697">
        <f t="shared" si="34"/>
        <v>1317.513208615198</v>
      </c>
      <c r="ED15" s="697">
        <f t="shared" si="34"/>
        <v>1548.1258629198733</v>
      </c>
      <c r="EE15" s="697">
        <f t="shared" si="34"/>
        <v>1788.8571784490196</v>
      </c>
      <c r="EF15" s="697">
        <f t="shared" si="34"/>
        <v>2037.9805919190446</v>
      </c>
      <c r="EG15" s="697">
        <f t="shared" si="34"/>
        <v>2301.8323466445809</v>
      </c>
      <c r="EH15" s="697">
        <f t="shared" si="34"/>
        <v>2584.1000760966785</v>
      </c>
      <c r="EI15" s="697">
        <f t="shared" si="34"/>
        <v>2855.2402796673482</v>
      </c>
      <c r="EJ15" s="698">
        <f t="shared" si="34"/>
        <v>3143.8971180904286</v>
      </c>
      <c r="EK15" s="221"/>
      <c r="EL15" s="221"/>
      <c r="EM15" s="221"/>
      <c r="EN15" s="221"/>
      <c r="EO15" s="221"/>
      <c r="EP15" s="221"/>
      <c r="EQ15" s="221"/>
      <c r="ER15" s="221"/>
      <c r="ES15" s="221"/>
      <c r="ET15" s="221"/>
      <c r="EU15" s="221"/>
      <c r="EV15" s="221"/>
      <c r="EW15" s="221"/>
      <c r="EX15" s="221"/>
      <c r="EY15" s="221"/>
      <c r="EZ15" s="221"/>
      <c r="FA15" s="221"/>
      <c r="FB15" s="221"/>
      <c r="FC15" s="221"/>
      <c r="FD15" s="221"/>
      <c r="FE15" s="221"/>
      <c r="FF15" s="221"/>
      <c r="FG15" s="221"/>
      <c r="FH15" s="221"/>
      <c r="FI15" s="221"/>
      <c r="FJ15" s="221"/>
      <c r="FK15" s="221"/>
      <c r="FL15" s="221"/>
      <c r="FM15" s="221"/>
      <c r="FN15" s="221"/>
      <c r="FO15" s="221"/>
      <c r="FP15" s="221"/>
      <c r="FQ15" s="221"/>
      <c r="FR15" s="221"/>
      <c r="FS15" s="221"/>
      <c r="FT15" s="221"/>
      <c r="FU15" s="221"/>
      <c r="FV15" s="221"/>
      <c r="FW15" s="221"/>
      <c r="FX15" s="221"/>
      <c r="FY15" s="221"/>
      <c r="FZ15" s="221"/>
      <c r="GA15" s="221"/>
      <c r="GB15" s="221"/>
      <c r="GC15" s="221"/>
      <c r="GD15" s="221"/>
      <c r="GE15" s="221"/>
      <c r="GF15" s="221"/>
      <c r="GG15" s="221"/>
      <c r="GH15" s="221"/>
      <c r="GI15" s="221"/>
      <c r="GJ15" s="221"/>
      <c r="GK15" s="221"/>
      <c r="GL15" s="221"/>
      <c r="GM15" s="221"/>
      <c r="GN15" s="221"/>
      <c r="GO15" s="221"/>
      <c r="GP15" s="221"/>
      <c r="GQ15" s="221"/>
      <c r="GR15" s="221"/>
      <c r="GS15" s="221"/>
      <c r="GT15" s="221"/>
      <c r="GU15" s="221"/>
      <c r="GV15" s="221"/>
      <c r="GW15" s="221"/>
      <c r="GX15" s="221"/>
      <c r="GY15" s="221"/>
      <c r="GZ15" s="221"/>
      <c r="HA15" s="221"/>
      <c r="HB15" s="221"/>
      <c r="HC15" s="221"/>
      <c r="HD15" s="221"/>
      <c r="HE15" s="221"/>
      <c r="HF15" s="221"/>
      <c r="HG15" s="221"/>
      <c r="HH15" s="221"/>
      <c r="HI15" s="221"/>
      <c r="HJ15" s="221"/>
      <c r="HK15" s="221"/>
      <c r="HL15" s="221"/>
      <c r="HM15" s="221"/>
      <c r="HN15" s="221"/>
      <c r="HO15" s="221"/>
      <c r="HP15" s="221"/>
      <c r="HQ15" s="221"/>
      <c r="HR15" s="221"/>
      <c r="HS15" s="221"/>
      <c r="HT15" s="221"/>
      <c r="HU15" s="221"/>
      <c r="HV15" s="221"/>
      <c r="HW15" s="221"/>
    </row>
    <row r="16" spans="1:231" s="44" customFormat="1" ht="13.5" customHeight="1" collapsed="1">
      <c r="A16" s="43"/>
      <c r="B16"/>
      <c r="C16"/>
      <c r="D16"/>
      <c r="E16"/>
      <c r="F16"/>
      <c r="G16"/>
      <c r="H16" s="43"/>
      <c r="I16" s="1067" t="s">
        <v>646</v>
      </c>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1275">
        <v>2.742</v>
      </c>
      <c r="AU16" s="718">
        <v>4.5039999999999996</v>
      </c>
      <c r="AV16" s="718">
        <v>5.5410000000000004</v>
      </c>
      <c r="AW16" s="1263">
        <v>4.7039999999999997</v>
      </c>
      <c r="AX16" s="1275">
        <v>5.3309999999999995</v>
      </c>
      <c r="AY16" s="718">
        <v>7.3339999999999996</v>
      </c>
      <c r="AZ16" s="718">
        <v>8.2289999999999992</v>
      </c>
      <c r="BA16" s="1263">
        <v>9.5729999999999986</v>
      </c>
      <c r="BB16" s="1275">
        <v>11.26</v>
      </c>
      <c r="BC16" s="718">
        <v>15.845000000000001</v>
      </c>
      <c r="BD16" s="718">
        <v>19.056999999999999</v>
      </c>
      <c r="BE16" s="1263">
        <v>19.890999999999998</v>
      </c>
      <c r="BF16" s="1275">
        <v>22.832999999999998</v>
      </c>
      <c r="BG16" s="718">
        <v>27.765000000000004</v>
      </c>
      <c r="BH16" s="718">
        <v>31.914999999999999</v>
      </c>
      <c r="BI16" s="1263">
        <v>34.337000000000003</v>
      </c>
      <c r="BJ16" s="1275">
        <v>38.966000000000001</v>
      </c>
      <c r="BK16" s="718">
        <v>46.92</v>
      </c>
      <c r="BL16" s="718">
        <v>53.311</v>
      </c>
      <c r="BM16" s="1263">
        <v>58.347999999999999</v>
      </c>
      <c r="BN16" s="1275">
        <v>66.242999999999995</v>
      </c>
      <c r="BO16" s="718">
        <v>78.674999999999997</v>
      </c>
      <c r="BP16" s="718">
        <v>88.645999999999987</v>
      </c>
      <c r="BQ16" s="1263">
        <v>92.328999999999994</v>
      </c>
      <c r="BR16" s="1234">
        <v>162.53100000000001</v>
      </c>
      <c r="BS16" s="1893">
        <v>171.26900000000003</v>
      </c>
      <c r="BT16" s="1893">
        <v>176.76499999999999</v>
      </c>
      <c r="BU16" s="1894">
        <v>169.36999999999998</v>
      </c>
      <c r="BV16" s="1234">
        <v>185.98200000000003</v>
      </c>
      <c r="BW16" s="1893">
        <v>208.40299999999999</v>
      </c>
      <c r="BX16" s="1893">
        <v>224.59200000000001</v>
      </c>
      <c r="BY16" s="1894">
        <v>227.61200000000002</v>
      </c>
      <c r="BZ16" s="1234">
        <v>245.77500000000001</v>
      </c>
      <c r="CA16" s="1893">
        <v>266.85000000000002</v>
      </c>
      <c r="CB16" s="1893">
        <v>281.839</v>
      </c>
      <c r="CC16" s="1894">
        <v>282.33</v>
      </c>
      <c r="CD16" s="696">
        <f>SUM(CD10:CD14)</f>
        <v>300.2124910243146</v>
      </c>
      <c r="CE16" s="697">
        <f>SUM(CE10:CE14)</f>
        <v>327.83355600000004</v>
      </c>
      <c r="CF16" s="697">
        <f>SUM(CF10:CF14)</f>
        <v>345.60113503703701</v>
      </c>
      <c r="CG16" s="698">
        <f>SUM(CG10:CG14)</f>
        <v>343.8660265538461</v>
      </c>
      <c r="CH16" s="130"/>
      <c r="CI16" s="130"/>
      <c r="CJ16" s="130"/>
      <c r="CK16" s="130"/>
      <c r="CL16" s="130"/>
      <c r="CM16" s="130"/>
      <c r="CN16" s="130"/>
      <c r="CO16" s="130"/>
      <c r="CP16" s="130"/>
      <c r="CQ16" s="130"/>
      <c r="CR16" s="130"/>
      <c r="CS16" s="130"/>
      <c r="CT16" s="130"/>
      <c r="CU16" s="130"/>
      <c r="CV16" s="130"/>
      <c r="CW16" s="130"/>
      <c r="CX16" s="130"/>
      <c r="CY16" s="130"/>
      <c r="CZ16" s="130"/>
      <c r="DA16" s="130"/>
      <c r="DB16" s="130"/>
      <c r="DC16" s="130"/>
      <c r="DD16" s="130"/>
      <c r="DE16" s="130"/>
      <c r="DF16" s="130"/>
      <c r="DG16" s="130"/>
      <c r="DH16" s="130"/>
      <c r="DI16" s="361"/>
      <c r="DJ16" s="361"/>
      <c r="DK16" s="130"/>
      <c r="DL16" s="130"/>
      <c r="DM16" s="130"/>
      <c r="DN16" s="130"/>
      <c r="DO16" s="130"/>
      <c r="DP16" s="361"/>
      <c r="DQ16" s="183">
        <v>4.2889999999999997</v>
      </c>
      <c r="DR16" s="183">
        <v>7.1059999999999999</v>
      </c>
      <c r="DS16" s="718">
        <v>10.593</v>
      </c>
      <c r="DT16" s="718">
        <v>17.491</v>
      </c>
      <c r="DU16" s="718">
        <v>30.466999999999999</v>
      </c>
      <c r="DV16" s="697">
        <f t="shared" ref="DV16:EJ16" si="35">SUM(DV10:DV14)</f>
        <v>66.052999999999997</v>
      </c>
      <c r="DW16" s="697">
        <f t="shared" si="35"/>
        <v>116.85000000000001</v>
      </c>
      <c r="DX16" s="697">
        <f t="shared" si="35"/>
        <v>197.54500000000002</v>
      </c>
      <c r="DY16" s="697">
        <f t="shared" si="35"/>
        <v>325.89299999999997</v>
      </c>
      <c r="DZ16" s="697">
        <f t="shared" si="35"/>
        <v>716.57248455000001</v>
      </c>
      <c r="EA16" s="697">
        <f t="shared" si="35"/>
        <v>846.58900000000006</v>
      </c>
      <c r="EB16" s="697">
        <f t="shared" si="35"/>
        <v>1076.7939999999999</v>
      </c>
      <c r="EC16" s="697">
        <f t="shared" si="35"/>
        <v>1317.513208615198</v>
      </c>
      <c r="ED16" s="697">
        <f t="shared" si="35"/>
        <v>1548.1258629198733</v>
      </c>
      <c r="EE16" s="895">
        <f t="shared" si="35"/>
        <v>1788.8571784490196</v>
      </c>
      <c r="EF16" s="697">
        <f t="shared" si="35"/>
        <v>2037.9805919190446</v>
      </c>
      <c r="EG16" s="697">
        <f t="shared" si="35"/>
        <v>2301.8323466445809</v>
      </c>
      <c r="EH16" s="697">
        <f t="shared" si="35"/>
        <v>2584.1000760966785</v>
      </c>
      <c r="EI16" s="697">
        <f t="shared" si="35"/>
        <v>2855.2402796673482</v>
      </c>
      <c r="EJ16" s="698">
        <f t="shared" si="35"/>
        <v>3143.8971180904286</v>
      </c>
      <c r="EK16" s="223"/>
      <c r="EL16" s="2023">
        <f>(EG16/EB16)^0.2-1</f>
        <v>0.16409443306046101</v>
      </c>
      <c r="EM16" s="223"/>
      <c r="EN16" s="223"/>
      <c r="EO16" s="223"/>
      <c r="EP16" s="223"/>
      <c r="EQ16" s="223"/>
      <c r="ER16" s="223"/>
      <c r="ES16" s="223"/>
      <c r="ET16" s="223"/>
      <c r="EU16" s="223"/>
      <c r="EV16" s="223"/>
      <c r="EW16" s="223"/>
      <c r="EX16" s="223"/>
      <c r="EY16" s="223"/>
      <c r="EZ16" s="223"/>
      <c r="FA16" s="223"/>
      <c r="FB16" s="223"/>
      <c r="FC16" s="223"/>
      <c r="FD16" s="223"/>
      <c r="FE16" s="223"/>
      <c r="FF16" s="223"/>
      <c r="FG16" s="223"/>
      <c r="FH16" s="223"/>
      <c r="FI16" s="223"/>
      <c r="FJ16" s="223"/>
      <c r="FK16" s="223"/>
      <c r="FL16" s="223"/>
      <c r="FM16" s="223"/>
      <c r="FN16" s="223"/>
      <c r="FO16" s="223"/>
      <c r="FP16" s="223"/>
      <c r="FQ16" s="223"/>
      <c r="FR16" s="223"/>
      <c r="FS16" s="223"/>
      <c r="FT16" s="223"/>
      <c r="FU16" s="223"/>
      <c r="FV16" s="223"/>
      <c r="FW16" s="223"/>
      <c r="FX16" s="223"/>
      <c r="FY16" s="223"/>
      <c r="FZ16" s="223"/>
      <c r="GA16" s="223"/>
      <c r="GB16" s="223"/>
      <c r="GC16" s="223"/>
      <c r="GD16" s="223"/>
      <c r="GE16" s="223"/>
      <c r="GF16" s="223"/>
      <c r="GG16" s="223"/>
      <c r="GH16" s="223"/>
      <c r="GI16" s="223"/>
      <c r="GJ16" s="223"/>
      <c r="GK16" s="223"/>
      <c r="GL16" s="223"/>
      <c r="GM16" s="223"/>
      <c r="GN16" s="223"/>
      <c r="GO16" s="223"/>
      <c r="GP16" s="223"/>
      <c r="GQ16" s="223"/>
      <c r="GR16" s="223"/>
      <c r="GS16" s="223"/>
      <c r="GT16" s="223"/>
      <c r="GU16" s="223"/>
      <c r="GV16" s="223"/>
      <c r="GW16" s="223"/>
      <c r="GX16" s="223"/>
      <c r="GY16" s="223"/>
      <c r="GZ16" s="223"/>
      <c r="HA16" s="223"/>
      <c r="HB16" s="223"/>
      <c r="HC16" s="223"/>
      <c r="HD16" s="223"/>
      <c r="HE16" s="223"/>
      <c r="HF16" s="223"/>
      <c r="HG16" s="223"/>
      <c r="HH16" s="223"/>
      <c r="HI16" s="223"/>
      <c r="HJ16" s="223"/>
      <c r="HK16" s="223"/>
      <c r="HL16" s="223"/>
      <c r="HM16" s="223"/>
      <c r="HN16" s="223"/>
      <c r="HO16" s="223"/>
      <c r="HP16" s="223"/>
      <c r="HQ16" s="223"/>
      <c r="HR16" s="223"/>
      <c r="HS16" s="223"/>
      <c r="HT16" s="223"/>
      <c r="HU16" s="223"/>
      <c r="HV16" s="223"/>
      <c r="HW16" s="223"/>
    </row>
    <row r="17" spans="1:231" s="44" customFormat="1" ht="13.5" customHeight="1">
      <c r="A17" s="43"/>
      <c r="B17"/>
      <c r="C17"/>
      <c r="D17"/>
      <c r="E17"/>
      <c r="F17"/>
      <c r="G17"/>
      <c r="H17" s="43"/>
      <c r="I17" s="1066" t="s">
        <v>654</v>
      </c>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1275"/>
      <c r="AU17" s="718"/>
      <c r="AV17" s="718"/>
      <c r="AW17" s="1263"/>
      <c r="AX17" s="1275"/>
      <c r="AY17" s="718"/>
      <c r="AZ17" s="718"/>
      <c r="BA17" s="1263"/>
      <c r="BB17" s="1275"/>
      <c r="BC17" s="718"/>
      <c r="BD17" s="718"/>
      <c r="BE17" s="1263"/>
      <c r="BF17" s="1275"/>
      <c r="BG17" s="718"/>
      <c r="BH17" s="718"/>
      <c r="BI17" s="1263"/>
      <c r="BJ17" s="1275"/>
      <c r="BK17" s="718"/>
      <c r="BL17" s="718"/>
      <c r="BM17" s="1263"/>
      <c r="BN17" s="1275"/>
      <c r="BO17" s="718"/>
      <c r="BP17" s="718"/>
      <c r="BQ17" s="1263"/>
      <c r="BR17" s="1275"/>
      <c r="BS17" s="718"/>
      <c r="BT17" s="718"/>
      <c r="BU17" s="1263"/>
      <c r="BV17" s="1275"/>
      <c r="BW17" s="718"/>
      <c r="BX17" s="718"/>
      <c r="BY17" s="1263"/>
      <c r="BZ17" s="1275"/>
      <c r="CA17" s="718"/>
      <c r="CB17" s="718"/>
      <c r="CC17" s="1263"/>
      <c r="CD17" s="1775">
        <f>+CD274</f>
        <v>0</v>
      </c>
      <c r="CE17" s="1776">
        <f t="shared" ref="CE17:CG17" si="36">+CE274</f>
        <v>5</v>
      </c>
      <c r="CF17" s="1776">
        <f t="shared" si="36"/>
        <v>70</v>
      </c>
      <c r="CG17" s="1777">
        <f t="shared" si="36"/>
        <v>120</v>
      </c>
      <c r="CH17" s="130"/>
      <c r="CI17" s="130"/>
      <c r="CJ17" s="130"/>
      <c r="CK17" s="130"/>
      <c r="CL17" s="130"/>
      <c r="CM17" s="130"/>
      <c r="CN17" s="130"/>
      <c r="CO17" s="130"/>
      <c r="CP17" s="130"/>
      <c r="CQ17" s="130"/>
      <c r="CR17" s="130"/>
      <c r="CS17" s="130"/>
      <c r="CT17" s="130"/>
      <c r="CU17" s="130"/>
      <c r="CV17" s="130"/>
      <c r="CW17" s="130"/>
      <c r="CX17" s="130"/>
      <c r="CY17" s="130"/>
      <c r="CZ17" s="130"/>
      <c r="DA17" s="130"/>
      <c r="DB17" s="130"/>
      <c r="DC17" s="130"/>
      <c r="DD17" s="130"/>
      <c r="DE17" s="130"/>
      <c r="DF17" s="130"/>
      <c r="DG17" s="130"/>
      <c r="DH17" s="130"/>
      <c r="DI17" s="361"/>
      <c r="DJ17" s="361"/>
      <c r="DK17" s="130"/>
      <c r="DL17" s="130"/>
      <c r="DM17" s="130"/>
      <c r="DN17" s="130"/>
      <c r="DO17" s="130"/>
      <c r="DP17" s="361"/>
      <c r="DQ17" s="182"/>
      <c r="DR17" s="182"/>
      <c r="DS17" s="718"/>
      <c r="DT17" s="718"/>
      <c r="DU17" s="718"/>
      <c r="DV17" s="130"/>
      <c r="DW17" s="130"/>
      <c r="DX17" s="130"/>
      <c r="DY17" s="130"/>
      <c r="DZ17" s="130"/>
      <c r="EA17" s="130"/>
      <c r="EB17" s="130"/>
      <c r="EC17" s="1776">
        <f t="shared" ref="EC17:EJ17" si="37">+EC274</f>
        <v>195</v>
      </c>
      <c r="ED17" s="1776">
        <f t="shared" si="37"/>
        <v>585</v>
      </c>
      <c r="EE17" s="1776">
        <f t="shared" si="37"/>
        <v>1462.5</v>
      </c>
      <c r="EF17" s="1776">
        <f t="shared" si="37"/>
        <v>2705.625</v>
      </c>
      <c r="EG17" s="1776">
        <f t="shared" si="37"/>
        <v>4058.4375</v>
      </c>
      <c r="EH17" s="1776">
        <f t="shared" si="37"/>
        <v>5681.8125</v>
      </c>
      <c r="EI17" s="1776">
        <f t="shared" si="37"/>
        <v>7670.4468750000005</v>
      </c>
      <c r="EJ17" s="1777">
        <f t="shared" si="37"/>
        <v>10163.342109375</v>
      </c>
      <c r="EK17" s="223"/>
      <c r="EL17" s="2023"/>
      <c r="EM17" s="223"/>
      <c r="EN17" s="223"/>
      <c r="EO17" s="223"/>
      <c r="EP17" s="223"/>
      <c r="EQ17" s="223"/>
      <c r="ER17" s="223"/>
      <c r="ES17" s="223"/>
      <c r="ET17" s="223"/>
      <c r="EU17" s="223"/>
      <c r="EV17" s="223"/>
      <c r="EW17" s="223"/>
      <c r="EX17" s="223"/>
      <c r="EY17" s="223"/>
      <c r="EZ17" s="223"/>
      <c r="FA17" s="223"/>
      <c r="FB17" s="223"/>
      <c r="FC17" s="223"/>
      <c r="FD17" s="223"/>
      <c r="FE17" s="223"/>
      <c r="FF17" s="223"/>
      <c r="FG17" s="223"/>
      <c r="FH17" s="223"/>
      <c r="FI17" s="223"/>
      <c r="FJ17" s="223"/>
      <c r="FK17" s="223"/>
      <c r="FL17" s="223"/>
      <c r="FM17" s="223"/>
      <c r="FN17" s="223"/>
      <c r="FO17" s="223"/>
      <c r="FP17" s="223"/>
      <c r="FQ17" s="223"/>
      <c r="FR17" s="223"/>
      <c r="FS17" s="223"/>
      <c r="FT17" s="223"/>
      <c r="FU17" s="223"/>
      <c r="FV17" s="223"/>
      <c r="FW17" s="223"/>
      <c r="FX17" s="223"/>
      <c r="FY17" s="223"/>
      <c r="FZ17" s="223"/>
      <c r="GA17" s="223"/>
      <c r="GB17" s="223"/>
      <c r="GC17" s="223"/>
      <c r="GD17" s="223"/>
      <c r="GE17" s="223"/>
      <c r="GF17" s="223"/>
      <c r="GG17" s="223"/>
      <c r="GH17" s="223"/>
      <c r="GI17" s="223"/>
      <c r="GJ17" s="223"/>
      <c r="GK17" s="223"/>
      <c r="GL17" s="223"/>
      <c r="GM17" s="223"/>
      <c r="GN17" s="223"/>
      <c r="GO17" s="223"/>
      <c r="GP17" s="223"/>
      <c r="GQ17" s="223"/>
      <c r="GR17" s="223"/>
      <c r="GS17" s="223"/>
      <c r="GT17" s="223"/>
      <c r="GU17" s="223"/>
      <c r="GV17" s="223"/>
      <c r="GW17" s="223"/>
      <c r="GX17" s="223"/>
      <c r="GY17" s="223"/>
      <c r="GZ17" s="223"/>
      <c r="HA17" s="223"/>
      <c r="HB17" s="223"/>
      <c r="HC17" s="223"/>
      <c r="HD17" s="223"/>
      <c r="HE17" s="223"/>
      <c r="HF17" s="223"/>
      <c r="HG17" s="223"/>
      <c r="HH17" s="223"/>
      <c r="HI17" s="223"/>
      <c r="HJ17" s="223"/>
      <c r="HK17" s="223"/>
      <c r="HL17" s="223"/>
      <c r="HM17" s="223"/>
      <c r="HN17" s="223"/>
      <c r="HO17" s="223"/>
      <c r="HP17" s="223"/>
      <c r="HQ17" s="223"/>
      <c r="HR17" s="223"/>
      <c r="HS17" s="223"/>
      <c r="HT17" s="223"/>
      <c r="HU17" s="223"/>
      <c r="HV17" s="223"/>
      <c r="HW17" s="223"/>
    </row>
    <row r="18" spans="1:231" s="44" customFormat="1" ht="13.5" customHeight="1">
      <c r="A18" s="43"/>
      <c r="B18"/>
      <c r="C18"/>
      <c r="D18"/>
      <c r="E18"/>
      <c r="F18"/>
      <c r="G18"/>
      <c r="H18" s="43"/>
      <c r="I18" s="1067" t="s">
        <v>643</v>
      </c>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1275"/>
      <c r="AU18" s="718"/>
      <c r="AV18" s="718"/>
      <c r="AW18" s="1263"/>
      <c r="AX18" s="1275"/>
      <c r="AY18" s="718"/>
      <c r="AZ18" s="718"/>
      <c r="BA18" s="1263"/>
      <c r="BB18" s="1275"/>
      <c r="BC18" s="718"/>
      <c r="BD18" s="718"/>
      <c r="BE18" s="1263"/>
      <c r="BF18" s="1275"/>
      <c r="BG18" s="718"/>
      <c r="BH18" s="718"/>
      <c r="BI18" s="1263"/>
      <c r="BJ18" s="1275"/>
      <c r="BK18" s="718"/>
      <c r="BL18" s="718"/>
      <c r="BM18" s="1263"/>
      <c r="BN18" s="1275"/>
      <c r="BO18" s="718"/>
      <c r="BP18" s="718"/>
      <c r="BQ18" s="1263"/>
      <c r="BR18" s="1275"/>
      <c r="BS18" s="718"/>
      <c r="BT18" s="718"/>
      <c r="BU18" s="1263"/>
      <c r="BV18" s="1275"/>
      <c r="BW18" s="718"/>
      <c r="BX18" s="718"/>
      <c r="BY18" s="1263"/>
      <c r="BZ18" s="1275"/>
      <c r="CA18" s="718"/>
      <c r="CB18" s="718"/>
      <c r="CC18" s="1263"/>
      <c r="CD18" s="696">
        <f>+CD16+CD17</f>
        <v>300.2124910243146</v>
      </c>
      <c r="CE18" s="697">
        <f t="shared" ref="CE18:CG18" si="38">+CE16+CE17</f>
        <v>332.83355600000004</v>
      </c>
      <c r="CF18" s="697">
        <f t="shared" si="38"/>
        <v>415.60113503703701</v>
      </c>
      <c r="CG18" s="698">
        <f t="shared" si="38"/>
        <v>463.8660265538461</v>
      </c>
      <c r="CH18" s="130"/>
      <c r="CI18" s="130"/>
      <c r="CJ18" s="130"/>
      <c r="CK18" s="130"/>
      <c r="CL18" s="130"/>
      <c r="CM18" s="130"/>
      <c r="CN18" s="130"/>
      <c r="CO18" s="130"/>
      <c r="CP18" s="130"/>
      <c r="CQ18" s="130"/>
      <c r="CR18" s="130"/>
      <c r="CS18" s="130"/>
      <c r="CT18" s="130"/>
      <c r="CU18" s="130"/>
      <c r="CV18" s="130"/>
      <c r="CW18" s="130"/>
      <c r="CX18" s="130"/>
      <c r="CY18" s="130"/>
      <c r="CZ18" s="130"/>
      <c r="DA18" s="130"/>
      <c r="DB18" s="130"/>
      <c r="DC18" s="130"/>
      <c r="DD18" s="130"/>
      <c r="DE18" s="130"/>
      <c r="DF18" s="130"/>
      <c r="DG18" s="130"/>
      <c r="DH18" s="130"/>
      <c r="DI18" s="361"/>
      <c r="DJ18" s="361"/>
      <c r="DK18" s="130"/>
      <c r="DL18" s="130"/>
      <c r="DM18" s="130"/>
      <c r="DN18" s="130"/>
      <c r="DO18" s="130"/>
      <c r="DP18" s="361"/>
      <c r="DQ18" s="182"/>
      <c r="DR18" s="182"/>
      <c r="DS18" s="718"/>
      <c r="DT18" s="718"/>
      <c r="DU18" s="718"/>
      <c r="DV18" s="130"/>
      <c r="DW18" s="130"/>
      <c r="DX18" s="130"/>
      <c r="DY18" s="130"/>
      <c r="DZ18" s="130"/>
      <c r="EA18" s="130"/>
      <c r="EB18" s="130"/>
      <c r="EC18" s="697">
        <f t="shared" ref="EC18" si="39">+EC16+EC17</f>
        <v>1512.513208615198</v>
      </c>
      <c r="ED18" s="697">
        <f t="shared" ref="ED18" si="40">+ED16+ED17</f>
        <v>2133.1258629198733</v>
      </c>
      <c r="EE18" s="697">
        <f t="shared" ref="EE18" si="41">+EE16+EE17</f>
        <v>3251.3571784490196</v>
      </c>
      <c r="EF18" s="697">
        <f t="shared" ref="EF18" si="42">+EF16+EF17</f>
        <v>4743.6055919190449</v>
      </c>
      <c r="EG18" s="697">
        <f t="shared" ref="EG18" si="43">+EG16+EG17</f>
        <v>6360.2698466445809</v>
      </c>
      <c r="EH18" s="697">
        <f t="shared" ref="EH18" si="44">+EH16+EH17</f>
        <v>8265.9125760966781</v>
      </c>
      <c r="EI18" s="697">
        <f t="shared" ref="EI18" si="45">+EI16+EI17</f>
        <v>10525.687154667348</v>
      </c>
      <c r="EJ18" s="698">
        <f t="shared" ref="EJ18" si="46">+EJ16+EJ17</f>
        <v>13307.239227465428</v>
      </c>
      <c r="EK18" s="223"/>
      <c r="EL18" s="2023"/>
      <c r="EM18" s="223"/>
      <c r="EN18" s="223"/>
      <c r="EO18" s="223"/>
      <c r="EP18" s="223"/>
      <c r="EQ18" s="223"/>
      <c r="ER18" s="223"/>
      <c r="ES18" s="223"/>
      <c r="ET18" s="223"/>
      <c r="EU18" s="223"/>
      <c r="EV18" s="223"/>
      <c r="EW18" s="223"/>
      <c r="EX18" s="223"/>
      <c r="EY18" s="223"/>
      <c r="EZ18" s="223"/>
      <c r="FA18" s="223"/>
      <c r="FB18" s="223"/>
      <c r="FC18" s="223"/>
      <c r="FD18" s="223"/>
      <c r="FE18" s="223"/>
      <c r="FF18" s="223"/>
      <c r="FG18" s="223"/>
      <c r="FH18" s="223"/>
      <c r="FI18" s="223"/>
      <c r="FJ18" s="223"/>
      <c r="FK18" s="223"/>
      <c r="FL18" s="223"/>
      <c r="FM18" s="223"/>
      <c r="FN18" s="223"/>
      <c r="FO18" s="223"/>
      <c r="FP18" s="223"/>
      <c r="FQ18" s="223"/>
      <c r="FR18" s="223"/>
      <c r="FS18" s="223"/>
      <c r="FT18" s="223"/>
      <c r="FU18" s="223"/>
      <c r="FV18" s="223"/>
      <c r="FW18" s="223"/>
      <c r="FX18" s="223"/>
      <c r="FY18" s="223"/>
      <c r="FZ18" s="223"/>
      <c r="GA18" s="223"/>
      <c r="GB18" s="223"/>
      <c r="GC18" s="223"/>
      <c r="GD18" s="223"/>
      <c r="GE18" s="223"/>
      <c r="GF18" s="223"/>
      <c r="GG18" s="223"/>
      <c r="GH18" s="223"/>
      <c r="GI18" s="223"/>
      <c r="GJ18" s="223"/>
      <c r="GK18" s="223"/>
      <c r="GL18" s="223"/>
      <c r="GM18" s="223"/>
      <c r="GN18" s="223"/>
      <c r="GO18" s="223"/>
      <c r="GP18" s="223"/>
      <c r="GQ18" s="223"/>
      <c r="GR18" s="223"/>
      <c r="GS18" s="223"/>
      <c r="GT18" s="223"/>
      <c r="GU18" s="223"/>
      <c r="GV18" s="223"/>
      <c r="GW18" s="223"/>
      <c r="GX18" s="223"/>
      <c r="GY18" s="223"/>
      <c r="GZ18" s="223"/>
      <c r="HA18" s="223"/>
      <c r="HB18" s="223"/>
      <c r="HC18" s="223"/>
      <c r="HD18" s="223"/>
      <c r="HE18" s="223"/>
      <c r="HF18" s="223"/>
      <c r="HG18" s="223"/>
      <c r="HH18" s="223"/>
      <c r="HI18" s="223"/>
      <c r="HJ18" s="223"/>
      <c r="HK18" s="223"/>
      <c r="HL18" s="223"/>
      <c r="HM18" s="223"/>
      <c r="HN18" s="223"/>
      <c r="HO18" s="223"/>
      <c r="HP18" s="223"/>
      <c r="HQ18" s="223"/>
      <c r="HR18" s="223"/>
      <c r="HS18" s="223"/>
      <c r="HT18" s="223"/>
      <c r="HU18" s="223"/>
      <c r="HV18" s="223"/>
      <c r="HW18" s="223"/>
    </row>
    <row r="19" spans="1:231" s="27" customFormat="1" ht="13.5" customHeight="1" outlineLevel="1">
      <c r="A19" s="42"/>
      <c r="B19"/>
      <c r="C19"/>
      <c r="D19"/>
      <c r="E19"/>
      <c r="F19"/>
      <c r="G19"/>
      <c r="H19" s="42"/>
      <c r="I19" s="1066" t="s">
        <v>350</v>
      </c>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76">
        <f>-AT20+AT16</f>
        <v>4.8949999999999996</v>
      </c>
      <c r="AU19" s="128">
        <f t="shared" ref="AU19:BS19" si="47">-AU20+AU16</f>
        <v>5.4930000000000003</v>
      </c>
      <c r="AV19" s="128">
        <f t="shared" si="47"/>
        <v>6.0299999999999994</v>
      </c>
      <c r="AW19" s="347">
        <f t="shared" si="47"/>
        <v>5.9810000000000008</v>
      </c>
      <c r="AX19" s="376">
        <f t="shared" si="47"/>
        <v>6.5140000000000002</v>
      </c>
      <c r="AY19" s="128">
        <f t="shared" si="47"/>
        <v>7.548</v>
      </c>
      <c r="AZ19" s="128">
        <f t="shared" si="47"/>
        <v>7.9710000000000001</v>
      </c>
      <c r="BA19" s="347">
        <f t="shared" si="47"/>
        <v>8.2940000000000005</v>
      </c>
      <c r="BB19" s="376">
        <f t="shared" si="47"/>
        <v>10.152000000000001</v>
      </c>
      <c r="BC19" s="128">
        <f t="shared" si="47"/>
        <v>11.992999999999999</v>
      </c>
      <c r="BD19" s="128">
        <f t="shared" si="47"/>
        <v>15.403</v>
      </c>
      <c r="BE19" s="347">
        <f t="shared" si="47"/>
        <v>16.291</v>
      </c>
      <c r="BF19" s="376">
        <f t="shared" si="47"/>
        <v>17.386000000000003</v>
      </c>
      <c r="BG19" s="128">
        <f t="shared" si="47"/>
        <v>21.776999999999997</v>
      </c>
      <c r="BH19" s="128">
        <f t="shared" si="47"/>
        <v>24.291000000000004</v>
      </c>
      <c r="BI19" s="347">
        <f t="shared" si="47"/>
        <v>26.948000000000004</v>
      </c>
      <c r="BJ19" s="376">
        <f t="shared" si="47"/>
        <v>33.843000000000004</v>
      </c>
      <c r="BK19" s="128">
        <f t="shared" si="47"/>
        <v>41.644999999999996</v>
      </c>
      <c r="BL19" s="128">
        <f t="shared" si="47"/>
        <v>48.988999999999997</v>
      </c>
      <c r="BM19" s="347">
        <f t="shared" si="47"/>
        <v>42.950999999999993</v>
      </c>
      <c r="BN19" s="376">
        <f t="shared" si="47"/>
        <v>57.515000000000001</v>
      </c>
      <c r="BO19" s="128">
        <f t="shared" si="47"/>
        <v>72.246000000000009</v>
      </c>
      <c r="BP19" s="128">
        <f t="shared" si="47"/>
        <v>74.015000000000001</v>
      </c>
      <c r="BQ19" s="347">
        <f t="shared" si="47"/>
        <v>72.350999999999999</v>
      </c>
      <c r="BR19" s="376">
        <f>-BR20+BR16</f>
        <v>138.03100000000001</v>
      </c>
      <c r="BS19" s="128">
        <f t="shared" si="47"/>
        <v>150.22999999999999</v>
      </c>
      <c r="BT19" s="128">
        <f t="shared" ref="BT19:BY19" si="48">-BT20+BT16</f>
        <v>147.28800000000001</v>
      </c>
      <c r="BU19" s="347">
        <f t="shared" si="48"/>
        <v>148.97599999999997</v>
      </c>
      <c r="BV19" s="376">
        <f t="shared" si="48"/>
        <v>184.108</v>
      </c>
      <c r="BW19" s="128">
        <f t="shared" si="48"/>
        <v>179.66300000000004</v>
      </c>
      <c r="BX19" s="128">
        <f t="shared" si="48"/>
        <v>165.12899999999999</v>
      </c>
      <c r="BY19" s="347">
        <f t="shared" si="48"/>
        <v>172.863</v>
      </c>
      <c r="BZ19" s="376">
        <f>-BZ20+BZ16</f>
        <v>190.976</v>
      </c>
      <c r="CA19" s="128">
        <f>-CA20+CA16</f>
        <v>227.14999999999998</v>
      </c>
      <c r="CB19" s="128">
        <f>-CB20+CB16</f>
        <v>210.88199999999998</v>
      </c>
      <c r="CC19" s="347">
        <f>-CC20+CC16</f>
        <v>211.471</v>
      </c>
      <c r="CD19" s="376">
        <f>-CD20+CD18</f>
        <v>253.21609396874584</v>
      </c>
      <c r="CE19" s="128">
        <f t="shared" ref="CE19:CG19" si="49">-CE20+CE18</f>
        <v>284.19964416042228</v>
      </c>
      <c r="CF19" s="128">
        <f t="shared" si="49"/>
        <v>333.74657813368412</v>
      </c>
      <c r="CG19" s="347">
        <f t="shared" si="49"/>
        <v>376.44938398467605</v>
      </c>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347"/>
      <c r="DJ19" s="347"/>
      <c r="DK19" s="128"/>
      <c r="DL19" s="128"/>
      <c r="DM19" s="128"/>
      <c r="DN19" s="128"/>
      <c r="DO19" s="128"/>
      <c r="DP19" s="347"/>
      <c r="DQ19" s="132">
        <f t="shared" ref="DQ19:EA19" si="50">-DQ20+DQ16</f>
        <v>14.661999999999999</v>
      </c>
      <c r="DR19" s="132">
        <f t="shared" si="50"/>
        <v>20.872</v>
      </c>
      <c r="DS19" s="128">
        <f t="shared" si="50"/>
        <v>22.829000000000001</v>
      </c>
      <c r="DT19" s="128">
        <f t="shared" si="50"/>
        <v>22.399000000000001</v>
      </c>
      <c r="DU19" s="128">
        <f t="shared" si="50"/>
        <v>30.326999999999998</v>
      </c>
      <c r="DV19" s="128">
        <f t="shared" si="50"/>
        <v>53.839000000000006</v>
      </c>
      <c r="DW19" s="128">
        <f t="shared" si="50"/>
        <v>90.401999999999987</v>
      </c>
      <c r="DX19" s="128">
        <f t="shared" si="50"/>
        <v>167.42800000000003</v>
      </c>
      <c r="DY19" s="128">
        <f t="shared" si="50"/>
        <v>270.75100000000003</v>
      </c>
      <c r="DZ19" s="128">
        <f t="shared" si="50"/>
        <v>621.16248455000004</v>
      </c>
      <c r="EA19" s="128">
        <f t="shared" si="50"/>
        <v>703.01400000000001</v>
      </c>
      <c r="EB19" s="128">
        <f>-EB20+EB16</f>
        <v>840.47900000000004</v>
      </c>
      <c r="EC19" s="128">
        <f t="shared" ref="EC19:EJ19" si="51">-EC20+EC18</f>
        <v>1247.6117002475285</v>
      </c>
      <c r="ED19" s="128">
        <f t="shared" si="51"/>
        <v>1781.2038438146728</v>
      </c>
      <c r="EE19" s="128">
        <f t="shared" si="51"/>
        <v>2751.7411820513885</v>
      </c>
      <c r="EF19" s="128">
        <f t="shared" si="51"/>
        <v>4097.5488762288414</v>
      </c>
      <c r="EG19" s="128">
        <f t="shared" si="51"/>
        <v>5547.2525803561302</v>
      </c>
      <c r="EH19" s="128">
        <f t="shared" si="51"/>
        <v>7185.8734123076965</v>
      </c>
      <c r="EI19" s="128">
        <f t="shared" si="51"/>
        <v>9268.8980948136887</v>
      </c>
      <c r="EJ19" s="466">
        <f t="shared" si="51"/>
        <v>11840.105169739609</v>
      </c>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row>
    <row r="20" spans="1:231" s="28" customFormat="1" ht="13.5" customHeight="1" outlineLevel="1">
      <c r="A20" s="42"/>
      <c r="B20"/>
      <c r="C20"/>
      <c r="D20"/>
      <c r="E20"/>
      <c r="F20"/>
      <c r="G20"/>
      <c r="H20" s="42"/>
      <c r="I20" s="1067" t="s">
        <v>351</v>
      </c>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696">
        <f>Model!AT35</f>
        <v>-2.153</v>
      </c>
      <c r="AU20" s="697">
        <f>Model!AU35</f>
        <v>-0.98900000000000055</v>
      </c>
      <c r="AV20" s="697">
        <f>Model!AV35</f>
        <v>-0.48899999999999899</v>
      </c>
      <c r="AW20" s="698">
        <f>Model!AW35</f>
        <v>-1.2770000000000008</v>
      </c>
      <c r="AX20" s="696">
        <f>Model!AX35</f>
        <v>-1.1830000000000005</v>
      </c>
      <c r="AY20" s="697">
        <f>Model!AY35</f>
        <v>-0.21400000000000041</v>
      </c>
      <c r="AZ20" s="697">
        <f>Model!AZ35</f>
        <v>0.25799999999999956</v>
      </c>
      <c r="BA20" s="698">
        <f>Model!BA35</f>
        <v>1.2789999999999981</v>
      </c>
      <c r="BB20" s="696">
        <f>Model!BB35</f>
        <v>1.1079999999999997</v>
      </c>
      <c r="BC20" s="697">
        <f>Model!BC35</f>
        <v>3.8520000000000025</v>
      </c>
      <c r="BD20" s="697">
        <f>Model!BD35</f>
        <v>3.6539999999999986</v>
      </c>
      <c r="BE20" s="698">
        <f>Model!BE35</f>
        <v>3.5999999999999992</v>
      </c>
      <c r="BF20" s="696">
        <f>Model!BF35</f>
        <v>5.4469999999999974</v>
      </c>
      <c r="BG20" s="697">
        <f>Model!BG35</f>
        <v>5.9880000000000058</v>
      </c>
      <c r="BH20" s="697">
        <f>Model!BH35</f>
        <v>7.623999999999997</v>
      </c>
      <c r="BI20" s="698">
        <f>Model!BI35</f>
        <v>7.3889999999999985</v>
      </c>
      <c r="BJ20" s="696">
        <f>Model!BJ35</f>
        <v>5.1229999999999976</v>
      </c>
      <c r="BK20" s="697">
        <f>Model!BK35</f>
        <v>5.2750000000000057</v>
      </c>
      <c r="BL20" s="697">
        <f>Model!BL35</f>
        <v>4.3220000000000001</v>
      </c>
      <c r="BM20" s="698">
        <f>Model!BM35</f>
        <v>15.397000000000006</v>
      </c>
      <c r="BN20" s="696">
        <f>Model!BN35</f>
        <v>8.7279999999999909</v>
      </c>
      <c r="BO20" s="697">
        <f>Model!BO35</f>
        <v>6.4289999999999923</v>
      </c>
      <c r="BP20" s="697">
        <f>Model!BP35</f>
        <v>14.630999999999988</v>
      </c>
      <c r="BQ20" s="698">
        <f>Model!BQ35</f>
        <v>19.977999999999987</v>
      </c>
      <c r="BR20" s="1234">
        <v>24.5</v>
      </c>
      <c r="BS20" s="697">
        <f>Model!BS35</f>
        <v>21.039000000000041</v>
      </c>
      <c r="BT20" s="697">
        <f>Model!BT35</f>
        <v>29.476999999999983</v>
      </c>
      <c r="BU20" s="698">
        <f>Model!BU35</f>
        <v>20.393999999999995</v>
      </c>
      <c r="BV20" s="696">
        <f>Model!BV35</f>
        <v>1.8740000000000165</v>
      </c>
      <c r="BW20" s="697">
        <f>Model!BW35</f>
        <v>28.739999999999963</v>
      </c>
      <c r="BX20" s="697">
        <f>Model!BX35</f>
        <v>59.463000000000022</v>
      </c>
      <c r="BY20" s="698">
        <f>Model!BY35</f>
        <v>54.749000000000038</v>
      </c>
      <c r="BZ20" s="696">
        <f>Model!BZ35</f>
        <v>54.799000000000014</v>
      </c>
      <c r="CA20" s="697">
        <f>Model!CA35</f>
        <v>39.700000000000045</v>
      </c>
      <c r="CB20" s="697">
        <f>Model!CB35</f>
        <v>70.957000000000022</v>
      </c>
      <c r="CC20" s="698">
        <f>Model!CC35</f>
        <v>70.85899999999998</v>
      </c>
      <c r="CD20" s="696">
        <f>Model!CD35</f>
        <v>46.996397055568771</v>
      </c>
      <c r="CE20" s="697">
        <f>Model!CE35</f>
        <v>48.633911839577763</v>
      </c>
      <c r="CF20" s="697">
        <f>Model!CF35</f>
        <v>81.854556903352872</v>
      </c>
      <c r="CG20" s="698">
        <f>Model!CG35</f>
        <v>87.416642569170079</v>
      </c>
      <c r="CH20" s="130"/>
      <c r="CI20" s="130"/>
      <c r="CJ20" s="130"/>
      <c r="CK20" s="130"/>
      <c r="CL20" s="130"/>
      <c r="CM20" s="130"/>
      <c r="CN20" s="130"/>
      <c r="CO20" s="130"/>
      <c r="CP20" s="130"/>
      <c r="CQ20" s="130"/>
      <c r="CR20" s="130"/>
      <c r="CS20" s="130"/>
      <c r="CT20" s="130"/>
      <c r="CU20" s="130"/>
      <c r="CV20" s="130"/>
      <c r="CW20" s="130"/>
      <c r="CX20" s="130"/>
      <c r="CY20" s="130"/>
      <c r="CZ20" s="130"/>
      <c r="DA20" s="130"/>
      <c r="DB20" s="130"/>
      <c r="DC20" s="130"/>
      <c r="DD20" s="130"/>
      <c r="DE20" s="130"/>
      <c r="DF20" s="130"/>
      <c r="DG20" s="130"/>
      <c r="DH20" s="130"/>
      <c r="DI20" s="361"/>
      <c r="DJ20" s="347"/>
      <c r="DK20" s="130"/>
      <c r="DL20" s="130"/>
      <c r="DM20" s="130"/>
      <c r="DN20" s="130"/>
      <c r="DO20" s="130"/>
      <c r="DP20" s="361"/>
      <c r="DQ20" s="704">
        <f>Model!DQ35</f>
        <v>-10.372999999999999</v>
      </c>
      <c r="DR20" s="704">
        <f>Model!DR35</f>
        <v>-13.766000000000002</v>
      </c>
      <c r="DS20" s="697">
        <f>Model!DS35</f>
        <v>-12.235999999999999</v>
      </c>
      <c r="DT20" s="697">
        <f>Model!DT35</f>
        <v>-4.9080000000000013</v>
      </c>
      <c r="DU20" s="697">
        <f>Model!DU35</f>
        <v>0.13999999999999879</v>
      </c>
      <c r="DV20" s="697">
        <f>Model!DV35</f>
        <v>12.213999999999992</v>
      </c>
      <c r="DW20" s="697">
        <f>Model!DW35</f>
        <v>26.448000000000018</v>
      </c>
      <c r="DX20" s="697">
        <f>Model!DX35</f>
        <v>30.116999999999997</v>
      </c>
      <c r="DY20" s="697">
        <f>Model!DY35</f>
        <v>55.141999999999939</v>
      </c>
      <c r="DZ20" s="697">
        <f>SUM(BR20:BU20)</f>
        <v>95.410000000000011</v>
      </c>
      <c r="EA20" s="895">
        <f>Model!EA35</f>
        <v>143.57500000000002</v>
      </c>
      <c r="EB20" s="697">
        <f>Model!EB35</f>
        <v>236.31499999999988</v>
      </c>
      <c r="EC20" s="697">
        <f>Model!EC35</f>
        <v>264.90150836766963</v>
      </c>
      <c r="ED20" s="697">
        <f>Model!ED35</f>
        <v>351.92201910520032</v>
      </c>
      <c r="EE20" s="697">
        <f>Model!EE35</f>
        <v>499.61599639763119</v>
      </c>
      <c r="EF20" s="697">
        <f>Model!EF35</f>
        <v>646.05671569020319</v>
      </c>
      <c r="EG20" s="697">
        <f>Model!EG35</f>
        <v>813.0172662884504</v>
      </c>
      <c r="EH20" s="697">
        <f>Model!EH35</f>
        <v>1080.0391637889813</v>
      </c>
      <c r="EI20" s="697">
        <f>Model!EI35</f>
        <v>1256.7890598536599</v>
      </c>
      <c r="EJ20" s="698">
        <f>Model!EJ35</f>
        <v>1467.1340577258193</v>
      </c>
      <c r="EK20" s="221"/>
      <c r="EL20" s="221"/>
      <c r="EM20" s="221"/>
      <c r="EN20" s="221"/>
      <c r="EO20" s="221"/>
      <c r="EP20" s="221"/>
      <c r="EQ20" s="221"/>
      <c r="ER20" s="221"/>
      <c r="ES20" s="221"/>
      <c r="ET20" s="221"/>
      <c r="EU20" s="221"/>
      <c r="EV20" s="221"/>
      <c r="EW20" s="221"/>
      <c r="EX20" s="221"/>
      <c r="EY20" s="221"/>
      <c r="EZ20" s="221"/>
      <c r="FA20" s="221"/>
      <c r="FB20" s="221"/>
      <c r="FC20" s="221"/>
      <c r="FD20" s="221"/>
      <c r="FE20" s="221"/>
      <c r="FF20" s="221"/>
      <c r="FG20" s="221"/>
      <c r="FH20" s="221"/>
      <c r="FI20" s="221"/>
      <c r="FJ20" s="221"/>
      <c r="FK20" s="221"/>
      <c r="FL20" s="221"/>
      <c r="FM20" s="221"/>
      <c r="FN20" s="221"/>
      <c r="FO20" s="221"/>
      <c r="FP20" s="221"/>
      <c r="FQ20" s="221"/>
      <c r="FR20" s="221"/>
      <c r="FS20" s="221"/>
      <c r="FT20" s="221"/>
      <c r="FU20" s="221"/>
      <c r="FV20" s="221"/>
      <c r="FW20" s="221"/>
      <c r="FX20" s="221"/>
      <c r="FY20" s="221"/>
      <c r="FZ20" s="221"/>
      <c r="GA20" s="221"/>
      <c r="GB20" s="221"/>
      <c r="GC20" s="221"/>
      <c r="GD20" s="221"/>
      <c r="GE20" s="221"/>
      <c r="GF20" s="221"/>
      <c r="GG20" s="221"/>
      <c r="GH20" s="221"/>
      <c r="GI20" s="221"/>
      <c r="GJ20" s="221"/>
      <c r="GK20" s="221"/>
      <c r="GL20" s="221"/>
      <c r="GM20" s="221"/>
      <c r="GN20" s="221"/>
      <c r="GO20" s="221"/>
      <c r="GP20" s="221"/>
      <c r="GQ20" s="221"/>
      <c r="GR20" s="221"/>
      <c r="GS20" s="221"/>
      <c r="GT20" s="221"/>
      <c r="GU20" s="221"/>
      <c r="GV20" s="221"/>
      <c r="GW20" s="221"/>
      <c r="GX20" s="221"/>
      <c r="GY20" s="221"/>
      <c r="GZ20" s="221"/>
      <c r="HA20" s="221"/>
      <c r="HB20" s="221"/>
      <c r="HC20" s="221"/>
      <c r="HD20" s="221"/>
      <c r="HE20" s="221"/>
      <c r="HF20" s="221"/>
      <c r="HG20" s="221"/>
      <c r="HH20" s="221"/>
      <c r="HI20" s="221"/>
      <c r="HJ20" s="221"/>
      <c r="HK20" s="221"/>
      <c r="HL20" s="221"/>
      <c r="HM20" s="221"/>
      <c r="HN20" s="221"/>
      <c r="HO20" s="221"/>
      <c r="HP20" s="221"/>
      <c r="HQ20" s="221"/>
      <c r="HR20" s="221"/>
      <c r="HS20" s="221"/>
      <c r="HT20" s="221"/>
      <c r="HU20" s="221"/>
      <c r="HV20" s="221"/>
      <c r="HW20" s="221"/>
    </row>
    <row r="21" spans="1:231" s="28" customFormat="1" ht="13.5" customHeight="1" outlineLevel="1">
      <c r="A21" s="42"/>
      <c r="B21"/>
      <c r="C21"/>
      <c r="D21"/>
      <c r="E21"/>
      <c r="F21"/>
      <c r="G21"/>
      <c r="H21" s="42"/>
      <c r="I21" s="1068" t="s">
        <v>352</v>
      </c>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619">
        <f>AT20/AT16</f>
        <v>-0.78519328956965717</v>
      </c>
      <c r="AU21" s="175">
        <f t="shared" ref="AU21:BY21" si="52">AU20/AU16</f>
        <v>-0.21958259325044419</v>
      </c>
      <c r="AV21" s="175">
        <f t="shared" si="52"/>
        <v>-8.825121819166197E-2</v>
      </c>
      <c r="AW21" s="579">
        <f t="shared" si="52"/>
        <v>-0.27147108843537432</v>
      </c>
      <c r="AX21" s="619">
        <f t="shared" si="52"/>
        <v>-0.22190958544363171</v>
      </c>
      <c r="AY21" s="175">
        <f t="shared" si="52"/>
        <v>-2.9179165530406385E-2</v>
      </c>
      <c r="AZ21" s="175">
        <f t="shared" si="52"/>
        <v>3.1352533722201918E-2</v>
      </c>
      <c r="BA21" s="579">
        <f t="shared" si="52"/>
        <v>0.13360493053379277</v>
      </c>
      <c r="BB21" s="619">
        <f t="shared" si="52"/>
        <v>9.840142095914739E-2</v>
      </c>
      <c r="BC21" s="175">
        <f t="shared" si="52"/>
        <v>0.24310508046702445</v>
      </c>
      <c r="BD21" s="175">
        <f t="shared" si="52"/>
        <v>0.19174056777037304</v>
      </c>
      <c r="BE21" s="579">
        <f t="shared" si="52"/>
        <v>0.18098637574782561</v>
      </c>
      <c r="BF21" s="619">
        <f t="shared" si="52"/>
        <v>0.23855822712740321</v>
      </c>
      <c r="BG21" s="175">
        <f t="shared" si="52"/>
        <v>0.21566720691518115</v>
      </c>
      <c r="BH21" s="175">
        <f t="shared" si="52"/>
        <v>0.23888453705154308</v>
      </c>
      <c r="BI21" s="579">
        <f t="shared" si="52"/>
        <v>0.21519061071147735</v>
      </c>
      <c r="BJ21" s="619">
        <f t="shared" si="52"/>
        <v>0.13147359236257244</v>
      </c>
      <c r="BK21" s="175">
        <f t="shared" si="52"/>
        <v>0.11242540494458665</v>
      </c>
      <c r="BL21" s="175">
        <f t="shared" si="52"/>
        <v>8.10714486691302E-2</v>
      </c>
      <c r="BM21" s="579">
        <f t="shared" si="52"/>
        <v>0.26388222389799149</v>
      </c>
      <c r="BN21" s="619">
        <f t="shared" si="52"/>
        <v>0.13175731775432864</v>
      </c>
      <c r="BO21" s="175">
        <f t="shared" si="52"/>
        <v>8.1715919923736793E-2</v>
      </c>
      <c r="BP21" s="175">
        <f t="shared" si="52"/>
        <v>0.16504974843760564</v>
      </c>
      <c r="BQ21" s="579">
        <f t="shared" si="52"/>
        <v>0.21637838598923403</v>
      </c>
      <c r="BR21" s="619">
        <f>BR20/BR16</f>
        <v>0.15074047412493616</v>
      </c>
      <c r="BS21" s="175">
        <f t="shared" si="52"/>
        <v>0.12284184528431903</v>
      </c>
      <c r="BT21" s="175">
        <f t="shared" si="52"/>
        <v>0.16675812519446714</v>
      </c>
      <c r="BU21" s="579">
        <f t="shared" si="52"/>
        <v>0.12041093464013697</v>
      </c>
      <c r="BV21" s="619">
        <f t="shared" si="52"/>
        <v>1.0076243937585445E-2</v>
      </c>
      <c r="BW21" s="175">
        <f t="shared" si="52"/>
        <v>0.13790588427229916</v>
      </c>
      <c r="BX21" s="175">
        <f t="shared" si="52"/>
        <v>0.26476009831160513</v>
      </c>
      <c r="BY21" s="579">
        <f t="shared" si="52"/>
        <v>0.24053652707238649</v>
      </c>
      <c r="BZ21" s="619">
        <f>BZ20/BZ16</f>
        <v>0.22296409317465166</v>
      </c>
      <c r="CA21" s="175">
        <f>CA20/CA16</f>
        <v>0.14877271875585552</v>
      </c>
      <c r="CB21" s="175">
        <f>CB20/CB16</f>
        <v>0.25176430515294201</v>
      </c>
      <c r="CC21" s="579">
        <f>CC20/CC16</f>
        <v>0.25097935040555375</v>
      </c>
      <c r="CD21" s="619">
        <f t="shared" ref="CD21:CG21" si="53">CD20/CD16</f>
        <v>0.15654377636059943</v>
      </c>
      <c r="CE21" s="175">
        <f t="shared" si="53"/>
        <v>0.14834940154685616</v>
      </c>
      <c r="CF21" s="175">
        <f t="shared" si="53"/>
        <v>0.23684689836039099</v>
      </c>
      <c r="CG21" s="579">
        <f t="shared" si="53"/>
        <v>0.25421715382947691</v>
      </c>
      <c r="CH21" s="130"/>
      <c r="CI21" s="130"/>
      <c r="CJ21" s="130"/>
      <c r="CK21" s="130"/>
      <c r="CL21" s="130"/>
      <c r="CM21" s="130"/>
      <c r="CN21" s="130"/>
      <c r="CO21" s="130"/>
      <c r="CP21" s="130"/>
      <c r="CQ21" s="130"/>
      <c r="CR21" s="130"/>
      <c r="CS21" s="130"/>
      <c r="CT21" s="130"/>
      <c r="CU21" s="130"/>
      <c r="CV21" s="130"/>
      <c r="CW21" s="130"/>
      <c r="CX21" s="130"/>
      <c r="CY21" s="130"/>
      <c r="CZ21" s="130"/>
      <c r="DA21" s="130"/>
      <c r="DB21" s="130"/>
      <c r="DC21" s="130"/>
      <c r="DD21" s="130"/>
      <c r="DE21" s="130"/>
      <c r="DF21" s="130"/>
      <c r="DG21" s="130"/>
      <c r="DH21" s="130"/>
      <c r="DI21" s="361"/>
      <c r="DJ21" s="711"/>
      <c r="DK21" s="130"/>
      <c r="DL21" s="130"/>
      <c r="DM21" s="130"/>
      <c r="DN21" s="130"/>
      <c r="DO21" s="130"/>
      <c r="DP21" s="361"/>
      <c r="DQ21" s="175">
        <f t="shared" ref="DQ21:EJ21" si="54">DQ20/DQ16</f>
        <v>-2.4185124737701096</v>
      </c>
      <c r="DR21" s="175">
        <f t="shared" si="54"/>
        <v>-1.9372361384745289</v>
      </c>
      <c r="DS21" s="175">
        <f t="shared" si="54"/>
        <v>-1.1551024261304634</v>
      </c>
      <c r="DT21" s="175">
        <f t="shared" si="54"/>
        <v>-0.28060145217540455</v>
      </c>
      <c r="DU21" s="175">
        <f t="shared" si="54"/>
        <v>4.5951357206157088E-3</v>
      </c>
      <c r="DV21" s="175">
        <f t="shared" si="54"/>
        <v>0.18491211602803798</v>
      </c>
      <c r="DW21" s="175">
        <f t="shared" si="54"/>
        <v>0.22634146341463429</v>
      </c>
      <c r="DX21" s="175">
        <f t="shared" si="54"/>
        <v>0.15245640233870761</v>
      </c>
      <c r="DY21" s="175">
        <f t="shared" si="54"/>
        <v>0.16920277514398879</v>
      </c>
      <c r="DZ21" s="175">
        <f t="shared" si="54"/>
        <v>0.13314773042104244</v>
      </c>
      <c r="EA21" s="175">
        <f t="shared" si="54"/>
        <v>0.16959232874511718</v>
      </c>
      <c r="EB21" s="175">
        <f>EB20/EB16</f>
        <v>0.21946166119053404</v>
      </c>
      <c r="EC21" s="175">
        <f t="shared" si="54"/>
        <v>0.20106174771947855</v>
      </c>
      <c r="ED21" s="175">
        <f t="shared" si="54"/>
        <v>0.22732132285513973</v>
      </c>
      <c r="EE21" s="175">
        <f t="shared" si="54"/>
        <v>0.27929339603892234</v>
      </c>
      <c r="EF21" s="175">
        <f t="shared" si="54"/>
        <v>0.31700827684617455</v>
      </c>
      <c r="EG21" s="175">
        <f>EG20/EG16</f>
        <v>0.35320437975146152</v>
      </c>
      <c r="EH21" s="175">
        <f t="shared" si="54"/>
        <v>0.41795562555007409</v>
      </c>
      <c r="EI21" s="175">
        <f t="shared" si="54"/>
        <v>0.44016928060432203</v>
      </c>
      <c r="EJ21" s="579">
        <f t="shared" si="54"/>
        <v>0.46666096332596968</v>
      </c>
      <c r="EK21" s="221"/>
      <c r="EL21" s="221"/>
      <c r="EM21" s="221"/>
      <c r="EN21" s="221"/>
      <c r="EO21" s="221"/>
      <c r="EP21" s="221"/>
      <c r="EQ21" s="221"/>
      <c r="ER21" s="221"/>
      <c r="ES21" s="221"/>
      <c r="ET21" s="221"/>
      <c r="EU21" s="221"/>
      <c r="EV21" s="221"/>
      <c r="EW21" s="221"/>
      <c r="EX21" s="221"/>
      <c r="EY21" s="221"/>
      <c r="EZ21" s="221"/>
      <c r="FA21" s="221"/>
      <c r="FB21" s="221"/>
      <c r="FC21" s="221"/>
      <c r="FD21" s="221"/>
      <c r="FE21" s="221"/>
      <c r="FF21" s="221"/>
      <c r="FG21" s="221"/>
      <c r="FH21" s="221"/>
      <c r="FI21" s="221"/>
      <c r="FJ21" s="221"/>
      <c r="FK21" s="221"/>
      <c r="FL21" s="221"/>
      <c r="FM21" s="221"/>
      <c r="FN21" s="221"/>
      <c r="FO21" s="221"/>
      <c r="FP21" s="221"/>
      <c r="FQ21" s="221"/>
      <c r="FR21" s="221"/>
      <c r="FS21" s="221"/>
      <c r="FT21" s="221"/>
      <c r="FU21" s="221"/>
      <c r="FV21" s="221"/>
      <c r="FW21" s="221"/>
      <c r="FX21" s="221"/>
      <c r="FY21" s="221"/>
      <c r="FZ21" s="221"/>
      <c r="GA21" s="221"/>
      <c r="GB21" s="221"/>
      <c r="GC21" s="221"/>
      <c r="GD21" s="221"/>
      <c r="GE21" s="221"/>
      <c r="GF21" s="221"/>
      <c r="GG21" s="221"/>
      <c r="GH21" s="221"/>
      <c r="GI21" s="221"/>
      <c r="GJ21" s="221"/>
      <c r="GK21" s="221"/>
      <c r="GL21" s="221"/>
      <c r="GM21" s="221"/>
      <c r="GN21" s="221"/>
      <c r="GO21" s="221"/>
      <c r="GP21" s="221"/>
      <c r="GQ21" s="221"/>
      <c r="GR21" s="221"/>
      <c r="GS21" s="221"/>
      <c r="GT21" s="221"/>
      <c r="GU21" s="221"/>
      <c r="GV21" s="221"/>
      <c r="GW21" s="221"/>
      <c r="GX21" s="221"/>
      <c r="GY21" s="221"/>
      <c r="GZ21" s="221"/>
      <c r="HA21" s="221"/>
      <c r="HB21" s="221"/>
      <c r="HC21" s="221"/>
      <c r="HD21" s="221"/>
      <c r="HE21" s="221"/>
      <c r="HF21" s="221"/>
      <c r="HG21" s="221"/>
      <c r="HH21" s="221"/>
      <c r="HI21" s="221"/>
      <c r="HJ21" s="221"/>
      <c r="HK21" s="221"/>
      <c r="HL21" s="221"/>
      <c r="HM21" s="221"/>
      <c r="HN21" s="221"/>
      <c r="HO21" s="221"/>
      <c r="HP21" s="221"/>
      <c r="HQ21" s="221"/>
      <c r="HR21" s="221"/>
      <c r="HS21" s="221"/>
      <c r="HT21" s="221"/>
      <c r="HU21" s="221"/>
      <c r="HV21" s="221"/>
      <c r="HW21" s="221"/>
    </row>
    <row r="22" spans="1:231" s="28" customFormat="1" ht="13.5" customHeight="1" outlineLevel="1">
      <c r="A22" s="42"/>
      <c r="B22"/>
      <c r="C22"/>
      <c r="D22"/>
      <c r="E22"/>
      <c r="F22"/>
      <c r="G22"/>
      <c r="H22" s="42"/>
      <c r="I22" s="1068" t="s">
        <v>539</v>
      </c>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619"/>
      <c r="AU22" s="175"/>
      <c r="AV22" s="175"/>
      <c r="AW22" s="579"/>
      <c r="AX22" s="619"/>
      <c r="AY22" s="175"/>
      <c r="AZ22" s="175"/>
      <c r="BA22" s="579"/>
      <c r="BB22" s="619"/>
      <c r="BC22" s="175"/>
      <c r="BD22" s="175"/>
      <c r="BE22" s="579"/>
      <c r="BF22" s="619"/>
      <c r="BG22" s="175"/>
      <c r="BH22" s="175"/>
      <c r="BI22" s="579"/>
      <c r="BJ22" s="619"/>
      <c r="BK22" s="175"/>
      <c r="BL22" s="175"/>
      <c r="BM22" s="579"/>
      <c r="BN22" s="1507">
        <f t="shared" ref="BN22:CC22" si="55">(BN21-BJ21)*10000</f>
        <v>2.8372539175619549</v>
      </c>
      <c r="BO22" s="1508">
        <f t="shared" si="55"/>
        <v>-307.0948502084986</v>
      </c>
      <c r="BP22" s="1508">
        <f t="shared" si="55"/>
        <v>839.78299768475438</v>
      </c>
      <c r="BQ22" s="1508">
        <f t="shared" si="55"/>
        <v>-475.03837908757453</v>
      </c>
      <c r="BR22" s="1507">
        <f t="shared" si="55"/>
        <v>189.83156370607517</v>
      </c>
      <c r="BS22" s="1508">
        <f t="shared" si="55"/>
        <v>411.25925360582238</v>
      </c>
      <c r="BT22" s="1508">
        <f t="shared" si="55"/>
        <v>17.083767568615016</v>
      </c>
      <c r="BU22" s="1508">
        <f t="shared" si="55"/>
        <v>-959.67451349097064</v>
      </c>
      <c r="BV22" s="1507">
        <f t="shared" si="55"/>
        <v>-1406.6423018735072</v>
      </c>
      <c r="BW22" s="1508">
        <f t="shared" si="55"/>
        <v>150.64038987980129</v>
      </c>
      <c r="BX22" s="1508">
        <f t="shared" si="55"/>
        <v>980.01973117137982</v>
      </c>
      <c r="BY22" s="1508">
        <f t="shared" si="55"/>
        <v>1201.2559243224953</v>
      </c>
      <c r="BZ22" s="1507">
        <f t="shared" si="55"/>
        <v>2128.8784923706621</v>
      </c>
      <c r="CA22" s="1508">
        <f t="shared" si="55"/>
        <v>108.66834483556353</v>
      </c>
      <c r="CB22" s="1508">
        <f t="shared" si="55"/>
        <v>-129.95793158663116</v>
      </c>
      <c r="CC22" s="1509">
        <f t="shared" si="55"/>
        <v>104.42823333167262</v>
      </c>
      <c r="CD22" s="1507">
        <f t="shared" ref="CD22" si="56">(CD21-BZ21)*10000</f>
        <v>-664.20316814052217</v>
      </c>
      <c r="CE22" s="1508">
        <f t="shared" ref="CE22" si="57">(CE21-CA21)*10000</f>
        <v>-4.2331720899935199</v>
      </c>
      <c r="CF22" s="1508">
        <f t="shared" ref="CF22" si="58">(CF21-CB21)*10000</f>
        <v>-149.1740679255102</v>
      </c>
      <c r="CG22" s="1509">
        <f t="shared" ref="CG22" si="59">(CG21-CC21)*10000</f>
        <v>32.378034239231582</v>
      </c>
      <c r="CH22" s="130"/>
      <c r="CI22" s="130"/>
      <c r="CJ22" s="130"/>
      <c r="CK22" s="130"/>
      <c r="CL22" s="130"/>
      <c r="CM22" s="130"/>
      <c r="CN22" s="130"/>
      <c r="CO22" s="130"/>
      <c r="CP22" s="130"/>
      <c r="CQ22" s="130"/>
      <c r="CR22" s="130"/>
      <c r="CS22" s="130"/>
      <c r="CT22" s="130"/>
      <c r="CU22" s="130"/>
      <c r="CV22" s="130"/>
      <c r="CW22" s="130"/>
      <c r="CX22" s="130"/>
      <c r="CY22" s="130"/>
      <c r="CZ22" s="130"/>
      <c r="DA22" s="130"/>
      <c r="DB22" s="130"/>
      <c r="DC22" s="130"/>
      <c r="DD22" s="130"/>
      <c r="DE22" s="130"/>
      <c r="DF22" s="130"/>
      <c r="DG22" s="130"/>
      <c r="DH22" s="130"/>
      <c r="DI22" s="361"/>
      <c r="DJ22" s="711"/>
      <c r="DK22" s="130"/>
      <c r="DL22" s="130"/>
      <c r="DM22" s="130"/>
      <c r="DN22" s="130"/>
      <c r="DO22" s="130"/>
      <c r="DP22" s="361"/>
      <c r="DQ22" s="175"/>
      <c r="DR22" s="1508">
        <f>(DR21-DQ21)*10000</f>
        <v>4812.763352955807</v>
      </c>
      <c r="DS22" s="1508">
        <f t="shared" ref="DS22:EJ22" si="60">(DS21-DR21)*10000</f>
        <v>7821.337123440655</v>
      </c>
      <c r="DT22" s="1508">
        <f t="shared" si="60"/>
        <v>8745.0097395505891</v>
      </c>
      <c r="DU22" s="1508">
        <f t="shared" si="60"/>
        <v>2851.9658789602026</v>
      </c>
      <c r="DV22" s="1508">
        <f t="shared" si="60"/>
        <v>1803.1698030742227</v>
      </c>
      <c r="DW22" s="1508">
        <f t="shared" si="60"/>
        <v>414.29347386596316</v>
      </c>
      <c r="DX22" s="1508">
        <f t="shared" si="60"/>
        <v>-738.85061075926683</v>
      </c>
      <c r="DY22" s="1508">
        <f t="shared" si="60"/>
        <v>167.46372805281183</v>
      </c>
      <c r="DZ22" s="1508">
        <f t="shared" si="60"/>
        <v>-360.55044722946349</v>
      </c>
      <c r="EA22" s="1508">
        <f t="shared" si="60"/>
        <v>364.44598324074735</v>
      </c>
      <c r="EB22" s="1508">
        <f t="shared" si="60"/>
        <v>498.69332445416859</v>
      </c>
      <c r="EC22" s="1508">
        <f t="shared" si="60"/>
        <v>-183.9991347105549</v>
      </c>
      <c r="ED22" s="1508">
        <f t="shared" si="60"/>
        <v>262.59575135661186</v>
      </c>
      <c r="EE22" s="1508">
        <f t="shared" si="60"/>
        <v>519.72073183782607</v>
      </c>
      <c r="EF22" s="1508">
        <f t="shared" si="60"/>
        <v>377.14880807252217</v>
      </c>
      <c r="EG22" s="1508">
        <f t="shared" si="60"/>
        <v>361.96102905286966</v>
      </c>
      <c r="EH22" s="1508">
        <f t="shared" si="60"/>
        <v>647.51245798612581</v>
      </c>
      <c r="EI22" s="1508">
        <f t="shared" si="60"/>
        <v>222.13655054247937</v>
      </c>
      <c r="EJ22" s="1509">
        <f t="shared" si="60"/>
        <v>264.91682721647646</v>
      </c>
      <c r="EK22" s="221"/>
      <c r="EL22" s="221"/>
      <c r="EM22" s="221"/>
      <c r="EN22" s="221"/>
      <c r="EO22" s="221"/>
      <c r="EP22" s="221"/>
      <c r="EQ22" s="221"/>
      <c r="ER22" s="221"/>
      <c r="ES22" s="221"/>
      <c r="ET22" s="221"/>
      <c r="EU22" s="221"/>
      <c r="EV22" s="221"/>
      <c r="EW22" s="221"/>
      <c r="EX22" s="221"/>
      <c r="EY22" s="221"/>
      <c r="EZ22" s="221"/>
      <c r="FA22" s="221"/>
      <c r="FB22" s="221"/>
      <c r="FC22" s="221"/>
      <c r="FD22" s="221"/>
      <c r="FE22" s="221"/>
      <c r="FF22" s="221"/>
      <c r="FG22" s="221"/>
      <c r="FH22" s="221"/>
      <c r="FI22" s="221"/>
      <c r="FJ22" s="221"/>
      <c r="FK22" s="221"/>
      <c r="FL22" s="221"/>
      <c r="FM22" s="221"/>
      <c r="FN22" s="221"/>
      <c r="FO22" s="221"/>
      <c r="FP22" s="221"/>
      <c r="FQ22" s="221"/>
      <c r="FR22" s="221"/>
      <c r="FS22" s="221"/>
      <c r="FT22" s="221"/>
      <c r="FU22" s="221"/>
      <c r="FV22" s="221"/>
      <c r="FW22" s="221"/>
      <c r="FX22" s="221"/>
      <c r="FY22" s="221"/>
      <c r="FZ22" s="221"/>
      <c r="GA22" s="221"/>
      <c r="GB22" s="221"/>
      <c r="GC22" s="221"/>
      <c r="GD22" s="221"/>
      <c r="GE22" s="221"/>
      <c r="GF22" s="221"/>
      <c r="GG22" s="221"/>
      <c r="GH22" s="221"/>
      <c r="GI22" s="221"/>
      <c r="GJ22" s="221"/>
      <c r="GK22" s="221"/>
      <c r="GL22" s="221"/>
      <c r="GM22" s="221"/>
      <c r="GN22" s="221"/>
      <c r="GO22" s="221"/>
      <c r="GP22" s="221"/>
      <c r="GQ22" s="221"/>
      <c r="GR22" s="221"/>
      <c r="GS22" s="221"/>
      <c r="GT22" s="221"/>
      <c r="GU22" s="221"/>
      <c r="GV22" s="221"/>
      <c r="GW22" s="221"/>
      <c r="GX22" s="221"/>
      <c r="GY22" s="221"/>
      <c r="GZ22" s="221"/>
      <c r="HA22" s="221"/>
      <c r="HB22" s="221"/>
      <c r="HC22" s="221"/>
      <c r="HD22" s="221"/>
      <c r="HE22" s="221"/>
      <c r="HF22" s="221"/>
      <c r="HG22" s="221"/>
      <c r="HH22" s="221"/>
      <c r="HI22" s="221"/>
      <c r="HJ22" s="221"/>
      <c r="HK22" s="221"/>
      <c r="HL22" s="221"/>
      <c r="HM22" s="221"/>
      <c r="HN22" s="221"/>
      <c r="HO22" s="221"/>
      <c r="HP22" s="221"/>
      <c r="HQ22" s="221"/>
      <c r="HR22" s="221"/>
      <c r="HS22" s="221"/>
      <c r="HT22" s="221"/>
      <c r="HU22" s="221"/>
      <c r="HV22" s="221"/>
      <c r="HW22" s="221"/>
    </row>
    <row r="23" spans="1:231" s="28" customFormat="1" ht="13.5" customHeight="1" outlineLevel="1">
      <c r="A23" s="42"/>
      <c r="B23"/>
      <c r="C23"/>
      <c r="D23"/>
      <c r="E23"/>
      <c r="F23"/>
      <c r="G23"/>
      <c r="H23" s="42"/>
      <c r="I23" s="1068" t="s">
        <v>538</v>
      </c>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619"/>
      <c r="AU23" s="175"/>
      <c r="AV23" s="175"/>
      <c r="AW23" s="579"/>
      <c r="AX23" s="619"/>
      <c r="AY23" s="175"/>
      <c r="AZ23" s="175"/>
      <c r="BA23" s="579"/>
      <c r="BB23" s="619"/>
      <c r="BC23" s="175"/>
      <c r="BD23" s="175"/>
      <c r="BE23" s="579"/>
      <c r="BF23" s="619"/>
      <c r="BG23" s="175"/>
      <c r="BH23" s="175"/>
      <c r="BI23" s="579"/>
      <c r="BJ23" s="619"/>
      <c r="BK23" s="175"/>
      <c r="BL23" s="175"/>
      <c r="BM23" s="579"/>
      <c r="BN23" s="619">
        <f t="shared" ref="BN23:CB23" si="61">+(BN20-BJ20)/(BN16-BJ16)</f>
        <v>0.13216262785496918</v>
      </c>
      <c r="BO23" s="175">
        <f t="shared" si="61"/>
        <v>3.6340733742717263E-2</v>
      </c>
      <c r="BP23" s="175">
        <f t="shared" si="61"/>
        <v>0.29175038913258783</v>
      </c>
      <c r="BQ23" s="579">
        <f t="shared" si="61"/>
        <v>0.13481062946940886</v>
      </c>
      <c r="BR23" s="619">
        <f t="shared" si="61"/>
        <v>0.16380026586905957</v>
      </c>
      <c r="BS23" s="175">
        <f t="shared" si="61"/>
        <v>0.15778560165885525</v>
      </c>
      <c r="BT23" s="175">
        <f t="shared" si="61"/>
        <v>0.16847671898228525</v>
      </c>
      <c r="BU23" s="579">
        <f t="shared" si="61"/>
        <v>5.3997222258279041E-3</v>
      </c>
      <c r="BV23" s="619">
        <f t="shared" si="61"/>
        <v>-0.96482026352820616</v>
      </c>
      <c r="BW23" s="175">
        <f t="shared" si="61"/>
        <v>0.20738406850864252</v>
      </c>
      <c r="BX23" s="175">
        <f t="shared" si="61"/>
        <v>0.62696803061032524</v>
      </c>
      <c r="BY23" s="579">
        <f t="shared" si="61"/>
        <v>0.58986641942241025</v>
      </c>
      <c r="BZ23" s="619">
        <f t="shared" si="61"/>
        <v>0.88513705617714478</v>
      </c>
      <c r="CA23" s="175">
        <f t="shared" si="61"/>
        <v>0.18752031755265586</v>
      </c>
      <c r="CB23" s="175">
        <f t="shared" si="61"/>
        <v>0.20077908012646956</v>
      </c>
      <c r="CC23" s="579">
        <f>+(CC20-BY20)/(CC16-BY16)</f>
        <v>0.29441865565261804</v>
      </c>
      <c r="CD23" s="619">
        <f t="shared" ref="CD23:CG23" si="62">+(CD20-BZ20)/(CD16-BZ16)</f>
        <v>-0.14333142100443602</v>
      </c>
      <c r="CE23" s="175">
        <f t="shared" si="62"/>
        <v>0.14649706290623188</v>
      </c>
      <c r="CF23" s="175">
        <f t="shared" si="62"/>
        <v>0.17090953584008553</v>
      </c>
      <c r="CG23" s="579">
        <f t="shared" si="62"/>
        <v>0.26907233853784174</v>
      </c>
      <c r="CH23" s="130"/>
      <c r="CI23" s="130"/>
      <c r="CJ23" s="130"/>
      <c r="CK23" s="130"/>
      <c r="CL23" s="130"/>
      <c r="CM23" s="130"/>
      <c r="CN23" s="130"/>
      <c r="CO23" s="130"/>
      <c r="CP23" s="130"/>
      <c r="CQ23" s="130"/>
      <c r="CR23" s="130"/>
      <c r="CS23" s="130"/>
      <c r="CT23" s="130"/>
      <c r="CU23" s="130"/>
      <c r="CV23" s="130"/>
      <c r="CW23" s="130"/>
      <c r="CX23" s="130"/>
      <c r="CY23" s="130"/>
      <c r="CZ23" s="130"/>
      <c r="DA23" s="130"/>
      <c r="DB23" s="130"/>
      <c r="DC23" s="130"/>
      <c r="DD23" s="130"/>
      <c r="DE23" s="130"/>
      <c r="DF23" s="130"/>
      <c r="DG23" s="130"/>
      <c r="DH23" s="130"/>
      <c r="DI23" s="361"/>
      <c r="DJ23" s="711"/>
      <c r="DK23" s="130"/>
      <c r="DL23" s="130"/>
      <c r="DM23" s="130"/>
      <c r="DN23" s="130"/>
      <c r="DO23" s="130"/>
      <c r="DP23" s="361"/>
      <c r="DQ23" s="175"/>
      <c r="DR23" s="175"/>
      <c r="DS23" s="175">
        <f t="shared" ref="DS23:EA23" si="63">+(DS20-DR20)/(DS16-DR16)</f>
        <v>0.43877258388299478</v>
      </c>
      <c r="DT23" s="175">
        <f t="shared" si="63"/>
        <v>1.0623369092490573</v>
      </c>
      <c r="DU23" s="175">
        <f t="shared" si="63"/>
        <v>0.38902589395807646</v>
      </c>
      <c r="DV23" s="175">
        <f t="shared" si="63"/>
        <v>0.33929073231045898</v>
      </c>
      <c r="DW23" s="175">
        <f t="shared" si="63"/>
        <v>0.28021339842904153</v>
      </c>
      <c r="DX23" s="175">
        <f t="shared" si="63"/>
        <v>4.546750108432962E-2</v>
      </c>
      <c r="DY23" s="175">
        <f t="shared" si="63"/>
        <v>0.19497771683236162</v>
      </c>
      <c r="DZ23" s="175">
        <f t="shared" si="63"/>
        <v>0.10307170351261812</v>
      </c>
      <c r="EA23" s="175">
        <f t="shared" si="63"/>
        <v>0.37045293694648074</v>
      </c>
      <c r="EB23" s="175">
        <f t="shared" ref="EB23:EJ23" si="64">+(EB20-EA20)/(EB16-EA16)</f>
        <v>0.40285832193045307</v>
      </c>
      <c r="EC23" s="175">
        <f t="shared" si="64"/>
        <v>0.11875457937952404</v>
      </c>
      <c r="ED23" s="175">
        <f t="shared" si="64"/>
        <v>0.37734490763270528</v>
      </c>
      <c r="EE23" s="175">
        <f t="shared" si="64"/>
        <v>0.61352207945105908</v>
      </c>
      <c r="EF23" s="175">
        <f t="shared" si="64"/>
        <v>0.58782399154221598</v>
      </c>
      <c r="EG23" s="175">
        <f t="shared" si="64"/>
        <v>0.63278165715411994</v>
      </c>
      <c r="EH23" s="175">
        <f t="shared" si="64"/>
        <v>0.94598804482127652</v>
      </c>
      <c r="EI23" s="175">
        <f t="shared" si="64"/>
        <v>0.65187638622765376</v>
      </c>
      <c r="EJ23" s="579">
        <f t="shared" si="64"/>
        <v>0.72870263189074214</v>
      </c>
      <c r="EK23" s="221"/>
      <c r="EL23" s="221"/>
      <c r="EM23" s="221"/>
      <c r="EN23" s="221"/>
      <c r="EO23" s="221"/>
      <c r="EP23" s="221"/>
      <c r="EQ23" s="221"/>
      <c r="ER23" s="221"/>
      <c r="ES23" s="221"/>
      <c r="ET23" s="221"/>
      <c r="EU23" s="221"/>
      <c r="EV23" s="221"/>
      <c r="EW23" s="221"/>
      <c r="EX23" s="221"/>
      <c r="EY23" s="221"/>
      <c r="EZ23" s="221"/>
      <c r="FA23" s="221"/>
      <c r="FB23" s="221"/>
      <c r="FC23" s="221"/>
      <c r="FD23" s="221"/>
      <c r="FE23" s="221"/>
      <c r="FF23" s="221"/>
      <c r="FG23" s="221"/>
      <c r="FH23" s="221"/>
      <c r="FI23" s="221"/>
      <c r="FJ23" s="221"/>
      <c r="FK23" s="221"/>
      <c r="FL23" s="221"/>
      <c r="FM23" s="221"/>
      <c r="FN23" s="221"/>
      <c r="FO23" s="221"/>
      <c r="FP23" s="221"/>
      <c r="FQ23" s="221"/>
      <c r="FR23" s="221"/>
      <c r="FS23" s="221"/>
      <c r="FT23" s="221"/>
      <c r="FU23" s="221"/>
      <c r="FV23" s="221"/>
      <c r="FW23" s="221"/>
      <c r="FX23" s="221"/>
      <c r="FY23" s="221"/>
      <c r="FZ23" s="221"/>
      <c r="GA23" s="221"/>
      <c r="GB23" s="221"/>
      <c r="GC23" s="221"/>
      <c r="GD23" s="221"/>
      <c r="GE23" s="221"/>
      <c r="GF23" s="221"/>
      <c r="GG23" s="221"/>
      <c r="GH23" s="221"/>
      <c r="GI23" s="221"/>
      <c r="GJ23" s="221"/>
      <c r="GK23" s="221"/>
      <c r="GL23" s="221"/>
      <c r="GM23" s="221"/>
      <c r="GN23" s="221"/>
      <c r="GO23" s="221"/>
      <c r="GP23" s="221"/>
      <c r="GQ23" s="221"/>
      <c r="GR23" s="221"/>
      <c r="GS23" s="221"/>
      <c r="GT23" s="221"/>
      <c r="GU23" s="221"/>
      <c r="GV23" s="221"/>
      <c r="GW23" s="221"/>
      <c r="GX23" s="221"/>
      <c r="GY23" s="221"/>
      <c r="GZ23" s="221"/>
      <c r="HA23" s="221"/>
      <c r="HB23" s="221"/>
      <c r="HC23" s="221"/>
      <c r="HD23" s="221"/>
      <c r="HE23" s="221"/>
      <c r="HF23" s="221"/>
      <c r="HG23" s="221"/>
      <c r="HH23" s="221"/>
      <c r="HI23" s="221"/>
      <c r="HJ23" s="221"/>
      <c r="HK23" s="221"/>
      <c r="HL23" s="221"/>
      <c r="HM23" s="221"/>
      <c r="HN23" s="221"/>
      <c r="HO23" s="221"/>
      <c r="HP23" s="221"/>
      <c r="HQ23" s="221"/>
      <c r="HR23" s="221"/>
      <c r="HS23" s="221"/>
      <c r="HT23" s="221"/>
      <c r="HU23" s="221"/>
      <c r="HV23" s="221"/>
      <c r="HW23" s="221"/>
    </row>
    <row r="24" spans="1:231" s="28" customFormat="1" ht="13.5" customHeight="1">
      <c r="A24" s="42"/>
      <c r="B24"/>
      <c r="C24"/>
      <c r="D24"/>
      <c r="E24"/>
      <c r="F24"/>
      <c r="G24"/>
      <c r="H24" s="42"/>
      <c r="I24" s="1068"/>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619"/>
      <c r="AU24" s="175"/>
      <c r="AV24" s="175"/>
      <c r="AW24" s="579"/>
      <c r="AX24" s="619"/>
      <c r="AY24" s="175"/>
      <c r="AZ24" s="175"/>
      <c r="BA24" s="579"/>
      <c r="BB24" s="619"/>
      <c r="BC24" s="175"/>
      <c r="BD24" s="175"/>
      <c r="BE24" s="579"/>
      <c r="BF24" s="619"/>
      <c r="BG24" s="175"/>
      <c r="BH24" s="175"/>
      <c r="BI24" s="579"/>
      <c r="BJ24" s="619"/>
      <c r="BK24" s="175"/>
      <c r="BL24" s="175"/>
      <c r="BM24" s="579"/>
      <c r="BN24" s="619"/>
      <c r="BO24" s="175"/>
      <c r="BP24" s="175"/>
      <c r="BQ24" s="579"/>
      <c r="BR24" s="619"/>
      <c r="BS24" s="175"/>
      <c r="BT24" s="175"/>
      <c r="BU24" s="579"/>
      <c r="BV24" s="619"/>
      <c r="BW24" s="175"/>
      <c r="BX24" s="175"/>
      <c r="BY24" s="579"/>
      <c r="BZ24" s="619"/>
      <c r="CA24" s="175"/>
      <c r="CB24" s="175"/>
      <c r="CC24" s="579"/>
      <c r="CD24" s="619"/>
      <c r="CE24" s="175"/>
      <c r="CF24" s="175"/>
      <c r="CG24" s="579"/>
      <c r="CH24" s="130"/>
      <c r="CI24" s="130"/>
      <c r="CJ24" s="130"/>
      <c r="CK24" s="130"/>
      <c r="CL24" s="130"/>
      <c r="CM24" s="130"/>
      <c r="CN24" s="130"/>
      <c r="CO24" s="130"/>
      <c r="CP24" s="130"/>
      <c r="CQ24" s="130"/>
      <c r="CR24" s="130"/>
      <c r="CS24" s="130"/>
      <c r="CT24" s="130"/>
      <c r="CU24" s="130"/>
      <c r="CV24" s="130"/>
      <c r="CW24" s="130"/>
      <c r="CX24" s="130"/>
      <c r="CY24" s="130"/>
      <c r="CZ24" s="130"/>
      <c r="DA24" s="130"/>
      <c r="DB24" s="130"/>
      <c r="DC24" s="130"/>
      <c r="DD24" s="130"/>
      <c r="DE24" s="130"/>
      <c r="DF24" s="130"/>
      <c r="DG24" s="130"/>
      <c r="DH24" s="130"/>
      <c r="DI24" s="361"/>
      <c r="DJ24" s="711"/>
      <c r="DK24" s="130"/>
      <c r="DL24" s="130"/>
      <c r="DM24" s="130"/>
      <c r="DN24" s="130"/>
      <c r="DO24" s="130"/>
      <c r="DP24" s="361"/>
      <c r="DQ24" s="175"/>
      <c r="DR24" s="175"/>
      <c r="DS24" s="175"/>
      <c r="DT24" s="175"/>
      <c r="DU24" s="175"/>
      <c r="DV24" s="175"/>
      <c r="DW24" s="175"/>
      <c r="DX24" s="175"/>
      <c r="DY24" s="175"/>
      <c r="DZ24" s="175"/>
      <c r="EA24" s="175"/>
      <c r="EB24" s="175"/>
      <c r="EC24" s="175"/>
      <c r="ED24" s="175"/>
      <c r="EE24" s="175"/>
      <c r="EF24" s="175"/>
      <c r="EG24" s="175"/>
      <c r="EH24" s="175"/>
      <c r="EI24" s="175"/>
      <c r="EJ24" s="579"/>
      <c r="EK24" s="221"/>
      <c r="EL24" s="221"/>
      <c r="EM24" s="221"/>
      <c r="EN24" s="221"/>
      <c r="EO24" s="221"/>
      <c r="EP24" s="221"/>
      <c r="EQ24" s="221"/>
      <c r="ER24" s="221"/>
      <c r="ES24" s="221"/>
      <c r="ET24" s="221"/>
      <c r="EU24" s="221"/>
      <c r="EV24" s="221"/>
      <c r="EW24" s="221"/>
      <c r="EX24" s="221"/>
      <c r="EY24" s="221"/>
      <c r="EZ24" s="221"/>
      <c r="FA24" s="221"/>
      <c r="FB24" s="221"/>
      <c r="FC24" s="221"/>
      <c r="FD24" s="221"/>
      <c r="FE24" s="221"/>
      <c r="FF24" s="221"/>
      <c r="FG24" s="221"/>
      <c r="FH24" s="221"/>
      <c r="FI24" s="221"/>
      <c r="FJ24" s="221"/>
      <c r="FK24" s="221"/>
      <c r="FL24" s="221"/>
      <c r="FM24" s="221"/>
      <c r="FN24" s="221"/>
      <c r="FO24" s="221"/>
      <c r="FP24" s="221"/>
      <c r="FQ24" s="221"/>
      <c r="FR24" s="221"/>
      <c r="FS24" s="221"/>
      <c r="FT24" s="221"/>
      <c r="FU24" s="221"/>
      <c r="FV24" s="221"/>
      <c r="FW24" s="221"/>
      <c r="FX24" s="221"/>
      <c r="FY24" s="221"/>
      <c r="FZ24" s="221"/>
      <c r="GA24" s="221"/>
      <c r="GB24" s="221"/>
      <c r="GC24" s="221"/>
      <c r="GD24" s="221"/>
      <c r="GE24" s="221"/>
      <c r="GF24" s="221"/>
      <c r="GG24" s="221"/>
      <c r="GH24" s="221"/>
      <c r="GI24" s="221"/>
      <c r="GJ24" s="221"/>
      <c r="GK24" s="221"/>
      <c r="GL24" s="221"/>
      <c r="GM24" s="221"/>
      <c r="GN24" s="221"/>
      <c r="GO24" s="221"/>
      <c r="GP24" s="221"/>
      <c r="GQ24" s="221"/>
      <c r="GR24" s="221"/>
      <c r="GS24" s="221"/>
      <c r="GT24" s="221"/>
      <c r="GU24" s="221"/>
      <c r="GV24" s="221"/>
      <c r="GW24" s="221"/>
      <c r="GX24" s="221"/>
      <c r="GY24" s="221"/>
      <c r="GZ24" s="221"/>
      <c r="HA24" s="221"/>
      <c r="HB24" s="221"/>
      <c r="HC24" s="221"/>
      <c r="HD24" s="221"/>
      <c r="HE24" s="221"/>
      <c r="HF24" s="221"/>
      <c r="HG24" s="221"/>
      <c r="HH24" s="221"/>
      <c r="HI24" s="221"/>
      <c r="HJ24" s="221"/>
      <c r="HK24" s="221"/>
      <c r="HL24" s="221"/>
      <c r="HM24" s="221"/>
      <c r="HN24" s="221"/>
      <c r="HO24" s="221"/>
      <c r="HP24" s="221"/>
      <c r="HQ24" s="221"/>
      <c r="HR24" s="221"/>
      <c r="HS24" s="221"/>
      <c r="HT24" s="221"/>
      <c r="HU24" s="221"/>
      <c r="HV24" s="221"/>
      <c r="HW24" s="221"/>
    </row>
    <row r="25" spans="1:231" s="28" customFormat="1" ht="13.5" customHeight="1">
      <c r="A25" s="42"/>
      <c r="B25"/>
      <c r="C25"/>
      <c r="D25"/>
      <c r="E25"/>
      <c r="F25"/>
      <c r="G25"/>
      <c r="H25" s="42"/>
      <c r="I25" s="1069" t="s">
        <v>353</v>
      </c>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619"/>
      <c r="AU25" s="175"/>
      <c r="AV25" s="175"/>
      <c r="AW25" s="579"/>
      <c r="AX25" s="175"/>
      <c r="AY25" s="175"/>
      <c r="AZ25" s="175"/>
      <c r="BA25" s="579"/>
      <c r="BB25" s="619"/>
      <c r="BC25" s="175"/>
      <c r="BD25" s="175"/>
      <c r="BE25" s="579"/>
      <c r="BF25" s="619"/>
      <c r="BG25" s="175"/>
      <c r="BH25" s="175"/>
      <c r="BI25" s="579"/>
      <c r="BJ25" s="619"/>
      <c r="BK25" s="175"/>
      <c r="BL25" s="175"/>
      <c r="BM25" s="579"/>
      <c r="BN25" s="619"/>
      <c r="BO25" s="175"/>
      <c r="BP25" s="175"/>
      <c r="BQ25" s="579"/>
      <c r="BR25" s="619"/>
      <c r="BS25" s="175"/>
      <c r="BT25" s="175"/>
      <c r="BU25" s="579"/>
      <c r="BV25" s="619"/>
      <c r="BW25" s="175"/>
      <c r="BX25" s="175"/>
      <c r="BY25" s="579"/>
      <c r="BZ25" s="619"/>
      <c r="CA25" s="175"/>
      <c r="CB25" s="175"/>
      <c r="CC25" s="579"/>
      <c r="CD25" s="619"/>
      <c r="CE25" s="175"/>
      <c r="CF25" s="175"/>
      <c r="CG25" s="579"/>
      <c r="CH25" s="130"/>
      <c r="CI25" s="130"/>
      <c r="CJ25" s="130"/>
      <c r="CK25" s="130"/>
      <c r="CL25" s="130"/>
      <c r="CM25" s="130"/>
      <c r="CN25" s="130"/>
      <c r="CO25" s="130"/>
      <c r="CP25" s="130"/>
      <c r="CQ25" s="130"/>
      <c r="CR25" s="130"/>
      <c r="CS25" s="130"/>
      <c r="CT25" s="130"/>
      <c r="CU25" s="130"/>
      <c r="CV25" s="130"/>
      <c r="CW25" s="130"/>
      <c r="CX25" s="130"/>
      <c r="CY25" s="130"/>
      <c r="CZ25" s="130"/>
      <c r="DA25" s="130"/>
      <c r="DB25" s="130"/>
      <c r="DC25" s="130"/>
      <c r="DD25" s="130"/>
      <c r="DE25" s="130"/>
      <c r="DF25" s="130"/>
      <c r="DG25" s="130"/>
      <c r="DH25" s="130"/>
      <c r="DI25" s="361"/>
      <c r="DJ25" s="711"/>
      <c r="DK25" s="130"/>
      <c r="DL25" s="130"/>
      <c r="DM25" s="130"/>
      <c r="DN25" s="130"/>
      <c r="DO25" s="130"/>
      <c r="DP25" s="361"/>
      <c r="DQ25" s="175"/>
      <c r="DR25" s="175"/>
      <c r="DS25" s="175"/>
      <c r="DT25" s="175"/>
      <c r="DU25" s="175"/>
      <c r="DV25" s="175"/>
      <c r="DW25" s="175"/>
      <c r="DX25" s="175"/>
      <c r="DY25" s="175"/>
      <c r="DZ25" s="175"/>
      <c r="EA25" s="175"/>
      <c r="EB25" s="175"/>
      <c r="EC25" s="175"/>
      <c r="ED25" s="175"/>
      <c r="EE25" s="175"/>
      <c r="EF25" s="175"/>
      <c r="EG25" s="175"/>
      <c r="EH25" s="175"/>
      <c r="EI25" s="175"/>
      <c r="EJ25" s="579"/>
      <c r="EK25" s="221"/>
      <c r="EL25" s="221"/>
      <c r="EM25" s="221"/>
      <c r="EN25" s="221"/>
      <c r="EO25" s="221"/>
      <c r="EP25" s="221"/>
      <c r="EQ25" s="221"/>
      <c r="ER25" s="221"/>
      <c r="ES25" s="221"/>
      <c r="ET25" s="221"/>
      <c r="EU25" s="221"/>
      <c r="EV25" s="221"/>
      <c r="EW25" s="221"/>
      <c r="EX25" s="221"/>
      <c r="EY25" s="221"/>
      <c r="EZ25" s="221"/>
      <c r="FA25" s="221"/>
      <c r="FB25" s="221"/>
      <c r="FC25" s="221"/>
      <c r="FD25" s="221"/>
      <c r="FE25" s="221"/>
      <c r="FF25" s="221"/>
      <c r="FG25" s="221"/>
      <c r="FH25" s="221"/>
      <c r="FI25" s="221"/>
      <c r="FJ25" s="221"/>
      <c r="FK25" s="221"/>
      <c r="FL25" s="221"/>
      <c r="FM25" s="221"/>
      <c r="FN25" s="221"/>
      <c r="FO25" s="221"/>
      <c r="FP25" s="221"/>
      <c r="FQ25" s="221"/>
      <c r="FR25" s="221"/>
      <c r="FS25" s="221"/>
      <c r="FT25" s="221"/>
      <c r="FU25" s="221"/>
      <c r="FV25" s="221"/>
      <c r="FW25" s="221"/>
      <c r="FX25" s="221"/>
      <c r="FY25" s="221"/>
      <c r="FZ25" s="221"/>
      <c r="GA25" s="221"/>
      <c r="GB25" s="221"/>
      <c r="GC25" s="221"/>
      <c r="GD25" s="221"/>
      <c r="GE25" s="221"/>
      <c r="GF25" s="221"/>
      <c r="GG25" s="221"/>
      <c r="GH25" s="221"/>
      <c r="GI25" s="221"/>
      <c r="GJ25" s="221"/>
      <c r="GK25" s="221"/>
      <c r="GL25" s="221"/>
      <c r="GM25" s="221"/>
      <c r="GN25" s="221"/>
      <c r="GO25" s="221"/>
      <c r="GP25" s="221"/>
      <c r="GQ25" s="221"/>
      <c r="GR25" s="221"/>
      <c r="GS25" s="221"/>
      <c r="GT25" s="221"/>
      <c r="GU25" s="221"/>
      <c r="GV25" s="221"/>
      <c r="GW25" s="221"/>
      <c r="GX25" s="221"/>
      <c r="GY25" s="221"/>
      <c r="GZ25" s="221"/>
      <c r="HA25" s="221"/>
      <c r="HB25" s="221"/>
      <c r="HC25" s="221"/>
      <c r="HD25" s="221"/>
      <c r="HE25" s="221"/>
      <c r="HF25" s="221"/>
      <c r="HG25" s="221"/>
      <c r="HH25" s="221"/>
      <c r="HI25" s="221"/>
      <c r="HJ25" s="221"/>
      <c r="HK25" s="221"/>
      <c r="HL25" s="221"/>
      <c r="HM25" s="221"/>
      <c r="HN25" s="221"/>
      <c r="HO25" s="221"/>
      <c r="HP25" s="221"/>
      <c r="HQ25" s="221"/>
      <c r="HR25" s="221"/>
      <c r="HS25" s="221"/>
      <c r="HT25" s="221"/>
      <c r="HU25" s="221"/>
      <c r="HV25" s="221"/>
      <c r="HW25" s="221"/>
    </row>
    <row r="26" spans="1:231" s="28" customFormat="1" ht="13.5" customHeight="1">
      <c r="A26" s="42"/>
      <c r="B26"/>
      <c r="C26"/>
      <c r="D26"/>
      <c r="E26"/>
      <c r="F26"/>
      <c r="G26"/>
      <c r="H26" s="42"/>
      <c r="I26" s="1070" t="s">
        <v>578</v>
      </c>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619"/>
      <c r="AU26" s="175"/>
      <c r="AV26" s="175"/>
      <c r="AW26" s="579"/>
      <c r="AX26" s="175"/>
      <c r="AY26" s="175"/>
      <c r="AZ26" s="175"/>
      <c r="BA26" s="579"/>
      <c r="BB26" s="619"/>
      <c r="BC26" s="175"/>
      <c r="BD26" s="175"/>
      <c r="BE26" s="579"/>
      <c r="BF26" s="619">
        <f t="shared" ref="BF26:CG26" si="65">BF10/BB10-1</f>
        <v>1.3356154097054351</v>
      </c>
      <c r="BG26" s="175">
        <f t="shared" si="65"/>
        <v>0.93530365764271806</v>
      </c>
      <c r="BH26" s="175">
        <f t="shared" si="65"/>
        <v>0.95019945426062424</v>
      </c>
      <c r="BI26" s="579">
        <f t="shared" si="65"/>
        <v>0.89521199370747295</v>
      </c>
      <c r="BJ26" s="175">
        <f t="shared" si="65"/>
        <v>0.81714876957556193</v>
      </c>
      <c r="BK26" s="175">
        <f t="shared" si="65"/>
        <v>0.78320682378443318</v>
      </c>
      <c r="BL26" s="175">
        <f t="shared" si="65"/>
        <v>0.65386343853114415</v>
      </c>
      <c r="BM26" s="579">
        <f t="shared" si="65"/>
        <v>0.68145119352020456</v>
      </c>
      <c r="BN26" s="619">
        <f t="shared" si="65"/>
        <v>0.76118223095531268</v>
      </c>
      <c r="BO26" s="175">
        <f t="shared" si="65"/>
        <v>0.81327324654566535</v>
      </c>
      <c r="BP26" s="175">
        <f t="shared" si="65"/>
        <v>0.86209516354119975</v>
      </c>
      <c r="BQ26" s="579">
        <f t="shared" si="65"/>
        <v>0.75345796976876311</v>
      </c>
      <c r="BR26" s="619">
        <f t="shared" si="65"/>
        <v>1.4522371449762299</v>
      </c>
      <c r="BS26" s="175">
        <f t="shared" si="65"/>
        <v>1.1851317563259429</v>
      </c>
      <c r="BT26" s="175">
        <f t="shared" si="65"/>
        <v>0.93866966131072327</v>
      </c>
      <c r="BU26" s="579">
        <f t="shared" si="65"/>
        <v>0.87522826133706455</v>
      </c>
      <c r="BV26" s="619">
        <f t="shared" si="65"/>
        <v>0.26232230701837134</v>
      </c>
      <c r="BW26" s="175">
        <f t="shared" si="65"/>
        <v>0.27751073594990916</v>
      </c>
      <c r="BX26" s="175">
        <f t="shared" si="65"/>
        <v>0.32526400258321186</v>
      </c>
      <c r="BY26" s="579">
        <f t="shared" si="65"/>
        <v>0.32112214033250641</v>
      </c>
      <c r="BZ26" s="619">
        <f t="shared" si="65"/>
        <v>0.30335315985130107</v>
      </c>
      <c r="CA26" s="175">
        <f t="shared" si="65"/>
        <v>0.28971625902410514</v>
      </c>
      <c r="CB26" s="175">
        <f t="shared" si="65"/>
        <v>0.24481364497788993</v>
      </c>
      <c r="CC26" s="579">
        <f t="shared" si="65"/>
        <v>0.21406882283141138</v>
      </c>
      <c r="CD26" s="619">
        <f t="shared" si="65"/>
        <v>0.18824764262611171</v>
      </c>
      <c r="CE26" s="175">
        <f t="shared" si="65"/>
        <v>0.18974831993675068</v>
      </c>
      <c r="CF26" s="175">
        <f t="shared" si="65"/>
        <v>0.19284054117145555</v>
      </c>
      <c r="CG26" s="579">
        <f t="shared" si="65"/>
        <v>0.19547500426035258</v>
      </c>
      <c r="CH26" s="130"/>
      <c r="CI26" s="130"/>
      <c r="CJ26" s="130"/>
      <c r="CK26" s="130"/>
      <c r="CL26" s="130"/>
      <c r="CM26" s="130"/>
      <c r="CN26" s="130"/>
      <c r="CO26" s="130"/>
      <c r="CP26" s="130"/>
      <c r="CQ26" s="130"/>
      <c r="CR26" s="130"/>
      <c r="CS26" s="130"/>
      <c r="CT26" s="130"/>
      <c r="CU26" s="130"/>
      <c r="CV26" s="130"/>
      <c r="CW26" s="130"/>
      <c r="CX26" s="130"/>
      <c r="CY26" s="130"/>
      <c r="CZ26" s="130"/>
      <c r="DA26" s="130"/>
      <c r="DB26" s="130"/>
      <c r="DC26" s="130"/>
      <c r="DD26" s="130"/>
      <c r="DE26" s="130"/>
      <c r="DF26" s="130"/>
      <c r="DG26" s="130"/>
      <c r="DH26" s="130"/>
      <c r="DI26" s="361"/>
      <c r="DJ26" s="711"/>
      <c r="DK26" s="130"/>
      <c r="DL26" s="130"/>
      <c r="DM26" s="130"/>
      <c r="DN26" s="130"/>
      <c r="DO26" s="130"/>
      <c r="DP26" s="361"/>
      <c r="DQ26" s="175"/>
      <c r="DR26" s="175"/>
      <c r="DS26" s="175"/>
      <c r="DT26" s="175"/>
      <c r="DU26" s="175"/>
      <c r="DV26" s="175"/>
      <c r="DW26" s="175">
        <f t="shared" ref="DW26:EJ26" si="66">DW10/DV10-1</f>
        <v>0.99040887286611667</v>
      </c>
      <c r="DX26" s="175">
        <f t="shared" si="66"/>
        <v>0.72219154474849101</v>
      </c>
      <c r="DY26" s="175">
        <f t="shared" si="66"/>
        <v>0.79776979459253172</v>
      </c>
      <c r="DZ26" s="175">
        <f t="shared" si="66"/>
        <v>1.2409157831566717</v>
      </c>
      <c r="EA26" s="175">
        <f t="shared" si="66"/>
        <v>0.20324547568979789</v>
      </c>
      <c r="EB26" s="175">
        <f t="shared" si="66"/>
        <v>0.26041430488828121</v>
      </c>
      <c r="EC26" s="175">
        <f t="shared" si="66"/>
        <v>0.19170319093900434</v>
      </c>
      <c r="ED26" s="175">
        <f t="shared" si="66"/>
        <v>0.16527213710095046</v>
      </c>
      <c r="EE26" s="175">
        <f t="shared" si="66"/>
        <v>0.14183136439881472</v>
      </c>
      <c r="EF26" s="175">
        <f t="shared" si="66"/>
        <v>0.12421393282841753</v>
      </c>
      <c r="EG26" s="175">
        <f t="shared" si="66"/>
        <v>0.11048958672474973</v>
      </c>
      <c r="EH26" s="175">
        <f t="shared" si="66"/>
        <v>9.9496283482157555E-2</v>
      </c>
      <c r="EI26" s="175">
        <f t="shared" si="66"/>
        <v>8.7476185362640013E-2</v>
      </c>
      <c r="EJ26" s="579">
        <f t="shared" si="66"/>
        <v>8.0439633106512032E-2</v>
      </c>
      <c r="EK26" s="221"/>
      <c r="EL26" s="221"/>
      <c r="EM26" s="221"/>
      <c r="EN26" s="221"/>
      <c r="EO26" s="221"/>
      <c r="EP26" s="221"/>
      <c r="EQ26" s="221"/>
      <c r="ER26" s="221"/>
      <c r="ES26" s="221"/>
      <c r="ET26" s="221"/>
      <c r="EU26" s="221"/>
      <c r="EV26" s="221"/>
      <c r="EW26" s="221"/>
      <c r="EX26" s="221"/>
      <c r="EY26" s="221"/>
      <c r="EZ26" s="221"/>
      <c r="FA26" s="221"/>
      <c r="FB26" s="221"/>
      <c r="FC26" s="221"/>
      <c r="FD26" s="221"/>
      <c r="FE26" s="221"/>
      <c r="FF26" s="221"/>
      <c r="FG26" s="221"/>
      <c r="FH26" s="221"/>
      <c r="FI26" s="221"/>
      <c r="FJ26" s="221"/>
      <c r="FK26" s="221"/>
      <c r="FL26" s="221"/>
      <c r="FM26" s="221"/>
      <c r="FN26" s="221"/>
      <c r="FO26" s="221"/>
      <c r="FP26" s="221"/>
      <c r="FQ26" s="221"/>
      <c r="FR26" s="221"/>
      <c r="FS26" s="221"/>
      <c r="FT26" s="221"/>
      <c r="FU26" s="221"/>
      <c r="FV26" s="221"/>
      <c r="FW26" s="221"/>
      <c r="FX26" s="221"/>
      <c r="FY26" s="221"/>
      <c r="FZ26" s="221"/>
      <c r="GA26" s="221"/>
      <c r="GB26" s="221"/>
      <c r="GC26" s="221"/>
      <c r="GD26" s="221"/>
      <c r="GE26" s="221"/>
      <c r="GF26" s="221"/>
      <c r="GG26" s="221"/>
      <c r="GH26" s="221"/>
      <c r="GI26" s="221"/>
      <c r="GJ26" s="221"/>
      <c r="GK26" s="221"/>
      <c r="GL26" s="221"/>
      <c r="GM26" s="221"/>
      <c r="GN26" s="221"/>
      <c r="GO26" s="221"/>
      <c r="GP26" s="221"/>
      <c r="GQ26" s="221"/>
      <c r="GR26" s="221"/>
      <c r="GS26" s="221"/>
      <c r="GT26" s="221"/>
      <c r="GU26" s="221"/>
      <c r="GV26" s="221"/>
      <c r="GW26" s="221"/>
      <c r="GX26" s="221"/>
      <c r="GY26" s="221"/>
      <c r="GZ26" s="221"/>
      <c r="HA26" s="221"/>
      <c r="HB26" s="221"/>
      <c r="HC26" s="221"/>
      <c r="HD26" s="221"/>
      <c r="HE26" s="221"/>
      <c r="HF26" s="221"/>
      <c r="HG26" s="221"/>
      <c r="HH26" s="221"/>
      <c r="HI26" s="221"/>
      <c r="HJ26" s="221"/>
      <c r="HK26" s="221"/>
      <c r="HL26" s="221"/>
      <c r="HM26" s="221"/>
      <c r="HN26" s="221"/>
      <c r="HO26" s="221"/>
      <c r="HP26" s="221"/>
      <c r="HQ26" s="221"/>
      <c r="HR26" s="221"/>
      <c r="HS26" s="221"/>
      <c r="HT26" s="221"/>
      <c r="HU26" s="221"/>
      <c r="HV26" s="221"/>
      <c r="HW26" s="221"/>
    </row>
    <row r="27" spans="1:231" s="28" customFormat="1" ht="13.5" customHeight="1">
      <c r="A27" s="42"/>
      <c r="B27"/>
      <c r="C27"/>
      <c r="D27"/>
      <c r="E27"/>
      <c r="F27"/>
      <c r="G27"/>
      <c r="H27" s="42"/>
      <c r="I27" s="1070" t="s">
        <v>603</v>
      </c>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c r="AO27" s="33"/>
      <c r="AP27" s="33"/>
      <c r="AQ27" s="33"/>
      <c r="AR27" s="33"/>
      <c r="AS27" s="33"/>
      <c r="AT27" s="619"/>
      <c r="AU27" s="175"/>
      <c r="AV27" s="175"/>
      <c r="AW27" s="579"/>
      <c r="AX27" s="175"/>
      <c r="AY27" s="175"/>
      <c r="AZ27" s="175"/>
      <c r="BA27" s="579"/>
      <c r="BB27" s="619"/>
      <c r="BC27" s="175"/>
      <c r="BD27" s="175"/>
      <c r="BE27" s="579"/>
      <c r="BF27" s="619"/>
      <c r="BG27" s="175"/>
      <c r="BH27" s="175"/>
      <c r="BI27" s="579"/>
      <c r="BJ27" s="175"/>
      <c r="BK27" s="175"/>
      <c r="BL27" s="175"/>
      <c r="BM27" s="579"/>
      <c r="BN27" s="619"/>
      <c r="BO27" s="175"/>
      <c r="BP27" s="175"/>
      <c r="BQ27" s="579"/>
      <c r="BR27" s="619">
        <f t="shared" ref="BR27:CG28" si="67">BR11/BN11-1</f>
        <v>0.74412530121591924</v>
      </c>
      <c r="BS27" s="175">
        <f t="shared" si="67"/>
        <v>1.0291835898197128</v>
      </c>
      <c r="BT27" s="175">
        <f t="shared" si="67"/>
        <v>1.2144174446542229</v>
      </c>
      <c r="BU27" s="579">
        <f t="shared" si="67"/>
        <v>0.90640947440970243</v>
      </c>
      <c r="BV27" s="619">
        <f t="shared" si="67"/>
        <v>1.2400000000000002</v>
      </c>
      <c r="BW27" s="175">
        <f t="shared" si="67"/>
        <v>1.2400000000000002</v>
      </c>
      <c r="BX27" s="175">
        <f t="shared" si="67"/>
        <v>1.2400000000000002</v>
      </c>
      <c r="BY27" s="579">
        <f t="shared" si="67"/>
        <v>1.2399999999999998</v>
      </c>
      <c r="BZ27" s="619">
        <f t="shared" si="67"/>
        <v>1.0499999999999998</v>
      </c>
      <c r="CA27" s="175">
        <f t="shared" si="67"/>
        <v>0.64000000000000012</v>
      </c>
      <c r="CB27" s="175">
        <f t="shared" si="67"/>
        <v>0.56000000000000005</v>
      </c>
      <c r="CC27" s="579">
        <f t="shared" si="67"/>
        <v>0.51</v>
      </c>
      <c r="CD27" s="619">
        <f t="shared" si="67"/>
        <v>0.48</v>
      </c>
      <c r="CE27" s="175">
        <f t="shared" si="67"/>
        <v>0.43999999999999995</v>
      </c>
      <c r="CF27" s="175">
        <f t="shared" si="67"/>
        <v>0.35000000000000009</v>
      </c>
      <c r="CG27" s="579">
        <f t="shared" si="67"/>
        <v>0.30000000000000004</v>
      </c>
      <c r="CH27" s="130"/>
      <c r="CI27" s="130"/>
      <c r="CJ27" s="130"/>
      <c r="CK27" s="130"/>
      <c r="CL27" s="130"/>
      <c r="CM27" s="130"/>
      <c r="CN27" s="130"/>
      <c r="CO27" s="130"/>
      <c r="CP27" s="130"/>
      <c r="CQ27" s="130"/>
      <c r="CR27" s="130"/>
      <c r="CS27" s="130"/>
      <c r="CT27" s="130"/>
      <c r="CU27" s="130"/>
      <c r="CV27" s="130"/>
      <c r="CW27" s="130"/>
      <c r="CX27" s="130"/>
      <c r="CY27" s="130"/>
      <c r="CZ27" s="130"/>
      <c r="DA27" s="130"/>
      <c r="DB27" s="130"/>
      <c r="DC27" s="130"/>
      <c r="DD27" s="130"/>
      <c r="DE27" s="130"/>
      <c r="DF27" s="130"/>
      <c r="DG27" s="130"/>
      <c r="DH27" s="130"/>
      <c r="DI27" s="361"/>
      <c r="DJ27" s="711"/>
      <c r="DK27" s="130"/>
      <c r="DL27" s="130"/>
      <c r="DM27" s="130"/>
      <c r="DN27" s="130"/>
      <c r="DO27" s="130"/>
      <c r="DP27" s="361"/>
      <c r="DQ27" s="175"/>
      <c r="DR27" s="175"/>
      <c r="DS27" s="175"/>
      <c r="DT27" s="175"/>
      <c r="DU27" s="175"/>
      <c r="DV27" s="175"/>
      <c r="DW27" s="175"/>
      <c r="DX27" s="175"/>
      <c r="DY27" s="175"/>
      <c r="DZ27" s="175"/>
      <c r="EA27" s="175"/>
      <c r="EB27" s="175"/>
      <c r="EC27" s="175"/>
      <c r="ED27" s="175"/>
      <c r="EE27" s="175"/>
      <c r="EF27" s="175"/>
      <c r="EG27" s="175"/>
      <c r="EH27" s="175"/>
      <c r="EI27" s="175"/>
      <c r="EJ27" s="579"/>
      <c r="EK27" s="221"/>
      <c r="EL27" s="221"/>
      <c r="EM27" s="221"/>
      <c r="EN27" s="221"/>
      <c r="EO27" s="221"/>
      <c r="EP27" s="221"/>
      <c r="EQ27" s="221"/>
      <c r="ER27" s="221"/>
      <c r="ES27" s="221"/>
      <c r="ET27" s="221"/>
      <c r="EU27" s="221"/>
      <c r="EV27" s="221"/>
      <c r="EW27" s="221"/>
      <c r="EX27" s="221"/>
      <c r="EY27" s="221"/>
      <c r="EZ27" s="221"/>
      <c r="FA27" s="221"/>
      <c r="FB27" s="221"/>
      <c r="FC27" s="221"/>
      <c r="FD27" s="221"/>
      <c r="FE27" s="221"/>
      <c r="FF27" s="221"/>
      <c r="FG27" s="221"/>
      <c r="FH27" s="221"/>
      <c r="FI27" s="221"/>
      <c r="FJ27" s="221"/>
      <c r="FK27" s="221"/>
      <c r="FL27" s="221"/>
      <c r="FM27" s="221"/>
      <c r="FN27" s="221"/>
      <c r="FO27" s="221"/>
      <c r="FP27" s="221"/>
      <c r="FQ27" s="221"/>
      <c r="FR27" s="221"/>
      <c r="FS27" s="221"/>
      <c r="FT27" s="221"/>
      <c r="FU27" s="221"/>
      <c r="FV27" s="221"/>
      <c r="FW27" s="221"/>
      <c r="FX27" s="221"/>
      <c r="FY27" s="221"/>
      <c r="FZ27" s="221"/>
      <c r="GA27" s="221"/>
      <c r="GB27" s="221"/>
      <c r="GC27" s="221"/>
      <c r="GD27" s="221"/>
      <c r="GE27" s="221"/>
      <c r="GF27" s="221"/>
      <c r="GG27" s="221"/>
      <c r="GH27" s="221"/>
      <c r="GI27" s="221"/>
      <c r="GJ27" s="221"/>
      <c r="GK27" s="221"/>
      <c r="GL27" s="221"/>
      <c r="GM27" s="221"/>
      <c r="GN27" s="221"/>
      <c r="GO27" s="221"/>
      <c r="GP27" s="221"/>
      <c r="GQ27" s="221"/>
      <c r="GR27" s="221"/>
      <c r="GS27" s="221"/>
      <c r="GT27" s="221"/>
      <c r="GU27" s="221"/>
      <c r="GV27" s="221"/>
      <c r="GW27" s="221"/>
      <c r="GX27" s="221"/>
      <c r="GY27" s="221"/>
      <c r="GZ27" s="221"/>
      <c r="HA27" s="221"/>
      <c r="HB27" s="221"/>
      <c r="HC27" s="221"/>
      <c r="HD27" s="221"/>
      <c r="HE27" s="221"/>
      <c r="HF27" s="221"/>
      <c r="HG27" s="221"/>
      <c r="HH27" s="221"/>
      <c r="HI27" s="221"/>
      <c r="HJ27" s="221"/>
      <c r="HK27" s="221"/>
      <c r="HL27" s="221"/>
      <c r="HM27" s="221"/>
      <c r="HN27" s="221"/>
      <c r="HO27" s="221"/>
      <c r="HP27" s="221"/>
      <c r="HQ27" s="221"/>
      <c r="HR27" s="221"/>
      <c r="HS27" s="221"/>
      <c r="HT27" s="221"/>
      <c r="HU27" s="221"/>
      <c r="HV27" s="221"/>
      <c r="HW27" s="221"/>
    </row>
    <row r="28" spans="1:231" s="28" customFormat="1" ht="13.5" customHeight="1">
      <c r="A28" s="42"/>
      <c r="B28"/>
      <c r="C28"/>
      <c r="D28"/>
      <c r="E28"/>
      <c r="F28"/>
      <c r="G28"/>
      <c r="H28" s="42"/>
      <c r="I28" s="1066" t="s">
        <v>97</v>
      </c>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619"/>
      <c r="AU28" s="175"/>
      <c r="AV28" s="175"/>
      <c r="AW28" s="579"/>
      <c r="AX28" s="175"/>
      <c r="AY28" s="175"/>
      <c r="AZ28" s="175"/>
      <c r="BA28" s="579"/>
      <c r="BB28" s="619"/>
      <c r="BC28" s="175"/>
      <c r="BD28" s="175"/>
      <c r="BE28" s="579"/>
      <c r="BF28" s="175">
        <f t="shared" ref="BF28:BQ28" si="68">BF12/BB12-1</f>
        <v>1.2544874411567539</v>
      </c>
      <c r="BG28" s="175">
        <f t="shared" si="68"/>
        <v>0.97957055532830406</v>
      </c>
      <c r="BH28" s="175">
        <f t="shared" si="68"/>
        <v>0.65311521150578411</v>
      </c>
      <c r="BI28" s="579">
        <f t="shared" si="68"/>
        <v>0.69140296835620307</v>
      </c>
      <c r="BJ28" s="175">
        <f t="shared" si="68"/>
        <v>1.0386212624584719</v>
      </c>
      <c r="BK28" s="175">
        <f t="shared" si="68"/>
        <v>1.2561117578579744</v>
      </c>
      <c r="BL28" s="175">
        <f t="shared" si="68"/>
        <v>1.1966335118592197</v>
      </c>
      <c r="BM28" s="579">
        <f t="shared" si="68"/>
        <v>0.6862188584042892</v>
      </c>
      <c r="BN28" s="619">
        <f t="shared" si="68"/>
        <v>0.45223059686290479</v>
      </c>
      <c r="BO28" s="175">
        <f t="shared" si="68"/>
        <v>0.1291709666322669</v>
      </c>
      <c r="BP28" s="175">
        <f t="shared" si="68"/>
        <v>0.23754789272030652</v>
      </c>
      <c r="BQ28" s="579">
        <f t="shared" si="68"/>
        <v>0.38451468112960518</v>
      </c>
      <c r="BR28" s="619">
        <f t="shared" si="67"/>
        <v>0.39570767288539765</v>
      </c>
      <c r="BS28" s="175">
        <f t="shared" si="67"/>
        <v>0.58309215536938308</v>
      </c>
      <c r="BT28" s="175">
        <f t="shared" si="67"/>
        <v>0.77652687869406156</v>
      </c>
      <c r="BU28" s="579">
        <f t="shared" si="67"/>
        <v>0.57881939754153744</v>
      </c>
      <c r="BV28" s="619">
        <f t="shared" si="67"/>
        <v>0.65366834170854293</v>
      </c>
      <c r="BW28" s="175">
        <f t="shared" si="67"/>
        <v>0.76965265082266887</v>
      </c>
      <c r="BX28" s="175">
        <f t="shared" si="67"/>
        <v>0.56646070975918872</v>
      </c>
      <c r="BY28" s="579">
        <f t="shared" si="67"/>
        <v>0.41273100616016434</v>
      </c>
      <c r="BZ28" s="619">
        <f t="shared" si="67"/>
        <v>0.23191929014221468</v>
      </c>
      <c r="CA28" s="175">
        <f t="shared" si="67"/>
        <v>0.13832100913440626</v>
      </c>
      <c r="CB28" s="175">
        <f t="shared" si="67"/>
        <v>5.5322376738305978E-2</v>
      </c>
      <c r="CC28" s="579">
        <f t="shared" si="67"/>
        <v>0.12136627906976738</v>
      </c>
      <c r="CD28" s="619">
        <f t="shared" si="67"/>
        <v>0.18540269590213176</v>
      </c>
      <c r="CE28" s="175">
        <f t="shared" si="67"/>
        <v>0.22100000000000009</v>
      </c>
      <c r="CF28" s="175">
        <f t="shared" si="67"/>
        <v>0.24199999999999999</v>
      </c>
      <c r="CG28" s="579">
        <f t="shared" si="67"/>
        <v>0.25190000000000023</v>
      </c>
      <c r="CH28" s="130"/>
      <c r="CI28" s="130"/>
      <c r="CJ28" s="130"/>
      <c r="CK28" s="130"/>
      <c r="CL28" s="130"/>
      <c r="CM28" s="130"/>
      <c r="CN28" s="130"/>
      <c r="CO28" s="130"/>
      <c r="CP28" s="130"/>
      <c r="CQ28" s="130"/>
      <c r="CR28" s="130"/>
      <c r="CS28" s="130"/>
      <c r="CT28" s="130"/>
      <c r="CU28" s="130"/>
      <c r="CV28" s="130"/>
      <c r="CW28" s="130"/>
      <c r="CX28" s="130"/>
      <c r="CY28" s="130"/>
      <c r="CZ28" s="130"/>
      <c r="DA28" s="130"/>
      <c r="DB28" s="130"/>
      <c r="DC28" s="130"/>
      <c r="DD28" s="130"/>
      <c r="DE28" s="130"/>
      <c r="DF28" s="130"/>
      <c r="DG28" s="130"/>
      <c r="DH28" s="130"/>
      <c r="DI28" s="361"/>
      <c r="DJ28" s="711"/>
      <c r="DK28" s="130"/>
      <c r="DL28" s="130"/>
      <c r="DM28" s="130"/>
      <c r="DN28" s="130"/>
      <c r="DO28" s="130"/>
      <c r="DP28" s="361"/>
      <c r="DQ28" s="175"/>
      <c r="DR28" s="175"/>
      <c r="DS28" s="175"/>
      <c r="DT28" s="175"/>
      <c r="DU28" s="175"/>
      <c r="DV28" s="175"/>
      <c r="DW28" s="175">
        <f t="shared" ref="DW28:EJ28" si="69">DW12/DV12-1</f>
        <v>0.84863458939499958</v>
      </c>
      <c r="DX28" s="175">
        <f t="shared" si="69"/>
        <v>1.0252553389043642</v>
      </c>
      <c r="DY28" s="175">
        <f t="shared" si="69"/>
        <v>0.29300385109114213</v>
      </c>
      <c r="DZ28" s="175">
        <f t="shared" si="69"/>
        <v>0.58334219763854933</v>
      </c>
      <c r="EA28" s="175">
        <f t="shared" si="69"/>
        <v>0.59294591871011093</v>
      </c>
      <c r="EB28" s="175">
        <f t="shared" si="69"/>
        <v>0.13296219757355932</v>
      </c>
      <c r="EC28" s="175">
        <f t="shared" si="69"/>
        <v>0.22458397396652474</v>
      </c>
      <c r="ED28" s="175">
        <f t="shared" si="69"/>
        <v>0.10250000000000004</v>
      </c>
      <c r="EE28" s="175">
        <f t="shared" si="69"/>
        <v>8.1499999999999906E-2</v>
      </c>
      <c r="EF28" s="175">
        <f t="shared" si="69"/>
        <v>6.0800000000000187E-2</v>
      </c>
      <c r="EG28" s="175">
        <f t="shared" si="69"/>
        <v>5.04E-2</v>
      </c>
      <c r="EH28" s="175">
        <f t="shared" si="69"/>
        <v>3.0200000000000005E-2</v>
      </c>
      <c r="EI28" s="175">
        <f t="shared" si="69"/>
        <v>3.0200000000000005E-2</v>
      </c>
      <c r="EJ28" s="579">
        <f t="shared" si="69"/>
        <v>3.0200000000000005E-2</v>
      </c>
      <c r="EK28" s="221"/>
      <c r="EL28" s="221"/>
      <c r="EM28" s="221"/>
      <c r="EN28" s="221"/>
      <c r="EO28" s="221"/>
      <c r="EP28" s="221"/>
      <c r="EQ28" s="221"/>
      <c r="ER28" s="221"/>
      <c r="ES28" s="221"/>
      <c r="ET28" s="221"/>
      <c r="EU28" s="221"/>
      <c r="EV28" s="221"/>
      <c r="EW28" s="221"/>
      <c r="EX28" s="221"/>
      <c r="EY28" s="221"/>
      <c r="EZ28" s="221"/>
      <c r="FA28" s="221"/>
      <c r="FB28" s="221"/>
      <c r="FC28" s="221"/>
      <c r="FD28" s="221"/>
      <c r="FE28" s="221"/>
      <c r="FF28" s="221"/>
      <c r="FG28" s="221"/>
      <c r="FH28" s="221"/>
      <c r="FI28" s="221"/>
      <c r="FJ28" s="221"/>
      <c r="FK28" s="221"/>
      <c r="FL28" s="221"/>
      <c r="FM28" s="221"/>
      <c r="FN28" s="221"/>
      <c r="FO28" s="221"/>
      <c r="FP28" s="221"/>
      <c r="FQ28" s="221"/>
      <c r="FR28" s="221"/>
      <c r="FS28" s="221"/>
      <c r="FT28" s="221"/>
      <c r="FU28" s="221"/>
      <c r="FV28" s="221"/>
      <c r="FW28" s="221"/>
      <c r="FX28" s="221"/>
      <c r="FY28" s="221"/>
      <c r="FZ28" s="221"/>
      <c r="GA28" s="221"/>
      <c r="GB28" s="221"/>
      <c r="GC28" s="221"/>
      <c r="GD28" s="221"/>
      <c r="GE28" s="221"/>
      <c r="GF28" s="221"/>
      <c r="GG28" s="221"/>
      <c r="GH28" s="221"/>
      <c r="GI28" s="221"/>
      <c r="GJ28" s="221"/>
      <c r="GK28" s="221"/>
      <c r="GL28" s="221"/>
      <c r="GM28" s="221"/>
      <c r="GN28" s="221"/>
      <c r="GO28" s="221"/>
      <c r="GP28" s="221"/>
      <c r="GQ28" s="221"/>
      <c r="GR28" s="221"/>
      <c r="GS28" s="221"/>
      <c r="GT28" s="221"/>
      <c r="GU28" s="221"/>
      <c r="GV28" s="221"/>
      <c r="GW28" s="221"/>
      <c r="GX28" s="221"/>
      <c r="GY28" s="221"/>
      <c r="GZ28" s="221"/>
      <c r="HA28" s="221"/>
      <c r="HB28" s="221"/>
      <c r="HC28" s="221"/>
      <c r="HD28" s="221"/>
      <c r="HE28" s="221"/>
      <c r="HF28" s="221"/>
      <c r="HG28" s="221"/>
      <c r="HH28" s="221"/>
      <c r="HI28" s="221"/>
      <c r="HJ28" s="221"/>
      <c r="HK28" s="221"/>
      <c r="HL28" s="221"/>
      <c r="HM28" s="221"/>
      <c r="HN28" s="221"/>
      <c r="HO28" s="221"/>
      <c r="HP28" s="221"/>
      <c r="HQ28" s="221"/>
      <c r="HR28" s="221"/>
      <c r="HS28" s="221"/>
      <c r="HT28" s="221"/>
      <c r="HU28" s="221"/>
      <c r="HV28" s="221"/>
      <c r="HW28" s="221"/>
    </row>
    <row r="29" spans="1:231" s="28" customFormat="1" ht="13.5" customHeight="1">
      <c r="A29" s="42"/>
      <c r="B29"/>
      <c r="C29"/>
      <c r="D29"/>
      <c r="E29"/>
      <c r="F29"/>
      <c r="G29"/>
      <c r="H29" s="42"/>
      <c r="I29" s="1066" t="s">
        <v>619</v>
      </c>
      <c r="J29" s="33"/>
      <c r="K29" s="33"/>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619"/>
      <c r="AU29" s="175"/>
      <c r="AV29" s="175"/>
      <c r="AW29" s="579"/>
      <c r="AX29" s="175"/>
      <c r="AY29" s="175"/>
      <c r="AZ29" s="175"/>
      <c r="BA29" s="579"/>
      <c r="BB29" s="175"/>
      <c r="BC29" s="175"/>
      <c r="BD29" s="175"/>
      <c r="BE29" s="579"/>
      <c r="BF29" s="175"/>
      <c r="BG29" s="175"/>
      <c r="BH29" s="175"/>
      <c r="BI29" s="579"/>
      <c r="BJ29" s="175">
        <f t="shared" ref="BJ29:BQ29" si="70">BJ13/BF13-1</f>
        <v>0.37057495802779816</v>
      </c>
      <c r="BK29" s="175">
        <f t="shared" si="70"/>
        <v>0.35472142135981</v>
      </c>
      <c r="BL29" s="175">
        <f t="shared" si="70"/>
        <v>0.55801517149295821</v>
      </c>
      <c r="BM29" s="579">
        <f t="shared" si="70"/>
        <v>0.75031664219212946</v>
      </c>
      <c r="BN29" s="619">
        <f t="shared" si="70"/>
        <v>0.37224419831293787</v>
      </c>
      <c r="BO29" s="175">
        <f t="shared" si="70"/>
        <v>0.33335691346680463</v>
      </c>
      <c r="BP29" s="175">
        <f t="shared" si="70"/>
        <v>0.10173288481373621</v>
      </c>
      <c r="BQ29" s="579">
        <f t="shared" si="70"/>
        <v>-6.9336107857346896E-2</v>
      </c>
      <c r="BR29" s="619">
        <f t="shared" ref="BR29:CG29" si="71">IF(BR13=0,"N/A",BR13/BN13-1)</f>
        <v>1.1424430738088702</v>
      </c>
      <c r="BS29" s="175">
        <f t="shared" si="71"/>
        <v>0.64332688281648087</v>
      </c>
      <c r="BT29" s="175">
        <f t="shared" si="71"/>
        <v>0.56317897305936637</v>
      </c>
      <c r="BU29" s="579">
        <f t="shared" si="71"/>
        <v>0.75353945471311756</v>
      </c>
      <c r="BV29" s="619">
        <f t="shared" si="71"/>
        <v>-0.12478487983589026</v>
      </c>
      <c r="BW29" s="175">
        <f t="shared" si="71"/>
        <v>4.8158475655510458E-2</v>
      </c>
      <c r="BX29" s="175">
        <f t="shared" si="71"/>
        <v>7.5080910546223789E-2</v>
      </c>
      <c r="BY29" s="579">
        <f t="shared" si="71"/>
        <v>0.11726864363239931</v>
      </c>
      <c r="BZ29" s="619">
        <f t="shared" si="71"/>
        <v>0.15549630110982471</v>
      </c>
      <c r="CA29" s="175">
        <f t="shared" si="71"/>
        <v>0.12754021893916456</v>
      </c>
      <c r="CB29" s="175">
        <f t="shared" si="71"/>
        <v>0.23735661022950172</v>
      </c>
      <c r="CC29" s="579">
        <f t="shared" si="71"/>
        <v>0.28169964858918495</v>
      </c>
      <c r="CD29" s="619">
        <f t="shared" si="71"/>
        <v>0.25</v>
      </c>
      <c r="CE29" s="175">
        <f t="shared" si="71"/>
        <v>0.30000000000000004</v>
      </c>
      <c r="CF29" s="175">
        <f t="shared" si="71"/>
        <v>0.30000000000000004</v>
      </c>
      <c r="CG29" s="579">
        <f t="shared" si="71"/>
        <v>0.26</v>
      </c>
      <c r="CH29" s="130"/>
      <c r="CI29" s="130"/>
      <c r="CJ29" s="130"/>
      <c r="CK29" s="130"/>
      <c r="CL29" s="130"/>
      <c r="CM29" s="130"/>
      <c r="CN29" s="130"/>
      <c r="CO29" s="130"/>
      <c r="CP29" s="130"/>
      <c r="CQ29" s="130"/>
      <c r="CR29" s="130"/>
      <c r="CS29" s="130"/>
      <c r="CT29" s="130"/>
      <c r="CU29" s="130"/>
      <c r="CV29" s="130"/>
      <c r="CW29" s="130"/>
      <c r="CX29" s="130"/>
      <c r="CY29" s="130"/>
      <c r="CZ29" s="130"/>
      <c r="DA29" s="130"/>
      <c r="DB29" s="130"/>
      <c r="DC29" s="130"/>
      <c r="DD29" s="130"/>
      <c r="DE29" s="130"/>
      <c r="DF29" s="130"/>
      <c r="DG29" s="130"/>
      <c r="DH29" s="130"/>
      <c r="DI29" s="361"/>
      <c r="DJ29" s="711"/>
      <c r="DK29" s="130"/>
      <c r="DL29" s="130"/>
      <c r="DM29" s="130"/>
      <c r="DN29" s="130"/>
      <c r="DO29" s="130"/>
      <c r="DP29" s="361"/>
      <c r="DQ29" s="175"/>
      <c r="DR29" s="175"/>
      <c r="DS29" s="175"/>
      <c r="DT29" s="175"/>
      <c r="DU29" s="175"/>
      <c r="DV29" s="175"/>
      <c r="DW29" s="175"/>
      <c r="DX29" s="175">
        <f>DX13/DW13-1</f>
        <v>0.51575379980819602</v>
      </c>
      <c r="DY29" s="175">
        <f>DY13/DX13-1</f>
        <v>0.15524430249531318</v>
      </c>
      <c r="DZ29" s="175">
        <f t="shared" ref="DZ29:EJ29" si="72">IF(DZ13=0,"N/A",DZ13/DY13-1)</f>
        <v>0.75696526298196543</v>
      </c>
      <c r="EA29" s="175">
        <f t="shared" si="72"/>
        <v>2.5108659503976671E-2</v>
      </c>
      <c r="EB29" s="175">
        <f t="shared" si="72"/>
        <v>0.20171601190710398</v>
      </c>
      <c r="EC29" s="175">
        <f t="shared" si="72"/>
        <v>0.27797225908738143</v>
      </c>
      <c r="ED29" s="175">
        <f t="shared" si="72"/>
        <v>0.17999999999999994</v>
      </c>
      <c r="EE29" s="175">
        <f t="shared" si="72"/>
        <v>0.16999999999999993</v>
      </c>
      <c r="EF29" s="175">
        <f t="shared" si="72"/>
        <v>0.14999999999999991</v>
      </c>
      <c r="EG29" s="175">
        <f t="shared" si="72"/>
        <v>0.13000000000000012</v>
      </c>
      <c r="EH29" s="175">
        <f t="shared" si="72"/>
        <v>0.1100000000000001</v>
      </c>
      <c r="EI29" s="175">
        <f t="shared" si="72"/>
        <v>0.10000000000000009</v>
      </c>
      <c r="EJ29" s="579">
        <f t="shared" si="72"/>
        <v>9.000000000000008E-2</v>
      </c>
      <c r="EK29" s="221"/>
      <c r="EL29" s="221"/>
      <c r="EM29" s="221"/>
      <c r="EN29" s="221"/>
      <c r="EO29" s="221"/>
      <c r="EP29" s="221"/>
      <c r="EQ29" s="221"/>
      <c r="ER29" s="221"/>
      <c r="ES29" s="221"/>
      <c r="ET29" s="221"/>
      <c r="EU29" s="221"/>
      <c r="EV29" s="221"/>
      <c r="EW29" s="221"/>
      <c r="EX29" s="221"/>
      <c r="EY29" s="221"/>
      <c r="EZ29" s="221"/>
      <c r="FA29" s="221"/>
      <c r="FB29" s="221"/>
      <c r="FC29" s="221"/>
      <c r="FD29" s="221"/>
      <c r="FE29" s="221"/>
      <c r="FF29" s="221"/>
      <c r="FG29" s="221"/>
      <c r="FH29" s="221"/>
      <c r="FI29" s="221"/>
      <c r="FJ29" s="221"/>
      <c r="FK29" s="221"/>
      <c r="FL29" s="221"/>
      <c r="FM29" s="221"/>
      <c r="FN29" s="221"/>
      <c r="FO29" s="221"/>
      <c r="FP29" s="221"/>
      <c r="FQ29" s="221"/>
      <c r="FR29" s="221"/>
      <c r="FS29" s="221"/>
      <c r="FT29" s="221"/>
      <c r="FU29" s="221"/>
      <c r="FV29" s="221"/>
      <c r="FW29" s="221"/>
      <c r="FX29" s="221"/>
      <c r="FY29" s="221"/>
      <c r="FZ29" s="221"/>
      <c r="GA29" s="221"/>
      <c r="GB29" s="221"/>
      <c r="GC29" s="221"/>
      <c r="GD29" s="221"/>
      <c r="GE29" s="221"/>
      <c r="GF29" s="221"/>
      <c r="GG29" s="221"/>
      <c r="GH29" s="221"/>
      <c r="GI29" s="221"/>
      <c r="GJ29" s="221"/>
      <c r="GK29" s="221"/>
      <c r="GL29" s="221"/>
      <c r="GM29" s="221"/>
      <c r="GN29" s="221"/>
      <c r="GO29" s="221"/>
      <c r="GP29" s="221"/>
      <c r="GQ29" s="221"/>
      <c r="GR29" s="221"/>
      <c r="GS29" s="221"/>
      <c r="GT29" s="221"/>
      <c r="GU29" s="221"/>
      <c r="GV29" s="221"/>
      <c r="GW29" s="221"/>
      <c r="GX29" s="221"/>
      <c r="GY29" s="221"/>
      <c r="GZ29" s="221"/>
      <c r="HA29" s="221"/>
      <c r="HB29" s="221"/>
      <c r="HC29" s="221"/>
      <c r="HD29" s="221"/>
      <c r="HE29" s="221"/>
      <c r="HF29" s="221"/>
      <c r="HG29" s="221"/>
      <c r="HH29" s="221"/>
      <c r="HI29" s="221"/>
      <c r="HJ29" s="221"/>
      <c r="HK29" s="221"/>
      <c r="HL29" s="221"/>
      <c r="HM29" s="221"/>
      <c r="HN29" s="221"/>
      <c r="HO29" s="221"/>
      <c r="HP29" s="221"/>
      <c r="HQ29" s="221"/>
      <c r="HR29" s="221"/>
      <c r="HS29" s="221"/>
      <c r="HT29" s="221"/>
      <c r="HU29" s="221"/>
      <c r="HV29" s="221"/>
      <c r="HW29" s="221"/>
    </row>
    <row r="30" spans="1:231" s="44" customFormat="1" ht="13.5" customHeight="1">
      <c r="A30" s="43"/>
      <c r="B30"/>
      <c r="C30"/>
      <c r="D30"/>
      <c r="E30"/>
      <c r="F30"/>
      <c r="G30"/>
      <c r="H30" s="43"/>
      <c r="I30" s="1067" t="s">
        <v>61</v>
      </c>
      <c r="J30" s="33"/>
      <c r="K30" s="33"/>
      <c r="L30" s="33"/>
      <c r="M30" s="33"/>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622"/>
      <c r="AU30" s="181"/>
      <c r="AV30" s="181"/>
      <c r="AW30" s="590"/>
      <c r="AX30" s="181">
        <f t="shared" ref="AX30:CG30" si="73">AX16/AT16-1</f>
        <v>0.9442013129102842</v>
      </c>
      <c r="AY30" s="181">
        <f t="shared" si="73"/>
        <v>0.62833037300177619</v>
      </c>
      <c r="AZ30" s="181">
        <f t="shared" si="73"/>
        <v>0.48511099079588504</v>
      </c>
      <c r="BA30" s="590">
        <f t="shared" si="73"/>
        <v>1.0350765306122449</v>
      </c>
      <c r="BB30" s="181">
        <f t="shared" si="73"/>
        <v>1.1121740761583192</v>
      </c>
      <c r="BC30" s="181">
        <f t="shared" si="73"/>
        <v>1.1604854104172349</v>
      </c>
      <c r="BD30" s="181">
        <f t="shared" si="73"/>
        <v>1.3158342447441975</v>
      </c>
      <c r="BE30" s="590">
        <f t="shared" si="73"/>
        <v>1.0778230439778547</v>
      </c>
      <c r="BF30" s="181">
        <f t="shared" si="73"/>
        <v>1.0277975133214921</v>
      </c>
      <c r="BG30" s="181">
        <f t="shared" si="73"/>
        <v>0.75228778794572437</v>
      </c>
      <c r="BH30" s="181">
        <f t="shared" si="73"/>
        <v>0.67471270399328342</v>
      </c>
      <c r="BI30" s="590">
        <f t="shared" si="73"/>
        <v>0.726258106681414</v>
      </c>
      <c r="BJ30" s="181">
        <f t="shared" si="73"/>
        <v>0.7065650593439321</v>
      </c>
      <c r="BK30" s="181">
        <f t="shared" si="73"/>
        <v>0.68989735278227959</v>
      </c>
      <c r="BL30" s="181">
        <f t="shared" si="73"/>
        <v>0.67040576531411555</v>
      </c>
      <c r="BM30" s="590">
        <f t="shared" si="73"/>
        <v>0.69927483472638818</v>
      </c>
      <c r="BN30" s="622">
        <f t="shared" si="73"/>
        <v>0.70002053071908832</v>
      </c>
      <c r="BO30" s="181">
        <f t="shared" si="73"/>
        <v>0.67679028132992314</v>
      </c>
      <c r="BP30" s="181">
        <f t="shared" si="73"/>
        <v>0.66280880118549623</v>
      </c>
      <c r="BQ30" s="590">
        <f t="shared" si="73"/>
        <v>0.58238500034277085</v>
      </c>
      <c r="BR30" s="622">
        <f t="shared" si="73"/>
        <v>1.453557357003759</v>
      </c>
      <c r="BS30" s="181">
        <f t="shared" si="73"/>
        <v>1.1769176993962511</v>
      </c>
      <c r="BT30" s="181">
        <f t="shared" si="73"/>
        <v>0.99405500530198787</v>
      </c>
      <c r="BU30" s="590">
        <f t="shared" si="73"/>
        <v>0.83441822179380254</v>
      </c>
      <c r="BV30" s="622">
        <f t="shared" si="73"/>
        <v>0.14428632076342374</v>
      </c>
      <c r="BW30" s="181">
        <f t="shared" si="73"/>
        <v>0.21681682032358429</v>
      </c>
      <c r="BX30" s="181">
        <f t="shared" si="73"/>
        <v>0.27056826860521044</v>
      </c>
      <c r="BY30" s="590">
        <f t="shared" si="73"/>
        <v>0.34387435791462506</v>
      </c>
      <c r="BZ30" s="622">
        <f t="shared" si="73"/>
        <v>0.32149885472787676</v>
      </c>
      <c r="CA30" s="181">
        <f t="shared" si="73"/>
        <v>0.2804518169124246</v>
      </c>
      <c r="CB30" s="181">
        <f t="shared" si="73"/>
        <v>0.25489331766046863</v>
      </c>
      <c r="CC30" s="590">
        <f t="shared" si="73"/>
        <v>0.24040033038679831</v>
      </c>
      <c r="CD30" s="622">
        <f t="shared" si="73"/>
        <v>0.22149319916311505</v>
      </c>
      <c r="CE30" s="181">
        <f t="shared" si="73"/>
        <v>0.2285312197863969</v>
      </c>
      <c r="CF30" s="181">
        <f t="shared" si="73"/>
        <v>0.22623602495409445</v>
      </c>
      <c r="CG30" s="590">
        <f t="shared" si="73"/>
        <v>0.21795780311637492</v>
      </c>
      <c r="CH30" s="130"/>
      <c r="CI30" s="130"/>
      <c r="CJ30" s="130"/>
      <c r="CK30" s="130"/>
      <c r="CL30" s="130"/>
      <c r="CM30" s="130"/>
      <c r="CN30" s="130"/>
      <c r="CO30" s="130"/>
      <c r="CP30" s="130"/>
      <c r="CQ30" s="130"/>
      <c r="CR30" s="130"/>
      <c r="CS30" s="130"/>
      <c r="CT30" s="130"/>
      <c r="CU30" s="130"/>
      <c r="CV30" s="130"/>
      <c r="CW30" s="130"/>
      <c r="CX30" s="130"/>
      <c r="CY30" s="130"/>
      <c r="CZ30" s="130"/>
      <c r="DA30" s="130"/>
      <c r="DB30" s="130"/>
      <c r="DC30" s="130"/>
      <c r="DD30" s="130"/>
      <c r="DE30" s="130"/>
      <c r="DF30" s="130"/>
      <c r="DG30" s="130"/>
      <c r="DH30" s="130"/>
      <c r="DI30" s="361"/>
      <c r="DJ30" s="1596"/>
      <c r="DK30" s="130"/>
      <c r="DL30" s="130"/>
      <c r="DM30" s="130"/>
      <c r="DN30" s="130"/>
      <c r="DO30" s="130"/>
      <c r="DP30" s="361"/>
      <c r="DQ30" s="181"/>
      <c r="DR30" s="181">
        <f t="shared" ref="DR30:EJ30" si="74">DR16/DQ16-1</f>
        <v>0.65679645605036141</v>
      </c>
      <c r="DS30" s="181">
        <f t="shared" si="74"/>
        <v>0.49071207430340569</v>
      </c>
      <c r="DT30" s="181">
        <f t="shared" si="74"/>
        <v>0.65118474464268861</v>
      </c>
      <c r="DU30" s="181">
        <f t="shared" si="74"/>
        <v>0.74186724601223486</v>
      </c>
      <c r="DV30" s="181">
        <f t="shared" si="74"/>
        <v>1.1680178553845142</v>
      </c>
      <c r="DW30" s="181">
        <f t="shared" si="74"/>
        <v>0.76903395757951976</v>
      </c>
      <c r="DX30" s="181">
        <f t="shared" si="74"/>
        <v>0.69058622165169026</v>
      </c>
      <c r="DY30" s="181">
        <f t="shared" si="74"/>
        <v>0.64971525475208147</v>
      </c>
      <c r="DZ30" s="181">
        <f t="shared" si="74"/>
        <v>1.198796796954829</v>
      </c>
      <c r="EA30" s="181">
        <f t="shared" si="74"/>
        <v>0.18144223822890582</v>
      </c>
      <c r="EB30" s="181">
        <f t="shared" si="74"/>
        <v>0.2719206131901073</v>
      </c>
      <c r="EC30" s="181">
        <f t="shared" si="74"/>
        <v>0.22355177370527524</v>
      </c>
      <c r="ED30" s="181">
        <f t="shared" si="74"/>
        <v>0.17503631295436195</v>
      </c>
      <c r="EE30" s="181">
        <f t="shared" si="74"/>
        <v>0.15549854265409024</v>
      </c>
      <c r="EF30" s="181">
        <f t="shared" si="74"/>
        <v>0.13926400412022888</v>
      </c>
      <c r="EG30" s="181">
        <f t="shared" si="74"/>
        <v>0.12946725585697694</v>
      </c>
      <c r="EH30" s="181">
        <f t="shared" si="74"/>
        <v>0.1226274058853869</v>
      </c>
      <c r="EI30" s="181">
        <f t="shared" si="74"/>
        <v>0.10492635563102137</v>
      </c>
      <c r="EJ30" s="590">
        <f t="shared" si="74"/>
        <v>0.10109721429704344</v>
      </c>
      <c r="EK30" s="223"/>
      <c r="EL30" s="223"/>
      <c r="EM30" s="223"/>
      <c r="EN30" s="223"/>
      <c r="EO30" s="223"/>
      <c r="EP30" s="223"/>
      <c r="EQ30" s="223"/>
      <c r="ER30" s="223"/>
      <c r="ES30" s="223"/>
      <c r="ET30" s="223"/>
      <c r="EU30" s="223"/>
      <c r="EV30" s="223"/>
      <c r="EW30" s="223"/>
      <c r="EX30" s="223"/>
      <c r="EY30" s="223"/>
      <c r="EZ30" s="223"/>
      <c r="FA30" s="223"/>
      <c r="FB30" s="223"/>
      <c r="FC30" s="223"/>
      <c r="FD30" s="223"/>
      <c r="FE30" s="223"/>
      <c r="FF30" s="223"/>
      <c r="FG30" s="223"/>
      <c r="FH30" s="223"/>
      <c r="FI30" s="223"/>
      <c r="FJ30" s="223"/>
      <c r="FK30" s="223"/>
      <c r="FL30" s="223"/>
      <c r="FM30" s="223"/>
      <c r="FN30" s="223"/>
      <c r="FO30" s="223"/>
      <c r="FP30" s="223"/>
      <c r="FQ30" s="223"/>
      <c r="FR30" s="223"/>
      <c r="FS30" s="223"/>
      <c r="FT30" s="223"/>
      <c r="FU30" s="223"/>
      <c r="FV30" s="223"/>
      <c r="FW30" s="223"/>
      <c r="FX30" s="223"/>
      <c r="FY30" s="223"/>
      <c r="FZ30" s="223"/>
      <c r="GA30" s="223"/>
      <c r="GB30" s="223"/>
      <c r="GC30" s="223"/>
      <c r="GD30" s="223"/>
      <c r="GE30" s="223"/>
      <c r="GF30" s="223"/>
      <c r="GG30" s="223"/>
      <c r="GH30" s="223"/>
      <c r="GI30" s="223"/>
      <c r="GJ30" s="223"/>
      <c r="GK30" s="223"/>
      <c r="GL30" s="223"/>
      <c r="GM30" s="223"/>
      <c r="GN30" s="223"/>
      <c r="GO30" s="223"/>
      <c r="GP30" s="223"/>
      <c r="GQ30" s="223"/>
      <c r="GR30" s="223"/>
      <c r="GS30" s="223"/>
      <c r="GT30" s="223"/>
      <c r="GU30" s="223"/>
      <c r="GV30" s="223"/>
      <c r="GW30" s="223"/>
      <c r="GX30" s="223"/>
      <c r="GY30" s="223"/>
      <c r="GZ30" s="223"/>
      <c r="HA30" s="223"/>
      <c r="HB30" s="223"/>
      <c r="HC30" s="223"/>
      <c r="HD30" s="223"/>
      <c r="HE30" s="223"/>
      <c r="HF30" s="223"/>
      <c r="HG30" s="223"/>
      <c r="HH30" s="223"/>
      <c r="HI30" s="223"/>
      <c r="HJ30" s="223"/>
      <c r="HK30" s="223"/>
      <c r="HL30" s="223"/>
      <c r="HM30" s="223"/>
      <c r="HN30" s="223"/>
      <c r="HO30" s="223"/>
      <c r="HP30" s="223"/>
      <c r="HQ30" s="223"/>
      <c r="HR30" s="223"/>
      <c r="HS30" s="223"/>
      <c r="HT30" s="223"/>
      <c r="HU30" s="223"/>
      <c r="HV30" s="223"/>
      <c r="HW30" s="223"/>
    </row>
    <row r="31" spans="1:231" s="28" customFormat="1" ht="13.5" customHeight="1">
      <c r="A31" s="42"/>
      <c r="B31"/>
      <c r="C31"/>
      <c r="D31"/>
      <c r="E31"/>
      <c r="F31"/>
      <c r="G31"/>
      <c r="H31" s="42"/>
      <c r="I31" s="1066" t="s">
        <v>354</v>
      </c>
      <c r="J31" s="33"/>
      <c r="K31" s="33"/>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619"/>
      <c r="AU31" s="175"/>
      <c r="AV31" s="175"/>
      <c r="AW31" s="579"/>
      <c r="AX31" s="175">
        <f t="shared" ref="AX31:BG32" si="75">AX19/AT19-1</f>
        <v>0.33074565883554663</v>
      </c>
      <c r="AY31" s="175">
        <f t="shared" si="75"/>
        <v>0.37411250682687047</v>
      </c>
      <c r="AZ31" s="175">
        <f t="shared" si="75"/>
        <v>0.32189054726368171</v>
      </c>
      <c r="BA31" s="579">
        <f t="shared" si="75"/>
        <v>0.3867246279886305</v>
      </c>
      <c r="BB31" s="175">
        <f t="shared" si="75"/>
        <v>0.55848940743015052</v>
      </c>
      <c r="BC31" s="175">
        <f t="shared" si="75"/>
        <v>0.58889772125066231</v>
      </c>
      <c r="BD31" s="175">
        <f t="shared" si="75"/>
        <v>0.9323798770543219</v>
      </c>
      <c r="BE31" s="579">
        <f t="shared" si="75"/>
        <v>0.96419098143236059</v>
      </c>
      <c r="BF31" s="175">
        <f t="shared" si="75"/>
        <v>0.71256895193065417</v>
      </c>
      <c r="BG31" s="175">
        <f t="shared" si="75"/>
        <v>0.81580922204619366</v>
      </c>
      <c r="BH31" s="175">
        <f t="shared" ref="BH31:BQ32" si="76">BH19/BD19-1</f>
        <v>0.57703044861390662</v>
      </c>
      <c r="BI31" s="579">
        <f t="shared" si="76"/>
        <v>0.65416487631207443</v>
      </c>
      <c r="BJ31" s="175">
        <f t="shared" si="76"/>
        <v>0.9465662026918209</v>
      </c>
      <c r="BK31" s="175">
        <f t="shared" si="76"/>
        <v>0.91233870597419298</v>
      </c>
      <c r="BL31" s="175">
        <f t="shared" si="76"/>
        <v>1.0167551768144576</v>
      </c>
      <c r="BM31" s="579">
        <f t="shared" si="76"/>
        <v>0.59384740982633177</v>
      </c>
      <c r="BN31" s="619">
        <f t="shared" si="76"/>
        <v>0.69946517743698822</v>
      </c>
      <c r="BO31" s="175">
        <f t="shared" si="76"/>
        <v>0.73480609917156969</v>
      </c>
      <c r="BP31" s="175">
        <f t="shared" si="76"/>
        <v>0.51084937434934385</v>
      </c>
      <c r="BQ31" s="579">
        <f t="shared" si="76"/>
        <v>0.68450094293497266</v>
      </c>
      <c r="BR31" s="619">
        <f t="shared" ref="BR31:CA32" si="77">BR19/BN19-1</f>
        <v>1.399913066156655</v>
      </c>
      <c r="BS31" s="175">
        <f t="shared" si="77"/>
        <v>1.0794230822467674</v>
      </c>
      <c r="BT31" s="175">
        <f t="shared" si="77"/>
        <v>0.98997500506654079</v>
      </c>
      <c r="BU31" s="579">
        <f t="shared" si="77"/>
        <v>1.0590731296042897</v>
      </c>
      <c r="BV31" s="619">
        <f t="shared" si="77"/>
        <v>0.33381631662452627</v>
      </c>
      <c r="BW31" s="175">
        <f t="shared" si="77"/>
        <v>0.19591958996205849</v>
      </c>
      <c r="BX31" s="175">
        <f t="shared" si="77"/>
        <v>0.12113003095975228</v>
      </c>
      <c r="BY31" s="579">
        <f t="shared" si="77"/>
        <v>0.16034126302223206</v>
      </c>
      <c r="BZ31" s="619">
        <f t="shared" si="77"/>
        <v>3.7304191018315391E-2</v>
      </c>
      <c r="CA31" s="175">
        <f t="shared" si="77"/>
        <v>0.26431151656156215</v>
      </c>
      <c r="CB31" s="175">
        <f t="shared" ref="CB31:CG32" si="78">CB19/BX19-1</f>
        <v>0.27707428737532469</v>
      </c>
      <c r="CC31" s="579">
        <f t="shared" si="78"/>
        <v>0.22334449824427449</v>
      </c>
      <c r="CD31" s="619">
        <f t="shared" si="78"/>
        <v>0.32590531778205545</v>
      </c>
      <c r="CE31" s="175">
        <f t="shared" si="78"/>
        <v>0.25115405749690645</v>
      </c>
      <c r="CF31" s="175">
        <f t="shared" si="78"/>
        <v>0.58262240558077116</v>
      </c>
      <c r="CG31" s="579">
        <f t="shared" si="78"/>
        <v>0.78014661104679139</v>
      </c>
      <c r="CH31" s="130"/>
      <c r="CI31" s="130"/>
      <c r="CJ31" s="130"/>
      <c r="CK31" s="130"/>
      <c r="CL31" s="130"/>
      <c r="CM31" s="130"/>
      <c r="CN31" s="130"/>
      <c r="CO31" s="130"/>
      <c r="CP31" s="130"/>
      <c r="CQ31" s="130"/>
      <c r="CR31" s="130"/>
      <c r="CS31" s="130"/>
      <c r="CT31" s="130"/>
      <c r="CU31" s="130"/>
      <c r="CV31" s="130"/>
      <c r="CW31" s="130"/>
      <c r="CX31" s="130"/>
      <c r="CY31" s="130"/>
      <c r="CZ31" s="130"/>
      <c r="DA31" s="130"/>
      <c r="DB31" s="130"/>
      <c r="DC31" s="130"/>
      <c r="DD31" s="130"/>
      <c r="DE31" s="130"/>
      <c r="DF31" s="130"/>
      <c r="DG31" s="130"/>
      <c r="DH31" s="130"/>
      <c r="DI31" s="361"/>
      <c r="DJ31" s="711"/>
      <c r="DK31" s="130"/>
      <c r="DL31" s="130"/>
      <c r="DM31" s="130"/>
      <c r="DN31" s="130"/>
      <c r="DO31" s="130"/>
      <c r="DP31" s="361"/>
      <c r="DQ31" s="175"/>
      <c r="DR31" s="175">
        <f t="shared" ref="DR31:EJ31" si="79">DR19/DQ19-1</f>
        <v>0.42354385486291091</v>
      </c>
      <c r="DS31" s="175">
        <f t="shared" si="79"/>
        <v>9.3761977769260207E-2</v>
      </c>
      <c r="DT31" s="175">
        <f t="shared" si="79"/>
        <v>-1.8835691445091785E-2</v>
      </c>
      <c r="DU31" s="175">
        <f t="shared" si="79"/>
        <v>0.35394437251663002</v>
      </c>
      <c r="DV31" s="175">
        <f t="shared" si="79"/>
        <v>0.77528275134368752</v>
      </c>
      <c r="DW31" s="175">
        <f t="shared" si="79"/>
        <v>0.67911736845037951</v>
      </c>
      <c r="DX31" s="175">
        <f t="shared" si="79"/>
        <v>0.8520386717108035</v>
      </c>
      <c r="DY31" s="175">
        <f t="shared" si="79"/>
        <v>0.61711900040614465</v>
      </c>
      <c r="DZ31" s="175">
        <f t="shared" si="79"/>
        <v>1.2942204628976439</v>
      </c>
      <c r="EA31" s="175">
        <f t="shared" si="79"/>
        <v>0.13177150501820334</v>
      </c>
      <c r="EB31" s="175">
        <f t="shared" si="79"/>
        <v>0.19553664649637148</v>
      </c>
      <c r="EC31" s="175">
        <f t="shared" si="79"/>
        <v>0.48440555950538733</v>
      </c>
      <c r="ED31" s="175">
        <f t="shared" si="79"/>
        <v>0.42769087806829531</v>
      </c>
      <c r="EE31" s="175">
        <f t="shared" si="79"/>
        <v>0.54487718607107172</v>
      </c>
      <c r="EF31" s="175">
        <f t="shared" si="79"/>
        <v>0.48907495477978435</v>
      </c>
      <c r="EG31" s="175">
        <f t="shared" si="79"/>
        <v>0.35379778201975132</v>
      </c>
      <c r="EH31" s="175">
        <f t="shared" si="79"/>
        <v>0.2953932254237408</v>
      </c>
      <c r="EI31" s="175">
        <f t="shared" si="79"/>
        <v>0.28987773134693207</v>
      </c>
      <c r="EJ31" s="579">
        <f t="shared" si="79"/>
        <v>0.27740159063401637</v>
      </c>
      <c r="EK31" s="221"/>
      <c r="EL31" s="221"/>
      <c r="EM31" s="221"/>
      <c r="EN31" s="221"/>
      <c r="EO31" s="221"/>
      <c r="EP31" s="221"/>
      <c r="EQ31" s="221"/>
      <c r="ER31" s="221"/>
      <c r="ES31" s="221"/>
      <c r="ET31" s="221"/>
      <c r="EU31" s="221"/>
      <c r="EV31" s="221"/>
      <c r="EW31" s="221"/>
      <c r="EX31" s="221"/>
      <c r="EY31" s="221"/>
      <c r="EZ31" s="221"/>
      <c r="FA31" s="221"/>
      <c r="FB31" s="221"/>
      <c r="FC31" s="221"/>
      <c r="FD31" s="221"/>
      <c r="FE31" s="221"/>
      <c r="FF31" s="221"/>
      <c r="FG31" s="221"/>
      <c r="FH31" s="221"/>
      <c r="FI31" s="221"/>
      <c r="FJ31" s="221"/>
      <c r="FK31" s="221"/>
      <c r="FL31" s="221"/>
      <c r="FM31" s="221"/>
      <c r="FN31" s="221"/>
      <c r="FO31" s="221"/>
      <c r="FP31" s="221"/>
      <c r="FQ31" s="221"/>
      <c r="FR31" s="221"/>
      <c r="FS31" s="221"/>
      <c r="FT31" s="221"/>
      <c r="FU31" s="221"/>
      <c r="FV31" s="221"/>
      <c r="FW31" s="221"/>
      <c r="FX31" s="221"/>
      <c r="FY31" s="221"/>
      <c r="FZ31" s="221"/>
      <c r="GA31" s="221"/>
      <c r="GB31" s="221"/>
      <c r="GC31" s="221"/>
      <c r="GD31" s="221"/>
      <c r="GE31" s="221"/>
      <c r="GF31" s="221"/>
      <c r="GG31" s="221"/>
      <c r="GH31" s="221"/>
      <c r="GI31" s="221"/>
      <c r="GJ31" s="221"/>
      <c r="GK31" s="221"/>
      <c r="GL31" s="221"/>
      <c r="GM31" s="221"/>
      <c r="GN31" s="221"/>
      <c r="GO31" s="221"/>
      <c r="GP31" s="221"/>
      <c r="GQ31" s="221"/>
      <c r="GR31" s="221"/>
      <c r="GS31" s="221"/>
      <c r="GT31" s="221"/>
      <c r="GU31" s="221"/>
      <c r="GV31" s="221"/>
      <c r="GW31" s="221"/>
      <c r="GX31" s="221"/>
      <c r="GY31" s="221"/>
      <c r="GZ31" s="221"/>
      <c r="HA31" s="221"/>
      <c r="HB31" s="221"/>
      <c r="HC31" s="221"/>
      <c r="HD31" s="221"/>
      <c r="HE31" s="221"/>
      <c r="HF31" s="221"/>
      <c r="HG31" s="221"/>
      <c r="HH31" s="221"/>
      <c r="HI31" s="221"/>
      <c r="HJ31" s="221"/>
      <c r="HK31" s="221"/>
      <c r="HL31" s="221"/>
      <c r="HM31" s="221"/>
      <c r="HN31" s="221"/>
      <c r="HO31" s="221"/>
      <c r="HP31" s="221"/>
      <c r="HQ31" s="221"/>
      <c r="HR31" s="221"/>
      <c r="HS31" s="221"/>
      <c r="HT31" s="221"/>
      <c r="HU31" s="221"/>
      <c r="HV31" s="221"/>
      <c r="HW31" s="221"/>
    </row>
    <row r="32" spans="1:231" s="28" customFormat="1" ht="13.5" hidden="1" customHeight="1" outlineLevel="1">
      <c r="A32" s="42"/>
      <c r="B32"/>
      <c r="C32"/>
      <c r="D32"/>
      <c r="E32"/>
      <c r="F32"/>
      <c r="G32"/>
      <c r="H32" s="42"/>
      <c r="I32" s="1067" t="s">
        <v>65</v>
      </c>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619"/>
      <c r="AU32" s="175"/>
      <c r="AV32" s="175"/>
      <c r="AW32" s="579"/>
      <c r="AX32" s="175">
        <f t="shared" si="75"/>
        <v>-0.45053413841151857</v>
      </c>
      <c r="AY32" s="175">
        <f t="shared" si="75"/>
        <v>-0.78361981799797742</v>
      </c>
      <c r="AZ32" s="175">
        <f t="shared" si="75"/>
        <v>-1.5276073619631902</v>
      </c>
      <c r="BA32" s="579">
        <f t="shared" si="75"/>
        <v>-2.0015661707126053</v>
      </c>
      <c r="BB32" s="175">
        <f t="shared" si="75"/>
        <v>-1.936601859678782</v>
      </c>
      <c r="BC32" s="175">
        <f t="shared" si="75"/>
        <v>-18.999999999999979</v>
      </c>
      <c r="BD32" s="175">
        <f t="shared" si="75"/>
        <v>13.162790697674437</v>
      </c>
      <c r="BE32" s="579">
        <f t="shared" si="75"/>
        <v>1.814698983580926</v>
      </c>
      <c r="BF32" s="175">
        <f t="shared" si="75"/>
        <v>3.9160649819494573</v>
      </c>
      <c r="BG32" s="175">
        <f t="shared" si="75"/>
        <v>0.5545171339563868</v>
      </c>
      <c r="BH32" s="175">
        <f t="shared" si="76"/>
        <v>1.0864805692391899</v>
      </c>
      <c r="BI32" s="579">
        <f t="shared" si="76"/>
        <v>1.0525000000000002</v>
      </c>
      <c r="BJ32" s="175">
        <f t="shared" si="76"/>
        <v>-5.9482283825959215E-2</v>
      </c>
      <c r="BK32" s="175">
        <f t="shared" si="76"/>
        <v>-0.11907147628590509</v>
      </c>
      <c r="BL32" s="175">
        <f t="shared" si="76"/>
        <v>-0.43310598111227683</v>
      </c>
      <c r="BM32" s="579">
        <f t="shared" si="76"/>
        <v>1.0837731763432141</v>
      </c>
      <c r="BN32" s="619">
        <f t="shared" si="76"/>
        <v>0.70368924458325099</v>
      </c>
      <c r="BO32" s="175">
        <f t="shared" si="76"/>
        <v>0.21876777251184554</v>
      </c>
      <c r="BP32" s="175">
        <f t="shared" si="76"/>
        <v>2.3852383155946293</v>
      </c>
      <c r="BQ32" s="579">
        <f t="shared" si="76"/>
        <v>0.29752549197895561</v>
      </c>
      <c r="BR32" s="619">
        <f t="shared" si="77"/>
        <v>1.8070577451879037</v>
      </c>
      <c r="BS32" s="175">
        <f t="shared" si="77"/>
        <v>2.2725151656556331</v>
      </c>
      <c r="BT32" s="175">
        <f t="shared" si="77"/>
        <v>1.014694826054269</v>
      </c>
      <c r="BU32" s="579">
        <f t="shared" si="77"/>
        <v>2.0822905195715613E-2</v>
      </c>
      <c r="BV32" s="619">
        <f t="shared" si="77"/>
        <v>-0.92351020408163198</v>
      </c>
      <c r="BW32" s="175">
        <f t="shared" si="77"/>
        <v>0.36603450734350051</v>
      </c>
      <c r="BX32" s="175">
        <f t="shared" si="77"/>
        <v>1.0172677002408679</v>
      </c>
      <c r="BY32" s="579">
        <f t="shared" si="77"/>
        <v>1.6845640874767112</v>
      </c>
      <c r="BZ32" s="619">
        <f t="shared" si="77"/>
        <v>28.241728922091532</v>
      </c>
      <c r="CA32" s="175">
        <f t="shared" si="77"/>
        <v>0.38135003479471452</v>
      </c>
      <c r="CB32" s="175">
        <f t="shared" si="78"/>
        <v>0.19329667187999244</v>
      </c>
      <c r="CC32" s="579">
        <f t="shared" si="78"/>
        <v>0.29425194980730107</v>
      </c>
      <c r="CD32" s="619">
        <f t="shared" si="78"/>
        <v>-0.1423858636915134</v>
      </c>
      <c r="CE32" s="175">
        <f t="shared" si="78"/>
        <v>0.22503556270976599</v>
      </c>
      <c r="CF32" s="175">
        <f t="shared" si="78"/>
        <v>0.15357973002456204</v>
      </c>
      <c r="CG32" s="579">
        <f t="shared" si="78"/>
        <v>0.23367028280345625</v>
      </c>
      <c r="CH32" s="130"/>
      <c r="CI32" s="130"/>
      <c r="CJ32" s="130"/>
      <c r="CK32" s="130"/>
      <c r="CL32" s="130"/>
      <c r="CM32" s="130"/>
      <c r="CN32" s="130"/>
      <c r="CO32" s="130"/>
      <c r="CP32" s="130"/>
      <c r="CQ32" s="130"/>
      <c r="CR32" s="130"/>
      <c r="CS32" s="130"/>
      <c r="CT32" s="130"/>
      <c r="CU32" s="130"/>
      <c r="CV32" s="130"/>
      <c r="CW32" s="130"/>
      <c r="CX32" s="130"/>
      <c r="CY32" s="130"/>
      <c r="CZ32" s="130"/>
      <c r="DA32" s="130"/>
      <c r="DB32" s="130"/>
      <c r="DC32" s="130"/>
      <c r="DD32" s="130"/>
      <c r="DE32" s="130"/>
      <c r="DF32" s="130"/>
      <c r="DG32" s="130"/>
      <c r="DH32" s="130"/>
      <c r="DI32" s="361"/>
      <c r="DJ32" s="711"/>
      <c r="DK32" s="130"/>
      <c r="DL32" s="130"/>
      <c r="DM32" s="130"/>
      <c r="DN32" s="130"/>
      <c r="DO32" s="130"/>
      <c r="DP32" s="361"/>
      <c r="DQ32" s="175"/>
      <c r="DR32" s="175">
        <f t="shared" ref="DR32:EJ32" si="80">DR20/DQ20-1</f>
        <v>0.32709919984575375</v>
      </c>
      <c r="DS32" s="175">
        <f t="shared" si="80"/>
        <v>-0.11114339677466245</v>
      </c>
      <c r="DT32" s="175">
        <f t="shared" si="80"/>
        <v>-0.59888852566198092</v>
      </c>
      <c r="DU32" s="175">
        <f t="shared" si="80"/>
        <v>-1.0285248573757129</v>
      </c>
      <c r="DV32" s="175">
        <f t="shared" si="80"/>
        <v>86.242857142857829</v>
      </c>
      <c r="DW32" s="175">
        <f t="shared" si="80"/>
        <v>1.1653839855903092</v>
      </c>
      <c r="DX32" s="175">
        <f t="shared" si="80"/>
        <v>0.13872504537204988</v>
      </c>
      <c r="DY32" s="175">
        <f t="shared" si="80"/>
        <v>0.83092605505196215</v>
      </c>
      <c r="DZ32" s="175">
        <f t="shared" si="80"/>
        <v>0.73026005585579257</v>
      </c>
      <c r="EA32" s="175">
        <f t="shared" si="80"/>
        <v>0.50482129755790806</v>
      </c>
      <c r="EB32" s="175">
        <f t="shared" si="80"/>
        <v>0.64593418074177156</v>
      </c>
      <c r="EC32" s="175">
        <f t="shared" si="80"/>
        <v>0.12096781147057856</v>
      </c>
      <c r="ED32" s="175">
        <f t="shared" si="80"/>
        <v>0.32850137877188179</v>
      </c>
      <c r="EE32" s="175">
        <f t="shared" si="80"/>
        <v>0.41967813684394839</v>
      </c>
      <c r="EF32" s="175">
        <f t="shared" si="80"/>
        <v>0.29310654652463075</v>
      </c>
      <c r="EG32" s="175">
        <f t="shared" si="80"/>
        <v>0.25843017577779981</v>
      </c>
      <c r="EH32" s="175">
        <f t="shared" si="80"/>
        <v>0.32843324314565581</v>
      </c>
      <c r="EI32" s="175">
        <f t="shared" si="80"/>
        <v>0.16365137671916119</v>
      </c>
      <c r="EJ32" s="579">
        <f t="shared" si="80"/>
        <v>0.1673669867055112</v>
      </c>
      <c r="EK32" s="221"/>
      <c r="EL32" s="221"/>
      <c r="EM32" s="221"/>
      <c r="EN32" s="221"/>
      <c r="EO32" s="221"/>
      <c r="EP32" s="221"/>
      <c r="EQ32" s="221"/>
      <c r="ER32" s="221"/>
      <c r="ES32" s="221"/>
      <c r="ET32" s="221"/>
      <c r="EU32" s="221"/>
      <c r="EV32" s="221"/>
      <c r="EW32" s="221"/>
      <c r="EX32" s="221"/>
      <c r="EY32" s="221"/>
      <c r="EZ32" s="221"/>
      <c r="FA32" s="221"/>
      <c r="FB32" s="221"/>
      <c r="FC32" s="221"/>
      <c r="FD32" s="221"/>
      <c r="FE32" s="221"/>
      <c r="FF32" s="221"/>
      <c r="FG32" s="221"/>
      <c r="FH32" s="221"/>
      <c r="FI32" s="221"/>
      <c r="FJ32" s="221"/>
      <c r="FK32" s="221"/>
      <c r="FL32" s="221"/>
      <c r="FM32" s="221"/>
      <c r="FN32" s="221"/>
      <c r="FO32" s="221"/>
      <c r="FP32" s="221"/>
      <c r="FQ32" s="221"/>
      <c r="FR32" s="221"/>
      <c r="FS32" s="221"/>
      <c r="FT32" s="221"/>
      <c r="FU32" s="221"/>
      <c r="FV32" s="221"/>
      <c r="FW32" s="221"/>
      <c r="FX32" s="221"/>
      <c r="FY32" s="221"/>
      <c r="FZ32" s="221"/>
      <c r="GA32" s="221"/>
      <c r="GB32" s="221"/>
      <c r="GC32" s="221"/>
      <c r="GD32" s="221"/>
      <c r="GE32" s="221"/>
      <c r="GF32" s="221"/>
      <c r="GG32" s="221"/>
      <c r="GH32" s="221"/>
      <c r="GI32" s="221"/>
      <c r="GJ32" s="221"/>
      <c r="GK32" s="221"/>
      <c r="GL32" s="221"/>
      <c r="GM32" s="221"/>
      <c r="GN32" s="221"/>
      <c r="GO32" s="221"/>
      <c r="GP32" s="221"/>
      <c r="GQ32" s="221"/>
      <c r="GR32" s="221"/>
      <c r="GS32" s="221"/>
      <c r="GT32" s="221"/>
      <c r="GU32" s="221"/>
      <c r="GV32" s="221"/>
      <c r="GW32" s="221"/>
      <c r="GX32" s="221"/>
      <c r="GY32" s="221"/>
      <c r="GZ32" s="221"/>
      <c r="HA32" s="221"/>
      <c r="HB32" s="221"/>
      <c r="HC32" s="221"/>
      <c r="HD32" s="221"/>
      <c r="HE32" s="221"/>
      <c r="HF32" s="221"/>
      <c r="HG32" s="221"/>
      <c r="HH32" s="221"/>
      <c r="HI32" s="221"/>
      <c r="HJ32" s="221"/>
      <c r="HK32" s="221"/>
      <c r="HL32" s="221"/>
      <c r="HM32" s="221"/>
      <c r="HN32" s="221"/>
      <c r="HO32" s="221"/>
      <c r="HP32" s="221"/>
      <c r="HQ32" s="221"/>
      <c r="HR32" s="221"/>
      <c r="HS32" s="221"/>
      <c r="HT32" s="221"/>
      <c r="HU32" s="221"/>
      <c r="HV32" s="221"/>
      <c r="HW32" s="221"/>
    </row>
    <row r="33" spans="1:231" s="28" customFormat="1" ht="13.5" hidden="1" customHeight="1" outlineLevel="1">
      <c r="A33" s="42"/>
      <c r="B33"/>
      <c r="C33"/>
      <c r="D33"/>
      <c r="E33"/>
      <c r="F33"/>
      <c r="G33"/>
      <c r="H33" s="42"/>
      <c r="I33" s="1068" t="s">
        <v>355</v>
      </c>
      <c r="J33" s="33"/>
      <c r="K33" s="33"/>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c r="AN33" s="33"/>
      <c r="AO33" s="33"/>
      <c r="AP33" s="33"/>
      <c r="AQ33" s="33"/>
      <c r="AR33" s="33"/>
      <c r="AS33" s="33"/>
      <c r="AT33" s="619"/>
      <c r="AU33" s="175"/>
      <c r="AV33" s="175"/>
      <c r="AW33" s="579"/>
      <c r="AX33" s="713">
        <f t="shared" ref="AX33:CG33" si="81">(AX21-AT21)*10000</f>
        <v>5632.8370412602544</v>
      </c>
      <c r="AY33" s="713">
        <f t="shared" si="81"/>
        <v>1904.034277200378</v>
      </c>
      <c r="AZ33" s="713">
        <f t="shared" si="81"/>
        <v>1196.0375191386388</v>
      </c>
      <c r="BA33" s="714">
        <f t="shared" si="81"/>
        <v>4050.7601896916713</v>
      </c>
      <c r="BB33" s="713">
        <f t="shared" si="81"/>
        <v>3203.1100640277909</v>
      </c>
      <c r="BC33" s="713">
        <f t="shared" si="81"/>
        <v>2722.8424599743084</v>
      </c>
      <c r="BD33" s="713">
        <f t="shared" si="81"/>
        <v>1603.8803404817111</v>
      </c>
      <c r="BE33" s="714">
        <f t="shared" si="81"/>
        <v>473.8144521403284</v>
      </c>
      <c r="BF33" s="713">
        <f t="shared" si="81"/>
        <v>1401.5680616825582</v>
      </c>
      <c r="BG33" s="713">
        <f t="shared" si="81"/>
        <v>-274.37873551843296</v>
      </c>
      <c r="BH33" s="713">
        <f t="shared" si="81"/>
        <v>471.43969281170041</v>
      </c>
      <c r="BI33" s="714">
        <f t="shared" si="81"/>
        <v>342.04234963651743</v>
      </c>
      <c r="BJ33" s="713">
        <f t="shared" si="81"/>
        <v>-1070.8463476483078</v>
      </c>
      <c r="BK33" s="713">
        <f t="shared" si="81"/>
        <v>-1032.418019705945</v>
      </c>
      <c r="BL33" s="713">
        <f t="shared" si="81"/>
        <v>-1578.1308838241287</v>
      </c>
      <c r="BM33" s="714">
        <f t="shared" si="81"/>
        <v>486.91613186514132</v>
      </c>
      <c r="BN33" s="712">
        <f t="shared" si="81"/>
        <v>2.8372539175619549</v>
      </c>
      <c r="BO33" s="713">
        <f t="shared" si="81"/>
        <v>-307.0948502084986</v>
      </c>
      <c r="BP33" s="713">
        <f t="shared" si="81"/>
        <v>839.78299768475438</v>
      </c>
      <c r="BQ33" s="714">
        <f t="shared" si="81"/>
        <v>-475.03837908757453</v>
      </c>
      <c r="BR33" s="712">
        <f t="shared" si="81"/>
        <v>189.83156370607517</v>
      </c>
      <c r="BS33" s="713">
        <f t="shared" si="81"/>
        <v>411.25925360582238</v>
      </c>
      <c r="BT33" s="713">
        <f t="shared" si="81"/>
        <v>17.083767568615016</v>
      </c>
      <c r="BU33" s="714">
        <f t="shared" si="81"/>
        <v>-959.67451349097064</v>
      </c>
      <c r="BV33" s="712">
        <f t="shared" si="81"/>
        <v>-1406.6423018735072</v>
      </c>
      <c r="BW33" s="713">
        <f t="shared" si="81"/>
        <v>150.64038987980129</v>
      </c>
      <c r="BX33" s="713">
        <f t="shared" si="81"/>
        <v>980.01973117137982</v>
      </c>
      <c r="BY33" s="714">
        <f t="shared" si="81"/>
        <v>1201.2559243224953</v>
      </c>
      <c r="BZ33" s="712">
        <f t="shared" si="81"/>
        <v>2128.8784923706621</v>
      </c>
      <c r="CA33" s="713">
        <f t="shared" si="81"/>
        <v>108.66834483556353</v>
      </c>
      <c r="CB33" s="713">
        <f t="shared" si="81"/>
        <v>-129.95793158663116</v>
      </c>
      <c r="CC33" s="714">
        <f t="shared" si="81"/>
        <v>104.42823333167262</v>
      </c>
      <c r="CD33" s="712">
        <f t="shared" si="81"/>
        <v>-664.20316814052217</v>
      </c>
      <c r="CE33" s="713">
        <f t="shared" si="81"/>
        <v>-4.2331720899935199</v>
      </c>
      <c r="CF33" s="713">
        <f t="shared" si="81"/>
        <v>-149.1740679255102</v>
      </c>
      <c r="CG33" s="714">
        <f t="shared" si="81"/>
        <v>32.378034239231582</v>
      </c>
      <c r="CH33" s="130"/>
      <c r="CI33" s="130"/>
      <c r="CJ33" s="130"/>
      <c r="CK33" s="130"/>
      <c r="CL33" s="130"/>
      <c r="CM33" s="130"/>
      <c r="CN33" s="130"/>
      <c r="CO33" s="130"/>
      <c r="CP33" s="130"/>
      <c r="CQ33" s="130"/>
      <c r="CR33" s="130"/>
      <c r="CS33" s="130"/>
      <c r="CT33" s="130"/>
      <c r="CU33" s="130"/>
      <c r="CV33" s="130"/>
      <c r="CW33" s="130"/>
      <c r="CX33" s="130"/>
      <c r="CY33" s="130"/>
      <c r="CZ33" s="130"/>
      <c r="DA33" s="130"/>
      <c r="DB33" s="130"/>
      <c r="DC33" s="130"/>
      <c r="DD33" s="130"/>
      <c r="DE33" s="130"/>
      <c r="DF33" s="130"/>
      <c r="DG33" s="130"/>
      <c r="DH33" s="130"/>
      <c r="DI33" s="361"/>
      <c r="DJ33" s="711"/>
      <c r="DK33" s="130"/>
      <c r="DL33" s="130"/>
      <c r="DM33" s="130"/>
      <c r="DN33" s="130"/>
      <c r="DO33" s="130"/>
      <c r="DP33" s="361"/>
      <c r="DQ33" s="175"/>
      <c r="DR33" s="713">
        <f t="shared" ref="DR33:EJ33" si="82">(DR21-DQ21)*10000</f>
        <v>4812.763352955807</v>
      </c>
      <c r="DS33" s="713">
        <f t="shared" si="82"/>
        <v>7821.337123440655</v>
      </c>
      <c r="DT33" s="713">
        <f t="shared" si="82"/>
        <v>8745.0097395505891</v>
      </c>
      <c r="DU33" s="713">
        <f t="shared" si="82"/>
        <v>2851.9658789602026</v>
      </c>
      <c r="DV33" s="713">
        <f t="shared" si="82"/>
        <v>1803.1698030742227</v>
      </c>
      <c r="DW33" s="713">
        <f t="shared" si="82"/>
        <v>414.29347386596316</v>
      </c>
      <c r="DX33" s="713">
        <f t="shared" si="82"/>
        <v>-738.85061075926683</v>
      </c>
      <c r="DY33" s="713">
        <f t="shared" si="82"/>
        <v>167.46372805281183</v>
      </c>
      <c r="DZ33" s="713">
        <f t="shared" si="82"/>
        <v>-360.55044722946349</v>
      </c>
      <c r="EA33" s="713">
        <f t="shared" si="82"/>
        <v>364.44598324074735</v>
      </c>
      <c r="EB33" s="713">
        <f t="shared" si="82"/>
        <v>498.69332445416859</v>
      </c>
      <c r="EC33" s="713">
        <f t="shared" si="82"/>
        <v>-183.9991347105549</v>
      </c>
      <c r="ED33" s="713">
        <f t="shared" si="82"/>
        <v>262.59575135661186</v>
      </c>
      <c r="EE33" s="713">
        <f t="shared" si="82"/>
        <v>519.72073183782607</v>
      </c>
      <c r="EF33" s="713">
        <f t="shared" si="82"/>
        <v>377.14880807252217</v>
      </c>
      <c r="EG33" s="713">
        <f t="shared" si="82"/>
        <v>361.96102905286966</v>
      </c>
      <c r="EH33" s="713">
        <f t="shared" si="82"/>
        <v>647.51245798612581</v>
      </c>
      <c r="EI33" s="713">
        <f t="shared" si="82"/>
        <v>222.13655054247937</v>
      </c>
      <c r="EJ33" s="714">
        <f t="shared" si="82"/>
        <v>264.91682721647646</v>
      </c>
      <c r="EK33" s="221"/>
      <c r="EL33" s="221"/>
      <c r="EM33" s="221"/>
      <c r="EN33" s="221"/>
      <c r="EO33" s="221"/>
      <c r="EP33" s="221"/>
      <c r="EQ33" s="221"/>
      <c r="ER33" s="221"/>
      <c r="ES33" s="221"/>
      <c r="ET33" s="221"/>
      <c r="EU33" s="221"/>
      <c r="EV33" s="221"/>
      <c r="EW33" s="221"/>
      <c r="EX33" s="221"/>
      <c r="EY33" s="221"/>
      <c r="EZ33" s="221"/>
      <c r="FA33" s="221"/>
      <c r="FB33" s="221"/>
      <c r="FC33" s="221"/>
      <c r="FD33" s="221"/>
      <c r="FE33" s="221"/>
      <c r="FF33" s="221"/>
      <c r="FG33" s="221"/>
      <c r="FH33" s="221"/>
      <c r="FI33" s="221"/>
      <c r="FJ33" s="221"/>
      <c r="FK33" s="221"/>
      <c r="FL33" s="221"/>
      <c r="FM33" s="221"/>
      <c r="FN33" s="221"/>
      <c r="FO33" s="221"/>
      <c r="FP33" s="221"/>
      <c r="FQ33" s="221"/>
      <c r="FR33" s="221"/>
      <c r="FS33" s="221"/>
      <c r="FT33" s="221"/>
      <c r="FU33" s="221"/>
      <c r="FV33" s="221"/>
      <c r="FW33" s="221"/>
      <c r="FX33" s="221"/>
      <c r="FY33" s="221"/>
      <c r="FZ33" s="221"/>
      <c r="GA33" s="221"/>
      <c r="GB33" s="221"/>
      <c r="GC33" s="221"/>
      <c r="GD33" s="221"/>
      <c r="GE33" s="221"/>
      <c r="GF33" s="221"/>
      <c r="GG33" s="221"/>
      <c r="GH33" s="221"/>
      <c r="GI33" s="221"/>
      <c r="GJ33" s="221"/>
      <c r="GK33" s="221"/>
      <c r="GL33" s="221"/>
      <c r="GM33" s="221"/>
      <c r="GN33" s="221"/>
      <c r="GO33" s="221"/>
      <c r="GP33" s="221"/>
      <c r="GQ33" s="221"/>
      <c r="GR33" s="221"/>
      <c r="GS33" s="221"/>
      <c r="GT33" s="221"/>
      <c r="GU33" s="221"/>
      <c r="GV33" s="221"/>
      <c r="GW33" s="221"/>
      <c r="GX33" s="221"/>
      <c r="GY33" s="221"/>
      <c r="GZ33" s="221"/>
      <c r="HA33" s="221"/>
      <c r="HB33" s="221"/>
      <c r="HC33" s="221"/>
      <c r="HD33" s="221"/>
      <c r="HE33" s="221"/>
      <c r="HF33" s="221"/>
      <c r="HG33" s="221"/>
      <c r="HH33" s="221"/>
      <c r="HI33" s="221"/>
      <c r="HJ33" s="221"/>
      <c r="HK33" s="221"/>
      <c r="HL33" s="221"/>
      <c r="HM33" s="221"/>
      <c r="HN33" s="221"/>
      <c r="HO33" s="221"/>
      <c r="HP33" s="221"/>
      <c r="HQ33" s="221"/>
      <c r="HR33" s="221"/>
      <c r="HS33" s="221"/>
      <c r="HT33" s="221"/>
      <c r="HU33" s="221"/>
      <c r="HV33" s="221"/>
      <c r="HW33" s="221"/>
    </row>
    <row r="34" spans="1:231" ht="13.5" customHeight="1" collapsed="1">
      <c r="A34" s="4"/>
      <c r="H34" s="4"/>
      <c r="I34" s="1071"/>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615"/>
      <c r="AU34" s="141"/>
      <c r="AV34" s="141"/>
      <c r="AW34" s="576"/>
      <c r="AX34" s="174"/>
      <c r="AY34" s="174"/>
      <c r="AZ34" s="174"/>
      <c r="BA34" s="574"/>
      <c r="BB34" s="174"/>
      <c r="BC34" s="174"/>
      <c r="BD34" s="174"/>
      <c r="BE34" s="574"/>
      <c r="BF34" s="174"/>
      <c r="BG34" s="174"/>
      <c r="BH34" s="174"/>
      <c r="BI34" s="574"/>
      <c r="BJ34" s="174"/>
      <c r="BK34" s="174"/>
      <c r="BL34" s="174"/>
      <c r="BM34" s="574"/>
      <c r="BN34" s="636"/>
      <c r="BO34" s="174"/>
      <c r="BP34" s="174"/>
      <c r="BQ34" s="574"/>
      <c r="BR34" s="636"/>
      <c r="BS34" s="174"/>
      <c r="BT34" s="174"/>
      <c r="BU34" s="574"/>
      <c r="BV34" s="636"/>
      <c r="BW34" s="174"/>
      <c r="BX34" s="174"/>
      <c r="BY34" s="574"/>
      <c r="BZ34" s="636"/>
      <c r="CA34" s="174"/>
      <c r="CB34" s="174"/>
      <c r="CC34" s="574"/>
      <c r="CD34" s="636"/>
      <c r="CE34" s="174"/>
      <c r="CF34" s="174"/>
      <c r="CG34" s="574"/>
      <c r="CH34" s="174"/>
      <c r="CI34" s="174"/>
      <c r="CJ34" s="174"/>
      <c r="CK34" s="174"/>
      <c r="CL34" s="174"/>
      <c r="CM34" s="174"/>
      <c r="CN34" s="174"/>
      <c r="CO34" s="174"/>
      <c r="CP34" s="174"/>
      <c r="CQ34" s="174"/>
      <c r="CR34" s="174"/>
      <c r="CS34" s="174"/>
      <c r="CT34" s="174"/>
      <c r="CU34" s="174"/>
      <c r="CV34" s="174"/>
      <c r="CW34" s="174"/>
      <c r="CX34" s="174"/>
      <c r="CY34" s="174"/>
      <c r="CZ34" s="174"/>
      <c r="DA34" s="174"/>
      <c r="DB34" s="174"/>
      <c r="DC34" s="174"/>
      <c r="DD34" s="174"/>
      <c r="DE34" s="174"/>
      <c r="DF34" s="174"/>
      <c r="DG34" s="174"/>
      <c r="DH34" s="174"/>
      <c r="DI34" s="574"/>
      <c r="DJ34" s="715"/>
      <c r="DK34" s="141"/>
      <c r="DL34" s="141"/>
      <c r="DM34" s="141"/>
      <c r="DN34" s="141"/>
      <c r="DO34" s="141"/>
      <c r="DP34" s="576"/>
      <c r="DQ34" s="141"/>
      <c r="DR34" s="141"/>
      <c r="DS34" s="141"/>
      <c r="DT34" s="141"/>
      <c r="DU34" s="141"/>
      <c r="DV34" s="141"/>
      <c r="DW34" s="141"/>
      <c r="DX34" s="141"/>
      <c r="DY34" s="141"/>
      <c r="DZ34" s="141"/>
      <c r="EA34" s="141"/>
      <c r="EB34" s="174"/>
      <c r="EC34" s="174"/>
      <c r="ED34" s="174"/>
      <c r="EE34" s="174"/>
      <c r="EF34" s="174"/>
      <c r="EG34" s="174"/>
      <c r="EH34" s="174"/>
      <c r="EI34" s="174"/>
      <c r="EJ34" s="574"/>
      <c r="EK34" s="99"/>
      <c r="EL34" s="99"/>
      <c r="EM34" s="99"/>
      <c r="EN34" s="99"/>
      <c r="EO34" s="99"/>
      <c r="EP34" s="99"/>
      <c r="EQ34" s="99"/>
      <c r="ER34" s="99"/>
      <c r="ES34" s="99"/>
      <c r="ET34" s="99"/>
      <c r="EU34" s="99"/>
      <c r="EV34" s="99"/>
      <c r="EW34" s="99"/>
      <c r="EX34" s="99"/>
      <c r="EY34" s="99"/>
      <c r="EZ34" s="99"/>
      <c r="FA34" s="99"/>
      <c r="FB34" s="99"/>
      <c r="FC34" s="99"/>
      <c r="FD34" s="99"/>
      <c r="FE34" s="99"/>
      <c r="FF34" s="99"/>
      <c r="FG34" s="99"/>
      <c r="FH34" s="99"/>
      <c r="FI34" s="99"/>
      <c r="FJ34" s="99"/>
      <c r="FK34" s="99"/>
      <c r="FL34" s="99"/>
      <c r="FM34" s="99"/>
      <c r="FN34" s="99"/>
      <c r="FO34" s="99"/>
      <c r="FP34" s="99"/>
      <c r="FQ34" s="99"/>
      <c r="FR34" s="99"/>
      <c r="FS34" s="99"/>
      <c r="FT34" s="99"/>
      <c r="FU34" s="99"/>
      <c r="FV34" s="99"/>
      <c r="FW34" s="99"/>
      <c r="FX34" s="99"/>
      <c r="FY34" s="99"/>
      <c r="FZ34" s="99"/>
      <c r="GA34" s="99"/>
      <c r="GB34" s="99"/>
      <c r="GC34" s="99"/>
      <c r="GD34" s="99"/>
      <c r="GE34" s="99"/>
      <c r="GF34" s="99"/>
      <c r="GG34" s="99"/>
      <c r="GH34" s="99"/>
      <c r="GI34" s="99"/>
      <c r="GJ34" s="99"/>
      <c r="GK34" s="99"/>
      <c r="GL34" s="99"/>
      <c r="GM34" s="99"/>
      <c r="GN34" s="99"/>
      <c r="GO34" s="99"/>
      <c r="GP34" s="99"/>
      <c r="GQ34" s="99"/>
      <c r="GR34" s="99"/>
      <c r="GS34" s="99"/>
      <c r="GT34" s="99"/>
      <c r="GU34" s="99"/>
      <c r="GV34" s="99"/>
      <c r="GW34" s="99"/>
      <c r="GX34" s="99"/>
      <c r="GY34" s="99"/>
      <c r="GZ34" s="99"/>
      <c r="HA34" s="99"/>
      <c r="HB34" s="99"/>
      <c r="HC34" s="99"/>
      <c r="HD34" s="99"/>
      <c r="HE34" s="99"/>
      <c r="HF34" s="99"/>
      <c r="HG34" s="99"/>
      <c r="HH34" s="99"/>
      <c r="HI34" s="99"/>
      <c r="HJ34" s="99"/>
      <c r="HK34" s="99"/>
      <c r="HL34" s="99"/>
      <c r="HM34" s="99"/>
      <c r="HN34" s="99"/>
      <c r="HO34" s="99"/>
      <c r="HP34" s="99"/>
      <c r="HQ34" s="99"/>
      <c r="HR34" s="99"/>
      <c r="HS34" s="99"/>
      <c r="HT34" s="99"/>
      <c r="HU34" s="99"/>
      <c r="HV34" s="99"/>
      <c r="HW34" s="99"/>
    </row>
    <row r="35" spans="1:231" ht="13.5" customHeight="1">
      <c r="A35" s="4"/>
      <c r="H35" s="4"/>
      <c r="I35" s="1074" t="s">
        <v>645</v>
      </c>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615"/>
      <c r="AU35" s="141"/>
      <c r="AV35" s="141"/>
      <c r="AW35" s="576"/>
      <c r="AX35" s="174"/>
      <c r="AY35" s="174"/>
      <c r="AZ35" s="174"/>
      <c r="BA35" s="574"/>
      <c r="BB35" s="174"/>
      <c r="BC35" s="174"/>
      <c r="BD35" s="174"/>
      <c r="BE35" s="574"/>
      <c r="BF35" s="174"/>
      <c r="BG35" s="174"/>
      <c r="BH35" s="174"/>
      <c r="BI35" s="574"/>
      <c r="BJ35" s="174"/>
      <c r="BK35" s="174"/>
      <c r="BL35" s="174"/>
      <c r="BM35" s="574"/>
      <c r="BN35" s="636"/>
      <c r="BO35" s="174"/>
      <c r="BP35" s="174"/>
      <c r="BQ35" s="174"/>
      <c r="BR35" s="636"/>
      <c r="BS35" s="174"/>
      <c r="BT35" s="174"/>
      <c r="BU35" s="174"/>
      <c r="BV35" s="636"/>
      <c r="BW35" s="174"/>
      <c r="BX35" s="174"/>
      <c r="BY35" s="574"/>
      <c r="BZ35" s="174"/>
      <c r="CA35" s="174"/>
      <c r="CB35" s="174"/>
      <c r="CC35" s="574"/>
      <c r="CD35" s="174"/>
      <c r="CE35" s="174"/>
      <c r="CF35" s="174"/>
      <c r="CG35" s="574"/>
      <c r="CH35" s="174"/>
      <c r="CI35" s="174"/>
      <c r="CJ35" s="174"/>
      <c r="CK35" s="174"/>
      <c r="CL35" s="174"/>
      <c r="CM35" s="174"/>
      <c r="CN35" s="174"/>
      <c r="CO35" s="174"/>
      <c r="CP35" s="174"/>
      <c r="CQ35" s="174"/>
      <c r="CR35" s="174"/>
      <c r="CS35" s="174"/>
      <c r="CT35" s="174"/>
      <c r="CU35" s="174"/>
      <c r="CV35" s="174"/>
      <c r="CW35" s="174"/>
      <c r="CX35" s="174"/>
      <c r="CY35" s="174"/>
      <c r="CZ35" s="174"/>
      <c r="DA35" s="174"/>
      <c r="DB35" s="174"/>
      <c r="DC35" s="174"/>
      <c r="DD35" s="174"/>
      <c r="DE35" s="174"/>
      <c r="DF35" s="174"/>
      <c r="DG35" s="174"/>
      <c r="DH35" s="174"/>
      <c r="DI35" s="574"/>
      <c r="DJ35" s="1139"/>
      <c r="DK35" s="141"/>
      <c r="DL35" s="141"/>
      <c r="DM35" s="141"/>
      <c r="DN35" s="141"/>
      <c r="DO35" s="141"/>
      <c r="DP35" s="141"/>
      <c r="DQ35" s="141"/>
      <c r="DR35" s="141"/>
      <c r="DS35" s="141"/>
      <c r="DT35" s="141"/>
      <c r="DU35" s="141"/>
      <c r="DV35" s="141"/>
      <c r="DW35" s="141"/>
      <c r="DX35" s="141"/>
      <c r="DY35" s="141"/>
      <c r="DZ35" s="141"/>
      <c r="EA35" s="141"/>
      <c r="EB35" s="174"/>
      <c r="EC35" s="174"/>
      <c r="ED35" s="174"/>
      <c r="EE35" s="174"/>
      <c r="EF35" s="174"/>
      <c r="EG35" s="174"/>
      <c r="EH35" s="174"/>
      <c r="EI35" s="174"/>
      <c r="EJ35" s="574"/>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row>
    <row r="36" spans="1:231" s="5" customFormat="1" ht="13.5" customHeight="1">
      <c r="A36" s="7"/>
      <c r="B36"/>
      <c r="C36"/>
      <c r="D36"/>
      <c r="E36"/>
      <c r="F36"/>
      <c r="G36"/>
      <c r="H36" s="7"/>
      <c r="I36" s="1071" t="s">
        <v>647</v>
      </c>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615"/>
      <c r="AU36" s="141"/>
      <c r="AV36" s="141"/>
      <c r="AW36" s="576"/>
      <c r="AX36" s="174"/>
      <c r="AY36" s="174"/>
      <c r="AZ36" s="174"/>
      <c r="BA36" s="574"/>
      <c r="BB36" s="174"/>
      <c r="BC36" s="174"/>
      <c r="BD36" s="174"/>
      <c r="BE36" s="574"/>
      <c r="BF36" s="174"/>
      <c r="BG36" s="174"/>
      <c r="BH36" s="174"/>
      <c r="BI36" s="574"/>
      <c r="BJ36" s="174"/>
      <c r="BK36" s="174"/>
      <c r="BL36" s="174"/>
      <c r="BM36" s="574"/>
      <c r="BN36" s="636"/>
      <c r="BO36" s="174"/>
      <c r="BP36" s="174"/>
      <c r="BQ36" s="174"/>
      <c r="BR36" s="636"/>
      <c r="BS36" s="174"/>
      <c r="BT36" s="174"/>
      <c r="BU36" s="174"/>
      <c r="BV36" s="636"/>
      <c r="BW36" s="174"/>
      <c r="BX36" s="174"/>
      <c r="BY36" s="574"/>
      <c r="BZ36" s="174"/>
      <c r="CA36" s="174"/>
      <c r="CB36" s="174"/>
      <c r="CC36" s="574"/>
      <c r="CD36" s="1992">
        <v>-5</v>
      </c>
      <c r="CE36" s="1992">
        <v>-15</v>
      </c>
      <c r="CF36" s="1992">
        <v>-20</v>
      </c>
      <c r="CG36" s="2003">
        <v>-20</v>
      </c>
      <c r="CH36" s="174"/>
      <c r="CI36" s="174"/>
      <c r="CJ36" s="174"/>
      <c r="CK36" s="174"/>
      <c r="CL36" s="174"/>
      <c r="CM36" s="174"/>
      <c r="CN36" s="174"/>
      <c r="CO36" s="174"/>
      <c r="CP36" s="174"/>
      <c r="CQ36" s="174"/>
      <c r="CR36" s="174"/>
      <c r="CS36" s="174"/>
      <c r="CT36" s="174"/>
      <c r="CU36" s="174"/>
      <c r="CV36" s="174"/>
      <c r="CW36" s="174"/>
      <c r="CX36" s="174"/>
      <c r="CY36" s="174"/>
      <c r="CZ36" s="174"/>
      <c r="DA36" s="174"/>
      <c r="DB36" s="174"/>
      <c r="DC36" s="174"/>
      <c r="DD36" s="174"/>
      <c r="DE36" s="174"/>
      <c r="DF36" s="174"/>
      <c r="DG36" s="174"/>
      <c r="DH36" s="174"/>
      <c r="DI36" s="574"/>
      <c r="DJ36" s="1264"/>
      <c r="DK36" s="141"/>
      <c r="DL36" s="141"/>
      <c r="DM36" s="141"/>
      <c r="DN36" s="141"/>
      <c r="DO36" s="141"/>
      <c r="DP36" s="141"/>
      <c r="DQ36" s="141"/>
      <c r="DR36" s="141"/>
      <c r="DS36" s="141"/>
      <c r="DT36" s="141"/>
      <c r="DU36" s="141"/>
      <c r="DV36" s="141"/>
      <c r="DW36" s="141"/>
      <c r="DX36" s="141"/>
      <c r="DY36" s="141"/>
      <c r="DZ36" s="141"/>
      <c r="EA36" s="141"/>
      <c r="EB36" s="174"/>
      <c r="EC36" s="1994">
        <f>SUM(CD36:CG36)</f>
        <v>-60</v>
      </c>
      <c r="ED36" s="1994">
        <f>ED37*ED17</f>
        <v>-57.150000000000013</v>
      </c>
      <c r="EE36" s="1994">
        <f t="shared" ref="EE36:EJ36" si="83">EE37*EE17</f>
        <v>-25.875000000000036</v>
      </c>
      <c r="EF36" s="1994">
        <f t="shared" si="83"/>
        <v>-7.2843750000000647</v>
      </c>
      <c r="EG36" s="1994">
        <f t="shared" si="83"/>
        <v>9.3656249999999037</v>
      </c>
      <c r="EH36" s="1994">
        <f t="shared" si="83"/>
        <v>41.520937499999867</v>
      </c>
      <c r="EI36" s="1994">
        <f t="shared" si="83"/>
        <v>75.229382812499836</v>
      </c>
      <c r="EJ36" s="1995">
        <f t="shared" si="83"/>
        <v>125.08728749999977</v>
      </c>
      <c r="EK36" s="215"/>
      <c r="EL36" s="215"/>
      <c r="EM36" s="215"/>
      <c r="EN36" s="215"/>
      <c r="EO36" s="215"/>
      <c r="EP36" s="215"/>
      <c r="EQ36" s="215"/>
      <c r="ER36" s="215"/>
      <c r="ES36" s="215"/>
      <c r="ET36" s="215"/>
      <c r="EU36" s="215"/>
      <c r="EV36" s="215"/>
      <c r="EW36" s="215"/>
      <c r="EX36" s="215"/>
      <c r="EY36" s="215"/>
      <c r="EZ36" s="215"/>
      <c r="FA36" s="215"/>
      <c r="FB36" s="215"/>
      <c r="FC36" s="215"/>
      <c r="FD36" s="215"/>
      <c r="FE36" s="215"/>
      <c r="FF36" s="215"/>
      <c r="FG36" s="215"/>
      <c r="FH36" s="215"/>
      <c r="FI36" s="215"/>
      <c r="FJ36" s="215"/>
      <c r="FK36" s="215"/>
      <c r="FL36" s="215"/>
      <c r="FM36" s="215"/>
      <c r="FN36" s="215"/>
      <c r="FO36" s="215"/>
      <c r="FP36" s="215"/>
      <c r="FQ36" s="215"/>
      <c r="FR36" s="215"/>
      <c r="FS36" s="215"/>
      <c r="FT36" s="215"/>
      <c r="FU36" s="215"/>
      <c r="FV36" s="215"/>
      <c r="FW36" s="215"/>
      <c r="FX36" s="215"/>
      <c r="FY36" s="215"/>
      <c r="FZ36" s="215"/>
      <c r="GA36" s="215"/>
      <c r="GB36" s="215"/>
      <c r="GC36" s="215"/>
      <c r="GD36" s="215"/>
      <c r="GE36" s="215"/>
      <c r="GF36" s="215"/>
      <c r="GG36" s="215"/>
      <c r="GH36" s="215"/>
      <c r="GI36" s="215"/>
      <c r="GJ36" s="215"/>
      <c r="GK36" s="215"/>
      <c r="GL36" s="215"/>
      <c r="GM36" s="215"/>
      <c r="GN36" s="215"/>
      <c r="GO36" s="215"/>
      <c r="GP36" s="215"/>
      <c r="GQ36" s="215"/>
      <c r="GR36" s="215"/>
      <c r="GS36" s="215"/>
      <c r="GT36" s="215"/>
      <c r="GU36" s="215"/>
      <c r="GV36" s="215"/>
      <c r="GW36" s="215"/>
      <c r="GX36" s="215"/>
      <c r="GY36" s="215"/>
      <c r="GZ36" s="215"/>
      <c r="HA36" s="215"/>
      <c r="HB36" s="215"/>
      <c r="HC36" s="215"/>
      <c r="HD36" s="215"/>
      <c r="HE36" s="215"/>
      <c r="HF36" s="215"/>
      <c r="HG36" s="215"/>
      <c r="HH36" s="215"/>
      <c r="HI36" s="215"/>
      <c r="HJ36" s="215"/>
      <c r="HK36" s="215"/>
      <c r="HL36" s="215"/>
      <c r="HM36" s="215"/>
      <c r="HN36" s="215"/>
      <c r="HO36" s="215"/>
      <c r="HP36" s="215"/>
      <c r="HQ36" s="215"/>
      <c r="HR36" s="215"/>
      <c r="HS36" s="215"/>
      <c r="HT36" s="215"/>
      <c r="HU36" s="215"/>
      <c r="HV36" s="215"/>
      <c r="HW36" s="215"/>
    </row>
    <row r="37" spans="1:231" ht="13.5" customHeight="1">
      <c r="A37" s="4"/>
      <c r="H37" s="4"/>
      <c r="I37" s="1068" t="s">
        <v>352</v>
      </c>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615"/>
      <c r="AU37" s="141"/>
      <c r="AV37" s="141"/>
      <c r="AW37" s="576"/>
      <c r="AX37" s="174"/>
      <c r="AY37" s="174"/>
      <c r="AZ37" s="174"/>
      <c r="BA37" s="574"/>
      <c r="BB37" s="174"/>
      <c r="BC37" s="174"/>
      <c r="BD37" s="174"/>
      <c r="BE37" s="574"/>
      <c r="BF37" s="174"/>
      <c r="BG37" s="174"/>
      <c r="BH37" s="174"/>
      <c r="BI37" s="574"/>
      <c r="BJ37" s="174"/>
      <c r="BK37" s="174"/>
      <c r="BL37" s="174"/>
      <c r="BM37" s="574"/>
      <c r="BN37" s="636"/>
      <c r="BO37" s="174"/>
      <c r="BP37" s="174"/>
      <c r="BQ37" s="174"/>
      <c r="BR37" s="636"/>
      <c r="BS37" s="174"/>
      <c r="BT37" s="174"/>
      <c r="BU37" s="174"/>
      <c r="BV37" s="636"/>
      <c r="BW37" s="174"/>
      <c r="BX37" s="174"/>
      <c r="BY37" s="574"/>
      <c r="BZ37" s="174"/>
      <c r="CA37" s="174"/>
      <c r="CB37" s="174"/>
      <c r="CC37" s="574"/>
      <c r="CD37" s="1998"/>
      <c r="CE37" s="1998">
        <f>CE36/CE17</f>
        <v>-3</v>
      </c>
      <c r="CF37" s="1998">
        <f t="shared" ref="CF37:CG37" si="84">CF36/CF17</f>
        <v>-0.2857142857142857</v>
      </c>
      <c r="CG37" s="1999">
        <f t="shared" si="84"/>
        <v>-0.16666666666666666</v>
      </c>
      <c r="CH37" s="174"/>
      <c r="CI37" s="174"/>
      <c r="CJ37" s="174"/>
      <c r="CK37" s="174"/>
      <c r="CL37" s="174"/>
      <c r="CM37" s="174"/>
      <c r="CN37" s="174"/>
      <c r="CO37" s="174"/>
      <c r="CP37" s="174"/>
      <c r="CQ37" s="174"/>
      <c r="CR37" s="174"/>
      <c r="CS37" s="174"/>
      <c r="CT37" s="174"/>
      <c r="CU37" s="174"/>
      <c r="CV37" s="174"/>
      <c r="CW37" s="174"/>
      <c r="CX37" s="174"/>
      <c r="CY37" s="174"/>
      <c r="CZ37" s="174"/>
      <c r="DA37" s="174"/>
      <c r="DB37" s="174"/>
      <c r="DC37" s="174"/>
      <c r="DD37" s="174"/>
      <c r="DE37" s="174"/>
      <c r="DF37" s="174"/>
      <c r="DG37" s="174"/>
      <c r="DH37" s="174"/>
      <c r="DI37" s="574"/>
      <c r="DJ37" s="1139"/>
      <c r="DK37" s="141"/>
      <c r="DL37" s="141"/>
      <c r="DM37" s="141"/>
      <c r="DN37" s="141"/>
      <c r="DO37" s="141"/>
      <c r="DP37" s="141"/>
      <c r="DQ37" s="141"/>
      <c r="DR37" s="141"/>
      <c r="DS37" s="141"/>
      <c r="DT37" s="141"/>
      <c r="DU37" s="141"/>
      <c r="DV37" s="141"/>
      <c r="DW37" s="141"/>
      <c r="DX37" s="141"/>
      <c r="DY37" s="141"/>
      <c r="DZ37" s="141"/>
      <c r="EA37" s="141"/>
      <c r="EB37" s="174"/>
      <c r="EC37" s="1998">
        <f>EC36/EC17</f>
        <v>-0.30769230769230771</v>
      </c>
      <c r="ED37" s="1998">
        <f>EC37+ED38/10000</f>
        <v>-9.7692307692307717E-2</v>
      </c>
      <c r="EE37" s="1998">
        <f t="shared" ref="EE37:EJ37" si="85">ED37+EE38/10000</f>
        <v>-1.7692307692307715E-2</v>
      </c>
      <c r="EF37" s="1998">
        <f t="shared" si="85"/>
        <v>-2.692307692307716E-3</v>
      </c>
      <c r="EG37" s="1998">
        <f t="shared" si="85"/>
        <v>2.3076923076922841E-3</v>
      </c>
      <c r="EH37" s="1998">
        <f t="shared" si="85"/>
        <v>7.3076923076922842E-3</v>
      </c>
      <c r="EI37" s="1998">
        <f t="shared" si="85"/>
        <v>9.8076923076922846E-3</v>
      </c>
      <c r="EJ37" s="1999">
        <f t="shared" si="85"/>
        <v>1.2307692307692285E-2</v>
      </c>
      <c r="EK37" s="99"/>
      <c r="EL37" s="99"/>
      <c r="EM37" s="99"/>
      <c r="EN37" s="99"/>
      <c r="EO37" s="99"/>
      <c r="EP37" s="99"/>
      <c r="EQ37" s="99"/>
      <c r="ER37" s="99"/>
      <c r="ES37" s="99"/>
      <c r="ET37" s="99"/>
      <c r="EU37" s="99"/>
      <c r="EV37" s="99"/>
      <c r="EW37" s="99"/>
      <c r="EX37" s="99"/>
      <c r="EY37" s="99"/>
      <c r="EZ37" s="99"/>
      <c r="FA37" s="99"/>
      <c r="FB37" s="99"/>
      <c r="FC37" s="99"/>
      <c r="FD37" s="99"/>
      <c r="FE37" s="99"/>
      <c r="FF37" s="99"/>
      <c r="FG37" s="99"/>
      <c r="FH37" s="99"/>
      <c r="FI37" s="99"/>
      <c r="FJ37" s="99"/>
      <c r="FK37" s="99"/>
      <c r="FL37" s="99"/>
      <c r="FM37" s="99"/>
      <c r="FN37" s="99"/>
      <c r="FO37" s="99"/>
      <c r="FP37" s="99"/>
      <c r="FQ37" s="99"/>
      <c r="FR37" s="99"/>
      <c r="FS37" s="99"/>
      <c r="FT37" s="99"/>
      <c r="FU37" s="99"/>
      <c r="FV37" s="99"/>
      <c r="FW37" s="99"/>
      <c r="FX37" s="99"/>
      <c r="FY37" s="99"/>
      <c r="FZ37" s="99"/>
      <c r="GA37" s="99"/>
      <c r="GB37" s="99"/>
      <c r="GC37" s="99"/>
      <c r="GD37" s="99"/>
      <c r="GE37" s="99"/>
      <c r="GF37" s="99"/>
      <c r="GG37" s="99"/>
      <c r="GH37" s="99"/>
      <c r="GI37" s="99"/>
      <c r="GJ37" s="99"/>
      <c r="GK37" s="99"/>
      <c r="GL37" s="99"/>
      <c r="GM37" s="99"/>
      <c r="GN37" s="99"/>
      <c r="GO37" s="99"/>
      <c r="GP37" s="99"/>
      <c r="GQ37" s="99"/>
      <c r="GR37" s="99"/>
      <c r="GS37" s="99"/>
      <c r="GT37" s="99"/>
      <c r="GU37" s="99"/>
      <c r="GV37" s="99"/>
      <c r="GW37" s="99"/>
      <c r="GX37" s="99"/>
      <c r="GY37" s="99"/>
      <c r="GZ37" s="99"/>
      <c r="HA37" s="99"/>
      <c r="HB37" s="99"/>
      <c r="HC37" s="99"/>
      <c r="HD37" s="99"/>
      <c r="HE37" s="99"/>
      <c r="HF37" s="99"/>
      <c r="HG37" s="99"/>
      <c r="HH37" s="99"/>
      <c r="HI37" s="99"/>
      <c r="HJ37" s="99"/>
      <c r="HK37" s="99"/>
      <c r="HL37" s="99"/>
      <c r="HM37" s="99"/>
      <c r="HN37" s="99"/>
      <c r="HO37" s="99"/>
      <c r="HP37" s="99"/>
      <c r="HQ37" s="99"/>
      <c r="HR37" s="99"/>
      <c r="HS37" s="99"/>
      <c r="HT37" s="99"/>
      <c r="HU37" s="99"/>
      <c r="HV37" s="99"/>
      <c r="HW37" s="99"/>
    </row>
    <row r="38" spans="1:231" ht="13.5" customHeight="1">
      <c r="A38" s="4"/>
      <c r="H38" s="4"/>
      <c r="I38" s="1068" t="s">
        <v>539</v>
      </c>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615"/>
      <c r="AU38" s="141"/>
      <c r="AV38" s="141"/>
      <c r="AW38" s="576"/>
      <c r="AX38" s="174"/>
      <c r="AY38" s="174"/>
      <c r="AZ38" s="174"/>
      <c r="BA38" s="574"/>
      <c r="BB38" s="174"/>
      <c r="BC38" s="174"/>
      <c r="BD38" s="174"/>
      <c r="BE38" s="574"/>
      <c r="BF38" s="174"/>
      <c r="BG38" s="174"/>
      <c r="BH38" s="174"/>
      <c r="BI38" s="574"/>
      <c r="BJ38" s="174"/>
      <c r="BK38" s="174"/>
      <c r="BL38" s="174"/>
      <c r="BM38" s="574"/>
      <c r="BN38" s="636"/>
      <c r="BO38" s="174"/>
      <c r="BP38" s="174"/>
      <c r="BQ38" s="174"/>
      <c r="BR38" s="636"/>
      <c r="BS38" s="174"/>
      <c r="BT38" s="174"/>
      <c r="BU38" s="174"/>
      <c r="BV38" s="636"/>
      <c r="BW38" s="174"/>
      <c r="BX38" s="174"/>
      <c r="BY38" s="574"/>
      <c r="BZ38" s="174"/>
      <c r="CA38" s="174"/>
      <c r="CB38" s="174"/>
      <c r="CC38" s="574"/>
      <c r="CD38" s="1991"/>
      <c r="CE38" s="1991"/>
      <c r="CF38" s="1991"/>
      <c r="CG38" s="1996"/>
      <c r="CH38" s="174"/>
      <c r="CI38" s="174"/>
      <c r="CJ38" s="174"/>
      <c r="CK38" s="174"/>
      <c r="CL38" s="174"/>
      <c r="CM38" s="174"/>
      <c r="CN38" s="174"/>
      <c r="CO38" s="174"/>
      <c r="CP38" s="174"/>
      <c r="CQ38" s="174"/>
      <c r="CR38" s="174"/>
      <c r="CS38" s="174"/>
      <c r="CT38" s="174"/>
      <c r="CU38" s="174"/>
      <c r="CV38" s="174"/>
      <c r="CW38" s="174"/>
      <c r="CX38" s="174"/>
      <c r="CY38" s="174"/>
      <c r="CZ38" s="174"/>
      <c r="DA38" s="174"/>
      <c r="DB38" s="174"/>
      <c r="DC38" s="174"/>
      <c r="DD38" s="174"/>
      <c r="DE38" s="174"/>
      <c r="DF38" s="174"/>
      <c r="DG38" s="174"/>
      <c r="DH38" s="174"/>
      <c r="DI38" s="574"/>
      <c r="DJ38" s="1139"/>
      <c r="DK38" s="141"/>
      <c r="DL38" s="141"/>
      <c r="DM38" s="141"/>
      <c r="DN38" s="141"/>
      <c r="DO38" s="141"/>
      <c r="DP38" s="141"/>
      <c r="DQ38" s="141"/>
      <c r="DR38" s="141"/>
      <c r="DS38" s="141"/>
      <c r="DT38" s="141"/>
      <c r="DU38" s="141"/>
      <c r="DV38" s="141"/>
      <c r="DW38" s="141"/>
      <c r="DX38" s="141"/>
      <c r="DY38" s="141"/>
      <c r="DZ38" s="141"/>
      <c r="EA38" s="141"/>
      <c r="EB38" s="174"/>
      <c r="EC38" s="1991"/>
      <c r="ED38" s="2019">
        <f t="shared" ref="ED38:EJ38" si="86">CHOOSE(model_case,ED42,ED44,ED46)</f>
        <v>2100</v>
      </c>
      <c r="EE38" s="2019">
        <f t="shared" si="86"/>
        <v>800</v>
      </c>
      <c r="EF38" s="2019">
        <f t="shared" si="86"/>
        <v>150</v>
      </c>
      <c r="EG38" s="2019">
        <f t="shared" si="86"/>
        <v>50</v>
      </c>
      <c r="EH38" s="2019">
        <f t="shared" si="86"/>
        <v>50</v>
      </c>
      <c r="EI38" s="2019">
        <f t="shared" si="86"/>
        <v>25</v>
      </c>
      <c r="EJ38" s="2020">
        <f t="shared" si="86"/>
        <v>25</v>
      </c>
      <c r="EK38" s="99"/>
      <c r="EL38" s="99"/>
      <c r="EM38" s="99"/>
      <c r="EN38" s="99"/>
      <c r="EO38" s="99"/>
      <c r="EP38" s="99"/>
      <c r="EQ38" s="99"/>
      <c r="ER38" s="99"/>
      <c r="ES38" s="99"/>
      <c r="ET38" s="99"/>
      <c r="EU38" s="99"/>
      <c r="EV38" s="99"/>
      <c r="EW38" s="99"/>
      <c r="EX38" s="99"/>
      <c r="EY38" s="99"/>
      <c r="EZ38" s="99"/>
      <c r="FA38" s="99"/>
      <c r="FB38" s="99"/>
      <c r="FC38" s="99"/>
      <c r="FD38" s="99"/>
      <c r="FE38" s="99"/>
      <c r="FF38" s="99"/>
      <c r="FG38" s="99"/>
      <c r="FH38" s="99"/>
      <c r="FI38" s="99"/>
      <c r="FJ38" s="99"/>
      <c r="FK38" s="99"/>
      <c r="FL38" s="99"/>
      <c r="FM38" s="99"/>
      <c r="FN38" s="99"/>
      <c r="FO38" s="99"/>
      <c r="FP38" s="99"/>
      <c r="FQ38" s="99"/>
      <c r="FR38" s="99"/>
      <c r="FS38" s="99"/>
      <c r="FT38" s="99"/>
      <c r="FU38" s="99"/>
      <c r="FV38" s="99"/>
      <c r="FW38" s="99"/>
      <c r="FX38" s="99"/>
      <c r="FY38" s="99"/>
      <c r="FZ38" s="99"/>
      <c r="GA38" s="99"/>
      <c r="GB38" s="99"/>
      <c r="GC38" s="99"/>
      <c r="GD38" s="99"/>
      <c r="GE38" s="99"/>
      <c r="GF38" s="99"/>
      <c r="GG38" s="99"/>
      <c r="GH38" s="99"/>
      <c r="GI38" s="99"/>
      <c r="GJ38" s="99"/>
      <c r="GK38" s="99"/>
      <c r="GL38" s="99"/>
      <c r="GM38" s="99"/>
      <c r="GN38" s="99"/>
      <c r="GO38" s="99"/>
      <c r="GP38" s="99"/>
      <c r="GQ38" s="99"/>
      <c r="GR38" s="99"/>
      <c r="GS38" s="99"/>
      <c r="GT38" s="99"/>
      <c r="GU38" s="99"/>
      <c r="GV38" s="99"/>
      <c r="GW38" s="99"/>
      <c r="GX38" s="99"/>
      <c r="GY38" s="99"/>
      <c r="GZ38" s="99"/>
      <c r="HA38" s="99"/>
      <c r="HB38" s="99"/>
      <c r="HC38" s="99"/>
      <c r="HD38" s="99"/>
      <c r="HE38" s="99"/>
      <c r="HF38" s="99"/>
      <c r="HG38" s="99"/>
      <c r="HH38" s="99"/>
      <c r="HI38" s="99"/>
      <c r="HJ38" s="99"/>
      <c r="HK38" s="99"/>
      <c r="HL38" s="99"/>
      <c r="HM38" s="99"/>
      <c r="HN38" s="99"/>
      <c r="HO38" s="99"/>
      <c r="HP38" s="99"/>
      <c r="HQ38" s="99"/>
      <c r="HR38" s="99"/>
      <c r="HS38" s="99"/>
      <c r="HT38" s="99"/>
      <c r="HU38" s="99"/>
      <c r="HV38" s="99"/>
      <c r="HW38" s="99"/>
    </row>
    <row r="39" spans="1:231" ht="13.5" customHeight="1">
      <c r="A39" s="4"/>
      <c r="H39" s="4"/>
      <c r="I39" s="1068" t="s">
        <v>538</v>
      </c>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615"/>
      <c r="AU39" s="141"/>
      <c r="AV39" s="141"/>
      <c r="AW39" s="576"/>
      <c r="AX39" s="174"/>
      <c r="AY39" s="174"/>
      <c r="AZ39" s="174"/>
      <c r="BA39" s="574"/>
      <c r="BB39" s="174"/>
      <c r="BC39" s="174"/>
      <c r="BD39" s="174"/>
      <c r="BE39" s="574"/>
      <c r="BF39" s="174"/>
      <c r="BG39" s="174"/>
      <c r="BH39" s="174"/>
      <c r="BI39" s="574"/>
      <c r="BJ39" s="174"/>
      <c r="BK39" s="174"/>
      <c r="BL39" s="174"/>
      <c r="BM39" s="574"/>
      <c r="BN39" s="636"/>
      <c r="BO39" s="174"/>
      <c r="BP39" s="174"/>
      <c r="BQ39" s="174"/>
      <c r="BR39" s="636"/>
      <c r="BS39" s="174"/>
      <c r="BT39" s="174"/>
      <c r="BU39" s="174"/>
      <c r="BV39" s="636"/>
      <c r="BW39" s="174"/>
      <c r="BX39" s="174"/>
      <c r="BY39" s="574"/>
      <c r="BZ39" s="174"/>
      <c r="CA39" s="174"/>
      <c r="CB39" s="174"/>
      <c r="CC39" s="574"/>
      <c r="CD39" s="1991"/>
      <c r="CE39" s="1991"/>
      <c r="CF39" s="1991"/>
      <c r="CG39" s="1996"/>
      <c r="CH39" s="174"/>
      <c r="CI39" s="174"/>
      <c r="CJ39" s="174"/>
      <c r="CK39" s="174"/>
      <c r="CL39" s="174"/>
      <c r="CM39" s="174"/>
      <c r="CN39" s="174"/>
      <c r="CO39" s="174"/>
      <c r="CP39" s="174"/>
      <c r="CQ39" s="174"/>
      <c r="CR39" s="174"/>
      <c r="CS39" s="174"/>
      <c r="CT39" s="174"/>
      <c r="CU39" s="174"/>
      <c r="CV39" s="174"/>
      <c r="CW39" s="174"/>
      <c r="CX39" s="174"/>
      <c r="CY39" s="174"/>
      <c r="CZ39" s="174"/>
      <c r="DA39" s="174"/>
      <c r="DB39" s="174"/>
      <c r="DC39" s="174"/>
      <c r="DD39" s="174"/>
      <c r="DE39" s="174"/>
      <c r="DF39" s="174"/>
      <c r="DG39" s="174"/>
      <c r="DH39" s="174"/>
      <c r="DI39" s="574"/>
      <c r="DJ39" s="1139"/>
      <c r="DK39" s="141"/>
      <c r="DL39" s="141"/>
      <c r="DM39" s="141"/>
      <c r="DN39" s="141"/>
      <c r="DO39" s="141"/>
      <c r="DP39" s="141"/>
      <c r="DQ39" s="141"/>
      <c r="DR39" s="141"/>
      <c r="DS39" s="141"/>
      <c r="DT39" s="141"/>
      <c r="DU39" s="141"/>
      <c r="DV39" s="141"/>
      <c r="DW39" s="141"/>
      <c r="DX39" s="141"/>
      <c r="DY39" s="141"/>
      <c r="DZ39" s="141"/>
      <c r="EA39" s="141"/>
      <c r="EB39" s="174"/>
      <c r="EC39" s="1991"/>
      <c r="ED39" s="174"/>
      <c r="EE39" s="174"/>
      <c r="EF39" s="174"/>
      <c r="EG39" s="174"/>
      <c r="EH39" s="174"/>
      <c r="EI39" s="174"/>
      <c r="EJ39" s="574"/>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row>
    <row r="40" spans="1:231" ht="13.5" customHeight="1">
      <c r="A40" s="4"/>
      <c r="H40" s="4"/>
      <c r="I40" s="1068"/>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615"/>
      <c r="AU40" s="141"/>
      <c r="AV40" s="141"/>
      <c r="AW40" s="576"/>
      <c r="AX40" s="174"/>
      <c r="AY40" s="174"/>
      <c r="AZ40" s="174"/>
      <c r="BA40" s="574"/>
      <c r="BB40" s="174"/>
      <c r="BC40" s="174"/>
      <c r="BD40" s="174"/>
      <c r="BE40" s="574"/>
      <c r="BF40" s="174"/>
      <c r="BG40" s="174"/>
      <c r="BH40" s="174"/>
      <c r="BI40" s="574"/>
      <c r="BJ40" s="174"/>
      <c r="BK40" s="174"/>
      <c r="BL40" s="174"/>
      <c r="BM40" s="574"/>
      <c r="BN40" s="636"/>
      <c r="BO40" s="174"/>
      <c r="BP40" s="174"/>
      <c r="BQ40" s="174"/>
      <c r="BR40" s="636"/>
      <c r="BS40" s="174"/>
      <c r="BT40" s="174"/>
      <c r="BU40" s="174"/>
      <c r="BV40" s="636"/>
      <c r="BW40" s="174"/>
      <c r="BX40" s="174"/>
      <c r="BY40" s="574"/>
      <c r="BZ40" s="174"/>
      <c r="CA40" s="174"/>
      <c r="CB40" s="174"/>
      <c r="CC40" s="574"/>
      <c r="CD40" s="1991"/>
      <c r="CE40" s="1991"/>
      <c r="CF40" s="1991"/>
      <c r="CG40" s="1996"/>
      <c r="CH40" s="174"/>
      <c r="CI40" s="174"/>
      <c r="CJ40" s="174"/>
      <c r="CK40" s="174"/>
      <c r="CL40" s="174"/>
      <c r="CM40" s="174"/>
      <c r="CN40" s="174"/>
      <c r="CO40" s="174"/>
      <c r="CP40" s="174"/>
      <c r="CQ40" s="174"/>
      <c r="CR40" s="174"/>
      <c r="CS40" s="174"/>
      <c r="CT40" s="174"/>
      <c r="CU40" s="174"/>
      <c r="CV40" s="174"/>
      <c r="CW40" s="174"/>
      <c r="CX40" s="174"/>
      <c r="CY40" s="174"/>
      <c r="CZ40" s="174"/>
      <c r="DA40" s="174"/>
      <c r="DB40" s="174"/>
      <c r="DC40" s="174"/>
      <c r="DD40" s="174"/>
      <c r="DE40" s="174"/>
      <c r="DF40" s="174"/>
      <c r="DG40" s="174"/>
      <c r="DH40" s="174"/>
      <c r="DI40" s="574"/>
      <c r="DJ40" s="1139"/>
      <c r="DK40" s="141"/>
      <c r="DL40" s="141"/>
      <c r="DM40" s="141"/>
      <c r="DN40" s="141"/>
      <c r="DO40" s="141"/>
      <c r="DP40" s="141"/>
      <c r="DQ40" s="141"/>
      <c r="DR40" s="141"/>
      <c r="DS40" s="141"/>
      <c r="DT40" s="141"/>
      <c r="DU40" s="141"/>
      <c r="DV40" s="141"/>
      <c r="DW40" s="141"/>
      <c r="DX40" s="141"/>
      <c r="DY40" s="141"/>
      <c r="DZ40" s="141"/>
      <c r="EA40" s="141"/>
      <c r="EB40" s="174"/>
      <c r="EC40" s="1991"/>
      <c r="ED40" s="174"/>
      <c r="EE40" s="174"/>
      <c r="EF40" s="174"/>
      <c r="EG40" s="174"/>
      <c r="EH40" s="174"/>
      <c r="EI40" s="174"/>
      <c r="EJ40" s="574"/>
      <c r="EK40" s="99"/>
      <c r="EL40" s="99"/>
      <c r="EM40" s="99"/>
      <c r="EN40" s="99"/>
      <c r="EO40" s="99"/>
      <c r="EP40" s="99"/>
      <c r="EQ40" s="99"/>
      <c r="ER40" s="99"/>
      <c r="ES40" s="99"/>
      <c r="ET40" s="99"/>
      <c r="EU40" s="99"/>
      <c r="EV40" s="99"/>
      <c r="EW40" s="99"/>
      <c r="EX40" s="99"/>
      <c r="EY40" s="99"/>
      <c r="EZ40" s="99"/>
      <c r="FA40" s="99"/>
      <c r="FB40" s="99"/>
      <c r="FC40" s="99"/>
      <c r="FD40" s="99"/>
      <c r="FE40" s="99"/>
      <c r="FF40" s="99"/>
      <c r="FG40" s="99"/>
      <c r="FH40" s="99"/>
      <c r="FI40" s="99"/>
      <c r="FJ40" s="99"/>
      <c r="FK40" s="99"/>
      <c r="FL40" s="99"/>
      <c r="FM40" s="99"/>
      <c r="FN40" s="99"/>
      <c r="FO40" s="99"/>
      <c r="FP40" s="99"/>
      <c r="FQ40" s="99"/>
      <c r="FR40" s="99"/>
      <c r="FS40" s="99"/>
      <c r="FT40" s="99"/>
      <c r="FU40" s="99"/>
      <c r="FV40" s="99"/>
      <c r="FW40" s="99"/>
      <c r="FX40" s="99"/>
      <c r="FY40" s="99"/>
      <c r="FZ40" s="99"/>
      <c r="GA40" s="99"/>
      <c r="GB40" s="99"/>
      <c r="GC40" s="99"/>
      <c r="GD40" s="99"/>
      <c r="GE40" s="99"/>
      <c r="GF40" s="99"/>
      <c r="GG40" s="99"/>
      <c r="GH40" s="99"/>
      <c r="GI40" s="99"/>
      <c r="GJ40" s="99"/>
      <c r="GK40" s="99"/>
      <c r="GL40" s="99"/>
      <c r="GM40" s="99"/>
      <c r="GN40" s="99"/>
      <c r="GO40" s="99"/>
      <c r="GP40" s="99"/>
      <c r="GQ40" s="99"/>
      <c r="GR40" s="99"/>
      <c r="GS40" s="99"/>
      <c r="GT40" s="99"/>
      <c r="GU40" s="99"/>
      <c r="GV40" s="99"/>
      <c r="GW40" s="99"/>
      <c r="GX40" s="99"/>
      <c r="GY40" s="99"/>
      <c r="GZ40" s="99"/>
      <c r="HA40" s="99"/>
      <c r="HB40" s="99"/>
      <c r="HC40" s="99"/>
      <c r="HD40" s="99"/>
      <c r="HE40" s="99"/>
      <c r="HF40" s="99"/>
      <c r="HG40" s="99"/>
      <c r="HH40" s="99"/>
      <c r="HI40" s="99"/>
      <c r="HJ40" s="99"/>
      <c r="HK40" s="99"/>
      <c r="HL40" s="99"/>
      <c r="HM40" s="99"/>
      <c r="HN40" s="99"/>
      <c r="HO40" s="99"/>
      <c r="HP40" s="99"/>
      <c r="HQ40" s="99"/>
      <c r="HR40" s="99"/>
      <c r="HS40" s="99"/>
      <c r="HT40" s="99"/>
      <c r="HU40" s="99"/>
      <c r="HV40" s="99"/>
      <c r="HW40" s="99"/>
    </row>
    <row r="41" spans="1:231" ht="13.5" customHeight="1">
      <c r="A41" s="4"/>
      <c r="H41" s="4"/>
      <c r="I41" s="1068" t="s">
        <v>678</v>
      </c>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615"/>
      <c r="AU41" s="141"/>
      <c r="AV41" s="141"/>
      <c r="AW41" s="576"/>
      <c r="AX41" s="174"/>
      <c r="AY41" s="174"/>
      <c r="AZ41" s="174"/>
      <c r="BA41" s="574"/>
      <c r="BB41" s="174"/>
      <c r="BC41" s="174"/>
      <c r="BD41" s="174"/>
      <c r="BE41" s="574"/>
      <c r="BF41" s="174"/>
      <c r="BG41" s="174"/>
      <c r="BH41" s="174"/>
      <c r="BI41" s="574"/>
      <c r="BJ41" s="174"/>
      <c r="BK41" s="174"/>
      <c r="BL41" s="174"/>
      <c r="BM41" s="574"/>
      <c r="BN41" s="636"/>
      <c r="BO41" s="174"/>
      <c r="BP41" s="174"/>
      <c r="BQ41" s="174"/>
      <c r="BR41" s="636"/>
      <c r="BS41" s="174"/>
      <c r="BT41" s="174"/>
      <c r="BU41" s="174"/>
      <c r="BV41" s="636"/>
      <c r="BW41" s="174"/>
      <c r="BX41" s="174"/>
      <c r="BY41" s="574"/>
      <c r="BZ41" s="174"/>
      <c r="CA41" s="174"/>
      <c r="CB41" s="174"/>
      <c r="CC41" s="574"/>
      <c r="CD41" s="1991"/>
      <c r="CE41" s="1991"/>
      <c r="CF41" s="1991"/>
      <c r="CG41" s="1996"/>
      <c r="CH41" s="174"/>
      <c r="CI41" s="174"/>
      <c r="CJ41" s="174"/>
      <c r="CK41" s="174"/>
      <c r="CL41" s="174"/>
      <c r="CM41" s="174"/>
      <c r="CN41" s="174"/>
      <c r="CO41" s="174"/>
      <c r="CP41" s="174"/>
      <c r="CQ41" s="174"/>
      <c r="CR41" s="174"/>
      <c r="CS41" s="174"/>
      <c r="CT41" s="174"/>
      <c r="CU41" s="174"/>
      <c r="CV41" s="174"/>
      <c r="CW41" s="174"/>
      <c r="CX41" s="174"/>
      <c r="CY41" s="174"/>
      <c r="CZ41" s="174"/>
      <c r="DA41" s="174"/>
      <c r="DB41" s="174"/>
      <c r="DC41" s="174"/>
      <c r="DD41" s="174"/>
      <c r="DE41" s="174"/>
      <c r="DF41" s="174"/>
      <c r="DG41" s="174"/>
      <c r="DH41" s="174"/>
      <c r="DI41" s="574"/>
      <c r="DJ41" s="1139"/>
      <c r="DK41" s="141"/>
      <c r="DL41" s="141"/>
      <c r="DM41" s="141"/>
      <c r="DN41" s="141"/>
      <c r="DO41" s="141"/>
      <c r="DP41" s="141"/>
      <c r="DQ41" s="141"/>
      <c r="DR41" s="141"/>
      <c r="DS41" s="141"/>
      <c r="DT41" s="141"/>
      <c r="DU41" s="141"/>
      <c r="DV41" s="141"/>
      <c r="DW41" s="141"/>
      <c r="DX41" s="141"/>
      <c r="DY41" s="141"/>
      <c r="DZ41" s="141"/>
      <c r="EA41" s="141"/>
      <c r="EB41" s="174"/>
      <c r="EC41" s="1998">
        <f>EC37</f>
        <v>-0.30769230769230771</v>
      </c>
      <c r="ED41" s="1998">
        <f>EC41+ED42/10000</f>
        <v>-9.7692307692307717E-2</v>
      </c>
      <c r="EE41" s="1998">
        <f t="shared" ref="EE41:EJ41" si="87">ED41+EE42/10000</f>
        <v>-1.7692307692307715E-2</v>
      </c>
      <c r="EF41" s="1998">
        <f t="shared" si="87"/>
        <v>-2.692307692307716E-3</v>
      </c>
      <c r="EG41" s="1998">
        <f t="shared" si="87"/>
        <v>2.3076923076922841E-3</v>
      </c>
      <c r="EH41" s="1998">
        <f t="shared" si="87"/>
        <v>7.3076923076922842E-3</v>
      </c>
      <c r="EI41" s="1998">
        <f t="shared" si="87"/>
        <v>9.8076923076922846E-3</v>
      </c>
      <c r="EJ41" s="1999">
        <f t="shared" si="87"/>
        <v>1.2307692307692285E-2</v>
      </c>
      <c r="EK41" s="99"/>
      <c r="EL41" s="99"/>
      <c r="EM41" s="99"/>
      <c r="EN41" s="99"/>
      <c r="EO41" s="99"/>
      <c r="EP41" s="99"/>
      <c r="EQ41" s="99"/>
      <c r="ER41" s="99"/>
      <c r="ES41" s="99"/>
      <c r="ET41" s="99"/>
      <c r="EU41" s="99"/>
      <c r="EV41" s="99"/>
      <c r="EW41" s="99"/>
      <c r="EX41" s="99"/>
      <c r="EY41" s="99"/>
      <c r="EZ41" s="99"/>
      <c r="FA41" s="99"/>
      <c r="FB41" s="99"/>
      <c r="FC41" s="99"/>
      <c r="FD41" s="99"/>
      <c r="FE41" s="99"/>
      <c r="FF41" s="99"/>
      <c r="FG41" s="99"/>
      <c r="FH41" s="99"/>
      <c r="FI41" s="99"/>
      <c r="FJ41" s="99"/>
      <c r="FK41" s="99"/>
      <c r="FL41" s="99"/>
      <c r="FM41" s="99"/>
      <c r="FN41" s="99"/>
      <c r="FO41" s="99"/>
      <c r="FP41" s="99"/>
      <c r="FQ41" s="99"/>
      <c r="FR41" s="99"/>
      <c r="FS41" s="99"/>
      <c r="FT41" s="99"/>
      <c r="FU41" s="99"/>
      <c r="FV41" s="99"/>
      <c r="FW41" s="99"/>
      <c r="FX41" s="99"/>
      <c r="FY41" s="99"/>
      <c r="FZ41" s="99"/>
      <c r="GA41" s="99"/>
      <c r="GB41" s="99"/>
      <c r="GC41" s="99"/>
      <c r="GD41" s="99"/>
      <c r="GE41" s="99"/>
      <c r="GF41" s="99"/>
      <c r="GG41" s="99"/>
      <c r="GH41" s="99"/>
      <c r="GI41" s="99"/>
      <c r="GJ41" s="99"/>
      <c r="GK41" s="99"/>
      <c r="GL41" s="99"/>
      <c r="GM41" s="99"/>
      <c r="GN41" s="99"/>
      <c r="GO41" s="99"/>
      <c r="GP41" s="99"/>
      <c r="GQ41" s="99"/>
      <c r="GR41" s="99"/>
      <c r="GS41" s="99"/>
      <c r="GT41" s="99"/>
      <c r="GU41" s="99"/>
      <c r="GV41" s="99"/>
      <c r="GW41" s="99"/>
      <c r="GX41" s="99"/>
      <c r="GY41" s="99"/>
      <c r="GZ41" s="99"/>
      <c r="HA41" s="99"/>
      <c r="HB41" s="99"/>
      <c r="HC41" s="99"/>
      <c r="HD41" s="99"/>
      <c r="HE41" s="99"/>
      <c r="HF41" s="99"/>
      <c r="HG41" s="99"/>
      <c r="HH41" s="99"/>
      <c r="HI41" s="99"/>
      <c r="HJ41" s="99"/>
      <c r="HK41" s="99"/>
      <c r="HL41" s="99"/>
      <c r="HM41" s="99"/>
      <c r="HN41" s="99"/>
      <c r="HO41" s="99"/>
      <c r="HP41" s="99"/>
      <c r="HQ41" s="99"/>
      <c r="HR41" s="99"/>
      <c r="HS41" s="99"/>
      <c r="HT41" s="99"/>
      <c r="HU41" s="99"/>
      <c r="HV41" s="99"/>
      <c r="HW41" s="99"/>
    </row>
    <row r="42" spans="1:231" ht="13.5" customHeight="1">
      <c r="A42" s="4"/>
      <c r="H42" s="4"/>
      <c r="I42" s="1098" t="s">
        <v>75</v>
      </c>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615"/>
      <c r="AU42" s="141"/>
      <c r="AV42" s="141"/>
      <c r="AW42" s="576"/>
      <c r="AX42" s="174"/>
      <c r="AY42" s="174"/>
      <c r="AZ42" s="174"/>
      <c r="BA42" s="574"/>
      <c r="BB42" s="174"/>
      <c r="BC42" s="174"/>
      <c r="BD42" s="174"/>
      <c r="BE42" s="574"/>
      <c r="BF42" s="174"/>
      <c r="BG42" s="174"/>
      <c r="BH42" s="174"/>
      <c r="BI42" s="574"/>
      <c r="BJ42" s="174"/>
      <c r="BK42" s="174"/>
      <c r="BL42" s="174"/>
      <c r="BM42" s="574"/>
      <c r="BN42" s="636"/>
      <c r="BO42" s="174"/>
      <c r="BP42" s="174"/>
      <c r="BQ42" s="174"/>
      <c r="BR42" s="636"/>
      <c r="BS42" s="174"/>
      <c r="BT42" s="174"/>
      <c r="BU42" s="174"/>
      <c r="BV42" s="636"/>
      <c r="BW42" s="174"/>
      <c r="BX42" s="174"/>
      <c r="BY42" s="574"/>
      <c r="BZ42" s="174"/>
      <c r="CA42" s="174"/>
      <c r="CB42" s="174"/>
      <c r="CC42" s="574"/>
      <c r="CD42" s="1991"/>
      <c r="CE42" s="1991"/>
      <c r="CF42" s="1991"/>
      <c r="CG42" s="1996"/>
      <c r="CH42" s="174"/>
      <c r="CI42" s="174"/>
      <c r="CJ42" s="174"/>
      <c r="CK42" s="174"/>
      <c r="CL42" s="174"/>
      <c r="CM42" s="174"/>
      <c r="CN42" s="174"/>
      <c r="CO42" s="174"/>
      <c r="CP42" s="174"/>
      <c r="CQ42" s="174"/>
      <c r="CR42" s="174"/>
      <c r="CS42" s="174"/>
      <c r="CT42" s="174"/>
      <c r="CU42" s="174"/>
      <c r="CV42" s="174"/>
      <c r="CW42" s="174"/>
      <c r="CX42" s="174"/>
      <c r="CY42" s="174"/>
      <c r="CZ42" s="174"/>
      <c r="DA42" s="174"/>
      <c r="DB42" s="174"/>
      <c r="DC42" s="174"/>
      <c r="DD42" s="174"/>
      <c r="DE42" s="174"/>
      <c r="DF42" s="174"/>
      <c r="DG42" s="174"/>
      <c r="DH42" s="174"/>
      <c r="DI42" s="574"/>
      <c r="DJ42" s="1139"/>
      <c r="DK42" s="141"/>
      <c r="DL42" s="141"/>
      <c r="DM42" s="141"/>
      <c r="DN42" s="141"/>
      <c r="DO42" s="141"/>
      <c r="DP42" s="141"/>
      <c r="DQ42" s="141"/>
      <c r="DR42" s="141"/>
      <c r="DS42" s="141"/>
      <c r="DT42" s="141"/>
      <c r="DU42" s="141"/>
      <c r="DV42" s="141"/>
      <c r="DW42" s="141"/>
      <c r="DX42" s="141"/>
      <c r="DY42" s="141"/>
      <c r="DZ42" s="141"/>
      <c r="EA42" s="141"/>
      <c r="EB42" s="174"/>
      <c r="EC42" s="1991"/>
      <c r="ED42" s="1993">
        <v>2100</v>
      </c>
      <c r="EE42" s="1993">
        <v>800</v>
      </c>
      <c r="EF42" s="1993">
        <v>150</v>
      </c>
      <c r="EG42" s="1993">
        <v>50</v>
      </c>
      <c r="EH42" s="1993">
        <v>50</v>
      </c>
      <c r="EI42" s="1993">
        <v>25</v>
      </c>
      <c r="EJ42" s="1997">
        <v>25</v>
      </c>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row>
    <row r="43" spans="1:231" ht="13.5" customHeight="1">
      <c r="A43" s="4"/>
      <c r="H43" s="4"/>
      <c r="I43" s="1122" t="s">
        <v>679</v>
      </c>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615"/>
      <c r="AU43" s="141"/>
      <c r="AV43" s="141"/>
      <c r="AW43" s="576"/>
      <c r="AX43" s="174"/>
      <c r="AY43" s="174"/>
      <c r="AZ43" s="174"/>
      <c r="BA43" s="574"/>
      <c r="BB43" s="174"/>
      <c r="BC43" s="174"/>
      <c r="BD43" s="174"/>
      <c r="BE43" s="574"/>
      <c r="BF43" s="174"/>
      <c r="BG43" s="174"/>
      <c r="BH43" s="174"/>
      <c r="BI43" s="574"/>
      <c r="BJ43" s="174"/>
      <c r="BK43" s="174"/>
      <c r="BL43" s="174"/>
      <c r="BM43" s="574"/>
      <c r="BN43" s="636"/>
      <c r="BO43" s="174"/>
      <c r="BP43" s="174"/>
      <c r="BQ43" s="174"/>
      <c r="BR43" s="636"/>
      <c r="BS43" s="174"/>
      <c r="BT43" s="174"/>
      <c r="BU43" s="174"/>
      <c r="BV43" s="636"/>
      <c r="BW43" s="174"/>
      <c r="BX43" s="174"/>
      <c r="BY43" s="574"/>
      <c r="BZ43" s="174"/>
      <c r="CA43" s="174"/>
      <c r="CB43" s="174"/>
      <c r="CC43" s="574"/>
      <c r="CD43" s="1991"/>
      <c r="CE43" s="1991"/>
      <c r="CF43" s="1991"/>
      <c r="CG43" s="1996"/>
      <c r="CH43" s="174"/>
      <c r="CI43" s="174"/>
      <c r="CJ43" s="174"/>
      <c r="CK43" s="174"/>
      <c r="CL43" s="174"/>
      <c r="CM43" s="174"/>
      <c r="CN43" s="174"/>
      <c r="CO43" s="174"/>
      <c r="CP43" s="174"/>
      <c r="CQ43" s="174"/>
      <c r="CR43" s="174"/>
      <c r="CS43" s="174"/>
      <c r="CT43" s="174"/>
      <c r="CU43" s="174"/>
      <c r="CV43" s="174"/>
      <c r="CW43" s="174"/>
      <c r="CX43" s="174"/>
      <c r="CY43" s="174"/>
      <c r="CZ43" s="174"/>
      <c r="DA43" s="174"/>
      <c r="DB43" s="174"/>
      <c r="DC43" s="174"/>
      <c r="DD43" s="174"/>
      <c r="DE43" s="174"/>
      <c r="DF43" s="174"/>
      <c r="DG43" s="174"/>
      <c r="DH43" s="174"/>
      <c r="DI43" s="574"/>
      <c r="DJ43" s="1139"/>
      <c r="DK43" s="141"/>
      <c r="DL43" s="141"/>
      <c r="DM43" s="141"/>
      <c r="DN43" s="141"/>
      <c r="DO43" s="141"/>
      <c r="DP43" s="141"/>
      <c r="DQ43" s="141"/>
      <c r="DR43" s="141"/>
      <c r="DS43" s="141"/>
      <c r="DT43" s="141"/>
      <c r="DU43" s="141"/>
      <c r="DV43" s="141"/>
      <c r="DW43" s="141"/>
      <c r="DX43" s="141"/>
      <c r="DY43" s="141"/>
      <c r="DZ43" s="141"/>
      <c r="EA43" s="141"/>
      <c r="EB43" s="174"/>
      <c r="EC43" s="1998">
        <f>EC41</f>
        <v>-0.30769230769230771</v>
      </c>
      <c r="ED43" s="1998">
        <f>EC43+ED44/10000</f>
        <v>-9.7692307692307717E-2</v>
      </c>
      <c r="EE43" s="1998">
        <f t="shared" ref="EE43" si="88">ED43+EE44/10000</f>
        <v>-1.7692307692307715E-2</v>
      </c>
      <c r="EF43" s="1998">
        <f t="shared" ref="EF43" si="89">EE43+EF44/10000</f>
        <v>-2.692307692307716E-3</v>
      </c>
      <c r="EG43" s="1998">
        <f t="shared" ref="EG43" si="90">EF43+EG44/10000</f>
        <v>4.8076923076922837E-3</v>
      </c>
      <c r="EH43" s="1998">
        <f t="shared" ref="EH43" si="91">EG43+EH44/10000</f>
        <v>1.2307692307692283E-2</v>
      </c>
      <c r="EI43" s="1998">
        <f t="shared" ref="EI43" si="92">EH43+EI44/10000</f>
        <v>1.7307692307692284E-2</v>
      </c>
      <c r="EJ43" s="1999">
        <f t="shared" ref="EJ43" si="93">EI43+EJ44/10000</f>
        <v>1.9807692307692283E-2</v>
      </c>
      <c r="EK43" s="99"/>
      <c r="EL43" s="99"/>
      <c r="EM43" s="99"/>
      <c r="EN43" s="99"/>
      <c r="EO43" s="99"/>
      <c r="EP43" s="99"/>
      <c r="EQ43" s="99"/>
      <c r="ER43" s="99"/>
      <c r="ES43" s="99"/>
      <c r="ET43" s="99"/>
      <c r="EU43" s="99"/>
      <c r="EV43" s="99"/>
      <c r="EW43" s="99"/>
      <c r="EX43" s="99"/>
      <c r="EY43" s="99"/>
      <c r="EZ43" s="99"/>
      <c r="FA43" s="99"/>
      <c r="FB43" s="99"/>
      <c r="FC43" s="99"/>
      <c r="FD43" s="99"/>
      <c r="FE43" s="99"/>
      <c r="FF43" s="99"/>
      <c r="FG43" s="99"/>
      <c r="FH43" s="99"/>
      <c r="FI43" s="99"/>
      <c r="FJ43" s="99"/>
      <c r="FK43" s="99"/>
      <c r="FL43" s="99"/>
      <c r="FM43" s="99"/>
      <c r="FN43" s="99"/>
      <c r="FO43" s="99"/>
      <c r="FP43" s="99"/>
      <c r="FQ43" s="99"/>
      <c r="FR43" s="99"/>
      <c r="FS43" s="99"/>
      <c r="FT43" s="99"/>
      <c r="FU43" s="99"/>
      <c r="FV43" s="99"/>
      <c r="FW43" s="99"/>
      <c r="FX43" s="99"/>
      <c r="FY43" s="99"/>
      <c r="FZ43" s="99"/>
      <c r="GA43" s="99"/>
      <c r="GB43" s="99"/>
      <c r="GC43" s="99"/>
      <c r="GD43" s="99"/>
      <c r="GE43" s="99"/>
      <c r="GF43" s="99"/>
      <c r="GG43" s="99"/>
      <c r="GH43" s="99"/>
      <c r="GI43" s="99"/>
      <c r="GJ43" s="99"/>
      <c r="GK43" s="99"/>
      <c r="GL43" s="99"/>
      <c r="GM43" s="99"/>
      <c r="GN43" s="99"/>
      <c r="GO43" s="99"/>
      <c r="GP43" s="99"/>
      <c r="GQ43" s="99"/>
      <c r="GR43" s="99"/>
      <c r="GS43" s="99"/>
      <c r="GT43" s="99"/>
      <c r="GU43" s="99"/>
      <c r="GV43" s="99"/>
      <c r="GW43" s="99"/>
      <c r="GX43" s="99"/>
      <c r="GY43" s="99"/>
      <c r="GZ43" s="99"/>
      <c r="HA43" s="99"/>
      <c r="HB43" s="99"/>
      <c r="HC43" s="99"/>
      <c r="HD43" s="99"/>
      <c r="HE43" s="99"/>
      <c r="HF43" s="99"/>
      <c r="HG43" s="99"/>
      <c r="HH43" s="99"/>
      <c r="HI43" s="99"/>
      <c r="HJ43" s="99"/>
      <c r="HK43" s="99"/>
      <c r="HL43" s="99"/>
      <c r="HM43" s="99"/>
      <c r="HN43" s="99"/>
      <c r="HO43" s="99"/>
      <c r="HP43" s="99"/>
      <c r="HQ43" s="99"/>
      <c r="HR43" s="99"/>
      <c r="HS43" s="99"/>
      <c r="HT43" s="99"/>
      <c r="HU43" s="99"/>
      <c r="HV43" s="99"/>
      <c r="HW43" s="99"/>
    </row>
    <row r="44" spans="1:231" ht="13.5" customHeight="1">
      <c r="A44" s="4"/>
      <c r="H44" s="4"/>
      <c r="I44" s="1098" t="s">
        <v>76</v>
      </c>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615"/>
      <c r="AU44" s="141"/>
      <c r="AV44" s="141"/>
      <c r="AW44" s="576"/>
      <c r="AX44" s="174"/>
      <c r="AY44" s="174"/>
      <c r="AZ44" s="174"/>
      <c r="BA44" s="574"/>
      <c r="BB44" s="174"/>
      <c r="BC44" s="174"/>
      <c r="BD44" s="174"/>
      <c r="BE44" s="574"/>
      <c r="BF44" s="174"/>
      <c r="BG44" s="174"/>
      <c r="BH44" s="174"/>
      <c r="BI44" s="574"/>
      <c r="BJ44" s="174"/>
      <c r="BK44" s="174"/>
      <c r="BL44" s="174"/>
      <c r="BM44" s="574"/>
      <c r="BN44" s="636"/>
      <c r="BO44" s="174"/>
      <c r="BP44" s="174"/>
      <c r="BQ44" s="174"/>
      <c r="BR44" s="636"/>
      <c r="BS44" s="174"/>
      <c r="BT44" s="174"/>
      <c r="BU44" s="174"/>
      <c r="BV44" s="636"/>
      <c r="BW44" s="174"/>
      <c r="BX44" s="174"/>
      <c r="BY44" s="574"/>
      <c r="BZ44" s="174"/>
      <c r="CA44" s="174"/>
      <c r="CB44" s="174"/>
      <c r="CC44" s="574"/>
      <c r="CD44" s="1991"/>
      <c r="CE44" s="1991"/>
      <c r="CF44" s="1991"/>
      <c r="CG44" s="1996"/>
      <c r="CH44" s="174"/>
      <c r="CI44" s="174"/>
      <c r="CJ44" s="174"/>
      <c r="CK44" s="174"/>
      <c r="CL44" s="174"/>
      <c r="CM44" s="174"/>
      <c r="CN44" s="174"/>
      <c r="CO44" s="174"/>
      <c r="CP44" s="174"/>
      <c r="CQ44" s="174"/>
      <c r="CR44" s="174"/>
      <c r="CS44" s="174"/>
      <c r="CT44" s="174"/>
      <c r="CU44" s="174"/>
      <c r="CV44" s="174"/>
      <c r="CW44" s="174"/>
      <c r="CX44" s="174"/>
      <c r="CY44" s="174"/>
      <c r="CZ44" s="174"/>
      <c r="DA44" s="174"/>
      <c r="DB44" s="174"/>
      <c r="DC44" s="174"/>
      <c r="DD44" s="174"/>
      <c r="DE44" s="174"/>
      <c r="DF44" s="174"/>
      <c r="DG44" s="174"/>
      <c r="DH44" s="174"/>
      <c r="DI44" s="574"/>
      <c r="DJ44" s="1139"/>
      <c r="DK44" s="141"/>
      <c r="DL44" s="141"/>
      <c r="DM44" s="141"/>
      <c r="DN44" s="141"/>
      <c r="DO44" s="141"/>
      <c r="DP44" s="141"/>
      <c r="DQ44" s="141"/>
      <c r="DR44" s="141"/>
      <c r="DS44" s="141"/>
      <c r="DT44" s="141"/>
      <c r="DU44" s="141"/>
      <c r="DV44" s="141"/>
      <c r="DW44" s="141"/>
      <c r="DX44" s="141"/>
      <c r="DY44" s="141"/>
      <c r="DZ44" s="141"/>
      <c r="EA44" s="141"/>
      <c r="EB44" s="174"/>
      <c r="EC44" s="1991"/>
      <c r="ED44" s="1993">
        <v>2100</v>
      </c>
      <c r="EE44" s="1993">
        <v>800</v>
      </c>
      <c r="EF44" s="1993">
        <v>150</v>
      </c>
      <c r="EG44" s="1993">
        <v>75</v>
      </c>
      <c r="EH44" s="1993">
        <v>75</v>
      </c>
      <c r="EI44" s="1993">
        <v>50</v>
      </c>
      <c r="EJ44" s="1997">
        <v>25</v>
      </c>
      <c r="EK44" s="99"/>
      <c r="EL44" s="99"/>
      <c r="EM44" s="99"/>
      <c r="EN44" s="99"/>
      <c r="EO44" s="99"/>
      <c r="EP44" s="99"/>
      <c r="EQ44" s="99"/>
      <c r="ER44" s="99"/>
      <c r="ES44" s="99"/>
      <c r="ET44" s="99"/>
      <c r="EU44" s="99"/>
      <c r="EV44" s="99"/>
      <c r="EW44" s="99"/>
      <c r="EX44" s="99"/>
      <c r="EY44" s="99"/>
      <c r="EZ44" s="99"/>
      <c r="FA44" s="99"/>
      <c r="FB44" s="99"/>
      <c r="FC44" s="99"/>
      <c r="FD44" s="99"/>
      <c r="FE44" s="99"/>
      <c r="FF44" s="99"/>
      <c r="FG44" s="99"/>
      <c r="FH44" s="99"/>
      <c r="FI44" s="99"/>
      <c r="FJ44" s="99"/>
      <c r="FK44" s="99"/>
      <c r="FL44" s="99"/>
      <c r="FM44" s="99"/>
      <c r="FN44" s="99"/>
      <c r="FO44" s="99"/>
      <c r="FP44" s="99"/>
      <c r="FQ44" s="99"/>
      <c r="FR44" s="99"/>
      <c r="FS44" s="99"/>
      <c r="FT44" s="99"/>
      <c r="FU44" s="99"/>
      <c r="FV44" s="99"/>
      <c r="FW44" s="99"/>
      <c r="FX44" s="99"/>
      <c r="FY44" s="99"/>
      <c r="FZ44" s="99"/>
      <c r="GA44" s="99"/>
      <c r="GB44" s="99"/>
      <c r="GC44" s="99"/>
      <c r="GD44" s="99"/>
      <c r="GE44" s="99"/>
      <c r="GF44" s="99"/>
      <c r="GG44" s="99"/>
      <c r="GH44" s="99"/>
      <c r="GI44" s="99"/>
      <c r="GJ44" s="99"/>
      <c r="GK44" s="99"/>
      <c r="GL44" s="99"/>
      <c r="GM44" s="99"/>
      <c r="GN44" s="99"/>
      <c r="GO44" s="99"/>
      <c r="GP44" s="99"/>
      <c r="GQ44" s="99"/>
      <c r="GR44" s="99"/>
      <c r="GS44" s="99"/>
      <c r="GT44" s="99"/>
      <c r="GU44" s="99"/>
      <c r="GV44" s="99"/>
      <c r="GW44" s="99"/>
      <c r="GX44" s="99"/>
      <c r="GY44" s="99"/>
      <c r="GZ44" s="99"/>
      <c r="HA44" s="99"/>
      <c r="HB44" s="99"/>
      <c r="HC44" s="99"/>
      <c r="HD44" s="99"/>
      <c r="HE44" s="99"/>
      <c r="HF44" s="99"/>
      <c r="HG44" s="99"/>
      <c r="HH44" s="99"/>
      <c r="HI44" s="99"/>
      <c r="HJ44" s="99"/>
      <c r="HK44" s="99"/>
      <c r="HL44" s="99"/>
      <c r="HM44" s="99"/>
      <c r="HN44" s="99"/>
      <c r="HO44" s="99"/>
      <c r="HP44" s="99"/>
      <c r="HQ44" s="99"/>
      <c r="HR44" s="99"/>
      <c r="HS44" s="99"/>
      <c r="HT44" s="99"/>
      <c r="HU44" s="99"/>
      <c r="HV44" s="99"/>
      <c r="HW44" s="99"/>
    </row>
    <row r="45" spans="1:231" ht="13.5" customHeight="1">
      <c r="A45" s="4"/>
      <c r="H45" s="4"/>
      <c r="I45" s="1122" t="s">
        <v>680</v>
      </c>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615"/>
      <c r="AU45" s="141"/>
      <c r="AV45" s="141"/>
      <c r="AW45" s="576"/>
      <c r="AX45" s="174"/>
      <c r="AY45" s="174"/>
      <c r="AZ45" s="174"/>
      <c r="BA45" s="574"/>
      <c r="BB45" s="174"/>
      <c r="BC45" s="174"/>
      <c r="BD45" s="174"/>
      <c r="BE45" s="574"/>
      <c r="BF45" s="174"/>
      <c r="BG45" s="174"/>
      <c r="BH45" s="174"/>
      <c r="BI45" s="574"/>
      <c r="BJ45" s="174"/>
      <c r="BK45" s="174"/>
      <c r="BL45" s="174"/>
      <c r="BM45" s="574"/>
      <c r="BN45" s="636"/>
      <c r="BO45" s="174"/>
      <c r="BP45" s="174"/>
      <c r="BQ45" s="174"/>
      <c r="BR45" s="636"/>
      <c r="BS45" s="174"/>
      <c r="BT45" s="174"/>
      <c r="BU45" s="174"/>
      <c r="BV45" s="636"/>
      <c r="BW45" s="174"/>
      <c r="BX45" s="174"/>
      <c r="BY45" s="574"/>
      <c r="BZ45" s="174"/>
      <c r="CA45" s="174"/>
      <c r="CB45" s="174"/>
      <c r="CC45" s="574"/>
      <c r="CD45" s="1991"/>
      <c r="CE45" s="1991"/>
      <c r="CF45" s="1991"/>
      <c r="CG45" s="1996"/>
      <c r="CH45" s="174"/>
      <c r="CI45" s="174"/>
      <c r="CJ45" s="174"/>
      <c r="CK45" s="174"/>
      <c r="CL45" s="174"/>
      <c r="CM45" s="174"/>
      <c r="CN45" s="174"/>
      <c r="CO45" s="174"/>
      <c r="CP45" s="174"/>
      <c r="CQ45" s="174"/>
      <c r="CR45" s="174"/>
      <c r="CS45" s="174"/>
      <c r="CT45" s="174"/>
      <c r="CU45" s="174"/>
      <c r="CV45" s="174"/>
      <c r="CW45" s="174"/>
      <c r="CX45" s="174"/>
      <c r="CY45" s="174"/>
      <c r="CZ45" s="174"/>
      <c r="DA45" s="174"/>
      <c r="DB45" s="174"/>
      <c r="DC45" s="174"/>
      <c r="DD45" s="174"/>
      <c r="DE45" s="174"/>
      <c r="DF45" s="174"/>
      <c r="DG45" s="174"/>
      <c r="DH45" s="174"/>
      <c r="DI45" s="574"/>
      <c r="DJ45" s="1139"/>
      <c r="DK45" s="141"/>
      <c r="DL45" s="141"/>
      <c r="DM45" s="141"/>
      <c r="DN45" s="141"/>
      <c r="DO45" s="141"/>
      <c r="DP45" s="141"/>
      <c r="DQ45" s="141"/>
      <c r="DR45" s="141"/>
      <c r="DS45" s="141"/>
      <c r="DT45" s="141"/>
      <c r="DU45" s="141"/>
      <c r="DV45" s="141"/>
      <c r="DW45" s="141"/>
      <c r="DX45" s="141"/>
      <c r="DY45" s="141"/>
      <c r="DZ45" s="141"/>
      <c r="EA45" s="141"/>
      <c r="EB45" s="174"/>
      <c r="EC45" s="1998">
        <f>EC43</f>
        <v>-0.30769230769230771</v>
      </c>
      <c r="ED45" s="1998">
        <f>EC45+ED46/10000</f>
        <v>-9.7692307692307717E-2</v>
      </c>
      <c r="EE45" s="1998">
        <f t="shared" ref="EE45" si="94">ED45+EE46/10000</f>
        <v>-1.7692307692307715E-2</v>
      </c>
      <c r="EF45" s="1998">
        <f t="shared" ref="EF45" si="95">EE45+EF46/10000</f>
        <v>-7.6923076923077153E-3</v>
      </c>
      <c r="EG45" s="1998">
        <f t="shared" ref="EG45" si="96">EF45+EG46/10000</f>
        <v>-2.6923076923077152E-3</v>
      </c>
      <c r="EH45" s="1998">
        <f t="shared" ref="EH45" si="97">EG45+EH46/10000</f>
        <v>-1.9230769230771513E-4</v>
      </c>
      <c r="EI45" s="1998">
        <f t="shared" ref="EI45" si="98">EH45+EI46/10000</f>
        <v>2.3076923076922849E-3</v>
      </c>
      <c r="EJ45" s="1999">
        <f t="shared" ref="EJ45" si="99">EI45+EJ46/10000</f>
        <v>4.307692307692285E-3</v>
      </c>
      <c r="EK45" s="99"/>
      <c r="EL45" s="99"/>
      <c r="EM45" s="99"/>
      <c r="EN45" s="99"/>
      <c r="EO45" s="99"/>
      <c r="EP45" s="99"/>
      <c r="EQ45" s="99"/>
      <c r="ER45" s="99"/>
      <c r="ES45" s="99"/>
      <c r="ET45" s="99"/>
      <c r="EU45" s="99"/>
      <c r="EV45" s="99"/>
      <c r="EW45" s="99"/>
      <c r="EX45" s="99"/>
      <c r="EY45" s="99"/>
      <c r="EZ45" s="99"/>
      <c r="FA45" s="99"/>
      <c r="FB45" s="99"/>
      <c r="FC45" s="99"/>
      <c r="FD45" s="99"/>
      <c r="FE45" s="99"/>
      <c r="FF45" s="99"/>
      <c r="FG45" s="99"/>
      <c r="FH45" s="99"/>
      <c r="FI45" s="99"/>
      <c r="FJ45" s="99"/>
      <c r="FK45" s="99"/>
      <c r="FL45" s="99"/>
      <c r="FM45" s="99"/>
      <c r="FN45" s="99"/>
      <c r="FO45" s="99"/>
      <c r="FP45" s="99"/>
      <c r="FQ45" s="99"/>
      <c r="FR45" s="99"/>
      <c r="FS45" s="99"/>
      <c r="FT45" s="99"/>
      <c r="FU45" s="99"/>
      <c r="FV45" s="99"/>
      <c r="FW45" s="99"/>
      <c r="FX45" s="99"/>
      <c r="FY45" s="99"/>
      <c r="FZ45" s="99"/>
      <c r="GA45" s="99"/>
      <c r="GB45" s="99"/>
      <c r="GC45" s="99"/>
      <c r="GD45" s="99"/>
      <c r="GE45" s="99"/>
      <c r="GF45" s="99"/>
      <c r="GG45" s="99"/>
      <c r="GH45" s="99"/>
      <c r="GI45" s="99"/>
      <c r="GJ45" s="99"/>
      <c r="GK45" s="99"/>
      <c r="GL45" s="99"/>
      <c r="GM45" s="99"/>
      <c r="GN45" s="99"/>
      <c r="GO45" s="99"/>
      <c r="GP45" s="99"/>
      <c r="GQ45" s="99"/>
      <c r="GR45" s="99"/>
      <c r="GS45" s="99"/>
      <c r="GT45" s="99"/>
      <c r="GU45" s="99"/>
      <c r="GV45" s="99"/>
      <c r="GW45" s="99"/>
      <c r="GX45" s="99"/>
      <c r="GY45" s="99"/>
      <c r="GZ45" s="99"/>
      <c r="HA45" s="99"/>
      <c r="HB45" s="99"/>
      <c r="HC45" s="99"/>
      <c r="HD45" s="99"/>
      <c r="HE45" s="99"/>
      <c r="HF45" s="99"/>
      <c r="HG45" s="99"/>
      <c r="HH45" s="99"/>
      <c r="HI45" s="99"/>
      <c r="HJ45" s="99"/>
      <c r="HK45" s="99"/>
      <c r="HL45" s="99"/>
      <c r="HM45" s="99"/>
      <c r="HN45" s="99"/>
      <c r="HO45" s="99"/>
      <c r="HP45" s="99"/>
      <c r="HQ45" s="99"/>
      <c r="HR45" s="99"/>
      <c r="HS45" s="99"/>
      <c r="HT45" s="99"/>
      <c r="HU45" s="99"/>
      <c r="HV45" s="99"/>
      <c r="HW45" s="99"/>
    </row>
    <row r="46" spans="1:231" ht="13.5" customHeight="1">
      <c r="A46" s="4"/>
      <c r="H46" s="4"/>
      <c r="I46" s="1098" t="s">
        <v>77</v>
      </c>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615"/>
      <c r="AU46" s="141"/>
      <c r="AV46" s="141"/>
      <c r="AW46" s="576"/>
      <c r="AX46" s="174"/>
      <c r="AY46" s="174"/>
      <c r="AZ46" s="174"/>
      <c r="BA46" s="574"/>
      <c r="BB46" s="174"/>
      <c r="BC46" s="174"/>
      <c r="BD46" s="174"/>
      <c r="BE46" s="574"/>
      <c r="BF46" s="174"/>
      <c r="BG46" s="174"/>
      <c r="BH46" s="174"/>
      <c r="BI46" s="574"/>
      <c r="BJ46" s="174"/>
      <c r="BK46" s="174"/>
      <c r="BL46" s="174"/>
      <c r="BM46" s="574"/>
      <c r="BN46" s="636"/>
      <c r="BO46" s="174"/>
      <c r="BP46" s="174"/>
      <c r="BQ46" s="174"/>
      <c r="BR46" s="636"/>
      <c r="BS46" s="174"/>
      <c r="BT46" s="174"/>
      <c r="BU46" s="174"/>
      <c r="BV46" s="636"/>
      <c r="BW46" s="174"/>
      <c r="BX46" s="174"/>
      <c r="BY46" s="574"/>
      <c r="BZ46" s="174"/>
      <c r="CA46" s="174"/>
      <c r="CB46" s="174"/>
      <c r="CC46" s="574"/>
      <c r="CD46" s="1991"/>
      <c r="CE46" s="1991"/>
      <c r="CF46" s="1991"/>
      <c r="CG46" s="1996"/>
      <c r="CH46" s="174"/>
      <c r="CI46" s="174"/>
      <c r="CJ46" s="174"/>
      <c r="CK46" s="174"/>
      <c r="CL46" s="174"/>
      <c r="CM46" s="174"/>
      <c r="CN46" s="174"/>
      <c r="CO46" s="174"/>
      <c r="CP46" s="174"/>
      <c r="CQ46" s="174"/>
      <c r="CR46" s="174"/>
      <c r="CS46" s="174"/>
      <c r="CT46" s="174"/>
      <c r="CU46" s="174"/>
      <c r="CV46" s="174"/>
      <c r="CW46" s="174"/>
      <c r="CX46" s="174"/>
      <c r="CY46" s="174"/>
      <c r="CZ46" s="174"/>
      <c r="DA46" s="174"/>
      <c r="DB46" s="174"/>
      <c r="DC46" s="174"/>
      <c r="DD46" s="174"/>
      <c r="DE46" s="174"/>
      <c r="DF46" s="174"/>
      <c r="DG46" s="174"/>
      <c r="DH46" s="174"/>
      <c r="DI46" s="574"/>
      <c r="DJ46" s="1139"/>
      <c r="DK46" s="141"/>
      <c r="DL46" s="141"/>
      <c r="DM46" s="141"/>
      <c r="DN46" s="141"/>
      <c r="DO46" s="141"/>
      <c r="DP46" s="141"/>
      <c r="DQ46" s="141"/>
      <c r="DR46" s="141"/>
      <c r="DS46" s="141"/>
      <c r="DT46" s="141"/>
      <c r="DU46" s="141"/>
      <c r="DV46" s="141"/>
      <c r="DW46" s="141"/>
      <c r="DX46" s="141"/>
      <c r="DY46" s="141"/>
      <c r="DZ46" s="141"/>
      <c r="EA46" s="141"/>
      <c r="EB46" s="174"/>
      <c r="EC46" s="1991"/>
      <c r="ED46" s="1993">
        <v>2100</v>
      </c>
      <c r="EE46" s="1993">
        <v>800</v>
      </c>
      <c r="EF46" s="1993">
        <v>100</v>
      </c>
      <c r="EG46" s="1993">
        <v>50</v>
      </c>
      <c r="EH46" s="1993">
        <v>25</v>
      </c>
      <c r="EI46" s="1993">
        <v>25</v>
      </c>
      <c r="EJ46" s="1997">
        <v>20</v>
      </c>
      <c r="EK46" s="99"/>
      <c r="EL46" s="99"/>
      <c r="EM46" s="99"/>
      <c r="EN46" s="99"/>
      <c r="EO46" s="99"/>
      <c r="EP46" s="99"/>
      <c r="EQ46" s="99"/>
      <c r="ER46" s="99"/>
      <c r="ES46" s="99"/>
      <c r="ET46" s="99"/>
      <c r="EU46" s="99"/>
      <c r="EV46" s="99"/>
      <c r="EW46" s="99"/>
      <c r="EX46" s="99"/>
      <c r="EY46" s="99"/>
      <c r="EZ46" s="99"/>
      <c r="FA46" s="99"/>
      <c r="FB46" s="99"/>
      <c r="FC46" s="99"/>
      <c r="FD46" s="99"/>
      <c r="FE46" s="99"/>
      <c r="FF46" s="99"/>
      <c r="FG46" s="99"/>
      <c r="FH46" s="99"/>
      <c r="FI46" s="99"/>
      <c r="FJ46" s="99"/>
      <c r="FK46" s="99"/>
      <c r="FL46" s="99"/>
      <c r="FM46" s="99"/>
      <c r="FN46" s="99"/>
      <c r="FO46" s="99"/>
      <c r="FP46" s="99"/>
      <c r="FQ46" s="99"/>
      <c r="FR46" s="99"/>
      <c r="FS46" s="99"/>
      <c r="FT46" s="99"/>
      <c r="FU46" s="99"/>
      <c r="FV46" s="99"/>
      <c r="FW46" s="99"/>
      <c r="FX46" s="99"/>
      <c r="FY46" s="99"/>
      <c r="FZ46" s="99"/>
      <c r="GA46" s="99"/>
      <c r="GB46" s="99"/>
      <c r="GC46" s="99"/>
      <c r="GD46" s="99"/>
      <c r="GE46" s="99"/>
      <c r="GF46" s="99"/>
      <c r="GG46" s="99"/>
      <c r="GH46" s="99"/>
      <c r="GI46" s="99"/>
      <c r="GJ46" s="99"/>
      <c r="GK46" s="99"/>
      <c r="GL46" s="99"/>
      <c r="GM46" s="99"/>
      <c r="GN46" s="99"/>
      <c r="GO46" s="99"/>
      <c r="GP46" s="99"/>
      <c r="GQ46" s="99"/>
      <c r="GR46" s="99"/>
      <c r="GS46" s="99"/>
      <c r="GT46" s="99"/>
      <c r="GU46" s="99"/>
      <c r="GV46" s="99"/>
      <c r="GW46" s="99"/>
      <c r="GX46" s="99"/>
      <c r="GY46" s="99"/>
      <c r="GZ46" s="99"/>
      <c r="HA46" s="99"/>
      <c r="HB46" s="99"/>
      <c r="HC46" s="99"/>
      <c r="HD46" s="99"/>
      <c r="HE46" s="99"/>
      <c r="HF46" s="99"/>
      <c r="HG46" s="99"/>
      <c r="HH46" s="99"/>
      <c r="HI46" s="99"/>
      <c r="HJ46" s="99"/>
      <c r="HK46" s="99"/>
      <c r="HL46" s="99"/>
      <c r="HM46" s="99"/>
      <c r="HN46" s="99"/>
      <c r="HO46" s="99"/>
      <c r="HP46" s="99"/>
      <c r="HQ46" s="99"/>
      <c r="HR46" s="99"/>
      <c r="HS46" s="99"/>
      <c r="HT46" s="99"/>
      <c r="HU46" s="99"/>
      <c r="HV46" s="99"/>
      <c r="HW46" s="99"/>
    </row>
    <row r="47" spans="1:231" ht="13.5" customHeight="1">
      <c r="A47" s="4"/>
      <c r="H47" s="4"/>
      <c r="I47" s="1068"/>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615"/>
      <c r="AU47" s="141"/>
      <c r="AV47" s="141"/>
      <c r="AW47" s="576"/>
      <c r="AX47" s="174"/>
      <c r="AY47" s="174"/>
      <c r="AZ47" s="174"/>
      <c r="BA47" s="574"/>
      <c r="BB47" s="174"/>
      <c r="BC47" s="174"/>
      <c r="BD47" s="174"/>
      <c r="BE47" s="574"/>
      <c r="BF47" s="174"/>
      <c r="BG47" s="174"/>
      <c r="BH47" s="174"/>
      <c r="BI47" s="574"/>
      <c r="BJ47" s="174"/>
      <c r="BK47" s="174"/>
      <c r="BL47" s="174"/>
      <c r="BM47" s="574"/>
      <c r="BN47" s="636"/>
      <c r="BO47" s="174"/>
      <c r="BP47" s="174"/>
      <c r="BQ47" s="174"/>
      <c r="BR47" s="636"/>
      <c r="BS47" s="174"/>
      <c r="BT47" s="174"/>
      <c r="BU47" s="174"/>
      <c r="BV47" s="636"/>
      <c r="BW47" s="174"/>
      <c r="BX47" s="174"/>
      <c r="BY47" s="574"/>
      <c r="BZ47" s="174"/>
      <c r="CA47" s="174"/>
      <c r="CB47" s="174"/>
      <c r="CC47" s="574"/>
      <c r="CD47" s="1991"/>
      <c r="CE47" s="1991"/>
      <c r="CF47" s="1991"/>
      <c r="CG47" s="1996"/>
      <c r="CH47" s="174"/>
      <c r="CI47" s="174"/>
      <c r="CJ47" s="174"/>
      <c r="CK47" s="174"/>
      <c r="CL47" s="174"/>
      <c r="CM47" s="174"/>
      <c r="CN47" s="174"/>
      <c r="CO47" s="174"/>
      <c r="CP47" s="174"/>
      <c r="CQ47" s="174"/>
      <c r="CR47" s="174"/>
      <c r="CS47" s="174"/>
      <c r="CT47" s="174"/>
      <c r="CU47" s="174"/>
      <c r="CV47" s="174"/>
      <c r="CW47" s="174"/>
      <c r="CX47" s="174"/>
      <c r="CY47" s="174"/>
      <c r="CZ47" s="174"/>
      <c r="DA47" s="174"/>
      <c r="DB47" s="174"/>
      <c r="DC47" s="174"/>
      <c r="DD47" s="174"/>
      <c r="DE47" s="174"/>
      <c r="DF47" s="174"/>
      <c r="DG47" s="174"/>
      <c r="DH47" s="174"/>
      <c r="DI47" s="574"/>
      <c r="DJ47" s="1139"/>
      <c r="DK47" s="141"/>
      <c r="DL47" s="141"/>
      <c r="DM47" s="141"/>
      <c r="DN47" s="141"/>
      <c r="DO47" s="141"/>
      <c r="DP47" s="141"/>
      <c r="DQ47" s="141"/>
      <c r="DR47" s="141"/>
      <c r="DS47" s="141"/>
      <c r="DT47" s="141"/>
      <c r="DU47" s="141"/>
      <c r="DV47" s="141"/>
      <c r="DW47" s="141"/>
      <c r="DX47" s="141"/>
      <c r="DY47" s="141"/>
      <c r="DZ47" s="141"/>
      <c r="EA47" s="141"/>
      <c r="EB47" s="174"/>
      <c r="EC47" s="1991"/>
      <c r="ED47" s="174"/>
      <c r="EE47" s="174"/>
      <c r="EF47" s="174"/>
      <c r="EG47" s="174"/>
      <c r="EH47" s="174"/>
      <c r="EI47" s="174"/>
      <c r="EJ47" s="574"/>
      <c r="EK47" s="99"/>
      <c r="EL47" s="99"/>
      <c r="EM47" s="99"/>
      <c r="EN47" s="99"/>
      <c r="EO47" s="99"/>
      <c r="EP47" s="99"/>
      <c r="EQ47" s="99"/>
      <c r="ER47" s="99"/>
      <c r="ES47" s="99"/>
      <c r="ET47" s="99"/>
      <c r="EU47" s="99"/>
      <c r="EV47" s="99"/>
      <c r="EW47" s="99"/>
      <c r="EX47" s="99"/>
      <c r="EY47" s="99"/>
      <c r="EZ47" s="99"/>
      <c r="FA47" s="99"/>
      <c r="FB47" s="99"/>
      <c r="FC47" s="99"/>
      <c r="FD47" s="99"/>
      <c r="FE47" s="99"/>
      <c r="FF47" s="99"/>
      <c r="FG47" s="99"/>
      <c r="FH47" s="99"/>
      <c r="FI47" s="99"/>
      <c r="FJ47" s="99"/>
      <c r="FK47" s="99"/>
      <c r="FL47" s="99"/>
      <c r="FM47" s="99"/>
      <c r="FN47" s="99"/>
      <c r="FO47" s="99"/>
      <c r="FP47" s="99"/>
      <c r="FQ47" s="99"/>
      <c r="FR47" s="99"/>
      <c r="FS47" s="99"/>
      <c r="FT47" s="99"/>
      <c r="FU47" s="99"/>
      <c r="FV47" s="99"/>
      <c r="FW47" s="99"/>
      <c r="FX47" s="99"/>
      <c r="FY47" s="99"/>
      <c r="FZ47" s="99"/>
      <c r="GA47" s="99"/>
      <c r="GB47" s="99"/>
      <c r="GC47" s="99"/>
      <c r="GD47" s="99"/>
      <c r="GE47" s="99"/>
      <c r="GF47" s="99"/>
      <c r="GG47" s="99"/>
      <c r="GH47" s="99"/>
      <c r="GI47" s="99"/>
      <c r="GJ47" s="99"/>
      <c r="GK47" s="99"/>
      <c r="GL47" s="99"/>
      <c r="GM47" s="99"/>
      <c r="GN47" s="99"/>
      <c r="GO47" s="99"/>
      <c r="GP47" s="99"/>
      <c r="GQ47" s="99"/>
      <c r="GR47" s="99"/>
      <c r="GS47" s="99"/>
      <c r="GT47" s="99"/>
      <c r="GU47" s="99"/>
      <c r="GV47" s="99"/>
      <c r="GW47" s="99"/>
      <c r="GX47" s="99"/>
      <c r="GY47" s="99"/>
      <c r="GZ47" s="99"/>
      <c r="HA47" s="99"/>
      <c r="HB47" s="99"/>
      <c r="HC47" s="99"/>
      <c r="HD47" s="99"/>
      <c r="HE47" s="99"/>
      <c r="HF47" s="99"/>
      <c r="HG47" s="99"/>
      <c r="HH47" s="99"/>
      <c r="HI47" s="99"/>
      <c r="HJ47" s="99"/>
      <c r="HK47" s="99"/>
      <c r="HL47" s="99"/>
      <c r="HM47" s="99"/>
      <c r="HN47" s="99"/>
      <c r="HO47" s="99"/>
      <c r="HP47" s="99"/>
      <c r="HQ47" s="99"/>
      <c r="HR47" s="99"/>
      <c r="HS47" s="99"/>
      <c r="HT47" s="99"/>
      <c r="HU47" s="99"/>
      <c r="HV47" s="99"/>
      <c r="HW47" s="99"/>
    </row>
    <row r="48" spans="1:231" s="5" customFormat="1" ht="13.5" customHeight="1">
      <c r="A48" s="7"/>
      <c r="B48"/>
      <c r="C48"/>
      <c r="D48"/>
      <c r="E48"/>
      <c r="F48"/>
      <c r="G48"/>
      <c r="H48" s="7"/>
      <c r="I48" s="1071" t="s">
        <v>648</v>
      </c>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615"/>
      <c r="AU48" s="141"/>
      <c r="AV48" s="141"/>
      <c r="AW48" s="576"/>
      <c r="AX48" s="174"/>
      <c r="AY48" s="174"/>
      <c r="AZ48" s="174"/>
      <c r="BA48" s="574"/>
      <c r="BB48" s="174"/>
      <c r="BC48" s="174"/>
      <c r="BD48" s="174"/>
      <c r="BE48" s="574"/>
      <c r="BF48" s="174"/>
      <c r="BG48" s="174"/>
      <c r="BH48" s="174"/>
      <c r="BI48" s="574"/>
      <c r="BJ48" s="174"/>
      <c r="BK48" s="174"/>
      <c r="BL48" s="174"/>
      <c r="BM48" s="574"/>
      <c r="BN48" s="636"/>
      <c r="BO48" s="174"/>
      <c r="BP48" s="174"/>
      <c r="BQ48" s="174"/>
      <c r="BR48" s="636"/>
      <c r="BS48" s="174"/>
      <c r="BT48" s="174"/>
      <c r="BU48" s="174"/>
      <c r="BV48" s="636"/>
      <c r="BW48" s="174"/>
      <c r="BX48" s="174"/>
      <c r="BY48" s="574"/>
      <c r="BZ48" s="174"/>
      <c r="CA48" s="174"/>
      <c r="CB48" s="174"/>
      <c r="CC48" s="574"/>
      <c r="CD48" s="772">
        <f>CD20-CD36</f>
        <v>51.996397055568771</v>
      </c>
      <c r="CE48" s="772">
        <f>CE20-CE36</f>
        <v>63.633911839577763</v>
      </c>
      <c r="CF48" s="772">
        <f t="shared" ref="CF48:CG48" si="100">CF20-CF36</f>
        <v>101.85455690335287</v>
      </c>
      <c r="CG48" s="775">
        <f t="shared" si="100"/>
        <v>107.41664256917008</v>
      </c>
      <c r="CH48" s="174"/>
      <c r="CI48" s="174"/>
      <c r="CJ48" s="174"/>
      <c r="CK48" s="174"/>
      <c r="CL48" s="174"/>
      <c r="CM48" s="174"/>
      <c r="CN48" s="174"/>
      <c r="CO48" s="174"/>
      <c r="CP48" s="174"/>
      <c r="CQ48" s="174"/>
      <c r="CR48" s="174"/>
      <c r="CS48" s="174"/>
      <c r="CT48" s="174"/>
      <c r="CU48" s="174"/>
      <c r="CV48" s="174"/>
      <c r="CW48" s="174"/>
      <c r="CX48" s="174"/>
      <c r="CY48" s="174"/>
      <c r="CZ48" s="174"/>
      <c r="DA48" s="174"/>
      <c r="DB48" s="174"/>
      <c r="DC48" s="174"/>
      <c r="DD48" s="174"/>
      <c r="DE48" s="174"/>
      <c r="DF48" s="174"/>
      <c r="DG48" s="174"/>
      <c r="DH48" s="174"/>
      <c r="DI48" s="574"/>
      <c r="DJ48" s="1264"/>
      <c r="DK48" s="141"/>
      <c r="DL48" s="141"/>
      <c r="DM48" s="141"/>
      <c r="DN48" s="141"/>
      <c r="DO48" s="141"/>
      <c r="DP48" s="141"/>
      <c r="DQ48" s="141"/>
      <c r="DR48" s="141"/>
      <c r="DS48" s="141"/>
      <c r="DT48" s="141"/>
      <c r="DU48" s="141"/>
      <c r="DV48" s="141"/>
      <c r="DW48" s="141"/>
      <c r="DX48" s="141"/>
      <c r="DY48" s="141"/>
      <c r="DZ48" s="141"/>
      <c r="EA48" s="141"/>
      <c r="EB48" s="174">
        <f>EB20</f>
        <v>236.31499999999988</v>
      </c>
      <c r="EC48" s="772">
        <f>EC20-EC36</f>
        <v>324.90150836766963</v>
      </c>
      <c r="ED48" s="772">
        <f t="shared" ref="ED48:EJ48" si="101">ED20-ED36</f>
        <v>409.07201910520035</v>
      </c>
      <c r="EE48" s="772">
        <f t="shared" si="101"/>
        <v>525.49099639763119</v>
      </c>
      <c r="EF48" s="772">
        <f t="shared" si="101"/>
        <v>653.34109069020326</v>
      </c>
      <c r="EG48" s="772">
        <f t="shared" si="101"/>
        <v>803.65164128845049</v>
      </c>
      <c r="EH48" s="772">
        <f t="shared" si="101"/>
        <v>1038.5182262889814</v>
      </c>
      <c r="EI48" s="772">
        <f t="shared" si="101"/>
        <v>1181.5596770411601</v>
      </c>
      <c r="EJ48" s="775">
        <f t="shared" si="101"/>
        <v>1342.0467702258195</v>
      </c>
      <c r="EK48" s="215"/>
      <c r="EL48" s="2023">
        <f>(EG48/EB48)^0.2-1</f>
        <v>0.27736587389012946</v>
      </c>
      <c r="EM48" s="215"/>
      <c r="EN48" s="215"/>
      <c r="EO48" s="215"/>
      <c r="EP48" s="215"/>
      <c r="EQ48" s="215"/>
      <c r="ER48" s="215"/>
      <c r="ES48" s="215"/>
      <c r="ET48" s="215"/>
      <c r="EU48" s="215"/>
      <c r="EV48" s="215"/>
      <c r="EW48" s="215"/>
      <c r="EX48" s="215"/>
      <c r="EY48" s="215"/>
      <c r="EZ48" s="215"/>
      <c r="FA48" s="215"/>
      <c r="FB48" s="215"/>
      <c r="FC48" s="215"/>
      <c r="FD48" s="215"/>
      <c r="FE48" s="215"/>
      <c r="FF48" s="215"/>
      <c r="FG48" s="215"/>
      <c r="FH48" s="215"/>
      <c r="FI48" s="215"/>
      <c r="FJ48" s="215"/>
      <c r="FK48" s="215"/>
      <c r="FL48" s="215"/>
      <c r="FM48" s="215"/>
      <c r="FN48" s="215"/>
      <c r="FO48" s="215"/>
      <c r="FP48" s="215"/>
      <c r="FQ48" s="215"/>
      <c r="FR48" s="215"/>
      <c r="FS48" s="215"/>
      <c r="FT48" s="215"/>
      <c r="FU48" s="215"/>
      <c r="FV48" s="215"/>
      <c r="FW48" s="215"/>
      <c r="FX48" s="215"/>
      <c r="FY48" s="215"/>
      <c r="FZ48" s="215"/>
      <c r="GA48" s="215"/>
      <c r="GB48" s="215"/>
      <c r="GC48" s="215"/>
      <c r="GD48" s="215"/>
      <c r="GE48" s="215"/>
      <c r="GF48" s="215"/>
      <c r="GG48" s="215"/>
      <c r="GH48" s="215"/>
      <c r="GI48" s="215"/>
      <c r="GJ48" s="215"/>
      <c r="GK48" s="215"/>
      <c r="GL48" s="215"/>
      <c r="GM48" s="215"/>
      <c r="GN48" s="215"/>
      <c r="GO48" s="215"/>
      <c r="GP48" s="215"/>
      <c r="GQ48" s="215"/>
      <c r="GR48" s="215"/>
      <c r="GS48" s="215"/>
      <c r="GT48" s="215"/>
      <c r="GU48" s="215"/>
      <c r="GV48" s="215"/>
      <c r="GW48" s="215"/>
      <c r="GX48" s="215"/>
      <c r="GY48" s="215"/>
      <c r="GZ48" s="215"/>
      <c r="HA48" s="215"/>
      <c r="HB48" s="215"/>
      <c r="HC48" s="215"/>
      <c r="HD48" s="215"/>
      <c r="HE48" s="215"/>
      <c r="HF48" s="215"/>
      <c r="HG48" s="215"/>
      <c r="HH48" s="215"/>
      <c r="HI48" s="215"/>
      <c r="HJ48" s="215"/>
      <c r="HK48" s="215"/>
      <c r="HL48" s="215"/>
      <c r="HM48" s="215"/>
      <c r="HN48" s="215"/>
      <c r="HO48" s="215"/>
      <c r="HP48" s="215"/>
      <c r="HQ48" s="215"/>
      <c r="HR48" s="215"/>
      <c r="HS48" s="215"/>
      <c r="HT48" s="215"/>
      <c r="HU48" s="215"/>
      <c r="HV48" s="215"/>
      <c r="HW48" s="215"/>
    </row>
    <row r="49" spans="1:231" ht="13.5" customHeight="1">
      <c r="A49" s="4"/>
      <c r="H49" s="4"/>
      <c r="I49" s="1068" t="s">
        <v>352</v>
      </c>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615"/>
      <c r="AU49" s="141"/>
      <c r="AV49" s="141"/>
      <c r="AW49" s="576"/>
      <c r="AX49" s="174"/>
      <c r="AY49" s="174"/>
      <c r="AZ49" s="174"/>
      <c r="BA49" s="574"/>
      <c r="BB49" s="174"/>
      <c r="BC49" s="174"/>
      <c r="BD49" s="174"/>
      <c r="BE49" s="574"/>
      <c r="BF49" s="174"/>
      <c r="BG49" s="174"/>
      <c r="BH49" s="174"/>
      <c r="BI49" s="574"/>
      <c r="BJ49" s="174"/>
      <c r="BK49" s="174"/>
      <c r="BL49" s="174"/>
      <c r="BM49" s="574"/>
      <c r="BN49" s="636"/>
      <c r="BO49" s="174"/>
      <c r="BP49" s="174"/>
      <c r="BQ49" s="174"/>
      <c r="BR49" s="636"/>
      <c r="BS49" s="174"/>
      <c r="BT49" s="174"/>
      <c r="BU49" s="174"/>
      <c r="BV49" s="636"/>
      <c r="BW49" s="174"/>
      <c r="BX49" s="174"/>
      <c r="BY49" s="574"/>
      <c r="BZ49" s="174"/>
      <c r="CA49" s="174"/>
      <c r="CB49" s="174"/>
      <c r="CC49" s="574"/>
      <c r="CD49" s="1991">
        <f>CD48/CD16</f>
        <v>0.17319864632600351</v>
      </c>
      <c r="CE49" s="1991">
        <f>CE48/CE16</f>
        <v>0.19410432725677951</v>
      </c>
      <c r="CF49" s="1991">
        <f t="shared" ref="CF49:CG49" si="102">CF48/CF16</f>
        <v>0.294717078670582</v>
      </c>
      <c r="CG49" s="1996">
        <f t="shared" si="102"/>
        <v>0.31237934042416859</v>
      </c>
      <c r="CH49" s="174"/>
      <c r="CI49" s="174"/>
      <c r="CJ49" s="174"/>
      <c r="CK49" s="174"/>
      <c r="CL49" s="174"/>
      <c r="CM49" s="174"/>
      <c r="CN49" s="174"/>
      <c r="CO49" s="174"/>
      <c r="CP49" s="174"/>
      <c r="CQ49" s="174"/>
      <c r="CR49" s="174"/>
      <c r="CS49" s="174"/>
      <c r="CT49" s="174"/>
      <c r="CU49" s="174"/>
      <c r="CV49" s="174"/>
      <c r="CW49" s="174"/>
      <c r="CX49" s="174"/>
      <c r="CY49" s="174"/>
      <c r="CZ49" s="174"/>
      <c r="DA49" s="174"/>
      <c r="DB49" s="174"/>
      <c r="DC49" s="174"/>
      <c r="DD49" s="174"/>
      <c r="DE49" s="174"/>
      <c r="DF49" s="174"/>
      <c r="DG49" s="174"/>
      <c r="DH49" s="174"/>
      <c r="DI49" s="574"/>
      <c r="DJ49" s="1139"/>
      <c r="DK49" s="141"/>
      <c r="DL49" s="141"/>
      <c r="DM49" s="141"/>
      <c r="DN49" s="141"/>
      <c r="DO49" s="141"/>
      <c r="DP49" s="141"/>
      <c r="DQ49" s="141"/>
      <c r="DR49" s="141"/>
      <c r="DS49" s="141"/>
      <c r="DT49" s="141"/>
      <c r="DU49" s="141"/>
      <c r="DV49" s="141"/>
      <c r="DW49" s="141"/>
      <c r="DX49" s="141"/>
      <c r="DY49" s="141"/>
      <c r="DZ49" s="141"/>
      <c r="EA49" s="141"/>
      <c r="EB49" s="174"/>
      <c r="EC49" s="1991">
        <f>EC48/EC16</f>
        <v>0.24660208811808779</v>
      </c>
      <c r="ED49" s="1991">
        <f t="shared" ref="ED49:EJ49" si="103">ED48/ED16</f>
        <v>0.26423692601689502</v>
      </c>
      <c r="EE49" s="1991">
        <f t="shared" si="103"/>
        <v>0.29375793815649609</v>
      </c>
      <c r="EF49" s="1991">
        <f t="shared" si="103"/>
        <v>0.32058258713592114</v>
      </c>
      <c r="EG49" s="1991">
        <f t="shared" si="103"/>
        <v>0.34913561035839419</v>
      </c>
      <c r="EH49" s="1991">
        <f t="shared" si="103"/>
        <v>0.40188777357944999</v>
      </c>
      <c r="EI49" s="1991">
        <f t="shared" si="103"/>
        <v>0.41382145154481309</v>
      </c>
      <c r="EJ49" s="1996">
        <f t="shared" si="103"/>
        <v>0.42687362843506954</v>
      </c>
      <c r="EK49" s="99"/>
      <c r="EL49" s="99"/>
      <c r="EM49" s="99"/>
      <c r="EN49" s="99"/>
      <c r="EO49" s="99"/>
      <c r="EP49" s="99"/>
      <c r="EQ49" s="99"/>
      <c r="ER49" s="99"/>
      <c r="ES49" s="99"/>
      <c r="ET49" s="99"/>
      <c r="EU49" s="99"/>
      <c r="EV49" s="99"/>
      <c r="EW49" s="99"/>
      <c r="EX49" s="99"/>
      <c r="EY49" s="99"/>
      <c r="EZ49" s="99"/>
      <c r="FA49" s="99"/>
      <c r="FB49" s="99"/>
      <c r="FC49" s="99"/>
      <c r="FD49" s="99"/>
      <c r="FE49" s="99"/>
      <c r="FF49" s="99"/>
      <c r="FG49" s="99"/>
      <c r="FH49" s="99"/>
      <c r="FI49" s="99"/>
      <c r="FJ49" s="99"/>
      <c r="FK49" s="99"/>
      <c r="FL49" s="99"/>
      <c r="FM49" s="99"/>
      <c r="FN49" s="99"/>
      <c r="FO49" s="99"/>
      <c r="FP49" s="99"/>
      <c r="FQ49" s="99"/>
      <c r="FR49" s="99"/>
      <c r="FS49" s="99"/>
      <c r="FT49" s="99"/>
      <c r="FU49" s="99"/>
      <c r="FV49" s="99"/>
      <c r="FW49" s="99"/>
      <c r="FX49" s="99"/>
      <c r="FY49" s="99"/>
      <c r="FZ49" s="99"/>
      <c r="GA49" s="99"/>
      <c r="GB49" s="99"/>
      <c r="GC49" s="99"/>
      <c r="GD49" s="99"/>
      <c r="GE49" s="99"/>
      <c r="GF49" s="99"/>
      <c r="GG49" s="99"/>
      <c r="GH49" s="99"/>
      <c r="GI49" s="99"/>
      <c r="GJ49" s="99"/>
      <c r="GK49" s="99"/>
      <c r="GL49" s="99"/>
      <c r="GM49" s="99"/>
      <c r="GN49" s="99"/>
      <c r="GO49" s="99"/>
      <c r="GP49" s="99"/>
      <c r="GQ49" s="99"/>
      <c r="GR49" s="99"/>
      <c r="GS49" s="99"/>
      <c r="GT49" s="99"/>
      <c r="GU49" s="99"/>
      <c r="GV49" s="99"/>
      <c r="GW49" s="99"/>
      <c r="GX49" s="99"/>
      <c r="GY49" s="99"/>
      <c r="GZ49" s="99"/>
      <c r="HA49" s="99"/>
      <c r="HB49" s="99"/>
      <c r="HC49" s="99"/>
      <c r="HD49" s="99"/>
      <c r="HE49" s="99"/>
      <c r="HF49" s="99"/>
      <c r="HG49" s="99"/>
      <c r="HH49" s="99"/>
      <c r="HI49" s="99"/>
      <c r="HJ49" s="99"/>
      <c r="HK49" s="99"/>
      <c r="HL49" s="99"/>
      <c r="HM49" s="99"/>
      <c r="HN49" s="99"/>
      <c r="HO49" s="99"/>
      <c r="HP49" s="99"/>
      <c r="HQ49" s="99"/>
      <c r="HR49" s="99"/>
      <c r="HS49" s="99"/>
      <c r="HT49" s="99"/>
      <c r="HU49" s="99"/>
      <c r="HV49" s="99"/>
      <c r="HW49" s="99"/>
    </row>
    <row r="50" spans="1:231" ht="13.5" customHeight="1">
      <c r="A50" s="4"/>
      <c r="H50" s="4"/>
      <c r="I50" s="1068" t="s">
        <v>539</v>
      </c>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615"/>
      <c r="AU50" s="141"/>
      <c r="AV50" s="141"/>
      <c r="AW50" s="576"/>
      <c r="AX50" s="174"/>
      <c r="AY50" s="174"/>
      <c r="AZ50" s="174"/>
      <c r="BA50" s="574"/>
      <c r="BB50" s="174"/>
      <c r="BC50" s="174"/>
      <c r="BD50" s="174"/>
      <c r="BE50" s="574"/>
      <c r="BF50" s="174"/>
      <c r="BG50" s="174"/>
      <c r="BH50" s="174"/>
      <c r="BI50" s="574"/>
      <c r="BJ50" s="174"/>
      <c r="BK50" s="174"/>
      <c r="BL50" s="174"/>
      <c r="BM50" s="574"/>
      <c r="BN50" s="636"/>
      <c r="BO50" s="174"/>
      <c r="BP50" s="174"/>
      <c r="BQ50" s="174"/>
      <c r="BR50" s="636"/>
      <c r="BS50" s="174"/>
      <c r="BT50" s="174"/>
      <c r="BU50" s="174"/>
      <c r="BV50" s="636"/>
      <c r="BW50" s="174"/>
      <c r="BX50" s="174"/>
      <c r="BY50" s="574"/>
      <c r="BZ50" s="174"/>
      <c r="CA50" s="174"/>
      <c r="CB50" s="174"/>
      <c r="CC50" s="574"/>
      <c r="CD50" s="636"/>
      <c r="CE50" s="174"/>
      <c r="CF50" s="174"/>
      <c r="CG50" s="574"/>
      <c r="CH50" s="174"/>
      <c r="CI50" s="174"/>
      <c r="CJ50" s="174"/>
      <c r="CK50" s="174"/>
      <c r="CL50" s="174"/>
      <c r="CM50" s="174"/>
      <c r="CN50" s="174"/>
      <c r="CO50" s="174"/>
      <c r="CP50" s="174"/>
      <c r="CQ50" s="174"/>
      <c r="CR50" s="174"/>
      <c r="CS50" s="174"/>
      <c r="CT50" s="174"/>
      <c r="CU50" s="174"/>
      <c r="CV50" s="174"/>
      <c r="CW50" s="174"/>
      <c r="CX50" s="174"/>
      <c r="CY50" s="174"/>
      <c r="CZ50" s="174"/>
      <c r="DA50" s="174"/>
      <c r="DB50" s="174"/>
      <c r="DC50" s="174"/>
      <c r="DD50" s="174"/>
      <c r="DE50" s="174"/>
      <c r="DF50" s="174"/>
      <c r="DG50" s="174"/>
      <c r="DH50" s="174"/>
      <c r="DI50" s="574"/>
      <c r="DJ50" s="1139"/>
      <c r="DK50" s="141"/>
      <c r="DL50" s="141"/>
      <c r="DM50" s="141"/>
      <c r="DN50" s="141"/>
      <c r="DO50" s="141"/>
      <c r="DP50" s="141"/>
      <c r="DQ50" s="141"/>
      <c r="DR50" s="141"/>
      <c r="DS50" s="141"/>
      <c r="DT50" s="141"/>
      <c r="DU50" s="141"/>
      <c r="DV50" s="141"/>
      <c r="DW50" s="141"/>
      <c r="DX50" s="141"/>
      <c r="DY50" s="141"/>
      <c r="DZ50" s="141"/>
      <c r="EA50" s="141"/>
      <c r="EB50" s="174"/>
      <c r="EC50" s="174"/>
      <c r="ED50" s="1508">
        <f t="shared" ref="ED50" si="104">(ED49-EC49)*10000</f>
        <v>176.34837898807237</v>
      </c>
      <c r="EE50" s="1508">
        <f t="shared" ref="EE50" si="105">(EE49-ED49)*10000</f>
        <v>295.21012139601066</v>
      </c>
      <c r="EF50" s="1508">
        <f t="shared" ref="EF50" si="106">(EF49-EE49)*10000</f>
        <v>268.24648979425046</v>
      </c>
      <c r="EG50" s="1508">
        <f t="shared" ref="EG50" si="107">(EG49-EF49)*10000</f>
        <v>285.53023222473053</v>
      </c>
      <c r="EH50" s="1508">
        <f t="shared" ref="EH50" si="108">(EH49-EG49)*10000</f>
        <v>527.52163221055798</v>
      </c>
      <c r="EI50" s="1508">
        <f t="shared" ref="EI50" si="109">(EI49-EH49)*10000</f>
        <v>119.33677965363098</v>
      </c>
      <c r="EJ50" s="1509">
        <f t="shared" ref="EJ50" si="110">(EJ49-EI49)*10000</f>
        <v>130.5217689025645</v>
      </c>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c r="GO50" s="99"/>
      <c r="GP50" s="99"/>
      <c r="GQ50" s="99"/>
      <c r="GR50" s="99"/>
      <c r="GS50" s="99"/>
      <c r="GT50" s="99"/>
      <c r="GU50" s="99"/>
      <c r="GV50" s="99"/>
      <c r="GW50" s="99"/>
      <c r="GX50" s="99"/>
      <c r="GY50" s="99"/>
      <c r="GZ50" s="99"/>
      <c r="HA50" s="99"/>
      <c r="HB50" s="99"/>
      <c r="HC50" s="99"/>
      <c r="HD50" s="99"/>
      <c r="HE50" s="99"/>
      <c r="HF50" s="99"/>
      <c r="HG50" s="99"/>
      <c r="HH50" s="99"/>
      <c r="HI50" s="99"/>
      <c r="HJ50" s="99"/>
      <c r="HK50" s="99"/>
      <c r="HL50" s="99"/>
      <c r="HM50" s="99"/>
      <c r="HN50" s="99"/>
      <c r="HO50" s="99"/>
      <c r="HP50" s="99"/>
      <c r="HQ50" s="99"/>
      <c r="HR50" s="99"/>
      <c r="HS50" s="99"/>
      <c r="HT50" s="99"/>
      <c r="HU50" s="99"/>
      <c r="HV50" s="99"/>
      <c r="HW50" s="99"/>
    </row>
    <row r="51" spans="1:231" ht="13.5" customHeight="1">
      <c r="A51" s="4"/>
      <c r="H51" s="4"/>
      <c r="I51" s="1068" t="s">
        <v>538</v>
      </c>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c r="AI51" s="20"/>
      <c r="AJ51" s="20"/>
      <c r="AK51" s="20"/>
      <c r="AL51" s="20"/>
      <c r="AM51" s="20"/>
      <c r="AN51" s="20"/>
      <c r="AO51" s="20"/>
      <c r="AP51" s="20"/>
      <c r="AQ51" s="20"/>
      <c r="AR51" s="20"/>
      <c r="AS51" s="20"/>
      <c r="AT51" s="615"/>
      <c r="AU51" s="141"/>
      <c r="AV51" s="141"/>
      <c r="AW51" s="576"/>
      <c r="AX51" s="174"/>
      <c r="AY51" s="174"/>
      <c r="AZ51" s="174"/>
      <c r="BA51" s="574"/>
      <c r="BB51" s="174"/>
      <c r="BC51" s="174"/>
      <c r="BD51" s="174"/>
      <c r="BE51" s="574"/>
      <c r="BF51" s="174"/>
      <c r="BG51" s="174"/>
      <c r="BH51" s="174"/>
      <c r="BI51" s="574"/>
      <c r="BJ51" s="174"/>
      <c r="BK51" s="174"/>
      <c r="BL51" s="174"/>
      <c r="BM51" s="574"/>
      <c r="BN51" s="636"/>
      <c r="BO51" s="174"/>
      <c r="BP51" s="174"/>
      <c r="BQ51" s="174"/>
      <c r="BR51" s="636"/>
      <c r="BS51" s="174"/>
      <c r="BT51" s="174"/>
      <c r="BU51" s="174"/>
      <c r="BV51" s="636"/>
      <c r="BW51" s="174"/>
      <c r="BX51" s="174"/>
      <c r="BY51" s="574"/>
      <c r="BZ51" s="174"/>
      <c r="CA51" s="174"/>
      <c r="CB51" s="174"/>
      <c r="CC51" s="574"/>
      <c r="CD51" s="636"/>
      <c r="CE51" s="174"/>
      <c r="CF51" s="174"/>
      <c r="CG51" s="574"/>
      <c r="CH51" s="174"/>
      <c r="CI51" s="174"/>
      <c r="CJ51" s="174"/>
      <c r="CK51" s="174"/>
      <c r="CL51" s="174"/>
      <c r="CM51" s="174"/>
      <c r="CN51" s="174"/>
      <c r="CO51" s="174"/>
      <c r="CP51" s="174"/>
      <c r="CQ51" s="174"/>
      <c r="CR51" s="174"/>
      <c r="CS51" s="174"/>
      <c r="CT51" s="174"/>
      <c r="CU51" s="174"/>
      <c r="CV51" s="174"/>
      <c r="CW51" s="174"/>
      <c r="CX51" s="174"/>
      <c r="CY51" s="174"/>
      <c r="CZ51" s="174"/>
      <c r="DA51" s="174"/>
      <c r="DB51" s="174"/>
      <c r="DC51" s="174"/>
      <c r="DD51" s="174"/>
      <c r="DE51" s="174"/>
      <c r="DF51" s="174"/>
      <c r="DG51" s="174"/>
      <c r="DH51" s="174"/>
      <c r="DI51" s="574"/>
      <c r="DJ51" s="1139"/>
      <c r="DK51" s="141"/>
      <c r="DL51" s="141"/>
      <c r="DM51" s="141"/>
      <c r="DN51" s="141"/>
      <c r="DO51" s="141"/>
      <c r="DP51" s="141"/>
      <c r="DQ51" s="141"/>
      <c r="DR51" s="141"/>
      <c r="DS51" s="141"/>
      <c r="DT51" s="141"/>
      <c r="DU51" s="141"/>
      <c r="DV51" s="141"/>
      <c r="DW51" s="141"/>
      <c r="DX51" s="141"/>
      <c r="DY51" s="141"/>
      <c r="DZ51" s="141"/>
      <c r="EA51" s="141"/>
      <c r="EB51" s="174"/>
      <c r="EC51" s="174"/>
      <c r="ED51" s="174"/>
      <c r="EE51" s="174"/>
      <c r="EF51" s="174"/>
      <c r="EG51" s="174"/>
      <c r="EH51" s="174"/>
      <c r="EI51" s="174"/>
      <c r="EJ51" s="574"/>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row>
    <row r="52" spans="1:231" ht="13.5" customHeight="1">
      <c r="A52" s="4"/>
      <c r="H52" s="4"/>
      <c r="I52" s="1071"/>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c r="AI52" s="20"/>
      <c r="AJ52" s="20"/>
      <c r="AK52" s="20"/>
      <c r="AL52" s="20"/>
      <c r="AM52" s="20"/>
      <c r="AN52" s="20"/>
      <c r="AO52" s="20"/>
      <c r="AP52" s="20"/>
      <c r="AQ52" s="20"/>
      <c r="AR52" s="20"/>
      <c r="AS52" s="20"/>
      <c r="AT52" s="615"/>
      <c r="AU52" s="141"/>
      <c r="AV52" s="141"/>
      <c r="AW52" s="576"/>
      <c r="AX52" s="174"/>
      <c r="AY52" s="174"/>
      <c r="AZ52" s="174"/>
      <c r="BA52" s="574"/>
      <c r="BB52" s="174"/>
      <c r="BC52" s="174"/>
      <c r="BD52" s="174"/>
      <c r="BE52" s="574"/>
      <c r="BF52" s="174"/>
      <c r="BG52" s="174"/>
      <c r="BH52" s="174"/>
      <c r="BI52" s="574"/>
      <c r="BJ52" s="174"/>
      <c r="BK52" s="174"/>
      <c r="BL52" s="174"/>
      <c r="BM52" s="574"/>
      <c r="BN52" s="636"/>
      <c r="BO52" s="174"/>
      <c r="BP52" s="174"/>
      <c r="BQ52" s="174"/>
      <c r="BR52" s="636"/>
      <c r="BS52" s="174"/>
      <c r="BT52" s="174"/>
      <c r="BU52" s="174"/>
      <c r="BV52" s="636"/>
      <c r="BW52" s="174"/>
      <c r="BX52" s="174"/>
      <c r="BY52" s="574"/>
      <c r="BZ52" s="174"/>
      <c r="CA52" s="174"/>
      <c r="CB52" s="174"/>
      <c r="CC52" s="574"/>
      <c r="CD52" s="636"/>
      <c r="CE52" s="174"/>
      <c r="CF52" s="174"/>
      <c r="CG52" s="574"/>
      <c r="CH52" s="174"/>
      <c r="CI52" s="174"/>
      <c r="CJ52" s="174"/>
      <c r="CK52" s="174"/>
      <c r="CL52" s="174"/>
      <c r="CM52" s="174"/>
      <c r="CN52" s="174"/>
      <c r="CO52" s="174"/>
      <c r="CP52" s="174"/>
      <c r="CQ52" s="174"/>
      <c r="CR52" s="174"/>
      <c r="CS52" s="174"/>
      <c r="CT52" s="174"/>
      <c r="CU52" s="174"/>
      <c r="CV52" s="174"/>
      <c r="CW52" s="174"/>
      <c r="CX52" s="174"/>
      <c r="CY52" s="174"/>
      <c r="CZ52" s="174"/>
      <c r="DA52" s="174"/>
      <c r="DB52" s="174"/>
      <c r="DC52" s="174"/>
      <c r="DD52" s="174"/>
      <c r="DE52" s="174"/>
      <c r="DF52" s="174"/>
      <c r="DG52" s="174"/>
      <c r="DH52" s="174"/>
      <c r="DI52" s="574"/>
      <c r="DJ52" s="1139"/>
      <c r="DK52" s="141"/>
      <c r="DL52" s="141"/>
      <c r="DM52" s="141"/>
      <c r="DN52" s="141"/>
      <c r="DO52" s="141"/>
      <c r="DP52" s="141"/>
      <c r="DQ52" s="141"/>
      <c r="DR52" s="141"/>
      <c r="DS52" s="141"/>
      <c r="DT52" s="141"/>
      <c r="DU52" s="141"/>
      <c r="DV52" s="141"/>
      <c r="DW52" s="141"/>
      <c r="DX52" s="141"/>
      <c r="DY52" s="141"/>
      <c r="DZ52" s="141"/>
      <c r="EA52" s="141"/>
      <c r="EB52" s="174"/>
      <c r="EC52" s="174"/>
      <c r="ED52" s="174"/>
      <c r="EE52" s="174"/>
      <c r="EF52" s="174"/>
      <c r="EG52" s="174"/>
      <c r="EH52" s="174"/>
      <c r="EI52" s="174"/>
      <c r="EJ52" s="574"/>
      <c r="EK52" s="99"/>
      <c r="EL52" s="99"/>
      <c r="EM52" s="99"/>
      <c r="EN52" s="99"/>
      <c r="EO52" s="99"/>
      <c r="EP52" s="99"/>
      <c r="EQ52" s="99"/>
      <c r="ER52" s="99"/>
      <c r="ES52" s="99"/>
      <c r="ET52" s="99"/>
      <c r="EU52" s="99"/>
      <c r="EV52" s="99"/>
      <c r="EW52" s="99"/>
      <c r="EX52" s="99"/>
      <c r="EY52" s="99"/>
      <c r="EZ52" s="99"/>
      <c r="FA52" s="99"/>
      <c r="FB52" s="99"/>
      <c r="FC52" s="99"/>
      <c r="FD52" s="99"/>
      <c r="FE52" s="99"/>
      <c r="FF52" s="99"/>
      <c r="FG52" s="99"/>
      <c r="FH52" s="99"/>
      <c r="FI52" s="99"/>
      <c r="FJ52" s="99"/>
      <c r="FK52" s="99"/>
      <c r="FL52" s="99"/>
      <c r="FM52" s="99"/>
      <c r="FN52" s="99"/>
      <c r="FO52" s="99"/>
      <c r="FP52" s="99"/>
      <c r="FQ52" s="99"/>
      <c r="FR52" s="99"/>
      <c r="FS52" s="99"/>
      <c r="FT52" s="99"/>
      <c r="FU52" s="99"/>
      <c r="FV52" s="99"/>
      <c r="FW52" s="99"/>
      <c r="FX52" s="99"/>
      <c r="FY52" s="99"/>
      <c r="FZ52" s="99"/>
      <c r="GA52" s="99"/>
      <c r="GB52" s="99"/>
      <c r="GC52" s="99"/>
      <c r="GD52" s="99"/>
      <c r="GE52" s="99"/>
      <c r="GF52" s="99"/>
      <c r="GG52" s="99"/>
      <c r="GH52" s="99"/>
      <c r="GI52" s="99"/>
      <c r="GJ52" s="99"/>
      <c r="GK52" s="99"/>
      <c r="GL52" s="99"/>
      <c r="GM52" s="99"/>
      <c r="GN52" s="99"/>
      <c r="GO52" s="99"/>
      <c r="GP52" s="99"/>
      <c r="GQ52" s="99"/>
      <c r="GR52" s="99"/>
      <c r="GS52" s="99"/>
      <c r="GT52" s="99"/>
      <c r="GU52" s="99"/>
      <c r="GV52" s="99"/>
      <c r="GW52" s="99"/>
      <c r="GX52" s="99"/>
      <c r="GY52" s="99"/>
      <c r="GZ52" s="99"/>
      <c r="HA52" s="99"/>
      <c r="HB52" s="99"/>
      <c r="HC52" s="99"/>
      <c r="HD52" s="99"/>
      <c r="HE52" s="99"/>
      <c r="HF52" s="99"/>
      <c r="HG52" s="99"/>
      <c r="HH52" s="99"/>
      <c r="HI52" s="99"/>
      <c r="HJ52" s="99"/>
      <c r="HK52" s="99"/>
      <c r="HL52" s="99"/>
      <c r="HM52" s="99"/>
      <c r="HN52" s="99"/>
      <c r="HO52" s="99"/>
      <c r="HP52" s="99"/>
      <c r="HQ52" s="99"/>
      <c r="HR52" s="99"/>
      <c r="HS52" s="99"/>
      <c r="HT52" s="99"/>
      <c r="HU52" s="99"/>
      <c r="HV52" s="99"/>
      <c r="HW52" s="99"/>
    </row>
    <row r="53" spans="1:231" ht="13.5" customHeight="1">
      <c r="A53" s="4"/>
      <c r="H53" s="4"/>
      <c r="I53" s="1071"/>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c r="AI53" s="20"/>
      <c r="AJ53" s="20"/>
      <c r="AK53" s="20"/>
      <c r="AL53" s="20"/>
      <c r="AM53" s="20"/>
      <c r="AN53" s="20"/>
      <c r="AO53" s="20"/>
      <c r="AP53" s="20"/>
      <c r="AQ53" s="20"/>
      <c r="AR53" s="20"/>
      <c r="AS53" s="20"/>
      <c r="AT53" s="615"/>
      <c r="AU53" s="141"/>
      <c r="AV53" s="141"/>
      <c r="AW53" s="576"/>
      <c r="AX53" s="174"/>
      <c r="AY53" s="174"/>
      <c r="AZ53" s="174"/>
      <c r="BA53" s="574"/>
      <c r="BB53" s="174"/>
      <c r="BC53" s="174"/>
      <c r="BD53" s="174"/>
      <c r="BE53" s="574"/>
      <c r="BF53" s="174"/>
      <c r="BG53" s="174"/>
      <c r="BH53" s="174"/>
      <c r="BI53" s="574"/>
      <c r="BJ53" s="174"/>
      <c r="BK53" s="174"/>
      <c r="BL53" s="174"/>
      <c r="BM53" s="574"/>
      <c r="BN53" s="636"/>
      <c r="BO53" s="174"/>
      <c r="BP53" s="174"/>
      <c r="BQ53" s="174"/>
      <c r="BR53" s="636"/>
      <c r="BS53" s="174"/>
      <c r="BT53" s="174"/>
      <c r="BU53" s="174"/>
      <c r="BV53" s="636"/>
      <c r="BW53" s="174"/>
      <c r="BX53" s="174"/>
      <c r="BY53" s="574"/>
      <c r="BZ53" s="174"/>
      <c r="CA53" s="174"/>
      <c r="CB53" s="174"/>
      <c r="CC53" s="574"/>
      <c r="CD53" s="636"/>
      <c r="CE53" s="174"/>
      <c r="CF53" s="174"/>
      <c r="CG53" s="574"/>
      <c r="CH53" s="174"/>
      <c r="CI53" s="174"/>
      <c r="CJ53" s="174"/>
      <c r="CK53" s="174"/>
      <c r="CL53" s="174"/>
      <c r="CM53" s="174"/>
      <c r="CN53" s="174"/>
      <c r="CO53" s="174"/>
      <c r="CP53" s="174"/>
      <c r="CQ53" s="174"/>
      <c r="CR53" s="174"/>
      <c r="CS53" s="174"/>
      <c r="CT53" s="174"/>
      <c r="CU53" s="174"/>
      <c r="CV53" s="174"/>
      <c r="CW53" s="174"/>
      <c r="CX53" s="174"/>
      <c r="CY53" s="174"/>
      <c r="CZ53" s="174"/>
      <c r="DA53" s="174"/>
      <c r="DB53" s="174"/>
      <c r="DC53" s="174"/>
      <c r="DD53" s="174"/>
      <c r="DE53" s="174"/>
      <c r="DF53" s="174"/>
      <c r="DG53" s="174"/>
      <c r="DH53" s="174"/>
      <c r="DI53" s="574"/>
      <c r="DJ53" s="1139"/>
      <c r="DK53" s="141"/>
      <c r="DL53" s="141"/>
      <c r="DM53" s="141"/>
      <c r="DN53" s="141"/>
      <c r="DO53" s="141"/>
      <c r="DP53" s="141"/>
      <c r="DQ53" s="141"/>
      <c r="DR53" s="141"/>
      <c r="DS53" s="141"/>
      <c r="DT53" s="141"/>
      <c r="DU53" s="141"/>
      <c r="DV53" s="141"/>
      <c r="DW53" s="141"/>
      <c r="DX53" s="141"/>
      <c r="DY53" s="141"/>
      <c r="DZ53" s="141"/>
      <c r="EA53" s="141"/>
      <c r="EB53" s="174"/>
      <c r="EC53" s="174"/>
      <c r="ED53" s="174"/>
      <c r="EE53" s="174"/>
      <c r="EF53" s="174"/>
      <c r="EG53" s="174"/>
      <c r="EH53" s="174"/>
      <c r="EI53" s="174"/>
      <c r="EJ53" s="574"/>
      <c r="EK53" s="99"/>
      <c r="EL53" s="99"/>
      <c r="EM53" s="99"/>
      <c r="EN53" s="99"/>
      <c r="EO53" s="99"/>
      <c r="EP53" s="99"/>
      <c r="EQ53" s="99"/>
      <c r="ER53" s="99"/>
      <c r="ES53" s="99"/>
      <c r="ET53" s="99"/>
      <c r="EU53" s="99"/>
      <c r="EV53" s="99"/>
      <c r="EW53" s="99"/>
      <c r="EX53" s="99"/>
      <c r="EY53" s="99"/>
      <c r="EZ53" s="99"/>
      <c r="FA53" s="99"/>
      <c r="FB53" s="99"/>
      <c r="FC53" s="99"/>
      <c r="FD53" s="99"/>
      <c r="FE53" s="99"/>
      <c r="FF53" s="99"/>
      <c r="FG53" s="99"/>
      <c r="FH53" s="99"/>
      <c r="FI53" s="99"/>
      <c r="FJ53" s="99"/>
      <c r="FK53" s="99"/>
      <c r="FL53" s="99"/>
      <c r="FM53" s="99"/>
      <c r="FN53" s="99"/>
      <c r="FO53" s="99"/>
      <c r="FP53" s="99"/>
      <c r="FQ53" s="99"/>
      <c r="FR53" s="99"/>
      <c r="FS53" s="99"/>
      <c r="FT53" s="99"/>
      <c r="FU53" s="99"/>
      <c r="FV53" s="99"/>
      <c r="FW53" s="99"/>
      <c r="FX53" s="99"/>
      <c r="FY53" s="99"/>
      <c r="FZ53" s="99"/>
      <c r="GA53" s="99"/>
      <c r="GB53" s="99"/>
      <c r="GC53" s="99"/>
      <c r="GD53" s="99"/>
      <c r="GE53" s="99"/>
      <c r="GF53" s="99"/>
      <c r="GG53" s="99"/>
      <c r="GH53" s="99"/>
      <c r="GI53" s="99"/>
      <c r="GJ53" s="99"/>
      <c r="GK53" s="99"/>
      <c r="GL53" s="99"/>
      <c r="GM53" s="99"/>
      <c r="GN53" s="99"/>
      <c r="GO53" s="99"/>
      <c r="GP53" s="99"/>
      <c r="GQ53" s="99"/>
      <c r="GR53" s="99"/>
      <c r="GS53" s="99"/>
      <c r="GT53" s="99"/>
      <c r="GU53" s="99"/>
      <c r="GV53" s="99"/>
      <c r="GW53" s="99"/>
      <c r="GX53" s="99"/>
      <c r="GY53" s="99"/>
      <c r="GZ53" s="99"/>
      <c r="HA53" s="99"/>
      <c r="HB53" s="99"/>
      <c r="HC53" s="99"/>
      <c r="HD53" s="99"/>
      <c r="HE53" s="99"/>
      <c r="HF53" s="99"/>
      <c r="HG53" s="99"/>
      <c r="HH53" s="99"/>
      <c r="HI53" s="99"/>
      <c r="HJ53" s="99"/>
      <c r="HK53" s="99"/>
      <c r="HL53" s="99"/>
      <c r="HM53" s="99"/>
      <c r="HN53" s="99"/>
      <c r="HO53" s="99"/>
      <c r="HP53" s="99"/>
      <c r="HQ53" s="99"/>
      <c r="HR53" s="99"/>
      <c r="HS53" s="99"/>
      <c r="HT53" s="99"/>
      <c r="HU53" s="99"/>
      <c r="HV53" s="99"/>
      <c r="HW53" s="99"/>
    </row>
    <row r="54" spans="1:231" ht="13.5" customHeight="1">
      <c r="A54" s="4"/>
      <c r="H54" s="4"/>
      <c r="I54" s="1918" t="s">
        <v>96</v>
      </c>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c r="AI54" s="20"/>
      <c r="AJ54" s="20"/>
      <c r="AK54" s="20"/>
      <c r="AL54" s="20"/>
      <c r="AM54" s="20"/>
      <c r="AN54" s="20"/>
      <c r="AO54" s="20"/>
      <c r="AP54" s="20"/>
      <c r="AQ54" s="20"/>
      <c r="AR54" s="20"/>
      <c r="AS54" s="20"/>
      <c r="AT54" s="615"/>
      <c r="AU54" s="141"/>
      <c r="AV54" s="141"/>
      <c r="AW54" s="576"/>
      <c r="AX54" s="174"/>
      <c r="AY54" s="174"/>
      <c r="AZ54" s="174"/>
      <c r="BA54" s="574"/>
      <c r="BB54" s="174"/>
      <c r="BC54" s="174"/>
      <c r="BD54" s="174"/>
      <c r="BE54" s="574"/>
      <c r="BF54" s="174"/>
      <c r="BG54" s="174"/>
      <c r="BH54" s="174"/>
      <c r="BI54" s="574"/>
      <c r="BJ54" s="174"/>
      <c r="BK54" s="174"/>
      <c r="BL54" s="174"/>
      <c r="BM54" s="574"/>
      <c r="BN54" s="734"/>
      <c r="BO54" s="755"/>
      <c r="BP54" s="755"/>
      <c r="BQ54" s="755"/>
      <c r="BR54" s="1289"/>
      <c r="BS54" s="1291"/>
      <c r="BT54" s="1290"/>
      <c r="BU54" s="785"/>
      <c r="BV54" s="1289"/>
      <c r="BW54" s="1291"/>
      <c r="BX54" s="1290"/>
      <c r="BY54" s="1621"/>
      <c r="BZ54" s="1291"/>
      <c r="CA54" s="1291"/>
      <c r="CB54" s="1291"/>
      <c r="CC54" s="574"/>
      <c r="CD54" s="636"/>
      <c r="CE54" s="174"/>
      <c r="CF54" s="174"/>
      <c r="CG54" s="574"/>
      <c r="CH54" s="174"/>
      <c r="CI54" s="174"/>
      <c r="CJ54" s="174"/>
      <c r="CK54" s="174"/>
      <c r="CL54" s="174"/>
      <c r="CM54" s="174"/>
      <c r="CN54" s="174"/>
      <c r="CO54" s="174"/>
      <c r="CP54" s="174"/>
      <c r="CQ54" s="174"/>
      <c r="CR54" s="174"/>
      <c r="CS54" s="174"/>
      <c r="CT54" s="174"/>
      <c r="CU54" s="174"/>
      <c r="CV54" s="174"/>
      <c r="CW54" s="174"/>
      <c r="CX54" s="174"/>
      <c r="CY54" s="174"/>
      <c r="CZ54" s="174"/>
      <c r="DA54" s="174"/>
      <c r="DB54" s="174"/>
      <c r="DC54" s="174"/>
      <c r="DD54" s="174"/>
      <c r="DE54" s="174"/>
      <c r="DF54" s="174"/>
      <c r="DG54" s="174"/>
      <c r="DH54" s="174"/>
      <c r="DI54" s="574"/>
      <c r="DJ54" s="1139"/>
      <c r="DK54" s="141"/>
      <c r="DL54" s="141"/>
      <c r="DM54" s="141"/>
      <c r="DN54" s="141"/>
      <c r="DO54" s="141"/>
      <c r="DP54" s="141"/>
      <c r="DQ54" s="615"/>
      <c r="DR54" s="141"/>
      <c r="DS54" s="141"/>
      <c r="DT54" s="141"/>
      <c r="DU54" s="141"/>
      <c r="DV54" s="141"/>
      <c r="DW54" s="141"/>
      <c r="DX54" s="141"/>
      <c r="DY54" s="141"/>
      <c r="DZ54" s="141"/>
      <c r="EA54" s="141"/>
      <c r="EB54" s="174"/>
      <c r="EC54" s="95"/>
      <c r="ED54" s="174"/>
      <c r="EE54" s="174"/>
      <c r="EF54" s="174"/>
      <c r="EG54" s="174"/>
      <c r="EH54" s="174"/>
      <c r="EI54" s="174"/>
      <c r="EJ54" s="574"/>
      <c r="EK54" s="99"/>
      <c r="EL54" s="99"/>
      <c r="EM54" s="99"/>
      <c r="EN54" s="99"/>
      <c r="EO54" s="99"/>
      <c r="EP54" s="99"/>
      <c r="EQ54" s="99"/>
      <c r="ER54" s="99"/>
      <c r="ES54" s="99"/>
      <c r="ET54" s="99"/>
      <c r="EU54" s="99"/>
      <c r="EV54" s="99"/>
      <c r="EW54" s="99"/>
      <c r="EX54" s="99"/>
      <c r="EY54" s="99"/>
      <c r="EZ54" s="99"/>
      <c r="FA54" s="99"/>
      <c r="FB54" s="99"/>
      <c r="FC54" s="99"/>
      <c r="FD54" s="99"/>
      <c r="FE54" s="99"/>
      <c r="FF54" s="99"/>
      <c r="FG54" s="99"/>
      <c r="FH54" s="99"/>
      <c r="FI54" s="99"/>
      <c r="FJ54" s="99"/>
      <c r="FK54" s="99"/>
      <c r="FL54" s="99"/>
      <c r="FM54" s="99"/>
      <c r="FN54" s="99"/>
      <c r="FO54" s="99"/>
      <c r="FP54" s="99"/>
      <c r="FQ54" s="99"/>
      <c r="FR54" s="99"/>
      <c r="FS54" s="99"/>
      <c r="FT54" s="99"/>
      <c r="FU54" s="99"/>
      <c r="FV54" s="99"/>
      <c r="FW54" s="99"/>
      <c r="FX54" s="99"/>
      <c r="FY54" s="99"/>
      <c r="FZ54" s="99"/>
      <c r="GA54" s="99"/>
      <c r="GB54" s="99"/>
      <c r="GC54" s="99"/>
      <c r="GD54" s="99"/>
      <c r="GE54" s="99"/>
      <c r="GF54" s="99"/>
      <c r="GG54" s="99"/>
      <c r="GH54" s="99"/>
      <c r="GI54" s="99"/>
      <c r="GJ54" s="99"/>
      <c r="GK54" s="99"/>
      <c r="GL54" s="99"/>
      <c r="GM54" s="99"/>
      <c r="GN54" s="99"/>
      <c r="GO54" s="99"/>
      <c r="GP54" s="99"/>
      <c r="GQ54" s="99"/>
      <c r="GR54" s="99"/>
      <c r="GS54" s="99"/>
      <c r="GT54" s="99"/>
      <c r="GU54" s="99"/>
      <c r="GV54" s="99"/>
      <c r="GW54" s="99"/>
      <c r="GX54" s="99"/>
      <c r="GY54" s="99"/>
      <c r="GZ54" s="99"/>
      <c r="HA54" s="99"/>
      <c r="HB54" s="99"/>
      <c r="HC54" s="99"/>
      <c r="HD54" s="99"/>
      <c r="HE54" s="99"/>
      <c r="HF54" s="99"/>
      <c r="HG54" s="99"/>
      <c r="HH54" s="99"/>
      <c r="HI54" s="99"/>
      <c r="HJ54" s="99"/>
      <c r="HK54" s="99"/>
      <c r="HL54" s="99"/>
      <c r="HM54" s="99"/>
      <c r="HN54" s="99"/>
      <c r="HO54" s="99"/>
      <c r="HP54" s="99"/>
      <c r="HQ54" s="99"/>
      <c r="HR54" s="99"/>
      <c r="HS54" s="99"/>
      <c r="HT54" s="99"/>
      <c r="HU54" s="99"/>
      <c r="HV54" s="99"/>
      <c r="HW54" s="99"/>
    </row>
    <row r="55" spans="1:231" ht="13.5" customHeight="1">
      <c r="A55" s="4"/>
      <c r="H55" s="4"/>
      <c r="I55" s="1931" t="s">
        <v>96</v>
      </c>
      <c r="J55" s="1901"/>
      <c r="K55" s="1901"/>
      <c r="L55" s="1901"/>
      <c r="M55" s="1901"/>
      <c r="N55" s="1901"/>
      <c r="O55" s="1901"/>
      <c r="P55" s="1901"/>
      <c r="Q55" s="1901"/>
      <c r="R55" s="1901"/>
      <c r="S55" s="1901"/>
      <c r="T55" s="1901"/>
      <c r="U55" s="1901"/>
      <c r="V55" s="1901"/>
      <c r="W55" s="1901"/>
      <c r="X55" s="1901"/>
      <c r="Y55" s="1901"/>
      <c r="Z55" s="1901"/>
      <c r="AA55" s="1901"/>
      <c r="AB55" s="1901"/>
      <c r="AC55" s="1901"/>
      <c r="AD55" s="1901"/>
      <c r="AE55" s="1901"/>
      <c r="AF55" s="1901"/>
      <c r="AG55" s="1901"/>
      <c r="AH55" s="1901"/>
      <c r="AI55" s="1901"/>
      <c r="AJ55" s="1901"/>
      <c r="AK55" s="1901"/>
      <c r="AL55" s="1901"/>
      <c r="AM55" s="1901"/>
      <c r="AN55" s="1901"/>
      <c r="AO55" s="1901"/>
      <c r="AP55" s="1901"/>
      <c r="AQ55" s="1901"/>
      <c r="AR55" s="1901"/>
      <c r="AS55" s="1901"/>
      <c r="AT55" s="1903"/>
      <c r="AU55" s="1903"/>
      <c r="AV55" s="1903"/>
      <c r="AW55" s="1904"/>
      <c r="AX55" s="1906"/>
      <c r="AY55" s="1906"/>
      <c r="AZ55" s="1906"/>
      <c r="BA55" s="1907"/>
      <c r="BB55" s="1932">
        <f t="shared" ref="BB55:CC55" si="111">BB10</f>
        <v>5.8129080000000002</v>
      </c>
      <c r="BC55" s="1916">
        <f t="shared" si="111"/>
        <v>8.4212024999999997</v>
      </c>
      <c r="BD55" s="1916">
        <f t="shared" si="111"/>
        <v>10.258743000000001</v>
      </c>
      <c r="BE55" s="1916">
        <f t="shared" si="111"/>
        <v>11.871225000000001</v>
      </c>
      <c r="BF55" s="1932">
        <f t="shared" si="111"/>
        <v>13.576717500000001</v>
      </c>
      <c r="BG55" s="1916">
        <f t="shared" si="111"/>
        <v>16.297584000000001</v>
      </c>
      <c r="BH55" s="1916">
        <f t="shared" si="111"/>
        <v>20.006595000000001</v>
      </c>
      <c r="BI55" s="1916">
        <f t="shared" si="111"/>
        <v>22.498487999999998</v>
      </c>
      <c r="BJ55" s="1932">
        <f t="shared" si="111"/>
        <v>24.6709155</v>
      </c>
      <c r="BK55" s="1916">
        <f t="shared" si="111"/>
        <v>29.061962999999999</v>
      </c>
      <c r="BL55" s="1916">
        <f t="shared" si="111"/>
        <v>33.088175999999997</v>
      </c>
      <c r="BM55" s="1916">
        <f t="shared" si="111"/>
        <v>37.830109499999999</v>
      </c>
      <c r="BN55" s="1932">
        <f t="shared" si="111"/>
        <v>43.449978000000002</v>
      </c>
      <c r="BO55" s="1916">
        <f t="shared" si="111"/>
        <v>52.697279999999999</v>
      </c>
      <c r="BP55" s="1916">
        <f t="shared" si="111"/>
        <v>61.613332499999999</v>
      </c>
      <c r="BQ55" s="1916">
        <f t="shared" si="111"/>
        <v>66.333506999999997</v>
      </c>
      <c r="BR55" s="1932">
        <f t="shared" si="111"/>
        <v>106.54965</v>
      </c>
      <c r="BS55" s="1916">
        <f t="shared" si="111"/>
        <v>115.15049999999999</v>
      </c>
      <c r="BT55" s="1916">
        <f t="shared" si="111"/>
        <v>119.44789844999998</v>
      </c>
      <c r="BU55" s="1916">
        <f t="shared" si="111"/>
        <v>124.390467</v>
      </c>
      <c r="BV55" s="1932">
        <f t="shared" si="111"/>
        <v>134.5</v>
      </c>
      <c r="BW55" s="1916">
        <f t="shared" si="111"/>
        <v>147.10599999999999</v>
      </c>
      <c r="BX55" s="1916">
        <f t="shared" si="111"/>
        <v>158.30000000000001</v>
      </c>
      <c r="BY55" s="1916">
        <f t="shared" si="111"/>
        <v>164.33500000000001</v>
      </c>
      <c r="BZ55" s="1932">
        <f t="shared" si="111"/>
        <v>175.30099999999999</v>
      </c>
      <c r="CA55" s="1916">
        <f t="shared" si="111"/>
        <v>189.72499999999999</v>
      </c>
      <c r="CB55" s="1916">
        <f t="shared" si="111"/>
        <v>197.054</v>
      </c>
      <c r="CC55" s="1916">
        <f t="shared" si="111"/>
        <v>199.51400000000001</v>
      </c>
      <c r="CD55" s="1932">
        <f t="shared" ref="CD55:CG55" si="112">CD57+BZ55</f>
        <v>208.30099999999999</v>
      </c>
      <c r="CE55" s="1916">
        <f t="shared" si="112"/>
        <v>225.72499999999999</v>
      </c>
      <c r="CF55" s="1916">
        <f t="shared" si="112"/>
        <v>235.054</v>
      </c>
      <c r="CG55" s="1917">
        <f t="shared" si="112"/>
        <v>238.51400000000001</v>
      </c>
      <c r="CH55" s="1906"/>
      <c r="CI55" s="1906"/>
      <c r="CJ55" s="1906"/>
      <c r="CK55" s="1906"/>
      <c r="CL55" s="1906"/>
      <c r="CM55" s="1906"/>
      <c r="CN55" s="1906"/>
      <c r="CO55" s="1906"/>
      <c r="CP55" s="1906"/>
      <c r="CQ55" s="1906"/>
      <c r="CR55" s="1906"/>
      <c r="CS55" s="1906"/>
      <c r="CT55" s="1906"/>
      <c r="CU55" s="1906"/>
      <c r="CV55" s="1906"/>
      <c r="CW55" s="1906"/>
      <c r="CX55" s="1906"/>
      <c r="CY55" s="1906"/>
      <c r="CZ55" s="1906"/>
      <c r="DA55" s="1906"/>
      <c r="DB55" s="1906"/>
      <c r="DC55" s="1906"/>
      <c r="DD55" s="1906"/>
      <c r="DE55" s="1906"/>
      <c r="DF55" s="1906"/>
      <c r="DG55" s="1906"/>
      <c r="DH55" s="1906"/>
      <c r="DI55" s="1907"/>
      <c r="DJ55" s="1933"/>
      <c r="DK55" s="1903"/>
      <c r="DL55" s="1903"/>
      <c r="DM55" s="1903"/>
      <c r="DN55" s="1903"/>
      <c r="DO55" s="1903"/>
      <c r="DP55" s="1903"/>
      <c r="DQ55" s="1903"/>
      <c r="DR55" s="1903"/>
      <c r="DS55" s="1903"/>
      <c r="DT55" s="1903"/>
      <c r="DU55" s="1903"/>
      <c r="DV55" s="1903"/>
      <c r="DW55" s="1903"/>
      <c r="DX55" s="1903"/>
      <c r="DY55" s="1916">
        <f>DY10</f>
        <v>224.09409749999998</v>
      </c>
      <c r="DZ55" s="1916">
        <f>DZ10</f>
        <v>502.17600000000004</v>
      </c>
      <c r="EA55" s="1916">
        <f>EA91*EA104</f>
        <v>604.24099999999999</v>
      </c>
      <c r="EB55" s="1916">
        <f>SUM(BZ55:CC55)</f>
        <v>761.59399999999994</v>
      </c>
      <c r="EC55" s="1916">
        <f>SUM(CD55:CG55)</f>
        <v>907.59399999999994</v>
      </c>
      <c r="ED55" s="1916">
        <f t="shared" ref="ED55:EJ55" si="113">ED57+EC55</f>
        <v>1057.5940000000001</v>
      </c>
      <c r="EE55" s="1916">
        <f>EE57+ED55</f>
        <v>1207.5940000000001</v>
      </c>
      <c r="EF55" s="1916">
        <f t="shared" si="113"/>
        <v>1357.5940000000001</v>
      </c>
      <c r="EG55" s="1916">
        <f t="shared" si="113"/>
        <v>1507.5940000000001</v>
      </c>
      <c r="EH55" s="1916">
        <f t="shared" si="113"/>
        <v>1657.5940000000001</v>
      </c>
      <c r="EI55" s="1916">
        <f t="shared" si="113"/>
        <v>1802.5940000000001</v>
      </c>
      <c r="EJ55" s="1917">
        <f t="shared" si="113"/>
        <v>1947.5940000000001</v>
      </c>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99"/>
      <c r="HL55" s="99"/>
      <c r="HM55" s="99"/>
      <c r="HN55" s="99"/>
      <c r="HO55" s="99"/>
      <c r="HP55" s="99"/>
      <c r="HQ55" s="99"/>
      <c r="HR55" s="99"/>
      <c r="HS55" s="99"/>
      <c r="HT55" s="99"/>
      <c r="HU55" s="99"/>
      <c r="HV55" s="99"/>
      <c r="HW55" s="99"/>
    </row>
    <row r="56" spans="1:231" s="115" customFormat="1" ht="12.75">
      <c r="B56"/>
      <c r="C56"/>
      <c r="D56"/>
      <c r="E56"/>
      <c r="F56"/>
      <c r="G56"/>
      <c r="I56" s="1524" t="s">
        <v>484</v>
      </c>
      <c r="J56" s="1266"/>
      <c r="K56" s="1266"/>
      <c r="L56" s="1266"/>
      <c r="M56" s="1266"/>
      <c r="N56" s="1266"/>
      <c r="O56" s="1266"/>
      <c r="P56" s="1266"/>
      <c r="Q56" s="1266"/>
      <c r="R56" s="1266"/>
      <c r="S56" s="1266"/>
      <c r="T56" s="1266"/>
      <c r="U56" s="1266"/>
      <c r="V56" s="1266"/>
      <c r="W56" s="1266"/>
      <c r="X56" s="1266"/>
      <c r="Y56" s="1266"/>
      <c r="Z56" s="1266"/>
      <c r="AA56" s="1266"/>
      <c r="AB56" s="1266"/>
      <c r="AC56" s="1266"/>
      <c r="AD56" s="1266"/>
      <c r="AE56" s="1266"/>
      <c r="AF56" s="1266"/>
      <c r="AG56" s="1266"/>
      <c r="AH56" s="1266"/>
      <c r="AI56" s="1266"/>
      <c r="AJ56" s="1266"/>
      <c r="AK56" s="1266"/>
      <c r="AL56" s="1266"/>
      <c r="AM56" s="1266"/>
      <c r="AN56" s="1266"/>
      <c r="AO56" s="1266"/>
      <c r="AP56" s="1266"/>
      <c r="AQ56" s="1266"/>
      <c r="AR56" s="1266"/>
      <c r="AS56" s="1266"/>
      <c r="AT56" s="1266"/>
      <c r="AU56" s="1266"/>
      <c r="AV56" s="1266"/>
      <c r="AW56" s="1269"/>
      <c r="AX56" s="1266"/>
      <c r="AY56" s="1266"/>
      <c r="AZ56" s="1266"/>
      <c r="BA56" s="1269"/>
      <c r="BB56" s="1268"/>
      <c r="BC56" s="1268"/>
      <c r="BD56" s="1268"/>
      <c r="BE56" s="1269"/>
      <c r="BF56" s="1268"/>
      <c r="BG56" s="1268"/>
      <c r="BH56" s="1268"/>
      <c r="BI56" s="1269"/>
      <c r="BJ56" s="1268"/>
      <c r="BK56" s="1268"/>
      <c r="BL56" s="1268"/>
      <c r="BM56" s="1269"/>
      <c r="BN56" s="1267"/>
      <c r="BO56" s="1268"/>
      <c r="BP56" s="1268"/>
      <c r="BQ56" s="1269"/>
      <c r="BR56" s="1267">
        <f t="shared" ref="BR56:CC56" si="114">BR55/BN55-1</f>
        <v>1.4522371449762299</v>
      </c>
      <c r="BS56" s="1268">
        <f t="shared" si="114"/>
        <v>1.1851317563259429</v>
      </c>
      <c r="BT56" s="1268">
        <f t="shared" si="114"/>
        <v>0.93866966131072327</v>
      </c>
      <c r="BU56" s="1269">
        <f t="shared" si="114"/>
        <v>0.87522826133706455</v>
      </c>
      <c r="BV56" s="1267">
        <f t="shared" si="114"/>
        <v>0.26232230701837134</v>
      </c>
      <c r="BW56" s="1268">
        <f t="shared" si="114"/>
        <v>0.27751073594990916</v>
      </c>
      <c r="BX56" s="1268">
        <f t="shared" si="114"/>
        <v>0.32526400258321186</v>
      </c>
      <c r="BY56" s="1269">
        <f t="shared" si="114"/>
        <v>0.32112214033250641</v>
      </c>
      <c r="BZ56" s="1267">
        <f t="shared" si="114"/>
        <v>0.30335315985130107</v>
      </c>
      <c r="CA56" s="1268">
        <f t="shared" si="114"/>
        <v>0.28971625902410514</v>
      </c>
      <c r="CB56" s="1268">
        <f t="shared" si="114"/>
        <v>0.24481364497788993</v>
      </c>
      <c r="CC56" s="1268">
        <f t="shared" si="114"/>
        <v>0.21406882283141138</v>
      </c>
      <c r="CD56" s="1726">
        <f t="shared" ref="CD56" si="115">CD55/BZ55-1</f>
        <v>0.18824764262611171</v>
      </c>
      <c r="CE56" s="1727">
        <f t="shared" ref="CE56" si="116">CE55/CA55-1</f>
        <v>0.18974831993675068</v>
      </c>
      <c r="CF56" s="1727">
        <f t="shared" ref="CF56" si="117">CF55/CB55-1</f>
        <v>0.19284054117145555</v>
      </c>
      <c r="CG56" s="1614">
        <f t="shared" ref="CG56" si="118">CG55/CC55-1</f>
        <v>0.19547500426035258</v>
      </c>
      <c r="CH56" s="1266"/>
      <c r="CI56" s="1266"/>
      <c r="CJ56" s="1266"/>
      <c r="CK56" s="1266"/>
      <c r="CL56" s="1266"/>
      <c r="CM56" s="1266"/>
      <c r="CN56" s="1266"/>
      <c r="CO56" s="1266"/>
      <c r="CP56" s="1266"/>
      <c r="CQ56" s="1266"/>
      <c r="CR56" s="1266"/>
      <c r="CS56" s="1266"/>
      <c r="CT56" s="1266"/>
      <c r="CU56" s="1266"/>
      <c r="CV56" s="1266"/>
      <c r="CW56" s="1266"/>
      <c r="CX56" s="1266"/>
      <c r="CY56" s="1266"/>
      <c r="CZ56" s="1266"/>
      <c r="DA56" s="1266"/>
      <c r="DB56" s="1266"/>
      <c r="DC56" s="1266"/>
      <c r="DD56" s="1266"/>
      <c r="DE56" s="1266"/>
      <c r="DF56" s="1266"/>
      <c r="DG56" s="1266"/>
      <c r="DH56" s="1268"/>
      <c r="DI56" s="1269"/>
      <c r="DJ56" s="1511"/>
      <c r="DK56" s="1266"/>
      <c r="DL56" s="1266"/>
      <c r="DM56" s="1266"/>
      <c r="DN56" s="1266"/>
      <c r="DO56" s="1266"/>
      <c r="DP56" s="1266"/>
      <c r="DQ56" s="1266"/>
      <c r="DR56" s="1266"/>
      <c r="DS56" s="1266"/>
      <c r="DT56" s="1266"/>
      <c r="DU56" s="1266"/>
      <c r="DV56" s="1268"/>
      <c r="DW56" s="1268"/>
      <c r="DX56" s="1268"/>
      <c r="DY56" s="1268"/>
      <c r="DZ56" s="1268">
        <f>DZ55/DY55-1</f>
        <v>1.2409157831566717</v>
      </c>
      <c r="EA56" s="1268">
        <f>EA55/DZ55-1</f>
        <v>0.20324547568979789</v>
      </c>
      <c r="EB56" s="1268">
        <f>EB55/EA55-1</f>
        <v>0.26041430488828121</v>
      </c>
      <c r="EC56" s="1268">
        <f>EC55/EB55-1</f>
        <v>0.19170319093900434</v>
      </c>
      <c r="ED56" s="1268">
        <f t="shared" ref="ED56:EJ56" si="119">ED55/EC55-1</f>
        <v>0.16527213710095046</v>
      </c>
      <c r="EE56" s="1268">
        <f t="shared" si="119"/>
        <v>0.14183136439881472</v>
      </c>
      <c r="EF56" s="1268">
        <f t="shared" si="119"/>
        <v>0.12421393282841753</v>
      </c>
      <c r="EG56" s="1268">
        <f t="shared" si="119"/>
        <v>0.11048958672474973</v>
      </c>
      <c r="EH56" s="1268">
        <f t="shared" si="119"/>
        <v>9.9496283482157555E-2</v>
      </c>
      <c r="EI56" s="1268">
        <f t="shared" si="119"/>
        <v>8.7476185362640013E-2</v>
      </c>
      <c r="EJ56" s="1269">
        <f t="shared" si="119"/>
        <v>8.0439633106512032E-2</v>
      </c>
    </row>
    <row r="57" spans="1:231" s="115" customFormat="1" ht="12.75">
      <c r="B57"/>
      <c r="C57"/>
      <c r="D57"/>
      <c r="E57"/>
      <c r="F57"/>
      <c r="G57"/>
      <c r="I57" s="1649" t="s">
        <v>485</v>
      </c>
      <c r="J57" s="1266"/>
      <c r="K57" s="1266"/>
      <c r="L57" s="1266"/>
      <c r="M57" s="1266"/>
      <c r="N57" s="1266"/>
      <c r="O57" s="1266"/>
      <c r="P57" s="1266"/>
      <c r="Q57" s="1266"/>
      <c r="R57" s="1266"/>
      <c r="S57" s="1266"/>
      <c r="T57" s="1266"/>
      <c r="U57" s="1266"/>
      <c r="V57" s="1266"/>
      <c r="W57" s="1266"/>
      <c r="X57" s="1266"/>
      <c r="Y57" s="1266"/>
      <c r="Z57" s="1266"/>
      <c r="AA57" s="1266"/>
      <c r="AB57" s="1266"/>
      <c r="AC57" s="1266"/>
      <c r="AD57" s="1266"/>
      <c r="AE57" s="1266"/>
      <c r="AF57" s="1266"/>
      <c r="AG57" s="1266"/>
      <c r="AH57" s="1266"/>
      <c r="AI57" s="1266"/>
      <c r="AJ57" s="1266"/>
      <c r="AK57" s="1266"/>
      <c r="AL57" s="1266"/>
      <c r="AM57" s="1266"/>
      <c r="AN57" s="1266"/>
      <c r="AO57" s="1266"/>
      <c r="AP57" s="1266"/>
      <c r="AQ57" s="1266"/>
      <c r="AR57" s="1266"/>
      <c r="AS57" s="1266"/>
      <c r="AT57" s="1266"/>
      <c r="AU57" s="1266"/>
      <c r="AV57" s="1266"/>
      <c r="AW57" s="1269"/>
      <c r="AX57" s="1266"/>
      <c r="AY57" s="1266"/>
      <c r="AZ57" s="1266"/>
      <c r="BA57" s="1269"/>
      <c r="BB57" s="1268"/>
      <c r="BC57" s="1268"/>
      <c r="BD57" s="1268"/>
      <c r="BE57" s="1269"/>
      <c r="BF57" s="1268"/>
      <c r="BG57" s="1268"/>
      <c r="BH57" s="1268"/>
      <c r="BI57" s="1269"/>
      <c r="BJ57" s="1268"/>
      <c r="BK57" s="1268"/>
      <c r="BL57" s="1268"/>
      <c r="BM57" s="1269"/>
      <c r="BN57" s="1268"/>
      <c r="BO57" s="1268"/>
      <c r="BP57" s="1268"/>
      <c r="BQ57" s="1269"/>
      <c r="BR57" s="1650">
        <f t="shared" ref="BR57:CC57" si="120">BR55-BN55</f>
        <v>63.099671999999998</v>
      </c>
      <c r="BS57" s="1650">
        <f t="shared" si="120"/>
        <v>62.453219999999995</v>
      </c>
      <c r="BT57" s="1650">
        <f t="shared" si="120"/>
        <v>57.834565949999984</v>
      </c>
      <c r="BU57" s="1651">
        <f t="shared" si="120"/>
        <v>58.056960000000004</v>
      </c>
      <c r="BV57" s="1650">
        <f t="shared" si="120"/>
        <v>27.95035</v>
      </c>
      <c r="BW57" s="1650">
        <f t="shared" si="120"/>
        <v>31.955500000000001</v>
      </c>
      <c r="BX57" s="1650">
        <f t="shared" si="120"/>
        <v>38.852101550000029</v>
      </c>
      <c r="BY57" s="1651">
        <f t="shared" si="120"/>
        <v>39.944533000000007</v>
      </c>
      <c r="BZ57" s="1650">
        <f t="shared" si="120"/>
        <v>40.800999999999988</v>
      </c>
      <c r="CA57" s="1650">
        <f t="shared" si="120"/>
        <v>42.619</v>
      </c>
      <c r="CB57" s="1650">
        <f t="shared" si="120"/>
        <v>38.753999999999991</v>
      </c>
      <c r="CC57" s="1650">
        <f t="shared" si="120"/>
        <v>35.179000000000002</v>
      </c>
      <c r="CD57" s="1728">
        <v>33</v>
      </c>
      <c r="CE57" s="1652">
        <f t="shared" ref="CE57" si="121">CHOOSE(model_case,CE60,CE61,CE63)</f>
        <v>36</v>
      </c>
      <c r="CF57" s="1652">
        <v>38</v>
      </c>
      <c r="CG57" s="1679">
        <v>39</v>
      </c>
      <c r="CH57" s="1266"/>
      <c r="CI57" s="1266"/>
      <c r="CJ57" s="1266"/>
      <c r="CK57" s="1266"/>
      <c r="CL57" s="1266"/>
      <c r="CM57" s="1266"/>
      <c r="CN57" s="1266"/>
      <c r="CO57" s="1266"/>
      <c r="CP57" s="1266"/>
      <c r="CQ57" s="1266"/>
      <c r="CR57" s="1266"/>
      <c r="CS57" s="1266"/>
      <c r="CT57" s="1266"/>
      <c r="CU57" s="1266"/>
      <c r="CV57" s="1266"/>
      <c r="CW57" s="1266"/>
      <c r="CX57" s="1266"/>
      <c r="CY57" s="1266"/>
      <c r="CZ57" s="1266"/>
      <c r="DA57" s="1266"/>
      <c r="DB57" s="1266"/>
      <c r="DC57" s="1266"/>
      <c r="DD57" s="1266"/>
      <c r="DE57" s="1266"/>
      <c r="DF57" s="1266"/>
      <c r="DG57" s="1266"/>
      <c r="DH57" s="1268"/>
      <c r="DI57" s="1269"/>
      <c r="DJ57" s="1511"/>
      <c r="DK57" s="1266"/>
      <c r="DL57" s="1266"/>
      <c r="DM57" s="1266"/>
      <c r="DN57" s="1266"/>
      <c r="DO57" s="1266"/>
      <c r="DP57" s="1266"/>
      <c r="DQ57" s="1266"/>
      <c r="DR57" s="1266"/>
      <c r="DS57" s="1266"/>
      <c r="DT57" s="1266"/>
      <c r="DU57" s="1266"/>
      <c r="DV57" s="1268"/>
      <c r="DW57" s="1268"/>
      <c r="DX57" s="1268"/>
      <c r="DY57" s="1268"/>
      <c r="DZ57" s="772">
        <f>DZ55-DY55</f>
        <v>278.08190250000007</v>
      </c>
      <c r="EA57" s="772">
        <f>EA55-DZ55</f>
        <v>102.06499999999994</v>
      </c>
      <c r="EB57" s="772">
        <f>EB55-EA55</f>
        <v>157.35299999999995</v>
      </c>
      <c r="EC57" s="772">
        <f>EC55-EB55</f>
        <v>146</v>
      </c>
      <c r="ED57" s="1652">
        <f t="shared" ref="ED57:EJ57" si="122">CHOOSE(model_case,ED60,ED61,ED63)</f>
        <v>150</v>
      </c>
      <c r="EE57" s="1652">
        <f t="shared" si="122"/>
        <v>150</v>
      </c>
      <c r="EF57" s="1652">
        <f t="shared" si="122"/>
        <v>150</v>
      </c>
      <c r="EG57" s="1652">
        <f t="shared" si="122"/>
        <v>150</v>
      </c>
      <c r="EH57" s="1652">
        <f t="shared" si="122"/>
        <v>150</v>
      </c>
      <c r="EI57" s="1652">
        <f t="shared" si="122"/>
        <v>145</v>
      </c>
      <c r="EJ57" s="1679">
        <f t="shared" si="122"/>
        <v>145</v>
      </c>
    </row>
    <row r="58" spans="1:231" s="115" customFormat="1" ht="12.75">
      <c r="B58"/>
      <c r="C58"/>
      <c r="D58"/>
      <c r="E58"/>
      <c r="F58"/>
      <c r="G58"/>
      <c r="I58" s="1524" t="s">
        <v>486</v>
      </c>
      <c r="J58" s="1266"/>
      <c r="K58" s="1266"/>
      <c r="L58" s="1266"/>
      <c r="M58" s="1266"/>
      <c r="N58" s="1266"/>
      <c r="O58" s="1266"/>
      <c r="P58" s="1266"/>
      <c r="Q58" s="1266"/>
      <c r="R58" s="1266"/>
      <c r="S58" s="1266"/>
      <c r="T58" s="1266"/>
      <c r="U58" s="1266"/>
      <c r="V58" s="1266"/>
      <c r="W58" s="1266"/>
      <c r="X58" s="1266"/>
      <c r="Y58" s="1266"/>
      <c r="Z58" s="1266"/>
      <c r="AA58" s="1266"/>
      <c r="AB58" s="1266"/>
      <c r="AC58" s="1266"/>
      <c r="AD58" s="1266"/>
      <c r="AE58" s="1266"/>
      <c r="AF58" s="1266"/>
      <c r="AG58" s="1266"/>
      <c r="AH58" s="1266"/>
      <c r="AI58" s="1266"/>
      <c r="AJ58" s="1266"/>
      <c r="AK58" s="1266"/>
      <c r="AL58" s="1266"/>
      <c r="AM58" s="1266"/>
      <c r="AN58" s="1266"/>
      <c r="AO58" s="1266"/>
      <c r="AP58" s="1266"/>
      <c r="AQ58" s="1266"/>
      <c r="AR58" s="1266"/>
      <c r="AS58" s="1266"/>
      <c r="AT58" s="1266"/>
      <c r="AU58" s="1266"/>
      <c r="AV58" s="1266"/>
      <c r="AW58" s="1269"/>
      <c r="AX58" s="1266"/>
      <c r="AY58" s="1266"/>
      <c r="AZ58" s="1266"/>
      <c r="BA58" s="1269"/>
      <c r="BB58" s="1268"/>
      <c r="BC58" s="1268"/>
      <c r="BD58" s="1268"/>
      <c r="BE58" s="1269"/>
      <c r="BF58" s="1268"/>
      <c r="BG58" s="1268"/>
      <c r="BH58" s="1268"/>
      <c r="BI58" s="1269"/>
      <c r="BJ58" s="1268"/>
      <c r="BK58" s="1268"/>
      <c r="BL58" s="1268"/>
      <c r="BM58" s="1269"/>
      <c r="BN58" s="1268"/>
      <c r="BO58" s="1268"/>
      <c r="BP58" s="1268"/>
      <c r="BQ58" s="1269"/>
      <c r="BR58" s="1650">
        <f>BR55-BQ55</f>
        <v>40.216143000000002</v>
      </c>
      <c r="BS58" s="1650">
        <f>BS55-BR55</f>
        <v>8.6008499999999941</v>
      </c>
      <c r="BT58" s="1650">
        <f>BT55-BS55</f>
        <v>4.2973984499999887</v>
      </c>
      <c r="BU58" s="1651">
        <f>BU55-BT55</f>
        <v>4.9425685500000185</v>
      </c>
      <c r="BV58" s="1650">
        <f>BV55-BU55</f>
        <v>10.109532999999999</v>
      </c>
      <c r="BW58" s="1650">
        <f t="shared" ref="BW58:CC58" si="123">BW55-BV55</f>
        <v>12.605999999999995</v>
      </c>
      <c r="BX58" s="1650">
        <f t="shared" si="123"/>
        <v>11.194000000000017</v>
      </c>
      <c r="BY58" s="1651">
        <f t="shared" si="123"/>
        <v>6.0349999999999966</v>
      </c>
      <c r="BZ58" s="1650">
        <f>BZ55-BY55</f>
        <v>10.96599999999998</v>
      </c>
      <c r="CA58" s="1650">
        <f t="shared" si="123"/>
        <v>14.424000000000007</v>
      </c>
      <c r="CB58" s="1650">
        <f t="shared" si="123"/>
        <v>7.3290000000000077</v>
      </c>
      <c r="CC58" s="1650">
        <f t="shared" si="123"/>
        <v>2.460000000000008</v>
      </c>
      <c r="CD58" s="1729">
        <f t="shared" ref="CD58" si="124">CD55-CC55</f>
        <v>8.7869999999999777</v>
      </c>
      <c r="CE58" s="1650">
        <f t="shared" ref="CE58" si="125">CE55-CD55</f>
        <v>17.424000000000007</v>
      </c>
      <c r="CF58" s="1650">
        <f t="shared" ref="CF58" si="126">CF55-CE55</f>
        <v>9.3290000000000077</v>
      </c>
      <c r="CG58" s="1651">
        <f t="shared" ref="CG58" si="127">CG55-CF55</f>
        <v>3.460000000000008</v>
      </c>
      <c r="CH58" s="1266"/>
      <c r="CI58" s="1266"/>
      <c r="CJ58" s="1266"/>
      <c r="CK58" s="1266"/>
      <c r="CL58" s="1266"/>
      <c r="CM58" s="1266"/>
      <c r="CN58" s="1266"/>
      <c r="CO58" s="1266"/>
      <c r="CP58" s="1266"/>
      <c r="CQ58" s="1266"/>
      <c r="CR58" s="1266"/>
      <c r="CS58" s="1266"/>
      <c r="CT58" s="1266"/>
      <c r="CU58" s="1266"/>
      <c r="CV58" s="1266"/>
      <c r="CW58" s="1266"/>
      <c r="CX58" s="1266"/>
      <c r="CY58" s="1266"/>
      <c r="CZ58" s="1266"/>
      <c r="DA58" s="1266"/>
      <c r="DB58" s="1266"/>
      <c r="DC58" s="1266"/>
      <c r="DD58" s="1266"/>
      <c r="DE58" s="1266"/>
      <c r="DF58" s="1266"/>
      <c r="DG58" s="1266"/>
      <c r="DH58" s="1268"/>
      <c r="DI58" s="1269"/>
      <c r="DJ58" s="1511"/>
      <c r="DK58" s="1266"/>
      <c r="DL58" s="1266"/>
      <c r="DM58" s="1266"/>
      <c r="DN58" s="1266"/>
      <c r="DO58" s="1266"/>
      <c r="DP58" s="1266"/>
      <c r="DQ58" s="1266"/>
      <c r="DR58" s="1266"/>
      <c r="DS58" s="1266"/>
      <c r="DT58" s="1266"/>
      <c r="DU58" s="1266"/>
      <c r="DV58" s="1268"/>
      <c r="DW58" s="1268"/>
      <c r="DX58" s="1268"/>
      <c r="DY58" s="1268"/>
      <c r="DZ58" s="772"/>
      <c r="EA58" s="772"/>
      <c r="EB58" s="772"/>
      <c r="EC58" s="772"/>
      <c r="ED58" s="772"/>
      <c r="EE58" s="772"/>
      <c r="EF58" s="772"/>
      <c r="EG58" s="772"/>
      <c r="EH58" s="772"/>
      <c r="EI58" s="772"/>
      <c r="EJ58" s="775"/>
    </row>
    <row r="59" spans="1:231" s="115" customFormat="1" ht="12.75">
      <c r="B59"/>
      <c r="C59"/>
      <c r="D59"/>
      <c r="E59"/>
      <c r="F59"/>
      <c r="G59"/>
      <c r="I59" s="1524" t="s">
        <v>487</v>
      </c>
      <c r="J59" s="1266"/>
      <c r="K59" s="1266"/>
      <c r="L59" s="1266"/>
      <c r="M59" s="1266"/>
      <c r="N59" s="1266"/>
      <c r="O59" s="1266"/>
      <c r="P59" s="1266"/>
      <c r="Q59" s="1266"/>
      <c r="R59" s="1266"/>
      <c r="S59" s="1266"/>
      <c r="T59" s="1266"/>
      <c r="U59" s="1266"/>
      <c r="V59" s="1266"/>
      <c r="W59" s="1266"/>
      <c r="X59" s="1266"/>
      <c r="Y59" s="1266"/>
      <c r="Z59" s="1266"/>
      <c r="AA59" s="1266"/>
      <c r="AB59" s="1266"/>
      <c r="AC59" s="1266"/>
      <c r="AD59" s="1266"/>
      <c r="AE59" s="1266"/>
      <c r="AF59" s="1266"/>
      <c r="AG59" s="1266"/>
      <c r="AH59" s="1266"/>
      <c r="AI59" s="1266"/>
      <c r="AJ59" s="1266"/>
      <c r="AK59" s="1266"/>
      <c r="AL59" s="1266"/>
      <c r="AM59" s="1266"/>
      <c r="AN59" s="1266"/>
      <c r="AO59" s="1266"/>
      <c r="AP59" s="1266"/>
      <c r="AQ59" s="1266"/>
      <c r="AR59" s="1266"/>
      <c r="AS59" s="1266"/>
      <c r="AT59" s="1266"/>
      <c r="AU59" s="1266"/>
      <c r="AV59" s="1266"/>
      <c r="AW59" s="1269"/>
      <c r="AX59" s="1266"/>
      <c r="AY59" s="1266"/>
      <c r="AZ59" s="1266"/>
      <c r="BA59" s="1269"/>
      <c r="BB59" s="1268"/>
      <c r="BC59" s="1268"/>
      <c r="BD59" s="1268"/>
      <c r="BE59" s="1269"/>
      <c r="BF59" s="1268"/>
      <c r="BG59" s="1268"/>
      <c r="BH59" s="1268"/>
      <c r="BI59" s="1269"/>
      <c r="BJ59" s="1268"/>
      <c r="BK59" s="1268"/>
      <c r="BL59" s="1268"/>
      <c r="BM59" s="1269"/>
      <c r="BN59" s="1268"/>
      <c r="BO59" s="1268"/>
      <c r="BP59" s="1268"/>
      <c r="BQ59" s="1269"/>
      <c r="BR59" s="1268">
        <f t="shared" ref="BR59:CC59" si="128">BR55/BQ55-1</f>
        <v>0.60627192528807505</v>
      </c>
      <c r="BS59" s="1268">
        <f t="shared" si="128"/>
        <v>8.0721522783040456E-2</v>
      </c>
      <c r="BT59" s="1268">
        <f t="shared" si="128"/>
        <v>3.7319841859132064E-2</v>
      </c>
      <c r="BU59" s="1269">
        <f t="shared" si="128"/>
        <v>4.1378447123278095E-2</v>
      </c>
      <c r="BV59" s="1268">
        <f t="shared" si="128"/>
        <v>8.1272570509764108E-2</v>
      </c>
      <c r="BW59" s="1268">
        <f t="shared" si="128"/>
        <v>9.3724907063196916E-2</v>
      </c>
      <c r="BX59" s="1268">
        <f t="shared" si="128"/>
        <v>7.6094788791755796E-2</v>
      </c>
      <c r="BY59" s="1269">
        <f t="shared" si="128"/>
        <v>3.8123815540113792E-2</v>
      </c>
      <c r="BZ59" s="1268">
        <f t="shared" si="128"/>
        <v>6.6729546353485159E-2</v>
      </c>
      <c r="CA59" s="1268">
        <f t="shared" si="128"/>
        <v>8.2281333249667687E-2</v>
      </c>
      <c r="CB59" s="1268">
        <f t="shared" si="128"/>
        <v>3.8629595467123412E-2</v>
      </c>
      <c r="CC59" s="1268">
        <f t="shared" si="128"/>
        <v>1.2483887665310167E-2</v>
      </c>
      <c r="CD59" s="1267">
        <f t="shared" ref="CD59" si="129">CD55/CC55-1</f>
        <v>4.4042022113736312E-2</v>
      </c>
      <c r="CE59" s="1268">
        <f t="shared" ref="CE59" si="130">CE55/CD55-1</f>
        <v>8.3648182197877174E-2</v>
      </c>
      <c r="CF59" s="1268">
        <f t="shared" ref="CF59" si="131">CF55/CE55-1</f>
        <v>4.1329050836194536E-2</v>
      </c>
      <c r="CG59" s="1269">
        <f t="shared" ref="CG59" si="132">CG55/CF55-1</f>
        <v>1.4720021782228754E-2</v>
      </c>
      <c r="CH59" s="1266"/>
      <c r="CI59" s="1266"/>
      <c r="CJ59" s="1266"/>
      <c r="CK59" s="1266"/>
      <c r="CL59" s="1266"/>
      <c r="CM59" s="1266"/>
      <c r="CN59" s="1266"/>
      <c r="CO59" s="1266"/>
      <c r="CP59" s="1266"/>
      <c r="CQ59" s="1266"/>
      <c r="CR59" s="1266"/>
      <c r="CS59" s="1266"/>
      <c r="CT59" s="1266"/>
      <c r="CU59" s="1266"/>
      <c r="CV59" s="1266"/>
      <c r="CW59" s="1266"/>
      <c r="CX59" s="1266"/>
      <c r="CY59" s="1266"/>
      <c r="CZ59" s="1266"/>
      <c r="DA59" s="1266"/>
      <c r="DB59" s="1266"/>
      <c r="DC59" s="1266"/>
      <c r="DD59" s="1266"/>
      <c r="DE59" s="1266"/>
      <c r="DF59" s="1266"/>
      <c r="DG59" s="1266"/>
      <c r="DH59" s="1268"/>
      <c r="DI59" s="1269"/>
      <c r="DJ59" s="1511"/>
      <c r="DK59" s="1266"/>
      <c r="DL59" s="1266"/>
      <c r="DM59" s="1266"/>
      <c r="DN59" s="1266"/>
      <c r="DO59" s="1266"/>
      <c r="DP59" s="1266"/>
      <c r="DQ59" s="1266"/>
      <c r="DR59" s="1266"/>
      <c r="DS59" s="1266"/>
      <c r="DT59" s="1266"/>
      <c r="DU59" s="1266"/>
      <c r="DV59" s="1268"/>
      <c r="DW59" s="1268"/>
      <c r="DX59" s="1268"/>
      <c r="DY59" s="1268"/>
      <c r="DZ59" s="772"/>
      <c r="EA59" s="772"/>
      <c r="EB59" s="772"/>
      <c r="EC59" s="772"/>
      <c r="ED59" s="772"/>
      <c r="EE59" s="772"/>
      <c r="EF59" s="772"/>
      <c r="EG59" s="772"/>
      <c r="EH59" s="772"/>
      <c r="EI59" s="772"/>
      <c r="EJ59" s="775"/>
    </row>
    <row r="60" spans="1:231" ht="13.5" customHeight="1" outlineLevel="2">
      <c r="A60" s="4"/>
      <c r="H60" s="4"/>
      <c r="I60" s="1098" t="s">
        <v>75</v>
      </c>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c r="AS60" s="20"/>
      <c r="AT60" s="615"/>
      <c r="AU60" s="141"/>
      <c r="AV60" s="141"/>
      <c r="AW60" s="576"/>
      <c r="AX60" s="174"/>
      <c r="AY60" s="174"/>
      <c r="AZ60" s="174"/>
      <c r="BA60" s="574"/>
      <c r="BB60" s="174"/>
      <c r="BC60" s="174"/>
      <c r="BD60" s="174"/>
      <c r="BE60" s="574"/>
      <c r="BF60" s="174"/>
      <c r="BG60" s="174"/>
      <c r="BH60" s="174"/>
      <c r="BI60" s="574"/>
      <c r="BJ60" s="174"/>
      <c r="BK60" s="174"/>
      <c r="BL60" s="174"/>
      <c r="BM60" s="574"/>
      <c r="BN60" s="726"/>
      <c r="BO60" s="174"/>
      <c r="BP60" s="174"/>
      <c r="BQ60" s="174"/>
      <c r="BR60" s="645"/>
      <c r="BS60" s="904"/>
      <c r="BT60" s="904"/>
      <c r="BU60" s="581"/>
      <c r="BV60" s="904"/>
      <c r="BW60" s="904"/>
      <c r="BX60" s="904"/>
      <c r="BY60" s="1217"/>
      <c r="BZ60" s="904"/>
      <c r="CA60" s="1664"/>
      <c r="CB60" s="1664"/>
      <c r="CC60" s="1664"/>
      <c r="CD60" s="1730">
        <v>32</v>
      </c>
      <c r="CE60" s="1664">
        <v>36</v>
      </c>
      <c r="CF60" s="1664">
        <v>39</v>
      </c>
      <c r="CG60" s="1665">
        <v>40</v>
      </c>
      <c r="CH60" s="174"/>
      <c r="CI60" s="174"/>
      <c r="CJ60" s="174"/>
      <c r="CK60" s="174"/>
      <c r="CL60" s="174"/>
      <c r="CM60" s="174"/>
      <c r="CN60" s="174"/>
      <c r="CO60" s="174"/>
      <c r="CP60" s="174"/>
      <c r="CQ60" s="174"/>
      <c r="CR60" s="174"/>
      <c r="CS60" s="174"/>
      <c r="CT60" s="174"/>
      <c r="CU60" s="174"/>
      <c r="CV60" s="174"/>
      <c r="CW60" s="174"/>
      <c r="CX60" s="174"/>
      <c r="CY60" s="174"/>
      <c r="CZ60" s="174"/>
      <c r="DA60" s="174"/>
      <c r="DB60" s="174"/>
      <c r="DC60" s="174"/>
      <c r="DD60" s="174"/>
      <c r="DE60" s="174"/>
      <c r="DF60" s="174"/>
      <c r="DG60" s="174"/>
      <c r="DH60" s="174"/>
      <c r="DI60" s="574"/>
      <c r="DJ60" s="1139"/>
      <c r="DK60" s="141"/>
      <c r="DL60" s="141"/>
      <c r="DM60" s="141"/>
      <c r="DN60" s="141"/>
      <c r="DO60" s="141"/>
      <c r="DP60" s="141"/>
      <c r="DQ60" s="615"/>
      <c r="DR60" s="141"/>
      <c r="DS60" s="141"/>
      <c r="DT60" s="141"/>
      <c r="DU60" s="141"/>
      <c r="DV60" s="141"/>
      <c r="DW60" s="141"/>
      <c r="DX60" s="141"/>
      <c r="DY60" s="141"/>
      <c r="DZ60" s="141"/>
      <c r="EA60" s="141"/>
      <c r="EB60" s="141"/>
      <c r="EC60" s="1663"/>
      <c r="ED60" s="1664">
        <v>150</v>
      </c>
      <c r="EE60" s="1664">
        <v>150</v>
      </c>
      <c r="EF60" s="1664">
        <v>150</v>
      </c>
      <c r="EG60" s="1664">
        <v>150</v>
      </c>
      <c r="EH60" s="1664">
        <v>150</v>
      </c>
      <c r="EI60" s="1664">
        <v>145</v>
      </c>
      <c r="EJ60" s="1665">
        <v>145</v>
      </c>
      <c r="EK60" s="99"/>
      <c r="EL60" s="99"/>
      <c r="EM60" s="99"/>
      <c r="EN60" s="99"/>
      <c r="EO60" s="99"/>
      <c r="EP60" s="99"/>
      <c r="EQ60" s="99"/>
      <c r="ER60" s="99"/>
      <c r="ES60" s="99"/>
      <c r="ET60" s="99"/>
      <c r="EU60" s="99"/>
      <c r="EV60" s="99"/>
      <c r="EW60" s="99"/>
      <c r="EX60" s="99"/>
      <c r="EY60" s="99"/>
      <c r="EZ60" s="99"/>
      <c r="FA60" s="99"/>
      <c r="FB60" s="99"/>
      <c r="FC60" s="99"/>
      <c r="FD60" s="99"/>
      <c r="FE60" s="99"/>
      <c r="FF60" s="99"/>
      <c r="FG60" s="99"/>
      <c r="FH60" s="99"/>
      <c r="FI60" s="99"/>
      <c r="FJ60" s="99"/>
      <c r="FK60" s="99"/>
      <c r="FL60" s="99"/>
      <c r="FM60" s="99"/>
      <c r="FN60" s="99"/>
      <c r="FO60" s="99"/>
      <c r="FP60" s="99"/>
      <c r="FQ60" s="99"/>
      <c r="FR60" s="99"/>
      <c r="FS60" s="99"/>
      <c r="FT60" s="99"/>
      <c r="FU60" s="99"/>
      <c r="FV60" s="99"/>
      <c r="FW60" s="99"/>
      <c r="FX60" s="99"/>
      <c r="FY60" s="99"/>
      <c r="FZ60" s="99"/>
      <c r="GA60" s="99"/>
      <c r="GB60" s="99"/>
      <c r="GC60" s="99"/>
      <c r="GD60" s="99"/>
      <c r="GE60" s="99"/>
      <c r="GF60" s="99"/>
      <c r="GG60" s="99"/>
      <c r="GH60" s="99"/>
      <c r="GI60" s="99"/>
      <c r="GJ60" s="99"/>
      <c r="GK60" s="99"/>
      <c r="GL60" s="99"/>
      <c r="GM60" s="99"/>
      <c r="GN60" s="99"/>
      <c r="GO60" s="99"/>
      <c r="GP60" s="99"/>
      <c r="GQ60" s="99"/>
      <c r="GR60" s="99"/>
      <c r="GS60" s="99"/>
      <c r="GT60" s="99"/>
      <c r="GU60" s="99"/>
      <c r="GV60" s="99"/>
      <c r="GW60" s="99"/>
      <c r="GX60" s="99"/>
      <c r="GY60" s="99"/>
      <c r="GZ60" s="99"/>
      <c r="HA60" s="99"/>
      <c r="HB60" s="99"/>
      <c r="HC60" s="99"/>
      <c r="HD60" s="99"/>
      <c r="HE60" s="99"/>
      <c r="HF60" s="99"/>
      <c r="HG60" s="99"/>
      <c r="HH60" s="99"/>
      <c r="HI60" s="99"/>
      <c r="HJ60" s="99"/>
      <c r="HK60" s="99"/>
      <c r="HL60" s="99"/>
      <c r="HM60" s="99"/>
      <c r="HN60" s="99"/>
      <c r="HO60" s="99"/>
      <c r="HP60" s="99"/>
      <c r="HQ60" s="99"/>
      <c r="HR60" s="99"/>
      <c r="HS60" s="99"/>
      <c r="HT60" s="99"/>
      <c r="HU60" s="99"/>
      <c r="HV60" s="99"/>
      <c r="HW60" s="99"/>
    </row>
    <row r="61" spans="1:231" ht="13.5" customHeight="1" outlineLevel="2">
      <c r="A61" s="4"/>
      <c r="H61" s="4"/>
      <c r="I61" s="1098" t="s">
        <v>76</v>
      </c>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c r="AS61" s="20"/>
      <c r="AT61" s="615"/>
      <c r="AU61" s="141"/>
      <c r="AV61" s="141"/>
      <c r="AW61" s="576"/>
      <c r="AX61" s="174"/>
      <c r="AY61" s="174"/>
      <c r="AZ61" s="174"/>
      <c r="BA61" s="574"/>
      <c r="BB61" s="174"/>
      <c r="BC61" s="174"/>
      <c r="BD61" s="174"/>
      <c r="BE61" s="574"/>
      <c r="BF61" s="174"/>
      <c r="BG61" s="174"/>
      <c r="BH61" s="174"/>
      <c r="BI61" s="574"/>
      <c r="BJ61" s="174"/>
      <c r="BK61" s="174"/>
      <c r="BL61" s="174"/>
      <c r="BM61" s="574"/>
      <c r="BN61" s="726"/>
      <c r="BO61" s="174"/>
      <c r="BP61" s="174"/>
      <c r="BQ61" s="174"/>
      <c r="BR61" s="386"/>
      <c r="BS61" s="260"/>
      <c r="BT61" s="260"/>
      <c r="BU61" s="363"/>
      <c r="BV61" s="260"/>
      <c r="BW61" s="260"/>
      <c r="BX61" s="113"/>
      <c r="BY61" s="363"/>
      <c r="BZ61" s="260"/>
      <c r="CA61" s="1666"/>
      <c r="CB61" s="1666"/>
      <c r="CC61" s="1666"/>
      <c r="CD61" s="1731">
        <f t="shared" ref="CD61:CG61" si="133">CD60+CD62</f>
        <v>35</v>
      </c>
      <c r="CE61" s="1666">
        <f t="shared" si="133"/>
        <v>41</v>
      </c>
      <c r="CF61" s="1666">
        <f t="shared" si="133"/>
        <v>44</v>
      </c>
      <c r="CG61" s="1667">
        <f t="shared" si="133"/>
        <v>45</v>
      </c>
      <c r="CH61" s="174"/>
      <c r="CI61" s="174"/>
      <c r="CJ61" s="174"/>
      <c r="CK61" s="174"/>
      <c r="CL61" s="174"/>
      <c r="CM61" s="174"/>
      <c r="CN61" s="174"/>
      <c r="CO61" s="174"/>
      <c r="CP61" s="174"/>
      <c r="CQ61" s="174"/>
      <c r="CR61" s="174"/>
      <c r="CS61" s="174"/>
      <c r="CT61" s="174"/>
      <c r="CU61" s="174"/>
      <c r="CV61" s="174"/>
      <c r="CW61" s="174"/>
      <c r="CX61" s="174"/>
      <c r="CY61" s="174"/>
      <c r="CZ61" s="174"/>
      <c r="DA61" s="174"/>
      <c r="DB61" s="174"/>
      <c r="DC61" s="174"/>
      <c r="DD61" s="174"/>
      <c r="DE61" s="174"/>
      <c r="DF61" s="174"/>
      <c r="DG61" s="174"/>
      <c r="DH61" s="174"/>
      <c r="DI61" s="574"/>
      <c r="DJ61" s="1139"/>
      <c r="DK61" s="141"/>
      <c r="DL61" s="141"/>
      <c r="DM61" s="141"/>
      <c r="DN61" s="141"/>
      <c r="DO61" s="141"/>
      <c r="DP61" s="141"/>
      <c r="DQ61" s="615"/>
      <c r="DR61" s="141"/>
      <c r="DS61" s="141"/>
      <c r="DT61" s="141"/>
      <c r="DU61" s="141"/>
      <c r="DV61" s="141"/>
      <c r="DW61" s="141"/>
      <c r="DX61" s="141"/>
      <c r="DY61" s="141"/>
      <c r="DZ61" s="141"/>
      <c r="EA61" s="141"/>
      <c r="EB61" s="141"/>
      <c r="EC61" s="1666"/>
      <c r="ED61" s="1666">
        <f t="shared" ref="ED61:EJ61" si="134">ED60+ED62</f>
        <v>183</v>
      </c>
      <c r="EE61" s="1666">
        <f t="shared" si="134"/>
        <v>193</v>
      </c>
      <c r="EF61" s="1666">
        <f t="shared" si="134"/>
        <v>203</v>
      </c>
      <c r="EG61" s="1666">
        <f t="shared" si="134"/>
        <v>213</v>
      </c>
      <c r="EH61" s="1666">
        <f t="shared" si="134"/>
        <v>223</v>
      </c>
      <c r="EI61" s="1666">
        <f t="shared" si="134"/>
        <v>230</v>
      </c>
      <c r="EJ61" s="1667">
        <f t="shared" si="134"/>
        <v>245</v>
      </c>
      <c r="EK61" s="99"/>
      <c r="EL61" s="99"/>
      <c r="EM61" s="99"/>
      <c r="EN61" s="99"/>
      <c r="EO61" s="99"/>
      <c r="EP61" s="99"/>
      <c r="EQ61" s="99"/>
      <c r="ER61" s="99"/>
      <c r="ES61" s="99"/>
      <c r="ET61" s="99"/>
      <c r="EU61" s="99"/>
      <c r="EV61" s="99"/>
      <c r="EW61" s="99"/>
      <c r="EX61" s="99"/>
      <c r="EY61" s="99"/>
      <c r="EZ61" s="99"/>
      <c r="FA61" s="99"/>
      <c r="FB61" s="99"/>
      <c r="FC61" s="99"/>
      <c r="FD61" s="99"/>
      <c r="FE61" s="99"/>
      <c r="FF61" s="99"/>
      <c r="FG61" s="99"/>
      <c r="FH61" s="99"/>
      <c r="FI61" s="99"/>
      <c r="FJ61" s="99"/>
      <c r="FK61" s="99"/>
      <c r="FL61" s="99"/>
      <c r="FM61" s="99"/>
      <c r="FN61" s="99"/>
      <c r="FO61" s="99"/>
      <c r="FP61" s="99"/>
      <c r="FQ61" s="99"/>
      <c r="FR61" s="99"/>
      <c r="FS61" s="99"/>
      <c r="FT61" s="99"/>
      <c r="FU61" s="99"/>
      <c r="FV61" s="99"/>
      <c r="FW61" s="99"/>
      <c r="FX61" s="99"/>
      <c r="FY61" s="99"/>
      <c r="FZ61" s="99"/>
      <c r="GA61" s="99"/>
      <c r="GB61" s="99"/>
      <c r="GC61" s="99"/>
      <c r="GD61" s="99"/>
      <c r="GE61" s="99"/>
      <c r="GF61" s="99"/>
      <c r="GG61" s="99"/>
      <c r="GH61" s="99"/>
      <c r="GI61" s="99"/>
      <c r="GJ61" s="99"/>
      <c r="GK61" s="99"/>
      <c r="GL61" s="99"/>
      <c r="GM61" s="99"/>
      <c r="GN61" s="99"/>
      <c r="GO61" s="99"/>
      <c r="GP61" s="99"/>
      <c r="GQ61" s="99"/>
      <c r="GR61" s="99"/>
      <c r="GS61" s="99"/>
      <c r="GT61" s="99"/>
      <c r="GU61" s="99"/>
      <c r="GV61" s="99"/>
      <c r="GW61" s="99"/>
      <c r="GX61" s="99"/>
      <c r="GY61" s="99"/>
      <c r="GZ61" s="99"/>
      <c r="HA61" s="99"/>
      <c r="HB61" s="99"/>
      <c r="HC61" s="99"/>
      <c r="HD61" s="99"/>
      <c r="HE61" s="99"/>
      <c r="HF61" s="99"/>
      <c r="HG61" s="99"/>
      <c r="HH61" s="99"/>
      <c r="HI61" s="99"/>
      <c r="HJ61" s="99"/>
      <c r="HK61" s="99"/>
      <c r="HL61" s="99"/>
      <c r="HM61" s="99"/>
      <c r="HN61" s="99"/>
      <c r="HO61" s="99"/>
      <c r="HP61" s="99"/>
      <c r="HQ61" s="99"/>
      <c r="HR61" s="99"/>
      <c r="HS61" s="99"/>
      <c r="HT61" s="99"/>
      <c r="HU61" s="99"/>
      <c r="HV61" s="99"/>
      <c r="HW61" s="99"/>
    </row>
    <row r="62" spans="1:231" ht="13.5" customHeight="1" outlineLevel="2">
      <c r="A62" s="4"/>
      <c r="H62" s="4"/>
      <c r="I62" s="1953" t="s">
        <v>137</v>
      </c>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c r="AS62" s="20"/>
      <c r="AT62" s="615"/>
      <c r="AU62" s="141"/>
      <c r="AV62" s="141"/>
      <c r="AW62" s="576"/>
      <c r="AX62" s="174"/>
      <c r="AY62" s="174"/>
      <c r="AZ62" s="174"/>
      <c r="BA62" s="574"/>
      <c r="BB62" s="174"/>
      <c r="BC62" s="174"/>
      <c r="BD62" s="174"/>
      <c r="BE62" s="574"/>
      <c r="BF62" s="174"/>
      <c r="BG62" s="174"/>
      <c r="BH62" s="174"/>
      <c r="BI62" s="574"/>
      <c r="BJ62" s="174"/>
      <c r="BK62" s="174"/>
      <c r="BL62" s="174"/>
      <c r="BM62" s="574"/>
      <c r="BN62" s="726"/>
      <c r="BO62" s="174"/>
      <c r="BP62" s="174"/>
      <c r="BQ62" s="174"/>
      <c r="BR62" s="646"/>
      <c r="BS62" s="905"/>
      <c r="BT62" s="905"/>
      <c r="BU62" s="583"/>
      <c r="BV62" s="905"/>
      <c r="BW62" s="905"/>
      <c r="BX62" s="178"/>
      <c r="BY62" s="583"/>
      <c r="BZ62" s="905"/>
      <c r="CA62" s="1664"/>
      <c r="CB62" s="1664"/>
      <c r="CC62" s="1664"/>
      <c r="CD62" s="1730">
        <v>3</v>
      </c>
      <c r="CE62" s="1664">
        <v>5</v>
      </c>
      <c r="CF62" s="1664">
        <v>5</v>
      </c>
      <c r="CG62" s="1665">
        <v>5</v>
      </c>
      <c r="CH62" s="174"/>
      <c r="CI62" s="174"/>
      <c r="CJ62" s="174"/>
      <c r="CK62" s="174"/>
      <c r="CL62" s="174"/>
      <c r="CM62" s="174"/>
      <c r="CN62" s="174"/>
      <c r="CO62" s="174"/>
      <c r="CP62" s="174"/>
      <c r="CQ62" s="174"/>
      <c r="CR62" s="174"/>
      <c r="CS62" s="174"/>
      <c r="CT62" s="174"/>
      <c r="CU62" s="174"/>
      <c r="CV62" s="174"/>
      <c r="CW62" s="174"/>
      <c r="CX62" s="174"/>
      <c r="CY62" s="174"/>
      <c r="CZ62" s="174"/>
      <c r="DA62" s="174"/>
      <c r="DB62" s="174"/>
      <c r="DC62" s="174"/>
      <c r="DD62" s="174"/>
      <c r="DE62" s="174"/>
      <c r="DF62" s="174"/>
      <c r="DG62" s="174"/>
      <c r="DH62" s="174"/>
      <c r="DI62" s="574"/>
      <c r="DJ62" s="1139"/>
      <c r="DK62" s="141"/>
      <c r="DL62" s="141"/>
      <c r="DM62" s="141"/>
      <c r="DN62" s="141"/>
      <c r="DO62" s="141"/>
      <c r="DP62" s="141"/>
      <c r="DQ62" s="615"/>
      <c r="DR62" s="141"/>
      <c r="DS62" s="141"/>
      <c r="DT62" s="141"/>
      <c r="DU62" s="141"/>
      <c r="DV62" s="141"/>
      <c r="DW62" s="141"/>
      <c r="DX62" s="141"/>
      <c r="DY62" s="141"/>
      <c r="DZ62" s="141"/>
      <c r="EA62" s="141"/>
      <c r="EB62" s="141"/>
      <c r="EC62" s="1664"/>
      <c r="ED62" s="1664">
        <v>33</v>
      </c>
      <c r="EE62" s="1664">
        <v>43</v>
      </c>
      <c r="EF62" s="1664">
        <v>53</v>
      </c>
      <c r="EG62" s="1664">
        <v>63</v>
      </c>
      <c r="EH62" s="1664">
        <v>73</v>
      </c>
      <c r="EI62" s="1664">
        <v>85</v>
      </c>
      <c r="EJ62" s="1665">
        <v>100</v>
      </c>
      <c r="EK62" s="99"/>
      <c r="EL62" s="99"/>
      <c r="EM62" s="99"/>
      <c r="EN62" s="99"/>
      <c r="EO62" s="99"/>
      <c r="EP62" s="99"/>
      <c r="EQ62" s="99"/>
      <c r="ER62" s="99"/>
      <c r="ES62" s="99"/>
      <c r="ET62" s="99"/>
      <c r="EU62" s="99"/>
      <c r="EV62" s="99"/>
      <c r="EW62" s="99"/>
      <c r="EX62" s="99"/>
      <c r="EY62" s="99"/>
      <c r="EZ62" s="99"/>
      <c r="FA62" s="99"/>
      <c r="FB62" s="99"/>
      <c r="FC62" s="99"/>
      <c r="FD62" s="99"/>
      <c r="FE62" s="99"/>
      <c r="FF62" s="99"/>
      <c r="FG62" s="99"/>
      <c r="FH62" s="99"/>
      <c r="FI62" s="99"/>
      <c r="FJ62" s="99"/>
      <c r="FK62" s="99"/>
      <c r="FL62" s="99"/>
      <c r="FM62" s="99"/>
      <c r="FN62" s="99"/>
      <c r="FO62" s="99"/>
      <c r="FP62" s="99"/>
      <c r="FQ62" s="99"/>
      <c r="FR62" s="99"/>
      <c r="FS62" s="99"/>
      <c r="FT62" s="99"/>
      <c r="FU62" s="99"/>
      <c r="FV62" s="99"/>
      <c r="FW62" s="99"/>
      <c r="FX62" s="99"/>
      <c r="FY62" s="99"/>
      <c r="FZ62" s="99"/>
      <c r="GA62" s="99"/>
      <c r="GB62" s="99"/>
      <c r="GC62" s="99"/>
      <c r="GD62" s="99"/>
      <c r="GE62" s="99"/>
      <c r="GF62" s="99"/>
      <c r="GG62" s="99"/>
      <c r="GH62" s="99"/>
      <c r="GI62" s="99"/>
      <c r="GJ62" s="99"/>
      <c r="GK62" s="99"/>
      <c r="GL62" s="99"/>
      <c r="GM62" s="99"/>
      <c r="GN62" s="99"/>
      <c r="GO62" s="99"/>
      <c r="GP62" s="99"/>
      <c r="GQ62" s="99"/>
      <c r="GR62" s="99"/>
      <c r="GS62" s="99"/>
      <c r="GT62" s="99"/>
      <c r="GU62" s="99"/>
      <c r="GV62" s="99"/>
      <c r="GW62" s="99"/>
      <c r="GX62" s="99"/>
      <c r="GY62" s="99"/>
      <c r="GZ62" s="99"/>
      <c r="HA62" s="99"/>
      <c r="HB62" s="99"/>
      <c r="HC62" s="99"/>
      <c r="HD62" s="99"/>
      <c r="HE62" s="99"/>
      <c r="HF62" s="99"/>
      <c r="HG62" s="99"/>
      <c r="HH62" s="99"/>
      <c r="HI62" s="99"/>
      <c r="HJ62" s="99"/>
      <c r="HK62" s="99"/>
      <c r="HL62" s="99"/>
      <c r="HM62" s="99"/>
      <c r="HN62" s="99"/>
      <c r="HO62" s="99"/>
      <c r="HP62" s="99"/>
      <c r="HQ62" s="99"/>
      <c r="HR62" s="99"/>
      <c r="HS62" s="99"/>
      <c r="HT62" s="99"/>
      <c r="HU62" s="99"/>
      <c r="HV62" s="99"/>
      <c r="HW62" s="99"/>
    </row>
    <row r="63" spans="1:231" ht="13.5" customHeight="1" outlineLevel="2">
      <c r="A63" s="4"/>
      <c r="H63" s="4"/>
      <c r="I63" s="1098" t="s">
        <v>77</v>
      </c>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c r="AS63" s="20"/>
      <c r="AT63" s="615"/>
      <c r="AU63" s="141"/>
      <c r="AV63" s="141"/>
      <c r="AW63" s="576"/>
      <c r="AX63" s="174"/>
      <c r="AY63" s="174"/>
      <c r="AZ63" s="174"/>
      <c r="BA63" s="574"/>
      <c r="BB63" s="174"/>
      <c r="BC63" s="174"/>
      <c r="BD63" s="174"/>
      <c r="BE63" s="574"/>
      <c r="BF63" s="174"/>
      <c r="BG63" s="174"/>
      <c r="BH63" s="174"/>
      <c r="BI63" s="574"/>
      <c r="BJ63" s="174"/>
      <c r="BK63" s="174"/>
      <c r="BL63" s="174"/>
      <c r="BM63" s="574"/>
      <c r="BN63" s="726"/>
      <c r="BO63" s="174"/>
      <c r="BP63" s="174"/>
      <c r="BQ63" s="174"/>
      <c r="BR63" s="386"/>
      <c r="BS63" s="260"/>
      <c r="BT63" s="260"/>
      <c r="BU63" s="363"/>
      <c r="BV63" s="260"/>
      <c r="BW63" s="260"/>
      <c r="BX63" s="113"/>
      <c r="BY63" s="363"/>
      <c r="BZ63" s="260"/>
      <c r="CA63" s="1666"/>
      <c r="CB63" s="1666"/>
      <c r="CC63" s="1666"/>
      <c r="CD63" s="1731">
        <f t="shared" ref="CD63:CG63" si="135">CD60+CD64</f>
        <v>30</v>
      </c>
      <c r="CE63" s="1666">
        <f t="shared" si="135"/>
        <v>33</v>
      </c>
      <c r="CF63" s="1666">
        <f t="shared" si="135"/>
        <v>36</v>
      </c>
      <c r="CG63" s="1667">
        <f t="shared" si="135"/>
        <v>37</v>
      </c>
      <c r="CH63" s="174"/>
      <c r="CI63" s="174"/>
      <c r="CJ63" s="174"/>
      <c r="CK63" s="174"/>
      <c r="CL63" s="174"/>
      <c r="CM63" s="174"/>
      <c r="CN63" s="174"/>
      <c r="CO63" s="174"/>
      <c r="CP63" s="174"/>
      <c r="CQ63" s="174"/>
      <c r="CR63" s="174"/>
      <c r="CS63" s="174"/>
      <c r="CT63" s="174"/>
      <c r="CU63" s="174"/>
      <c r="CV63" s="174"/>
      <c r="CW63" s="174"/>
      <c r="CX63" s="174"/>
      <c r="CY63" s="174"/>
      <c r="CZ63" s="174"/>
      <c r="DA63" s="174"/>
      <c r="DB63" s="174"/>
      <c r="DC63" s="174"/>
      <c r="DD63" s="174"/>
      <c r="DE63" s="174"/>
      <c r="DF63" s="174"/>
      <c r="DG63" s="174"/>
      <c r="DH63" s="174"/>
      <c r="DI63" s="574"/>
      <c r="DJ63" s="1139"/>
      <c r="DK63" s="141"/>
      <c r="DL63" s="141"/>
      <c r="DM63" s="141"/>
      <c r="DN63" s="141"/>
      <c r="DO63" s="141"/>
      <c r="DP63" s="141"/>
      <c r="DQ63" s="615"/>
      <c r="DR63" s="141"/>
      <c r="DS63" s="141"/>
      <c r="DT63" s="141"/>
      <c r="DU63" s="141"/>
      <c r="DV63" s="141"/>
      <c r="DW63" s="141"/>
      <c r="DX63" s="141"/>
      <c r="DY63" s="141"/>
      <c r="DZ63" s="141"/>
      <c r="EA63" s="141"/>
      <c r="EB63" s="141"/>
      <c r="EC63" s="1666"/>
      <c r="ED63" s="1666">
        <f t="shared" ref="ED63:EJ63" si="136">ED60+ED64</f>
        <v>138</v>
      </c>
      <c r="EE63" s="1666">
        <f t="shared" si="136"/>
        <v>137</v>
      </c>
      <c r="EF63" s="1666">
        <f t="shared" si="136"/>
        <v>136</v>
      </c>
      <c r="EG63" s="1666">
        <f t="shared" si="136"/>
        <v>135</v>
      </c>
      <c r="EH63" s="1666">
        <f t="shared" si="136"/>
        <v>134</v>
      </c>
      <c r="EI63" s="1666">
        <f t="shared" si="136"/>
        <v>128</v>
      </c>
      <c r="EJ63" s="1667">
        <f t="shared" si="136"/>
        <v>127</v>
      </c>
      <c r="EK63" s="99"/>
      <c r="EL63" s="99"/>
      <c r="EM63" s="99"/>
      <c r="EN63" s="99"/>
      <c r="EO63" s="99"/>
      <c r="EP63" s="99"/>
      <c r="EQ63" s="99"/>
      <c r="ER63" s="99"/>
      <c r="ES63" s="99"/>
      <c r="ET63" s="99"/>
      <c r="EU63" s="99"/>
      <c r="EV63" s="99"/>
      <c r="EW63" s="99"/>
      <c r="EX63" s="99"/>
      <c r="EY63" s="99"/>
      <c r="EZ63" s="99"/>
      <c r="FA63" s="99"/>
      <c r="FB63" s="99"/>
      <c r="FC63" s="99"/>
      <c r="FD63" s="99"/>
      <c r="FE63" s="99"/>
      <c r="FF63" s="99"/>
      <c r="FG63" s="99"/>
      <c r="FH63" s="99"/>
      <c r="FI63" s="99"/>
      <c r="FJ63" s="99"/>
      <c r="FK63" s="99"/>
      <c r="FL63" s="99"/>
      <c r="FM63" s="99"/>
      <c r="FN63" s="99"/>
      <c r="FO63" s="99"/>
      <c r="FP63" s="99"/>
      <c r="FQ63" s="99"/>
      <c r="FR63" s="99"/>
      <c r="FS63" s="99"/>
      <c r="FT63" s="99"/>
      <c r="FU63" s="99"/>
      <c r="FV63" s="99"/>
      <c r="FW63" s="99"/>
      <c r="FX63" s="99"/>
      <c r="FY63" s="99"/>
      <c r="FZ63" s="99"/>
      <c r="GA63" s="99"/>
      <c r="GB63" s="99"/>
      <c r="GC63" s="99"/>
      <c r="GD63" s="99"/>
      <c r="GE63" s="99"/>
      <c r="GF63" s="99"/>
      <c r="GG63" s="99"/>
      <c r="GH63" s="99"/>
      <c r="GI63" s="99"/>
      <c r="GJ63" s="99"/>
      <c r="GK63" s="99"/>
      <c r="GL63" s="99"/>
      <c r="GM63" s="99"/>
      <c r="GN63" s="99"/>
      <c r="GO63" s="99"/>
      <c r="GP63" s="99"/>
      <c r="GQ63" s="99"/>
      <c r="GR63" s="99"/>
      <c r="GS63" s="99"/>
      <c r="GT63" s="99"/>
      <c r="GU63" s="99"/>
      <c r="GV63" s="99"/>
      <c r="GW63" s="99"/>
      <c r="GX63" s="99"/>
      <c r="GY63" s="99"/>
      <c r="GZ63" s="99"/>
      <c r="HA63" s="99"/>
      <c r="HB63" s="99"/>
      <c r="HC63" s="99"/>
      <c r="HD63" s="99"/>
      <c r="HE63" s="99"/>
      <c r="HF63" s="99"/>
      <c r="HG63" s="99"/>
      <c r="HH63" s="99"/>
      <c r="HI63" s="99"/>
      <c r="HJ63" s="99"/>
      <c r="HK63" s="99"/>
      <c r="HL63" s="99"/>
      <c r="HM63" s="99"/>
      <c r="HN63" s="99"/>
      <c r="HO63" s="99"/>
      <c r="HP63" s="99"/>
      <c r="HQ63" s="99"/>
      <c r="HR63" s="99"/>
      <c r="HS63" s="99"/>
      <c r="HT63" s="99"/>
      <c r="HU63" s="99"/>
      <c r="HV63" s="99"/>
      <c r="HW63" s="99"/>
    </row>
    <row r="64" spans="1:231" ht="13.5" customHeight="1" outlineLevel="2">
      <c r="A64" s="4"/>
      <c r="H64" s="4"/>
      <c r="I64" s="1953" t="s">
        <v>137</v>
      </c>
      <c r="J64" s="20"/>
      <c r="K64" s="20"/>
      <c r="L64" s="20"/>
      <c r="M64" s="20"/>
      <c r="N64" s="20"/>
      <c r="O64" s="20"/>
      <c r="P64" s="20"/>
      <c r="Q64" s="20"/>
      <c r="R64" s="20"/>
      <c r="S64" s="20"/>
      <c r="T64" s="20"/>
      <c r="U64" s="20"/>
      <c r="V64" s="20"/>
      <c r="W64" s="20"/>
      <c r="X64" s="20"/>
      <c r="Y64" s="20"/>
      <c r="Z64" s="20"/>
      <c r="AA64" s="20"/>
      <c r="AB64" s="20"/>
      <c r="AC64" s="20"/>
      <c r="AD64" s="20"/>
      <c r="AE64" s="20"/>
      <c r="AF64" s="20"/>
      <c r="AG64" s="20"/>
      <c r="AH64" s="20"/>
      <c r="AI64" s="20"/>
      <c r="AJ64" s="20"/>
      <c r="AK64" s="20"/>
      <c r="AL64" s="20"/>
      <c r="AM64" s="20"/>
      <c r="AN64" s="20"/>
      <c r="AO64" s="20"/>
      <c r="AP64" s="20"/>
      <c r="AQ64" s="20"/>
      <c r="AR64" s="20"/>
      <c r="AS64" s="20"/>
      <c r="AT64" s="615"/>
      <c r="AU64" s="141"/>
      <c r="AV64" s="141"/>
      <c r="AW64" s="576"/>
      <c r="AX64" s="174"/>
      <c r="AY64" s="174"/>
      <c r="AZ64" s="174"/>
      <c r="BA64" s="574"/>
      <c r="BB64" s="174"/>
      <c r="BC64" s="174"/>
      <c r="BD64" s="174"/>
      <c r="BE64" s="574"/>
      <c r="BF64" s="174"/>
      <c r="BG64" s="174"/>
      <c r="BH64" s="174"/>
      <c r="BI64" s="574"/>
      <c r="BJ64" s="174"/>
      <c r="BK64" s="174"/>
      <c r="BL64" s="174"/>
      <c r="BM64" s="574"/>
      <c r="BN64" s="726"/>
      <c r="BO64" s="174"/>
      <c r="BP64" s="174"/>
      <c r="BQ64" s="174"/>
      <c r="BR64" s="646"/>
      <c r="BS64" s="905"/>
      <c r="BT64" s="905"/>
      <c r="BU64" s="583"/>
      <c r="BV64" s="905"/>
      <c r="BW64" s="905"/>
      <c r="BX64" s="178"/>
      <c r="BY64" s="583"/>
      <c r="BZ64" s="905"/>
      <c r="CA64" s="1664"/>
      <c r="CB64" s="1664"/>
      <c r="CC64" s="1665"/>
      <c r="CD64" s="1664">
        <v>-2</v>
      </c>
      <c r="CE64" s="1664">
        <v>-3</v>
      </c>
      <c r="CF64" s="1664">
        <v>-3</v>
      </c>
      <c r="CG64" s="1665">
        <v>-3</v>
      </c>
      <c r="CH64" s="174"/>
      <c r="CI64" s="174"/>
      <c r="CJ64" s="174"/>
      <c r="CK64" s="174"/>
      <c r="CL64" s="174"/>
      <c r="CM64" s="174"/>
      <c r="CN64" s="174"/>
      <c r="CO64" s="174"/>
      <c r="CP64" s="174"/>
      <c r="CQ64" s="174"/>
      <c r="CR64" s="174"/>
      <c r="CS64" s="174"/>
      <c r="CT64" s="174"/>
      <c r="CU64" s="174"/>
      <c r="CV64" s="174"/>
      <c r="CW64" s="174"/>
      <c r="CX64" s="174"/>
      <c r="CY64" s="174"/>
      <c r="CZ64" s="174"/>
      <c r="DA64" s="174"/>
      <c r="DB64" s="174"/>
      <c r="DC64" s="174"/>
      <c r="DD64" s="174"/>
      <c r="DE64" s="174"/>
      <c r="DF64" s="174"/>
      <c r="DG64" s="174"/>
      <c r="DH64" s="174"/>
      <c r="DI64" s="574"/>
      <c r="DJ64" s="1139"/>
      <c r="DK64" s="141"/>
      <c r="DL64" s="141"/>
      <c r="DM64" s="141"/>
      <c r="DN64" s="141"/>
      <c r="DO64" s="141"/>
      <c r="DP64" s="141"/>
      <c r="DQ64" s="615"/>
      <c r="DR64" s="141"/>
      <c r="DS64" s="141"/>
      <c r="DT64" s="141"/>
      <c r="DU64" s="141"/>
      <c r="DV64" s="141"/>
      <c r="DW64" s="141"/>
      <c r="DX64" s="141"/>
      <c r="DY64" s="141"/>
      <c r="DZ64" s="141"/>
      <c r="EA64" s="141"/>
      <c r="EB64" s="141"/>
      <c r="EC64" s="1664"/>
      <c r="ED64" s="1664">
        <v>-12</v>
      </c>
      <c r="EE64" s="1664">
        <f t="shared" ref="EE64:EF64" si="137">+ED64-1</f>
        <v>-13</v>
      </c>
      <c r="EF64" s="1664">
        <f t="shared" si="137"/>
        <v>-14</v>
      </c>
      <c r="EG64" s="1664">
        <f>+EF64-1</f>
        <v>-15</v>
      </c>
      <c r="EH64" s="1664">
        <f>+EG64-1</f>
        <v>-16</v>
      </c>
      <c r="EI64" s="1664">
        <f>+EH64-1</f>
        <v>-17</v>
      </c>
      <c r="EJ64" s="1665">
        <f>+EI64-1</f>
        <v>-18</v>
      </c>
      <c r="EK64" s="99"/>
      <c r="EL64" s="99"/>
      <c r="EM64" s="99"/>
      <c r="EN64" s="99"/>
      <c r="EO64" s="99"/>
      <c r="EP64" s="99"/>
      <c r="EQ64" s="99"/>
      <c r="ER64" s="99"/>
      <c r="ES64" s="99"/>
      <c r="ET64" s="99"/>
      <c r="EU64" s="99"/>
      <c r="EV64" s="99"/>
      <c r="EW64" s="99"/>
      <c r="EX64" s="99"/>
      <c r="EY64" s="99"/>
      <c r="EZ64" s="99"/>
      <c r="FA64" s="99"/>
      <c r="FB64" s="99"/>
      <c r="FC64" s="99"/>
      <c r="FD64" s="99"/>
      <c r="FE64" s="99"/>
      <c r="FF64" s="99"/>
      <c r="FG64" s="99"/>
      <c r="FH64" s="99"/>
      <c r="FI64" s="99"/>
      <c r="FJ64" s="99"/>
      <c r="FK64" s="99"/>
      <c r="FL64" s="99"/>
      <c r="FM64" s="99"/>
      <c r="FN64" s="99"/>
      <c r="FO64" s="99"/>
      <c r="FP64" s="99"/>
      <c r="FQ64" s="99"/>
      <c r="FR64" s="99"/>
      <c r="FS64" s="99"/>
      <c r="FT64" s="99"/>
      <c r="FU64" s="99"/>
      <c r="FV64" s="99"/>
      <c r="FW64" s="99"/>
      <c r="FX64" s="99"/>
      <c r="FY64" s="99"/>
      <c r="FZ64" s="99"/>
      <c r="GA64" s="99"/>
      <c r="GB64" s="99"/>
      <c r="GC64" s="99"/>
      <c r="GD64" s="99"/>
      <c r="GE64" s="99"/>
      <c r="GF64" s="99"/>
      <c r="GG64" s="99"/>
      <c r="GH64" s="99"/>
      <c r="GI64" s="99"/>
      <c r="GJ64" s="99"/>
      <c r="GK64" s="99"/>
      <c r="GL64" s="99"/>
      <c r="GM64" s="99"/>
      <c r="GN64" s="99"/>
      <c r="GO64" s="99"/>
      <c r="GP64" s="99"/>
      <c r="GQ64" s="99"/>
      <c r="GR64" s="99"/>
      <c r="GS64" s="99"/>
      <c r="GT64" s="99"/>
      <c r="GU64" s="99"/>
      <c r="GV64" s="99"/>
      <c r="GW64" s="99"/>
      <c r="GX64" s="99"/>
      <c r="GY64" s="99"/>
      <c r="GZ64" s="99"/>
      <c r="HA64" s="99"/>
      <c r="HB64" s="99"/>
      <c r="HC64" s="99"/>
      <c r="HD64" s="99"/>
      <c r="HE64" s="99"/>
      <c r="HF64" s="99"/>
      <c r="HG64" s="99"/>
      <c r="HH64" s="99"/>
      <c r="HI64" s="99"/>
      <c r="HJ64" s="99"/>
      <c r="HK64" s="99"/>
      <c r="HL64" s="99"/>
      <c r="HM64" s="99"/>
      <c r="HN64" s="99"/>
      <c r="HO64" s="99"/>
      <c r="HP64" s="99"/>
      <c r="HQ64" s="99"/>
      <c r="HR64" s="99"/>
      <c r="HS64" s="99"/>
      <c r="HT64" s="99"/>
      <c r="HU64" s="99"/>
      <c r="HV64" s="99"/>
      <c r="HW64" s="99"/>
    </row>
    <row r="65" spans="1:231" ht="13.5" customHeight="1">
      <c r="A65" s="4"/>
      <c r="H65" s="4"/>
      <c r="I65" s="109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c r="AS65" s="20"/>
      <c r="AT65" s="141"/>
      <c r="AU65" s="141"/>
      <c r="AV65" s="141"/>
      <c r="AW65" s="576"/>
      <c r="AX65" s="174"/>
      <c r="AY65" s="174"/>
      <c r="AZ65" s="174"/>
      <c r="BA65" s="574"/>
      <c r="BB65" s="174"/>
      <c r="BC65" s="174"/>
      <c r="BD65" s="174"/>
      <c r="BE65" s="574"/>
      <c r="BF65" s="174"/>
      <c r="BG65" s="174"/>
      <c r="BH65" s="174"/>
      <c r="BI65" s="574"/>
      <c r="BJ65" s="174"/>
      <c r="BK65" s="174"/>
      <c r="BL65" s="174"/>
      <c r="BM65" s="574"/>
      <c r="BN65" s="753"/>
      <c r="BO65" s="174"/>
      <c r="BP65" s="174"/>
      <c r="BQ65" s="574"/>
      <c r="BR65" s="178"/>
      <c r="BS65" s="178"/>
      <c r="BT65" s="178"/>
      <c r="BU65" s="583"/>
      <c r="BV65" s="178"/>
      <c r="BW65" s="178"/>
      <c r="BX65" s="178"/>
      <c r="BY65" s="583"/>
      <c r="BZ65" s="1670"/>
      <c r="CA65" s="1666"/>
      <c r="CB65" s="1666"/>
      <c r="CC65" s="1667"/>
      <c r="CD65" s="1666"/>
      <c r="CE65" s="1666"/>
      <c r="CF65" s="1666"/>
      <c r="CG65" s="1667"/>
      <c r="CH65" s="174"/>
      <c r="CI65" s="174"/>
      <c r="CJ65" s="174"/>
      <c r="CK65" s="174"/>
      <c r="CL65" s="174"/>
      <c r="CM65" s="174"/>
      <c r="CN65" s="174"/>
      <c r="CO65" s="174"/>
      <c r="CP65" s="174"/>
      <c r="CQ65" s="174"/>
      <c r="CR65" s="174"/>
      <c r="CS65" s="174"/>
      <c r="CT65" s="174"/>
      <c r="CU65" s="174"/>
      <c r="CV65" s="174"/>
      <c r="CW65" s="174"/>
      <c r="CX65" s="174"/>
      <c r="CY65" s="174"/>
      <c r="CZ65" s="174"/>
      <c r="DA65" s="174"/>
      <c r="DB65" s="174"/>
      <c r="DC65" s="174"/>
      <c r="DD65" s="174"/>
      <c r="DE65" s="174"/>
      <c r="DF65" s="174"/>
      <c r="DG65" s="174"/>
      <c r="DH65" s="174"/>
      <c r="DI65" s="574"/>
      <c r="DJ65" s="715"/>
      <c r="DK65" s="141"/>
      <c r="DL65" s="141"/>
      <c r="DM65" s="141"/>
      <c r="DN65" s="141"/>
      <c r="DO65" s="141"/>
      <c r="DP65" s="141"/>
      <c r="DQ65" s="141"/>
      <c r="DR65" s="141"/>
      <c r="DS65" s="141"/>
      <c r="DT65" s="141"/>
      <c r="DU65" s="141"/>
      <c r="DV65" s="141"/>
      <c r="DW65" s="141"/>
      <c r="DX65" s="141"/>
      <c r="DY65" s="1680"/>
      <c r="DZ65" s="1680"/>
      <c r="EA65" s="1680"/>
      <c r="EB65" s="1680"/>
      <c r="EC65" s="1681"/>
      <c r="ED65" s="1681"/>
      <c r="EE65" s="1681"/>
      <c r="EF65" s="1681"/>
      <c r="EG65" s="1681"/>
      <c r="EH65" s="1681"/>
      <c r="EI65" s="1681"/>
      <c r="EJ65" s="1682"/>
      <c r="EK65" s="99"/>
      <c r="EL65" s="99"/>
      <c r="EM65" s="99"/>
      <c r="EN65" s="99"/>
      <c r="EO65" s="99"/>
      <c r="EP65" s="99"/>
      <c r="EQ65" s="99"/>
      <c r="ER65" s="99"/>
      <c r="ES65" s="99"/>
      <c r="ET65" s="99"/>
      <c r="EU65" s="99"/>
      <c r="EV65" s="99"/>
      <c r="EW65" s="99"/>
      <c r="EX65" s="99"/>
      <c r="EY65" s="99"/>
      <c r="EZ65" s="99"/>
      <c r="FA65" s="99"/>
      <c r="FB65" s="99"/>
      <c r="FC65" s="99"/>
      <c r="FD65" s="99"/>
      <c r="FE65" s="99"/>
      <c r="FF65" s="99"/>
      <c r="FG65" s="99"/>
      <c r="FH65" s="99"/>
      <c r="FI65" s="99"/>
      <c r="FJ65" s="99"/>
      <c r="FK65" s="99"/>
      <c r="FL65" s="99"/>
      <c r="FM65" s="99"/>
      <c r="FN65" s="99"/>
      <c r="FO65" s="99"/>
      <c r="FP65" s="99"/>
      <c r="FQ65" s="99"/>
      <c r="FR65" s="99"/>
      <c r="FS65" s="99"/>
      <c r="FT65" s="99"/>
      <c r="FU65" s="99"/>
      <c r="FV65" s="99"/>
      <c r="FW65" s="99"/>
      <c r="FX65" s="99"/>
      <c r="FY65" s="99"/>
      <c r="FZ65" s="99"/>
      <c r="GA65" s="99"/>
      <c r="GB65" s="99"/>
      <c r="GC65" s="99"/>
      <c r="GD65" s="99"/>
      <c r="GE65" s="99"/>
      <c r="GF65" s="99"/>
      <c r="GG65" s="99"/>
      <c r="GH65" s="99"/>
      <c r="GI65" s="99"/>
      <c r="GJ65" s="99"/>
      <c r="GK65" s="99"/>
      <c r="GL65" s="99"/>
      <c r="GM65" s="99"/>
      <c r="GN65" s="99"/>
      <c r="GO65" s="99"/>
      <c r="GP65" s="99"/>
      <c r="GQ65" s="99"/>
      <c r="GR65" s="99"/>
      <c r="GS65" s="99"/>
      <c r="GT65" s="99"/>
      <c r="GU65" s="99"/>
      <c r="GV65" s="99"/>
      <c r="GW65" s="99"/>
      <c r="GX65" s="99"/>
      <c r="GY65" s="99"/>
      <c r="GZ65" s="99"/>
      <c r="HA65" s="99"/>
      <c r="HB65" s="99"/>
      <c r="HC65" s="99"/>
      <c r="HD65" s="99"/>
      <c r="HE65" s="99"/>
      <c r="HF65" s="99"/>
      <c r="HG65" s="99"/>
      <c r="HH65" s="99"/>
      <c r="HI65" s="99"/>
      <c r="HJ65" s="99"/>
      <c r="HK65" s="99"/>
      <c r="HL65" s="99"/>
      <c r="HM65" s="99"/>
      <c r="HN65" s="99"/>
      <c r="HO65" s="99"/>
      <c r="HP65" s="99"/>
      <c r="HQ65" s="99"/>
      <c r="HR65" s="99"/>
      <c r="HS65" s="99"/>
      <c r="HT65" s="99"/>
      <c r="HU65" s="99"/>
      <c r="HV65" s="99"/>
      <c r="HW65" s="99"/>
    </row>
    <row r="66" spans="1:231" s="900" customFormat="1" ht="13.5" customHeight="1">
      <c r="B66"/>
      <c r="C66"/>
      <c r="D66"/>
      <c r="E66"/>
      <c r="F66"/>
      <c r="G66"/>
      <c r="I66" s="1523" t="s">
        <v>69</v>
      </c>
      <c r="AW66" s="1399"/>
      <c r="BA66" s="1399"/>
      <c r="BE66" s="1399"/>
      <c r="BI66" s="1399"/>
      <c r="BJ66" s="1400">
        <v>27.468904999999999</v>
      </c>
      <c r="BK66" s="1400">
        <v>32.282457000000001</v>
      </c>
      <c r="BL66" s="1400">
        <v>36.614064333333339</v>
      </c>
      <c r="BM66" s="1401">
        <v>33.202287333333338</v>
      </c>
      <c r="BN66" s="1400">
        <v>39.230168666666671</v>
      </c>
      <c r="BO66" s="1400">
        <v>46.705855333333339</v>
      </c>
      <c r="BP66" s="1400">
        <v>49.911527</v>
      </c>
      <c r="BQ66" s="1401">
        <v>45.928490666666669</v>
      </c>
      <c r="BR66" s="1400">
        <v>63.98237366666666</v>
      </c>
      <c r="BS66" s="1400">
        <v>67.506446333333329</v>
      </c>
      <c r="BT66" s="1400">
        <v>70.73576066666665</v>
      </c>
      <c r="BU66" s="1401">
        <v>62.972670333333333</v>
      </c>
      <c r="BV66" s="1400">
        <v>76.175392666666667</v>
      </c>
      <c r="BW66" s="1400">
        <v>84.31637666666667</v>
      </c>
      <c r="BX66" s="1400">
        <v>83.958023666666662</v>
      </c>
      <c r="BY66" s="1401">
        <v>73.000379333333328</v>
      </c>
      <c r="BZ66" s="1400">
        <v>82.555074000000005</v>
      </c>
      <c r="CA66" s="1400">
        <v>88.784793666666658</v>
      </c>
      <c r="CB66" s="1400">
        <v>91.578783000000001</v>
      </c>
      <c r="CC66" s="1401">
        <v>85.436144666666664</v>
      </c>
      <c r="CD66" s="1400">
        <v>95.942164000000005</v>
      </c>
      <c r="CE66" s="1144">
        <f t="shared" ref="CE66:CG66" si="138">CA66*(1+CE67)</f>
        <v>97.663273033333326</v>
      </c>
      <c r="CF66" s="1144">
        <f t="shared" si="138"/>
        <v>98.90508564000001</v>
      </c>
      <c r="CG66" s="1213">
        <f t="shared" si="138"/>
        <v>91.416674793333343</v>
      </c>
      <c r="DI66" s="1399"/>
      <c r="DJ66" s="1510"/>
      <c r="DX66" s="769">
        <f>AVERAGE(BJ66:BM66)</f>
        <v>32.391928416666673</v>
      </c>
      <c r="DY66" s="1144">
        <f>AVERAGE(BN66:BQ66)</f>
        <v>45.444010416666671</v>
      </c>
      <c r="DZ66" s="1144">
        <f>AVERAGE(BR66:BU66)</f>
        <v>66.299312749999984</v>
      </c>
      <c r="EA66" s="1426">
        <f>AVERAGE(BV66:BY66)</f>
        <v>79.362543083333335</v>
      </c>
      <c r="EB66" s="1426">
        <f>AVERAGE(BZ66:CC66)</f>
        <v>87.088698833333339</v>
      </c>
      <c r="EC66" s="1426">
        <f>AVERAGE(CD66:CG66)</f>
        <v>95.981799366666664</v>
      </c>
      <c r="ED66" s="1144">
        <f t="shared" ref="ED66:EJ66" si="139">EC66*(1+ED67)</f>
        <v>100.780889335</v>
      </c>
      <c r="EE66" s="1144">
        <f t="shared" si="139"/>
        <v>105.81993380175</v>
      </c>
      <c r="EF66" s="1144">
        <f t="shared" si="139"/>
        <v>110.05273115382001</v>
      </c>
      <c r="EG66" s="1144">
        <f t="shared" si="139"/>
        <v>114.45484039997281</v>
      </c>
      <c r="EH66" s="1144">
        <f t="shared" si="139"/>
        <v>116.74393720797227</v>
      </c>
      <c r="EI66" s="1144">
        <f t="shared" si="139"/>
        <v>119.07881595213172</v>
      </c>
      <c r="EJ66" s="1213">
        <f t="shared" si="139"/>
        <v>121.46039227117436</v>
      </c>
    </row>
    <row r="67" spans="1:231" s="115" customFormat="1" ht="12.75">
      <c r="B67"/>
      <c r="C67"/>
      <c r="D67"/>
      <c r="E67"/>
      <c r="F67"/>
      <c r="G67"/>
      <c r="I67" s="1524" t="s">
        <v>484</v>
      </c>
      <c r="J67" s="1266"/>
      <c r="K67" s="1266"/>
      <c r="L67" s="1266"/>
      <c r="M67" s="1266"/>
      <c r="N67" s="1266"/>
      <c r="O67" s="1266"/>
      <c r="P67" s="1266"/>
      <c r="Q67" s="1266"/>
      <c r="R67" s="1266"/>
      <c r="S67" s="1266"/>
      <c r="T67" s="1266"/>
      <c r="U67" s="1266"/>
      <c r="V67" s="1266"/>
      <c r="W67" s="1266"/>
      <c r="X67" s="1266"/>
      <c r="Y67" s="1266"/>
      <c r="Z67" s="1266"/>
      <c r="AA67" s="1266"/>
      <c r="AB67" s="1266"/>
      <c r="AC67" s="1266"/>
      <c r="AD67" s="1266"/>
      <c r="AE67" s="1266"/>
      <c r="AF67" s="1266"/>
      <c r="AG67" s="1266"/>
      <c r="AH67" s="1266"/>
      <c r="AI67" s="1266"/>
      <c r="AJ67" s="1266"/>
      <c r="AK67" s="1266"/>
      <c r="AL67" s="1266"/>
      <c r="AM67" s="1266"/>
      <c r="AN67" s="1266"/>
      <c r="AO67" s="1266"/>
      <c r="AP67" s="1266"/>
      <c r="AQ67" s="1266"/>
      <c r="AR67" s="1266"/>
      <c r="AS67" s="1266"/>
      <c r="AT67" s="1266"/>
      <c r="AU67" s="1266"/>
      <c r="AV67" s="1266"/>
      <c r="AW67" s="1269"/>
      <c r="AX67" s="1266"/>
      <c r="AY67" s="1266"/>
      <c r="AZ67" s="1266"/>
      <c r="BA67" s="1269"/>
      <c r="BB67" s="1268"/>
      <c r="BC67" s="1268"/>
      <c r="BD67" s="1268"/>
      <c r="BE67" s="1269"/>
      <c r="BF67" s="1268"/>
      <c r="BG67" s="1268"/>
      <c r="BH67" s="1268"/>
      <c r="BI67" s="1269"/>
      <c r="BJ67" s="1268"/>
      <c r="BK67" s="1268"/>
      <c r="BL67" s="1268"/>
      <c r="BM67" s="1269"/>
      <c r="BN67" s="1267">
        <f t="shared" ref="BN67:CD67" si="140">BN66/BJ66-1</f>
        <v>0.42816645463904268</v>
      </c>
      <c r="BO67" s="1268">
        <f t="shared" si="140"/>
        <v>0.44678750236803033</v>
      </c>
      <c r="BP67" s="1268">
        <f t="shared" si="140"/>
        <v>0.36317909275536753</v>
      </c>
      <c r="BQ67" s="1269">
        <f t="shared" si="140"/>
        <v>0.38329297031764731</v>
      </c>
      <c r="BR67" s="1267">
        <f t="shared" si="140"/>
        <v>0.63094821769225762</v>
      </c>
      <c r="BS67" s="1268">
        <f t="shared" si="140"/>
        <v>0.44535296166934524</v>
      </c>
      <c r="BT67" s="1268">
        <f t="shared" si="140"/>
        <v>0.41722293262369337</v>
      </c>
      <c r="BU67" s="1269">
        <f t="shared" si="140"/>
        <v>0.37110254265413412</v>
      </c>
      <c r="BV67" s="1267">
        <f t="shared" si="140"/>
        <v>0.19056840659777352</v>
      </c>
      <c r="BW67" s="1268">
        <f t="shared" si="140"/>
        <v>0.24901222396346068</v>
      </c>
      <c r="BX67" s="1268">
        <f t="shared" si="140"/>
        <v>0.18692473050948388</v>
      </c>
      <c r="BY67" s="1269">
        <f t="shared" si="140"/>
        <v>0.15923906270641397</v>
      </c>
      <c r="BZ67" s="1268">
        <f t="shared" si="140"/>
        <v>8.3749897571909759E-2</v>
      </c>
      <c r="CA67" s="1268">
        <f t="shared" si="140"/>
        <v>5.2995837542512803E-2</v>
      </c>
      <c r="CB67" s="1268">
        <f t="shared" si="140"/>
        <v>9.0768684165191571E-2</v>
      </c>
      <c r="CC67" s="1269">
        <f t="shared" si="140"/>
        <v>0.17035206456324437</v>
      </c>
      <c r="CD67" s="1268">
        <f t="shared" si="140"/>
        <v>0.16215950578640381</v>
      </c>
      <c r="CE67" s="1402">
        <v>0.1</v>
      </c>
      <c r="CF67" s="1402">
        <v>0.08</v>
      </c>
      <c r="CG67" s="1403">
        <v>7.0000000000000007E-2</v>
      </c>
      <c r="CH67" s="1266"/>
      <c r="CI67" s="1266"/>
      <c r="CJ67" s="1266"/>
      <c r="CK67" s="1266"/>
      <c r="CL67" s="1266"/>
      <c r="CM67" s="1266"/>
      <c r="CN67" s="1266"/>
      <c r="CO67" s="1266"/>
      <c r="CP67" s="1266"/>
      <c r="CQ67" s="1266"/>
      <c r="CR67" s="1266"/>
      <c r="CS67" s="1266"/>
      <c r="CT67" s="1266"/>
      <c r="CU67" s="1266"/>
      <c r="CV67" s="1266"/>
      <c r="CW67" s="1266"/>
      <c r="CX67" s="1266"/>
      <c r="CY67" s="1266"/>
      <c r="CZ67" s="1266"/>
      <c r="DA67" s="1266"/>
      <c r="DB67" s="1266"/>
      <c r="DC67" s="1266"/>
      <c r="DD67" s="1266"/>
      <c r="DE67" s="1266"/>
      <c r="DF67" s="1266"/>
      <c r="DG67" s="1266"/>
      <c r="DH67" s="1268"/>
      <c r="DI67" s="1269"/>
      <c r="DJ67" s="1511"/>
      <c r="DK67" s="1266"/>
      <c r="DL67" s="1266"/>
      <c r="DM67" s="1266"/>
      <c r="DN67" s="1266"/>
      <c r="DO67" s="1266"/>
      <c r="DP67" s="1266"/>
      <c r="DQ67" s="1266"/>
      <c r="DR67" s="1266"/>
      <c r="DS67" s="1266"/>
      <c r="DT67" s="1266"/>
      <c r="DU67" s="1266"/>
      <c r="DV67" s="1268"/>
      <c r="DW67" s="1268"/>
      <c r="DX67" s="1268"/>
      <c r="DY67" s="1268">
        <f>DY66/DX66-1</f>
        <v>0.4029424192381299</v>
      </c>
      <c r="DZ67" s="1268">
        <f>DZ66/DY66-1</f>
        <v>0.45892301630325738</v>
      </c>
      <c r="EA67" s="1268">
        <f>EA66/DZ66-1</f>
        <v>0.19703417413377866</v>
      </c>
      <c r="EB67" s="1268">
        <f>EB66/EA66-1</f>
        <v>9.735267356399202E-2</v>
      </c>
      <c r="EC67" s="1268">
        <f>EC66/EB66-1</f>
        <v>0.10211543693347136</v>
      </c>
      <c r="ED67" s="1402">
        <v>0.05</v>
      </c>
      <c r="EE67" s="1402">
        <v>0.05</v>
      </c>
      <c r="EF67" s="1402">
        <v>0.04</v>
      </c>
      <c r="EG67" s="1402">
        <v>0.04</v>
      </c>
      <c r="EH67" s="1402">
        <v>0.02</v>
      </c>
      <c r="EI67" s="1402">
        <v>0.02</v>
      </c>
      <c r="EJ67" s="1403">
        <v>0.02</v>
      </c>
    </row>
    <row r="68" spans="1:231" s="115" customFormat="1" ht="12.75">
      <c r="B68"/>
      <c r="C68"/>
      <c r="D68"/>
      <c r="E68"/>
      <c r="F68"/>
      <c r="G68"/>
      <c r="I68" s="1524" t="s">
        <v>485</v>
      </c>
      <c r="J68" s="1266"/>
      <c r="K68" s="1266"/>
      <c r="L68" s="1266"/>
      <c r="M68" s="1266"/>
      <c r="N68" s="1266"/>
      <c r="O68" s="1266"/>
      <c r="P68" s="1266"/>
      <c r="Q68" s="1266"/>
      <c r="R68" s="1266"/>
      <c r="S68" s="1266"/>
      <c r="T68" s="1266"/>
      <c r="U68" s="1266"/>
      <c r="V68" s="1266"/>
      <c r="W68" s="1266"/>
      <c r="X68" s="1266"/>
      <c r="Y68" s="1266"/>
      <c r="Z68" s="1266"/>
      <c r="AA68" s="1266"/>
      <c r="AB68" s="1266"/>
      <c r="AC68" s="1266"/>
      <c r="AD68" s="1266"/>
      <c r="AE68" s="1266"/>
      <c r="AF68" s="1266"/>
      <c r="AG68" s="1266"/>
      <c r="AH68" s="1266"/>
      <c r="AI68" s="1266"/>
      <c r="AJ68" s="1266"/>
      <c r="AK68" s="1266"/>
      <c r="AL68" s="1266"/>
      <c r="AM68" s="1266"/>
      <c r="AN68" s="1266"/>
      <c r="AO68" s="1266"/>
      <c r="AP68" s="1266"/>
      <c r="AQ68" s="1266"/>
      <c r="AR68" s="1266"/>
      <c r="AS68" s="1266"/>
      <c r="AT68" s="1266"/>
      <c r="AU68" s="1266"/>
      <c r="AV68" s="1266"/>
      <c r="AW68" s="1269"/>
      <c r="AX68" s="1266"/>
      <c r="AY68" s="1266"/>
      <c r="AZ68" s="1266"/>
      <c r="BA68" s="1269"/>
      <c r="BB68" s="1268"/>
      <c r="BC68" s="1268"/>
      <c r="BD68" s="1268"/>
      <c r="BE68" s="1269"/>
      <c r="BF68" s="1268"/>
      <c r="BG68" s="1268"/>
      <c r="BH68" s="1268"/>
      <c r="BI68" s="1269"/>
      <c r="BJ68" s="1268"/>
      <c r="BK68" s="1268"/>
      <c r="BL68" s="1268"/>
      <c r="BM68" s="1269"/>
      <c r="BN68" s="314">
        <f>BN66-BJ66</f>
        <v>11.761263666666672</v>
      </c>
      <c r="BO68" s="150">
        <f t="shared" ref="BO68:CC68" si="141">BO66-BK66</f>
        <v>14.423398333333338</v>
      </c>
      <c r="BP68" s="150">
        <f t="shared" si="141"/>
        <v>13.297462666666661</v>
      </c>
      <c r="BQ68" s="409">
        <f t="shared" si="141"/>
        <v>12.726203333333331</v>
      </c>
      <c r="BR68" s="314">
        <f t="shared" si="141"/>
        <v>24.752204999999989</v>
      </c>
      <c r="BS68" s="150">
        <f t="shared" si="141"/>
        <v>20.80059099999999</v>
      </c>
      <c r="BT68" s="150">
        <f t="shared" si="141"/>
        <v>20.82423366666665</v>
      </c>
      <c r="BU68" s="409">
        <f t="shared" si="141"/>
        <v>17.044179666666665</v>
      </c>
      <c r="BV68" s="314">
        <f t="shared" si="141"/>
        <v>12.193019000000007</v>
      </c>
      <c r="BW68" s="150">
        <f t="shared" si="141"/>
        <v>16.809930333333341</v>
      </c>
      <c r="BX68" s="150">
        <f t="shared" si="141"/>
        <v>13.222263000000012</v>
      </c>
      <c r="BY68" s="409">
        <f t="shared" si="141"/>
        <v>10.027708999999994</v>
      </c>
      <c r="BZ68" s="150">
        <f t="shared" si="141"/>
        <v>6.3796813333333375</v>
      </c>
      <c r="CA68" s="150">
        <f t="shared" si="141"/>
        <v>4.4684169999999881</v>
      </c>
      <c r="CB68" s="150">
        <f t="shared" si="141"/>
        <v>7.6207593333333392</v>
      </c>
      <c r="CC68" s="409">
        <f t="shared" si="141"/>
        <v>12.435765333333336</v>
      </c>
      <c r="CD68" s="150">
        <f t="shared" ref="CD68:CG68" si="142">CD66-BZ66</f>
        <v>13.387090000000001</v>
      </c>
      <c r="CE68" s="150">
        <f t="shared" si="142"/>
        <v>8.8784793666666673</v>
      </c>
      <c r="CF68" s="150">
        <f t="shared" si="142"/>
        <v>7.3263026400000086</v>
      </c>
      <c r="CG68" s="409">
        <f t="shared" si="142"/>
        <v>5.9805301266666788</v>
      </c>
      <c r="CH68" s="1266"/>
      <c r="CI68" s="1266"/>
      <c r="CJ68" s="1266"/>
      <c r="CK68" s="1266"/>
      <c r="CL68" s="1266"/>
      <c r="CM68" s="1266"/>
      <c r="CN68" s="1266"/>
      <c r="CO68" s="1266"/>
      <c r="CP68" s="1266"/>
      <c r="CQ68" s="1266"/>
      <c r="CR68" s="1266"/>
      <c r="CS68" s="1266"/>
      <c r="CT68" s="1266"/>
      <c r="CU68" s="1266"/>
      <c r="CV68" s="1266"/>
      <c r="CW68" s="1266"/>
      <c r="CX68" s="1266"/>
      <c r="CY68" s="1266"/>
      <c r="CZ68" s="1266"/>
      <c r="DA68" s="1266"/>
      <c r="DB68" s="1266"/>
      <c r="DC68" s="1266"/>
      <c r="DD68" s="1266"/>
      <c r="DE68" s="1266"/>
      <c r="DF68" s="1266"/>
      <c r="DG68" s="1266"/>
      <c r="DH68" s="1268"/>
      <c r="DI68" s="1269"/>
      <c r="DJ68" s="1511"/>
      <c r="DK68" s="1266"/>
      <c r="DL68" s="1266"/>
      <c r="DM68" s="1266"/>
      <c r="DN68" s="1266"/>
      <c r="DO68" s="1266"/>
      <c r="DP68" s="1266"/>
      <c r="DQ68" s="1266"/>
      <c r="DR68" s="1266"/>
      <c r="DS68" s="1266"/>
      <c r="DT68" s="1266"/>
      <c r="DU68" s="1266"/>
      <c r="DV68" s="1268"/>
      <c r="DW68" s="1268"/>
      <c r="DX68" s="150"/>
      <c r="DY68" s="150">
        <f t="shared" ref="DY68:EJ68" si="143">DY66-DX66</f>
        <v>13.052081999999999</v>
      </c>
      <c r="DZ68" s="150">
        <f t="shared" si="143"/>
        <v>20.855302333333313</v>
      </c>
      <c r="EA68" s="150">
        <f t="shared" si="143"/>
        <v>13.063230333333351</v>
      </c>
      <c r="EB68" s="150">
        <f t="shared" si="143"/>
        <v>7.7261557500000038</v>
      </c>
      <c r="EC68" s="150">
        <f>EC66-EB66</f>
        <v>8.8931005333333246</v>
      </c>
      <c r="ED68" s="150">
        <f t="shared" si="143"/>
        <v>4.7990899683333339</v>
      </c>
      <c r="EE68" s="150">
        <f t="shared" si="143"/>
        <v>5.0390444667499992</v>
      </c>
      <c r="EF68" s="150">
        <f t="shared" si="143"/>
        <v>4.2327973520700084</v>
      </c>
      <c r="EG68" s="150">
        <f t="shared" si="143"/>
        <v>4.4021092461528042</v>
      </c>
      <c r="EH68" s="150">
        <f t="shared" si="143"/>
        <v>2.2890968079994565</v>
      </c>
      <c r="EI68" s="150">
        <f t="shared" si="143"/>
        <v>2.3348787441594538</v>
      </c>
      <c r="EJ68" s="409">
        <f t="shared" si="143"/>
        <v>2.3815763190426367</v>
      </c>
    </row>
    <row r="69" spans="1:231" s="115" customFormat="1" ht="12.75" outlineLevel="1">
      <c r="B69"/>
      <c r="C69"/>
      <c r="D69"/>
      <c r="E69"/>
      <c r="F69"/>
      <c r="G69"/>
      <c r="I69" s="1524" t="s">
        <v>486</v>
      </c>
      <c r="J69" s="1266"/>
      <c r="K69" s="1266"/>
      <c r="L69" s="1266"/>
      <c r="M69" s="1266"/>
      <c r="N69" s="1266"/>
      <c r="O69" s="1266"/>
      <c r="P69" s="1266"/>
      <c r="Q69" s="1266"/>
      <c r="R69" s="1266"/>
      <c r="S69" s="1266"/>
      <c r="T69" s="1266"/>
      <c r="U69" s="1266"/>
      <c r="V69" s="1266"/>
      <c r="W69" s="1266"/>
      <c r="X69" s="1266"/>
      <c r="Y69" s="1266"/>
      <c r="Z69" s="1266"/>
      <c r="AA69" s="1266"/>
      <c r="AB69" s="1266"/>
      <c r="AC69" s="1266"/>
      <c r="AD69" s="1266"/>
      <c r="AE69" s="1266"/>
      <c r="AF69" s="1266"/>
      <c r="AG69" s="1266"/>
      <c r="AH69" s="1266"/>
      <c r="AI69" s="1266"/>
      <c r="AJ69" s="1266"/>
      <c r="AK69" s="1266"/>
      <c r="AL69" s="1266"/>
      <c r="AM69" s="1266"/>
      <c r="AN69" s="1266"/>
      <c r="AO69" s="1266"/>
      <c r="AP69" s="1266"/>
      <c r="AQ69" s="1266"/>
      <c r="AR69" s="1266"/>
      <c r="AS69" s="1266"/>
      <c r="AT69" s="1266"/>
      <c r="AU69" s="1266"/>
      <c r="AV69" s="1266"/>
      <c r="AW69" s="1269"/>
      <c r="AX69" s="1266"/>
      <c r="AY69" s="1266"/>
      <c r="AZ69" s="1266"/>
      <c r="BA69" s="1269"/>
      <c r="BB69" s="1268"/>
      <c r="BC69" s="1268"/>
      <c r="BD69" s="1268"/>
      <c r="BE69" s="1269"/>
      <c r="BF69" s="1268"/>
      <c r="BG69" s="1268"/>
      <c r="BH69" s="1268"/>
      <c r="BI69" s="1269"/>
      <c r="BJ69" s="1268"/>
      <c r="BK69" s="1268"/>
      <c r="BL69" s="1268"/>
      <c r="BM69" s="1269"/>
      <c r="BN69" s="1267">
        <f t="shared" ref="BN69:CC69" si="144">BN66/BM66-1</f>
        <v>0.18155018275748902</v>
      </c>
      <c r="BO69" s="1268">
        <f t="shared" si="144"/>
        <v>0.1905596361358155</v>
      </c>
      <c r="BP69" s="1268">
        <f t="shared" si="144"/>
        <v>6.8635327279378933E-2</v>
      </c>
      <c r="BQ69" s="1269">
        <f t="shared" si="144"/>
        <v>-7.9801932995024027E-2</v>
      </c>
      <c r="BR69" s="1267">
        <f t="shared" si="144"/>
        <v>0.39308679074670505</v>
      </c>
      <c r="BS69" s="1268">
        <f t="shared" si="144"/>
        <v>5.5078804750606336E-2</v>
      </c>
      <c r="BT69" s="1268">
        <f t="shared" si="144"/>
        <v>4.7837125322633733E-2</v>
      </c>
      <c r="BU69" s="1269">
        <f t="shared" si="144"/>
        <v>-0.10974774654528563</v>
      </c>
      <c r="BV69" s="1267">
        <f t="shared" si="144"/>
        <v>0.209657971679577</v>
      </c>
      <c r="BW69" s="1268">
        <f t="shared" si="144"/>
        <v>0.1068715724987972</v>
      </c>
      <c r="BX69" s="1268">
        <f t="shared" si="144"/>
        <v>-4.2500996148910897E-3</v>
      </c>
      <c r="BY69" s="1269">
        <f t="shared" si="144"/>
        <v>-0.1305133667371422</v>
      </c>
      <c r="BZ69" s="1268">
        <f t="shared" si="144"/>
        <v>0.13088554818377252</v>
      </c>
      <c r="CA69" s="1268">
        <f t="shared" si="144"/>
        <v>7.5461378263274925E-2</v>
      </c>
      <c r="CB69" s="1268">
        <f t="shared" si="144"/>
        <v>3.1469232713690731E-2</v>
      </c>
      <c r="CC69" s="1269">
        <f t="shared" si="144"/>
        <v>-6.7074906786360522E-2</v>
      </c>
      <c r="CD69" s="1268">
        <f t="shared" ref="CD69:CG69" si="145">CD66/CC66-1</f>
        <v>0.1229692582024049</v>
      </c>
      <c r="CE69" s="1268">
        <f t="shared" si="145"/>
        <v>1.7939026613297049E-2</v>
      </c>
      <c r="CF69" s="1268">
        <f t="shared" si="145"/>
        <v>1.2715246664350977E-2</v>
      </c>
      <c r="CG69" s="1269">
        <f t="shared" si="145"/>
        <v>-7.5713102093894147E-2</v>
      </c>
      <c r="CH69" s="1266"/>
      <c r="CI69" s="1266"/>
      <c r="CJ69" s="1266"/>
      <c r="CK69" s="1266"/>
      <c r="CL69" s="1266"/>
      <c r="CM69" s="1266"/>
      <c r="CN69" s="1266"/>
      <c r="CO69" s="1266"/>
      <c r="CP69" s="1266"/>
      <c r="CQ69" s="1266"/>
      <c r="CR69" s="1266"/>
      <c r="CS69" s="1266"/>
      <c r="CT69" s="1266"/>
      <c r="CU69" s="1266"/>
      <c r="CV69" s="1266"/>
      <c r="CW69" s="1266"/>
      <c r="CX69" s="1266"/>
      <c r="CY69" s="1266"/>
      <c r="CZ69" s="1266"/>
      <c r="DA69" s="1266"/>
      <c r="DB69" s="1266"/>
      <c r="DC69" s="1266"/>
      <c r="DD69" s="1266"/>
      <c r="DE69" s="1266"/>
      <c r="DF69" s="1266"/>
      <c r="DG69" s="1266"/>
      <c r="DH69" s="1268"/>
      <c r="DI69" s="1269"/>
      <c r="DJ69" s="1511"/>
      <c r="DK69" s="1266"/>
      <c r="DL69" s="1266"/>
      <c r="DM69" s="1266"/>
      <c r="DN69" s="1266"/>
      <c r="DO69" s="1266"/>
      <c r="DP69" s="1266"/>
      <c r="DQ69" s="1266"/>
      <c r="DR69" s="1266"/>
      <c r="DS69" s="1266"/>
      <c r="DT69" s="1266"/>
      <c r="DU69" s="1266"/>
      <c r="DV69" s="1268"/>
      <c r="DW69" s="1268"/>
      <c r="DX69" s="1268"/>
      <c r="DY69" s="1266"/>
      <c r="DZ69" s="1266"/>
      <c r="EA69" s="1266"/>
      <c r="EB69" s="1266"/>
      <c r="EC69" s="1266"/>
      <c r="ED69" s="1266"/>
      <c r="EE69" s="1266"/>
      <c r="EF69" s="1266"/>
      <c r="EG69" s="1266"/>
      <c r="EH69" s="1266"/>
      <c r="EI69" s="1266"/>
      <c r="EJ69" s="1269"/>
    </row>
    <row r="70" spans="1:231" s="115" customFormat="1" ht="12.75" outlineLevel="1">
      <c r="B70"/>
      <c r="C70"/>
      <c r="D70"/>
      <c r="E70"/>
      <c r="F70"/>
      <c r="G70"/>
      <c r="I70" s="1524" t="s">
        <v>487</v>
      </c>
      <c r="J70" s="1266"/>
      <c r="K70" s="1266"/>
      <c r="L70" s="1266"/>
      <c r="M70" s="1266"/>
      <c r="N70" s="1266"/>
      <c r="O70" s="1266"/>
      <c r="P70" s="1266"/>
      <c r="Q70" s="1266"/>
      <c r="R70" s="1266"/>
      <c r="S70" s="1266"/>
      <c r="T70" s="1266"/>
      <c r="U70" s="1266"/>
      <c r="V70" s="1266"/>
      <c r="W70" s="1266"/>
      <c r="X70" s="1266"/>
      <c r="Y70" s="1266"/>
      <c r="Z70" s="1266"/>
      <c r="AA70" s="1266"/>
      <c r="AB70" s="1266"/>
      <c r="AC70" s="1266"/>
      <c r="AD70" s="1266"/>
      <c r="AE70" s="1266"/>
      <c r="AF70" s="1266"/>
      <c r="AG70" s="1266"/>
      <c r="AH70" s="1266"/>
      <c r="AI70" s="1266"/>
      <c r="AJ70" s="1266"/>
      <c r="AK70" s="1266"/>
      <c r="AL70" s="1266"/>
      <c r="AM70" s="1266"/>
      <c r="AN70" s="1266"/>
      <c r="AO70" s="1266"/>
      <c r="AP70" s="1266"/>
      <c r="AQ70" s="1266"/>
      <c r="AR70" s="1266"/>
      <c r="AS70" s="1266"/>
      <c r="AT70" s="1266"/>
      <c r="AU70" s="1266"/>
      <c r="AV70" s="1266"/>
      <c r="AW70" s="1269"/>
      <c r="AX70" s="1266"/>
      <c r="AY70" s="1266"/>
      <c r="AZ70" s="1266"/>
      <c r="BA70" s="1269"/>
      <c r="BB70" s="1268"/>
      <c r="BC70" s="1268"/>
      <c r="BD70" s="1268"/>
      <c r="BE70" s="1269"/>
      <c r="BF70" s="1268"/>
      <c r="BG70" s="1268"/>
      <c r="BH70" s="1268"/>
      <c r="BI70" s="1269"/>
      <c r="BJ70" s="1268"/>
      <c r="BK70" s="1268"/>
      <c r="BL70" s="1268"/>
      <c r="BM70" s="1269"/>
      <c r="BN70" s="314">
        <f>BN66-BM66</f>
        <v>6.0278813333333332</v>
      </c>
      <c r="BO70" s="150">
        <f t="shared" ref="BO70:CC70" si="146">BO66-BN66</f>
        <v>7.4756866666666681</v>
      </c>
      <c r="BP70" s="150">
        <f t="shared" si="146"/>
        <v>3.2056716666666603</v>
      </c>
      <c r="BQ70" s="409">
        <f t="shared" si="146"/>
        <v>-3.983036333333331</v>
      </c>
      <c r="BR70" s="314">
        <f t="shared" si="146"/>
        <v>18.053882999999992</v>
      </c>
      <c r="BS70" s="150">
        <f t="shared" si="146"/>
        <v>3.5240726666666689</v>
      </c>
      <c r="BT70" s="150">
        <f t="shared" si="146"/>
        <v>3.2293143333333205</v>
      </c>
      <c r="BU70" s="409">
        <f t="shared" si="146"/>
        <v>-7.7630903333333166</v>
      </c>
      <c r="BV70" s="314">
        <f t="shared" si="146"/>
        <v>13.202722333333334</v>
      </c>
      <c r="BW70" s="150">
        <f t="shared" si="146"/>
        <v>8.1409840000000031</v>
      </c>
      <c r="BX70" s="150">
        <f t="shared" si="146"/>
        <v>-0.35835300000000814</v>
      </c>
      <c r="BY70" s="409">
        <f t="shared" si="146"/>
        <v>-10.957644333333334</v>
      </c>
      <c r="BZ70" s="150">
        <f>BZ66-BY66</f>
        <v>9.554694666666677</v>
      </c>
      <c r="CA70" s="150">
        <f t="shared" si="146"/>
        <v>6.2297196666666537</v>
      </c>
      <c r="CB70" s="150">
        <f t="shared" si="146"/>
        <v>2.793989333333343</v>
      </c>
      <c r="CC70" s="409">
        <f t="shared" si="146"/>
        <v>-6.1426383333333376</v>
      </c>
      <c r="CD70" s="150">
        <f t="shared" ref="CD70:CG70" si="147">CD66-CC66</f>
        <v>10.506019333333342</v>
      </c>
      <c r="CE70" s="150">
        <f t="shared" si="147"/>
        <v>1.7211090333333203</v>
      </c>
      <c r="CF70" s="150">
        <f t="shared" si="147"/>
        <v>1.2418126066666844</v>
      </c>
      <c r="CG70" s="409">
        <f t="shared" si="147"/>
        <v>-7.4884108466666675</v>
      </c>
      <c r="CH70" s="1266"/>
      <c r="CI70" s="1266"/>
      <c r="CJ70" s="1266"/>
      <c r="CK70" s="1266"/>
      <c r="CL70" s="1266"/>
      <c r="CM70" s="1266"/>
      <c r="CN70" s="1266"/>
      <c r="CO70" s="1266"/>
      <c r="CP70" s="1266"/>
      <c r="CQ70" s="1266"/>
      <c r="CR70" s="1266"/>
      <c r="CS70" s="1266"/>
      <c r="CT70" s="1266"/>
      <c r="CU70" s="1266"/>
      <c r="CV70" s="1266"/>
      <c r="CW70" s="1266"/>
      <c r="CX70" s="1266"/>
      <c r="CY70" s="1266"/>
      <c r="CZ70" s="1266"/>
      <c r="DA70" s="1266"/>
      <c r="DB70" s="1266"/>
      <c r="DC70" s="1266"/>
      <c r="DD70" s="1266"/>
      <c r="DE70" s="1266"/>
      <c r="DF70" s="1266"/>
      <c r="DG70" s="1266"/>
      <c r="DH70" s="1268"/>
      <c r="DI70" s="1269"/>
      <c r="DJ70" s="1511"/>
      <c r="DK70" s="1266"/>
      <c r="DL70" s="1266"/>
      <c r="DM70" s="1266"/>
      <c r="DN70" s="1266"/>
      <c r="DO70" s="1266"/>
      <c r="DP70" s="1266"/>
      <c r="DQ70" s="1266"/>
      <c r="DR70" s="1266"/>
      <c r="DS70" s="1266"/>
      <c r="DT70" s="1266"/>
      <c r="DU70" s="1266"/>
      <c r="DV70" s="1268"/>
      <c r="DW70" s="1268"/>
      <c r="DX70" s="150"/>
      <c r="DY70" s="1266"/>
      <c r="DZ70" s="1266"/>
      <c r="EA70" s="1266"/>
      <c r="EB70" s="1266"/>
      <c r="EC70" s="1266"/>
      <c r="ED70" s="1266"/>
      <c r="EE70" s="1266"/>
      <c r="EF70" s="1266"/>
      <c r="EG70" s="1266"/>
      <c r="EH70" s="1266"/>
      <c r="EI70" s="1266"/>
      <c r="EJ70" s="1269"/>
    </row>
    <row r="71" spans="1:231" s="115" customFormat="1" ht="12.75">
      <c r="B71"/>
      <c r="C71"/>
      <c r="D71"/>
      <c r="E71"/>
      <c r="F71"/>
      <c r="G71"/>
      <c r="I71" s="1524"/>
      <c r="J71" s="1266"/>
      <c r="K71" s="1266"/>
      <c r="L71" s="1266"/>
      <c r="M71" s="1266"/>
      <c r="N71" s="1266"/>
      <c r="O71" s="1266"/>
      <c r="P71" s="1266"/>
      <c r="Q71" s="1266"/>
      <c r="R71" s="1266"/>
      <c r="S71" s="1266"/>
      <c r="T71" s="1266"/>
      <c r="U71" s="1266"/>
      <c r="V71" s="1266"/>
      <c r="W71" s="1266"/>
      <c r="X71" s="1266"/>
      <c r="Y71" s="1266"/>
      <c r="Z71" s="1266"/>
      <c r="AA71" s="1266"/>
      <c r="AB71" s="1266"/>
      <c r="AC71" s="1266"/>
      <c r="AD71" s="1266"/>
      <c r="AE71" s="1266"/>
      <c r="AF71" s="1266"/>
      <c r="AG71" s="1266"/>
      <c r="AH71" s="1266"/>
      <c r="AI71" s="1266"/>
      <c r="AJ71" s="1266"/>
      <c r="AK71" s="1266"/>
      <c r="AL71" s="1266"/>
      <c r="AM71" s="1266"/>
      <c r="AN71" s="1266"/>
      <c r="AO71" s="1266"/>
      <c r="AP71" s="1266"/>
      <c r="AQ71" s="1266"/>
      <c r="AR71" s="1266"/>
      <c r="AS71" s="1266"/>
      <c r="AT71" s="1266"/>
      <c r="AU71" s="1266"/>
      <c r="AV71" s="1266"/>
      <c r="AW71" s="1269"/>
      <c r="AX71" s="1266"/>
      <c r="AY71" s="1266"/>
      <c r="AZ71" s="1266"/>
      <c r="BA71" s="1269"/>
      <c r="BB71" s="1268"/>
      <c r="BC71" s="1268"/>
      <c r="BD71" s="1268"/>
      <c r="BE71" s="1269"/>
      <c r="BF71" s="1268"/>
      <c r="BG71" s="1268"/>
      <c r="BH71" s="1268"/>
      <c r="BI71" s="1269"/>
      <c r="BJ71" s="1268"/>
      <c r="BK71" s="1268"/>
      <c r="BL71" s="1268"/>
      <c r="BM71" s="1269"/>
      <c r="BN71" s="150"/>
      <c r="BO71" s="150"/>
      <c r="BP71" s="150"/>
      <c r="BQ71" s="409"/>
      <c r="BR71" s="150"/>
      <c r="BS71" s="150"/>
      <c r="BT71" s="150"/>
      <c r="BU71" s="409"/>
      <c r="BV71" s="150"/>
      <c r="BW71" s="150"/>
      <c r="BX71" s="150"/>
      <c r="BY71" s="409"/>
      <c r="BZ71" s="150"/>
      <c r="CA71" s="150"/>
      <c r="CB71" s="150"/>
      <c r="CC71" s="409"/>
      <c r="CD71" s="150"/>
      <c r="CE71" s="150"/>
      <c r="CF71" s="150"/>
      <c r="CG71" s="409"/>
      <c r="CH71" s="1266"/>
      <c r="CI71" s="1266"/>
      <c r="CJ71" s="1266"/>
      <c r="CK71" s="1266"/>
      <c r="CL71" s="1266"/>
      <c r="CM71" s="1266"/>
      <c r="CN71" s="1266"/>
      <c r="CO71" s="1266"/>
      <c r="CP71" s="1266"/>
      <c r="CQ71" s="1266"/>
      <c r="CR71" s="1266"/>
      <c r="CS71" s="1266"/>
      <c r="CT71" s="1266"/>
      <c r="CU71" s="1266"/>
      <c r="CV71" s="1266"/>
      <c r="CW71" s="1266"/>
      <c r="CX71" s="1266"/>
      <c r="CY71" s="1266"/>
      <c r="CZ71" s="1266"/>
      <c r="DA71" s="1266"/>
      <c r="DB71" s="1266"/>
      <c r="DC71" s="1266"/>
      <c r="DD71" s="1266"/>
      <c r="DE71" s="1266"/>
      <c r="DF71" s="1266"/>
      <c r="DG71" s="1266"/>
      <c r="DH71" s="1268"/>
      <c r="DI71" s="1269"/>
      <c r="DJ71" s="1511"/>
      <c r="DK71" s="1266"/>
      <c r="DL71" s="1266"/>
      <c r="DM71" s="1266"/>
      <c r="DN71" s="1266"/>
      <c r="DO71" s="1266"/>
      <c r="DP71" s="1266"/>
      <c r="DQ71" s="1266"/>
      <c r="DR71" s="1266"/>
      <c r="DS71" s="1266"/>
      <c r="DT71" s="1266"/>
      <c r="DU71" s="1266"/>
      <c r="DV71" s="1268"/>
      <c r="DW71" s="1268"/>
      <c r="DX71" s="150"/>
      <c r="DY71" s="1266"/>
      <c r="DZ71" s="1266"/>
      <c r="EA71" s="1266"/>
      <c r="EB71" s="1266"/>
      <c r="EC71" s="1266"/>
      <c r="ED71" s="1266"/>
      <c r="EE71" s="1266"/>
      <c r="EF71" s="1266"/>
      <c r="EG71" s="1266"/>
      <c r="EH71" s="1266"/>
      <c r="EI71" s="1266"/>
      <c r="EJ71" s="1269"/>
    </row>
    <row r="72" spans="1:231" s="115" customFormat="1" ht="12.75">
      <c r="B72"/>
      <c r="C72"/>
      <c r="D72"/>
      <c r="E72"/>
      <c r="F72"/>
      <c r="G72"/>
      <c r="I72" s="1524"/>
      <c r="J72" s="1266"/>
      <c r="K72" s="1266"/>
      <c r="L72" s="1266"/>
      <c r="M72" s="1266"/>
      <c r="N72" s="1266"/>
      <c r="O72" s="1266"/>
      <c r="P72" s="1266"/>
      <c r="Q72" s="1266"/>
      <c r="R72" s="1266"/>
      <c r="S72" s="1266"/>
      <c r="T72" s="1266"/>
      <c r="U72" s="1266"/>
      <c r="V72" s="1266"/>
      <c r="W72" s="1266"/>
      <c r="X72" s="1266"/>
      <c r="Y72" s="1266"/>
      <c r="Z72" s="1266"/>
      <c r="AA72" s="1266"/>
      <c r="AB72" s="1266"/>
      <c r="AC72" s="1266"/>
      <c r="AD72" s="1266"/>
      <c r="AE72" s="1266"/>
      <c r="AF72" s="1266"/>
      <c r="AG72" s="1266"/>
      <c r="AH72" s="1266"/>
      <c r="AI72" s="1266"/>
      <c r="AJ72" s="1266"/>
      <c r="AK72" s="1266"/>
      <c r="AL72" s="1266"/>
      <c r="AM72" s="1266"/>
      <c r="AN72" s="1266"/>
      <c r="AO72" s="1266"/>
      <c r="AP72" s="1266"/>
      <c r="AQ72" s="1266"/>
      <c r="AR72" s="1266"/>
      <c r="AS72" s="1266"/>
      <c r="AT72" s="1266"/>
      <c r="AU72" s="1266"/>
      <c r="AV72" s="1266"/>
      <c r="AW72" s="1269"/>
      <c r="AX72" s="1266"/>
      <c r="AY72" s="1266"/>
      <c r="AZ72" s="1266"/>
      <c r="BA72" s="1269"/>
      <c r="BB72" s="1268"/>
      <c r="BC72" s="1268"/>
      <c r="BD72" s="1268"/>
      <c r="BE72" s="1269"/>
      <c r="BF72" s="1268"/>
      <c r="BG72" s="1268"/>
      <c r="BH72" s="1268"/>
      <c r="BI72" s="1269"/>
      <c r="BJ72" s="1267"/>
      <c r="BK72" s="1268"/>
      <c r="BL72" s="1268"/>
      <c r="BM72" s="1269"/>
      <c r="BN72" s="150"/>
      <c r="BO72" s="150"/>
      <c r="BP72" s="150"/>
      <c r="BQ72" s="409"/>
      <c r="BR72" s="150"/>
      <c r="BS72" s="150"/>
      <c r="BT72" s="150"/>
      <c r="BU72" s="409"/>
      <c r="BV72" s="150"/>
      <c r="BW72" s="150"/>
      <c r="BX72" s="150"/>
      <c r="BY72" s="409"/>
      <c r="BZ72" s="150"/>
      <c r="CA72" s="150"/>
      <c r="CB72" s="150"/>
      <c r="CC72" s="409"/>
      <c r="CD72" s="150"/>
      <c r="CE72" s="150"/>
      <c r="CF72" s="150"/>
      <c r="CG72" s="409"/>
      <c r="CH72" s="1266"/>
      <c r="CI72" s="1266"/>
      <c r="CJ72" s="1266"/>
      <c r="CK72" s="1266"/>
      <c r="CL72" s="1266"/>
      <c r="CM72" s="1266"/>
      <c r="CN72" s="1266"/>
      <c r="CO72" s="1266"/>
      <c r="CP72" s="1266"/>
      <c r="CQ72" s="1266"/>
      <c r="CR72" s="1266"/>
      <c r="CS72" s="1266"/>
      <c r="CT72" s="1266"/>
      <c r="CU72" s="1266"/>
      <c r="CV72" s="1266"/>
      <c r="CW72" s="1266"/>
      <c r="CX72" s="1266"/>
      <c r="CY72" s="1266"/>
      <c r="CZ72" s="1266"/>
      <c r="DA72" s="1266"/>
      <c r="DB72" s="1266"/>
      <c r="DC72" s="1266"/>
      <c r="DD72" s="1266"/>
      <c r="DE72" s="1266"/>
      <c r="DF72" s="1266"/>
      <c r="DG72" s="1266"/>
      <c r="DH72" s="1268"/>
      <c r="DI72" s="1269"/>
      <c r="DJ72" s="1511"/>
      <c r="DK72" s="1266"/>
      <c r="DL72" s="1266"/>
      <c r="DM72" s="1266"/>
      <c r="DN72" s="1266"/>
      <c r="DO72" s="1266"/>
      <c r="DP72" s="1266"/>
      <c r="DQ72" s="1266"/>
      <c r="DR72" s="1266"/>
      <c r="DS72" s="1266"/>
      <c r="DT72" s="1266"/>
      <c r="DU72" s="1266"/>
      <c r="DV72" s="1268"/>
      <c r="DW72" s="1268"/>
      <c r="DX72" s="150"/>
      <c r="DY72" s="1266"/>
      <c r="DZ72" s="1266"/>
      <c r="EA72" s="1266"/>
      <c r="EB72" s="1266"/>
      <c r="EC72" s="1266"/>
      <c r="ED72" s="1266"/>
      <c r="EE72" s="1266"/>
      <c r="EF72" s="1266"/>
      <c r="EG72" s="1266"/>
      <c r="EH72" s="1266"/>
      <c r="EI72" s="1266"/>
      <c r="EJ72" s="1269"/>
    </row>
    <row r="73" spans="1:231" s="1834" customFormat="1" ht="12.75">
      <c r="B73"/>
      <c r="C73"/>
      <c r="D73"/>
      <c r="E73"/>
      <c r="F73"/>
      <c r="G73"/>
      <c r="I73" s="1523" t="s">
        <v>559</v>
      </c>
      <c r="J73" s="1835"/>
      <c r="K73" s="1835"/>
      <c r="L73" s="1835"/>
      <c r="M73" s="1835"/>
      <c r="N73" s="1835"/>
      <c r="O73" s="1835"/>
      <c r="P73" s="1835"/>
      <c r="Q73" s="1835"/>
      <c r="R73" s="1835"/>
      <c r="S73" s="1835"/>
      <c r="T73" s="1835"/>
      <c r="U73" s="1835"/>
      <c r="V73" s="1835"/>
      <c r="W73" s="1835"/>
      <c r="X73" s="1835"/>
      <c r="Y73" s="1835"/>
      <c r="Z73" s="1835"/>
      <c r="AA73" s="1835"/>
      <c r="AB73" s="1835"/>
      <c r="AC73" s="1835"/>
      <c r="AD73" s="1835"/>
      <c r="AE73" s="1835"/>
      <c r="AF73" s="1835"/>
      <c r="AG73" s="1835"/>
      <c r="AH73" s="1835"/>
      <c r="AI73" s="1835"/>
      <c r="AJ73" s="1835"/>
      <c r="AK73" s="1835"/>
      <c r="AL73" s="1835"/>
      <c r="AM73" s="1835"/>
      <c r="AN73" s="1835"/>
      <c r="AO73" s="1835"/>
      <c r="AP73" s="1835"/>
      <c r="AQ73" s="1835"/>
      <c r="AR73" s="1835"/>
      <c r="AS73" s="1835"/>
      <c r="AT73" s="1835"/>
      <c r="AU73" s="1835"/>
      <c r="AV73" s="1835"/>
      <c r="AW73" s="1838"/>
      <c r="AX73" s="1835"/>
      <c r="AY73" s="1835"/>
      <c r="AZ73" s="1835"/>
      <c r="BA73" s="1838"/>
      <c r="BB73" s="1837"/>
      <c r="BC73" s="1837"/>
      <c r="BD73" s="1837"/>
      <c r="BE73" s="1838"/>
      <c r="BF73" s="1836"/>
      <c r="BG73" s="1837"/>
      <c r="BH73" s="1837"/>
      <c r="BI73" s="1838"/>
      <c r="BJ73" s="1836"/>
      <c r="BK73" s="1837"/>
      <c r="BL73" s="1837"/>
      <c r="BM73" s="1838"/>
      <c r="BN73" s="149"/>
      <c r="BO73" s="149"/>
      <c r="BP73" s="149"/>
      <c r="BQ73" s="542"/>
      <c r="BR73" s="149"/>
      <c r="BS73" s="149"/>
      <c r="BT73" s="149"/>
      <c r="BU73" s="542"/>
      <c r="BV73" s="1574">
        <v>1298.3</v>
      </c>
      <c r="BW73" s="149">
        <f>CA73/(1+CA74)</f>
        <v>1452.9914529914531</v>
      </c>
      <c r="BX73" s="149">
        <f>CB73/(1+CB74)</f>
        <v>1428.5714285714287</v>
      </c>
      <c r="BY73" s="542">
        <f>CC73/(1+CC74)</f>
        <v>1186.4462809917354</v>
      </c>
      <c r="BZ73" s="1574">
        <v>1533</v>
      </c>
      <c r="CA73" s="1574">
        <v>1700</v>
      </c>
      <c r="CB73" s="1574">
        <v>1700</v>
      </c>
      <c r="CC73" s="1634">
        <v>1435.6</v>
      </c>
      <c r="CD73" s="312">
        <f t="shared" ref="CD73:CG73" si="148">CD66*CD79</f>
        <v>1879.5780011009376</v>
      </c>
      <c r="CE73" s="149">
        <f t="shared" si="148"/>
        <v>1972.85</v>
      </c>
      <c r="CF73" s="149">
        <f t="shared" si="148"/>
        <v>1936.9800000000002</v>
      </c>
      <c r="CG73" s="542">
        <f t="shared" si="148"/>
        <v>1620.5770600000001</v>
      </c>
      <c r="CH73" s="1835"/>
      <c r="CI73" s="1835"/>
      <c r="CJ73" s="1835"/>
      <c r="CK73" s="1835"/>
      <c r="CL73" s="1835"/>
      <c r="CM73" s="1835"/>
      <c r="CN73" s="1835"/>
      <c r="CO73" s="1835"/>
      <c r="CP73" s="1835"/>
      <c r="CQ73" s="1835"/>
      <c r="CR73" s="1835"/>
      <c r="CS73" s="1835"/>
      <c r="CT73" s="1835"/>
      <c r="CU73" s="1835"/>
      <c r="CV73" s="1835"/>
      <c r="CW73" s="1835"/>
      <c r="CX73" s="1835"/>
      <c r="CY73" s="1835"/>
      <c r="CZ73" s="1835"/>
      <c r="DA73" s="1835"/>
      <c r="DB73" s="1835"/>
      <c r="DC73" s="1835"/>
      <c r="DD73" s="1835"/>
      <c r="DE73" s="1835"/>
      <c r="DF73" s="1835"/>
      <c r="DG73" s="1835"/>
      <c r="DH73" s="1837"/>
      <c r="DI73" s="1838"/>
      <c r="DJ73" s="1839"/>
      <c r="DK73" s="1835"/>
      <c r="DL73" s="1835"/>
      <c r="DM73" s="1835"/>
      <c r="DN73" s="1835"/>
      <c r="DO73" s="1835"/>
      <c r="DP73" s="1835"/>
      <c r="DQ73" s="1835"/>
      <c r="DR73" s="1835"/>
      <c r="DS73" s="1835"/>
      <c r="DT73" s="1835"/>
      <c r="DU73" s="1835"/>
      <c r="DV73" s="1837"/>
      <c r="DW73" s="1837"/>
      <c r="DX73" s="149"/>
      <c r="DY73" s="1835"/>
      <c r="DZ73" s="1835"/>
      <c r="EA73" s="800">
        <f>SUM(BV73:BY73)</f>
        <v>5366.3091625546167</v>
      </c>
      <c r="EB73" s="800">
        <f>SUM(BZ73:CC73)</f>
        <v>6368.6</v>
      </c>
      <c r="EC73" s="800">
        <f>SUM(CD73:CG73)</f>
        <v>7409.9850611009388</v>
      </c>
      <c r="ED73" s="800">
        <f t="shared" ref="ED73:EJ73" si="149">ED66*ED79</f>
        <v>8159.0206204085471</v>
      </c>
      <c r="EE73" s="800">
        <f t="shared" si="149"/>
        <v>8995.3202340004227</v>
      </c>
      <c r="EF73" s="800">
        <f t="shared" si="149"/>
        <v>9729.3383650948581</v>
      </c>
      <c r="EG73" s="800">
        <f t="shared" si="149"/>
        <v>10422.067256689612</v>
      </c>
      <c r="EH73" s="800">
        <f t="shared" si="149"/>
        <v>10949.423859878108</v>
      </c>
      <c r="EI73" s="800">
        <f t="shared" si="149"/>
        <v>11503.464707187941</v>
      </c>
      <c r="EJ73" s="1522">
        <f t="shared" si="149"/>
        <v>12085.540021371651</v>
      </c>
    </row>
    <row r="74" spans="1:231" s="115" customFormat="1" ht="12.75">
      <c r="B74"/>
      <c r="C74"/>
      <c r="D74"/>
      <c r="E74"/>
      <c r="F74"/>
      <c r="G74"/>
      <c r="I74" s="1653" t="s">
        <v>484</v>
      </c>
      <c r="J74" s="1266"/>
      <c r="K74" s="1266"/>
      <c r="L74" s="1266"/>
      <c r="M74" s="1266"/>
      <c r="N74" s="1266"/>
      <c r="O74" s="1266"/>
      <c r="P74" s="1266"/>
      <c r="Q74" s="1266"/>
      <c r="R74" s="1266"/>
      <c r="S74" s="1266"/>
      <c r="T74" s="1266"/>
      <c r="U74" s="1266"/>
      <c r="V74" s="1266"/>
      <c r="W74" s="1266"/>
      <c r="X74" s="1266"/>
      <c r="Y74" s="1266"/>
      <c r="Z74" s="1266"/>
      <c r="AA74" s="1266"/>
      <c r="AB74" s="1266"/>
      <c r="AC74" s="1266"/>
      <c r="AD74" s="1266"/>
      <c r="AE74" s="1266"/>
      <c r="AF74" s="1266"/>
      <c r="AG74" s="1266"/>
      <c r="AH74" s="1266"/>
      <c r="AI74" s="1266"/>
      <c r="AJ74" s="1266"/>
      <c r="AK74" s="1266"/>
      <c r="AL74" s="1266"/>
      <c r="AM74" s="1266"/>
      <c r="AN74" s="1266"/>
      <c r="AO74" s="1266"/>
      <c r="AP74" s="1266"/>
      <c r="AQ74" s="1266"/>
      <c r="AR74" s="1266"/>
      <c r="AS74" s="1266"/>
      <c r="AT74" s="1266"/>
      <c r="AU74" s="1266"/>
      <c r="AV74" s="1266"/>
      <c r="AW74" s="1269"/>
      <c r="AX74" s="1266"/>
      <c r="AY74" s="1266"/>
      <c r="AZ74" s="1266"/>
      <c r="BA74" s="1266"/>
      <c r="BB74" s="1267"/>
      <c r="BC74" s="1268"/>
      <c r="BD74" s="1268"/>
      <c r="BE74" s="1269"/>
      <c r="BF74" s="1267"/>
      <c r="BG74" s="1268"/>
      <c r="BH74" s="1268"/>
      <c r="BI74" s="1269"/>
      <c r="BJ74" s="1267"/>
      <c r="BK74" s="1268"/>
      <c r="BL74" s="1268"/>
      <c r="BM74" s="1269"/>
      <c r="BN74" s="150"/>
      <c r="BO74" s="150"/>
      <c r="BP74" s="150"/>
      <c r="BQ74" s="409"/>
      <c r="BR74" s="150"/>
      <c r="BS74" s="150"/>
      <c r="BT74" s="150"/>
      <c r="BU74" s="409"/>
      <c r="BV74" s="150"/>
      <c r="BW74" s="1268"/>
      <c r="BX74" s="1268"/>
      <c r="BY74" s="1269"/>
      <c r="BZ74" s="260">
        <f>BZ73/BV73-1</f>
        <v>0.18077485943156435</v>
      </c>
      <c r="CA74" s="1706">
        <v>0.17</v>
      </c>
      <c r="CB74" s="1706">
        <v>0.19</v>
      </c>
      <c r="CC74" s="1725">
        <v>0.21</v>
      </c>
      <c r="CD74" s="637">
        <f t="shared" ref="CD74:CG74" si="150">CD73/BZ73-1</f>
        <v>0.22607827860465601</v>
      </c>
      <c r="CE74" s="260">
        <f t="shared" si="150"/>
        <v>0.16049999999999986</v>
      </c>
      <c r="CF74" s="260">
        <f t="shared" si="150"/>
        <v>0.13940000000000019</v>
      </c>
      <c r="CG74" s="313">
        <f t="shared" si="150"/>
        <v>0.12885000000000013</v>
      </c>
      <c r="CH74" s="1266"/>
      <c r="CI74" s="1266"/>
      <c r="CJ74" s="1266"/>
      <c r="CK74" s="1266"/>
      <c r="CL74" s="1266"/>
      <c r="CM74" s="1266"/>
      <c r="CN74" s="1266"/>
      <c r="CO74" s="1266"/>
      <c r="CP74" s="1266"/>
      <c r="CQ74" s="1266"/>
      <c r="CR74" s="1266"/>
      <c r="CS74" s="1266"/>
      <c r="CT74" s="1266"/>
      <c r="CU74" s="1266"/>
      <c r="CV74" s="1266"/>
      <c r="CW74" s="1266"/>
      <c r="CX74" s="1266"/>
      <c r="CY74" s="1266"/>
      <c r="CZ74" s="1266"/>
      <c r="DA74" s="1266"/>
      <c r="DB74" s="1266"/>
      <c r="DC74" s="1266"/>
      <c r="DD74" s="1266"/>
      <c r="DE74" s="1266"/>
      <c r="DF74" s="1266"/>
      <c r="DG74" s="1266"/>
      <c r="DH74" s="1268"/>
      <c r="DI74" s="1269"/>
      <c r="DJ74" s="1511"/>
      <c r="DK74" s="1266"/>
      <c r="DL74" s="1266"/>
      <c r="DM74" s="1266"/>
      <c r="DN74" s="1266"/>
      <c r="DO74" s="1266"/>
      <c r="DP74" s="1266"/>
      <c r="DQ74" s="1266"/>
      <c r="DR74" s="1266"/>
      <c r="DS74" s="1266"/>
      <c r="DT74" s="1266"/>
      <c r="DU74" s="1266"/>
      <c r="DV74" s="1268"/>
      <c r="DW74" s="1268"/>
      <c r="DX74" s="150"/>
      <c r="DY74" s="1266"/>
      <c r="DZ74" s="1266"/>
      <c r="EA74" s="1266"/>
      <c r="EB74" s="1266">
        <f>EB73/EA73-1</f>
        <v>0.18677470996997969</v>
      </c>
      <c r="EC74" s="1266">
        <f>EC73/EB73-1</f>
        <v>0.16351867931742281</v>
      </c>
      <c r="ED74" s="1266">
        <f t="shared" ref="ED74:EJ74" si="151">ED73/EC73-1</f>
        <v>0.10108462475042024</v>
      </c>
      <c r="EE74" s="1266">
        <f t="shared" si="151"/>
        <v>0.10250000000000004</v>
      </c>
      <c r="EF74" s="1266">
        <f t="shared" si="151"/>
        <v>8.1600000000000117E-2</v>
      </c>
      <c r="EG74" s="1266">
        <f t="shared" si="151"/>
        <v>7.119999999999993E-2</v>
      </c>
      <c r="EH74" s="1266">
        <f t="shared" si="151"/>
        <v>5.06000000000002E-2</v>
      </c>
      <c r="EI74" s="1266">
        <f t="shared" si="151"/>
        <v>5.0599999999999978E-2</v>
      </c>
      <c r="EJ74" s="1269">
        <f t="shared" si="151"/>
        <v>5.0599999999999978E-2</v>
      </c>
    </row>
    <row r="75" spans="1:231" s="115" customFormat="1" ht="12.75">
      <c r="B75"/>
      <c r="C75"/>
      <c r="D75"/>
      <c r="E75"/>
      <c r="F75"/>
      <c r="G75"/>
      <c r="I75" s="1653" t="s">
        <v>485</v>
      </c>
      <c r="J75" s="1266"/>
      <c r="K75" s="1266"/>
      <c r="L75" s="1266"/>
      <c r="M75" s="1266"/>
      <c r="N75" s="1266"/>
      <c r="O75" s="1266"/>
      <c r="P75" s="1266"/>
      <c r="Q75" s="1266"/>
      <c r="R75" s="1266"/>
      <c r="S75" s="1266"/>
      <c r="T75" s="1266"/>
      <c r="U75" s="1266"/>
      <c r="V75" s="1266"/>
      <c r="W75" s="1266"/>
      <c r="X75" s="1266"/>
      <c r="Y75" s="1266"/>
      <c r="Z75" s="1266"/>
      <c r="AA75" s="1266"/>
      <c r="AB75" s="1266"/>
      <c r="AC75" s="1266"/>
      <c r="AD75" s="1266"/>
      <c r="AE75" s="1266"/>
      <c r="AF75" s="1266"/>
      <c r="AG75" s="1266"/>
      <c r="AH75" s="1266"/>
      <c r="AI75" s="1266"/>
      <c r="AJ75" s="1266"/>
      <c r="AK75" s="1266"/>
      <c r="AL75" s="1266"/>
      <c r="AM75" s="1266"/>
      <c r="AN75" s="1266"/>
      <c r="AO75" s="1266"/>
      <c r="AP75" s="1266"/>
      <c r="AQ75" s="1266"/>
      <c r="AR75" s="1266"/>
      <c r="AS75" s="1266"/>
      <c r="AT75" s="1266"/>
      <c r="AU75" s="1266"/>
      <c r="AV75" s="1266"/>
      <c r="AW75" s="1269"/>
      <c r="AX75" s="1266"/>
      <c r="AY75" s="1266"/>
      <c r="AZ75" s="1266"/>
      <c r="BA75" s="1266"/>
      <c r="BB75" s="1267"/>
      <c r="BC75" s="1268"/>
      <c r="BD75" s="1268"/>
      <c r="BE75" s="1269"/>
      <c r="BF75" s="1267"/>
      <c r="BG75" s="1268"/>
      <c r="BH75" s="1268"/>
      <c r="BI75" s="1269"/>
      <c r="BJ75" s="1267"/>
      <c r="BK75" s="1268"/>
      <c r="BL75" s="1268"/>
      <c r="BM75" s="1269"/>
      <c r="BN75" s="150"/>
      <c r="BO75" s="150"/>
      <c r="BP75" s="150"/>
      <c r="BQ75" s="409"/>
      <c r="BR75" s="150"/>
      <c r="BS75" s="150"/>
      <c r="BT75" s="150"/>
      <c r="BU75" s="409"/>
      <c r="BV75" s="150"/>
      <c r="BW75" s="150"/>
      <c r="BX75" s="150"/>
      <c r="BY75" s="409"/>
      <c r="BZ75" s="150">
        <f>BZ73-BV73</f>
        <v>234.70000000000005</v>
      </c>
      <c r="CA75" s="150">
        <f>CA73-BW73</f>
        <v>247.00854700854688</v>
      </c>
      <c r="CB75" s="150">
        <f>CB73-BX73</f>
        <v>271.42857142857133</v>
      </c>
      <c r="CC75" s="409">
        <f>CC73-BY73</f>
        <v>249.15371900826449</v>
      </c>
      <c r="CD75" s="314">
        <f t="shared" ref="CD75:CG75" si="152">CD73-BZ73</f>
        <v>346.57800110093763</v>
      </c>
      <c r="CE75" s="150">
        <f t="shared" si="152"/>
        <v>272.84999999999991</v>
      </c>
      <c r="CF75" s="150">
        <f t="shared" si="152"/>
        <v>236.98000000000025</v>
      </c>
      <c r="CG75" s="409">
        <f t="shared" si="152"/>
        <v>184.97706000000017</v>
      </c>
      <c r="CH75" s="1266"/>
      <c r="CI75" s="1266"/>
      <c r="CJ75" s="1266"/>
      <c r="CK75" s="1266"/>
      <c r="CL75" s="1266"/>
      <c r="CM75" s="1266"/>
      <c r="CN75" s="1266"/>
      <c r="CO75" s="1266"/>
      <c r="CP75" s="1266"/>
      <c r="CQ75" s="1266"/>
      <c r="CR75" s="1266"/>
      <c r="CS75" s="1266"/>
      <c r="CT75" s="1266"/>
      <c r="CU75" s="1266"/>
      <c r="CV75" s="1266"/>
      <c r="CW75" s="1266"/>
      <c r="CX75" s="1266"/>
      <c r="CY75" s="1266"/>
      <c r="CZ75" s="1266"/>
      <c r="DA75" s="1266"/>
      <c r="DB75" s="1266"/>
      <c r="DC75" s="1266"/>
      <c r="DD75" s="1266"/>
      <c r="DE75" s="1266"/>
      <c r="DF75" s="1266"/>
      <c r="DG75" s="1266"/>
      <c r="DH75" s="1268"/>
      <c r="DI75" s="1269"/>
      <c r="DJ75" s="1511"/>
      <c r="DK75" s="1266"/>
      <c r="DL75" s="1266"/>
      <c r="DM75" s="1266"/>
      <c r="DN75" s="1266"/>
      <c r="DO75" s="1266"/>
      <c r="DP75" s="1266"/>
      <c r="DQ75" s="1266"/>
      <c r="DR75" s="1266"/>
      <c r="DS75" s="1266"/>
      <c r="DT75" s="1266"/>
      <c r="DU75" s="1266"/>
      <c r="DV75" s="1268"/>
      <c r="DW75" s="1268"/>
      <c r="DX75" s="150"/>
      <c r="DY75" s="1266"/>
      <c r="DZ75" s="1266"/>
      <c r="EA75" s="1266"/>
      <c r="EB75" s="1656">
        <f>EB73-EA73</f>
        <v>1002.2908374453837</v>
      </c>
      <c r="EC75" s="1656">
        <f>EC73-EB73</f>
        <v>1041.3850611009384</v>
      </c>
      <c r="ED75" s="1656">
        <f t="shared" ref="ED75:EJ75" si="153">ED73-EC73</f>
        <v>749.03555930760831</v>
      </c>
      <c r="EE75" s="1656">
        <f t="shared" si="153"/>
        <v>836.29961359187564</v>
      </c>
      <c r="EF75" s="1656">
        <f t="shared" si="153"/>
        <v>734.01813109443538</v>
      </c>
      <c r="EG75" s="1656">
        <f t="shared" si="153"/>
        <v>692.7288915947538</v>
      </c>
      <c r="EH75" s="1656">
        <f t="shared" si="153"/>
        <v>527.35660318849659</v>
      </c>
      <c r="EI75" s="1656">
        <f t="shared" si="153"/>
        <v>554.04084730983232</v>
      </c>
      <c r="EJ75" s="1657">
        <f t="shared" si="153"/>
        <v>582.07531418371036</v>
      </c>
    </row>
    <row r="76" spans="1:231" s="115" customFormat="1" ht="12.75">
      <c r="B76"/>
      <c r="C76"/>
      <c r="D76"/>
      <c r="E76"/>
      <c r="F76"/>
      <c r="G76"/>
      <c r="I76" s="1653" t="s">
        <v>486</v>
      </c>
      <c r="J76" s="1266"/>
      <c r="K76" s="1266"/>
      <c r="L76" s="1266"/>
      <c r="M76" s="1266"/>
      <c r="N76" s="1266"/>
      <c r="O76" s="1266"/>
      <c r="P76" s="1266"/>
      <c r="Q76" s="1266"/>
      <c r="R76" s="1266"/>
      <c r="S76" s="1266"/>
      <c r="T76" s="1266"/>
      <c r="U76" s="1266"/>
      <c r="V76" s="1266"/>
      <c r="W76" s="1266"/>
      <c r="X76" s="1266"/>
      <c r="Y76" s="1266"/>
      <c r="Z76" s="1266"/>
      <c r="AA76" s="1266"/>
      <c r="AB76" s="1266"/>
      <c r="AC76" s="1266"/>
      <c r="AD76" s="1266"/>
      <c r="AE76" s="1266"/>
      <c r="AF76" s="1266"/>
      <c r="AG76" s="1266"/>
      <c r="AH76" s="1266"/>
      <c r="AI76" s="1266"/>
      <c r="AJ76" s="1266"/>
      <c r="AK76" s="1266"/>
      <c r="AL76" s="1266"/>
      <c r="AM76" s="1266"/>
      <c r="AN76" s="1266"/>
      <c r="AO76" s="1266"/>
      <c r="AP76" s="1266"/>
      <c r="AQ76" s="1266"/>
      <c r="AR76" s="1266"/>
      <c r="AS76" s="1266"/>
      <c r="AT76" s="1266"/>
      <c r="AU76" s="1266"/>
      <c r="AV76" s="1266"/>
      <c r="AW76" s="1269"/>
      <c r="AX76" s="1266"/>
      <c r="AY76" s="1266"/>
      <c r="AZ76" s="1266"/>
      <c r="BA76" s="1266"/>
      <c r="BB76" s="1267"/>
      <c r="BC76" s="1268"/>
      <c r="BD76" s="1268"/>
      <c r="BE76" s="1269"/>
      <c r="BF76" s="1267"/>
      <c r="BG76" s="1268"/>
      <c r="BH76" s="1268"/>
      <c r="BI76" s="1269"/>
      <c r="BJ76" s="1267"/>
      <c r="BK76" s="1268"/>
      <c r="BL76" s="1268"/>
      <c r="BM76" s="1269"/>
      <c r="BN76" s="150"/>
      <c r="BO76" s="150"/>
      <c r="BP76" s="150"/>
      <c r="BQ76" s="409"/>
      <c r="BR76" s="150"/>
      <c r="BS76" s="150"/>
      <c r="BT76" s="150"/>
      <c r="BU76" s="409"/>
      <c r="BV76" s="150"/>
      <c r="BW76" s="1268">
        <f t="shared" ref="BW76:CC76" si="154">BW73/BV73-1</f>
        <v>0.11914923591731741</v>
      </c>
      <c r="BX76" s="1268">
        <f t="shared" si="154"/>
        <v>-1.6806722689075682E-2</v>
      </c>
      <c r="BY76" s="1269">
        <f t="shared" si="154"/>
        <v>-0.16948760330578527</v>
      </c>
      <c r="BZ76" s="1268">
        <f t="shared" si="154"/>
        <v>0.29209389802173313</v>
      </c>
      <c r="CA76" s="1268">
        <f t="shared" si="154"/>
        <v>0.10893672537508148</v>
      </c>
      <c r="CB76" s="1268">
        <f t="shared" si="154"/>
        <v>0</v>
      </c>
      <c r="CC76" s="1269">
        <f t="shared" si="154"/>
        <v>-0.15552941176470592</v>
      </c>
      <c r="CD76" s="1267">
        <f t="shared" ref="CD76" si="155">CD73/CC73-1</f>
        <v>0.30926302667939387</v>
      </c>
      <c r="CE76" s="1268">
        <f t="shared" ref="CE76" si="156">CE73/CD73-1</f>
        <v>4.9623904325561075E-2</v>
      </c>
      <c r="CF76" s="1268">
        <f t="shared" ref="CF76" si="157">CF73/CE73-1</f>
        <v>-1.8181818181817966E-2</v>
      </c>
      <c r="CG76" s="1269">
        <f t="shared" ref="CG76" si="158">CG73/CF73-1</f>
        <v>-0.16334858387799567</v>
      </c>
      <c r="CH76" s="1266"/>
      <c r="CI76" s="1266"/>
      <c r="CJ76" s="1266"/>
      <c r="CK76" s="1266"/>
      <c r="CL76" s="1266"/>
      <c r="CM76" s="1266"/>
      <c r="CN76" s="1266"/>
      <c r="CO76" s="1266"/>
      <c r="CP76" s="1266"/>
      <c r="CQ76" s="1266"/>
      <c r="CR76" s="1266"/>
      <c r="CS76" s="1266"/>
      <c r="CT76" s="1266"/>
      <c r="CU76" s="1266"/>
      <c r="CV76" s="1266"/>
      <c r="CW76" s="1266"/>
      <c r="CX76" s="1266"/>
      <c r="CY76" s="1266"/>
      <c r="CZ76" s="1266"/>
      <c r="DA76" s="1266"/>
      <c r="DB76" s="1266"/>
      <c r="DC76" s="1266"/>
      <c r="DD76" s="1266"/>
      <c r="DE76" s="1266"/>
      <c r="DF76" s="1266"/>
      <c r="DG76" s="1266"/>
      <c r="DH76" s="1268"/>
      <c r="DI76" s="1269"/>
      <c r="DJ76" s="1511"/>
      <c r="DK76" s="1266"/>
      <c r="DL76" s="1266"/>
      <c r="DM76" s="1266"/>
      <c r="DN76" s="1266"/>
      <c r="DO76" s="1266"/>
      <c r="DP76" s="1266"/>
      <c r="DQ76" s="1266"/>
      <c r="DR76" s="1266"/>
      <c r="DS76" s="1266"/>
      <c r="DT76" s="1266"/>
      <c r="DU76" s="1266"/>
      <c r="DV76" s="1268"/>
      <c r="DW76" s="1268"/>
      <c r="DX76" s="150"/>
      <c r="DY76" s="1266"/>
      <c r="DZ76" s="1266"/>
      <c r="EA76" s="1266"/>
      <c r="EB76" s="1266"/>
      <c r="EC76" s="1266"/>
      <c r="ED76" s="1266"/>
      <c r="EE76" s="1266"/>
      <c r="EF76" s="1266"/>
      <c r="EG76" s="1266"/>
      <c r="EH76" s="1266"/>
      <c r="EI76" s="1266"/>
      <c r="EJ76" s="1269"/>
    </row>
    <row r="77" spans="1:231" s="115" customFormat="1" ht="12.75">
      <c r="B77"/>
      <c r="C77"/>
      <c r="D77"/>
      <c r="E77"/>
      <c r="F77"/>
      <c r="G77"/>
      <c r="I77" s="1653" t="s">
        <v>487</v>
      </c>
      <c r="J77" s="1266"/>
      <c r="K77" s="1266"/>
      <c r="L77" s="1266"/>
      <c r="M77" s="1266"/>
      <c r="N77" s="1266"/>
      <c r="O77" s="1266"/>
      <c r="P77" s="1266"/>
      <c r="Q77" s="1266"/>
      <c r="R77" s="1266"/>
      <c r="S77" s="1266"/>
      <c r="T77" s="1266"/>
      <c r="U77" s="1266"/>
      <c r="V77" s="1266"/>
      <c r="W77" s="1266"/>
      <c r="X77" s="1266"/>
      <c r="Y77" s="1266"/>
      <c r="Z77" s="1266"/>
      <c r="AA77" s="1266"/>
      <c r="AB77" s="1266"/>
      <c r="AC77" s="1266"/>
      <c r="AD77" s="1266"/>
      <c r="AE77" s="1266"/>
      <c r="AF77" s="1266"/>
      <c r="AG77" s="1266"/>
      <c r="AH77" s="1266"/>
      <c r="AI77" s="1266"/>
      <c r="AJ77" s="1266"/>
      <c r="AK77" s="1266"/>
      <c r="AL77" s="1266"/>
      <c r="AM77" s="1266"/>
      <c r="AN77" s="1266"/>
      <c r="AO77" s="1266"/>
      <c r="AP77" s="1266"/>
      <c r="AQ77" s="1266"/>
      <c r="AR77" s="1266"/>
      <c r="AS77" s="1266"/>
      <c r="AT77" s="1266"/>
      <c r="AU77" s="1266"/>
      <c r="AV77" s="1266"/>
      <c r="AW77" s="1269"/>
      <c r="AX77" s="1266"/>
      <c r="AY77" s="1266"/>
      <c r="AZ77" s="1266"/>
      <c r="BA77" s="1266"/>
      <c r="BB77" s="1267"/>
      <c r="BC77" s="1268"/>
      <c r="BD77" s="1268"/>
      <c r="BE77" s="1269"/>
      <c r="BF77" s="1267"/>
      <c r="BG77" s="1268"/>
      <c r="BH77" s="1268"/>
      <c r="BI77" s="1269"/>
      <c r="BJ77" s="1267"/>
      <c r="BK77" s="1268"/>
      <c r="BL77" s="1268"/>
      <c r="BM77" s="1269"/>
      <c r="BN77" s="150"/>
      <c r="BO77" s="150"/>
      <c r="BP77" s="150"/>
      <c r="BQ77" s="409"/>
      <c r="BR77" s="150"/>
      <c r="BS77" s="150"/>
      <c r="BT77" s="150"/>
      <c r="BU77" s="409"/>
      <c r="BV77" s="150"/>
      <c r="BW77" s="150">
        <f t="shared" ref="BW77:CC77" si="159">BW73-BV73</f>
        <v>154.69145299145316</v>
      </c>
      <c r="BX77" s="150">
        <f t="shared" si="159"/>
        <v>-24.420024420024447</v>
      </c>
      <c r="BY77" s="409">
        <f t="shared" si="159"/>
        <v>-242.12514757969325</v>
      </c>
      <c r="BZ77" s="150">
        <f t="shared" si="159"/>
        <v>346.55371900826458</v>
      </c>
      <c r="CA77" s="150">
        <f t="shared" si="159"/>
        <v>167</v>
      </c>
      <c r="CB77" s="150">
        <f t="shared" si="159"/>
        <v>0</v>
      </c>
      <c r="CC77" s="409">
        <f t="shared" si="159"/>
        <v>-264.40000000000009</v>
      </c>
      <c r="CD77" s="314">
        <f t="shared" ref="CD77" si="160">CD73-CC73</f>
        <v>443.97800110093772</v>
      </c>
      <c r="CE77" s="150">
        <f t="shared" ref="CE77" si="161">CE73-CD73</f>
        <v>93.271998899062282</v>
      </c>
      <c r="CF77" s="150">
        <f t="shared" ref="CF77" si="162">CF73-CE73</f>
        <v>-35.869999999999663</v>
      </c>
      <c r="CG77" s="409">
        <f t="shared" ref="CG77" si="163">CG73-CF73</f>
        <v>-316.40294000000017</v>
      </c>
      <c r="CH77" s="1266"/>
      <c r="CI77" s="1266"/>
      <c r="CJ77" s="1266"/>
      <c r="CK77" s="1266"/>
      <c r="CL77" s="1266"/>
      <c r="CM77" s="1266"/>
      <c r="CN77" s="1266"/>
      <c r="CO77" s="1266"/>
      <c r="CP77" s="1266"/>
      <c r="CQ77" s="1266"/>
      <c r="CR77" s="1266"/>
      <c r="CS77" s="1266"/>
      <c r="CT77" s="1266"/>
      <c r="CU77" s="1266"/>
      <c r="CV77" s="1266"/>
      <c r="CW77" s="1266"/>
      <c r="CX77" s="1266"/>
      <c r="CY77" s="1266"/>
      <c r="CZ77" s="1266"/>
      <c r="DA77" s="1266"/>
      <c r="DB77" s="1266"/>
      <c r="DC77" s="1266"/>
      <c r="DD77" s="1266"/>
      <c r="DE77" s="1266"/>
      <c r="DF77" s="1266"/>
      <c r="DG77" s="1266"/>
      <c r="DH77" s="1268"/>
      <c r="DI77" s="1269"/>
      <c r="DJ77" s="1511"/>
      <c r="DK77" s="1266"/>
      <c r="DL77" s="1266"/>
      <c r="DM77" s="1266"/>
      <c r="DN77" s="1266"/>
      <c r="DO77" s="1266"/>
      <c r="DP77" s="1266"/>
      <c r="DQ77" s="1266"/>
      <c r="DR77" s="1266"/>
      <c r="DS77" s="1266"/>
      <c r="DT77" s="1266"/>
      <c r="DU77" s="1266"/>
      <c r="DV77" s="1268"/>
      <c r="DW77" s="1268"/>
      <c r="DX77" s="150"/>
      <c r="DY77" s="1266"/>
      <c r="DZ77" s="1266"/>
      <c r="EA77" s="1266"/>
      <c r="EB77" s="1266"/>
      <c r="EC77" s="1266"/>
      <c r="ED77" s="1266"/>
      <c r="EE77" s="1266"/>
      <c r="EF77" s="1266"/>
      <c r="EG77" s="1266"/>
      <c r="EH77" s="1266"/>
      <c r="EI77" s="1266"/>
      <c r="EJ77" s="1269"/>
    </row>
    <row r="78" spans="1:231" s="115" customFormat="1" ht="12.75">
      <c r="B78"/>
      <c r="C78"/>
      <c r="D78"/>
      <c r="E78"/>
      <c r="F78"/>
      <c r="G78"/>
      <c r="I78" s="1653"/>
      <c r="J78" s="1266"/>
      <c r="K78" s="1266"/>
      <c r="L78" s="1266"/>
      <c r="M78" s="1266"/>
      <c r="N78" s="1266"/>
      <c r="O78" s="1266"/>
      <c r="P78" s="1266"/>
      <c r="Q78" s="1266"/>
      <c r="R78" s="1266"/>
      <c r="S78" s="1266"/>
      <c r="T78" s="1266"/>
      <c r="U78" s="1266"/>
      <c r="V78" s="1266"/>
      <c r="W78" s="1266"/>
      <c r="X78" s="1266"/>
      <c r="Y78" s="1266"/>
      <c r="Z78" s="1266"/>
      <c r="AA78" s="1266"/>
      <c r="AB78" s="1266"/>
      <c r="AC78" s="1266"/>
      <c r="AD78" s="1266"/>
      <c r="AE78" s="1266"/>
      <c r="AF78" s="1266"/>
      <c r="AG78" s="1266"/>
      <c r="AH78" s="1266"/>
      <c r="AI78" s="1266"/>
      <c r="AJ78" s="1266"/>
      <c r="AK78" s="1266"/>
      <c r="AL78" s="1266"/>
      <c r="AM78" s="1266"/>
      <c r="AN78" s="1266"/>
      <c r="AO78" s="1266"/>
      <c r="AP78" s="1266"/>
      <c r="AQ78" s="1266"/>
      <c r="AR78" s="1266"/>
      <c r="AS78" s="1266"/>
      <c r="AT78" s="1266"/>
      <c r="AU78" s="1266"/>
      <c r="AV78" s="1266"/>
      <c r="AW78" s="1269"/>
      <c r="AX78" s="1266"/>
      <c r="AY78" s="1266"/>
      <c r="AZ78" s="1266"/>
      <c r="BA78" s="1266"/>
      <c r="BB78" s="1267"/>
      <c r="BC78" s="1268"/>
      <c r="BD78" s="1268"/>
      <c r="BE78" s="1269"/>
      <c r="BF78" s="1267"/>
      <c r="BG78" s="1268"/>
      <c r="BH78" s="1268"/>
      <c r="BI78" s="1269"/>
      <c r="BJ78" s="1267"/>
      <c r="BK78" s="1268"/>
      <c r="BL78" s="1268"/>
      <c r="BM78" s="1269"/>
      <c r="BN78" s="150"/>
      <c r="BO78" s="150"/>
      <c r="BP78" s="150"/>
      <c r="BQ78" s="409"/>
      <c r="BR78" s="150"/>
      <c r="BS78" s="150"/>
      <c r="BT78" s="150"/>
      <c r="BU78" s="409"/>
      <c r="BV78" s="150"/>
      <c r="BW78" s="150"/>
      <c r="BX78" s="150"/>
      <c r="BY78" s="409"/>
      <c r="BZ78" s="150"/>
      <c r="CA78" s="150"/>
      <c r="CB78" s="150"/>
      <c r="CC78" s="409"/>
      <c r="CD78" s="314"/>
      <c r="CE78" s="150"/>
      <c r="CF78" s="150"/>
      <c r="CG78" s="409"/>
      <c r="CH78" s="1266"/>
      <c r="CI78" s="1266"/>
      <c r="CJ78" s="1266"/>
      <c r="CK78" s="1266"/>
      <c r="CL78" s="1266"/>
      <c r="CM78" s="1266"/>
      <c r="CN78" s="1266"/>
      <c r="CO78" s="1266"/>
      <c r="CP78" s="1266"/>
      <c r="CQ78" s="1266"/>
      <c r="CR78" s="1266"/>
      <c r="CS78" s="1266"/>
      <c r="CT78" s="1266"/>
      <c r="CU78" s="1266"/>
      <c r="CV78" s="1266"/>
      <c r="CW78" s="1266"/>
      <c r="CX78" s="1266"/>
      <c r="CY78" s="1266"/>
      <c r="CZ78" s="1266"/>
      <c r="DA78" s="1266"/>
      <c r="DB78" s="1266"/>
      <c r="DC78" s="1266"/>
      <c r="DD78" s="1266"/>
      <c r="DE78" s="1266"/>
      <c r="DF78" s="1266"/>
      <c r="DG78" s="1266"/>
      <c r="DH78" s="1268"/>
      <c r="DI78" s="1269"/>
      <c r="DJ78" s="1511"/>
      <c r="DK78" s="1266"/>
      <c r="DL78" s="1266"/>
      <c r="DM78" s="1266"/>
      <c r="DN78" s="1266"/>
      <c r="DO78" s="1266"/>
      <c r="DP78" s="1266"/>
      <c r="DQ78" s="1266"/>
      <c r="DR78" s="1266"/>
      <c r="DS78" s="1266"/>
      <c r="DT78" s="1266"/>
      <c r="DU78" s="1266"/>
      <c r="DV78" s="1268"/>
      <c r="DW78" s="1268"/>
      <c r="DX78" s="150"/>
      <c r="DY78" s="1266"/>
      <c r="DZ78" s="1266"/>
      <c r="EA78" s="1266"/>
      <c r="EB78" s="1266"/>
      <c r="EC78" s="1266"/>
      <c r="ED78" s="1266"/>
      <c r="EE78" s="1266"/>
      <c r="EF78" s="1266"/>
      <c r="EG78" s="1266"/>
      <c r="EH78" s="1266"/>
      <c r="EI78" s="1266"/>
      <c r="EJ78" s="1269"/>
    </row>
    <row r="79" spans="1:231" s="1834" customFormat="1" ht="12.75">
      <c r="B79"/>
      <c r="C79"/>
      <c r="D79"/>
      <c r="E79"/>
      <c r="F79"/>
      <c r="G79"/>
      <c r="I79" s="1654" t="s">
        <v>561</v>
      </c>
      <c r="J79" s="1835"/>
      <c r="K79" s="1835"/>
      <c r="L79" s="1835"/>
      <c r="M79" s="1835"/>
      <c r="N79" s="1835"/>
      <c r="O79" s="1835"/>
      <c r="P79" s="1835"/>
      <c r="Q79" s="1835"/>
      <c r="R79" s="1835"/>
      <c r="S79" s="1835"/>
      <c r="T79" s="1835"/>
      <c r="U79" s="1835"/>
      <c r="V79" s="1835"/>
      <c r="W79" s="1835"/>
      <c r="X79" s="1835"/>
      <c r="Y79" s="1835"/>
      <c r="Z79" s="1835"/>
      <c r="AA79" s="1835"/>
      <c r="AB79" s="1835"/>
      <c r="AC79" s="1835"/>
      <c r="AD79" s="1835"/>
      <c r="AE79" s="1835"/>
      <c r="AF79" s="1835"/>
      <c r="AG79" s="1835"/>
      <c r="AH79" s="1835"/>
      <c r="AI79" s="1835"/>
      <c r="AJ79" s="1835"/>
      <c r="AK79" s="1835"/>
      <c r="AL79" s="1835"/>
      <c r="AM79" s="1835"/>
      <c r="AN79" s="1835"/>
      <c r="AO79" s="1835"/>
      <c r="AP79" s="1835"/>
      <c r="AQ79" s="1835"/>
      <c r="AR79" s="1835"/>
      <c r="AS79" s="1835"/>
      <c r="AT79" s="1835"/>
      <c r="AU79" s="1835"/>
      <c r="AV79" s="1835"/>
      <c r="AW79" s="1838"/>
      <c r="AX79" s="1835"/>
      <c r="AY79" s="1835"/>
      <c r="AZ79" s="1835"/>
      <c r="BA79" s="1835"/>
      <c r="BB79" s="1836"/>
      <c r="BC79" s="1837"/>
      <c r="BD79" s="1837"/>
      <c r="BE79" s="1838"/>
      <c r="BF79" s="1836"/>
      <c r="BG79" s="1837"/>
      <c r="BH79" s="1837"/>
      <c r="BI79" s="1838"/>
      <c r="BJ79" s="1836"/>
      <c r="BK79" s="1837"/>
      <c r="BL79" s="1837"/>
      <c r="BM79" s="1838"/>
      <c r="BN79" s="149"/>
      <c r="BO79" s="149"/>
      <c r="BP79" s="149"/>
      <c r="BQ79" s="542"/>
      <c r="BR79" s="149"/>
      <c r="BS79" s="149"/>
      <c r="BT79" s="149"/>
      <c r="BU79" s="542"/>
      <c r="BV79" s="149">
        <f>BV73/BV66</f>
        <v>17.043561635201371</v>
      </c>
      <c r="BW79" s="149">
        <f>BW73/BW66</f>
        <v>17.232612576980831</v>
      </c>
      <c r="BX79" s="149">
        <f t="shared" ref="BX79:BY79" si="164">BX73/BX66</f>
        <v>17.015305579883552</v>
      </c>
      <c r="BY79" s="542">
        <f t="shared" si="164"/>
        <v>16.252604326536453</v>
      </c>
      <c r="BZ79" s="149">
        <f>BZ73/BZ66</f>
        <v>18.569421911002102</v>
      </c>
      <c r="CA79" s="149">
        <f>CA73/CA66</f>
        <v>19.14742299658289</v>
      </c>
      <c r="CB79" s="149">
        <f>CB73/CB66</f>
        <v>18.563251708640855</v>
      </c>
      <c r="CC79" s="149">
        <f>CC73/CC66</f>
        <v>16.803192672153738</v>
      </c>
      <c r="CD79" s="312">
        <f t="shared" ref="CD79:CG79" si="165">BZ79*(1+CD80)</f>
        <v>19.590740116107217</v>
      </c>
      <c r="CE79" s="149">
        <f t="shared" si="165"/>
        <v>20.200531261394946</v>
      </c>
      <c r="CF79" s="149">
        <f t="shared" si="165"/>
        <v>19.584230552616102</v>
      </c>
      <c r="CG79" s="542">
        <f t="shared" si="165"/>
        <v>17.727368269122191</v>
      </c>
      <c r="CH79" s="1835"/>
      <c r="CI79" s="1835"/>
      <c r="CJ79" s="1835"/>
      <c r="CK79" s="1835"/>
      <c r="CL79" s="1835"/>
      <c r="CM79" s="1835"/>
      <c r="CN79" s="1835"/>
      <c r="CO79" s="1835"/>
      <c r="CP79" s="1835"/>
      <c r="CQ79" s="1835"/>
      <c r="CR79" s="1835"/>
      <c r="CS79" s="1835"/>
      <c r="CT79" s="1835"/>
      <c r="CU79" s="1835"/>
      <c r="CV79" s="1835"/>
      <c r="CW79" s="1835"/>
      <c r="CX79" s="1835"/>
      <c r="CY79" s="1835"/>
      <c r="CZ79" s="1835"/>
      <c r="DA79" s="1835"/>
      <c r="DB79" s="1835"/>
      <c r="DC79" s="1835"/>
      <c r="DD79" s="1835"/>
      <c r="DE79" s="1835"/>
      <c r="DF79" s="1835"/>
      <c r="DG79" s="1835"/>
      <c r="DH79" s="1837"/>
      <c r="DI79" s="1838"/>
      <c r="DJ79" s="1839"/>
      <c r="DK79" s="1835"/>
      <c r="DL79" s="1835"/>
      <c r="DM79" s="1835"/>
      <c r="DN79" s="1835"/>
      <c r="DO79" s="1835"/>
      <c r="DP79" s="1835"/>
      <c r="DQ79" s="1835"/>
      <c r="DR79" s="1835"/>
      <c r="DS79" s="1835"/>
      <c r="DT79" s="1835"/>
      <c r="DU79" s="1835"/>
      <c r="DV79" s="1837"/>
      <c r="DW79" s="1837"/>
      <c r="DX79" s="149"/>
      <c r="DY79" s="1835"/>
      <c r="DZ79" s="1835"/>
      <c r="EA79" s="800">
        <f>SUM(BV79:BY79)</f>
        <v>67.5440841186022</v>
      </c>
      <c r="EB79" s="800">
        <f>SUM(BZ79:CC79)</f>
        <v>73.083289288379589</v>
      </c>
      <c r="EC79" s="800">
        <f>SUM(CD79:CG79)</f>
        <v>77.102870199240456</v>
      </c>
      <c r="ED79" s="800">
        <f t="shared" ref="ED79:EJ79" si="166">EC79*(1+ED80)</f>
        <v>80.958013709202476</v>
      </c>
      <c r="EE79" s="800">
        <f t="shared" si="166"/>
        <v>85.005914394662597</v>
      </c>
      <c r="EF79" s="800">
        <f t="shared" si="166"/>
        <v>88.406150970449104</v>
      </c>
      <c r="EG79" s="800">
        <f t="shared" si="166"/>
        <v>91.058335499562574</v>
      </c>
      <c r="EH79" s="800">
        <f t="shared" si="166"/>
        <v>93.790085564549457</v>
      </c>
      <c r="EI79" s="800">
        <f t="shared" si="166"/>
        <v>96.603788131485942</v>
      </c>
      <c r="EJ79" s="1522">
        <f t="shared" si="166"/>
        <v>99.501901775430525</v>
      </c>
    </row>
    <row r="80" spans="1:231" s="115" customFormat="1" ht="12.75">
      <c r="B80"/>
      <c r="C80"/>
      <c r="D80"/>
      <c r="E80"/>
      <c r="F80"/>
      <c r="G80"/>
      <c r="I80" s="1653" t="s">
        <v>484</v>
      </c>
      <c r="J80" s="1266"/>
      <c r="K80" s="1266"/>
      <c r="L80" s="1266"/>
      <c r="M80" s="1266"/>
      <c r="N80" s="1266"/>
      <c r="O80" s="1266"/>
      <c r="P80" s="1266"/>
      <c r="Q80" s="1266"/>
      <c r="R80" s="1266"/>
      <c r="S80" s="1266"/>
      <c r="T80" s="1266"/>
      <c r="U80" s="1266"/>
      <c r="V80" s="1266"/>
      <c r="W80" s="1266"/>
      <c r="X80" s="1266"/>
      <c r="Y80" s="1266"/>
      <c r="Z80" s="1266"/>
      <c r="AA80" s="1266"/>
      <c r="AB80" s="1266"/>
      <c r="AC80" s="1266"/>
      <c r="AD80" s="1266"/>
      <c r="AE80" s="1266"/>
      <c r="AF80" s="1266"/>
      <c r="AG80" s="1266"/>
      <c r="AH80" s="1266"/>
      <c r="AI80" s="1266"/>
      <c r="AJ80" s="1266"/>
      <c r="AK80" s="1266"/>
      <c r="AL80" s="1266"/>
      <c r="AM80" s="1266"/>
      <c r="AN80" s="1266"/>
      <c r="AO80" s="1266"/>
      <c r="AP80" s="1266"/>
      <c r="AQ80" s="1266"/>
      <c r="AR80" s="1266"/>
      <c r="AS80" s="1266"/>
      <c r="AT80" s="1266"/>
      <c r="AU80" s="1266"/>
      <c r="AV80" s="1266"/>
      <c r="AW80" s="1269"/>
      <c r="AX80" s="1266"/>
      <c r="AY80" s="1266"/>
      <c r="AZ80" s="1266"/>
      <c r="BA80" s="1266"/>
      <c r="BB80" s="1267"/>
      <c r="BC80" s="1268"/>
      <c r="BD80" s="1268"/>
      <c r="BE80" s="1269"/>
      <c r="BF80" s="1267"/>
      <c r="BG80" s="1268"/>
      <c r="BH80" s="1268"/>
      <c r="BI80" s="1269"/>
      <c r="BJ80" s="1267"/>
      <c r="BK80" s="1268"/>
      <c r="BL80" s="1268"/>
      <c r="BM80" s="1269"/>
      <c r="BN80" s="150"/>
      <c r="BO80" s="150"/>
      <c r="BP80" s="150"/>
      <c r="BQ80" s="409"/>
      <c r="BR80" s="150"/>
      <c r="BS80" s="150"/>
      <c r="BT80" s="150"/>
      <c r="BU80" s="409"/>
      <c r="BV80" s="150"/>
      <c r="BW80" s="1268"/>
      <c r="BX80" s="1268"/>
      <c r="BY80" s="1269"/>
      <c r="BZ80" s="260">
        <f>BZ79/BV79-1</f>
        <v>8.9527078228136103E-2</v>
      </c>
      <c r="CA80" s="260">
        <f>CA79/BW79-1</f>
        <v>0.11111550329633979</v>
      </c>
      <c r="CB80" s="260">
        <f>CB79/BX79-1</f>
        <v>9.097374839905159E-2</v>
      </c>
      <c r="CC80" s="260">
        <f>CC79/BY79-1</f>
        <v>3.3876930401751881E-2</v>
      </c>
      <c r="CD80" s="1733">
        <v>5.5E-2</v>
      </c>
      <c r="CE80" s="1706">
        <v>5.5E-2</v>
      </c>
      <c r="CF80" s="1706">
        <v>5.5E-2</v>
      </c>
      <c r="CG80" s="1725">
        <v>5.5E-2</v>
      </c>
      <c r="CH80" s="1266"/>
      <c r="CI80" s="1266"/>
      <c r="CJ80" s="1266"/>
      <c r="CK80" s="1266"/>
      <c r="CL80" s="1266"/>
      <c r="CM80" s="1266"/>
      <c r="CN80" s="1266"/>
      <c r="CO80" s="1266"/>
      <c r="CP80" s="1266"/>
      <c r="CQ80" s="1266"/>
      <c r="CR80" s="1266"/>
      <c r="CS80" s="1266"/>
      <c r="CT80" s="1266"/>
      <c r="CU80" s="1266"/>
      <c r="CV80" s="1266"/>
      <c r="CW80" s="1266"/>
      <c r="CX80" s="1266"/>
      <c r="CY80" s="1266"/>
      <c r="CZ80" s="1266"/>
      <c r="DA80" s="1266"/>
      <c r="DB80" s="1266"/>
      <c r="DC80" s="1266"/>
      <c r="DD80" s="1266"/>
      <c r="DE80" s="1266"/>
      <c r="DF80" s="1266"/>
      <c r="DG80" s="1266"/>
      <c r="DH80" s="1268"/>
      <c r="DI80" s="1269"/>
      <c r="DJ80" s="1511"/>
      <c r="DK80" s="1266"/>
      <c r="DL80" s="1266"/>
      <c r="DM80" s="1266"/>
      <c r="DN80" s="1266"/>
      <c r="DO80" s="1266"/>
      <c r="DP80" s="1266"/>
      <c r="DQ80" s="1266"/>
      <c r="DR80" s="1266"/>
      <c r="DS80" s="1266"/>
      <c r="DT80" s="1266"/>
      <c r="DU80" s="1266"/>
      <c r="DV80" s="1268"/>
      <c r="DW80" s="1268"/>
      <c r="DX80" s="150"/>
      <c r="DY80" s="1266"/>
      <c r="DZ80" s="1266"/>
      <c r="EA80" s="1266"/>
      <c r="EB80" s="1266">
        <f>EB79/EA79-1</f>
        <v>8.2008739063675451E-2</v>
      </c>
      <c r="EC80" s="1266">
        <f>EC79/EB79-1</f>
        <v>5.4999999999999938E-2</v>
      </c>
      <c r="ED80" s="1655">
        <v>0.05</v>
      </c>
      <c r="EE80" s="1655">
        <v>0.05</v>
      </c>
      <c r="EF80" s="1655">
        <v>0.04</v>
      </c>
      <c r="EG80" s="1655">
        <v>0.03</v>
      </c>
      <c r="EH80" s="1655">
        <v>0.03</v>
      </c>
      <c r="EI80" s="1655">
        <v>0.03</v>
      </c>
      <c r="EJ80" s="1403">
        <v>0.03</v>
      </c>
    </row>
    <row r="81" spans="1:231" s="115" customFormat="1" ht="12.75">
      <c r="B81"/>
      <c r="C81"/>
      <c r="D81"/>
      <c r="E81"/>
      <c r="F81"/>
      <c r="G81"/>
      <c r="I81" s="1653" t="s">
        <v>485</v>
      </c>
      <c r="J81" s="1266"/>
      <c r="K81" s="1266"/>
      <c r="L81" s="1266"/>
      <c r="M81" s="1266"/>
      <c r="N81" s="1266"/>
      <c r="O81" s="1266"/>
      <c r="P81" s="1266"/>
      <c r="Q81" s="1266"/>
      <c r="R81" s="1266"/>
      <c r="S81" s="1266"/>
      <c r="T81" s="1266"/>
      <c r="U81" s="1266"/>
      <c r="V81" s="1266"/>
      <c r="W81" s="1266"/>
      <c r="X81" s="1266"/>
      <c r="Y81" s="1266"/>
      <c r="Z81" s="1266"/>
      <c r="AA81" s="1266"/>
      <c r="AB81" s="1266"/>
      <c r="AC81" s="1266"/>
      <c r="AD81" s="1266"/>
      <c r="AE81" s="1266"/>
      <c r="AF81" s="1266"/>
      <c r="AG81" s="1266"/>
      <c r="AH81" s="1266"/>
      <c r="AI81" s="1266"/>
      <c r="AJ81" s="1266"/>
      <c r="AK81" s="1266"/>
      <c r="AL81" s="1266"/>
      <c r="AM81" s="1266"/>
      <c r="AN81" s="1266"/>
      <c r="AO81" s="1266"/>
      <c r="AP81" s="1266"/>
      <c r="AQ81" s="1266"/>
      <c r="AR81" s="1266"/>
      <c r="AS81" s="1266"/>
      <c r="AT81" s="1266"/>
      <c r="AU81" s="1266"/>
      <c r="AV81" s="1266"/>
      <c r="AW81" s="1269"/>
      <c r="AX81" s="1266"/>
      <c r="AY81" s="1266"/>
      <c r="AZ81" s="1266"/>
      <c r="BA81" s="1266"/>
      <c r="BB81" s="1267"/>
      <c r="BC81" s="1268"/>
      <c r="BD81" s="1268"/>
      <c r="BE81" s="1269"/>
      <c r="BF81" s="1267"/>
      <c r="BG81" s="1268"/>
      <c r="BH81" s="1268"/>
      <c r="BI81" s="1269"/>
      <c r="BJ81" s="1267"/>
      <c r="BK81" s="1268"/>
      <c r="BL81" s="1268"/>
      <c r="BM81" s="1269"/>
      <c r="BN81" s="150"/>
      <c r="BO81" s="150"/>
      <c r="BP81" s="150"/>
      <c r="BQ81" s="409"/>
      <c r="BR81" s="150"/>
      <c r="BS81" s="150"/>
      <c r="BT81" s="150"/>
      <c r="BU81" s="409"/>
      <c r="BV81" s="150"/>
      <c r="BW81" s="150"/>
      <c r="BX81" s="150"/>
      <c r="BY81" s="409"/>
      <c r="BZ81" s="150">
        <f>BZ79-BV79</f>
        <v>1.5258602758007314</v>
      </c>
      <c r="CA81" s="150">
        <f>CA79-BW79</f>
        <v>1.914810419602059</v>
      </c>
      <c r="CB81" s="150">
        <f>CB79-BX79</f>
        <v>1.5479461287573031</v>
      </c>
      <c r="CC81" s="150">
        <f>CC79-BY79</f>
        <v>0.55058834561728531</v>
      </c>
      <c r="CD81" s="314">
        <f t="shared" ref="CD81:CG81" si="167">CD79-BZ79</f>
        <v>1.0213182051051142</v>
      </c>
      <c r="CE81" s="150">
        <f t="shared" si="167"/>
        <v>1.0531082648120567</v>
      </c>
      <c r="CF81" s="150">
        <f t="shared" si="167"/>
        <v>1.0209788439752465</v>
      </c>
      <c r="CG81" s="409">
        <f t="shared" si="167"/>
        <v>0.92417559696845331</v>
      </c>
      <c r="CH81" s="1266"/>
      <c r="CI81" s="1266"/>
      <c r="CJ81" s="1266"/>
      <c r="CK81" s="1266"/>
      <c r="CL81" s="1266"/>
      <c r="CM81" s="1266"/>
      <c r="CN81" s="1266"/>
      <c r="CO81" s="1266"/>
      <c r="CP81" s="1266"/>
      <c r="CQ81" s="1266"/>
      <c r="CR81" s="1266"/>
      <c r="CS81" s="1266"/>
      <c r="CT81" s="1266"/>
      <c r="CU81" s="1266"/>
      <c r="CV81" s="1266"/>
      <c r="CW81" s="1266"/>
      <c r="CX81" s="1266"/>
      <c r="CY81" s="1266"/>
      <c r="CZ81" s="1266"/>
      <c r="DA81" s="1266"/>
      <c r="DB81" s="1266"/>
      <c r="DC81" s="1266"/>
      <c r="DD81" s="1266"/>
      <c r="DE81" s="1266"/>
      <c r="DF81" s="1266"/>
      <c r="DG81" s="1266"/>
      <c r="DH81" s="1268"/>
      <c r="DI81" s="1269"/>
      <c r="DJ81" s="1511"/>
      <c r="DK81" s="1266"/>
      <c r="DL81" s="1266"/>
      <c r="DM81" s="1266"/>
      <c r="DN81" s="1266"/>
      <c r="DO81" s="1266"/>
      <c r="DP81" s="1266"/>
      <c r="DQ81" s="1266"/>
      <c r="DR81" s="1266"/>
      <c r="DS81" s="1266"/>
      <c r="DT81" s="1266"/>
      <c r="DU81" s="1266"/>
      <c r="DV81" s="1268"/>
      <c r="DW81" s="1268"/>
      <c r="DX81" s="150"/>
      <c r="DY81" s="1266"/>
      <c r="DZ81" s="1266"/>
      <c r="EA81" s="1266"/>
      <c r="EB81" s="1656">
        <f>EB79-EA79</f>
        <v>5.5392051697773894</v>
      </c>
      <c r="EC81" s="1656">
        <f>EC79-EB79</f>
        <v>4.0195809108608671</v>
      </c>
      <c r="ED81" s="1656">
        <f t="shared" ref="ED81:EJ81" si="168">ED79-EC79</f>
        <v>3.8551435099620193</v>
      </c>
      <c r="EE81" s="1656">
        <f t="shared" si="168"/>
        <v>4.0479006854601209</v>
      </c>
      <c r="EF81" s="1656">
        <f t="shared" si="168"/>
        <v>3.4002365757865078</v>
      </c>
      <c r="EG81" s="1656">
        <f t="shared" si="168"/>
        <v>2.6521845291134696</v>
      </c>
      <c r="EH81" s="1656">
        <f t="shared" si="168"/>
        <v>2.7317500649868833</v>
      </c>
      <c r="EI81" s="1656">
        <f t="shared" si="168"/>
        <v>2.8137025669364846</v>
      </c>
      <c r="EJ81" s="1657">
        <f t="shared" si="168"/>
        <v>2.8981136439445834</v>
      </c>
    </row>
    <row r="82" spans="1:231" s="115" customFormat="1" ht="12.75">
      <c r="B82"/>
      <c r="C82"/>
      <c r="D82"/>
      <c r="E82"/>
      <c r="F82"/>
      <c r="G82"/>
      <c r="I82" s="1653" t="s">
        <v>486</v>
      </c>
      <c r="J82" s="1266"/>
      <c r="K82" s="1266"/>
      <c r="L82" s="1266"/>
      <c r="M82" s="1266"/>
      <c r="N82" s="1266"/>
      <c r="O82" s="1266"/>
      <c r="P82" s="1266"/>
      <c r="Q82" s="1266"/>
      <c r="R82" s="1266"/>
      <c r="S82" s="1266"/>
      <c r="T82" s="1266"/>
      <c r="U82" s="1266"/>
      <c r="V82" s="1266"/>
      <c r="W82" s="1266"/>
      <c r="X82" s="1266"/>
      <c r="Y82" s="1266"/>
      <c r="Z82" s="1266"/>
      <c r="AA82" s="1266"/>
      <c r="AB82" s="1266"/>
      <c r="AC82" s="1266"/>
      <c r="AD82" s="1266"/>
      <c r="AE82" s="1266"/>
      <c r="AF82" s="1266"/>
      <c r="AG82" s="1266"/>
      <c r="AH82" s="1266"/>
      <c r="AI82" s="1266"/>
      <c r="AJ82" s="1266"/>
      <c r="AK82" s="1266"/>
      <c r="AL82" s="1266"/>
      <c r="AM82" s="1266"/>
      <c r="AN82" s="1266"/>
      <c r="AO82" s="1266"/>
      <c r="AP82" s="1266"/>
      <c r="AQ82" s="1266"/>
      <c r="AR82" s="1266"/>
      <c r="AS82" s="1266"/>
      <c r="AT82" s="1266"/>
      <c r="AU82" s="1266"/>
      <c r="AV82" s="1266"/>
      <c r="AW82" s="1269"/>
      <c r="AX82" s="1266"/>
      <c r="AY82" s="1266"/>
      <c r="AZ82" s="1266"/>
      <c r="BA82" s="1266"/>
      <c r="BB82" s="1267"/>
      <c r="BC82" s="1268"/>
      <c r="BD82" s="1268"/>
      <c r="BE82" s="1269"/>
      <c r="BF82" s="1267"/>
      <c r="BG82" s="1268"/>
      <c r="BH82" s="1268"/>
      <c r="BI82" s="1269"/>
      <c r="BJ82" s="1267"/>
      <c r="BK82" s="1268"/>
      <c r="BL82" s="1268"/>
      <c r="BM82" s="1269"/>
      <c r="BN82" s="150"/>
      <c r="BO82" s="150"/>
      <c r="BP82" s="150"/>
      <c r="BQ82" s="409"/>
      <c r="BR82" s="150"/>
      <c r="BS82" s="150"/>
      <c r="BT82" s="150"/>
      <c r="BU82" s="409"/>
      <c r="BV82" s="150"/>
      <c r="BW82" s="1268">
        <f t="shared" ref="BW82:CC82" si="169">BW79/BV79-1</f>
        <v>1.1092220383619678E-2</v>
      </c>
      <c r="BX82" s="1268">
        <f t="shared" si="169"/>
        <v>-1.2610217755812281E-2</v>
      </c>
      <c r="BY82" s="1269">
        <f t="shared" si="169"/>
        <v>-4.482442291537847E-2</v>
      </c>
      <c r="BZ82" s="1268">
        <f t="shared" si="169"/>
        <v>0.14255054377241327</v>
      </c>
      <c r="CA82" s="1268">
        <f t="shared" si="169"/>
        <v>3.1126498625050347E-2</v>
      </c>
      <c r="CB82" s="1268">
        <f t="shared" si="169"/>
        <v>-3.0509133685837853E-2</v>
      </c>
      <c r="CC82" s="1268">
        <f t="shared" si="169"/>
        <v>-9.4814155629201591E-2</v>
      </c>
      <c r="CD82" s="1267">
        <f t="shared" ref="CD82" si="170">CD79/CC79-1</f>
        <v>0.16589391661103803</v>
      </c>
      <c r="CE82" s="1268">
        <f t="shared" ref="CE82" si="171">CE79/CD79-1</f>
        <v>3.1126498625050347E-2</v>
      </c>
      <c r="CF82" s="1268">
        <f t="shared" ref="CF82" si="172">CF79/CE79-1</f>
        <v>-3.0509133685837853E-2</v>
      </c>
      <c r="CG82" s="1269">
        <f t="shared" ref="CG82" si="173">CG79/CF79-1</f>
        <v>-9.4814155629201702E-2</v>
      </c>
      <c r="CH82" s="1266"/>
      <c r="CI82" s="1266"/>
      <c r="CJ82" s="1266"/>
      <c r="CK82" s="1266"/>
      <c r="CL82" s="1266"/>
      <c r="CM82" s="1266"/>
      <c r="CN82" s="1266"/>
      <c r="CO82" s="1266"/>
      <c r="CP82" s="1266"/>
      <c r="CQ82" s="1266"/>
      <c r="CR82" s="1266"/>
      <c r="CS82" s="1266"/>
      <c r="CT82" s="1266"/>
      <c r="CU82" s="1266"/>
      <c r="CV82" s="1266"/>
      <c r="CW82" s="1266"/>
      <c r="CX82" s="1266"/>
      <c r="CY82" s="1266"/>
      <c r="CZ82" s="1266"/>
      <c r="DA82" s="1266"/>
      <c r="DB82" s="1266"/>
      <c r="DC82" s="1266"/>
      <c r="DD82" s="1266"/>
      <c r="DE82" s="1266"/>
      <c r="DF82" s="1266"/>
      <c r="DG82" s="1266"/>
      <c r="DH82" s="1268"/>
      <c r="DI82" s="1269"/>
      <c r="DJ82" s="1511"/>
      <c r="DK82" s="1266"/>
      <c r="DL82" s="1266"/>
      <c r="DM82" s="1266"/>
      <c r="DN82" s="1266"/>
      <c r="DO82" s="1266"/>
      <c r="DP82" s="1266"/>
      <c r="DQ82" s="1266"/>
      <c r="DR82" s="1266"/>
      <c r="DS82" s="1266"/>
      <c r="DT82" s="1266"/>
      <c r="DU82" s="1266"/>
      <c r="DV82" s="1268"/>
      <c r="DW82" s="1268"/>
      <c r="DX82" s="150"/>
      <c r="DY82" s="1266"/>
      <c r="DZ82" s="1266"/>
      <c r="EA82" s="1266"/>
      <c r="EB82" s="1266"/>
      <c r="EC82" s="1266"/>
      <c r="ED82" s="1266"/>
      <c r="EE82" s="1266"/>
      <c r="EF82" s="1266"/>
      <c r="EG82" s="1266"/>
      <c r="EH82" s="1266"/>
      <c r="EI82" s="1266"/>
      <c r="EJ82" s="1269"/>
    </row>
    <row r="83" spans="1:231" s="115" customFormat="1" ht="12.75">
      <c r="B83"/>
      <c r="C83"/>
      <c r="D83"/>
      <c r="E83"/>
      <c r="F83"/>
      <c r="G83"/>
      <c r="I83" s="1653" t="s">
        <v>487</v>
      </c>
      <c r="J83" s="1266"/>
      <c r="K83" s="1266"/>
      <c r="L83" s="1266"/>
      <c r="M83" s="1266"/>
      <c r="N83" s="1266"/>
      <c r="O83" s="1266"/>
      <c r="P83" s="1266"/>
      <c r="Q83" s="1266"/>
      <c r="R83" s="1266"/>
      <c r="S83" s="1266"/>
      <c r="T83" s="1266"/>
      <c r="U83" s="1266"/>
      <c r="V83" s="1266"/>
      <c r="W83" s="1266"/>
      <c r="X83" s="1266"/>
      <c r="Y83" s="1266"/>
      <c r="Z83" s="1266"/>
      <c r="AA83" s="1266"/>
      <c r="AB83" s="1266"/>
      <c r="AC83" s="1266"/>
      <c r="AD83" s="1266"/>
      <c r="AE83" s="1266"/>
      <c r="AF83" s="1266"/>
      <c r="AG83" s="1266"/>
      <c r="AH83" s="1266"/>
      <c r="AI83" s="1266"/>
      <c r="AJ83" s="1266"/>
      <c r="AK83" s="1266"/>
      <c r="AL83" s="1266"/>
      <c r="AM83" s="1266"/>
      <c r="AN83" s="1266"/>
      <c r="AO83" s="1266"/>
      <c r="AP83" s="1266"/>
      <c r="AQ83" s="1266"/>
      <c r="AR83" s="1266"/>
      <c r="AS83" s="1266"/>
      <c r="AT83" s="1266"/>
      <c r="AU83" s="1266"/>
      <c r="AV83" s="1266"/>
      <c r="AW83" s="1269"/>
      <c r="AX83" s="1266"/>
      <c r="AY83" s="1266"/>
      <c r="AZ83" s="1266"/>
      <c r="BA83" s="1266"/>
      <c r="BB83" s="1267"/>
      <c r="BC83" s="1268"/>
      <c r="BD83" s="1268"/>
      <c r="BE83" s="1269"/>
      <c r="BF83" s="1267"/>
      <c r="BG83" s="1268"/>
      <c r="BH83" s="1268"/>
      <c r="BI83" s="1269"/>
      <c r="BJ83" s="1267"/>
      <c r="BK83" s="1268"/>
      <c r="BL83" s="1268"/>
      <c r="BM83" s="1269"/>
      <c r="BN83" s="150"/>
      <c r="BO83" s="150"/>
      <c r="BP83" s="150"/>
      <c r="BQ83" s="409"/>
      <c r="BR83" s="150"/>
      <c r="BS83" s="150"/>
      <c r="BT83" s="150"/>
      <c r="BU83" s="409"/>
      <c r="BV83" s="150"/>
      <c r="BW83" s="150">
        <f t="shared" ref="BW83:CC83" si="174">BW79-BV79</f>
        <v>0.18905094177945969</v>
      </c>
      <c r="BX83" s="150">
        <f t="shared" si="174"/>
        <v>-0.2173069970972783</v>
      </c>
      <c r="BY83" s="409">
        <f t="shared" si="174"/>
        <v>-0.76270125334709959</v>
      </c>
      <c r="BZ83" s="150">
        <f t="shared" si="174"/>
        <v>2.3168175844656496</v>
      </c>
      <c r="CA83" s="150">
        <f t="shared" si="174"/>
        <v>0.57800108558078733</v>
      </c>
      <c r="CB83" s="150">
        <f t="shared" si="174"/>
        <v>-0.58417128794203421</v>
      </c>
      <c r="CC83" s="150">
        <f t="shared" si="174"/>
        <v>-1.7600590364871174</v>
      </c>
      <c r="CD83" s="314">
        <f t="shared" ref="CD83" si="175">CD79-CC79</f>
        <v>2.7875474439534784</v>
      </c>
      <c r="CE83" s="150">
        <f t="shared" ref="CE83" si="176">CE79-CD79</f>
        <v>0.60979114528772982</v>
      </c>
      <c r="CF83" s="150">
        <f t="shared" ref="CF83" si="177">CF79-CE79</f>
        <v>-0.61630070877884435</v>
      </c>
      <c r="CG83" s="409">
        <f t="shared" ref="CG83" si="178">CG79-CF79</f>
        <v>-1.8568622834939106</v>
      </c>
      <c r="CH83" s="1266"/>
      <c r="CI83" s="1266"/>
      <c r="CJ83" s="1266"/>
      <c r="CK83" s="1266"/>
      <c r="CL83" s="1266"/>
      <c r="CM83" s="1266"/>
      <c r="CN83" s="1266"/>
      <c r="CO83" s="1266"/>
      <c r="CP83" s="1266"/>
      <c r="CQ83" s="1266"/>
      <c r="CR83" s="1266"/>
      <c r="CS83" s="1266"/>
      <c r="CT83" s="1266"/>
      <c r="CU83" s="1266"/>
      <c r="CV83" s="1266"/>
      <c r="CW83" s="1266"/>
      <c r="CX83" s="1266"/>
      <c r="CY83" s="1266"/>
      <c r="CZ83" s="1266"/>
      <c r="DA83" s="1266"/>
      <c r="DB83" s="1266"/>
      <c r="DC83" s="1266"/>
      <c r="DD83" s="1266"/>
      <c r="DE83" s="1266"/>
      <c r="DF83" s="1266"/>
      <c r="DG83" s="1266"/>
      <c r="DH83" s="1268"/>
      <c r="DI83" s="1269"/>
      <c r="DJ83" s="1511"/>
      <c r="DK83" s="1266"/>
      <c r="DL83" s="1266"/>
      <c r="DM83" s="1266"/>
      <c r="DN83" s="1266"/>
      <c r="DO83" s="1266"/>
      <c r="DP83" s="1266"/>
      <c r="DQ83" s="1266"/>
      <c r="DR83" s="1266"/>
      <c r="DS83" s="1266"/>
      <c r="DT83" s="1266"/>
      <c r="DU83" s="1266"/>
      <c r="DV83" s="1268"/>
      <c r="DW83" s="1268"/>
      <c r="DX83" s="150"/>
      <c r="DY83" s="1266"/>
      <c r="DZ83" s="1266"/>
      <c r="EA83" s="1266"/>
      <c r="EB83" s="1266"/>
      <c r="EC83" s="1266"/>
      <c r="ED83" s="1266"/>
      <c r="EE83" s="1266"/>
      <c r="EF83" s="1266"/>
      <c r="EG83" s="1266"/>
      <c r="EH83" s="1266"/>
      <c r="EI83" s="1266"/>
      <c r="EJ83" s="1269"/>
    </row>
    <row r="84" spans="1:231" s="115" customFormat="1" ht="12.75">
      <c r="B84"/>
      <c r="C84"/>
      <c r="D84"/>
      <c r="E84"/>
      <c r="F84"/>
      <c r="G84"/>
      <c r="I84" s="1653"/>
      <c r="J84" s="1266"/>
      <c r="K84" s="1266"/>
      <c r="L84" s="1266"/>
      <c r="M84" s="1266"/>
      <c r="N84" s="1266"/>
      <c r="O84" s="1266"/>
      <c r="P84" s="1266"/>
      <c r="Q84" s="1266"/>
      <c r="R84" s="1266"/>
      <c r="S84" s="1266"/>
      <c r="T84" s="1266"/>
      <c r="U84" s="1266"/>
      <c r="V84" s="1266"/>
      <c r="W84" s="1266"/>
      <c r="X84" s="1266"/>
      <c r="Y84" s="1266"/>
      <c r="Z84" s="1266"/>
      <c r="AA84" s="1266"/>
      <c r="AB84" s="1266"/>
      <c r="AC84" s="1266"/>
      <c r="AD84" s="1266"/>
      <c r="AE84" s="1266"/>
      <c r="AF84" s="1266"/>
      <c r="AG84" s="1266"/>
      <c r="AH84" s="1266"/>
      <c r="AI84" s="1266"/>
      <c r="AJ84" s="1266"/>
      <c r="AK84" s="1266"/>
      <c r="AL84" s="1266"/>
      <c r="AM84" s="1266"/>
      <c r="AN84" s="1266"/>
      <c r="AO84" s="1266"/>
      <c r="AP84" s="1266"/>
      <c r="AQ84" s="1266"/>
      <c r="AR84" s="1266"/>
      <c r="AS84" s="1266"/>
      <c r="AT84" s="1266"/>
      <c r="AU84" s="1266"/>
      <c r="AV84" s="1266"/>
      <c r="AW84" s="1269"/>
      <c r="AX84" s="1266"/>
      <c r="AY84" s="1266"/>
      <c r="AZ84" s="1266"/>
      <c r="BA84" s="1266"/>
      <c r="BB84" s="1267"/>
      <c r="BC84" s="1268"/>
      <c r="BD84" s="1268"/>
      <c r="BE84" s="1269"/>
      <c r="BF84" s="1267"/>
      <c r="BG84" s="1268"/>
      <c r="BH84" s="1268"/>
      <c r="BI84" s="1269"/>
      <c r="BJ84" s="1267"/>
      <c r="BK84" s="1268"/>
      <c r="BL84" s="1268"/>
      <c r="BM84" s="1269"/>
      <c r="BN84" s="150"/>
      <c r="BO84" s="150"/>
      <c r="BP84" s="150"/>
      <c r="BQ84" s="409"/>
      <c r="BR84" s="150"/>
      <c r="BS84" s="150"/>
      <c r="BT84" s="150"/>
      <c r="BU84" s="409"/>
      <c r="BV84" s="150"/>
      <c r="BW84" s="150"/>
      <c r="BX84" s="150"/>
      <c r="BY84" s="409"/>
      <c r="BZ84" s="150"/>
      <c r="CA84" s="150"/>
      <c r="CB84" s="150"/>
      <c r="CC84" s="150"/>
      <c r="CD84" s="314"/>
      <c r="CE84" s="150"/>
      <c r="CF84" s="150"/>
      <c r="CG84" s="409"/>
      <c r="CH84" s="1266"/>
      <c r="CI84" s="1266"/>
      <c r="CJ84" s="1266"/>
      <c r="CK84" s="1266"/>
      <c r="CL84" s="1266"/>
      <c r="CM84" s="1266"/>
      <c r="CN84" s="1266"/>
      <c r="CO84" s="1266"/>
      <c r="CP84" s="1266"/>
      <c r="CQ84" s="1266"/>
      <c r="CR84" s="1266"/>
      <c r="CS84" s="1266"/>
      <c r="CT84" s="1266"/>
      <c r="CU84" s="1266"/>
      <c r="CV84" s="1266"/>
      <c r="CW84" s="1266"/>
      <c r="CX84" s="1266"/>
      <c r="CY84" s="1266"/>
      <c r="CZ84" s="1266"/>
      <c r="DA84" s="1266"/>
      <c r="DB84" s="1266"/>
      <c r="DC84" s="1266"/>
      <c r="DD84" s="1266"/>
      <c r="DE84" s="1266"/>
      <c r="DF84" s="1266"/>
      <c r="DG84" s="1266"/>
      <c r="DH84" s="1268"/>
      <c r="DI84" s="1269"/>
      <c r="DJ84" s="1511"/>
      <c r="DK84" s="1266"/>
      <c r="DL84" s="1266"/>
      <c r="DM84" s="1266"/>
      <c r="DN84" s="1266"/>
      <c r="DO84" s="1266"/>
      <c r="DP84" s="1266"/>
      <c r="DQ84" s="1266"/>
      <c r="DR84" s="1266"/>
      <c r="DS84" s="1266"/>
      <c r="DT84" s="1266"/>
      <c r="DU84" s="1266"/>
      <c r="DV84" s="1268"/>
      <c r="DW84" s="1268"/>
      <c r="DX84" s="150"/>
      <c r="DY84" s="1266"/>
      <c r="DZ84" s="1266"/>
      <c r="EA84" s="1266"/>
      <c r="EB84" s="1266"/>
      <c r="EC84" s="1266"/>
      <c r="ED84" s="1266"/>
      <c r="EE84" s="1266"/>
      <c r="EF84" s="1266"/>
      <c r="EG84" s="1266"/>
      <c r="EH84" s="1266"/>
      <c r="EI84" s="1266"/>
      <c r="EJ84" s="1269"/>
    </row>
    <row r="85" spans="1:231" s="1834" customFormat="1" ht="12.75">
      <c r="B85"/>
      <c r="C85"/>
      <c r="D85"/>
      <c r="E85"/>
      <c r="F85"/>
      <c r="G85"/>
      <c r="I85" s="1654" t="s">
        <v>560</v>
      </c>
      <c r="J85" s="1835"/>
      <c r="K85" s="1835"/>
      <c r="L85" s="1835"/>
      <c r="M85" s="1835"/>
      <c r="N85" s="1835"/>
      <c r="O85" s="1835"/>
      <c r="P85" s="1835"/>
      <c r="Q85" s="1835"/>
      <c r="R85" s="1835"/>
      <c r="S85" s="1835"/>
      <c r="T85" s="1835"/>
      <c r="U85" s="1835"/>
      <c r="V85" s="1835"/>
      <c r="W85" s="1835"/>
      <c r="X85" s="1835"/>
      <c r="Y85" s="1835"/>
      <c r="Z85" s="1835"/>
      <c r="AA85" s="1835"/>
      <c r="AB85" s="1835"/>
      <c r="AC85" s="1835"/>
      <c r="AD85" s="1835"/>
      <c r="AE85" s="1835"/>
      <c r="AF85" s="1835"/>
      <c r="AG85" s="1835"/>
      <c r="AH85" s="1835"/>
      <c r="AI85" s="1835"/>
      <c r="AJ85" s="1835"/>
      <c r="AK85" s="1835"/>
      <c r="AL85" s="1835"/>
      <c r="AM85" s="1835"/>
      <c r="AN85" s="1835"/>
      <c r="AO85" s="1835"/>
      <c r="AP85" s="1835"/>
      <c r="AQ85" s="1835"/>
      <c r="AR85" s="1835"/>
      <c r="AS85" s="1835"/>
      <c r="AT85" s="1835"/>
      <c r="AU85" s="1835"/>
      <c r="AV85" s="1835"/>
      <c r="AW85" s="1838"/>
      <c r="AX85" s="1835"/>
      <c r="AY85" s="1835"/>
      <c r="AZ85" s="1835"/>
      <c r="BA85" s="1835"/>
      <c r="BB85" s="1836"/>
      <c r="BC85" s="1837"/>
      <c r="BD85" s="1837"/>
      <c r="BE85" s="1838"/>
      <c r="BF85" s="1836"/>
      <c r="BG85" s="1837"/>
      <c r="BH85" s="1837"/>
      <c r="BI85" s="1838"/>
      <c r="BJ85" s="1836"/>
      <c r="BK85" s="1837"/>
      <c r="BL85" s="1837"/>
      <c r="BM85" s="1838"/>
      <c r="BN85" s="149"/>
      <c r="BO85" s="149"/>
      <c r="BP85" s="149"/>
      <c r="BQ85" s="542"/>
      <c r="BR85" s="149"/>
      <c r="BS85" s="149"/>
      <c r="BT85" s="149"/>
      <c r="BU85" s="542"/>
      <c r="BV85" s="1840">
        <v>0.104</v>
      </c>
      <c r="BW85" s="1841">
        <f>BW55/BW73</f>
        <v>0.10124354117647058</v>
      </c>
      <c r="BX85" s="1841">
        <f>BX55/BX73</f>
        <v>0.11081000000000001</v>
      </c>
      <c r="BY85" s="1842">
        <f>BY55/BY73</f>
        <v>0.13851027444970745</v>
      </c>
      <c r="BZ85" s="1840">
        <v>0.114</v>
      </c>
      <c r="CA85" s="1841">
        <f t="shared" ref="CA85:CG85" si="179">CA55/CA73</f>
        <v>0.11160294117647059</v>
      </c>
      <c r="CB85" s="1841">
        <f t="shared" si="179"/>
        <v>0.11591411764705882</v>
      </c>
      <c r="CC85" s="1841">
        <f t="shared" si="179"/>
        <v>0.13897603789356369</v>
      </c>
      <c r="CD85" s="1843">
        <f t="shared" si="179"/>
        <v>0.11082328047997501</v>
      </c>
      <c r="CE85" s="1841">
        <f t="shared" si="179"/>
        <v>0.11441569303292191</v>
      </c>
      <c r="CF85" s="1841">
        <f t="shared" si="179"/>
        <v>0.12135076252723311</v>
      </c>
      <c r="CG85" s="1842">
        <f t="shared" si="179"/>
        <v>0.14717843778437786</v>
      </c>
      <c r="CH85" s="1835"/>
      <c r="CI85" s="1835"/>
      <c r="CJ85" s="1835"/>
      <c r="CK85" s="1835"/>
      <c r="CL85" s="1835"/>
      <c r="CM85" s="1835"/>
      <c r="CN85" s="1835"/>
      <c r="CO85" s="1835"/>
      <c r="CP85" s="1835"/>
      <c r="CQ85" s="1835"/>
      <c r="CR85" s="1835"/>
      <c r="CS85" s="1835"/>
      <c r="CT85" s="1835"/>
      <c r="CU85" s="1835"/>
      <c r="CV85" s="1835"/>
      <c r="CW85" s="1835"/>
      <c r="CX85" s="1835"/>
      <c r="CY85" s="1835"/>
      <c r="CZ85" s="1835"/>
      <c r="DA85" s="1835"/>
      <c r="DB85" s="1835"/>
      <c r="DC85" s="1835"/>
      <c r="DD85" s="1835"/>
      <c r="DE85" s="1835"/>
      <c r="DF85" s="1835"/>
      <c r="DG85" s="1835"/>
      <c r="DH85" s="1837"/>
      <c r="DI85" s="1838"/>
      <c r="DJ85" s="1839"/>
      <c r="DK85" s="1835"/>
      <c r="DL85" s="1835"/>
      <c r="DM85" s="1835"/>
      <c r="DN85" s="1835"/>
      <c r="DO85" s="1835"/>
      <c r="DP85" s="1835"/>
      <c r="DQ85" s="1835"/>
      <c r="DR85" s="1835"/>
      <c r="DS85" s="1835"/>
      <c r="DT85" s="1835"/>
      <c r="DU85" s="1835"/>
      <c r="DV85" s="1837"/>
      <c r="DW85" s="1837"/>
      <c r="DX85" s="149"/>
      <c r="DY85" s="1835"/>
      <c r="DZ85" s="1835"/>
      <c r="EA85" s="1844">
        <f>AVERAGE(BV85:BY85)</f>
        <v>0.11364095390654452</v>
      </c>
      <c r="EB85" s="1844">
        <f>AVERAGE(BZ85:CC85)</f>
        <v>0.12012327417927327</v>
      </c>
      <c r="EC85" s="1844">
        <f>AVERAGE(CD85:CG85)</f>
        <v>0.12344204345612697</v>
      </c>
      <c r="ED85" s="1844">
        <f t="shared" ref="ED85:EJ85" si="180">ED103/ED73</f>
        <v>0.12962266541582085</v>
      </c>
      <c r="EE85" s="1844">
        <f t="shared" si="180"/>
        <v>0.13424691601701383</v>
      </c>
      <c r="EF85" s="1844">
        <f t="shared" si="180"/>
        <v>0.1395361070872535</v>
      </c>
      <c r="EG85" s="1844">
        <f t="shared" si="180"/>
        <v>0.14465402715879816</v>
      </c>
      <c r="EH85" s="1844">
        <f t="shared" si="180"/>
        <v>0.15138641276587247</v>
      </c>
      <c r="EI85" s="1844">
        <f t="shared" si="180"/>
        <v>0.15670009391810877</v>
      </c>
      <c r="EJ85" s="1845">
        <f t="shared" si="180"/>
        <v>0.16115076335488046</v>
      </c>
    </row>
    <row r="86" spans="1:231" s="115" customFormat="1" ht="12.75">
      <c r="B86"/>
      <c r="C86"/>
      <c r="D86"/>
      <c r="E86"/>
      <c r="F86"/>
      <c r="G86"/>
      <c r="I86" s="1653" t="s">
        <v>484</v>
      </c>
      <c r="J86" s="1266"/>
      <c r="K86" s="1266"/>
      <c r="L86" s="1266"/>
      <c r="M86" s="1266"/>
      <c r="N86" s="1266"/>
      <c r="O86" s="1266"/>
      <c r="P86" s="1266"/>
      <c r="Q86" s="1266"/>
      <c r="R86" s="1266"/>
      <c r="S86" s="1266"/>
      <c r="T86" s="1266"/>
      <c r="U86" s="1266"/>
      <c r="V86" s="1266"/>
      <c r="W86" s="1266"/>
      <c r="X86" s="1266"/>
      <c r="Y86" s="1266"/>
      <c r="Z86" s="1266"/>
      <c r="AA86" s="1266"/>
      <c r="AB86" s="1266"/>
      <c r="AC86" s="1266"/>
      <c r="AD86" s="1266"/>
      <c r="AE86" s="1266"/>
      <c r="AF86" s="1266"/>
      <c r="AG86" s="1266"/>
      <c r="AH86" s="1266"/>
      <c r="AI86" s="1266"/>
      <c r="AJ86" s="1266"/>
      <c r="AK86" s="1266"/>
      <c r="AL86" s="1266"/>
      <c r="AM86" s="1266"/>
      <c r="AN86" s="1266"/>
      <c r="AO86" s="1266"/>
      <c r="AP86" s="1266"/>
      <c r="AQ86" s="1266"/>
      <c r="AR86" s="1266"/>
      <c r="AS86" s="1266"/>
      <c r="AT86" s="1266"/>
      <c r="AU86" s="1266"/>
      <c r="AV86" s="1266"/>
      <c r="AW86" s="1269"/>
      <c r="AX86" s="1266"/>
      <c r="AY86" s="1266"/>
      <c r="AZ86" s="1266"/>
      <c r="BA86" s="1266"/>
      <c r="BB86" s="1267"/>
      <c r="BC86" s="1268"/>
      <c r="BD86" s="1268"/>
      <c r="BE86" s="1269"/>
      <c r="BF86" s="1267"/>
      <c r="BG86" s="1268"/>
      <c r="BH86" s="1268"/>
      <c r="BI86" s="1269"/>
      <c r="BJ86" s="1267"/>
      <c r="BK86" s="1268"/>
      <c r="BL86" s="1268"/>
      <c r="BM86" s="1269"/>
      <c r="BN86" s="150"/>
      <c r="BO86" s="150"/>
      <c r="BP86" s="150"/>
      <c r="BQ86" s="409"/>
      <c r="BR86" s="150"/>
      <c r="BS86" s="150"/>
      <c r="BT86" s="150"/>
      <c r="BU86" s="409"/>
      <c r="BV86" s="150"/>
      <c r="BW86" s="1268"/>
      <c r="BX86" s="1268"/>
      <c r="BY86" s="1269"/>
      <c r="BZ86" s="260">
        <f>BZ85/BV85-1</f>
        <v>9.6153846153846256E-2</v>
      </c>
      <c r="CA86" s="260">
        <f>CA85/BW85-1</f>
        <v>0.1023215889094915</v>
      </c>
      <c r="CB86" s="260">
        <f>CB85/BX85-1</f>
        <v>4.606188653604204E-2</v>
      </c>
      <c r="CC86" s="260">
        <f>CC85/BY85-1</f>
        <v>3.3626634970342906E-3</v>
      </c>
      <c r="CD86" s="637">
        <f t="shared" ref="CD86:CG86" si="181">CD85/BZ85-1</f>
        <v>-2.7865960701973558E-2</v>
      </c>
      <c r="CE86" s="260">
        <f t="shared" si="181"/>
        <v>2.5203205460362366E-2</v>
      </c>
      <c r="CF86" s="260">
        <f t="shared" si="181"/>
        <v>4.690235314328195E-2</v>
      </c>
      <c r="CG86" s="313">
        <f t="shared" si="181"/>
        <v>5.9020245613103928E-2</v>
      </c>
      <c r="CH86" s="1266"/>
      <c r="CI86" s="1266"/>
      <c r="CJ86" s="1266"/>
      <c r="CK86" s="1266"/>
      <c r="CL86" s="1266"/>
      <c r="CM86" s="1266"/>
      <c r="CN86" s="1266"/>
      <c r="CO86" s="1266"/>
      <c r="CP86" s="1266"/>
      <c r="CQ86" s="1266"/>
      <c r="CR86" s="1266"/>
      <c r="CS86" s="1266"/>
      <c r="CT86" s="1266"/>
      <c r="CU86" s="1266"/>
      <c r="CV86" s="1266"/>
      <c r="CW86" s="1266"/>
      <c r="CX86" s="1266"/>
      <c r="CY86" s="1266"/>
      <c r="CZ86" s="1266"/>
      <c r="DA86" s="1266"/>
      <c r="DB86" s="1266"/>
      <c r="DC86" s="1266"/>
      <c r="DD86" s="1266"/>
      <c r="DE86" s="1266"/>
      <c r="DF86" s="1266"/>
      <c r="DG86" s="1266"/>
      <c r="DH86" s="1268"/>
      <c r="DI86" s="1269"/>
      <c r="DJ86" s="1511"/>
      <c r="DK86" s="1266"/>
      <c r="DL86" s="1266"/>
      <c r="DM86" s="1266"/>
      <c r="DN86" s="1266"/>
      <c r="DO86" s="1266"/>
      <c r="DP86" s="1266"/>
      <c r="DQ86" s="1266"/>
      <c r="DR86" s="1266"/>
      <c r="DS86" s="1266"/>
      <c r="DT86" s="1266"/>
      <c r="DU86" s="1266"/>
      <c r="DV86" s="1268"/>
      <c r="DW86" s="1268"/>
      <c r="DX86" s="150"/>
      <c r="DY86" s="1266"/>
      <c r="DZ86" s="1266"/>
      <c r="EA86" s="1266"/>
      <c r="EB86" s="1266">
        <f t="shared" ref="EB86:EJ86" si="182">EB85/EA85-1</f>
        <v>5.704211421931249E-2</v>
      </c>
      <c r="EC86" s="1266">
        <f>EC85/EB85-1</f>
        <v>2.7628028785668501E-2</v>
      </c>
      <c r="ED86" s="1266">
        <f t="shared" si="182"/>
        <v>5.0069018517913344E-2</v>
      </c>
      <c r="EE86" s="1266">
        <f t="shared" si="182"/>
        <v>3.567470693770014E-2</v>
      </c>
      <c r="EF86" s="1266">
        <f t="shared" si="182"/>
        <v>3.9398976357634563E-2</v>
      </c>
      <c r="EG86" s="1266">
        <f t="shared" si="182"/>
        <v>3.6678105605629119E-2</v>
      </c>
      <c r="EH86" s="1266">
        <f t="shared" si="182"/>
        <v>4.6541294005479905E-2</v>
      </c>
      <c r="EI86" s="1266">
        <f t="shared" si="182"/>
        <v>3.5100119324804835E-2</v>
      </c>
      <c r="EJ86" s="1269">
        <f t="shared" si="182"/>
        <v>2.8402468214841159E-2</v>
      </c>
    </row>
    <row r="87" spans="1:231" s="115" customFormat="1" ht="12.75">
      <c r="B87"/>
      <c r="C87"/>
      <c r="D87"/>
      <c r="E87"/>
      <c r="F87"/>
      <c r="G87"/>
      <c r="I87" s="1653" t="s">
        <v>485</v>
      </c>
      <c r="J87" s="1266"/>
      <c r="K87" s="1266"/>
      <c r="L87" s="1266"/>
      <c r="M87" s="1266"/>
      <c r="N87" s="1266"/>
      <c r="O87" s="1266"/>
      <c r="P87" s="1266"/>
      <c r="Q87" s="1266"/>
      <c r="R87" s="1266"/>
      <c r="S87" s="1266"/>
      <c r="T87" s="1266"/>
      <c r="U87" s="1266"/>
      <c r="V87" s="1266"/>
      <c r="W87" s="1266"/>
      <c r="X87" s="1266"/>
      <c r="Y87" s="1266"/>
      <c r="Z87" s="1266"/>
      <c r="AA87" s="1266"/>
      <c r="AB87" s="1266"/>
      <c r="AC87" s="1266"/>
      <c r="AD87" s="1266"/>
      <c r="AE87" s="1266"/>
      <c r="AF87" s="1266"/>
      <c r="AG87" s="1266"/>
      <c r="AH87" s="1266"/>
      <c r="AI87" s="1266"/>
      <c r="AJ87" s="1266"/>
      <c r="AK87" s="1266"/>
      <c r="AL87" s="1266"/>
      <c r="AM87" s="1266"/>
      <c r="AN87" s="1266"/>
      <c r="AO87" s="1266"/>
      <c r="AP87" s="1266"/>
      <c r="AQ87" s="1266"/>
      <c r="AR87" s="1266"/>
      <c r="AS87" s="1266"/>
      <c r="AT87" s="1266"/>
      <c r="AU87" s="1266"/>
      <c r="AV87" s="1266"/>
      <c r="AW87" s="1269"/>
      <c r="AX87" s="1266"/>
      <c r="AY87" s="1266"/>
      <c r="AZ87" s="1266"/>
      <c r="BA87" s="1266"/>
      <c r="BB87" s="1267"/>
      <c r="BC87" s="1268"/>
      <c r="BD87" s="1268"/>
      <c r="BE87" s="1269"/>
      <c r="BF87" s="1267"/>
      <c r="BG87" s="1268"/>
      <c r="BH87" s="1268"/>
      <c r="BI87" s="1269"/>
      <c r="BJ87" s="1267"/>
      <c r="BK87" s="1268"/>
      <c r="BL87" s="1268"/>
      <c r="BM87" s="1269"/>
      <c r="BN87" s="150"/>
      <c r="BO87" s="150"/>
      <c r="BP87" s="150"/>
      <c r="BQ87" s="409"/>
      <c r="BR87" s="150"/>
      <c r="BS87" s="150"/>
      <c r="BT87" s="150"/>
      <c r="BU87" s="409"/>
      <c r="BV87" s="150"/>
      <c r="BW87" s="150"/>
      <c r="BX87" s="150"/>
      <c r="BY87" s="409"/>
      <c r="BZ87" s="1660">
        <f>BZ85-BV85</f>
        <v>1.0000000000000009E-2</v>
      </c>
      <c r="CA87" s="1660">
        <f>CA85-BW85</f>
        <v>1.0359400000000005E-2</v>
      </c>
      <c r="CB87" s="1660">
        <f>CB85-BX85</f>
        <v>5.1041176470588145E-3</v>
      </c>
      <c r="CC87" s="1660">
        <f>CC85-BY85</f>
        <v>4.6576344385623747E-4</v>
      </c>
      <c r="CD87" s="1734">
        <f t="shared" ref="CD87:CG87" si="183">CD85-BZ85</f>
        <v>-3.1767195200249898E-3</v>
      </c>
      <c r="CE87" s="1660">
        <f t="shared" si="183"/>
        <v>2.8127518564513287E-3</v>
      </c>
      <c r="CF87" s="1660">
        <f t="shared" si="183"/>
        <v>5.436644880174285E-3</v>
      </c>
      <c r="CG87" s="1661">
        <f t="shared" si="183"/>
        <v>8.2023998908141715E-3</v>
      </c>
      <c r="CH87" s="1266"/>
      <c r="CI87" s="1266"/>
      <c r="CJ87" s="1266"/>
      <c r="CK87" s="1266"/>
      <c r="CL87" s="1266"/>
      <c r="CM87" s="1266"/>
      <c r="CN87" s="1266"/>
      <c r="CO87" s="1266"/>
      <c r="CP87" s="1266"/>
      <c r="CQ87" s="1266"/>
      <c r="CR87" s="1266"/>
      <c r="CS87" s="1266"/>
      <c r="CT87" s="1266"/>
      <c r="CU87" s="1266"/>
      <c r="CV87" s="1266"/>
      <c r="CW87" s="1266"/>
      <c r="CX87" s="1266"/>
      <c r="CY87" s="1266"/>
      <c r="CZ87" s="1266"/>
      <c r="DA87" s="1266"/>
      <c r="DB87" s="1266"/>
      <c r="DC87" s="1266"/>
      <c r="DD87" s="1266"/>
      <c r="DE87" s="1266"/>
      <c r="DF87" s="1266"/>
      <c r="DG87" s="1266"/>
      <c r="DH87" s="1268"/>
      <c r="DI87" s="1269"/>
      <c r="DJ87" s="1511"/>
      <c r="DK87" s="1266"/>
      <c r="DL87" s="1266"/>
      <c r="DM87" s="1266"/>
      <c r="DN87" s="1266"/>
      <c r="DO87" s="1266"/>
      <c r="DP87" s="1266"/>
      <c r="DQ87" s="1266"/>
      <c r="DR87" s="1266"/>
      <c r="DS87" s="1266"/>
      <c r="DT87" s="1266"/>
      <c r="DU87" s="1266"/>
      <c r="DV87" s="1268"/>
      <c r="DW87" s="1268"/>
      <c r="DX87" s="150"/>
      <c r="DY87" s="1266"/>
      <c r="DZ87" s="1266"/>
      <c r="EA87" s="1266"/>
      <c r="EB87" s="1658">
        <f>EB85-EA85</f>
        <v>6.4823202727287421E-3</v>
      </c>
      <c r="EC87" s="1658">
        <f>EC85-EB85</f>
        <v>3.3187692768537058E-3</v>
      </c>
      <c r="ED87" s="1658">
        <f t="shared" ref="ED87:EJ87" si="184">ED85-EC85</f>
        <v>6.1806219596938772E-3</v>
      </c>
      <c r="EE87" s="1658">
        <f t="shared" si="184"/>
        <v>4.6242506011929807E-3</v>
      </c>
      <c r="EF87" s="1658">
        <f t="shared" si="184"/>
        <v>5.2891910702396738E-3</v>
      </c>
      <c r="EG87" s="1658">
        <f t="shared" si="184"/>
        <v>5.1179200715446571E-3</v>
      </c>
      <c r="EH87" s="1658">
        <f t="shared" si="184"/>
        <v>6.7323856070743149E-3</v>
      </c>
      <c r="EI87" s="1658">
        <f t="shared" si="184"/>
        <v>5.3136811522362937E-3</v>
      </c>
      <c r="EJ87" s="1659">
        <f t="shared" si="184"/>
        <v>4.4506694367716926E-3</v>
      </c>
    </row>
    <row r="88" spans="1:231" s="115" customFormat="1" ht="12.75">
      <c r="B88"/>
      <c r="C88"/>
      <c r="D88"/>
      <c r="E88"/>
      <c r="F88"/>
      <c r="G88"/>
      <c r="I88" s="1653" t="s">
        <v>486</v>
      </c>
      <c r="J88" s="1266"/>
      <c r="K88" s="1266"/>
      <c r="L88" s="1266"/>
      <c r="M88" s="1266"/>
      <c r="N88" s="1266"/>
      <c r="O88" s="1266"/>
      <c r="P88" s="1266"/>
      <c r="Q88" s="1266"/>
      <c r="R88" s="1266"/>
      <c r="S88" s="1266"/>
      <c r="T88" s="1266"/>
      <c r="U88" s="1266"/>
      <c r="V88" s="1266"/>
      <c r="W88" s="1266"/>
      <c r="X88" s="1266"/>
      <c r="Y88" s="1266"/>
      <c r="Z88" s="1266"/>
      <c r="AA88" s="1266"/>
      <c r="AB88" s="1266"/>
      <c r="AC88" s="1266"/>
      <c r="AD88" s="1266"/>
      <c r="AE88" s="1266"/>
      <c r="AF88" s="1266"/>
      <c r="AG88" s="1266"/>
      <c r="AH88" s="1266"/>
      <c r="AI88" s="1266"/>
      <c r="AJ88" s="1266"/>
      <c r="AK88" s="1266"/>
      <c r="AL88" s="1266"/>
      <c r="AM88" s="1266"/>
      <c r="AN88" s="1266"/>
      <c r="AO88" s="1266"/>
      <c r="AP88" s="1266"/>
      <c r="AQ88" s="1266"/>
      <c r="AR88" s="1266"/>
      <c r="AS88" s="1266"/>
      <c r="AT88" s="1266"/>
      <c r="AU88" s="1266"/>
      <c r="AV88" s="1266"/>
      <c r="AW88" s="1269"/>
      <c r="AX88" s="1266"/>
      <c r="AY88" s="1266"/>
      <c r="AZ88" s="1266"/>
      <c r="BA88" s="1266"/>
      <c r="BB88" s="1267"/>
      <c r="BC88" s="1268"/>
      <c r="BD88" s="1268"/>
      <c r="BE88" s="1269"/>
      <c r="BF88" s="1267"/>
      <c r="BG88" s="1268"/>
      <c r="BH88" s="1268"/>
      <c r="BI88" s="1269"/>
      <c r="BJ88" s="1267"/>
      <c r="BK88" s="1268"/>
      <c r="BL88" s="1268"/>
      <c r="BM88" s="1269"/>
      <c r="BN88" s="150"/>
      <c r="BO88" s="150"/>
      <c r="BP88" s="150"/>
      <c r="BQ88" s="409"/>
      <c r="BR88" s="150"/>
      <c r="BS88" s="150"/>
      <c r="BT88" s="150"/>
      <c r="BU88" s="409"/>
      <c r="BV88" s="150"/>
      <c r="BW88" s="1268">
        <f t="shared" ref="BW88:CC88" si="185">BW85/BV85-1</f>
        <v>-2.650441176470586E-2</v>
      </c>
      <c r="BX88" s="1268">
        <f t="shared" si="185"/>
        <v>9.4489571506144676E-2</v>
      </c>
      <c r="BY88" s="1269">
        <f t="shared" si="185"/>
        <v>0.2499799156186937</v>
      </c>
      <c r="BZ88" s="1268">
        <f t="shared" si="185"/>
        <v>-0.17695636332456355</v>
      </c>
      <c r="CA88" s="1268">
        <f t="shared" si="185"/>
        <v>-2.1026831785345812E-2</v>
      </c>
      <c r="CB88" s="1268">
        <f t="shared" si="185"/>
        <v>3.8629595467123412E-2</v>
      </c>
      <c r="CC88" s="1268">
        <f t="shared" si="185"/>
        <v>0.19895695808792668</v>
      </c>
      <c r="CD88" s="1267">
        <f t="shared" ref="CD88" si="186">CD85/CC85-1</f>
        <v>-0.20257274448383522</v>
      </c>
      <c r="CE88" s="1268">
        <f t="shared" ref="CE88" si="187">CE85/CD85-1</f>
        <v>3.2415685020224849E-2</v>
      </c>
      <c r="CF88" s="1268">
        <f t="shared" ref="CF88" si="188">CF85/CE85-1</f>
        <v>6.0612922147975867E-2</v>
      </c>
      <c r="CG88" s="1269">
        <f t="shared" ref="CG88" si="189">CG85/CF85-1</f>
        <v>0.21283488228060055</v>
      </c>
      <c r="CH88" s="1266"/>
      <c r="CI88" s="1266"/>
      <c r="CJ88" s="1266"/>
      <c r="CK88" s="1266"/>
      <c r="CL88" s="1266"/>
      <c r="CM88" s="1266"/>
      <c r="CN88" s="1266"/>
      <c r="CO88" s="1266"/>
      <c r="CP88" s="1266"/>
      <c r="CQ88" s="1266"/>
      <c r="CR88" s="1266"/>
      <c r="CS88" s="1266"/>
      <c r="CT88" s="1266"/>
      <c r="CU88" s="1266"/>
      <c r="CV88" s="1266"/>
      <c r="CW88" s="1266"/>
      <c r="CX88" s="1266"/>
      <c r="CY88" s="1266"/>
      <c r="CZ88" s="1266"/>
      <c r="DA88" s="1266"/>
      <c r="DB88" s="1266"/>
      <c r="DC88" s="1266"/>
      <c r="DD88" s="1266"/>
      <c r="DE88" s="1266"/>
      <c r="DF88" s="1266"/>
      <c r="DG88" s="1266"/>
      <c r="DH88" s="1268"/>
      <c r="DI88" s="1269"/>
      <c r="DJ88" s="1511"/>
      <c r="DK88" s="1266"/>
      <c r="DL88" s="1266"/>
      <c r="DM88" s="1266"/>
      <c r="DN88" s="1266"/>
      <c r="DO88" s="1266"/>
      <c r="DP88" s="1266"/>
      <c r="DQ88" s="1266"/>
      <c r="DR88" s="1266"/>
      <c r="DS88" s="1266"/>
      <c r="DT88" s="1266"/>
      <c r="DU88" s="1266"/>
      <c r="DV88" s="1268"/>
      <c r="DW88" s="1268"/>
      <c r="DX88" s="150"/>
      <c r="DY88" s="1266"/>
      <c r="DZ88" s="1266"/>
      <c r="EA88" s="1266"/>
      <c r="EB88" s="1266"/>
      <c r="EC88" s="1266"/>
      <c r="ED88" s="1266"/>
      <c r="EE88" s="1266"/>
      <c r="EF88" s="1266"/>
      <c r="EG88" s="1266"/>
      <c r="EH88" s="1266"/>
      <c r="EI88" s="1266"/>
      <c r="EJ88" s="1269"/>
    </row>
    <row r="89" spans="1:231" s="115" customFormat="1" ht="12.75">
      <c r="B89"/>
      <c r="C89"/>
      <c r="D89"/>
      <c r="E89"/>
      <c r="F89"/>
      <c r="G89"/>
      <c r="I89" s="1653" t="s">
        <v>487</v>
      </c>
      <c r="J89" s="1266"/>
      <c r="K89" s="1266"/>
      <c r="L89" s="1266"/>
      <c r="M89" s="1266"/>
      <c r="N89" s="1266"/>
      <c r="O89" s="1266"/>
      <c r="P89" s="1266"/>
      <c r="Q89" s="1266"/>
      <c r="R89" s="1266"/>
      <c r="S89" s="1266"/>
      <c r="T89" s="1266"/>
      <c r="U89" s="1266"/>
      <c r="V89" s="1266"/>
      <c r="W89" s="1266"/>
      <c r="X89" s="1266"/>
      <c r="Y89" s="1266"/>
      <c r="Z89" s="1266"/>
      <c r="AA89" s="1266"/>
      <c r="AB89" s="1266"/>
      <c r="AC89" s="1266"/>
      <c r="AD89" s="1266"/>
      <c r="AE89" s="1266"/>
      <c r="AF89" s="1266"/>
      <c r="AG89" s="1266"/>
      <c r="AH89" s="1266"/>
      <c r="AI89" s="1266"/>
      <c r="AJ89" s="1266"/>
      <c r="AK89" s="1266"/>
      <c r="AL89" s="1266"/>
      <c r="AM89" s="1266"/>
      <c r="AN89" s="1266"/>
      <c r="AO89" s="1266"/>
      <c r="AP89" s="1266"/>
      <c r="AQ89" s="1266"/>
      <c r="AR89" s="1266"/>
      <c r="AS89" s="1266"/>
      <c r="AT89" s="1266"/>
      <c r="AU89" s="1266"/>
      <c r="AV89" s="1266"/>
      <c r="AW89" s="1269"/>
      <c r="AX89" s="1266"/>
      <c r="AY89" s="1266"/>
      <c r="AZ89" s="1266"/>
      <c r="BA89" s="1266"/>
      <c r="BB89" s="1267"/>
      <c r="BC89" s="1268"/>
      <c r="BD89" s="1268"/>
      <c r="BE89" s="1269"/>
      <c r="BF89" s="1267"/>
      <c r="BG89" s="1268"/>
      <c r="BH89" s="1268"/>
      <c r="BI89" s="1269"/>
      <c r="BJ89" s="1267"/>
      <c r="BK89" s="1268"/>
      <c r="BL89" s="1268"/>
      <c r="BM89" s="1269"/>
      <c r="BN89" s="150"/>
      <c r="BO89" s="150"/>
      <c r="BP89" s="150"/>
      <c r="BQ89" s="409"/>
      <c r="BR89" s="150"/>
      <c r="BS89" s="150"/>
      <c r="BT89" s="150"/>
      <c r="BU89" s="409"/>
      <c r="BV89" s="150"/>
      <c r="BW89" s="1463">
        <f t="shared" ref="BW89:CC89" si="190">BW85-BV85</f>
        <v>-2.7564588235294146E-3</v>
      </c>
      <c r="BX89" s="1463">
        <f t="shared" si="190"/>
        <v>9.5664588235294251E-3</v>
      </c>
      <c r="BY89" s="1464">
        <f t="shared" si="190"/>
        <v>2.7700274449707449E-2</v>
      </c>
      <c r="BZ89" s="150">
        <f t="shared" si="190"/>
        <v>-2.451027444970745E-2</v>
      </c>
      <c r="CA89" s="150">
        <f t="shared" si="190"/>
        <v>-2.3970588235294188E-3</v>
      </c>
      <c r="CB89" s="150">
        <f t="shared" si="190"/>
        <v>4.3111764705882349E-3</v>
      </c>
      <c r="CC89" s="150">
        <f t="shared" si="190"/>
        <v>2.3061920246504872E-2</v>
      </c>
      <c r="CD89" s="314">
        <f t="shared" ref="CD89" si="191">CD85-CC85</f>
        <v>-2.8152757413588678E-2</v>
      </c>
      <c r="CE89" s="150">
        <f t="shared" ref="CE89" si="192">CE85-CD85</f>
        <v>3.5924125529468998E-3</v>
      </c>
      <c r="CF89" s="150">
        <f t="shared" ref="CF89" si="193">CF85-CE85</f>
        <v>6.9350694943111912E-3</v>
      </c>
      <c r="CG89" s="409">
        <f t="shared" ref="CG89" si="194">CG85-CF85</f>
        <v>2.5827675257144758E-2</v>
      </c>
      <c r="CH89" s="1266"/>
      <c r="CI89" s="1266"/>
      <c r="CJ89" s="1266"/>
      <c r="CK89" s="1266"/>
      <c r="CL89" s="1266"/>
      <c r="CM89" s="1266"/>
      <c r="CN89" s="1266"/>
      <c r="CO89" s="1266"/>
      <c r="CP89" s="1266"/>
      <c r="CQ89" s="1266"/>
      <c r="CR89" s="1266"/>
      <c r="CS89" s="1266"/>
      <c r="CT89" s="1266"/>
      <c r="CU89" s="1266"/>
      <c r="CV89" s="1266"/>
      <c r="CW89" s="1266"/>
      <c r="CX89" s="1266"/>
      <c r="CY89" s="1266"/>
      <c r="CZ89" s="1266"/>
      <c r="DA89" s="1266"/>
      <c r="DB89" s="1266"/>
      <c r="DC89" s="1266"/>
      <c r="DD89" s="1266"/>
      <c r="DE89" s="1266"/>
      <c r="DF89" s="1266"/>
      <c r="DG89" s="1266"/>
      <c r="DH89" s="1268"/>
      <c r="DI89" s="1269"/>
      <c r="DJ89" s="1511"/>
      <c r="DK89" s="1266"/>
      <c r="DL89" s="1266"/>
      <c r="DM89" s="1266"/>
      <c r="DN89" s="1266"/>
      <c r="DO89" s="1266"/>
      <c r="DP89" s="1266"/>
      <c r="DQ89" s="1266"/>
      <c r="DR89" s="1266"/>
      <c r="DS89" s="1266"/>
      <c r="DT89" s="1266"/>
      <c r="DU89" s="1266"/>
      <c r="DV89" s="1268"/>
      <c r="DW89" s="1268"/>
      <c r="DX89" s="150"/>
      <c r="DY89" s="1266"/>
      <c r="DZ89" s="1266"/>
      <c r="EA89" s="1266"/>
      <c r="EB89" s="1266"/>
      <c r="EC89" s="1266"/>
      <c r="ED89" s="1266"/>
      <c r="EE89" s="1266"/>
      <c r="EF89" s="1266"/>
      <c r="EG89" s="1266"/>
      <c r="EH89" s="1266"/>
      <c r="EI89" s="1266"/>
      <c r="EJ89" s="1269"/>
    </row>
    <row r="90" spans="1:231" s="99" customFormat="1" ht="13.5" customHeight="1">
      <c r="A90" s="8"/>
      <c r="B90"/>
      <c r="C90"/>
      <c r="D90"/>
      <c r="E90"/>
      <c r="F90"/>
      <c r="G90"/>
      <c r="H90" s="8"/>
      <c r="I90" s="1525"/>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1246"/>
      <c r="AU90" s="264"/>
      <c r="AV90" s="264"/>
      <c r="AW90" s="575"/>
      <c r="AX90" s="1205"/>
      <c r="AY90" s="1205"/>
      <c r="AZ90" s="1205"/>
      <c r="BA90" s="1215"/>
      <c r="BB90" s="831"/>
      <c r="BC90" s="1205"/>
      <c r="BD90" s="1205"/>
      <c r="BE90" s="1215"/>
      <c r="BF90" s="831"/>
      <c r="BG90" s="1205"/>
      <c r="BH90" s="1205"/>
      <c r="BI90" s="1215"/>
      <c r="BJ90" s="831"/>
      <c r="BK90" s="1205"/>
      <c r="BL90" s="1205"/>
      <c r="BM90" s="1215"/>
      <c r="BN90" s="1247"/>
      <c r="BO90" s="1205"/>
      <c r="BP90" s="1205"/>
      <c r="BQ90" s="1215"/>
      <c r="BR90" s="901"/>
      <c r="BS90" s="901"/>
      <c r="BT90" s="901"/>
      <c r="BU90" s="1294"/>
      <c r="BV90" s="901"/>
      <c r="BW90" s="901"/>
      <c r="BX90" s="901"/>
      <c r="BY90" s="1294"/>
      <c r="BZ90" s="901"/>
      <c r="CA90" s="901"/>
      <c r="CB90" s="901"/>
      <c r="CC90" s="1294"/>
      <c r="CD90" s="1293"/>
      <c r="CE90" s="901"/>
      <c r="CF90" s="901"/>
      <c r="CG90" s="1294"/>
      <c r="CH90" s="1205"/>
      <c r="CI90" s="1205"/>
      <c r="CJ90" s="1205"/>
      <c r="CK90" s="1205"/>
      <c r="CL90" s="1205"/>
      <c r="CM90" s="1205"/>
      <c r="CN90" s="1205"/>
      <c r="CO90" s="1205"/>
      <c r="CP90" s="1205"/>
      <c r="CQ90" s="1205"/>
      <c r="CR90" s="1205"/>
      <c r="CS90" s="1205"/>
      <c r="CT90" s="1205"/>
      <c r="CU90" s="1205"/>
      <c r="CV90" s="1205"/>
      <c r="CW90" s="1205"/>
      <c r="CX90" s="1205"/>
      <c r="CY90" s="1205"/>
      <c r="CZ90" s="1205"/>
      <c r="DA90" s="1205"/>
      <c r="DB90" s="1205"/>
      <c r="DC90" s="1205"/>
      <c r="DD90" s="1205"/>
      <c r="DE90" s="1205"/>
      <c r="DF90" s="1205"/>
      <c r="DG90" s="1205"/>
      <c r="DH90" s="1205"/>
      <c r="DI90" s="1215"/>
      <c r="DJ90" s="1512"/>
      <c r="DK90" s="264"/>
      <c r="DL90" s="264"/>
      <c r="DM90" s="264"/>
      <c r="DN90" s="264"/>
      <c r="DO90" s="264"/>
      <c r="DP90" s="264"/>
      <c r="DQ90" s="1246"/>
      <c r="DR90" s="264"/>
      <c r="DS90" s="264"/>
      <c r="DT90" s="264"/>
      <c r="DU90" s="264"/>
      <c r="DV90" s="264"/>
      <c r="DW90" s="264"/>
      <c r="DX90" s="264"/>
      <c r="DY90" s="901"/>
      <c r="DZ90" s="901"/>
      <c r="EA90" s="1361"/>
      <c r="EB90" s="1361"/>
      <c r="EC90" s="1361"/>
      <c r="ED90" s="1361"/>
      <c r="EE90" s="1361"/>
      <c r="EF90" s="1361"/>
      <c r="EG90" s="1361"/>
      <c r="EH90" s="1361"/>
      <c r="EI90" s="1361"/>
      <c r="EJ90" s="1362"/>
      <c r="EL90" s="1943" t="s">
        <v>622</v>
      </c>
    </row>
    <row r="91" spans="1:231" s="79" customFormat="1" ht="13.5" customHeight="1">
      <c r="A91" s="9"/>
      <c r="B91"/>
      <c r="C91"/>
      <c r="D91"/>
      <c r="E91"/>
      <c r="F91"/>
      <c r="G91"/>
      <c r="H91" s="9"/>
      <c r="I91" s="1526" t="s">
        <v>481</v>
      </c>
      <c r="J91" s="20"/>
      <c r="K91" s="20"/>
      <c r="L91" s="20"/>
      <c r="M91" s="20"/>
      <c r="N91" s="20"/>
      <c r="O91" s="20"/>
      <c r="P91" s="20"/>
      <c r="Q91" s="20"/>
      <c r="R91" s="20"/>
      <c r="S91" s="20"/>
      <c r="T91" s="20"/>
      <c r="U91" s="20"/>
      <c r="V91" s="20"/>
      <c r="W91" s="20"/>
      <c r="X91" s="20"/>
      <c r="Y91" s="20"/>
      <c r="Z91" s="20"/>
      <c r="AA91" s="20"/>
      <c r="AB91" s="20"/>
      <c r="AC91" s="20"/>
      <c r="AD91" s="20"/>
      <c r="AE91" s="20"/>
      <c r="AF91" s="20"/>
      <c r="AG91" s="20"/>
      <c r="AH91" s="20"/>
      <c r="AI91" s="20"/>
      <c r="AJ91" s="20"/>
      <c r="AK91" s="20"/>
      <c r="AL91" s="20"/>
      <c r="AM91" s="20"/>
      <c r="AN91" s="20"/>
      <c r="AO91" s="20"/>
      <c r="AP91" s="20"/>
      <c r="AQ91" s="20"/>
      <c r="AR91" s="20"/>
      <c r="AS91" s="20"/>
      <c r="AT91" s="615"/>
      <c r="AU91" s="141"/>
      <c r="AV91" s="141"/>
      <c r="AW91" s="576"/>
      <c r="AX91" s="174"/>
      <c r="AY91" s="174"/>
      <c r="AZ91" s="174"/>
      <c r="BA91" s="574"/>
      <c r="BB91" s="636"/>
      <c r="BC91" s="174"/>
      <c r="BD91" s="174"/>
      <c r="BE91" s="574"/>
      <c r="BF91" s="636"/>
      <c r="BG91" s="174"/>
      <c r="BH91" s="174"/>
      <c r="BI91" s="574"/>
      <c r="BJ91" s="636"/>
      <c r="BK91" s="174"/>
      <c r="BL91" s="174"/>
      <c r="BM91" s="574"/>
      <c r="BN91" s="753"/>
      <c r="BO91" s="174"/>
      <c r="BP91" s="174"/>
      <c r="BQ91" s="574"/>
      <c r="BR91" s="718">
        <f>BV91/1.59</f>
        <v>2.5786163522012573</v>
      </c>
      <c r="BS91" s="1574">
        <v>2.75</v>
      </c>
      <c r="BT91" s="1574">
        <f>+BX91/1.39</f>
        <v>3.3093525179856114</v>
      </c>
      <c r="BU91" s="542">
        <f>BY91/1.33</f>
        <v>2.9323308270676689</v>
      </c>
      <c r="BV91" s="718">
        <v>4.0999999999999996</v>
      </c>
      <c r="BW91" s="718">
        <v>4.0999999999999996</v>
      </c>
      <c r="BX91" s="718">
        <v>4.5999999999999996</v>
      </c>
      <c r="BY91" s="1263">
        <v>3.9</v>
      </c>
      <c r="BZ91" s="149">
        <f>BV91*(1+BZ92)</f>
        <v>5.33</v>
      </c>
      <c r="CA91" s="149">
        <f>BW91*(1+CA92)</f>
        <v>4.8789999999999996</v>
      </c>
      <c r="CB91" s="149">
        <f>BX91*(1+CB92)</f>
        <v>5.5659999999999998</v>
      </c>
      <c r="CC91" s="542">
        <f>BY91*(1+CC92)</f>
        <v>4.641</v>
      </c>
      <c r="CD91" s="312">
        <f t="shared" ref="CD91:CG91" si="195">BZ91*(1+CD92)</f>
        <v>6.1294999999999993</v>
      </c>
      <c r="CE91" s="149">
        <f t="shared" si="195"/>
        <v>5.3669000000000002</v>
      </c>
      <c r="CF91" s="149">
        <f t="shared" si="195"/>
        <v>5.8443000000000005</v>
      </c>
      <c r="CG91" s="542">
        <f t="shared" si="195"/>
        <v>4.641</v>
      </c>
      <c r="CH91" s="174"/>
      <c r="CI91" s="174"/>
      <c r="CJ91" s="174"/>
      <c r="CK91" s="174"/>
      <c r="CL91" s="174"/>
      <c r="CM91" s="174"/>
      <c r="CN91" s="174"/>
      <c r="CO91" s="174"/>
      <c r="CP91" s="174"/>
      <c r="CQ91" s="174"/>
      <c r="CR91" s="174"/>
      <c r="CS91" s="174"/>
      <c r="CT91" s="174"/>
      <c r="CU91" s="174"/>
      <c r="CV91" s="174"/>
      <c r="CW91" s="174"/>
      <c r="CX91" s="174"/>
      <c r="CY91" s="174"/>
      <c r="CZ91" s="174"/>
      <c r="DA91" s="174"/>
      <c r="DB91" s="174"/>
      <c r="DC91" s="174"/>
      <c r="DD91" s="174"/>
      <c r="DE91" s="174"/>
      <c r="DF91" s="174"/>
      <c r="DG91" s="174"/>
      <c r="DH91" s="174"/>
      <c r="DI91" s="574"/>
      <c r="DJ91" s="1513"/>
      <c r="DK91" s="141"/>
      <c r="DL91" s="141"/>
      <c r="DM91" s="141"/>
      <c r="DN91" s="141"/>
      <c r="DO91" s="141"/>
      <c r="DP91" s="141"/>
      <c r="DQ91" s="615"/>
      <c r="DR91" s="141"/>
      <c r="DS91" s="141"/>
      <c r="DT91" s="141"/>
      <c r="DU91" s="141"/>
      <c r="DV91" s="141"/>
      <c r="DW91" s="141"/>
      <c r="DX91" s="141"/>
      <c r="DY91" s="800">
        <f>DZ91/(1+DZ92)</f>
        <v>8.570592368336694</v>
      </c>
      <c r="DZ91" s="800">
        <f>SUM(BR91:BU91)</f>
        <v>11.570299697254537</v>
      </c>
      <c r="EA91" s="800">
        <f>SUM(BV91:BY91)</f>
        <v>16.7</v>
      </c>
      <c r="EB91" s="800">
        <f>SUM(BZ91:CC91)</f>
        <v>20.415999999999997</v>
      </c>
      <c r="EC91" s="800">
        <f>SUM(CD91:CG91)</f>
        <v>21.981699999999996</v>
      </c>
      <c r="ED91" s="149">
        <f t="shared" ref="ED91:EJ91" si="196">EC91*(1+ED92)</f>
        <v>23.008022299862851</v>
      </c>
      <c r="EE91" s="149">
        <f t="shared" si="196"/>
        <v>25.07874430685051</v>
      </c>
      <c r="EF91" s="149">
        <f t="shared" si="196"/>
        <v>26.834256408330049</v>
      </c>
      <c r="EG91" s="149">
        <f t="shared" si="196"/>
        <v>28.175969228746553</v>
      </c>
      <c r="EH91" s="149">
        <f t="shared" si="196"/>
        <v>29.303007997896415</v>
      </c>
      <c r="EI91" s="149">
        <f t="shared" si="196"/>
        <v>30.475128317812274</v>
      </c>
      <c r="EJ91" s="542">
        <f t="shared" si="196"/>
        <v>31.694133450524767</v>
      </c>
      <c r="EK91" s="12"/>
      <c r="EL91" s="1615">
        <f>(EG91/EB91)^0.2-1</f>
        <v>6.6551034917433638E-2</v>
      </c>
      <c r="EM91" s="12"/>
      <c r="EN91" s="12"/>
      <c r="EO91" s="12"/>
      <c r="EP91" s="12"/>
      <c r="EQ91" s="12"/>
      <c r="ER91" s="12"/>
      <c r="ES91" s="12"/>
      <c r="ET91" s="12"/>
      <c r="EU91" s="12"/>
      <c r="EV91" s="12"/>
      <c r="EW91" s="12"/>
      <c r="EX91" s="12"/>
      <c r="EY91" s="12"/>
      <c r="EZ91" s="12"/>
      <c r="FA91" s="12"/>
      <c r="FB91" s="12"/>
      <c r="FC91" s="12"/>
      <c r="FD91" s="12"/>
      <c r="FE91" s="12"/>
      <c r="FF91" s="12"/>
      <c r="FG91" s="12"/>
      <c r="FH91" s="12"/>
      <c r="FI91" s="12"/>
      <c r="FJ91" s="12"/>
      <c r="FK91" s="12"/>
      <c r="FL91" s="12"/>
      <c r="FM91" s="12"/>
      <c r="FN91" s="12"/>
      <c r="FO91" s="12"/>
      <c r="FP91" s="12"/>
      <c r="FQ91" s="12"/>
      <c r="FR91" s="12"/>
      <c r="FS91" s="12"/>
      <c r="FT91" s="12"/>
      <c r="FU91" s="12"/>
      <c r="FV91" s="12"/>
      <c r="FW91" s="12"/>
      <c r="FX91" s="12"/>
      <c r="FY91" s="12"/>
      <c r="FZ91" s="12"/>
      <c r="GA91" s="12"/>
      <c r="GB91" s="12"/>
      <c r="GC91" s="12"/>
      <c r="GD91" s="12"/>
      <c r="GE91" s="12"/>
      <c r="GF91" s="12"/>
      <c r="GG91" s="12"/>
      <c r="GH91" s="12"/>
      <c r="GI91" s="12"/>
      <c r="GJ91" s="12"/>
      <c r="GK91" s="12"/>
      <c r="GL91" s="12"/>
      <c r="GM91" s="12"/>
      <c r="GN91" s="12"/>
      <c r="GO91" s="12"/>
      <c r="GP91" s="12"/>
      <c r="GQ91" s="12"/>
      <c r="GR91" s="12"/>
      <c r="GS91" s="12"/>
      <c r="GT91" s="12"/>
      <c r="GU91" s="12"/>
      <c r="GV91" s="12"/>
      <c r="GW91" s="12"/>
      <c r="GX91" s="12"/>
      <c r="GY91" s="12"/>
      <c r="GZ91" s="12"/>
      <c r="HA91" s="12"/>
      <c r="HB91" s="12"/>
      <c r="HC91" s="12"/>
      <c r="HD91" s="12"/>
      <c r="HE91" s="12"/>
      <c r="HF91" s="12"/>
      <c r="HG91" s="12"/>
      <c r="HH91" s="12"/>
      <c r="HI91" s="12"/>
      <c r="HJ91" s="12"/>
      <c r="HK91" s="12"/>
      <c r="HL91" s="12"/>
      <c r="HM91" s="12"/>
      <c r="HN91" s="12"/>
      <c r="HO91" s="12"/>
      <c r="HP91" s="12"/>
      <c r="HQ91" s="12"/>
      <c r="HR91" s="12"/>
      <c r="HS91" s="12"/>
      <c r="HT91" s="12"/>
      <c r="HU91" s="12"/>
      <c r="HV91" s="12"/>
      <c r="HW91" s="12"/>
    </row>
    <row r="92" spans="1:231" ht="13.5" customHeight="1">
      <c r="A92" s="4"/>
      <c r="H92" s="4"/>
      <c r="I92" s="1524" t="s">
        <v>484</v>
      </c>
      <c r="J92" s="20"/>
      <c r="K92" s="20"/>
      <c r="L92" s="20"/>
      <c r="M92" s="20"/>
      <c r="N92" s="20"/>
      <c r="O92" s="20"/>
      <c r="P92" s="20"/>
      <c r="Q92" s="20"/>
      <c r="R92" s="20"/>
      <c r="S92" s="20"/>
      <c r="T92" s="20"/>
      <c r="U92" s="20"/>
      <c r="V92" s="20"/>
      <c r="W92" s="20"/>
      <c r="X92" s="20"/>
      <c r="Y92" s="20"/>
      <c r="Z92" s="20"/>
      <c r="AA92" s="20"/>
      <c r="AB92" s="20"/>
      <c r="AC92" s="20"/>
      <c r="AD92" s="20"/>
      <c r="AE92" s="20"/>
      <c r="AF92" s="20"/>
      <c r="AG92" s="20"/>
      <c r="AH92" s="20"/>
      <c r="AI92" s="20"/>
      <c r="AJ92" s="20"/>
      <c r="AK92" s="20"/>
      <c r="AL92" s="20"/>
      <c r="AM92" s="20"/>
      <c r="AN92" s="20"/>
      <c r="AO92" s="20"/>
      <c r="AP92" s="20"/>
      <c r="AQ92" s="20"/>
      <c r="AR92" s="20"/>
      <c r="AS92" s="20"/>
      <c r="AT92" s="615"/>
      <c r="AU92" s="141"/>
      <c r="AV92" s="141"/>
      <c r="AW92" s="576"/>
      <c r="AX92" s="174"/>
      <c r="AY92" s="174"/>
      <c r="AZ92" s="174"/>
      <c r="BA92" s="574"/>
      <c r="BB92" s="636"/>
      <c r="BC92" s="174"/>
      <c r="BD92" s="174"/>
      <c r="BE92" s="574"/>
      <c r="BF92" s="636"/>
      <c r="BG92" s="174"/>
      <c r="BH92" s="174"/>
      <c r="BI92" s="574"/>
      <c r="BJ92" s="636"/>
      <c r="BK92" s="174"/>
      <c r="BL92" s="174"/>
      <c r="BM92" s="574"/>
      <c r="BN92" s="753"/>
      <c r="BO92" s="174"/>
      <c r="BP92" s="174"/>
      <c r="BQ92" s="574"/>
      <c r="BR92" s="187"/>
      <c r="BS92" s="901"/>
      <c r="BT92" s="901"/>
      <c r="BU92" s="1294"/>
      <c r="BV92" s="1361">
        <f>+BV91/BR91-1</f>
        <v>0.5900000000000003</v>
      </c>
      <c r="BW92" s="1361">
        <f>+BW91/BS91-1</f>
        <v>0.49090909090909074</v>
      </c>
      <c r="BX92" s="1361">
        <f>+BX91/BT91-1</f>
        <v>0.3899999999999999</v>
      </c>
      <c r="BY92" s="1362">
        <f>+BY91/BU91-1</f>
        <v>0.33000000000000007</v>
      </c>
      <c r="BZ92" s="1648">
        <v>0.3</v>
      </c>
      <c r="CA92" s="176">
        <v>0.19</v>
      </c>
      <c r="CB92" s="904">
        <f>+CB74+0.02</f>
        <v>0.21</v>
      </c>
      <c r="CC92" s="581">
        <v>0.19</v>
      </c>
      <c r="CD92" s="645">
        <v>0.15</v>
      </c>
      <c r="CE92" s="176">
        <v>0.1</v>
      </c>
      <c r="CF92" s="176">
        <v>0.05</v>
      </c>
      <c r="CG92" s="581">
        <v>0</v>
      </c>
      <c r="CH92" s="174"/>
      <c r="CI92" s="174"/>
      <c r="CJ92" s="174"/>
      <c r="CK92" s="174"/>
      <c r="CL92" s="174"/>
      <c r="CM92" s="174"/>
      <c r="CN92" s="174"/>
      <c r="CO92" s="174"/>
      <c r="CP92" s="174"/>
      <c r="CQ92" s="174"/>
      <c r="CR92" s="174"/>
      <c r="CS92" s="174"/>
      <c r="CT92" s="174"/>
      <c r="CU92" s="174"/>
      <c r="CV92" s="174"/>
      <c r="CW92" s="174"/>
      <c r="CX92" s="174"/>
      <c r="CY92" s="174"/>
      <c r="CZ92" s="174"/>
      <c r="DA92" s="174"/>
      <c r="DB92" s="174"/>
      <c r="DC92" s="174"/>
      <c r="DD92" s="174"/>
      <c r="DE92" s="174"/>
      <c r="DF92" s="174"/>
      <c r="DG92" s="174"/>
      <c r="DH92" s="174"/>
      <c r="DI92" s="574"/>
      <c r="DJ92" s="715"/>
      <c r="DK92" s="141"/>
      <c r="DL92" s="141"/>
      <c r="DM92" s="141"/>
      <c r="DN92" s="141"/>
      <c r="DO92" s="141"/>
      <c r="DP92" s="141"/>
      <c r="DQ92" s="615"/>
      <c r="DR92" s="141"/>
      <c r="DS92" s="141"/>
      <c r="DT92" s="141"/>
      <c r="DU92" s="141"/>
      <c r="DV92" s="141"/>
      <c r="DW92" s="141"/>
      <c r="DX92" s="141"/>
      <c r="DY92" s="187"/>
      <c r="DZ92" s="1038">
        <v>0.35</v>
      </c>
      <c r="EA92" s="1360">
        <f>+EA91/DZ91-1</f>
        <v>0.44335068554556667</v>
      </c>
      <c r="EB92" s="1360">
        <f>+EB91/EA91-1</f>
        <v>0.22251497005988008</v>
      </c>
      <c r="EC92" s="1360">
        <f>+EC91/EB91-1</f>
        <v>7.6689851097178741E-2</v>
      </c>
      <c r="ED92" s="1668">
        <f>EC92-0.03</f>
        <v>4.6689851097178742E-2</v>
      </c>
      <c r="EE92" s="1668">
        <v>0.09</v>
      </c>
      <c r="EF92" s="1668">
        <v>7.0000000000000007E-2</v>
      </c>
      <c r="EG92" s="1668">
        <v>0.05</v>
      </c>
      <c r="EH92" s="1668">
        <v>0.04</v>
      </c>
      <c r="EI92" s="1668">
        <v>0.04</v>
      </c>
      <c r="EJ92" s="1669">
        <v>0.04</v>
      </c>
      <c r="EK92" s="99"/>
      <c r="EL92" s="99"/>
      <c r="EM92" s="99"/>
      <c r="EN92" s="99"/>
      <c r="EO92" s="99"/>
      <c r="EP92" s="99"/>
      <c r="EQ92" s="99"/>
      <c r="ER92" s="99"/>
      <c r="ES92" s="99"/>
      <c r="ET92" s="99"/>
      <c r="EU92" s="99"/>
      <c r="EV92" s="99"/>
      <c r="EW92" s="99"/>
      <c r="EX92" s="99"/>
      <c r="EY92" s="99"/>
      <c r="EZ92" s="99"/>
      <c r="FA92" s="99"/>
      <c r="FB92" s="99"/>
      <c r="FC92" s="99"/>
      <c r="FD92" s="99"/>
      <c r="FE92" s="99"/>
      <c r="FF92" s="99"/>
      <c r="FG92" s="99"/>
      <c r="FH92" s="99"/>
      <c r="FI92" s="99"/>
      <c r="FJ92" s="99"/>
      <c r="FK92" s="99"/>
      <c r="FL92" s="99"/>
      <c r="FM92" s="99"/>
      <c r="FN92" s="99"/>
      <c r="FO92" s="99"/>
      <c r="FP92" s="99"/>
      <c r="FQ92" s="99"/>
      <c r="FR92" s="99"/>
      <c r="FS92" s="99"/>
      <c r="FT92" s="99"/>
      <c r="FU92" s="99"/>
      <c r="FV92" s="99"/>
      <c r="FW92" s="99"/>
      <c r="FX92" s="99"/>
      <c r="FY92" s="99"/>
      <c r="FZ92" s="99"/>
      <c r="GA92" s="99"/>
      <c r="GB92" s="99"/>
      <c r="GC92" s="99"/>
      <c r="GD92" s="99"/>
      <c r="GE92" s="99"/>
      <c r="GF92" s="99"/>
      <c r="GG92" s="99"/>
      <c r="GH92" s="99"/>
      <c r="GI92" s="99"/>
      <c r="GJ92" s="99"/>
      <c r="GK92" s="99"/>
      <c r="GL92" s="99"/>
      <c r="GM92" s="99"/>
      <c r="GN92" s="99"/>
      <c r="GO92" s="99"/>
      <c r="GP92" s="99"/>
      <c r="GQ92" s="99"/>
      <c r="GR92" s="99"/>
      <c r="GS92" s="99"/>
      <c r="GT92" s="99"/>
      <c r="GU92" s="99"/>
      <c r="GV92" s="99"/>
      <c r="GW92" s="99"/>
      <c r="GX92" s="99"/>
      <c r="GY92" s="99"/>
      <c r="GZ92" s="99"/>
      <c r="HA92" s="99"/>
      <c r="HB92" s="99"/>
      <c r="HC92" s="99"/>
      <c r="HD92" s="99"/>
      <c r="HE92" s="99"/>
      <c r="HF92" s="99"/>
      <c r="HG92" s="99"/>
      <c r="HH92" s="99"/>
      <c r="HI92" s="99"/>
      <c r="HJ92" s="99"/>
      <c r="HK92" s="99"/>
      <c r="HL92" s="99"/>
      <c r="HM92" s="99"/>
      <c r="HN92" s="99"/>
      <c r="HO92" s="99"/>
      <c r="HP92" s="99"/>
      <c r="HQ92" s="99"/>
      <c r="HR92" s="99"/>
      <c r="HS92" s="99"/>
      <c r="HT92" s="99"/>
      <c r="HU92" s="99"/>
      <c r="HV92" s="99"/>
      <c r="HW92" s="99"/>
    </row>
    <row r="93" spans="1:231" ht="13.5" customHeight="1">
      <c r="A93" s="4"/>
      <c r="H93" s="4"/>
      <c r="I93" s="1524" t="s">
        <v>485</v>
      </c>
      <c r="J93" s="20"/>
      <c r="K93" s="20"/>
      <c r="L93" s="20"/>
      <c r="M93" s="20"/>
      <c r="N93" s="20"/>
      <c r="O93" s="20"/>
      <c r="P93" s="20"/>
      <c r="Q93" s="20"/>
      <c r="R93" s="20"/>
      <c r="S93" s="20"/>
      <c r="T93" s="20"/>
      <c r="U93" s="20"/>
      <c r="V93" s="20"/>
      <c r="W93" s="20"/>
      <c r="X93" s="20"/>
      <c r="Y93" s="20"/>
      <c r="Z93" s="20"/>
      <c r="AA93" s="20"/>
      <c r="AB93" s="20"/>
      <c r="AC93" s="20"/>
      <c r="AD93" s="20"/>
      <c r="AE93" s="20"/>
      <c r="AF93" s="20"/>
      <c r="AG93" s="20"/>
      <c r="AH93" s="20"/>
      <c r="AI93" s="20"/>
      <c r="AJ93" s="20"/>
      <c r="AK93" s="20"/>
      <c r="AL93" s="20"/>
      <c r="AM93" s="20"/>
      <c r="AN93" s="20"/>
      <c r="AO93" s="20"/>
      <c r="AP93" s="20"/>
      <c r="AQ93" s="20"/>
      <c r="AR93" s="20"/>
      <c r="AS93" s="20"/>
      <c r="AT93" s="615"/>
      <c r="AU93" s="141"/>
      <c r="AV93" s="141"/>
      <c r="AW93" s="576"/>
      <c r="AX93" s="174"/>
      <c r="AY93" s="174"/>
      <c r="AZ93" s="174"/>
      <c r="BA93" s="574"/>
      <c r="BB93" s="636"/>
      <c r="BC93" s="174"/>
      <c r="BD93" s="174"/>
      <c r="BE93" s="574"/>
      <c r="BF93" s="636"/>
      <c r="BG93" s="174"/>
      <c r="BH93" s="174"/>
      <c r="BI93" s="574"/>
      <c r="BJ93" s="636"/>
      <c r="BK93" s="174"/>
      <c r="BL93" s="174"/>
      <c r="BM93" s="574"/>
      <c r="BN93" s="753"/>
      <c r="BO93" s="174"/>
      <c r="BP93" s="174"/>
      <c r="BQ93" s="574"/>
      <c r="BR93" s="187"/>
      <c r="BS93" s="150">
        <f>BS91-BO91</f>
        <v>2.75</v>
      </c>
      <c r="BT93" s="150">
        <f>BT91-BP91</f>
        <v>3.3093525179856114</v>
      </c>
      <c r="BU93" s="409">
        <f>BU91-BQ91</f>
        <v>2.9323308270676689</v>
      </c>
      <c r="BV93" s="314">
        <f t="shared" ref="BV93:CC93" si="197">BV91-BR91</f>
        <v>1.5213836477987424</v>
      </c>
      <c r="BW93" s="150">
        <f t="shared" si="197"/>
        <v>1.3499999999999996</v>
      </c>
      <c r="BX93" s="150">
        <f t="shared" si="197"/>
        <v>1.2906474820143883</v>
      </c>
      <c r="BY93" s="409">
        <f t="shared" si="197"/>
        <v>0.96766917293233101</v>
      </c>
      <c r="BZ93" s="314">
        <f t="shared" si="197"/>
        <v>1.2300000000000004</v>
      </c>
      <c r="CA93" s="150">
        <f t="shared" si="197"/>
        <v>0.77899999999999991</v>
      </c>
      <c r="CB93" s="150">
        <f t="shared" si="197"/>
        <v>0.96600000000000019</v>
      </c>
      <c r="CC93" s="409">
        <f t="shared" si="197"/>
        <v>0.7410000000000001</v>
      </c>
      <c r="CD93" s="314">
        <f t="shared" ref="CD93" si="198">CD91-BZ91</f>
        <v>0.79949999999999921</v>
      </c>
      <c r="CE93" s="150">
        <f t="shared" ref="CE93" si="199">CE91-CA91</f>
        <v>0.48790000000000067</v>
      </c>
      <c r="CF93" s="150">
        <f t="shared" ref="CF93" si="200">CF91-CB91</f>
        <v>0.27830000000000066</v>
      </c>
      <c r="CG93" s="409">
        <f t="shared" ref="CG93" si="201">CG91-CC91</f>
        <v>0</v>
      </c>
      <c r="CH93" s="1266"/>
      <c r="CI93" s="1266"/>
      <c r="CJ93" s="1266"/>
      <c r="CK93" s="1266"/>
      <c r="CL93" s="1266"/>
      <c r="CM93" s="1266"/>
      <c r="CN93" s="1266"/>
      <c r="CO93" s="1266"/>
      <c r="CP93" s="1266"/>
      <c r="CQ93" s="1266"/>
      <c r="CR93" s="1266"/>
      <c r="CS93" s="1266"/>
      <c r="CT93" s="1266"/>
      <c r="CU93" s="1266"/>
      <c r="CV93" s="1266"/>
      <c r="CW93" s="1266"/>
      <c r="CX93" s="1266"/>
      <c r="CY93" s="1266"/>
      <c r="CZ93" s="1266"/>
      <c r="DA93" s="1266"/>
      <c r="DB93" s="1266"/>
      <c r="DC93" s="1266"/>
      <c r="DD93" s="1266"/>
      <c r="DE93" s="1266"/>
      <c r="DF93" s="1266"/>
      <c r="DG93" s="1266"/>
      <c r="DH93" s="1268"/>
      <c r="DI93" s="1269"/>
      <c r="DJ93" s="1511"/>
      <c r="DK93" s="1266"/>
      <c r="DL93" s="1266"/>
      <c r="DM93" s="1266"/>
      <c r="DN93" s="1266"/>
      <c r="DO93" s="1266"/>
      <c r="DP93" s="1266"/>
      <c r="DQ93" s="1266"/>
      <c r="DR93" s="1266"/>
      <c r="DS93" s="1266"/>
      <c r="DT93" s="1266"/>
      <c r="DU93" s="1266"/>
      <c r="DV93" s="1268"/>
      <c r="DW93" s="1268"/>
      <c r="DX93" s="150"/>
      <c r="DY93" s="150"/>
      <c r="DZ93" s="150">
        <f t="shared" ref="DZ93:EJ93" si="202">DZ91-DY91</f>
        <v>2.9997073289178431</v>
      </c>
      <c r="EA93" s="150">
        <f t="shared" si="202"/>
        <v>5.1297003027454622</v>
      </c>
      <c r="EB93" s="150">
        <f t="shared" si="202"/>
        <v>3.7159999999999975</v>
      </c>
      <c r="EC93" s="150">
        <f t="shared" si="202"/>
        <v>1.5656999999999996</v>
      </c>
      <c r="ED93" s="150">
        <f t="shared" si="202"/>
        <v>1.0263222998628549</v>
      </c>
      <c r="EE93" s="150">
        <f t="shared" si="202"/>
        <v>2.0707220069876584</v>
      </c>
      <c r="EF93" s="150">
        <f t="shared" si="202"/>
        <v>1.755512101479539</v>
      </c>
      <c r="EG93" s="150">
        <f t="shared" si="202"/>
        <v>1.3417128204165039</v>
      </c>
      <c r="EH93" s="150">
        <f t="shared" si="202"/>
        <v>1.1270387691498627</v>
      </c>
      <c r="EI93" s="150">
        <f t="shared" si="202"/>
        <v>1.1721203199158587</v>
      </c>
      <c r="EJ93" s="409">
        <f t="shared" si="202"/>
        <v>1.2190051327124927</v>
      </c>
      <c r="EK93" s="99"/>
      <c r="EL93" s="99"/>
      <c r="EM93" s="99"/>
      <c r="EN93" s="99"/>
      <c r="EO93" s="99"/>
      <c r="EP93" s="99"/>
      <c r="EQ93" s="99"/>
      <c r="ER93" s="99"/>
      <c r="ES93" s="99"/>
      <c r="ET93" s="99"/>
      <c r="EU93" s="99"/>
      <c r="EV93" s="99"/>
      <c r="EW93" s="99"/>
      <c r="EX93" s="99"/>
      <c r="EY93" s="99"/>
      <c r="EZ93" s="99"/>
      <c r="FA93" s="99"/>
      <c r="FB93" s="99"/>
      <c r="FC93" s="99"/>
      <c r="FD93" s="99"/>
      <c r="FE93" s="99"/>
      <c r="FF93" s="99"/>
      <c r="FG93" s="99"/>
      <c r="FH93" s="99"/>
      <c r="FI93" s="99"/>
      <c r="FJ93" s="99"/>
      <c r="FK93" s="99"/>
      <c r="FL93" s="99"/>
      <c r="FM93" s="99"/>
      <c r="FN93" s="99"/>
      <c r="FO93" s="99"/>
      <c r="FP93" s="99"/>
      <c r="FQ93" s="99"/>
      <c r="FR93" s="99"/>
      <c r="FS93" s="99"/>
      <c r="FT93" s="99"/>
      <c r="FU93" s="99"/>
      <c r="FV93" s="99"/>
      <c r="FW93" s="99"/>
      <c r="FX93" s="99"/>
      <c r="FY93" s="99"/>
      <c r="FZ93" s="99"/>
      <c r="GA93" s="99"/>
      <c r="GB93" s="99"/>
      <c r="GC93" s="99"/>
      <c r="GD93" s="99"/>
      <c r="GE93" s="99"/>
      <c r="GF93" s="99"/>
      <c r="GG93" s="99"/>
      <c r="GH93" s="99"/>
      <c r="GI93" s="99"/>
      <c r="GJ93" s="99"/>
      <c r="GK93" s="99"/>
      <c r="GL93" s="99"/>
      <c r="GM93" s="99"/>
      <c r="GN93" s="99"/>
      <c r="GO93" s="99"/>
      <c r="GP93" s="99"/>
      <c r="GQ93" s="99"/>
      <c r="GR93" s="99"/>
      <c r="GS93" s="99"/>
      <c r="GT93" s="99"/>
      <c r="GU93" s="99"/>
      <c r="GV93" s="99"/>
      <c r="GW93" s="99"/>
      <c r="GX93" s="99"/>
      <c r="GY93" s="99"/>
      <c r="GZ93" s="99"/>
      <c r="HA93" s="99"/>
      <c r="HB93" s="99"/>
      <c r="HC93" s="99"/>
      <c r="HD93" s="99"/>
      <c r="HE93" s="99"/>
      <c r="HF93" s="99"/>
      <c r="HG93" s="99"/>
      <c r="HH93" s="99"/>
      <c r="HI93" s="99"/>
      <c r="HJ93" s="99"/>
      <c r="HK93" s="99"/>
      <c r="HL93" s="99"/>
      <c r="HM93" s="99"/>
      <c r="HN93" s="99"/>
      <c r="HO93" s="99"/>
      <c r="HP93" s="99"/>
      <c r="HQ93" s="99"/>
      <c r="HR93" s="99"/>
      <c r="HS93" s="99"/>
      <c r="HT93" s="99"/>
      <c r="HU93" s="99"/>
      <c r="HV93" s="99"/>
      <c r="HW93" s="99"/>
    </row>
    <row r="94" spans="1:231" ht="13.5" customHeight="1">
      <c r="A94" s="4"/>
      <c r="H94" s="4"/>
      <c r="I94" s="1524" t="s">
        <v>486</v>
      </c>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c r="AI94" s="20"/>
      <c r="AJ94" s="20"/>
      <c r="AK94" s="20"/>
      <c r="AL94" s="20"/>
      <c r="AM94" s="20"/>
      <c r="AN94" s="20"/>
      <c r="AO94" s="20"/>
      <c r="AP94" s="20"/>
      <c r="AQ94" s="20"/>
      <c r="AR94" s="20"/>
      <c r="AS94" s="20"/>
      <c r="AT94" s="615"/>
      <c r="AU94" s="141"/>
      <c r="AV94" s="141"/>
      <c r="AW94" s="576"/>
      <c r="AX94" s="174"/>
      <c r="AY94" s="174"/>
      <c r="AZ94" s="174"/>
      <c r="BA94" s="574"/>
      <c r="BB94" s="174"/>
      <c r="BC94" s="174"/>
      <c r="BD94" s="174"/>
      <c r="BE94" s="574"/>
      <c r="BF94" s="636"/>
      <c r="BG94" s="174"/>
      <c r="BH94" s="174"/>
      <c r="BI94" s="574"/>
      <c r="BJ94" s="636"/>
      <c r="BK94" s="174"/>
      <c r="BL94" s="174"/>
      <c r="BM94" s="574"/>
      <c r="BN94" s="753"/>
      <c r="BO94" s="174"/>
      <c r="BP94" s="174"/>
      <c r="BQ94" s="574"/>
      <c r="BR94" s="187"/>
      <c r="BS94" s="1268">
        <f>BS91/BR91-1</f>
        <v>6.6463414634146512E-2</v>
      </c>
      <c r="BT94" s="1268">
        <f>BT91/BS91-1</f>
        <v>0.20340091563113138</v>
      </c>
      <c r="BU94" s="1269">
        <f>BU91/BT91-1</f>
        <v>-0.11392611964694344</v>
      </c>
      <c r="BV94" s="1267">
        <f t="shared" ref="BV94:CC94" si="203">BV91/BU91-1</f>
        <v>0.39820512820512821</v>
      </c>
      <c r="BW94" s="1268">
        <f t="shared" si="203"/>
        <v>0</v>
      </c>
      <c r="BX94" s="1268">
        <f t="shared" si="203"/>
        <v>0.12195121951219523</v>
      </c>
      <c r="BY94" s="1269">
        <f t="shared" si="203"/>
        <v>-0.15217391304347816</v>
      </c>
      <c r="BZ94" s="1267">
        <f t="shared" si="203"/>
        <v>0.3666666666666667</v>
      </c>
      <c r="CA94" s="1268">
        <f t="shared" si="203"/>
        <v>-8.4615384615384759E-2</v>
      </c>
      <c r="CB94" s="1268">
        <f t="shared" si="203"/>
        <v>0.1408075425292068</v>
      </c>
      <c r="CC94" s="1269">
        <f t="shared" si="203"/>
        <v>-0.16618756737333806</v>
      </c>
      <c r="CD94" s="1267">
        <f t="shared" ref="CD94" si="204">CD91/CC91-1</f>
        <v>0.32072829131652636</v>
      </c>
      <c r="CE94" s="1268">
        <f t="shared" ref="CE94" si="205">CE91/CD91-1</f>
        <v>-0.12441471571906337</v>
      </c>
      <c r="CF94" s="1268">
        <f t="shared" ref="CF94" si="206">CF91/CE91-1</f>
        <v>8.8952654232424822E-2</v>
      </c>
      <c r="CG94" s="1269">
        <f t="shared" ref="CG94" si="207">CG91/CF91-1</f>
        <v>-0.20589292130794112</v>
      </c>
      <c r="CH94" s="1266"/>
      <c r="CI94" s="1266"/>
      <c r="CJ94" s="1266"/>
      <c r="CK94" s="1266"/>
      <c r="CL94" s="1266"/>
      <c r="CM94" s="1266"/>
      <c r="CN94" s="1266"/>
      <c r="CO94" s="1266"/>
      <c r="CP94" s="1266"/>
      <c r="CQ94" s="1266"/>
      <c r="CR94" s="1266"/>
      <c r="CS94" s="1266"/>
      <c r="CT94" s="1266"/>
      <c r="CU94" s="1266"/>
      <c r="CV94" s="1266"/>
      <c r="CW94" s="1266"/>
      <c r="CX94" s="1266"/>
      <c r="CY94" s="1266"/>
      <c r="CZ94" s="1266"/>
      <c r="DA94" s="1266"/>
      <c r="DB94" s="1266"/>
      <c r="DC94" s="1266"/>
      <c r="DD94" s="1266"/>
      <c r="DE94" s="1266"/>
      <c r="DF94" s="1266"/>
      <c r="DG94" s="1266"/>
      <c r="DH94" s="1268"/>
      <c r="DI94" s="1269"/>
      <c r="DJ94" s="1511"/>
      <c r="DK94" s="1266"/>
      <c r="DL94" s="1266"/>
      <c r="DM94" s="1266"/>
      <c r="DN94" s="1266"/>
      <c r="DO94" s="1266"/>
      <c r="DP94" s="1266"/>
      <c r="DQ94" s="1266"/>
      <c r="DR94" s="1266"/>
      <c r="DS94" s="1266"/>
      <c r="DT94" s="1266"/>
      <c r="DU94" s="1266"/>
      <c r="DV94" s="1268"/>
      <c r="DW94" s="1268"/>
      <c r="DX94" s="1268"/>
      <c r="DY94" s="1266"/>
      <c r="DZ94" s="1266"/>
      <c r="EA94" s="1266"/>
      <c r="EB94" s="1266"/>
      <c r="EC94" s="1266"/>
      <c r="ED94" s="1266"/>
      <c r="EE94" s="1266"/>
      <c r="EF94" s="1266"/>
      <c r="EG94" s="1266"/>
      <c r="EH94" s="1266"/>
      <c r="EI94" s="1266"/>
      <c r="EJ94" s="1269"/>
      <c r="EK94" s="99"/>
      <c r="EL94" s="99"/>
      <c r="EM94" s="99"/>
      <c r="EN94" s="99"/>
      <c r="EO94" s="99"/>
      <c r="EP94" s="99"/>
      <c r="EQ94" s="99"/>
      <c r="ER94" s="99"/>
      <c r="ES94" s="99"/>
      <c r="ET94" s="99"/>
      <c r="EU94" s="99"/>
      <c r="EV94" s="99"/>
      <c r="EW94" s="99"/>
      <c r="EX94" s="99"/>
      <c r="EY94" s="99"/>
      <c r="EZ94" s="99"/>
      <c r="FA94" s="99"/>
      <c r="FB94" s="99"/>
      <c r="FC94" s="99"/>
      <c r="FD94" s="99"/>
      <c r="FE94" s="99"/>
      <c r="FF94" s="99"/>
      <c r="FG94" s="99"/>
      <c r="FH94" s="99"/>
      <c r="FI94" s="99"/>
      <c r="FJ94" s="99"/>
      <c r="FK94" s="99"/>
      <c r="FL94" s="99"/>
      <c r="FM94" s="99"/>
      <c r="FN94" s="99"/>
      <c r="FO94" s="99"/>
      <c r="FP94" s="99"/>
      <c r="FQ94" s="99"/>
      <c r="FR94" s="99"/>
      <c r="FS94" s="99"/>
      <c r="FT94" s="99"/>
      <c r="FU94" s="99"/>
      <c r="FV94" s="99"/>
      <c r="FW94" s="99"/>
      <c r="FX94" s="99"/>
      <c r="FY94" s="99"/>
      <c r="FZ94" s="99"/>
      <c r="GA94" s="99"/>
      <c r="GB94" s="99"/>
      <c r="GC94" s="99"/>
      <c r="GD94" s="99"/>
      <c r="GE94" s="99"/>
      <c r="GF94" s="99"/>
      <c r="GG94" s="99"/>
      <c r="GH94" s="99"/>
      <c r="GI94" s="99"/>
      <c r="GJ94" s="99"/>
      <c r="GK94" s="99"/>
      <c r="GL94" s="99"/>
      <c r="GM94" s="99"/>
      <c r="GN94" s="99"/>
      <c r="GO94" s="99"/>
      <c r="GP94" s="99"/>
      <c r="GQ94" s="99"/>
      <c r="GR94" s="99"/>
      <c r="GS94" s="99"/>
      <c r="GT94" s="99"/>
      <c r="GU94" s="99"/>
      <c r="GV94" s="99"/>
      <c r="GW94" s="99"/>
      <c r="GX94" s="99"/>
      <c r="GY94" s="99"/>
      <c r="GZ94" s="99"/>
      <c r="HA94" s="99"/>
      <c r="HB94" s="99"/>
      <c r="HC94" s="99"/>
      <c r="HD94" s="99"/>
      <c r="HE94" s="99"/>
      <c r="HF94" s="99"/>
      <c r="HG94" s="99"/>
      <c r="HH94" s="99"/>
      <c r="HI94" s="99"/>
      <c r="HJ94" s="99"/>
      <c r="HK94" s="99"/>
      <c r="HL94" s="99"/>
      <c r="HM94" s="99"/>
      <c r="HN94" s="99"/>
      <c r="HO94" s="99"/>
      <c r="HP94" s="99"/>
      <c r="HQ94" s="99"/>
      <c r="HR94" s="99"/>
      <c r="HS94" s="99"/>
      <c r="HT94" s="99"/>
      <c r="HU94" s="99"/>
      <c r="HV94" s="99"/>
      <c r="HW94" s="99"/>
    </row>
    <row r="95" spans="1:231" ht="13.5" customHeight="1">
      <c r="A95" s="4"/>
      <c r="H95" s="4"/>
      <c r="I95" s="1524" t="s">
        <v>487</v>
      </c>
      <c r="J95" s="20"/>
      <c r="K95" s="20"/>
      <c r="L95" s="20"/>
      <c r="M95" s="20"/>
      <c r="N95" s="20"/>
      <c r="O95" s="20"/>
      <c r="P95" s="20"/>
      <c r="Q95" s="20"/>
      <c r="R95" s="20"/>
      <c r="S95" s="20"/>
      <c r="T95" s="20"/>
      <c r="U95" s="20"/>
      <c r="V95" s="20"/>
      <c r="W95" s="20"/>
      <c r="X95" s="20"/>
      <c r="Y95" s="20"/>
      <c r="Z95" s="20"/>
      <c r="AA95" s="20"/>
      <c r="AB95" s="20"/>
      <c r="AC95" s="20"/>
      <c r="AD95" s="20"/>
      <c r="AE95" s="20"/>
      <c r="AF95" s="20"/>
      <c r="AG95" s="20"/>
      <c r="AH95" s="20"/>
      <c r="AI95" s="20"/>
      <c r="AJ95" s="20"/>
      <c r="AK95" s="20"/>
      <c r="AL95" s="20"/>
      <c r="AM95" s="20"/>
      <c r="AN95" s="20"/>
      <c r="AO95" s="20"/>
      <c r="AP95" s="20"/>
      <c r="AQ95" s="20"/>
      <c r="AR95" s="20"/>
      <c r="AS95" s="20"/>
      <c r="AT95" s="615"/>
      <c r="AU95" s="141"/>
      <c r="AV95" s="141"/>
      <c r="AW95" s="576"/>
      <c r="AX95" s="174"/>
      <c r="AY95" s="174"/>
      <c r="AZ95" s="174"/>
      <c r="BA95" s="574"/>
      <c r="BB95" s="174"/>
      <c r="BC95" s="174"/>
      <c r="BD95" s="174"/>
      <c r="BE95" s="574"/>
      <c r="BF95" s="636"/>
      <c r="BG95" s="174"/>
      <c r="BH95" s="174"/>
      <c r="BI95" s="574"/>
      <c r="BJ95" s="636"/>
      <c r="BK95" s="174"/>
      <c r="BL95" s="174"/>
      <c r="BM95" s="574"/>
      <c r="BN95" s="753"/>
      <c r="BO95" s="174"/>
      <c r="BP95" s="174"/>
      <c r="BQ95" s="574"/>
      <c r="BR95" s="187"/>
      <c r="BS95" s="901"/>
      <c r="BT95" s="901"/>
      <c r="BU95" s="1294"/>
      <c r="BV95" s="314">
        <f t="shared" ref="BV95:CC95" si="208">BV91-BU91</f>
        <v>1.1676691729323307</v>
      </c>
      <c r="BW95" s="150">
        <f t="shared" si="208"/>
        <v>0</v>
      </c>
      <c r="BX95" s="150">
        <f t="shared" si="208"/>
        <v>0.5</v>
      </c>
      <c r="BY95" s="409">
        <f t="shared" si="208"/>
        <v>-0.69999999999999973</v>
      </c>
      <c r="BZ95" s="314">
        <f t="shared" si="208"/>
        <v>1.4300000000000002</v>
      </c>
      <c r="CA95" s="150">
        <f t="shared" si="208"/>
        <v>-0.45100000000000051</v>
      </c>
      <c r="CB95" s="150">
        <f t="shared" si="208"/>
        <v>0.68700000000000028</v>
      </c>
      <c r="CC95" s="409">
        <f t="shared" si="208"/>
        <v>-0.92499999999999982</v>
      </c>
      <c r="CD95" s="314">
        <f t="shared" ref="CD95" si="209">CD91-CC91</f>
        <v>1.4884999999999993</v>
      </c>
      <c r="CE95" s="150">
        <f t="shared" ref="CE95" si="210">CE91-CD91</f>
        <v>-0.76259999999999906</v>
      </c>
      <c r="CF95" s="150">
        <f t="shared" ref="CF95" si="211">CF91-CE91</f>
        <v>0.47740000000000027</v>
      </c>
      <c r="CG95" s="409">
        <f t="shared" ref="CG95" si="212">CG91-CF91</f>
        <v>-1.2033000000000005</v>
      </c>
      <c r="CH95" s="1266"/>
      <c r="CI95" s="1266"/>
      <c r="CJ95" s="1266"/>
      <c r="CK95" s="1266"/>
      <c r="CL95" s="1266"/>
      <c r="CM95" s="1266"/>
      <c r="CN95" s="1266"/>
      <c r="CO95" s="1266"/>
      <c r="CP95" s="1266"/>
      <c r="CQ95" s="1266"/>
      <c r="CR95" s="1266"/>
      <c r="CS95" s="1266"/>
      <c r="CT95" s="1266"/>
      <c r="CU95" s="1266"/>
      <c r="CV95" s="1266"/>
      <c r="CW95" s="1266"/>
      <c r="CX95" s="1266"/>
      <c r="CY95" s="1266"/>
      <c r="CZ95" s="1266"/>
      <c r="DA95" s="1266"/>
      <c r="DB95" s="1266"/>
      <c r="DC95" s="1266"/>
      <c r="DD95" s="1266"/>
      <c r="DE95" s="1266"/>
      <c r="DF95" s="1266"/>
      <c r="DG95" s="1266"/>
      <c r="DH95" s="1268"/>
      <c r="DI95" s="1269"/>
      <c r="DJ95" s="1511"/>
      <c r="DK95" s="1266"/>
      <c r="DL95" s="1266"/>
      <c r="DM95" s="1266"/>
      <c r="DN95" s="1266"/>
      <c r="DO95" s="1266"/>
      <c r="DP95" s="1266"/>
      <c r="DQ95" s="1266"/>
      <c r="DR95" s="1266"/>
      <c r="DS95" s="1266"/>
      <c r="DT95" s="1266"/>
      <c r="DU95" s="1266"/>
      <c r="DV95" s="1268"/>
      <c r="DW95" s="1268"/>
      <c r="DX95" s="150"/>
      <c r="DY95" s="1266"/>
      <c r="DZ95" s="1266"/>
      <c r="EA95" s="1266"/>
      <c r="EB95" s="1266"/>
      <c r="EC95" s="1266"/>
      <c r="ED95" s="1266"/>
      <c r="EE95" s="1266"/>
      <c r="EF95" s="1266"/>
      <c r="EG95" s="1266"/>
      <c r="EH95" s="1266"/>
      <c r="EI95" s="1266"/>
      <c r="EJ95" s="1269"/>
      <c r="EK95" s="99"/>
      <c r="EL95" s="99"/>
      <c r="EM95" s="99"/>
      <c r="EN95" s="99"/>
      <c r="EO95" s="99"/>
      <c r="EP95" s="99"/>
      <c r="EQ95" s="99"/>
      <c r="ER95" s="99"/>
      <c r="ES95" s="99"/>
      <c r="ET95" s="99"/>
      <c r="EU95" s="99"/>
      <c r="EV95" s="99"/>
      <c r="EW95" s="99"/>
      <c r="EX95" s="99"/>
      <c r="EY95" s="99"/>
      <c r="EZ95" s="99"/>
      <c r="FA95" s="99"/>
      <c r="FB95" s="99"/>
      <c r="FC95" s="99"/>
      <c r="FD95" s="99"/>
      <c r="FE95" s="99"/>
      <c r="FF95" s="99"/>
      <c r="FG95" s="99"/>
      <c r="FH95" s="99"/>
      <c r="FI95" s="99"/>
      <c r="FJ95" s="99"/>
      <c r="FK95" s="99"/>
      <c r="FL95" s="99"/>
      <c r="FM95" s="99"/>
      <c r="FN95" s="99"/>
      <c r="FO95" s="99"/>
      <c r="FP95" s="99"/>
      <c r="FQ95" s="99"/>
      <c r="FR95" s="99"/>
      <c r="FS95" s="99"/>
      <c r="FT95" s="99"/>
      <c r="FU95" s="99"/>
      <c r="FV95" s="99"/>
      <c r="FW95" s="99"/>
      <c r="FX95" s="99"/>
      <c r="FY95" s="99"/>
      <c r="FZ95" s="99"/>
      <c r="GA95" s="99"/>
      <c r="GB95" s="99"/>
      <c r="GC95" s="99"/>
      <c r="GD95" s="99"/>
      <c r="GE95" s="99"/>
      <c r="GF95" s="99"/>
      <c r="GG95" s="99"/>
      <c r="GH95" s="99"/>
      <c r="GI95" s="99"/>
      <c r="GJ95" s="99"/>
      <c r="GK95" s="99"/>
      <c r="GL95" s="99"/>
      <c r="GM95" s="99"/>
      <c r="GN95" s="99"/>
      <c r="GO95" s="99"/>
      <c r="GP95" s="99"/>
      <c r="GQ95" s="99"/>
      <c r="GR95" s="99"/>
      <c r="GS95" s="99"/>
      <c r="GT95" s="99"/>
      <c r="GU95" s="99"/>
      <c r="GV95" s="99"/>
      <c r="GW95" s="99"/>
      <c r="GX95" s="99"/>
      <c r="GY95" s="99"/>
      <c r="GZ95" s="99"/>
      <c r="HA95" s="99"/>
      <c r="HB95" s="99"/>
      <c r="HC95" s="99"/>
      <c r="HD95" s="99"/>
      <c r="HE95" s="99"/>
      <c r="HF95" s="99"/>
      <c r="HG95" s="99"/>
      <c r="HH95" s="99"/>
      <c r="HI95" s="99"/>
      <c r="HJ95" s="99"/>
      <c r="HK95" s="99"/>
      <c r="HL95" s="99"/>
      <c r="HM95" s="99"/>
      <c r="HN95" s="99"/>
      <c r="HO95" s="99"/>
      <c r="HP95" s="99"/>
      <c r="HQ95" s="99"/>
      <c r="HR95" s="99"/>
      <c r="HS95" s="99"/>
      <c r="HT95" s="99"/>
      <c r="HU95" s="99"/>
      <c r="HV95" s="99"/>
      <c r="HW95" s="99"/>
    </row>
    <row r="96" spans="1:231" ht="13.5" customHeight="1">
      <c r="A96" s="4"/>
      <c r="H96" s="4"/>
      <c r="I96" s="1132"/>
      <c r="J96" s="20"/>
      <c r="K96" s="20"/>
      <c r="L96" s="20"/>
      <c r="M96" s="20"/>
      <c r="N96" s="20"/>
      <c r="O96" s="20"/>
      <c r="P96" s="20"/>
      <c r="Q96" s="20"/>
      <c r="R96" s="20"/>
      <c r="S96" s="20"/>
      <c r="T96" s="20"/>
      <c r="U96" s="20"/>
      <c r="V96" s="20"/>
      <c r="W96" s="20"/>
      <c r="X96" s="20"/>
      <c r="Y96" s="20"/>
      <c r="Z96" s="20"/>
      <c r="AA96" s="20"/>
      <c r="AB96" s="20"/>
      <c r="AC96" s="20"/>
      <c r="AD96" s="20"/>
      <c r="AE96" s="20"/>
      <c r="AF96" s="20"/>
      <c r="AG96" s="20"/>
      <c r="AH96" s="20"/>
      <c r="AI96" s="20"/>
      <c r="AJ96" s="20"/>
      <c r="AK96" s="20"/>
      <c r="AL96" s="20"/>
      <c r="AM96" s="20"/>
      <c r="AN96" s="20"/>
      <c r="AO96" s="20"/>
      <c r="AP96" s="20"/>
      <c r="AQ96" s="20"/>
      <c r="AR96" s="20"/>
      <c r="AS96" s="20"/>
      <c r="AT96" s="615"/>
      <c r="AU96" s="141"/>
      <c r="AV96" s="141"/>
      <c r="AW96" s="576"/>
      <c r="AX96" s="174"/>
      <c r="AY96" s="174"/>
      <c r="AZ96" s="174"/>
      <c r="BA96" s="574"/>
      <c r="BB96" s="174"/>
      <c r="BC96" s="174"/>
      <c r="BD96" s="174"/>
      <c r="BE96" s="574"/>
      <c r="BF96" s="174"/>
      <c r="BG96" s="174"/>
      <c r="BH96" s="174"/>
      <c r="BI96" s="574"/>
      <c r="BJ96" s="636"/>
      <c r="BK96" s="174"/>
      <c r="BL96" s="174"/>
      <c r="BM96" s="574"/>
      <c r="BN96" s="753"/>
      <c r="BO96" s="174"/>
      <c r="BP96" s="174"/>
      <c r="BQ96" s="574"/>
      <c r="BR96" s="187"/>
      <c r="BS96" s="901"/>
      <c r="BT96" s="901"/>
      <c r="BU96" s="1294"/>
      <c r="BV96" s="1361"/>
      <c r="BW96" s="1361"/>
      <c r="BX96" s="1361"/>
      <c r="BY96" s="1362"/>
      <c r="BZ96" s="1361"/>
      <c r="CA96" s="1361"/>
      <c r="CB96" s="1361"/>
      <c r="CC96" s="1362"/>
      <c r="CD96" s="1735"/>
      <c r="CE96" s="1361"/>
      <c r="CF96" s="1361"/>
      <c r="CG96" s="1362"/>
      <c r="CH96" s="174"/>
      <c r="CI96" s="174"/>
      <c r="CJ96" s="174"/>
      <c r="CK96" s="174"/>
      <c r="CL96" s="174"/>
      <c r="CM96" s="174"/>
      <c r="CN96" s="174"/>
      <c r="CO96" s="174"/>
      <c r="CP96" s="174"/>
      <c r="CQ96" s="174"/>
      <c r="CR96" s="174"/>
      <c r="CS96" s="174"/>
      <c r="CT96" s="174"/>
      <c r="CU96" s="174"/>
      <c r="CV96" s="174"/>
      <c r="CW96" s="174"/>
      <c r="CX96" s="174"/>
      <c r="CY96" s="174"/>
      <c r="CZ96" s="174"/>
      <c r="DA96" s="174"/>
      <c r="DB96" s="174"/>
      <c r="DC96" s="174"/>
      <c r="DD96" s="174"/>
      <c r="DE96" s="174"/>
      <c r="DF96" s="174"/>
      <c r="DG96" s="174"/>
      <c r="DH96" s="174"/>
      <c r="DI96" s="574"/>
      <c r="DJ96" s="715"/>
      <c r="DK96" s="141"/>
      <c r="DL96" s="141"/>
      <c r="DM96" s="141"/>
      <c r="DN96" s="141"/>
      <c r="DO96" s="141"/>
      <c r="DP96" s="141"/>
      <c r="DQ96" s="615"/>
      <c r="DR96" s="141"/>
      <c r="DS96" s="141"/>
      <c r="DT96" s="141"/>
      <c r="DU96" s="141"/>
      <c r="DV96" s="141"/>
      <c r="DW96" s="141"/>
      <c r="DX96" s="141"/>
      <c r="DY96" s="187"/>
      <c r="DZ96" s="187"/>
      <c r="EA96" s="1360"/>
      <c r="EB96" s="1360"/>
      <c r="EC96" s="1361"/>
      <c r="ED96" s="1360"/>
      <c r="EE96" s="1360"/>
      <c r="EF96" s="1360"/>
      <c r="EG96" s="1360"/>
      <c r="EH96" s="1360"/>
      <c r="EI96" s="1360"/>
      <c r="EJ96" s="1164"/>
      <c r="EK96" s="99"/>
      <c r="EL96" s="99"/>
      <c r="EM96" s="99"/>
      <c r="EN96" s="99"/>
      <c r="EO96" s="99"/>
      <c r="EP96" s="99"/>
      <c r="EQ96" s="99"/>
      <c r="ER96" s="99"/>
      <c r="ES96" s="99"/>
      <c r="ET96" s="99"/>
      <c r="EU96" s="99"/>
      <c r="EV96" s="99"/>
      <c r="EW96" s="99"/>
      <c r="EX96" s="99"/>
      <c r="EY96" s="99"/>
      <c r="EZ96" s="99"/>
      <c r="FA96" s="99"/>
      <c r="FB96" s="99"/>
      <c r="FC96" s="99"/>
      <c r="FD96" s="99"/>
      <c r="FE96" s="99"/>
      <c r="FF96" s="99"/>
      <c r="FG96" s="99"/>
      <c r="FH96" s="99"/>
      <c r="FI96" s="99"/>
      <c r="FJ96" s="99"/>
      <c r="FK96" s="99"/>
      <c r="FL96" s="99"/>
      <c r="FM96" s="99"/>
      <c r="FN96" s="99"/>
      <c r="FO96" s="99"/>
      <c r="FP96" s="99"/>
      <c r="FQ96" s="99"/>
      <c r="FR96" s="99"/>
      <c r="FS96" s="99"/>
      <c r="FT96" s="99"/>
      <c r="FU96" s="99"/>
      <c r="FV96" s="99"/>
      <c r="FW96" s="99"/>
      <c r="FX96" s="99"/>
      <c r="FY96" s="99"/>
      <c r="FZ96" s="99"/>
      <c r="GA96" s="99"/>
      <c r="GB96" s="99"/>
      <c r="GC96" s="99"/>
      <c r="GD96" s="99"/>
      <c r="GE96" s="99"/>
      <c r="GF96" s="99"/>
      <c r="GG96" s="99"/>
      <c r="GH96" s="99"/>
      <c r="GI96" s="99"/>
      <c r="GJ96" s="99"/>
      <c r="GK96" s="99"/>
      <c r="GL96" s="99"/>
      <c r="GM96" s="99"/>
      <c r="GN96" s="99"/>
      <c r="GO96" s="99"/>
      <c r="GP96" s="99"/>
      <c r="GQ96" s="99"/>
      <c r="GR96" s="99"/>
      <c r="GS96" s="99"/>
      <c r="GT96" s="99"/>
      <c r="GU96" s="99"/>
      <c r="GV96" s="99"/>
      <c r="GW96" s="99"/>
      <c r="GX96" s="99"/>
      <c r="GY96" s="99"/>
      <c r="GZ96" s="99"/>
      <c r="HA96" s="99"/>
      <c r="HB96" s="99"/>
      <c r="HC96" s="99"/>
      <c r="HD96" s="99"/>
      <c r="HE96" s="99"/>
      <c r="HF96" s="99"/>
      <c r="HG96" s="99"/>
      <c r="HH96" s="99"/>
      <c r="HI96" s="99"/>
      <c r="HJ96" s="99"/>
      <c r="HK96" s="99"/>
      <c r="HL96" s="99"/>
      <c r="HM96" s="99"/>
      <c r="HN96" s="99"/>
      <c r="HO96" s="99"/>
      <c r="HP96" s="99"/>
      <c r="HQ96" s="99"/>
      <c r="HR96" s="99"/>
      <c r="HS96" s="99"/>
      <c r="HT96" s="99"/>
      <c r="HU96" s="99"/>
      <c r="HV96" s="99"/>
      <c r="HW96" s="99"/>
    </row>
    <row r="97" spans="1:256" s="1456" customFormat="1" ht="13.5" customHeight="1">
      <c r="A97" s="1446"/>
      <c r="B97"/>
      <c r="C97"/>
      <c r="D97"/>
      <c r="E97"/>
      <c r="F97"/>
      <c r="G97"/>
      <c r="H97" s="1446"/>
      <c r="I97" s="1527" t="s">
        <v>497</v>
      </c>
      <c r="J97" s="1447"/>
      <c r="K97" s="1447"/>
      <c r="L97" s="1447"/>
      <c r="M97" s="1447"/>
      <c r="N97" s="1447"/>
      <c r="O97" s="1447"/>
      <c r="P97" s="1447"/>
      <c r="Q97" s="1447"/>
      <c r="R97" s="1447"/>
      <c r="S97" s="1447"/>
      <c r="T97" s="1447"/>
      <c r="U97" s="1447"/>
      <c r="V97" s="1447"/>
      <c r="W97" s="1447"/>
      <c r="X97" s="1447"/>
      <c r="Y97" s="1447"/>
      <c r="Z97" s="1447"/>
      <c r="AA97" s="1447"/>
      <c r="AB97" s="1447"/>
      <c r="AC97" s="1447"/>
      <c r="AD97" s="1447"/>
      <c r="AE97" s="1447"/>
      <c r="AF97" s="1447"/>
      <c r="AG97" s="1447"/>
      <c r="AH97" s="1447"/>
      <c r="AI97" s="1447"/>
      <c r="AJ97" s="1447"/>
      <c r="AK97" s="1447"/>
      <c r="AL97" s="1447"/>
      <c r="AM97" s="1447"/>
      <c r="AN97" s="1447"/>
      <c r="AO97" s="1447"/>
      <c r="AP97" s="1447"/>
      <c r="AQ97" s="1447"/>
      <c r="AR97" s="1447"/>
      <c r="AS97" s="1447"/>
      <c r="AT97" s="1448"/>
      <c r="AU97" s="1447"/>
      <c r="AV97" s="1447"/>
      <c r="AW97" s="1449"/>
      <c r="AX97" s="1451"/>
      <c r="AY97" s="1451"/>
      <c r="AZ97" s="1451"/>
      <c r="BA97" s="1452"/>
      <c r="BB97" s="1451"/>
      <c r="BC97" s="1451"/>
      <c r="BD97" s="1451"/>
      <c r="BE97" s="1452"/>
      <c r="BF97" s="1451"/>
      <c r="BG97" s="1451"/>
      <c r="BH97" s="1451"/>
      <c r="BI97" s="1452"/>
      <c r="BJ97" s="1450"/>
      <c r="BK97" s="1451"/>
      <c r="BL97" s="1451"/>
      <c r="BM97" s="1452"/>
      <c r="BN97" s="1453"/>
      <c r="BO97" s="1451"/>
      <c r="BP97" s="1451"/>
      <c r="BQ97" s="1452"/>
      <c r="BR97" s="1453">
        <f>+BR91/BR66</f>
        <v>4.0301980130266049E-2</v>
      </c>
      <c r="BS97" s="1453">
        <f>+BS91/BS66</f>
        <v>4.0736850321242656E-2</v>
      </c>
      <c r="BT97" s="1453">
        <f>+BT91/BT66</f>
        <v>4.6784716624177096E-2</v>
      </c>
      <c r="BU97" s="1561">
        <f>+BT97</f>
        <v>4.6784716624177096E-2</v>
      </c>
      <c r="BV97" s="1453">
        <f t="shared" ref="BV97:CC97" si="213">+BV91/BV66</f>
        <v>5.3823155437360874E-2</v>
      </c>
      <c r="BW97" s="1453">
        <f t="shared" si="213"/>
        <v>4.8626377959868843E-2</v>
      </c>
      <c r="BX97" s="1453">
        <f t="shared" si="213"/>
        <v>5.478928396722503E-2</v>
      </c>
      <c r="BY97" s="1454">
        <f t="shared" si="213"/>
        <v>5.342437992262853E-2</v>
      </c>
      <c r="BZ97" s="1453">
        <f t="shared" si="213"/>
        <v>6.4562960721227136E-2</v>
      </c>
      <c r="CA97" s="1453">
        <f t="shared" si="213"/>
        <v>5.4953104000192883E-2</v>
      </c>
      <c r="CB97" s="1453">
        <f t="shared" ref="CB97" si="214">+CB91/CB66</f>
        <v>6.0778270006055873E-2</v>
      </c>
      <c r="CC97" s="1454">
        <f t="shared" si="213"/>
        <v>5.4321271378841948E-2</v>
      </c>
      <c r="CD97" s="1457">
        <f t="shared" ref="CD97:CG97" si="215">+CD91/CD66</f>
        <v>6.3887447858691188E-2</v>
      </c>
      <c r="CE97" s="1453">
        <f t="shared" si="215"/>
        <v>5.495310400019289E-2</v>
      </c>
      <c r="CF97" s="1453">
        <f t="shared" si="215"/>
        <v>5.9089984728109883E-2</v>
      </c>
      <c r="CG97" s="1454">
        <f t="shared" si="215"/>
        <v>5.0767543344712097E-2</v>
      </c>
      <c r="CH97" s="1451"/>
      <c r="CI97" s="1451"/>
      <c r="CJ97" s="1451"/>
      <c r="CK97" s="1451"/>
      <c r="CL97" s="1451"/>
      <c r="CM97" s="1451"/>
      <c r="CN97" s="1451"/>
      <c r="CO97" s="1451"/>
      <c r="CP97" s="1451"/>
      <c r="CQ97" s="1451"/>
      <c r="CR97" s="1451"/>
      <c r="CS97" s="1451"/>
      <c r="CT97" s="1451"/>
      <c r="CU97" s="1451"/>
      <c r="CV97" s="1451"/>
      <c r="CW97" s="1451"/>
      <c r="CX97" s="1451"/>
      <c r="CY97" s="1451"/>
      <c r="CZ97" s="1451"/>
      <c r="DA97" s="1451"/>
      <c r="DB97" s="1451"/>
      <c r="DC97" s="1451"/>
      <c r="DD97" s="1451"/>
      <c r="DE97" s="1451"/>
      <c r="DF97" s="1451"/>
      <c r="DG97" s="1451"/>
      <c r="DH97" s="1451"/>
      <c r="DI97" s="1452"/>
      <c r="DJ97" s="1514"/>
      <c r="DK97" s="1447"/>
      <c r="DL97" s="1447"/>
      <c r="DM97" s="1447"/>
      <c r="DN97" s="1447"/>
      <c r="DO97" s="1447"/>
      <c r="DP97" s="1447"/>
      <c r="DQ97" s="1448"/>
      <c r="DR97" s="1447"/>
      <c r="DS97" s="1447"/>
      <c r="DT97" s="1447"/>
      <c r="DU97" s="1447"/>
      <c r="DV97" s="1447"/>
      <c r="DW97" s="1447"/>
      <c r="DX97" s="1447"/>
      <c r="DY97" s="1455"/>
      <c r="DZ97" s="1453">
        <f t="shared" ref="DZ97:EJ97" si="216">+DZ91/DZ66</f>
        <v>0.17451613323479798</v>
      </c>
      <c r="EA97" s="1453">
        <f t="shared" si="216"/>
        <v>0.21042672463840326</v>
      </c>
      <c r="EB97" s="1453">
        <f t="shared" si="216"/>
        <v>0.23442766137855925</v>
      </c>
      <c r="EC97" s="1453">
        <f t="shared" si="216"/>
        <v>0.2290194614504589</v>
      </c>
      <c r="ED97" s="1453">
        <f t="shared" si="216"/>
        <v>0.2282974723847018</v>
      </c>
      <c r="EE97" s="1453">
        <f t="shared" si="216"/>
        <v>0.23699451895173809</v>
      </c>
      <c r="EF97" s="1453">
        <f t="shared" si="216"/>
        <v>0.24383089930611515</v>
      </c>
      <c r="EG97" s="1453">
        <f t="shared" si="216"/>
        <v>0.24617542718405858</v>
      </c>
      <c r="EH97" s="1453">
        <f t="shared" si="216"/>
        <v>0.25100239634453031</v>
      </c>
      <c r="EI97" s="1453">
        <f t="shared" si="216"/>
        <v>0.25592401195912895</v>
      </c>
      <c r="EJ97" s="1454">
        <f t="shared" si="216"/>
        <v>0.26094212984068049</v>
      </c>
      <c r="IV97" s="1457"/>
    </row>
    <row r="98" spans="1:256" ht="13.5" customHeight="1">
      <c r="A98" s="4"/>
      <c r="H98" s="4"/>
      <c r="I98" s="1524" t="s">
        <v>484</v>
      </c>
      <c r="J98" s="20"/>
      <c r="K98" s="20"/>
      <c r="L98" s="20"/>
      <c r="M98" s="20"/>
      <c r="N98" s="20"/>
      <c r="O98" s="20"/>
      <c r="P98" s="20"/>
      <c r="Q98" s="20"/>
      <c r="R98" s="20"/>
      <c r="S98" s="20"/>
      <c r="T98" s="20"/>
      <c r="U98" s="20"/>
      <c r="V98" s="20"/>
      <c r="W98" s="20"/>
      <c r="X98" s="20"/>
      <c r="Y98" s="20"/>
      <c r="Z98" s="20"/>
      <c r="AA98" s="20"/>
      <c r="AB98" s="20"/>
      <c r="AC98" s="20"/>
      <c r="AD98" s="20"/>
      <c r="AE98" s="20"/>
      <c r="AF98" s="20"/>
      <c r="AG98" s="20"/>
      <c r="AH98" s="20"/>
      <c r="AI98" s="20"/>
      <c r="AJ98" s="20"/>
      <c r="AK98" s="20"/>
      <c r="AL98" s="20"/>
      <c r="AM98" s="20"/>
      <c r="AN98" s="20"/>
      <c r="AO98" s="20"/>
      <c r="AP98" s="20"/>
      <c r="AQ98" s="20"/>
      <c r="AR98" s="20"/>
      <c r="AS98" s="20"/>
      <c r="AT98" s="615"/>
      <c r="AU98" s="141"/>
      <c r="AV98" s="141"/>
      <c r="AW98" s="576"/>
      <c r="AX98" s="174"/>
      <c r="AY98" s="174"/>
      <c r="AZ98" s="174"/>
      <c r="BA98" s="574"/>
      <c r="BB98" s="174"/>
      <c r="BC98" s="174"/>
      <c r="BD98" s="174"/>
      <c r="BE98" s="574"/>
      <c r="BF98" s="174"/>
      <c r="BG98" s="174"/>
      <c r="BH98" s="174"/>
      <c r="BI98" s="574"/>
      <c r="BJ98" s="636"/>
      <c r="BK98" s="174"/>
      <c r="BL98" s="174"/>
      <c r="BM98" s="574"/>
      <c r="BN98" s="753"/>
      <c r="BO98" s="174"/>
      <c r="BP98" s="174"/>
      <c r="BQ98" s="574"/>
      <c r="BR98" s="187"/>
      <c r="BS98" s="901"/>
      <c r="BT98" s="901"/>
      <c r="BU98" s="1294"/>
      <c r="BV98" s="1361">
        <f t="shared" ref="BV98:CC98" si="217">+BV97/BR97-1</f>
        <v>0.33549655037769899</v>
      </c>
      <c r="BW98" s="1361">
        <f t="shared" si="217"/>
        <v>0.1936705360480977</v>
      </c>
      <c r="BX98" s="1361">
        <f t="shared" si="217"/>
        <v>0.17109363742328165</v>
      </c>
      <c r="BY98" s="1362">
        <f t="shared" si="217"/>
        <v>0.14191949374809787</v>
      </c>
      <c r="BZ98" s="1361">
        <f t="shared" si="217"/>
        <v>0.19953875235659857</v>
      </c>
      <c r="CA98" s="1361">
        <f t="shared" si="217"/>
        <v>0.13010893070311469</v>
      </c>
      <c r="CB98" s="1361">
        <f t="shared" si="217"/>
        <v>0.10930944164945577</v>
      </c>
      <c r="CC98" s="1362">
        <f t="shared" si="217"/>
        <v>1.6788055519078249E-2</v>
      </c>
      <c r="CD98" s="1735">
        <f t="shared" ref="CD98" si="218">+CD97/BZ97-1</f>
        <v>-1.0462854475536076E-2</v>
      </c>
      <c r="CE98" s="1361">
        <f t="shared" ref="CE98" si="219">+CE97/CA97-1</f>
        <v>0</v>
      </c>
      <c r="CF98" s="1361">
        <f t="shared" ref="CF98" si="220">+CF97/CB97-1</f>
        <v>-2.7777777777777679E-2</v>
      </c>
      <c r="CG98" s="1362">
        <f t="shared" ref="CG98" si="221">+CG97/CC97-1</f>
        <v>-6.542056074766367E-2</v>
      </c>
      <c r="CH98" s="174"/>
      <c r="CI98" s="174"/>
      <c r="CJ98" s="174"/>
      <c r="CK98" s="174"/>
      <c r="CL98" s="174"/>
      <c r="CM98" s="174"/>
      <c r="CN98" s="174"/>
      <c r="CO98" s="174"/>
      <c r="CP98" s="174"/>
      <c r="CQ98" s="174"/>
      <c r="CR98" s="174"/>
      <c r="CS98" s="174"/>
      <c r="CT98" s="174"/>
      <c r="CU98" s="174"/>
      <c r="CV98" s="174"/>
      <c r="CW98" s="174"/>
      <c r="CX98" s="174"/>
      <c r="CY98" s="174"/>
      <c r="CZ98" s="174"/>
      <c r="DA98" s="174"/>
      <c r="DB98" s="174"/>
      <c r="DC98" s="174"/>
      <c r="DD98" s="174"/>
      <c r="DE98" s="174"/>
      <c r="DF98" s="174"/>
      <c r="DG98" s="174"/>
      <c r="DH98" s="174"/>
      <c r="DI98" s="574"/>
      <c r="DJ98" s="715"/>
      <c r="DK98" s="141"/>
      <c r="DL98" s="141"/>
      <c r="DM98" s="141"/>
      <c r="DN98" s="141"/>
      <c r="DO98" s="141"/>
      <c r="DP98" s="141"/>
      <c r="DQ98" s="615"/>
      <c r="DR98" s="141"/>
      <c r="DS98" s="141"/>
      <c r="DT98" s="141"/>
      <c r="DU98" s="141"/>
      <c r="DV98" s="141"/>
      <c r="DW98" s="141"/>
      <c r="DX98" s="141"/>
      <c r="DY98" s="187"/>
      <c r="DZ98" s="187"/>
      <c r="EA98" s="1360">
        <f>+EA97/DZ97-1</f>
        <v>0.20577233025952024</v>
      </c>
      <c r="EB98" s="1360">
        <f>+EB97/EA97-1</f>
        <v>0.11405840575335269</v>
      </c>
      <c r="EC98" s="1361">
        <f>+EC97/EB97-1</f>
        <v>-2.3069802839380205E-2</v>
      </c>
      <c r="ED98" s="1360">
        <f t="shared" ref="ED98:EJ98" si="222">+ED97/EC97-1</f>
        <v>-3.1525227645916587E-3</v>
      </c>
      <c r="EE98" s="1360">
        <f t="shared" si="222"/>
        <v>3.8095238095238182E-2</v>
      </c>
      <c r="EF98" s="1360">
        <f t="shared" si="222"/>
        <v>2.8846153846153744E-2</v>
      </c>
      <c r="EG98" s="1360">
        <f t="shared" si="222"/>
        <v>9.6153846153845812E-3</v>
      </c>
      <c r="EH98" s="1360">
        <f t="shared" si="222"/>
        <v>1.9607843137254832E-2</v>
      </c>
      <c r="EI98" s="1360">
        <f t="shared" si="222"/>
        <v>1.9607843137254832E-2</v>
      </c>
      <c r="EJ98" s="1164">
        <f t="shared" si="222"/>
        <v>1.9607843137254832E-2</v>
      </c>
      <c r="EK98" s="99"/>
      <c r="EL98" s="99"/>
      <c r="EM98" s="99"/>
      <c r="EN98" s="99"/>
      <c r="EO98" s="99"/>
      <c r="EP98" s="99"/>
      <c r="EQ98" s="99"/>
      <c r="ER98" s="99"/>
      <c r="ES98" s="99"/>
      <c r="ET98" s="99"/>
      <c r="EU98" s="99"/>
      <c r="EV98" s="99"/>
      <c r="EW98" s="99"/>
      <c r="EX98" s="99"/>
      <c r="EY98" s="99"/>
      <c r="EZ98" s="99"/>
      <c r="FA98" s="99"/>
      <c r="FB98" s="99"/>
      <c r="FC98" s="99"/>
      <c r="FD98" s="99"/>
      <c r="FE98" s="99"/>
      <c r="FF98" s="99"/>
      <c r="FG98" s="99"/>
      <c r="FH98" s="99"/>
      <c r="FI98" s="99"/>
      <c r="FJ98" s="99"/>
      <c r="FK98" s="99"/>
      <c r="FL98" s="99"/>
      <c r="FM98" s="99"/>
      <c r="FN98" s="99"/>
      <c r="FO98" s="99"/>
      <c r="FP98" s="99"/>
      <c r="FQ98" s="99"/>
      <c r="FR98" s="99"/>
      <c r="FS98" s="99"/>
      <c r="FT98" s="99"/>
      <c r="FU98" s="99"/>
      <c r="FV98" s="99"/>
      <c r="FW98" s="99"/>
      <c r="FX98" s="99"/>
      <c r="FY98" s="99"/>
      <c r="FZ98" s="99"/>
      <c r="GA98" s="99"/>
      <c r="GB98" s="99"/>
      <c r="GC98" s="99"/>
      <c r="GD98" s="99"/>
      <c r="GE98" s="99"/>
      <c r="GF98" s="99"/>
      <c r="GG98" s="99"/>
      <c r="GH98" s="99"/>
      <c r="GI98" s="99"/>
      <c r="GJ98" s="99"/>
      <c r="GK98" s="99"/>
      <c r="GL98" s="99"/>
      <c r="GM98" s="99"/>
      <c r="GN98" s="99"/>
      <c r="GO98" s="99"/>
      <c r="GP98" s="99"/>
      <c r="GQ98" s="99"/>
      <c r="GR98" s="99"/>
      <c r="GS98" s="99"/>
      <c r="GT98" s="99"/>
      <c r="GU98" s="99"/>
      <c r="GV98" s="99"/>
      <c r="GW98" s="99"/>
      <c r="GX98" s="99"/>
      <c r="GY98" s="99"/>
      <c r="GZ98" s="99"/>
      <c r="HA98" s="99"/>
      <c r="HB98" s="99"/>
      <c r="HC98" s="99"/>
      <c r="HD98" s="99"/>
      <c r="HE98" s="99"/>
      <c r="HF98" s="99"/>
      <c r="HG98" s="99"/>
      <c r="HH98" s="99"/>
      <c r="HI98" s="99"/>
      <c r="HJ98" s="99"/>
      <c r="HK98" s="99"/>
      <c r="HL98" s="99"/>
      <c r="HM98" s="99"/>
      <c r="HN98" s="99"/>
      <c r="HO98" s="99"/>
      <c r="HP98" s="99"/>
      <c r="HQ98" s="99"/>
      <c r="HR98" s="99"/>
      <c r="HS98" s="99"/>
      <c r="HT98" s="99"/>
      <c r="HU98" s="99"/>
      <c r="HV98" s="99"/>
      <c r="HW98" s="99"/>
    </row>
    <row r="99" spans="1:256" s="1458" customFormat="1" ht="12.75">
      <c r="B99"/>
      <c r="C99"/>
      <c r="D99"/>
      <c r="E99"/>
      <c r="F99"/>
      <c r="G99"/>
      <c r="I99" s="1528" t="s">
        <v>485</v>
      </c>
      <c r="J99" s="1459"/>
      <c r="K99" s="1459"/>
      <c r="L99" s="1459"/>
      <c r="M99" s="1459"/>
      <c r="N99" s="1459"/>
      <c r="O99" s="1459"/>
      <c r="P99" s="1459"/>
      <c r="Q99" s="1459"/>
      <c r="R99" s="1459"/>
      <c r="S99" s="1459"/>
      <c r="T99" s="1459"/>
      <c r="U99" s="1459"/>
      <c r="V99" s="1459"/>
      <c r="W99" s="1459"/>
      <c r="X99" s="1459"/>
      <c r="Y99" s="1459"/>
      <c r="Z99" s="1459"/>
      <c r="AA99" s="1459"/>
      <c r="AB99" s="1459"/>
      <c r="AC99" s="1459"/>
      <c r="AD99" s="1459"/>
      <c r="AE99" s="1459"/>
      <c r="AF99" s="1459"/>
      <c r="AG99" s="1459"/>
      <c r="AH99" s="1459"/>
      <c r="AI99" s="1459"/>
      <c r="AJ99" s="1459"/>
      <c r="AK99" s="1459"/>
      <c r="AL99" s="1459"/>
      <c r="AM99" s="1459"/>
      <c r="AN99" s="1459"/>
      <c r="AO99" s="1459"/>
      <c r="AP99" s="1459"/>
      <c r="AQ99" s="1459"/>
      <c r="AR99" s="1459"/>
      <c r="AS99" s="1459"/>
      <c r="AT99" s="1459"/>
      <c r="AU99" s="1459"/>
      <c r="AV99" s="1459"/>
      <c r="AW99" s="1461"/>
      <c r="AX99" s="1459"/>
      <c r="AY99" s="1459"/>
      <c r="AZ99" s="1459"/>
      <c r="BA99" s="1461"/>
      <c r="BB99" s="1460"/>
      <c r="BC99" s="1460"/>
      <c r="BD99" s="1460"/>
      <c r="BE99" s="1461"/>
      <c r="BF99" s="1460"/>
      <c r="BG99" s="1460"/>
      <c r="BH99" s="1460"/>
      <c r="BI99" s="1461"/>
      <c r="BJ99" s="1460"/>
      <c r="BK99" s="1460"/>
      <c r="BL99" s="1460"/>
      <c r="BM99" s="1461"/>
      <c r="BN99" s="1462"/>
      <c r="BO99" s="1463"/>
      <c r="BP99" s="1463"/>
      <c r="BQ99" s="1464"/>
      <c r="BR99" s="1462"/>
      <c r="BS99" s="1463"/>
      <c r="BT99" s="1463"/>
      <c r="BU99" s="1464"/>
      <c r="BV99" s="1462">
        <f t="shared" ref="BV99:CC99" si="223">BV97-BR97</f>
        <v>1.3521175307094825E-2</v>
      </c>
      <c r="BW99" s="1463">
        <f t="shared" si="223"/>
        <v>7.889527638626187E-3</v>
      </c>
      <c r="BX99" s="1463">
        <f t="shared" si="223"/>
        <v>8.0045673430479344E-3</v>
      </c>
      <c r="BY99" s="1464">
        <f t="shared" si="223"/>
        <v>6.6396632984514342E-3</v>
      </c>
      <c r="BZ99" s="1462">
        <f t="shared" si="223"/>
        <v>1.0739805283866262E-2</v>
      </c>
      <c r="CA99" s="1463">
        <f t="shared" si="223"/>
        <v>6.3267260403240405E-3</v>
      </c>
      <c r="CB99" s="1463">
        <f t="shared" si="223"/>
        <v>5.988986038830843E-3</v>
      </c>
      <c r="CC99" s="1464">
        <f t="shared" si="223"/>
        <v>8.9689145621341809E-4</v>
      </c>
      <c r="CD99" s="1462">
        <f t="shared" ref="CD99" si="224">CD97-BZ97</f>
        <v>-6.7551286253594856E-4</v>
      </c>
      <c r="CE99" s="1463">
        <f t="shared" ref="CE99" si="225">CE97-CA97</f>
        <v>0</v>
      </c>
      <c r="CF99" s="1463">
        <f t="shared" ref="CF99" si="226">CF97-CB97</f>
        <v>-1.6882852779459903E-3</v>
      </c>
      <c r="CG99" s="1464">
        <f t="shared" ref="CG99" si="227">CG97-CC97</f>
        <v>-3.5537280341298508E-3</v>
      </c>
      <c r="CH99" s="1459"/>
      <c r="CI99" s="1459"/>
      <c r="CJ99" s="1459"/>
      <c r="CK99" s="1459"/>
      <c r="CL99" s="1459"/>
      <c r="CM99" s="1459"/>
      <c r="CN99" s="1459"/>
      <c r="CO99" s="1459"/>
      <c r="CP99" s="1459"/>
      <c r="CQ99" s="1459"/>
      <c r="CR99" s="1459"/>
      <c r="CS99" s="1459"/>
      <c r="CT99" s="1459"/>
      <c r="CU99" s="1459"/>
      <c r="CV99" s="1459"/>
      <c r="CW99" s="1459"/>
      <c r="CX99" s="1459"/>
      <c r="CY99" s="1459"/>
      <c r="CZ99" s="1459"/>
      <c r="DA99" s="1459"/>
      <c r="DB99" s="1459"/>
      <c r="DC99" s="1459"/>
      <c r="DD99" s="1459"/>
      <c r="DE99" s="1459"/>
      <c r="DF99" s="1459"/>
      <c r="DG99" s="1459"/>
      <c r="DH99" s="1460"/>
      <c r="DI99" s="1461"/>
      <c r="DJ99" s="1515"/>
      <c r="DK99" s="1459"/>
      <c r="DL99" s="1459"/>
      <c r="DM99" s="1459"/>
      <c r="DN99" s="1459"/>
      <c r="DO99" s="1459"/>
      <c r="DP99" s="1459"/>
      <c r="DQ99" s="1459"/>
      <c r="DR99" s="1459"/>
      <c r="DS99" s="1459"/>
      <c r="DT99" s="1459"/>
      <c r="DU99" s="1459"/>
      <c r="DV99" s="1460"/>
      <c r="DW99" s="1460"/>
      <c r="DX99" s="1463"/>
      <c r="DY99" s="1463">
        <f t="shared" ref="DY99:EJ99" si="228">DY97-DX97</f>
        <v>0</v>
      </c>
      <c r="DZ99" s="1463">
        <f t="shared" si="228"/>
        <v>0.17451613323479798</v>
      </c>
      <c r="EA99" s="1463">
        <f t="shared" si="228"/>
        <v>3.591059140360528E-2</v>
      </c>
      <c r="EB99" s="1463">
        <f t="shared" si="228"/>
        <v>2.4000936740155993E-2</v>
      </c>
      <c r="EC99" s="1463">
        <f t="shared" si="228"/>
        <v>-5.408199928100349E-3</v>
      </c>
      <c r="ED99" s="1463">
        <f t="shared" si="228"/>
        <v>-7.2198906575710042E-4</v>
      </c>
      <c r="EE99" s="1463">
        <f t="shared" si="228"/>
        <v>8.6970465670362929E-3</v>
      </c>
      <c r="EF99" s="1463">
        <f t="shared" si="228"/>
        <v>6.8363803543770585E-3</v>
      </c>
      <c r="EG99" s="1463">
        <f t="shared" si="228"/>
        <v>2.3445278779434253E-3</v>
      </c>
      <c r="EH99" s="1463">
        <f t="shared" si="228"/>
        <v>4.8269691604717335E-3</v>
      </c>
      <c r="EI99" s="1463">
        <f t="shared" si="228"/>
        <v>4.9216156145986401E-3</v>
      </c>
      <c r="EJ99" s="1464">
        <f t="shared" si="228"/>
        <v>5.0181178815515426E-3</v>
      </c>
    </row>
    <row r="100" spans="1:256" s="115" customFormat="1" ht="12.75">
      <c r="B100"/>
      <c r="C100"/>
      <c r="D100"/>
      <c r="E100"/>
      <c r="F100"/>
      <c r="G100"/>
      <c r="I100" s="1524" t="s">
        <v>486</v>
      </c>
      <c r="J100" s="1266"/>
      <c r="K100" s="1266"/>
      <c r="L100" s="1266"/>
      <c r="M100" s="1266"/>
      <c r="N100" s="1266"/>
      <c r="O100" s="1266"/>
      <c r="P100" s="1266"/>
      <c r="Q100" s="1266"/>
      <c r="R100" s="1266"/>
      <c r="S100" s="1266"/>
      <c r="T100" s="1266"/>
      <c r="U100" s="1266"/>
      <c r="V100" s="1266"/>
      <c r="W100" s="1266"/>
      <c r="X100" s="1266"/>
      <c r="Y100" s="1266"/>
      <c r="Z100" s="1266"/>
      <c r="AA100" s="1266"/>
      <c r="AB100" s="1266"/>
      <c r="AC100" s="1266"/>
      <c r="AD100" s="1266"/>
      <c r="AE100" s="1266"/>
      <c r="AF100" s="1266"/>
      <c r="AG100" s="1266"/>
      <c r="AH100" s="1266"/>
      <c r="AI100" s="1266"/>
      <c r="AJ100" s="1266"/>
      <c r="AK100" s="1266"/>
      <c r="AL100" s="1266"/>
      <c r="AM100" s="1266"/>
      <c r="AN100" s="1266"/>
      <c r="AO100" s="1266"/>
      <c r="AP100" s="1266"/>
      <c r="AQ100" s="1266"/>
      <c r="AR100" s="1266"/>
      <c r="AS100" s="1266"/>
      <c r="AT100" s="1266"/>
      <c r="AU100" s="1266"/>
      <c r="AV100" s="1266"/>
      <c r="AW100" s="1269"/>
      <c r="AX100" s="1266"/>
      <c r="AY100" s="1266"/>
      <c r="AZ100" s="1266"/>
      <c r="BA100" s="1269"/>
      <c r="BB100" s="1268"/>
      <c r="BC100" s="1268"/>
      <c r="BD100" s="1268"/>
      <c r="BE100" s="1269"/>
      <c r="BF100" s="1268"/>
      <c r="BG100" s="1268"/>
      <c r="BH100" s="1268"/>
      <c r="BI100" s="1269"/>
      <c r="BJ100" s="1268"/>
      <c r="BK100" s="1268"/>
      <c r="BL100" s="1268"/>
      <c r="BM100" s="1269"/>
      <c r="BN100" s="1267"/>
      <c r="BO100" s="1268"/>
      <c r="BP100" s="1268"/>
      <c r="BQ100" s="1269"/>
      <c r="BR100" s="1267"/>
      <c r="BS100" s="1268">
        <f t="shared" ref="BS100:BZ100" si="229">BS97/BR97-1</f>
        <v>1.0790293419107311E-2</v>
      </c>
      <c r="BT100" s="1268">
        <f t="shared" si="229"/>
        <v>0.14846180436735223</v>
      </c>
      <c r="BU100" s="1269">
        <f t="shared" si="229"/>
        <v>0</v>
      </c>
      <c r="BV100" s="1267">
        <f t="shared" si="229"/>
        <v>0.15044312162289564</v>
      </c>
      <c r="BW100" s="1268">
        <f t="shared" si="229"/>
        <v>-9.6552820719328025E-2</v>
      </c>
      <c r="BX100" s="1268">
        <f t="shared" si="229"/>
        <v>0.12673997665305059</v>
      </c>
      <c r="BY100" s="1269">
        <f t="shared" si="229"/>
        <v>-2.4911879582383056E-2</v>
      </c>
      <c r="BZ100" s="1267">
        <f t="shared" si="229"/>
        <v>0.20849246757248241</v>
      </c>
      <c r="CA100" s="1268">
        <f>CA97/BZ97-1</f>
        <v>-0.14884473409650656</v>
      </c>
      <c r="CB100" s="1268">
        <f>CB97/CA97-1</f>
        <v>0.10600249270437101</v>
      </c>
      <c r="CC100" s="1269">
        <f>CC97/CB97-1</f>
        <v>-0.10623860512269534</v>
      </c>
      <c r="CD100" s="1267">
        <f t="shared" ref="CD100:CG100" si="230">CD97/CC97-1</f>
        <v>0.17610369266090586</v>
      </c>
      <c r="CE100" s="1268">
        <f t="shared" si="230"/>
        <v>-0.13984505811313108</v>
      </c>
      <c r="CF100" s="1268">
        <f t="shared" si="230"/>
        <v>7.5280201240360833E-2</v>
      </c>
      <c r="CG100" s="1269">
        <f t="shared" si="230"/>
        <v>-0.14084351894304503</v>
      </c>
      <c r="CH100" s="1266"/>
      <c r="CI100" s="1266"/>
      <c r="CJ100" s="1266"/>
      <c r="CK100" s="1266"/>
      <c r="CL100" s="1266"/>
      <c r="CM100" s="1266"/>
      <c r="CN100" s="1266"/>
      <c r="CO100" s="1266"/>
      <c r="CP100" s="1266"/>
      <c r="CQ100" s="1266"/>
      <c r="CR100" s="1266"/>
      <c r="CS100" s="1266"/>
      <c r="CT100" s="1266"/>
      <c r="CU100" s="1266"/>
      <c r="CV100" s="1266"/>
      <c r="CW100" s="1266"/>
      <c r="CX100" s="1266"/>
      <c r="CY100" s="1266"/>
      <c r="CZ100" s="1266"/>
      <c r="DA100" s="1266"/>
      <c r="DB100" s="1266"/>
      <c r="DC100" s="1266"/>
      <c r="DD100" s="1266"/>
      <c r="DE100" s="1266"/>
      <c r="DF100" s="1266"/>
      <c r="DG100" s="1266"/>
      <c r="DH100" s="1268"/>
      <c r="DI100" s="1269"/>
      <c r="DJ100" s="1511"/>
      <c r="DK100" s="1266"/>
      <c r="DL100" s="1266"/>
      <c r="DM100" s="1266"/>
      <c r="DN100" s="1266"/>
      <c r="DO100" s="1266"/>
      <c r="DP100" s="1266"/>
      <c r="DQ100" s="1266"/>
      <c r="DR100" s="1266"/>
      <c r="DS100" s="1266"/>
      <c r="DT100" s="1266"/>
      <c r="DU100" s="1266"/>
      <c r="DV100" s="1268"/>
      <c r="DW100" s="1268"/>
      <c r="DX100" s="1268"/>
      <c r="DY100" s="1266"/>
      <c r="DZ100" s="1266"/>
      <c r="EA100" s="1266"/>
      <c r="EB100" s="1266"/>
      <c r="EC100" s="1266"/>
      <c r="ED100" s="1266"/>
      <c r="EE100" s="1266"/>
      <c r="EF100" s="1266"/>
      <c r="EG100" s="1266"/>
      <c r="EH100" s="1266"/>
      <c r="EI100" s="1266"/>
      <c r="EJ100" s="1269"/>
    </row>
    <row r="101" spans="1:256" s="115" customFormat="1" ht="12.75">
      <c r="B101"/>
      <c r="C101"/>
      <c r="D101"/>
      <c r="E101"/>
      <c r="F101"/>
      <c r="G101"/>
      <c r="I101" s="1524" t="s">
        <v>487</v>
      </c>
      <c r="J101" s="1266"/>
      <c r="K101" s="1266"/>
      <c r="L101" s="1266"/>
      <c r="M101" s="1266"/>
      <c r="N101" s="1266"/>
      <c r="O101" s="1266"/>
      <c r="P101" s="1266"/>
      <c r="Q101" s="1266"/>
      <c r="R101" s="1266"/>
      <c r="S101" s="1266"/>
      <c r="T101" s="1266"/>
      <c r="U101" s="1266"/>
      <c r="V101" s="1266"/>
      <c r="W101" s="1266"/>
      <c r="X101" s="1266"/>
      <c r="Y101" s="1266"/>
      <c r="Z101" s="1266"/>
      <c r="AA101" s="1266"/>
      <c r="AB101" s="1266"/>
      <c r="AC101" s="1266"/>
      <c r="AD101" s="1266"/>
      <c r="AE101" s="1266"/>
      <c r="AF101" s="1266"/>
      <c r="AG101" s="1266"/>
      <c r="AH101" s="1266"/>
      <c r="AI101" s="1266"/>
      <c r="AJ101" s="1266"/>
      <c r="AK101" s="1266"/>
      <c r="AL101" s="1266"/>
      <c r="AM101" s="1266"/>
      <c r="AN101" s="1266"/>
      <c r="AO101" s="1266"/>
      <c r="AP101" s="1266"/>
      <c r="AQ101" s="1266"/>
      <c r="AR101" s="1266"/>
      <c r="AS101" s="1266"/>
      <c r="AT101" s="1266"/>
      <c r="AU101" s="1266"/>
      <c r="AV101" s="1266"/>
      <c r="AW101" s="1269"/>
      <c r="AX101" s="1266"/>
      <c r="AY101" s="1266"/>
      <c r="AZ101" s="1266"/>
      <c r="BA101" s="1269"/>
      <c r="BB101" s="1268"/>
      <c r="BC101" s="1268"/>
      <c r="BD101" s="1268"/>
      <c r="BE101" s="1269"/>
      <c r="BF101" s="1268"/>
      <c r="BG101" s="1268"/>
      <c r="BH101" s="1268"/>
      <c r="BI101" s="1269"/>
      <c r="BJ101" s="1268"/>
      <c r="BK101" s="1268"/>
      <c r="BL101" s="1268"/>
      <c r="BM101" s="1269"/>
      <c r="BN101" s="314"/>
      <c r="BO101" s="150"/>
      <c r="BP101" s="150"/>
      <c r="BQ101" s="409"/>
      <c r="BR101" s="314"/>
      <c r="BS101" s="150">
        <f t="shared" ref="BS101:BZ101" si="231">BS97-BR97</f>
        <v>4.3487019097660645E-4</v>
      </c>
      <c r="BT101" s="150">
        <f t="shared" si="231"/>
        <v>6.0478663029344404E-3</v>
      </c>
      <c r="BU101" s="409">
        <f t="shared" si="231"/>
        <v>0</v>
      </c>
      <c r="BV101" s="314">
        <f t="shared" si="231"/>
        <v>7.0384388131837783E-3</v>
      </c>
      <c r="BW101" s="150">
        <f t="shared" si="231"/>
        <v>-5.1967774774920317E-3</v>
      </c>
      <c r="BX101" s="150">
        <f t="shared" si="231"/>
        <v>6.1629060073561878E-3</v>
      </c>
      <c r="BY101" s="409">
        <f t="shared" si="231"/>
        <v>-1.3649040445965002E-3</v>
      </c>
      <c r="BZ101" s="314">
        <f t="shared" si="231"/>
        <v>1.1138580798598606E-2</v>
      </c>
      <c r="CA101" s="150">
        <f>CA97-BZ97</f>
        <v>-9.6098567210342531E-3</v>
      </c>
      <c r="CB101" s="150">
        <f>CB97-CA97</f>
        <v>5.8251660058629903E-3</v>
      </c>
      <c r="CC101" s="409">
        <f>CC97-CB97</f>
        <v>-6.4569986272139251E-3</v>
      </c>
      <c r="CD101" s="314">
        <f t="shared" ref="CD101:CG101" si="232">CD97-CC97</f>
        <v>9.5661764798492394E-3</v>
      </c>
      <c r="CE101" s="150">
        <f t="shared" si="232"/>
        <v>-8.9343438584982976E-3</v>
      </c>
      <c r="CF101" s="150">
        <f t="shared" si="232"/>
        <v>4.1368807279169931E-3</v>
      </c>
      <c r="CG101" s="409">
        <f t="shared" si="232"/>
        <v>-8.3224413833977856E-3</v>
      </c>
      <c r="CH101" s="1266"/>
      <c r="CI101" s="1266"/>
      <c r="CJ101" s="1266"/>
      <c r="CK101" s="1266"/>
      <c r="CL101" s="1266"/>
      <c r="CM101" s="1266"/>
      <c r="CN101" s="1266"/>
      <c r="CO101" s="1266"/>
      <c r="CP101" s="1266"/>
      <c r="CQ101" s="1266"/>
      <c r="CR101" s="1266"/>
      <c r="CS101" s="1266"/>
      <c r="CT101" s="1266"/>
      <c r="CU101" s="1266"/>
      <c r="CV101" s="1266"/>
      <c r="CW101" s="1266"/>
      <c r="CX101" s="1266"/>
      <c r="CY101" s="1266"/>
      <c r="CZ101" s="1266"/>
      <c r="DA101" s="1266"/>
      <c r="DB101" s="1266"/>
      <c r="DC101" s="1266"/>
      <c r="DD101" s="1266"/>
      <c r="DE101" s="1266"/>
      <c r="DF101" s="1266"/>
      <c r="DG101" s="1266"/>
      <c r="DH101" s="1268"/>
      <c r="DI101" s="1269"/>
      <c r="DJ101" s="1511"/>
      <c r="DK101" s="1266"/>
      <c r="DL101" s="1266"/>
      <c r="DM101" s="1266"/>
      <c r="DN101" s="1266"/>
      <c r="DO101" s="1266"/>
      <c r="DP101" s="1266"/>
      <c r="DQ101" s="1266"/>
      <c r="DR101" s="1266"/>
      <c r="DS101" s="1266"/>
      <c r="DT101" s="1266"/>
      <c r="DU101" s="1266"/>
      <c r="DV101" s="1268"/>
      <c r="DW101" s="1268"/>
      <c r="DX101" s="150"/>
      <c r="DY101" s="1266"/>
      <c r="DZ101" s="1266"/>
      <c r="EA101" s="1266"/>
      <c r="EB101" s="1266"/>
      <c r="EC101" s="1266"/>
      <c r="ED101" s="1266"/>
      <c r="EE101" s="1266"/>
      <c r="EF101" s="1266"/>
      <c r="EG101" s="1266"/>
      <c r="EH101" s="1266"/>
      <c r="EI101" s="1266"/>
      <c r="EJ101" s="1269"/>
    </row>
    <row r="102" spans="1:256" s="115" customFormat="1" ht="12.75">
      <c r="B102"/>
      <c r="C102"/>
      <c r="D102"/>
      <c r="E102"/>
      <c r="F102"/>
      <c r="G102"/>
      <c r="I102" s="1524"/>
      <c r="J102" s="1266"/>
      <c r="K102" s="1266"/>
      <c r="L102" s="1266"/>
      <c r="M102" s="1266"/>
      <c r="N102" s="1266"/>
      <c r="O102" s="1266"/>
      <c r="P102" s="1266"/>
      <c r="Q102" s="1266"/>
      <c r="R102" s="1266"/>
      <c r="S102" s="1266"/>
      <c r="T102" s="1266"/>
      <c r="U102" s="1266"/>
      <c r="V102" s="1266"/>
      <c r="W102" s="1266"/>
      <c r="X102" s="1266"/>
      <c r="Y102" s="1266"/>
      <c r="Z102" s="1266"/>
      <c r="AA102" s="1266"/>
      <c r="AB102" s="1266"/>
      <c r="AC102" s="1266"/>
      <c r="AD102" s="1266"/>
      <c r="AE102" s="1266"/>
      <c r="AF102" s="1266"/>
      <c r="AG102" s="1266"/>
      <c r="AH102" s="1266"/>
      <c r="AI102" s="1266"/>
      <c r="AJ102" s="1266"/>
      <c r="AK102" s="1266"/>
      <c r="AL102" s="1266"/>
      <c r="AM102" s="1266"/>
      <c r="AN102" s="1266"/>
      <c r="AO102" s="1266"/>
      <c r="AP102" s="1266"/>
      <c r="AQ102" s="1266"/>
      <c r="AR102" s="1266"/>
      <c r="AS102" s="1266"/>
      <c r="AT102" s="1266"/>
      <c r="AU102" s="1266"/>
      <c r="AV102" s="1266"/>
      <c r="AW102" s="1269"/>
      <c r="AX102" s="1266"/>
      <c r="AY102" s="1266"/>
      <c r="AZ102" s="1266"/>
      <c r="BA102" s="1269"/>
      <c r="BB102" s="1268"/>
      <c r="BC102" s="1268"/>
      <c r="BD102" s="1268"/>
      <c r="BE102" s="1269"/>
      <c r="BF102" s="1268"/>
      <c r="BG102" s="1268"/>
      <c r="BH102" s="1268"/>
      <c r="BI102" s="1269"/>
      <c r="BJ102" s="1268"/>
      <c r="BK102" s="1268"/>
      <c r="BL102" s="1268"/>
      <c r="BM102" s="1269"/>
      <c r="BN102" s="150"/>
      <c r="BO102" s="150"/>
      <c r="BP102" s="150"/>
      <c r="BQ102" s="409"/>
      <c r="BR102" s="150"/>
      <c r="BS102" s="150"/>
      <c r="BT102" s="150"/>
      <c r="BU102" s="409"/>
      <c r="BV102" s="150"/>
      <c r="BW102" s="150"/>
      <c r="BX102" s="150"/>
      <c r="BY102" s="409"/>
      <c r="BZ102" s="150"/>
      <c r="CA102" s="150"/>
      <c r="CB102" s="150"/>
      <c r="CC102" s="409"/>
      <c r="CD102" s="314"/>
      <c r="CE102" s="150"/>
      <c r="CF102" s="150"/>
      <c r="CG102" s="409"/>
      <c r="CH102" s="1266"/>
      <c r="CI102" s="1266"/>
      <c r="CJ102" s="1266"/>
      <c r="CK102" s="1266"/>
      <c r="CL102" s="1266"/>
      <c r="CM102" s="1266"/>
      <c r="CN102" s="1266"/>
      <c r="CO102" s="1266"/>
      <c r="CP102" s="1266"/>
      <c r="CQ102" s="1266"/>
      <c r="CR102" s="1266"/>
      <c r="CS102" s="1266"/>
      <c r="CT102" s="1266"/>
      <c r="CU102" s="1266"/>
      <c r="CV102" s="1266"/>
      <c r="CW102" s="1266"/>
      <c r="CX102" s="1266"/>
      <c r="CY102" s="1266"/>
      <c r="CZ102" s="1266"/>
      <c r="DA102" s="1266"/>
      <c r="DB102" s="1266"/>
      <c r="DC102" s="1266"/>
      <c r="DD102" s="1266"/>
      <c r="DE102" s="1266"/>
      <c r="DF102" s="1266"/>
      <c r="DG102" s="1266"/>
      <c r="DH102" s="1268"/>
      <c r="DI102" s="1269"/>
      <c r="DJ102" s="1511"/>
      <c r="DK102" s="1266"/>
      <c r="DL102" s="1266"/>
      <c r="DM102" s="1266"/>
      <c r="DN102" s="1266"/>
      <c r="DO102" s="1266"/>
      <c r="DP102" s="1266"/>
      <c r="DQ102" s="1266"/>
      <c r="DR102" s="1266"/>
      <c r="DS102" s="1266"/>
      <c r="DT102" s="1266"/>
      <c r="DU102" s="1266"/>
      <c r="DV102" s="1268"/>
      <c r="DW102" s="1268"/>
      <c r="DX102" s="150"/>
      <c r="DY102" s="1266"/>
      <c r="DZ102" s="1266"/>
      <c r="EA102" s="1266"/>
      <c r="EB102" s="1266"/>
      <c r="EC102" s="1266"/>
      <c r="ED102" s="1266"/>
      <c r="EE102" s="1266"/>
      <c r="EF102" s="1266"/>
      <c r="EG102" s="1266"/>
      <c r="EH102" s="1266"/>
      <c r="EI102" s="1266"/>
      <c r="EJ102" s="1269"/>
    </row>
    <row r="103" spans="1:256" s="21" customFormat="1" ht="13.5" customHeight="1">
      <c r="A103" s="4"/>
      <c r="B103"/>
      <c r="C103"/>
      <c r="D103"/>
      <c r="E103"/>
      <c r="F103"/>
      <c r="G103"/>
      <c r="H103" s="4"/>
      <c r="I103" s="1554" t="s">
        <v>96</v>
      </c>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391"/>
      <c r="AU103" s="321"/>
      <c r="AV103" s="321"/>
      <c r="AW103" s="372"/>
      <c r="AX103" s="768"/>
      <c r="AY103" s="768"/>
      <c r="AZ103" s="768"/>
      <c r="BA103" s="773"/>
      <c r="BB103" s="768"/>
      <c r="BC103" s="768"/>
      <c r="BD103" s="768"/>
      <c r="BE103" s="773"/>
      <c r="BF103" s="768"/>
      <c r="BG103" s="768"/>
      <c r="BH103" s="768"/>
      <c r="BI103" s="773"/>
      <c r="BJ103" s="768"/>
      <c r="BK103" s="768"/>
      <c r="BL103" s="768"/>
      <c r="BM103" s="773"/>
      <c r="BN103" s="769"/>
      <c r="BO103" s="768"/>
      <c r="BP103" s="768"/>
      <c r="BQ103" s="773"/>
      <c r="BR103" s="770">
        <f>BR55</f>
        <v>106.54965</v>
      </c>
      <c r="BS103" s="770">
        <f t="shared" ref="BS103:BY103" si="233">BS55</f>
        <v>115.15049999999999</v>
      </c>
      <c r="BT103" s="770">
        <f t="shared" si="233"/>
        <v>119.44789844999998</v>
      </c>
      <c r="BU103" s="770">
        <f t="shared" si="233"/>
        <v>124.390467</v>
      </c>
      <c r="BV103" s="770">
        <f>BV55</f>
        <v>134.5</v>
      </c>
      <c r="BW103" s="770">
        <f t="shared" si="233"/>
        <v>147.10599999999999</v>
      </c>
      <c r="BX103" s="770">
        <f t="shared" si="233"/>
        <v>158.30000000000001</v>
      </c>
      <c r="BY103" s="774">
        <f t="shared" si="233"/>
        <v>164.33500000000001</v>
      </c>
      <c r="BZ103" s="770">
        <f t="shared" ref="BZ103:CG103" si="234">BZ55</f>
        <v>175.30099999999999</v>
      </c>
      <c r="CA103" s="770">
        <f t="shared" si="234"/>
        <v>189.72499999999999</v>
      </c>
      <c r="CB103" s="770">
        <f t="shared" si="234"/>
        <v>197.054</v>
      </c>
      <c r="CC103" s="774">
        <f t="shared" si="234"/>
        <v>199.51400000000001</v>
      </c>
      <c r="CD103" s="788">
        <f t="shared" si="234"/>
        <v>208.30099999999999</v>
      </c>
      <c r="CE103" s="770">
        <f t="shared" si="234"/>
        <v>225.72499999999999</v>
      </c>
      <c r="CF103" s="770">
        <f t="shared" si="234"/>
        <v>235.054</v>
      </c>
      <c r="CG103" s="774">
        <f t="shared" si="234"/>
        <v>238.51400000000001</v>
      </c>
      <c r="CH103" s="768"/>
      <c r="CI103" s="768"/>
      <c r="CJ103" s="768"/>
      <c r="CK103" s="768"/>
      <c r="CL103" s="768"/>
      <c r="CM103" s="768"/>
      <c r="CN103" s="768"/>
      <c r="CO103" s="768"/>
      <c r="CP103" s="768"/>
      <c r="CQ103" s="768"/>
      <c r="CR103" s="768"/>
      <c r="CS103" s="768"/>
      <c r="CT103" s="768"/>
      <c r="CU103" s="768"/>
      <c r="CV103" s="768"/>
      <c r="CW103" s="768"/>
      <c r="CX103" s="768"/>
      <c r="CY103" s="768"/>
      <c r="CZ103" s="768"/>
      <c r="DA103" s="768"/>
      <c r="DB103" s="768"/>
      <c r="DC103" s="768"/>
      <c r="DD103" s="768"/>
      <c r="DE103" s="768"/>
      <c r="DF103" s="768"/>
      <c r="DG103" s="768"/>
      <c r="DH103" s="768"/>
      <c r="DI103" s="773"/>
      <c r="DJ103" s="715"/>
      <c r="DK103" s="321"/>
      <c r="DL103" s="321"/>
      <c r="DM103" s="321"/>
      <c r="DN103" s="321"/>
      <c r="DO103" s="321"/>
      <c r="DP103" s="321"/>
      <c r="DQ103" s="391"/>
      <c r="DR103" s="321"/>
      <c r="DS103" s="321"/>
      <c r="DT103" s="321"/>
      <c r="DU103" s="321"/>
      <c r="DV103" s="321"/>
      <c r="DW103" s="321"/>
      <c r="DX103" s="321"/>
      <c r="DY103" s="770">
        <f>DY55</f>
        <v>224.09409749999998</v>
      </c>
      <c r="DZ103" s="770">
        <f>SUM(BR103:BU103)</f>
        <v>465.53851544999998</v>
      </c>
      <c r="EA103" s="770">
        <f>SUM(BV103:BY103)</f>
        <v>604.24099999999999</v>
      </c>
      <c r="EB103" s="770">
        <f>SUM(BZ103:CC103)</f>
        <v>761.59399999999994</v>
      </c>
      <c r="EC103" s="900">
        <f t="shared" ref="EC103:EJ103" si="235">EC55</f>
        <v>907.59399999999994</v>
      </c>
      <c r="ED103" s="770">
        <f t="shared" si="235"/>
        <v>1057.5940000000001</v>
      </c>
      <c r="EE103" s="770">
        <f t="shared" si="235"/>
        <v>1207.5940000000001</v>
      </c>
      <c r="EF103" s="770">
        <f t="shared" si="235"/>
        <v>1357.5940000000001</v>
      </c>
      <c r="EG103" s="770">
        <f t="shared" si="235"/>
        <v>1507.5940000000001</v>
      </c>
      <c r="EH103" s="770">
        <f t="shared" si="235"/>
        <v>1657.5940000000001</v>
      </c>
      <c r="EI103" s="770">
        <f t="shared" si="235"/>
        <v>1802.5940000000001</v>
      </c>
      <c r="EJ103" s="774">
        <f t="shared" si="235"/>
        <v>1947.5940000000001</v>
      </c>
      <c r="EK103" s="58"/>
      <c r="EL103" s="58"/>
      <c r="EM103" s="58"/>
      <c r="EN103" s="58"/>
      <c r="EO103" s="58"/>
      <c r="EP103" s="58"/>
      <c r="EQ103" s="58"/>
      <c r="ER103" s="58"/>
      <c r="ES103" s="58"/>
      <c r="ET103" s="58"/>
      <c r="EU103" s="58"/>
      <c r="EV103" s="58"/>
      <c r="EW103" s="58"/>
      <c r="EX103" s="58"/>
      <c r="EY103" s="58"/>
      <c r="EZ103" s="58"/>
      <c r="FA103" s="58"/>
      <c r="FB103" s="58"/>
      <c r="FC103" s="58"/>
      <c r="FD103" s="58"/>
      <c r="FE103" s="58"/>
      <c r="FF103" s="58"/>
      <c r="FG103" s="58"/>
      <c r="FH103" s="58"/>
      <c r="FI103" s="58"/>
      <c r="FJ103" s="58"/>
      <c r="FK103" s="58"/>
      <c r="FL103" s="58"/>
      <c r="FM103" s="58"/>
      <c r="FN103" s="58"/>
      <c r="FO103" s="58"/>
      <c r="FP103" s="58"/>
      <c r="FQ103" s="58"/>
      <c r="FR103" s="58"/>
      <c r="FS103" s="58"/>
      <c r="FT103" s="58"/>
      <c r="FU103" s="58"/>
      <c r="FV103" s="58"/>
      <c r="FW103" s="58"/>
      <c r="FX103" s="58"/>
      <c r="FY103" s="58"/>
      <c r="FZ103" s="58"/>
      <c r="GA103" s="58"/>
      <c r="GB103" s="58"/>
      <c r="GC103" s="58"/>
      <c r="GD103" s="58"/>
      <c r="GE103" s="58"/>
      <c r="GF103" s="58"/>
      <c r="GG103" s="58"/>
      <c r="GH103" s="58"/>
      <c r="GI103" s="58"/>
      <c r="GJ103" s="58"/>
      <c r="GK103" s="58"/>
      <c r="GL103" s="58"/>
      <c r="GM103" s="58"/>
      <c r="GN103" s="58"/>
      <c r="GO103" s="58"/>
      <c r="GP103" s="58"/>
      <c r="GQ103" s="58"/>
      <c r="GR103" s="58"/>
      <c r="GS103" s="58"/>
      <c r="GT103" s="58"/>
      <c r="GU103" s="58"/>
      <c r="GV103" s="58"/>
      <c r="GW103" s="58"/>
      <c r="GX103" s="58"/>
      <c r="GY103" s="58"/>
      <c r="GZ103" s="58"/>
      <c r="HA103" s="58"/>
      <c r="HB103" s="58"/>
      <c r="HC103" s="58"/>
      <c r="HD103" s="58"/>
      <c r="HE103" s="58"/>
      <c r="HF103" s="58"/>
      <c r="HG103" s="58"/>
      <c r="HH103" s="58"/>
      <c r="HI103" s="58"/>
      <c r="HJ103" s="58"/>
      <c r="HK103" s="58"/>
      <c r="HL103" s="58"/>
      <c r="HM103" s="58"/>
      <c r="HN103" s="58"/>
      <c r="HO103" s="58"/>
      <c r="HP103" s="58"/>
      <c r="HQ103" s="58"/>
      <c r="HR103" s="58"/>
      <c r="HS103" s="58"/>
      <c r="HT103" s="58"/>
      <c r="HU103" s="58"/>
      <c r="HV103" s="58"/>
      <c r="HW103" s="58"/>
    </row>
    <row r="104" spans="1:256" s="79" customFormat="1" ht="13.5" customHeight="1">
      <c r="A104" s="9"/>
      <c r="B104"/>
      <c r="C104"/>
      <c r="D104"/>
      <c r="E104"/>
      <c r="F104"/>
      <c r="G104"/>
      <c r="H104" s="9"/>
      <c r="I104" s="1555" t="s">
        <v>496</v>
      </c>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c r="AT104" s="615"/>
      <c r="AU104" s="141"/>
      <c r="AV104" s="141"/>
      <c r="AW104" s="576"/>
      <c r="AX104" s="174"/>
      <c r="AY104" s="174"/>
      <c r="AZ104" s="174"/>
      <c r="BA104" s="574"/>
      <c r="BB104" s="174"/>
      <c r="BC104" s="174"/>
      <c r="BD104" s="174"/>
      <c r="BE104" s="574"/>
      <c r="BF104" s="174"/>
      <c r="BG104" s="174"/>
      <c r="BH104" s="174"/>
      <c r="BI104" s="574"/>
      <c r="BJ104" s="174"/>
      <c r="BK104" s="174"/>
      <c r="BL104" s="174"/>
      <c r="BM104" s="574"/>
      <c r="BN104" s="753"/>
      <c r="BO104" s="174"/>
      <c r="BP104" s="174"/>
      <c r="BQ104" s="574"/>
      <c r="BR104" s="188">
        <f t="shared" ref="BR104:BZ104" si="236">BR103/BR91</f>
        <v>41.320474024390251</v>
      </c>
      <c r="BS104" s="1406">
        <f t="shared" si="236"/>
        <v>41.87290909090909</v>
      </c>
      <c r="BT104" s="1406">
        <f t="shared" si="236"/>
        <v>36.094038879456519</v>
      </c>
      <c r="BU104" s="1415">
        <f t="shared" si="236"/>
        <v>42.420338746153853</v>
      </c>
      <c r="BV104" s="1406">
        <f t="shared" si="236"/>
        <v>32.804878048780488</v>
      </c>
      <c r="BW104" s="1406">
        <f t="shared" si="236"/>
        <v>35.879512195121954</v>
      </c>
      <c r="BX104" s="1406">
        <f t="shared" si="236"/>
        <v>34.413043478260875</v>
      </c>
      <c r="BY104" s="1415">
        <f t="shared" si="236"/>
        <v>42.137179487179488</v>
      </c>
      <c r="BZ104" s="1406">
        <f t="shared" si="236"/>
        <v>32.88949343339587</v>
      </c>
      <c r="CA104" s="1406">
        <f>CA103/CA91</f>
        <v>38.886042221766758</v>
      </c>
      <c r="CB104" s="1406">
        <f>CB103/CB91</f>
        <v>35.403162055335969</v>
      </c>
      <c r="CC104" s="1415">
        <f>CC103/CC91</f>
        <v>42.989441930618405</v>
      </c>
      <c r="CD104" s="1736">
        <f t="shared" ref="CD104:CG104" si="237">CD103/CD91</f>
        <v>33.983359164695329</v>
      </c>
      <c r="CE104" s="1406">
        <f t="shared" si="237"/>
        <v>42.058730365760489</v>
      </c>
      <c r="CF104" s="1406">
        <f t="shared" si="237"/>
        <v>40.219359033588276</v>
      </c>
      <c r="CG104" s="1415">
        <f t="shared" si="237"/>
        <v>51.392803275156218</v>
      </c>
      <c r="CH104" s="174"/>
      <c r="CI104" s="174"/>
      <c r="CJ104" s="174"/>
      <c r="CK104" s="174"/>
      <c r="CL104" s="174"/>
      <c r="CM104" s="174"/>
      <c r="CN104" s="174"/>
      <c r="CO104" s="174"/>
      <c r="CP104" s="174"/>
      <c r="CQ104" s="174"/>
      <c r="CR104" s="174"/>
      <c r="CS104" s="174"/>
      <c r="CT104" s="174"/>
      <c r="CU104" s="174"/>
      <c r="CV104" s="174"/>
      <c r="CW104" s="174"/>
      <c r="CX104" s="174"/>
      <c r="CY104" s="174"/>
      <c r="CZ104" s="174"/>
      <c r="DA104" s="174"/>
      <c r="DB104" s="174"/>
      <c r="DC104" s="174"/>
      <c r="DD104" s="174"/>
      <c r="DE104" s="174"/>
      <c r="DF104" s="174"/>
      <c r="DG104" s="174"/>
      <c r="DH104" s="174"/>
      <c r="DI104" s="574"/>
      <c r="DJ104" s="1513"/>
      <c r="DK104" s="141"/>
      <c r="DL104" s="141"/>
      <c r="DM104" s="141"/>
      <c r="DN104" s="141"/>
      <c r="DO104" s="141"/>
      <c r="DP104" s="141"/>
      <c r="DQ104" s="615"/>
      <c r="DR104" s="141"/>
      <c r="DS104" s="141"/>
      <c r="DT104" s="141"/>
      <c r="DU104" s="141"/>
      <c r="DV104" s="141"/>
      <c r="DW104" s="141"/>
      <c r="DX104" s="141"/>
      <c r="DY104" s="188"/>
      <c r="DZ104" s="188">
        <f>DZ103/DZ91</f>
        <v>40.235648827701972</v>
      </c>
      <c r="EA104" s="188">
        <f>EA103/EA91</f>
        <v>36.182095808383231</v>
      </c>
      <c r="EB104" s="188">
        <f>EB103/EB91</f>
        <v>37.303781347962385</v>
      </c>
      <c r="EC104" s="1406">
        <f t="shared" ref="EC104:EJ104" si="238">EC103/EC91</f>
        <v>41.288617349886501</v>
      </c>
      <c r="ED104" s="188">
        <f t="shared" si="238"/>
        <v>45.966314975551128</v>
      </c>
      <c r="EE104" s="188">
        <f t="shared" si="238"/>
        <v>48.152091876072667</v>
      </c>
      <c r="EF104" s="188">
        <f t="shared" si="238"/>
        <v>50.591824842911159</v>
      </c>
      <c r="EG104" s="188">
        <f t="shared" si="238"/>
        <v>53.5063758680527</v>
      </c>
      <c r="EH104" s="188">
        <f t="shared" si="238"/>
        <v>56.5673667399263</v>
      </c>
      <c r="EI104" s="188">
        <f t="shared" si="238"/>
        <v>59.149677113792819</v>
      </c>
      <c r="EJ104" s="1798">
        <f t="shared" si="238"/>
        <v>61.449668691533617</v>
      </c>
      <c r="EK104" s="12"/>
      <c r="EL104" s="1616">
        <f>(EG104/EB104)^0.2-1</f>
        <v>7.4807122718145713E-2</v>
      </c>
      <c r="EM104" s="12"/>
      <c r="EN104" s="12"/>
      <c r="EO104" s="12"/>
      <c r="EP104" s="12"/>
      <c r="EQ104" s="12"/>
      <c r="ER104" s="12"/>
      <c r="ES104" s="12"/>
      <c r="ET104" s="12"/>
      <c r="EU104" s="12"/>
      <c r="EV104" s="12"/>
      <c r="EW104" s="12"/>
      <c r="EX104" s="12"/>
      <c r="EY104" s="12"/>
      <c r="EZ104" s="12"/>
      <c r="FA104" s="12"/>
      <c r="FB104" s="12"/>
      <c r="FC104" s="12"/>
      <c r="FD104" s="12"/>
      <c r="FE104" s="12"/>
      <c r="FF104" s="12"/>
      <c r="FG104" s="12"/>
      <c r="FH104" s="12"/>
      <c r="FI104" s="12"/>
      <c r="FJ104" s="12"/>
      <c r="FK104" s="12"/>
      <c r="FL104" s="12"/>
      <c r="FM104" s="12"/>
      <c r="FN104" s="12"/>
      <c r="FO104" s="12"/>
      <c r="FP104" s="12"/>
      <c r="FQ104" s="12"/>
      <c r="FR104" s="12"/>
      <c r="FS104" s="12"/>
      <c r="FT104" s="12"/>
      <c r="FU104" s="12"/>
      <c r="FV104" s="12"/>
      <c r="FW104" s="12"/>
      <c r="FX104" s="12"/>
      <c r="FY104" s="12"/>
      <c r="FZ104" s="12"/>
      <c r="GA104" s="12"/>
      <c r="GB104" s="12"/>
      <c r="GC104" s="12"/>
      <c r="GD104" s="12"/>
      <c r="GE104" s="12"/>
      <c r="GF104" s="12"/>
      <c r="GG104" s="12"/>
      <c r="GH104" s="12"/>
      <c r="GI104" s="12"/>
      <c r="GJ104" s="12"/>
      <c r="GK104" s="12"/>
      <c r="GL104" s="12"/>
      <c r="GM104" s="12"/>
      <c r="GN104" s="12"/>
      <c r="GO104" s="12"/>
      <c r="GP104" s="12"/>
      <c r="GQ104" s="12"/>
      <c r="GR104" s="12"/>
      <c r="GS104" s="12"/>
      <c r="GT104" s="12"/>
      <c r="GU104" s="12"/>
      <c r="GV104" s="12"/>
      <c r="GW104" s="12"/>
      <c r="GX104" s="12"/>
      <c r="GY104" s="12"/>
      <c r="GZ104" s="12"/>
      <c r="HA104" s="12"/>
      <c r="HB104" s="12"/>
      <c r="HC104" s="12"/>
      <c r="HD104" s="12"/>
      <c r="HE104" s="12"/>
      <c r="HF104" s="12"/>
      <c r="HG104" s="12"/>
      <c r="HH104" s="12"/>
      <c r="HI104" s="12"/>
      <c r="HJ104" s="12"/>
      <c r="HK104" s="12"/>
      <c r="HL104" s="12"/>
      <c r="HM104" s="12"/>
      <c r="HN104" s="12"/>
      <c r="HO104" s="12"/>
      <c r="HP104" s="12"/>
      <c r="HQ104" s="12"/>
      <c r="HR104" s="12"/>
      <c r="HS104" s="12"/>
      <c r="HT104" s="12"/>
      <c r="HU104" s="12"/>
      <c r="HV104" s="12"/>
      <c r="HW104" s="12"/>
    </row>
    <row r="105" spans="1:256" s="99" customFormat="1" ht="13.5" customHeight="1">
      <c r="A105" s="8"/>
      <c r="B105"/>
      <c r="C105"/>
      <c r="D105"/>
      <c r="E105"/>
      <c r="F105"/>
      <c r="G105"/>
      <c r="H105" s="8"/>
      <c r="I105" s="1524" t="s">
        <v>484</v>
      </c>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1246"/>
      <c r="AU105" s="264"/>
      <c r="AV105" s="264"/>
      <c r="AW105" s="575"/>
      <c r="AX105" s="1205"/>
      <c r="AY105" s="1205"/>
      <c r="AZ105" s="1205"/>
      <c r="BA105" s="1215"/>
      <c r="BB105" s="1205"/>
      <c r="BC105" s="1205"/>
      <c r="BD105" s="1205"/>
      <c r="BE105" s="1215"/>
      <c r="BF105" s="1205"/>
      <c r="BG105" s="1205"/>
      <c r="BH105" s="1205"/>
      <c r="BI105" s="1215"/>
      <c r="BJ105" s="1205"/>
      <c r="BK105" s="1205"/>
      <c r="BL105" s="1205"/>
      <c r="BM105" s="1215"/>
      <c r="BN105" s="1247"/>
      <c r="BO105" s="1205"/>
      <c r="BP105" s="1205"/>
      <c r="BQ105" s="1215"/>
      <c r="BR105" s="901"/>
      <c r="BS105" s="901"/>
      <c r="BT105" s="901"/>
      <c r="BU105" s="1294"/>
      <c r="BV105" s="1361">
        <f t="shared" ref="BV105:CC105" si="239">+BV104/BR104-1</f>
        <v>-0.20608659935951512</v>
      </c>
      <c r="BW105" s="1361">
        <f t="shared" si="239"/>
        <v>-0.14313304296042673</v>
      </c>
      <c r="BX105" s="1361">
        <f t="shared" si="239"/>
        <v>-4.6572660012077716E-2</v>
      </c>
      <c r="BY105" s="1362">
        <f t="shared" si="239"/>
        <v>-6.6750824567622935E-3</v>
      </c>
      <c r="BZ105" s="1361">
        <f t="shared" si="239"/>
        <v>2.5793537317699844E-3</v>
      </c>
      <c r="CA105" s="1361">
        <f t="shared" si="239"/>
        <v>8.3795175650508424E-2</v>
      </c>
      <c r="CB105" s="1361">
        <f t="shared" si="239"/>
        <v>2.8771607419743717E-2</v>
      </c>
      <c r="CC105" s="1362">
        <f t="shared" si="239"/>
        <v>2.022590153900139E-2</v>
      </c>
      <c r="CD105" s="1735">
        <f t="shared" ref="CD105" si="240">+CD104/BZ104-1</f>
        <v>3.325881967487998E-2</v>
      </c>
      <c r="CE105" s="1361">
        <f t="shared" ref="CE105" si="241">+CE104/CA104-1</f>
        <v>8.1589381760682089E-2</v>
      </c>
      <c r="CF105" s="1361">
        <f t="shared" ref="CF105" si="242">+CF104/CB104-1</f>
        <v>0.13603861063948131</v>
      </c>
      <c r="CG105" s="1362">
        <f t="shared" ref="CG105" si="243">+CG104/CC104-1</f>
        <v>0.19547500426035258</v>
      </c>
      <c r="CH105" s="1205"/>
      <c r="CI105" s="1205"/>
      <c r="CJ105" s="1205"/>
      <c r="CK105" s="1205"/>
      <c r="CL105" s="1205"/>
      <c r="CM105" s="1205"/>
      <c r="CN105" s="1205"/>
      <c r="CO105" s="1205"/>
      <c r="CP105" s="1205"/>
      <c r="CQ105" s="1205"/>
      <c r="CR105" s="1205"/>
      <c r="CS105" s="1205"/>
      <c r="CT105" s="1205"/>
      <c r="CU105" s="1205"/>
      <c r="CV105" s="1205"/>
      <c r="CW105" s="1205"/>
      <c r="CX105" s="1205"/>
      <c r="CY105" s="1205"/>
      <c r="CZ105" s="1205"/>
      <c r="DA105" s="1205"/>
      <c r="DB105" s="1205"/>
      <c r="DC105" s="1205"/>
      <c r="DD105" s="1205"/>
      <c r="DE105" s="1205"/>
      <c r="DF105" s="1205"/>
      <c r="DG105" s="1205"/>
      <c r="DH105" s="1205"/>
      <c r="DI105" s="1215"/>
      <c r="DJ105" s="1140"/>
      <c r="DK105" s="264"/>
      <c r="DL105" s="264"/>
      <c r="DM105" s="264"/>
      <c r="DN105" s="264"/>
      <c r="DO105" s="264"/>
      <c r="DP105" s="264"/>
      <c r="DQ105" s="1246"/>
      <c r="DR105" s="264"/>
      <c r="DS105" s="264"/>
      <c r="DT105" s="264"/>
      <c r="DU105" s="264"/>
      <c r="DV105" s="264"/>
      <c r="DW105" s="264"/>
      <c r="DX105" s="264"/>
      <c r="DY105" s="901"/>
      <c r="DZ105" s="901"/>
      <c r="EA105" s="1361">
        <f>+EA104/DZ104-1</f>
        <v>-0.10074531261262765</v>
      </c>
      <c r="EB105" s="1361">
        <f>+EB104/EA104-1</f>
        <v>3.100112125951715E-2</v>
      </c>
      <c r="EC105" s="1361">
        <f t="shared" ref="EC105:EJ105" si="244">+EC104/EB104-1</f>
        <v>0.10682123521887354</v>
      </c>
      <c r="ED105" s="1361">
        <f t="shared" si="244"/>
        <v>0.11329266819532968</v>
      </c>
      <c r="EE105" s="1361">
        <f t="shared" si="244"/>
        <v>4.755171045762796E-2</v>
      </c>
      <c r="EF105" s="1361">
        <f t="shared" si="244"/>
        <v>5.0667226942446186E-2</v>
      </c>
      <c r="EG105" s="1361">
        <f t="shared" si="244"/>
        <v>5.7609130214047344E-2</v>
      </c>
      <c r="EH105" s="1361">
        <f t="shared" si="244"/>
        <v>5.720796488669011E-2</v>
      </c>
      <c r="EI105" s="1361">
        <f t="shared" si="244"/>
        <v>4.5650178233307637E-2</v>
      </c>
      <c r="EJ105" s="1362">
        <f t="shared" si="244"/>
        <v>3.8884262602415287E-2</v>
      </c>
    </row>
    <row r="106" spans="1:256" s="99" customFormat="1" ht="13.5" customHeight="1">
      <c r="A106" s="8"/>
      <c r="B106"/>
      <c r="C106"/>
      <c r="D106"/>
      <c r="E106"/>
      <c r="F106"/>
      <c r="G106"/>
      <c r="H106" s="8"/>
      <c r="I106" s="1524" t="s">
        <v>485</v>
      </c>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1246"/>
      <c r="AU106" s="264"/>
      <c r="AV106" s="264"/>
      <c r="AW106" s="575"/>
      <c r="AX106" s="1205"/>
      <c r="AY106" s="1205"/>
      <c r="AZ106" s="1205"/>
      <c r="BA106" s="1215"/>
      <c r="BB106" s="1205"/>
      <c r="BC106" s="1205"/>
      <c r="BD106" s="1205"/>
      <c r="BE106" s="1215"/>
      <c r="BF106" s="1205"/>
      <c r="BG106" s="1205"/>
      <c r="BH106" s="1205"/>
      <c r="BI106" s="1215"/>
      <c r="BJ106" s="1205"/>
      <c r="BK106" s="1205"/>
      <c r="BL106" s="1205"/>
      <c r="BM106" s="1215"/>
      <c r="BN106" s="1247"/>
      <c r="BO106" s="1205"/>
      <c r="BP106" s="1205"/>
      <c r="BQ106" s="1215"/>
      <c r="BR106" s="901"/>
      <c r="BS106" s="901"/>
      <c r="BT106" s="901"/>
      <c r="BU106" s="1294"/>
      <c r="BV106" s="1293">
        <f t="shared" ref="BV106:CC106" si="245">BV104-BR104</f>
        <v>-8.515595975609763</v>
      </c>
      <c r="BW106" s="901">
        <f t="shared" si="245"/>
        <v>-5.9933968957871357</v>
      </c>
      <c r="BX106" s="901">
        <f t="shared" si="245"/>
        <v>-1.6809954011956449</v>
      </c>
      <c r="BY106" s="1294">
        <f t="shared" si="245"/>
        <v>-0.283159258974365</v>
      </c>
      <c r="BZ106" s="1293">
        <f t="shared" si="245"/>
        <v>8.4615384615382538E-2</v>
      </c>
      <c r="CA106" s="901">
        <f t="shared" si="245"/>
        <v>3.0065300266448034</v>
      </c>
      <c r="CB106" s="901">
        <f t="shared" si="245"/>
        <v>0.99011857707509421</v>
      </c>
      <c r="CC106" s="1294">
        <f t="shared" si="245"/>
        <v>0.85226244343891722</v>
      </c>
      <c r="CD106" s="1293">
        <f t="shared" ref="CD106" si="246">CD104-BZ104</f>
        <v>1.0938657312994593</v>
      </c>
      <c r="CE106" s="901">
        <f t="shared" ref="CE106" si="247">CE104-CA104</f>
        <v>3.1726881439937316</v>
      </c>
      <c r="CF106" s="901">
        <f t="shared" ref="CF106" si="248">CF104-CB104</f>
        <v>4.8161969782523073</v>
      </c>
      <c r="CG106" s="1294">
        <f t="shared" ref="CG106" si="249">CG104-CC104</f>
        <v>8.4033613445378137</v>
      </c>
      <c r="CH106" s="1205"/>
      <c r="CI106" s="1205"/>
      <c r="CJ106" s="1205"/>
      <c r="CK106" s="1205"/>
      <c r="CL106" s="1205"/>
      <c r="CM106" s="1205"/>
      <c r="CN106" s="1205"/>
      <c r="CO106" s="1205"/>
      <c r="CP106" s="1205"/>
      <c r="CQ106" s="1205"/>
      <c r="CR106" s="1205"/>
      <c r="CS106" s="1205"/>
      <c r="CT106" s="1205"/>
      <c r="CU106" s="1205"/>
      <c r="CV106" s="1205"/>
      <c r="CW106" s="1205"/>
      <c r="CX106" s="1205"/>
      <c r="CY106" s="1205"/>
      <c r="CZ106" s="1205"/>
      <c r="DA106" s="1205"/>
      <c r="DB106" s="1205"/>
      <c r="DC106" s="1205"/>
      <c r="DD106" s="1205"/>
      <c r="DE106" s="1205"/>
      <c r="DF106" s="1205"/>
      <c r="DG106" s="1205"/>
      <c r="DH106" s="1205"/>
      <c r="DI106" s="1215"/>
      <c r="DJ106" s="1140"/>
      <c r="DK106" s="264"/>
      <c r="DL106" s="264"/>
      <c r="DM106" s="264"/>
      <c r="DN106" s="264"/>
      <c r="DO106" s="264"/>
      <c r="DP106" s="264"/>
      <c r="DQ106" s="1246"/>
      <c r="DR106" s="264"/>
      <c r="DS106" s="264"/>
      <c r="DT106" s="264"/>
      <c r="DU106" s="264"/>
      <c r="DV106" s="264"/>
      <c r="DW106" s="264"/>
      <c r="DX106" s="264"/>
      <c r="DY106" s="901"/>
      <c r="DZ106" s="901"/>
      <c r="EA106" s="901">
        <f t="shared" ref="EA106:EJ106" si="250">EA104-DZ104</f>
        <v>-4.0535530193187412</v>
      </c>
      <c r="EB106" s="901">
        <f t="shared" si="250"/>
        <v>1.1216855395791541</v>
      </c>
      <c r="EC106" s="901">
        <f t="shared" si="250"/>
        <v>3.9848360019241156</v>
      </c>
      <c r="ED106" s="901">
        <f t="shared" si="250"/>
        <v>4.6776976256646279</v>
      </c>
      <c r="EE106" s="901">
        <f t="shared" si="250"/>
        <v>2.1857769005215388</v>
      </c>
      <c r="EF106" s="901">
        <f t="shared" si="250"/>
        <v>2.4397329668384913</v>
      </c>
      <c r="EG106" s="901">
        <f t="shared" si="250"/>
        <v>2.9145510251415416</v>
      </c>
      <c r="EH106" s="901">
        <f t="shared" si="250"/>
        <v>3.0609908718735994</v>
      </c>
      <c r="EI106" s="901">
        <f t="shared" si="250"/>
        <v>2.5823103738665196</v>
      </c>
      <c r="EJ106" s="1294">
        <f t="shared" si="250"/>
        <v>2.2999915777407978</v>
      </c>
    </row>
    <row r="107" spans="1:256" ht="13.5" customHeight="1">
      <c r="I107" s="1524" t="s">
        <v>486</v>
      </c>
      <c r="AW107" s="351"/>
      <c r="BA107" s="351"/>
      <c r="BE107" s="351"/>
      <c r="BI107" s="351"/>
      <c r="BL107" s="35"/>
      <c r="BM107" s="351"/>
      <c r="BQ107" s="351"/>
      <c r="BU107" s="351"/>
      <c r="BV107" s="1267">
        <f t="shared" ref="BV107:CC107" si="251">BV104/BU104-1</f>
        <v>-0.22667100220280945</v>
      </c>
      <c r="BW107" s="1268">
        <f t="shared" si="251"/>
        <v>9.3724907063197138E-2</v>
      </c>
      <c r="BX107" s="1268">
        <f t="shared" si="251"/>
        <v>-4.0872036076913476E-2</v>
      </c>
      <c r="BY107" s="1269">
        <f t="shared" si="251"/>
        <v>0.22445373114987754</v>
      </c>
      <c r="BZ107" s="1267">
        <f t="shared" si="251"/>
        <v>-0.21946618559501085</v>
      </c>
      <c r="CA107" s="1268">
        <f t="shared" si="251"/>
        <v>0.18232414556686405</v>
      </c>
      <c r="CB107" s="1268">
        <f t="shared" si="251"/>
        <v>-8.9566331964769152E-2</v>
      </c>
      <c r="CC107" s="1269">
        <f t="shared" si="251"/>
        <v>0.21428255090392501</v>
      </c>
      <c r="CD107" s="1267">
        <f t="shared" ref="CD107" si="252">CD104/CC104-1</f>
        <v>-0.2094952239775103</v>
      </c>
      <c r="CE107" s="1268">
        <f t="shared" ref="CE107" si="253">CE104/CD104-1</f>
        <v>0.23762722107396939</v>
      </c>
      <c r="CF107" s="1268">
        <f t="shared" ref="CF107" si="254">CF104/CE104-1</f>
        <v>-4.3733401274272055E-2</v>
      </c>
      <c r="CG107" s="1269">
        <f t="shared" ref="CG107" si="255">CG104/CF104-1</f>
        <v>0.27781258851581137</v>
      </c>
      <c r="DH107" s="35"/>
      <c r="DI107" s="351"/>
      <c r="DJ107" s="351"/>
      <c r="EB107" s="1476"/>
      <c r="EC107" s="1476"/>
      <c r="ED107" s="1476"/>
      <c r="EE107" s="1476"/>
      <c r="EF107" s="1476"/>
      <c r="EG107" s="1476"/>
      <c r="EH107" s="1476"/>
      <c r="EI107" s="1476"/>
      <c r="EJ107" s="1553"/>
    </row>
    <row r="108" spans="1:256" ht="13.5" customHeight="1">
      <c r="A108" s="4"/>
      <c r="H108" s="4"/>
      <c r="I108" s="1524" t="s">
        <v>487</v>
      </c>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c r="AT108" s="615"/>
      <c r="AU108" s="141"/>
      <c r="AV108" s="141"/>
      <c r="AW108" s="576"/>
      <c r="AX108" s="174"/>
      <c r="AY108" s="174"/>
      <c r="AZ108" s="174"/>
      <c r="BA108" s="574"/>
      <c r="BB108" s="174"/>
      <c r="BC108" s="174"/>
      <c r="BD108" s="174"/>
      <c r="BE108" s="574"/>
      <c r="BF108" s="174"/>
      <c r="BG108" s="174"/>
      <c r="BH108" s="174"/>
      <c r="BI108" s="574"/>
      <c r="BJ108" s="174"/>
      <c r="BK108" s="174"/>
      <c r="BL108" s="174"/>
      <c r="BM108" s="574"/>
      <c r="BN108" s="753"/>
      <c r="BO108" s="174"/>
      <c r="BP108" s="174"/>
      <c r="BQ108" s="574"/>
      <c r="BR108" s="772"/>
      <c r="BS108" s="1162"/>
      <c r="BT108" s="266"/>
      <c r="BU108" s="1219"/>
      <c r="BV108" s="314">
        <f t="shared" ref="BV108:CC108" si="256">BV104-BU104</f>
        <v>-9.615460697373365</v>
      </c>
      <c r="BW108" s="150">
        <f t="shared" si="256"/>
        <v>3.0746341463414666</v>
      </c>
      <c r="BX108" s="150">
        <f t="shared" si="256"/>
        <v>-1.4664687168610797</v>
      </c>
      <c r="BY108" s="409">
        <f t="shared" si="256"/>
        <v>7.7241360089186131</v>
      </c>
      <c r="BZ108" s="314">
        <f t="shared" si="256"/>
        <v>-9.2476860537836174</v>
      </c>
      <c r="CA108" s="150">
        <f t="shared" si="256"/>
        <v>5.9965487883708875</v>
      </c>
      <c r="CB108" s="150">
        <f t="shared" si="256"/>
        <v>-3.4828801664307889</v>
      </c>
      <c r="CC108" s="409">
        <f t="shared" si="256"/>
        <v>7.5862798752824361</v>
      </c>
      <c r="CD108" s="314">
        <f t="shared" ref="CD108" si="257">CD104-CC104</f>
        <v>-9.0060827659230753</v>
      </c>
      <c r="CE108" s="150">
        <f t="shared" ref="CE108" si="258">CE104-CD104</f>
        <v>8.0753712010651597</v>
      </c>
      <c r="CF108" s="150">
        <f t="shared" ref="CF108" si="259">CF104-CE104</f>
        <v>-1.8393713321722132</v>
      </c>
      <c r="CG108" s="409">
        <f t="shared" ref="CG108" si="260">CG104-CF104</f>
        <v>11.173444241567942</v>
      </c>
      <c r="CH108" s="174"/>
      <c r="CI108" s="174"/>
      <c r="CJ108" s="174"/>
      <c r="CK108" s="174"/>
      <c r="CL108" s="174"/>
      <c r="CM108" s="174"/>
      <c r="CN108" s="174"/>
      <c r="CO108" s="174"/>
      <c r="CP108" s="174"/>
      <c r="CQ108" s="174"/>
      <c r="CR108" s="174"/>
      <c r="CS108" s="174"/>
      <c r="CT108" s="174"/>
      <c r="CU108" s="174"/>
      <c r="CV108" s="174"/>
      <c r="CW108" s="174"/>
      <c r="CX108" s="174"/>
      <c r="CY108" s="174"/>
      <c r="CZ108" s="174"/>
      <c r="DA108" s="174"/>
      <c r="DB108" s="174"/>
      <c r="DC108" s="174"/>
      <c r="DD108" s="174"/>
      <c r="DE108" s="174"/>
      <c r="DF108" s="174"/>
      <c r="DG108" s="174"/>
      <c r="DH108" s="174"/>
      <c r="DI108" s="574"/>
      <c r="DJ108" s="1139"/>
      <c r="DK108" s="141"/>
      <c r="DL108" s="141"/>
      <c r="DM108" s="141"/>
      <c r="DN108" s="141"/>
      <c r="DO108" s="141"/>
      <c r="DP108" s="141"/>
      <c r="DQ108" s="615"/>
      <c r="DR108" s="141"/>
      <c r="DS108" s="141"/>
      <c r="DT108" s="141"/>
      <c r="DU108" s="141"/>
      <c r="DV108" s="141"/>
      <c r="DW108" s="141"/>
      <c r="DX108" s="141"/>
      <c r="DY108" s="141"/>
      <c r="DZ108" s="141"/>
      <c r="EA108" s="141"/>
      <c r="EB108" s="178"/>
      <c r="EC108" s="905"/>
      <c r="ED108" s="178"/>
      <c r="EE108" s="178"/>
      <c r="EF108" s="178"/>
      <c r="EG108" s="178"/>
      <c r="EH108" s="178"/>
      <c r="EI108" s="178"/>
      <c r="EJ108" s="583"/>
      <c r="EK108" s="99"/>
      <c r="EL108" s="99"/>
      <c r="EM108" s="99"/>
      <c r="EN108" s="99"/>
      <c r="EO108" s="99"/>
      <c r="EP108" s="99"/>
      <c r="EQ108" s="99"/>
      <c r="ER108" s="99"/>
      <c r="ES108" s="99"/>
      <c r="ET108" s="99"/>
      <c r="EU108" s="99"/>
      <c r="EV108" s="99"/>
      <c r="EW108" s="99"/>
      <c r="EX108" s="99"/>
      <c r="EY108" s="99"/>
      <c r="EZ108" s="99"/>
      <c r="FA108" s="99"/>
      <c r="FB108" s="99"/>
      <c r="FC108" s="99"/>
      <c r="FD108" s="99"/>
      <c r="FE108" s="99"/>
      <c r="FF108" s="99"/>
      <c r="FG108" s="99"/>
      <c r="FH108" s="99"/>
      <c r="FI108" s="99"/>
      <c r="FJ108" s="99"/>
      <c r="FK108" s="99"/>
      <c r="FL108" s="99"/>
      <c r="FM108" s="99"/>
      <c r="FN108" s="99"/>
      <c r="FO108" s="99"/>
      <c r="FP108" s="99"/>
      <c r="FQ108" s="99"/>
      <c r="FR108" s="99"/>
      <c r="FS108" s="99"/>
      <c r="FT108" s="99"/>
      <c r="FU108" s="99"/>
      <c r="FV108" s="99"/>
      <c r="FW108" s="99"/>
      <c r="FX108" s="99"/>
      <c r="FY108" s="99"/>
      <c r="FZ108" s="99"/>
      <c r="GA108" s="99"/>
      <c r="GB108" s="99"/>
      <c r="GC108" s="99"/>
      <c r="GD108" s="99"/>
      <c r="GE108" s="99"/>
      <c r="GF108" s="99"/>
      <c r="GG108" s="99"/>
      <c r="GH108" s="99"/>
      <c r="GI108" s="99"/>
      <c r="GJ108" s="99"/>
      <c r="GK108" s="99"/>
      <c r="GL108" s="99"/>
      <c r="GM108" s="99"/>
      <c r="GN108" s="99"/>
      <c r="GO108" s="99"/>
      <c r="GP108" s="99"/>
      <c r="GQ108" s="99"/>
      <c r="GR108" s="99"/>
      <c r="GS108" s="99"/>
      <c r="GT108" s="99"/>
      <c r="GU108" s="99"/>
      <c r="GV108" s="99"/>
      <c r="GW108" s="99"/>
      <c r="GX108" s="99"/>
      <c r="GY108" s="99"/>
      <c r="GZ108" s="99"/>
      <c r="HA108" s="99"/>
      <c r="HB108" s="99"/>
      <c r="HC108" s="99"/>
      <c r="HD108" s="99"/>
      <c r="HE108" s="99"/>
      <c r="HF108" s="99"/>
      <c r="HG108" s="99"/>
      <c r="HH108" s="99"/>
      <c r="HI108" s="99"/>
      <c r="HJ108" s="99"/>
      <c r="HK108" s="99"/>
      <c r="HL108" s="99"/>
      <c r="HM108" s="99"/>
      <c r="HN108" s="99"/>
      <c r="HO108" s="99"/>
      <c r="HP108" s="99"/>
      <c r="HQ108" s="99"/>
      <c r="HR108" s="99"/>
      <c r="HS108" s="99"/>
      <c r="HT108" s="99"/>
      <c r="HU108" s="99"/>
      <c r="HV108" s="99"/>
      <c r="HW108" s="99"/>
    </row>
    <row r="109" spans="1:256" s="99" customFormat="1" ht="13.5" customHeight="1">
      <c r="A109" s="8"/>
      <c r="B109"/>
      <c r="C109"/>
      <c r="D109"/>
      <c r="E109"/>
      <c r="F109"/>
      <c r="G109"/>
      <c r="H109" s="8"/>
      <c r="I109" s="158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1246"/>
      <c r="AU109" s="264"/>
      <c r="AV109" s="264"/>
      <c r="AW109" s="575"/>
      <c r="AX109" s="1205"/>
      <c r="AY109" s="1205"/>
      <c r="AZ109" s="1205"/>
      <c r="BA109" s="1215"/>
      <c r="BB109" s="1205"/>
      <c r="BC109" s="1205"/>
      <c r="BD109" s="1205"/>
      <c r="BE109" s="1215"/>
      <c r="BF109" s="1205"/>
      <c r="BG109" s="1205"/>
      <c r="BH109" s="1205"/>
      <c r="BI109" s="1215"/>
      <c r="BJ109" s="1205"/>
      <c r="BK109" s="1205"/>
      <c r="BL109" s="1205"/>
      <c r="BM109" s="1215"/>
      <c r="BN109" s="1247"/>
      <c r="BO109" s="1205"/>
      <c r="BP109" s="1205"/>
      <c r="BQ109" s="1215"/>
      <c r="BR109" s="1410"/>
      <c r="BS109" s="1162"/>
      <c r="BT109" s="1162"/>
      <c r="BU109" s="1411"/>
      <c r="BV109" s="1410"/>
      <c r="BW109" s="1410"/>
      <c r="BX109" s="905"/>
      <c r="BY109" s="1218"/>
      <c r="BZ109" s="905"/>
      <c r="CA109" s="905"/>
      <c r="CB109" s="905"/>
      <c r="CC109" s="1218"/>
      <c r="CD109" s="1737"/>
      <c r="CE109" s="905"/>
      <c r="CF109" s="905"/>
      <c r="CG109" s="1218"/>
      <c r="CH109" s="1205"/>
      <c r="CI109" s="1205"/>
      <c r="CJ109" s="1205"/>
      <c r="CK109" s="1205"/>
      <c r="CL109" s="1205"/>
      <c r="CM109" s="1205"/>
      <c r="CN109" s="1205"/>
      <c r="CO109" s="1205"/>
      <c r="CP109" s="1205"/>
      <c r="CQ109" s="1205"/>
      <c r="CR109" s="1205"/>
      <c r="CS109" s="1205"/>
      <c r="CT109" s="1205"/>
      <c r="CU109" s="1205"/>
      <c r="CV109" s="1205"/>
      <c r="CW109" s="1205"/>
      <c r="CX109" s="1205"/>
      <c r="CY109" s="1205"/>
      <c r="CZ109" s="1205"/>
      <c r="DA109" s="1205"/>
      <c r="DB109" s="1205"/>
      <c r="DC109" s="1205"/>
      <c r="DD109" s="1205"/>
      <c r="DE109" s="1205"/>
      <c r="DF109" s="1205"/>
      <c r="DG109" s="1205"/>
      <c r="DH109" s="1205"/>
      <c r="DI109" s="1215"/>
      <c r="DJ109" s="1140"/>
      <c r="DK109" s="264"/>
      <c r="DL109" s="264"/>
      <c r="DM109" s="264"/>
      <c r="DN109" s="264"/>
      <c r="DO109" s="264"/>
      <c r="DP109" s="264"/>
      <c r="DQ109" s="1246"/>
      <c r="DR109" s="264"/>
      <c r="DS109" s="264"/>
      <c r="DT109" s="264"/>
      <c r="DU109" s="264"/>
      <c r="DV109" s="264"/>
      <c r="DW109" s="264"/>
      <c r="DX109" s="264"/>
      <c r="DY109" s="264"/>
      <c r="DZ109" s="264"/>
      <c r="EA109" s="264"/>
      <c r="EB109" s="905"/>
      <c r="EC109" s="905"/>
      <c r="ED109" s="905"/>
      <c r="EE109" s="905"/>
      <c r="EF109" s="905"/>
      <c r="EG109" s="905"/>
      <c r="EH109" s="905"/>
      <c r="EI109" s="905"/>
      <c r="EJ109" s="1218"/>
    </row>
    <row r="110" spans="1:256" ht="13.5" customHeight="1" outlineLevel="1">
      <c r="A110" s="4"/>
      <c r="H110" s="4"/>
      <c r="I110" s="109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c r="AT110" s="615"/>
      <c r="AU110" s="141"/>
      <c r="AV110" s="141"/>
      <c r="AW110" s="576"/>
      <c r="AX110" s="174"/>
      <c r="AY110" s="174"/>
      <c r="AZ110" s="174"/>
      <c r="BA110" s="574"/>
      <c r="BB110" s="174"/>
      <c r="BC110" s="174"/>
      <c r="BD110" s="174"/>
      <c r="BE110" s="574"/>
      <c r="BF110" s="174"/>
      <c r="BG110" s="174"/>
      <c r="BH110" s="174"/>
      <c r="BI110" s="574"/>
      <c r="BJ110" s="174"/>
      <c r="BK110" s="174"/>
      <c r="BL110" s="174"/>
      <c r="BM110" s="574"/>
      <c r="BN110" s="753"/>
      <c r="BO110" s="174"/>
      <c r="BP110" s="174"/>
      <c r="BQ110" s="574"/>
      <c r="BR110" s="178"/>
      <c r="BS110" s="178"/>
      <c r="BT110" s="178"/>
      <c r="BU110" s="583"/>
      <c r="BV110" s="178"/>
      <c r="BW110" s="178"/>
      <c r="BX110" s="178"/>
      <c r="BY110" s="583"/>
      <c r="BZ110" s="178"/>
      <c r="CA110" s="178"/>
      <c r="CB110" s="178"/>
      <c r="CC110" s="583"/>
      <c r="CD110" s="646"/>
      <c r="CE110" s="178"/>
      <c r="CF110" s="178"/>
      <c r="CG110" s="583"/>
      <c r="CH110" s="174"/>
      <c r="CI110" s="174"/>
      <c r="CJ110" s="174"/>
      <c r="CK110" s="174"/>
      <c r="CL110" s="174"/>
      <c r="CM110" s="174"/>
      <c r="CN110" s="174"/>
      <c r="CO110" s="174"/>
      <c r="CP110" s="174"/>
      <c r="CQ110" s="174"/>
      <c r="CR110" s="174"/>
      <c r="CS110" s="174"/>
      <c r="CT110" s="174"/>
      <c r="CU110" s="174"/>
      <c r="CV110" s="174"/>
      <c r="CW110" s="174"/>
      <c r="CX110" s="174"/>
      <c r="CY110" s="174"/>
      <c r="CZ110" s="174"/>
      <c r="DA110" s="174"/>
      <c r="DB110" s="174"/>
      <c r="DC110" s="174"/>
      <c r="DD110" s="174"/>
      <c r="DE110" s="174"/>
      <c r="DF110" s="174"/>
      <c r="DG110" s="174"/>
      <c r="DH110" s="174"/>
      <c r="DI110" s="574"/>
      <c r="DJ110" s="1139"/>
      <c r="DK110" s="141"/>
      <c r="DL110" s="141"/>
      <c r="DM110" s="141"/>
      <c r="DN110" s="141"/>
      <c r="DO110" s="141"/>
      <c r="DP110" s="141"/>
      <c r="DQ110" s="615"/>
      <c r="DR110" s="141"/>
      <c r="DS110" s="141"/>
      <c r="DT110" s="141"/>
      <c r="DU110" s="141"/>
      <c r="DV110" s="141"/>
      <c r="DW110" s="141"/>
      <c r="DX110" s="141"/>
      <c r="DY110" s="141"/>
      <c r="DZ110" s="141"/>
      <c r="EA110" s="141"/>
      <c r="EB110" s="141"/>
      <c r="EC110" s="905"/>
      <c r="ED110" s="178"/>
      <c r="EE110" s="178"/>
      <c r="EF110" s="178"/>
      <c r="EG110" s="178"/>
      <c r="EH110" s="178"/>
      <c r="EI110" s="178"/>
      <c r="EJ110" s="583"/>
      <c r="EK110" s="99"/>
      <c r="EL110" s="99"/>
      <c r="EM110" s="99"/>
      <c r="EN110" s="99"/>
      <c r="EO110" s="99"/>
      <c r="EP110" s="99"/>
      <c r="EQ110" s="99"/>
      <c r="ER110" s="99"/>
      <c r="ES110" s="99"/>
      <c r="ET110" s="99"/>
      <c r="EU110" s="99"/>
      <c r="EV110" s="99"/>
      <c r="EW110" s="99"/>
      <c r="EX110" s="99"/>
      <c r="EY110" s="99"/>
      <c r="EZ110" s="99"/>
      <c r="FA110" s="99"/>
      <c r="FB110" s="99"/>
      <c r="FC110" s="99"/>
      <c r="FD110" s="99"/>
      <c r="FE110" s="99"/>
      <c r="FF110" s="99"/>
      <c r="FG110" s="99"/>
      <c r="FH110" s="99"/>
      <c r="FI110" s="99"/>
      <c r="FJ110" s="99"/>
      <c r="FK110" s="99"/>
      <c r="FL110" s="99"/>
      <c r="FM110" s="99"/>
      <c r="FN110" s="99"/>
      <c r="FO110" s="99"/>
      <c r="FP110" s="99"/>
      <c r="FQ110" s="99"/>
      <c r="FR110" s="99"/>
      <c r="FS110" s="99"/>
      <c r="FT110" s="99"/>
      <c r="FU110" s="99"/>
      <c r="FV110" s="99"/>
      <c r="FW110" s="99"/>
      <c r="FX110" s="99"/>
      <c r="FY110" s="99"/>
      <c r="FZ110" s="99"/>
      <c r="GA110" s="99"/>
      <c r="GB110" s="99"/>
      <c r="GC110" s="99"/>
      <c r="GD110" s="99"/>
      <c r="GE110" s="99"/>
      <c r="GF110" s="99"/>
      <c r="GG110" s="99"/>
      <c r="GH110" s="99"/>
      <c r="GI110" s="99"/>
      <c r="GJ110" s="99"/>
      <c r="GK110" s="99"/>
      <c r="GL110" s="99"/>
      <c r="GM110" s="99"/>
      <c r="GN110" s="99"/>
      <c r="GO110" s="99"/>
      <c r="GP110" s="99"/>
      <c r="GQ110" s="99"/>
      <c r="GR110" s="99"/>
      <c r="GS110" s="99"/>
      <c r="GT110" s="99"/>
      <c r="GU110" s="99"/>
      <c r="GV110" s="99"/>
      <c r="GW110" s="99"/>
      <c r="GX110" s="99"/>
      <c r="GY110" s="99"/>
      <c r="GZ110" s="99"/>
      <c r="HA110" s="99"/>
      <c r="HB110" s="99"/>
      <c r="HC110" s="99"/>
      <c r="HD110" s="99"/>
      <c r="HE110" s="99"/>
      <c r="HF110" s="99"/>
      <c r="HG110" s="99"/>
      <c r="HH110" s="99"/>
      <c r="HI110" s="99"/>
      <c r="HJ110" s="99"/>
      <c r="HK110" s="99"/>
      <c r="HL110" s="99"/>
      <c r="HM110" s="99"/>
      <c r="HN110" s="99"/>
      <c r="HO110" s="99"/>
      <c r="HP110" s="99"/>
      <c r="HQ110" s="99"/>
      <c r="HR110" s="99"/>
      <c r="HS110" s="99"/>
      <c r="HT110" s="99"/>
      <c r="HU110" s="99"/>
      <c r="HV110" s="99"/>
      <c r="HW110" s="99"/>
    </row>
    <row r="111" spans="1:256" ht="13.5" customHeight="1">
      <c r="A111" s="4"/>
      <c r="H111" s="4"/>
      <c r="I111" s="1617" t="s">
        <v>557</v>
      </c>
      <c r="J111" s="20"/>
      <c r="K111" s="20"/>
      <c r="L111" s="20"/>
      <c r="M111" s="20"/>
      <c r="N111" s="20"/>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20"/>
      <c r="AM111" s="20"/>
      <c r="AN111" s="20"/>
      <c r="AO111" s="20"/>
      <c r="AP111" s="20"/>
      <c r="AQ111" s="20"/>
      <c r="AR111" s="20"/>
      <c r="AS111" s="20"/>
      <c r="AT111" s="615"/>
      <c r="AU111" s="141"/>
      <c r="AV111" s="141"/>
      <c r="AW111" s="576"/>
      <c r="AX111" s="174"/>
      <c r="AY111" s="174"/>
      <c r="AZ111" s="174"/>
      <c r="BA111" s="574"/>
      <c r="BB111" s="174"/>
      <c r="BC111" s="174"/>
      <c r="BD111" s="174"/>
      <c r="BE111" s="574"/>
      <c r="BF111" s="174"/>
      <c r="BG111" s="174"/>
      <c r="BH111" s="174"/>
      <c r="BI111" s="574"/>
      <c r="BJ111" s="174"/>
      <c r="BK111" s="174"/>
      <c r="BL111" s="174"/>
      <c r="BM111" s="574"/>
      <c r="BN111" s="753"/>
      <c r="BO111" s="174"/>
      <c r="BP111" s="174"/>
      <c r="BQ111" s="574"/>
      <c r="BR111" s="178"/>
      <c r="BS111" s="178"/>
      <c r="BT111" s="178"/>
      <c r="BU111" s="583"/>
      <c r="BV111" s="178"/>
      <c r="BW111" s="178"/>
      <c r="BX111" s="178"/>
      <c r="BY111" s="583"/>
      <c r="BZ111" s="178"/>
      <c r="CA111" s="178"/>
      <c r="CB111" s="178"/>
      <c r="CC111" s="583"/>
      <c r="CD111" s="646"/>
      <c r="CE111" s="178"/>
      <c r="CF111" s="178"/>
      <c r="CG111" s="583"/>
      <c r="CH111" s="174"/>
      <c r="CI111" s="174"/>
      <c r="CJ111" s="174"/>
      <c r="CK111" s="174"/>
      <c r="CL111" s="174"/>
      <c r="CM111" s="174"/>
      <c r="CN111" s="174"/>
      <c r="CO111" s="174"/>
      <c r="CP111" s="174"/>
      <c r="CQ111" s="174"/>
      <c r="CR111" s="174"/>
      <c r="CS111" s="174"/>
      <c r="CT111" s="174"/>
      <c r="CU111" s="174"/>
      <c r="CV111" s="174"/>
      <c r="CW111" s="174"/>
      <c r="CX111" s="174"/>
      <c r="CY111" s="174"/>
      <c r="CZ111" s="174"/>
      <c r="DA111" s="174"/>
      <c r="DB111" s="174"/>
      <c r="DC111" s="174"/>
      <c r="DD111" s="174"/>
      <c r="DE111" s="174"/>
      <c r="DF111" s="174"/>
      <c r="DG111" s="174"/>
      <c r="DH111" s="174"/>
      <c r="DI111" s="574"/>
      <c r="DJ111" s="1139"/>
      <c r="DK111" s="141"/>
      <c r="DL111" s="141"/>
      <c r="DM111" s="141"/>
      <c r="DN111" s="141"/>
      <c r="DO111" s="141"/>
      <c r="DP111" s="141"/>
      <c r="DQ111" s="615"/>
      <c r="DR111" s="141"/>
      <c r="DS111" s="141"/>
      <c r="DT111" s="141"/>
      <c r="DU111" s="141"/>
      <c r="DV111" s="141"/>
      <c r="DW111" s="141"/>
      <c r="DX111" s="141"/>
      <c r="DY111" s="141"/>
      <c r="DZ111" s="141"/>
      <c r="EA111" s="141"/>
      <c r="EB111" s="141"/>
      <c r="EC111" s="905"/>
      <c r="ED111" s="178"/>
      <c r="EE111" s="178"/>
      <c r="EF111" s="178"/>
      <c r="EG111" s="178"/>
      <c r="EH111" s="178"/>
      <c r="EI111" s="178"/>
      <c r="EJ111" s="583"/>
      <c r="EK111" s="99"/>
      <c r="EL111" s="99"/>
      <c r="EM111" s="99"/>
      <c r="EN111" s="99"/>
      <c r="EO111" s="99"/>
      <c r="EP111" s="99"/>
      <c r="EQ111" s="99"/>
      <c r="ER111" s="99"/>
      <c r="ES111" s="99"/>
      <c r="ET111" s="99"/>
      <c r="EU111" s="99"/>
      <c r="EV111" s="99"/>
      <c r="EW111" s="99"/>
      <c r="EX111" s="99"/>
      <c r="EY111" s="99"/>
      <c r="EZ111" s="99"/>
      <c r="FA111" s="99"/>
      <c r="FB111" s="99"/>
      <c r="FC111" s="99"/>
      <c r="FD111" s="99"/>
      <c r="FE111" s="99"/>
      <c r="FF111" s="99"/>
      <c r="FG111" s="99"/>
      <c r="FH111" s="99"/>
      <c r="FI111" s="99"/>
      <c r="FJ111" s="99"/>
      <c r="FK111" s="99"/>
      <c r="FL111" s="99"/>
      <c r="FM111" s="99"/>
      <c r="FN111" s="99"/>
      <c r="FO111" s="99"/>
      <c r="FP111" s="99"/>
      <c r="FQ111" s="99"/>
      <c r="FR111" s="99"/>
      <c r="FS111" s="99"/>
      <c r="FT111" s="99"/>
      <c r="FU111" s="99"/>
      <c r="FV111" s="99"/>
      <c r="FW111" s="99"/>
      <c r="FX111" s="99"/>
      <c r="FY111" s="99"/>
      <c r="FZ111" s="99"/>
      <c r="GA111" s="99"/>
      <c r="GB111" s="99"/>
      <c r="GC111" s="99"/>
      <c r="GD111" s="99"/>
      <c r="GE111" s="99"/>
      <c r="GF111" s="99"/>
      <c r="GG111" s="99"/>
      <c r="GH111" s="99"/>
      <c r="GI111" s="99"/>
      <c r="GJ111" s="99"/>
      <c r="GK111" s="99"/>
      <c r="GL111" s="99"/>
      <c r="GM111" s="99"/>
      <c r="GN111" s="99"/>
      <c r="GO111" s="99"/>
      <c r="GP111" s="99"/>
      <c r="GQ111" s="99"/>
      <c r="GR111" s="99"/>
      <c r="GS111" s="99"/>
      <c r="GT111" s="99"/>
      <c r="GU111" s="99"/>
      <c r="GV111" s="99"/>
      <c r="GW111" s="99"/>
      <c r="GX111" s="99"/>
      <c r="GY111" s="99"/>
      <c r="GZ111" s="99"/>
      <c r="HA111" s="99"/>
      <c r="HB111" s="99"/>
      <c r="HC111" s="99"/>
      <c r="HD111" s="99"/>
      <c r="HE111" s="99"/>
      <c r="HF111" s="99"/>
      <c r="HG111" s="99"/>
      <c r="HH111" s="99"/>
      <c r="HI111" s="99"/>
      <c r="HJ111" s="99"/>
      <c r="HK111" s="99"/>
      <c r="HL111" s="99"/>
      <c r="HM111" s="99"/>
      <c r="HN111" s="99"/>
      <c r="HO111" s="99"/>
      <c r="HP111" s="99"/>
      <c r="HQ111" s="99"/>
      <c r="HR111" s="99"/>
      <c r="HS111" s="99"/>
      <c r="HT111" s="99"/>
      <c r="HU111" s="99"/>
      <c r="HV111" s="99"/>
      <c r="HW111" s="99"/>
    </row>
    <row r="112" spans="1:256" s="99" customFormat="1" ht="13.5" customHeight="1">
      <c r="A112" s="8"/>
      <c r="B112"/>
      <c r="C112"/>
      <c r="D112"/>
      <c r="E112"/>
      <c r="F112"/>
      <c r="G112"/>
      <c r="H112" s="8"/>
      <c r="I112" s="1588" t="s">
        <v>540</v>
      </c>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1246"/>
      <c r="AU112" s="264"/>
      <c r="AV112" s="264"/>
      <c r="AW112" s="575"/>
      <c r="AX112" s="1205"/>
      <c r="AY112" s="1205"/>
      <c r="AZ112" s="1205"/>
      <c r="BA112" s="1215"/>
      <c r="BB112" s="1205"/>
      <c r="BC112" s="1205"/>
      <c r="BD112" s="1205"/>
      <c r="BE112" s="1215"/>
      <c r="BF112" s="1205"/>
      <c r="BG112" s="1205"/>
      <c r="BH112" s="1205"/>
      <c r="BI112" s="1215"/>
      <c r="BJ112" s="1205"/>
      <c r="BK112" s="1205"/>
      <c r="BL112" s="1205"/>
      <c r="BM112" s="1215"/>
      <c r="BN112" s="1247"/>
      <c r="BO112" s="1205"/>
      <c r="BP112" s="1205"/>
      <c r="BQ112" s="1215"/>
      <c r="BR112" s="1410"/>
      <c r="BS112" s="1162"/>
      <c r="BT112" s="1162"/>
      <c r="BU112" s="1411"/>
      <c r="BV112" s="1410"/>
      <c r="BW112" s="1410"/>
      <c r="BX112" s="905"/>
      <c r="BY112" s="1218"/>
      <c r="BZ112" s="905"/>
      <c r="CA112" s="905"/>
      <c r="CB112" s="905"/>
      <c r="CC112" s="1218"/>
      <c r="CD112" s="1737"/>
      <c r="CE112" s="905"/>
      <c r="CF112" s="905"/>
      <c r="CG112" s="1218"/>
      <c r="CH112" s="1205"/>
      <c r="CI112" s="1205"/>
      <c r="CJ112" s="1205"/>
      <c r="CK112" s="1205"/>
      <c r="CL112" s="1205"/>
      <c r="CM112" s="1205"/>
      <c r="CN112" s="1205"/>
      <c r="CO112" s="1205"/>
      <c r="CP112" s="1205"/>
      <c r="CQ112" s="1205"/>
      <c r="CR112" s="1205"/>
      <c r="CS112" s="1205"/>
      <c r="CT112" s="1205"/>
      <c r="CU112" s="1205"/>
      <c r="CV112" s="1205"/>
      <c r="CW112" s="1205"/>
      <c r="CX112" s="1205"/>
      <c r="CY112" s="1205"/>
      <c r="CZ112" s="1205"/>
      <c r="DA112" s="1205"/>
      <c r="DB112" s="1205"/>
      <c r="DC112" s="1205"/>
      <c r="DD112" s="1205"/>
      <c r="DE112" s="1205"/>
      <c r="DF112" s="1205"/>
      <c r="DG112" s="1205"/>
      <c r="DH112" s="1205"/>
      <c r="DI112" s="1215"/>
      <c r="DJ112" s="1140"/>
      <c r="DK112" s="264"/>
      <c r="DL112" s="264"/>
      <c r="DM112" s="264"/>
      <c r="DN112" s="264"/>
      <c r="DO112" s="264"/>
      <c r="DP112" s="264"/>
      <c r="DQ112" s="1246"/>
      <c r="DR112" s="264"/>
      <c r="DS112" s="264"/>
      <c r="DT112" s="264"/>
      <c r="DU112" s="264"/>
      <c r="DV112" s="264"/>
      <c r="DW112" s="264"/>
      <c r="DX112" s="264"/>
      <c r="DY112" s="1426">
        <f>DY116/DY114</f>
        <v>5.52054717118203</v>
      </c>
      <c r="DZ112" s="1426">
        <f>DZ116/DZ114</f>
        <v>5.8265241341422689</v>
      </c>
      <c r="EA112" s="1426">
        <f>EA116/EA114</f>
        <v>5.8828250129978272</v>
      </c>
      <c r="EB112" s="1426">
        <f>EB116/EB114</f>
        <v>5.6085999380300979</v>
      </c>
      <c r="EC112" s="1426">
        <f>EC116/EC114</f>
        <v>5.6218816691516942</v>
      </c>
      <c r="ED112" s="1426">
        <f>EC112</f>
        <v>5.6218816691516942</v>
      </c>
      <c r="EE112" s="1426">
        <f t="shared" ref="EE112:EJ112" si="261">ED112</f>
        <v>5.6218816691516942</v>
      </c>
      <c r="EF112" s="1426">
        <f t="shared" si="261"/>
        <v>5.6218816691516942</v>
      </c>
      <c r="EG112" s="1426">
        <f t="shared" si="261"/>
        <v>5.6218816691516942</v>
      </c>
      <c r="EH112" s="1426">
        <f t="shared" si="261"/>
        <v>5.6218816691516942</v>
      </c>
      <c r="EI112" s="1426">
        <f t="shared" si="261"/>
        <v>5.6218816691516942</v>
      </c>
      <c r="EJ112" s="1429">
        <f t="shared" si="261"/>
        <v>5.6218816691516942</v>
      </c>
    </row>
    <row r="113" spans="1:231" s="99" customFormat="1" ht="13.5" customHeight="1">
      <c r="A113" s="8"/>
      <c r="B113"/>
      <c r="C113"/>
      <c r="D113"/>
      <c r="E113"/>
      <c r="F113"/>
      <c r="G113"/>
      <c r="H113" s="8"/>
      <c r="I113" s="1524" t="s">
        <v>484</v>
      </c>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1246"/>
      <c r="AU113" s="264"/>
      <c r="AV113" s="264"/>
      <c r="AW113" s="575"/>
      <c r="AX113" s="1205"/>
      <c r="AY113" s="1205"/>
      <c r="AZ113" s="1205"/>
      <c r="BA113" s="1215"/>
      <c r="BB113" s="1205"/>
      <c r="BC113" s="1205"/>
      <c r="BD113" s="1205"/>
      <c r="BE113" s="1215"/>
      <c r="BF113" s="1205"/>
      <c r="BG113" s="1205"/>
      <c r="BH113" s="1205"/>
      <c r="BI113" s="1215"/>
      <c r="BJ113" s="1205"/>
      <c r="BK113" s="1205"/>
      <c r="BL113" s="1205"/>
      <c r="BM113" s="1215"/>
      <c r="BN113" s="1247"/>
      <c r="BO113" s="1205"/>
      <c r="BP113" s="1205"/>
      <c r="BQ113" s="1215"/>
      <c r="BR113" s="1410"/>
      <c r="BS113" s="1162"/>
      <c r="BT113" s="1162"/>
      <c r="BU113" s="1411"/>
      <c r="BV113" s="1410"/>
      <c r="BW113" s="905"/>
      <c r="BX113" s="905"/>
      <c r="BY113" s="1218"/>
      <c r="BZ113" s="905"/>
      <c r="CA113" s="905"/>
      <c r="CB113" s="905"/>
      <c r="CC113" s="1218"/>
      <c r="CD113" s="1737"/>
      <c r="CE113" s="905"/>
      <c r="CF113" s="905"/>
      <c r="CG113" s="1218"/>
      <c r="CH113" s="1205"/>
      <c r="CI113" s="1205"/>
      <c r="CJ113" s="1205"/>
      <c r="CK113" s="1205"/>
      <c r="CL113" s="1205"/>
      <c r="CM113" s="1205"/>
      <c r="CN113" s="1205"/>
      <c r="CO113" s="1205"/>
      <c r="CP113" s="1205"/>
      <c r="CQ113" s="1205"/>
      <c r="CR113" s="1205"/>
      <c r="CS113" s="1205"/>
      <c r="CT113" s="1205"/>
      <c r="CU113" s="1205"/>
      <c r="CV113" s="1205"/>
      <c r="CW113" s="1205"/>
      <c r="CX113" s="1205"/>
      <c r="CY113" s="1205"/>
      <c r="CZ113" s="1205"/>
      <c r="DA113" s="1205"/>
      <c r="DB113" s="1205"/>
      <c r="DC113" s="1205"/>
      <c r="DD113" s="1205"/>
      <c r="DE113" s="1205"/>
      <c r="DF113" s="1205"/>
      <c r="DG113" s="1205"/>
      <c r="DH113" s="1205"/>
      <c r="DI113" s="1215"/>
      <c r="DJ113" s="1140"/>
      <c r="DK113" s="264"/>
      <c r="DL113" s="264"/>
      <c r="DM113" s="264"/>
      <c r="DN113" s="264"/>
      <c r="DO113" s="264"/>
      <c r="DP113" s="264"/>
      <c r="DQ113" s="1246"/>
      <c r="DR113" s="264"/>
      <c r="DS113" s="264"/>
      <c r="DT113" s="264"/>
      <c r="DU113" s="264"/>
      <c r="DV113" s="264"/>
      <c r="DW113" s="264"/>
      <c r="DX113" s="264"/>
      <c r="DY113" s="264"/>
      <c r="DZ113" s="805">
        <f>DZ112/DY112-1</f>
        <v>5.5425115205514075E-2</v>
      </c>
      <c r="EA113" s="805">
        <f>EA112/DZ112-1</f>
        <v>9.6628586030642616E-3</v>
      </c>
      <c r="EB113" s="805">
        <f>EB112/EA112-1</f>
        <v>-4.6614521826136568E-2</v>
      </c>
      <c r="EC113" s="805">
        <f>EC112/EB112-1</f>
        <v>2.3681009999549918E-3</v>
      </c>
      <c r="ED113" s="1250">
        <v>0.03</v>
      </c>
      <c r="EE113" s="1250">
        <v>0.02</v>
      </c>
      <c r="EF113" s="1250">
        <v>0.01</v>
      </c>
      <c r="EG113" s="1250">
        <v>0.01</v>
      </c>
      <c r="EH113" s="1250">
        <v>0.01</v>
      </c>
      <c r="EI113" s="1250">
        <v>0.01</v>
      </c>
      <c r="EJ113" s="1428">
        <v>0.01</v>
      </c>
    </row>
    <row r="114" spans="1:231" s="99" customFormat="1" ht="13.5" customHeight="1">
      <c r="A114" s="8"/>
      <c r="B114"/>
      <c r="C114"/>
      <c r="D114"/>
      <c r="E114"/>
      <c r="F114"/>
      <c r="G114"/>
      <c r="H114" s="8"/>
      <c r="I114" s="1554" t="s">
        <v>526</v>
      </c>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1246"/>
      <c r="AU114" s="264"/>
      <c r="AV114" s="264"/>
      <c r="AW114" s="575"/>
      <c r="AX114" s="1205"/>
      <c r="AY114" s="1205"/>
      <c r="AZ114" s="1205"/>
      <c r="BA114" s="1215"/>
      <c r="BB114" s="1205"/>
      <c r="BC114" s="1205"/>
      <c r="BD114" s="1205"/>
      <c r="BE114" s="1215"/>
      <c r="BF114" s="1205"/>
      <c r="BG114" s="1205"/>
      <c r="BH114" s="1205"/>
      <c r="BI114" s="1215"/>
      <c r="BJ114" s="1205"/>
      <c r="BK114" s="1205"/>
      <c r="BL114" s="1205"/>
      <c r="BM114" s="1215"/>
      <c r="BN114" s="1247"/>
      <c r="BO114" s="1205"/>
      <c r="BP114" s="1205"/>
      <c r="BQ114" s="1215"/>
      <c r="BR114" s="1410"/>
      <c r="BS114" s="1162"/>
      <c r="BT114" s="1162"/>
      <c r="BU114" s="1411"/>
      <c r="BV114" s="1410"/>
      <c r="BW114" s="905"/>
      <c r="BX114" s="905"/>
      <c r="BY114" s="1218"/>
      <c r="BZ114" s="905"/>
      <c r="CA114" s="905"/>
      <c r="CB114" s="905"/>
      <c r="CC114" s="1218"/>
      <c r="CD114" s="1737"/>
      <c r="CE114" s="905"/>
      <c r="CF114" s="905"/>
      <c r="CG114" s="1218"/>
      <c r="CH114" s="1205"/>
      <c r="CI114" s="1205"/>
      <c r="CJ114" s="1205"/>
      <c r="CK114" s="1205"/>
      <c r="CL114" s="1205"/>
      <c r="CM114" s="1205"/>
      <c r="CN114" s="1205"/>
      <c r="CO114" s="1205"/>
      <c r="CP114" s="1205"/>
      <c r="CQ114" s="1205"/>
      <c r="CR114" s="1205"/>
      <c r="CS114" s="1205"/>
      <c r="CT114" s="1205"/>
      <c r="CU114" s="1205"/>
      <c r="CV114" s="1205"/>
      <c r="CW114" s="1205"/>
      <c r="CX114" s="1205"/>
      <c r="CY114" s="1205"/>
      <c r="CZ114" s="1205"/>
      <c r="DA114" s="1205"/>
      <c r="DB114" s="1205"/>
      <c r="DC114" s="1205"/>
      <c r="DD114" s="1205"/>
      <c r="DE114" s="1205"/>
      <c r="DF114" s="1205"/>
      <c r="DG114" s="1205"/>
      <c r="DH114" s="1205"/>
      <c r="DI114" s="1215"/>
      <c r="DJ114" s="1140"/>
      <c r="DK114" s="264"/>
      <c r="DL114" s="264"/>
      <c r="DM114" s="264"/>
      <c r="DN114" s="264"/>
      <c r="DO114" s="264"/>
      <c r="DP114" s="264"/>
      <c r="DQ114" s="1246"/>
      <c r="DR114" s="264"/>
      <c r="DS114" s="264"/>
      <c r="DT114" s="264"/>
      <c r="DU114" s="264"/>
      <c r="DV114" s="264"/>
      <c r="DW114" s="264"/>
      <c r="DX114" s="264"/>
      <c r="DY114" s="1474">
        <f>DY127</f>
        <v>262655.12367491168</v>
      </c>
      <c r="DZ114" s="1474">
        <f>DZ127</f>
        <v>274606.25978090765</v>
      </c>
      <c r="EA114" s="1409">
        <f>EA127</f>
        <v>288381.85671878094</v>
      </c>
      <c r="EB114" s="1409">
        <f>EB127</f>
        <v>302481.90613428917</v>
      </c>
      <c r="EC114" s="1474">
        <f>EC127</f>
        <v>316855.65524697187</v>
      </c>
      <c r="ED114" s="1409">
        <f t="shared" ref="ED114:EJ114" si="262">ED127</f>
        <v>323192.76835191133</v>
      </c>
      <c r="EE114" s="1409">
        <f t="shared" si="262"/>
        <v>329656.62371894956</v>
      </c>
      <c r="EF114" s="1409">
        <f t="shared" si="262"/>
        <v>336249.75619332853</v>
      </c>
      <c r="EG114" s="1409">
        <f t="shared" si="262"/>
        <v>342974.75131719513</v>
      </c>
      <c r="EH114" s="1409">
        <f t="shared" si="262"/>
        <v>349834.24634353904</v>
      </c>
      <c r="EI114" s="1409">
        <f t="shared" si="262"/>
        <v>356830.93127040984</v>
      </c>
      <c r="EJ114" s="1424">
        <f t="shared" si="262"/>
        <v>363967.54989581805</v>
      </c>
    </row>
    <row r="115" spans="1:231" s="99" customFormat="1" ht="13.5" customHeight="1">
      <c r="A115" s="8"/>
      <c r="B115"/>
      <c r="C115"/>
      <c r="D115"/>
      <c r="E115"/>
      <c r="F115"/>
      <c r="G115"/>
      <c r="H115" s="8"/>
      <c r="I115" s="1524" t="s">
        <v>484</v>
      </c>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1246"/>
      <c r="AU115" s="264"/>
      <c r="AV115" s="264"/>
      <c r="AW115" s="575"/>
      <c r="AX115" s="1205"/>
      <c r="AY115" s="1205"/>
      <c r="AZ115" s="1205"/>
      <c r="BA115" s="1215"/>
      <c r="BB115" s="1205"/>
      <c r="BC115" s="1205"/>
      <c r="BD115" s="1205"/>
      <c r="BE115" s="1215"/>
      <c r="BF115" s="831"/>
      <c r="BG115" s="1205"/>
      <c r="BH115" s="1205"/>
      <c r="BI115" s="1215"/>
      <c r="BJ115" s="1205"/>
      <c r="BK115" s="1205"/>
      <c r="BL115" s="1205"/>
      <c r="BM115" s="1215"/>
      <c r="BN115" s="1247"/>
      <c r="BO115" s="1205"/>
      <c r="BP115" s="1205"/>
      <c r="BQ115" s="1215"/>
      <c r="BR115" s="1410"/>
      <c r="BS115" s="1162"/>
      <c r="BT115" s="1162"/>
      <c r="BU115" s="1411"/>
      <c r="BV115" s="1410"/>
      <c r="BW115" s="905"/>
      <c r="BX115" s="905"/>
      <c r="BY115" s="1218"/>
      <c r="BZ115" s="905"/>
      <c r="CA115" s="905"/>
      <c r="CB115" s="905"/>
      <c r="CC115" s="1218"/>
      <c r="CD115" s="1737"/>
      <c r="CE115" s="905"/>
      <c r="CF115" s="905"/>
      <c r="CG115" s="1218"/>
      <c r="CH115" s="1205"/>
      <c r="CI115" s="1205"/>
      <c r="CJ115" s="1205"/>
      <c r="CK115" s="1205"/>
      <c r="CL115" s="1205"/>
      <c r="CM115" s="1205"/>
      <c r="CN115" s="1205"/>
      <c r="CO115" s="1205"/>
      <c r="CP115" s="1205"/>
      <c r="CQ115" s="1205"/>
      <c r="CR115" s="1205"/>
      <c r="CS115" s="1205"/>
      <c r="CT115" s="1205"/>
      <c r="CU115" s="1205"/>
      <c r="CV115" s="1205"/>
      <c r="CW115" s="1205"/>
      <c r="CX115" s="1205"/>
      <c r="CY115" s="1205"/>
      <c r="CZ115" s="1205"/>
      <c r="DA115" s="1205"/>
      <c r="DB115" s="1205"/>
      <c r="DC115" s="1205"/>
      <c r="DD115" s="1205"/>
      <c r="DE115" s="1205"/>
      <c r="DF115" s="1205"/>
      <c r="DG115" s="1205"/>
      <c r="DH115" s="1205"/>
      <c r="DI115" s="1215"/>
      <c r="DJ115" s="1140"/>
      <c r="DK115" s="264"/>
      <c r="DL115" s="264"/>
      <c r="DM115" s="264"/>
      <c r="DN115" s="264"/>
      <c r="DO115" s="264"/>
      <c r="DP115" s="264"/>
      <c r="DQ115" s="1246"/>
      <c r="DR115" s="264"/>
      <c r="DS115" s="264"/>
      <c r="DT115" s="264"/>
      <c r="DU115" s="264"/>
      <c r="DV115" s="264"/>
      <c r="DW115" s="264"/>
      <c r="DX115" s="264"/>
      <c r="DY115" s="264"/>
      <c r="DZ115" s="805">
        <f t="shared" ref="DZ115:EJ115" si="263">DZ114/DY114-1</f>
        <v>4.5501248705080988E-2</v>
      </c>
      <c r="EA115" s="805">
        <f t="shared" si="263"/>
        <v>5.0164905012959338E-2</v>
      </c>
      <c r="EB115" s="805">
        <f t="shared" si="263"/>
        <v>4.8893677209582709E-2</v>
      </c>
      <c r="EC115" s="805">
        <f t="shared" si="263"/>
        <v>4.7519368336370382E-2</v>
      </c>
      <c r="ED115" s="805">
        <f t="shared" si="263"/>
        <v>2.0000000000000018E-2</v>
      </c>
      <c r="EE115" s="805">
        <f t="shared" si="263"/>
        <v>2.0000000000000018E-2</v>
      </c>
      <c r="EF115" s="805">
        <f t="shared" si="263"/>
        <v>2.0000000000000018E-2</v>
      </c>
      <c r="EG115" s="805">
        <f t="shared" si="263"/>
        <v>2.0000000000000018E-2</v>
      </c>
      <c r="EH115" s="805">
        <f t="shared" si="263"/>
        <v>2.0000000000000018E-2</v>
      </c>
      <c r="EI115" s="805">
        <f t="shared" si="263"/>
        <v>2.0000000000000018E-2</v>
      </c>
      <c r="EJ115" s="1214">
        <f t="shared" si="263"/>
        <v>2.0000000000000018E-2</v>
      </c>
    </row>
    <row r="116" spans="1:231" s="99" customFormat="1" ht="13.5" customHeight="1">
      <c r="A116" s="8"/>
      <c r="B116"/>
      <c r="C116"/>
      <c r="D116"/>
      <c r="E116"/>
      <c r="F116"/>
      <c r="G116"/>
      <c r="H116" s="8"/>
      <c r="I116" s="1588" t="s">
        <v>518</v>
      </c>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1246"/>
      <c r="AU116" s="264"/>
      <c r="AV116" s="264"/>
      <c r="AW116" s="575"/>
      <c r="AX116" s="1205"/>
      <c r="AY116" s="1205"/>
      <c r="AZ116" s="1205"/>
      <c r="BA116" s="1215"/>
      <c r="BB116" s="1205"/>
      <c r="BC116" s="1205"/>
      <c r="BD116" s="1205"/>
      <c r="BE116" s="1215"/>
      <c r="BF116" s="831"/>
      <c r="BG116" s="1205"/>
      <c r="BH116" s="1205"/>
      <c r="BI116" s="1215"/>
      <c r="BJ116" s="1205"/>
      <c r="BK116" s="1205"/>
      <c r="BL116" s="1205"/>
      <c r="BM116" s="1215"/>
      <c r="BN116" s="1247"/>
      <c r="BO116" s="1205"/>
      <c r="BP116" s="1205"/>
      <c r="BQ116" s="1215"/>
      <c r="BR116" s="1410"/>
      <c r="BS116" s="1162"/>
      <c r="BT116" s="1162"/>
      <c r="BU116" s="1411"/>
      <c r="BV116" s="1410"/>
      <c r="BW116" s="905"/>
      <c r="BX116" s="905"/>
      <c r="BY116" s="1218"/>
      <c r="BZ116" s="905"/>
      <c r="CA116" s="905"/>
      <c r="CB116" s="905"/>
      <c r="CC116" s="1218"/>
      <c r="CD116" s="1737"/>
      <c r="CE116" s="905"/>
      <c r="CF116" s="905"/>
      <c r="CG116" s="1218"/>
      <c r="CH116" s="1205"/>
      <c r="CI116" s="1205"/>
      <c r="CJ116" s="1205"/>
      <c r="CK116" s="1205"/>
      <c r="CL116" s="1205"/>
      <c r="CM116" s="1205"/>
      <c r="CN116" s="1205"/>
      <c r="CO116" s="1205"/>
      <c r="CP116" s="1205"/>
      <c r="CQ116" s="1205"/>
      <c r="CR116" s="1205"/>
      <c r="CS116" s="1205"/>
      <c r="CT116" s="1205"/>
      <c r="CU116" s="1205"/>
      <c r="CV116" s="1205"/>
      <c r="CW116" s="1205"/>
      <c r="CX116" s="1205"/>
      <c r="CY116" s="1205"/>
      <c r="CZ116" s="1205"/>
      <c r="DA116" s="1205"/>
      <c r="DB116" s="1205"/>
      <c r="DC116" s="1205"/>
      <c r="DD116" s="1205"/>
      <c r="DE116" s="1205"/>
      <c r="DF116" s="1205"/>
      <c r="DG116" s="1205"/>
      <c r="DH116" s="1205"/>
      <c r="DI116" s="1215"/>
      <c r="DJ116" s="1140"/>
      <c r="DK116" s="264"/>
      <c r="DL116" s="264"/>
      <c r="DM116" s="264"/>
      <c r="DN116" s="264"/>
      <c r="DO116" s="264"/>
      <c r="DP116" s="264"/>
      <c r="DQ116" s="1246"/>
      <c r="DR116" s="264"/>
      <c r="DS116" s="264"/>
      <c r="DT116" s="264"/>
      <c r="DU116" s="264"/>
      <c r="DV116" s="264"/>
      <c r="DW116" s="264"/>
      <c r="DX116" s="264"/>
      <c r="DY116" s="1425">
        <v>1450000</v>
      </c>
      <c r="DZ116" s="1475">
        <v>1600000</v>
      </c>
      <c r="EA116" s="1853">
        <f>EA118/EA117</f>
        <v>1696500</v>
      </c>
      <c r="EB116" s="1853">
        <f>EB118/EB117</f>
        <v>1696500</v>
      </c>
      <c r="EC116" s="1473">
        <f>EB116*1.05</f>
        <v>1781325</v>
      </c>
      <c r="ED116" s="1412">
        <f>ED112*ED114</f>
        <v>1816951.5000000002</v>
      </c>
      <c r="EE116" s="1412">
        <f t="shared" ref="EE116:EJ116" si="264">EE112*EE114</f>
        <v>1853290.53</v>
      </c>
      <c r="EF116" s="1412">
        <f t="shared" si="264"/>
        <v>1890356.3406</v>
      </c>
      <c r="EG116" s="1412">
        <f t="shared" si="264"/>
        <v>1928163.4674120003</v>
      </c>
      <c r="EH116" s="1412">
        <f t="shared" si="264"/>
        <v>1966726.7367602403</v>
      </c>
      <c r="EI116" s="1412">
        <f t="shared" si="264"/>
        <v>2006061.2714954452</v>
      </c>
      <c r="EJ116" s="1413">
        <f t="shared" si="264"/>
        <v>2046182.4969253542</v>
      </c>
    </row>
    <row r="117" spans="1:231" s="99" customFormat="1" ht="13.5" customHeight="1">
      <c r="A117" s="8"/>
      <c r="B117"/>
      <c r="C117"/>
      <c r="D117"/>
      <c r="E117"/>
      <c r="F117"/>
      <c r="G117"/>
      <c r="H117" s="8"/>
      <c r="I117" s="1588" t="s">
        <v>491</v>
      </c>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1246"/>
      <c r="AU117" s="264"/>
      <c r="AV117" s="264"/>
      <c r="AW117" s="575"/>
      <c r="AX117" s="1205"/>
      <c r="AY117" s="1205"/>
      <c r="AZ117" s="1205"/>
      <c r="BA117" s="1215"/>
      <c r="BB117" s="1205"/>
      <c r="BC117" s="1205"/>
      <c r="BD117" s="1205"/>
      <c r="BE117" s="1215"/>
      <c r="BF117" s="831"/>
      <c r="BG117" s="1205"/>
      <c r="BH117" s="1205"/>
      <c r="BI117" s="1215"/>
      <c r="BJ117" s="831"/>
      <c r="BK117" s="1205"/>
      <c r="BL117" s="1205"/>
      <c r="BM117" s="1215"/>
      <c r="BN117" s="1247"/>
      <c r="BO117" s="1205"/>
      <c r="BP117" s="1205"/>
      <c r="BQ117" s="1215"/>
      <c r="BR117" s="1410"/>
      <c r="BS117" s="1162"/>
      <c r="BT117" s="1162"/>
      <c r="BU117" s="1411"/>
      <c r="BV117" s="1410"/>
      <c r="BW117" s="905"/>
      <c r="BX117" s="905"/>
      <c r="BY117" s="1218"/>
      <c r="BZ117" s="905"/>
      <c r="CA117" s="905"/>
      <c r="CB117" s="905"/>
      <c r="CC117" s="1218"/>
      <c r="CD117" s="1737"/>
      <c r="CE117" s="905"/>
      <c r="CF117" s="905"/>
      <c r="CG117" s="1218"/>
      <c r="CH117" s="1205"/>
      <c r="CI117" s="1205"/>
      <c r="CJ117" s="1205"/>
      <c r="CK117" s="1205"/>
      <c r="CL117" s="1205"/>
      <c r="CM117" s="1205"/>
      <c r="CN117" s="1205"/>
      <c r="CO117" s="1205"/>
      <c r="CP117" s="1205"/>
      <c r="CQ117" s="1205"/>
      <c r="CR117" s="1205"/>
      <c r="CS117" s="1205"/>
      <c r="CT117" s="1205"/>
      <c r="CU117" s="1205"/>
      <c r="CV117" s="1205"/>
      <c r="CW117" s="1205"/>
      <c r="CX117" s="1205"/>
      <c r="CY117" s="1205"/>
      <c r="CZ117" s="1205"/>
      <c r="DA117" s="1205"/>
      <c r="DB117" s="1205"/>
      <c r="DC117" s="1205"/>
      <c r="DD117" s="1205"/>
      <c r="DE117" s="1205"/>
      <c r="DF117" s="1205"/>
      <c r="DG117" s="1205"/>
      <c r="DH117" s="1205"/>
      <c r="DI117" s="1215"/>
      <c r="DJ117" s="1140"/>
      <c r="DK117" s="264"/>
      <c r="DL117" s="264"/>
      <c r="DM117" s="264"/>
      <c r="DN117" s="264"/>
      <c r="DO117" s="264"/>
      <c r="DP117" s="264"/>
      <c r="DQ117" s="1246"/>
      <c r="DR117" s="264"/>
      <c r="DS117" s="264"/>
      <c r="DT117" s="264"/>
      <c r="DU117" s="264"/>
      <c r="DV117" s="264"/>
      <c r="DW117" s="264"/>
      <c r="DX117" s="264"/>
      <c r="DY117" s="1211">
        <f>DY118/DY116</f>
        <v>5.1167964404894323E-2</v>
      </c>
      <c r="DZ117" s="1211">
        <f>DZ118/DZ116</f>
        <v>5.128205128205128E-2</v>
      </c>
      <c r="EA117" s="1414">
        <f>DZ117</f>
        <v>5.128205128205128E-2</v>
      </c>
      <c r="EB117" s="1414">
        <f>EA117</f>
        <v>5.128205128205128E-2</v>
      </c>
      <c r="EC117" s="1414">
        <f>EB117</f>
        <v>5.128205128205128E-2</v>
      </c>
      <c r="ED117" s="1414">
        <f t="shared" ref="ED117:EJ117" si="265">EC117</f>
        <v>5.128205128205128E-2</v>
      </c>
      <c r="EE117" s="1414">
        <f t="shared" si="265"/>
        <v>5.128205128205128E-2</v>
      </c>
      <c r="EF117" s="1414">
        <f t="shared" si="265"/>
        <v>5.128205128205128E-2</v>
      </c>
      <c r="EG117" s="1414">
        <f t="shared" si="265"/>
        <v>5.128205128205128E-2</v>
      </c>
      <c r="EH117" s="1414">
        <f t="shared" si="265"/>
        <v>5.128205128205128E-2</v>
      </c>
      <c r="EI117" s="1414">
        <f t="shared" si="265"/>
        <v>5.128205128205128E-2</v>
      </c>
      <c r="EJ117" s="1430">
        <f t="shared" si="265"/>
        <v>5.128205128205128E-2</v>
      </c>
    </row>
    <row r="118" spans="1:231" s="99" customFormat="1" ht="13.5" customHeight="1">
      <c r="A118" s="8"/>
      <c r="B118"/>
      <c r="C118"/>
      <c r="D118"/>
      <c r="E118"/>
      <c r="F118"/>
      <c r="G118"/>
      <c r="H118" s="8"/>
      <c r="I118" s="1588" t="s">
        <v>492</v>
      </c>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1246"/>
      <c r="AU118" s="264"/>
      <c r="AV118" s="264"/>
      <c r="AW118" s="575"/>
      <c r="AX118" s="1205"/>
      <c r="AY118" s="1205"/>
      <c r="AZ118" s="1205"/>
      <c r="BA118" s="1215"/>
      <c r="BB118" s="831"/>
      <c r="BC118" s="1205"/>
      <c r="BD118" s="1205"/>
      <c r="BE118" s="1215"/>
      <c r="BF118" s="831"/>
      <c r="BG118" s="1205"/>
      <c r="BH118" s="1205"/>
      <c r="BI118" s="1215"/>
      <c r="BJ118" s="831"/>
      <c r="BK118" s="1205"/>
      <c r="BL118" s="1205"/>
      <c r="BM118" s="1215"/>
      <c r="BN118" s="1247"/>
      <c r="BO118" s="1205"/>
      <c r="BP118" s="1205"/>
      <c r="BQ118" s="1215"/>
      <c r="BR118" s="1410"/>
      <c r="BS118" s="1162"/>
      <c r="BT118" s="1162"/>
      <c r="BU118" s="1162"/>
      <c r="BV118" s="1407"/>
      <c r="BW118" s="905"/>
      <c r="BX118" s="905"/>
      <c r="BY118" s="1218"/>
      <c r="BZ118" s="905"/>
      <c r="CA118" s="905"/>
      <c r="CB118" s="905"/>
      <c r="CC118" s="1218"/>
      <c r="CD118" s="1737"/>
      <c r="CE118" s="905"/>
      <c r="CF118" s="905"/>
      <c r="CG118" s="1218"/>
      <c r="CH118" s="1205"/>
      <c r="CI118" s="1205"/>
      <c r="CJ118" s="1205"/>
      <c r="CK118" s="1205"/>
      <c r="CL118" s="1205"/>
      <c r="CM118" s="1205"/>
      <c r="CN118" s="1205"/>
      <c r="CO118" s="1205"/>
      <c r="CP118" s="1205"/>
      <c r="CQ118" s="1205"/>
      <c r="CR118" s="1205"/>
      <c r="CS118" s="1205"/>
      <c r="CT118" s="1205"/>
      <c r="CU118" s="1205"/>
      <c r="CV118" s="1205"/>
      <c r="CW118" s="1205"/>
      <c r="CX118" s="1205"/>
      <c r="CY118" s="1205"/>
      <c r="CZ118" s="1205"/>
      <c r="DA118" s="1205"/>
      <c r="DB118" s="1205"/>
      <c r="DC118" s="1205"/>
      <c r="DD118" s="1205"/>
      <c r="DE118" s="1205"/>
      <c r="DF118" s="1205"/>
      <c r="DG118" s="1205"/>
      <c r="DH118" s="1205"/>
      <c r="DI118" s="1215"/>
      <c r="DJ118" s="1140"/>
      <c r="DK118" s="264"/>
      <c r="DL118" s="264"/>
      <c r="DM118" s="264"/>
      <c r="DN118" s="264"/>
      <c r="DO118" s="264"/>
      <c r="DP118" s="264"/>
      <c r="DQ118" s="1246"/>
      <c r="DR118" s="264"/>
      <c r="DS118" s="264"/>
      <c r="DT118" s="264"/>
      <c r="DU118" s="264"/>
      <c r="DV118" s="264"/>
      <c r="DW118" s="264"/>
      <c r="DX118" s="264"/>
      <c r="DY118" s="1425">
        <f>DY120/DY119</f>
        <v>74193.548387096773</v>
      </c>
      <c r="DZ118" s="1425">
        <f>DZ120/DZ119</f>
        <v>82051.282051282047</v>
      </c>
      <c r="EA118" s="1475">
        <v>87000</v>
      </c>
      <c r="EB118" s="1475">
        <v>87000</v>
      </c>
      <c r="EC118" s="1425">
        <f>EC116*EC117</f>
        <v>91350</v>
      </c>
      <c r="ED118" s="1425">
        <f t="shared" ref="ED118:EJ118" si="266">ED116*ED117</f>
        <v>93177.000000000015</v>
      </c>
      <c r="EE118" s="1425">
        <f t="shared" si="266"/>
        <v>95040.54</v>
      </c>
      <c r="EF118" s="1425">
        <f t="shared" si="266"/>
        <v>96941.3508</v>
      </c>
      <c r="EG118" s="1425">
        <f t="shared" si="266"/>
        <v>98880.17781600001</v>
      </c>
      <c r="EH118" s="1425">
        <f t="shared" si="266"/>
        <v>100857.78137232001</v>
      </c>
      <c r="EI118" s="1425">
        <f t="shared" si="266"/>
        <v>102874.93699976642</v>
      </c>
      <c r="EJ118" s="1431">
        <f t="shared" si="266"/>
        <v>104932.43573976176</v>
      </c>
    </row>
    <row r="119" spans="1:231" s="99" customFormat="1" ht="13.5" customHeight="1">
      <c r="A119" s="8"/>
      <c r="B119"/>
      <c r="C119"/>
      <c r="D119"/>
      <c r="E119"/>
      <c r="F119"/>
      <c r="G119"/>
      <c r="H119" s="8"/>
      <c r="I119" s="1588" t="s">
        <v>493</v>
      </c>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1246"/>
      <c r="AU119" s="264"/>
      <c r="AV119" s="264"/>
      <c r="AW119" s="575"/>
      <c r="AX119" s="1205"/>
      <c r="AY119" s="1205"/>
      <c r="AZ119" s="1205"/>
      <c r="BA119" s="1215"/>
      <c r="BB119" s="831"/>
      <c r="BC119" s="1205"/>
      <c r="BD119" s="1205"/>
      <c r="BE119" s="1215"/>
      <c r="BF119" s="831"/>
      <c r="BG119" s="1205"/>
      <c r="BH119" s="1205"/>
      <c r="BI119" s="1215"/>
      <c r="BJ119" s="831"/>
      <c r="BK119" s="1205"/>
      <c r="BL119" s="1205"/>
      <c r="BM119" s="1215"/>
      <c r="BN119" s="1247"/>
      <c r="BO119" s="1205"/>
      <c r="BP119" s="1205"/>
      <c r="BQ119" s="1215"/>
      <c r="BR119" s="1410"/>
      <c r="BS119" s="1162"/>
      <c r="BT119" s="1162"/>
      <c r="BU119" s="1162"/>
      <c r="BV119" s="1407"/>
      <c r="BW119" s="905"/>
      <c r="BX119" s="905"/>
      <c r="BY119" s="1218"/>
      <c r="BZ119" s="905"/>
      <c r="CA119" s="905"/>
      <c r="CB119" s="905"/>
      <c r="CC119" s="1218"/>
      <c r="CD119" s="1737"/>
      <c r="CE119" s="905"/>
      <c r="CF119" s="905"/>
      <c r="CG119" s="1218"/>
      <c r="CH119" s="1205"/>
      <c r="CI119" s="1205"/>
      <c r="CJ119" s="1205"/>
      <c r="CK119" s="1205"/>
      <c r="CL119" s="1205"/>
      <c r="CM119" s="1205"/>
      <c r="CN119" s="1205"/>
      <c r="CO119" s="1205"/>
      <c r="CP119" s="1205"/>
      <c r="CQ119" s="1205"/>
      <c r="CR119" s="1205"/>
      <c r="CS119" s="1205"/>
      <c r="CT119" s="1205"/>
      <c r="CU119" s="1205"/>
      <c r="CV119" s="1205"/>
      <c r="CW119" s="1205"/>
      <c r="CX119" s="1205"/>
      <c r="CY119" s="1205"/>
      <c r="CZ119" s="1205"/>
      <c r="DA119" s="1205"/>
      <c r="DB119" s="1205"/>
      <c r="DC119" s="1205"/>
      <c r="DD119" s="1205"/>
      <c r="DE119" s="1205"/>
      <c r="DF119" s="1205"/>
      <c r="DG119" s="1205"/>
      <c r="DH119" s="1205"/>
      <c r="DI119" s="1215"/>
      <c r="DJ119" s="1140"/>
      <c r="DK119" s="264"/>
      <c r="DL119" s="264"/>
      <c r="DM119" s="264"/>
      <c r="DN119" s="264"/>
      <c r="DO119" s="264"/>
      <c r="DP119" s="264"/>
      <c r="DQ119" s="1246"/>
      <c r="DR119" s="264"/>
      <c r="DS119" s="264"/>
      <c r="DT119" s="264"/>
      <c r="DU119" s="264"/>
      <c r="DV119" s="264"/>
      <c r="DW119" s="264"/>
      <c r="DX119" s="264"/>
      <c r="DY119" s="1846">
        <v>3.1E-2</v>
      </c>
      <c r="DZ119" s="1846">
        <v>3.9E-2</v>
      </c>
      <c r="EA119" s="1847">
        <f>EA120/EA118</f>
        <v>5.0904046625279184E-2</v>
      </c>
      <c r="EB119" s="1847">
        <f t="shared" ref="EB119:EJ119" si="267">EB120/EB118</f>
        <v>7.4041762969076191E-2</v>
      </c>
      <c r="EC119" s="1847">
        <f t="shared" si="267"/>
        <v>8.7484843275919363E-2</v>
      </c>
      <c r="ED119" s="1847">
        <f t="shared" si="267"/>
        <v>9.1569497581732051E-2</v>
      </c>
      <c r="EE119" s="1847">
        <f t="shared" si="267"/>
        <v>9.9810752364087971E-2</v>
      </c>
      <c r="EF119" s="1847">
        <f t="shared" si="267"/>
        <v>0.10679750502957412</v>
      </c>
      <c r="EG119" s="1847">
        <f t="shared" si="267"/>
        <v>0.11213738028105284</v>
      </c>
      <c r="EH119" s="1847">
        <f t="shared" si="267"/>
        <v>0.11662287549229496</v>
      </c>
      <c r="EI119" s="1847">
        <f t="shared" si="267"/>
        <v>0.12128779051198678</v>
      </c>
      <c r="EJ119" s="1848">
        <f t="shared" si="267"/>
        <v>0.12613930213246624</v>
      </c>
    </row>
    <row r="120" spans="1:231" s="99" customFormat="1" ht="13.5" customHeight="1">
      <c r="A120" s="8"/>
      <c r="B120"/>
      <c r="C120"/>
      <c r="D120"/>
      <c r="E120"/>
      <c r="F120"/>
      <c r="G120"/>
      <c r="H120" s="8"/>
      <c r="I120" s="1588" t="s">
        <v>494</v>
      </c>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1246"/>
      <c r="AU120" s="264"/>
      <c r="AV120" s="264"/>
      <c r="AW120" s="575"/>
      <c r="AX120" s="831"/>
      <c r="AY120" s="1205"/>
      <c r="AZ120" s="1205"/>
      <c r="BA120" s="1215"/>
      <c r="BB120" s="831"/>
      <c r="BC120" s="1205"/>
      <c r="BD120" s="1205"/>
      <c r="BE120" s="1215"/>
      <c r="BF120" s="831"/>
      <c r="BG120" s="1205"/>
      <c r="BH120" s="1205"/>
      <c r="BI120" s="1215"/>
      <c r="BJ120" s="831"/>
      <c r="BK120" s="1205"/>
      <c r="BL120" s="1205"/>
      <c r="BM120" s="1215"/>
      <c r="BN120" s="1247"/>
      <c r="BO120" s="1205"/>
      <c r="BP120" s="1205"/>
      <c r="BQ120" s="1215"/>
      <c r="BR120" s="1410"/>
      <c r="BS120" s="1162"/>
      <c r="BT120" s="1162"/>
      <c r="BU120" s="1162"/>
      <c r="BV120" s="1407"/>
      <c r="BW120" s="905"/>
      <c r="BX120" s="905"/>
      <c r="BY120" s="1218"/>
      <c r="BZ120" s="905"/>
      <c r="CA120" s="905"/>
      <c r="CB120" s="905"/>
      <c r="CC120" s="1218"/>
      <c r="CD120" s="1737"/>
      <c r="CE120" s="905"/>
      <c r="CF120" s="905"/>
      <c r="CG120" s="1218"/>
      <c r="CH120" s="1205"/>
      <c r="CI120" s="1205"/>
      <c r="CJ120" s="1205"/>
      <c r="CK120" s="1205"/>
      <c r="CL120" s="1205"/>
      <c r="CM120" s="1205"/>
      <c r="CN120" s="1205"/>
      <c r="CO120" s="1205"/>
      <c r="CP120" s="1205"/>
      <c r="CQ120" s="1205"/>
      <c r="CR120" s="1205"/>
      <c r="CS120" s="1205"/>
      <c r="CT120" s="1205"/>
      <c r="CU120" s="1205"/>
      <c r="CV120" s="1205"/>
      <c r="CW120" s="1205"/>
      <c r="CX120" s="1205"/>
      <c r="CY120" s="1205"/>
      <c r="CZ120" s="1205"/>
      <c r="DA120" s="1205"/>
      <c r="DB120" s="1205"/>
      <c r="DC120" s="1205"/>
      <c r="DD120" s="1205"/>
      <c r="DE120" s="1205"/>
      <c r="DF120" s="1205"/>
      <c r="DG120" s="1205"/>
      <c r="DH120" s="1205"/>
      <c r="DI120" s="1215"/>
      <c r="DJ120" s="1140"/>
      <c r="DK120" s="264"/>
      <c r="DL120" s="264"/>
      <c r="DM120" s="264"/>
      <c r="DN120" s="264"/>
      <c r="DO120" s="264"/>
      <c r="DP120" s="264"/>
      <c r="DQ120" s="1246"/>
      <c r="DR120" s="264"/>
      <c r="DS120" s="264"/>
      <c r="DT120" s="264"/>
      <c r="DU120" s="264"/>
      <c r="DV120" s="264"/>
      <c r="DW120" s="264"/>
      <c r="DX120" s="264"/>
      <c r="DY120" s="1475">
        <v>2300</v>
      </c>
      <c r="DZ120" s="1475">
        <v>3200</v>
      </c>
      <c r="EA120" s="1425">
        <f t="shared" ref="EA120:EJ120" si="268">EA132*EA91</f>
        <v>4428.652056399289</v>
      </c>
      <c r="EB120" s="1425">
        <f t="shared" si="268"/>
        <v>6441.6333783096288</v>
      </c>
      <c r="EC120" s="1425">
        <f t="shared" si="268"/>
        <v>7991.7404332552342</v>
      </c>
      <c r="ED120" s="1425">
        <f t="shared" si="268"/>
        <v>8532.1710761730483</v>
      </c>
      <c r="EE120" s="1425">
        <f t="shared" si="268"/>
        <v>9486.0678024891968</v>
      </c>
      <c r="EF120" s="1425">
        <f t="shared" si="268"/>
        <v>10353.09439963671</v>
      </c>
      <c r="EG120" s="1425">
        <f t="shared" si="268"/>
        <v>11088.164102010918</v>
      </c>
      <c r="EH120" s="1425">
        <f t="shared" si="268"/>
        <v>11762.324479413182</v>
      </c>
      <c r="EI120" s="1425">
        <f t="shared" si="268"/>
        <v>12477.473807761507</v>
      </c>
      <c r="EJ120" s="1431">
        <f t="shared" si="268"/>
        <v>13236.104215273406</v>
      </c>
    </row>
    <row r="121" spans="1:231" s="99" customFormat="1" ht="13.5" customHeight="1">
      <c r="A121" s="8"/>
      <c r="B121"/>
      <c r="C121"/>
      <c r="D121"/>
      <c r="E121"/>
      <c r="F121"/>
      <c r="G121"/>
      <c r="H121" s="8"/>
      <c r="I121" s="158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1246"/>
      <c r="AU121" s="264"/>
      <c r="AV121" s="264"/>
      <c r="AW121" s="575"/>
      <c r="AX121" s="831"/>
      <c r="AY121" s="1205"/>
      <c r="AZ121" s="1205"/>
      <c r="BA121" s="1215"/>
      <c r="BB121" s="831"/>
      <c r="BC121" s="1205"/>
      <c r="BD121" s="1205"/>
      <c r="BE121" s="1215"/>
      <c r="BF121" s="831"/>
      <c r="BG121" s="1205"/>
      <c r="BH121" s="1205"/>
      <c r="BI121" s="1215"/>
      <c r="BJ121" s="831"/>
      <c r="BK121" s="1205"/>
      <c r="BL121" s="1205"/>
      <c r="BM121" s="1215"/>
      <c r="BN121" s="1247"/>
      <c r="BO121" s="1205"/>
      <c r="BP121" s="1205"/>
      <c r="BQ121" s="1205"/>
      <c r="BR121" s="1407"/>
      <c r="BS121" s="1162"/>
      <c r="BT121" s="1162"/>
      <c r="BU121" s="1162"/>
      <c r="BV121" s="1407"/>
      <c r="BW121" s="905"/>
      <c r="BX121" s="905"/>
      <c r="BY121" s="1218"/>
      <c r="BZ121" s="905"/>
      <c r="CA121" s="905"/>
      <c r="CB121" s="905"/>
      <c r="CC121" s="1218"/>
      <c r="CD121" s="1737"/>
      <c r="CE121" s="905"/>
      <c r="CF121" s="905"/>
      <c r="CG121" s="1218"/>
      <c r="CH121" s="1205"/>
      <c r="CI121" s="1205"/>
      <c r="CJ121" s="1205"/>
      <c r="CK121" s="1205"/>
      <c r="CL121" s="1205"/>
      <c r="CM121" s="1205"/>
      <c r="CN121" s="1205"/>
      <c r="CO121" s="1205"/>
      <c r="CP121" s="1205"/>
      <c r="CQ121" s="1205"/>
      <c r="CR121" s="1205"/>
      <c r="CS121" s="1205"/>
      <c r="CT121" s="1205"/>
      <c r="CU121" s="1205"/>
      <c r="CV121" s="1205"/>
      <c r="CW121" s="1205"/>
      <c r="CX121" s="1205"/>
      <c r="CY121" s="1205"/>
      <c r="CZ121" s="1205"/>
      <c r="DA121" s="1205"/>
      <c r="DB121" s="1205"/>
      <c r="DC121" s="1205"/>
      <c r="DD121" s="1205"/>
      <c r="DE121" s="1205"/>
      <c r="DF121" s="1205"/>
      <c r="DG121" s="1205"/>
      <c r="DH121" s="1205"/>
      <c r="DI121" s="1215"/>
      <c r="DJ121" s="1140"/>
      <c r="DK121" s="264"/>
      <c r="DL121" s="264"/>
      <c r="DM121" s="264"/>
      <c r="DN121" s="264"/>
      <c r="DO121" s="264"/>
      <c r="DP121" s="264"/>
      <c r="DQ121" s="1246"/>
      <c r="DR121" s="264"/>
      <c r="DS121" s="264"/>
      <c r="DT121" s="264"/>
      <c r="DU121" s="264"/>
      <c r="DV121" s="264"/>
      <c r="DW121" s="264"/>
      <c r="DX121" s="264"/>
      <c r="DY121" s="1427"/>
      <c r="DZ121" s="1427"/>
      <c r="EA121" s="543"/>
      <c r="EB121" s="1426"/>
      <c r="EC121" s="905"/>
      <c r="ED121" s="905"/>
      <c r="EE121" s="905"/>
      <c r="EF121" s="905"/>
      <c r="EG121" s="905"/>
      <c r="EH121" s="905"/>
      <c r="EI121" s="905"/>
      <c r="EJ121" s="1218"/>
    </row>
    <row r="122" spans="1:231" s="215" customFormat="1" ht="13.5" customHeight="1">
      <c r="A122" s="1404"/>
      <c r="B122"/>
      <c r="C122"/>
      <c r="D122"/>
      <c r="E122"/>
      <c r="F122"/>
      <c r="G122"/>
      <c r="H122" s="1404"/>
      <c r="I122" s="1589" t="s">
        <v>495</v>
      </c>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1246"/>
      <c r="AU122" s="264"/>
      <c r="AV122" s="264"/>
      <c r="AW122" s="575"/>
      <c r="AX122" s="831"/>
      <c r="AY122" s="1205"/>
      <c r="AZ122" s="1205"/>
      <c r="BA122" s="1215"/>
      <c r="BB122" s="831"/>
      <c r="BC122" s="1205"/>
      <c r="BD122" s="1205"/>
      <c r="BE122" s="1215"/>
      <c r="BF122" s="831"/>
      <c r="BG122" s="1205"/>
      <c r="BH122" s="1205"/>
      <c r="BI122" s="1215"/>
      <c r="BJ122" s="831"/>
      <c r="BK122" s="1205"/>
      <c r="BL122" s="1205"/>
      <c r="BM122" s="1215"/>
      <c r="BN122" s="1416"/>
      <c r="BO122" s="1205"/>
      <c r="BP122" s="1205"/>
      <c r="BQ122" s="1205"/>
      <c r="BR122" s="1407"/>
      <c r="BS122" s="1162"/>
      <c r="BT122" s="1162"/>
      <c r="BU122" s="1162"/>
      <c r="BV122" s="1407"/>
      <c r="BW122" s="1432"/>
      <c r="BX122" s="1432"/>
      <c r="BY122" s="1433"/>
      <c r="BZ122" s="1432"/>
      <c r="CA122" s="1432"/>
      <c r="CB122" s="1432"/>
      <c r="CC122" s="1433"/>
      <c r="CD122" s="1741"/>
      <c r="CE122" s="1432"/>
      <c r="CF122" s="1432"/>
      <c r="CG122" s="1433"/>
      <c r="CH122" s="1205"/>
      <c r="CI122" s="1205"/>
      <c r="CJ122" s="1205"/>
      <c r="CK122" s="1205"/>
      <c r="CL122" s="1205"/>
      <c r="CM122" s="1205"/>
      <c r="CN122" s="1205"/>
      <c r="CO122" s="1205"/>
      <c r="CP122" s="1205"/>
      <c r="CQ122" s="1205"/>
      <c r="CR122" s="1205"/>
      <c r="CS122" s="1205"/>
      <c r="CT122" s="1205"/>
      <c r="CU122" s="1205"/>
      <c r="CV122" s="1205"/>
      <c r="CW122" s="1205"/>
      <c r="CX122" s="1205"/>
      <c r="CY122" s="1205"/>
      <c r="CZ122" s="1205"/>
      <c r="DA122" s="1205"/>
      <c r="DB122" s="1205"/>
      <c r="DC122" s="1205"/>
      <c r="DD122" s="1205"/>
      <c r="DE122" s="1205"/>
      <c r="DF122" s="1205"/>
      <c r="DG122" s="1205"/>
      <c r="DH122" s="1205"/>
      <c r="DI122" s="1215"/>
      <c r="DJ122" s="1405"/>
      <c r="DK122" s="264"/>
      <c r="DL122" s="264"/>
      <c r="DM122" s="264"/>
      <c r="DN122" s="264"/>
      <c r="DO122" s="264"/>
      <c r="DP122" s="264"/>
      <c r="DQ122" s="1246"/>
      <c r="DR122" s="264"/>
      <c r="DS122" s="264"/>
      <c r="DT122" s="264"/>
      <c r="DU122" s="264"/>
      <c r="DV122" s="264"/>
      <c r="DW122" s="264"/>
      <c r="DX122" s="264"/>
      <c r="DY122" s="1520">
        <f t="shared" ref="DY122:EJ122" si="269">+DY103/DY120</f>
        <v>9.7432216304347813E-2</v>
      </c>
      <c r="DZ122" s="1520">
        <f t="shared" si="269"/>
        <v>0.14548078607812498</v>
      </c>
      <c r="EA122" s="1520">
        <f t="shared" si="269"/>
        <v>0.13643903208130501</v>
      </c>
      <c r="EB122" s="1520">
        <f t="shared" si="269"/>
        <v>0.11822995120530322</v>
      </c>
      <c r="EC122" s="1520">
        <f t="shared" si="269"/>
        <v>0.11356650126214302</v>
      </c>
      <c r="ED122" s="1520">
        <f t="shared" si="269"/>
        <v>0.12395367961543087</v>
      </c>
      <c r="EE122" s="1520">
        <f t="shared" si="269"/>
        <v>0.12730185205751118</v>
      </c>
      <c r="EF122" s="1520">
        <f t="shared" si="269"/>
        <v>0.13112929792735573</v>
      </c>
      <c r="EG122" s="1520">
        <f t="shared" si="269"/>
        <v>0.13596425757502878</v>
      </c>
      <c r="EH122" s="1520">
        <f t="shared" si="269"/>
        <v>0.14092401573355479</v>
      </c>
      <c r="EI122" s="1520">
        <f t="shared" si="269"/>
        <v>0.14446786487171079</v>
      </c>
      <c r="EJ122" s="1521">
        <f t="shared" si="269"/>
        <v>0.14714254045783595</v>
      </c>
    </row>
    <row r="123" spans="1:231" s="99" customFormat="1" ht="13.5" customHeight="1">
      <c r="A123" s="8"/>
      <c r="B123"/>
      <c r="C123"/>
      <c r="D123"/>
      <c r="E123"/>
      <c r="F123"/>
      <c r="G123"/>
      <c r="H123" s="8"/>
      <c r="I123" s="1588" t="s">
        <v>514</v>
      </c>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1246"/>
      <c r="AU123" s="264"/>
      <c r="AV123" s="264"/>
      <c r="AW123" s="575"/>
      <c r="AX123" s="831"/>
      <c r="AY123" s="1205"/>
      <c r="AZ123" s="1205"/>
      <c r="BA123" s="1215"/>
      <c r="BB123" s="831"/>
      <c r="BC123" s="1205"/>
      <c r="BD123" s="1205"/>
      <c r="BE123" s="1215"/>
      <c r="BF123" s="831"/>
      <c r="BG123" s="1205"/>
      <c r="BH123" s="1205"/>
      <c r="BI123" s="1215"/>
      <c r="BJ123" s="831"/>
      <c r="BK123" s="1205"/>
      <c r="BL123" s="1205"/>
      <c r="BM123" s="1215"/>
      <c r="BN123" s="1416"/>
      <c r="BO123" s="1205"/>
      <c r="BP123" s="1205"/>
      <c r="BQ123" s="1205"/>
      <c r="BR123" s="1407"/>
      <c r="BS123" s="1162"/>
      <c r="BT123" s="1162"/>
      <c r="BU123" s="1162"/>
      <c r="BV123" s="1407"/>
      <c r="BW123" s="905"/>
      <c r="BX123" s="905"/>
      <c r="BY123" s="1218"/>
      <c r="BZ123" s="905"/>
      <c r="CA123" s="905"/>
      <c r="CB123" s="905"/>
      <c r="CC123" s="1218"/>
      <c r="CD123" s="1737"/>
      <c r="CE123" s="905"/>
      <c r="CF123" s="905"/>
      <c r="CG123" s="1218"/>
      <c r="CH123" s="1205"/>
      <c r="CI123" s="1205"/>
      <c r="CJ123" s="1205"/>
      <c r="CK123" s="1205"/>
      <c r="CL123" s="1205"/>
      <c r="CM123" s="1205"/>
      <c r="CN123" s="1205"/>
      <c r="CO123" s="1205"/>
      <c r="CP123" s="1205"/>
      <c r="CQ123" s="1205"/>
      <c r="CR123" s="1205"/>
      <c r="CS123" s="1205"/>
      <c r="CT123" s="1205"/>
      <c r="CU123" s="1205"/>
      <c r="CV123" s="1205"/>
      <c r="CW123" s="1205"/>
      <c r="CX123" s="1205"/>
      <c r="CY123" s="1205"/>
      <c r="CZ123" s="1205"/>
      <c r="DA123" s="1205"/>
      <c r="DB123" s="1205"/>
      <c r="DC123" s="1205"/>
      <c r="DD123" s="1205"/>
      <c r="DE123" s="1205"/>
      <c r="DF123" s="1205"/>
      <c r="DG123" s="1205"/>
      <c r="DH123" s="1205"/>
      <c r="DI123" s="1215"/>
      <c r="DJ123" s="1140"/>
      <c r="DK123" s="264"/>
      <c r="DL123" s="264"/>
      <c r="DM123" s="264"/>
      <c r="DN123" s="264"/>
      <c r="DO123" s="264"/>
      <c r="DP123" s="264"/>
      <c r="DQ123" s="1246"/>
      <c r="DR123" s="264"/>
      <c r="DS123" s="264"/>
      <c r="DT123" s="264"/>
      <c r="DU123" s="264"/>
      <c r="DV123" s="264"/>
      <c r="DW123" s="264"/>
      <c r="DX123" s="264"/>
      <c r="DY123" s="1417"/>
      <c r="DZ123" s="1418">
        <f>(DZ122-DY122)*10000</f>
        <v>480.48569773777166</v>
      </c>
      <c r="EA123" s="1418">
        <f t="shared" ref="EA123:EJ123" si="270">(EA122-DZ122)*10000</f>
        <v>-90.417539968199733</v>
      </c>
      <c r="EB123" s="1418">
        <f t="shared" si="270"/>
        <v>-182.09080876001786</v>
      </c>
      <c r="EC123" s="1418">
        <f t="shared" si="270"/>
        <v>-46.63449943160203</v>
      </c>
      <c r="ED123" s="1418">
        <f t="shared" si="270"/>
        <v>103.87178353287854</v>
      </c>
      <c r="EE123" s="1418">
        <f t="shared" si="270"/>
        <v>33.481724420803133</v>
      </c>
      <c r="EF123" s="1418">
        <f t="shared" si="270"/>
        <v>38.274458698445422</v>
      </c>
      <c r="EG123" s="1418">
        <f t="shared" si="270"/>
        <v>48.34959647673054</v>
      </c>
      <c r="EH123" s="1418">
        <f t="shared" si="270"/>
        <v>49.597581585260066</v>
      </c>
      <c r="EI123" s="1418">
        <f t="shared" si="270"/>
        <v>35.43849138156002</v>
      </c>
      <c r="EJ123" s="1436">
        <f t="shared" si="270"/>
        <v>26.746755861251636</v>
      </c>
    </row>
    <row r="124" spans="1:231" ht="13.5" customHeight="1">
      <c r="A124" s="4"/>
      <c r="H124" s="4"/>
      <c r="I124" s="1554"/>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20"/>
      <c r="AM124" s="20"/>
      <c r="AN124" s="20"/>
      <c r="AO124" s="20"/>
      <c r="AP124" s="20"/>
      <c r="AQ124" s="20"/>
      <c r="AR124" s="20"/>
      <c r="AS124" s="20"/>
      <c r="AT124" s="615"/>
      <c r="AU124" s="141"/>
      <c r="AV124" s="141"/>
      <c r="AW124" s="576"/>
      <c r="AX124" s="636"/>
      <c r="AY124" s="174"/>
      <c r="AZ124" s="174"/>
      <c r="BA124" s="574"/>
      <c r="BB124" s="636"/>
      <c r="BC124" s="174"/>
      <c r="BD124" s="174"/>
      <c r="BE124" s="574"/>
      <c r="BF124" s="636"/>
      <c r="BG124" s="174"/>
      <c r="BH124" s="174"/>
      <c r="BI124" s="574"/>
      <c r="BJ124" s="636"/>
      <c r="BK124" s="174"/>
      <c r="BL124" s="174"/>
      <c r="BM124" s="574"/>
      <c r="BN124" s="726"/>
      <c r="BO124" s="174"/>
      <c r="BP124" s="174"/>
      <c r="BQ124" s="174"/>
      <c r="BR124" s="730"/>
      <c r="BS124" s="1162"/>
      <c r="BT124" s="266"/>
      <c r="BU124" s="266"/>
      <c r="BV124" s="730"/>
      <c r="BW124" s="178"/>
      <c r="BX124" s="178"/>
      <c r="BY124" s="583"/>
      <c r="BZ124" s="178"/>
      <c r="CA124" s="178"/>
      <c r="CB124" s="178"/>
      <c r="CC124" s="583"/>
      <c r="CD124" s="646"/>
      <c r="CE124" s="178"/>
      <c r="CF124" s="178"/>
      <c r="CG124" s="583"/>
      <c r="CH124" s="174"/>
      <c r="CI124" s="174"/>
      <c r="CJ124" s="174"/>
      <c r="CK124" s="174"/>
      <c r="CL124" s="174"/>
      <c r="CM124" s="174"/>
      <c r="CN124" s="174"/>
      <c r="CO124" s="174"/>
      <c r="CP124" s="174"/>
      <c r="CQ124" s="174"/>
      <c r="CR124" s="174"/>
      <c r="CS124" s="174"/>
      <c r="CT124" s="174"/>
      <c r="CU124" s="174"/>
      <c r="CV124" s="174"/>
      <c r="CW124" s="174"/>
      <c r="CX124" s="174"/>
      <c r="CY124" s="174"/>
      <c r="CZ124" s="174"/>
      <c r="DA124" s="174"/>
      <c r="DB124" s="174"/>
      <c r="DC124" s="174"/>
      <c r="DD124" s="174"/>
      <c r="DE124" s="174"/>
      <c r="DF124" s="174"/>
      <c r="DG124" s="174"/>
      <c r="DH124" s="174"/>
      <c r="DI124" s="574"/>
      <c r="DJ124" s="1139"/>
      <c r="DK124" s="141"/>
      <c r="DL124" s="141"/>
      <c r="DM124" s="141"/>
      <c r="DN124" s="141"/>
      <c r="DO124" s="141"/>
      <c r="DP124" s="141"/>
      <c r="DQ124" s="615"/>
      <c r="DR124" s="141"/>
      <c r="DS124" s="141"/>
      <c r="DT124" s="141"/>
      <c r="DU124" s="141"/>
      <c r="DV124" s="141"/>
      <c r="DW124" s="141"/>
      <c r="DX124" s="141"/>
      <c r="DY124" s="364"/>
      <c r="DZ124" s="364"/>
      <c r="EA124" s="141"/>
      <c r="EB124" s="141"/>
      <c r="EC124" s="141"/>
      <c r="ED124" s="141"/>
      <c r="EE124" s="141"/>
      <c r="EF124" s="141"/>
      <c r="EG124" s="141"/>
      <c r="EH124" s="141"/>
      <c r="EI124" s="141"/>
      <c r="EJ124" s="583"/>
      <c r="EK124" s="99"/>
      <c r="EL124" s="99"/>
      <c r="EM124" s="99"/>
      <c r="EN124" s="99"/>
      <c r="EO124" s="99"/>
      <c r="EP124" s="99"/>
      <c r="EQ124" s="99"/>
      <c r="ER124" s="99"/>
      <c r="ES124" s="99"/>
      <c r="ET124" s="99"/>
      <c r="EU124" s="99"/>
      <c r="EV124" s="99"/>
      <c r="EW124" s="99"/>
      <c r="EX124" s="99"/>
      <c r="EY124" s="99"/>
      <c r="EZ124" s="99"/>
      <c r="FA124" s="99"/>
      <c r="FB124" s="99"/>
      <c r="FC124" s="99"/>
      <c r="FD124" s="99"/>
      <c r="FE124" s="99"/>
      <c r="FF124" s="99"/>
      <c r="FG124" s="99"/>
      <c r="FH124" s="99"/>
      <c r="FI124" s="99"/>
      <c r="FJ124" s="99"/>
      <c r="FK124" s="99"/>
      <c r="FL124" s="99"/>
      <c r="FM124" s="99"/>
      <c r="FN124" s="99"/>
      <c r="FO124" s="99"/>
      <c r="FP124" s="99"/>
      <c r="FQ124" s="99"/>
      <c r="FR124" s="99"/>
      <c r="FS124" s="99"/>
      <c r="FT124" s="99"/>
      <c r="FU124" s="99"/>
      <c r="FV124" s="99"/>
      <c r="FW124" s="99"/>
      <c r="FX124" s="99"/>
      <c r="FY124" s="99"/>
      <c r="FZ124" s="99"/>
      <c r="GA124" s="99"/>
      <c r="GB124" s="99"/>
      <c r="GC124" s="99"/>
      <c r="GD124" s="99"/>
      <c r="GE124" s="99"/>
      <c r="GF124" s="99"/>
      <c r="GG124" s="99"/>
      <c r="GH124" s="99"/>
      <c r="GI124" s="99"/>
      <c r="GJ124" s="99"/>
      <c r="GK124" s="99"/>
      <c r="GL124" s="99"/>
      <c r="GM124" s="99"/>
      <c r="GN124" s="99"/>
      <c r="GO124" s="99"/>
      <c r="GP124" s="99"/>
      <c r="GQ124" s="99"/>
      <c r="GR124" s="99"/>
      <c r="GS124" s="99"/>
      <c r="GT124" s="99"/>
      <c r="GU124" s="99"/>
      <c r="GV124" s="99"/>
      <c r="GW124" s="99"/>
      <c r="GX124" s="99"/>
      <c r="GY124" s="99"/>
      <c r="GZ124" s="99"/>
      <c r="HA124" s="99"/>
      <c r="HB124" s="99"/>
      <c r="HC124" s="99"/>
      <c r="HD124" s="99"/>
      <c r="HE124" s="99"/>
      <c r="HF124" s="99"/>
      <c r="HG124" s="99"/>
      <c r="HH124" s="99"/>
      <c r="HI124" s="99"/>
      <c r="HJ124" s="99"/>
      <c r="HK124" s="99"/>
      <c r="HL124" s="99"/>
      <c r="HM124" s="99"/>
      <c r="HN124" s="99"/>
      <c r="HO124" s="99"/>
      <c r="HP124" s="99"/>
      <c r="HQ124" s="99"/>
      <c r="HR124" s="99"/>
      <c r="HS124" s="99"/>
      <c r="HT124" s="99"/>
      <c r="HU124" s="99"/>
      <c r="HV124" s="99"/>
      <c r="HW124" s="99"/>
    </row>
    <row r="125" spans="1:231" s="215" customFormat="1" ht="13.5" customHeight="1">
      <c r="A125" s="1404"/>
      <c r="B125"/>
      <c r="C125"/>
      <c r="D125"/>
      <c r="E125"/>
      <c r="F125"/>
      <c r="G125"/>
      <c r="H125" s="1404"/>
      <c r="I125" s="1589" t="s">
        <v>525</v>
      </c>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1246"/>
      <c r="AU125" s="264"/>
      <c r="AV125" s="264"/>
      <c r="AW125" s="575"/>
      <c r="AX125" s="831"/>
      <c r="AY125" s="1205"/>
      <c r="AZ125" s="1205"/>
      <c r="BA125" s="1215"/>
      <c r="BB125" s="831"/>
      <c r="BC125" s="1205"/>
      <c r="BD125" s="1205"/>
      <c r="BE125" s="1215"/>
      <c r="BF125" s="831"/>
      <c r="BG125" s="1205"/>
      <c r="BH125" s="1205"/>
      <c r="BI125" s="1215"/>
      <c r="BJ125" s="831"/>
      <c r="BK125" s="1205"/>
      <c r="BL125" s="1205"/>
      <c r="BM125" s="1215"/>
      <c r="BN125" s="1416"/>
      <c r="BO125" s="1205"/>
      <c r="BP125" s="1205"/>
      <c r="BQ125" s="1215"/>
      <c r="BR125" s="1410"/>
      <c r="BS125" s="1162"/>
      <c r="BT125" s="1162"/>
      <c r="BU125" s="1162"/>
      <c r="BV125" s="1407"/>
      <c r="BW125" s="1432"/>
      <c r="BX125" s="1432"/>
      <c r="BY125" s="1433"/>
      <c r="BZ125" s="1432"/>
      <c r="CA125" s="1432"/>
      <c r="CB125" s="1432"/>
      <c r="CC125" s="1433"/>
      <c r="CD125" s="1741"/>
      <c r="CE125" s="1432"/>
      <c r="CF125" s="1432"/>
      <c r="CG125" s="1433"/>
      <c r="CH125" s="1205"/>
      <c r="CI125" s="1205"/>
      <c r="CJ125" s="1205"/>
      <c r="CK125" s="1205"/>
      <c r="CL125" s="1205"/>
      <c r="CM125" s="1205"/>
      <c r="CN125" s="1205"/>
      <c r="CO125" s="1205"/>
      <c r="CP125" s="1205"/>
      <c r="CQ125" s="1205"/>
      <c r="CR125" s="1205"/>
      <c r="CS125" s="1205"/>
      <c r="CT125" s="1205"/>
      <c r="CU125" s="1205"/>
      <c r="CV125" s="1205"/>
      <c r="CW125" s="1205"/>
      <c r="CX125" s="1205"/>
      <c r="CY125" s="1205"/>
      <c r="CZ125" s="1205"/>
      <c r="DA125" s="1205"/>
      <c r="DB125" s="1205"/>
      <c r="DC125" s="1205"/>
      <c r="DD125" s="1205"/>
      <c r="DE125" s="1205"/>
      <c r="DF125" s="1205"/>
      <c r="DG125" s="1205"/>
      <c r="DH125" s="1205"/>
      <c r="DI125" s="1215"/>
      <c r="DJ125" s="1405"/>
      <c r="DK125" s="264"/>
      <c r="DL125" s="264"/>
      <c r="DM125" s="264"/>
      <c r="DN125" s="264"/>
      <c r="DO125" s="264"/>
      <c r="DP125" s="264"/>
      <c r="DQ125" s="1246"/>
      <c r="DR125" s="264"/>
      <c r="DS125" s="264"/>
      <c r="DT125" s="264"/>
      <c r="DU125" s="264"/>
      <c r="DV125" s="264"/>
      <c r="DW125" s="264"/>
      <c r="DX125" s="264"/>
      <c r="DY125" s="1434">
        <f t="shared" ref="DY125:EJ125" si="271">DY120/DY91</f>
        <v>268.35951368975958</v>
      </c>
      <c r="DZ125" s="1434">
        <f t="shared" si="271"/>
        <v>276.57019124226429</v>
      </c>
      <c r="EA125" s="1434">
        <f t="shared" si="271"/>
        <v>265.18874589217302</v>
      </c>
      <c r="EB125" s="1434">
        <f t="shared" si="271"/>
        <v>315.51887628867701</v>
      </c>
      <c r="EC125" s="1434">
        <f t="shared" si="271"/>
        <v>363.563347386928</v>
      </c>
      <c r="ED125" s="1434">
        <f t="shared" si="271"/>
        <v>370.83461433466653</v>
      </c>
      <c r="EE125" s="1434">
        <f t="shared" si="271"/>
        <v>378.2513066213599</v>
      </c>
      <c r="EF125" s="1434">
        <f t="shared" si="271"/>
        <v>385.81633275378709</v>
      </c>
      <c r="EG125" s="1434">
        <f t="shared" si="271"/>
        <v>393.53265940886291</v>
      </c>
      <c r="EH125" s="1434">
        <f t="shared" si="271"/>
        <v>401.40331259704016</v>
      </c>
      <c r="EI125" s="1434">
        <f t="shared" si="271"/>
        <v>409.43137884898107</v>
      </c>
      <c r="EJ125" s="1439">
        <f t="shared" si="271"/>
        <v>417.62000642596064</v>
      </c>
    </row>
    <row r="126" spans="1:231" ht="13.5" customHeight="1">
      <c r="A126" s="4"/>
      <c r="H126" s="4"/>
      <c r="I126" s="1554"/>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20"/>
      <c r="AM126" s="20"/>
      <c r="AN126" s="20"/>
      <c r="AO126" s="20"/>
      <c r="AP126" s="20"/>
      <c r="AQ126" s="20"/>
      <c r="AR126" s="20"/>
      <c r="AS126" s="20"/>
      <c r="AT126" s="615"/>
      <c r="AU126" s="141"/>
      <c r="AV126" s="141"/>
      <c r="AW126" s="576"/>
      <c r="AX126" s="636"/>
      <c r="AY126" s="174"/>
      <c r="AZ126" s="174"/>
      <c r="BA126" s="574"/>
      <c r="BB126" s="636"/>
      <c r="BC126" s="174"/>
      <c r="BD126" s="174"/>
      <c r="BE126" s="574"/>
      <c r="BF126" s="636"/>
      <c r="BG126" s="174"/>
      <c r="BH126" s="174"/>
      <c r="BI126" s="574"/>
      <c r="BJ126" s="636"/>
      <c r="BK126" s="174"/>
      <c r="BL126" s="174"/>
      <c r="BM126" s="574"/>
      <c r="BN126" s="753"/>
      <c r="BO126" s="174"/>
      <c r="BP126" s="174"/>
      <c r="BQ126" s="574"/>
      <c r="BR126" s="772"/>
      <c r="BS126" s="1162"/>
      <c r="BT126" s="266"/>
      <c r="BU126" s="1219"/>
      <c r="BV126" s="772"/>
      <c r="BW126" s="178"/>
      <c r="BX126" s="178"/>
      <c r="BY126" s="583"/>
      <c r="BZ126" s="178"/>
      <c r="CA126" s="178"/>
      <c r="CB126" s="178"/>
      <c r="CC126" s="583"/>
      <c r="CD126" s="646"/>
      <c r="CE126" s="178"/>
      <c r="CF126" s="178"/>
      <c r="CG126" s="583"/>
      <c r="CH126" s="174"/>
      <c r="CI126" s="174"/>
      <c r="CJ126" s="174"/>
      <c r="CK126" s="174"/>
      <c r="CL126" s="174"/>
      <c r="CM126" s="174"/>
      <c r="CN126" s="174"/>
      <c r="CO126" s="174"/>
      <c r="CP126" s="174"/>
      <c r="CQ126" s="174"/>
      <c r="CR126" s="174"/>
      <c r="CS126" s="174"/>
      <c r="CT126" s="174"/>
      <c r="CU126" s="174"/>
      <c r="CV126" s="174"/>
      <c r="CW126" s="174"/>
      <c r="CX126" s="174"/>
      <c r="CY126" s="174"/>
      <c r="CZ126" s="174"/>
      <c r="DA126" s="174"/>
      <c r="DB126" s="174"/>
      <c r="DC126" s="174"/>
      <c r="DD126" s="174"/>
      <c r="DE126" s="174"/>
      <c r="DF126" s="174"/>
      <c r="DG126" s="174"/>
      <c r="DH126" s="174"/>
      <c r="DI126" s="574"/>
      <c r="DJ126" s="1139"/>
      <c r="DK126" s="141"/>
      <c r="DL126" s="141"/>
      <c r="DM126" s="141"/>
      <c r="DN126" s="141"/>
      <c r="DO126" s="141"/>
      <c r="DP126" s="141"/>
      <c r="DQ126" s="615"/>
      <c r="DR126" s="141"/>
      <c r="DS126" s="141"/>
      <c r="DT126" s="141"/>
      <c r="DU126" s="141"/>
      <c r="DV126" s="141"/>
      <c r="DW126" s="141"/>
      <c r="DX126" s="141"/>
      <c r="DY126" s="1409"/>
      <c r="DZ126" s="1409"/>
      <c r="EA126" s="1409"/>
      <c r="EB126" s="1409"/>
      <c r="EC126" s="1474"/>
      <c r="ED126" s="1409"/>
      <c r="EE126" s="1409"/>
      <c r="EF126" s="1409"/>
      <c r="EG126" s="1409"/>
      <c r="EH126" s="1409"/>
      <c r="EI126" s="1409"/>
      <c r="EJ126" s="583"/>
      <c r="EK126" s="99"/>
      <c r="EL126" s="99"/>
      <c r="EM126" s="99"/>
      <c r="EN126" s="99"/>
      <c r="EO126" s="99"/>
      <c r="EP126" s="99"/>
      <c r="EQ126" s="99"/>
      <c r="ER126" s="99"/>
      <c r="ES126" s="99"/>
      <c r="ET126" s="99"/>
      <c r="EU126" s="99"/>
      <c r="EV126" s="99"/>
      <c r="EW126" s="99"/>
      <c r="EX126" s="99"/>
      <c r="EY126" s="99"/>
      <c r="EZ126" s="99"/>
      <c r="FA126" s="99"/>
      <c r="FB126" s="99"/>
      <c r="FC126" s="99"/>
      <c r="FD126" s="99"/>
      <c r="FE126" s="99"/>
      <c r="FF126" s="99"/>
      <c r="FG126" s="99"/>
      <c r="FH126" s="99"/>
      <c r="FI126" s="99"/>
      <c r="FJ126" s="99"/>
      <c r="FK126" s="99"/>
      <c r="FL126" s="99"/>
      <c r="FM126" s="99"/>
      <c r="FN126" s="99"/>
      <c r="FO126" s="99"/>
      <c r="FP126" s="99"/>
      <c r="FQ126" s="99"/>
      <c r="FR126" s="99"/>
      <c r="FS126" s="99"/>
      <c r="FT126" s="99"/>
      <c r="FU126" s="99"/>
      <c r="FV126" s="99"/>
      <c r="FW126" s="99"/>
      <c r="FX126" s="99"/>
      <c r="FY126" s="99"/>
      <c r="FZ126" s="99"/>
      <c r="GA126" s="99"/>
      <c r="GB126" s="99"/>
      <c r="GC126" s="99"/>
      <c r="GD126" s="99"/>
      <c r="GE126" s="99"/>
      <c r="GF126" s="99"/>
      <c r="GG126" s="99"/>
      <c r="GH126" s="99"/>
      <c r="GI126" s="99"/>
      <c r="GJ126" s="99"/>
      <c r="GK126" s="99"/>
      <c r="GL126" s="99"/>
      <c r="GM126" s="99"/>
      <c r="GN126" s="99"/>
      <c r="GO126" s="99"/>
      <c r="GP126" s="99"/>
      <c r="GQ126" s="99"/>
      <c r="GR126" s="99"/>
      <c r="GS126" s="99"/>
      <c r="GT126" s="99"/>
      <c r="GU126" s="99"/>
      <c r="GV126" s="99"/>
      <c r="GW126" s="99"/>
      <c r="GX126" s="99"/>
      <c r="GY126" s="99"/>
      <c r="GZ126" s="99"/>
      <c r="HA126" s="99"/>
      <c r="HB126" s="99"/>
      <c r="HC126" s="99"/>
      <c r="HD126" s="99"/>
      <c r="HE126" s="99"/>
      <c r="HF126" s="99"/>
      <c r="HG126" s="99"/>
      <c r="HH126" s="99"/>
      <c r="HI126" s="99"/>
      <c r="HJ126" s="99"/>
      <c r="HK126" s="99"/>
      <c r="HL126" s="99"/>
      <c r="HM126" s="99"/>
      <c r="HN126" s="99"/>
      <c r="HO126" s="99"/>
      <c r="HP126" s="99"/>
      <c r="HQ126" s="99"/>
      <c r="HR126" s="99"/>
      <c r="HS126" s="99"/>
      <c r="HT126" s="99"/>
      <c r="HU126" s="99"/>
      <c r="HV126" s="99"/>
      <c r="HW126" s="99"/>
    </row>
    <row r="127" spans="1:231" ht="13.5" customHeight="1">
      <c r="A127" s="4"/>
      <c r="H127" s="4"/>
      <c r="I127" s="1554" t="s">
        <v>519</v>
      </c>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20"/>
      <c r="AM127" s="20"/>
      <c r="AN127" s="20"/>
      <c r="AO127" s="20"/>
      <c r="AP127" s="20"/>
      <c r="AQ127" s="20"/>
      <c r="AR127" s="20"/>
      <c r="AS127" s="20"/>
      <c r="AT127" s="615"/>
      <c r="AU127" s="141"/>
      <c r="AV127" s="141"/>
      <c r="AW127" s="576"/>
      <c r="AX127" s="636"/>
      <c r="AY127" s="174"/>
      <c r="AZ127" s="174"/>
      <c r="BA127" s="574"/>
      <c r="BB127" s="636"/>
      <c r="BC127" s="174"/>
      <c r="BD127" s="174"/>
      <c r="BE127" s="574"/>
      <c r="BF127" s="636"/>
      <c r="BG127" s="174"/>
      <c r="BH127" s="174"/>
      <c r="BI127" s="574"/>
      <c r="BJ127" s="636"/>
      <c r="BK127" s="174"/>
      <c r="BL127" s="174"/>
      <c r="BM127" s="574"/>
      <c r="BN127" s="753"/>
      <c r="BO127" s="174"/>
      <c r="BP127" s="174"/>
      <c r="BQ127" s="574"/>
      <c r="BR127" s="772"/>
      <c r="BS127" s="1162"/>
      <c r="BT127" s="266"/>
      <c r="BU127" s="1219"/>
      <c r="BV127" s="772"/>
      <c r="BW127" s="178"/>
      <c r="BX127" s="178"/>
      <c r="BY127" s="583"/>
      <c r="BZ127" s="178"/>
      <c r="CA127" s="178"/>
      <c r="CB127" s="178"/>
      <c r="CC127" s="583"/>
      <c r="CD127" s="646"/>
      <c r="CE127" s="178"/>
      <c r="CF127" s="178"/>
      <c r="CG127" s="583"/>
      <c r="CH127" s="174"/>
      <c r="CI127" s="174"/>
      <c r="CJ127" s="174"/>
      <c r="CK127" s="174"/>
      <c r="CL127" s="174"/>
      <c r="CM127" s="174"/>
      <c r="CN127" s="174"/>
      <c r="CO127" s="174"/>
      <c r="CP127" s="174"/>
      <c r="CQ127" s="174"/>
      <c r="CR127" s="174"/>
      <c r="CS127" s="174"/>
      <c r="CT127" s="174"/>
      <c r="CU127" s="174"/>
      <c r="CV127" s="174"/>
      <c r="CW127" s="174"/>
      <c r="CX127" s="174"/>
      <c r="CY127" s="174"/>
      <c r="CZ127" s="174"/>
      <c r="DA127" s="174"/>
      <c r="DB127" s="174"/>
      <c r="DC127" s="174"/>
      <c r="DD127" s="174"/>
      <c r="DE127" s="174"/>
      <c r="DF127" s="174"/>
      <c r="DG127" s="174"/>
      <c r="DH127" s="174"/>
      <c r="DI127" s="574"/>
      <c r="DJ127" s="1139"/>
      <c r="DK127" s="141"/>
      <c r="DL127" s="141"/>
      <c r="DM127" s="141"/>
      <c r="DN127" s="141"/>
      <c r="DO127" s="141"/>
      <c r="DP127" s="141"/>
      <c r="DQ127" s="615"/>
      <c r="DR127" s="141"/>
      <c r="DS127" s="141"/>
      <c r="DT127" s="141"/>
      <c r="DU127" s="141"/>
      <c r="DV127" s="141"/>
      <c r="DW127" s="141"/>
      <c r="DX127" s="1408"/>
      <c r="DY127" s="1423">
        <v>262655.12367491168</v>
      </c>
      <c r="DZ127" s="1423">
        <v>274606.25978090765</v>
      </c>
      <c r="EA127" s="1423">
        <v>288381.85671878094</v>
      </c>
      <c r="EB127" s="1940">
        <v>302481.90613428917</v>
      </c>
      <c r="EC127" s="1940">
        <v>316855.65524697187</v>
      </c>
      <c r="ED127" s="1409">
        <f>EC127*(1+ED128)</f>
        <v>323192.76835191133</v>
      </c>
      <c r="EE127" s="1409">
        <f t="shared" ref="EE127:EJ127" si="272">ED127*(1+EE128)</f>
        <v>329656.62371894956</v>
      </c>
      <c r="EF127" s="1409">
        <f t="shared" si="272"/>
        <v>336249.75619332853</v>
      </c>
      <c r="EG127" s="1409">
        <f t="shared" si="272"/>
        <v>342974.75131719513</v>
      </c>
      <c r="EH127" s="1409">
        <f t="shared" si="272"/>
        <v>349834.24634353904</v>
      </c>
      <c r="EI127" s="1409">
        <f t="shared" si="272"/>
        <v>356830.93127040984</v>
      </c>
      <c r="EJ127" s="1424">
        <f t="shared" si="272"/>
        <v>363967.54989581805</v>
      </c>
      <c r="EK127" s="99"/>
      <c r="EL127" s="99"/>
      <c r="EM127" s="99"/>
      <c r="EN127" s="99"/>
      <c r="EO127" s="99"/>
      <c r="EP127" s="99"/>
      <c r="EQ127" s="99"/>
      <c r="ER127" s="99"/>
      <c r="ES127" s="99"/>
      <c r="ET127" s="99"/>
      <c r="EU127" s="99"/>
      <c r="EV127" s="99"/>
      <c r="EW127" s="99"/>
      <c r="EX127" s="99"/>
      <c r="EY127" s="99"/>
      <c r="EZ127" s="99"/>
      <c r="FA127" s="99"/>
      <c r="FB127" s="99"/>
      <c r="FC127" s="99"/>
      <c r="FD127" s="99"/>
      <c r="FE127" s="99"/>
      <c r="FF127" s="99"/>
      <c r="FG127" s="99"/>
      <c r="FH127" s="99"/>
      <c r="FI127" s="99"/>
      <c r="FJ127" s="99"/>
      <c r="FK127" s="99"/>
      <c r="FL127" s="99"/>
      <c r="FM127" s="99"/>
      <c r="FN127" s="99"/>
      <c r="FO127" s="99"/>
      <c r="FP127" s="99"/>
      <c r="FQ127" s="99"/>
      <c r="FR127" s="99"/>
      <c r="FS127" s="99"/>
      <c r="FT127" s="99"/>
      <c r="FU127" s="99"/>
      <c r="FV127" s="99"/>
      <c r="FW127" s="99"/>
      <c r="FX127" s="99"/>
      <c r="FY127" s="99"/>
      <c r="FZ127" s="99"/>
      <c r="GA127" s="99"/>
      <c r="GB127" s="99"/>
      <c r="GC127" s="99"/>
      <c r="GD127" s="99"/>
      <c r="GE127" s="99"/>
      <c r="GF127" s="99"/>
      <c r="GG127" s="99"/>
      <c r="GH127" s="99"/>
      <c r="GI127" s="99"/>
      <c r="GJ127" s="99"/>
      <c r="GK127" s="99"/>
      <c r="GL127" s="99"/>
      <c r="GM127" s="99"/>
      <c r="GN127" s="99"/>
      <c r="GO127" s="99"/>
      <c r="GP127" s="99"/>
      <c r="GQ127" s="99"/>
      <c r="GR127" s="99"/>
      <c r="GS127" s="99"/>
      <c r="GT127" s="99"/>
      <c r="GU127" s="99"/>
      <c r="GV127" s="99"/>
      <c r="GW127" s="99"/>
      <c r="GX127" s="99"/>
      <c r="GY127" s="99"/>
      <c r="GZ127" s="99"/>
      <c r="HA127" s="99"/>
      <c r="HB127" s="99"/>
      <c r="HC127" s="99"/>
      <c r="HD127" s="99"/>
      <c r="HE127" s="99"/>
      <c r="HF127" s="99"/>
      <c r="HG127" s="99"/>
      <c r="HH127" s="99"/>
      <c r="HI127" s="99"/>
      <c r="HJ127" s="99"/>
      <c r="HK127" s="99"/>
      <c r="HL127" s="99"/>
      <c r="HM127" s="99"/>
      <c r="HN127" s="99"/>
      <c r="HO127" s="99"/>
      <c r="HP127" s="99"/>
      <c r="HQ127" s="99"/>
      <c r="HR127" s="99"/>
      <c r="HS127" s="99"/>
      <c r="HT127" s="99"/>
      <c r="HU127" s="99"/>
      <c r="HV127" s="99"/>
      <c r="HW127" s="99"/>
    </row>
    <row r="128" spans="1:231" ht="13.5" customHeight="1">
      <c r="A128" s="4"/>
      <c r="H128" s="4"/>
      <c r="I128" s="1524" t="s">
        <v>484</v>
      </c>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20"/>
      <c r="AM128" s="20"/>
      <c r="AN128" s="20"/>
      <c r="AO128" s="20"/>
      <c r="AP128" s="20"/>
      <c r="AQ128" s="20"/>
      <c r="AR128" s="20"/>
      <c r="AS128" s="20"/>
      <c r="AT128" s="615"/>
      <c r="AU128" s="141"/>
      <c r="AV128" s="141"/>
      <c r="AW128" s="576"/>
      <c r="AX128" s="636"/>
      <c r="AY128" s="174"/>
      <c r="AZ128" s="174"/>
      <c r="BA128" s="574"/>
      <c r="BB128" s="636"/>
      <c r="BC128" s="174"/>
      <c r="BD128" s="174"/>
      <c r="BE128" s="574"/>
      <c r="BF128" s="636"/>
      <c r="BG128" s="174"/>
      <c r="BH128" s="174"/>
      <c r="BI128" s="574"/>
      <c r="BJ128" s="636"/>
      <c r="BK128" s="174"/>
      <c r="BL128" s="174"/>
      <c r="BM128" s="574"/>
      <c r="BN128" s="753"/>
      <c r="BO128" s="174"/>
      <c r="BP128" s="174"/>
      <c r="BQ128" s="574"/>
      <c r="BR128" s="772"/>
      <c r="BS128" s="1162"/>
      <c r="BT128" s="266"/>
      <c r="BU128" s="1219"/>
      <c r="BV128" s="772"/>
      <c r="BW128" s="178"/>
      <c r="BX128" s="178"/>
      <c r="BY128" s="583"/>
      <c r="BZ128" s="178"/>
      <c r="CA128" s="178"/>
      <c r="CB128" s="178"/>
      <c r="CC128" s="583"/>
      <c r="CD128" s="646"/>
      <c r="CE128" s="178"/>
      <c r="CF128" s="178"/>
      <c r="CG128" s="583"/>
      <c r="CH128" s="174"/>
      <c r="CI128" s="174"/>
      <c r="CJ128" s="174"/>
      <c r="CK128" s="174"/>
      <c r="CL128" s="174"/>
      <c r="CM128" s="174"/>
      <c r="CN128" s="174"/>
      <c r="CO128" s="174"/>
      <c r="CP128" s="174"/>
      <c r="CQ128" s="174"/>
      <c r="CR128" s="174"/>
      <c r="CS128" s="174"/>
      <c r="CT128" s="174"/>
      <c r="CU128" s="174"/>
      <c r="CV128" s="174"/>
      <c r="CW128" s="174"/>
      <c r="CX128" s="174"/>
      <c r="CY128" s="174"/>
      <c r="CZ128" s="174"/>
      <c r="DA128" s="174"/>
      <c r="DB128" s="174"/>
      <c r="DC128" s="174"/>
      <c r="DD128" s="174"/>
      <c r="DE128" s="174"/>
      <c r="DF128" s="174"/>
      <c r="DG128" s="174"/>
      <c r="DH128" s="174"/>
      <c r="DI128" s="574"/>
      <c r="DJ128" s="1139"/>
      <c r="DK128" s="141"/>
      <c r="DL128" s="141"/>
      <c r="DM128" s="141"/>
      <c r="DN128" s="141"/>
      <c r="DO128" s="141"/>
      <c r="DP128" s="141"/>
      <c r="DQ128" s="615"/>
      <c r="DR128" s="141"/>
      <c r="DS128" s="141"/>
      <c r="DT128" s="141"/>
      <c r="DU128" s="141"/>
      <c r="DV128" s="141"/>
      <c r="DW128" s="141"/>
      <c r="DX128" s="1408"/>
      <c r="DY128" s="1408"/>
      <c r="DZ128" s="755">
        <f>DZ127/DY127-1</f>
        <v>4.5501248705080988E-2</v>
      </c>
      <c r="EA128" s="755">
        <f>EA127/DZ127-1</f>
        <v>5.0164905012959338E-2</v>
      </c>
      <c r="EB128" s="755">
        <f>EB127/EA127-1</f>
        <v>4.8893677209582709E-2</v>
      </c>
      <c r="EC128" s="805">
        <f>EC127/EB127-1</f>
        <v>4.7519368336370382E-2</v>
      </c>
      <c r="ED128" s="762">
        <v>0.02</v>
      </c>
      <c r="EE128" s="762">
        <f>ED128</f>
        <v>0.02</v>
      </c>
      <c r="EF128" s="762">
        <f t="shared" ref="EF128:EJ128" si="273">EE128</f>
        <v>0.02</v>
      </c>
      <c r="EG128" s="762">
        <f t="shared" si="273"/>
        <v>0.02</v>
      </c>
      <c r="EH128" s="762">
        <f t="shared" si="273"/>
        <v>0.02</v>
      </c>
      <c r="EI128" s="762">
        <f t="shared" si="273"/>
        <v>0.02</v>
      </c>
      <c r="EJ128" s="763">
        <f t="shared" si="273"/>
        <v>0.02</v>
      </c>
      <c r="EK128" s="99"/>
      <c r="EL128" s="99"/>
      <c r="EM128" s="99"/>
      <c r="EN128" s="99"/>
      <c r="EO128" s="99"/>
      <c r="EP128" s="99"/>
      <c r="EQ128" s="99"/>
      <c r="ER128" s="99"/>
      <c r="ES128" s="99"/>
      <c r="ET128" s="99"/>
      <c r="EU128" s="99"/>
      <c r="EV128" s="99"/>
      <c r="EW128" s="99"/>
      <c r="EX128" s="99"/>
      <c r="EY128" s="99"/>
      <c r="EZ128" s="99"/>
      <c r="FA128" s="99"/>
      <c r="FB128" s="99"/>
      <c r="FC128" s="99"/>
      <c r="FD128" s="99"/>
      <c r="FE128" s="99"/>
      <c r="FF128" s="99"/>
      <c r="FG128" s="99"/>
      <c r="FH128" s="99"/>
      <c r="FI128" s="99"/>
      <c r="FJ128" s="99"/>
      <c r="FK128" s="99"/>
      <c r="FL128" s="99"/>
      <c r="FM128" s="99"/>
      <c r="FN128" s="99"/>
      <c r="FO128" s="99"/>
      <c r="FP128" s="99"/>
      <c r="FQ128" s="99"/>
      <c r="FR128" s="99"/>
      <c r="FS128" s="99"/>
      <c r="FT128" s="99"/>
      <c r="FU128" s="99"/>
      <c r="FV128" s="99"/>
      <c r="FW128" s="99"/>
      <c r="FX128" s="99"/>
      <c r="FY128" s="99"/>
      <c r="FZ128" s="99"/>
      <c r="GA128" s="99"/>
      <c r="GB128" s="99"/>
      <c r="GC128" s="99"/>
      <c r="GD128" s="99"/>
      <c r="GE128" s="99"/>
      <c r="GF128" s="99"/>
      <c r="GG128" s="99"/>
      <c r="GH128" s="99"/>
      <c r="GI128" s="99"/>
      <c r="GJ128" s="99"/>
      <c r="GK128" s="99"/>
      <c r="GL128" s="99"/>
      <c r="GM128" s="99"/>
      <c r="GN128" s="99"/>
      <c r="GO128" s="99"/>
      <c r="GP128" s="99"/>
      <c r="GQ128" s="99"/>
      <c r="GR128" s="99"/>
      <c r="GS128" s="99"/>
      <c r="GT128" s="99"/>
      <c r="GU128" s="99"/>
      <c r="GV128" s="99"/>
      <c r="GW128" s="99"/>
      <c r="GX128" s="99"/>
      <c r="GY128" s="99"/>
      <c r="GZ128" s="99"/>
      <c r="HA128" s="99"/>
      <c r="HB128" s="99"/>
      <c r="HC128" s="99"/>
      <c r="HD128" s="99"/>
      <c r="HE128" s="99"/>
      <c r="HF128" s="99"/>
      <c r="HG128" s="99"/>
      <c r="HH128" s="99"/>
      <c r="HI128" s="99"/>
      <c r="HJ128" s="99"/>
      <c r="HK128" s="99"/>
      <c r="HL128" s="99"/>
      <c r="HM128" s="99"/>
      <c r="HN128" s="99"/>
      <c r="HO128" s="99"/>
      <c r="HP128" s="99"/>
      <c r="HQ128" s="99"/>
      <c r="HR128" s="99"/>
      <c r="HS128" s="99"/>
      <c r="HT128" s="99"/>
      <c r="HU128" s="99"/>
      <c r="HV128" s="99"/>
      <c r="HW128" s="99"/>
    </row>
    <row r="129" spans="1:231" ht="13.5" customHeight="1">
      <c r="A129" s="4"/>
      <c r="H129" s="4"/>
      <c r="I129" s="1557" t="s">
        <v>520</v>
      </c>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615"/>
      <c r="AU129" s="141"/>
      <c r="AV129" s="141"/>
      <c r="AW129" s="576"/>
      <c r="AX129" s="636"/>
      <c r="AY129" s="174"/>
      <c r="AZ129" s="174"/>
      <c r="BA129" s="574"/>
      <c r="BB129" s="636"/>
      <c r="BC129" s="174"/>
      <c r="BD129" s="174"/>
      <c r="BE129" s="574"/>
      <c r="BF129" s="636"/>
      <c r="BG129" s="174"/>
      <c r="BH129" s="174"/>
      <c r="BI129" s="574"/>
      <c r="BJ129" s="636"/>
      <c r="BK129" s="174"/>
      <c r="BL129" s="174"/>
      <c r="BM129" s="574"/>
      <c r="BN129" s="726"/>
      <c r="BO129" s="174"/>
      <c r="BP129" s="174"/>
      <c r="BQ129" s="574"/>
      <c r="BR129" s="772"/>
      <c r="BS129" s="1162"/>
      <c r="BT129" s="266"/>
      <c r="BU129" s="1219"/>
      <c r="BV129" s="772"/>
      <c r="BW129" s="178"/>
      <c r="BX129" s="178"/>
      <c r="BY129" s="583"/>
      <c r="BZ129" s="178"/>
      <c r="CA129" s="178"/>
      <c r="CB129" s="178"/>
      <c r="CC129" s="583"/>
      <c r="CD129" s="646"/>
      <c r="CE129" s="178"/>
      <c r="CF129" s="178"/>
      <c r="CG129" s="583"/>
      <c r="CH129" s="174"/>
      <c r="CI129" s="174"/>
      <c r="CJ129" s="174"/>
      <c r="CK129" s="174"/>
      <c r="CL129" s="174"/>
      <c r="CM129" s="174"/>
      <c r="CN129" s="174"/>
      <c r="CO129" s="174"/>
      <c r="CP129" s="174"/>
      <c r="CQ129" s="174"/>
      <c r="CR129" s="174"/>
      <c r="CS129" s="174"/>
      <c r="CT129" s="174"/>
      <c r="CU129" s="174"/>
      <c r="CV129" s="174"/>
      <c r="CW129" s="174"/>
      <c r="CX129" s="174"/>
      <c r="CY129" s="174"/>
      <c r="CZ129" s="174"/>
      <c r="DA129" s="174"/>
      <c r="DB129" s="174"/>
      <c r="DC129" s="174"/>
      <c r="DD129" s="174"/>
      <c r="DE129" s="174"/>
      <c r="DF129" s="174"/>
      <c r="DG129" s="174"/>
      <c r="DH129" s="174"/>
      <c r="DI129" s="574"/>
      <c r="DJ129" s="1139"/>
      <c r="DK129" s="141"/>
      <c r="DL129" s="141"/>
      <c r="DM129" s="141"/>
      <c r="DN129" s="141"/>
      <c r="DO129" s="141"/>
      <c r="DP129" s="141"/>
      <c r="DQ129" s="615"/>
      <c r="DR129" s="141"/>
      <c r="DS129" s="141"/>
      <c r="DT129" s="141"/>
      <c r="DU129" s="141"/>
      <c r="DV129" s="141"/>
      <c r="DW129" s="141"/>
      <c r="DX129" s="141"/>
      <c r="DY129" s="1419">
        <v>2.8000000000000001E-2</v>
      </c>
      <c r="DZ129" s="1419">
        <v>2.7449999999999999E-2</v>
      </c>
      <c r="EA129" s="1419">
        <f>DZ129</f>
        <v>2.7449999999999999E-2</v>
      </c>
      <c r="EB129" s="1419">
        <f>EA129</f>
        <v>2.7449999999999999E-2</v>
      </c>
      <c r="EC129" s="1797">
        <f>EB129</f>
        <v>2.7449999999999999E-2</v>
      </c>
      <c r="ED129" s="1419">
        <f t="shared" ref="ED129:EJ129" si="274">EC129</f>
        <v>2.7449999999999999E-2</v>
      </c>
      <c r="EE129" s="1419">
        <f t="shared" si="274"/>
        <v>2.7449999999999999E-2</v>
      </c>
      <c r="EF129" s="1419">
        <f t="shared" si="274"/>
        <v>2.7449999999999999E-2</v>
      </c>
      <c r="EG129" s="1419">
        <f t="shared" si="274"/>
        <v>2.7449999999999999E-2</v>
      </c>
      <c r="EH129" s="1419">
        <f t="shared" si="274"/>
        <v>2.7449999999999999E-2</v>
      </c>
      <c r="EI129" s="1419">
        <f t="shared" si="274"/>
        <v>2.7449999999999999E-2</v>
      </c>
      <c r="EJ129" s="1435">
        <f t="shared" si="274"/>
        <v>2.7449999999999999E-2</v>
      </c>
      <c r="EK129" s="99"/>
      <c r="EL129" s="99"/>
      <c r="EM129" s="99"/>
      <c r="EN129" s="99"/>
      <c r="EO129" s="99"/>
      <c r="EP129" s="99"/>
      <c r="EQ129" s="99"/>
      <c r="ER129" s="99"/>
      <c r="ES129" s="99"/>
      <c r="ET129" s="99"/>
      <c r="EU129" s="99"/>
      <c r="EV129" s="99"/>
      <c r="EW129" s="99"/>
      <c r="EX129" s="99"/>
      <c r="EY129" s="99"/>
      <c r="EZ129" s="99"/>
      <c r="FA129" s="99"/>
      <c r="FB129" s="99"/>
      <c r="FC129" s="99"/>
      <c r="FD129" s="99"/>
      <c r="FE129" s="99"/>
      <c r="FF129" s="99"/>
      <c r="FG129" s="99"/>
      <c r="FH129" s="99"/>
      <c r="FI129" s="99"/>
      <c r="FJ129" s="99"/>
      <c r="FK129" s="99"/>
      <c r="FL129" s="99"/>
      <c r="FM129" s="99"/>
      <c r="FN129" s="99"/>
      <c r="FO129" s="99"/>
      <c r="FP129" s="99"/>
      <c r="FQ129" s="99"/>
      <c r="FR129" s="99"/>
      <c r="FS129" s="99"/>
      <c r="FT129" s="99"/>
      <c r="FU129" s="99"/>
      <c r="FV129" s="99"/>
      <c r="FW129" s="99"/>
      <c r="FX129" s="99"/>
      <c r="FY129" s="99"/>
      <c r="FZ129" s="99"/>
      <c r="GA129" s="99"/>
      <c r="GB129" s="99"/>
      <c r="GC129" s="99"/>
      <c r="GD129" s="99"/>
      <c r="GE129" s="99"/>
      <c r="GF129" s="99"/>
      <c r="GG129" s="99"/>
      <c r="GH129" s="99"/>
      <c r="GI129" s="99"/>
      <c r="GJ129" s="99"/>
      <c r="GK129" s="99"/>
      <c r="GL129" s="99"/>
      <c r="GM129" s="99"/>
      <c r="GN129" s="99"/>
      <c r="GO129" s="99"/>
      <c r="GP129" s="99"/>
      <c r="GQ129" s="99"/>
      <c r="GR129" s="99"/>
      <c r="GS129" s="99"/>
      <c r="GT129" s="99"/>
      <c r="GU129" s="99"/>
      <c r="GV129" s="99"/>
      <c r="GW129" s="99"/>
      <c r="GX129" s="99"/>
      <c r="GY129" s="99"/>
      <c r="GZ129" s="99"/>
      <c r="HA129" s="99"/>
      <c r="HB129" s="99"/>
      <c r="HC129" s="99"/>
      <c r="HD129" s="99"/>
      <c r="HE129" s="99"/>
      <c r="HF129" s="99"/>
      <c r="HG129" s="99"/>
      <c r="HH129" s="99"/>
      <c r="HI129" s="99"/>
      <c r="HJ129" s="99"/>
      <c r="HK129" s="99"/>
      <c r="HL129" s="99"/>
      <c r="HM129" s="99"/>
      <c r="HN129" s="99"/>
      <c r="HO129" s="99"/>
      <c r="HP129" s="99"/>
      <c r="HQ129" s="99"/>
      <c r="HR129" s="99"/>
      <c r="HS129" s="99"/>
      <c r="HT129" s="99"/>
      <c r="HU129" s="99"/>
      <c r="HV129" s="99"/>
      <c r="HW129" s="99"/>
    </row>
    <row r="130" spans="1:231" ht="13.5" customHeight="1">
      <c r="A130" s="4"/>
      <c r="H130" s="4"/>
      <c r="I130" s="1557" t="s">
        <v>521</v>
      </c>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615"/>
      <c r="AU130" s="141"/>
      <c r="AV130" s="141"/>
      <c r="AW130" s="576"/>
      <c r="AX130" s="636"/>
      <c r="AY130" s="174"/>
      <c r="AZ130" s="174"/>
      <c r="BA130" s="574"/>
      <c r="BB130" s="636"/>
      <c r="BC130" s="174"/>
      <c r="BD130" s="174"/>
      <c r="BE130" s="574"/>
      <c r="BF130" s="636"/>
      <c r="BG130" s="174"/>
      <c r="BH130" s="174"/>
      <c r="BI130" s="574"/>
      <c r="BJ130" s="636"/>
      <c r="BK130" s="174"/>
      <c r="BL130" s="174"/>
      <c r="BM130" s="574"/>
      <c r="BN130" s="726"/>
      <c r="BO130" s="174"/>
      <c r="BP130" s="174"/>
      <c r="BQ130" s="574"/>
      <c r="BR130" s="772"/>
      <c r="BS130" s="1162"/>
      <c r="BT130" s="266"/>
      <c r="BU130" s="1219"/>
      <c r="BV130" s="772"/>
      <c r="BW130" s="178"/>
      <c r="BX130" s="178"/>
      <c r="BY130" s="583"/>
      <c r="BZ130" s="178"/>
      <c r="CA130" s="178"/>
      <c r="CB130" s="178"/>
      <c r="CC130" s="583"/>
      <c r="CD130" s="646"/>
      <c r="CE130" s="178"/>
      <c r="CF130" s="178"/>
      <c r="CG130" s="583"/>
      <c r="CH130" s="174"/>
      <c r="CI130" s="174"/>
      <c r="CJ130" s="174"/>
      <c r="CK130" s="174"/>
      <c r="CL130" s="174"/>
      <c r="CM130" s="174"/>
      <c r="CN130" s="174"/>
      <c r="CO130" s="174"/>
      <c r="CP130" s="174"/>
      <c r="CQ130" s="174"/>
      <c r="CR130" s="174"/>
      <c r="CS130" s="174"/>
      <c r="CT130" s="174"/>
      <c r="CU130" s="174"/>
      <c r="CV130" s="174"/>
      <c r="CW130" s="174"/>
      <c r="CX130" s="174"/>
      <c r="CY130" s="174"/>
      <c r="CZ130" s="174"/>
      <c r="DA130" s="174"/>
      <c r="DB130" s="174"/>
      <c r="DC130" s="174"/>
      <c r="DD130" s="174"/>
      <c r="DE130" s="174"/>
      <c r="DF130" s="174"/>
      <c r="DG130" s="174"/>
      <c r="DH130" s="174"/>
      <c r="DI130" s="574"/>
      <c r="DJ130" s="1139"/>
      <c r="DK130" s="141"/>
      <c r="DL130" s="141"/>
      <c r="DM130" s="141"/>
      <c r="DN130" s="141"/>
      <c r="DO130" s="141"/>
      <c r="DP130" s="141"/>
      <c r="DQ130" s="615"/>
      <c r="DR130" s="141"/>
      <c r="DS130" s="141"/>
      <c r="DT130" s="141"/>
      <c r="DU130" s="141"/>
      <c r="DV130" s="141"/>
      <c r="DW130" s="141"/>
      <c r="DX130" s="141"/>
      <c r="DY130" s="1409">
        <f>DY127*DY129</f>
        <v>7354.3434628975274</v>
      </c>
      <c r="DZ130" s="1409">
        <f>DZ127*DZ129</f>
        <v>7537.9418309859147</v>
      </c>
      <c r="EA130" s="1409">
        <f>EA127*EA129</f>
        <v>7916.0819669305365</v>
      </c>
      <c r="EB130" s="1409">
        <f>EB127*EB129</f>
        <v>8303.1283233862378</v>
      </c>
      <c r="EC130" s="1474">
        <f>EC127*EC129</f>
        <v>8697.6877365293767</v>
      </c>
      <c r="ED130" s="1409">
        <f t="shared" ref="ED130:EJ130" si="275">ED127*ED129</f>
        <v>8871.6414912599648</v>
      </c>
      <c r="EE130" s="1409">
        <f t="shared" si="275"/>
        <v>9049.0743210851651</v>
      </c>
      <c r="EF130" s="1409">
        <f t="shared" si="275"/>
        <v>9230.0558075068675</v>
      </c>
      <c r="EG130" s="1409">
        <f t="shared" si="275"/>
        <v>9414.6569236570067</v>
      </c>
      <c r="EH130" s="1409">
        <f t="shared" si="275"/>
        <v>9602.9500621301468</v>
      </c>
      <c r="EI130" s="1409">
        <f t="shared" si="275"/>
        <v>9795.0090633727505</v>
      </c>
      <c r="EJ130" s="1424">
        <f t="shared" si="275"/>
        <v>9990.9092446402046</v>
      </c>
      <c r="EK130" s="99"/>
      <c r="EL130" s="99"/>
      <c r="EM130" s="99"/>
      <c r="EN130" s="99"/>
      <c r="EO130" s="99"/>
      <c r="EP130" s="99"/>
      <c r="EQ130" s="99"/>
      <c r="ER130" s="99"/>
      <c r="ES130" s="99"/>
      <c r="ET130" s="99"/>
      <c r="EU130" s="99"/>
      <c r="EV130" s="99"/>
      <c r="EW130" s="99"/>
      <c r="EX130" s="99"/>
      <c r="EY130" s="99"/>
      <c r="EZ130" s="99"/>
      <c r="FA130" s="99"/>
      <c r="FB130" s="99"/>
      <c r="FC130" s="99"/>
      <c r="FD130" s="99"/>
      <c r="FE130" s="99"/>
      <c r="FF130" s="99"/>
      <c r="FG130" s="99"/>
      <c r="FH130" s="99"/>
      <c r="FI130" s="99"/>
      <c r="FJ130" s="99"/>
      <c r="FK130" s="99"/>
      <c r="FL130" s="99"/>
      <c r="FM130" s="99"/>
      <c r="FN130" s="99"/>
      <c r="FO130" s="99"/>
      <c r="FP130" s="99"/>
      <c r="FQ130" s="99"/>
      <c r="FR130" s="99"/>
      <c r="FS130" s="99"/>
      <c r="FT130" s="99"/>
      <c r="FU130" s="99"/>
      <c r="FV130" s="99"/>
      <c r="FW130" s="99"/>
      <c r="FX130" s="99"/>
      <c r="FY130" s="99"/>
      <c r="FZ130" s="99"/>
      <c r="GA130" s="99"/>
      <c r="GB130" s="99"/>
      <c r="GC130" s="99"/>
      <c r="GD130" s="99"/>
      <c r="GE130" s="99"/>
      <c r="GF130" s="99"/>
      <c r="GG130" s="99"/>
      <c r="GH130" s="99"/>
      <c r="GI130" s="99"/>
      <c r="GJ130" s="99"/>
      <c r="GK130" s="99"/>
      <c r="GL130" s="99"/>
      <c r="GM130" s="99"/>
      <c r="GN130" s="99"/>
      <c r="GO130" s="99"/>
      <c r="GP130" s="99"/>
      <c r="GQ130" s="99"/>
      <c r="GR130" s="99"/>
      <c r="GS130" s="99"/>
      <c r="GT130" s="99"/>
      <c r="GU130" s="99"/>
      <c r="GV130" s="99"/>
      <c r="GW130" s="99"/>
      <c r="GX130" s="99"/>
      <c r="GY130" s="99"/>
      <c r="GZ130" s="99"/>
      <c r="HA130" s="99"/>
      <c r="HB130" s="99"/>
      <c r="HC130" s="99"/>
      <c r="HD130" s="99"/>
      <c r="HE130" s="99"/>
      <c r="HF130" s="99"/>
      <c r="HG130" s="99"/>
      <c r="HH130" s="99"/>
      <c r="HI130" s="99"/>
      <c r="HJ130" s="99"/>
      <c r="HK130" s="99"/>
      <c r="HL130" s="99"/>
      <c r="HM130" s="99"/>
      <c r="HN130" s="99"/>
      <c r="HO130" s="99"/>
      <c r="HP130" s="99"/>
      <c r="HQ130" s="99"/>
      <c r="HR130" s="99"/>
      <c r="HS130" s="99"/>
      <c r="HT130" s="99"/>
      <c r="HU130" s="99"/>
      <c r="HV130" s="99"/>
      <c r="HW130" s="99"/>
    </row>
    <row r="131" spans="1:231" ht="13.5" customHeight="1">
      <c r="A131" s="4"/>
      <c r="H131" s="4"/>
      <c r="I131" s="1557" t="s">
        <v>522</v>
      </c>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615"/>
      <c r="AU131" s="141"/>
      <c r="AV131" s="141"/>
      <c r="AW131" s="576"/>
      <c r="AX131" s="636"/>
      <c r="AY131" s="174"/>
      <c r="AZ131" s="174"/>
      <c r="BA131" s="574"/>
      <c r="BB131" s="636"/>
      <c r="BC131" s="174"/>
      <c r="BD131" s="174"/>
      <c r="BE131" s="574"/>
      <c r="BF131" s="636"/>
      <c r="BG131" s="174"/>
      <c r="BH131" s="174"/>
      <c r="BI131" s="574"/>
      <c r="BJ131" s="636"/>
      <c r="BK131" s="174"/>
      <c r="BL131" s="174"/>
      <c r="BM131" s="574"/>
      <c r="BN131" s="726"/>
      <c r="BO131" s="174"/>
      <c r="BP131" s="174"/>
      <c r="BQ131" s="574"/>
      <c r="BR131" s="772"/>
      <c r="BS131" s="1162"/>
      <c r="BT131" s="266"/>
      <c r="BU131" s="1219"/>
      <c r="BV131" s="772"/>
      <c r="BW131" s="178"/>
      <c r="BX131" s="178"/>
      <c r="BY131" s="583"/>
      <c r="BZ131" s="178"/>
      <c r="CA131" s="178"/>
      <c r="CB131" s="178"/>
      <c r="CC131" s="583"/>
      <c r="CD131" s="646"/>
      <c r="CE131" s="178"/>
      <c r="CF131" s="178"/>
      <c r="CG131" s="583"/>
      <c r="CH131" s="174"/>
      <c r="CI131" s="174"/>
      <c r="CJ131" s="174"/>
      <c r="CK131" s="174"/>
      <c r="CL131" s="174"/>
      <c r="CM131" s="174"/>
      <c r="CN131" s="174"/>
      <c r="CO131" s="174"/>
      <c r="CP131" s="174"/>
      <c r="CQ131" s="174"/>
      <c r="CR131" s="174"/>
      <c r="CS131" s="174"/>
      <c r="CT131" s="174"/>
      <c r="CU131" s="174"/>
      <c r="CV131" s="174"/>
      <c r="CW131" s="174"/>
      <c r="CX131" s="174"/>
      <c r="CY131" s="174"/>
      <c r="CZ131" s="174"/>
      <c r="DA131" s="174"/>
      <c r="DB131" s="174"/>
      <c r="DC131" s="174"/>
      <c r="DD131" s="174"/>
      <c r="DE131" s="174"/>
      <c r="DF131" s="174"/>
      <c r="DG131" s="174"/>
      <c r="DH131" s="174"/>
      <c r="DI131" s="574"/>
      <c r="DJ131" s="1139"/>
      <c r="DK131" s="141"/>
      <c r="DL131" s="141"/>
      <c r="DM131" s="141"/>
      <c r="DN131" s="141"/>
      <c r="DO131" s="141"/>
      <c r="DP131" s="141"/>
      <c r="DQ131" s="615"/>
      <c r="DR131" s="141"/>
      <c r="DS131" s="141"/>
      <c r="DT131" s="141"/>
      <c r="DU131" s="141"/>
      <c r="DV131" s="141"/>
      <c r="DW131" s="141"/>
      <c r="DX131" s="141"/>
      <c r="DY131" s="1419">
        <v>3.5000000000000003E-2</v>
      </c>
      <c r="DZ131" s="1419">
        <f>DY131</f>
        <v>3.5000000000000003E-2</v>
      </c>
      <c r="EA131" s="1419">
        <v>3.3500000000000002E-2</v>
      </c>
      <c r="EB131" s="1419">
        <v>3.7999999999999999E-2</v>
      </c>
      <c r="EC131" s="1797">
        <f>EB131*1.1</f>
        <v>4.1800000000000004E-2</v>
      </c>
      <c r="ED131" s="1419">
        <f t="shared" ref="ED131:EJ131" si="276">EC131</f>
        <v>4.1800000000000004E-2</v>
      </c>
      <c r="EE131" s="1419">
        <f t="shared" si="276"/>
        <v>4.1800000000000004E-2</v>
      </c>
      <c r="EF131" s="1419">
        <f t="shared" si="276"/>
        <v>4.1800000000000004E-2</v>
      </c>
      <c r="EG131" s="1419">
        <f t="shared" si="276"/>
        <v>4.1800000000000004E-2</v>
      </c>
      <c r="EH131" s="1419">
        <f t="shared" si="276"/>
        <v>4.1800000000000004E-2</v>
      </c>
      <c r="EI131" s="1419">
        <f t="shared" si="276"/>
        <v>4.1800000000000004E-2</v>
      </c>
      <c r="EJ131" s="1435">
        <f t="shared" si="276"/>
        <v>4.1800000000000004E-2</v>
      </c>
      <c r="EK131" s="99"/>
      <c r="EL131" s="99"/>
      <c r="EM131" s="99"/>
      <c r="EN131" s="99"/>
      <c r="EO131" s="99"/>
      <c r="EP131" s="99"/>
      <c r="EQ131" s="99"/>
      <c r="ER131" s="99"/>
      <c r="ES131" s="99"/>
      <c r="ET131" s="99"/>
      <c r="EU131" s="99"/>
      <c r="EV131" s="99"/>
      <c r="EW131" s="99"/>
      <c r="EX131" s="99"/>
      <c r="EY131" s="99"/>
      <c r="EZ131" s="99"/>
      <c r="FA131" s="99"/>
      <c r="FB131" s="99"/>
      <c r="FC131" s="99"/>
      <c r="FD131" s="99"/>
      <c r="FE131" s="99"/>
      <c r="FF131" s="99"/>
      <c r="FG131" s="99"/>
      <c r="FH131" s="99"/>
      <c r="FI131" s="99"/>
      <c r="FJ131" s="99"/>
      <c r="FK131" s="99"/>
      <c r="FL131" s="99"/>
      <c r="FM131" s="99"/>
      <c r="FN131" s="99"/>
      <c r="FO131" s="99"/>
      <c r="FP131" s="99"/>
      <c r="FQ131" s="99"/>
      <c r="FR131" s="99"/>
      <c r="FS131" s="99"/>
      <c r="FT131" s="99"/>
      <c r="FU131" s="99"/>
      <c r="FV131" s="99"/>
      <c r="FW131" s="99"/>
      <c r="FX131" s="99"/>
      <c r="FY131" s="99"/>
      <c r="FZ131" s="99"/>
      <c r="GA131" s="99"/>
      <c r="GB131" s="99"/>
      <c r="GC131" s="99"/>
      <c r="GD131" s="99"/>
      <c r="GE131" s="99"/>
      <c r="GF131" s="99"/>
      <c r="GG131" s="99"/>
      <c r="GH131" s="99"/>
      <c r="GI131" s="99"/>
      <c r="GJ131" s="99"/>
      <c r="GK131" s="99"/>
      <c r="GL131" s="99"/>
      <c r="GM131" s="99"/>
      <c r="GN131" s="99"/>
      <c r="GO131" s="99"/>
      <c r="GP131" s="99"/>
      <c r="GQ131" s="99"/>
      <c r="GR131" s="99"/>
      <c r="GS131" s="99"/>
      <c r="GT131" s="99"/>
      <c r="GU131" s="99"/>
      <c r="GV131" s="99"/>
      <c r="GW131" s="99"/>
      <c r="GX131" s="99"/>
      <c r="GY131" s="99"/>
      <c r="GZ131" s="99"/>
      <c r="HA131" s="99"/>
      <c r="HB131" s="99"/>
      <c r="HC131" s="99"/>
      <c r="HD131" s="99"/>
      <c r="HE131" s="99"/>
      <c r="HF131" s="99"/>
      <c r="HG131" s="99"/>
      <c r="HH131" s="99"/>
      <c r="HI131" s="99"/>
      <c r="HJ131" s="99"/>
      <c r="HK131" s="99"/>
      <c r="HL131" s="99"/>
      <c r="HM131" s="99"/>
      <c r="HN131" s="99"/>
      <c r="HO131" s="99"/>
      <c r="HP131" s="99"/>
      <c r="HQ131" s="99"/>
      <c r="HR131" s="99"/>
      <c r="HS131" s="99"/>
      <c r="HT131" s="99"/>
      <c r="HU131" s="99"/>
      <c r="HV131" s="99"/>
      <c r="HW131" s="99"/>
    </row>
    <row r="132" spans="1:231" ht="13.5" customHeight="1">
      <c r="A132" s="4"/>
      <c r="H132" s="4"/>
      <c r="I132" s="1557" t="s">
        <v>523</v>
      </c>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20"/>
      <c r="AM132" s="20"/>
      <c r="AN132" s="20"/>
      <c r="AO132" s="20"/>
      <c r="AP132" s="20"/>
      <c r="AQ132" s="20"/>
      <c r="AR132" s="20"/>
      <c r="AS132" s="20"/>
      <c r="AT132" s="615"/>
      <c r="AU132" s="141"/>
      <c r="AV132" s="141"/>
      <c r="AW132" s="576"/>
      <c r="AX132" s="636"/>
      <c r="AY132" s="174"/>
      <c r="AZ132" s="174"/>
      <c r="BA132" s="574"/>
      <c r="BB132" s="636"/>
      <c r="BC132" s="174"/>
      <c r="BD132" s="174"/>
      <c r="BE132" s="574"/>
      <c r="BF132" s="636"/>
      <c r="BG132" s="174"/>
      <c r="BH132" s="174"/>
      <c r="BI132" s="574"/>
      <c r="BJ132" s="636"/>
      <c r="BK132" s="174"/>
      <c r="BL132" s="174"/>
      <c r="BM132" s="574"/>
      <c r="BN132" s="726"/>
      <c r="BO132" s="174"/>
      <c r="BP132" s="174"/>
      <c r="BQ132" s="174"/>
      <c r="BR132" s="730"/>
      <c r="BS132" s="1162"/>
      <c r="BT132" s="266"/>
      <c r="BU132" s="1219"/>
      <c r="BV132" s="772"/>
      <c r="BW132" s="178"/>
      <c r="BX132" s="178"/>
      <c r="BY132" s="583"/>
      <c r="BZ132" s="178"/>
      <c r="CA132" s="178"/>
      <c r="CB132" s="178"/>
      <c r="CC132" s="583"/>
      <c r="CD132" s="646"/>
      <c r="CE132" s="178"/>
      <c r="CF132" s="178"/>
      <c r="CG132" s="583"/>
      <c r="CH132" s="174"/>
      <c r="CI132" s="174"/>
      <c r="CJ132" s="174"/>
      <c r="CK132" s="174"/>
      <c r="CL132" s="174"/>
      <c r="CM132" s="174"/>
      <c r="CN132" s="174"/>
      <c r="CO132" s="174"/>
      <c r="CP132" s="174"/>
      <c r="CQ132" s="174"/>
      <c r="CR132" s="174"/>
      <c r="CS132" s="174"/>
      <c r="CT132" s="174"/>
      <c r="CU132" s="174"/>
      <c r="CV132" s="174"/>
      <c r="CW132" s="174"/>
      <c r="CX132" s="174"/>
      <c r="CY132" s="174"/>
      <c r="CZ132" s="174"/>
      <c r="DA132" s="174"/>
      <c r="DB132" s="174"/>
      <c r="DC132" s="174"/>
      <c r="DD132" s="174"/>
      <c r="DE132" s="174"/>
      <c r="DF132" s="174"/>
      <c r="DG132" s="174"/>
      <c r="DH132" s="174"/>
      <c r="DI132" s="574"/>
      <c r="DJ132" s="1139"/>
      <c r="DK132" s="141"/>
      <c r="DL132" s="141"/>
      <c r="DM132" s="141"/>
      <c r="DN132" s="141"/>
      <c r="DO132" s="141"/>
      <c r="DP132" s="141"/>
      <c r="DQ132" s="615"/>
      <c r="DR132" s="141"/>
      <c r="DS132" s="141"/>
      <c r="DT132" s="141"/>
      <c r="DU132" s="141"/>
      <c r="DV132" s="141"/>
      <c r="DW132" s="141"/>
      <c r="DX132" s="141"/>
      <c r="DY132" s="1409">
        <f>DY130*DY131</f>
        <v>257.4020212014135</v>
      </c>
      <c r="DZ132" s="1409">
        <f>DZ130*DZ131</f>
        <v>263.82796408450702</v>
      </c>
      <c r="EA132" s="1409">
        <f>EA130*EA131</f>
        <v>265.18874589217302</v>
      </c>
      <c r="EB132" s="1409">
        <f>EB130*EB131</f>
        <v>315.51887628867701</v>
      </c>
      <c r="EC132" s="1474">
        <f>EC130*EC131</f>
        <v>363.563347386928</v>
      </c>
      <c r="ED132" s="1409">
        <f t="shared" ref="ED132:EJ132" si="277">ED130*ED131</f>
        <v>370.83461433466658</v>
      </c>
      <c r="EE132" s="1409">
        <f t="shared" si="277"/>
        <v>378.25130662135996</v>
      </c>
      <c r="EF132" s="1409">
        <f t="shared" si="277"/>
        <v>385.81633275378709</v>
      </c>
      <c r="EG132" s="1409">
        <f t="shared" si="277"/>
        <v>393.53265940886291</v>
      </c>
      <c r="EH132" s="1409">
        <f t="shared" si="277"/>
        <v>401.40331259704016</v>
      </c>
      <c r="EI132" s="1409">
        <f t="shared" si="277"/>
        <v>409.43137884898101</v>
      </c>
      <c r="EJ132" s="1424">
        <f t="shared" si="277"/>
        <v>417.62000642596058</v>
      </c>
      <c r="EK132" s="99"/>
      <c r="EL132" s="99"/>
      <c r="EM132" s="99"/>
      <c r="EN132" s="99"/>
      <c r="EO132" s="99"/>
      <c r="EP132" s="99"/>
      <c r="EQ132" s="99"/>
      <c r="ER132" s="99"/>
      <c r="ES132" s="99"/>
      <c r="ET132" s="99"/>
      <c r="EU132" s="99"/>
      <c r="EV132" s="99"/>
      <c r="EW132" s="99"/>
      <c r="EX132" s="99"/>
      <c r="EY132" s="99"/>
      <c r="EZ132" s="99"/>
      <c r="FA132" s="99"/>
      <c r="FB132" s="99"/>
      <c r="FC132" s="99"/>
      <c r="FD132" s="99"/>
      <c r="FE132" s="99"/>
      <c r="FF132" s="99"/>
      <c r="FG132" s="99"/>
      <c r="FH132" s="99"/>
      <c r="FI132" s="99"/>
      <c r="FJ132" s="99"/>
      <c r="FK132" s="99"/>
      <c r="FL132" s="99"/>
      <c r="FM132" s="99"/>
      <c r="FN132" s="99"/>
      <c r="FO132" s="99"/>
      <c r="FP132" s="99"/>
      <c r="FQ132" s="99"/>
      <c r="FR132" s="99"/>
      <c r="FS132" s="99"/>
      <c r="FT132" s="99"/>
      <c r="FU132" s="99"/>
      <c r="FV132" s="99"/>
      <c r="FW132" s="99"/>
      <c r="FX132" s="99"/>
      <c r="FY132" s="99"/>
      <c r="FZ132" s="99"/>
      <c r="GA132" s="99"/>
      <c r="GB132" s="99"/>
      <c r="GC132" s="99"/>
      <c r="GD132" s="99"/>
      <c r="GE132" s="99"/>
      <c r="GF132" s="99"/>
      <c r="GG132" s="99"/>
      <c r="GH132" s="99"/>
      <c r="GI132" s="99"/>
      <c r="GJ132" s="99"/>
      <c r="GK132" s="99"/>
      <c r="GL132" s="99"/>
      <c r="GM132" s="99"/>
      <c r="GN132" s="99"/>
      <c r="GO132" s="99"/>
      <c r="GP132" s="99"/>
      <c r="GQ132" s="99"/>
      <c r="GR132" s="99"/>
      <c r="GS132" s="99"/>
      <c r="GT132" s="99"/>
      <c r="GU132" s="99"/>
      <c r="GV132" s="99"/>
      <c r="GW132" s="99"/>
      <c r="GX132" s="99"/>
      <c r="GY132" s="99"/>
      <c r="GZ132" s="99"/>
      <c r="HA132" s="99"/>
      <c r="HB132" s="99"/>
      <c r="HC132" s="99"/>
      <c r="HD132" s="99"/>
      <c r="HE132" s="99"/>
      <c r="HF132" s="99"/>
      <c r="HG132" s="99"/>
      <c r="HH132" s="99"/>
      <c r="HI132" s="99"/>
      <c r="HJ132" s="99"/>
      <c r="HK132" s="99"/>
      <c r="HL132" s="99"/>
      <c r="HM132" s="99"/>
      <c r="HN132" s="99"/>
      <c r="HO132" s="99"/>
      <c r="HP132" s="99"/>
      <c r="HQ132" s="99"/>
      <c r="HR132" s="99"/>
      <c r="HS132" s="99"/>
      <c r="HT132" s="99"/>
      <c r="HU132" s="99"/>
      <c r="HV132" s="99"/>
      <c r="HW132" s="99"/>
    </row>
    <row r="133" spans="1:231" ht="13.5" customHeight="1">
      <c r="A133" s="4"/>
      <c r="H133" s="4"/>
      <c r="I133" s="1557"/>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615"/>
      <c r="AU133" s="141"/>
      <c r="AV133" s="141"/>
      <c r="AW133" s="576"/>
      <c r="AX133" s="636"/>
      <c r="AY133" s="174"/>
      <c r="AZ133" s="174"/>
      <c r="BA133" s="574"/>
      <c r="BB133" s="636"/>
      <c r="BC133" s="174"/>
      <c r="BD133" s="174"/>
      <c r="BE133" s="574"/>
      <c r="BF133" s="636"/>
      <c r="BG133" s="174"/>
      <c r="BH133" s="174"/>
      <c r="BI133" s="574"/>
      <c r="BJ133" s="636"/>
      <c r="BK133" s="174"/>
      <c r="BL133" s="174"/>
      <c r="BM133" s="574"/>
      <c r="BN133" s="726"/>
      <c r="BO133" s="174"/>
      <c r="BP133" s="174"/>
      <c r="BQ133" s="174"/>
      <c r="BR133" s="730"/>
      <c r="BS133" s="1162"/>
      <c r="BT133" s="266"/>
      <c r="BU133" s="1219"/>
      <c r="BV133" s="772"/>
      <c r="BW133" s="178"/>
      <c r="BX133" s="178"/>
      <c r="BY133" s="583"/>
      <c r="BZ133" s="178"/>
      <c r="CA133" s="178"/>
      <c r="CB133" s="178"/>
      <c r="CC133" s="583"/>
      <c r="CD133" s="646"/>
      <c r="CE133" s="178"/>
      <c r="CF133" s="178"/>
      <c r="CG133" s="583"/>
      <c r="CH133" s="174"/>
      <c r="CI133" s="174"/>
      <c r="CJ133" s="174"/>
      <c r="CK133" s="174"/>
      <c r="CL133" s="174"/>
      <c r="CM133" s="174"/>
      <c r="CN133" s="174"/>
      <c r="CO133" s="174"/>
      <c r="CP133" s="174"/>
      <c r="CQ133" s="174"/>
      <c r="CR133" s="174"/>
      <c r="CS133" s="174"/>
      <c r="CT133" s="174"/>
      <c r="CU133" s="174"/>
      <c r="CV133" s="174"/>
      <c r="CW133" s="174"/>
      <c r="CX133" s="174"/>
      <c r="CY133" s="174"/>
      <c r="CZ133" s="174"/>
      <c r="DA133" s="174"/>
      <c r="DB133" s="174"/>
      <c r="DC133" s="174"/>
      <c r="DD133" s="174"/>
      <c r="DE133" s="174"/>
      <c r="DF133" s="174"/>
      <c r="DG133" s="174"/>
      <c r="DH133" s="174"/>
      <c r="DI133" s="574"/>
      <c r="DJ133" s="1139"/>
      <c r="DK133" s="141"/>
      <c r="DL133" s="141"/>
      <c r="DM133" s="141"/>
      <c r="DN133" s="141"/>
      <c r="DO133" s="141"/>
      <c r="DP133" s="141"/>
      <c r="DQ133" s="615"/>
      <c r="DR133" s="141"/>
      <c r="DS133" s="141"/>
      <c r="DT133" s="141"/>
      <c r="DU133" s="141"/>
      <c r="DV133" s="141"/>
      <c r="DW133" s="141"/>
      <c r="DX133" s="141"/>
      <c r="DY133" s="1409"/>
      <c r="DZ133" s="1409"/>
      <c r="EA133" s="1409"/>
      <c r="EB133" s="1409"/>
      <c r="EC133" s="1474"/>
      <c r="ED133" s="1409"/>
      <c r="EE133" s="1409"/>
      <c r="EF133" s="1409"/>
      <c r="EG133" s="1409"/>
      <c r="EH133" s="1409"/>
      <c r="EI133" s="1409"/>
      <c r="EJ133" s="1424"/>
      <c r="EK133" s="99"/>
      <c r="EL133" s="99"/>
      <c r="EM133" s="99"/>
      <c r="EN133" s="99"/>
      <c r="EO133" s="99"/>
      <c r="EP133" s="99"/>
      <c r="EQ133" s="99"/>
      <c r="ER133" s="99"/>
      <c r="ES133" s="99"/>
      <c r="ET133" s="99"/>
      <c r="EU133" s="99"/>
      <c r="EV133" s="99"/>
      <c r="EW133" s="99"/>
      <c r="EX133" s="99"/>
      <c r="EY133" s="99"/>
      <c r="EZ133" s="99"/>
      <c r="FA133" s="99"/>
      <c r="FB133" s="99"/>
      <c r="FC133" s="99"/>
      <c r="FD133" s="99"/>
      <c r="FE133" s="99"/>
      <c r="FF133" s="99"/>
      <c r="FG133" s="99"/>
      <c r="FH133" s="99"/>
      <c r="FI133" s="99"/>
      <c r="FJ133" s="99"/>
      <c r="FK133" s="99"/>
      <c r="FL133" s="99"/>
      <c r="FM133" s="99"/>
      <c r="FN133" s="99"/>
      <c r="FO133" s="99"/>
      <c r="FP133" s="99"/>
      <c r="FQ133" s="99"/>
      <c r="FR133" s="99"/>
      <c r="FS133" s="99"/>
      <c r="FT133" s="99"/>
      <c r="FU133" s="99"/>
      <c r="FV133" s="99"/>
      <c r="FW133" s="99"/>
      <c r="FX133" s="99"/>
      <c r="FY133" s="99"/>
      <c r="FZ133" s="99"/>
      <c r="GA133" s="99"/>
      <c r="GB133" s="99"/>
      <c r="GC133" s="99"/>
      <c r="GD133" s="99"/>
      <c r="GE133" s="99"/>
      <c r="GF133" s="99"/>
      <c r="GG133" s="99"/>
      <c r="GH133" s="99"/>
      <c r="GI133" s="99"/>
      <c r="GJ133" s="99"/>
      <c r="GK133" s="99"/>
      <c r="GL133" s="99"/>
      <c r="GM133" s="99"/>
      <c r="GN133" s="99"/>
      <c r="GO133" s="99"/>
      <c r="GP133" s="99"/>
      <c r="GQ133" s="99"/>
      <c r="GR133" s="99"/>
      <c r="GS133" s="99"/>
      <c r="GT133" s="99"/>
      <c r="GU133" s="99"/>
      <c r="GV133" s="99"/>
      <c r="GW133" s="99"/>
      <c r="GX133" s="99"/>
      <c r="GY133" s="99"/>
      <c r="GZ133" s="99"/>
      <c r="HA133" s="99"/>
      <c r="HB133" s="99"/>
      <c r="HC133" s="99"/>
      <c r="HD133" s="99"/>
      <c r="HE133" s="99"/>
      <c r="HF133" s="99"/>
      <c r="HG133" s="99"/>
      <c r="HH133" s="99"/>
      <c r="HI133" s="99"/>
      <c r="HJ133" s="99"/>
      <c r="HK133" s="99"/>
      <c r="HL133" s="99"/>
      <c r="HM133" s="99"/>
      <c r="HN133" s="99"/>
      <c r="HO133" s="99"/>
      <c r="HP133" s="99"/>
      <c r="HQ133" s="99"/>
      <c r="HR133" s="99"/>
      <c r="HS133" s="99"/>
      <c r="HT133" s="99"/>
      <c r="HU133" s="99"/>
      <c r="HV133" s="99"/>
      <c r="HW133" s="99"/>
    </row>
    <row r="134" spans="1:231" ht="13.5" customHeight="1">
      <c r="A134" s="4"/>
      <c r="H134" s="4"/>
      <c r="I134" s="1557" t="s">
        <v>566</v>
      </c>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20"/>
      <c r="AM134" s="20"/>
      <c r="AN134" s="20"/>
      <c r="AO134" s="20"/>
      <c r="AP134" s="20"/>
      <c r="AQ134" s="20"/>
      <c r="AR134" s="20"/>
      <c r="AS134" s="20"/>
      <c r="AT134" s="615"/>
      <c r="AU134" s="141"/>
      <c r="AV134" s="141"/>
      <c r="AW134" s="576"/>
      <c r="AX134" s="636"/>
      <c r="AY134" s="174"/>
      <c r="AZ134" s="174"/>
      <c r="BA134" s="574"/>
      <c r="BB134" s="636"/>
      <c r="BC134" s="174"/>
      <c r="BD134" s="174"/>
      <c r="BE134" s="574"/>
      <c r="BF134" s="636"/>
      <c r="BG134" s="174"/>
      <c r="BH134" s="174"/>
      <c r="BI134" s="574"/>
      <c r="BJ134" s="636"/>
      <c r="BK134" s="174"/>
      <c r="BL134" s="174"/>
      <c r="BM134" s="574"/>
      <c r="BN134" s="726"/>
      <c r="BO134" s="174"/>
      <c r="BP134" s="174"/>
      <c r="BQ134" s="174"/>
      <c r="BR134" s="730"/>
      <c r="BS134" s="1162"/>
      <c r="BT134" s="266"/>
      <c r="BU134" s="1219"/>
      <c r="BV134" s="772"/>
      <c r="BW134" s="178"/>
      <c r="BX134" s="178"/>
      <c r="BY134" s="583"/>
      <c r="BZ134" s="1409"/>
      <c r="CA134" s="1409"/>
      <c r="CB134" s="1409"/>
      <c r="CC134" s="1424"/>
      <c r="CD134" s="1742"/>
      <c r="CE134" s="1409"/>
      <c r="CF134" s="1409"/>
      <c r="CG134" s="1424"/>
      <c r="CH134" s="174"/>
      <c r="CI134" s="174"/>
      <c r="CJ134" s="174"/>
      <c r="CK134" s="174"/>
      <c r="CL134" s="174"/>
      <c r="CM134" s="174"/>
      <c r="CN134" s="174"/>
      <c r="CO134" s="174"/>
      <c r="CP134" s="174"/>
      <c r="CQ134" s="174"/>
      <c r="CR134" s="174"/>
      <c r="CS134" s="174"/>
      <c r="CT134" s="174"/>
      <c r="CU134" s="174"/>
      <c r="CV134" s="174"/>
      <c r="CW134" s="174"/>
      <c r="CX134" s="174"/>
      <c r="CY134" s="174"/>
      <c r="CZ134" s="174"/>
      <c r="DA134" s="174"/>
      <c r="DB134" s="174"/>
      <c r="DC134" s="174"/>
      <c r="DD134" s="174"/>
      <c r="DE134" s="174"/>
      <c r="DF134" s="174"/>
      <c r="DG134" s="174"/>
      <c r="DH134" s="174"/>
      <c r="DI134" s="574"/>
      <c r="DJ134" s="1139"/>
      <c r="DK134" s="141"/>
      <c r="DL134" s="141"/>
      <c r="DM134" s="141"/>
      <c r="DN134" s="141"/>
      <c r="DO134" s="141"/>
      <c r="DP134" s="141"/>
      <c r="DQ134" s="615"/>
      <c r="DR134" s="141"/>
      <c r="DS134" s="141"/>
      <c r="DT134" s="141"/>
      <c r="DU134" s="141"/>
      <c r="DV134" s="141"/>
      <c r="DW134" s="141"/>
      <c r="DX134" s="141"/>
      <c r="DY134" s="1409"/>
      <c r="DZ134" s="1409">
        <f t="shared" ref="DZ134:EJ134" si="278">DZ104</f>
        <v>40.235648827701972</v>
      </c>
      <c r="EA134" s="1409">
        <f t="shared" si="278"/>
        <v>36.182095808383231</v>
      </c>
      <c r="EB134" s="1409">
        <f t="shared" si="278"/>
        <v>37.303781347962385</v>
      </c>
      <c r="EC134" s="1474">
        <f t="shared" si="278"/>
        <v>41.288617349886501</v>
      </c>
      <c r="ED134" s="1409">
        <f t="shared" si="278"/>
        <v>45.966314975551128</v>
      </c>
      <c r="EE134" s="1409">
        <f t="shared" si="278"/>
        <v>48.152091876072667</v>
      </c>
      <c r="EF134" s="1409">
        <f t="shared" si="278"/>
        <v>50.591824842911159</v>
      </c>
      <c r="EG134" s="1409">
        <f t="shared" si="278"/>
        <v>53.5063758680527</v>
      </c>
      <c r="EH134" s="1409">
        <f t="shared" si="278"/>
        <v>56.5673667399263</v>
      </c>
      <c r="EI134" s="1409">
        <f t="shared" si="278"/>
        <v>59.149677113792819</v>
      </c>
      <c r="EJ134" s="1424">
        <f t="shared" si="278"/>
        <v>61.449668691533617</v>
      </c>
      <c r="EK134" s="99"/>
      <c r="EL134" s="99"/>
      <c r="EM134" s="99"/>
      <c r="EN134" s="99"/>
      <c r="EO134" s="99"/>
      <c r="EP134" s="99"/>
      <c r="EQ134" s="99"/>
      <c r="ER134" s="99"/>
      <c r="ES134" s="99"/>
      <c r="ET134" s="99"/>
      <c r="EU134" s="99"/>
      <c r="EV134" s="99"/>
      <c r="EW134" s="99"/>
      <c r="EX134" s="99"/>
      <c r="EY134" s="99"/>
      <c r="EZ134" s="99"/>
      <c r="FA134" s="99"/>
      <c r="FB134" s="99"/>
      <c r="FC134" s="99"/>
      <c r="FD134" s="99"/>
      <c r="FE134" s="99"/>
      <c r="FF134" s="99"/>
      <c r="FG134" s="99"/>
      <c r="FH134" s="99"/>
      <c r="FI134" s="99"/>
      <c r="FJ134" s="99"/>
      <c r="FK134" s="99"/>
      <c r="FL134" s="99"/>
      <c r="FM134" s="99"/>
      <c r="FN134" s="99"/>
      <c r="FO134" s="99"/>
      <c r="FP134" s="99"/>
      <c r="FQ134" s="99"/>
      <c r="FR134" s="99"/>
      <c r="FS134" s="99"/>
      <c r="FT134" s="99"/>
      <c r="FU134" s="99"/>
      <c r="FV134" s="99"/>
      <c r="FW134" s="99"/>
      <c r="FX134" s="99"/>
      <c r="FY134" s="99"/>
      <c r="FZ134" s="99"/>
      <c r="GA134" s="99"/>
      <c r="GB134" s="99"/>
      <c r="GC134" s="99"/>
      <c r="GD134" s="99"/>
      <c r="GE134" s="99"/>
      <c r="GF134" s="99"/>
      <c r="GG134" s="99"/>
      <c r="GH134" s="99"/>
      <c r="GI134" s="99"/>
      <c r="GJ134" s="99"/>
      <c r="GK134" s="99"/>
      <c r="GL134" s="99"/>
      <c r="GM134" s="99"/>
      <c r="GN134" s="99"/>
      <c r="GO134" s="99"/>
      <c r="GP134" s="99"/>
      <c r="GQ134" s="99"/>
      <c r="GR134" s="99"/>
      <c r="GS134" s="99"/>
      <c r="GT134" s="99"/>
      <c r="GU134" s="99"/>
      <c r="GV134" s="99"/>
      <c r="GW134" s="99"/>
      <c r="GX134" s="99"/>
      <c r="GY134" s="99"/>
      <c r="GZ134" s="99"/>
      <c r="HA134" s="99"/>
      <c r="HB134" s="99"/>
      <c r="HC134" s="99"/>
      <c r="HD134" s="99"/>
      <c r="HE134" s="99"/>
      <c r="HF134" s="99"/>
      <c r="HG134" s="99"/>
      <c r="HH134" s="99"/>
      <c r="HI134" s="99"/>
      <c r="HJ134" s="99"/>
      <c r="HK134" s="99"/>
      <c r="HL134" s="99"/>
      <c r="HM134" s="99"/>
      <c r="HN134" s="99"/>
      <c r="HO134" s="99"/>
      <c r="HP134" s="99"/>
      <c r="HQ134" s="99"/>
      <c r="HR134" s="99"/>
      <c r="HS134" s="99"/>
      <c r="HT134" s="99"/>
      <c r="HU134" s="99"/>
      <c r="HV134" s="99"/>
      <c r="HW134" s="99"/>
    </row>
    <row r="135" spans="1:231" ht="13.5" customHeight="1">
      <c r="A135" s="4"/>
      <c r="H135" s="4"/>
      <c r="I135" s="1557" t="s">
        <v>567</v>
      </c>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615"/>
      <c r="AU135" s="141"/>
      <c r="AV135" s="141"/>
      <c r="AW135" s="576"/>
      <c r="AX135" s="636"/>
      <c r="AY135" s="174"/>
      <c r="AZ135" s="174"/>
      <c r="BA135" s="574"/>
      <c r="BB135" s="636"/>
      <c r="BC135" s="174"/>
      <c r="BD135" s="174"/>
      <c r="BE135" s="574"/>
      <c r="BF135" s="636"/>
      <c r="BG135" s="174"/>
      <c r="BH135" s="174"/>
      <c r="BI135" s="574"/>
      <c r="BJ135" s="636"/>
      <c r="BK135" s="174"/>
      <c r="BL135" s="174"/>
      <c r="BM135" s="574"/>
      <c r="BN135" s="726"/>
      <c r="BO135" s="174"/>
      <c r="BP135" s="174"/>
      <c r="BQ135" s="174"/>
      <c r="BR135" s="730"/>
      <c r="BS135" s="1162"/>
      <c r="BT135" s="266"/>
      <c r="BU135" s="1219"/>
      <c r="BV135" s="772"/>
      <c r="BW135" s="178"/>
      <c r="BX135" s="178"/>
      <c r="BY135" s="583"/>
      <c r="BZ135" s="178"/>
      <c r="CA135" s="178"/>
      <c r="CB135" s="178"/>
      <c r="CC135" s="583"/>
      <c r="CD135" s="646"/>
      <c r="CE135" s="178"/>
      <c r="CF135" s="178"/>
      <c r="CG135" s="583"/>
      <c r="CH135" s="174"/>
      <c r="CI135" s="174"/>
      <c r="CJ135" s="174"/>
      <c r="CK135" s="174"/>
      <c r="CL135" s="174"/>
      <c r="CM135" s="174"/>
      <c r="CN135" s="174"/>
      <c r="CO135" s="174"/>
      <c r="CP135" s="174"/>
      <c r="CQ135" s="174"/>
      <c r="CR135" s="174"/>
      <c r="CS135" s="174"/>
      <c r="CT135" s="174"/>
      <c r="CU135" s="174"/>
      <c r="CV135" s="174"/>
      <c r="CW135" s="174"/>
      <c r="CX135" s="174"/>
      <c r="CY135" s="174"/>
      <c r="CZ135" s="174"/>
      <c r="DA135" s="174"/>
      <c r="DB135" s="174"/>
      <c r="DC135" s="174"/>
      <c r="DD135" s="174"/>
      <c r="DE135" s="174"/>
      <c r="DF135" s="174"/>
      <c r="DG135" s="174"/>
      <c r="DH135" s="174"/>
      <c r="DI135" s="574"/>
      <c r="DJ135" s="1139"/>
      <c r="DK135" s="141"/>
      <c r="DL135" s="141"/>
      <c r="DM135" s="141"/>
      <c r="DN135" s="141"/>
      <c r="DO135" s="141"/>
      <c r="DP135" s="141"/>
      <c r="DQ135" s="615"/>
      <c r="DR135" s="141"/>
      <c r="DS135" s="141"/>
      <c r="DT135" s="141"/>
      <c r="DU135" s="141"/>
      <c r="DV135" s="141"/>
      <c r="DW135" s="141"/>
      <c r="DX135" s="141"/>
      <c r="DY135" s="1409"/>
      <c r="DZ135" s="1703">
        <f>+DZ132/DZ134</f>
        <v>6.5570699559059493</v>
      </c>
      <c r="EA135" s="1703">
        <f t="shared" ref="EA135:EJ135" si="279">+EA132/EA134</f>
        <v>7.3292809597483286</v>
      </c>
      <c r="EB135" s="1703">
        <f t="shared" si="279"/>
        <v>8.4580936539805052</v>
      </c>
      <c r="EC135" s="1703">
        <f t="shared" si="279"/>
        <v>8.8054134704011204</v>
      </c>
      <c r="ED135" s="1703">
        <f t="shared" si="279"/>
        <v>8.0675297667848422</v>
      </c>
      <c r="EE135" s="1703">
        <f t="shared" si="279"/>
        <v>7.8553452588280477</v>
      </c>
      <c r="EF135" s="1703">
        <f t="shared" si="279"/>
        <v>7.6260608102545451</v>
      </c>
      <c r="EG135" s="1703">
        <f t="shared" si="279"/>
        <v>7.3548741252690837</v>
      </c>
      <c r="EH135" s="1703">
        <f t="shared" si="279"/>
        <v>7.0960225962528716</v>
      </c>
      <c r="EI135" s="1703">
        <f t="shared" si="279"/>
        <v>6.9219545875341346</v>
      </c>
      <c r="EJ135" s="1799">
        <f t="shared" si="279"/>
        <v>6.7961311316801165</v>
      </c>
      <c r="EK135" s="99"/>
      <c r="EL135" s="99"/>
      <c r="EM135" s="99"/>
      <c r="EN135" s="99"/>
      <c r="EO135" s="99"/>
      <c r="EP135" s="99"/>
      <c r="EQ135" s="99"/>
      <c r="ER135" s="99"/>
      <c r="ES135" s="99"/>
      <c r="ET135" s="99"/>
      <c r="EU135" s="99"/>
      <c r="EV135" s="99"/>
      <c r="EW135" s="99"/>
      <c r="EX135" s="99"/>
      <c r="EY135" s="99"/>
      <c r="EZ135" s="99"/>
      <c r="FA135" s="99"/>
      <c r="FB135" s="99"/>
      <c r="FC135" s="99"/>
      <c r="FD135" s="99"/>
      <c r="FE135" s="99"/>
      <c r="FF135" s="99"/>
      <c r="FG135" s="99"/>
      <c r="FH135" s="99"/>
      <c r="FI135" s="99"/>
      <c r="FJ135" s="99"/>
      <c r="FK135" s="99"/>
      <c r="FL135" s="99"/>
      <c r="FM135" s="99"/>
      <c r="FN135" s="99"/>
      <c r="FO135" s="99"/>
      <c r="FP135" s="99"/>
      <c r="FQ135" s="99"/>
      <c r="FR135" s="99"/>
      <c r="FS135" s="99"/>
      <c r="FT135" s="99"/>
      <c r="FU135" s="99"/>
      <c r="FV135" s="99"/>
      <c r="FW135" s="99"/>
      <c r="FX135" s="99"/>
      <c r="FY135" s="99"/>
      <c r="FZ135" s="99"/>
      <c r="GA135" s="99"/>
      <c r="GB135" s="99"/>
      <c r="GC135" s="99"/>
      <c r="GD135" s="99"/>
      <c r="GE135" s="99"/>
      <c r="GF135" s="99"/>
      <c r="GG135" s="99"/>
      <c r="GH135" s="99"/>
      <c r="GI135" s="99"/>
      <c r="GJ135" s="99"/>
      <c r="GK135" s="99"/>
      <c r="GL135" s="99"/>
      <c r="GM135" s="99"/>
      <c r="GN135" s="99"/>
      <c r="GO135" s="99"/>
      <c r="GP135" s="99"/>
      <c r="GQ135" s="99"/>
      <c r="GR135" s="99"/>
      <c r="GS135" s="99"/>
      <c r="GT135" s="99"/>
      <c r="GU135" s="99"/>
      <c r="GV135" s="99"/>
      <c r="GW135" s="99"/>
      <c r="GX135" s="99"/>
      <c r="GY135" s="99"/>
      <c r="GZ135" s="99"/>
      <c r="HA135" s="99"/>
      <c r="HB135" s="99"/>
      <c r="HC135" s="99"/>
      <c r="HD135" s="99"/>
      <c r="HE135" s="99"/>
      <c r="HF135" s="99"/>
      <c r="HG135" s="99"/>
      <c r="HH135" s="99"/>
      <c r="HI135" s="99"/>
      <c r="HJ135" s="99"/>
      <c r="HK135" s="99"/>
      <c r="HL135" s="99"/>
      <c r="HM135" s="99"/>
      <c r="HN135" s="99"/>
      <c r="HO135" s="99"/>
      <c r="HP135" s="99"/>
      <c r="HQ135" s="99"/>
      <c r="HR135" s="99"/>
      <c r="HS135" s="99"/>
      <c r="HT135" s="99"/>
      <c r="HU135" s="99"/>
      <c r="HV135" s="99"/>
      <c r="HW135" s="99"/>
    </row>
    <row r="136" spans="1:231" ht="13.5" customHeight="1">
      <c r="A136" s="4"/>
      <c r="H136" s="4"/>
      <c r="I136" s="1557"/>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20"/>
      <c r="AM136" s="20"/>
      <c r="AN136" s="20"/>
      <c r="AO136" s="20"/>
      <c r="AP136" s="20"/>
      <c r="AQ136" s="20"/>
      <c r="AR136" s="20"/>
      <c r="AS136" s="20"/>
      <c r="AT136" s="615"/>
      <c r="AU136" s="141"/>
      <c r="AV136" s="141"/>
      <c r="AW136" s="576"/>
      <c r="AX136" s="636"/>
      <c r="AY136" s="174"/>
      <c r="AZ136" s="174"/>
      <c r="BA136" s="574"/>
      <c r="BB136" s="636"/>
      <c r="BC136" s="174"/>
      <c r="BD136" s="174"/>
      <c r="BE136" s="574"/>
      <c r="BF136" s="636"/>
      <c r="BG136" s="174"/>
      <c r="BH136" s="174"/>
      <c r="BI136" s="574"/>
      <c r="BJ136" s="636"/>
      <c r="BK136" s="174"/>
      <c r="BL136" s="174"/>
      <c r="BM136" s="574"/>
      <c r="BN136" s="726"/>
      <c r="BO136" s="174"/>
      <c r="BP136" s="174"/>
      <c r="BQ136" s="174"/>
      <c r="BR136" s="730"/>
      <c r="BS136" s="1162"/>
      <c r="BT136" s="266"/>
      <c r="BU136" s="1219"/>
      <c r="BV136" s="772"/>
      <c r="BW136" s="178"/>
      <c r="BX136" s="178"/>
      <c r="BY136" s="583"/>
      <c r="BZ136" s="178"/>
      <c r="CA136" s="178"/>
      <c r="CB136" s="178"/>
      <c r="CC136" s="583"/>
      <c r="CD136" s="646"/>
      <c r="CE136" s="178"/>
      <c r="CF136" s="178"/>
      <c r="CG136" s="583"/>
      <c r="CH136" s="174"/>
      <c r="CI136" s="174"/>
      <c r="CJ136" s="174"/>
      <c r="CK136" s="174"/>
      <c r="CL136" s="174"/>
      <c r="CM136" s="174"/>
      <c r="CN136" s="174"/>
      <c r="CO136" s="174"/>
      <c r="CP136" s="174"/>
      <c r="CQ136" s="174"/>
      <c r="CR136" s="174"/>
      <c r="CS136" s="174"/>
      <c r="CT136" s="174"/>
      <c r="CU136" s="174"/>
      <c r="CV136" s="174"/>
      <c r="CW136" s="174"/>
      <c r="CX136" s="174"/>
      <c r="CY136" s="174"/>
      <c r="CZ136" s="174"/>
      <c r="DA136" s="174"/>
      <c r="DB136" s="174"/>
      <c r="DC136" s="174"/>
      <c r="DD136" s="174"/>
      <c r="DE136" s="174"/>
      <c r="DF136" s="174"/>
      <c r="DG136" s="174"/>
      <c r="DH136" s="174"/>
      <c r="DI136" s="574"/>
      <c r="DJ136" s="1139"/>
      <c r="DK136" s="141"/>
      <c r="DL136" s="141"/>
      <c r="DM136" s="141"/>
      <c r="DN136" s="141"/>
      <c r="DO136" s="141"/>
      <c r="DP136" s="141"/>
      <c r="DQ136" s="615"/>
      <c r="DR136" s="141"/>
      <c r="DS136" s="141"/>
      <c r="DT136" s="141"/>
      <c r="DU136" s="141"/>
      <c r="DV136" s="141"/>
      <c r="DW136" s="141"/>
      <c r="DX136" s="141"/>
      <c r="DY136" s="364"/>
      <c r="DZ136" s="364"/>
      <c r="EA136" s="141"/>
      <c r="EB136" s="141"/>
      <c r="EC136" s="141"/>
      <c r="ED136" s="141"/>
      <c r="EE136" s="141"/>
      <c r="EF136" s="141"/>
      <c r="EG136" s="141"/>
      <c r="EH136" s="141"/>
      <c r="EI136" s="141"/>
      <c r="EJ136" s="583"/>
      <c r="EK136" s="99"/>
      <c r="EL136" s="99"/>
      <c r="EM136" s="99"/>
      <c r="EN136" s="99"/>
      <c r="EO136" s="99"/>
      <c r="EP136" s="99"/>
      <c r="EQ136" s="99"/>
      <c r="ER136" s="99"/>
      <c r="ES136" s="99"/>
      <c r="ET136" s="99"/>
      <c r="EU136" s="99"/>
      <c r="EV136" s="99"/>
      <c r="EW136" s="99"/>
      <c r="EX136" s="99"/>
      <c r="EY136" s="99"/>
      <c r="EZ136" s="99"/>
      <c r="FA136" s="99"/>
      <c r="FB136" s="99"/>
      <c r="FC136" s="99"/>
      <c r="FD136" s="99"/>
      <c r="FE136" s="99"/>
      <c r="FF136" s="99"/>
      <c r="FG136" s="99"/>
      <c r="FH136" s="99"/>
      <c r="FI136" s="99"/>
      <c r="FJ136" s="99"/>
      <c r="FK136" s="99"/>
      <c r="FL136" s="99"/>
      <c r="FM136" s="99"/>
      <c r="FN136" s="99"/>
      <c r="FO136" s="99"/>
      <c r="FP136" s="99"/>
      <c r="FQ136" s="99"/>
      <c r="FR136" s="99"/>
      <c r="FS136" s="99"/>
      <c r="FT136" s="99"/>
      <c r="FU136" s="99"/>
      <c r="FV136" s="99"/>
      <c r="FW136" s="99"/>
      <c r="FX136" s="99"/>
      <c r="FY136" s="99"/>
      <c r="FZ136" s="99"/>
      <c r="GA136" s="99"/>
      <c r="GB136" s="99"/>
      <c r="GC136" s="99"/>
      <c r="GD136" s="99"/>
      <c r="GE136" s="99"/>
      <c r="GF136" s="99"/>
      <c r="GG136" s="99"/>
      <c r="GH136" s="99"/>
      <c r="GI136" s="99"/>
      <c r="GJ136" s="99"/>
      <c r="GK136" s="99"/>
      <c r="GL136" s="99"/>
      <c r="GM136" s="99"/>
      <c r="GN136" s="99"/>
      <c r="GO136" s="99"/>
      <c r="GP136" s="99"/>
      <c r="GQ136" s="99"/>
      <c r="GR136" s="99"/>
      <c r="GS136" s="99"/>
      <c r="GT136" s="99"/>
      <c r="GU136" s="99"/>
      <c r="GV136" s="99"/>
      <c r="GW136" s="99"/>
      <c r="GX136" s="99"/>
      <c r="GY136" s="99"/>
      <c r="GZ136" s="99"/>
      <c r="HA136" s="99"/>
      <c r="HB136" s="99"/>
      <c r="HC136" s="99"/>
      <c r="HD136" s="99"/>
      <c r="HE136" s="99"/>
      <c r="HF136" s="99"/>
      <c r="HG136" s="99"/>
      <c r="HH136" s="99"/>
      <c r="HI136" s="99"/>
      <c r="HJ136" s="99"/>
      <c r="HK136" s="99"/>
      <c r="HL136" s="99"/>
      <c r="HM136" s="99"/>
      <c r="HN136" s="99"/>
      <c r="HO136" s="99"/>
      <c r="HP136" s="99"/>
      <c r="HQ136" s="99"/>
      <c r="HR136" s="99"/>
      <c r="HS136" s="99"/>
      <c r="HT136" s="99"/>
      <c r="HU136" s="99"/>
      <c r="HV136" s="99"/>
      <c r="HW136" s="99"/>
    </row>
    <row r="137" spans="1:231" s="215" customFormat="1" ht="13.5" customHeight="1">
      <c r="A137" s="1404"/>
      <c r="B137"/>
      <c r="C137"/>
      <c r="D137"/>
      <c r="E137"/>
      <c r="F137"/>
      <c r="G137"/>
      <c r="H137" s="1404"/>
      <c r="I137" s="1558" t="s">
        <v>527</v>
      </c>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1246"/>
      <c r="AU137" s="264"/>
      <c r="AV137" s="264"/>
      <c r="AW137" s="575"/>
      <c r="AX137" s="831"/>
      <c r="AY137" s="1205"/>
      <c r="AZ137" s="1205"/>
      <c r="BA137" s="1215"/>
      <c r="BB137" s="831"/>
      <c r="BC137" s="1205"/>
      <c r="BD137" s="1205"/>
      <c r="BE137" s="1215"/>
      <c r="BF137" s="831"/>
      <c r="BG137" s="1205"/>
      <c r="BH137" s="1205"/>
      <c r="BI137" s="1215"/>
      <c r="BJ137" s="831"/>
      <c r="BK137" s="1205"/>
      <c r="BL137" s="1205"/>
      <c r="BM137" s="1215"/>
      <c r="BN137" s="1416"/>
      <c r="BO137" s="1205"/>
      <c r="BP137" s="1205"/>
      <c r="BQ137" s="1205"/>
      <c r="BR137" s="1407"/>
      <c r="BS137" s="1162"/>
      <c r="BT137" s="1162"/>
      <c r="BU137" s="1411"/>
      <c r="BV137" s="1410"/>
      <c r="BW137" s="1432"/>
      <c r="BX137" s="1432"/>
      <c r="BY137" s="1433"/>
      <c r="BZ137" s="1432"/>
      <c r="CA137" s="1432"/>
      <c r="CB137" s="1432"/>
      <c r="CC137" s="1433"/>
      <c r="CD137" s="1741"/>
      <c r="CE137" s="1432"/>
      <c r="CF137" s="1432"/>
      <c r="CG137" s="1433"/>
      <c r="CH137" s="1205"/>
      <c r="CI137" s="1205"/>
      <c r="CJ137" s="1205"/>
      <c r="CK137" s="1205"/>
      <c r="CL137" s="1205"/>
      <c r="CM137" s="1205"/>
      <c r="CN137" s="1205"/>
      <c r="CO137" s="1205"/>
      <c r="CP137" s="1205"/>
      <c r="CQ137" s="1205"/>
      <c r="CR137" s="1205"/>
      <c r="CS137" s="1205"/>
      <c r="CT137" s="1205"/>
      <c r="CU137" s="1205"/>
      <c r="CV137" s="1205"/>
      <c r="CW137" s="1205"/>
      <c r="CX137" s="1205"/>
      <c r="CY137" s="1205"/>
      <c r="CZ137" s="1205"/>
      <c r="DA137" s="1205"/>
      <c r="DB137" s="1205"/>
      <c r="DC137" s="1205"/>
      <c r="DD137" s="1205"/>
      <c r="DE137" s="1205"/>
      <c r="DF137" s="1205"/>
      <c r="DG137" s="1205"/>
      <c r="DH137" s="1205"/>
      <c r="DI137" s="1215"/>
      <c r="DJ137" s="1405"/>
      <c r="DK137" s="264"/>
      <c r="DL137" s="264"/>
      <c r="DM137" s="264"/>
      <c r="DN137" s="264"/>
      <c r="DO137" s="264"/>
      <c r="DP137" s="264"/>
      <c r="DQ137" s="1246"/>
      <c r="DR137" s="264"/>
      <c r="DS137" s="264"/>
      <c r="DT137" s="264"/>
      <c r="DU137" s="264"/>
      <c r="DV137" s="264"/>
      <c r="DW137" s="264"/>
      <c r="DX137" s="264"/>
      <c r="DY137" s="1425">
        <f t="shared" ref="DY137:EJ137" si="280">DY91*DY131*1000000</f>
        <v>299970.73289178434</v>
      </c>
      <c r="DZ137" s="1425">
        <f t="shared" si="280"/>
        <v>404960.48940390884</v>
      </c>
      <c r="EA137" s="1425">
        <f t="shared" si="280"/>
        <v>559450</v>
      </c>
      <c r="EB137" s="1425">
        <f t="shared" si="280"/>
        <v>775807.99999999988</v>
      </c>
      <c r="EC137" s="1425">
        <f t="shared" si="280"/>
        <v>918835.05999999994</v>
      </c>
      <c r="ED137" s="1425">
        <f t="shared" si="280"/>
        <v>961735.33213426732</v>
      </c>
      <c r="EE137" s="1425">
        <f t="shared" si="280"/>
        <v>1048291.5120263514</v>
      </c>
      <c r="EF137" s="1425">
        <f t="shared" si="280"/>
        <v>1121671.9178681963</v>
      </c>
      <c r="EG137" s="1425">
        <f t="shared" si="280"/>
        <v>1177755.5137616061</v>
      </c>
      <c r="EH137" s="1425">
        <f t="shared" si="280"/>
        <v>1224865.7343120703</v>
      </c>
      <c r="EI137" s="1425">
        <f t="shared" si="280"/>
        <v>1273860.3636845532</v>
      </c>
      <c r="EJ137" s="1431">
        <f t="shared" si="280"/>
        <v>1324814.7782319353</v>
      </c>
    </row>
    <row r="138" spans="1:231" s="215" customFormat="1" ht="13.5" customHeight="1">
      <c r="A138" s="1404"/>
      <c r="B138"/>
      <c r="C138"/>
      <c r="D138"/>
      <c r="E138"/>
      <c r="F138"/>
      <c r="G138"/>
      <c r="H138" s="1404"/>
      <c r="I138" s="1524" t="s">
        <v>484</v>
      </c>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1246"/>
      <c r="AU138" s="264"/>
      <c r="AV138" s="264"/>
      <c r="AW138" s="575"/>
      <c r="AX138" s="831"/>
      <c r="AY138" s="1205"/>
      <c r="AZ138" s="1205"/>
      <c r="BA138" s="1215"/>
      <c r="BB138" s="831"/>
      <c r="BC138" s="1205"/>
      <c r="BD138" s="1205"/>
      <c r="BE138" s="1215"/>
      <c r="BF138" s="831"/>
      <c r="BG138" s="1205"/>
      <c r="BH138" s="1205"/>
      <c r="BI138" s="1215"/>
      <c r="BJ138" s="831"/>
      <c r="BK138" s="1205"/>
      <c r="BL138" s="1205"/>
      <c r="BM138" s="1215"/>
      <c r="BN138" s="1416"/>
      <c r="BO138" s="1205"/>
      <c r="BP138" s="1205"/>
      <c r="BQ138" s="1205"/>
      <c r="BR138" s="1407"/>
      <c r="BS138" s="1162"/>
      <c r="BT138" s="1162"/>
      <c r="BU138" s="1411"/>
      <c r="BV138" s="1410"/>
      <c r="BW138" s="1432"/>
      <c r="BX138" s="1432"/>
      <c r="BY138" s="1433"/>
      <c r="BZ138" s="1432"/>
      <c r="CA138" s="1432"/>
      <c r="CB138" s="1432"/>
      <c r="CC138" s="1433"/>
      <c r="CD138" s="1741"/>
      <c r="CE138" s="1432"/>
      <c r="CF138" s="1432"/>
      <c r="CG138" s="1433"/>
      <c r="CH138" s="1205"/>
      <c r="CI138" s="1205"/>
      <c r="CJ138" s="1205"/>
      <c r="CK138" s="1205"/>
      <c r="CL138" s="1205"/>
      <c r="CM138" s="1205"/>
      <c r="CN138" s="1205"/>
      <c r="CO138" s="1205"/>
      <c r="CP138" s="1205"/>
      <c r="CQ138" s="1205"/>
      <c r="CR138" s="1205"/>
      <c r="CS138" s="1205"/>
      <c r="CT138" s="1205"/>
      <c r="CU138" s="1205"/>
      <c r="CV138" s="1205"/>
      <c r="CW138" s="1205"/>
      <c r="CX138" s="1205"/>
      <c r="CY138" s="1205"/>
      <c r="CZ138" s="1205"/>
      <c r="DA138" s="1205"/>
      <c r="DB138" s="1205"/>
      <c r="DC138" s="1205"/>
      <c r="DD138" s="1205"/>
      <c r="DE138" s="1205"/>
      <c r="DF138" s="1205"/>
      <c r="DG138" s="1205"/>
      <c r="DH138" s="1205"/>
      <c r="DI138" s="1215"/>
      <c r="DJ138" s="1405"/>
      <c r="DK138" s="264"/>
      <c r="DL138" s="264"/>
      <c r="DM138" s="264"/>
      <c r="DN138" s="264"/>
      <c r="DO138" s="264"/>
      <c r="DP138" s="264"/>
      <c r="DQ138" s="1246"/>
      <c r="DR138" s="264"/>
      <c r="DS138" s="264"/>
      <c r="DT138" s="264"/>
      <c r="DU138" s="264"/>
      <c r="DV138" s="264"/>
      <c r="DW138" s="264"/>
      <c r="DX138" s="264"/>
      <c r="DY138" s="1425"/>
      <c r="DZ138" s="755">
        <f>DZ137/DY137-1</f>
        <v>0.34999999999999987</v>
      </c>
      <c r="EA138" s="755">
        <f t="shared" ref="EA138:EJ138" si="281">EA137/DZ137-1</f>
        <v>0.38149279902218525</v>
      </c>
      <c r="EB138" s="755">
        <f t="shared" si="281"/>
        <v>0.38673339887389369</v>
      </c>
      <c r="EC138" s="755">
        <f t="shared" si="281"/>
        <v>0.18435883620689664</v>
      </c>
      <c r="ED138" s="755">
        <f t="shared" si="281"/>
        <v>4.6689851097178936E-2</v>
      </c>
      <c r="EE138" s="755">
        <f t="shared" si="281"/>
        <v>9.000000000000008E-2</v>
      </c>
      <c r="EF138" s="755">
        <f t="shared" si="281"/>
        <v>7.0000000000000284E-2</v>
      </c>
      <c r="EG138" s="755">
        <f t="shared" si="281"/>
        <v>5.0000000000000044E-2</v>
      </c>
      <c r="EH138" s="755">
        <f t="shared" si="281"/>
        <v>4.0000000000000036E-2</v>
      </c>
      <c r="EI138" s="755">
        <f t="shared" si="281"/>
        <v>4.0000000000000036E-2</v>
      </c>
      <c r="EJ138" s="756">
        <f t="shared" si="281"/>
        <v>4.0000000000000036E-2</v>
      </c>
    </row>
    <row r="139" spans="1:231" s="215" customFormat="1" ht="13.5" customHeight="1">
      <c r="A139" s="1404"/>
      <c r="B139"/>
      <c r="C139"/>
      <c r="D139"/>
      <c r="E139"/>
      <c r="F139"/>
      <c r="G139"/>
      <c r="H139" s="1404"/>
      <c r="I139" s="1265"/>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1246"/>
      <c r="AU139" s="264"/>
      <c r="AV139" s="264"/>
      <c r="AW139" s="575"/>
      <c r="AX139" s="831"/>
      <c r="AY139" s="1205"/>
      <c r="AZ139" s="1205"/>
      <c r="BA139" s="1215"/>
      <c r="BB139" s="831"/>
      <c r="BC139" s="1205"/>
      <c r="BD139" s="1205"/>
      <c r="BE139" s="1215"/>
      <c r="BF139" s="831"/>
      <c r="BG139" s="1205"/>
      <c r="BH139" s="1205"/>
      <c r="BI139" s="1215"/>
      <c r="BJ139" s="831"/>
      <c r="BK139" s="1205"/>
      <c r="BL139" s="1205"/>
      <c r="BM139" s="1215"/>
      <c r="BN139" s="1416"/>
      <c r="BO139" s="1205"/>
      <c r="BP139" s="1205"/>
      <c r="BQ139" s="1205"/>
      <c r="BR139" s="1407"/>
      <c r="BS139" s="1162"/>
      <c r="BT139" s="1162"/>
      <c r="BU139" s="1162"/>
      <c r="BV139" s="1407"/>
      <c r="BW139" s="1432"/>
      <c r="BX139" s="1432"/>
      <c r="BY139" s="1433"/>
      <c r="BZ139" s="1432"/>
      <c r="CA139" s="1432"/>
      <c r="CB139" s="1432"/>
      <c r="CC139" s="1433"/>
      <c r="CD139" s="1741"/>
      <c r="CE139" s="1432"/>
      <c r="CF139" s="1432"/>
      <c r="CG139" s="1433"/>
      <c r="CH139" s="1205"/>
      <c r="CI139" s="1205"/>
      <c r="CJ139" s="1205"/>
      <c r="CK139" s="1205"/>
      <c r="CL139" s="1205"/>
      <c r="CM139" s="1205"/>
      <c r="CN139" s="1205"/>
      <c r="CO139" s="1205"/>
      <c r="CP139" s="1205"/>
      <c r="CQ139" s="1205"/>
      <c r="CR139" s="1205"/>
      <c r="CS139" s="1205"/>
      <c r="CT139" s="1205"/>
      <c r="CU139" s="1205"/>
      <c r="CV139" s="1205"/>
      <c r="CW139" s="1205"/>
      <c r="CX139" s="1205"/>
      <c r="CY139" s="1205"/>
      <c r="CZ139" s="1205"/>
      <c r="DA139" s="1205"/>
      <c r="DB139" s="1205"/>
      <c r="DC139" s="1205"/>
      <c r="DD139" s="1205"/>
      <c r="DE139" s="1205"/>
      <c r="DF139" s="1205"/>
      <c r="DG139" s="1205"/>
      <c r="DH139" s="1205"/>
      <c r="DI139" s="1215"/>
      <c r="DJ139" s="1405"/>
      <c r="DK139" s="264"/>
      <c r="DL139" s="264"/>
      <c r="DM139" s="264"/>
      <c r="DN139" s="264"/>
      <c r="DO139" s="264"/>
      <c r="DP139" s="264"/>
      <c r="DQ139" s="1246"/>
      <c r="DR139" s="264"/>
      <c r="DS139" s="264"/>
      <c r="DT139" s="264"/>
      <c r="DU139" s="264"/>
      <c r="DV139" s="264"/>
      <c r="DW139" s="264"/>
      <c r="DX139" s="264"/>
      <c r="DY139" s="1425"/>
      <c r="DZ139" s="796"/>
      <c r="EA139" s="796"/>
      <c r="EB139" s="796"/>
      <c r="EC139" s="796"/>
      <c r="ED139" s="796"/>
      <c r="EE139" s="796"/>
      <c r="EF139" s="796"/>
      <c r="EG139" s="796"/>
      <c r="EH139" s="796"/>
      <c r="EI139" s="796"/>
      <c r="EJ139" s="1254"/>
    </row>
    <row r="140" spans="1:231" s="215" customFormat="1" ht="13.5" customHeight="1">
      <c r="A140" s="1404"/>
      <c r="B140"/>
      <c r="C140"/>
      <c r="D140"/>
      <c r="E140"/>
      <c r="F140"/>
      <c r="G140"/>
      <c r="H140" s="1404"/>
      <c r="I140" s="1558" t="s">
        <v>528</v>
      </c>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1246"/>
      <c r="AU140" s="264"/>
      <c r="AV140" s="264"/>
      <c r="AW140" s="575"/>
      <c r="AX140" s="831"/>
      <c r="AY140" s="1205"/>
      <c r="AZ140" s="1205"/>
      <c r="BA140" s="1215"/>
      <c r="BB140" s="831"/>
      <c r="BC140" s="1205"/>
      <c r="BD140" s="1205"/>
      <c r="BE140" s="1215"/>
      <c r="BF140" s="831"/>
      <c r="BG140" s="1205"/>
      <c r="BH140" s="1205"/>
      <c r="BI140" s="1215"/>
      <c r="BJ140" s="831"/>
      <c r="BK140" s="1205"/>
      <c r="BL140" s="1205"/>
      <c r="BM140" s="1215"/>
      <c r="BN140" s="1416"/>
      <c r="BO140" s="1205"/>
      <c r="BP140" s="1205"/>
      <c r="BQ140" s="1205"/>
      <c r="BR140" s="1407"/>
      <c r="BS140" s="1162"/>
      <c r="BT140" s="1162"/>
      <c r="BU140" s="1162"/>
      <c r="BV140" s="1407"/>
      <c r="BW140" s="1432"/>
      <c r="BX140" s="1432"/>
      <c r="BY140" s="1433"/>
      <c r="BZ140" s="1432"/>
      <c r="CA140" s="1432"/>
      <c r="CB140" s="1432"/>
      <c r="CC140" s="1433"/>
      <c r="CD140" s="1741"/>
      <c r="CE140" s="1432"/>
      <c r="CF140" s="1432"/>
      <c r="CG140" s="1433"/>
      <c r="CH140" s="1205"/>
      <c r="CI140" s="1205"/>
      <c r="CJ140" s="1205"/>
      <c r="CK140" s="1205"/>
      <c r="CL140" s="1205"/>
      <c r="CM140" s="1205"/>
      <c r="CN140" s="1205"/>
      <c r="CO140" s="1205"/>
      <c r="CP140" s="1205"/>
      <c r="CQ140" s="1205"/>
      <c r="CR140" s="1205"/>
      <c r="CS140" s="1205"/>
      <c r="CT140" s="1205"/>
      <c r="CU140" s="1205"/>
      <c r="CV140" s="1205"/>
      <c r="CW140" s="1205"/>
      <c r="CX140" s="1205"/>
      <c r="CY140" s="1205"/>
      <c r="CZ140" s="1205"/>
      <c r="DA140" s="1205"/>
      <c r="DB140" s="1205"/>
      <c r="DC140" s="1205"/>
      <c r="DD140" s="1205"/>
      <c r="DE140" s="1205"/>
      <c r="DF140" s="1205"/>
      <c r="DG140" s="1205"/>
      <c r="DH140" s="1205"/>
      <c r="DI140" s="1215"/>
      <c r="DJ140" s="1405"/>
      <c r="DK140" s="264"/>
      <c r="DL140" s="264"/>
      <c r="DM140" s="264"/>
      <c r="DN140" s="264"/>
      <c r="DO140" s="264"/>
      <c r="DP140" s="264"/>
      <c r="DQ140" s="1246"/>
      <c r="DR140" s="264"/>
      <c r="DS140" s="264"/>
      <c r="DT140" s="264"/>
      <c r="DU140" s="264"/>
      <c r="DV140" s="264"/>
      <c r="DW140" s="264"/>
      <c r="DX140" s="264"/>
      <c r="DY140" s="1425">
        <f>+DY531</f>
        <v>102087</v>
      </c>
      <c r="DZ140" s="1425">
        <f>+DZ531</f>
        <v>92366</v>
      </c>
      <c r="EA140" s="1425">
        <f>+EA531</f>
        <v>84151</v>
      </c>
      <c r="EB140" s="1425"/>
      <c r="EC140" s="1425"/>
      <c r="ED140" s="1425"/>
      <c r="EE140" s="1425"/>
      <c r="EF140" s="1425"/>
      <c r="EG140" s="1425"/>
      <c r="EH140" s="1425"/>
      <c r="EI140" s="1425"/>
      <c r="EJ140" s="1431"/>
    </row>
    <row r="141" spans="1:231" s="215" customFormat="1" ht="13.5" customHeight="1">
      <c r="A141" s="1404"/>
      <c r="B141"/>
      <c r="C141"/>
      <c r="D141"/>
      <c r="E141"/>
      <c r="F141"/>
      <c r="G141"/>
      <c r="H141" s="1404"/>
      <c r="I141" s="1558" t="s">
        <v>529</v>
      </c>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1246"/>
      <c r="AU141" s="264"/>
      <c r="AV141" s="264"/>
      <c r="AW141" s="575"/>
      <c r="AX141" s="831"/>
      <c r="AY141" s="1205"/>
      <c r="AZ141" s="1205"/>
      <c r="BA141" s="1215"/>
      <c r="BB141" s="831"/>
      <c r="BC141" s="1205"/>
      <c r="BD141" s="1205"/>
      <c r="BE141" s="1215"/>
      <c r="BF141" s="831"/>
      <c r="BG141" s="1205"/>
      <c r="BH141" s="1205"/>
      <c r="BI141" s="1215"/>
      <c r="BJ141" s="831"/>
      <c r="BK141" s="1205"/>
      <c r="BL141" s="1205"/>
      <c r="BM141" s="1215"/>
      <c r="BN141" s="1416"/>
      <c r="BO141" s="1205"/>
      <c r="BP141" s="1205"/>
      <c r="BQ141" s="1205"/>
      <c r="BR141" s="1407"/>
      <c r="BS141" s="1162"/>
      <c r="BT141" s="1162"/>
      <c r="BU141" s="1162"/>
      <c r="BV141" s="1407"/>
      <c r="BW141" s="1432"/>
      <c r="BX141" s="1432"/>
      <c r="BY141" s="1433"/>
      <c r="BZ141" s="1432"/>
      <c r="CA141" s="1432"/>
      <c r="CB141" s="1432"/>
      <c r="CC141" s="1433"/>
      <c r="CD141" s="1741"/>
      <c r="CE141" s="1432"/>
      <c r="CF141" s="1432"/>
      <c r="CG141" s="1433"/>
      <c r="CH141" s="1205"/>
      <c r="CI141" s="1205"/>
      <c r="CJ141" s="1205"/>
      <c r="CK141" s="1205"/>
      <c r="CL141" s="1205"/>
      <c r="CM141" s="1205"/>
      <c r="CN141" s="1205"/>
      <c r="CO141" s="1205"/>
      <c r="CP141" s="1205"/>
      <c r="CQ141" s="1205"/>
      <c r="CR141" s="1205"/>
      <c r="CS141" s="1205"/>
      <c r="CT141" s="1205"/>
      <c r="CU141" s="1205"/>
      <c r="CV141" s="1205"/>
      <c r="CW141" s="1205"/>
      <c r="CX141" s="1205"/>
      <c r="CY141" s="1205"/>
      <c r="CZ141" s="1205"/>
      <c r="DA141" s="1205"/>
      <c r="DB141" s="1205"/>
      <c r="DC141" s="1205"/>
      <c r="DD141" s="1205"/>
      <c r="DE141" s="1205"/>
      <c r="DF141" s="1205"/>
      <c r="DG141" s="1205"/>
      <c r="DH141" s="1205"/>
      <c r="DI141" s="1215"/>
      <c r="DJ141" s="1405"/>
      <c r="DK141" s="264"/>
      <c r="DL141" s="264"/>
      <c r="DM141" s="264"/>
      <c r="DN141" s="264"/>
      <c r="DO141" s="264"/>
      <c r="DP141" s="264"/>
      <c r="DQ141" s="1246"/>
      <c r="DR141" s="264"/>
      <c r="DS141" s="264"/>
      <c r="DT141" s="264"/>
      <c r="DU141" s="264"/>
      <c r="DV141" s="264"/>
      <c r="DW141" s="264"/>
      <c r="DX141" s="264"/>
      <c r="DY141" s="1426">
        <f>+DY137/DY140</f>
        <v>2.9383832700714523</v>
      </c>
      <c r="DZ141" s="1426">
        <f>+DZ137/DZ140</f>
        <v>4.3843025507644464</v>
      </c>
      <c r="EA141" s="1426">
        <f>+EA137/EA140</f>
        <v>6.6481681738779104</v>
      </c>
      <c r="EB141" s="1426"/>
      <c r="EC141" s="1426"/>
      <c r="ED141" s="1426"/>
      <c r="EE141" s="1426"/>
      <c r="EF141" s="1426"/>
      <c r="EG141" s="1426"/>
      <c r="EH141" s="1426"/>
      <c r="EI141" s="1426"/>
      <c r="EJ141" s="1429"/>
    </row>
    <row r="142" spans="1:231" ht="13.5" customHeight="1">
      <c r="A142" s="4"/>
      <c r="H142" s="4"/>
      <c r="I142" s="1557"/>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20"/>
      <c r="AM142" s="20"/>
      <c r="AN142" s="20"/>
      <c r="AO142" s="20"/>
      <c r="AP142" s="20"/>
      <c r="AQ142" s="20"/>
      <c r="AR142" s="20"/>
      <c r="AS142" s="20"/>
      <c r="AT142" s="615"/>
      <c r="AU142" s="141"/>
      <c r="AV142" s="141"/>
      <c r="AW142" s="576"/>
      <c r="AX142" s="636"/>
      <c r="AY142" s="174"/>
      <c r="AZ142" s="174"/>
      <c r="BA142" s="574"/>
      <c r="BB142" s="636"/>
      <c r="BC142" s="174"/>
      <c r="BD142" s="174"/>
      <c r="BE142" s="574"/>
      <c r="BF142" s="636"/>
      <c r="BG142" s="174"/>
      <c r="BH142" s="174"/>
      <c r="BI142" s="574"/>
      <c r="BJ142" s="636"/>
      <c r="BK142" s="174"/>
      <c r="BL142" s="174"/>
      <c r="BM142" s="574"/>
      <c r="BN142" s="726"/>
      <c r="BO142" s="174"/>
      <c r="BP142" s="174"/>
      <c r="BQ142" s="174"/>
      <c r="BR142" s="730"/>
      <c r="BS142" s="1162"/>
      <c r="BT142" s="266"/>
      <c r="BU142" s="266"/>
      <c r="BV142" s="730"/>
      <c r="BW142" s="178"/>
      <c r="BX142" s="178"/>
      <c r="BY142" s="583"/>
      <c r="BZ142" s="178"/>
      <c r="CA142" s="178"/>
      <c r="CB142" s="178"/>
      <c r="CC142" s="583"/>
      <c r="CD142" s="646"/>
      <c r="CE142" s="178"/>
      <c r="CF142" s="178"/>
      <c r="CG142" s="583"/>
      <c r="CH142" s="174"/>
      <c r="CI142" s="174"/>
      <c r="CJ142" s="174"/>
      <c r="CK142" s="174"/>
      <c r="CL142" s="174"/>
      <c r="CM142" s="174"/>
      <c r="CN142" s="174"/>
      <c r="CO142" s="174"/>
      <c r="CP142" s="174"/>
      <c r="CQ142" s="174"/>
      <c r="CR142" s="174"/>
      <c r="CS142" s="174"/>
      <c r="CT142" s="174"/>
      <c r="CU142" s="174"/>
      <c r="CV142" s="174"/>
      <c r="CW142" s="174"/>
      <c r="CX142" s="174"/>
      <c r="CY142" s="174"/>
      <c r="CZ142" s="174"/>
      <c r="DA142" s="174"/>
      <c r="DB142" s="174"/>
      <c r="DC142" s="174"/>
      <c r="DD142" s="174"/>
      <c r="DE142" s="174"/>
      <c r="DF142" s="174"/>
      <c r="DG142" s="174"/>
      <c r="DH142" s="174"/>
      <c r="DI142" s="574"/>
      <c r="DJ142" s="1139"/>
      <c r="DK142" s="141"/>
      <c r="DL142" s="141"/>
      <c r="DM142" s="141"/>
      <c r="DN142" s="141"/>
      <c r="DO142" s="141"/>
      <c r="DP142" s="141"/>
      <c r="DQ142" s="615"/>
      <c r="DR142" s="141"/>
      <c r="DS142" s="141"/>
      <c r="DT142" s="141"/>
      <c r="DU142" s="141"/>
      <c r="DV142" s="141"/>
      <c r="DW142" s="141"/>
      <c r="DX142" s="141"/>
      <c r="DZ142" s="364"/>
      <c r="EA142" s="141"/>
      <c r="EB142" s="141"/>
      <c r="EC142" s="141"/>
      <c r="ED142" s="141"/>
      <c r="EE142" s="141"/>
      <c r="EF142" s="141"/>
      <c r="EG142" s="141"/>
      <c r="EH142" s="141"/>
      <c r="EI142" s="141"/>
      <c r="EJ142" s="583"/>
      <c r="EK142" s="99"/>
      <c r="EL142" s="99"/>
      <c r="EM142" s="99"/>
      <c r="EN142" s="99"/>
      <c r="EO142" s="99"/>
      <c r="EP142" s="99"/>
      <c r="EQ142" s="99"/>
      <c r="ER142" s="99"/>
      <c r="ES142" s="99"/>
      <c r="ET142" s="99"/>
      <c r="EU142" s="99"/>
      <c r="EV142" s="99"/>
      <c r="EW142" s="99"/>
      <c r="EX142" s="99"/>
      <c r="EY142" s="99"/>
      <c r="EZ142" s="99"/>
      <c r="FA142" s="99"/>
      <c r="FB142" s="99"/>
      <c r="FC142" s="99"/>
      <c r="FD142" s="99"/>
      <c r="FE142" s="99"/>
      <c r="FF142" s="99"/>
      <c r="FG142" s="99"/>
      <c r="FH142" s="99"/>
      <c r="FI142" s="99"/>
      <c r="FJ142" s="99"/>
      <c r="FK142" s="99"/>
      <c r="FL142" s="99"/>
      <c r="FM142" s="99"/>
      <c r="FN142" s="99"/>
      <c r="FO142" s="99"/>
      <c r="FP142" s="99"/>
      <c r="FQ142" s="99"/>
      <c r="FR142" s="99"/>
      <c r="FS142" s="99"/>
      <c r="FT142" s="99"/>
      <c r="FU142" s="99"/>
      <c r="FV142" s="99"/>
      <c r="FW142" s="99"/>
      <c r="FX142" s="99"/>
      <c r="FY142" s="99"/>
      <c r="FZ142" s="99"/>
      <c r="GA142" s="99"/>
      <c r="GB142" s="99"/>
      <c r="GC142" s="99"/>
      <c r="GD142" s="99"/>
      <c r="GE142" s="99"/>
      <c r="GF142" s="99"/>
      <c r="GG142" s="99"/>
      <c r="GH142" s="99"/>
      <c r="GI142" s="99"/>
      <c r="GJ142" s="99"/>
      <c r="GK142" s="99"/>
      <c r="GL142" s="99"/>
      <c r="GM142" s="99"/>
      <c r="GN142" s="99"/>
      <c r="GO142" s="99"/>
      <c r="GP142" s="99"/>
      <c r="GQ142" s="99"/>
      <c r="GR142" s="99"/>
      <c r="GS142" s="99"/>
      <c r="GT142" s="99"/>
      <c r="GU142" s="99"/>
      <c r="GV142" s="99"/>
      <c r="GW142" s="99"/>
      <c r="GX142" s="99"/>
      <c r="GY142" s="99"/>
      <c r="GZ142" s="99"/>
      <c r="HA142" s="99"/>
      <c r="HB142" s="99"/>
      <c r="HC142" s="99"/>
      <c r="HD142" s="99"/>
      <c r="HE142" s="99"/>
      <c r="HF142" s="99"/>
      <c r="HG142" s="99"/>
      <c r="HH142" s="99"/>
      <c r="HI142" s="99"/>
      <c r="HJ142" s="99"/>
      <c r="HK142" s="99"/>
      <c r="HL142" s="99"/>
      <c r="HM142" s="99"/>
      <c r="HN142" s="99"/>
      <c r="HO142" s="99"/>
      <c r="HP142" s="99"/>
      <c r="HQ142" s="99"/>
      <c r="HR142" s="99"/>
      <c r="HS142" s="99"/>
      <c r="HT142" s="99"/>
      <c r="HU142" s="99"/>
      <c r="HV142" s="99"/>
      <c r="HW142" s="99"/>
    </row>
    <row r="143" spans="1:231" ht="13.5" customHeight="1">
      <c r="A143" s="4"/>
      <c r="H143" s="4"/>
      <c r="I143" s="1556" t="s">
        <v>524</v>
      </c>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c r="AM143" s="20"/>
      <c r="AN143" s="20"/>
      <c r="AO143" s="20"/>
      <c r="AP143" s="20"/>
      <c r="AQ143" s="20"/>
      <c r="AR143" s="20"/>
      <c r="AS143" s="20"/>
      <c r="AT143" s="615"/>
      <c r="AU143" s="141"/>
      <c r="AV143" s="141"/>
      <c r="AW143" s="576"/>
      <c r="AX143" s="636"/>
      <c r="AY143" s="174"/>
      <c r="AZ143" s="174"/>
      <c r="BA143" s="574"/>
      <c r="BB143" s="636"/>
      <c r="BC143" s="174"/>
      <c r="BD143" s="174"/>
      <c r="BE143" s="574"/>
      <c r="BF143" s="636"/>
      <c r="BG143" s="174"/>
      <c r="BH143" s="174"/>
      <c r="BI143" s="574"/>
      <c r="BJ143" s="636"/>
      <c r="BK143" s="174"/>
      <c r="BL143" s="174"/>
      <c r="BM143" s="574"/>
      <c r="BN143" s="726"/>
      <c r="BO143" s="174"/>
      <c r="BP143" s="174"/>
      <c r="BQ143" s="174"/>
      <c r="BR143" s="730"/>
      <c r="BS143" s="1162"/>
      <c r="BT143" s="266"/>
      <c r="BU143" s="266"/>
      <c r="BV143" s="730"/>
      <c r="BW143" s="178"/>
      <c r="BX143" s="178"/>
      <c r="BY143" s="583"/>
      <c r="BZ143" s="178"/>
      <c r="CA143" s="178"/>
      <c r="CB143" s="178"/>
      <c r="CC143" s="583"/>
      <c r="CD143" s="646"/>
      <c r="CE143" s="178"/>
      <c r="CF143" s="178"/>
      <c r="CG143" s="583"/>
      <c r="CH143" s="174"/>
      <c r="CI143" s="174"/>
      <c r="CJ143" s="174"/>
      <c r="CK143" s="174"/>
      <c r="CL143" s="174"/>
      <c r="CM143" s="174"/>
      <c r="CN143" s="174"/>
      <c r="CO143" s="174"/>
      <c r="CP143" s="174"/>
      <c r="CQ143" s="174"/>
      <c r="CR143" s="174"/>
      <c r="CS143" s="174"/>
      <c r="CT143" s="174"/>
      <c r="CU143" s="174"/>
      <c r="CV143" s="174"/>
      <c r="CW143" s="174"/>
      <c r="CX143" s="174"/>
      <c r="CY143" s="174"/>
      <c r="CZ143" s="174"/>
      <c r="DA143" s="174"/>
      <c r="DB143" s="174"/>
      <c r="DC143" s="174"/>
      <c r="DD143" s="174"/>
      <c r="DE143" s="174"/>
      <c r="DF143" s="174"/>
      <c r="DG143" s="174"/>
      <c r="DH143" s="174"/>
      <c r="DI143" s="574"/>
      <c r="DJ143" s="1139"/>
      <c r="DK143" s="141"/>
      <c r="DL143" s="141"/>
      <c r="DM143" s="141"/>
      <c r="DN143" s="141"/>
      <c r="DO143" s="141"/>
      <c r="DP143" s="141"/>
      <c r="DQ143" s="615"/>
      <c r="DR143" s="141"/>
      <c r="DS143" s="141"/>
      <c r="DT143" s="141"/>
      <c r="DU143" s="141"/>
      <c r="DV143" s="141"/>
      <c r="DW143" s="141"/>
      <c r="DX143" s="141"/>
      <c r="DY143" s="1420">
        <f>DY118</f>
        <v>74193.548387096773</v>
      </c>
      <c r="DZ143" s="1420">
        <f>DZ118</f>
        <v>82051.282051282047</v>
      </c>
      <c r="EA143" s="1420">
        <f t="shared" ref="EA143:EJ143" si="282">EA118</f>
        <v>87000</v>
      </c>
      <c r="EB143" s="1420">
        <f t="shared" si="282"/>
        <v>87000</v>
      </c>
      <c r="EC143" s="1420">
        <f t="shared" si="282"/>
        <v>91350</v>
      </c>
      <c r="ED143" s="1420">
        <f t="shared" si="282"/>
        <v>93177.000000000015</v>
      </c>
      <c r="EE143" s="1420">
        <f t="shared" si="282"/>
        <v>95040.54</v>
      </c>
      <c r="EF143" s="1420">
        <f t="shared" si="282"/>
        <v>96941.3508</v>
      </c>
      <c r="EG143" s="1420">
        <f t="shared" si="282"/>
        <v>98880.17781600001</v>
      </c>
      <c r="EH143" s="1420">
        <f t="shared" si="282"/>
        <v>100857.78137232001</v>
      </c>
      <c r="EI143" s="1420">
        <f t="shared" si="282"/>
        <v>102874.93699976642</v>
      </c>
      <c r="EJ143" s="1437">
        <f t="shared" si="282"/>
        <v>104932.43573976176</v>
      </c>
      <c r="EK143" s="99"/>
      <c r="EL143" s="99"/>
      <c r="EM143" s="99"/>
      <c r="EN143" s="99"/>
      <c r="EO143" s="99"/>
      <c r="EP143" s="99"/>
      <c r="EQ143" s="99"/>
      <c r="ER143" s="99"/>
      <c r="ES143" s="99"/>
      <c r="ET143" s="99"/>
      <c r="EU143" s="99"/>
      <c r="EV143" s="99"/>
      <c r="EW143" s="99"/>
      <c r="EX143" s="99"/>
      <c r="EY143" s="99"/>
      <c r="EZ143" s="99"/>
      <c r="FA143" s="99"/>
      <c r="FB143" s="99"/>
      <c r="FC143" s="99"/>
      <c r="FD143" s="99"/>
      <c r="FE143" s="99"/>
      <c r="FF143" s="99"/>
      <c r="FG143" s="99"/>
      <c r="FH143" s="99"/>
      <c r="FI143" s="99"/>
      <c r="FJ143" s="99"/>
      <c r="FK143" s="99"/>
      <c r="FL143" s="99"/>
      <c r="FM143" s="99"/>
      <c r="FN143" s="99"/>
      <c r="FO143" s="99"/>
      <c r="FP143" s="99"/>
      <c r="FQ143" s="99"/>
      <c r="FR143" s="99"/>
      <c r="FS143" s="99"/>
      <c r="FT143" s="99"/>
      <c r="FU143" s="99"/>
      <c r="FV143" s="99"/>
      <c r="FW143" s="99"/>
      <c r="FX143" s="99"/>
      <c r="FY143" s="99"/>
      <c r="FZ143" s="99"/>
      <c r="GA143" s="99"/>
      <c r="GB143" s="99"/>
      <c r="GC143" s="99"/>
      <c r="GD143" s="99"/>
      <c r="GE143" s="99"/>
      <c r="GF143" s="99"/>
      <c r="GG143" s="99"/>
      <c r="GH143" s="99"/>
      <c r="GI143" s="99"/>
      <c r="GJ143" s="99"/>
      <c r="GK143" s="99"/>
      <c r="GL143" s="99"/>
      <c r="GM143" s="99"/>
      <c r="GN143" s="99"/>
      <c r="GO143" s="99"/>
      <c r="GP143" s="99"/>
      <c r="GQ143" s="99"/>
      <c r="GR143" s="99"/>
      <c r="GS143" s="99"/>
      <c r="GT143" s="99"/>
      <c r="GU143" s="99"/>
      <c r="GV143" s="99"/>
      <c r="GW143" s="99"/>
      <c r="GX143" s="99"/>
      <c r="GY143" s="99"/>
      <c r="GZ143" s="99"/>
      <c r="HA143" s="99"/>
      <c r="HB143" s="99"/>
      <c r="HC143" s="99"/>
      <c r="HD143" s="99"/>
      <c r="HE143" s="99"/>
      <c r="HF143" s="99"/>
      <c r="HG143" s="99"/>
      <c r="HH143" s="99"/>
      <c r="HI143" s="99"/>
      <c r="HJ143" s="99"/>
      <c r="HK143" s="99"/>
      <c r="HL143" s="99"/>
      <c r="HM143" s="99"/>
      <c r="HN143" s="99"/>
      <c r="HO143" s="99"/>
      <c r="HP143" s="99"/>
      <c r="HQ143" s="99"/>
      <c r="HR143" s="99"/>
      <c r="HS143" s="99"/>
      <c r="HT143" s="99"/>
      <c r="HU143" s="99"/>
      <c r="HV143" s="99"/>
      <c r="HW143" s="99"/>
    </row>
    <row r="144" spans="1:231" ht="13.5" customHeight="1">
      <c r="A144" s="4"/>
      <c r="H144" s="4"/>
      <c r="I144" s="1556" t="s">
        <v>530</v>
      </c>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20"/>
      <c r="AM144" s="20"/>
      <c r="AN144" s="20"/>
      <c r="AO144" s="20"/>
      <c r="AP144" s="20"/>
      <c r="AQ144" s="20"/>
      <c r="AR144" s="20"/>
      <c r="AS144" s="20"/>
      <c r="AT144" s="615"/>
      <c r="AU144" s="141"/>
      <c r="AV144" s="141"/>
      <c r="AW144" s="576"/>
      <c r="AX144" s="636"/>
      <c r="AY144" s="174"/>
      <c r="AZ144" s="174"/>
      <c r="BA144" s="574"/>
      <c r="BB144" s="636"/>
      <c r="BC144" s="174"/>
      <c r="BD144" s="174"/>
      <c r="BE144" s="574"/>
      <c r="BF144" s="636"/>
      <c r="BG144" s="174"/>
      <c r="BH144" s="174"/>
      <c r="BI144" s="574"/>
      <c r="BJ144" s="636"/>
      <c r="BK144" s="174"/>
      <c r="BL144" s="174"/>
      <c r="BM144" s="574"/>
      <c r="BN144" s="726"/>
      <c r="BO144" s="174"/>
      <c r="BP144" s="174"/>
      <c r="BQ144" s="174"/>
      <c r="BR144" s="730"/>
      <c r="BS144" s="1162"/>
      <c r="BT144" s="266"/>
      <c r="BU144" s="266"/>
      <c r="BV144" s="730"/>
      <c r="BW144" s="178"/>
      <c r="BX144" s="178"/>
      <c r="BY144" s="583"/>
      <c r="BZ144" s="178"/>
      <c r="CA144" s="178"/>
      <c r="CB144" s="178"/>
      <c r="CC144" s="583"/>
      <c r="CD144" s="646"/>
      <c r="CE144" s="178"/>
      <c r="CF144" s="178"/>
      <c r="CG144" s="583"/>
      <c r="CH144" s="174"/>
      <c r="CI144" s="174"/>
      <c r="CJ144" s="174"/>
      <c r="CK144" s="174"/>
      <c r="CL144" s="174"/>
      <c r="CM144" s="174"/>
      <c r="CN144" s="174"/>
      <c r="CO144" s="174"/>
      <c r="CP144" s="174"/>
      <c r="CQ144" s="174"/>
      <c r="CR144" s="174"/>
      <c r="CS144" s="174"/>
      <c r="CT144" s="174"/>
      <c r="CU144" s="174"/>
      <c r="CV144" s="174"/>
      <c r="CW144" s="174"/>
      <c r="CX144" s="174"/>
      <c r="CY144" s="174"/>
      <c r="CZ144" s="174"/>
      <c r="DA144" s="174"/>
      <c r="DB144" s="174"/>
      <c r="DC144" s="174"/>
      <c r="DD144" s="174"/>
      <c r="DE144" s="174"/>
      <c r="DF144" s="174"/>
      <c r="DG144" s="174"/>
      <c r="DH144" s="174"/>
      <c r="DI144" s="574"/>
      <c r="DJ144" s="1139"/>
      <c r="DK144" s="141"/>
      <c r="DL144" s="141"/>
      <c r="DM144" s="141"/>
      <c r="DN144" s="141"/>
      <c r="DO144" s="141"/>
      <c r="DP144" s="141"/>
      <c r="DQ144" s="615"/>
      <c r="DR144" s="141"/>
      <c r="DS144" s="141"/>
      <c r="DT144" s="141"/>
      <c r="DU144" s="141"/>
      <c r="DV144" s="141"/>
      <c r="DW144" s="141"/>
      <c r="DX144" s="141"/>
      <c r="DY144" s="1419">
        <v>0.25</v>
      </c>
      <c r="DZ144" s="1419">
        <v>0.25</v>
      </c>
      <c r="EA144" s="1419">
        <v>0.25</v>
      </c>
      <c r="EB144" s="1419">
        <v>0.25</v>
      </c>
      <c r="EC144" s="1419">
        <v>0.25</v>
      </c>
      <c r="ED144" s="1419">
        <v>0.25</v>
      </c>
      <c r="EE144" s="1419">
        <v>0.25</v>
      </c>
      <c r="EF144" s="1419">
        <v>0.25</v>
      </c>
      <c r="EG144" s="1419">
        <v>0.25</v>
      </c>
      <c r="EH144" s="1419">
        <v>0.25</v>
      </c>
      <c r="EI144" s="1419">
        <v>0.25</v>
      </c>
      <c r="EJ144" s="1435">
        <v>0.25</v>
      </c>
      <c r="EK144" s="99"/>
      <c r="EL144" s="99"/>
      <c r="EM144" s="99"/>
      <c r="EN144" s="99"/>
      <c r="EO144" s="99"/>
      <c r="EP144" s="99"/>
      <c r="EQ144" s="99"/>
      <c r="ER144" s="99"/>
      <c r="ES144" s="99"/>
      <c r="ET144" s="99"/>
      <c r="EU144" s="99"/>
      <c r="EV144" s="99"/>
      <c r="EW144" s="99"/>
      <c r="EX144" s="99"/>
      <c r="EY144" s="99"/>
      <c r="EZ144" s="99"/>
      <c r="FA144" s="99"/>
      <c r="FB144" s="99"/>
      <c r="FC144" s="99"/>
      <c r="FD144" s="99"/>
      <c r="FE144" s="99"/>
      <c r="FF144" s="99"/>
      <c r="FG144" s="99"/>
      <c r="FH144" s="99"/>
      <c r="FI144" s="99"/>
      <c r="FJ144" s="99"/>
      <c r="FK144" s="99"/>
      <c r="FL144" s="99"/>
      <c r="FM144" s="99"/>
      <c r="FN144" s="99"/>
      <c r="FO144" s="99"/>
      <c r="FP144" s="99"/>
      <c r="FQ144" s="99"/>
      <c r="FR144" s="99"/>
      <c r="FS144" s="99"/>
      <c r="FT144" s="99"/>
      <c r="FU144" s="99"/>
      <c r="FV144" s="99"/>
      <c r="FW144" s="99"/>
      <c r="FX144" s="99"/>
      <c r="FY144" s="99"/>
      <c r="FZ144" s="99"/>
      <c r="GA144" s="99"/>
      <c r="GB144" s="99"/>
      <c r="GC144" s="99"/>
      <c r="GD144" s="99"/>
      <c r="GE144" s="99"/>
      <c r="GF144" s="99"/>
      <c r="GG144" s="99"/>
      <c r="GH144" s="99"/>
      <c r="GI144" s="99"/>
      <c r="GJ144" s="99"/>
      <c r="GK144" s="99"/>
      <c r="GL144" s="99"/>
      <c r="GM144" s="99"/>
      <c r="GN144" s="99"/>
      <c r="GO144" s="99"/>
      <c r="GP144" s="99"/>
      <c r="GQ144" s="99"/>
      <c r="GR144" s="99"/>
      <c r="GS144" s="99"/>
      <c r="GT144" s="99"/>
      <c r="GU144" s="99"/>
      <c r="GV144" s="99"/>
      <c r="GW144" s="99"/>
      <c r="GX144" s="99"/>
      <c r="GY144" s="99"/>
      <c r="GZ144" s="99"/>
      <c r="HA144" s="99"/>
      <c r="HB144" s="99"/>
      <c r="HC144" s="99"/>
      <c r="HD144" s="99"/>
      <c r="HE144" s="99"/>
      <c r="HF144" s="99"/>
      <c r="HG144" s="99"/>
      <c r="HH144" s="99"/>
      <c r="HI144" s="99"/>
      <c r="HJ144" s="99"/>
      <c r="HK144" s="99"/>
      <c r="HL144" s="99"/>
      <c r="HM144" s="99"/>
      <c r="HN144" s="99"/>
      <c r="HO144" s="99"/>
      <c r="HP144" s="99"/>
      <c r="HQ144" s="99"/>
      <c r="HR144" s="99"/>
      <c r="HS144" s="99"/>
      <c r="HT144" s="99"/>
      <c r="HU144" s="99"/>
      <c r="HV144" s="99"/>
      <c r="HW144" s="99"/>
    </row>
    <row r="145" spans="1:231" ht="13.5" customHeight="1">
      <c r="A145" s="4"/>
      <c r="H145" s="4"/>
      <c r="I145" s="1556" t="s">
        <v>531</v>
      </c>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20"/>
      <c r="AM145" s="20"/>
      <c r="AN145" s="20"/>
      <c r="AO145" s="20"/>
      <c r="AP145" s="20"/>
      <c r="AQ145" s="20"/>
      <c r="AR145" s="20"/>
      <c r="AS145" s="20"/>
      <c r="AT145" s="615"/>
      <c r="AU145" s="141"/>
      <c r="AV145" s="141"/>
      <c r="AW145" s="576"/>
      <c r="AX145" s="636"/>
      <c r="AY145" s="174"/>
      <c r="AZ145" s="174"/>
      <c r="BA145" s="574"/>
      <c r="BB145" s="636"/>
      <c r="BC145" s="174"/>
      <c r="BD145" s="174"/>
      <c r="BE145" s="574"/>
      <c r="BF145" s="636"/>
      <c r="BG145" s="174"/>
      <c r="BH145" s="174"/>
      <c r="BI145" s="574"/>
      <c r="BJ145" s="636"/>
      <c r="BK145" s="174"/>
      <c r="BL145" s="174"/>
      <c r="BM145" s="574"/>
      <c r="BN145" s="726"/>
      <c r="BO145" s="174"/>
      <c r="BP145" s="174"/>
      <c r="BQ145" s="174"/>
      <c r="BR145" s="730"/>
      <c r="BS145" s="1162"/>
      <c r="BT145" s="266"/>
      <c r="BU145" s="266"/>
      <c r="BV145" s="730"/>
      <c r="BW145" s="178"/>
      <c r="BX145" s="178"/>
      <c r="BY145" s="583"/>
      <c r="BZ145" s="178"/>
      <c r="CA145" s="178"/>
      <c r="CB145" s="178"/>
      <c r="CC145" s="583"/>
      <c r="CD145" s="646"/>
      <c r="CE145" s="178"/>
      <c r="CF145" s="178"/>
      <c r="CG145" s="583"/>
      <c r="CH145" s="174"/>
      <c r="CI145" s="174"/>
      <c r="CJ145" s="174"/>
      <c r="CK145" s="174"/>
      <c r="CL145" s="174"/>
      <c r="CM145" s="174"/>
      <c r="CN145" s="174"/>
      <c r="CO145" s="174"/>
      <c r="CP145" s="174"/>
      <c r="CQ145" s="174"/>
      <c r="CR145" s="174"/>
      <c r="CS145" s="174"/>
      <c r="CT145" s="174"/>
      <c r="CU145" s="174"/>
      <c r="CV145" s="174"/>
      <c r="CW145" s="174"/>
      <c r="CX145" s="174"/>
      <c r="CY145" s="174"/>
      <c r="CZ145" s="174"/>
      <c r="DA145" s="174"/>
      <c r="DB145" s="174"/>
      <c r="DC145" s="174"/>
      <c r="DD145" s="174"/>
      <c r="DE145" s="174"/>
      <c r="DF145" s="174"/>
      <c r="DG145" s="174"/>
      <c r="DH145" s="174"/>
      <c r="DI145" s="574"/>
      <c r="DJ145" s="1139"/>
      <c r="DK145" s="141"/>
      <c r="DL145" s="141"/>
      <c r="DM145" s="141"/>
      <c r="DN145" s="141"/>
      <c r="DO145" s="141"/>
      <c r="DP145" s="141"/>
      <c r="DQ145" s="615"/>
      <c r="DR145" s="141"/>
      <c r="DS145" s="141"/>
      <c r="DT145" s="141"/>
      <c r="DU145" s="141"/>
      <c r="DV145" s="141"/>
      <c r="DW145" s="141"/>
      <c r="DX145" s="141"/>
      <c r="DY145" s="1420">
        <f>+DY143*(1-DY144)</f>
        <v>55645.161290322576</v>
      </c>
      <c r="DZ145" s="1420">
        <f>+DZ143*(1-DZ144)</f>
        <v>61538.461538461532</v>
      </c>
      <c r="EA145" s="1420">
        <f t="shared" ref="EA145:EJ145" si="283">+EA143*(1-EA144)</f>
        <v>65250</v>
      </c>
      <c r="EB145" s="1420">
        <f t="shared" si="283"/>
        <v>65250</v>
      </c>
      <c r="EC145" s="1420">
        <f t="shared" si="283"/>
        <v>68512.5</v>
      </c>
      <c r="ED145" s="1420">
        <f t="shared" si="283"/>
        <v>69882.750000000015</v>
      </c>
      <c r="EE145" s="1420">
        <f t="shared" si="283"/>
        <v>71280.404999999999</v>
      </c>
      <c r="EF145" s="1420">
        <f t="shared" si="283"/>
        <v>72706.013099999996</v>
      </c>
      <c r="EG145" s="1420">
        <f t="shared" si="283"/>
        <v>74160.133362000008</v>
      </c>
      <c r="EH145" s="1420">
        <f t="shared" si="283"/>
        <v>75643.336029240003</v>
      </c>
      <c r="EI145" s="1420">
        <f t="shared" si="283"/>
        <v>77156.202749824821</v>
      </c>
      <c r="EJ145" s="1437">
        <f t="shared" si="283"/>
        <v>78699.326804821321</v>
      </c>
      <c r="EK145" s="99"/>
      <c r="EL145" s="99"/>
      <c r="EM145" s="99"/>
      <c r="EN145" s="99"/>
      <c r="EO145" s="99"/>
      <c r="EP145" s="99"/>
      <c r="EQ145" s="99"/>
      <c r="ER145" s="99"/>
      <c r="ES145" s="99"/>
      <c r="ET145" s="99"/>
      <c r="EU145" s="99"/>
      <c r="EV145" s="99"/>
      <c r="EW145" s="99"/>
      <c r="EX145" s="99"/>
      <c r="EY145" s="99"/>
      <c r="EZ145" s="99"/>
      <c r="FA145" s="99"/>
      <c r="FB145" s="99"/>
      <c r="FC145" s="99"/>
      <c r="FD145" s="99"/>
      <c r="FE145" s="99"/>
      <c r="FF145" s="99"/>
      <c r="FG145" s="99"/>
      <c r="FH145" s="99"/>
      <c r="FI145" s="99"/>
      <c r="FJ145" s="99"/>
      <c r="FK145" s="99"/>
      <c r="FL145" s="99"/>
      <c r="FM145" s="99"/>
      <c r="FN145" s="99"/>
      <c r="FO145" s="99"/>
      <c r="FP145" s="99"/>
      <c r="FQ145" s="99"/>
      <c r="FR145" s="99"/>
      <c r="FS145" s="99"/>
      <c r="FT145" s="99"/>
      <c r="FU145" s="99"/>
      <c r="FV145" s="99"/>
      <c r="FW145" s="99"/>
      <c r="FX145" s="99"/>
      <c r="FY145" s="99"/>
      <c r="FZ145" s="99"/>
      <c r="GA145" s="99"/>
      <c r="GB145" s="99"/>
      <c r="GC145" s="99"/>
      <c r="GD145" s="99"/>
      <c r="GE145" s="99"/>
      <c r="GF145" s="99"/>
      <c r="GG145" s="99"/>
      <c r="GH145" s="99"/>
      <c r="GI145" s="99"/>
      <c r="GJ145" s="99"/>
      <c r="GK145" s="99"/>
      <c r="GL145" s="99"/>
      <c r="GM145" s="99"/>
      <c r="GN145" s="99"/>
      <c r="GO145" s="99"/>
      <c r="GP145" s="99"/>
      <c r="GQ145" s="99"/>
      <c r="GR145" s="99"/>
      <c r="GS145" s="99"/>
      <c r="GT145" s="99"/>
      <c r="GU145" s="99"/>
      <c r="GV145" s="99"/>
      <c r="GW145" s="99"/>
      <c r="GX145" s="99"/>
      <c r="GY145" s="99"/>
      <c r="GZ145" s="99"/>
      <c r="HA145" s="99"/>
      <c r="HB145" s="99"/>
      <c r="HC145" s="99"/>
      <c r="HD145" s="99"/>
      <c r="HE145" s="99"/>
      <c r="HF145" s="99"/>
      <c r="HG145" s="99"/>
      <c r="HH145" s="99"/>
      <c r="HI145" s="99"/>
      <c r="HJ145" s="99"/>
      <c r="HK145" s="99"/>
      <c r="HL145" s="99"/>
      <c r="HM145" s="99"/>
      <c r="HN145" s="99"/>
      <c r="HO145" s="99"/>
      <c r="HP145" s="99"/>
      <c r="HQ145" s="99"/>
      <c r="HR145" s="99"/>
      <c r="HS145" s="99"/>
      <c r="HT145" s="99"/>
      <c r="HU145" s="99"/>
      <c r="HV145" s="99"/>
      <c r="HW145" s="99"/>
    </row>
    <row r="146" spans="1:231" ht="13.5" customHeight="1">
      <c r="A146" s="4"/>
      <c r="H146" s="4"/>
      <c r="I146" s="1556"/>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20"/>
      <c r="AM146" s="20"/>
      <c r="AN146" s="20"/>
      <c r="AO146" s="20"/>
      <c r="AP146" s="20"/>
      <c r="AQ146" s="20"/>
      <c r="AR146" s="20"/>
      <c r="AS146" s="20"/>
      <c r="AT146" s="615"/>
      <c r="AU146" s="141"/>
      <c r="AV146" s="141"/>
      <c r="AW146" s="576"/>
      <c r="AX146" s="636"/>
      <c r="AY146" s="174"/>
      <c r="AZ146" s="174"/>
      <c r="BA146" s="574"/>
      <c r="BB146" s="636"/>
      <c r="BC146" s="174"/>
      <c r="BD146" s="174"/>
      <c r="BE146" s="574"/>
      <c r="BF146" s="636"/>
      <c r="BG146" s="174"/>
      <c r="BH146" s="174"/>
      <c r="BI146" s="574"/>
      <c r="BJ146" s="636"/>
      <c r="BK146" s="174"/>
      <c r="BL146" s="174"/>
      <c r="BM146" s="574"/>
      <c r="BN146" s="726"/>
      <c r="BO146" s="174"/>
      <c r="BP146" s="174"/>
      <c r="BQ146" s="174"/>
      <c r="BR146" s="730"/>
      <c r="BS146" s="1162"/>
      <c r="BT146" s="266"/>
      <c r="BU146" s="266"/>
      <c r="BV146" s="730"/>
      <c r="BW146" s="178"/>
      <c r="BX146" s="178"/>
      <c r="BY146" s="583"/>
      <c r="BZ146" s="178"/>
      <c r="CA146" s="178"/>
      <c r="CB146" s="178"/>
      <c r="CC146" s="583"/>
      <c r="CD146" s="646"/>
      <c r="CE146" s="178"/>
      <c r="CF146" s="178"/>
      <c r="CG146" s="583"/>
      <c r="CH146" s="174"/>
      <c r="CI146" s="174"/>
      <c r="CJ146" s="174"/>
      <c r="CK146" s="174"/>
      <c r="CL146" s="174"/>
      <c r="CM146" s="174"/>
      <c r="CN146" s="174"/>
      <c r="CO146" s="174"/>
      <c r="CP146" s="174"/>
      <c r="CQ146" s="174"/>
      <c r="CR146" s="174"/>
      <c r="CS146" s="174"/>
      <c r="CT146" s="174"/>
      <c r="CU146" s="174"/>
      <c r="CV146" s="174"/>
      <c r="CW146" s="174"/>
      <c r="CX146" s="174"/>
      <c r="CY146" s="174"/>
      <c r="CZ146" s="174"/>
      <c r="DA146" s="174"/>
      <c r="DB146" s="174"/>
      <c r="DC146" s="174"/>
      <c r="DD146" s="174"/>
      <c r="DE146" s="174"/>
      <c r="DF146" s="174"/>
      <c r="DG146" s="174"/>
      <c r="DH146" s="174"/>
      <c r="DI146" s="574"/>
      <c r="DJ146" s="1139"/>
      <c r="DK146" s="141"/>
      <c r="DL146" s="141"/>
      <c r="DM146" s="141"/>
      <c r="DN146" s="141"/>
      <c r="DO146" s="141"/>
      <c r="DP146" s="141"/>
      <c r="DQ146" s="615"/>
      <c r="DR146" s="141"/>
      <c r="DS146" s="141"/>
      <c r="DT146" s="141"/>
      <c r="DU146" s="141"/>
      <c r="DV146" s="141"/>
      <c r="DW146" s="141"/>
      <c r="DX146" s="141"/>
      <c r="DY146" s="1420"/>
      <c r="DZ146" s="1420"/>
      <c r="EA146" s="1420"/>
      <c r="EB146" s="1420"/>
      <c r="EC146" s="1420"/>
      <c r="ED146" s="1420"/>
      <c r="EE146" s="1420"/>
      <c r="EF146" s="1420"/>
      <c r="EG146" s="1420"/>
      <c r="EH146" s="1420"/>
      <c r="EI146" s="1420"/>
      <c r="EJ146" s="1437"/>
      <c r="EK146" s="99"/>
      <c r="EL146" s="99"/>
      <c r="EM146" s="99"/>
      <c r="EN146" s="99"/>
      <c r="EO146" s="99"/>
      <c r="EP146" s="99"/>
      <c r="EQ146" s="99"/>
      <c r="ER146" s="99"/>
      <c r="ES146" s="99"/>
      <c r="ET146" s="99"/>
      <c r="EU146" s="99"/>
      <c r="EV146" s="99"/>
      <c r="EW146" s="99"/>
      <c r="EX146" s="99"/>
      <c r="EY146" s="99"/>
      <c r="EZ146" s="99"/>
      <c r="FA146" s="99"/>
      <c r="FB146" s="99"/>
      <c r="FC146" s="99"/>
      <c r="FD146" s="99"/>
      <c r="FE146" s="99"/>
      <c r="FF146" s="99"/>
      <c r="FG146" s="99"/>
      <c r="FH146" s="99"/>
      <c r="FI146" s="99"/>
      <c r="FJ146" s="99"/>
      <c r="FK146" s="99"/>
      <c r="FL146" s="99"/>
      <c r="FM146" s="99"/>
      <c r="FN146" s="99"/>
      <c r="FO146" s="99"/>
      <c r="FP146" s="99"/>
      <c r="FQ146" s="99"/>
      <c r="FR146" s="99"/>
      <c r="FS146" s="99"/>
      <c r="FT146" s="99"/>
      <c r="FU146" s="99"/>
      <c r="FV146" s="99"/>
      <c r="FW146" s="99"/>
      <c r="FX146" s="99"/>
      <c r="FY146" s="99"/>
      <c r="FZ146" s="99"/>
      <c r="GA146" s="99"/>
      <c r="GB146" s="99"/>
      <c r="GC146" s="99"/>
      <c r="GD146" s="99"/>
      <c r="GE146" s="99"/>
      <c r="GF146" s="99"/>
      <c r="GG146" s="99"/>
      <c r="GH146" s="99"/>
      <c r="GI146" s="99"/>
      <c r="GJ146" s="99"/>
      <c r="GK146" s="99"/>
      <c r="GL146" s="99"/>
      <c r="GM146" s="99"/>
      <c r="GN146" s="99"/>
      <c r="GO146" s="99"/>
      <c r="GP146" s="99"/>
      <c r="GQ146" s="99"/>
      <c r="GR146" s="99"/>
      <c r="GS146" s="99"/>
      <c r="GT146" s="99"/>
      <c r="GU146" s="99"/>
      <c r="GV146" s="99"/>
      <c r="GW146" s="99"/>
      <c r="GX146" s="99"/>
      <c r="GY146" s="99"/>
      <c r="GZ146" s="99"/>
      <c r="HA146" s="99"/>
      <c r="HB146" s="99"/>
      <c r="HC146" s="99"/>
      <c r="HD146" s="99"/>
      <c r="HE146" s="99"/>
      <c r="HF146" s="99"/>
      <c r="HG146" s="99"/>
      <c r="HH146" s="99"/>
      <c r="HI146" s="99"/>
      <c r="HJ146" s="99"/>
      <c r="HK146" s="99"/>
      <c r="HL146" s="99"/>
      <c r="HM146" s="99"/>
      <c r="HN146" s="99"/>
      <c r="HO146" s="99"/>
      <c r="HP146" s="99"/>
      <c r="HQ146" s="99"/>
      <c r="HR146" s="99"/>
      <c r="HS146" s="99"/>
      <c r="HT146" s="99"/>
      <c r="HU146" s="99"/>
      <c r="HV146" s="99"/>
      <c r="HW146" s="99"/>
    </row>
    <row r="147" spans="1:231" ht="13.5" customHeight="1">
      <c r="A147" s="4"/>
      <c r="H147" s="4"/>
      <c r="I147" s="1557" t="s">
        <v>515</v>
      </c>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20"/>
      <c r="AM147" s="20"/>
      <c r="AN147" s="20"/>
      <c r="AO147" s="20"/>
      <c r="AP147" s="20"/>
      <c r="AQ147" s="20"/>
      <c r="AR147" s="20"/>
      <c r="AS147" s="20"/>
      <c r="AT147" s="615"/>
      <c r="AU147" s="141"/>
      <c r="AV147" s="141"/>
      <c r="AW147" s="576"/>
      <c r="AX147" s="636"/>
      <c r="AY147" s="174"/>
      <c r="AZ147" s="174"/>
      <c r="BA147" s="574"/>
      <c r="BB147" s="636"/>
      <c r="BC147" s="174"/>
      <c r="BD147" s="174"/>
      <c r="BE147" s="574"/>
      <c r="BF147" s="636"/>
      <c r="BG147" s="174"/>
      <c r="BH147" s="174"/>
      <c r="BI147" s="574"/>
      <c r="BJ147" s="636"/>
      <c r="BK147" s="174"/>
      <c r="BL147" s="174"/>
      <c r="BM147" s="574"/>
      <c r="BN147" s="726"/>
      <c r="BO147" s="174"/>
      <c r="BP147" s="174"/>
      <c r="BQ147" s="174"/>
      <c r="BR147" s="730"/>
      <c r="BS147" s="1162"/>
      <c r="BT147" s="266"/>
      <c r="BU147" s="266"/>
      <c r="BV147" s="730"/>
      <c r="BW147" s="178"/>
      <c r="BX147" s="178"/>
      <c r="BY147" s="583"/>
      <c r="BZ147" s="178"/>
      <c r="CA147" s="178"/>
      <c r="CB147" s="178"/>
      <c r="CC147" s="583"/>
      <c r="CD147" s="646"/>
      <c r="CE147" s="178"/>
      <c r="CF147" s="178"/>
      <c r="CG147" s="583"/>
      <c r="CH147" s="174"/>
      <c r="CI147" s="174"/>
      <c r="CJ147" s="174"/>
      <c r="CK147" s="174"/>
      <c r="CL147" s="174"/>
      <c r="CM147" s="174"/>
      <c r="CN147" s="174"/>
      <c r="CO147" s="174"/>
      <c r="CP147" s="174"/>
      <c r="CQ147" s="174"/>
      <c r="CR147" s="174"/>
      <c r="CS147" s="174"/>
      <c r="CT147" s="174"/>
      <c r="CU147" s="174"/>
      <c r="CV147" s="174"/>
      <c r="CW147" s="174"/>
      <c r="CX147" s="174"/>
      <c r="CY147" s="174"/>
      <c r="CZ147" s="174"/>
      <c r="DA147" s="174"/>
      <c r="DB147" s="174"/>
      <c r="DC147" s="174"/>
      <c r="DD147" s="174"/>
      <c r="DE147" s="174"/>
      <c r="DF147" s="174"/>
      <c r="DG147" s="174"/>
      <c r="DH147" s="174"/>
      <c r="DI147" s="574"/>
      <c r="DJ147" s="1139"/>
      <c r="DK147" s="141"/>
      <c r="DL147" s="141"/>
      <c r="DM147" s="141"/>
      <c r="DN147" s="141"/>
      <c r="DO147" s="141"/>
      <c r="DP147" s="141"/>
      <c r="DQ147" s="615"/>
      <c r="DR147" s="141"/>
      <c r="DS147" s="141"/>
      <c r="DT147" s="141"/>
      <c r="DU147" s="141"/>
      <c r="DV147" s="141"/>
      <c r="DW147" s="141"/>
      <c r="DX147" s="141"/>
      <c r="DY147" s="1419">
        <f>+DZ147</f>
        <v>0.17875000000000002</v>
      </c>
      <c r="DZ147" s="1421">
        <f>+DZ148/DZ145</f>
        <v>0.17875000000000002</v>
      </c>
      <c r="EA147" s="1419">
        <f>DZ147</f>
        <v>0.17875000000000002</v>
      </c>
      <c r="EB147" s="1419">
        <f t="shared" ref="EB147:EJ147" si="284">EA147</f>
        <v>0.17875000000000002</v>
      </c>
      <c r="EC147" s="1419">
        <f t="shared" si="284"/>
        <v>0.17875000000000002</v>
      </c>
      <c r="ED147" s="1419">
        <f t="shared" si="284"/>
        <v>0.17875000000000002</v>
      </c>
      <c r="EE147" s="1419">
        <f t="shared" si="284"/>
        <v>0.17875000000000002</v>
      </c>
      <c r="EF147" s="1419">
        <f t="shared" si="284"/>
        <v>0.17875000000000002</v>
      </c>
      <c r="EG147" s="1419">
        <f t="shared" si="284"/>
        <v>0.17875000000000002</v>
      </c>
      <c r="EH147" s="1419">
        <f t="shared" si="284"/>
        <v>0.17875000000000002</v>
      </c>
      <c r="EI147" s="1419">
        <f t="shared" si="284"/>
        <v>0.17875000000000002</v>
      </c>
      <c r="EJ147" s="1435">
        <f t="shared" si="284"/>
        <v>0.17875000000000002</v>
      </c>
      <c r="EK147" s="99"/>
      <c r="EL147" s="99"/>
      <c r="EM147" s="99"/>
      <c r="EN147" s="99"/>
      <c r="EO147" s="99"/>
      <c r="EP147" s="99"/>
      <c r="EQ147" s="99"/>
      <c r="ER147" s="99"/>
      <c r="ES147" s="99"/>
      <c r="ET147" s="99"/>
      <c r="EU147" s="99"/>
      <c r="EV147" s="99"/>
      <c r="EW147" s="99"/>
      <c r="EX147" s="99"/>
      <c r="EY147" s="99"/>
      <c r="EZ147" s="99"/>
      <c r="FA147" s="99"/>
      <c r="FB147" s="99"/>
      <c r="FC147" s="99"/>
      <c r="FD147" s="99"/>
      <c r="FE147" s="99"/>
      <c r="FF147" s="99"/>
      <c r="FG147" s="99"/>
      <c r="FH147" s="99"/>
      <c r="FI147" s="99"/>
      <c r="FJ147" s="99"/>
      <c r="FK147" s="99"/>
      <c r="FL147" s="99"/>
      <c r="FM147" s="99"/>
      <c r="FN147" s="99"/>
      <c r="FO147" s="99"/>
      <c r="FP147" s="99"/>
      <c r="FQ147" s="99"/>
      <c r="FR147" s="99"/>
      <c r="FS147" s="99"/>
      <c r="FT147" s="99"/>
      <c r="FU147" s="99"/>
      <c r="FV147" s="99"/>
      <c r="FW147" s="99"/>
      <c r="FX147" s="99"/>
      <c r="FY147" s="99"/>
      <c r="FZ147" s="99"/>
      <c r="GA147" s="99"/>
      <c r="GB147" s="99"/>
      <c r="GC147" s="99"/>
      <c r="GD147" s="99"/>
      <c r="GE147" s="99"/>
      <c r="GF147" s="99"/>
      <c r="GG147" s="99"/>
      <c r="GH147" s="99"/>
      <c r="GI147" s="99"/>
      <c r="GJ147" s="99"/>
      <c r="GK147" s="99"/>
      <c r="GL147" s="99"/>
      <c r="GM147" s="99"/>
      <c r="GN147" s="99"/>
      <c r="GO147" s="99"/>
      <c r="GP147" s="99"/>
      <c r="GQ147" s="99"/>
      <c r="GR147" s="99"/>
      <c r="GS147" s="99"/>
      <c r="GT147" s="99"/>
      <c r="GU147" s="99"/>
      <c r="GV147" s="99"/>
      <c r="GW147" s="99"/>
      <c r="GX147" s="99"/>
      <c r="GY147" s="99"/>
      <c r="GZ147" s="99"/>
      <c r="HA147" s="99"/>
      <c r="HB147" s="99"/>
      <c r="HC147" s="99"/>
      <c r="HD147" s="99"/>
      <c r="HE147" s="99"/>
      <c r="HF147" s="99"/>
      <c r="HG147" s="99"/>
      <c r="HH147" s="99"/>
      <c r="HI147" s="99"/>
      <c r="HJ147" s="99"/>
      <c r="HK147" s="99"/>
      <c r="HL147" s="99"/>
      <c r="HM147" s="99"/>
      <c r="HN147" s="99"/>
      <c r="HO147" s="99"/>
      <c r="HP147" s="99"/>
      <c r="HQ147" s="99"/>
      <c r="HR147" s="99"/>
      <c r="HS147" s="99"/>
      <c r="HT147" s="99"/>
      <c r="HU147" s="99"/>
      <c r="HV147" s="99"/>
      <c r="HW147" s="99"/>
    </row>
    <row r="148" spans="1:231" ht="13.5" customHeight="1">
      <c r="A148" s="4"/>
      <c r="H148" s="4"/>
      <c r="I148" s="1557" t="s">
        <v>516</v>
      </c>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20"/>
      <c r="AM148" s="20"/>
      <c r="AN148" s="20"/>
      <c r="AO148" s="20"/>
      <c r="AP148" s="20"/>
      <c r="AQ148" s="20"/>
      <c r="AR148" s="20"/>
      <c r="AS148" s="20"/>
      <c r="AT148" s="615"/>
      <c r="AU148" s="141"/>
      <c r="AV148" s="141"/>
      <c r="AW148" s="576"/>
      <c r="AX148" s="636"/>
      <c r="AY148" s="174"/>
      <c r="AZ148" s="174"/>
      <c r="BA148" s="574"/>
      <c r="BB148" s="636"/>
      <c r="BC148" s="174"/>
      <c r="BD148" s="174"/>
      <c r="BE148" s="574"/>
      <c r="BF148" s="636"/>
      <c r="BG148" s="174"/>
      <c r="BH148" s="174"/>
      <c r="BI148" s="574"/>
      <c r="BJ148" s="636"/>
      <c r="BK148" s="174"/>
      <c r="BL148" s="174"/>
      <c r="BM148" s="574"/>
      <c r="BN148" s="726"/>
      <c r="BO148" s="174"/>
      <c r="BP148" s="174"/>
      <c r="BQ148" s="174"/>
      <c r="BR148" s="730"/>
      <c r="BS148" s="1162"/>
      <c r="BT148" s="266"/>
      <c r="BU148" s="266"/>
      <c r="BV148" s="730"/>
      <c r="BW148" s="178"/>
      <c r="BX148" s="178"/>
      <c r="BY148" s="583"/>
      <c r="BZ148" s="178"/>
      <c r="CA148" s="178"/>
      <c r="CB148" s="178"/>
      <c r="CC148" s="583"/>
      <c r="CD148" s="646"/>
      <c r="CE148" s="178"/>
      <c r="CF148" s="178"/>
      <c r="CG148" s="583"/>
      <c r="CH148" s="174"/>
      <c r="CI148" s="174"/>
      <c r="CJ148" s="174"/>
      <c r="CK148" s="174"/>
      <c r="CL148" s="174"/>
      <c r="CM148" s="174"/>
      <c r="CN148" s="174"/>
      <c r="CO148" s="174"/>
      <c r="CP148" s="174"/>
      <c r="CQ148" s="174"/>
      <c r="CR148" s="174"/>
      <c r="CS148" s="174"/>
      <c r="CT148" s="174"/>
      <c r="CU148" s="174"/>
      <c r="CV148" s="174"/>
      <c r="CW148" s="174"/>
      <c r="CX148" s="174"/>
      <c r="CY148" s="174"/>
      <c r="CZ148" s="174"/>
      <c r="DA148" s="174"/>
      <c r="DB148" s="174"/>
      <c r="DC148" s="174"/>
      <c r="DD148" s="174"/>
      <c r="DE148" s="174"/>
      <c r="DF148" s="174"/>
      <c r="DG148" s="174"/>
      <c r="DH148" s="174"/>
      <c r="DI148" s="574"/>
      <c r="DJ148" s="1139"/>
      <c r="DK148" s="141"/>
      <c r="DL148" s="141"/>
      <c r="DM148" s="141"/>
      <c r="DN148" s="141"/>
      <c r="DO148" s="141"/>
      <c r="DP148" s="141"/>
      <c r="DQ148" s="615"/>
      <c r="DR148" s="141"/>
      <c r="DS148" s="141"/>
      <c r="DT148" s="141"/>
      <c r="DU148" s="141"/>
      <c r="DV148" s="141"/>
      <c r="DW148" s="141"/>
      <c r="DX148" s="141"/>
      <c r="DY148" s="1438">
        <f>+DY147*DY145</f>
        <v>9946.572580645161</v>
      </c>
      <c r="DZ148" s="1422">
        <v>11000</v>
      </c>
      <c r="EA148" s="1438">
        <f>EA145*EA147</f>
        <v>11663.437500000002</v>
      </c>
      <c r="EB148" s="1438">
        <f t="shared" ref="EB148:EJ148" si="285">EB145*EB147</f>
        <v>11663.437500000002</v>
      </c>
      <c r="EC148" s="1438">
        <f t="shared" si="285"/>
        <v>12246.609375000002</v>
      </c>
      <c r="ED148" s="1438">
        <f t="shared" si="285"/>
        <v>12491.541562500004</v>
      </c>
      <c r="EE148" s="1438">
        <f t="shared" si="285"/>
        <v>12741.372393750002</v>
      </c>
      <c r="EF148" s="1438">
        <f t="shared" si="285"/>
        <v>12996.199841625001</v>
      </c>
      <c r="EG148" s="1438">
        <f t="shared" si="285"/>
        <v>13256.123838457503</v>
      </c>
      <c r="EH148" s="1438">
        <f t="shared" si="285"/>
        <v>13521.246315226652</v>
      </c>
      <c r="EI148" s="1438">
        <f t="shared" si="285"/>
        <v>13791.671241531189</v>
      </c>
      <c r="EJ148" s="1496">
        <f t="shared" si="285"/>
        <v>14067.504666361812</v>
      </c>
      <c r="EK148" s="99"/>
      <c r="EL148" s="99"/>
      <c r="EM148" s="99"/>
      <c r="EN148" s="99"/>
      <c r="EO148" s="99"/>
      <c r="EP148" s="99"/>
      <c r="EQ148" s="99"/>
      <c r="ER148" s="99"/>
      <c r="ES148" s="99"/>
      <c r="ET148" s="99"/>
      <c r="EU148" s="99"/>
      <c r="EV148" s="99"/>
      <c r="EW148" s="99"/>
      <c r="EX148" s="99"/>
      <c r="EY148" s="99"/>
      <c r="EZ148" s="99"/>
      <c r="FA148" s="99"/>
      <c r="FB148" s="99"/>
      <c r="FC148" s="99"/>
      <c r="FD148" s="99"/>
      <c r="FE148" s="99"/>
      <c r="FF148" s="99"/>
      <c r="FG148" s="99"/>
      <c r="FH148" s="99"/>
      <c r="FI148" s="99"/>
      <c r="FJ148" s="99"/>
      <c r="FK148" s="99"/>
      <c r="FL148" s="99"/>
      <c r="FM148" s="99"/>
      <c r="FN148" s="99"/>
      <c r="FO148" s="99"/>
      <c r="FP148" s="99"/>
      <c r="FQ148" s="99"/>
      <c r="FR148" s="99"/>
      <c r="FS148" s="99"/>
      <c r="FT148" s="99"/>
      <c r="FU148" s="99"/>
      <c r="FV148" s="99"/>
      <c r="FW148" s="99"/>
      <c r="FX148" s="99"/>
      <c r="FY148" s="99"/>
      <c r="FZ148" s="99"/>
      <c r="GA148" s="99"/>
      <c r="GB148" s="99"/>
      <c r="GC148" s="99"/>
      <c r="GD148" s="99"/>
      <c r="GE148" s="99"/>
      <c r="GF148" s="99"/>
      <c r="GG148" s="99"/>
      <c r="GH148" s="99"/>
      <c r="GI148" s="99"/>
      <c r="GJ148" s="99"/>
      <c r="GK148" s="99"/>
      <c r="GL148" s="99"/>
      <c r="GM148" s="99"/>
      <c r="GN148" s="99"/>
      <c r="GO148" s="99"/>
      <c r="GP148" s="99"/>
      <c r="GQ148" s="99"/>
      <c r="GR148" s="99"/>
      <c r="GS148" s="99"/>
      <c r="GT148" s="99"/>
      <c r="GU148" s="99"/>
      <c r="GV148" s="99"/>
      <c r="GW148" s="99"/>
      <c r="GX148" s="99"/>
      <c r="GY148" s="99"/>
      <c r="GZ148" s="99"/>
      <c r="HA148" s="99"/>
      <c r="HB148" s="99"/>
      <c r="HC148" s="99"/>
      <c r="HD148" s="99"/>
      <c r="HE148" s="99"/>
      <c r="HF148" s="99"/>
      <c r="HG148" s="99"/>
      <c r="HH148" s="99"/>
      <c r="HI148" s="99"/>
      <c r="HJ148" s="99"/>
      <c r="HK148" s="99"/>
      <c r="HL148" s="99"/>
      <c r="HM148" s="99"/>
      <c r="HN148" s="99"/>
      <c r="HO148" s="99"/>
      <c r="HP148" s="99"/>
      <c r="HQ148" s="99"/>
      <c r="HR148" s="99"/>
      <c r="HS148" s="99"/>
      <c r="HT148" s="99"/>
      <c r="HU148" s="99"/>
      <c r="HV148" s="99"/>
      <c r="HW148" s="99"/>
    </row>
    <row r="149" spans="1:231" ht="13.5" customHeight="1">
      <c r="A149" s="4"/>
      <c r="H149" s="4"/>
      <c r="I149" s="1557"/>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615"/>
      <c r="AU149" s="141"/>
      <c r="AV149" s="141"/>
      <c r="AW149" s="576"/>
      <c r="AX149" s="636"/>
      <c r="AY149" s="174"/>
      <c r="AZ149" s="174"/>
      <c r="BA149" s="574"/>
      <c r="BB149" s="636"/>
      <c r="BC149" s="174"/>
      <c r="BD149" s="174"/>
      <c r="BE149" s="574"/>
      <c r="BF149" s="636"/>
      <c r="BG149" s="174"/>
      <c r="BH149" s="174"/>
      <c r="BI149" s="574"/>
      <c r="BJ149" s="636"/>
      <c r="BK149" s="174"/>
      <c r="BL149" s="174"/>
      <c r="BM149" s="574"/>
      <c r="BN149" s="726"/>
      <c r="BO149" s="174"/>
      <c r="BP149" s="174"/>
      <c r="BQ149" s="174"/>
      <c r="BR149" s="730"/>
      <c r="BS149" s="1162"/>
      <c r="BT149" s="266"/>
      <c r="BU149" s="266"/>
      <c r="BV149" s="730"/>
      <c r="BW149" s="178"/>
      <c r="BX149" s="178"/>
      <c r="BY149" s="583"/>
      <c r="BZ149" s="178"/>
      <c r="CA149" s="178"/>
      <c r="CB149" s="178"/>
      <c r="CC149" s="583"/>
      <c r="CD149" s="646"/>
      <c r="CE149" s="178"/>
      <c r="CF149" s="178"/>
      <c r="CG149" s="583"/>
      <c r="CH149" s="174"/>
      <c r="CI149" s="174"/>
      <c r="CJ149" s="174"/>
      <c r="CK149" s="174"/>
      <c r="CL149" s="174"/>
      <c r="CM149" s="174"/>
      <c r="CN149" s="174"/>
      <c r="CO149" s="174"/>
      <c r="CP149" s="174"/>
      <c r="CQ149" s="174"/>
      <c r="CR149" s="174"/>
      <c r="CS149" s="174"/>
      <c r="CT149" s="174"/>
      <c r="CU149" s="174"/>
      <c r="CV149" s="174"/>
      <c r="CW149" s="174"/>
      <c r="CX149" s="174"/>
      <c r="CY149" s="174"/>
      <c r="CZ149" s="174"/>
      <c r="DA149" s="174"/>
      <c r="DB149" s="174"/>
      <c r="DC149" s="174"/>
      <c r="DD149" s="174"/>
      <c r="DE149" s="174"/>
      <c r="DF149" s="174"/>
      <c r="DG149" s="174"/>
      <c r="DH149" s="174"/>
      <c r="DI149" s="574"/>
      <c r="DJ149" s="1139"/>
      <c r="DK149" s="141"/>
      <c r="DL149" s="141"/>
      <c r="DM149" s="141"/>
      <c r="DN149" s="141"/>
      <c r="DO149" s="141"/>
      <c r="DP149" s="141"/>
      <c r="DQ149" s="615"/>
      <c r="DR149" s="141"/>
      <c r="DS149" s="141"/>
      <c r="DT149" s="141"/>
      <c r="DU149" s="141"/>
      <c r="DV149" s="141"/>
      <c r="DW149" s="141"/>
      <c r="DX149" s="141"/>
      <c r="DY149" s="364"/>
      <c r="DZ149" s="364"/>
      <c r="EA149" s="141"/>
      <c r="EB149" s="141"/>
      <c r="EC149" s="141"/>
      <c r="ED149" s="141"/>
      <c r="EE149" s="141"/>
      <c r="EF149" s="141"/>
      <c r="EG149" s="141"/>
      <c r="EH149" s="141"/>
      <c r="EI149" s="141"/>
      <c r="EJ149" s="583"/>
      <c r="EK149" s="99"/>
      <c r="EL149" s="99"/>
      <c r="EM149" s="99"/>
      <c r="EN149" s="99"/>
      <c r="EO149" s="99"/>
      <c r="EP149" s="99"/>
      <c r="EQ149" s="99"/>
      <c r="ER149" s="99"/>
      <c r="ES149" s="99"/>
      <c r="ET149" s="99"/>
      <c r="EU149" s="99"/>
      <c r="EV149" s="99"/>
      <c r="EW149" s="99"/>
      <c r="EX149" s="99"/>
      <c r="EY149" s="99"/>
      <c r="EZ149" s="99"/>
      <c r="FA149" s="99"/>
      <c r="FB149" s="99"/>
      <c r="FC149" s="99"/>
      <c r="FD149" s="99"/>
      <c r="FE149" s="99"/>
      <c r="FF149" s="99"/>
      <c r="FG149" s="99"/>
      <c r="FH149" s="99"/>
      <c r="FI149" s="99"/>
      <c r="FJ149" s="99"/>
      <c r="FK149" s="99"/>
      <c r="FL149" s="99"/>
      <c r="FM149" s="99"/>
      <c r="FN149" s="99"/>
      <c r="FO149" s="99"/>
      <c r="FP149" s="99"/>
      <c r="FQ149" s="99"/>
      <c r="FR149" s="99"/>
      <c r="FS149" s="99"/>
      <c r="FT149" s="99"/>
      <c r="FU149" s="99"/>
      <c r="FV149" s="99"/>
      <c r="FW149" s="99"/>
      <c r="FX149" s="99"/>
      <c r="FY149" s="99"/>
      <c r="FZ149" s="99"/>
      <c r="GA149" s="99"/>
      <c r="GB149" s="99"/>
      <c r="GC149" s="99"/>
      <c r="GD149" s="99"/>
      <c r="GE149" s="99"/>
      <c r="GF149" s="99"/>
      <c r="GG149" s="99"/>
      <c r="GH149" s="99"/>
      <c r="GI149" s="99"/>
      <c r="GJ149" s="99"/>
      <c r="GK149" s="99"/>
      <c r="GL149" s="99"/>
      <c r="GM149" s="99"/>
      <c r="GN149" s="99"/>
      <c r="GO149" s="99"/>
      <c r="GP149" s="99"/>
      <c r="GQ149" s="99"/>
      <c r="GR149" s="99"/>
      <c r="GS149" s="99"/>
      <c r="GT149" s="99"/>
      <c r="GU149" s="99"/>
      <c r="GV149" s="99"/>
      <c r="GW149" s="99"/>
      <c r="GX149" s="99"/>
      <c r="GY149" s="99"/>
      <c r="GZ149" s="99"/>
      <c r="HA149" s="99"/>
      <c r="HB149" s="99"/>
      <c r="HC149" s="99"/>
      <c r="HD149" s="99"/>
      <c r="HE149" s="99"/>
      <c r="HF149" s="99"/>
      <c r="HG149" s="99"/>
      <c r="HH149" s="99"/>
      <c r="HI149" s="99"/>
      <c r="HJ149" s="99"/>
      <c r="HK149" s="99"/>
      <c r="HL149" s="99"/>
      <c r="HM149" s="99"/>
      <c r="HN149" s="99"/>
      <c r="HO149" s="99"/>
      <c r="HP149" s="99"/>
      <c r="HQ149" s="99"/>
      <c r="HR149" s="99"/>
      <c r="HS149" s="99"/>
      <c r="HT149" s="99"/>
      <c r="HU149" s="99"/>
      <c r="HV149" s="99"/>
      <c r="HW149" s="99"/>
    </row>
    <row r="150" spans="1:231" s="215" customFormat="1" ht="13.5" customHeight="1">
      <c r="A150" s="1404"/>
      <c r="B150"/>
      <c r="C150"/>
      <c r="D150"/>
      <c r="E150"/>
      <c r="F150"/>
      <c r="G150"/>
      <c r="H150" s="1404"/>
      <c r="I150" s="1558" t="s">
        <v>517</v>
      </c>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1246"/>
      <c r="AU150" s="264"/>
      <c r="AV150" s="264"/>
      <c r="AW150" s="575"/>
      <c r="AX150" s="831"/>
      <c r="AY150" s="1205"/>
      <c r="AZ150" s="1205"/>
      <c r="BA150" s="1215"/>
      <c r="BB150" s="831"/>
      <c r="BC150" s="1205"/>
      <c r="BD150" s="1205"/>
      <c r="BE150" s="1215"/>
      <c r="BF150" s="831"/>
      <c r="BG150" s="1205"/>
      <c r="BH150" s="1205"/>
      <c r="BI150" s="1215"/>
      <c r="BJ150" s="831"/>
      <c r="BK150" s="1205"/>
      <c r="BL150" s="1205"/>
      <c r="BM150" s="1215"/>
      <c r="BN150" s="1416"/>
      <c r="BO150" s="1205"/>
      <c r="BP150" s="1205"/>
      <c r="BQ150" s="1205"/>
      <c r="BR150" s="1407"/>
      <c r="BS150" s="1162"/>
      <c r="BT150" s="1162"/>
      <c r="BU150" s="1162"/>
      <c r="BV150" s="1407"/>
      <c r="BW150" s="1432"/>
      <c r="BX150" s="1432"/>
      <c r="BY150" s="1433"/>
      <c r="BZ150" s="1432"/>
      <c r="CA150" s="1432"/>
      <c r="CB150" s="1432"/>
      <c r="CC150" s="1433"/>
      <c r="CD150" s="1741"/>
      <c r="CE150" s="1432"/>
      <c r="CF150" s="1432"/>
      <c r="CG150" s="1433"/>
      <c r="CH150" s="1205"/>
      <c r="CI150" s="1205"/>
      <c r="CJ150" s="1205"/>
      <c r="CK150" s="1205"/>
      <c r="CL150" s="1205"/>
      <c r="CM150" s="1205"/>
      <c r="CN150" s="1205"/>
      <c r="CO150" s="1205"/>
      <c r="CP150" s="1205"/>
      <c r="CQ150" s="1205"/>
      <c r="CR150" s="1205"/>
      <c r="CS150" s="1205"/>
      <c r="CT150" s="1205"/>
      <c r="CU150" s="1205"/>
      <c r="CV150" s="1205"/>
      <c r="CW150" s="1205"/>
      <c r="CX150" s="1205"/>
      <c r="CY150" s="1205"/>
      <c r="CZ150" s="1205"/>
      <c r="DA150" s="1205"/>
      <c r="DB150" s="1205"/>
      <c r="DC150" s="1205"/>
      <c r="DD150" s="1205"/>
      <c r="DE150" s="1205"/>
      <c r="DF150" s="1205"/>
      <c r="DG150" s="1205"/>
      <c r="DH150" s="1205"/>
      <c r="DI150" s="1215"/>
      <c r="DJ150" s="1405"/>
      <c r="DK150" s="264"/>
      <c r="DL150" s="264"/>
      <c r="DM150" s="264"/>
      <c r="DN150" s="264"/>
      <c r="DO150" s="264"/>
      <c r="DP150" s="264"/>
      <c r="DQ150" s="1246"/>
      <c r="DR150" s="264"/>
      <c r="DS150" s="264"/>
      <c r="DT150" s="264"/>
      <c r="DU150" s="264"/>
      <c r="DV150" s="264"/>
      <c r="DW150" s="264"/>
      <c r="DX150" s="264"/>
      <c r="DY150" s="1520">
        <f t="shared" ref="DY150:EJ150" si="286">DY103/DY148</f>
        <v>2.252978055335968E-2</v>
      </c>
      <c r="DZ150" s="1520">
        <f t="shared" si="286"/>
        <v>4.2321683222727273E-2</v>
      </c>
      <c r="EA150" s="1520">
        <f t="shared" si="286"/>
        <v>5.1806424992631883E-2</v>
      </c>
      <c r="EB150" s="1520">
        <f t="shared" si="286"/>
        <v>6.5297559145834988E-2</v>
      </c>
      <c r="EC150" s="1520">
        <f t="shared" si="286"/>
        <v>7.4109818661542787E-2</v>
      </c>
      <c r="ED150" s="1520">
        <f t="shared" si="286"/>
        <v>8.466481056068613E-2</v>
      </c>
      <c r="EE150" s="1520">
        <f t="shared" si="286"/>
        <v>9.4777388391250425E-2</v>
      </c>
      <c r="EF150" s="1520">
        <f t="shared" si="286"/>
        <v>0.1044608436730726</v>
      </c>
      <c r="EG150" s="1520">
        <f t="shared" si="286"/>
        <v>0.11372811678375398</v>
      </c>
      <c r="EH150" s="1520">
        <f t="shared" si="286"/>
        <v>0.12259180561878659</v>
      </c>
      <c r="EI150" s="1520">
        <f t="shared" si="286"/>
        <v>0.13070163640297672</v>
      </c>
      <c r="EJ150" s="1521">
        <f t="shared" si="286"/>
        <v>0.13844630204083619</v>
      </c>
    </row>
    <row r="151" spans="1:231" ht="13.5" customHeight="1">
      <c r="A151" s="4"/>
      <c r="H151" s="4"/>
      <c r="I151" s="1557" t="s">
        <v>482</v>
      </c>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20"/>
      <c r="AM151" s="20"/>
      <c r="AN151" s="20"/>
      <c r="AO151" s="20"/>
      <c r="AP151" s="20"/>
      <c r="AQ151" s="20"/>
      <c r="AR151" s="20"/>
      <c r="AS151" s="20"/>
      <c r="AT151" s="615"/>
      <c r="AU151" s="141"/>
      <c r="AV151" s="141"/>
      <c r="AW151" s="576"/>
      <c r="AX151" s="636"/>
      <c r="AY151" s="174"/>
      <c r="AZ151" s="174"/>
      <c r="BA151" s="574"/>
      <c r="BB151" s="636"/>
      <c r="BC151" s="174"/>
      <c r="BD151" s="174"/>
      <c r="BE151" s="574"/>
      <c r="BF151" s="636"/>
      <c r="BG151" s="174"/>
      <c r="BH151" s="174"/>
      <c r="BI151" s="574"/>
      <c r="BJ151" s="636"/>
      <c r="BK151" s="174"/>
      <c r="BL151" s="174"/>
      <c r="BM151" s="574"/>
      <c r="BN151" s="726"/>
      <c r="BO151" s="174"/>
      <c r="BP151" s="174"/>
      <c r="BQ151" s="174"/>
      <c r="BR151" s="730"/>
      <c r="BS151" s="1162"/>
      <c r="BT151" s="266"/>
      <c r="BU151" s="266"/>
      <c r="BV151" s="730"/>
      <c r="BW151" s="178"/>
      <c r="BX151" s="178"/>
      <c r="BY151" s="583"/>
      <c r="BZ151" s="178"/>
      <c r="CA151" s="178"/>
      <c r="CB151" s="178"/>
      <c r="CC151" s="583"/>
      <c r="CD151" s="646"/>
      <c r="CE151" s="178"/>
      <c r="CF151" s="178"/>
      <c r="CG151" s="583"/>
      <c r="CH151" s="174"/>
      <c r="CI151" s="174"/>
      <c r="CJ151" s="174"/>
      <c r="CK151" s="174"/>
      <c r="CL151" s="174"/>
      <c r="CM151" s="174"/>
      <c r="CN151" s="174"/>
      <c r="CO151" s="174"/>
      <c r="CP151" s="174"/>
      <c r="CQ151" s="174"/>
      <c r="CR151" s="174"/>
      <c r="CS151" s="174"/>
      <c r="CT151" s="174"/>
      <c r="CU151" s="174"/>
      <c r="CV151" s="174"/>
      <c r="CW151" s="174"/>
      <c r="CX151" s="174"/>
      <c r="CY151" s="174"/>
      <c r="CZ151" s="174"/>
      <c r="DA151" s="174"/>
      <c r="DB151" s="174"/>
      <c r="DC151" s="174"/>
      <c r="DD151" s="174"/>
      <c r="DE151" s="174"/>
      <c r="DF151" s="174"/>
      <c r="DG151" s="174"/>
      <c r="DH151" s="174"/>
      <c r="DI151" s="574"/>
      <c r="DJ151" s="1139"/>
      <c r="DK151" s="141"/>
      <c r="DL151" s="141"/>
      <c r="DM151" s="141"/>
      <c r="DN151" s="141"/>
      <c r="DO151" s="141"/>
      <c r="DP151" s="141"/>
      <c r="DQ151" s="615"/>
      <c r="DR151" s="141"/>
      <c r="DS151" s="141"/>
      <c r="DT151" s="141"/>
      <c r="DU151" s="141"/>
      <c r="DV151" s="141"/>
      <c r="DW151" s="141"/>
      <c r="DX151" s="141"/>
      <c r="DY151" s="364"/>
      <c r="DZ151" s="1445">
        <f>+(DZ150-+DY150)*10000</f>
        <v>197.91902669367593</v>
      </c>
      <c r="EA151" s="1445">
        <f>+(EA150-+DZ150)*10000</f>
        <v>94.847417699046105</v>
      </c>
      <c r="EB151" s="1445">
        <f t="shared" ref="EB151:EJ151" si="287">+(EB150-+EA150)*10000</f>
        <v>134.91134153203106</v>
      </c>
      <c r="EC151" s="1445">
        <f t="shared" si="287"/>
        <v>88.122595157077981</v>
      </c>
      <c r="ED151" s="1445">
        <f t="shared" si="287"/>
        <v>105.54991899143343</v>
      </c>
      <c r="EE151" s="1445">
        <f t="shared" si="287"/>
        <v>101.12577830564295</v>
      </c>
      <c r="EF151" s="1445">
        <f t="shared" si="287"/>
        <v>96.834552818221709</v>
      </c>
      <c r="EG151" s="1445">
        <f t="shared" si="287"/>
        <v>92.67273110681387</v>
      </c>
      <c r="EH151" s="1445">
        <f t="shared" si="287"/>
        <v>88.636888350326075</v>
      </c>
      <c r="EI151" s="1445">
        <f t="shared" si="287"/>
        <v>81.098307841901274</v>
      </c>
      <c r="EJ151" s="1497">
        <f t="shared" si="287"/>
        <v>77.44665637859471</v>
      </c>
      <c r="EK151" s="99"/>
      <c r="EL151" s="99"/>
      <c r="EM151" s="99"/>
      <c r="EN151" s="99"/>
      <c r="EO151" s="99"/>
      <c r="EP151" s="99"/>
      <c r="EQ151" s="99"/>
      <c r="ER151" s="99"/>
      <c r="ES151" s="99"/>
      <c r="ET151" s="99"/>
      <c r="EU151" s="99"/>
      <c r="EV151" s="99"/>
      <c r="EW151" s="99"/>
      <c r="EX151" s="99"/>
      <c r="EY151" s="99"/>
      <c r="EZ151" s="99"/>
      <c r="FA151" s="99"/>
      <c r="FB151" s="99"/>
      <c r="FC151" s="99"/>
      <c r="FD151" s="99"/>
      <c r="FE151" s="99"/>
      <c r="FF151" s="99"/>
      <c r="FG151" s="99"/>
      <c r="FH151" s="99"/>
      <c r="FI151" s="99"/>
      <c r="FJ151" s="99"/>
      <c r="FK151" s="99"/>
      <c r="FL151" s="99"/>
      <c r="FM151" s="99"/>
      <c r="FN151" s="99"/>
      <c r="FO151" s="99"/>
      <c r="FP151" s="99"/>
      <c r="FQ151" s="99"/>
      <c r="FR151" s="99"/>
      <c r="FS151" s="99"/>
      <c r="FT151" s="99"/>
      <c r="FU151" s="99"/>
      <c r="FV151" s="99"/>
      <c r="FW151" s="99"/>
      <c r="FX151" s="99"/>
      <c r="FY151" s="99"/>
      <c r="FZ151" s="99"/>
      <c r="GA151" s="99"/>
      <c r="GB151" s="99"/>
      <c r="GC151" s="99"/>
      <c r="GD151" s="99"/>
      <c r="GE151" s="99"/>
      <c r="GF151" s="99"/>
      <c r="GG151" s="99"/>
      <c r="GH151" s="99"/>
      <c r="GI151" s="99"/>
      <c r="GJ151" s="99"/>
      <c r="GK151" s="99"/>
      <c r="GL151" s="99"/>
      <c r="GM151" s="99"/>
      <c r="GN151" s="99"/>
      <c r="GO151" s="99"/>
      <c r="GP151" s="99"/>
      <c r="GQ151" s="99"/>
      <c r="GR151" s="99"/>
      <c r="GS151" s="99"/>
      <c r="GT151" s="99"/>
      <c r="GU151" s="99"/>
      <c r="GV151" s="99"/>
      <c r="GW151" s="99"/>
      <c r="GX151" s="99"/>
      <c r="GY151" s="99"/>
      <c r="GZ151" s="99"/>
      <c r="HA151" s="99"/>
      <c r="HB151" s="99"/>
      <c r="HC151" s="99"/>
      <c r="HD151" s="99"/>
      <c r="HE151" s="99"/>
      <c r="HF151" s="99"/>
      <c r="HG151" s="99"/>
      <c r="HH151" s="99"/>
      <c r="HI151" s="99"/>
      <c r="HJ151" s="99"/>
      <c r="HK151" s="99"/>
      <c r="HL151" s="99"/>
      <c r="HM151" s="99"/>
      <c r="HN151" s="99"/>
      <c r="HO151" s="99"/>
      <c r="HP151" s="99"/>
      <c r="HQ151" s="99"/>
      <c r="HR151" s="99"/>
      <c r="HS151" s="99"/>
      <c r="HT151" s="99"/>
      <c r="HU151" s="99"/>
      <c r="HV151" s="99"/>
      <c r="HW151" s="99"/>
    </row>
    <row r="152" spans="1:231" ht="13.5" customHeight="1">
      <c r="A152" s="4"/>
      <c r="H152" s="4"/>
      <c r="I152" s="723"/>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20"/>
      <c r="AM152" s="20"/>
      <c r="AN152" s="20"/>
      <c r="AO152" s="20"/>
      <c r="AP152" s="20"/>
      <c r="AQ152" s="20"/>
      <c r="AR152" s="20"/>
      <c r="AS152" s="20"/>
      <c r="AT152" s="615"/>
      <c r="AU152" s="141"/>
      <c r="AV152" s="141"/>
      <c r="AW152" s="576"/>
      <c r="AX152" s="636"/>
      <c r="AY152" s="174"/>
      <c r="AZ152" s="174"/>
      <c r="BA152" s="574"/>
      <c r="BB152" s="636"/>
      <c r="BC152" s="174"/>
      <c r="BD152" s="174"/>
      <c r="BE152" s="574"/>
      <c r="BF152" s="636"/>
      <c r="BG152" s="174"/>
      <c r="BH152" s="174"/>
      <c r="BI152" s="574"/>
      <c r="BJ152" s="636"/>
      <c r="BK152" s="174"/>
      <c r="BL152" s="174"/>
      <c r="BM152" s="574"/>
      <c r="BN152" s="726"/>
      <c r="BO152" s="174"/>
      <c r="BP152" s="174"/>
      <c r="BQ152" s="174"/>
      <c r="BR152" s="737"/>
      <c r="BS152" s="785"/>
      <c r="BT152" s="785"/>
      <c r="BU152" s="785"/>
      <c r="BV152" s="737"/>
      <c r="BW152" s="174"/>
      <c r="BX152" s="174"/>
      <c r="BY152" s="574"/>
      <c r="BZ152" s="174"/>
      <c r="CA152" s="174"/>
      <c r="CB152" s="174"/>
      <c r="CC152" s="574"/>
      <c r="CD152" s="636"/>
      <c r="CE152" s="174"/>
      <c r="CF152" s="174"/>
      <c r="CG152" s="574"/>
      <c r="CH152" s="174"/>
      <c r="CI152" s="174"/>
      <c r="CJ152" s="174"/>
      <c r="CK152" s="174"/>
      <c r="CL152" s="174"/>
      <c r="CM152" s="174"/>
      <c r="CN152" s="174"/>
      <c r="CO152" s="174"/>
      <c r="CP152" s="174"/>
      <c r="CQ152" s="174"/>
      <c r="CR152" s="174"/>
      <c r="CS152" s="174"/>
      <c r="CT152" s="174"/>
      <c r="CU152" s="174"/>
      <c r="CV152" s="174"/>
      <c r="CW152" s="174"/>
      <c r="CX152" s="174"/>
      <c r="CY152" s="174"/>
      <c r="CZ152" s="174"/>
      <c r="DA152" s="174"/>
      <c r="DB152" s="174"/>
      <c r="DC152" s="174"/>
      <c r="DD152" s="174"/>
      <c r="DE152" s="174"/>
      <c r="DF152" s="174"/>
      <c r="DG152" s="174"/>
      <c r="DH152" s="174"/>
      <c r="DI152" s="574"/>
      <c r="DJ152" s="1139"/>
      <c r="DK152" s="141"/>
      <c r="DL152" s="141"/>
      <c r="DM152" s="141"/>
      <c r="DN152" s="141"/>
      <c r="DO152" s="141"/>
      <c r="DP152" s="141"/>
      <c r="DQ152" s="615"/>
      <c r="DR152" s="141"/>
      <c r="DS152" s="141"/>
      <c r="DT152" s="141"/>
      <c r="DU152" s="141"/>
      <c r="DV152" s="141"/>
      <c r="DW152" s="141"/>
      <c r="DX152" s="141"/>
      <c r="DY152" s="95"/>
      <c r="DZ152" s="178"/>
      <c r="EA152" s="1292"/>
      <c r="EB152" s="178"/>
      <c r="EC152" s="3"/>
      <c r="ED152" s="3"/>
      <c r="EE152" s="3"/>
      <c r="EF152" s="3"/>
      <c r="EG152" s="174"/>
      <c r="EH152" s="174"/>
      <c r="EI152" s="174"/>
      <c r="EJ152" s="574"/>
      <c r="EK152" s="99"/>
      <c r="EL152" s="99"/>
      <c r="EM152" s="99"/>
      <c r="EN152" s="99"/>
      <c r="EO152" s="99"/>
      <c r="EP152" s="99"/>
      <c r="EQ152" s="99"/>
      <c r="ER152" s="99"/>
      <c r="ES152" s="99"/>
      <c r="ET152" s="99"/>
      <c r="EU152" s="99"/>
      <c r="EV152" s="99"/>
      <c r="EW152" s="99"/>
      <c r="EX152" s="99"/>
      <c r="EY152" s="99"/>
      <c r="EZ152" s="99"/>
      <c r="FA152" s="99"/>
      <c r="FB152" s="99"/>
      <c r="FC152" s="99"/>
      <c r="FD152" s="99"/>
      <c r="FE152" s="99"/>
      <c r="FF152" s="99"/>
      <c r="FG152" s="99"/>
      <c r="FH152" s="99"/>
      <c r="FI152" s="99"/>
      <c r="FJ152" s="99"/>
      <c r="FK152" s="99"/>
      <c r="FL152" s="99"/>
      <c r="FM152" s="99"/>
      <c r="FN152" s="99"/>
      <c r="FO152" s="99"/>
      <c r="FP152" s="99"/>
      <c r="FQ152" s="99"/>
      <c r="FR152" s="99"/>
      <c r="FS152" s="99"/>
      <c r="FT152" s="99"/>
      <c r="FU152" s="99"/>
      <c r="FV152" s="99"/>
      <c r="FW152" s="99"/>
      <c r="FX152" s="99"/>
      <c r="FY152" s="99"/>
      <c r="FZ152" s="99"/>
      <c r="GA152" s="99"/>
      <c r="GB152" s="99"/>
      <c r="GC152" s="99"/>
      <c r="GD152" s="99"/>
      <c r="GE152" s="99"/>
      <c r="GF152" s="99"/>
      <c r="GG152" s="99"/>
      <c r="GH152" s="99"/>
      <c r="GI152" s="99"/>
      <c r="GJ152" s="99"/>
      <c r="GK152" s="99"/>
      <c r="GL152" s="99"/>
      <c r="GM152" s="99"/>
      <c r="GN152" s="99"/>
      <c r="GO152" s="99"/>
      <c r="GP152" s="99"/>
      <c r="GQ152" s="99"/>
      <c r="GR152" s="99"/>
      <c r="GS152" s="99"/>
      <c r="GT152" s="99"/>
      <c r="GU152" s="99"/>
      <c r="GV152" s="99"/>
      <c r="GW152" s="99"/>
      <c r="GX152" s="99"/>
      <c r="GY152" s="99"/>
      <c r="GZ152" s="99"/>
      <c r="HA152" s="99"/>
      <c r="HB152" s="99"/>
      <c r="HC152" s="99"/>
      <c r="HD152" s="99"/>
      <c r="HE152" s="99"/>
      <c r="HF152" s="99"/>
      <c r="HG152" s="99"/>
      <c r="HH152" s="99"/>
      <c r="HI152" s="99"/>
      <c r="HJ152" s="99"/>
      <c r="HK152" s="99"/>
      <c r="HL152" s="99"/>
      <c r="HM152" s="99"/>
      <c r="HN152" s="99"/>
      <c r="HO152" s="99"/>
      <c r="HP152" s="99"/>
      <c r="HQ152" s="99"/>
      <c r="HR152" s="99"/>
      <c r="HS152" s="99"/>
      <c r="HT152" s="99"/>
      <c r="HU152" s="99"/>
      <c r="HV152" s="99"/>
      <c r="HW152" s="99"/>
    </row>
    <row r="153" spans="1:231" s="99" customFormat="1" ht="13.5" customHeight="1">
      <c r="A153" s="8"/>
      <c r="B153"/>
      <c r="C153"/>
      <c r="D153"/>
      <c r="E153"/>
      <c r="F153"/>
      <c r="G153"/>
      <c r="H153" s="8"/>
      <c r="I153" s="1828" t="s">
        <v>542</v>
      </c>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1246"/>
      <c r="AU153" s="264"/>
      <c r="AV153" s="264"/>
      <c r="AW153" s="575"/>
      <c r="AX153" s="831"/>
      <c r="AY153" s="1205"/>
      <c r="AZ153" s="1205"/>
      <c r="BA153" s="1215"/>
      <c r="BB153" s="831"/>
      <c r="BC153" s="1205"/>
      <c r="BD153" s="1205"/>
      <c r="BE153" s="1215"/>
      <c r="BF153" s="831"/>
      <c r="BG153" s="1205"/>
      <c r="BH153" s="1205"/>
      <c r="BI153" s="1215"/>
      <c r="BJ153" s="831"/>
      <c r="BK153" s="1205"/>
      <c r="BL153" s="1205"/>
      <c r="BM153" s="1215"/>
      <c r="BN153" s="1207"/>
      <c r="BO153" s="805"/>
      <c r="BP153" s="805"/>
      <c r="BQ153" s="805"/>
      <c r="BR153" s="1829"/>
      <c r="BS153" s="806"/>
      <c r="BT153" s="806"/>
      <c r="BU153" s="1830"/>
      <c r="BV153" s="1205"/>
      <c r="BW153" s="1205"/>
      <c r="BX153" s="1205"/>
      <c r="BY153" s="1215"/>
      <c r="BZ153" s="1205"/>
      <c r="CA153" s="1205"/>
      <c r="CB153" s="1205"/>
      <c r="CC153" s="1215"/>
      <c r="CD153" s="831"/>
      <c r="CE153" s="1205"/>
      <c r="CF153" s="1205"/>
      <c r="CG153" s="1215"/>
      <c r="CH153" s="1205"/>
      <c r="CI153" s="1205"/>
      <c r="CJ153" s="1205"/>
      <c r="CK153" s="1205"/>
      <c r="CL153" s="1205"/>
      <c r="CM153" s="1205"/>
      <c r="CN153" s="1205"/>
      <c r="CO153" s="1205"/>
      <c r="CP153" s="1205"/>
      <c r="CQ153" s="1205"/>
      <c r="CR153" s="1205"/>
      <c r="CS153" s="1205"/>
      <c r="CT153" s="1205"/>
      <c r="CU153" s="1205"/>
      <c r="CV153" s="1205"/>
      <c r="CW153" s="1205"/>
      <c r="CX153" s="1205"/>
      <c r="CY153" s="1205"/>
      <c r="CZ153" s="1205"/>
      <c r="DA153" s="1205"/>
      <c r="DB153" s="1205"/>
      <c r="DC153" s="1205"/>
      <c r="DD153" s="1205"/>
      <c r="DE153" s="1205"/>
      <c r="DF153" s="1205"/>
      <c r="DG153" s="1205"/>
      <c r="DH153" s="1205"/>
      <c r="DI153" s="1215"/>
      <c r="DJ153" s="1140"/>
      <c r="DK153" s="264"/>
      <c r="DL153" s="264"/>
      <c r="DM153" s="264"/>
      <c r="DN153" s="264"/>
      <c r="DO153" s="264"/>
      <c r="DP153" s="264"/>
      <c r="DQ153" s="1246"/>
      <c r="DR153" s="264"/>
      <c r="DS153" s="264"/>
      <c r="DT153" s="264"/>
      <c r="DU153" s="264"/>
      <c r="DV153" s="264"/>
      <c r="DW153" s="264"/>
      <c r="DX153" s="264"/>
      <c r="DY153" s="264"/>
      <c r="DZ153" s="264"/>
      <c r="EA153" s="264"/>
      <c r="EB153" s="1205"/>
      <c r="EC153" s="1205"/>
      <c r="ED153" s="1205"/>
      <c r="EE153" s="1205"/>
      <c r="EF153" s="1205"/>
      <c r="EG153" s="1205"/>
      <c r="EH153" s="1205"/>
      <c r="EI153" s="1205"/>
      <c r="EJ153" s="1215"/>
    </row>
    <row r="154" spans="1:231" s="99" customFormat="1" ht="13.5" customHeight="1">
      <c r="A154" s="8"/>
      <c r="B154"/>
      <c r="C154"/>
      <c r="D154"/>
      <c r="E154"/>
      <c r="F154"/>
      <c r="G154"/>
      <c r="H154" s="8"/>
      <c r="I154" s="1831" t="s">
        <v>543</v>
      </c>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1246"/>
      <c r="AU154" s="264"/>
      <c r="AV154" s="264"/>
      <c r="AW154" s="575"/>
      <c r="AX154" s="831"/>
      <c r="AY154" s="1205"/>
      <c r="AZ154" s="1205"/>
      <c r="BA154" s="1215"/>
      <c r="BB154" s="831"/>
      <c r="BC154" s="1205"/>
      <c r="BD154" s="1205"/>
      <c r="BE154" s="1215"/>
      <c r="BF154" s="831"/>
      <c r="BG154" s="1205"/>
      <c r="BH154" s="1205"/>
      <c r="BI154" s="1215"/>
      <c r="BJ154" s="831"/>
      <c r="BK154" s="1205"/>
      <c r="BL154" s="1205"/>
      <c r="BM154" s="1215"/>
      <c r="BN154" s="1207"/>
      <c r="BO154" s="805"/>
      <c r="BP154" s="805"/>
      <c r="BQ154" s="805"/>
      <c r="BR154" s="1829"/>
      <c r="BS154" s="806"/>
      <c r="BT154" s="1250">
        <v>0.5</v>
      </c>
      <c r="BU154" s="1428">
        <v>0.5</v>
      </c>
      <c r="BV154" s="1250">
        <v>0.56000000000000005</v>
      </c>
      <c r="BW154" s="1250">
        <v>0.56999999999999995</v>
      </c>
      <c r="BX154" s="1250">
        <v>0.59</v>
      </c>
      <c r="BY154" s="1428">
        <v>0.57999999999999996</v>
      </c>
      <c r="BZ154" s="1250">
        <v>0.54</v>
      </c>
      <c r="CA154" s="1250">
        <v>0.49</v>
      </c>
      <c r="CB154" s="1250">
        <v>0.45</v>
      </c>
      <c r="CC154" s="1250">
        <v>0.41</v>
      </c>
      <c r="CD154" s="831"/>
      <c r="CE154" s="1205"/>
      <c r="CF154" s="1205"/>
      <c r="CG154" s="1215"/>
      <c r="CH154" s="1205"/>
      <c r="CI154" s="1205"/>
      <c r="CJ154" s="1205"/>
      <c r="CK154" s="1205"/>
      <c r="CL154" s="1205"/>
      <c r="CM154" s="1205"/>
      <c r="CN154" s="1205"/>
      <c r="CO154" s="1205"/>
      <c r="CP154" s="1205"/>
      <c r="CQ154" s="1205"/>
      <c r="CR154" s="1205"/>
      <c r="CS154" s="1205"/>
      <c r="CT154" s="1205"/>
      <c r="CU154" s="1205"/>
      <c r="CV154" s="1205"/>
      <c r="CW154" s="1205"/>
      <c r="CX154" s="1205"/>
      <c r="CY154" s="1205"/>
      <c r="CZ154" s="1205"/>
      <c r="DA154" s="1205"/>
      <c r="DB154" s="1205"/>
      <c r="DC154" s="1205"/>
      <c r="DD154" s="1205"/>
      <c r="DE154" s="1205"/>
      <c r="DF154" s="1205"/>
      <c r="DG154" s="1205"/>
      <c r="DH154" s="1205"/>
      <c r="DI154" s="1215"/>
      <c r="DJ154" s="1140"/>
      <c r="DK154" s="264"/>
      <c r="DL154" s="264"/>
      <c r="DM154" s="264"/>
      <c r="DN154" s="264"/>
      <c r="DO154" s="264"/>
      <c r="DP154" s="264"/>
      <c r="DQ154" s="1246"/>
      <c r="DR154" s="264"/>
      <c r="DS154" s="264"/>
      <c r="DT154" s="264"/>
      <c r="DU154" s="264"/>
      <c r="DV154" s="264"/>
      <c r="DW154" s="264"/>
      <c r="DX154" s="264"/>
      <c r="DY154" s="264"/>
      <c r="DZ154" s="264"/>
      <c r="EA154" s="264"/>
      <c r="EB154" s="1205"/>
      <c r="EC154" s="1205"/>
      <c r="ED154" s="1205"/>
      <c r="EE154" s="1205"/>
      <c r="EF154" s="1205"/>
      <c r="EG154" s="1205"/>
      <c r="EH154" s="1205"/>
      <c r="EI154" s="1205"/>
      <c r="EJ154" s="1215"/>
    </row>
    <row r="155" spans="1:231" s="99" customFormat="1" ht="13.5" customHeight="1">
      <c r="A155" s="8"/>
      <c r="B155"/>
      <c r="C155"/>
      <c r="D155"/>
      <c r="E155"/>
      <c r="F155"/>
      <c r="G155"/>
      <c r="H155" s="8"/>
      <c r="I155" s="1831" t="s">
        <v>544</v>
      </c>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1246"/>
      <c r="AU155" s="264"/>
      <c r="AV155" s="264"/>
      <c r="AW155" s="575"/>
      <c r="AX155" s="831"/>
      <c r="AY155" s="1205"/>
      <c r="AZ155" s="1205"/>
      <c r="BA155" s="1215"/>
      <c r="BB155" s="831"/>
      <c r="BC155" s="1205"/>
      <c r="BD155" s="1205"/>
      <c r="BE155" s="1215"/>
      <c r="BF155" s="831"/>
      <c r="BG155" s="1205"/>
      <c r="BH155" s="1205"/>
      <c r="BI155" s="1215"/>
      <c r="BJ155" s="831"/>
      <c r="BK155" s="1205"/>
      <c r="BL155" s="1205"/>
      <c r="BM155" s="1215"/>
      <c r="BN155" s="1207"/>
      <c r="BO155" s="805"/>
      <c r="BP155" s="805"/>
      <c r="BQ155" s="805"/>
      <c r="BR155" s="1829"/>
      <c r="BS155" s="806"/>
      <c r="BT155" s="1144">
        <f>97*(1+BT154)</f>
        <v>145.5</v>
      </c>
      <c r="BU155" s="1213">
        <f>101*(1+BU154)</f>
        <v>151.5</v>
      </c>
      <c r="BV155" s="1144">
        <f t="shared" ref="BV155:CC155" si="288">BR55*(1+BV154)</f>
        <v>166.217454</v>
      </c>
      <c r="BW155" s="1144">
        <f t="shared" si="288"/>
        <v>180.78628499999996</v>
      </c>
      <c r="BX155" s="1144">
        <f t="shared" si="288"/>
        <v>189.92215853549996</v>
      </c>
      <c r="BY155" s="1213">
        <f t="shared" si="288"/>
        <v>196.53693786000002</v>
      </c>
      <c r="BZ155" s="1144">
        <f t="shared" si="288"/>
        <v>207.13</v>
      </c>
      <c r="CA155" s="1144">
        <f t="shared" si="288"/>
        <v>219.18794</v>
      </c>
      <c r="CB155" s="1144">
        <f t="shared" si="288"/>
        <v>229.535</v>
      </c>
      <c r="CC155" s="1144">
        <f t="shared" si="288"/>
        <v>231.71234999999999</v>
      </c>
      <c r="CD155" s="831"/>
      <c r="CE155" s="1205"/>
      <c r="CF155" s="1205"/>
      <c r="CG155" s="1215"/>
      <c r="CH155" s="1205"/>
      <c r="CI155" s="1205"/>
      <c r="CJ155" s="1205"/>
      <c r="CK155" s="1205"/>
      <c r="CL155" s="1205"/>
      <c r="CM155" s="1205"/>
      <c r="CN155" s="1205"/>
      <c r="CO155" s="1205"/>
      <c r="CP155" s="1205"/>
      <c r="CQ155" s="1205"/>
      <c r="CR155" s="1205"/>
      <c r="CS155" s="1205"/>
      <c r="CT155" s="1205"/>
      <c r="CU155" s="1205"/>
      <c r="CV155" s="1205"/>
      <c r="CW155" s="1205"/>
      <c r="CX155" s="1205"/>
      <c r="CY155" s="1205"/>
      <c r="CZ155" s="1205"/>
      <c r="DA155" s="1205"/>
      <c r="DB155" s="1205"/>
      <c r="DC155" s="1205"/>
      <c r="DD155" s="1205"/>
      <c r="DE155" s="1205"/>
      <c r="DF155" s="1205"/>
      <c r="DG155" s="1205"/>
      <c r="DH155" s="1205"/>
      <c r="DI155" s="1215"/>
      <c r="DJ155" s="1140"/>
      <c r="DK155" s="264"/>
      <c r="DL155" s="264"/>
      <c r="DM155" s="264"/>
      <c r="DN155" s="264"/>
      <c r="DO155" s="264"/>
      <c r="DP155" s="264"/>
      <c r="DQ155" s="1246"/>
      <c r="DR155" s="264"/>
      <c r="DS155" s="264"/>
      <c r="DT155" s="264"/>
      <c r="DU155" s="264"/>
      <c r="DV155" s="264"/>
      <c r="DW155" s="264"/>
      <c r="DX155" s="264"/>
      <c r="DY155" s="264"/>
      <c r="DZ155" s="264"/>
      <c r="EA155" s="264"/>
      <c r="EB155" s="1205"/>
      <c r="EC155" s="1205"/>
      <c r="ED155" s="1205"/>
      <c r="EE155" s="1205"/>
      <c r="EF155" s="1205"/>
      <c r="EG155" s="1205"/>
      <c r="EH155" s="1205"/>
      <c r="EI155" s="1205"/>
      <c r="EJ155" s="1215"/>
    </row>
    <row r="156" spans="1:231" s="99" customFormat="1" ht="13.5" customHeight="1">
      <c r="A156" s="8"/>
      <c r="B156"/>
      <c r="C156"/>
      <c r="D156"/>
      <c r="E156"/>
      <c r="F156"/>
      <c r="G156"/>
      <c r="H156" s="8"/>
      <c r="I156" s="1831" t="s">
        <v>545</v>
      </c>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1246"/>
      <c r="AU156" s="264"/>
      <c r="AV156" s="264"/>
      <c r="AW156" s="575"/>
      <c r="AX156" s="831"/>
      <c r="AY156" s="1205"/>
      <c r="AZ156" s="1205"/>
      <c r="BA156" s="1215"/>
      <c r="BB156" s="831"/>
      <c r="BC156" s="1205"/>
      <c r="BD156" s="1205"/>
      <c r="BE156" s="1215"/>
      <c r="BF156" s="831"/>
      <c r="BG156" s="1205"/>
      <c r="BH156" s="1205"/>
      <c r="BI156" s="1215"/>
      <c r="BJ156" s="831"/>
      <c r="BK156" s="1205"/>
      <c r="BL156" s="1205"/>
      <c r="BM156" s="1215"/>
      <c r="BN156" s="1207"/>
      <c r="BO156" s="805"/>
      <c r="BP156" s="805"/>
      <c r="BQ156" s="805"/>
      <c r="BR156" s="1829"/>
      <c r="BS156" s="806"/>
      <c r="BT156" s="1144">
        <f t="shared" ref="BT156:CC156" si="289">BT55</f>
        <v>119.44789844999998</v>
      </c>
      <c r="BU156" s="1213">
        <f t="shared" si="289"/>
        <v>124.390467</v>
      </c>
      <c r="BV156" s="1144">
        <f t="shared" si="289"/>
        <v>134.5</v>
      </c>
      <c r="BW156" s="1144">
        <f t="shared" si="289"/>
        <v>147.10599999999999</v>
      </c>
      <c r="BX156" s="1144">
        <f t="shared" si="289"/>
        <v>158.30000000000001</v>
      </c>
      <c r="BY156" s="1213">
        <f t="shared" si="289"/>
        <v>164.33500000000001</v>
      </c>
      <c r="BZ156" s="1144">
        <f t="shared" si="289"/>
        <v>175.30099999999999</v>
      </c>
      <c r="CA156" s="1144">
        <f t="shared" si="289"/>
        <v>189.72499999999999</v>
      </c>
      <c r="CB156" s="1144">
        <f t="shared" si="289"/>
        <v>197.054</v>
      </c>
      <c r="CC156" s="1144">
        <f t="shared" si="289"/>
        <v>199.51400000000001</v>
      </c>
      <c r="CD156" s="831"/>
      <c r="CE156" s="1205"/>
      <c r="CF156" s="1205"/>
      <c r="CG156" s="1215"/>
      <c r="CH156" s="1205"/>
      <c r="CI156" s="1205"/>
      <c r="CJ156" s="1205"/>
      <c r="CK156" s="1205"/>
      <c r="CL156" s="1205"/>
      <c r="CM156" s="1205"/>
      <c r="CN156" s="1205"/>
      <c r="CO156" s="1205"/>
      <c r="CP156" s="1205"/>
      <c r="CQ156" s="1205"/>
      <c r="CR156" s="1205"/>
      <c r="CS156" s="1205"/>
      <c r="CT156" s="1205"/>
      <c r="CU156" s="1205"/>
      <c r="CV156" s="1205"/>
      <c r="CW156" s="1205"/>
      <c r="CX156" s="1205"/>
      <c r="CY156" s="1205"/>
      <c r="CZ156" s="1205"/>
      <c r="DA156" s="1205"/>
      <c r="DB156" s="1205"/>
      <c r="DC156" s="1205"/>
      <c r="DD156" s="1205"/>
      <c r="DE156" s="1205"/>
      <c r="DF156" s="1205"/>
      <c r="DG156" s="1205"/>
      <c r="DH156" s="1205"/>
      <c r="DI156" s="1215"/>
      <c r="DJ156" s="1140"/>
      <c r="DK156" s="264"/>
      <c r="DL156" s="264"/>
      <c r="DM156" s="264"/>
      <c r="DN156" s="264"/>
      <c r="DO156" s="264"/>
      <c r="DP156" s="264"/>
      <c r="DQ156" s="1246"/>
      <c r="DR156" s="264"/>
      <c r="DS156" s="264"/>
      <c r="DT156" s="264"/>
      <c r="DU156" s="264"/>
      <c r="DV156" s="264"/>
      <c r="DW156" s="264"/>
      <c r="DX156" s="264"/>
      <c r="DY156" s="264"/>
      <c r="DZ156" s="264"/>
      <c r="EA156" s="264"/>
      <c r="EB156" s="1205"/>
      <c r="EC156" s="1205"/>
      <c r="ED156" s="1205"/>
      <c r="EE156" s="1205"/>
      <c r="EF156" s="1205"/>
      <c r="EG156" s="1205"/>
      <c r="EH156" s="1205"/>
      <c r="EI156" s="1205"/>
      <c r="EJ156" s="1215"/>
    </row>
    <row r="157" spans="1:231" s="99" customFormat="1" ht="13.5" customHeight="1">
      <c r="A157" s="8"/>
      <c r="B157"/>
      <c r="C157"/>
      <c r="D157"/>
      <c r="E157"/>
      <c r="F157"/>
      <c r="G157"/>
      <c r="H157" s="8"/>
      <c r="I157" s="1831" t="s">
        <v>546</v>
      </c>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1246"/>
      <c r="AU157" s="264"/>
      <c r="AV157" s="264"/>
      <c r="AW157" s="575"/>
      <c r="AX157" s="831"/>
      <c r="AY157" s="1205"/>
      <c r="AZ157" s="1205"/>
      <c r="BA157" s="1215"/>
      <c r="BB157" s="831"/>
      <c r="BC157" s="1205"/>
      <c r="BD157" s="1205"/>
      <c r="BE157" s="1215"/>
      <c r="BF157" s="831"/>
      <c r="BG157" s="1205"/>
      <c r="BH157" s="1205"/>
      <c r="BI157" s="1215"/>
      <c r="BJ157" s="831"/>
      <c r="BK157" s="1205"/>
      <c r="BL157" s="1205"/>
      <c r="BM157" s="1215"/>
      <c r="BN157" s="1207"/>
      <c r="BO157" s="805"/>
      <c r="BP157" s="805"/>
      <c r="BQ157" s="805"/>
      <c r="BR157" s="1829"/>
      <c r="BS157" s="806"/>
      <c r="BT157" s="1144">
        <f t="shared" ref="BT157:BY157" si="290">BT155-BT156</f>
        <v>26.052101550000017</v>
      </c>
      <c r="BU157" s="1213">
        <f t="shared" si="290"/>
        <v>27.109532999999999</v>
      </c>
      <c r="BV157" s="1144">
        <f t="shared" si="290"/>
        <v>31.717454000000004</v>
      </c>
      <c r="BW157" s="1144">
        <f t="shared" si="290"/>
        <v>33.680284999999969</v>
      </c>
      <c r="BX157" s="1144">
        <f t="shared" si="290"/>
        <v>31.622158535499949</v>
      </c>
      <c r="BY157" s="1213">
        <f t="shared" si="290"/>
        <v>32.201937860000015</v>
      </c>
      <c r="BZ157" s="1144">
        <f>BZ155-BZ156</f>
        <v>31.829000000000008</v>
      </c>
      <c r="CA157" s="1144">
        <f>CA155-CA156</f>
        <v>29.462940000000003</v>
      </c>
      <c r="CB157" s="1144">
        <f>CB155-CB156</f>
        <v>32.480999999999995</v>
      </c>
      <c r="CC157" s="1144">
        <f>CC155-CC156</f>
        <v>32.198349999999976</v>
      </c>
      <c r="CD157" s="831"/>
      <c r="CE157" s="1205"/>
      <c r="CF157" s="1205"/>
      <c r="CG157" s="1215"/>
      <c r="CH157" s="1205"/>
      <c r="CI157" s="1205"/>
      <c r="CJ157" s="1205"/>
      <c r="CK157" s="1205"/>
      <c r="CL157" s="1205"/>
      <c r="CM157" s="1205"/>
      <c r="CN157" s="1205"/>
      <c r="CO157" s="1205"/>
      <c r="CP157" s="1205"/>
      <c r="CQ157" s="1205"/>
      <c r="CR157" s="1205"/>
      <c r="CS157" s="1205"/>
      <c r="CT157" s="1205"/>
      <c r="CU157" s="1205"/>
      <c r="CV157" s="1205"/>
      <c r="CW157" s="1205"/>
      <c r="CX157" s="1205"/>
      <c r="CY157" s="1205"/>
      <c r="CZ157" s="1205"/>
      <c r="DA157" s="1205"/>
      <c r="DB157" s="1205"/>
      <c r="DC157" s="1205"/>
      <c r="DD157" s="1205"/>
      <c r="DE157" s="1205"/>
      <c r="DF157" s="1205"/>
      <c r="DG157" s="1205"/>
      <c r="DH157" s="1205"/>
      <c r="DI157" s="1215"/>
      <c r="DJ157" s="1140"/>
      <c r="DK157" s="264"/>
      <c r="DL157" s="264"/>
      <c r="DM157" s="264"/>
      <c r="DN157" s="264"/>
      <c r="DO157" s="264"/>
      <c r="DP157" s="264"/>
      <c r="DQ157" s="1246"/>
      <c r="DR157" s="264"/>
      <c r="DS157" s="264"/>
      <c r="DT157" s="264"/>
      <c r="DU157" s="264"/>
      <c r="DV157" s="264"/>
      <c r="DW157" s="264"/>
      <c r="DX157" s="264"/>
      <c r="DY157" s="264"/>
      <c r="DZ157" s="264"/>
      <c r="EA157" s="264"/>
      <c r="EB157" s="1205"/>
      <c r="EC157" s="1205"/>
      <c r="ED157" s="1205"/>
      <c r="EE157" s="1205"/>
      <c r="EF157" s="1205"/>
      <c r="EG157" s="1205"/>
      <c r="EH157" s="1205"/>
      <c r="EI157" s="1205"/>
      <c r="EJ157" s="1215"/>
    </row>
    <row r="158" spans="1:231" s="99" customFormat="1" ht="13.5" customHeight="1">
      <c r="A158" s="8"/>
      <c r="B158"/>
      <c r="C158"/>
      <c r="D158"/>
      <c r="E158"/>
      <c r="F158"/>
      <c r="G158"/>
      <c r="H158" s="8"/>
      <c r="I158" s="1831"/>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1246"/>
      <c r="AU158" s="264"/>
      <c r="AV158" s="264"/>
      <c r="AW158" s="575"/>
      <c r="AX158" s="831"/>
      <c r="AY158" s="1205"/>
      <c r="AZ158" s="1205"/>
      <c r="BA158" s="1215"/>
      <c r="BB158" s="831"/>
      <c r="BC158" s="1205"/>
      <c r="BD158" s="1205"/>
      <c r="BE158" s="1215"/>
      <c r="BF158" s="831"/>
      <c r="BG158" s="1205"/>
      <c r="BH158" s="1205"/>
      <c r="BI158" s="1215"/>
      <c r="BJ158" s="831"/>
      <c r="BK158" s="1205"/>
      <c r="BL158" s="1205"/>
      <c r="BM158" s="1215"/>
      <c r="BN158" s="1207"/>
      <c r="BO158" s="805"/>
      <c r="BP158" s="805"/>
      <c r="BQ158" s="805"/>
      <c r="BR158" s="1829"/>
      <c r="BS158" s="806"/>
      <c r="BT158" s="806"/>
      <c r="BU158" s="1830"/>
      <c r="BV158" s="1205"/>
      <c r="BW158" s="1205"/>
      <c r="BX158" s="1247"/>
      <c r="BY158" s="1832"/>
      <c r="BZ158" s="1205"/>
      <c r="CA158" s="1205"/>
      <c r="CB158" s="1205"/>
      <c r="CC158" s="1205"/>
      <c r="CD158" s="831"/>
      <c r="CE158" s="1205"/>
      <c r="CF158" s="1205"/>
      <c r="CG158" s="1215"/>
      <c r="CH158" s="1205"/>
      <c r="CI158" s="1205"/>
      <c r="CJ158" s="1205"/>
      <c r="CK158" s="1205"/>
      <c r="CL158" s="1205"/>
      <c r="CM158" s="1205"/>
      <c r="CN158" s="1205"/>
      <c r="CO158" s="1205"/>
      <c r="CP158" s="1205"/>
      <c r="CQ158" s="1205"/>
      <c r="CR158" s="1205"/>
      <c r="CS158" s="1205"/>
      <c r="CT158" s="1205"/>
      <c r="CU158" s="1205"/>
      <c r="CV158" s="1205"/>
      <c r="CW158" s="1205"/>
      <c r="CX158" s="1205"/>
      <c r="CY158" s="1205"/>
      <c r="CZ158" s="1205"/>
      <c r="DA158" s="1205"/>
      <c r="DB158" s="1205"/>
      <c r="DC158" s="1205"/>
      <c r="DD158" s="1205"/>
      <c r="DE158" s="1205"/>
      <c r="DF158" s="1205"/>
      <c r="DG158" s="1205"/>
      <c r="DH158" s="1205"/>
      <c r="DI158" s="1215"/>
      <c r="DJ158" s="1140"/>
      <c r="DK158" s="264"/>
      <c r="DL158" s="264"/>
      <c r="DM158" s="264"/>
      <c r="DN158" s="264"/>
      <c r="DO158" s="264"/>
      <c r="DP158" s="264"/>
      <c r="DQ158" s="1246"/>
      <c r="DR158" s="264"/>
      <c r="DS158" s="264"/>
      <c r="DT158" s="264"/>
      <c r="DU158" s="264"/>
      <c r="DV158" s="264"/>
      <c r="DW158" s="264"/>
      <c r="DX158" s="264"/>
      <c r="DY158" s="264"/>
      <c r="DZ158" s="264"/>
      <c r="EA158" s="264"/>
      <c r="EB158" s="1205"/>
      <c r="EC158" s="1205"/>
      <c r="ED158" s="1205"/>
      <c r="EE158" s="1205"/>
      <c r="EF158" s="1205"/>
      <c r="EG158" s="1205"/>
      <c r="EH158" s="1205"/>
      <c r="EI158" s="1205"/>
      <c r="EJ158" s="1215"/>
    </row>
    <row r="159" spans="1:231" s="99" customFormat="1" ht="13.5" customHeight="1">
      <c r="A159" s="8"/>
      <c r="B159"/>
      <c r="C159"/>
      <c r="D159"/>
      <c r="E159"/>
      <c r="F159"/>
      <c r="G159"/>
      <c r="H159" s="8"/>
      <c r="I159" s="1831" t="s">
        <v>550</v>
      </c>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1246"/>
      <c r="AU159" s="264"/>
      <c r="AV159" s="264"/>
      <c r="AW159" s="575"/>
      <c r="AX159" s="831"/>
      <c r="AY159" s="1205"/>
      <c r="AZ159" s="1205"/>
      <c r="BA159" s="1215"/>
      <c r="BB159" s="831"/>
      <c r="BC159" s="1205"/>
      <c r="BD159" s="1205"/>
      <c r="BE159" s="1215"/>
      <c r="BF159" s="831"/>
      <c r="BG159" s="1205"/>
      <c r="BH159" s="1205"/>
      <c r="BI159" s="1215"/>
      <c r="BJ159" s="831"/>
      <c r="BK159" s="1205"/>
      <c r="BL159" s="1205"/>
      <c r="BM159" s="1215"/>
      <c r="BN159" s="1207"/>
      <c r="BO159" s="805"/>
      <c r="BP159" s="805"/>
      <c r="BQ159" s="805"/>
      <c r="BR159" s="1829"/>
      <c r="BS159" s="806"/>
      <c r="BT159" s="1250">
        <v>0.69</v>
      </c>
      <c r="BU159" s="1428">
        <v>0.69</v>
      </c>
      <c r="BV159" s="1250">
        <v>0.71</v>
      </c>
      <c r="BW159" s="1250">
        <v>0.7</v>
      </c>
      <c r="BX159" s="1250">
        <v>0.71</v>
      </c>
      <c r="BY159" s="1428">
        <v>0.63</v>
      </c>
      <c r="BZ159" s="1250">
        <v>0.63</v>
      </c>
      <c r="CA159" s="1250">
        <v>0.52</v>
      </c>
      <c r="CB159" s="1250">
        <v>0.52</v>
      </c>
      <c r="CC159" s="1250">
        <v>0.63</v>
      </c>
      <c r="CD159" s="831"/>
      <c r="CE159" s="1205"/>
      <c r="CF159" s="1205"/>
      <c r="CG159" s="1215"/>
      <c r="CH159" s="1205"/>
      <c r="CI159" s="1205"/>
      <c r="CJ159" s="1205"/>
      <c r="CK159" s="1205"/>
      <c r="CL159" s="1205"/>
      <c r="CM159" s="1205"/>
      <c r="CN159" s="1205"/>
      <c r="CO159" s="1205"/>
      <c r="CP159" s="1205"/>
      <c r="CQ159" s="1205"/>
      <c r="CR159" s="1205"/>
      <c r="CS159" s="1205"/>
      <c r="CT159" s="1205"/>
      <c r="CU159" s="1205"/>
      <c r="CV159" s="1205"/>
      <c r="CW159" s="1205"/>
      <c r="CX159" s="1205"/>
      <c r="CY159" s="1205"/>
      <c r="CZ159" s="1205"/>
      <c r="DA159" s="1205"/>
      <c r="DB159" s="1205"/>
      <c r="DC159" s="1205"/>
      <c r="DD159" s="1205"/>
      <c r="DE159" s="1205"/>
      <c r="DF159" s="1205"/>
      <c r="DG159" s="1205"/>
      <c r="DH159" s="1205"/>
      <c r="DI159" s="1215"/>
      <c r="DJ159" s="1140"/>
      <c r="DK159" s="264"/>
      <c r="DL159" s="264"/>
      <c r="DM159" s="264"/>
      <c r="DN159" s="264"/>
      <c r="DO159" s="264"/>
      <c r="DP159" s="264"/>
      <c r="DQ159" s="1246"/>
      <c r="DR159" s="264"/>
      <c r="DS159" s="264"/>
      <c r="DT159" s="264"/>
      <c r="DU159" s="264"/>
      <c r="DV159" s="264"/>
      <c r="DW159" s="264"/>
      <c r="DX159" s="264"/>
      <c r="DY159" s="264"/>
      <c r="DZ159" s="264"/>
      <c r="EA159" s="264"/>
      <c r="EB159" s="1205"/>
      <c r="EC159" s="1205"/>
      <c r="ED159" s="1205"/>
      <c r="EE159" s="1205"/>
      <c r="EF159" s="1205"/>
      <c r="EG159" s="1205"/>
      <c r="EH159" s="1205"/>
      <c r="EI159" s="1205"/>
      <c r="EJ159" s="1215"/>
    </row>
    <row r="160" spans="1:231" s="99" customFormat="1" ht="13.5" customHeight="1">
      <c r="A160" s="8"/>
      <c r="B160"/>
      <c r="C160"/>
      <c r="D160"/>
      <c r="E160"/>
      <c r="F160"/>
      <c r="G160"/>
      <c r="H160" s="8"/>
      <c r="I160" s="1831"/>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1246"/>
      <c r="AU160" s="264"/>
      <c r="AV160" s="264"/>
      <c r="AW160" s="575"/>
      <c r="AX160" s="831"/>
      <c r="AY160" s="1205"/>
      <c r="AZ160" s="1205"/>
      <c r="BA160" s="1215"/>
      <c r="BB160" s="831"/>
      <c r="BC160" s="1205"/>
      <c r="BD160" s="1205"/>
      <c r="BE160" s="1215"/>
      <c r="BF160" s="831"/>
      <c r="BG160" s="1205"/>
      <c r="BH160" s="1205"/>
      <c r="BI160" s="1215"/>
      <c r="BJ160" s="831"/>
      <c r="BK160" s="1205"/>
      <c r="BL160" s="1205"/>
      <c r="BM160" s="1215"/>
      <c r="BN160" s="1207"/>
      <c r="BO160" s="805"/>
      <c r="BP160" s="805"/>
      <c r="BQ160" s="805"/>
      <c r="BR160" s="1829"/>
      <c r="BS160" s="806"/>
      <c r="BT160" s="806"/>
      <c r="BU160" s="1830"/>
      <c r="BV160" s="1205"/>
      <c r="BW160" s="1205"/>
      <c r="BX160" s="1205"/>
      <c r="BY160" s="1215"/>
      <c r="BZ160" s="1205"/>
      <c r="CA160" s="1205"/>
      <c r="CB160" s="1205"/>
      <c r="CC160" s="1205"/>
      <c r="CD160" s="831"/>
      <c r="CE160" s="1205"/>
      <c r="CF160" s="1205"/>
      <c r="CG160" s="1215"/>
      <c r="CH160" s="1205"/>
      <c r="CI160" s="1205"/>
      <c r="CJ160" s="1205"/>
      <c r="CK160" s="1205"/>
      <c r="CL160" s="1205"/>
      <c r="CM160" s="1205"/>
      <c r="CN160" s="1205"/>
      <c r="CO160" s="1205"/>
      <c r="CP160" s="1205"/>
      <c r="CQ160" s="1205"/>
      <c r="CR160" s="1205"/>
      <c r="CS160" s="1205"/>
      <c r="CT160" s="1205"/>
      <c r="CU160" s="1205"/>
      <c r="CV160" s="1205"/>
      <c r="CW160" s="1205"/>
      <c r="CX160" s="1205"/>
      <c r="CY160" s="1205"/>
      <c r="CZ160" s="1205"/>
      <c r="DA160" s="1205"/>
      <c r="DB160" s="1205"/>
      <c r="DC160" s="1205"/>
      <c r="DD160" s="1205"/>
      <c r="DE160" s="1205"/>
      <c r="DF160" s="1205"/>
      <c r="DG160" s="1205"/>
      <c r="DH160" s="1205"/>
      <c r="DI160" s="1215"/>
      <c r="DJ160" s="1140"/>
      <c r="DK160" s="264"/>
      <c r="DL160" s="264"/>
      <c r="DM160" s="264"/>
      <c r="DN160" s="264"/>
      <c r="DO160" s="264"/>
      <c r="DP160" s="264"/>
      <c r="DQ160" s="1246"/>
      <c r="DR160" s="264"/>
      <c r="DS160" s="264"/>
      <c r="DT160" s="264"/>
      <c r="DU160" s="264"/>
      <c r="DV160" s="264"/>
      <c r="DW160" s="264"/>
      <c r="DX160" s="264"/>
      <c r="DY160" s="264"/>
      <c r="DZ160" s="264"/>
      <c r="EA160" s="264"/>
      <c r="EB160" s="1205"/>
      <c r="EC160" s="1205"/>
      <c r="ED160" s="1205"/>
      <c r="EE160" s="1205"/>
      <c r="EF160" s="1205"/>
      <c r="EG160" s="1205"/>
      <c r="EH160" s="1205"/>
      <c r="EI160" s="1205"/>
      <c r="EJ160" s="1215"/>
    </row>
    <row r="161" spans="1:231" s="99" customFormat="1" ht="13.5" customHeight="1">
      <c r="A161" s="8"/>
      <c r="B161"/>
      <c r="C161"/>
      <c r="D161"/>
      <c r="E161"/>
      <c r="F161"/>
      <c r="G161"/>
      <c r="H161" s="8"/>
      <c r="I161" s="1831" t="s">
        <v>547</v>
      </c>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1246"/>
      <c r="AU161" s="264"/>
      <c r="AV161" s="264"/>
      <c r="AW161" s="575"/>
      <c r="AX161" s="831"/>
      <c r="AY161" s="1205"/>
      <c r="AZ161" s="1205"/>
      <c r="BA161" s="1215"/>
      <c r="BB161" s="831"/>
      <c r="BC161" s="1205"/>
      <c r="BD161" s="1205"/>
      <c r="BE161" s="1215"/>
      <c r="BF161" s="831"/>
      <c r="BG161" s="1205"/>
      <c r="BH161" s="1205"/>
      <c r="BI161" s="1215"/>
      <c r="BJ161" s="831"/>
      <c r="BK161" s="1205"/>
      <c r="BL161" s="1205"/>
      <c r="BM161" s="1215"/>
      <c r="BN161" s="1207"/>
      <c r="BO161" s="805"/>
      <c r="BP161" s="805"/>
      <c r="BQ161" s="805"/>
      <c r="BR161" s="1829"/>
      <c r="BS161" s="806"/>
      <c r="BT161" s="806"/>
      <c r="BU161" s="1830"/>
      <c r="BV161" s="1205"/>
      <c r="BW161" s="1205"/>
      <c r="BX161" s="1205"/>
      <c r="BY161" s="1215"/>
      <c r="BZ161" s="1205"/>
      <c r="CA161" s="1205"/>
      <c r="CB161" s="1205"/>
      <c r="CC161" s="1205"/>
      <c r="CD161" s="831"/>
      <c r="CE161" s="1205"/>
      <c r="CF161" s="1205"/>
      <c r="CG161" s="1215"/>
      <c r="CH161" s="1205"/>
      <c r="CI161" s="1205"/>
      <c r="CJ161" s="1205"/>
      <c r="CK161" s="1205"/>
      <c r="CL161" s="1205"/>
      <c r="CM161" s="1205"/>
      <c r="CN161" s="1205"/>
      <c r="CO161" s="1205"/>
      <c r="CP161" s="1205"/>
      <c r="CQ161" s="1205"/>
      <c r="CR161" s="1205"/>
      <c r="CS161" s="1205"/>
      <c r="CT161" s="1205"/>
      <c r="CU161" s="1205"/>
      <c r="CV161" s="1205"/>
      <c r="CW161" s="1205"/>
      <c r="CX161" s="1205"/>
      <c r="CY161" s="1205"/>
      <c r="CZ161" s="1205"/>
      <c r="DA161" s="1205"/>
      <c r="DB161" s="1205"/>
      <c r="DC161" s="1205"/>
      <c r="DD161" s="1205"/>
      <c r="DE161" s="1205"/>
      <c r="DF161" s="1205"/>
      <c r="DG161" s="1205"/>
      <c r="DH161" s="1205"/>
      <c r="DI161" s="1215"/>
      <c r="DJ161" s="1140"/>
      <c r="DK161" s="264"/>
      <c r="DL161" s="264"/>
      <c r="DM161" s="264"/>
      <c r="DN161" s="264"/>
      <c r="DO161" s="264"/>
      <c r="DP161" s="264"/>
      <c r="DQ161" s="1246"/>
      <c r="DR161" s="264"/>
      <c r="DS161" s="264"/>
      <c r="DT161" s="264"/>
      <c r="DU161" s="264"/>
      <c r="DV161" s="264"/>
      <c r="DW161" s="264"/>
      <c r="DX161" s="264"/>
      <c r="DY161" s="264"/>
      <c r="DZ161" s="264"/>
      <c r="EA161" s="264"/>
      <c r="EB161" s="1205"/>
      <c r="EC161" s="1205"/>
      <c r="ED161" s="1205"/>
      <c r="EE161" s="1205"/>
      <c r="EF161" s="1205"/>
      <c r="EG161" s="1205"/>
      <c r="EH161" s="1205"/>
      <c r="EI161" s="1205"/>
      <c r="EJ161" s="1215"/>
    </row>
    <row r="162" spans="1:231" s="99" customFormat="1" ht="13.5" customHeight="1">
      <c r="A162" s="8"/>
      <c r="B162"/>
      <c r="C162"/>
      <c r="D162"/>
      <c r="E162"/>
      <c r="F162"/>
      <c r="G162"/>
      <c r="H162" s="8"/>
      <c r="I162" s="1833" t="s">
        <v>548</v>
      </c>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1246"/>
      <c r="AU162" s="264"/>
      <c r="AV162" s="264"/>
      <c r="AW162" s="575"/>
      <c r="AX162" s="831"/>
      <c r="AY162" s="1205"/>
      <c r="AZ162" s="1205"/>
      <c r="BA162" s="1215"/>
      <c r="BB162" s="831"/>
      <c r="BC162" s="1205"/>
      <c r="BD162" s="1205"/>
      <c r="BE162" s="1215"/>
      <c r="BF162" s="831"/>
      <c r="BG162" s="1205"/>
      <c r="BH162" s="1205"/>
      <c r="BI162" s="1215"/>
      <c r="BJ162" s="831"/>
      <c r="BK162" s="1205"/>
      <c r="BL162" s="1205"/>
      <c r="BM162" s="1215"/>
      <c r="BN162" s="1207"/>
      <c r="BO162" s="805"/>
      <c r="BP162" s="805"/>
      <c r="BQ162" s="805"/>
      <c r="BR162" s="1829"/>
      <c r="BT162" s="1250">
        <v>0.56999999999999995</v>
      </c>
      <c r="BU162" s="1428">
        <v>0.62</v>
      </c>
      <c r="BV162" s="1250">
        <v>0.83</v>
      </c>
      <c r="BW162" s="1250">
        <v>0.73</v>
      </c>
      <c r="BX162" s="1250">
        <v>0.8</v>
      </c>
      <c r="BY162" s="1428">
        <v>0.95</v>
      </c>
      <c r="BZ162" s="1250">
        <v>0.86</v>
      </c>
      <c r="CA162" s="1250">
        <v>0.92</v>
      </c>
      <c r="CB162" s="1250">
        <v>0.88</v>
      </c>
      <c r="CC162" s="1250">
        <v>0.64</v>
      </c>
      <c r="CD162" s="831"/>
      <c r="CE162" s="1205"/>
      <c r="CF162" s="1205"/>
      <c r="CG162" s="1215"/>
      <c r="CH162" s="1205"/>
      <c r="CI162" s="1205"/>
      <c r="CJ162" s="1205"/>
      <c r="CK162" s="1205"/>
      <c r="CL162" s="1205"/>
      <c r="CM162" s="1205"/>
      <c r="CN162" s="1205"/>
      <c r="CO162" s="1205"/>
      <c r="CP162" s="1205"/>
      <c r="CQ162" s="1205"/>
      <c r="CR162" s="1205"/>
      <c r="CS162" s="1205"/>
      <c r="CT162" s="1205"/>
      <c r="CU162" s="1205"/>
      <c r="CV162" s="1205"/>
      <c r="CW162" s="1205"/>
      <c r="CX162" s="1205"/>
      <c r="CY162" s="1205"/>
      <c r="CZ162" s="1205"/>
      <c r="DA162" s="1205"/>
      <c r="DB162" s="1205"/>
      <c r="DC162" s="1205"/>
      <c r="DD162" s="1205"/>
      <c r="DE162" s="1205"/>
      <c r="DF162" s="1205"/>
      <c r="DG162" s="1205"/>
      <c r="DH162" s="1205"/>
      <c r="DI162" s="1215"/>
      <c r="DJ162" s="1140"/>
      <c r="DK162" s="264"/>
      <c r="DL162" s="264"/>
      <c r="DM162" s="264"/>
      <c r="DN162" s="264"/>
      <c r="DO162" s="264"/>
      <c r="DP162" s="264"/>
      <c r="DQ162" s="1246"/>
      <c r="DR162" s="264"/>
      <c r="DS162" s="264"/>
      <c r="DT162" s="264"/>
      <c r="DU162" s="264"/>
      <c r="DV162" s="264"/>
      <c r="DW162" s="264"/>
      <c r="DX162" s="264"/>
      <c r="DY162" s="264"/>
      <c r="DZ162" s="264"/>
      <c r="EA162" s="264"/>
      <c r="EB162" s="1205"/>
      <c r="EC162" s="1205"/>
      <c r="ED162" s="1205"/>
      <c r="EE162" s="1205"/>
      <c r="EF162" s="1205"/>
      <c r="EG162" s="1205"/>
      <c r="EH162" s="1205"/>
      <c r="EI162" s="1205"/>
      <c r="EJ162" s="1215"/>
    </row>
    <row r="163" spans="1:231" s="99" customFormat="1" ht="13.5" customHeight="1">
      <c r="A163" s="8"/>
      <c r="B163"/>
      <c r="C163"/>
      <c r="D163"/>
      <c r="E163"/>
      <c r="F163"/>
      <c r="G163"/>
      <c r="H163" s="8"/>
      <c r="I163" s="1833" t="s">
        <v>549</v>
      </c>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1246"/>
      <c r="AU163" s="264"/>
      <c r="AV163" s="264"/>
      <c r="AW163" s="575"/>
      <c r="AX163" s="831"/>
      <c r="AY163" s="1205"/>
      <c r="AZ163" s="1205"/>
      <c r="BA163" s="1215"/>
      <c r="BB163" s="831"/>
      <c r="BC163" s="1205"/>
      <c r="BD163" s="1205"/>
      <c r="BE163" s="1215"/>
      <c r="BF163" s="831"/>
      <c r="BG163" s="1205"/>
      <c r="BH163" s="1205"/>
      <c r="BI163" s="1215"/>
      <c r="BJ163" s="831"/>
      <c r="BK163" s="1205"/>
      <c r="BL163" s="1205"/>
      <c r="BM163" s="1215"/>
      <c r="BN163" s="1207"/>
      <c r="BO163" s="805"/>
      <c r="BP163" s="805"/>
      <c r="BQ163" s="805"/>
      <c r="BR163" s="1829"/>
      <c r="BS163" s="1250">
        <v>0.48</v>
      </c>
      <c r="BT163" s="1250">
        <v>0.45</v>
      </c>
      <c r="BU163" s="1428">
        <v>0.48</v>
      </c>
      <c r="BV163" s="1250">
        <v>0.74</v>
      </c>
      <c r="BW163" s="1250">
        <v>0.68</v>
      </c>
      <c r="BX163" s="1250">
        <v>0.79</v>
      </c>
      <c r="BY163" s="1428">
        <v>1</v>
      </c>
      <c r="BZ163" s="1250">
        <v>0.98</v>
      </c>
      <c r="CA163" s="1250">
        <v>1.07</v>
      </c>
      <c r="CB163" s="1250">
        <v>0.98</v>
      </c>
      <c r="CC163" s="1250">
        <v>0.7</v>
      </c>
      <c r="CD163" s="831"/>
      <c r="CE163" s="1205"/>
      <c r="CF163" s="1205"/>
      <c r="CG163" s="1215"/>
      <c r="CH163" s="1205"/>
      <c r="CI163" s="1205"/>
      <c r="CJ163" s="1205"/>
      <c r="CK163" s="1205"/>
      <c r="CL163" s="1205"/>
      <c r="CM163" s="1205"/>
      <c r="CN163" s="1205"/>
      <c r="CO163" s="1205"/>
      <c r="CP163" s="1205"/>
      <c r="CQ163" s="1205"/>
      <c r="CR163" s="1205"/>
      <c r="CS163" s="1205"/>
      <c r="CT163" s="1205"/>
      <c r="CU163" s="1205"/>
      <c r="CV163" s="1205"/>
      <c r="CW163" s="1205"/>
      <c r="CX163" s="1205"/>
      <c r="CY163" s="1205"/>
      <c r="CZ163" s="1205"/>
      <c r="DA163" s="1205"/>
      <c r="DB163" s="1205"/>
      <c r="DC163" s="1205"/>
      <c r="DD163" s="1205"/>
      <c r="DE163" s="1205"/>
      <c r="DF163" s="1205"/>
      <c r="DG163" s="1205"/>
      <c r="DH163" s="1205"/>
      <c r="DI163" s="1215"/>
      <c r="DJ163" s="1140"/>
      <c r="DK163" s="264"/>
      <c r="DL163" s="264"/>
      <c r="DM163" s="264"/>
      <c r="DN163" s="264"/>
      <c r="DO163" s="264"/>
      <c r="DP163" s="264"/>
      <c r="DQ163" s="1246"/>
      <c r="DR163" s="264"/>
      <c r="DS163" s="264"/>
      <c r="DT163" s="264"/>
      <c r="DU163" s="264"/>
      <c r="DV163" s="264"/>
      <c r="DW163" s="264"/>
      <c r="DX163" s="264"/>
      <c r="DY163" s="264"/>
      <c r="DZ163" s="264"/>
      <c r="EA163" s="264"/>
      <c r="EB163" s="1205"/>
      <c r="EC163" s="1205"/>
      <c r="ED163" s="1205"/>
      <c r="EE163" s="1205"/>
      <c r="EF163" s="1205"/>
      <c r="EG163" s="1205"/>
      <c r="EH163" s="1205"/>
      <c r="EI163" s="1205"/>
      <c r="EJ163" s="1215"/>
    </row>
    <row r="164" spans="1:231" ht="13.5" customHeight="1">
      <c r="A164" s="4"/>
      <c r="H164" s="4"/>
      <c r="I164" s="789"/>
      <c r="J164" s="20"/>
      <c r="K164" s="20"/>
      <c r="L164" s="20"/>
      <c r="M164" s="20"/>
      <c r="N164" s="20"/>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20"/>
      <c r="AM164" s="20"/>
      <c r="AN164" s="20"/>
      <c r="AO164" s="20"/>
      <c r="AP164" s="20"/>
      <c r="AQ164" s="20"/>
      <c r="AR164" s="20"/>
      <c r="AS164" s="20"/>
      <c r="AT164" s="615"/>
      <c r="AU164" s="141"/>
      <c r="AV164" s="141"/>
      <c r="AW164" s="576"/>
      <c r="AX164" s="636"/>
      <c r="AY164" s="174"/>
      <c r="AZ164" s="174"/>
      <c r="BA164" s="574"/>
      <c r="BB164" s="636"/>
      <c r="BC164" s="174"/>
      <c r="BD164" s="174"/>
      <c r="BE164" s="574"/>
      <c r="BF164" s="636"/>
      <c r="BG164" s="174"/>
      <c r="BH164" s="174"/>
      <c r="BI164" s="574"/>
      <c r="BJ164" s="636"/>
      <c r="BK164" s="174"/>
      <c r="BL164" s="174"/>
      <c r="BM164" s="574"/>
      <c r="BN164" s="734"/>
      <c r="BO164" s="755"/>
      <c r="BP164" s="755"/>
      <c r="BQ164" s="755"/>
      <c r="BR164" s="737"/>
      <c r="BS164" s="806"/>
      <c r="BT164" s="785"/>
      <c r="BU164" s="1444"/>
      <c r="BV164" s="174"/>
      <c r="BW164" s="174"/>
      <c r="BX164" s="174"/>
      <c r="BY164" s="1215"/>
      <c r="BZ164" s="174"/>
      <c r="CA164" s="174"/>
      <c r="CB164" s="174"/>
      <c r="CC164" s="574"/>
      <c r="CD164" s="636"/>
      <c r="CE164" s="174"/>
      <c r="CF164" s="174"/>
      <c r="CG164" s="574"/>
      <c r="CH164" s="174"/>
      <c r="CI164" s="174"/>
      <c r="CJ164" s="174"/>
      <c r="CK164" s="174"/>
      <c r="CL164" s="174"/>
      <c r="CM164" s="174"/>
      <c r="CN164" s="174"/>
      <c r="CO164" s="174"/>
      <c r="CP164" s="174"/>
      <c r="CQ164" s="174"/>
      <c r="CR164" s="174"/>
      <c r="CS164" s="174"/>
      <c r="CT164" s="174"/>
      <c r="CU164" s="174"/>
      <c r="CV164" s="174"/>
      <c r="CW164" s="174"/>
      <c r="CX164" s="174"/>
      <c r="CY164" s="174"/>
      <c r="CZ164" s="174"/>
      <c r="DA164" s="174"/>
      <c r="DB164" s="174"/>
      <c r="DC164" s="174"/>
      <c r="DD164" s="174"/>
      <c r="DE164" s="174"/>
      <c r="DF164" s="174"/>
      <c r="DG164" s="174"/>
      <c r="DH164" s="174"/>
      <c r="DI164" s="574"/>
      <c r="DJ164" s="1139"/>
      <c r="DK164" s="141"/>
      <c r="DL164" s="141"/>
      <c r="DM164" s="141"/>
      <c r="DN164" s="141"/>
      <c r="DO164" s="141"/>
      <c r="DP164" s="141"/>
      <c r="DQ164" s="615"/>
      <c r="DR164" s="141"/>
      <c r="DS164" s="141"/>
      <c r="DT164" s="141"/>
      <c r="DU164" s="141"/>
      <c r="DV164" s="141"/>
      <c r="DW164" s="141"/>
      <c r="DX164" s="141"/>
      <c r="DY164" s="141"/>
      <c r="DZ164" s="141"/>
      <c r="EA164" s="141"/>
      <c r="EB164" s="174"/>
      <c r="EC164" s="174"/>
      <c r="ED164" s="174"/>
      <c r="EE164" s="174"/>
      <c r="EF164" s="174"/>
      <c r="EG164" s="174"/>
      <c r="EH164" s="174"/>
      <c r="EI164" s="174"/>
      <c r="EJ164" s="574"/>
      <c r="EK164" s="99"/>
      <c r="EL164" s="99"/>
      <c r="EM164" s="99"/>
      <c r="EN164" s="99"/>
      <c r="EO164" s="99"/>
      <c r="EP164" s="99"/>
      <c r="EQ164" s="99"/>
      <c r="ER164" s="99"/>
      <c r="ES164" s="99"/>
      <c r="ET164" s="99"/>
      <c r="EU164" s="99"/>
      <c r="EV164" s="99"/>
      <c r="EW164" s="99"/>
      <c r="EX164" s="99"/>
      <c r="EY164" s="99"/>
      <c r="EZ164" s="99"/>
      <c r="FA164" s="99"/>
      <c r="FB164" s="99"/>
      <c r="FC164" s="99"/>
      <c r="FD164" s="99"/>
      <c r="FE164" s="99"/>
      <c r="FF164" s="99"/>
      <c r="FG164" s="99"/>
      <c r="FH164" s="99"/>
      <c r="FI164" s="99"/>
      <c r="FJ164" s="99"/>
      <c r="FK164" s="99"/>
      <c r="FL164" s="99"/>
      <c r="FM164" s="99"/>
      <c r="FN164" s="99"/>
      <c r="FO164" s="99"/>
      <c r="FP164" s="99"/>
      <c r="FQ164" s="99"/>
      <c r="FR164" s="99"/>
      <c r="FS164" s="99"/>
      <c r="FT164" s="99"/>
      <c r="FU164" s="99"/>
      <c r="FV164" s="99"/>
      <c r="FW164" s="99"/>
      <c r="FX164" s="99"/>
      <c r="FY164" s="99"/>
      <c r="FZ164" s="99"/>
      <c r="GA164" s="99"/>
      <c r="GB164" s="99"/>
      <c r="GC164" s="99"/>
      <c r="GD164" s="99"/>
      <c r="GE164" s="99"/>
      <c r="GF164" s="99"/>
      <c r="GG164" s="99"/>
      <c r="GH164" s="99"/>
      <c r="GI164" s="99"/>
      <c r="GJ164" s="99"/>
      <c r="GK164" s="99"/>
      <c r="GL164" s="99"/>
      <c r="GM164" s="99"/>
      <c r="GN164" s="99"/>
      <c r="GO164" s="99"/>
      <c r="GP164" s="99"/>
      <c r="GQ164" s="99"/>
      <c r="GR164" s="99"/>
      <c r="GS164" s="99"/>
      <c r="GT164" s="99"/>
      <c r="GU164" s="99"/>
      <c r="GV164" s="99"/>
      <c r="GW164" s="99"/>
      <c r="GX164" s="99"/>
      <c r="GY164" s="99"/>
      <c r="GZ164" s="99"/>
      <c r="HA164" s="99"/>
      <c r="HB164" s="99"/>
      <c r="HC164" s="99"/>
      <c r="HD164" s="99"/>
      <c r="HE164" s="99"/>
      <c r="HF164" s="99"/>
      <c r="HG164" s="99"/>
      <c r="HH164" s="99"/>
      <c r="HI164" s="99"/>
      <c r="HJ164" s="99"/>
      <c r="HK164" s="99"/>
      <c r="HL164" s="99"/>
      <c r="HM164" s="99"/>
      <c r="HN164" s="99"/>
      <c r="HO164" s="99"/>
      <c r="HP164" s="99"/>
      <c r="HQ164" s="99"/>
      <c r="HR164" s="99"/>
      <c r="HS164" s="99"/>
      <c r="HT164" s="99"/>
      <c r="HU164" s="99"/>
      <c r="HV164" s="99"/>
      <c r="HW164" s="99"/>
    </row>
    <row r="165" spans="1:231" ht="13.5" hidden="1" customHeight="1" outlineLevel="1">
      <c r="A165" s="4"/>
      <c r="H165" s="4"/>
      <c r="I165" s="789"/>
      <c r="J165" s="20"/>
      <c r="K165" s="20"/>
      <c r="L165" s="20"/>
      <c r="M165" s="20"/>
      <c r="N165" s="20"/>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20"/>
      <c r="AM165" s="20"/>
      <c r="AN165" s="20"/>
      <c r="AO165" s="20"/>
      <c r="AP165" s="20"/>
      <c r="AQ165" s="20"/>
      <c r="AR165" s="20"/>
      <c r="AS165" s="20"/>
      <c r="AT165" s="615"/>
      <c r="AU165" s="141"/>
      <c r="AV165" s="141"/>
      <c r="AW165" s="576"/>
      <c r="AX165" s="636"/>
      <c r="AY165" s="174"/>
      <c r="AZ165" s="174"/>
      <c r="BA165" s="574"/>
      <c r="BB165" s="636"/>
      <c r="BC165" s="174"/>
      <c r="BD165" s="174"/>
      <c r="BE165" s="574"/>
      <c r="BF165" s="636"/>
      <c r="BG165" s="174"/>
      <c r="BH165" s="174"/>
      <c r="BI165" s="574"/>
      <c r="BJ165" s="636"/>
      <c r="BK165" s="174"/>
      <c r="BL165" s="174"/>
      <c r="BM165" s="574"/>
      <c r="BN165" s="734"/>
      <c r="BO165" s="755"/>
      <c r="BP165" s="755"/>
      <c r="BQ165" s="755"/>
      <c r="BR165" s="737"/>
      <c r="BS165" s="806"/>
      <c r="BT165" s="785"/>
      <c r="BU165" s="1444"/>
      <c r="BV165" s="174"/>
      <c r="BW165" s="174"/>
      <c r="BX165" s="174"/>
      <c r="BY165" s="574"/>
      <c r="BZ165" s="174"/>
      <c r="CA165" s="174"/>
      <c r="CB165" s="174"/>
      <c r="CC165" s="574"/>
      <c r="CD165" s="636"/>
      <c r="CE165" s="174"/>
      <c r="CF165" s="174"/>
      <c r="CG165" s="574"/>
      <c r="CH165" s="174"/>
      <c r="CI165" s="174"/>
      <c r="CJ165" s="174"/>
      <c r="CK165" s="174"/>
      <c r="CL165" s="174"/>
      <c r="CM165" s="174"/>
      <c r="CN165" s="174"/>
      <c r="CO165" s="174"/>
      <c r="CP165" s="174"/>
      <c r="CQ165" s="174"/>
      <c r="CR165" s="174"/>
      <c r="CS165" s="174"/>
      <c r="CT165" s="174"/>
      <c r="CU165" s="174"/>
      <c r="CV165" s="174"/>
      <c r="CW165" s="174"/>
      <c r="CX165" s="174"/>
      <c r="CY165" s="174"/>
      <c r="CZ165" s="174"/>
      <c r="DA165" s="174"/>
      <c r="DB165" s="174"/>
      <c r="DC165" s="174"/>
      <c r="DD165" s="174"/>
      <c r="DE165" s="174"/>
      <c r="DF165" s="174"/>
      <c r="DG165" s="174"/>
      <c r="DH165" s="174"/>
      <c r="DI165" s="574"/>
      <c r="DJ165" s="1139"/>
      <c r="DK165" s="141"/>
      <c r="DL165" s="141"/>
      <c r="DM165" s="141"/>
      <c r="DN165" s="141"/>
      <c r="DO165" s="141"/>
      <c r="DP165" s="141"/>
      <c r="DQ165" s="615"/>
      <c r="DR165" s="141"/>
      <c r="DS165" s="141"/>
      <c r="DT165" s="141"/>
      <c r="DU165" s="141"/>
      <c r="DV165" s="141"/>
      <c r="DW165" s="141"/>
      <c r="DX165" s="141"/>
      <c r="DY165" s="141"/>
      <c r="DZ165" s="141"/>
      <c r="EA165" s="141"/>
      <c r="EB165" s="174"/>
      <c r="EC165" s="174"/>
      <c r="ED165" s="174"/>
      <c r="EE165" s="174"/>
      <c r="EF165" s="174"/>
      <c r="EG165" s="174"/>
      <c r="EH165" s="174"/>
      <c r="EI165" s="174"/>
      <c r="EJ165" s="574"/>
      <c r="EK165" s="99"/>
      <c r="EL165" s="99"/>
      <c r="EM165" s="99"/>
      <c r="EN165" s="99"/>
      <c r="EO165" s="99"/>
      <c r="EP165" s="99"/>
      <c r="EQ165" s="99"/>
      <c r="ER165" s="99"/>
      <c r="ES165" s="99"/>
      <c r="ET165" s="99"/>
      <c r="EU165" s="99"/>
      <c r="EV165" s="99"/>
      <c r="EW165" s="99"/>
      <c r="EX165" s="99"/>
      <c r="EY165" s="99"/>
      <c r="EZ165" s="99"/>
      <c r="FA165" s="99"/>
      <c r="FB165" s="99"/>
      <c r="FC165" s="99"/>
      <c r="FD165" s="99"/>
      <c r="FE165" s="99"/>
      <c r="FF165" s="99"/>
      <c r="FG165" s="99"/>
      <c r="FH165" s="99"/>
      <c r="FI165" s="99"/>
      <c r="FJ165" s="99"/>
      <c r="FK165" s="99"/>
      <c r="FL165" s="99"/>
      <c r="FM165" s="99"/>
      <c r="FN165" s="99"/>
      <c r="FO165" s="99"/>
      <c r="FP165" s="99"/>
      <c r="FQ165" s="99"/>
      <c r="FR165" s="99"/>
      <c r="FS165" s="99"/>
      <c r="FT165" s="99"/>
      <c r="FU165" s="99"/>
      <c r="FV165" s="99"/>
      <c r="FW165" s="99"/>
      <c r="FX165" s="99"/>
      <c r="FY165" s="99"/>
      <c r="FZ165" s="99"/>
      <c r="GA165" s="99"/>
      <c r="GB165" s="99"/>
      <c r="GC165" s="99"/>
      <c r="GD165" s="99"/>
      <c r="GE165" s="99"/>
      <c r="GF165" s="99"/>
      <c r="GG165" s="99"/>
      <c r="GH165" s="99"/>
      <c r="GI165" s="99"/>
      <c r="GJ165" s="99"/>
      <c r="GK165" s="99"/>
      <c r="GL165" s="99"/>
      <c r="GM165" s="99"/>
      <c r="GN165" s="99"/>
      <c r="GO165" s="99"/>
      <c r="GP165" s="99"/>
      <c r="GQ165" s="99"/>
      <c r="GR165" s="99"/>
      <c r="GS165" s="99"/>
      <c r="GT165" s="99"/>
      <c r="GU165" s="99"/>
      <c r="GV165" s="99"/>
      <c r="GW165" s="99"/>
      <c r="GX165" s="99"/>
      <c r="GY165" s="99"/>
      <c r="GZ165" s="99"/>
      <c r="HA165" s="99"/>
      <c r="HB165" s="99"/>
      <c r="HC165" s="99"/>
      <c r="HD165" s="99"/>
      <c r="HE165" s="99"/>
      <c r="HF165" s="99"/>
      <c r="HG165" s="99"/>
      <c r="HH165" s="99"/>
      <c r="HI165" s="99"/>
      <c r="HJ165" s="99"/>
      <c r="HK165" s="99"/>
      <c r="HL165" s="99"/>
      <c r="HM165" s="99"/>
      <c r="HN165" s="99"/>
      <c r="HO165" s="99"/>
      <c r="HP165" s="99"/>
      <c r="HQ165" s="99"/>
      <c r="HR165" s="99"/>
      <c r="HS165" s="99"/>
      <c r="HT165" s="99"/>
      <c r="HU165" s="99"/>
      <c r="HV165" s="99"/>
      <c r="HW165" s="99"/>
    </row>
    <row r="166" spans="1:231" ht="13.5" hidden="1" customHeight="1" outlineLevel="1">
      <c r="A166" s="4"/>
      <c r="H166" s="4"/>
      <c r="I166" s="1245" t="s">
        <v>356</v>
      </c>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1246"/>
      <c r="AU166" s="264"/>
      <c r="AV166" s="264"/>
      <c r="AW166" s="575"/>
      <c r="AX166" s="831"/>
      <c r="AY166" s="1205"/>
      <c r="AZ166" s="1205"/>
      <c r="BA166" s="1215"/>
      <c r="BB166" s="831"/>
      <c r="BC166" s="1205"/>
      <c r="BD166" s="1205"/>
      <c r="BE166" s="1215"/>
      <c r="BF166" s="831"/>
      <c r="BG166" s="1205"/>
      <c r="BH166" s="1205"/>
      <c r="BI166" s="1215"/>
      <c r="BJ166" s="831"/>
      <c r="BK166" s="1205"/>
      <c r="BL166" s="1205"/>
      <c r="BM166" s="1215"/>
      <c r="BN166" s="1206">
        <f>BN729</f>
        <v>0</v>
      </c>
      <c r="BO166" s="1144">
        <f>BO729</f>
        <v>0</v>
      </c>
      <c r="BP166" s="1144">
        <f>BP729</f>
        <v>0</v>
      </c>
      <c r="BQ166" s="1144">
        <f>BQ729</f>
        <v>0</v>
      </c>
      <c r="BR166" s="1206">
        <f>BN166*(1+BR169)</f>
        <v>0</v>
      </c>
      <c r="BS166" s="1144">
        <f>BO166*(1+BS169)</f>
        <v>0</v>
      </c>
      <c r="BT166" s="1247"/>
      <c r="BU166" s="782"/>
      <c r="BV166" s="174"/>
      <c r="BW166" s="174"/>
      <c r="BX166" s="174"/>
      <c r="BY166" s="574"/>
      <c r="BZ166" s="174"/>
      <c r="CA166" s="174"/>
      <c r="CB166" s="174"/>
      <c r="CC166" s="574"/>
      <c r="CD166" s="636"/>
      <c r="CE166" s="174"/>
      <c r="CF166" s="174"/>
      <c r="CG166" s="574"/>
      <c r="CH166" s="174"/>
      <c r="CI166" s="174"/>
      <c r="CJ166" s="174"/>
      <c r="CK166" s="174"/>
      <c r="CL166" s="174"/>
      <c r="CM166" s="174"/>
      <c r="CN166" s="174"/>
      <c r="CO166" s="174"/>
      <c r="CP166" s="174"/>
      <c r="CQ166" s="174"/>
      <c r="CR166" s="174"/>
      <c r="CS166" s="174"/>
      <c r="CT166" s="174"/>
      <c r="CU166" s="174"/>
      <c r="CV166" s="174"/>
      <c r="CW166" s="174"/>
      <c r="CX166" s="174"/>
      <c r="CY166" s="174"/>
      <c r="CZ166" s="174"/>
      <c r="DA166" s="174"/>
      <c r="DB166" s="174"/>
      <c r="DC166" s="174"/>
      <c r="DD166" s="174"/>
      <c r="DE166" s="174"/>
      <c r="DF166" s="174"/>
      <c r="DG166" s="174"/>
      <c r="DH166" s="174"/>
      <c r="DI166" s="574"/>
      <c r="DJ166" s="1139"/>
      <c r="DK166" s="141"/>
      <c r="DL166" s="141"/>
      <c r="DM166" s="141"/>
      <c r="DN166" s="141"/>
      <c r="DO166" s="141"/>
      <c r="DP166" s="141"/>
      <c r="DQ166" s="615"/>
      <c r="DR166" s="141"/>
      <c r="DS166" s="141"/>
      <c r="DT166" s="141"/>
      <c r="DU166" s="141"/>
      <c r="DV166" s="141"/>
      <c r="DW166" s="141"/>
      <c r="DX166" s="141"/>
      <c r="DY166" s="141"/>
      <c r="DZ166" s="141"/>
      <c r="EA166" s="141"/>
      <c r="EB166" s="174"/>
      <c r="EC166" s="174"/>
      <c r="ED166" s="174"/>
      <c r="EE166" s="174"/>
      <c r="EF166" s="174"/>
      <c r="EG166" s="174"/>
      <c r="EH166" s="174"/>
      <c r="EI166" s="174"/>
      <c r="EJ166" s="574"/>
      <c r="EK166" s="99"/>
      <c r="EL166" s="99"/>
      <c r="EM166" s="99"/>
      <c r="EN166" s="99"/>
      <c r="EO166" s="99"/>
      <c r="EP166" s="99"/>
      <c r="EQ166" s="99"/>
      <c r="ER166" s="99"/>
      <c r="ES166" s="99"/>
      <c r="ET166" s="99"/>
      <c r="EU166" s="99"/>
      <c r="EV166" s="99"/>
      <c r="EW166" s="99"/>
      <c r="EX166" s="99"/>
      <c r="EY166" s="99"/>
      <c r="EZ166" s="99"/>
      <c r="FA166" s="99"/>
      <c r="FB166" s="99"/>
      <c r="FC166" s="99"/>
      <c r="FD166" s="99"/>
      <c r="FE166" s="99"/>
      <c r="FF166" s="99"/>
      <c r="FG166" s="99"/>
      <c r="FH166" s="99"/>
      <c r="FI166" s="99"/>
      <c r="FJ166" s="99"/>
      <c r="FK166" s="99"/>
      <c r="FL166" s="99"/>
      <c r="FM166" s="99"/>
      <c r="FN166" s="99"/>
      <c r="FO166" s="99"/>
      <c r="FP166" s="99"/>
      <c r="FQ166" s="99"/>
      <c r="FR166" s="99"/>
      <c r="FS166" s="99"/>
      <c r="FT166" s="99"/>
      <c r="FU166" s="99"/>
      <c r="FV166" s="99"/>
      <c r="FW166" s="99"/>
      <c r="FX166" s="99"/>
      <c r="FY166" s="99"/>
      <c r="FZ166" s="99"/>
      <c r="GA166" s="99"/>
      <c r="GB166" s="99"/>
      <c r="GC166" s="99"/>
      <c r="GD166" s="99"/>
      <c r="GE166" s="99"/>
      <c r="GF166" s="99"/>
      <c r="GG166" s="99"/>
      <c r="GH166" s="99"/>
      <c r="GI166" s="99"/>
      <c r="GJ166" s="99"/>
      <c r="GK166" s="99"/>
      <c r="GL166" s="99"/>
      <c r="GM166" s="99"/>
      <c r="GN166" s="99"/>
      <c r="GO166" s="99"/>
      <c r="GP166" s="99"/>
      <c r="GQ166" s="99"/>
      <c r="GR166" s="99"/>
      <c r="GS166" s="99"/>
      <c r="GT166" s="99"/>
      <c r="GU166" s="99"/>
      <c r="GV166" s="99"/>
      <c r="GW166" s="99"/>
      <c r="GX166" s="99"/>
      <c r="GY166" s="99"/>
      <c r="GZ166" s="99"/>
      <c r="HA166" s="99"/>
      <c r="HB166" s="99"/>
      <c r="HC166" s="99"/>
      <c r="HD166" s="99"/>
      <c r="HE166" s="99"/>
      <c r="HF166" s="99"/>
      <c r="HG166" s="99"/>
      <c r="HH166" s="99"/>
      <c r="HI166" s="99"/>
      <c r="HJ166" s="99"/>
      <c r="HK166" s="99"/>
      <c r="HL166" s="99"/>
      <c r="HM166" s="99"/>
      <c r="HN166" s="99"/>
      <c r="HO166" s="99"/>
      <c r="HP166" s="99"/>
      <c r="HQ166" s="99"/>
      <c r="HR166" s="99"/>
      <c r="HS166" s="99"/>
      <c r="HT166" s="99"/>
      <c r="HU166" s="99"/>
      <c r="HV166" s="99"/>
      <c r="HW166" s="99"/>
    </row>
    <row r="167" spans="1:231" ht="13.5" hidden="1" customHeight="1" outlineLevel="1">
      <c r="A167" s="4"/>
      <c r="H167" s="4"/>
      <c r="I167" s="1245" t="s">
        <v>357</v>
      </c>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1246"/>
      <c r="AU167" s="264"/>
      <c r="AV167" s="264"/>
      <c r="AW167" s="575"/>
      <c r="AX167" s="831"/>
      <c r="AY167" s="1205"/>
      <c r="AZ167" s="1205"/>
      <c r="BA167" s="1215"/>
      <c r="BB167" s="831"/>
      <c r="BC167" s="1205"/>
      <c r="BD167" s="1205"/>
      <c r="BE167" s="1215"/>
      <c r="BF167" s="831"/>
      <c r="BG167" s="1205"/>
      <c r="BH167" s="1205"/>
      <c r="BI167" s="1215"/>
      <c r="BJ167" s="831"/>
      <c r="BK167" s="1205"/>
      <c r="BL167" s="1205"/>
      <c r="BM167" s="1215"/>
      <c r="BN167" s="1206">
        <v>0</v>
      </c>
      <c r="BO167" s="1144">
        <v>7.4069999999999983</v>
      </c>
      <c r="BP167" s="1144">
        <v>10.086</v>
      </c>
      <c r="BQ167" s="1213">
        <v>9.7239999999999984</v>
      </c>
      <c r="BR167" s="1206">
        <f>BR696-BR166</f>
        <v>85.801333209341763</v>
      </c>
      <c r="BS167" s="1144">
        <f>BS696-BS166</f>
        <v>0</v>
      </c>
      <c r="BT167" s="806"/>
      <c r="BU167" s="1444"/>
      <c r="BV167" s="174"/>
      <c r="BW167" s="174"/>
      <c r="BX167" s="174"/>
      <c r="BY167" s="574"/>
      <c r="BZ167" s="174"/>
      <c r="CA167" s="174"/>
      <c r="CB167" s="174"/>
      <c r="CC167" s="574"/>
      <c r="CD167" s="636"/>
      <c r="CE167" s="174"/>
      <c r="CF167" s="174"/>
      <c r="CG167" s="574"/>
      <c r="CH167" s="174"/>
      <c r="CI167" s="174"/>
      <c r="CJ167" s="174"/>
      <c r="CK167" s="174"/>
      <c r="CL167" s="174"/>
      <c r="CM167" s="174"/>
      <c r="CN167" s="174"/>
      <c r="CO167" s="174"/>
      <c r="CP167" s="174"/>
      <c r="CQ167" s="174"/>
      <c r="CR167" s="174"/>
      <c r="CS167" s="174"/>
      <c r="CT167" s="174"/>
      <c r="CU167" s="174"/>
      <c r="CV167" s="174"/>
      <c r="CW167" s="174"/>
      <c r="CX167" s="174"/>
      <c r="CY167" s="174"/>
      <c r="CZ167" s="174"/>
      <c r="DA167" s="174"/>
      <c r="DB167" s="174"/>
      <c r="DC167" s="174"/>
      <c r="DD167" s="174"/>
      <c r="DE167" s="174"/>
      <c r="DF167" s="174"/>
      <c r="DG167" s="174"/>
      <c r="DH167" s="174"/>
      <c r="DI167" s="574"/>
      <c r="DJ167" s="1139"/>
      <c r="DK167" s="141"/>
      <c r="DL167" s="141"/>
      <c r="DM167" s="141"/>
      <c r="DN167" s="141"/>
      <c r="DO167" s="141"/>
      <c r="DP167" s="141"/>
      <c r="DQ167" s="615"/>
      <c r="DR167" s="141"/>
      <c r="DS167" s="141"/>
      <c r="DT167" s="141"/>
      <c r="DU167" s="141"/>
      <c r="DV167" s="141"/>
      <c r="DW167" s="141"/>
      <c r="DX167" s="141"/>
      <c r="DY167" s="141"/>
      <c r="DZ167" s="141"/>
      <c r="EA167" s="141"/>
      <c r="EB167" s="174"/>
      <c r="EC167" s="174"/>
      <c r="ED167" s="174"/>
      <c r="EE167" s="174"/>
      <c r="EF167" s="174"/>
      <c r="EG167" s="174"/>
      <c r="EH167" s="174"/>
      <c r="EI167" s="174"/>
      <c r="EJ167" s="574"/>
      <c r="EK167" s="99"/>
      <c r="EL167" s="99"/>
      <c r="EM167" s="99"/>
      <c r="EN167" s="99"/>
      <c r="EO167" s="99"/>
      <c r="EP167" s="99"/>
      <c r="EQ167" s="99"/>
      <c r="ER167" s="99"/>
      <c r="ES167" s="99"/>
      <c r="ET167" s="99"/>
      <c r="EU167" s="99"/>
      <c r="EV167" s="99"/>
      <c r="EW167" s="99"/>
      <c r="EX167" s="99"/>
      <c r="EY167" s="99"/>
      <c r="EZ167" s="99"/>
      <c r="FA167" s="99"/>
      <c r="FB167" s="99"/>
      <c r="FC167" s="99"/>
      <c r="FD167" s="99"/>
      <c r="FE167" s="99"/>
      <c r="FF167" s="99"/>
      <c r="FG167" s="99"/>
      <c r="FH167" s="99"/>
      <c r="FI167" s="99"/>
      <c r="FJ167" s="99"/>
      <c r="FK167" s="99"/>
      <c r="FL167" s="99"/>
      <c r="FM167" s="99"/>
      <c r="FN167" s="99"/>
      <c r="FO167" s="99"/>
      <c r="FP167" s="99"/>
      <c r="FQ167" s="99"/>
      <c r="FR167" s="99"/>
      <c r="FS167" s="99"/>
      <c r="FT167" s="99"/>
      <c r="FU167" s="99"/>
      <c r="FV167" s="99"/>
      <c r="FW167" s="99"/>
      <c r="FX167" s="99"/>
      <c r="FY167" s="99"/>
      <c r="FZ167" s="99"/>
      <c r="GA167" s="99"/>
      <c r="GB167" s="99"/>
      <c r="GC167" s="99"/>
      <c r="GD167" s="99"/>
      <c r="GE167" s="99"/>
      <c r="GF167" s="99"/>
      <c r="GG167" s="99"/>
      <c r="GH167" s="99"/>
      <c r="GI167" s="99"/>
      <c r="GJ167" s="99"/>
      <c r="GK167" s="99"/>
      <c r="GL167" s="99"/>
      <c r="GM167" s="99"/>
      <c r="GN167" s="99"/>
      <c r="GO167" s="99"/>
      <c r="GP167" s="99"/>
      <c r="GQ167" s="99"/>
      <c r="GR167" s="99"/>
      <c r="GS167" s="99"/>
      <c r="GT167" s="99"/>
      <c r="GU167" s="99"/>
      <c r="GV167" s="99"/>
      <c r="GW167" s="99"/>
      <c r="GX167" s="99"/>
      <c r="GY167" s="99"/>
      <c r="GZ167" s="99"/>
      <c r="HA167" s="99"/>
      <c r="HB167" s="99"/>
      <c r="HC167" s="99"/>
      <c r="HD167" s="99"/>
      <c r="HE167" s="99"/>
      <c r="HF167" s="99"/>
      <c r="HG167" s="99"/>
      <c r="HH167" s="99"/>
      <c r="HI167" s="99"/>
      <c r="HJ167" s="99"/>
      <c r="HK167" s="99"/>
      <c r="HL167" s="99"/>
      <c r="HM167" s="99"/>
      <c r="HN167" s="99"/>
      <c r="HO167" s="99"/>
      <c r="HP167" s="99"/>
      <c r="HQ167" s="99"/>
      <c r="HR167" s="99"/>
      <c r="HS167" s="99"/>
      <c r="HT167" s="99"/>
      <c r="HU167" s="99"/>
      <c r="HV167" s="99"/>
      <c r="HW167" s="99"/>
    </row>
    <row r="168" spans="1:231" ht="13.5" hidden="1" customHeight="1" outlineLevel="1">
      <c r="A168" s="4"/>
      <c r="H168" s="4"/>
      <c r="I168" s="1245"/>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1246"/>
      <c r="AU168" s="264"/>
      <c r="AV168" s="264"/>
      <c r="AW168" s="575"/>
      <c r="AX168" s="831"/>
      <c r="AY168" s="1205"/>
      <c r="AZ168" s="1205"/>
      <c r="BA168" s="1215"/>
      <c r="BB168" s="831"/>
      <c r="BC168" s="1205"/>
      <c r="BD168" s="1205"/>
      <c r="BE168" s="1215"/>
      <c r="BF168" s="831"/>
      <c r="BG168" s="1205"/>
      <c r="BH168" s="1205"/>
      <c r="BI168" s="1215"/>
      <c r="BJ168" s="831"/>
      <c r="BK168" s="1205"/>
      <c r="BL168" s="1205"/>
      <c r="BM168" s="1215"/>
      <c r="BN168" s="1206"/>
      <c r="BO168" s="1144"/>
      <c r="BP168" s="1144"/>
      <c r="BQ168" s="1144"/>
      <c r="BR168" s="1206"/>
      <c r="BS168" s="1144"/>
      <c r="BT168" s="806"/>
      <c r="BU168" s="1444"/>
      <c r="BV168" s="174"/>
      <c r="BW168" s="174"/>
      <c r="BX168" s="174"/>
      <c r="BY168" s="574"/>
      <c r="BZ168" s="174"/>
      <c r="CA168" s="174"/>
      <c r="CB168" s="174"/>
      <c r="CC168" s="574"/>
      <c r="CD168" s="636"/>
      <c r="CE168" s="174"/>
      <c r="CF168" s="174"/>
      <c r="CG168" s="574"/>
      <c r="CH168" s="174"/>
      <c r="CI168" s="174"/>
      <c r="CJ168" s="174"/>
      <c r="CK168" s="174"/>
      <c r="CL168" s="174"/>
      <c r="CM168" s="174"/>
      <c r="CN168" s="174"/>
      <c r="CO168" s="174"/>
      <c r="CP168" s="174"/>
      <c r="CQ168" s="174"/>
      <c r="CR168" s="174"/>
      <c r="CS168" s="174"/>
      <c r="CT168" s="174"/>
      <c r="CU168" s="174"/>
      <c r="CV168" s="174"/>
      <c r="CW168" s="174"/>
      <c r="CX168" s="174"/>
      <c r="CY168" s="174"/>
      <c r="CZ168" s="174"/>
      <c r="DA168" s="174"/>
      <c r="DB168" s="174"/>
      <c r="DC168" s="174"/>
      <c r="DD168" s="174"/>
      <c r="DE168" s="174"/>
      <c r="DF168" s="174"/>
      <c r="DG168" s="174"/>
      <c r="DH168" s="174"/>
      <c r="DI168" s="574"/>
      <c r="DJ168" s="1139"/>
      <c r="DK168" s="141"/>
      <c r="DL168" s="141"/>
      <c r="DM168" s="141"/>
      <c r="DN168" s="141"/>
      <c r="DO168" s="141"/>
      <c r="DP168" s="141"/>
      <c r="DQ168" s="615"/>
      <c r="DR168" s="141"/>
      <c r="DS168" s="141"/>
      <c r="DT168" s="141"/>
      <c r="DU168" s="141"/>
      <c r="DV168" s="141"/>
      <c r="DW168" s="141"/>
      <c r="DX168" s="141"/>
      <c r="DY168" s="141"/>
      <c r="DZ168" s="141"/>
      <c r="EA168" s="141"/>
      <c r="EB168" s="174"/>
      <c r="EC168" s="174"/>
      <c r="ED168" s="174"/>
      <c r="EE168" s="174"/>
      <c r="EF168" s="174"/>
      <c r="EG168" s="174"/>
      <c r="EH168" s="174"/>
      <c r="EI168" s="174"/>
      <c r="EJ168" s="574"/>
      <c r="EK168" s="99"/>
      <c r="EL168" s="99"/>
      <c r="EM168" s="99"/>
      <c r="EN168" s="99"/>
      <c r="EO168" s="99"/>
      <c r="EP168" s="99"/>
      <c r="EQ168" s="99"/>
      <c r="ER168" s="99"/>
      <c r="ES168" s="99"/>
      <c r="ET168" s="99"/>
      <c r="EU168" s="99"/>
      <c r="EV168" s="99"/>
      <c r="EW168" s="99"/>
      <c r="EX168" s="99"/>
      <c r="EY168" s="99"/>
      <c r="EZ168" s="99"/>
      <c r="FA168" s="99"/>
      <c r="FB168" s="99"/>
      <c r="FC168" s="99"/>
      <c r="FD168" s="99"/>
      <c r="FE168" s="99"/>
      <c r="FF168" s="99"/>
      <c r="FG168" s="99"/>
      <c r="FH168" s="99"/>
      <c r="FI168" s="99"/>
      <c r="FJ168" s="99"/>
      <c r="FK168" s="99"/>
      <c r="FL168" s="99"/>
      <c r="FM168" s="99"/>
      <c r="FN168" s="99"/>
      <c r="FO168" s="99"/>
      <c r="FP168" s="99"/>
      <c r="FQ168" s="99"/>
      <c r="FR168" s="99"/>
      <c r="FS168" s="99"/>
      <c r="FT168" s="99"/>
      <c r="FU168" s="99"/>
      <c r="FV168" s="99"/>
      <c r="FW168" s="99"/>
      <c r="FX168" s="99"/>
      <c r="FY168" s="99"/>
      <c r="FZ168" s="99"/>
      <c r="GA168" s="99"/>
      <c r="GB168" s="99"/>
      <c r="GC168" s="99"/>
      <c r="GD168" s="99"/>
      <c r="GE168" s="99"/>
      <c r="GF168" s="99"/>
      <c r="GG168" s="99"/>
      <c r="GH168" s="99"/>
      <c r="GI168" s="99"/>
      <c r="GJ168" s="99"/>
      <c r="GK168" s="99"/>
      <c r="GL168" s="99"/>
      <c r="GM168" s="99"/>
      <c r="GN168" s="99"/>
      <c r="GO168" s="99"/>
      <c r="GP168" s="99"/>
      <c r="GQ168" s="99"/>
      <c r="GR168" s="99"/>
      <c r="GS168" s="99"/>
      <c r="GT168" s="99"/>
      <c r="GU168" s="99"/>
      <c r="GV168" s="99"/>
      <c r="GW168" s="99"/>
      <c r="GX168" s="99"/>
      <c r="GY168" s="99"/>
      <c r="GZ168" s="99"/>
      <c r="HA168" s="99"/>
      <c r="HB168" s="99"/>
      <c r="HC168" s="99"/>
      <c r="HD168" s="99"/>
      <c r="HE168" s="99"/>
      <c r="HF168" s="99"/>
      <c r="HG168" s="99"/>
      <c r="HH168" s="99"/>
      <c r="HI168" s="99"/>
      <c r="HJ168" s="99"/>
      <c r="HK168" s="99"/>
      <c r="HL168" s="99"/>
      <c r="HM168" s="99"/>
      <c r="HN168" s="99"/>
      <c r="HO168" s="99"/>
      <c r="HP168" s="99"/>
      <c r="HQ168" s="99"/>
      <c r="HR168" s="99"/>
      <c r="HS168" s="99"/>
      <c r="HT168" s="99"/>
      <c r="HU168" s="99"/>
      <c r="HV168" s="99"/>
      <c r="HW168" s="99"/>
    </row>
    <row r="169" spans="1:231" ht="13.5" hidden="1" customHeight="1" outlineLevel="1">
      <c r="A169" s="4"/>
      <c r="H169" s="4"/>
      <c r="I169" s="1248" t="s">
        <v>478</v>
      </c>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1246"/>
      <c r="AU169" s="264"/>
      <c r="AV169" s="264"/>
      <c r="AW169" s="575"/>
      <c r="AX169" s="831"/>
      <c r="AY169" s="1205"/>
      <c r="AZ169" s="1205"/>
      <c r="BA169" s="1215"/>
      <c r="BB169" s="831"/>
      <c r="BC169" s="1205"/>
      <c r="BD169" s="1205"/>
      <c r="BE169" s="1215"/>
      <c r="BF169" s="831"/>
      <c r="BG169" s="1205"/>
      <c r="BH169" s="1205"/>
      <c r="BI169" s="1215"/>
      <c r="BJ169" s="831"/>
      <c r="BK169" s="1205"/>
      <c r="BL169" s="1205"/>
      <c r="BM169" s="1215"/>
      <c r="BN169" s="1206"/>
      <c r="BO169" s="1144"/>
      <c r="BP169" s="1144"/>
      <c r="BQ169" s="1144"/>
      <c r="BR169" s="1249">
        <v>0.65000000000000013</v>
      </c>
      <c r="BS169" s="1250">
        <v>0.48</v>
      </c>
      <c r="BT169" s="806"/>
      <c r="BU169" s="1444"/>
      <c r="BV169" s="174"/>
      <c r="BW169" s="174"/>
      <c r="BX169" s="174"/>
      <c r="BY169" s="574"/>
      <c r="BZ169" s="174"/>
      <c r="CA169" s="174"/>
      <c r="CB169" s="174"/>
      <c r="CC169" s="574"/>
      <c r="CD169" s="636"/>
      <c r="CE169" s="174"/>
      <c r="CF169" s="174"/>
      <c r="CG169" s="574"/>
      <c r="CH169" s="174"/>
      <c r="CI169" s="174"/>
      <c r="CJ169" s="174"/>
      <c r="CK169" s="174"/>
      <c r="CL169" s="174"/>
      <c r="CM169" s="174"/>
      <c r="CN169" s="174"/>
      <c r="CO169" s="174"/>
      <c r="CP169" s="174"/>
      <c r="CQ169" s="174"/>
      <c r="CR169" s="174"/>
      <c r="CS169" s="174"/>
      <c r="CT169" s="174"/>
      <c r="CU169" s="174"/>
      <c r="CV169" s="174"/>
      <c r="CW169" s="174"/>
      <c r="CX169" s="174"/>
      <c r="CY169" s="174"/>
      <c r="CZ169" s="174"/>
      <c r="DA169" s="174"/>
      <c r="DB169" s="174"/>
      <c r="DC169" s="174"/>
      <c r="DD169" s="174"/>
      <c r="DE169" s="174"/>
      <c r="DF169" s="174"/>
      <c r="DG169" s="174"/>
      <c r="DH169" s="174"/>
      <c r="DI169" s="574"/>
      <c r="DJ169" s="1139"/>
      <c r="DK169" s="141"/>
      <c r="DL169" s="141"/>
      <c r="DM169" s="141"/>
      <c r="DN169" s="141"/>
      <c r="DO169" s="141"/>
      <c r="DP169" s="141"/>
      <c r="DQ169" s="615"/>
      <c r="DR169" s="141"/>
      <c r="DS169" s="141"/>
      <c r="DT169" s="141"/>
      <c r="DU169" s="141"/>
      <c r="DV169" s="141"/>
      <c r="DW169" s="141"/>
      <c r="DX169" s="141"/>
      <c r="DY169" s="141"/>
      <c r="DZ169" s="141"/>
      <c r="EA169" s="141"/>
      <c r="EB169" s="174"/>
      <c r="EC169" s="174"/>
      <c r="ED169" s="174"/>
      <c r="EE169" s="174"/>
      <c r="EF169" s="174"/>
      <c r="EG169" s="174"/>
      <c r="EH169" s="174"/>
      <c r="EI169" s="174"/>
      <c r="EJ169" s="574"/>
      <c r="EK169" s="99"/>
      <c r="EL169" s="99"/>
      <c r="EM169" s="99"/>
      <c r="EN169" s="99"/>
      <c r="EO169" s="99"/>
      <c r="EP169" s="99"/>
      <c r="EQ169" s="99"/>
      <c r="ER169" s="99"/>
      <c r="ES169" s="99"/>
      <c r="ET169" s="99"/>
      <c r="EU169" s="99"/>
      <c r="EV169" s="99"/>
      <c r="EW169" s="99"/>
      <c r="EX169" s="99"/>
      <c r="EY169" s="99"/>
      <c r="EZ169" s="99"/>
      <c r="FA169" s="99"/>
      <c r="FB169" s="99"/>
      <c r="FC169" s="99"/>
      <c r="FD169" s="99"/>
      <c r="FE169" s="99"/>
      <c r="FF169" s="99"/>
      <c r="FG169" s="99"/>
      <c r="FH169" s="99"/>
      <c r="FI169" s="99"/>
      <c r="FJ169" s="99"/>
      <c r="FK169" s="99"/>
      <c r="FL169" s="99"/>
      <c r="FM169" s="99"/>
      <c r="FN169" s="99"/>
      <c r="FO169" s="99"/>
      <c r="FP169" s="99"/>
      <c r="FQ169" s="99"/>
      <c r="FR169" s="99"/>
      <c r="FS169" s="99"/>
      <c r="FT169" s="99"/>
      <c r="FU169" s="99"/>
      <c r="FV169" s="99"/>
      <c r="FW169" s="99"/>
      <c r="FX169" s="99"/>
      <c r="FY169" s="99"/>
      <c r="FZ169" s="99"/>
      <c r="GA169" s="99"/>
      <c r="GB169" s="99"/>
      <c r="GC169" s="99"/>
      <c r="GD169" s="99"/>
      <c r="GE169" s="99"/>
      <c r="GF169" s="99"/>
      <c r="GG169" s="99"/>
      <c r="GH169" s="99"/>
      <c r="GI169" s="99"/>
      <c r="GJ169" s="99"/>
      <c r="GK169" s="99"/>
      <c r="GL169" s="99"/>
      <c r="GM169" s="99"/>
      <c r="GN169" s="99"/>
      <c r="GO169" s="99"/>
      <c r="GP169" s="99"/>
      <c r="GQ169" s="99"/>
      <c r="GR169" s="99"/>
      <c r="GS169" s="99"/>
      <c r="GT169" s="99"/>
      <c r="GU169" s="99"/>
      <c r="GV169" s="99"/>
      <c r="GW169" s="99"/>
      <c r="GX169" s="99"/>
      <c r="GY169" s="99"/>
      <c r="GZ169" s="99"/>
      <c r="HA169" s="99"/>
      <c r="HB169" s="99"/>
      <c r="HC169" s="99"/>
      <c r="HD169" s="99"/>
      <c r="HE169" s="99"/>
      <c r="HF169" s="99"/>
      <c r="HG169" s="99"/>
      <c r="HH169" s="99"/>
      <c r="HI169" s="99"/>
      <c r="HJ169" s="99"/>
      <c r="HK169" s="99"/>
      <c r="HL169" s="99"/>
      <c r="HM169" s="99"/>
      <c r="HN169" s="99"/>
      <c r="HO169" s="99"/>
      <c r="HP169" s="99"/>
      <c r="HQ169" s="99"/>
      <c r="HR169" s="99"/>
      <c r="HS169" s="99"/>
      <c r="HT169" s="99"/>
      <c r="HU169" s="99"/>
      <c r="HV169" s="99"/>
      <c r="HW169" s="99"/>
    </row>
    <row r="170" spans="1:231" ht="13.5" hidden="1" customHeight="1" outlineLevel="1">
      <c r="A170" s="4"/>
      <c r="H170" s="4"/>
      <c r="I170" s="1248" t="s">
        <v>477</v>
      </c>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1246"/>
      <c r="AU170" s="264"/>
      <c r="AV170" s="264"/>
      <c r="AW170" s="575"/>
      <c r="AX170" s="831"/>
      <c r="AY170" s="1205"/>
      <c r="AZ170" s="1205"/>
      <c r="BA170" s="1215"/>
      <c r="BB170" s="831"/>
      <c r="BC170" s="1205"/>
      <c r="BD170" s="1205"/>
      <c r="BE170" s="1215"/>
      <c r="BF170" s="831"/>
      <c r="BG170" s="1205"/>
      <c r="BH170" s="1205"/>
      <c r="BI170" s="1215"/>
      <c r="BJ170" s="831"/>
      <c r="BK170" s="1205"/>
      <c r="BL170" s="1205"/>
      <c r="BM170" s="1215"/>
      <c r="BN170" s="1206"/>
      <c r="BO170" s="1144"/>
      <c r="BP170" s="1144"/>
      <c r="BQ170" s="1144"/>
      <c r="BR170" s="1207" t="e">
        <f>BR167/BN167-1</f>
        <v>#DIV/0!</v>
      </c>
      <c r="BS170" s="805">
        <f>BS167/BO167-1</f>
        <v>-1</v>
      </c>
      <c r="BT170" s="806"/>
      <c r="BU170" s="1444"/>
      <c r="BV170" s="174"/>
      <c r="BW170" s="174"/>
      <c r="BX170" s="174"/>
      <c r="BY170" s="574"/>
      <c r="BZ170" s="174"/>
      <c r="CA170" s="174"/>
      <c r="CB170" s="174"/>
      <c r="CC170" s="574"/>
      <c r="CD170" s="636"/>
      <c r="CE170" s="174"/>
      <c r="CF170" s="174"/>
      <c r="CG170" s="574"/>
      <c r="CH170" s="174"/>
      <c r="CI170" s="174"/>
      <c r="CJ170" s="174"/>
      <c r="CK170" s="174"/>
      <c r="CL170" s="174"/>
      <c r="CM170" s="174"/>
      <c r="CN170" s="174"/>
      <c r="CO170" s="174"/>
      <c r="CP170" s="174"/>
      <c r="CQ170" s="174"/>
      <c r="CR170" s="174"/>
      <c r="CS170" s="174"/>
      <c r="CT170" s="174"/>
      <c r="CU170" s="174"/>
      <c r="CV170" s="174"/>
      <c r="CW170" s="174"/>
      <c r="CX170" s="174"/>
      <c r="CY170" s="174"/>
      <c r="CZ170" s="174"/>
      <c r="DA170" s="174"/>
      <c r="DB170" s="174"/>
      <c r="DC170" s="174"/>
      <c r="DD170" s="174"/>
      <c r="DE170" s="174"/>
      <c r="DF170" s="174"/>
      <c r="DG170" s="174"/>
      <c r="DH170" s="174"/>
      <c r="DI170" s="574"/>
      <c r="DJ170" s="1139"/>
      <c r="DK170" s="141"/>
      <c r="DL170" s="141"/>
      <c r="DM170" s="141"/>
      <c r="DN170" s="141"/>
      <c r="DO170" s="141"/>
      <c r="DP170" s="141"/>
      <c r="DQ170" s="615"/>
      <c r="DR170" s="141"/>
      <c r="DS170" s="141"/>
      <c r="DT170" s="141"/>
      <c r="DU170" s="141"/>
      <c r="DV170" s="141"/>
      <c r="DW170" s="141"/>
      <c r="DX170" s="141"/>
      <c r="DY170" s="141"/>
      <c r="DZ170" s="141"/>
      <c r="EA170" s="141"/>
      <c r="EB170" s="174"/>
      <c r="EC170" s="174"/>
      <c r="ED170" s="174"/>
      <c r="EE170" s="174"/>
      <c r="EF170" s="174"/>
      <c r="EG170" s="174"/>
      <c r="EH170" s="174"/>
      <c r="EI170" s="174"/>
      <c r="EJ170" s="574"/>
      <c r="EK170" s="99"/>
      <c r="EL170" s="99"/>
      <c r="EM170" s="99"/>
      <c r="EN170" s="99"/>
      <c r="EO170" s="99"/>
      <c r="EP170" s="99"/>
      <c r="EQ170" s="99"/>
      <c r="ER170" s="99"/>
      <c r="ES170" s="99"/>
      <c r="ET170" s="99"/>
      <c r="EU170" s="99"/>
      <c r="EV170" s="99"/>
      <c r="EW170" s="99"/>
      <c r="EX170" s="99"/>
      <c r="EY170" s="99"/>
      <c r="EZ170" s="99"/>
      <c r="FA170" s="99"/>
      <c r="FB170" s="99"/>
      <c r="FC170" s="99"/>
      <c r="FD170" s="99"/>
      <c r="FE170" s="99"/>
      <c r="FF170" s="99"/>
      <c r="FG170" s="99"/>
      <c r="FH170" s="99"/>
      <c r="FI170" s="99"/>
      <c r="FJ170" s="99"/>
      <c r="FK170" s="99"/>
      <c r="FL170" s="99"/>
      <c r="FM170" s="99"/>
      <c r="FN170" s="99"/>
      <c r="FO170" s="99"/>
      <c r="FP170" s="99"/>
      <c r="FQ170" s="99"/>
      <c r="FR170" s="99"/>
      <c r="FS170" s="99"/>
      <c r="FT170" s="99"/>
      <c r="FU170" s="99"/>
      <c r="FV170" s="99"/>
      <c r="FW170" s="99"/>
      <c r="FX170" s="99"/>
      <c r="FY170" s="99"/>
      <c r="FZ170" s="99"/>
      <c r="GA170" s="99"/>
      <c r="GB170" s="99"/>
      <c r="GC170" s="99"/>
      <c r="GD170" s="99"/>
      <c r="GE170" s="99"/>
      <c r="GF170" s="99"/>
      <c r="GG170" s="99"/>
      <c r="GH170" s="99"/>
      <c r="GI170" s="99"/>
      <c r="GJ170" s="99"/>
      <c r="GK170" s="99"/>
      <c r="GL170" s="99"/>
      <c r="GM170" s="99"/>
      <c r="GN170" s="99"/>
      <c r="GO170" s="99"/>
      <c r="GP170" s="99"/>
      <c r="GQ170" s="99"/>
      <c r="GR170" s="99"/>
      <c r="GS170" s="99"/>
      <c r="GT170" s="99"/>
      <c r="GU170" s="99"/>
      <c r="GV170" s="99"/>
      <c r="GW170" s="99"/>
      <c r="GX170" s="99"/>
      <c r="GY170" s="99"/>
      <c r="GZ170" s="99"/>
      <c r="HA170" s="99"/>
      <c r="HB170" s="99"/>
      <c r="HC170" s="99"/>
      <c r="HD170" s="99"/>
      <c r="HE170" s="99"/>
      <c r="HF170" s="99"/>
      <c r="HG170" s="99"/>
      <c r="HH170" s="99"/>
      <c r="HI170" s="99"/>
      <c r="HJ170" s="99"/>
      <c r="HK170" s="99"/>
      <c r="HL170" s="99"/>
      <c r="HM170" s="99"/>
      <c r="HN170" s="99"/>
      <c r="HO170" s="99"/>
      <c r="HP170" s="99"/>
      <c r="HQ170" s="99"/>
      <c r="HR170" s="99"/>
      <c r="HS170" s="99"/>
      <c r="HT170" s="99"/>
      <c r="HU170" s="99"/>
      <c r="HV170" s="99"/>
      <c r="HW170" s="99"/>
    </row>
    <row r="171" spans="1:231" ht="13.5" hidden="1" customHeight="1" outlineLevel="1">
      <c r="A171" s="4"/>
      <c r="H171" s="4"/>
      <c r="I171" s="789"/>
      <c r="J171" s="20"/>
      <c r="K171" s="20"/>
      <c r="L171" s="20"/>
      <c r="M171" s="20"/>
      <c r="N171" s="20"/>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20"/>
      <c r="AM171" s="20"/>
      <c r="AN171" s="20"/>
      <c r="AO171" s="20"/>
      <c r="AP171" s="20"/>
      <c r="AQ171" s="20"/>
      <c r="AR171" s="20"/>
      <c r="AS171" s="20"/>
      <c r="AT171" s="615"/>
      <c r="AU171" s="141"/>
      <c r="AV171" s="141"/>
      <c r="AW171" s="576"/>
      <c r="AX171" s="636"/>
      <c r="AY171" s="174"/>
      <c r="AZ171" s="174"/>
      <c r="BA171" s="574"/>
      <c r="BB171" s="636"/>
      <c r="BC171" s="174"/>
      <c r="BD171" s="174"/>
      <c r="BE171" s="574"/>
      <c r="BF171" s="636"/>
      <c r="BG171" s="174"/>
      <c r="BH171" s="174"/>
      <c r="BI171" s="574"/>
      <c r="BJ171" s="636"/>
      <c r="BK171" s="174"/>
      <c r="BL171" s="174"/>
      <c r="BM171" s="574"/>
      <c r="BN171" s="734"/>
      <c r="BO171" s="755"/>
      <c r="BP171" s="755"/>
      <c r="BQ171" s="755"/>
      <c r="BR171" s="737"/>
      <c r="BS171" s="806"/>
      <c r="BT171" s="785"/>
      <c r="BU171" s="1444"/>
      <c r="BV171" s="174"/>
      <c r="BW171" s="174"/>
      <c r="BX171" s="174"/>
      <c r="BY171" s="574"/>
      <c r="BZ171" s="174"/>
      <c r="CA171" s="174"/>
      <c r="CB171" s="174"/>
      <c r="CC171" s="574"/>
      <c r="CD171" s="636"/>
      <c r="CE171" s="174"/>
      <c r="CF171" s="174"/>
      <c r="CG171" s="574"/>
      <c r="CH171" s="174"/>
      <c r="CI171" s="174"/>
      <c r="CJ171" s="174"/>
      <c r="CK171" s="174"/>
      <c r="CL171" s="174"/>
      <c r="CM171" s="174"/>
      <c r="CN171" s="174"/>
      <c r="CO171" s="174"/>
      <c r="CP171" s="174"/>
      <c r="CQ171" s="174"/>
      <c r="CR171" s="174"/>
      <c r="CS171" s="174"/>
      <c r="CT171" s="174"/>
      <c r="CU171" s="174"/>
      <c r="CV171" s="174"/>
      <c r="CW171" s="174"/>
      <c r="CX171" s="174"/>
      <c r="CY171" s="174"/>
      <c r="CZ171" s="174"/>
      <c r="DA171" s="174"/>
      <c r="DB171" s="174"/>
      <c r="DC171" s="174"/>
      <c r="DD171" s="174"/>
      <c r="DE171" s="174"/>
      <c r="DF171" s="174"/>
      <c r="DG171" s="174"/>
      <c r="DH171" s="174"/>
      <c r="DI171" s="574"/>
      <c r="DJ171" s="1139"/>
      <c r="DK171" s="141"/>
      <c r="DL171" s="141"/>
      <c r="DM171" s="141"/>
      <c r="DN171" s="141"/>
      <c r="DO171" s="141"/>
      <c r="DP171" s="141"/>
      <c r="DQ171" s="615"/>
      <c r="DR171" s="141"/>
      <c r="DS171" s="141"/>
      <c r="DT171" s="141"/>
      <c r="DU171" s="141"/>
      <c r="DV171" s="141"/>
      <c r="DW171" s="141"/>
      <c r="DX171" s="141"/>
      <c r="DY171" s="141"/>
      <c r="DZ171" s="141"/>
      <c r="EA171" s="141"/>
      <c r="EB171" s="174"/>
      <c r="EC171" s="174"/>
      <c r="ED171" s="174"/>
      <c r="EE171" s="174"/>
      <c r="EF171" s="174"/>
      <c r="EG171" s="174"/>
      <c r="EH171" s="174"/>
      <c r="EI171" s="174"/>
      <c r="EJ171" s="574"/>
      <c r="EK171" s="99"/>
      <c r="EL171" s="99"/>
      <c r="EM171" s="99"/>
      <c r="EN171" s="99"/>
      <c r="EO171" s="99"/>
      <c r="EP171" s="99"/>
      <c r="EQ171" s="99"/>
      <c r="ER171" s="99"/>
      <c r="ES171" s="99"/>
      <c r="ET171" s="99"/>
      <c r="EU171" s="99"/>
      <c r="EV171" s="99"/>
      <c r="EW171" s="99"/>
      <c r="EX171" s="99"/>
      <c r="EY171" s="99"/>
      <c r="EZ171" s="99"/>
      <c r="FA171" s="99"/>
      <c r="FB171" s="99"/>
      <c r="FC171" s="99"/>
      <c r="FD171" s="99"/>
      <c r="FE171" s="99"/>
      <c r="FF171" s="99"/>
      <c r="FG171" s="99"/>
      <c r="FH171" s="99"/>
      <c r="FI171" s="99"/>
      <c r="FJ171" s="99"/>
      <c r="FK171" s="99"/>
      <c r="FL171" s="99"/>
      <c r="FM171" s="99"/>
      <c r="FN171" s="99"/>
      <c r="FO171" s="99"/>
      <c r="FP171" s="99"/>
      <c r="FQ171" s="99"/>
      <c r="FR171" s="99"/>
      <c r="FS171" s="99"/>
      <c r="FT171" s="99"/>
      <c r="FU171" s="99"/>
      <c r="FV171" s="99"/>
      <c r="FW171" s="99"/>
      <c r="FX171" s="99"/>
      <c r="FY171" s="99"/>
      <c r="FZ171" s="99"/>
      <c r="GA171" s="99"/>
      <c r="GB171" s="99"/>
      <c r="GC171" s="99"/>
      <c r="GD171" s="99"/>
      <c r="GE171" s="99"/>
      <c r="GF171" s="99"/>
      <c r="GG171" s="99"/>
      <c r="GH171" s="99"/>
      <c r="GI171" s="99"/>
      <c r="GJ171" s="99"/>
      <c r="GK171" s="99"/>
      <c r="GL171" s="99"/>
      <c r="GM171" s="99"/>
      <c r="GN171" s="99"/>
      <c r="GO171" s="99"/>
      <c r="GP171" s="99"/>
      <c r="GQ171" s="99"/>
      <c r="GR171" s="99"/>
      <c r="GS171" s="99"/>
      <c r="GT171" s="99"/>
      <c r="GU171" s="99"/>
      <c r="GV171" s="99"/>
      <c r="GW171" s="99"/>
      <c r="GX171" s="99"/>
      <c r="GY171" s="99"/>
      <c r="GZ171" s="99"/>
      <c r="HA171" s="99"/>
      <c r="HB171" s="99"/>
      <c r="HC171" s="99"/>
      <c r="HD171" s="99"/>
      <c r="HE171" s="99"/>
      <c r="HF171" s="99"/>
      <c r="HG171" s="99"/>
      <c r="HH171" s="99"/>
      <c r="HI171" s="99"/>
      <c r="HJ171" s="99"/>
      <c r="HK171" s="99"/>
      <c r="HL171" s="99"/>
      <c r="HM171" s="99"/>
      <c r="HN171" s="99"/>
      <c r="HO171" s="99"/>
      <c r="HP171" s="99"/>
      <c r="HQ171" s="99"/>
      <c r="HR171" s="99"/>
      <c r="HS171" s="99"/>
      <c r="HT171" s="99"/>
      <c r="HU171" s="99"/>
      <c r="HV171" s="99"/>
      <c r="HW171" s="99"/>
    </row>
    <row r="172" spans="1:231" ht="13.5" customHeight="1" collapsed="1">
      <c r="A172" s="4"/>
      <c r="H172" s="4"/>
      <c r="I172" s="1919" t="s">
        <v>603</v>
      </c>
      <c r="J172" s="20"/>
      <c r="K172" s="20"/>
      <c r="L172" s="20"/>
      <c r="M172" s="20"/>
      <c r="N172" s="20"/>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20"/>
      <c r="AM172" s="20"/>
      <c r="AN172" s="20"/>
      <c r="AO172" s="20"/>
      <c r="AP172" s="20"/>
      <c r="AQ172" s="20"/>
      <c r="AR172" s="20"/>
      <c r="AS172" s="20"/>
      <c r="AT172" s="615"/>
      <c r="AU172" s="141"/>
      <c r="AV172" s="141"/>
      <c r="AW172" s="576"/>
      <c r="AX172" s="636"/>
      <c r="AY172" s="174"/>
      <c r="AZ172" s="174"/>
      <c r="BA172" s="574"/>
      <c r="BB172" s="636"/>
      <c r="BC172" s="174"/>
      <c r="BD172" s="174"/>
      <c r="BE172" s="574"/>
      <c r="BF172" s="636"/>
      <c r="BG172" s="174"/>
      <c r="BH172" s="174"/>
      <c r="BI172" s="574"/>
      <c r="BJ172" s="636"/>
      <c r="BK172" s="174"/>
      <c r="BL172" s="174"/>
      <c r="BM172" s="574"/>
      <c r="BN172" s="734"/>
      <c r="BO172" s="755"/>
      <c r="BP172" s="755"/>
      <c r="BQ172" s="755"/>
      <c r="BR172" s="737"/>
      <c r="BS172" s="806"/>
      <c r="BT172" s="785"/>
      <c r="BU172" s="1444"/>
      <c r="BV172" s="174"/>
      <c r="BW172" s="174"/>
      <c r="BX172" s="174"/>
      <c r="BY172" s="574"/>
      <c r="BZ172" s="174"/>
      <c r="CA172" s="174"/>
      <c r="CB172" s="174"/>
      <c r="CC172" s="574"/>
      <c r="CD172" s="636"/>
      <c r="CE172" s="174"/>
      <c r="CF172" s="174"/>
      <c r="CG172" s="574"/>
      <c r="CH172" s="174"/>
      <c r="CI172" s="174"/>
      <c r="CJ172" s="174"/>
      <c r="CK172" s="174"/>
      <c r="CL172" s="174"/>
      <c r="CM172" s="174"/>
      <c r="CN172" s="174"/>
      <c r="CO172" s="174"/>
      <c r="CP172" s="174"/>
      <c r="CQ172" s="174"/>
      <c r="CR172" s="174"/>
      <c r="CS172" s="174"/>
      <c r="CT172" s="174"/>
      <c r="CU172" s="174"/>
      <c r="CV172" s="174"/>
      <c r="CW172" s="174"/>
      <c r="CX172" s="174"/>
      <c r="CY172" s="174"/>
      <c r="CZ172" s="174"/>
      <c r="DA172" s="174"/>
      <c r="DB172" s="174"/>
      <c r="DC172" s="174"/>
      <c r="DD172" s="174"/>
      <c r="DE172" s="174"/>
      <c r="DF172" s="174"/>
      <c r="DG172" s="174"/>
      <c r="DH172" s="174"/>
      <c r="DI172" s="574"/>
      <c r="DJ172" s="1139"/>
      <c r="DK172" s="141"/>
      <c r="DL172" s="141"/>
      <c r="DM172" s="141"/>
      <c r="DN172" s="141"/>
      <c r="DO172" s="141"/>
      <c r="DP172" s="141"/>
      <c r="DQ172" s="615"/>
      <c r="DR172" s="141"/>
      <c r="DS172" s="141"/>
      <c r="DT172" s="141"/>
      <c r="DU172" s="141"/>
      <c r="DV172" s="141"/>
      <c r="DW172" s="141"/>
      <c r="DX172" s="141"/>
      <c r="DY172" s="141"/>
      <c r="DZ172" s="141"/>
      <c r="EA172" s="141"/>
      <c r="EB172" s="174"/>
      <c r="EC172" s="174"/>
      <c r="ED172" s="174"/>
      <c r="EE172" s="174"/>
      <c r="EF172" s="174"/>
      <c r="EG172" s="174"/>
      <c r="EH172" s="174"/>
      <c r="EI172" s="174"/>
      <c r="EJ172" s="1824"/>
      <c r="EK172" s="99"/>
      <c r="EL172" s="99"/>
      <c r="EM172" s="99"/>
      <c r="EN172" s="99"/>
      <c r="EO172" s="99"/>
      <c r="EP172" s="99"/>
      <c r="EQ172" s="99"/>
      <c r="ER172" s="99"/>
      <c r="ES172" s="99"/>
      <c r="ET172" s="99"/>
      <c r="EU172" s="99"/>
      <c r="EV172" s="99"/>
      <c r="EW172" s="99"/>
      <c r="EX172" s="99"/>
      <c r="EY172" s="99"/>
      <c r="EZ172" s="99"/>
      <c r="FA172" s="99"/>
      <c r="FB172" s="99"/>
      <c r="FC172" s="99"/>
      <c r="FD172" s="99"/>
      <c r="FE172" s="99"/>
      <c r="FF172" s="99"/>
      <c r="FG172" s="99"/>
      <c r="FH172" s="99"/>
      <c r="FI172" s="99"/>
      <c r="FJ172" s="99"/>
      <c r="FK172" s="99"/>
      <c r="FL172" s="99"/>
      <c r="FM172" s="99"/>
      <c r="FN172" s="99"/>
      <c r="FO172" s="99"/>
      <c r="FP172" s="99"/>
      <c r="FQ172" s="99"/>
      <c r="FR172" s="99"/>
      <c r="FS172" s="99"/>
      <c r="FT172" s="99"/>
      <c r="FU172" s="99"/>
      <c r="FV172" s="99"/>
      <c r="FW172" s="99"/>
      <c r="FX172" s="99"/>
      <c r="FY172" s="99"/>
      <c r="FZ172" s="99"/>
      <c r="GA172" s="99"/>
      <c r="GB172" s="99"/>
      <c r="GC172" s="99"/>
      <c r="GD172" s="99"/>
      <c r="GE172" s="99"/>
      <c r="GF172" s="99"/>
      <c r="GG172" s="99"/>
      <c r="GH172" s="99"/>
      <c r="GI172" s="99"/>
      <c r="GJ172" s="99"/>
      <c r="GK172" s="99"/>
      <c r="GL172" s="99"/>
      <c r="GM172" s="99"/>
      <c r="GN172" s="99"/>
      <c r="GO172" s="99"/>
      <c r="GP172" s="99"/>
      <c r="GQ172" s="99"/>
      <c r="GR172" s="99"/>
      <c r="GS172" s="99"/>
      <c r="GT172" s="99"/>
      <c r="GU172" s="99"/>
      <c r="GV172" s="99"/>
      <c r="GW172" s="99"/>
      <c r="GX172" s="99"/>
      <c r="GY172" s="99"/>
      <c r="GZ172" s="99"/>
      <c r="HA172" s="99"/>
      <c r="HB172" s="99"/>
      <c r="HC172" s="99"/>
      <c r="HD172" s="99"/>
      <c r="HE172" s="99"/>
      <c r="HF172" s="99"/>
      <c r="HG172" s="99"/>
      <c r="HH172" s="99"/>
      <c r="HI172" s="99"/>
      <c r="HJ172" s="99"/>
      <c r="HK172" s="99"/>
      <c r="HL172" s="99"/>
      <c r="HM172" s="99"/>
      <c r="HN172" s="99"/>
      <c r="HO172" s="99"/>
      <c r="HP172" s="99"/>
      <c r="HQ172" s="99"/>
      <c r="HR172" s="99"/>
      <c r="HS172" s="99"/>
      <c r="HT172" s="99"/>
      <c r="HU172" s="99"/>
      <c r="HV172" s="99"/>
      <c r="HW172" s="99"/>
    </row>
    <row r="173" spans="1:231" s="99" customFormat="1" ht="13.5" customHeight="1">
      <c r="A173" s="8"/>
      <c r="B173"/>
      <c r="C173"/>
      <c r="D173"/>
      <c r="E173"/>
      <c r="F173"/>
      <c r="G173"/>
      <c r="H173" s="8"/>
      <c r="I173" s="1900" t="s">
        <v>603</v>
      </c>
      <c r="J173" s="1901"/>
      <c r="K173" s="1901"/>
      <c r="L173" s="1901"/>
      <c r="M173" s="1901"/>
      <c r="N173" s="1901"/>
      <c r="O173" s="1901"/>
      <c r="P173" s="1901"/>
      <c r="Q173" s="1901"/>
      <c r="R173" s="1901"/>
      <c r="S173" s="1901"/>
      <c r="T173" s="1901"/>
      <c r="U173" s="1901"/>
      <c r="V173" s="1901"/>
      <c r="W173" s="1901"/>
      <c r="X173" s="1901"/>
      <c r="Y173" s="1901"/>
      <c r="Z173" s="1901"/>
      <c r="AA173" s="1901"/>
      <c r="AB173" s="1901"/>
      <c r="AC173" s="1901"/>
      <c r="AD173" s="1901"/>
      <c r="AE173" s="1901"/>
      <c r="AF173" s="1901"/>
      <c r="AG173" s="1901"/>
      <c r="AH173" s="1901"/>
      <c r="AI173" s="1901"/>
      <c r="AJ173" s="1901"/>
      <c r="AK173" s="1901"/>
      <c r="AL173" s="1901"/>
      <c r="AM173" s="1901"/>
      <c r="AN173" s="1901"/>
      <c r="AO173" s="1901"/>
      <c r="AP173" s="1901"/>
      <c r="AQ173" s="1901"/>
      <c r="AR173" s="1901"/>
      <c r="AS173" s="1901"/>
      <c r="AT173" s="1902"/>
      <c r="AU173" s="1903"/>
      <c r="AV173" s="1903"/>
      <c r="AW173" s="1904"/>
      <c r="AX173" s="1905"/>
      <c r="AY173" s="1906"/>
      <c r="AZ173" s="1906"/>
      <c r="BA173" s="1907"/>
      <c r="BB173" s="1905"/>
      <c r="BC173" s="1906"/>
      <c r="BD173" s="1906"/>
      <c r="BE173" s="1907"/>
      <c r="BF173" s="1905"/>
      <c r="BG173" s="1906"/>
      <c r="BH173" s="1906"/>
      <c r="BI173" s="1907"/>
      <c r="BJ173" s="1905"/>
      <c r="BK173" s="1906"/>
      <c r="BL173" s="1906"/>
      <c r="BM173" s="1907"/>
      <c r="BN173" s="1908"/>
      <c r="BO173" s="1909"/>
      <c r="BP173" s="1909"/>
      <c r="BQ173" s="1909"/>
      <c r="BR173" s="1910">
        <f>BV173/(1+BV174)</f>
        <v>4.8556832093417466</v>
      </c>
      <c r="BS173" s="1910">
        <f t="shared" ref="BS173" si="291">BW173/(1+BW174)</f>
        <v>6.805313588850173</v>
      </c>
      <c r="BT173" s="1910">
        <f t="shared" ref="BT173" si="292">BX173/(1+BX174)</f>
        <v>8.7971442138108795</v>
      </c>
      <c r="BU173" s="1911">
        <f t="shared" ref="BU173" si="293">BY173/(1+BY174)</f>
        <v>8.528309438905465</v>
      </c>
      <c r="BV173" s="1910">
        <f>BZ173/(1+BZ174)</f>
        <v>10.876730388925512</v>
      </c>
      <c r="BW173" s="1910">
        <f t="shared" ref="BW173" si="294">CA173/(1+CA174)</f>
        <v>15.243902439024389</v>
      </c>
      <c r="BX173" s="1910">
        <f t="shared" ref="BX173" si="295">CB173/(1+CB174)</f>
        <v>19.705603038936371</v>
      </c>
      <c r="BY173" s="1911">
        <f t="shared" ref="BY173" si="296">CC173/(1+CC174)</f>
        <v>19.103413143148241</v>
      </c>
      <c r="BZ173" s="1910">
        <f>CD173/(1+CD174)</f>
        <v>22.297297297297298</v>
      </c>
      <c r="CA173" s="1910">
        <f>CE173/(1+CE174)</f>
        <v>25</v>
      </c>
      <c r="CB173" s="1910">
        <f>CF173/(1+CF174)</f>
        <v>30.74074074074074</v>
      </c>
      <c r="CC173" s="1910">
        <f t="shared" ref="CC173" si="297">CG173/(1+CG174)</f>
        <v>28.846153846153847</v>
      </c>
      <c r="CD173" s="1912">
        <v>33</v>
      </c>
      <c r="CE173" s="1913">
        <v>36</v>
      </c>
      <c r="CF173" s="1913">
        <v>41.5</v>
      </c>
      <c r="CG173" s="1914">
        <v>37.5</v>
      </c>
      <c r="CH173" s="1906"/>
      <c r="CI173" s="1906"/>
      <c r="CJ173" s="1906"/>
      <c r="CK173" s="1906"/>
      <c r="CL173" s="1906"/>
      <c r="CM173" s="1906"/>
      <c r="CN173" s="1906"/>
      <c r="CO173" s="1906"/>
      <c r="CP173" s="1906"/>
      <c r="CQ173" s="1906"/>
      <c r="CR173" s="1906"/>
      <c r="CS173" s="1906"/>
      <c r="CT173" s="1906"/>
      <c r="CU173" s="1906"/>
      <c r="CV173" s="1906"/>
      <c r="CW173" s="1906"/>
      <c r="CX173" s="1906"/>
      <c r="CY173" s="1906"/>
      <c r="CZ173" s="1906"/>
      <c r="DA173" s="1906"/>
      <c r="DB173" s="1906"/>
      <c r="DC173" s="1906"/>
      <c r="DD173" s="1906"/>
      <c r="DE173" s="1906"/>
      <c r="DF173" s="1906"/>
      <c r="DG173" s="1906"/>
      <c r="DH173" s="1906"/>
      <c r="DI173" s="1907"/>
      <c r="DJ173" s="1915"/>
      <c r="DK173" s="1903"/>
      <c r="DL173" s="1903"/>
      <c r="DM173" s="1903"/>
      <c r="DN173" s="1903"/>
      <c r="DO173" s="1903"/>
      <c r="DP173" s="1903"/>
      <c r="DQ173" s="1902"/>
      <c r="DR173" s="1903"/>
      <c r="DS173" s="1903"/>
      <c r="DT173" s="1903"/>
      <c r="DU173" s="1903"/>
      <c r="DV173" s="1903"/>
      <c r="DW173" s="1903"/>
      <c r="DX173" s="1903"/>
      <c r="DY173" s="1903"/>
      <c r="DZ173" s="1916">
        <f>SUM(BR173:BU173)</f>
        <v>28.986450450908265</v>
      </c>
      <c r="EA173" s="1916">
        <f>SUM(BV173:BY173)</f>
        <v>64.92964901003451</v>
      </c>
      <c r="EB173" s="1916">
        <f>SUM(BZ173:CC173)</f>
        <v>106.88419188419189</v>
      </c>
      <c r="EC173" s="1916">
        <f>SUM(CD173:CG173)</f>
        <v>148</v>
      </c>
      <c r="ED173" s="1916">
        <f>ED180+ED199</f>
        <v>189.11570639999999</v>
      </c>
      <c r="EE173" s="1916">
        <f t="shared" ref="EE173:EJ173" si="298">EE180+EE199</f>
        <v>238.23562560209854</v>
      </c>
      <c r="EF173" s="1916">
        <f t="shared" si="298"/>
        <v>296.40142022158182</v>
      </c>
      <c r="EG173" s="1916">
        <f t="shared" si="298"/>
        <v>370.27145116607585</v>
      </c>
      <c r="EH173" s="1916">
        <f t="shared" si="298"/>
        <v>466.36618659268441</v>
      </c>
      <c r="EI173" s="1916">
        <f t="shared" si="298"/>
        <v>555.92096254488501</v>
      </c>
      <c r="EJ173" s="1917">
        <f t="shared" si="298"/>
        <v>663.19423549674968</v>
      </c>
      <c r="EL173" s="1952">
        <f>IF(ISERROR((EG173/EB173)^(1/5)-1),"N/A",(EJ173/EB173)^(1/5)-1)</f>
        <v>0.44060677514968338</v>
      </c>
    </row>
    <row r="174" spans="1:231" ht="13.5" customHeight="1">
      <c r="A174" s="4"/>
      <c r="H174" s="4"/>
      <c r="I174" s="795" t="s">
        <v>558</v>
      </c>
      <c r="J174" s="20"/>
      <c r="K174" s="20"/>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20"/>
      <c r="AM174" s="20"/>
      <c r="AN174" s="20"/>
      <c r="AO174" s="20"/>
      <c r="AP174" s="20"/>
      <c r="AQ174" s="20"/>
      <c r="AR174" s="20"/>
      <c r="AS174" s="20"/>
      <c r="AT174" s="615"/>
      <c r="AU174" s="141"/>
      <c r="AV174" s="141"/>
      <c r="AW174" s="576"/>
      <c r="AX174" s="636"/>
      <c r="AY174" s="174"/>
      <c r="AZ174" s="174"/>
      <c r="BA174" s="574"/>
      <c r="BB174" s="636"/>
      <c r="BC174" s="174"/>
      <c r="BD174" s="174"/>
      <c r="BE174" s="574"/>
      <c r="BF174" s="636"/>
      <c r="BG174" s="174"/>
      <c r="BH174" s="174"/>
      <c r="BI174" s="574"/>
      <c r="BJ174" s="636"/>
      <c r="BK174" s="174"/>
      <c r="BL174" s="174"/>
      <c r="BM174" s="574"/>
      <c r="BN174" s="725"/>
      <c r="BO174" s="769"/>
      <c r="BP174" s="769"/>
      <c r="BQ174" s="769"/>
      <c r="BR174" s="755"/>
      <c r="BS174" s="755"/>
      <c r="BT174" s="755"/>
      <c r="BU174" s="756"/>
      <c r="BV174" s="904">
        <v>1.24</v>
      </c>
      <c r="BW174" s="904">
        <v>1.24</v>
      </c>
      <c r="BX174" s="904">
        <v>1.24</v>
      </c>
      <c r="BY174" s="1217">
        <v>1.24</v>
      </c>
      <c r="BZ174" s="904">
        <v>1.05</v>
      </c>
      <c r="CA174" s="904">
        <v>0.64</v>
      </c>
      <c r="CB174" s="904">
        <v>0.56000000000000005</v>
      </c>
      <c r="CC174" s="1217">
        <v>0.51</v>
      </c>
      <c r="CD174" s="1216">
        <v>0.48</v>
      </c>
      <c r="CE174" s="904">
        <v>0.44</v>
      </c>
      <c r="CF174" s="904">
        <v>0.35</v>
      </c>
      <c r="CG174" s="1217">
        <v>0.3</v>
      </c>
      <c r="CH174" s="174"/>
      <c r="CI174" s="174"/>
      <c r="CJ174" s="174"/>
      <c r="CK174" s="174"/>
      <c r="CL174" s="174"/>
      <c r="CM174" s="174"/>
      <c r="CN174" s="174"/>
      <c r="CO174" s="174"/>
      <c r="CP174" s="174"/>
      <c r="CQ174" s="174"/>
      <c r="CR174" s="174"/>
      <c r="CS174" s="174"/>
      <c r="CT174" s="174"/>
      <c r="CU174" s="174"/>
      <c r="CV174" s="174"/>
      <c r="CW174" s="174"/>
      <c r="CX174" s="174"/>
      <c r="CY174" s="174"/>
      <c r="CZ174" s="174"/>
      <c r="DA174" s="174"/>
      <c r="DB174" s="174"/>
      <c r="DC174" s="174"/>
      <c r="DD174" s="174"/>
      <c r="DE174" s="174"/>
      <c r="DF174" s="174"/>
      <c r="DG174" s="174"/>
      <c r="DH174" s="174"/>
      <c r="DI174" s="574"/>
      <c r="DJ174" s="1139"/>
      <c r="DK174" s="141"/>
      <c r="DL174" s="141"/>
      <c r="DM174" s="141"/>
      <c r="DN174" s="141"/>
      <c r="DO174" s="141"/>
      <c r="DP174" s="141"/>
      <c r="DQ174" s="615"/>
      <c r="DR174" s="141"/>
      <c r="DS174" s="141"/>
      <c r="DT174" s="141"/>
      <c r="DU174" s="141"/>
      <c r="DV174" s="141"/>
      <c r="DW174" s="141"/>
      <c r="DX174" s="141"/>
      <c r="DY174" s="797"/>
      <c r="DZ174" s="755"/>
      <c r="EA174" s="755">
        <f>EA173/DZ173-1</f>
        <v>1.2399999999999998</v>
      </c>
      <c r="EB174" s="755">
        <f>EB173/EA173-1</f>
        <v>0.64615385288273375</v>
      </c>
      <c r="EC174" s="755">
        <f>EC173/EB173-1</f>
        <v>0.38467623126492589</v>
      </c>
      <c r="ED174" s="1954">
        <f t="shared" ref="ED174:EJ174" si="299">ED173/EC173-1</f>
        <v>0.27780882702702692</v>
      </c>
      <c r="EE174" s="1954">
        <f t="shared" si="299"/>
        <v>0.25973474195847412</v>
      </c>
      <c r="EF174" s="1954">
        <f t="shared" si="299"/>
        <v>0.24415237843827708</v>
      </c>
      <c r="EG174" s="1954">
        <f t="shared" si="299"/>
        <v>0.24922293182424959</v>
      </c>
      <c r="EH174" s="1954">
        <f t="shared" si="299"/>
        <v>0.25952510009611229</v>
      </c>
      <c r="EI174" s="1954">
        <f t="shared" si="299"/>
        <v>0.19202673462777464</v>
      </c>
      <c r="EJ174" s="1955">
        <f t="shared" si="299"/>
        <v>0.19296497196434359</v>
      </c>
      <c r="EK174" s="99"/>
      <c r="EL174" s="99"/>
      <c r="EM174" s="99"/>
      <c r="EN174" s="99"/>
      <c r="EO174" s="99"/>
      <c r="EP174" s="99"/>
      <c r="EQ174" s="99"/>
      <c r="ER174" s="99"/>
      <c r="ES174" s="99"/>
      <c r="ET174" s="99"/>
      <c r="EU174" s="99"/>
      <c r="EV174" s="99"/>
      <c r="EW174" s="99"/>
      <c r="EX174" s="99"/>
      <c r="EY174" s="99"/>
      <c r="EZ174" s="99"/>
      <c r="FA174" s="99"/>
      <c r="FB174" s="99"/>
      <c r="FC174" s="99"/>
      <c r="FD174" s="99"/>
      <c r="FE174" s="99"/>
      <c r="FF174" s="99"/>
      <c r="FG174" s="99"/>
      <c r="FH174" s="99"/>
      <c r="FI174" s="99"/>
      <c r="FJ174" s="99"/>
      <c r="FK174" s="99"/>
      <c r="FL174" s="99"/>
      <c r="FM174" s="99"/>
      <c r="FN174" s="99"/>
      <c r="FO174" s="99"/>
      <c r="FP174" s="99"/>
      <c r="FQ174" s="99"/>
      <c r="FR174" s="99"/>
      <c r="FS174" s="99"/>
      <c r="FT174" s="99"/>
      <c r="FU174" s="99"/>
      <c r="FV174" s="99"/>
      <c r="FW174" s="99"/>
      <c r="FX174" s="99"/>
      <c r="FY174" s="99"/>
      <c r="FZ174" s="99"/>
      <c r="GA174" s="99"/>
      <c r="GB174" s="99"/>
      <c r="GC174" s="99"/>
      <c r="GD174" s="99"/>
      <c r="GE174" s="99"/>
      <c r="GF174" s="99"/>
      <c r="GG174" s="99"/>
      <c r="GH174" s="99"/>
      <c r="GI174" s="99"/>
      <c r="GJ174" s="99"/>
      <c r="GK174" s="99"/>
      <c r="GL174" s="99"/>
      <c r="GM174" s="99"/>
      <c r="GN174" s="99"/>
      <c r="GO174" s="99"/>
      <c r="GP174" s="99"/>
      <c r="GQ174" s="99"/>
      <c r="GR174" s="99"/>
      <c r="GS174" s="99"/>
      <c r="GT174" s="99"/>
      <c r="GU174" s="99"/>
      <c r="GV174" s="99"/>
      <c r="GW174" s="99"/>
      <c r="GX174" s="99"/>
      <c r="GY174" s="99"/>
      <c r="GZ174" s="99"/>
      <c r="HA174" s="99"/>
      <c r="HB174" s="99"/>
      <c r="HC174" s="99"/>
      <c r="HD174" s="99"/>
      <c r="HE174" s="99"/>
      <c r="HF174" s="99"/>
      <c r="HG174" s="99"/>
      <c r="HH174" s="99"/>
      <c r="HI174" s="99"/>
      <c r="HJ174" s="99"/>
      <c r="HK174" s="99"/>
      <c r="HL174" s="99"/>
      <c r="HM174" s="99"/>
      <c r="HN174" s="99"/>
      <c r="HO174" s="99"/>
      <c r="HP174" s="99"/>
      <c r="HQ174" s="99"/>
      <c r="HR174" s="99"/>
      <c r="HS174" s="99"/>
      <c r="HT174" s="99"/>
      <c r="HU174" s="99"/>
      <c r="HV174" s="99"/>
      <c r="HW174" s="99"/>
    </row>
    <row r="175" spans="1:231" ht="13.5" customHeight="1">
      <c r="A175" s="4"/>
      <c r="H175" s="4"/>
      <c r="I175" s="1953" t="s">
        <v>75</v>
      </c>
      <c r="J175" s="20"/>
      <c r="K175" s="20"/>
      <c r="L175" s="20"/>
      <c r="M175" s="20"/>
      <c r="N175" s="20"/>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c r="AL175" s="20"/>
      <c r="AM175" s="20"/>
      <c r="AN175" s="20"/>
      <c r="AO175" s="20"/>
      <c r="AP175" s="20"/>
      <c r="AQ175" s="20"/>
      <c r="AR175" s="20"/>
      <c r="AS175" s="20"/>
      <c r="AT175" s="615"/>
      <c r="AU175" s="141"/>
      <c r="AV175" s="141"/>
      <c r="AW175" s="576"/>
      <c r="AX175" s="636"/>
      <c r="AY175" s="174"/>
      <c r="AZ175" s="174"/>
      <c r="BA175" s="574"/>
      <c r="BB175" s="636"/>
      <c r="BC175" s="174"/>
      <c r="BD175" s="174"/>
      <c r="BE175" s="574"/>
      <c r="BF175" s="636"/>
      <c r="BG175" s="174"/>
      <c r="BH175" s="174"/>
      <c r="BI175" s="574"/>
      <c r="BJ175" s="636"/>
      <c r="BK175" s="174"/>
      <c r="BL175" s="174"/>
      <c r="BM175" s="574"/>
      <c r="BN175" s="725"/>
      <c r="BO175" s="769"/>
      <c r="BP175" s="769"/>
      <c r="BQ175" s="769"/>
      <c r="BR175" s="755"/>
      <c r="BS175" s="755"/>
      <c r="BT175" s="755"/>
      <c r="BU175" s="756"/>
      <c r="BV175" s="904"/>
      <c r="BW175" s="904"/>
      <c r="BX175" s="904"/>
      <c r="BY175" s="1217"/>
      <c r="BZ175" s="904"/>
      <c r="CA175" s="904"/>
      <c r="CB175" s="904"/>
      <c r="CC175" s="904"/>
      <c r="CD175" s="1216"/>
      <c r="CE175" s="904"/>
      <c r="CF175" s="904"/>
      <c r="CG175" s="1217"/>
      <c r="CH175" s="174"/>
      <c r="CI175" s="174"/>
      <c r="CJ175" s="174"/>
      <c r="CK175" s="174"/>
      <c r="CL175" s="174"/>
      <c r="CM175" s="174"/>
      <c r="CN175" s="174"/>
      <c r="CO175" s="174"/>
      <c r="CP175" s="174"/>
      <c r="CQ175" s="174"/>
      <c r="CR175" s="174"/>
      <c r="CS175" s="174"/>
      <c r="CT175" s="174"/>
      <c r="CU175" s="174"/>
      <c r="CV175" s="174"/>
      <c r="CW175" s="174"/>
      <c r="CX175" s="174"/>
      <c r="CY175" s="174"/>
      <c r="CZ175" s="174"/>
      <c r="DA175" s="174"/>
      <c r="DB175" s="174"/>
      <c r="DC175" s="174"/>
      <c r="DD175" s="174"/>
      <c r="DE175" s="174"/>
      <c r="DF175" s="174"/>
      <c r="DG175" s="174"/>
      <c r="DH175" s="174"/>
      <c r="DI175" s="574"/>
      <c r="DJ175" s="1139"/>
      <c r="DK175" s="141"/>
      <c r="DL175" s="141"/>
      <c r="DM175" s="141"/>
      <c r="DN175" s="141"/>
      <c r="DO175" s="141"/>
      <c r="DP175" s="141"/>
      <c r="DQ175" s="615"/>
      <c r="DR175" s="141"/>
      <c r="DS175" s="141"/>
      <c r="DT175" s="141"/>
      <c r="DU175" s="141"/>
      <c r="DV175" s="141"/>
      <c r="DW175" s="141"/>
      <c r="DX175" s="141"/>
      <c r="DY175" s="797"/>
      <c r="DZ175" s="755"/>
      <c r="EA175" s="755"/>
      <c r="EB175" s="755"/>
      <c r="EC175" s="755"/>
      <c r="ED175" s="176"/>
      <c r="EE175" s="176"/>
      <c r="EF175" s="176"/>
      <c r="EG175" s="176"/>
      <c r="EH175" s="176"/>
      <c r="EI175" s="176"/>
      <c r="EJ175" s="581"/>
      <c r="EK175" s="99"/>
      <c r="EL175" s="99"/>
      <c r="EM175" s="99"/>
      <c r="EN175" s="99"/>
      <c r="EO175" s="99"/>
      <c r="EP175" s="99"/>
      <c r="EQ175" s="99"/>
      <c r="ER175" s="99"/>
      <c r="ES175" s="99"/>
      <c r="ET175" s="99"/>
      <c r="EU175" s="99"/>
      <c r="EV175" s="99"/>
      <c r="EW175" s="99"/>
      <c r="EX175" s="99"/>
      <c r="EY175" s="99"/>
      <c r="EZ175" s="99"/>
      <c r="FA175" s="99"/>
      <c r="FB175" s="99"/>
      <c r="FC175" s="99"/>
      <c r="FD175" s="99"/>
      <c r="FE175" s="99"/>
      <c r="FF175" s="99"/>
      <c r="FG175" s="99"/>
      <c r="FH175" s="99"/>
      <c r="FI175" s="99"/>
      <c r="FJ175" s="99"/>
      <c r="FK175" s="99"/>
      <c r="FL175" s="99"/>
      <c r="FM175" s="99"/>
      <c r="FN175" s="99"/>
      <c r="FO175" s="99"/>
      <c r="FP175" s="99"/>
      <c r="FQ175" s="99"/>
      <c r="FR175" s="99"/>
      <c r="FS175" s="99"/>
      <c r="FT175" s="99"/>
      <c r="FU175" s="99"/>
      <c r="FV175" s="99"/>
      <c r="FW175" s="99"/>
      <c r="FX175" s="99"/>
      <c r="FY175" s="99"/>
      <c r="FZ175" s="99"/>
      <c r="GA175" s="99"/>
      <c r="GB175" s="99"/>
      <c r="GC175" s="99"/>
      <c r="GD175" s="99"/>
      <c r="GE175" s="99"/>
      <c r="GF175" s="99"/>
      <c r="GG175" s="99"/>
      <c r="GH175" s="99"/>
      <c r="GI175" s="99"/>
      <c r="GJ175" s="99"/>
      <c r="GK175" s="99"/>
      <c r="GL175" s="99"/>
      <c r="GM175" s="99"/>
      <c r="GN175" s="99"/>
      <c r="GO175" s="99"/>
      <c r="GP175" s="99"/>
      <c r="GQ175" s="99"/>
      <c r="GR175" s="99"/>
      <c r="GS175" s="99"/>
      <c r="GT175" s="99"/>
      <c r="GU175" s="99"/>
      <c r="GV175" s="99"/>
      <c r="GW175" s="99"/>
      <c r="GX175" s="99"/>
      <c r="GY175" s="99"/>
      <c r="GZ175" s="99"/>
      <c r="HA175" s="99"/>
      <c r="HB175" s="99"/>
      <c r="HC175" s="99"/>
      <c r="HD175" s="99"/>
      <c r="HE175" s="99"/>
      <c r="HF175" s="99"/>
      <c r="HG175" s="99"/>
      <c r="HH175" s="99"/>
      <c r="HI175" s="99"/>
      <c r="HJ175" s="99"/>
      <c r="HK175" s="99"/>
      <c r="HL175" s="99"/>
      <c r="HM175" s="99"/>
      <c r="HN175" s="99"/>
      <c r="HO175" s="99"/>
      <c r="HP175" s="99"/>
      <c r="HQ175" s="99"/>
      <c r="HR175" s="99"/>
      <c r="HS175" s="99"/>
      <c r="HT175" s="99"/>
      <c r="HU175" s="99"/>
      <c r="HV175" s="99"/>
      <c r="HW175" s="99"/>
    </row>
    <row r="176" spans="1:231" ht="13.5" customHeight="1">
      <c r="A176" s="4"/>
      <c r="H176" s="4"/>
      <c r="I176" s="1953" t="s">
        <v>76</v>
      </c>
      <c r="J176" s="20"/>
      <c r="K176" s="20"/>
      <c r="L176" s="20"/>
      <c r="M176" s="20"/>
      <c r="N176" s="20"/>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c r="AL176" s="20"/>
      <c r="AM176" s="20"/>
      <c r="AN176" s="20"/>
      <c r="AO176" s="20"/>
      <c r="AP176" s="20"/>
      <c r="AQ176" s="20"/>
      <c r="AR176" s="20"/>
      <c r="AS176" s="20"/>
      <c r="AT176" s="615"/>
      <c r="AU176" s="141"/>
      <c r="AV176" s="141"/>
      <c r="AW176" s="576"/>
      <c r="AX176" s="636"/>
      <c r="AY176" s="174"/>
      <c r="AZ176" s="174"/>
      <c r="BA176" s="574"/>
      <c r="BB176" s="636"/>
      <c r="BC176" s="174"/>
      <c r="BD176" s="174"/>
      <c r="BE176" s="574"/>
      <c r="BF176" s="636"/>
      <c r="BG176" s="174"/>
      <c r="BH176" s="174"/>
      <c r="BI176" s="574"/>
      <c r="BJ176" s="636"/>
      <c r="BK176" s="174"/>
      <c r="BL176" s="174"/>
      <c r="BM176" s="574"/>
      <c r="BN176" s="725"/>
      <c r="BO176" s="769"/>
      <c r="BP176" s="769"/>
      <c r="BQ176" s="769"/>
      <c r="BR176" s="755"/>
      <c r="BS176" s="755"/>
      <c r="BT176" s="755"/>
      <c r="BU176" s="756"/>
      <c r="BV176" s="904"/>
      <c r="BW176" s="904"/>
      <c r="BX176" s="904"/>
      <c r="BY176" s="1217"/>
      <c r="BZ176" s="904"/>
      <c r="CA176" s="904"/>
      <c r="CB176" s="904"/>
      <c r="CC176" s="904"/>
      <c r="CD176" s="1216"/>
      <c r="CE176" s="904"/>
      <c r="CF176" s="904"/>
      <c r="CG176" s="1217"/>
      <c r="CH176" s="174"/>
      <c r="CI176" s="174"/>
      <c r="CJ176" s="174"/>
      <c r="CK176" s="174"/>
      <c r="CL176" s="174"/>
      <c r="CM176" s="174"/>
      <c r="CN176" s="174"/>
      <c r="CO176" s="174"/>
      <c r="CP176" s="174"/>
      <c r="CQ176" s="174"/>
      <c r="CR176" s="174"/>
      <c r="CS176" s="174"/>
      <c r="CT176" s="174"/>
      <c r="CU176" s="174"/>
      <c r="CV176" s="174"/>
      <c r="CW176" s="174"/>
      <c r="CX176" s="174"/>
      <c r="CY176" s="174"/>
      <c r="CZ176" s="174"/>
      <c r="DA176" s="174"/>
      <c r="DB176" s="174"/>
      <c r="DC176" s="174"/>
      <c r="DD176" s="174"/>
      <c r="DE176" s="174"/>
      <c r="DF176" s="174"/>
      <c r="DG176" s="174"/>
      <c r="DH176" s="174"/>
      <c r="DI176" s="574"/>
      <c r="DJ176" s="1139"/>
      <c r="DK176" s="141"/>
      <c r="DL176" s="141"/>
      <c r="DM176" s="141"/>
      <c r="DN176" s="141"/>
      <c r="DO176" s="141"/>
      <c r="DP176" s="141"/>
      <c r="DQ176" s="615"/>
      <c r="DR176" s="141"/>
      <c r="DS176" s="141"/>
      <c r="DT176" s="141"/>
      <c r="DU176" s="141"/>
      <c r="DV176" s="141"/>
      <c r="DW176" s="141"/>
      <c r="DX176" s="141"/>
      <c r="DY176" s="797"/>
      <c r="DZ176" s="755"/>
      <c r="EA176" s="755"/>
      <c r="EB176" s="755"/>
      <c r="EC176" s="755"/>
      <c r="ED176" s="176"/>
      <c r="EE176" s="176"/>
      <c r="EF176" s="176"/>
      <c r="EG176" s="176"/>
      <c r="EH176" s="176"/>
      <c r="EI176" s="176"/>
      <c r="EJ176" s="581"/>
      <c r="EK176" s="99"/>
      <c r="EL176" s="99"/>
      <c r="EM176" s="99"/>
      <c r="EN176" s="99"/>
      <c r="EO176" s="99"/>
      <c r="EP176" s="99"/>
      <c r="EQ176" s="99"/>
      <c r="ER176" s="99"/>
      <c r="ES176" s="99"/>
      <c r="ET176" s="99"/>
      <c r="EU176" s="99"/>
      <c r="EV176" s="99"/>
      <c r="EW176" s="99"/>
      <c r="EX176" s="99"/>
      <c r="EY176" s="99"/>
      <c r="EZ176" s="99"/>
      <c r="FA176" s="99"/>
      <c r="FB176" s="99"/>
      <c r="FC176" s="99"/>
      <c r="FD176" s="99"/>
      <c r="FE176" s="99"/>
      <c r="FF176" s="99"/>
      <c r="FG176" s="99"/>
      <c r="FH176" s="99"/>
      <c r="FI176" s="99"/>
      <c r="FJ176" s="99"/>
      <c r="FK176" s="99"/>
      <c r="FL176" s="99"/>
      <c r="FM176" s="99"/>
      <c r="FN176" s="99"/>
      <c r="FO176" s="99"/>
      <c r="FP176" s="99"/>
      <c r="FQ176" s="99"/>
      <c r="FR176" s="99"/>
      <c r="FS176" s="99"/>
      <c r="FT176" s="99"/>
      <c r="FU176" s="99"/>
      <c r="FV176" s="99"/>
      <c r="FW176" s="99"/>
      <c r="FX176" s="99"/>
      <c r="FY176" s="99"/>
      <c r="FZ176" s="99"/>
      <c r="GA176" s="99"/>
      <c r="GB176" s="99"/>
      <c r="GC176" s="99"/>
      <c r="GD176" s="99"/>
      <c r="GE176" s="99"/>
      <c r="GF176" s="99"/>
      <c r="GG176" s="99"/>
      <c r="GH176" s="99"/>
      <c r="GI176" s="99"/>
      <c r="GJ176" s="99"/>
      <c r="GK176" s="99"/>
      <c r="GL176" s="99"/>
      <c r="GM176" s="99"/>
      <c r="GN176" s="99"/>
      <c r="GO176" s="99"/>
      <c r="GP176" s="99"/>
      <c r="GQ176" s="99"/>
      <c r="GR176" s="99"/>
      <c r="GS176" s="99"/>
      <c r="GT176" s="99"/>
      <c r="GU176" s="99"/>
      <c r="GV176" s="99"/>
      <c r="GW176" s="99"/>
      <c r="GX176" s="99"/>
      <c r="GY176" s="99"/>
      <c r="GZ176" s="99"/>
      <c r="HA176" s="99"/>
      <c r="HB176" s="99"/>
      <c r="HC176" s="99"/>
      <c r="HD176" s="99"/>
      <c r="HE176" s="99"/>
      <c r="HF176" s="99"/>
      <c r="HG176" s="99"/>
      <c r="HH176" s="99"/>
      <c r="HI176" s="99"/>
      <c r="HJ176" s="99"/>
      <c r="HK176" s="99"/>
      <c r="HL176" s="99"/>
      <c r="HM176" s="99"/>
      <c r="HN176" s="99"/>
      <c r="HO176" s="99"/>
      <c r="HP176" s="99"/>
      <c r="HQ176" s="99"/>
      <c r="HR176" s="99"/>
      <c r="HS176" s="99"/>
      <c r="HT176" s="99"/>
      <c r="HU176" s="99"/>
      <c r="HV176" s="99"/>
      <c r="HW176" s="99"/>
    </row>
    <row r="177" spans="1:231" ht="13.5" customHeight="1">
      <c r="A177" s="4"/>
      <c r="H177" s="4"/>
      <c r="I177" s="1953" t="s">
        <v>77</v>
      </c>
      <c r="J177" s="20"/>
      <c r="K177" s="20"/>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615"/>
      <c r="AU177" s="141"/>
      <c r="AV177" s="141"/>
      <c r="AW177" s="576"/>
      <c r="AX177" s="636"/>
      <c r="AY177" s="174"/>
      <c r="AZ177" s="174"/>
      <c r="BA177" s="574"/>
      <c r="BB177" s="636"/>
      <c r="BC177" s="174"/>
      <c r="BD177" s="174"/>
      <c r="BE177" s="574"/>
      <c r="BF177" s="636"/>
      <c r="BG177" s="174"/>
      <c r="BH177" s="174"/>
      <c r="BI177" s="574"/>
      <c r="BJ177" s="636"/>
      <c r="BK177" s="174"/>
      <c r="BL177" s="174"/>
      <c r="BM177" s="574"/>
      <c r="BN177" s="725"/>
      <c r="BO177" s="769"/>
      <c r="BP177" s="769"/>
      <c r="BQ177" s="769"/>
      <c r="BR177" s="755"/>
      <c r="BS177" s="755"/>
      <c r="BT177" s="755"/>
      <c r="BU177" s="756"/>
      <c r="BV177" s="904"/>
      <c r="BW177" s="904"/>
      <c r="BX177" s="904"/>
      <c r="BY177" s="1217"/>
      <c r="BZ177" s="904"/>
      <c r="CA177" s="904"/>
      <c r="CB177" s="904"/>
      <c r="CC177" s="904"/>
      <c r="CD177" s="1216"/>
      <c r="CE177" s="904"/>
      <c r="CF177" s="904"/>
      <c r="CG177" s="1217"/>
      <c r="CH177" s="174"/>
      <c r="CI177" s="174"/>
      <c r="CJ177" s="174"/>
      <c r="CK177" s="174"/>
      <c r="CL177" s="174"/>
      <c r="CM177" s="174"/>
      <c r="CN177" s="174"/>
      <c r="CO177" s="174"/>
      <c r="CP177" s="174"/>
      <c r="CQ177" s="174"/>
      <c r="CR177" s="174"/>
      <c r="CS177" s="174"/>
      <c r="CT177" s="174"/>
      <c r="CU177" s="174"/>
      <c r="CV177" s="174"/>
      <c r="CW177" s="174"/>
      <c r="CX177" s="174"/>
      <c r="CY177" s="174"/>
      <c r="CZ177" s="174"/>
      <c r="DA177" s="174"/>
      <c r="DB177" s="174"/>
      <c r="DC177" s="174"/>
      <c r="DD177" s="174"/>
      <c r="DE177" s="174"/>
      <c r="DF177" s="174"/>
      <c r="DG177" s="174"/>
      <c r="DH177" s="174"/>
      <c r="DI177" s="574"/>
      <c r="DJ177" s="1139"/>
      <c r="DK177" s="141"/>
      <c r="DL177" s="141"/>
      <c r="DM177" s="141"/>
      <c r="DN177" s="141"/>
      <c r="DO177" s="141"/>
      <c r="DP177" s="141"/>
      <c r="DQ177" s="615"/>
      <c r="DR177" s="141"/>
      <c r="DS177" s="141"/>
      <c r="DT177" s="141"/>
      <c r="DU177" s="141"/>
      <c r="DV177" s="141"/>
      <c r="DW177" s="141"/>
      <c r="DX177" s="141"/>
      <c r="DY177" s="797"/>
      <c r="DZ177" s="755"/>
      <c r="EA177" s="755"/>
      <c r="EB177" s="755"/>
      <c r="EC177" s="755"/>
      <c r="ED177" s="176"/>
      <c r="EE177" s="176"/>
      <c r="EF177" s="176"/>
      <c r="EG177" s="176"/>
      <c r="EH177" s="176"/>
      <c r="EI177" s="176"/>
      <c r="EJ177" s="581"/>
      <c r="EK177" s="99"/>
      <c r="EL177" s="99"/>
      <c r="EM177" s="99"/>
      <c r="EN177" s="99"/>
      <c r="EO177" s="99"/>
      <c r="EP177" s="99"/>
      <c r="EQ177" s="99"/>
      <c r="ER177" s="99"/>
      <c r="ES177" s="99"/>
      <c r="ET177" s="99"/>
      <c r="EU177" s="99"/>
      <c r="EV177" s="99"/>
      <c r="EW177" s="99"/>
      <c r="EX177" s="99"/>
      <c r="EY177" s="99"/>
      <c r="EZ177" s="99"/>
      <c r="FA177" s="99"/>
      <c r="FB177" s="99"/>
      <c r="FC177" s="99"/>
      <c r="FD177" s="99"/>
      <c r="FE177" s="99"/>
      <c r="FF177" s="99"/>
      <c r="FG177" s="99"/>
      <c r="FH177" s="99"/>
      <c r="FI177" s="99"/>
      <c r="FJ177" s="99"/>
      <c r="FK177" s="99"/>
      <c r="FL177" s="99"/>
      <c r="FM177" s="99"/>
      <c r="FN177" s="99"/>
      <c r="FO177" s="99"/>
      <c r="FP177" s="99"/>
      <c r="FQ177" s="99"/>
      <c r="FR177" s="99"/>
      <c r="FS177" s="99"/>
      <c r="FT177" s="99"/>
      <c r="FU177" s="99"/>
      <c r="FV177" s="99"/>
      <c r="FW177" s="99"/>
      <c r="FX177" s="99"/>
      <c r="FY177" s="99"/>
      <c r="FZ177" s="99"/>
      <c r="GA177" s="99"/>
      <c r="GB177" s="99"/>
      <c r="GC177" s="99"/>
      <c r="GD177" s="99"/>
      <c r="GE177" s="99"/>
      <c r="GF177" s="99"/>
      <c r="GG177" s="99"/>
      <c r="GH177" s="99"/>
      <c r="GI177" s="99"/>
      <c r="GJ177" s="99"/>
      <c r="GK177" s="99"/>
      <c r="GL177" s="99"/>
      <c r="GM177" s="99"/>
      <c r="GN177" s="99"/>
      <c r="GO177" s="99"/>
      <c r="GP177" s="99"/>
      <c r="GQ177" s="99"/>
      <c r="GR177" s="99"/>
      <c r="GS177" s="99"/>
      <c r="GT177" s="99"/>
      <c r="GU177" s="99"/>
      <c r="GV177" s="99"/>
      <c r="GW177" s="99"/>
      <c r="GX177" s="99"/>
      <c r="GY177" s="99"/>
      <c r="GZ177" s="99"/>
      <c r="HA177" s="99"/>
      <c r="HB177" s="99"/>
      <c r="HC177" s="99"/>
      <c r="HD177" s="99"/>
      <c r="HE177" s="99"/>
      <c r="HF177" s="99"/>
      <c r="HG177" s="99"/>
      <c r="HH177" s="99"/>
      <c r="HI177" s="99"/>
      <c r="HJ177" s="99"/>
      <c r="HK177" s="99"/>
      <c r="HL177" s="99"/>
      <c r="HM177" s="99"/>
      <c r="HN177" s="99"/>
      <c r="HO177" s="99"/>
      <c r="HP177" s="99"/>
      <c r="HQ177" s="99"/>
      <c r="HR177" s="99"/>
      <c r="HS177" s="99"/>
      <c r="HT177" s="99"/>
      <c r="HU177" s="99"/>
      <c r="HV177" s="99"/>
      <c r="HW177" s="99"/>
    </row>
    <row r="178" spans="1:231" ht="13.5" customHeight="1">
      <c r="A178" s="4"/>
      <c r="H178" s="4"/>
      <c r="I178" s="795" t="s">
        <v>536</v>
      </c>
      <c r="J178" s="20"/>
      <c r="K178" s="20"/>
      <c r="L178" s="20"/>
      <c r="M178" s="20"/>
      <c r="N178" s="20"/>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c r="AL178" s="20"/>
      <c r="AM178" s="20"/>
      <c r="AN178" s="20"/>
      <c r="AO178" s="20"/>
      <c r="AP178" s="20"/>
      <c r="AQ178" s="20"/>
      <c r="AR178" s="20"/>
      <c r="AS178" s="20"/>
      <c r="AT178" s="615"/>
      <c r="AU178" s="141"/>
      <c r="AV178" s="141"/>
      <c r="AW178" s="576"/>
      <c r="AX178" s="636"/>
      <c r="AY178" s="174"/>
      <c r="AZ178" s="174"/>
      <c r="BA178" s="574"/>
      <c r="BB178" s="636"/>
      <c r="BC178" s="174"/>
      <c r="BD178" s="174"/>
      <c r="BE178" s="574"/>
      <c r="BF178" s="636"/>
      <c r="BG178" s="174"/>
      <c r="BH178" s="174"/>
      <c r="BI178" s="574"/>
      <c r="BJ178" s="636"/>
      <c r="BK178" s="174"/>
      <c r="BL178" s="174"/>
      <c r="BM178" s="574"/>
      <c r="BN178" s="725"/>
      <c r="BO178" s="769"/>
      <c r="BP178" s="769"/>
      <c r="BQ178" s="769"/>
      <c r="BR178" s="725"/>
      <c r="BS178" s="1144"/>
      <c r="BT178" s="1144"/>
      <c r="BU178" s="1213"/>
      <c r="BV178" s="1144">
        <f t="shared" ref="BV178" si="300">BV173-BR173</f>
        <v>6.0210471795837659</v>
      </c>
      <c r="BW178" s="1144">
        <f t="shared" ref="BW178" si="301">BW173-BS173</f>
        <v>8.4385888501742166</v>
      </c>
      <c r="BX178" s="1144">
        <f t="shared" ref="BX178" si="302">BX173-BT173</f>
        <v>10.908458825125491</v>
      </c>
      <c r="BY178" s="1213">
        <f t="shared" ref="BY178" si="303">BY173-BU173</f>
        <v>10.575103704242776</v>
      </c>
      <c r="BZ178" s="1144">
        <f t="shared" ref="BZ178" si="304">BZ173-BV173</f>
        <v>11.420566908371786</v>
      </c>
      <c r="CA178" s="1144">
        <f t="shared" ref="CA178" si="305">CA173-BW173</f>
        <v>9.7560975609756113</v>
      </c>
      <c r="CB178" s="1144">
        <f t="shared" ref="CB178" si="306">CB173-BX173</f>
        <v>11.03513770180437</v>
      </c>
      <c r="CC178" s="1144">
        <f t="shared" ref="CC178" si="307">CC173-BY173</f>
        <v>9.7427407030056052</v>
      </c>
      <c r="CD178" s="1206">
        <f t="shared" ref="CD178" si="308">CD173-BZ173</f>
        <v>10.702702702702702</v>
      </c>
      <c r="CE178" s="1144">
        <f t="shared" ref="CE178" si="309">CE173-CA173</f>
        <v>11</v>
      </c>
      <c r="CF178" s="1144">
        <f t="shared" ref="CF178" si="310">CF173-CB173</f>
        <v>10.75925925925926</v>
      </c>
      <c r="CG178" s="1213">
        <f t="shared" ref="CG178" si="311">CG173-CC173</f>
        <v>8.6538461538461533</v>
      </c>
      <c r="CH178" s="174"/>
      <c r="CI178" s="174"/>
      <c r="CJ178" s="174"/>
      <c r="CK178" s="174"/>
      <c r="CL178" s="174"/>
      <c r="CM178" s="174"/>
      <c r="CN178" s="174"/>
      <c r="CO178" s="174"/>
      <c r="CP178" s="174"/>
      <c r="CQ178" s="174"/>
      <c r="CR178" s="174"/>
      <c r="CS178" s="174"/>
      <c r="CT178" s="174"/>
      <c r="CU178" s="174"/>
      <c r="CV178" s="174"/>
      <c r="CW178" s="174"/>
      <c r="CX178" s="174"/>
      <c r="CY178" s="174"/>
      <c r="CZ178" s="174"/>
      <c r="DA178" s="174"/>
      <c r="DB178" s="174"/>
      <c r="DC178" s="174"/>
      <c r="DD178" s="174"/>
      <c r="DE178" s="174"/>
      <c r="DF178" s="174"/>
      <c r="DG178" s="174"/>
      <c r="DH178" s="174"/>
      <c r="DI178" s="574"/>
      <c r="DJ178" s="1139"/>
      <c r="DK178" s="141"/>
      <c r="DL178" s="141"/>
      <c r="DM178" s="141"/>
      <c r="DN178" s="141"/>
      <c r="DO178" s="141"/>
      <c r="DP178" s="141"/>
      <c r="DQ178" s="615"/>
      <c r="DR178" s="141"/>
      <c r="DS178" s="141"/>
      <c r="DT178" s="141"/>
      <c r="DU178" s="141"/>
      <c r="DV178" s="141"/>
      <c r="DW178" s="141"/>
      <c r="DX178" s="141"/>
      <c r="DY178" s="797"/>
      <c r="DZ178" s="769"/>
      <c r="EA178" s="769">
        <f>+EA173-DZ173</f>
        <v>35.943198559126245</v>
      </c>
      <c r="EB178" s="769">
        <f>+EB173-EA173</f>
        <v>41.954542874157383</v>
      </c>
      <c r="EC178" s="769">
        <f>+EC173-EB173</f>
        <v>41.115808115808107</v>
      </c>
      <c r="ED178" s="769">
        <f>+ED173-EC173</f>
        <v>41.115706399999993</v>
      </c>
      <c r="EE178" s="769">
        <f t="shared" ref="EE178" si="312">+EE173-ED173</f>
        <v>49.119919202098544</v>
      </c>
      <c r="EF178" s="769">
        <f t="shared" ref="EF178" si="313">+EF173-EE173</f>
        <v>58.165794619483279</v>
      </c>
      <c r="EG178" s="769">
        <f t="shared" ref="EG178" si="314">+EG173-EF173</f>
        <v>73.870030944494033</v>
      </c>
      <c r="EH178" s="769">
        <f t="shared" ref="EH178" si="315">+EH173-EG173</f>
        <v>96.094735426608565</v>
      </c>
      <c r="EI178" s="769">
        <f t="shared" ref="EI178" si="316">+EI173-EH173</f>
        <v>89.5547759522006</v>
      </c>
      <c r="EJ178" s="783">
        <f t="shared" ref="EJ178" si="317">+EJ173-EI173</f>
        <v>107.27327295186467</v>
      </c>
      <c r="EK178" s="99"/>
      <c r="EL178" s="99"/>
      <c r="EM178" s="99"/>
      <c r="EN178" s="99"/>
      <c r="EO178" s="99"/>
      <c r="EP178" s="99"/>
      <c r="EQ178" s="99"/>
      <c r="ER178" s="99"/>
      <c r="ES178" s="99"/>
      <c r="ET178" s="99"/>
      <c r="EU178" s="99"/>
      <c r="EV178" s="99"/>
      <c r="EW178" s="99"/>
      <c r="EX178" s="99"/>
      <c r="EY178" s="99"/>
      <c r="EZ178" s="99"/>
      <c r="FA178" s="99"/>
      <c r="FB178" s="99"/>
      <c r="FC178" s="99"/>
      <c r="FD178" s="99"/>
      <c r="FE178" s="99"/>
      <c r="FF178" s="99"/>
      <c r="FG178" s="99"/>
      <c r="FH178" s="99"/>
      <c r="FI178" s="99"/>
      <c r="FJ178" s="99"/>
      <c r="FK178" s="99"/>
      <c r="FL178" s="99"/>
      <c r="FM178" s="99"/>
      <c r="FN178" s="99"/>
      <c r="FO178" s="99"/>
      <c r="FP178" s="99"/>
      <c r="FQ178" s="99"/>
      <c r="FR178" s="99"/>
      <c r="FS178" s="99"/>
      <c r="FT178" s="99"/>
      <c r="FU178" s="99"/>
      <c r="FV178" s="99"/>
      <c r="FW178" s="99"/>
      <c r="FX178" s="99"/>
      <c r="FY178" s="99"/>
      <c r="FZ178" s="99"/>
      <c r="GA178" s="99"/>
      <c r="GB178" s="99"/>
      <c r="GC178" s="99"/>
      <c r="GD178" s="99"/>
      <c r="GE178" s="99"/>
      <c r="GF178" s="99"/>
      <c r="GG178" s="99"/>
      <c r="GH178" s="99"/>
      <c r="GI178" s="99"/>
      <c r="GJ178" s="99"/>
      <c r="GK178" s="99"/>
      <c r="GL178" s="99"/>
      <c r="GM178" s="99"/>
      <c r="GN178" s="99"/>
      <c r="GO178" s="99"/>
      <c r="GP178" s="99"/>
      <c r="GQ178" s="99"/>
      <c r="GR178" s="99"/>
      <c r="GS178" s="99"/>
      <c r="GT178" s="99"/>
      <c r="GU178" s="99"/>
      <c r="GV178" s="99"/>
      <c r="GW178" s="99"/>
      <c r="GX178" s="99"/>
      <c r="GY178" s="99"/>
      <c r="GZ178" s="99"/>
      <c r="HA178" s="99"/>
      <c r="HB178" s="99"/>
      <c r="HC178" s="99"/>
      <c r="HD178" s="99"/>
      <c r="HE178" s="99"/>
      <c r="HF178" s="99"/>
      <c r="HG178" s="99"/>
      <c r="HH178" s="99"/>
      <c r="HI178" s="99"/>
      <c r="HJ178" s="99"/>
      <c r="HK178" s="99"/>
      <c r="HL178" s="99"/>
      <c r="HM178" s="99"/>
      <c r="HN178" s="99"/>
      <c r="HO178" s="99"/>
      <c r="HP178" s="99"/>
      <c r="HQ178" s="99"/>
      <c r="HR178" s="99"/>
      <c r="HS178" s="99"/>
      <c r="HT178" s="99"/>
      <c r="HU178" s="99"/>
      <c r="HV178" s="99"/>
      <c r="HW178" s="99"/>
    </row>
    <row r="179" spans="1:231" s="99" customFormat="1" ht="13.5" customHeight="1">
      <c r="A179" s="8"/>
      <c r="B179"/>
      <c r="C179"/>
      <c r="D179"/>
      <c r="E179"/>
      <c r="F179"/>
      <c r="G179"/>
      <c r="H179" s="8"/>
      <c r="I179" s="1865"/>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1246"/>
      <c r="AU179" s="264"/>
      <c r="AV179" s="264"/>
      <c r="AW179" s="575"/>
      <c r="AX179" s="831"/>
      <c r="AY179" s="1205"/>
      <c r="AZ179" s="1205"/>
      <c r="BA179" s="1215"/>
      <c r="BB179" s="831"/>
      <c r="BC179" s="1205"/>
      <c r="BD179" s="1205"/>
      <c r="BE179" s="1215"/>
      <c r="BF179" s="831"/>
      <c r="BG179" s="1205"/>
      <c r="BH179" s="1205"/>
      <c r="BI179" s="1215"/>
      <c r="BJ179" s="831"/>
      <c r="BK179" s="1205"/>
      <c r="BL179" s="1205"/>
      <c r="BM179" s="1215"/>
      <c r="BN179" s="1207"/>
      <c r="BO179" s="805"/>
      <c r="BP179" s="805"/>
      <c r="BQ179" s="805"/>
      <c r="BR179" s="1829"/>
      <c r="BS179" s="806"/>
      <c r="BT179" s="806"/>
      <c r="BU179" s="1830"/>
      <c r="BV179" s="1205"/>
      <c r="BW179" s="1205"/>
      <c r="BX179" s="1205"/>
      <c r="BY179" s="1215"/>
      <c r="BZ179" s="1205"/>
      <c r="CA179" s="1205"/>
      <c r="CB179" s="1205"/>
      <c r="CC179" s="1205"/>
      <c r="CD179" s="831"/>
      <c r="CE179" s="1205"/>
      <c r="CF179" s="1205"/>
      <c r="CG179" s="1215"/>
      <c r="CH179" s="1205"/>
      <c r="CI179" s="1205"/>
      <c r="CJ179" s="1205"/>
      <c r="CK179" s="1205"/>
      <c r="CL179" s="1205"/>
      <c r="CM179" s="1205"/>
      <c r="CN179" s="1205"/>
      <c r="CO179" s="1205"/>
      <c r="CP179" s="1205"/>
      <c r="CQ179" s="1205"/>
      <c r="CR179" s="1205"/>
      <c r="CS179" s="1205"/>
      <c r="CT179" s="1205"/>
      <c r="CU179" s="1205"/>
      <c r="CV179" s="1205"/>
      <c r="CW179" s="1205"/>
      <c r="CX179" s="1205"/>
      <c r="CY179" s="1205"/>
      <c r="CZ179" s="1205"/>
      <c r="DA179" s="1205"/>
      <c r="DB179" s="1205"/>
      <c r="DC179" s="1205"/>
      <c r="DD179" s="1205"/>
      <c r="DE179" s="1205"/>
      <c r="DF179" s="1205"/>
      <c r="DG179" s="1205"/>
      <c r="DH179" s="1205"/>
      <c r="DI179" s="1215"/>
      <c r="DJ179" s="1140"/>
      <c r="DK179" s="264"/>
      <c r="DL179" s="264"/>
      <c r="DM179" s="264"/>
      <c r="DN179" s="264"/>
      <c r="DO179" s="264"/>
      <c r="DP179" s="264"/>
      <c r="DQ179" s="1246"/>
      <c r="DR179" s="264"/>
      <c r="DS179" s="264"/>
      <c r="DT179" s="264"/>
      <c r="DU179" s="264"/>
      <c r="DV179" s="264"/>
      <c r="DW179" s="264"/>
      <c r="DX179" s="264"/>
      <c r="DY179" s="264"/>
      <c r="DZ179" s="264"/>
      <c r="EA179" s="264"/>
      <c r="EB179" s="1205"/>
      <c r="EC179" s="1205"/>
      <c r="ED179" s="1205"/>
      <c r="EE179" s="1205"/>
      <c r="EF179" s="1205"/>
      <c r="EG179" s="1205"/>
      <c r="EH179" s="1205"/>
      <c r="EI179" s="1205"/>
      <c r="EJ179" s="1866"/>
    </row>
    <row r="180" spans="1:231" ht="13.5" customHeight="1">
      <c r="A180" s="4"/>
      <c r="H180" s="4"/>
      <c r="I180" s="1800" t="s">
        <v>583</v>
      </c>
      <c r="J180" s="1801"/>
      <c r="K180" s="1801"/>
      <c r="L180" s="1801"/>
      <c r="M180" s="1801"/>
      <c r="N180" s="1801"/>
      <c r="O180" s="1801"/>
      <c r="P180" s="1801"/>
      <c r="Q180" s="1801"/>
      <c r="R180" s="1801"/>
      <c r="S180" s="1801"/>
      <c r="T180" s="1801"/>
      <c r="U180" s="1801"/>
      <c r="V180" s="1801"/>
      <c r="W180" s="1801"/>
      <c r="X180" s="1801"/>
      <c r="Y180" s="1801"/>
      <c r="Z180" s="1801"/>
      <c r="AA180" s="1801"/>
      <c r="AB180" s="1801"/>
      <c r="AC180" s="1801"/>
      <c r="AD180" s="1801"/>
      <c r="AE180" s="1801"/>
      <c r="AF180" s="1801"/>
      <c r="AG180" s="1801"/>
      <c r="AH180" s="1801"/>
      <c r="AI180" s="1801"/>
      <c r="AJ180" s="1801"/>
      <c r="AK180" s="1801"/>
      <c r="AL180" s="1801"/>
      <c r="AM180" s="1801"/>
      <c r="AN180" s="1801"/>
      <c r="AO180" s="1801"/>
      <c r="AP180" s="1801"/>
      <c r="AQ180" s="1801"/>
      <c r="AR180" s="1801"/>
      <c r="AS180" s="1801"/>
      <c r="AT180" s="1802"/>
      <c r="AU180" s="1803"/>
      <c r="AV180" s="1803"/>
      <c r="AW180" s="1804"/>
      <c r="AX180" s="1805"/>
      <c r="AY180" s="1806"/>
      <c r="AZ180" s="1806"/>
      <c r="BA180" s="1807"/>
      <c r="BB180" s="1805"/>
      <c r="BC180" s="1806"/>
      <c r="BD180" s="1806"/>
      <c r="BE180" s="1807"/>
      <c r="BF180" s="1805"/>
      <c r="BG180" s="1806"/>
      <c r="BH180" s="1806"/>
      <c r="BI180" s="1807"/>
      <c r="BJ180" s="1805"/>
      <c r="BK180" s="1806"/>
      <c r="BL180" s="1806"/>
      <c r="BM180" s="1807"/>
      <c r="BN180" s="1808"/>
      <c r="BO180" s="1809"/>
      <c r="BP180" s="1809"/>
      <c r="BQ180" s="1809"/>
      <c r="BR180" s="1810"/>
      <c r="BS180" s="1811"/>
      <c r="BT180" s="1811"/>
      <c r="BU180" s="1811"/>
      <c r="BV180" s="1808"/>
      <c r="BW180" s="1809"/>
      <c r="BX180" s="1812"/>
      <c r="BY180" s="1813"/>
      <c r="BZ180" s="1809"/>
      <c r="CA180" s="1809"/>
      <c r="CB180" s="1814">
        <f>CB183*CB185*CB187/1000000</f>
        <v>3.4269230769230767</v>
      </c>
      <c r="CC180" s="1815">
        <f>CC183*CC185*CC187/1000000</f>
        <v>4.968</v>
      </c>
      <c r="CD180" s="1814">
        <f t="shared" ref="CD180:CG180" si="318">CD183*CD185*CD187/1000000</f>
        <v>4.8600000000000003</v>
      </c>
      <c r="CE180" s="1814">
        <f t="shared" si="318"/>
        <v>4.9139999999999997</v>
      </c>
      <c r="CF180" s="1814">
        <f t="shared" si="318"/>
        <v>7.452</v>
      </c>
      <c r="CG180" s="1815">
        <f t="shared" si="318"/>
        <v>7.6010400000000002</v>
      </c>
      <c r="CH180" s="1806"/>
      <c r="CI180" s="1806"/>
      <c r="CJ180" s="1806"/>
      <c r="CK180" s="1806"/>
      <c r="CL180" s="1806"/>
      <c r="CM180" s="1806"/>
      <c r="CN180" s="1806"/>
      <c r="CO180" s="1806"/>
      <c r="CP180" s="1806"/>
      <c r="CQ180" s="1806"/>
      <c r="CR180" s="1806"/>
      <c r="CS180" s="1806"/>
      <c r="CT180" s="1806"/>
      <c r="CU180" s="1806"/>
      <c r="CV180" s="1806"/>
      <c r="CW180" s="1806"/>
      <c r="CX180" s="1806"/>
      <c r="CY180" s="1806"/>
      <c r="CZ180" s="1806"/>
      <c r="DA180" s="1806"/>
      <c r="DB180" s="1806"/>
      <c r="DC180" s="1806"/>
      <c r="DD180" s="1806"/>
      <c r="DE180" s="1806"/>
      <c r="DF180" s="1806"/>
      <c r="DG180" s="1806"/>
      <c r="DH180" s="1806"/>
      <c r="DI180" s="1807"/>
      <c r="DJ180" s="1816"/>
      <c r="DK180" s="1803"/>
      <c r="DL180" s="1803"/>
      <c r="DM180" s="1803"/>
      <c r="DN180" s="1803"/>
      <c r="DO180" s="1803"/>
      <c r="DP180" s="1803"/>
      <c r="DQ180" s="1802"/>
      <c r="DR180" s="1803"/>
      <c r="DS180" s="1803"/>
      <c r="DT180" s="1803"/>
      <c r="DU180" s="1803"/>
      <c r="DV180" s="1803"/>
      <c r="DW180" s="1803"/>
      <c r="DX180" s="1803"/>
      <c r="DY180" s="1817"/>
      <c r="DZ180" s="1809"/>
      <c r="EA180" s="1809"/>
      <c r="EB180" s="1818">
        <f>SUM(BZ180:CC180)</f>
        <v>8.3949230769230763</v>
      </c>
      <c r="EC180" s="1818">
        <f>SUM(CD180:CG180)</f>
        <v>24.82704</v>
      </c>
      <c r="ED180" s="1818">
        <f t="shared" ref="ED180:EJ180" si="319">ED183*ED185*ED187/1000000</f>
        <v>37.612965600000003</v>
      </c>
      <c r="EE180" s="1818">
        <f t="shared" si="319"/>
        <v>57.139762453545202</v>
      </c>
      <c r="EF180" s="1818">
        <f t="shared" si="319"/>
        <v>86.330218969260017</v>
      </c>
      <c r="EG180" s="1818">
        <f t="shared" si="319"/>
        <v>130.79028173842892</v>
      </c>
      <c r="EH180" s="1818">
        <f t="shared" si="319"/>
        <v>198.14727683371984</v>
      </c>
      <c r="EI180" s="1818">
        <f t="shared" si="319"/>
        <v>260.88016181002394</v>
      </c>
      <c r="EJ180" s="1819">
        <f t="shared" si="319"/>
        <v>341.59976269575111</v>
      </c>
      <c r="EK180" s="99"/>
      <c r="EL180" s="99"/>
      <c r="EM180" s="99"/>
      <c r="EN180" s="99"/>
      <c r="EO180" s="99"/>
      <c r="EP180" s="99"/>
      <c r="EQ180" s="99"/>
      <c r="ER180" s="99"/>
      <c r="ES180" s="99"/>
      <c r="ET180" s="99"/>
      <c r="EU180" s="99"/>
      <c r="EV180" s="99"/>
      <c r="EW180" s="99"/>
      <c r="EX180" s="99"/>
      <c r="EY180" s="99"/>
      <c r="EZ180" s="99"/>
      <c r="FA180" s="99"/>
      <c r="FB180" s="99"/>
      <c r="FC180" s="99"/>
      <c r="FD180" s="99"/>
      <c r="FE180" s="99"/>
      <c r="FF180" s="99"/>
      <c r="FG180" s="99"/>
      <c r="FH180" s="99"/>
      <c r="FI180" s="99"/>
      <c r="FJ180" s="99"/>
      <c r="FK180" s="99"/>
      <c r="FL180" s="99"/>
      <c r="FM180" s="99"/>
      <c r="FN180" s="99"/>
      <c r="FO180" s="99"/>
      <c r="FP180" s="99"/>
      <c r="FQ180" s="99"/>
      <c r="FR180" s="99"/>
      <c r="FS180" s="99"/>
      <c r="FT180" s="99"/>
      <c r="FU180" s="99"/>
      <c r="FV180" s="99"/>
      <c r="FW180" s="99"/>
      <c r="FX180" s="99"/>
      <c r="FY180" s="99"/>
      <c r="FZ180" s="99"/>
      <c r="GA180" s="99"/>
      <c r="GB180" s="99"/>
      <c r="GC180" s="99"/>
      <c r="GD180" s="99"/>
      <c r="GE180" s="99"/>
      <c r="GF180" s="99"/>
      <c r="GG180" s="99"/>
      <c r="GH180" s="99"/>
      <c r="GI180" s="99"/>
      <c r="GJ180" s="99"/>
      <c r="GK180" s="99"/>
      <c r="GL180" s="99"/>
      <c r="GM180" s="99"/>
      <c r="GN180" s="99"/>
      <c r="GO180" s="99"/>
      <c r="GP180" s="99"/>
      <c r="GQ180" s="99"/>
      <c r="GR180" s="99"/>
      <c r="GS180" s="99"/>
      <c r="GT180" s="99"/>
      <c r="GU180" s="99"/>
      <c r="GV180" s="99"/>
      <c r="GW180" s="99"/>
      <c r="GX180" s="99"/>
      <c r="GY180" s="99"/>
      <c r="GZ180" s="99"/>
      <c r="HA180" s="99"/>
      <c r="HB180" s="99"/>
      <c r="HC180" s="99"/>
      <c r="HD180" s="99"/>
      <c r="HE180" s="99"/>
      <c r="HF180" s="99"/>
      <c r="HG180" s="99"/>
      <c r="HH180" s="99"/>
      <c r="HI180" s="99"/>
      <c r="HJ180" s="99"/>
      <c r="HK180" s="99"/>
      <c r="HL180" s="99"/>
      <c r="HM180" s="99"/>
      <c r="HN180" s="99"/>
      <c r="HO180" s="99"/>
      <c r="HP180" s="99"/>
      <c r="HQ180" s="99"/>
      <c r="HR180" s="99"/>
      <c r="HS180" s="99"/>
      <c r="HT180" s="99"/>
      <c r="HU180" s="99"/>
      <c r="HV180" s="99"/>
      <c r="HW180" s="99"/>
    </row>
    <row r="181" spans="1:231" ht="13.5" customHeight="1">
      <c r="A181" s="4"/>
      <c r="H181" s="4"/>
      <c r="I181" s="795" t="s">
        <v>558</v>
      </c>
      <c r="J181" s="20"/>
      <c r="K181" s="20"/>
      <c r="L181" s="20"/>
      <c r="M181" s="20"/>
      <c r="N181" s="20"/>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c r="AL181" s="20"/>
      <c r="AM181" s="20"/>
      <c r="AN181" s="20"/>
      <c r="AO181" s="20"/>
      <c r="AP181" s="20"/>
      <c r="AQ181" s="20"/>
      <c r="AR181" s="20"/>
      <c r="AS181" s="20"/>
      <c r="AT181" s="615"/>
      <c r="AU181" s="141"/>
      <c r="AV181" s="141"/>
      <c r="AW181" s="576"/>
      <c r="AX181" s="636"/>
      <c r="AY181" s="174"/>
      <c r="AZ181" s="174"/>
      <c r="BA181" s="574"/>
      <c r="BB181" s="636"/>
      <c r="BC181" s="174"/>
      <c r="BD181" s="174"/>
      <c r="BE181" s="574"/>
      <c r="BF181" s="636"/>
      <c r="BG181" s="174"/>
      <c r="BH181" s="174"/>
      <c r="BI181" s="574"/>
      <c r="BJ181" s="636"/>
      <c r="BK181" s="174"/>
      <c r="BL181" s="174"/>
      <c r="BM181" s="574"/>
      <c r="BN181" s="725"/>
      <c r="BO181" s="769"/>
      <c r="BP181" s="769"/>
      <c r="BQ181" s="769"/>
      <c r="BR181" s="755"/>
      <c r="BS181" s="755"/>
      <c r="BT181" s="755"/>
      <c r="BU181" s="756"/>
      <c r="BV181" s="755"/>
      <c r="BW181" s="755"/>
      <c r="BX181" s="755"/>
      <c r="BY181" s="756"/>
      <c r="BZ181" s="755"/>
      <c r="CA181" s="755"/>
      <c r="CB181" s="755"/>
      <c r="CC181" s="1217"/>
      <c r="CD181" s="1216"/>
      <c r="CE181" s="904"/>
      <c r="CF181" s="1825">
        <f>CF180/CB180-1</f>
        <v>1.1745454545454548</v>
      </c>
      <c r="CG181" s="1826">
        <f>CG180/CC180-1</f>
        <v>0.53</v>
      </c>
      <c r="CH181" s="174"/>
      <c r="CI181" s="174"/>
      <c r="CJ181" s="174"/>
      <c r="CK181" s="174"/>
      <c r="CL181" s="174"/>
      <c r="CM181" s="174"/>
      <c r="CN181" s="174"/>
      <c r="CO181" s="174"/>
      <c r="CP181" s="174"/>
      <c r="CQ181" s="174"/>
      <c r="CR181" s="174"/>
      <c r="CS181" s="174"/>
      <c r="CT181" s="174"/>
      <c r="CU181" s="174"/>
      <c r="CV181" s="174"/>
      <c r="CW181" s="174"/>
      <c r="CX181" s="174"/>
      <c r="CY181" s="174"/>
      <c r="CZ181" s="174"/>
      <c r="DA181" s="174"/>
      <c r="DB181" s="174"/>
      <c r="DC181" s="174"/>
      <c r="DD181" s="174"/>
      <c r="DE181" s="174"/>
      <c r="DF181" s="174"/>
      <c r="DG181" s="174"/>
      <c r="DH181" s="174"/>
      <c r="DI181" s="574"/>
      <c r="DJ181" s="1139"/>
      <c r="DK181" s="141"/>
      <c r="DL181" s="141"/>
      <c r="DM181" s="141"/>
      <c r="DN181" s="141"/>
      <c r="DO181" s="141"/>
      <c r="DP181" s="141"/>
      <c r="DQ181" s="615"/>
      <c r="DR181" s="141"/>
      <c r="DS181" s="141"/>
      <c r="DT181" s="141"/>
      <c r="DU181" s="141"/>
      <c r="DV181" s="141"/>
      <c r="DW181" s="141"/>
      <c r="DX181" s="141"/>
      <c r="DY181" s="797"/>
      <c r="DZ181" s="755"/>
      <c r="EA181" s="755"/>
      <c r="EB181" s="755"/>
      <c r="EC181" s="755">
        <f>EC180/EB180-1</f>
        <v>1.9573874319643743</v>
      </c>
      <c r="ED181" s="755">
        <f t="shared" ref="ED181:EJ181" si="320">ED180/EC180-1</f>
        <v>0.51500000000000012</v>
      </c>
      <c r="EE181" s="755">
        <f t="shared" si="320"/>
        <v>0.51915068493150662</v>
      </c>
      <c r="EF181" s="755">
        <f t="shared" si="320"/>
        <v>0.51086065573770534</v>
      </c>
      <c r="EG181" s="755">
        <f t="shared" si="320"/>
        <v>0.5149999999999999</v>
      </c>
      <c r="EH181" s="755">
        <f t="shared" si="320"/>
        <v>0.51500000000000035</v>
      </c>
      <c r="EI181" s="755">
        <f t="shared" si="320"/>
        <v>0.31659726027397261</v>
      </c>
      <c r="EJ181" s="756">
        <f t="shared" si="320"/>
        <v>0.30941256830601072</v>
      </c>
      <c r="EK181" s="99"/>
      <c r="EL181" s="99"/>
      <c r="EM181" s="99"/>
      <c r="EN181" s="99"/>
      <c r="EO181" s="99"/>
      <c r="EP181" s="99"/>
      <c r="EQ181" s="99"/>
      <c r="ER181" s="99"/>
      <c r="ES181" s="99"/>
      <c r="ET181" s="99"/>
      <c r="EU181" s="99"/>
      <c r="EV181" s="99"/>
      <c r="EW181" s="99"/>
      <c r="EX181" s="99"/>
      <c r="EY181" s="99"/>
      <c r="EZ181" s="99"/>
      <c r="FA181" s="99"/>
      <c r="FB181" s="99"/>
      <c r="FC181" s="99"/>
      <c r="FD181" s="99"/>
      <c r="FE181" s="99"/>
      <c r="FF181" s="99"/>
      <c r="FG181" s="99"/>
      <c r="FH181" s="99"/>
      <c r="FI181" s="99"/>
      <c r="FJ181" s="99"/>
      <c r="FK181" s="99"/>
      <c r="FL181" s="99"/>
      <c r="FM181" s="99"/>
      <c r="FN181" s="99"/>
      <c r="FO181" s="99"/>
      <c r="FP181" s="99"/>
      <c r="FQ181" s="99"/>
      <c r="FR181" s="99"/>
      <c r="FS181" s="99"/>
      <c r="FT181" s="99"/>
      <c r="FU181" s="99"/>
      <c r="FV181" s="99"/>
      <c r="FW181" s="99"/>
      <c r="FX181" s="99"/>
      <c r="FY181" s="99"/>
      <c r="FZ181" s="99"/>
      <c r="GA181" s="99"/>
      <c r="GB181" s="99"/>
      <c r="GC181" s="99"/>
      <c r="GD181" s="99"/>
      <c r="GE181" s="99"/>
      <c r="GF181" s="99"/>
      <c r="GG181" s="99"/>
      <c r="GH181" s="99"/>
      <c r="GI181" s="99"/>
      <c r="GJ181" s="99"/>
      <c r="GK181" s="99"/>
      <c r="GL181" s="99"/>
      <c r="GM181" s="99"/>
      <c r="GN181" s="99"/>
      <c r="GO181" s="99"/>
      <c r="GP181" s="99"/>
      <c r="GQ181" s="99"/>
      <c r="GR181" s="99"/>
      <c r="GS181" s="99"/>
      <c r="GT181" s="99"/>
      <c r="GU181" s="99"/>
      <c r="GV181" s="99"/>
      <c r="GW181" s="99"/>
      <c r="GX181" s="99"/>
      <c r="GY181" s="99"/>
      <c r="GZ181" s="99"/>
      <c r="HA181" s="99"/>
      <c r="HB181" s="99"/>
      <c r="HC181" s="99"/>
      <c r="HD181" s="99"/>
      <c r="HE181" s="99"/>
      <c r="HF181" s="99"/>
      <c r="HG181" s="99"/>
      <c r="HH181" s="99"/>
      <c r="HI181" s="99"/>
      <c r="HJ181" s="99"/>
      <c r="HK181" s="99"/>
      <c r="HL181" s="99"/>
      <c r="HM181" s="99"/>
      <c r="HN181" s="99"/>
      <c r="HO181" s="99"/>
      <c r="HP181" s="99"/>
      <c r="HQ181" s="99"/>
      <c r="HR181" s="99"/>
      <c r="HS181" s="99"/>
      <c r="HT181" s="99"/>
      <c r="HU181" s="99"/>
      <c r="HV181" s="99"/>
      <c r="HW181" s="99"/>
    </row>
    <row r="182" spans="1:231" ht="13.5" customHeight="1">
      <c r="A182" s="4"/>
      <c r="H182" s="4"/>
      <c r="I182" s="795"/>
      <c r="J182" s="20"/>
      <c r="K182" s="20"/>
      <c r="L182" s="20"/>
      <c r="M182" s="20"/>
      <c r="N182" s="20"/>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c r="AL182" s="20"/>
      <c r="AM182" s="20"/>
      <c r="AN182" s="20"/>
      <c r="AO182" s="20"/>
      <c r="AP182" s="20"/>
      <c r="AQ182" s="20"/>
      <c r="AR182" s="20"/>
      <c r="AS182" s="20"/>
      <c r="AT182" s="615"/>
      <c r="AU182" s="141"/>
      <c r="AV182" s="141"/>
      <c r="AW182" s="576"/>
      <c r="AX182" s="636"/>
      <c r="AY182" s="174"/>
      <c r="AZ182" s="174"/>
      <c r="BA182" s="574"/>
      <c r="BB182" s="636"/>
      <c r="BC182" s="174"/>
      <c r="BD182" s="174"/>
      <c r="BE182" s="574"/>
      <c r="BF182" s="636"/>
      <c r="BG182" s="174"/>
      <c r="BH182" s="174"/>
      <c r="BI182" s="574"/>
      <c r="BJ182" s="636"/>
      <c r="BK182" s="174"/>
      <c r="BL182" s="174"/>
      <c r="BM182" s="574"/>
      <c r="BN182" s="734"/>
      <c r="BO182" s="755"/>
      <c r="BP182" s="755"/>
      <c r="BQ182" s="755"/>
      <c r="BR182" s="737"/>
      <c r="BS182" s="796"/>
      <c r="BT182" s="796"/>
      <c r="BU182" s="1211"/>
      <c r="BV182" s="1207"/>
      <c r="BW182" s="805"/>
      <c r="BX182" s="1208"/>
      <c r="BY182" s="1501"/>
      <c r="BZ182" s="805"/>
      <c r="CA182" s="805"/>
      <c r="CB182" s="805"/>
      <c r="CC182" s="1214"/>
      <c r="CD182" s="805"/>
      <c r="CE182" s="805"/>
      <c r="CF182" s="805"/>
      <c r="CG182" s="1214"/>
      <c r="CH182" s="174"/>
      <c r="CI182" s="174"/>
      <c r="CJ182" s="174"/>
      <c r="CK182" s="174"/>
      <c r="CL182" s="174"/>
      <c r="CM182" s="174"/>
      <c r="CN182" s="174"/>
      <c r="CO182" s="174"/>
      <c r="CP182" s="174"/>
      <c r="CQ182" s="174"/>
      <c r="CR182" s="174"/>
      <c r="CS182" s="174"/>
      <c r="CT182" s="174"/>
      <c r="CU182" s="174"/>
      <c r="CV182" s="174"/>
      <c r="CW182" s="174"/>
      <c r="CX182" s="174"/>
      <c r="CY182" s="174"/>
      <c r="CZ182" s="174"/>
      <c r="DA182" s="174"/>
      <c r="DB182" s="174"/>
      <c r="DC182" s="174"/>
      <c r="DD182" s="174"/>
      <c r="DE182" s="174"/>
      <c r="DF182" s="174"/>
      <c r="DG182" s="174"/>
      <c r="DH182" s="174"/>
      <c r="DI182" s="574"/>
      <c r="DJ182" s="1139"/>
      <c r="DK182" s="141"/>
      <c r="DL182" s="141"/>
      <c r="DM182" s="141"/>
      <c r="DN182" s="141"/>
      <c r="DO182" s="141"/>
      <c r="DP182" s="141"/>
      <c r="DQ182" s="615"/>
      <c r="DR182" s="141"/>
      <c r="DS182" s="141"/>
      <c r="DT182" s="141"/>
      <c r="DU182" s="141"/>
      <c r="DV182" s="141"/>
      <c r="DW182" s="141"/>
      <c r="DX182" s="141"/>
      <c r="DY182" s="800"/>
      <c r="DZ182" s="755"/>
      <c r="EA182" s="755"/>
      <c r="EB182" s="755"/>
      <c r="EC182" s="755"/>
      <c r="ED182" s="755"/>
      <c r="EE182" s="755"/>
      <c r="EF182" s="755"/>
      <c r="EG182" s="755"/>
      <c r="EH182" s="755"/>
      <c r="EI182" s="755"/>
      <c r="EJ182" s="756"/>
      <c r="EK182" s="99"/>
      <c r="EL182" s="99"/>
      <c r="EM182" s="99"/>
      <c r="EN182" s="99"/>
      <c r="EO182" s="99"/>
      <c r="EP182" s="99"/>
      <c r="EQ182" s="99"/>
      <c r="ER182" s="99"/>
      <c r="ES182" s="99"/>
      <c r="ET182" s="99"/>
      <c r="EU182" s="99"/>
      <c r="EV182" s="99"/>
      <c r="EW182" s="99"/>
      <c r="EX182" s="99"/>
      <c r="EY182" s="99"/>
      <c r="EZ182" s="99"/>
      <c r="FA182" s="99"/>
      <c r="FB182" s="99"/>
      <c r="FC182" s="99"/>
      <c r="FD182" s="99"/>
      <c r="FE182" s="99"/>
      <c r="FF182" s="99"/>
      <c r="FG182" s="99"/>
      <c r="FH182" s="99"/>
      <c r="FI182" s="99"/>
      <c r="FJ182" s="99"/>
      <c r="FK182" s="99"/>
      <c r="FL182" s="99"/>
      <c r="FM182" s="99"/>
      <c r="FN182" s="99"/>
      <c r="FO182" s="99"/>
      <c r="FP182" s="99"/>
      <c r="FQ182" s="99"/>
      <c r="FR182" s="99"/>
      <c r="FS182" s="99"/>
      <c r="FT182" s="99"/>
      <c r="FU182" s="99"/>
      <c r="FV182" s="99"/>
      <c r="FW182" s="99"/>
      <c r="FX182" s="99"/>
      <c r="FY182" s="99"/>
      <c r="FZ182" s="99"/>
      <c r="GA182" s="99"/>
      <c r="GB182" s="99"/>
      <c r="GC182" s="99"/>
      <c r="GD182" s="99"/>
      <c r="GE182" s="99"/>
      <c r="GF182" s="99"/>
      <c r="GG182" s="99"/>
      <c r="GH182" s="99"/>
      <c r="GI182" s="99"/>
      <c r="GJ182" s="99"/>
      <c r="GK182" s="99"/>
      <c r="GL182" s="99"/>
      <c r="GM182" s="99"/>
      <c r="GN182" s="99"/>
      <c r="GO182" s="99"/>
      <c r="GP182" s="99"/>
      <c r="GQ182" s="99"/>
      <c r="GR182" s="99"/>
      <c r="GS182" s="99"/>
      <c r="GT182" s="99"/>
      <c r="GU182" s="99"/>
      <c r="GV182" s="99"/>
      <c r="GW182" s="99"/>
      <c r="GX182" s="99"/>
      <c r="GY182" s="99"/>
      <c r="GZ182" s="99"/>
      <c r="HA182" s="99"/>
      <c r="HB182" s="99"/>
      <c r="HC182" s="99"/>
      <c r="HD182" s="99"/>
      <c r="HE182" s="99"/>
      <c r="HF182" s="99"/>
      <c r="HG182" s="99"/>
      <c r="HH182" s="99"/>
      <c r="HI182" s="99"/>
      <c r="HJ182" s="99"/>
      <c r="HK182" s="99"/>
      <c r="HL182" s="99"/>
      <c r="HM182" s="99"/>
      <c r="HN182" s="99"/>
      <c r="HO182" s="99"/>
      <c r="HP182" s="99"/>
      <c r="HQ182" s="99"/>
      <c r="HR182" s="99"/>
      <c r="HS182" s="99"/>
      <c r="HT182" s="99"/>
      <c r="HU182" s="99"/>
      <c r="HV182" s="99"/>
      <c r="HW182" s="99"/>
    </row>
    <row r="183" spans="1:231" ht="13.5" customHeight="1">
      <c r="A183" s="4"/>
      <c r="H183" s="4"/>
      <c r="I183" s="1720" t="s">
        <v>569</v>
      </c>
      <c r="J183" s="20"/>
      <c r="K183" s="20"/>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0"/>
      <c r="AI183" s="20"/>
      <c r="AJ183" s="20"/>
      <c r="AK183" s="20"/>
      <c r="AL183" s="20"/>
      <c r="AM183" s="20"/>
      <c r="AN183" s="20"/>
      <c r="AO183" s="20"/>
      <c r="AP183" s="20"/>
      <c r="AQ183" s="20"/>
      <c r="AR183" s="20"/>
      <c r="AS183" s="20"/>
      <c r="AT183" s="615"/>
      <c r="AU183" s="141"/>
      <c r="AV183" s="141"/>
      <c r="AW183" s="576"/>
      <c r="AX183" s="636"/>
      <c r="AY183" s="174"/>
      <c r="AZ183" s="174"/>
      <c r="BA183" s="574"/>
      <c r="BB183" s="636"/>
      <c r="BC183" s="174"/>
      <c r="BD183" s="174"/>
      <c r="BE183" s="574"/>
      <c r="BF183" s="636"/>
      <c r="BG183" s="174"/>
      <c r="BH183" s="174"/>
      <c r="BI183" s="574"/>
      <c r="BJ183" s="636"/>
      <c r="BK183" s="174"/>
      <c r="BL183" s="174"/>
      <c r="BM183" s="574"/>
      <c r="BN183" s="734"/>
      <c r="BO183" s="755"/>
      <c r="BP183" s="755"/>
      <c r="BQ183" s="755"/>
      <c r="BR183" s="737"/>
      <c r="BS183" s="796"/>
      <c r="BT183" s="796"/>
      <c r="BU183" s="1211"/>
      <c r="BV183" s="1207"/>
      <c r="BW183" s="805"/>
      <c r="BX183" s="1208"/>
      <c r="BY183" s="1501"/>
      <c r="BZ183" s="805"/>
      <c r="CA183" s="805"/>
      <c r="CB183" s="770">
        <f>18000*11/13</f>
        <v>15230.76923076923</v>
      </c>
      <c r="CC183" s="1748">
        <v>18000</v>
      </c>
      <c r="CD183" s="1724">
        <v>18000</v>
      </c>
      <c r="CE183" s="1724">
        <v>18000</v>
      </c>
      <c r="CF183" s="1724">
        <v>18000</v>
      </c>
      <c r="CG183" s="774">
        <f>CC183*(1+CG184)</f>
        <v>18360</v>
      </c>
      <c r="CH183" s="174"/>
      <c r="CI183" s="174"/>
      <c r="CJ183" s="174"/>
      <c r="CK183" s="174"/>
      <c r="CL183" s="174"/>
      <c r="CM183" s="174"/>
      <c r="CN183" s="174"/>
      <c r="CO183" s="174"/>
      <c r="CP183" s="174"/>
      <c r="CQ183" s="174"/>
      <c r="CR183" s="174"/>
      <c r="CS183" s="174"/>
      <c r="CT183" s="174"/>
      <c r="CU183" s="174"/>
      <c r="CV183" s="174"/>
      <c r="CW183" s="174"/>
      <c r="CX183" s="174"/>
      <c r="CY183" s="174"/>
      <c r="CZ183" s="174"/>
      <c r="DA183" s="174"/>
      <c r="DB183" s="174"/>
      <c r="DC183" s="174"/>
      <c r="DD183" s="174"/>
      <c r="DE183" s="174"/>
      <c r="DF183" s="174"/>
      <c r="DG183" s="174"/>
      <c r="DH183" s="174"/>
      <c r="DI183" s="574"/>
      <c r="DJ183" s="1139"/>
      <c r="DK183" s="141"/>
      <c r="DL183" s="141"/>
      <c r="DM183" s="141"/>
      <c r="DN183" s="141"/>
      <c r="DO183" s="141"/>
      <c r="DP183" s="141"/>
      <c r="DQ183" s="615"/>
      <c r="DR183" s="141"/>
      <c r="DS183" s="141"/>
      <c r="DT183" s="141"/>
      <c r="DU183" s="141"/>
      <c r="DV183" s="141"/>
      <c r="DW183" s="141"/>
      <c r="DX183" s="141"/>
      <c r="DY183" s="800"/>
      <c r="DZ183" s="755"/>
      <c r="EA183" s="755"/>
      <c r="EB183" s="900">
        <f>AVERAGE(BZ183:CC183)</f>
        <v>16615.384615384617</v>
      </c>
      <c r="EC183" s="900">
        <f>AVERAGE(CD183:CG183)</f>
        <v>18090</v>
      </c>
      <c r="ED183" s="900">
        <f>EC183*(1+ED184)</f>
        <v>18270.900000000001</v>
      </c>
      <c r="EE183" s="900">
        <f t="shared" ref="EE183:EJ183" si="321">ED183*(1+EE184)</f>
        <v>18453.609</v>
      </c>
      <c r="EF183" s="900">
        <f t="shared" si="321"/>
        <v>18638.145090000002</v>
      </c>
      <c r="EG183" s="900">
        <f t="shared" si="321"/>
        <v>18824.526540900002</v>
      </c>
      <c r="EH183" s="900">
        <f t="shared" si="321"/>
        <v>19012.771806309003</v>
      </c>
      <c r="EI183" s="900">
        <f t="shared" si="321"/>
        <v>19202.899524372093</v>
      </c>
      <c r="EJ183" s="1399">
        <f t="shared" si="321"/>
        <v>19394.928519615813</v>
      </c>
      <c r="EK183" s="99"/>
      <c r="EL183" s="99"/>
      <c r="EM183" s="99"/>
      <c r="EN183" s="99"/>
      <c r="EO183" s="99"/>
      <c r="EP183" s="99"/>
      <c r="EQ183" s="99"/>
      <c r="ER183" s="99"/>
      <c r="ES183" s="99"/>
      <c r="ET183" s="99"/>
      <c r="EU183" s="99"/>
      <c r="EV183" s="99"/>
      <c r="EW183" s="99"/>
      <c r="EX183" s="99"/>
      <c r="EY183" s="99"/>
      <c r="EZ183" s="99"/>
      <c r="FA183" s="99"/>
      <c r="FB183" s="99"/>
      <c r="FC183" s="99"/>
      <c r="FD183" s="99"/>
      <c r="FE183" s="99"/>
      <c r="FF183" s="99"/>
      <c r="FG183" s="99"/>
      <c r="FH183" s="99"/>
      <c r="FI183" s="99"/>
      <c r="FJ183" s="99"/>
      <c r="FK183" s="99"/>
      <c r="FL183" s="99"/>
      <c r="FM183" s="99"/>
      <c r="FN183" s="99"/>
      <c r="FO183" s="99"/>
      <c r="FP183" s="99"/>
      <c r="FQ183" s="99"/>
      <c r="FR183" s="99"/>
      <c r="FS183" s="99"/>
      <c r="FT183" s="99"/>
      <c r="FU183" s="99"/>
      <c r="FV183" s="99"/>
      <c r="FW183" s="99"/>
      <c r="FX183" s="99"/>
      <c r="FY183" s="99"/>
      <c r="FZ183" s="99"/>
      <c r="GA183" s="99"/>
      <c r="GB183" s="99"/>
      <c r="GC183" s="99"/>
      <c r="GD183" s="99"/>
      <c r="GE183" s="99"/>
      <c r="GF183" s="99"/>
      <c r="GG183" s="99"/>
      <c r="GH183" s="99"/>
      <c r="GI183" s="99"/>
      <c r="GJ183" s="99"/>
      <c r="GK183" s="99"/>
      <c r="GL183" s="99"/>
      <c r="GM183" s="99"/>
      <c r="GN183" s="99"/>
      <c r="GO183" s="99"/>
      <c r="GP183" s="99"/>
      <c r="GQ183" s="99"/>
      <c r="GR183" s="99"/>
      <c r="GS183" s="99"/>
      <c r="GT183" s="99"/>
      <c r="GU183" s="99"/>
      <c r="GV183" s="99"/>
      <c r="GW183" s="99"/>
      <c r="GX183" s="99"/>
      <c r="GY183" s="99"/>
      <c r="GZ183" s="99"/>
      <c r="HA183" s="99"/>
      <c r="HB183" s="99"/>
      <c r="HC183" s="99"/>
      <c r="HD183" s="99"/>
      <c r="HE183" s="99"/>
      <c r="HF183" s="99"/>
      <c r="HG183" s="99"/>
      <c r="HH183" s="99"/>
      <c r="HI183" s="99"/>
      <c r="HJ183" s="99"/>
      <c r="HK183" s="99"/>
      <c r="HL183" s="99"/>
      <c r="HM183" s="99"/>
      <c r="HN183" s="99"/>
      <c r="HO183" s="99"/>
      <c r="HP183" s="99"/>
      <c r="HQ183" s="99"/>
      <c r="HR183" s="99"/>
      <c r="HS183" s="99"/>
      <c r="HT183" s="99"/>
      <c r="HU183" s="99"/>
      <c r="HV183" s="99"/>
      <c r="HW183" s="99"/>
    </row>
    <row r="184" spans="1:231" ht="13.5" customHeight="1">
      <c r="A184" s="4"/>
      <c r="H184" s="4"/>
      <c r="I184" s="1747" t="s">
        <v>571</v>
      </c>
      <c r="J184" s="20"/>
      <c r="K184" s="20"/>
      <c r="L184" s="20"/>
      <c r="M184" s="20"/>
      <c r="N184" s="20"/>
      <c r="O184" s="20"/>
      <c r="P184" s="20"/>
      <c r="Q184" s="20"/>
      <c r="R184" s="20"/>
      <c r="S184" s="20"/>
      <c r="T184" s="20"/>
      <c r="U184" s="20"/>
      <c r="V184" s="20"/>
      <c r="W184" s="20"/>
      <c r="X184" s="20"/>
      <c r="Y184" s="20"/>
      <c r="Z184" s="20"/>
      <c r="AA184" s="20"/>
      <c r="AB184" s="20"/>
      <c r="AC184" s="20"/>
      <c r="AD184" s="20"/>
      <c r="AE184" s="20"/>
      <c r="AF184" s="20"/>
      <c r="AG184" s="20"/>
      <c r="AH184" s="20"/>
      <c r="AI184" s="20"/>
      <c r="AJ184" s="20"/>
      <c r="AK184" s="20"/>
      <c r="AL184" s="20"/>
      <c r="AM184" s="20"/>
      <c r="AN184" s="20"/>
      <c r="AO184" s="20"/>
      <c r="AP184" s="20"/>
      <c r="AQ184" s="20"/>
      <c r="AR184" s="20"/>
      <c r="AS184" s="20"/>
      <c r="AT184" s="615"/>
      <c r="AU184" s="141"/>
      <c r="AV184" s="141"/>
      <c r="AW184" s="576"/>
      <c r="AX184" s="636"/>
      <c r="AY184" s="174"/>
      <c r="AZ184" s="174"/>
      <c r="BA184" s="574"/>
      <c r="BB184" s="636"/>
      <c r="BC184" s="174"/>
      <c r="BD184" s="174"/>
      <c r="BE184" s="574"/>
      <c r="BF184" s="636"/>
      <c r="BG184" s="174"/>
      <c r="BH184" s="174"/>
      <c r="BI184" s="574"/>
      <c r="BJ184" s="636"/>
      <c r="BK184" s="174"/>
      <c r="BL184" s="174"/>
      <c r="BM184" s="574"/>
      <c r="BN184" s="734"/>
      <c r="BO184" s="755"/>
      <c r="BP184" s="755"/>
      <c r="BQ184" s="755"/>
      <c r="BR184" s="737"/>
      <c r="BS184" s="796"/>
      <c r="BT184" s="796"/>
      <c r="BU184" s="1211"/>
      <c r="BV184" s="1207"/>
      <c r="BW184" s="805"/>
      <c r="BX184" s="1208"/>
      <c r="BY184" s="1501"/>
      <c r="BZ184" s="805"/>
      <c r="CA184" s="805"/>
      <c r="CB184" s="770"/>
      <c r="CC184" s="1214"/>
      <c r="CD184" s="805"/>
      <c r="CE184" s="805"/>
      <c r="CF184" s="805"/>
      <c r="CG184" s="1428">
        <v>0.02</v>
      </c>
      <c r="CH184" s="174"/>
      <c r="CI184" s="174"/>
      <c r="CJ184" s="174"/>
      <c r="CK184" s="174"/>
      <c r="CL184" s="174"/>
      <c r="CM184" s="174"/>
      <c r="CN184" s="174"/>
      <c r="CO184" s="174"/>
      <c r="CP184" s="174"/>
      <c r="CQ184" s="174"/>
      <c r="CR184" s="174"/>
      <c r="CS184" s="174"/>
      <c r="CT184" s="174"/>
      <c r="CU184" s="174"/>
      <c r="CV184" s="174"/>
      <c r="CW184" s="174"/>
      <c r="CX184" s="174"/>
      <c r="CY184" s="174"/>
      <c r="CZ184" s="174"/>
      <c r="DA184" s="174"/>
      <c r="DB184" s="174"/>
      <c r="DC184" s="174"/>
      <c r="DD184" s="174"/>
      <c r="DE184" s="174"/>
      <c r="DF184" s="174"/>
      <c r="DG184" s="174"/>
      <c r="DH184" s="174"/>
      <c r="DI184" s="574"/>
      <c r="DJ184" s="1139"/>
      <c r="DK184" s="141"/>
      <c r="DL184" s="141"/>
      <c r="DM184" s="141"/>
      <c r="DN184" s="141"/>
      <c r="DO184" s="141"/>
      <c r="DP184" s="141"/>
      <c r="DQ184" s="615"/>
      <c r="DR184" s="141"/>
      <c r="DS184" s="141"/>
      <c r="DT184" s="141"/>
      <c r="DU184" s="141"/>
      <c r="DV184" s="141"/>
      <c r="DW184" s="141"/>
      <c r="DX184" s="141"/>
      <c r="DY184" s="800"/>
      <c r="DZ184" s="755"/>
      <c r="EA184" s="755"/>
      <c r="EB184" s="755"/>
      <c r="EC184" s="755">
        <f>EC183/EB183-1</f>
        <v>8.8749999999999885E-2</v>
      </c>
      <c r="ED184" s="762">
        <v>0.01</v>
      </c>
      <c r="EE184" s="762">
        <v>0.01</v>
      </c>
      <c r="EF184" s="762">
        <v>0.01</v>
      </c>
      <c r="EG184" s="762">
        <v>0.01</v>
      </c>
      <c r="EH184" s="762">
        <v>0.01</v>
      </c>
      <c r="EI184" s="762">
        <v>0.01</v>
      </c>
      <c r="EJ184" s="763">
        <v>0.01</v>
      </c>
      <c r="EK184" s="99"/>
      <c r="EL184" s="99"/>
      <c r="EM184" s="99"/>
      <c r="EN184" s="99"/>
      <c r="EO184" s="99"/>
      <c r="EP184" s="99"/>
      <c r="EQ184" s="99"/>
      <c r="ER184" s="99"/>
      <c r="ES184" s="99"/>
      <c r="ET184" s="99"/>
      <c r="EU184" s="99"/>
      <c r="EV184" s="99"/>
      <c r="EW184" s="99"/>
      <c r="EX184" s="99"/>
      <c r="EY184" s="99"/>
      <c r="EZ184" s="99"/>
      <c r="FA184" s="99"/>
      <c r="FB184" s="99"/>
      <c r="FC184" s="99"/>
      <c r="FD184" s="99"/>
      <c r="FE184" s="99"/>
      <c r="FF184" s="99"/>
      <c r="FG184" s="99"/>
      <c r="FH184" s="99"/>
      <c r="FI184" s="99"/>
      <c r="FJ184" s="99"/>
      <c r="FK184" s="99"/>
      <c r="FL184" s="99"/>
      <c r="FM184" s="99"/>
      <c r="FN184" s="99"/>
      <c r="FO184" s="99"/>
      <c r="FP184" s="99"/>
      <c r="FQ184" s="99"/>
      <c r="FR184" s="99"/>
      <c r="FS184" s="99"/>
      <c r="FT184" s="99"/>
      <c r="FU184" s="99"/>
      <c r="FV184" s="99"/>
      <c r="FW184" s="99"/>
      <c r="FX184" s="99"/>
      <c r="FY184" s="99"/>
      <c r="FZ184" s="99"/>
      <c r="GA184" s="99"/>
      <c r="GB184" s="99"/>
      <c r="GC184" s="99"/>
      <c r="GD184" s="99"/>
      <c r="GE184" s="99"/>
      <c r="GF184" s="99"/>
      <c r="GG184" s="99"/>
      <c r="GH184" s="99"/>
      <c r="GI184" s="99"/>
      <c r="GJ184" s="99"/>
      <c r="GK184" s="99"/>
      <c r="GL184" s="99"/>
      <c r="GM184" s="99"/>
      <c r="GN184" s="99"/>
      <c r="GO184" s="99"/>
      <c r="GP184" s="99"/>
      <c r="GQ184" s="99"/>
      <c r="GR184" s="99"/>
      <c r="GS184" s="99"/>
      <c r="GT184" s="99"/>
      <c r="GU184" s="99"/>
      <c r="GV184" s="99"/>
      <c r="GW184" s="99"/>
      <c r="GX184" s="99"/>
      <c r="GY184" s="99"/>
      <c r="GZ184" s="99"/>
      <c r="HA184" s="99"/>
      <c r="HB184" s="99"/>
      <c r="HC184" s="99"/>
      <c r="HD184" s="99"/>
      <c r="HE184" s="99"/>
      <c r="HF184" s="99"/>
      <c r="HG184" s="99"/>
      <c r="HH184" s="99"/>
      <c r="HI184" s="99"/>
      <c r="HJ184" s="99"/>
      <c r="HK184" s="99"/>
      <c r="HL184" s="99"/>
      <c r="HM184" s="99"/>
      <c r="HN184" s="99"/>
      <c r="HO184" s="99"/>
      <c r="HP184" s="99"/>
      <c r="HQ184" s="99"/>
      <c r="HR184" s="99"/>
      <c r="HS184" s="99"/>
      <c r="HT184" s="99"/>
      <c r="HU184" s="99"/>
      <c r="HV184" s="99"/>
      <c r="HW184" s="99"/>
    </row>
    <row r="185" spans="1:231" ht="13.5" customHeight="1">
      <c r="A185" s="4"/>
      <c r="H185" s="4"/>
      <c r="I185" s="1720" t="s">
        <v>582</v>
      </c>
      <c r="J185" s="20"/>
      <c r="K185" s="20"/>
      <c r="L185" s="20"/>
      <c r="M185" s="20"/>
      <c r="N185" s="20"/>
      <c r="O185" s="20"/>
      <c r="P185" s="20"/>
      <c r="Q185" s="20"/>
      <c r="R185" s="20"/>
      <c r="S185" s="20"/>
      <c r="T185" s="20"/>
      <c r="U185" s="20"/>
      <c r="V185" s="20"/>
      <c r="W185" s="20"/>
      <c r="X185" s="20"/>
      <c r="Y185" s="20"/>
      <c r="Z185" s="20"/>
      <c r="AA185" s="20"/>
      <c r="AB185" s="20"/>
      <c r="AC185" s="20"/>
      <c r="AD185" s="20"/>
      <c r="AE185" s="20"/>
      <c r="AF185" s="20"/>
      <c r="AG185" s="20"/>
      <c r="AH185" s="20"/>
      <c r="AI185" s="20"/>
      <c r="AJ185" s="20"/>
      <c r="AK185" s="20"/>
      <c r="AL185" s="20"/>
      <c r="AM185" s="20"/>
      <c r="AN185" s="20"/>
      <c r="AO185" s="20"/>
      <c r="AP185" s="20"/>
      <c r="AQ185" s="20"/>
      <c r="AR185" s="20"/>
      <c r="AS185" s="20"/>
      <c r="AT185" s="615"/>
      <c r="AU185" s="141"/>
      <c r="AV185" s="141"/>
      <c r="AW185" s="576"/>
      <c r="AX185" s="636"/>
      <c r="AY185" s="174"/>
      <c r="AZ185" s="174"/>
      <c r="BA185" s="574"/>
      <c r="BB185" s="636"/>
      <c r="BC185" s="174"/>
      <c r="BD185" s="174"/>
      <c r="BE185" s="574"/>
      <c r="BF185" s="636"/>
      <c r="BG185" s="174"/>
      <c r="BH185" s="174"/>
      <c r="BI185" s="574"/>
      <c r="BJ185" s="636"/>
      <c r="BK185" s="174"/>
      <c r="BL185" s="174"/>
      <c r="BM185" s="574"/>
      <c r="BN185" s="734"/>
      <c r="BO185" s="755"/>
      <c r="BP185" s="755"/>
      <c r="BQ185" s="755"/>
      <c r="BR185" s="737"/>
      <c r="BS185" s="796"/>
      <c r="BT185" s="796"/>
      <c r="BU185" s="1211"/>
      <c r="BV185" s="1207"/>
      <c r="BW185" s="805"/>
      <c r="BX185" s="1208"/>
      <c r="BY185" s="1501"/>
      <c r="BZ185" s="805"/>
      <c r="CA185" s="805"/>
      <c r="CB185" s="1723">
        <v>3</v>
      </c>
      <c r="CC185" s="1749">
        <v>3</v>
      </c>
      <c r="CD185" s="1723">
        <v>3</v>
      </c>
      <c r="CE185" s="1723">
        <v>3</v>
      </c>
      <c r="CF185" s="1751">
        <f>CB185*(1+CF186)</f>
        <v>4.5</v>
      </c>
      <c r="CG185" s="1750">
        <f>CC185*(1+CG186)</f>
        <v>4.5</v>
      </c>
      <c r="CH185" s="174"/>
      <c r="CI185" s="174"/>
      <c r="CJ185" s="174"/>
      <c r="CK185" s="174"/>
      <c r="CL185" s="174"/>
      <c r="CM185" s="174"/>
      <c r="CN185" s="174"/>
      <c r="CO185" s="174"/>
      <c r="CP185" s="174"/>
      <c r="CQ185" s="174"/>
      <c r="CR185" s="174"/>
      <c r="CS185" s="174"/>
      <c r="CT185" s="174"/>
      <c r="CU185" s="174"/>
      <c r="CV185" s="174"/>
      <c r="CW185" s="174"/>
      <c r="CX185" s="174"/>
      <c r="CY185" s="174"/>
      <c r="CZ185" s="174"/>
      <c r="DA185" s="174"/>
      <c r="DB185" s="174"/>
      <c r="DC185" s="174"/>
      <c r="DD185" s="174"/>
      <c r="DE185" s="174"/>
      <c r="DF185" s="174"/>
      <c r="DG185" s="174"/>
      <c r="DH185" s="174"/>
      <c r="DI185" s="574"/>
      <c r="DJ185" s="1139"/>
      <c r="DK185" s="141"/>
      <c r="DL185" s="141"/>
      <c r="DM185" s="141"/>
      <c r="DN185" s="141"/>
      <c r="DO185" s="141"/>
      <c r="DP185" s="141"/>
      <c r="DQ185" s="615"/>
      <c r="DR185" s="141"/>
      <c r="DS185" s="141"/>
      <c r="DT185" s="141"/>
      <c r="DU185" s="141"/>
      <c r="DV185" s="141"/>
      <c r="DW185" s="141"/>
      <c r="DX185" s="141"/>
      <c r="DY185" s="800"/>
      <c r="DZ185" s="755"/>
      <c r="EA185" s="755"/>
      <c r="EB185" s="1755">
        <v>3</v>
      </c>
      <c r="EC185" s="1754">
        <f>EC180/EC183*1000000/EC187</f>
        <v>3.7600490697198938</v>
      </c>
      <c r="ED185" s="1754">
        <f>EC185*(1+ED186)</f>
        <v>5.6400736045798405</v>
      </c>
      <c r="EE185" s="1754">
        <f t="shared" ref="EE185:EJ185" si="322">ED185*(1+EE186)</f>
        <v>8.4601104068697612</v>
      </c>
      <c r="EF185" s="1754">
        <f t="shared" si="322"/>
        <v>12.690165610304643</v>
      </c>
      <c r="EG185" s="1754">
        <f t="shared" si="322"/>
        <v>19.035248415456962</v>
      </c>
      <c r="EH185" s="1754">
        <f t="shared" si="322"/>
        <v>28.552872623185444</v>
      </c>
      <c r="EI185" s="1754">
        <f t="shared" si="322"/>
        <v>37.11873441014108</v>
      </c>
      <c r="EJ185" s="1756">
        <f t="shared" si="322"/>
        <v>48.254354733183405</v>
      </c>
      <c r="EK185" s="99"/>
      <c r="EL185" s="99"/>
      <c r="EM185" s="99"/>
      <c r="EN185" s="99"/>
      <c r="EO185" s="99"/>
      <c r="EP185" s="99"/>
      <c r="EQ185" s="99"/>
      <c r="ER185" s="99"/>
      <c r="ES185" s="99"/>
      <c r="ET185" s="99"/>
      <c r="EU185" s="99"/>
      <c r="EV185" s="99"/>
      <c r="EW185" s="99"/>
      <c r="EX185" s="99"/>
      <c r="EY185" s="99"/>
      <c r="EZ185" s="99"/>
      <c r="FA185" s="99"/>
      <c r="FB185" s="99"/>
      <c r="FC185" s="99"/>
      <c r="FD185" s="99"/>
      <c r="FE185" s="99"/>
      <c r="FF185" s="99"/>
      <c r="FG185" s="99"/>
      <c r="FH185" s="99"/>
      <c r="FI185" s="99"/>
      <c r="FJ185" s="99"/>
      <c r="FK185" s="99"/>
      <c r="FL185" s="99"/>
      <c r="FM185" s="99"/>
      <c r="FN185" s="99"/>
      <c r="FO185" s="99"/>
      <c r="FP185" s="99"/>
      <c r="FQ185" s="99"/>
      <c r="FR185" s="99"/>
      <c r="FS185" s="99"/>
      <c r="FT185" s="99"/>
      <c r="FU185" s="99"/>
      <c r="FV185" s="99"/>
      <c r="FW185" s="99"/>
      <c r="FX185" s="99"/>
      <c r="FY185" s="99"/>
      <c r="FZ185" s="99"/>
      <c r="GA185" s="99"/>
      <c r="GB185" s="99"/>
      <c r="GC185" s="99"/>
      <c r="GD185" s="99"/>
      <c r="GE185" s="99"/>
      <c r="GF185" s="99"/>
      <c r="GG185" s="99"/>
      <c r="GH185" s="99"/>
      <c r="GI185" s="99"/>
      <c r="GJ185" s="99"/>
      <c r="GK185" s="99"/>
      <c r="GL185" s="99"/>
      <c r="GM185" s="99"/>
      <c r="GN185" s="99"/>
      <c r="GO185" s="99"/>
      <c r="GP185" s="99"/>
      <c r="GQ185" s="99"/>
      <c r="GR185" s="99"/>
      <c r="GS185" s="99"/>
      <c r="GT185" s="99"/>
      <c r="GU185" s="99"/>
      <c r="GV185" s="99"/>
      <c r="GW185" s="99"/>
      <c r="GX185" s="99"/>
      <c r="GY185" s="99"/>
      <c r="GZ185" s="99"/>
      <c r="HA185" s="99"/>
      <c r="HB185" s="99"/>
      <c r="HC185" s="99"/>
      <c r="HD185" s="99"/>
      <c r="HE185" s="99"/>
      <c r="HF185" s="99"/>
      <c r="HG185" s="99"/>
      <c r="HH185" s="99"/>
      <c r="HI185" s="99"/>
      <c r="HJ185" s="99"/>
      <c r="HK185" s="99"/>
      <c r="HL185" s="99"/>
      <c r="HM185" s="99"/>
      <c r="HN185" s="99"/>
      <c r="HO185" s="99"/>
      <c r="HP185" s="99"/>
      <c r="HQ185" s="99"/>
      <c r="HR185" s="99"/>
      <c r="HS185" s="99"/>
      <c r="HT185" s="99"/>
      <c r="HU185" s="99"/>
      <c r="HV185" s="99"/>
      <c r="HW185" s="99"/>
    </row>
    <row r="186" spans="1:231" ht="13.5" customHeight="1">
      <c r="A186" s="4"/>
      <c r="H186" s="4"/>
      <c r="I186" s="1747" t="s">
        <v>571</v>
      </c>
      <c r="J186" s="20"/>
      <c r="K186" s="20"/>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0"/>
      <c r="AI186" s="20"/>
      <c r="AJ186" s="20"/>
      <c r="AK186" s="20"/>
      <c r="AL186" s="20"/>
      <c r="AM186" s="20"/>
      <c r="AN186" s="20"/>
      <c r="AO186" s="20"/>
      <c r="AP186" s="20"/>
      <c r="AQ186" s="20"/>
      <c r="AR186" s="20"/>
      <c r="AS186" s="20"/>
      <c r="AT186" s="615"/>
      <c r="AU186" s="141"/>
      <c r="AV186" s="141"/>
      <c r="AW186" s="576"/>
      <c r="AX186" s="636"/>
      <c r="AY186" s="174"/>
      <c r="AZ186" s="174"/>
      <c r="BA186" s="574"/>
      <c r="BB186" s="636"/>
      <c r="BC186" s="174"/>
      <c r="BD186" s="174"/>
      <c r="BE186" s="574"/>
      <c r="BF186" s="636"/>
      <c r="BG186" s="174"/>
      <c r="BH186" s="174"/>
      <c r="BI186" s="574"/>
      <c r="BJ186" s="636"/>
      <c r="BK186" s="174"/>
      <c r="BL186" s="174"/>
      <c r="BM186" s="574"/>
      <c r="BN186" s="734"/>
      <c r="BO186" s="755"/>
      <c r="BP186" s="755"/>
      <c r="BQ186" s="755"/>
      <c r="BR186" s="737"/>
      <c r="BS186" s="796"/>
      <c r="BT186" s="796"/>
      <c r="BU186" s="1211"/>
      <c r="BV186" s="1207"/>
      <c r="BW186" s="805"/>
      <c r="BX186" s="1208"/>
      <c r="BY186" s="1501"/>
      <c r="BZ186" s="805"/>
      <c r="CA186" s="805"/>
      <c r="CB186" s="1723"/>
      <c r="CC186" s="1749"/>
      <c r="CD186" s="1723"/>
      <c r="CE186" s="1723"/>
      <c r="CF186" s="1250">
        <v>0.5</v>
      </c>
      <c r="CG186" s="1428">
        <v>0.5</v>
      </c>
      <c r="CH186" s="174"/>
      <c r="CI186" s="174"/>
      <c r="CJ186" s="174"/>
      <c r="CK186" s="174"/>
      <c r="CL186" s="174"/>
      <c r="CM186" s="174"/>
      <c r="CN186" s="174"/>
      <c r="CO186" s="174"/>
      <c r="CP186" s="174"/>
      <c r="CQ186" s="174"/>
      <c r="CR186" s="174"/>
      <c r="CS186" s="174"/>
      <c r="CT186" s="174"/>
      <c r="CU186" s="174"/>
      <c r="CV186" s="174"/>
      <c r="CW186" s="174"/>
      <c r="CX186" s="174"/>
      <c r="CY186" s="174"/>
      <c r="CZ186" s="174"/>
      <c r="DA186" s="174"/>
      <c r="DB186" s="174"/>
      <c r="DC186" s="174"/>
      <c r="DD186" s="174"/>
      <c r="DE186" s="174"/>
      <c r="DF186" s="174"/>
      <c r="DG186" s="174"/>
      <c r="DH186" s="174"/>
      <c r="DI186" s="574"/>
      <c r="DJ186" s="1139"/>
      <c r="DK186" s="141"/>
      <c r="DL186" s="141"/>
      <c r="DM186" s="141"/>
      <c r="DN186" s="141"/>
      <c r="DO186" s="141"/>
      <c r="DP186" s="141"/>
      <c r="DQ186" s="615"/>
      <c r="DR186" s="141"/>
      <c r="DS186" s="141"/>
      <c r="DT186" s="141"/>
      <c r="DU186" s="141"/>
      <c r="DV186" s="141"/>
      <c r="DW186" s="141"/>
      <c r="DX186" s="141"/>
      <c r="DY186" s="800"/>
      <c r="DZ186" s="755"/>
      <c r="EA186" s="755"/>
      <c r="EB186" s="755"/>
      <c r="EC186" s="755">
        <f>EC185/EB185-1</f>
        <v>0.2533496899066312</v>
      </c>
      <c r="ED186" s="762">
        <v>0.5</v>
      </c>
      <c r="EE186" s="762">
        <v>0.5</v>
      </c>
      <c r="EF186" s="762">
        <v>0.5</v>
      </c>
      <c r="EG186" s="762">
        <v>0.5</v>
      </c>
      <c r="EH186" s="762">
        <v>0.5</v>
      </c>
      <c r="EI186" s="762">
        <v>0.3</v>
      </c>
      <c r="EJ186" s="763">
        <v>0.3</v>
      </c>
      <c r="EK186" s="99"/>
      <c r="EL186" s="99"/>
      <c r="EM186" s="99"/>
      <c r="EN186" s="99"/>
      <c r="EO186" s="99"/>
      <c r="EP186" s="99"/>
      <c r="EQ186" s="99"/>
      <c r="ER186" s="99"/>
      <c r="ES186" s="99"/>
      <c r="ET186" s="99"/>
      <c r="EU186" s="99"/>
      <c r="EV186" s="99"/>
      <c r="EW186" s="99"/>
      <c r="EX186" s="99"/>
      <c r="EY186" s="99"/>
      <c r="EZ186" s="99"/>
      <c r="FA186" s="99"/>
      <c r="FB186" s="99"/>
      <c r="FC186" s="99"/>
      <c r="FD186" s="99"/>
      <c r="FE186" s="99"/>
      <c r="FF186" s="99"/>
      <c r="FG186" s="99"/>
      <c r="FH186" s="99"/>
      <c r="FI186" s="99"/>
      <c r="FJ186" s="99"/>
      <c r="FK186" s="99"/>
      <c r="FL186" s="99"/>
      <c r="FM186" s="99"/>
      <c r="FN186" s="99"/>
      <c r="FO186" s="99"/>
      <c r="FP186" s="99"/>
      <c r="FQ186" s="99"/>
      <c r="FR186" s="99"/>
      <c r="FS186" s="99"/>
      <c r="FT186" s="99"/>
      <c r="FU186" s="99"/>
      <c r="FV186" s="99"/>
      <c r="FW186" s="99"/>
      <c r="FX186" s="99"/>
      <c r="FY186" s="99"/>
      <c r="FZ186" s="99"/>
      <c r="GA186" s="99"/>
      <c r="GB186" s="99"/>
      <c r="GC186" s="99"/>
      <c r="GD186" s="99"/>
      <c r="GE186" s="99"/>
      <c r="GF186" s="99"/>
      <c r="GG186" s="99"/>
      <c r="GH186" s="99"/>
      <c r="GI186" s="99"/>
      <c r="GJ186" s="99"/>
      <c r="GK186" s="99"/>
      <c r="GL186" s="99"/>
      <c r="GM186" s="99"/>
      <c r="GN186" s="99"/>
      <c r="GO186" s="99"/>
      <c r="GP186" s="99"/>
      <c r="GQ186" s="99"/>
      <c r="GR186" s="99"/>
      <c r="GS186" s="99"/>
      <c r="GT186" s="99"/>
      <c r="GU186" s="99"/>
      <c r="GV186" s="99"/>
      <c r="GW186" s="99"/>
      <c r="GX186" s="99"/>
      <c r="GY186" s="99"/>
      <c r="GZ186" s="99"/>
      <c r="HA186" s="99"/>
      <c r="HB186" s="99"/>
      <c r="HC186" s="99"/>
      <c r="HD186" s="99"/>
      <c r="HE186" s="99"/>
      <c r="HF186" s="99"/>
      <c r="HG186" s="99"/>
      <c r="HH186" s="99"/>
      <c r="HI186" s="99"/>
      <c r="HJ186" s="99"/>
      <c r="HK186" s="99"/>
      <c r="HL186" s="99"/>
      <c r="HM186" s="99"/>
      <c r="HN186" s="99"/>
      <c r="HO186" s="99"/>
      <c r="HP186" s="99"/>
      <c r="HQ186" s="99"/>
      <c r="HR186" s="99"/>
      <c r="HS186" s="99"/>
      <c r="HT186" s="99"/>
      <c r="HU186" s="99"/>
      <c r="HV186" s="99"/>
      <c r="HW186" s="99"/>
    </row>
    <row r="187" spans="1:231" ht="13.5" customHeight="1">
      <c r="A187" s="4"/>
      <c r="H187" s="4"/>
      <c r="I187" s="1720" t="s">
        <v>570</v>
      </c>
      <c r="J187" s="20"/>
      <c r="K187" s="20"/>
      <c r="L187" s="20"/>
      <c r="M187" s="20"/>
      <c r="N187" s="20"/>
      <c r="O187" s="20"/>
      <c r="P187" s="20"/>
      <c r="Q187" s="20"/>
      <c r="R187" s="20"/>
      <c r="S187" s="20"/>
      <c r="T187" s="20"/>
      <c r="U187" s="20"/>
      <c r="V187" s="20"/>
      <c r="W187" s="20"/>
      <c r="X187" s="20"/>
      <c r="Y187" s="20"/>
      <c r="Z187" s="20"/>
      <c r="AA187" s="20"/>
      <c r="AB187" s="20"/>
      <c r="AC187" s="20"/>
      <c r="AD187" s="20"/>
      <c r="AE187" s="20"/>
      <c r="AF187" s="20"/>
      <c r="AG187" s="20"/>
      <c r="AH187" s="20"/>
      <c r="AI187" s="20"/>
      <c r="AJ187" s="20"/>
      <c r="AK187" s="20"/>
      <c r="AL187" s="20"/>
      <c r="AM187" s="20"/>
      <c r="AN187" s="20"/>
      <c r="AO187" s="20"/>
      <c r="AP187" s="20"/>
      <c r="AQ187" s="20"/>
      <c r="AR187" s="20"/>
      <c r="AS187" s="20"/>
      <c r="AT187" s="615"/>
      <c r="AU187" s="141"/>
      <c r="AV187" s="141"/>
      <c r="AW187" s="576"/>
      <c r="AX187" s="636"/>
      <c r="AY187" s="174"/>
      <c r="AZ187" s="174"/>
      <c r="BA187" s="574"/>
      <c r="BB187" s="636"/>
      <c r="BC187" s="174"/>
      <c r="BD187" s="174"/>
      <c r="BE187" s="574"/>
      <c r="BF187" s="636"/>
      <c r="BG187" s="174"/>
      <c r="BH187" s="174"/>
      <c r="BI187" s="574"/>
      <c r="BJ187" s="636"/>
      <c r="BK187" s="174"/>
      <c r="BL187" s="174"/>
      <c r="BM187" s="574"/>
      <c r="BN187" s="734"/>
      <c r="BO187" s="755"/>
      <c r="BP187" s="755"/>
      <c r="BQ187" s="755"/>
      <c r="BR187" s="737"/>
      <c r="BS187" s="796"/>
      <c r="BT187" s="796"/>
      <c r="BU187" s="1440"/>
      <c r="BV187" s="805"/>
      <c r="BW187" s="805"/>
      <c r="BX187" s="1208"/>
      <c r="BY187" s="1501"/>
      <c r="BZ187" s="805"/>
      <c r="CA187" s="805"/>
      <c r="CB187" s="1724">
        <f>92-17</f>
        <v>75</v>
      </c>
      <c r="CC187" s="1748">
        <v>92</v>
      </c>
      <c r="CD187" s="1724">
        <v>90</v>
      </c>
      <c r="CE187" s="1724">
        <v>91</v>
      </c>
      <c r="CF187" s="1724">
        <v>92</v>
      </c>
      <c r="CG187" s="1748">
        <v>92</v>
      </c>
      <c r="CH187" s="174"/>
      <c r="CI187" s="174"/>
      <c r="CJ187" s="174"/>
      <c r="CK187" s="174"/>
      <c r="CL187" s="174"/>
      <c r="CM187" s="174"/>
      <c r="CN187" s="174"/>
      <c r="CO187" s="174"/>
      <c r="CP187" s="174"/>
      <c r="CQ187" s="174"/>
      <c r="CR187" s="174"/>
      <c r="CS187" s="174"/>
      <c r="CT187" s="174"/>
      <c r="CU187" s="174"/>
      <c r="CV187" s="174"/>
      <c r="CW187" s="174"/>
      <c r="CX187" s="174"/>
      <c r="CY187" s="174"/>
      <c r="CZ187" s="174"/>
      <c r="DA187" s="174"/>
      <c r="DB187" s="174"/>
      <c r="DC187" s="174"/>
      <c r="DD187" s="174"/>
      <c r="DE187" s="174"/>
      <c r="DF187" s="174"/>
      <c r="DG187" s="174"/>
      <c r="DH187" s="174"/>
      <c r="DI187" s="574"/>
      <c r="DJ187" s="1139"/>
      <c r="DK187" s="141"/>
      <c r="DL187" s="141"/>
      <c r="DM187" s="141"/>
      <c r="DN187" s="141"/>
      <c r="DO187" s="141"/>
      <c r="DP187" s="141"/>
      <c r="DQ187" s="615"/>
      <c r="DR187" s="141"/>
      <c r="DS187" s="141"/>
      <c r="DT187" s="141"/>
      <c r="DU187" s="141"/>
      <c r="DV187" s="141"/>
      <c r="DW187" s="141"/>
      <c r="DX187" s="141"/>
      <c r="DY187" s="800"/>
      <c r="EB187" s="900">
        <f>SUM(BZ187:CC187)</f>
        <v>167</v>
      </c>
      <c r="EC187" s="900">
        <f>SUM(CD187:CG187)</f>
        <v>365</v>
      </c>
      <c r="ED187" s="1752">
        <v>365</v>
      </c>
      <c r="EE187" s="1752">
        <v>366</v>
      </c>
      <c r="EF187" s="1752">
        <v>365</v>
      </c>
      <c r="EG187" s="1752">
        <v>365</v>
      </c>
      <c r="EH187" s="1752">
        <v>365</v>
      </c>
      <c r="EI187" s="1752">
        <v>366</v>
      </c>
      <c r="EJ187" s="1753">
        <v>365</v>
      </c>
      <c r="EK187" s="99"/>
      <c r="EL187" s="99"/>
      <c r="EM187" s="99"/>
      <c r="EN187" s="99"/>
      <c r="EO187" s="99"/>
      <c r="EP187" s="99"/>
      <c r="EQ187" s="99"/>
      <c r="ER187" s="99"/>
      <c r="ES187" s="99"/>
      <c r="ET187" s="99"/>
      <c r="EU187" s="99"/>
      <c r="EV187" s="99"/>
      <c r="EW187" s="99"/>
      <c r="EX187" s="99"/>
      <c r="EY187" s="99"/>
      <c r="EZ187" s="99"/>
      <c r="FA187" s="99"/>
      <c r="FB187" s="99"/>
      <c r="FC187" s="99"/>
      <c r="FD187" s="99"/>
      <c r="FE187" s="99"/>
      <c r="FF187" s="99"/>
      <c r="FG187" s="99"/>
      <c r="FH187" s="99"/>
      <c r="FI187" s="99"/>
      <c r="FJ187" s="99"/>
      <c r="FK187" s="99"/>
      <c r="FL187" s="99"/>
      <c r="FM187" s="99"/>
      <c r="FN187" s="99"/>
      <c r="FO187" s="99"/>
      <c r="FP187" s="99"/>
      <c r="FQ187" s="99"/>
      <c r="FR187" s="99"/>
      <c r="FS187" s="99"/>
      <c r="FT187" s="99"/>
      <c r="FU187" s="99"/>
      <c r="FV187" s="99"/>
      <c r="FW187" s="99"/>
      <c r="FX187" s="99"/>
      <c r="FY187" s="99"/>
      <c r="FZ187" s="99"/>
      <c r="GA187" s="99"/>
      <c r="GB187" s="99"/>
      <c r="GC187" s="99"/>
      <c r="GD187" s="99"/>
      <c r="GE187" s="99"/>
      <c r="GF187" s="99"/>
      <c r="GG187" s="99"/>
      <c r="GH187" s="99"/>
      <c r="GI187" s="99"/>
      <c r="GJ187" s="99"/>
      <c r="GK187" s="99"/>
      <c r="GL187" s="99"/>
      <c r="GM187" s="99"/>
      <c r="GN187" s="99"/>
      <c r="GO187" s="99"/>
      <c r="GP187" s="99"/>
      <c r="GQ187" s="99"/>
      <c r="GR187" s="99"/>
      <c r="GS187" s="99"/>
      <c r="GT187" s="99"/>
      <c r="GU187" s="99"/>
      <c r="GV187" s="99"/>
      <c r="GW187" s="99"/>
      <c r="GX187" s="99"/>
      <c r="GY187" s="99"/>
      <c r="GZ187" s="99"/>
      <c r="HA187" s="99"/>
      <c r="HB187" s="99"/>
      <c r="HC187" s="99"/>
      <c r="HD187" s="99"/>
      <c r="HE187" s="99"/>
      <c r="HF187" s="99"/>
      <c r="HG187" s="99"/>
      <c r="HH187" s="99"/>
      <c r="HI187" s="99"/>
      <c r="HJ187" s="99"/>
      <c r="HK187" s="99"/>
      <c r="HL187" s="99"/>
      <c r="HM187" s="99"/>
      <c r="HN187" s="99"/>
      <c r="HO187" s="99"/>
      <c r="HP187" s="99"/>
      <c r="HQ187" s="99"/>
      <c r="HR187" s="99"/>
      <c r="HS187" s="99"/>
      <c r="HT187" s="99"/>
      <c r="HU187" s="99"/>
      <c r="HV187" s="99"/>
      <c r="HW187" s="99"/>
    </row>
    <row r="188" spans="1:231" ht="13.5" customHeight="1">
      <c r="A188" s="4"/>
      <c r="H188" s="4"/>
      <c r="I188" s="795"/>
      <c r="J188" s="20"/>
      <c r="K188" s="20"/>
      <c r="L188" s="20"/>
      <c r="M188" s="20"/>
      <c r="N188" s="20"/>
      <c r="O188" s="20"/>
      <c r="P188" s="20"/>
      <c r="Q188" s="20"/>
      <c r="R188" s="20"/>
      <c r="S188" s="20"/>
      <c r="T188" s="20"/>
      <c r="U188" s="20"/>
      <c r="V188" s="20"/>
      <c r="W188" s="20"/>
      <c r="X188" s="20"/>
      <c r="Y188" s="20"/>
      <c r="Z188" s="20"/>
      <c r="AA188" s="20"/>
      <c r="AB188" s="20"/>
      <c r="AC188" s="20"/>
      <c r="AD188" s="20"/>
      <c r="AE188" s="20"/>
      <c r="AF188" s="20"/>
      <c r="AG188" s="20"/>
      <c r="AH188" s="20"/>
      <c r="AI188" s="20"/>
      <c r="AJ188" s="20"/>
      <c r="AK188" s="20"/>
      <c r="AL188" s="20"/>
      <c r="AM188" s="20"/>
      <c r="AN188" s="20"/>
      <c r="AO188" s="20"/>
      <c r="AP188" s="20"/>
      <c r="AQ188" s="20"/>
      <c r="AR188" s="20"/>
      <c r="AS188" s="20"/>
      <c r="AT188" s="615"/>
      <c r="AU188" s="141"/>
      <c r="AV188" s="141"/>
      <c r="AW188" s="576"/>
      <c r="AX188" s="636"/>
      <c r="AY188" s="174"/>
      <c r="AZ188" s="174"/>
      <c r="BA188" s="574"/>
      <c r="BB188" s="636"/>
      <c r="BC188" s="174"/>
      <c r="BD188" s="174"/>
      <c r="BE188" s="574"/>
      <c r="BF188" s="636"/>
      <c r="BG188" s="174"/>
      <c r="BH188" s="174"/>
      <c r="BI188" s="574"/>
      <c r="BJ188" s="636"/>
      <c r="BK188" s="174"/>
      <c r="BL188" s="174"/>
      <c r="BM188" s="574"/>
      <c r="BN188" s="734"/>
      <c r="BO188" s="755"/>
      <c r="BP188" s="755"/>
      <c r="BQ188" s="755"/>
      <c r="BR188" s="737"/>
      <c r="BS188" s="796"/>
      <c r="BT188" s="796"/>
      <c r="BU188" s="1440"/>
      <c r="BV188" s="805"/>
      <c r="BW188" s="805"/>
      <c r="BX188" s="1208"/>
      <c r="BY188" s="1501"/>
      <c r="BZ188" s="805"/>
      <c r="CA188" s="805"/>
      <c r="CB188" s="805"/>
      <c r="CC188" s="1214"/>
      <c r="CD188" s="805"/>
      <c r="CE188" s="805"/>
      <c r="CF188" s="805"/>
      <c r="CG188" s="1214"/>
      <c r="CH188" s="174"/>
      <c r="CI188" s="174"/>
      <c r="CJ188" s="174"/>
      <c r="CK188" s="174"/>
      <c r="CL188" s="174"/>
      <c r="CM188" s="174"/>
      <c r="CN188" s="174"/>
      <c r="CO188" s="174"/>
      <c r="CP188" s="174"/>
      <c r="CQ188" s="174"/>
      <c r="CR188" s="174"/>
      <c r="CS188" s="174"/>
      <c r="CT188" s="174"/>
      <c r="CU188" s="174"/>
      <c r="CV188" s="174"/>
      <c r="CW188" s="174"/>
      <c r="CX188" s="174"/>
      <c r="CY188" s="174"/>
      <c r="CZ188" s="174"/>
      <c r="DA188" s="174"/>
      <c r="DB188" s="174"/>
      <c r="DC188" s="174"/>
      <c r="DD188" s="174"/>
      <c r="DE188" s="174"/>
      <c r="DF188" s="174"/>
      <c r="DG188" s="174"/>
      <c r="DH188" s="174"/>
      <c r="DI188" s="574"/>
      <c r="DJ188" s="1139"/>
      <c r="DK188" s="141"/>
      <c r="DL188" s="141"/>
      <c r="DM188" s="141"/>
      <c r="DN188" s="141"/>
      <c r="DO188" s="141"/>
      <c r="DP188" s="141"/>
      <c r="DQ188" s="615"/>
      <c r="DR188" s="141"/>
      <c r="DS188" s="141"/>
      <c r="DT188" s="141"/>
      <c r="DU188" s="141"/>
      <c r="DV188" s="141"/>
      <c r="DW188" s="141"/>
      <c r="DX188" s="141"/>
      <c r="DY188" s="800"/>
      <c r="DZ188" s="755"/>
      <c r="EA188" s="755"/>
      <c r="EB188" s="755"/>
      <c r="EC188" s="755"/>
      <c r="ED188" s="755"/>
      <c r="EE188" s="755"/>
      <c r="EF188" s="755"/>
      <c r="EG188" s="755"/>
      <c r="EH188" s="755"/>
      <c r="EI188" s="755"/>
      <c r="EJ188" s="756"/>
      <c r="EK188" s="99"/>
      <c r="EL188" s="99"/>
      <c r="EM188" s="99"/>
      <c r="EN188" s="99"/>
      <c r="EO188" s="99"/>
      <c r="EP188" s="99"/>
      <c r="EQ188" s="99"/>
      <c r="ER188" s="99"/>
      <c r="ES188" s="99"/>
      <c r="ET188" s="99"/>
      <c r="EU188" s="99"/>
      <c r="EV188" s="99"/>
      <c r="EW188" s="99"/>
      <c r="EX188" s="99"/>
      <c r="EY188" s="99"/>
      <c r="EZ188" s="99"/>
      <c r="FA188" s="99"/>
      <c r="FB188" s="99"/>
      <c r="FC188" s="99"/>
      <c r="FD188" s="99"/>
      <c r="FE188" s="99"/>
      <c r="FF188" s="99"/>
      <c r="FG188" s="99"/>
      <c r="FH188" s="99"/>
      <c r="FI188" s="99"/>
      <c r="FJ188" s="99"/>
      <c r="FK188" s="99"/>
      <c r="FL188" s="99"/>
      <c r="FM188" s="99"/>
      <c r="FN188" s="99"/>
      <c r="FO188" s="99"/>
      <c r="FP188" s="99"/>
      <c r="FQ188" s="99"/>
      <c r="FR188" s="99"/>
      <c r="FS188" s="99"/>
      <c r="FT188" s="99"/>
      <c r="FU188" s="99"/>
      <c r="FV188" s="99"/>
      <c r="FW188" s="99"/>
      <c r="FX188" s="99"/>
      <c r="FY188" s="99"/>
      <c r="FZ188" s="99"/>
      <c r="GA188" s="99"/>
      <c r="GB188" s="99"/>
      <c r="GC188" s="99"/>
      <c r="GD188" s="99"/>
      <c r="GE188" s="99"/>
      <c r="GF188" s="99"/>
      <c r="GG188" s="99"/>
      <c r="GH188" s="99"/>
      <c r="GI188" s="99"/>
      <c r="GJ188" s="99"/>
      <c r="GK188" s="99"/>
      <c r="GL188" s="99"/>
      <c r="GM188" s="99"/>
      <c r="GN188" s="99"/>
      <c r="GO188" s="99"/>
      <c r="GP188" s="99"/>
      <c r="GQ188" s="99"/>
      <c r="GR188" s="99"/>
      <c r="GS188" s="99"/>
      <c r="GT188" s="99"/>
      <c r="GU188" s="99"/>
      <c r="GV188" s="99"/>
      <c r="GW188" s="99"/>
      <c r="GX188" s="99"/>
      <c r="GY188" s="99"/>
      <c r="GZ188" s="99"/>
      <c r="HA188" s="99"/>
      <c r="HB188" s="99"/>
      <c r="HC188" s="99"/>
      <c r="HD188" s="99"/>
      <c r="HE188" s="99"/>
      <c r="HF188" s="99"/>
      <c r="HG188" s="99"/>
      <c r="HH188" s="99"/>
      <c r="HI188" s="99"/>
      <c r="HJ188" s="99"/>
      <c r="HK188" s="99"/>
      <c r="HL188" s="99"/>
      <c r="HM188" s="99"/>
      <c r="HN188" s="99"/>
      <c r="HO188" s="99"/>
      <c r="HP188" s="99"/>
      <c r="HQ188" s="99"/>
      <c r="HR188" s="99"/>
      <c r="HS188" s="99"/>
      <c r="HT188" s="99"/>
      <c r="HU188" s="99"/>
      <c r="HV188" s="99"/>
      <c r="HW188" s="99"/>
    </row>
    <row r="189" spans="1:231" ht="13.5" customHeight="1">
      <c r="A189" s="4"/>
      <c r="H189" s="4"/>
      <c r="I189" s="1721" t="s">
        <v>572</v>
      </c>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615"/>
      <c r="AU189" s="141"/>
      <c r="AV189" s="141"/>
      <c r="AW189" s="576"/>
      <c r="AX189" s="636"/>
      <c r="AY189" s="174"/>
      <c r="AZ189" s="174"/>
      <c r="BA189" s="574"/>
      <c r="BB189" s="636"/>
      <c r="BC189" s="174"/>
      <c r="BD189" s="174"/>
      <c r="BE189" s="574"/>
      <c r="BF189" s="636"/>
      <c r="BG189" s="174"/>
      <c r="BH189" s="174"/>
      <c r="BI189" s="574"/>
      <c r="BJ189" s="636"/>
      <c r="BK189" s="174"/>
      <c r="BL189" s="174"/>
      <c r="BM189" s="574"/>
      <c r="BN189" s="734"/>
      <c r="BO189" s="755"/>
      <c r="BP189" s="755"/>
      <c r="BQ189" s="755"/>
      <c r="BR189" s="1573"/>
      <c r="BS189" s="796"/>
      <c r="BT189" s="796"/>
      <c r="BU189" s="1440"/>
      <c r="BV189" s="805"/>
      <c r="BW189" s="805"/>
      <c r="BX189" s="1208"/>
      <c r="BY189" s="1501"/>
      <c r="BZ189" s="805"/>
      <c r="CA189" s="805"/>
      <c r="CB189" s="805"/>
      <c r="CC189" s="1214"/>
      <c r="CD189" s="805"/>
      <c r="CE189" s="805"/>
      <c r="CF189" s="805"/>
      <c r="CG189" s="1214"/>
      <c r="CH189" s="174"/>
      <c r="CI189" s="174"/>
      <c r="CJ189" s="174"/>
      <c r="CK189" s="174"/>
      <c r="CL189" s="174"/>
      <c r="CM189" s="174"/>
      <c r="CN189" s="174"/>
      <c r="CO189" s="174"/>
      <c r="CP189" s="174"/>
      <c r="CQ189" s="174"/>
      <c r="CR189" s="174"/>
      <c r="CS189" s="174"/>
      <c r="CT189" s="174"/>
      <c r="CU189" s="174"/>
      <c r="CV189" s="174"/>
      <c r="CW189" s="174"/>
      <c r="CX189" s="174"/>
      <c r="CY189" s="174"/>
      <c r="CZ189" s="174"/>
      <c r="DA189" s="174"/>
      <c r="DB189" s="174"/>
      <c r="DC189" s="174"/>
      <c r="DD189" s="174"/>
      <c r="DE189" s="174"/>
      <c r="DF189" s="174"/>
      <c r="DG189" s="174"/>
      <c r="DH189" s="174"/>
      <c r="DI189" s="574"/>
      <c r="DJ189" s="1139"/>
      <c r="DK189" s="141"/>
      <c r="DL189" s="141"/>
      <c r="DM189" s="141"/>
      <c r="DN189" s="141"/>
      <c r="DO189" s="141"/>
      <c r="DP189" s="141"/>
      <c r="DQ189" s="615"/>
      <c r="DR189" s="141"/>
      <c r="DS189" s="141"/>
      <c r="DT189" s="141"/>
      <c r="DU189" s="141"/>
      <c r="DV189" s="141"/>
      <c r="DW189" s="141"/>
      <c r="DX189" s="141"/>
      <c r="DY189" s="800"/>
      <c r="DZ189" s="755"/>
      <c r="EA189" s="755"/>
      <c r="EB189" s="755"/>
      <c r="EC189" s="755"/>
      <c r="ED189" s="755"/>
      <c r="EE189" s="755"/>
      <c r="EF189" s="755"/>
      <c r="EG189" s="755"/>
      <c r="EH189" s="755"/>
      <c r="EI189" s="755"/>
      <c r="EJ189" s="756"/>
      <c r="EK189" s="99"/>
      <c r="EL189" s="99"/>
      <c r="EM189" s="99"/>
      <c r="EN189" s="99"/>
      <c r="EO189" s="99"/>
      <c r="EP189" s="99"/>
      <c r="EQ189" s="99"/>
      <c r="ER189" s="99"/>
      <c r="ES189" s="99"/>
      <c r="ET189" s="99"/>
      <c r="EU189" s="99"/>
      <c r="EV189" s="99"/>
      <c r="EW189" s="99"/>
      <c r="EX189" s="99"/>
      <c r="EY189" s="99"/>
      <c r="EZ189" s="99"/>
      <c r="FA189" s="99"/>
      <c r="FB189" s="99"/>
      <c r="FC189" s="99"/>
      <c r="FD189" s="99"/>
      <c r="FE189" s="99"/>
      <c r="FF189" s="99"/>
      <c r="FG189" s="99"/>
      <c r="FH189" s="99"/>
      <c r="FI189" s="99"/>
      <c r="FJ189" s="99"/>
      <c r="FK189" s="99"/>
      <c r="FL189" s="99"/>
      <c r="FM189" s="99"/>
      <c r="FN189" s="99"/>
      <c r="FO189" s="99"/>
      <c r="FP189" s="99"/>
      <c r="FQ189" s="99"/>
      <c r="FR189" s="99"/>
      <c r="FS189" s="99"/>
      <c r="FT189" s="99"/>
      <c r="FU189" s="99"/>
      <c r="FV189" s="99"/>
      <c r="FW189" s="99"/>
      <c r="FX189" s="99"/>
      <c r="FY189" s="99"/>
      <c r="FZ189" s="99"/>
      <c r="GA189" s="99"/>
      <c r="GB189" s="99"/>
      <c r="GC189" s="99"/>
      <c r="GD189" s="99"/>
      <c r="GE189" s="99"/>
      <c r="GF189" s="99"/>
      <c r="GG189" s="99"/>
      <c r="GH189" s="99"/>
      <c r="GI189" s="99"/>
      <c r="GJ189" s="99"/>
      <c r="GK189" s="99"/>
      <c r="GL189" s="99"/>
      <c r="GM189" s="99"/>
      <c r="GN189" s="99"/>
      <c r="GO189" s="99"/>
      <c r="GP189" s="99"/>
      <c r="GQ189" s="99"/>
      <c r="GR189" s="99"/>
      <c r="GS189" s="99"/>
      <c r="GT189" s="99"/>
      <c r="GU189" s="99"/>
      <c r="GV189" s="99"/>
      <c r="GW189" s="99"/>
      <c r="GX189" s="99"/>
      <c r="GY189" s="99"/>
      <c r="GZ189" s="99"/>
      <c r="HA189" s="99"/>
      <c r="HB189" s="99"/>
      <c r="HC189" s="99"/>
      <c r="HD189" s="99"/>
      <c r="HE189" s="99"/>
      <c r="HF189" s="99"/>
      <c r="HG189" s="99"/>
      <c r="HH189" s="99"/>
      <c r="HI189" s="99"/>
      <c r="HJ189" s="99"/>
      <c r="HK189" s="99"/>
      <c r="HL189" s="99"/>
      <c r="HM189" s="99"/>
      <c r="HN189" s="99"/>
      <c r="HO189" s="99"/>
      <c r="HP189" s="99"/>
      <c r="HQ189" s="99"/>
      <c r="HR189" s="99"/>
      <c r="HS189" s="99"/>
      <c r="HT189" s="99"/>
      <c r="HU189" s="99"/>
      <c r="HV189" s="99"/>
      <c r="HW189" s="99"/>
    </row>
    <row r="190" spans="1:231" ht="13.5" customHeight="1">
      <c r="A190" s="4"/>
      <c r="H190" s="4"/>
      <c r="I190" s="1720" t="s">
        <v>581</v>
      </c>
      <c r="J190" s="20"/>
      <c r="K190" s="20"/>
      <c r="L190" s="20"/>
      <c r="M190" s="20"/>
      <c r="N190" s="20"/>
      <c r="O190" s="20"/>
      <c r="P190" s="20"/>
      <c r="Q190" s="20"/>
      <c r="R190" s="20"/>
      <c r="S190" s="20"/>
      <c r="T190" s="20"/>
      <c r="U190" s="20"/>
      <c r="V190" s="20"/>
      <c r="W190" s="20"/>
      <c r="X190" s="20"/>
      <c r="Y190" s="20"/>
      <c r="Z190" s="20"/>
      <c r="AA190" s="20"/>
      <c r="AB190" s="20"/>
      <c r="AC190" s="20"/>
      <c r="AD190" s="20"/>
      <c r="AE190" s="20"/>
      <c r="AF190" s="20"/>
      <c r="AG190" s="20"/>
      <c r="AH190" s="20"/>
      <c r="AI190" s="20"/>
      <c r="AJ190" s="20"/>
      <c r="AK190" s="20"/>
      <c r="AL190" s="20"/>
      <c r="AM190" s="20"/>
      <c r="AN190" s="20"/>
      <c r="AO190" s="20"/>
      <c r="AP190" s="20"/>
      <c r="AQ190" s="20"/>
      <c r="AR190" s="20"/>
      <c r="AS190" s="20"/>
      <c r="AT190" s="615"/>
      <c r="AU190" s="141"/>
      <c r="AV190" s="141"/>
      <c r="AW190" s="576"/>
      <c r="AX190" s="636"/>
      <c r="AY190" s="174"/>
      <c r="AZ190" s="174"/>
      <c r="BA190" s="574"/>
      <c r="BB190" s="636"/>
      <c r="BC190" s="174"/>
      <c r="BD190" s="174"/>
      <c r="BE190" s="574"/>
      <c r="BF190" s="636"/>
      <c r="BG190" s="174"/>
      <c r="BH190" s="174"/>
      <c r="BI190" s="574"/>
      <c r="BJ190" s="636"/>
      <c r="BK190" s="174"/>
      <c r="BL190" s="174"/>
      <c r="BM190" s="574"/>
      <c r="BN190" s="734"/>
      <c r="BO190" s="755"/>
      <c r="BP190" s="755"/>
      <c r="BQ190" s="755"/>
      <c r="BR190" s="1573"/>
      <c r="BS190" s="796"/>
      <c r="BT190" s="796"/>
      <c r="BU190" s="1440"/>
      <c r="BV190" s="805"/>
      <c r="BW190" s="805"/>
      <c r="BX190" s="1208"/>
      <c r="BY190" s="1501"/>
      <c r="BZ190" s="805"/>
      <c r="CA190" s="805"/>
      <c r="CB190" s="1758">
        <v>3500</v>
      </c>
      <c r="CC190" s="1759">
        <v>3500</v>
      </c>
      <c r="CD190" s="1758">
        <v>3500</v>
      </c>
      <c r="CE190" s="1758">
        <v>3500</v>
      </c>
      <c r="CF190" s="1758">
        <v>3500</v>
      </c>
      <c r="CG190" s="1759">
        <v>3500</v>
      </c>
      <c r="CH190" s="174"/>
      <c r="CI190" s="174"/>
      <c r="CJ190" s="174"/>
      <c r="CK190" s="174"/>
      <c r="CL190" s="174"/>
      <c r="CM190" s="174"/>
      <c r="CN190" s="174"/>
      <c r="CO190" s="174"/>
      <c r="CP190" s="174"/>
      <c r="CQ190" s="174"/>
      <c r="CR190" s="174"/>
      <c r="CS190" s="174"/>
      <c r="CT190" s="174"/>
      <c r="CU190" s="174"/>
      <c r="CV190" s="174"/>
      <c r="CW190" s="174"/>
      <c r="CX190" s="174"/>
      <c r="CY190" s="174"/>
      <c r="CZ190" s="174"/>
      <c r="DA190" s="174"/>
      <c r="DB190" s="174"/>
      <c r="DC190" s="174"/>
      <c r="DD190" s="174"/>
      <c r="DE190" s="174"/>
      <c r="DF190" s="174"/>
      <c r="DG190" s="174"/>
      <c r="DH190" s="174"/>
      <c r="DI190" s="574"/>
      <c r="DJ190" s="1139"/>
      <c r="DK190" s="141"/>
      <c r="DL190" s="141"/>
      <c r="DM190" s="141"/>
      <c r="DN190" s="141"/>
      <c r="DO190" s="141"/>
      <c r="DP190" s="141"/>
      <c r="DQ190" s="615"/>
      <c r="DR190" s="141"/>
      <c r="DS190" s="141"/>
      <c r="DT190" s="141"/>
      <c r="DU190" s="141"/>
      <c r="DV190" s="141"/>
      <c r="DW190" s="141"/>
      <c r="DX190" s="141"/>
      <c r="DY190" s="800"/>
      <c r="DZ190" s="755"/>
      <c r="EA190" s="755"/>
      <c r="EB190" s="1761">
        <f>AVERAGE(BZ190:CC190)</f>
        <v>3500</v>
      </c>
      <c r="EC190" s="1761">
        <f>AVERAGE(CD190:CG190)</f>
        <v>3500</v>
      </c>
      <c r="ED190" s="1761">
        <f>EC190*(1+ED191)</f>
        <v>3570</v>
      </c>
      <c r="EE190" s="1761">
        <f t="shared" ref="EE190:EJ190" si="323">ED190*(1+EE191)</f>
        <v>3641.4</v>
      </c>
      <c r="EF190" s="1761">
        <f t="shared" si="323"/>
        <v>3714.2280000000001</v>
      </c>
      <c r="EG190" s="1761">
        <f t="shared" si="323"/>
        <v>3788.5125600000001</v>
      </c>
      <c r="EH190" s="1761">
        <f t="shared" si="323"/>
        <v>3864.2828112000002</v>
      </c>
      <c r="EI190" s="1761">
        <f t="shared" si="323"/>
        <v>3941.5684674240001</v>
      </c>
      <c r="EJ190" s="1764">
        <f t="shared" si="323"/>
        <v>4020.3998367724803</v>
      </c>
      <c r="EK190" s="99"/>
      <c r="EL190" s="99"/>
      <c r="EM190" s="99"/>
      <c r="EN190" s="99"/>
      <c r="EO190" s="99"/>
      <c r="EP190" s="99"/>
      <c r="EQ190" s="99"/>
      <c r="ER190" s="99"/>
      <c r="ES190" s="99"/>
      <c r="ET190" s="99"/>
      <c r="EU190" s="99"/>
      <c r="EV190" s="99"/>
      <c r="EW190" s="99"/>
      <c r="EX190" s="99"/>
      <c r="EY190" s="99"/>
      <c r="EZ190" s="99"/>
      <c r="FA190" s="99"/>
      <c r="FB190" s="99"/>
      <c r="FC190" s="99"/>
      <c r="FD190" s="99"/>
      <c r="FE190" s="99"/>
      <c r="FF190" s="99"/>
      <c r="FG190" s="99"/>
      <c r="FH190" s="99"/>
      <c r="FI190" s="99"/>
      <c r="FJ190" s="99"/>
      <c r="FK190" s="99"/>
      <c r="FL190" s="99"/>
      <c r="FM190" s="99"/>
      <c r="FN190" s="99"/>
      <c r="FO190" s="99"/>
      <c r="FP190" s="99"/>
      <c r="FQ190" s="99"/>
      <c r="FR190" s="99"/>
      <c r="FS190" s="99"/>
      <c r="FT190" s="99"/>
      <c r="FU190" s="99"/>
      <c r="FV190" s="99"/>
      <c r="FW190" s="99"/>
      <c r="FX190" s="99"/>
      <c r="FY190" s="99"/>
      <c r="FZ190" s="99"/>
      <c r="GA190" s="99"/>
      <c r="GB190" s="99"/>
      <c r="GC190" s="99"/>
      <c r="GD190" s="99"/>
      <c r="GE190" s="99"/>
      <c r="GF190" s="99"/>
      <c r="GG190" s="99"/>
      <c r="GH190" s="99"/>
      <c r="GI190" s="99"/>
      <c r="GJ190" s="99"/>
      <c r="GK190" s="99"/>
      <c r="GL190" s="99"/>
      <c r="GM190" s="99"/>
      <c r="GN190" s="99"/>
      <c r="GO190" s="99"/>
      <c r="GP190" s="99"/>
      <c r="GQ190" s="99"/>
      <c r="GR190" s="99"/>
      <c r="GS190" s="99"/>
      <c r="GT190" s="99"/>
      <c r="GU190" s="99"/>
      <c r="GV190" s="99"/>
      <c r="GW190" s="99"/>
      <c r="GX190" s="99"/>
      <c r="GY190" s="99"/>
      <c r="GZ190" s="99"/>
      <c r="HA190" s="99"/>
      <c r="HB190" s="99"/>
      <c r="HC190" s="99"/>
      <c r="HD190" s="99"/>
      <c r="HE190" s="99"/>
      <c r="HF190" s="99"/>
      <c r="HG190" s="99"/>
      <c r="HH190" s="99"/>
      <c r="HI190" s="99"/>
      <c r="HJ190" s="99"/>
      <c r="HK190" s="99"/>
      <c r="HL190" s="99"/>
      <c r="HM190" s="99"/>
      <c r="HN190" s="99"/>
      <c r="HO190" s="99"/>
      <c r="HP190" s="99"/>
      <c r="HQ190" s="99"/>
      <c r="HR190" s="99"/>
      <c r="HS190" s="99"/>
      <c r="HT190" s="99"/>
      <c r="HU190" s="99"/>
      <c r="HV190" s="99"/>
      <c r="HW190" s="99"/>
    </row>
    <row r="191" spans="1:231" ht="13.5" customHeight="1">
      <c r="A191" s="4"/>
      <c r="H191" s="4"/>
      <c r="I191" s="1747" t="s">
        <v>571</v>
      </c>
      <c r="J191" s="20"/>
      <c r="K191" s="20"/>
      <c r="L191" s="20"/>
      <c r="M191" s="20"/>
      <c r="N191" s="20"/>
      <c r="O191" s="20"/>
      <c r="P191" s="20"/>
      <c r="Q191" s="20"/>
      <c r="R191" s="20"/>
      <c r="S191" s="20"/>
      <c r="T191" s="20"/>
      <c r="U191" s="20"/>
      <c r="V191" s="20"/>
      <c r="W191" s="20"/>
      <c r="X191" s="20"/>
      <c r="Y191" s="20"/>
      <c r="Z191" s="20"/>
      <c r="AA191" s="20"/>
      <c r="AB191" s="20"/>
      <c r="AC191" s="20"/>
      <c r="AD191" s="20"/>
      <c r="AE191" s="20"/>
      <c r="AF191" s="20"/>
      <c r="AG191" s="20"/>
      <c r="AH191" s="20"/>
      <c r="AI191" s="20"/>
      <c r="AJ191" s="20"/>
      <c r="AK191" s="20"/>
      <c r="AL191" s="20"/>
      <c r="AM191" s="20"/>
      <c r="AN191" s="20"/>
      <c r="AO191" s="20"/>
      <c r="AP191" s="20"/>
      <c r="AQ191" s="20"/>
      <c r="AR191" s="20"/>
      <c r="AS191" s="20"/>
      <c r="AT191" s="615"/>
      <c r="AU191" s="141"/>
      <c r="AV191" s="141"/>
      <c r="AW191" s="576"/>
      <c r="AX191" s="636"/>
      <c r="AY191" s="174"/>
      <c r="AZ191" s="174"/>
      <c r="BA191" s="574"/>
      <c r="BB191" s="636"/>
      <c r="BC191" s="174"/>
      <c r="BD191" s="174"/>
      <c r="BE191" s="574"/>
      <c r="BF191" s="636"/>
      <c r="BG191" s="174"/>
      <c r="BH191" s="174"/>
      <c r="BI191" s="574"/>
      <c r="BJ191" s="636"/>
      <c r="BK191" s="174"/>
      <c r="BL191" s="174"/>
      <c r="BM191" s="574"/>
      <c r="BN191" s="734"/>
      <c r="BO191" s="755"/>
      <c r="BP191" s="755"/>
      <c r="BQ191" s="755"/>
      <c r="BR191" s="1573"/>
      <c r="BS191" s="796"/>
      <c r="BT191" s="796"/>
      <c r="BU191" s="1440"/>
      <c r="BV191" s="805"/>
      <c r="BW191" s="805"/>
      <c r="BX191" s="1208"/>
      <c r="BY191" s="1501"/>
      <c r="BZ191" s="805"/>
      <c r="CA191" s="805"/>
      <c r="CB191" s="1758"/>
      <c r="CC191" s="1759"/>
      <c r="CD191" s="1758"/>
      <c r="CE191" s="1758"/>
      <c r="CF191" s="1722">
        <f>CF190/CB190-1</f>
        <v>0</v>
      </c>
      <c r="CG191" s="1763">
        <f>CG190/CC190-1</f>
        <v>0</v>
      </c>
      <c r="CH191" s="174"/>
      <c r="CI191" s="174"/>
      <c r="CJ191" s="174"/>
      <c r="CK191" s="174"/>
      <c r="CL191" s="174"/>
      <c r="CM191" s="174"/>
      <c r="CN191" s="174"/>
      <c r="CO191" s="174"/>
      <c r="CP191" s="174"/>
      <c r="CQ191" s="174"/>
      <c r="CR191" s="174"/>
      <c r="CS191" s="174"/>
      <c r="CT191" s="174"/>
      <c r="CU191" s="174"/>
      <c r="CV191" s="174"/>
      <c r="CW191" s="174"/>
      <c r="CX191" s="174"/>
      <c r="CY191" s="174"/>
      <c r="CZ191" s="174"/>
      <c r="DA191" s="174"/>
      <c r="DB191" s="174"/>
      <c r="DC191" s="174"/>
      <c r="DD191" s="174"/>
      <c r="DE191" s="174"/>
      <c r="DF191" s="174"/>
      <c r="DG191" s="174"/>
      <c r="DH191" s="174"/>
      <c r="DI191" s="574"/>
      <c r="DJ191" s="1139"/>
      <c r="DK191" s="141"/>
      <c r="DL191" s="141"/>
      <c r="DM191" s="141"/>
      <c r="DN191" s="141"/>
      <c r="DO191" s="141"/>
      <c r="DP191" s="141"/>
      <c r="DQ191" s="615"/>
      <c r="DR191" s="141"/>
      <c r="DS191" s="141"/>
      <c r="DT191" s="141"/>
      <c r="DU191" s="141"/>
      <c r="DV191" s="141"/>
      <c r="DW191" s="141"/>
      <c r="DX191" s="141"/>
      <c r="DY191" s="800"/>
      <c r="DZ191" s="755"/>
      <c r="EA191" s="755"/>
      <c r="EB191" s="1761"/>
      <c r="EC191" s="1722">
        <f>EC190/EB190-1</f>
        <v>0</v>
      </c>
      <c r="ED191" s="1250">
        <v>0.02</v>
      </c>
      <c r="EE191" s="1250">
        <v>0.02</v>
      </c>
      <c r="EF191" s="1250">
        <v>0.02</v>
      </c>
      <c r="EG191" s="1250">
        <v>0.02</v>
      </c>
      <c r="EH191" s="1250">
        <v>0.02</v>
      </c>
      <c r="EI191" s="1250">
        <v>0.02</v>
      </c>
      <c r="EJ191" s="1428">
        <v>0.02</v>
      </c>
      <c r="EK191" s="99"/>
      <c r="EL191" s="99"/>
      <c r="EM191" s="99"/>
      <c r="EN191" s="99"/>
      <c r="EO191" s="99"/>
      <c r="EP191" s="99"/>
      <c r="EQ191" s="99"/>
      <c r="ER191" s="99"/>
      <c r="ES191" s="99"/>
      <c r="ET191" s="99"/>
      <c r="EU191" s="99"/>
      <c r="EV191" s="99"/>
      <c r="EW191" s="99"/>
      <c r="EX191" s="99"/>
      <c r="EY191" s="99"/>
      <c r="EZ191" s="99"/>
      <c r="FA191" s="99"/>
      <c r="FB191" s="99"/>
      <c r="FC191" s="99"/>
      <c r="FD191" s="99"/>
      <c r="FE191" s="99"/>
      <c r="FF191" s="99"/>
      <c r="FG191" s="99"/>
      <c r="FH191" s="99"/>
      <c r="FI191" s="99"/>
      <c r="FJ191" s="99"/>
      <c r="FK191" s="99"/>
      <c r="FL191" s="99"/>
      <c r="FM191" s="99"/>
      <c r="FN191" s="99"/>
      <c r="FO191" s="99"/>
      <c r="FP191" s="99"/>
      <c r="FQ191" s="99"/>
      <c r="FR191" s="99"/>
      <c r="FS191" s="99"/>
      <c r="FT191" s="99"/>
      <c r="FU191" s="99"/>
      <c r="FV191" s="99"/>
      <c r="FW191" s="99"/>
      <c r="FX191" s="99"/>
      <c r="FY191" s="99"/>
      <c r="FZ191" s="99"/>
      <c r="GA191" s="99"/>
      <c r="GB191" s="99"/>
      <c r="GC191" s="99"/>
      <c r="GD191" s="99"/>
      <c r="GE191" s="99"/>
      <c r="GF191" s="99"/>
      <c r="GG191" s="99"/>
      <c r="GH191" s="99"/>
      <c r="GI191" s="99"/>
      <c r="GJ191" s="99"/>
      <c r="GK191" s="99"/>
      <c r="GL191" s="99"/>
      <c r="GM191" s="99"/>
      <c r="GN191" s="99"/>
      <c r="GO191" s="99"/>
      <c r="GP191" s="99"/>
      <c r="GQ191" s="99"/>
      <c r="GR191" s="99"/>
      <c r="GS191" s="99"/>
      <c r="GT191" s="99"/>
      <c r="GU191" s="99"/>
      <c r="GV191" s="99"/>
      <c r="GW191" s="99"/>
      <c r="GX191" s="99"/>
      <c r="GY191" s="99"/>
      <c r="GZ191" s="99"/>
      <c r="HA191" s="99"/>
      <c r="HB191" s="99"/>
      <c r="HC191" s="99"/>
      <c r="HD191" s="99"/>
      <c r="HE191" s="99"/>
      <c r="HF191" s="99"/>
      <c r="HG191" s="99"/>
      <c r="HH191" s="99"/>
      <c r="HI191" s="99"/>
      <c r="HJ191" s="99"/>
      <c r="HK191" s="99"/>
      <c r="HL191" s="99"/>
      <c r="HM191" s="99"/>
      <c r="HN191" s="99"/>
      <c r="HO191" s="99"/>
      <c r="HP191" s="99"/>
      <c r="HQ191" s="99"/>
      <c r="HR191" s="99"/>
      <c r="HS191" s="99"/>
      <c r="HT191" s="99"/>
      <c r="HU191" s="99"/>
      <c r="HV191" s="99"/>
      <c r="HW191" s="99"/>
    </row>
    <row r="192" spans="1:231" ht="13.5" customHeight="1">
      <c r="A192" s="4"/>
      <c r="H192" s="4"/>
      <c r="I192" s="1720" t="s">
        <v>579</v>
      </c>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615"/>
      <c r="AU192" s="141"/>
      <c r="AV192" s="141"/>
      <c r="AW192" s="576"/>
      <c r="AX192" s="636"/>
      <c r="AY192" s="174"/>
      <c r="AZ192" s="174"/>
      <c r="BA192" s="574"/>
      <c r="BB192" s="636"/>
      <c r="BC192" s="174"/>
      <c r="BD192" s="174"/>
      <c r="BE192" s="574"/>
      <c r="BF192" s="636"/>
      <c r="BG192" s="174"/>
      <c r="BH192" s="174"/>
      <c r="BI192" s="574"/>
      <c r="BJ192" s="636"/>
      <c r="BK192" s="174"/>
      <c r="BL192" s="174"/>
      <c r="BM192" s="574"/>
      <c r="BN192" s="734"/>
      <c r="BO192" s="755"/>
      <c r="BP192" s="755"/>
      <c r="BQ192" s="755"/>
      <c r="BR192" s="1573"/>
      <c r="BS192" s="796"/>
      <c r="BT192" s="796"/>
      <c r="BU192" s="1440"/>
      <c r="BV192" s="805"/>
      <c r="BW192" s="805"/>
      <c r="BX192" s="1208"/>
      <c r="BY192" s="1501"/>
      <c r="BZ192" s="805"/>
      <c r="CA192" s="805"/>
      <c r="CB192" s="1752">
        <v>25</v>
      </c>
      <c r="CC192" s="1753">
        <f>CB192</f>
        <v>25</v>
      </c>
      <c r="CD192" s="1752">
        <f t="shared" ref="CD192:CG192" si="324">CC192</f>
        <v>25</v>
      </c>
      <c r="CE192" s="1752">
        <f t="shared" si="324"/>
        <v>25</v>
      </c>
      <c r="CF192" s="1752">
        <f t="shared" si="324"/>
        <v>25</v>
      </c>
      <c r="CG192" s="1753">
        <f t="shared" si="324"/>
        <v>25</v>
      </c>
      <c r="CH192" s="174"/>
      <c r="CI192" s="174"/>
      <c r="CJ192" s="174"/>
      <c r="CK192" s="174"/>
      <c r="CL192" s="174"/>
      <c r="CM192" s="174"/>
      <c r="CN192" s="174"/>
      <c r="CO192" s="174"/>
      <c r="CP192" s="174"/>
      <c r="CQ192" s="174"/>
      <c r="CR192" s="174"/>
      <c r="CS192" s="174"/>
      <c r="CT192" s="174"/>
      <c r="CU192" s="174"/>
      <c r="CV192" s="174"/>
      <c r="CW192" s="174"/>
      <c r="CX192" s="174"/>
      <c r="CY192" s="174"/>
      <c r="CZ192" s="174"/>
      <c r="DA192" s="174"/>
      <c r="DB192" s="174"/>
      <c r="DC192" s="174"/>
      <c r="DD192" s="174"/>
      <c r="DE192" s="174"/>
      <c r="DF192" s="174"/>
      <c r="DG192" s="174"/>
      <c r="DH192" s="174"/>
      <c r="DI192" s="574"/>
      <c r="DJ192" s="1139"/>
      <c r="DK192" s="141"/>
      <c r="DL192" s="141"/>
      <c r="DM192" s="141"/>
      <c r="DN192" s="141"/>
      <c r="DO192" s="141"/>
      <c r="DP192" s="141"/>
      <c r="DQ192" s="615"/>
      <c r="DR192" s="141"/>
      <c r="DS192" s="141"/>
      <c r="DT192" s="141"/>
      <c r="DU192" s="141"/>
      <c r="DV192" s="141"/>
      <c r="DW192" s="141"/>
      <c r="DX192" s="141"/>
      <c r="DY192" s="800"/>
      <c r="DZ192" s="755"/>
      <c r="EA192" s="755"/>
      <c r="EB192" s="1762">
        <f>AVERAGE(BZ192:CC192)</f>
        <v>25</v>
      </c>
      <c r="EC192" s="1762">
        <f>AVERAGE(CD192:CG192)</f>
        <v>25</v>
      </c>
      <c r="ED192" s="1752">
        <f t="shared" ref="ED192:EJ192" si="325">EC192</f>
        <v>25</v>
      </c>
      <c r="EE192" s="1752">
        <f t="shared" si="325"/>
        <v>25</v>
      </c>
      <c r="EF192" s="1752">
        <f t="shared" si="325"/>
        <v>25</v>
      </c>
      <c r="EG192" s="1752">
        <f t="shared" si="325"/>
        <v>25</v>
      </c>
      <c r="EH192" s="1752">
        <f t="shared" si="325"/>
        <v>25</v>
      </c>
      <c r="EI192" s="1752">
        <f t="shared" si="325"/>
        <v>25</v>
      </c>
      <c r="EJ192" s="1753">
        <f t="shared" si="325"/>
        <v>25</v>
      </c>
      <c r="EK192" s="99"/>
      <c r="EL192" s="99"/>
      <c r="EM192" s="99"/>
      <c r="EN192" s="99"/>
      <c r="EO192" s="99"/>
      <c r="EP192" s="99"/>
      <c r="EQ192" s="99"/>
      <c r="ER192" s="99"/>
      <c r="ES192" s="99"/>
      <c r="ET192" s="99"/>
      <c r="EU192" s="99"/>
      <c r="EV192" s="99"/>
      <c r="EW192" s="99"/>
      <c r="EX192" s="99"/>
      <c r="EY192" s="99"/>
      <c r="EZ192" s="99"/>
      <c r="FA192" s="99"/>
      <c r="FB192" s="99"/>
      <c r="FC192" s="99"/>
      <c r="FD192" s="99"/>
      <c r="FE192" s="99"/>
      <c r="FF192" s="99"/>
      <c r="FG192" s="99"/>
      <c r="FH192" s="99"/>
      <c r="FI192" s="99"/>
      <c r="FJ192" s="99"/>
      <c r="FK192" s="99"/>
      <c r="FL192" s="99"/>
      <c r="FM192" s="99"/>
      <c r="FN192" s="99"/>
      <c r="FO192" s="99"/>
      <c r="FP192" s="99"/>
      <c r="FQ192" s="99"/>
      <c r="FR192" s="99"/>
      <c r="FS192" s="99"/>
      <c r="FT192" s="99"/>
      <c r="FU192" s="99"/>
      <c r="FV192" s="99"/>
      <c r="FW192" s="99"/>
      <c r="FX192" s="99"/>
      <c r="FY192" s="99"/>
      <c r="FZ192" s="99"/>
      <c r="GA192" s="99"/>
      <c r="GB192" s="99"/>
      <c r="GC192" s="99"/>
      <c r="GD192" s="99"/>
      <c r="GE192" s="99"/>
      <c r="GF192" s="99"/>
      <c r="GG192" s="99"/>
      <c r="GH192" s="99"/>
      <c r="GI192" s="99"/>
      <c r="GJ192" s="99"/>
      <c r="GK192" s="99"/>
      <c r="GL192" s="99"/>
      <c r="GM192" s="99"/>
      <c r="GN192" s="99"/>
      <c r="GO192" s="99"/>
      <c r="GP192" s="99"/>
      <c r="GQ192" s="99"/>
      <c r="GR192" s="99"/>
      <c r="GS192" s="99"/>
      <c r="GT192" s="99"/>
      <c r="GU192" s="99"/>
      <c r="GV192" s="99"/>
      <c r="GW192" s="99"/>
      <c r="GX192" s="99"/>
      <c r="GY192" s="99"/>
      <c r="GZ192" s="99"/>
      <c r="HA192" s="99"/>
      <c r="HB192" s="99"/>
      <c r="HC192" s="99"/>
      <c r="HD192" s="99"/>
      <c r="HE192" s="99"/>
      <c r="HF192" s="99"/>
      <c r="HG192" s="99"/>
      <c r="HH192" s="99"/>
      <c r="HI192" s="99"/>
      <c r="HJ192" s="99"/>
      <c r="HK192" s="99"/>
      <c r="HL192" s="99"/>
      <c r="HM192" s="99"/>
      <c r="HN192" s="99"/>
      <c r="HO192" s="99"/>
      <c r="HP192" s="99"/>
      <c r="HQ192" s="99"/>
      <c r="HR192" s="99"/>
      <c r="HS192" s="99"/>
      <c r="HT192" s="99"/>
      <c r="HU192" s="99"/>
      <c r="HV192" s="99"/>
      <c r="HW192" s="99"/>
    </row>
    <row r="193" spans="1:231" ht="13.5" customHeight="1">
      <c r="A193" s="4"/>
      <c r="H193" s="4"/>
      <c r="I193" s="1720" t="s">
        <v>580</v>
      </c>
      <c r="J193" s="20"/>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615"/>
      <c r="AU193" s="141"/>
      <c r="AV193" s="141"/>
      <c r="AW193" s="576"/>
      <c r="AX193" s="636"/>
      <c r="AY193" s="174"/>
      <c r="AZ193" s="174"/>
      <c r="BA193" s="574"/>
      <c r="BB193" s="636"/>
      <c r="BC193" s="174"/>
      <c r="BD193" s="174"/>
      <c r="BE193" s="574"/>
      <c r="BF193" s="636"/>
      <c r="BG193" s="174"/>
      <c r="BH193" s="174"/>
      <c r="BI193" s="574"/>
      <c r="BJ193" s="636"/>
      <c r="BK193" s="174"/>
      <c r="BL193" s="174"/>
      <c r="BM193" s="574"/>
      <c r="BN193" s="734"/>
      <c r="BO193" s="755"/>
      <c r="BP193" s="755"/>
      <c r="BQ193" s="755"/>
      <c r="BR193" s="1573"/>
      <c r="BS193" s="796"/>
      <c r="BT193" s="796"/>
      <c r="BU193" s="1440"/>
      <c r="BV193" s="805"/>
      <c r="BW193" s="805"/>
      <c r="BX193" s="1208"/>
      <c r="BY193" s="1501"/>
      <c r="BZ193" s="805"/>
      <c r="CA193" s="805"/>
      <c r="CB193" s="1250">
        <v>0.12</v>
      </c>
      <c r="CC193" s="1428">
        <f>CB193</f>
        <v>0.12</v>
      </c>
      <c r="CD193" s="1250">
        <f t="shared" ref="CD193:CG193" si="326">CC193</f>
        <v>0.12</v>
      </c>
      <c r="CE193" s="1250">
        <f t="shared" si="326"/>
        <v>0.12</v>
      </c>
      <c r="CF193" s="1250">
        <f t="shared" si="326"/>
        <v>0.12</v>
      </c>
      <c r="CG193" s="1428">
        <f t="shared" si="326"/>
        <v>0.12</v>
      </c>
      <c r="CH193" s="174"/>
      <c r="CI193" s="174"/>
      <c r="CJ193" s="174"/>
      <c r="CK193" s="174"/>
      <c r="CL193" s="174"/>
      <c r="CM193" s="174"/>
      <c r="CN193" s="174"/>
      <c r="CO193" s="174"/>
      <c r="CP193" s="174"/>
      <c r="CQ193" s="174"/>
      <c r="CR193" s="174"/>
      <c r="CS193" s="174"/>
      <c r="CT193" s="174"/>
      <c r="CU193" s="174"/>
      <c r="CV193" s="174"/>
      <c r="CW193" s="174"/>
      <c r="CX193" s="174"/>
      <c r="CY193" s="174"/>
      <c r="CZ193" s="174"/>
      <c r="DA193" s="174"/>
      <c r="DB193" s="174"/>
      <c r="DC193" s="174"/>
      <c r="DD193" s="174"/>
      <c r="DE193" s="174"/>
      <c r="DF193" s="174"/>
      <c r="DG193" s="174"/>
      <c r="DH193" s="174"/>
      <c r="DI193" s="574"/>
      <c r="DJ193" s="1139"/>
      <c r="DK193" s="141"/>
      <c r="DL193" s="141"/>
      <c r="DM193" s="141"/>
      <c r="DN193" s="141"/>
      <c r="DO193" s="141"/>
      <c r="DP193" s="141"/>
      <c r="DQ193" s="615"/>
      <c r="DR193" s="141"/>
      <c r="DS193" s="141"/>
      <c r="DT193" s="141"/>
      <c r="DU193" s="141"/>
      <c r="DV193" s="141"/>
      <c r="DW193" s="141"/>
      <c r="DX193" s="141"/>
      <c r="DY193" s="800"/>
      <c r="DZ193" s="755"/>
      <c r="EA193" s="755"/>
      <c r="EB193" s="1722">
        <f>AVERAGE(BZ193:CC193)</f>
        <v>0.12</v>
      </c>
      <c r="EC193" s="1722">
        <f>AVERAGE(CD193:CG193)</f>
        <v>0.12</v>
      </c>
      <c r="ED193" s="1250">
        <f t="shared" ref="ED193:EJ193" si="327">EC193</f>
        <v>0.12</v>
      </c>
      <c r="EE193" s="1250">
        <f t="shared" si="327"/>
        <v>0.12</v>
      </c>
      <c r="EF193" s="1250">
        <f t="shared" si="327"/>
        <v>0.12</v>
      </c>
      <c r="EG193" s="1250">
        <f t="shared" si="327"/>
        <v>0.12</v>
      </c>
      <c r="EH193" s="1250">
        <f t="shared" si="327"/>
        <v>0.12</v>
      </c>
      <c r="EI193" s="1250">
        <f t="shared" si="327"/>
        <v>0.12</v>
      </c>
      <c r="EJ193" s="1428">
        <f t="shared" si="327"/>
        <v>0.12</v>
      </c>
      <c r="EK193" s="99"/>
      <c r="EL193" s="99"/>
      <c r="EM193" s="99"/>
      <c r="EN193" s="99"/>
      <c r="EO193" s="99"/>
      <c r="EP193" s="99"/>
      <c r="EQ193" s="99"/>
      <c r="ER193" s="99"/>
      <c r="ES193" s="99"/>
      <c r="ET193" s="99"/>
      <c r="EU193" s="99"/>
      <c r="EV193" s="99"/>
      <c r="EW193" s="99"/>
      <c r="EX193" s="99"/>
      <c r="EY193" s="99"/>
      <c r="EZ193" s="99"/>
      <c r="FA193" s="99"/>
      <c r="FB193" s="99"/>
      <c r="FC193" s="99"/>
      <c r="FD193" s="99"/>
      <c r="FE193" s="99"/>
      <c r="FF193" s="99"/>
      <c r="FG193" s="99"/>
      <c r="FH193" s="99"/>
      <c r="FI193" s="99"/>
      <c r="FJ193" s="99"/>
      <c r="FK193" s="99"/>
      <c r="FL193" s="99"/>
      <c r="FM193" s="99"/>
      <c r="FN193" s="99"/>
      <c r="FO193" s="99"/>
      <c r="FP193" s="99"/>
      <c r="FQ193" s="99"/>
      <c r="FR193" s="99"/>
      <c r="FS193" s="99"/>
      <c r="FT193" s="99"/>
      <c r="FU193" s="99"/>
      <c r="FV193" s="99"/>
      <c r="FW193" s="99"/>
      <c r="FX193" s="99"/>
      <c r="FY193" s="99"/>
      <c r="FZ193" s="99"/>
      <c r="GA193" s="99"/>
      <c r="GB193" s="99"/>
      <c r="GC193" s="99"/>
      <c r="GD193" s="99"/>
      <c r="GE193" s="99"/>
      <c r="GF193" s="99"/>
      <c r="GG193" s="99"/>
      <c r="GH193" s="99"/>
      <c r="GI193" s="99"/>
      <c r="GJ193" s="99"/>
      <c r="GK193" s="99"/>
      <c r="GL193" s="99"/>
      <c r="GM193" s="99"/>
      <c r="GN193" s="99"/>
      <c r="GO193" s="99"/>
      <c r="GP193" s="99"/>
      <c r="GQ193" s="99"/>
      <c r="GR193" s="99"/>
      <c r="GS193" s="99"/>
      <c r="GT193" s="99"/>
      <c r="GU193" s="99"/>
      <c r="GV193" s="99"/>
      <c r="GW193" s="99"/>
      <c r="GX193" s="99"/>
      <c r="GY193" s="99"/>
      <c r="GZ193" s="99"/>
      <c r="HA193" s="99"/>
      <c r="HB193" s="99"/>
      <c r="HC193" s="99"/>
      <c r="HD193" s="99"/>
      <c r="HE193" s="99"/>
      <c r="HF193" s="99"/>
      <c r="HG193" s="99"/>
      <c r="HH193" s="99"/>
      <c r="HI193" s="99"/>
      <c r="HJ193" s="99"/>
      <c r="HK193" s="99"/>
      <c r="HL193" s="99"/>
      <c r="HM193" s="99"/>
      <c r="HN193" s="99"/>
      <c r="HO193" s="99"/>
      <c r="HP193" s="99"/>
      <c r="HQ193" s="99"/>
      <c r="HR193" s="99"/>
      <c r="HS193" s="99"/>
      <c r="HT193" s="99"/>
      <c r="HU193" s="99"/>
      <c r="HV193" s="99"/>
      <c r="HW193" s="99"/>
    </row>
    <row r="194" spans="1:231" ht="13.5" customHeight="1">
      <c r="A194" s="4"/>
      <c r="H194" s="4"/>
      <c r="I194" s="1720" t="s">
        <v>573</v>
      </c>
      <c r="J194" s="20"/>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615"/>
      <c r="AU194" s="141"/>
      <c r="AV194" s="141"/>
      <c r="AW194" s="576"/>
      <c r="AX194" s="636"/>
      <c r="AY194" s="174"/>
      <c r="AZ194" s="174"/>
      <c r="BA194" s="574"/>
      <c r="BB194" s="636"/>
      <c r="BC194" s="174"/>
      <c r="BD194" s="174"/>
      <c r="BE194" s="574"/>
      <c r="BF194" s="636"/>
      <c r="BG194" s="174"/>
      <c r="BH194" s="174"/>
      <c r="BI194" s="574"/>
      <c r="BJ194" s="636"/>
      <c r="BK194" s="174"/>
      <c r="BL194" s="174"/>
      <c r="BM194" s="574"/>
      <c r="BN194" s="734"/>
      <c r="BO194" s="755"/>
      <c r="BP194" s="755"/>
      <c r="BQ194" s="755"/>
      <c r="BR194" s="1573"/>
      <c r="BS194" s="796"/>
      <c r="BT194" s="796"/>
      <c r="BU194" s="1440"/>
      <c r="BV194" s="805"/>
      <c r="BW194" s="805"/>
      <c r="BX194" s="1208"/>
      <c r="BY194" s="1501"/>
      <c r="BZ194" s="805"/>
      <c r="CA194" s="805"/>
      <c r="CB194" s="1757">
        <f>CB190*12*CB193</f>
        <v>5040</v>
      </c>
      <c r="CC194" s="1760">
        <f t="shared" ref="CC194:CG194" si="328">CC190*12*CC193</f>
        <v>5040</v>
      </c>
      <c r="CD194" s="1757">
        <f t="shared" si="328"/>
        <v>5040</v>
      </c>
      <c r="CE194" s="1757">
        <f t="shared" si="328"/>
        <v>5040</v>
      </c>
      <c r="CF194" s="1757">
        <f t="shared" si="328"/>
        <v>5040</v>
      </c>
      <c r="CG194" s="1760">
        <f t="shared" si="328"/>
        <v>5040</v>
      </c>
      <c r="CH194" s="174"/>
      <c r="CI194" s="174"/>
      <c r="CJ194" s="174"/>
      <c r="CK194" s="174"/>
      <c r="CL194" s="174"/>
      <c r="CM194" s="174"/>
      <c r="CN194" s="174"/>
      <c r="CO194" s="174"/>
      <c r="CP194" s="174"/>
      <c r="CQ194" s="174"/>
      <c r="CR194" s="174"/>
      <c r="CS194" s="174"/>
      <c r="CT194" s="174"/>
      <c r="CU194" s="174"/>
      <c r="CV194" s="174"/>
      <c r="CW194" s="174"/>
      <c r="CX194" s="174"/>
      <c r="CY194" s="174"/>
      <c r="CZ194" s="174"/>
      <c r="DA194" s="174"/>
      <c r="DB194" s="174"/>
      <c r="DC194" s="174"/>
      <c r="DD194" s="174"/>
      <c r="DE194" s="174"/>
      <c r="DF194" s="174"/>
      <c r="DG194" s="174"/>
      <c r="DH194" s="174"/>
      <c r="DI194" s="574"/>
      <c r="DJ194" s="1139"/>
      <c r="DK194" s="141"/>
      <c r="DL194" s="141"/>
      <c r="DM194" s="141"/>
      <c r="DN194" s="141"/>
      <c r="DO194" s="141"/>
      <c r="DP194" s="141"/>
      <c r="DQ194" s="615"/>
      <c r="DR194" s="141"/>
      <c r="DS194" s="141"/>
      <c r="DT194" s="141"/>
      <c r="DU194" s="141"/>
      <c r="DV194" s="141"/>
      <c r="DW194" s="141"/>
      <c r="DX194" s="141"/>
      <c r="DY194" s="800"/>
      <c r="DZ194" s="755"/>
      <c r="EA194" s="755"/>
      <c r="EB194" s="1757">
        <f t="shared" ref="EB194:ED194" si="329">EB190*12*EB193</f>
        <v>5040</v>
      </c>
      <c r="EC194" s="1757">
        <f t="shared" si="329"/>
        <v>5040</v>
      </c>
      <c r="ED194" s="1757">
        <f t="shared" si="329"/>
        <v>5140.8</v>
      </c>
      <c r="EE194" s="1757">
        <f t="shared" ref="EE194" si="330">EE190*12*EE193</f>
        <v>5243.616</v>
      </c>
      <c r="EF194" s="1757">
        <f t="shared" ref="EF194" si="331">EF190*12*EF193</f>
        <v>5348.4883200000004</v>
      </c>
      <c r="EG194" s="1757">
        <f t="shared" ref="EG194" si="332">EG190*12*EG193</f>
        <v>5455.4580864</v>
      </c>
      <c r="EH194" s="1757">
        <f t="shared" ref="EH194" si="333">EH190*12*EH193</f>
        <v>5564.5672481279998</v>
      </c>
      <c r="EI194" s="1757">
        <f t="shared" ref="EI194" si="334">EI190*12*EI193</f>
        <v>5675.8585930905601</v>
      </c>
      <c r="EJ194" s="1760">
        <f t="shared" ref="EJ194" si="335">EJ190*12*EJ193</f>
        <v>5789.3757649523714</v>
      </c>
      <c r="EK194" s="99"/>
      <c r="EL194" s="99"/>
      <c r="EM194" s="99"/>
      <c r="EN194" s="99"/>
      <c r="EO194" s="99"/>
      <c r="EP194" s="99"/>
      <c r="EQ194" s="99"/>
      <c r="ER194" s="99"/>
      <c r="ES194" s="99"/>
      <c r="ET194" s="99"/>
      <c r="EU194" s="99"/>
      <c r="EV194" s="99"/>
      <c r="EW194" s="99"/>
      <c r="EX194" s="99"/>
      <c r="EY194" s="99"/>
      <c r="EZ194" s="99"/>
      <c r="FA194" s="99"/>
      <c r="FB194" s="99"/>
      <c r="FC194" s="99"/>
      <c r="FD194" s="99"/>
      <c r="FE194" s="99"/>
      <c r="FF194" s="99"/>
      <c r="FG194" s="99"/>
      <c r="FH194" s="99"/>
      <c r="FI194" s="99"/>
      <c r="FJ194" s="99"/>
      <c r="FK194" s="99"/>
      <c r="FL194" s="99"/>
      <c r="FM194" s="99"/>
      <c r="FN194" s="99"/>
      <c r="FO194" s="99"/>
      <c r="FP194" s="99"/>
      <c r="FQ194" s="99"/>
      <c r="FR194" s="99"/>
      <c r="FS194" s="99"/>
      <c r="FT194" s="99"/>
      <c r="FU194" s="99"/>
      <c r="FV194" s="99"/>
      <c r="FW194" s="99"/>
      <c r="FX194" s="99"/>
      <c r="FY194" s="99"/>
      <c r="FZ194" s="99"/>
      <c r="GA194" s="99"/>
      <c r="GB194" s="99"/>
      <c r="GC194" s="99"/>
      <c r="GD194" s="99"/>
      <c r="GE194" s="99"/>
      <c r="GF194" s="99"/>
      <c r="GG194" s="99"/>
      <c r="GH194" s="99"/>
      <c r="GI194" s="99"/>
      <c r="GJ194" s="99"/>
      <c r="GK194" s="99"/>
      <c r="GL194" s="99"/>
      <c r="GM194" s="99"/>
      <c r="GN194" s="99"/>
      <c r="GO194" s="99"/>
      <c r="GP194" s="99"/>
      <c r="GQ194" s="99"/>
      <c r="GR194" s="99"/>
      <c r="GS194" s="99"/>
      <c r="GT194" s="99"/>
      <c r="GU194" s="99"/>
      <c r="GV194" s="99"/>
      <c r="GW194" s="99"/>
      <c r="GX194" s="99"/>
      <c r="GY194" s="99"/>
      <c r="GZ194" s="99"/>
      <c r="HA194" s="99"/>
      <c r="HB194" s="99"/>
      <c r="HC194" s="99"/>
      <c r="HD194" s="99"/>
      <c r="HE194" s="99"/>
      <c r="HF194" s="99"/>
      <c r="HG194" s="99"/>
      <c r="HH194" s="99"/>
      <c r="HI194" s="99"/>
      <c r="HJ194" s="99"/>
      <c r="HK194" s="99"/>
      <c r="HL194" s="99"/>
      <c r="HM194" s="99"/>
      <c r="HN194" s="99"/>
      <c r="HO194" s="99"/>
      <c r="HP194" s="99"/>
      <c r="HQ194" s="99"/>
      <c r="HR194" s="99"/>
      <c r="HS194" s="99"/>
      <c r="HT194" s="99"/>
      <c r="HU194" s="99"/>
      <c r="HV194" s="99"/>
      <c r="HW194" s="99"/>
    </row>
    <row r="195" spans="1:231" ht="13.5" customHeight="1">
      <c r="A195" s="4"/>
      <c r="H195" s="4"/>
      <c r="I195" s="1720"/>
      <c r="J195" s="20"/>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615"/>
      <c r="AU195" s="141"/>
      <c r="AV195" s="141"/>
      <c r="AW195" s="576"/>
      <c r="AX195" s="636"/>
      <c r="AY195" s="174"/>
      <c r="AZ195" s="174"/>
      <c r="BA195" s="574"/>
      <c r="BB195" s="636"/>
      <c r="BC195" s="174"/>
      <c r="BD195" s="174"/>
      <c r="BE195" s="574"/>
      <c r="BF195" s="636"/>
      <c r="BG195" s="174"/>
      <c r="BH195" s="174"/>
      <c r="BI195" s="574"/>
      <c r="BJ195" s="636"/>
      <c r="BK195" s="174"/>
      <c r="BL195" s="174"/>
      <c r="BM195" s="574"/>
      <c r="BN195" s="734"/>
      <c r="BO195" s="755"/>
      <c r="BP195" s="755"/>
      <c r="BQ195" s="755"/>
      <c r="BR195" s="1573"/>
      <c r="BS195" s="796"/>
      <c r="BT195" s="796"/>
      <c r="BU195" s="1440"/>
      <c r="BV195" s="805"/>
      <c r="BW195" s="805"/>
      <c r="BX195" s="1208"/>
      <c r="BY195" s="1501"/>
      <c r="BZ195" s="805"/>
      <c r="CA195" s="805"/>
      <c r="CB195" s="1757"/>
      <c r="CC195" s="1760"/>
      <c r="CD195" s="1757"/>
      <c r="CE195" s="1757"/>
      <c r="CF195" s="1757"/>
      <c r="CG195" s="1760"/>
      <c r="CH195" s="174"/>
      <c r="CI195" s="174"/>
      <c r="CJ195" s="174"/>
      <c r="CK195" s="174"/>
      <c r="CL195" s="174"/>
      <c r="CM195" s="174"/>
      <c r="CN195" s="174"/>
      <c r="CO195" s="174"/>
      <c r="CP195" s="174"/>
      <c r="CQ195" s="174"/>
      <c r="CR195" s="174"/>
      <c r="CS195" s="174"/>
      <c r="CT195" s="174"/>
      <c r="CU195" s="174"/>
      <c r="CV195" s="174"/>
      <c r="CW195" s="174"/>
      <c r="CX195" s="174"/>
      <c r="CY195" s="174"/>
      <c r="CZ195" s="174"/>
      <c r="DA195" s="174"/>
      <c r="DB195" s="174"/>
      <c r="DC195" s="174"/>
      <c r="DD195" s="174"/>
      <c r="DE195" s="174"/>
      <c r="DF195" s="174"/>
      <c r="DG195" s="174"/>
      <c r="DH195" s="174"/>
      <c r="DI195" s="574"/>
      <c r="DJ195" s="1139"/>
      <c r="DK195" s="141"/>
      <c r="DL195" s="141"/>
      <c r="DM195" s="141"/>
      <c r="DN195" s="141"/>
      <c r="DO195" s="141"/>
      <c r="DP195" s="141"/>
      <c r="DQ195" s="615"/>
      <c r="DR195" s="141"/>
      <c r="DS195" s="141"/>
      <c r="DT195" s="141"/>
      <c r="DU195" s="141"/>
      <c r="DV195" s="141"/>
      <c r="DW195" s="141"/>
      <c r="DX195" s="141"/>
      <c r="DY195" s="800"/>
      <c r="DZ195" s="755"/>
      <c r="EA195" s="755"/>
      <c r="EB195" s="1757"/>
      <c r="EC195" s="1757"/>
      <c r="ED195" s="1757"/>
      <c r="EE195" s="1757"/>
      <c r="EF195" s="1757"/>
      <c r="EG195" s="1757"/>
      <c r="EH195" s="1757"/>
      <c r="EI195" s="1757"/>
      <c r="EJ195" s="1760"/>
      <c r="EK195" s="99"/>
      <c r="EL195" s="99"/>
      <c r="EM195" s="99"/>
      <c r="EN195" s="99"/>
      <c r="EO195" s="99"/>
      <c r="EP195" s="99"/>
      <c r="EQ195" s="99"/>
      <c r="ER195" s="99"/>
      <c r="ES195" s="99"/>
      <c r="ET195" s="99"/>
      <c r="EU195" s="99"/>
      <c r="EV195" s="99"/>
      <c r="EW195" s="99"/>
      <c r="EX195" s="99"/>
      <c r="EY195" s="99"/>
      <c r="EZ195" s="99"/>
      <c r="FA195" s="99"/>
      <c r="FB195" s="99"/>
      <c r="FC195" s="99"/>
      <c r="FD195" s="99"/>
      <c r="FE195" s="99"/>
      <c r="FF195" s="99"/>
      <c r="FG195" s="99"/>
      <c r="FH195" s="99"/>
      <c r="FI195" s="99"/>
      <c r="FJ195" s="99"/>
      <c r="FK195" s="99"/>
      <c r="FL195" s="99"/>
      <c r="FM195" s="99"/>
      <c r="FN195" s="99"/>
      <c r="FO195" s="99"/>
      <c r="FP195" s="99"/>
      <c r="FQ195" s="99"/>
      <c r="FR195" s="99"/>
      <c r="FS195" s="99"/>
      <c r="FT195" s="99"/>
      <c r="FU195" s="99"/>
      <c r="FV195" s="99"/>
      <c r="FW195" s="99"/>
      <c r="FX195" s="99"/>
      <c r="FY195" s="99"/>
      <c r="FZ195" s="99"/>
      <c r="GA195" s="99"/>
      <c r="GB195" s="99"/>
      <c r="GC195" s="99"/>
      <c r="GD195" s="99"/>
      <c r="GE195" s="99"/>
      <c r="GF195" s="99"/>
      <c r="GG195" s="99"/>
      <c r="GH195" s="99"/>
      <c r="GI195" s="99"/>
      <c r="GJ195" s="99"/>
      <c r="GK195" s="99"/>
      <c r="GL195" s="99"/>
      <c r="GM195" s="99"/>
      <c r="GN195" s="99"/>
      <c r="GO195" s="99"/>
      <c r="GP195" s="99"/>
      <c r="GQ195" s="99"/>
      <c r="GR195" s="99"/>
      <c r="GS195" s="99"/>
      <c r="GT195" s="99"/>
      <c r="GU195" s="99"/>
      <c r="GV195" s="99"/>
      <c r="GW195" s="99"/>
      <c r="GX195" s="99"/>
      <c r="GY195" s="99"/>
      <c r="GZ195" s="99"/>
      <c r="HA195" s="99"/>
      <c r="HB195" s="99"/>
      <c r="HC195" s="99"/>
      <c r="HD195" s="99"/>
      <c r="HE195" s="99"/>
      <c r="HF195" s="99"/>
      <c r="HG195" s="99"/>
      <c r="HH195" s="99"/>
      <c r="HI195" s="99"/>
      <c r="HJ195" s="99"/>
      <c r="HK195" s="99"/>
      <c r="HL195" s="99"/>
      <c r="HM195" s="99"/>
      <c r="HN195" s="99"/>
      <c r="HO195" s="99"/>
      <c r="HP195" s="99"/>
      <c r="HQ195" s="99"/>
      <c r="HR195" s="99"/>
      <c r="HS195" s="99"/>
      <c r="HT195" s="99"/>
      <c r="HU195" s="99"/>
      <c r="HV195" s="99"/>
      <c r="HW195" s="99"/>
    </row>
    <row r="196" spans="1:231" ht="13.5" customHeight="1">
      <c r="A196" s="4"/>
      <c r="H196" s="4"/>
      <c r="I196" s="1720" t="s">
        <v>574</v>
      </c>
      <c r="J196" s="20"/>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615"/>
      <c r="AU196" s="141"/>
      <c r="AV196" s="141"/>
      <c r="AW196" s="576"/>
      <c r="AX196" s="636"/>
      <c r="AY196" s="174"/>
      <c r="AZ196" s="174"/>
      <c r="BA196" s="574"/>
      <c r="BB196" s="636"/>
      <c r="BC196" s="174"/>
      <c r="BD196" s="174"/>
      <c r="BE196" s="574"/>
      <c r="BF196" s="636"/>
      <c r="BG196" s="174"/>
      <c r="BH196" s="174"/>
      <c r="BI196" s="574"/>
      <c r="BJ196" s="636"/>
      <c r="BK196" s="174"/>
      <c r="BL196" s="174"/>
      <c r="BM196" s="574"/>
      <c r="BN196" s="734"/>
      <c r="BO196" s="755"/>
      <c r="BP196" s="755"/>
      <c r="BQ196" s="755"/>
      <c r="BR196" s="1573"/>
      <c r="BS196" s="796"/>
      <c r="BT196" s="796"/>
      <c r="BU196" s="1440"/>
      <c r="BV196" s="805"/>
      <c r="BW196" s="805"/>
      <c r="BX196" s="1208"/>
      <c r="BY196" s="1501"/>
      <c r="BZ196" s="805"/>
      <c r="CA196" s="805"/>
      <c r="CB196" s="1757">
        <f>CB192*CB185</f>
        <v>75</v>
      </c>
      <c r="CC196" s="1760">
        <f t="shared" ref="CC196:CG196" si="336">CC192*CC185</f>
        <v>75</v>
      </c>
      <c r="CD196" s="1757">
        <f t="shared" si="336"/>
        <v>75</v>
      </c>
      <c r="CE196" s="1757">
        <f t="shared" si="336"/>
        <v>75</v>
      </c>
      <c r="CF196" s="1757">
        <f t="shared" si="336"/>
        <v>112.5</v>
      </c>
      <c r="CG196" s="1760">
        <f t="shared" si="336"/>
        <v>112.5</v>
      </c>
      <c r="CH196" s="174"/>
      <c r="CI196" s="174"/>
      <c r="CJ196" s="174"/>
      <c r="CK196" s="174"/>
      <c r="CL196" s="174"/>
      <c r="CM196" s="174"/>
      <c r="CN196" s="174"/>
      <c r="CO196" s="174"/>
      <c r="CP196" s="174"/>
      <c r="CQ196" s="174"/>
      <c r="CR196" s="174"/>
      <c r="CS196" s="174"/>
      <c r="CT196" s="174"/>
      <c r="CU196" s="174"/>
      <c r="CV196" s="174"/>
      <c r="CW196" s="174"/>
      <c r="CX196" s="174"/>
      <c r="CY196" s="174"/>
      <c r="CZ196" s="174"/>
      <c r="DA196" s="174"/>
      <c r="DB196" s="174"/>
      <c r="DC196" s="174"/>
      <c r="DD196" s="174"/>
      <c r="DE196" s="174"/>
      <c r="DF196" s="174"/>
      <c r="DG196" s="174"/>
      <c r="DH196" s="174"/>
      <c r="DI196" s="574"/>
      <c r="DJ196" s="1139"/>
      <c r="DK196" s="141"/>
      <c r="DL196" s="141"/>
      <c r="DM196" s="141"/>
      <c r="DN196" s="141"/>
      <c r="DO196" s="141"/>
      <c r="DP196" s="141"/>
      <c r="DQ196" s="615"/>
      <c r="DR196" s="141"/>
      <c r="DS196" s="141"/>
      <c r="DT196" s="141"/>
      <c r="DU196" s="141"/>
      <c r="DV196" s="141"/>
      <c r="DW196" s="141"/>
      <c r="DX196" s="141"/>
      <c r="DY196" s="800"/>
      <c r="DZ196" s="755"/>
      <c r="EA196" s="755"/>
      <c r="EB196" s="1757">
        <f>EB192*EB185</f>
        <v>75</v>
      </c>
      <c r="EC196" s="1757">
        <f>EC192*EC185</f>
        <v>94.001226742997346</v>
      </c>
      <c r="ED196" s="1757">
        <f>ED192*ED185</f>
        <v>141.00184011449602</v>
      </c>
      <c r="EE196" s="1757">
        <f t="shared" ref="EE196:EJ196" si="337">EE192*EE185</f>
        <v>211.50276017174403</v>
      </c>
      <c r="EF196" s="1757">
        <f t="shared" si="337"/>
        <v>317.25414025761609</v>
      </c>
      <c r="EG196" s="1757">
        <f t="shared" si="337"/>
        <v>475.88121038642407</v>
      </c>
      <c r="EH196" s="1757">
        <f t="shared" si="337"/>
        <v>713.82181557963611</v>
      </c>
      <c r="EI196" s="1757">
        <f t="shared" si="337"/>
        <v>927.96836025352695</v>
      </c>
      <c r="EJ196" s="1760">
        <f t="shared" si="337"/>
        <v>1206.3588683295852</v>
      </c>
      <c r="EK196" s="99"/>
      <c r="EL196" s="99"/>
      <c r="EM196" s="99"/>
      <c r="EN196" s="99"/>
      <c r="EO196" s="99"/>
      <c r="EP196" s="99"/>
      <c r="EQ196" s="99"/>
      <c r="ER196" s="99"/>
      <c r="ES196" s="99"/>
      <c r="ET196" s="99"/>
      <c r="EU196" s="99"/>
      <c r="EV196" s="99"/>
      <c r="EW196" s="99"/>
      <c r="EX196" s="99"/>
      <c r="EY196" s="99"/>
      <c r="EZ196" s="99"/>
      <c r="FA196" s="99"/>
      <c r="FB196" s="99"/>
      <c r="FC196" s="99"/>
      <c r="FD196" s="99"/>
      <c r="FE196" s="99"/>
      <c r="FF196" s="99"/>
      <c r="FG196" s="99"/>
      <c r="FH196" s="99"/>
      <c r="FI196" s="99"/>
      <c r="FJ196" s="99"/>
      <c r="FK196" s="99"/>
      <c r="FL196" s="99"/>
      <c r="FM196" s="99"/>
      <c r="FN196" s="99"/>
      <c r="FO196" s="99"/>
      <c r="FP196" s="99"/>
      <c r="FQ196" s="99"/>
      <c r="FR196" s="99"/>
      <c r="FS196" s="99"/>
      <c r="FT196" s="99"/>
      <c r="FU196" s="99"/>
      <c r="FV196" s="99"/>
      <c r="FW196" s="99"/>
      <c r="FX196" s="99"/>
      <c r="FY196" s="99"/>
      <c r="FZ196" s="99"/>
      <c r="GA196" s="99"/>
      <c r="GB196" s="99"/>
      <c r="GC196" s="99"/>
      <c r="GD196" s="99"/>
      <c r="GE196" s="99"/>
      <c r="GF196" s="99"/>
      <c r="GG196" s="99"/>
      <c r="GH196" s="99"/>
      <c r="GI196" s="99"/>
      <c r="GJ196" s="99"/>
      <c r="GK196" s="99"/>
      <c r="GL196" s="99"/>
      <c r="GM196" s="99"/>
      <c r="GN196" s="99"/>
      <c r="GO196" s="99"/>
      <c r="GP196" s="99"/>
      <c r="GQ196" s="99"/>
      <c r="GR196" s="99"/>
      <c r="GS196" s="99"/>
      <c r="GT196" s="99"/>
      <c r="GU196" s="99"/>
      <c r="GV196" s="99"/>
      <c r="GW196" s="99"/>
      <c r="GX196" s="99"/>
      <c r="GY196" s="99"/>
      <c r="GZ196" s="99"/>
      <c r="HA196" s="99"/>
      <c r="HB196" s="99"/>
      <c r="HC196" s="99"/>
      <c r="HD196" s="99"/>
      <c r="HE196" s="99"/>
      <c r="HF196" s="99"/>
      <c r="HG196" s="99"/>
      <c r="HH196" s="99"/>
      <c r="HI196" s="99"/>
      <c r="HJ196" s="99"/>
      <c r="HK196" s="99"/>
      <c r="HL196" s="99"/>
      <c r="HM196" s="99"/>
      <c r="HN196" s="99"/>
      <c r="HO196" s="99"/>
      <c r="HP196" s="99"/>
      <c r="HQ196" s="99"/>
      <c r="HR196" s="99"/>
      <c r="HS196" s="99"/>
      <c r="HT196" s="99"/>
      <c r="HU196" s="99"/>
      <c r="HV196" s="99"/>
      <c r="HW196" s="99"/>
    </row>
    <row r="197" spans="1:231" ht="13.5" customHeight="1">
      <c r="A197" s="4"/>
      <c r="H197" s="4"/>
      <c r="I197" s="1747" t="s">
        <v>575</v>
      </c>
      <c r="J197" s="20"/>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615"/>
      <c r="AU197" s="141"/>
      <c r="AV197" s="141"/>
      <c r="AW197" s="576"/>
      <c r="AX197" s="636"/>
      <c r="AY197" s="174"/>
      <c r="AZ197" s="174"/>
      <c r="BA197" s="574"/>
      <c r="BB197" s="636"/>
      <c r="BC197" s="174"/>
      <c r="BD197" s="174"/>
      <c r="BE197" s="574"/>
      <c r="BF197" s="636"/>
      <c r="BG197" s="174"/>
      <c r="BH197" s="174"/>
      <c r="BI197" s="574"/>
      <c r="BJ197" s="636"/>
      <c r="BK197" s="174"/>
      <c r="BL197" s="174"/>
      <c r="BM197" s="574"/>
      <c r="BN197" s="734"/>
      <c r="BO197" s="755"/>
      <c r="BP197" s="755"/>
      <c r="BQ197" s="755"/>
      <c r="BR197" s="1573"/>
      <c r="BS197" s="796"/>
      <c r="BT197" s="796"/>
      <c r="BU197" s="1440"/>
      <c r="BV197" s="805"/>
      <c r="BW197" s="805"/>
      <c r="BX197" s="1208"/>
      <c r="BY197" s="1501"/>
      <c r="BZ197" s="805"/>
      <c r="CA197" s="805"/>
      <c r="CB197" s="805">
        <f>CB196/CB194</f>
        <v>1.488095238095238E-2</v>
      </c>
      <c r="CC197" s="1214">
        <f t="shared" ref="CC197:CG197" si="338">CC196/CC194</f>
        <v>1.488095238095238E-2</v>
      </c>
      <c r="CD197" s="805">
        <f t="shared" si="338"/>
        <v>1.488095238095238E-2</v>
      </c>
      <c r="CE197" s="805">
        <f t="shared" si="338"/>
        <v>1.488095238095238E-2</v>
      </c>
      <c r="CF197" s="805">
        <f t="shared" si="338"/>
        <v>2.2321428571428572E-2</v>
      </c>
      <c r="CG197" s="1214">
        <f t="shared" si="338"/>
        <v>2.2321428571428572E-2</v>
      </c>
      <c r="CH197" s="174"/>
      <c r="CI197" s="174"/>
      <c r="CJ197" s="174"/>
      <c r="CK197" s="174"/>
      <c r="CL197" s="174"/>
      <c r="CM197" s="174"/>
      <c r="CN197" s="174"/>
      <c r="CO197" s="174"/>
      <c r="CP197" s="174"/>
      <c r="CQ197" s="174"/>
      <c r="CR197" s="174"/>
      <c r="CS197" s="174"/>
      <c r="CT197" s="174"/>
      <c r="CU197" s="174"/>
      <c r="CV197" s="174"/>
      <c r="CW197" s="174"/>
      <c r="CX197" s="174"/>
      <c r="CY197" s="174"/>
      <c r="CZ197" s="174"/>
      <c r="DA197" s="174"/>
      <c r="DB197" s="174"/>
      <c r="DC197" s="174"/>
      <c r="DD197" s="174"/>
      <c r="DE197" s="174"/>
      <c r="DF197" s="174"/>
      <c r="DG197" s="174"/>
      <c r="DH197" s="174"/>
      <c r="DI197" s="574"/>
      <c r="DJ197" s="1139"/>
      <c r="DK197" s="141"/>
      <c r="DL197" s="141"/>
      <c r="DM197" s="141"/>
      <c r="DN197" s="141"/>
      <c r="DO197" s="141"/>
      <c r="DP197" s="141"/>
      <c r="DQ197" s="615"/>
      <c r="DR197" s="141"/>
      <c r="DS197" s="141"/>
      <c r="DT197" s="141"/>
      <c r="DU197" s="141"/>
      <c r="DV197" s="141"/>
      <c r="DW197" s="141"/>
      <c r="DX197" s="141"/>
      <c r="DY197" s="800"/>
      <c r="DZ197" s="755"/>
      <c r="EA197" s="755"/>
      <c r="EB197" s="805">
        <f t="shared" ref="EB197:ED197" si="339">EB196/EB194</f>
        <v>1.488095238095238E-2</v>
      </c>
      <c r="EC197" s="805">
        <f t="shared" si="339"/>
        <v>1.8651037052182014E-2</v>
      </c>
      <c r="ED197" s="805">
        <f t="shared" si="339"/>
        <v>2.7427995664973549E-2</v>
      </c>
      <c r="EE197" s="805">
        <f t="shared" ref="EE197" si="340">EE196/EE194</f>
        <v>4.033528774260816E-2</v>
      </c>
      <c r="EF197" s="805">
        <f t="shared" ref="EF197" si="341">EF196/EF194</f>
        <v>5.9316599621482592E-2</v>
      </c>
      <c r="EG197" s="805">
        <f t="shared" ref="EG197" si="342">EG196/EG194</f>
        <v>8.7230293561003813E-2</v>
      </c>
      <c r="EH197" s="805">
        <f>EH196/EH194</f>
        <v>0.12827984347206442</v>
      </c>
      <c r="EI197" s="805">
        <f t="shared" ref="EI197" si="343">EI196/EI194</f>
        <v>0.16349391815067035</v>
      </c>
      <c r="EJ197" s="1214">
        <f t="shared" ref="EJ197" si="344">EJ196/EJ194</f>
        <v>0.20837460156457988</v>
      </c>
      <c r="EK197" s="99"/>
      <c r="EL197" s="99"/>
      <c r="EM197" s="99"/>
      <c r="EN197" s="99"/>
      <c r="EO197" s="99"/>
      <c r="EP197" s="99"/>
      <c r="EQ197" s="99"/>
      <c r="ER197" s="99"/>
      <c r="ES197" s="99"/>
      <c r="ET197" s="99"/>
      <c r="EU197" s="99"/>
      <c r="EV197" s="99"/>
      <c r="EW197" s="99"/>
      <c r="EX197" s="99"/>
      <c r="EY197" s="99"/>
      <c r="EZ197" s="99"/>
      <c r="FA197" s="99"/>
      <c r="FB197" s="99"/>
      <c r="FC197" s="99"/>
      <c r="FD197" s="99"/>
      <c r="FE197" s="99"/>
      <c r="FF197" s="99"/>
      <c r="FG197" s="99"/>
      <c r="FH197" s="99"/>
      <c r="FI197" s="99"/>
      <c r="FJ197" s="99"/>
      <c r="FK197" s="99"/>
      <c r="FL197" s="99"/>
      <c r="FM197" s="99"/>
      <c r="FN197" s="99"/>
      <c r="FO197" s="99"/>
      <c r="FP197" s="99"/>
      <c r="FQ197" s="99"/>
      <c r="FR197" s="99"/>
      <c r="FS197" s="99"/>
      <c r="FT197" s="99"/>
      <c r="FU197" s="99"/>
      <c r="FV197" s="99"/>
      <c r="FW197" s="99"/>
      <c r="FX197" s="99"/>
      <c r="FY197" s="99"/>
      <c r="FZ197" s="99"/>
      <c r="GA197" s="99"/>
      <c r="GB197" s="99"/>
      <c r="GC197" s="99"/>
      <c r="GD197" s="99"/>
      <c r="GE197" s="99"/>
      <c r="GF197" s="99"/>
      <c r="GG197" s="99"/>
      <c r="GH197" s="99"/>
      <c r="GI197" s="99"/>
      <c r="GJ197" s="99"/>
      <c r="GK197" s="99"/>
      <c r="GL197" s="99"/>
      <c r="GM197" s="99"/>
      <c r="GN197" s="99"/>
      <c r="GO197" s="99"/>
      <c r="GP197" s="99"/>
      <c r="GQ197" s="99"/>
      <c r="GR197" s="99"/>
      <c r="GS197" s="99"/>
      <c r="GT197" s="99"/>
      <c r="GU197" s="99"/>
      <c r="GV197" s="99"/>
      <c r="GW197" s="99"/>
      <c r="GX197" s="99"/>
      <c r="GY197" s="99"/>
      <c r="GZ197" s="99"/>
      <c r="HA197" s="99"/>
      <c r="HB197" s="99"/>
      <c r="HC197" s="99"/>
      <c r="HD197" s="99"/>
      <c r="HE197" s="99"/>
      <c r="HF197" s="99"/>
      <c r="HG197" s="99"/>
      <c r="HH197" s="99"/>
      <c r="HI197" s="99"/>
      <c r="HJ197" s="99"/>
      <c r="HK197" s="99"/>
      <c r="HL197" s="99"/>
      <c r="HM197" s="99"/>
      <c r="HN197" s="99"/>
      <c r="HO197" s="99"/>
      <c r="HP197" s="99"/>
      <c r="HQ197" s="99"/>
      <c r="HR197" s="99"/>
      <c r="HS197" s="99"/>
      <c r="HT197" s="99"/>
      <c r="HU197" s="99"/>
      <c r="HV197" s="99"/>
      <c r="HW197" s="99"/>
    </row>
    <row r="198" spans="1:231" ht="13.5" customHeight="1">
      <c r="A198" s="4"/>
      <c r="H198" s="4"/>
      <c r="I198" s="795"/>
      <c r="J198" s="20"/>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615"/>
      <c r="AU198" s="141"/>
      <c r="AV198" s="141"/>
      <c r="AW198" s="576"/>
      <c r="AX198" s="636"/>
      <c r="AY198" s="174"/>
      <c r="AZ198" s="174"/>
      <c r="BA198" s="574"/>
      <c r="BB198" s="636"/>
      <c r="BC198" s="174"/>
      <c r="BD198" s="174"/>
      <c r="BE198" s="574"/>
      <c r="BF198" s="636"/>
      <c r="BG198" s="174"/>
      <c r="BH198" s="174"/>
      <c r="BI198" s="574"/>
      <c r="BJ198" s="636"/>
      <c r="BK198" s="174"/>
      <c r="BL198" s="174"/>
      <c r="BM198" s="574"/>
      <c r="BN198" s="734"/>
      <c r="BO198" s="755"/>
      <c r="BP198" s="755"/>
      <c r="BQ198" s="755"/>
      <c r="BR198" s="1573"/>
      <c r="BS198" s="796"/>
      <c r="BT198" s="796"/>
      <c r="BU198" s="1440"/>
      <c r="BV198" s="805"/>
      <c r="BW198" s="805"/>
      <c r="BX198" s="1208"/>
      <c r="BY198" s="1501"/>
      <c r="BZ198" s="805"/>
      <c r="CA198" s="805"/>
      <c r="CB198" s="805"/>
      <c r="CC198" s="1214"/>
      <c r="CD198" s="805"/>
      <c r="CE198" s="805"/>
      <c r="CF198" s="805"/>
      <c r="CG198" s="1214"/>
      <c r="CH198" s="174"/>
      <c r="CI198" s="174"/>
      <c r="CJ198" s="174"/>
      <c r="CK198" s="174"/>
      <c r="CL198" s="174"/>
      <c r="CM198" s="174"/>
      <c r="CN198" s="174"/>
      <c r="CO198" s="174"/>
      <c r="CP198" s="174"/>
      <c r="CQ198" s="174"/>
      <c r="CR198" s="174"/>
      <c r="CS198" s="174"/>
      <c r="CT198" s="174"/>
      <c r="CU198" s="174"/>
      <c r="CV198" s="174"/>
      <c r="CW198" s="174"/>
      <c r="CX198" s="174"/>
      <c r="CY198" s="174"/>
      <c r="CZ198" s="174"/>
      <c r="DA198" s="174"/>
      <c r="DB198" s="174"/>
      <c r="DC198" s="174"/>
      <c r="DD198" s="174"/>
      <c r="DE198" s="174"/>
      <c r="DF198" s="174"/>
      <c r="DG198" s="174"/>
      <c r="DH198" s="174"/>
      <c r="DI198" s="574"/>
      <c r="DJ198" s="1139"/>
      <c r="DK198" s="141"/>
      <c r="DL198" s="141"/>
      <c r="DM198" s="141"/>
      <c r="DN198" s="141"/>
      <c r="DO198" s="141"/>
      <c r="DP198" s="141"/>
      <c r="DQ198" s="615"/>
      <c r="DR198" s="141"/>
      <c r="DS198" s="141"/>
      <c r="DT198" s="141"/>
      <c r="DU198" s="141"/>
      <c r="DV198" s="141"/>
      <c r="DW198" s="141"/>
      <c r="DX198" s="141"/>
      <c r="DY198" s="800"/>
      <c r="DZ198" s="755"/>
      <c r="EA198" s="755"/>
      <c r="EB198" s="755"/>
      <c r="EC198" s="755"/>
      <c r="ED198" s="755"/>
      <c r="EE198" s="755"/>
      <c r="EF198" s="755"/>
      <c r="EG198" s="755"/>
      <c r="EH198" s="755"/>
      <c r="EI198" s="755"/>
      <c r="EJ198" s="756"/>
      <c r="EK198" s="99"/>
      <c r="EL198" s="99"/>
      <c r="EM198" s="99"/>
      <c r="EN198" s="99"/>
      <c r="EO198" s="99"/>
      <c r="EP198" s="99"/>
      <c r="EQ198" s="99"/>
      <c r="ER198" s="99"/>
      <c r="ES198" s="99"/>
      <c r="ET198" s="99"/>
      <c r="EU198" s="99"/>
      <c r="EV198" s="99"/>
      <c r="EW198" s="99"/>
      <c r="EX198" s="99"/>
      <c r="EY198" s="99"/>
      <c r="EZ198" s="99"/>
      <c r="FA198" s="99"/>
      <c r="FB198" s="99"/>
      <c r="FC198" s="99"/>
      <c r="FD198" s="99"/>
      <c r="FE198" s="99"/>
      <c r="FF198" s="99"/>
      <c r="FG198" s="99"/>
      <c r="FH198" s="99"/>
      <c r="FI198" s="99"/>
      <c r="FJ198" s="99"/>
      <c r="FK198" s="99"/>
      <c r="FL198" s="99"/>
      <c r="FM198" s="99"/>
      <c r="FN198" s="99"/>
      <c r="FO198" s="99"/>
      <c r="FP198" s="99"/>
      <c r="FQ198" s="99"/>
      <c r="FR198" s="99"/>
      <c r="FS198" s="99"/>
      <c r="FT198" s="99"/>
      <c r="FU198" s="99"/>
      <c r="FV198" s="99"/>
      <c r="FW198" s="99"/>
      <c r="FX198" s="99"/>
      <c r="FY198" s="99"/>
      <c r="FZ198" s="99"/>
      <c r="GA198" s="99"/>
      <c r="GB198" s="99"/>
      <c r="GC198" s="99"/>
      <c r="GD198" s="99"/>
      <c r="GE198" s="99"/>
      <c r="GF198" s="99"/>
      <c r="GG198" s="99"/>
      <c r="GH198" s="99"/>
      <c r="GI198" s="99"/>
      <c r="GJ198" s="99"/>
      <c r="GK198" s="99"/>
      <c r="GL198" s="99"/>
      <c r="GM198" s="99"/>
      <c r="GN198" s="99"/>
      <c r="GO198" s="99"/>
      <c r="GP198" s="99"/>
      <c r="GQ198" s="99"/>
      <c r="GR198" s="99"/>
      <c r="GS198" s="99"/>
      <c r="GT198" s="99"/>
      <c r="GU198" s="99"/>
      <c r="GV198" s="99"/>
      <c r="GW198" s="99"/>
      <c r="GX198" s="99"/>
      <c r="GY198" s="99"/>
      <c r="GZ198" s="99"/>
      <c r="HA198" s="99"/>
      <c r="HB198" s="99"/>
      <c r="HC198" s="99"/>
      <c r="HD198" s="99"/>
      <c r="HE198" s="99"/>
      <c r="HF198" s="99"/>
      <c r="HG198" s="99"/>
      <c r="HH198" s="99"/>
      <c r="HI198" s="99"/>
      <c r="HJ198" s="99"/>
      <c r="HK198" s="99"/>
      <c r="HL198" s="99"/>
      <c r="HM198" s="99"/>
      <c r="HN198" s="99"/>
      <c r="HO198" s="99"/>
      <c r="HP198" s="99"/>
      <c r="HQ198" s="99"/>
      <c r="HR198" s="99"/>
      <c r="HS198" s="99"/>
      <c r="HT198" s="99"/>
      <c r="HU198" s="99"/>
      <c r="HV198" s="99"/>
      <c r="HW198" s="99"/>
    </row>
    <row r="199" spans="1:231" s="5" customFormat="1" ht="13.5" customHeight="1">
      <c r="A199" s="7"/>
      <c r="B199"/>
      <c r="C199"/>
      <c r="D199"/>
      <c r="E199"/>
      <c r="F199"/>
      <c r="G199"/>
      <c r="H199" s="7"/>
      <c r="I199" s="1800" t="s">
        <v>568</v>
      </c>
      <c r="J199" s="1801"/>
      <c r="K199" s="1801"/>
      <c r="L199" s="1801"/>
      <c r="M199" s="1801"/>
      <c r="N199" s="1801"/>
      <c r="O199" s="1801"/>
      <c r="P199" s="1801"/>
      <c r="Q199" s="1801"/>
      <c r="R199" s="1801"/>
      <c r="S199" s="1801"/>
      <c r="T199" s="1801"/>
      <c r="U199" s="1801"/>
      <c r="V199" s="1801"/>
      <c r="W199" s="1801"/>
      <c r="X199" s="1801"/>
      <c r="Y199" s="1801"/>
      <c r="Z199" s="1801"/>
      <c r="AA199" s="1801"/>
      <c r="AB199" s="1801"/>
      <c r="AC199" s="1801"/>
      <c r="AD199" s="1801"/>
      <c r="AE199" s="1801"/>
      <c r="AF199" s="1801"/>
      <c r="AG199" s="1801"/>
      <c r="AH199" s="1801"/>
      <c r="AI199" s="1801"/>
      <c r="AJ199" s="1801"/>
      <c r="AK199" s="1801"/>
      <c r="AL199" s="1801"/>
      <c r="AM199" s="1801"/>
      <c r="AN199" s="1801"/>
      <c r="AO199" s="1801"/>
      <c r="AP199" s="1801"/>
      <c r="AQ199" s="1801"/>
      <c r="AR199" s="1801"/>
      <c r="AS199" s="1801"/>
      <c r="AT199" s="1802"/>
      <c r="AU199" s="1803"/>
      <c r="AV199" s="1803"/>
      <c r="AW199" s="1804"/>
      <c r="AX199" s="1805"/>
      <c r="AY199" s="1806"/>
      <c r="AZ199" s="1806"/>
      <c r="BA199" s="1807"/>
      <c r="BB199" s="1805"/>
      <c r="BC199" s="1806"/>
      <c r="BD199" s="1806"/>
      <c r="BE199" s="1807"/>
      <c r="BF199" s="1805"/>
      <c r="BG199" s="1806"/>
      <c r="BH199" s="1806"/>
      <c r="BI199" s="1807"/>
      <c r="BJ199" s="1805"/>
      <c r="BK199" s="1806"/>
      <c r="BL199" s="1806"/>
      <c r="BM199" s="1807"/>
      <c r="BN199" s="1808"/>
      <c r="BO199" s="1809"/>
      <c r="BP199" s="1809"/>
      <c r="BQ199" s="1809"/>
      <c r="BR199" s="1814">
        <f>BR173-BR180</f>
        <v>4.8556832093417466</v>
      </c>
      <c r="BS199" s="1814">
        <f t="shared" ref="BS199:CC199" si="345">BS173-BS180</f>
        <v>6.805313588850173</v>
      </c>
      <c r="BT199" s="1814">
        <f t="shared" si="345"/>
        <v>8.7971442138108795</v>
      </c>
      <c r="BU199" s="1815">
        <f t="shared" si="345"/>
        <v>8.528309438905465</v>
      </c>
      <c r="BV199" s="1814">
        <f t="shared" si="345"/>
        <v>10.876730388925512</v>
      </c>
      <c r="BW199" s="1814">
        <f t="shared" si="345"/>
        <v>15.243902439024389</v>
      </c>
      <c r="BX199" s="1814">
        <f t="shared" si="345"/>
        <v>19.705603038936371</v>
      </c>
      <c r="BY199" s="1815">
        <f t="shared" si="345"/>
        <v>19.103413143148241</v>
      </c>
      <c r="BZ199" s="1814">
        <f t="shared" si="345"/>
        <v>22.297297297297298</v>
      </c>
      <c r="CA199" s="1814">
        <f t="shared" si="345"/>
        <v>25</v>
      </c>
      <c r="CB199" s="1814">
        <f t="shared" si="345"/>
        <v>27.313817663817662</v>
      </c>
      <c r="CC199" s="1815">
        <f t="shared" si="345"/>
        <v>23.878153846153847</v>
      </c>
      <c r="CD199" s="1814">
        <f>CD173-CD180</f>
        <v>28.14</v>
      </c>
      <c r="CE199" s="1814">
        <f t="shared" ref="CE199:CG199" si="346">CE173-CE180</f>
        <v>31.085999999999999</v>
      </c>
      <c r="CF199" s="1814">
        <f t="shared" si="346"/>
        <v>34.048000000000002</v>
      </c>
      <c r="CG199" s="1815">
        <f t="shared" si="346"/>
        <v>29.898959999999999</v>
      </c>
      <c r="CH199" s="1806"/>
      <c r="CI199" s="1806"/>
      <c r="CJ199" s="1806"/>
      <c r="CK199" s="1806"/>
      <c r="CL199" s="1806"/>
      <c r="CM199" s="1806"/>
      <c r="CN199" s="1806"/>
      <c r="CO199" s="1806"/>
      <c r="CP199" s="1806"/>
      <c r="CQ199" s="1806"/>
      <c r="CR199" s="1806"/>
      <c r="CS199" s="1806"/>
      <c r="CT199" s="1806"/>
      <c r="CU199" s="1806"/>
      <c r="CV199" s="1806"/>
      <c r="CW199" s="1806"/>
      <c r="CX199" s="1806"/>
      <c r="CY199" s="1806"/>
      <c r="CZ199" s="1806"/>
      <c r="DA199" s="1806"/>
      <c r="DB199" s="1806"/>
      <c r="DC199" s="1806"/>
      <c r="DD199" s="1806"/>
      <c r="DE199" s="1806"/>
      <c r="DF199" s="1806"/>
      <c r="DG199" s="1806"/>
      <c r="DH199" s="1806"/>
      <c r="DI199" s="1807"/>
      <c r="DJ199" s="1816"/>
      <c r="DK199" s="1803"/>
      <c r="DL199" s="1803"/>
      <c r="DM199" s="1803"/>
      <c r="DN199" s="1803"/>
      <c r="DO199" s="1803"/>
      <c r="DP199" s="1803"/>
      <c r="DQ199" s="1802"/>
      <c r="DR199" s="1803"/>
      <c r="DS199" s="1803"/>
      <c r="DT199" s="1803"/>
      <c r="DU199" s="1803"/>
      <c r="DV199" s="1803"/>
      <c r="DW199" s="1803"/>
      <c r="DX199" s="1803"/>
      <c r="DY199" s="1817">
        <f>SUM(BN199:BQ199)</f>
        <v>0</v>
      </c>
      <c r="DZ199" s="1937">
        <f>SUM(BR199:BU199)</f>
        <v>28.986450450908265</v>
      </c>
      <c r="EA199" s="1937">
        <f>SUM(BV199:BY199)</f>
        <v>64.92964901003451</v>
      </c>
      <c r="EB199" s="1937">
        <f>SUM(BZ199:CC199)</f>
        <v>98.489268807268814</v>
      </c>
      <c r="EC199" s="1818">
        <f>SUM(CD199:CG199)</f>
        <v>123.17296</v>
      </c>
      <c r="ED199" s="1818">
        <f>EC199*(1+ED200)</f>
        <v>151.5027408</v>
      </c>
      <c r="EE199" s="1818">
        <f t="shared" ref="EE199:EJ199" si="347">ED199*(1+EE200)</f>
        <v>181.09586314855332</v>
      </c>
      <c r="EF199" s="1818">
        <f t="shared" si="347"/>
        <v>210.07120125232183</v>
      </c>
      <c r="EG199" s="1818">
        <f t="shared" si="347"/>
        <v>239.4811694276469</v>
      </c>
      <c r="EH199" s="1818">
        <f t="shared" si="347"/>
        <v>268.21890975896457</v>
      </c>
      <c r="EI199" s="1818">
        <f t="shared" si="347"/>
        <v>295.04080073486108</v>
      </c>
      <c r="EJ199" s="1819">
        <f t="shared" si="347"/>
        <v>321.59447280099857</v>
      </c>
      <c r="EK199" s="215"/>
      <c r="EL199" s="215"/>
      <c r="EM199" s="215"/>
      <c r="EN199" s="215"/>
      <c r="EO199" s="215"/>
      <c r="EP199" s="215"/>
      <c r="EQ199" s="215"/>
      <c r="ER199" s="215"/>
      <c r="ES199" s="215"/>
      <c r="ET199" s="215"/>
      <c r="EU199" s="215"/>
      <c r="EV199" s="215"/>
      <c r="EW199" s="215"/>
      <c r="EX199" s="215"/>
      <c r="EY199" s="215"/>
      <c r="EZ199" s="215"/>
      <c r="FA199" s="215"/>
      <c r="FB199" s="215"/>
      <c r="FC199" s="215"/>
      <c r="FD199" s="215"/>
      <c r="FE199" s="215"/>
      <c r="FF199" s="215"/>
      <c r="FG199" s="215"/>
      <c r="FH199" s="215"/>
      <c r="FI199" s="215"/>
      <c r="FJ199" s="215"/>
      <c r="FK199" s="215"/>
      <c r="FL199" s="215"/>
      <c r="FM199" s="215"/>
      <c r="FN199" s="215"/>
      <c r="FO199" s="215"/>
      <c r="FP199" s="215"/>
      <c r="FQ199" s="215"/>
      <c r="FR199" s="215"/>
      <c r="FS199" s="215"/>
      <c r="FT199" s="215"/>
      <c r="FU199" s="215"/>
      <c r="FV199" s="215"/>
      <c r="FW199" s="215"/>
      <c r="FX199" s="215"/>
      <c r="FY199" s="215"/>
      <c r="FZ199" s="215"/>
      <c r="GA199" s="215"/>
      <c r="GB199" s="215"/>
      <c r="GC199" s="215"/>
      <c r="GD199" s="215"/>
      <c r="GE199" s="215"/>
      <c r="GF199" s="215"/>
      <c r="GG199" s="215"/>
      <c r="GH199" s="215"/>
      <c r="GI199" s="215"/>
      <c r="GJ199" s="215"/>
      <c r="GK199" s="215"/>
      <c r="GL199" s="215"/>
      <c r="GM199" s="215"/>
      <c r="GN199" s="215"/>
      <c r="GO199" s="215"/>
      <c r="GP199" s="215"/>
      <c r="GQ199" s="215"/>
      <c r="GR199" s="215"/>
      <c r="GS199" s="215"/>
      <c r="GT199" s="215"/>
      <c r="GU199" s="215"/>
      <c r="GV199" s="215"/>
      <c r="GW199" s="215"/>
      <c r="GX199" s="215"/>
      <c r="GY199" s="215"/>
      <c r="GZ199" s="215"/>
      <c r="HA199" s="215"/>
      <c r="HB199" s="215"/>
      <c r="HC199" s="215"/>
      <c r="HD199" s="215"/>
      <c r="HE199" s="215"/>
      <c r="HF199" s="215"/>
      <c r="HG199" s="215"/>
      <c r="HH199" s="215"/>
      <c r="HI199" s="215"/>
      <c r="HJ199" s="215"/>
      <c r="HK199" s="215"/>
      <c r="HL199" s="215"/>
      <c r="HM199" s="215"/>
      <c r="HN199" s="215"/>
      <c r="HO199" s="215"/>
      <c r="HP199" s="215"/>
      <c r="HQ199" s="215"/>
      <c r="HR199" s="215"/>
      <c r="HS199" s="215"/>
      <c r="HT199" s="215"/>
      <c r="HU199" s="215"/>
      <c r="HV199" s="215"/>
      <c r="HW199" s="215"/>
    </row>
    <row r="200" spans="1:231" ht="13.5" customHeight="1">
      <c r="A200" s="4"/>
      <c r="H200" s="4"/>
      <c r="I200" s="795" t="s">
        <v>558</v>
      </c>
      <c r="J200" s="20"/>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615"/>
      <c r="AU200" s="141"/>
      <c r="AV200" s="141"/>
      <c r="AW200" s="576"/>
      <c r="AX200" s="636"/>
      <c r="AY200" s="174"/>
      <c r="AZ200" s="174"/>
      <c r="BA200" s="574"/>
      <c r="BB200" s="636"/>
      <c r="BC200" s="174"/>
      <c r="BD200" s="174"/>
      <c r="BE200" s="574"/>
      <c r="BF200" s="636"/>
      <c r="BG200" s="174"/>
      <c r="BH200" s="174"/>
      <c r="BI200" s="574"/>
      <c r="BJ200" s="636"/>
      <c r="BK200" s="174"/>
      <c r="BL200" s="174"/>
      <c r="BM200" s="574"/>
      <c r="BN200" s="734"/>
      <c r="BO200" s="755"/>
      <c r="BP200" s="755"/>
      <c r="BQ200" s="755"/>
      <c r="BR200" s="737"/>
      <c r="BS200" s="796"/>
      <c r="BT200" s="796"/>
      <c r="BU200" s="1440"/>
      <c r="BV200" s="755">
        <f t="shared" ref="BV200" si="348">BV199/BR199-1</f>
        <v>1.2400000000000002</v>
      </c>
      <c r="BW200" s="755">
        <f t="shared" ref="BW200" si="349">BW199/BS199-1</f>
        <v>1.2400000000000002</v>
      </c>
      <c r="BX200" s="755">
        <f t="shared" ref="BX200" si="350">BX199/BT199-1</f>
        <v>1.2400000000000002</v>
      </c>
      <c r="BY200" s="756">
        <f t="shared" ref="BY200" si="351">BY199/BU199-1</f>
        <v>1.2399999999999998</v>
      </c>
      <c r="BZ200" s="755">
        <f t="shared" ref="BZ200" si="352">BZ199/BV199-1</f>
        <v>1.0499999999999998</v>
      </c>
      <c r="CA200" s="755">
        <f t="shared" ref="CA200" si="353">CA199/BW199-1</f>
        <v>0.64000000000000012</v>
      </c>
      <c r="CB200" s="755">
        <f t="shared" ref="CB200:CC200" si="354">CB199/BX199-1</f>
        <v>0.38609397590361461</v>
      </c>
      <c r="CC200" s="756">
        <f t="shared" si="354"/>
        <v>0.24994176000000001</v>
      </c>
      <c r="CD200" s="755">
        <f>CD199/BZ199-1</f>
        <v>0.26203636363636362</v>
      </c>
      <c r="CE200" s="755">
        <f t="shared" ref="CE200" si="355">CE199/CA199-1</f>
        <v>0.24343999999999988</v>
      </c>
      <c r="CF200" s="755">
        <f t="shared" ref="CF200" si="356">CF199/CB199-1</f>
        <v>0.24654855718331325</v>
      </c>
      <c r="CG200" s="756">
        <f t="shared" ref="CG200" si="357">CG199/CC199-1</f>
        <v>0.25214705427555284</v>
      </c>
      <c r="CH200" s="174"/>
      <c r="CI200" s="174"/>
      <c r="CJ200" s="174"/>
      <c r="CK200" s="174"/>
      <c r="CL200" s="174"/>
      <c r="CM200" s="174"/>
      <c r="CN200" s="174"/>
      <c r="CO200" s="174"/>
      <c r="CP200" s="174"/>
      <c r="CQ200" s="174"/>
      <c r="CR200" s="174"/>
      <c r="CS200" s="174"/>
      <c r="CT200" s="174"/>
      <c r="CU200" s="174"/>
      <c r="CV200" s="174"/>
      <c r="CW200" s="174"/>
      <c r="CX200" s="174"/>
      <c r="CY200" s="174"/>
      <c r="CZ200" s="174"/>
      <c r="DA200" s="174"/>
      <c r="DB200" s="174"/>
      <c r="DC200" s="174"/>
      <c r="DD200" s="174"/>
      <c r="DE200" s="174"/>
      <c r="DF200" s="174"/>
      <c r="DG200" s="174"/>
      <c r="DH200" s="174"/>
      <c r="DI200" s="574"/>
      <c r="DJ200" s="1139"/>
      <c r="DK200" s="141"/>
      <c r="DL200" s="141"/>
      <c r="DM200" s="141"/>
      <c r="DN200" s="141"/>
      <c r="DO200" s="141"/>
      <c r="DP200" s="141"/>
      <c r="DQ200" s="615"/>
      <c r="DR200" s="141"/>
      <c r="DS200" s="141"/>
      <c r="DT200" s="141"/>
      <c r="DU200" s="141"/>
      <c r="DV200" s="141"/>
      <c r="DW200" s="141"/>
      <c r="DX200" s="141"/>
      <c r="DY200" s="800"/>
      <c r="DZ200" s="755"/>
      <c r="EA200" s="755">
        <f t="shared" ref="EA200:EC200" si="358">EA199/DZ199-1</f>
        <v>1.2399999999999998</v>
      </c>
      <c r="EB200" s="755">
        <f t="shared" si="358"/>
        <v>0.5168612538171562</v>
      </c>
      <c r="EC200" s="755">
        <f t="shared" si="358"/>
        <v>0.25062315409239244</v>
      </c>
      <c r="ED200" s="755">
        <f t="shared" ref="ED200:EJ200" si="359">CHOOSE(model_case,ED201,ED202,ED203)</f>
        <v>0.23</v>
      </c>
      <c r="EE200" s="755">
        <f t="shared" si="359"/>
        <v>0.19533060717112338</v>
      </c>
      <c r="EF200" s="755">
        <f t="shared" si="359"/>
        <v>0.16</v>
      </c>
      <c r="EG200" s="755">
        <f t="shared" si="359"/>
        <v>0.14000000000000001</v>
      </c>
      <c r="EH200" s="755">
        <f t="shared" si="359"/>
        <v>0.12</v>
      </c>
      <c r="EI200" s="755">
        <f t="shared" si="359"/>
        <v>0.1</v>
      </c>
      <c r="EJ200" s="756">
        <f t="shared" si="359"/>
        <v>0.09</v>
      </c>
      <c r="EK200" s="99"/>
      <c r="EL200" s="99"/>
      <c r="EM200" s="99"/>
      <c r="EN200" s="99"/>
      <c r="EO200" s="99"/>
      <c r="EP200" s="99"/>
      <c r="EQ200" s="99"/>
      <c r="ER200" s="99"/>
      <c r="ES200" s="99"/>
      <c r="ET200" s="99"/>
      <c r="EU200" s="99"/>
      <c r="EV200" s="99"/>
      <c r="EW200" s="99"/>
      <c r="EX200" s="99"/>
      <c r="EY200" s="99"/>
      <c r="EZ200" s="99"/>
      <c r="FA200" s="99"/>
      <c r="FB200" s="99"/>
      <c r="FC200" s="99"/>
      <c r="FD200" s="99"/>
      <c r="FE200" s="99"/>
      <c r="FF200" s="99"/>
      <c r="FG200" s="99"/>
      <c r="FH200" s="99"/>
      <c r="FI200" s="99"/>
      <c r="FJ200" s="99"/>
      <c r="FK200" s="99"/>
      <c r="FL200" s="99"/>
      <c r="FM200" s="99"/>
      <c r="FN200" s="99"/>
      <c r="FO200" s="99"/>
      <c r="FP200" s="99"/>
      <c r="FQ200" s="99"/>
      <c r="FR200" s="99"/>
      <c r="FS200" s="99"/>
      <c r="FT200" s="99"/>
      <c r="FU200" s="99"/>
      <c r="FV200" s="99"/>
      <c r="FW200" s="99"/>
      <c r="FX200" s="99"/>
      <c r="FY200" s="99"/>
      <c r="FZ200" s="99"/>
      <c r="GA200" s="99"/>
      <c r="GB200" s="99"/>
      <c r="GC200" s="99"/>
      <c r="GD200" s="99"/>
      <c r="GE200" s="99"/>
      <c r="GF200" s="99"/>
      <c r="GG200" s="99"/>
      <c r="GH200" s="99"/>
      <c r="GI200" s="99"/>
      <c r="GJ200" s="99"/>
      <c r="GK200" s="99"/>
      <c r="GL200" s="99"/>
      <c r="GM200" s="99"/>
      <c r="GN200" s="99"/>
      <c r="GO200" s="99"/>
      <c r="GP200" s="99"/>
      <c r="GQ200" s="99"/>
      <c r="GR200" s="99"/>
      <c r="GS200" s="99"/>
      <c r="GT200" s="99"/>
      <c r="GU200" s="99"/>
      <c r="GV200" s="99"/>
      <c r="GW200" s="99"/>
      <c r="GX200" s="99"/>
      <c r="GY200" s="99"/>
      <c r="GZ200" s="99"/>
      <c r="HA200" s="99"/>
      <c r="HB200" s="99"/>
      <c r="HC200" s="99"/>
      <c r="HD200" s="99"/>
      <c r="HE200" s="99"/>
      <c r="HF200" s="99"/>
      <c r="HG200" s="99"/>
      <c r="HH200" s="99"/>
      <c r="HI200" s="99"/>
      <c r="HJ200" s="99"/>
      <c r="HK200" s="99"/>
      <c r="HL200" s="99"/>
      <c r="HM200" s="99"/>
      <c r="HN200" s="99"/>
      <c r="HO200" s="99"/>
      <c r="HP200" s="99"/>
      <c r="HQ200" s="99"/>
      <c r="HR200" s="99"/>
      <c r="HS200" s="99"/>
      <c r="HT200" s="99"/>
      <c r="HU200" s="99"/>
      <c r="HV200" s="99"/>
      <c r="HW200" s="99"/>
    </row>
    <row r="201" spans="1:231" ht="13.5" customHeight="1">
      <c r="A201" s="4"/>
      <c r="H201" s="4"/>
      <c r="I201" s="1953" t="s">
        <v>75</v>
      </c>
      <c r="J201" s="20"/>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615"/>
      <c r="AU201" s="141"/>
      <c r="AV201" s="141"/>
      <c r="AW201" s="576"/>
      <c r="AX201" s="636"/>
      <c r="AY201" s="174"/>
      <c r="AZ201" s="174"/>
      <c r="BA201" s="574"/>
      <c r="BB201" s="636"/>
      <c r="BC201" s="174"/>
      <c r="BD201" s="174"/>
      <c r="BE201" s="574"/>
      <c r="BF201" s="636"/>
      <c r="BG201" s="174"/>
      <c r="BH201" s="174"/>
      <c r="BI201" s="574"/>
      <c r="BJ201" s="636"/>
      <c r="BK201" s="174"/>
      <c r="BL201" s="174"/>
      <c r="BM201" s="574"/>
      <c r="BN201" s="734"/>
      <c r="BO201" s="755"/>
      <c r="BP201" s="755"/>
      <c r="BQ201" s="755"/>
      <c r="BR201" s="737"/>
      <c r="BS201" s="796"/>
      <c r="BT201" s="796"/>
      <c r="BU201" s="1440"/>
      <c r="BV201" s="805"/>
      <c r="BW201" s="805"/>
      <c r="BX201" s="1208"/>
      <c r="BY201" s="1501"/>
      <c r="BZ201" s="755"/>
      <c r="CA201" s="755"/>
      <c r="CB201" s="755"/>
      <c r="CC201" s="756"/>
      <c r="CD201" s="755"/>
      <c r="CE201" s="755"/>
      <c r="CF201" s="755"/>
      <c r="CG201" s="756"/>
      <c r="CH201" s="174"/>
      <c r="CI201" s="174"/>
      <c r="CJ201" s="174"/>
      <c r="CK201" s="174"/>
      <c r="CL201" s="174"/>
      <c r="CM201" s="174"/>
      <c r="CN201" s="174"/>
      <c r="CO201" s="174"/>
      <c r="CP201" s="174"/>
      <c r="CQ201" s="174"/>
      <c r="CR201" s="174"/>
      <c r="CS201" s="174"/>
      <c r="CT201" s="174"/>
      <c r="CU201" s="174"/>
      <c r="CV201" s="174"/>
      <c r="CW201" s="174"/>
      <c r="CX201" s="174"/>
      <c r="CY201" s="174"/>
      <c r="CZ201" s="174"/>
      <c r="DA201" s="174"/>
      <c r="DB201" s="174"/>
      <c r="DC201" s="174"/>
      <c r="DD201" s="174"/>
      <c r="DE201" s="174"/>
      <c r="DF201" s="174"/>
      <c r="DG201" s="174"/>
      <c r="DH201" s="174"/>
      <c r="DI201" s="574"/>
      <c r="DJ201" s="1139"/>
      <c r="DK201" s="141"/>
      <c r="DL201" s="141"/>
      <c r="DM201" s="141"/>
      <c r="DN201" s="141"/>
      <c r="DO201" s="141"/>
      <c r="DP201" s="141"/>
      <c r="DQ201" s="615"/>
      <c r="DR201" s="141"/>
      <c r="DS201" s="141"/>
      <c r="DT201" s="141"/>
      <c r="DU201" s="141"/>
      <c r="DV201" s="141"/>
      <c r="DW201" s="141"/>
      <c r="DX201" s="141"/>
      <c r="DY201" s="800"/>
      <c r="DZ201" s="755"/>
      <c r="EA201" s="755"/>
      <c r="EB201" s="755"/>
      <c r="EC201" s="755"/>
      <c r="ED201" s="762">
        <v>0.23</v>
      </c>
      <c r="EE201" s="762">
        <v>0.19533060717112338</v>
      </c>
      <c r="EF201" s="762">
        <v>0.16</v>
      </c>
      <c r="EG201" s="762">
        <v>0.14000000000000001</v>
      </c>
      <c r="EH201" s="762">
        <v>0.12</v>
      </c>
      <c r="EI201" s="762">
        <v>0.1</v>
      </c>
      <c r="EJ201" s="763">
        <v>0.09</v>
      </c>
      <c r="EK201" s="99"/>
      <c r="EL201" s="99"/>
      <c r="EM201" s="99"/>
      <c r="EN201" s="99"/>
      <c r="EO201" s="99"/>
      <c r="EP201" s="99"/>
      <c r="EQ201" s="99"/>
      <c r="ER201" s="99"/>
      <c r="ES201" s="99"/>
      <c r="ET201" s="99"/>
      <c r="EU201" s="99"/>
      <c r="EV201" s="99"/>
      <c r="EW201" s="99"/>
      <c r="EX201" s="99"/>
      <c r="EY201" s="99"/>
      <c r="EZ201" s="99"/>
      <c r="FA201" s="99"/>
      <c r="FB201" s="99"/>
      <c r="FC201" s="99"/>
      <c r="FD201" s="99"/>
      <c r="FE201" s="99"/>
      <c r="FF201" s="99"/>
      <c r="FG201" s="99"/>
      <c r="FH201" s="99"/>
      <c r="FI201" s="99"/>
      <c r="FJ201" s="99"/>
      <c r="FK201" s="99"/>
      <c r="FL201" s="99"/>
      <c r="FM201" s="99"/>
      <c r="FN201" s="99"/>
      <c r="FO201" s="99"/>
      <c r="FP201" s="99"/>
      <c r="FQ201" s="99"/>
      <c r="FR201" s="99"/>
      <c r="FS201" s="99"/>
      <c r="FT201" s="99"/>
      <c r="FU201" s="99"/>
      <c r="FV201" s="99"/>
      <c r="FW201" s="99"/>
      <c r="FX201" s="99"/>
      <c r="FY201" s="99"/>
      <c r="FZ201" s="99"/>
      <c r="GA201" s="99"/>
      <c r="GB201" s="99"/>
      <c r="GC201" s="99"/>
      <c r="GD201" s="99"/>
      <c r="GE201" s="99"/>
      <c r="GF201" s="99"/>
      <c r="GG201" s="99"/>
      <c r="GH201" s="99"/>
      <c r="GI201" s="99"/>
      <c r="GJ201" s="99"/>
      <c r="GK201" s="99"/>
      <c r="GL201" s="99"/>
      <c r="GM201" s="99"/>
      <c r="GN201" s="99"/>
      <c r="GO201" s="99"/>
      <c r="GP201" s="99"/>
      <c r="GQ201" s="99"/>
      <c r="GR201" s="99"/>
      <c r="GS201" s="99"/>
      <c r="GT201" s="99"/>
      <c r="GU201" s="99"/>
      <c r="GV201" s="99"/>
      <c r="GW201" s="99"/>
      <c r="GX201" s="99"/>
      <c r="GY201" s="99"/>
      <c r="GZ201" s="99"/>
      <c r="HA201" s="99"/>
      <c r="HB201" s="99"/>
      <c r="HC201" s="99"/>
      <c r="HD201" s="99"/>
      <c r="HE201" s="99"/>
      <c r="HF201" s="99"/>
      <c r="HG201" s="99"/>
      <c r="HH201" s="99"/>
      <c r="HI201" s="99"/>
      <c r="HJ201" s="99"/>
      <c r="HK201" s="99"/>
      <c r="HL201" s="99"/>
      <c r="HM201" s="99"/>
      <c r="HN201" s="99"/>
      <c r="HO201" s="99"/>
      <c r="HP201" s="99"/>
      <c r="HQ201" s="99"/>
      <c r="HR201" s="99"/>
      <c r="HS201" s="99"/>
      <c r="HT201" s="99"/>
      <c r="HU201" s="99"/>
      <c r="HV201" s="99"/>
      <c r="HW201" s="99"/>
    </row>
    <row r="202" spans="1:231" ht="13.5" customHeight="1">
      <c r="A202" s="4"/>
      <c r="H202" s="4"/>
      <c r="I202" s="1953" t="s">
        <v>76</v>
      </c>
      <c r="J202" s="20"/>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615"/>
      <c r="AU202" s="141"/>
      <c r="AV202" s="141"/>
      <c r="AW202" s="576"/>
      <c r="AX202" s="636"/>
      <c r="AY202" s="174"/>
      <c r="AZ202" s="174"/>
      <c r="BA202" s="574"/>
      <c r="BB202" s="636"/>
      <c r="BC202" s="174"/>
      <c r="BD202" s="174"/>
      <c r="BE202" s="574"/>
      <c r="BF202" s="636"/>
      <c r="BG202" s="174"/>
      <c r="BH202" s="174"/>
      <c r="BI202" s="574"/>
      <c r="BJ202" s="636"/>
      <c r="BK202" s="174"/>
      <c r="BL202" s="174"/>
      <c r="BM202" s="574"/>
      <c r="BN202" s="734"/>
      <c r="BO202" s="755"/>
      <c r="BP202" s="755"/>
      <c r="BQ202" s="755"/>
      <c r="BR202" s="737"/>
      <c r="BS202" s="796"/>
      <c r="BT202" s="796"/>
      <c r="BU202" s="1440"/>
      <c r="BV202" s="805"/>
      <c r="BW202" s="805"/>
      <c r="BX202" s="1208"/>
      <c r="BY202" s="1501"/>
      <c r="BZ202" s="755"/>
      <c r="CA202" s="755"/>
      <c r="CB202" s="755"/>
      <c r="CC202" s="756"/>
      <c r="CD202" s="755"/>
      <c r="CE202" s="755"/>
      <c r="CF202" s="755"/>
      <c r="CG202" s="756"/>
      <c r="CH202" s="174"/>
      <c r="CI202" s="174"/>
      <c r="CJ202" s="174"/>
      <c r="CK202" s="174"/>
      <c r="CL202" s="174"/>
      <c r="CM202" s="174"/>
      <c r="CN202" s="174"/>
      <c r="CO202" s="174"/>
      <c r="CP202" s="174"/>
      <c r="CQ202" s="174"/>
      <c r="CR202" s="174"/>
      <c r="CS202" s="174"/>
      <c r="CT202" s="174"/>
      <c r="CU202" s="174"/>
      <c r="CV202" s="174"/>
      <c r="CW202" s="174"/>
      <c r="CX202" s="174"/>
      <c r="CY202" s="174"/>
      <c r="CZ202" s="174"/>
      <c r="DA202" s="174"/>
      <c r="DB202" s="174"/>
      <c r="DC202" s="174"/>
      <c r="DD202" s="174"/>
      <c r="DE202" s="174"/>
      <c r="DF202" s="174"/>
      <c r="DG202" s="174"/>
      <c r="DH202" s="174"/>
      <c r="DI202" s="574"/>
      <c r="DJ202" s="1139"/>
      <c r="DK202" s="141"/>
      <c r="DL202" s="141"/>
      <c r="DM202" s="141"/>
      <c r="DN202" s="141"/>
      <c r="DO202" s="141"/>
      <c r="DP202" s="141"/>
      <c r="DQ202" s="615"/>
      <c r="DR202" s="141"/>
      <c r="DS202" s="141"/>
      <c r="DT202" s="141"/>
      <c r="DU202" s="141"/>
      <c r="DV202" s="141"/>
      <c r="DW202" s="141"/>
      <c r="DX202" s="141"/>
      <c r="DY202" s="800"/>
      <c r="DZ202" s="755"/>
      <c r="EA202" s="755"/>
      <c r="EB202" s="755"/>
      <c r="EC202" s="755"/>
      <c r="ED202" s="762">
        <v>0.2438999129838868</v>
      </c>
      <c r="EE202" s="762">
        <v>0.23</v>
      </c>
      <c r="EF202" s="762">
        <v>0.22</v>
      </c>
      <c r="EG202" s="762">
        <v>0.21</v>
      </c>
      <c r="EH202" s="762">
        <v>0.2</v>
      </c>
      <c r="EI202" s="762">
        <v>0.19</v>
      </c>
      <c r="EJ202" s="763">
        <v>0.18</v>
      </c>
      <c r="EK202" s="99"/>
      <c r="EL202" s="99"/>
      <c r="EM202" s="99"/>
      <c r="EN202" s="99"/>
      <c r="EO202" s="99"/>
      <c r="EP202" s="99"/>
      <c r="EQ202" s="99"/>
      <c r="ER202" s="99"/>
      <c r="ES202" s="99"/>
      <c r="ET202" s="99"/>
      <c r="EU202" s="99"/>
      <c r="EV202" s="99"/>
      <c r="EW202" s="99"/>
      <c r="EX202" s="99"/>
      <c r="EY202" s="99"/>
      <c r="EZ202" s="99"/>
      <c r="FA202" s="99"/>
      <c r="FB202" s="99"/>
      <c r="FC202" s="99"/>
      <c r="FD202" s="99"/>
      <c r="FE202" s="99"/>
      <c r="FF202" s="99"/>
      <c r="FG202" s="99"/>
      <c r="FH202" s="99"/>
      <c r="FI202" s="99"/>
      <c r="FJ202" s="99"/>
      <c r="FK202" s="99"/>
      <c r="FL202" s="99"/>
      <c r="FM202" s="99"/>
      <c r="FN202" s="99"/>
      <c r="FO202" s="99"/>
      <c r="FP202" s="99"/>
      <c r="FQ202" s="99"/>
      <c r="FR202" s="99"/>
      <c r="FS202" s="99"/>
      <c r="FT202" s="99"/>
      <c r="FU202" s="99"/>
      <c r="FV202" s="99"/>
      <c r="FW202" s="99"/>
      <c r="FX202" s="99"/>
      <c r="FY202" s="99"/>
      <c r="FZ202" s="99"/>
      <c r="GA202" s="99"/>
      <c r="GB202" s="99"/>
      <c r="GC202" s="99"/>
      <c r="GD202" s="99"/>
      <c r="GE202" s="99"/>
      <c r="GF202" s="99"/>
      <c r="GG202" s="99"/>
      <c r="GH202" s="99"/>
      <c r="GI202" s="99"/>
      <c r="GJ202" s="99"/>
      <c r="GK202" s="99"/>
      <c r="GL202" s="99"/>
      <c r="GM202" s="99"/>
      <c r="GN202" s="99"/>
      <c r="GO202" s="99"/>
      <c r="GP202" s="99"/>
      <c r="GQ202" s="99"/>
      <c r="GR202" s="99"/>
      <c r="GS202" s="99"/>
      <c r="GT202" s="99"/>
      <c r="GU202" s="99"/>
      <c r="GV202" s="99"/>
      <c r="GW202" s="99"/>
      <c r="GX202" s="99"/>
      <c r="GY202" s="99"/>
      <c r="GZ202" s="99"/>
      <c r="HA202" s="99"/>
      <c r="HB202" s="99"/>
      <c r="HC202" s="99"/>
      <c r="HD202" s="99"/>
      <c r="HE202" s="99"/>
      <c r="HF202" s="99"/>
      <c r="HG202" s="99"/>
      <c r="HH202" s="99"/>
      <c r="HI202" s="99"/>
      <c r="HJ202" s="99"/>
      <c r="HK202" s="99"/>
      <c r="HL202" s="99"/>
      <c r="HM202" s="99"/>
      <c r="HN202" s="99"/>
      <c r="HO202" s="99"/>
      <c r="HP202" s="99"/>
      <c r="HQ202" s="99"/>
      <c r="HR202" s="99"/>
      <c r="HS202" s="99"/>
      <c r="HT202" s="99"/>
      <c r="HU202" s="99"/>
      <c r="HV202" s="99"/>
      <c r="HW202" s="99"/>
    </row>
    <row r="203" spans="1:231" ht="13.5" customHeight="1">
      <c r="A203" s="4"/>
      <c r="H203" s="4"/>
      <c r="I203" s="1953" t="s">
        <v>77</v>
      </c>
      <c r="J203" s="20"/>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615"/>
      <c r="AU203" s="141"/>
      <c r="AV203" s="141"/>
      <c r="AW203" s="576"/>
      <c r="AX203" s="636"/>
      <c r="AY203" s="174"/>
      <c r="AZ203" s="174"/>
      <c r="BA203" s="574"/>
      <c r="BB203" s="636"/>
      <c r="BC203" s="174"/>
      <c r="BD203" s="174"/>
      <c r="BE203" s="574"/>
      <c r="BF203" s="636"/>
      <c r="BG203" s="174"/>
      <c r="BH203" s="174"/>
      <c r="BI203" s="574"/>
      <c r="BJ203" s="636"/>
      <c r="BK203" s="174"/>
      <c r="BL203" s="174"/>
      <c r="BM203" s="574"/>
      <c r="BN203" s="734"/>
      <c r="BO203" s="755"/>
      <c r="BP203" s="755"/>
      <c r="BQ203" s="755"/>
      <c r="BR203" s="737"/>
      <c r="BS203" s="796"/>
      <c r="BT203" s="796"/>
      <c r="BU203" s="1440"/>
      <c r="BV203" s="805"/>
      <c r="BW203" s="805"/>
      <c r="BX203" s="1208"/>
      <c r="BY203" s="1501"/>
      <c r="BZ203" s="755"/>
      <c r="CA203" s="755"/>
      <c r="CB203" s="755"/>
      <c r="CC203" s="756"/>
      <c r="CD203" s="755"/>
      <c r="CE203" s="755"/>
      <c r="CF203" s="755"/>
      <c r="CG203" s="756"/>
      <c r="CH203" s="174"/>
      <c r="CI203" s="174"/>
      <c r="CJ203" s="174"/>
      <c r="CK203" s="174"/>
      <c r="CL203" s="174"/>
      <c r="CM203" s="174"/>
      <c r="CN203" s="174"/>
      <c r="CO203" s="174"/>
      <c r="CP203" s="174"/>
      <c r="CQ203" s="174"/>
      <c r="CR203" s="174"/>
      <c r="CS203" s="174"/>
      <c r="CT203" s="174"/>
      <c r="CU203" s="174"/>
      <c r="CV203" s="174"/>
      <c r="CW203" s="174"/>
      <c r="CX203" s="174"/>
      <c r="CY203" s="174"/>
      <c r="CZ203" s="174"/>
      <c r="DA203" s="174"/>
      <c r="DB203" s="174"/>
      <c r="DC203" s="174"/>
      <c r="DD203" s="174"/>
      <c r="DE203" s="174"/>
      <c r="DF203" s="174"/>
      <c r="DG203" s="174"/>
      <c r="DH203" s="174"/>
      <c r="DI203" s="574"/>
      <c r="DJ203" s="1139"/>
      <c r="DK203" s="141"/>
      <c r="DL203" s="141"/>
      <c r="DM203" s="141"/>
      <c r="DN203" s="141"/>
      <c r="DO203" s="141"/>
      <c r="DP203" s="141"/>
      <c r="DQ203" s="615"/>
      <c r="DR203" s="141"/>
      <c r="DS203" s="141"/>
      <c r="DT203" s="141"/>
      <c r="DU203" s="141"/>
      <c r="DV203" s="141"/>
      <c r="DW203" s="141"/>
      <c r="DX203" s="141"/>
      <c r="DY203" s="800"/>
      <c r="DZ203" s="755"/>
      <c r="EA203" s="755"/>
      <c r="EB203" s="755"/>
      <c r="EC203" s="755"/>
      <c r="ED203" s="762">
        <f>ED201-0.01</f>
        <v>0.22</v>
      </c>
      <c r="EE203" s="762">
        <f t="shared" ref="EE203:EJ203" si="360">EE201-0.01</f>
        <v>0.18533060717112337</v>
      </c>
      <c r="EF203" s="762">
        <f t="shared" si="360"/>
        <v>0.15</v>
      </c>
      <c r="EG203" s="762">
        <f t="shared" si="360"/>
        <v>0.13</v>
      </c>
      <c r="EH203" s="762">
        <f t="shared" si="360"/>
        <v>0.11</v>
      </c>
      <c r="EI203" s="762">
        <f t="shared" si="360"/>
        <v>9.0000000000000011E-2</v>
      </c>
      <c r="EJ203" s="763">
        <f t="shared" si="360"/>
        <v>0.08</v>
      </c>
      <c r="EK203" s="99"/>
      <c r="EL203" s="99"/>
      <c r="EM203" s="99"/>
      <c r="EN203" s="99"/>
      <c r="EO203" s="99"/>
      <c r="EP203" s="99"/>
      <c r="EQ203" s="99"/>
      <c r="ER203" s="99"/>
      <c r="ES203" s="99"/>
      <c r="ET203" s="99"/>
      <c r="EU203" s="99"/>
      <c r="EV203" s="99"/>
      <c r="EW203" s="99"/>
      <c r="EX203" s="99"/>
      <c r="EY203" s="99"/>
      <c r="EZ203" s="99"/>
      <c r="FA203" s="99"/>
      <c r="FB203" s="99"/>
      <c r="FC203" s="99"/>
      <c r="FD203" s="99"/>
      <c r="FE203" s="99"/>
      <c r="FF203" s="99"/>
      <c r="FG203" s="99"/>
      <c r="FH203" s="99"/>
      <c r="FI203" s="99"/>
      <c r="FJ203" s="99"/>
      <c r="FK203" s="99"/>
      <c r="FL203" s="99"/>
      <c r="FM203" s="99"/>
      <c r="FN203" s="99"/>
      <c r="FO203" s="99"/>
      <c r="FP203" s="99"/>
      <c r="FQ203" s="99"/>
      <c r="FR203" s="99"/>
      <c r="FS203" s="99"/>
      <c r="FT203" s="99"/>
      <c r="FU203" s="99"/>
      <c r="FV203" s="99"/>
      <c r="FW203" s="99"/>
      <c r="FX203" s="99"/>
      <c r="FY203" s="99"/>
      <c r="FZ203" s="99"/>
      <c r="GA203" s="99"/>
      <c r="GB203" s="99"/>
      <c r="GC203" s="99"/>
      <c r="GD203" s="99"/>
      <c r="GE203" s="99"/>
      <c r="GF203" s="99"/>
      <c r="GG203" s="99"/>
      <c r="GH203" s="99"/>
      <c r="GI203" s="99"/>
      <c r="GJ203" s="99"/>
      <c r="GK203" s="99"/>
      <c r="GL203" s="99"/>
      <c r="GM203" s="99"/>
      <c r="GN203" s="99"/>
      <c r="GO203" s="99"/>
      <c r="GP203" s="99"/>
      <c r="GQ203" s="99"/>
      <c r="GR203" s="99"/>
      <c r="GS203" s="99"/>
      <c r="GT203" s="99"/>
      <c r="GU203" s="99"/>
      <c r="GV203" s="99"/>
      <c r="GW203" s="99"/>
      <c r="GX203" s="99"/>
      <c r="GY203" s="99"/>
      <c r="GZ203" s="99"/>
      <c r="HA203" s="99"/>
      <c r="HB203" s="99"/>
      <c r="HC203" s="99"/>
      <c r="HD203" s="99"/>
      <c r="HE203" s="99"/>
      <c r="HF203" s="99"/>
      <c r="HG203" s="99"/>
      <c r="HH203" s="99"/>
      <c r="HI203" s="99"/>
      <c r="HJ203" s="99"/>
      <c r="HK203" s="99"/>
      <c r="HL203" s="99"/>
      <c r="HM203" s="99"/>
      <c r="HN203" s="99"/>
      <c r="HO203" s="99"/>
      <c r="HP203" s="99"/>
      <c r="HQ203" s="99"/>
      <c r="HR203" s="99"/>
      <c r="HS203" s="99"/>
      <c r="HT203" s="99"/>
      <c r="HU203" s="99"/>
      <c r="HV203" s="99"/>
      <c r="HW203" s="99"/>
    </row>
    <row r="204" spans="1:231" ht="13.5" customHeight="1">
      <c r="A204" s="4"/>
      <c r="H204" s="4"/>
      <c r="I204" s="795" t="s">
        <v>536</v>
      </c>
      <c r="J204" s="20"/>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615"/>
      <c r="AU204" s="141"/>
      <c r="AV204" s="141"/>
      <c r="AW204" s="576"/>
      <c r="AX204" s="636"/>
      <c r="AY204" s="174"/>
      <c r="AZ204" s="174"/>
      <c r="BA204" s="574"/>
      <c r="BB204" s="636"/>
      <c r="BC204" s="174"/>
      <c r="BD204" s="174"/>
      <c r="BE204" s="574"/>
      <c r="BF204" s="636"/>
      <c r="BG204" s="174"/>
      <c r="BH204" s="174"/>
      <c r="BI204" s="574"/>
      <c r="BJ204" s="636"/>
      <c r="BK204" s="174"/>
      <c r="BL204" s="174"/>
      <c r="BM204" s="574"/>
      <c r="BN204" s="734"/>
      <c r="BO204" s="755"/>
      <c r="BP204" s="755"/>
      <c r="BQ204" s="755"/>
      <c r="BR204" s="737"/>
      <c r="BS204" s="796"/>
      <c r="BT204" s="796"/>
      <c r="BU204" s="1440"/>
      <c r="BV204" s="805"/>
      <c r="BW204" s="805"/>
      <c r="BX204" s="1208"/>
      <c r="BY204" s="1501"/>
      <c r="BZ204" s="1144">
        <f t="shared" ref="BZ204" si="361">BZ199-BV199</f>
        <v>11.420566908371786</v>
      </c>
      <c r="CA204" s="1144">
        <f t="shared" ref="CA204" si="362">CA199-BW199</f>
        <v>9.7560975609756113</v>
      </c>
      <c r="CB204" s="1144">
        <f t="shared" ref="CB204:CC204" si="363">CB199-BX199</f>
        <v>7.6082146248812919</v>
      </c>
      <c r="CC204" s="1213">
        <f t="shared" si="363"/>
        <v>4.7747407030056053</v>
      </c>
      <c r="CD204" s="1144">
        <f t="shared" ref="CD204" si="364">CD199-BZ199</f>
        <v>5.8427027027027023</v>
      </c>
      <c r="CE204" s="1144">
        <f t="shared" ref="CE204" si="365">CE199-CA199</f>
        <v>6.0859999999999985</v>
      </c>
      <c r="CF204" s="1144">
        <f t="shared" ref="CF204" si="366">CF199-CB199</f>
        <v>6.7341823361823394</v>
      </c>
      <c r="CG204" s="1213">
        <f t="shared" ref="CG204" si="367">CG199-CC199</f>
        <v>6.0208061538461521</v>
      </c>
      <c r="CH204" s="174"/>
      <c r="CI204" s="174"/>
      <c r="CJ204" s="174"/>
      <c r="CK204" s="174"/>
      <c r="CL204" s="174"/>
      <c r="CM204" s="174"/>
      <c r="CN204" s="174"/>
      <c r="CO204" s="174"/>
      <c r="CP204" s="174"/>
      <c r="CQ204" s="174"/>
      <c r="CR204" s="174"/>
      <c r="CS204" s="174"/>
      <c r="CT204" s="174"/>
      <c r="CU204" s="174"/>
      <c r="CV204" s="174"/>
      <c r="CW204" s="174"/>
      <c r="CX204" s="174"/>
      <c r="CY204" s="174"/>
      <c r="CZ204" s="174"/>
      <c r="DA204" s="174"/>
      <c r="DB204" s="174"/>
      <c r="DC204" s="174"/>
      <c r="DD204" s="174"/>
      <c r="DE204" s="174"/>
      <c r="DF204" s="174"/>
      <c r="DG204" s="174"/>
      <c r="DH204" s="174"/>
      <c r="DI204" s="574"/>
      <c r="DJ204" s="1139"/>
      <c r="DK204" s="141"/>
      <c r="DL204" s="141"/>
      <c r="DM204" s="141"/>
      <c r="DN204" s="141"/>
      <c r="DO204" s="141"/>
      <c r="DP204" s="141"/>
      <c r="DQ204" s="615"/>
      <c r="DR204" s="141"/>
      <c r="DS204" s="141"/>
      <c r="DT204" s="141"/>
      <c r="DU204" s="141"/>
      <c r="DV204" s="141"/>
      <c r="DW204" s="141"/>
      <c r="DX204" s="141"/>
      <c r="DY204" s="800"/>
      <c r="DZ204" s="769">
        <f>+DZ199-DY199</f>
        <v>28.986450450908265</v>
      </c>
      <c r="EA204" s="769">
        <f t="shared" ref="EA204:EJ204" si="368">+EA199-DZ199</f>
        <v>35.943198559126245</v>
      </c>
      <c r="EB204" s="769">
        <f t="shared" si="368"/>
        <v>33.559619797234305</v>
      </c>
      <c r="EC204" s="769">
        <f t="shared" si="368"/>
        <v>24.683691192731189</v>
      </c>
      <c r="ED204" s="1144">
        <f t="shared" si="368"/>
        <v>28.329780799999995</v>
      </c>
      <c r="EE204" s="1144">
        <f t="shared" si="368"/>
        <v>29.593122348553322</v>
      </c>
      <c r="EF204" s="1144">
        <f t="shared" si="368"/>
        <v>28.975338103768507</v>
      </c>
      <c r="EG204" s="1144">
        <f t="shared" si="368"/>
        <v>29.409968175325076</v>
      </c>
      <c r="EH204" s="1144">
        <f t="shared" si="368"/>
        <v>28.737740331317667</v>
      </c>
      <c r="EI204" s="1144">
        <f t="shared" si="368"/>
        <v>26.821890975896508</v>
      </c>
      <c r="EJ204" s="1213">
        <f t="shared" si="368"/>
        <v>26.553672066137494</v>
      </c>
      <c r="EK204" s="99"/>
      <c r="EL204" s="99"/>
      <c r="EM204" s="99"/>
      <c r="EN204" s="99"/>
      <c r="EO204" s="99"/>
      <c r="EP204" s="99"/>
      <c r="EQ204" s="99"/>
      <c r="ER204" s="99"/>
      <c r="ES204" s="99"/>
      <c r="ET204" s="99"/>
      <c r="EU204" s="99"/>
      <c r="EV204" s="99"/>
      <c r="EW204" s="99"/>
      <c r="EX204" s="99"/>
      <c r="EY204" s="99"/>
      <c r="EZ204" s="99"/>
      <c r="FA204" s="99"/>
      <c r="FB204" s="99"/>
      <c r="FC204" s="99"/>
      <c r="FD204" s="99"/>
      <c r="FE204" s="99"/>
      <c r="FF204" s="99"/>
      <c r="FG204" s="99"/>
      <c r="FH204" s="99"/>
      <c r="FI204" s="99"/>
      <c r="FJ204" s="99"/>
      <c r="FK204" s="99"/>
      <c r="FL204" s="99"/>
      <c r="FM204" s="99"/>
      <c r="FN204" s="99"/>
      <c r="FO204" s="99"/>
      <c r="FP204" s="99"/>
      <c r="FQ204" s="99"/>
      <c r="FR204" s="99"/>
      <c r="FS204" s="99"/>
      <c r="FT204" s="99"/>
      <c r="FU204" s="99"/>
      <c r="FV204" s="99"/>
      <c r="FW204" s="99"/>
      <c r="FX204" s="99"/>
      <c r="FY204" s="99"/>
      <c r="FZ204" s="99"/>
      <c r="GA204" s="99"/>
      <c r="GB204" s="99"/>
      <c r="GC204" s="99"/>
      <c r="GD204" s="99"/>
      <c r="GE204" s="99"/>
      <c r="GF204" s="99"/>
      <c r="GG204" s="99"/>
      <c r="GH204" s="99"/>
      <c r="GI204" s="99"/>
      <c r="GJ204" s="99"/>
      <c r="GK204" s="99"/>
      <c r="GL204" s="99"/>
      <c r="GM204" s="99"/>
      <c r="GN204" s="99"/>
      <c r="GO204" s="99"/>
      <c r="GP204" s="99"/>
      <c r="GQ204" s="99"/>
      <c r="GR204" s="99"/>
      <c r="GS204" s="99"/>
      <c r="GT204" s="99"/>
      <c r="GU204" s="99"/>
      <c r="GV204" s="99"/>
      <c r="GW204" s="99"/>
      <c r="GX204" s="99"/>
      <c r="GY204" s="99"/>
      <c r="GZ204" s="99"/>
      <c r="HA204" s="99"/>
      <c r="HB204" s="99"/>
      <c r="HC204" s="99"/>
      <c r="HD204" s="99"/>
      <c r="HE204" s="99"/>
      <c r="HF204" s="99"/>
      <c r="HG204" s="99"/>
      <c r="HH204" s="99"/>
      <c r="HI204" s="99"/>
      <c r="HJ204" s="99"/>
      <c r="HK204" s="99"/>
      <c r="HL204" s="99"/>
      <c r="HM204" s="99"/>
      <c r="HN204" s="99"/>
      <c r="HO204" s="99"/>
      <c r="HP204" s="99"/>
      <c r="HQ204" s="99"/>
      <c r="HR204" s="99"/>
      <c r="HS204" s="99"/>
      <c r="HT204" s="99"/>
      <c r="HU204" s="99"/>
      <c r="HV204" s="99"/>
      <c r="HW204" s="99"/>
    </row>
    <row r="205" spans="1:231" ht="13.5" customHeight="1">
      <c r="A205" s="4"/>
      <c r="H205" s="4"/>
      <c r="I205" s="795" t="s">
        <v>424</v>
      </c>
      <c r="J205" s="20"/>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615"/>
      <c r="AU205" s="141"/>
      <c r="AV205" s="141"/>
      <c r="AW205" s="576"/>
      <c r="AX205" s="636"/>
      <c r="AY205" s="174"/>
      <c r="AZ205" s="174"/>
      <c r="BA205" s="574"/>
      <c r="BB205" s="636"/>
      <c r="BC205" s="174"/>
      <c r="BD205" s="174"/>
      <c r="BE205" s="574"/>
      <c r="BF205" s="636"/>
      <c r="BG205" s="174"/>
      <c r="BH205" s="174"/>
      <c r="BI205" s="574"/>
      <c r="BJ205" s="636"/>
      <c r="BK205" s="174"/>
      <c r="BL205" s="174"/>
      <c r="BM205" s="574"/>
      <c r="BN205" s="734"/>
      <c r="BO205" s="755"/>
      <c r="BP205" s="755"/>
      <c r="BQ205" s="755"/>
      <c r="BR205" s="737"/>
      <c r="BS205" s="796"/>
      <c r="BT205" s="796"/>
      <c r="BU205" s="1440"/>
      <c r="BV205" s="805"/>
      <c r="BW205" s="805"/>
      <c r="BX205" s="1208"/>
      <c r="BY205" s="1501"/>
      <c r="BZ205" s="805">
        <f t="shared" ref="BZ205:CG205" si="369">BZ199/BZ676</f>
        <v>9.6807556668796826E-2</v>
      </c>
      <c r="CA205" s="805">
        <f t="shared" si="369"/>
        <v>0.10058136026231619</v>
      </c>
      <c r="CB205" s="805">
        <f t="shared" si="369"/>
        <v>0.10397302508866606</v>
      </c>
      <c r="CC205" s="1214">
        <f t="shared" si="369"/>
        <v>8.9904718653862084E-2</v>
      </c>
      <c r="CD205" s="805">
        <f t="shared" si="369"/>
        <v>0.1053094482676689</v>
      </c>
      <c r="CE205" s="805">
        <f t="shared" si="369"/>
        <v>0.10651962175316122</v>
      </c>
      <c r="CF205" s="805">
        <f t="shared" si="369"/>
        <v>0.11196275211486217</v>
      </c>
      <c r="CG205" s="1214">
        <f t="shared" si="369"/>
        <v>9.7592283114149525E-2</v>
      </c>
      <c r="CH205" s="174"/>
      <c r="CI205" s="174"/>
      <c r="CJ205" s="174"/>
      <c r="CK205" s="174"/>
      <c r="CL205" s="174"/>
      <c r="CM205" s="174"/>
      <c r="CN205" s="174"/>
      <c r="CO205" s="174"/>
      <c r="CP205" s="174"/>
      <c r="CQ205" s="174"/>
      <c r="CR205" s="174"/>
      <c r="CS205" s="174"/>
      <c r="CT205" s="174"/>
      <c r="CU205" s="174"/>
      <c r="CV205" s="174"/>
      <c r="CW205" s="174"/>
      <c r="CX205" s="174"/>
      <c r="CY205" s="174"/>
      <c r="CZ205" s="174"/>
      <c r="DA205" s="174"/>
      <c r="DB205" s="174"/>
      <c r="DC205" s="174"/>
      <c r="DD205" s="174"/>
      <c r="DE205" s="174"/>
      <c r="DF205" s="174"/>
      <c r="DG205" s="174"/>
      <c r="DH205" s="174"/>
      <c r="DI205" s="574"/>
      <c r="DJ205" s="1139"/>
      <c r="DK205" s="141"/>
      <c r="DL205" s="141"/>
      <c r="DM205" s="141"/>
      <c r="DN205" s="141"/>
      <c r="DO205" s="141"/>
      <c r="DP205" s="141"/>
      <c r="DQ205" s="615"/>
      <c r="DR205" s="141"/>
      <c r="DS205" s="141"/>
      <c r="DT205" s="141"/>
      <c r="DU205" s="141"/>
      <c r="DV205" s="141"/>
      <c r="DW205" s="141"/>
      <c r="DX205" s="141"/>
      <c r="DY205" s="800"/>
      <c r="DZ205" s="755">
        <f t="shared" ref="DZ205:EJ205" si="370">DZ199/DZ676</f>
        <v>4.9642493373753677E-2</v>
      </c>
      <c r="EA205" s="755">
        <f t="shared" si="370"/>
        <v>8.3450696617271808E-2</v>
      </c>
      <c r="EB205" s="755">
        <f t="shared" si="370"/>
        <v>9.7787545381610386E-2</v>
      </c>
      <c r="EC205" s="755">
        <f t="shared" si="370"/>
        <v>0.10531985367300568</v>
      </c>
      <c r="ED205" s="805">
        <f t="shared" si="370"/>
        <v>0.11148021232450922</v>
      </c>
      <c r="EE205" s="805">
        <f t="shared" si="370"/>
        <v>0.11678920805406301</v>
      </c>
      <c r="EF205" s="805">
        <f t="shared" si="370"/>
        <v>0.12062110334471443</v>
      </c>
      <c r="EG205" s="805">
        <f t="shared" si="370"/>
        <v>0.12398323552119765</v>
      </c>
      <c r="EH205" s="805">
        <f t="shared" si="370"/>
        <v>0.12665373637751323</v>
      </c>
      <c r="EI205" s="805">
        <f t="shared" si="370"/>
        <v>0.12831658418983616</v>
      </c>
      <c r="EJ205" s="1214">
        <f t="shared" si="370"/>
        <v>0.12963844846455697</v>
      </c>
      <c r="EK205" s="99"/>
      <c r="EL205" s="99"/>
      <c r="EM205" s="99"/>
      <c r="EN205" s="99"/>
      <c r="EO205" s="99"/>
      <c r="EP205" s="99"/>
      <c r="EQ205" s="99"/>
      <c r="ER205" s="99"/>
      <c r="ES205" s="99"/>
      <c r="ET205" s="99"/>
      <c r="EU205" s="99"/>
      <c r="EV205" s="99"/>
      <c r="EW205" s="99"/>
      <c r="EX205" s="99"/>
      <c r="EY205" s="99"/>
      <c r="EZ205" s="99"/>
      <c r="FA205" s="99"/>
      <c r="FB205" s="99"/>
      <c r="FC205" s="99"/>
      <c r="FD205" s="99"/>
      <c r="FE205" s="99"/>
      <c r="FF205" s="99"/>
      <c r="FG205" s="99"/>
      <c r="FH205" s="99"/>
      <c r="FI205" s="99"/>
      <c r="FJ205" s="99"/>
      <c r="FK205" s="99"/>
      <c r="FL205" s="99"/>
      <c r="FM205" s="99"/>
      <c r="FN205" s="99"/>
      <c r="FO205" s="99"/>
      <c r="FP205" s="99"/>
      <c r="FQ205" s="99"/>
      <c r="FR205" s="99"/>
      <c r="FS205" s="99"/>
      <c r="FT205" s="99"/>
      <c r="FU205" s="99"/>
      <c r="FV205" s="99"/>
      <c r="FW205" s="99"/>
      <c r="FX205" s="99"/>
      <c r="FY205" s="99"/>
      <c r="FZ205" s="99"/>
      <c r="GA205" s="99"/>
      <c r="GB205" s="99"/>
      <c r="GC205" s="99"/>
      <c r="GD205" s="99"/>
      <c r="GE205" s="99"/>
      <c r="GF205" s="99"/>
      <c r="GG205" s="99"/>
      <c r="GH205" s="99"/>
      <c r="GI205" s="99"/>
      <c r="GJ205" s="99"/>
      <c r="GK205" s="99"/>
      <c r="GL205" s="99"/>
      <c r="GM205" s="99"/>
      <c r="GN205" s="99"/>
      <c r="GO205" s="99"/>
      <c r="GP205" s="99"/>
      <c r="GQ205" s="99"/>
      <c r="GR205" s="99"/>
      <c r="GS205" s="99"/>
      <c r="GT205" s="99"/>
      <c r="GU205" s="99"/>
      <c r="GV205" s="99"/>
      <c r="GW205" s="99"/>
      <c r="GX205" s="99"/>
      <c r="GY205" s="99"/>
      <c r="GZ205" s="99"/>
      <c r="HA205" s="99"/>
      <c r="HB205" s="99"/>
      <c r="HC205" s="99"/>
      <c r="HD205" s="99"/>
      <c r="HE205" s="99"/>
      <c r="HF205" s="99"/>
      <c r="HG205" s="99"/>
      <c r="HH205" s="99"/>
      <c r="HI205" s="99"/>
      <c r="HJ205" s="99"/>
      <c r="HK205" s="99"/>
      <c r="HL205" s="99"/>
      <c r="HM205" s="99"/>
      <c r="HN205" s="99"/>
      <c r="HO205" s="99"/>
      <c r="HP205" s="99"/>
      <c r="HQ205" s="99"/>
      <c r="HR205" s="99"/>
      <c r="HS205" s="99"/>
      <c r="HT205" s="99"/>
      <c r="HU205" s="99"/>
      <c r="HV205" s="99"/>
      <c r="HW205" s="99"/>
    </row>
    <row r="206" spans="1:231" ht="13.5" customHeight="1">
      <c r="A206" s="4"/>
      <c r="H206" s="4"/>
      <c r="I206" s="795"/>
      <c r="J206" s="20"/>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615"/>
      <c r="AU206" s="141"/>
      <c r="AV206" s="141"/>
      <c r="AW206" s="576"/>
      <c r="AX206" s="636"/>
      <c r="AY206" s="174"/>
      <c r="AZ206" s="174"/>
      <c r="BA206" s="574"/>
      <c r="BB206" s="636"/>
      <c r="BC206" s="174"/>
      <c r="BD206" s="174"/>
      <c r="BE206" s="574"/>
      <c r="BF206" s="636"/>
      <c r="BG206" s="174"/>
      <c r="BH206" s="174"/>
      <c r="BI206" s="574"/>
      <c r="BJ206" s="636"/>
      <c r="BK206" s="174"/>
      <c r="BL206" s="174"/>
      <c r="BM206" s="574"/>
      <c r="BN206" s="734"/>
      <c r="BO206" s="755"/>
      <c r="BP206" s="755"/>
      <c r="BQ206" s="755"/>
      <c r="BR206" s="737"/>
      <c r="BS206" s="796"/>
      <c r="BT206" s="796"/>
      <c r="BU206" s="1211"/>
      <c r="BV206" s="1207"/>
      <c r="BW206" s="805"/>
      <c r="BX206" s="1208"/>
      <c r="BY206" s="1501"/>
      <c r="BZ206" s="805"/>
      <c r="CA206" s="805"/>
      <c r="CB206" s="805"/>
      <c r="CC206" s="1214"/>
      <c r="CD206" s="805"/>
      <c r="CE206" s="805"/>
      <c r="CF206" s="805"/>
      <c r="CG206" s="1214"/>
      <c r="CH206" s="174"/>
      <c r="CI206" s="174"/>
      <c r="CJ206" s="174"/>
      <c r="CK206" s="174"/>
      <c r="CL206" s="174"/>
      <c r="CM206" s="174"/>
      <c r="CN206" s="174"/>
      <c r="CO206" s="174"/>
      <c r="CP206" s="174"/>
      <c r="CQ206" s="174"/>
      <c r="CR206" s="174"/>
      <c r="CS206" s="174"/>
      <c r="CT206" s="174"/>
      <c r="CU206" s="174"/>
      <c r="CV206" s="174"/>
      <c r="CW206" s="174"/>
      <c r="CX206" s="174"/>
      <c r="CY206" s="174"/>
      <c r="CZ206" s="174"/>
      <c r="DA206" s="174"/>
      <c r="DB206" s="174"/>
      <c r="DC206" s="174"/>
      <c r="DD206" s="174"/>
      <c r="DE206" s="174"/>
      <c r="DF206" s="174"/>
      <c r="DG206" s="174"/>
      <c r="DH206" s="174"/>
      <c r="DI206" s="574"/>
      <c r="DJ206" s="1139"/>
      <c r="DK206" s="141"/>
      <c r="DL206" s="141"/>
      <c r="DM206" s="141"/>
      <c r="DN206" s="141"/>
      <c r="DO206" s="141"/>
      <c r="DP206" s="141"/>
      <c r="DQ206" s="615"/>
      <c r="DR206" s="141"/>
      <c r="DS206" s="141"/>
      <c r="DT206" s="141"/>
      <c r="DU206" s="141"/>
      <c r="DV206" s="141"/>
      <c r="DW206" s="141"/>
      <c r="DX206" s="141"/>
      <c r="DY206" s="800"/>
      <c r="DZ206" s="755"/>
      <c r="EA206" s="755"/>
      <c r="EB206" s="755"/>
      <c r="EC206" s="805"/>
      <c r="ED206" s="755"/>
      <c r="EE206" s="755"/>
      <c r="EF206" s="755"/>
      <c r="EG206" s="755"/>
      <c r="EH206" s="755"/>
      <c r="EI206" s="755"/>
      <c r="EJ206" s="756"/>
      <c r="EK206" s="99"/>
      <c r="EL206" s="99"/>
      <c r="EM206" s="99"/>
      <c r="EN206" s="99"/>
      <c r="EO206" s="99"/>
      <c r="EP206" s="99"/>
      <c r="EQ206" s="99"/>
      <c r="ER206" s="99"/>
      <c r="ES206" s="99"/>
      <c r="ET206" s="99"/>
      <c r="EU206" s="99"/>
      <c r="EV206" s="99"/>
      <c r="EW206" s="99"/>
      <c r="EX206" s="99"/>
      <c r="EY206" s="99"/>
      <c r="EZ206" s="99"/>
      <c r="FA206" s="99"/>
      <c r="FB206" s="99"/>
      <c r="FC206" s="99"/>
      <c r="FD206" s="99"/>
      <c r="FE206" s="99"/>
      <c r="FF206" s="99"/>
      <c r="FG206" s="99"/>
      <c r="FH206" s="99"/>
      <c r="FI206" s="99"/>
      <c r="FJ206" s="99"/>
      <c r="FK206" s="99"/>
      <c r="FL206" s="99"/>
      <c r="FM206" s="99"/>
      <c r="FN206" s="99"/>
      <c r="FO206" s="99"/>
      <c r="FP206" s="99"/>
      <c r="FQ206" s="99"/>
      <c r="FR206" s="99"/>
      <c r="FS206" s="99"/>
      <c r="FT206" s="99"/>
      <c r="FU206" s="99"/>
      <c r="FV206" s="99"/>
      <c r="FW206" s="99"/>
      <c r="FX206" s="99"/>
      <c r="FY206" s="99"/>
      <c r="FZ206" s="99"/>
      <c r="GA206" s="99"/>
      <c r="GB206" s="99"/>
      <c r="GC206" s="99"/>
      <c r="GD206" s="99"/>
      <c r="GE206" s="99"/>
      <c r="GF206" s="99"/>
      <c r="GG206" s="99"/>
      <c r="GH206" s="99"/>
      <c r="GI206" s="99"/>
      <c r="GJ206" s="99"/>
      <c r="GK206" s="99"/>
      <c r="GL206" s="99"/>
      <c r="GM206" s="99"/>
      <c r="GN206" s="99"/>
      <c r="GO206" s="99"/>
      <c r="GP206" s="99"/>
      <c r="GQ206" s="99"/>
      <c r="GR206" s="99"/>
      <c r="GS206" s="99"/>
      <c r="GT206" s="99"/>
      <c r="GU206" s="99"/>
      <c r="GV206" s="99"/>
      <c r="GW206" s="99"/>
      <c r="GX206" s="99"/>
      <c r="GY206" s="99"/>
      <c r="GZ206" s="99"/>
      <c r="HA206" s="99"/>
      <c r="HB206" s="99"/>
      <c r="HC206" s="99"/>
      <c r="HD206" s="99"/>
      <c r="HE206" s="99"/>
      <c r="HF206" s="99"/>
      <c r="HG206" s="99"/>
      <c r="HH206" s="99"/>
      <c r="HI206" s="99"/>
      <c r="HJ206" s="99"/>
      <c r="HK206" s="99"/>
      <c r="HL206" s="99"/>
      <c r="HM206" s="99"/>
      <c r="HN206" s="99"/>
      <c r="HO206" s="99"/>
      <c r="HP206" s="99"/>
      <c r="HQ206" s="99"/>
      <c r="HR206" s="99"/>
      <c r="HS206" s="99"/>
      <c r="HT206" s="99"/>
      <c r="HU206" s="99"/>
      <c r="HV206" s="99"/>
      <c r="HW206" s="99"/>
    </row>
    <row r="207" spans="1:231" ht="13.5" customHeight="1">
      <c r="A207" s="4"/>
      <c r="H207" s="4"/>
      <c r="I207" s="1721" t="s">
        <v>605</v>
      </c>
      <c r="J207" s="20"/>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615"/>
      <c r="AU207" s="141"/>
      <c r="AV207" s="141"/>
      <c r="AW207" s="576"/>
      <c r="AX207" s="636"/>
      <c r="AY207" s="174"/>
      <c r="AZ207" s="174"/>
      <c r="BA207" s="574"/>
      <c r="BB207" s="636"/>
      <c r="BC207" s="174"/>
      <c r="BD207" s="174"/>
      <c r="BE207" s="574"/>
      <c r="BF207" s="636"/>
      <c r="BG207" s="174"/>
      <c r="BH207" s="174"/>
      <c r="BI207" s="574"/>
      <c r="BJ207" s="636"/>
      <c r="BK207" s="174"/>
      <c r="BL207" s="174"/>
      <c r="BM207" s="574"/>
      <c r="BN207" s="734"/>
      <c r="BO207" s="755"/>
      <c r="BP207" s="755"/>
      <c r="BQ207" s="755"/>
      <c r="BR207" s="737"/>
      <c r="BS207" s="796"/>
      <c r="BT207" s="796"/>
      <c r="BU207" s="1211"/>
      <c r="BV207" s="1207"/>
      <c r="BW207" s="805"/>
      <c r="BX207" s="1208"/>
      <c r="BY207" s="1501"/>
      <c r="BZ207" s="805"/>
      <c r="CA207" s="805"/>
      <c r="CB207" s="805"/>
      <c r="CC207" s="1214"/>
      <c r="CD207" s="805"/>
      <c r="CE207" s="805"/>
      <c r="CF207" s="805"/>
      <c r="CG207" s="1214"/>
      <c r="CH207" s="174"/>
      <c r="CI207" s="174"/>
      <c r="CJ207" s="174"/>
      <c r="CK207" s="174"/>
      <c r="CL207" s="174"/>
      <c r="CM207" s="174"/>
      <c r="CN207" s="174"/>
      <c r="CO207" s="174"/>
      <c r="CP207" s="174"/>
      <c r="CQ207" s="174"/>
      <c r="CR207" s="174"/>
      <c r="CS207" s="174"/>
      <c r="CT207" s="174"/>
      <c r="CU207" s="174"/>
      <c r="CV207" s="174"/>
      <c r="CW207" s="174"/>
      <c r="CX207" s="174"/>
      <c r="CY207" s="174"/>
      <c r="CZ207" s="174"/>
      <c r="DA207" s="174"/>
      <c r="DB207" s="174"/>
      <c r="DC207" s="174"/>
      <c r="DD207" s="174"/>
      <c r="DE207" s="174"/>
      <c r="DF207" s="174"/>
      <c r="DG207" s="174"/>
      <c r="DH207" s="174"/>
      <c r="DI207" s="574"/>
      <c r="DJ207" s="1139"/>
      <c r="DK207" s="141"/>
      <c r="DL207" s="141"/>
      <c r="DM207" s="141"/>
      <c r="DN207" s="141"/>
      <c r="DO207" s="141"/>
      <c r="DP207" s="141"/>
      <c r="DQ207" s="615"/>
      <c r="DR207" s="141"/>
      <c r="DS207" s="141"/>
      <c r="DT207" s="141"/>
      <c r="DU207" s="141"/>
      <c r="DV207" s="141"/>
      <c r="DW207" s="141"/>
      <c r="DX207" s="141"/>
      <c r="DY207" s="800"/>
      <c r="DZ207" s="755"/>
      <c r="EA207" s="755"/>
      <c r="EB207" s="755"/>
      <c r="EC207" s="1202">
        <v>46.2</v>
      </c>
      <c r="ED207" s="1202">
        <f>EC207*1.02</f>
        <v>47.124000000000002</v>
      </c>
      <c r="EE207" s="1202">
        <f t="shared" ref="EE207:EJ207" si="371">ED207*1.02</f>
        <v>48.066480000000006</v>
      </c>
      <c r="EF207" s="1202">
        <f t="shared" si="371"/>
        <v>49.027809600000005</v>
      </c>
      <c r="EG207" s="1202">
        <f t="shared" si="371"/>
        <v>50.008365792000006</v>
      </c>
      <c r="EH207" s="1202">
        <f t="shared" si="371"/>
        <v>51.008533107840009</v>
      </c>
      <c r="EI207" s="1202">
        <f t="shared" si="371"/>
        <v>52.02870376999681</v>
      </c>
      <c r="EJ207" s="1867">
        <f t="shared" si="371"/>
        <v>53.069277845396748</v>
      </c>
      <c r="EK207" s="99"/>
      <c r="EL207" s="99"/>
      <c r="EM207" s="99"/>
      <c r="EN207" s="99"/>
      <c r="EO207" s="99"/>
      <c r="EP207" s="99"/>
      <c r="EQ207" s="99"/>
      <c r="ER207" s="99"/>
      <c r="ES207" s="99"/>
      <c r="ET207" s="99"/>
      <c r="EU207" s="99"/>
      <c r="EV207" s="99"/>
      <c r="EW207" s="99"/>
      <c r="EX207" s="99"/>
      <c r="EY207" s="99"/>
      <c r="EZ207" s="99"/>
      <c r="FA207" s="99"/>
      <c r="FB207" s="99"/>
      <c r="FC207" s="99"/>
      <c r="FD207" s="99"/>
      <c r="FE207" s="99"/>
      <c r="FF207" s="99"/>
      <c r="FG207" s="99"/>
      <c r="FH207" s="99"/>
      <c r="FI207" s="99"/>
      <c r="FJ207" s="99"/>
      <c r="FK207" s="99"/>
      <c r="FL207" s="99"/>
      <c r="FM207" s="99"/>
      <c r="FN207" s="99"/>
      <c r="FO207" s="99"/>
      <c r="FP207" s="99"/>
      <c r="FQ207" s="99"/>
      <c r="FR207" s="99"/>
      <c r="FS207" s="99"/>
      <c r="FT207" s="99"/>
      <c r="FU207" s="99"/>
      <c r="FV207" s="99"/>
      <c r="FW207" s="99"/>
      <c r="FX207" s="99"/>
      <c r="FY207" s="99"/>
      <c r="FZ207" s="99"/>
      <c r="GA207" s="99"/>
      <c r="GB207" s="99"/>
      <c r="GC207" s="99"/>
      <c r="GD207" s="99"/>
      <c r="GE207" s="99"/>
      <c r="GF207" s="99"/>
      <c r="GG207" s="99"/>
      <c r="GH207" s="99"/>
      <c r="GI207" s="99"/>
      <c r="GJ207" s="99"/>
      <c r="GK207" s="99"/>
      <c r="GL207" s="99"/>
      <c r="GM207" s="99"/>
      <c r="GN207" s="99"/>
      <c r="GO207" s="99"/>
      <c r="GP207" s="99"/>
      <c r="GQ207" s="99"/>
      <c r="GR207" s="99"/>
      <c r="GS207" s="99"/>
      <c r="GT207" s="99"/>
      <c r="GU207" s="99"/>
      <c r="GV207" s="99"/>
      <c r="GW207" s="99"/>
      <c r="GX207" s="99"/>
      <c r="GY207" s="99"/>
      <c r="GZ207" s="99"/>
      <c r="HA207" s="99"/>
      <c r="HB207" s="99"/>
      <c r="HC207" s="99"/>
      <c r="HD207" s="99"/>
      <c r="HE207" s="99"/>
      <c r="HF207" s="99"/>
      <c r="HG207" s="99"/>
      <c r="HH207" s="99"/>
      <c r="HI207" s="99"/>
      <c r="HJ207" s="99"/>
      <c r="HK207" s="99"/>
      <c r="HL207" s="99"/>
      <c r="HM207" s="99"/>
      <c r="HN207" s="99"/>
      <c r="HO207" s="99"/>
      <c r="HP207" s="99"/>
      <c r="HQ207" s="99"/>
      <c r="HR207" s="99"/>
      <c r="HS207" s="99"/>
      <c r="HT207" s="99"/>
      <c r="HU207" s="99"/>
      <c r="HV207" s="99"/>
      <c r="HW207" s="99"/>
    </row>
    <row r="208" spans="1:231" ht="13.5" customHeight="1">
      <c r="A208" s="4"/>
      <c r="H208" s="4"/>
      <c r="I208" s="795" t="s">
        <v>607</v>
      </c>
      <c r="J208" s="20"/>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615"/>
      <c r="AU208" s="141"/>
      <c r="AV208" s="141"/>
      <c r="AW208" s="576"/>
      <c r="AX208" s="636"/>
      <c r="AY208" s="174"/>
      <c r="AZ208" s="174"/>
      <c r="BA208" s="574"/>
      <c r="BB208" s="636"/>
      <c r="BC208" s="174"/>
      <c r="BD208" s="174"/>
      <c r="BE208" s="574"/>
      <c r="BF208" s="636"/>
      <c r="BG208" s="174"/>
      <c r="BH208" s="174"/>
      <c r="BI208" s="574"/>
      <c r="BJ208" s="636"/>
      <c r="BK208" s="174"/>
      <c r="BL208" s="174"/>
      <c r="BM208" s="574"/>
      <c r="BN208" s="734"/>
      <c r="BO208" s="755"/>
      <c r="BP208" s="755"/>
      <c r="BQ208" s="755"/>
      <c r="BR208" s="737"/>
      <c r="BS208" s="796"/>
      <c r="BT208" s="796"/>
      <c r="BU208" s="1211"/>
      <c r="BV208" s="1207"/>
      <c r="BW208" s="805"/>
      <c r="BX208" s="1208"/>
      <c r="BY208" s="1501"/>
      <c r="BZ208" s="805"/>
      <c r="CA208" s="805"/>
      <c r="CB208" s="805"/>
      <c r="CC208" s="1214"/>
      <c r="CD208" s="805"/>
      <c r="CE208" s="805"/>
      <c r="CF208" s="805"/>
      <c r="CG208" s="1214"/>
      <c r="CH208" s="174"/>
      <c r="CI208" s="174"/>
      <c r="CJ208" s="174"/>
      <c r="CK208" s="174"/>
      <c r="CL208" s="174"/>
      <c r="CM208" s="174"/>
      <c r="CN208" s="174"/>
      <c r="CO208" s="174"/>
      <c r="CP208" s="174"/>
      <c r="CQ208" s="174"/>
      <c r="CR208" s="174"/>
      <c r="CS208" s="174"/>
      <c r="CT208" s="174"/>
      <c r="CU208" s="174"/>
      <c r="CV208" s="174"/>
      <c r="CW208" s="174"/>
      <c r="CX208" s="174"/>
      <c r="CY208" s="174"/>
      <c r="CZ208" s="174"/>
      <c r="DA208" s="174"/>
      <c r="DB208" s="174"/>
      <c r="DC208" s="174"/>
      <c r="DD208" s="174"/>
      <c r="DE208" s="174"/>
      <c r="DF208" s="174"/>
      <c r="DG208" s="174"/>
      <c r="DH208" s="174"/>
      <c r="DI208" s="574"/>
      <c r="DJ208" s="1139"/>
      <c r="DK208" s="141"/>
      <c r="DL208" s="141"/>
      <c r="DM208" s="141"/>
      <c r="DN208" s="141"/>
      <c r="DO208" s="141"/>
      <c r="DP208" s="141"/>
      <c r="DQ208" s="615"/>
      <c r="DR208" s="141"/>
      <c r="DS208" s="141"/>
      <c r="DT208" s="141"/>
      <c r="DU208" s="141"/>
      <c r="DV208" s="141"/>
      <c r="DW208" s="141"/>
      <c r="DX208" s="141"/>
      <c r="DY208" s="800"/>
      <c r="DZ208" s="755"/>
      <c r="EA208" s="755"/>
      <c r="EB208" s="755"/>
      <c r="EC208" s="1250">
        <f>10.1%+8%</f>
        <v>0.18099999999999999</v>
      </c>
      <c r="ED208" s="762">
        <f>EC208+0.005</f>
        <v>0.186</v>
      </c>
      <c r="EE208" s="762">
        <f t="shared" ref="EE208:EJ208" si="372">ED208+0.005</f>
        <v>0.191</v>
      </c>
      <c r="EF208" s="762">
        <f t="shared" si="372"/>
        <v>0.19600000000000001</v>
      </c>
      <c r="EG208" s="762">
        <f t="shared" si="372"/>
        <v>0.20100000000000001</v>
      </c>
      <c r="EH208" s="762">
        <f t="shared" si="372"/>
        <v>0.20600000000000002</v>
      </c>
      <c r="EI208" s="762">
        <f t="shared" si="372"/>
        <v>0.21100000000000002</v>
      </c>
      <c r="EJ208" s="763">
        <f t="shared" si="372"/>
        <v>0.21600000000000003</v>
      </c>
      <c r="EK208" s="99"/>
      <c r="EL208" s="99"/>
      <c r="EM208" s="99"/>
      <c r="EN208" s="99"/>
      <c r="EO208" s="99"/>
      <c r="EP208" s="99"/>
      <c r="EQ208" s="99"/>
      <c r="ER208" s="99"/>
      <c r="ES208" s="99"/>
      <c r="ET208" s="99"/>
      <c r="EU208" s="99"/>
      <c r="EV208" s="99"/>
      <c r="EW208" s="99"/>
      <c r="EX208" s="99"/>
      <c r="EY208" s="99"/>
      <c r="EZ208" s="99"/>
      <c r="FA208" s="99"/>
      <c r="FB208" s="99"/>
      <c r="FC208" s="99"/>
      <c r="FD208" s="99"/>
      <c r="FE208" s="99"/>
      <c r="FF208" s="99"/>
      <c r="FG208" s="99"/>
      <c r="FH208" s="99"/>
      <c r="FI208" s="99"/>
      <c r="FJ208" s="99"/>
      <c r="FK208" s="99"/>
      <c r="FL208" s="99"/>
      <c r="FM208" s="99"/>
      <c r="FN208" s="99"/>
      <c r="FO208" s="99"/>
      <c r="FP208" s="99"/>
      <c r="FQ208" s="99"/>
      <c r="FR208" s="99"/>
      <c r="FS208" s="99"/>
      <c r="FT208" s="99"/>
      <c r="FU208" s="99"/>
      <c r="FV208" s="99"/>
      <c r="FW208" s="99"/>
      <c r="FX208" s="99"/>
      <c r="FY208" s="99"/>
      <c r="FZ208" s="99"/>
      <c r="GA208" s="99"/>
      <c r="GB208" s="99"/>
      <c r="GC208" s="99"/>
      <c r="GD208" s="99"/>
      <c r="GE208" s="99"/>
      <c r="GF208" s="99"/>
      <c r="GG208" s="99"/>
      <c r="GH208" s="99"/>
      <c r="GI208" s="99"/>
      <c r="GJ208" s="99"/>
      <c r="GK208" s="99"/>
      <c r="GL208" s="99"/>
      <c r="GM208" s="99"/>
      <c r="GN208" s="99"/>
      <c r="GO208" s="99"/>
      <c r="GP208" s="99"/>
      <c r="GQ208" s="99"/>
      <c r="GR208" s="99"/>
      <c r="GS208" s="99"/>
      <c r="GT208" s="99"/>
      <c r="GU208" s="99"/>
      <c r="GV208" s="99"/>
      <c r="GW208" s="99"/>
      <c r="GX208" s="99"/>
      <c r="GY208" s="99"/>
      <c r="GZ208" s="99"/>
      <c r="HA208" s="99"/>
      <c r="HB208" s="99"/>
      <c r="HC208" s="99"/>
      <c r="HD208" s="99"/>
      <c r="HE208" s="99"/>
      <c r="HF208" s="99"/>
      <c r="HG208" s="99"/>
      <c r="HH208" s="99"/>
      <c r="HI208" s="99"/>
      <c r="HJ208" s="99"/>
      <c r="HK208" s="99"/>
      <c r="HL208" s="99"/>
      <c r="HM208" s="99"/>
      <c r="HN208" s="99"/>
      <c r="HO208" s="99"/>
      <c r="HP208" s="99"/>
      <c r="HQ208" s="99"/>
      <c r="HR208" s="99"/>
      <c r="HS208" s="99"/>
      <c r="HT208" s="99"/>
      <c r="HU208" s="99"/>
      <c r="HV208" s="99"/>
      <c r="HW208" s="99"/>
    </row>
    <row r="209" spans="1:231" ht="13.5" customHeight="1">
      <c r="A209" s="4"/>
      <c r="H209" s="4"/>
      <c r="I209" s="795" t="s">
        <v>606</v>
      </c>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615"/>
      <c r="AU209" s="141"/>
      <c r="AV209" s="141"/>
      <c r="AW209" s="576"/>
      <c r="AX209" s="636"/>
      <c r="AY209" s="174"/>
      <c r="AZ209" s="174"/>
      <c r="BA209" s="574"/>
      <c r="BB209" s="636"/>
      <c r="BC209" s="174"/>
      <c r="BD209" s="174"/>
      <c r="BE209" s="574"/>
      <c r="BF209" s="636"/>
      <c r="BG209" s="174"/>
      <c r="BH209" s="174"/>
      <c r="BI209" s="574"/>
      <c r="BJ209" s="636"/>
      <c r="BK209" s="174"/>
      <c r="BL209" s="174"/>
      <c r="BM209" s="574"/>
      <c r="BN209" s="734"/>
      <c r="BO209" s="755"/>
      <c r="BP209" s="755"/>
      <c r="BQ209" s="755"/>
      <c r="BR209" s="737"/>
      <c r="BS209" s="796"/>
      <c r="BT209" s="796"/>
      <c r="BU209" s="1211"/>
      <c r="BV209" s="1207"/>
      <c r="BW209" s="805"/>
      <c r="BX209" s="1208"/>
      <c r="BY209" s="1501"/>
      <c r="BZ209" s="805"/>
      <c r="CA209" s="805"/>
      <c r="CB209" s="805"/>
      <c r="CC209" s="1214"/>
      <c r="CD209" s="805"/>
      <c r="CE209" s="805"/>
      <c r="CF209" s="805"/>
      <c r="CG209" s="1214"/>
      <c r="CH209" s="174"/>
      <c r="CI209" s="174"/>
      <c r="CJ209" s="174"/>
      <c r="CK209" s="174"/>
      <c r="CL209" s="174"/>
      <c r="CM209" s="174"/>
      <c r="CN209" s="174"/>
      <c r="CO209" s="174"/>
      <c r="CP209" s="174"/>
      <c r="CQ209" s="174"/>
      <c r="CR209" s="174"/>
      <c r="CS209" s="174"/>
      <c r="CT209" s="174"/>
      <c r="CU209" s="174"/>
      <c r="CV209" s="174"/>
      <c r="CW209" s="174"/>
      <c r="CX209" s="174"/>
      <c r="CY209" s="174"/>
      <c r="CZ209" s="174"/>
      <c r="DA209" s="174"/>
      <c r="DB209" s="174"/>
      <c r="DC209" s="174"/>
      <c r="DD209" s="174"/>
      <c r="DE209" s="174"/>
      <c r="DF209" s="174"/>
      <c r="DG209" s="174"/>
      <c r="DH209" s="174"/>
      <c r="DI209" s="574"/>
      <c r="DJ209" s="1139"/>
      <c r="DK209" s="141"/>
      <c r="DL209" s="141"/>
      <c r="DM209" s="141"/>
      <c r="DN209" s="141"/>
      <c r="DO209" s="141"/>
      <c r="DP209" s="141"/>
      <c r="DQ209" s="615"/>
      <c r="DR209" s="141"/>
      <c r="DS209" s="141"/>
      <c r="DT209" s="141"/>
      <c r="DU209" s="141"/>
      <c r="DV209" s="141"/>
      <c r="DW209" s="141"/>
      <c r="DX209" s="141"/>
      <c r="DY209" s="800"/>
      <c r="DZ209" s="755"/>
      <c r="EA209" s="755"/>
      <c r="EB209" s="755"/>
      <c r="EC209" s="1871">
        <f>EC207*EC208</f>
        <v>8.3621999999999996</v>
      </c>
      <c r="ED209" s="1871">
        <f t="shared" ref="ED209:EJ209" si="373">ED207*ED208</f>
        <v>8.7650640000000006</v>
      </c>
      <c r="EE209" s="1871">
        <f t="shared" si="373"/>
        <v>9.1806976800000015</v>
      </c>
      <c r="EF209" s="1871">
        <f t="shared" si="373"/>
        <v>9.609450681600002</v>
      </c>
      <c r="EG209" s="1871">
        <f t="shared" si="373"/>
        <v>10.051681524192002</v>
      </c>
      <c r="EH209" s="1871">
        <f t="shared" si="373"/>
        <v>10.507757820215042</v>
      </c>
      <c r="EI209" s="1871">
        <f t="shared" si="373"/>
        <v>10.978056495469328</v>
      </c>
      <c r="EJ209" s="1887">
        <f t="shared" si="373"/>
        <v>11.462964014605699</v>
      </c>
      <c r="EK209" s="99"/>
      <c r="EL209" s="99"/>
      <c r="EM209" s="99"/>
      <c r="EN209" s="99"/>
      <c r="EO209" s="99"/>
      <c r="EP209" s="99"/>
      <c r="EQ209" s="99"/>
      <c r="ER209" s="99"/>
      <c r="ES209" s="99"/>
      <c r="ET209" s="99"/>
      <c r="EU209" s="99"/>
      <c r="EV209" s="99"/>
      <c r="EW209" s="99"/>
      <c r="EX209" s="99"/>
      <c r="EY209" s="99"/>
      <c r="EZ209" s="99"/>
      <c r="FA209" s="99"/>
      <c r="FB209" s="99"/>
      <c r="FC209" s="99"/>
      <c r="FD209" s="99"/>
      <c r="FE209" s="99"/>
      <c r="FF209" s="99"/>
      <c r="FG209" s="99"/>
      <c r="FH209" s="99"/>
      <c r="FI209" s="99"/>
      <c r="FJ209" s="99"/>
      <c r="FK209" s="99"/>
      <c r="FL209" s="99"/>
      <c r="FM209" s="99"/>
      <c r="FN209" s="99"/>
      <c r="FO209" s="99"/>
      <c r="FP209" s="99"/>
      <c r="FQ209" s="99"/>
      <c r="FR209" s="99"/>
      <c r="FS209" s="99"/>
      <c r="FT209" s="99"/>
      <c r="FU209" s="99"/>
      <c r="FV209" s="99"/>
      <c r="FW209" s="99"/>
      <c r="FX209" s="99"/>
      <c r="FY209" s="99"/>
      <c r="FZ209" s="99"/>
      <c r="GA209" s="99"/>
      <c r="GB209" s="99"/>
      <c r="GC209" s="99"/>
      <c r="GD209" s="99"/>
      <c r="GE209" s="99"/>
      <c r="GF209" s="99"/>
      <c r="GG209" s="99"/>
      <c r="GH209" s="99"/>
      <c r="GI209" s="99"/>
      <c r="GJ209" s="99"/>
      <c r="GK209" s="99"/>
      <c r="GL209" s="99"/>
      <c r="GM209" s="99"/>
      <c r="GN209" s="99"/>
      <c r="GO209" s="99"/>
      <c r="GP209" s="99"/>
      <c r="GQ209" s="99"/>
      <c r="GR209" s="99"/>
      <c r="GS209" s="99"/>
      <c r="GT209" s="99"/>
      <c r="GU209" s="99"/>
      <c r="GV209" s="99"/>
      <c r="GW209" s="99"/>
      <c r="GX209" s="99"/>
      <c r="GY209" s="99"/>
      <c r="GZ209" s="99"/>
      <c r="HA209" s="99"/>
      <c r="HB209" s="99"/>
      <c r="HC209" s="99"/>
      <c r="HD209" s="99"/>
      <c r="HE209" s="99"/>
      <c r="HF209" s="99"/>
      <c r="HG209" s="99"/>
      <c r="HH209" s="99"/>
      <c r="HI209" s="99"/>
      <c r="HJ209" s="99"/>
      <c r="HK209" s="99"/>
      <c r="HL209" s="99"/>
      <c r="HM209" s="99"/>
      <c r="HN209" s="99"/>
      <c r="HO209" s="99"/>
      <c r="HP209" s="99"/>
      <c r="HQ209" s="99"/>
      <c r="HR209" s="99"/>
      <c r="HS209" s="99"/>
      <c r="HT209" s="99"/>
      <c r="HU209" s="99"/>
      <c r="HV209" s="99"/>
      <c r="HW209" s="99"/>
    </row>
    <row r="210" spans="1:231" ht="13.5" customHeight="1">
      <c r="A210" s="4"/>
      <c r="H210" s="4"/>
      <c r="I210" s="795" t="s">
        <v>608</v>
      </c>
      <c r="J210" s="20"/>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615"/>
      <c r="AU210" s="141"/>
      <c r="AV210" s="141"/>
      <c r="AW210" s="576"/>
      <c r="AX210" s="636"/>
      <c r="AY210" s="174"/>
      <c r="AZ210" s="174"/>
      <c r="BA210" s="574"/>
      <c r="BB210" s="636"/>
      <c r="BC210" s="174"/>
      <c r="BD210" s="174"/>
      <c r="BE210" s="574"/>
      <c r="BF210" s="636"/>
      <c r="BG210" s="174"/>
      <c r="BH210" s="174"/>
      <c r="BI210" s="574"/>
      <c r="BJ210" s="636"/>
      <c r="BK210" s="174"/>
      <c r="BL210" s="174"/>
      <c r="BM210" s="574"/>
      <c r="BN210" s="734"/>
      <c r="BO210" s="755"/>
      <c r="BP210" s="755"/>
      <c r="BQ210" s="755"/>
      <c r="BR210" s="737"/>
      <c r="BS210" s="796"/>
      <c r="BT210" s="796"/>
      <c r="BU210" s="1211"/>
      <c r="BV210" s="1207"/>
      <c r="BW210" s="805"/>
      <c r="BX210" s="1208"/>
      <c r="BY210" s="1501"/>
      <c r="BZ210" s="805"/>
      <c r="CA210" s="805"/>
      <c r="CB210" s="805"/>
      <c r="CC210" s="1214"/>
      <c r="CD210" s="805"/>
      <c r="CE210" s="805"/>
      <c r="CF210" s="805"/>
      <c r="CG210" s="1214"/>
      <c r="CH210" s="174"/>
      <c r="CI210" s="174"/>
      <c r="CJ210" s="174"/>
      <c r="CK210" s="174"/>
      <c r="CL210" s="174"/>
      <c r="CM210" s="174"/>
      <c r="CN210" s="174"/>
      <c r="CO210" s="174"/>
      <c r="CP210" s="174"/>
      <c r="CQ210" s="174"/>
      <c r="CR210" s="174"/>
      <c r="CS210" s="174"/>
      <c r="CT210" s="174"/>
      <c r="CU210" s="174"/>
      <c r="CV210" s="174"/>
      <c r="CW210" s="174"/>
      <c r="CX210" s="174"/>
      <c r="CY210" s="174"/>
      <c r="CZ210" s="174"/>
      <c r="DA210" s="174"/>
      <c r="DB210" s="174"/>
      <c r="DC210" s="174"/>
      <c r="DD210" s="174"/>
      <c r="DE210" s="174"/>
      <c r="DF210" s="174"/>
      <c r="DG210" s="174"/>
      <c r="DH210" s="174"/>
      <c r="DI210" s="574"/>
      <c r="DJ210" s="1139"/>
      <c r="DK210" s="141"/>
      <c r="DL210" s="141"/>
      <c r="DM210" s="141"/>
      <c r="DN210" s="141"/>
      <c r="DO210" s="141"/>
      <c r="DP210" s="141"/>
      <c r="DQ210" s="615"/>
      <c r="DR210" s="141"/>
      <c r="DS210" s="141"/>
      <c r="DT210" s="141"/>
      <c r="DU210" s="141"/>
      <c r="DV210" s="141"/>
      <c r="DW210" s="141"/>
      <c r="DX210" s="141"/>
      <c r="DY210" s="800"/>
      <c r="DZ210" s="755"/>
      <c r="EA210" s="755"/>
      <c r="EB210" s="755"/>
      <c r="EC210" s="1202">
        <v>2</v>
      </c>
      <c r="ED210" s="1202">
        <f>EC210</f>
        <v>2</v>
      </c>
      <c r="EE210" s="1202">
        <f t="shared" ref="EE210:EJ210" si="374">ED210</f>
        <v>2</v>
      </c>
      <c r="EF210" s="1202">
        <f t="shared" si="374"/>
        <v>2</v>
      </c>
      <c r="EG210" s="1202">
        <f t="shared" si="374"/>
        <v>2</v>
      </c>
      <c r="EH210" s="1202">
        <f t="shared" si="374"/>
        <v>2</v>
      </c>
      <c r="EI210" s="1202">
        <f t="shared" si="374"/>
        <v>2</v>
      </c>
      <c r="EJ210" s="1867">
        <f t="shared" si="374"/>
        <v>2</v>
      </c>
      <c r="EK210" s="99"/>
      <c r="EL210" s="99"/>
      <c r="EM210" s="99"/>
      <c r="EN210" s="99"/>
      <c r="EO210" s="99"/>
      <c r="EP210" s="99"/>
      <c r="EQ210" s="99"/>
      <c r="ER210" s="99"/>
      <c r="ES210" s="99"/>
      <c r="ET210" s="99"/>
      <c r="EU210" s="99"/>
      <c r="EV210" s="99"/>
      <c r="EW210" s="99"/>
      <c r="EX210" s="99"/>
      <c r="EY210" s="99"/>
      <c r="EZ210" s="99"/>
      <c r="FA210" s="99"/>
      <c r="FB210" s="99"/>
      <c r="FC210" s="99"/>
      <c r="FD210" s="99"/>
      <c r="FE210" s="99"/>
      <c r="FF210" s="99"/>
      <c r="FG210" s="99"/>
      <c r="FH210" s="99"/>
      <c r="FI210" s="99"/>
      <c r="FJ210" s="99"/>
      <c r="FK210" s="99"/>
      <c r="FL210" s="99"/>
      <c r="FM210" s="99"/>
      <c r="FN210" s="99"/>
      <c r="FO210" s="99"/>
      <c r="FP210" s="99"/>
      <c r="FQ210" s="99"/>
      <c r="FR210" s="99"/>
      <c r="FS210" s="99"/>
      <c r="FT210" s="99"/>
      <c r="FU210" s="99"/>
      <c r="FV210" s="99"/>
      <c r="FW210" s="99"/>
      <c r="FX210" s="99"/>
      <c r="FY210" s="99"/>
      <c r="FZ210" s="99"/>
      <c r="GA210" s="99"/>
      <c r="GB210" s="99"/>
      <c r="GC210" s="99"/>
      <c r="GD210" s="99"/>
      <c r="GE210" s="99"/>
      <c r="GF210" s="99"/>
      <c r="GG210" s="99"/>
      <c r="GH210" s="99"/>
      <c r="GI210" s="99"/>
      <c r="GJ210" s="99"/>
      <c r="GK210" s="99"/>
      <c r="GL210" s="99"/>
      <c r="GM210" s="99"/>
      <c r="GN210" s="99"/>
      <c r="GO210" s="99"/>
      <c r="GP210" s="99"/>
      <c r="GQ210" s="99"/>
      <c r="GR210" s="99"/>
      <c r="GS210" s="99"/>
      <c r="GT210" s="99"/>
      <c r="GU210" s="99"/>
      <c r="GV210" s="99"/>
      <c r="GW210" s="99"/>
      <c r="GX210" s="99"/>
      <c r="GY210" s="99"/>
      <c r="GZ210" s="99"/>
      <c r="HA210" s="99"/>
      <c r="HB210" s="99"/>
      <c r="HC210" s="99"/>
      <c r="HD210" s="99"/>
      <c r="HE210" s="99"/>
      <c r="HF210" s="99"/>
      <c r="HG210" s="99"/>
      <c r="HH210" s="99"/>
      <c r="HI210" s="99"/>
      <c r="HJ210" s="99"/>
      <c r="HK210" s="99"/>
      <c r="HL210" s="99"/>
      <c r="HM210" s="99"/>
      <c r="HN210" s="99"/>
      <c r="HO210" s="99"/>
      <c r="HP210" s="99"/>
      <c r="HQ210" s="99"/>
      <c r="HR210" s="99"/>
      <c r="HS210" s="99"/>
      <c r="HT210" s="99"/>
      <c r="HU210" s="99"/>
      <c r="HV210" s="99"/>
      <c r="HW210" s="99"/>
    </row>
    <row r="211" spans="1:231" ht="13.5" customHeight="1">
      <c r="A211" s="4"/>
      <c r="H211" s="4"/>
      <c r="I211" s="795" t="s">
        <v>609</v>
      </c>
      <c r="J211" s="20"/>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615"/>
      <c r="AU211" s="141"/>
      <c r="AV211" s="141"/>
      <c r="AW211" s="576"/>
      <c r="AX211" s="636"/>
      <c r="AY211" s="174"/>
      <c r="AZ211" s="174"/>
      <c r="BA211" s="574"/>
      <c r="BB211" s="636"/>
      <c r="BC211" s="174"/>
      <c r="BD211" s="174"/>
      <c r="BE211" s="574"/>
      <c r="BF211" s="636"/>
      <c r="BG211" s="174"/>
      <c r="BH211" s="174"/>
      <c r="BI211" s="574"/>
      <c r="BJ211" s="636"/>
      <c r="BK211" s="174"/>
      <c r="BL211" s="174"/>
      <c r="BM211" s="574"/>
      <c r="BN211" s="734"/>
      <c r="BO211" s="755"/>
      <c r="BP211" s="755"/>
      <c r="BQ211" s="755"/>
      <c r="BR211" s="737"/>
      <c r="BS211" s="806"/>
      <c r="BT211" s="806"/>
      <c r="BU211" s="806"/>
      <c r="BV211" s="831"/>
      <c r="BW211" s="1205"/>
      <c r="BX211" s="1205"/>
      <c r="BY211" s="1215"/>
      <c r="BZ211" s="1205"/>
      <c r="CA211" s="1205"/>
      <c r="CB211" s="1205"/>
      <c r="CC211" s="1215"/>
      <c r="CD211" s="1205"/>
      <c r="CE211" s="1205"/>
      <c r="CF211" s="1205"/>
      <c r="CG211" s="1215"/>
      <c r="CH211" s="174"/>
      <c r="CI211" s="174"/>
      <c r="CJ211" s="174"/>
      <c r="CK211" s="174"/>
      <c r="CL211" s="174"/>
      <c r="CM211" s="174"/>
      <c r="CN211" s="174"/>
      <c r="CO211" s="174"/>
      <c r="CP211" s="174"/>
      <c r="CQ211" s="174"/>
      <c r="CR211" s="174"/>
      <c r="CS211" s="174"/>
      <c r="CT211" s="174"/>
      <c r="CU211" s="174"/>
      <c r="CV211" s="174"/>
      <c r="CW211" s="174"/>
      <c r="CX211" s="174"/>
      <c r="CY211" s="174"/>
      <c r="CZ211" s="174"/>
      <c r="DA211" s="174"/>
      <c r="DB211" s="174"/>
      <c r="DC211" s="174"/>
      <c r="DD211" s="174"/>
      <c r="DE211" s="174"/>
      <c r="DF211" s="174"/>
      <c r="DG211" s="174"/>
      <c r="DH211" s="174"/>
      <c r="DI211" s="574"/>
      <c r="DJ211" s="1139"/>
      <c r="DK211" s="141"/>
      <c r="DL211" s="141"/>
      <c r="DM211" s="141"/>
      <c r="DN211" s="141"/>
      <c r="DO211" s="141"/>
      <c r="DP211" s="141"/>
      <c r="DQ211" s="615"/>
      <c r="DR211" s="141"/>
      <c r="DS211" s="141"/>
      <c r="DT211" s="141"/>
      <c r="DU211" s="141"/>
      <c r="DV211" s="141"/>
      <c r="DW211" s="141"/>
      <c r="DX211" s="141"/>
      <c r="DY211" s="141"/>
      <c r="DZ211" s="141"/>
      <c r="EA211" s="141"/>
      <c r="EB211" s="141"/>
      <c r="EC211" s="1949">
        <f>EC209/EC210</f>
        <v>4.1810999999999998</v>
      </c>
      <c r="ED211" s="1870">
        <f t="shared" ref="ED211:EJ211" si="375">ED209/ED210</f>
        <v>4.3825320000000003</v>
      </c>
      <c r="EE211" s="1870">
        <f t="shared" si="375"/>
        <v>4.5903488400000008</v>
      </c>
      <c r="EF211" s="1870">
        <f t="shared" si="375"/>
        <v>4.804725340800001</v>
      </c>
      <c r="EG211" s="1870">
        <f t="shared" si="375"/>
        <v>5.0258407620960011</v>
      </c>
      <c r="EH211" s="1870">
        <f t="shared" si="375"/>
        <v>5.2538789101075212</v>
      </c>
      <c r="EI211" s="1870">
        <f t="shared" si="375"/>
        <v>5.4890282477346641</v>
      </c>
      <c r="EJ211" s="1888">
        <f t="shared" si="375"/>
        <v>5.7314820073028496</v>
      </c>
      <c r="EK211" s="99"/>
      <c r="EL211" s="99"/>
      <c r="EM211" s="99"/>
      <c r="EN211" s="99"/>
      <c r="EO211" s="99"/>
      <c r="EP211" s="99"/>
      <c r="EQ211" s="99"/>
      <c r="ER211" s="99"/>
      <c r="ES211" s="99"/>
      <c r="ET211" s="99"/>
      <c r="EU211" s="99"/>
      <c r="EV211" s="99"/>
      <c r="EW211" s="99"/>
      <c r="EX211" s="99"/>
      <c r="EY211" s="99"/>
      <c r="EZ211" s="99"/>
      <c r="FA211" s="99"/>
      <c r="FB211" s="99"/>
      <c r="FC211" s="99"/>
      <c r="FD211" s="99"/>
      <c r="FE211" s="99"/>
      <c r="FF211" s="99"/>
      <c r="FG211" s="99"/>
      <c r="FH211" s="99"/>
      <c r="FI211" s="99"/>
      <c r="FJ211" s="99"/>
      <c r="FK211" s="99"/>
      <c r="FL211" s="99"/>
      <c r="FM211" s="99"/>
      <c r="FN211" s="99"/>
      <c r="FO211" s="99"/>
      <c r="FP211" s="99"/>
      <c r="FQ211" s="99"/>
      <c r="FR211" s="99"/>
      <c r="FS211" s="99"/>
      <c r="FT211" s="99"/>
      <c r="FU211" s="99"/>
      <c r="FV211" s="99"/>
      <c r="FW211" s="99"/>
      <c r="FX211" s="99"/>
      <c r="FY211" s="99"/>
      <c r="FZ211" s="99"/>
      <c r="GA211" s="99"/>
      <c r="GB211" s="99"/>
      <c r="GC211" s="99"/>
      <c r="GD211" s="99"/>
      <c r="GE211" s="99"/>
      <c r="GF211" s="99"/>
      <c r="GG211" s="99"/>
      <c r="GH211" s="99"/>
      <c r="GI211" s="99"/>
      <c r="GJ211" s="99"/>
      <c r="GK211" s="99"/>
      <c r="GL211" s="99"/>
      <c r="GM211" s="99"/>
      <c r="GN211" s="99"/>
      <c r="GO211" s="99"/>
      <c r="GP211" s="99"/>
      <c r="GQ211" s="99"/>
      <c r="GR211" s="99"/>
      <c r="GS211" s="99"/>
      <c r="GT211" s="99"/>
      <c r="GU211" s="99"/>
      <c r="GV211" s="99"/>
      <c r="GW211" s="99"/>
      <c r="GX211" s="99"/>
      <c r="GY211" s="99"/>
      <c r="GZ211" s="99"/>
      <c r="HA211" s="99"/>
      <c r="HB211" s="99"/>
      <c r="HC211" s="99"/>
      <c r="HD211" s="99"/>
      <c r="HE211" s="99"/>
      <c r="HF211" s="99"/>
      <c r="HG211" s="99"/>
      <c r="HH211" s="99"/>
      <c r="HI211" s="99"/>
      <c r="HJ211" s="99"/>
      <c r="HK211" s="99"/>
      <c r="HL211" s="99"/>
      <c r="HM211" s="99"/>
      <c r="HN211" s="99"/>
      <c r="HO211" s="99"/>
      <c r="HP211" s="99"/>
      <c r="HQ211" s="99"/>
      <c r="HR211" s="99"/>
      <c r="HS211" s="99"/>
      <c r="HT211" s="99"/>
      <c r="HU211" s="99"/>
      <c r="HV211" s="99"/>
      <c r="HW211" s="99"/>
    </row>
    <row r="212" spans="1:231" s="1885" customFormat="1" ht="13.5" customHeight="1">
      <c r="A212" s="4"/>
      <c r="B212"/>
      <c r="C212"/>
      <c r="D212"/>
      <c r="E212"/>
      <c r="F212"/>
      <c r="G212"/>
      <c r="H212" s="4"/>
      <c r="I212" s="1720" t="s">
        <v>610</v>
      </c>
      <c r="J212" s="1873"/>
      <c r="K212" s="1873"/>
      <c r="L212" s="1873"/>
      <c r="M212" s="1873"/>
      <c r="N212" s="1873"/>
      <c r="O212" s="1873"/>
      <c r="P212" s="1873"/>
      <c r="Q212" s="1873"/>
      <c r="R212" s="1873"/>
      <c r="S212" s="1873"/>
      <c r="T212" s="1873"/>
      <c r="U212" s="1873"/>
      <c r="V212" s="1873"/>
      <c r="W212" s="1873"/>
      <c r="X212" s="1873"/>
      <c r="Y212" s="1873"/>
      <c r="Z212" s="1873"/>
      <c r="AA212" s="1873"/>
      <c r="AB212" s="1873"/>
      <c r="AC212" s="1873"/>
      <c r="AD212" s="1873"/>
      <c r="AE212" s="1873"/>
      <c r="AF212" s="1873"/>
      <c r="AG212" s="1873"/>
      <c r="AH212" s="1873"/>
      <c r="AI212" s="1873"/>
      <c r="AJ212" s="1873"/>
      <c r="AK212" s="1873"/>
      <c r="AL212" s="1873"/>
      <c r="AM212" s="1873"/>
      <c r="AN212" s="1873"/>
      <c r="AO212" s="1873"/>
      <c r="AP212" s="1873"/>
      <c r="AQ212" s="1873"/>
      <c r="AR212" s="1873"/>
      <c r="AS212" s="1873"/>
      <c r="AT212" s="1874"/>
      <c r="AU212" s="1875"/>
      <c r="AV212" s="1875"/>
      <c r="AW212" s="1876"/>
      <c r="AX212" s="1877"/>
      <c r="AY212" s="1869"/>
      <c r="AZ212" s="1869"/>
      <c r="BA212" s="1878"/>
      <c r="BB212" s="1877"/>
      <c r="BC212" s="1869"/>
      <c r="BD212" s="1869"/>
      <c r="BE212" s="1878"/>
      <c r="BF212" s="1877"/>
      <c r="BG212" s="1869"/>
      <c r="BH212" s="1869"/>
      <c r="BI212" s="1878"/>
      <c r="BJ212" s="1877"/>
      <c r="BK212" s="1869"/>
      <c r="BL212" s="1869"/>
      <c r="BM212" s="1878"/>
      <c r="BN212" s="1879"/>
      <c r="BO212" s="1880"/>
      <c r="BP212" s="1880"/>
      <c r="BQ212" s="1880"/>
      <c r="BR212" s="737"/>
      <c r="BS212" s="1881"/>
      <c r="BT212" s="1881"/>
      <c r="BU212" s="1881"/>
      <c r="BV212" s="1882"/>
      <c r="BW212" s="1868"/>
      <c r="BX212" s="1868"/>
      <c r="BY212" s="1883"/>
      <c r="BZ212" s="1868"/>
      <c r="CA212" s="1868"/>
      <c r="CB212" s="1868"/>
      <c r="CC212" s="1883"/>
      <c r="CD212" s="1868"/>
      <c r="CE212" s="1868"/>
      <c r="CF212" s="1868"/>
      <c r="CG212" s="1883"/>
      <c r="CH212" s="1869"/>
      <c r="CI212" s="1869"/>
      <c r="CJ212" s="1869"/>
      <c r="CK212" s="1869"/>
      <c r="CL212" s="1869"/>
      <c r="CM212" s="1869"/>
      <c r="CN212" s="1869"/>
      <c r="CO212" s="1869"/>
      <c r="CP212" s="1869"/>
      <c r="CQ212" s="1869"/>
      <c r="CR212" s="1869"/>
      <c r="CS212" s="1869"/>
      <c r="CT212" s="1869"/>
      <c r="CU212" s="1869"/>
      <c r="CV212" s="1869"/>
      <c r="CW212" s="1869"/>
      <c r="CX212" s="1869"/>
      <c r="CY212" s="1869"/>
      <c r="CZ212" s="1869"/>
      <c r="DA212" s="1869"/>
      <c r="DB212" s="1869"/>
      <c r="DC212" s="1869"/>
      <c r="DD212" s="1869"/>
      <c r="DE212" s="1869"/>
      <c r="DF212" s="1869"/>
      <c r="DG212" s="1869"/>
      <c r="DH212" s="1869"/>
      <c r="DI212" s="1878"/>
      <c r="DJ212" s="1884"/>
      <c r="DK212" s="1875"/>
      <c r="DL212" s="1875"/>
      <c r="DM212" s="1875"/>
      <c r="DN212" s="1875"/>
      <c r="DO212" s="1875"/>
      <c r="DP212" s="1875"/>
      <c r="DQ212" s="1874"/>
      <c r="DR212" s="1875"/>
      <c r="DS212" s="1875"/>
      <c r="DT212" s="1875"/>
      <c r="DU212" s="1875"/>
      <c r="DV212" s="1875"/>
      <c r="DW212" s="1875"/>
      <c r="DX212" s="1875"/>
      <c r="DY212" s="1875"/>
      <c r="DZ212" s="1875"/>
      <c r="EA212" s="1875"/>
      <c r="EB212" s="1875"/>
      <c r="EC212" s="1758">
        <f>1200*12</f>
        <v>14400</v>
      </c>
      <c r="ED212" s="1758">
        <f>EC212*1.02</f>
        <v>14688</v>
      </c>
      <c r="EE212" s="1758">
        <f t="shared" ref="EE212:EJ212" si="376">ED212*1.02</f>
        <v>14981.76</v>
      </c>
      <c r="EF212" s="1758">
        <f t="shared" si="376"/>
        <v>15281.395200000001</v>
      </c>
      <c r="EG212" s="1758">
        <f t="shared" si="376"/>
        <v>15587.023104000002</v>
      </c>
      <c r="EH212" s="1758">
        <f t="shared" si="376"/>
        <v>15898.763566080002</v>
      </c>
      <c r="EI212" s="1758">
        <f t="shared" si="376"/>
        <v>16216.738837401603</v>
      </c>
      <c r="EJ212" s="1759">
        <f t="shared" si="376"/>
        <v>16541.073614149635</v>
      </c>
      <c r="EK212" s="1851"/>
      <c r="EL212" s="1851"/>
      <c r="EM212" s="1851"/>
      <c r="EN212" s="1851"/>
      <c r="EO212" s="1851"/>
      <c r="EP212" s="1851"/>
      <c r="EQ212" s="1851"/>
      <c r="ER212" s="1851"/>
      <c r="ES212" s="1851"/>
      <c r="ET212" s="1851"/>
      <c r="EU212" s="1851"/>
      <c r="EV212" s="1851"/>
      <c r="EW212" s="1851"/>
      <c r="EX212" s="1851"/>
      <c r="EY212" s="1851"/>
      <c r="EZ212" s="1851"/>
      <c r="FA212" s="1851"/>
      <c r="FB212" s="1851"/>
      <c r="FC212" s="1851"/>
      <c r="FD212" s="1851"/>
      <c r="FE212" s="1851"/>
      <c r="FF212" s="1851"/>
      <c r="FG212" s="1851"/>
      <c r="FH212" s="1851"/>
      <c r="FI212" s="1851"/>
      <c r="FJ212" s="1851"/>
      <c r="FK212" s="1851"/>
      <c r="FL212" s="1851"/>
      <c r="FM212" s="1851"/>
      <c r="FN212" s="1851"/>
      <c r="FO212" s="1851"/>
      <c r="FP212" s="1851"/>
      <c r="FQ212" s="1851"/>
      <c r="FR212" s="1851"/>
      <c r="FS212" s="1851"/>
      <c r="FT212" s="1851"/>
      <c r="FU212" s="1851"/>
      <c r="FV212" s="1851"/>
      <c r="FW212" s="1851"/>
      <c r="FX212" s="1851"/>
      <c r="FY212" s="1851"/>
      <c r="FZ212" s="1851"/>
      <c r="GA212" s="1851"/>
      <c r="GB212" s="1851"/>
      <c r="GC212" s="1851"/>
      <c r="GD212" s="1851"/>
      <c r="GE212" s="1851"/>
      <c r="GF212" s="1851"/>
      <c r="GG212" s="1851"/>
      <c r="GH212" s="1851"/>
      <c r="GI212" s="1851"/>
      <c r="GJ212" s="1851"/>
      <c r="GK212" s="1851"/>
      <c r="GL212" s="1851"/>
      <c r="GM212" s="1851"/>
      <c r="GN212" s="1851"/>
      <c r="GO212" s="1851"/>
      <c r="GP212" s="1851"/>
      <c r="GQ212" s="1851"/>
      <c r="GR212" s="1851"/>
      <c r="GS212" s="1851"/>
      <c r="GT212" s="1851"/>
      <c r="GU212" s="1851"/>
      <c r="GV212" s="1851"/>
      <c r="GW212" s="1851"/>
      <c r="GX212" s="1851"/>
      <c r="GY212" s="1851"/>
      <c r="GZ212" s="1851"/>
      <c r="HA212" s="1851"/>
      <c r="HB212" s="1851"/>
      <c r="HC212" s="1851"/>
      <c r="HD212" s="1851"/>
      <c r="HE212" s="1851"/>
      <c r="HF212" s="1851"/>
      <c r="HG212" s="1851"/>
      <c r="HH212" s="1851"/>
      <c r="HI212" s="1851"/>
      <c r="HJ212" s="1851"/>
      <c r="HK212" s="1851"/>
      <c r="HL212" s="1851"/>
      <c r="HM212" s="1851"/>
      <c r="HN212" s="1851"/>
      <c r="HO212" s="1851"/>
      <c r="HP212" s="1851"/>
      <c r="HQ212" s="1851"/>
      <c r="HR212" s="1851"/>
      <c r="HS212" s="1851"/>
      <c r="HT212" s="1851"/>
      <c r="HU212" s="1851"/>
      <c r="HV212" s="1851"/>
      <c r="HW212" s="1851"/>
    </row>
    <row r="213" spans="1:231" ht="13.5" customHeight="1">
      <c r="A213" s="4"/>
      <c r="H213" s="4"/>
      <c r="I213" s="795" t="s">
        <v>611</v>
      </c>
      <c r="J213" s="20"/>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615"/>
      <c r="AU213" s="141"/>
      <c r="AV213" s="141"/>
      <c r="AW213" s="576"/>
      <c r="AX213" s="636"/>
      <c r="AY213" s="174"/>
      <c r="AZ213" s="174"/>
      <c r="BA213" s="574"/>
      <c r="BB213" s="636"/>
      <c r="BC213" s="174"/>
      <c r="BD213" s="174"/>
      <c r="BE213" s="574"/>
      <c r="BF213" s="636"/>
      <c r="BG213" s="174"/>
      <c r="BH213" s="174"/>
      <c r="BI213" s="574"/>
      <c r="BJ213" s="636"/>
      <c r="BK213" s="174"/>
      <c r="BL213" s="174"/>
      <c r="BM213" s="574"/>
      <c r="BN213" s="734"/>
      <c r="BO213" s="755"/>
      <c r="BP213" s="755"/>
      <c r="BQ213" s="755"/>
      <c r="BR213" s="737"/>
      <c r="BS213" s="806"/>
      <c r="BT213" s="806"/>
      <c r="BU213" s="806"/>
      <c r="BV213" s="831"/>
      <c r="BW213" s="1205"/>
      <c r="BX213" s="1205"/>
      <c r="BY213" s="1215"/>
      <c r="BZ213" s="1205"/>
      <c r="CA213" s="1205"/>
      <c r="CB213" s="1205"/>
      <c r="CC213" s="1215"/>
      <c r="CD213" s="1205"/>
      <c r="CE213" s="1205"/>
      <c r="CF213" s="1205"/>
      <c r="CG213" s="1215"/>
      <c r="CH213" s="174"/>
      <c r="CI213" s="174"/>
      <c r="CJ213" s="174"/>
      <c r="CK213" s="174"/>
      <c r="CL213" s="174"/>
      <c r="CM213" s="174"/>
      <c r="CN213" s="174"/>
      <c r="CO213" s="174"/>
      <c r="CP213" s="174"/>
      <c r="CQ213" s="174"/>
      <c r="CR213" s="174"/>
      <c r="CS213" s="174"/>
      <c r="CT213" s="174"/>
      <c r="CU213" s="174"/>
      <c r="CV213" s="174"/>
      <c r="CW213" s="174"/>
      <c r="CX213" s="174"/>
      <c r="CY213" s="174"/>
      <c r="CZ213" s="174"/>
      <c r="DA213" s="174"/>
      <c r="DB213" s="174"/>
      <c r="DC213" s="174"/>
      <c r="DD213" s="174"/>
      <c r="DE213" s="174"/>
      <c r="DF213" s="174"/>
      <c r="DG213" s="174"/>
      <c r="DH213" s="174"/>
      <c r="DI213" s="574"/>
      <c r="DJ213" s="1139"/>
      <c r="DK213" s="141"/>
      <c r="DL213" s="141"/>
      <c r="DM213" s="141"/>
      <c r="DN213" s="141"/>
      <c r="DO213" s="141"/>
      <c r="DP213" s="141"/>
      <c r="DQ213" s="615"/>
      <c r="DR213" s="141"/>
      <c r="DS213" s="141"/>
      <c r="DT213" s="141"/>
      <c r="DU213" s="141"/>
      <c r="DV213" s="141"/>
      <c r="DW213" s="141"/>
      <c r="DX213" s="141"/>
      <c r="DY213" s="141"/>
      <c r="DZ213" s="141"/>
      <c r="EA213" s="141"/>
      <c r="EB213" s="141"/>
      <c r="EC213" s="1950">
        <f>EC211*EC212</f>
        <v>60207.839999999997</v>
      </c>
      <c r="ED213" s="1886">
        <f t="shared" ref="ED213:EJ213" si="377">ED211*ED212</f>
        <v>64370.630016000003</v>
      </c>
      <c r="EE213" s="1886">
        <f t="shared" si="377"/>
        <v>68771.504637158418</v>
      </c>
      <c r="EF213" s="1886">
        <f t="shared" si="377"/>
        <v>73422.906760219499</v>
      </c>
      <c r="EG213" s="1886">
        <f t="shared" si="377"/>
        <v>78337.896075815341</v>
      </c>
      <c r="EH213" s="1886">
        <f t="shared" si="377"/>
        <v>83530.178596613565</v>
      </c>
      <c r="EI213" s="1886">
        <f t="shared" si="377"/>
        <v>89014.137564633187</v>
      </c>
      <c r="EJ213" s="1889">
        <f t="shared" si="377"/>
        <v>94804.865800970554</v>
      </c>
      <c r="EK213" s="99"/>
      <c r="EL213" s="99"/>
      <c r="EM213" s="99"/>
      <c r="EN213" s="99"/>
      <c r="EO213" s="99"/>
      <c r="EP213" s="99"/>
      <c r="EQ213" s="99"/>
      <c r="ER213" s="99"/>
      <c r="ES213" s="99"/>
      <c r="ET213" s="99"/>
      <c r="EU213" s="99"/>
      <c r="EV213" s="99"/>
      <c r="EW213" s="99"/>
      <c r="EX213" s="99"/>
      <c r="EY213" s="99"/>
      <c r="EZ213" s="99"/>
      <c r="FA213" s="99"/>
      <c r="FB213" s="99"/>
      <c r="FC213" s="99"/>
      <c r="FD213" s="99"/>
      <c r="FE213" s="99"/>
      <c r="FF213" s="99"/>
      <c r="FG213" s="99"/>
      <c r="FH213" s="99"/>
      <c r="FI213" s="99"/>
      <c r="FJ213" s="99"/>
      <c r="FK213" s="99"/>
      <c r="FL213" s="99"/>
      <c r="FM213" s="99"/>
      <c r="FN213" s="99"/>
      <c r="FO213" s="99"/>
      <c r="FP213" s="99"/>
      <c r="FQ213" s="99"/>
      <c r="FR213" s="99"/>
      <c r="FS213" s="99"/>
      <c r="FT213" s="99"/>
      <c r="FU213" s="99"/>
      <c r="FV213" s="99"/>
      <c r="FW213" s="99"/>
      <c r="FX213" s="99"/>
      <c r="FY213" s="99"/>
      <c r="FZ213" s="99"/>
      <c r="GA213" s="99"/>
      <c r="GB213" s="99"/>
      <c r="GC213" s="99"/>
      <c r="GD213" s="99"/>
      <c r="GE213" s="99"/>
      <c r="GF213" s="99"/>
      <c r="GG213" s="99"/>
      <c r="GH213" s="99"/>
      <c r="GI213" s="99"/>
      <c r="GJ213" s="99"/>
      <c r="GK213" s="99"/>
      <c r="GL213" s="99"/>
      <c r="GM213" s="99"/>
      <c r="GN213" s="99"/>
      <c r="GO213" s="99"/>
      <c r="GP213" s="99"/>
      <c r="GQ213" s="99"/>
      <c r="GR213" s="99"/>
      <c r="GS213" s="99"/>
      <c r="GT213" s="99"/>
      <c r="GU213" s="99"/>
      <c r="GV213" s="99"/>
      <c r="GW213" s="99"/>
      <c r="GX213" s="99"/>
      <c r="GY213" s="99"/>
      <c r="GZ213" s="99"/>
      <c r="HA213" s="99"/>
      <c r="HB213" s="99"/>
      <c r="HC213" s="99"/>
      <c r="HD213" s="99"/>
      <c r="HE213" s="99"/>
      <c r="HF213" s="99"/>
      <c r="HG213" s="99"/>
      <c r="HH213" s="99"/>
      <c r="HI213" s="99"/>
      <c r="HJ213" s="99"/>
      <c r="HK213" s="99"/>
      <c r="HL213" s="99"/>
      <c r="HM213" s="99"/>
      <c r="HN213" s="99"/>
      <c r="HO213" s="99"/>
      <c r="HP213" s="99"/>
      <c r="HQ213" s="99"/>
      <c r="HR213" s="99"/>
      <c r="HS213" s="99"/>
      <c r="HT213" s="99"/>
      <c r="HU213" s="99"/>
      <c r="HV213" s="99"/>
      <c r="HW213" s="99"/>
    </row>
    <row r="214" spans="1:231" ht="13.5" customHeight="1">
      <c r="A214" s="4"/>
      <c r="H214" s="4"/>
      <c r="I214" s="795" t="s">
        <v>612</v>
      </c>
      <c r="J214" s="20"/>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615"/>
      <c r="AU214" s="141"/>
      <c r="AV214" s="141"/>
      <c r="AW214" s="576"/>
      <c r="AX214" s="636"/>
      <c r="AY214" s="174"/>
      <c r="AZ214" s="174"/>
      <c r="BA214" s="574"/>
      <c r="BB214" s="636"/>
      <c r="BC214" s="174"/>
      <c r="BD214" s="174"/>
      <c r="BE214" s="574"/>
      <c r="BF214" s="636"/>
      <c r="BG214" s="174"/>
      <c r="BH214" s="174"/>
      <c r="BI214" s="574"/>
      <c r="BJ214" s="636"/>
      <c r="BK214" s="174"/>
      <c r="BL214" s="174"/>
      <c r="BM214" s="574"/>
      <c r="BN214" s="734"/>
      <c r="BO214" s="755"/>
      <c r="BP214" s="755"/>
      <c r="BQ214" s="755"/>
      <c r="BR214" s="737"/>
      <c r="BS214" s="806"/>
      <c r="BT214" s="806"/>
      <c r="BU214" s="806"/>
      <c r="BV214" s="831"/>
      <c r="BW214" s="1205"/>
      <c r="BX214" s="1205"/>
      <c r="BY214" s="1215"/>
      <c r="BZ214" s="1205"/>
      <c r="CA214" s="1205"/>
      <c r="CB214" s="1205"/>
      <c r="CC214" s="1215"/>
      <c r="CD214" s="1205"/>
      <c r="CE214" s="1205"/>
      <c r="CF214" s="1205"/>
      <c r="CG214" s="1215"/>
      <c r="CH214" s="174"/>
      <c r="CI214" s="174"/>
      <c r="CJ214" s="174"/>
      <c r="CK214" s="174"/>
      <c r="CL214" s="174"/>
      <c r="CM214" s="174"/>
      <c r="CN214" s="174"/>
      <c r="CO214" s="174"/>
      <c r="CP214" s="174"/>
      <c r="CQ214" s="174"/>
      <c r="CR214" s="174"/>
      <c r="CS214" s="174"/>
      <c r="CT214" s="174"/>
      <c r="CU214" s="174"/>
      <c r="CV214" s="174"/>
      <c r="CW214" s="174"/>
      <c r="CX214" s="174"/>
      <c r="CY214" s="174"/>
      <c r="CZ214" s="174"/>
      <c r="DA214" s="174"/>
      <c r="DB214" s="174"/>
      <c r="DC214" s="174"/>
      <c r="DD214" s="174"/>
      <c r="DE214" s="174"/>
      <c r="DF214" s="174"/>
      <c r="DG214" s="174"/>
      <c r="DH214" s="174"/>
      <c r="DI214" s="574"/>
      <c r="DJ214" s="1139"/>
      <c r="DK214" s="141"/>
      <c r="DL214" s="141"/>
      <c r="DM214" s="141"/>
      <c r="DN214" s="141"/>
      <c r="DO214" s="141"/>
      <c r="DP214" s="141"/>
      <c r="DQ214" s="615"/>
      <c r="DR214" s="141"/>
      <c r="DS214" s="141"/>
      <c r="DT214" s="141"/>
      <c r="DU214" s="141"/>
      <c r="DV214" s="141"/>
      <c r="DW214" s="141"/>
      <c r="DX214" s="141"/>
      <c r="DY214" s="141"/>
      <c r="DZ214" s="141"/>
      <c r="EA214" s="141"/>
      <c r="EB214" s="141"/>
      <c r="EC214" s="1250">
        <v>0.05</v>
      </c>
      <c r="ED214" s="762">
        <f>EC214</f>
        <v>0.05</v>
      </c>
      <c r="EE214" s="762">
        <f t="shared" ref="EE214:EJ214" si="378">ED214</f>
        <v>0.05</v>
      </c>
      <c r="EF214" s="762">
        <f t="shared" si="378"/>
        <v>0.05</v>
      </c>
      <c r="EG214" s="762">
        <f t="shared" si="378"/>
        <v>0.05</v>
      </c>
      <c r="EH214" s="762">
        <f t="shared" si="378"/>
        <v>0.05</v>
      </c>
      <c r="EI214" s="762">
        <f t="shared" si="378"/>
        <v>0.05</v>
      </c>
      <c r="EJ214" s="763">
        <f t="shared" si="378"/>
        <v>0.05</v>
      </c>
      <c r="EK214" s="99"/>
      <c r="EL214" s="99"/>
      <c r="EM214" s="99"/>
      <c r="EN214" s="99"/>
      <c r="EO214" s="99"/>
      <c r="EP214" s="99"/>
      <c r="EQ214" s="99"/>
      <c r="ER214" s="99"/>
      <c r="ES214" s="99"/>
      <c r="ET214" s="99"/>
      <c r="EU214" s="99"/>
      <c r="EV214" s="99"/>
      <c r="EW214" s="99"/>
      <c r="EX214" s="99"/>
      <c r="EY214" s="99"/>
      <c r="EZ214" s="99"/>
      <c r="FA214" s="99"/>
      <c r="FB214" s="99"/>
      <c r="FC214" s="99"/>
      <c r="FD214" s="99"/>
      <c r="FE214" s="99"/>
      <c r="FF214" s="99"/>
      <c r="FG214" s="99"/>
      <c r="FH214" s="99"/>
      <c r="FI214" s="99"/>
      <c r="FJ214" s="99"/>
      <c r="FK214" s="99"/>
      <c r="FL214" s="99"/>
      <c r="FM214" s="99"/>
      <c r="FN214" s="99"/>
      <c r="FO214" s="99"/>
      <c r="FP214" s="99"/>
      <c r="FQ214" s="99"/>
      <c r="FR214" s="99"/>
      <c r="FS214" s="99"/>
      <c r="FT214" s="99"/>
      <c r="FU214" s="99"/>
      <c r="FV214" s="99"/>
      <c r="FW214" s="99"/>
      <c r="FX214" s="99"/>
      <c r="FY214" s="99"/>
      <c r="FZ214" s="99"/>
      <c r="GA214" s="99"/>
      <c r="GB214" s="99"/>
      <c r="GC214" s="99"/>
      <c r="GD214" s="99"/>
      <c r="GE214" s="99"/>
      <c r="GF214" s="99"/>
      <c r="GG214" s="99"/>
      <c r="GH214" s="99"/>
      <c r="GI214" s="99"/>
      <c r="GJ214" s="99"/>
      <c r="GK214" s="99"/>
      <c r="GL214" s="99"/>
      <c r="GM214" s="99"/>
      <c r="GN214" s="99"/>
      <c r="GO214" s="99"/>
      <c r="GP214" s="99"/>
      <c r="GQ214" s="99"/>
      <c r="GR214" s="99"/>
      <c r="GS214" s="99"/>
      <c r="GT214" s="99"/>
      <c r="GU214" s="99"/>
      <c r="GV214" s="99"/>
      <c r="GW214" s="99"/>
      <c r="GX214" s="99"/>
      <c r="GY214" s="99"/>
      <c r="GZ214" s="99"/>
      <c r="HA214" s="99"/>
      <c r="HB214" s="99"/>
      <c r="HC214" s="99"/>
      <c r="HD214" s="99"/>
      <c r="HE214" s="99"/>
      <c r="HF214" s="99"/>
      <c r="HG214" s="99"/>
      <c r="HH214" s="99"/>
      <c r="HI214" s="99"/>
      <c r="HJ214" s="99"/>
      <c r="HK214" s="99"/>
      <c r="HL214" s="99"/>
      <c r="HM214" s="99"/>
      <c r="HN214" s="99"/>
      <c r="HO214" s="99"/>
      <c r="HP214" s="99"/>
      <c r="HQ214" s="99"/>
      <c r="HR214" s="99"/>
      <c r="HS214" s="99"/>
      <c r="HT214" s="99"/>
      <c r="HU214" s="99"/>
      <c r="HV214" s="99"/>
      <c r="HW214" s="99"/>
    </row>
    <row r="215" spans="1:231" s="5" customFormat="1" ht="13.5" customHeight="1">
      <c r="A215" s="7"/>
      <c r="B215"/>
      <c r="C215"/>
      <c r="D215"/>
      <c r="E215"/>
      <c r="F215"/>
      <c r="G215"/>
      <c r="H215" s="7"/>
      <c r="I215" s="1721" t="s">
        <v>613</v>
      </c>
      <c r="J215" s="20"/>
      <c r="K215" s="20"/>
      <c r="L215" s="20"/>
      <c r="M215" s="20"/>
      <c r="N215" s="20"/>
      <c r="O215" s="20"/>
      <c r="P215" s="20"/>
      <c r="Q215" s="20"/>
      <c r="R215" s="20"/>
      <c r="S215" s="20"/>
      <c r="T215" s="20"/>
      <c r="U215" s="20"/>
      <c r="V215" s="20"/>
      <c r="W215" s="20"/>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615"/>
      <c r="AU215" s="141"/>
      <c r="AV215" s="141"/>
      <c r="AW215" s="576"/>
      <c r="AX215" s="636"/>
      <c r="AY215" s="174"/>
      <c r="AZ215" s="174"/>
      <c r="BA215" s="574"/>
      <c r="BB215" s="636"/>
      <c r="BC215" s="174"/>
      <c r="BD215" s="174"/>
      <c r="BE215" s="574"/>
      <c r="BF215" s="636"/>
      <c r="BG215" s="174"/>
      <c r="BH215" s="174"/>
      <c r="BI215" s="574"/>
      <c r="BJ215" s="636"/>
      <c r="BK215" s="174"/>
      <c r="BL215" s="174"/>
      <c r="BM215" s="574"/>
      <c r="BN215" s="733"/>
      <c r="BO215" s="754"/>
      <c r="BP215" s="754"/>
      <c r="BQ215" s="754"/>
      <c r="BR215" s="1872"/>
      <c r="BS215" s="806"/>
      <c r="BT215" s="806"/>
      <c r="BU215" s="806"/>
      <c r="BV215" s="831"/>
      <c r="BW215" s="1205"/>
      <c r="BX215" s="1205"/>
      <c r="BY215" s="1215"/>
      <c r="BZ215" s="1205"/>
      <c r="CA215" s="1205"/>
      <c r="CB215" s="1205"/>
      <c r="CC215" s="1215"/>
      <c r="CD215" s="1205"/>
      <c r="CE215" s="1205"/>
      <c r="CF215" s="1205"/>
      <c r="CG215" s="1215"/>
      <c r="CH215" s="174"/>
      <c r="CI215" s="174"/>
      <c r="CJ215" s="174"/>
      <c r="CK215" s="174"/>
      <c r="CL215" s="174"/>
      <c r="CM215" s="174"/>
      <c r="CN215" s="174"/>
      <c r="CO215" s="174"/>
      <c r="CP215" s="174"/>
      <c r="CQ215" s="174"/>
      <c r="CR215" s="174"/>
      <c r="CS215" s="174"/>
      <c r="CT215" s="174"/>
      <c r="CU215" s="174"/>
      <c r="CV215" s="174"/>
      <c r="CW215" s="174"/>
      <c r="CX215" s="174"/>
      <c r="CY215" s="174"/>
      <c r="CZ215" s="174"/>
      <c r="DA215" s="174"/>
      <c r="DB215" s="174"/>
      <c r="DC215" s="174"/>
      <c r="DD215" s="174"/>
      <c r="DE215" s="174"/>
      <c r="DF215" s="174"/>
      <c r="DG215" s="174"/>
      <c r="DH215" s="174"/>
      <c r="DI215" s="574"/>
      <c r="DJ215" s="1264"/>
      <c r="DK215" s="141"/>
      <c r="DL215" s="141"/>
      <c r="DM215" s="141"/>
      <c r="DN215" s="141"/>
      <c r="DO215" s="141"/>
      <c r="DP215" s="141"/>
      <c r="DQ215" s="615"/>
      <c r="DR215" s="141"/>
      <c r="DS215" s="141"/>
      <c r="DT215" s="141"/>
      <c r="DU215" s="141"/>
      <c r="DV215" s="141"/>
      <c r="DW215" s="141"/>
      <c r="DX215" s="141"/>
      <c r="DY215" s="141"/>
      <c r="DZ215" s="141"/>
      <c r="EA215" s="141"/>
      <c r="EB215" s="141"/>
      <c r="EC215" s="1951">
        <f>EC213*EC214</f>
        <v>3010.3919999999998</v>
      </c>
      <c r="ED215" s="1258">
        <f t="shared" ref="ED215:EJ215" si="379">ED213*ED214</f>
        <v>3218.5315008000002</v>
      </c>
      <c r="EE215" s="1258">
        <f t="shared" si="379"/>
        <v>3438.5752318579212</v>
      </c>
      <c r="EF215" s="1258">
        <f t="shared" si="379"/>
        <v>3671.1453380109751</v>
      </c>
      <c r="EG215" s="1258">
        <f t="shared" si="379"/>
        <v>3916.8948037907671</v>
      </c>
      <c r="EH215" s="1258">
        <f t="shared" si="379"/>
        <v>4176.5089298306784</v>
      </c>
      <c r="EI215" s="1258">
        <f t="shared" si="379"/>
        <v>4450.7068782316592</v>
      </c>
      <c r="EJ215" s="1253">
        <f t="shared" si="379"/>
        <v>4740.2432900485283</v>
      </c>
      <c r="EK215" s="215"/>
      <c r="EL215" s="215"/>
      <c r="EM215" s="215"/>
      <c r="EN215" s="215"/>
      <c r="EO215" s="215"/>
      <c r="EP215" s="215"/>
      <c r="EQ215" s="215"/>
      <c r="ER215" s="215"/>
      <c r="ES215" s="215"/>
      <c r="ET215" s="215"/>
      <c r="EU215" s="215"/>
      <c r="EV215" s="215"/>
      <c r="EW215" s="215"/>
      <c r="EX215" s="215"/>
      <c r="EY215" s="215"/>
      <c r="EZ215" s="215"/>
      <c r="FA215" s="215"/>
      <c r="FB215" s="215"/>
      <c r="FC215" s="215"/>
      <c r="FD215" s="215"/>
      <c r="FE215" s="215"/>
      <c r="FF215" s="215"/>
      <c r="FG215" s="215"/>
      <c r="FH215" s="215"/>
      <c r="FI215" s="215"/>
      <c r="FJ215" s="215"/>
      <c r="FK215" s="215"/>
      <c r="FL215" s="215"/>
      <c r="FM215" s="215"/>
      <c r="FN215" s="215"/>
      <c r="FO215" s="215"/>
      <c r="FP215" s="215"/>
      <c r="FQ215" s="215"/>
      <c r="FR215" s="215"/>
      <c r="FS215" s="215"/>
      <c r="FT215" s="215"/>
      <c r="FU215" s="215"/>
      <c r="FV215" s="215"/>
      <c r="FW215" s="215"/>
      <c r="FX215" s="215"/>
      <c r="FY215" s="215"/>
      <c r="FZ215" s="215"/>
      <c r="GA215" s="215"/>
      <c r="GB215" s="215"/>
      <c r="GC215" s="215"/>
      <c r="GD215" s="215"/>
      <c r="GE215" s="215"/>
      <c r="GF215" s="215"/>
      <c r="GG215" s="215"/>
      <c r="GH215" s="215"/>
      <c r="GI215" s="215"/>
      <c r="GJ215" s="215"/>
      <c r="GK215" s="215"/>
      <c r="GL215" s="215"/>
      <c r="GM215" s="215"/>
      <c r="GN215" s="215"/>
      <c r="GO215" s="215"/>
      <c r="GP215" s="215"/>
      <c r="GQ215" s="215"/>
      <c r="GR215" s="215"/>
      <c r="GS215" s="215"/>
      <c r="GT215" s="215"/>
      <c r="GU215" s="215"/>
      <c r="GV215" s="215"/>
      <c r="GW215" s="215"/>
      <c r="GX215" s="215"/>
      <c r="GY215" s="215"/>
      <c r="GZ215" s="215"/>
      <c r="HA215" s="215"/>
      <c r="HB215" s="215"/>
      <c r="HC215" s="215"/>
      <c r="HD215" s="215"/>
      <c r="HE215" s="215"/>
      <c r="HF215" s="215"/>
      <c r="HG215" s="215"/>
      <c r="HH215" s="215"/>
      <c r="HI215" s="215"/>
      <c r="HJ215" s="215"/>
      <c r="HK215" s="215"/>
      <c r="HL215" s="215"/>
      <c r="HM215" s="215"/>
      <c r="HN215" s="215"/>
      <c r="HO215" s="215"/>
      <c r="HP215" s="215"/>
      <c r="HQ215" s="215"/>
      <c r="HR215" s="215"/>
      <c r="HS215" s="215"/>
      <c r="HT215" s="215"/>
      <c r="HU215" s="215"/>
      <c r="HV215" s="215"/>
      <c r="HW215" s="215"/>
    </row>
    <row r="216" spans="1:231" ht="13.5" customHeight="1">
      <c r="A216" s="4"/>
      <c r="H216" s="4"/>
      <c r="I216" s="1747" t="s">
        <v>614</v>
      </c>
      <c r="J216" s="20"/>
      <c r="K216" s="20"/>
      <c r="L216" s="20"/>
      <c r="M216" s="20"/>
      <c r="N216" s="20"/>
      <c r="O216" s="20"/>
      <c r="P216" s="20"/>
      <c r="Q216" s="20"/>
      <c r="R216" s="20"/>
      <c r="S216" s="20"/>
      <c r="T216" s="20"/>
      <c r="U216" s="20"/>
      <c r="V216" s="20"/>
      <c r="W216" s="20"/>
      <c r="X216" s="20"/>
      <c r="Y216" s="20"/>
      <c r="Z216" s="20"/>
      <c r="AA216" s="20"/>
      <c r="AB216" s="20"/>
      <c r="AC216" s="20"/>
      <c r="AD216" s="20"/>
      <c r="AE216" s="20"/>
      <c r="AF216" s="20"/>
      <c r="AG216" s="20"/>
      <c r="AH216" s="20"/>
      <c r="AI216" s="20"/>
      <c r="AJ216" s="20"/>
      <c r="AK216" s="20"/>
      <c r="AL216" s="20"/>
      <c r="AM216" s="20"/>
      <c r="AN216" s="20"/>
      <c r="AO216" s="20"/>
      <c r="AP216" s="20"/>
      <c r="AQ216" s="20"/>
      <c r="AR216" s="20"/>
      <c r="AS216" s="20"/>
      <c r="AT216" s="615"/>
      <c r="AU216" s="141"/>
      <c r="AV216" s="141"/>
      <c r="AW216" s="576"/>
      <c r="AX216" s="636"/>
      <c r="AY216" s="174"/>
      <c r="AZ216" s="174"/>
      <c r="BA216" s="574"/>
      <c r="BB216" s="636"/>
      <c r="BC216" s="174"/>
      <c r="BD216" s="174"/>
      <c r="BE216" s="574"/>
      <c r="BF216" s="636"/>
      <c r="BG216" s="174"/>
      <c r="BH216" s="174"/>
      <c r="BI216" s="574"/>
      <c r="BJ216" s="636"/>
      <c r="BK216" s="174"/>
      <c r="BL216" s="174"/>
      <c r="BM216" s="574"/>
      <c r="BN216" s="734"/>
      <c r="BO216" s="755"/>
      <c r="BP216" s="755"/>
      <c r="BQ216" s="755"/>
      <c r="BR216" s="737"/>
      <c r="BS216" s="806"/>
      <c r="BT216" s="806"/>
      <c r="BU216" s="806"/>
      <c r="BV216" s="831"/>
      <c r="BW216" s="1205"/>
      <c r="BX216" s="1205"/>
      <c r="BY216" s="1215"/>
      <c r="BZ216" s="1205"/>
      <c r="CA216" s="1205"/>
      <c r="CB216" s="1205"/>
      <c r="CC216" s="1215"/>
      <c r="CD216" s="1205"/>
      <c r="CE216" s="1205"/>
      <c r="CF216" s="1205"/>
      <c r="CG216" s="1215"/>
      <c r="CH216" s="174"/>
      <c r="CI216" s="174"/>
      <c r="CJ216" s="174"/>
      <c r="CK216" s="174"/>
      <c r="CL216" s="174"/>
      <c r="CM216" s="174"/>
      <c r="CN216" s="174"/>
      <c r="CO216" s="174"/>
      <c r="CP216" s="174"/>
      <c r="CQ216" s="174"/>
      <c r="CR216" s="174"/>
      <c r="CS216" s="174"/>
      <c r="CT216" s="174"/>
      <c r="CU216" s="174"/>
      <c r="CV216" s="174"/>
      <c r="CW216" s="174"/>
      <c r="CX216" s="174"/>
      <c r="CY216" s="174"/>
      <c r="CZ216" s="174"/>
      <c r="DA216" s="174"/>
      <c r="DB216" s="174"/>
      <c r="DC216" s="174"/>
      <c r="DD216" s="174"/>
      <c r="DE216" s="174"/>
      <c r="DF216" s="174"/>
      <c r="DG216" s="174"/>
      <c r="DH216" s="174"/>
      <c r="DI216" s="574"/>
      <c r="DJ216" s="1139"/>
      <c r="DK216" s="141"/>
      <c r="DL216" s="141"/>
      <c r="DM216" s="141"/>
      <c r="DN216" s="141"/>
      <c r="DO216" s="141"/>
      <c r="DP216" s="141"/>
      <c r="DQ216" s="615"/>
      <c r="DR216" s="141"/>
      <c r="DS216" s="141"/>
      <c r="DT216" s="141"/>
      <c r="DU216" s="141"/>
      <c r="DV216" s="141"/>
      <c r="DW216" s="141"/>
      <c r="DX216" s="141"/>
      <c r="DY216" s="141"/>
      <c r="DZ216" s="141"/>
      <c r="EA216" s="141"/>
      <c r="EB216" s="141"/>
      <c r="EC216" s="1880">
        <f>EC173/EC215</f>
        <v>4.9163032588446953E-2</v>
      </c>
      <c r="ED216" s="1880">
        <f t="shared" ref="ED216:EJ216" si="380">ED173/ED215</f>
        <v>5.8758382931157663E-2</v>
      </c>
      <c r="EE216" s="1880">
        <f t="shared" si="380"/>
        <v>6.9283237834926112E-2</v>
      </c>
      <c r="EF216" s="1880">
        <f t="shared" si="380"/>
        <v>8.0738132907092142E-2</v>
      </c>
      <c r="EG216" s="1880">
        <f t="shared" si="380"/>
        <v>9.4531885514956254E-2</v>
      </c>
      <c r="EH216" s="1880">
        <f t="shared" si="380"/>
        <v>0.11166411814941135</v>
      </c>
      <c r="EI216" s="1880">
        <f t="shared" si="380"/>
        <v>0.12490621776596571</v>
      </c>
      <c r="EJ216" s="1890">
        <f t="shared" si="380"/>
        <v>0.13990721465479047</v>
      </c>
      <c r="EK216" s="99"/>
      <c r="EL216" s="99"/>
      <c r="EM216" s="99"/>
      <c r="EN216" s="99"/>
      <c r="EO216" s="99"/>
      <c r="EP216" s="99"/>
      <c r="EQ216" s="99"/>
      <c r="ER216" s="99"/>
      <c r="ES216" s="99"/>
      <c r="ET216" s="99"/>
      <c r="EU216" s="99"/>
      <c r="EV216" s="99"/>
      <c r="EW216" s="99"/>
      <c r="EX216" s="99"/>
      <c r="EY216" s="99"/>
      <c r="EZ216" s="99"/>
      <c r="FA216" s="99"/>
      <c r="FB216" s="99"/>
      <c r="FC216" s="99"/>
      <c r="FD216" s="99"/>
      <c r="FE216" s="99"/>
      <c r="FF216" s="99"/>
      <c r="FG216" s="99"/>
      <c r="FH216" s="99"/>
      <c r="FI216" s="99"/>
      <c r="FJ216" s="99"/>
      <c r="FK216" s="99"/>
      <c r="FL216" s="99"/>
      <c r="FM216" s="99"/>
      <c r="FN216" s="99"/>
      <c r="FO216" s="99"/>
      <c r="FP216" s="99"/>
      <c r="FQ216" s="99"/>
      <c r="FR216" s="99"/>
      <c r="FS216" s="99"/>
      <c r="FT216" s="99"/>
      <c r="FU216" s="99"/>
      <c r="FV216" s="99"/>
      <c r="FW216" s="99"/>
      <c r="FX216" s="99"/>
      <c r="FY216" s="99"/>
      <c r="FZ216" s="99"/>
      <c r="GA216" s="99"/>
      <c r="GB216" s="99"/>
      <c r="GC216" s="99"/>
      <c r="GD216" s="99"/>
      <c r="GE216" s="99"/>
      <c r="GF216" s="99"/>
      <c r="GG216" s="99"/>
      <c r="GH216" s="99"/>
      <c r="GI216" s="99"/>
      <c r="GJ216" s="99"/>
      <c r="GK216" s="99"/>
      <c r="GL216" s="99"/>
      <c r="GM216" s="99"/>
      <c r="GN216" s="99"/>
      <c r="GO216" s="99"/>
      <c r="GP216" s="99"/>
      <c r="GQ216" s="99"/>
      <c r="GR216" s="99"/>
      <c r="GS216" s="99"/>
      <c r="GT216" s="99"/>
      <c r="GU216" s="99"/>
      <c r="GV216" s="99"/>
      <c r="GW216" s="99"/>
      <c r="GX216" s="99"/>
      <c r="GY216" s="99"/>
      <c r="GZ216" s="99"/>
      <c r="HA216" s="99"/>
      <c r="HB216" s="99"/>
      <c r="HC216" s="99"/>
      <c r="HD216" s="99"/>
      <c r="HE216" s="99"/>
      <c r="HF216" s="99"/>
      <c r="HG216" s="99"/>
      <c r="HH216" s="99"/>
      <c r="HI216" s="99"/>
      <c r="HJ216" s="99"/>
      <c r="HK216" s="99"/>
      <c r="HL216" s="99"/>
      <c r="HM216" s="99"/>
      <c r="HN216" s="99"/>
      <c r="HO216" s="99"/>
      <c r="HP216" s="99"/>
      <c r="HQ216" s="99"/>
      <c r="HR216" s="99"/>
      <c r="HS216" s="99"/>
      <c r="HT216" s="99"/>
      <c r="HU216" s="99"/>
      <c r="HV216" s="99"/>
      <c r="HW216" s="99"/>
    </row>
    <row r="217" spans="1:231" ht="13.5" customHeight="1">
      <c r="A217" s="4"/>
      <c r="H217" s="4"/>
      <c r="I217" s="1721"/>
      <c r="J217" s="20"/>
      <c r="K217" s="20"/>
      <c r="L217" s="20"/>
      <c r="M217" s="20"/>
      <c r="N217" s="20"/>
      <c r="O217" s="20"/>
      <c r="P217" s="20"/>
      <c r="Q217" s="20"/>
      <c r="R217" s="20"/>
      <c r="S217" s="20"/>
      <c r="T217" s="20"/>
      <c r="U217" s="20"/>
      <c r="V217" s="20"/>
      <c r="W217" s="20"/>
      <c r="X217" s="20"/>
      <c r="Y217" s="20"/>
      <c r="Z217" s="20"/>
      <c r="AA217" s="20"/>
      <c r="AB217" s="20"/>
      <c r="AC217" s="20"/>
      <c r="AD217" s="20"/>
      <c r="AE217" s="20"/>
      <c r="AF217" s="20"/>
      <c r="AG217" s="20"/>
      <c r="AH217" s="20"/>
      <c r="AI217" s="20"/>
      <c r="AJ217" s="20"/>
      <c r="AK217" s="20"/>
      <c r="AL217" s="20"/>
      <c r="AM217" s="20"/>
      <c r="AN217" s="20"/>
      <c r="AO217" s="20"/>
      <c r="AP217" s="20"/>
      <c r="AQ217" s="20"/>
      <c r="AR217" s="20"/>
      <c r="AS217" s="20"/>
      <c r="AT217" s="615"/>
      <c r="AU217" s="141"/>
      <c r="AV217" s="141"/>
      <c r="AW217" s="576"/>
      <c r="AX217" s="636"/>
      <c r="AY217" s="174"/>
      <c r="AZ217" s="174"/>
      <c r="BA217" s="574"/>
      <c r="BB217" s="636"/>
      <c r="BC217" s="174"/>
      <c r="BD217" s="174"/>
      <c r="BE217" s="574"/>
      <c r="BF217" s="636"/>
      <c r="BG217" s="174"/>
      <c r="BH217" s="174"/>
      <c r="BI217" s="574"/>
      <c r="BJ217" s="636"/>
      <c r="BK217" s="174"/>
      <c r="BL217" s="174"/>
      <c r="BM217" s="574"/>
      <c r="BN217" s="734"/>
      <c r="BO217" s="755"/>
      <c r="BP217" s="755"/>
      <c r="BQ217" s="755"/>
      <c r="BR217" s="737"/>
      <c r="BS217" s="806"/>
      <c r="BT217" s="806"/>
      <c r="BU217" s="806"/>
      <c r="BV217" s="831"/>
      <c r="BW217" s="1205"/>
      <c r="BX217" s="1205"/>
      <c r="BY217" s="1215"/>
      <c r="BZ217" s="1205"/>
      <c r="CA217" s="1205"/>
      <c r="CB217" s="1205"/>
      <c r="CC217" s="1215"/>
      <c r="CD217" s="1205"/>
      <c r="CE217" s="1205"/>
      <c r="CF217" s="1205"/>
      <c r="CG217" s="1215"/>
      <c r="CH217" s="174"/>
      <c r="CI217" s="174"/>
      <c r="CJ217" s="174"/>
      <c r="CK217" s="174"/>
      <c r="CL217" s="174"/>
      <c r="CM217" s="174"/>
      <c r="CN217" s="174"/>
      <c r="CO217" s="174"/>
      <c r="CP217" s="174"/>
      <c r="CQ217" s="174"/>
      <c r="CR217" s="174"/>
      <c r="CS217" s="174"/>
      <c r="CT217" s="174"/>
      <c r="CU217" s="174"/>
      <c r="CV217" s="174"/>
      <c r="CW217" s="174"/>
      <c r="CX217" s="174"/>
      <c r="CY217" s="174"/>
      <c r="CZ217" s="174"/>
      <c r="DA217" s="174"/>
      <c r="DB217" s="174"/>
      <c r="DC217" s="174"/>
      <c r="DD217" s="174"/>
      <c r="DE217" s="174"/>
      <c r="DF217" s="174"/>
      <c r="DG217" s="174"/>
      <c r="DH217" s="174"/>
      <c r="DI217" s="574"/>
      <c r="DJ217" s="1139"/>
      <c r="DK217" s="141"/>
      <c r="DL217" s="141"/>
      <c r="DM217" s="141"/>
      <c r="DN217" s="141"/>
      <c r="DO217" s="141"/>
      <c r="DP217" s="141"/>
      <c r="DQ217" s="615"/>
      <c r="DR217" s="141"/>
      <c r="DS217" s="141"/>
      <c r="DT217" s="141"/>
      <c r="DU217" s="141"/>
      <c r="DV217" s="141"/>
      <c r="DW217" s="141"/>
      <c r="DX217" s="141"/>
      <c r="DY217" s="141"/>
      <c r="DZ217" s="141"/>
      <c r="EA217" s="141"/>
      <c r="EB217" s="141"/>
      <c r="EC217" s="1948"/>
      <c r="ED217" s="1880"/>
      <c r="EE217" s="1880"/>
      <c r="EF217" s="1880"/>
      <c r="EG217" s="1880"/>
      <c r="EH217" s="1880"/>
      <c r="EI217" s="1880"/>
      <c r="EJ217" s="1890"/>
      <c r="EK217" s="99"/>
      <c r="EL217" s="99"/>
      <c r="EM217" s="99"/>
      <c r="EN217" s="99"/>
      <c r="EO217" s="99"/>
      <c r="EP217" s="99"/>
      <c r="EQ217" s="99"/>
      <c r="ER217" s="99"/>
      <c r="ES217" s="99"/>
      <c r="ET217" s="99"/>
      <c r="EU217" s="99"/>
      <c r="EV217" s="99"/>
      <c r="EW217" s="99"/>
      <c r="EX217" s="99"/>
      <c r="EY217" s="99"/>
      <c r="EZ217" s="99"/>
      <c r="FA217" s="99"/>
      <c r="FB217" s="99"/>
      <c r="FC217" s="99"/>
      <c r="FD217" s="99"/>
      <c r="FE217" s="99"/>
      <c r="FF217" s="99"/>
      <c r="FG217" s="99"/>
      <c r="FH217" s="99"/>
      <c r="FI217" s="99"/>
      <c r="FJ217" s="99"/>
      <c r="FK217" s="99"/>
      <c r="FL217" s="99"/>
      <c r="FM217" s="99"/>
      <c r="FN217" s="99"/>
      <c r="FO217" s="99"/>
      <c r="FP217" s="99"/>
      <c r="FQ217" s="99"/>
      <c r="FR217" s="99"/>
      <c r="FS217" s="99"/>
      <c r="FT217" s="99"/>
      <c r="FU217" s="99"/>
      <c r="FV217" s="99"/>
      <c r="FW217" s="99"/>
      <c r="FX217" s="99"/>
      <c r="FY217" s="99"/>
      <c r="FZ217" s="99"/>
      <c r="GA217" s="99"/>
      <c r="GB217" s="99"/>
      <c r="GC217" s="99"/>
      <c r="GD217" s="99"/>
      <c r="GE217" s="99"/>
      <c r="GF217" s="99"/>
      <c r="GG217" s="99"/>
      <c r="GH217" s="99"/>
      <c r="GI217" s="99"/>
      <c r="GJ217" s="99"/>
      <c r="GK217" s="99"/>
      <c r="GL217" s="99"/>
      <c r="GM217" s="99"/>
      <c r="GN217" s="99"/>
      <c r="GO217" s="99"/>
      <c r="GP217" s="99"/>
      <c r="GQ217" s="99"/>
      <c r="GR217" s="99"/>
      <c r="GS217" s="99"/>
      <c r="GT217" s="99"/>
      <c r="GU217" s="99"/>
      <c r="GV217" s="99"/>
      <c r="GW217" s="99"/>
      <c r="GX217" s="99"/>
      <c r="GY217" s="99"/>
      <c r="GZ217" s="99"/>
      <c r="HA217" s="99"/>
      <c r="HB217" s="99"/>
      <c r="HC217" s="99"/>
      <c r="HD217" s="99"/>
      <c r="HE217" s="99"/>
      <c r="HF217" s="99"/>
      <c r="HG217" s="99"/>
      <c r="HH217" s="99"/>
      <c r="HI217" s="99"/>
      <c r="HJ217" s="99"/>
      <c r="HK217" s="99"/>
      <c r="HL217" s="99"/>
      <c r="HM217" s="99"/>
      <c r="HN217" s="99"/>
      <c r="HO217" s="99"/>
      <c r="HP217" s="99"/>
      <c r="HQ217" s="99"/>
      <c r="HR217" s="99"/>
      <c r="HS217" s="99"/>
      <c r="HT217" s="99"/>
      <c r="HU217" s="99"/>
      <c r="HV217" s="99"/>
      <c r="HW217" s="99"/>
    </row>
    <row r="218" spans="1:231" ht="13.5" customHeight="1">
      <c r="A218" s="4"/>
      <c r="H218" s="4"/>
      <c r="I218" s="1721" t="s">
        <v>621</v>
      </c>
      <c r="J218" s="20"/>
      <c r="K218" s="20"/>
      <c r="L218" s="20"/>
      <c r="M218" s="20"/>
      <c r="N218" s="20"/>
      <c r="O218" s="20"/>
      <c r="P218" s="20"/>
      <c r="Q218" s="20"/>
      <c r="R218" s="20"/>
      <c r="S218" s="20"/>
      <c r="T218" s="20"/>
      <c r="U218" s="20"/>
      <c r="V218" s="20"/>
      <c r="W218" s="20"/>
      <c r="X218" s="20"/>
      <c r="Y218" s="20"/>
      <c r="Z218" s="20"/>
      <c r="AA218" s="20"/>
      <c r="AB218" s="20"/>
      <c r="AC218" s="20"/>
      <c r="AD218" s="20"/>
      <c r="AE218" s="20"/>
      <c r="AF218" s="20"/>
      <c r="AG218" s="20"/>
      <c r="AH218" s="20"/>
      <c r="AI218" s="20"/>
      <c r="AJ218" s="20"/>
      <c r="AK218" s="20"/>
      <c r="AL218" s="20"/>
      <c r="AM218" s="20"/>
      <c r="AN218" s="20"/>
      <c r="AO218" s="20"/>
      <c r="AP218" s="20"/>
      <c r="AQ218" s="20"/>
      <c r="AR218" s="20"/>
      <c r="AS218" s="20"/>
      <c r="AT218" s="615"/>
      <c r="AU218" s="141"/>
      <c r="AV218" s="141"/>
      <c r="AW218" s="576"/>
      <c r="AX218" s="636"/>
      <c r="AY218" s="174"/>
      <c r="AZ218" s="174"/>
      <c r="BA218" s="574"/>
      <c r="BB218" s="636"/>
      <c r="BC218" s="174"/>
      <c r="BD218" s="174"/>
      <c r="BE218" s="574"/>
      <c r="BF218" s="636"/>
      <c r="BG218" s="174"/>
      <c r="BH218" s="174"/>
      <c r="BI218" s="574"/>
      <c r="BJ218" s="636"/>
      <c r="BK218" s="174"/>
      <c r="BL218" s="174"/>
      <c r="BM218" s="574"/>
      <c r="BN218" s="734"/>
      <c r="BO218" s="755"/>
      <c r="BP218" s="755"/>
      <c r="BQ218" s="755"/>
      <c r="BR218" s="737"/>
      <c r="BS218" s="806"/>
      <c r="BT218" s="806"/>
      <c r="BU218" s="806"/>
      <c r="BV218" s="831"/>
      <c r="BW218" s="1205"/>
      <c r="BX218" s="1205"/>
      <c r="BY218" s="1215"/>
      <c r="BZ218" s="1205"/>
      <c r="CA218" s="1205"/>
      <c r="CB218" s="1205"/>
      <c r="CC218" s="1215"/>
      <c r="CD218" s="1205"/>
      <c r="CE218" s="1205"/>
      <c r="CF218" s="1205"/>
      <c r="CG218" s="1215"/>
      <c r="CH218" s="174"/>
      <c r="CI218" s="174"/>
      <c r="CJ218" s="174"/>
      <c r="CK218" s="174"/>
      <c r="CL218" s="174"/>
      <c r="CM218" s="174"/>
      <c r="CN218" s="174"/>
      <c r="CO218" s="174"/>
      <c r="CP218" s="174"/>
      <c r="CQ218" s="174"/>
      <c r="CR218" s="174"/>
      <c r="CS218" s="174"/>
      <c r="CT218" s="174"/>
      <c r="CU218" s="174"/>
      <c r="CV218" s="174"/>
      <c r="CW218" s="174"/>
      <c r="CX218" s="174"/>
      <c r="CY218" s="174"/>
      <c r="CZ218" s="174"/>
      <c r="DA218" s="174"/>
      <c r="DB218" s="174"/>
      <c r="DC218" s="174"/>
      <c r="DD218" s="174"/>
      <c r="DE218" s="174"/>
      <c r="DF218" s="174"/>
      <c r="DG218" s="174"/>
      <c r="DH218" s="174"/>
      <c r="DI218" s="574"/>
      <c r="DJ218" s="1139"/>
      <c r="DK218" s="141"/>
      <c r="DL218" s="141"/>
      <c r="DM218" s="141"/>
      <c r="DN218" s="141"/>
      <c r="DO218" s="141"/>
      <c r="DP218" s="141"/>
      <c r="DQ218" s="615"/>
      <c r="DR218" s="141"/>
      <c r="DS218" s="141"/>
      <c r="DT218" s="141"/>
      <c r="DU218" s="141"/>
      <c r="DV218" s="141"/>
      <c r="DW218" s="141"/>
      <c r="DX218" s="141"/>
      <c r="DY218" s="141"/>
      <c r="DZ218" s="141"/>
      <c r="EA218" s="141"/>
      <c r="EB218" s="141"/>
      <c r="EC218" s="1938">
        <f>EC215*EC210</f>
        <v>6020.7839999999997</v>
      </c>
      <c r="ED218" s="1938">
        <f t="shared" ref="ED218:EI218" si="381">ED215*ED210</f>
        <v>6437.0630016000005</v>
      </c>
      <c r="EE218" s="1938">
        <f t="shared" si="381"/>
        <v>6877.1504637158423</v>
      </c>
      <c r="EF218" s="1938">
        <f t="shared" si="381"/>
        <v>7342.2906760219503</v>
      </c>
      <c r="EG218" s="1938">
        <f t="shared" si="381"/>
        <v>7833.7896075815343</v>
      </c>
      <c r="EH218" s="1938">
        <f t="shared" si="381"/>
        <v>8353.0178596613569</v>
      </c>
      <c r="EI218" s="1938">
        <f t="shared" si="381"/>
        <v>8901.4137564633184</v>
      </c>
      <c r="EJ218" s="1939">
        <f>EJ215*EJ210</f>
        <v>9480.4865800970565</v>
      </c>
      <c r="EK218" s="99"/>
      <c r="EL218" s="99"/>
      <c r="EM218" s="99"/>
      <c r="EN218" s="99"/>
      <c r="EO218" s="99"/>
      <c r="EP218" s="99"/>
      <c r="EQ218" s="99"/>
      <c r="ER218" s="99"/>
      <c r="ES218" s="99"/>
      <c r="ET218" s="99"/>
      <c r="EU218" s="99"/>
      <c r="EV218" s="99"/>
      <c r="EW218" s="99"/>
      <c r="EX218" s="99"/>
      <c r="EY218" s="99"/>
      <c r="EZ218" s="99"/>
      <c r="FA218" s="99"/>
      <c r="FB218" s="99"/>
      <c r="FC218" s="99"/>
      <c r="FD218" s="99"/>
      <c r="FE218" s="99"/>
      <c r="FF218" s="99"/>
      <c r="FG218" s="99"/>
      <c r="FH218" s="99"/>
      <c r="FI218" s="99"/>
      <c r="FJ218" s="99"/>
      <c r="FK218" s="99"/>
      <c r="FL218" s="99"/>
      <c r="FM218" s="99"/>
      <c r="FN218" s="99"/>
      <c r="FO218" s="99"/>
      <c r="FP218" s="99"/>
      <c r="FQ218" s="99"/>
      <c r="FR218" s="99"/>
      <c r="FS218" s="99"/>
      <c r="FT218" s="99"/>
      <c r="FU218" s="99"/>
      <c r="FV218" s="99"/>
      <c r="FW218" s="99"/>
      <c r="FX218" s="99"/>
      <c r="FY218" s="99"/>
      <c r="FZ218" s="99"/>
      <c r="GA218" s="99"/>
      <c r="GB218" s="99"/>
      <c r="GC218" s="99"/>
      <c r="GD218" s="99"/>
      <c r="GE218" s="99"/>
      <c r="GF218" s="99"/>
      <c r="GG218" s="99"/>
      <c r="GH218" s="99"/>
      <c r="GI218" s="99"/>
      <c r="GJ218" s="99"/>
      <c r="GK218" s="99"/>
      <c r="GL218" s="99"/>
      <c r="GM218" s="99"/>
      <c r="GN218" s="99"/>
      <c r="GO218" s="99"/>
      <c r="GP218" s="99"/>
      <c r="GQ218" s="99"/>
      <c r="GR218" s="99"/>
      <c r="GS218" s="99"/>
      <c r="GT218" s="99"/>
      <c r="GU218" s="99"/>
      <c r="GV218" s="99"/>
      <c r="GW218" s="99"/>
      <c r="GX218" s="99"/>
      <c r="GY218" s="99"/>
      <c r="GZ218" s="99"/>
      <c r="HA218" s="99"/>
      <c r="HB218" s="99"/>
      <c r="HC218" s="99"/>
      <c r="HD218" s="99"/>
      <c r="HE218" s="99"/>
      <c r="HF218" s="99"/>
      <c r="HG218" s="99"/>
      <c r="HH218" s="99"/>
      <c r="HI218" s="99"/>
      <c r="HJ218" s="99"/>
      <c r="HK218" s="99"/>
      <c r="HL218" s="99"/>
      <c r="HM218" s="99"/>
      <c r="HN218" s="99"/>
      <c r="HO218" s="99"/>
      <c r="HP218" s="99"/>
      <c r="HQ218" s="99"/>
      <c r="HR218" s="99"/>
      <c r="HS218" s="99"/>
      <c r="HT218" s="99"/>
      <c r="HU218" s="99"/>
      <c r="HV218" s="99"/>
      <c r="HW218" s="99"/>
    </row>
    <row r="219" spans="1:231" ht="13.5" customHeight="1">
      <c r="A219" s="4"/>
      <c r="H219" s="4"/>
      <c r="I219" s="1720" t="s">
        <v>614</v>
      </c>
      <c r="J219" s="20"/>
      <c r="K219" s="20"/>
      <c r="L219" s="20"/>
      <c r="M219" s="20"/>
      <c r="N219" s="20"/>
      <c r="O219" s="20"/>
      <c r="P219" s="20"/>
      <c r="Q219" s="20"/>
      <c r="R219" s="20"/>
      <c r="S219" s="20"/>
      <c r="T219" s="20"/>
      <c r="U219" s="20"/>
      <c r="V219" s="20"/>
      <c r="W219" s="20"/>
      <c r="X219" s="20"/>
      <c r="Y219" s="20"/>
      <c r="Z219" s="20"/>
      <c r="AA219" s="20"/>
      <c r="AB219" s="20"/>
      <c r="AC219" s="20"/>
      <c r="AD219" s="20"/>
      <c r="AE219" s="20"/>
      <c r="AF219" s="20"/>
      <c r="AG219" s="20"/>
      <c r="AH219" s="20"/>
      <c r="AI219" s="20"/>
      <c r="AJ219" s="20"/>
      <c r="AK219" s="20"/>
      <c r="AL219" s="20"/>
      <c r="AM219" s="20"/>
      <c r="AN219" s="20"/>
      <c r="AO219" s="20"/>
      <c r="AP219" s="20"/>
      <c r="AQ219" s="20"/>
      <c r="AR219" s="20"/>
      <c r="AS219" s="20"/>
      <c r="AT219" s="615"/>
      <c r="AU219" s="141"/>
      <c r="AV219" s="141"/>
      <c r="AW219" s="576"/>
      <c r="AX219" s="636"/>
      <c r="AY219" s="174"/>
      <c r="AZ219" s="174"/>
      <c r="BA219" s="574"/>
      <c r="BB219" s="636"/>
      <c r="BC219" s="174"/>
      <c r="BD219" s="174"/>
      <c r="BE219" s="574"/>
      <c r="BF219" s="636"/>
      <c r="BG219" s="174"/>
      <c r="BH219" s="174"/>
      <c r="BI219" s="574"/>
      <c r="BJ219" s="636"/>
      <c r="BK219" s="174"/>
      <c r="BL219" s="174"/>
      <c r="BM219" s="574"/>
      <c r="BN219" s="734"/>
      <c r="BO219" s="755"/>
      <c r="BP219" s="755"/>
      <c r="BQ219" s="755"/>
      <c r="BR219" s="737"/>
      <c r="BS219" s="806"/>
      <c r="BT219" s="806"/>
      <c r="BU219" s="806"/>
      <c r="BV219" s="831"/>
      <c r="BW219" s="1205"/>
      <c r="BX219" s="1205"/>
      <c r="BY219" s="1215"/>
      <c r="BZ219" s="1205"/>
      <c r="CA219" s="1205"/>
      <c r="CB219" s="1205"/>
      <c r="CC219" s="1215"/>
      <c r="CD219" s="1205"/>
      <c r="CE219" s="1205"/>
      <c r="CF219" s="1205"/>
      <c r="CG219" s="1215"/>
      <c r="CH219" s="174"/>
      <c r="CI219" s="174"/>
      <c r="CJ219" s="174"/>
      <c r="CK219" s="174"/>
      <c r="CL219" s="174"/>
      <c r="CM219" s="174"/>
      <c r="CN219" s="174"/>
      <c r="CO219" s="174"/>
      <c r="CP219" s="174"/>
      <c r="CQ219" s="174"/>
      <c r="CR219" s="174"/>
      <c r="CS219" s="174"/>
      <c r="CT219" s="174"/>
      <c r="CU219" s="174"/>
      <c r="CV219" s="174"/>
      <c r="CW219" s="174"/>
      <c r="CX219" s="174"/>
      <c r="CY219" s="174"/>
      <c r="CZ219" s="174"/>
      <c r="DA219" s="174"/>
      <c r="DB219" s="174"/>
      <c r="DC219" s="174"/>
      <c r="DD219" s="174"/>
      <c r="DE219" s="174"/>
      <c r="DF219" s="174"/>
      <c r="DG219" s="174"/>
      <c r="DH219" s="174"/>
      <c r="DI219" s="574"/>
      <c r="DJ219" s="1139"/>
      <c r="DK219" s="141"/>
      <c r="DL219" s="141"/>
      <c r="DM219" s="141"/>
      <c r="DN219" s="141"/>
      <c r="DO219" s="141"/>
      <c r="DP219" s="141"/>
      <c r="DQ219" s="615"/>
      <c r="DR219" s="141"/>
      <c r="DS219" s="141"/>
      <c r="DT219" s="141"/>
      <c r="DU219" s="141"/>
      <c r="DV219" s="141"/>
      <c r="DW219" s="141"/>
      <c r="DX219" s="141"/>
      <c r="DY219" s="141"/>
      <c r="DZ219" s="141"/>
      <c r="EA219" s="141"/>
      <c r="EB219" s="141"/>
      <c r="EC219" s="1880">
        <f>EC173/EC218</f>
        <v>2.4581516294223477E-2</v>
      </c>
      <c r="ED219" s="1880">
        <f t="shared" ref="ED219:EI219" si="382">ED173/ED218</f>
        <v>2.9379191465578831E-2</v>
      </c>
      <c r="EE219" s="1880">
        <f t="shared" si="382"/>
        <v>3.4641618917463056E-2</v>
      </c>
      <c r="EF219" s="1880">
        <f t="shared" si="382"/>
        <v>4.0369066453546071E-2</v>
      </c>
      <c r="EG219" s="1880">
        <f t="shared" si="382"/>
        <v>4.7265942757478127E-2</v>
      </c>
      <c r="EH219" s="1880">
        <f t="shared" si="382"/>
        <v>5.5832059074705676E-2</v>
      </c>
      <c r="EI219" s="1880">
        <f t="shared" si="382"/>
        <v>6.2453108882982854E-2</v>
      </c>
      <c r="EJ219" s="1890">
        <f>EJ173/EJ218</f>
        <v>6.9953607327395237E-2</v>
      </c>
      <c r="EK219" s="99"/>
      <c r="EL219" s="99"/>
      <c r="EM219" s="99"/>
      <c r="EN219" s="99"/>
      <c r="EO219" s="99"/>
      <c r="EP219" s="99"/>
      <c r="EQ219" s="99"/>
      <c r="ER219" s="99"/>
      <c r="ES219" s="99"/>
      <c r="ET219" s="99"/>
      <c r="EU219" s="99"/>
      <c r="EV219" s="99"/>
      <c r="EW219" s="99"/>
      <c r="EX219" s="99"/>
      <c r="EY219" s="99"/>
      <c r="EZ219" s="99"/>
      <c r="FA219" s="99"/>
      <c r="FB219" s="99"/>
      <c r="FC219" s="99"/>
      <c r="FD219" s="99"/>
      <c r="FE219" s="99"/>
      <c r="FF219" s="99"/>
      <c r="FG219" s="99"/>
      <c r="FH219" s="99"/>
      <c r="FI219" s="99"/>
      <c r="FJ219" s="99"/>
      <c r="FK219" s="99"/>
      <c r="FL219" s="99"/>
      <c r="FM219" s="99"/>
      <c r="FN219" s="99"/>
      <c r="FO219" s="99"/>
      <c r="FP219" s="99"/>
      <c r="FQ219" s="99"/>
      <c r="FR219" s="99"/>
      <c r="FS219" s="99"/>
      <c r="FT219" s="99"/>
      <c r="FU219" s="99"/>
      <c r="FV219" s="99"/>
      <c r="FW219" s="99"/>
      <c r="FX219" s="99"/>
      <c r="FY219" s="99"/>
      <c r="FZ219" s="99"/>
      <c r="GA219" s="99"/>
      <c r="GB219" s="99"/>
      <c r="GC219" s="99"/>
      <c r="GD219" s="99"/>
      <c r="GE219" s="99"/>
      <c r="GF219" s="99"/>
      <c r="GG219" s="99"/>
      <c r="GH219" s="99"/>
      <c r="GI219" s="99"/>
      <c r="GJ219" s="99"/>
      <c r="GK219" s="99"/>
      <c r="GL219" s="99"/>
      <c r="GM219" s="99"/>
      <c r="GN219" s="99"/>
      <c r="GO219" s="99"/>
      <c r="GP219" s="99"/>
      <c r="GQ219" s="99"/>
      <c r="GR219" s="99"/>
      <c r="GS219" s="99"/>
      <c r="GT219" s="99"/>
      <c r="GU219" s="99"/>
      <c r="GV219" s="99"/>
      <c r="GW219" s="99"/>
      <c r="GX219" s="99"/>
      <c r="GY219" s="99"/>
      <c r="GZ219" s="99"/>
      <c r="HA219" s="99"/>
      <c r="HB219" s="99"/>
      <c r="HC219" s="99"/>
      <c r="HD219" s="99"/>
      <c r="HE219" s="99"/>
      <c r="HF219" s="99"/>
      <c r="HG219" s="99"/>
      <c r="HH219" s="99"/>
      <c r="HI219" s="99"/>
      <c r="HJ219" s="99"/>
      <c r="HK219" s="99"/>
      <c r="HL219" s="99"/>
      <c r="HM219" s="99"/>
      <c r="HN219" s="99"/>
      <c r="HO219" s="99"/>
      <c r="HP219" s="99"/>
      <c r="HQ219" s="99"/>
      <c r="HR219" s="99"/>
      <c r="HS219" s="99"/>
      <c r="HT219" s="99"/>
      <c r="HU219" s="99"/>
      <c r="HV219" s="99"/>
      <c r="HW219" s="99"/>
    </row>
    <row r="220" spans="1:231" ht="13.5" customHeight="1">
      <c r="A220" s="4"/>
      <c r="H220" s="4"/>
      <c r="I220" s="1720"/>
      <c r="J220" s="20"/>
      <c r="K220" s="20"/>
      <c r="L220" s="20"/>
      <c r="M220" s="20"/>
      <c r="N220" s="20"/>
      <c r="O220" s="20"/>
      <c r="P220" s="20"/>
      <c r="Q220" s="20"/>
      <c r="R220" s="20"/>
      <c r="S220" s="20"/>
      <c r="T220" s="20"/>
      <c r="U220" s="20"/>
      <c r="V220" s="20"/>
      <c r="W220" s="20"/>
      <c r="X220" s="20"/>
      <c r="Y220" s="20"/>
      <c r="Z220" s="20"/>
      <c r="AA220" s="20"/>
      <c r="AB220" s="20"/>
      <c r="AC220" s="20"/>
      <c r="AD220" s="20"/>
      <c r="AE220" s="20"/>
      <c r="AF220" s="20"/>
      <c r="AG220" s="20"/>
      <c r="AH220" s="20"/>
      <c r="AI220" s="20"/>
      <c r="AJ220" s="20"/>
      <c r="AK220" s="20"/>
      <c r="AL220" s="20"/>
      <c r="AM220" s="20"/>
      <c r="AN220" s="20"/>
      <c r="AO220" s="20"/>
      <c r="AP220" s="20"/>
      <c r="AQ220" s="20"/>
      <c r="AR220" s="20"/>
      <c r="AS220" s="20"/>
      <c r="AT220" s="615"/>
      <c r="AU220" s="141"/>
      <c r="AV220" s="141"/>
      <c r="AW220" s="576"/>
      <c r="AX220" s="636"/>
      <c r="AY220" s="174"/>
      <c r="AZ220" s="174"/>
      <c r="BA220" s="574"/>
      <c r="BB220" s="636"/>
      <c r="BC220" s="174"/>
      <c r="BD220" s="174"/>
      <c r="BE220" s="574"/>
      <c r="BF220" s="636"/>
      <c r="BG220" s="174"/>
      <c r="BH220" s="174"/>
      <c r="BI220" s="574"/>
      <c r="BJ220" s="636"/>
      <c r="BK220" s="174"/>
      <c r="BL220" s="174"/>
      <c r="BM220" s="574"/>
      <c r="BN220" s="734"/>
      <c r="BO220" s="755"/>
      <c r="BP220" s="755"/>
      <c r="BQ220" s="755"/>
      <c r="BR220" s="737"/>
      <c r="BS220" s="806"/>
      <c r="BT220" s="806"/>
      <c r="BU220" s="806"/>
      <c r="BV220" s="831"/>
      <c r="BW220" s="1205"/>
      <c r="BX220" s="1205"/>
      <c r="BY220" s="1215"/>
      <c r="BZ220" s="1205"/>
      <c r="CA220" s="1205"/>
      <c r="CB220" s="1205"/>
      <c r="CC220" s="1215"/>
      <c r="CD220" s="1205"/>
      <c r="CE220" s="1205"/>
      <c r="CF220" s="1205"/>
      <c r="CG220" s="1215"/>
      <c r="CH220" s="174"/>
      <c r="CI220" s="174"/>
      <c r="CJ220" s="174"/>
      <c r="CK220" s="174"/>
      <c r="CL220" s="174"/>
      <c r="CM220" s="174"/>
      <c r="CN220" s="174"/>
      <c r="CO220" s="174"/>
      <c r="CP220" s="174"/>
      <c r="CQ220" s="174"/>
      <c r="CR220" s="174"/>
      <c r="CS220" s="174"/>
      <c r="CT220" s="174"/>
      <c r="CU220" s="174"/>
      <c r="CV220" s="174"/>
      <c r="CW220" s="174"/>
      <c r="CX220" s="174"/>
      <c r="CY220" s="174"/>
      <c r="CZ220" s="174"/>
      <c r="DA220" s="174"/>
      <c r="DB220" s="174"/>
      <c r="DC220" s="174"/>
      <c r="DD220" s="174"/>
      <c r="DE220" s="174"/>
      <c r="DF220" s="174"/>
      <c r="DG220" s="174"/>
      <c r="DH220" s="174"/>
      <c r="DI220" s="574"/>
      <c r="DJ220" s="1139"/>
      <c r="DK220" s="141"/>
      <c r="DL220" s="141"/>
      <c r="DM220" s="141"/>
      <c r="DN220" s="141"/>
      <c r="DO220" s="141"/>
      <c r="DP220" s="141"/>
      <c r="DQ220" s="615"/>
      <c r="DR220" s="141"/>
      <c r="DS220" s="141"/>
      <c r="DT220" s="141"/>
      <c r="DU220" s="141"/>
      <c r="DV220" s="141"/>
      <c r="DW220" s="141"/>
      <c r="DX220" s="141"/>
      <c r="DY220" s="141"/>
      <c r="DZ220" s="141"/>
      <c r="EA220" s="141"/>
      <c r="EB220" s="141"/>
      <c r="EC220" s="1880"/>
      <c r="ED220" s="1880"/>
      <c r="EE220" s="1880"/>
      <c r="EF220" s="1880"/>
      <c r="EG220" s="1880"/>
      <c r="EH220" s="1880"/>
      <c r="EI220" s="1880"/>
      <c r="EJ220" s="1890"/>
      <c r="EK220" s="99"/>
      <c r="EL220" s="99"/>
      <c r="EM220" s="99"/>
      <c r="EN220" s="99"/>
      <c r="EO220" s="99"/>
      <c r="EP220" s="99"/>
      <c r="EQ220" s="99"/>
      <c r="ER220" s="99"/>
      <c r="ES220" s="99"/>
      <c r="ET220" s="99"/>
      <c r="EU220" s="99"/>
      <c r="EV220" s="99"/>
      <c r="EW220" s="99"/>
      <c r="EX220" s="99"/>
      <c r="EY220" s="99"/>
      <c r="EZ220" s="99"/>
      <c r="FA220" s="99"/>
      <c r="FB220" s="99"/>
      <c r="FC220" s="99"/>
      <c r="FD220" s="99"/>
      <c r="FE220" s="99"/>
      <c r="FF220" s="99"/>
      <c r="FG220" s="99"/>
      <c r="FH220" s="99"/>
      <c r="FI220" s="99"/>
      <c r="FJ220" s="99"/>
      <c r="FK220" s="99"/>
      <c r="FL220" s="99"/>
      <c r="FM220" s="99"/>
      <c r="FN220" s="99"/>
      <c r="FO220" s="99"/>
      <c r="FP220" s="99"/>
      <c r="FQ220" s="99"/>
      <c r="FR220" s="99"/>
      <c r="FS220" s="99"/>
      <c r="FT220" s="99"/>
      <c r="FU220" s="99"/>
      <c r="FV220" s="99"/>
      <c r="FW220" s="99"/>
      <c r="FX220" s="99"/>
      <c r="FY220" s="99"/>
      <c r="FZ220" s="99"/>
      <c r="GA220" s="99"/>
      <c r="GB220" s="99"/>
      <c r="GC220" s="99"/>
      <c r="GD220" s="99"/>
      <c r="GE220" s="99"/>
      <c r="GF220" s="99"/>
      <c r="GG220" s="99"/>
      <c r="GH220" s="99"/>
      <c r="GI220" s="99"/>
      <c r="GJ220" s="99"/>
      <c r="GK220" s="99"/>
      <c r="GL220" s="99"/>
      <c r="GM220" s="99"/>
      <c r="GN220" s="99"/>
      <c r="GO220" s="99"/>
      <c r="GP220" s="99"/>
      <c r="GQ220" s="99"/>
      <c r="GR220" s="99"/>
      <c r="GS220" s="99"/>
      <c r="GT220" s="99"/>
      <c r="GU220" s="99"/>
      <c r="GV220" s="99"/>
      <c r="GW220" s="99"/>
      <c r="GX220" s="99"/>
      <c r="GY220" s="99"/>
      <c r="GZ220" s="99"/>
      <c r="HA220" s="99"/>
      <c r="HB220" s="99"/>
      <c r="HC220" s="99"/>
      <c r="HD220" s="99"/>
      <c r="HE220" s="99"/>
      <c r="HF220" s="99"/>
      <c r="HG220" s="99"/>
      <c r="HH220" s="99"/>
      <c r="HI220" s="99"/>
      <c r="HJ220" s="99"/>
      <c r="HK220" s="99"/>
      <c r="HL220" s="99"/>
      <c r="HM220" s="99"/>
      <c r="HN220" s="99"/>
      <c r="HO220" s="99"/>
      <c r="HP220" s="99"/>
      <c r="HQ220" s="99"/>
      <c r="HR220" s="99"/>
      <c r="HS220" s="99"/>
      <c r="HT220" s="99"/>
      <c r="HU220" s="99"/>
      <c r="HV220" s="99"/>
      <c r="HW220" s="99"/>
    </row>
    <row r="221" spans="1:231" ht="13.5" customHeight="1">
      <c r="A221" s="4"/>
      <c r="H221" s="4"/>
      <c r="I221" s="1721" t="s">
        <v>644</v>
      </c>
      <c r="J221" s="20"/>
      <c r="K221" s="20"/>
      <c r="L221" s="20"/>
      <c r="M221" s="20"/>
      <c r="N221" s="20"/>
      <c r="O221" s="20"/>
      <c r="P221" s="20"/>
      <c r="Q221" s="20"/>
      <c r="R221" s="20"/>
      <c r="S221" s="20"/>
      <c r="T221" s="20"/>
      <c r="U221" s="20"/>
      <c r="V221" s="20"/>
      <c r="W221" s="20"/>
      <c r="X221" s="20"/>
      <c r="Y221" s="20"/>
      <c r="Z221" s="20"/>
      <c r="AA221" s="20"/>
      <c r="AB221" s="20"/>
      <c r="AC221" s="20"/>
      <c r="AD221" s="20"/>
      <c r="AE221" s="20"/>
      <c r="AF221" s="20"/>
      <c r="AG221" s="20"/>
      <c r="AH221" s="20"/>
      <c r="AI221" s="20"/>
      <c r="AJ221" s="20"/>
      <c r="AK221" s="20"/>
      <c r="AL221" s="20"/>
      <c r="AM221" s="20"/>
      <c r="AN221" s="20"/>
      <c r="AO221" s="20"/>
      <c r="AP221" s="20"/>
      <c r="AQ221" s="20"/>
      <c r="AR221" s="20"/>
      <c r="AS221" s="20"/>
      <c r="AT221" s="615"/>
      <c r="AU221" s="141"/>
      <c r="AV221" s="141"/>
      <c r="AW221" s="576"/>
      <c r="AX221" s="636"/>
      <c r="AY221" s="174"/>
      <c r="AZ221" s="174"/>
      <c r="BA221" s="574"/>
      <c r="BB221" s="636"/>
      <c r="BC221" s="174"/>
      <c r="BD221" s="174"/>
      <c r="BE221" s="574"/>
      <c r="BF221" s="636"/>
      <c r="BG221" s="174"/>
      <c r="BH221" s="174"/>
      <c r="BI221" s="574"/>
      <c r="BJ221" s="636"/>
      <c r="BK221" s="174"/>
      <c r="BL221" s="174"/>
      <c r="BM221" s="574"/>
      <c r="BN221" s="734"/>
      <c r="BO221" s="755"/>
      <c r="BP221" s="755"/>
      <c r="BQ221" s="755"/>
      <c r="BR221" s="1416">
        <f>BR226*BR223</f>
        <v>21</v>
      </c>
      <c r="BS221" s="1247">
        <f>BS226*BS223</f>
        <v>22.56</v>
      </c>
      <c r="BT221" s="1247">
        <f>BT226*BT223</f>
        <v>22.72</v>
      </c>
      <c r="BU221" s="1247">
        <f>BU226*BU223</f>
        <v>19.84</v>
      </c>
      <c r="BV221" s="1416">
        <f>BV226*BV223</f>
        <v>25.73</v>
      </c>
      <c r="BW221" s="1479">
        <v>30</v>
      </c>
      <c r="BX221" s="1247">
        <f>BX223*BX226</f>
        <v>28.900000000000002</v>
      </c>
      <c r="BY221" s="1832">
        <f>CC221/(1+CC222)</f>
        <v>24.576271186440678</v>
      </c>
      <c r="BZ221" s="1247">
        <f>BZ223*BZ226</f>
        <v>29.88</v>
      </c>
      <c r="CA221" s="1479">
        <v>34</v>
      </c>
      <c r="CB221" s="1479">
        <v>33</v>
      </c>
      <c r="CC221" s="1944">
        <v>29</v>
      </c>
      <c r="CD221" s="1205"/>
      <c r="CE221" s="1205"/>
      <c r="CF221" s="1205"/>
      <c r="CG221" s="1215"/>
      <c r="CH221" s="174"/>
      <c r="CI221" s="174"/>
      <c r="CJ221" s="174"/>
      <c r="CK221" s="174"/>
      <c r="CL221" s="174"/>
      <c r="CM221" s="174"/>
      <c r="CN221" s="174"/>
      <c r="CO221" s="174"/>
      <c r="CP221" s="174"/>
      <c r="CQ221" s="174"/>
      <c r="CR221" s="174"/>
      <c r="CS221" s="174"/>
      <c r="CT221" s="174"/>
      <c r="CU221" s="174"/>
      <c r="CV221" s="174"/>
      <c r="CW221" s="174"/>
      <c r="CX221" s="174"/>
      <c r="CY221" s="174"/>
      <c r="CZ221" s="174"/>
      <c r="DA221" s="174"/>
      <c r="DB221" s="174"/>
      <c r="DC221" s="174"/>
      <c r="DD221" s="174"/>
      <c r="DE221" s="174"/>
      <c r="DF221" s="174"/>
      <c r="DG221" s="174"/>
      <c r="DH221" s="174"/>
      <c r="DI221" s="574"/>
      <c r="DJ221" s="1139"/>
      <c r="DK221" s="141"/>
      <c r="DL221" s="141"/>
      <c r="DM221" s="141"/>
      <c r="DN221" s="141"/>
      <c r="DO221" s="141"/>
      <c r="DP221" s="141"/>
      <c r="DQ221" s="615"/>
      <c r="DR221" s="141"/>
      <c r="DS221" s="141"/>
      <c r="DT221" s="141"/>
      <c r="DU221" s="141"/>
      <c r="DV221" s="141"/>
      <c r="DW221" s="141"/>
      <c r="DX221" s="141"/>
      <c r="DY221" s="141"/>
      <c r="DZ221" s="800">
        <f>AVERAGE(BR221:BU221)</f>
        <v>21.53</v>
      </c>
      <c r="EA221" s="800">
        <f>AVERAGE(BV221:BY221)</f>
        <v>27.301567796610172</v>
      </c>
      <c r="EB221" s="800">
        <f>AVERAGE(BZ221:CC221)</f>
        <v>31.47</v>
      </c>
      <c r="EC221" s="1880"/>
      <c r="ED221" s="1880"/>
      <c r="EE221" s="1880"/>
      <c r="EF221" s="1880"/>
      <c r="EG221" s="1880"/>
      <c r="EH221" s="1880"/>
      <c r="EI221" s="1880"/>
      <c r="EJ221" s="1890"/>
      <c r="EK221" s="99"/>
      <c r="EL221" s="99"/>
      <c r="EM221" s="99"/>
      <c r="EN221" s="99"/>
      <c r="EO221" s="99"/>
      <c r="EP221" s="99"/>
      <c r="EQ221" s="99"/>
      <c r="ER221" s="99"/>
      <c r="ES221" s="99"/>
      <c r="ET221" s="99"/>
      <c r="EU221" s="99"/>
      <c r="EV221" s="99"/>
      <c r="EW221" s="99"/>
      <c r="EX221" s="99"/>
      <c r="EY221" s="99"/>
      <c r="EZ221" s="99"/>
      <c r="FA221" s="99"/>
      <c r="FB221" s="99"/>
      <c r="FC221" s="99"/>
      <c r="FD221" s="99"/>
      <c r="FE221" s="99"/>
      <c r="FF221" s="99"/>
      <c r="FG221" s="99"/>
      <c r="FH221" s="99"/>
      <c r="FI221" s="99"/>
      <c r="FJ221" s="99"/>
      <c r="FK221" s="99"/>
      <c r="FL221" s="99"/>
      <c r="FM221" s="99"/>
      <c r="FN221" s="99"/>
      <c r="FO221" s="99"/>
      <c r="FP221" s="99"/>
      <c r="FQ221" s="99"/>
      <c r="FR221" s="99"/>
      <c r="FS221" s="99"/>
      <c r="FT221" s="99"/>
      <c r="FU221" s="99"/>
      <c r="FV221" s="99"/>
      <c r="FW221" s="99"/>
      <c r="FX221" s="99"/>
      <c r="FY221" s="99"/>
      <c r="FZ221" s="99"/>
      <c r="GA221" s="99"/>
      <c r="GB221" s="99"/>
      <c r="GC221" s="99"/>
      <c r="GD221" s="99"/>
      <c r="GE221" s="99"/>
      <c r="GF221" s="99"/>
      <c r="GG221" s="99"/>
      <c r="GH221" s="99"/>
      <c r="GI221" s="99"/>
      <c r="GJ221" s="99"/>
      <c r="GK221" s="99"/>
      <c r="GL221" s="99"/>
      <c r="GM221" s="99"/>
      <c r="GN221" s="99"/>
      <c r="GO221" s="99"/>
      <c r="GP221" s="99"/>
      <c r="GQ221" s="99"/>
      <c r="GR221" s="99"/>
      <c r="GS221" s="99"/>
      <c r="GT221" s="99"/>
      <c r="GU221" s="99"/>
      <c r="GV221" s="99"/>
      <c r="GW221" s="99"/>
      <c r="GX221" s="99"/>
      <c r="GY221" s="99"/>
      <c r="GZ221" s="99"/>
      <c r="HA221" s="99"/>
      <c r="HB221" s="99"/>
      <c r="HC221" s="99"/>
      <c r="HD221" s="99"/>
      <c r="HE221" s="99"/>
      <c r="HF221" s="99"/>
      <c r="HG221" s="99"/>
      <c r="HH221" s="99"/>
      <c r="HI221" s="99"/>
      <c r="HJ221" s="99"/>
      <c r="HK221" s="99"/>
      <c r="HL221" s="99"/>
      <c r="HM221" s="99"/>
      <c r="HN221" s="99"/>
      <c r="HO221" s="99"/>
      <c r="HP221" s="99"/>
      <c r="HQ221" s="99"/>
      <c r="HR221" s="99"/>
      <c r="HS221" s="99"/>
      <c r="HT221" s="99"/>
      <c r="HU221" s="99"/>
      <c r="HV221" s="99"/>
      <c r="HW221" s="99"/>
    </row>
    <row r="222" spans="1:231" ht="13.5" customHeight="1">
      <c r="A222" s="4"/>
      <c r="H222" s="4"/>
      <c r="I222" s="795" t="s">
        <v>558</v>
      </c>
      <c r="J222" s="20"/>
      <c r="K222" s="20"/>
      <c r="L222" s="20"/>
      <c r="M222" s="20"/>
      <c r="N222" s="20"/>
      <c r="O222" s="20"/>
      <c r="P222" s="20"/>
      <c r="Q222" s="20"/>
      <c r="R222" s="20"/>
      <c r="S222" s="20"/>
      <c r="T222" s="20"/>
      <c r="U222" s="20"/>
      <c r="V222" s="20"/>
      <c r="W222" s="20"/>
      <c r="X222" s="20"/>
      <c r="Y222" s="20"/>
      <c r="Z222" s="20"/>
      <c r="AA222" s="20"/>
      <c r="AB222" s="20"/>
      <c r="AC222" s="20"/>
      <c r="AD222" s="20"/>
      <c r="AE222" s="20"/>
      <c r="AF222" s="20"/>
      <c r="AG222" s="20"/>
      <c r="AH222" s="20"/>
      <c r="AI222" s="20"/>
      <c r="AJ222" s="20"/>
      <c r="AK222" s="20"/>
      <c r="AL222" s="20"/>
      <c r="AM222" s="20"/>
      <c r="AN222" s="20"/>
      <c r="AO222" s="20"/>
      <c r="AP222" s="20"/>
      <c r="AQ222" s="20"/>
      <c r="AR222" s="20"/>
      <c r="AS222" s="20"/>
      <c r="AT222" s="615"/>
      <c r="AU222" s="141"/>
      <c r="AV222" s="141"/>
      <c r="AW222" s="576"/>
      <c r="AX222" s="636"/>
      <c r="AY222" s="174"/>
      <c r="AZ222" s="174"/>
      <c r="BA222" s="574"/>
      <c r="BB222" s="636"/>
      <c r="BC222" s="174"/>
      <c r="BD222" s="174"/>
      <c r="BE222" s="574"/>
      <c r="BF222" s="636"/>
      <c r="BG222" s="174"/>
      <c r="BH222" s="174"/>
      <c r="BI222" s="574"/>
      <c r="BJ222" s="636"/>
      <c r="BK222" s="174"/>
      <c r="BL222" s="174"/>
      <c r="BM222" s="574"/>
      <c r="BN222" s="734"/>
      <c r="BO222" s="755"/>
      <c r="BP222" s="755"/>
      <c r="BQ222" s="755"/>
      <c r="BR222" s="737"/>
      <c r="BS222" s="806"/>
      <c r="BT222" s="806"/>
      <c r="BU222" s="1830"/>
      <c r="BV222" s="1722">
        <f t="shared" ref="BV222:BZ222" si="383">BV221/BR221-1</f>
        <v>0.22523809523809524</v>
      </c>
      <c r="BW222" s="1722">
        <f t="shared" si="383"/>
        <v>0.32978723404255317</v>
      </c>
      <c r="BX222" s="1722">
        <f t="shared" si="383"/>
        <v>0.27200704225352124</v>
      </c>
      <c r="BY222" s="1763">
        <f t="shared" si="383"/>
        <v>0.23872334609076007</v>
      </c>
      <c r="BZ222" s="1722">
        <f t="shared" si="383"/>
        <v>0.16129032258064502</v>
      </c>
      <c r="CA222" s="1722">
        <f>CA221/BW221-1</f>
        <v>0.1333333333333333</v>
      </c>
      <c r="CB222" s="1722">
        <f>CB221/BX221-1</f>
        <v>0.1418685121107266</v>
      </c>
      <c r="CC222" s="1428">
        <v>0.18</v>
      </c>
      <c r="CD222" s="1205"/>
      <c r="CE222" s="1205"/>
      <c r="CF222" s="1205"/>
      <c r="CG222" s="1215"/>
      <c r="CH222" s="174"/>
      <c r="CI222" s="174"/>
      <c r="CJ222" s="174"/>
      <c r="CK222" s="174"/>
      <c r="CL222" s="174"/>
      <c r="CM222" s="174"/>
      <c r="CN222" s="174"/>
      <c r="CO222" s="174"/>
      <c r="CP222" s="174"/>
      <c r="CQ222" s="174"/>
      <c r="CR222" s="174"/>
      <c r="CS222" s="174"/>
      <c r="CT222" s="174"/>
      <c r="CU222" s="174"/>
      <c r="CV222" s="174"/>
      <c r="CW222" s="174"/>
      <c r="CX222" s="174"/>
      <c r="CY222" s="174"/>
      <c r="CZ222" s="174"/>
      <c r="DA222" s="174"/>
      <c r="DB222" s="174"/>
      <c r="DC222" s="174"/>
      <c r="DD222" s="174"/>
      <c r="DE222" s="174"/>
      <c r="DF222" s="174"/>
      <c r="DG222" s="174"/>
      <c r="DH222" s="174"/>
      <c r="DI222" s="574"/>
      <c r="DJ222" s="1139"/>
      <c r="DK222" s="141"/>
      <c r="DL222" s="141"/>
      <c r="DM222" s="141"/>
      <c r="DN222" s="141"/>
      <c r="DO222" s="141"/>
      <c r="DP222" s="141"/>
      <c r="DQ222" s="615"/>
      <c r="DR222" s="141"/>
      <c r="DS222" s="141"/>
      <c r="DT222" s="141"/>
      <c r="DU222" s="141"/>
      <c r="DV222" s="141"/>
      <c r="DW222" s="141"/>
      <c r="DX222" s="141"/>
      <c r="DY222" s="141"/>
      <c r="DZ222" s="141"/>
      <c r="EA222" s="1880">
        <f>EA221/DZ221-1</f>
        <v>0.26807096129169383</v>
      </c>
      <c r="EB222" s="1880">
        <f>EB221/EA221-1</f>
        <v>0.15268105606401794</v>
      </c>
      <c r="EC222" s="1880"/>
      <c r="ED222" s="1880"/>
      <c r="EE222" s="1880"/>
      <c r="EF222" s="1880"/>
      <c r="EG222" s="1880"/>
      <c r="EH222" s="1880"/>
      <c r="EI222" s="1880"/>
      <c r="EJ222" s="1890"/>
      <c r="EK222" s="99"/>
      <c r="EL222" s="99"/>
      <c r="EM222" s="99"/>
      <c r="EN222" s="99"/>
      <c r="EO222" s="99"/>
      <c r="EP222" s="99"/>
      <c r="EQ222" s="99"/>
      <c r="ER222" s="99"/>
      <c r="ES222" s="99"/>
      <c r="ET222" s="99"/>
      <c r="EU222" s="99"/>
      <c r="EV222" s="99"/>
      <c r="EW222" s="99"/>
      <c r="EX222" s="99"/>
      <c r="EY222" s="99"/>
      <c r="EZ222" s="99"/>
      <c r="FA222" s="99"/>
      <c r="FB222" s="99"/>
      <c r="FC222" s="99"/>
      <c r="FD222" s="99"/>
      <c r="FE222" s="99"/>
      <c r="FF222" s="99"/>
      <c r="FG222" s="99"/>
      <c r="FH222" s="99"/>
      <c r="FI222" s="99"/>
      <c r="FJ222" s="99"/>
      <c r="FK222" s="99"/>
      <c r="FL222" s="99"/>
      <c r="FM222" s="99"/>
      <c r="FN222" s="99"/>
      <c r="FO222" s="99"/>
      <c r="FP222" s="99"/>
      <c r="FQ222" s="99"/>
      <c r="FR222" s="99"/>
      <c r="FS222" s="99"/>
      <c r="FT222" s="99"/>
      <c r="FU222" s="99"/>
      <c r="FV222" s="99"/>
      <c r="FW222" s="99"/>
      <c r="FX222" s="99"/>
      <c r="FY222" s="99"/>
      <c r="FZ222" s="99"/>
      <c r="GA222" s="99"/>
      <c r="GB222" s="99"/>
      <c r="GC222" s="99"/>
      <c r="GD222" s="99"/>
      <c r="GE222" s="99"/>
      <c r="GF222" s="99"/>
      <c r="GG222" s="99"/>
      <c r="GH222" s="99"/>
      <c r="GI222" s="99"/>
      <c r="GJ222" s="99"/>
      <c r="GK222" s="99"/>
      <c r="GL222" s="99"/>
      <c r="GM222" s="99"/>
      <c r="GN222" s="99"/>
      <c r="GO222" s="99"/>
      <c r="GP222" s="99"/>
      <c r="GQ222" s="99"/>
      <c r="GR222" s="99"/>
      <c r="GS222" s="99"/>
      <c r="GT222" s="99"/>
      <c r="GU222" s="99"/>
      <c r="GV222" s="99"/>
      <c r="GW222" s="99"/>
      <c r="GX222" s="99"/>
      <c r="GY222" s="99"/>
      <c r="GZ222" s="99"/>
      <c r="HA222" s="99"/>
      <c r="HB222" s="99"/>
      <c r="HC222" s="99"/>
      <c r="HD222" s="99"/>
      <c r="HE222" s="99"/>
      <c r="HF222" s="99"/>
      <c r="HG222" s="99"/>
      <c r="HH222" s="99"/>
      <c r="HI222" s="99"/>
      <c r="HJ222" s="99"/>
      <c r="HK222" s="99"/>
      <c r="HL222" s="99"/>
      <c r="HM222" s="99"/>
      <c r="HN222" s="99"/>
      <c r="HO222" s="99"/>
      <c r="HP222" s="99"/>
      <c r="HQ222" s="99"/>
      <c r="HR222" s="99"/>
      <c r="HS222" s="99"/>
      <c r="HT222" s="99"/>
      <c r="HU222" s="99"/>
      <c r="HV222" s="99"/>
      <c r="HW222" s="99"/>
    </row>
    <row r="223" spans="1:231" ht="13.5" customHeight="1">
      <c r="A223" s="4"/>
      <c r="H223" s="4"/>
      <c r="I223" s="1720" t="s">
        <v>623</v>
      </c>
      <c r="J223" s="20"/>
      <c r="K223" s="20"/>
      <c r="L223" s="20"/>
      <c r="M223" s="20"/>
      <c r="N223" s="20"/>
      <c r="O223" s="20"/>
      <c r="P223" s="20"/>
      <c r="Q223" s="20"/>
      <c r="R223" s="20"/>
      <c r="S223" s="20"/>
      <c r="T223" s="20"/>
      <c r="U223" s="20"/>
      <c r="V223" s="20"/>
      <c r="W223" s="20"/>
      <c r="X223" s="20"/>
      <c r="Y223" s="20"/>
      <c r="Z223" s="20"/>
      <c r="AA223" s="20"/>
      <c r="AB223" s="20"/>
      <c r="AC223" s="20"/>
      <c r="AD223" s="20"/>
      <c r="AE223" s="20"/>
      <c r="AF223" s="20"/>
      <c r="AG223" s="20"/>
      <c r="AH223" s="20"/>
      <c r="AI223" s="20"/>
      <c r="AJ223" s="20"/>
      <c r="AK223" s="20"/>
      <c r="AL223" s="20"/>
      <c r="AM223" s="20"/>
      <c r="AN223" s="20"/>
      <c r="AO223" s="20"/>
      <c r="AP223" s="20"/>
      <c r="AQ223" s="20"/>
      <c r="AR223" s="20"/>
      <c r="AS223" s="20"/>
      <c r="AT223" s="615"/>
      <c r="AU223" s="141"/>
      <c r="AV223" s="141"/>
      <c r="AW223" s="576"/>
      <c r="AX223" s="636"/>
      <c r="AY223" s="174"/>
      <c r="AZ223" s="174"/>
      <c r="BA223" s="574"/>
      <c r="BB223" s="636"/>
      <c r="BC223" s="174"/>
      <c r="BD223" s="174"/>
      <c r="BE223" s="574"/>
      <c r="BF223" s="636"/>
      <c r="BG223" s="174"/>
      <c r="BH223" s="174"/>
      <c r="BI223" s="574"/>
      <c r="BJ223" s="636"/>
      <c r="BK223" s="174"/>
      <c r="BL223" s="174"/>
      <c r="BM223" s="574"/>
      <c r="BN223" s="734"/>
      <c r="BO223" s="755"/>
      <c r="BP223" s="755"/>
      <c r="BQ223" s="755"/>
      <c r="BR223" s="1250">
        <v>0.15</v>
      </c>
      <c r="BS223" s="1250">
        <v>0.16</v>
      </c>
      <c r="BT223" s="1250">
        <v>0.16</v>
      </c>
      <c r="BU223" s="1428">
        <v>0.16</v>
      </c>
      <c r="BV223" s="1250">
        <v>0.155</v>
      </c>
      <c r="BW223" s="1722">
        <f>BW221/BW226</f>
        <v>0.17857142857142858</v>
      </c>
      <c r="BX223" s="1250">
        <v>0.17</v>
      </c>
      <c r="BY223" s="1763">
        <f>BY221/BY226</f>
        <v>0.17554479418886199</v>
      </c>
      <c r="BZ223" s="1250">
        <v>0.18</v>
      </c>
      <c r="CA223" s="1722">
        <f>CA221/CA226</f>
        <v>0.19101123595505617</v>
      </c>
      <c r="CB223" s="1722">
        <f>CB221/CB226</f>
        <v>0.18857142857142858</v>
      </c>
      <c r="CC223" s="1763">
        <f>CC221/CC226</f>
        <v>0.19078947368421054</v>
      </c>
      <c r="CD223" s="1205"/>
      <c r="CE223" s="1205"/>
      <c r="CF223" s="1205"/>
      <c r="CG223" s="1215"/>
      <c r="CH223" s="174"/>
      <c r="CI223" s="174"/>
      <c r="CJ223" s="174"/>
      <c r="CK223" s="174"/>
      <c r="CL223" s="174"/>
      <c r="CM223" s="174"/>
      <c r="CN223" s="174"/>
      <c r="CO223" s="174"/>
      <c r="CP223" s="174"/>
      <c r="CQ223" s="174"/>
      <c r="CR223" s="174"/>
      <c r="CS223" s="174"/>
      <c r="CT223" s="174"/>
      <c r="CU223" s="174"/>
      <c r="CV223" s="174"/>
      <c r="CW223" s="174"/>
      <c r="CX223" s="174"/>
      <c r="CY223" s="174"/>
      <c r="CZ223" s="174"/>
      <c r="DA223" s="174"/>
      <c r="DB223" s="174"/>
      <c r="DC223" s="174"/>
      <c r="DD223" s="174"/>
      <c r="DE223" s="174"/>
      <c r="DF223" s="174"/>
      <c r="DG223" s="174"/>
      <c r="DH223" s="174"/>
      <c r="DI223" s="574"/>
      <c r="DJ223" s="1139"/>
      <c r="DK223" s="141"/>
      <c r="DL223" s="141"/>
      <c r="DM223" s="141"/>
      <c r="DN223" s="141"/>
      <c r="DO223" s="141"/>
      <c r="DP223" s="141"/>
      <c r="DQ223" s="615"/>
      <c r="DR223" s="141"/>
      <c r="DS223" s="141"/>
      <c r="DT223" s="141"/>
      <c r="DU223" s="141"/>
      <c r="DV223" s="141"/>
      <c r="DW223" s="141"/>
      <c r="DX223" s="141"/>
      <c r="DY223" s="141"/>
      <c r="DZ223" s="141"/>
      <c r="EA223" s="1880">
        <f>EA226/DZ226-1</f>
        <v>0.17733089579524686</v>
      </c>
      <c r="EB223" s="1880">
        <f>EB226/EA226-1</f>
        <v>4.1925465838509313E-2</v>
      </c>
      <c r="EC223" s="1880"/>
      <c r="ED223" s="1880"/>
      <c r="EE223" s="1880"/>
      <c r="EF223" s="1880"/>
      <c r="EG223" s="1880"/>
      <c r="EH223" s="1880"/>
      <c r="EI223" s="1880"/>
      <c r="EJ223" s="1890"/>
      <c r="EK223" s="99"/>
      <c r="EL223" s="99"/>
      <c r="EM223" s="99"/>
      <c r="EN223" s="99"/>
      <c r="EO223" s="99"/>
      <c r="EP223" s="99"/>
      <c r="EQ223" s="99"/>
      <c r="ER223" s="99"/>
      <c r="ES223" s="99"/>
      <c r="ET223" s="99"/>
      <c r="EU223" s="99"/>
      <c r="EV223" s="99"/>
      <c r="EW223" s="99"/>
      <c r="EX223" s="99"/>
      <c r="EY223" s="99"/>
      <c r="EZ223" s="99"/>
      <c r="FA223" s="99"/>
      <c r="FB223" s="99"/>
      <c r="FC223" s="99"/>
      <c r="FD223" s="99"/>
      <c r="FE223" s="99"/>
      <c r="FF223" s="99"/>
      <c r="FG223" s="99"/>
      <c r="FH223" s="99"/>
      <c r="FI223" s="99"/>
      <c r="FJ223" s="99"/>
      <c r="FK223" s="99"/>
      <c r="FL223" s="99"/>
      <c r="FM223" s="99"/>
      <c r="FN223" s="99"/>
      <c r="FO223" s="99"/>
      <c r="FP223" s="99"/>
      <c r="FQ223" s="99"/>
      <c r="FR223" s="99"/>
      <c r="FS223" s="99"/>
      <c r="FT223" s="99"/>
      <c r="FU223" s="99"/>
      <c r="FV223" s="99"/>
      <c r="FW223" s="99"/>
      <c r="FX223" s="99"/>
      <c r="FY223" s="99"/>
      <c r="FZ223" s="99"/>
      <c r="GA223" s="99"/>
      <c r="GB223" s="99"/>
      <c r="GC223" s="99"/>
      <c r="GD223" s="99"/>
      <c r="GE223" s="99"/>
      <c r="GF223" s="99"/>
      <c r="GG223" s="99"/>
      <c r="GH223" s="99"/>
      <c r="GI223" s="99"/>
      <c r="GJ223" s="99"/>
      <c r="GK223" s="99"/>
      <c r="GL223" s="99"/>
      <c r="GM223" s="99"/>
      <c r="GN223" s="99"/>
      <c r="GO223" s="99"/>
      <c r="GP223" s="99"/>
      <c r="GQ223" s="99"/>
      <c r="GR223" s="99"/>
      <c r="GS223" s="99"/>
      <c r="GT223" s="99"/>
      <c r="GU223" s="99"/>
      <c r="GV223" s="99"/>
      <c r="GW223" s="99"/>
      <c r="GX223" s="99"/>
      <c r="GY223" s="99"/>
      <c r="GZ223" s="99"/>
      <c r="HA223" s="99"/>
      <c r="HB223" s="99"/>
      <c r="HC223" s="99"/>
      <c r="HD223" s="99"/>
      <c r="HE223" s="99"/>
      <c r="HF223" s="99"/>
      <c r="HG223" s="99"/>
      <c r="HH223" s="99"/>
      <c r="HI223" s="99"/>
      <c r="HJ223" s="99"/>
      <c r="HK223" s="99"/>
      <c r="HL223" s="99"/>
      <c r="HM223" s="99"/>
      <c r="HN223" s="99"/>
      <c r="HO223" s="99"/>
      <c r="HP223" s="99"/>
      <c r="HQ223" s="99"/>
      <c r="HR223" s="99"/>
      <c r="HS223" s="99"/>
      <c r="HT223" s="99"/>
      <c r="HU223" s="99"/>
      <c r="HV223" s="99"/>
      <c r="HW223" s="99"/>
    </row>
    <row r="224" spans="1:231" ht="13.5" customHeight="1">
      <c r="A224" s="4"/>
      <c r="H224" s="4"/>
      <c r="I224" s="795" t="s">
        <v>625</v>
      </c>
      <c r="J224" s="20"/>
      <c r="K224" s="20"/>
      <c r="L224" s="20"/>
      <c r="M224" s="20"/>
      <c r="N224" s="20"/>
      <c r="O224" s="20"/>
      <c r="P224" s="20"/>
      <c r="Q224" s="20"/>
      <c r="R224" s="20"/>
      <c r="S224" s="20"/>
      <c r="T224" s="20"/>
      <c r="U224" s="20"/>
      <c r="V224" s="20"/>
      <c r="W224" s="20"/>
      <c r="X224" s="20"/>
      <c r="Y224" s="20"/>
      <c r="Z224" s="20"/>
      <c r="AA224" s="20"/>
      <c r="AB224" s="20"/>
      <c r="AC224" s="20"/>
      <c r="AD224" s="20"/>
      <c r="AE224" s="20"/>
      <c r="AF224" s="20"/>
      <c r="AG224" s="20"/>
      <c r="AH224" s="20"/>
      <c r="AI224" s="20"/>
      <c r="AJ224" s="20"/>
      <c r="AK224" s="20"/>
      <c r="AL224" s="20"/>
      <c r="AM224" s="20"/>
      <c r="AN224" s="20"/>
      <c r="AO224" s="20"/>
      <c r="AP224" s="20"/>
      <c r="AQ224" s="20"/>
      <c r="AR224" s="20"/>
      <c r="AS224" s="20"/>
      <c r="AT224" s="615"/>
      <c r="AU224" s="141"/>
      <c r="AV224" s="141"/>
      <c r="AW224" s="576"/>
      <c r="AX224" s="636"/>
      <c r="AY224" s="174"/>
      <c r="AZ224" s="174"/>
      <c r="BA224" s="574"/>
      <c r="BB224" s="636"/>
      <c r="BC224" s="174"/>
      <c r="BD224" s="174"/>
      <c r="BE224" s="574"/>
      <c r="BF224" s="636"/>
      <c r="BG224" s="174"/>
      <c r="BH224" s="174"/>
      <c r="BI224" s="574"/>
      <c r="BJ224" s="636"/>
      <c r="BK224" s="174"/>
      <c r="BL224" s="174"/>
      <c r="BM224" s="574"/>
      <c r="BN224" s="734"/>
      <c r="BO224" s="755"/>
      <c r="BP224" s="755"/>
      <c r="BQ224" s="755"/>
      <c r="BR224" s="1945">
        <f>BR66/BR226*BR221</f>
        <v>9.5973560500000001</v>
      </c>
      <c r="BS224" s="1946">
        <f t="shared" ref="BS224:CC224" si="384">BS66/BS226*BS221</f>
        <v>10.801031413333332</v>
      </c>
      <c r="BT224" s="1946">
        <f t="shared" si="384"/>
        <v>11.317721706666664</v>
      </c>
      <c r="BU224" s="1946">
        <f t="shared" si="384"/>
        <v>10.075627253333334</v>
      </c>
      <c r="BV224" s="1945">
        <f t="shared" si="384"/>
        <v>11.807185863333334</v>
      </c>
      <c r="BW224" s="1946">
        <f t="shared" si="384"/>
        <v>15.056495833333335</v>
      </c>
      <c r="BX224" s="1946">
        <f t="shared" si="384"/>
        <v>14.272864023333334</v>
      </c>
      <c r="BY224" s="1946">
        <f t="shared" si="384"/>
        <v>12.814836565778853</v>
      </c>
      <c r="BZ224" s="1945">
        <f t="shared" si="384"/>
        <v>14.85991332</v>
      </c>
      <c r="CA224" s="1946">
        <f t="shared" si="384"/>
        <v>16.958893172284643</v>
      </c>
      <c r="CB224" s="1946">
        <f t="shared" si="384"/>
        <v>17.269141937142859</v>
      </c>
      <c r="CC224" s="1947">
        <f t="shared" si="384"/>
        <v>16.300317074561402</v>
      </c>
      <c r="CD224" s="1205"/>
      <c r="CE224" s="1205"/>
      <c r="CF224" s="1205"/>
      <c r="CG224" s="1215"/>
      <c r="CH224" s="174"/>
      <c r="CI224" s="174"/>
      <c r="CJ224" s="174"/>
      <c r="CK224" s="174"/>
      <c r="CL224" s="174"/>
      <c r="CM224" s="174"/>
      <c r="CN224" s="174"/>
      <c r="CO224" s="174"/>
      <c r="CP224" s="174"/>
      <c r="CQ224" s="174"/>
      <c r="CR224" s="174"/>
      <c r="CS224" s="174"/>
      <c r="CT224" s="174"/>
      <c r="CU224" s="174"/>
      <c r="CV224" s="174"/>
      <c r="CW224" s="174"/>
      <c r="CX224" s="174"/>
      <c r="CY224" s="174"/>
      <c r="CZ224" s="174"/>
      <c r="DA224" s="174"/>
      <c r="DB224" s="174"/>
      <c r="DC224" s="174"/>
      <c r="DD224" s="174"/>
      <c r="DE224" s="174"/>
      <c r="DF224" s="174"/>
      <c r="DG224" s="174"/>
      <c r="DH224" s="174"/>
      <c r="DI224" s="574"/>
      <c r="DJ224" s="1139"/>
      <c r="DK224" s="141"/>
      <c r="DL224" s="141"/>
      <c r="DM224" s="141"/>
      <c r="DN224" s="141"/>
      <c r="DO224" s="141"/>
      <c r="DP224" s="141"/>
      <c r="DQ224" s="615"/>
      <c r="DR224" s="141"/>
      <c r="DS224" s="141"/>
      <c r="DT224" s="141"/>
      <c r="DU224" s="141"/>
      <c r="DV224" s="141"/>
      <c r="DW224" s="141"/>
      <c r="DX224" s="141"/>
      <c r="DY224" s="141"/>
      <c r="DZ224" s="1247">
        <f t="shared" ref="DZ224:EB224" si="385">DZ66/DZ226*DZ221</f>
        <v>10.438202585063983</v>
      </c>
      <c r="EA224" s="1247">
        <f t="shared" si="385"/>
        <v>13.457899692552925</v>
      </c>
      <c r="EB224" s="1247">
        <f t="shared" si="385"/>
        <v>16.337891816900147</v>
      </c>
      <c r="EC224" s="1880"/>
      <c r="ED224" s="1880"/>
      <c r="EE224" s="1880"/>
      <c r="EF224" s="1880"/>
      <c r="EG224" s="1880"/>
      <c r="EH224" s="1880"/>
      <c r="EI224" s="1880"/>
      <c r="EJ224" s="1890"/>
      <c r="EK224" s="99"/>
      <c r="EL224" s="99"/>
      <c r="EM224" s="99"/>
      <c r="EN224" s="99"/>
      <c r="EO224" s="99"/>
      <c r="EP224" s="99"/>
      <c r="EQ224" s="99"/>
      <c r="ER224" s="99"/>
      <c r="ES224" s="99"/>
      <c r="ET224" s="99"/>
      <c r="EU224" s="99"/>
      <c r="EV224" s="99"/>
      <c r="EW224" s="99"/>
      <c r="EX224" s="99"/>
      <c r="EY224" s="99"/>
      <c r="EZ224" s="99"/>
      <c r="FA224" s="99"/>
      <c r="FB224" s="99"/>
      <c r="FC224" s="99"/>
      <c r="FD224" s="99"/>
      <c r="FE224" s="99"/>
      <c r="FF224" s="99"/>
      <c r="FG224" s="99"/>
      <c r="FH224" s="99"/>
      <c r="FI224" s="99"/>
      <c r="FJ224" s="99"/>
      <c r="FK224" s="99"/>
      <c r="FL224" s="99"/>
      <c r="FM224" s="99"/>
      <c r="FN224" s="99"/>
      <c r="FO224" s="99"/>
      <c r="FP224" s="99"/>
      <c r="FQ224" s="99"/>
      <c r="FR224" s="99"/>
      <c r="FS224" s="99"/>
      <c r="FT224" s="99"/>
      <c r="FU224" s="99"/>
      <c r="FV224" s="99"/>
      <c r="FW224" s="99"/>
      <c r="FX224" s="99"/>
      <c r="FY224" s="99"/>
      <c r="FZ224" s="99"/>
      <c r="GA224" s="99"/>
      <c r="GB224" s="99"/>
      <c r="GC224" s="99"/>
      <c r="GD224" s="99"/>
      <c r="GE224" s="99"/>
      <c r="GF224" s="99"/>
      <c r="GG224" s="99"/>
      <c r="GH224" s="99"/>
      <c r="GI224" s="99"/>
      <c r="GJ224" s="99"/>
      <c r="GK224" s="99"/>
      <c r="GL224" s="99"/>
      <c r="GM224" s="99"/>
      <c r="GN224" s="99"/>
      <c r="GO224" s="99"/>
      <c r="GP224" s="99"/>
      <c r="GQ224" s="99"/>
      <c r="GR224" s="99"/>
      <c r="GS224" s="99"/>
      <c r="GT224" s="99"/>
      <c r="GU224" s="99"/>
      <c r="GV224" s="99"/>
      <c r="GW224" s="99"/>
      <c r="GX224" s="99"/>
      <c r="GY224" s="99"/>
      <c r="GZ224" s="99"/>
      <c r="HA224" s="99"/>
      <c r="HB224" s="99"/>
      <c r="HC224" s="99"/>
      <c r="HD224" s="99"/>
      <c r="HE224" s="99"/>
      <c r="HF224" s="99"/>
      <c r="HG224" s="99"/>
      <c r="HH224" s="99"/>
      <c r="HI224" s="99"/>
      <c r="HJ224" s="99"/>
      <c r="HK224" s="99"/>
      <c r="HL224" s="99"/>
      <c r="HM224" s="99"/>
      <c r="HN224" s="99"/>
      <c r="HO224" s="99"/>
      <c r="HP224" s="99"/>
      <c r="HQ224" s="99"/>
      <c r="HR224" s="99"/>
      <c r="HS224" s="99"/>
      <c r="HT224" s="99"/>
      <c r="HU224" s="99"/>
      <c r="HV224" s="99"/>
      <c r="HW224" s="99"/>
    </row>
    <row r="225" spans="1:231" ht="13.5" customHeight="1">
      <c r="A225" s="4"/>
      <c r="H225" s="4"/>
      <c r="I225" s="795"/>
      <c r="J225" s="20"/>
      <c r="K225" s="20"/>
      <c r="L225" s="20"/>
      <c r="M225" s="20"/>
      <c r="N225" s="20"/>
      <c r="O225" s="20"/>
      <c r="P225" s="20"/>
      <c r="Q225" s="20"/>
      <c r="R225" s="20"/>
      <c r="S225" s="20"/>
      <c r="T225" s="20"/>
      <c r="U225" s="20"/>
      <c r="V225" s="20"/>
      <c r="W225" s="20"/>
      <c r="X225" s="20"/>
      <c r="Y225" s="20"/>
      <c r="Z225" s="20"/>
      <c r="AA225" s="20"/>
      <c r="AB225" s="20"/>
      <c r="AC225" s="20"/>
      <c r="AD225" s="20"/>
      <c r="AE225" s="20"/>
      <c r="AF225" s="20"/>
      <c r="AG225" s="20"/>
      <c r="AH225" s="20"/>
      <c r="AI225" s="20"/>
      <c r="AJ225" s="20"/>
      <c r="AK225" s="20"/>
      <c r="AL225" s="20"/>
      <c r="AM225" s="20"/>
      <c r="AN225" s="20"/>
      <c r="AO225" s="20"/>
      <c r="AP225" s="20"/>
      <c r="AQ225" s="20"/>
      <c r="AR225" s="20"/>
      <c r="AS225" s="20"/>
      <c r="AT225" s="615"/>
      <c r="AU225" s="141"/>
      <c r="AV225" s="141"/>
      <c r="AW225" s="576"/>
      <c r="AX225" s="636"/>
      <c r="AY225" s="174"/>
      <c r="AZ225" s="174"/>
      <c r="BA225" s="574"/>
      <c r="BB225" s="636"/>
      <c r="BC225" s="174"/>
      <c r="BD225" s="174"/>
      <c r="BE225" s="574"/>
      <c r="BF225" s="636"/>
      <c r="BG225" s="174"/>
      <c r="BH225" s="174"/>
      <c r="BI225" s="574"/>
      <c r="BJ225" s="636"/>
      <c r="BK225" s="174"/>
      <c r="BL225" s="174"/>
      <c r="BM225" s="574"/>
      <c r="BN225" s="734"/>
      <c r="BO225" s="755"/>
      <c r="BP225" s="755"/>
      <c r="BQ225" s="755"/>
      <c r="BR225" s="1573"/>
      <c r="BS225" s="806"/>
      <c r="BT225" s="806"/>
      <c r="BU225" s="1830"/>
      <c r="BV225" s="1205"/>
      <c r="BW225" s="1205"/>
      <c r="BX225" s="1205"/>
      <c r="BY225" s="1215"/>
      <c r="BZ225" s="1205"/>
      <c r="CA225" s="1479"/>
      <c r="CB225" s="1479"/>
      <c r="CC225" s="1428"/>
      <c r="CD225" s="1205"/>
      <c r="CE225" s="1205"/>
      <c r="CF225" s="1205"/>
      <c r="CG225" s="1215"/>
      <c r="CH225" s="174"/>
      <c r="CI225" s="174"/>
      <c r="CJ225" s="174"/>
      <c r="CK225" s="174"/>
      <c r="CL225" s="174"/>
      <c r="CM225" s="174"/>
      <c r="CN225" s="174"/>
      <c r="CO225" s="174"/>
      <c r="CP225" s="174"/>
      <c r="CQ225" s="174"/>
      <c r="CR225" s="174"/>
      <c r="CS225" s="174"/>
      <c r="CT225" s="174"/>
      <c r="CU225" s="174"/>
      <c r="CV225" s="174"/>
      <c r="CW225" s="174"/>
      <c r="CX225" s="174"/>
      <c r="CY225" s="174"/>
      <c r="CZ225" s="174"/>
      <c r="DA225" s="174"/>
      <c r="DB225" s="174"/>
      <c r="DC225" s="174"/>
      <c r="DD225" s="174"/>
      <c r="DE225" s="174"/>
      <c r="DF225" s="174"/>
      <c r="DG225" s="174"/>
      <c r="DH225" s="174"/>
      <c r="DI225" s="574"/>
      <c r="DJ225" s="1139"/>
      <c r="DK225" s="141"/>
      <c r="DL225" s="141"/>
      <c r="DM225" s="141"/>
      <c r="DN225" s="141"/>
      <c r="DO225" s="141"/>
      <c r="DP225" s="141"/>
      <c r="DQ225" s="615"/>
      <c r="DR225" s="141"/>
      <c r="DS225" s="141"/>
      <c r="DT225" s="141"/>
      <c r="DU225" s="141"/>
      <c r="DV225" s="141"/>
      <c r="DW225" s="141"/>
      <c r="DX225" s="141"/>
      <c r="DY225" s="141"/>
      <c r="DZ225" s="141"/>
      <c r="EA225" s="141"/>
      <c r="EB225" s="141"/>
      <c r="EC225" s="1880"/>
      <c r="ED225" s="1880"/>
      <c r="EE225" s="1880"/>
      <c r="EF225" s="1880"/>
      <c r="EG225" s="1880"/>
      <c r="EH225" s="1880"/>
      <c r="EI225" s="1880"/>
      <c r="EJ225" s="1890"/>
      <c r="EK225" s="99"/>
      <c r="EL225" s="99"/>
      <c r="EM225" s="99"/>
      <c r="EN225" s="99"/>
      <c r="EO225" s="99"/>
      <c r="EP225" s="99"/>
      <c r="EQ225" s="99"/>
      <c r="ER225" s="99"/>
      <c r="ES225" s="99"/>
      <c r="ET225" s="99"/>
      <c r="EU225" s="99"/>
      <c r="EV225" s="99"/>
      <c r="EW225" s="99"/>
      <c r="EX225" s="99"/>
      <c r="EY225" s="99"/>
      <c r="EZ225" s="99"/>
      <c r="FA225" s="99"/>
      <c r="FB225" s="99"/>
      <c r="FC225" s="99"/>
      <c r="FD225" s="99"/>
      <c r="FE225" s="99"/>
      <c r="FF225" s="99"/>
      <c r="FG225" s="99"/>
      <c r="FH225" s="99"/>
      <c r="FI225" s="99"/>
      <c r="FJ225" s="99"/>
      <c r="FK225" s="99"/>
      <c r="FL225" s="99"/>
      <c r="FM225" s="99"/>
      <c r="FN225" s="99"/>
      <c r="FO225" s="99"/>
      <c r="FP225" s="99"/>
      <c r="FQ225" s="99"/>
      <c r="FR225" s="99"/>
      <c r="FS225" s="99"/>
      <c r="FT225" s="99"/>
      <c r="FU225" s="99"/>
      <c r="FV225" s="99"/>
      <c r="FW225" s="99"/>
      <c r="FX225" s="99"/>
      <c r="FY225" s="99"/>
      <c r="FZ225" s="99"/>
      <c r="GA225" s="99"/>
      <c r="GB225" s="99"/>
      <c r="GC225" s="99"/>
      <c r="GD225" s="99"/>
      <c r="GE225" s="99"/>
      <c r="GF225" s="99"/>
      <c r="GG225" s="99"/>
      <c r="GH225" s="99"/>
      <c r="GI225" s="99"/>
      <c r="GJ225" s="99"/>
      <c r="GK225" s="99"/>
      <c r="GL225" s="99"/>
      <c r="GM225" s="99"/>
      <c r="GN225" s="99"/>
      <c r="GO225" s="99"/>
      <c r="GP225" s="99"/>
      <c r="GQ225" s="99"/>
      <c r="GR225" s="99"/>
      <c r="GS225" s="99"/>
      <c r="GT225" s="99"/>
      <c r="GU225" s="99"/>
      <c r="GV225" s="99"/>
      <c r="GW225" s="99"/>
      <c r="GX225" s="99"/>
      <c r="GY225" s="99"/>
      <c r="GZ225" s="99"/>
      <c r="HA225" s="99"/>
      <c r="HB225" s="99"/>
      <c r="HC225" s="99"/>
      <c r="HD225" s="99"/>
      <c r="HE225" s="99"/>
      <c r="HF225" s="99"/>
      <c r="HG225" s="99"/>
      <c r="HH225" s="99"/>
      <c r="HI225" s="99"/>
      <c r="HJ225" s="99"/>
      <c r="HK225" s="99"/>
      <c r="HL225" s="99"/>
      <c r="HM225" s="99"/>
      <c r="HN225" s="99"/>
      <c r="HO225" s="99"/>
      <c r="HP225" s="99"/>
      <c r="HQ225" s="99"/>
      <c r="HR225" s="99"/>
      <c r="HS225" s="99"/>
      <c r="HT225" s="99"/>
      <c r="HU225" s="99"/>
      <c r="HV225" s="99"/>
      <c r="HW225" s="99"/>
    </row>
    <row r="226" spans="1:231" ht="13.5" customHeight="1">
      <c r="A226" s="4"/>
      <c r="H226" s="4"/>
      <c r="I226" s="795" t="s">
        <v>624</v>
      </c>
      <c r="J226" s="20"/>
      <c r="K226" s="20"/>
      <c r="L226" s="20"/>
      <c r="M226" s="20"/>
      <c r="N226" s="20"/>
      <c r="O226" s="20"/>
      <c r="P226" s="20"/>
      <c r="Q226" s="20"/>
      <c r="R226" s="20"/>
      <c r="S226" s="20"/>
      <c r="T226" s="20"/>
      <c r="U226" s="20"/>
      <c r="V226" s="20"/>
      <c r="W226" s="20"/>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615"/>
      <c r="AU226" s="141"/>
      <c r="AV226" s="141"/>
      <c r="AW226" s="576"/>
      <c r="AX226" s="636"/>
      <c r="AY226" s="174"/>
      <c r="AZ226" s="174"/>
      <c r="BA226" s="574"/>
      <c r="BB226" s="636"/>
      <c r="BC226" s="174"/>
      <c r="BD226" s="174"/>
      <c r="BE226" s="574"/>
      <c r="BF226" s="636"/>
      <c r="BG226" s="174"/>
      <c r="BH226" s="174"/>
      <c r="BI226" s="574"/>
      <c r="BJ226" s="636"/>
      <c r="BK226" s="174"/>
      <c r="BL226" s="174"/>
      <c r="BM226" s="574"/>
      <c r="BN226" s="734"/>
      <c r="BO226" s="755"/>
      <c r="BP226" s="755"/>
      <c r="BQ226" s="755"/>
      <c r="BR226" s="1479">
        <v>140</v>
      </c>
      <c r="BS226" s="1479">
        <v>141</v>
      </c>
      <c r="BT226" s="1479">
        <v>142</v>
      </c>
      <c r="BU226" s="1944">
        <v>124</v>
      </c>
      <c r="BV226" s="1479">
        <v>166</v>
      </c>
      <c r="BW226" s="1479">
        <v>168</v>
      </c>
      <c r="BX226" s="1479">
        <v>170</v>
      </c>
      <c r="BY226" s="1944">
        <v>140</v>
      </c>
      <c r="BZ226" s="1479">
        <v>166</v>
      </c>
      <c r="CA226" s="1479">
        <v>178</v>
      </c>
      <c r="CB226" s="1479">
        <v>175</v>
      </c>
      <c r="CC226" s="1944">
        <v>152</v>
      </c>
      <c r="CD226" s="1205"/>
      <c r="CE226" s="1205"/>
      <c r="CF226" s="1205"/>
      <c r="CG226" s="1215"/>
      <c r="CH226" s="174"/>
      <c r="CI226" s="174"/>
      <c r="CJ226" s="174"/>
      <c r="CK226" s="174"/>
      <c r="CL226" s="174"/>
      <c r="CM226" s="174"/>
      <c r="CN226" s="174"/>
      <c r="CO226" s="174"/>
      <c r="CP226" s="174"/>
      <c r="CQ226" s="174"/>
      <c r="CR226" s="174"/>
      <c r="CS226" s="174"/>
      <c r="CT226" s="174"/>
      <c r="CU226" s="174"/>
      <c r="CV226" s="174"/>
      <c r="CW226" s="174"/>
      <c r="CX226" s="174"/>
      <c r="CY226" s="174"/>
      <c r="CZ226" s="174"/>
      <c r="DA226" s="174"/>
      <c r="DB226" s="174"/>
      <c r="DC226" s="174"/>
      <c r="DD226" s="174"/>
      <c r="DE226" s="174"/>
      <c r="DF226" s="174"/>
      <c r="DG226" s="174"/>
      <c r="DH226" s="174"/>
      <c r="DI226" s="574"/>
      <c r="DJ226" s="1139"/>
      <c r="DK226" s="141"/>
      <c r="DL226" s="141"/>
      <c r="DM226" s="141"/>
      <c r="DN226" s="141"/>
      <c r="DO226" s="141"/>
      <c r="DP226" s="141"/>
      <c r="DQ226" s="615"/>
      <c r="DR226" s="141"/>
      <c r="DS226" s="141"/>
      <c r="DT226" s="141"/>
      <c r="DU226" s="141"/>
      <c r="DV226" s="141"/>
      <c r="DW226" s="141"/>
      <c r="DX226" s="141"/>
      <c r="DY226" s="141"/>
      <c r="DZ226" s="800">
        <f>AVERAGE(BR226:BU226)</f>
        <v>136.75</v>
      </c>
      <c r="EA226" s="800">
        <f>AVERAGE(BV226:BY226)</f>
        <v>161</v>
      </c>
      <c r="EB226" s="800">
        <f>AVERAGE(BZ226:CC226)</f>
        <v>167.75</v>
      </c>
      <c r="EC226" s="1880"/>
      <c r="ED226" s="1880"/>
      <c r="EE226" s="1880"/>
      <c r="EF226" s="1880"/>
      <c r="EG226" s="1880"/>
      <c r="EH226" s="1880"/>
      <c r="EI226" s="1880"/>
      <c r="EJ226" s="1890"/>
      <c r="EK226" s="99"/>
      <c r="EL226" s="99"/>
      <c r="EM226" s="99"/>
      <c r="EN226" s="99"/>
      <c r="EO226" s="99"/>
      <c r="EP226" s="99"/>
      <c r="EQ226" s="99"/>
      <c r="ER226" s="99"/>
      <c r="ES226" s="99"/>
      <c r="ET226" s="99"/>
      <c r="EU226" s="99"/>
      <c r="EV226" s="99"/>
      <c r="EW226" s="99"/>
      <c r="EX226" s="99"/>
      <c r="EY226" s="99"/>
      <c r="EZ226" s="99"/>
      <c r="FA226" s="99"/>
      <c r="FB226" s="99"/>
      <c r="FC226" s="99"/>
      <c r="FD226" s="99"/>
      <c r="FE226" s="99"/>
      <c r="FF226" s="99"/>
      <c r="FG226" s="99"/>
      <c r="FH226" s="99"/>
      <c r="FI226" s="99"/>
      <c r="FJ226" s="99"/>
      <c r="FK226" s="99"/>
      <c r="FL226" s="99"/>
      <c r="FM226" s="99"/>
      <c r="FN226" s="99"/>
      <c r="FO226" s="99"/>
      <c r="FP226" s="99"/>
      <c r="FQ226" s="99"/>
      <c r="FR226" s="99"/>
      <c r="FS226" s="99"/>
      <c r="FT226" s="99"/>
      <c r="FU226" s="99"/>
      <c r="FV226" s="99"/>
      <c r="FW226" s="99"/>
      <c r="FX226" s="99"/>
      <c r="FY226" s="99"/>
      <c r="FZ226" s="99"/>
      <c r="GA226" s="99"/>
      <c r="GB226" s="99"/>
      <c r="GC226" s="99"/>
      <c r="GD226" s="99"/>
      <c r="GE226" s="99"/>
      <c r="GF226" s="99"/>
      <c r="GG226" s="99"/>
      <c r="GH226" s="99"/>
      <c r="GI226" s="99"/>
      <c r="GJ226" s="99"/>
      <c r="GK226" s="99"/>
      <c r="GL226" s="99"/>
      <c r="GM226" s="99"/>
      <c r="GN226" s="99"/>
      <c r="GO226" s="99"/>
      <c r="GP226" s="99"/>
      <c r="GQ226" s="99"/>
      <c r="GR226" s="99"/>
      <c r="GS226" s="99"/>
      <c r="GT226" s="99"/>
      <c r="GU226" s="99"/>
      <c r="GV226" s="99"/>
      <c r="GW226" s="99"/>
      <c r="GX226" s="99"/>
      <c r="GY226" s="99"/>
      <c r="GZ226" s="99"/>
      <c r="HA226" s="99"/>
      <c r="HB226" s="99"/>
      <c r="HC226" s="99"/>
      <c r="HD226" s="99"/>
      <c r="HE226" s="99"/>
      <c r="HF226" s="99"/>
      <c r="HG226" s="99"/>
      <c r="HH226" s="99"/>
      <c r="HI226" s="99"/>
      <c r="HJ226" s="99"/>
      <c r="HK226" s="99"/>
      <c r="HL226" s="99"/>
      <c r="HM226" s="99"/>
      <c r="HN226" s="99"/>
      <c r="HO226" s="99"/>
      <c r="HP226" s="99"/>
      <c r="HQ226" s="99"/>
      <c r="HR226" s="99"/>
      <c r="HS226" s="99"/>
      <c r="HT226" s="99"/>
      <c r="HU226" s="99"/>
      <c r="HV226" s="99"/>
      <c r="HW226" s="99"/>
    </row>
    <row r="227" spans="1:231" ht="13.5" customHeight="1">
      <c r="A227" s="4"/>
      <c r="H227" s="4"/>
      <c r="I227" s="795"/>
      <c r="J227" s="20"/>
      <c r="K227" s="20"/>
      <c r="L227" s="20"/>
      <c r="M227" s="20"/>
      <c r="N227" s="20"/>
      <c r="O227" s="20"/>
      <c r="P227" s="20"/>
      <c r="Q227" s="20"/>
      <c r="R227" s="20"/>
      <c r="S227" s="20"/>
      <c r="T227" s="20"/>
      <c r="U227" s="20"/>
      <c r="V227" s="20"/>
      <c r="W227" s="20"/>
      <c r="X227" s="20"/>
      <c r="Y227" s="20"/>
      <c r="Z227" s="20"/>
      <c r="AA227" s="20"/>
      <c r="AB227" s="20"/>
      <c r="AC227" s="20"/>
      <c r="AD227" s="20"/>
      <c r="AE227" s="20"/>
      <c r="AF227" s="20"/>
      <c r="AG227" s="20"/>
      <c r="AH227" s="20"/>
      <c r="AI227" s="20"/>
      <c r="AJ227" s="20"/>
      <c r="AK227" s="20"/>
      <c r="AL227" s="20"/>
      <c r="AM227" s="20"/>
      <c r="AN227" s="20"/>
      <c r="AO227" s="20"/>
      <c r="AP227" s="20"/>
      <c r="AQ227" s="20"/>
      <c r="AR227" s="20"/>
      <c r="AS227" s="20"/>
      <c r="AT227" s="615"/>
      <c r="AU227" s="141"/>
      <c r="AV227" s="141"/>
      <c r="AW227" s="576"/>
      <c r="AX227" s="636"/>
      <c r="AY227" s="174"/>
      <c r="AZ227" s="174"/>
      <c r="BA227" s="574"/>
      <c r="BB227" s="636"/>
      <c r="BC227" s="174"/>
      <c r="BD227" s="174"/>
      <c r="BE227" s="574"/>
      <c r="BF227" s="636"/>
      <c r="BG227" s="174"/>
      <c r="BH227" s="174"/>
      <c r="BI227" s="574"/>
      <c r="BJ227" s="636"/>
      <c r="BK227" s="174"/>
      <c r="BL227" s="174"/>
      <c r="BM227" s="574"/>
      <c r="BN227" s="734"/>
      <c r="BO227" s="755"/>
      <c r="BP227" s="755"/>
      <c r="BQ227" s="755"/>
      <c r="BR227" s="1479"/>
      <c r="BS227" s="1479"/>
      <c r="BT227" s="1479"/>
      <c r="BU227" s="1944"/>
      <c r="BV227" s="1479"/>
      <c r="BW227" s="1479"/>
      <c r="BX227" s="1479"/>
      <c r="BY227" s="1944"/>
      <c r="BZ227" s="1479"/>
      <c r="CA227" s="1479"/>
      <c r="CB227" s="1479"/>
      <c r="CC227" s="1944"/>
      <c r="CD227" s="1205"/>
      <c r="CE227" s="1205"/>
      <c r="CF227" s="1205"/>
      <c r="CG227" s="1215"/>
      <c r="CH227" s="174"/>
      <c r="CI227" s="174"/>
      <c r="CJ227" s="174"/>
      <c r="CK227" s="174"/>
      <c r="CL227" s="174"/>
      <c r="CM227" s="174"/>
      <c r="CN227" s="174"/>
      <c r="CO227" s="174"/>
      <c r="CP227" s="174"/>
      <c r="CQ227" s="174"/>
      <c r="CR227" s="174"/>
      <c r="CS227" s="174"/>
      <c r="CT227" s="174"/>
      <c r="CU227" s="174"/>
      <c r="CV227" s="174"/>
      <c r="CW227" s="174"/>
      <c r="CX227" s="174"/>
      <c r="CY227" s="174"/>
      <c r="CZ227" s="174"/>
      <c r="DA227" s="174"/>
      <c r="DB227" s="174"/>
      <c r="DC227" s="174"/>
      <c r="DD227" s="174"/>
      <c r="DE227" s="174"/>
      <c r="DF227" s="174"/>
      <c r="DG227" s="174"/>
      <c r="DH227" s="174"/>
      <c r="DI227" s="574"/>
      <c r="DJ227" s="1139"/>
      <c r="DK227" s="141"/>
      <c r="DL227" s="141"/>
      <c r="DM227" s="141"/>
      <c r="DN227" s="141"/>
      <c r="DO227" s="141"/>
      <c r="DP227" s="141"/>
      <c r="DQ227" s="615"/>
      <c r="DR227" s="141"/>
      <c r="DS227" s="141"/>
      <c r="DT227" s="141"/>
      <c r="DU227" s="141"/>
      <c r="DV227" s="141"/>
      <c r="DW227" s="141"/>
      <c r="DX227" s="141"/>
      <c r="DY227" s="141"/>
      <c r="DZ227" s="800"/>
      <c r="EA227" s="800"/>
      <c r="EB227" s="800"/>
      <c r="EC227" s="1880"/>
      <c r="ED227" s="1880"/>
      <c r="EE227" s="1880"/>
      <c r="EF227" s="1880"/>
      <c r="EG227" s="1880"/>
      <c r="EH227" s="1880"/>
      <c r="EI227" s="1880"/>
      <c r="EJ227" s="1890"/>
      <c r="EK227" s="99"/>
      <c r="EL227" s="99"/>
      <c r="EM227" s="99"/>
      <c r="EN227" s="99"/>
      <c r="EO227" s="99"/>
      <c r="EP227" s="99"/>
      <c r="EQ227" s="99"/>
      <c r="ER227" s="99"/>
      <c r="ES227" s="99"/>
      <c r="ET227" s="99"/>
      <c r="EU227" s="99"/>
      <c r="EV227" s="99"/>
      <c r="EW227" s="99"/>
      <c r="EX227" s="99"/>
      <c r="EY227" s="99"/>
      <c r="EZ227" s="99"/>
      <c r="FA227" s="99"/>
      <c r="FB227" s="99"/>
      <c r="FC227" s="99"/>
      <c r="FD227" s="99"/>
      <c r="FE227" s="99"/>
      <c r="FF227" s="99"/>
      <c r="FG227" s="99"/>
      <c r="FH227" s="99"/>
      <c r="FI227" s="99"/>
      <c r="FJ227" s="99"/>
      <c r="FK227" s="99"/>
      <c r="FL227" s="99"/>
      <c r="FM227" s="99"/>
      <c r="FN227" s="99"/>
      <c r="FO227" s="99"/>
      <c r="FP227" s="99"/>
      <c r="FQ227" s="99"/>
      <c r="FR227" s="99"/>
      <c r="FS227" s="99"/>
      <c r="FT227" s="99"/>
      <c r="FU227" s="99"/>
      <c r="FV227" s="99"/>
      <c r="FW227" s="99"/>
      <c r="FX227" s="99"/>
      <c r="FY227" s="99"/>
      <c r="FZ227" s="99"/>
      <c r="GA227" s="99"/>
      <c r="GB227" s="99"/>
      <c r="GC227" s="99"/>
      <c r="GD227" s="99"/>
      <c r="GE227" s="99"/>
      <c r="GF227" s="99"/>
      <c r="GG227" s="99"/>
      <c r="GH227" s="99"/>
      <c r="GI227" s="99"/>
      <c r="GJ227" s="99"/>
      <c r="GK227" s="99"/>
      <c r="GL227" s="99"/>
      <c r="GM227" s="99"/>
      <c r="GN227" s="99"/>
      <c r="GO227" s="99"/>
      <c r="GP227" s="99"/>
      <c r="GQ227" s="99"/>
      <c r="GR227" s="99"/>
      <c r="GS227" s="99"/>
      <c r="GT227" s="99"/>
      <c r="GU227" s="99"/>
      <c r="GV227" s="99"/>
      <c r="GW227" s="99"/>
      <c r="GX227" s="99"/>
      <c r="GY227" s="99"/>
      <c r="GZ227" s="99"/>
      <c r="HA227" s="99"/>
      <c r="HB227" s="99"/>
      <c r="HC227" s="99"/>
      <c r="HD227" s="99"/>
      <c r="HE227" s="99"/>
      <c r="HF227" s="99"/>
      <c r="HG227" s="99"/>
      <c r="HH227" s="99"/>
      <c r="HI227" s="99"/>
      <c r="HJ227" s="99"/>
      <c r="HK227" s="99"/>
      <c r="HL227" s="99"/>
      <c r="HM227" s="99"/>
      <c r="HN227" s="99"/>
      <c r="HO227" s="99"/>
      <c r="HP227" s="99"/>
      <c r="HQ227" s="99"/>
      <c r="HR227" s="99"/>
      <c r="HS227" s="99"/>
      <c r="HT227" s="99"/>
      <c r="HU227" s="99"/>
      <c r="HV227" s="99"/>
      <c r="HW227" s="99"/>
    </row>
    <row r="228" spans="1:231" ht="13.5" customHeight="1">
      <c r="A228" s="4"/>
      <c r="H228" s="4"/>
      <c r="I228" s="1721"/>
      <c r="J228" s="20"/>
      <c r="K228" s="20"/>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615"/>
      <c r="AU228" s="141"/>
      <c r="AV228" s="141"/>
      <c r="AW228" s="576"/>
      <c r="AX228" s="636"/>
      <c r="AY228" s="174"/>
      <c r="AZ228" s="174"/>
      <c r="BA228" s="574"/>
      <c r="BB228" s="636"/>
      <c r="BC228" s="174"/>
      <c r="BD228" s="174"/>
      <c r="BE228" s="574"/>
      <c r="BF228" s="636"/>
      <c r="BG228" s="174"/>
      <c r="BH228" s="174"/>
      <c r="BI228" s="574"/>
      <c r="BJ228" s="636"/>
      <c r="BK228" s="174"/>
      <c r="BL228" s="174"/>
      <c r="BM228" s="574"/>
      <c r="BN228" s="734"/>
      <c r="BO228" s="755"/>
      <c r="BP228" s="755"/>
      <c r="BQ228" s="755"/>
      <c r="BR228" s="737"/>
      <c r="BS228" s="806"/>
      <c r="BT228" s="806"/>
      <c r="BU228" s="1830"/>
      <c r="BV228" s="1205"/>
      <c r="BW228" s="1205"/>
      <c r="BX228" s="1205"/>
      <c r="BY228" s="1215"/>
      <c r="BZ228" s="1205"/>
      <c r="CA228" s="1205"/>
      <c r="CB228" s="1205"/>
      <c r="CC228" s="1215"/>
      <c r="CD228" s="1205"/>
      <c r="CE228" s="1205"/>
      <c r="CF228" s="1205"/>
      <c r="CG228" s="1215"/>
      <c r="CH228" s="174"/>
      <c r="CI228" s="174"/>
      <c r="CJ228" s="174"/>
      <c r="CK228" s="174"/>
      <c r="CL228" s="174"/>
      <c r="CM228" s="174"/>
      <c r="CN228" s="174"/>
      <c r="CO228" s="174"/>
      <c r="CP228" s="174"/>
      <c r="CQ228" s="174"/>
      <c r="CR228" s="174"/>
      <c r="CS228" s="174"/>
      <c r="CT228" s="174"/>
      <c r="CU228" s="174"/>
      <c r="CV228" s="174"/>
      <c r="CW228" s="174"/>
      <c r="CX228" s="174"/>
      <c r="CY228" s="174"/>
      <c r="CZ228" s="174"/>
      <c r="DA228" s="174"/>
      <c r="DB228" s="174"/>
      <c r="DC228" s="174"/>
      <c r="DD228" s="174"/>
      <c r="DE228" s="174"/>
      <c r="DF228" s="174"/>
      <c r="DG228" s="174"/>
      <c r="DH228" s="174"/>
      <c r="DI228" s="574"/>
      <c r="DJ228" s="1139"/>
      <c r="DK228" s="141"/>
      <c r="DL228" s="141"/>
      <c r="DM228" s="141"/>
      <c r="DN228" s="141"/>
      <c r="DO228" s="141"/>
      <c r="DP228" s="141"/>
      <c r="DQ228" s="615"/>
      <c r="DR228" s="141"/>
      <c r="DS228" s="141"/>
      <c r="DT228" s="141"/>
      <c r="DU228" s="141"/>
      <c r="DV228" s="141"/>
      <c r="DW228" s="141"/>
      <c r="DX228" s="141"/>
      <c r="DY228" s="141"/>
      <c r="DZ228" s="141"/>
      <c r="EA228" s="141"/>
      <c r="EB228" s="141"/>
      <c r="EC228" s="1880"/>
      <c r="ED228" s="1880"/>
      <c r="EE228" s="1880"/>
      <c r="EF228" s="1880"/>
      <c r="EG228" s="1880"/>
      <c r="EH228" s="1880"/>
      <c r="EI228" s="1880"/>
      <c r="EJ228" s="1890"/>
      <c r="EK228" s="99"/>
      <c r="EL228" s="99"/>
      <c r="EM228" s="99"/>
      <c r="EN228" s="99"/>
      <c r="EO228" s="99"/>
      <c r="EP228" s="99"/>
      <c r="EQ228" s="99"/>
      <c r="ER228" s="99"/>
      <c r="ES228" s="99"/>
      <c r="ET228" s="99"/>
      <c r="EU228" s="99"/>
      <c r="EV228" s="99"/>
      <c r="EW228" s="99"/>
      <c r="EX228" s="99"/>
      <c r="EY228" s="99"/>
      <c r="EZ228" s="99"/>
      <c r="FA228" s="99"/>
      <c r="FB228" s="99"/>
      <c r="FC228" s="99"/>
      <c r="FD228" s="99"/>
      <c r="FE228" s="99"/>
      <c r="FF228" s="99"/>
      <c r="FG228" s="99"/>
      <c r="FH228" s="99"/>
      <c r="FI228" s="99"/>
      <c r="FJ228" s="99"/>
      <c r="FK228" s="99"/>
      <c r="FL228" s="99"/>
      <c r="FM228" s="99"/>
      <c r="FN228" s="99"/>
      <c r="FO228" s="99"/>
      <c r="FP228" s="99"/>
      <c r="FQ228" s="99"/>
      <c r="FR228" s="99"/>
      <c r="FS228" s="99"/>
      <c r="FT228" s="99"/>
      <c r="FU228" s="99"/>
      <c r="FV228" s="99"/>
      <c r="FW228" s="99"/>
      <c r="FX228" s="99"/>
      <c r="FY228" s="99"/>
      <c r="FZ228" s="99"/>
      <c r="GA228" s="99"/>
      <c r="GB228" s="99"/>
      <c r="GC228" s="99"/>
      <c r="GD228" s="99"/>
      <c r="GE228" s="99"/>
      <c r="GF228" s="99"/>
      <c r="GG228" s="99"/>
      <c r="GH228" s="99"/>
      <c r="GI228" s="99"/>
      <c r="GJ228" s="99"/>
      <c r="GK228" s="99"/>
      <c r="GL228" s="99"/>
      <c r="GM228" s="99"/>
      <c r="GN228" s="99"/>
      <c r="GO228" s="99"/>
      <c r="GP228" s="99"/>
      <c r="GQ228" s="99"/>
      <c r="GR228" s="99"/>
      <c r="GS228" s="99"/>
      <c r="GT228" s="99"/>
      <c r="GU228" s="99"/>
      <c r="GV228" s="99"/>
      <c r="GW228" s="99"/>
      <c r="GX228" s="99"/>
      <c r="GY228" s="99"/>
      <c r="GZ228" s="99"/>
      <c r="HA228" s="99"/>
      <c r="HB228" s="99"/>
      <c r="HC228" s="99"/>
      <c r="HD228" s="99"/>
      <c r="HE228" s="99"/>
      <c r="HF228" s="99"/>
      <c r="HG228" s="99"/>
      <c r="HH228" s="99"/>
      <c r="HI228" s="99"/>
      <c r="HJ228" s="99"/>
      <c r="HK228" s="99"/>
      <c r="HL228" s="99"/>
      <c r="HM228" s="99"/>
      <c r="HN228" s="99"/>
      <c r="HO228" s="99"/>
      <c r="HP228" s="99"/>
      <c r="HQ228" s="99"/>
      <c r="HR228" s="99"/>
      <c r="HS228" s="99"/>
      <c r="HT228" s="99"/>
      <c r="HU228" s="99"/>
      <c r="HV228" s="99"/>
      <c r="HW228" s="99"/>
    </row>
    <row r="229" spans="1:231" ht="13.5" customHeight="1">
      <c r="A229" s="4"/>
      <c r="H229" s="4"/>
      <c r="I229" s="1920" t="s">
        <v>367</v>
      </c>
      <c r="J229" s="20"/>
      <c r="K229" s="20"/>
      <c r="L229" s="20"/>
      <c r="M229" s="20"/>
      <c r="N229" s="20"/>
      <c r="O229" s="20"/>
      <c r="P229" s="20"/>
      <c r="Q229" s="20"/>
      <c r="R229" s="20"/>
      <c r="S229" s="20"/>
      <c r="T229" s="20"/>
      <c r="U229" s="20"/>
      <c r="V229" s="20"/>
      <c r="W229" s="20"/>
      <c r="X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615"/>
      <c r="AU229" s="141"/>
      <c r="AV229" s="141"/>
      <c r="AW229" s="576"/>
      <c r="AX229" s="636"/>
      <c r="AY229" s="174"/>
      <c r="AZ229" s="174"/>
      <c r="BA229" s="574"/>
      <c r="BB229" s="636"/>
      <c r="BC229" s="174"/>
      <c r="BD229" s="174"/>
      <c r="BE229" s="574"/>
      <c r="BF229" s="636"/>
      <c r="BG229" s="174"/>
      <c r="BH229" s="174"/>
      <c r="BI229" s="574"/>
      <c r="BJ229" s="636"/>
      <c r="BK229" s="174"/>
      <c r="BL229" s="174"/>
      <c r="BM229" s="574"/>
      <c r="BN229" s="636"/>
      <c r="BO229" s="174"/>
      <c r="BP229" s="174"/>
      <c r="BQ229" s="574"/>
      <c r="BR229" s="636"/>
      <c r="BS229" s="174"/>
      <c r="BT229" s="174"/>
      <c r="BU229" s="574"/>
      <c r="BV229" s="636"/>
      <c r="BW229" s="174"/>
      <c r="BX229" s="174"/>
      <c r="BY229" s="574"/>
      <c r="BZ229" s="174"/>
      <c r="CA229" s="174"/>
      <c r="CB229" s="174"/>
      <c r="CC229" s="574"/>
      <c r="CD229" s="636"/>
      <c r="CE229" s="174"/>
      <c r="CF229" s="174"/>
      <c r="CG229" s="574"/>
      <c r="CH229" s="174"/>
      <c r="CI229" s="174"/>
      <c r="CJ229" s="174"/>
      <c r="CK229" s="174"/>
      <c r="CL229" s="174"/>
      <c r="CM229" s="174"/>
      <c r="CN229" s="174"/>
      <c r="CO229" s="174"/>
      <c r="CP229" s="174"/>
      <c r="CQ229" s="174"/>
      <c r="CR229" s="174"/>
      <c r="CS229" s="174"/>
      <c r="CT229" s="174"/>
      <c r="CU229" s="174"/>
      <c r="CV229" s="174"/>
      <c r="CW229" s="174"/>
      <c r="CX229" s="174"/>
      <c r="CY229" s="174"/>
      <c r="CZ229" s="174"/>
      <c r="DA229" s="174"/>
      <c r="DB229" s="174"/>
      <c r="DC229" s="174"/>
      <c r="DD229" s="174"/>
      <c r="DE229" s="174"/>
      <c r="DF229" s="174"/>
      <c r="DG229" s="174"/>
      <c r="DH229" s="174"/>
      <c r="DI229" s="574"/>
      <c r="DJ229" s="1139"/>
      <c r="DK229" s="141"/>
      <c r="DL229" s="141"/>
      <c r="DM229" s="141"/>
      <c r="DN229" s="141"/>
      <c r="DO229" s="141"/>
      <c r="DP229" s="141"/>
      <c r="DQ229" s="615"/>
      <c r="DR229" s="141"/>
      <c r="DS229" s="141"/>
      <c r="DT229" s="141"/>
      <c r="DU229" s="141"/>
      <c r="DV229" s="141"/>
      <c r="DW229" s="141"/>
      <c r="DX229" s="141"/>
      <c r="DY229" s="141"/>
      <c r="DZ229" s="141"/>
      <c r="EA229" s="141"/>
      <c r="EB229" s="141"/>
      <c r="EC229" s="174"/>
      <c r="ED229" s="174"/>
      <c r="EE229" s="174"/>
      <c r="EF229" s="174"/>
      <c r="EG229" s="174"/>
      <c r="EH229" s="174"/>
      <c r="EI229" s="174"/>
      <c r="EJ229" s="574"/>
      <c r="EK229" s="99"/>
      <c r="EL229" s="99"/>
      <c r="EM229" s="99"/>
      <c r="EN229" s="99"/>
      <c r="EO229" s="99"/>
      <c r="EP229" s="99"/>
      <c r="EQ229" s="99"/>
      <c r="ER229" s="99"/>
      <c r="ES229" s="99"/>
      <c r="ET229" s="99"/>
      <c r="EU229" s="99"/>
      <c r="EV229" s="99"/>
      <c r="EW229" s="99"/>
      <c r="EX229" s="99"/>
      <c r="EY229" s="99"/>
      <c r="EZ229" s="99"/>
      <c r="FA229" s="99"/>
      <c r="FB229" s="99"/>
      <c r="FC229" s="99"/>
      <c r="FD229" s="99"/>
      <c r="FE229" s="99"/>
      <c r="FF229" s="99"/>
      <c r="FG229" s="99"/>
      <c r="FH229" s="99"/>
      <c r="FI229" s="99"/>
      <c r="FJ229" s="99"/>
      <c r="FK229" s="99"/>
      <c r="FL229" s="99"/>
      <c r="FM229" s="99"/>
      <c r="FN229" s="99"/>
      <c r="FO229" s="99"/>
      <c r="FP229" s="99"/>
      <c r="FQ229" s="99"/>
      <c r="FR229" s="99"/>
      <c r="FS229" s="99"/>
      <c r="FT229" s="99"/>
      <c r="FU229" s="99"/>
      <c r="FV229" s="99"/>
      <c r="FW229" s="99"/>
      <c r="FX229" s="99"/>
      <c r="FY229" s="99"/>
      <c r="FZ229" s="99"/>
      <c r="GA229" s="99"/>
      <c r="GB229" s="99"/>
      <c r="GC229" s="99"/>
      <c r="GD229" s="99"/>
      <c r="GE229" s="99"/>
      <c r="GF229" s="99"/>
      <c r="GG229" s="99"/>
      <c r="GH229" s="99"/>
      <c r="GI229" s="99"/>
      <c r="GJ229" s="99"/>
      <c r="GK229" s="99"/>
      <c r="GL229" s="99"/>
      <c r="GM229" s="99"/>
      <c r="GN229" s="99"/>
      <c r="GO229" s="99"/>
      <c r="GP229" s="99"/>
      <c r="GQ229" s="99"/>
      <c r="GR229" s="99"/>
      <c r="GS229" s="99"/>
      <c r="GT229" s="99"/>
      <c r="GU229" s="99"/>
      <c r="GV229" s="99"/>
      <c r="GW229" s="99"/>
      <c r="GX229" s="99"/>
      <c r="GY229" s="99"/>
      <c r="GZ229" s="99"/>
      <c r="HA229" s="99"/>
      <c r="HB229" s="99"/>
      <c r="HC229" s="99"/>
      <c r="HD229" s="99"/>
      <c r="HE229" s="99"/>
      <c r="HF229" s="99"/>
      <c r="HG229" s="99"/>
      <c r="HH229" s="99"/>
      <c r="HI229" s="99"/>
      <c r="HJ229" s="99"/>
      <c r="HK229" s="99"/>
      <c r="HL229" s="99"/>
      <c r="HM229" s="99"/>
      <c r="HN229" s="99"/>
      <c r="HO229" s="99"/>
      <c r="HP229" s="99"/>
      <c r="HQ229" s="99"/>
      <c r="HR229" s="99"/>
      <c r="HS229" s="99"/>
      <c r="HT229" s="99"/>
      <c r="HU229" s="99"/>
      <c r="HV229" s="99"/>
      <c r="HW229" s="99"/>
    </row>
    <row r="230" spans="1:231" ht="13.5" hidden="1" customHeight="1" outlineLevel="1">
      <c r="A230" s="4"/>
      <c r="H230" s="4"/>
      <c r="I230" s="787" t="s">
        <v>368</v>
      </c>
      <c r="J230" s="20"/>
      <c r="K230" s="20"/>
      <c r="L230" s="20"/>
      <c r="M230" s="20"/>
      <c r="N230" s="20"/>
      <c r="O230" s="20"/>
      <c r="P230" s="20"/>
      <c r="Q230" s="20"/>
      <c r="R230" s="20"/>
      <c r="S230" s="20"/>
      <c r="T230" s="20"/>
      <c r="U230" s="20"/>
      <c r="V230" s="20"/>
      <c r="W230" s="20"/>
      <c r="X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615"/>
      <c r="AU230" s="141"/>
      <c r="AV230" s="141"/>
      <c r="AW230" s="576"/>
      <c r="AX230" s="636"/>
      <c r="AY230" s="174"/>
      <c r="AZ230" s="174"/>
      <c r="BA230" s="574"/>
      <c r="BB230" s="636"/>
      <c r="BC230" s="174"/>
      <c r="BD230" s="174"/>
      <c r="BE230" s="574"/>
      <c r="BF230" s="636"/>
      <c r="BG230" s="174"/>
      <c r="BH230" s="174"/>
      <c r="BI230" s="574"/>
      <c r="BJ230" s="725"/>
      <c r="BK230" s="769"/>
      <c r="BL230" s="769"/>
      <c r="BM230" s="783"/>
      <c r="BN230" s="725">
        <f>BN12</f>
        <v>7.1289999999999996</v>
      </c>
      <c r="BO230" s="769">
        <f>BO12</f>
        <v>6.5650000000000004</v>
      </c>
      <c r="BP230" s="769">
        <f>BP12</f>
        <v>7.1059999999999999</v>
      </c>
      <c r="BQ230" s="783">
        <f>BQ12</f>
        <v>7.4029999999999996</v>
      </c>
      <c r="BR230" s="725">
        <f>BR12</f>
        <v>9.9499999999999993</v>
      </c>
      <c r="BS230" s="174"/>
      <c r="BT230" s="174"/>
      <c r="BU230" s="574"/>
      <c r="BV230" s="636"/>
      <c r="BW230" s="174"/>
      <c r="BX230" s="174"/>
      <c r="BY230" s="574"/>
      <c r="BZ230" s="174"/>
      <c r="CA230" s="174"/>
      <c r="CB230" s="174"/>
      <c r="CC230" s="574"/>
      <c r="CD230" s="636"/>
      <c r="CE230" s="174"/>
      <c r="CF230" s="174"/>
      <c r="CG230" s="574"/>
      <c r="CH230" s="174"/>
      <c r="CI230" s="174"/>
      <c r="CJ230" s="174"/>
      <c r="CK230" s="174"/>
      <c r="CL230" s="174"/>
      <c r="CM230" s="174"/>
      <c r="CN230" s="174"/>
      <c r="CO230" s="174"/>
      <c r="CP230" s="174"/>
      <c r="CQ230" s="174"/>
      <c r="CR230" s="174"/>
      <c r="CS230" s="174"/>
      <c r="CT230" s="174"/>
      <c r="CU230" s="174"/>
      <c r="CV230" s="174"/>
      <c r="CW230" s="174"/>
      <c r="CX230" s="174"/>
      <c r="CY230" s="174"/>
      <c r="CZ230" s="174"/>
      <c r="DA230" s="174"/>
      <c r="DB230" s="174"/>
      <c r="DC230" s="174"/>
      <c r="DD230" s="174"/>
      <c r="DE230" s="174"/>
      <c r="DF230" s="174"/>
      <c r="DG230" s="174"/>
      <c r="DH230" s="174"/>
      <c r="DI230" s="574"/>
      <c r="DJ230" s="1139"/>
      <c r="DK230" s="141"/>
      <c r="DL230" s="141"/>
      <c r="DM230" s="141"/>
      <c r="DN230" s="141"/>
      <c r="DO230" s="141"/>
      <c r="DP230" s="141"/>
      <c r="DQ230" s="615"/>
      <c r="DR230" s="141"/>
      <c r="DS230" s="141"/>
      <c r="DT230" s="141"/>
      <c r="DU230" s="141"/>
      <c r="DV230" s="141"/>
      <c r="DW230" s="141"/>
      <c r="DX230" s="141"/>
      <c r="DY230" s="141"/>
      <c r="DZ230" s="141"/>
      <c r="EA230" s="141"/>
      <c r="EB230" s="141"/>
      <c r="EC230" s="174"/>
      <c r="ED230" s="174"/>
      <c r="EE230" s="174"/>
      <c r="EF230" s="174"/>
      <c r="EG230" s="174"/>
      <c r="EH230" s="174"/>
      <c r="EI230" s="174"/>
      <c r="EJ230" s="574"/>
      <c r="EK230" s="99"/>
      <c r="EL230" s="99"/>
      <c r="EM230" s="99"/>
      <c r="EN230" s="99"/>
      <c r="EO230" s="99"/>
      <c r="EP230" s="99"/>
      <c r="EQ230" s="99"/>
      <c r="ER230" s="99"/>
      <c r="ES230" s="99"/>
      <c r="ET230" s="99"/>
      <c r="EU230" s="99"/>
      <c r="EV230" s="99"/>
      <c r="EW230" s="99"/>
      <c r="EX230" s="99"/>
      <c r="EY230" s="99"/>
      <c r="EZ230" s="99"/>
      <c r="FA230" s="99"/>
      <c r="FB230" s="99"/>
      <c r="FC230" s="99"/>
      <c r="FD230" s="99"/>
      <c r="FE230" s="99"/>
      <c r="FF230" s="99"/>
      <c r="FG230" s="99"/>
      <c r="FH230" s="99"/>
      <c r="FI230" s="99"/>
      <c r="FJ230" s="99"/>
      <c r="FK230" s="99"/>
      <c r="FL230" s="99"/>
      <c r="FM230" s="99"/>
      <c r="FN230" s="99"/>
      <c r="FO230" s="99"/>
      <c r="FP230" s="99"/>
      <c r="FQ230" s="99"/>
      <c r="FR230" s="99"/>
      <c r="FS230" s="99"/>
      <c r="FT230" s="99"/>
      <c r="FU230" s="99"/>
      <c r="FV230" s="99"/>
      <c r="FW230" s="99"/>
      <c r="FX230" s="99"/>
      <c r="FY230" s="99"/>
      <c r="FZ230" s="99"/>
      <c r="GA230" s="99"/>
      <c r="GB230" s="99"/>
      <c r="GC230" s="99"/>
      <c r="GD230" s="99"/>
      <c r="GE230" s="99"/>
      <c r="GF230" s="99"/>
      <c r="GG230" s="99"/>
      <c r="GH230" s="99"/>
      <c r="GI230" s="99"/>
      <c r="GJ230" s="99"/>
      <c r="GK230" s="99"/>
      <c r="GL230" s="99"/>
      <c r="GM230" s="99"/>
      <c r="GN230" s="99"/>
      <c r="GO230" s="99"/>
      <c r="GP230" s="99"/>
      <c r="GQ230" s="99"/>
      <c r="GR230" s="99"/>
      <c r="GS230" s="99"/>
      <c r="GT230" s="99"/>
      <c r="GU230" s="99"/>
      <c r="GV230" s="99"/>
      <c r="GW230" s="99"/>
      <c r="GX230" s="99"/>
      <c r="GY230" s="99"/>
      <c r="GZ230" s="99"/>
      <c r="HA230" s="99"/>
      <c r="HB230" s="99"/>
      <c r="HC230" s="99"/>
      <c r="HD230" s="99"/>
      <c r="HE230" s="99"/>
      <c r="HF230" s="99"/>
      <c r="HG230" s="99"/>
      <c r="HH230" s="99"/>
      <c r="HI230" s="99"/>
      <c r="HJ230" s="99"/>
      <c r="HK230" s="99"/>
      <c r="HL230" s="99"/>
      <c r="HM230" s="99"/>
      <c r="HN230" s="99"/>
      <c r="HO230" s="99"/>
      <c r="HP230" s="99"/>
      <c r="HQ230" s="99"/>
      <c r="HR230" s="99"/>
      <c r="HS230" s="99"/>
      <c r="HT230" s="99"/>
      <c r="HU230" s="99"/>
      <c r="HV230" s="99"/>
      <c r="HW230" s="99"/>
    </row>
    <row r="231" spans="1:231" ht="13.5" hidden="1" customHeight="1" outlineLevel="1">
      <c r="A231" s="4"/>
      <c r="H231" s="4"/>
      <c r="I231" s="777" t="s">
        <v>375</v>
      </c>
      <c r="J231" s="20"/>
      <c r="K231" s="20"/>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615"/>
      <c r="AU231" s="141"/>
      <c r="AV231" s="141"/>
      <c r="AW231" s="576"/>
      <c r="AX231" s="636"/>
      <c r="AY231" s="174"/>
      <c r="AZ231" s="174"/>
      <c r="BA231" s="574"/>
      <c r="BB231" s="636"/>
      <c r="BC231" s="174"/>
      <c r="BD231" s="174"/>
      <c r="BE231" s="574"/>
      <c r="BF231" s="636"/>
      <c r="BG231" s="174"/>
      <c r="BH231" s="174"/>
      <c r="BI231" s="574"/>
      <c r="BJ231" s="636"/>
      <c r="BK231" s="174"/>
      <c r="BL231" s="174"/>
      <c r="BM231" s="574"/>
      <c r="BN231" s="727">
        <f>BN232-BN230</f>
        <v>0.36800000000000033</v>
      </c>
      <c r="BO231" s="771">
        <f>(BN231/BN230)*BO230</f>
        <v>0.33888623930425055</v>
      </c>
      <c r="BP231" s="771">
        <f>(BO231/BO230)*BP230</f>
        <v>0.36681273670921616</v>
      </c>
      <c r="BQ231" s="771">
        <f>(BP231/BP230)*BQ230</f>
        <v>0.38214391920325458</v>
      </c>
      <c r="BR231" s="727">
        <f>BR232-BR230</f>
        <v>0</v>
      </c>
      <c r="BS231" s="174"/>
      <c r="BT231" s="174"/>
      <c r="BU231" s="574"/>
      <c r="BV231" s="636"/>
      <c r="BW231" s="174"/>
      <c r="BX231" s="174"/>
      <c r="BY231" s="574"/>
      <c r="BZ231" s="174"/>
      <c r="CA231" s="174"/>
      <c r="CB231" s="174"/>
      <c r="CC231" s="574"/>
      <c r="CD231" s="636"/>
      <c r="CE231" s="174"/>
      <c r="CF231" s="174"/>
      <c r="CG231" s="574"/>
      <c r="CH231" s="174"/>
      <c r="CI231" s="174"/>
      <c r="CJ231" s="174"/>
      <c r="CK231" s="174"/>
      <c r="CL231" s="174"/>
      <c r="CM231" s="174"/>
      <c r="CN231" s="174"/>
      <c r="CO231" s="174"/>
      <c r="CP231" s="174"/>
      <c r="CQ231" s="174"/>
      <c r="CR231" s="174"/>
      <c r="CS231" s="174"/>
      <c r="CT231" s="174"/>
      <c r="CU231" s="174"/>
      <c r="CV231" s="174"/>
      <c r="CW231" s="174"/>
      <c r="CX231" s="174"/>
      <c r="CY231" s="174"/>
      <c r="CZ231" s="174"/>
      <c r="DA231" s="174"/>
      <c r="DB231" s="174"/>
      <c r="DC231" s="174"/>
      <c r="DD231" s="174"/>
      <c r="DE231" s="174"/>
      <c r="DF231" s="174"/>
      <c r="DG231" s="174"/>
      <c r="DH231" s="174"/>
      <c r="DI231" s="574"/>
      <c r="DJ231" s="1139"/>
      <c r="DK231" s="141"/>
      <c r="DL231" s="141"/>
      <c r="DM231" s="141"/>
      <c r="DN231" s="141"/>
      <c r="DO231" s="141"/>
      <c r="DP231" s="141"/>
      <c r="DQ231" s="615"/>
      <c r="DR231" s="141"/>
      <c r="DS231" s="141"/>
      <c r="DT231" s="141"/>
      <c r="DU231" s="141"/>
      <c r="DV231" s="141"/>
      <c r="DW231" s="141"/>
      <c r="DX231" s="141"/>
      <c r="DY231" s="141"/>
      <c r="DZ231" s="141"/>
      <c r="EA231" s="141"/>
      <c r="EB231" s="141"/>
      <c r="EC231" s="753"/>
      <c r="ED231" s="753"/>
      <c r="EE231" s="753"/>
      <c r="EF231" s="753"/>
      <c r="EG231" s="753"/>
      <c r="EH231" s="753"/>
      <c r="EI231" s="753"/>
      <c r="EJ231" s="782"/>
      <c r="EK231" s="99"/>
      <c r="EL231" s="99"/>
      <c r="EM231" s="99"/>
      <c r="EN231" s="99"/>
      <c r="EO231" s="99"/>
      <c r="EP231" s="99"/>
      <c r="EQ231" s="99"/>
      <c r="ER231" s="99"/>
      <c r="ES231" s="99"/>
      <c r="ET231" s="99"/>
      <c r="EU231" s="99"/>
      <c r="EV231" s="99"/>
      <c r="EW231" s="99"/>
      <c r="EX231" s="99"/>
      <c r="EY231" s="99"/>
      <c r="EZ231" s="99"/>
      <c r="FA231" s="99"/>
      <c r="FB231" s="99"/>
      <c r="FC231" s="99"/>
      <c r="FD231" s="99"/>
      <c r="FE231" s="99"/>
      <c r="FF231" s="99"/>
      <c r="FG231" s="99"/>
      <c r="FH231" s="99"/>
      <c r="FI231" s="99"/>
      <c r="FJ231" s="99"/>
      <c r="FK231" s="99"/>
      <c r="FL231" s="99"/>
      <c r="FM231" s="99"/>
      <c r="FN231" s="99"/>
      <c r="FO231" s="99"/>
      <c r="FP231" s="99"/>
      <c r="FQ231" s="99"/>
      <c r="FR231" s="99"/>
      <c r="FS231" s="99"/>
      <c r="FT231" s="99"/>
      <c r="FU231" s="99"/>
      <c r="FV231" s="99"/>
      <c r="FW231" s="99"/>
      <c r="FX231" s="99"/>
      <c r="FY231" s="99"/>
      <c r="FZ231" s="99"/>
      <c r="GA231" s="99"/>
      <c r="GB231" s="99"/>
      <c r="GC231" s="99"/>
      <c r="GD231" s="99"/>
      <c r="GE231" s="99"/>
      <c r="GF231" s="99"/>
      <c r="GG231" s="99"/>
      <c r="GH231" s="99"/>
      <c r="GI231" s="99"/>
      <c r="GJ231" s="99"/>
      <c r="GK231" s="99"/>
      <c r="GL231" s="99"/>
      <c r="GM231" s="99"/>
      <c r="GN231" s="99"/>
      <c r="GO231" s="99"/>
      <c r="GP231" s="99"/>
      <c r="GQ231" s="99"/>
      <c r="GR231" s="99"/>
      <c r="GS231" s="99"/>
      <c r="GT231" s="99"/>
      <c r="GU231" s="99"/>
      <c r="GV231" s="99"/>
      <c r="GW231" s="99"/>
      <c r="GX231" s="99"/>
      <c r="GY231" s="99"/>
      <c r="GZ231" s="99"/>
      <c r="HA231" s="99"/>
      <c r="HB231" s="99"/>
      <c r="HC231" s="99"/>
      <c r="HD231" s="99"/>
      <c r="HE231" s="99"/>
      <c r="HF231" s="99"/>
      <c r="HG231" s="99"/>
      <c r="HH231" s="99"/>
      <c r="HI231" s="99"/>
      <c r="HJ231" s="99"/>
      <c r="HK231" s="99"/>
      <c r="HL231" s="99"/>
      <c r="HM231" s="99"/>
      <c r="HN231" s="99"/>
      <c r="HO231" s="99"/>
      <c r="HP231" s="99"/>
      <c r="HQ231" s="99"/>
      <c r="HR231" s="99"/>
      <c r="HS231" s="99"/>
      <c r="HT231" s="99"/>
      <c r="HU231" s="99"/>
      <c r="HV231" s="99"/>
      <c r="HW231" s="99"/>
    </row>
    <row r="232" spans="1:231" s="5" customFormat="1" ht="13.5" customHeight="1" collapsed="1">
      <c r="A232" s="7"/>
      <c r="B232"/>
      <c r="C232"/>
      <c r="D232"/>
      <c r="E232"/>
      <c r="F232"/>
      <c r="G232"/>
      <c r="H232" s="7"/>
      <c r="I232" s="1921" t="s">
        <v>369</v>
      </c>
      <c r="J232" s="1901"/>
      <c r="K232" s="1901"/>
      <c r="L232" s="1901"/>
      <c r="M232" s="1901"/>
      <c r="N232" s="1901"/>
      <c r="O232" s="1901"/>
      <c r="P232" s="1901"/>
      <c r="Q232" s="1901"/>
      <c r="R232" s="1901"/>
      <c r="S232" s="1901"/>
      <c r="T232" s="1901"/>
      <c r="U232" s="1901"/>
      <c r="V232" s="1901"/>
      <c r="W232" s="1901"/>
      <c r="X232" s="1901"/>
      <c r="Y232" s="1901"/>
      <c r="Z232" s="1901"/>
      <c r="AA232" s="1901"/>
      <c r="AB232" s="1901"/>
      <c r="AC232" s="1901"/>
      <c r="AD232" s="1901"/>
      <c r="AE232" s="1901"/>
      <c r="AF232" s="1901"/>
      <c r="AG232" s="1901"/>
      <c r="AH232" s="1901"/>
      <c r="AI232" s="1901"/>
      <c r="AJ232" s="1901"/>
      <c r="AK232" s="1901"/>
      <c r="AL232" s="1901"/>
      <c r="AM232" s="1901"/>
      <c r="AN232" s="1901"/>
      <c r="AO232" s="1901"/>
      <c r="AP232" s="1901"/>
      <c r="AQ232" s="1901"/>
      <c r="AR232" s="1901"/>
      <c r="AS232" s="1901"/>
      <c r="AT232" s="1902"/>
      <c r="AU232" s="1903"/>
      <c r="AV232" s="1903"/>
      <c r="AW232" s="1904"/>
      <c r="AX232" s="1905"/>
      <c r="AY232" s="1906"/>
      <c r="AZ232" s="1906"/>
      <c r="BA232" s="1907"/>
      <c r="BB232" s="1905"/>
      <c r="BC232" s="1906"/>
      <c r="BD232" s="1906"/>
      <c r="BE232" s="1907"/>
      <c r="BF232" s="1905"/>
      <c r="BG232" s="1906"/>
      <c r="BH232" s="1906"/>
      <c r="BI232" s="1907"/>
      <c r="BJ232" s="1922">
        <v>4.9089999999999998</v>
      </c>
      <c r="BK232" s="1923">
        <v>5.8140000000000001</v>
      </c>
      <c r="BL232" s="1923">
        <v>5.742</v>
      </c>
      <c r="BM232" s="1924">
        <v>5.3470000000000004</v>
      </c>
      <c r="BN232" s="1912">
        <v>7.4969999999999999</v>
      </c>
      <c r="BO232" s="1910">
        <f>SUM(BO230:BO231)</f>
        <v>6.903886239304251</v>
      </c>
      <c r="BP232" s="1910">
        <f>SUM(BP230:BP231)</f>
        <v>7.4728127367092156</v>
      </c>
      <c r="BQ232" s="1911">
        <f>SUM(BQ230:BQ231)</f>
        <v>7.7851439192032545</v>
      </c>
      <c r="BR232" s="1912">
        <v>9.9499999999999993</v>
      </c>
      <c r="BS232" s="1913">
        <v>10.393000000000001</v>
      </c>
      <c r="BT232" s="1913">
        <v>12.624000000000001</v>
      </c>
      <c r="BU232" s="1914">
        <v>11.688000000000001</v>
      </c>
      <c r="BV232" s="1925">
        <v>16.454000000000001</v>
      </c>
      <c r="BW232" s="1926">
        <v>18.391999999999999</v>
      </c>
      <c r="BX232" s="1926">
        <v>19.774999999999999</v>
      </c>
      <c r="BY232" s="1927">
        <v>16.512</v>
      </c>
      <c r="BZ232" s="1925">
        <v>20.27</v>
      </c>
      <c r="CA232" s="1926">
        <v>20.936</v>
      </c>
      <c r="CB232" s="1926">
        <v>20.869</v>
      </c>
      <c r="CC232" s="1926">
        <v>18.515999999999998</v>
      </c>
      <c r="CD232" s="1928">
        <f>CD235*CD66</f>
        <v>24.028112645936211</v>
      </c>
      <c r="CE232" s="1910">
        <f>CE235*CE66</f>
        <v>25.562856000000004</v>
      </c>
      <c r="CF232" s="1910">
        <f>CF235*CF66</f>
        <v>25.919297999999998</v>
      </c>
      <c r="CG232" s="1911">
        <f>CG235*CG66</f>
        <v>23.180180400000001</v>
      </c>
      <c r="CH232" s="1906"/>
      <c r="CI232" s="1906"/>
      <c r="CJ232" s="1906"/>
      <c r="CK232" s="1906"/>
      <c r="CL232" s="1906"/>
      <c r="CM232" s="1906"/>
      <c r="CN232" s="1906"/>
      <c r="CO232" s="1906"/>
      <c r="CP232" s="1906"/>
      <c r="CQ232" s="1906"/>
      <c r="CR232" s="1906"/>
      <c r="CS232" s="1906"/>
      <c r="CT232" s="1906"/>
      <c r="CU232" s="1906"/>
      <c r="CV232" s="1906"/>
      <c r="CW232" s="1906"/>
      <c r="CX232" s="1906"/>
      <c r="CY232" s="1906"/>
      <c r="CZ232" s="1906"/>
      <c r="DA232" s="1906"/>
      <c r="DB232" s="1906"/>
      <c r="DC232" s="1906"/>
      <c r="DD232" s="1906"/>
      <c r="DE232" s="1906"/>
      <c r="DF232" s="1906"/>
      <c r="DG232" s="1906"/>
      <c r="DH232" s="1906"/>
      <c r="DI232" s="1907"/>
      <c r="DJ232" s="1929"/>
      <c r="DK232" s="1903"/>
      <c r="DL232" s="1903"/>
      <c r="DM232" s="1903"/>
      <c r="DN232" s="1903"/>
      <c r="DO232" s="1903"/>
      <c r="DP232" s="1903"/>
      <c r="DQ232" s="1902"/>
      <c r="DR232" s="1903"/>
      <c r="DS232" s="1903"/>
      <c r="DT232" s="1903"/>
      <c r="DU232" s="1903"/>
      <c r="DV232" s="1903"/>
      <c r="DW232" s="1903"/>
      <c r="DX232" s="1930">
        <f>SUM(BJ232:BM232)</f>
        <v>21.812000000000001</v>
      </c>
      <c r="DY232" s="1930">
        <f>SUM(BN232:BQ232)</f>
        <v>29.658842895216718</v>
      </c>
      <c r="DZ232" s="1930">
        <f>SUM(BR232:BU232)</f>
        <v>44.655000000000001</v>
      </c>
      <c r="EA232" s="1930">
        <f>SUM(BV232:BY232)</f>
        <v>71.13300000000001</v>
      </c>
      <c r="EB232" s="1930">
        <f>SUM(BZ232:CC232)</f>
        <v>80.591000000000008</v>
      </c>
      <c r="EC232" s="1930">
        <f>SUM(CD232:CG232)</f>
        <v>98.69044704593621</v>
      </c>
      <c r="ED232" s="1910">
        <f t="shared" ref="ED232:EJ232" si="386">ED235*ED66</f>
        <v>108.80621786814469</v>
      </c>
      <c r="EE232" s="1910">
        <f t="shared" si="386"/>
        <v>117.67392462439847</v>
      </c>
      <c r="EF232" s="1910">
        <f t="shared" si="386"/>
        <v>124.82849924156191</v>
      </c>
      <c r="EG232" s="1910">
        <f t="shared" si="386"/>
        <v>131.11985560333665</v>
      </c>
      <c r="EH232" s="1910">
        <f t="shared" si="386"/>
        <v>135.07967524255741</v>
      </c>
      <c r="EI232" s="1910">
        <f t="shared" si="386"/>
        <v>139.15908143488264</v>
      </c>
      <c r="EJ232" s="1911">
        <f t="shared" si="386"/>
        <v>143.36168569421611</v>
      </c>
      <c r="EK232" s="215"/>
      <c r="EL232" s="1952">
        <f>IF(ISERROR((EG232/EB232)^(1/5)-1),"N/A",(EJ232/EB232)^(1/5)-1)</f>
        <v>0.1220941826978954</v>
      </c>
      <c r="EM232" s="215"/>
      <c r="EN232" s="215"/>
      <c r="EO232" s="215"/>
      <c r="EP232" s="215"/>
      <c r="EQ232" s="215"/>
      <c r="ER232" s="215"/>
      <c r="ES232" s="215"/>
      <c r="ET232" s="215"/>
      <c r="EU232" s="215"/>
      <c r="EV232" s="215"/>
      <c r="EW232" s="215"/>
      <c r="EX232" s="215"/>
      <c r="EY232" s="215"/>
      <c r="EZ232" s="215"/>
      <c r="FA232" s="215"/>
      <c r="FB232" s="215"/>
      <c r="FC232" s="215"/>
      <c r="FD232" s="215"/>
      <c r="FE232" s="215"/>
      <c r="FF232" s="215"/>
      <c r="FG232" s="215"/>
      <c r="FH232" s="215"/>
      <c r="FI232" s="215"/>
      <c r="FJ232" s="215"/>
      <c r="FK232" s="215"/>
      <c r="FL232" s="215"/>
      <c r="FM232" s="215"/>
      <c r="FN232" s="215"/>
      <c r="FO232" s="215"/>
      <c r="FP232" s="215"/>
      <c r="FQ232" s="215"/>
      <c r="FR232" s="215"/>
      <c r="FS232" s="215"/>
      <c r="FT232" s="215"/>
      <c r="FU232" s="215"/>
      <c r="FV232" s="215"/>
      <c r="FW232" s="215"/>
      <c r="FX232" s="215"/>
      <c r="FY232" s="215"/>
      <c r="FZ232" s="215"/>
      <c r="GA232" s="215"/>
      <c r="GB232" s="215"/>
      <c r="GC232" s="215"/>
      <c r="GD232" s="215"/>
      <c r="GE232" s="215"/>
      <c r="GF232" s="215"/>
      <c r="GG232" s="215"/>
      <c r="GH232" s="215"/>
      <c r="GI232" s="215"/>
      <c r="GJ232" s="215"/>
      <c r="GK232" s="215"/>
      <c r="GL232" s="215"/>
      <c r="GM232" s="215"/>
      <c r="GN232" s="215"/>
      <c r="GO232" s="215"/>
      <c r="GP232" s="215"/>
      <c r="GQ232" s="215"/>
      <c r="GR232" s="215"/>
      <c r="GS232" s="215"/>
      <c r="GT232" s="215"/>
      <c r="GU232" s="215"/>
      <c r="GV232" s="215"/>
      <c r="GW232" s="215"/>
      <c r="GX232" s="215"/>
      <c r="GY232" s="215"/>
      <c r="GZ232" s="215"/>
      <c r="HA232" s="215"/>
      <c r="HB232" s="215"/>
      <c r="HC232" s="215"/>
      <c r="HD232" s="215"/>
      <c r="HE232" s="215"/>
      <c r="HF232" s="215"/>
      <c r="HG232" s="215"/>
      <c r="HH232" s="215"/>
      <c r="HI232" s="215"/>
      <c r="HJ232" s="215"/>
      <c r="HK232" s="215"/>
      <c r="HL232" s="215"/>
      <c r="HM232" s="215"/>
      <c r="HN232" s="215"/>
      <c r="HO232" s="215"/>
      <c r="HP232" s="215"/>
      <c r="HQ232" s="215"/>
      <c r="HR232" s="215"/>
      <c r="HS232" s="215"/>
      <c r="HT232" s="215"/>
      <c r="HU232" s="215"/>
      <c r="HV232" s="215"/>
      <c r="HW232" s="215"/>
    </row>
    <row r="233" spans="1:231" ht="13.5" customHeight="1">
      <c r="A233" s="4"/>
      <c r="H233" s="4"/>
      <c r="I233" s="795" t="s">
        <v>425</v>
      </c>
      <c r="J233" s="20"/>
      <c r="K233" s="20"/>
      <c r="L233" s="20"/>
      <c r="M233" s="20"/>
      <c r="N233" s="20"/>
      <c r="O233" s="20"/>
      <c r="P233" s="20"/>
      <c r="Q233" s="20"/>
      <c r="R233" s="20"/>
      <c r="S233" s="20"/>
      <c r="T233" s="20"/>
      <c r="U233" s="20"/>
      <c r="V233" s="20"/>
      <c r="W233" s="20"/>
      <c r="X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615"/>
      <c r="AU233" s="141"/>
      <c r="AV233" s="141"/>
      <c r="AW233" s="576"/>
      <c r="AX233" s="636"/>
      <c r="AY233" s="174"/>
      <c r="AZ233" s="174"/>
      <c r="BA233" s="574"/>
      <c r="BB233" s="636"/>
      <c r="BC233" s="174"/>
      <c r="BD233" s="174"/>
      <c r="BE233" s="574"/>
      <c r="BF233" s="636"/>
      <c r="BG233" s="174"/>
      <c r="BH233" s="174"/>
      <c r="BI233" s="574"/>
      <c r="BJ233" s="636"/>
      <c r="BK233" s="174"/>
      <c r="BL233" s="174"/>
      <c r="BM233" s="574"/>
      <c r="BN233" s="728"/>
      <c r="BO233" s="753"/>
      <c r="BP233" s="753"/>
      <c r="BQ233" s="782"/>
      <c r="BR233" s="734">
        <f t="shared" ref="BR233:BW233" si="387">BR232/BN232-1</f>
        <v>0.32719754568494053</v>
      </c>
      <c r="BS233" s="796">
        <f t="shared" si="387"/>
        <v>0.50538401702392033</v>
      </c>
      <c r="BT233" s="796">
        <f t="shared" si="387"/>
        <v>0.6893237452594323</v>
      </c>
      <c r="BU233" s="1254">
        <f t="shared" si="387"/>
        <v>0.50132099307371192</v>
      </c>
      <c r="BV233" s="734">
        <f t="shared" si="387"/>
        <v>0.65366834170854293</v>
      </c>
      <c r="BW233" s="755">
        <f t="shared" si="387"/>
        <v>0.76965265082266887</v>
      </c>
      <c r="BX233" s="175">
        <f t="shared" ref="BX233:CC233" si="388">BX232/BT232-1</f>
        <v>0.56646070975918872</v>
      </c>
      <c r="BY233" s="579">
        <f t="shared" si="388"/>
        <v>0.41273100616016434</v>
      </c>
      <c r="BZ233" s="175">
        <f t="shared" si="388"/>
        <v>0.23191929014221468</v>
      </c>
      <c r="CA233" s="755">
        <f t="shared" si="388"/>
        <v>0.13832100913440626</v>
      </c>
      <c r="CB233" s="755">
        <f t="shared" si="388"/>
        <v>5.5322376738305978E-2</v>
      </c>
      <c r="CC233" s="755">
        <f t="shared" si="388"/>
        <v>0.12136627906976738</v>
      </c>
      <c r="CD233" s="619">
        <f t="shared" ref="CD233" si="389">CD232/BZ232-1</f>
        <v>0.18540269590213176</v>
      </c>
      <c r="CE233" s="175">
        <f t="shared" ref="CE233" si="390">CE232/CA232-1</f>
        <v>0.22100000000000009</v>
      </c>
      <c r="CF233" s="175">
        <f t="shared" ref="CF233" si="391">CF232/CB232-1</f>
        <v>0.24199999999999999</v>
      </c>
      <c r="CG233" s="579">
        <f t="shared" ref="CG233" si="392">CG232/CC232-1</f>
        <v>0.25190000000000023</v>
      </c>
      <c r="CH233" s="174"/>
      <c r="CI233" s="174"/>
      <c r="CJ233" s="174"/>
      <c r="CK233" s="174"/>
      <c r="CL233" s="174"/>
      <c r="CM233" s="174"/>
      <c r="CN233" s="174"/>
      <c r="CO233" s="174"/>
      <c r="CP233" s="174"/>
      <c r="CQ233" s="174"/>
      <c r="CR233" s="174"/>
      <c r="CS233" s="174"/>
      <c r="CT233" s="174"/>
      <c r="CU233" s="174"/>
      <c r="CV233" s="174"/>
      <c r="CW233" s="174"/>
      <c r="CX233" s="174"/>
      <c r="CY233" s="174"/>
      <c r="CZ233" s="174"/>
      <c r="DA233" s="174"/>
      <c r="DB233" s="174"/>
      <c r="DC233" s="174"/>
      <c r="DD233" s="174"/>
      <c r="DE233" s="174"/>
      <c r="DF233" s="174"/>
      <c r="DG233" s="174"/>
      <c r="DH233" s="174"/>
      <c r="DI233" s="574"/>
      <c r="DJ233" s="1139"/>
      <c r="DK233" s="141"/>
      <c r="DL233" s="141"/>
      <c r="DM233" s="141"/>
      <c r="DN233" s="141"/>
      <c r="DO233" s="141"/>
      <c r="DP233" s="141"/>
      <c r="DQ233" s="615"/>
      <c r="DR233" s="141"/>
      <c r="DS233" s="141"/>
      <c r="DT233" s="141"/>
      <c r="DU233" s="141"/>
      <c r="DV233" s="141"/>
      <c r="DW233" s="141"/>
      <c r="DX233" s="141"/>
      <c r="DY233" s="141"/>
      <c r="DZ233" s="755">
        <f>DZ232/DY232-1</f>
        <v>0.50562178564295279</v>
      </c>
      <c r="EA233" s="755">
        <f>EA232/DZ232-1</f>
        <v>0.59294591871011093</v>
      </c>
      <c r="EB233" s="755">
        <f>EB232/EA232-1</f>
        <v>0.13296219757355932</v>
      </c>
      <c r="EC233" s="755">
        <f>EC232/EB232-1</f>
        <v>0.22458397396652474</v>
      </c>
      <c r="ED233" s="175">
        <f t="shared" ref="ED233:EJ233" si="393">ED232/EC232-1</f>
        <v>0.10250000000000004</v>
      </c>
      <c r="EE233" s="175">
        <f t="shared" si="393"/>
        <v>8.1499999999999906E-2</v>
      </c>
      <c r="EF233" s="175">
        <f t="shared" si="393"/>
        <v>6.0800000000000187E-2</v>
      </c>
      <c r="EG233" s="175">
        <f t="shared" si="393"/>
        <v>5.04E-2</v>
      </c>
      <c r="EH233" s="175">
        <f t="shared" si="393"/>
        <v>3.0200000000000005E-2</v>
      </c>
      <c r="EI233" s="175">
        <f t="shared" si="393"/>
        <v>3.0200000000000005E-2</v>
      </c>
      <c r="EJ233" s="579">
        <f t="shared" si="393"/>
        <v>3.0200000000000005E-2</v>
      </c>
      <c r="EK233" s="99"/>
      <c r="EL233" s="99"/>
      <c r="EM233" s="99"/>
      <c r="EN233" s="99"/>
      <c r="EO233" s="99"/>
      <c r="EP233" s="99"/>
      <c r="EQ233" s="99"/>
      <c r="ER233" s="99"/>
      <c r="ES233" s="99"/>
      <c r="ET233" s="99"/>
      <c r="EU233" s="99"/>
      <c r="EV233" s="99"/>
      <c r="EW233" s="99"/>
      <c r="EX233" s="99"/>
      <c r="EY233" s="99"/>
      <c r="EZ233" s="99"/>
      <c r="FA233" s="99"/>
      <c r="FB233" s="99"/>
      <c r="FC233" s="99"/>
      <c r="FD233" s="99"/>
      <c r="FE233" s="99"/>
      <c r="FF233" s="99"/>
      <c r="FG233" s="99"/>
      <c r="FH233" s="99"/>
      <c r="FI233" s="99"/>
      <c r="FJ233" s="99"/>
      <c r="FK233" s="99"/>
      <c r="FL233" s="99"/>
      <c r="FM233" s="99"/>
      <c r="FN233" s="99"/>
      <c r="FO233" s="99"/>
      <c r="FP233" s="99"/>
      <c r="FQ233" s="99"/>
      <c r="FR233" s="99"/>
      <c r="FS233" s="99"/>
      <c r="FT233" s="99"/>
      <c r="FU233" s="99"/>
      <c r="FV233" s="99"/>
      <c r="FW233" s="99"/>
      <c r="FX233" s="99"/>
      <c r="FY233" s="99"/>
      <c r="FZ233" s="99"/>
      <c r="GA233" s="99"/>
      <c r="GB233" s="99"/>
      <c r="GC233" s="99"/>
      <c r="GD233" s="99"/>
      <c r="GE233" s="99"/>
      <c r="GF233" s="99"/>
      <c r="GG233" s="99"/>
      <c r="GH233" s="99"/>
      <c r="GI233" s="99"/>
      <c r="GJ233" s="99"/>
      <c r="GK233" s="99"/>
      <c r="GL233" s="99"/>
      <c r="GM233" s="99"/>
      <c r="GN233" s="99"/>
      <c r="GO233" s="99"/>
      <c r="GP233" s="99"/>
      <c r="GQ233" s="99"/>
      <c r="GR233" s="99"/>
      <c r="GS233" s="99"/>
      <c r="GT233" s="99"/>
      <c r="GU233" s="99"/>
      <c r="GV233" s="99"/>
      <c r="GW233" s="99"/>
      <c r="GX233" s="99"/>
      <c r="GY233" s="99"/>
      <c r="GZ233" s="99"/>
      <c r="HA233" s="99"/>
      <c r="HB233" s="99"/>
      <c r="HC233" s="99"/>
      <c r="HD233" s="99"/>
      <c r="HE233" s="99"/>
      <c r="HF233" s="99"/>
      <c r="HG233" s="99"/>
      <c r="HH233" s="99"/>
      <c r="HI233" s="99"/>
      <c r="HJ233" s="99"/>
      <c r="HK233" s="99"/>
      <c r="HL233" s="99"/>
      <c r="HM233" s="99"/>
      <c r="HN233" s="99"/>
      <c r="HO233" s="99"/>
      <c r="HP233" s="99"/>
      <c r="HQ233" s="99"/>
      <c r="HR233" s="99"/>
      <c r="HS233" s="99"/>
      <c r="HT233" s="99"/>
      <c r="HU233" s="99"/>
      <c r="HV233" s="99"/>
      <c r="HW233" s="99"/>
    </row>
    <row r="234" spans="1:231" ht="13.5" customHeight="1">
      <c r="A234" s="4"/>
      <c r="H234" s="4"/>
      <c r="I234" s="786"/>
      <c r="J234" s="20"/>
      <c r="K234" s="20"/>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615"/>
      <c r="AU234" s="141"/>
      <c r="AV234" s="141"/>
      <c r="AW234" s="576"/>
      <c r="AX234" s="636"/>
      <c r="AY234" s="174"/>
      <c r="AZ234" s="174"/>
      <c r="BA234" s="574"/>
      <c r="BB234" s="636"/>
      <c r="BC234" s="174"/>
      <c r="BD234" s="174"/>
      <c r="BE234" s="574"/>
      <c r="BF234" s="636"/>
      <c r="BG234" s="174"/>
      <c r="BH234" s="174"/>
      <c r="BI234" s="574"/>
      <c r="BJ234" s="636"/>
      <c r="BK234" s="174"/>
      <c r="BL234" s="174"/>
      <c r="BM234" s="574"/>
      <c r="BN234" s="728"/>
      <c r="BO234" s="753"/>
      <c r="BP234" s="753"/>
      <c r="BQ234" s="782"/>
      <c r="BR234" s="1201"/>
      <c r="BS234" s="1202"/>
      <c r="BT234" s="1202"/>
      <c r="BU234" s="791"/>
      <c r="BV234" s="801"/>
      <c r="BW234" s="790"/>
      <c r="BX234" s="769"/>
      <c r="BY234" s="783"/>
      <c r="BZ234" s="769"/>
      <c r="CA234" s="790"/>
      <c r="CB234" s="790"/>
      <c r="CC234" s="790"/>
      <c r="CD234" s="725"/>
      <c r="CE234" s="769"/>
      <c r="CF234" s="769"/>
      <c r="CG234" s="783"/>
      <c r="CH234" s="174"/>
      <c r="CI234" s="174"/>
      <c r="CJ234" s="174"/>
      <c r="CK234" s="174"/>
      <c r="CL234" s="174"/>
      <c r="CM234" s="174"/>
      <c r="CN234" s="174"/>
      <c r="CO234" s="174"/>
      <c r="CP234" s="174"/>
      <c r="CQ234" s="174"/>
      <c r="CR234" s="174"/>
      <c r="CS234" s="174"/>
      <c r="CT234" s="174"/>
      <c r="CU234" s="174"/>
      <c r="CV234" s="174"/>
      <c r="CW234" s="174"/>
      <c r="CX234" s="174"/>
      <c r="CY234" s="174"/>
      <c r="CZ234" s="174"/>
      <c r="DA234" s="174"/>
      <c r="DB234" s="174"/>
      <c r="DC234" s="174"/>
      <c r="DD234" s="174"/>
      <c r="DE234" s="174"/>
      <c r="DF234" s="174"/>
      <c r="DG234" s="174"/>
      <c r="DH234" s="174"/>
      <c r="DI234" s="574"/>
      <c r="DJ234" s="1139"/>
      <c r="DK234" s="141"/>
      <c r="DL234" s="141"/>
      <c r="DM234" s="141"/>
      <c r="DN234" s="141"/>
      <c r="DO234" s="141"/>
      <c r="DP234" s="141"/>
      <c r="DQ234" s="615"/>
      <c r="DR234" s="141"/>
      <c r="DS234" s="141"/>
      <c r="DT234" s="141"/>
      <c r="DU234" s="141"/>
      <c r="DV234" s="141"/>
      <c r="DW234" s="141"/>
      <c r="DX234" s="141"/>
      <c r="DY234" s="797"/>
      <c r="DZ234" s="797"/>
      <c r="EA234" s="797"/>
      <c r="EB234" s="797"/>
      <c r="EC234" s="797"/>
      <c r="ED234" s="769"/>
      <c r="EE234" s="769"/>
      <c r="EF234" s="769"/>
      <c r="EG234" s="769"/>
      <c r="EH234" s="769"/>
      <c r="EI234" s="769"/>
      <c r="EJ234" s="783"/>
      <c r="EK234" s="99"/>
      <c r="EL234" s="99"/>
      <c r="EM234" s="99"/>
      <c r="EN234" s="99"/>
      <c r="EO234" s="99"/>
      <c r="EP234" s="99"/>
      <c r="EQ234" s="99"/>
      <c r="ER234" s="99"/>
      <c r="ES234" s="99"/>
      <c r="ET234" s="99"/>
      <c r="EU234" s="99"/>
      <c r="EV234" s="99"/>
      <c r="EW234" s="99"/>
      <c r="EX234" s="99"/>
      <c r="EY234" s="99"/>
      <c r="EZ234" s="99"/>
      <c r="FA234" s="99"/>
      <c r="FB234" s="99"/>
      <c r="FC234" s="99"/>
      <c r="FD234" s="99"/>
      <c r="FE234" s="99"/>
      <c r="FF234" s="99"/>
      <c r="FG234" s="99"/>
      <c r="FH234" s="99"/>
      <c r="FI234" s="99"/>
      <c r="FJ234" s="99"/>
      <c r="FK234" s="99"/>
      <c r="FL234" s="99"/>
      <c r="FM234" s="99"/>
      <c r="FN234" s="99"/>
      <c r="FO234" s="99"/>
      <c r="FP234" s="99"/>
      <c r="FQ234" s="99"/>
      <c r="FR234" s="99"/>
      <c r="FS234" s="99"/>
      <c r="FT234" s="99"/>
      <c r="FU234" s="99"/>
      <c r="FV234" s="99"/>
      <c r="FW234" s="99"/>
      <c r="FX234" s="99"/>
      <c r="FY234" s="99"/>
      <c r="FZ234" s="99"/>
      <c r="GA234" s="99"/>
      <c r="GB234" s="99"/>
      <c r="GC234" s="99"/>
      <c r="GD234" s="99"/>
      <c r="GE234" s="99"/>
      <c r="GF234" s="99"/>
      <c r="GG234" s="99"/>
      <c r="GH234" s="99"/>
      <c r="GI234" s="99"/>
      <c r="GJ234" s="99"/>
      <c r="GK234" s="99"/>
      <c r="GL234" s="99"/>
      <c r="GM234" s="99"/>
      <c r="GN234" s="99"/>
      <c r="GO234" s="99"/>
      <c r="GP234" s="99"/>
      <c r="GQ234" s="99"/>
      <c r="GR234" s="99"/>
      <c r="GS234" s="99"/>
      <c r="GT234" s="99"/>
      <c r="GU234" s="99"/>
      <c r="GV234" s="99"/>
      <c r="GW234" s="99"/>
      <c r="GX234" s="99"/>
      <c r="GY234" s="99"/>
      <c r="GZ234" s="99"/>
      <c r="HA234" s="99"/>
      <c r="HB234" s="99"/>
      <c r="HC234" s="99"/>
      <c r="HD234" s="99"/>
      <c r="HE234" s="99"/>
      <c r="HF234" s="99"/>
      <c r="HG234" s="99"/>
      <c r="HH234" s="99"/>
      <c r="HI234" s="99"/>
      <c r="HJ234" s="99"/>
      <c r="HK234" s="99"/>
      <c r="HL234" s="99"/>
      <c r="HM234" s="99"/>
      <c r="HN234" s="99"/>
      <c r="HO234" s="99"/>
      <c r="HP234" s="99"/>
      <c r="HQ234" s="99"/>
      <c r="HR234" s="99"/>
      <c r="HS234" s="99"/>
      <c r="HT234" s="99"/>
      <c r="HU234" s="99"/>
      <c r="HV234" s="99"/>
      <c r="HW234" s="99"/>
    </row>
    <row r="235" spans="1:231" ht="13.5" customHeight="1">
      <c r="A235" s="4"/>
      <c r="H235" s="4"/>
      <c r="I235" s="786" t="s">
        <v>535</v>
      </c>
      <c r="J235" s="20"/>
      <c r="K235" s="20"/>
      <c r="L235" s="20"/>
      <c r="M235" s="20"/>
      <c r="N235" s="20"/>
      <c r="O235" s="20"/>
      <c r="P235" s="20"/>
      <c r="Q235" s="20"/>
      <c r="R235" s="20"/>
      <c r="S235" s="20"/>
      <c r="T235" s="20"/>
      <c r="U235" s="20"/>
      <c r="V235" s="20"/>
      <c r="W235" s="20"/>
      <c r="X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615"/>
      <c r="AU235" s="141"/>
      <c r="AV235" s="141"/>
      <c r="AW235" s="576"/>
      <c r="AX235" s="636"/>
      <c r="AY235" s="174"/>
      <c r="AZ235" s="174"/>
      <c r="BA235" s="574"/>
      <c r="BB235" s="636"/>
      <c r="BC235" s="174"/>
      <c r="BD235" s="174"/>
      <c r="BE235" s="574"/>
      <c r="BF235" s="636"/>
      <c r="BG235" s="174"/>
      <c r="BH235" s="174"/>
      <c r="BI235" s="174"/>
      <c r="BJ235" s="1487">
        <f t="shared" ref="BJ235:CC235" si="394">BJ232/BJ66</f>
        <v>0.17871116449672822</v>
      </c>
      <c r="BK235" s="1487">
        <f t="shared" si="394"/>
        <v>0.1800978159747878</v>
      </c>
      <c r="BL235" s="1487">
        <f t="shared" si="394"/>
        <v>0.15682498254564162</v>
      </c>
      <c r="BM235" s="1488">
        <f t="shared" si="394"/>
        <v>0.16104312170781968</v>
      </c>
      <c r="BN235" s="1487">
        <f t="shared" si="394"/>
        <v>0.19110292549851046</v>
      </c>
      <c r="BO235" s="1487">
        <f t="shared" si="394"/>
        <v>0.14781628962861623</v>
      </c>
      <c r="BP235" s="1487">
        <f t="shared" si="394"/>
        <v>0.14972118037400892</v>
      </c>
      <c r="BQ235" s="1488">
        <f t="shared" si="394"/>
        <v>0.16950576442202675</v>
      </c>
      <c r="BR235" s="1487">
        <f t="shared" si="394"/>
        <v>0.15551157967094489</v>
      </c>
      <c r="BS235" s="1487">
        <f t="shared" si="394"/>
        <v>0.15395566741406363</v>
      </c>
      <c r="BT235" s="1487">
        <f t="shared" si="394"/>
        <v>0.17846701415270005</v>
      </c>
      <c r="BU235" s="1488">
        <f t="shared" si="394"/>
        <v>0.18560432546582339</v>
      </c>
      <c r="BV235" s="1487">
        <f t="shared" si="394"/>
        <v>0.21600151208935023</v>
      </c>
      <c r="BW235" s="1487">
        <f t="shared" si="394"/>
        <v>0.21813081547266044</v>
      </c>
      <c r="BX235" s="1487">
        <f t="shared" si="394"/>
        <v>0.23553436748953804</v>
      </c>
      <c r="BY235" s="1488">
        <f t="shared" si="394"/>
        <v>0.22619060545703651</v>
      </c>
      <c r="BZ235" s="1487">
        <f t="shared" si="394"/>
        <v>0.24553306075408518</v>
      </c>
      <c r="CA235" s="1487">
        <f t="shared" si="394"/>
        <v>0.23580614579791728</v>
      </c>
      <c r="CB235" s="1487">
        <f t="shared" si="394"/>
        <v>0.2278802940633094</v>
      </c>
      <c r="CC235" s="1487">
        <f t="shared" si="394"/>
        <v>0.21672326241125564</v>
      </c>
      <c r="CD235" s="1743">
        <f t="shared" ref="CD235:CG235" si="395">BZ235*(1+CD236)</f>
        <v>0.25044372196916687</v>
      </c>
      <c r="CE235" s="1487">
        <f t="shared" si="395"/>
        <v>0.2617448218356882</v>
      </c>
      <c r="CF235" s="1487">
        <f t="shared" si="395"/>
        <v>0.26206233817280578</v>
      </c>
      <c r="CG235" s="1488">
        <f t="shared" si="395"/>
        <v>0.2535662170211691</v>
      </c>
      <c r="CH235" s="1489"/>
      <c r="CI235" s="1489"/>
      <c r="CJ235" s="1489"/>
      <c r="CK235" s="1489"/>
      <c r="CL235" s="1489"/>
      <c r="CM235" s="1489"/>
      <c r="CN235" s="1489"/>
      <c r="CO235" s="1489"/>
      <c r="CP235" s="1489"/>
      <c r="CQ235" s="1489"/>
      <c r="CR235" s="1489"/>
      <c r="CS235" s="1489"/>
      <c r="CT235" s="1489"/>
      <c r="CU235" s="1489"/>
      <c r="CV235" s="1489"/>
      <c r="CW235" s="1489"/>
      <c r="CX235" s="1489"/>
      <c r="CY235" s="1489"/>
      <c r="CZ235" s="1489"/>
      <c r="DA235" s="1489"/>
      <c r="DB235" s="1489"/>
      <c r="DC235" s="1489"/>
      <c r="DD235" s="1489"/>
      <c r="DE235" s="1489"/>
      <c r="DF235" s="1489"/>
      <c r="DG235" s="1489"/>
      <c r="DH235" s="1489"/>
      <c r="DI235" s="1490"/>
      <c r="DJ235" s="1491"/>
      <c r="DK235" s="1492"/>
      <c r="DL235" s="1492"/>
      <c r="DM235" s="1492"/>
      <c r="DN235" s="1492"/>
      <c r="DO235" s="1492"/>
      <c r="DP235" s="1492"/>
      <c r="DQ235" s="1493"/>
      <c r="DR235" s="1492"/>
      <c r="DS235" s="1492"/>
      <c r="DT235" s="1492"/>
      <c r="DU235" s="1492"/>
      <c r="DV235" s="1492"/>
      <c r="DW235" s="1492"/>
      <c r="DX235" s="1487">
        <f t="shared" ref="DX235:EC235" si="396">DX232/DX66</f>
        <v>0.67337763035982245</v>
      </c>
      <c r="DY235" s="1487">
        <f t="shared" si="396"/>
        <v>0.65264580795754956</v>
      </c>
      <c r="DZ235" s="1487">
        <f t="shared" si="396"/>
        <v>0.67353639348244998</v>
      </c>
      <c r="EA235" s="1487">
        <f t="shared" si="396"/>
        <v>0.89630444333554149</v>
      </c>
      <c r="EB235" s="1487">
        <f t="shared" si="396"/>
        <v>0.92538987353837554</v>
      </c>
      <c r="EC235" s="1487">
        <f t="shared" si="396"/>
        <v>1.0282204303018123</v>
      </c>
      <c r="ED235" s="1487">
        <f t="shared" ref="ED235:EJ235" si="397">EC235*(1+ED236)</f>
        <v>1.079631451816903</v>
      </c>
      <c r="EE235" s="1487">
        <f t="shared" si="397"/>
        <v>1.1120203953714101</v>
      </c>
      <c r="EF235" s="1487">
        <f t="shared" si="397"/>
        <v>1.1342608032788384</v>
      </c>
      <c r="EG235" s="1487">
        <f t="shared" si="397"/>
        <v>1.1456034113116267</v>
      </c>
      <c r="EH235" s="1487">
        <f t="shared" si="397"/>
        <v>1.1570594454247429</v>
      </c>
      <c r="EI235" s="1487">
        <f t="shared" si="397"/>
        <v>1.1686300398789904</v>
      </c>
      <c r="EJ235" s="1488">
        <f t="shared" si="397"/>
        <v>1.1803163402777803</v>
      </c>
      <c r="EK235" s="99"/>
      <c r="EL235" s="99"/>
      <c r="EM235" s="99"/>
      <c r="EN235" s="99"/>
      <c r="EO235" s="99"/>
      <c r="EP235" s="99"/>
      <c r="EQ235" s="99"/>
      <c r="ER235" s="99"/>
      <c r="ES235" s="99"/>
      <c r="ET235" s="99"/>
      <c r="EU235" s="99"/>
      <c r="EV235" s="99"/>
      <c r="EW235" s="99"/>
      <c r="EX235" s="99"/>
      <c r="EY235" s="99"/>
      <c r="EZ235" s="99"/>
      <c r="FA235" s="99"/>
      <c r="FB235" s="99"/>
      <c r="FC235" s="99"/>
      <c r="FD235" s="99"/>
      <c r="FE235" s="99"/>
      <c r="FF235" s="99"/>
      <c r="FG235" s="99"/>
      <c r="FH235" s="99"/>
      <c r="FI235" s="99"/>
      <c r="FJ235" s="99"/>
      <c r="FK235" s="99"/>
      <c r="FL235" s="99"/>
      <c r="FM235" s="99"/>
      <c r="FN235" s="99"/>
      <c r="FO235" s="99"/>
      <c r="FP235" s="99"/>
      <c r="FQ235" s="99"/>
      <c r="FR235" s="99"/>
      <c r="FS235" s="99"/>
      <c r="FT235" s="99"/>
      <c r="FU235" s="99"/>
      <c r="FV235" s="99"/>
      <c r="FW235" s="99"/>
      <c r="FX235" s="99"/>
      <c r="FY235" s="99"/>
      <c r="FZ235" s="99"/>
      <c r="GA235" s="99"/>
      <c r="GB235" s="99"/>
      <c r="GC235" s="99"/>
      <c r="GD235" s="99"/>
      <c r="GE235" s="99"/>
      <c r="GF235" s="99"/>
      <c r="GG235" s="99"/>
      <c r="GH235" s="99"/>
      <c r="GI235" s="99"/>
      <c r="GJ235" s="99"/>
      <c r="GK235" s="99"/>
      <c r="GL235" s="99"/>
      <c r="GM235" s="99"/>
      <c r="GN235" s="99"/>
      <c r="GO235" s="99"/>
      <c r="GP235" s="99"/>
      <c r="GQ235" s="99"/>
      <c r="GR235" s="99"/>
      <c r="GS235" s="99"/>
      <c r="GT235" s="99"/>
      <c r="GU235" s="99"/>
      <c r="GV235" s="99"/>
      <c r="GW235" s="99"/>
      <c r="GX235" s="99"/>
      <c r="GY235" s="99"/>
      <c r="GZ235" s="99"/>
      <c r="HA235" s="99"/>
      <c r="HB235" s="99"/>
      <c r="HC235" s="99"/>
      <c r="HD235" s="99"/>
      <c r="HE235" s="99"/>
      <c r="HF235" s="99"/>
      <c r="HG235" s="99"/>
      <c r="HH235" s="99"/>
      <c r="HI235" s="99"/>
      <c r="HJ235" s="99"/>
      <c r="HK235" s="99"/>
      <c r="HL235" s="99"/>
      <c r="HM235" s="99"/>
      <c r="HN235" s="99"/>
      <c r="HO235" s="99"/>
      <c r="HP235" s="99"/>
      <c r="HQ235" s="99"/>
      <c r="HR235" s="99"/>
      <c r="HS235" s="99"/>
      <c r="HT235" s="99"/>
      <c r="HU235" s="99"/>
      <c r="HV235" s="99"/>
      <c r="HW235" s="99"/>
    </row>
    <row r="236" spans="1:231" ht="13.5" customHeight="1">
      <c r="A236" s="4"/>
      <c r="H236" s="4"/>
      <c r="I236" s="777" t="s">
        <v>484</v>
      </c>
      <c r="J236" s="20"/>
      <c r="K236" s="20"/>
      <c r="L236" s="20"/>
      <c r="M236" s="20"/>
      <c r="N236" s="20"/>
      <c r="O236" s="20"/>
      <c r="P236" s="20"/>
      <c r="Q236" s="20"/>
      <c r="R236" s="20"/>
      <c r="S236" s="20"/>
      <c r="T236" s="20"/>
      <c r="U236" s="20"/>
      <c r="V236" s="20"/>
      <c r="W236" s="20"/>
      <c r="X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615"/>
      <c r="AU236" s="141"/>
      <c r="AV236" s="141"/>
      <c r="AW236" s="576"/>
      <c r="AX236" s="636"/>
      <c r="AY236" s="174"/>
      <c r="AZ236" s="174"/>
      <c r="BA236" s="574"/>
      <c r="BB236" s="636"/>
      <c r="BC236" s="174"/>
      <c r="BD236" s="174"/>
      <c r="BE236" s="574"/>
      <c r="BF236" s="636"/>
      <c r="BG236" s="174"/>
      <c r="BH236" s="174"/>
      <c r="BI236" s="574"/>
      <c r="BJ236" s="636"/>
      <c r="BK236" s="174"/>
      <c r="BL236" s="174"/>
      <c r="BM236" s="574"/>
      <c r="BN236" s="734">
        <f t="shared" ref="BN236:CC236" si="398">BN235/BJ235-1</f>
        <v>6.933960190276256E-2</v>
      </c>
      <c r="BO236" s="755">
        <f t="shared" si="398"/>
        <v>-0.17924440766505856</v>
      </c>
      <c r="BP236" s="755">
        <f t="shared" si="398"/>
        <v>-4.5297643629995221E-2</v>
      </c>
      <c r="BQ236" s="756">
        <f t="shared" si="398"/>
        <v>5.254892369486508E-2</v>
      </c>
      <c r="BR236" s="755">
        <f t="shared" si="398"/>
        <v>-0.18624176335721754</v>
      </c>
      <c r="BS236" s="755">
        <f t="shared" si="398"/>
        <v>4.1533837717564026E-2</v>
      </c>
      <c r="BT236" s="755">
        <f t="shared" si="398"/>
        <v>0.19199577312229987</v>
      </c>
      <c r="BU236" s="756">
        <f t="shared" si="398"/>
        <v>9.4973531423481639E-2</v>
      </c>
      <c r="BV236" s="755">
        <f t="shared" si="398"/>
        <v>0.38897381498148986</v>
      </c>
      <c r="BW236" s="755">
        <f t="shared" si="398"/>
        <v>0.41684173851163142</v>
      </c>
      <c r="BX236" s="755">
        <f t="shared" si="398"/>
        <v>0.31976415141909631</v>
      </c>
      <c r="BY236" s="756">
        <f t="shared" si="398"/>
        <v>0.21867098134351703</v>
      </c>
      <c r="BZ236" s="755">
        <f t="shared" si="398"/>
        <v>0.13671917561632196</v>
      </c>
      <c r="CA236" s="755">
        <f t="shared" si="398"/>
        <v>8.1030872630062589E-2</v>
      </c>
      <c r="CB236" s="755">
        <f t="shared" si="398"/>
        <v>-3.2496630991944886E-2</v>
      </c>
      <c r="CC236" s="755">
        <f t="shared" si="398"/>
        <v>-4.1855597966375835E-2</v>
      </c>
      <c r="CD236" s="761">
        <v>0.02</v>
      </c>
      <c r="CE236" s="762">
        <v>0.11</v>
      </c>
      <c r="CF236" s="762">
        <v>0.15</v>
      </c>
      <c r="CG236" s="763">
        <v>0.17</v>
      </c>
      <c r="CH236" s="174"/>
      <c r="CI236" s="174"/>
      <c r="CJ236" s="174"/>
      <c r="CK236" s="174"/>
      <c r="CL236" s="174"/>
      <c r="CM236" s="174"/>
      <c r="CN236" s="174"/>
      <c r="CO236" s="174"/>
      <c r="CP236" s="174"/>
      <c r="CQ236" s="174"/>
      <c r="CR236" s="174"/>
      <c r="CS236" s="174"/>
      <c r="CT236" s="174"/>
      <c r="CU236" s="174"/>
      <c r="CV236" s="174"/>
      <c r="CW236" s="174"/>
      <c r="CX236" s="174"/>
      <c r="CY236" s="174"/>
      <c r="CZ236" s="174"/>
      <c r="DA236" s="174"/>
      <c r="DB236" s="174"/>
      <c r="DC236" s="174"/>
      <c r="DD236" s="174"/>
      <c r="DE236" s="174"/>
      <c r="DF236" s="174"/>
      <c r="DG236" s="174"/>
      <c r="DH236" s="174"/>
      <c r="DI236" s="574"/>
      <c r="DJ236" s="1139"/>
      <c r="DK236" s="141"/>
      <c r="DL236" s="141"/>
      <c r="DM236" s="141"/>
      <c r="DN236" s="141"/>
      <c r="DO236" s="141"/>
      <c r="DP236" s="141"/>
      <c r="DQ236" s="615"/>
      <c r="DR236" s="141"/>
      <c r="DS236" s="141"/>
      <c r="DT236" s="141"/>
      <c r="DU236" s="141"/>
      <c r="DV236" s="141"/>
      <c r="DW236" s="141"/>
      <c r="DX236" s="141"/>
      <c r="DY236" s="755">
        <f>DY235/DX235-1</f>
        <v>-3.0787809792842014E-2</v>
      </c>
      <c r="DZ236" s="755">
        <f>DZ235/DY235-1</f>
        <v>3.200907026473887E-2</v>
      </c>
      <c r="EA236" s="755">
        <f>EA235/DZ235-1</f>
        <v>0.33074389447805852</v>
      </c>
      <c r="EB236" s="755">
        <f>EB235/EA235-1</f>
        <v>3.2450391626526409E-2</v>
      </c>
      <c r="EC236" s="755">
        <f>EC235/EB235-1</f>
        <v>0.11112133350913789</v>
      </c>
      <c r="ED236" s="762">
        <v>0.05</v>
      </c>
      <c r="EE236" s="762">
        <v>0.03</v>
      </c>
      <c r="EF236" s="762">
        <v>0.02</v>
      </c>
      <c r="EG236" s="762">
        <v>0.01</v>
      </c>
      <c r="EH236" s="762">
        <v>0.01</v>
      </c>
      <c r="EI236" s="762">
        <v>0.01</v>
      </c>
      <c r="EJ236" s="763">
        <v>0.01</v>
      </c>
      <c r="EK236" s="99"/>
      <c r="EL236" s="99"/>
      <c r="EM236" s="99"/>
      <c r="EN236" s="99"/>
      <c r="EO236" s="99"/>
      <c r="EP236" s="99"/>
      <c r="EQ236" s="99"/>
      <c r="ER236" s="99"/>
      <c r="ES236" s="99"/>
      <c r="ET236" s="99"/>
      <c r="EU236" s="99"/>
      <c r="EV236" s="99"/>
      <c r="EW236" s="99"/>
      <c r="EX236" s="99"/>
      <c r="EY236" s="99"/>
      <c r="EZ236" s="99"/>
      <c r="FA236" s="99"/>
      <c r="FB236" s="99"/>
      <c r="FC236" s="99"/>
      <c r="FD236" s="99"/>
      <c r="FE236" s="99"/>
      <c r="FF236" s="99"/>
      <c r="FG236" s="99"/>
      <c r="FH236" s="99"/>
      <c r="FI236" s="99"/>
      <c r="FJ236" s="99"/>
      <c r="FK236" s="99"/>
      <c r="FL236" s="99"/>
      <c r="FM236" s="99"/>
      <c r="FN236" s="99"/>
      <c r="FO236" s="99"/>
      <c r="FP236" s="99"/>
      <c r="FQ236" s="99"/>
      <c r="FR236" s="99"/>
      <c r="FS236" s="99"/>
      <c r="FT236" s="99"/>
      <c r="FU236" s="99"/>
      <c r="FV236" s="99"/>
      <c r="FW236" s="99"/>
      <c r="FX236" s="99"/>
      <c r="FY236" s="99"/>
      <c r="FZ236" s="99"/>
      <c r="GA236" s="99"/>
      <c r="GB236" s="99"/>
      <c r="GC236" s="99"/>
      <c r="GD236" s="99"/>
      <c r="GE236" s="99"/>
      <c r="GF236" s="99"/>
      <c r="GG236" s="99"/>
      <c r="GH236" s="99"/>
      <c r="GI236" s="99"/>
      <c r="GJ236" s="99"/>
      <c r="GK236" s="99"/>
      <c r="GL236" s="99"/>
      <c r="GM236" s="99"/>
      <c r="GN236" s="99"/>
      <c r="GO236" s="99"/>
      <c r="GP236" s="99"/>
      <c r="GQ236" s="99"/>
      <c r="GR236" s="99"/>
      <c r="GS236" s="99"/>
      <c r="GT236" s="99"/>
      <c r="GU236" s="99"/>
      <c r="GV236" s="99"/>
      <c r="GW236" s="99"/>
      <c r="GX236" s="99"/>
      <c r="GY236" s="99"/>
      <c r="GZ236" s="99"/>
      <c r="HA236" s="99"/>
      <c r="HB236" s="99"/>
      <c r="HC236" s="99"/>
      <c r="HD236" s="99"/>
      <c r="HE236" s="99"/>
      <c r="HF236" s="99"/>
      <c r="HG236" s="99"/>
      <c r="HH236" s="99"/>
      <c r="HI236" s="99"/>
      <c r="HJ236" s="99"/>
      <c r="HK236" s="99"/>
      <c r="HL236" s="99"/>
      <c r="HM236" s="99"/>
      <c r="HN236" s="99"/>
      <c r="HO236" s="99"/>
      <c r="HP236" s="99"/>
      <c r="HQ236" s="99"/>
      <c r="HR236" s="99"/>
      <c r="HS236" s="99"/>
      <c r="HT236" s="99"/>
      <c r="HU236" s="99"/>
      <c r="HV236" s="99"/>
      <c r="HW236" s="99"/>
    </row>
    <row r="237" spans="1:231" ht="13.5" customHeight="1">
      <c r="A237" s="4"/>
      <c r="H237" s="4"/>
      <c r="I237" s="777" t="s">
        <v>485</v>
      </c>
      <c r="J237" s="20"/>
      <c r="K237" s="20"/>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0"/>
      <c r="AI237" s="20"/>
      <c r="AJ237" s="20"/>
      <c r="AK237" s="20"/>
      <c r="AL237" s="20"/>
      <c r="AM237" s="20"/>
      <c r="AN237" s="20"/>
      <c r="AO237" s="20"/>
      <c r="AP237" s="20"/>
      <c r="AQ237" s="20"/>
      <c r="AR237" s="20"/>
      <c r="AS237" s="20"/>
      <c r="AT237" s="615"/>
      <c r="AU237" s="141"/>
      <c r="AV237" s="141"/>
      <c r="AW237" s="576"/>
      <c r="AX237" s="636"/>
      <c r="AY237" s="174"/>
      <c r="AZ237" s="174"/>
      <c r="BA237" s="574"/>
      <c r="BB237" s="636"/>
      <c r="BC237" s="174"/>
      <c r="BD237" s="174"/>
      <c r="BE237" s="574"/>
      <c r="BF237" s="636"/>
      <c r="BG237" s="174"/>
      <c r="BH237" s="174"/>
      <c r="BI237" s="574"/>
      <c r="BJ237" s="636"/>
      <c r="BK237" s="174"/>
      <c r="BL237" s="174"/>
      <c r="BM237" s="574"/>
      <c r="BN237" s="1484">
        <f t="shared" ref="BN237:CC237" si="399">+BN235-BJ235</f>
        <v>1.2391761001782242E-2</v>
      </c>
      <c r="BO237" s="1485">
        <f t="shared" si="399"/>
        <v>-3.2281526346171568E-2</v>
      </c>
      <c r="BP237" s="1485">
        <f t="shared" si="399"/>
        <v>-7.1038021716327004E-3</v>
      </c>
      <c r="BQ237" s="1486">
        <f t="shared" si="399"/>
        <v>8.4626427142070748E-3</v>
      </c>
      <c r="BR237" s="1485">
        <f t="shared" si="399"/>
        <v>-3.5591345827565568E-2</v>
      </c>
      <c r="BS237" s="1485">
        <f t="shared" si="399"/>
        <v>6.139377785447403E-3</v>
      </c>
      <c r="BT237" s="1485">
        <f t="shared" si="399"/>
        <v>2.8745833778691138E-2</v>
      </c>
      <c r="BU237" s="1486">
        <f t="shared" si="399"/>
        <v>1.6098561043796644E-2</v>
      </c>
      <c r="BV237" s="1485">
        <f t="shared" si="399"/>
        <v>6.0489932418405334E-2</v>
      </c>
      <c r="BW237" s="1485">
        <f t="shared" si="399"/>
        <v>6.4175148058596809E-2</v>
      </c>
      <c r="BX237" s="1485">
        <f t="shared" si="399"/>
        <v>5.7067353336837989E-2</v>
      </c>
      <c r="BY237" s="1486">
        <f t="shared" si="399"/>
        <v>4.0586279991213114E-2</v>
      </c>
      <c r="BZ237" s="1485">
        <f t="shared" si="399"/>
        <v>2.9531548664734952E-2</v>
      </c>
      <c r="CA237" s="1485">
        <f t="shared" si="399"/>
        <v>1.7675330325256838E-2</v>
      </c>
      <c r="CB237" s="1485">
        <f t="shared" si="399"/>
        <v>-7.6540734262286469E-3</v>
      </c>
      <c r="CC237" s="1485">
        <f t="shared" si="399"/>
        <v>-9.4673430457808683E-3</v>
      </c>
      <c r="CD237" s="1484">
        <f t="shared" ref="CD237" si="400">+CD235-BZ235</f>
        <v>4.9106612150816853E-3</v>
      </c>
      <c r="CE237" s="1485">
        <f t="shared" ref="CE237" si="401">+CE235-CA235</f>
        <v>2.5938676037770919E-2</v>
      </c>
      <c r="CF237" s="1485">
        <f t="shared" ref="CF237" si="402">+CF235-CB235</f>
        <v>3.4182044109496379E-2</v>
      </c>
      <c r="CG237" s="1486">
        <f t="shared" ref="CG237" si="403">+CG235-CC235</f>
        <v>3.6842954609913464E-2</v>
      </c>
      <c r="CH237" s="174"/>
      <c r="CI237" s="174"/>
      <c r="CJ237" s="174"/>
      <c r="CK237" s="174"/>
      <c r="CL237" s="174"/>
      <c r="CM237" s="174"/>
      <c r="CN237" s="174"/>
      <c r="CO237" s="174"/>
      <c r="CP237" s="174"/>
      <c r="CQ237" s="174"/>
      <c r="CR237" s="174"/>
      <c r="CS237" s="174"/>
      <c r="CT237" s="174"/>
      <c r="CU237" s="174"/>
      <c r="CV237" s="174"/>
      <c r="CW237" s="174"/>
      <c r="CX237" s="174"/>
      <c r="CY237" s="174"/>
      <c r="CZ237" s="174"/>
      <c r="DA237" s="174"/>
      <c r="DB237" s="174"/>
      <c r="DC237" s="174"/>
      <c r="DD237" s="174"/>
      <c r="DE237" s="174"/>
      <c r="DF237" s="174"/>
      <c r="DG237" s="174"/>
      <c r="DH237" s="174"/>
      <c r="DI237" s="574"/>
      <c r="DJ237" s="1139"/>
      <c r="DK237" s="141"/>
      <c r="DL237" s="141"/>
      <c r="DM237" s="141"/>
      <c r="DN237" s="141"/>
      <c r="DO237" s="141"/>
      <c r="DP237" s="141"/>
      <c r="DQ237" s="615"/>
      <c r="DR237" s="141"/>
      <c r="DS237" s="141"/>
      <c r="DT237" s="141"/>
      <c r="DU237" s="141"/>
      <c r="DV237" s="141"/>
      <c r="DW237" s="141"/>
      <c r="DX237" s="141"/>
      <c r="DY237" s="1494">
        <f>DY235-DX235</f>
        <v>-2.0731822402272893E-2</v>
      </c>
      <c r="DZ237" s="1494">
        <f>DZ235-DY235</f>
        <v>2.0890585524900418E-2</v>
      </c>
      <c r="EA237" s="1494">
        <f>EA235-DZ235</f>
        <v>0.22276804985309151</v>
      </c>
      <c r="EB237" s="1494">
        <f>EB235-EA235</f>
        <v>2.9085430202834051E-2</v>
      </c>
      <c r="EC237" s="1494">
        <f>EC235-EB235</f>
        <v>0.10283055676343678</v>
      </c>
      <c r="ED237" s="1485">
        <f t="shared" ref="ED237:EJ237" si="404">+ED235-EC235</f>
        <v>5.1411021515090694E-2</v>
      </c>
      <c r="EE237" s="1485">
        <f t="shared" si="404"/>
        <v>3.2388943554507055E-2</v>
      </c>
      <c r="EF237" s="1485">
        <f t="shared" si="404"/>
        <v>2.2240407907428317E-2</v>
      </c>
      <c r="EG237" s="1485">
        <f t="shared" si="404"/>
        <v>1.1342608032788304E-2</v>
      </c>
      <c r="EH237" s="1485">
        <f t="shared" si="404"/>
        <v>1.1456034113116242E-2</v>
      </c>
      <c r="EI237" s="1485">
        <f t="shared" si="404"/>
        <v>1.1570594454247463E-2</v>
      </c>
      <c r="EJ237" s="1486">
        <f t="shared" si="404"/>
        <v>1.1686300398789928E-2</v>
      </c>
      <c r="EK237" s="99"/>
      <c r="EL237" s="99"/>
      <c r="EM237" s="99"/>
      <c r="EN237" s="99"/>
      <c r="EO237" s="99"/>
      <c r="EP237" s="99"/>
      <c r="EQ237" s="99"/>
      <c r="ER237" s="99"/>
      <c r="ES237" s="99"/>
      <c r="ET237" s="99"/>
      <c r="EU237" s="99"/>
      <c r="EV237" s="99"/>
      <c r="EW237" s="99"/>
      <c r="EX237" s="99"/>
      <c r="EY237" s="99"/>
      <c r="EZ237" s="99"/>
      <c r="FA237" s="99"/>
      <c r="FB237" s="99"/>
      <c r="FC237" s="99"/>
      <c r="FD237" s="99"/>
      <c r="FE237" s="99"/>
      <c r="FF237" s="99"/>
      <c r="FG237" s="99"/>
      <c r="FH237" s="99"/>
      <c r="FI237" s="99"/>
      <c r="FJ237" s="99"/>
      <c r="FK237" s="99"/>
      <c r="FL237" s="99"/>
      <c r="FM237" s="99"/>
      <c r="FN237" s="99"/>
      <c r="FO237" s="99"/>
      <c r="FP237" s="99"/>
      <c r="FQ237" s="99"/>
      <c r="FR237" s="99"/>
      <c r="FS237" s="99"/>
      <c r="FT237" s="99"/>
      <c r="FU237" s="99"/>
      <c r="FV237" s="99"/>
      <c r="FW237" s="99"/>
      <c r="FX237" s="99"/>
      <c r="FY237" s="99"/>
      <c r="FZ237" s="99"/>
      <c r="GA237" s="99"/>
      <c r="GB237" s="99"/>
      <c r="GC237" s="99"/>
      <c r="GD237" s="99"/>
      <c r="GE237" s="99"/>
      <c r="GF237" s="99"/>
      <c r="GG237" s="99"/>
      <c r="GH237" s="99"/>
      <c r="GI237" s="99"/>
      <c r="GJ237" s="99"/>
      <c r="GK237" s="99"/>
      <c r="GL237" s="99"/>
      <c r="GM237" s="99"/>
      <c r="GN237" s="99"/>
      <c r="GO237" s="99"/>
      <c r="GP237" s="99"/>
      <c r="GQ237" s="99"/>
      <c r="GR237" s="99"/>
      <c r="GS237" s="99"/>
      <c r="GT237" s="99"/>
      <c r="GU237" s="99"/>
      <c r="GV237" s="99"/>
      <c r="GW237" s="99"/>
      <c r="GX237" s="99"/>
      <c r="GY237" s="99"/>
      <c r="GZ237" s="99"/>
      <c r="HA237" s="99"/>
      <c r="HB237" s="99"/>
      <c r="HC237" s="99"/>
      <c r="HD237" s="99"/>
      <c r="HE237" s="99"/>
      <c r="HF237" s="99"/>
      <c r="HG237" s="99"/>
      <c r="HH237" s="99"/>
      <c r="HI237" s="99"/>
      <c r="HJ237" s="99"/>
      <c r="HK237" s="99"/>
      <c r="HL237" s="99"/>
      <c r="HM237" s="99"/>
      <c r="HN237" s="99"/>
      <c r="HO237" s="99"/>
      <c r="HP237" s="99"/>
      <c r="HQ237" s="99"/>
      <c r="HR237" s="99"/>
      <c r="HS237" s="99"/>
      <c r="HT237" s="99"/>
      <c r="HU237" s="99"/>
      <c r="HV237" s="99"/>
      <c r="HW237" s="99"/>
    </row>
    <row r="238" spans="1:231" ht="13.5" customHeight="1">
      <c r="A238" s="4"/>
      <c r="H238" s="4"/>
      <c r="I238" s="777"/>
      <c r="J238" s="20"/>
      <c r="K238" s="20"/>
      <c r="L238" s="20"/>
      <c r="M238" s="20"/>
      <c r="N238" s="20"/>
      <c r="O238" s="20"/>
      <c r="P238" s="20"/>
      <c r="Q238" s="20"/>
      <c r="R238" s="20"/>
      <c r="S238" s="20"/>
      <c r="T238" s="20"/>
      <c r="U238" s="20"/>
      <c r="V238" s="20"/>
      <c r="W238" s="20"/>
      <c r="X238" s="20"/>
      <c r="Y238" s="20"/>
      <c r="Z238" s="20"/>
      <c r="AA238" s="20"/>
      <c r="AB238" s="20"/>
      <c r="AC238" s="20"/>
      <c r="AD238" s="20"/>
      <c r="AE238" s="20"/>
      <c r="AF238" s="20"/>
      <c r="AG238" s="20"/>
      <c r="AH238" s="20"/>
      <c r="AI238" s="20"/>
      <c r="AJ238" s="20"/>
      <c r="AK238" s="20"/>
      <c r="AL238" s="20"/>
      <c r="AM238" s="20"/>
      <c r="AN238" s="20"/>
      <c r="AO238" s="20"/>
      <c r="AP238" s="20"/>
      <c r="AQ238" s="20"/>
      <c r="AR238" s="20"/>
      <c r="AS238" s="20"/>
      <c r="AT238" s="615"/>
      <c r="AU238" s="141"/>
      <c r="AV238" s="141"/>
      <c r="AW238" s="576"/>
      <c r="AX238" s="636"/>
      <c r="AY238" s="174"/>
      <c r="AZ238" s="174"/>
      <c r="BA238" s="574"/>
      <c r="BB238" s="636"/>
      <c r="BC238" s="174"/>
      <c r="BD238" s="174"/>
      <c r="BE238" s="574"/>
      <c r="BF238" s="636"/>
      <c r="BG238" s="174"/>
      <c r="BH238" s="174"/>
      <c r="BI238" s="574"/>
      <c r="BJ238" s="636"/>
      <c r="BK238" s="174"/>
      <c r="BL238" s="174"/>
      <c r="BM238" s="574"/>
      <c r="BN238" s="1484"/>
      <c r="BO238" s="1485"/>
      <c r="BP238" s="1485"/>
      <c r="BQ238" s="1486"/>
      <c r="BR238" s="1485"/>
      <c r="BS238" s="1485"/>
      <c r="BT238" s="1485"/>
      <c r="BU238" s="1486"/>
      <c r="BV238" s="1485"/>
      <c r="BW238" s="1485"/>
      <c r="BX238" s="1485"/>
      <c r="BY238" s="1486"/>
      <c r="BZ238" s="1485"/>
      <c r="CA238" s="1485"/>
      <c r="CB238" s="1485"/>
      <c r="CC238" s="1485"/>
      <c r="CD238" s="1484"/>
      <c r="CE238" s="1485"/>
      <c r="CF238" s="1485"/>
      <c r="CG238" s="1486"/>
      <c r="CH238" s="174"/>
      <c r="CI238" s="174"/>
      <c r="CJ238" s="174"/>
      <c r="CK238" s="174"/>
      <c r="CL238" s="174"/>
      <c r="CM238" s="174"/>
      <c r="CN238" s="174"/>
      <c r="CO238" s="174"/>
      <c r="CP238" s="174"/>
      <c r="CQ238" s="174"/>
      <c r="CR238" s="174"/>
      <c r="CS238" s="174"/>
      <c r="CT238" s="174"/>
      <c r="CU238" s="174"/>
      <c r="CV238" s="174"/>
      <c r="CW238" s="174"/>
      <c r="CX238" s="174"/>
      <c r="CY238" s="174"/>
      <c r="CZ238" s="174"/>
      <c r="DA238" s="174"/>
      <c r="DB238" s="174"/>
      <c r="DC238" s="174"/>
      <c r="DD238" s="174"/>
      <c r="DE238" s="174"/>
      <c r="DF238" s="174"/>
      <c r="DG238" s="174"/>
      <c r="DH238" s="174"/>
      <c r="DI238" s="574"/>
      <c r="DJ238" s="1139"/>
      <c r="DK238" s="141"/>
      <c r="DL238" s="141"/>
      <c r="DM238" s="141"/>
      <c r="DN238" s="141"/>
      <c r="DO238" s="141"/>
      <c r="DP238" s="141"/>
      <c r="DQ238" s="615"/>
      <c r="DR238" s="141"/>
      <c r="DS238" s="141"/>
      <c r="DT238" s="141"/>
      <c r="DU238" s="141"/>
      <c r="DV238" s="141"/>
      <c r="DW238" s="141"/>
      <c r="DX238" s="141"/>
      <c r="DY238" s="797"/>
      <c r="DZ238" s="797"/>
      <c r="EA238" s="797"/>
      <c r="EB238" s="797"/>
      <c r="EC238" s="797"/>
      <c r="ED238" s="1485"/>
      <c r="EE238" s="1485"/>
      <c r="EF238" s="1485"/>
      <c r="EG238" s="1485"/>
      <c r="EH238" s="1485"/>
      <c r="EI238" s="1485"/>
      <c r="EJ238" s="1486"/>
      <c r="EK238" s="99"/>
      <c r="EL238" s="99"/>
      <c r="EM238" s="99"/>
      <c r="EN238" s="99"/>
      <c r="EO238" s="99"/>
      <c r="EP238" s="99"/>
      <c r="EQ238" s="99"/>
      <c r="ER238" s="99"/>
      <c r="ES238" s="99"/>
      <c r="ET238" s="99"/>
      <c r="EU238" s="99"/>
      <c r="EV238" s="99"/>
      <c r="EW238" s="99"/>
      <c r="EX238" s="99"/>
      <c r="EY238" s="99"/>
      <c r="EZ238" s="99"/>
      <c r="FA238" s="99"/>
      <c r="FB238" s="99"/>
      <c r="FC238" s="99"/>
      <c r="FD238" s="99"/>
      <c r="FE238" s="99"/>
      <c r="FF238" s="99"/>
      <c r="FG238" s="99"/>
      <c r="FH238" s="99"/>
      <c r="FI238" s="99"/>
      <c r="FJ238" s="99"/>
      <c r="FK238" s="99"/>
      <c r="FL238" s="99"/>
      <c r="FM238" s="99"/>
      <c r="FN238" s="99"/>
      <c r="FO238" s="99"/>
      <c r="FP238" s="99"/>
      <c r="FQ238" s="99"/>
      <c r="FR238" s="99"/>
      <c r="FS238" s="99"/>
      <c r="FT238" s="99"/>
      <c r="FU238" s="99"/>
      <c r="FV238" s="99"/>
      <c r="FW238" s="99"/>
      <c r="FX238" s="99"/>
      <c r="FY238" s="99"/>
      <c r="FZ238" s="99"/>
      <c r="GA238" s="99"/>
      <c r="GB238" s="99"/>
      <c r="GC238" s="99"/>
      <c r="GD238" s="99"/>
      <c r="GE238" s="99"/>
      <c r="GF238" s="99"/>
      <c r="GG238" s="99"/>
      <c r="GH238" s="99"/>
      <c r="GI238" s="99"/>
      <c r="GJ238" s="99"/>
      <c r="GK238" s="99"/>
      <c r="GL238" s="99"/>
      <c r="GM238" s="99"/>
      <c r="GN238" s="99"/>
      <c r="GO238" s="99"/>
      <c r="GP238" s="99"/>
      <c r="GQ238" s="99"/>
      <c r="GR238" s="99"/>
      <c r="GS238" s="99"/>
      <c r="GT238" s="99"/>
      <c r="GU238" s="99"/>
      <c r="GV238" s="99"/>
      <c r="GW238" s="99"/>
      <c r="GX238" s="99"/>
      <c r="GY238" s="99"/>
      <c r="GZ238" s="99"/>
      <c r="HA238" s="99"/>
      <c r="HB238" s="99"/>
      <c r="HC238" s="99"/>
      <c r="HD238" s="99"/>
      <c r="HE238" s="99"/>
      <c r="HF238" s="99"/>
      <c r="HG238" s="99"/>
      <c r="HH238" s="99"/>
      <c r="HI238" s="99"/>
      <c r="HJ238" s="99"/>
      <c r="HK238" s="99"/>
      <c r="HL238" s="99"/>
      <c r="HM238" s="99"/>
      <c r="HN238" s="99"/>
      <c r="HO238" s="99"/>
      <c r="HP238" s="99"/>
      <c r="HQ238" s="99"/>
      <c r="HR238" s="99"/>
      <c r="HS238" s="99"/>
      <c r="HT238" s="99"/>
      <c r="HU238" s="99"/>
      <c r="HV238" s="99"/>
      <c r="HW238" s="99"/>
    </row>
    <row r="239" spans="1:231" ht="13.5" customHeight="1">
      <c r="A239" s="4"/>
      <c r="H239" s="4"/>
      <c r="I239" s="786" t="s">
        <v>532</v>
      </c>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615"/>
      <c r="AU239" s="141"/>
      <c r="AV239" s="141"/>
      <c r="AW239" s="576"/>
      <c r="AX239" s="636"/>
      <c r="AY239" s="174"/>
      <c r="AZ239" s="174"/>
      <c r="BA239" s="574"/>
      <c r="BB239" s="636"/>
      <c r="BC239" s="174"/>
      <c r="BD239" s="174"/>
      <c r="BE239" s="574"/>
      <c r="BF239" s="636"/>
      <c r="BG239" s="174"/>
      <c r="BH239" s="174"/>
      <c r="BI239" s="574"/>
      <c r="BJ239" s="1477">
        <v>4523</v>
      </c>
      <c r="BK239" s="1227">
        <v>5330</v>
      </c>
      <c r="BL239" s="1227">
        <v>5921</v>
      </c>
      <c r="BM239" s="1478">
        <v>4447</v>
      </c>
      <c r="BN239" s="1225">
        <v>5818</v>
      </c>
      <c r="BO239" s="1225">
        <v>5500</v>
      </c>
      <c r="BP239" s="1176">
        <v>7000</v>
      </c>
      <c r="BQ239" s="1517">
        <v>7394.9579831932779</v>
      </c>
      <c r="BR239" s="1225">
        <v>13000</v>
      </c>
      <c r="BS239" s="1225">
        <v>13700</v>
      </c>
      <c r="BT239" s="1225">
        <v>11300</v>
      </c>
      <c r="BU239" s="1226">
        <v>8800</v>
      </c>
      <c r="BV239" s="772">
        <f t="shared" ref="BV239:BY239" si="405">+BR239*(1+BV240)</f>
        <v>10530</v>
      </c>
      <c r="BW239" s="1410">
        <f t="shared" si="405"/>
        <v>6987</v>
      </c>
      <c r="BX239" s="772">
        <f t="shared" si="405"/>
        <v>6090.6999999999989</v>
      </c>
      <c r="BY239" s="775">
        <f t="shared" si="405"/>
        <v>5720</v>
      </c>
      <c r="BZ239" s="1410">
        <f>BZ232/BZ247*1000</f>
        <v>6551.5707703017779</v>
      </c>
      <c r="CA239" s="1410">
        <f>CA232/CA247*1000</f>
        <v>5098.3646736039082</v>
      </c>
      <c r="CB239" s="1410">
        <f>CB232/CB247*1000</f>
        <v>4906.6045801526716</v>
      </c>
      <c r="CC239" s="1410">
        <f>CC232/CC247*1000</f>
        <v>5090.6469176818009</v>
      </c>
      <c r="CD239" s="730">
        <f t="shared" ref="CD239" si="406">+BZ239*(1+CD240)</f>
        <v>5896.4136932716001</v>
      </c>
      <c r="CE239" s="772">
        <f t="shared" ref="CE239" si="407">+CA239*(1+CE240)</f>
        <v>4588.5282062435172</v>
      </c>
      <c r="CF239" s="772">
        <f t="shared" ref="CF239" si="408">+CB239*(1+CF240)</f>
        <v>4415.9441221374045</v>
      </c>
      <c r="CG239" s="775">
        <f t="shared" ref="CG239" si="409">+CC239*(1+CG240)</f>
        <v>4836.1145717977106</v>
      </c>
      <c r="CH239" s="174">
        <v>10089.864965189339</v>
      </c>
      <c r="CI239" s="174">
        <v>12086.467584365853</v>
      </c>
      <c r="CJ239" s="174">
        <v>12636.633994567888</v>
      </c>
      <c r="CK239" s="174">
        <v>10726.443748482287</v>
      </c>
      <c r="CL239" s="174">
        <v>45539.41029260536</v>
      </c>
      <c r="CM239" s="174"/>
      <c r="CN239" s="174">
        <v>11324.505412350713</v>
      </c>
      <c r="CO239" s="174">
        <v>13459.94619041921</v>
      </c>
      <c r="CP239" s="174">
        <v>14030.37118524821</v>
      </c>
      <c r="CQ239" s="174">
        <v>12000.900145332796</v>
      </c>
      <c r="CR239" s="174">
        <v>50815.722933350924</v>
      </c>
      <c r="CS239" s="174"/>
      <c r="CT239" s="174">
        <v>12900</v>
      </c>
      <c r="CU239" s="174">
        <v>13800</v>
      </c>
      <c r="CV239" s="174">
        <v>11300</v>
      </c>
      <c r="CW239" s="174">
        <v>8800</v>
      </c>
      <c r="CX239" s="174"/>
      <c r="CY239" s="174">
        <v>10449</v>
      </c>
      <c r="CZ239" s="174"/>
      <c r="DA239" s="174"/>
      <c r="DB239" s="174"/>
      <c r="DC239" s="174"/>
      <c r="DD239" s="174"/>
      <c r="DE239" s="174"/>
      <c r="DF239" s="174"/>
      <c r="DG239" s="174"/>
      <c r="DH239" s="174"/>
      <c r="DI239" s="574"/>
      <c r="DJ239" s="1139"/>
      <c r="DK239" s="141"/>
      <c r="DL239" s="141"/>
      <c r="DM239" s="141"/>
      <c r="DN239" s="141"/>
      <c r="DO239" s="141"/>
      <c r="DP239" s="141"/>
      <c r="DQ239" s="615"/>
      <c r="DR239" s="141"/>
      <c r="DS239" s="141"/>
      <c r="DT239" s="141"/>
      <c r="DU239" s="141"/>
      <c r="DV239" s="141"/>
      <c r="DW239" s="141"/>
      <c r="DX239" s="814">
        <f>SUM(BJ239:BM239)</f>
        <v>20221</v>
      </c>
      <c r="DY239" s="814">
        <f>SUM(BN239:BQ239)</f>
        <v>25712.957983193279</v>
      </c>
      <c r="DZ239" s="814">
        <f>SUM(BR239:BU239)</f>
        <v>46800</v>
      </c>
      <c r="EA239" s="814">
        <f>SUM(BV239:BY239)</f>
        <v>29327.699999999997</v>
      </c>
      <c r="EB239" s="814">
        <f>SUM(BZ239:CC239)</f>
        <v>21647.186941740161</v>
      </c>
      <c r="EC239" s="814">
        <f>SUM(CD239:CG239)</f>
        <v>19737.000593450233</v>
      </c>
      <c r="ED239" s="772">
        <f t="shared" ref="ED239:EJ239" si="410">+EC239*(1+ED240)</f>
        <v>18750.150563777719</v>
      </c>
      <c r="EE239" s="772">
        <f t="shared" si="410"/>
        <v>18187.646046864385</v>
      </c>
      <c r="EF239" s="772">
        <f t="shared" si="410"/>
        <v>17823.893125927098</v>
      </c>
      <c r="EG239" s="772">
        <f t="shared" si="410"/>
        <v>17645.654194667826</v>
      </c>
      <c r="EH239" s="772">
        <f t="shared" si="410"/>
        <v>17645.654194667826</v>
      </c>
      <c r="EI239" s="772">
        <f t="shared" si="410"/>
        <v>17645.654194667826</v>
      </c>
      <c r="EJ239" s="775">
        <f t="shared" si="410"/>
        <v>17645.654194667826</v>
      </c>
      <c r="EK239" s="99"/>
      <c r="EL239" s="99"/>
      <c r="EM239" s="99"/>
      <c r="EN239" s="99"/>
      <c r="EO239" s="99"/>
      <c r="EP239" s="99"/>
      <c r="EQ239" s="99"/>
      <c r="ER239" s="99"/>
      <c r="ES239" s="99"/>
      <c r="ET239" s="99"/>
      <c r="EU239" s="99"/>
      <c r="EV239" s="99"/>
      <c r="EW239" s="99"/>
      <c r="EX239" s="99"/>
      <c r="EY239" s="99"/>
      <c r="EZ239" s="99"/>
      <c r="FA239" s="99"/>
      <c r="FB239" s="99"/>
      <c r="FC239" s="99"/>
      <c r="FD239" s="99"/>
      <c r="FE239" s="99"/>
      <c r="FF239" s="99"/>
      <c r="FG239" s="99"/>
      <c r="FH239" s="99"/>
      <c r="FI239" s="99"/>
      <c r="FJ239" s="99"/>
      <c r="FK239" s="99"/>
      <c r="FL239" s="99"/>
      <c r="FM239" s="99"/>
      <c r="FN239" s="99"/>
      <c r="FO239" s="99"/>
      <c r="FP239" s="99"/>
      <c r="FQ239" s="99"/>
      <c r="FR239" s="99"/>
      <c r="FS239" s="99"/>
      <c r="FT239" s="99"/>
      <c r="FU239" s="99"/>
      <c r="FV239" s="99"/>
      <c r="FW239" s="99"/>
      <c r="FX239" s="99"/>
      <c r="FY239" s="99"/>
      <c r="FZ239" s="99"/>
      <c r="GA239" s="99"/>
      <c r="GB239" s="99"/>
      <c r="GC239" s="99"/>
      <c r="GD239" s="99"/>
      <c r="GE239" s="99"/>
      <c r="GF239" s="99"/>
      <c r="GG239" s="99"/>
      <c r="GH239" s="99"/>
      <c r="GI239" s="99"/>
      <c r="GJ239" s="99"/>
      <c r="GK239" s="99"/>
      <c r="GL239" s="99"/>
      <c r="GM239" s="99"/>
      <c r="GN239" s="99"/>
      <c r="GO239" s="99"/>
      <c r="GP239" s="99"/>
      <c r="GQ239" s="99"/>
      <c r="GR239" s="99"/>
      <c r="GS239" s="99"/>
      <c r="GT239" s="99"/>
      <c r="GU239" s="99"/>
      <c r="GV239" s="99"/>
      <c r="GW239" s="99"/>
      <c r="GX239" s="99"/>
      <c r="GY239" s="99"/>
      <c r="GZ239" s="99"/>
      <c r="HA239" s="99"/>
      <c r="HB239" s="99"/>
      <c r="HC239" s="99"/>
      <c r="HD239" s="99"/>
      <c r="HE239" s="99"/>
      <c r="HF239" s="99"/>
      <c r="HG239" s="99"/>
      <c r="HH239" s="99"/>
      <c r="HI239" s="99"/>
      <c r="HJ239" s="99"/>
      <c r="HK239" s="99"/>
      <c r="HL239" s="99"/>
      <c r="HM239" s="99"/>
      <c r="HN239" s="99"/>
      <c r="HO239" s="99"/>
      <c r="HP239" s="99"/>
      <c r="HQ239" s="99"/>
      <c r="HR239" s="99"/>
      <c r="HS239" s="99"/>
      <c r="HT239" s="99"/>
      <c r="HU239" s="99"/>
      <c r="HV239" s="99"/>
      <c r="HW239" s="99"/>
    </row>
    <row r="240" spans="1:231" ht="13.5" customHeight="1">
      <c r="A240" s="4"/>
      <c r="H240" s="4"/>
      <c r="I240" s="777" t="s">
        <v>484</v>
      </c>
      <c r="J240" s="20"/>
      <c r="K240" s="20"/>
      <c r="L240" s="20"/>
      <c r="M240" s="20"/>
      <c r="N240" s="20"/>
      <c r="O240" s="20"/>
      <c r="P240" s="20"/>
      <c r="Q240" s="20"/>
      <c r="R240" s="20"/>
      <c r="S240" s="20"/>
      <c r="T240" s="20"/>
      <c r="U240" s="20"/>
      <c r="V240" s="20"/>
      <c r="W240" s="20"/>
      <c r="X240" s="20"/>
      <c r="Y240" s="20"/>
      <c r="Z240" s="20"/>
      <c r="AA240" s="20"/>
      <c r="AB240" s="20"/>
      <c r="AC240" s="20"/>
      <c r="AD240" s="20"/>
      <c r="AE240" s="20"/>
      <c r="AF240" s="20"/>
      <c r="AG240" s="20"/>
      <c r="AH240" s="20"/>
      <c r="AI240" s="20"/>
      <c r="AJ240" s="20"/>
      <c r="AK240" s="20"/>
      <c r="AL240" s="20"/>
      <c r="AM240" s="20"/>
      <c r="AN240" s="20"/>
      <c r="AO240" s="20"/>
      <c r="AP240" s="20"/>
      <c r="AQ240" s="20"/>
      <c r="AR240" s="20"/>
      <c r="AS240" s="20"/>
      <c r="AT240" s="615"/>
      <c r="AU240" s="141"/>
      <c r="AV240" s="141"/>
      <c r="AW240" s="576"/>
      <c r="AX240" s="636"/>
      <c r="AY240" s="174"/>
      <c r="AZ240" s="174"/>
      <c r="BA240" s="574"/>
      <c r="BB240" s="636"/>
      <c r="BC240" s="174"/>
      <c r="BD240" s="174"/>
      <c r="BE240" s="574"/>
      <c r="BF240" s="636"/>
      <c r="BG240" s="174"/>
      <c r="BH240" s="174"/>
      <c r="BI240" s="574"/>
      <c r="BJ240" s="636"/>
      <c r="BK240" s="174"/>
      <c r="BL240" s="174"/>
      <c r="BM240" s="174"/>
      <c r="BN240" s="734">
        <f t="shared" ref="BN240:BU240" si="411">BN239/BJ239-1</f>
        <v>0.28631439310192341</v>
      </c>
      <c r="BO240" s="755">
        <f t="shared" si="411"/>
        <v>3.1894934333958735E-2</v>
      </c>
      <c r="BP240" s="755">
        <f t="shared" si="411"/>
        <v>0.18223273095760861</v>
      </c>
      <c r="BQ240" s="756">
        <f t="shared" si="411"/>
        <v>0.66290937332882338</v>
      </c>
      <c r="BR240" s="755">
        <f t="shared" si="411"/>
        <v>1.234444826400825</v>
      </c>
      <c r="BS240" s="755">
        <f t="shared" si="411"/>
        <v>1.4909090909090907</v>
      </c>
      <c r="BT240" s="755">
        <f t="shared" si="411"/>
        <v>0.61428571428571432</v>
      </c>
      <c r="BU240" s="756">
        <f t="shared" si="411"/>
        <v>0.18999999999999995</v>
      </c>
      <c r="BV240" s="762">
        <v>-0.19</v>
      </c>
      <c r="BW240" s="1250">
        <v>-0.49</v>
      </c>
      <c r="BX240" s="762">
        <v>-0.46100000000000002</v>
      </c>
      <c r="BY240" s="763">
        <v>-0.35</v>
      </c>
      <c r="BZ240" s="805">
        <f>BZ239/BV239-1</f>
        <v>-0.37781854033221485</v>
      </c>
      <c r="CA240" s="805">
        <f>CA239/BW239-1</f>
        <v>-0.27030704542666262</v>
      </c>
      <c r="CB240" s="805">
        <f>CB239/BX239-1</f>
        <v>-0.19441039943640759</v>
      </c>
      <c r="CC240" s="805">
        <f>CC239/BY239-1</f>
        <v>-0.11002676264304179</v>
      </c>
      <c r="CD240" s="761">
        <v>-0.1</v>
      </c>
      <c r="CE240" s="762">
        <v>-0.1</v>
      </c>
      <c r="CF240" s="762">
        <v>-0.1</v>
      </c>
      <c r="CG240" s="763">
        <v>-0.05</v>
      </c>
      <c r="CH240" s="174"/>
      <c r="CI240" s="174"/>
      <c r="CJ240" s="174"/>
      <c r="CK240" s="174"/>
      <c r="CL240" s="174"/>
      <c r="CM240" s="174"/>
      <c r="CN240" s="174"/>
      <c r="CO240" s="174"/>
      <c r="CP240" s="174"/>
      <c r="CQ240" s="174"/>
      <c r="CR240" s="174"/>
      <c r="CS240" s="174"/>
      <c r="CT240" s="174"/>
      <c r="CU240" s="174"/>
      <c r="CV240" s="174"/>
      <c r="CW240" s="174"/>
      <c r="CX240" s="174"/>
      <c r="CY240" s="174"/>
      <c r="CZ240" s="174"/>
      <c r="DA240" s="174"/>
      <c r="DB240" s="174"/>
      <c r="DC240" s="174"/>
      <c r="DD240" s="174"/>
      <c r="DE240" s="174"/>
      <c r="DF240" s="174"/>
      <c r="DG240" s="174"/>
      <c r="DH240" s="174"/>
      <c r="DI240" s="574"/>
      <c r="DJ240" s="1139"/>
      <c r="DK240" s="141"/>
      <c r="DL240" s="141"/>
      <c r="DM240" s="141"/>
      <c r="DN240" s="141"/>
      <c r="DO240" s="141"/>
      <c r="DP240" s="141"/>
      <c r="DQ240" s="615"/>
      <c r="DR240" s="141"/>
      <c r="DS240" s="141"/>
      <c r="DT240" s="141"/>
      <c r="DU240" s="141"/>
      <c r="DV240" s="141"/>
      <c r="DW240" s="141"/>
      <c r="DX240" s="141"/>
      <c r="DY240" s="755">
        <f>DY239/DX239-1</f>
        <v>0.27159675501672909</v>
      </c>
      <c r="DZ240" s="755">
        <f>DZ239/DY239-1</f>
        <v>0.82009397870870449</v>
      </c>
      <c r="EA240" s="755">
        <f>EA239/DZ239-1</f>
        <v>-0.37333974358974364</v>
      </c>
      <c r="EB240" s="755">
        <f>EB239/EA239-1</f>
        <v>-0.26188596645014228</v>
      </c>
      <c r="EC240" s="755">
        <f>EC239/EB239-1</f>
        <v>-8.8241781873593106E-2</v>
      </c>
      <c r="ED240" s="762">
        <v>-0.05</v>
      </c>
      <c r="EE240" s="762">
        <v>-0.03</v>
      </c>
      <c r="EF240" s="762">
        <v>-0.02</v>
      </c>
      <c r="EG240" s="762">
        <v>-0.01</v>
      </c>
      <c r="EH240" s="762">
        <v>0</v>
      </c>
      <c r="EI240" s="762">
        <v>0</v>
      </c>
      <c r="EJ240" s="763">
        <v>0</v>
      </c>
      <c r="EK240" s="99"/>
      <c r="EL240" s="99"/>
      <c r="EM240" s="99"/>
      <c r="EN240" s="99"/>
      <c r="EO240" s="99"/>
      <c r="EP240" s="99"/>
      <c r="EQ240" s="99"/>
      <c r="ER240" s="99"/>
      <c r="ES240" s="99"/>
      <c r="ET240" s="99"/>
      <c r="EU240" s="99"/>
      <c r="EV240" s="99"/>
      <c r="EW240" s="99"/>
      <c r="EX240" s="99"/>
      <c r="EY240" s="99"/>
      <c r="EZ240" s="99"/>
      <c r="FA240" s="99"/>
      <c r="FB240" s="99"/>
      <c r="FC240" s="99"/>
      <c r="FD240" s="99"/>
      <c r="FE240" s="99"/>
      <c r="FF240" s="99"/>
      <c r="FG240" s="99"/>
      <c r="FH240" s="99"/>
      <c r="FI240" s="99"/>
      <c r="FJ240" s="99"/>
      <c r="FK240" s="99"/>
      <c r="FL240" s="99"/>
      <c r="FM240" s="99"/>
      <c r="FN240" s="99"/>
      <c r="FO240" s="99"/>
      <c r="FP240" s="99"/>
      <c r="FQ240" s="99"/>
      <c r="FR240" s="99"/>
      <c r="FS240" s="99"/>
      <c r="FT240" s="99"/>
      <c r="FU240" s="99"/>
      <c r="FV240" s="99"/>
      <c r="FW240" s="99"/>
      <c r="FX240" s="99"/>
      <c r="FY240" s="99"/>
      <c r="FZ240" s="99"/>
      <c r="GA240" s="99"/>
      <c r="GB240" s="99"/>
      <c r="GC240" s="99"/>
      <c r="GD240" s="99"/>
      <c r="GE240" s="99"/>
      <c r="GF240" s="99"/>
      <c r="GG240" s="99"/>
      <c r="GH240" s="99"/>
      <c r="GI240" s="99"/>
      <c r="GJ240" s="99"/>
      <c r="GK240" s="99"/>
      <c r="GL240" s="99"/>
      <c r="GM240" s="99"/>
      <c r="GN240" s="99"/>
      <c r="GO240" s="99"/>
      <c r="GP240" s="99"/>
      <c r="GQ240" s="99"/>
      <c r="GR240" s="99"/>
      <c r="GS240" s="99"/>
      <c r="GT240" s="99"/>
      <c r="GU240" s="99"/>
      <c r="GV240" s="99"/>
      <c r="GW240" s="99"/>
      <c r="GX240" s="99"/>
      <c r="GY240" s="99"/>
      <c r="GZ240" s="99"/>
      <c r="HA240" s="99"/>
      <c r="HB240" s="99"/>
      <c r="HC240" s="99"/>
      <c r="HD240" s="99"/>
      <c r="HE240" s="99"/>
      <c r="HF240" s="99"/>
      <c r="HG240" s="99"/>
      <c r="HH240" s="99"/>
      <c r="HI240" s="99"/>
      <c r="HJ240" s="99"/>
      <c r="HK240" s="99"/>
      <c r="HL240" s="99"/>
      <c r="HM240" s="99"/>
      <c r="HN240" s="99"/>
      <c r="HO240" s="99"/>
      <c r="HP240" s="99"/>
      <c r="HQ240" s="99"/>
      <c r="HR240" s="99"/>
      <c r="HS240" s="99"/>
      <c r="HT240" s="99"/>
      <c r="HU240" s="99"/>
      <c r="HV240" s="99"/>
      <c r="HW240" s="99"/>
    </row>
    <row r="241" spans="1:231" ht="13.5" customHeight="1" outlineLevel="1">
      <c r="A241" s="4"/>
      <c r="H241" s="4"/>
      <c r="I241" s="777" t="s">
        <v>533</v>
      </c>
      <c r="J241" s="20"/>
      <c r="K241" s="20"/>
      <c r="L241" s="20"/>
      <c r="M241" s="20"/>
      <c r="N241" s="20"/>
      <c r="O241" s="20"/>
      <c r="P241" s="20"/>
      <c r="Q241" s="20"/>
      <c r="R241" s="20"/>
      <c r="S241" s="20"/>
      <c r="T241" s="20"/>
      <c r="U241" s="20"/>
      <c r="V241" s="20"/>
      <c r="W241" s="20"/>
      <c r="X241" s="20"/>
      <c r="Y241" s="20"/>
      <c r="Z241" s="20"/>
      <c r="AA241" s="20"/>
      <c r="AB241" s="20"/>
      <c r="AC241" s="20"/>
      <c r="AD241" s="20"/>
      <c r="AE241" s="20"/>
      <c r="AF241" s="20"/>
      <c r="AG241" s="20"/>
      <c r="AH241" s="20"/>
      <c r="AI241" s="20"/>
      <c r="AJ241" s="20"/>
      <c r="AK241" s="20"/>
      <c r="AL241" s="20"/>
      <c r="AM241" s="20"/>
      <c r="AN241" s="20"/>
      <c r="AO241" s="20"/>
      <c r="AP241" s="20"/>
      <c r="AQ241" s="20"/>
      <c r="AR241" s="20"/>
      <c r="AS241" s="20"/>
      <c r="AT241" s="615"/>
      <c r="AU241" s="141"/>
      <c r="AV241" s="141"/>
      <c r="AW241" s="576"/>
      <c r="AX241" s="636"/>
      <c r="AY241" s="174"/>
      <c r="AZ241" s="174"/>
      <c r="BA241" s="574"/>
      <c r="BB241" s="636"/>
      <c r="BC241" s="174"/>
      <c r="BD241" s="174"/>
      <c r="BE241" s="574"/>
      <c r="BF241" s="636"/>
      <c r="BG241" s="174"/>
      <c r="BH241" s="174"/>
      <c r="BI241" s="574"/>
      <c r="BJ241" s="636"/>
      <c r="BK241" s="174"/>
      <c r="BL241" s="174"/>
      <c r="BM241" s="574"/>
      <c r="BN241" s="728"/>
      <c r="BO241" s="753"/>
      <c r="BP241" s="753"/>
      <c r="BQ241" s="782"/>
      <c r="BR241" s="755">
        <f>+BR240+BN240</f>
        <v>1.5207592195027484</v>
      </c>
      <c r="BS241" s="755">
        <f t="shared" ref="BS241:CC241" si="412">+BS240+BO240</f>
        <v>1.5228040252430495</v>
      </c>
      <c r="BT241" s="755">
        <f t="shared" si="412"/>
        <v>0.79651844524332294</v>
      </c>
      <c r="BU241" s="756">
        <f t="shared" si="412"/>
        <v>0.85290937332882333</v>
      </c>
      <c r="BV241" s="755">
        <f t="shared" si="412"/>
        <v>1.044444826400825</v>
      </c>
      <c r="BW241" s="805">
        <f t="shared" si="412"/>
        <v>1.0009090909090907</v>
      </c>
      <c r="BX241" s="755">
        <f t="shared" si="412"/>
        <v>0.1532857142857143</v>
      </c>
      <c r="BY241" s="756">
        <f t="shared" si="412"/>
        <v>-0.16000000000000003</v>
      </c>
      <c r="BZ241" s="805">
        <f t="shared" si="412"/>
        <v>-0.5678185403322149</v>
      </c>
      <c r="CA241" s="755">
        <f t="shared" si="412"/>
        <v>-0.76030704542666261</v>
      </c>
      <c r="CB241" s="755">
        <f t="shared" si="412"/>
        <v>-0.65541039943640755</v>
      </c>
      <c r="CC241" s="755">
        <f t="shared" si="412"/>
        <v>-0.46002676264304176</v>
      </c>
      <c r="CD241" s="734">
        <f t="shared" ref="CD241" si="413">+CD240+BZ240</f>
        <v>-0.47781854033221483</v>
      </c>
      <c r="CE241" s="755">
        <f t="shared" ref="CE241" si="414">+CE240+CA240</f>
        <v>-0.3703070454266626</v>
      </c>
      <c r="CF241" s="755">
        <f t="shared" ref="CF241" si="415">+CF240+CB240</f>
        <v>-0.29441039943640757</v>
      </c>
      <c r="CG241" s="756">
        <f t="shared" ref="CG241" si="416">+CG240+CC240</f>
        <v>-0.16002676264304178</v>
      </c>
      <c r="CH241" s="174"/>
      <c r="CI241" s="174"/>
      <c r="CJ241" s="174"/>
      <c r="CK241" s="174"/>
      <c r="CL241" s="174"/>
      <c r="CM241" s="174"/>
      <c r="CN241" s="174"/>
      <c r="CO241" s="174"/>
      <c r="CP241" s="174"/>
      <c r="CQ241" s="174"/>
      <c r="CR241" s="174"/>
      <c r="CS241" s="174"/>
      <c r="CT241" s="174"/>
      <c r="CU241" s="174"/>
      <c r="CV241" s="174"/>
      <c r="CW241" s="174"/>
      <c r="CX241" s="174"/>
      <c r="CY241" s="174"/>
      <c r="CZ241" s="174"/>
      <c r="DA241" s="174"/>
      <c r="DB241" s="174"/>
      <c r="DC241" s="174"/>
      <c r="DD241" s="174"/>
      <c r="DE241" s="174"/>
      <c r="DF241" s="174"/>
      <c r="DG241" s="174"/>
      <c r="DH241" s="174"/>
      <c r="DI241" s="574"/>
      <c r="DJ241" s="1139"/>
      <c r="DK241" s="141"/>
      <c r="DL241" s="141"/>
      <c r="DM241" s="141"/>
      <c r="DN241" s="141"/>
      <c r="DO241" s="141"/>
      <c r="DP241" s="141"/>
      <c r="DQ241" s="615"/>
      <c r="DR241" s="141"/>
      <c r="DS241" s="141"/>
      <c r="DT241" s="141"/>
      <c r="DU241" s="141"/>
      <c r="DV241" s="141"/>
      <c r="DW241" s="141"/>
      <c r="DX241" s="141"/>
      <c r="DY241" s="797"/>
      <c r="DZ241" s="797"/>
      <c r="EA241" s="797"/>
      <c r="EB241" s="797"/>
      <c r="EC241" s="797"/>
      <c r="ED241" s="755">
        <f t="shared" ref="ED241:EJ241" si="417">+ED240+DZ240</f>
        <v>0.77009397870870444</v>
      </c>
      <c r="EE241" s="755">
        <f t="shared" si="417"/>
        <v>-0.40333974358974367</v>
      </c>
      <c r="EF241" s="755">
        <f t="shared" si="417"/>
        <v>-0.2818859664501423</v>
      </c>
      <c r="EG241" s="755">
        <f t="shared" si="417"/>
        <v>-9.8241781873593101E-2</v>
      </c>
      <c r="EH241" s="755">
        <f t="shared" si="417"/>
        <v>-0.05</v>
      </c>
      <c r="EI241" s="755">
        <f t="shared" si="417"/>
        <v>-0.03</v>
      </c>
      <c r="EJ241" s="756">
        <f t="shared" si="417"/>
        <v>-0.02</v>
      </c>
      <c r="EK241" s="99"/>
      <c r="EL241" s="99"/>
      <c r="EM241" s="99"/>
      <c r="EN241" s="99"/>
      <c r="EO241" s="99"/>
      <c r="EP241" s="99"/>
      <c r="EQ241" s="99"/>
      <c r="ER241" s="99"/>
      <c r="ES241" s="99"/>
      <c r="ET241" s="99"/>
      <c r="EU241" s="99"/>
      <c r="EV241" s="99"/>
      <c r="EW241" s="99"/>
      <c r="EX241" s="99"/>
      <c r="EY241" s="99"/>
      <c r="EZ241" s="99"/>
      <c r="FA241" s="99"/>
      <c r="FB241" s="99"/>
      <c r="FC241" s="99"/>
      <c r="FD241" s="99"/>
      <c r="FE241" s="99"/>
      <c r="FF241" s="99"/>
      <c r="FG241" s="99"/>
      <c r="FH241" s="99"/>
      <c r="FI241" s="99"/>
      <c r="FJ241" s="99"/>
      <c r="FK241" s="99"/>
      <c r="FL241" s="99"/>
      <c r="FM241" s="99"/>
      <c r="FN241" s="99"/>
      <c r="FO241" s="99"/>
      <c r="FP241" s="99"/>
      <c r="FQ241" s="99"/>
      <c r="FR241" s="99"/>
      <c r="FS241" s="99"/>
      <c r="FT241" s="99"/>
      <c r="FU241" s="99"/>
      <c r="FV241" s="99"/>
      <c r="FW241" s="99"/>
      <c r="FX241" s="99"/>
      <c r="FY241" s="99"/>
      <c r="FZ241" s="99"/>
      <c r="GA241" s="99"/>
      <c r="GB241" s="99"/>
      <c r="GC241" s="99"/>
      <c r="GD241" s="99"/>
      <c r="GE241" s="99"/>
      <c r="GF241" s="99"/>
      <c r="GG241" s="99"/>
      <c r="GH241" s="99"/>
      <c r="GI241" s="99"/>
      <c r="GJ241" s="99"/>
      <c r="GK241" s="99"/>
      <c r="GL241" s="99"/>
      <c r="GM241" s="99"/>
      <c r="GN241" s="99"/>
      <c r="GO241" s="99"/>
      <c r="GP241" s="99"/>
      <c r="GQ241" s="99"/>
      <c r="GR241" s="99"/>
      <c r="GS241" s="99"/>
      <c r="GT241" s="99"/>
      <c r="GU241" s="99"/>
      <c r="GV241" s="99"/>
      <c r="GW241" s="99"/>
      <c r="GX241" s="99"/>
      <c r="GY241" s="99"/>
      <c r="GZ241" s="99"/>
      <c r="HA241" s="99"/>
      <c r="HB241" s="99"/>
      <c r="HC241" s="99"/>
      <c r="HD241" s="99"/>
      <c r="HE241" s="99"/>
      <c r="HF241" s="99"/>
      <c r="HG241" s="99"/>
      <c r="HH241" s="99"/>
      <c r="HI241" s="99"/>
      <c r="HJ241" s="99"/>
      <c r="HK241" s="99"/>
      <c r="HL241" s="99"/>
      <c r="HM241" s="99"/>
      <c r="HN241" s="99"/>
      <c r="HO241" s="99"/>
      <c r="HP241" s="99"/>
      <c r="HQ241" s="99"/>
      <c r="HR241" s="99"/>
      <c r="HS241" s="99"/>
      <c r="HT241" s="99"/>
      <c r="HU241" s="99"/>
      <c r="HV241" s="99"/>
      <c r="HW241" s="99"/>
    </row>
    <row r="242" spans="1:231" ht="13.5" customHeight="1">
      <c r="A242" s="4"/>
      <c r="H242" s="4"/>
      <c r="I242" s="777" t="s">
        <v>485</v>
      </c>
      <c r="J242" s="20"/>
      <c r="K242" s="20"/>
      <c r="L242" s="20"/>
      <c r="M242" s="20"/>
      <c r="N242" s="20"/>
      <c r="O242" s="20"/>
      <c r="P242" s="20"/>
      <c r="Q242" s="20"/>
      <c r="R242" s="20"/>
      <c r="S242" s="20"/>
      <c r="T242" s="20"/>
      <c r="U242" s="20"/>
      <c r="V242" s="20"/>
      <c r="W242" s="20"/>
      <c r="X242" s="20"/>
      <c r="Y242" s="20"/>
      <c r="Z242" s="20"/>
      <c r="AA242" s="20"/>
      <c r="AB242" s="20"/>
      <c r="AC242" s="20"/>
      <c r="AD242" s="20"/>
      <c r="AE242" s="20"/>
      <c r="AF242" s="20"/>
      <c r="AG242" s="20"/>
      <c r="AH242" s="20"/>
      <c r="AI242" s="20"/>
      <c r="AJ242" s="20"/>
      <c r="AK242" s="20"/>
      <c r="AL242" s="20"/>
      <c r="AM242" s="20"/>
      <c r="AN242" s="20"/>
      <c r="AO242" s="20"/>
      <c r="AP242" s="20"/>
      <c r="AQ242" s="20"/>
      <c r="AR242" s="20"/>
      <c r="AS242" s="20"/>
      <c r="AT242" s="615"/>
      <c r="AU242" s="141"/>
      <c r="AV242" s="141"/>
      <c r="AW242" s="576"/>
      <c r="AX242" s="636"/>
      <c r="AY242" s="174"/>
      <c r="AZ242" s="174"/>
      <c r="BA242" s="574"/>
      <c r="BB242" s="636"/>
      <c r="BC242" s="174"/>
      <c r="BD242" s="174"/>
      <c r="BE242" s="574"/>
      <c r="BF242" s="636"/>
      <c r="BG242" s="174"/>
      <c r="BH242" s="174"/>
      <c r="BI242" s="574"/>
      <c r="BJ242" s="636"/>
      <c r="BK242" s="174"/>
      <c r="BL242" s="174"/>
      <c r="BM242" s="574"/>
      <c r="BN242" s="1480">
        <f t="shared" ref="BN242:BV242" si="418">+BN239-BJ239</f>
        <v>1295</v>
      </c>
      <c r="BO242" s="900">
        <f t="shared" si="418"/>
        <v>170</v>
      </c>
      <c r="BP242" s="900">
        <f t="shared" si="418"/>
        <v>1079</v>
      </c>
      <c r="BQ242" s="1399">
        <f t="shared" si="418"/>
        <v>2947.9579831932779</v>
      </c>
      <c r="BR242" s="900">
        <f t="shared" si="418"/>
        <v>7182</v>
      </c>
      <c r="BS242" s="900">
        <f t="shared" si="418"/>
        <v>8200</v>
      </c>
      <c r="BT242" s="900">
        <f t="shared" si="418"/>
        <v>4300</v>
      </c>
      <c r="BU242" s="1399">
        <f t="shared" si="418"/>
        <v>1405.0420168067221</v>
      </c>
      <c r="BV242" s="900">
        <f t="shared" si="418"/>
        <v>-2470</v>
      </c>
      <c r="BW242" s="900">
        <f t="shared" ref="BW242:CC242" si="419">+BW239-BS239</f>
        <v>-6713</v>
      </c>
      <c r="BX242" s="900">
        <f t="shared" si="419"/>
        <v>-5209.3000000000011</v>
      </c>
      <c r="BY242" s="1399">
        <f t="shared" si="419"/>
        <v>-3080</v>
      </c>
      <c r="BZ242" s="900">
        <f t="shared" si="419"/>
        <v>-3978.4292296982221</v>
      </c>
      <c r="CA242" s="900">
        <f t="shared" si="419"/>
        <v>-1888.6353263960918</v>
      </c>
      <c r="CB242" s="900">
        <f t="shared" si="419"/>
        <v>-1184.0954198473273</v>
      </c>
      <c r="CC242" s="900">
        <f t="shared" si="419"/>
        <v>-629.35308231819909</v>
      </c>
      <c r="CD242" s="1480">
        <f t="shared" ref="CD242" si="420">+CD239-BZ239</f>
        <v>-655.15707703017779</v>
      </c>
      <c r="CE242" s="900">
        <f t="shared" ref="CE242" si="421">+CE239-CA239</f>
        <v>-509.836467360391</v>
      </c>
      <c r="CF242" s="900">
        <f t="shared" ref="CF242" si="422">+CF239-CB239</f>
        <v>-490.66045801526707</v>
      </c>
      <c r="CG242" s="1399">
        <f t="shared" ref="CG242" si="423">+CG239-CC239</f>
        <v>-254.53234588409032</v>
      </c>
      <c r="CH242" s="174"/>
      <c r="CI242" s="174"/>
      <c r="CJ242" s="174"/>
      <c r="CK242" s="174"/>
      <c r="CL242" s="174"/>
      <c r="CM242" s="174"/>
      <c r="CN242" s="174"/>
      <c r="CO242" s="174"/>
      <c r="CP242" s="174"/>
      <c r="CQ242" s="174"/>
      <c r="CR242" s="174"/>
      <c r="CS242" s="174"/>
      <c r="CT242" s="174"/>
      <c r="CU242" s="174"/>
      <c r="CV242" s="174"/>
      <c r="CW242" s="174"/>
      <c r="CX242" s="174"/>
      <c r="CY242" s="174"/>
      <c r="CZ242" s="174"/>
      <c r="DA242" s="174"/>
      <c r="DB242" s="174"/>
      <c r="DC242" s="174"/>
      <c r="DD242" s="174"/>
      <c r="DE242" s="174"/>
      <c r="DF242" s="174"/>
      <c r="DG242" s="174"/>
      <c r="DH242" s="174"/>
      <c r="DI242" s="574"/>
      <c r="DJ242" s="1139"/>
      <c r="DK242" s="141"/>
      <c r="DL242" s="141"/>
      <c r="DM242" s="141"/>
      <c r="DN242" s="141"/>
      <c r="DO242" s="141"/>
      <c r="DP242" s="141"/>
      <c r="DQ242" s="615"/>
      <c r="DR242" s="141"/>
      <c r="DS242" s="141"/>
      <c r="DT242" s="141"/>
      <c r="DU242" s="141"/>
      <c r="DV242" s="141"/>
      <c r="DW242" s="141"/>
      <c r="DX242" s="141"/>
      <c r="DY242" s="1420">
        <f>DY239-DX239</f>
        <v>5491.9579831932788</v>
      </c>
      <c r="DZ242" s="1420">
        <f>DZ239-DY239</f>
        <v>21087.042016806721</v>
      </c>
      <c r="EA242" s="1420">
        <f>EA239-DZ239</f>
        <v>-17472.300000000003</v>
      </c>
      <c r="EB242" s="1420">
        <f>EB239-EA239</f>
        <v>-7680.5130582598358</v>
      </c>
      <c r="EC242" s="1420">
        <f>EC239-EB239</f>
        <v>-1910.186348289928</v>
      </c>
      <c r="ED242" s="900">
        <f t="shared" ref="ED242:EJ242" si="424">+ED239-EC239</f>
        <v>-986.85002967251421</v>
      </c>
      <c r="EE242" s="900">
        <f t="shared" si="424"/>
        <v>-562.50451691333365</v>
      </c>
      <c r="EF242" s="900">
        <f t="shared" si="424"/>
        <v>-363.75292093728785</v>
      </c>
      <c r="EG242" s="900">
        <f t="shared" si="424"/>
        <v>-178.23893125927134</v>
      </c>
      <c r="EH242" s="900">
        <f t="shared" si="424"/>
        <v>0</v>
      </c>
      <c r="EI242" s="900">
        <f t="shared" si="424"/>
        <v>0</v>
      </c>
      <c r="EJ242" s="1399">
        <f t="shared" si="424"/>
        <v>0</v>
      </c>
      <c r="EK242" s="99"/>
      <c r="EL242" s="99"/>
      <c r="EM242" s="99"/>
      <c r="EN242" s="99"/>
      <c r="EO242" s="99"/>
      <c r="EP242" s="99"/>
      <c r="EQ242" s="99"/>
      <c r="ER242" s="99"/>
      <c r="ES242" s="99"/>
      <c r="ET242" s="99"/>
      <c r="EU242" s="99"/>
      <c r="EV242" s="99"/>
      <c r="EW242" s="99"/>
      <c r="EX242" s="99"/>
      <c r="EY242" s="99"/>
      <c r="EZ242" s="99"/>
      <c r="FA242" s="99"/>
      <c r="FB242" s="99"/>
      <c r="FC242" s="99"/>
      <c r="FD242" s="99"/>
      <c r="FE242" s="99"/>
      <c r="FF242" s="99"/>
      <c r="FG242" s="99"/>
      <c r="FH242" s="99"/>
      <c r="FI242" s="99"/>
      <c r="FJ242" s="99"/>
      <c r="FK242" s="99"/>
      <c r="FL242" s="99"/>
      <c r="FM242" s="99"/>
      <c r="FN242" s="99"/>
      <c r="FO242" s="99"/>
      <c r="FP242" s="99"/>
      <c r="FQ242" s="99"/>
      <c r="FR242" s="99"/>
      <c r="FS242" s="99"/>
      <c r="FT242" s="99"/>
      <c r="FU242" s="99"/>
      <c r="FV242" s="99"/>
      <c r="FW242" s="99"/>
      <c r="FX242" s="99"/>
      <c r="FY242" s="99"/>
      <c r="FZ242" s="99"/>
      <c r="GA242" s="99"/>
      <c r="GB242" s="99"/>
      <c r="GC242" s="99"/>
      <c r="GD242" s="99"/>
      <c r="GE242" s="99"/>
      <c r="GF242" s="99"/>
      <c r="GG242" s="99"/>
      <c r="GH242" s="99"/>
      <c r="GI242" s="99"/>
      <c r="GJ242" s="99"/>
      <c r="GK242" s="99"/>
      <c r="GL242" s="99"/>
      <c r="GM242" s="99"/>
      <c r="GN242" s="99"/>
      <c r="GO242" s="99"/>
      <c r="GP242" s="99"/>
      <c r="GQ242" s="99"/>
      <c r="GR242" s="99"/>
      <c r="GS242" s="99"/>
      <c r="GT242" s="99"/>
      <c r="GU242" s="99"/>
      <c r="GV242" s="99"/>
      <c r="GW242" s="99"/>
      <c r="GX242" s="99"/>
      <c r="GY242" s="99"/>
      <c r="GZ242" s="99"/>
      <c r="HA242" s="99"/>
      <c r="HB242" s="99"/>
      <c r="HC242" s="99"/>
      <c r="HD242" s="99"/>
      <c r="HE242" s="99"/>
      <c r="HF242" s="99"/>
      <c r="HG242" s="99"/>
      <c r="HH242" s="99"/>
      <c r="HI242" s="99"/>
      <c r="HJ242" s="99"/>
      <c r="HK242" s="99"/>
      <c r="HL242" s="99"/>
      <c r="HM242" s="99"/>
      <c r="HN242" s="99"/>
      <c r="HO242" s="99"/>
      <c r="HP242" s="99"/>
      <c r="HQ242" s="99"/>
      <c r="HR242" s="99"/>
      <c r="HS242" s="99"/>
      <c r="HT242" s="99"/>
      <c r="HU242" s="99"/>
      <c r="HV242" s="99"/>
      <c r="HW242" s="99"/>
    </row>
    <row r="243" spans="1:231" ht="13.5" customHeight="1">
      <c r="A243" s="4"/>
      <c r="H243" s="4"/>
      <c r="I243" s="777"/>
      <c r="J243" s="20"/>
      <c r="K243" s="20"/>
      <c r="L243" s="20"/>
      <c r="M243" s="20"/>
      <c r="N243" s="20"/>
      <c r="O243" s="20"/>
      <c r="P243" s="20"/>
      <c r="Q243" s="20"/>
      <c r="R243" s="20"/>
      <c r="S243" s="20"/>
      <c r="T243" s="20"/>
      <c r="U243" s="20"/>
      <c r="V243" s="20"/>
      <c r="W243" s="20"/>
      <c r="X243" s="20"/>
      <c r="Y243" s="20"/>
      <c r="Z243" s="20"/>
      <c r="AA243" s="20"/>
      <c r="AB243" s="20"/>
      <c r="AC243" s="20"/>
      <c r="AD243" s="20"/>
      <c r="AE243" s="20"/>
      <c r="AF243" s="20"/>
      <c r="AG243" s="20"/>
      <c r="AH243" s="20"/>
      <c r="AI243" s="20"/>
      <c r="AJ243" s="20"/>
      <c r="AK243" s="20"/>
      <c r="AL243" s="20"/>
      <c r="AM243" s="20"/>
      <c r="AN243" s="20"/>
      <c r="AO243" s="20"/>
      <c r="AP243" s="20"/>
      <c r="AQ243" s="20"/>
      <c r="AR243" s="20"/>
      <c r="AS243" s="20"/>
      <c r="AT243" s="615"/>
      <c r="AU243" s="141"/>
      <c r="AV243" s="141"/>
      <c r="AW243" s="576"/>
      <c r="AX243" s="636"/>
      <c r="AY243" s="174"/>
      <c r="AZ243" s="174"/>
      <c r="BA243" s="574"/>
      <c r="BB243" s="636"/>
      <c r="BC243" s="174"/>
      <c r="BD243" s="174"/>
      <c r="BE243" s="574"/>
      <c r="BF243" s="636"/>
      <c r="BG243" s="174"/>
      <c r="BH243" s="174"/>
      <c r="BI243" s="574"/>
      <c r="BJ243" s="636"/>
      <c r="BK243" s="174"/>
      <c r="BL243" s="174"/>
      <c r="BM243" s="574"/>
      <c r="BN243" s="1480"/>
      <c r="BO243" s="900"/>
      <c r="BP243" s="900"/>
      <c r="BQ243" s="1399"/>
      <c r="BR243" s="900"/>
      <c r="BS243" s="900"/>
      <c r="BT243" s="900"/>
      <c r="BU243" s="1399"/>
      <c r="BV243" s="900"/>
      <c r="BW243" s="900"/>
      <c r="BX243" s="900"/>
      <c r="BY243" s="1399"/>
      <c r="BZ243" s="900"/>
      <c r="CA243" s="900"/>
      <c r="CB243" s="900"/>
      <c r="CC243" s="900"/>
      <c r="CD243" s="1480"/>
      <c r="CE243" s="900"/>
      <c r="CF243" s="900"/>
      <c r="CG243" s="1399"/>
      <c r="CH243" s="174"/>
      <c r="CI243" s="174"/>
      <c r="CJ243" s="174"/>
      <c r="CK243" s="174"/>
      <c r="CL243" s="174"/>
      <c r="CM243" s="174"/>
      <c r="CN243" s="174"/>
      <c r="CO243" s="174"/>
      <c r="CP243" s="174"/>
      <c r="CQ243" s="174"/>
      <c r="CR243" s="174"/>
      <c r="CS243" s="174"/>
      <c r="CT243" s="174"/>
      <c r="CU243" s="174"/>
      <c r="CV243" s="174"/>
      <c r="CW243" s="174"/>
      <c r="CX243" s="174"/>
      <c r="CY243" s="174"/>
      <c r="CZ243" s="174"/>
      <c r="DA243" s="174"/>
      <c r="DB243" s="174"/>
      <c r="DC243" s="174"/>
      <c r="DD243" s="174"/>
      <c r="DE243" s="174"/>
      <c r="DF243" s="174"/>
      <c r="DG243" s="174"/>
      <c r="DH243" s="174"/>
      <c r="DI243" s="574"/>
      <c r="DJ243" s="1139"/>
      <c r="DK243" s="141"/>
      <c r="DL243" s="141"/>
      <c r="DM243" s="141"/>
      <c r="DN243" s="141"/>
      <c r="DO243" s="141"/>
      <c r="DP243" s="141"/>
      <c r="DQ243" s="615"/>
      <c r="DR243" s="141"/>
      <c r="DS243" s="141"/>
      <c r="DT243" s="141"/>
      <c r="DU243" s="141"/>
      <c r="DV243" s="141"/>
      <c r="DW243" s="141"/>
      <c r="DX243" s="141"/>
      <c r="DY243" s="1420"/>
      <c r="DZ243" s="1420"/>
      <c r="EA243" s="1420"/>
      <c r="EB243" s="1420"/>
      <c r="EC243" s="1420"/>
      <c r="ED243" s="900"/>
      <c r="EE243" s="900"/>
      <c r="EF243" s="900"/>
      <c r="EG243" s="900"/>
      <c r="EH243" s="900"/>
      <c r="EI243" s="900"/>
      <c r="EJ243" s="1399"/>
      <c r="EK243" s="99"/>
      <c r="EL243" s="99"/>
      <c r="EM243" s="99"/>
      <c r="EN243" s="99"/>
      <c r="EO243" s="99"/>
      <c r="EP243" s="99"/>
      <c r="EQ243" s="99"/>
      <c r="ER243" s="99"/>
      <c r="ES243" s="99"/>
      <c r="ET243" s="99"/>
      <c r="EU243" s="99"/>
      <c r="EV243" s="99"/>
      <c r="EW243" s="99"/>
      <c r="EX243" s="99"/>
      <c r="EY243" s="99"/>
      <c r="EZ243" s="99"/>
      <c r="FA243" s="99"/>
      <c r="FB243" s="99"/>
      <c r="FC243" s="99"/>
      <c r="FD243" s="99"/>
      <c r="FE243" s="99"/>
      <c r="FF243" s="99"/>
      <c r="FG243" s="99"/>
      <c r="FH243" s="99"/>
      <c r="FI243" s="99"/>
      <c r="FJ243" s="99"/>
      <c r="FK243" s="99"/>
      <c r="FL243" s="99"/>
      <c r="FM243" s="99"/>
      <c r="FN243" s="99"/>
      <c r="FO243" s="99"/>
      <c r="FP243" s="99"/>
      <c r="FQ243" s="99"/>
      <c r="FR243" s="99"/>
      <c r="FS243" s="99"/>
      <c r="FT243" s="99"/>
      <c r="FU243" s="99"/>
      <c r="FV243" s="99"/>
      <c r="FW243" s="99"/>
      <c r="FX243" s="99"/>
      <c r="FY243" s="99"/>
      <c r="FZ243" s="99"/>
      <c r="GA243" s="99"/>
      <c r="GB243" s="99"/>
      <c r="GC243" s="99"/>
      <c r="GD243" s="99"/>
      <c r="GE243" s="99"/>
      <c r="GF243" s="99"/>
      <c r="GG243" s="99"/>
      <c r="GH243" s="99"/>
      <c r="GI243" s="99"/>
      <c r="GJ243" s="99"/>
      <c r="GK243" s="99"/>
      <c r="GL243" s="99"/>
      <c r="GM243" s="99"/>
      <c r="GN243" s="99"/>
      <c r="GO243" s="99"/>
      <c r="GP243" s="99"/>
      <c r="GQ243" s="99"/>
      <c r="GR243" s="99"/>
      <c r="GS243" s="99"/>
      <c r="GT243" s="99"/>
      <c r="GU243" s="99"/>
      <c r="GV243" s="99"/>
      <c r="GW243" s="99"/>
      <c r="GX243" s="99"/>
      <c r="GY243" s="99"/>
      <c r="GZ243" s="99"/>
      <c r="HA243" s="99"/>
      <c r="HB243" s="99"/>
      <c r="HC243" s="99"/>
      <c r="HD243" s="99"/>
      <c r="HE243" s="99"/>
      <c r="HF243" s="99"/>
      <c r="HG243" s="99"/>
      <c r="HH243" s="99"/>
      <c r="HI243" s="99"/>
      <c r="HJ243" s="99"/>
      <c r="HK243" s="99"/>
      <c r="HL243" s="99"/>
      <c r="HM243" s="99"/>
      <c r="HN243" s="99"/>
      <c r="HO243" s="99"/>
      <c r="HP243" s="99"/>
      <c r="HQ243" s="99"/>
      <c r="HR243" s="99"/>
      <c r="HS243" s="99"/>
      <c r="HT243" s="99"/>
      <c r="HU243" s="99"/>
      <c r="HV243" s="99"/>
      <c r="HW243" s="99"/>
    </row>
    <row r="244" spans="1:231" ht="13.5" customHeight="1">
      <c r="A244" s="4"/>
      <c r="H244" s="4"/>
      <c r="I244" s="777" t="s">
        <v>537</v>
      </c>
      <c r="J244" s="20"/>
      <c r="K244" s="20"/>
      <c r="L244" s="20"/>
      <c r="M244" s="20"/>
      <c r="N244" s="20"/>
      <c r="O244" s="20"/>
      <c r="P244" s="20"/>
      <c r="Q244" s="20"/>
      <c r="R244" s="20"/>
      <c r="S244" s="20"/>
      <c r="T244" s="20"/>
      <c r="U244" s="20"/>
      <c r="V244" s="20"/>
      <c r="W244" s="20"/>
      <c r="X244" s="20"/>
      <c r="Y244" s="20"/>
      <c r="Z244" s="20"/>
      <c r="AA244" s="20"/>
      <c r="AB244" s="20"/>
      <c r="AC244" s="20"/>
      <c r="AD244" s="20"/>
      <c r="AE244" s="20"/>
      <c r="AF244" s="20"/>
      <c r="AG244" s="20"/>
      <c r="AH244" s="20"/>
      <c r="AI244" s="20"/>
      <c r="AJ244" s="20"/>
      <c r="AK244" s="20"/>
      <c r="AL244" s="20"/>
      <c r="AM244" s="20"/>
      <c r="AN244" s="20"/>
      <c r="AO244" s="20"/>
      <c r="AP244" s="20"/>
      <c r="AQ244" s="20"/>
      <c r="AR244" s="20"/>
      <c r="AS244" s="20"/>
      <c r="AT244" s="615"/>
      <c r="AU244" s="141"/>
      <c r="AV244" s="141"/>
      <c r="AW244" s="576"/>
      <c r="AX244" s="636"/>
      <c r="AY244" s="174"/>
      <c r="AZ244" s="174"/>
      <c r="BA244" s="574"/>
      <c r="BB244" s="636"/>
      <c r="BC244" s="174"/>
      <c r="BD244" s="174"/>
      <c r="BE244" s="574"/>
      <c r="BF244" s="636"/>
      <c r="BG244" s="174"/>
      <c r="BH244" s="174"/>
      <c r="BI244" s="574"/>
      <c r="BJ244" s="636"/>
      <c r="BK244" s="174"/>
      <c r="BL244" s="174"/>
      <c r="BM244" s="574"/>
      <c r="BN244" s="1495">
        <f t="shared" ref="BN244:CG244" si="425">+BN239/(AVERAGE(BM66:BN66*1000))</f>
        <v>0.14830423109915084</v>
      </c>
      <c r="BO244" s="1495">
        <f t="shared" si="425"/>
        <v>0.11775825452177779</v>
      </c>
      <c r="BP244" s="1495">
        <f t="shared" si="425"/>
        <v>0.14024816351541397</v>
      </c>
      <c r="BQ244" s="1516">
        <f t="shared" si="425"/>
        <v>0.16101025476459399</v>
      </c>
      <c r="BR244" s="1495">
        <f t="shared" si="425"/>
        <v>0.20318095836404862</v>
      </c>
      <c r="BS244" s="1495">
        <f t="shared" si="425"/>
        <v>0.20294358160037251</v>
      </c>
      <c r="BT244" s="1495">
        <f t="shared" si="425"/>
        <v>0.15974946609042381</v>
      </c>
      <c r="BU244" s="1516">
        <f t="shared" si="425"/>
        <v>0.13974316085722499</v>
      </c>
      <c r="BV244" s="1495">
        <f t="shared" si="425"/>
        <v>0.13823361628180733</v>
      </c>
      <c r="BW244" s="1583">
        <f t="shared" si="425"/>
        <v>8.2866464098927714E-2</v>
      </c>
      <c r="BX244" s="1495">
        <f t="shared" si="425"/>
        <v>7.2544585186777713E-2</v>
      </c>
      <c r="BY244" s="1516">
        <f t="shared" si="425"/>
        <v>7.8355757219855174E-2</v>
      </c>
      <c r="BZ244" s="1583">
        <f t="shared" si="425"/>
        <v>7.9360001182989401E-2</v>
      </c>
      <c r="CA244" s="1495">
        <f t="shared" si="425"/>
        <v>5.7423849997840754E-2</v>
      </c>
      <c r="CB244" s="1495">
        <f t="shared" si="425"/>
        <v>5.3577962268320074E-2</v>
      </c>
      <c r="CC244" s="1495">
        <f t="shared" si="425"/>
        <v>5.9584230275642837E-2</v>
      </c>
      <c r="CD244" s="1744">
        <f t="shared" si="425"/>
        <v>6.14580018569479E-2</v>
      </c>
      <c r="CE244" s="1495">
        <f t="shared" si="425"/>
        <v>4.6983149998233338E-2</v>
      </c>
      <c r="CF244" s="1495">
        <f t="shared" si="425"/>
        <v>4.4648301890266723E-2</v>
      </c>
      <c r="CG244" s="1516">
        <f t="shared" si="425"/>
        <v>5.2901886693327745E-2</v>
      </c>
      <c r="CH244" s="174"/>
      <c r="CI244" s="174"/>
      <c r="CJ244" s="174"/>
      <c r="CK244" s="174"/>
      <c r="CL244" s="174"/>
      <c r="CM244" s="174"/>
      <c r="CN244" s="174"/>
      <c r="CO244" s="174"/>
      <c r="CP244" s="174"/>
      <c r="CQ244" s="174"/>
      <c r="CR244" s="174"/>
      <c r="CS244" s="174"/>
      <c r="CT244" s="174"/>
      <c r="CU244" s="174"/>
      <c r="CV244" s="174"/>
      <c r="CW244" s="174"/>
      <c r="CX244" s="174"/>
      <c r="CY244" s="174"/>
      <c r="CZ244" s="174"/>
      <c r="DA244" s="174"/>
      <c r="DB244" s="174"/>
      <c r="DC244" s="174"/>
      <c r="DD244" s="174"/>
      <c r="DE244" s="174"/>
      <c r="DF244" s="174"/>
      <c r="DG244" s="174"/>
      <c r="DH244" s="174"/>
      <c r="DI244" s="574"/>
      <c r="DJ244" s="1139"/>
      <c r="DK244" s="141"/>
      <c r="DL244" s="141"/>
      <c r="DM244" s="141"/>
      <c r="DN244" s="141"/>
      <c r="DO244" s="141"/>
      <c r="DP244" s="141"/>
      <c r="DQ244" s="615"/>
      <c r="DR244" s="141"/>
      <c r="DS244" s="141"/>
      <c r="DT244" s="141"/>
      <c r="DU244" s="141"/>
      <c r="DV244" s="141"/>
      <c r="DW244" s="141"/>
      <c r="DX244" s="1495">
        <f t="shared" ref="DX244:EJ244" si="426">+DX239/(AVERAGE(DW66:DX66*1000))</f>
        <v>0.62426045587318768</v>
      </c>
      <c r="DY244" s="1495">
        <f t="shared" si="426"/>
        <v>0.56581621532599169</v>
      </c>
      <c r="DZ244" s="1495">
        <f t="shared" si="426"/>
        <v>0.70588967002527503</v>
      </c>
      <c r="EA244" s="1495">
        <f t="shared" si="426"/>
        <v>0.36954082947171851</v>
      </c>
      <c r="EB244" s="1495">
        <f t="shared" si="426"/>
        <v>0.24856482220692755</v>
      </c>
      <c r="EC244" s="1495">
        <f t="shared" si="426"/>
        <v>0.20563274207906398</v>
      </c>
      <c r="ED244" s="1495">
        <f t="shared" si="426"/>
        <v>0.18604867140486739</v>
      </c>
      <c r="EE244" s="1495">
        <f t="shared" si="426"/>
        <v>0.1718735345359251</v>
      </c>
      <c r="EF244" s="1495">
        <f t="shared" si="426"/>
        <v>0.16195775369731402</v>
      </c>
      <c r="EG244" s="1495">
        <f t="shared" si="426"/>
        <v>0.154171323231097</v>
      </c>
      <c r="EH244" s="1495">
        <f t="shared" si="426"/>
        <v>0.15114835610891861</v>
      </c>
      <c r="EI244" s="1495">
        <f t="shared" si="426"/>
        <v>0.148184662851881</v>
      </c>
      <c r="EJ244" s="1516">
        <f t="shared" si="426"/>
        <v>0.14527908122733429</v>
      </c>
      <c r="EK244" s="99"/>
      <c r="EL244" s="99"/>
      <c r="EM244" s="99"/>
      <c r="EN244" s="99"/>
      <c r="EO244" s="99"/>
      <c r="EP244" s="99"/>
      <c r="EQ244" s="99"/>
      <c r="ER244" s="99"/>
      <c r="ES244" s="99"/>
      <c r="ET244" s="99"/>
      <c r="EU244" s="99"/>
      <c r="EV244" s="99"/>
      <c r="EW244" s="99"/>
      <c r="EX244" s="99"/>
      <c r="EY244" s="99"/>
      <c r="EZ244" s="99"/>
      <c r="FA244" s="99"/>
      <c r="FB244" s="99"/>
      <c r="FC244" s="99"/>
      <c r="FD244" s="99"/>
      <c r="FE244" s="99"/>
      <c r="FF244" s="99"/>
      <c r="FG244" s="99"/>
      <c r="FH244" s="99"/>
      <c r="FI244" s="99"/>
      <c r="FJ244" s="99"/>
      <c r="FK244" s="99"/>
      <c r="FL244" s="99"/>
      <c r="FM244" s="99"/>
      <c r="FN244" s="99"/>
      <c r="FO244" s="99"/>
      <c r="FP244" s="99"/>
      <c r="FQ244" s="99"/>
      <c r="FR244" s="99"/>
      <c r="FS244" s="99"/>
      <c r="FT244" s="99"/>
      <c r="FU244" s="99"/>
      <c r="FV244" s="99"/>
      <c r="FW244" s="99"/>
      <c r="FX244" s="99"/>
      <c r="FY244" s="99"/>
      <c r="FZ244" s="99"/>
      <c r="GA244" s="99"/>
      <c r="GB244" s="99"/>
      <c r="GC244" s="99"/>
      <c r="GD244" s="99"/>
      <c r="GE244" s="99"/>
      <c r="GF244" s="99"/>
      <c r="GG244" s="99"/>
      <c r="GH244" s="99"/>
      <c r="GI244" s="99"/>
      <c r="GJ244" s="99"/>
      <c r="GK244" s="99"/>
      <c r="GL244" s="99"/>
      <c r="GM244" s="99"/>
      <c r="GN244" s="99"/>
      <c r="GO244" s="99"/>
      <c r="GP244" s="99"/>
      <c r="GQ244" s="99"/>
      <c r="GR244" s="99"/>
      <c r="GS244" s="99"/>
      <c r="GT244" s="99"/>
      <c r="GU244" s="99"/>
      <c r="GV244" s="99"/>
      <c r="GW244" s="99"/>
      <c r="GX244" s="99"/>
      <c r="GY244" s="99"/>
      <c r="GZ244" s="99"/>
      <c r="HA244" s="99"/>
      <c r="HB244" s="99"/>
      <c r="HC244" s="99"/>
      <c r="HD244" s="99"/>
      <c r="HE244" s="99"/>
      <c r="HF244" s="99"/>
      <c r="HG244" s="99"/>
      <c r="HH244" s="99"/>
      <c r="HI244" s="99"/>
      <c r="HJ244" s="99"/>
      <c r="HK244" s="99"/>
      <c r="HL244" s="99"/>
      <c r="HM244" s="99"/>
      <c r="HN244" s="99"/>
      <c r="HO244" s="99"/>
      <c r="HP244" s="99"/>
      <c r="HQ244" s="99"/>
      <c r="HR244" s="99"/>
      <c r="HS244" s="99"/>
      <c r="HT244" s="99"/>
      <c r="HU244" s="99"/>
      <c r="HV244" s="99"/>
      <c r="HW244" s="99"/>
    </row>
    <row r="245" spans="1:231" ht="13.5" customHeight="1">
      <c r="A245" s="4"/>
      <c r="H245" s="4"/>
      <c r="I245" s="777" t="s">
        <v>484</v>
      </c>
      <c r="J245" s="20"/>
      <c r="K245" s="20"/>
      <c r="L245" s="20"/>
      <c r="M245" s="20"/>
      <c r="N245" s="20"/>
      <c r="O245" s="20"/>
      <c r="P245" s="20"/>
      <c r="Q245" s="20"/>
      <c r="R245" s="20"/>
      <c r="S245" s="20"/>
      <c r="T245" s="20"/>
      <c r="U245" s="20"/>
      <c r="V245" s="20"/>
      <c r="W245" s="20"/>
      <c r="X245" s="20"/>
      <c r="Y245" s="20"/>
      <c r="Z245" s="20"/>
      <c r="AA245" s="20"/>
      <c r="AB245" s="20"/>
      <c r="AC245" s="20"/>
      <c r="AD245" s="20"/>
      <c r="AE245" s="20"/>
      <c r="AF245" s="20"/>
      <c r="AG245" s="20"/>
      <c r="AH245" s="20"/>
      <c r="AI245" s="20"/>
      <c r="AJ245" s="20"/>
      <c r="AK245" s="20"/>
      <c r="AL245" s="20"/>
      <c r="AM245" s="20"/>
      <c r="AN245" s="20"/>
      <c r="AO245" s="20"/>
      <c r="AP245" s="20"/>
      <c r="AQ245" s="20"/>
      <c r="AR245" s="20"/>
      <c r="AS245" s="20"/>
      <c r="AT245" s="615"/>
      <c r="AU245" s="141"/>
      <c r="AV245" s="141"/>
      <c r="AW245" s="576"/>
      <c r="AX245" s="636"/>
      <c r="AY245" s="174"/>
      <c r="AZ245" s="174"/>
      <c r="BA245" s="574"/>
      <c r="BB245" s="636"/>
      <c r="BC245" s="174"/>
      <c r="BD245" s="174"/>
      <c r="BE245" s="574"/>
      <c r="BF245" s="636"/>
      <c r="BG245" s="174"/>
      <c r="BH245" s="174"/>
      <c r="BI245" s="574"/>
      <c r="BJ245" s="636"/>
      <c r="BK245" s="174"/>
      <c r="BL245" s="174"/>
      <c r="BM245" s="574"/>
      <c r="BN245" s="1480"/>
      <c r="BO245" s="900"/>
      <c r="BP245" s="900"/>
      <c r="BQ245" s="1399"/>
      <c r="BR245" s="1208">
        <f t="shared" ref="BR245:CC245" si="427">+BR244/BN244-1</f>
        <v>0.37002806230261354</v>
      </c>
      <c r="BS245" s="1208">
        <f t="shared" si="427"/>
        <v>0.72339155691918688</v>
      </c>
      <c r="BT245" s="1208">
        <f t="shared" si="427"/>
        <v>0.13904854142968182</v>
      </c>
      <c r="BU245" s="1501">
        <f t="shared" si="427"/>
        <v>-0.13208533790883492</v>
      </c>
      <c r="BV245" s="1208">
        <f t="shared" si="427"/>
        <v>-0.31965270075098362</v>
      </c>
      <c r="BW245" s="1208">
        <f t="shared" si="427"/>
        <v>-0.5916773349250104</v>
      </c>
      <c r="BX245" s="1208">
        <f t="shared" si="427"/>
        <v>-0.54588527297039646</v>
      </c>
      <c r="BY245" s="1501">
        <f t="shared" si="427"/>
        <v>-0.43928735589492696</v>
      </c>
      <c r="BZ245" s="1208">
        <f t="shared" si="427"/>
        <v>-0.42589940625438283</v>
      </c>
      <c r="CA245" s="1208">
        <f t="shared" si="427"/>
        <v>-0.30703149190380608</v>
      </c>
      <c r="CB245" s="1208">
        <f t="shared" si="427"/>
        <v>-0.26144780991751504</v>
      </c>
      <c r="CC245" s="1208">
        <f t="shared" si="427"/>
        <v>-0.23956793489394901</v>
      </c>
      <c r="CD245" s="1745">
        <f t="shared" ref="CD245" si="428">+CD244/BZ244-1</f>
        <v>-0.2255796252417237</v>
      </c>
      <c r="CE245" s="1208">
        <f t="shared" ref="CE245" si="429">+CE244/CA244-1</f>
        <v>-0.18181818181818188</v>
      </c>
      <c r="CF245" s="1208">
        <f t="shared" ref="CF245" si="430">+CF244/CB244-1</f>
        <v>-0.16666666666666674</v>
      </c>
      <c r="CG245" s="1501">
        <f t="shared" ref="CG245" si="431">+CG244/CC244-1</f>
        <v>-0.1121495327102805</v>
      </c>
      <c r="CH245" s="174"/>
      <c r="CI245" s="174"/>
      <c r="CJ245" s="174"/>
      <c r="CK245" s="174"/>
      <c r="CL245" s="174"/>
      <c r="CM245" s="174"/>
      <c r="CN245" s="174"/>
      <c r="CO245" s="174"/>
      <c r="CP245" s="174"/>
      <c r="CQ245" s="174"/>
      <c r="CR245" s="174"/>
      <c r="CS245" s="174"/>
      <c r="CT245" s="174"/>
      <c r="CU245" s="174"/>
      <c r="CV245" s="174"/>
      <c r="CW245" s="174"/>
      <c r="CX245" s="174"/>
      <c r="CY245" s="174"/>
      <c r="CZ245" s="174"/>
      <c r="DA245" s="174"/>
      <c r="DB245" s="174"/>
      <c r="DC245" s="174"/>
      <c r="DD245" s="174"/>
      <c r="DE245" s="174"/>
      <c r="DF245" s="174"/>
      <c r="DG245" s="174"/>
      <c r="DH245" s="174"/>
      <c r="DI245" s="574"/>
      <c r="DJ245" s="1139"/>
      <c r="DK245" s="141"/>
      <c r="DL245" s="141"/>
      <c r="DM245" s="141"/>
      <c r="DN245" s="141"/>
      <c r="DO245" s="141"/>
      <c r="DP245" s="141"/>
      <c r="DQ245" s="615"/>
      <c r="DR245" s="141"/>
      <c r="DS245" s="141"/>
      <c r="DT245" s="141"/>
      <c r="DU245" s="141"/>
      <c r="DV245" s="141"/>
      <c r="DW245" s="141"/>
      <c r="DX245" s="141"/>
      <c r="DY245" s="1500">
        <f>+DY244/DX244-1</f>
        <v>-9.3621564520608325E-2</v>
      </c>
      <c r="DZ245" s="1500">
        <f>+DZ244/DY244-1</f>
        <v>0.24755998662671908</v>
      </c>
      <c r="EA245" s="1500">
        <f>+EA244/DZ244-1</f>
        <v>-0.47648925155897692</v>
      </c>
      <c r="EB245" s="1500">
        <f>+EB244/EA244-1</f>
        <v>-0.32736844650625929</v>
      </c>
      <c r="EC245" s="1500">
        <f>+EC244/EB244-1</f>
        <v>-0.17271985531453471</v>
      </c>
      <c r="ED245" s="1500">
        <f t="shared" ref="ED245:EJ245" si="432">+ED244/EC244-1</f>
        <v>-9.5238095238095344E-2</v>
      </c>
      <c r="EE245" s="1500">
        <f t="shared" si="432"/>
        <v>-7.6190476190476253E-2</v>
      </c>
      <c r="EF245" s="1500">
        <f t="shared" si="432"/>
        <v>-5.769230769230782E-2</v>
      </c>
      <c r="EG245" s="1500">
        <f t="shared" si="432"/>
        <v>-4.8076923076923128E-2</v>
      </c>
      <c r="EH245" s="1500">
        <f t="shared" si="432"/>
        <v>-1.9607843137255054E-2</v>
      </c>
      <c r="EI245" s="1500">
        <f t="shared" si="432"/>
        <v>-1.9607843137254832E-2</v>
      </c>
      <c r="EJ245" s="1518">
        <f t="shared" si="432"/>
        <v>-1.9607843137255054E-2</v>
      </c>
      <c r="EK245" s="99"/>
      <c r="EL245" s="99"/>
      <c r="EM245" s="99"/>
      <c r="EN245" s="99"/>
      <c r="EO245" s="99"/>
      <c r="EP245" s="99"/>
      <c r="EQ245" s="99"/>
      <c r="ER245" s="99"/>
      <c r="ES245" s="99"/>
      <c r="ET245" s="99"/>
      <c r="EU245" s="99"/>
      <c r="EV245" s="99"/>
      <c r="EW245" s="99"/>
      <c r="EX245" s="99"/>
      <c r="EY245" s="99"/>
      <c r="EZ245" s="99"/>
      <c r="FA245" s="99"/>
      <c r="FB245" s="99"/>
      <c r="FC245" s="99"/>
      <c r="FD245" s="99"/>
      <c r="FE245" s="99"/>
      <c r="FF245" s="99"/>
      <c r="FG245" s="99"/>
      <c r="FH245" s="99"/>
      <c r="FI245" s="99"/>
      <c r="FJ245" s="99"/>
      <c r="FK245" s="99"/>
      <c r="FL245" s="99"/>
      <c r="FM245" s="99"/>
      <c r="FN245" s="99"/>
      <c r="FO245" s="99"/>
      <c r="FP245" s="99"/>
      <c r="FQ245" s="99"/>
      <c r="FR245" s="99"/>
      <c r="FS245" s="99"/>
      <c r="FT245" s="99"/>
      <c r="FU245" s="99"/>
      <c r="FV245" s="99"/>
      <c r="FW245" s="99"/>
      <c r="FX245" s="99"/>
      <c r="FY245" s="99"/>
      <c r="FZ245" s="99"/>
      <c r="GA245" s="99"/>
      <c r="GB245" s="99"/>
      <c r="GC245" s="99"/>
      <c r="GD245" s="99"/>
      <c r="GE245" s="99"/>
      <c r="GF245" s="99"/>
      <c r="GG245" s="99"/>
      <c r="GH245" s="99"/>
      <c r="GI245" s="99"/>
      <c r="GJ245" s="99"/>
      <c r="GK245" s="99"/>
      <c r="GL245" s="99"/>
      <c r="GM245" s="99"/>
      <c r="GN245" s="99"/>
      <c r="GO245" s="99"/>
      <c r="GP245" s="99"/>
      <c r="GQ245" s="99"/>
      <c r="GR245" s="99"/>
      <c r="GS245" s="99"/>
      <c r="GT245" s="99"/>
      <c r="GU245" s="99"/>
      <c r="GV245" s="99"/>
      <c r="GW245" s="99"/>
      <c r="GX245" s="99"/>
      <c r="GY245" s="99"/>
      <c r="GZ245" s="99"/>
      <c r="HA245" s="99"/>
      <c r="HB245" s="99"/>
      <c r="HC245" s="99"/>
      <c r="HD245" s="99"/>
      <c r="HE245" s="99"/>
      <c r="HF245" s="99"/>
      <c r="HG245" s="99"/>
      <c r="HH245" s="99"/>
      <c r="HI245" s="99"/>
      <c r="HJ245" s="99"/>
      <c r="HK245" s="99"/>
      <c r="HL245" s="99"/>
      <c r="HM245" s="99"/>
      <c r="HN245" s="99"/>
      <c r="HO245" s="99"/>
      <c r="HP245" s="99"/>
      <c r="HQ245" s="99"/>
      <c r="HR245" s="99"/>
      <c r="HS245" s="99"/>
      <c r="HT245" s="99"/>
      <c r="HU245" s="99"/>
      <c r="HV245" s="99"/>
      <c r="HW245" s="99"/>
    </row>
    <row r="246" spans="1:231" ht="13.5" customHeight="1">
      <c r="A246" s="4"/>
      <c r="H246" s="4"/>
      <c r="I246" s="786"/>
      <c r="J246" s="20"/>
      <c r="K246" s="20"/>
      <c r="L246" s="20"/>
      <c r="M246" s="20"/>
      <c r="N246" s="20"/>
      <c r="O246" s="20"/>
      <c r="P246" s="20"/>
      <c r="Q246" s="20"/>
      <c r="R246" s="20"/>
      <c r="S246" s="20"/>
      <c r="T246" s="20"/>
      <c r="U246" s="20"/>
      <c r="V246" s="20"/>
      <c r="W246" s="20"/>
      <c r="X246" s="20"/>
      <c r="Y246" s="20"/>
      <c r="Z246" s="20"/>
      <c r="AA246" s="20"/>
      <c r="AB246" s="20"/>
      <c r="AC246" s="20"/>
      <c r="AD246" s="20"/>
      <c r="AE246" s="20"/>
      <c r="AF246" s="20"/>
      <c r="AG246" s="20"/>
      <c r="AH246" s="20"/>
      <c r="AI246" s="20"/>
      <c r="AJ246" s="20"/>
      <c r="AK246" s="20"/>
      <c r="AL246" s="20"/>
      <c r="AM246" s="20"/>
      <c r="AN246" s="20"/>
      <c r="AO246" s="20"/>
      <c r="AP246" s="20"/>
      <c r="AQ246" s="20"/>
      <c r="AR246" s="20"/>
      <c r="AS246" s="20"/>
      <c r="AT246" s="615"/>
      <c r="AU246" s="141"/>
      <c r="AV246" s="141"/>
      <c r="AW246" s="576"/>
      <c r="AX246" s="636"/>
      <c r="AY246" s="174"/>
      <c r="AZ246" s="174"/>
      <c r="BA246" s="574"/>
      <c r="BB246" s="636"/>
      <c r="BC246" s="174"/>
      <c r="BD246" s="174"/>
      <c r="BE246" s="574"/>
      <c r="BF246" s="636"/>
      <c r="BG246" s="174"/>
      <c r="BH246" s="174"/>
      <c r="BI246" s="574"/>
      <c r="BJ246" s="636"/>
      <c r="BK246" s="174"/>
      <c r="BL246" s="174"/>
      <c r="BM246" s="574"/>
      <c r="BN246" s="728"/>
      <c r="BO246" s="753"/>
      <c r="BP246" s="753"/>
      <c r="BQ246" s="782"/>
      <c r="BR246" s="1202"/>
      <c r="BS246" s="1202"/>
      <c r="BT246" s="1202"/>
      <c r="BU246" s="791"/>
      <c r="BV246" s="790"/>
      <c r="BW246" s="1144"/>
      <c r="BX246" s="769"/>
      <c r="BY246" s="783"/>
      <c r="BZ246" s="1144"/>
      <c r="CA246" s="769"/>
      <c r="CB246" s="769"/>
      <c r="CC246" s="769"/>
      <c r="CD246" s="725"/>
      <c r="CE246" s="769"/>
      <c r="CF246" s="769"/>
      <c r="CG246" s="783"/>
      <c r="CH246" s="174"/>
      <c r="CI246" s="174"/>
      <c r="CJ246" s="174"/>
      <c r="CK246" s="174"/>
      <c r="CL246" s="174"/>
      <c r="CM246" s="174"/>
      <c r="CN246" s="174"/>
      <c r="CO246" s="174"/>
      <c r="CP246" s="174"/>
      <c r="CQ246" s="174"/>
      <c r="CR246" s="174"/>
      <c r="CS246" s="174"/>
      <c r="CT246" s="174"/>
      <c r="CU246" s="174"/>
      <c r="CV246" s="174"/>
      <c r="CW246" s="174"/>
      <c r="CX246" s="174"/>
      <c r="CY246" s="174"/>
      <c r="CZ246" s="174"/>
      <c r="DA246" s="174"/>
      <c r="DB246" s="174"/>
      <c r="DC246" s="174"/>
      <c r="DD246" s="174"/>
      <c r="DE246" s="174"/>
      <c r="DF246" s="174"/>
      <c r="DG246" s="174"/>
      <c r="DH246" s="174"/>
      <c r="DI246" s="574"/>
      <c r="DJ246" s="1139"/>
      <c r="DK246" s="141"/>
      <c r="DL246" s="141"/>
      <c r="DM246" s="141"/>
      <c r="DN246" s="141"/>
      <c r="DO246" s="141"/>
      <c r="DP246" s="141"/>
      <c r="DQ246" s="615"/>
      <c r="DR246" s="141"/>
      <c r="DS246" s="141"/>
      <c r="DT246" s="141"/>
      <c r="DU246" s="141"/>
      <c r="DV246" s="141"/>
      <c r="DW246" s="141"/>
      <c r="DX246" s="141"/>
      <c r="DY246" s="797"/>
      <c r="DZ246" s="797"/>
      <c r="EA246" s="797"/>
      <c r="EB246" s="797"/>
      <c r="EC246" s="797"/>
      <c r="ED246" s="769"/>
      <c r="EE246" s="769"/>
      <c r="EF246" s="769"/>
      <c r="EG246" s="769"/>
      <c r="EH246" s="769"/>
      <c r="EI246" s="769"/>
      <c r="EJ246" s="783"/>
      <c r="EK246" s="99"/>
      <c r="EL246" s="99"/>
      <c r="EM246" s="99"/>
      <c r="EN246" s="99"/>
      <c r="EO246" s="99"/>
      <c r="EP246" s="99"/>
      <c r="EQ246" s="99"/>
      <c r="ER246" s="99"/>
      <c r="ES246" s="99"/>
      <c r="ET246" s="99"/>
      <c r="EU246" s="99"/>
      <c r="EV246" s="99"/>
      <c r="EW246" s="99"/>
      <c r="EX246" s="99"/>
      <c r="EY246" s="99"/>
      <c r="EZ246" s="99"/>
      <c r="FA246" s="99"/>
      <c r="FB246" s="99"/>
      <c r="FC246" s="99"/>
      <c r="FD246" s="99"/>
      <c r="FE246" s="99"/>
      <c r="FF246" s="99"/>
      <c r="FG246" s="99"/>
      <c r="FH246" s="99"/>
      <c r="FI246" s="99"/>
      <c r="FJ246" s="99"/>
      <c r="FK246" s="99"/>
      <c r="FL246" s="99"/>
      <c r="FM246" s="99"/>
      <c r="FN246" s="99"/>
      <c r="FO246" s="99"/>
      <c r="FP246" s="99"/>
      <c r="FQ246" s="99"/>
      <c r="FR246" s="99"/>
      <c r="FS246" s="99"/>
      <c r="FT246" s="99"/>
      <c r="FU246" s="99"/>
      <c r="FV246" s="99"/>
      <c r="FW246" s="99"/>
      <c r="FX246" s="99"/>
      <c r="FY246" s="99"/>
      <c r="FZ246" s="99"/>
      <c r="GA246" s="99"/>
      <c r="GB246" s="99"/>
      <c r="GC246" s="99"/>
      <c r="GD246" s="99"/>
      <c r="GE246" s="99"/>
      <c r="GF246" s="99"/>
      <c r="GG246" s="99"/>
      <c r="GH246" s="99"/>
      <c r="GI246" s="99"/>
      <c r="GJ246" s="99"/>
      <c r="GK246" s="99"/>
      <c r="GL246" s="99"/>
      <c r="GM246" s="99"/>
      <c r="GN246" s="99"/>
      <c r="GO246" s="99"/>
      <c r="GP246" s="99"/>
      <c r="GQ246" s="99"/>
      <c r="GR246" s="99"/>
      <c r="GS246" s="99"/>
      <c r="GT246" s="99"/>
      <c r="GU246" s="99"/>
      <c r="GV246" s="99"/>
      <c r="GW246" s="99"/>
      <c r="GX246" s="99"/>
      <c r="GY246" s="99"/>
      <c r="GZ246" s="99"/>
      <c r="HA246" s="99"/>
      <c r="HB246" s="99"/>
      <c r="HC246" s="99"/>
      <c r="HD246" s="99"/>
      <c r="HE246" s="99"/>
      <c r="HF246" s="99"/>
      <c r="HG246" s="99"/>
      <c r="HH246" s="99"/>
      <c r="HI246" s="99"/>
      <c r="HJ246" s="99"/>
      <c r="HK246" s="99"/>
      <c r="HL246" s="99"/>
      <c r="HM246" s="99"/>
      <c r="HN246" s="99"/>
      <c r="HO246" s="99"/>
      <c r="HP246" s="99"/>
      <c r="HQ246" s="99"/>
      <c r="HR246" s="99"/>
      <c r="HS246" s="99"/>
      <c r="HT246" s="99"/>
      <c r="HU246" s="99"/>
      <c r="HV246" s="99"/>
      <c r="HW246" s="99"/>
    </row>
    <row r="247" spans="1:231" ht="13.5" customHeight="1">
      <c r="A247" s="4"/>
      <c r="H247" s="4"/>
      <c r="I247" s="786" t="s">
        <v>534</v>
      </c>
      <c r="J247" s="20"/>
      <c r="K247" s="20"/>
      <c r="L247" s="20"/>
      <c r="M247" s="20"/>
      <c r="N247" s="20"/>
      <c r="O247" s="20"/>
      <c r="P247" s="20"/>
      <c r="Q247" s="20"/>
      <c r="R247" s="20"/>
      <c r="S247" s="20"/>
      <c r="T247" s="20"/>
      <c r="U247" s="20"/>
      <c r="V247" s="20"/>
      <c r="W247" s="20"/>
      <c r="X247" s="20"/>
      <c r="Y247" s="20"/>
      <c r="Z247" s="20"/>
      <c r="AA247" s="20"/>
      <c r="AB247" s="20"/>
      <c r="AC247" s="20"/>
      <c r="AD247" s="20"/>
      <c r="AE247" s="20"/>
      <c r="AF247" s="20"/>
      <c r="AG247" s="20"/>
      <c r="AH247" s="20"/>
      <c r="AI247" s="20"/>
      <c r="AJ247" s="20"/>
      <c r="AK247" s="20"/>
      <c r="AL247" s="20"/>
      <c r="AM247" s="20"/>
      <c r="AN247" s="20"/>
      <c r="AO247" s="20"/>
      <c r="AP247" s="20"/>
      <c r="AQ247" s="20"/>
      <c r="AR247" s="20"/>
      <c r="AS247" s="20"/>
      <c r="AT247" s="615"/>
      <c r="AU247" s="141"/>
      <c r="AV247" s="141"/>
      <c r="AW247" s="576"/>
      <c r="AX247" s="636"/>
      <c r="AY247" s="174"/>
      <c r="AZ247" s="174"/>
      <c r="BA247" s="574"/>
      <c r="BB247" s="636"/>
      <c r="BC247" s="174"/>
      <c r="BD247" s="174"/>
      <c r="BE247" s="574"/>
      <c r="BF247" s="636"/>
      <c r="BG247" s="174"/>
      <c r="BH247" s="174"/>
      <c r="BI247" s="574"/>
      <c r="BJ247" s="1481">
        <f t="shared" ref="BJ247:BW247" si="433">BJ232/BJ239*1000</f>
        <v>1.0853415874419632</v>
      </c>
      <c r="BK247" s="1482">
        <f t="shared" si="433"/>
        <v>1.0908067542213884</v>
      </c>
      <c r="BL247" s="1482">
        <f t="shared" si="433"/>
        <v>0.96976862016551257</v>
      </c>
      <c r="BM247" s="1482">
        <f t="shared" si="433"/>
        <v>1.2023836294130876</v>
      </c>
      <c r="BN247" s="1481">
        <f t="shared" si="433"/>
        <v>1.2885871433482297</v>
      </c>
      <c r="BO247" s="1482">
        <f t="shared" si="433"/>
        <v>1.2552520435098637</v>
      </c>
      <c r="BP247" s="1482">
        <f t="shared" si="433"/>
        <v>1.067544676672745</v>
      </c>
      <c r="BQ247" s="1483">
        <f t="shared" si="433"/>
        <v>1.0527637799831673</v>
      </c>
      <c r="BR247" s="1482">
        <f t="shared" si="433"/>
        <v>0.76538461538461533</v>
      </c>
      <c r="BS247" s="1482">
        <f t="shared" si="433"/>
        <v>0.75861313868613145</v>
      </c>
      <c r="BT247" s="1482">
        <f t="shared" si="433"/>
        <v>1.1171681415929202</v>
      </c>
      <c r="BU247" s="1483">
        <f t="shared" si="433"/>
        <v>1.3281818181818181</v>
      </c>
      <c r="BV247" s="1482">
        <f t="shared" si="433"/>
        <v>1.5625830959164293</v>
      </c>
      <c r="BW247" s="1584">
        <f t="shared" si="433"/>
        <v>2.6323171604408184</v>
      </c>
      <c r="BX247" s="1482">
        <f t="shared" ref="BX247:BY247" si="434">BX232/BX239*1000</f>
        <v>3.2467532467532472</v>
      </c>
      <c r="BY247" s="1483">
        <f t="shared" si="434"/>
        <v>2.8867132867132868</v>
      </c>
      <c r="BZ247" s="1584">
        <f>BV247*(1+BZ248)</f>
        <v>3.0939145299145299</v>
      </c>
      <c r="CA247" s="1482">
        <f>BW247*(1+CA248)</f>
        <v>4.1064147702876772</v>
      </c>
      <c r="CB247" s="1482">
        <f>BX247*(1+CB248)</f>
        <v>4.2532467532467537</v>
      </c>
      <c r="CC247" s="1482">
        <f>BY247*(1+CC248)</f>
        <v>3.6372587412587412</v>
      </c>
      <c r="CD247" s="1481">
        <f t="shared" ref="CD247:CG247" si="435">CD232/CD239*1000</f>
        <v>4.0750384718349562</v>
      </c>
      <c r="CE247" s="1482">
        <f t="shared" si="435"/>
        <v>5.571036038356949</v>
      </c>
      <c r="CF247" s="1482">
        <f t="shared" si="435"/>
        <v>5.8694805194805193</v>
      </c>
      <c r="CG247" s="1483">
        <f t="shared" si="435"/>
        <v>4.7931412822966522</v>
      </c>
      <c r="CH247" s="174"/>
      <c r="CI247" s="174"/>
      <c r="CJ247" s="174"/>
      <c r="CK247" s="174"/>
      <c r="CL247" s="174"/>
      <c r="CM247" s="174"/>
      <c r="CN247" s="174"/>
      <c r="CO247" s="174"/>
      <c r="CP247" s="174"/>
      <c r="CQ247" s="174"/>
      <c r="CR247" s="174"/>
      <c r="CS247" s="174"/>
      <c r="CT247" s="174"/>
      <c r="CU247" s="174"/>
      <c r="CV247" s="174"/>
      <c r="CW247" s="174"/>
      <c r="CX247" s="174"/>
      <c r="CY247" s="174"/>
      <c r="CZ247" s="174"/>
      <c r="DA247" s="174"/>
      <c r="DB247" s="174"/>
      <c r="DC247" s="174"/>
      <c r="DD247" s="174"/>
      <c r="DE247" s="174"/>
      <c r="DF247" s="174"/>
      <c r="DG247" s="174"/>
      <c r="DH247" s="174"/>
      <c r="DI247" s="574"/>
      <c r="DJ247" s="1139"/>
      <c r="DK247" s="141"/>
      <c r="DL247" s="141"/>
      <c r="DM247" s="141"/>
      <c r="DN247" s="141"/>
      <c r="DO247" s="141"/>
      <c r="DP247" s="141"/>
      <c r="DQ247" s="615"/>
      <c r="DR247" s="141"/>
      <c r="DS247" s="141"/>
      <c r="DT247" s="141"/>
      <c r="DU247" s="141"/>
      <c r="DV247" s="141"/>
      <c r="DW247" s="141"/>
      <c r="DX247" s="1482">
        <f t="shared" ref="DX247:EB247" si="436">DX232/DX239*1000</f>
        <v>1.0786805795954701</v>
      </c>
      <c r="DY247" s="1482">
        <f t="shared" si="436"/>
        <v>1.1534590036122092</v>
      </c>
      <c r="DZ247" s="1482">
        <f t="shared" si="436"/>
        <v>0.95416666666666661</v>
      </c>
      <c r="EA247" s="1482">
        <f t="shared" si="436"/>
        <v>2.4254544338628676</v>
      </c>
      <c r="EB247" s="1482">
        <f t="shared" si="436"/>
        <v>3.722931770160133</v>
      </c>
      <c r="EC247" s="1482">
        <f>EC232/EC239*1000</f>
        <v>5.0002758311050997</v>
      </c>
      <c r="ED247" s="1482">
        <f t="shared" ref="ED247:EJ247" si="437">ED232/ED239*1000</f>
        <v>5.8029516882035512</v>
      </c>
      <c r="EE247" s="1482">
        <f t="shared" si="437"/>
        <v>6.4699920111259184</v>
      </c>
      <c r="EF247" s="1482">
        <f t="shared" si="437"/>
        <v>7.0034362504105871</v>
      </c>
      <c r="EG247" s="1482">
        <f t="shared" si="437"/>
        <v>7.4307166034659407</v>
      </c>
      <c r="EH247" s="1482">
        <f t="shared" si="437"/>
        <v>7.6551242448906125</v>
      </c>
      <c r="EI247" s="1482">
        <f t="shared" si="437"/>
        <v>7.8863089970863092</v>
      </c>
      <c r="EJ247" s="1483">
        <f t="shared" si="437"/>
        <v>8.1244755287983157</v>
      </c>
      <c r="EK247" s="99"/>
      <c r="EL247" s="99"/>
      <c r="EM247" s="99"/>
      <c r="EN247" s="99"/>
      <c r="EO247" s="99"/>
      <c r="EP247" s="99"/>
      <c r="EQ247" s="99"/>
      <c r="ER247" s="99"/>
      <c r="ES247" s="99"/>
      <c r="ET247" s="99"/>
      <c r="EU247" s="99"/>
      <c r="EV247" s="99"/>
      <c r="EW247" s="99"/>
      <c r="EX247" s="99"/>
      <c r="EY247" s="99"/>
      <c r="EZ247" s="99"/>
      <c r="FA247" s="99"/>
      <c r="FB247" s="99"/>
      <c r="FC247" s="99"/>
      <c r="FD247" s="99"/>
      <c r="FE247" s="99"/>
      <c r="FF247" s="99"/>
      <c r="FG247" s="99"/>
      <c r="FH247" s="99"/>
      <c r="FI247" s="99"/>
      <c r="FJ247" s="99"/>
      <c r="FK247" s="99"/>
      <c r="FL247" s="99"/>
      <c r="FM247" s="99"/>
      <c r="FN247" s="99"/>
      <c r="FO247" s="99"/>
      <c r="FP247" s="99"/>
      <c r="FQ247" s="99"/>
      <c r="FR247" s="99"/>
      <c r="FS247" s="99"/>
      <c r="FT247" s="99"/>
      <c r="FU247" s="99"/>
      <c r="FV247" s="99"/>
      <c r="FW247" s="99"/>
      <c r="FX247" s="99"/>
      <c r="FY247" s="99"/>
      <c r="FZ247" s="99"/>
      <c r="GA247" s="99"/>
      <c r="GB247" s="99"/>
      <c r="GC247" s="99"/>
      <c r="GD247" s="99"/>
      <c r="GE247" s="99"/>
      <c r="GF247" s="99"/>
      <c r="GG247" s="99"/>
      <c r="GH247" s="99"/>
      <c r="GI247" s="99"/>
      <c r="GJ247" s="99"/>
      <c r="GK247" s="99"/>
      <c r="GL247" s="99"/>
      <c r="GM247" s="99"/>
      <c r="GN247" s="99"/>
      <c r="GO247" s="99"/>
      <c r="GP247" s="99"/>
      <c r="GQ247" s="99"/>
      <c r="GR247" s="99"/>
      <c r="GS247" s="99"/>
      <c r="GT247" s="99"/>
      <c r="GU247" s="99"/>
      <c r="GV247" s="99"/>
      <c r="GW247" s="99"/>
      <c r="GX247" s="99"/>
      <c r="GY247" s="99"/>
      <c r="GZ247" s="99"/>
      <c r="HA247" s="99"/>
      <c r="HB247" s="99"/>
      <c r="HC247" s="99"/>
      <c r="HD247" s="99"/>
      <c r="HE247" s="99"/>
      <c r="HF247" s="99"/>
      <c r="HG247" s="99"/>
      <c r="HH247" s="99"/>
      <c r="HI247" s="99"/>
      <c r="HJ247" s="99"/>
      <c r="HK247" s="99"/>
      <c r="HL247" s="99"/>
      <c r="HM247" s="99"/>
      <c r="HN247" s="99"/>
      <c r="HO247" s="99"/>
      <c r="HP247" s="99"/>
      <c r="HQ247" s="99"/>
      <c r="HR247" s="99"/>
      <c r="HS247" s="99"/>
      <c r="HT247" s="99"/>
      <c r="HU247" s="99"/>
      <c r="HV247" s="99"/>
      <c r="HW247" s="99"/>
    </row>
    <row r="248" spans="1:231" ht="13.5" customHeight="1">
      <c r="A248" s="4"/>
      <c r="H248" s="4"/>
      <c r="I248" s="777" t="s">
        <v>484</v>
      </c>
      <c r="J248" s="20"/>
      <c r="K248" s="20"/>
      <c r="L248" s="20"/>
      <c r="M248" s="20"/>
      <c r="N248" s="20"/>
      <c r="O248" s="20"/>
      <c r="P248" s="20"/>
      <c r="Q248" s="20"/>
      <c r="R248" s="20"/>
      <c r="S248" s="20"/>
      <c r="T248" s="20"/>
      <c r="U248" s="20"/>
      <c r="V248" s="20"/>
      <c r="W248" s="20"/>
      <c r="X248" s="20"/>
      <c r="Y248" s="20"/>
      <c r="Z248" s="20"/>
      <c r="AA248" s="20"/>
      <c r="AB248" s="20"/>
      <c r="AC248" s="20"/>
      <c r="AD248" s="20"/>
      <c r="AE248" s="20"/>
      <c r="AF248" s="20"/>
      <c r="AG248" s="20"/>
      <c r="AH248" s="20"/>
      <c r="AI248" s="20"/>
      <c r="AJ248" s="20"/>
      <c r="AK248" s="20"/>
      <c r="AL248" s="20"/>
      <c r="AM248" s="20"/>
      <c r="AN248" s="20"/>
      <c r="AO248" s="20"/>
      <c r="AP248" s="20"/>
      <c r="AQ248" s="20"/>
      <c r="AR248" s="20"/>
      <c r="AS248" s="20"/>
      <c r="AT248" s="615"/>
      <c r="AU248" s="141"/>
      <c r="AV248" s="141"/>
      <c r="AW248" s="576"/>
      <c r="AX248" s="636"/>
      <c r="AY248" s="174"/>
      <c r="AZ248" s="174"/>
      <c r="BA248" s="574"/>
      <c r="BB248" s="636"/>
      <c r="BC248" s="174"/>
      <c r="BD248" s="174"/>
      <c r="BE248" s="574"/>
      <c r="BF248" s="636"/>
      <c r="BG248" s="174"/>
      <c r="BH248" s="174"/>
      <c r="BI248" s="574"/>
      <c r="BJ248" s="636"/>
      <c r="BK248" s="174"/>
      <c r="BL248" s="174"/>
      <c r="BM248" s="574"/>
      <c r="BN248" s="734">
        <f t="shared" ref="BN248:BV248" si="438">BN247/BJ247-1</f>
        <v>0.1872641371692898</v>
      </c>
      <c r="BO248" s="755">
        <f t="shared" si="438"/>
        <v>0.15075565736284369</v>
      </c>
      <c r="BP248" s="755">
        <f t="shared" si="438"/>
        <v>0.1008241084255177</v>
      </c>
      <c r="BQ248" s="756">
        <f t="shared" si="438"/>
        <v>-0.12443603336728182</v>
      </c>
      <c r="BR248" s="734">
        <f t="shared" si="438"/>
        <v>-0.40602805224653971</v>
      </c>
      <c r="BS248" s="755">
        <f t="shared" si="438"/>
        <v>-0.39564875228966689</v>
      </c>
      <c r="BT248" s="755">
        <f t="shared" si="438"/>
        <v>4.6483736001418086E-2</v>
      </c>
      <c r="BU248" s="756">
        <f t="shared" si="438"/>
        <v>0.26161427989387565</v>
      </c>
      <c r="BV248" s="755">
        <f t="shared" si="438"/>
        <v>1.0415658539611639</v>
      </c>
      <c r="BW248" s="805">
        <f t="shared" ref="BW248:BY248" si="439">BW247/BS247-1</f>
        <v>2.469907158475821</v>
      </c>
      <c r="BX248" s="755">
        <f t="shared" si="439"/>
        <v>1.9062350830411674</v>
      </c>
      <c r="BY248" s="756">
        <f t="shared" si="439"/>
        <v>1.1734323171694836</v>
      </c>
      <c r="BZ248" s="1250">
        <v>0.98</v>
      </c>
      <c r="CA248" s="762">
        <v>0.56000000000000005</v>
      </c>
      <c r="CB248" s="762">
        <v>0.31</v>
      </c>
      <c r="CC248" s="1250">
        <v>0.26</v>
      </c>
      <c r="CD248" s="734">
        <f t="shared" ref="CD248" si="440">CD247/BZ247-1</f>
        <v>0.31711410655792416</v>
      </c>
      <c r="CE248" s="755">
        <f t="shared" ref="CE248" si="441">CE247/CA247-1</f>
        <v>0.35666666666666669</v>
      </c>
      <c r="CF248" s="755">
        <f t="shared" ref="CF248" si="442">CF247/CB247-1</f>
        <v>0.37999999999999989</v>
      </c>
      <c r="CG248" s="756">
        <f t="shared" ref="CG248" si="443">CG247/CC247-1</f>
        <v>0.31778947368421107</v>
      </c>
      <c r="CH248" s="174"/>
      <c r="CI248" s="174"/>
      <c r="CJ248" s="174"/>
      <c r="CK248" s="174"/>
      <c r="CL248" s="174"/>
      <c r="CM248" s="174"/>
      <c r="CN248" s="174"/>
      <c r="CO248" s="174"/>
      <c r="CP248" s="174"/>
      <c r="CQ248" s="174"/>
      <c r="CR248" s="174"/>
      <c r="CS248" s="174"/>
      <c r="CT248" s="174"/>
      <c r="CU248" s="174"/>
      <c r="CV248" s="174"/>
      <c r="CW248" s="174"/>
      <c r="CX248" s="174"/>
      <c r="CY248" s="174"/>
      <c r="CZ248" s="174"/>
      <c r="DA248" s="174"/>
      <c r="DB248" s="174"/>
      <c r="DC248" s="174"/>
      <c r="DD248" s="174"/>
      <c r="DE248" s="174"/>
      <c r="DF248" s="174"/>
      <c r="DG248" s="174"/>
      <c r="DH248" s="174"/>
      <c r="DI248" s="574"/>
      <c r="DJ248" s="1139"/>
      <c r="DK248" s="141"/>
      <c r="DL248" s="141"/>
      <c r="DM248" s="141"/>
      <c r="DN248" s="141"/>
      <c r="DO248" s="141"/>
      <c r="DP248" s="141"/>
      <c r="DQ248" s="615"/>
      <c r="DR248" s="141"/>
      <c r="DS248" s="141"/>
      <c r="DT248" s="141"/>
      <c r="DU248" s="141"/>
      <c r="DV248" s="141"/>
      <c r="DW248" s="141"/>
      <c r="DX248" s="141"/>
      <c r="DY248" s="755">
        <f>DY247/DX247-1</f>
        <v>6.9323973594465516E-2</v>
      </c>
      <c r="DZ248" s="755">
        <f>DZ247/DY247-1</f>
        <v>-0.17277799758936585</v>
      </c>
      <c r="EA248" s="755">
        <f>EA247/DZ247-1</f>
        <v>1.5419609787209096</v>
      </c>
      <c r="EB248" s="755">
        <f>EB247/EA247-1</f>
        <v>0.53494195486940366</v>
      </c>
      <c r="EC248" s="755">
        <f>EC247/EB247-1</f>
        <v>0.34310165745799437</v>
      </c>
      <c r="ED248" s="755">
        <f t="shared" ref="ED248:EJ248" si="444">ED247/EC247-1</f>
        <v>0.16052631578947385</v>
      </c>
      <c r="EE248" s="755">
        <f t="shared" si="444"/>
        <v>0.11494845360824746</v>
      </c>
      <c r="EF248" s="755">
        <f t="shared" si="444"/>
        <v>8.2448979591836835E-2</v>
      </c>
      <c r="EG248" s="755">
        <f t="shared" si="444"/>
        <v>6.1010101010101181E-2</v>
      </c>
      <c r="EH248" s="755">
        <f t="shared" si="444"/>
        <v>3.0200000000000005E-2</v>
      </c>
      <c r="EI248" s="755">
        <f t="shared" si="444"/>
        <v>3.0200000000000005E-2</v>
      </c>
      <c r="EJ248" s="756">
        <f t="shared" si="444"/>
        <v>3.0200000000000005E-2</v>
      </c>
      <c r="EK248" s="99"/>
      <c r="EL248" s="99"/>
      <c r="EM248" s="99"/>
      <c r="EN248" s="99"/>
      <c r="EO248" s="99"/>
      <c r="EP248" s="99"/>
      <c r="EQ248" s="99"/>
      <c r="ER248" s="99"/>
      <c r="ES248" s="99"/>
      <c r="ET248" s="99"/>
      <c r="EU248" s="99"/>
      <c r="EV248" s="99"/>
      <c r="EW248" s="99"/>
      <c r="EX248" s="99"/>
      <c r="EY248" s="99"/>
      <c r="EZ248" s="99"/>
      <c r="FA248" s="99"/>
      <c r="FB248" s="99"/>
      <c r="FC248" s="99"/>
      <c r="FD248" s="99"/>
      <c r="FE248" s="99"/>
      <c r="FF248" s="99"/>
      <c r="FG248" s="99"/>
      <c r="FH248" s="99"/>
      <c r="FI248" s="99"/>
      <c r="FJ248" s="99"/>
      <c r="FK248" s="99"/>
      <c r="FL248" s="99"/>
      <c r="FM248" s="99"/>
      <c r="FN248" s="99"/>
      <c r="FO248" s="99"/>
      <c r="FP248" s="99"/>
      <c r="FQ248" s="99"/>
      <c r="FR248" s="99"/>
      <c r="FS248" s="99"/>
      <c r="FT248" s="99"/>
      <c r="FU248" s="99"/>
      <c r="FV248" s="99"/>
      <c r="FW248" s="99"/>
      <c r="FX248" s="99"/>
      <c r="FY248" s="99"/>
      <c r="FZ248" s="99"/>
      <c r="GA248" s="99"/>
      <c r="GB248" s="99"/>
      <c r="GC248" s="99"/>
      <c r="GD248" s="99"/>
      <c r="GE248" s="99"/>
      <c r="GF248" s="99"/>
      <c r="GG248" s="99"/>
      <c r="GH248" s="99"/>
      <c r="GI248" s="99"/>
      <c r="GJ248" s="99"/>
      <c r="GK248" s="99"/>
      <c r="GL248" s="99"/>
      <c r="GM248" s="99"/>
      <c r="GN248" s="99"/>
      <c r="GO248" s="99"/>
      <c r="GP248" s="99"/>
      <c r="GQ248" s="99"/>
      <c r="GR248" s="99"/>
      <c r="GS248" s="99"/>
      <c r="GT248" s="99"/>
      <c r="GU248" s="99"/>
      <c r="GV248" s="99"/>
      <c r="GW248" s="99"/>
      <c r="GX248" s="99"/>
      <c r="GY248" s="99"/>
      <c r="GZ248" s="99"/>
      <c r="HA248" s="99"/>
      <c r="HB248" s="99"/>
      <c r="HC248" s="99"/>
      <c r="HD248" s="99"/>
      <c r="HE248" s="99"/>
      <c r="HF248" s="99"/>
      <c r="HG248" s="99"/>
      <c r="HH248" s="99"/>
      <c r="HI248" s="99"/>
      <c r="HJ248" s="99"/>
      <c r="HK248" s="99"/>
      <c r="HL248" s="99"/>
      <c r="HM248" s="99"/>
      <c r="HN248" s="99"/>
      <c r="HO248" s="99"/>
      <c r="HP248" s="99"/>
      <c r="HQ248" s="99"/>
      <c r="HR248" s="99"/>
      <c r="HS248" s="99"/>
      <c r="HT248" s="99"/>
      <c r="HU248" s="99"/>
      <c r="HV248" s="99"/>
      <c r="HW248" s="99"/>
    </row>
    <row r="249" spans="1:231" ht="13.5" customHeight="1">
      <c r="A249" s="4"/>
      <c r="H249" s="4"/>
      <c r="I249" s="777" t="s">
        <v>485</v>
      </c>
      <c r="J249" s="20"/>
      <c r="K249" s="20"/>
      <c r="L249" s="20"/>
      <c r="M249" s="20"/>
      <c r="N249" s="20"/>
      <c r="O249" s="20"/>
      <c r="P249" s="20"/>
      <c r="Q249" s="20"/>
      <c r="R249" s="20"/>
      <c r="S249" s="20"/>
      <c r="T249" s="20"/>
      <c r="U249" s="20"/>
      <c r="V249" s="20"/>
      <c r="W249" s="20"/>
      <c r="X249" s="20"/>
      <c r="Y249" s="20"/>
      <c r="Z249" s="20"/>
      <c r="AA249" s="20"/>
      <c r="AB249" s="20"/>
      <c r="AC249" s="20"/>
      <c r="AD249" s="20"/>
      <c r="AE249" s="20"/>
      <c r="AF249" s="20"/>
      <c r="AG249" s="20"/>
      <c r="AH249" s="20"/>
      <c r="AI249" s="20"/>
      <c r="AJ249" s="20"/>
      <c r="AK249" s="20"/>
      <c r="AL249" s="20"/>
      <c r="AM249" s="20"/>
      <c r="AN249" s="20"/>
      <c r="AO249" s="20"/>
      <c r="AP249" s="20"/>
      <c r="AQ249" s="20"/>
      <c r="AR249" s="20"/>
      <c r="AS249" s="20"/>
      <c r="AT249" s="615"/>
      <c r="AU249" s="141"/>
      <c r="AV249" s="141"/>
      <c r="AW249" s="576"/>
      <c r="AX249" s="636"/>
      <c r="AY249" s="174"/>
      <c r="AZ249" s="174"/>
      <c r="BA249" s="574"/>
      <c r="BB249" s="636"/>
      <c r="BC249" s="174"/>
      <c r="BD249" s="174"/>
      <c r="BE249" s="574"/>
      <c r="BF249" s="636"/>
      <c r="BG249" s="174"/>
      <c r="BH249" s="174"/>
      <c r="BI249" s="574"/>
      <c r="BJ249" s="636"/>
      <c r="BK249" s="174"/>
      <c r="BL249" s="174"/>
      <c r="BM249" s="574"/>
      <c r="BN249" s="1484">
        <f t="shared" ref="BN249:BV249" si="445">+BN247-BJ247</f>
        <v>0.20324555590626647</v>
      </c>
      <c r="BO249" s="1485">
        <f t="shared" si="445"/>
        <v>0.16444528928847535</v>
      </c>
      <c r="BP249" s="1485">
        <f t="shared" si="445"/>
        <v>9.7776056507232423E-2</v>
      </c>
      <c r="BQ249" s="1485">
        <f t="shared" si="445"/>
        <v>-0.14961984942992035</v>
      </c>
      <c r="BR249" s="1484">
        <f t="shared" si="445"/>
        <v>-0.52320252796361433</v>
      </c>
      <c r="BS249" s="1485">
        <f t="shared" si="445"/>
        <v>-0.4966389048237323</v>
      </c>
      <c r="BT249" s="1485">
        <f t="shared" si="445"/>
        <v>4.962346492017522E-2</v>
      </c>
      <c r="BU249" s="1485">
        <f t="shared" si="445"/>
        <v>0.27541803819865085</v>
      </c>
      <c r="BV249" s="1484">
        <f t="shared" si="445"/>
        <v>0.79719848053181397</v>
      </c>
      <c r="BW249" s="1485">
        <f t="shared" ref="BW249:CC249" si="446">+BW247-BS247</f>
        <v>1.873704021754687</v>
      </c>
      <c r="BX249" s="1485">
        <f t="shared" si="446"/>
        <v>2.1295851051603272</v>
      </c>
      <c r="BY249" s="1486">
        <f t="shared" si="446"/>
        <v>1.5585314685314686</v>
      </c>
      <c r="BZ249" s="1485">
        <f t="shared" si="446"/>
        <v>1.5313314339981006</v>
      </c>
      <c r="CA249" s="1485">
        <f t="shared" si="446"/>
        <v>1.4740976098468588</v>
      </c>
      <c r="CB249" s="1485">
        <f t="shared" si="446"/>
        <v>1.0064935064935066</v>
      </c>
      <c r="CC249" s="1485">
        <f t="shared" si="446"/>
        <v>0.7505454545454544</v>
      </c>
      <c r="CD249" s="1484">
        <f t="shared" ref="CD249" si="447">+CD247-BZ247</f>
        <v>0.98112394192042629</v>
      </c>
      <c r="CE249" s="1485">
        <f t="shared" ref="CE249" si="448">+CE247-CA247</f>
        <v>1.4646212680692718</v>
      </c>
      <c r="CF249" s="1485">
        <f t="shared" ref="CF249" si="449">+CF247-CB247</f>
        <v>1.6162337662337656</v>
      </c>
      <c r="CG249" s="1486">
        <f t="shared" ref="CG249" si="450">+CG247-CC247</f>
        <v>1.155882541037911</v>
      </c>
      <c r="CH249" s="174"/>
      <c r="CI249" s="174"/>
      <c r="CJ249" s="174"/>
      <c r="CK249" s="174"/>
      <c r="CL249" s="174"/>
      <c r="CM249" s="174"/>
      <c r="CN249" s="174"/>
      <c r="CO249" s="174"/>
      <c r="CP249" s="174"/>
      <c r="CQ249" s="174"/>
      <c r="CR249" s="174"/>
      <c r="CS249" s="174"/>
      <c r="CT249" s="174"/>
      <c r="CU249" s="174"/>
      <c r="CV249" s="174"/>
      <c r="CW249" s="174"/>
      <c r="CX249" s="174"/>
      <c r="CY249" s="174"/>
      <c r="CZ249" s="174"/>
      <c r="DA249" s="174"/>
      <c r="DB249" s="174"/>
      <c r="DC249" s="174"/>
      <c r="DD249" s="174"/>
      <c r="DE249" s="174"/>
      <c r="DF249" s="174"/>
      <c r="DG249" s="174"/>
      <c r="DH249" s="174"/>
      <c r="DI249" s="574"/>
      <c r="DJ249" s="1139"/>
      <c r="DK249" s="141"/>
      <c r="DL249" s="141"/>
      <c r="DM249" s="141"/>
      <c r="DN249" s="141"/>
      <c r="DO249" s="141"/>
      <c r="DP249" s="141"/>
      <c r="DQ249" s="615"/>
      <c r="DR249" s="141"/>
      <c r="DS249" s="141"/>
      <c r="DT249" s="141"/>
      <c r="DU249" s="141"/>
      <c r="DV249" s="141"/>
      <c r="DW249" s="141"/>
      <c r="DX249" s="141"/>
      <c r="DY249" s="1495">
        <f>DY247-DX247</f>
        <v>7.4778424016739065E-2</v>
      </c>
      <c r="DZ249" s="1495">
        <f>DZ247-DY247</f>
        <v>-0.1992923369455426</v>
      </c>
      <c r="EA249" s="1495">
        <f>EA247-DZ247</f>
        <v>1.471287767196201</v>
      </c>
      <c r="EB249" s="1495">
        <f>EB247-EA247</f>
        <v>1.2974773362972654</v>
      </c>
      <c r="EC249" s="1495">
        <f>EC247-EB247</f>
        <v>1.2773440609449667</v>
      </c>
      <c r="ED249" s="1485">
        <f t="shared" ref="ED249:EJ249" si="451">+ED247-EC247</f>
        <v>0.80267585709845157</v>
      </c>
      <c r="EE249" s="1485">
        <f t="shared" si="451"/>
        <v>0.66704032292236715</v>
      </c>
      <c r="EF249" s="1485">
        <f t="shared" si="451"/>
        <v>0.53344423928466878</v>
      </c>
      <c r="EG249" s="1485">
        <f t="shared" si="451"/>
        <v>0.4272803530553535</v>
      </c>
      <c r="EH249" s="1485">
        <f t="shared" si="451"/>
        <v>0.22440764142467184</v>
      </c>
      <c r="EI249" s="1485">
        <f t="shared" si="451"/>
        <v>0.23118475219569667</v>
      </c>
      <c r="EJ249" s="1486">
        <f t="shared" si="451"/>
        <v>0.23816653171200652</v>
      </c>
      <c r="EK249" s="99"/>
      <c r="EL249" s="99"/>
      <c r="EM249" s="99"/>
      <c r="EN249" s="99"/>
      <c r="EO249" s="99"/>
      <c r="EP249" s="99"/>
      <c r="EQ249" s="99"/>
      <c r="ER249" s="99"/>
      <c r="ES249" s="99"/>
      <c r="ET249" s="99"/>
      <c r="EU249" s="99"/>
      <c r="EV249" s="99"/>
      <c r="EW249" s="99"/>
      <c r="EX249" s="99"/>
      <c r="EY249" s="99"/>
      <c r="EZ249" s="99"/>
      <c r="FA249" s="99"/>
      <c r="FB249" s="99"/>
      <c r="FC249" s="99"/>
      <c r="FD249" s="99"/>
      <c r="FE249" s="99"/>
      <c r="FF249" s="99"/>
      <c r="FG249" s="99"/>
      <c r="FH249" s="99"/>
      <c r="FI249" s="99"/>
      <c r="FJ249" s="99"/>
      <c r="FK249" s="99"/>
      <c r="FL249" s="99"/>
      <c r="FM249" s="99"/>
      <c r="FN249" s="99"/>
      <c r="FO249" s="99"/>
      <c r="FP249" s="99"/>
      <c r="FQ249" s="99"/>
      <c r="FR249" s="99"/>
      <c r="FS249" s="99"/>
      <c r="FT249" s="99"/>
      <c r="FU249" s="99"/>
      <c r="FV249" s="99"/>
      <c r="FW249" s="99"/>
      <c r="FX249" s="99"/>
      <c r="FY249" s="99"/>
      <c r="FZ249" s="99"/>
      <c r="GA249" s="99"/>
      <c r="GB249" s="99"/>
      <c r="GC249" s="99"/>
      <c r="GD249" s="99"/>
      <c r="GE249" s="99"/>
      <c r="GF249" s="99"/>
      <c r="GG249" s="99"/>
      <c r="GH249" s="99"/>
      <c r="GI249" s="99"/>
      <c r="GJ249" s="99"/>
      <c r="GK249" s="99"/>
      <c r="GL249" s="99"/>
      <c r="GM249" s="99"/>
      <c r="GN249" s="99"/>
      <c r="GO249" s="99"/>
      <c r="GP249" s="99"/>
      <c r="GQ249" s="99"/>
      <c r="GR249" s="99"/>
      <c r="GS249" s="99"/>
      <c r="GT249" s="99"/>
      <c r="GU249" s="99"/>
      <c r="GV249" s="99"/>
      <c r="GW249" s="99"/>
      <c r="GX249" s="99"/>
      <c r="GY249" s="99"/>
      <c r="GZ249" s="99"/>
      <c r="HA249" s="99"/>
      <c r="HB249" s="99"/>
      <c r="HC249" s="99"/>
      <c r="HD249" s="99"/>
      <c r="HE249" s="99"/>
      <c r="HF249" s="99"/>
      <c r="HG249" s="99"/>
      <c r="HH249" s="99"/>
      <c r="HI249" s="99"/>
      <c r="HJ249" s="99"/>
      <c r="HK249" s="99"/>
      <c r="HL249" s="99"/>
      <c r="HM249" s="99"/>
      <c r="HN249" s="99"/>
      <c r="HO249" s="99"/>
      <c r="HP249" s="99"/>
      <c r="HQ249" s="99"/>
      <c r="HR249" s="99"/>
      <c r="HS249" s="99"/>
      <c r="HT249" s="99"/>
      <c r="HU249" s="99"/>
      <c r="HV249" s="99"/>
      <c r="HW249" s="99"/>
    </row>
    <row r="250" spans="1:231" ht="13.5" customHeight="1">
      <c r="A250" s="4"/>
      <c r="H250" s="4"/>
      <c r="I250" s="786"/>
      <c r="J250" s="20"/>
      <c r="K250" s="20"/>
      <c r="L250" s="20"/>
      <c r="M250" s="20"/>
      <c r="N250" s="20"/>
      <c r="O250" s="20"/>
      <c r="P250" s="20"/>
      <c r="Q250" s="20"/>
      <c r="R250" s="20"/>
      <c r="S250" s="20"/>
      <c r="T250" s="20"/>
      <c r="U250" s="20"/>
      <c r="V250" s="20"/>
      <c r="W250" s="20"/>
      <c r="X250" s="20"/>
      <c r="Y250" s="20"/>
      <c r="Z250" s="20"/>
      <c r="AA250" s="20"/>
      <c r="AB250" s="20"/>
      <c r="AC250" s="20"/>
      <c r="AD250" s="20"/>
      <c r="AE250" s="20"/>
      <c r="AF250" s="20"/>
      <c r="AG250" s="20"/>
      <c r="AH250" s="20"/>
      <c r="AI250" s="20"/>
      <c r="AJ250" s="20"/>
      <c r="AK250" s="20"/>
      <c r="AL250" s="20"/>
      <c r="AM250" s="20"/>
      <c r="AN250" s="20"/>
      <c r="AO250" s="20"/>
      <c r="AP250" s="20"/>
      <c r="AQ250" s="20"/>
      <c r="AR250" s="20"/>
      <c r="AS250" s="20"/>
      <c r="AT250" s="615"/>
      <c r="AU250" s="141"/>
      <c r="AV250" s="141"/>
      <c r="AW250" s="576"/>
      <c r="AX250" s="636"/>
      <c r="AY250" s="174"/>
      <c r="AZ250" s="174"/>
      <c r="BA250" s="574"/>
      <c r="BB250" s="636"/>
      <c r="BC250" s="174"/>
      <c r="BD250" s="174"/>
      <c r="BE250" s="574"/>
      <c r="BF250" s="636"/>
      <c r="BG250" s="174"/>
      <c r="BH250" s="174"/>
      <c r="BI250" s="574"/>
      <c r="BJ250" s="636"/>
      <c r="BK250" s="174"/>
      <c r="BL250" s="174"/>
      <c r="BM250" s="574"/>
      <c r="BN250" s="728"/>
      <c r="BO250" s="753"/>
      <c r="BP250" s="753"/>
      <c r="BQ250" s="782"/>
      <c r="BR250" s="1201"/>
      <c r="BS250" s="1202"/>
      <c r="BT250" s="1202"/>
      <c r="BU250" s="791"/>
      <c r="BV250" s="801"/>
      <c r="BW250" s="1144"/>
      <c r="BX250" s="769"/>
      <c r="BY250" s="783"/>
      <c r="BZ250" s="1144"/>
      <c r="CA250" s="769"/>
      <c r="CB250" s="769"/>
      <c r="CC250" s="769"/>
      <c r="CD250" s="725"/>
      <c r="CE250" s="769"/>
      <c r="CF250" s="769"/>
      <c r="CG250" s="783"/>
      <c r="CH250" s="174"/>
      <c r="CI250" s="174"/>
      <c r="CJ250" s="174"/>
      <c r="CK250" s="174"/>
      <c r="CL250" s="174"/>
      <c r="CM250" s="174"/>
      <c r="CN250" s="174"/>
      <c r="CO250" s="174"/>
      <c r="CP250" s="174"/>
      <c r="CQ250" s="174"/>
      <c r="CR250" s="174"/>
      <c r="CS250" s="174"/>
      <c r="CT250" s="174"/>
      <c r="CU250" s="174"/>
      <c r="CV250" s="174"/>
      <c r="CW250" s="174"/>
      <c r="CX250" s="174"/>
      <c r="CY250" s="174"/>
      <c r="CZ250" s="174"/>
      <c r="DA250" s="174"/>
      <c r="DB250" s="174"/>
      <c r="DC250" s="174"/>
      <c r="DD250" s="174"/>
      <c r="DE250" s="174"/>
      <c r="DF250" s="174"/>
      <c r="DG250" s="174"/>
      <c r="DH250" s="174"/>
      <c r="DI250" s="574"/>
      <c r="DJ250" s="1139"/>
      <c r="DK250" s="141"/>
      <c r="DL250" s="141"/>
      <c r="DM250" s="141"/>
      <c r="DN250" s="141"/>
      <c r="DO250" s="141"/>
      <c r="DP250" s="141"/>
      <c r="DQ250" s="615"/>
      <c r="DR250" s="141"/>
      <c r="DS250" s="141"/>
      <c r="DT250" s="141"/>
      <c r="DU250" s="141"/>
      <c r="DV250" s="141"/>
      <c r="DW250" s="141"/>
      <c r="DX250" s="141"/>
      <c r="EC250" s="769"/>
      <c r="ED250" s="769"/>
      <c r="EE250" s="769"/>
      <c r="EF250" s="769"/>
      <c r="EG250" s="769"/>
      <c r="EH250" s="769"/>
      <c r="EI250" s="769"/>
      <c r="EJ250" s="783"/>
      <c r="EK250" s="99"/>
      <c r="EL250" s="99"/>
      <c r="EM250" s="99"/>
      <c r="EN250" s="99"/>
      <c r="EO250" s="99"/>
      <c r="EP250" s="99"/>
      <c r="EQ250" s="99"/>
      <c r="ER250" s="99"/>
      <c r="ES250" s="99"/>
      <c r="ET250" s="99"/>
      <c r="EU250" s="99"/>
      <c r="EV250" s="99"/>
      <c r="EW250" s="99"/>
      <c r="EX250" s="99"/>
      <c r="EY250" s="99"/>
      <c r="EZ250" s="99"/>
      <c r="FA250" s="99"/>
      <c r="FB250" s="99"/>
      <c r="FC250" s="99"/>
      <c r="FD250" s="99"/>
      <c r="FE250" s="99"/>
      <c r="FF250" s="99"/>
      <c r="FG250" s="99"/>
      <c r="FH250" s="99"/>
      <c r="FI250" s="99"/>
      <c r="FJ250" s="99"/>
      <c r="FK250" s="99"/>
      <c r="FL250" s="99"/>
      <c r="FM250" s="99"/>
      <c r="FN250" s="99"/>
      <c r="FO250" s="99"/>
      <c r="FP250" s="99"/>
      <c r="FQ250" s="99"/>
      <c r="FR250" s="99"/>
      <c r="FS250" s="99"/>
      <c r="FT250" s="99"/>
      <c r="FU250" s="99"/>
      <c r="FV250" s="99"/>
      <c r="FW250" s="99"/>
      <c r="FX250" s="99"/>
      <c r="FY250" s="99"/>
      <c r="FZ250" s="99"/>
      <c r="GA250" s="99"/>
      <c r="GB250" s="99"/>
      <c r="GC250" s="99"/>
      <c r="GD250" s="99"/>
      <c r="GE250" s="99"/>
      <c r="GF250" s="99"/>
      <c r="GG250" s="99"/>
      <c r="GH250" s="99"/>
      <c r="GI250" s="99"/>
      <c r="GJ250" s="99"/>
      <c r="GK250" s="99"/>
      <c r="GL250" s="99"/>
      <c r="GM250" s="99"/>
      <c r="GN250" s="99"/>
      <c r="GO250" s="99"/>
      <c r="GP250" s="99"/>
      <c r="GQ250" s="99"/>
      <c r="GR250" s="99"/>
      <c r="GS250" s="99"/>
      <c r="GT250" s="99"/>
      <c r="GU250" s="99"/>
      <c r="GV250" s="99"/>
      <c r="GW250" s="99"/>
      <c r="GX250" s="99"/>
      <c r="GY250" s="99"/>
      <c r="GZ250" s="99"/>
      <c r="HA250" s="99"/>
      <c r="HB250" s="99"/>
      <c r="HC250" s="99"/>
      <c r="HD250" s="99"/>
      <c r="HE250" s="99"/>
      <c r="HF250" s="99"/>
      <c r="HG250" s="99"/>
      <c r="HH250" s="99"/>
      <c r="HI250" s="99"/>
      <c r="HJ250" s="99"/>
      <c r="HK250" s="99"/>
      <c r="HL250" s="99"/>
      <c r="HM250" s="99"/>
      <c r="HN250" s="99"/>
      <c r="HO250" s="99"/>
      <c r="HP250" s="99"/>
      <c r="HQ250" s="99"/>
      <c r="HR250" s="99"/>
      <c r="HS250" s="99"/>
      <c r="HT250" s="99"/>
      <c r="HU250" s="99"/>
      <c r="HV250" s="99"/>
      <c r="HW250" s="99"/>
    </row>
    <row r="251" spans="1:231" ht="13.5" customHeight="1">
      <c r="A251" s="4"/>
      <c r="H251" s="4"/>
      <c r="I251" s="1920" t="s">
        <v>604</v>
      </c>
      <c r="J251" s="20"/>
      <c r="K251" s="20"/>
      <c r="L251" s="20"/>
      <c r="M251" s="20"/>
      <c r="N251" s="20"/>
      <c r="O251" s="20"/>
      <c r="P251" s="20"/>
      <c r="Q251" s="20"/>
      <c r="R251" s="20"/>
      <c r="S251" s="20"/>
      <c r="T251" s="20"/>
      <c r="U251" s="20"/>
      <c r="V251" s="20"/>
      <c r="W251" s="20"/>
      <c r="X251" s="20"/>
      <c r="Y251" s="20"/>
      <c r="Z251" s="20"/>
      <c r="AA251" s="20"/>
      <c r="AB251" s="20"/>
      <c r="AC251" s="20"/>
      <c r="AD251" s="20"/>
      <c r="AE251" s="20"/>
      <c r="AF251" s="20"/>
      <c r="AG251" s="20"/>
      <c r="AH251" s="20"/>
      <c r="AI251" s="20"/>
      <c r="AJ251" s="20"/>
      <c r="AK251" s="20"/>
      <c r="AL251" s="20"/>
      <c r="AM251" s="20"/>
      <c r="AN251" s="20"/>
      <c r="AO251" s="20"/>
      <c r="AP251" s="20"/>
      <c r="AQ251" s="20"/>
      <c r="AR251" s="20"/>
      <c r="AS251" s="20"/>
      <c r="AT251" s="615"/>
      <c r="AU251" s="141"/>
      <c r="AV251" s="141"/>
      <c r="AW251" s="576"/>
      <c r="AX251" s="636"/>
      <c r="AY251" s="174"/>
      <c r="AZ251" s="174"/>
      <c r="BA251" s="574"/>
      <c r="BB251" s="636"/>
      <c r="BC251" s="174"/>
      <c r="BD251" s="174"/>
      <c r="BE251" s="574"/>
      <c r="BF251" s="636"/>
      <c r="BG251" s="174"/>
      <c r="BH251" s="174"/>
      <c r="BI251" s="574"/>
      <c r="BJ251" s="636"/>
      <c r="BK251" s="174"/>
      <c r="BL251" s="174"/>
      <c r="BM251" s="574"/>
      <c r="BN251" s="636"/>
      <c r="BO251" s="174"/>
      <c r="BP251" s="174"/>
      <c r="BQ251" s="574"/>
      <c r="BR251" s="831"/>
      <c r="BS251" s="1205"/>
      <c r="BT251" s="174"/>
      <c r="BU251" s="574"/>
      <c r="BV251" s="636"/>
      <c r="BW251" s="174"/>
      <c r="BX251" s="174"/>
      <c r="BY251" s="574"/>
      <c r="BZ251" s="174"/>
      <c r="CA251" s="174"/>
      <c r="CB251" s="174"/>
      <c r="CC251" s="574"/>
      <c r="CD251" s="636"/>
      <c r="CE251" s="174"/>
      <c r="CF251" s="174"/>
      <c r="CG251" s="574"/>
      <c r="CH251" s="174"/>
      <c r="CI251" s="174"/>
      <c r="CJ251" s="174"/>
      <c r="CK251" s="174"/>
      <c r="CL251" s="174"/>
      <c r="CM251" s="174"/>
      <c r="CN251" s="174"/>
      <c r="CO251" s="174"/>
      <c r="CP251" s="174"/>
      <c r="CQ251" s="174"/>
      <c r="CR251" s="174"/>
      <c r="CS251" s="174"/>
      <c r="CT251" s="174"/>
      <c r="CU251" s="174"/>
      <c r="CV251" s="174"/>
      <c r="CW251" s="174"/>
      <c r="CX251" s="174"/>
      <c r="CY251" s="174"/>
      <c r="CZ251" s="174"/>
      <c r="DA251" s="174"/>
      <c r="DB251" s="174"/>
      <c r="DC251" s="174"/>
      <c r="DD251" s="174"/>
      <c r="DE251" s="174"/>
      <c r="DF251" s="174"/>
      <c r="DG251" s="174"/>
      <c r="DH251" s="174"/>
      <c r="DI251" s="574"/>
      <c r="DJ251" s="1139"/>
      <c r="DK251" s="141"/>
      <c r="DL251" s="141"/>
      <c r="DM251" s="141"/>
      <c r="DN251" s="141"/>
      <c r="DO251" s="141"/>
      <c r="DP251" s="141"/>
      <c r="DQ251" s="615"/>
      <c r="DR251" s="141"/>
      <c r="DS251" s="141"/>
      <c r="DT251" s="141"/>
      <c r="DU251" s="141"/>
      <c r="DV251" s="141"/>
      <c r="DW251" s="141"/>
      <c r="DX251" s="141"/>
      <c r="DY251" s="141"/>
      <c r="DZ251" s="141"/>
      <c r="EA251" s="141"/>
      <c r="EB251" s="174"/>
      <c r="EC251" s="174"/>
      <c r="ED251" s="174"/>
      <c r="EE251" s="174"/>
      <c r="EF251" s="174"/>
      <c r="EG251" s="174"/>
      <c r="EH251" s="174"/>
      <c r="EI251" s="174"/>
      <c r="EJ251" s="574"/>
      <c r="EK251" s="99"/>
      <c r="EL251" s="99"/>
      <c r="EM251" s="99"/>
      <c r="EN251" s="99"/>
      <c r="EO251" s="99"/>
      <c r="EP251" s="99"/>
      <c r="EQ251" s="99"/>
      <c r="ER251" s="99"/>
      <c r="ES251" s="99"/>
      <c r="ET251" s="99"/>
      <c r="EU251" s="99"/>
      <c r="EV251" s="99"/>
      <c r="EW251" s="99"/>
      <c r="EX251" s="99"/>
      <c r="EY251" s="99"/>
      <c r="EZ251" s="99"/>
      <c r="FA251" s="99"/>
      <c r="FB251" s="99"/>
      <c r="FC251" s="99"/>
      <c r="FD251" s="99"/>
      <c r="FE251" s="99"/>
      <c r="FF251" s="99"/>
      <c r="FG251" s="99"/>
      <c r="FH251" s="99"/>
      <c r="FI251" s="99"/>
      <c r="FJ251" s="99"/>
      <c r="FK251" s="99"/>
      <c r="FL251" s="99"/>
      <c r="FM251" s="99"/>
      <c r="FN251" s="99"/>
      <c r="FO251" s="99"/>
      <c r="FP251" s="99"/>
      <c r="FQ251" s="99"/>
      <c r="FR251" s="99"/>
      <c r="FS251" s="99"/>
      <c r="FT251" s="99"/>
      <c r="FU251" s="99"/>
      <c r="FV251" s="99"/>
      <c r="FW251" s="99"/>
      <c r="FX251" s="99"/>
      <c r="FY251" s="99"/>
      <c r="FZ251" s="99"/>
      <c r="GA251" s="99"/>
      <c r="GB251" s="99"/>
      <c r="GC251" s="99"/>
      <c r="GD251" s="99"/>
      <c r="GE251" s="99"/>
      <c r="GF251" s="99"/>
      <c r="GG251" s="99"/>
      <c r="GH251" s="99"/>
      <c r="GI251" s="99"/>
      <c r="GJ251" s="99"/>
      <c r="GK251" s="99"/>
      <c r="GL251" s="99"/>
      <c r="GM251" s="99"/>
      <c r="GN251" s="99"/>
      <c r="GO251" s="99"/>
      <c r="GP251" s="99"/>
      <c r="GQ251" s="99"/>
      <c r="GR251" s="99"/>
      <c r="GS251" s="99"/>
      <c r="GT251" s="99"/>
      <c r="GU251" s="99"/>
      <c r="GV251" s="99"/>
      <c r="GW251" s="99"/>
      <c r="GX251" s="99"/>
      <c r="GY251" s="99"/>
      <c r="GZ251" s="99"/>
      <c r="HA251" s="99"/>
      <c r="HB251" s="99"/>
      <c r="HC251" s="99"/>
      <c r="HD251" s="99"/>
      <c r="HE251" s="99"/>
      <c r="HF251" s="99"/>
      <c r="HG251" s="99"/>
      <c r="HH251" s="99"/>
      <c r="HI251" s="99"/>
      <c r="HJ251" s="99"/>
      <c r="HK251" s="99"/>
      <c r="HL251" s="99"/>
      <c r="HM251" s="99"/>
      <c r="HN251" s="99"/>
      <c r="HO251" s="99"/>
      <c r="HP251" s="99"/>
      <c r="HQ251" s="99"/>
      <c r="HR251" s="99"/>
      <c r="HS251" s="99"/>
      <c r="HT251" s="99"/>
      <c r="HU251" s="99"/>
      <c r="HV251" s="99"/>
      <c r="HW251" s="99"/>
    </row>
    <row r="252" spans="1:231" s="215" customFormat="1" ht="13.5" customHeight="1">
      <c r="A252" s="1404"/>
      <c r="B252"/>
      <c r="C252"/>
      <c r="D252"/>
      <c r="E252"/>
      <c r="F252"/>
      <c r="G252"/>
      <c r="H252" s="1404"/>
      <c r="I252" s="1921" t="s">
        <v>604</v>
      </c>
      <c r="J252" s="1901"/>
      <c r="K252" s="1901"/>
      <c r="L252" s="1901"/>
      <c r="M252" s="1901"/>
      <c r="N252" s="1901"/>
      <c r="O252" s="1901"/>
      <c r="P252" s="1901"/>
      <c r="Q252" s="1901"/>
      <c r="R252" s="1901"/>
      <c r="S252" s="1901"/>
      <c r="T252" s="1901"/>
      <c r="U252" s="1901"/>
      <c r="V252" s="1901"/>
      <c r="W252" s="1901"/>
      <c r="X252" s="1901"/>
      <c r="Y252" s="1901"/>
      <c r="Z252" s="1901"/>
      <c r="AA252" s="1901"/>
      <c r="AB252" s="1901"/>
      <c r="AC252" s="1901"/>
      <c r="AD252" s="1901"/>
      <c r="AE252" s="1901"/>
      <c r="AF252" s="1901"/>
      <c r="AG252" s="1901"/>
      <c r="AH252" s="1901"/>
      <c r="AI252" s="1901"/>
      <c r="AJ252" s="1901"/>
      <c r="AK252" s="1901"/>
      <c r="AL252" s="1901"/>
      <c r="AM252" s="1901"/>
      <c r="AN252" s="1901"/>
      <c r="AO252" s="1901"/>
      <c r="AP252" s="1901"/>
      <c r="AQ252" s="1901"/>
      <c r="AR252" s="1901"/>
      <c r="AS252" s="1901"/>
      <c r="AT252" s="1902"/>
      <c r="AU252" s="1903"/>
      <c r="AV252" s="1903"/>
      <c r="AW252" s="1904"/>
      <c r="AX252" s="1905"/>
      <c r="AY252" s="1906"/>
      <c r="AZ252" s="1906"/>
      <c r="BA252" s="1907"/>
      <c r="BB252" s="1905"/>
      <c r="BC252" s="1906"/>
      <c r="BD252" s="1906"/>
      <c r="BE252" s="1907"/>
      <c r="BF252" s="1905"/>
      <c r="BG252" s="1906"/>
      <c r="BH252" s="1906"/>
      <c r="BI252" s="1907"/>
      <c r="BJ252" s="1928">
        <f t="shared" ref="BJ252:CC252" si="452">BJ13</f>
        <v>9.3860845000000026</v>
      </c>
      <c r="BK252" s="1910">
        <f t="shared" si="452"/>
        <v>12.044037000000003</v>
      </c>
      <c r="BL252" s="1910">
        <f t="shared" si="452"/>
        <v>14.480824000000005</v>
      </c>
      <c r="BM252" s="1911">
        <f t="shared" si="452"/>
        <v>15.170890499999999</v>
      </c>
      <c r="BN252" s="1928">
        <f t="shared" si="452"/>
        <v>12.879999999999995</v>
      </c>
      <c r="BO252" s="1910">
        <f t="shared" si="452"/>
        <v>16.058999999999997</v>
      </c>
      <c r="BP252" s="1910">
        <f t="shared" si="452"/>
        <v>15.953999999999994</v>
      </c>
      <c r="BQ252" s="1911">
        <f t="shared" si="452"/>
        <v>14.119</v>
      </c>
      <c r="BR252" s="1928">
        <f t="shared" si="452"/>
        <v>27.594666790658238</v>
      </c>
      <c r="BS252" s="1910">
        <f t="shared" si="452"/>
        <v>26.390186411149863</v>
      </c>
      <c r="BT252" s="1910">
        <f t="shared" si="452"/>
        <v>24.938957336189119</v>
      </c>
      <c r="BU252" s="1911">
        <f t="shared" si="452"/>
        <v>24.758223561094507</v>
      </c>
      <c r="BV252" s="1910">
        <f t="shared" si="452"/>
        <v>24.151269611074518</v>
      </c>
      <c r="BW252" s="1910">
        <f t="shared" si="452"/>
        <v>27.661097560975609</v>
      </c>
      <c r="BX252" s="1910">
        <f t="shared" si="452"/>
        <v>26.811396961063629</v>
      </c>
      <c r="BY252" s="1911">
        <f t="shared" si="452"/>
        <v>27.66158685685177</v>
      </c>
      <c r="BZ252" s="1910">
        <f t="shared" si="452"/>
        <v>27.90670270270272</v>
      </c>
      <c r="CA252" s="1910">
        <f t="shared" si="452"/>
        <v>31.189000000000028</v>
      </c>
      <c r="CB252" s="1910">
        <f t="shared" si="452"/>
        <v>33.175259259259256</v>
      </c>
      <c r="CC252" s="1910">
        <f t="shared" si="452"/>
        <v>35.453846153846129</v>
      </c>
      <c r="CD252" s="1928">
        <f t="shared" ref="CD252:CG252" si="453">BZ252*(1+CD253)</f>
        <v>34.883378378378403</v>
      </c>
      <c r="CE252" s="1910">
        <f t="shared" si="453"/>
        <v>40.545700000000039</v>
      </c>
      <c r="CF252" s="1910">
        <f t="shared" si="453"/>
        <v>43.127837037037033</v>
      </c>
      <c r="CG252" s="1911">
        <f t="shared" si="453"/>
        <v>44.671846153846126</v>
      </c>
      <c r="CH252" s="1906"/>
      <c r="CI252" s="1906"/>
      <c r="CJ252" s="1906"/>
      <c r="CK252" s="1906"/>
      <c r="CL252" s="1906"/>
      <c r="CM252" s="1906"/>
      <c r="CN252" s="1906"/>
      <c r="CO252" s="1906"/>
      <c r="CP252" s="1906"/>
      <c r="CQ252" s="1906"/>
      <c r="CR252" s="1906"/>
      <c r="CS252" s="1906"/>
      <c r="CT252" s="1906"/>
      <c r="CU252" s="1906"/>
      <c r="CV252" s="1906"/>
      <c r="CW252" s="1906"/>
      <c r="CX252" s="1906"/>
      <c r="CY252" s="1906"/>
      <c r="CZ252" s="1906"/>
      <c r="DA252" s="1906"/>
      <c r="DB252" s="1906"/>
      <c r="DC252" s="1906"/>
      <c r="DD252" s="1906"/>
      <c r="DE252" s="1906"/>
      <c r="DF252" s="1906"/>
      <c r="DG252" s="1906"/>
      <c r="DH252" s="1906"/>
      <c r="DI252" s="1907"/>
      <c r="DJ252" s="1929"/>
      <c r="DK252" s="1903"/>
      <c r="DL252" s="1903"/>
      <c r="DM252" s="1903"/>
      <c r="DN252" s="1903"/>
      <c r="DO252" s="1903"/>
      <c r="DP252" s="1903"/>
      <c r="DQ252" s="1902"/>
      <c r="DR252" s="1903"/>
      <c r="DS252" s="1903"/>
      <c r="DT252" s="1903"/>
      <c r="DU252" s="1903"/>
      <c r="DV252" s="1903"/>
      <c r="DW252" s="1903"/>
      <c r="DX252" s="1903"/>
      <c r="DY252" s="1930">
        <f>SUM(BN252:BQ252)</f>
        <v>59.011999999999986</v>
      </c>
      <c r="DZ252" s="1930">
        <f>SUM(BR252:BU252)</f>
        <v>103.68203409909172</v>
      </c>
      <c r="EA252" s="1930">
        <f>SUM(BV252:BY252)</f>
        <v>106.28535098996552</v>
      </c>
      <c r="EB252" s="1930">
        <f>SUM(BZ252:CC252)</f>
        <v>127.72480811580813</v>
      </c>
      <c r="EC252" s="1910">
        <f>SUM(CD252:CG252)</f>
        <v>163.22876156926162</v>
      </c>
      <c r="ED252" s="1910">
        <f t="shared" ref="ED252:EI252" si="454">EC252*(1+ED253)</f>
        <v>192.6099386517287</v>
      </c>
      <c r="EE252" s="1910">
        <f t="shared" si="454"/>
        <v>225.35362822252256</v>
      </c>
      <c r="EF252" s="1910">
        <f t="shared" si="454"/>
        <v>259.15667245590095</v>
      </c>
      <c r="EG252" s="1910">
        <f t="shared" si="454"/>
        <v>292.84703987516809</v>
      </c>
      <c r="EH252" s="1910">
        <f t="shared" si="454"/>
        <v>325.06021426143661</v>
      </c>
      <c r="EI252" s="1910">
        <f t="shared" si="454"/>
        <v>357.56623568758033</v>
      </c>
      <c r="EJ252" s="1911">
        <f>EI252*(1+EJ253)</f>
        <v>389.74719689946261</v>
      </c>
      <c r="EL252" s="1952">
        <f>IF(ISERROR((EG252/EB252)^(1/5)-1),"N/A",(EJ252/EB252)^(1/5)-1)</f>
        <v>0.24997563683757229</v>
      </c>
    </row>
    <row r="253" spans="1:231" ht="13.5" customHeight="1">
      <c r="A253" s="4"/>
      <c r="H253" s="4"/>
      <c r="I253" s="789" t="s">
        <v>558</v>
      </c>
      <c r="J253" s="20"/>
      <c r="K253" s="20"/>
      <c r="L253" s="20"/>
      <c r="M253" s="20"/>
      <c r="N253" s="20"/>
      <c r="O253" s="20"/>
      <c r="P253" s="20"/>
      <c r="Q253" s="20"/>
      <c r="R253" s="20"/>
      <c r="S253" s="20"/>
      <c r="T253" s="20"/>
      <c r="U253" s="20"/>
      <c r="V253" s="20"/>
      <c r="W253" s="20"/>
      <c r="X253" s="20"/>
      <c r="Y253" s="20"/>
      <c r="Z253" s="20"/>
      <c r="AA253" s="20"/>
      <c r="AB253" s="20"/>
      <c r="AC253" s="20"/>
      <c r="AD253" s="20"/>
      <c r="AE253" s="20"/>
      <c r="AF253" s="20"/>
      <c r="AG253" s="20"/>
      <c r="AH253" s="20"/>
      <c r="AI253" s="20"/>
      <c r="AJ253" s="20"/>
      <c r="AK253" s="20"/>
      <c r="AL253" s="20"/>
      <c r="AM253" s="20"/>
      <c r="AN253" s="20"/>
      <c r="AO253" s="20"/>
      <c r="AP253" s="20"/>
      <c r="AQ253" s="20"/>
      <c r="AR253" s="20"/>
      <c r="AS253" s="20"/>
      <c r="AT253" s="615"/>
      <c r="AU253" s="141"/>
      <c r="AV253" s="141"/>
      <c r="AW253" s="576"/>
      <c r="AX253" s="636"/>
      <c r="AY253" s="174"/>
      <c r="AZ253" s="174"/>
      <c r="BA253" s="574"/>
      <c r="BB253" s="636"/>
      <c r="BC253" s="174"/>
      <c r="BD253" s="174"/>
      <c r="BE253" s="574"/>
      <c r="BF253" s="636"/>
      <c r="BG253" s="174"/>
      <c r="BH253" s="174"/>
      <c r="BI253" s="574"/>
      <c r="BJ253" s="636"/>
      <c r="BK253" s="174"/>
      <c r="BL253" s="174"/>
      <c r="BM253" s="574"/>
      <c r="BN253" s="755">
        <f t="shared" ref="BN253" si="455">BN252/BJ252-1</f>
        <v>0.37224419831293787</v>
      </c>
      <c r="BO253" s="755">
        <f t="shared" ref="BO253" si="456">BO252/BK252-1</f>
        <v>0.33335691346680463</v>
      </c>
      <c r="BP253" s="755">
        <f t="shared" ref="BP253" si="457">BP252/BL252-1</f>
        <v>0.10173288481373621</v>
      </c>
      <c r="BQ253" s="756">
        <f t="shared" ref="BQ253" si="458">BQ252/BM252-1</f>
        <v>-6.9336107857346896E-2</v>
      </c>
      <c r="BR253" s="755">
        <f t="shared" ref="BR253:CC253" si="459">BR252/BN252-1</f>
        <v>1.1424430738088702</v>
      </c>
      <c r="BS253" s="755">
        <f t="shared" si="459"/>
        <v>0.64332688281648087</v>
      </c>
      <c r="BT253" s="755">
        <f t="shared" si="459"/>
        <v>0.56317897305936637</v>
      </c>
      <c r="BU253" s="756">
        <f t="shared" si="459"/>
        <v>0.75353945471311756</v>
      </c>
      <c r="BV253" s="755">
        <f t="shared" si="459"/>
        <v>-0.12478487983589026</v>
      </c>
      <c r="BW253" s="755">
        <f t="shared" si="459"/>
        <v>4.8158475655510458E-2</v>
      </c>
      <c r="BX253" s="755">
        <f t="shared" si="459"/>
        <v>7.5080910546223789E-2</v>
      </c>
      <c r="BY253" s="756">
        <f t="shared" si="459"/>
        <v>0.11726864363239931</v>
      </c>
      <c r="BZ253" s="755">
        <f t="shared" si="459"/>
        <v>0.15549630110982471</v>
      </c>
      <c r="CA253" s="755">
        <f t="shared" si="459"/>
        <v>0.12754021893916456</v>
      </c>
      <c r="CB253" s="755">
        <f t="shared" si="459"/>
        <v>0.23735661022950172</v>
      </c>
      <c r="CC253" s="755">
        <f t="shared" si="459"/>
        <v>0.28169964858918495</v>
      </c>
      <c r="CD253" s="1934">
        <v>0.25</v>
      </c>
      <c r="CE253" s="1935">
        <v>0.3</v>
      </c>
      <c r="CF253" s="1935">
        <v>0.3</v>
      </c>
      <c r="CG253" s="1191">
        <v>0.26</v>
      </c>
      <c r="CH253" s="174"/>
      <c r="CI253" s="174"/>
      <c r="CJ253" s="174"/>
      <c r="CK253" s="174"/>
      <c r="CL253" s="174"/>
      <c r="CM253" s="174"/>
      <c r="CN253" s="174"/>
      <c r="CO253" s="174"/>
      <c r="CP253" s="174"/>
      <c r="CQ253" s="174"/>
      <c r="CR253" s="174"/>
      <c r="CS253" s="174"/>
      <c r="CT253" s="174"/>
      <c r="CU253" s="174"/>
      <c r="CV253" s="174"/>
      <c r="CW253" s="174"/>
      <c r="CX253" s="174"/>
      <c r="CY253" s="174"/>
      <c r="CZ253" s="174"/>
      <c r="DA253" s="174"/>
      <c r="DB253" s="174"/>
      <c r="DC253" s="174"/>
      <c r="DD253" s="174"/>
      <c r="DE253" s="174"/>
      <c r="DF253" s="174"/>
      <c r="DG253" s="174"/>
      <c r="DH253" s="174"/>
      <c r="DI253" s="574"/>
      <c r="DJ253" s="1139"/>
      <c r="DK253" s="141"/>
      <c r="DL253" s="141"/>
      <c r="DM253" s="141"/>
      <c r="DN253" s="141"/>
      <c r="DO253" s="141"/>
      <c r="DP253" s="141"/>
      <c r="DQ253" s="615"/>
      <c r="DR253" s="141"/>
      <c r="DS253" s="141"/>
      <c r="DT253" s="141"/>
      <c r="DU253" s="141"/>
      <c r="DV253" s="141"/>
      <c r="DW253" s="141"/>
      <c r="DX253" s="141"/>
      <c r="DY253" s="797"/>
      <c r="DZ253" s="755">
        <f>DZ252/DY252-1</f>
        <v>0.75696526298196543</v>
      </c>
      <c r="EA253" s="755">
        <f>EA252/DZ252-1</f>
        <v>2.5108659503976671E-2</v>
      </c>
      <c r="EB253" s="755">
        <f>EB252/EA252-1</f>
        <v>0.20171601190710398</v>
      </c>
      <c r="EC253" s="755">
        <f>EC252/EB252-1</f>
        <v>0.27797225908738143</v>
      </c>
      <c r="ED253" s="176">
        <v>0.18</v>
      </c>
      <c r="EE253" s="176">
        <v>0.17</v>
      </c>
      <c r="EF253" s="176">
        <f>EE253-0.02</f>
        <v>0.15000000000000002</v>
      </c>
      <c r="EG253" s="176">
        <f>EF253-0.02</f>
        <v>0.13000000000000003</v>
      </c>
      <c r="EH253" s="176">
        <f>EG253-0.02</f>
        <v>0.11000000000000003</v>
      </c>
      <c r="EI253" s="176">
        <f>EH253-0.01</f>
        <v>0.10000000000000003</v>
      </c>
      <c r="EJ253" s="581">
        <f>EI253-0.01</f>
        <v>9.0000000000000038E-2</v>
      </c>
      <c r="EK253" s="99"/>
      <c r="EL253" s="99"/>
      <c r="EM253" s="99"/>
      <c r="EN253" s="99"/>
      <c r="EO253" s="99"/>
      <c r="EP253" s="99"/>
      <c r="EQ253" s="99"/>
      <c r="ER253" s="99"/>
      <c r="ES253" s="99"/>
      <c r="ET253" s="99"/>
      <c r="EU253" s="99"/>
      <c r="EV253" s="99"/>
      <c r="EW253" s="99"/>
      <c r="EX253" s="99"/>
      <c r="EY253" s="99"/>
      <c r="EZ253" s="99"/>
      <c r="FA253" s="99"/>
      <c r="FB253" s="99"/>
      <c r="FC253" s="99"/>
      <c r="FD253" s="99"/>
      <c r="FE253" s="99"/>
      <c r="FF253" s="99"/>
      <c r="FG253" s="99"/>
      <c r="FH253" s="99"/>
      <c r="FI253" s="99"/>
      <c r="FJ253" s="99"/>
      <c r="FK253" s="99"/>
      <c r="FL253" s="99"/>
      <c r="FM253" s="99"/>
      <c r="FN253" s="99"/>
      <c r="FO253" s="99"/>
      <c r="FP253" s="99"/>
      <c r="FQ253" s="99"/>
      <c r="FR253" s="99"/>
      <c r="FS253" s="99"/>
      <c r="FT253" s="99"/>
      <c r="FU253" s="99"/>
      <c r="FV253" s="99"/>
      <c r="FW253" s="99"/>
      <c r="FX253" s="99"/>
      <c r="FY253" s="99"/>
      <c r="FZ253" s="99"/>
      <c r="GA253" s="99"/>
      <c r="GB253" s="99"/>
      <c r="GC253" s="99"/>
      <c r="GD253" s="99"/>
      <c r="GE253" s="99"/>
      <c r="GF253" s="99"/>
      <c r="GG253" s="99"/>
      <c r="GH253" s="99"/>
      <c r="GI253" s="99"/>
      <c r="GJ253" s="99"/>
      <c r="GK253" s="99"/>
      <c r="GL253" s="99"/>
      <c r="GM253" s="99"/>
      <c r="GN253" s="99"/>
      <c r="GO253" s="99"/>
      <c r="GP253" s="99"/>
      <c r="GQ253" s="99"/>
      <c r="GR253" s="99"/>
      <c r="GS253" s="99"/>
      <c r="GT253" s="99"/>
      <c r="GU253" s="99"/>
      <c r="GV253" s="99"/>
      <c r="GW253" s="99"/>
      <c r="GX253" s="99"/>
      <c r="GY253" s="99"/>
      <c r="GZ253" s="99"/>
      <c r="HA253" s="99"/>
      <c r="HB253" s="99"/>
      <c r="HC253" s="99"/>
      <c r="HD253" s="99"/>
      <c r="HE253" s="99"/>
      <c r="HF253" s="99"/>
      <c r="HG253" s="99"/>
      <c r="HH253" s="99"/>
      <c r="HI253" s="99"/>
      <c r="HJ253" s="99"/>
      <c r="HK253" s="99"/>
      <c r="HL253" s="99"/>
      <c r="HM253" s="99"/>
      <c r="HN253" s="99"/>
      <c r="HO253" s="99"/>
      <c r="HP253" s="99"/>
      <c r="HQ253" s="99"/>
      <c r="HR253" s="99"/>
      <c r="HS253" s="99"/>
      <c r="HT253" s="99"/>
      <c r="HU253" s="99"/>
      <c r="HV253" s="99"/>
      <c r="HW253" s="99"/>
    </row>
    <row r="254" spans="1:231" ht="13.5" customHeight="1">
      <c r="A254" s="4"/>
      <c r="H254" s="4"/>
      <c r="I254" s="789" t="s">
        <v>536</v>
      </c>
      <c r="J254" s="20"/>
      <c r="K254" s="20"/>
      <c r="L254" s="20"/>
      <c r="M254" s="20"/>
      <c r="N254" s="20"/>
      <c r="O254" s="20"/>
      <c r="P254" s="20"/>
      <c r="Q254" s="20"/>
      <c r="R254" s="20"/>
      <c r="S254" s="20"/>
      <c r="T254" s="20"/>
      <c r="U254" s="20"/>
      <c r="V254" s="20"/>
      <c r="W254" s="20"/>
      <c r="X254" s="20"/>
      <c r="Y254" s="20"/>
      <c r="Z254" s="20"/>
      <c r="AA254" s="20"/>
      <c r="AB254" s="20"/>
      <c r="AC254" s="20"/>
      <c r="AD254" s="20"/>
      <c r="AE254" s="20"/>
      <c r="AF254" s="20"/>
      <c r="AG254" s="20"/>
      <c r="AH254" s="20"/>
      <c r="AI254" s="20"/>
      <c r="AJ254" s="20"/>
      <c r="AK254" s="20"/>
      <c r="AL254" s="20"/>
      <c r="AM254" s="20"/>
      <c r="AN254" s="20"/>
      <c r="AO254" s="20"/>
      <c r="AP254" s="20"/>
      <c r="AQ254" s="20"/>
      <c r="AR254" s="20"/>
      <c r="AS254" s="20"/>
      <c r="AT254" s="615"/>
      <c r="AU254" s="141"/>
      <c r="AV254" s="141"/>
      <c r="AW254" s="576"/>
      <c r="AX254" s="636"/>
      <c r="AY254" s="174"/>
      <c r="AZ254" s="174"/>
      <c r="BA254" s="574"/>
      <c r="BB254" s="636"/>
      <c r="BC254" s="174"/>
      <c r="BD254" s="174"/>
      <c r="BE254" s="574"/>
      <c r="BF254" s="636"/>
      <c r="BG254" s="174"/>
      <c r="BH254" s="174"/>
      <c r="BI254" s="574"/>
      <c r="BJ254" s="636"/>
      <c r="BK254" s="174"/>
      <c r="BL254" s="174"/>
      <c r="BM254" s="574"/>
      <c r="BN254" s="725"/>
      <c r="BO254" s="769"/>
      <c r="BP254" s="769"/>
      <c r="BQ254" s="769"/>
      <c r="BR254" s="725"/>
      <c r="BS254" s="1144"/>
      <c r="BT254" s="1144"/>
      <c r="BU254" s="1144"/>
      <c r="BV254" s="1206">
        <f>BV252-BR252</f>
        <v>-3.4433971795837195</v>
      </c>
      <c r="BW254" s="1144">
        <f t="shared" ref="BW254:CC254" si="460">BW252-BS252</f>
        <v>1.2709111498257464</v>
      </c>
      <c r="BX254" s="1144">
        <f t="shared" si="460"/>
        <v>1.8724396248745094</v>
      </c>
      <c r="BY254" s="1213">
        <f t="shared" si="460"/>
        <v>2.9033632957572628</v>
      </c>
      <c r="BZ254" s="1144">
        <f t="shared" si="460"/>
        <v>3.7554330916282019</v>
      </c>
      <c r="CA254" s="1144">
        <f t="shared" si="460"/>
        <v>3.5279024390244196</v>
      </c>
      <c r="CB254" s="1144">
        <f t="shared" si="460"/>
        <v>6.3638622981956274</v>
      </c>
      <c r="CC254" s="1144">
        <f t="shared" si="460"/>
        <v>7.7922592969943594</v>
      </c>
      <c r="CD254" s="1206">
        <f t="shared" ref="CD254" si="461">CD252-BZ252</f>
        <v>6.9766756756756827</v>
      </c>
      <c r="CE254" s="1144">
        <f t="shared" ref="CE254" si="462">CE252-CA252</f>
        <v>9.3567000000000107</v>
      </c>
      <c r="CF254" s="1144">
        <f t="shared" ref="CF254" si="463">CF252-CB252</f>
        <v>9.9525777777777762</v>
      </c>
      <c r="CG254" s="1213">
        <f t="shared" ref="CG254" si="464">CG252-CC252</f>
        <v>9.2179999999999964</v>
      </c>
      <c r="CH254" s="174"/>
      <c r="CI254" s="174"/>
      <c r="CJ254" s="174"/>
      <c r="CK254" s="174"/>
      <c r="CL254" s="174"/>
      <c r="CM254" s="174"/>
      <c r="CN254" s="174"/>
      <c r="CO254" s="174"/>
      <c r="CP254" s="174"/>
      <c r="CQ254" s="174"/>
      <c r="CR254" s="174"/>
      <c r="CS254" s="174"/>
      <c r="CT254" s="174"/>
      <c r="CU254" s="174"/>
      <c r="CV254" s="174"/>
      <c r="CW254" s="174"/>
      <c r="CX254" s="174"/>
      <c r="CY254" s="174"/>
      <c r="CZ254" s="174"/>
      <c r="DA254" s="174"/>
      <c r="DB254" s="174"/>
      <c r="DC254" s="174"/>
      <c r="DD254" s="174"/>
      <c r="DE254" s="174"/>
      <c r="DF254" s="174"/>
      <c r="DG254" s="174"/>
      <c r="DH254" s="174"/>
      <c r="DI254" s="574"/>
      <c r="DJ254" s="1139"/>
      <c r="DK254" s="141"/>
      <c r="DL254" s="141"/>
      <c r="DM254" s="141"/>
      <c r="DN254" s="141"/>
      <c r="DO254" s="141"/>
      <c r="DP254" s="141"/>
      <c r="DQ254" s="615"/>
      <c r="DR254" s="141"/>
      <c r="DS254" s="141"/>
      <c r="DT254" s="141"/>
      <c r="DU254" s="141"/>
      <c r="DV254" s="141"/>
      <c r="DW254" s="141"/>
      <c r="DX254" s="141"/>
      <c r="DY254" s="797"/>
      <c r="DZ254" s="769">
        <f>+DZ252-DY252</f>
        <v>44.670034099091737</v>
      </c>
      <c r="EA254" s="769">
        <f>+EA252-DZ252</f>
        <v>2.6033168908737991</v>
      </c>
      <c r="EB254" s="769">
        <f>+EB252-EA252</f>
        <v>21.439457125842608</v>
      </c>
      <c r="EC254" s="769">
        <f>+EC252-EB252</f>
        <v>35.503953453453491</v>
      </c>
      <c r="ED254" s="769">
        <f>+ED252-EC252</f>
        <v>29.381177082467076</v>
      </c>
      <c r="EE254" s="769">
        <f t="shared" ref="EE254:EJ254" si="465">+EE252-ED252</f>
        <v>32.743689570793862</v>
      </c>
      <c r="EF254" s="769">
        <f t="shared" si="465"/>
        <v>33.803044233378387</v>
      </c>
      <c r="EG254" s="769">
        <f t="shared" si="465"/>
        <v>33.690367419267147</v>
      </c>
      <c r="EH254" s="769">
        <f t="shared" si="465"/>
        <v>32.21317438626852</v>
      </c>
      <c r="EI254" s="769">
        <f t="shared" si="465"/>
        <v>32.506021426143718</v>
      </c>
      <c r="EJ254" s="783">
        <f t="shared" si="465"/>
        <v>32.180961211882277</v>
      </c>
      <c r="EK254" s="99"/>
      <c r="EL254" s="99"/>
      <c r="EM254" s="99"/>
      <c r="EN254" s="99"/>
      <c r="EO254" s="99"/>
      <c r="EP254" s="99"/>
      <c r="EQ254" s="99"/>
      <c r="ER254" s="99"/>
      <c r="ES254" s="99"/>
      <c r="ET254" s="99"/>
      <c r="EU254" s="99"/>
      <c r="EV254" s="99"/>
      <c r="EW254" s="99"/>
      <c r="EX254" s="99"/>
      <c r="EY254" s="99"/>
      <c r="EZ254" s="99"/>
      <c r="FA254" s="99"/>
      <c r="FB254" s="99"/>
      <c r="FC254" s="99"/>
      <c r="FD254" s="99"/>
      <c r="FE254" s="99"/>
      <c r="FF254" s="99"/>
      <c r="FG254" s="99"/>
      <c r="FH254" s="99"/>
      <c r="FI254" s="99"/>
      <c r="FJ254" s="99"/>
      <c r="FK254" s="99"/>
      <c r="FL254" s="99"/>
      <c r="FM254" s="99"/>
      <c r="FN254" s="99"/>
      <c r="FO254" s="99"/>
      <c r="FP254" s="99"/>
      <c r="FQ254" s="99"/>
      <c r="FR254" s="99"/>
      <c r="FS254" s="99"/>
      <c r="FT254" s="99"/>
      <c r="FU254" s="99"/>
      <c r="FV254" s="99"/>
      <c r="FW254" s="99"/>
      <c r="FX254" s="99"/>
      <c r="FY254" s="99"/>
      <c r="FZ254" s="99"/>
      <c r="GA254" s="99"/>
      <c r="GB254" s="99"/>
      <c r="GC254" s="99"/>
      <c r="GD254" s="99"/>
      <c r="GE254" s="99"/>
      <c r="GF254" s="99"/>
      <c r="GG254" s="99"/>
      <c r="GH254" s="99"/>
      <c r="GI254" s="99"/>
      <c r="GJ254" s="99"/>
      <c r="GK254" s="99"/>
      <c r="GL254" s="99"/>
      <c r="GM254" s="99"/>
      <c r="GN254" s="99"/>
      <c r="GO254" s="99"/>
      <c r="GP254" s="99"/>
      <c r="GQ254" s="99"/>
      <c r="GR254" s="99"/>
      <c r="GS254" s="99"/>
      <c r="GT254" s="99"/>
      <c r="GU254" s="99"/>
      <c r="GV254" s="99"/>
      <c r="GW254" s="99"/>
      <c r="GX254" s="99"/>
      <c r="GY254" s="99"/>
      <c r="GZ254" s="99"/>
      <c r="HA254" s="99"/>
      <c r="HB254" s="99"/>
      <c r="HC254" s="99"/>
      <c r="HD254" s="99"/>
      <c r="HE254" s="99"/>
      <c r="HF254" s="99"/>
      <c r="HG254" s="99"/>
      <c r="HH254" s="99"/>
      <c r="HI254" s="99"/>
      <c r="HJ254" s="99"/>
      <c r="HK254" s="99"/>
      <c r="HL254" s="99"/>
      <c r="HM254" s="99"/>
      <c r="HN254" s="99"/>
      <c r="HO254" s="99"/>
      <c r="HP254" s="99"/>
      <c r="HQ254" s="99"/>
      <c r="HR254" s="99"/>
      <c r="HS254" s="99"/>
      <c r="HT254" s="99"/>
      <c r="HU254" s="99"/>
      <c r="HV254" s="99"/>
      <c r="HW254" s="99"/>
    </row>
    <row r="255" spans="1:231" ht="13.5" customHeight="1">
      <c r="A255" s="4"/>
      <c r="H255" s="4"/>
      <c r="I255" s="1896" t="s">
        <v>486</v>
      </c>
      <c r="J255" s="20"/>
      <c r="K255" s="20"/>
      <c r="L255" s="20"/>
      <c r="M255" s="20"/>
      <c r="N255" s="20"/>
      <c r="O255" s="20"/>
      <c r="P255" s="20"/>
      <c r="Q255" s="20"/>
      <c r="R255" s="20"/>
      <c r="S255" s="20"/>
      <c r="T255" s="20"/>
      <c r="U255" s="20"/>
      <c r="V255" s="20"/>
      <c r="W255" s="20"/>
      <c r="X255" s="20"/>
      <c r="Y255" s="20"/>
      <c r="Z255" s="20"/>
      <c r="AA255" s="20"/>
      <c r="AB255" s="20"/>
      <c r="AC255" s="20"/>
      <c r="AD255" s="20"/>
      <c r="AE255" s="20"/>
      <c r="AF255" s="20"/>
      <c r="AG255" s="20"/>
      <c r="AH255" s="20"/>
      <c r="AI255" s="20"/>
      <c r="AJ255" s="20"/>
      <c r="AK255" s="20"/>
      <c r="AL255" s="20"/>
      <c r="AM255" s="20"/>
      <c r="AN255" s="20"/>
      <c r="AO255" s="20"/>
      <c r="AP255" s="20"/>
      <c r="AQ255" s="20"/>
      <c r="AR255" s="20"/>
      <c r="AS255" s="20"/>
      <c r="AT255" s="615"/>
      <c r="AU255" s="141"/>
      <c r="AV255" s="141"/>
      <c r="AW255" s="576"/>
      <c r="AX255" s="636"/>
      <c r="AY255" s="174"/>
      <c r="AZ255" s="174"/>
      <c r="BA255" s="574"/>
      <c r="BB255" s="636"/>
      <c r="BC255" s="174"/>
      <c r="BD255" s="174"/>
      <c r="BE255" s="574"/>
      <c r="BF255" s="636"/>
      <c r="BG255" s="174"/>
      <c r="BH255" s="174"/>
      <c r="BI255" s="574"/>
      <c r="BJ255" s="636"/>
      <c r="BK255" s="174"/>
      <c r="BL255" s="174"/>
      <c r="BM255" s="574"/>
      <c r="BN255" s="728"/>
      <c r="BO255" s="174"/>
      <c r="BP255" s="174"/>
      <c r="BQ255" s="574"/>
      <c r="BR255" s="1563">
        <f t="shared" ref="BR255" si="466">+BR252/BQ252-1</f>
        <v>0.95443493099073851</v>
      </c>
      <c r="BS255" s="1581">
        <f t="shared" ref="BS255" si="467">+BS252/BR252-1</f>
        <v>-4.3649027859112732E-2</v>
      </c>
      <c r="BT255" s="1581">
        <f t="shared" ref="BT255" si="468">+BT252/BS252-1</f>
        <v>-5.4991240014416798E-2</v>
      </c>
      <c r="BU255" s="1581">
        <f t="shared" ref="BU255" si="469">+BU252/BT252-1</f>
        <v>-7.2470461638887151E-3</v>
      </c>
      <c r="BV255" s="1563">
        <f t="shared" ref="BV255" si="470">+BV252/BU252-1</f>
        <v>-2.4515246359345655E-2</v>
      </c>
      <c r="BW255" s="1581">
        <f t="shared" ref="BW255" si="471">+BW252/BV252-1</f>
        <v>0.14532685057234707</v>
      </c>
      <c r="BX255" s="1581">
        <f t="shared" ref="BX255" si="472">+BX252/BW252-1</f>
        <v>-3.0718253244973903E-2</v>
      </c>
      <c r="BY255" s="1625">
        <f t="shared" ref="BY255" si="473">+BY252/BX252-1</f>
        <v>3.1710018579890198E-2</v>
      </c>
      <c r="BZ255" s="1581">
        <f t="shared" ref="BZ255" si="474">+BZ252/BY252-1</f>
        <v>8.8612358762865107E-3</v>
      </c>
      <c r="CA255" s="1581">
        <f t="shared" ref="CA255" si="475">+CA252/BZ252-1</f>
        <v>0.11761680812901698</v>
      </c>
      <c r="CB255" s="1581">
        <f t="shared" ref="CB255" si="476">+CB252/CA252-1</f>
        <v>6.3684608652384789E-2</v>
      </c>
      <c r="CC255" s="1581">
        <f t="shared" ref="CC255" si="477">+CC252/CB252-1</f>
        <v>6.8683318396401516E-2</v>
      </c>
      <c r="CD255" s="1563">
        <f t="shared" ref="CD255" si="478">+CD252/CC252-1</f>
        <v>-1.609043410952582E-2</v>
      </c>
      <c r="CE255" s="1581">
        <f t="shared" ref="CE255" si="479">+CE252/CD252-1</f>
        <v>0.16232148045417771</v>
      </c>
      <c r="CF255" s="1581">
        <f t="shared" ref="CF255" si="480">+CF252/CE252-1</f>
        <v>6.3684608652384567E-2</v>
      </c>
      <c r="CG255" s="1625">
        <f t="shared" ref="CG255" si="481">+CG252/CF252-1</f>
        <v>3.580075475343536E-2</v>
      </c>
      <c r="CH255" s="1671"/>
      <c r="CI255" s="1671"/>
      <c r="CJ255" s="1671"/>
      <c r="CK255" s="1671"/>
      <c r="CL255" s="1671"/>
      <c r="CM255" s="1671"/>
      <c r="CN255" s="1671"/>
      <c r="CO255" s="1671"/>
      <c r="CP255" s="1671"/>
      <c r="CQ255" s="1671"/>
      <c r="CR255" s="1671"/>
      <c r="CS255" s="1671"/>
      <c r="CT255" s="1671"/>
      <c r="CU255" s="1671"/>
      <c r="CV255" s="1671"/>
      <c r="CW255" s="1671"/>
      <c r="CX255" s="1671"/>
      <c r="CY255" s="1671"/>
      <c r="CZ255" s="1671"/>
      <c r="DA255" s="1671"/>
      <c r="DB255" s="1671"/>
      <c r="DC255" s="1671"/>
      <c r="DD255" s="1671"/>
      <c r="DE255" s="1671"/>
      <c r="DF255" s="1671"/>
      <c r="DG255" s="1671"/>
      <c r="DH255" s="1671"/>
      <c r="DI255" s="1672"/>
      <c r="DJ255" s="1673"/>
      <c r="DK255" s="3"/>
      <c r="DL255" s="3"/>
      <c r="DM255" s="3"/>
      <c r="DN255" s="3"/>
      <c r="DO255" s="3"/>
      <c r="DP255" s="3"/>
      <c r="DQ255" s="1674"/>
      <c r="DR255" s="3"/>
      <c r="DS255" s="3"/>
      <c r="DT255" s="3"/>
      <c r="DU255" s="3"/>
      <c r="DV255" s="3"/>
      <c r="DW255" s="3"/>
      <c r="DX255" s="3"/>
      <c r="DY255" s="3"/>
      <c r="DZ255" s="1581"/>
      <c r="EA255" s="1581"/>
      <c r="EB255" s="1581"/>
      <c r="EC255" s="1668"/>
      <c r="ED255" s="1668"/>
      <c r="EE255" s="1668"/>
      <c r="EF255" s="1668"/>
      <c r="EG255" s="1668"/>
      <c r="EH255" s="1668"/>
      <c r="EI255" s="1668"/>
      <c r="EJ255" s="1669"/>
      <c r="EK255" s="99"/>
      <c r="EL255" s="99"/>
      <c r="EM255" s="99"/>
      <c r="EN255" s="99"/>
      <c r="EO255" s="99"/>
      <c r="EP255" s="99"/>
      <c r="EQ255" s="99"/>
      <c r="ER255" s="99"/>
      <c r="ES255" s="99"/>
      <c r="ET255" s="99"/>
      <c r="EU255" s="99"/>
      <c r="EV255" s="99"/>
      <c r="EW255" s="99"/>
      <c r="EX255" s="99"/>
      <c r="EY255" s="99"/>
      <c r="EZ255" s="99"/>
      <c r="FA255" s="99"/>
      <c r="FB255" s="99"/>
      <c r="FC255" s="99"/>
      <c r="FD255" s="99"/>
      <c r="FE255" s="99"/>
      <c r="FF255" s="99"/>
      <c r="FG255" s="99"/>
      <c r="FH255" s="99"/>
      <c r="FI255" s="99"/>
      <c r="FJ255" s="99"/>
      <c r="FK255" s="99"/>
      <c r="FL255" s="99"/>
      <c r="FM255" s="99"/>
      <c r="FN255" s="99"/>
      <c r="FO255" s="99"/>
      <c r="FP255" s="99"/>
      <c r="FQ255" s="99"/>
      <c r="FR255" s="99"/>
      <c r="FS255" s="99"/>
      <c r="FT255" s="99"/>
      <c r="FU255" s="99"/>
      <c r="FV255" s="99"/>
      <c r="FW255" s="99"/>
      <c r="FX255" s="99"/>
      <c r="FY255" s="99"/>
      <c r="FZ255" s="99"/>
      <c r="GA255" s="99"/>
      <c r="GB255" s="99"/>
      <c r="GC255" s="99"/>
      <c r="GD255" s="99"/>
      <c r="GE255" s="99"/>
      <c r="GF255" s="99"/>
      <c r="GG255" s="99"/>
      <c r="GH255" s="99"/>
      <c r="GI255" s="99"/>
      <c r="GJ255" s="99"/>
      <c r="GK255" s="99"/>
      <c r="GL255" s="99"/>
      <c r="GM255" s="99"/>
      <c r="GN255" s="99"/>
      <c r="GO255" s="99"/>
      <c r="GP255" s="99"/>
      <c r="GQ255" s="99"/>
      <c r="GR255" s="99"/>
      <c r="GS255" s="99"/>
      <c r="GT255" s="99"/>
      <c r="GU255" s="99"/>
      <c r="GV255" s="99"/>
      <c r="GW255" s="99"/>
      <c r="GX255" s="99"/>
      <c r="GY255" s="99"/>
      <c r="GZ255" s="99"/>
      <c r="HA255" s="99"/>
      <c r="HB255" s="99"/>
      <c r="HC255" s="99"/>
      <c r="HD255" s="99"/>
      <c r="HE255" s="99"/>
      <c r="HF255" s="99"/>
      <c r="HG255" s="99"/>
      <c r="HH255" s="99"/>
      <c r="HI255" s="99"/>
      <c r="HJ255" s="99"/>
      <c r="HK255" s="99"/>
      <c r="HL255" s="99"/>
      <c r="HM255" s="99"/>
      <c r="HN255" s="99"/>
      <c r="HO255" s="99"/>
      <c r="HP255" s="99"/>
      <c r="HQ255" s="99"/>
      <c r="HR255" s="99"/>
      <c r="HS255" s="99"/>
      <c r="HT255" s="99"/>
      <c r="HU255" s="99"/>
      <c r="HV255" s="99"/>
      <c r="HW255" s="99"/>
    </row>
    <row r="256" spans="1:231" ht="13.5" customHeight="1">
      <c r="A256" s="4"/>
      <c r="H256" s="4"/>
      <c r="I256" s="1896" t="s">
        <v>487</v>
      </c>
      <c r="J256" s="20"/>
      <c r="K256" s="20"/>
      <c r="L256" s="20"/>
      <c r="M256" s="20"/>
      <c r="N256" s="20"/>
      <c r="O256" s="20"/>
      <c r="P256" s="20"/>
      <c r="Q256" s="20"/>
      <c r="R256" s="20"/>
      <c r="S256" s="20"/>
      <c r="T256" s="20"/>
      <c r="U256" s="20"/>
      <c r="V256" s="20"/>
      <c r="W256" s="20"/>
      <c r="X256" s="20"/>
      <c r="Y256" s="20"/>
      <c r="Z256" s="20"/>
      <c r="AA256" s="20"/>
      <c r="AB256" s="20"/>
      <c r="AC256" s="20"/>
      <c r="AD256" s="20"/>
      <c r="AE256" s="20"/>
      <c r="AF256" s="20"/>
      <c r="AG256" s="20"/>
      <c r="AH256" s="20"/>
      <c r="AI256" s="20"/>
      <c r="AJ256" s="20"/>
      <c r="AK256" s="20"/>
      <c r="AL256" s="20"/>
      <c r="AM256" s="20"/>
      <c r="AN256" s="20"/>
      <c r="AO256" s="20"/>
      <c r="AP256" s="20"/>
      <c r="AQ256" s="20"/>
      <c r="AR256" s="20"/>
      <c r="AS256" s="20"/>
      <c r="AT256" s="615"/>
      <c r="AU256" s="141"/>
      <c r="AV256" s="141"/>
      <c r="AW256" s="576"/>
      <c r="AX256" s="636"/>
      <c r="AY256" s="174"/>
      <c r="AZ256" s="174"/>
      <c r="BA256" s="574"/>
      <c r="BB256" s="636"/>
      <c r="BC256" s="174"/>
      <c r="BD256" s="174"/>
      <c r="BE256" s="574"/>
      <c r="BF256" s="636"/>
      <c r="BG256" s="174"/>
      <c r="BH256" s="174"/>
      <c r="BI256" s="574"/>
      <c r="BJ256" s="636"/>
      <c r="BK256" s="174"/>
      <c r="BL256" s="174"/>
      <c r="BM256" s="574"/>
      <c r="BN256" s="728"/>
      <c r="BO256" s="174"/>
      <c r="BP256" s="174"/>
      <c r="BQ256" s="574"/>
      <c r="BR256" s="830"/>
      <c r="BS256" s="769">
        <f>BS252-BR252</f>
        <v>-1.2044803795083752</v>
      </c>
      <c r="BT256" s="1676">
        <f t="shared" ref="BT256" si="482">BT252-BS252</f>
        <v>-1.451229074960743</v>
      </c>
      <c r="BU256" s="1677">
        <f t="shared" ref="BU256" si="483">BU252-BT252</f>
        <v>-0.18073377509461253</v>
      </c>
      <c r="BV256" s="1678">
        <f t="shared" ref="BV256" si="484">BV252-BU252</f>
        <v>-0.60695395001998875</v>
      </c>
      <c r="BW256" s="1676">
        <f t="shared" ref="BW256" si="485">BW252-BV252</f>
        <v>3.5098279499010907</v>
      </c>
      <c r="BX256" s="1676">
        <f t="shared" ref="BX256" si="486">BX252-BW252</f>
        <v>-0.84970059991197999</v>
      </c>
      <c r="BY256" s="1677">
        <f t="shared" ref="BY256" si="487">BY252-BX252</f>
        <v>0.85018989578814086</v>
      </c>
      <c r="BZ256" s="1676">
        <f t="shared" ref="BZ256" si="488">BZ252-BY252</f>
        <v>0.24511584585095036</v>
      </c>
      <c r="CA256" s="1676">
        <f t="shared" ref="CA256" si="489">CA252-BZ252</f>
        <v>3.2822972972973083</v>
      </c>
      <c r="CB256" s="1676">
        <f t="shared" ref="CB256" si="490">CB252-CA252</f>
        <v>1.9862592592592279</v>
      </c>
      <c r="CC256" s="1676">
        <f t="shared" ref="CC256" si="491">CC252-CB252</f>
        <v>2.2785868945868728</v>
      </c>
      <c r="CD256" s="1675">
        <f t="shared" ref="CD256" si="492">CD252-CC252</f>
        <v>-0.57046777546772631</v>
      </c>
      <c r="CE256" s="1676">
        <f t="shared" ref="CE256" si="493">CE252-CD252</f>
        <v>5.6623216216216363</v>
      </c>
      <c r="CF256" s="1676">
        <f t="shared" ref="CF256" si="494">CF252-CE252</f>
        <v>2.5821370370369934</v>
      </c>
      <c r="CG256" s="1677">
        <f t="shared" ref="CG256" si="495">CG252-CF252</f>
        <v>1.544009116809093</v>
      </c>
      <c r="CH256" s="174"/>
      <c r="CI256" s="174"/>
      <c r="CJ256" s="174"/>
      <c r="CK256" s="174"/>
      <c r="CL256" s="174"/>
      <c r="CM256" s="174"/>
      <c r="CN256" s="174"/>
      <c r="CO256" s="174"/>
      <c r="CP256" s="174"/>
      <c r="CQ256" s="174"/>
      <c r="CR256" s="174"/>
      <c r="CS256" s="174"/>
      <c r="CT256" s="174"/>
      <c r="CU256" s="174"/>
      <c r="CV256" s="174"/>
      <c r="CW256" s="174"/>
      <c r="CX256" s="174"/>
      <c r="CY256" s="174"/>
      <c r="CZ256" s="174"/>
      <c r="DA256" s="174"/>
      <c r="DB256" s="174"/>
      <c r="DC256" s="174"/>
      <c r="DD256" s="174"/>
      <c r="DE256" s="174"/>
      <c r="DF256" s="174"/>
      <c r="DG256" s="174"/>
      <c r="DH256" s="174"/>
      <c r="DI256" s="574"/>
      <c r="DJ256" s="1139"/>
      <c r="DK256" s="141"/>
      <c r="DL256" s="141"/>
      <c r="DM256" s="141"/>
      <c r="DN256" s="141"/>
      <c r="DO256" s="141"/>
      <c r="DP256" s="141"/>
      <c r="DQ256" s="615"/>
      <c r="DR256" s="141"/>
      <c r="DS256" s="141"/>
      <c r="DT256" s="141"/>
      <c r="DU256" s="141"/>
      <c r="DV256" s="141"/>
      <c r="DW256" s="141"/>
      <c r="DX256" s="141"/>
      <c r="DY256" s="141"/>
      <c r="DZ256" s="141"/>
      <c r="EA256" s="141"/>
      <c r="EB256" s="141"/>
      <c r="EC256" s="174"/>
      <c r="ED256" s="174"/>
      <c r="EE256" s="174"/>
      <c r="EF256" s="174"/>
      <c r="EG256" s="174"/>
      <c r="EH256" s="174"/>
      <c r="EI256" s="174"/>
      <c r="EJ256" s="574"/>
      <c r="EK256" s="99"/>
      <c r="EL256" s="99"/>
      <c r="EM256" s="99"/>
      <c r="EN256" s="99"/>
      <c r="EO256" s="99"/>
      <c r="EP256" s="99"/>
      <c r="EQ256" s="99"/>
      <c r="ER256" s="99"/>
      <c r="ES256" s="99"/>
      <c r="ET256" s="99"/>
      <c r="EU256" s="99"/>
      <c r="EV256" s="99"/>
      <c r="EW256" s="99"/>
      <c r="EX256" s="99"/>
      <c r="EY256" s="99"/>
      <c r="EZ256" s="99"/>
      <c r="FA256" s="99"/>
      <c r="FB256" s="99"/>
      <c r="FC256" s="99"/>
      <c r="FD256" s="99"/>
      <c r="FE256" s="99"/>
      <c r="FF256" s="99"/>
      <c r="FG256" s="99"/>
      <c r="FH256" s="99"/>
      <c r="FI256" s="99"/>
      <c r="FJ256" s="99"/>
      <c r="FK256" s="99"/>
      <c r="FL256" s="99"/>
      <c r="FM256" s="99"/>
      <c r="FN256" s="99"/>
      <c r="FO256" s="99"/>
      <c r="FP256" s="99"/>
      <c r="FQ256" s="99"/>
      <c r="FR256" s="99"/>
      <c r="FS256" s="99"/>
      <c r="FT256" s="99"/>
      <c r="FU256" s="99"/>
      <c r="FV256" s="99"/>
      <c r="FW256" s="99"/>
      <c r="FX256" s="99"/>
      <c r="FY256" s="99"/>
      <c r="FZ256" s="99"/>
      <c r="GA256" s="99"/>
      <c r="GB256" s="99"/>
      <c r="GC256" s="99"/>
      <c r="GD256" s="99"/>
      <c r="GE256" s="99"/>
      <c r="GF256" s="99"/>
      <c r="GG256" s="99"/>
      <c r="GH256" s="99"/>
      <c r="GI256" s="99"/>
      <c r="GJ256" s="99"/>
      <c r="GK256" s="99"/>
      <c r="GL256" s="99"/>
      <c r="GM256" s="99"/>
      <c r="GN256" s="99"/>
      <c r="GO256" s="99"/>
      <c r="GP256" s="99"/>
      <c r="GQ256" s="99"/>
      <c r="GR256" s="99"/>
      <c r="GS256" s="99"/>
      <c r="GT256" s="99"/>
      <c r="GU256" s="99"/>
      <c r="GV256" s="99"/>
      <c r="GW256" s="99"/>
      <c r="GX256" s="99"/>
      <c r="GY256" s="99"/>
      <c r="GZ256" s="99"/>
      <c r="HA256" s="99"/>
      <c r="HB256" s="99"/>
      <c r="HC256" s="99"/>
      <c r="HD256" s="99"/>
      <c r="HE256" s="99"/>
      <c r="HF256" s="99"/>
      <c r="HG256" s="99"/>
      <c r="HH256" s="99"/>
      <c r="HI256" s="99"/>
      <c r="HJ256" s="99"/>
      <c r="HK256" s="99"/>
      <c r="HL256" s="99"/>
      <c r="HM256" s="99"/>
      <c r="HN256" s="99"/>
      <c r="HO256" s="99"/>
      <c r="HP256" s="99"/>
      <c r="HQ256" s="99"/>
      <c r="HR256" s="99"/>
      <c r="HS256" s="99"/>
      <c r="HT256" s="99"/>
      <c r="HU256" s="99"/>
      <c r="HV256" s="99"/>
      <c r="HW256" s="99"/>
    </row>
    <row r="257" spans="1:231" ht="13.5" customHeight="1">
      <c r="A257" s="4"/>
      <c r="H257" s="4"/>
      <c r="I257" s="795"/>
      <c r="J257" s="20"/>
      <c r="K257" s="20"/>
      <c r="L257" s="20"/>
      <c r="M257" s="20"/>
      <c r="N257" s="20"/>
      <c r="O257" s="20"/>
      <c r="P257" s="20"/>
      <c r="Q257" s="20"/>
      <c r="R257" s="20"/>
      <c r="S257" s="20"/>
      <c r="T257" s="20"/>
      <c r="U257" s="20"/>
      <c r="V257" s="20"/>
      <c r="W257" s="20"/>
      <c r="X257" s="20"/>
      <c r="Y257" s="20"/>
      <c r="Z257" s="20"/>
      <c r="AA257" s="20"/>
      <c r="AB257" s="20"/>
      <c r="AC257" s="20"/>
      <c r="AD257" s="20"/>
      <c r="AE257" s="20"/>
      <c r="AF257" s="20"/>
      <c r="AG257" s="20"/>
      <c r="AH257" s="20"/>
      <c r="AI257" s="20"/>
      <c r="AJ257" s="20"/>
      <c r="AK257" s="20"/>
      <c r="AL257" s="20"/>
      <c r="AM257" s="20"/>
      <c r="AN257" s="20"/>
      <c r="AO257" s="20"/>
      <c r="AP257" s="20"/>
      <c r="AQ257" s="20"/>
      <c r="AR257" s="20"/>
      <c r="AS257" s="20"/>
      <c r="AT257" s="615"/>
      <c r="AU257" s="141"/>
      <c r="AV257" s="141"/>
      <c r="AW257" s="576"/>
      <c r="AX257" s="636"/>
      <c r="AY257" s="174"/>
      <c r="AZ257" s="174"/>
      <c r="BA257" s="574"/>
      <c r="BB257" s="636"/>
      <c r="BC257" s="174"/>
      <c r="BD257" s="174"/>
      <c r="BE257" s="574"/>
      <c r="BF257" s="636"/>
      <c r="BG257" s="174"/>
      <c r="BH257" s="174"/>
      <c r="BI257" s="574"/>
      <c r="BJ257" s="636"/>
      <c r="BK257" s="174"/>
      <c r="BL257" s="174"/>
      <c r="BM257" s="574"/>
      <c r="BN257" s="734"/>
      <c r="BO257" s="755"/>
      <c r="BP257" s="755"/>
      <c r="BQ257" s="755"/>
      <c r="BR257" s="737"/>
      <c r="BS257" s="796"/>
      <c r="BT257" s="796"/>
      <c r="BU257" s="1211"/>
      <c r="BV257" s="1207"/>
      <c r="BW257" s="805"/>
      <c r="BX257" s="1208"/>
      <c r="BY257" s="1501"/>
      <c r="BZ257" s="805"/>
      <c r="CA257" s="805"/>
      <c r="CB257" s="805"/>
      <c r="CC257" s="1214"/>
      <c r="CD257" s="1207"/>
      <c r="CE257" s="805"/>
      <c r="CF257" s="805"/>
      <c r="CG257" s="1214"/>
      <c r="CH257" s="174"/>
      <c r="CI257" s="174"/>
      <c r="CJ257" s="174"/>
      <c r="CK257" s="174"/>
      <c r="CL257" s="174"/>
      <c r="CM257" s="174"/>
      <c r="CN257" s="174"/>
      <c r="CO257" s="174"/>
      <c r="CP257" s="174"/>
      <c r="CQ257" s="174"/>
      <c r="CR257" s="174"/>
      <c r="CS257" s="174"/>
      <c r="CT257" s="174"/>
      <c r="CU257" s="174"/>
      <c r="CV257" s="174"/>
      <c r="CW257" s="174"/>
      <c r="CX257" s="174"/>
      <c r="CY257" s="174"/>
      <c r="CZ257" s="174"/>
      <c r="DA257" s="174"/>
      <c r="DB257" s="174"/>
      <c r="DC257" s="174"/>
      <c r="DD257" s="174"/>
      <c r="DE257" s="174"/>
      <c r="DF257" s="174"/>
      <c r="DG257" s="174"/>
      <c r="DH257" s="174"/>
      <c r="DI257" s="574"/>
      <c r="DJ257" s="1139"/>
      <c r="DK257" s="141"/>
      <c r="DL257" s="141"/>
      <c r="DM257" s="141"/>
      <c r="DN257" s="141"/>
      <c r="DO257" s="141"/>
      <c r="DP257" s="141"/>
      <c r="DQ257" s="615"/>
      <c r="DR257" s="141"/>
      <c r="DS257" s="141"/>
      <c r="DT257" s="141"/>
      <c r="DU257" s="141"/>
      <c r="DV257" s="141"/>
      <c r="DW257" s="141"/>
      <c r="DX257" s="141"/>
      <c r="DY257" s="800"/>
      <c r="DZ257" s="755"/>
      <c r="EA257" s="755"/>
      <c r="EB257" s="755"/>
      <c r="EC257" s="755"/>
      <c r="ED257" s="755"/>
      <c r="EE257" s="755"/>
      <c r="EF257" s="755"/>
      <c r="EG257" s="755"/>
      <c r="EH257" s="755"/>
      <c r="EI257" s="755"/>
      <c r="EJ257" s="756"/>
      <c r="EK257" s="99"/>
      <c r="EL257" s="99"/>
      <c r="EM257" s="99"/>
      <c r="EN257" s="99"/>
      <c r="EO257" s="99"/>
      <c r="EP257" s="99"/>
      <c r="EQ257" s="99"/>
      <c r="ER257" s="99"/>
      <c r="ES257" s="99"/>
      <c r="ET257" s="99"/>
      <c r="EU257" s="99"/>
      <c r="EV257" s="99"/>
      <c r="EW257" s="99"/>
      <c r="EX257" s="99"/>
      <c r="EY257" s="99"/>
      <c r="EZ257" s="99"/>
      <c r="FA257" s="99"/>
      <c r="FB257" s="99"/>
      <c r="FC257" s="99"/>
      <c r="FD257" s="99"/>
      <c r="FE257" s="99"/>
      <c r="FF257" s="99"/>
      <c r="FG257" s="99"/>
      <c r="FH257" s="99"/>
      <c r="FI257" s="99"/>
      <c r="FJ257" s="99"/>
      <c r="FK257" s="99"/>
      <c r="FL257" s="99"/>
      <c r="FM257" s="99"/>
      <c r="FN257" s="99"/>
      <c r="FO257" s="99"/>
      <c r="FP257" s="99"/>
      <c r="FQ257" s="99"/>
      <c r="FR257" s="99"/>
      <c r="FS257" s="99"/>
      <c r="FT257" s="99"/>
      <c r="FU257" s="99"/>
      <c r="FV257" s="99"/>
      <c r="FW257" s="99"/>
      <c r="FX257" s="99"/>
      <c r="FY257" s="99"/>
      <c r="FZ257" s="99"/>
      <c r="GA257" s="99"/>
      <c r="GB257" s="99"/>
      <c r="GC257" s="99"/>
      <c r="GD257" s="99"/>
      <c r="GE257" s="99"/>
      <c r="GF257" s="99"/>
      <c r="GG257" s="99"/>
      <c r="GH257" s="99"/>
      <c r="GI257" s="99"/>
      <c r="GJ257" s="99"/>
      <c r="GK257" s="99"/>
      <c r="GL257" s="99"/>
      <c r="GM257" s="99"/>
      <c r="GN257" s="99"/>
      <c r="GO257" s="99"/>
      <c r="GP257" s="99"/>
      <c r="GQ257" s="99"/>
      <c r="GR257" s="99"/>
      <c r="GS257" s="99"/>
      <c r="GT257" s="99"/>
      <c r="GU257" s="99"/>
      <c r="GV257" s="99"/>
      <c r="GW257" s="99"/>
      <c r="GX257" s="99"/>
      <c r="GY257" s="99"/>
      <c r="GZ257" s="99"/>
      <c r="HA257" s="99"/>
      <c r="HB257" s="99"/>
      <c r="HC257" s="99"/>
      <c r="HD257" s="99"/>
      <c r="HE257" s="99"/>
      <c r="HF257" s="99"/>
      <c r="HG257" s="99"/>
      <c r="HH257" s="99"/>
      <c r="HI257" s="99"/>
      <c r="HJ257" s="99"/>
      <c r="HK257" s="99"/>
      <c r="HL257" s="99"/>
      <c r="HM257" s="99"/>
      <c r="HN257" s="99"/>
      <c r="HO257" s="99"/>
      <c r="HP257" s="99"/>
      <c r="HQ257" s="99"/>
      <c r="HR257" s="99"/>
      <c r="HS257" s="99"/>
      <c r="HT257" s="99"/>
      <c r="HU257" s="99"/>
      <c r="HV257" s="99"/>
      <c r="HW257" s="99"/>
    </row>
    <row r="258" spans="1:231" ht="13.5" hidden="1" customHeight="1" outlineLevel="1">
      <c r="A258" s="4"/>
      <c r="H258" s="4"/>
      <c r="I258" s="356" t="s">
        <v>366</v>
      </c>
      <c r="J258" s="20"/>
      <c r="K258" s="20"/>
      <c r="L258" s="20"/>
      <c r="M258" s="20"/>
      <c r="N258" s="20"/>
      <c r="O258" s="20"/>
      <c r="P258" s="20"/>
      <c r="Q258" s="20"/>
      <c r="R258" s="20"/>
      <c r="S258" s="20"/>
      <c r="T258" s="20"/>
      <c r="U258" s="20"/>
      <c r="V258" s="20"/>
      <c r="W258" s="20"/>
      <c r="X258" s="20"/>
      <c r="Y258" s="20"/>
      <c r="Z258" s="20"/>
      <c r="AA258" s="20"/>
      <c r="AB258" s="20"/>
      <c r="AC258" s="20"/>
      <c r="AD258" s="20"/>
      <c r="AE258" s="20"/>
      <c r="AF258" s="20"/>
      <c r="AG258" s="20"/>
      <c r="AH258" s="20"/>
      <c r="AI258" s="20"/>
      <c r="AJ258" s="20"/>
      <c r="AK258" s="20"/>
      <c r="AL258" s="20"/>
      <c r="AM258" s="20"/>
      <c r="AN258" s="20"/>
      <c r="AO258" s="20"/>
      <c r="AP258" s="20"/>
      <c r="AQ258" s="20"/>
      <c r="AR258" s="20"/>
      <c r="AS258" s="20"/>
      <c r="AT258" s="615"/>
      <c r="AU258" s="141"/>
      <c r="AV258" s="141"/>
      <c r="AW258" s="576"/>
      <c r="AX258" s="636"/>
      <c r="AY258" s="174"/>
      <c r="AZ258" s="174"/>
      <c r="BA258" s="574"/>
      <c r="BB258" s="636"/>
      <c r="BC258" s="174"/>
      <c r="BD258" s="174"/>
      <c r="BE258" s="574"/>
      <c r="BF258" s="636"/>
      <c r="BG258" s="174"/>
      <c r="BH258" s="174"/>
      <c r="BI258" s="574"/>
      <c r="BJ258" s="636"/>
      <c r="BK258" s="174"/>
      <c r="BL258" s="174"/>
      <c r="BM258" s="574"/>
      <c r="BN258" s="725">
        <v>12.88</v>
      </c>
      <c r="BO258" s="769">
        <v>16.059000000000001</v>
      </c>
      <c r="BP258" s="769">
        <v>15.954000000000001</v>
      </c>
      <c r="BQ258" s="783">
        <v>14.119</v>
      </c>
      <c r="BR258" s="1206"/>
      <c r="BS258" s="1205"/>
      <c r="BT258" s="174"/>
      <c r="BU258" s="574"/>
      <c r="BV258" s="636"/>
      <c r="BW258" s="174"/>
      <c r="BX258" s="174"/>
      <c r="BY258" s="574"/>
      <c r="BZ258" s="174"/>
      <c r="CA258" s="174"/>
      <c r="CB258" s="174"/>
      <c r="CC258" s="574"/>
      <c r="CD258" s="636"/>
      <c r="CE258" s="174"/>
      <c r="CF258" s="174"/>
      <c r="CG258" s="574"/>
      <c r="CH258" s="174"/>
      <c r="CI258" s="174"/>
      <c r="CJ258" s="174"/>
      <c r="CK258" s="174"/>
      <c r="CL258" s="174"/>
      <c r="CM258" s="174"/>
      <c r="CN258" s="174"/>
      <c r="CO258" s="174"/>
      <c r="CP258" s="174"/>
      <c r="CQ258" s="174"/>
      <c r="CR258" s="174"/>
      <c r="CS258" s="174"/>
      <c r="CT258" s="174"/>
      <c r="CU258" s="174"/>
      <c r="CV258" s="174"/>
      <c r="CW258" s="174"/>
      <c r="CX258" s="174"/>
      <c r="CY258" s="174"/>
      <c r="CZ258" s="174"/>
      <c r="DA258" s="174"/>
      <c r="DB258" s="174"/>
      <c r="DC258" s="174"/>
      <c r="DD258" s="174"/>
      <c r="DE258" s="174"/>
      <c r="DF258" s="174"/>
      <c r="DG258" s="174"/>
      <c r="DH258" s="174"/>
      <c r="DI258" s="574"/>
      <c r="DJ258" s="1139"/>
      <c r="DK258" s="141"/>
      <c r="DL258" s="141"/>
      <c r="DM258" s="141"/>
      <c r="DN258" s="141"/>
      <c r="DO258" s="141"/>
      <c r="DP258" s="141"/>
      <c r="DQ258" s="615"/>
      <c r="DR258" s="141"/>
      <c r="DS258" s="141"/>
      <c r="DT258" s="141"/>
      <c r="DU258" s="141"/>
      <c r="DV258" s="141"/>
      <c r="DW258" s="141"/>
      <c r="DX258" s="141"/>
      <c r="DY258" s="141"/>
      <c r="DZ258" s="141"/>
      <c r="EA258" s="141"/>
      <c r="EB258" s="174"/>
      <c r="EC258" s="174"/>
      <c r="ED258" s="174"/>
      <c r="EE258" s="174"/>
      <c r="EF258" s="174"/>
      <c r="EG258" s="174"/>
      <c r="EH258" s="174"/>
      <c r="EI258" s="174"/>
      <c r="EJ258" s="574"/>
      <c r="EK258" s="99"/>
      <c r="EL258" s="99"/>
      <c r="EM258" s="99"/>
      <c r="EN258" s="99"/>
      <c r="EO258" s="99"/>
      <c r="EP258" s="99"/>
      <c r="EQ258" s="99"/>
      <c r="ER258" s="99"/>
      <c r="ES258" s="99"/>
      <c r="ET258" s="99"/>
      <c r="EU258" s="99"/>
      <c r="EV258" s="99"/>
      <c r="EW258" s="99"/>
      <c r="EX258" s="99"/>
      <c r="EY258" s="99"/>
      <c r="EZ258" s="99"/>
      <c r="FA258" s="99"/>
      <c r="FB258" s="99"/>
      <c r="FC258" s="99"/>
      <c r="FD258" s="99"/>
      <c r="FE258" s="99"/>
      <c r="FF258" s="99"/>
      <c r="FG258" s="99"/>
      <c r="FH258" s="99"/>
      <c r="FI258" s="99"/>
      <c r="FJ258" s="99"/>
      <c r="FK258" s="99"/>
      <c r="FL258" s="99"/>
      <c r="FM258" s="99"/>
      <c r="FN258" s="99"/>
      <c r="FO258" s="99"/>
      <c r="FP258" s="99"/>
      <c r="FQ258" s="99"/>
      <c r="FR258" s="99"/>
      <c r="FS258" s="99"/>
      <c r="FT258" s="99"/>
      <c r="FU258" s="99"/>
      <c r="FV258" s="99"/>
      <c r="FW258" s="99"/>
      <c r="FX258" s="99"/>
      <c r="FY258" s="99"/>
      <c r="FZ258" s="99"/>
      <c r="GA258" s="99"/>
      <c r="GB258" s="99"/>
      <c r="GC258" s="99"/>
      <c r="GD258" s="99"/>
      <c r="GE258" s="99"/>
      <c r="GF258" s="99"/>
      <c r="GG258" s="99"/>
      <c r="GH258" s="99"/>
      <c r="GI258" s="99"/>
      <c r="GJ258" s="99"/>
      <c r="GK258" s="99"/>
      <c r="GL258" s="99"/>
      <c r="GM258" s="99"/>
      <c r="GN258" s="99"/>
      <c r="GO258" s="99"/>
      <c r="GP258" s="99"/>
      <c r="GQ258" s="99"/>
      <c r="GR258" s="99"/>
      <c r="GS258" s="99"/>
      <c r="GT258" s="99"/>
      <c r="GU258" s="99"/>
      <c r="GV258" s="99"/>
      <c r="GW258" s="99"/>
      <c r="GX258" s="99"/>
      <c r="GY258" s="99"/>
      <c r="GZ258" s="99"/>
      <c r="HA258" s="99"/>
      <c r="HB258" s="99"/>
      <c r="HC258" s="99"/>
      <c r="HD258" s="99"/>
      <c r="HE258" s="99"/>
      <c r="HF258" s="99"/>
      <c r="HG258" s="99"/>
      <c r="HH258" s="99"/>
      <c r="HI258" s="99"/>
      <c r="HJ258" s="99"/>
      <c r="HK258" s="99"/>
      <c r="HL258" s="99"/>
      <c r="HM258" s="99"/>
      <c r="HN258" s="99"/>
      <c r="HO258" s="99"/>
      <c r="HP258" s="99"/>
      <c r="HQ258" s="99"/>
      <c r="HR258" s="99"/>
      <c r="HS258" s="99"/>
      <c r="HT258" s="99"/>
      <c r="HU258" s="99"/>
      <c r="HV258" s="99"/>
      <c r="HW258" s="99"/>
    </row>
    <row r="259" spans="1:231" ht="13.5" hidden="1" customHeight="1" outlineLevel="1">
      <c r="A259" s="4"/>
      <c r="H259" s="4"/>
      <c r="I259" s="724" t="s">
        <v>377</v>
      </c>
      <c r="J259" s="20"/>
      <c r="K259" s="20"/>
      <c r="L259" s="20"/>
      <c r="M259" s="20"/>
      <c r="N259" s="20"/>
      <c r="O259" s="20"/>
      <c r="P259" s="20"/>
      <c r="Q259" s="20"/>
      <c r="R259" s="20"/>
      <c r="S259" s="20"/>
      <c r="T259" s="20"/>
      <c r="U259" s="20"/>
      <c r="V259" s="20"/>
      <c r="W259" s="20"/>
      <c r="X259" s="20"/>
      <c r="Y259" s="20"/>
      <c r="Z259" s="20"/>
      <c r="AA259" s="20"/>
      <c r="AB259" s="20"/>
      <c r="AC259" s="20"/>
      <c r="AD259" s="20"/>
      <c r="AE259" s="20"/>
      <c r="AF259" s="20"/>
      <c r="AG259" s="20"/>
      <c r="AH259" s="20"/>
      <c r="AI259" s="20"/>
      <c r="AJ259" s="20"/>
      <c r="AK259" s="20"/>
      <c r="AL259" s="20"/>
      <c r="AM259" s="20"/>
      <c r="AN259" s="20"/>
      <c r="AO259" s="20"/>
      <c r="AP259" s="20"/>
      <c r="AQ259" s="20"/>
      <c r="AR259" s="20"/>
      <c r="AS259" s="20"/>
      <c r="AT259" s="615"/>
      <c r="AU259" s="141"/>
      <c r="AV259" s="141"/>
      <c r="AW259" s="576"/>
      <c r="AX259" s="636"/>
      <c r="AY259" s="174"/>
      <c r="AZ259" s="174"/>
      <c r="BA259" s="574"/>
      <c r="BB259" s="636"/>
      <c r="BC259" s="174"/>
      <c r="BD259" s="174"/>
      <c r="BE259" s="574"/>
      <c r="BF259" s="636"/>
      <c r="BG259" s="174"/>
      <c r="BH259" s="174"/>
      <c r="BI259" s="574"/>
      <c r="BJ259" s="636"/>
      <c r="BK259" s="174"/>
      <c r="BL259" s="174"/>
      <c r="BM259" s="574"/>
      <c r="BN259" s="725">
        <v>8.6999999999999993</v>
      </c>
      <c r="BO259" s="769">
        <v>10.89</v>
      </c>
      <c r="BP259" s="769">
        <v>11.269</v>
      </c>
      <c r="BQ259" s="783">
        <v>10.705</v>
      </c>
      <c r="BR259" s="1206"/>
      <c r="BS259" s="1205"/>
      <c r="BT259" s="174"/>
      <c r="BU259" s="574"/>
      <c r="BV259" s="636"/>
      <c r="BW259" s="174"/>
      <c r="BX259" s="174"/>
      <c r="BY259" s="574"/>
      <c r="BZ259" s="174"/>
      <c r="CA259" s="174"/>
      <c r="CB259" s="174"/>
      <c r="CC259" s="574"/>
      <c r="CD259" s="636"/>
      <c r="CE259" s="174"/>
      <c r="CF259" s="174"/>
      <c r="CG259" s="574"/>
      <c r="CH259" s="174"/>
      <c r="CI259" s="174"/>
      <c r="CJ259" s="174"/>
      <c r="CK259" s="174"/>
      <c r="CL259" s="174"/>
      <c r="CM259" s="174"/>
      <c r="CN259" s="174"/>
      <c r="CO259" s="174"/>
      <c r="CP259" s="174"/>
      <c r="CQ259" s="174"/>
      <c r="CR259" s="174"/>
      <c r="CS259" s="174"/>
      <c r="CT259" s="174"/>
      <c r="CU259" s="174"/>
      <c r="CV259" s="174"/>
      <c r="CW259" s="174"/>
      <c r="CX259" s="174"/>
      <c r="CY259" s="174"/>
      <c r="CZ259" s="174"/>
      <c r="DA259" s="174"/>
      <c r="DB259" s="174"/>
      <c r="DC259" s="174"/>
      <c r="DD259" s="174"/>
      <c r="DE259" s="174"/>
      <c r="DF259" s="174"/>
      <c r="DG259" s="174"/>
      <c r="DH259" s="174"/>
      <c r="DI259" s="574"/>
      <c r="DJ259" s="1139"/>
      <c r="DK259" s="141"/>
      <c r="DL259" s="141"/>
      <c r="DM259" s="141"/>
      <c r="DN259" s="141"/>
      <c r="DO259" s="141"/>
      <c r="DP259" s="141"/>
      <c r="DQ259" s="615"/>
      <c r="DR259" s="141"/>
      <c r="DS259" s="141"/>
      <c r="DT259" s="141"/>
      <c r="DU259" s="141"/>
      <c r="DV259" s="141"/>
      <c r="DW259" s="141"/>
      <c r="DX259" s="141"/>
      <c r="DY259" s="141"/>
      <c r="DZ259" s="141"/>
      <c r="EA259" s="141"/>
      <c r="EB259" s="174"/>
      <c r="EC259" s="174"/>
      <c r="ED259" s="174"/>
      <c r="EE259" s="174"/>
      <c r="EF259" s="174"/>
      <c r="EG259" s="174"/>
      <c r="EH259" s="174"/>
      <c r="EI259" s="174"/>
      <c r="EJ259" s="574"/>
      <c r="EK259" s="99"/>
      <c r="EL259" s="99"/>
      <c r="EM259" s="99"/>
      <c r="EN259" s="99"/>
      <c r="EO259" s="99"/>
      <c r="EP259" s="99"/>
      <c r="EQ259" s="99"/>
      <c r="ER259" s="99"/>
      <c r="ES259" s="99"/>
      <c r="ET259" s="99"/>
      <c r="EU259" s="99"/>
      <c r="EV259" s="99"/>
      <c r="EW259" s="99"/>
      <c r="EX259" s="99"/>
      <c r="EY259" s="99"/>
      <c r="EZ259" s="99"/>
      <c r="FA259" s="99"/>
      <c r="FB259" s="99"/>
      <c r="FC259" s="99"/>
      <c r="FD259" s="99"/>
      <c r="FE259" s="99"/>
      <c r="FF259" s="99"/>
      <c r="FG259" s="99"/>
      <c r="FH259" s="99"/>
      <c r="FI259" s="99"/>
      <c r="FJ259" s="99"/>
      <c r="FK259" s="99"/>
      <c r="FL259" s="99"/>
      <c r="FM259" s="99"/>
      <c r="FN259" s="99"/>
      <c r="FO259" s="99"/>
      <c r="FP259" s="99"/>
      <c r="FQ259" s="99"/>
      <c r="FR259" s="99"/>
      <c r="FS259" s="99"/>
      <c r="FT259" s="99"/>
      <c r="FU259" s="99"/>
      <c r="FV259" s="99"/>
      <c r="FW259" s="99"/>
      <c r="FX259" s="99"/>
      <c r="FY259" s="99"/>
      <c r="FZ259" s="99"/>
      <c r="GA259" s="99"/>
      <c r="GB259" s="99"/>
      <c r="GC259" s="99"/>
      <c r="GD259" s="99"/>
      <c r="GE259" s="99"/>
      <c r="GF259" s="99"/>
      <c r="GG259" s="99"/>
      <c r="GH259" s="99"/>
      <c r="GI259" s="99"/>
      <c r="GJ259" s="99"/>
      <c r="GK259" s="99"/>
      <c r="GL259" s="99"/>
      <c r="GM259" s="99"/>
      <c r="GN259" s="99"/>
      <c r="GO259" s="99"/>
      <c r="GP259" s="99"/>
      <c r="GQ259" s="99"/>
      <c r="GR259" s="99"/>
      <c r="GS259" s="99"/>
      <c r="GT259" s="99"/>
      <c r="GU259" s="99"/>
      <c r="GV259" s="99"/>
      <c r="GW259" s="99"/>
      <c r="GX259" s="99"/>
      <c r="GY259" s="99"/>
      <c r="GZ259" s="99"/>
      <c r="HA259" s="99"/>
      <c r="HB259" s="99"/>
      <c r="HC259" s="99"/>
      <c r="HD259" s="99"/>
      <c r="HE259" s="99"/>
      <c r="HF259" s="99"/>
      <c r="HG259" s="99"/>
      <c r="HH259" s="99"/>
      <c r="HI259" s="99"/>
      <c r="HJ259" s="99"/>
      <c r="HK259" s="99"/>
      <c r="HL259" s="99"/>
      <c r="HM259" s="99"/>
      <c r="HN259" s="99"/>
      <c r="HO259" s="99"/>
      <c r="HP259" s="99"/>
      <c r="HQ259" s="99"/>
      <c r="HR259" s="99"/>
      <c r="HS259" s="99"/>
      <c r="HT259" s="99"/>
      <c r="HU259" s="99"/>
      <c r="HV259" s="99"/>
      <c r="HW259" s="99"/>
    </row>
    <row r="260" spans="1:231" ht="13.5" hidden="1" customHeight="1" outlineLevel="1">
      <c r="A260" s="4"/>
      <c r="H260" s="4"/>
      <c r="I260" s="724" t="s">
        <v>376</v>
      </c>
      <c r="J260" s="20"/>
      <c r="K260" s="20"/>
      <c r="L260" s="20"/>
      <c r="M260" s="20"/>
      <c r="N260" s="20"/>
      <c r="O260" s="20"/>
      <c r="P260" s="20"/>
      <c r="Q260" s="20"/>
      <c r="R260" s="20"/>
      <c r="S260" s="20"/>
      <c r="T260" s="20"/>
      <c r="U260" s="20"/>
      <c r="V260" s="20"/>
      <c r="W260" s="20"/>
      <c r="X260" s="20"/>
      <c r="Y260" s="20"/>
      <c r="Z260" s="20"/>
      <c r="AA260" s="20"/>
      <c r="AB260" s="20"/>
      <c r="AC260" s="20"/>
      <c r="AD260" s="20"/>
      <c r="AE260" s="20"/>
      <c r="AF260" s="20"/>
      <c r="AG260" s="20"/>
      <c r="AH260" s="20"/>
      <c r="AI260" s="20"/>
      <c r="AJ260" s="20"/>
      <c r="AK260" s="20"/>
      <c r="AL260" s="20"/>
      <c r="AM260" s="20"/>
      <c r="AN260" s="20"/>
      <c r="AO260" s="20"/>
      <c r="AP260" s="20"/>
      <c r="AQ260" s="20"/>
      <c r="AR260" s="20"/>
      <c r="AS260" s="20"/>
      <c r="AT260" s="615"/>
      <c r="AU260" s="141"/>
      <c r="AV260" s="141"/>
      <c r="AW260" s="576"/>
      <c r="AX260" s="636"/>
      <c r="AY260" s="174"/>
      <c r="AZ260" s="174"/>
      <c r="BA260" s="574"/>
      <c r="BB260" s="636"/>
      <c r="BC260" s="174"/>
      <c r="BD260" s="174"/>
      <c r="BE260" s="574"/>
      <c r="BF260" s="636"/>
      <c r="BG260" s="174"/>
      <c r="BH260" s="174"/>
      <c r="BI260" s="574"/>
      <c r="BJ260" s="636"/>
      <c r="BK260" s="174"/>
      <c r="BL260" s="174"/>
      <c r="BM260" s="574"/>
      <c r="BN260" s="727">
        <v>2.8839999999999986</v>
      </c>
      <c r="BO260" s="771">
        <v>2.883999999999999</v>
      </c>
      <c r="BP260" s="771">
        <v>2.883999999999999</v>
      </c>
      <c r="BQ260" s="784">
        <v>2.883999999999999</v>
      </c>
      <c r="BR260" s="1206"/>
      <c r="BS260" s="1205"/>
      <c r="BT260" s="174"/>
      <c r="BU260" s="574"/>
      <c r="BV260" s="636"/>
      <c r="BW260" s="174"/>
      <c r="BX260" s="174"/>
      <c r="BY260" s="574"/>
      <c r="BZ260" s="174"/>
      <c r="CA260" s="174"/>
      <c r="CB260" s="174"/>
      <c r="CC260" s="574"/>
      <c r="CD260" s="636"/>
      <c r="CE260" s="174"/>
      <c r="CF260" s="174"/>
      <c r="CG260" s="574"/>
      <c r="CH260" s="174"/>
      <c r="CI260" s="174"/>
      <c r="CJ260" s="174"/>
      <c r="CK260" s="174"/>
      <c r="CL260" s="174"/>
      <c r="CM260" s="174"/>
      <c r="CN260" s="174"/>
      <c r="CO260" s="174"/>
      <c r="CP260" s="174"/>
      <c r="CQ260" s="174"/>
      <c r="CR260" s="174"/>
      <c r="CS260" s="174"/>
      <c r="CT260" s="174"/>
      <c r="CU260" s="174"/>
      <c r="CV260" s="174"/>
      <c r="CW260" s="174"/>
      <c r="CX260" s="174"/>
      <c r="CY260" s="174"/>
      <c r="CZ260" s="174"/>
      <c r="DA260" s="174"/>
      <c r="DB260" s="174"/>
      <c r="DC260" s="174"/>
      <c r="DD260" s="174"/>
      <c r="DE260" s="174"/>
      <c r="DF260" s="174"/>
      <c r="DG260" s="174"/>
      <c r="DH260" s="174"/>
      <c r="DI260" s="574"/>
      <c r="DJ260" s="1139"/>
      <c r="DK260" s="141"/>
      <c r="DL260" s="141"/>
      <c r="DM260" s="141"/>
      <c r="DN260" s="141"/>
      <c r="DO260" s="141"/>
      <c r="DP260" s="141"/>
      <c r="DQ260" s="615"/>
      <c r="DR260" s="141"/>
      <c r="DS260" s="141"/>
      <c r="DT260" s="141"/>
      <c r="DU260" s="141"/>
      <c r="DV260" s="141"/>
      <c r="DW260" s="141"/>
      <c r="DX260" s="141"/>
      <c r="DY260" s="141"/>
      <c r="DZ260" s="141"/>
      <c r="EA260" s="141"/>
      <c r="EB260" s="174"/>
      <c r="EC260" s="174"/>
      <c r="ED260" s="174"/>
      <c r="EE260" s="174"/>
      <c r="EF260" s="174"/>
      <c r="EG260" s="174"/>
      <c r="EH260" s="174"/>
      <c r="EI260" s="174"/>
      <c r="EJ260" s="574"/>
      <c r="EK260" s="99"/>
      <c r="EL260" s="99"/>
      <c r="EM260" s="99"/>
      <c r="EN260" s="99"/>
      <c r="EO260" s="99"/>
      <c r="EP260" s="99"/>
      <c r="EQ260" s="99"/>
      <c r="ER260" s="99"/>
      <c r="ES260" s="99"/>
      <c r="ET260" s="99"/>
      <c r="EU260" s="99"/>
      <c r="EV260" s="99"/>
      <c r="EW260" s="99"/>
      <c r="EX260" s="99"/>
      <c r="EY260" s="99"/>
      <c r="EZ260" s="99"/>
      <c r="FA260" s="99"/>
      <c r="FB260" s="99"/>
      <c r="FC260" s="99"/>
      <c r="FD260" s="99"/>
      <c r="FE260" s="99"/>
      <c r="FF260" s="99"/>
      <c r="FG260" s="99"/>
      <c r="FH260" s="99"/>
      <c r="FI260" s="99"/>
      <c r="FJ260" s="99"/>
      <c r="FK260" s="99"/>
      <c r="FL260" s="99"/>
      <c r="FM260" s="99"/>
      <c r="FN260" s="99"/>
      <c r="FO260" s="99"/>
      <c r="FP260" s="99"/>
      <c r="FQ260" s="99"/>
      <c r="FR260" s="99"/>
      <c r="FS260" s="99"/>
      <c r="FT260" s="99"/>
      <c r="FU260" s="99"/>
      <c r="FV260" s="99"/>
      <c r="FW260" s="99"/>
      <c r="FX260" s="99"/>
      <c r="FY260" s="99"/>
      <c r="FZ260" s="99"/>
      <c r="GA260" s="99"/>
      <c r="GB260" s="99"/>
      <c r="GC260" s="99"/>
      <c r="GD260" s="99"/>
      <c r="GE260" s="99"/>
      <c r="GF260" s="99"/>
      <c r="GG260" s="99"/>
      <c r="GH260" s="99"/>
      <c r="GI260" s="99"/>
      <c r="GJ260" s="99"/>
      <c r="GK260" s="99"/>
      <c r="GL260" s="99"/>
      <c r="GM260" s="99"/>
      <c r="GN260" s="99"/>
      <c r="GO260" s="99"/>
      <c r="GP260" s="99"/>
      <c r="GQ260" s="99"/>
      <c r="GR260" s="99"/>
      <c r="GS260" s="99"/>
      <c r="GT260" s="99"/>
      <c r="GU260" s="99"/>
      <c r="GV260" s="99"/>
      <c r="GW260" s="99"/>
      <c r="GX260" s="99"/>
      <c r="GY260" s="99"/>
      <c r="GZ260" s="99"/>
      <c r="HA260" s="99"/>
      <c r="HB260" s="99"/>
      <c r="HC260" s="99"/>
      <c r="HD260" s="99"/>
      <c r="HE260" s="99"/>
      <c r="HF260" s="99"/>
      <c r="HG260" s="99"/>
      <c r="HH260" s="99"/>
      <c r="HI260" s="99"/>
      <c r="HJ260" s="99"/>
      <c r="HK260" s="99"/>
      <c r="HL260" s="99"/>
      <c r="HM260" s="99"/>
      <c r="HN260" s="99"/>
      <c r="HO260" s="99"/>
      <c r="HP260" s="99"/>
      <c r="HQ260" s="99"/>
      <c r="HR260" s="99"/>
      <c r="HS260" s="99"/>
      <c r="HT260" s="99"/>
      <c r="HU260" s="99"/>
      <c r="HV260" s="99"/>
      <c r="HW260" s="99"/>
    </row>
    <row r="261" spans="1:231" s="5" customFormat="1" ht="13.5" customHeight="1" collapsed="1">
      <c r="A261" s="7"/>
      <c r="B261"/>
      <c r="C261"/>
      <c r="D261"/>
      <c r="E261"/>
      <c r="F261"/>
      <c r="G261"/>
      <c r="H261" s="7"/>
      <c r="I261" s="786" t="s">
        <v>620</v>
      </c>
      <c r="J261" s="20"/>
      <c r="K261" s="20"/>
      <c r="L261" s="20"/>
      <c r="M261" s="20"/>
      <c r="N261" s="20"/>
      <c r="O261" s="20"/>
      <c r="P261" s="20"/>
      <c r="Q261" s="20"/>
      <c r="R261" s="20"/>
      <c r="S261" s="20"/>
      <c r="T261" s="20"/>
      <c r="U261" s="20"/>
      <c r="V261" s="20"/>
      <c r="W261" s="20"/>
      <c r="X261" s="20"/>
      <c r="Y261" s="20"/>
      <c r="Z261" s="20"/>
      <c r="AA261" s="20"/>
      <c r="AB261" s="20"/>
      <c r="AC261" s="20"/>
      <c r="AD261" s="20"/>
      <c r="AE261" s="20"/>
      <c r="AF261" s="20"/>
      <c r="AG261" s="20"/>
      <c r="AH261" s="20"/>
      <c r="AI261" s="20"/>
      <c r="AJ261" s="20"/>
      <c r="AK261" s="20"/>
      <c r="AL261" s="20"/>
      <c r="AM261" s="20"/>
      <c r="AN261" s="20"/>
      <c r="AO261" s="20"/>
      <c r="AP261" s="20"/>
      <c r="AQ261" s="20"/>
      <c r="AR261" s="20"/>
      <c r="AS261" s="20"/>
      <c r="AT261" s="615"/>
      <c r="AU261" s="141"/>
      <c r="AV261" s="141"/>
      <c r="AW261" s="576"/>
      <c r="AX261" s="636"/>
      <c r="AY261" s="174"/>
      <c r="AZ261" s="174"/>
      <c r="BA261" s="574"/>
      <c r="BB261" s="636"/>
      <c r="BC261" s="174"/>
      <c r="BD261" s="174"/>
      <c r="BE261" s="574"/>
      <c r="BF261" s="636"/>
      <c r="BG261" s="174"/>
      <c r="BH261" s="174"/>
      <c r="BI261" s="574"/>
      <c r="BJ261" s="636"/>
      <c r="BK261" s="174"/>
      <c r="BL261" s="174"/>
      <c r="BM261" s="574"/>
      <c r="BN261" s="728">
        <v>24.463999999999999</v>
      </c>
      <c r="BO261" s="753">
        <f>SUM(BO258:BO260)</f>
        <v>29.833000000000002</v>
      </c>
      <c r="BP261" s="753">
        <f>SUM(BP258:BP260)</f>
        <v>30.106999999999999</v>
      </c>
      <c r="BQ261" s="753">
        <f>SUM(BQ258:BQ260)</f>
        <v>27.707999999999998</v>
      </c>
      <c r="BR261" s="1479">
        <v>25.603999999999999</v>
      </c>
      <c r="BS261" s="1479">
        <v>25.788</v>
      </c>
      <c r="BT261" s="1479">
        <v>23.521999999999998</v>
      </c>
      <c r="BU261" s="1228">
        <v>21.117000000000001</v>
      </c>
      <c r="BV261" s="1567">
        <v>17.021000000000001</v>
      </c>
      <c r="BW261" s="1582">
        <v>16.835000000000001</v>
      </c>
      <c r="BX261" s="1582">
        <v>17.696000000000002</v>
      </c>
      <c r="BY261" s="1624">
        <v>16.977</v>
      </c>
      <c r="BZ261" s="1567">
        <v>15.449</v>
      </c>
      <c r="CA261" s="1582">
        <v>18.295000000000002</v>
      </c>
      <c r="CB261" s="1582">
        <v>19.138000000000002</v>
      </c>
      <c r="CC261" s="1624">
        <v>16.736000000000001</v>
      </c>
      <c r="CD261" s="753">
        <f t="shared" ref="CD261:CF261" si="496">BZ261*(1+CD262)</f>
        <v>16.839410000000001</v>
      </c>
      <c r="CE261" s="753">
        <f t="shared" si="496"/>
        <v>18.295000000000002</v>
      </c>
      <c r="CF261" s="753">
        <f t="shared" si="496"/>
        <v>19.138000000000002</v>
      </c>
      <c r="CG261" s="782">
        <f>CC261*(1+CG262)</f>
        <v>17.740160000000003</v>
      </c>
      <c r="CH261" s="174"/>
      <c r="CI261" s="174"/>
      <c r="CJ261" s="174"/>
      <c r="CK261" s="174"/>
      <c r="CL261" s="174"/>
      <c r="CM261" s="174"/>
      <c r="CN261" s="174"/>
      <c r="CO261" s="174"/>
      <c r="CP261" s="174"/>
      <c r="CQ261" s="174"/>
      <c r="CR261" s="174"/>
      <c r="CS261" s="174"/>
      <c r="CT261" s="174"/>
      <c r="CU261" s="174"/>
      <c r="CV261" s="174"/>
      <c r="CW261" s="174"/>
      <c r="CX261" s="174"/>
      <c r="CY261" s="174"/>
      <c r="CZ261" s="174"/>
      <c r="DA261" s="174"/>
      <c r="DB261" s="174"/>
      <c r="DC261" s="174"/>
      <c r="DD261" s="174"/>
      <c r="DE261" s="174"/>
      <c r="DF261" s="174"/>
      <c r="DG261" s="174"/>
      <c r="DH261" s="174"/>
      <c r="DI261" s="574"/>
      <c r="DJ261" s="1264"/>
      <c r="DK261" s="141"/>
      <c r="DL261" s="141"/>
      <c r="DM261" s="141"/>
      <c r="DN261" s="141"/>
      <c r="DO261" s="141"/>
      <c r="DP261" s="141"/>
      <c r="DQ261" s="615"/>
      <c r="DR261" s="141"/>
      <c r="DS261" s="141"/>
      <c r="DT261" s="141"/>
      <c r="DU261" s="141"/>
      <c r="DV261" s="141"/>
      <c r="DW261" s="141"/>
      <c r="DX261" s="141"/>
      <c r="DY261" s="800">
        <f>SUM(BN261:BQ261)</f>
        <v>112.11199999999999</v>
      </c>
      <c r="DZ261" s="800">
        <f>SUM(BR261:BU261)</f>
        <v>96.030999999999992</v>
      </c>
      <c r="EA261" s="800">
        <f>SUM(BV261:BY261)</f>
        <v>68.529000000000011</v>
      </c>
      <c r="EB261" s="800">
        <f>SUM(BZ261:CC261)</f>
        <v>69.618000000000009</v>
      </c>
      <c r="EC261" s="753">
        <f>SUM(CD261:CG261)</f>
        <v>72.012570000000011</v>
      </c>
      <c r="ED261" s="753">
        <f t="shared" ref="ED261:EJ261" si="497">EC261*(1+ED262)</f>
        <v>75.61319850000001</v>
      </c>
      <c r="EE261" s="753">
        <f t="shared" si="497"/>
        <v>79.393858425000019</v>
      </c>
      <c r="EF261" s="753">
        <f t="shared" si="497"/>
        <v>82.966582054125013</v>
      </c>
      <c r="EG261" s="753">
        <f t="shared" si="497"/>
        <v>86.700078246560636</v>
      </c>
      <c r="EH261" s="753">
        <f t="shared" si="497"/>
        <v>90.601581767655858</v>
      </c>
      <c r="EI261" s="753">
        <f t="shared" si="497"/>
        <v>94.678652947200362</v>
      </c>
      <c r="EJ261" s="782">
        <f t="shared" si="497"/>
        <v>98.939192329824365</v>
      </c>
      <c r="EK261" s="215"/>
      <c r="EL261" s="215"/>
      <c r="EM261" s="215"/>
      <c r="EN261" s="215"/>
      <c r="EO261" s="215"/>
      <c r="EP261" s="215"/>
      <c r="EQ261" s="215"/>
      <c r="ER261" s="215"/>
      <c r="ES261" s="215"/>
      <c r="ET261" s="215"/>
      <c r="EU261" s="215"/>
      <c r="EV261" s="215"/>
      <c r="EW261" s="215"/>
      <c r="EX261" s="215"/>
      <c r="EY261" s="215"/>
      <c r="EZ261" s="215"/>
      <c r="FA261" s="215"/>
      <c r="FB261" s="215"/>
      <c r="FC261" s="215"/>
      <c r="FD261" s="215"/>
      <c r="FE261" s="215"/>
      <c r="FF261" s="215"/>
      <c r="FG261" s="215"/>
      <c r="FH261" s="215"/>
      <c r="FI261" s="215"/>
      <c r="FJ261" s="215"/>
      <c r="FK261" s="215"/>
      <c r="FL261" s="215"/>
      <c r="FM261" s="215"/>
      <c r="FN261" s="215"/>
      <c r="FO261" s="215"/>
      <c r="FP261" s="215"/>
      <c r="FQ261" s="215"/>
      <c r="FR261" s="215"/>
      <c r="FS261" s="215"/>
      <c r="FT261" s="215"/>
      <c r="FU261" s="215"/>
      <c r="FV261" s="215"/>
      <c r="FW261" s="215"/>
      <c r="FX261" s="215"/>
      <c r="FY261" s="215"/>
      <c r="FZ261" s="215"/>
      <c r="GA261" s="215"/>
      <c r="GB261" s="215"/>
      <c r="GC261" s="215"/>
      <c r="GD261" s="215"/>
      <c r="GE261" s="215"/>
      <c r="GF261" s="215"/>
      <c r="GG261" s="215"/>
      <c r="GH261" s="215"/>
      <c r="GI261" s="215"/>
      <c r="GJ261" s="215"/>
      <c r="GK261" s="215"/>
      <c r="GL261" s="215"/>
      <c r="GM261" s="215"/>
      <c r="GN261" s="215"/>
      <c r="GO261" s="215"/>
      <c r="GP261" s="215"/>
      <c r="GQ261" s="215"/>
      <c r="GR261" s="215"/>
      <c r="GS261" s="215"/>
      <c r="GT261" s="215"/>
      <c r="GU261" s="215"/>
      <c r="GV261" s="215"/>
      <c r="GW261" s="215"/>
      <c r="GX261" s="215"/>
      <c r="GY261" s="215"/>
      <c r="GZ261" s="215"/>
      <c r="HA261" s="215"/>
      <c r="HB261" s="215"/>
      <c r="HC261" s="215"/>
      <c r="HD261" s="215"/>
      <c r="HE261" s="215"/>
      <c r="HF261" s="215"/>
      <c r="HG261" s="215"/>
      <c r="HH261" s="215"/>
      <c r="HI261" s="215"/>
      <c r="HJ261" s="215"/>
      <c r="HK261" s="215"/>
      <c r="HL261" s="215"/>
      <c r="HM261" s="215"/>
      <c r="HN261" s="215"/>
      <c r="HO261" s="215"/>
      <c r="HP261" s="215"/>
      <c r="HQ261" s="215"/>
      <c r="HR261" s="215"/>
      <c r="HS261" s="215"/>
      <c r="HT261" s="215"/>
      <c r="HU261" s="215"/>
      <c r="HV261" s="215"/>
      <c r="HW261" s="215"/>
    </row>
    <row r="262" spans="1:231" ht="13.5" customHeight="1">
      <c r="A262" s="4"/>
      <c r="H262" s="4"/>
      <c r="I262" s="1896" t="s">
        <v>484</v>
      </c>
      <c r="J262" s="20"/>
      <c r="K262" s="20"/>
      <c r="L262" s="20"/>
      <c r="M262" s="20"/>
      <c r="N262" s="20"/>
      <c r="O262" s="20"/>
      <c r="P262" s="20"/>
      <c r="Q262" s="20"/>
      <c r="R262" s="20"/>
      <c r="S262" s="20"/>
      <c r="T262" s="20"/>
      <c r="U262" s="20"/>
      <c r="V262" s="20"/>
      <c r="W262" s="20"/>
      <c r="X262" s="20"/>
      <c r="Y262" s="20"/>
      <c r="Z262" s="20"/>
      <c r="AA262" s="20"/>
      <c r="AB262" s="20"/>
      <c r="AC262" s="20"/>
      <c r="AD262" s="20"/>
      <c r="AE262" s="20"/>
      <c r="AF262" s="20"/>
      <c r="AG262" s="20"/>
      <c r="AH262" s="20"/>
      <c r="AI262" s="20"/>
      <c r="AJ262" s="20"/>
      <c r="AK262" s="20"/>
      <c r="AL262" s="20"/>
      <c r="AM262" s="20"/>
      <c r="AN262" s="20"/>
      <c r="AO262" s="20"/>
      <c r="AP262" s="20"/>
      <c r="AQ262" s="20"/>
      <c r="AR262" s="20"/>
      <c r="AS262" s="20"/>
      <c r="AT262" s="615"/>
      <c r="AU262" s="141"/>
      <c r="AV262" s="141"/>
      <c r="AW262" s="576"/>
      <c r="AX262" s="636"/>
      <c r="AY262" s="174"/>
      <c r="AZ262" s="174"/>
      <c r="BA262" s="574"/>
      <c r="BB262" s="636"/>
      <c r="BC262" s="174"/>
      <c r="BD262" s="174"/>
      <c r="BE262" s="574"/>
      <c r="BF262" s="636"/>
      <c r="BG262" s="174"/>
      <c r="BH262" s="174"/>
      <c r="BI262" s="574"/>
      <c r="BJ262" s="636"/>
      <c r="BK262" s="174"/>
      <c r="BL262" s="174"/>
      <c r="BM262" s="574"/>
      <c r="BN262" s="728"/>
      <c r="BO262" s="174"/>
      <c r="BP262" s="174"/>
      <c r="BQ262" s="574"/>
      <c r="BU262" s="351"/>
      <c r="BV262" s="719">
        <f t="shared" ref="BV262:CC262" si="498">BV261/BR261-1</f>
        <v>-0.33522105920949852</v>
      </c>
      <c r="BW262" s="719">
        <f t="shared" si="498"/>
        <v>-0.34717698154180232</v>
      </c>
      <c r="BX262" s="719">
        <f t="shared" si="498"/>
        <v>-0.24768302015134758</v>
      </c>
      <c r="BY262" s="1039">
        <f t="shared" si="498"/>
        <v>-0.19605057536581905</v>
      </c>
      <c r="BZ262" s="719">
        <f t="shared" si="498"/>
        <v>-9.2356500793137952E-2</v>
      </c>
      <c r="CA262" s="719">
        <f t="shared" si="498"/>
        <v>8.6724086724086824E-2</v>
      </c>
      <c r="CB262" s="719">
        <f t="shared" si="498"/>
        <v>8.1487341772152E-2</v>
      </c>
      <c r="CC262" s="1039">
        <f t="shared" si="498"/>
        <v>-1.4195676503504728E-2</v>
      </c>
      <c r="CD262" s="1668">
        <v>0.09</v>
      </c>
      <c r="CE262" s="1668">
        <v>0</v>
      </c>
      <c r="CF262" s="1668">
        <v>0</v>
      </c>
      <c r="CG262" s="1669">
        <v>0.06</v>
      </c>
      <c r="CH262" s="1671"/>
      <c r="CI262" s="1671"/>
      <c r="CJ262" s="1671"/>
      <c r="CK262" s="1671"/>
      <c r="CL262" s="1671"/>
      <c r="CM262" s="1671"/>
      <c r="CN262" s="1671"/>
      <c r="CO262" s="1671"/>
      <c r="CP262" s="1671"/>
      <c r="CQ262" s="1671"/>
      <c r="CR262" s="1671"/>
      <c r="CS262" s="1671"/>
      <c r="CT262" s="1671"/>
      <c r="CU262" s="1671"/>
      <c r="CV262" s="1671"/>
      <c r="CW262" s="1671"/>
      <c r="CX262" s="1671"/>
      <c r="CY262" s="1671"/>
      <c r="CZ262" s="1671"/>
      <c r="DA262" s="1671"/>
      <c r="DB262" s="1671"/>
      <c r="DC262" s="1671"/>
      <c r="DD262" s="1671"/>
      <c r="DE262" s="1671"/>
      <c r="DF262" s="1671"/>
      <c r="DG262" s="1671"/>
      <c r="DH262" s="1671"/>
      <c r="DI262" s="1672"/>
      <c r="DJ262" s="1673"/>
      <c r="DK262" s="3"/>
      <c r="DL262" s="3"/>
      <c r="DM262" s="3"/>
      <c r="DN262" s="3"/>
      <c r="DO262" s="3"/>
      <c r="DP262" s="3"/>
      <c r="DQ262" s="1674"/>
      <c r="DR262" s="3"/>
      <c r="DS262" s="3"/>
      <c r="DT262" s="3"/>
      <c r="DU262" s="3"/>
      <c r="DV262" s="3"/>
      <c r="DW262" s="3"/>
      <c r="DX262" s="3"/>
      <c r="DY262" s="3"/>
      <c r="DZ262" s="1581">
        <f>DZ261/DY261-1</f>
        <v>-0.14343692022263455</v>
      </c>
      <c r="EA262" s="1581">
        <f>EA261/DZ261-1</f>
        <v>-0.28638668763211861</v>
      </c>
      <c r="EB262" s="1581">
        <f>EB261/EA261-1</f>
        <v>1.5891082607363272E-2</v>
      </c>
      <c r="EC262" s="1581">
        <f>EC261/EB261-1</f>
        <v>3.4395845901922018E-2</v>
      </c>
      <c r="ED262" s="1668">
        <v>0.05</v>
      </c>
      <c r="EE262" s="1668">
        <v>0.05</v>
      </c>
      <c r="EF262" s="1668">
        <v>4.4999999999999998E-2</v>
      </c>
      <c r="EG262" s="1668">
        <v>4.4999999999999998E-2</v>
      </c>
      <c r="EH262" s="1668">
        <v>4.4999999999999998E-2</v>
      </c>
      <c r="EI262" s="1668">
        <v>4.4999999999999998E-2</v>
      </c>
      <c r="EJ262" s="1669">
        <v>4.4999999999999998E-2</v>
      </c>
      <c r="EK262" s="99"/>
      <c r="EL262" s="99"/>
      <c r="EM262" s="99"/>
      <c r="EN262" s="99"/>
      <c r="EO262" s="99"/>
      <c r="EP262" s="99"/>
      <c r="EQ262" s="99"/>
      <c r="ER262" s="99"/>
      <c r="ES262" s="99"/>
      <c r="ET262" s="99"/>
      <c r="EU262" s="99"/>
      <c r="EV262" s="99"/>
      <c r="EW262" s="99"/>
      <c r="EX262" s="99"/>
      <c r="EY262" s="99"/>
      <c r="EZ262" s="99"/>
      <c r="FA262" s="99"/>
      <c r="FB262" s="99"/>
      <c r="FC262" s="99"/>
      <c r="FD262" s="99"/>
      <c r="FE262" s="99"/>
      <c r="FF262" s="99"/>
      <c r="FG262" s="99"/>
      <c r="FH262" s="99"/>
      <c r="FI262" s="99"/>
      <c r="FJ262" s="99"/>
      <c r="FK262" s="99"/>
      <c r="FL262" s="99"/>
      <c r="FM262" s="99"/>
      <c r="FN262" s="99"/>
      <c r="FO262" s="99"/>
      <c r="FP262" s="99"/>
      <c r="FQ262" s="99"/>
      <c r="FR262" s="99"/>
      <c r="FS262" s="99"/>
      <c r="FT262" s="99"/>
      <c r="FU262" s="99"/>
      <c r="FV262" s="99"/>
      <c r="FW262" s="99"/>
      <c r="FX262" s="99"/>
      <c r="FY262" s="99"/>
      <c r="FZ262" s="99"/>
      <c r="GA262" s="99"/>
      <c r="GB262" s="99"/>
      <c r="GC262" s="99"/>
      <c r="GD262" s="99"/>
      <c r="GE262" s="99"/>
      <c r="GF262" s="99"/>
      <c r="GG262" s="99"/>
      <c r="GH262" s="99"/>
      <c r="GI262" s="99"/>
      <c r="GJ262" s="99"/>
      <c r="GK262" s="99"/>
      <c r="GL262" s="99"/>
      <c r="GM262" s="99"/>
      <c r="GN262" s="99"/>
      <c r="GO262" s="99"/>
      <c r="GP262" s="99"/>
      <c r="GQ262" s="99"/>
      <c r="GR262" s="99"/>
      <c r="GS262" s="99"/>
      <c r="GT262" s="99"/>
      <c r="GU262" s="99"/>
      <c r="GV262" s="99"/>
      <c r="GW262" s="99"/>
      <c r="GX262" s="99"/>
      <c r="GY262" s="99"/>
      <c r="GZ262" s="99"/>
      <c r="HA262" s="99"/>
      <c r="HB262" s="99"/>
      <c r="HC262" s="99"/>
      <c r="HD262" s="99"/>
      <c r="HE262" s="99"/>
      <c r="HF262" s="99"/>
      <c r="HG262" s="99"/>
      <c r="HH262" s="99"/>
      <c r="HI262" s="99"/>
      <c r="HJ262" s="99"/>
      <c r="HK262" s="99"/>
      <c r="HL262" s="99"/>
      <c r="HM262" s="99"/>
      <c r="HN262" s="99"/>
      <c r="HO262" s="99"/>
      <c r="HP262" s="99"/>
      <c r="HQ262" s="99"/>
      <c r="HR262" s="99"/>
      <c r="HS262" s="99"/>
      <c r="HT262" s="99"/>
      <c r="HU262" s="99"/>
      <c r="HV262" s="99"/>
      <c r="HW262" s="99"/>
    </row>
    <row r="263" spans="1:231" ht="13.5" customHeight="1">
      <c r="A263" s="4"/>
      <c r="H263" s="4"/>
      <c r="I263" s="1896" t="s">
        <v>485</v>
      </c>
      <c r="J263" s="20"/>
      <c r="K263" s="20"/>
      <c r="L263" s="20"/>
      <c r="M263" s="20"/>
      <c r="N263" s="20"/>
      <c r="O263" s="20"/>
      <c r="P263" s="20"/>
      <c r="Q263" s="20"/>
      <c r="R263" s="20"/>
      <c r="S263" s="20"/>
      <c r="T263" s="20"/>
      <c r="U263" s="20"/>
      <c r="V263" s="20"/>
      <c r="W263" s="20"/>
      <c r="X263" s="20"/>
      <c r="Y263" s="20"/>
      <c r="Z263" s="20"/>
      <c r="AA263" s="20"/>
      <c r="AB263" s="20"/>
      <c r="AC263" s="20"/>
      <c r="AD263" s="20"/>
      <c r="AE263" s="20"/>
      <c r="AF263" s="20"/>
      <c r="AG263" s="20"/>
      <c r="AH263" s="20"/>
      <c r="AI263" s="20"/>
      <c r="AJ263" s="20"/>
      <c r="AK263" s="20"/>
      <c r="AL263" s="20"/>
      <c r="AM263" s="20"/>
      <c r="AN263" s="20"/>
      <c r="AO263" s="20"/>
      <c r="AP263" s="20"/>
      <c r="AQ263" s="20"/>
      <c r="AR263" s="20"/>
      <c r="AS263" s="20"/>
      <c r="AT263" s="615"/>
      <c r="AU263" s="141"/>
      <c r="AV263" s="141"/>
      <c r="AW263" s="576"/>
      <c r="AX263" s="636"/>
      <c r="AY263" s="174"/>
      <c r="AZ263" s="174"/>
      <c r="BA263" s="574"/>
      <c r="BB263" s="636"/>
      <c r="BC263" s="174"/>
      <c r="BD263" s="174"/>
      <c r="BE263" s="574"/>
      <c r="BF263" s="636"/>
      <c r="BG263" s="174"/>
      <c r="BH263" s="174"/>
      <c r="BI263" s="574"/>
      <c r="BJ263" s="636"/>
      <c r="BK263" s="174"/>
      <c r="BL263" s="174"/>
      <c r="BM263" s="574"/>
      <c r="BN263" s="728"/>
      <c r="BO263" s="174"/>
      <c r="BP263" s="174"/>
      <c r="BQ263" s="574"/>
      <c r="BR263" s="1563"/>
      <c r="BS263" s="1581"/>
      <c r="BT263" s="1581"/>
      <c r="BU263" s="1581"/>
      <c r="BV263" s="1675">
        <f>BV261-BR261</f>
        <v>-8.5829999999999984</v>
      </c>
      <c r="BW263" s="1676">
        <f t="shared" ref="BW263:CC263" si="499">BW261-BS261</f>
        <v>-8.9529999999999994</v>
      </c>
      <c r="BX263" s="1676">
        <f t="shared" si="499"/>
        <v>-5.825999999999997</v>
      </c>
      <c r="BY263" s="1677">
        <f t="shared" si="499"/>
        <v>-4.1400000000000006</v>
      </c>
      <c r="BZ263" s="1676">
        <f t="shared" si="499"/>
        <v>-1.572000000000001</v>
      </c>
      <c r="CA263" s="1676">
        <f t="shared" si="499"/>
        <v>1.4600000000000009</v>
      </c>
      <c r="CB263" s="1676">
        <f t="shared" si="499"/>
        <v>1.4420000000000002</v>
      </c>
      <c r="CC263" s="1677">
        <f t="shared" si="499"/>
        <v>-0.24099999999999966</v>
      </c>
      <c r="CD263" s="1746">
        <f t="shared" ref="CD263" si="500">CD261-BZ261</f>
        <v>1.390410000000001</v>
      </c>
      <c r="CE263" s="1746">
        <f t="shared" ref="CE263" si="501">CE261-CA261</f>
        <v>0</v>
      </c>
      <c r="CF263" s="1746">
        <f t="shared" ref="CF263" si="502">CF261-CB261</f>
        <v>0</v>
      </c>
      <c r="CG263" s="1662">
        <f t="shared" ref="CG263" si="503">CG261-CC261</f>
        <v>1.0041600000000024</v>
      </c>
      <c r="CH263" s="1671"/>
      <c r="CI263" s="1671"/>
      <c r="CJ263" s="1671"/>
      <c r="CK263" s="1671"/>
      <c r="CL263" s="1671"/>
      <c r="CM263" s="1671"/>
      <c r="CN263" s="1671"/>
      <c r="CO263" s="1671"/>
      <c r="CP263" s="1671"/>
      <c r="CQ263" s="1671"/>
      <c r="CR263" s="1671"/>
      <c r="CS263" s="1671"/>
      <c r="CT263" s="1671"/>
      <c r="CU263" s="1671"/>
      <c r="CV263" s="1671"/>
      <c r="CW263" s="1671"/>
      <c r="CX263" s="1671"/>
      <c r="CY263" s="1671"/>
      <c r="CZ263" s="1671"/>
      <c r="DA263" s="1671"/>
      <c r="DB263" s="1671"/>
      <c r="DC263" s="1671"/>
      <c r="DD263" s="1671"/>
      <c r="DE263" s="1671"/>
      <c r="DF263" s="1671"/>
      <c r="DG263" s="1671"/>
      <c r="DH263" s="1671"/>
      <c r="DI263" s="1672"/>
      <c r="DJ263" s="1673"/>
      <c r="DK263" s="3"/>
      <c r="DL263" s="3"/>
      <c r="DM263" s="3"/>
      <c r="DN263" s="3"/>
      <c r="DO263" s="3"/>
      <c r="DP263" s="3"/>
      <c r="DQ263" s="1674"/>
      <c r="DR263" s="3"/>
      <c r="DS263" s="3"/>
      <c r="DT263" s="3"/>
      <c r="DU263" s="3"/>
      <c r="DV263" s="3"/>
      <c r="DW263" s="3"/>
      <c r="DX263" s="3"/>
      <c r="DY263" s="3"/>
      <c r="DZ263" s="1676">
        <f>DZ261-DY261</f>
        <v>-16.081000000000003</v>
      </c>
      <c r="EA263" s="1676">
        <f t="shared" ref="EA263:EJ263" si="504">EA261-DZ261</f>
        <v>-27.501999999999981</v>
      </c>
      <c r="EB263" s="1676">
        <f t="shared" si="504"/>
        <v>1.0889999999999986</v>
      </c>
      <c r="EC263" s="1676">
        <f t="shared" si="504"/>
        <v>2.3945700000000016</v>
      </c>
      <c r="ED263" s="1676">
        <f t="shared" si="504"/>
        <v>3.6006284999999991</v>
      </c>
      <c r="EE263" s="1676">
        <f t="shared" si="504"/>
        <v>3.780659925000009</v>
      </c>
      <c r="EF263" s="1676">
        <f t="shared" si="504"/>
        <v>3.5727236291249937</v>
      </c>
      <c r="EG263" s="1676">
        <f t="shared" si="504"/>
        <v>3.7334961924356236</v>
      </c>
      <c r="EH263" s="1676">
        <f t="shared" si="504"/>
        <v>3.901503521095222</v>
      </c>
      <c r="EI263" s="1676">
        <f t="shared" si="504"/>
        <v>4.0770711795445038</v>
      </c>
      <c r="EJ263" s="1677">
        <f t="shared" si="504"/>
        <v>4.2605393826240032</v>
      </c>
      <c r="EK263" s="99"/>
      <c r="EL263" s="99"/>
      <c r="EM263" s="99"/>
      <c r="EN263" s="99"/>
      <c r="EO263" s="99"/>
      <c r="EP263" s="99"/>
      <c r="EQ263" s="99"/>
      <c r="ER263" s="99"/>
      <c r="ES263" s="99"/>
      <c r="ET263" s="99"/>
      <c r="EU263" s="99"/>
      <c r="EV263" s="99"/>
      <c r="EW263" s="99"/>
      <c r="EX263" s="99"/>
      <c r="EY263" s="99"/>
      <c r="EZ263" s="99"/>
      <c r="FA263" s="99"/>
      <c r="FB263" s="99"/>
      <c r="FC263" s="99"/>
      <c r="FD263" s="99"/>
      <c r="FE263" s="99"/>
      <c r="FF263" s="99"/>
      <c r="FG263" s="99"/>
      <c r="FH263" s="99"/>
      <c r="FI263" s="99"/>
      <c r="FJ263" s="99"/>
      <c r="FK263" s="99"/>
      <c r="FL263" s="99"/>
      <c r="FM263" s="99"/>
      <c r="FN263" s="99"/>
      <c r="FO263" s="99"/>
      <c r="FP263" s="99"/>
      <c r="FQ263" s="99"/>
      <c r="FR263" s="99"/>
      <c r="FS263" s="99"/>
      <c r="FT263" s="99"/>
      <c r="FU263" s="99"/>
      <c r="FV263" s="99"/>
      <c r="FW263" s="99"/>
      <c r="FX263" s="99"/>
      <c r="FY263" s="99"/>
      <c r="FZ263" s="99"/>
      <c r="GA263" s="99"/>
      <c r="GB263" s="99"/>
      <c r="GC263" s="99"/>
      <c r="GD263" s="99"/>
      <c r="GE263" s="99"/>
      <c r="GF263" s="99"/>
      <c r="GG263" s="99"/>
      <c r="GH263" s="99"/>
      <c r="GI263" s="99"/>
      <c r="GJ263" s="99"/>
      <c r="GK263" s="99"/>
      <c r="GL263" s="99"/>
      <c r="GM263" s="99"/>
      <c r="GN263" s="99"/>
      <c r="GO263" s="99"/>
      <c r="GP263" s="99"/>
      <c r="GQ263" s="99"/>
      <c r="GR263" s="99"/>
      <c r="GS263" s="99"/>
      <c r="GT263" s="99"/>
      <c r="GU263" s="99"/>
      <c r="GV263" s="99"/>
      <c r="GW263" s="99"/>
      <c r="GX263" s="99"/>
      <c r="GY263" s="99"/>
      <c r="GZ263" s="99"/>
      <c r="HA263" s="99"/>
      <c r="HB263" s="99"/>
      <c r="HC263" s="99"/>
      <c r="HD263" s="99"/>
      <c r="HE263" s="99"/>
      <c r="HF263" s="99"/>
      <c r="HG263" s="99"/>
      <c r="HH263" s="99"/>
      <c r="HI263" s="99"/>
      <c r="HJ263" s="99"/>
      <c r="HK263" s="99"/>
      <c r="HL263" s="99"/>
      <c r="HM263" s="99"/>
      <c r="HN263" s="99"/>
      <c r="HO263" s="99"/>
      <c r="HP263" s="99"/>
      <c r="HQ263" s="99"/>
      <c r="HR263" s="99"/>
      <c r="HS263" s="99"/>
      <c r="HT263" s="99"/>
      <c r="HU263" s="99"/>
      <c r="HV263" s="99"/>
      <c r="HW263" s="99"/>
    </row>
    <row r="264" spans="1:231" ht="13.5" customHeight="1">
      <c r="A264" s="4"/>
      <c r="H264" s="4"/>
      <c r="I264" s="1896" t="s">
        <v>486</v>
      </c>
      <c r="J264" s="20"/>
      <c r="K264" s="20"/>
      <c r="L264" s="20"/>
      <c r="M264" s="20"/>
      <c r="N264" s="20"/>
      <c r="O264" s="20"/>
      <c r="P264" s="20"/>
      <c r="Q264" s="20"/>
      <c r="R264" s="20"/>
      <c r="S264" s="20"/>
      <c r="T264" s="20"/>
      <c r="U264" s="20"/>
      <c r="V264" s="20"/>
      <c r="W264" s="20"/>
      <c r="X264" s="20"/>
      <c r="Y264" s="20"/>
      <c r="Z264" s="20"/>
      <c r="AA264" s="20"/>
      <c r="AB264" s="20"/>
      <c r="AC264" s="20"/>
      <c r="AD264" s="20"/>
      <c r="AE264" s="20"/>
      <c r="AF264" s="20"/>
      <c r="AG264" s="20"/>
      <c r="AH264" s="20"/>
      <c r="AI264" s="20"/>
      <c r="AJ264" s="20"/>
      <c r="AK264" s="20"/>
      <c r="AL264" s="20"/>
      <c r="AM264" s="20"/>
      <c r="AN264" s="20"/>
      <c r="AO264" s="20"/>
      <c r="AP264" s="20"/>
      <c r="AQ264" s="20"/>
      <c r="AR264" s="20"/>
      <c r="AS264" s="20"/>
      <c r="AT264" s="615"/>
      <c r="AU264" s="141"/>
      <c r="AV264" s="141"/>
      <c r="AW264" s="576"/>
      <c r="AX264" s="636"/>
      <c r="AY264" s="174"/>
      <c r="AZ264" s="174"/>
      <c r="BA264" s="574"/>
      <c r="BB264" s="636"/>
      <c r="BC264" s="174"/>
      <c r="BD264" s="174"/>
      <c r="BE264" s="574"/>
      <c r="BF264" s="636"/>
      <c r="BG264" s="174"/>
      <c r="BH264" s="174"/>
      <c r="BI264" s="574"/>
      <c r="BJ264" s="636"/>
      <c r="BK264" s="174"/>
      <c r="BL264" s="174"/>
      <c r="BM264" s="574"/>
      <c r="BN264" s="728"/>
      <c r="BO264" s="174"/>
      <c r="BP264" s="174"/>
      <c r="BQ264" s="574"/>
      <c r="BR264" s="1563">
        <f t="shared" ref="BR264:CC264" si="505">+BR261/BQ261-1</f>
        <v>-7.5934748087195025E-2</v>
      </c>
      <c r="BS264" s="1581">
        <f t="shared" si="505"/>
        <v>7.1863771285736178E-3</v>
      </c>
      <c r="BT264" s="1581">
        <f t="shared" si="505"/>
        <v>-8.7870327284008121E-2</v>
      </c>
      <c r="BU264" s="1581">
        <f t="shared" si="505"/>
        <v>-0.10224470708273092</v>
      </c>
      <c r="BV264" s="1563">
        <f t="shared" si="505"/>
        <v>-0.19396694606241416</v>
      </c>
      <c r="BW264" s="1581">
        <f t="shared" si="505"/>
        <v>-1.0927677574760541E-2</v>
      </c>
      <c r="BX264" s="1581">
        <f t="shared" si="505"/>
        <v>5.1143451143451202E-2</v>
      </c>
      <c r="BY264" s="1625">
        <f t="shared" si="505"/>
        <v>-4.0630650994575079E-2</v>
      </c>
      <c r="BZ264" s="1581">
        <f t="shared" si="505"/>
        <v>-9.0004123225540411E-2</v>
      </c>
      <c r="CA264" s="1581">
        <f t="shared" si="505"/>
        <v>0.18421904330377381</v>
      </c>
      <c r="CB264" s="1581">
        <f t="shared" si="505"/>
        <v>4.6078163432631936E-2</v>
      </c>
      <c r="CC264" s="1625">
        <f t="shared" si="505"/>
        <v>-0.12550945762357613</v>
      </c>
      <c r="CD264" s="1581">
        <f t="shared" ref="CD264" si="506">+CD261/CC261-1</f>
        <v>6.1788957934989508E-3</v>
      </c>
      <c r="CE264" s="1581">
        <f t="shared" ref="CE264" si="507">+CE261/CD261-1</f>
        <v>8.6439489269517278E-2</v>
      </c>
      <c r="CF264" s="1581">
        <f t="shared" ref="CF264" si="508">+CF261/CE261-1</f>
        <v>4.6078163432631936E-2</v>
      </c>
      <c r="CG264" s="1625">
        <f t="shared" ref="CG264" si="509">+CG261/CF261-1</f>
        <v>-7.3040025080990612E-2</v>
      </c>
      <c r="CH264" s="1671"/>
      <c r="CI264" s="1671"/>
      <c r="CJ264" s="1671"/>
      <c r="CK264" s="1671"/>
      <c r="CL264" s="1671"/>
      <c r="CM264" s="1671"/>
      <c r="CN264" s="1671"/>
      <c r="CO264" s="1671"/>
      <c r="CP264" s="1671"/>
      <c r="CQ264" s="1671"/>
      <c r="CR264" s="1671"/>
      <c r="CS264" s="1671"/>
      <c r="CT264" s="1671"/>
      <c r="CU264" s="1671"/>
      <c r="CV264" s="1671"/>
      <c r="CW264" s="1671"/>
      <c r="CX264" s="1671"/>
      <c r="CY264" s="1671"/>
      <c r="CZ264" s="1671"/>
      <c r="DA264" s="1671"/>
      <c r="DB264" s="1671"/>
      <c r="DC264" s="1671"/>
      <c r="DD264" s="1671"/>
      <c r="DE264" s="1671"/>
      <c r="DF264" s="1671"/>
      <c r="DG264" s="1671"/>
      <c r="DH264" s="1671"/>
      <c r="DI264" s="1672"/>
      <c r="DJ264" s="1673"/>
      <c r="DK264" s="3"/>
      <c r="DL264" s="3"/>
      <c r="DM264" s="3"/>
      <c r="DN264" s="3"/>
      <c r="DO264" s="3"/>
      <c r="DP264" s="3"/>
      <c r="DQ264" s="1674"/>
      <c r="DR264" s="3"/>
      <c r="DS264" s="3"/>
      <c r="DT264" s="3"/>
      <c r="DU264" s="3"/>
      <c r="DV264" s="3"/>
      <c r="DW264" s="3"/>
      <c r="DX264" s="3"/>
      <c r="DY264" s="3"/>
      <c r="DZ264" s="1581"/>
      <c r="EA264" s="1581"/>
      <c r="EB264" s="1581"/>
      <c r="EC264" s="1668"/>
      <c r="ED264" s="1668"/>
      <c r="EE264" s="1668"/>
      <c r="EF264" s="1668"/>
      <c r="EG264" s="1668"/>
      <c r="EH264" s="1668"/>
      <c r="EI264" s="1668"/>
      <c r="EJ264" s="1669"/>
      <c r="EK264" s="99"/>
      <c r="EL264" s="99"/>
      <c r="EM264" s="99"/>
      <c r="EN264" s="99"/>
      <c r="EO264" s="99"/>
      <c r="EP264" s="99"/>
      <c r="EQ264" s="99"/>
      <c r="ER264" s="99"/>
      <c r="ES264" s="99"/>
      <c r="ET264" s="99"/>
      <c r="EU264" s="99"/>
      <c r="EV264" s="99"/>
      <c r="EW264" s="99"/>
      <c r="EX264" s="99"/>
      <c r="EY264" s="99"/>
      <c r="EZ264" s="99"/>
      <c r="FA264" s="99"/>
      <c r="FB264" s="99"/>
      <c r="FC264" s="99"/>
      <c r="FD264" s="99"/>
      <c r="FE264" s="99"/>
      <c r="FF264" s="99"/>
      <c r="FG264" s="99"/>
      <c r="FH264" s="99"/>
      <c r="FI264" s="99"/>
      <c r="FJ264" s="99"/>
      <c r="FK264" s="99"/>
      <c r="FL264" s="99"/>
      <c r="FM264" s="99"/>
      <c r="FN264" s="99"/>
      <c r="FO264" s="99"/>
      <c r="FP264" s="99"/>
      <c r="FQ264" s="99"/>
      <c r="FR264" s="99"/>
      <c r="FS264" s="99"/>
      <c r="FT264" s="99"/>
      <c r="FU264" s="99"/>
      <c r="FV264" s="99"/>
      <c r="FW264" s="99"/>
      <c r="FX264" s="99"/>
      <c r="FY264" s="99"/>
      <c r="FZ264" s="99"/>
      <c r="GA264" s="99"/>
      <c r="GB264" s="99"/>
      <c r="GC264" s="99"/>
      <c r="GD264" s="99"/>
      <c r="GE264" s="99"/>
      <c r="GF264" s="99"/>
      <c r="GG264" s="99"/>
      <c r="GH264" s="99"/>
      <c r="GI264" s="99"/>
      <c r="GJ264" s="99"/>
      <c r="GK264" s="99"/>
      <c r="GL264" s="99"/>
      <c r="GM264" s="99"/>
      <c r="GN264" s="99"/>
      <c r="GO264" s="99"/>
      <c r="GP264" s="99"/>
      <c r="GQ264" s="99"/>
      <c r="GR264" s="99"/>
      <c r="GS264" s="99"/>
      <c r="GT264" s="99"/>
      <c r="GU264" s="99"/>
      <c r="GV264" s="99"/>
      <c r="GW264" s="99"/>
      <c r="GX264" s="99"/>
      <c r="GY264" s="99"/>
      <c r="GZ264" s="99"/>
      <c r="HA264" s="99"/>
      <c r="HB264" s="99"/>
      <c r="HC264" s="99"/>
      <c r="HD264" s="99"/>
      <c r="HE264" s="99"/>
      <c r="HF264" s="99"/>
      <c r="HG264" s="99"/>
      <c r="HH264" s="99"/>
      <c r="HI264" s="99"/>
      <c r="HJ264" s="99"/>
      <c r="HK264" s="99"/>
      <c r="HL264" s="99"/>
      <c r="HM264" s="99"/>
      <c r="HN264" s="99"/>
      <c r="HO264" s="99"/>
      <c r="HP264" s="99"/>
      <c r="HQ264" s="99"/>
      <c r="HR264" s="99"/>
      <c r="HS264" s="99"/>
      <c r="HT264" s="99"/>
      <c r="HU264" s="99"/>
      <c r="HV264" s="99"/>
      <c r="HW264" s="99"/>
    </row>
    <row r="265" spans="1:231" ht="13.5" customHeight="1">
      <c r="A265" s="4"/>
      <c r="H265" s="4"/>
      <c r="I265" s="1896" t="s">
        <v>487</v>
      </c>
      <c r="J265" s="20"/>
      <c r="K265" s="20"/>
      <c r="L265" s="20"/>
      <c r="M265" s="20"/>
      <c r="N265" s="20"/>
      <c r="O265" s="20"/>
      <c r="P265" s="20"/>
      <c r="Q265" s="20"/>
      <c r="R265" s="20"/>
      <c r="S265" s="20"/>
      <c r="T265" s="20"/>
      <c r="U265" s="20"/>
      <c r="V265" s="20"/>
      <c r="W265" s="20"/>
      <c r="X265" s="20"/>
      <c r="Y265" s="20"/>
      <c r="Z265" s="20"/>
      <c r="AA265" s="20"/>
      <c r="AB265" s="20"/>
      <c r="AC265" s="20"/>
      <c r="AD265" s="20"/>
      <c r="AE265" s="20"/>
      <c r="AF265" s="20"/>
      <c r="AG265" s="20"/>
      <c r="AH265" s="20"/>
      <c r="AI265" s="20"/>
      <c r="AJ265" s="20"/>
      <c r="AK265" s="20"/>
      <c r="AL265" s="20"/>
      <c r="AM265" s="20"/>
      <c r="AN265" s="20"/>
      <c r="AO265" s="20"/>
      <c r="AP265" s="20"/>
      <c r="AQ265" s="20"/>
      <c r="AR265" s="20"/>
      <c r="AS265" s="20"/>
      <c r="AT265" s="615"/>
      <c r="AU265" s="141"/>
      <c r="AV265" s="141"/>
      <c r="AW265" s="576"/>
      <c r="AX265" s="636"/>
      <c r="AY265" s="174"/>
      <c r="AZ265" s="174"/>
      <c r="BA265" s="574"/>
      <c r="BB265" s="636"/>
      <c r="BC265" s="174"/>
      <c r="BD265" s="174"/>
      <c r="BE265" s="574"/>
      <c r="BF265" s="636"/>
      <c r="BG265" s="174"/>
      <c r="BH265" s="174"/>
      <c r="BI265" s="574"/>
      <c r="BJ265" s="636"/>
      <c r="BK265" s="174"/>
      <c r="BL265" s="174"/>
      <c r="BM265" s="574"/>
      <c r="BN265" s="728"/>
      <c r="BO265" s="174"/>
      <c r="BP265" s="174"/>
      <c r="BQ265" s="574"/>
      <c r="BR265" s="830"/>
      <c r="BS265" s="769">
        <f>BS261-BR261</f>
        <v>0.18400000000000105</v>
      </c>
      <c r="BT265" s="1676">
        <f t="shared" ref="BT265:CC265" si="510">BT261-BS261</f>
        <v>-2.2660000000000018</v>
      </c>
      <c r="BU265" s="1677">
        <f t="shared" si="510"/>
        <v>-2.4049999999999976</v>
      </c>
      <c r="BV265" s="1678">
        <f t="shared" si="510"/>
        <v>-4.0960000000000001</v>
      </c>
      <c r="BW265" s="1676">
        <f t="shared" si="510"/>
        <v>-0.18599999999999994</v>
      </c>
      <c r="BX265" s="1676">
        <f t="shared" si="510"/>
        <v>0.86100000000000065</v>
      </c>
      <c r="BY265" s="1677">
        <f t="shared" si="510"/>
        <v>-0.71900000000000119</v>
      </c>
      <c r="BZ265" s="1676">
        <f t="shared" si="510"/>
        <v>-1.5280000000000005</v>
      </c>
      <c r="CA265" s="1676">
        <f t="shared" si="510"/>
        <v>2.8460000000000019</v>
      </c>
      <c r="CB265" s="1676">
        <f t="shared" si="510"/>
        <v>0.84299999999999997</v>
      </c>
      <c r="CC265" s="1677">
        <f t="shared" si="510"/>
        <v>-2.402000000000001</v>
      </c>
      <c r="CD265" s="1676">
        <f t="shared" ref="CD265" si="511">CD261-CC261</f>
        <v>0.10341000000000022</v>
      </c>
      <c r="CE265" s="1676">
        <f t="shared" ref="CE265" si="512">CE261-CD261</f>
        <v>1.4555900000000008</v>
      </c>
      <c r="CF265" s="1676">
        <f t="shared" ref="CF265" si="513">CF261-CE261</f>
        <v>0.84299999999999997</v>
      </c>
      <c r="CG265" s="1677">
        <f t="shared" ref="CG265" si="514">CG261-CF261</f>
        <v>-1.3978399999999986</v>
      </c>
      <c r="CH265" s="174"/>
      <c r="CI265" s="174"/>
      <c r="CJ265" s="174"/>
      <c r="CK265" s="174"/>
      <c r="CL265" s="174"/>
      <c r="CM265" s="174"/>
      <c r="CN265" s="174"/>
      <c r="CO265" s="174"/>
      <c r="CP265" s="174"/>
      <c r="CQ265" s="174"/>
      <c r="CR265" s="174"/>
      <c r="CS265" s="174"/>
      <c r="CT265" s="174"/>
      <c r="CU265" s="174"/>
      <c r="CV265" s="174"/>
      <c r="CW265" s="174"/>
      <c r="CX265" s="174"/>
      <c r="CY265" s="174"/>
      <c r="CZ265" s="174"/>
      <c r="DA265" s="174"/>
      <c r="DB265" s="174"/>
      <c r="DC265" s="174"/>
      <c r="DD265" s="174"/>
      <c r="DE265" s="174"/>
      <c r="DF265" s="174"/>
      <c r="DG265" s="174"/>
      <c r="DH265" s="174"/>
      <c r="DI265" s="574"/>
      <c r="DJ265" s="1139"/>
      <c r="DK265" s="141"/>
      <c r="DL265" s="141"/>
      <c r="DM265" s="141"/>
      <c r="DN265" s="141"/>
      <c r="DO265" s="141"/>
      <c r="DP265" s="141"/>
      <c r="DQ265" s="615"/>
      <c r="DR265" s="141"/>
      <c r="DS265" s="141"/>
      <c r="DT265" s="141"/>
      <c r="DU265" s="141"/>
      <c r="DV265" s="141"/>
      <c r="DW265" s="141"/>
      <c r="DX265" s="141"/>
      <c r="DY265" s="141"/>
      <c r="DZ265" s="141"/>
      <c r="EA265" s="141"/>
      <c r="EB265" s="141"/>
      <c r="EC265" s="174"/>
      <c r="ED265" s="174"/>
      <c r="EE265" s="174"/>
      <c r="EF265" s="174"/>
      <c r="EG265" s="174"/>
      <c r="EH265" s="174"/>
      <c r="EI265" s="174"/>
      <c r="EJ265" s="574"/>
      <c r="EK265" s="99"/>
      <c r="EL265" s="99"/>
      <c r="EM265" s="99"/>
      <c r="EN265" s="99"/>
      <c r="EO265" s="99"/>
      <c r="EP265" s="99"/>
      <c r="EQ265" s="99"/>
      <c r="ER265" s="99"/>
      <c r="ES265" s="99"/>
      <c r="ET265" s="99"/>
      <c r="EU265" s="99"/>
      <c r="EV265" s="99"/>
      <c r="EW265" s="99"/>
      <c r="EX265" s="99"/>
      <c r="EY265" s="99"/>
      <c r="EZ265" s="99"/>
      <c r="FA265" s="99"/>
      <c r="FB265" s="99"/>
      <c r="FC265" s="99"/>
      <c r="FD265" s="99"/>
      <c r="FE265" s="99"/>
      <c r="FF265" s="99"/>
      <c r="FG265" s="99"/>
      <c r="FH265" s="99"/>
      <c r="FI265" s="99"/>
      <c r="FJ265" s="99"/>
      <c r="FK265" s="99"/>
      <c r="FL265" s="99"/>
      <c r="FM265" s="99"/>
      <c r="FN265" s="99"/>
      <c r="FO265" s="99"/>
      <c r="FP265" s="99"/>
      <c r="FQ265" s="99"/>
      <c r="FR265" s="99"/>
      <c r="FS265" s="99"/>
      <c r="FT265" s="99"/>
      <c r="FU265" s="99"/>
      <c r="FV265" s="99"/>
      <c r="FW265" s="99"/>
      <c r="FX265" s="99"/>
      <c r="FY265" s="99"/>
      <c r="FZ265" s="99"/>
      <c r="GA265" s="99"/>
      <c r="GB265" s="99"/>
      <c r="GC265" s="99"/>
      <c r="GD265" s="99"/>
      <c r="GE265" s="99"/>
      <c r="GF265" s="99"/>
      <c r="GG265" s="99"/>
      <c r="GH265" s="99"/>
      <c r="GI265" s="99"/>
      <c r="GJ265" s="99"/>
      <c r="GK265" s="99"/>
      <c r="GL265" s="99"/>
      <c r="GM265" s="99"/>
      <c r="GN265" s="99"/>
      <c r="GO265" s="99"/>
      <c r="GP265" s="99"/>
      <c r="GQ265" s="99"/>
      <c r="GR265" s="99"/>
      <c r="GS265" s="99"/>
      <c r="GT265" s="99"/>
      <c r="GU265" s="99"/>
      <c r="GV265" s="99"/>
      <c r="GW265" s="99"/>
      <c r="GX265" s="99"/>
      <c r="GY265" s="99"/>
      <c r="GZ265" s="99"/>
      <c r="HA265" s="99"/>
      <c r="HB265" s="99"/>
      <c r="HC265" s="99"/>
      <c r="HD265" s="99"/>
      <c r="HE265" s="99"/>
      <c r="HF265" s="99"/>
      <c r="HG265" s="99"/>
      <c r="HH265" s="99"/>
      <c r="HI265" s="99"/>
      <c r="HJ265" s="99"/>
      <c r="HK265" s="99"/>
      <c r="HL265" s="99"/>
      <c r="HM265" s="99"/>
      <c r="HN265" s="99"/>
      <c r="HO265" s="99"/>
      <c r="HP265" s="99"/>
      <c r="HQ265" s="99"/>
      <c r="HR265" s="99"/>
      <c r="HS265" s="99"/>
      <c r="HT265" s="99"/>
      <c r="HU265" s="99"/>
      <c r="HV265" s="99"/>
      <c r="HW265" s="99"/>
    </row>
    <row r="266" spans="1:231" ht="13.5" customHeight="1">
      <c r="A266" s="4"/>
      <c r="H266" s="4"/>
      <c r="I266" s="1265"/>
      <c r="J266" s="20"/>
      <c r="K266" s="20"/>
      <c r="L266" s="20"/>
      <c r="M266" s="20"/>
      <c r="N266" s="20"/>
      <c r="O266" s="20"/>
      <c r="P266" s="20"/>
      <c r="Q266" s="20"/>
      <c r="R266" s="20"/>
      <c r="S266" s="20"/>
      <c r="T266" s="20"/>
      <c r="U266" s="20"/>
      <c r="V266" s="20"/>
      <c r="W266" s="20"/>
      <c r="X266" s="20"/>
      <c r="Y266" s="20"/>
      <c r="Z266" s="20"/>
      <c r="AA266" s="20"/>
      <c r="AB266" s="20"/>
      <c r="AC266" s="20"/>
      <c r="AD266" s="20"/>
      <c r="AE266" s="20"/>
      <c r="AF266" s="20"/>
      <c r="AG266" s="20"/>
      <c r="AH266" s="20"/>
      <c r="AI266" s="20"/>
      <c r="AJ266" s="20"/>
      <c r="AK266" s="20"/>
      <c r="AL266" s="20"/>
      <c r="AM266" s="20"/>
      <c r="AN266" s="20"/>
      <c r="AO266" s="20"/>
      <c r="AP266" s="20"/>
      <c r="AQ266" s="20"/>
      <c r="AR266" s="20"/>
      <c r="AS266" s="20"/>
      <c r="AT266" s="615"/>
      <c r="AU266" s="141"/>
      <c r="AV266" s="141"/>
      <c r="AW266" s="576"/>
      <c r="AX266" s="636"/>
      <c r="AY266" s="174"/>
      <c r="AZ266" s="174"/>
      <c r="BA266" s="574"/>
      <c r="BB266" s="636"/>
      <c r="BC266" s="174"/>
      <c r="BD266" s="174"/>
      <c r="BE266" s="574"/>
      <c r="BF266" s="636"/>
      <c r="BG266" s="174"/>
      <c r="BH266" s="174"/>
      <c r="BI266" s="574"/>
      <c r="BJ266" s="636"/>
      <c r="BK266" s="174"/>
      <c r="BL266" s="174"/>
      <c r="BM266" s="574"/>
      <c r="BN266" s="728"/>
      <c r="BO266" s="174"/>
      <c r="BP266" s="174"/>
      <c r="BQ266" s="574"/>
      <c r="BR266" s="830"/>
      <c r="BS266" s="769"/>
      <c r="BT266" s="1676"/>
      <c r="BU266" s="1677"/>
      <c r="BV266" s="1678"/>
      <c r="BW266" s="1676"/>
      <c r="BX266" s="1676"/>
      <c r="BY266" s="1677"/>
      <c r="BZ266" s="1676"/>
      <c r="CA266" s="1676"/>
      <c r="CB266" s="1676"/>
      <c r="CC266" s="1677"/>
      <c r="CD266" s="1676"/>
      <c r="CE266" s="1676"/>
      <c r="CF266" s="1676"/>
      <c r="CG266" s="1677"/>
      <c r="CH266" s="174"/>
      <c r="CI266" s="174"/>
      <c r="CJ266" s="174"/>
      <c r="CK266" s="174"/>
      <c r="CL266" s="174"/>
      <c r="CM266" s="174"/>
      <c r="CN266" s="174"/>
      <c r="CO266" s="174"/>
      <c r="CP266" s="174"/>
      <c r="CQ266" s="174"/>
      <c r="CR266" s="174"/>
      <c r="CS266" s="174"/>
      <c r="CT266" s="174"/>
      <c r="CU266" s="174"/>
      <c r="CV266" s="174"/>
      <c r="CW266" s="174"/>
      <c r="CX266" s="174"/>
      <c r="CY266" s="174"/>
      <c r="CZ266" s="174"/>
      <c r="DA266" s="174"/>
      <c r="DB266" s="174"/>
      <c r="DC266" s="174"/>
      <c r="DD266" s="174"/>
      <c r="DE266" s="174"/>
      <c r="DF266" s="174"/>
      <c r="DG266" s="174"/>
      <c r="DH266" s="174"/>
      <c r="DI266" s="574"/>
      <c r="DJ266" s="1139"/>
      <c r="DK266" s="141"/>
      <c r="DL266" s="141"/>
      <c r="DM266" s="141"/>
      <c r="DN266" s="141"/>
      <c r="DO266" s="141"/>
      <c r="DP266" s="141"/>
      <c r="DQ266" s="615"/>
      <c r="DR266" s="141"/>
      <c r="DS266" s="141"/>
      <c r="DT266" s="141"/>
      <c r="DU266" s="141"/>
      <c r="DV266" s="141"/>
      <c r="DW266" s="141"/>
      <c r="DX266" s="141"/>
      <c r="DY266" s="141"/>
      <c r="DZ266" s="141"/>
      <c r="EA266" s="141"/>
      <c r="EB266" s="141"/>
      <c r="EC266" s="174"/>
      <c r="ED266" s="174"/>
      <c r="EE266" s="174"/>
      <c r="EF266" s="174"/>
      <c r="EG266" s="174"/>
      <c r="EH266" s="174"/>
      <c r="EI266" s="174"/>
      <c r="EJ266" s="574"/>
      <c r="EK266" s="99"/>
      <c r="EL266" s="99"/>
      <c r="EM266" s="99"/>
      <c r="EN266" s="99"/>
      <c r="EO266" s="99"/>
      <c r="EP266" s="99"/>
      <c r="EQ266" s="99"/>
      <c r="ER266" s="99"/>
      <c r="ES266" s="99"/>
      <c r="ET266" s="99"/>
      <c r="EU266" s="99"/>
      <c r="EV266" s="99"/>
      <c r="EW266" s="99"/>
      <c r="EX266" s="99"/>
      <c r="EY266" s="99"/>
      <c r="EZ266" s="99"/>
      <c r="FA266" s="99"/>
      <c r="FB266" s="99"/>
      <c r="FC266" s="99"/>
      <c r="FD266" s="99"/>
      <c r="FE266" s="99"/>
      <c r="FF266" s="99"/>
      <c r="FG266" s="99"/>
      <c r="FH266" s="99"/>
      <c r="FI266" s="99"/>
      <c r="FJ266" s="99"/>
      <c r="FK266" s="99"/>
      <c r="FL266" s="99"/>
      <c r="FM266" s="99"/>
      <c r="FN266" s="99"/>
      <c r="FO266" s="99"/>
      <c r="FP266" s="99"/>
      <c r="FQ266" s="99"/>
      <c r="FR266" s="99"/>
      <c r="FS266" s="99"/>
      <c r="FT266" s="99"/>
      <c r="FU266" s="99"/>
      <c r="FV266" s="99"/>
      <c r="FW266" s="99"/>
      <c r="FX266" s="99"/>
      <c r="FY266" s="99"/>
      <c r="FZ266" s="99"/>
      <c r="GA266" s="99"/>
      <c r="GB266" s="99"/>
      <c r="GC266" s="99"/>
      <c r="GD266" s="99"/>
      <c r="GE266" s="99"/>
      <c r="GF266" s="99"/>
      <c r="GG266" s="99"/>
      <c r="GH266" s="99"/>
      <c r="GI266" s="99"/>
      <c r="GJ266" s="99"/>
      <c r="GK266" s="99"/>
      <c r="GL266" s="99"/>
      <c r="GM266" s="99"/>
      <c r="GN266" s="99"/>
      <c r="GO266" s="99"/>
      <c r="GP266" s="99"/>
      <c r="GQ266" s="99"/>
      <c r="GR266" s="99"/>
      <c r="GS266" s="99"/>
      <c r="GT266" s="99"/>
      <c r="GU266" s="99"/>
      <c r="GV266" s="99"/>
      <c r="GW266" s="99"/>
      <c r="GX266" s="99"/>
      <c r="GY266" s="99"/>
      <c r="GZ266" s="99"/>
      <c r="HA266" s="99"/>
      <c r="HB266" s="99"/>
      <c r="HC266" s="99"/>
      <c r="HD266" s="99"/>
      <c r="HE266" s="99"/>
      <c r="HF266" s="99"/>
      <c r="HG266" s="99"/>
      <c r="HH266" s="99"/>
      <c r="HI266" s="99"/>
      <c r="HJ266" s="99"/>
      <c r="HK266" s="99"/>
      <c r="HL266" s="99"/>
      <c r="HM266" s="99"/>
      <c r="HN266" s="99"/>
      <c r="HO266" s="99"/>
      <c r="HP266" s="99"/>
      <c r="HQ266" s="99"/>
      <c r="HR266" s="99"/>
      <c r="HS266" s="99"/>
      <c r="HT266" s="99"/>
      <c r="HU266" s="99"/>
      <c r="HV266" s="99"/>
      <c r="HW266" s="99"/>
    </row>
    <row r="267" spans="1:231" s="5" customFormat="1" ht="13.5" customHeight="1">
      <c r="A267" s="7"/>
      <c r="B267"/>
      <c r="C267"/>
      <c r="D267"/>
      <c r="E267"/>
      <c r="F267"/>
      <c r="G267"/>
      <c r="H267" s="7"/>
      <c r="I267" s="1891" t="s">
        <v>615</v>
      </c>
      <c r="J267" s="20"/>
      <c r="K267" s="20"/>
      <c r="L267" s="20"/>
      <c r="M267" s="20"/>
      <c r="N267" s="20"/>
      <c r="O267" s="20"/>
      <c r="P267" s="20"/>
      <c r="Q267" s="20"/>
      <c r="R267" s="20"/>
      <c r="S267" s="20"/>
      <c r="T267" s="20"/>
      <c r="U267" s="20"/>
      <c r="V267" s="20"/>
      <c r="W267" s="20"/>
      <c r="X267" s="20"/>
      <c r="Y267" s="20"/>
      <c r="Z267" s="20"/>
      <c r="AA267" s="20"/>
      <c r="AB267" s="20"/>
      <c r="AC267" s="20"/>
      <c r="AD267" s="20"/>
      <c r="AE267" s="20"/>
      <c r="AF267" s="20"/>
      <c r="AG267" s="20"/>
      <c r="AH267" s="20"/>
      <c r="AI267" s="20"/>
      <c r="AJ267" s="20"/>
      <c r="AK267" s="20"/>
      <c r="AL267" s="20"/>
      <c r="AM267" s="20"/>
      <c r="AN267" s="20"/>
      <c r="AO267" s="20"/>
      <c r="AP267" s="20"/>
      <c r="AQ267" s="20"/>
      <c r="AR267" s="20"/>
      <c r="AS267" s="20"/>
      <c r="AT267" s="615"/>
      <c r="AU267" s="141"/>
      <c r="AV267" s="141"/>
      <c r="AW267" s="576"/>
      <c r="AX267" s="636"/>
      <c r="AY267" s="174"/>
      <c r="AZ267" s="174"/>
      <c r="BA267" s="574"/>
      <c r="BB267" s="636"/>
      <c r="BC267" s="174"/>
      <c r="BD267" s="174"/>
      <c r="BE267" s="574"/>
      <c r="BF267" s="636"/>
      <c r="BG267" s="174"/>
      <c r="BH267" s="174"/>
      <c r="BI267" s="574"/>
      <c r="BJ267" s="636"/>
      <c r="BK267" s="174"/>
      <c r="BL267" s="174"/>
      <c r="BM267" s="574"/>
      <c r="BN267" s="728"/>
      <c r="BO267" s="174"/>
      <c r="BP267" s="174"/>
      <c r="BQ267" s="574"/>
      <c r="BR267" s="1897">
        <f t="shared" ref="BR267:CG267" si="515">BR252-BR261</f>
        <v>1.9906667906582385</v>
      </c>
      <c r="BS267" s="1898">
        <f t="shared" si="515"/>
        <v>0.60218641114986227</v>
      </c>
      <c r="BT267" s="1898">
        <f t="shared" si="515"/>
        <v>1.416957336189121</v>
      </c>
      <c r="BU267" s="1898">
        <f t="shared" si="515"/>
        <v>3.6412235610945061</v>
      </c>
      <c r="BV267" s="1897">
        <f t="shared" si="515"/>
        <v>7.1302696110745174</v>
      </c>
      <c r="BW267" s="1898">
        <f t="shared" si="515"/>
        <v>10.826097560975608</v>
      </c>
      <c r="BX267" s="1898">
        <f t="shared" si="515"/>
        <v>9.1153969610636274</v>
      </c>
      <c r="BY267" s="1898">
        <f t="shared" si="515"/>
        <v>10.684586856851769</v>
      </c>
      <c r="BZ267" s="1897">
        <f t="shared" si="515"/>
        <v>12.45770270270272</v>
      </c>
      <c r="CA267" s="1898">
        <f t="shared" si="515"/>
        <v>12.894000000000027</v>
      </c>
      <c r="CB267" s="1898">
        <f t="shared" si="515"/>
        <v>14.037259259259255</v>
      </c>
      <c r="CC267" s="1899">
        <f t="shared" si="515"/>
        <v>18.717846153846128</v>
      </c>
      <c r="CD267" s="1898">
        <f t="shared" si="515"/>
        <v>18.043968378378402</v>
      </c>
      <c r="CE267" s="1898">
        <f t="shared" si="515"/>
        <v>22.250700000000037</v>
      </c>
      <c r="CF267" s="1898">
        <f t="shared" si="515"/>
        <v>23.989837037037031</v>
      </c>
      <c r="CG267" s="1899">
        <f t="shared" si="515"/>
        <v>26.931686153846123</v>
      </c>
      <c r="CH267" s="174"/>
      <c r="CI267" s="174"/>
      <c r="CJ267" s="174"/>
      <c r="CK267" s="174"/>
      <c r="CL267" s="174"/>
      <c r="CM267" s="174"/>
      <c r="CN267" s="174"/>
      <c r="CO267" s="174"/>
      <c r="CP267" s="174"/>
      <c r="CQ267" s="174"/>
      <c r="CR267" s="174"/>
      <c r="CS267" s="174"/>
      <c r="CT267" s="174"/>
      <c r="CU267" s="174"/>
      <c r="CV267" s="174"/>
      <c r="CW267" s="174"/>
      <c r="CX267" s="174"/>
      <c r="CY267" s="174"/>
      <c r="CZ267" s="174"/>
      <c r="DA267" s="174"/>
      <c r="DB267" s="174"/>
      <c r="DC267" s="174"/>
      <c r="DD267" s="174"/>
      <c r="DE267" s="174"/>
      <c r="DF267" s="174"/>
      <c r="DG267" s="174"/>
      <c r="DH267" s="174"/>
      <c r="DI267" s="574"/>
      <c r="DJ267" s="1264"/>
      <c r="DK267" s="141"/>
      <c r="DL267" s="141"/>
      <c r="DM267" s="141"/>
      <c r="DN267" s="141"/>
      <c r="DO267" s="141"/>
      <c r="DP267" s="141"/>
      <c r="DQ267" s="615"/>
      <c r="DR267" s="141"/>
      <c r="DS267" s="141"/>
      <c r="DT267" s="141"/>
      <c r="DU267" s="141"/>
      <c r="DV267" s="141"/>
      <c r="DW267" s="141"/>
      <c r="DX267" s="141"/>
      <c r="DY267" s="1898">
        <f>DY252-DY261</f>
        <v>-53.100000000000009</v>
      </c>
      <c r="DZ267" s="1898">
        <f>DZ252-DZ261</f>
        <v>7.6510340990917314</v>
      </c>
      <c r="EA267" s="800">
        <f>SUM(BV267:BY267)</f>
        <v>37.756350989965526</v>
      </c>
      <c r="EB267" s="800">
        <f>SUM(BZ267:CC267)</f>
        <v>58.106808115808121</v>
      </c>
      <c r="EC267" s="753">
        <f>SUM(CD267:CG267)</f>
        <v>91.216191569261582</v>
      </c>
      <c r="ED267" s="1898">
        <f>ED252-ED261</f>
        <v>116.99674015172869</v>
      </c>
      <c r="EE267" s="1898">
        <f t="shared" ref="EE267:EJ267" si="516">EE252-EE261</f>
        <v>145.95976979752254</v>
      </c>
      <c r="EF267" s="1898">
        <f t="shared" si="516"/>
        <v>176.19009040177593</v>
      </c>
      <c r="EG267" s="1898">
        <f t="shared" si="516"/>
        <v>206.14696162860747</v>
      </c>
      <c r="EH267" s="1898">
        <f t="shared" si="516"/>
        <v>234.45863249378075</v>
      </c>
      <c r="EI267" s="1898">
        <f t="shared" si="516"/>
        <v>262.88758274037997</v>
      </c>
      <c r="EJ267" s="1899">
        <f t="shared" si="516"/>
        <v>290.80800456963823</v>
      </c>
      <c r="EK267" s="215"/>
      <c r="EL267" s="215"/>
      <c r="EM267" s="215"/>
      <c r="EN267" s="215"/>
      <c r="EO267" s="215"/>
      <c r="EP267" s="215"/>
      <c r="EQ267" s="215"/>
      <c r="ER267" s="215"/>
      <c r="ES267" s="215"/>
      <c r="ET267" s="215"/>
      <c r="EU267" s="215"/>
      <c r="EV267" s="215"/>
      <c r="EW267" s="215"/>
      <c r="EX267" s="215"/>
      <c r="EY267" s="215"/>
      <c r="EZ267" s="215"/>
      <c r="FA267" s="215"/>
      <c r="FB267" s="215"/>
      <c r="FC267" s="215"/>
      <c r="FD267" s="215"/>
      <c r="FE267" s="215"/>
      <c r="FF267" s="215"/>
      <c r="FG267" s="215"/>
      <c r="FH267" s="215"/>
      <c r="FI267" s="215"/>
      <c r="FJ267" s="215"/>
      <c r="FK267" s="215"/>
      <c r="FL267" s="215"/>
      <c r="FM267" s="215"/>
      <c r="FN267" s="215"/>
      <c r="FO267" s="215"/>
      <c r="FP267" s="215"/>
      <c r="FQ267" s="215"/>
      <c r="FR267" s="215"/>
      <c r="FS267" s="215"/>
      <c r="FT267" s="215"/>
      <c r="FU267" s="215"/>
      <c r="FV267" s="215"/>
      <c r="FW267" s="215"/>
      <c r="FX267" s="215"/>
      <c r="FY267" s="215"/>
      <c r="FZ267" s="215"/>
      <c r="GA267" s="215"/>
      <c r="GB267" s="215"/>
      <c r="GC267" s="215"/>
      <c r="GD267" s="215"/>
      <c r="GE267" s="215"/>
      <c r="GF267" s="215"/>
      <c r="GG267" s="215"/>
      <c r="GH267" s="215"/>
      <c r="GI267" s="215"/>
      <c r="GJ267" s="215"/>
      <c r="GK267" s="215"/>
      <c r="GL267" s="215"/>
      <c r="GM267" s="215"/>
      <c r="GN267" s="215"/>
      <c r="GO267" s="215"/>
      <c r="GP267" s="215"/>
      <c r="GQ267" s="215"/>
      <c r="GR267" s="215"/>
      <c r="GS267" s="215"/>
      <c r="GT267" s="215"/>
      <c r="GU267" s="215"/>
      <c r="GV267" s="215"/>
      <c r="GW267" s="215"/>
      <c r="GX267" s="215"/>
      <c r="GY267" s="215"/>
      <c r="GZ267" s="215"/>
      <c r="HA267" s="215"/>
      <c r="HB267" s="215"/>
      <c r="HC267" s="215"/>
      <c r="HD267" s="215"/>
      <c r="HE267" s="215"/>
      <c r="HF267" s="215"/>
      <c r="HG267" s="215"/>
      <c r="HH267" s="215"/>
      <c r="HI267" s="215"/>
      <c r="HJ267" s="215"/>
      <c r="HK267" s="215"/>
      <c r="HL267" s="215"/>
      <c r="HM267" s="215"/>
      <c r="HN267" s="215"/>
      <c r="HO267" s="215"/>
      <c r="HP267" s="215"/>
      <c r="HQ267" s="215"/>
      <c r="HR267" s="215"/>
      <c r="HS267" s="215"/>
      <c r="HT267" s="215"/>
      <c r="HU267" s="215"/>
      <c r="HV267" s="215"/>
      <c r="HW267" s="215"/>
    </row>
    <row r="268" spans="1:231" ht="13.5" customHeight="1">
      <c r="A268" s="4"/>
      <c r="H268" s="4"/>
      <c r="I268" s="1896" t="s">
        <v>484</v>
      </c>
      <c r="J268" s="20"/>
      <c r="K268" s="20"/>
      <c r="L268" s="20"/>
      <c r="M268" s="20"/>
      <c r="N268" s="20"/>
      <c r="O268" s="20"/>
      <c r="P268" s="20"/>
      <c r="Q268" s="20"/>
      <c r="R268" s="20"/>
      <c r="S268" s="20"/>
      <c r="T268" s="20"/>
      <c r="U268" s="20"/>
      <c r="V268" s="20"/>
      <c r="W268" s="20"/>
      <c r="X268" s="20"/>
      <c r="Y268" s="20"/>
      <c r="Z268" s="20"/>
      <c r="AA268" s="20"/>
      <c r="AB268" s="20"/>
      <c r="AC268" s="20"/>
      <c r="AD268" s="20"/>
      <c r="AE268" s="20"/>
      <c r="AF268" s="20"/>
      <c r="AG268" s="20"/>
      <c r="AH268" s="20"/>
      <c r="AI268" s="20"/>
      <c r="AJ268" s="20"/>
      <c r="AK268" s="20"/>
      <c r="AL268" s="20"/>
      <c r="AM268" s="20"/>
      <c r="AN268" s="20"/>
      <c r="AO268" s="20"/>
      <c r="AP268" s="20"/>
      <c r="AQ268" s="20"/>
      <c r="AR268" s="20"/>
      <c r="AS268" s="20"/>
      <c r="AT268" s="615"/>
      <c r="AU268" s="141"/>
      <c r="AV268" s="141"/>
      <c r="AW268" s="576"/>
      <c r="AX268" s="636"/>
      <c r="AY268" s="174"/>
      <c r="AZ268" s="174"/>
      <c r="BA268" s="574"/>
      <c r="BB268" s="636"/>
      <c r="BC268" s="174"/>
      <c r="BD268" s="174"/>
      <c r="BE268" s="574"/>
      <c r="BF268" s="636"/>
      <c r="BG268" s="174"/>
      <c r="BH268" s="174"/>
      <c r="BI268" s="574"/>
      <c r="BJ268" s="636"/>
      <c r="BK268" s="174"/>
      <c r="BL268" s="174"/>
      <c r="BM268" s="574"/>
      <c r="BN268" s="728"/>
      <c r="BO268" s="174"/>
      <c r="BP268" s="174"/>
      <c r="BQ268" s="574"/>
      <c r="BR268" s="99"/>
      <c r="BS268" s="99"/>
      <c r="BT268" s="99"/>
      <c r="BU268" s="534"/>
      <c r="BV268" s="719">
        <f t="shared" ref="BV268" si="517">BV267/BR267-1</f>
        <v>2.5818498829313397</v>
      </c>
      <c r="BW268" s="719">
        <f t="shared" ref="BW268" si="518">BW267/BS267-1</f>
        <v>16.977983827804088</v>
      </c>
      <c r="BX268" s="719">
        <f t="shared" ref="BX268" si="519">BX267/BT267-1</f>
        <v>5.4330779256765123</v>
      </c>
      <c r="BY268" s="1039">
        <f t="shared" ref="BY268" si="520">BY267/BU267-1</f>
        <v>1.9343397013612966</v>
      </c>
      <c r="BZ268" s="719">
        <f t="shared" ref="BZ268" si="521">BZ267/BV267-1</f>
        <v>0.74715731412929975</v>
      </c>
      <c r="CA268" s="719">
        <f t="shared" ref="CA268" si="522">CA267/BW267-1</f>
        <v>0.19101088156442469</v>
      </c>
      <c r="CB268" s="719">
        <f t="shared" ref="CB268" si="523">CB267/BX267-1</f>
        <v>0.53995040690156859</v>
      </c>
      <c r="CC268" s="1039">
        <f t="shared" ref="CC268" si="524">CC267/BY267-1</f>
        <v>0.75185492940635523</v>
      </c>
      <c r="CD268" s="719">
        <f t="shared" ref="CD268" si="525">CD267/BZ267-1</f>
        <v>0.44841860566023395</v>
      </c>
      <c r="CE268" s="719">
        <f t="shared" ref="CE268" si="526">CE267/CA267-1</f>
        <v>0.72566309911586724</v>
      </c>
      <c r="CF268" s="719">
        <f t="shared" ref="CF268" si="527">CF267/CB267-1</f>
        <v>0.70901146683693672</v>
      </c>
      <c r="CG268" s="1039">
        <f t="shared" ref="CG268" si="528">CG267/CC267-1</f>
        <v>0.43882399355612933</v>
      </c>
      <c r="CH268" s="1671"/>
      <c r="CI268" s="1671"/>
      <c r="CJ268" s="1671"/>
      <c r="CK268" s="1671"/>
      <c r="CL268" s="1671"/>
      <c r="CM268" s="1671"/>
      <c r="CN268" s="1671"/>
      <c r="CO268" s="1671"/>
      <c r="CP268" s="1671"/>
      <c r="CQ268" s="1671"/>
      <c r="CR268" s="1671"/>
      <c r="CS268" s="1671"/>
      <c r="CT268" s="1671"/>
      <c r="CU268" s="1671"/>
      <c r="CV268" s="1671"/>
      <c r="CW268" s="1671"/>
      <c r="CX268" s="1671"/>
      <c r="CY268" s="1671"/>
      <c r="CZ268" s="1671"/>
      <c r="DA268" s="1671"/>
      <c r="DB268" s="1671"/>
      <c r="DC268" s="1671"/>
      <c r="DD268" s="1671"/>
      <c r="DE268" s="1671"/>
      <c r="DF268" s="1671"/>
      <c r="DG268" s="1671"/>
      <c r="DH268" s="1671"/>
      <c r="DI268" s="1672"/>
      <c r="DJ268" s="1673"/>
      <c r="DK268" s="3"/>
      <c r="DL268" s="3"/>
      <c r="DM268" s="3"/>
      <c r="DN268" s="3"/>
      <c r="DO268" s="3"/>
      <c r="DP268" s="3"/>
      <c r="DQ268" s="1674"/>
      <c r="DR268" s="3"/>
      <c r="DS268" s="3"/>
      <c r="DT268" s="3"/>
      <c r="DU268" s="3"/>
      <c r="DV268" s="3"/>
      <c r="DW268" s="3"/>
      <c r="DX268" s="3"/>
      <c r="DY268" s="3"/>
      <c r="DZ268" s="1581">
        <f>DZ267/DY267-1</f>
        <v>-1.1440872711693357</v>
      </c>
      <c r="EA268" s="1581">
        <f>EA267/DZ267-1</f>
        <v>3.934803648888149</v>
      </c>
      <c r="EB268" s="1581">
        <f>EB267/EA267-1</f>
        <v>0.5389942775786547</v>
      </c>
      <c r="EC268" s="1581">
        <f>EC267/EB267-1</f>
        <v>0.56980213725499684</v>
      </c>
      <c r="ED268" s="1936">
        <f>ED267/EC267-1</f>
        <v>0.28263127564245671</v>
      </c>
      <c r="EE268" s="1936">
        <f t="shared" ref="EE268:EJ268" si="529">EE267/ED267-1</f>
        <v>0.24755415927172653</v>
      </c>
      <c r="EF268" s="1936">
        <f t="shared" si="529"/>
        <v>0.20711406058114035</v>
      </c>
      <c r="EG268" s="1936">
        <f t="shared" si="529"/>
        <v>0.17002585763205658</v>
      </c>
      <c r="EH268" s="1936">
        <f t="shared" si="529"/>
        <v>0.13733731820010675</v>
      </c>
      <c r="EI268" s="1936">
        <f t="shared" si="529"/>
        <v>0.12125358722866952</v>
      </c>
      <c r="EJ268" s="1039">
        <f t="shared" si="529"/>
        <v>0.10620669693947327</v>
      </c>
      <c r="EK268" s="99"/>
      <c r="EL268" s="99"/>
      <c r="EM268" s="99"/>
      <c r="EN268" s="99"/>
      <c r="EO268" s="99"/>
      <c r="EP268" s="99"/>
      <c r="EQ268" s="99"/>
      <c r="ER268" s="99"/>
      <c r="ES268" s="99"/>
      <c r="ET268" s="99"/>
      <c r="EU268" s="99"/>
      <c r="EV268" s="99"/>
      <c r="EW268" s="99"/>
      <c r="EX268" s="99"/>
      <c r="EY268" s="99"/>
      <c r="EZ268" s="99"/>
      <c r="FA268" s="99"/>
      <c r="FB268" s="99"/>
      <c r="FC268" s="99"/>
      <c r="FD268" s="99"/>
      <c r="FE268" s="99"/>
      <c r="FF268" s="99"/>
      <c r="FG268" s="99"/>
      <c r="FH268" s="99"/>
      <c r="FI268" s="99"/>
      <c r="FJ268" s="99"/>
      <c r="FK268" s="99"/>
      <c r="FL268" s="99"/>
      <c r="FM268" s="99"/>
      <c r="FN268" s="99"/>
      <c r="FO268" s="99"/>
      <c r="FP268" s="99"/>
      <c r="FQ268" s="99"/>
      <c r="FR268" s="99"/>
      <c r="FS268" s="99"/>
      <c r="FT268" s="99"/>
      <c r="FU268" s="99"/>
      <c r="FV268" s="99"/>
      <c r="FW268" s="99"/>
      <c r="FX268" s="99"/>
      <c r="FY268" s="99"/>
      <c r="FZ268" s="99"/>
      <c r="GA268" s="99"/>
      <c r="GB268" s="99"/>
      <c r="GC268" s="99"/>
      <c r="GD268" s="99"/>
      <c r="GE268" s="99"/>
      <c r="GF268" s="99"/>
      <c r="GG268" s="99"/>
      <c r="GH268" s="99"/>
      <c r="GI268" s="99"/>
      <c r="GJ268" s="99"/>
      <c r="GK268" s="99"/>
      <c r="GL268" s="99"/>
      <c r="GM268" s="99"/>
      <c r="GN268" s="99"/>
      <c r="GO268" s="99"/>
      <c r="GP268" s="99"/>
      <c r="GQ268" s="99"/>
      <c r="GR268" s="99"/>
      <c r="GS268" s="99"/>
      <c r="GT268" s="99"/>
      <c r="GU268" s="99"/>
      <c r="GV268" s="99"/>
      <c r="GW268" s="99"/>
      <c r="GX268" s="99"/>
      <c r="GY268" s="99"/>
      <c r="GZ268" s="99"/>
      <c r="HA268" s="99"/>
      <c r="HB268" s="99"/>
      <c r="HC268" s="99"/>
      <c r="HD268" s="99"/>
      <c r="HE268" s="99"/>
      <c r="HF268" s="99"/>
      <c r="HG268" s="99"/>
      <c r="HH268" s="99"/>
      <c r="HI268" s="99"/>
      <c r="HJ268" s="99"/>
      <c r="HK268" s="99"/>
      <c r="HL268" s="99"/>
      <c r="HM268" s="99"/>
      <c r="HN268" s="99"/>
      <c r="HO268" s="99"/>
      <c r="HP268" s="99"/>
      <c r="HQ268" s="99"/>
      <c r="HR268" s="99"/>
      <c r="HS268" s="99"/>
      <c r="HT268" s="99"/>
      <c r="HU268" s="99"/>
      <c r="HV268" s="99"/>
      <c r="HW268" s="99"/>
    </row>
    <row r="269" spans="1:231" ht="13.5" customHeight="1">
      <c r="A269" s="4"/>
      <c r="H269" s="4"/>
      <c r="I269" s="1896" t="s">
        <v>485</v>
      </c>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615"/>
      <c r="AU269" s="141"/>
      <c r="AV269" s="141"/>
      <c r="AW269" s="576"/>
      <c r="AX269" s="636"/>
      <c r="AY269" s="174"/>
      <c r="AZ269" s="174"/>
      <c r="BA269" s="574"/>
      <c r="BB269" s="636"/>
      <c r="BC269" s="174"/>
      <c r="BD269" s="174"/>
      <c r="BE269" s="574"/>
      <c r="BF269" s="636"/>
      <c r="BG269" s="174"/>
      <c r="BH269" s="174"/>
      <c r="BI269" s="574"/>
      <c r="BJ269" s="636"/>
      <c r="BK269" s="174"/>
      <c r="BL269" s="174"/>
      <c r="BM269" s="574"/>
      <c r="BN269" s="728"/>
      <c r="BO269" s="174"/>
      <c r="BP269" s="174"/>
      <c r="BQ269" s="574"/>
      <c r="BR269" s="1745"/>
      <c r="BS269" s="1208"/>
      <c r="BT269" s="1208"/>
      <c r="BU269" s="1208"/>
      <c r="BV269" s="1675">
        <f>BV267-BR267</f>
        <v>5.1396028204162789</v>
      </c>
      <c r="BW269" s="1676">
        <f t="shared" ref="BW269" si="530">BW267-BS267</f>
        <v>10.223911149825746</v>
      </c>
      <c r="BX269" s="1676">
        <f t="shared" ref="BX269" si="531">BX267-BT267</f>
        <v>7.6984396248745064</v>
      </c>
      <c r="BY269" s="1677">
        <f t="shared" ref="BY269" si="532">BY267-BU267</f>
        <v>7.0433632957572634</v>
      </c>
      <c r="BZ269" s="1676">
        <f t="shared" ref="BZ269" si="533">BZ267-BV267</f>
        <v>5.3274330916282029</v>
      </c>
      <c r="CA269" s="1676">
        <f t="shared" ref="CA269" si="534">CA267-BW267</f>
        <v>2.0679024390244187</v>
      </c>
      <c r="CB269" s="1676">
        <f t="shared" ref="CB269" si="535">CB267-BX267</f>
        <v>4.9218622981956273</v>
      </c>
      <c r="CC269" s="1677">
        <f t="shared" ref="CC269" si="536">CC267-BY267</f>
        <v>8.033259296994359</v>
      </c>
      <c r="CD269" s="1746">
        <f t="shared" ref="CD269" si="537">CD267-BZ267</f>
        <v>5.5862656756756817</v>
      </c>
      <c r="CE269" s="1746">
        <f t="shared" ref="CE269" si="538">CE267-CA267</f>
        <v>9.3567000000000107</v>
      </c>
      <c r="CF269" s="1746">
        <f t="shared" ref="CF269" si="539">CF267-CB267</f>
        <v>9.9525777777777762</v>
      </c>
      <c r="CG269" s="1662">
        <f t="shared" ref="CG269" si="540">CG267-CC267</f>
        <v>8.213839999999994</v>
      </c>
      <c r="CH269" s="1671"/>
      <c r="CI269" s="1671"/>
      <c r="CJ269" s="1671"/>
      <c r="CK269" s="1671"/>
      <c r="CL269" s="1671"/>
      <c r="CM269" s="1671"/>
      <c r="CN269" s="1671"/>
      <c r="CO269" s="1671"/>
      <c r="CP269" s="1671"/>
      <c r="CQ269" s="1671"/>
      <c r="CR269" s="1671"/>
      <c r="CS269" s="1671"/>
      <c r="CT269" s="1671"/>
      <c r="CU269" s="1671"/>
      <c r="CV269" s="1671"/>
      <c r="CW269" s="1671"/>
      <c r="CX269" s="1671"/>
      <c r="CY269" s="1671"/>
      <c r="CZ269" s="1671"/>
      <c r="DA269" s="1671"/>
      <c r="DB269" s="1671"/>
      <c r="DC269" s="1671"/>
      <c r="DD269" s="1671"/>
      <c r="DE269" s="1671"/>
      <c r="DF269" s="1671"/>
      <c r="DG269" s="1671"/>
      <c r="DH269" s="1671"/>
      <c r="DI269" s="1672"/>
      <c r="DJ269" s="1673"/>
      <c r="DK269" s="3"/>
      <c r="DL269" s="3"/>
      <c r="DM269" s="3"/>
      <c r="DN269" s="3"/>
      <c r="DO269" s="3"/>
      <c r="DP269" s="3"/>
      <c r="DQ269" s="1674"/>
      <c r="DR269" s="3"/>
      <c r="DS269" s="3"/>
      <c r="DT269" s="3"/>
      <c r="DU269" s="3"/>
      <c r="DV269" s="3"/>
      <c r="DW269" s="3"/>
      <c r="DX269" s="3"/>
      <c r="DY269" s="3"/>
      <c r="DZ269" s="1676">
        <f>DZ267-DY267</f>
        <v>60.75103409909174</v>
      </c>
      <c r="EA269" s="1676">
        <f t="shared" ref="EA269" si="541">EA267-DZ267</f>
        <v>30.105316890873794</v>
      </c>
      <c r="EB269" s="1676">
        <f t="shared" ref="EB269" si="542">EB267-EA267</f>
        <v>20.350457125842595</v>
      </c>
      <c r="EC269" s="1676">
        <f t="shared" ref="EC269" si="543">EC267-EB267</f>
        <v>33.109383453453461</v>
      </c>
      <c r="ED269" s="1676">
        <f t="shared" ref="ED269" si="544">ED267-EC267</f>
        <v>25.780548582467105</v>
      </c>
      <c r="EE269" s="1676">
        <f t="shared" ref="EE269" si="545">EE267-ED267</f>
        <v>28.963029645793853</v>
      </c>
      <c r="EF269" s="1676">
        <f t="shared" ref="EF269" si="546">EF267-EE267</f>
        <v>30.230320604253393</v>
      </c>
      <c r="EG269" s="1676">
        <f t="shared" ref="EG269" si="547">EG267-EF267</f>
        <v>29.956871226831538</v>
      </c>
      <c r="EH269" s="1676">
        <f t="shared" ref="EH269" si="548">EH267-EG267</f>
        <v>28.311670865173284</v>
      </c>
      <c r="EI269" s="1676">
        <f t="shared" ref="EI269" si="549">EI267-EH267</f>
        <v>28.428950246599214</v>
      </c>
      <c r="EJ269" s="1677">
        <f t="shared" ref="EJ269" si="550">EJ267-EI267</f>
        <v>27.92042182925826</v>
      </c>
      <c r="EK269" s="99"/>
      <c r="EL269" s="99"/>
      <c r="EM269" s="99"/>
      <c r="EN269" s="99"/>
      <c r="EO269" s="99"/>
      <c r="EP269" s="99"/>
      <c r="EQ269" s="99"/>
      <c r="ER269" s="99"/>
      <c r="ES269" s="99"/>
      <c r="ET269" s="99"/>
      <c r="EU269" s="99"/>
      <c r="EV269" s="99"/>
      <c r="EW269" s="99"/>
      <c r="EX269" s="99"/>
      <c r="EY269" s="99"/>
      <c r="EZ269" s="99"/>
      <c r="FA269" s="99"/>
      <c r="FB269" s="99"/>
      <c r="FC269" s="99"/>
      <c r="FD269" s="99"/>
      <c r="FE269" s="99"/>
      <c r="FF269" s="99"/>
      <c r="FG269" s="99"/>
      <c r="FH269" s="99"/>
      <c r="FI269" s="99"/>
      <c r="FJ269" s="99"/>
      <c r="FK269" s="99"/>
      <c r="FL269" s="99"/>
      <c r="FM269" s="99"/>
      <c r="FN269" s="99"/>
      <c r="FO269" s="99"/>
      <c r="FP269" s="99"/>
      <c r="FQ269" s="99"/>
      <c r="FR269" s="99"/>
      <c r="FS269" s="99"/>
      <c r="FT269" s="99"/>
      <c r="FU269" s="99"/>
      <c r="FV269" s="99"/>
      <c r="FW269" s="99"/>
      <c r="FX269" s="99"/>
      <c r="FY269" s="99"/>
      <c r="FZ269" s="99"/>
      <c r="GA269" s="99"/>
      <c r="GB269" s="99"/>
      <c r="GC269" s="99"/>
      <c r="GD269" s="99"/>
      <c r="GE269" s="99"/>
      <c r="GF269" s="99"/>
      <c r="GG269" s="99"/>
      <c r="GH269" s="99"/>
      <c r="GI269" s="99"/>
      <c r="GJ269" s="99"/>
      <c r="GK269" s="99"/>
      <c r="GL269" s="99"/>
      <c r="GM269" s="99"/>
      <c r="GN269" s="99"/>
      <c r="GO269" s="99"/>
      <c r="GP269" s="99"/>
      <c r="GQ269" s="99"/>
      <c r="GR269" s="99"/>
      <c r="GS269" s="99"/>
      <c r="GT269" s="99"/>
      <c r="GU269" s="99"/>
      <c r="GV269" s="99"/>
      <c r="GW269" s="99"/>
      <c r="GX269" s="99"/>
      <c r="GY269" s="99"/>
      <c r="GZ269" s="99"/>
      <c r="HA269" s="99"/>
      <c r="HB269" s="99"/>
      <c r="HC269" s="99"/>
      <c r="HD269" s="99"/>
      <c r="HE269" s="99"/>
      <c r="HF269" s="99"/>
      <c r="HG269" s="99"/>
      <c r="HH269" s="99"/>
      <c r="HI269" s="99"/>
      <c r="HJ269" s="99"/>
      <c r="HK269" s="99"/>
      <c r="HL269" s="99"/>
      <c r="HM269" s="99"/>
      <c r="HN269" s="99"/>
      <c r="HO269" s="99"/>
      <c r="HP269" s="99"/>
      <c r="HQ269" s="99"/>
      <c r="HR269" s="99"/>
      <c r="HS269" s="99"/>
      <c r="HT269" s="99"/>
      <c r="HU269" s="99"/>
      <c r="HV269" s="99"/>
      <c r="HW269" s="99"/>
    </row>
    <row r="270" spans="1:231" ht="13.5" customHeight="1">
      <c r="A270" s="4"/>
      <c r="H270" s="4"/>
      <c r="I270" s="1896" t="s">
        <v>486</v>
      </c>
      <c r="J270" s="20"/>
      <c r="K270" s="20"/>
      <c r="L270" s="20"/>
      <c r="M270" s="20"/>
      <c r="N270" s="20"/>
      <c r="O270" s="20"/>
      <c r="P270" s="20"/>
      <c r="Q270" s="20"/>
      <c r="R270" s="20"/>
      <c r="S270" s="20"/>
      <c r="T270" s="20"/>
      <c r="U270" s="20"/>
      <c r="V270" s="20"/>
      <c r="W270" s="20"/>
      <c r="X270" s="20"/>
      <c r="Y270" s="20"/>
      <c r="Z270" s="20"/>
      <c r="AA270" s="20"/>
      <c r="AB270" s="20"/>
      <c r="AC270" s="20"/>
      <c r="AD270" s="20"/>
      <c r="AE270" s="20"/>
      <c r="AF270" s="20"/>
      <c r="AG270" s="20"/>
      <c r="AH270" s="20"/>
      <c r="AI270" s="20"/>
      <c r="AJ270" s="20"/>
      <c r="AK270" s="20"/>
      <c r="AL270" s="20"/>
      <c r="AM270" s="20"/>
      <c r="AN270" s="20"/>
      <c r="AO270" s="20"/>
      <c r="AP270" s="20"/>
      <c r="AQ270" s="20"/>
      <c r="AR270" s="20"/>
      <c r="AS270" s="20"/>
      <c r="AT270" s="615"/>
      <c r="AU270" s="141"/>
      <c r="AV270" s="141"/>
      <c r="AW270" s="576"/>
      <c r="AX270" s="636"/>
      <c r="AY270" s="174"/>
      <c r="AZ270" s="174"/>
      <c r="BA270" s="574"/>
      <c r="BB270" s="636"/>
      <c r="BC270" s="174"/>
      <c r="BD270" s="174"/>
      <c r="BE270" s="574"/>
      <c r="BF270" s="636"/>
      <c r="BG270" s="174"/>
      <c r="BH270" s="174"/>
      <c r="BI270" s="574"/>
      <c r="BJ270" s="636"/>
      <c r="BK270" s="174"/>
      <c r="BL270" s="174"/>
      <c r="BM270" s="574"/>
      <c r="BN270" s="728"/>
      <c r="BO270" s="174"/>
      <c r="BP270" s="174"/>
      <c r="BQ270" s="574"/>
      <c r="BR270" s="1563"/>
      <c r="BS270" s="1581"/>
      <c r="BT270" s="1581"/>
      <c r="BU270" s="1581"/>
      <c r="BV270" s="1563">
        <f t="shared" ref="BV270" si="551">+BV267/BU267-1</f>
        <v>0.95820703986965516</v>
      </c>
      <c r="BW270" s="1581">
        <f t="shared" ref="BW270" si="552">+BW267/BV267-1</f>
        <v>0.518329341173978</v>
      </c>
      <c r="BX270" s="1581">
        <f t="shared" ref="BX270" si="553">+BX267/BW267-1</f>
        <v>-0.15801636649557582</v>
      </c>
      <c r="BY270" s="1625">
        <f t="shared" ref="BY270" si="554">+BY267/BX267-1</f>
        <v>0.17214718157540787</v>
      </c>
      <c r="BZ270" s="1581">
        <f t="shared" ref="BZ270" si="555">+BZ267/BY267-1</f>
        <v>0.16595081022846414</v>
      </c>
      <c r="CA270" s="1581">
        <f t="shared" ref="CA270" si="556">+CA267/BZ267-1</f>
        <v>3.5022291646328307E-2</v>
      </c>
      <c r="CB270" s="1581">
        <f t="shared" ref="CB270" si="557">+CB267/CA267-1</f>
        <v>8.8665988774563775E-2</v>
      </c>
      <c r="CC270" s="1625">
        <f t="shared" ref="CC270" si="558">+CC267/CB267-1</f>
        <v>0.33344022562662756</v>
      </c>
      <c r="CD270" s="1581">
        <f t="shared" ref="CD270" si="559">+CD267/CC267-1</f>
        <v>-3.6001886644914993E-2</v>
      </c>
      <c r="CE270" s="1581">
        <f t="shared" ref="CE270" si="560">+CE267/CD267-1</f>
        <v>0.23313782940688643</v>
      </c>
      <c r="CF270" s="1581">
        <f t="shared" ref="CF270" si="561">+CF267/CE267-1</f>
        <v>7.8161003340883273E-2</v>
      </c>
      <c r="CG270" s="1625">
        <f t="shared" ref="CG270" si="562">+CG267/CF267-1</f>
        <v>0.12262897460567479</v>
      </c>
      <c r="CH270" s="1671"/>
      <c r="CI270" s="1671"/>
      <c r="CJ270" s="1671"/>
      <c r="CK270" s="1671"/>
      <c r="CL270" s="1671"/>
      <c r="CM270" s="1671"/>
      <c r="CN270" s="1671"/>
      <c r="CO270" s="1671"/>
      <c r="CP270" s="1671"/>
      <c r="CQ270" s="1671"/>
      <c r="CR270" s="1671"/>
      <c r="CS270" s="1671"/>
      <c r="CT270" s="1671"/>
      <c r="CU270" s="1671"/>
      <c r="CV270" s="1671"/>
      <c r="CW270" s="1671"/>
      <c r="CX270" s="1671"/>
      <c r="CY270" s="1671"/>
      <c r="CZ270" s="1671"/>
      <c r="DA270" s="1671"/>
      <c r="DB270" s="1671"/>
      <c r="DC270" s="1671"/>
      <c r="DD270" s="1671"/>
      <c r="DE270" s="1671"/>
      <c r="DF270" s="1671"/>
      <c r="DG270" s="1671"/>
      <c r="DH270" s="1671"/>
      <c r="DI270" s="1672"/>
      <c r="DJ270" s="1673"/>
      <c r="DK270" s="3"/>
      <c r="DL270" s="3"/>
      <c r="DM270" s="3"/>
      <c r="DN270" s="3"/>
      <c r="DO270" s="3"/>
      <c r="DP270" s="3"/>
      <c r="DQ270" s="1674"/>
      <c r="DR270" s="3"/>
      <c r="DS270" s="3"/>
      <c r="DT270" s="3"/>
      <c r="DU270" s="3"/>
      <c r="DV270" s="3"/>
      <c r="DW270" s="3"/>
      <c r="DX270" s="3"/>
      <c r="DY270" s="3"/>
      <c r="DZ270" s="1581"/>
      <c r="EA270" s="1581"/>
      <c r="EB270" s="1581"/>
      <c r="EC270" s="1668"/>
      <c r="ED270" s="1668"/>
      <c r="EE270" s="1668"/>
      <c r="EF270" s="1668"/>
      <c r="EG270" s="1668"/>
      <c r="EH270" s="1668"/>
      <c r="EI270" s="1668"/>
      <c r="EJ270" s="1669"/>
      <c r="EK270" s="99"/>
      <c r="EL270" s="99"/>
      <c r="EM270" s="99"/>
      <c r="EN270" s="99"/>
      <c r="EO270" s="99"/>
      <c r="EP270" s="99"/>
      <c r="EQ270" s="99"/>
      <c r="ER270" s="99"/>
      <c r="ES270" s="99"/>
      <c r="ET270" s="99"/>
      <c r="EU270" s="99"/>
      <c r="EV270" s="99"/>
      <c r="EW270" s="99"/>
      <c r="EX270" s="99"/>
      <c r="EY270" s="99"/>
      <c r="EZ270" s="99"/>
      <c r="FA270" s="99"/>
      <c r="FB270" s="99"/>
      <c r="FC270" s="99"/>
      <c r="FD270" s="99"/>
      <c r="FE270" s="99"/>
      <c r="FF270" s="99"/>
      <c r="FG270" s="99"/>
      <c r="FH270" s="99"/>
      <c r="FI270" s="99"/>
      <c r="FJ270" s="99"/>
      <c r="FK270" s="99"/>
      <c r="FL270" s="99"/>
      <c r="FM270" s="99"/>
      <c r="FN270" s="99"/>
      <c r="FO270" s="99"/>
      <c r="FP270" s="99"/>
      <c r="FQ270" s="99"/>
      <c r="FR270" s="99"/>
      <c r="FS270" s="99"/>
      <c r="FT270" s="99"/>
      <c r="FU270" s="99"/>
      <c r="FV270" s="99"/>
      <c r="FW270" s="99"/>
      <c r="FX270" s="99"/>
      <c r="FY270" s="99"/>
      <c r="FZ270" s="99"/>
      <c r="GA270" s="99"/>
      <c r="GB270" s="99"/>
      <c r="GC270" s="99"/>
      <c r="GD270" s="99"/>
      <c r="GE270" s="99"/>
      <c r="GF270" s="99"/>
      <c r="GG270" s="99"/>
      <c r="GH270" s="99"/>
      <c r="GI270" s="99"/>
      <c r="GJ270" s="99"/>
      <c r="GK270" s="99"/>
      <c r="GL270" s="99"/>
      <c r="GM270" s="99"/>
      <c r="GN270" s="99"/>
      <c r="GO270" s="99"/>
      <c r="GP270" s="99"/>
      <c r="GQ270" s="99"/>
      <c r="GR270" s="99"/>
      <c r="GS270" s="99"/>
      <c r="GT270" s="99"/>
      <c r="GU270" s="99"/>
      <c r="GV270" s="99"/>
      <c r="GW270" s="99"/>
      <c r="GX270" s="99"/>
      <c r="GY270" s="99"/>
      <c r="GZ270" s="99"/>
      <c r="HA270" s="99"/>
      <c r="HB270" s="99"/>
      <c r="HC270" s="99"/>
      <c r="HD270" s="99"/>
      <c r="HE270" s="99"/>
      <c r="HF270" s="99"/>
      <c r="HG270" s="99"/>
      <c r="HH270" s="99"/>
      <c r="HI270" s="99"/>
      <c r="HJ270" s="99"/>
      <c r="HK270" s="99"/>
      <c r="HL270" s="99"/>
      <c r="HM270" s="99"/>
      <c r="HN270" s="99"/>
      <c r="HO270" s="99"/>
      <c r="HP270" s="99"/>
      <c r="HQ270" s="99"/>
      <c r="HR270" s="99"/>
      <c r="HS270" s="99"/>
      <c r="HT270" s="99"/>
      <c r="HU270" s="99"/>
      <c r="HV270" s="99"/>
      <c r="HW270" s="99"/>
    </row>
    <row r="271" spans="1:231" ht="13.5" customHeight="1">
      <c r="A271" s="4"/>
      <c r="H271" s="4"/>
      <c r="I271" s="1896" t="s">
        <v>487</v>
      </c>
      <c r="J271" s="20"/>
      <c r="K271" s="20"/>
      <c r="L271" s="20"/>
      <c r="M271" s="20"/>
      <c r="N271" s="20"/>
      <c r="O271" s="20"/>
      <c r="P271" s="20"/>
      <c r="Q271" s="20"/>
      <c r="R271" s="20"/>
      <c r="S271" s="20"/>
      <c r="T271" s="20"/>
      <c r="U271" s="20"/>
      <c r="V271" s="20"/>
      <c r="W271" s="20"/>
      <c r="X271" s="20"/>
      <c r="Y271" s="20"/>
      <c r="Z271" s="20"/>
      <c r="AA271" s="20"/>
      <c r="AB271" s="20"/>
      <c r="AC271" s="20"/>
      <c r="AD271" s="20"/>
      <c r="AE271" s="20"/>
      <c r="AF271" s="20"/>
      <c r="AG271" s="20"/>
      <c r="AH271" s="20"/>
      <c r="AI271" s="20"/>
      <c r="AJ271" s="20"/>
      <c r="AK271" s="20"/>
      <c r="AL271" s="20"/>
      <c r="AM271" s="20"/>
      <c r="AN271" s="20"/>
      <c r="AO271" s="20"/>
      <c r="AP271" s="20"/>
      <c r="AQ271" s="20"/>
      <c r="AR271" s="20"/>
      <c r="AS271" s="20"/>
      <c r="AT271" s="615"/>
      <c r="AU271" s="141"/>
      <c r="AV271" s="141"/>
      <c r="AW271" s="576"/>
      <c r="AX271" s="636"/>
      <c r="AY271" s="174"/>
      <c r="AZ271" s="174"/>
      <c r="BA271" s="574"/>
      <c r="BB271" s="636"/>
      <c r="BC271" s="174"/>
      <c r="BD271" s="174"/>
      <c r="BE271" s="574"/>
      <c r="BF271" s="636"/>
      <c r="BG271" s="174"/>
      <c r="BH271" s="174"/>
      <c r="BI271" s="574"/>
      <c r="BJ271" s="636"/>
      <c r="BK271" s="174"/>
      <c r="BL271" s="174"/>
      <c r="BM271" s="574"/>
      <c r="BN271" s="728"/>
      <c r="BO271" s="174"/>
      <c r="BP271" s="174"/>
      <c r="BQ271" s="574"/>
      <c r="BR271" s="830"/>
      <c r="BS271" s="769"/>
      <c r="BT271" s="1676"/>
      <c r="BU271" s="1677"/>
      <c r="BV271" s="1678">
        <f t="shared" ref="BV271" si="563">BV267-BU267</f>
        <v>3.4890460499800113</v>
      </c>
      <c r="BW271" s="1676">
        <f t="shared" ref="BW271" si="564">BW267-BV267</f>
        <v>3.6958279499010906</v>
      </c>
      <c r="BX271" s="1676">
        <f t="shared" ref="BX271" si="565">BX267-BW267</f>
        <v>-1.7107005999119806</v>
      </c>
      <c r="BY271" s="1677">
        <f t="shared" ref="BY271" si="566">BY267-BX267</f>
        <v>1.5691898957881421</v>
      </c>
      <c r="BZ271" s="1676">
        <f t="shared" ref="BZ271" si="567">BZ267-BY267</f>
        <v>1.7731158458509508</v>
      </c>
      <c r="CA271" s="1676">
        <f t="shared" ref="CA271" si="568">CA267-BZ267</f>
        <v>0.43629729729730649</v>
      </c>
      <c r="CB271" s="1676">
        <f t="shared" ref="CB271" si="569">CB267-CA267</f>
        <v>1.1432592592592279</v>
      </c>
      <c r="CC271" s="1677">
        <f t="shared" ref="CC271" si="570">CC267-CB267</f>
        <v>4.6805868945868738</v>
      </c>
      <c r="CD271" s="1676">
        <f t="shared" ref="CD271" si="571">CD267-CC267</f>
        <v>-0.67387777546772654</v>
      </c>
      <c r="CE271" s="1676">
        <f t="shared" ref="CE271" si="572">CE267-CD267</f>
        <v>4.2067316216216355</v>
      </c>
      <c r="CF271" s="1676">
        <f t="shared" ref="CF271" si="573">CF267-CE267</f>
        <v>1.7391370370369934</v>
      </c>
      <c r="CG271" s="1677">
        <f t="shared" ref="CG271" si="574">CG267-CF267</f>
        <v>2.9418491168090917</v>
      </c>
      <c r="CH271" s="174"/>
      <c r="CI271" s="174"/>
      <c r="CJ271" s="174"/>
      <c r="CK271" s="174"/>
      <c r="CL271" s="174"/>
      <c r="CM271" s="174"/>
      <c r="CN271" s="174"/>
      <c r="CO271" s="174"/>
      <c r="CP271" s="174"/>
      <c r="CQ271" s="174"/>
      <c r="CR271" s="174"/>
      <c r="CS271" s="174"/>
      <c r="CT271" s="174"/>
      <c r="CU271" s="174"/>
      <c r="CV271" s="174"/>
      <c r="CW271" s="174"/>
      <c r="CX271" s="174"/>
      <c r="CY271" s="174"/>
      <c r="CZ271" s="174"/>
      <c r="DA271" s="174"/>
      <c r="DB271" s="174"/>
      <c r="DC271" s="174"/>
      <c r="DD271" s="174"/>
      <c r="DE271" s="174"/>
      <c r="DF271" s="174"/>
      <c r="DG271" s="174"/>
      <c r="DH271" s="174"/>
      <c r="DI271" s="574"/>
      <c r="DJ271" s="1139"/>
      <c r="DK271" s="141"/>
      <c r="DL271" s="141"/>
      <c r="DM271" s="141"/>
      <c r="DN271" s="141"/>
      <c r="DO271" s="141"/>
      <c r="DP271" s="141"/>
      <c r="DQ271" s="615"/>
      <c r="DR271" s="141"/>
      <c r="DS271" s="141"/>
      <c r="DT271" s="141"/>
      <c r="DU271" s="141"/>
      <c r="DV271" s="141"/>
      <c r="DW271" s="141"/>
      <c r="DX271" s="141"/>
      <c r="DY271" s="141"/>
      <c r="DZ271" s="141"/>
      <c r="EA271" s="141"/>
      <c r="EB271" s="141"/>
      <c r="EC271" s="174"/>
      <c r="ED271" s="174"/>
      <c r="EE271" s="174"/>
      <c r="EF271" s="174"/>
      <c r="EG271" s="174"/>
      <c r="EH271" s="174"/>
      <c r="EI271" s="174"/>
      <c r="EJ271" s="574"/>
      <c r="EK271" s="99"/>
      <c r="EL271" s="99"/>
      <c r="EM271" s="99"/>
      <c r="EN271" s="99"/>
      <c r="EO271" s="99"/>
      <c r="EP271" s="99"/>
      <c r="EQ271" s="99"/>
      <c r="ER271" s="99"/>
      <c r="ES271" s="99"/>
      <c r="ET271" s="99"/>
      <c r="EU271" s="99"/>
      <c r="EV271" s="99"/>
      <c r="EW271" s="99"/>
      <c r="EX271" s="99"/>
      <c r="EY271" s="99"/>
      <c r="EZ271" s="99"/>
      <c r="FA271" s="99"/>
      <c r="FB271" s="99"/>
      <c r="FC271" s="99"/>
      <c r="FD271" s="99"/>
      <c r="FE271" s="99"/>
      <c r="FF271" s="99"/>
      <c r="FG271" s="99"/>
      <c r="FH271" s="99"/>
      <c r="FI271" s="99"/>
      <c r="FJ271" s="99"/>
      <c r="FK271" s="99"/>
      <c r="FL271" s="99"/>
      <c r="FM271" s="99"/>
      <c r="FN271" s="99"/>
      <c r="FO271" s="99"/>
      <c r="FP271" s="99"/>
      <c r="FQ271" s="99"/>
      <c r="FR271" s="99"/>
      <c r="FS271" s="99"/>
      <c r="FT271" s="99"/>
      <c r="FU271" s="99"/>
      <c r="FV271" s="99"/>
      <c r="FW271" s="99"/>
      <c r="FX271" s="99"/>
      <c r="FY271" s="99"/>
      <c r="FZ271" s="99"/>
      <c r="GA271" s="99"/>
      <c r="GB271" s="99"/>
      <c r="GC271" s="99"/>
      <c r="GD271" s="99"/>
      <c r="GE271" s="99"/>
      <c r="GF271" s="99"/>
      <c r="GG271" s="99"/>
      <c r="GH271" s="99"/>
      <c r="GI271" s="99"/>
      <c r="GJ271" s="99"/>
      <c r="GK271" s="99"/>
      <c r="GL271" s="99"/>
      <c r="GM271" s="99"/>
      <c r="GN271" s="99"/>
      <c r="GO271" s="99"/>
      <c r="GP271" s="99"/>
      <c r="GQ271" s="99"/>
      <c r="GR271" s="99"/>
      <c r="GS271" s="99"/>
      <c r="GT271" s="99"/>
      <c r="GU271" s="99"/>
      <c r="GV271" s="99"/>
      <c r="GW271" s="99"/>
      <c r="GX271" s="99"/>
      <c r="GY271" s="99"/>
      <c r="GZ271" s="99"/>
      <c r="HA271" s="99"/>
      <c r="HB271" s="99"/>
      <c r="HC271" s="99"/>
      <c r="HD271" s="99"/>
      <c r="HE271" s="99"/>
      <c r="HF271" s="99"/>
      <c r="HG271" s="99"/>
      <c r="HH271" s="99"/>
      <c r="HI271" s="99"/>
      <c r="HJ271" s="99"/>
      <c r="HK271" s="99"/>
      <c r="HL271" s="99"/>
      <c r="HM271" s="99"/>
      <c r="HN271" s="99"/>
      <c r="HO271" s="99"/>
      <c r="HP271" s="99"/>
      <c r="HQ271" s="99"/>
      <c r="HR271" s="99"/>
      <c r="HS271" s="99"/>
      <c r="HT271" s="99"/>
      <c r="HU271" s="99"/>
      <c r="HV271" s="99"/>
      <c r="HW271" s="99"/>
    </row>
    <row r="272" spans="1:231" ht="13.5" customHeight="1">
      <c r="A272" s="4"/>
      <c r="H272" s="4"/>
      <c r="I272" s="1265"/>
      <c r="J272" s="20"/>
      <c r="K272" s="20"/>
      <c r="L272" s="20"/>
      <c r="M272" s="20"/>
      <c r="N272" s="20"/>
      <c r="O272" s="20"/>
      <c r="P272" s="20"/>
      <c r="Q272" s="20"/>
      <c r="R272" s="20"/>
      <c r="S272" s="20"/>
      <c r="T272" s="20"/>
      <c r="U272" s="20"/>
      <c r="V272" s="20"/>
      <c r="W272" s="20"/>
      <c r="X272" s="20"/>
      <c r="Y272" s="20"/>
      <c r="Z272" s="20"/>
      <c r="AA272" s="20"/>
      <c r="AB272" s="20"/>
      <c r="AC272" s="20"/>
      <c r="AD272" s="20"/>
      <c r="AE272" s="20"/>
      <c r="AF272" s="20"/>
      <c r="AG272" s="20"/>
      <c r="AH272" s="20"/>
      <c r="AI272" s="20"/>
      <c r="AJ272" s="20"/>
      <c r="AK272" s="20"/>
      <c r="AL272" s="20"/>
      <c r="AM272" s="20"/>
      <c r="AN272" s="20"/>
      <c r="AO272" s="20"/>
      <c r="AP272" s="20"/>
      <c r="AQ272" s="20"/>
      <c r="AR272" s="20"/>
      <c r="AS272" s="20"/>
      <c r="AT272" s="615"/>
      <c r="AU272" s="141"/>
      <c r="AV272" s="141"/>
      <c r="AW272" s="576"/>
      <c r="AX272" s="636"/>
      <c r="AY272" s="174"/>
      <c r="AZ272" s="174"/>
      <c r="BA272" s="574"/>
      <c r="BB272" s="636"/>
      <c r="BC272" s="174"/>
      <c r="BD272" s="174"/>
      <c r="BE272" s="574"/>
      <c r="BF272" s="636"/>
      <c r="BG272" s="174"/>
      <c r="BH272" s="174"/>
      <c r="BI272" s="574"/>
      <c r="BJ272" s="636"/>
      <c r="BK272" s="174"/>
      <c r="BL272" s="174"/>
      <c r="BM272" s="574"/>
      <c r="BN272" s="728"/>
      <c r="BO272" s="174"/>
      <c r="BP272" s="174"/>
      <c r="BQ272" s="574"/>
      <c r="BR272" s="830"/>
      <c r="BS272" s="769"/>
      <c r="BT272" s="1676"/>
      <c r="BU272" s="1677"/>
      <c r="BV272" s="1678"/>
      <c r="BW272" s="1676"/>
      <c r="BX272" s="1676"/>
      <c r="BY272" s="1677"/>
      <c r="BZ272" s="1676"/>
      <c r="CA272" s="1676"/>
      <c r="CB272" s="1676"/>
      <c r="CC272" s="1677"/>
      <c r="CD272" s="1676"/>
      <c r="CE272" s="1676"/>
      <c r="CF272" s="1676"/>
      <c r="CG272" s="1677"/>
      <c r="CH272" s="174"/>
      <c r="CI272" s="174"/>
      <c r="CJ272" s="174"/>
      <c r="CK272" s="174"/>
      <c r="CL272" s="174"/>
      <c r="CM272" s="174"/>
      <c r="CN272" s="174"/>
      <c r="CO272" s="174"/>
      <c r="CP272" s="174"/>
      <c r="CQ272" s="174"/>
      <c r="CR272" s="174"/>
      <c r="CS272" s="174"/>
      <c r="CT272" s="174"/>
      <c r="CU272" s="174"/>
      <c r="CV272" s="174"/>
      <c r="CW272" s="174"/>
      <c r="CX272" s="174"/>
      <c r="CY272" s="174"/>
      <c r="CZ272" s="174"/>
      <c r="DA272" s="174"/>
      <c r="DB272" s="174"/>
      <c r="DC272" s="174"/>
      <c r="DD272" s="174"/>
      <c r="DE272" s="174"/>
      <c r="DF272" s="174"/>
      <c r="DG272" s="174"/>
      <c r="DH272" s="174"/>
      <c r="DI272" s="574"/>
      <c r="DJ272" s="1139"/>
      <c r="DK272" s="141"/>
      <c r="DL272" s="141"/>
      <c r="DM272" s="141"/>
      <c r="DN272" s="141"/>
      <c r="DO272" s="141"/>
      <c r="DP272" s="141"/>
      <c r="DQ272" s="615"/>
      <c r="DR272" s="141"/>
      <c r="DS272" s="141"/>
      <c r="DT272" s="141"/>
      <c r="DU272" s="141"/>
      <c r="DV272" s="141"/>
      <c r="DW272" s="141"/>
      <c r="DX272" s="141"/>
      <c r="DY272" s="141"/>
      <c r="DZ272" s="141"/>
      <c r="EA272" s="141"/>
      <c r="EB272" s="141"/>
      <c r="EC272" s="174"/>
      <c r="ED272" s="174"/>
      <c r="EE272" s="174"/>
      <c r="EF272" s="174"/>
      <c r="EG272" s="174"/>
      <c r="EH272" s="174"/>
      <c r="EI272" s="174"/>
      <c r="EJ272" s="574"/>
      <c r="EK272" s="99"/>
      <c r="EL272" s="99"/>
      <c r="EM272" s="99"/>
      <c r="EN272" s="99"/>
      <c r="EO272" s="99"/>
      <c r="EP272" s="99"/>
      <c r="EQ272" s="99"/>
      <c r="ER272" s="99"/>
      <c r="ES272" s="99"/>
      <c r="ET272" s="99"/>
      <c r="EU272" s="99"/>
      <c r="EV272" s="99"/>
      <c r="EW272" s="99"/>
      <c r="EX272" s="99"/>
      <c r="EY272" s="99"/>
      <c r="EZ272" s="99"/>
      <c r="FA272" s="99"/>
      <c r="FB272" s="99"/>
      <c r="FC272" s="99"/>
      <c r="FD272" s="99"/>
      <c r="FE272" s="99"/>
      <c r="FF272" s="99"/>
      <c r="FG272" s="99"/>
      <c r="FH272" s="99"/>
      <c r="FI272" s="99"/>
      <c r="FJ272" s="99"/>
      <c r="FK272" s="99"/>
      <c r="FL272" s="99"/>
      <c r="FM272" s="99"/>
      <c r="FN272" s="99"/>
      <c r="FO272" s="99"/>
      <c r="FP272" s="99"/>
      <c r="FQ272" s="99"/>
      <c r="FR272" s="99"/>
      <c r="FS272" s="99"/>
      <c r="FT272" s="99"/>
      <c r="FU272" s="99"/>
      <c r="FV272" s="99"/>
      <c r="FW272" s="99"/>
      <c r="FX272" s="99"/>
      <c r="FY272" s="99"/>
      <c r="FZ272" s="99"/>
      <c r="GA272" s="99"/>
      <c r="GB272" s="99"/>
      <c r="GC272" s="99"/>
      <c r="GD272" s="99"/>
      <c r="GE272" s="99"/>
      <c r="GF272" s="99"/>
      <c r="GG272" s="99"/>
      <c r="GH272" s="99"/>
      <c r="GI272" s="99"/>
      <c r="GJ272" s="99"/>
      <c r="GK272" s="99"/>
      <c r="GL272" s="99"/>
      <c r="GM272" s="99"/>
      <c r="GN272" s="99"/>
      <c r="GO272" s="99"/>
      <c r="GP272" s="99"/>
      <c r="GQ272" s="99"/>
      <c r="GR272" s="99"/>
      <c r="GS272" s="99"/>
      <c r="GT272" s="99"/>
      <c r="GU272" s="99"/>
      <c r="GV272" s="99"/>
      <c r="GW272" s="99"/>
      <c r="GX272" s="99"/>
      <c r="GY272" s="99"/>
      <c r="GZ272" s="99"/>
      <c r="HA272" s="99"/>
      <c r="HB272" s="99"/>
      <c r="HC272" s="99"/>
      <c r="HD272" s="99"/>
      <c r="HE272" s="99"/>
      <c r="HF272" s="99"/>
      <c r="HG272" s="99"/>
      <c r="HH272" s="99"/>
      <c r="HI272" s="99"/>
      <c r="HJ272" s="99"/>
      <c r="HK272" s="99"/>
      <c r="HL272" s="99"/>
      <c r="HM272" s="99"/>
      <c r="HN272" s="99"/>
      <c r="HO272" s="99"/>
      <c r="HP272" s="99"/>
      <c r="HQ272" s="99"/>
      <c r="HR272" s="99"/>
      <c r="HS272" s="99"/>
      <c r="HT272" s="99"/>
      <c r="HU272" s="99"/>
      <c r="HV272" s="99"/>
      <c r="HW272" s="99"/>
    </row>
    <row r="273" spans="1:231" ht="13.5" customHeight="1">
      <c r="A273" s="4"/>
      <c r="H273" s="4"/>
      <c r="I273" s="1920" t="s">
        <v>633</v>
      </c>
      <c r="J273" s="20"/>
      <c r="K273" s="20"/>
      <c r="L273" s="20"/>
      <c r="M273" s="20"/>
      <c r="N273" s="20"/>
      <c r="O273" s="20"/>
      <c r="P273" s="20"/>
      <c r="Q273" s="20"/>
      <c r="R273" s="20"/>
      <c r="S273" s="20"/>
      <c r="T273" s="20"/>
      <c r="U273" s="20"/>
      <c r="V273" s="20"/>
      <c r="W273" s="20"/>
      <c r="X273" s="20"/>
      <c r="Y273" s="20"/>
      <c r="Z273" s="20"/>
      <c r="AA273" s="20"/>
      <c r="AB273" s="20"/>
      <c r="AC273" s="20"/>
      <c r="AD273" s="20"/>
      <c r="AE273" s="20"/>
      <c r="AF273" s="20"/>
      <c r="AG273" s="20"/>
      <c r="AH273" s="20"/>
      <c r="AI273" s="20"/>
      <c r="AJ273" s="20"/>
      <c r="AK273" s="20"/>
      <c r="AL273" s="20"/>
      <c r="AM273" s="20"/>
      <c r="AN273" s="20"/>
      <c r="AO273" s="20"/>
      <c r="AP273" s="20"/>
      <c r="AQ273" s="20"/>
      <c r="AR273" s="20"/>
      <c r="AS273" s="20"/>
      <c r="AT273" s="615"/>
      <c r="AU273" s="141"/>
      <c r="AV273" s="141"/>
      <c r="AW273" s="576"/>
      <c r="AX273" s="636"/>
      <c r="AY273" s="174"/>
      <c r="AZ273" s="174"/>
      <c r="BA273" s="574"/>
      <c r="BB273" s="636"/>
      <c r="BC273" s="174"/>
      <c r="BD273" s="174"/>
      <c r="BE273" s="574"/>
      <c r="BF273" s="636"/>
      <c r="BG273" s="174"/>
      <c r="BH273" s="174"/>
      <c r="BI273" s="574"/>
      <c r="BJ273" s="636"/>
      <c r="BK273" s="174"/>
      <c r="BL273" s="174"/>
      <c r="BM273" s="574"/>
      <c r="BN273" s="734"/>
      <c r="BO273" s="755"/>
      <c r="BP273" s="755"/>
      <c r="BQ273" s="755"/>
      <c r="BR273" s="737"/>
      <c r="BS273" s="796"/>
      <c r="BT273" s="796"/>
      <c r="BU273" s="1211"/>
      <c r="BV273" s="1207"/>
      <c r="BW273" s="805"/>
      <c r="BX273" s="1208"/>
      <c r="BY273" s="1501"/>
      <c r="BZ273" s="805"/>
      <c r="CA273" s="805"/>
      <c r="CB273" s="805"/>
      <c r="CC273" s="1214"/>
      <c r="CD273" s="805"/>
      <c r="CE273" s="805"/>
      <c r="CF273" s="805"/>
      <c r="CG273" s="1214"/>
      <c r="CH273" s="174"/>
      <c r="CI273" s="174"/>
      <c r="CJ273" s="174"/>
      <c r="CK273" s="174"/>
      <c r="CL273" s="174"/>
      <c r="CM273" s="174"/>
      <c r="CN273" s="174"/>
      <c r="CO273" s="174"/>
      <c r="CP273" s="174"/>
      <c r="CQ273" s="174"/>
      <c r="CR273" s="174"/>
      <c r="CS273" s="174"/>
      <c r="CT273" s="174"/>
      <c r="CU273" s="174"/>
      <c r="CV273" s="174"/>
      <c r="CW273" s="174"/>
      <c r="CX273" s="174"/>
      <c r="CY273" s="174"/>
      <c r="CZ273" s="174"/>
      <c r="DA273" s="174"/>
      <c r="DB273" s="174"/>
      <c r="DC273" s="174"/>
      <c r="DD273" s="174"/>
      <c r="DE273" s="174"/>
      <c r="DF273" s="174"/>
      <c r="DG273" s="174"/>
      <c r="DH273" s="174"/>
      <c r="DI273" s="574"/>
      <c r="DJ273" s="1139"/>
      <c r="DK273" s="141"/>
      <c r="DL273" s="141"/>
      <c r="DM273" s="141"/>
      <c r="DN273" s="141"/>
      <c r="DO273" s="141"/>
      <c r="DP273" s="141"/>
      <c r="DQ273" s="615"/>
      <c r="DR273" s="141"/>
      <c r="DS273" s="141"/>
      <c r="DT273" s="141"/>
      <c r="DU273" s="141"/>
      <c r="DV273" s="141"/>
      <c r="DW273" s="141"/>
      <c r="DX273" s="141"/>
      <c r="DY273" s="800"/>
      <c r="DZ273" s="755"/>
      <c r="EA273" s="755"/>
      <c r="EB273" s="755"/>
      <c r="EC273" s="755"/>
      <c r="ED273" s="755"/>
      <c r="EE273" s="755"/>
      <c r="EF273" s="755"/>
      <c r="EG273" s="755"/>
      <c r="EH273" s="755"/>
      <c r="EI273" s="755"/>
      <c r="EJ273" s="756"/>
      <c r="EK273" s="99"/>
      <c r="EL273" s="99"/>
      <c r="EM273" s="99"/>
      <c r="EN273" s="99"/>
      <c r="EO273" s="99"/>
      <c r="EP273" s="99"/>
      <c r="EQ273" s="99"/>
      <c r="ER273" s="99"/>
      <c r="ES273" s="99"/>
      <c r="ET273" s="99"/>
      <c r="EU273" s="99"/>
      <c r="EV273" s="99"/>
      <c r="EW273" s="99"/>
      <c r="EX273" s="99"/>
      <c r="EY273" s="99"/>
      <c r="EZ273" s="99"/>
      <c r="FA273" s="99"/>
      <c r="FB273" s="99"/>
      <c r="FC273" s="99"/>
      <c r="FD273" s="99"/>
      <c r="FE273" s="99"/>
      <c r="FF273" s="99"/>
      <c r="FG273" s="99"/>
      <c r="FH273" s="99"/>
      <c r="FI273" s="99"/>
      <c r="FJ273" s="99"/>
      <c r="FK273" s="99"/>
      <c r="FL273" s="99"/>
      <c r="FM273" s="99"/>
      <c r="FN273" s="99"/>
      <c r="FO273" s="99"/>
      <c r="FP273" s="99"/>
      <c r="FQ273" s="99"/>
      <c r="FR273" s="99"/>
      <c r="FS273" s="99"/>
      <c r="FT273" s="99"/>
      <c r="FU273" s="99"/>
      <c r="FV273" s="99"/>
      <c r="FW273" s="99"/>
      <c r="FX273" s="99"/>
      <c r="FY273" s="99"/>
      <c r="FZ273" s="99"/>
      <c r="GA273" s="99"/>
      <c r="GB273" s="99"/>
      <c r="GC273" s="99"/>
      <c r="GD273" s="99"/>
      <c r="GE273" s="99"/>
      <c r="GF273" s="99"/>
      <c r="GG273" s="99"/>
      <c r="GH273" s="99"/>
      <c r="GI273" s="99"/>
      <c r="GJ273" s="99"/>
      <c r="GK273" s="99"/>
      <c r="GL273" s="99"/>
      <c r="GM273" s="99"/>
      <c r="GN273" s="99"/>
      <c r="GO273" s="99"/>
      <c r="GP273" s="99"/>
      <c r="GQ273" s="99"/>
      <c r="GR273" s="99"/>
      <c r="GS273" s="99"/>
      <c r="GT273" s="99"/>
      <c r="GU273" s="99"/>
      <c r="GV273" s="99"/>
      <c r="GW273" s="99"/>
      <c r="GX273" s="99"/>
      <c r="GY273" s="99"/>
      <c r="GZ273" s="99"/>
      <c r="HA273" s="99"/>
      <c r="HB273" s="99"/>
      <c r="HC273" s="99"/>
      <c r="HD273" s="99"/>
      <c r="HE273" s="99"/>
      <c r="HF273" s="99"/>
      <c r="HG273" s="99"/>
      <c r="HH273" s="99"/>
      <c r="HI273" s="99"/>
      <c r="HJ273" s="99"/>
      <c r="HK273" s="99"/>
      <c r="HL273" s="99"/>
      <c r="HM273" s="99"/>
      <c r="HN273" s="99"/>
      <c r="HO273" s="99"/>
      <c r="HP273" s="99"/>
      <c r="HQ273" s="99"/>
      <c r="HR273" s="99"/>
      <c r="HS273" s="99"/>
      <c r="HT273" s="99"/>
      <c r="HU273" s="99"/>
      <c r="HV273" s="99"/>
      <c r="HW273" s="99"/>
    </row>
    <row r="274" spans="1:231" ht="13.5" customHeight="1">
      <c r="A274" s="4"/>
      <c r="H274" s="4"/>
      <c r="I274" s="1921" t="s">
        <v>633</v>
      </c>
      <c r="J274" s="20"/>
      <c r="K274" s="20"/>
      <c r="L274" s="20"/>
      <c r="M274" s="20"/>
      <c r="N274" s="20"/>
      <c r="O274" s="20"/>
      <c r="P274" s="20"/>
      <c r="Q274" s="20"/>
      <c r="R274" s="20"/>
      <c r="S274" s="20"/>
      <c r="T274" s="20"/>
      <c r="U274" s="20"/>
      <c r="V274" s="20"/>
      <c r="W274" s="20"/>
      <c r="X274" s="20"/>
      <c r="Y274" s="20"/>
      <c r="Z274" s="20"/>
      <c r="AA274" s="20"/>
      <c r="AB274" s="20"/>
      <c r="AC274" s="20"/>
      <c r="AD274" s="20"/>
      <c r="AE274" s="20"/>
      <c r="AF274" s="20"/>
      <c r="AG274" s="20"/>
      <c r="AH274" s="20"/>
      <c r="AI274" s="20"/>
      <c r="AJ274" s="20"/>
      <c r="AK274" s="20"/>
      <c r="AL274" s="20"/>
      <c r="AM274" s="20"/>
      <c r="AN274" s="20"/>
      <c r="AO274" s="20"/>
      <c r="AP274" s="20"/>
      <c r="AQ274" s="20"/>
      <c r="AR274" s="20"/>
      <c r="AS274" s="20"/>
      <c r="AT274" s="615"/>
      <c r="AU274" s="141"/>
      <c r="AV274" s="141"/>
      <c r="AW274" s="576"/>
      <c r="AX274" s="636"/>
      <c r="AY274" s="174"/>
      <c r="AZ274" s="174"/>
      <c r="BA274" s="574"/>
      <c r="BB274" s="636"/>
      <c r="BC274" s="174"/>
      <c r="BD274" s="174"/>
      <c r="BE274" s="574"/>
      <c r="BF274" s="636"/>
      <c r="BG274" s="174"/>
      <c r="BH274" s="174"/>
      <c r="BI274" s="574"/>
      <c r="BJ274" s="636"/>
      <c r="BK274" s="174"/>
      <c r="BL274" s="174"/>
      <c r="BM274" s="574"/>
      <c r="BN274" s="734"/>
      <c r="BO274" s="755"/>
      <c r="BP274" s="755"/>
      <c r="BQ274" s="755"/>
      <c r="BR274" s="1963"/>
      <c r="BS274" s="1964"/>
      <c r="BT274" s="1964"/>
      <c r="BU274" s="1964"/>
      <c r="BV274" s="1908"/>
      <c r="BW274" s="1909"/>
      <c r="BX274" s="1965"/>
      <c r="BY274" s="1966"/>
      <c r="BZ274" s="1909"/>
      <c r="CA274" s="1909"/>
      <c r="CB274" s="1909"/>
      <c r="CC274" s="1967"/>
      <c r="CD274" s="1909"/>
      <c r="CE274" s="1913">
        <v>5</v>
      </c>
      <c r="CF274" s="1913">
        <v>70</v>
      </c>
      <c r="CG274" s="1914">
        <v>120</v>
      </c>
      <c r="CH274" s="1906"/>
      <c r="CI274" s="1906"/>
      <c r="CJ274" s="1906"/>
      <c r="CK274" s="1906"/>
      <c r="CL274" s="1906"/>
      <c r="CM274" s="1906"/>
      <c r="CN274" s="1906"/>
      <c r="CO274" s="1906"/>
      <c r="CP274" s="1906"/>
      <c r="CQ274" s="1906"/>
      <c r="CR274" s="1906"/>
      <c r="CS274" s="1906"/>
      <c r="CT274" s="1906"/>
      <c r="CU274" s="1906"/>
      <c r="CV274" s="1906"/>
      <c r="CW274" s="1906"/>
      <c r="CX274" s="1906"/>
      <c r="CY274" s="1906"/>
      <c r="CZ274" s="1906"/>
      <c r="DA274" s="1906"/>
      <c r="DB274" s="1906"/>
      <c r="DC274" s="1906"/>
      <c r="DD274" s="1906"/>
      <c r="DE274" s="1906"/>
      <c r="DF274" s="1906"/>
      <c r="DG274" s="1906"/>
      <c r="DH274" s="1906"/>
      <c r="DI274" s="1907"/>
      <c r="DJ274" s="1915"/>
      <c r="DK274" s="1903"/>
      <c r="DL274" s="1903"/>
      <c r="DM274" s="1903"/>
      <c r="DN274" s="1903"/>
      <c r="DO274" s="1903"/>
      <c r="DP274" s="1903"/>
      <c r="DQ274" s="1902"/>
      <c r="DR274" s="1903"/>
      <c r="DS274" s="1903"/>
      <c r="DT274" s="1903"/>
      <c r="DU274" s="1903"/>
      <c r="DV274" s="1903"/>
      <c r="DW274" s="1903"/>
      <c r="DX274" s="1903"/>
      <c r="DY274" s="1930"/>
      <c r="DZ274" s="1909"/>
      <c r="EA274" s="1909"/>
      <c r="EB274" s="1909"/>
      <c r="EC274" s="1910">
        <f>SUM(CD274:CG274)</f>
        <v>195</v>
      </c>
      <c r="ED274" s="1910">
        <f t="shared" ref="ED274:EJ274" si="575">CHOOSE(model_case,ED280,ED282,ED284)</f>
        <v>585</v>
      </c>
      <c r="EE274" s="1910">
        <f t="shared" si="575"/>
        <v>1462.5</v>
      </c>
      <c r="EF274" s="1910">
        <f t="shared" si="575"/>
        <v>2705.625</v>
      </c>
      <c r="EG274" s="1910">
        <f t="shared" si="575"/>
        <v>4058.4375</v>
      </c>
      <c r="EH274" s="1910">
        <f t="shared" si="575"/>
        <v>5681.8125</v>
      </c>
      <c r="EI274" s="1910">
        <f t="shared" si="575"/>
        <v>7670.4468750000005</v>
      </c>
      <c r="EJ274" s="1911">
        <f t="shared" si="575"/>
        <v>10163.342109375</v>
      </c>
      <c r="EK274" s="99"/>
      <c r="EL274" s="1952" t="str">
        <f>IF(ISERROR((EG274/EB274)^(1/5)-1),"N/A",(EJ274/EB274)^(1/5)-1)</f>
        <v>N/A</v>
      </c>
      <c r="EM274" s="99"/>
      <c r="EN274" s="99"/>
      <c r="EO274" s="99"/>
      <c r="EP274" s="99"/>
      <c r="EQ274" s="99"/>
      <c r="ER274" s="99"/>
      <c r="ES274" s="99"/>
      <c r="ET274" s="99"/>
      <c r="EU274" s="99"/>
      <c r="EV274" s="99"/>
      <c r="EW274" s="99"/>
      <c r="EX274" s="99"/>
      <c r="EY274" s="99"/>
      <c r="EZ274" s="99"/>
      <c r="FA274" s="99"/>
      <c r="FB274" s="99"/>
      <c r="FC274" s="99"/>
      <c r="FD274" s="99"/>
      <c r="FE274" s="99"/>
      <c r="FF274" s="99"/>
      <c r="FG274" s="99"/>
      <c r="FH274" s="99"/>
      <c r="FI274" s="99"/>
      <c r="FJ274" s="99"/>
      <c r="FK274" s="99"/>
      <c r="FL274" s="99"/>
      <c r="FM274" s="99"/>
      <c r="FN274" s="99"/>
      <c r="FO274" s="99"/>
      <c r="FP274" s="99"/>
      <c r="FQ274" s="99"/>
      <c r="FR274" s="99"/>
      <c r="FS274" s="99"/>
      <c r="FT274" s="99"/>
      <c r="FU274" s="99"/>
      <c r="FV274" s="99"/>
      <c r="FW274" s="99"/>
      <c r="FX274" s="99"/>
      <c r="FY274" s="99"/>
      <c r="FZ274" s="99"/>
      <c r="GA274" s="99"/>
      <c r="GB274" s="99"/>
      <c r="GC274" s="99"/>
      <c r="GD274" s="99"/>
      <c r="GE274" s="99"/>
      <c r="GF274" s="99"/>
      <c r="GG274" s="99"/>
      <c r="GH274" s="99"/>
      <c r="GI274" s="99"/>
      <c r="GJ274" s="99"/>
      <c r="GK274" s="99"/>
      <c r="GL274" s="99"/>
      <c r="GM274" s="99"/>
      <c r="GN274" s="99"/>
      <c r="GO274" s="99"/>
      <c r="GP274" s="99"/>
      <c r="GQ274" s="99"/>
      <c r="GR274" s="99"/>
      <c r="GS274" s="99"/>
      <c r="GT274" s="99"/>
      <c r="GU274" s="99"/>
      <c r="GV274" s="99"/>
      <c r="GW274" s="99"/>
      <c r="GX274" s="99"/>
      <c r="GY274" s="99"/>
      <c r="GZ274" s="99"/>
      <c r="HA274" s="99"/>
      <c r="HB274" s="99"/>
      <c r="HC274" s="99"/>
      <c r="HD274" s="99"/>
      <c r="HE274" s="99"/>
      <c r="HF274" s="99"/>
      <c r="HG274" s="99"/>
      <c r="HH274" s="99"/>
      <c r="HI274" s="99"/>
      <c r="HJ274" s="99"/>
      <c r="HK274" s="99"/>
      <c r="HL274" s="99"/>
      <c r="HM274" s="99"/>
      <c r="HN274" s="99"/>
      <c r="HO274" s="99"/>
      <c r="HP274" s="99"/>
      <c r="HQ274" s="99"/>
      <c r="HR274" s="99"/>
      <c r="HS274" s="99"/>
      <c r="HT274" s="99"/>
      <c r="HU274" s="99"/>
      <c r="HV274" s="99"/>
      <c r="HW274" s="99"/>
    </row>
    <row r="275" spans="1:231" ht="13.5" customHeight="1">
      <c r="A275" s="4"/>
      <c r="H275" s="4"/>
      <c r="I275" s="789" t="s">
        <v>558</v>
      </c>
      <c r="J275" s="20"/>
      <c r="K275" s="20"/>
      <c r="L275" s="20"/>
      <c r="M275" s="20"/>
      <c r="N275" s="20"/>
      <c r="O275" s="20"/>
      <c r="P275" s="20"/>
      <c r="Q275" s="20"/>
      <c r="R275" s="20"/>
      <c r="S275" s="20"/>
      <c r="T275" s="20"/>
      <c r="U275" s="20"/>
      <c r="V275" s="20"/>
      <c r="W275" s="20"/>
      <c r="X275" s="20"/>
      <c r="Y275" s="20"/>
      <c r="Z275" s="20"/>
      <c r="AA275" s="20"/>
      <c r="AB275" s="20"/>
      <c r="AC275" s="20"/>
      <c r="AD275" s="20"/>
      <c r="AE275" s="20"/>
      <c r="AF275" s="20"/>
      <c r="AG275" s="20"/>
      <c r="AH275" s="20"/>
      <c r="AI275" s="20"/>
      <c r="AJ275" s="20"/>
      <c r="AK275" s="20"/>
      <c r="AL275" s="20"/>
      <c r="AM275" s="20"/>
      <c r="AN275" s="20"/>
      <c r="AO275" s="20"/>
      <c r="AP275" s="20"/>
      <c r="AQ275" s="20"/>
      <c r="AR275" s="20"/>
      <c r="AS275" s="20"/>
      <c r="AT275" s="615"/>
      <c r="AU275" s="141"/>
      <c r="AV275" s="141"/>
      <c r="AW275" s="576"/>
      <c r="AX275" s="636"/>
      <c r="AY275" s="174"/>
      <c r="AZ275" s="174"/>
      <c r="BA275" s="574"/>
      <c r="BB275" s="636"/>
      <c r="BC275" s="174"/>
      <c r="BD275" s="174"/>
      <c r="BE275" s="574"/>
      <c r="BF275" s="636"/>
      <c r="BG275" s="174"/>
      <c r="BH275" s="174"/>
      <c r="BI275" s="574"/>
      <c r="BJ275" s="636"/>
      <c r="BK275" s="174"/>
      <c r="BL275" s="174"/>
      <c r="BM275" s="574"/>
      <c r="BN275" s="734"/>
      <c r="BO275" s="755"/>
      <c r="BP275" s="755"/>
      <c r="BQ275" s="755"/>
      <c r="BR275" s="737"/>
      <c r="BS275" s="796"/>
      <c r="BT275" s="796"/>
      <c r="BU275" s="1211"/>
      <c r="BV275" s="1207"/>
      <c r="BW275" s="805"/>
      <c r="BX275" s="1208"/>
      <c r="BY275" s="1501"/>
      <c r="BZ275" s="805"/>
      <c r="CA275" s="805"/>
      <c r="CB275" s="805"/>
      <c r="CC275" s="1214"/>
      <c r="CD275" s="805"/>
      <c r="CE275" s="805"/>
      <c r="CF275" s="805"/>
      <c r="CG275" s="1214"/>
      <c r="CH275" s="174"/>
      <c r="CI275" s="174"/>
      <c r="CJ275" s="174"/>
      <c r="CK275" s="174"/>
      <c r="CL275" s="174"/>
      <c r="CM275" s="174"/>
      <c r="CN275" s="174"/>
      <c r="CO275" s="174"/>
      <c r="CP275" s="174"/>
      <c r="CQ275" s="174"/>
      <c r="CR275" s="174"/>
      <c r="CS275" s="174"/>
      <c r="CT275" s="174"/>
      <c r="CU275" s="174"/>
      <c r="CV275" s="174"/>
      <c r="CW275" s="174"/>
      <c r="CX275" s="174"/>
      <c r="CY275" s="174"/>
      <c r="CZ275" s="174"/>
      <c r="DA275" s="174"/>
      <c r="DB275" s="174"/>
      <c r="DC275" s="174"/>
      <c r="DD275" s="174"/>
      <c r="DE275" s="174"/>
      <c r="DF275" s="174"/>
      <c r="DG275" s="174"/>
      <c r="DH275" s="174"/>
      <c r="DI275" s="574"/>
      <c r="DJ275" s="1139"/>
      <c r="DK275" s="141"/>
      <c r="DL275" s="141"/>
      <c r="DM275" s="141"/>
      <c r="DN275" s="141"/>
      <c r="DO275" s="141"/>
      <c r="DP275" s="141"/>
      <c r="DQ275" s="615"/>
      <c r="DR275" s="141"/>
      <c r="DS275" s="141"/>
      <c r="DT275" s="141"/>
      <c r="DU275" s="141"/>
      <c r="DV275" s="141"/>
      <c r="DW275" s="141"/>
      <c r="DX275" s="141"/>
      <c r="DY275" s="800"/>
      <c r="DZ275" s="755"/>
      <c r="EA275" s="755"/>
      <c r="EB275" s="755"/>
      <c r="EC275" s="755"/>
      <c r="ED275" s="2017">
        <f>ED274/EC274-1</f>
        <v>2</v>
      </c>
      <c r="EE275" s="2017">
        <f t="shared" ref="EE275:EJ275" si="576">EE274/ED274-1</f>
        <v>1.5</v>
      </c>
      <c r="EF275" s="2017">
        <f t="shared" si="576"/>
        <v>0.85000000000000009</v>
      </c>
      <c r="EG275" s="2017">
        <f t="shared" si="576"/>
        <v>0.5</v>
      </c>
      <c r="EH275" s="2017">
        <f t="shared" si="576"/>
        <v>0.39999999999999991</v>
      </c>
      <c r="EI275" s="2017">
        <f t="shared" si="576"/>
        <v>0.35000000000000009</v>
      </c>
      <c r="EJ275" s="2018">
        <f t="shared" si="576"/>
        <v>0.32499999999999996</v>
      </c>
      <c r="EK275" s="99"/>
      <c r="EL275" s="99"/>
      <c r="EM275" s="99"/>
      <c r="EN275" s="99"/>
      <c r="EO275" s="99"/>
      <c r="EP275" s="99"/>
      <c r="EQ275" s="99"/>
      <c r="ER275" s="99"/>
      <c r="ES275" s="99"/>
      <c r="ET275" s="99"/>
      <c r="EU275" s="99"/>
      <c r="EV275" s="99"/>
      <c r="EW275" s="99"/>
      <c r="EX275" s="99"/>
      <c r="EY275" s="99"/>
      <c r="EZ275" s="99"/>
      <c r="FA275" s="99"/>
      <c r="FB275" s="99"/>
      <c r="FC275" s="99"/>
      <c r="FD275" s="99"/>
      <c r="FE275" s="99"/>
      <c r="FF275" s="99"/>
      <c r="FG275" s="99"/>
      <c r="FH275" s="99"/>
      <c r="FI275" s="99"/>
      <c r="FJ275" s="99"/>
      <c r="FK275" s="99"/>
      <c r="FL275" s="99"/>
      <c r="FM275" s="99"/>
      <c r="FN275" s="99"/>
      <c r="FO275" s="99"/>
      <c r="FP275" s="99"/>
      <c r="FQ275" s="99"/>
      <c r="FR275" s="99"/>
      <c r="FS275" s="99"/>
      <c r="FT275" s="99"/>
      <c r="FU275" s="99"/>
      <c r="FV275" s="99"/>
      <c r="FW275" s="99"/>
      <c r="FX275" s="99"/>
      <c r="FY275" s="99"/>
      <c r="FZ275" s="99"/>
      <c r="GA275" s="99"/>
      <c r="GB275" s="99"/>
      <c r="GC275" s="99"/>
      <c r="GD275" s="99"/>
      <c r="GE275" s="99"/>
      <c r="GF275" s="99"/>
      <c r="GG275" s="99"/>
      <c r="GH275" s="99"/>
      <c r="GI275" s="99"/>
      <c r="GJ275" s="99"/>
      <c r="GK275" s="99"/>
      <c r="GL275" s="99"/>
      <c r="GM275" s="99"/>
      <c r="GN275" s="99"/>
      <c r="GO275" s="99"/>
      <c r="GP275" s="99"/>
      <c r="GQ275" s="99"/>
      <c r="GR275" s="99"/>
      <c r="GS275" s="99"/>
      <c r="GT275" s="99"/>
      <c r="GU275" s="99"/>
      <c r="GV275" s="99"/>
      <c r="GW275" s="99"/>
      <c r="GX275" s="99"/>
      <c r="GY275" s="99"/>
      <c r="GZ275" s="99"/>
      <c r="HA275" s="99"/>
      <c r="HB275" s="99"/>
      <c r="HC275" s="99"/>
      <c r="HD275" s="99"/>
      <c r="HE275" s="99"/>
      <c r="HF275" s="99"/>
      <c r="HG275" s="99"/>
      <c r="HH275" s="99"/>
      <c r="HI275" s="99"/>
      <c r="HJ275" s="99"/>
      <c r="HK275" s="99"/>
      <c r="HL275" s="99"/>
      <c r="HM275" s="99"/>
      <c r="HN275" s="99"/>
      <c r="HO275" s="99"/>
      <c r="HP275" s="99"/>
      <c r="HQ275" s="99"/>
      <c r="HR275" s="99"/>
      <c r="HS275" s="99"/>
      <c r="HT275" s="99"/>
      <c r="HU275" s="99"/>
      <c r="HV275" s="99"/>
      <c r="HW275" s="99"/>
    </row>
    <row r="276" spans="1:231" ht="13.5" customHeight="1">
      <c r="A276" s="4"/>
      <c r="H276" s="4"/>
      <c r="I276" s="789" t="s">
        <v>536</v>
      </c>
      <c r="J276" s="20"/>
      <c r="K276" s="20"/>
      <c r="L276" s="20"/>
      <c r="M276" s="20"/>
      <c r="N276" s="20"/>
      <c r="O276" s="20"/>
      <c r="P276" s="20"/>
      <c r="Q276" s="20"/>
      <c r="R276" s="20"/>
      <c r="S276" s="20"/>
      <c r="T276" s="20"/>
      <c r="U276" s="20"/>
      <c r="V276" s="20"/>
      <c r="W276" s="20"/>
      <c r="X276" s="20"/>
      <c r="Y276" s="20"/>
      <c r="Z276" s="20"/>
      <c r="AA276" s="20"/>
      <c r="AB276" s="20"/>
      <c r="AC276" s="20"/>
      <c r="AD276" s="20"/>
      <c r="AE276" s="20"/>
      <c r="AF276" s="20"/>
      <c r="AG276" s="20"/>
      <c r="AH276" s="20"/>
      <c r="AI276" s="20"/>
      <c r="AJ276" s="20"/>
      <c r="AK276" s="20"/>
      <c r="AL276" s="20"/>
      <c r="AM276" s="20"/>
      <c r="AN276" s="20"/>
      <c r="AO276" s="20"/>
      <c r="AP276" s="20"/>
      <c r="AQ276" s="20"/>
      <c r="AR276" s="20"/>
      <c r="AS276" s="20"/>
      <c r="AT276" s="615"/>
      <c r="AU276" s="141"/>
      <c r="AV276" s="141"/>
      <c r="AW276" s="576"/>
      <c r="AX276" s="636"/>
      <c r="AY276" s="174"/>
      <c r="AZ276" s="174"/>
      <c r="BA276" s="574"/>
      <c r="BB276" s="636"/>
      <c r="BC276" s="174"/>
      <c r="BD276" s="174"/>
      <c r="BE276" s="574"/>
      <c r="BF276" s="636"/>
      <c r="BG276" s="174"/>
      <c r="BH276" s="174"/>
      <c r="BI276" s="574"/>
      <c r="BJ276" s="636"/>
      <c r="BK276" s="174"/>
      <c r="BL276" s="174"/>
      <c r="BM276" s="574"/>
      <c r="BN276" s="734"/>
      <c r="BO276" s="755"/>
      <c r="BP276" s="755"/>
      <c r="BQ276" s="755"/>
      <c r="BR276" s="737"/>
      <c r="BS276" s="796"/>
      <c r="BT276" s="796"/>
      <c r="BU276" s="1211"/>
      <c r="BV276" s="1207"/>
      <c r="BW276" s="805"/>
      <c r="BX276" s="1208"/>
      <c r="BY276" s="1501"/>
      <c r="BZ276" s="805"/>
      <c r="CA276" s="805"/>
      <c r="CB276" s="805"/>
      <c r="CC276" s="1214"/>
      <c r="CD276" s="805"/>
      <c r="CE276" s="805"/>
      <c r="CF276" s="805"/>
      <c r="CG276" s="1214"/>
      <c r="CH276" s="174"/>
      <c r="CI276" s="174"/>
      <c r="CJ276" s="174"/>
      <c r="CK276" s="174"/>
      <c r="CL276" s="174"/>
      <c r="CM276" s="174"/>
      <c r="CN276" s="174"/>
      <c r="CO276" s="174"/>
      <c r="CP276" s="174"/>
      <c r="CQ276" s="174"/>
      <c r="CR276" s="174"/>
      <c r="CS276" s="174"/>
      <c r="CT276" s="174"/>
      <c r="CU276" s="174"/>
      <c r="CV276" s="174"/>
      <c r="CW276" s="174"/>
      <c r="CX276" s="174"/>
      <c r="CY276" s="174"/>
      <c r="CZ276" s="174"/>
      <c r="DA276" s="174"/>
      <c r="DB276" s="174"/>
      <c r="DC276" s="174"/>
      <c r="DD276" s="174"/>
      <c r="DE276" s="174"/>
      <c r="DF276" s="174"/>
      <c r="DG276" s="174"/>
      <c r="DH276" s="174"/>
      <c r="DI276" s="574"/>
      <c r="DJ276" s="1139"/>
      <c r="DK276" s="141"/>
      <c r="DL276" s="141"/>
      <c r="DM276" s="141"/>
      <c r="DN276" s="141"/>
      <c r="DO276" s="141"/>
      <c r="DP276" s="141"/>
      <c r="DQ276" s="615"/>
      <c r="DR276" s="141"/>
      <c r="DS276" s="141"/>
      <c r="DT276" s="141"/>
      <c r="DU276" s="141"/>
      <c r="DV276" s="141"/>
      <c r="DW276" s="141"/>
      <c r="DX276" s="141"/>
      <c r="DY276" s="800"/>
      <c r="DZ276" s="755"/>
      <c r="EA276" s="755"/>
      <c r="EB276" s="755"/>
      <c r="EC276" s="769"/>
      <c r="ED276" s="769">
        <f>+ED274-EC274</f>
        <v>390</v>
      </c>
      <c r="EE276" s="769">
        <f t="shared" ref="EE276" si="577">+EE274-ED274</f>
        <v>877.5</v>
      </c>
      <c r="EF276" s="769">
        <f t="shared" ref="EF276" si="578">+EF274-EE274</f>
        <v>1243.125</v>
      </c>
      <c r="EG276" s="769">
        <f t="shared" ref="EG276" si="579">+EG274-EF274</f>
        <v>1352.8125</v>
      </c>
      <c r="EH276" s="769">
        <f t="shared" ref="EH276" si="580">+EH274-EG274</f>
        <v>1623.375</v>
      </c>
      <c r="EI276" s="769">
        <f t="shared" ref="EI276" si="581">+EI274-EH274</f>
        <v>1988.6343750000005</v>
      </c>
      <c r="EJ276" s="783">
        <f t="shared" ref="EJ276" si="582">+EJ274-EI274</f>
        <v>2492.8952343749997</v>
      </c>
      <c r="EK276" s="99"/>
      <c r="EL276" s="99"/>
      <c r="EM276" s="99"/>
      <c r="EN276" s="99"/>
      <c r="EO276" s="99"/>
      <c r="EP276" s="99"/>
      <c r="EQ276" s="99"/>
      <c r="ER276" s="99"/>
      <c r="ES276" s="99"/>
      <c r="ET276" s="99"/>
      <c r="EU276" s="99"/>
      <c r="EV276" s="99"/>
      <c r="EW276" s="99"/>
      <c r="EX276" s="99"/>
      <c r="EY276" s="99"/>
      <c r="EZ276" s="99"/>
      <c r="FA276" s="99"/>
      <c r="FB276" s="99"/>
      <c r="FC276" s="99"/>
      <c r="FD276" s="99"/>
      <c r="FE276" s="99"/>
      <c r="FF276" s="99"/>
      <c r="FG276" s="99"/>
      <c r="FH276" s="99"/>
      <c r="FI276" s="99"/>
      <c r="FJ276" s="99"/>
      <c r="FK276" s="99"/>
      <c r="FL276" s="99"/>
      <c r="FM276" s="99"/>
      <c r="FN276" s="99"/>
      <c r="FO276" s="99"/>
      <c r="FP276" s="99"/>
      <c r="FQ276" s="99"/>
      <c r="FR276" s="99"/>
      <c r="FS276" s="99"/>
      <c r="FT276" s="99"/>
      <c r="FU276" s="99"/>
      <c r="FV276" s="99"/>
      <c r="FW276" s="99"/>
      <c r="FX276" s="99"/>
      <c r="FY276" s="99"/>
      <c r="FZ276" s="99"/>
      <c r="GA276" s="99"/>
      <c r="GB276" s="99"/>
      <c r="GC276" s="99"/>
      <c r="GD276" s="99"/>
      <c r="GE276" s="99"/>
      <c r="GF276" s="99"/>
      <c r="GG276" s="99"/>
      <c r="GH276" s="99"/>
      <c r="GI276" s="99"/>
      <c r="GJ276" s="99"/>
      <c r="GK276" s="99"/>
      <c r="GL276" s="99"/>
      <c r="GM276" s="99"/>
      <c r="GN276" s="99"/>
      <c r="GO276" s="99"/>
      <c r="GP276" s="99"/>
      <c r="GQ276" s="99"/>
      <c r="GR276" s="99"/>
      <c r="GS276" s="99"/>
      <c r="GT276" s="99"/>
      <c r="GU276" s="99"/>
      <c r="GV276" s="99"/>
      <c r="GW276" s="99"/>
      <c r="GX276" s="99"/>
      <c r="GY276" s="99"/>
      <c r="GZ276" s="99"/>
      <c r="HA276" s="99"/>
      <c r="HB276" s="99"/>
      <c r="HC276" s="99"/>
      <c r="HD276" s="99"/>
      <c r="HE276" s="99"/>
      <c r="HF276" s="99"/>
      <c r="HG276" s="99"/>
      <c r="HH276" s="99"/>
      <c r="HI276" s="99"/>
      <c r="HJ276" s="99"/>
      <c r="HK276" s="99"/>
      <c r="HL276" s="99"/>
      <c r="HM276" s="99"/>
      <c r="HN276" s="99"/>
      <c r="HO276" s="99"/>
      <c r="HP276" s="99"/>
      <c r="HQ276" s="99"/>
      <c r="HR276" s="99"/>
      <c r="HS276" s="99"/>
      <c r="HT276" s="99"/>
      <c r="HU276" s="99"/>
      <c r="HV276" s="99"/>
      <c r="HW276" s="99"/>
    </row>
    <row r="277" spans="1:231" ht="13.5" customHeight="1">
      <c r="A277" s="4"/>
      <c r="H277" s="4"/>
      <c r="I277" s="1896" t="s">
        <v>486</v>
      </c>
      <c r="J277" s="20"/>
      <c r="K277" s="20"/>
      <c r="L277" s="20"/>
      <c r="M277" s="20"/>
      <c r="N277" s="20"/>
      <c r="O277" s="20"/>
      <c r="P277" s="20"/>
      <c r="Q277" s="20"/>
      <c r="R277" s="20"/>
      <c r="S277" s="20"/>
      <c r="T277" s="20"/>
      <c r="U277" s="20"/>
      <c r="V277" s="20"/>
      <c r="W277" s="20"/>
      <c r="X277" s="20"/>
      <c r="Y277" s="20"/>
      <c r="Z277" s="20"/>
      <c r="AA277" s="20"/>
      <c r="AB277" s="20"/>
      <c r="AC277" s="20"/>
      <c r="AD277" s="20"/>
      <c r="AE277" s="20"/>
      <c r="AF277" s="20"/>
      <c r="AG277" s="20"/>
      <c r="AH277" s="20"/>
      <c r="AI277" s="20"/>
      <c r="AJ277" s="20"/>
      <c r="AK277" s="20"/>
      <c r="AL277" s="20"/>
      <c r="AM277" s="20"/>
      <c r="AN277" s="20"/>
      <c r="AO277" s="20"/>
      <c r="AP277" s="20"/>
      <c r="AQ277" s="20"/>
      <c r="AR277" s="20"/>
      <c r="AS277" s="20"/>
      <c r="AT277" s="615"/>
      <c r="AU277" s="141"/>
      <c r="AV277" s="141"/>
      <c r="AW277" s="576"/>
      <c r="AX277" s="636"/>
      <c r="AY277" s="174"/>
      <c r="AZ277" s="174"/>
      <c r="BA277" s="574"/>
      <c r="BB277" s="636"/>
      <c r="BC277" s="174"/>
      <c r="BD277" s="174"/>
      <c r="BE277" s="574"/>
      <c r="BF277" s="636"/>
      <c r="BG277" s="174"/>
      <c r="BH277" s="174"/>
      <c r="BI277" s="574"/>
      <c r="BJ277" s="636"/>
      <c r="BK277" s="174"/>
      <c r="BL277" s="174"/>
      <c r="BM277" s="574"/>
      <c r="BN277" s="734"/>
      <c r="BO277" s="755"/>
      <c r="BP277" s="755"/>
      <c r="BQ277" s="755"/>
      <c r="BR277" s="737"/>
      <c r="BS277" s="796"/>
      <c r="BT277" s="796"/>
      <c r="BU277" s="1211"/>
      <c r="BV277" s="1207"/>
      <c r="BW277" s="805"/>
      <c r="BX277" s="1208"/>
      <c r="BY277" s="1501"/>
      <c r="BZ277" s="805"/>
      <c r="CA277" s="805"/>
      <c r="CB277" s="805"/>
      <c r="CC277" s="1214"/>
      <c r="CD277" s="805"/>
      <c r="CE277" s="805"/>
      <c r="CF277" s="805"/>
      <c r="CG277" s="1214"/>
      <c r="CH277" s="174"/>
      <c r="CI277" s="174"/>
      <c r="CJ277" s="174"/>
      <c r="CK277" s="174"/>
      <c r="CL277" s="174"/>
      <c r="CM277" s="174"/>
      <c r="CN277" s="174"/>
      <c r="CO277" s="174"/>
      <c r="CP277" s="174"/>
      <c r="CQ277" s="174"/>
      <c r="CR277" s="174"/>
      <c r="CS277" s="174"/>
      <c r="CT277" s="174"/>
      <c r="CU277" s="174"/>
      <c r="CV277" s="174"/>
      <c r="CW277" s="174"/>
      <c r="CX277" s="174"/>
      <c r="CY277" s="174"/>
      <c r="CZ277" s="174"/>
      <c r="DA277" s="174"/>
      <c r="DB277" s="174"/>
      <c r="DC277" s="174"/>
      <c r="DD277" s="174"/>
      <c r="DE277" s="174"/>
      <c r="DF277" s="174"/>
      <c r="DG277" s="174"/>
      <c r="DH277" s="174"/>
      <c r="DI277" s="574"/>
      <c r="DJ277" s="1139"/>
      <c r="DK277" s="141"/>
      <c r="DL277" s="141"/>
      <c r="DM277" s="141"/>
      <c r="DN277" s="141"/>
      <c r="DO277" s="141"/>
      <c r="DP277" s="141"/>
      <c r="DQ277" s="615"/>
      <c r="DR277" s="141"/>
      <c r="DS277" s="141"/>
      <c r="DT277" s="141"/>
      <c r="DU277" s="141"/>
      <c r="DV277" s="141"/>
      <c r="DW277" s="141"/>
      <c r="DX277" s="141"/>
      <c r="DY277" s="800"/>
      <c r="DZ277" s="755"/>
      <c r="EA277" s="755"/>
      <c r="EB277" s="755"/>
      <c r="EC277" s="755"/>
      <c r="ED277" s="755"/>
      <c r="EE277" s="755"/>
      <c r="EF277" s="755"/>
      <c r="EG277" s="755"/>
      <c r="EH277" s="755"/>
      <c r="EI277" s="755"/>
      <c r="EJ277" s="756"/>
      <c r="EK277" s="99"/>
      <c r="EL277" s="99"/>
      <c r="EM277" s="99"/>
      <c r="EN277" s="99"/>
      <c r="EO277" s="99"/>
      <c r="EP277" s="99"/>
      <c r="EQ277" s="99"/>
      <c r="ER277" s="99"/>
      <c r="ES277" s="99"/>
      <c r="ET277" s="99"/>
      <c r="EU277" s="99"/>
      <c r="EV277" s="99"/>
      <c r="EW277" s="99"/>
      <c r="EX277" s="99"/>
      <c r="EY277" s="99"/>
      <c r="EZ277" s="99"/>
      <c r="FA277" s="99"/>
      <c r="FB277" s="99"/>
      <c r="FC277" s="99"/>
      <c r="FD277" s="99"/>
      <c r="FE277" s="99"/>
      <c r="FF277" s="99"/>
      <c r="FG277" s="99"/>
      <c r="FH277" s="99"/>
      <c r="FI277" s="99"/>
      <c r="FJ277" s="99"/>
      <c r="FK277" s="99"/>
      <c r="FL277" s="99"/>
      <c r="FM277" s="99"/>
      <c r="FN277" s="99"/>
      <c r="FO277" s="99"/>
      <c r="FP277" s="99"/>
      <c r="FQ277" s="99"/>
      <c r="FR277" s="99"/>
      <c r="FS277" s="99"/>
      <c r="FT277" s="99"/>
      <c r="FU277" s="99"/>
      <c r="FV277" s="99"/>
      <c r="FW277" s="99"/>
      <c r="FX277" s="99"/>
      <c r="FY277" s="99"/>
      <c r="FZ277" s="99"/>
      <c r="GA277" s="99"/>
      <c r="GB277" s="99"/>
      <c r="GC277" s="99"/>
      <c r="GD277" s="99"/>
      <c r="GE277" s="99"/>
      <c r="GF277" s="99"/>
      <c r="GG277" s="99"/>
      <c r="GH277" s="99"/>
      <c r="GI277" s="99"/>
      <c r="GJ277" s="99"/>
      <c r="GK277" s="99"/>
      <c r="GL277" s="99"/>
      <c r="GM277" s="99"/>
      <c r="GN277" s="99"/>
      <c r="GO277" s="99"/>
      <c r="GP277" s="99"/>
      <c r="GQ277" s="99"/>
      <c r="GR277" s="99"/>
      <c r="GS277" s="99"/>
      <c r="GT277" s="99"/>
      <c r="GU277" s="99"/>
      <c r="GV277" s="99"/>
      <c r="GW277" s="99"/>
      <c r="GX277" s="99"/>
      <c r="GY277" s="99"/>
      <c r="GZ277" s="99"/>
      <c r="HA277" s="99"/>
      <c r="HB277" s="99"/>
      <c r="HC277" s="99"/>
      <c r="HD277" s="99"/>
      <c r="HE277" s="99"/>
      <c r="HF277" s="99"/>
      <c r="HG277" s="99"/>
      <c r="HH277" s="99"/>
      <c r="HI277" s="99"/>
      <c r="HJ277" s="99"/>
      <c r="HK277" s="99"/>
      <c r="HL277" s="99"/>
      <c r="HM277" s="99"/>
      <c r="HN277" s="99"/>
      <c r="HO277" s="99"/>
      <c r="HP277" s="99"/>
      <c r="HQ277" s="99"/>
      <c r="HR277" s="99"/>
      <c r="HS277" s="99"/>
      <c r="HT277" s="99"/>
      <c r="HU277" s="99"/>
      <c r="HV277" s="99"/>
      <c r="HW277" s="99"/>
    </row>
    <row r="278" spans="1:231" ht="13.5" customHeight="1">
      <c r="A278" s="4"/>
      <c r="H278" s="4"/>
      <c r="I278" s="1896" t="s">
        <v>487</v>
      </c>
      <c r="J278" s="20"/>
      <c r="K278" s="20"/>
      <c r="L278" s="20"/>
      <c r="M278" s="20"/>
      <c r="N278" s="20"/>
      <c r="O278" s="20"/>
      <c r="P278" s="20"/>
      <c r="Q278" s="20"/>
      <c r="R278" s="20"/>
      <c r="S278" s="20"/>
      <c r="T278" s="20"/>
      <c r="U278" s="20"/>
      <c r="V278" s="20"/>
      <c r="W278" s="20"/>
      <c r="X278" s="20"/>
      <c r="Y278" s="20"/>
      <c r="Z278" s="20"/>
      <c r="AA278" s="20"/>
      <c r="AB278" s="20"/>
      <c r="AC278" s="20"/>
      <c r="AD278" s="20"/>
      <c r="AE278" s="20"/>
      <c r="AF278" s="20"/>
      <c r="AG278" s="20"/>
      <c r="AH278" s="20"/>
      <c r="AI278" s="20"/>
      <c r="AJ278" s="20"/>
      <c r="AK278" s="20"/>
      <c r="AL278" s="20"/>
      <c r="AM278" s="20"/>
      <c r="AN278" s="20"/>
      <c r="AO278" s="20"/>
      <c r="AP278" s="20"/>
      <c r="AQ278" s="20"/>
      <c r="AR278" s="20"/>
      <c r="AS278" s="20"/>
      <c r="AT278" s="615"/>
      <c r="AU278" s="141"/>
      <c r="AV278" s="141"/>
      <c r="AW278" s="576"/>
      <c r="AX278" s="636"/>
      <c r="AY278" s="174"/>
      <c r="AZ278" s="174"/>
      <c r="BA278" s="574"/>
      <c r="BB278" s="636"/>
      <c r="BC278" s="174"/>
      <c r="BD278" s="174"/>
      <c r="BE278" s="574"/>
      <c r="BF278" s="636"/>
      <c r="BG278" s="174"/>
      <c r="BH278" s="174"/>
      <c r="BI278" s="574"/>
      <c r="BJ278" s="636"/>
      <c r="BK278" s="174"/>
      <c r="BL278" s="174"/>
      <c r="BM278" s="574"/>
      <c r="BN278" s="734"/>
      <c r="BO278" s="755"/>
      <c r="BP278" s="755"/>
      <c r="BQ278" s="755"/>
      <c r="BR278" s="737"/>
      <c r="BS278" s="796"/>
      <c r="BT278" s="796"/>
      <c r="BU278" s="1211"/>
      <c r="BV278" s="1207"/>
      <c r="BW278" s="805"/>
      <c r="BX278" s="1208"/>
      <c r="BY278" s="1501"/>
      <c r="BZ278" s="805"/>
      <c r="CA278" s="805"/>
      <c r="CB278" s="805"/>
      <c r="CC278" s="1214"/>
      <c r="CD278" s="805"/>
      <c r="CE278" s="805"/>
      <c r="CF278" s="805"/>
      <c r="CG278" s="1214"/>
      <c r="CH278" s="174"/>
      <c r="CI278" s="174"/>
      <c r="CJ278" s="174"/>
      <c r="CK278" s="174"/>
      <c r="CL278" s="174"/>
      <c r="CM278" s="174"/>
      <c r="CN278" s="174"/>
      <c r="CO278" s="174"/>
      <c r="CP278" s="174"/>
      <c r="CQ278" s="174"/>
      <c r="CR278" s="174"/>
      <c r="CS278" s="174"/>
      <c r="CT278" s="174"/>
      <c r="CU278" s="174"/>
      <c r="CV278" s="174"/>
      <c r="CW278" s="174"/>
      <c r="CX278" s="174"/>
      <c r="CY278" s="174"/>
      <c r="CZ278" s="174"/>
      <c r="DA278" s="174"/>
      <c r="DB278" s="174"/>
      <c r="DC278" s="174"/>
      <c r="DD278" s="174"/>
      <c r="DE278" s="174"/>
      <c r="DF278" s="174"/>
      <c r="DG278" s="174"/>
      <c r="DH278" s="174"/>
      <c r="DI278" s="574"/>
      <c r="DJ278" s="1139"/>
      <c r="DK278" s="141"/>
      <c r="DL278" s="141"/>
      <c r="DM278" s="141"/>
      <c r="DN278" s="141"/>
      <c r="DO278" s="141"/>
      <c r="DP278" s="141"/>
      <c r="DQ278" s="615"/>
      <c r="DR278" s="141"/>
      <c r="DS278" s="141"/>
      <c r="DT278" s="141"/>
      <c r="DU278" s="141"/>
      <c r="DV278" s="141"/>
      <c r="DW278" s="141"/>
      <c r="DX278" s="141"/>
      <c r="DY278" s="800"/>
      <c r="DZ278" s="755"/>
      <c r="EA278" s="755"/>
      <c r="EB278" s="755"/>
      <c r="EC278" s="755"/>
      <c r="ED278" s="755"/>
      <c r="EE278" s="755"/>
      <c r="EF278" s="755"/>
      <c r="EG278" s="755"/>
      <c r="EH278" s="755"/>
      <c r="EI278" s="755"/>
      <c r="EJ278" s="756"/>
      <c r="EK278" s="99"/>
      <c r="EL278" s="99"/>
      <c r="EM278" s="99"/>
      <c r="EN278" s="99"/>
      <c r="EO278" s="99"/>
      <c r="EP278" s="99"/>
      <c r="EQ278" s="99"/>
      <c r="ER278" s="99"/>
      <c r="ES278" s="99"/>
      <c r="ET278" s="99"/>
      <c r="EU278" s="99"/>
      <c r="EV278" s="99"/>
      <c r="EW278" s="99"/>
      <c r="EX278" s="99"/>
      <c r="EY278" s="99"/>
      <c r="EZ278" s="99"/>
      <c r="FA278" s="99"/>
      <c r="FB278" s="99"/>
      <c r="FC278" s="99"/>
      <c r="FD278" s="99"/>
      <c r="FE278" s="99"/>
      <c r="FF278" s="99"/>
      <c r="FG278" s="99"/>
      <c r="FH278" s="99"/>
      <c r="FI278" s="99"/>
      <c r="FJ278" s="99"/>
      <c r="FK278" s="99"/>
      <c r="FL278" s="99"/>
      <c r="FM278" s="99"/>
      <c r="FN278" s="99"/>
      <c r="FO278" s="99"/>
      <c r="FP278" s="99"/>
      <c r="FQ278" s="99"/>
      <c r="FR278" s="99"/>
      <c r="FS278" s="99"/>
      <c r="FT278" s="99"/>
      <c r="FU278" s="99"/>
      <c r="FV278" s="99"/>
      <c r="FW278" s="99"/>
      <c r="FX278" s="99"/>
      <c r="FY278" s="99"/>
      <c r="FZ278" s="99"/>
      <c r="GA278" s="99"/>
      <c r="GB278" s="99"/>
      <c r="GC278" s="99"/>
      <c r="GD278" s="99"/>
      <c r="GE278" s="99"/>
      <c r="GF278" s="99"/>
      <c r="GG278" s="99"/>
      <c r="GH278" s="99"/>
      <c r="GI278" s="99"/>
      <c r="GJ278" s="99"/>
      <c r="GK278" s="99"/>
      <c r="GL278" s="99"/>
      <c r="GM278" s="99"/>
      <c r="GN278" s="99"/>
      <c r="GO278" s="99"/>
      <c r="GP278" s="99"/>
      <c r="GQ278" s="99"/>
      <c r="GR278" s="99"/>
      <c r="GS278" s="99"/>
      <c r="GT278" s="99"/>
      <c r="GU278" s="99"/>
      <c r="GV278" s="99"/>
      <c r="GW278" s="99"/>
      <c r="GX278" s="99"/>
      <c r="GY278" s="99"/>
      <c r="GZ278" s="99"/>
      <c r="HA278" s="99"/>
      <c r="HB278" s="99"/>
      <c r="HC278" s="99"/>
      <c r="HD278" s="99"/>
      <c r="HE278" s="99"/>
      <c r="HF278" s="99"/>
      <c r="HG278" s="99"/>
      <c r="HH278" s="99"/>
      <c r="HI278" s="99"/>
      <c r="HJ278" s="99"/>
      <c r="HK278" s="99"/>
      <c r="HL278" s="99"/>
      <c r="HM278" s="99"/>
      <c r="HN278" s="99"/>
      <c r="HO278" s="99"/>
      <c r="HP278" s="99"/>
      <c r="HQ278" s="99"/>
      <c r="HR278" s="99"/>
      <c r="HS278" s="99"/>
      <c r="HT278" s="99"/>
      <c r="HU278" s="99"/>
      <c r="HV278" s="99"/>
      <c r="HW278" s="99"/>
    </row>
    <row r="279" spans="1:231" ht="13.5" customHeight="1">
      <c r="A279" s="4"/>
      <c r="H279" s="4"/>
      <c r="I279" s="1286"/>
      <c r="J279" s="20"/>
      <c r="K279" s="20"/>
      <c r="L279" s="20"/>
      <c r="M279" s="20"/>
      <c r="N279" s="20"/>
      <c r="O279" s="20"/>
      <c r="P279" s="20"/>
      <c r="Q279" s="20"/>
      <c r="R279" s="20"/>
      <c r="S279" s="20"/>
      <c r="T279" s="20"/>
      <c r="U279" s="20"/>
      <c r="V279" s="20"/>
      <c r="W279" s="20"/>
      <c r="X279" s="20"/>
      <c r="Y279" s="20"/>
      <c r="Z279" s="20"/>
      <c r="AA279" s="20"/>
      <c r="AB279" s="20"/>
      <c r="AC279" s="20"/>
      <c r="AD279" s="20"/>
      <c r="AE279" s="20"/>
      <c r="AF279" s="20"/>
      <c r="AG279" s="20"/>
      <c r="AH279" s="20"/>
      <c r="AI279" s="20"/>
      <c r="AJ279" s="20"/>
      <c r="AK279" s="20"/>
      <c r="AL279" s="20"/>
      <c r="AM279" s="20"/>
      <c r="AN279" s="20"/>
      <c r="AO279" s="20"/>
      <c r="AP279" s="20"/>
      <c r="AQ279" s="20"/>
      <c r="AR279" s="20"/>
      <c r="AS279" s="20"/>
      <c r="AT279" s="615"/>
      <c r="AU279" s="141"/>
      <c r="AV279" s="141"/>
      <c r="AW279" s="576"/>
      <c r="AX279" s="636"/>
      <c r="AY279" s="174"/>
      <c r="AZ279" s="174"/>
      <c r="BA279" s="574"/>
      <c r="BB279" s="636"/>
      <c r="BC279" s="174"/>
      <c r="BD279" s="174"/>
      <c r="BE279" s="574"/>
      <c r="BF279" s="636"/>
      <c r="BG279" s="174"/>
      <c r="BH279" s="174"/>
      <c r="BI279" s="574"/>
      <c r="BJ279" s="636"/>
      <c r="BK279" s="174"/>
      <c r="BL279" s="174"/>
      <c r="BM279" s="574"/>
      <c r="BN279" s="734"/>
      <c r="BO279" s="755"/>
      <c r="BP279" s="755"/>
      <c r="BQ279" s="755"/>
      <c r="BR279" s="737"/>
      <c r="BS279" s="796"/>
      <c r="BT279" s="796"/>
      <c r="BU279" s="1211"/>
      <c r="BV279" s="1207"/>
      <c r="BW279" s="805"/>
      <c r="BX279" s="1208"/>
      <c r="BY279" s="1501"/>
      <c r="BZ279" s="805"/>
      <c r="CA279" s="805"/>
      <c r="CB279" s="805"/>
      <c r="CC279" s="1214"/>
      <c r="CD279" s="805"/>
      <c r="CE279" s="805"/>
      <c r="CF279" s="805"/>
      <c r="CG279" s="1214"/>
      <c r="CH279" s="174"/>
      <c r="CI279" s="174"/>
      <c r="CJ279" s="174"/>
      <c r="CK279" s="174"/>
      <c r="CL279" s="174"/>
      <c r="CM279" s="174"/>
      <c r="CN279" s="174"/>
      <c r="CO279" s="174"/>
      <c r="CP279" s="174"/>
      <c r="CQ279" s="174"/>
      <c r="CR279" s="174"/>
      <c r="CS279" s="174"/>
      <c r="CT279" s="174"/>
      <c r="CU279" s="174"/>
      <c r="CV279" s="174"/>
      <c r="CW279" s="174"/>
      <c r="CX279" s="174"/>
      <c r="CY279" s="174"/>
      <c r="CZ279" s="174"/>
      <c r="DA279" s="174"/>
      <c r="DB279" s="174"/>
      <c r="DC279" s="174"/>
      <c r="DD279" s="174"/>
      <c r="DE279" s="174"/>
      <c r="DF279" s="174"/>
      <c r="DG279" s="174"/>
      <c r="DH279" s="174"/>
      <c r="DI279" s="574"/>
      <c r="DJ279" s="1139"/>
      <c r="DK279" s="141"/>
      <c r="DL279" s="141"/>
      <c r="DM279" s="141"/>
      <c r="DN279" s="141"/>
      <c r="DO279" s="141"/>
      <c r="DP279" s="141"/>
      <c r="DQ279" s="615"/>
      <c r="DR279" s="141"/>
      <c r="DS279" s="141"/>
      <c r="DT279" s="141"/>
      <c r="DU279" s="141"/>
      <c r="DV279" s="141"/>
      <c r="DW279" s="141"/>
      <c r="DX279" s="141"/>
      <c r="DY279" s="800"/>
      <c r="DZ279" s="755"/>
      <c r="EA279" s="755"/>
      <c r="EB279" s="755"/>
      <c r="EC279" s="755"/>
      <c r="ED279" s="755"/>
      <c r="EE279" s="755"/>
      <c r="EF279" s="755"/>
      <c r="EG279" s="755"/>
      <c r="EH279" s="755"/>
      <c r="EI279" s="755"/>
      <c r="EJ279" s="756"/>
      <c r="EK279" s="99"/>
      <c r="EL279" s="99"/>
      <c r="EM279" s="99"/>
      <c r="EN279" s="99"/>
      <c r="EO279" s="99"/>
      <c r="EP279" s="99"/>
      <c r="EQ279" s="99"/>
      <c r="ER279" s="99"/>
      <c r="ES279" s="99"/>
      <c r="ET279" s="99"/>
      <c r="EU279" s="99"/>
      <c r="EV279" s="99"/>
      <c r="EW279" s="99"/>
      <c r="EX279" s="99"/>
      <c r="EY279" s="99"/>
      <c r="EZ279" s="99"/>
      <c r="FA279" s="99"/>
      <c r="FB279" s="99"/>
      <c r="FC279" s="99"/>
      <c r="FD279" s="99"/>
      <c r="FE279" s="99"/>
      <c r="FF279" s="99"/>
      <c r="FG279" s="99"/>
      <c r="FH279" s="99"/>
      <c r="FI279" s="99"/>
      <c r="FJ279" s="99"/>
      <c r="FK279" s="99"/>
      <c r="FL279" s="99"/>
      <c r="FM279" s="99"/>
      <c r="FN279" s="99"/>
      <c r="FO279" s="99"/>
      <c r="FP279" s="99"/>
      <c r="FQ279" s="99"/>
      <c r="FR279" s="99"/>
      <c r="FS279" s="99"/>
      <c r="FT279" s="99"/>
      <c r="FU279" s="99"/>
      <c r="FV279" s="99"/>
      <c r="FW279" s="99"/>
      <c r="FX279" s="99"/>
      <c r="FY279" s="99"/>
      <c r="FZ279" s="99"/>
      <c r="GA279" s="99"/>
      <c r="GB279" s="99"/>
      <c r="GC279" s="99"/>
      <c r="GD279" s="99"/>
      <c r="GE279" s="99"/>
      <c r="GF279" s="99"/>
      <c r="GG279" s="99"/>
      <c r="GH279" s="99"/>
      <c r="GI279" s="99"/>
      <c r="GJ279" s="99"/>
      <c r="GK279" s="99"/>
      <c r="GL279" s="99"/>
      <c r="GM279" s="99"/>
      <c r="GN279" s="99"/>
      <c r="GO279" s="99"/>
      <c r="GP279" s="99"/>
      <c r="GQ279" s="99"/>
      <c r="GR279" s="99"/>
      <c r="GS279" s="99"/>
      <c r="GT279" s="99"/>
      <c r="GU279" s="99"/>
      <c r="GV279" s="99"/>
      <c r="GW279" s="99"/>
      <c r="GX279" s="99"/>
      <c r="GY279" s="99"/>
      <c r="GZ279" s="99"/>
      <c r="HA279" s="99"/>
      <c r="HB279" s="99"/>
      <c r="HC279" s="99"/>
      <c r="HD279" s="99"/>
      <c r="HE279" s="99"/>
      <c r="HF279" s="99"/>
      <c r="HG279" s="99"/>
      <c r="HH279" s="99"/>
      <c r="HI279" s="99"/>
      <c r="HJ279" s="99"/>
      <c r="HK279" s="99"/>
      <c r="HL279" s="99"/>
      <c r="HM279" s="99"/>
      <c r="HN279" s="99"/>
      <c r="HO279" s="99"/>
      <c r="HP279" s="99"/>
      <c r="HQ279" s="99"/>
      <c r="HR279" s="99"/>
      <c r="HS279" s="99"/>
      <c r="HT279" s="99"/>
      <c r="HU279" s="99"/>
      <c r="HV279" s="99"/>
      <c r="HW279" s="99"/>
    </row>
    <row r="280" spans="1:231" ht="13.5" customHeight="1">
      <c r="A280" s="4"/>
      <c r="H280" s="4"/>
      <c r="I280" s="1098" t="s">
        <v>75</v>
      </c>
      <c r="J280" s="20"/>
      <c r="K280" s="20"/>
      <c r="L280" s="20"/>
      <c r="M280" s="20"/>
      <c r="N280" s="20"/>
      <c r="O280" s="20"/>
      <c r="P280" s="20"/>
      <c r="Q280" s="20"/>
      <c r="R280" s="20"/>
      <c r="S280" s="20"/>
      <c r="T280" s="20"/>
      <c r="U280" s="20"/>
      <c r="V280" s="20"/>
      <c r="W280" s="20"/>
      <c r="X280" s="20"/>
      <c r="Y280" s="20"/>
      <c r="Z280" s="20"/>
      <c r="AA280" s="20"/>
      <c r="AB280" s="20"/>
      <c r="AC280" s="20"/>
      <c r="AD280" s="20"/>
      <c r="AE280" s="20"/>
      <c r="AF280" s="20"/>
      <c r="AG280" s="20"/>
      <c r="AH280" s="20"/>
      <c r="AI280" s="20"/>
      <c r="AJ280" s="20"/>
      <c r="AK280" s="20"/>
      <c r="AL280" s="20"/>
      <c r="AM280" s="20"/>
      <c r="AN280" s="20"/>
      <c r="AO280" s="20"/>
      <c r="AP280" s="20"/>
      <c r="AQ280" s="20"/>
      <c r="AR280" s="20"/>
      <c r="AS280" s="20"/>
      <c r="AT280" s="615"/>
      <c r="AU280" s="141"/>
      <c r="AV280" s="141"/>
      <c r="AW280" s="576"/>
      <c r="AX280" s="636"/>
      <c r="AY280" s="174"/>
      <c r="AZ280" s="174"/>
      <c r="BA280" s="574"/>
      <c r="BB280" s="636"/>
      <c r="BC280" s="174"/>
      <c r="BD280" s="174"/>
      <c r="BE280" s="574"/>
      <c r="BF280" s="636"/>
      <c r="BG280" s="174"/>
      <c r="BH280" s="174"/>
      <c r="BI280" s="574"/>
      <c r="BJ280" s="636"/>
      <c r="BK280" s="174"/>
      <c r="BL280" s="174"/>
      <c r="BM280" s="574"/>
      <c r="BN280" s="734"/>
      <c r="BO280" s="755"/>
      <c r="BP280" s="755"/>
      <c r="BQ280" s="755"/>
      <c r="BR280" s="737"/>
      <c r="BS280" s="796"/>
      <c r="BT280" s="796"/>
      <c r="BU280" s="1211"/>
      <c r="BV280" s="1207"/>
      <c r="BW280" s="805"/>
      <c r="BX280" s="1208"/>
      <c r="BY280" s="1501"/>
      <c r="BZ280" s="805"/>
      <c r="CA280" s="805"/>
      <c r="CB280" s="805"/>
      <c r="CC280" s="1214"/>
      <c r="CD280" s="805"/>
      <c r="CE280" s="805"/>
      <c r="CF280" s="805"/>
      <c r="CG280" s="1214"/>
      <c r="CH280" s="174"/>
      <c r="CI280" s="174"/>
      <c r="CJ280" s="174"/>
      <c r="CK280" s="174"/>
      <c r="CL280" s="174"/>
      <c r="CM280" s="174"/>
      <c r="CN280" s="174"/>
      <c r="CO280" s="174"/>
      <c r="CP280" s="174"/>
      <c r="CQ280" s="174"/>
      <c r="CR280" s="174"/>
      <c r="CS280" s="174"/>
      <c r="CT280" s="174"/>
      <c r="CU280" s="174"/>
      <c r="CV280" s="174"/>
      <c r="CW280" s="174"/>
      <c r="CX280" s="174"/>
      <c r="CY280" s="174"/>
      <c r="CZ280" s="174"/>
      <c r="DA280" s="174"/>
      <c r="DB280" s="174"/>
      <c r="DC280" s="174"/>
      <c r="DD280" s="174"/>
      <c r="DE280" s="174"/>
      <c r="DF280" s="174"/>
      <c r="DG280" s="174"/>
      <c r="DH280" s="174"/>
      <c r="DI280" s="574"/>
      <c r="DJ280" s="1139"/>
      <c r="DK280" s="141"/>
      <c r="DL280" s="141"/>
      <c r="DM280" s="141"/>
      <c r="DN280" s="141"/>
      <c r="DO280" s="141"/>
      <c r="DP280" s="141"/>
      <c r="DQ280" s="615"/>
      <c r="DR280" s="141"/>
      <c r="DS280" s="141"/>
      <c r="DT280" s="141"/>
      <c r="DU280" s="141"/>
      <c r="DV280" s="141"/>
      <c r="DW280" s="141"/>
      <c r="DX280" s="141"/>
      <c r="DY280" s="800"/>
      <c r="DZ280" s="755"/>
      <c r="EA280" s="755"/>
      <c r="EB280" s="755"/>
      <c r="EC280" s="1676">
        <f>EC274</f>
        <v>195</v>
      </c>
      <c r="ED280" s="1676">
        <f>EC280*(1+ED281)</f>
        <v>585</v>
      </c>
      <c r="EE280" s="1676">
        <f t="shared" ref="EE280:EJ280" si="583">ED280*(1+EE281)</f>
        <v>1462.5</v>
      </c>
      <c r="EF280" s="1676">
        <f t="shared" si="583"/>
        <v>2705.625</v>
      </c>
      <c r="EG280" s="1676">
        <f t="shared" si="583"/>
        <v>4058.4375</v>
      </c>
      <c r="EH280" s="1676">
        <f t="shared" si="583"/>
        <v>5681.8125</v>
      </c>
      <c r="EI280" s="1676">
        <f t="shared" si="583"/>
        <v>7670.4468750000005</v>
      </c>
      <c r="EJ280" s="1677">
        <f t="shared" si="583"/>
        <v>10163.342109375</v>
      </c>
      <c r="EK280" s="99"/>
      <c r="EL280" s="99"/>
      <c r="EM280" s="99"/>
      <c r="EN280" s="99"/>
      <c r="EO280" s="99"/>
      <c r="EP280" s="99"/>
      <c r="EQ280" s="99"/>
      <c r="ER280" s="99"/>
      <c r="ES280" s="99"/>
      <c r="ET280" s="99"/>
      <c r="EU280" s="99"/>
      <c r="EV280" s="99"/>
      <c r="EW280" s="99"/>
      <c r="EX280" s="99"/>
      <c r="EY280" s="99"/>
      <c r="EZ280" s="99"/>
      <c r="FA280" s="99"/>
      <c r="FB280" s="99"/>
      <c r="FC280" s="99"/>
      <c r="FD280" s="99"/>
      <c r="FE280" s="99"/>
      <c r="FF280" s="99"/>
      <c r="FG280" s="99"/>
      <c r="FH280" s="99"/>
      <c r="FI280" s="99"/>
      <c r="FJ280" s="99"/>
      <c r="FK280" s="99"/>
      <c r="FL280" s="99"/>
      <c r="FM280" s="99"/>
      <c r="FN280" s="99"/>
      <c r="FO280" s="99"/>
      <c r="FP280" s="99"/>
      <c r="FQ280" s="99"/>
      <c r="FR280" s="99"/>
      <c r="FS280" s="99"/>
      <c r="FT280" s="99"/>
      <c r="FU280" s="99"/>
      <c r="FV280" s="99"/>
      <c r="FW280" s="99"/>
      <c r="FX280" s="99"/>
      <c r="FY280" s="99"/>
      <c r="FZ280" s="99"/>
      <c r="GA280" s="99"/>
      <c r="GB280" s="99"/>
      <c r="GC280" s="99"/>
      <c r="GD280" s="99"/>
      <c r="GE280" s="99"/>
      <c r="GF280" s="99"/>
      <c r="GG280" s="99"/>
      <c r="GH280" s="99"/>
      <c r="GI280" s="99"/>
      <c r="GJ280" s="99"/>
      <c r="GK280" s="99"/>
      <c r="GL280" s="99"/>
      <c r="GM280" s="99"/>
      <c r="GN280" s="99"/>
      <c r="GO280" s="99"/>
      <c r="GP280" s="99"/>
      <c r="GQ280" s="99"/>
      <c r="GR280" s="99"/>
      <c r="GS280" s="99"/>
      <c r="GT280" s="99"/>
      <c r="GU280" s="99"/>
      <c r="GV280" s="99"/>
      <c r="GW280" s="99"/>
      <c r="GX280" s="99"/>
      <c r="GY280" s="99"/>
      <c r="GZ280" s="99"/>
      <c r="HA280" s="99"/>
      <c r="HB280" s="99"/>
      <c r="HC280" s="99"/>
      <c r="HD280" s="99"/>
      <c r="HE280" s="99"/>
      <c r="HF280" s="99"/>
      <c r="HG280" s="99"/>
      <c r="HH280" s="99"/>
      <c r="HI280" s="99"/>
      <c r="HJ280" s="99"/>
      <c r="HK280" s="99"/>
      <c r="HL280" s="99"/>
      <c r="HM280" s="99"/>
      <c r="HN280" s="99"/>
      <c r="HO280" s="99"/>
      <c r="HP280" s="99"/>
      <c r="HQ280" s="99"/>
      <c r="HR280" s="99"/>
      <c r="HS280" s="99"/>
      <c r="HT280" s="99"/>
      <c r="HU280" s="99"/>
      <c r="HV280" s="99"/>
      <c r="HW280" s="99"/>
    </row>
    <row r="281" spans="1:231" ht="13.5" customHeight="1">
      <c r="A281" s="4"/>
      <c r="H281" s="4"/>
      <c r="I281" s="1098" t="s">
        <v>675</v>
      </c>
      <c r="J281" s="20"/>
      <c r="K281" s="20"/>
      <c r="L281" s="20"/>
      <c r="M281" s="20"/>
      <c r="N281" s="20"/>
      <c r="O281" s="20"/>
      <c r="P281" s="20"/>
      <c r="Q281" s="20"/>
      <c r="R281" s="20"/>
      <c r="S281" s="20"/>
      <c r="T281" s="20"/>
      <c r="U281" s="20"/>
      <c r="V281" s="20"/>
      <c r="W281" s="20"/>
      <c r="X281" s="20"/>
      <c r="Y281" s="20"/>
      <c r="Z281" s="20"/>
      <c r="AA281" s="20"/>
      <c r="AB281" s="20"/>
      <c r="AC281" s="20"/>
      <c r="AD281" s="20"/>
      <c r="AE281" s="20"/>
      <c r="AF281" s="20"/>
      <c r="AG281" s="20"/>
      <c r="AH281" s="20"/>
      <c r="AI281" s="20"/>
      <c r="AJ281" s="20"/>
      <c r="AK281" s="20"/>
      <c r="AL281" s="20"/>
      <c r="AM281" s="20"/>
      <c r="AN281" s="20"/>
      <c r="AO281" s="20"/>
      <c r="AP281" s="20"/>
      <c r="AQ281" s="20"/>
      <c r="AR281" s="20"/>
      <c r="AS281" s="20"/>
      <c r="AT281" s="615"/>
      <c r="AU281" s="141"/>
      <c r="AV281" s="141"/>
      <c r="AW281" s="576"/>
      <c r="AX281" s="636"/>
      <c r="AY281" s="174"/>
      <c r="AZ281" s="174"/>
      <c r="BA281" s="574"/>
      <c r="BB281" s="636"/>
      <c r="BC281" s="174"/>
      <c r="BD281" s="174"/>
      <c r="BE281" s="574"/>
      <c r="BF281" s="636"/>
      <c r="BG281" s="174"/>
      <c r="BH281" s="174"/>
      <c r="BI281" s="574"/>
      <c r="BJ281" s="636"/>
      <c r="BK281" s="174"/>
      <c r="BL281" s="174"/>
      <c r="BM281" s="574"/>
      <c r="BN281" s="734"/>
      <c r="BO281" s="755"/>
      <c r="BP281" s="755"/>
      <c r="BQ281" s="755"/>
      <c r="BR281" s="737"/>
      <c r="BS281" s="796"/>
      <c r="BT281" s="796"/>
      <c r="BU281" s="1211"/>
      <c r="BV281" s="1207"/>
      <c r="BW281" s="805"/>
      <c r="BX281" s="1208"/>
      <c r="BY281" s="1501"/>
      <c r="BZ281" s="805"/>
      <c r="CA281" s="805"/>
      <c r="CB281" s="805"/>
      <c r="CC281" s="1214"/>
      <c r="CD281" s="805"/>
      <c r="CE281" s="805"/>
      <c r="CF281" s="805"/>
      <c r="CG281" s="1214"/>
      <c r="CH281" s="174"/>
      <c r="CI281" s="174"/>
      <c r="CJ281" s="174"/>
      <c r="CK281" s="174"/>
      <c r="CL281" s="174"/>
      <c r="CM281" s="174"/>
      <c r="CN281" s="174"/>
      <c r="CO281" s="174"/>
      <c r="CP281" s="174"/>
      <c r="CQ281" s="174"/>
      <c r="CR281" s="174"/>
      <c r="CS281" s="174"/>
      <c r="CT281" s="174"/>
      <c r="CU281" s="174"/>
      <c r="CV281" s="174"/>
      <c r="CW281" s="174"/>
      <c r="CX281" s="174"/>
      <c r="CY281" s="174"/>
      <c r="CZ281" s="174"/>
      <c r="DA281" s="174"/>
      <c r="DB281" s="174"/>
      <c r="DC281" s="174"/>
      <c r="DD281" s="174"/>
      <c r="DE281" s="174"/>
      <c r="DF281" s="174"/>
      <c r="DG281" s="174"/>
      <c r="DH281" s="174"/>
      <c r="DI281" s="574"/>
      <c r="DJ281" s="1139"/>
      <c r="DK281" s="141"/>
      <c r="DL281" s="141"/>
      <c r="DM281" s="141"/>
      <c r="DN281" s="141"/>
      <c r="DO281" s="141"/>
      <c r="DP281" s="141"/>
      <c r="DQ281" s="615"/>
      <c r="DR281" s="141"/>
      <c r="DS281" s="141"/>
      <c r="DT281" s="141"/>
      <c r="DU281" s="141"/>
      <c r="DV281" s="141"/>
      <c r="DW281" s="141"/>
      <c r="DX281" s="141"/>
      <c r="DY281" s="800"/>
      <c r="DZ281" s="755"/>
      <c r="EA281" s="755"/>
      <c r="EB281" s="755"/>
      <c r="EC281" s="2028"/>
      <c r="ED281" s="1668">
        <v>2</v>
      </c>
      <c r="EE281" s="1668">
        <v>1.5</v>
      </c>
      <c r="EF281" s="1668">
        <v>0.85</v>
      </c>
      <c r="EG281" s="1668">
        <v>0.5</v>
      </c>
      <c r="EH281" s="1668">
        <v>0.4</v>
      </c>
      <c r="EI281" s="1668">
        <v>0.35</v>
      </c>
      <c r="EJ281" s="1669">
        <v>0.32500000000000001</v>
      </c>
      <c r="EK281" s="99"/>
      <c r="EL281" s="99"/>
      <c r="EM281" s="99"/>
      <c r="EN281" s="99"/>
      <c r="EO281" s="99"/>
      <c r="EP281" s="99"/>
      <c r="EQ281" s="99"/>
      <c r="ER281" s="99"/>
      <c r="ES281" s="99"/>
      <c r="ET281" s="99"/>
      <c r="EU281" s="99"/>
      <c r="EV281" s="99"/>
      <c r="EW281" s="99"/>
      <c r="EX281" s="99"/>
      <c r="EY281" s="99"/>
      <c r="EZ281" s="99"/>
      <c r="FA281" s="99"/>
      <c r="FB281" s="99"/>
      <c r="FC281" s="99"/>
      <c r="FD281" s="99"/>
      <c r="FE281" s="99"/>
      <c r="FF281" s="99"/>
      <c r="FG281" s="99"/>
      <c r="FH281" s="99"/>
      <c r="FI281" s="99"/>
      <c r="FJ281" s="99"/>
      <c r="FK281" s="99"/>
      <c r="FL281" s="99"/>
      <c r="FM281" s="99"/>
      <c r="FN281" s="99"/>
      <c r="FO281" s="99"/>
      <c r="FP281" s="99"/>
      <c r="FQ281" s="99"/>
      <c r="FR281" s="99"/>
      <c r="FS281" s="99"/>
      <c r="FT281" s="99"/>
      <c r="FU281" s="99"/>
      <c r="FV281" s="99"/>
      <c r="FW281" s="99"/>
      <c r="FX281" s="99"/>
      <c r="FY281" s="99"/>
      <c r="FZ281" s="99"/>
      <c r="GA281" s="99"/>
      <c r="GB281" s="99"/>
      <c r="GC281" s="99"/>
      <c r="GD281" s="99"/>
      <c r="GE281" s="99"/>
      <c r="GF281" s="99"/>
      <c r="GG281" s="99"/>
      <c r="GH281" s="99"/>
      <c r="GI281" s="99"/>
      <c r="GJ281" s="99"/>
      <c r="GK281" s="99"/>
      <c r="GL281" s="99"/>
      <c r="GM281" s="99"/>
      <c r="GN281" s="99"/>
      <c r="GO281" s="99"/>
      <c r="GP281" s="99"/>
      <c r="GQ281" s="99"/>
      <c r="GR281" s="99"/>
      <c r="GS281" s="99"/>
      <c r="GT281" s="99"/>
      <c r="GU281" s="99"/>
      <c r="GV281" s="99"/>
      <c r="GW281" s="99"/>
      <c r="GX281" s="99"/>
      <c r="GY281" s="99"/>
      <c r="GZ281" s="99"/>
      <c r="HA281" s="99"/>
      <c r="HB281" s="99"/>
      <c r="HC281" s="99"/>
      <c r="HD281" s="99"/>
      <c r="HE281" s="99"/>
      <c r="HF281" s="99"/>
      <c r="HG281" s="99"/>
      <c r="HH281" s="99"/>
      <c r="HI281" s="99"/>
      <c r="HJ281" s="99"/>
      <c r="HK281" s="99"/>
      <c r="HL281" s="99"/>
      <c r="HM281" s="99"/>
      <c r="HN281" s="99"/>
      <c r="HO281" s="99"/>
      <c r="HP281" s="99"/>
      <c r="HQ281" s="99"/>
      <c r="HR281" s="99"/>
      <c r="HS281" s="99"/>
      <c r="HT281" s="99"/>
      <c r="HU281" s="99"/>
      <c r="HV281" s="99"/>
      <c r="HW281" s="99"/>
    </row>
    <row r="282" spans="1:231" ht="13.5" customHeight="1">
      <c r="A282" s="4"/>
      <c r="H282" s="4"/>
      <c r="I282" s="1098" t="s">
        <v>76</v>
      </c>
      <c r="J282" s="20"/>
      <c r="K282" s="20"/>
      <c r="L282" s="20"/>
      <c r="M282" s="20"/>
      <c r="N282" s="20"/>
      <c r="O282" s="20"/>
      <c r="P282" s="20"/>
      <c r="Q282" s="20"/>
      <c r="R282" s="20"/>
      <c r="S282" s="20"/>
      <c r="T282" s="20"/>
      <c r="U282" s="20"/>
      <c r="V282" s="20"/>
      <c r="W282" s="20"/>
      <c r="X282" s="20"/>
      <c r="Y282" s="20"/>
      <c r="Z282" s="20"/>
      <c r="AA282" s="20"/>
      <c r="AB282" s="20"/>
      <c r="AC282" s="20"/>
      <c r="AD282" s="20"/>
      <c r="AE282" s="20"/>
      <c r="AF282" s="20"/>
      <c r="AG282" s="20"/>
      <c r="AH282" s="20"/>
      <c r="AI282" s="20"/>
      <c r="AJ282" s="20"/>
      <c r="AK282" s="20"/>
      <c r="AL282" s="20"/>
      <c r="AM282" s="20"/>
      <c r="AN282" s="20"/>
      <c r="AO282" s="20"/>
      <c r="AP282" s="20"/>
      <c r="AQ282" s="20"/>
      <c r="AR282" s="20"/>
      <c r="AS282" s="20"/>
      <c r="AT282" s="615"/>
      <c r="AU282" s="141"/>
      <c r="AV282" s="141"/>
      <c r="AW282" s="576"/>
      <c r="AX282" s="636"/>
      <c r="AY282" s="174"/>
      <c r="AZ282" s="174"/>
      <c r="BA282" s="574"/>
      <c r="BB282" s="636"/>
      <c r="BC282" s="174"/>
      <c r="BD282" s="174"/>
      <c r="BE282" s="574"/>
      <c r="BF282" s="636"/>
      <c r="BG282" s="174"/>
      <c r="BH282" s="174"/>
      <c r="BI282" s="574"/>
      <c r="BJ282" s="636"/>
      <c r="BK282" s="174"/>
      <c r="BL282" s="174"/>
      <c r="BM282" s="574"/>
      <c r="BN282" s="734"/>
      <c r="BO282" s="755"/>
      <c r="BP282" s="755"/>
      <c r="BQ282" s="755"/>
      <c r="BR282" s="737"/>
      <c r="BS282" s="796"/>
      <c r="BT282" s="796"/>
      <c r="BU282" s="1211"/>
      <c r="BV282" s="1207"/>
      <c r="BW282" s="805"/>
      <c r="BX282" s="1208"/>
      <c r="BY282" s="1501"/>
      <c r="BZ282" s="805"/>
      <c r="CA282" s="805"/>
      <c r="CB282" s="805"/>
      <c r="CC282" s="1214"/>
      <c r="CD282" s="805"/>
      <c r="CE282" s="805"/>
      <c r="CF282" s="805"/>
      <c r="CG282" s="1214"/>
      <c r="CH282" s="174"/>
      <c r="CI282" s="174"/>
      <c r="CJ282" s="174"/>
      <c r="CK282" s="174"/>
      <c r="CL282" s="174"/>
      <c r="CM282" s="174"/>
      <c r="CN282" s="174"/>
      <c r="CO282" s="174"/>
      <c r="CP282" s="174"/>
      <c r="CQ282" s="174"/>
      <c r="CR282" s="174"/>
      <c r="CS282" s="174"/>
      <c r="CT282" s="174"/>
      <c r="CU282" s="174"/>
      <c r="CV282" s="174"/>
      <c r="CW282" s="174"/>
      <c r="CX282" s="174"/>
      <c r="CY282" s="174"/>
      <c r="CZ282" s="174"/>
      <c r="DA282" s="174"/>
      <c r="DB282" s="174"/>
      <c r="DC282" s="174"/>
      <c r="DD282" s="174"/>
      <c r="DE282" s="174"/>
      <c r="DF282" s="174"/>
      <c r="DG282" s="174"/>
      <c r="DH282" s="174"/>
      <c r="DI282" s="574"/>
      <c r="DJ282" s="1139"/>
      <c r="DK282" s="141"/>
      <c r="DL282" s="141"/>
      <c r="DM282" s="141"/>
      <c r="DN282" s="141"/>
      <c r="DO282" s="141"/>
      <c r="DP282" s="141"/>
      <c r="DQ282" s="615"/>
      <c r="DR282" s="141"/>
      <c r="DS282" s="141"/>
      <c r="DT282" s="141"/>
      <c r="DU282" s="141"/>
      <c r="DV282" s="141"/>
      <c r="DW282" s="141"/>
      <c r="DX282" s="141"/>
      <c r="DY282" s="800"/>
      <c r="DZ282" s="755"/>
      <c r="EA282" s="755"/>
      <c r="EB282" s="755"/>
      <c r="EC282" s="1676">
        <f>EC280</f>
        <v>195</v>
      </c>
      <c r="ED282" s="1676">
        <f>EC282*(1+ED283)</f>
        <v>682.5</v>
      </c>
      <c r="EE282" s="1676">
        <f t="shared" ref="EE282" si="584">ED282*(1+EE283)</f>
        <v>2047.5</v>
      </c>
      <c r="EF282" s="1676">
        <f t="shared" ref="EF282" si="585">EE282*(1+EF283)</f>
        <v>5118.75</v>
      </c>
      <c r="EG282" s="1676">
        <f t="shared" ref="EG282" si="586">EF282*(1+EG283)</f>
        <v>10237.5</v>
      </c>
      <c r="EH282" s="1676">
        <f t="shared" ref="EH282" si="587">EG282*(1+EH283)</f>
        <v>17915.625</v>
      </c>
      <c r="EI282" s="1676">
        <f t="shared" ref="EI282" si="588">EH282*(1+EI283)</f>
        <v>26873.4375</v>
      </c>
      <c r="EJ282" s="1677">
        <f t="shared" ref="EJ282" si="589">EI282*(1+EJ283)</f>
        <v>36279.140625</v>
      </c>
      <c r="EK282" s="99"/>
      <c r="EL282" s="99"/>
      <c r="EM282" s="99"/>
      <c r="EN282" s="99"/>
      <c r="EO282" s="99"/>
      <c r="EP282" s="99"/>
      <c r="EQ282" s="99"/>
      <c r="ER282" s="99"/>
      <c r="ES282" s="99"/>
      <c r="ET282" s="99"/>
      <c r="EU282" s="99"/>
      <c r="EV282" s="99"/>
      <c r="EW282" s="99"/>
      <c r="EX282" s="99"/>
      <c r="EY282" s="99"/>
      <c r="EZ282" s="99"/>
      <c r="FA282" s="99"/>
      <c r="FB282" s="99"/>
      <c r="FC282" s="99"/>
      <c r="FD282" s="99"/>
      <c r="FE282" s="99"/>
      <c r="FF282" s="99"/>
      <c r="FG282" s="99"/>
      <c r="FH282" s="99"/>
      <c r="FI282" s="99"/>
      <c r="FJ282" s="99"/>
      <c r="FK282" s="99"/>
      <c r="FL282" s="99"/>
      <c r="FM282" s="99"/>
      <c r="FN282" s="99"/>
      <c r="FO282" s="99"/>
      <c r="FP282" s="99"/>
      <c r="FQ282" s="99"/>
      <c r="FR282" s="99"/>
      <c r="FS282" s="99"/>
      <c r="FT282" s="99"/>
      <c r="FU282" s="99"/>
      <c r="FV282" s="99"/>
      <c r="FW282" s="99"/>
      <c r="FX282" s="99"/>
      <c r="FY282" s="99"/>
      <c r="FZ282" s="99"/>
      <c r="GA282" s="99"/>
      <c r="GB282" s="99"/>
      <c r="GC282" s="99"/>
      <c r="GD282" s="99"/>
      <c r="GE282" s="99"/>
      <c r="GF282" s="99"/>
      <c r="GG282" s="99"/>
      <c r="GH282" s="99"/>
      <c r="GI282" s="99"/>
      <c r="GJ282" s="99"/>
      <c r="GK282" s="99"/>
      <c r="GL282" s="99"/>
      <c r="GM282" s="99"/>
      <c r="GN282" s="99"/>
      <c r="GO282" s="99"/>
      <c r="GP282" s="99"/>
      <c r="GQ282" s="99"/>
      <c r="GR282" s="99"/>
      <c r="GS282" s="99"/>
      <c r="GT282" s="99"/>
      <c r="GU282" s="99"/>
      <c r="GV282" s="99"/>
      <c r="GW282" s="99"/>
      <c r="GX282" s="99"/>
      <c r="GY282" s="99"/>
      <c r="GZ282" s="99"/>
      <c r="HA282" s="99"/>
      <c r="HB282" s="99"/>
      <c r="HC282" s="99"/>
      <c r="HD282" s="99"/>
      <c r="HE282" s="99"/>
      <c r="HF282" s="99"/>
      <c r="HG282" s="99"/>
      <c r="HH282" s="99"/>
      <c r="HI282" s="99"/>
      <c r="HJ282" s="99"/>
      <c r="HK282" s="99"/>
      <c r="HL282" s="99"/>
      <c r="HM282" s="99"/>
      <c r="HN282" s="99"/>
      <c r="HO282" s="99"/>
      <c r="HP282" s="99"/>
      <c r="HQ282" s="99"/>
      <c r="HR282" s="99"/>
      <c r="HS282" s="99"/>
      <c r="HT282" s="99"/>
      <c r="HU282" s="99"/>
      <c r="HV282" s="99"/>
      <c r="HW282" s="99"/>
    </row>
    <row r="283" spans="1:231" ht="13.5" customHeight="1">
      <c r="A283" s="4"/>
      <c r="H283" s="4"/>
      <c r="I283" s="1098" t="s">
        <v>676</v>
      </c>
      <c r="J283" s="20"/>
      <c r="K283" s="20"/>
      <c r="L283" s="20"/>
      <c r="M283" s="20"/>
      <c r="N283" s="20"/>
      <c r="O283" s="20"/>
      <c r="P283" s="20"/>
      <c r="Q283" s="20"/>
      <c r="R283" s="20"/>
      <c r="S283" s="20"/>
      <c r="T283" s="20"/>
      <c r="U283" s="20"/>
      <c r="V283" s="20"/>
      <c r="W283" s="20"/>
      <c r="X283" s="20"/>
      <c r="Y283" s="20"/>
      <c r="Z283" s="20"/>
      <c r="AA283" s="20"/>
      <c r="AB283" s="20"/>
      <c r="AC283" s="20"/>
      <c r="AD283" s="20"/>
      <c r="AE283" s="20"/>
      <c r="AF283" s="20"/>
      <c r="AG283" s="20"/>
      <c r="AH283" s="20"/>
      <c r="AI283" s="20"/>
      <c r="AJ283" s="20"/>
      <c r="AK283" s="20"/>
      <c r="AL283" s="20"/>
      <c r="AM283" s="20"/>
      <c r="AN283" s="20"/>
      <c r="AO283" s="20"/>
      <c r="AP283" s="20"/>
      <c r="AQ283" s="20"/>
      <c r="AR283" s="20"/>
      <c r="AS283" s="20"/>
      <c r="AT283" s="615"/>
      <c r="AU283" s="141"/>
      <c r="AV283" s="141"/>
      <c r="AW283" s="576"/>
      <c r="AX283" s="636"/>
      <c r="AY283" s="174"/>
      <c r="AZ283" s="174"/>
      <c r="BA283" s="574"/>
      <c r="BB283" s="636"/>
      <c r="BC283" s="174"/>
      <c r="BD283" s="174"/>
      <c r="BE283" s="574"/>
      <c r="BF283" s="636"/>
      <c r="BG283" s="174"/>
      <c r="BH283" s="174"/>
      <c r="BI283" s="574"/>
      <c r="BJ283" s="636"/>
      <c r="BK283" s="174"/>
      <c r="BL283" s="174"/>
      <c r="BM283" s="574"/>
      <c r="BN283" s="734"/>
      <c r="BO283" s="755"/>
      <c r="BP283" s="755"/>
      <c r="BQ283" s="755"/>
      <c r="BR283" s="737"/>
      <c r="BS283" s="796"/>
      <c r="BT283" s="796"/>
      <c r="BU283" s="1211"/>
      <c r="BV283" s="1207"/>
      <c r="BW283" s="805"/>
      <c r="BX283" s="1208"/>
      <c r="BY283" s="1501"/>
      <c r="BZ283" s="805"/>
      <c r="CA283" s="805"/>
      <c r="CB283" s="805"/>
      <c r="CC283" s="1214"/>
      <c r="CD283" s="805"/>
      <c r="CE283" s="805"/>
      <c r="CF283" s="805"/>
      <c r="CG283" s="1214"/>
      <c r="CH283" s="174"/>
      <c r="CI283" s="174"/>
      <c r="CJ283" s="174"/>
      <c r="CK283" s="174"/>
      <c r="CL283" s="174"/>
      <c r="CM283" s="174"/>
      <c r="CN283" s="174"/>
      <c r="CO283" s="174"/>
      <c r="CP283" s="174"/>
      <c r="CQ283" s="174"/>
      <c r="CR283" s="174"/>
      <c r="CS283" s="174"/>
      <c r="CT283" s="174"/>
      <c r="CU283" s="174"/>
      <c r="CV283" s="174"/>
      <c r="CW283" s="174"/>
      <c r="CX283" s="174"/>
      <c r="CY283" s="174"/>
      <c r="CZ283" s="174"/>
      <c r="DA283" s="174"/>
      <c r="DB283" s="174"/>
      <c r="DC283" s="174"/>
      <c r="DD283" s="174"/>
      <c r="DE283" s="174"/>
      <c r="DF283" s="174"/>
      <c r="DG283" s="174"/>
      <c r="DH283" s="174"/>
      <c r="DI283" s="574"/>
      <c r="DJ283" s="1139"/>
      <c r="DK283" s="141"/>
      <c r="DL283" s="141"/>
      <c r="DM283" s="141"/>
      <c r="DN283" s="141"/>
      <c r="DO283" s="141"/>
      <c r="DP283" s="141"/>
      <c r="DQ283" s="615"/>
      <c r="DR283" s="141"/>
      <c r="DS283" s="141"/>
      <c r="DT283" s="141"/>
      <c r="DU283" s="141"/>
      <c r="DV283" s="141"/>
      <c r="DW283" s="141"/>
      <c r="DX283" s="141"/>
      <c r="DY283" s="800"/>
      <c r="DZ283" s="755"/>
      <c r="EA283" s="755"/>
      <c r="EB283" s="755"/>
      <c r="EC283" s="2028"/>
      <c r="ED283" s="1668">
        <v>2.5</v>
      </c>
      <c r="EE283" s="1668">
        <v>2</v>
      </c>
      <c r="EF283" s="1668">
        <v>1.5</v>
      </c>
      <c r="EG283" s="1668">
        <v>1</v>
      </c>
      <c r="EH283" s="1668">
        <v>0.75</v>
      </c>
      <c r="EI283" s="1668">
        <v>0.5</v>
      </c>
      <c r="EJ283" s="1669">
        <v>0.35</v>
      </c>
      <c r="EK283" s="99"/>
      <c r="EL283" s="99"/>
      <c r="EM283" s="99"/>
      <c r="EN283" s="99"/>
      <c r="EO283" s="99"/>
      <c r="EP283" s="99"/>
      <c r="EQ283" s="99"/>
      <c r="ER283" s="99"/>
      <c r="ES283" s="99"/>
      <c r="ET283" s="99"/>
      <c r="EU283" s="99"/>
      <c r="EV283" s="99"/>
      <c r="EW283" s="99"/>
      <c r="EX283" s="99"/>
      <c r="EY283" s="99"/>
      <c r="EZ283" s="99"/>
      <c r="FA283" s="99"/>
      <c r="FB283" s="99"/>
      <c r="FC283" s="99"/>
      <c r="FD283" s="99"/>
      <c r="FE283" s="99"/>
      <c r="FF283" s="99"/>
      <c r="FG283" s="99"/>
      <c r="FH283" s="99"/>
      <c r="FI283" s="99"/>
      <c r="FJ283" s="99"/>
      <c r="FK283" s="99"/>
      <c r="FL283" s="99"/>
      <c r="FM283" s="99"/>
      <c r="FN283" s="99"/>
      <c r="FO283" s="99"/>
      <c r="FP283" s="99"/>
      <c r="FQ283" s="99"/>
      <c r="FR283" s="99"/>
      <c r="FS283" s="99"/>
      <c r="FT283" s="99"/>
      <c r="FU283" s="99"/>
      <c r="FV283" s="99"/>
      <c r="FW283" s="99"/>
      <c r="FX283" s="99"/>
      <c r="FY283" s="99"/>
      <c r="FZ283" s="99"/>
      <c r="GA283" s="99"/>
      <c r="GB283" s="99"/>
      <c r="GC283" s="99"/>
      <c r="GD283" s="99"/>
      <c r="GE283" s="99"/>
      <c r="GF283" s="99"/>
      <c r="GG283" s="99"/>
      <c r="GH283" s="99"/>
      <c r="GI283" s="99"/>
      <c r="GJ283" s="99"/>
      <c r="GK283" s="99"/>
      <c r="GL283" s="99"/>
      <c r="GM283" s="99"/>
      <c r="GN283" s="99"/>
      <c r="GO283" s="99"/>
      <c r="GP283" s="99"/>
      <c r="GQ283" s="99"/>
      <c r="GR283" s="99"/>
      <c r="GS283" s="99"/>
      <c r="GT283" s="99"/>
      <c r="GU283" s="99"/>
      <c r="GV283" s="99"/>
      <c r="GW283" s="99"/>
      <c r="GX283" s="99"/>
      <c r="GY283" s="99"/>
      <c r="GZ283" s="99"/>
      <c r="HA283" s="99"/>
      <c r="HB283" s="99"/>
      <c r="HC283" s="99"/>
      <c r="HD283" s="99"/>
      <c r="HE283" s="99"/>
      <c r="HF283" s="99"/>
      <c r="HG283" s="99"/>
      <c r="HH283" s="99"/>
      <c r="HI283" s="99"/>
      <c r="HJ283" s="99"/>
      <c r="HK283" s="99"/>
      <c r="HL283" s="99"/>
      <c r="HM283" s="99"/>
      <c r="HN283" s="99"/>
      <c r="HO283" s="99"/>
      <c r="HP283" s="99"/>
      <c r="HQ283" s="99"/>
      <c r="HR283" s="99"/>
      <c r="HS283" s="99"/>
      <c r="HT283" s="99"/>
      <c r="HU283" s="99"/>
      <c r="HV283" s="99"/>
      <c r="HW283" s="99"/>
    </row>
    <row r="284" spans="1:231" ht="13.5" customHeight="1">
      <c r="A284" s="4"/>
      <c r="H284" s="4"/>
      <c r="I284" s="1098" t="s">
        <v>77</v>
      </c>
      <c r="J284" s="20"/>
      <c r="K284" s="20"/>
      <c r="L284" s="20"/>
      <c r="M284" s="20"/>
      <c r="N284" s="20"/>
      <c r="O284" s="20"/>
      <c r="P284" s="20"/>
      <c r="Q284" s="20"/>
      <c r="R284" s="20"/>
      <c r="S284" s="20"/>
      <c r="T284" s="20"/>
      <c r="U284" s="20"/>
      <c r="V284" s="20"/>
      <c r="W284" s="20"/>
      <c r="X284" s="20"/>
      <c r="Y284" s="20"/>
      <c r="Z284" s="20"/>
      <c r="AA284" s="20"/>
      <c r="AB284" s="20"/>
      <c r="AC284" s="20"/>
      <c r="AD284" s="20"/>
      <c r="AE284" s="20"/>
      <c r="AF284" s="20"/>
      <c r="AG284" s="20"/>
      <c r="AH284" s="20"/>
      <c r="AI284" s="20"/>
      <c r="AJ284" s="20"/>
      <c r="AK284" s="20"/>
      <c r="AL284" s="20"/>
      <c r="AM284" s="20"/>
      <c r="AN284" s="20"/>
      <c r="AO284" s="20"/>
      <c r="AP284" s="20"/>
      <c r="AQ284" s="20"/>
      <c r="AR284" s="20"/>
      <c r="AS284" s="20"/>
      <c r="AT284" s="615"/>
      <c r="AU284" s="141"/>
      <c r="AV284" s="141"/>
      <c r="AW284" s="576"/>
      <c r="AX284" s="636"/>
      <c r="AY284" s="174"/>
      <c r="AZ284" s="174"/>
      <c r="BA284" s="574"/>
      <c r="BB284" s="636"/>
      <c r="BC284" s="174"/>
      <c r="BD284" s="174"/>
      <c r="BE284" s="574"/>
      <c r="BF284" s="636"/>
      <c r="BG284" s="174"/>
      <c r="BH284" s="174"/>
      <c r="BI284" s="574"/>
      <c r="BJ284" s="636"/>
      <c r="BK284" s="174"/>
      <c r="BL284" s="174"/>
      <c r="BM284" s="574"/>
      <c r="BN284" s="734"/>
      <c r="BO284" s="755"/>
      <c r="BP284" s="755"/>
      <c r="BQ284" s="755"/>
      <c r="BR284" s="737"/>
      <c r="BS284" s="796"/>
      <c r="BT284" s="796"/>
      <c r="BU284" s="1211"/>
      <c r="BV284" s="1207"/>
      <c r="BW284" s="805"/>
      <c r="BX284" s="1208"/>
      <c r="BY284" s="1501"/>
      <c r="BZ284" s="805"/>
      <c r="CA284" s="805"/>
      <c r="CB284" s="805"/>
      <c r="CC284" s="1214"/>
      <c r="CD284" s="805"/>
      <c r="CE284" s="805"/>
      <c r="CF284" s="805"/>
      <c r="CG284" s="1214"/>
      <c r="CH284" s="174"/>
      <c r="CI284" s="174"/>
      <c r="CJ284" s="174"/>
      <c r="CK284" s="174"/>
      <c r="CL284" s="174"/>
      <c r="CM284" s="174"/>
      <c r="CN284" s="174"/>
      <c r="CO284" s="174"/>
      <c r="CP284" s="174"/>
      <c r="CQ284" s="174"/>
      <c r="CR284" s="174"/>
      <c r="CS284" s="174"/>
      <c r="CT284" s="174"/>
      <c r="CU284" s="174"/>
      <c r="CV284" s="174"/>
      <c r="CW284" s="174"/>
      <c r="CX284" s="174"/>
      <c r="CY284" s="174"/>
      <c r="CZ284" s="174"/>
      <c r="DA284" s="174"/>
      <c r="DB284" s="174"/>
      <c r="DC284" s="174"/>
      <c r="DD284" s="174"/>
      <c r="DE284" s="174"/>
      <c r="DF284" s="174"/>
      <c r="DG284" s="174"/>
      <c r="DH284" s="174"/>
      <c r="DI284" s="574"/>
      <c r="DJ284" s="1139"/>
      <c r="DK284" s="141"/>
      <c r="DL284" s="141"/>
      <c r="DM284" s="141"/>
      <c r="DN284" s="141"/>
      <c r="DO284" s="141"/>
      <c r="DP284" s="141"/>
      <c r="DQ284" s="615"/>
      <c r="DR284" s="141"/>
      <c r="DS284" s="141"/>
      <c r="DT284" s="141"/>
      <c r="DU284" s="141"/>
      <c r="DV284" s="141"/>
      <c r="DW284" s="141"/>
      <c r="DX284" s="141"/>
      <c r="DY284" s="800"/>
      <c r="DZ284" s="755"/>
      <c r="EA284" s="755"/>
      <c r="EB284" s="755"/>
      <c r="EC284" s="1676">
        <f>EC282</f>
        <v>195</v>
      </c>
      <c r="ED284" s="1676">
        <f>EC284*(1+ED285)</f>
        <v>487.5</v>
      </c>
      <c r="EE284" s="1676">
        <f t="shared" ref="EE284" si="590">ED284*(1+EE285)</f>
        <v>901.875</v>
      </c>
      <c r="EF284" s="1676">
        <f t="shared" ref="EF284" si="591">EE284*(1+EF285)</f>
        <v>1352.8125</v>
      </c>
      <c r="EG284" s="1676">
        <f t="shared" ref="EG284" si="592">EF284*(1+EG285)</f>
        <v>1893.9374999999998</v>
      </c>
      <c r="EH284" s="1676">
        <f t="shared" ref="EH284" si="593">EG284*(1+EH285)</f>
        <v>2556.8156249999997</v>
      </c>
      <c r="EI284" s="1676">
        <f t="shared" ref="EI284" si="594">EH284*(1+EI285)</f>
        <v>3196.0195312499995</v>
      </c>
      <c r="EJ284" s="1677">
        <f t="shared" ref="EJ284" si="595">EI284*(1+EJ285)</f>
        <v>3675.4224609374992</v>
      </c>
      <c r="EK284" s="99"/>
      <c r="EL284" s="99"/>
      <c r="EM284" s="99"/>
      <c r="EN284" s="99"/>
      <c r="EO284" s="99"/>
      <c r="EP284" s="99"/>
      <c r="EQ284" s="99"/>
      <c r="ER284" s="99"/>
      <c r="ES284" s="99"/>
      <c r="ET284" s="99"/>
      <c r="EU284" s="99"/>
      <c r="EV284" s="99"/>
      <c r="EW284" s="99"/>
      <c r="EX284" s="99"/>
      <c r="EY284" s="99"/>
      <c r="EZ284" s="99"/>
      <c r="FA284" s="99"/>
      <c r="FB284" s="99"/>
      <c r="FC284" s="99"/>
      <c r="FD284" s="99"/>
      <c r="FE284" s="99"/>
      <c r="FF284" s="99"/>
      <c r="FG284" s="99"/>
      <c r="FH284" s="99"/>
      <c r="FI284" s="99"/>
      <c r="FJ284" s="99"/>
      <c r="FK284" s="99"/>
      <c r="FL284" s="99"/>
      <c r="FM284" s="99"/>
      <c r="FN284" s="99"/>
      <c r="FO284" s="99"/>
      <c r="FP284" s="99"/>
      <c r="FQ284" s="99"/>
      <c r="FR284" s="99"/>
      <c r="FS284" s="99"/>
      <c r="FT284" s="99"/>
      <c r="FU284" s="99"/>
      <c r="FV284" s="99"/>
      <c r="FW284" s="99"/>
      <c r="FX284" s="99"/>
      <c r="FY284" s="99"/>
      <c r="FZ284" s="99"/>
      <c r="GA284" s="99"/>
      <c r="GB284" s="99"/>
      <c r="GC284" s="99"/>
      <c r="GD284" s="99"/>
      <c r="GE284" s="99"/>
      <c r="GF284" s="99"/>
      <c r="GG284" s="99"/>
      <c r="GH284" s="99"/>
      <c r="GI284" s="99"/>
      <c r="GJ284" s="99"/>
      <c r="GK284" s="99"/>
      <c r="GL284" s="99"/>
      <c r="GM284" s="99"/>
      <c r="GN284" s="99"/>
      <c r="GO284" s="99"/>
      <c r="GP284" s="99"/>
      <c r="GQ284" s="99"/>
      <c r="GR284" s="99"/>
      <c r="GS284" s="99"/>
      <c r="GT284" s="99"/>
      <c r="GU284" s="99"/>
      <c r="GV284" s="99"/>
      <c r="GW284" s="99"/>
      <c r="GX284" s="99"/>
      <c r="GY284" s="99"/>
      <c r="GZ284" s="99"/>
      <c r="HA284" s="99"/>
      <c r="HB284" s="99"/>
      <c r="HC284" s="99"/>
      <c r="HD284" s="99"/>
      <c r="HE284" s="99"/>
      <c r="HF284" s="99"/>
      <c r="HG284" s="99"/>
      <c r="HH284" s="99"/>
      <c r="HI284" s="99"/>
      <c r="HJ284" s="99"/>
      <c r="HK284" s="99"/>
      <c r="HL284" s="99"/>
      <c r="HM284" s="99"/>
      <c r="HN284" s="99"/>
      <c r="HO284" s="99"/>
      <c r="HP284" s="99"/>
      <c r="HQ284" s="99"/>
      <c r="HR284" s="99"/>
      <c r="HS284" s="99"/>
      <c r="HT284" s="99"/>
      <c r="HU284" s="99"/>
      <c r="HV284" s="99"/>
      <c r="HW284" s="99"/>
    </row>
    <row r="285" spans="1:231" ht="13.5" customHeight="1">
      <c r="A285" s="4"/>
      <c r="H285" s="4"/>
      <c r="I285" s="1098" t="s">
        <v>677</v>
      </c>
      <c r="J285" s="20"/>
      <c r="K285" s="20"/>
      <c r="L285" s="20"/>
      <c r="M285" s="20"/>
      <c r="N285" s="20"/>
      <c r="O285" s="20"/>
      <c r="P285" s="20"/>
      <c r="Q285" s="20"/>
      <c r="R285" s="20"/>
      <c r="S285" s="20"/>
      <c r="T285" s="20"/>
      <c r="U285" s="20"/>
      <c r="V285" s="20"/>
      <c r="W285" s="20"/>
      <c r="X285" s="20"/>
      <c r="Y285" s="20"/>
      <c r="Z285" s="20"/>
      <c r="AA285" s="20"/>
      <c r="AB285" s="20"/>
      <c r="AC285" s="20"/>
      <c r="AD285" s="20"/>
      <c r="AE285" s="20"/>
      <c r="AF285" s="20"/>
      <c r="AG285" s="20"/>
      <c r="AH285" s="20"/>
      <c r="AI285" s="20"/>
      <c r="AJ285" s="20"/>
      <c r="AK285" s="20"/>
      <c r="AL285" s="20"/>
      <c r="AM285" s="20"/>
      <c r="AN285" s="20"/>
      <c r="AO285" s="20"/>
      <c r="AP285" s="20"/>
      <c r="AQ285" s="20"/>
      <c r="AR285" s="20"/>
      <c r="AS285" s="20"/>
      <c r="AT285" s="615"/>
      <c r="AU285" s="141"/>
      <c r="AV285" s="141"/>
      <c r="AW285" s="576"/>
      <c r="AX285" s="636"/>
      <c r="AY285" s="174"/>
      <c r="AZ285" s="174"/>
      <c r="BA285" s="574"/>
      <c r="BB285" s="636"/>
      <c r="BC285" s="174"/>
      <c r="BD285" s="174"/>
      <c r="BE285" s="574"/>
      <c r="BF285" s="636"/>
      <c r="BG285" s="174"/>
      <c r="BH285" s="174"/>
      <c r="BI285" s="574"/>
      <c r="BJ285" s="636"/>
      <c r="BK285" s="174"/>
      <c r="BL285" s="174"/>
      <c r="BM285" s="574"/>
      <c r="BN285" s="734"/>
      <c r="BO285" s="755"/>
      <c r="BP285" s="755"/>
      <c r="BQ285" s="755"/>
      <c r="BR285" s="737"/>
      <c r="BS285" s="796"/>
      <c r="BT285" s="796"/>
      <c r="BU285" s="1211"/>
      <c r="BV285" s="1207"/>
      <c r="BW285" s="805"/>
      <c r="BX285" s="1208"/>
      <c r="BY285" s="1501"/>
      <c r="BZ285" s="805"/>
      <c r="CA285" s="805"/>
      <c r="CB285" s="805"/>
      <c r="CC285" s="1214"/>
      <c r="CD285" s="805"/>
      <c r="CE285" s="805"/>
      <c r="CF285" s="805"/>
      <c r="CG285" s="1214"/>
      <c r="CH285" s="174"/>
      <c r="CI285" s="174"/>
      <c r="CJ285" s="174"/>
      <c r="CK285" s="174"/>
      <c r="CL285" s="174"/>
      <c r="CM285" s="174"/>
      <c r="CN285" s="174"/>
      <c r="CO285" s="174"/>
      <c r="CP285" s="174"/>
      <c r="CQ285" s="174"/>
      <c r="CR285" s="174"/>
      <c r="CS285" s="174"/>
      <c r="CT285" s="174"/>
      <c r="CU285" s="174"/>
      <c r="CV285" s="174"/>
      <c r="CW285" s="174"/>
      <c r="CX285" s="174"/>
      <c r="CY285" s="174"/>
      <c r="CZ285" s="174"/>
      <c r="DA285" s="174"/>
      <c r="DB285" s="174"/>
      <c r="DC285" s="174"/>
      <c r="DD285" s="174"/>
      <c r="DE285" s="174"/>
      <c r="DF285" s="174"/>
      <c r="DG285" s="174"/>
      <c r="DH285" s="174"/>
      <c r="DI285" s="574"/>
      <c r="DJ285" s="1139"/>
      <c r="DK285" s="141"/>
      <c r="DL285" s="141"/>
      <c r="DM285" s="141"/>
      <c r="DN285" s="141"/>
      <c r="DO285" s="141"/>
      <c r="DP285" s="141"/>
      <c r="DQ285" s="615"/>
      <c r="DR285" s="141"/>
      <c r="DS285" s="141"/>
      <c r="DT285" s="141"/>
      <c r="DU285" s="141"/>
      <c r="DV285" s="141"/>
      <c r="DW285" s="141"/>
      <c r="DX285" s="141"/>
      <c r="DY285" s="800"/>
      <c r="DZ285" s="755"/>
      <c r="EA285" s="755"/>
      <c r="EB285" s="755"/>
      <c r="EC285" s="755"/>
      <c r="ED285" s="1668">
        <v>1.5</v>
      </c>
      <c r="EE285" s="1668">
        <v>0.85</v>
      </c>
      <c r="EF285" s="1668">
        <v>0.5</v>
      </c>
      <c r="EG285" s="1668">
        <v>0.4</v>
      </c>
      <c r="EH285" s="1668">
        <v>0.35</v>
      </c>
      <c r="EI285" s="1668">
        <v>0.25</v>
      </c>
      <c r="EJ285" s="1669">
        <v>0.15</v>
      </c>
      <c r="EK285" s="99"/>
      <c r="EL285" s="99"/>
      <c r="EM285" s="99"/>
      <c r="EN285" s="99"/>
      <c r="EO285" s="99"/>
      <c r="EP285" s="99"/>
      <c r="EQ285" s="99"/>
      <c r="ER285" s="99"/>
      <c r="ES285" s="99"/>
      <c r="ET285" s="99"/>
      <c r="EU285" s="99"/>
      <c r="EV285" s="99"/>
      <c r="EW285" s="99"/>
      <c r="EX285" s="99"/>
      <c r="EY285" s="99"/>
      <c r="EZ285" s="99"/>
      <c r="FA285" s="99"/>
      <c r="FB285" s="99"/>
      <c r="FC285" s="99"/>
      <c r="FD285" s="99"/>
      <c r="FE285" s="99"/>
      <c r="FF285" s="99"/>
      <c r="FG285" s="99"/>
      <c r="FH285" s="99"/>
      <c r="FI285" s="99"/>
      <c r="FJ285" s="99"/>
      <c r="FK285" s="99"/>
      <c r="FL285" s="99"/>
      <c r="FM285" s="99"/>
      <c r="FN285" s="99"/>
      <c r="FO285" s="99"/>
      <c r="FP285" s="99"/>
      <c r="FQ285" s="99"/>
      <c r="FR285" s="99"/>
      <c r="FS285" s="99"/>
      <c r="FT285" s="99"/>
      <c r="FU285" s="99"/>
      <c r="FV285" s="99"/>
      <c r="FW285" s="99"/>
      <c r="FX285" s="99"/>
      <c r="FY285" s="99"/>
      <c r="FZ285" s="99"/>
      <c r="GA285" s="99"/>
      <c r="GB285" s="99"/>
      <c r="GC285" s="99"/>
      <c r="GD285" s="99"/>
      <c r="GE285" s="99"/>
      <c r="GF285" s="99"/>
      <c r="GG285" s="99"/>
      <c r="GH285" s="99"/>
      <c r="GI285" s="99"/>
      <c r="GJ285" s="99"/>
      <c r="GK285" s="99"/>
      <c r="GL285" s="99"/>
      <c r="GM285" s="99"/>
      <c r="GN285" s="99"/>
      <c r="GO285" s="99"/>
      <c r="GP285" s="99"/>
      <c r="GQ285" s="99"/>
      <c r="GR285" s="99"/>
      <c r="GS285" s="99"/>
      <c r="GT285" s="99"/>
      <c r="GU285" s="99"/>
      <c r="GV285" s="99"/>
      <c r="GW285" s="99"/>
      <c r="GX285" s="99"/>
      <c r="GY285" s="99"/>
      <c r="GZ285" s="99"/>
      <c r="HA285" s="99"/>
      <c r="HB285" s="99"/>
      <c r="HC285" s="99"/>
      <c r="HD285" s="99"/>
      <c r="HE285" s="99"/>
      <c r="HF285" s="99"/>
      <c r="HG285" s="99"/>
      <c r="HH285" s="99"/>
      <c r="HI285" s="99"/>
      <c r="HJ285" s="99"/>
      <c r="HK285" s="99"/>
      <c r="HL285" s="99"/>
      <c r="HM285" s="99"/>
      <c r="HN285" s="99"/>
      <c r="HO285" s="99"/>
      <c r="HP285" s="99"/>
      <c r="HQ285" s="99"/>
      <c r="HR285" s="99"/>
      <c r="HS285" s="99"/>
      <c r="HT285" s="99"/>
      <c r="HU285" s="99"/>
      <c r="HV285" s="99"/>
      <c r="HW285" s="99"/>
    </row>
    <row r="286" spans="1:231" ht="13.5" customHeight="1">
      <c r="A286" s="4"/>
      <c r="H286" s="4"/>
      <c r="I286" s="1286"/>
      <c r="J286" s="20"/>
      <c r="K286" s="20"/>
      <c r="L286" s="20"/>
      <c r="M286" s="20"/>
      <c r="N286" s="20"/>
      <c r="O286" s="20"/>
      <c r="P286" s="20"/>
      <c r="Q286" s="20"/>
      <c r="R286" s="20"/>
      <c r="S286" s="20"/>
      <c r="T286" s="20"/>
      <c r="U286" s="20"/>
      <c r="V286" s="20"/>
      <c r="W286" s="20"/>
      <c r="X286" s="20"/>
      <c r="Y286" s="20"/>
      <c r="Z286" s="20"/>
      <c r="AA286" s="20"/>
      <c r="AB286" s="20"/>
      <c r="AC286" s="20"/>
      <c r="AD286" s="20"/>
      <c r="AE286" s="20"/>
      <c r="AF286" s="20"/>
      <c r="AG286" s="20"/>
      <c r="AH286" s="20"/>
      <c r="AI286" s="20"/>
      <c r="AJ286" s="20"/>
      <c r="AK286" s="20"/>
      <c r="AL286" s="20"/>
      <c r="AM286" s="20"/>
      <c r="AN286" s="20"/>
      <c r="AO286" s="20"/>
      <c r="AP286" s="20"/>
      <c r="AQ286" s="20"/>
      <c r="AR286" s="20"/>
      <c r="AS286" s="20"/>
      <c r="AT286" s="615"/>
      <c r="AU286" s="141"/>
      <c r="AV286" s="141"/>
      <c r="AW286" s="576"/>
      <c r="AX286" s="636"/>
      <c r="AY286" s="174"/>
      <c r="AZ286" s="174"/>
      <c r="BA286" s="574"/>
      <c r="BB286" s="636"/>
      <c r="BC286" s="174"/>
      <c r="BD286" s="174"/>
      <c r="BE286" s="574"/>
      <c r="BF286" s="636"/>
      <c r="BG286" s="174"/>
      <c r="BH286" s="174"/>
      <c r="BI286" s="574"/>
      <c r="BJ286" s="636"/>
      <c r="BK286" s="174"/>
      <c r="BL286" s="174"/>
      <c r="BM286" s="574"/>
      <c r="BN286" s="734"/>
      <c r="BO286" s="755"/>
      <c r="BP286" s="755"/>
      <c r="BQ286" s="755"/>
      <c r="BR286" s="737"/>
      <c r="BS286" s="796"/>
      <c r="BT286" s="796"/>
      <c r="BU286" s="1211"/>
      <c r="BV286" s="1207"/>
      <c r="BW286" s="805"/>
      <c r="BX286" s="1208"/>
      <c r="BY286" s="1501"/>
      <c r="BZ286" s="805"/>
      <c r="CA286" s="805"/>
      <c r="CB286" s="805"/>
      <c r="CC286" s="1214"/>
      <c r="CD286" s="805"/>
      <c r="CE286" s="805"/>
      <c r="CF286" s="805"/>
      <c r="CG286" s="1214"/>
      <c r="CH286" s="174"/>
      <c r="CI286" s="174"/>
      <c r="CJ286" s="174"/>
      <c r="CK286" s="174"/>
      <c r="CL286" s="174"/>
      <c r="CM286" s="174"/>
      <c r="CN286" s="174"/>
      <c r="CO286" s="174"/>
      <c r="CP286" s="174"/>
      <c r="CQ286" s="174"/>
      <c r="CR286" s="174"/>
      <c r="CS286" s="174"/>
      <c r="CT286" s="174"/>
      <c r="CU286" s="174"/>
      <c r="CV286" s="174"/>
      <c r="CW286" s="174"/>
      <c r="CX286" s="174"/>
      <c r="CY286" s="174"/>
      <c r="CZ286" s="174"/>
      <c r="DA286" s="174"/>
      <c r="DB286" s="174"/>
      <c r="DC286" s="174"/>
      <c r="DD286" s="174"/>
      <c r="DE286" s="174"/>
      <c r="DF286" s="174"/>
      <c r="DG286" s="174"/>
      <c r="DH286" s="174"/>
      <c r="DI286" s="574"/>
      <c r="DJ286" s="1139"/>
      <c r="DK286" s="141"/>
      <c r="DL286" s="141"/>
      <c r="DM286" s="141"/>
      <c r="DN286" s="141"/>
      <c r="DO286" s="141"/>
      <c r="DP286" s="141"/>
      <c r="DQ286" s="615"/>
      <c r="DR286" s="141"/>
      <c r="DS286" s="141"/>
      <c r="DT286" s="141"/>
      <c r="DU286" s="141"/>
      <c r="DV286" s="141"/>
      <c r="DW286" s="141"/>
      <c r="DX286" s="141"/>
      <c r="DY286" s="800"/>
      <c r="DZ286" s="755"/>
      <c r="EA286" s="755"/>
      <c r="EB286" s="755"/>
      <c r="EC286" s="755"/>
      <c r="ED286" s="755"/>
      <c r="EE286" s="755"/>
      <c r="EF286" s="755"/>
      <c r="EG286" s="755"/>
      <c r="EH286" s="755"/>
      <c r="EI286" s="755"/>
      <c r="EJ286" s="756"/>
      <c r="EK286" s="99"/>
      <c r="EL286" s="99"/>
      <c r="EM286" s="99"/>
      <c r="EN286" s="99"/>
      <c r="EO286" s="99"/>
      <c r="EP286" s="99"/>
      <c r="EQ286" s="99"/>
      <c r="ER286" s="99"/>
      <c r="ES286" s="99"/>
      <c r="ET286" s="99"/>
      <c r="EU286" s="99"/>
      <c r="EV286" s="99"/>
      <c r="EW286" s="99"/>
      <c r="EX286" s="99"/>
      <c r="EY286" s="99"/>
      <c r="EZ286" s="99"/>
      <c r="FA286" s="99"/>
      <c r="FB286" s="99"/>
      <c r="FC286" s="99"/>
      <c r="FD286" s="99"/>
      <c r="FE286" s="99"/>
      <c r="FF286" s="99"/>
      <c r="FG286" s="99"/>
      <c r="FH286" s="99"/>
      <c r="FI286" s="99"/>
      <c r="FJ286" s="99"/>
      <c r="FK286" s="99"/>
      <c r="FL286" s="99"/>
      <c r="FM286" s="99"/>
      <c r="FN286" s="99"/>
      <c r="FO286" s="99"/>
      <c r="FP286" s="99"/>
      <c r="FQ286" s="99"/>
      <c r="FR286" s="99"/>
      <c r="FS286" s="99"/>
      <c r="FT286" s="99"/>
      <c r="FU286" s="99"/>
      <c r="FV286" s="99"/>
      <c r="FW286" s="99"/>
      <c r="FX286" s="99"/>
      <c r="FY286" s="99"/>
      <c r="FZ286" s="99"/>
      <c r="GA286" s="99"/>
      <c r="GB286" s="99"/>
      <c r="GC286" s="99"/>
      <c r="GD286" s="99"/>
      <c r="GE286" s="99"/>
      <c r="GF286" s="99"/>
      <c r="GG286" s="99"/>
      <c r="GH286" s="99"/>
      <c r="GI286" s="99"/>
      <c r="GJ286" s="99"/>
      <c r="GK286" s="99"/>
      <c r="GL286" s="99"/>
      <c r="GM286" s="99"/>
      <c r="GN286" s="99"/>
      <c r="GO286" s="99"/>
      <c r="GP286" s="99"/>
      <c r="GQ286" s="99"/>
      <c r="GR286" s="99"/>
      <c r="GS286" s="99"/>
      <c r="GT286" s="99"/>
      <c r="GU286" s="99"/>
      <c r="GV286" s="99"/>
      <c r="GW286" s="99"/>
      <c r="GX286" s="99"/>
      <c r="GY286" s="99"/>
      <c r="GZ286" s="99"/>
      <c r="HA286" s="99"/>
      <c r="HB286" s="99"/>
      <c r="HC286" s="99"/>
      <c r="HD286" s="99"/>
      <c r="HE286" s="99"/>
      <c r="HF286" s="99"/>
      <c r="HG286" s="99"/>
      <c r="HH286" s="99"/>
      <c r="HI286" s="99"/>
      <c r="HJ286" s="99"/>
      <c r="HK286" s="99"/>
      <c r="HL286" s="99"/>
      <c r="HM286" s="99"/>
      <c r="HN286" s="99"/>
      <c r="HO286" s="99"/>
      <c r="HP286" s="99"/>
      <c r="HQ286" s="99"/>
      <c r="HR286" s="99"/>
      <c r="HS286" s="99"/>
      <c r="HT286" s="99"/>
      <c r="HU286" s="99"/>
      <c r="HV286" s="99"/>
      <c r="HW286" s="99"/>
    </row>
    <row r="287" spans="1:231" ht="13.5" customHeight="1">
      <c r="A287" s="4"/>
      <c r="H287" s="4"/>
      <c r="I287" s="795"/>
      <c r="J287" s="20"/>
      <c r="K287" s="20"/>
      <c r="L287" s="20"/>
      <c r="M287" s="20"/>
      <c r="N287" s="20"/>
      <c r="O287" s="20"/>
      <c r="P287" s="20"/>
      <c r="Q287" s="20"/>
      <c r="R287" s="20"/>
      <c r="S287" s="20"/>
      <c r="T287" s="20"/>
      <c r="U287" s="20"/>
      <c r="V287" s="20"/>
      <c r="W287" s="20"/>
      <c r="X287" s="20"/>
      <c r="Y287" s="20"/>
      <c r="Z287" s="20"/>
      <c r="AA287" s="20"/>
      <c r="AB287" s="20"/>
      <c r="AC287" s="20"/>
      <c r="AD287" s="20"/>
      <c r="AE287" s="20"/>
      <c r="AF287" s="20"/>
      <c r="AG287" s="20"/>
      <c r="AH287" s="20"/>
      <c r="AI287" s="20"/>
      <c r="AJ287" s="20"/>
      <c r="AK287" s="20"/>
      <c r="AL287" s="20"/>
      <c r="AM287" s="20"/>
      <c r="AN287" s="20"/>
      <c r="AO287" s="20"/>
      <c r="AP287" s="20"/>
      <c r="AQ287" s="20"/>
      <c r="AR287" s="20"/>
      <c r="AS287" s="20"/>
      <c r="AT287" s="615"/>
      <c r="AU287" s="141"/>
      <c r="AV287" s="141"/>
      <c r="AW287" s="576"/>
      <c r="AX287" s="636"/>
      <c r="AY287" s="174"/>
      <c r="AZ287" s="174"/>
      <c r="BA287" s="574"/>
      <c r="BB287" s="636"/>
      <c r="BC287" s="174"/>
      <c r="BD287" s="174"/>
      <c r="BE287" s="574"/>
      <c r="BF287" s="636"/>
      <c r="BG287" s="174"/>
      <c r="BH287" s="174"/>
      <c r="BI287" s="574"/>
      <c r="BJ287" s="636"/>
      <c r="BK287" s="174"/>
      <c r="BL287" s="174"/>
      <c r="BM287" s="574"/>
      <c r="BN287" s="734"/>
      <c r="BO287" s="755"/>
      <c r="BP287" s="755"/>
      <c r="BQ287" s="755"/>
      <c r="BR287" s="737"/>
      <c r="BS287" s="796"/>
      <c r="BT287" s="796"/>
      <c r="BU287" s="1211"/>
      <c r="BV287" s="1207"/>
      <c r="BW287" s="805"/>
      <c r="BX287" s="1208"/>
      <c r="BY287" s="1501"/>
      <c r="BZ287" s="805"/>
      <c r="CA287" s="805"/>
      <c r="CB287" s="805"/>
      <c r="CC287" s="1214"/>
      <c r="CD287" s="805"/>
      <c r="CE287" s="805"/>
      <c r="CF287" s="805"/>
      <c r="CG287" s="1214"/>
      <c r="CH287" s="174"/>
      <c r="CI287" s="174"/>
      <c r="CJ287" s="174"/>
      <c r="CK287" s="174"/>
      <c r="CL287" s="174"/>
      <c r="CM287" s="174"/>
      <c r="CN287" s="174"/>
      <c r="CO287" s="174"/>
      <c r="CP287" s="174"/>
      <c r="CQ287" s="174"/>
      <c r="CR287" s="174"/>
      <c r="CS287" s="174"/>
      <c r="CT287" s="174"/>
      <c r="CU287" s="174"/>
      <c r="CV287" s="174"/>
      <c r="CW287" s="174"/>
      <c r="CX287" s="174"/>
      <c r="CY287" s="174"/>
      <c r="CZ287" s="174"/>
      <c r="DA287" s="174"/>
      <c r="DB287" s="174"/>
      <c r="DC287" s="174"/>
      <c r="DD287" s="174"/>
      <c r="DE287" s="174"/>
      <c r="DF287" s="174"/>
      <c r="DG287" s="174"/>
      <c r="DH287" s="174"/>
      <c r="DI287" s="574"/>
      <c r="DJ287" s="1139"/>
      <c r="DK287" s="141"/>
      <c r="DL287" s="141"/>
      <c r="DM287" s="141"/>
      <c r="DN287" s="141"/>
      <c r="DO287" s="141"/>
      <c r="DP287" s="141"/>
      <c r="DQ287" s="615"/>
      <c r="DR287" s="141"/>
      <c r="DS287" s="141"/>
      <c r="DT287" s="141"/>
      <c r="DU287" s="141"/>
      <c r="DV287" s="141"/>
      <c r="DW287" s="141"/>
      <c r="DX287" s="141"/>
      <c r="DY287" s="800"/>
      <c r="DZ287" s="755"/>
      <c r="EA287" s="755"/>
      <c r="EB287" s="755"/>
      <c r="EC287" s="755"/>
      <c r="ED287" s="755"/>
      <c r="EE287" s="755"/>
      <c r="EF287" s="755"/>
      <c r="EG287" s="755"/>
      <c r="EH287" s="755"/>
      <c r="EI287" s="755"/>
      <c r="EJ287" s="756"/>
      <c r="EK287" s="99"/>
      <c r="EL287" s="99"/>
      <c r="EM287" s="99"/>
      <c r="EN287" s="99"/>
      <c r="EO287" s="99"/>
      <c r="EP287" s="99"/>
      <c r="EQ287" s="99"/>
      <c r="ER287" s="99"/>
      <c r="ES287" s="99"/>
      <c r="ET287" s="99"/>
      <c r="EU287" s="99"/>
      <c r="EV287" s="99"/>
      <c r="EW287" s="99"/>
      <c r="EX287" s="99"/>
      <c r="EY287" s="99"/>
      <c r="EZ287" s="99"/>
      <c r="FA287" s="99"/>
      <c r="FB287" s="99"/>
      <c r="FC287" s="99"/>
      <c r="FD287" s="99"/>
      <c r="FE287" s="99"/>
      <c r="FF287" s="99"/>
      <c r="FG287" s="99"/>
      <c r="FH287" s="99"/>
      <c r="FI287" s="99"/>
      <c r="FJ287" s="99"/>
      <c r="FK287" s="99"/>
      <c r="FL287" s="99"/>
      <c r="FM287" s="99"/>
      <c r="FN287" s="99"/>
      <c r="FO287" s="99"/>
      <c r="FP287" s="99"/>
      <c r="FQ287" s="99"/>
      <c r="FR287" s="99"/>
      <c r="FS287" s="99"/>
      <c r="FT287" s="99"/>
      <c r="FU287" s="99"/>
      <c r="FV287" s="99"/>
      <c r="FW287" s="99"/>
      <c r="FX287" s="99"/>
      <c r="FY287" s="99"/>
      <c r="FZ287" s="99"/>
      <c r="GA287" s="99"/>
      <c r="GB287" s="99"/>
      <c r="GC287" s="99"/>
      <c r="GD287" s="99"/>
      <c r="GE287" s="99"/>
      <c r="GF287" s="99"/>
      <c r="GG287" s="99"/>
      <c r="GH287" s="99"/>
      <c r="GI287" s="99"/>
      <c r="GJ287" s="99"/>
      <c r="GK287" s="99"/>
      <c r="GL287" s="99"/>
      <c r="GM287" s="99"/>
      <c r="GN287" s="99"/>
      <c r="GO287" s="99"/>
      <c r="GP287" s="99"/>
      <c r="GQ287" s="99"/>
      <c r="GR287" s="99"/>
      <c r="GS287" s="99"/>
      <c r="GT287" s="99"/>
      <c r="GU287" s="99"/>
      <c r="GV287" s="99"/>
      <c r="GW287" s="99"/>
      <c r="GX287" s="99"/>
      <c r="GY287" s="99"/>
      <c r="GZ287" s="99"/>
      <c r="HA287" s="99"/>
      <c r="HB287" s="99"/>
      <c r="HC287" s="99"/>
      <c r="HD287" s="99"/>
      <c r="HE287" s="99"/>
      <c r="HF287" s="99"/>
      <c r="HG287" s="99"/>
      <c r="HH287" s="99"/>
      <c r="HI287" s="99"/>
      <c r="HJ287" s="99"/>
      <c r="HK287" s="99"/>
      <c r="HL287" s="99"/>
      <c r="HM287" s="99"/>
      <c r="HN287" s="99"/>
      <c r="HO287" s="99"/>
      <c r="HP287" s="99"/>
      <c r="HQ287" s="99"/>
      <c r="HR287" s="99"/>
      <c r="HS287" s="99"/>
      <c r="HT287" s="99"/>
      <c r="HU287" s="99"/>
      <c r="HV287" s="99"/>
      <c r="HW287" s="99"/>
    </row>
    <row r="288" spans="1:231" ht="13.5" customHeight="1">
      <c r="A288" s="4"/>
      <c r="H288" s="4"/>
      <c r="I288" s="795" t="s">
        <v>634</v>
      </c>
      <c r="J288" s="20"/>
      <c r="K288" s="20"/>
      <c r="L288" s="20"/>
      <c r="M288" s="20"/>
      <c r="N288" s="20"/>
      <c r="O288" s="20"/>
      <c r="P288" s="20"/>
      <c r="Q288" s="20"/>
      <c r="R288" s="20"/>
      <c r="S288" s="20"/>
      <c r="T288" s="20"/>
      <c r="U288" s="20"/>
      <c r="V288" s="20"/>
      <c r="W288" s="20"/>
      <c r="X288" s="20"/>
      <c r="Y288" s="20"/>
      <c r="Z288" s="20"/>
      <c r="AA288" s="20"/>
      <c r="AB288" s="20"/>
      <c r="AC288" s="20"/>
      <c r="AD288" s="20"/>
      <c r="AE288" s="20"/>
      <c r="AF288" s="20"/>
      <c r="AG288" s="20"/>
      <c r="AH288" s="20"/>
      <c r="AI288" s="20"/>
      <c r="AJ288" s="20"/>
      <c r="AK288" s="20"/>
      <c r="AL288" s="20"/>
      <c r="AM288" s="20"/>
      <c r="AN288" s="20"/>
      <c r="AO288" s="20"/>
      <c r="AP288" s="20"/>
      <c r="AQ288" s="20"/>
      <c r="AR288" s="20"/>
      <c r="AS288" s="20"/>
      <c r="AT288" s="615"/>
      <c r="AU288" s="141"/>
      <c r="AV288" s="141"/>
      <c r="AW288" s="576"/>
      <c r="AX288" s="636"/>
      <c r="AY288" s="174"/>
      <c r="AZ288" s="174"/>
      <c r="BA288" s="574"/>
      <c r="BB288" s="636"/>
      <c r="BC288" s="174"/>
      <c r="BD288" s="174"/>
      <c r="BE288" s="574"/>
      <c r="BF288" s="636"/>
      <c r="BG288" s="174"/>
      <c r="BH288" s="174"/>
      <c r="BI288" s="574"/>
      <c r="BJ288" s="636"/>
      <c r="BK288" s="174"/>
      <c r="BL288" s="174"/>
      <c r="BM288" s="574"/>
      <c r="BN288" s="734"/>
      <c r="BO288" s="755"/>
      <c r="BP288" s="755"/>
      <c r="BQ288" s="755"/>
      <c r="BR288" s="737"/>
      <c r="BS288" s="796"/>
      <c r="BT288" s="796"/>
      <c r="BU288" s="1211"/>
      <c r="BV288" s="1207"/>
      <c r="BW288" s="805"/>
      <c r="BX288" s="1208"/>
      <c r="BY288" s="1501"/>
      <c r="BZ288" s="805"/>
      <c r="CA288" s="805"/>
      <c r="CB288" s="805"/>
      <c r="CC288" s="1214"/>
      <c r="CD288" s="805"/>
      <c r="CE288" s="1970">
        <f>EC288</f>
        <v>316855.65524697187</v>
      </c>
      <c r="CF288" s="1970">
        <f>EC288</f>
        <v>316855.65524697187</v>
      </c>
      <c r="CG288" s="1971">
        <f>EC288</f>
        <v>316855.65524697187</v>
      </c>
      <c r="CH288" s="174"/>
      <c r="CI288" s="174"/>
      <c r="CJ288" s="174"/>
      <c r="CK288" s="174"/>
      <c r="CL288" s="174"/>
      <c r="CM288" s="174"/>
      <c r="CN288" s="174"/>
      <c r="CO288" s="174"/>
      <c r="CP288" s="174"/>
      <c r="CQ288" s="174"/>
      <c r="CR288" s="174"/>
      <c r="CS288" s="174"/>
      <c r="CT288" s="174"/>
      <c r="CU288" s="174"/>
      <c r="CV288" s="174"/>
      <c r="CW288" s="174"/>
      <c r="CX288" s="174"/>
      <c r="CY288" s="174"/>
      <c r="CZ288" s="174"/>
      <c r="DA288" s="174"/>
      <c r="DB288" s="174"/>
      <c r="DC288" s="174"/>
      <c r="DD288" s="174"/>
      <c r="DE288" s="174"/>
      <c r="DF288" s="174"/>
      <c r="DG288" s="174"/>
      <c r="DH288" s="174"/>
      <c r="DI288" s="574"/>
      <c r="DJ288" s="1139"/>
      <c r="DK288" s="141"/>
      <c r="DL288" s="141"/>
      <c r="DM288" s="141"/>
      <c r="DN288" s="141"/>
      <c r="DO288" s="141"/>
      <c r="DP288" s="141"/>
      <c r="DQ288" s="615"/>
      <c r="DR288" s="141"/>
      <c r="DS288" s="141"/>
      <c r="DT288" s="141"/>
      <c r="DU288" s="141"/>
      <c r="DV288" s="141"/>
      <c r="DW288" s="141"/>
      <c r="DX288" s="141"/>
      <c r="DY288" s="800"/>
      <c r="DZ288" s="755"/>
      <c r="EA288" s="755"/>
      <c r="EB288" s="755"/>
      <c r="EC288" s="1754">
        <f>EC127</f>
        <v>316855.65524697187</v>
      </c>
      <c r="ED288" s="1754">
        <f t="shared" ref="ED288:EJ288" si="596">ED127</f>
        <v>323192.76835191133</v>
      </c>
      <c r="EE288" s="1754">
        <f t="shared" si="596"/>
        <v>329656.62371894956</v>
      </c>
      <c r="EF288" s="1754">
        <f t="shared" si="596"/>
        <v>336249.75619332853</v>
      </c>
      <c r="EG288" s="1754">
        <f t="shared" si="596"/>
        <v>342974.75131719513</v>
      </c>
      <c r="EH288" s="1754">
        <f t="shared" si="596"/>
        <v>349834.24634353904</v>
      </c>
      <c r="EI288" s="1754">
        <f t="shared" si="596"/>
        <v>356830.93127040984</v>
      </c>
      <c r="EJ288" s="1756">
        <f t="shared" si="596"/>
        <v>363967.54989581805</v>
      </c>
      <c r="EK288" s="99"/>
      <c r="EL288" s="99"/>
      <c r="EM288" s="99"/>
      <c r="EN288" s="99"/>
      <c r="EO288" s="99"/>
      <c r="EP288" s="99"/>
      <c r="EQ288" s="99"/>
      <c r="ER288" s="99"/>
      <c r="ES288" s="99"/>
      <c r="ET288" s="99"/>
      <c r="EU288" s="99"/>
      <c r="EV288" s="99"/>
      <c r="EW288" s="99"/>
      <c r="EX288" s="99"/>
      <c r="EY288" s="99"/>
      <c r="EZ288" s="99"/>
      <c r="FA288" s="99"/>
      <c r="FB288" s="99"/>
      <c r="FC288" s="99"/>
      <c r="FD288" s="99"/>
      <c r="FE288" s="99"/>
      <c r="FF288" s="99"/>
      <c r="FG288" s="99"/>
      <c r="FH288" s="99"/>
      <c r="FI288" s="99"/>
      <c r="FJ288" s="99"/>
      <c r="FK288" s="99"/>
      <c r="FL288" s="99"/>
      <c r="FM288" s="99"/>
      <c r="FN288" s="99"/>
      <c r="FO288" s="99"/>
      <c r="FP288" s="99"/>
      <c r="FQ288" s="99"/>
      <c r="FR288" s="99"/>
      <c r="FS288" s="99"/>
      <c r="FT288" s="99"/>
      <c r="FU288" s="99"/>
      <c r="FV288" s="99"/>
      <c r="FW288" s="99"/>
      <c r="FX288" s="99"/>
      <c r="FY288" s="99"/>
      <c r="FZ288" s="99"/>
      <c r="GA288" s="99"/>
      <c r="GB288" s="99"/>
      <c r="GC288" s="99"/>
      <c r="GD288" s="99"/>
      <c r="GE288" s="99"/>
      <c r="GF288" s="99"/>
      <c r="GG288" s="99"/>
      <c r="GH288" s="99"/>
      <c r="GI288" s="99"/>
      <c r="GJ288" s="99"/>
      <c r="GK288" s="99"/>
      <c r="GL288" s="99"/>
      <c r="GM288" s="99"/>
      <c r="GN288" s="99"/>
      <c r="GO288" s="99"/>
      <c r="GP288" s="99"/>
      <c r="GQ288" s="99"/>
      <c r="GR288" s="99"/>
      <c r="GS288" s="99"/>
      <c r="GT288" s="99"/>
      <c r="GU288" s="99"/>
      <c r="GV288" s="99"/>
      <c r="GW288" s="99"/>
      <c r="GX288" s="99"/>
      <c r="GY288" s="99"/>
      <c r="GZ288" s="99"/>
      <c r="HA288" s="99"/>
      <c r="HB288" s="99"/>
      <c r="HC288" s="99"/>
      <c r="HD288" s="99"/>
      <c r="HE288" s="99"/>
      <c r="HF288" s="99"/>
      <c r="HG288" s="99"/>
      <c r="HH288" s="99"/>
      <c r="HI288" s="99"/>
      <c r="HJ288" s="99"/>
      <c r="HK288" s="99"/>
      <c r="HL288" s="99"/>
      <c r="HM288" s="99"/>
      <c r="HN288" s="99"/>
      <c r="HO288" s="99"/>
      <c r="HP288" s="99"/>
      <c r="HQ288" s="99"/>
      <c r="HR288" s="99"/>
      <c r="HS288" s="99"/>
      <c r="HT288" s="99"/>
      <c r="HU288" s="99"/>
      <c r="HV288" s="99"/>
      <c r="HW288" s="99"/>
    </row>
    <row r="289" spans="1:231" ht="13.5" customHeight="1">
      <c r="A289" s="4"/>
      <c r="H289" s="4"/>
      <c r="I289" s="795" t="s">
        <v>635</v>
      </c>
      <c r="J289" s="20"/>
      <c r="K289" s="20"/>
      <c r="L289" s="20"/>
      <c r="M289" s="20"/>
      <c r="N289" s="20"/>
      <c r="O289" s="20"/>
      <c r="P289" s="20"/>
      <c r="Q289" s="20"/>
      <c r="R289" s="20"/>
      <c r="S289" s="20"/>
      <c r="T289" s="20"/>
      <c r="U289" s="20"/>
      <c r="V289" s="20"/>
      <c r="W289" s="20"/>
      <c r="X289" s="20"/>
      <c r="Y289" s="20"/>
      <c r="Z289" s="20"/>
      <c r="AA289" s="20"/>
      <c r="AB289" s="20"/>
      <c r="AC289" s="20"/>
      <c r="AD289" s="20"/>
      <c r="AE289" s="20"/>
      <c r="AF289" s="20"/>
      <c r="AG289" s="20"/>
      <c r="AH289" s="20"/>
      <c r="AI289" s="20"/>
      <c r="AJ289" s="20"/>
      <c r="AK289" s="20"/>
      <c r="AL289" s="20"/>
      <c r="AM289" s="20"/>
      <c r="AN289" s="20"/>
      <c r="AO289" s="20"/>
      <c r="AP289" s="20"/>
      <c r="AQ289" s="20"/>
      <c r="AR289" s="20"/>
      <c r="AS289" s="20"/>
      <c r="AT289" s="615"/>
      <c r="AU289" s="141"/>
      <c r="AV289" s="141"/>
      <c r="AW289" s="576"/>
      <c r="AX289" s="636"/>
      <c r="AY289" s="174"/>
      <c r="AZ289" s="174"/>
      <c r="BA289" s="574"/>
      <c r="BB289" s="636"/>
      <c r="BC289" s="174"/>
      <c r="BD289" s="174"/>
      <c r="BE289" s="574"/>
      <c r="BF289" s="636"/>
      <c r="BG289" s="174"/>
      <c r="BH289" s="174"/>
      <c r="BI289" s="574"/>
      <c r="BJ289" s="636"/>
      <c r="BK289" s="174"/>
      <c r="BL289" s="174"/>
      <c r="BM289" s="574"/>
      <c r="BN289" s="734"/>
      <c r="BO289" s="755"/>
      <c r="BP289" s="755"/>
      <c r="BQ289" s="755"/>
      <c r="BR289" s="737"/>
      <c r="BS289" s="796"/>
      <c r="BT289" s="796"/>
      <c r="BU289" s="1211"/>
      <c r="BV289" s="1207"/>
      <c r="BW289" s="805"/>
      <c r="BX289" s="1208"/>
      <c r="BY289" s="1501"/>
      <c r="BZ289" s="805"/>
      <c r="CA289" s="805"/>
      <c r="CB289" s="805"/>
      <c r="CC289" s="1214"/>
      <c r="CD289" s="805"/>
      <c r="CE289" s="1973">
        <f>CE274/CE288*1000000</f>
        <v>15.780056051399082</v>
      </c>
      <c r="CF289" s="1973">
        <f>CF274/CF288*1000000</f>
        <v>220.92078471958715</v>
      </c>
      <c r="CG289" s="1974">
        <f>CG274/CG288*1000000</f>
        <v>378.72134523357801</v>
      </c>
      <c r="CH289" s="174"/>
      <c r="CI289" s="174"/>
      <c r="CJ289" s="174"/>
      <c r="CK289" s="174"/>
      <c r="CL289" s="174"/>
      <c r="CM289" s="174"/>
      <c r="CN289" s="174"/>
      <c r="CO289" s="174"/>
      <c r="CP289" s="174"/>
      <c r="CQ289" s="174"/>
      <c r="CR289" s="174"/>
      <c r="CS289" s="174"/>
      <c r="CT289" s="174"/>
      <c r="CU289" s="174"/>
      <c r="CV289" s="174"/>
      <c r="CW289" s="174"/>
      <c r="CX289" s="174"/>
      <c r="CY289" s="174"/>
      <c r="CZ289" s="174"/>
      <c r="DA289" s="174"/>
      <c r="DB289" s="174"/>
      <c r="DC289" s="174"/>
      <c r="DD289" s="174"/>
      <c r="DE289" s="174"/>
      <c r="DF289" s="174"/>
      <c r="DG289" s="174"/>
      <c r="DH289" s="174"/>
      <c r="DI289" s="574"/>
      <c r="DJ289" s="1139"/>
      <c r="DK289" s="141"/>
      <c r="DL289" s="141"/>
      <c r="DM289" s="141"/>
      <c r="DN289" s="141"/>
      <c r="DO289" s="141"/>
      <c r="DP289" s="141"/>
      <c r="DQ289" s="615"/>
      <c r="DR289" s="141"/>
      <c r="DS289" s="141"/>
      <c r="DT289" s="141"/>
      <c r="DU289" s="141"/>
      <c r="DV289" s="141"/>
      <c r="DW289" s="141"/>
      <c r="DX289" s="141"/>
      <c r="DY289" s="800"/>
      <c r="DZ289" s="755"/>
      <c r="EA289" s="755"/>
      <c r="EB289" s="755"/>
      <c r="EC289" s="1975">
        <f>SUM(CD289:CG289)</f>
        <v>615.4221860045642</v>
      </c>
      <c r="ED289" s="1973">
        <f t="shared" ref="ED289:EJ289" si="597">ED274/ED288*1000000</f>
        <v>1810.0652529546005</v>
      </c>
      <c r="EE289" s="1973">
        <f t="shared" si="597"/>
        <v>4436.4344435161784</v>
      </c>
      <c r="EF289" s="1973">
        <f t="shared" si="597"/>
        <v>8046.4742357891464</v>
      </c>
      <c r="EG289" s="1973">
        <f t="shared" si="597"/>
        <v>11833.050346748743</v>
      </c>
      <c r="EH289" s="1973">
        <f t="shared" si="597"/>
        <v>16241.441652400237</v>
      </c>
      <c r="EI289" s="1973">
        <f t="shared" si="597"/>
        <v>21496.025716412078</v>
      </c>
      <c r="EJ289" s="1974">
        <f t="shared" si="597"/>
        <v>27923.75889631961</v>
      </c>
      <c r="EK289" s="99"/>
      <c r="EL289" s="99"/>
      <c r="EM289" s="99"/>
      <c r="EN289" s="99"/>
      <c r="EO289" s="99"/>
      <c r="EP289" s="99"/>
      <c r="EQ289" s="99"/>
      <c r="ER289" s="99"/>
      <c r="ES289" s="99"/>
      <c r="ET289" s="99"/>
      <c r="EU289" s="99"/>
      <c r="EV289" s="99"/>
      <c r="EW289" s="99"/>
      <c r="EX289" s="99"/>
      <c r="EY289" s="99"/>
      <c r="EZ289" s="99"/>
      <c r="FA289" s="99"/>
      <c r="FB289" s="99"/>
      <c r="FC289" s="99"/>
      <c r="FD289" s="99"/>
      <c r="FE289" s="99"/>
      <c r="FF289" s="99"/>
      <c r="FG289" s="99"/>
      <c r="FH289" s="99"/>
      <c r="FI289" s="99"/>
      <c r="FJ289" s="99"/>
      <c r="FK289" s="99"/>
      <c r="FL289" s="99"/>
      <c r="FM289" s="99"/>
      <c r="FN289" s="99"/>
      <c r="FO289" s="99"/>
      <c r="FP289" s="99"/>
      <c r="FQ289" s="99"/>
      <c r="FR289" s="99"/>
      <c r="FS289" s="99"/>
      <c r="FT289" s="99"/>
      <c r="FU289" s="99"/>
      <c r="FV289" s="99"/>
      <c r="FW289" s="99"/>
      <c r="FX289" s="99"/>
      <c r="FY289" s="99"/>
      <c r="FZ289" s="99"/>
      <c r="GA289" s="99"/>
      <c r="GB289" s="99"/>
      <c r="GC289" s="99"/>
      <c r="GD289" s="99"/>
      <c r="GE289" s="99"/>
      <c r="GF289" s="99"/>
      <c r="GG289" s="99"/>
      <c r="GH289" s="99"/>
      <c r="GI289" s="99"/>
      <c r="GJ289" s="99"/>
      <c r="GK289" s="99"/>
      <c r="GL289" s="99"/>
      <c r="GM289" s="99"/>
      <c r="GN289" s="99"/>
      <c r="GO289" s="99"/>
      <c r="GP289" s="99"/>
      <c r="GQ289" s="99"/>
      <c r="GR289" s="99"/>
      <c r="GS289" s="99"/>
      <c r="GT289" s="99"/>
      <c r="GU289" s="99"/>
      <c r="GV289" s="99"/>
      <c r="GW289" s="99"/>
      <c r="GX289" s="99"/>
      <c r="GY289" s="99"/>
      <c r="GZ289" s="99"/>
      <c r="HA289" s="99"/>
      <c r="HB289" s="99"/>
      <c r="HC289" s="99"/>
      <c r="HD289" s="99"/>
      <c r="HE289" s="99"/>
      <c r="HF289" s="99"/>
      <c r="HG289" s="99"/>
      <c r="HH289" s="99"/>
      <c r="HI289" s="99"/>
      <c r="HJ289" s="99"/>
      <c r="HK289" s="99"/>
      <c r="HL289" s="99"/>
      <c r="HM289" s="99"/>
      <c r="HN289" s="99"/>
      <c r="HO289" s="99"/>
      <c r="HP289" s="99"/>
      <c r="HQ289" s="99"/>
      <c r="HR289" s="99"/>
      <c r="HS289" s="99"/>
      <c r="HT289" s="99"/>
      <c r="HU289" s="99"/>
      <c r="HV289" s="99"/>
      <c r="HW289" s="99"/>
    </row>
    <row r="290" spans="1:231" ht="13.5" customHeight="1">
      <c r="A290" s="4"/>
      <c r="H290" s="4"/>
      <c r="I290" s="1972" t="s">
        <v>636</v>
      </c>
      <c r="J290" s="20"/>
      <c r="K290" s="20"/>
      <c r="L290" s="20"/>
      <c r="M290" s="20"/>
      <c r="N290" s="20"/>
      <c r="O290" s="20"/>
      <c r="P290" s="20"/>
      <c r="Q290" s="20"/>
      <c r="R290" s="20"/>
      <c r="S290" s="20"/>
      <c r="T290" s="20"/>
      <c r="U290" s="20"/>
      <c r="V290" s="20"/>
      <c r="W290" s="20"/>
      <c r="X290" s="20"/>
      <c r="Y290" s="20"/>
      <c r="Z290" s="20"/>
      <c r="AA290" s="20"/>
      <c r="AB290" s="20"/>
      <c r="AC290" s="20"/>
      <c r="AD290" s="20"/>
      <c r="AE290" s="20"/>
      <c r="AF290" s="20"/>
      <c r="AG290" s="20"/>
      <c r="AH290" s="20"/>
      <c r="AI290" s="20"/>
      <c r="AJ290" s="20"/>
      <c r="AK290" s="20"/>
      <c r="AL290" s="20"/>
      <c r="AM290" s="20"/>
      <c r="AN290" s="20"/>
      <c r="AO290" s="20"/>
      <c r="AP290" s="20"/>
      <c r="AQ290" s="20"/>
      <c r="AR290" s="20"/>
      <c r="AS290" s="20"/>
      <c r="AT290" s="615"/>
      <c r="AU290" s="141"/>
      <c r="AV290" s="141"/>
      <c r="AW290" s="576"/>
      <c r="AX290" s="636"/>
      <c r="AY290" s="174"/>
      <c r="AZ290" s="174"/>
      <c r="BA290" s="574"/>
      <c r="BB290" s="636"/>
      <c r="BC290" s="174"/>
      <c r="BD290" s="174"/>
      <c r="BE290" s="574"/>
      <c r="BF290" s="636"/>
      <c r="BG290" s="174"/>
      <c r="BH290" s="174"/>
      <c r="BI290" s="574"/>
      <c r="BJ290" s="636"/>
      <c r="BK290" s="174"/>
      <c r="BL290" s="174"/>
      <c r="BM290" s="574"/>
      <c r="BN290" s="734"/>
      <c r="BO290" s="755"/>
      <c r="BP290" s="755"/>
      <c r="BQ290" s="755"/>
      <c r="BR290" s="737"/>
      <c r="BS290" s="796"/>
      <c r="BT290" s="796"/>
      <c r="BU290" s="1211"/>
      <c r="BV290" s="1207"/>
      <c r="BW290" s="805"/>
      <c r="BX290" s="1208"/>
      <c r="BY290" s="1501"/>
      <c r="BZ290" s="805"/>
      <c r="CA290" s="805"/>
      <c r="CB290" s="805"/>
      <c r="CC290" s="1214"/>
      <c r="CD290" s="805"/>
      <c r="CE290" s="1973">
        <f>CE289*4</f>
        <v>63.12022420559633</v>
      </c>
      <c r="CF290" s="1973">
        <f t="shared" ref="CF290:CG290" si="598">CF289*4</f>
        <v>883.68313887834859</v>
      </c>
      <c r="CG290" s="1974">
        <f t="shared" si="598"/>
        <v>1514.885380934312</v>
      </c>
      <c r="CH290" s="174"/>
      <c r="CI290" s="174"/>
      <c r="CJ290" s="174"/>
      <c r="CK290" s="174"/>
      <c r="CL290" s="174"/>
      <c r="CM290" s="174"/>
      <c r="CN290" s="174"/>
      <c r="CO290" s="174"/>
      <c r="CP290" s="174"/>
      <c r="CQ290" s="174"/>
      <c r="CR290" s="174"/>
      <c r="CS290" s="174"/>
      <c r="CT290" s="174"/>
      <c r="CU290" s="174"/>
      <c r="CV290" s="174"/>
      <c r="CW290" s="174"/>
      <c r="CX290" s="174"/>
      <c r="CY290" s="174"/>
      <c r="CZ290" s="174"/>
      <c r="DA290" s="174"/>
      <c r="DB290" s="174"/>
      <c r="DC290" s="174"/>
      <c r="DD290" s="174"/>
      <c r="DE290" s="174"/>
      <c r="DF290" s="174"/>
      <c r="DG290" s="174"/>
      <c r="DH290" s="174"/>
      <c r="DI290" s="574"/>
      <c r="DJ290" s="1139"/>
      <c r="DK290" s="141"/>
      <c r="DL290" s="141"/>
      <c r="DM290" s="141"/>
      <c r="DN290" s="141"/>
      <c r="DO290" s="141"/>
      <c r="DP290" s="141"/>
      <c r="DQ290" s="615"/>
      <c r="DR290" s="141"/>
      <c r="DS290" s="141"/>
      <c r="DT290" s="141"/>
      <c r="DU290" s="141"/>
      <c r="DV290" s="141"/>
      <c r="DW290" s="141"/>
      <c r="DX290" s="141"/>
      <c r="DY290" s="800"/>
      <c r="DZ290" s="755"/>
      <c r="EA290" s="755"/>
      <c r="EB290" s="755"/>
      <c r="EC290" s="1976"/>
      <c r="ED290" s="1976"/>
      <c r="EE290" s="1976"/>
      <c r="EF290" s="1976"/>
      <c r="EG290" s="1976"/>
      <c r="EH290" s="1976"/>
      <c r="EI290" s="1976"/>
      <c r="EJ290" s="1977"/>
      <c r="EK290" s="99"/>
      <c r="EL290" s="99"/>
      <c r="EM290" s="99"/>
      <c r="EN290" s="99"/>
      <c r="EO290" s="99"/>
      <c r="EP290" s="99"/>
      <c r="EQ290" s="99"/>
      <c r="ER290" s="99"/>
      <c r="ES290" s="99"/>
      <c r="ET290" s="99"/>
      <c r="EU290" s="99"/>
      <c r="EV290" s="99"/>
      <c r="EW290" s="99"/>
      <c r="EX290" s="99"/>
      <c r="EY290" s="99"/>
      <c r="EZ290" s="99"/>
      <c r="FA290" s="99"/>
      <c r="FB290" s="99"/>
      <c r="FC290" s="99"/>
      <c r="FD290" s="99"/>
      <c r="FE290" s="99"/>
      <c r="FF290" s="99"/>
      <c r="FG290" s="99"/>
      <c r="FH290" s="99"/>
      <c r="FI290" s="99"/>
      <c r="FJ290" s="99"/>
      <c r="FK290" s="99"/>
      <c r="FL290" s="99"/>
      <c r="FM290" s="99"/>
      <c r="FN290" s="99"/>
      <c r="FO290" s="99"/>
      <c r="FP290" s="99"/>
      <c r="FQ290" s="99"/>
      <c r="FR290" s="99"/>
      <c r="FS290" s="99"/>
      <c r="FT290" s="99"/>
      <c r="FU290" s="99"/>
      <c r="FV290" s="99"/>
      <c r="FW290" s="99"/>
      <c r="FX290" s="99"/>
      <c r="FY290" s="99"/>
      <c r="FZ290" s="99"/>
      <c r="GA290" s="99"/>
      <c r="GB290" s="99"/>
      <c r="GC290" s="99"/>
      <c r="GD290" s="99"/>
      <c r="GE290" s="99"/>
      <c r="GF290" s="99"/>
      <c r="GG290" s="99"/>
      <c r="GH290" s="99"/>
      <c r="GI290" s="99"/>
      <c r="GJ290" s="99"/>
      <c r="GK290" s="99"/>
      <c r="GL290" s="99"/>
      <c r="GM290" s="99"/>
      <c r="GN290" s="99"/>
      <c r="GO290" s="99"/>
      <c r="GP290" s="99"/>
      <c r="GQ290" s="99"/>
      <c r="GR290" s="99"/>
      <c r="GS290" s="99"/>
      <c r="GT290" s="99"/>
      <c r="GU290" s="99"/>
      <c r="GV290" s="99"/>
      <c r="GW290" s="99"/>
      <c r="GX290" s="99"/>
      <c r="GY290" s="99"/>
      <c r="GZ290" s="99"/>
      <c r="HA290" s="99"/>
      <c r="HB290" s="99"/>
      <c r="HC290" s="99"/>
      <c r="HD290" s="99"/>
      <c r="HE290" s="99"/>
      <c r="HF290" s="99"/>
      <c r="HG290" s="99"/>
      <c r="HH290" s="99"/>
      <c r="HI290" s="99"/>
      <c r="HJ290" s="99"/>
      <c r="HK290" s="99"/>
      <c r="HL290" s="99"/>
      <c r="HM290" s="99"/>
      <c r="HN290" s="99"/>
      <c r="HO290" s="99"/>
      <c r="HP290" s="99"/>
      <c r="HQ290" s="99"/>
      <c r="HR290" s="99"/>
      <c r="HS290" s="99"/>
      <c r="HT290" s="99"/>
      <c r="HU290" s="99"/>
      <c r="HV290" s="99"/>
      <c r="HW290" s="99"/>
    </row>
    <row r="291" spans="1:231" ht="13.5" customHeight="1">
      <c r="A291" s="4"/>
      <c r="H291" s="4"/>
      <c r="I291" s="795"/>
      <c r="J291" s="20"/>
      <c r="K291" s="20"/>
      <c r="L291" s="20"/>
      <c r="M291" s="20"/>
      <c r="N291" s="20"/>
      <c r="O291" s="20"/>
      <c r="P291" s="20"/>
      <c r="Q291" s="20"/>
      <c r="R291" s="20"/>
      <c r="S291" s="20"/>
      <c r="T291" s="20"/>
      <c r="U291" s="20"/>
      <c r="V291" s="20"/>
      <c r="W291" s="20"/>
      <c r="X291" s="20"/>
      <c r="Y291" s="20"/>
      <c r="Z291" s="20"/>
      <c r="AA291" s="20"/>
      <c r="AB291" s="20"/>
      <c r="AC291" s="20"/>
      <c r="AD291" s="20"/>
      <c r="AE291" s="20"/>
      <c r="AF291" s="20"/>
      <c r="AG291" s="20"/>
      <c r="AH291" s="20"/>
      <c r="AI291" s="20"/>
      <c r="AJ291" s="20"/>
      <c r="AK291" s="20"/>
      <c r="AL291" s="20"/>
      <c r="AM291" s="20"/>
      <c r="AN291" s="20"/>
      <c r="AO291" s="20"/>
      <c r="AP291" s="20"/>
      <c r="AQ291" s="20"/>
      <c r="AR291" s="20"/>
      <c r="AS291" s="20"/>
      <c r="AT291" s="615"/>
      <c r="AU291" s="141"/>
      <c r="AV291" s="141"/>
      <c r="AW291" s="576"/>
      <c r="AX291" s="636"/>
      <c r="AY291" s="174"/>
      <c r="AZ291" s="174"/>
      <c r="BA291" s="574"/>
      <c r="BB291" s="636"/>
      <c r="BC291" s="174"/>
      <c r="BD291" s="174"/>
      <c r="BE291" s="574"/>
      <c r="BF291" s="636"/>
      <c r="BG291" s="174"/>
      <c r="BH291" s="174"/>
      <c r="BI291" s="574"/>
      <c r="BJ291" s="636"/>
      <c r="BK291" s="174"/>
      <c r="BL291" s="174"/>
      <c r="BM291" s="574"/>
      <c r="BN291" s="734"/>
      <c r="BO291" s="755"/>
      <c r="BP291" s="755"/>
      <c r="BQ291" s="755"/>
      <c r="BR291" s="737"/>
      <c r="BS291" s="796"/>
      <c r="BT291" s="796"/>
      <c r="BU291" s="1211"/>
      <c r="BV291" s="1207"/>
      <c r="BW291" s="805"/>
      <c r="BX291" s="1208"/>
      <c r="BY291" s="1501"/>
      <c r="BZ291" s="805"/>
      <c r="CA291" s="805"/>
      <c r="CB291" s="805"/>
      <c r="CC291" s="1214"/>
      <c r="CD291" s="805"/>
      <c r="CE291" s="805"/>
      <c r="CF291" s="805"/>
      <c r="CG291" s="1214"/>
      <c r="CH291" s="174"/>
      <c r="CI291" s="174"/>
      <c r="CJ291" s="174"/>
      <c r="CK291" s="174"/>
      <c r="CL291" s="174"/>
      <c r="CM291" s="174"/>
      <c r="CN291" s="174"/>
      <c r="CO291" s="174"/>
      <c r="CP291" s="174"/>
      <c r="CQ291" s="174"/>
      <c r="CR291" s="174"/>
      <c r="CS291" s="174"/>
      <c r="CT291" s="174"/>
      <c r="CU291" s="174"/>
      <c r="CV291" s="174"/>
      <c r="CW291" s="174"/>
      <c r="CX291" s="174"/>
      <c r="CY291" s="174"/>
      <c r="CZ291" s="174"/>
      <c r="DA291" s="174"/>
      <c r="DB291" s="174"/>
      <c r="DC291" s="174"/>
      <c r="DD291" s="174"/>
      <c r="DE291" s="174"/>
      <c r="DF291" s="174"/>
      <c r="DG291" s="174"/>
      <c r="DH291" s="174"/>
      <c r="DI291" s="574"/>
      <c r="DJ291" s="1139"/>
      <c r="DK291" s="141"/>
      <c r="DL291" s="141"/>
      <c r="DM291" s="141"/>
      <c r="DN291" s="141"/>
      <c r="DO291" s="141"/>
      <c r="DP291" s="141"/>
      <c r="DQ291" s="615"/>
      <c r="DR291" s="141"/>
      <c r="DS291" s="141"/>
      <c r="DT291" s="141"/>
      <c r="DU291" s="141"/>
      <c r="DV291" s="141"/>
      <c r="DW291" s="141"/>
      <c r="DX291" s="141"/>
      <c r="DY291" s="800"/>
      <c r="DZ291" s="755"/>
      <c r="EA291" s="755"/>
      <c r="EB291" s="755"/>
      <c r="EC291" s="755"/>
      <c r="ED291" s="755"/>
      <c r="EE291" s="755"/>
      <c r="EF291" s="755"/>
      <c r="EG291" s="755"/>
      <c r="EH291" s="755"/>
      <c r="EI291" s="755"/>
      <c r="EJ291" s="756"/>
      <c r="EK291" s="99"/>
      <c r="EL291" s="99"/>
      <c r="EM291" s="99"/>
      <c r="EN291" s="99"/>
      <c r="EO291" s="99"/>
      <c r="EP291" s="99"/>
      <c r="EQ291" s="99"/>
      <c r="ER291" s="99"/>
      <c r="ES291" s="99"/>
      <c r="ET291" s="99"/>
      <c r="EU291" s="99"/>
      <c r="EV291" s="99"/>
      <c r="EW291" s="99"/>
      <c r="EX291" s="99"/>
      <c r="EY291" s="99"/>
      <c r="EZ291" s="99"/>
      <c r="FA291" s="99"/>
      <c r="FB291" s="99"/>
      <c r="FC291" s="99"/>
      <c r="FD291" s="99"/>
      <c r="FE291" s="99"/>
      <c r="FF291" s="99"/>
      <c r="FG291" s="99"/>
      <c r="FH291" s="99"/>
      <c r="FI291" s="99"/>
      <c r="FJ291" s="99"/>
      <c r="FK291" s="99"/>
      <c r="FL291" s="99"/>
      <c r="FM291" s="99"/>
      <c r="FN291" s="99"/>
      <c r="FO291" s="99"/>
      <c r="FP291" s="99"/>
      <c r="FQ291" s="99"/>
      <c r="FR291" s="99"/>
      <c r="FS291" s="99"/>
      <c r="FT291" s="99"/>
      <c r="FU291" s="99"/>
      <c r="FV291" s="99"/>
      <c r="FW291" s="99"/>
      <c r="FX291" s="99"/>
      <c r="FY291" s="99"/>
      <c r="FZ291" s="99"/>
      <c r="GA291" s="99"/>
      <c r="GB291" s="99"/>
      <c r="GC291" s="99"/>
      <c r="GD291" s="99"/>
      <c r="GE291" s="99"/>
      <c r="GF291" s="99"/>
      <c r="GG291" s="99"/>
      <c r="GH291" s="99"/>
      <c r="GI291" s="99"/>
      <c r="GJ291" s="99"/>
      <c r="GK291" s="99"/>
      <c r="GL291" s="99"/>
      <c r="GM291" s="99"/>
      <c r="GN291" s="99"/>
      <c r="GO291" s="99"/>
      <c r="GP291" s="99"/>
      <c r="GQ291" s="99"/>
      <c r="GR291" s="99"/>
      <c r="GS291" s="99"/>
      <c r="GT291" s="99"/>
      <c r="GU291" s="99"/>
      <c r="GV291" s="99"/>
      <c r="GW291" s="99"/>
      <c r="GX291" s="99"/>
      <c r="GY291" s="99"/>
      <c r="GZ291" s="99"/>
      <c r="HA291" s="99"/>
      <c r="HB291" s="99"/>
      <c r="HC291" s="99"/>
      <c r="HD291" s="99"/>
      <c r="HE291" s="99"/>
      <c r="HF291" s="99"/>
      <c r="HG291" s="99"/>
      <c r="HH291" s="99"/>
      <c r="HI291" s="99"/>
      <c r="HJ291" s="99"/>
      <c r="HK291" s="99"/>
      <c r="HL291" s="99"/>
      <c r="HM291" s="99"/>
      <c r="HN291" s="99"/>
      <c r="HO291" s="99"/>
      <c r="HP291" s="99"/>
      <c r="HQ291" s="99"/>
      <c r="HR291" s="99"/>
      <c r="HS291" s="99"/>
      <c r="HT291" s="99"/>
      <c r="HU291" s="99"/>
      <c r="HV291" s="99"/>
      <c r="HW291" s="99"/>
    </row>
    <row r="292" spans="1:231" ht="13.5" customHeight="1">
      <c r="A292" s="4"/>
      <c r="H292" s="4"/>
      <c r="I292" s="795" t="s">
        <v>637</v>
      </c>
      <c r="J292" s="20"/>
      <c r="K292" s="20"/>
      <c r="L292" s="20"/>
      <c r="M292" s="20"/>
      <c r="N292" s="20"/>
      <c r="O292" s="20"/>
      <c r="P292" s="20"/>
      <c r="Q292" s="20"/>
      <c r="R292" s="20"/>
      <c r="S292" s="20"/>
      <c r="T292" s="20"/>
      <c r="U292" s="20"/>
      <c r="V292" s="20"/>
      <c r="W292" s="20"/>
      <c r="X292" s="20"/>
      <c r="Y292" s="20"/>
      <c r="Z292" s="20"/>
      <c r="AA292" s="20"/>
      <c r="AB292" s="20"/>
      <c r="AC292" s="20"/>
      <c r="AD292" s="20"/>
      <c r="AE292" s="20"/>
      <c r="AF292" s="20"/>
      <c r="AG292" s="20"/>
      <c r="AH292" s="20"/>
      <c r="AI292" s="20"/>
      <c r="AJ292" s="20"/>
      <c r="AK292" s="20"/>
      <c r="AL292" s="20"/>
      <c r="AM292" s="20"/>
      <c r="AN292" s="20"/>
      <c r="AO292" s="20"/>
      <c r="AP292" s="20"/>
      <c r="AQ292" s="20"/>
      <c r="AR292" s="20"/>
      <c r="AS292" s="20"/>
      <c r="AT292" s="615"/>
      <c r="AU292" s="141"/>
      <c r="AV292" s="141"/>
      <c r="AW292" s="576"/>
      <c r="AX292" s="636"/>
      <c r="AY292" s="174"/>
      <c r="AZ292" s="174"/>
      <c r="BA292" s="574"/>
      <c r="BB292" s="636"/>
      <c r="BC292" s="174"/>
      <c r="BD292" s="174"/>
      <c r="BE292" s="574"/>
      <c r="BF292" s="636"/>
      <c r="BG292" s="174"/>
      <c r="BH292" s="174"/>
      <c r="BI292" s="574"/>
      <c r="BJ292" s="636"/>
      <c r="BK292" s="174"/>
      <c r="BL292" s="174"/>
      <c r="BM292" s="574"/>
      <c r="BN292" s="734"/>
      <c r="BO292" s="755"/>
      <c r="BP292" s="755"/>
      <c r="BQ292" s="755"/>
      <c r="BR292" s="737"/>
      <c r="BS292" s="796"/>
      <c r="BT292" s="796"/>
      <c r="BU292" s="1211"/>
      <c r="BV292" s="1207"/>
      <c r="BW292" s="805"/>
      <c r="BX292" s="1208"/>
      <c r="BY292" s="1501"/>
      <c r="BZ292" s="805"/>
      <c r="CA292" s="805"/>
      <c r="CB292" s="805"/>
      <c r="CC292" s="1214"/>
      <c r="CD292" s="1978">
        <v>0</v>
      </c>
      <c r="CE292" s="1978">
        <v>3</v>
      </c>
      <c r="CF292" s="1978">
        <v>3</v>
      </c>
      <c r="CG292" s="1979">
        <v>5</v>
      </c>
      <c r="CH292" s="174"/>
      <c r="CI292" s="174"/>
      <c r="CJ292" s="174"/>
      <c r="CK292" s="174"/>
      <c r="CL292" s="174"/>
      <c r="CM292" s="174"/>
      <c r="CN292" s="174"/>
      <c r="CO292" s="174"/>
      <c r="CP292" s="174"/>
      <c r="CQ292" s="174"/>
      <c r="CR292" s="174"/>
      <c r="CS292" s="174"/>
      <c r="CT292" s="174"/>
      <c r="CU292" s="174"/>
      <c r="CV292" s="174"/>
      <c r="CW292" s="174"/>
      <c r="CX292" s="174"/>
      <c r="CY292" s="174"/>
      <c r="CZ292" s="174"/>
      <c r="DA292" s="174"/>
      <c r="DB292" s="174"/>
      <c r="DC292" s="174"/>
      <c r="DD292" s="174"/>
      <c r="DE292" s="174"/>
      <c r="DF292" s="174"/>
      <c r="DG292" s="174"/>
      <c r="DH292" s="174"/>
      <c r="DI292" s="574"/>
      <c r="DJ292" s="1139"/>
      <c r="DK292" s="141"/>
      <c r="DL292" s="141"/>
      <c r="DM292" s="141"/>
      <c r="DN292" s="141"/>
      <c r="DO292" s="141"/>
      <c r="DP292" s="141"/>
      <c r="DQ292" s="615"/>
      <c r="DR292" s="141"/>
      <c r="DS292" s="141"/>
      <c r="DT292" s="141"/>
      <c r="DU292" s="141"/>
      <c r="DV292" s="141"/>
      <c r="DW292" s="141"/>
      <c r="DX292" s="141"/>
      <c r="DY292" s="800"/>
      <c r="DZ292" s="755"/>
      <c r="EA292" s="755"/>
      <c r="EB292" s="755"/>
      <c r="EC292" s="1980">
        <f>AVERAGE(CD292:CG292)</f>
        <v>2.75</v>
      </c>
      <c r="ED292" s="1978">
        <v>10</v>
      </c>
      <c r="EE292" s="1978">
        <v>25</v>
      </c>
      <c r="EF292" s="1978">
        <v>40</v>
      </c>
      <c r="EG292" s="1978">
        <v>75</v>
      </c>
      <c r="EH292" s="1978">
        <v>100</v>
      </c>
      <c r="EI292" s="1978">
        <v>150</v>
      </c>
      <c r="EJ292" s="1979">
        <v>200</v>
      </c>
      <c r="EK292" s="99"/>
      <c r="EL292" s="99"/>
      <c r="EM292" s="99"/>
      <c r="EN292" s="99"/>
      <c r="EO292" s="99"/>
      <c r="EP292" s="99"/>
      <c r="EQ292" s="99"/>
      <c r="ER292" s="99"/>
      <c r="ES292" s="99"/>
      <c r="ET292" s="99"/>
      <c r="EU292" s="99"/>
      <c r="EV292" s="99"/>
      <c r="EW292" s="99"/>
      <c r="EX292" s="99"/>
      <c r="EY292" s="99"/>
      <c r="EZ292" s="99"/>
      <c r="FA292" s="99"/>
      <c r="FB292" s="99"/>
      <c r="FC292" s="99"/>
      <c r="FD292" s="99"/>
      <c r="FE292" s="99"/>
      <c r="FF292" s="99"/>
      <c r="FG292" s="99"/>
      <c r="FH292" s="99"/>
      <c r="FI292" s="99"/>
      <c r="FJ292" s="99"/>
      <c r="FK292" s="99"/>
      <c r="FL292" s="99"/>
      <c r="FM292" s="99"/>
      <c r="FN292" s="99"/>
      <c r="FO292" s="99"/>
      <c r="FP292" s="99"/>
      <c r="FQ292" s="99"/>
      <c r="FR292" s="99"/>
      <c r="FS292" s="99"/>
      <c r="FT292" s="99"/>
      <c r="FU292" s="99"/>
      <c r="FV292" s="99"/>
      <c r="FW292" s="99"/>
      <c r="FX292" s="99"/>
      <c r="FY292" s="99"/>
      <c r="FZ292" s="99"/>
      <c r="GA292" s="99"/>
      <c r="GB292" s="99"/>
      <c r="GC292" s="99"/>
      <c r="GD292" s="99"/>
      <c r="GE292" s="99"/>
      <c r="GF292" s="99"/>
      <c r="GG292" s="99"/>
      <c r="GH292" s="99"/>
      <c r="GI292" s="99"/>
      <c r="GJ292" s="99"/>
      <c r="GK292" s="99"/>
      <c r="GL292" s="99"/>
      <c r="GM292" s="99"/>
      <c r="GN292" s="99"/>
      <c r="GO292" s="99"/>
      <c r="GP292" s="99"/>
      <c r="GQ292" s="99"/>
      <c r="GR292" s="99"/>
      <c r="GS292" s="99"/>
      <c r="GT292" s="99"/>
      <c r="GU292" s="99"/>
      <c r="GV292" s="99"/>
      <c r="GW292" s="99"/>
      <c r="GX292" s="99"/>
      <c r="GY292" s="99"/>
      <c r="GZ292" s="99"/>
      <c r="HA292" s="99"/>
      <c r="HB292" s="99"/>
      <c r="HC292" s="99"/>
      <c r="HD292" s="99"/>
      <c r="HE292" s="99"/>
      <c r="HF292" s="99"/>
      <c r="HG292" s="99"/>
      <c r="HH292" s="99"/>
      <c r="HI292" s="99"/>
      <c r="HJ292" s="99"/>
      <c r="HK292" s="99"/>
      <c r="HL292" s="99"/>
      <c r="HM292" s="99"/>
      <c r="HN292" s="99"/>
      <c r="HO292" s="99"/>
      <c r="HP292" s="99"/>
      <c r="HQ292" s="99"/>
      <c r="HR292" s="99"/>
      <c r="HS292" s="99"/>
      <c r="HT292" s="99"/>
      <c r="HU292" s="99"/>
      <c r="HV292" s="99"/>
      <c r="HW292" s="99"/>
    </row>
    <row r="293" spans="1:231" ht="13.5" customHeight="1">
      <c r="A293" s="4"/>
      <c r="H293" s="4"/>
      <c r="I293" s="795" t="s">
        <v>638</v>
      </c>
      <c r="J293" s="20"/>
      <c r="K293" s="20"/>
      <c r="L293" s="20"/>
      <c r="M293" s="20"/>
      <c r="N293" s="20"/>
      <c r="O293" s="20"/>
      <c r="P293" s="20"/>
      <c r="Q293" s="20"/>
      <c r="R293" s="20"/>
      <c r="S293" s="20"/>
      <c r="T293" s="20"/>
      <c r="U293" s="20"/>
      <c r="V293" s="20"/>
      <c r="W293" s="20"/>
      <c r="X293" s="20"/>
      <c r="Y293" s="20"/>
      <c r="Z293" s="20"/>
      <c r="AA293" s="20"/>
      <c r="AB293" s="20"/>
      <c r="AC293" s="20"/>
      <c r="AD293" s="20"/>
      <c r="AE293" s="20"/>
      <c r="AF293" s="20"/>
      <c r="AG293" s="20"/>
      <c r="AH293" s="20"/>
      <c r="AI293" s="20"/>
      <c r="AJ293" s="20"/>
      <c r="AK293" s="20"/>
      <c r="AL293" s="20"/>
      <c r="AM293" s="20"/>
      <c r="AN293" s="20"/>
      <c r="AO293" s="20"/>
      <c r="AP293" s="20"/>
      <c r="AQ293" s="20"/>
      <c r="AR293" s="20"/>
      <c r="AS293" s="20"/>
      <c r="AT293" s="615"/>
      <c r="AU293" s="141"/>
      <c r="AV293" s="141"/>
      <c r="AW293" s="576"/>
      <c r="AX293" s="636"/>
      <c r="AY293" s="174"/>
      <c r="AZ293" s="174"/>
      <c r="BA293" s="574"/>
      <c r="BB293" s="636"/>
      <c r="BC293" s="174"/>
      <c r="BD293" s="174"/>
      <c r="BE293" s="574"/>
      <c r="BF293" s="636"/>
      <c r="BG293" s="174"/>
      <c r="BH293" s="174"/>
      <c r="BI293" s="574"/>
      <c r="BJ293" s="636"/>
      <c r="BK293" s="174"/>
      <c r="BL293" s="174"/>
      <c r="BM293" s="574"/>
      <c r="BN293" s="734"/>
      <c r="BO293" s="755"/>
      <c r="BP293" s="755"/>
      <c r="BQ293" s="755"/>
      <c r="BR293" s="737"/>
      <c r="BS293" s="796"/>
      <c r="BT293" s="796"/>
      <c r="BU293" s="1211"/>
      <c r="BV293" s="1207"/>
      <c r="BW293" s="805"/>
      <c r="BX293" s="1208"/>
      <c r="BY293" s="1501"/>
      <c r="BZ293" s="805"/>
      <c r="CA293" s="805"/>
      <c r="CB293" s="805"/>
      <c r="CC293" s="1214"/>
      <c r="CD293" s="805"/>
      <c r="CE293" s="1968">
        <f>CE290/CE292</f>
        <v>21.040074735198775</v>
      </c>
      <c r="CF293" s="1968">
        <f t="shared" ref="CF293:CG293" si="599">CF290/CF292</f>
        <v>294.56104629278286</v>
      </c>
      <c r="CG293" s="1969">
        <f t="shared" si="599"/>
        <v>302.9770761868624</v>
      </c>
      <c r="CH293" s="174"/>
      <c r="CI293" s="174"/>
      <c r="CJ293" s="174"/>
      <c r="CK293" s="174"/>
      <c r="CL293" s="174"/>
      <c r="CM293" s="174"/>
      <c r="CN293" s="174"/>
      <c r="CO293" s="174"/>
      <c r="CP293" s="174"/>
      <c r="CQ293" s="174"/>
      <c r="CR293" s="174"/>
      <c r="CS293" s="174"/>
      <c r="CT293" s="174"/>
      <c r="CU293" s="174"/>
      <c r="CV293" s="174"/>
      <c r="CW293" s="174"/>
      <c r="CX293" s="174"/>
      <c r="CY293" s="174"/>
      <c r="CZ293" s="174"/>
      <c r="DA293" s="174"/>
      <c r="DB293" s="174"/>
      <c r="DC293" s="174"/>
      <c r="DD293" s="174"/>
      <c r="DE293" s="174"/>
      <c r="DF293" s="174"/>
      <c r="DG293" s="174"/>
      <c r="DH293" s="174"/>
      <c r="DI293" s="574"/>
      <c r="DJ293" s="1139"/>
      <c r="DK293" s="141"/>
      <c r="DL293" s="141"/>
      <c r="DM293" s="141"/>
      <c r="DN293" s="141"/>
      <c r="DO293" s="141"/>
      <c r="DP293" s="141"/>
      <c r="DQ293" s="615"/>
      <c r="DR293" s="141"/>
      <c r="DS293" s="141"/>
      <c r="DT293" s="141"/>
      <c r="DU293" s="141"/>
      <c r="DV293" s="141"/>
      <c r="DW293" s="141"/>
      <c r="DX293" s="141"/>
      <c r="DY293" s="800"/>
      <c r="DZ293" s="755"/>
      <c r="EA293" s="755"/>
      <c r="EB293" s="755"/>
      <c r="EC293" s="1968">
        <f t="shared" ref="EC293" si="600">EC289/EC292</f>
        <v>223.78988581984152</v>
      </c>
      <c r="ED293" s="1968">
        <f>ED289/ED292</f>
        <v>181.00652529546005</v>
      </c>
      <c r="EE293" s="1968">
        <f t="shared" ref="EE293" si="601">EE289/EE292</f>
        <v>177.45737774064713</v>
      </c>
      <c r="EF293" s="1968">
        <f t="shared" ref="EF293" si="602">EF289/EF292</f>
        <v>201.16185589472866</v>
      </c>
      <c r="EG293" s="1968">
        <f t="shared" ref="EG293" si="603">EG289/EG292</f>
        <v>157.77400462331659</v>
      </c>
      <c r="EH293" s="1968">
        <f t="shared" ref="EH293" si="604">EH289/EH292</f>
        <v>162.41441652400238</v>
      </c>
      <c r="EI293" s="1968">
        <f t="shared" ref="EI293" si="605">EI289/EI292</f>
        <v>143.30683810941386</v>
      </c>
      <c r="EJ293" s="1969">
        <f t="shared" ref="EJ293" si="606">EJ289/EJ292</f>
        <v>139.61879448159806</v>
      </c>
      <c r="EK293" s="99"/>
      <c r="EL293" s="99"/>
      <c r="EM293" s="99"/>
      <c r="EN293" s="99"/>
      <c r="EO293" s="99"/>
      <c r="EP293" s="99"/>
      <c r="EQ293" s="99"/>
      <c r="ER293" s="99"/>
      <c r="ES293" s="99"/>
      <c r="ET293" s="99"/>
      <c r="EU293" s="99"/>
      <c r="EV293" s="99"/>
      <c r="EW293" s="99"/>
      <c r="EX293" s="99"/>
      <c r="EY293" s="99"/>
      <c r="EZ293" s="99"/>
      <c r="FA293" s="99"/>
      <c r="FB293" s="99"/>
      <c r="FC293" s="99"/>
      <c r="FD293" s="99"/>
      <c r="FE293" s="99"/>
      <c r="FF293" s="99"/>
      <c r="FG293" s="99"/>
      <c r="FH293" s="99"/>
      <c r="FI293" s="99"/>
      <c r="FJ293" s="99"/>
      <c r="FK293" s="99"/>
      <c r="FL293" s="99"/>
      <c r="FM293" s="99"/>
      <c r="FN293" s="99"/>
      <c r="FO293" s="99"/>
      <c r="FP293" s="99"/>
      <c r="FQ293" s="99"/>
      <c r="FR293" s="99"/>
      <c r="FS293" s="99"/>
      <c r="FT293" s="99"/>
      <c r="FU293" s="99"/>
      <c r="FV293" s="99"/>
      <c r="FW293" s="99"/>
      <c r="FX293" s="99"/>
      <c r="FY293" s="99"/>
      <c r="FZ293" s="99"/>
      <c r="GA293" s="99"/>
      <c r="GB293" s="99"/>
      <c r="GC293" s="99"/>
      <c r="GD293" s="99"/>
      <c r="GE293" s="99"/>
      <c r="GF293" s="99"/>
      <c r="GG293" s="99"/>
      <c r="GH293" s="99"/>
      <c r="GI293" s="99"/>
      <c r="GJ293" s="99"/>
      <c r="GK293" s="99"/>
      <c r="GL293" s="99"/>
      <c r="GM293" s="99"/>
      <c r="GN293" s="99"/>
      <c r="GO293" s="99"/>
      <c r="GP293" s="99"/>
      <c r="GQ293" s="99"/>
      <c r="GR293" s="99"/>
      <c r="GS293" s="99"/>
      <c r="GT293" s="99"/>
      <c r="GU293" s="99"/>
      <c r="GV293" s="99"/>
      <c r="GW293" s="99"/>
      <c r="GX293" s="99"/>
      <c r="GY293" s="99"/>
      <c r="GZ293" s="99"/>
      <c r="HA293" s="99"/>
      <c r="HB293" s="99"/>
      <c r="HC293" s="99"/>
      <c r="HD293" s="99"/>
      <c r="HE293" s="99"/>
      <c r="HF293" s="99"/>
      <c r="HG293" s="99"/>
      <c r="HH293" s="99"/>
      <c r="HI293" s="99"/>
      <c r="HJ293" s="99"/>
      <c r="HK293" s="99"/>
      <c r="HL293" s="99"/>
      <c r="HM293" s="99"/>
      <c r="HN293" s="99"/>
      <c r="HO293" s="99"/>
      <c r="HP293" s="99"/>
      <c r="HQ293" s="99"/>
      <c r="HR293" s="99"/>
      <c r="HS293" s="99"/>
      <c r="HT293" s="99"/>
      <c r="HU293" s="99"/>
      <c r="HV293" s="99"/>
      <c r="HW293" s="99"/>
    </row>
    <row r="294" spans="1:231" ht="13.5" customHeight="1">
      <c r="A294" s="4"/>
      <c r="H294" s="4"/>
      <c r="I294" s="795"/>
      <c r="J294" s="20"/>
      <c r="K294" s="20"/>
      <c r="L294" s="20"/>
      <c r="M294" s="20"/>
      <c r="N294" s="20"/>
      <c r="O294" s="20"/>
      <c r="P294" s="20"/>
      <c r="Q294" s="20"/>
      <c r="R294" s="20"/>
      <c r="S294" s="20"/>
      <c r="T294" s="20"/>
      <c r="U294" s="20"/>
      <c r="V294" s="20"/>
      <c r="W294" s="20"/>
      <c r="X294" s="20"/>
      <c r="Y294" s="20"/>
      <c r="Z294" s="20"/>
      <c r="AA294" s="20"/>
      <c r="AB294" s="20"/>
      <c r="AC294" s="20"/>
      <c r="AD294" s="20"/>
      <c r="AE294" s="20"/>
      <c r="AF294" s="20"/>
      <c r="AG294" s="20"/>
      <c r="AH294" s="20"/>
      <c r="AI294" s="20"/>
      <c r="AJ294" s="20"/>
      <c r="AK294" s="20"/>
      <c r="AL294" s="20"/>
      <c r="AM294" s="20"/>
      <c r="AN294" s="20"/>
      <c r="AO294" s="20"/>
      <c r="AP294" s="20"/>
      <c r="AQ294" s="20"/>
      <c r="AR294" s="20"/>
      <c r="AS294" s="20"/>
      <c r="AT294" s="615"/>
      <c r="AU294" s="141"/>
      <c r="AV294" s="141"/>
      <c r="AW294" s="576"/>
      <c r="AX294" s="636"/>
      <c r="AY294" s="174"/>
      <c r="AZ294" s="174"/>
      <c r="BA294" s="574"/>
      <c r="BB294" s="636"/>
      <c r="BC294" s="174"/>
      <c r="BD294" s="174"/>
      <c r="BE294" s="574"/>
      <c r="BF294" s="636"/>
      <c r="BG294" s="174"/>
      <c r="BH294" s="174"/>
      <c r="BI294" s="574"/>
      <c r="BJ294" s="636"/>
      <c r="BK294" s="174"/>
      <c r="BL294" s="174"/>
      <c r="BM294" s="574"/>
      <c r="BN294" s="734"/>
      <c r="BO294" s="755"/>
      <c r="BP294" s="755"/>
      <c r="BQ294" s="755"/>
      <c r="BR294" s="737"/>
      <c r="BS294" s="796"/>
      <c r="BT294" s="796"/>
      <c r="BU294" s="1211"/>
      <c r="BV294" s="1207"/>
      <c r="BW294" s="805"/>
      <c r="BX294" s="1208"/>
      <c r="BY294" s="1501"/>
      <c r="BZ294" s="805"/>
      <c r="CA294" s="805"/>
      <c r="CB294" s="805"/>
      <c r="CC294" s="1214"/>
      <c r="CD294" s="805"/>
      <c r="CE294" s="805"/>
      <c r="CF294" s="805"/>
      <c r="CG294" s="1214"/>
      <c r="CH294" s="174"/>
      <c r="CI294" s="174"/>
      <c r="CJ294" s="174"/>
      <c r="CK294" s="174"/>
      <c r="CL294" s="174"/>
      <c r="CM294" s="174"/>
      <c r="CN294" s="174"/>
      <c r="CO294" s="174"/>
      <c r="CP294" s="174"/>
      <c r="CQ294" s="174"/>
      <c r="CR294" s="174"/>
      <c r="CS294" s="174"/>
      <c r="CT294" s="174"/>
      <c r="CU294" s="174"/>
      <c r="CV294" s="174"/>
      <c r="CW294" s="174"/>
      <c r="CX294" s="174"/>
      <c r="CY294" s="174"/>
      <c r="CZ294" s="174"/>
      <c r="DA294" s="174"/>
      <c r="DB294" s="174"/>
      <c r="DC294" s="174"/>
      <c r="DD294" s="174"/>
      <c r="DE294" s="174"/>
      <c r="DF294" s="174"/>
      <c r="DG294" s="174"/>
      <c r="DH294" s="174"/>
      <c r="DI294" s="574"/>
      <c r="DJ294" s="1139"/>
      <c r="DK294" s="141"/>
      <c r="DL294" s="141"/>
      <c r="DM294" s="141"/>
      <c r="DN294" s="141"/>
      <c r="DO294" s="141"/>
      <c r="DP294" s="141"/>
      <c r="DQ294" s="615"/>
      <c r="DR294" s="141"/>
      <c r="DS294" s="141"/>
      <c r="DT294" s="141"/>
      <c r="DU294" s="141"/>
      <c r="DV294" s="141"/>
      <c r="DW294" s="141"/>
      <c r="DX294" s="141"/>
      <c r="DY294" s="800"/>
      <c r="DZ294" s="755"/>
      <c r="EA294" s="755"/>
      <c r="EB294" s="755"/>
      <c r="EC294" s="755"/>
      <c r="ED294" s="755"/>
      <c r="EE294" s="755"/>
      <c r="EF294" s="755"/>
      <c r="EG294" s="755"/>
      <c r="EH294" s="755"/>
      <c r="EI294" s="755"/>
      <c r="EJ294" s="756"/>
      <c r="EK294" s="99"/>
      <c r="EL294" s="99"/>
      <c r="EM294" s="99"/>
      <c r="EN294" s="99"/>
      <c r="EO294" s="99"/>
      <c r="EP294" s="99"/>
      <c r="EQ294" s="99"/>
      <c r="ER294" s="99"/>
      <c r="ES294" s="99"/>
      <c r="ET294" s="99"/>
      <c r="EU294" s="99"/>
      <c r="EV294" s="99"/>
      <c r="EW294" s="99"/>
      <c r="EX294" s="99"/>
      <c r="EY294" s="99"/>
      <c r="EZ294" s="99"/>
      <c r="FA294" s="99"/>
      <c r="FB294" s="99"/>
      <c r="FC294" s="99"/>
      <c r="FD294" s="99"/>
      <c r="FE294" s="99"/>
      <c r="FF294" s="99"/>
      <c r="FG294" s="99"/>
      <c r="FH294" s="99"/>
      <c r="FI294" s="99"/>
      <c r="FJ294" s="99"/>
      <c r="FK294" s="99"/>
      <c r="FL294" s="99"/>
      <c r="FM294" s="99"/>
      <c r="FN294" s="99"/>
      <c r="FO294" s="99"/>
      <c r="FP294" s="99"/>
      <c r="FQ294" s="99"/>
      <c r="FR294" s="99"/>
      <c r="FS294" s="99"/>
      <c r="FT294" s="99"/>
      <c r="FU294" s="99"/>
      <c r="FV294" s="99"/>
      <c r="FW294" s="99"/>
      <c r="FX294" s="99"/>
      <c r="FY294" s="99"/>
      <c r="FZ294" s="99"/>
      <c r="GA294" s="99"/>
      <c r="GB294" s="99"/>
      <c r="GC294" s="99"/>
      <c r="GD294" s="99"/>
      <c r="GE294" s="99"/>
      <c r="GF294" s="99"/>
      <c r="GG294" s="99"/>
      <c r="GH294" s="99"/>
      <c r="GI294" s="99"/>
      <c r="GJ294" s="99"/>
      <c r="GK294" s="99"/>
      <c r="GL294" s="99"/>
      <c r="GM294" s="99"/>
      <c r="GN294" s="99"/>
      <c r="GO294" s="99"/>
      <c r="GP294" s="99"/>
      <c r="GQ294" s="99"/>
      <c r="GR294" s="99"/>
      <c r="GS294" s="99"/>
      <c r="GT294" s="99"/>
      <c r="GU294" s="99"/>
      <c r="GV294" s="99"/>
      <c r="GW294" s="99"/>
      <c r="GX294" s="99"/>
      <c r="GY294" s="99"/>
      <c r="GZ294" s="99"/>
      <c r="HA294" s="99"/>
      <c r="HB294" s="99"/>
      <c r="HC294" s="99"/>
      <c r="HD294" s="99"/>
      <c r="HE294" s="99"/>
      <c r="HF294" s="99"/>
      <c r="HG294" s="99"/>
      <c r="HH294" s="99"/>
      <c r="HI294" s="99"/>
      <c r="HJ294" s="99"/>
      <c r="HK294" s="99"/>
      <c r="HL294" s="99"/>
      <c r="HM294" s="99"/>
      <c r="HN294" s="99"/>
      <c r="HO294" s="99"/>
      <c r="HP294" s="99"/>
      <c r="HQ294" s="99"/>
      <c r="HR294" s="99"/>
      <c r="HS294" s="99"/>
      <c r="HT294" s="99"/>
      <c r="HU294" s="99"/>
      <c r="HV294" s="99"/>
      <c r="HW294" s="99"/>
    </row>
    <row r="295" spans="1:231" ht="13.5" customHeight="1">
      <c r="A295" s="4"/>
      <c r="H295" s="4"/>
      <c r="I295" s="795" t="s">
        <v>639</v>
      </c>
      <c r="J295" s="20"/>
      <c r="K295" s="20"/>
      <c r="L295" s="20"/>
      <c r="M295" s="20"/>
      <c r="N295" s="20"/>
      <c r="O295" s="20"/>
      <c r="P295" s="20"/>
      <c r="Q295" s="20"/>
      <c r="R295" s="20"/>
      <c r="S295" s="20"/>
      <c r="T295" s="20"/>
      <c r="U295" s="20"/>
      <c r="V295" s="20"/>
      <c r="W295" s="20"/>
      <c r="X295" s="20"/>
      <c r="Y295" s="20"/>
      <c r="Z295" s="20"/>
      <c r="AA295" s="20"/>
      <c r="AB295" s="20"/>
      <c r="AC295" s="20"/>
      <c r="AD295" s="20"/>
      <c r="AE295" s="20"/>
      <c r="AF295" s="20"/>
      <c r="AG295" s="20"/>
      <c r="AH295" s="20"/>
      <c r="AI295" s="20"/>
      <c r="AJ295" s="20"/>
      <c r="AK295" s="20"/>
      <c r="AL295" s="20"/>
      <c r="AM295" s="20"/>
      <c r="AN295" s="20"/>
      <c r="AO295" s="20"/>
      <c r="AP295" s="20"/>
      <c r="AQ295" s="20"/>
      <c r="AR295" s="20"/>
      <c r="AS295" s="20"/>
      <c r="AT295" s="615"/>
      <c r="AU295" s="141"/>
      <c r="AV295" s="141"/>
      <c r="AW295" s="576"/>
      <c r="AX295" s="636"/>
      <c r="AY295" s="174"/>
      <c r="AZ295" s="174"/>
      <c r="BA295" s="574"/>
      <c r="BB295" s="636"/>
      <c r="BC295" s="174"/>
      <c r="BD295" s="174"/>
      <c r="BE295" s="574"/>
      <c r="BF295" s="636"/>
      <c r="BG295" s="174"/>
      <c r="BH295" s="174"/>
      <c r="BI295" s="574"/>
      <c r="BJ295" s="636"/>
      <c r="BK295" s="174"/>
      <c r="BL295" s="174"/>
      <c r="BM295" s="574"/>
      <c r="BN295" s="734"/>
      <c r="BO295" s="755"/>
      <c r="BP295" s="755"/>
      <c r="BQ295" s="755"/>
      <c r="BR295" s="737"/>
      <c r="BS295" s="796"/>
      <c r="BT295" s="796"/>
      <c r="BU295" s="1211"/>
      <c r="BV295" s="1207"/>
      <c r="BW295" s="805"/>
      <c r="BX295" s="1208"/>
      <c r="BY295" s="1501"/>
      <c r="BZ295" s="805"/>
      <c r="CA295" s="805"/>
      <c r="CB295" s="805"/>
      <c r="CC295" s="1214"/>
      <c r="CD295" s="805"/>
      <c r="CE295" s="805"/>
      <c r="CF295" s="805"/>
      <c r="CG295" s="1214"/>
      <c r="CH295" s="174"/>
      <c r="CI295" s="174"/>
      <c r="CJ295" s="174"/>
      <c r="CK295" s="174"/>
      <c r="CL295" s="174"/>
      <c r="CM295" s="174"/>
      <c r="CN295" s="174"/>
      <c r="CO295" s="174"/>
      <c r="CP295" s="174"/>
      <c r="CQ295" s="174"/>
      <c r="CR295" s="174"/>
      <c r="CS295" s="174"/>
      <c r="CT295" s="174"/>
      <c r="CU295" s="174"/>
      <c r="CV295" s="174"/>
      <c r="CW295" s="174"/>
      <c r="CX295" s="174"/>
      <c r="CY295" s="174"/>
      <c r="CZ295" s="174"/>
      <c r="DA295" s="174"/>
      <c r="DB295" s="174"/>
      <c r="DC295" s="174"/>
      <c r="DD295" s="174"/>
      <c r="DE295" s="174"/>
      <c r="DF295" s="174"/>
      <c r="DG295" s="174"/>
      <c r="DH295" s="174"/>
      <c r="DI295" s="574"/>
      <c r="DJ295" s="1139"/>
      <c r="DK295" s="141"/>
      <c r="DL295" s="141"/>
      <c r="DM295" s="141"/>
      <c r="DN295" s="141"/>
      <c r="DO295" s="141"/>
      <c r="DP295" s="141"/>
      <c r="DQ295" s="615"/>
      <c r="DR295" s="141"/>
      <c r="DS295" s="141"/>
      <c r="DT295" s="141"/>
      <c r="DU295" s="141"/>
      <c r="DV295" s="141"/>
      <c r="DW295" s="141"/>
      <c r="DX295" s="141"/>
      <c r="DY295" s="800"/>
      <c r="DZ295" s="755"/>
      <c r="EA295" s="755"/>
      <c r="EB295" s="755"/>
      <c r="EC295" s="1981">
        <f t="shared" ref="EC295:EJ295" si="607">EC289/EC112/1000000</f>
        <v>1.0946907498631636E-4</v>
      </c>
      <c r="ED295" s="1981">
        <f t="shared" si="607"/>
        <v>3.2196786760681283E-4</v>
      </c>
      <c r="EE295" s="1981">
        <f t="shared" si="607"/>
        <v>7.8913693040885506E-4</v>
      </c>
      <c r="EF295" s="1981">
        <f t="shared" si="607"/>
        <v>1.431277765937629E-3</v>
      </c>
      <c r="EG295" s="1981">
        <f t="shared" si="607"/>
        <v>2.1048202440259252E-3</v>
      </c>
      <c r="EH295" s="1981">
        <f t="shared" si="607"/>
        <v>2.8889689623885248E-3</v>
      </c>
      <c r="EI295" s="1981">
        <f t="shared" si="607"/>
        <v>3.8236353913965767E-3</v>
      </c>
      <c r="EJ295" s="1982">
        <f t="shared" si="607"/>
        <v>4.9669773466671212E-3</v>
      </c>
      <c r="EK295" s="99"/>
      <c r="EL295" s="99"/>
      <c r="EM295" s="99"/>
      <c r="EN295" s="99"/>
      <c r="EO295" s="99"/>
      <c r="EP295" s="99"/>
      <c r="EQ295" s="99"/>
      <c r="ER295" s="99"/>
      <c r="ES295" s="99"/>
      <c r="ET295" s="99"/>
      <c r="EU295" s="99"/>
      <c r="EV295" s="99"/>
      <c r="EW295" s="99"/>
      <c r="EX295" s="99"/>
      <c r="EY295" s="99"/>
      <c r="EZ295" s="99"/>
      <c r="FA295" s="99"/>
      <c r="FB295" s="99"/>
      <c r="FC295" s="99"/>
      <c r="FD295" s="99"/>
      <c r="FE295" s="99"/>
      <c r="FF295" s="99"/>
      <c r="FG295" s="99"/>
      <c r="FH295" s="99"/>
      <c r="FI295" s="99"/>
      <c r="FJ295" s="99"/>
      <c r="FK295" s="99"/>
      <c r="FL295" s="99"/>
      <c r="FM295" s="99"/>
      <c r="FN295" s="99"/>
      <c r="FO295" s="99"/>
      <c r="FP295" s="99"/>
      <c r="FQ295" s="99"/>
      <c r="FR295" s="99"/>
      <c r="FS295" s="99"/>
      <c r="FT295" s="99"/>
      <c r="FU295" s="99"/>
      <c r="FV295" s="99"/>
      <c r="FW295" s="99"/>
      <c r="FX295" s="99"/>
      <c r="FY295" s="99"/>
      <c r="FZ295" s="99"/>
      <c r="GA295" s="99"/>
      <c r="GB295" s="99"/>
      <c r="GC295" s="99"/>
      <c r="GD295" s="99"/>
      <c r="GE295" s="99"/>
      <c r="GF295" s="99"/>
      <c r="GG295" s="99"/>
      <c r="GH295" s="99"/>
      <c r="GI295" s="99"/>
      <c r="GJ295" s="99"/>
      <c r="GK295" s="99"/>
      <c r="GL295" s="99"/>
      <c r="GM295" s="99"/>
      <c r="GN295" s="99"/>
      <c r="GO295" s="99"/>
      <c r="GP295" s="99"/>
      <c r="GQ295" s="99"/>
      <c r="GR295" s="99"/>
      <c r="GS295" s="99"/>
      <c r="GT295" s="99"/>
      <c r="GU295" s="99"/>
      <c r="GV295" s="99"/>
      <c r="GW295" s="99"/>
      <c r="GX295" s="99"/>
      <c r="GY295" s="99"/>
      <c r="GZ295" s="99"/>
      <c r="HA295" s="99"/>
      <c r="HB295" s="99"/>
      <c r="HC295" s="99"/>
      <c r="HD295" s="99"/>
      <c r="HE295" s="99"/>
      <c r="HF295" s="99"/>
      <c r="HG295" s="99"/>
      <c r="HH295" s="99"/>
      <c r="HI295" s="99"/>
      <c r="HJ295" s="99"/>
      <c r="HK295" s="99"/>
      <c r="HL295" s="99"/>
      <c r="HM295" s="99"/>
      <c r="HN295" s="99"/>
      <c r="HO295" s="99"/>
      <c r="HP295" s="99"/>
      <c r="HQ295" s="99"/>
      <c r="HR295" s="99"/>
      <c r="HS295" s="99"/>
      <c r="HT295" s="99"/>
      <c r="HU295" s="99"/>
      <c r="HV295" s="99"/>
      <c r="HW295" s="99"/>
    </row>
    <row r="296" spans="1:231" ht="13.5" customHeight="1">
      <c r="A296" s="4"/>
      <c r="H296" s="4"/>
      <c r="I296" s="795"/>
      <c r="J296" s="20"/>
      <c r="K296" s="20"/>
      <c r="L296" s="20"/>
      <c r="M296" s="20"/>
      <c r="N296" s="20"/>
      <c r="O296" s="20"/>
      <c r="P296" s="20"/>
      <c r="Q296" s="20"/>
      <c r="R296" s="20"/>
      <c r="S296" s="20"/>
      <c r="T296" s="20"/>
      <c r="U296" s="20"/>
      <c r="V296" s="20"/>
      <c r="W296" s="20"/>
      <c r="X296" s="20"/>
      <c r="Y296" s="20"/>
      <c r="Z296" s="20"/>
      <c r="AA296" s="20"/>
      <c r="AB296" s="20"/>
      <c r="AC296" s="20"/>
      <c r="AD296" s="20"/>
      <c r="AE296" s="20"/>
      <c r="AF296" s="20"/>
      <c r="AG296" s="20"/>
      <c r="AH296" s="20"/>
      <c r="AI296" s="20"/>
      <c r="AJ296" s="20"/>
      <c r="AK296" s="20"/>
      <c r="AL296" s="20"/>
      <c r="AM296" s="20"/>
      <c r="AN296" s="20"/>
      <c r="AO296" s="20"/>
      <c r="AP296" s="20"/>
      <c r="AQ296" s="20"/>
      <c r="AR296" s="20"/>
      <c r="AS296" s="20"/>
      <c r="AT296" s="615"/>
      <c r="AU296" s="141"/>
      <c r="AV296" s="141"/>
      <c r="AW296" s="576"/>
      <c r="AX296" s="636"/>
      <c r="AY296" s="174"/>
      <c r="AZ296" s="174"/>
      <c r="BA296" s="574"/>
      <c r="BB296" s="636"/>
      <c r="BC296" s="174"/>
      <c r="BD296" s="174"/>
      <c r="BE296" s="574"/>
      <c r="BF296" s="636"/>
      <c r="BG296" s="174"/>
      <c r="BH296" s="174"/>
      <c r="BI296" s="574"/>
      <c r="BJ296" s="636"/>
      <c r="BK296" s="174"/>
      <c r="BL296" s="174"/>
      <c r="BM296" s="574"/>
      <c r="BN296" s="734"/>
      <c r="BO296" s="755"/>
      <c r="BP296" s="755"/>
      <c r="BQ296" s="755"/>
      <c r="BR296" s="737"/>
      <c r="BS296" s="796"/>
      <c r="BT296" s="796"/>
      <c r="BU296" s="1211"/>
      <c r="BV296" s="1207"/>
      <c r="BW296" s="805"/>
      <c r="BX296" s="1208"/>
      <c r="BY296" s="1501"/>
      <c r="BZ296" s="805"/>
      <c r="CA296" s="805"/>
      <c r="CB296" s="805"/>
      <c r="CC296" s="1214"/>
      <c r="CD296" s="805"/>
      <c r="CE296" s="805"/>
      <c r="CF296" s="805"/>
      <c r="CG296" s="1214"/>
      <c r="CH296" s="174"/>
      <c r="CI296" s="174"/>
      <c r="CJ296" s="174"/>
      <c r="CK296" s="174"/>
      <c r="CL296" s="174"/>
      <c r="CM296" s="174"/>
      <c r="CN296" s="174"/>
      <c r="CO296" s="174"/>
      <c r="CP296" s="174"/>
      <c r="CQ296" s="174"/>
      <c r="CR296" s="174"/>
      <c r="CS296" s="174"/>
      <c r="CT296" s="174"/>
      <c r="CU296" s="174"/>
      <c r="CV296" s="174"/>
      <c r="CW296" s="174"/>
      <c r="CX296" s="174"/>
      <c r="CY296" s="174"/>
      <c r="CZ296" s="174"/>
      <c r="DA296" s="174"/>
      <c r="DB296" s="174"/>
      <c r="DC296" s="174"/>
      <c r="DD296" s="174"/>
      <c r="DE296" s="174"/>
      <c r="DF296" s="174"/>
      <c r="DG296" s="174"/>
      <c r="DH296" s="174"/>
      <c r="DI296" s="574"/>
      <c r="DJ296" s="1139"/>
      <c r="DK296" s="141"/>
      <c r="DL296" s="141"/>
      <c r="DM296" s="141"/>
      <c r="DN296" s="141"/>
      <c r="DO296" s="141"/>
      <c r="DP296" s="141"/>
      <c r="DQ296" s="615"/>
      <c r="DR296" s="141"/>
      <c r="DS296" s="141"/>
      <c r="DT296" s="141"/>
      <c r="DU296" s="141"/>
      <c r="DV296" s="141"/>
      <c r="DW296" s="141"/>
      <c r="DX296" s="141"/>
      <c r="DY296" s="800"/>
      <c r="DZ296" s="755"/>
      <c r="EA296" s="755"/>
      <c r="EB296" s="755"/>
      <c r="EC296" s="1981"/>
      <c r="ED296" s="1981"/>
      <c r="EE296" s="1981"/>
      <c r="EF296" s="1981"/>
      <c r="EG296" s="1981"/>
      <c r="EH296" s="1981"/>
      <c r="EI296" s="1981"/>
      <c r="EJ296" s="1982"/>
      <c r="EK296" s="99"/>
      <c r="EL296" s="99"/>
      <c r="EM296" s="99"/>
      <c r="EN296" s="99"/>
      <c r="EO296" s="99"/>
      <c r="EP296" s="99"/>
      <c r="EQ296" s="99"/>
      <c r="ER296" s="99"/>
      <c r="ES296" s="99"/>
      <c r="ET296" s="99"/>
      <c r="EU296" s="99"/>
      <c r="EV296" s="99"/>
      <c r="EW296" s="99"/>
      <c r="EX296" s="99"/>
      <c r="EY296" s="99"/>
      <c r="EZ296" s="99"/>
      <c r="FA296" s="99"/>
      <c r="FB296" s="99"/>
      <c r="FC296" s="99"/>
      <c r="FD296" s="99"/>
      <c r="FE296" s="99"/>
      <c r="FF296" s="99"/>
      <c r="FG296" s="99"/>
      <c r="FH296" s="99"/>
      <c r="FI296" s="99"/>
      <c r="FJ296" s="99"/>
      <c r="FK296" s="99"/>
      <c r="FL296" s="99"/>
      <c r="FM296" s="99"/>
      <c r="FN296" s="99"/>
      <c r="FO296" s="99"/>
      <c r="FP296" s="99"/>
      <c r="FQ296" s="99"/>
      <c r="FR296" s="99"/>
      <c r="FS296" s="99"/>
      <c r="FT296" s="99"/>
      <c r="FU296" s="99"/>
      <c r="FV296" s="99"/>
      <c r="FW296" s="99"/>
      <c r="FX296" s="99"/>
      <c r="FY296" s="99"/>
      <c r="FZ296" s="99"/>
      <c r="GA296" s="99"/>
      <c r="GB296" s="99"/>
      <c r="GC296" s="99"/>
      <c r="GD296" s="99"/>
      <c r="GE296" s="99"/>
      <c r="GF296" s="99"/>
      <c r="GG296" s="99"/>
      <c r="GH296" s="99"/>
      <c r="GI296" s="99"/>
      <c r="GJ296" s="99"/>
      <c r="GK296" s="99"/>
      <c r="GL296" s="99"/>
      <c r="GM296" s="99"/>
      <c r="GN296" s="99"/>
      <c r="GO296" s="99"/>
      <c r="GP296" s="99"/>
      <c r="GQ296" s="99"/>
      <c r="GR296" s="99"/>
      <c r="GS296" s="99"/>
      <c r="GT296" s="99"/>
      <c r="GU296" s="99"/>
      <c r="GV296" s="99"/>
      <c r="GW296" s="99"/>
      <c r="GX296" s="99"/>
      <c r="GY296" s="99"/>
      <c r="GZ296" s="99"/>
      <c r="HA296" s="99"/>
      <c r="HB296" s="99"/>
      <c r="HC296" s="99"/>
      <c r="HD296" s="99"/>
      <c r="HE296" s="99"/>
      <c r="HF296" s="99"/>
      <c r="HG296" s="99"/>
      <c r="HH296" s="99"/>
      <c r="HI296" s="99"/>
      <c r="HJ296" s="99"/>
      <c r="HK296" s="99"/>
      <c r="HL296" s="99"/>
      <c r="HM296" s="99"/>
      <c r="HN296" s="99"/>
      <c r="HO296" s="99"/>
      <c r="HP296" s="99"/>
      <c r="HQ296" s="99"/>
      <c r="HR296" s="99"/>
      <c r="HS296" s="99"/>
      <c r="HT296" s="99"/>
      <c r="HU296" s="99"/>
      <c r="HV296" s="99"/>
      <c r="HW296" s="99"/>
    </row>
    <row r="297" spans="1:231" ht="13.5" customHeight="1">
      <c r="A297" s="4"/>
      <c r="H297" s="4"/>
      <c r="I297" s="795"/>
      <c r="J297" s="20"/>
      <c r="K297" s="20"/>
      <c r="L297" s="20"/>
      <c r="M297" s="20"/>
      <c r="N297" s="20"/>
      <c r="O297" s="20"/>
      <c r="P297" s="20"/>
      <c r="Q297" s="20"/>
      <c r="R297" s="20"/>
      <c r="S297" s="20"/>
      <c r="T297" s="20"/>
      <c r="U297" s="20"/>
      <c r="V297" s="20"/>
      <c r="W297" s="20"/>
      <c r="X297" s="20"/>
      <c r="Y297" s="20"/>
      <c r="Z297" s="20"/>
      <c r="AA297" s="20"/>
      <c r="AB297" s="20"/>
      <c r="AC297" s="20"/>
      <c r="AD297" s="20"/>
      <c r="AE297" s="20"/>
      <c r="AF297" s="20"/>
      <c r="AG297" s="20"/>
      <c r="AH297" s="20"/>
      <c r="AI297" s="20"/>
      <c r="AJ297" s="20"/>
      <c r="AK297" s="20"/>
      <c r="AL297" s="20"/>
      <c r="AM297" s="20"/>
      <c r="AN297" s="20"/>
      <c r="AO297" s="20"/>
      <c r="AP297" s="20"/>
      <c r="AQ297" s="20"/>
      <c r="AR297" s="20"/>
      <c r="AS297" s="20"/>
      <c r="AT297" s="615"/>
      <c r="AU297" s="141"/>
      <c r="AV297" s="141"/>
      <c r="AW297" s="576"/>
      <c r="AX297" s="636"/>
      <c r="AY297" s="174"/>
      <c r="AZ297" s="174"/>
      <c r="BA297" s="574"/>
      <c r="BB297" s="636"/>
      <c r="BC297" s="174"/>
      <c r="BD297" s="174"/>
      <c r="BE297" s="574"/>
      <c r="BF297" s="636"/>
      <c r="BG297" s="174"/>
      <c r="BH297" s="174"/>
      <c r="BI297" s="574"/>
      <c r="BJ297" s="636"/>
      <c r="BK297" s="174"/>
      <c r="BL297" s="174"/>
      <c r="BM297" s="574"/>
      <c r="BN297" s="734"/>
      <c r="BO297" s="755"/>
      <c r="BP297" s="755"/>
      <c r="BQ297" s="755"/>
      <c r="BR297" s="737"/>
      <c r="BS297" s="796"/>
      <c r="BT297" s="796"/>
      <c r="BU297" s="1211"/>
      <c r="BV297" s="1207"/>
      <c r="BW297" s="805"/>
      <c r="BX297" s="1208"/>
      <c r="BY297" s="1501"/>
      <c r="BZ297" s="805"/>
      <c r="CA297" s="805"/>
      <c r="CB297" s="805"/>
      <c r="CC297" s="1214"/>
      <c r="CD297" s="805"/>
      <c r="CE297" s="805"/>
      <c r="CF297" s="805"/>
      <c r="CG297" s="1214"/>
      <c r="CH297" s="174"/>
      <c r="CI297" s="174"/>
      <c r="CJ297" s="174"/>
      <c r="CK297" s="174"/>
      <c r="CL297" s="174"/>
      <c r="CM297" s="174"/>
      <c r="CN297" s="174"/>
      <c r="CO297" s="174"/>
      <c r="CP297" s="174"/>
      <c r="CQ297" s="174"/>
      <c r="CR297" s="174"/>
      <c r="CS297" s="174"/>
      <c r="CT297" s="174"/>
      <c r="CU297" s="174"/>
      <c r="CV297" s="174"/>
      <c r="CW297" s="174"/>
      <c r="CX297" s="174"/>
      <c r="CY297" s="174"/>
      <c r="CZ297" s="174"/>
      <c r="DA297" s="174"/>
      <c r="DB297" s="174"/>
      <c r="DC297" s="174"/>
      <c r="DD297" s="174"/>
      <c r="DE297" s="174"/>
      <c r="DF297" s="174"/>
      <c r="DG297" s="174"/>
      <c r="DH297" s="174"/>
      <c r="DI297" s="574"/>
      <c r="DJ297" s="1139"/>
      <c r="DK297" s="141"/>
      <c r="DL297" s="141"/>
      <c r="DM297" s="141"/>
      <c r="DN297" s="141"/>
      <c r="DO297" s="141"/>
      <c r="DP297" s="141"/>
      <c r="DQ297" s="615"/>
      <c r="DR297" s="141"/>
      <c r="DS297" s="141"/>
      <c r="DT297" s="141"/>
      <c r="DU297" s="141"/>
      <c r="DV297" s="141"/>
      <c r="DW297" s="141"/>
      <c r="DX297" s="141"/>
      <c r="DY297" s="800"/>
      <c r="DZ297" s="755"/>
      <c r="EA297" s="755"/>
      <c r="EB297" s="755"/>
      <c r="EC297" s="1981"/>
      <c r="ED297" s="1981"/>
      <c r="EE297" s="1981"/>
      <c r="EF297" s="1981"/>
      <c r="EG297" s="1981"/>
      <c r="EH297" s="1981"/>
      <c r="EI297" s="1981"/>
      <c r="EJ297" s="1982"/>
      <c r="EK297" s="99"/>
      <c r="EL297" s="99"/>
      <c r="EM297" s="99"/>
      <c r="EN297" s="99"/>
      <c r="EO297" s="99"/>
      <c r="EP297" s="99"/>
      <c r="EQ297" s="99"/>
      <c r="ER297" s="99"/>
      <c r="ES297" s="99"/>
      <c r="ET297" s="99"/>
      <c r="EU297" s="99"/>
      <c r="EV297" s="99"/>
      <c r="EW297" s="99"/>
      <c r="EX297" s="99"/>
      <c r="EY297" s="99"/>
      <c r="EZ297" s="99"/>
      <c r="FA297" s="99"/>
      <c r="FB297" s="99"/>
      <c r="FC297" s="99"/>
      <c r="FD297" s="99"/>
      <c r="FE297" s="99"/>
      <c r="FF297" s="99"/>
      <c r="FG297" s="99"/>
      <c r="FH297" s="99"/>
      <c r="FI297" s="99"/>
      <c r="FJ297" s="99"/>
      <c r="FK297" s="99"/>
      <c r="FL297" s="99"/>
      <c r="FM297" s="99"/>
      <c r="FN297" s="99"/>
      <c r="FO297" s="99"/>
      <c r="FP297" s="99"/>
      <c r="FQ297" s="99"/>
      <c r="FR297" s="99"/>
      <c r="FS297" s="99"/>
      <c r="FT297" s="99"/>
      <c r="FU297" s="99"/>
      <c r="FV297" s="99"/>
      <c r="FW297" s="99"/>
      <c r="FX297" s="99"/>
      <c r="FY297" s="99"/>
      <c r="FZ297" s="99"/>
      <c r="GA297" s="99"/>
      <c r="GB297" s="99"/>
      <c r="GC297" s="99"/>
      <c r="GD297" s="99"/>
      <c r="GE297" s="99"/>
      <c r="GF297" s="99"/>
      <c r="GG297" s="99"/>
      <c r="GH297" s="99"/>
      <c r="GI297" s="99"/>
      <c r="GJ297" s="99"/>
      <c r="GK297" s="99"/>
      <c r="GL297" s="99"/>
      <c r="GM297" s="99"/>
      <c r="GN297" s="99"/>
      <c r="GO297" s="99"/>
      <c r="GP297" s="99"/>
      <c r="GQ297" s="99"/>
      <c r="GR297" s="99"/>
      <c r="GS297" s="99"/>
      <c r="GT297" s="99"/>
      <c r="GU297" s="99"/>
      <c r="GV297" s="99"/>
      <c r="GW297" s="99"/>
      <c r="GX297" s="99"/>
      <c r="GY297" s="99"/>
      <c r="GZ297" s="99"/>
      <c r="HA297" s="99"/>
      <c r="HB297" s="99"/>
      <c r="HC297" s="99"/>
      <c r="HD297" s="99"/>
      <c r="HE297" s="99"/>
      <c r="HF297" s="99"/>
      <c r="HG297" s="99"/>
      <c r="HH297" s="99"/>
      <c r="HI297" s="99"/>
      <c r="HJ297" s="99"/>
      <c r="HK297" s="99"/>
      <c r="HL297" s="99"/>
      <c r="HM297" s="99"/>
      <c r="HN297" s="99"/>
      <c r="HO297" s="99"/>
      <c r="HP297" s="99"/>
      <c r="HQ297" s="99"/>
      <c r="HR297" s="99"/>
      <c r="HS297" s="99"/>
      <c r="HT297" s="99"/>
      <c r="HU297" s="99"/>
      <c r="HV297" s="99"/>
      <c r="HW297" s="99"/>
    </row>
    <row r="298" spans="1:231" ht="13.5" customHeight="1">
      <c r="A298" s="4"/>
      <c r="H298" s="4"/>
      <c r="I298" s="795"/>
      <c r="J298" s="20"/>
      <c r="K298" s="20"/>
      <c r="L298" s="20"/>
      <c r="M298" s="20"/>
      <c r="N298" s="20"/>
      <c r="O298" s="20"/>
      <c r="P298" s="20"/>
      <c r="Q298" s="20"/>
      <c r="R298" s="20"/>
      <c r="S298" s="20"/>
      <c r="T298" s="20"/>
      <c r="U298" s="20"/>
      <c r="V298" s="20"/>
      <c r="W298" s="20"/>
      <c r="X298" s="20"/>
      <c r="Y298" s="20"/>
      <c r="Z298" s="20"/>
      <c r="AA298" s="20"/>
      <c r="AB298" s="20"/>
      <c r="AC298" s="20"/>
      <c r="AD298" s="20"/>
      <c r="AE298" s="20"/>
      <c r="AF298" s="20"/>
      <c r="AG298" s="20"/>
      <c r="AH298" s="20"/>
      <c r="AI298" s="20"/>
      <c r="AJ298" s="20"/>
      <c r="AK298" s="20"/>
      <c r="AL298" s="20"/>
      <c r="AM298" s="20"/>
      <c r="AN298" s="20"/>
      <c r="AO298" s="20"/>
      <c r="AP298" s="20"/>
      <c r="AQ298" s="20"/>
      <c r="AR298" s="20"/>
      <c r="AS298" s="20"/>
      <c r="AT298" s="615"/>
      <c r="AU298" s="141"/>
      <c r="AV298" s="141"/>
      <c r="AW298" s="576"/>
      <c r="AX298" s="636"/>
      <c r="AY298" s="174"/>
      <c r="AZ298" s="174"/>
      <c r="BA298" s="574"/>
      <c r="BB298" s="636"/>
      <c r="BC298" s="174"/>
      <c r="BD298" s="174"/>
      <c r="BE298" s="574"/>
      <c r="BF298" s="636"/>
      <c r="BG298" s="174"/>
      <c r="BH298" s="174"/>
      <c r="BI298" s="574"/>
      <c r="BJ298" s="636"/>
      <c r="BK298" s="174"/>
      <c r="BL298" s="174"/>
      <c r="BM298" s="574"/>
      <c r="BN298" s="734"/>
      <c r="BO298" s="755"/>
      <c r="BP298" s="755"/>
      <c r="BQ298" s="755"/>
      <c r="BR298" s="737"/>
      <c r="BS298" s="796"/>
      <c r="BT298" s="796"/>
      <c r="BU298" s="1211"/>
      <c r="BV298" s="1207"/>
      <c r="BW298" s="805"/>
      <c r="BX298" s="1208"/>
      <c r="BY298" s="1501"/>
      <c r="BZ298" s="805"/>
      <c r="CA298" s="805"/>
      <c r="CB298" s="805"/>
      <c r="CC298" s="1214"/>
      <c r="CD298" s="805"/>
      <c r="CE298" s="805"/>
      <c r="CF298" s="805"/>
      <c r="CG298" s="1214"/>
      <c r="CH298" s="174"/>
      <c r="CI298" s="174"/>
      <c r="CJ298" s="174"/>
      <c r="CK298" s="174"/>
      <c r="CL298" s="174"/>
      <c r="CM298" s="174"/>
      <c r="CN298" s="174"/>
      <c r="CO298" s="174"/>
      <c r="CP298" s="174"/>
      <c r="CQ298" s="174"/>
      <c r="CR298" s="174"/>
      <c r="CS298" s="174"/>
      <c r="CT298" s="174"/>
      <c r="CU298" s="174"/>
      <c r="CV298" s="174"/>
      <c r="CW298" s="174"/>
      <c r="CX298" s="174"/>
      <c r="CY298" s="174"/>
      <c r="CZ298" s="174"/>
      <c r="DA298" s="174"/>
      <c r="DB298" s="174"/>
      <c r="DC298" s="174"/>
      <c r="DD298" s="174"/>
      <c r="DE298" s="174"/>
      <c r="DF298" s="174"/>
      <c r="DG298" s="174"/>
      <c r="DH298" s="174"/>
      <c r="DI298" s="574"/>
      <c r="DJ298" s="1139"/>
      <c r="DK298" s="141"/>
      <c r="DL298" s="141"/>
      <c r="DM298" s="141"/>
      <c r="DN298" s="141"/>
      <c r="DO298" s="141"/>
      <c r="DP298" s="141"/>
      <c r="DQ298" s="615"/>
      <c r="DR298" s="141"/>
      <c r="DS298" s="141"/>
      <c r="DT298" s="141"/>
      <c r="DU298" s="141"/>
      <c r="DV298" s="141"/>
      <c r="DW298" s="141"/>
      <c r="DX298" s="141"/>
      <c r="DY298" s="800"/>
      <c r="DZ298" s="755"/>
      <c r="EA298" s="755"/>
      <c r="EB298" s="755"/>
      <c r="EC298" s="755"/>
      <c r="ED298" s="755"/>
      <c r="EE298" s="755"/>
      <c r="EF298" s="755"/>
      <c r="EG298" s="755"/>
      <c r="EH298" s="755"/>
      <c r="EI298" s="755"/>
      <c r="EJ298" s="756"/>
      <c r="EK298" s="99"/>
      <c r="EL298" s="99"/>
      <c r="EM298" s="99"/>
      <c r="EN298" s="99"/>
      <c r="EO298" s="99"/>
      <c r="EP298" s="99"/>
      <c r="EQ298" s="99"/>
      <c r="ER298" s="99"/>
      <c r="ES298" s="99"/>
      <c r="ET298" s="99"/>
      <c r="EU298" s="99"/>
      <c r="EV298" s="99"/>
      <c r="EW298" s="99"/>
      <c r="EX298" s="99"/>
      <c r="EY298" s="99"/>
      <c r="EZ298" s="99"/>
      <c r="FA298" s="99"/>
      <c r="FB298" s="99"/>
      <c r="FC298" s="99"/>
      <c r="FD298" s="99"/>
      <c r="FE298" s="99"/>
      <c r="FF298" s="99"/>
      <c r="FG298" s="99"/>
      <c r="FH298" s="99"/>
      <c r="FI298" s="99"/>
      <c r="FJ298" s="99"/>
      <c r="FK298" s="99"/>
      <c r="FL298" s="99"/>
      <c r="FM298" s="99"/>
      <c r="FN298" s="99"/>
      <c r="FO298" s="99"/>
      <c r="FP298" s="99"/>
      <c r="FQ298" s="99"/>
      <c r="FR298" s="99"/>
      <c r="FS298" s="99"/>
      <c r="FT298" s="99"/>
      <c r="FU298" s="99"/>
      <c r="FV298" s="99"/>
      <c r="FW298" s="99"/>
      <c r="FX298" s="99"/>
      <c r="FY298" s="99"/>
      <c r="FZ298" s="99"/>
      <c r="GA298" s="99"/>
      <c r="GB298" s="99"/>
      <c r="GC298" s="99"/>
      <c r="GD298" s="99"/>
      <c r="GE298" s="99"/>
      <c r="GF298" s="99"/>
      <c r="GG298" s="99"/>
      <c r="GH298" s="99"/>
      <c r="GI298" s="99"/>
      <c r="GJ298" s="99"/>
      <c r="GK298" s="99"/>
      <c r="GL298" s="99"/>
      <c r="GM298" s="99"/>
      <c r="GN298" s="99"/>
      <c r="GO298" s="99"/>
      <c r="GP298" s="99"/>
      <c r="GQ298" s="99"/>
      <c r="GR298" s="99"/>
      <c r="GS298" s="99"/>
      <c r="GT298" s="99"/>
      <c r="GU298" s="99"/>
      <c r="GV298" s="99"/>
      <c r="GW298" s="99"/>
      <c r="GX298" s="99"/>
      <c r="GY298" s="99"/>
      <c r="GZ298" s="99"/>
      <c r="HA298" s="99"/>
      <c r="HB298" s="99"/>
      <c r="HC298" s="99"/>
      <c r="HD298" s="99"/>
      <c r="HE298" s="99"/>
      <c r="HF298" s="99"/>
      <c r="HG298" s="99"/>
      <c r="HH298" s="99"/>
      <c r="HI298" s="99"/>
      <c r="HJ298" s="99"/>
      <c r="HK298" s="99"/>
      <c r="HL298" s="99"/>
      <c r="HM298" s="99"/>
      <c r="HN298" s="99"/>
      <c r="HO298" s="99"/>
      <c r="HP298" s="99"/>
      <c r="HQ298" s="99"/>
      <c r="HR298" s="99"/>
      <c r="HS298" s="99"/>
      <c r="HT298" s="99"/>
      <c r="HU298" s="99"/>
      <c r="HV298" s="99"/>
      <c r="HW298" s="99"/>
    </row>
    <row r="299" spans="1:231" ht="13.5" customHeight="1">
      <c r="A299" s="4"/>
      <c r="H299" s="4"/>
      <c r="I299" s="1067"/>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368"/>
      <c r="AU299" s="20"/>
      <c r="AV299" s="20"/>
      <c r="AW299" s="586"/>
      <c r="AX299" s="368"/>
      <c r="AY299" s="20"/>
      <c r="AZ299" s="20"/>
      <c r="BA299" s="586"/>
      <c r="BB299" s="368"/>
      <c r="BC299" s="20"/>
      <c r="BD299" s="20"/>
      <c r="BE299" s="586"/>
      <c r="BF299" s="368"/>
      <c r="BG299" s="20"/>
      <c r="BH299" s="20"/>
      <c r="BI299" s="586"/>
      <c r="BJ299" s="368"/>
      <c r="BK299" s="20"/>
      <c r="BL299" s="20"/>
      <c r="BM299" s="586"/>
      <c r="BN299" s="368"/>
      <c r="BO299" s="20"/>
      <c r="BP299" s="20"/>
      <c r="BQ299" s="586"/>
      <c r="BR299" s="368"/>
      <c r="BS299" s="20"/>
      <c r="BT299" s="20"/>
      <c r="BU299" s="586"/>
      <c r="BV299" s="368"/>
      <c r="BW299" s="20"/>
      <c r="BX299" s="20"/>
      <c r="BY299" s="586"/>
      <c r="BZ299" s="20"/>
      <c r="CA299" s="20"/>
      <c r="CB299" s="20"/>
      <c r="CC299" s="586"/>
      <c r="CD299" s="20"/>
      <c r="CE299" s="20"/>
      <c r="CF299" s="20"/>
      <c r="CG299" s="586"/>
      <c r="CH299" s="20"/>
      <c r="CI299" s="20"/>
      <c r="CJ299" s="20"/>
      <c r="CK299" s="20"/>
      <c r="CL299" s="20"/>
      <c r="CM299" s="20"/>
      <c r="CN299" s="20"/>
      <c r="CO299" s="20"/>
      <c r="CP299" s="20"/>
      <c r="CQ299" s="20"/>
      <c r="CR299" s="20"/>
      <c r="CS299" s="20"/>
      <c r="CT299" s="20"/>
      <c r="CU299" s="20"/>
      <c r="CV299" s="20"/>
      <c r="CW299" s="20"/>
      <c r="CX299" s="20"/>
      <c r="CY299" s="20"/>
      <c r="CZ299" s="20"/>
      <c r="DA299" s="20"/>
      <c r="DB299" s="20"/>
      <c r="DC299" s="20"/>
      <c r="DD299" s="20"/>
      <c r="DE299" s="20"/>
      <c r="DF299" s="20"/>
      <c r="DG299" s="20"/>
      <c r="DH299" s="20"/>
      <c r="DI299" s="586"/>
      <c r="DJ299" s="601"/>
      <c r="DK299" s="20"/>
      <c r="DL299" s="20"/>
      <c r="DM299" s="20"/>
      <c r="DN299" s="20"/>
      <c r="DO299" s="20"/>
      <c r="DP299" s="20"/>
      <c r="DQ299" s="368"/>
      <c r="DR299" s="20"/>
      <c r="DS299" s="20"/>
      <c r="DT299" s="20"/>
      <c r="DU299" s="20"/>
      <c r="DV299" s="20"/>
      <c r="DW299" s="20"/>
      <c r="DX299" s="20"/>
      <c r="DY299" s="20"/>
      <c r="DZ299" s="20"/>
      <c r="EA299" s="20"/>
      <c r="EB299" s="20"/>
      <c r="EC299" s="20"/>
      <c r="ED299" s="20"/>
      <c r="EE299" s="20"/>
      <c r="EF299" s="20"/>
      <c r="EG299" s="20"/>
      <c r="EH299" s="20"/>
      <c r="EI299" s="20"/>
      <c r="EJ299" s="586"/>
      <c r="EK299" s="99"/>
      <c r="EL299" s="99"/>
      <c r="EM299" s="99"/>
      <c r="EN299" s="99"/>
      <c r="EO299" s="99"/>
      <c r="EP299" s="99"/>
      <c r="EQ299" s="99"/>
      <c r="ER299" s="99"/>
      <c r="ES299" s="99"/>
      <c r="ET299" s="99"/>
      <c r="EU299" s="99"/>
      <c r="EV299" s="99"/>
      <c r="EW299" s="99"/>
      <c r="EX299" s="99"/>
      <c r="EY299" s="99"/>
      <c r="EZ299" s="99"/>
      <c r="FA299" s="99"/>
      <c r="FB299" s="99"/>
      <c r="FC299" s="99"/>
      <c r="FD299" s="99"/>
      <c r="FE299" s="99"/>
      <c r="FF299" s="99"/>
      <c r="FG299" s="99"/>
      <c r="FH299" s="99"/>
      <c r="FI299" s="99"/>
      <c r="FJ299" s="99"/>
      <c r="FK299" s="99"/>
      <c r="FL299" s="99"/>
      <c r="FM299" s="99"/>
      <c r="FN299" s="99"/>
      <c r="FO299" s="99"/>
      <c r="FP299" s="99"/>
      <c r="FQ299" s="99"/>
      <c r="FR299" s="99"/>
      <c r="FS299" s="99"/>
      <c r="FT299" s="99"/>
      <c r="FU299" s="99"/>
      <c r="FV299" s="99"/>
      <c r="FW299" s="99"/>
      <c r="FX299" s="99"/>
      <c r="FY299" s="99"/>
      <c r="FZ299" s="99"/>
      <c r="GA299" s="99"/>
      <c r="GB299" s="99"/>
      <c r="GC299" s="99"/>
      <c r="GD299" s="99"/>
      <c r="GE299" s="99"/>
      <c r="GF299" s="99"/>
      <c r="GG299" s="99"/>
      <c r="GH299" s="99"/>
      <c r="GI299" s="99"/>
      <c r="GJ299" s="99"/>
      <c r="GK299" s="99"/>
      <c r="GL299" s="99"/>
      <c r="GM299" s="99"/>
      <c r="GN299" s="99"/>
      <c r="GO299" s="99"/>
      <c r="GP299" s="99"/>
      <c r="GQ299" s="99"/>
      <c r="GR299" s="99"/>
      <c r="GS299" s="99"/>
      <c r="GT299" s="99"/>
      <c r="GU299" s="99"/>
      <c r="GV299" s="99"/>
      <c r="GW299" s="99"/>
      <c r="GX299" s="99"/>
      <c r="GY299" s="99"/>
      <c r="GZ299" s="99"/>
      <c r="HA299" s="99"/>
      <c r="HB299" s="99"/>
      <c r="HC299" s="99"/>
      <c r="HD299" s="99"/>
      <c r="HE299" s="99"/>
      <c r="HF299" s="99"/>
      <c r="HG299" s="99"/>
      <c r="HH299" s="99"/>
      <c r="HI299" s="99"/>
      <c r="HJ299" s="99"/>
      <c r="HK299" s="99"/>
      <c r="HL299" s="99"/>
      <c r="HM299" s="99"/>
      <c r="HN299" s="99"/>
      <c r="HO299" s="99"/>
      <c r="HP299" s="99"/>
      <c r="HQ299" s="99"/>
      <c r="HR299" s="99"/>
      <c r="HS299" s="99"/>
      <c r="HT299" s="99"/>
      <c r="HU299" s="99"/>
      <c r="HV299" s="99"/>
      <c r="HW299" s="99"/>
    </row>
    <row r="300" spans="1:231" s="99" customFormat="1" ht="12.75">
      <c r="A300" s="4"/>
      <c r="B300"/>
      <c r="C300"/>
      <c r="D300"/>
      <c r="E300"/>
      <c r="F300"/>
      <c r="G300"/>
      <c r="H300" s="4"/>
      <c r="I300" s="1111" t="s">
        <v>150</v>
      </c>
      <c r="J300" s="208"/>
      <c r="K300" s="208"/>
      <c r="L300" s="208"/>
      <c r="M300" s="208"/>
      <c r="N300" s="208"/>
      <c r="O300" s="208"/>
      <c r="P300" s="208"/>
      <c r="Q300" s="208"/>
      <c r="R300" s="208"/>
      <c r="S300" s="208"/>
      <c r="T300" s="208"/>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660"/>
      <c r="AU300" s="661"/>
      <c r="AV300" s="661"/>
      <c r="AW300" s="662"/>
      <c r="AX300" s="660"/>
      <c r="AY300" s="661"/>
      <c r="AZ300" s="661"/>
      <c r="BA300" s="662"/>
      <c r="BB300" s="660"/>
      <c r="BC300" s="661"/>
      <c r="BD300" s="661"/>
      <c r="BE300" s="662"/>
      <c r="BF300" s="660"/>
      <c r="BG300" s="661"/>
      <c r="BH300" s="661"/>
      <c r="BI300" s="662"/>
      <c r="BJ300" s="660"/>
      <c r="BK300" s="661"/>
      <c r="BL300" s="661"/>
      <c r="BM300" s="662"/>
      <c r="BN300" s="660"/>
      <c r="BO300" s="661"/>
      <c r="BP300" s="661"/>
      <c r="BQ300" s="662"/>
      <c r="BR300" s="660"/>
      <c r="BS300" s="661"/>
      <c r="BT300" s="661"/>
      <c r="BU300" s="662"/>
      <c r="BV300" s="660"/>
      <c r="BW300" s="661"/>
      <c r="BX300" s="661"/>
      <c r="BY300" s="662"/>
      <c r="BZ300" s="661"/>
      <c r="CA300" s="661"/>
      <c r="CB300" s="661"/>
      <c r="CC300" s="662"/>
      <c r="CD300" s="661"/>
      <c r="CE300" s="661"/>
      <c r="CF300" s="661"/>
      <c r="CG300" s="662"/>
      <c r="CH300" s="208"/>
      <c r="CI300" s="208"/>
      <c r="CJ300" s="208"/>
      <c r="CK300" s="208"/>
      <c r="CL300" s="208"/>
      <c r="CM300" s="208"/>
      <c r="CN300" s="208"/>
      <c r="CO300" s="208"/>
      <c r="CP300" s="208"/>
      <c r="CQ300" s="208"/>
      <c r="CR300" s="208"/>
      <c r="CS300" s="208"/>
      <c r="CT300" s="208"/>
      <c r="CU300" s="208"/>
      <c r="CV300" s="208"/>
      <c r="CW300" s="208"/>
      <c r="CX300" s="208"/>
      <c r="CY300" s="208"/>
      <c r="CZ300" s="208"/>
      <c r="DA300" s="208"/>
      <c r="DB300" s="208"/>
      <c r="DC300" s="208"/>
      <c r="DD300" s="208"/>
      <c r="DE300" s="208"/>
      <c r="DF300" s="208"/>
      <c r="DG300" s="208"/>
      <c r="DH300" s="208"/>
      <c r="DI300" s="345"/>
      <c r="DJ300" s="345"/>
      <c r="DK300" s="208"/>
      <c r="DL300" s="208"/>
      <c r="DM300" s="208"/>
      <c r="DN300" s="208"/>
      <c r="DO300" s="208"/>
      <c r="DP300" s="208"/>
      <c r="DQ300" s="660"/>
      <c r="DR300" s="661"/>
      <c r="DS300" s="661"/>
      <c r="DT300" s="661"/>
      <c r="DU300" s="661"/>
      <c r="DV300" s="661"/>
      <c r="DW300" s="661"/>
      <c r="DX300" s="661"/>
      <c r="DY300" s="661"/>
      <c r="DZ300" s="661"/>
      <c r="EA300" s="661"/>
      <c r="EB300" s="661"/>
      <c r="EC300" s="661"/>
      <c r="ED300" s="661"/>
      <c r="EE300" s="661"/>
      <c r="EF300" s="661"/>
      <c r="EG300" s="661"/>
      <c r="EH300" s="661"/>
      <c r="EI300" s="661"/>
      <c r="EJ300" s="662"/>
    </row>
    <row r="301" spans="1:231" ht="13.5" customHeight="1">
      <c r="A301" s="4"/>
      <c r="H301" s="4"/>
      <c r="I301" s="1687" t="s">
        <v>62</v>
      </c>
      <c r="J301" s="869"/>
      <c r="K301" s="869"/>
      <c r="L301" s="869"/>
      <c r="M301" s="869"/>
      <c r="N301" s="869"/>
      <c r="O301" s="869"/>
      <c r="P301" s="869"/>
      <c r="Q301" s="869"/>
      <c r="R301" s="869"/>
      <c r="S301" s="869"/>
      <c r="T301" s="869"/>
      <c r="U301" s="869"/>
      <c r="V301" s="869"/>
      <c r="W301" s="869"/>
      <c r="X301" s="869"/>
      <c r="Y301" s="869"/>
      <c r="Z301" s="869"/>
      <c r="AA301" s="869"/>
      <c r="AB301" s="869"/>
      <c r="AC301" s="869"/>
      <c r="AD301" s="869"/>
      <c r="AE301" s="869"/>
      <c r="AF301" s="869"/>
      <c r="AG301" s="869"/>
      <c r="AH301" s="869"/>
      <c r="AI301" s="869"/>
      <c r="AJ301" s="869"/>
      <c r="AK301" s="869"/>
      <c r="AL301" s="869"/>
      <c r="AM301" s="869"/>
      <c r="AN301" s="869"/>
      <c r="AO301" s="869"/>
      <c r="AP301" s="869"/>
      <c r="AQ301" s="869"/>
      <c r="AR301" s="869"/>
      <c r="AS301" s="869"/>
      <c r="AT301" s="871"/>
      <c r="AU301" s="869"/>
      <c r="AV301" s="869"/>
      <c r="AW301" s="870"/>
      <c r="AX301" s="871"/>
      <c r="AY301" s="869"/>
      <c r="AZ301" s="869"/>
      <c r="BA301" s="870"/>
      <c r="BB301" s="871"/>
      <c r="BC301" s="869"/>
      <c r="BD301" s="869"/>
      <c r="BE301" s="870"/>
      <c r="BF301" s="871"/>
      <c r="BG301" s="869"/>
      <c r="BH301" s="869"/>
      <c r="BI301" s="870"/>
      <c r="BJ301" s="871"/>
      <c r="BK301" s="869"/>
      <c r="BL301" s="869"/>
      <c r="BM301" s="870"/>
      <c r="BN301" s="871"/>
      <c r="BO301" s="869"/>
      <c r="BP301" s="869"/>
      <c r="BQ301" s="870"/>
      <c r="BR301" s="871"/>
      <c r="BS301" s="869"/>
      <c r="BT301" s="869"/>
      <c r="BU301" s="870"/>
      <c r="BV301" s="871"/>
      <c r="BW301" s="869"/>
      <c r="BX301" s="869"/>
      <c r="BY301" s="870"/>
      <c r="BZ301" s="869"/>
      <c r="CA301" s="869"/>
      <c r="CB301" s="869"/>
      <c r="CC301" s="870"/>
      <c r="CD301" s="869"/>
      <c r="CE301" s="869"/>
      <c r="CF301" s="869"/>
      <c r="CG301" s="870"/>
      <c r="CH301" s="869"/>
      <c r="CI301" s="869"/>
      <c r="CJ301" s="869"/>
      <c r="CK301" s="869"/>
      <c r="CL301" s="869"/>
      <c r="CM301" s="869"/>
      <c r="CN301" s="869"/>
      <c r="CO301" s="869"/>
      <c r="CP301" s="869"/>
      <c r="CQ301" s="869"/>
      <c r="CR301" s="869"/>
      <c r="CS301" s="869"/>
      <c r="CT301" s="869"/>
      <c r="CU301" s="869"/>
      <c r="CV301" s="869"/>
      <c r="CW301" s="869"/>
      <c r="CX301" s="869"/>
      <c r="CY301" s="869"/>
      <c r="CZ301" s="869"/>
      <c r="DA301" s="869"/>
      <c r="DB301" s="869"/>
      <c r="DC301" s="869"/>
      <c r="DD301" s="869"/>
      <c r="DE301" s="869"/>
      <c r="DF301" s="869"/>
      <c r="DG301" s="869"/>
      <c r="DH301" s="869"/>
      <c r="DI301" s="870"/>
      <c r="DJ301" s="1854"/>
      <c r="DK301" s="869"/>
      <c r="DL301" s="869"/>
      <c r="DM301" s="869"/>
      <c r="DN301" s="869"/>
      <c r="DO301" s="869"/>
      <c r="DP301" s="869"/>
      <c r="DQ301" s="871"/>
      <c r="DR301" s="869"/>
      <c r="DS301" s="869"/>
      <c r="DT301" s="869"/>
      <c r="DU301" s="869"/>
      <c r="DV301" s="869"/>
      <c r="DW301" s="869"/>
      <c r="DX301" s="869"/>
      <c r="DY301" s="869"/>
      <c r="DZ301" s="869"/>
      <c r="EA301" s="869"/>
      <c r="EB301" s="869"/>
      <c r="EC301" s="869"/>
      <c r="ED301" s="869"/>
      <c r="EE301" s="869"/>
      <c r="EF301" s="869"/>
      <c r="EG301" s="869"/>
      <c r="EH301" s="869"/>
      <c r="EI301" s="869"/>
      <c r="EJ301" s="870"/>
      <c r="EK301" s="99"/>
      <c r="EL301" s="99"/>
      <c r="EM301" s="99"/>
      <c r="EN301" s="99"/>
      <c r="EO301" s="99"/>
      <c r="EP301" s="99"/>
      <c r="EQ301" s="99"/>
      <c r="ER301" s="99"/>
      <c r="ES301" s="99"/>
      <c r="ET301" s="99"/>
      <c r="EU301" s="99"/>
      <c r="EV301" s="99"/>
      <c r="EW301" s="99"/>
      <c r="EX301" s="99"/>
      <c r="EY301" s="99"/>
      <c r="EZ301" s="99"/>
      <c r="FA301" s="99"/>
      <c r="FB301" s="99"/>
      <c r="FC301" s="99"/>
      <c r="FD301" s="99"/>
      <c r="FE301" s="99"/>
      <c r="FF301" s="99"/>
      <c r="FG301" s="99"/>
      <c r="FH301" s="99"/>
      <c r="FI301" s="99"/>
      <c r="FJ301" s="99"/>
      <c r="FK301" s="99"/>
      <c r="FL301" s="99"/>
      <c r="FM301" s="99"/>
      <c r="FN301" s="99"/>
      <c r="FO301" s="99"/>
      <c r="FP301" s="99"/>
      <c r="FQ301" s="99"/>
      <c r="FR301" s="99"/>
      <c r="FS301" s="99"/>
      <c r="FT301" s="99"/>
      <c r="FU301" s="99"/>
      <c r="FV301" s="99"/>
      <c r="FW301" s="99"/>
      <c r="FX301" s="99"/>
      <c r="FY301" s="99"/>
      <c r="FZ301" s="99"/>
      <c r="GA301" s="99"/>
      <c r="GB301" s="99"/>
      <c r="GC301" s="99"/>
      <c r="GD301" s="99"/>
      <c r="GE301" s="99"/>
      <c r="GF301" s="99"/>
      <c r="GG301" s="99"/>
      <c r="GH301" s="99"/>
      <c r="GI301" s="99"/>
      <c r="GJ301" s="99"/>
      <c r="GK301" s="99"/>
      <c r="GL301" s="99"/>
      <c r="GM301" s="99"/>
      <c r="GN301" s="99"/>
      <c r="GO301" s="99"/>
      <c r="GP301" s="99"/>
      <c r="GQ301" s="99"/>
      <c r="GR301" s="99"/>
      <c r="GS301" s="99"/>
      <c r="GT301" s="99"/>
      <c r="GU301" s="99"/>
      <c r="GV301" s="99"/>
      <c r="GW301" s="99"/>
      <c r="GX301" s="99"/>
      <c r="GY301" s="99"/>
      <c r="GZ301" s="99"/>
      <c r="HA301" s="99"/>
      <c r="HB301" s="99"/>
      <c r="HC301" s="99"/>
      <c r="HD301" s="99"/>
      <c r="HE301" s="99"/>
      <c r="HF301" s="99"/>
      <c r="HG301" s="99"/>
      <c r="HH301" s="99"/>
      <c r="HI301" s="99"/>
      <c r="HJ301" s="99"/>
      <c r="HK301" s="99"/>
      <c r="HL301" s="99"/>
      <c r="HM301" s="99"/>
      <c r="HN301" s="99"/>
      <c r="HO301" s="99"/>
      <c r="HP301" s="99"/>
      <c r="HQ301" s="99"/>
      <c r="HR301" s="99"/>
      <c r="HS301" s="99"/>
      <c r="HT301" s="99"/>
      <c r="HU301" s="99"/>
      <c r="HV301" s="99"/>
      <c r="HW301" s="99"/>
    </row>
    <row r="302" spans="1:231" s="47" customFormat="1" ht="13.5" customHeight="1">
      <c r="A302" s="45"/>
      <c r="B302"/>
      <c r="C302"/>
      <c r="D302"/>
      <c r="E302"/>
      <c r="F302"/>
      <c r="G302"/>
      <c r="H302" s="45"/>
      <c r="I302" s="1070" t="s">
        <v>151</v>
      </c>
      <c r="J302" s="32"/>
      <c r="K302" s="32"/>
      <c r="L302" s="32"/>
      <c r="M302" s="32"/>
      <c r="N302" s="32"/>
      <c r="O302" s="32"/>
      <c r="P302" s="32"/>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c r="AP302" s="32"/>
      <c r="AQ302" s="32"/>
      <c r="AR302" s="32"/>
      <c r="AS302" s="32"/>
      <c r="AT302" s="378">
        <v>0.92</v>
      </c>
      <c r="AU302" s="132">
        <v>1.038</v>
      </c>
      <c r="AV302" s="132">
        <v>1.0489999999999999</v>
      </c>
      <c r="AW302" s="366">
        <v>1.0349999999999999</v>
      </c>
      <c r="AX302" s="378">
        <v>1.1619999999999999</v>
      </c>
      <c r="AY302" s="132">
        <v>1.222</v>
      </c>
      <c r="AZ302" s="132">
        <v>1.2629999999999999</v>
      </c>
      <c r="BA302" s="366">
        <v>1.3260000000000001</v>
      </c>
      <c r="BB302" s="378">
        <v>1.8169999999999999</v>
      </c>
      <c r="BC302" s="132">
        <v>2.7130000000000001</v>
      </c>
      <c r="BD302" s="132">
        <v>3.0840000000000001</v>
      </c>
      <c r="BE302" s="366">
        <v>2.9609999999999999</v>
      </c>
      <c r="BF302" s="378">
        <v>3.35</v>
      </c>
      <c r="BG302" s="132">
        <v>3.2639999999999998</v>
      </c>
      <c r="BH302" s="132">
        <v>3.6230000000000002</v>
      </c>
      <c r="BI302" s="366">
        <v>3.806</v>
      </c>
      <c r="BJ302" s="378">
        <v>4.13</v>
      </c>
      <c r="BK302" s="132">
        <v>4.2939999999999996</v>
      </c>
      <c r="BL302" s="132">
        <v>5.1159999999999997</v>
      </c>
      <c r="BM302" s="366">
        <v>5.27</v>
      </c>
      <c r="BN302" s="378">
        <v>6.1639999999999997</v>
      </c>
      <c r="BO302" s="132">
        <v>6.7930000000000001</v>
      </c>
      <c r="BP302" s="132">
        <v>7.6790000000000003</v>
      </c>
      <c r="BQ302" s="366">
        <v>8.8249999999999993</v>
      </c>
      <c r="BR302" s="460">
        <v>13.019</v>
      </c>
      <c r="BS302" s="1178">
        <v>17.036999999999999</v>
      </c>
      <c r="BT302" s="1178">
        <v>16.452999999999999</v>
      </c>
      <c r="BU302" s="690">
        <v>15.105</v>
      </c>
      <c r="BV302" s="1568">
        <v>16.452000000000002</v>
      </c>
      <c r="BW302" s="1577">
        <v>17.22</v>
      </c>
      <c r="BX302" s="1577">
        <v>18.254000000000001</v>
      </c>
      <c r="BY302" s="1626">
        <v>19.664999999999999</v>
      </c>
      <c r="BZ302" s="1568">
        <v>20.231999999999999</v>
      </c>
      <c r="CA302" s="1577">
        <v>20.260000000000002</v>
      </c>
      <c r="CB302" s="1577">
        <v>22.152000000000001</v>
      </c>
      <c r="CC302" s="1626">
        <v>22.559000000000001</v>
      </c>
      <c r="CD302" s="128">
        <f>CD303+CD306</f>
        <v>22.660973353750649</v>
      </c>
      <c r="CE302" s="128">
        <f>CE303+CE304</f>
        <v>29.302432476</v>
      </c>
      <c r="CF302" s="128">
        <f t="shared" ref="CF302:CG302" si="608">CF303+CF304</f>
        <v>94.902380587629622</v>
      </c>
      <c r="CG302" s="347">
        <f t="shared" si="608"/>
        <v>144.20358788532309</v>
      </c>
      <c r="CH302" s="128"/>
      <c r="CI302" s="128"/>
      <c r="CJ302" s="128"/>
      <c r="CK302" s="128"/>
      <c r="CL302" s="128"/>
      <c r="CM302" s="128"/>
      <c r="CN302" s="128"/>
      <c r="CO302" s="128"/>
      <c r="CP302" s="128"/>
      <c r="CQ302" s="128"/>
      <c r="CR302" s="128"/>
      <c r="CS302" s="128"/>
      <c r="CT302" s="128"/>
      <c r="CU302" s="128"/>
      <c r="CV302" s="128"/>
      <c r="CW302" s="128"/>
      <c r="CX302" s="128"/>
      <c r="CY302" s="128"/>
      <c r="CZ302" s="128"/>
      <c r="DA302" s="128"/>
      <c r="DB302" s="128"/>
      <c r="DC302" s="128"/>
      <c r="DD302" s="128"/>
      <c r="DE302" s="128"/>
      <c r="DF302" s="128"/>
      <c r="DG302" s="128"/>
      <c r="DH302" s="128"/>
      <c r="DI302" s="347"/>
      <c r="DJ302" s="347"/>
      <c r="DK302" s="128"/>
      <c r="DL302" s="128"/>
      <c r="DM302" s="128"/>
      <c r="DN302" s="128"/>
      <c r="DO302" s="128"/>
      <c r="DP302" s="128"/>
      <c r="DQ302" s="378">
        <v>1.621</v>
      </c>
      <c r="DR302" s="132">
        <v>3.71</v>
      </c>
      <c r="DS302" s="132">
        <v>4.1980000000000004</v>
      </c>
      <c r="DT302" s="128">
        <f>+SUM(AT302:AW302)</f>
        <v>4.0419999999999998</v>
      </c>
      <c r="DU302" s="128">
        <f>+SUM(AX302:BA302)</f>
        <v>4.9729999999999999</v>
      </c>
      <c r="DV302" s="128">
        <f>+SUM(BB302:BE302)</f>
        <v>10.575000000000001</v>
      </c>
      <c r="DW302" s="128">
        <f>+SUM(BF302:BI302)</f>
        <v>14.042999999999999</v>
      </c>
      <c r="DX302" s="128">
        <f>+SUM(BJ302:BM302)</f>
        <v>18.809999999999999</v>
      </c>
      <c r="DY302" s="128">
        <f>+SUM(BN302:BQ302)</f>
        <v>29.461000000000002</v>
      </c>
      <c r="DZ302" s="717">
        <v>60.127000000000002</v>
      </c>
      <c r="EA302" s="717">
        <v>69.262</v>
      </c>
      <c r="EB302" s="128">
        <f>+SUM(BZ302:CC302)</f>
        <v>85.203000000000003</v>
      </c>
      <c r="EC302" s="128">
        <f>+SUM(CD302:CG302)</f>
        <v>291.06937430270335</v>
      </c>
      <c r="ED302" s="128">
        <f t="shared" ref="ED302" si="609">ED303+ED304</f>
        <v>686.51089288116088</v>
      </c>
      <c r="EE302" s="128">
        <f t="shared" ref="EE302" si="610">EE303+EE304</f>
        <v>1547.290230723032</v>
      </c>
      <c r="EF302" s="128">
        <f t="shared" ref="EF302" si="611">EF303+EF304</f>
        <v>2764.2999911243101</v>
      </c>
      <c r="EG302" s="128">
        <f t="shared" ref="EG302" si="612">EG303+EG304</f>
        <v>4083.0783578844989</v>
      </c>
      <c r="EH302" s="128">
        <f t="shared" ref="EH302" si="613">EH303+EH304</f>
        <v>5658.280413369258</v>
      </c>
      <c r="EI302" s="128">
        <f t="shared" ref="EI302" si="614">EI303+EI304</f>
        <v>7578.0834138992277</v>
      </c>
      <c r="EJ302" s="347">
        <f t="shared" ref="EJ302" si="615">EJ303+EJ304</f>
        <v>9975.0981644298627</v>
      </c>
      <c r="EK302" s="233"/>
      <c r="EL302" s="233"/>
      <c r="EM302" s="233"/>
      <c r="EN302" s="233"/>
      <c r="EO302" s="233"/>
      <c r="EP302" s="233"/>
      <c r="EQ302" s="233"/>
      <c r="ER302" s="233"/>
      <c r="ES302" s="233"/>
      <c r="ET302" s="233"/>
      <c r="EU302" s="233"/>
      <c r="EV302" s="233"/>
      <c r="EW302" s="233"/>
      <c r="EX302" s="233"/>
      <c r="EY302" s="233"/>
      <c r="EZ302" s="233"/>
      <c r="FA302" s="233"/>
      <c r="FB302" s="233"/>
      <c r="FC302" s="233"/>
      <c r="FD302" s="233"/>
      <c r="FE302" s="233"/>
      <c r="FF302" s="233"/>
      <c r="FG302" s="233"/>
      <c r="FH302" s="233"/>
      <c r="FI302" s="233"/>
      <c r="FJ302" s="233"/>
      <c r="FK302" s="233"/>
      <c r="FL302" s="233"/>
      <c r="FM302" s="233"/>
      <c r="FN302" s="233"/>
      <c r="FO302" s="233"/>
      <c r="FP302" s="233"/>
      <c r="FQ302" s="233"/>
      <c r="FR302" s="233"/>
      <c r="FS302" s="233"/>
      <c r="FT302" s="233"/>
      <c r="FU302" s="233"/>
      <c r="FV302" s="233"/>
      <c r="FW302" s="233"/>
      <c r="FX302" s="233"/>
      <c r="FY302" s="233"/>
      <c r="FZ302" s="233"/>
      <c r="GA302" s="233"/>
      <c r="GB302" s="233"/>
      <c r="GC302" s="233"/>
      <c r="GD302" s="233"/>
      <c r="GE302" s="233"/>
      <c r="GF302" s="233"/>
      <c r="GG302" s="233"/>
      <c r="GH302" s="233"/>
      <c r="GI302" s="233"/>
      <c r="GJ302" s="233"/>
      <c r="GK302" s="233"/>
      <c r="GL302" s="233"/>
      <c r="GM302" s="233"/>
      <c r="GN302" s="233"/>
      <c r="GO302" s="233"/>
      <c r="GP302" s="233"/>
      <c r="GQ302" s="233"/>
      <c r="GR302" s="233"/>
      <c r="GS302" s="233"/>
      <c r="GT302" s="233"/>
      <c r="GU302" s="233"/>
      <c r="GV302" s="233"/>
      <c r="GW302" s="233"/>
      <c r="GX302" s="233"/>
      <c r="GY302" s="233"/>
      <c r="GZ302" s="233"/>
      <c r="HA302" s="233"/>
      <c r="HB302" s="233"/>
      <c r="HC302" s="233"/>
      <c r="HD302" s="233"/>
      <c r="HE302" s="233"/>
      <c r="HF302" s="233"/>
      <c r="HG302" s="233"/>
      <c r="HH302" s="233"/>
      <c r="HI302" s="233"/>
      <c r="HJ302" s="233"/>
      <c r="HK302" s="233"/>
      <c r="HL302" s="233"/>
      <c r="HM302" s="233"/>
      <c r="HN302" s="233"/>
      <c r="HO302" s="233"/>
      <c r="HP302" s="233"/>
      <c r="HQ302" s="233"/>
      <c r="HR302" s="233"/>
      <c r="HS302" s="233"/>
      <c r="HT302" s="233"/>
      <c r="HU302" s="233"/>
      <c r="HV302" s="233"/>
      <c r="HW302" s="233"/>
    </row>
    <row r="303" spans="1:231" s="47" customFormat="1" ht="13.5" customHeight="1">
      <c r="A303" s="45"/>
      <c r="B303"/>
      <c r="C303"/>
      <c r="D303"/>
      <c r="E303"/>
      <c r="F303"/>
      <c r="G303"/>
      <c r="H303" s="45"/>
      <c r="I303" s="1070" t="s">
        <v>152</v>
      </c>
      <c r="J303" s="32"/>
      <c r="K303" s="32"/>
      <c r="L303" s="32"/>
      <c r="M303" s="32"/>
      <c r="N303" s="32"/>
      <c r="O303" s="32"/>
      <c r="P303" s="32"/>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c r="AP303" s="32"/>
      <c r="AQ303" s="32"/>
      <c r="AR303" s="32"/>
      <c r="AS303" s="32"/>
      <c r="AT303" s="376">
        <f t="shared" ref="AT303:BM303" si="616">AT415</f>
        <v>4.5999999999999999E-2</v>
      </c>
      <c r="AU303" s="128">
        <f t="shared" si="616"/>
        <v>4.5999999999999999E-2</v>
      </c>
      <c r="AV303" s="128">
        <f t="shared" si="616"/>
        <v>4.7E-2</v>
      </c>
      <c r="AW303" s="347">
        <f t="shared" si="616"/>
        <v>4.4000000000000011E-2</v>
      </c>
      <c r="AX303" s="376">
        <f t="shared" si="616"/>
        <v>5.3999999999999999E-2</v>
      </c>
      <c r="AY303" s="128">
        <f t="shared" si="616"/>
        <v>5.2999999999999999E-2</v>
      </c>
      <c r="AZ303" s="128">
        <f t="shared" si="616"/>
        <v>6.0999999999999999E-2</v>
      </c>
      <c r="BA303" s="347">
        <f t="shared" si="616"/>
        <v>4.2000000000000003E-2</v>
      </c>
      <c r="BB303" s="376">
        <f t="shared" si="616"/>
        <v>4.1000000000000002E-2</v>
      </c>
      <c r="BC303" s="128">
        <f t="shared" si="616"/>
        <v>4.5999999999999999E-2</v>
      </c>
      <c r="BD303" s="128">
        <f t="shared" si="616"/>
        <v>4.8000000000000001E-2</v>
      </c>
      <c r="BE303" s="347">
        <f t="shared" si="616"/>
        <v>5.4000000000000013E-2</v>
      </c>
      <c r="BF303" s="376">
        <f t="shared" si="616"/>
        <v>8.5000000000000006E-2</v>
      </c>
      <c r="BG303" s="128">
        <f t="shared" si="616"/>
        <v>9.1999999999999998E-2</v>
      </c>
      <c r="BH303" s="128">
        <f t="shared" si="616"/>
        <v>9.4E-2</v>
      </c>
      <c r="BI303" s="347">
        <f t="shared" si="616"/>
        <v>0.10900000000000003</v>
      </c>
      <c r="BJ303" s="376">
        <f t="shared" si="616"/>
        <v>0.16300000000000001</v>
      </c>
      <c r="BK303" s="128">
        <f t="shared" si="616"/>
        <v>0.17599999999999999</v>
      </c>
      <c r="BL303" s="128">
        <f t="shared" si="616"/>
        <v>0.185</v>
      </c>
      <c r="BM303" s="347">
        <f t="shared" si="616"/>
        <v>0.21300000000000005</v>
      </c>
      <c r="BN303" s="376">
        <f t="shared" ref="BN303:BT303" si="617">BN415</f>
        <v>0.373</v>
      </c>
      <c r="BO303" s="128">
        <f>BO415</f>
        <v>0.41799999999999998</v>
      </c>
      <c r="BP303" s="128">
        <f>BP415</f>
        <v>0.48899999999999999</v>
      </c>
      <c r="BQ303" s="347">
        <f>BQ415</f>
        <v>0.56399999999999995</v>
      </c>
      <c r="BR303" s="314">
        <f t="shared" si="617"/>
        <v>0.95199999999999996</v>
      </c>
      <c r="BS303" s="150">
        <f t="shared" si="617"/>
        <v>1.1100000000000001</v>
      </c>
      <c r="BT303" s="150">
        <f t="shared" si="617"/>
        <v>1.3779999999999999</v>
      </c>
      <c r="BU303" s="347">
        <f t="shared" ref="BU303:BW303" si="618">BU415</f>
        <v>1.254</v>
      </c>
      <c r="BV303" s="376">
        <f t="shared" si="618"/>
        <v>1.2190000000000001</v>
      </c>
      <c r="BW303" s="128">
        <f t="shared" si="618"/>
        <v>1.627</v>
      </c>
      <c r="BX303" s="128">
        <f t="shared" ref="BX303:CC303" si="619">BX415</f>
        <v>1.524</v>
      </c>
      <c r="BY303" s="347">
        <f t="shared" si="619"/>
        <v>1.5529999999999999</v>
      </c>
      <c r="BZ303" s="376">
        <f t="shared" si="619"/>
        <v>0.90300000000000002</v>
      </c>
      <c r="CA303" s="128">
        <f t="shared" si="619"/>
        <v>1.0249999999999999</v>
      </c>
      <c r="CB303" s="128">
        <f t="shared" si="619"/>
        <v>1.014</v>
      </c>
      <c r="CC303" s="466">
        <f t="shared" si="619"/>
        <v>0.94199999999999995</v>
      </c>
      <c r="CD303" s="128">
        <f t="shared" ref="CD303:CG303" si="620">CD415</f>
        <v>1.045674</v>
      </c>
      <c r="CE303" s="128">
        <f t="shared" si="620"/>
        <v>1.0762499999999999</v>
      </c>
      <c r="CF303" s="128">
        <f t="shared" si="620"/>
        <v>1.0647</v>
      </c>
      <c r="CG303" s="347">
        <f t="shared" si="620"/>
        <v>0.98909999999999998</v>
      </c>
      <c r="CH303" s="128"/>
      <c r="CI303" s="128"/>
      <c r="CJ303" s="128"/>
      <c r="CK303" s="128"/>
      <c r="CL303" s="128"/>
      <c r="CM303" s="128"/>
      <c r="CN303" s="128"/>
      <c r="CO303" s="128"/>
      <c r="CP303" s="128"/>
      <c r="CQ303" s="128"/>
      <c r="CR303" s="128"/>
      <c r="CS303" s="128"/>
      <c r="CT303" s="128"/>
      <c r="CU303" s="128"/>
      <c r="CV303" s="128"/>
      <c r="CW303" s="128"/>
      <c r="CX303" s="128"/>
      <c r="CY303" s="128"/>
      <c r="CZ303" s="128"/>
      <c r="DA303" s="128"/>
      <c r="DB303" s="128"/>
      <c r="DC303" s="128"/>
      <c r="DD303" s="128"/>
      <c r="DE303" s="128"/>
      <c r="DF303" s="128"/>
      <c r="DG303" s="128"/>
      <c r="DH303" s="128"/>
      <c r="DI303" s="347"/>
      <c r="DJ303" s="347"/>
      <c r="DK303" s="128"/>
      <c r="DL303" s="128"/>
      <c r="DM303" s="128"/>
      <c r="DN303" s="128"/>
      <c r="DO303" s="128"/>
      <c r="DP303" s="128"/>
      <c r="DQ303" s="376">
        <f>DQ415</f>
        <v>5.6000000000000001E-2</v>
      </c>
      <c r="DR303" s="128">
        <f>DR415</f>
        <v>0.154</v>
      </c>
      <c r="DS303" s="128">
        <f>DS415</f>
        <v>0.157</v>
      </c>
      <c r="DT303" s="128">
        <f>+SUM(AT303:AW303)</f>
        <v>0.18300000000000002</v>
      </c>
      <c r="DU303" s="128">
        <f>+SUM(AX303:BA303)</f>
        <v>0.21</v>
      </c>
      <c r="DV303" s="128">
        <f>+SUM(BB303:BE303)</f>
        <v>0.18900000000000003</v>
      </c>
      <c r="DW303" s="128">
        <f>+SUM(BF303:BI303)</f>
        <v>0.38000000000000006</v>
      </c>
      <c r="DX303" s="128">
        <f>+SUM(BJ303:BM303)</f>
        <v>0.7370000000000001</v>
      </c>
      <c r="DY303" s="128">
        <f>+SUM(BN303:BQ303)</f>
        <v>1.8439999999999999</v>
      </c>
      <c r="DZ303" s="128">
        <f>+SUM(BR303:BU303)</f>
        <v>4.6940000000000008</v>
      </c>
      <c r="EA303" s="128">
        <f>+SUM(BV303:BY303)</f>
        <v>5.923</v>
      </c>
      <c r="EB303" s="128">
        <f>+SUM(BZ303:CC303)</f>
        <v>3.8840000000000003</v>
      </c>
      <c r="EC303" s="128">
        <f>+SUM(CD303:CG303)</f>
        <v>4.1757239999999998</v>
      </c>
      <c r="ED303" s="128">
        <f t="shared" ref="ED303:EJ303" si="621">ED415</f>
        <v>4.4893218982138041</v>
      </c>
      <c r="EE303" s="128">
        <f t="shared" si="621"/>
        <v>4.8264710756223339</v>
      </c>
      <c r="EF303" s="128">
        <f t="shared" si="621"/>
        <v>5.1889402390787511</v>
      </c>
      <c r="EG303" s="128">
        <f t="shared" si="621"/>
        <v>5.5786309257553928</v>
      </c>
      <c r="EH303" s="128">
        <f t="shared" si="621"/>
        <v>5.9975874787333723</v>
      </c>
      <c r="EI303" s="128">
        <f t="shared" si="621"/>
        <v>6.4480077717614117</v>
      </c>
      <c r="EJ303" s="347">
        <f t="shared" si="621"/>
        <v>6.9322547394466936</v>
      </c>
      <c r="EK303" s="233"/>
      <c r="EL303" s="233"/>
      <c r="EM303" s="233"/>
      <c r="EN303" s="233"/>
      <c r="EO303" s="233"/>
      <c r="EP303" s="233"/>
      <c r="EQ303" s="233"/>
      <c r="ER303" s="233"/>
      <c r="ES303" s="233"/>
      <c r="ET303" s="233"/>
      <c r="EU303" s="233"/>
      <c r="EV303" s="233"/>
      <c r="EW303" s="233"/>
      <c r="EX303" s="233"/>
      <c r="EY303" s="233"/>
      <c r="EZ303" s="233"/>
      <c r="FA303" s="233"/>
      <c r="FB303" s="233"/>
      <c r="FC303" s="233"/>
      <c r="FD303" s="233"/>
      <c r="FE303" s="233"/>
      <c r="FF303" s="233"/>
      <c r="FG303" s="233"/>
      <c r="FH303" s="233"/>
      <c r="FI303" s="233"/>
      <c r="FJ303" s="233"/>
      <c r="FK303" s="233"/>
      <c r="FL303" s="233"/>
      <c r="FM303" s="233"/>
      <c r="FN303" s="233"/>
      <c r="FO303" s="233"/>
      <c r="FP303" s="233"/>
      <c r="FQ303" s="233"/>
      <c r="FR303" s="233"/>
      <c r="FS303" s="233"/>
      <c r="FT303" s="233"/>
      <c r="FU303" s="233"/>
      <c r="FV303" s="233"/>
      <c r="FW303" s="233"/>
      <c r="FX303" s="233"/>
      <c r="FY303" s="233"/>
      <c r="FZ303" s="233"/>
      <c r="GA303" s="233"/>
      <c r="GB303" s="233"/>
      <c r="GC303" s="233"/>
      <c r="GD303" s="233"/>
      <c r="GE303" s="233"/>
      <c r="GF303" s="233"/>
      <c r="GG303" s="233"/>
      <c r="GH303" s="233"/>
      <c r="GI303" s="233"/>
      <c r="GJ303" s="233"/>
      <c r="GK303" s="233"/>
      <c r="GL303" s="233"/>
      <c r="GM303" s="233"/>
      <c r="GN303" s="233"/>
      <c r="GO303" s="233"/>
      <c r="GP303" s="233"/>
      <c r="GQ303" s="233"/>
      <c r="GR303" s="233"/>
      <c r="GS303" s="233"/>
      <c r="GT303" s="233"/>
      <c r="GU303" s="233"/>
      <c r="GV303" s="233"/>
      <c r="GW303" s="233"/>
      <c r="GX303" s="233"/>
      <c r="GY303" s="233"/>
      <c r="GZ303" s="233"/>
      <c r="HA303" s="233"/>
      <c r="HB303" s="233"/>
      <c r="HC303" s="233"/>
      <c r="HD303" s="233"/>
      <c r="HE303" s="233"/>
      <c r="HF303" s="233"/>
      <c r="HG303" s="233"/>
      <c r="HH303" s="233"/>
      <c r="HI303" s="233"/>
      <c r="HJ303" s="233"/>
      <c r="HK303" s="233"/>
      <c r="HL303" s="233"/>
      <c r="HM303" s="233"/>
      <c r="HN303" s="233"/>
      <c r="HO303" s="233"/>
      <c r="HP303" s="233"/>
      <c r="HQ303" s="233"/>
      <c r="HR303" s="233"/>
      <c r="HS303" s="233"/>
      <c r="HT303" s="233"/>
      <c r="HU303" s="233"/>
      <c r="HV303" s="233"/>
      <c r="HW303" s="233"/>
    </row>
    <row r="304" spans="1:231" s="44" customFormat="1" ht="13.5" customHeight="1">
      <c r="A304" s="43"/>
      <c r="B304"/>
      <c r="C304"/>
      <c r="D304"/>
      <c r="E304"/>
      <c r="F304"/>
      <c r="G304"/>
      <c r="H304" s="43"/>
      <c r="I304" s="1067" t="s">
        <v>267</v>
      </c>
      <c r="J304" s="33"/>
      <c r="K304" s="33"/>
      <c r="L304" s="33"/>
      <c r="M304" s="33"/>
      <c r="N304" s="33"/>
      <c r="O304" s="33"/>
      <c r="P304" s="33"/>
      <c r="Q304" s="33"/>
      <c r="R304" s="33"/>
      <c r="S304" s="33"/>
      <c r="T304" s="33"/>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696">
        <f t="shared" ref="AT304:BM304" si="622">AT302-AT303</f>
        <v>0.874</v>
      </c>
      <c r="AU304" s="697">
        <f t="shared" si="622"/>
        <v>0.99199999999999999</v>
      </c>
      <c r="AV304" s="697">
        <f t="shared" si="622"/>
        <v>1.002</v>
      </c>
      <c r="AW304" s="698">
        <f t="shared" si="622"/>
        <v>0.99099999999999988</v>
      </c>
      <c r="AX304" s="696">
        <f t="shared" si="622"/>
        <v>1.1079999999999999</v>
      </c>
      <c r="AY304" s="697">
        <f t="shared" si="622"/>
        <v>1.169</v>
      </c>
      <c r="AZ304" s="697">
        <f t="shared" si="622"/>
        <v>1.202</v>
      </c>
      <c r="BA304" s="698">
        <f t="shared" si="622"/>
        <v>1.284</v>
      </c>
      <c r="BB304" s="696">
        <f t="shared" si="622"/>
        <v>1.776</v>
      </c>
      <c r="BC304" s="697">
        <f t="shared" si="622"/>
        <v>2.6670000000000003</v>
      </c>
      <c r="BD304" s="697">
        <f t="shared" si="622"/>
        <v>3.036</v>
      </c>
      <c r="BE304" s="698">
        <f t="shared" si="622"/>
        <v>2.907</v>
      </c>
      <c r="BF304" s="696">
        <f t="shared" si="622"/>
        <v>3.2650000000000001</v>
      </c>
      <c r="BG304" s="697">
        <f t="shared" si="622"/>
        <v>3.1719999999999997</v>
      </c>
      <c r="BH304" s="697">
        <f t="shared" si="622"/>
        <v>3.5290000000000004</v>
      </c>
      <c r="BI304" s="698">
        <f t="shared" si="622"/>
        <v>3.6970000000000001</v>
      </c>
      <c r="BJ304" s="696">
        <f t="shared" si="622"/>
        <v>3.9670000000000001</v>
      </c>
      <c r="BK304" s="697">
        <f t="shared" si="622"/>
        <v>4.1179999999999994</v>
      </c>
      <c r="BL304" s="697">
        <f t="shared" si="622"/>
        <v>4.931</v>
      </c>
      <c r="BM304" s="698">
        <f t="shared" si="622"/>
        <v>5.0569999999999995</v>
      </c>
      <c r="BN304" s="696">
        <f t="shared" ref="BN304:BS304" si="623">BN302-BN303</f>
        <v>5.7909999999999995</v>
      </c>
      <c r="BO304" s="697">
        <f t="shared" si="623"/>
        <v>6.375</v>
      </c>
      <c r="BP304" s="697">
        <f t="shared" si="623"/>
        <v>7.19</v>
      </c>
      <c r="BQ304" s="698">
        <f t="shared" si="623"/>
        <v>8.2609999999999992</v>
      </c>
      <c r="BR304" s="823">
        <f t="shared" si="623"/>
        <v>12.067</v>
      </c>
      <c r="BS304" s="895">
        <f t="shared" si="623"/>
        <v>15.927</v>
      </c>
      <c r="BT304" s="895">
        <f t="shared" ref="BT304:BY304" si="624">BT302-BT303</f>
        <v>15.074999999999999</v>
      </c>
      <c r="BU304" s="698">
        <f t="shared" si="624"/>
        <v>13.851000000000001</v>
      </c>
      <c r="BV304" s="895">
        <f t="shared" si="624"/>
        <v>15.233000000000002</v>
      </c>
      <c r="BW304" s="895">
        <f t="shared" si="624"/>
        <v>15.592999999999998</v>
      </c>
      <c r="BX304" s="895">
        <f t="shared" si="624"/>
        <v>16.73</v>
      </c>
      <c r="BY304" s="1627">
        <f t="shared" si="624"/>
        <v>18.111999999999998</v>
      </c>
      <c r="BZ304" s="895">
        <f>BZ302-BZ303</f>
        <v>19.329000000000001</v>
      </c>
      <c r="CA304" s="895">
        <f>CA302-CA303</f>
        <v>19.235000000000003</v>
      </c>
      <c r="CB304" s="895">
        <f>CB302-CB303</f>
        <v>21.138000000000002</v>
      </c>
      <c r="CC304" s="1627">
        <f>CC302-CC303</f>
        <v>21.617000000000001</v>
      </c>
      <c r="CD304" s="1987">
        <f>+CD306+CD305</f>
        <v>21.61529935375065</v>
      </c>
      <c r="CE304" s="1987">
        <f>+CE306+CE305</f>
        <v>28.226182476000002</v>
      </c>
      <c r="CF304" s="1987">
        <f t="shared" ref="CF304:CG304" si="625">+CF306+CF305</f>
        <v>93.83768058762962</v>
      </c>
      <c r="CG304" s="1988">
        <f t="shared" si="625"/>
        <v>143.21448788532308</v>
      </c>
      <c r="DJ304" s="2021"/>
      <c r="EC304" s="908">
        <f t="shared" ref="EC304" si="626">+EC306+EC305</f>
        <v>286.89365030270335</v>
      </c>
      <c r="ED304" s="1989">
        <f t="shared" ref="ED304" si="627">+ED306+ED305</f>
        <v>682.02157098294708</v>
      </c>
      <c r="EE304" s="1989">
        <f t="shared" ref="EE304" si="628">+EE306+EE305</f>
        <v>1542.4637596474097</v>
      </c>
      <c r="EF304" s="1989">
        <f t="shared" ref="EF304" si="629">+EF306+EF305</f>
        <v>2759.1110508852312</v>
      </c>
      <c r="EG304" s="1989">
        <f t="shared" ref="EG304" si="630">+EG306+EG305</f>
        <v>4077.4997269587434</v>
      </c>
      <c r="EH304" s="1989">
        <f t="shared" ref="EH304" si="631">+EH306+EH305</f>
        <v>5652.2828258905247</v>
      </c>
      <c r="EI304" s="1989">
        <f t="shared" ref="EI304" si="632">+EI306+EI305</f>
        <v>7571.635406127466</v>
      </c>
      <c r="EJ304" s="1990">
        <f t="shared" ref="EJ304" si="633">+EJ306+EJ305</f>
        <v>9968.1659096904168</v>
      </c>
      <c r="EK304" s="223"/>
      <c r="EL304" s="223"/>
      <c r="EM304" s="223"/>
      <c r="EN304" s="223"/>
      <c r="EO304" s="223"/>
      <c r="EP304" s="223"/>
      <c r="EQ304" s="223"/>
      <c r="ER304" s="223"/>
      <c r="ES304" s="223"/>
      <c r="ET304" s="223"/>
      <c r="EU304" s="223"/>
      <c r="EV304" s="223"/>
      <c r="EW304" s="223"/>
      <c r="EX304" s="223"/>
      <c r="EY304" s="223"/>
      <c r="EZ304" s="223"/>
      <c r="FA304" s="223"/>
      <c r="FB304" s="223"/>
      <c r="FC304" s="223"/>
      <c r="FD304" s="223"/>
      <c r="FE304" s="223"/>
      <c r="FF304" s="223"/>
      <c r="FG304" s="223"/>
      <c r="FH304" s="223"/>
      <c r="FI304" s="223"/>
      <c r="FJ304" s="223"/>
      <c r="FK304" s="223"/>
      <c r="FL304" s="223"/>
      <c r="FM304" s="223"/>
      <c r="FN304" s="223"/>
      <c r="FO304" s="223"/>
      <c r="FP304" s="223"/>
      <c r="FQ304" s="223"/>
      <c r="FR304" s="223"/>
      <c r="FS304" s="223"/>
      <c r="FT304" s="223"/>
      <c r="FU304" s="223"/>
      <c r="FV304" s="223"/>
      <c r="FW304" s="223"/>
      <c r="FX304" s="223"/>
      <c r="FY304" s="223"/>
      <c r="FZ304" s="223"/>
      <c r="GA304" s="223"/>
      <c r="GB304" s="223"/>
      <c r="GC304" s="223"/>
      <c r="GD304" s="223"/>
      <c r="GE304" s="223"/>
      <c r="GF304" s="223"/>
      <c r="GG304" s="223"/>
      <c r="GH304" s="223"/>
      <c r="GI304" s="223"/>
      <c r="GJ304" s="223"/>
      <c r="GK304" s="223"/>
      <c r="GL304" s="223"/>
      <c r="GM304" s="223"/>
      <c r="GN304" s="223"/>
      <c r="GO304" s="223"/>
      <c r="GP304" s="223"/>
      <c r="GQ304" s="223"/>
      <c r="GR304" s="223"/>
      <c r="GS304" s="223"/>
      <c r="GT304" s="223"/>
      <c r="GU304" s="223"/>
      <c r="GV304" s="223"/>
      <c r="GW304" s="223"/>
      <c r="GX304" s="223"/>
      <c r="GY304" s="223"/>
      <c r="GZ304" s="223"/>
      <c r="HA304" s="223"/>
      <c r="HB304" s="223"/>
      <c r="HC304" s="223"/>
      <c r="HD304" s="223"/>
      <c r="HE304" s="223"/>
      <c r="HF304" s="223"/>
      <c r="HG304" s="223"/>
      <c r="HH304" s="223"/>
      <c r="HI304" s="223"/>
      <c r="HJ304" s="223"/>
      <c r="HK304" s="223"/>
      <c r="HL304" s="223"/>
      <c r="HM304" s="223"/>
      <c r="HN304" s="223"/>
      <c r="HO304" s="223"/>
      <c r="HP304" s="223"/>
      <c r="HQ304" s="223"/>
      <c r="HR304" s="223"/>
      <c r="HS304" s="223"/>
      <c r="HT304" s="223"/>
      <c r="HU304" s="223"/>
      <c r="HV304" s="223"/>
      <c r="HW304" s="223"/>
    </row>
    <row r="305" spans="1:231" s="44" customFormat="1" ht="13.5" customHeight="1">
      <c r="A305" s="43"/>
      <c r="B305"/>
      <c r="C305"/>
      <c r="D305"/>
      <c r="E305"/>
      <c r="F305"/>
      <c r="G305"/>
      <c r="H305" s="43"/>
      <c r="I305" s="1067" t="s">
        <v>640</v>
      </c>
      <c r="J305" s="33"/>
      <c r="K305" s="33"/>
      <c r="L305" s="33"/>
      <c r="M305" s="33"/>
      <c r="N305" s="33"/>
      <c r="O305" s="33"/>
      <c r="P305" s="33"/>
      <c r="Q305" s="33"/>
      <c r="R305" s="33"/>
      <c r="S305" s="33"/>
      <c r="T305" s="33"/>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85"/>
      <c r="AU305" s="130"/>
      <c r="AV305" s="130"/>
      <c r="AW305" s="361"/>
      <c r="AX305" s="385"/>
      <c r="AY305" s="130"/>
      <c r="AZ305" s="130"/>
      <c r="BA305" s="361"/>
      <c r="BB305" s="385"/>
      <c r="BC305" s="130"/>
      <c r="BD305" s="130"/>
      <c r="BE305" s="361"/>
      <c r="BF305" s="385"/>
      <c r="BG305" s="130"/>
      <c r="BH305" s="130"/>
      <c r="BI305" s="361"/>
      <c r="BJ305" s="385"/>
      <c r="BK305" s="130"/>
      <c r="BL305" s="130"/>
      <c r="BM305" s="361"/>
      <c r="BN305" s="385"/>
      <c r="BO305" s="130"/>
      <c r="BP305" s="130"/>
      <c r="BQ305" s="361"/>
      <c r="BR305" s="312"/>
      <c r="BS305" s="149"/>
      <c r="BT305" s="149"/>
      <c r="BU305" s="361"/>
      <c r="BV305" s="149"/>
      <c r="BW305" s="149"/>
      <c r="BX305" s="149"/>
      <c r="BY305" s="542"/>
      <c r="BZ305" s="149"/>
      <c r="CA305" s="149"/>
      <c r="CB305" s="149"/>
      <c r="CC305" s="542"/>
      <c r="CD305" s="1776">
        <f>(1-CD321)*CD274</f>
        <v>0</v>
      </c>
      <c r="CE305" s="1776">
        <f>(1-CE321)*CE274</f>
        <v>4.95</v>
      </c>
      <c r="CF305" s="1776">
        <f>(1-CF321)*CF274</f>
        <v>69.3</v>
      </c>
      <c r="CG305" s="1777">
        <f>(1-CG321)*CG274</f>
        <v>118.8</v>
      </c>
      <c r="CH305" s="130"/>
      <c r="CI305" s="130"/>
      <c r="CJ305" s="130"/>
      <c r="CK305" s="130"/>
      <c r="CL305" s="130"/>
      <c r="CM305" s="130"/>
      <c r="CN305" s="130"/>
      <c r="CO305" s="130"/>
      <c r="CP305" s="130"/>
      <c r="CQ305" s="130"/>
      <c r="CR305" s="130"/>
      <c r="CS305" s="130"/>
      <c r="CT305" s="130"/>
      <c r="CU305" s="130"/>
      <c r="CV305" s="130"/>
      <c r="CW305" s="130"/>
      <c r="CX305" s="130"/>
      <c r="CY305" s="130"/>
      <c r="CZ305" s="130"/>
      <c r="DA305" s="130"/>
      <c r="DB305" s="130"/>
      <c r="DC305" s="130"/>
      <c r="DD305" s="130"/>
      <c r="DE305" s="130"/>
      <c r="DF305" s="130"/>
      <c r="DG305" s="130"/>
      <c r="DH305" s="130"/>
      <c r="DI305" s="361"/>
      <c r="DJ305" s="361"/>
      <c r="DK305" s="130"/>
      <c r="DL305" s="130"/>
      <c r="DM305" s="130"/>
      <c r="DN305" s="130"/>
      <c r="DO305" s="130"/>
      <c r="DP305" s="130"/>
      <c r="DQ305" s="385"/>
      <c r="DR305" s="130"/>
      <c r="DS305" s="130"/>
      <c r="DT305" s="130"/>
      <c r="DU305" s="130"/>
      <c r="DV305" s="130"/>
      <c r="DW305" s="130"/>
      <c r="DX305" s="130"/>
      <c r="DY305" s="130"/>
      <c r="DZ305" s="130"/>
      <c r="EA305" s="130"/>
      <c r="EB305" s="130"/>
      <c r="EC305" s="128">
        <f>+SUM(CD305:CG305)</f>
        <v>193.05</v>
      </c>
      <c r="ED305" s="1776">
        <f t="shared" ref="ED305:EJ305" si="634">(1-ED321)*ED274</f>
        <v>573.29999999999995</v>
      </c>
      <c r="EE305" s="1776">
        <f t="shared" si="634"/>
        <v>1418.625</v>
      </c>
      <c r="EF305" s="1776">
        <f t="shared" si="634"/>
        <v>2619.0450000000001</v>
      </c>
      <c r="EG305" s="1776">
        <f t="shared" si="634"/>
        <v>3920.4506249999999</v>
      </c>
      <c r="EH305" s="1776">
        <f t="shared" si="634"/>
        <v>5477.2672499999999</v>
      </c>
      <c r="EI305" s="1776">
        <f t="shared" si="634"/>
        <v>7378.9698937500007</v>
      </c>
      <c r="EJ305" s="1777">
        <f t="shared" si="634"/>
        <v>9756.8084249999993</v>
      </c>
      <c r="EK305" s="223"/>
      <c r="EL305" s="223"/>
      <c r="EM305" s="223"/>
      <c r="EN305" s="223"/>
      <c r="EO305" s="223"/>
      <c r="EP305" s="223"/>
      <c r="EQ305" s="223"/>
      <c r="ER305" s="223"/>
      <c r="ES305" s="223"/>
      <c r="ET305" s="223"/>
      <c r="EU305" s="223"/>
      <c r="EV305" s="223"/>
      <c r="EW305" s="223"/>
      <c r="EX305" s="223"/>
      <c r="EY305" s="223"/>
      <c r="EZ305" s="223"/>
      <c r="FA305" s="223"/>
      <c r="FB305" s="223"/>
      <c r="FC305" s="223"/>
      <c r="FD305" s="223"/>
      <c r="FE305" s="223"/>
      <c r="FF305" s="223"/>
      <c r="FG305" s="223"/>
      <c r="FH305" s="223"/>
      <c r="FI305" s="223"/>
      <c r="FJ305" s="223"/>
      <c r="FK305" s="223"/>
      <c r="FL305" s="223"/>
      <c r="FM305" s="223"/>
      <c r="FN305" s="223"/>
      <c r="FO305" s="223"/>
      <c r="FP305" s="223"/>
      <c r="FQ305" s="223"/>
      <c r="FR305" s="223"/>
      <c r="FS305" s="223"/>
      <c r="FT305" s="223"/>
      <c r="FU305" s="223"/>
      <c r="FV305" s="223"/>
      <c r="FW305" s="223"/>
      <c r="FX305" s="223"/>
      <c r="FY305" s="223"/>
      <c r="FZ305" s="223"/>
      <c r="GA305" s="223"/>
      <c r="GB305" s="223"/>
      <c r="GC305" s="223"/>
      <c r="GD305" s="223"/>
      <c r="GE305" s="223"/>
      <c r="GF305" s="223"/>
      <c r="GG305" s="223"/>
      <c r="GH305" s="223"/>
      <c r="GI305" s="223"/>
      <c r="GJ305" s="223"/>
      <c r="GK305" s="223"/>
      <c r="GL305" s="223"/>
      <c r="GM305" s="223"/>
      <c r="GN305" s="223"/>
      <c r="GO305" s="223"/>
      <c r="GP305" s="223"/>
      <c r="GQ305" s="223"/>
      <c r="GR305" s="223"/>
      <c r="GS305" s="223"/>
      <c r="GT305" s="223"/>
      <c r="GU305" s="223"/>
      <c r="GV305" s="223"/>
      <c r="GW305" s="223"/>
      <c r="GX305" s="223"/>
      <c r="GY305" s="223"/>
      <c r="GZ305" s="223"/>
      <c r="HA305" s="223"/>
      <c r="HB305" s="223"/>
      <c r="HC305" s="223"/>
      <c r="HD305" s="223"/>
      <c r="HE305" s="223"/>
      <c r="HF305" s="223"/>
      <c r="HG305" s="223"/>
      <c r="HH305" s="223"/>
      <c r="HI305" s="223"/>
      <c r="HJ305" s="223"/>
      <c r="HK305" s="223"/>
      <c r="HL305" s="223"/>
      <c r="HM305" s="223"/>
      <c r="HN305" s="223"/>
      <c r="HO305" s="223"/>
      <c r="HP305" s="223"/>
      <c r="HQ305" s="223"/>
      <c r="HR305" s="223"/>
      <c r="HS305" s="223"/>
      <c r="HT305" s="223"/>
      <c r="HU305" s="223"/>
      <c r="HV305" s="223"/>
      <c r="HW305" s="223"/>
    </row>
    <row r="306" spans="1:231" s="44" customFormat="1" ht="13.5" customHeight="1">
      <c r="A306" s="43"/>
      <c r="B306"/>
      <c r="C306"/>
      <c r="D306"/>
      <c r="E306"/>
      <c r="F306"/>
      <c r="G306"/>
      <c r="H306" s="43"/>
      <c r="I306" s="1067" t="s">
        <v>641</v>
      </c>
      <c r="J306" s="33"/>
      <c r="K306" s="33"/>
      <c r="L306" s="33"/>
      <c r="M306" s="33"/>
      <c r="N306" s="33"/>
      <c r="O306" s="33"/>
      <c r="P306" s="33"/>
      <c r="Q306" s="33"/>
      <c r="R306" s="33"/>
      <c r="S306" s="33"/>
      <c r="T306" s="33"/>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85"/>
      <c r="AU306" s="130"/>
      <c r="AV306" s="130"/>
      <c r="AW306" s="361"/>
      <c r="AX306" s="385"/>
      <c r="AY306" s="130"/>
      <c r="AZ306" s="130"/>
      <c r="BA306" s="361"/>
      <c r="BB306" s="385"/>
      <c r="BC306" s="130"/>
      <c r="BD306" s="130"/>
      <c r="BE306" s="361"/>
      <c r="BF306" s="385"/>
      <c r="BG306" s="130"/>
      <c r="BH306" s="130"/>
      <c r="BI306" s="361"/>
      <c r="BJ306" s="385"/>
      <c r="BK306" s="130"/>
      <c r="BL306" s="130"/>
      <c r="BM306" s="361"/>
      <c r="BN306" s="385"/>
      <c r="BO306" s="130"/>
      <c r="BP306" s="130"/>
      <c r="BQ306" s="361"/>
      <c r="BR306" s="312"/>
      <c r="BS306" s="149"/>
      <c r="BT306" s="149"/>
      <c r="BU306" s="361"/>
      <c r="BV306" s="149"/>
      <c r="BW306" s="149"/>
      <c r="BX306" s="149"/>
      <c r="BY306" s="542"/>
      <c r="BZ306" s="149"/>
      <c r="CA306" s="149"/>
      <c r="CB306" s="149"/>
      <c r="CC306" s="542"/>
      <c r="CD306" s="696">
        <f>CD307*CD16</f>
        <v>21.61529935375065</v>
      </c>
      <c r="CE306" s="697">
        <f>CE307*CE16</f>
        <v>23.276182476000002</v>
      </c>
      <c r="CF306" s="697">
        <f>CF307*CF16</f>
        <v>24.537680587629627</v>
      </c>
      <c r="CG306" s="698">
        <f>CG307*CG16</f>
        <v>24.414487885323069</v>
      </c>
      <c r="CH306" s="130"/>
      <c r="CI306" s="130"/>
      <c r="CJ306" s="130"/>
      <c r="CK306" s="130"/>
      <c r="CL306" s="130"/>
      <c r="CM306" s="130"/>
      <c r="CN306" s="130"/>
      <c r="CO306" s="130"/>
      <c r="CP306" s="130"/>
      <c r="CQ306" s="130"/>
      <c r="CR306" s="130"/>
      <c r="CS306" s="130"/>
      <c r="CT306" s="130"/>
      <c r="CU306" s="130"/>
      <c r="CV306" s="130"/>
      <c r="CW306" s="130"/>
      <c r="CX306" s="130"/>
      <c r="CY306" s="130"/>
      <c r="CZ306" s="130"/>
      <c r="DA306" s="130"/>
      <c r="DB306" s="130"/>
      <c r="DC306" s="130"/>
      <c r="DD306" s="130"/>
      <c r="DE306" s="130"/>
      <c r="DF306" s="130"/>
      <c r="DG306" s="130"/>
      <c r="DH306" s="130"/>
      <c r="DI306" s="361"/>
      <c r="DJ306" s="361"/>
      <c r="DK306" s="130"/>
      <c r="DL306" s="130"/>
      <c r="DM306" s="130"/>
      <c r="DN306" s="130"/>
      <c r="DO306" s="130"/>
      <c r="DP306" s="130"/>
      <c r="DQ306" s="696">
        <f t="shared" ref="DQ306:EB306" si="635">DQ302-DQ303</f>
        <v>1.5649999999999999</v>
      </c>
      <c r="DR306" s="697">
        <f t="shared" si="635"/>
        <v>3.556</v>
      </c>
      <c r="DS306" s="697">
        <f t="shared" si="635"/>
        <v>4.0410000000000004</v>
      </c>
      <c r="DT306" s="697">
        <f t="shared" si="635"/>
        <v>3.859</v>
      </c>
      <c r="DU306" s="697">
        <f t="shared" si="635"/>
        <v>4.7629999999999999</v>
      </c>
      <c r="DV306" s="697">
        <f t="shared" si="635"/>
        <v>10.386000000000001</v>
      </c>
      <c r="DW306" s="697">
        <f t="shared" si="635"/>
        <v>13.662999999999998</v>
      </c>
      <c r="DX306" s="697">
        <f t="shared" si="635"/>
        <v>18.073</v>
      </c>
      <c r="DY306" s="697">
        <f t="shared" si="635"/>
        <v>27.617000000000001</v>
      </c>
      <c r="DZ306" s="697">
        <f t="shared" si="635"/>
        <v>55.433</v>
      </c>
      <c r="EA306" s="697">
        <f t="shared" si="635"/>
        <v>63.338999999999999</v>
      </c>
      <c r="EB306" s="697">
        <f t="shared" si="635"/>
        <v>81.319000000000003</v>
      </c>
      <c r="EC306" s="697">
        <f>SUM(CD306:CG306)</f>
        <v>93.843650302703352</v>
      </c>
      <c r="ED306" s="697">
        <f t="shared" ref="ED306:EJ306" si="636">ED307*ED16</f>
        <v>108.72157098294717</v>
      </c>
      <c r="EE306" s="697">
        <f t="shared" si="636"/>
        <v>123.83875964740966</v>
      </c>
      <c r="EF306" s="697">
        <f t="shared" si="636"/>
        <v>140.06605088523102</v>
      </c>
      <c r="EG306" s="697">
        <f t="shared" si="636"/>
        <v>157.04910195874328</v>
      </c>
      <c r="EH306" s="697">
        <f t="shared" si="636"/>
        <v>175.01557589052527</v>
      </c>
      <c r="EI306" s="697">
        <f t="shared" si="636"/>
        <v>192.66551237746572</v>
      </c>
      <c r="EJ306" s="698">
        <f t="shared" si="636"/>
        <v>211.35748469041744</v>
      </c>
      <c r="EK306" s="223"/>
      <c r="EL306" s="223"/>
      <c r="EM306" s="223"/>
      <c r="EN306" s="223"/>
      <c r="EO306" s="223"/>
      <c r="EP306" s="223"/>
      <c r="EQ306" s="223"/>
      <c r="ER306" s="223"/>
      <c r="ES306" s="223"/>
      <c r="ET306" s="223"/>
      <c r="EU306" s="223"/>
      <c r="EV306" s="223"/>
      <c r="EW306" s="223"/>
      <c r="EX306" s="223"/>
      <c r="EY306" s="223"/>
      <c r="EZ306" s="223"/>
      <c r="FA306" s="223"/>
      <c r="FB306" s="223"/>
      <c r="FC306" s="223"/>
      <c r="FD306" s="223"/>
      <c r="FE306" s="223"/>
      <c r="FF306" s="223"/>
      <c r="FG306" s="223"/>
      <c r="FH306" s="223"/>
      <c r="FI306" s="223"/>
      <c r="FJ306" s="223"/>
      <c r="FK306" s="223"/>
      <c r="FL306" s="223"/>
      <c r="FM306" s="223"/>
      <c r="FN306" s="223"/>
      <c r="FO306" s="223"/>
      <c r="FP306" s="223"/>
      <c r="FQ306" s="223"/>
      <c r="FR306" s="223"/>
      <c r="FS306" s="223"/>
      <c r="FT306" s="223"/>
      <c r="FU306" s="223"/>
      <c r="FV306" s="223"/>
      <c r="FW306" s="223"/>
      <c r="FX306" s="223"/>
      <c r="FY306" s="223"/>
      <c r="FZ306" s="223"/>
      <c r="GA306" s="223"/>
      <c r="GB306" s="223"/>
      <c r="GC306" s="223"/>
      <c r="GD306" s="223"/>
      <c r="GE306" s="223"/>
      <c r="GF306" s="223"/>
      <c r="GG306" s="223"/>
      <c r="GH306" s="223"/>
      <c r="GI306" s="223"/>
      <c r="GJ306" s="223"/>
      <c r="GK306" s="223"/>
      <c r="GL306" s="223"/>
      <c r="GM306" s="223"/>
      <c r="GN306" s="223"/>
      <c r="GO306" s="223"/>
      <c r="GP306" s="223"/>
      <c r="GQ306" s="223"/>
      <c r="GR306" s="223"/>
      <c r="GS306" s="223"/>
      <c r="GT306" s="223"/>
      <c r="GU306" s="223"/>
      <c r="GV306" s="223"/>
      <c r="GW306" s="223"/>
      <c r="GX306" s="223"/>
      <c r="GY306" s="223"/>
      <c r="GZ306" s="223"/>
      <c r="HA306" s="223"/>
      <c r="HB306" s="223"/>
      <c r="HC306" s="223"/>
      <c r="HD306" s="223"/>
      <c r="HE306" s="223"/>
      <c r="HF306" s="223"/>
      <c r="HG306" s="223"/>
      <c r="HH306" s="223"/>
      <c r="HI306" s="223"/>
      <c r="HJ306" s="223"/>
      <c r="HK306" s="223"/>
      <c r="HL306" s="223"/>
      <c r="HM306" s="223"/>
      <c r="HN306" s="223"/>
      <c r="HO306" s="223"/>
      <c r="HP306" s="223"/>
      <c r="HQ306" s="223"/>
      <c r="HR306" s="223"/>
      <c r="HS306" s="223"/>
      <c r="HT306" s="223"/>
      <c r="HU306" s="223"/>
      <c r="HV306" s="223"/>
      <c r="HW306" s="223"/>
    </row>
    <row r="307" spans="1:231" s="48" customFormat="1" ht="13.5" customHeight="1">
      <c r="A307" s="17"/>
      <c r="B307"/>
      <c r="C307"/>
      <c r="D307"/>
      <c r="E307"/>
      <c r="F307"/>
      <c r="G307"/>
      <c r="H307" s="17"/>
      <c r="I307" s="1098" t="s">
        <v>154</v>
      </c>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619">
        <f t="shared" ref="AT307:BS307" si="637">AT304/AT16</f>
        <v>0.3187454412837345</v>
      </c>
      <c r="AU307" s="175">
        <f t="shared" si="637"/>
        <v>0.2202486678507993</v>
      </c>
      <c r="AV307" s="175">
        <f t="shared" si="637"/>
        <v>0.18083378451543042</v>
      </c>
      <c r="AW307" s="579">
        <f t="shared" si="637"/>
        <v>0.21067176870748297</v>
      </c>
      <c r="AX307" s="619">
        <f t="shared" si="637"/>
        <v>0.20784093040705309</v>
      </c>
      <c r="AY307" s="175">
        <f t="shared" si="637"/>
        <v>0.15939460049086449</v>
      </c>
      <c r="AZ307" s="175">
        <f t="shared" si="637"/>
        <v>0.14606878113987121</v>
      </c>
      <c r="BA307" s="579">
        <f t="shared" si="637"/>
        <v>0.13412723284236919</v>
      </c>
      <c r="BB307" s="619">
        <f t="shared" si="637"/>
        <v>0.1577264653641208</v>
      </c>
      <c r="BC307" s="175">
        <f t="shared" si="637"/>
        <v>0.16831808141369517</v>
      </c>
      <c r="BD307" s="175">
        <f t="shared" si="637"/>
        <v>0.15931153906700951</v>
      </c>
      <c r="BE307" s="579">
        <f t="shared" si="637"/>
        <v>0.14614649841636923</v>
      </c>
      <c r="BF307" s="619">
        <f t="shared" si="637"/>
        <v>0.14299478824508388</v>
      </c>
      <c r="BG307" s="175">
        <f t="shared" si="637"/>
        <v>0.11424455249414728</v>
      </c>
      <c r="BH307" s="175">
        <f t="shared" si="637"/>
        <v>0.11057496475011751</v>
      </c>
      <c r="BI307" s="579">
        <f t="shared" si="637"/>
        <v>0.10766811311413343</v>
      </c>
      <c r="BJ307" s="619">
        <f t="shared" si="637"/>
        <v>0.10180670327978238</v>
      </c>
      <c r="BK307" s="175">
        <f t="shared" si="637"/>
        <v>8.7766410912190951E-2</v>
      </c>
      <c r="BL307" s="175">
        <f t="shared" si="637"/>
        <v>9.2494982273827173E-2</v>
      </c>
      <c r="BM307" s="579">
        <f t="shared" si="637"/>
        <v>8.666963734832385E-2</v>
      </c>
      <c r="BN307" s="619">
        <f t="shared" si="637"/>
        <v>8.7420557643826516E-2</v>
      </c>
      <c r="BO307" s="175">
        <f t="shared" si="637"/>
        <v>8.1029551954242135E-2</v>
      </c>
      <c r="BP307" s="175">
        <f t="shared" si="637"/>
        <v>8.1109130699636781E-2</v>
      </c>
      <c r="BQ307" s="579">
        <f t="shared" si="637"/>
        <v>8.9473513197370277E-2</v>
      </c>
      <c r="BR307" s="629">
        <f t="shared" si="637"/>
        <v>7.4244298010841009E-2</v>
      </c>
      <c r="BS307" s="261">
        <f t="shared" si="637"/>
        <v>9.2994061972686226E-2</v>
      </c>
      <c r="BT307" s="261">
        <f t="shared" ref="BS307:CC307" si="638">BT304/BT16</f>
        <v>8.5282719995474224E-2</v>
      </c>
      <c r="BU307" s="579">
        <f t="shared" si="638"/>
        <v>8.1779535927259867E-2</v>
      </c>
      <c r="BV307" s="261">
        <f t="shared" si="638"/>
        <v>8.1905775827768285E-2</v>
      </c>
      <c r="BW307" s="261">
        <f t="shared" si="638"/>
        <v>7.4821379730618073E-2</v>
      </c>
      <c r="BX307" s="261">
        <f t="shared" si="638"/>
        <v>7.4490631901403426E-2</v>
      </c>
      <c r="BY307" s="630">
        <f t="shared" si="638"/>
        <v>7.957401191501326E-2</v>
      </c>
      <c r="BZ307" s="261">
        <f t="shared" si="638"/>
        <v>7.8645102227647243E-2</v>
      </c>
      <c r="CA307" s="261">
        <f t="shared" si="638"/>
        <v>7.2081693835488111E-2</v>
      </c>
      <c r="CB307" s="261">
        <f t="shared" si="638"/>
        <v>7.5000266109374505E-2</v>
      </c>
      <c r="CC307" s="630">
        <f t="shared" si="638"/>
        <v>7.6566429355718488E-2</v>
      </c>
      <c r="CD307" s="619">
        <f>(CHOOSE(model_case,CD315,CD316,CD318))</f>
        <v>7.1999999999999995E-2</v>
      </c>
      <c r="CE307" s="175">
        <f>(CHOOSE(model_case,CE315,CE316,CE318))</f>
        <v>7.0999999999999994E-2</v>
      </c>
      <c r="CF307" s="175">
        <f>(CHOOSE(model_case,CF315,CF316,CF318))</f>
        <v>7.0999999999999994E-2</v>
      </c>
      <c r="CG307" s="579">
        <f>(CHOOSE(model_case,CG315,CG316,CG318))</f>
        <v>7.0999999999999994E-2</v>
      </c>
      <c r="CH307" s="175"/>
      <c r="CI307" s="175"/>
      <c r="CJ307" s="175"/>
      <c r="CK307" s="175"/>
      <c r="CL307" s="175"/>
      <c r="CM307" s="175"/>
      <c r="CN307" s="175"/>
      <c r="CO307" s="175"/>
      <c r="CP307" s="175"/>
      <c r="CQ307" s="175"/>
      <c r="CR307" s="175"/>
      <c r="CS307" s="175"/>
      <c r="CT307" s="175"/>
      <c r="CU307" s="175"/>
      <c r="CV307" s="175"/>
      <c r="CW307" s="175"/>
      <c r="CX307" s="175"/>
      <c r="CY307" s="175"/>
      <c r="CZ307" s="175"/>
      <c r="DA307" s="175"/>
      <c r="DB307" s="175"/>
      <c r="DC307" s="175"/>
      <c r="DD307" s="175"/>
      <c r="DE307" s="175"/>
      <c r="DF307" s="175"/>
      <c r="DG307" s="175"/>
      <c r="DH307" s="175"/>
      <c r="DI307" s="579"/>
      <c r="DJ307" s="363"/>
      <c r="DK307" s="118"/>
      <c r="DL307" s="118"/>
      <c r="DM307" s="118"/>
      <c r="DN307" s="118"/>
      <c r="DO307" s="118"/>
      <c r="DP307" s="118"/>
      <c r="DQ307" s="619">
        <f>DQ306/Model!$DQ$12</f>
        <v>0.36488692002797857</v>
      </c>
      <c r="DR307" s="175">
        <f>DR306/Model!$DR$12</f>
        <v>0.50042217844075432</v>
      </c>
      <c r="DS307" s="175">
        <f t="shared" ref="DS307:EC307" si="639">DS306/DS16</f>
        <v>0.38147833474936282</v>
      </c>
      <c r="DT307" s="175">
        <f t="shared" si="639"/>
        <v>0.22062775141501345</v>
      </c>
      <c r="DU307" s="175">
        <f t="shared" si="639"/>
        <v>0.15633308169494864</v>
      </c>
      <c r="DV307" s="175">
        <f t="shared" si="639"/>
        <v>0.15723736999076501</v>
      </c>
      <c r="DW307" s="175">
        <f t="shared" si="639"/>
        <v>0.11692768506632432</v>
      </c>
      <c r="DX307" s="175">
        <f t="shared" si="639"/>
        <v>9.1488015388898725E-2</v>
      </c>
      <c r="DY307" s="175">
        <f t="shared" si="639"/>
        <v>8.4742538195051759E-2</v>
      </c>
      <c r="DZ307" s="175">
        <f t="shared" si="639"/>
        <v>7.7358538312856578E-2</v>
      </c>
      <c r="EA307" s="175">
        <f t="shared" si="639"/>
        <v>7.4816705626933488E-2</v>
      </c>
      <c r="EB307" s="175">
        <f t="shared" si="639"/>
        <v>7.5519551557679573E-2</v>
      </c>
      <c r="EC307" s="175">
        <f t="shared" si="639"/>
        <v>7.1227862983886017E-2</v>
      </c>
      <c r="ED307" s="175">
        <f t="shared" ref="ED307:EJ307" si="640">(CHOOSE(model_case,ED315,ED316,ED318))</f>
        <v>7.0227862983886016E-2</v>
      </c>
      <c r="EE307" s="175">
        <f t="shared" si="640"/>
        <v>6.9227862983886015E-2</v>
      </c>
      <c r="EF307" s="175">
        <f t="shared" si="640"/>
        <v>6.8727862983886015E-2</v>
      </c>
      <c r="EG307" s="175">
        <f t="shared" si="640"/>
        <v>6.8227862983886015E-2</v>
      </c>
      <c r="EH307" s="175">
        <f t="shared" si="640"/>
        <v>6.7727862983886014E-2</v>
      </c>
      <c r="EI307" s="175">
        <f t="shared" si="640"/>
        <v>6.7477862983886014E-2</v>
      </c>
      <c r="EJ307" s="579">
        <f t="shared" si="640"/>
        <v>6.7227862983886014E-2</v>
      </c>
      <c r="EK307" s="216"/>
      <c r="EL307" s="216"/>
      <c r="EM307" s="216"/>
      <c r="EN307" s="216"/>
      <c r="EO307" s="216"/>
      <c r="EP307" s="216"/>
      <c r="EQ307" s="216"/>
      <c r="ER307" s="216"/>
      <c r="ES307" s="216"/>
      <c r="ET307" s="216"/>
      <c r="EU307" s="216"/>
      <c r="EV307" s="216"/>
      <c r="EW307" s="216"/>
      <c r="EX307" s="216"/>
      <c r="EY307" s="216"/>
      <c r="EZ307" s="216"/>
      <c r="FA307" s="216"/>
      <c r="FB307" s="216"/>
      <c r="FC307" s="216"/>
      <c r="FD307" s="216"/>
      <c r="FE307" s="216"/>
      <c r="FF307" s="216"/>
      <c r="FG307" s="216"/>
      <c r="FH307" s="216"/>
      <c r="FI307" s="216"/>
      <c r="FJ307" s="216"/>
      <c r="FK307" s="216"/>
      <c r="FL307" s="216"/>
      <c r="FM307" s="216"/>
      <c r="FN307" s="216"/>
      <c r="FO307" s="216"/>
      <c r="FP307" s="216"/>
      <c r="FQ307" s="216"/>
      <c r="FR307" s="216"/>
      <c r="FS307" s="216"/>
      <c r="FT307" s="216"/>
      <c r="FU307" s="216"/>
      <c r="FV307" s="216"/>
      <c r="FW307" s="216"/>
      <c r="FX307" s="216"/>
      <c r="FY307" s="216"/>
      <c r="FZ307" s="216"/>
      <c r="GA307" s="216"/>
      <c r="GB307" s="216"/>
      <c r="GC307" s="216"/>
      <c r="GD307" s="216"/>
      <c r="GE307" s="216"/>
      <c r="GF307" s="216"/>
      <c r="GG307" s="216"/>
      <c r="GH307" s="216"/>
      <c r="GI307" s="216"/>
      <c r="GJ307" s="216"/>
      <c r="GK307" s="216"/>
      <c r="GL307" s="216"/>
      <c r="GM307" s="216"/>
      <c r="GN307" s="216"/>
      <c r="GO307" s="216"/>
      <c r="GP307" s="216"/>
      <c r="GQ307" s="216"/>
      <c r="GR307" s="216"/>
      <c r="GS307" s="216"/>
      <c r="GT307" s="216"/>
      <c r="GU307" s="216"/>
      <c r="GV307" s="216"/>
      <c r="GW307" s="216"/>
      <c r="GX307" s="216"/>
      <c r="GY307" s="216"/>
      <c r="GZ307" s="216"/>
      <c r="HA307" s="216"/>
      <c r="HB307" s="216"/>
      <c r="HC307" s="216"/>
      <c r="HD307" s="216"/>
      <c r="HE307" s="216"/>
      <c r="HF307" s="216"/>
      <c r="HG307" s="216"/>
      <c r="HH307" s="216"/>
      <c r="HI307" s="216"/>
      <c r="HJ307" s="216"/>
      <c r="HK307" s="216"/>
      <c r="HL307" s="216"/>
      <c r="HM307" s="216"/>
      <c r="HN307" s="216"/>
      <c r="HO307" s="216"/>
      <c r="HP307" s="216"/>
      <c r="HQ307" s="216"/>
      <c r="HR307" s="216"/>
      <c r="HS307" s="216"/>
      <c r="HT307" s="216"/>
      <c r="HU307" s="216"/>
      <c r="HV307" s="216"/>
      <c r="HW307" s="216"/>
    </row>
    <row r="308" spans="1:231" s="115" customFormat="1" ht="12.75">
      <c r="B308"/>
      <c r="C308"/>
      <c r="D308"/>
      <c r="E308"/>
      <c r="F308"/>
      <c r="G308"/>
      <c r="I308" s="1524" t="s">
        <v>482</v>
      </c>
      <c r="J308" s="1266"/>
      <c r="K308" s="1266"/>
      <c r="L308" s="1266"/>
      <c r="M308" s="1266"/>
      <c r="N308" s="1266"/>
      <c r="O308" s="1266"/>
      <c r="P308" s="1266"/>
      <c r="Q308" s="1266"/>
      <c r="R308" s="1266"/>
      <c r="S308" s="1266"/>
      <c r="T308" s="1266"/>
      <c r="U308" s="1266"/>
      <c r="V308" s="1266"/>
      <c r="W308" s="1266"/>
      <c r="X308" s="1266"/>
      <c r="Y308" s="1266"/>
      <c r="Z308" s="1266"/>
      <c r="AA308" s="1266"/>
      <c r="AB308" s="1266"/>
      <c r="AC308" s="1266"/>
      <c r="AD308" s="1266"/>
      <c r="AE308" s="1266"/>
      <c r="AF308" s="1266"/>
      <c r="AG308" s="1266"/>
      <c r="AH308" s="1266"/>
      <c r="AI308" s="1266"/>
      <c r="AJ308" s="1266"/>
      <c r="AK308" s="1266"/>
      <c r="AL308" s="1266"/>
      <c r="AM308" s="1266"/>
      <c r="AN308" s="1266"/>
      <c r="AO308" s="1266"/>
      <c r="AP308" s="1266"/>
      <c r="AQ308" s="1266"/>
      <c r="AR308" s="1266"/>
      <c r="AS308" s="1266"/>
      <c r="AT308" s="1266"/>
      <c r="AU308" s="1266"/>
      <c r="AV308" s="1266"/>
      <c r="AW308" s="1269"/>
      <c r="AX308" s="1266"/>
      <c r="AY308" s="1266"/>
      <c r="AZ308" s="1266"/>
      <c r="BA308" s="1266"/>
      <c r="BB308" s="1267"/>
      <c r="BC308" s="1268"/>
      <c r="BD308" s="1268"/>
      <c r="BE308" s="1269"/>
      <c r="BF308" s="1267"/>
      <c r="BG308" s="1268"/>
      <c r="BH308" s="1268"/>
      <c r="BI308" s="1269"/>
      <c r="BJ308" s="1267"/>
      <c r="BK308" s="1268"/>
      <c r="BL308" s="1268"/>
      <c r="BM308" s="1269"/>
      <c r="BN308" s="1270">
        <f>(BN307-BJ307)*10000</f>
        <v>-143.86145635955862</v>
      </c>
      <c r="BO308" s="1271">
        <f t="shared" ref="BO308:CC308" si="641">(BO307-BK307)*10000</f>
        <v>-67.368589579488159</v>
      </c>
      <c r="BP308" s="1271">
        <f t="shared" si="641"/>
        <v>-113.85851574190391</v>
      </c>
      <c r="BQ308" s="1272">
        <f t="shared" si="641"/>
        <v>28.038758490464279</v>
      </c>
      <c r="BR308" s="1270">
        <f t="shared" ref="BR308" si="642">(BR307-BN307)*10000</f>
        <v>-131.76259632985506</v>
      </c>
      <c r="BS308" s="1271">
        <f t="shared" ref="BS308" si="643">(BS307-BO307)*10000</f>
        <v>119.64510018444091</v>
      </c>
      <c r="BT308" s="1271">
        <f t="shared" si="641"/>
        <v>41.735892958374436</v>
      </c>
      <c r="BU308" s="1272">
        <f t="shared" si="641"/>
        <v>-76.939772701104104</v>
      </c>
      <c r="BV308" s="1270">
        <f t="shared" si="641"/>
        <v>76.614778169272753</v>
      </c>
      <c r="BW308" s="1271">
        <f t="shared" si="641"/>
        <v>-181.72682242068151</v>
      </c>
      <c r="BX308" s="1271">
        <f t="shared" si="641"/>
        <v>-107.92088094070797</v>
      </c>
      <c r="BY308" s="1272">
        <f t="shared" si="641"/>
        <v>-22.055240122466067</v>
      </c>
      <c r="BZ308" s="1270">
        <f t="shared" si="641"/>
        <v>-32.606736001210415</v>
      </c>
      <c r="CA308" s="1271">
        <f t="shared" si="641"/>
        <v>-27.39685895129962</v>
      </c>
      <c r="CB308" s="1271">
        <f t="shared" si="641"/>
        <v>5.096342079710797</v>
      </c>
      <c r="CC308" s="1272">
        <f t="shared" si="641"/>
        <v>-30.075825592947719</v>
      </c>
      <c r="CD308" s="1270">
        <f t="shared" ref="CD308:CG308" si="644">(CD307-BZ307)*10000</f>
        <v>-66.451022276472486</v>
      </c>
      <c r="CE308" s="1271">
        <f t="shared" si="644"/>
        <v>-10.816938354881177</v>
      </c>
      <c r="CF308" s="1271">
        <f t="shared" si="644"/>
        <v>-40.002661093745118</v>
      </c>
      <c r="CG308" s="1272">
        <f t="shared" si="644"/>
        <v>-55.664293557184941</v>
      </c>
      <c r="CH308" s="1266"/>
      <c r="CI308" s="1266"/>
      <c r="CJ308" s="1266"/>
      <c r="CK308" s="1266"/>
      <c r="CL308" s="1266"/>
      <c r="CM308" s="1266"/>
      <c r="CN308" s="1266"/>
      <c r="CO308" s="1266"/>
      <c r="CP308" s="1266"/>
      <c r="CQ308" s="1266"/>
      <c r="CR308" s="1266"/>
      <c r="CS308" s="1266"/>
      <c r="CT308" s="1266"/>
      <c r="CU308" s="1266"/>
      <c r="CV308" s="1266"/>
      <c r="CW308" s="1266"/>
      <c r="CX308" s="1266"/>
      <c r="CY308" s="1266"/>
      <c r="CZ308" s="1266"/>
      <c r="DA308" s="1266"/>
      <c r="DB308" s="1266"/>
      <c r="DC308" s="1266"/>
      <c r="DD308" s="1266"/>
      <c r="DE308" s="1266"/>
      <c r="DF308" s="1266"/>
      <c r="DG308" s="1266"/>
      <c r="DH308" s="1266"/>
      <c r="DI308" s="1266"/>
      <c r="DJ308" s="1273"/>
      <c r="DK308" s="1266"/>
      <c r="DL308" s="1266"/>
      <c r="DM308" s="1266"/>
      <c r="DN308" s="1266"/>
      <c r="DO308" s="1266"/>
      <c r="DP308" s="1266"/>
      <c r="DQ308" s="1266"/>
      <c r="DR308" s="1266"/>
      <c r="DS308" s="1266"/>
      <c r="DT308" s="1266"/>
      <c r="DU308" s="1266"/>
      <c r="DV308" s="1274"/>
      <c r="DW308" s="1267"/>
      <c r="DX308" s="1271">
        <f>(DX307-DW307)*10000</f>
        <v>-254.39669677425599</v>
      </c>
      <c r="DY308" s="1271">
        <f t="shared" ref="DY308:EJ308" si="645">(DY307-DX307)*10000</f>
        <v>-67.454771938469662</v>
      </c>
      <c r="DZ308" s="1271">
        <f t="shared" si="645"/>
        <v>-73.839998821951809</v>
      </c>
      <c r="EA308" s="1271">
        <f t="shared" si="645"/>
        <v>-25.418326859230898</v>
      </c>
      <c r="EB308" s="1271">
        <f>(EB307-EA307)*10000</f>
        <v>7.0284593074608495</v>
      </c>
      <c r="EC308" s="1271">
        <f>(EC307-EB307)*10000</f>
        <v>-42.916885737935559</v>
      </c>
      <c r="ED308" s="1271">
        <f t="shared" si="645"/>
        <v>-10.000000000000009</v>
      </c>
      <c r="EE308" s="1271">
        <f t="shared" si="645"/>
        <v>-10.000000000000009</v>
      </c>
      <c r="EF308" s="1271">
        <f t="shared" si="645"/>
        <v>-5.0000000000000044</v>
      </c>
      <c r="EG308" s="1271">
        <f t="shared" si="645"/>
        <v>-5.0000000000000044</v>
      </c>
      <c r="EH308" s="1271">
        <f t="shared" si="645"/>
        <v>-5.0000000000000044</v>
      </c>
      <c r="EI308" s="1271">
        <f t="shared" si="645"/>
        <v>-2.5000000000000022</v>
      </c>
      <c r="EJ308" s="1272">
        <f t="shared" si="645"/>
        <v>-2.5000000000000022</v>
      </c>
    </row>
    <row r="309" spans="1:231" s="115" customFormat="1" ht="12.75">
      <c r="B309"/>
      <c r="C309"/>
      <c r="D309"/>
      <c r="E309"/>
      <c r="F309"/>
      <c r="G309"/>
      <c r="I309" s="1524" t="s">
        <v>483</v>
      </c>
      <c r="J309" s="1266"/>
      <c r="K309" s="1266"/>
      <c r="L309" s="1266"/>
      <c r="M309" s="1266"/>
      <c r="N309" s="1266"/>
      <c r="O309" s="1266"/>
      <c r="P309" s="1266"/>
      <c r="Q309" s="1266"/>
      <c r="R309" s="1266"/>
      <c r="S309" s="1266"/>
      <c r="T309" s="1266"/>
      <c r="U309" s="1266"/>
      <c r="V309" s="1266"/>
      <c r="W309" s="1266"/>
      <c r="X309" s="1266"/>
      <c r="Y309" s="1266"/>
      <c r="Z309" s="1266"/>
      <c r="AA309" s="1266"/>
      <c r="AB309" s="1266"/>
      <c r="AC309" s="1266"/>
      <c r="AD309" s="1266"/>
      <c r="AE309" s="1266"/>
      <c r="AF309" s="1266"/>
      <c r="AG309" s="1266"/>
      <c r="AH309" s="1266"/>
      <c r="AI309" s="1266"/>
      <c r="AJ309" s="1266"/>
      <c r="AK309" s="1266"/>
      <c r="AL309" s="1266"/>
      <c r="AM309" s="1266"/>
      <c r="AN309" s="1266"/>
      <c r="AO309" s="1266"/>
      <c r="AP309" s="1266"/>
      <c r="AQ309" s="1266"/>
      <c r="AR309" s="1266"/>
      <c r="AS309" s="1266"/>
      <c r="AT309" s="1266"/>
      <c r="AU309" s="1266"/>
      <c r="AV309" s="1266"/>
      <c r="AW309" s="1269"/>
      <c r="AX309" s="1266"/>
      <c r="AY309" s="1266"/>
      <c r="AZ309" s="1266"/>
      <c r="BA309" s="1266"/>
      <c r="BB309" s="1267"/>
      <c r="BC309" s="1268"/>
      <c r="BD309" s="1268"/>
      <c r="BE309" s="1269"/>
      <c r="BF309" s="1267"/>
      <c r="BG309" s="1268"/>
      <c r="BH309" s="1268"/>
      <c r="BI309" s="1269"/>
      <c r="BJ309" s="1267"/>
      <c r="BK309" s="1268"/>
      <c r="BL309" s="1268"/>
      <c r="BM309" s="1269"/>
      <c r="BN309" s="1270">
        <f t="shared" ref="BN309:CC309" si="646">(BN307-BM307)*10000</f>
        <v>7.5092029550266615</v>
      </c>
      <c r="BO309" s="1271">
        <f t="shared" si="646"/>
        <v>-63.910056895843809</v>
      </c>
      <c r="BP309" s="1271">
        <f t="shared" si="646"/>
        <v>0.795787453946456</v>
      </c>
      <c r="BQ309" s="1272">
        <f t="shared" si="646"/>
        <v>83.643824977334972</v>
      </c>
      <c r="BR309" s="1270">
        <f t="shared" ref="BR309" si="647">(BR307-BQ307)*10000</f>
        <v>-152.29215186529268</v>
      </c>
      <c r="BS309" s="1271">
        <f t="shared" ref="BS309" si="648">(BS307-BR307)*10000</f>
        <v>187.49763961845218</v>
      </c>
      <c r="BT309" s="1271">
        <f t="shared" si="646"/>
        <v>-77.113419772120025</v>
      </c>
      <c r="BU309" s="1272">
        <f t="shared" si="646"/>
        <v>-35.031840682143574</v>
      </c>
      <c r="BV309" s="1270">
        <f t="shared" si="646"/>
        <v>1.2623990050841805</v>
      </c>
      <c r="BW309" s="1271">
        <f t="shared" si="646"/>
        <v>-70.843960971502113</v>
      </c>
      <c r="BX309" s="1271">
        <f t="shared" si="646"/>
        <v>-3.3074782921464765</v>
      </c>
      <c r="BY309" s="1272">
        <f t="shared" si="646"/>
        <v>50.83380013609834</v>
      </c>
      <c r="BZ309" s="1270">
        <f t="shared" si="646"/>
        <v>-9.2890968736601689</v>
      </c>
      <c r="CA309" s="1271">
        <f t="shared" si="646"/>
        <v>-65.634083921591312</v>
      </c>
      <c r="CB309" s="1271">
        <f t="shared" si="646"/>
        <v>29.185722738863941</v>
      </c>
      <c r="CC309" s="1272">
        <f t="shared" si="646"/>
        <v>15.661632463439823</v>
      </c>
      <c r="CD309" s="1270">
        <f t="shared" ref="CD309:CG309" si="649">(CD307-CC307)*10000</f>
        <v>-45.664293557184934</v>
      </c>
      <c r="CE309" s="1271">
        <f t="shared" si="649"/>
        <v>-10.000000000000009</v>
      </c>
      <c r="CF309" s="1271">
        <f t="shared" si="649"/>
        <v>0</v>
      </c>
      <c r="CG309" s="1272">
        <f t="shared" si="649"/>
        <v>0</v>
      </c>
      <c r="CH309" s="1266"/>
      <c r="CI309" s="1266"/>
      <c r="CJ309" s="1266"/>
      <c r="CK309" s="1266"/>
      <c r="CL309" s="1266"/>
      <c r="CM309" s="1266"/>
      <c r="CN309" s="1266"/>
      <c r="CO309" s="1266"/>
      <c r="CP309" s="1266"/>
      <c r="CQ309" s="1266"/>
      <c r="CR309" s="1266"/>
      <c r="CS309" s="1266"/>
      <c r="CT309" s="1266"/>
      <c r="CU309" s="1266"/>
      <c r="CV309" s="1266"/>
      <c r="CW309" s="1266"/>
      <c r="CX309" s="1266"/>
      <c r="CY309" s="1266"/>
      <c r="CZ309" s="1266"/>
      <c r="DA309" s="1266"/>
      <c r="DB309" s="1266"/>
      <c r="DC309" s="1266"/>
      <c r="DD309" s="1266"/>
      <c r="DE309" s="1266"/>
      <c r="DF309" s="1266"/>
      <c r="DG309" s="1266"/>
      <c r="DH309" s="1266"/>
      <c r="DI309" s="1266"/>
      <c r="DJ309" s="1273"/>
      <c r="DK309" s="1266"/>
      <c r="DL309" s="1266"/>
      <c r="DM309" s="1266"/>
      <c r="DN309" s="1266"/>
      <c r="DO309" s="1266"/>
      <c r="DP309" s="1266"/>
      <c r="DQ309" s="1266"/>
      <c r="DR309" s="1266"/>
      <c r="DS309" s="1266"/>
      <c r="DT309" s="1266"/>
      <c r="DU309" s="1266"/>
      <c r="DV309" s="1274"/>
      <c r="DW309" s="1267"/>
      <c r="DX309" s="1271"/>
      <c r="DY309" s="1271"/>
      <c r="DZ309" s="1271"/>
      <c r="EA309" s="1271"/>
      <c r="EB309" s="1271"/>
      <c r="EC309" s="1271"/>
      <c r="ED309" s="1271"/>
      <c r="EE309" s="1271"/>
      <c r="EF309" s="1271"/>
      <c r="EG309" s="1271"/>
      <c r="EH309" s="1271"/>
      <c r="EI309" s="1271"/>
      <c r="EJ309" s="1272"/>
    </row>
    <row r="310" spans="1:231" s="115" customFormat="1" ht="12.75">
      <c r="B310"/>
      <c r="C310"/>
      <c r="D310"/>
      <c r="E310"/>
      <c r="F310"/>
      <c r="G310"/>
      <c r="I310" s="1524" t="s">
        <v>484</v>
      </c>
      <c r="J310" s="1266"/>
      <c r="K310" s="1266"/>
      <c r="L310" s="1266"/>
      <c r="M310" s="1266"/>
      <c r="N310" s="1266"/>
      <c r="O310" s="1266"/>
      <c r="P310" s="1266"/>
      <c r="Q310" s="1266"/>
      <c r="R310" s="1266"/>
      <c r="S310" s="1266"/>
      <c r="T310" s="1266"/>
      <c r="U310" s="1266"/>
      <c r="V310" s="1266"/>
      <c r="W310" s="1266"/>
      <c r="X310" s="1266"/>
      <c r="Y310" s="1266"/>
      <c r="Z310" s="1266"/>
      <c r="AA310" s="1266"/>
      <c r="AB310" s="1266"/>
      <c r="AC310" s="1266"/>
      <c r="AD310" s="1266"/>
      <c r="AE310" s="1266"/>
      <c r="AF310" s="1266"/>
      <c r="AG310" s="1266"/>
      <c r="AH310" s="1266"/>
      <c r="AI310" s="1266"/>
      <c r="AJ310" s="1266"/>
      <c r="AK310" s="1266"/>
      <c r="AL310" s="1266"/>
      <c r="AM310" s="1266"/>
      <c r="AN310" s="1266"/>
      <c r="AO310" s="1266"/>
      <c r="AP310" s="1266"/>
      <c r="AQ310" s="1266"/>
      <c r="AR310" s="1266"/>
      <c r="AS310" s="1266"/>
      <c r="AT310" s="1266"/>
      <c r="AU310" s="1266"/>
      <c r="AV310" s="1266"/>
      <c r="AW310" s="1269"/>
      <c r="AX310" s="1266"/>
      <c r="AY310" s="1266"/>
      <c r="AZ310" s="1266"/>
      <c r="BA310" s="1266"/>
      <c r="BB310" s="1267"/>
      <c r="BC310" s="1268"/>
      <c r="BD310" s="1268"/>
      <c r="BE310" s="1269"/>
      <c r="BF310" s="1267"/>
      <c r="BG310" s="1268"/>
      <c r="BH310" s="1268"/>
      <c r="BI310" s="1269"/>
      <c r="BJ310" s="1267"/>
      <c r="BK310" s="1268"/>
      <c r="BL310" s="1268"/>
      <c r="BM310" s="1269"/>
      <c r="BN310" s="1267">
        <f>BN304/BJ304-1</f>
        <v>0.45979329468111918</v>
      </c>
      <c r="BO310" s="1268">
        <f t="shared" ref="BO310:CC310" si="650">BO304/BK304-1</f>
        <v>0.54808159300631387</v>
      </c>
      <c r="BP310" s="1268">
        <f t="shared" si="650"/>
        <v>0.45812208476982352</v>
      </c>
      <c r="BQ310" s="1269">
        <f t="shared" si="650"/>
        <v>0.63357721969547165</v>
      </c>
      <c r="BR310" s="1267">
        <f t="shared" si="650"/>
        <v>1.0837506475565535</v>
      </c>
      <c r="BS310" s="1268">
        <f t="shared" si="650"/>
        <v>1.4983529411764707</v>
      </c>
      <c r="BT310" s="1268">
        <f t="shared" si="650"/>
        <v>1.0966620305980528</v>
      </c>
      <c r="BU310" s="1269">
        <f t="shared" si="650"/>
        <v>0.67667352620748122</v>
      </c>
      <c r="BV310" s="1267">
        <f t="shared" si="650"/>
        <v>0.26236844286069472</v>
      </c>
      <c r="BW310" s="1268">
        <f t="shared" si="650"/>
        <v>-2.097067872166769E-2</v>
      </c>
      <c r="BX310" s="1268">
        <f t="shared" si="650"/>
        <v>0.1097844112769486</v>
      </c>
      <c r="BY310" s="1269">
        <f t="shared" si="650"/>
        <v>0.30763121796260173</v>
      </c>
      <c r="BZ310" s="1267">
        <f t="shared" si="650"/>
        <v>0.26888991006367746</v>
      </c>
      <c r="CA310" s="1268">
        <f t="shared" si="650"/>
        <v>0.23356634387225061</v>
      </c>
      <c r="CB310" s="1268">
        <f t="shared" si="650"/>
        <v>0.26347878063359231</v>
      </c>
      <c r="CC310" s="1269">
        <f t="shared" si="650"/>
        <v>0.1935181095406362</v>
      </c>
      <c r="CD310" s="1267">
        <f>CD306/BZ304-1</f>
        <v>0.11828337491596308</v>
      </c>
      <c r="CE310" s="1268">
        <f>CE306/CA304-1</f>
        <v>0.21009526779308541</v>
      </c>
      <c r="CF310" s="1268">
        <f>CF306/CB304-1</f>
        <v>0.16083265151053205</v>
      </c>
      <c r="CG310" s="1269">
        <f>CG306/CC304-1</f>
        <v>0.1294114763992722</v>
      </c>
      <c r="CH310" s="1266"/>
      <c r="CI310" s="1266"/>
      <c r="CJ310" s="1266"/>
      <c r="CK310" s="1266"/>
      <c r="CL310" s="1266"/>
      <c r="CM310" s="1266"/>
      <c r="CN310" s="1266"/>
      <c r="CO310" s="1266"/>
      <c r="CP310" s="1266"/>
      <c r="CQ310" s="1266"/>
      <c r="CR310" s="1266"/>
      <c r="CS310" s="1266"/>
      <c r="CT310" s="1266"/>
      <c r="CU310" s="1266"/>
      <c r="CV310" s="1266"/>
      <c r="CW310" s="1266"/>
      <c r="CX310" s="1266"/>
      <c r="CY310" s="1266"/>
      <c r="CZ310" s="1266"/>
      <c r="DA310" s="1266"/>
      <c r="DB310" s="1266"/>
      <c r="DC310" s="1266"/>
      <c r="DD310" s="1266"/>
      <c r="DE310" s="1266"/>
      <c r="DF310" s="1266"/>
      <c r="DG310" s="1266"/>
      <c r="DH310" s="1266"/>
      <c r="DI310" s="1266"/>
      <c r="DJ310" s="1273"/>
      <c r="DK310" s="1266"/>
      <c r="DL310" s="1266"/>
      <c r="DM310" s="1266"/>
      <c r="DN310" s="1266"/>
      <c r="DO310" s="1266"/>
      <c r="DP310" s="1266"/>
      <c r="DQ310" s="1266"/>
      <c r="DR310" s="1266"/>
      <c r="DS310" s="1266"/>
      <c r="DT310" s="1266"/>
      <c r="DU310" s="1266"/>
      <c r="DV310" s="1274"/>
      <c r="DW310" s="1267"/>
      <c r="DX310" s="1268">
        <f t="shared" ref="DX310:EJ310" si="651">DX306/DW306-1</f>
        <v>0.32276952353070354</v>
      </c>
      <c r="DY310" s="1268">
        <f t="shared" si="651"/>
        <v>0.52808056216455479</v>
      </c>
      <c r="DZ310" s="1268">
        <f t="shared" si="651"/>
        <v>1.0072057066299744</v>
      </c>
      <c r="EA310" s="1268">
        <f t="shared" si="651"/>
        <v>0.14262262551187921</v>
      </c>
      <c r="EB310" s="1268">
        <f t="shared" si="651"/>
        <v>0.28386933800659953</v>
      </c>
      <c r="EC310" s="1268">
        <f t="shared" si="651"/>
        <v>0.15401874473005517</v>
      </c>
      <c r="ED310" s="1268">
        <f t="shared" si="651"/>
        <v>0.15853944973637946</v>
      </c>
      <c r="EE310" s="1268">
        <f t="shared" si="651"/>
        <v>0.13904498001444066</v>
      </c>
      <c r="EF310" s="1268">
        <f t="shared" si="651"/>
        <v>0.13103564089323294</v>
      </c>
      <c r="EG310" s="1268">
        <f t="shared" si="651"/>
        <v>0.12125030274058357</v>
      </c>
      <c r="EH310" s="1268">
        <f t="shared" si="651"/>
        <v>0.11440036082792604</v>
      </c>
      <c r="EI310" s="1268">
        <f t="shared" si="651"/>
        <v>0.10084780395763593</v>
      </c>
      <c r="EJ310" s="1269">
        <f t="shared" si="651"/>
        <v>9.7017738578614177E-2</v>
      </c>
    </row>
    <row r="311" spans="1:231" s="115" customFormat="1" ht="12.75">
      <c r="B311"/>
      <c r="C311"/>
      <c r="D311"/>
      <c r="E311"/>
      <c r="F311"/>
      <c r="G311"/>
      <c r="I311" s="1524" t="s">
        <v>485</v>
      </c>
      <c r="J311" s="1266"/>
      <c r="K311" s="1266"/>
      <c r="L311" s="1266"/>
      <c r="M311" s="1266"/>
      <c r="N311" s="1266"/>
      <c r="O311" s="1266"/>
      <c r="P311" s="1266"/>
      <c r="Q311" s="1266"/>
      <c r="R311" s="1266"/>
      <c r="S311" s="1266"/>
      <c r="T311" s="1266"/>
      <c r="U311" s="1266"/>
      <c r="V311" s="1266"/>
      <c r="W311" s="1266"/>
      <c r="X311" s="1266"/>
      <c r="Y311" s="1266"/>
      <c r="Z311" s="1266"/>
      <c r="AA311" s="1266"/>
      <c r="AB311" s="1266"/>
      <c r="AC311" s="1266"/>
      <c r="AD311" s="1266"/>
      <c r="AE311" s="1266"/>
      <c r="AF311" s="1266"/>
      <c r="AG311" s="1266"/>
      <c r="AH311" s="1266"/>
      <c r="AI311" s="1266"/>
      <c r="AJ311" s="1266"/>
      <c r="AK311" s="1266"/>
      <c r="AL311" s="1266"/>
      <c r="AM311" s="1266"/>
      <c r="AN311" s="1266"/>
      <c r="AO311" s="1266"/>
      <c r="AP311" s="1266"/>
      <c r="AQ311" s="1266"/>
      <c r="AR311" s="1266"/>
      <c r="AS311" s="1266"/>
      <c r="AT311" s="1266"/>
      <c r="AU311" s="1266"/>
      <c r="AV311" s="1266"/>
      <c r="AW311" s="1269"/>
      <c r="AX311" s="1266"/>
      <c r="AY311" s="1266"/>
      <c r="AZ311" s="1266"/>
      <c r="BA311" s="1266"/>
      <c r="BB311" s="1267"/>
      <c r="BC311" s="1268"/>
      <c r="BD311" s="1268"/>
      <c r="BE311" s="1269"/>
      <c r="BF311" s="1267"/>
      <c r="BG311" s="1268"/>
      <c r="BH311" s="1268"/>
      <c r="BI311" s="1269"/>
      <c r="BJ311" s="1267"/>
      <c r="BK311" s="1268"/>
      <c r="BL311" s="1268"/>
      <c r="BM311" s="1269"/>
      <c r="BN311" s="314">
        <f>BN304-BJ304</f>
        <v>1.8239999999999994</v>
      </c>
      <c r="BO311" s="150">
        <f t="shared" ref="BO311:CC311" si="652">BO304-BK304</f>
        <v>2.2570000000000006</v>
      </c>
      <c r="BP311" s="150">
        <f t="shared" si="652"/>
        <v>2.2590000000000003</v>
      </c>
      <c r="BQ311" s="409">
        <f t="shared" si="652"/>
        <v>3.2039999999999997</v>
      </c>
      <c r="BR311" s="314">
        <f t="shared" si="652"/>
        <v>6.2760000000000007</v>
      </c>
      <c r="BS311" s="150">
        <f t="shared" si="652"/>
        <v>9.5519999999999996</v>
      </c>
      <c r="BT311" s="150">
        <f t="shared" si="652"/>
        <v>7.8849999999999989</v>
      </c>
      <c r="BU311" s="409">
        <f t="shared" si="652"/>
        <v>5.5900000000000016</v>
      </c>
      <c r="BV311" s="314">
        <f t="shared" si="652"/>
        <v>3.1660000000000021</v>
      </c>
      <c r="BW311" s="150">
        <f t="shared" si="652"/>
        <v>-0.33400000000000141</v>
      </c>
      <c r="BX311" s="150">
        <f t="shared" si="652"/>
        <v>1.6550000000000011</v>
      </c>
      <c r="BY311" s="409">
        <f t="shared" si="652"/>
        <v>4.2609999999999975</v>
      </c>
      <c r="BZ311" s="314">
        <f t="shared" si="652"/>
        <v>4.0959999999999983</v>
      </c>
      <c r="CA311" s="150">
        <f t="shared" si="652"/>
        <v>3.6420000000000048</v>
      </c>
      <c r="CB311" s="150">
        <f t="shared" si="652"/>
        <v>4.4080000000000013</v>
      </c>
      <c r="CC311" s="409">
        <f t="shared" si="652"/>
        <v>3.5050000000000026</v>
      </c>
      <c r="CD311" s="314">
        <f>CD306-BZ304</f>
        <v>2.2862993537506497</v>
      </c>
      <c r="CE311" s="150">
        <f>CE306-CA304</f>
        <v>4.0411824759999995</v>
      </c>
      <c r="CF311" s="150">
        <f>CF306-CB304</f>
        <v>3.399680587629625</v>
      </c>
      <c r="CG311" s="409">
        <f>CG306-CC304</f>
        <v>2.7974878853230685</v>
      </c>
      <c r="CH311" s="1266"/>
      <c r="CI311" s="1266"/>
      <c r="CJ311" s="1266"/>
      <c r="CK311" s="1266"/>
      <c r="CL311" s="1266"/>
      <c r="CM311" s="1266"/>
      <c r="CN311" s="1266"/>
      <c r="CO311" s="1266"/>
      <c r="CP311" s="1266"/>
      <c r="CQ311" s="1266"/>
      <c r="CR311" s="1266"/>
      <c r="CS311" s="1266"/>
      <c r="CT311" s="1266"/>
      <c r="CU311" s="1266"/>
      <c r="CV311" s="1266"/>
      <c r="CW311" s="1266"/>
      <c r="CX311" s="1266"/>
      <c r="CY311" s="1266"/>
      <c r="CZ311" s="1266"/>
      <c r="DA311" s="1266"/>
      <c r="DB311" s="1266"/>
      <c r="DC311" s="1266"/>
      <c r="DD311" s="1266"/>
      <c r="DE311" s="1266"/>
      <c r="DF311" s="1266"/>
      <c r="DG311" s="1266"/>
      <c r="DH311" s="1266"/>
      <c r="DI311" s="1266"/>
      <c r="DJ311" s="1273"/>
      <c r="DK311" s="1266"/>
      <c r="DL311" s="1266"/>
      <c r="DM311" s="1266"/>
      <c r="DN311" s="1266"/>
      <c r="DO311" s="1266"/>
      <c r="DP311" s="1266"/>
      <c r="DQ311" s="1266"/>
      <c r="DR311" s="1266"/>
      <c r="DS311" s="1266"/>
      <c r="DT311" s="1266"/>
      <c r="DU311" s="1266"/>
      <c r="DV311" s="1274"/>
      <c r="DW311" s="1267"/>
      <c r="DX311" s="150">
        <f t="shared" ref="DX311:EJ311" si="653">DX306-DW306</f>
        <v>4.4100000000000019</v>
      </c>
      <c r="DY311" s="150">
        <f t="shared" si="653"/>
        <v>9.5440000000000005</v>
      </c>
      <c r="DZ311" s="150">
        <f t="shared" si="653"/>
        <v>27.815999999999999</v>
      </c>
      <c r="EA311" s="150">
        <f t="shared" si="653"/>
        <v>7.9059999999999988</v>
      </c>
      <c r="EB311" s="150">
        <f t="shared" si="653"/>
        <v>17.980000000000004</v>
      </c>
      <c r="EC311" s="150">
        <f t="shared" si="653"/>
        <v>12.52465030270335</v>
      </c>
      <c r="ED311" s="150">
        <f t="shared" si="653"/>
        <v>14.877920680243818</v>
      </c>
      <c r="EE311" s="150">
        <f t="shared" si="653"/>
        <v>15.117188664462489</v>
      </c>
      <c r="EF311" s="150">
        <f t="shared" si="653"/>
        <v>16.227291237821362</v>
      </c>
      <c r="EG311" s="150">
        <f t="shared" si="653"/>
        <v>16.983051073512257</v>
      </c>
      <c r="EH311" s="150">
        <f t="shared" si="653"/>
        <v>17.966473931781991</v>
      </c>
      <c r="EI311" s="150">
        <f t="shared" si="653"/>
        <v>17.649936486940447</v>
      </c>
      <c r="EJ311" s="409">
        <f t="shared" si="653"/>
        <v>18.691972312951719</v>
      </c>
    </row>
    <row r="312" spans="1:231" s="115" customFormat="1" ht="12.75">
      <c r="B312"/>
      <c r="C312"/>
      <c r="D312"/>
      <c r="E312"/>
      <c r="F312"/>
      <c r="G312"/>
      <c r="I312" s="1524" t="s">
        <v>486</v>
      </c>
      <c r="J312" s="1266"/>
      <c r="K312" s="1266"/>
      <c r="L312" s="1266"/>
      <c r="M312" s="1266"/>
      <c r="N312" s="1266"/>
      <c r="O312" s="1266"/>
      <c r="P312" s="1266"/>
      <c r="Q312" s="1266"/>
      <c r="R312" s="1266"/>
      <c r="S312" s="1266"/>
      <c r="T312" s="1266"/>
      <c r="U312" s="1266"/>
      <c r="V312" s="1266"/>
      <c r="W312" s="1266"/>
      <c r="X312" s="1266"/>
      <c r="Y312" s="1266"/>
      <c r="Z312" s="1266"/>
      <c r="AA312" s="1266"/>
      <c r="AB312" s="1266"/>
      <c r="AC312" s="1266"/>
      <c r="AD312" s="1266"/>
      <c r="AE312" s="1266"/>
      <c r="AF312" s="1266"/>
      <c r="AG312" s="1266"/>
      <c r="AH312" s="1266"/>
      <c r="AI312" s="1266"/>
      <c r="AJ312" s="1266"/>
      <c r="AK312" s="1266"/>
      <c r="AL312" s="1266"/>
      <c r="AM312" s="1266"/>
      <c r="AN312" s="1266"/>
      <c r="AO312" s="1266"/>
      <c r="AP312" s="1266"/>
      <c r="AQ312" s="1266"/>
      <c r="AR312" s="1266"/>
      <c r="AS312" s="1266"/>
      <c r="AT312" s="1266"/>
      <c r="AU312" s="1266"/>
      <c r="AV312" s="1266"/>
      <c r="AW312" s="1269"/>
      <c r="AX312" s="1266"/>
      <c r="AY312" s="1266"/>
      <c r="AZ312" s="1266"/>
      <c r="BA312" s="1266"/>
      <c r="BB312" s="1267"/>
      <c r="BC312" s="1268"/>
      <c r="BD312" s="1268"/>
      <c r="BE312" s="1269"/>
      <c r="BF312" s="1267"/>
      <c r="BG312" s="1268"/>
      <c r="BH312" s="1268"/>
      <c r="BI312" s="1269"/>
      <c r="BJ312" s="1267"/>
      <c r="BK312" s="1268"/>
      <c r="BL312" s="1268"/>
      <c r="BM312" s="1269"/>
      <c r="BN312" s="1267">
        <f>BN304/BM304-1</f>
        <v>0.1451453430887879</v>
      </c>
      <c r="BO312" s="1268">
        <f t="shared" ref="BO312:CC312" si="654">BO304/BN304-1</f>
        <v>0.10084614056294261</v>
      </c>
      <c r="BP312" s="1268">
        <f t="shared" si="654"/>
        <v>0.12784313725490204</v>
      </c>
      <c r="BQ312" s="1269">
        <f t="shared" si="654"/>
        <v>0.14895688456189138</v>
      </c>
      <c r="BR312" s="1267">
        <f t="shared" si="654"/>
        <v>0.46071904127829577</v>
      </c>
      <c r="BS312" s="1268">
        <f t="shared" si="654"/>
        <v>0.31988066627993694</v>
      </c>
      <c r="BT312" s="1268">
        <f t="shared" si="654"/>
        <v>-5.3494066679223962E-2</v>
      </c>
      <c r="BU312" s="1269">
        <f t="shared" si="654"/>
        <v>-8.1194029850746197E-2</v>
      </c>
      <c r="BV312" s="1267">
        <f t="shared" si="654"/>
        <v>9.9776189444805485E-2</v>
      </c>
      <c r="BW312" s="1268">
        <f t="shared" si="654"/>
        <v>2.3632902251690124E-2</v>
      </c>
      <c r="BX312" s="1268">
        <f t="shared" si="654"/>
        <v>7.2917334701468661E-2</v>
      </c>
      <c r="BY312" s="1269">
        <f t="shared" si="654"/>
        <v>8.2606096832038123E-2</v>
      </c>
      <c r="BZ312" s="1267">
        <f t="shared" si="654"/>
        <v>6.7193021201413572E-2</v>
      </c>
      <c r="CA312" s="1268">
        <f t="shared" si="654"/>
        <v>-4.8631589839100986E-3</v>
      </c>
      <c r="CB312" s="1268">
        <f t="shared" si="654"/>
        <v>9.893423446841676E-2</v>
      </c>
      <c r="CC312" s="1269">
        <f t="shared" si="654"/>
        <v>2.2660611221496874E-2</v>
      </c>
      <c r="CD312" s="1267">
        <f>CD306/CC304-1</f>
        <v>-7.8671705109445433E-5</v>
      </c>
      <c r="CE312" s="1268">
        <f>CE306/CD306-1</f>
        <v>7.6838312302214717E-2</v>
      </c>
      <c r="CF312" s="1268">
        <f>CF306/CE306-1</f>
        <v>5.4196950592321214E-2</v>
      </c>
      <c r="CG312" s="1269">
        <f>CG306/CF306-1</f>
        <v>-5.0205520390000924E-3</v>
      </c>
      <c r="CH312" s="1266"/>
      <c r="CI312" s="1266"/>
      <c r="CJ312" s="1266"/>
      <c r="CK312" s="1266"/>
      <c r="CL312" s="1266"/>
      <c r="CM312" s="1266"/>
      <c r="CN312" s="1266"/>
      <c r="CO312" s="1266"/>
      <c r="CP312" s="1266"/>
      <c r="CQ312" s="1266"/>
      <c r="CR312" s="1266"/>
      <c r="CS312" s="1266"/>
      <c r="CT312" s="1266"/>
      <c r="CU312" s="1266"/>
      <c r="CV312" s="1266"/>
      <c r="CW312" s="1266"/>
      <c r="CX312" s="1266"/>
      <c r="CY312" s="1266"/>
      <c r="CZ312" s="1266"/>
      <c r="DA312" s="1266"/>
      <c r="DB312" s="1266"/>
      <c r="DC312" s="1266"/>
      <c r="DD312" s="1266"/>
      <c r="DE312" s="1266"/>
      <c r="DF312" s="1266"/>
      <c r="DG312" s="1266"/>
      <c r="DH312" s="1266"/>
      <c r="DI312" s="1266"/>
      <c r="DJ312" s="1273"/>
      <c r="DK312" s="1266"/>
      <c r="DL312" s="1266"/>
      <c r="DM312" s="1266"/>
      <c r="DN312" s="1266"/>
      <c r="DO312" s="1266"/>
      <c r="DP312" s="1266"/>
      <c r="DQ312" s="1266"/>
      <c r="DR312" s="1266"/>
      <c r="DS312" s="1266"/>
      <c r="DT312" s="1266"/>
      <c r="DU312" s="1266"/>
      <c r="DV312" s="1274"/>
      <c r="DW312" s="1267"/>
      <c r="DX312" s="1268"/>
      <c r="DY312" s="1266"/>
      <c r="DZ312" s="1266"/>
      <c r="EA312" s="1266"/>
      <c r="EB312" s="1266"/>
      <c r="EC312" s="1266"/>
      <c r="ED312" s="1266"/>
      <c r="EE312" s="1266"/>
      <c r="EF312" s="1266"/>
      <c r="EG312" s="1266"/>
      <c r="EH312" s="1266"/>
      <c r="EI312" s="1266"/>
      <c r="EJ312" s="1269"/>
    </row>
    <row r="313" spans="1:231" s="115" customFormat="1" ht="12.75">
      <c r="B313"/>
      <c r="C313"/>
      <c r="D313"/>
      <c r="E313"/>
      <c r="F313"/>
      <c r="G313"/>
      <c r="I313" s="1524" t="s">
        <v>487</v>
      </c>
      <c r="J313" s="1266"/>
      <c r="K313" s="1266"/>
      <c r="L313" s="1266"/>
      <c r="M313" s="1266"/>
      <c r="N313" s="1266"/>
      <c r="O313" s="1266"/>
      <c r="P313" s="1266"/>
      <c r="Q313" s="1266"/>
      <c r="R313" s="1266"/>
      <c r="S313" s="1266"/>
      <c r="T313" s="1266"/>
      <c r="U313" s="1266"/>
      <c r="V313" s="1266"/>
      <c r="W313" s="1266"/>
      <c r="X313" s="1266"/>
      <c r="Y313" s="1266"/>
      <c r="Z313" s="1266"/>
      <c r="AA313" s="1266"/>
      <c r="AB313" s="1266"/>
      <c r="AC313" s="1266"/>
      <c r="AD313" s="1266"/>
      <c r="AE313" s="1266"/>
      <c r="AF313" s="1266"/>
      <c r="AG313" s="1266"/>
      <c r="AH313" s="1266"/>
      <c r="AI313" s="1266"/>
      <c r="AJ313" s="1266"/>
      <c r="AK313" s="1266"/>
      <c r="AL313" s="1266"/>
      <c r="AM313" s="1266"/>
      <c r="AN313" s="1266"/>
      <c r="AO313" s="1266"/>
      <c r="AP313" s="1266"/>
      <c r="AQ313" s="1266"/>
      <c r="AR313" s="1266"/>
      <c r="AS313" s="1266"/>
      <c r="AT313" s="1266"/>
      <c r="AU313" s="1266"/>
      <c r="AV313" s="1266"/>
      <c r="AW313" s="1269"/>
      <c r="AX313" s="1266"/>
      <c r="AY313" s="1266"/>
      <c r="AZ313" s="1266"/>
      <c r="BA313" s="1266"/>
      <c r="BB313" s="1267"/>
      <c r="BC313" s="1268"/>
      <c r="BD313" s="1268"/>
      <c r="BE313" s="1269"/>
      <c r="BF313" s="1267"/>
      <c r="BG313" s="1268"/>
      <c r="BH313" s="1268"/>
      <c r="BI313" s="1269"/>
      <c r="BJ313" s="1267"/>
      <c r="BK313" s="1268"/>
      <c r="BL313" s="1268"/>
      <c r="BM313" s="1269"/>
      <c r="BN313" s="314">
        <f>BN304-BM304</f>
        <v>0.73399999999999999</v>
      </c>
      <c r="BO313" s="150">
        <f t="shared" ref="BO313:CC313" si="655">BO304-BN304</f>
        <v>0.58400000000000052</v>
      </c>
      <c r="BP313" s="150">
        <f t="shared" si="655"/>
        <v>0.81500000000000039</v>
      </c>
      <c r="BQ313" s="409">
        <f t="shared" si="655"/>
        <v>1.0709999999999988</v>
      </c>
      <c r="BR313" s="314">
        <f t="shared" si="655"/>
        <v>3.8060000000000009</v>
      </c>
      <c r="BS313" s="150">
        <f t="shared" si="655"/>
        <v>3.8599999999999994</v>
      </c>
      <c r="BT313" s="150">
        <f t="shared" si="655"/>
        <v>-0.85200000000000031</v>
      </c>
      <c r="BU313" s="409">
        <f t="shared" si="655"/>
        <v>-1.2239999999999984</v>
      </c>
      <c r="BV313" s="314">
        <f t="shared" si="655"/>
        <v>1.3820000000000014</v>
      </c>
      <c r="BW313" s="150">
        <f t="shared" si="655"/>
        <v>0.35999999999999588</v>
      </c>
      <c r="BX313" s="150">
        <f t="shared" si="655"/>
        <v>1.1370000000000022</v>
      </c>
      <c r="BY313" s="409">
        <f t="shared" si="655"/>
        <v>1.3819999999999979</v>
      </c>
      <c r="BZ313" s="314">
        <f t="shared" si="655"/>
        <v>1.2170000000000023</v>
      </c>
      <c r="CA313" s="150">
        <f t="shared" si="655"/>
        <v>-9.3999999999997641E-2</v>
      </c>
      <c r="CB313" s="150">
        <f t="shared" si="655"/>
        <v>1.9029999999999987</v>
      </c>
      <c r="CC313" s="409">
        <f t="shared" si="655"/>
        <v>0.4789999999999992</v>
      </c>
      <c r="CD313" s="314">
        <f>CD306-CC304</f>
        <v>-1.7006462493505126E-3</v>
      </c>
      <c r="CE313" s="150">
        <f>CE306-CD306</f>
        <v>1.6608831222493521</v>
      </c>
      <c r="CF313" s="150">
        <f>CF306-CE306</f>
        <v>1.2614981116296242</v>
      </c>
      <c r="CG313" s="409">
        <f>CG306-CF306</f>
        <v>-0.12319270230655732</v>
      </c>
      <c r="CH313" s="1266"/>
      <c r="CI313" s="1266"/>
      <c r="CJ313" s="1266"/>
      <c r="CK313" s="1266"/>
      <c r="CL313" s="1266"/>
      <c r="CM313" s="1266"/>
      <c r="CN313" s="1266"/>
      <c r="CO313" s="1266"/>
      <c r="CP313" s="1266"/>
      <c r="CQ313" s="1266"/>
      <c r="CR313" s="1266"/>
      <c r="CS313" s="1266"/>
      <c r="CT313" s="1266"/>
      <c r="CU313" s="1266"/>
      <c r="CV313" s="1266"/>
      <c r="CW313" s="1266"/>
      <c r="CX313" s="1266"/>
      <c r="CY313" s="1266"/>
      <c r="CZ313" s="1266"/>
      <c r="DA313" s="1266"/>
      <c r="DB313" s="1266"/>
      <c r="DC313" s="1266"/>
      <c r="DD313" s="1266"/>
      <c r="DE313" s="1266"/>
      <c r="DF313" s="1266"/>
      <c r="DG313" s="1266"/>
      <c r="DH313" s="1266"/>
      <c r="DI313" s="1266"/>
      <c r="DJ313" s="1273"/>
      <c r="DK313" s="1266"/>
      <c r="DL313" s="1266"/>
      <c r="DM313" s="1266"/>
      <c r="DN313" s="1266"/>
      <c r="DO313" s="1266"/>
      <c r="DP313" s="1266"/>
      <c r="DQ313" s="1266"/>
      <c r="DR313" s="1266"/>
      <c r="DS313" s="1266"/>
      <c r="DT313" s="1266"/>
      <c r="DU313" s="1266"/>
      <c r="DV313" s="1274"/>
      <c r="DW313" s="1267"/>
      <c r="DX313" s="150"/>
      <c r="DY313" s="1266"/>
      <c r="DZ313" s="1266"/>
      <c r="EA313" s="1266"/>
      <c r="EB313" s="1266"/>
      <c r="EC313" s="1266"/>
      <c r="ED313" s="1266"/>
      <c r="EE313" s="1266"/>
      <c r="EF313" s="1266"/>
      <c r="EG313" s="1266"/>
      <c r="EH313" s="1266"/>
      <c r="EI313" s="1266"/>
      <c r="EJ313" s="1269"/>
    </row>
    <row r="314" spans="1:231" s="48" customFormat="1" ht="13.5" customHeight="1">
      <c r="A314" s="17"/>
      <c r="B314"/>
      <c r="C314"/>
      <c r="D314"/>
      <c r="E314"/>
      <c r="F314"/>
      <c r="G314"/>
      <c r="H314" s="17"/>
      <c r="I314" s="1098"/>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619"/>
      <c r="AU314" s="175"/>
      <c r="AV314" s="175"/>
      <c r="AW314" s="579"/>
      <c r="AX314" s="619"/>
      <c r="AY314" s="175"/>
      <c r="AZ314" s="175"/>
      <c r="BA314" s="579"/>
      <c r="BB314" s="619"/>
      <c r="BC314" s="175"/>
      <c r="BD314" s="175"/>
      <c r="BE314" s="579"/>
      <c r="BF314" s="619"/>
      <c r="BG314" s="175"/>
      <c r="BH314" s="175"/>
      <c r="BI314" s="579"/>
      <c r="BJ314" s="619"/>
      <c r="BK314" s="175"/>
      <c r="BL314" s="175"/>
      <c r="BM314" s="579"/>
      <c r="BN314" s="619"/>
      <c r="BO314" s="175"/>
      <c r="BP314" s="175"/>
      <c r="BQ314" s="579"/>
      <c r="BR314" s="629"/>
      <c r="BS314" s="261"/>
      <c r="BT314" s="261"/>
      <c r="BU314" s="579"/>
      <c r="BV314" s="261"/>
      <c r="BW314" s="261"/>
      <c r="BX314" s="175"/>
      <c r="BY314" s="579"/>
      <c r="BZ314" s="175"/>
      <c r="CA314" s="175"/>
      <c r="CB314" s="175"/>
      <c r="CC314" s="579"/>
      <c r="CD314" s="619"/>
      <c r="CE314" s="175"/>
      <c r="CF314" s="175"/>
      <c r="CG314" s="579"/>
      <c r="CH314" s="175"/>
      <c r="CI314" s="175"/>
      <c r="CJ314" s="175"/>
      <c r="CK314" s="175"/>
      <c r="CL314" s="175"/>
      <c r="CM314" s="175"/>
      <c r="CN314" s="175"/>
      <c r="CO314" s="175"/>
      <c r="CP314" s="175"/>
      <c r="CQ314" s="175"/>
      <c r="CR314" s="175"/>
      <c r="CS314" s="175"/>
      <c r="CT314" s="175"/>
      <c r="CU314" s="175"/>
      <c r="CV314" s="175"/>
      <c r="CW314" s="175"/>
      <c r="CX314" s="175"/>
      <c r="CY314" s="175"/>
      <c r="CZ314" s="175"/>
      <c r="DA314" s="175"/>
      <c r="DB314" s="175"/>
      <c r="DC314" s="175"/>
      <c r="DD314" s="175"/>
      <c r="DE314" s="175"/>
      <c r="DF314" s="175"/>
      <c r="DG314" s="175"/>
      <c r="DH314" s="175"/>
      <c r="DI314" s="579"/>
      <c r="DJ314" s="363"/>
      <c r="DK314" s="118"/>
      <c r="DL314" s="118"/>
      <c r="DM314" s="118"/>
      <c r="DN314" s="118"/>
      <c r="DO314" s="118"/>
      <c r="DP314" s="118"/>
      <c r="DQ314" s="619"/>
      <c r="DR314" s="175"/>
      <c r="DS314" s="175"/>
      <c r="DT314" s="175"/>
      <c r="DU314" s="175"/>
      <c r="DV314" s="175"/>
      <c r="DW314" s="175"/>
      <c r="DX314" s="175"/>
      <c r="DY314" s="175"/>
      <c r="DZ314" s="175"/>
      <c r="EA314" s="175"/>
      <c r="EB314" s="175"/>
      <c r="EC314" s="175"/>
      <c r="ED314" s="175"/>
      <c r="EE314" s="175"/>
      <c r="EF314" s="175"/>
      <c r="EG314" s="175"/>
      <c r="EH314" s="175"/>
      <c r="EI314" s="175"/>
      <c r="EJ314" s="579"/>
      <c r="EK314" s="216"/>
      <c r="EL314" s="216"/>
      <c r="EM314" s="216"/>
      <c r="EN314" s="216"/>
      <c r="EO314" s="216"/>
      <c r="EP314" s="216"/>
      <c r="EQ314" s="216"/>
      <c r="ER314" s="216"/>
      <c r="ES314" s="216"/>
      <c r="ET314" s="216"/>
      <c r="EU314" s="216"/>
      <c r="EV314" s="216"/>
      <c r="EW314" s="216"/>
      <c r="EX314" s="216"/>
      <c r="EY314" s="216"/>
      <c r="EZ314" s="216"/>
      <c r="FA314" s="216"/>
      <c r="FB314" s="216"/>
      <c r="FC314" s="216"/>
      <c r="FD314" s="216"/>
      <c r="FE314" s="216"/>
      <c r="FF314" s="216"/>
      <c r="FG314" s="216"/>
      <c r="FH314" s="216"/>
      <c r="FI314" s="216"/>
      <c r="FJ314" s="216"/>
      <c r="FK314" s="216"/>
      <c r="FL314" s="216"/>
      <c r="FM314" s="216"/>
      <c r="FN314" s="216"/>
      <c r="FO314" s="216"/>
      <c r="FP314" s="216"/>
      <c r="FQ314" s="216"/>
      <c r="FR314" s="216"/>
      <c r="FS314" s="216"/>
      <c r="FT314" s="216"/>
      <c r="FU314" s="216"/>
      <c r="FV314" s="216"/>
      <c r="FW314" s="216"/>
      <c r="FX314" s="216"/>
      <c r="FY314" s="216"/>
      <c r="FZ314" s="216"/>
      <c r="GA314" s="216"/>
      <c r="GB314" s="216"/>
      <c r="GC314" s="216"/>
      <c r="GD314" s="216"/>
      <c r="GE314" s="216"/>
      <c r="GF314" s="216"/>
      <c r="GG314" s="216"/>
      <c r="GH314" s="216"/>
      <c r="GI314" s="216"/>
      <c r="GJ314" s="216"/>
      <c r="GK314" s="216"/>
      <c r="GL314" s="216"/>
      <c r="GM314" s="216"/>
      <c r="GN314" s="216"/>
      <c r="GO314" s="216"/>
      <c r="GP314" s="216"/>
      <c r="GQ314" s="216"/>
      <c r="GR314" s="216"/>
      <c r="GS314" s="216"/>
      <c r="GT314" s="216"/>
      <c r="GU314" s="216"/>
      <c r="GV314" s="216"/>
      <c r="GW314" s="216"/>
      <c r="GX314" s="216"/>
      <c r="GY314" s="216"/>
      <c r="GZ314" s="216"/>
      <c r="HA314" s="216"/>
      <c r="HB314" s="216"/>
      <c r="HC314" s="216"/>
      <c r="HD314" s="216"/>
      <c r="HE314" s="216"/>
      <c r="HF314" s="216"/>
      <c r="HG314" s="216"/>
      <c r="HH314" s="216"/>
      <c r="HI314" s="216"/>
      <c r="HJ314" s="216"/>
      <c r="HK314" s="216"/>
      <c r="HL314" s="216"/>
      <c r="HM314" s="216"/>
      <c r="HN314" s="216"/>
      <c r="HO314" s="216"/>
      <c r="HP314" s="216"/>
      <c r="HQ314" s="216"/>
      <c r="HR314" s="216"/>
      <c r="HS314" s="216"/>
      <c r="HT314" s="216"/>
      <c r="HU314" s="216"/>
      <c r="HV314" s="216"/>
      <c r="HW314" s="216"/>
    </row>
    <row r="315" spans="1:231" s="122" customFormat="1" ht="13.5" customHeight="1">
      <c r="A315" s="194"/>
      <c r="B315"/>
      <c r="C315"/>
      <c r="D315"/>
      <c r="E315"/>
      <c r="F315"/>
      <c r="G315"/>
      <c r="H315" s="194"/>
      <c r="I315" s="1118" t="s">
        <v>75</v>
      </c>
      <c r="J315" s="118"/>
      <c r="K315" s="118"/>
      <c r="L315" s="118"/>
      <c r="M315" s="118"/>
      <c r="N315" s="118"/>
      <c r="O315" s="118"/>
      <c r="P315" s="118"/>
      <c r="Q315" s="118"/>
      <c r="R315" s="118"/>
      <c r="S315" s="118"/>
      <c r="T315" s="118"/>
      <c r="U315" s="118"/>
      <c r="V315" s="118"/>
      <c r="W315" s="118"/>
      <c r="X315" s="118"/>
      <c r="Y315" s="118"/>
      <c r="Z315" s="118"/>
      <c r="AA315" s="118"/>
      <c r="AB315" s="118"/>
      <c r="AC315" s="118"/>
      <c r="AD315" s="118"/>
      <c r="AE315" s="118"/>
      <c r="AF315" s="118"/>
      <c r="AG315" s="118"/>
      <c r="AH315" s="118"/>
      <c r="AI315" s="118"/>
      <c r="AJ315" s="118"/>
      <c r="AK315" s="118"/>
      <c r="AL315" s="118"/>
      <c r="AM315" s="118"/>
      <c r="AN315" s="118"/>
      <c r="AO315" s="118"/>
      <c r="AP315" s="118"/>
      <c r="AQ315" s="118"/>
      <c r="AR315" s="118"/>
      <c r="AS315" s="118"/>
      <c r="AT315" s="386"/>
      <c r="AU315" s="113"/>
      <c r="AV315" s="113"/>
      <c r="AW315" s="363"/>
      <c r="AX315" s="386"/>
      <c r="AY315" s="113"/>
      <c r="AZ315" s="113"/>
      <c r="BA315" s="363"/>
      <c r="BB315" s="386"/>
      <c r="BC315" s="113"/>
      <c r="BD315" s="113"/>
      <c r="BE315" s="363"/>
      <c r="BF315" s="386"/>
      <c r="BG315" s="113"/>
      <c r="BH315" s="113"/>
      <c r="BI315" s="363"/>
      <c r="BJ315" s="386"/>
      <c r="BK315" s="113"/>
      <c r="BL315" s="113"/>
      <c r="BM315" s="363"/>
      <c r="BN315" s="386"/>
      <c r="BO315" s="113"/>
      <c r="BP315" s="113"/>
      <c r="BQ315" s="363"/>
      <c r="BR315" s="1193"/>
      <c r="BS315" s="1194"/>
      <c r="BT315" s="1194"/>
      <c r="BU315" s="363"/>
      <c r="BV315" s="1194"/>
      <c r="BW315" s="1194"/>
      <c r="BX315" s="1599"/>
      <c r="BY315" s="1628"/>
      <c r="BZ315" s="1243"/>
      <c r="CA315" s="1243"/>
      <c r="CB315" s="1243"/>
      <c r="CC315" s="1244"/>
      <c r="CD315" s="1765">
        <v>7.1999999999999995E-2</v>
      </c>
      <c r="CE315" s="1243">
        <v>7.0999999999999994E-2</v>
      </c>
      <c r="CF315" s="1243">
        <v>7.0999999999999994E-2</v>
      </c>
      <c r="CG315" s="1244">
        <v>7.0999999999999994E-2</v>
      </c>
      <c r="CH315" s="189"/>
      <c r="CI315" s="189"/>
      <c r="CJ315" s="189"/>
      <c r="CK315" s="189"/>
      <c r="CL315" s="189"/>
      <c r="CM315" s="189"/>
      <c r="CN315" s="189"/>
      <c r="CO315" s="189"/>
      <c r="CP315" s="189"/>
      <c r="CQ315" s="189"/>
      <c r="CR315" s="189"/>
      <c r="CS315" s="189"/>
      <c r="CT315" s="189"/>
      <c r="CU315" s="189"/>
      <c r="CV315" s="189"/>
      <c r="CW315" s="189"/>
      <c r="CX315" s="189"/>
      <c r="CY315" s="189"/>
      <c r="CZ315" s="189"/>
      <c r="DA315" s="189"/>
      <c r="DB315" s="189"/>
      <c r="DC315" s="189"/>
      <c r="DD315" s="189"/>
      <c r="DE315" s="189"/>
      <c r="DF315" s="189"/>
      <c r="DG315" s="189"/>
      <c r="DH315" s="189"/>
      <c r="DI315" s="592"/>
      <c r="DJ315" s="363"/>
      <c r="DK315" s="118"/>
      <c r="DL315" s="118"/>
      <c r="DM315" s="118"/>
      <c r="DN315" s="118"/>
      <c r="DO315" s="118"/>
      <c r="DP315" s="118"/>
      <c r="DQ315" s="387"/>
      <c r="DR315" s="118"/>
      <c r="DS315" s="118"/>
      <c r="DT315" s="118"/>
      <c r="DU315" s="118"/>
      <c r="DV315" s="118"/>
      <c r="DW315" s="118"/>
      <c r="DX315" s="118"/>
      <c r="DZ315" s="118"/>
      <c r="EA315" s="118"/>
      <c r="EB315" s="118"/>
      <c r="EC315" s="118"/>
      <c r="ED315" s="189">
        <f>EC307-0.001</f>
        <v>7.0227862983886016E-2</v>
      </c>
      <c r="EE315" s="189">
        <f>ED315-0.001</f>
        <v>6.9227862983886015E-2</v>
      </c>
      <c r="EF315" s="189">
        <f t="shared" ref="EF315" si="656">EE315-0.0005</f>
        <v>6.8727862983886015E-2</v>
      </c>
      <c r="EG315" s="189">
        <f t="shared" ref="EG315" si="657">EF315-0.0005</f>
        <v>6.8227862983886015E-2</v>
      </c>
      <c r="EH315" s="189">
        <f t="shared" ref="EH315" si="658">EG315-0.0005</f>
        <v>6.7727862983886014E-2</v>
      </c>
      <c r="EI315" s="189">
        <f>EH315-0.00025</f>
        <v>6.7477862983886014E-2</v>
      </c>
      <c r="EJ315" s="592">
        <f>EI315-0.00025</f>
        <v>6.7227862983886014E-2</v>
      </c>
      <c r="EK315" s="229"/>
      <c r="EL315" s="229"/>
      <c r="EM315" s="229"/>
      <c r="EN315" s="229"/>
      <c r="EO315" s="229"/>
      <c r="EP315" s="229"/>
      <c r="EQ315" s="229"/>
      <c r="ER315" s="229"/>
      <c r="ES315" s="229"/>
      <c r="ET315" s="229"/>
      <c r="EU315" s="229"/>
      <c r="EV315" s="229"/>
      <c r="EW315" s="229"/>
      <c r="EX315" s="229"/>
      <c r="EY315" s="229"/>
      <c r="EZ315" s="229"/>
      <c r="FA315" s="229"/>
      <c r="FB315" s="229"/>
      <c r="FC315" s="229"/>
      <c r="FD315" s="229"/>
      <c r="FE315" s="229"/>
      <c r="FF315" s="229"/>
      <c r="FG315" s="229"/>
      <c r="FH315" s="229"/>
      <c r="FI315" s="229"/>
      <c r="FJ315" s="229"/>
      <c r="FK315" s="229"/>
      <c r="FL315" s="229"/>
      <c r="FM315" s="229"/>
      <c r="FN315" s="229"/>
      <c r="FO315" s="229"/>
      <c r="FP315" s="229"/>
      <c r="FQ315" s="229"/>
      <c r="FR315" s="229"/>
      <c r="FS315" s="229"/>
      <c r="FT315" s="229"/>
      <c r="FU315" s="229"/>
      <c r="FV315" s="229"/>
      <c r="FW315" s="229"/>
      <c r="FX315" s="229"/>
      <c r="FY315" s="229"/>
      <c r="FZ315" s="229"/>
      <c r="GA315" s="229"/>
      <c r="GB315" s="229"/>
      <c r="GC315" s="229"/>
      <c r="GD315" s="229"/>
      <c r="GE315" s="229"/>
      <c r="GF315" s="229"/>
      <c r="GG315" s="229"/>
      <c r="GH315" s="229"/>
      <c r="GI315" s="229"/>
      <c r="GJ315" s="229"/>
      <c r="GK315" s="229"/>
      <c r="GL315" s="229"/>
      <c r="GM315" s="229"/>
      <c r="GN315" s="229"/>
      <c r="GO315" s="229"/>
      <c r="GP315" s="229"/>
      <c r="GQ315" s="229"/>
      <c r="GR315" s="229"/>
      <c r="GS315" s="229"/>
      <c r="GT315" s="229"/>
      <c r="GU315" s="229"/>
      <c r="GV315" s="229"/>
      <c r="GW315" s="229"/>
      <c r="GX315" s="229"/>
      <c r="GY315" s="229"/>
      <c r="GZ315" s="229"/>
      <c r="HA315" s="229"/>
      <c r="HB315" s="229"/>
      <c r="HC315" s="229"/>
      <c r="HD315" s="229"/>
      <c r="HE315" s="229"/>
      <c r="HF315" s="229"/>
      <c r="HG315" s="229"/>
      <c r="HH315" s="229"/>
      <c r="HI315" s="229"/>
      <c r="HJ315" s="229"/>
      <c r="HK315" s="229"/>
      <c r="HL315" s="229"/>
      <c r="HM315" s="229"/>
      <c r="HN315" s="229"/>
      <c r="HO315" s="229"/>
      <c r="HP315" s="229"/>
      <c r="HQ315" s="229"/>
      <c r="HR315" s="229"/>
      <c r="HS315" s="229"/>
      <c r="HT315" s="229"/>
      <c r="HU315" s="229"/>
      <c r="HV315" s="229"/>
      <c r="HW315" s="229"/>
    </row>
    <row r="316" spans="1:231" s="122" customFormat="1" ht="13.5" customHeight="1">
      <c r="A316" s="194"/>
      <c r="B316"/>
      <c r="C316"/>
      <c r="D316"/>
      <c r="E316"/>
      <c r="F316"/>
      <c r="G316"/>
      <c r="H316" s="194"/>
      <c r="I316" s="1118" t="s">
        <v>76</v>
      </c>
      <c r="J316" s="118"/>
      <c r="K316" s="118"/>
      <c r="L316" s="118"/>
      <c r="M316" s="118"/>
      <c r="N316" s="118"/>
      <c r="O316" s="118"/>
      <c r="P316" s="118"/>
      <c r="Q316" s="118"/>
      <c r="R316" s="118"/>
      <c r="S316" s="118"/>
      <c r="T316" s="118"/>
      <c r="U316" s="118"/>
      <c r="V316" s="118"/>
      <c r="W316" s="118"/>
      <c r="X316" s="118"/>
      <c r="Y316" s="118"/>
      <c r="Z316" s="118"/>
      <c r="AA316" s="118"/>
      <c r="AB316" s="118"/>
      <c r="AC316" s="118"/>
      <c r="AD316" s="118"/>
      <c r="AE316" s="118"/>
      <c r="AF316" s="118"/>
      <c r="AG316" s="118"/>
      <c r="AH316" s="118"/>
      <c r="AI316" s="118"/>
      <c r="AJ316" s="118"/>
      <c r="AK316" s="118"/>
      <c r="AL316" s="118"/>
      <c r="AM316" s="118"/>
      <c r="AN316" s="118"/>
      <c r="AO316" s="118"/>
      <c r="AP316" s="118"/>
      <c r="AQ316" s="118"/>
      <c r="AR316" s="118"/>
      <c r="AS316" s="118"/>
      <c r="AT316" s="387"/>
      <c r="AU316" s="118"/>
      <c r="AV316" s="118"/>
      <c r="AW316" s="365"/>
      <c r="AX316" s="387"/>
      <c r="AY316" s="118"/>
      <c r="AZ316" s="118"/>
      <c r="BA316" s="365"/>
      <c r="BB316" s="387"/>
      <c r="BC316" s="118"/>
      <c r="BD316" s="118"/>
      <c r="BE316" s="365"/>
      <c r="BF316" s="387"/>
      <c r="BG316" s="118"/>
      <c r="BH316" s="118"/>
      <c r="BI316" s="365"/>
      <c r="BJ316" s="387"/>
      <c r="BK316" s="118"/>
      <c r="BL316" s="118"/>
      <c r="BM316" s="365"/>
      <c r="BN316" s="387"/>
      <c r="BO316" s="118"/>
      <c r="BP316" s="118"/>
      <c r="BQ316" s="365"/>
      <c r="BR316" s="629"/>
      <c r="BS316" s="261"/>
      <c r="BT316" s="261"/>
      <c r="BU316" s="365"/>
      <c r="BV316" s="261"/>
      <c r="BW316" s="261"/>
      <c r="BX316" s="261"/>
      <c r="BY316" s="630"/>
      <c r="BZ316" s="175"/>
      <c r="CA316" s="175"/>
      <c r="CB316" s="175"/>
      <c r="CC316" s="579"/>
      <c r="CD316" s="619">
        <f t="shared" ref="CD316:CG316" si="659">CD315+CD317</f>
        <v>6.699999999999999E-2</v>
      </c>
      <c r="CE316" s="175">
        <f t="shared" si="659"/>
        <v>6.5999999999999989E-2</v>
      </c>
      <c r="CF316" s="175">
        <f t="shared" si="659"/>
        <v>6.5999999999999989E-2</v>
      </c>
      <c r="CG316" s="579">
        <f t="shared" si="659"/>
        <v>6.5999999999999989E-2</v>
      </c>
      <c r="CH316" s="175"/>
      <c r="CI316" s="175"/>
      <c r="CJ316" s="175"/>
      <c r="CK316" s="175"/>
      <c r="CL316" s="175"/>
      <c r="CM316" s="175"/>
      <c r="CN316" s="175"/>
      <c r="CO316" s="175"/>
      <c r="CP316" s="175"/>
      <c r="CQ316" s="175"/>
      <c r="CR316" s="175"/>
      <c r="CS316" s="175"/>
      <c r="CT316" s="175"/>
      <c r="CU316" s="175"/>
      <c r="CV316" s="175"/>
      <c r="CW316" s="175"/>
      <c r="CX316" s="175"/>
      <c r="CY316" s="175"/>
      <c r="CZ316" s="175"/>
      <c r="DA316" s="175"/>
      <c r="DB316" s="175"/>
      <c r="DC316" s="175"/>
      <c r="DD316" s="175"/>
      <c r="DE316" s="175"/>
      <c r="DF316" s="175"/>
      <c r="DG316" s="175"/>
      <c r="DH316" s="175"/>
      <c r="DI316" s="579"/>
      <c r="DJ316" s="363"/>
      <c r="DK316" s="118"/>
      <c r="DL316" s="118"/>
      <c r="DM316" s="118"/>
      <c r="DN316" s="118"/>
      <c r="DO316" s="118"/>
      <c r="DP316" s="118"/>
      <c r="DQ316" s="387"/>
      <c r="DR316" s="118"/>
      <c r="DS316" s="118"/>
      <c r="DT316" s="118"/>
      <c r="DU316" s="118"/>
      <c r="DV316" s="118"/>
      <c r="DW316" s="118"/>
      <c r="DX316" s="118"/>
      <c r="DY316" s="118"/>
      <c r="DZ316" s="118"/>
      <c r="EA316" s="118"/>
      <c r="EB316" s="118"/>
      <c r="EC316" s="118"/>
      <c r="ED316" s="175">
        <f t="shared" ref="ED316:EJ316" si="660">ED315+ED317</f>
        <v>7.0227862983886016E-2</v>
      </c>
      <c r="EE316" s="175">
        <f t="shared" si="660"/>
        <v>6.9227862983886015E-2</v>
      </c>
      <c r="EF316" s="175">
        <f t="shared" si="660"/>
        <v>6.8727862983886015E-2</v>
      </c>
      <c r="EG316" s="175">
        <f t="shared" si="660"/>
        <v>6.8227862983886015E-2</v>
      </c>
      <c r="EH316" s="175">
        <f t="shared" si="660"/>
        <v>6.7727862983886014E-2</v>
      </c>
      <c r="EI316" s="175">
        <f t="shared" si="660"/>
        <v>6.7477862983886014E-2</v>
      </c>
      <c r="EJ316" s="579">
        <f t="shared" si="660"/>
        <v>6.7227862983886014E-2</v>
      </c>
      <c r="EK316" s="229"/>
      <c r="EL316" s="229"/>
      <c r="EM316" s="229"/>
      <c r="EN316" s="229"/>
      <c r="EO316" s="229"/>
      <c r="EP316" s="229"/>
      <c r="EQ316" s="229"/>
      <c r="ER316" s="229"/>
      <c r="ES316" s="229"/>
      <c r="ET316" s="229"/>
      <c r="EU316" s="229"/>
      <c r="EV316" s="229"/>
      <c r="EW316" s="229"/>
      <c r="EX316" s="229"/>
      <c r="EY316" s="229"/>
      <c r="EZ316" s="229"/>
      <c r="FA316" s="229"/>
      <c r="FB316" s="229"/>
      <c r="FC316" s="229"/>
      <c r="FD316" s="229"/>
      <c r="FE316" s="229"/>
      <c r="FF316" s="229"/>
      <c r="FG316" s="229"/>
      <c r="FH316" s="229"/>
      <c r="FI316" s="229"/>
      <c r="FJ316" s="229"/>
      <c r="FK316" s="229"/>
      <c r="FL316" s="229"/>
      <c r="FM316" s="229"/>
      <c r="FN316" s="229"/>
      <c r="FO316" s="229"/>
      <c r="FP316" s="229"/>
      <c r="FQ316" s="229"/>
      <c r="FR316" s="229"/>
      <c r="FS316" s="229"/>
      <c r="FT316" s="229"/>
      <c r="FU316" s="229"/>
      <c r="FV316" s="229"/>
      <c r="FW316" s="229"/>
      <c r="FX316" s="229"/>
      <c r="FY316" s="229"/>
      <c r="FZ316" s="229"/>
      <c r="GA316" s="229"/>
      <c r="GB316" s="229"/>
      <c r="GC316" s="229"/>
      <c r="GD316" s="229"/>
      <c r="GE316" s="229"/>
      <c r="GF316" s="229"/>
      <c r="GG316" s="229"/>
      <c r="GH316" s="229"/>
      <c r="GI316" s="229"/>
      <c r="GJ316" s="229"/>
      <c r="GK316" s="229"/>
      <c r="GL316" s="229"/>
      <c r="GM316" s="229"/>
      <c r="GN316" s="229"/>
      <c r="GO316" s="229"/>
      <c r="GP316" s="229"/>
      <c r="GQ316" s="229"/>
      <c r="GR316" s="229"/>
      <c r="GS316" s="229"/>
      <c r="GT316" s="229"/>
      <c r="GU316" s="229"/>
      <c r="GV316" s="229"/>
      <c r="GW316" s="229"/>
      <c r="GX316" s="229"/>
      <c r="GY316" s="229"/>
      <c r="GZ316" s="229"/>
      <c r="HA316" s="229"/>
      <c r="HB316" s="229"/>
      <c r="HC316" s="229"/>
      <c r="HD316" s="229"/>
      <c r="HE316" s="229"/>
      <c r="HF316" s="229"/>
      <c r="HG316" s="229"/>
      <c r="HH316" s="229"/>
      <c r="HI316" s="229"/>
      <c r="HJ316" s="229"/>
      <c r="HK316" s="229"/>
      <c r="HL316" s="229"/>
      <c r="HM316" s="229"/>
      <c r="HN316" s="229"/>
      <c r="HO316" s="229"/>
      <c r="HP316" s="229"/>
      <c r="HQ316" s="229"/>
      <c r="HR316" s="229"/>
      <c r="HS316" s="229"/>
      <c r="HT316" s="229"/>
      <c r="HU316" s="229"/>
      <c r="HV316" s="229"/>
      <c r="HW316" s="229"/>
    </row>
    <row r="317" spans="1:231" s="1984" customFormat="1" ht="13.5" customHeight="1">
      <c r="A317" s="194"/>
      <c r="B317"/>
      <c r="C317"/>
      <c r="D317"/>
      <c r="E317"/>
      <c r="F317"/>
      <c r="G317"/>
      <c r="H317" s="194"/>
      <c r="I317" s="1122" t="s">
        <v>137</v>
      </c>
      <c r="J317" s="118"/>
      <c r="K317" s="118"/>
      <c r="L317" s="118"/>
      <c r="M317" s="118"/>
      <c r="N317" s="118"/>
      <c r="O317" s="118"/>
      <c r="P317" s="118"/>
      <c r="Q317" s="118"/>
      <c r="R317" s="118"/>
      <c r="S317" s="118"/>
      <c r="T317" s="118"/>
      <c r="U317" s="118"/>
      <c r="V317" s="118"/>
      <c r="W317" s="118"/>
      <c r="X317" s="118"/>
      <c r="Y317" s="118"/>
      <c r="Z317" s="118"/>
      <c r="AA317" s="118"/>
      <c r="AB317" s="118"/>
      <c r="AC317" s="118"/>
      <c r="AD317" s="118"/>
      <c r="AE317" s="118"/>
      <c r="AF317" s="118"/>
      <c r="AG317" s="118"/>
      <c r="AH317" s="118"/>
      <c r="AI317" s="118"/>
      <c r="AJ317" s="118"/>
      <c r="AK317" s="118"/>
      <c r="AL317" s="118"/>
      <c r="AM317" s="118"/>
      <c r="AN317" s="118"/>
      <c r="AO317" s="118"/>
      <c r="AP317" s="118"/>
      <c r="AQ317" s="118"/>
      <c r="AR317" s="118"/>
      <c r="AS317" s="118"/>
      <c r="AT317" s="387"/>
      <c r="AU317" s="118"/>
      <c r="AV317" s="118"/>
      <c r="AW317" s="365"/>
      <c r="AX317" s="387"/>
      <c r="AY317" s="118"/>
      <c r="AZ317" s="118"/>
      <c r="BA317" s="365"/>
      <c r="BB317" s="387"/>
      <c r="BC317" s="118"/>
      <c r="BD317" s="118"/>
      <c r="BE317" s="365"/>
      <c r="BF317" s="387"/>
      <c r="BG317" s="118"/>
      <c r="BH317" s="118"/>
      <c r="BI317" s="365"/>
      <c r="BJ317" s="387"/>
      <c r="BK317" s="118"/>
      <c r="BL317" s="118"/>
      <c r="BM317" s="365"/>
      <c r="BN317" s="387"/>
      <c r="BO317" s="118"/>
      <c r="BP317" s="118"/>
      <c r="BQ317" s="365"/>
      <c r="BR317" s="1193"/>
      <c r="BS317" s="1194"/>
      <c r="BT317" s="1194"/>
      <c r="BU317" s="365"/>
      <c r="BV317" s="1194"/>
      <c r="BW317" s="1194"/>
      <c r="BX317" s="1194"/>
      <c r="BY317" s="1195"/>
      <c r="BZ317" s="189"/>
      <c r="CA317" s="189"/>
      <c r="CB317" s="189"/>
      <c r="CC317" s="592"/>
      <c r="CD317" s="648">
        <v>-5.0000000000000001E-3</v>
      </c>
      <c r="CE317" s="189">
        <v>-5.0000000000000001E-3</v>
      </c>
      <c r="CF317" s="189">
        <v>-5.0000000000000001E-3</v>
      </c>
      <c r="CG317" s="592">
        <v>-5.0000000000000001E-3</v>
      </c>
      <c r="CH317" s="189"/>
      <c r="CI317" s="189"/>
      <c r="CJ317" s="189"/>
      <c r="CK317" s="189"/>
      <c r="CL317" s="189"/>
      <c r="CM317" s="189"/>
      <c r="CN317" s="189"/>
      <c r="CO317" s="189"/>
      <c r="CP317" s="189"/>
      <c r="CQ317" s="189"/>
      <c r="CR317" s="189"/>
      <c r="CS317" s="189"/>
      <c r="CT317" s="189"/>
      <c r="CU317" s="189"/>
      <c r="CV317" s="189"/>
      <c r="CW317" s="189"/>
      <c r="CX317" s="189"/>
      <c r="CY317" s="189"/>
      <c r="CZ317" s="189"/>
      <c r="DA317" s="189"/>
      <c r="DB317" s="189"/>
      <c r="DC317" s="189"/>
      <c r="DD317" s="189"/>
      <c r="DE317" s="189"/>
      <c r="DF317" s="189"/>
      <c r="DG317" s="189"/>
      <c r="DH317" s="189"/>
      <c r="DI317" s="592"/>
      <c r="DJ317" s="1955"/>
      <c r="DK317" s="118"/>
      <c r="DL317" s="118"/>
      <c r="DM317" s="118"/>
      <c r="DN317" s="118"/>
      <c r="DO317" s="118"/>
      <c r="DP317" s="118"/>
      <c r="DQ317" s="387"/>
      <c r="DR317" s="118"/>
      <c r="DS317" s="118"/>
      <c r="DT317" s="118"/>
      <c r="DU317" s="118"/>
      <c r="DV317" s="118"/>
      <c r="DW317" s="118"/>
      <c r="DX317" s="118"/>
      <c r="DY317" s="118"/>
      <c r="DZ317" s="118"/>
      <c r="EA317" s="118"/>
      <c r="EB317" s="118"/>
      <c r="EC317" s="118"/>
      <c r="ED317" s="189">
        <f t="shared" ref="ED317:EJ319" si="661">EC317</f>
        <v>0</v>
      </c>
      <c r="EE317" s="189">
        <f t="shared" si="661"/>
        <v>0</v>
      </c>
      <c r="EF317" s="189">
        <f t="shared" si="661"/>
        <v>0</v>
      </c>
      <c r="EG317" s="189">
        <f t="shared" si="661"/>
        <v>0</v>
      </c>
      <c r="EH317" s="189">
        <f t="shared" si="661"/>
        <v>0</v>
      </c>
      <c r="EI317" s="189">
        <f t="shared" si="661"/>
        <v>0</v>
      </c>
      <c r="EJ317" s="592">
        <f t="shared" si="661"/>
        <v>0</v>
      </c>
      <c r="EK317" s="1983"/>
      <c r="EL317" s="1983"/>
      <c r="EM317" s="1983"/>
      <c r="EN317" s="1983"/>
      <c r="EO317" s="1983"/>
      <c r="EP317" s="1983"/>
      <c r="EQ317" s="1983"/>
      <c r="ER317" s="1983"/>
      <c r="ES317" s="1983"/>
      <c r="ET317" s="1983"/>
      <c r="EU317" s="1983"/>
      <c r="EV317" s="1983"/>
      <c r="EW317" s="1983"/>
      <c r="EX317" s="1983"/>
      <c r="EY317" s="1983"/>
      <c r="EZ317" s="1983"/>
      <c r="FA317" s="1983"/>
      <c r="FB317" s="1983"/>
      <c r="FC317" s="1983"/>
      <c r="FD317" s="1983"/>
      <c r="FE317" s="1983"/>
      <c r="FF317" s="1983"/>
      <c r="FG317" s="1983"/>
      <c r="FH317" s="1983"/>
      <c r="FI317" s="1983"/>
      <c r="FJ317" s="1983"/>
      <c r="FK317" s="1983"/>
      <c r="FL317" s="1983"/>
      <c r="FM317" s="1983"/>
      <c r="FN317" s="1983"/>
      <c r="FO317" s="1983"/>
      <c r="FP317" s="1983"/>
      <c r="FQ317" s="1983"/>
      <c r="FR317" s="1983"/>
      <c r="FS317" s="1983"/>
      <c r="FT317" s="1983"/>
      <c r="FU317" s="1983"/>
      <c r="FV317" s="1983"/>
      <c r="FW317" s="1983"/>
      <c r="FX317" s="1983"/>
      <c r="FY317" s="1983"/>
      <c r="FZ317" s="1983"/>
      <c r="GA317" s="1983"/>
      <c r="GB317" s="1983"/>
      <c r="GC317" s="1983"/>
      <c r="GD317" s="1983"/>
      <c r="GE317" s="1983"/>
      <c r="GF317" s="1983"/>
      <c r="GG317" s="1983"/>
      <c r="GH317" s="1983"/>
      <c r="GI317" s="1983"/>
      <c r="GJ317" s="1983"/>
      <c r="GK317" s="1983"/>
      <c r="GL317" s="1983"/>
      <c r="GM317" s="1983"/>
      <c r="GN317" s="1983"/>
      <c r="GO317" s="1983"/>
      <c r="GP317" s="1983"/>
      <c r="GQ317" s="1983"/>
      <c r="GR317" s="1983"/>
      <c r="GS317" s="1983"/>
      <c r="GT317" s="1983"/>
      <c r="GU317" s="1983"/>
      <c r="GV317" s="1983"/>
      <c r="GW317" s="1983"/>
      <c r="GX317" s="1983"/>
      <c r="GY317" s="1983"/>
      <c r="GZ317" s="1983"/>
      <c r="HA317" s="1983"/>
      <c r="HB317" s="1983"/>
      <c r="HC317" s="1983"/>
      <c r="HD317" s="1983"/>
      <c r="HE317" s="1983"/>
      <c r="HF317" s="1983"/>
      <c r="HG317" s="1983"/>
      <c r="HH317" s="1983"/>
      <c r="HI317" s="1983"/>
      <c r="HJ317" s="1983"/>
      <c r="HK317" s="1983"/>
      <c r="HL317" s="1983"/>
      <c r="HM317" s="1983"/>
      <c r="HN317" s="1983"/>
      <c r="HO317" s="1983"/>
      <c r="HP317" s="1983"/>
      <c r="HQ317" s="1983"/>
      <c r="HR317" s="1983"/>
      <c r="HS317" s="1983"/>
      <c r="HT317" s="1983"/>
      <c r="HU317" s="1983"/>
      <c r="HV317" s="1983"/>
      <c r="HW317" s="1983"/>
    </row>
    <row r="318" spans="1:231" s="122" customFormat="1" ht="13.5" customHeight="1">
      <c r="A318" s="194"/>
      <c r="B318"/>
      <c r="C318"/>
      <c r="D318"/>
      <c r="E318"/>
      <c r="F318"/>
      <c r="G318"/>
      <c r="H318" s="194"/>
      <c r="I318" s="1118" t="s">
        <v>77</v>
      </c>
      <c r="J318" s="118"/>
      <c r="K318" s="118"/>
      <c r="L318" s="118"/>
      <c r="M318" s="118"/>
      <c r="N318" s="118"/>
      <c r="O318" s="118"/>
      <c r="P318" s="118"/>
      <c r="Q318" s="118"/>
      <c r="R318" s="118"/>
      <c r="S318" s="118"/>
      <c r="T318" s="118"/>
      <c r="U318" s="118"/>
      <c r="V318" s="118"/>
      <c r="W318" s="118"/>
      <c r="X318" s="118"/>
      <c r="Y318" s="118"/>
      <c r="Z318" s="118"/>
      <c r="AA318" s="118"/>
      <c r="AB318" s="118"/>
      <c r="AC318" s="118"/>
      <c r="AD318" s="118"/>
      <c r="AE318" s="118"/>
      <c r="AF318" s="118"/>
      <c r="AG318" s="118"/>
      <c r="AH318" s="118"/>
      <c r="AI318" s="118"/>
      <c r="AJ318" s="118"/>
      <c r="AK318" s="118"/>
      <c r="AL318" s="118"/>
      <c r="AM318" s="118"/>
      <c r="AN318" s="118"/>
      <c r="AO318" s="118"/>
      <c r="AP318" s="118"/>
      <c r="AQ318" s="118"/>
      <c r="AR318" s="118"/>
      <c r="AS318" s="118"/>
      <c r="AT318" s="387"/>
      <c r="AU318" s="118"/>
      <c r="AV318" s="118"/>
      <c r="AW318" s="365"/>
      <c r="AX318" s="387"/>
      <c r="AY318" s="118"/>
      <c r="AZ318" s="118"/>
      <c r="BA318" s="365"/>
      <c r="BB318" s="387"/>
      <c r="BC318" s="118"/>
      <c r="BD318" s="118"/>
      <c r="BE318" s="365"/>
      <c r="BF318" s="387"/>
      <c r="BG318" s="118"/>
      <c r="BH318" s="118"/>
      <c r="BI318" s="365"/>
      <c r="BJ318" s="387"/>
      <c r="BK318" s="118"/>
      <c r="BL318" s="118"/>
      <c r="BM318" s="365"/>
      <c r="BN318" s="387"/>
      <c r="BO318" s="118"/>
      <c r="BP318" s="118"/>
      <c r="BQ318" s="365"/>
      <c r="BR318" s="629"/>
      <c r="BS318" s="261"/>
      <c r="BT318" s="261"/>
      <c r="BU318" s="365"/>
      <c r="BV318" s="261"/>
      <c r="BW318" s="261"/>
      <c r="BX318" s="261"/>
      <c r="BY318" s="630"/>
      <c r="BZ318" s="175"/>
      <c r="CA318" s="175"/>
      <c r="CB318" s="175"/>
      <c r="CC318" s="579"/>
      <c r="CD318" s="619">
        <f t="shared" ref="CD318:CG318" si="662">CD315+CD319</f>
        <v>7.1999999999999995E-2</v>
      </c>
      <c r="CE318" s="175">
        <f t="shared" si="662"/>
        <v>7.0999999999999994E-2</v>
      </c>
      <c r="CF318" s="175">
        <f t="shared" si="662"/>
        <v>7.0999999999999994E-2</v>
      </c>
      <c r="CG318" s="579">
        <f t="shared" si="662"/>
        <v>7.0999999999999994E-2</v>
      </c>
      <c r="CH318" s="175"/>
      <c r="CI318" s="175"/>
      <c r="CJ318" s="175"/>
      <c r="CK318" s="175"/>
      <c r="CL318" s="175"/>
      <c r="CM318" s="175"/>
      <c r="CN318" s="175"/>
      <c r="CO318" s="175"/>
      <c r="CP318" s="175"/>
      <c r="CQ318" s="175"/>
      <c r="CR318" s="175"/>
      <c r="CS318" s="175"/>
      <c r="CT318" s="175"/>
      <c r="CU318" s="175"/>
      <c r="CV318" s="175"/>
      <c r="CW318" s="175"/>
      <c r="CX318" s="175"/>
      <c r="CY318" s="175"/>
      <c r="CZ318" s="175"/>
      <c r="DA318" s="175"/>
      <c r="DB318" s="175"/>
      <c r="DC318" s="175"/>
      <c r="DD318" s="175"/>
      <c r="DE318" s="175"/>
      <c r="DF318" s="175"/>
      <c r="DG318" s="175"/>
      <c r="DH318" s="175"/>
      <c r="DI318" s="579"/>
      <c r="DJ318" s="363"/>
      <c r="DK318" s="118"/>
      <c r="DL318" s="118"/>
      <c r="DM318" s="118"/>
      <c r="DN318" s="118"/>
      <c r="DO318" s="118"/>
      <c r="DP318" s="118"/>
      <c r="DQ318" s="387"/>
      <c r="DR318" s="118"/>
      <c r="DS318" s="118"/>
      <c r="DT318" s="118"/>
      <c r="DU318" s="118"/>
      <c r="DV318" s="118"/>
      <c r="DW318" s="118"/>
      <c r="DX318" s="118"/>
      <c r="DY318" s="118"/>
      <c r="DZ318" s="118"/>
      <c r="EA318" s="1608"/>
      <c r="EB318" s="118"/>
      <c r="EC318" s="118"/>
      <c r="ED318" s="175">
        <f t="shared" ref="ED318:EJ318" si="663">ED315+ED319</f>
        <v>7.0227862983886016E-2</v>
      </c>
      <c r="EE318" s="175">
        <f t="shared" si="663"/>
        <v>6.9227862983886015E-2</v>
      </c>
      <c r="EF318" s="175">
        <f t="shared" si="663"/>
        <v>6.8727862983886015E-2</v>
      </c>
      <c r="EG318" s="175">
        <f t="shared" si="663"/>
        <v>6.8227862983886015E-2</v>
      </c>
      <c r="EH318" s="175">
        <f t="shared" si="663"/>
        <v>6.7727862983886014E-2</v>
      </c>
      <c r="EI318" s="175">
        <f t="shared" si="663"/>
        <v>6.7477862983886014E-2</v>
      </c>
      <c r="EJ318" s="579">
        <f t="shared" si="663"/>
        <v>6.7227862983886014E-2</v>
      </c>
      <c r="EK318" s="229"/>
      <c r="EL318" s="229"/>
      <c r="EM318" s="229"/>
      <c r="EN318" s="229"/>
      <c r="EO318" s="229"/>
      <c r="EP318" s="229"/>
      <c r="EQ318" s="229"/>
      <c r="ER318" s="229"/>
      <c r="ES318" s="229"/>
      <c r="ET318" s="229"/>
      <c r="EU318" s="229"/>
      <c r="EV318" s="229"/>
      <c r="EW318" s="229"/>
      <c r="EX318" s="229"/>
      <c r="EY318" s="229"/>
      <c r="EZ318" s="229"/>
      <c r="FA318" s="229"/>
      <c r="FB318" s="229"/>
      <c r="FC318" s="229"/>
      <c r="FD318" s="229"/>
      <c r="FE318" s="229"/>
      <c r="FF318" s="229"/>
      <c r="FG318" s="229"/>
      <c r="FH318" s="229"/>
      <c r="FI318" s="229"/>
      <c r="FJ318" s="229"/>
      <c r="FK318" s="229"/>
      <c r="FL318" s="229"/>
      <c r="FM318" s="229"/>
      <c r="FN318" s="229"/>
      <c r="FO318" s="229"/>
      <c r="FP318" s="229"/>
      <c r="FQ318" s="229"/>
      <c r="FR318" s="229"/>
      <c r="FS318" s="229"/>
      <c r="FT318" s="229"/>
      <c r="FU318" s="229"/>
      <c r="FV318" s="229"/>
      <c r="FW318" s="229"/>
      <c r="FX318" s="229"/>
      <c r="FY318" s="229"/>
      <c r="FZ318" s="229"/>
      <c r="GA318" s="229"/>
      <c r="GB318" s="229"/>
      <c r="GC318" s="229"/>
      <c r="GD318" s="229"/>
      <c r="GE318" s="229"/>
      <c r="GF318" s="229"/>
      <c r="GG318" s="229"/>
      <c r="GH318" s="229"/>
      <c r="GI318" s="229"/>
      <c r="GJ318" s="229"/>
      <c r="GK318" s="229"/>
      <c r="GL318" s="229"/>
      <c r="GM318" s="229"/>
      <c r="GN318" s="229"/>
      <c r="GO318" s="229"/>
      <c r="GP318" s="229"/>
      <c r="GQ318" s="229"/>
      <c r="GR318" s="229"/>
      <c r="GS318" s="229"/>
      <c r="GT318" s="229"/>
      <c r="GU318" s="229"/>
      <c r="GV318" s="229"/>
      <c r="GW318" s="229"/>
      <c r="GX318" s="229"/>
      <c r="GY318" s="229"/>
      <c r="GZ318" s="229"/>
      <c r="HA318" s="229"/>
      <c r="HB318" s="229"/>
      <c r="HC318" s="229"/>
      <c r="HD318" s="229"/>
      <c r="HE318" s="229"/>
      <c r="HF318" s="229"/>
      <c r="HG318" s="229"/>
      <c r="HH318" s="229"/>
      <c r="HI318" s="229"/>
      <c r="HJ318" s="229"/>
      <c r="HK318" s="229"/>
      <c r="HL318" s="229"/>
      <c r="HM318" s="229"/>
      <c r="HN318" s="229"/>
      <c r="HO318" s="229"/>
      <c r="HP318" s="229"/>
      <c r="HQ318" s="229"/>
      <c r="HR318" s="229"/>
      <c r="HS318" s="229"/>
      <c r="HT318" s="229"/>
      <c r="HU318" s="229"/>
      <c r="HV318" s="229"/>
      <c r="HW318" s="229"/>
    </row>
    <row r="319" spans="1:231" s="1984" customFormat="1" ht="13.5" customHeight="1">
      <c r="A319" s="194"/>
      <c r="B319"/>
      <c r="C319"/>
      <c r="D319"/>
      <c r="E319"/>
      <c r="F319"/>
      <c r="G319"/>
      <c r="H319" s="194"/>
      <c r="I319" s="1122" t="s">
        <v>137</v>
      </c>
      <c r="J319" s="118"/>
      <c r="K319" s="118"/>
      <c r="L319" s="118"/>
      <c r="M319" s="118"/>
      <c r="N319" s="118"/>
      <c r="O319" s="118"/>
      <c r="P319" s="118"/>
      <c r="Q319" s="118"/>
      <c r="R319" s="118"/>
      <c r="S319" s="118"/>
      <c r="T319" s="118"/>
      <c r="U319" s="118"/>
      <c r="V319" s="118"/>
      <c r="W319" s="118"/>
      <c r="X319" s="118"/>
      <c r="Y319" s="118"/>
      <c r="Z319" s="118"/>
      <c r="AA319" s="118"/>
      <c r="AB319" s="118"/>
      <c r="AC319" s="118"/>
      <c r="AD319" s="118"/>
      <c r="AE319" s="118"/>
      <c r="AF319" s="118"/>
      <c r="AG319" s="118"/>
      <c r="AH319" s="118"/>
      <c r="AI319" s="118"/>
      <c r="AJ319" s="118"/>
      <c r="AK319" s="118"/>
      <c r="AL319" s="118"/>
      <c r="AM319" s="118"/>
      <c r="AN319" s="118"/>
      <c r="AO319" s="118"/>
      <c r="AP319" s="118"/>
      <c r="AQ319" s="118"/>
      <c r="AR319" s="118"/>
      <c r="AS319" s="118"/>
      <c r="AT319" s="387"/>
      <c r="AU319" s="118"/>
      <c r="AV319" s="118"/>
      <c r="AW319" s="365"/>
      <c r="AX319" s="387"/>
      <c r="AY319" s="118"/>
      <c r="AZ319" s="118"/>
      <c r="BA319" s="365"/>
      <c r="BB319" s="387"/>
      <c r="BC319" s="118"/>
      <c r="BD319" s="118"/>
      <c r="BE319" s="365"/>
      <c r="BF319" s="387"/>
      <c r="BG319" s="118"/>
      <c r="BH319" s="118"/>
      <c r="BI319" s="365"/>
      <c r="BJ319" s="387"/>
      <c r="BK319" s="118"/>
      <c r="BL319" s="118"/>
      <c r="BM319" s="365"/>
      <c r="BN319" s="387"/>
      <c r="BO319" s="118"/>
      <c r="BP319" s="118"/>
      <c r="BQ319" s="365"/>
      <c r="BR319" s="1193"/>
      <c r="BS319" s="1194"/>
      <c r="BT319" s="1194"/>
      <c r="BU319" s="365"/>
      <c r="BV319" s="1194"/>
      <c r="BW319" s="1194"/>
      <c r="BX319" s="1194"/>
      <c r="BY319" s="1195"/>
      <c r="BZ319" s="189"/>
      <c r="CA319" s="189"/>
      <c r="CB319" s="189"/>
      <c r="CC319" s="592"/>
      <c r="CD319" s="648">
        <v>0</v>
      </c>
      <c r="CE319" s="189">
        <v>0</v>
      </c>
      <c r="CF319" s="189">
        <v>0</v>
      </c>
      <c r="CG319" s="592">
        <v>0</v>
      </c>
      <c r="CH319" s="189"/>
      <c r="CI319" s="189"/>
      <c r="CJ319" s="189"/>
      <c r="CK319" s="189"/>
      <c r="CL319" s="189"/>
      <c r="CM319" s="189"/>
      <c r="CN319" s="189"/>
      <c r="CO319" s="189"/>
      <c r="CP319" s="189"/>
      <c r="CQ319" s="189"/>
      <c r="CR319" s="189"/>
      <c r="CS319" s="189"/>
      <c r="CT319" s="189"/>
      <c r="CU319" s="189"/>
      <c r="CV319" s="189"/>
      <c r="CW319" s="189"/>
      <c r="CX319" s="189"/>
      <c r="CY319" s="189"/>
      <c r="CZ319" s="189"/>
      <c r="DA319" s="189"/>
      <c r="DB319" s="189"/>
      <c r="DC319" s="189"/>
      <c r="DD319" s="189"/>
      <c r="DE319" s="189"/>
      <c r="DF319" s="189"/>
      <c r="DG319" s="189"/>
      <c r="DH319" s="189"/>
      <c r="DI319" s="592"/>
      <c r="DJ319" s="1955"/>
      <c r="DK319" s="118"/>
      <c r="DL319" s="118"/>
      <c r="DM319" s="118"/>
      <c r="DN319" s="118"/>
      <c r="DO319" s="118"/>
      <c r="DP319" s="118"/>
      <c r="DQ319" s="387"/>
      <c r="DR319" s="118"/>
      <c r="DS319" s="118"/>
      <c r="DT319" s="118"/>
      <c r="DU319" s="118"/>
      <c r="DV319" s="118"/>
      <c r="DW319" s="118"/>
      <c r="DX319" s="118"/>
      <c r="DY319" s="118"/>
      <c r="DZ319" s="118"/>
      <c r="EA319" s="20"/>
      <c r="EB319" s="118"/>
      <c r="EC319" s="118"/>
      <c r="ED319" s="189">
        <f t="shared" si="661"/>
        <v>0</v>
      </c>
      <c r="EE319" s="189">
        <f t="shared" si="661"/>
        <v>0</v>
      </c>
      <c r="EF319" s="189">
        <f t="shared" si="661"/>
        <v>0</v>
      </c>
      <c r="EG319" s="189">
        <f t="shared" si="661"/>
        <v>0</v>
      </c>
      <c r="EH319" s="189">
        <f t="shared" si="661"/>
        <v>0</v>
      </c>
      <c r="EI319" s="189">
        <f t="shared" si="661"/>
        <v>0</v>
      </c>
      <c r="EJ319" s="592">
        <f t="shared" si="661"/>
        <v>0</v>
      </c>
      <c r="EK319" s="1983"/>
      <c r="EL319" s="1983"/>
      <c r="EM319" s="1983"/>
      <c r="EN319" s="1983"/>
      <c r="EO319" s="1983"/>
      <c r="EP319" s="1983"/>
      <c r="EQ319" s="1983"/>
      <c r="ER319" s="1983"/>
      <c r="ES319" s="1983"/>
      <c r="ET319" s="1983"/>
      <c r="EU319" s="1983"/>
      <c r="EV319" s="1983"/>
      <c r="EW319" s="1983"/>
      <c r="EX319" s="1983"/>
      <c r="EY319" s="1983"/>
      <c r="EZ319" s="1983"/>
      <c r="FA319" s="1983"/>
      <c r="FB319" s="1983"/>
      <c r="FC319" s="1983"/>
      <c r="FD319" s="1983"/>
      <c r="FE319" s="1983"/>
      <c r="FF319" s="1983"/>
      <c r="FG319" s="1983"/>
      <c r="FH319" s="1983"/>
      <c r="FI319" s="1983"/>
      <c r="FJ319" s="1983"/>
      <c r="FK319" s="1983"/>
      <c r="FL319" s="1983"/>
      <c r="FM319" s="1983"/>
      <c r="FN319" s="1983"/>
      <c r="FO319" s="1983"/>
      <c r="FP319" s="1983"/>
      <c r="FQ319" s="1983"/>
      <c r="FR319" s="1983"/>
      <c r="FS319" s="1983"/>
      <c r="FT319" s="1983"/>
      <c r="FU319" s="1983"/>
      <c r="FV319" s="1983"/>
      <c r="FW319" s="1983"/>
      <c r="FX319" s="1983"/>
      <c r="FY319" s="1983"/>
      <c r="FZ319" s="1983"/>
      <c r="GA319" s="1983"/>
      <c r="GB319" s="1983"/>
      <c r="GC319" s="1983"/>
      <c r="GD319" s="1983"/>
      <c r="GE319" s="1983"/>
      <c r="GF319" s="1983"/>
      <c r="GG319" s="1983"/>
      <c r="GH319" s="1983"/>
      <c r="GI319" s="1983"/>
      <c r="GJ319" s="1983"/>
      <c r="GK319" s="1983"/>
      <c r="GL319" s="1983"/>
      <c r="GM319" s="1983"/>
      <c r="GN319" s="1983"/>
      <c r="GO319" s="1983"/>
      <c r="GP319" s="1983"/>
      <c r="GQ319" s="1983"/>
      <c r="GR319" s="1983"/>
      <c r="GS319" s="1983"/>
      <c r="GT319" s="1983"/>
      <c r="GU319" s="1983"/>
      <c r="GV319" s="1983"/>
      <c r="GW319" s="1983"/>
      <c r="GX319" s="1983"/>
      <c r="GY319" s="1983"/>
      <c r="GZ319" s="1983"/>
      <c r="HA319" s="1983"/>
      <c r="HB319" s="1983"/>
      <c r="HC319" s="1983"/>
      <c r="HD319" s="1983"/>
      <c r="HE319" s="1983"/>
      <c r="HF319" s="1983"/>
      <c r="HG319" s="1983"/>
      <c r="HH319" s="1983"/>
      <c r="HI319" s="1983"/>
      <c r="HJ319" s="1983"/>
      <c r="HK319" s="1983"/>
      <c r="HL319" s="1983"/>
      <c r="HM319" s="1983"/>
      <c r="HN319" s="1983"/>
      <c r="HO319" s="1983"/>
      <c r="HP319" s="1983"/>
      <c r="HQ319" s="1983"/>
      <c r="HR319" s="1983"/>
      <c r="HS319" s="1983"/>
      <c r="HT319" s="1983"/>
      <c r="HU319" s="1983"/>
      <c r="HV319" s="1983"/>
      <c r="HW319" s="1983"/>
    </row>
    <row r="320" spans="1:231" s="179" customFormat="1" ht="13.5" customHeight="1">
      <c r="A320" s="195"/>
      <c r="B320"/>
      <c r="C320"/>
      <c r="D320"/>
      <c r="E320"/>
      <c r="F320"/>
      <c r="G320"/>
      <c r="H320" s="195"/>
      <c r="I320" s="1119"/>
      <c r="J320" s="177"/>
      <c r="K320" s="177"/>
      <c r="L320" s="177"/>
      <c r="M320" s="177"/>
      <c r="N320" s="177"/>
      <c r="O320" s="177"/>
      <c r="P320" s="177"/>
      <c r="Q320" s="177"/>
      <c r="R320" s="177"/>
      <c r="S320" s="177"/>
      <c r="T320" s="177"/>
      <c r="U320" s="177"/>
      <c r="V320" s="177"/>
      <c r="W320" s="177"/>
      <c r="X320" s="177"/>
      <c r="Y320" s="177"/>
      <c r="Z320" s="177"/>
      <c r="AA320" s="177"/>
      <c r="AB320" s="177"/>
      <c r="AC320" s="177"/>
      <c r="AD320" s="177"/>
      <c r="AE320" s="177"/>
      <c r="AF320" s="177"/>
      <c r="AG320" s="177"/>
      <c r="AH320" s="177"/>
      <c r="AI320" s="177"/>
      <c r="AJ320" s="177"/>
      <c r="AK320" s="177"/>
      <c r="AL320" s="177"/>
      <c r="AM320" s="177"/>
      <c r="AN320" s="177"/>
      <c r="AO320" s="177"/>
      <c r="AP320" s="177"/>
      <c r="AQ320" s="177"/>
      <c r="AR320" s="177"/>
      <c r="AS320" s="177"/>
      <c r="AT320" s="514"/>
      <c r="AU320" s="177"/>
      <c r="AV320" s="177"/>
      <c r="AW320" s="515"/>
      <c r="AX320" s="514"/>
      <c r="AY320" s="177"/>
      <c r="AZ320" s="177"/>
      <c r="BA320" s="515"/>
      <c r="BB320" s="514"/>
      <c r="BC320" s="177"/>
      <c r="BD320" s="177"/>
      <c r="BE320" s="515"/>
      <c r="BF320" s="514"/>
      <c r="BG320" s="177"/>
      <c r="BH320" s="177"/>
      <c r="BI320" s="515"/>
      <c r="BJ320" s="514"/>
      <c r="BK320" s="177"/>
      <c r="BL320" s="177"/>
      <c r="BM320" s="515"/>
      <c r="BN320" s="514"/>
      <c r="BO320" s="177"/>
      <c r="BP320" s="177"/>
      <c r="BQ320" s="515"/>
      <c r="BR320" s="1196"/>
      <c r="BS320" s="1197"/>
      <c r="BT320" s="1197"/>
      <c r="BU320" s="515"/>
      <c r="BV320" s="1197"/>
      <c r="BW320" s="1197"/>
      <c r="BX320" s="1197"/>
      <c r="BY320" s="1198"/>
      <c r="BZ320" s="196"/>
      <c r="CA320" s="196"/>
      <c r="CB320" s="196"/>
      <c r="CC320" s="593"/>
      <c r="CD320" s="649"/>
      <c r="CE320" s="196"/>
      <c r="CF320" s="196"/>
      <c r="CG320" s="593"/>
      <c r="CH320" s="196"/>
      <c r="CI320" s="196"/>
      <c r="CJ320" s="196"/>
      <c r="CK320" s="196"/>
      <c r="CL320" s="196"/>
      <c r="CM320" s="196"/>
      <c r="CN320" s="196"/>
      <c r="CO320" s="196"/>
      <c r="CP320" s="196"/>
      <c r="CQ320" s="196"/>
      <c r="CR320" s="196"/>
      <c r="CS320" s="196"/>
      <c r="CT320" s="196"/>
      <c r="CU320" s="196"/>
      <c r="CV320" s="196"/>
      <c r="CW320" s="196"/>
      <c r="CX320" s="196"/>
      <c r="CY320" s="196"/>
      <c r="CZ320" s="196"/>
      <c r="DA320" s="196"/>
      <c r="DB320" s="196"/>
      <c r="DC320" s="196"/>
      <c r="DD320" s="196"/>
      <c r="DE320" s="196"/>
      <c r="DF320" s="196"/>
      <c r="DG320" s="196"/>
      <c r="DH320" s="196"/>
      <c r="DI320" s="593"/>
      <c r="DJ320" s="1142"/>
      <c r="DK320" s="177"/>
      <c r="DL320" s="177"/>
      <c r="DM320" s="177"/>
      <c r="DN320" s="177"/>
      <c r="DO320" s="177"/>
      <c r="DP320" s="177"/>
      <c r="DQ320" s="514"/>
      <c r="DR320" s="177"/>
      <c r="DS320" s="177"/>
      <c r="DT320" s="177"/>
      <c r="DU320" s="177"/>
      <c r="DV320" s="177"/>
      <c r="DW320" s="177"/>
      <c r="DX320" s="177"/>
      <c r="DY320" s="177"/>
      <c r="DZ320" s="177"/>
      <c r="EA320" s="20"/>
      <c r="EB320" s="177"/>
      <c r="EC320" s="177"/>
      <c r="ED320" s="196"/>
      <c r="EE320" s="196"/>
      <c r="EF320" s="196"/>
      <c r="EG320" s="196"/>
      <c r="EH320" s="196"/>
      <c r="EI320" s="196"/>
      <c r="EJ320" s="593"/>
      <c r="EK320" s="230"/>
      <c r="EL320" s="230"/>
      <c r="EM320" s="230"/>
      <c r="EN320" s="230"/>
      <c r="EO320" s="230"/>
      <c r="EP320" s="230"/>
      <c r="EQ320" s="230"/>
      <c r="ER320" s="230"/>
      <c r="ES320" s="230"/>
      <c r="ET320" s="230"/>
      <c r="EU320" s="230"/>
      <c r="EV320" s="230"/>
      <c r="EW320" s="230"/>
      <c r="EX320" s="230"/>
      <c r="EY320" s="230"/>
      <c r="EZ320" s="230"/>
      <c r="FA320" s="230"/>
      <c r="FB320" s="230"/>
      <c r="FC320" s="230"/>
      <c r="FD320" s="230"/>
      <c r="FE320" s="230"/>
      <c r="FF320" s="230"/>
      <c r="FG320" s="230"/>
      <c r="FH320" s="230"/>
      <c r="FI320" s="230"/>
      <c r="FJ320" s="230"/>
      <c r="FK320" s="230"/>
      <c r="FL320" s="230"/>
      <c r="FM320" s="230"/>
      <c r="FN320" s="230"/>
      <c r="FO320" s="230"/>
      <c r="FP320" s="230"/>
      <c r="FQ320" s="230"/>
      <c r="FR320" s="230"/>
      <c r="FS320" s="230"/>
      <c r="FT320" s="230"/>
      <c r="FU320" s="230"/>
      <c r="FV320" s="230"/>
      <c r="FW320" s="230"/>
      <c r="FX320" s="230"/>
      <c r="FY320" s="230"/>
      <c r="FZ320" s="230"/>
      <c r="GA320" s="230"/>
      <c r="GB320" s="230"/>
      <c r="GC320" s="230"/>
      <c r="GD320" s="230"/>
      <c r="GE320" s="230"/>
      <c r="GF320" s="230"/>
      <c r="GG320" s="230"/>
      <c r="GH320" s="230"/>
      <c r="GI320" s="230"/>
      <c r="GJ320" s="230"/>
      <c r="GK320" s="230"/>
      <c r="GL320" s="230"/>
      <c r="GM320" s="230"/>
      <c r="GN320" s="230"/>
      <c r="GO320" s="230"/>
      <c r="GP320" s="230"/>
      <c r="GQ320" s="230"/>
      <c r="GR320" s="230"/>
      <c r="GS320" s="230"/>
      <c r="GT320" s="230"/>
      <c r="GU320" s="230"/>
      <c r="GV320" s="230"/>
      <c r="GW320" s="230"/>
      <c r="GX320" s="230"/>
      <c r="GY320" s="230"/>
      <c r="GZ320" s="230"/>
      <c r="HA320" s="230"/>
      <c r="HB320" s="230"/>
      <c r="HC320" s="230"/>
      <c r="HD320" s="230"/>
      <c r="HE320" s="230"/>
      <c r="HF320" s="230"/>
      <c r="HG320" s="230"/>
      <c r="HH320" s="230"/>
      <c r="HI320" s="230"/>
      <c r="HJ320" s="230"/>
      <c r="HK320" s="230"/>
      <c r="HL320" s="230"/>
      <c r="HM320" s="230"/>
      <c r="HN320" s="230"/>
      <c r="HO320" s="230"/>
      <c r="HP320" s="230"/>
      <c r="HQ320" s="230"/>
      <c r="HR320" s="230"/>
      <c r="HS320" s="230"/>
      <c r="HT320" s="230"/>
      <c r="HU320" s="230"/>
      <c r="HV320" s="230"/>
      <c r="HW320" s="230"/>
    </row>
    <row r="321" spans="1:231" s="179" customFormat="1" ht="13.5" customHeight="1">
      <c r="A321" s="195"/>
      <c r="B321"/>
      <c r="C321"/>
      <c r="D321"/>
      <c r="E321"/>
      <c r="F321"/>
      <c r="G321"/>
      <c r="H321" s="195"/>
      <c r="I321" s="1122" t="s">
        <v>642</v>
      </c>
      <c r="J321" s="177"/>
      <c r="K321" s="177"/>
      <c r="L321" s="177"/>
      <c r="M321" s="177"/>
      <c r="N321" s="177"/>
      <c r="O321" s="177"/>
      <c r="P321" s="177"/>
      <c r="Q321" s="177"/>
      <c r="R321" s="177"/>
      <c r="S321" s="177"/>
      <c r="T321" s="177"/>
      <c r="U321" s="177"/>
      <c r="V321" s="177"/>
      <c r="W321" s="177"/>
      <c r="X321" s="177"/>
      <c r="Y321" s="177"/>
      <c r="Z321" s="177"/>
      <c r="AA321" s="177"/>
      <c r="AB321" s="177"/>
      <c r="AC321" s="177"/>
      <c r="AD321" s="177"/>
      <c r="AE321" s="177"/>
      <c r="AF321" s="177"/>
      <c r="AG321" s="177"/>
      <c r="AH321" s="177"/>
      <c r="AI321" s="177"/>
      <c r="AJ321" s="177"/>
      <c r="AK321" s="177"/>
      <c r="AL321" s="177"/>
      <c r="AM321" s="177"/>
      <c r="AN321" s="177"/>
      <c r="AO321" s="177"/>
      <c r="AP321" s="177"/>
      <c r="AQ321" s="177"/>
      <c r="AR321" s="177"/>
      <c r="AS321" s="177"/>
      <c r="AT321" s="514"/>
      <c r="AU321" s="177"/>
      <c r="AV321" s="177"/>
      <c r="AW321" s="515"/>
      <c r="AX321" s="514"/>
      <c r="AY321" s="177"/>
      <c r="AZ321" s="177"/>
      <c r="BA321" s="515"/>
      <c r="BB321" s="514"/>
      <c r="BC321" s="177"/>
      <c r="BD321" s="177"/>
      <c r="BE321" s="515"/>
      <c r="BF321" s="514"/>
      <c r="BG321" s="177"/>
      <c r="BH321" s="177"/>
      <c r="BI321" s="515"/>
      <c r="BJ321" s="514"/>
      <c r="BK321" s="177"/>
      <c r="BL321" s="177"/>
      <c r="BM321" s="515"/>
      <c r="BN321" s="514"/>
      <c r="BO321" s="177"/>
      <c r="BP321" s="177"/>
      <c r="BQ321" s="515"/>
      <c r="BR321" s="1196"/>
      <c r="BS321" s="1197"/>
      <c r="BT321" s="1197"/>
      <c r="BU321" s="515"/>
      <c r="BV321" s="1197"/>
      <c r="BW321" s="1197"/>
      <c r="BX321" s="1197"/>
      <c r="BY321" s="1198"/>
      <c r="BZ321" s="196"/>
      <c r="CA321" s="196"/>
      <c r="CB321" s="196"/>
      <c r="CC321" s="593"/>
      <c r="CD321" s="649"/>
      <c r="CE321" s="189">
        <v>0.01</v>
      </c>
      <c r="CF321" s="189">
        <v>0.01</v>
      </c>
      <c r="CG321" s="592">
        <v>0.01</v>
      </c>
      <c r="CH321" s="196"/>
      <c r="CI321" s="196"/>
      <c r="CJ321" s="196"/>
      <c r="CK321" s="196"/>
      <c r="CL321" s="196"/>
      <c r="CM321" s="196"/>
      <c r="CN321" s="196"/>
      <c r="CO321" s="196"/>
      <c r="CP321" s="196"/>
      <c r="CQ321" s="196"/>
      <c r="CR321" s="196"/>
      <c r="CS321" s="196"/>
      <c r="CT321" s="196"/>
      <c r="CU321" s="196"/>
      <c r="CV321" s="196"/>
      <c r="CW321" s="196"/>
      <c r="CX321" s="196"/>
      <c r="CY321" s="196"/>
      <c r="CZ321" s="196"/>
      <c r="DA321" s="196"/>
      <c r="DB321" s="196"/>
      <c r="DC321" s="196"/>
      <c r="DD321" s="196"/>
      <c r="DE321" s="196"/>
      <c r="DF321" s="196"/>
      <c r="DG321" s="196"/>
      <c r="DH321" s="196"/>
      <c r="DI321" s="593"/>
      <c r="DJ321" s="1142"/>
      <c r="DK321" s="177"/>
      <c r="DL321" s="177"/>
      <c r="DM321" s="177"/>
      <c r="DN321" s="177"/>
      <c r="DO321" s="177"/>
      <c r="DP321" s="177"/>
      <c r="DQ321" s="514"/>
      <c r="DR321" s="177"/>
      <c r="DS321" s="177"/>
      <c r="DT321" s="177"/>
      <c r="DU321" s="177"/>
      <c r="DV321" s="177"/>
      <c r="DW321" s="177"/>
      <c r="DX321" s="177"/>
      <c r="DY321" s="177"/>
      <c r="DZ321" s="177"/>
      <c r="EA321" s="20"/>
      <c r="EB321" s="177"/>
      <c r="EC321" s="1954">
        <f>1-EC305/EC274</f>
        <v>9.9999999999998979E-3</v>
      </c>
      <c r="ED321" s="189">
        <v>0.02</v>
      </c>
      <c r="EE321" s="189">
        <v>0.03</v>
      </c>
      <c r="EF321" s="189">
        <f>EE321+0.002</f>
        <v>3.2000000000000001E-2</v>
      </c>
      <c r="EG321" s="189">
        <f>EF321+0.002</f>
        <v>3.4000000000000002E-2</v>
      </c>
      <c r="EH321" s="189">
        <f>EG321+0.002</f>
        <v>3.6000000000000004E-2</v>
      </c>
      <c r="EI321" s="189">
        <f>EH321+0.002</f>
        <v>3.8000000000000006E-2</v>
      </c>
      <c r="EJ321" s="592">
        <f>EI321+0.002</f>
        <v>4.0000000000000008E-2</v>
      </c>
      <c r="EK321" s="230"/>
      <c r="EL321" s="230"/>
      <c r="EM321" s="230"/>
      <c r="EN321" s="230"/>
      <c r="EO321" s="230"/>
      <c r="EP321" s="230"/>
      <c r="EQ321" s="230"/>
      <c r="ER321" s="230"/>
      <c r="ES321" s="230"/>
      <c r="ET321" s="230"/>
      <c r="EU321" s="230"/>
      <c r="EV321" s="230"/>
      <c r="EW321" s="230"/>
      <c r="EX321" s="230"/>
      <c r="EY321" s="230"/>
      <c r="EZ321" s="230"/>
      <c r="FA321" s="230"/>
      <c r="FB321" s="230"/>
      <c r="FC321" s="230"/>
      <c r="FD321" s="230"/>
      <c r="FE321" s="230"/>
      <c r="FF321" s="230"/>
      <c r="FG321" s="230"/>
      <c r="FH321" s="230"/>
      <c r="FI321" s="230"/>
      <c r="FJ321" s="230"/>
      <c r="FK321" s="230"/>
      <c r="FL321" s="230"/>
      <c r="FM321" s="230"/>
      <c r="FN321" s="230"/>
      <c r="FO321" s="230"/>
      <c r="FP321" s="230"/>
      <c r="FQ321" s="230"/>
      <c r="FR321" s="230"/>
      <c r="FS321" s="230"/>
      <c r="FT321" s="230"/>
      <c r="FU321" s="230"/>
      <c r="FV321" s="230"/>
      <c r="FW321" s="230"/>
      <c r="FX321" s="230"/>
      <c r="FY321" s="230"/>
      <c r="FZ321" s="230"/>
      <c r="GA321" s="230"/>
      <c r="GB321" s="230"/>
      <c r="GC321" s="230"/>
      <c r="GD321" s="230"/>
      <c r="GE321" s="230"/>
      <c r="GF321" s="230"/>
      <c r="GG321" s="230"/>
      <c r="GH321" s="230"/>
      <c r="GI321" s="230"/>
      <c r="GJ321" s="230"/>
      <c r="GK321" s="230"/>
      <c r="GL321" s="230"/>
      <c r="GM321" s="230"/>
      <c r="GN321" s="230"/>
      <c r="GO321" s="230"/>
      <c r="GP321" s="230"/>
      <c r="GQ321" s="230"/>
      <c r="GR321" s="230"/>
      <c r="GS321" s="230"/>
      <c r="GT321" s="230"/>
      <c r="GU321" s="230"/>
      <c r="GV321" s="230"/>
      <c r="GW321" s="230"/>
      <c r="GX321" s="230"/>
      <c r="GY321" s="230"/>
      <c r="GZ321" s="230"/>
      <c r="HA321" s="230"/>
      <c r="HB321" s="230"/>
      <c r="HC321" s="230"/>
      <c r="HD321" s="230"/>
      <c r="HE321" s="230"/>
      <c r="HF321" s="230"/>
      <c r="HG321" s="230"/>
      <c r="HH321" s="230"/>
      <c r="HI321" s="230"/>
      <c r="HJ321" s="230"/>
      <c r="HK321" s="230"/>
      <c r="HL321" s="230"/>
      <c r="HM321" s="230"/>
      <c r="HN321" s="230"/>
      <c r="HO321" s="230"/>
      <c r="HP321" s="230"/>
      <c r="HQ321" s="230"/>
      <c r="HR321" s="230"/>
      <c r="HS321" s="230"/>
      <c r="HT321" s="230"/>
      <c r="HU321" s="230"/>
      <c r="HV321" s="230"/>
      <c r="HW321" s="230"/>
    </row>
    <row r="322" spans="1:231" ht="13.5" customHeight="1">
      <c r="A322" s="4"/>
      <c r="H322" s="4"/>
      <c r="I322" s="1120"/>
      <c r="J322" s="20"/>
      <c r="K322" s="20"/>
      <c r="L322" s="20"/>
      <c r="M322" s="20"/>
      <c r="N322" s="20"/>
      <c r="O322" s="20"/>
      <c r="P322" s="20"/>
      <c r="Q322" s="20"/>
      <c r="R322" s="20"/>
      <c r="S322" s="20"/>
      <c r="T322" s="20"/>
      <c r="U322" s="20"/>
      <c r="V322" s="20"/>
      <c r="W322" s="20"/>
      <c r="X322" s="20"/>
      <c r="Y322" s="20"/>
      <c r="Z322" s="20"/>
      <c r="AA322" s="20"/>
      <c r="AB322" s="20"/>
      <c r="AC322" s="20"/>
      <c r="AD322" s="20"/>
      <c r="AE322" s="20"/>
      <c r="AF322" s="20"/>
      <c r="AG322" s="20"/>
      <c r="AH322" s="20"/>
      <c r="AI322" s="20"/>
      <c r="AJ322" s="20"/>
      <c r="AK322" s="20"/>
      <c r="AL322" s="20"/>
      <c r="AM322" s="20"/>
      <c r="AN322" s="20"/>
      <c r="AO322" s="20"/>
      <c r="AP322" s="20"/>
      <c r="AQ322" s="20"/>
      <c r="AR322" s="20"/>
      <c r="AS322" s="20"/>
      <c r="AT322" s="368"/>
      <c r="AU322" s="20"/>
      <c r="AV322" s="20"/>
      <c r="AW322" s="586"/>
      <c r="AX322" s="368"/>
      <c r="AY322" s="20"/>
      <c r="AZ322" s="20"/>
      <c r="BA322" s="586"/>
      <c r="BB322" s="368"/>
      <c r="BC322" s="20"/>
      <c r="BD322" s="20"/>
      <c r="BE322" s="586"/>
      <c r="BF322" s="368"/>
      <c r="BG322" s="20"/>
      <c r="BH322" s="20"/>
      <c r="BI322" s="586"/>
      <c r="BJ322" s="368"/>
      <c r="BK322" s="20"/>
      <c r="BL322" s="20"/>
      <c r="BM322" s="586"/>
      <c r="BN322" s="368"/>
      <c r="BO322" s="20"/>
      <c r="BP322" s="20"/>
      <c r="BQ322" s="586"/>
      <c r="BR322" s="450"/>
      <c r="BS322" s="98"/>
      <c r="BT322" s="98"/>
      <c r="BU322" s="427"/>
      <c r="BV322" s="98"/>
      <c r="BW322" s="98"/>
      <c r="BX322" s="20"/>
      <c r="BY322" s="586"/>
      <c r="BZ322" s="20"/>
      <c r="CA322" s="20"/>
      <c r="CB322" s="20"/>
      <c r="CC322" s="586"/>
      <c r="CD322" s="368"/>
      <c r="CE322" s="20"/>
      <c r="CF322" s="20"/>
      <c r="CG322" s="586"/>
      <c r="CH322" s="20"/>
      <c r="CI322" s="20"/>
      <c r="CJ322" s="20"/>
      <c r="CK322" s="20"/>
      <c r="CL322" s="20"/>
      <c r="CM322" s="20"/>
      <c r="CN322" s="20"/>
      <c r="CO322" s="20"/>
      <c r="CP322" s="20"/>
      <c r="CQ322" s="20"/>
      <c r="CR322" s="20"/>
      <c r="CS322" s="20"/>
      <c r="CT322" s="20"/>
      <c r="CU322" s="20"/>
      <c r="CV322" s="20"/>
      <c r="CW322" s="20"/>
      <c r="CX322" s="20"/>
      <c r="CY322" s="20"/>
      <c r="CZ322" s="20"/>
      <c r="DA322" s="20"/>
      <c r="DB322" s="20"/>
      <c r="DC322" s="20"/>
      <c r="DD322" s="20"/>
      <c r="DE322" s="20"/>
      <c r="DF322" s="20"/>
      <c r="DG322" s="20"/>
      <c r="DH322" s="20"/>
      <c r="DI322" s="586"/>
      <c r="DJ322" s="601"/>
      <c r="DK322" s="20"/>
      <c r="DL322" s="20"/>
      <c r="DM322" s="20"/>
      <c r="DN322" s="20"/>
      <c r="DO322" s="20"/>
      <c r="DP322" s="20"/>
      <c r="DQ322" s="368"/>
      <c r="DR322" s="20"/>
      <c r="DS322" s="20"/>
      <c r="DT322" s="20"/>
      <c r="DU322" s="20"/>
      <c r="DV322" s="20"/>
      <c r="DW322" s="20"/>
      <c r="DX322" s="20"/>
      <c r="DY322" s="20"/>
      <c r="DZ322" s="20"/>
      <c r="EA322" s="20"/>
      <c r="EB322" s="20"/>
      <c r="EC322" s="20"/>
      <c r="ED322" s="20"/>
      <c r="EE322" s="20"/>
      <c r="EF322" s="20"/>
      <c r="EG322" s="20"/>
      <c r="EH322" s="20"/>
      <c r="EI322" s="20"/>
      <c r="EJ322" s="586"/>
      <c r="EK322" s="99"/>
      <c r="EL322" s="99"/>
      <c r="EM322" s="99"/>
      <c r="EN322" s="99"/>
      <c r="EO322" s="99"/>
      <c r="EP322" s="99"/>
      <c r="EQ322" s="99"/>
      <c r="ER322" s="99"/>
      <c r="ES322" s="99"/>
      <c r="ET322" s="99"/>
      <c r="EU322" s="99"/>
      <c r="EV322" s="99"/>
      <c r="EW322" s="99"/>
      <c r="EX322" s="99"/>
      <c r="EY322" s="99"/>
      <c r="EZ322" s="99"/>
      <c r="FA322" s="99"/>
      <c r="FB322" s="99"/>
      <c r="FC322" s="99"/>
      <c r="FD322" s="99"/>
      <c r="FE322" s="99"/>
      <c r="FF322" s="99"/>
      <c r="FG322" s="99"/>
      <c r="FH322" s="99"/>
      <c r="FI322" s="99"/>
      <c r="FJ322" s="99"/>
      <c r="FK322" s="99"/>
      <c r="FL322" s="99"/>
      <c r="FM322" s="99"/>
      <c r="FN322" s="99"/>
      <c r="FO322" s="99"/>
      <c r="FP322" s="99"/>
      <c r="FQ322" s="99"/>
      <c r="FR322" s="99"/>
      <c r="FS322" s="99"/>
      <c r="FT322" s="99"/>
      <c r="FU322" s="99"/>
      <c r="FV322" s="99"/>
      <c r="FW322" s="99"/>
      <c r="FX322" s="99"/>
      <c r="FY322" s="99"/>
      <c r="FZ322" s="99"/>
      <c r="GA322" s="99"/>
      <c r="GB322" s="99"/>
      <c r="GC322" s="99"/>
      <c r="GD322" s="99"/>
      <c r="GE322" s="99"/>
      <c r="GF322" s="99"/>
      <c r="GG322" s="99"/>
      <c r="GH322" s="99"/>
      <c r="GI322" s="99"/>
      <c r="GJ322" s="99"/>
      <c r="GK322" s="99"/>
      <c r="GL322" s="99"/>
      <c r="GM322" s="99"/>
      <c r="GN322" s="99"/>
      <c r="GO322" s="99"/>
      <c r="GP322" s="99"/>
      <c r="GQ322" s="99"/>
      <c r="GR322" s="99"/>
      <c r="GS322" s="99"/>
      <c r="GT322" s="99"/>
      <c r="GU322" s="99"/>
      <c r="GV322" s="99"/>
      <c r="GW322" s="99"/>
      <c r="GX322" s="99"/>
      <c r="GY322" s="99"/>
      <c r="GZ322" s="99"/>
      <c r="HA322" s="99"/>
      <c r="HB322" s="99"/>
      <c r="HC322" s="99"/>
      <c r="HD322" s="99"/>
      <c r="HE322" s="99"/>
      <c r="HF322" s="99"/>
      <c r="HG322" s="99"/>
      <c r="HH322" s="99"/>
      <c r="HI322" s="99"/>
      <c r="HJ322" s="99"/>
      <c r="HK322" s="99"/>
      <c r="HL322" s="99"/>
      <c r="HM322" s="99"/>
      <c r="HN322" s="99"/>
      <c r="HO322" s="99"/>
      <c r="HP322" s="99"/>
      <c r="HQ322" s="99"/>
      <c r="HR322" s="99"/>
      <c r="HS322" s="99"/>
      <c r="HT322" s="99"/>
      <c r="HU322" s="99"/>
      <c r="HV322" s="99"/>
      <c r="HW322" s="99"/>
    </row>
    <row r="323" spans="1:231" ht="13.5" customHeight="1">
      <c r="A323" s="4"/>
      <c r="H323" s="4"/>
      <c r="I323" s="1687" t="s">
        <v>155</v>
      </c>
      <c r="J323" s="869"/>
      <c r="K323" s="869"/>
      <c r="L323" s="869"/>
      <c r="M323" s="869"/>
      <c r="N323" s="869"/>
      <c r="O323" s="869"/>
      <c r="P323" s="869"/>
      <c r="Q323" s="869"/>
      <c r="R323" s="869"/>
      <c r="S323" s="869"/>
      <c r="T323" s="869"/>
      <c r="U323" s="869"/>
      <c r="V323" s="869"/>
      <c r="W323" s="869"/>
      <c r="X323" s="869"/>
      <c r="Y323" s="869"/>
      <c r="Z323" s="869"/>
      <c r="AA323" s="869"/>
      <c r="AB323" s="869"/>
      <c r="AC323" s="869"/>
      <c r="AD323" s="869"/>
      <c r="AE323" s="869"/>
      <c r="AF323" s="869"/>
      <c r="AG323" s="869"/>
      <c r="AH323" s="869"/>
      <c r="AI323" s="869"/>
      <c r="AJ323" s="869"/>
      <c r="AK323" s="869"/>
      <c r="AL323" s="869"/>
      <c r="AM323" s="869"/>
      <c r="AN323" s="869"/>
      <c r="AO323" s="869"/>
      <c r="AP323" s="869"/>
      <c r="AQ323" s="869"/>
      <c r="AR323" s="869"/>
      <c r="AS323" s="869"/>
      <c r="AT323" s="871"/>
      <c r="AU323" s="869"/>
      <c r="AV323" s="869"/>
      <c r="AW323" s="870"/>
      <c r="AX323" s="871"/>
      <c r="AY323" s="869"/>
      <c r="AZ323" s="869"/>
      <c r="BA323" s="870"/>
      <c r="BB323" s="871"/>
      <c r="BC323" s="869"/>
      <c r="BD323" s="869"/>
      <c r="BE323" s="870"/>
      <c r="BF323" s="871"/>
      <c r="BG323" s="869"/>
      <c r="BH323" s="869"/>
      <c r="BI323" s="870"/>
      <c r="BJ323" s="871"/>
      <c r="BK323" s="869"/>
      <c r="BL323" s="869"/>
      <c r="BM323" s="870"/>
      <c r="BN323" s="871"/>
      <c r="BO323" s="869"/>
      <c r="BP323" s="869"/>
      <c r="BQ323" s="870"/>
      <c r="BR323" s="871"/>
      <c r="BS323" s="869"/>
      <c r="BT323" s="869"/>
      <c r="BU323" s="870"/>
      <c r="BV323" s="869"/>
      <c r="BW323" s="869"/>
      <c r="BX323" s="869"/>
      <c r="BY323" s="870"/>
      <c r="BZ323" s="869"/>
      <c r="CA323" s="869"/>
      <c r="CB323" s="869"/>
      <c r="CC323" s="870"/>
      <c r="CD323" s="871"/>
      <c r="CE323" s="869"/>
      <c r="CF323" s="869"/>
      <c r="CG323" s="870"/>
      <c r="CH323" s="869"/>
      <c r="CI323" s="869"/>
      <c r="CJ323" s="869"/>
      <c r="CK323" s="869"/>
      <c r="CL323" s="869"/>
      <c r="CM323" s="869"/>
      <c r="CN323" s="869"/>
      <c r="CO323" s="869"/>
      <c r="CP323" s="869"/>
      <c r="CQ323" s="869"/>
      <c r="CR323" s="869"/>
      <c r="CS323" s="869"/>
      <c r="CT323" s="869"/>
      <c r="CU323" s="869"/>
      <c r="CV323" s="869"/>
      <c r="CW323" s="869"/>
      <c r="CX323" s="869"/>
      <c r="CY323" s="869"/>
      <c r="CZ323" s="869"/>
      <c r="DA323" s="869"/>
      <c r="DB323" s="869"/>
      <c r="DC323" s="869"/>
      <c r="DD323" s="869"/>
      <c r="DE323" s="869"/>
      <c r="DF323" s="869"/>
      <c r="DG323" s="869"/>
      <c r="DH323" s="869"/>
      <c r="DI323" s="870"/>
      <c r="DJ323" s="1854"/>
      <c r="DK323" s="869"/>
      <c r="DL323" s="869"/>
      <c r="DM323" s="869"/>
      <c r="DN323" s="869"/>
      <c r="DO323" s="869"/>
      <c r="DP323" s="869"/>
      <c r="DQ323" s="871"/>
      <c r="DR323" s="869"/>
      <c r="DS323" s="869"/>
      <c r="DT323" s="869"/>
      <c r="DU323" s="869"/>
      <c r="DV323" s="869"/>
      <c r="DW323" s="869"/>
      <c r="DX323" s="869"/>
      <c r="DY323" s="869"/>
      <c r="DZ323" s="869"/>
      <c r="EA323" s="1855"/>
      <c r="EB323" s="869"/>
      <c r="EC323" s="869"/>
      <c r="ED323" s="869"/>
      <c r="EE323" s="869"/>
      <c r="EF323" s="869"/>
      <c r="EG323" s="869"/>
      <c r="EH323" s="869"/>
      <c r="EI323" s="869"/>
      <c r="EJ323" s="870"/>
      <c r="EK323" s="99"/>
      <c r="EL323" s="99"/>
      <c r="EM323" s="99"/>
      <c r="EN323" s="99"/>
      <c r="EO323" s="99"/>
      <c r="EP323" s="99"/>
      <c r="EQ323" s="99"/>
      <c r="ER323" s="99"/>
      <c r="ES323" s="99"/>
      <c r="ET323" s="99"/>
      <c r="EU323" s="99"/>
      <c r="EV323" s="99"/>
      <c r="EW323" s="99"/>
      <c r="EX323" s="99"/>
      <c r="EY323" s="99"/>
      <c r="EZ323" s="99"/>
      <c r="FA323" s="99"/>
      <c r="FB323" s="99"/>
      <c r="FC323" s="99"/>
      <c r="FD323" s="99"/>
      <c r="FE323" s="99"/>
      <c r="FF323" s="99"/>
      <c r="FG323" s="99"/>
      <c r="FH323" s="99"/>
      <c r="FI323" s="99"/>
      <c r="FJ323" s="99"/>
      <c r="FK323" s="99"/>
      <c r="FL323" s="99"/>
      <c r="FM323" s="99"/>
      <c r="FN323" s="99"/>
      <c r="FO323" s="99"/>
      <c r="FP323" s="99"/>
      <c r="FQ323" s="99"/>
      <c r="FR323" s="99"/>
      <c r="FS323" s="99"/>
      <c r="FT323" s="99"/>
      <c r="FU323" s="99"/>
      <c r="FV323" s="99"/>
      <c r="FW323" s="99"/>
      <c r="FX323" s="99"/>
      <c r="FY323" s="99"/>
      <c r="FZ323" s="99"/>
      <c r="GA323" s="99"/>
      <c r="GB323" s="99"/>
      <c r="GC323" s="99"/>
      <c r="GD323" s="99"/>
      <c r="GE323" s="99"/>
      <c r="GF323" s="99"/>
      <c r="GG323" s="99"/>
      <c r="GH323" s="99"/>
      <c r="GI323" s="99"/>
      <c r="GJ323" s="99"/>
      <c r="GK323" s="99"/>
      <c r="GL323" s="99"/>
      <c r="GM323" s="99"/>
      <c r="GN323" s="99"/>
      <c r="GO323" s="99"/>
      <c r="GP323" s="99"/>
      <c r="GQ323" s="99"/>
      <c r="GR323" s="99"/>
      <c r="GS323" s="99"/>
      <c r="GT323" s="99"/>
      <c r="GU323" s="99"/>
      <c r="GV323" s="99"/>
      <c r="GW323" s="99"/>
      <c r="GX323" s="99"/>
      <c r="GY323" s="99"/>
      <c r="GZ323" s="99"/>
      <c r="HA323" s="99"/>
      <c r="HB323" s="99"/>
      <c r="HC323" s="99"/>
      <c r="HD323" s="99"/>
      <c r="HE323" s="99"/>
      <c r="HF323" s="99"/>
      <c r="HG323" s="99"/>
      <c r="HH323" s="99"/>
      <c r="HI323" s="99"/>
      <c r="HJ323" s="99"/>
      <c r="HK323" s="99"/>
      <c r="HL323" s="99"/>
      <c r="HM323" s="99"/>
      <c r="HN323" s="99"/>
      <c r="HO323" s="99"/>
      <c r="HP323" s="99"/>
      <c r="HQ323" s="99"/>
      <c r="HR323" s="99"/>
      <c r="HS323" s="99"/>
      <c r="HT323" s="99"/>
      <c r="HU323" s="99"/>
      <c r="HV323" s="99"/>
      <c r="HW323" s="99"/>
    </row>
    <row r="324" spans="1:231" s="47" customFormat="1" ht="13.5" customHeight="1">
      <c r="A324" s="45"/>
      <c r="B324"/>
      <c r="C324"/>
      <c r="D324"/>
      <c r="E324"/>
      <c r="F324"/>
      <c r="G324"/>
      <c r="H324" s="45"/>
      <c r="I324" s="1070" t="s">
        <v>156</v>
      </c>
      <c r="J324" s="32"/>
      <c r="K324" s="32"/>
      <c r="L324" s="32"/>
      <c r="M324" s="32"/>
      <c r="N324" s="32"/>
      <c r="O324" s="32"/>
      <c r="P324" s="32"/>
      <c r="Q324" s="32"/>
      <c r="R324" s="32"/>
      <c r="S324" s="32"/>
      <c r="T324" s="32"/>
      <c r="U324" s="32"/>
      <c r="V324" s="32"/>
      <c r="W324" s="32"/>
      <c r="X324" s="32"/>
      <c r="Y324" s="32"/>
      <c r="Z324" s="32"/>
      <c r="AA324" s="32"/>
      <c r="AB324" s="32"/>
      <c r="AC324" s="32"/>
      <c r="AD324" s="32"/>
      <c r="AE324" s="32"/>
      <c r="AF324" s="32"/>
      <c r="AG324" s="32"/>
      <c r="AH324" s="32"/>
      <c r="AI324" s="32"/>
      <c r="AJ324" s="32"/>
      <c r="AK324" s="32"/>
      <c r="AL324" s="32"/>
      <c r="AM324" s="32"/>
      <c r="AN324" s="32"/>
      <c r="AO324" s="32"/>
      <c r="AP324" s="32"/>
      <c r="AQ324" s="32"/>
      <c r="AR324" s="32"/>
      <c r="AS324" s="32"/>
      <c r="AT324" s="378">
        <v>1.909</v>
      </c>
      <c r="AU324" s="132">
        <v>2.38</v>
      </c>
      <c r="AV324" s="132">
        <v>2.6789999999999998</v>
      </c>
      <c r="AW324" s="366">
        <v>2.6859999999999999</v>
      </c>
      <c r="AX324" s="378">
        <v>3.117</v>
      </c>
      <c r="AY324" s="132">
        <v>3.7480000000000002</v>
      </c>
      <c r="AZ324" s="132">
        <v>4.0599999999999996</v>
      </c>
      <c r="BA324" s="366">
        <v>4.0709999999999997</v>
      </c>
      <c r="BB324" s="378">
        <v>5.484</v>
      </c>
      <c r="BC324" s="132">
        <v>5.63</v>
      </c>
      <c r="BD324" s="132">
        <v>7.0350000000000001</v>
      </c>
      <c r="BE324" s="366">
        <v>7.5759999999999996</v>
      </c>
      <c r="BF324" s="378">
        <v>8.3149999999999995</v>
      </c>
      <c r="BG324" s="132">
        <v>12.153</v>
      </c>
      <c r="BH324" s="132">
        <v>14.118</v>
      </c>
      <c r="BI324" s="366">
        <v>14.519</v>
      </c>
      <c r="BJ324" s="378">
        <v>19.794</v>
      </c>
      <c r="BK324" s="132">
        <v>32.923999999999999</v>
      </c>
      <c r="BL324" s="132">
        <v>31.195</v>
      </c>
      <c r="BM324" s="366">
        <v>24.978000000000002</v>
      </c>
      <c r="BN324" s="378">
        <v>34.898000000000003</v>
      </c>
      <c r="BO324" s="132">
        <v>48.075000000000003</v>
      </c>
      <c r="BP324" s="132">
        <v>46.933999999999997</v>
      </c>
      <c r="BQ324" s="366">
        <v>37.817999999999998</v>
      </c>
      <c r="BR324" s="460">
        <v>59.286000000000001</v>
      </c>
      <c r="BS324" s="1178">
        <v>87.941999999999993</v>
      </c>
      <c r="BT324" s="1178">
        <v>82.043999999999997</v>
      </c>
      <c r="BU324" s="690">
        <v>77.816999999999993</v>
      </c>
      <c r="BV324" s="1568">
        <v>98.76</v>
      </c>
      <c r="BW324" s="1577">
        <v>99.256</v>
      </c>
      <c r="BX324" s="1577">
        <v>92.793999999999997</v>
      </c>
      <c r="BY324" s="1626">
        <v>90.108999999999995</v>
      </c>
      <c r="BZ324" s="1568">
        <v>105.94</v>
      </c>
      <c r="CA324" s="1577">
        <v>131.21799999999999</v>
      </c>
      <c r="CB324" s="1577">
        <v>107.108</v>
      </c>
      <c r="CC324" s="1626">
        <v>103.935</v>
      </c>
      <c r="CD324" s="376">
        <f t="shared" ref="CD324:CG324" si="664">CD325+CD326</f>
        <v>135.49511114045526</v>
      </c>
      <c r="CE324" s="128">
        <f t="shared" si="664"/>
        <v>150.80926464000001</v>
      </c>
      <c r="CF324" s="128">
        <f t="shared" si="664"/>
        <v>132.3541142885185</v>
      </c>
      <c r="CG324" s="347">
        <f t="shared" si="664"/>
        <v>123.92682916107688</v>
      </c>
      <c r="CH324" s="128"/>
      <c r="CI324" s="128"/>
      <c r="CJ324" s="128"/>
      <c r="CK324" s="128"/>
      <c r="CL324" s="128"/>
      <c r="CM324" s="128"/>
      <c r="CN324" s="128"/>
      <c r="CO324" s="128"/>
      <c r="CP324" s="128"/>
      <c r="CQ324" s="128"/>
      <c r="CR324" s="128"/>
      <c r="CS324" s="128"/>
      <c r="CT324" s="128"/>
      <c r="CU324" s="128"/>
      <c r="CV324" s="128"/>
      <c r="CW324" s="128"/>
      <c r="CX324" s="128"/>
      <c r="CY324" s="128"/>
      <c r="CZ324" s="128"/>
      <c r="DA324" s="128"/>
      <c r="DB324" s="128"/>
      <c r="DC324" s="128"/>
      <c r="DD324" s="128"/>
      <c r="DE324" s="128"/>
      <c r="DF324" s="128"/>
      <c r="DG324" s="128"/>
      <c r="DH324" s="128"/>
      <c r="DI324" s="347"/>
      <c r="DJ324" s="347"/>
      <c r="DK324" s="128"/>
      <c r="DL324" s="128"/>
      <c r="DM324" s="128"/>
      <c r="DN324" s="128"/>
      <c r="DO324" s="128"/>
      <c r="DP324" s="128"/>
      <c r="DQ324" s="378">
        <v>4.6760000000000002</v>
      </c>
      <c r="DR324" s="132">
        <v>6.1180000000000003</v>
      </c>
      <c r="DS324" s="132">
        <v>7.4809999999999999</v>
      </c>
      <c r="DT324" s="128">
        <f>+SUM(AT324:AW324)</f>
        <v>9.6539999999999999</v>
      </c>
      <c r="DU324" s="128">
        <f>+SUM(AX324:BA324)</f>
        <v>14.996</v>
      </c>
      <c r="DV324" s="128">
        <f>+SUM(BB324:BE324)</f>
        <v>25.725000000000001</v>
      </c>
      <c r="DW324" s="128">
        <f>+SUM(BF324:BI324)</f>
        <v>49.104999999999997</v>
      </c>
      <c r="DX324" s="128">
        <f>+SUM(BJ324:BM324)</f>
        <v>108.89100000000002</v>
      </c>
      <c r="DY324" s="128">
        <f>+SUM(BN324:BQ324)</f>
        <v>167.72500000000002</v>
      </c>
      <c r="DZ324" s="717">
        <v>308.125</v>
      </c>
      <c r="EA324" s="717">
        <v>382.41899999999998</v>
      </c>
      <c r="EB324" s="128">
        <f>+SUM(BZ324:CC324)</f>
        <v>448.20099999999996</v>
      </c>
      <c r="EC324" s="128">
        <f>+SUM(CD324:CG324)</f>
        <v>542.58531923005069</v>
      </c>
      <c r="ED324" s="128">
        <f t="shared" ref="ED324:EJ324" si="665">ED325+ED326</f>
        <v>604.14960108161358</v>
      </c>
      <c r="EE324" s="128">
        <f t="shared" si="665"/>
        <v>660.20183280656215</v>
      </c>
      <c r="EF324" s="128">
        <f t="shared" si="665"/>
        <v>719.75977919759885</v>
      </c>
      <c r="EG324" s="128">
        <f t="shared" si="665"/>
        <v>779.06635268308162</v>
      </c>
      <c r="EH324" s="128">
        <f t="shared" si="665"/>
        <v>844.62248566979235</v>
      </c>
      <c r="EI324" s="128">
        <f t="shared" si="665"/>
        <v>909.35549061665483</v>
      </c>
      <c r="EJ324" s="347">
        <f t="shared" si="665"/>
        <v>975.1553468696668</v>
      </c>
      <c r="EK324" s="233"/>
      <c r="EL324" s="233"/>
      <c r="EM324" s="233"/>
      <c r="EN324" s="233"/>
      <c r="EO324" s="233"/>
      <c r="EP324" s="233"/>
      <c r="EQ324" s="233"/>
      <c r="ER324" s="233"/>
      <c r="ES324" s="233"/>
      <c r="ET324" s="233"/>
      <c r="EU324" s="233"/>
      <c r="EV324" s="233"/>
      <c r="EW324" s="233"/>
      <c r="EX324" s="233"/>
      <c r="EY324" s="233"/>
      <c r="EZ324" s="233"/>
      <c r="FA324" s="233"/>
      <c r="FB324" s="233"/>
      <c r="FC324" s="233"/>
      <c r="FD324" s="233"/>
      <c r="FE324" s="233"/>
      <c r="FF324" s="233"/>
      <c r="FG324" s="233"/>
      <c r="FH324" s="233"/>
      <c r="FI324" s="233"/>
      <c r="FJ324" s="233"/>
      <c r="FK324" s="233"/>
      <c r="FL324" s="233"/>
      <c r="FM324" s="233"/>
      <c r="FN324" s="233"/>
      <c r="FO324" s="233"/>
      <c r="FP324" s="233"/>
      <c r="FQ324" s="233"/>
      <c r="FR324" s="233"/>
      <c r="FS324" s="233"/>
      <c r="FT324" s="233"/>
      <c r="FU324" s="233"/>
      <c r="FV324" s="233"/>
      <c r="FW324" s="233"/>
      <c r="FX324" s="233"/>
      <c r="FY324" s="233"/>
      <c r="FZ324" s="233"/>
      <c r="GA324" s="233"/>
      <c r="GB324" s="233"/>
      <c r="GC324" s="233"/>
      <c r="GD324" s="233"/>
      <c r="GE324" s="233"/>
      <c r="GF324" s="233"/>
      <c r="GG324" s="233"/>
      <c r="GH324" s="233"/>
      <c r="GI324" s="233"/>
      <c r="GJ324" s="233"/>
      <c r="GK324" s="233"/>
      <c r="GL324" s="233"/>
      <c r="GM324" s="233"/>
      <c r="GN324" s="233"/>
      <c r="GO324" s="233"/>
      <c r="GP324" s="233"/>
      <c r="GQ324" s="233"/>
      <c r="GR324" s="233"/>
      <c r="GS324" s="233"/>
      <c r="GT324" s="233"/>
      <c r="GU324" s="233"/>
      <c r="GV324" s="233"/>
      <c r="GW324" s="233"/>
      <c r="GX324" s="233"/>
      <c r="GY324" s="233"/>
      <c r="GZ324" s="233"/>
      <c r="HA324" s="233"/>
      <c r="HB324" s="233"/>
      <c r="HC324" s="233"/>
      <c r="HD324" s="233"/>
      <c r="HE324" s="233"/>
      <c r="HF324" s="233"/>
      <c r="HG324" s="233"/>
      <c r="HH324" s="233"/>
      <c r="HI324" s="233"/>
      <c r="HJ324" s="233"/>
      <c r="HK324" s="233"/>
      <c r="HL324" s="233"/>
      <c r="HM324" s="233"/>
      <c r="HN324" s="233"/>
      <c r="HO324" s="233"/>
      <c r="HP324" s="233"/>
      <c r="HQ324" s="233"/>
      <c r="HR324" s="233"/>
      <c r="HS324" s="233"/>
      <c r="HT324" s="233"/>
      <c r="HU324" s="233"/>
      <c r="HV324" s="233"/>
      <c r="HW324" s="233"/>
    </row>
    <row r="325" spans="1:231" s="47" customFormat="1" ht="13.5" customHeight="1">
      <c r="A325" s="45"/>
      <c r="B325"/>
      <c r="C325"/>
      <c r="D325"/>
      <c r="E325"/>
      <c r="F325"/>
      <c r="G325"/>
      <c r="H325" s="45"/>
      <c r="I325" s="1070" t="s">
        <v>152</v>
      </c>
      <c r="J325" s="32"/>
      <c r="K325" s="32"/>
      <c r="L325" s="32"/>
      <c r="M325" s="32"/>
      <c r="N325" s="32"/>
      <c r="O325" s="32"/>
      <c r="P325" s="32"/>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c r="AP325" s="32"/>
      <c r="AQ325" s="32"/>
      <c r="AR325" s="32"/>
      <c r="AS325" s="32"/>
      <c r="AT325" s="376">
        <f t="shared" ref="AT325:BN325" si="666">AT416</f>
        <v>9.8000000000000004E-2</v>
      </c>
      <c r="AU325" s="128">
        <f t="shared" si="666"/>
        <v>0.109</v>
      </c>
      <c r="AV325" s="128">
        <f t="shared" si="666"/>
        <v>0.10199999999999999</v>
      </c>
      <c r="AW325" s="347">
        <f t="shared" si="666"/>
        <v>9.9000000000000005E-2</v>
      </c>
      <c r="AX325" s="376">
        <f t="shared" si="666"/>
        <v>0.104</v>
      </c>
      <c r="AY325" s="128">
        <f t="shared" si="666"/>
        <v>0.111</v>
      </c>
      <c r="AZ325" s="128">
        <f t="shared" si="666"/>
        <v>0.11700000000000001</v>
      </c>
      <c r="BA325" s="347">
        <f t="shared" si="666"/>
        <v>0.11300000000000003</v>
      </c>
      <c r="BB325" s="376">
        <f t="shared" si="666"/>
        <v>0.107</v>
      </c>
      <c r="BC325" s="128">
        <f t="shared" si="666"/>
        <v>6.7000000000000004E-2</v>
      </c>
      <c r="BD325" s="128">
        <f t="shared" si="666"/>
        <v>8.5000000000000006E-2</v>
      </c>
      <c r="BE325" s="347">
        <f t="shared" si="666"/>
        <v>0.129</v>
      </c>
      <c r="BF325" s="376">
        <f t="shared" si="666"/>
        <v>0.19</v>
      </c>
      <c r="BG325" s="128">
        <f t="shared" si="666"/>
        <v>0.28899999999999998</v>
      </c>
      <c r="BH325" s="128">
        <f t="shared" si="666"/>
        <v>0.87</v>
      </c>
      <c r="BI325" s="347">
        <f t="shared" si="666"/>
        <v>1.0839999999999999</v>
      </c>
      <c r="BJ325" s="376">
        <f t="shared" si="666"/>
        <v>1.2270000000000001</v>
      </c>
      <c r="BK325" s="128">
        <f t="shared" si="666"/>
        <v>7.7770000000000001</v>
      </c>
      <c r="BL325" s="128">
        <f t="shared" si="666"/>
        <v>0.871</v>
      </c>
      <c r="BM325" s="347">
        <f t="shared" si="666"/>
        <v>1.0939999999999988</v>
      </c>
      <c r="BN325" s="376">
        <f t="shared" si="666"/>
        <v>1.3029999999999999</v>
      </c>
      <c r="BO325" s="128">
        <f t="shared" ref="BO325:BT325" si="667">BO416</f>
        <v>1.698</v>
      </c>
      <c r="BP325" s="128">
        <f t="shared" si="667"/>
        <v>1.885</v>
      </c>
      <c r="BQ325" s="347">
        <f t="shared" si="667"/>
        <v>2.4340000000000002</v>
      </c>
      <c r="BR325" s="314">
        <f t="shared" si="667"/>
        <v>4.2089999999999996</v>
      </c>
      <c r="BS325" s="150">
        <f t="shared" si="667"/>
        <v>8.7840000000000007</v>
      </c>
      <c r="BT325" s="150">
        <f t="shared" si="667"/>
        <v>7.4459999999999997</v>
      </c>
      <c r="BU325" s="347">
        <f t="shared" ref="BU325:BW325" si="668">BU416</f>
        <v>4.952</v>
      </c>
      <c r="BV325" s="376">
        <f t="shared" si="668"/>
        <v>5.2030000000000003</v>
      </c>
      <c r="BW325" s="128">
        <f t="shared" si="668"/>
        <v>6.3949999999999996</v>
      </c>
      <c r="BX325" s="128">
        <f t="shared" ref="BX325:CC325" si="669">BX416</f>
        <v>5.968</v>
      </c>
      <c r="BY325" s="347">
        <f t="shared" si="669"/>
        <v>5.7539999999999996</v>
      </c>
      <c r="BZ325" s="376">
        <f t="shared" si="669"/>
        <v>5.53</v>
      </c>
      <c r="CA325" s="128">
        <f t="shared" si="669"/>
        <v>6.25</v>
      </c>
      <c r="CB325" s="128">
        <f t="shared" si="669"/>
        <v>5.9139999999999997</v>
      </c>
      <c r="CC325" s="347">
        <f t="shared" si="669"/>
        <v>5.0410000000000004</v>
      </c>
      <c r="CD325" s="376">
        <f t="shared" ref="CD325:CG325" si="670">CD416</f>
        <v>6.40374</v>
      </c>
      <c r="CE325" s="128">
        <f t="shared" si="670"/>
        <v>6.5625</v>
      </c>
      <c r="CF325" s="128">
        <f t="shared" si="670"/>
        <v>6.2096999999999998</v>
      </c>
      <c r="CG325" s="347">
        <f t="shared" si="670"/>
        <v>5.2930500000000009</v>
      </c>
      <c r="CH325" s="128"/>
      <c r="CI325" s="128"/>
      <c r="CJ325" s="128"/>
      <c r="CK325" s="128"/>
      <c r="CL325" s="128"/>
      <c r="CM325" s="128"/>
      <c r="CN325" s="128"/>
      <c r="CO325" s="128"/>
      <c r="CP325" s="128"/>
      <c r="CQ325" s="128"/>
      <c r="CR325" s="128"/>
      <c r="CS325" s="128"/>
      <c r="CT325" s="128"/>
      <c r="CU325" s="128"/>
      <c r="CV325" s="128"/>
      <c r="CW325" s="128"/>
      <c r="CX325" s="128"/>
      <c r="CY325" s="128"/>
      <c r="CZ325" s="128"/>
      <c r="DA325" s="128"/>
      <c r="DB325" s="128"/>
      <c r="DC325" s="128"/>
      <c r="DD325" s="128"/>
      <c r="DE325" s="128"/>
      <c r="DF325" s="128"/>
      <c r="DG325" s="128"/>
      <c r="DH325" s="128"/>
      <c r="DI325" s="347"/>
      <c r="DJ325" s="347"/>
      <c r="DK325" s="128"/>
      <c r="DL325" s="128"/>
      <c r="DM325" s="128"/>
      <c r="DN325" s="128"/>
      <c r="DO325" s="128"/>
      <c r="DP325" s="128"/>
      <c r="DQ325" s="376">
        <f>DQ416</f>
        <v>0.14299999999999999</v>
      </c>
      <c r="DR325" s="128">
        <f>DR416</f>
        <v>0.247</v>
      </c>
      <c r="DS325" s="128">
        <f>DS416</f>
        <v>0.40799999999999997</v>
      </c>
      <c r="DT325" s="128">
        <f>+SUM(AT325:AW325)</f>
        <v>0.40800000000000003</v>
      </c>
      <c r="DU325" s="128">
        <f>+SUM(AX325:BA325)</f>
        <v>0.44500000000000006</v>
      </c>
      <c r="DV325" s="128">
        <f>+SUM(BB325:BE325)</f>
        <v>0.38800000000000001</v>
      </c>
      <c r="DW325" s="128">
        <f>+SUM(BF325:BI325)</f>
        <v>2.4329999999999998</v>
      </c>
      <c r="DX325" s="128">
        <f>+SUM(BJ325:BM325)</f>
        <v>10.968999999999999</v>
      </c>
      <c r="DY325" s="128">
        <f>+SUM(BN325:BQ325)</f>
        <v>7.32</v>
      </c>
      <c r="DZ325" s="128">
        <f>+SUM(BR325:BU325)</f>
        <v>25.390999999999998</v>
      </c>
      <c r="EA325" s="128">
        <f>+SUM(BV325:BY325)</f>
        <v>23.32</v>
      </c>
      <c r="EB325" s="128">
        <f>+SUM(BZ325:CC325)</f>
        <v>22.735000000000003</v>
      </c>
      <c r="EC325" s="128">
        <f>+SUM(CD325:CG325)</f>
        <v>24.468989999999998</v>
      </c>
      <c r="ED325" s="128">
        <f t="shared" ref="ED325:EJ325" si="671">ED416</f>
        <v>26.306617160083999</v>
      </c>
      <c r="EE325" s="128">
        <f t="shared" si="671"/>
        <v>28.282250571324191</v>
      </c>
      <c r="EF325" s="128">
        <f t="shared" si="671"/>
        <v>30.406254537085204</v>
      </c>
      <c r="EG325" s="128">
        <f t="shared" si="671"/>
        <v>32.689771722460449</v>
      </c>
      <c r="EH325" s="128">
        <f t="shared" si="671"/>
        <v>35.144781609429188</v>
      </c>
      <c r="EI325" s="128">
        <f t="shared" si="671"/>
        <v>37.78416334201021</v>
      </c>
      <c r="EJ325" s="347">
        <f t="shared" si="671"/>
        <v>40.621763291102027</v>
      </c>
      <c r="EK325" s="233"/>
      <c r="EL325" s="233"/>
      <c r="EM325" s="233"/>
      <c r="EN325" s="233"/>
      <c r="EO325" s="233"/>
      <c r="EP325" s="233"/>
      <c r="EQ325" s="233"/>
      <c r="ER325" s="233"/>
      <c r="ES325" s="233"/>
      <c r="ET325" s="233"/>
      <c r="EU325" s="233"/>
      <c r="EV325" s="233"/>
      <c r="EW325" s="233"/>
      <c r="EX325" s="233"/>
      <c r="EY325" s="233"/>
      <c r="EZ325" s="233"/>
      <c r="FA325" s="233"/>
      <c r="FB325" s="233"/>
      <c r="FC325" s="233"/>
      <c r="FD325" s="233"/>
      <c r="FE325" s="233"/>
      <c r="FF325" s="233"/>
      <c r="FG325" s="233"/>
      <c r="FH325" s="233"/>
      <c r="FI325" s="233"/>
      <c r="FJ325" s="233"/>
      <c r="FK325" s="233"/>
      <c r="FL325" s="233"/>
      <c r="FM325" s="233"/>
      <c r="FN325" s="233"/>
      <c r="FO325" s="233"/>
      <c r="FP325" s="233"/>
      <c r="FQ325" s="233"/>
      <c r="FR325" s="233"/>
      <c r="FS325" s="233"/>
      <c r="FT325" s="233"/>
      <c r="FU325" s="233"/>
      <c r="FV325" s="233"/>
      <c r="FW325" s="233"/>
      <c r="FX325" s="233"/>
      <c r="FY325" s="233"/>
      <c r="FZ325" s="233"/>
      <c r="GA325" s="233"/>
      <c r="GB325" s="233"/>
      <c r="GC325" s="233"/>
      <c r="GD325" s="233"/>
      <c r="GE325" s="233"/>
      <c r="GF325" s="233"/>
      <c r="GG325" s="233"/>
      <c r="GH325" s="233"/>
      <c r="GI325" s="233"/>
      <c r="GJ325" s="233"/>
      <c r="GK325" s="233"/>
      <c r="GL325" s="233"/>
      <c r="GM325" s="233"/>
      <c r="GN325" s="233"/>
      <c r="GO325" s="233"/>
      <c r="GP325" s="233"/>
      <c r="GQ325" s="233"/>
      <c r="GR325" s="233"/>
      <c r="GS325" s="233"/>
      <c r="GT325" s="233"/>
      <c r="GU325" s="233"/>
      <c r="GV325" s="233"/>
      <c r="GW325" s="233"/>
      <c r="GX325" s="233"/>
      <c r="GY325" s="233"/>
      <c r="GZ325" s="233"/>
      <c r="HA325" s="233"/>
      <c r="HB325" s="233"/>
      <c r="HC325" s="233"/>
      <c r="HD325" s="233"/>
      <c r="HE325" s="233"/>
      <c r="HF325" s="233"/>
      <c r="HG325" s="233"/>
      <c r="HH325" s="233"/>
      <c r="HI325" s="233"/>
      <c r="HJ325" s="233"/>
      <c r="HK325" s="233"/>
      <c r="HL325" s="233"/>
      <c r="HM325" s="233"/>
      <c r="HN325" s="233"/>
      <c r="HO325" s="233"/>
      <c r="HP325" s="233"/>
      <c r="HQ325" s="233"/>
      <c r="HR325" s="233"/>
      <c r="HS325" s="233"/>
      <c r="HT325" s="233"/>
      <c r="HU325" s="233"/>
      <c r="HV325" s="233"/>
      <c r="HW325" s="233"/>
    </row>
    <row r="326" spans="1:231" s="44" customFormat="1" ht="13.5" customHeight="1">
      <c r="A326" s="43"/>
      <c r="B326"/>
      <c r="C326"/>
      <c r="D326"/>
      <c r="E326"/>
      <c r="F326"/>
      <c r="G326"/>
      <c r="H326" s="43"/>
      <c r="I326" s="1067" t="s">
        <v>157</v>
      </c>
      <c r="J326" s="33"/>
      <c r="K326" s="33"/>
      <c r="L326" s="33"/>
      <c r="M326" s="33"/>
      <c r="N326" s="33"/>
      <c r="O326" s="33"/>
      <c r="P326" s="33"/>
      <c r="Q326" s="33"/>
      <c r="R326" s="33"/>
      <c r="S326" s="33"/>
      <c r="T326" s="33"/>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696">
        <f t="shared" ref="AT326:BM326" si="672">AT324-AT325</f>
        <v>1.8109999999999999</v>
      </c>
      <c r="AU326" s="697">
        <f t="shared" si="672"/>
        <v>2.2709999999999999</v>
      </c>
      <c r="AV326" s="697">
        <f t="shared" si="672"/>
        <v>2.577</v>
      </c>
      <c r="AW326" s="698">
        <f t="shared" si="672"/>
        <v>2.5869999999999997</v>
      </c>
      <c r="AX326" s="696">
        <f t="shared" si="672"/>
        <v>3.0129999999999999</v>
      </c>
      <c r="AY326" s="697">
        <f t="shared" si="672"/>
        <v>3.637</v>
      </c>
      <c r="AZ326" s="697">
        <f t="shared" si="672"/>
        <v>3.9429999999999996</v>
      </c>
      <c r="BA326" s="698">
        <f t="shared" si="672"/>
        <v>3.9579999999999997</v>
      </c>
      <c r="BB326" s="696">
        <f t="shared" si="672"/>
        <v>5.3769999999999998</v>
      </c>
      <c r="BC326" s="697">
        <f t="shared" si="672"/>
        <v>5.5629999999999997</v>
      </c>
      <c r="BD326" s="697">
        <f t="shared" si="672"/>
        <v>6.95</v>
      </c>
      <c r="BE326" s="698">
        <f t="shared" si="672"/>
        <v>7.4469999999999992</v>
      </c>
      <c r="BF326" s="696">
        <f t="shared" si="672"/>
        <v>8.125</v>
      </c>
      <c r="BG326" s="697">
        <f t="shared" si="672"/>
        <v>11.864000000000001</v>
      </c>
      <c r="BH326" s="697">
        <f t="shared" si="672"/>
        <v>13.248000000000001</v>
      </c>
      <c r="BI326" s="698">
        <f t="shared" si="672"/>
        <v>13.435</v>
      </c>
      <c r="BJ326" s="696">
        <f t="shared" si="672"/>
        <v>18.567</v>
      </c>
      <c r="BK326" s="697">
        <f t="shared" si="672"/>
        <v>25.146999999999998</v>
      </c>
      <c r="BL326" s="697">
        <f t="shared" si="672"/>
        <v>30.324000000000002</v>
      </c>
      <c r="BM326" s="698">
        <f t="shared" si="672"/>
        <v>23.884000000000004</v>
      </c>
      <c r="BN326" s="696">
        <f t="shared" ref="BN326:BS326" si="673">BN324-BN325</f>
        <v>33.595000000000006</v>
      </c>
      <c r="BO326" s="697">
        <f t="shared" si="673"/>
        <v>46.377000000000002</v>
      </c>
      <c r="BP326" s="697">
        <f t="shared" si="673"/>
        <v>45.048999999999999</v>
      </c>
      <c r="BQ326" s="698">
        <f t="shared" si="673"/>
        <v>35.384</v>
      </c>
      <c r="BR326" s="823">
        <f t="shared" si="673"/>
        <v>55.076999999999998</v>
      </c>
      <c r="BS326" s="895">
        <f t="shared" si="673"/>
        <v>79.157999999999987</v>
      </c>
      <c r="BT326" s="895">
        <f t="shared" ref="BT326:BY326" si="674">BT324-BT325</f>
        <v>74.597999999999999</v>
      </c>
      <c r="BU326" s="698">
        <f t="shared" si="674"/>
        <v>72.864999999999995</v>
      </c>
      <c r="BV326" s="895">
        <f t="shared" si="674"/>
        <v>93.557000000000002</v>
      </c>
      <c r="BW326" s="895">
        <f t="shared" si="674"/>
        <v>92.861000000000004</v>
      </c>
      <c r="BX326" s="895">
        <f t="shared" si="674"/>
        <v>86.825999999999993</v>
      </c>
      <c r="BY326" s="1627">
        <f t="shared" si="674"/>
        <v>84.35499999999999</v>
      </c>
      <c r="BZ326" s="895">
        <f>BZ324-BZ325</f>
        <v>100.41</v>
      </c>
      <c r="CA326" s="895">
        <f>CA324-CA325</f>
        <v>124.96799999999999</v>
      </c>
      <c r="CB326" s="895">
        <f>CB324-CB325</f>
        <v>101.194</v>
      </c>
      <c r="CC326" s="1627">
        <f>CC324-CC325</f>
        <v>98.894000000000005</v>
      </c>
      <c r="CD326" s="696">
        <f>CD327*CD16</f>
        <v>129.09137114045527</v>
      </c>
      <c r="CE326" s="697">
        <f>CE327*CE16</f>
        <v>144.24676464000001</v>
      </c>
      <c r="CF326" s="697">
        <f>CF327*CF16</f>
        <v>126.1444142885185</v>
      </c>
      <c r="CG326" s="698">
        <f>CG327*CG16</f>
        <v>118.63377916107689</v>
      </c>
      <c r="CH326" s="130"/>
      <c r="CI326" s="130"/>
      <c r="CJ326" s="130"/>
      <c r="CK326" s="130"/>
      <c r="CL326" s="130"/>
      <c r="CM326" s="130"/>
      <c r="CN326" s="130"/>
      <c r="CO326" s="130"/>
      <c r="CP326" s="130"/>
      <c r="CQ326" s="130"/>
      <c r="CR326" s="130"/>
      <c r="CS326" s="130"/>
      <c r="CT326" s="130"/>
      <c r="CU326" s="130"/>
      <c r="CV326" s="130"/>
      <c r="CW326" s="130"/>
      <c r="CX326" s="130"/>
      <c r="CY326" s="130"/>
      <c r="CZ326" s="130"/>
      <c r="DA326" s="130"/>
      <c r="DB326" s="130"/>
      <c r="DC326" s="130"/>
      <c r="DD326" s="130"/>
      <c r="DE326" s="130"/>
      <c r="DF326" s="130"/>
      <c r="DG326" s="130"/>
      <c r="DH326" s="130"/>
      <c r="DI326" s="361"/>
      <c r="DJ326" s="361"/>
      <c r="DK326" s="130"/>
      <c r="DL326" s="130"/>
      <c r="DM326" s="130"/>
      <c r="DN326" s="130"/>
      <c r="DO326" s="130"/>
      <c r="DP326" s="130"/>
      <c r="DQ326" s="696">
        <f>DQ324-DQ325</f>
        <v>4.5330000000000004</v>
      </c>
      <c r="DR326" s="697">
        <f>DR324-DR325</f>
        <v>5.8710000000000004</v>
      </c>
      <c r="DS326" s="697">
        <f>DS324-DS325</f>
        <v>7.0729999999999995</v>
      </c>
      <c r="DT326" s="697">
        <f t="shared" ref="DT326:EA326" si="675">DT324-DT325</f>
        <v>9.2460000000000004</v>
      </c>
      <c r="DU326" s="697">
        <f t="shared" si="675"/>
        <v>14.551</v>
      </c>
      <c r="DV326" s="697">
        <f t="shared" si="675"/>
        <v>25.337</v>
      </c>
      <c r="DW326" s="697">
        <f t="shared" si="675"/>
        <v>46.671999999999997</v>
      </c>
      <c r="DX326" s="697">
        <f t="shared" si="675"/>
        <v>97.922000000000025</v>
      </c>
      <c r="DY326" s="697">
        <f t="shared" si="675"/>
        <v>160.40500000000003</v>
      </c>
      <c r="DZ326" s="697">
        <f t="shared" si="675"/>
        <v>282.73399999999998</v>
      </c>
      <c r="EA326" s="697">
        <f t="shared" si="675"/>
        <v>359.09899999999999</v>
      </c>
      <c r="EB326" s="697">
        <f>EB324-EB325</f>
        <v>425.46599999999995</v>
      </c>
      <c r="EC326" s="697">
        <f>EC324-EC325</f>
        <v>518.11632923005072</v>
      </c>
      <c r="ED326" s="697">
        <f t="shared" ref="ED326:EJ326" si="676">ED327*ED16</f>
        <v>577.84298392152959</v>
      </c>
      <c r="EE326" s="697">
        <f t="shared" si="676"/>
        <v>631.91958223523795</v>
      </c>
      <c r="EF326" s="697">
        <f t="shared" si="676"/>
        <v>689.3535246605137</v>
      </c>
      <c r="EG326" s="697">
        <f t="shared" si="676"/>
        <v>746.37658096062114</v>
      </c>
      <c r="EH326" s="697">
        <f t="shared" si="676"/>
        <v>809.47770406036318</v>
      </c>
      <c r="EI326" s="697">
        <f t="shared" si="676"/>
        <v>871.57132727464466</v>
      </c>
      <c r="EJ326" s="698">
        <f t="shared" si="676"/>
        <v>934.53358357856473</v>
      </c>
      <c r="EK326" s="223"/>
      <c r="EL326" s="223"/>
      <c r="EM326" s="223"/>
      <c r="EN326" s="223"/>
      <c r="EO326" s="223"/>
      <c r="EP326" s="223"/>
      <c r="EQ326" s="223"/>
      <c r="ER326" s="223"/>
      <c r="ES326" s="223"/>
      <c r="ET326" s="223"/>
      <c r="EU326" s="223"/>
      <c r="EV326" s="223"/>
      <c r="EW326" s="223"/>
      <c r="EX326" s="223"/>
      <c r="EY326" s="223"/>
      <c r="EZ326" s="223"/>
      <c r="FA326" s="223"/>
      <c r="FB326" s="223"/>
      <c r="FC326" s="223"/>
      <c r="FD326" s="223"/>
      <c r="FE326" s="223"/>
      <c r="FF326" s="223"/>
      <c r="FG326" s="223"/>
      <c r="FH326" s="223"/>
      <c r="FI326" s="223"/>
      <c r="FJ326" s="223"/>
      <c r="FK326" s="223"/>
      <c r="FL326" s="223"/>
      <c r="FM326" s="223"/>
      <c r="FN326" s="223"/>
      <c r="FO326" s="223"/>
      <c r="FP326" s="223"/>
      <c r="FQ326" s="223"/>
      <c r="FR326" s="223"/>
      <c r="FS326" s="223"/>
      <c r="FT326" s="223"/>
      <c r="FU326" s="223"/>
      <c r="FV326" s="223"/>
      <c r="FW326" s="223"/>
      <c r="FX326" s="223"/>
      <c r="FY326" s="223"/>
      <c r="FZ326" s="223"/>
      <c r="GA326" s="223"/>
      <c r="GB326" s="223"/>
      <c r="GC326" s="223"/>
      <c r="GD326" s="223"/>
      <c r="GE326" s="223"/>
      <c r="GF326" s="223"/>
      <c r="GG326" s="223"/>
      <c r="GH326" s="223"/>
      <c r="GI326" s="223"/>
      <c r="GJ326" s="223"/>
      <c r="GK326" s="223"/>
      <c r="GL326" s="223"/>
      <c r="GM326" s="223"/>
      <c r="GN326" s="223"/>
      <c r="GO326" s="223"/>
      <c r="GP326" s="223"/>
      <c r="GQ326" s="223"/>
      <c r="GR326" s="223"/>
      <c r="GS326" s="223"/>
      <c r="GT326" s="223"/>
      <c r="GU326" s="223"/>
      <c r="GV326" s="223"/>
      <c r="GW326" s="223"/>
      <c r="GX326" s="223"/>
      <c r="GY326" s="223"/>
      <c r="GZ326" s="223"/>
      <c r="HA326" s="223"/>
      <c r="HB326" s="223"/>
      <c r="HC326" s="223"/>
      <c r="HD326" s="223"/>
      <c r="HE326" s="223"/>
      <c r="HF326" s="223"/>
      <c r="HG326" s="223"/>
      <c r="HH326" s="223"/>
      <c r="HI326" s="223"/>
      <c r="HJ326" s="223"/>
      <c r="HK326" s="223"/>
      <c r="HL326" s="223"/>
      <c r="HM326" s="223"/>
      <c r="HN326" s="223"/>
      <c r="HO326" s="223"/>
      <c r="HP326" s="223"/>
      <c r="HQ326" s="223"/>
      <c r="HR326" s="223"/>
      <c r="HS326" s="223"/>
      <c r="HT326" s="223"/>
      <c r="HU326" s="223"/>
      <c r="HV326" s="223"/>
      <c r="HW326" s="223"/>
    </row>
    <row r="327" spans="1:231" s="48" customFormat="1" ht="13.5" customHeight="1">
      <c r="A327" s="17"/>
      <c r="B327"/>
      <c r="C327"/>
      <c r="D327"/>
      <c r="E327"/>
      <c r="F327"/>
      <c r="G327"/>
      <c r="H327" s="17"/>
      <c r="I327" s="1098" t="s">
        <v>154</v>
      </c>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619">
        <f t="shared" ref="AT327:BS327" si="677">AT326/AT16</f>
        <v>0.66046681254558715</v>
      </c>
      <c r="AU327" s="175">
        <f t="shared" si="677"/>
        <v>0.5042184724689166</v>
      </c>
      <c r="AV327" s="175">
        <f t="shared" si="677"/>
        <v>0.46507850568489439</v>
      </c>
      <c r="AW327" s="579">
        <f t="shared" si="677"/>
        <v>0.54995748299319724</v>
      </c>
      <c r="AX327" s="619">
        <f t="shared" si="677"/>
        <v>0.56518476833614706</v>
      </c>
      <c r="AY327" s="175">
        <f t="shared" si="677"/>
        <v>0.49590946277611131</v>
      </c>
      <c r="AZ327" s="175">
        <f t="shared" si="677"/>
        <v>0.47915907157613319</v>
      </c>
      <c r="BA327" s="579">
        <f t="shared" si="677"/>
        <v>0.41345450746892304</v>
      </c>
      <c r="BB327" s="619">
        <f t="shared" si="677"/>
        <v>0.47753108348134993</v>
      </c>
      <c r="BC327" s="175">
        <f t="shared" si="677"/>
        <v>0.35108867150520667</v>
      </c>
      <c r="BD327" s="175">
        <f t="shared" si="677"/>
        <v>0.36469538752164565</v>
      </c>
      <c r="BE327" s="579">
        <f t="shared" si="677"/>
        <v>0.37439042783168264</v>
      </c>
      <c r="BF327" s="619">
        <f t="shared" si="677"/>
        <v>0.35584461087023173</v>
      </c>
      <c r="BG327" s="175">
        <f t="shared" si="677"/>
        <v>0.42730055825679808</v>
      </c>
      <c r="BH327" s="175">
        <f t="shared" si="677"/>
        <v>0.41510261632461232</v>
      </c>
      <c r="BI327" s="579">
        <f t="shared" si="677"/>
        <v>0.39126889361330341</v>
      </c>
      <c r="BJ327" s="619">
        <f t="shared" si="677"/>
        <v>0.47649232664374069</v>
      </c>
      <c r="BK327" s="175">
        <f t="shared" si="677"/>
        <v>0.53595481670929235</v>
      </c>
      <c r="BL327" s="175">
        <f t="shared" si="677"/>
        <v>0.56881319052353174</v>
      </c>
      <c r="BM327" s="579">
        <f t="shared" si="677"/>
        <v>0.40933708096250093</v>
      </c>
      <c r="BN327" s="619">
        <f t="shared" si="677"/>
        <v>0.50714792506378048</v>
      </c>
      <c r="BO327" s="175">
        <f t="shared" si="677"/>
        <v>0.58947569113441378</v>
      </c>
      <c r="BP327" s="175">
        <f t="shared" si="677"/>
        <v>0.50818987884394118</v>
      </c>
      <c r="BQ327" s="579">
        <f t="shared" si="677"/>
        <v>0.38323820251491952</v>
      </c>
      <c r="BR327" s="629">
        <f t="shared" si="677"/>
        <v>0.33887073850526972</v>
      </c>
      <c r="BS327" s="261">
        <f t="shared" si="677"/>
        <v>0.46218521740653573</v>
      </c>
      <c r="BT327" s="261">
        <f t="shared" ref="BS327:CC327" si="678">BT326/BT16</f>
        <v>0.42201793341442029</v>
      </c>
      <c r="BU327" s="579">
        <f t="shared" si="678"/>
        <v>0.43021196197673733</v>
      </c>
      <c r="BV327" s="261">
        <f t="shared" si="678"/>
        <v>0.50304330526610097</v>
      </c>
      <c r="BW327" s="261">
        <f t="shared" si="678"/>
        <v>0.44558379677835735</v>
      </c>
      <c r="BX327" s="261">
        <f t="shared" si="678"/>
        <v>0.38659435776875395</v>
      </c>
      <c r="BY327" s="630">
        <f t="shared" si="678"/>
        <v>0.37060875525016246</v>
      </c>
      <c r="BZ327" s="261">
        <f t="shared" si="678"/>
        <v>0.40854440036618855</v>
      </c>
      <c r="CA327" s="261">
        <f t="shared" si="678"/>
        <v>0.46830803822372113</v>
      </c>
      <c r="CB327" s="261">
        <f t="shared" si="678"/>
        <v>0.3590489605767832</v>
      </c>
      <c r="CC327" s="630">
        <f t="shared" si="678"/>
        <v>0.35027804342436158</v>
      </c>
      <c r="CD327" s="619">
        <f>(CHOOSE(model_case,CD335,CD336,CD338))</f>
        <v>0.43</v>
      </c>
      <c r="CE327" s="175">
        <f>(CHOOSE(model_case,CE335,CE336,CE338))</f>
        <v>0.44</v>
      </c>
      <c r="CF327" s="175">
        <f>(CHOOSE(model_case,CF335,CF336,CF338))</f>
        <v>0.36499999999999999</v>
      </c>
      <c r="CG327" s="579">
        <f>(CHOOSE(model_case,CG335,CG336,CG338))</f>
        <v>0.34499999999999997</v>
      </c>
      <c r="CH327" s="175"/>
      <c r="CI327" s="175"/>
      <c r="CJ327" s="175"/>
      <c r="CK327" s="175"/>
      <c r="CL327" s="175"/>
      <c r="CM327" s="175"/>
      <c r="CN327" s="175"/>
      <c r="CO327" s="175"/>
      <c r="CP327" s="175"/>
      <c r="CQ327" s="175"/>
      <c r="CR327" s="175"/>
      <c r="CS327" s="175"/>
      <c r="CT327" s="175"/>
      <c r="CU327" s="175"/>
      <c r="CV327" s="175"/>
      <c r="CW327" s="175"/>
      <c r="CX327" s="175"/>
      <c r="CY327" s="175"/>
      <c r="CZ327" s="175"/>
      <c r="DA327" s="175"/>
      <c r="DB327" s="175"/>
      <c r="DC327" s="175"/>
      <c r="DD327" s="175"/>
      <c r="DE327" s="175"/>
      <c r="DF327" s="175"/>
      <c r="DG327" s="175"/>
      <c r="DH327" s="175"/>
      <c r="DI327" s="579"/>
      <c r="DJ327" s="363"/>
      <c r="DK327" s="118"/>
      <c r="DL327" s="118"/>
      <c r="DM327" s="118"/>
      <c r="DN327" s="118"/>
      <c r="DO327" s="118"/>
      <c r="DP327" s="118"/>
      <c r="DQ327" s="619">
        <f>DQ326/Model!$DQ$12</f>
        <v>1.0568897178829566</v>
      </c>
      <c r="DR327" s="175">
        <f>DR326/Model!$DR$12</f>
        <v>0.82620320855614982</v>
      </c>
      <c r="DS327" s="175">
        <f t="shared" ref="DS327:EC327" si="679">DS326/DS16</f>
        <v>0.66770508826583586</v>
      </c>
      <c r="DT327" s="175">
        <f t="shared" si="679"/>
        <v>0.52861471613972899</v>
      </c>
      <c r="DU327" s="175">
        <f t="shared" si="679"/>
        <v>0.47759871336199827</v>
      </c>
      <c r="DV327" s="175">
        <f t="shared" si="679"/>
        <v>0.38358590828577055</v>
      </c>
      <c r="DW327" s="175">
        <f t="shared" si="679"/>
        <v>0.39941805733846808</v>
      </c>
      <c r="DX327" s="175">
        <f t="shared" si="679"/>
        <v>0.49569465185147699</v>
      </c>
      <c r="DY327" s="175">
        <f t="shared" si="679"/>
        <v>0.49220142807608647</v>
      </c>
      <c r="DZ327" s="175">
        <f t="shared" si="679"/>
        <v>0.39456441057397557</v>
      </c>
      <c r="EA327" s="175">
        <f t="shared" si="679"/>
        <v>0.42417158739364669</v>
      </c>
      <c r="EB327" s="175">
        <f t="shared" si="679"/>
        <v>0.3951229297340067</v>
      </c>
      <c r="EC327" s="175">
        <f t="shared" si="679"/>
        <v>0.3932532333202402</v>
      </c>
      <c r="ED327" s="175">
        <f t="shared" ref="ED327:EJ327" si="680">(CHOOSE(model_case,ED335,ED336,ED338))</f>
        <v>0.37325323332024019</v>
      </c>
      <c r="EE327" s="175">
        <f t="shared" si="680"/>
        <v>0.35325323332024017</v>
      </c>
      <c r="EF327" s="175">
        <f t="shared" si="680"/>
        <v>0.33825323332024015</v>
      </c>
      <c r="EG327" s="175">
        <f t="shared" si="680"/>
        <v>0.32425323332024014</v>
      </c>
      <c r="EH327" s="175">
        <f t="shared" si="680"/>
        <v>0.31325323332024013</v>
      </c>
      <c r="EI327" s="175">
        <f t="shared" si="680"/>
        <v>0.30525323332024012</v>
      </c>
      <c r="EJ327" s="579">
        <f t="shared" si="680"/>
        <v>0.29725323332024012</v>
      </c>
      <c r="EK327" s="216"/>
      <c r="EL327" s="216"/>
      <c r="EM327" s="216"/>
      <c r="EN327" s="216"/>
      <c r="EO327" s="216"/>
      <c r="EP327" s="216"/>
      <c r="EQ327" s="216"/>
      <c r="ER327" s="216"/>
      <c r="ES327" s="216"/>
      <c r="ET327" s="216"/>
      <c r="EU327" s="216"/>
      <c r="EV327" s="216"/>
      <c r="EW327" s="216"/>
      <c r="EX327" s="216"/>
      <c r="EY327" s="216"/>
      <c r="EZ327" s="216"/>
      <c r="FA327" s="216"/>
      <c r="FB327" s="216"/>
      <c r="FC327" s="216"/>
      <c r="FD327" s="216"/>
      <c r="FE327" s="216"/>
      <c r="FF327" s="216"/>
      <c r="FG327" s="216"/>
      <c r="FH327" s="216"/>
      <c r="FI327" s="216"/>
      <c r="FJ327" s="216"/>
      <c r="FK327" s="216"/>
      <c r="FL327" s="216"/>
      <c r="FM327" s="216"/>
      <c r="FN327" s="216"/>
      <c r="FO327" s="216"/>
      <c r="FP327" s="216"/>
      <c r="FQ327" s="216"/>
      <c r="FR327" s="216"/>
      <c r="FS327" s="216"/>
      <c r="FT327" s="216"/>
      <c r="FU327" s="216"/>
      <c r="FV327" s="216"/>
      <c r="FW327" s="216"/>
      <c r="FX327" s="216"/>
      <c r="FY327" s="216"/>
      <c r="FZ327" s="216"/>
      <c r="GA327" s="216"/>
      <c r="GB327" s="216"/>
      <c r="GC327" s="216"/>
      <c r="GD327" s="216"/>
      <c r="GE327" s="216"/>
      <c r="GF327" s="216"/>
      <c r="GG327" s="216"/>
      <c r="GH327" s="216"/>
      <c r="GI327" s="216"/>
      <c r="GJ327" s="216"/>
      <c r="GK327" s="216"/>
      <c r="GL327" s="216"/>
      <c r="GM327" s="216"/>
      <c r="GN327" s="216"/>
      <c r="GO327" s="216"/>
      <c r="GP327" s="216"/>
      <c r="GQ327" s="216"/>
      <c r="GR327" s="216"/>
      <c r="GS327" s="216"/>
      <c r="GT327" s="216"/>
      <c r="GU327" s="216"/>
      <c r="GV327" s="216"/>
      <c r="GW327" s="216"/>
      <c r="GX327" s="216"/>
      <c r="GY327" s="216"/>
      <c r="GZ327" s="216"/>
      <c r="HA327" s="216"/>
      <c r="HB327" s="216"/>
      <c r="HC327" s="216"/>
      <c r="HD327" s="216"/>
      <c r="HE327" s="216"/>
      <c r="HF327" s="216"/>
      <c r="HG327" s="216"/>
      <c r="HH327" s="216"/>
      <c r="HI327" s="216"/>
      <c r="HJ327" s="216"/>
      <c r="HK327" s="216"/>
      <c r="HL327" s="216"/>
      <c r="HM327" s="216"/>
      <c r="HN327" s="216"/>
      <c r="HO327" s="216"/>
      <c r="HP327" s="216"/>
      <c r="HQ327" s="216"/>
      <c r="HR327" s="216"/>
      <c r="HS327" s="216"/>
      <c r="HT327" s="216"/>
      <c r="HU327" s="216"/>
      <c r="HV327" s="216"/>
      <c r="HW327" s="216"/>
    </row>
    <row r="328" spans="1:231" s="115" customFormat="1" ht="12.75">
      <c r="B328"/>
      <c r="C328"/>
      <c r="D328"/>
      <c r="E328"/>
      <c r="F328"/>
      <c r="G328"/>
      <c r="I328" s="1524" t="s">
        <v>482</v>
      </c>
      <c r="J328" s="1266"/>
      <c r="K328" s="1266"/>
      <c r="L328" s="1266"/>
      <c r="M328" s="1266"/>
      <c r="N328" s="1266"/>
      <c r="O328" s="1266"/>
      <c r="P328" s="1266"/>
      <c r="Q328" s="1266"/>
      <c r="R328" s="1266"/>
      <c r="S328" s="1266"/>
      <c r="T328" s="1266"/>
      <c r="U328" s="1266"/>
      <c r="V328" s="1266"/>
      <c r="W328" s="1266"/>
      <c r="X328" s="1266"/>
      <c r="Y328" s="1266"/>
      <c r="Z328" s="1266"/>
      <c r="AA328" s="1266"/>
      <c r="AB328" s="1266"/>
      <c r="AC328" s="1266"/>
      <c r="AD328" s="1266"/>
      <c r="AE328" s="1266"/>
      <c r="AF328" s="1266"/>
      <c r="AG328" s="1266"/>
      <c r="AH328" s="1266"/>
      <c r="AI328" s="1266"/>
      <c r="AJ328" s="1266"/>
      <c r="AK328" s="1266"/>
      <c r="AL328" s="1266"/>
      <c r="AM328" s="1266"/>
      <c r="AN328" s="1266"/>
      <c r="AO328" s="1266"/>
      <c r="AP328" s="1266"/>
      <c r="AQ328" s="1266"/>
      <c r="AR328" s="1266"/>
      <c r="AS328" s="1266"/>
      <c r="AT328" s="1266"/>
      <c r="AU328" s="1266"/>
      <c r="AV328" s="1266"/>
      <c r="AW328" s="1269"/>
      <c r="AX328" s="1266"/>
      <c r="AY328" s="1266"/>
      <c r="AZ328" s="1266"/>
      <c r="BA328" s="1266"/>
      <c r="BB328" s="1267"/>
      <c r="BC328" s="1268"/>
      <c r="BD328" s="1268"/>
      <c r="BE328" s="1269"/>
      <c r="BF328" s="1267"/>
      <c r="BG328" s="1268"/>
      <c r="BH328" s="1268"/>
      <c r="BI328" s="1269"/>
      <c r="BJ328" s="1267"/>
      <c r="BK328" s="1268"/>
      <c r="BL328" s="1268"/>
      <c r="BM328" s="1269"/>
      <c r="BN328" s="1270">
        <f t="shared" ref="BN328:CC328" si="681">(BN327-BJ327)*10000</f>
        <v>306.55598420039786</v>
      </c>
      <c r="BO328" s="1271">
        <f t="shared" si="681"/>
        <v>535.20874425121428</v>
      </c>
      <c r="BP328" s="1271">
        <f t="shared" si="681"/>
        <v>-606.23311679590563</v>
      </c>
      <c r="BQ328" s="1272">
        <f t="shared" si="681"/>
        <v>-260.9887844758141</v>
      </c>
      <c r="BR328" s="1270">
        <f t="shared" ref="BR328" si="682">(BR327-BN327)*10000</f>
        <v>-1682.7718655851077</v>
      </c>
      <c r="BS328" s="1271">
        <f t="shared" ref="BS328" si="683">(BS327-BO327)*10000</f>
        <v>-1272.9047372787804</v>
      </c>
      <c r="BT328" s="1271">
        <f t="shared" si="681"/>
        <v>-861.71945429520895</v>
      </c>
      <c r="BU328" s="1272">
        <f t="shared" si="681"/>
        <v>469.73759461817809</v>
      </c>
      <c r="BV328" s="1270">
        <f t="shared" si="681"/>
        <v>1641.7256676083125</v>
      </c>
      <c r="BW328" s="1271">
        <f t="shared" si="681"/>
        <v>-166.01420628178377</v>
      </c>
      <c r="BX328" s="1271">
        <f t="shared" si="681"/>
        <v>-354.23575645666341</v>
      </c>
      <c r="BY328" s="1272">
        <f t="shared" si="681"/>
        <v>-596.03206726574876</v>
      </c>
      <c r="BZ328" s="1270">
        <f t="shared" si="681"/>
        <v>-944.98904899912418</v>
      </c>
      <c r="CA328" s="1271">
        <f t="shared" si="681"/>
        <v>227.24241445363779</v>
      </c>
      <c r="CB328" s="1271">
        <f t="shared" si="681"/>
        <v>-275.45397191970744</v>
      </c>
      <c r="CC328" s="1272">
        <f t="shared" si="681"/>
        <v>-203.30711825800873</v>
      </c>
      <c r="CD328" s="1270">
        <f t="shared" ref="CD328:CG328" si="684">(CD327-BZ327)*10000</f>
        <v>214.5559963381144</v>
      </c>
      <c r="CE328" s="1271">
        <f t="shared" si="684"/>
        <v>-283.08038223721132</v>
      </c>
      <c r="CF328" s="1271">
        <f t="shared" si="684"/>
        <v>59.510394232167862</v>
      </c>
      <c r="CG328" s="1272">
        <f t="shared" si="684"/>
        <v>-52.780434243616114</v>
      </c>
      <c r="CH328" s="1266"/>
      <c r="CI328" s="1266"/>
      <c r="CJ328" s="1266"/>
      <c r="CK328" s="1266"/>
      <c r="CL328" s="1266"/>
      <c r="CM328" s="1266"/>
      <c r="CN328" s="1266"/>
      <c r="CO328" s="1266"/>
      <c r="CP328" s="1266"/>
      <c r="CQ328" s="1266"/>
      <c r="CR328" s="1266"/>
      <c r="CS328" s="1266"/>
      <c r="CT328" s="1266"/>
      <c r="CU328" s="1266"/>
      <c r="CV328" s="1266"/>
      <c r="CW328" s="1266"/>
      <c r="CX328" s="1266"/>
      <c r="CY328" s="1266"/>
      <c r="CZ328" s="1266"/>
      <c r="DA328" s="1266"/>
      <c r="DB328" s="1266"/>
      <c r="DC328" s="1266"/>
      <c r="DD328" s="1266"/>
      <c r="DE328" s="1266"/>
      <c r="DF328" s="1266"/>
      <c r="DG328" s="1266"/>
      <c r="DH328" s="1266"/>
      <c r="DI328" s="1266"/>
      <c r="DJ328" s="1276"/>
      <c r="DK328" s="1266"/>
      <c r="DL328" s="1266"/>
      <c r="DM328" s="1266"/>
      <c r="DN328" s="1266"/>
      <c r="DO328" s="1266"/>
      <c r="DP328" s="1266"/>
      <c r="DQ328" s="1266"/>
      <c r="DR328" s="1266"/>
      <c r="DS328" s="1266"/>
      <c r="DT328" s="1266"/>
      <c r="DU328" s="1266"/>
      <c r="DV328" s="1268"/>
      <c r="DW328" s="1268"/>
      <c r="DX328" s="1271">
        <f t="shared" ref="DX328:EJ328" si="685">(DX327-DW327)*10000</f>
        <v>962.76594513008911</v>
      </c>
      <c r="DY328" s="1271">
        <f t="shared" si="685"/>
        <v>-34.932237753905191</v>
      </c>
      <c r="DZ328" s="1271">
        <f t="shared" si="685"/>
        <v>-976.37017502110905</v>
      </c>
      <c r="EA328" s="1271">
        <f t="shared" si="685"/>
        <v>296.07176819671122</v>
      </c>
      <c r="EB328" s="1271">
        <f>(EB327-EA327)*10000</f>
        <v>-290.48657659639986</v>
      </c>
      <c r="EC328" s="1271">
        <f>(EC327-EB327)*10000</f>
        <v>-18.696964137664974</v>
      </c>
      <c r="ED328" s="1271">
        <f t="shared" si="685"/>
        <v>-200.00000000000017</v>
      </c>
      <c r="EE328" s="1271">
        <f t="shared" si="685"/>
        <v>-200.00000000000017</v>
      </c>
      <c r="EF328" s="1271">
        <f t="shared" si="685"/>
        <v>-150.00000000000014</v>
      </c>
      <c r="EG328" s="1271">
        <f t="shared" si="685"/>
        <v>-140.00000000000011</v>
      </c>
      <c r="EH328" s="1271">
        <f t="shared" si="685"/>
        <v>-110.0000000000001</v>
      </c>
      <c r="EI328" s="1271">
        <f t="shared" si="685"/>
        <v>-80.000000000000071</v>
      </c>
      <c r="EJ328" s="1272">
        <f t="shared" si="685"/>
        <v>-80.000000000000071</v>
      </c>
    </row>
    <row r="329" spans="1:231" s="115" customFormat="1" ht="12.75">
      <c r="B329"/>
      <c r="C329"/>
      <c r="D329"/>
      <c r="E329"/>
      <c r="F329"/>
      <c r="G329"/>
      <c r="I329" s="1524" t="s">
        <v>483</v>
      </c>
      <c r="J329" s="1266"/>
      <c r="K329" s="1266"/>
      <c r="L329" s="1266"/>
      <c r="M329" s="1266"/>
      <c r="N329" s="1266"/>
      <c r="O329" s="1266"/>
      <c r="P329" s="1266"/>
      <c r="Q329" s="1266"/>
      <c r="R329" s="1266"/>
      <c r="S329" s="1266"/>
      <c r="T329" s="1266"/>
      <c r="U329" s="1266"/>
      <c r="V329" s="1266"/>
      <c r="W329" s="1266"/>
      <c r="X329" s="1266"/>
      <c r="Y329" s="1266"/>
      <c r="Z329" s="1266"/>
      <c r="AA329" s="1266"/>
      <c r="AB329" s="1266"/>
      <c r="AC329" s="1266"/>
      <c r="AD329" s="1266"/>
      <c r="AE329" s="1266"/>
      <c r="AF329" s="1266"/>
      <c r="AG329" s="1266"/>
      <c r="AH329" s="1266"/>
      <c r="AI329" s="1266"/>
      <c r="AJ329" s="1266"/>
      <c r="AK329" s="1266"/>
      <c r="AL329" s="1266"/>
      <c r="AM329" s="1266"/>
      <c r="AN329" s="1266"/>
      <c r="AO329" s="1266"/>
      <c r="AP329" s="1266"/>
      <c r="AQ329" s="1266"/>
      <c r="AR329" s="1266"/>
      <c r="AS329" s="1266"/>
      <c r="AT329" s="1266"/>
      <c r="AU329" s="1266"/>
      <c r="AV329" s="1266"/>
      <c r="AW329" s="1269"/>
      <c r="AX329" s="1266"/>
      <c r="AY329" s="1266"/>
      <c r="AZ329" s="1266"/>
      <c r="BA329" s="1266"/>
      <c r="BB329" s="1267"/>
      <c r="BC329" s="1268"/>
      <c r="BD329" s="1268"/>
      <c r="BE329" s="1269"/>
      <c r="BF329" s="1267"/>
      <c r="BG329" s="1268"/>
      <c r="BH329" s="1268"/>
      <c r="BI329" s="1269"/>
      <c r="BJ329" s="1267"/>
      <c r="BK329" s="1268"/>
      <c r="BL329" s="1268"/>
      <c r="BM329" s="1269"/>
      <c r="BN329" s="1270">
        <f t="shared" ref="BN329:CC329" si="686">(BN327-BM327)*10000</f>
        <v>978.10844101279554</v>
      </c>
      <c r="BO329" s="1271">
        <f t="shared" si="686"/>
        <v>823.27766070633299</v>
      </c>
      <c r="BP329" s="1271">
        <f t="shared" si="686"/>
        <v>-812.85812290472609</v>
      </c>
      <c r="BQ329" s="1272">
        <f t="shared" si="686"/>
        <v>-1249.5167632902167</v>
      </c>
      <c r="BR329" s="1270">
        <f t="shared" ref="BR329" si="687">(BR327-BQ327)*10000</f>
        <v>-443.67464009649802</v>
      </c>
      <c r="BS329" s="1271">
        <f t="shared" ref="BS329" si="688">(BS327-BR327)*10000</f>
        <v>1233.1447890126601</v>
      </c>
      <c r="BT329" s="1271">
        <f t="shared" si="686"/>
        <v>-401.67283992115443</v>
      </c>
      <c r="BU329" s="1272">
        <f t="shared" si="686"/>
        <v>81.940285623170467</v>
      </c>
      <c r="BV329" s="1270">
        <f t="shared" si="686"/>
        <v>728.31343289363633</v>
      </c>
      <c r="BW329" s="1271">
        <f t="shared" si="686"/>
        <v>-574.59508487743619</v>
      </c>
      <c r="BX329" s="1271">
        <f t="shared" si="686"/>
        <v>-589.89439009603404</v>
      </c>
      <c r="BY329" s="1272">
        <f t="shared" si="686"/>
        <v>-159.85602518591492</v>
      </c>
      <c r="BZ329" s="1270">
        <f t="shared" si="686"/>
        <v>379.35645116026097</v>
      </c>
      <c r="CA329" s="1271">
        <f t="shared" si="686"/>
        <v>597.63637857532581</v>
      </c>
      <c r="CB329" s="1271">
        <f t="shared" si="686"/>
        <v>-1092.5907764693793</v>
      </c>
      <c r="CC329" s="1272">
        <f t="shared" si="686"/>
        <v>-87.709171524216202</v>
      </c>
      <c r="CD329" s="1270">
        <f t="shared" ref="CD329:CG329" si="689">(CD327-CC327)*10000</f>
        <v>797.2195657563841</v>
      </c>
      <c r="CE329" s="1271">
        <f t="shared" si="689"/>
        <v>100.00000000000009</v>
      </c>
      <c r="CF329" s="1271">
        <f t="shared" si="689"/>
        <v>-750.00000000000011</v>
      </c>
      <c r="CG329" s="1272">
        <f t="shared" si="689"/>
        <v>-200.00000000000017</v>
      </c>
      <c r="CH329" s="1266"/>
      <c r="CI329" s="1266"/>
      <c r="CJ329" s="1266"/>
      <c r="CK329" s="1266"/>
      <c r="CL329" s="1266"/>
      <c r="CM329" s="1266"/>
      <c r="CN329" s="1266"/>
      <c r="CO329" s="1266"/>
      <c r="CP329" s="1266"/>
      <c r="CQ329" s="1266"/>
      <c r="CR329" s="1266"/>
      <c r="CS329" s="1266"/>
      <c r="CT329" s="1266"/>
      <c r="CU329" s="1266"/>
      <c r="CV329" s="1266"/>
      <c r="CW329" s="1266"/>
      <c r="CX329" s="1266"/>
      <c r="CY329" s="1266"/>
      <c r="CZ329" s="1266"/>
      <c r="DA329" s="1266"/>
      <c r="DB329" s="1266"/>
      <c r="DC329" s="1266"/>
      <c r="DD329" s="1266"/>
      <c r="DE329" s="1266"/>
      <c r="DF329" s="1266"/>
      <c r="DG329" s="1266"/>
      <c r="DH329" s="1266"/>
      <c r="DI329" s="1266"/>
      <c r="DJ329" s="1276"/>
      <c r="DK329" s="1266"/>
      <c r="DL329" s="1266"/>
      <c r="DM329" s="1266"/>
      <c r="DN329" s="1266"/>
      <c r="DO329" s="1266"/>
      <c r="DP329" s="1266"/>
      <c r="DQ329" s="1266"/>
      <c r="DR329" s="1266"/>
      <c r="DS329" s="1266"/>
      <c r="DT329" s="1266"/>
      <c r="DU329" s="1266"/>
      <c r="DV329" s="1268"/>
      <c r="DW329" s="1268"/>
      <c r="DX329" s="1271"/>
      <c r="DY329" s="1271"/>
      <c r="DZ329" s="1271"/>
      <c r="EA329" s="1271"/>
      <c r="EB329" s="1271"/>
      <c r="EC329" s="1271"/>
      <c r="ED329" s="1271"/>
      <c r="EE329" s="1271"/>
      <c r="EF329" s="1271"/>
      <c r="EG329" s="1271"/>
      <c r="EH329" s="1271"/>
      <c r="EI329" s="1271"/>
      <c r="EJ329" s="1272"/>
    </row>
    <row r="330" spans="1:231" s="115" customFormat="1" ht="12.75">
      <c r="B330"/>
      <c r="C330"/>
      <c r="D330"/>
      <c r="E330"/>
      <c r="F330"/>
      <c r="G330"/>
      <c r="I330" s="1524" t="s">
        <v>484</v>
      </c>
      <c r="J330" s="1266"/>
      <c r="K330" s="1266"/>
      <c r="L330" s="1266"/>
      <c r="M330" s="1266"/>
      <c r="N330" s="1266"/>
      <c r="O330" s="1266"/>
      <c r="P330" s="1266"/>
      <c r="Q330" s="1266"/>
      <c r="R330" s="1266"/>
      <c r="S330" s="1266"/>
      <c r="T330" s="1266"/>
      <c r="U330" s="1266"/>
      <c r="V330" s="1266"/>
      <c r="W330" s="1266"/>
      <c r="X330" s="1266"/>
      <c r="Y330" s="1266"/>
      <c r="Z330" s="1266"/>
      <c r="AA330" s="1266"/>
      <c r="AB330" s="1266"/>
      <c r="AC330" s="1266"/>
      <c r="AD330" s="1266"/>
      <c r="AE330" s="1266"/>
      <c r="AF330" s="1266"/>
      <c r="AG330" s="1266"/>
      <c r="AH330" s="1266"/>
      <c r="AI330" s="1266"/>
      <c r="AJ330" s="1266"/>
      <c r="AK330" s="1266"/>
      <c r="AL330" s="1266"/>
      <c r="AM330" s="1266"/>
      <c r="AN330" s="1266"/>
      <c r="AO330" s="1266"/>
      <c r="AP330" s="1266"/>
      <c r="AQ330" s="1266"/>
      <c r="AR330" s="1266"/>
      <c r="AS330" s="1266"/>
      <c r="AT330" s="1266"/>
      <c r="AU330" s="1266"/>
      <c r="AV330" s="1266"/>
      <c r="AW330" s="1269"/>
      <c r="AX330" s="1266"/>
      <c r="AY330" s="1266"/>
      <c r="AZ330" s="1266"/>
      <c r="BA330" s="1266"/>
      <c r="BB330" s="1267"/>
      <c r="BC330" s="1268"/>
      <c r="BD330" s="1268"/>
      <c r="BE330" s="1269"/>
      <c r="BF330" s="1267"/>
      <c r="BG330" s="1268"/>
      <c r="BH330" s="1268"/>
      <c r="BI330" s="1269"/>
      <c r="BJ330" s="1267"/>
      <c r="BK330" s="1268"/>
      <c r="BL330" s="1268"/>
      <c r="BM330" s="1269"/>
      <c r="BN330" s="1267">
        <f t="shared" ref="BN330:CC330" si="690">BN326/BJ326-1</f>
        <v>0.80939300910217082</v>
      </c>
      <c r="BO330" s="1268">
        <f t="shared" si="690"/>
        <v>0.84423589294945733</v>
      </c>
      <c r="BP330" s="1268">
        <f t="shared" si="690"/>
        <v>0.48558897243107757</v>
      </c>
      <c r="BQ330" s="1269">
        <f t="shared" si="690"/>
        <v>0.48149388712108498</v>
      </c>
      <c r="BR330" s="1267">
        <f t="shared" si="690"/>
        <v>0.63944039291561205</v>
      </c>
      <c r="BS330" s="1268">
        <f t="shared" si="690"/>
        <v>0.70683744097289569</v>
      </c>
      <c r="BT330" s="1268">
        <f t="shared" si="690"/>
        <v>0.65593020932762114</v>
      </c>
      <c r="BU330" s="1269">
        <f t="shared" si="690"/>
        <v>1.0592640741578112</v>
      </c>
      <c r="BV330" s="1267">
        <f t="shared" si="690"/>
        <v>0.69865824209742744</v>
      </c>
      <c r="BW330" s="1268">
        <f t="shared" si="690"/>
        <v>0.17310947724803571</v>
      </c>
      <c r="BX330" s="1268">
        <f t="shared" si="690"/>
        <v>0.16391860371591727</v>
      </c>
      <c r="BY330" s="1269">
        <f t="shared" si="690"/>
        <v>0.15768887668976861</v>
      </c>
      <c r="BZ330" s="1267">
        <f t="shared" si="690"/>
        <v>7.3249462894278361E-2</v>
      </c>
      <c r="CA330" s="1268">
        <f t="shared" si="690"/>
        <v>0.34575333024628185</v>
      </c>
      <c r="CB330" s="1268">
        <f t="shared" si="690"/>
        <v>0.16548038605947535</v>
      </c>
      <c r="CC330" s="1269">
        <f t="shared" si="690"/>
        <v>0.17235492857566248</v>
      </c>
      <c r="CD330" s="1267">
        <f t="shared" ref="CD330:CG330" si="691">CD326/BZ326-1</f>
        <v>0.28564257683951078</v>
      </c>
      <c r="CE330" s="1268">
        <f t="shared" si="691"/>
        <v>0.15426961014019613</v>
      </c>
      <c r="CF330" s="1268">
        <f t="shared" si="691"/>
        <v>0.2465602139308507</v>
      </c>
      <c r="CG330" s="1269">
        <f t="shared" si="691"/>
        <v>0.1996054276404724</v>
      </c>
      <c r="CH330" s="1266"/>
      <c r="CI330" s="1266"/>
      <c r="CJ330" s="1266"/>
      <c r="CK330" s="1266"/>
      <c r="CL330" s="1266"/>
      <c r="CM330" s="1266"/>
      <c r="CN330" s="1266"/>
      <c r="CO330" s="1266"/>
      <c r="CP330" s="1266"/>
      <c r="CQ330" s="1266"/>
      <c r="CR330" s="1266"/>
      <c r="CS330" s="1266"/>
      <c r="CT330" s="1266"/>
      <c r="CU330" s="1266"/>
      <c r="CV330" s="1266"/>
      <c r="CW330" s="1266"/>
      <c r="CX330" s="1266"/>
      <c r="CY330" s="1266"/>
      <c r="CZ330" s="1266"/>
      <c r="DA330" s="1266"/>
      <c r="DB330" s="1266"/>
      <c r="DC330" s="1266"/>
      <c r="DD330" s="1266"/>
      <c r="DE330" s="1266"/>
      <c r="DF330" s="1266"/>
      <c r="DG330" s="1266"/>
      <c r="DH330" s="1266"/>
      <c r="DI330" s="1266"/>
      <c r="DJ330" s="1276"/>
      <c r="DK330" s="1266"/>
      <c r="DL330" s="1266"/>
      <c r="DM330" s="1266"/>
      <c r="DN330" s="1266"/>
      <c r="DO330" s="1266"/>
      <c r="DP330" s="1266"/>
      <c r="DQ330" s="1266"/>
      <c r="DR330" s="1266"/>
      <c r="DS330" s="1266"/>
      <c r="DT330" s="1266"/>
      <c r="DU330" s="1266"/>
      <c r="DV330" s="1268"/>
      <c r="DW330" s="1268"/>
      <c r="DX330" s="1268">
        <f t="shared" ref="DX330:EJ330" si="692">DX326/DW326-1</f>
        <v>1.0980887898525888</v>
      </c>
      <c r="DY330" s="1268">
        <f t="shared" si="692"/>
        <v>0.63808949980596785</v>
      </c>
      <c r="DZ330" s="1268">
        <f t="shared" si="692"/>
        <v>0.76262585330881172</v>
      </c>
      <c r="EA330" s="1268">
        <f t="shared" si="692"/>
        <v>0.27009485947922784</v>
      </c>
      <c r="EB330" s="1268">
        <f>EB326/EA326-1</f>
        <v>0.18481532947738644</v>
      </c>
      <c r="EC330" s="1268">
        <f>EC326/EB326-1</f>
        <v>0.21776200502519782</v>
      </c>
      <c r="ED330" s="1268">
        <f t="shared" si="692"/>
        <v>0.11527653409464222</v>
      </c>
      <c r="EE330" s="1268">
        <f t="shared" si="692"/>
        <v>9.3583550927135439E-2</v>
      </c>
      <c r="EF330" s="1268">
        <f t="shared" si="692"/>
        <v>9.0888056075298929E-2</v>
      </c>
      <c r="EG330" s="1268">
        <f t="shared" si="692"/>
        <v>8.271961230370084E-2</v>
      </c>
      <c r="EH330" s="1268">
        <f t="shared" si="692"/>
        <v>8.454327843262166E-2</v>
      </c>
      <c r="EI330" s="1268">
        <f t="shared" si="692"/>
        <v>7.6708256327281177E-2</v>
      </c>
      <c r="EJ330" s="1269">
        <f t="shared" si="692"/>
        <v>7.2239935314071912E-2</v>
      </c>
    </row>
    <row r="331" spans="1:231" s="115" customFormat="1" ht="12.75">
      <c r="B331"/>
      <c r="C331"/>
      <c r="D331"/>
      <c r="E331"/>
      <c r="F331"/>
      <c r="G331"/>
      <c r="I331" s="1524" t="s">
        <v>485</v>
      </c>
      <c r="J331" s="1266"/>
      <c r="K331" s="1266"/>
      <c r="L331" s="1266"/>
      <c r="M331" s="1266"/>
      <c r="N331" s="1266"/>
      <c r="O331" s="1266"/>
      <c r="P331" s="1266"/>
      <c r="Q331" s="1266"/>
      <c r="R331" s="1266"/>
      <c r="S331" s="1266"/>
      <c r="T331" s="1266"/>
      <c r="U331" s="1266"/>
      <c r="V331" s="1266"/>
      <c r="W331" s="1266"/>
      <c r="X331" s="1266"/>
      <c r="Y331" s="1266"/>
      <c r="Z331" s="1266"/>
      <c r="AA331" s="1266"/>
      <c r="AB331" s="1266"/>
      <c r="AC331" s="1266"/>
      <c r="AD331" s="1266"/>
      <c r="AE331" s="1266"/>
      <c r="AF331" s="1266"/>
      <c r="AG331" s="1266"/>
      <c r="AH331" s="1266"/>
      <c r="AI331" s="1266"/>
      <c r="AJ331" s="1266"/>
      <c r="AK331" s="1266"/>
      <c r="AL331" s="1266"/>
      <c r="AM331" s="1266"/>
      <c r="AN331" s="1266"/>
      <c r="AO331" s="1266"/>
      <c r="AP331" s="1266"/>
      <c r="AQ331" s="1266"/>
      <c r="AR331" s="1266"/>
      <c r="AS331" s="1266"/>
      <c r="AT331" s="1266"/>
      <c r="AU331" s="1266"/>
      <c r="AV331" s="1266"/>
      <c r="AW331" s="1269"/>
      <c r="AX331" s="1266"/>
      <c r="AY331" s="1266"/>
      <c r="AZ331" s="1266"/>
      <c r="BA331" s="1266"/>
      <c r="BB331" s="1267"/>
      <c r="BC331" s="1268"/>
      <c r="BD331" s="1268"/>
      <c r="BE331" s="1269"/>
      <c r="BF331" s="1267"/>
      <c r="BG331" s="1268"/>
      <c r="BH331" s="1268"/>
      <c r="BI331" s="1269"/>
      <c r="BJ331" s="1267"/>
      <c r="BK331" s="1268"/>
      <c r="BL331" s="1268"/>
      <c r="BM331" s="1269"/>
      <c r="BN331" s="314">
        <f t="shared" ref="BN331:CC331" si="693">BN326-BJ326</f>
        <v>15.028000000000006</v>
      </c>
      <c r="BO331" s="150">
        <f t="shared" si="693"/>
        <v>21.230000000000004</v>
      </c>
      <c r="BP331" s="150">
        <f t="shared" si="693"/>
        <v>14.724999999999998</v>
      </c>
      <c r="BQ331" s="409">
        <f t="shared" si="693"/>
        <v>11.499999999999996</v>
      </c>
      <c r="BR331" s="314">
        <f t="shared" si="693"/>
        <v>21.481999999999992</v>
      </c>
      <c r="BS331" s="150">
        <f t="shared" si="693"/>
        <v>32.780999999999985</v>
      </c>
      <c r="BT331" s="150">
        <f t="shared" si="693"/>
        <v>29.548999999999999</v>
      </c>
      <c r="BU331" s="409">
        <f t="shared" si="693"/>
        <v>37.480999999999995</v>
      </c>
      <c r="BV331" s="314">
        <f t="shared" si="693"/>
        <v>38.480000000000004</v>
      </c>
      <c r="BW331" s="150">
        <f t="shared" si="693"/>
        <v>13.703000000000017</v>
      </c>
      <c r="BX331" s="150">
        <f t="shared" si="693"/>
        <v>12.227999999999994</v>
      </c>
      <c r="BY331" s="409">
        <f t="shared" si="693"/>
        <v>11.489999999999995</v>
      </c>
      <c r="BZ331" s="314">
        <f t="shared" si="693"/>
        <v>6.8529999999999944</v>
      </c>
      <c r="CA331" s="150">
        <f t="shared" si="693"/>
        <v>32.106999999999985</v>
      </c>
      <c r="CB331" s="150">
        <f t="shared" si="693"/>
        <v>14.368000000000009</v>
      </c>
      <c r="CC331" s="409">
        <f t="shared" si="693"/>
        <v>14.539000000000016</v>
      </c>
      <c r="CD331" s="314">
        <f t="shared" ref="CD331:CG331" si="694">CD326-BZ326</f>
        <v>28.681371140455269</v>
      </c>
      <c r="CE331" s="150">
        <f t="shared" si="694"/>
        <v>19.27876464000002</v>
      </c>
      <c r="CF331" s="150">
        <f t="shared" si="694"/>
        <v>24.950414288518502</v>
      </c>
      <c r="CG331" s="409">
        <f t="shared" si="694"/>
        <v>19.739779161076882</v>
      </c>
      <c r="CH331" s="1266"/>
      <c r="CI331" s="1266"/>
      <c r="CJ331" s="1266"/>
      <c r="CK331" s="1266"/>
      <c r="CL331" s="1266"/>
      <c r="CM331" s="1266"/>
      <c r="CN331" s="1266"/>
      <c r="CO331" s="1266"/>
      <c r="CP331" s="1266"/>
      <c r="CQ331" s="1266"/>
      <c r="CR331" s="1266"/>
      <c r="CS331" s="1266"/>
      <c r="CT331" s="1266"/>
      <c r="CU331" s="1266"/>
      <c r="CV331" s="1266"/>
      <c r="CW331" s="1266"/>
      <c r="CX331" s="1266"/>
      <c r="CY331" s="1266"/>
      <c r="CZ331" s="1266"/>
      <c r="DA331" s="1266"/>
      <c r="DB331" s="1266"/>
      <c r="DC331" s="1266"/>
      <c r="DD331" s="1266"/>
      <c r="DE331" s="1266"/>
      <c r="DF331" s="1266"/>
      <c r="DG331" s="1266"/>
      <c r="DH331" s="1266"/>
      <c r="DI331" s="1266"/>
      <c r="DJ331" s="1276"/>
      <c r="DK331" s="1266"/>
      <c r="DL331" s="1266"/>
      <c r="DM331" s="1266"/>
      <c r="DN331" s="1266"/>
      <c r="DO331" s="1266"/>
      <c r="DP331" s="1266"/>
      <c r="DQ331" s="1266"/>
      <c r="DR331" s="1266"/>
      <c r="DS331" s="1266"/>
      <c r="DT331" s="1266"/>
      <c r="DU331" s="1266"/>
      <c r="DV331" s="1268"/>
      <c r="DW331" s="1268"/>
      <c r="DX331" s="150">
        <f t="shared" ref="DX331:EJ331" si="695">DX326-DW326</f>
        <v>51.250000000000028</v>
      </c>
      <c r="DY331" s="150">
        <f t="shared" si="695"/>
        <v>62.483000000000004</v>
      </c>
      <c r="DZ331" s="150">
        <f t="shared" si="695"/>
        <v>122.32899999999995</v>
      </c>
      <c r="EA331" s="150">
        <f t="shared" si="695"/>
        <v>76.365000000000009</v>
      </c>
      <c r="EB331" s="150">
        <f>EB326-EA326</f>
        <v>66.366999999999962</v>
      </c>
      <c r="EC331" s="150">
        <f>EC326-EB326</f>
        <v>92.650329230050772</v>
      </c>
      <c r="ED331" s="150">
        <f t="shared" si="695"/>
        <v>59.726654691478871</v>
      </c>
      <c r="EE331" s="150">
        <f t="shared" si="695"/>
        <v>54.076598313708359</v>
      </c>
      <c r="EF331" s="150">
        <f t="shared" si="695"/>
        <v>57.433942425275745</v>
      </c>
      <c r="EG331" s="150">
        <f t="shared" si="695"/>
        <v>57.023056300107442</v>
      </c>
      <c r="EH331" s="150">
        <f t="shared" si="695"/>
        <v>63.10112309974204</v>
      </c>
      <c r="EI331" s="150">
        <f t="shared" si="695"/>
        <v>62.093623214281479</v>
      </c>
      <c r="EJ331" s="409">
        <f t="shared" si="695"/>
        <v>62.962256303920071</v>
      </c>
    </row>
    <row r="332" spans="1:231" s="115" customFormat="1" ht="12.75">
      <c r="B332"/>
      <c r="C332"/>
      <c r="D332"/>
      <c r="E332"/>
      <c r="F332"/>
      <c r="G332"/>
      <c r="I332" s="1524" t="s">
        <v>486</v>
      </c>
      <c r="J332" s="1266"/>
      <c r="K332" s="1266"/>
      <c r="L332" s="1266"/>
      <c r="M332" s="1266"/>
      <c r="N332" s="1266"/>
      <c r="O332" s="1266"/>
      <c r="P332" s="1266"/>
      <c r="Q332" s="1266"/>
      <c r="R332" s="1266"/>
      <c r="S332" s="1266"/>
      <c r="T332" s="1266"/>
      <c r="U332" s="1266"/>
      <c r="V332" s="1266"/>
      <c r="W332" s="1266"/>
      <c r="X332" s="1266"/>
      <c r="Y332" s="1266"/>
      <c r="Z332" s="1266"/>
      <c r="AA332" s="1266"/>
      <c r="AB332" s="1266"/>
      <c r="AC332" s="1266"/>
      <c r="AD332" s="1266"/>
      <c r="AE332" s="1266"/>
      <c r="AF332" s="1266"/>
      <c r="AG332" s="1266"/>
      <c r="AH332" s="1266"/>
      <c r="AI332" s="1266"/>
      <c r="AJ332" s="1266"/>
      <c r="AK332" s="1266"/>
      <c r="AL332" s="1266"/>
      <c r="AM332" s="1266"/>
      <c r="AN332" s="1266"/>
      <c r="AO332" s="1266"/>
      <c r="AP332" s="1266"/>
      <c r="AQ332" s="1266"/>
      <c r="AR332" s="1266"/>
      <c r="AS332" s="1266"/>
      <c r="AT332" s="1266"/>
      <c r="AU332" s="1266"/>
      <c r="AV332" s="1266"/>
      <c r="AW332" s="1269"/>
      <c r="AX332" s="1266"/>
      <c r="AY332" s="1266"/>
      <c r="AZ332" s="1266"/>
      <c r="BA332" s="1266"/>
      <c r="BB332" s="1267"/>
      <c r="BC332" s="1268"/>
      <c r="BD332" s="1268"/>
      <c r="BE332" s="1269"/>
      <c r="BF332" s="1267"/>
      <c r="BG332" s="1268"/>
      <c r="BH332" s="1268"/>
      <c r="BI332" s="1269"/>
      <c r="BJ332" s="1267"/>
      <c r="BK332" s="1268"/>
      <c r="BL332" s="1268"/>
      <c r="BM332" s="1269"/>
      <c r="BN332" s="1267">
        <f t="shared" ref="BN332:CC332" si="696">BN326/BM326-1</f>
        <v>0.40659018589850948</v>
      </c>
      <c r="BO332" s="1268">
        <f t="shared" si="696"/>
        <v>0.3804732847149872</v>
      </c>
      <c r="BP332" s="1268">
        <f t="shared" si="696"/>
        <v>-2.863488367078515E-2</v>
      </c>
      <c r="BQ332" s="1269">
        <f t="shared" si="696"/>
        <v>-0.21454416302248658</v>
      </c>
      <c r="BR332" s="1267">
        <f t="shared" si="696"/>
        <v>0.55655098349536503</v>
      </c>
      <c r="BS332" s="1268">
        <f t="shared" si="696"/>
        <v>0.43722424968680196</v>
      </c>
      <c r="BT332" s="1268">
        <f t="shared" si="696"/>
        <v>-5.7606306374592409E-2</v>
      </c>
      <c r="BU332" s="1269">
        <f t="shared" si="696"/>
        <v>-2.3231185822676248E-2</v>
      </c>
      <c r="BV332" s="1267">
        <f t="shared" si="696"/>
        <v>0.28397721814314147</v>
      </c>
      <c r="BW332" s="1268">
        <f t="shared" si="696"/>
        <v>-7.4393150699573196E-3</v>
      </c>
      <c r="BX332" s="1268">
        <f t="shared" si="696"/>
        <v>-6.4989608123970366E-2</v>
      </c>
      <c r="BY332" s="1269">
        <f t="shared" si="696"/>
        <v>-2.8459217285145E-2</v>
      </c>
      <c r="BZ332" s="1267">
        <f t="shared" si="696"/>
        <v>0.19032659593385115</v>
      </c>
      <c r="CA332" s="1268">
        <f t="shared" si="696"/>
        <v>0.24457723334329251</v>
      </c>
      <c r="CB332" s="1268">
        <f t="shared" si="696"/>
        <v>-0.19024070161961448</v>
      </c>
      <c r="CC332" s="1269">
        <f t="shared" si="696"/>
        <v>-2.2728620273929301E-2</v>
      </c>
      <c r="CD332" s="1267">
        <f t="shared" ref="CD332:CG332" si="697">CD326/CC326-1</f>
        <v>0.30535089227309298</v>
      </c>
      <c r="CE332" s="1268">
        <f t="shared" si="697"/>
        <v>0.11740051535323159</v>
      </c>
      <c r="CF332" s="1268">
        <f t="shared" si="697"/>
        <v>-0.12549571144046079</v>
      </c>
      <c r="CG332" s="1269">
        <f t="shared" si="697"/>
        <v>-5.953997384508225E-2</v>
      </c>
      <c r="CH332" s="1266"/>
      <c r="CI332" s="1266"/>
      <c r="CJ332" s="1266"/>
      <c r="CK332" s="1266"/>
      <c r="CL332" s="1266"/>
      <c r="CM332" s="1266"/>
      <c r="CN332" s="1266"/>
      <c r="CO332" s="1266"/>
      <c r="CP332" s="1266"/>
      <c r="CQ332" s="1266"/>
      <c r="CR332" s="1266"/>
      <c r="CS332" s="1266"/>
      <c r="CT332" s="1266"/>
      <c r="CU332" s="1266"/>
      <c r="CV332" s="1266"/>
      <c r="CW332" s="1266"/>
      <c r="CX332" s="1266"/>
      <c r="CY332" s="1266"/>
      <c r="CZ332" s="1266"/>
      <c r="DA332" s="1266"/>
      <c r="DB332" s="1266"/>
      <c r="DC332" s="1266"/>
      <c r="DD332" s="1266"/>
      <c r="DE332" s="1266"/>
      <c r="DF332" s="1266"/>
      <c r="DG332" s="1266"/>
      <c r="DH332" s="1266"/>
      <c r="DI332" s="1266"/>
      <c r="DJ332" s="1276"/>
      <c r="DK332" s="1266"/>
      <c r="DL332" s="1266"/>
      <c r="DM332" s="1266"/>
      <c r="DN332" s="1266"/>
      <c r="DO332" s="1266"/>
      <c r="DP332" s="1266"/>
      <c r="DQ332" s="1266"/>
      <c r="DR332" s="1266"/>
      <c r="DS332" s="1266"/>
      <c r="DT332" s="1266"/>
      <c r="DU332" s="1266"/>
      <c r="DV332" s="1268"/>
      <c r="DW332" s="1268"/>
      <c r="DX332" s="1268"/>
      <c r="DY332" s="1266"/>
      <c r="DZ332" s="1266"/>
      <c r="EA332" s="1266"/>
      <c r="EB332" s="1603"/>
      <c r="EC332" s="1603"/>
      <c r="ED332" s="1266"/>
      <c r="EE332" s="1266"/>
      <c r="EF332" s="1266"/>
      <c r="EG332" s="1266"/>
      <c r="EH332" s="1266"/>
      <c r="EI332" s="1266"/>
      <c r="EJ332" s="1269"/>
    </row>
    <row r="333" spans="1:231" s="115" customFormat="1" ht="12.75">
      <c r="B333"/>
      <c r="C333"/>
      <c r="D333"/>
      <c r="E333"/>
      <c r="F333"/>
      <c r="G333"/>
      <c r="I333" s="1524" t="s">
        <v>487</v>
      </c>
      <c r="J333" s="1266"/>
      <c r="K333" s="1266"/>
      <c r="L333" s="1266"/>
      <c r="M333" s="1266"/>
      <c r="N333" s="1266"/>
      <c r="O333" s="1266"/>
      <c r="P333" s="1266"/>
      <c r="Q333" s="1266"/>
      <c r="R333" s="1266"/>
      <c r="S333" s="1266"/>
      <c r="T333" s="1266"/>
      <c r="U333" s="1266"/>
      <c r="V333" s="1266"/>
      <c r="W333" s="1266"/>
      <c r="X333" s="1266"/>
      <c r="Y333" s="1266"/>
      <c r="Z333" s="1266"/>
      <c r="AA333" s="1266"/>
      <c r="AB333" s="1266"/>
      <c r="AC333" s="1266"/>
      <c r="AD333" s="1266"/>
      <c r="AE333" s="1266"/>
      <c r="AF333" s="1266"/>
      <c r="AG333" s="1266"/>
      <c r="AH333" s="1266"/>
      <c r="AI333" s="1266"/>
      <c r="AJ333" s="1266"/>
      <c r="AK333" s="1266"/>
      <c r="AL333" s="1266"/>
      <c r="AM333" s="1266"/>
      <c r="AN333" s="1266"/>
      <c r="AO333" s="1266"/>
      <c r="AP333" s="1266"/>
      <c r="AQ333" s="1266"/>
      <c r="AR333" s="1266"/>
      <c r="AS333" s="1266"/>
      <c r="AT333" s="1266"/>
      <c r="AU333" s="1266"/>
      <c r="AV333" s="1266"/>
      <c r="AW333" s="1269"/>
      <c r="AX333" s="1266"/>
      <c r="AY333" s="1266"/>
      <c r="AZ333" s="1266"/>
      <c r="BA333" s="1266"/>
      <c r="BB333" s="1267"/>
      <c r="BC333" s="1268"/>
      <c r="BD333" s="1268"/>
      <c r="BE333" s="1269"/>
      <c r="BF333" s="1267"/>
      <c r="BG333" s="1268"/>
      <c r="BH333" s="1268"/>
      <c r="BI333" s="1269"/>
      <c r="BJ333" s="1267"/>
      <c r="BK333" s="1268"/>
      <c r="BL333" s="1268"/>
      <c r="BM333" s="1269"/>
      <c r="BN333" s="314">
        <f t="shared" ref="BN333:CC333" si="698">BN326-BM326</f>
        <v>9.7110000000000021</v>
      </c>
      <c r="BO333" s="150">
        <f t="shared" si="698"/>
        <v>12.781999999999996</v>
      </c>
      <c r="BP333" s="150">
        <f t="shared" si="698"/>
        <v>-1.328000000000003</v>
      </c>
      <c r="BQ333" s="409">
        <f t="shared" si="698"/>
        <v>-9.6649999999999991</v>
      </c>
      <c r="BR333" s="314">
        <f t="shared" si="698"/>
        <v>19.692999999999998</v>
      </c>
      <c r="BS333" s="150">
        <f t="shared" si="698"/>
        <v>24.080999999999989</v>
      </c>
      <c r="BT333" s="150">
        <f t="shared" si="698"/>
        <v>-4.5599999999999881</v>
      </c>
      <c r="BU333" s="409">
        <f t="shared" si="698"/>
        <v>-1.7330000000000041</v>
      </c>
      <c r="BV333" s="314">
        <f t="shared" si="698"/>
        <v>20.692000000000007</v>
      </c>
      <c r="BW333" s="150">
        <f t="shared" si="698"/>
        <v>-0.69599999999999795</v>
      </c>
      <c r="BX333" s="150">
        <f t="shared" si="698"/>
        <v>-6.0350000000000108</v>
      </c>
      <c r="BY333" s="409">
        <f t="shared" si="698"/>
        <v>-2.4710000000000036</v>
      </c>
      <c r="BZ333" s="314">
        <f t="shared" si="698"/>
        <v>16.055000000000007</v>
      </c>
      <c r="CA333" s="150">
        <f t="shared" si="698"/>
        <v>24.557999999999993</v>
      </c>
      <c r="CB333" s="150">
        <f t="shared" si="698"/>
        <v>-23.773999999999987</v>
      </c>
      <c r="CC333" s="409">
        <f t="shared" si="698"/>
        <v>-2.2999999999999972</v>
      </c>
      <c r="CD333" s="314">
        <f t="shared" ref="CD333:CG333" si="699">CD326-CC326</f>
        <v>30.19737114045526</v>
      </c>
      <c r="CE333" s="150">
        <f t="shared" si="699"/>
        <v>15.155393499544743</v>
      </c>
      <c r="CF333" s="150">
        <f t="shared" si="699"/>
        <v>-18.102350351481505</v>
      </c>
      <c r="CG333" s="409">
        <f t="shared" si="699"/>
        <v>-7.510635127441617</v>
      </c>
      <c r="CH333" s="1266"/>
      <c r="CI333" s="1266"/>
      <c r="CJ333" s="1266"/>
      <c r="CK333" s="1266"/>
      <c r="CL333" s="1266"/>
      <c r="CM333" s="1266"/>
      <c r="CN333" s="1266"/>
      <c r="CO333" s="1266"/>
      <c r="CP333" s="1266"/>
      <c r="CQ333" s="1266"/>
      <c r="CR333" s="1266"/>
      <c r="CS333" s="1266"/>
      <c r="CT333" s="1266"/>
      <c r="CU333" s="1266"/>
      <c r="CV333" s="1266"/>
      <c r="CW333" s="1266"/>
      <c r="CX333" s="1266"/>
      <c r="CY333" s="1266"/>
      <c r="CZ333" s="1266"/>
      <c r="DA333" s="1266"/>
      <c r="DB333" s="1266"/>
      <c r="DC333" s="1266"/>
      <c r="DD333" s="1266"/>
      <c r="DE333" s="1266"/>
      <c r="DF333" s="1266"/>
      <c r="DG333" s="1266"/>
      <c r="DH333" s="1266"/>
      <c r="DI333" s="1266"/>
      <c r="DJ333" s="1276"/>
      <c r="DK333" s="1266"/>
      <c r="DL333" s="1266"/>
      <c r="DM333" s="1266"/>
      <c r="DN333" s="1266"/>
      <c r="DO333" s="1266"/>
      <c r="DP333" s="1266"/>
      <c r="DQ333" s="1266"/>
      <c r="DR333" s="1266"/>
      <c r="DS333" s="1266"/>
      <c r="DT333" s="1266"/>
      <c r="DU333" s="1266"/>
      <c r="DV333" s="1268"/>
      <c r="DW333" s="1268"/>
      <c r="DX333" s="150"/>
      <c r="DY333" s="1266"/>
      <c r="DZ333" s="1266"/>
      <c r="EA333" s="1266"/>
      <c r="EB333" s="1266"/>
      <c r="EC333" s="1266"/>
      <c r="ED333" s="1266"/>
      <c r="EE333" s="1266"/>
      <c r="EF333" s="1266"/>
      <c r="EG333" s="1266"/>
      <c r="EH333" s="1266"/>
      <c r="EI333" s="1266"/>
      <c r="EJ333" s="1269"/>
    </row>
    <row r="334" spans="1:231" s="48" customFormat="1" ht="13.5" customHeight="1">
      <c r="A334" s="17"/>
      <c r="B334"/>
      <c r="C334"/>
      <c r="D334"/>
      <c r="E334"/>
      <c r="F334"/>
      <c r="G334"/>
      <c r="H334" s="17"/>
      <c r="I334" s="1098"/>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619"/>
      <c r="AU334" s="175"/>
      <c r="AV334" s="175"/>
      <c r="AW334" s="579"/>
      <c r="AX334" s="619"/>
      <c r="AY334" s="175"/>
      <c r="AZ334" s="175"/>
      <c r="BA334" s="579"/>
      <c r="BB334" s="619"/>
      <c r="BC334" s="175"/>
      <c r="BD334" s="175"/>
      <c r="BE334" s="579"/>
      <c r="BF334" s="619"/>
      <c r="BG334" s="175"/>
      <c r="BH334" s="175"/>
      <c r="BI334" s="579"/>
      <c r="BJ334" s="619"/>
      <c r="BK334" s="175"/>
      <c r="BL334" s="175"/>
      <c r="BM334" s="579"/>
      <c r="BN334" s="619"/>
      <c r="BO334" s="175"/>
      <c r="BP334" s="175"/>
      <c r="BQ334" s="579"/>
      <c r="BR334" s="629"/>
      <c r="BS334" s="261"/>
      <c r="BT334" s="261"/>
      <c r="BU334" s="579"/>
      <c r="BV334" s="261"/>
      <c r="BW334" s="261"/>
      <c r="BX334" s="261"/>
      <c r="BY334" s="630"/>
      <c r="BZ334" s="175"/>
      <c r="CA334" s="175"/>
      <c r="CB334" s="175"/>
      <c r="CC334" s="579"/>
      <c r="CD334" s="619"/>
      <c r="CE334" s="175"/>
      <c r="CF334" s="175"/>
      <c r="CG334" s="579"/>
      <c r="CH334" s="175"/>
      <c r="CI334" s="175"/>
      <c r="CJ334" s="175"/>
      <c r="CK334" s="175"/>
      <c r="CL334" s="175"/>
      <c r="CM334" s="175"/>
      <c r="CN334" s="175"/>
      <c r="CO334" s="175"/>
      <c r="CP334" s="175"/>
      <c r="CQ334" s="175"/>
      <c r="CR334" s="175"/>
      <c r="CS334" s="175"/>
      <c r="CT334" s="175"/>
      <c r="CU334" s="175"/>
      <c r="CV334" s="175"/>
      <c r="CW334" s="175"/>
      <c r="CX334" s="175"/>
      <c r="CY334" s="175"/>
      <c r="CZ334" s="175"/>
      <c r="DA334" s="175"/>
      <c r="DB334" s="175"/>
      <c r="DC334" s="175"/>
      <c r="DD334" s="175"/>
      <c r="DE334" s="175"/>
      <c r="DF334" s="175"/>
      <c r="DG334" s="175"/>
      <c r="DH334" s="175"/>
      <c r="DI334" s="579"/>
      <c r="DJ334" s="363"/>
      <c r="DK334" s="118"/>
      <c r="DL334" s="118"/>
      <c r="DM334" s="118"/>
      <c r="DN334" s="118"/>
      <c r="DO334" s="118"/>
      <c r="DP334" s="118"/>
      <c r="DQ334" s="619"/>
      <c r="DR334" s="175"/>
      <c r="DS334" s="175"/>
      <c r="DT334" s="175"/>
      <c r="DU334" s="175"/>
      <c r="DV334" s="175"/>
      <c r="DW334" s="175"/>
      <c r="DX334" s="175"/>
      <c r="DY334" s="175"/>
      <c r="DZ334" s="175"/>
      <c r="EA334" s="175"/>
      <c r="EB334" s="175"/>
      <c r="EC334" s="175"/>
      <c r="ED334" s="175"/>
      <c r="EE334" s="175"/>
      <c r="EF334" s="175"/>
      <c r="EG334" s="175"/>
      <c r="EH334" s="175"/>
      <c r="EI334" s="175"/>
      <c r="EJ334" s="579"/>
      <c r="EK334" s="216"/>
      <c r="EL334" s="216"/>
      <c r="EM334" s="216"/>
      <c r="EN334" s="216"/>
      <c r="EO334" s="216"/>
      <c r="EP334" s="216"/>
      <c r="EQ334" s="216"/>
      <c r="ER334" s="216"/>
      <c r="ES334" s="216"/>
      <c r="ET334" s="216"/>
      <c r="EU334" s="216"/>
      <c r="EV334" s="216"/>
      <c r="EW334" s="216"/>
      <c r="EX334" s="216"/>
      <c r="EY334" s="216"/>
      <c r="EZ334" s="216"/>
      <c r="FA334" s="216"/>
      <c r="FB334" s="216"/>
      <c r="FC334" s="216"/>
      <c r="FD334" s="216"/>
      <c r="FE334" s="216"/>
      <c r="FF334" s="216"/>
      <c r="FG334" s="216"/>
      <c r="FH334" s="216"/>
      <c r="FI334" s="216"/>
      <c r="FJ334" s="216"/>
      <c r="FK334" s="216"/>
      <c r="FL334" s="216"/>
      <c r="FM334" s="216"/>
      <c r="FN334" s="216"/>
      <c r="FO334" s="216"/>
      <c r="FP334" s="216"/>
      <c r="FQ334" s="216"/>
      <c r="FR334" s="216"/>
      <c r="FS334" s="216"/>
      <c r="FT334" s="216"/>
      <c r="FU334" s="216"/>
      <c r="FV334" s="216"/>
      <c r="FW334" s="216"/>
      <c r="FX334" s="216"/>
      <c r="FY334" s="216"/>
      <c r="FZ334" s="216"/>
      <c r="GA334" s="216"/>
      <c r="GB334" s="216"/>
      <c r="GC334" s="216"/>
      <c r="GD334" s="216"/>
      <c r="GE334" s="216"/>
      <c r="GF334" s="216"/>
      <c r="GG334" s="216"/>
      <c r="GH334" s="216"/>
      <c r="GI334" s="216"/>
      <c r="GJ334" s="216"/>
      <c r="GK334" s="216"/>
      <c r="GL334" s="216"/>
      <c r="GM334" s="216"/>
      <c r="GN334" s="216"/>
      <c r="GO334" s="216"/>
      <c r="GP334" s="216"/>
      <c r="GQ334" s="216"/>
      <c r="GR334" s="216"/>
      <c r="GS334" s="216"/>
      <c r="GT334" s="216"/>
      <c r="GU334" s="216"/>
      <c r="GV334" s="216"/>
      <c r="GW334" s="216"/>
      <c r="GX334" s="216"/>
      <c r="GY334" s="216"/>
      <c r="GZ334" s="216"/>
      <c r="HA334" s="216"/>
      <c r="HB334" s="216"/>
      <c r="HC334" s="216"/>
      <c r="HD334" s="216"/>
      <c r="HE334" s="216"/>
      <c r="HF334" s="216"/>
      <c r="HG334" s="216"/>
      <c r="HH334" s="216"/>
      <c r="HI334" s="216"/>
      <c r="HJ334" s="216"/>
      <c r="HK334" s="216"/>
      <c r="HL334" s="216"/>
      <c r="HM334" s="216"/>
      <c r="HN334" s="216"/>
      <c r="HO334" s="216"/>
      <c r="HP334" s="216"/>
      <c r="HQ334" s="216"/>
      <c r="HR334" s="216"/>
      <c r="HS334" s="216"/>
      <c r="HT334" s="216"/>
      <c r="HU334" s="216"/>
      <c r="HV334" s="216"/>
      <c r="HW334" s="216"/>
    </row>
    <row r="335" spans="1:231" s="122" customFormat="1" ht="13.5" customHeight="1">
      <c r="A335" s="194"/>
      <c r="B335"/>
      <c r="C335"/>
      <c r="D335"/>
      <c r="E335"/>
      <c r="F335"/>
      <c r="G335"/>
      <c r="H335" s="194"/>
      <c r="I335" s="1118" t="s">
        <v>75</v>
      </c>
      <c r="J335" s="118"/>
      <c r="K335" s="118"/>
      <c r="L335" s="118"/>
      <c r="M335" s="118"/>
      <c r="N335" s="118"/>
      <c r="O335" s="118"/>
      <c r="P335" s="118"/>
      <c r="Q335" s="118"/>
      <c r="R335" s="118"/>
      <c r="S335" s="118"/>
      <c r="T335" s="118"/>
      <c r="U335" s="118"/>
      <c r="V335" s="118"/>
      <c r="W335" s="118"/>
      <c r="X335" s="118"/>
      <c r="Y335" s="118"/>
      <c r="Z335" s="118"/>
      <c r="AA335" s="118"/>
      <c r="AB335" s="118"/>
      <c r="AC335" s="118"/>
      <c r="AD335" s="118"/>
      <c r="AE335" s="118"/>
      <c r="AF335" s="118"/>
      <c r="AG335" s="118"/>
      <c r="AH335" s="118"/>
      <c r="AI335" s="118"/>
      <c r="AJ335" s="118"/>
      <c r="AK335" s="118"/>
      <c r="AL335" s="118"/>
      <c r="AM335" s="118"/>
      <c r="AN335" s="118"/>
      <c r="AO335" s="118"/>
      <c r="AP335" s="118"/>
      <c r="AQ335" s="118"/>
      <c r="AR335" s="118"/>
      <c r="AS335" s="118"/>
      <c r="AT335" s="386"/>
      <c r="AU335" s="113"/>
      <c r="AV335" s="113"/>
      <c r="AW335" s="363"/>
      <c r="AX335" s="386"/>
      <c r="AY335" s="113"/>
      <c r="AZ335" s="113"/>
      <c r="BA335" s="363"/>
      <c r="BB335" s="386"/>
      <c r="BC335" s="113"/>
      <c r="BD335" s="113"/>
      <c r="BE335" s="363"/>
      <c r="BF335" s="386"/>
      <c r="BG335" s="113"/>
      <c r="BH335" s="113"/>
      <c r="BI335" s="363"/>
      <c r="BJ335" s="386"/>
      <c r="BK335" s="113"/>
      <c r="BL335" s="113"/>
      <c r="BM335" s="363"/>
      <c r="BN335" s="386"/>
      <c r="BO335" s="113"/>
      <c r="BP335" s="113"/>
      <c r="BQ335" s="363"/>
      <c r="BR335" s="1193"/>
      <c r="BS335" s="1194"/>
      <c r="BT335" s="1194"/>
      <c r="BU335" s="363"/>
      <c r="BV335" s="1194"/>
      <c r="BW335" s="1194"/>
      <c r="BX335" s="1194"/>
      <c r="BY335" s="1195"/>
      <c r="BZ335" s="1243"/>
      <c r="CA335" s="1243"/>
      <c r="CB335" s="1243"/>
      <c r="CC335" s="1244"/>
      <c r="CD335" s="1765">
        <v>0.43</v>
      </c>
      <c r="CE335" s="1243">
        <v>0.44</v>
      </c>
      <c r="CF335" s="1243">
        <v>0.36499999999999999</v>
      </c>
      <c r="CG335" s="1244">
        <v>0.34499999999999997</v>
      </c>
      <c r="CH335" s="189"/>
      <c r="CI335" s="189"/>
      <c r="CJ335" s="189"/>
      <c r="CK335" s="189"/>
      <c r="CL335" s="189"/>
      <c r="CM335" s="189"/>
      <c r="CN335" s="189"/>
      <c r="CO335" s="189"/>
      <c r="CP335" s="189"/>
      <c r="CQ335" s="189"/>
      <c r="CR335" s="189"/>
      <c r="CS335" s="189"/>
      <c r="CT335" s="189"/>
      <c r="CU335" s="189"/>
      <c r="CV335" s="189"/>
      <c r="CW335" s="189"/>
      <c r="CX335" s="189"/>
      <c r="CY335" s="189"/>
      <c r="CZ335" s="189"/>
      <c r="DA335" s="189"/>
      <c r="DB335" s="189"/>
      <c r="DC335" s="189"/>
      <c r="DD335" s="189"/>
      <c r="DE335" s="189"/>
      <c r="DF335" s="189"/>
      <c r="DG335" s="189"/>
      <c r="DH335" s="189"/>
      <c r="DI335" s="592"/>
      <c r="DJ335" s="363"/>
      <c r="DK335" s="118"/>
      <c r="DL335" s="118"/>
      <c r="DM335" s="118"/>
      <c r="DN335" s="118"/>
      <c r="DO335" s="118"/>
      <c r="DP335" s="118"/>
      <c r="DQ335" s="387"/>
      <c r="DR335" s="118"/>
      <c r="DS335" s="118"/>
      <c r="DT335" s="118"/>
      <c r="DU335" s="118"/>
      <c r="DV335" s="118"/>
      <c r="DW335" s="118"/>
      <c r="DX335" s="118"/>
      <c r="DZ335" s="118"/>
      <c r="EA335" s="1608"/>
      <c r="EB335" s="118"/>
      <c r="EC335" s="118"/>
      <c r="ED335" s="189">
        <f>EC327-0.02</f>
        <v>0.37325323332024019</v>
      </c>
      <c r="EE335" s="189">
        <f>ED327-0.02</f>
        <v>0.35325323332024017</v>
      </c>
      <c r="EF335" s="189">
        <f>EE327-0.015</f>
        <v>0.33825323332024015</v>
      </c>
      <c r="EG335" s="189">
        <f>EF327-0.014</f>
        <v>0.32425323332024014</v>
      </c>
      <c r="EH335" s="189">
        <f>EG327-0.011</f>
        <v>0.31325323332024013</v>
      </c>
      <c r="EI335" s="189">
        <f>EH327-0.008</f>
        <v>0.30525323332024012</v>
      </c>
      <c r="EJ335" s="592">
        <f>EI327-0.008</f>
        <v>0.29725323332024012</v>
      </c>
      <c r="EK335" s="229"/>
      <c r="EL335" s="229"/>
      <c r="EM335" s="229"/>
      <c r="EN335" s="229"/>
      <c r="EO335" s="229"/>
      <c r="EP335" s="229"/>
      <c r="EQ335" s="229"/>
      <c r="ER335" s="229"/>
      <c r="ES335" s="229"/>
      <c r="ET335" s="229"/>
      <c r="EU335" s="229"/>
      <c r="EV335" s="229"/>
      <c r="EW335" s="229"/>
      <c r="EX335" s="229"/>
      <c r="EY335" s="229"/>
      <c r="EZ335" s="229"/>
      <c r="FA335" s="229"/>
      <c r="FB335" s="229"/>
      <c r="FC335" s="229"/>
      <c r="FD335" s="229"/>
      <c r="FE335" s="229"/>
      <c r="FF335" s="229"/>
      <c r="FG335" s="229"/>
      <c r="FH335" s="229"/>
      <c r="FI335" s="229"/>
      <c r="FJ335" s="229"/>
      <c r="FK335" s="229"/>
      <c r="FL335" s="229"/>
      <c r="FM335" s="229"/>
      <c r="FN335" s="229"/>
      <c r="FO335" s="229"/>
      <c r="FP335" s="229"/>
      <c r="FQ335" s="229"/>
      <c r="FR335" s="229"/>
      <c r="FS335" s="229"/>
      <c r="FT335" s="229"/>
      <c r="FU335" s="229"/>
      <c r="FV335" s="229"/>
      <c r="FW335" s="229"/>
      <c r="FX335" s="229"/>
      <c r="FY335" s="229"/>
      <c r="FZ335" s="229"/>
      <c r="GA335" s="229"/>
      <c r="GB335" s="229"/>
      <c r="GC335" s="229"/>
      <c r="GD335" s="229"/>
      <c r="GE335" s="229"/>
      <c r="GF335" s="229"/>
      <c r="GG335" s="229"/>
      <c r="GH335" s="229"/>
      <c r="GI335" s="229"/>
      <c r="GJ335" s="229"/>
      <c r="GK335" s="229"/>
      <c r="GL335" s="229"/>
      <c r="GM335" s="229"/>
      <c r="GN335" s="229"/>
      <c r="GO335" s="229"/>
      <c r="GP335" s="229"/>
      <c r="GQ335" s="229"/>
      <c r="GR335" s="229"/>
      <c r="GS335" s="229"/>
      <c r="GT335" s="229"/>
      <c r="GU335" s="229"/>
      <c r="GV335" s="229"/>
      <c r="GW335" s="229"/>
      <c r="GX335" s="229"/>
      <c r="GY335" s="229"/>
      <c r="GZ335" s="229"/>
      <c r="HA335" s="229"/>
      <c r="HB335" s="229"/>
      <c r="HC335" s="229"/>
      <c r="HD335" s="229"/>
      <c r="HE335" s="229"/>
      <c r="HF335" s="229"/>
      <c r="HG335" s="229"/>
      <c r="HH335" s="229"/>
      <c r="HI335" s="229"/>
      <c r="HJ335" s="229"/>
      <c r="HK335" s="229"/>
      <c r="HL335" s="229"/>
      <c r="HM335" s="229"/>
      <c r="HN335" s="229"/>
      <c r="HO335" s="229"/>
      <c r="HP335" s="229"/>
      <c r="HQ335" s="229"/>
      <c r="HR335" s="229"/>
      <c r="HS335" s="229"/>
      <c r="HT335" s="229"/>
      <c r="HU335" s="229"/>
      <c r="HV335" s="229"/>
      <c r="HW335" s="229"/>
    </row>
    <row r="336" spans="1:231" s="122" customFormat="1" ht="13.5" customHeight="1">
      <c r="A336" s="194"/>
      <c r="B336"/>
      <c r="C336"/>
      <c r="D336"/>
      <c r="E336"/>
      <c r="F336"/>
      <c r="G336"/>
      <c r="H336" s="194"/>
      <c r="I336" s="1118" t="s">
        <v>76</v>
      </c>
      <c r="J336" s="118"/>
      <c r="K336" s="118"/>
      <c r="L336" s="118"/>
      <c r="M336" s="118"/>
      <c r="N336" s="118"/>
      <c r="O336" s="118"/>
      <c r="P336" s="118"/>
      <c r="Q336" s="118"/>
      <c r="R336" s="118"/>
      <c r="S336" s="118"/>
      <c r="T336" s="118"/>
      <c r="U336" s="118"/>
      <c r="V336" s="118"/>
      <c r="W336" s="118"/>
      <c r="X336" s="118"/>
      <c r="Y336" s="118"/>
      <c r="Z336" s="118"/>
      <c r="AA336" s="118"/>
      <c r="AB336" s="118"/>
      <c r="AC336" s="118"/>
      <c r="AD336" s="118"/>
      <c r="AE336" s="118"/>
      <c r="AF336" s="118"/>
      <c r="AG336" s="118"/>
      <c r="AH336" s="118"/>
      <c r="AI336" s="118"/>
      <c r="AJ336" s="118"/>
      <c r="AK336" s="118"/>
      <c r="AL336" s="118"/>
      <c r="AM336" s="118"/>
      <c r="AN336" s="118"/>
      <c r="AO336" s="118"/>
      <c r="AP336" s="118"/>
      <c r="AQ336" s="118"/>
      <c r="AR336" s="118"/>
      <c r="AS336" s="118"/>
      <c r="AT336" s="387"/>
      <c r="AU336" s="118"/>
      <c r="AV336" s="118"/>
      <c r="AW336" s="365"/>
      <c r="AX336" s="387"/>
      <c r="AY336" s="118"/>
      <c r="AZ336" s="118"/>
      <c r="BA336" s="365"/>
      <c r="BB336" s="387"/>
      <c r="BC336" s="118"/>
      <c r="BD336" s="118"/>
      <c r="BE336" s="365"/>
      <c r="BF336" s="387"/>
      <c r="BG336" s="118"/>
      <c r="BH336" s="118"/>
      <c r="BI336" s="365"/>
      <c r="BJ336" s="387"/>
      <c r="BK336" s="118"/>
      <c r="BL336" s="118"/>
      <c r="BM336" s="365"/>
      <c r="BN336" s="387"/>
      <c r="BO336" s="118"/>
      <c r="BP336" s="118"/>
      <c r="BQ336" s="365"/>
      <c r="BR336" s="629"/>
      <c r="BS336" s="261"/>
      <c r="BT336" s="261"/>
      <c r="BU336" s="365"/>
      <c r="BV336" s="261"/>
      <c r="BW336" s="261"/>
      <c r="BX336" s="261"/>
      <c r="BY336" s="630"/>
      <c r="BZ336" s="175"/>
      <c r="CA336" s="175"/>
      <c r="CB336" s="175"/>
      <c r="CC336" s="579"/>
      <c r="CD336" s="619">
        <f t="shared" ref="CD336:CG336" si="700">CD335+CD337</f>
        <v>0.42</v>
      </c>
      <c r="CE336" s="175">
        <f t="shared" si="700"/>
        <v>0.43</v>
      </c>
      <c r="CF336" s="175">
        <f t="shared" si="700"/>
        <v>0.35499999999999998</v>
      </c>
      <c r="CG336" s="579">
        <f t="shared" si="700"/>
        <v>0.33499999999999996</v>
      </c>
      <c r="CH336" s="175"/>
      <c r="CI336" s="175"/>
      <c r="CJ336" s="175"/>
      <c r="CK336" s="175"/>
      <c r="CL336" s="175"/>
      <c r="CM336" s="175"/>
      <c r="CN336" s="175"/>
      <c r="CO336" s="175"/>
      <c r="CP336" s="175"/>
      <c r="CQ336" s="175"/>
      <c r="CR336" s="175"/>
      <c r="CS336" s="175"/>
      <c r="CT336" s="175"/>
      <c r="CU336" s="175"/>
      <c r="CV336" s="175"/>
      <c r="CW336" s="175"/>
      <c r="CX336" s="175"/>
      <c r="CY336" s="175"/>
      <c r="CZ336" s="175"/>
      <c r="DA336" s="175"/>
      <c r="DB336" s="175"/>
      <c r="DC336" s="175"/>
      <c r="DD336" s="175"/>
      <c r="DE336" s="175"/>
      <c r="DF336" s="175"/>
      <c r="DG336" s="175"/>
      <c r="DH336" s="175"/>
      <c r="DI336" s="579"/>
      <c r="DJ336" s="363"/>
      <c r="DK336" s="118"/>
      <c r="DL336" s="118"/>
      <c r="DM336" s="118"/>
      <c r="DN336" s="118"/>
      <c r="DO336" s="118"/>
      <c r="DP336" s="118"/>
      <c r="DQ336" s="387"/>
      <c r="DR336" s="118"/>
      <c r="DS336" s="118"/>
      <c r="DT336" s="118"/>
      <c r="DU336" s="118"/>
      <c r="DV336" s="118"/>
      <c r="DW336" s="118"/>
      <c r="DX336" s="118"/>
      <c r="DY336" s="118"/>
      <c r="DZ336" s="118"/>
      <c r="EA336" s="1608"/>
      <c r="EB336" s="118"/>
      <c r="EC336" s="118"/>
      <c r="ED336" s="175">
        <f t="shared" ref="ED336:EJ336" si="701">ED335+ED337</f>
        <v>0.37325323332024019</v>
      </c>
      <c r="EE336" s="175">
        <f t="shared" si="701"/>
        <v>0.35325323332024017</v>
      </c>
      <c r="EF336" s="175">
        <f t="shared" si="701"/>
        <v>0.33825323332024015</v>
      </c>
      <c r="EG336" s="175">
        <f t="shared" si="701"/>
        <v>0.32425323332024014</v>
      </c>
      <c r="EH336" s="175">
        <f t="shared" si="701"/>
        <v>0.31325323332024013</v>
      </c>
      <c r="EI336" s="175">
        <f t="shared" si="701"/>
        <v>0.30525323332024012</v>
      </c>
      <c r="EJ336" s="579">
        <f t="shared" si="701"/>
        <v>0.29725323332024012</v>
      </c>
      <c r="EK336" s="229"/>
      <c r="EL336" s="229"/>
      <c r="EM336" s="229"/>
      <c r="EN336" s="229"/>
      <c r="EO336" s="229"/>
      <c r="EP336" s="229"/>
      <c r="EQ336" s="229"/>
      <c r="ER336" s="229"/>
      <c r="ES336" s="229"/>
      <c r="ET336" s="229"/>
      <c r="EU336" s="229"/>
      <c r="EV336" s="229"/>
      <c r="EW336" s="229"/>
      <c r="EX336" s="229"/>
      <c r="EY336" s="229"/>
      <c r="EZ336" s="229"/>
      <c r="FA336" s="229"/>
      <c r="FB336" s="229"/>
      <c r="FC336" s="229"/>
      <c r="FD336" s="229"/>
      <c r="FE336" s="229"/>
      <c r="FF336" s="229"/>
      <c r="FG336" s="229"/>
      <c r="FH336" s="229"/>
      <c r="FI336" s="229"/>
      <c r="FJ336" s="229"/>
      <c r="FK336" s="229"/>
      <c r="FL336" s="229"/>
      <c r="FM336" s="229"/>
      <c r="FN336" s="229"/>
      <c r="FO336" s="229"/>
      <c r="FP336" s="229"/>
      <c r="FQ336" s="229"/>
      <c r="FR336" s="229"/>
      <c r="FS336" s="229"/>
      <c r="FT336" s="229"/>
      <c r="FU336" s="229"/>
      <c r="FV336" s="229"/>
      <c r="FW336" s="229"/>
      <c r="FX336" s="229"/>
      <c r="FY336" s="229"/>
      <c r="FZ336" s="229"/>
      <c r="GA336" s="229"/>
      <c r="GB336" s="229"/>
      <c r="GC336" s="229"/>
      <c r="GD336" s="229"/>
      <c r="GE336" s="229"/>
      <c r="GF336" s="229"/>
      <c r="GG336" s="229"/>
      <c r="GH336" s="229"/>
      <c r="GI336" s="229"/>
      <c r="GJ336" s="229"/>
      <c r="GK336" s="229"/>
      <c r="GL336" s="229"/>
      <c r="GM336" s="229"/>
      <c r="GN336" s="229"/>
      <c r="GO336" s="229"/>
      <c r="GP336" s="229"/>
      <c r="GQ336" s="229"/>
      <c r="GR336" s="229"/>
      <c r="GS336" s="229"/>
      <c r="GT336" s="229"/>
      <c r="GU336" s="229"/>
      <c r="GV336" s="229"/>
      <c r="GW336" s="229"/>
      <c r="GX336" s="229"/>
      <c r="GY336" s="229"/>
      <c r="GZ336" s="229"/>
      <c r="HA336" s="229"/>
      <c r="HB336" s="229"/>
      <c r="HC336" s="229"/>
      <c r="HD336" s="229"/>
      <c r="HE336" s="229"/>
      <c r="HF336" s="229"/>
      <c r="HG336" s="229"/>
      <c r="HH336" s="229"/>
      <c r="HI336" s="229"/>
      <c r="HJ336" s="229"/>
      <c r="HK336" s="229"/>
      <c r="HL336" s="229"/>
      <c r="HM336" s="229"/>
      <c r="HN336" s="229"/>
      <c r="HO336" s="229"/>
      <c r="HP336" s="229"/>
      <c r="HQ336" s="229"/>
      <c r="HR336" s="229"/>
      <c r="HS336" s="229"/>
      <c r="HT336" s="229"/>
      <c r="HU336" s="229"/>
      <c r="HV336" s="229"/>
      <c r="HW336" s="229"/>
    </row>
    <row r="337" spans="1:231" s="1984" customFormat="1" ht="13.5" customHeight="1">
      <c r="A337" s="194"/>
      <c r="B337"/>
      <c r="C337"/>
      <c r="D337"/>
      <c r="E337"/>
      <c r="F337"/>
      <c r="G337"/>
      <c r="H337" s="194"/>
      <c r="I337" s="1122" t="s">
        <v>137</v>
      </c>
      <c r="J337" s="118"/>
      <c r="K337" s="118"/>
      <c r="L337" s="118"/>
      <c r="M337" s="118"/>
      <c r="N337" s="118"/>
      <c r="O337" s="118"/>
      <c r="P337" s="118"/>
      <c r="Q337" s="118"/>
      <c r="R337" s="118"/>
      <c r="S337" s="118"/>
      <c r="T337" s="118"/>
      <c r="U337" s="118"/>
      <c r="V337" s="118"/>
      <c r="W337" s="118"/>
      <c r="X337" s="118"/>
      <c r="Y337" s="118"/>
      <c r="Z337" s="118"/>
      <c r="AA337" s="118"/>
      <c r="AB337" s="118"/>
      <c r="AC337" s="118"/>
      <c r="AD337" s="118"/>
      <c r="AE337" s="118"/>
      <c r="AF337" s="118"/>
      <c r="AG337" s="118"/>
      <c r="AH337" s="118"/>
      <c r="AI337" s="118"/>
      <c r="AJ337" s="118"/>
      <c r="AK337" s="118"/>
      <c r="AL337" s="118"/>
      <c r="AM337" s="118"/>
      <c r="AN337" s="118"/>
      <c r="AO337" s="118"/>
      <c r="AP337" s="118"/>
      <c r="AQ337" s="118"/>
      <c r="AR337" s="118"/>
      <c r="AS337" s="118"/>
      <c r="AT337" s="387"/>
      <c r="AU337" s="118"/>
      <c r="AV337" s="118"/>
      <c r="AW337" s="365"/>
      <c r="AX337" s="387"/>
      <c r="AY337" s="118"/>
      <c r="AZ337" s="118"/>
      <c r="BA337" s="365"/>
      <c r="BB337" s="387"/>
      <c r="BC337" s="118"/>
      <c r="BD337" s="118"/>
      <c r="BE337" s="365"/>
      <c r="BF337" s="387"/>
      <c r="BG337" s="118"/>
      <c r="BH337" s="118"/>
      <c r="BI337" s="365"/>
      <c r="BJ337" s="387"/>
      <c r="BK337" s="118"/>
      <c r="BL337" s="118"/>
      <c r="BM337" s="365"/>
      <c r="BN337" s="387"/>
      <c r="BO337" s="118"/>
      <c r="BP337" s="118"/>
      <c r="BQ337" s="365"/>
      <c r="BR337" s="1193"/>
      <c r="BS337" s="1194"/>
      <c r="BT337" s="1194"/>
      <c r="BU337" s="365"/>
      <c r="BV337" s="1194"/>
      <c r="BW337" s="1194"/>
      <c r="BX337" s="1194"/>
      <c r="BY337" s="1195"/>
      <c r="BZ337" s="189"/>
      <c r="CA337" s="189"/>
      <c r="CB337" s="189"/>
      <c r="CC337" s="592"/>
      <c r="CD337" s="648">
        <v>-0.01</v>
      </c>
      <c r="CE337" s="189">
        <v>-0.01</v>
      </c>
      <c r="CF337" s="189">
        <v>-0.01</v>
      </c>
      <c r="CG337" s="592">
        <v>-0.01</v>
      </c>
      <c r="CH337" s="189"/>
      <c r="CI337" s="189"/>
      <c r="CJ337" s="189"/>
      <c r="CK337" s="189"/>
      <c r="CL337" s="189"/>
      <c r="CM337" s="189"/>
      <c r="CN337" s="189"/>
      <c r="CO337" s="189"/>
      <c r="CP337" s="189"/>
      <c r="CQ337" s="189"/>
      <c r="CR337" s="189"/>
      <c r="CS337" s="189"/>
      <c r="CT337" s="189"/>
      <c r="CU337" s="189"/>
      <c r="CV337" s="189"/>
      <c r="CW337" s="189"/>
      <c r="CX337" s="189"/>
      <c r="CY337" s="189"/>
      <c r="CZ337" s="189"/>
      <c r="DA337" s="189"/>
      <c r="DB337" s="189"/>
      <c r="DC337" s="189"/>
      <c r="DD337" s="189"/>
      <c r="DE337" s="189"/>
      <c r="DF337" s="189"/>
      <c r="DG337" s="189"/>
      <c r="DH337" s="189"/>
      <c r="DI337" s="592"/>
      <c r="DJ337" s="1955"/>
      <c r="DK337" s="118"/>
      <c r="DL337" s="118"/>
      <c r="DM337" s="118"/>
      <c r="DN337" s="118"/>
      <c r="DO337" s="118"/>
      <c r="DP337" s="118"/>
      <c r="DQ337" s="387"/>
      <c r="DR337" s="118"/>
      <c r="DS337" s="118"/>
      <c r="DT337" s="118"/>
      <c r="DU337" s="118"/>
      <c r="DV337" s="118"/>
      <c r="DW337" s="118"/>
      <c r="DX337" s="118"/>
      <c r="DY337" s="118"/>
      <c r="DZ337" s="118"/>
      <c r="EA337" s="1608"/>
      <c r="EB337" s="118"/>
      <c r="EC337" s="118"/>
      <c r="ED337" s="189">
        <v>0</v>
      </c>
      <c r="EE337" s="189">
        <f>ED337</f>
        <v>0</v>
      </c>
      <c r="EF337" s="189">
        <f t="shared" ref="EF337:EJ337" si="702">EE337</f>
        <v>0</v>
      </c>
      <c r="EG337" s="189">
        <f t="shared" si="702"/>
        <v>0</v>
      </c>
      <c r="EH337" s="189">
        <f t="shared" si="702"/>
        <v>0</v>
      </c>
      <c r="EI337" s="189">
        <f t="shared" si="702"/>
        <v>0</v>
      </c>
      <c r="EJ337" s="592">
        <f t="shared" si="702"/>
        <v>0</v>
      </c>
      <c r="EK337" s="1983"/>
      <c r="EL337" s="1983"/>
      <c r="EM337" s="1983"/>
      <c r="EN337" s="1983"/>
      <c r="EO337" s="1983"/>
      <c r="EP337" s="1983"/>
      <c r="EQ337" s="1983"/>
      <c r="ER337" s="1983"/>
      <c r="ES337" s="1983"/>
      <c r="ET337" s="1983"/>
      <c r="EU337" s="1983"/>
      <c r="EV337" s="1983"/>
      <c r="EW337" s="1983"/>
      <c r="EX337" s="1983"/>
      <c r="EY337" s="1983"/>
      <c r="EZ337" s="1983"/>
      <c r="FA337" s="1983"/>
      <c r="FB337" s="1983"/>
      <c r="FC337" s="1983"/>
      <c r="FD337" s="1983"/>
      <c r="FE337" s="1983"/>
      <c r="FF337" s="1983"/>
      <c r="FG337" s="1983"/>
      <c r="FH337" s="1983"/>
      <c r="FI337" s="1983"/>
      <c r="FJ337" s="1983"/>
      <c r="FK337" s="1983"/>
      <c r="FL337" s="1983"/>
      <c r="FM337" s="1983"/>
      <c r="FN337" s="1983"/>
      <c r="FO337" s="1983"/>
      <c r="FP337" s="1983"/>
      <c r="FQ337" s="1983"/>
      <c r="FR337" s="1983"/>
      <c r="FS337" s="1983"/>
      <c r="FT337" s="1983"/>
      <c r="FU337" s="1983"/>
      <c r="FV337" s="1983"/>
      <c r="FW337" s="1983"/>
      <c r="FX337" s="1983"/>
      <c r="FY337" s="1983"/>
      <c r="FZ337" s="1983"/>
      <c r="GA337" s="1983"/>
      <c r="GB337" s="1983"/>
      <c r="GC337" s="1983"/>
      <c r="GD337" s="1983"/>
      <c r="GE337" s="1983"/>
      <c r="GF337" s="1983"/>
      <c r="GG337" s="1983"/>
      <c r="GH337" s="1983"/>
      <c r="GI337" s="1983"/>
      <c r="GJ337" s="1983"/>
      <c r="GK337" s="1983"/>
      <c r="GL337" s="1983"/>
      <c r="GM337" s="1983"/>
      <c r="GN337" s="1983"/>
      <c r="GO337" s="1983"/>
      <c r="GP337" s="1983"/>
      <c r="GQ337" s="1983"/>
      <c r="GR337" s="1983"/>
      <c r="GS337" s="1983"/>
      <c r="GT337" s="1983"/>
      <c r="GU337" s="1983"/>
      <c r="GV337" s="1983"/>
      <c r="GW337" s="1983"/>
      <c r="GX337" s="1983"/>
      <c r="GY337" s="1983"/>
      <c r="GZ337" s="1983"/>
      <c r="HA337" s="1983"/>
      <c r="HB337" s="1983"/>
      <c r="HC337" s="1983"/>
      <c r="HD337" s="1983"/>
      <c r="HE337" s="1983"/>
      <c r="HF337" s="1983"/>
      <c r="HG337" s="1983"/>
      <c r="HH337" s="1983"/>
      <c r="HI337" s="1983"/>
      <c r="HJ337" s="1983"/>
      <c r="HK337" s="1983"/>
      <c r="HL337" s="1983"/>
      <c r="HM337" s="1983"/>
      <c r="HN337" s="1983"/>
      <c r="HO337" s="1983"/>
      <c r="HP337" s="1983"/>
      <c r="HQ337" s="1983"/>
      <c r="HR337" s="1983"/>
      <c r="HS337" s="1983"/>
      <c r="HT337" s="1983"/>
      <c r="HU337" s="1983"/>
      <c r="HV337" s="1983"/>
      <c r="HW337" s="1983"/>
    </row>
    <row r="338" spans="1:231" s="122" customFormat="1" ht="13.5" customHeight="1">
      <c r="A338" s="194"/>
      <c r="B338"/>
      <c r="C338"/>
      <c r="D338"/>
      <c r="E338"/>
      <c r="F338"/>
      <c r="G338"/>
      <c r="H338" s="194"/>
      <c r="I338" s="1118" t="s">
        <v>77</v>
      </c>
      <c r="J338" s="118"/>
      <c r="K338" s="118"/>
      <c r="L338" s="118"/>
      <c r="M338" s="118"/>
      <c r="N338" s="118"/>
      <c r="O338" s="118"/>
      <c r="P338" s="118"/>
      <c r="Q338" s="118"/>
      <c r="R338" s="118"/>
      <c r="S338" s="118"/>
      <c r="T338" s="118"/>
      <c r="U338" s="118"/>
      <c r="V338" s="118"/>
      <c r="W338" s="118"/>
      <c r="X338" s="118"/>
      <c r="Y338" s="118"/>
      <c r="Z338" s="118"/>
      <c r="AA338" s="118"/>
      <c r="AB338" s="118"/>
      <c r="AC338" s="118"/>
      <c r="AD338" s="118"/>
      <c r="AE338" s="118"/>
      <c r="AF338" s="118"/>
      <c r="AG338" s="118"/>
      <c r="AH338" s="118"/>
      <c r="AI338" s="118"/>
      <c r="AJ338" s="118"/>
      <c r="AK338" s="118"/>
      <c r="AL338" s="118"/>
      <c r="AM338" s="118"/>
      <c r="AN338" s="118"/>
      <c r="AO338" s="118"/>
      <c r="AP338" s="118"/>
      <c r="AQ338" s="118"/>
      <c r="AR338" s="118"/>
      <c r="AS338" s="118"/>
      <c r="AT338" s="387"/>
      <c r="AU338" s="118"/>
      <c r="AV338" s="118"/>
      <c r="AW338" s="365"/>
      <c r="AX338" s="387"/>
      <c r="AY338" s="118"/>
      <c r="AZ338" s="118"/>
      <c r="BA338" s="365"/>
      <c r="BB338" s="387"/>
      <c r="BC338" s="118"/>
      <c r="BD338" s="118"/>
      <c r="BE338" s="365"/>
      <c r="BF338" s="387"/>
      <c r="BG338" s="118"/>
      <c r="BH338" s="118"/>
      <c r="BI338" s="365"/>
      <c r="BJ338" s="387"/>
      <c r="BK338" s="118"/>
      <c r="BL338" s="118"/>
      <c r="BM338" s="365"/>
      <c r="BN338" s="387"/>
      <c r="BO338" s="118"/>
      <c r="BP338" s="118"/>
      <c r="BQ338" s="365"/>
      <c r="BR338" s="629"/>
      <c r="BS338" s="261"/>
      <c r="BT338" s="261"/>
      <c r="BU338" s="365"/>
      <c r="BV338" s="261"/>
      <c r="BW338" s="261"/>
      <c r="BX338" s="261"/>
      <c r="BY338" s="630"/>
      <c r="BZ338" s="175"/>
      <c r="CA338" s="175"/>
      <c r="CB338" s="175"/>
      <c r="CC338" s="579"/>
      <c r="CD338" s="619">
        <f t="shared" ref="CD338:CG338" si="703">CD335+CD339</f>
        <v>0.44</v>
      </c>
      <c r="CE338" s="175">
        <f t="shared" si="703"/>
        <v>0.45</v>
      </c>
      <c r="CF338" s="175">
        <f t="shared" si="703"/>
        <v>0.375</v>
      </c>
      <c r="CG338" s="579">
        <f t="shared" si="703"/>
        <v>0.35499999999999998</v>
      </c>
      <c r="CH338" s="175"/>
      <c r="CI338" s="175"/>
      <c r="CJ338" s="175"/>
      <c r="CK338" s="175"/>
      <c r="CL338" s="175"/>
      <c r="CM338" s="175"/>
      <c r="CN338" s="175"/>
      <c r="CO338" s="175"/>
      <c r="CP338" s="175"/>
      <c r="CQ338" s="175"/>
      <c r="CR338" s="175"/>
      <c r="CS338" s="175"/>
      <c r="CT338" s="175"/>
      <c r="CU338" s="175"/>
      <c r="CV338" s="175"/>
      <c r="CW338" s="175"/>
      <c r="CX338" s="175"/>
      <c r="CY338" s="175"/>
      <c r="CZ338" s="175"/>
      <c r="DA338" s="175"/>
      <c r="DB338" s="175"/>
      <c r="DC338" s="175"/>
      <c r="DD338" s="175"/>
      <c r="DE338" s="175"/>
      <c r="DF338" s="175"/>
      <c r="DG338" s="175"/>
      <c r="DH338" s="175"/>
      <c r="DI338" s="579"/>
      <c r="DJ338" s="363"/>
      <c r="DK338" s="118"/>
      <c r="DL338" s="118"/>
      <c r="DM338" s="118"/>
      <c r="DN338" s="118"/>
      <c r="DO338" s="118"/>
      <c r="DP338" s="118"/>
      <c r="DQ338" s="387"/>
      <c r="DR338" s="118"/>
      <c r="DS338" s="118"/>
      <c r="DT338" s="118"/>
      <c r="DU338" s="118"/>
      <c r="DV338" s="118"/>
      <c r="DW338" s="118"/>
      <c r="DX338" s="118"/>
      <c r="DY338" s="118"/>
      <c r="DZ338" s="118"/>
      <c r="EA338" s="1609"/>
      <c r="EB338" s="118"/>
      <c r="EC338" s="118"/>
      <c r="ED338" s="175">
        <f t="shared" ref="ED338:EJ338" si="704">ED335+ED339</f>
        <v>0.3862532333202402</v>
      </c>
      <c r="EE338" s="175">
        <f t="shared" si="704"/>
        <v>0.36625323332024018</v>
      </c>
      <c r="EF338" s="175">
        <f t="shared" si="704"/>
        <v>0.35125323332024017</v>
      </c>
      <c r="EG338" s="175">
        <f t="shared" si="704"/>
        <v>0.33725323332024015</v>
      </c>
      <c r="EH338" s="175">
        <f t="shared" si="704"/>
        <v>0.32625323332024014</v>
      </c>
      <c r="EI338" s="175">
        <f t="shared" si="704"/>
        <v>0.31825323332024014</v>
      </c>
      <c r="EJ338" s="579">
        <f t="shared" si="704"/>
        <v>0.31025323332024013</v>
      </c>
      <c r="EK338" s="229"/>
      <c r="EL338" s="229"/>
      <c r="EM338" s="229"/>
      <c r="EN338" s="229"/>
      <c r="EO338" s="229"/>
      <c r="EP338" s="229"/>
      <c r="EQ338" s="229"/>
      <c r="ER338" s="229"/>
      <c r="ES338" s="229"/>
      <c r="ET338" s="229"/>
      <c r="EU338" s="229"/>
      <c r="EV338" s="229"/>
      <c r="EW338" s="229"/>
      <c r="EX338" s="229"/>
      <c r="EY338" s="229"/>
      <c r="EZ338" s="229"/>
      <c r="FA338" s="229"/>
      <c r="FB338" s="229"/>
      <c r="FC338" s="229"/>
      <c r="FD338" s="229"/>
      <c r="FE338" s="229"/>
      <c r="FF338" s="229"/>
      <c r="FG338" s="229"/>
      <c r="FH338" s="229"/>
      <c r="FI338" s="229"/>
      <c r="FJ338" s="229"/>
      <c r="FK338" s="229"/>
      <c r="FL338" s="229"/>
      <c r="FM338" s="229"/>
      <c r="FN338" s="229"/>
      <c r="FO338" s="229"/>
      <c r="FP338" s="229"/>
      <c r="FQ338" s="229"/>
      <c r="FR338" s="229"/>
      <c r="FS338" s="229"/>
      <c r="FT338" s="229"/>
      <c r="FU338" s="229"/>
      <c r="FV338" s="229"/>
      <c r="FW338" s="229"/>
      <c r="FX338" s="229"/>
      <c r="FY338" s="229"/>
      <c r="FZ338" s="229"/>
      <c r="GA338" s="229"/>
      <c r="GB338" s="229"/>
      <c r="GC338" s="229"/>
      <c r="GD338" s="229"/>
      <c r="GE338" s="229"/>
      <c r="GF338" s="229"/>
      <c r="GG338" s="229"/>
      <c r="GH338" s="229"/>
      <c r="GI338" s="229"/>
      <c r="GJ338" s="229"/>
      <c r="GK338" s="229"/>
      <c r="GL338" s="229"/>
      <c r="GM338" s="229"/>
      <c r="GN338" s="229"/>
      <c r="GO338" s="229"/>
      <c r="GP338" s="229"/>
      <c r="GQ338" s="229"/>
      <c r="GR338" s="229"/>
      <c r="GS338" s="229"/>
      <c r="GT338" s="229"/>
      <c r="GU338" s="229"/>
      <c r="GV338" s="229"/>
      <c r="GW338" s="229"/>
      <c r="GX338" s="229"/>
      <c r="GY338" s="229"/>
      <c r="GZ338" s="229"/>
      <c r="HA338" s="229"/>
      <c r="HB338" s="229"/>
      <c r="HC338" s="229"/>
      <c r="HD338" s="229"/>
      <c r="HE338" s="229"/>
      <c r="HF338" s="229"/>
      <c r="HG338" s="229"/>
      <c r="HH338" s="229"/>
      <c r="HI338" s="229"/>
      <c r="HJ338" s="229"/>
      <c r="HK338" s="229"/>
      <c r="HL338" s="229"/>
      <c r="HM338" s="229"/>
      <c r="HN338" s="229"/>
      <c r="HO338" s="229"/>
      <c r="HP338" s="229"/>
      <c r="HQ338" s="229"/>
      <c r="HR338" s="229"/>
      <c r="HS338" s="229"/>
      <c r="HT338" s="229"/>
      <c r="HU338" s="229"/>
      <c r="HV338" s="229"/>
      <c r="HW338" s="229"/>
    </row>
    <row r="339" spans="1:231" s="1984" customFormat="1" ht="13.5" customHeight="1">
      <c r="A339" s="194"/>
      <c r="B339"/>
      <c r="C339"/>
      <c r="D339"/>
      <c r="E339"/>
      <c r="F339"/>
      <c r="G339"/>
      <c r="H339" s="194"/>
      <c r="I339" s="1122" t="s">
        <v>137</v>
      </c>
      <c r="J339" s="118"/>
      <c r="K339" s="118"/>
      <c r="L339" s="118"/>
      <c r="M339" s="118"/>
      <c r="N339" s="118"/>
      <c r="O339" s="118"/>
      <c r="P339" s="118"/>
      <c r="Q339" s="118"/>
      <c r="R339" s="118"/>
      <c r="S339" s="118"/>
      <c r="T339" s="118"/>
      <c r="U339" s="118"/>
      <c r="V339" s="118"/>
      <c r="W339" s="118"/>
      <c r="X339" s="118"/>
      <c r="Y339" s="118"/>
      <c r="Z339" s="118"/>
      <c r="AA339" s="118"/>
      <c r="AB339" s="118"/>
      <c r="AC339" s="118"/>
      <c r="AD339" s="118"/>
      <c r="AE339" s="118"/>
      <c r="AF339" s="118"/>
      <c r="AG339" s="118"/>
      <c r="AH339" s="118"/>
      <c r="AI339" s="118"/>
      <c r="AJ339" s="118"/>
      <c r="AK339" s="118"/>
      <c r="AL339" s="118"/>
      <c r="AM339" s="118"/>
      <c r="AN339" s="118"/>
      <c r="AO339" s="118"/>
      <c r="AP339" s="118"/>
      <c r="AQ339" s="118"/>
      <c r="AR339" s="118"/>
      <c r="AS339" s="118"/>
      <c r="AT339" s="387"/>
      <c r="AU339" s="118"/>
      <c r="AV339" s="118"/>
      <c r="AW339" s="365"/>
      <c r="AX339" s="387"/>
      <c r="AY339" s="118"/>
      <c r="AZ339" s="118"/>
      <c r="BA339" s="365"/>
      <c r="BB339" s="387"/>
      <c r="BC339" s="118"/>
      <c r="BD339" s="118"/>
      <c r="BE339" s="365"/>
      <c r="BF339" s="387"/>
      <c r="BG339" s="118"/>
      <c r="BH339" s="118"/>
      <c r="BI339" s="365"/>
      <c r="BJ339" s="387"/>
      <c r="BK339" s="118"/>
      <c r="BL339" s="118"/>
      <c r="BM339" s="365"/>
      <c r="BN339" s="387"/>
      <c r="BO339" s="118"/>
      <c r="BP339" s="118"/>
      <c r="BQ339" s="365"/>
      <c r="BR339" s="1193"/>
      <c r="BS339" s="1194"/>
      <c r="BT339" s="1194"/>
      <c r="BU339" s="365"/>
      <c r="BV339" s="1194"/>
      <c r="BW339" s="1194"/>
      <c r="BX339" s="1194"/>
      <c r="BY339" s="1195"/>
      <c r="BZ339" s="189"/>
      <c r="CA339" s="189"/>
      <c r="CB339" s="189"/>
      <c r="CC339" s="592"/>
      <c r="CD339" s="648">
        <v>0.01</v>
      </c>
      <c r="CE339" s="189">
        <v>0.01</v>
      </c>
      <c r="CF339" s="189">
        <v>0.01</v>
      </c>
      <c r="CG339" s="592">
        <v>0.01</v>
      </c>
      <c r="CH339" s="189"/>
      <c r="CI339" s="189"/>
      <c r="CJ339" s="189"/>
      <c r="CK339" s="189"/>
      <c r="CL339" s="189"/>
      <c r="CM339" s="189"/>
      <c r="CN339" s="189"/>
      <c r="CO339" s="189"/>
      <c r="CP339" s="189"/>
      <c r="CQ339" s="189"/>
      <c r="CR339" s="189"/>
      <c r="CS339" s="189"/>
      <c r="CT339" s="189"/>
      <c r="CU339" s="189"/>
      <c r="CV339" s="189"/>
      <c r="CW339" s="189"/>
      <c r="CX339" s="189"/>
      <c r="CY339" s="189"/>
      <c r="CZ339" s="189"/>
      <c r="DA339" s="189"/>
      <c r="DB339" s="189"/>
      <c r="DC339" s="189"/>
      <c r="DD339" s="189"/>
      <c r="DE339" s="189"/>
      <c r="DF339" s="189"/>
      <c r="DG339" s="189"/>
      <c r="DH339" s="189"/>
      <c r="DI339" s="592"/>
      <c r="DJ339" s="1955"/>
      <c r="DK339" s="118"/>
      <c r="DL339" s="118"/>
      <c r="DM339" s="118"/>
      <c r="DN339" s="118"/>
      <c r="DO339" s="118"/>
      <c r="DP339" s="118"/>
      <c r="DQ339" s="387"/>
      <c r="DR339" s="118"/>
      <c r="DS339" s="118"/>
      <c r="DT339" s="118"/>
      <c r="DU339" s="118"/>
      <c r="DV339" s="118"/>
      <c r="DW339" s="118"/>
      <c r="DX339" s="118"/>
      <c r="DY339" s="118"/>
      <c r="DZ339" s="118"/>
      <c r="EA339" s="118"/>
      <c r="EB339" s="118"/>
      <c r="EC339" s="118"/>
      <c r="ED339" s="189">
        <v>1.2999999999999999E-2</v>
      </c>
      <c r="EE339" s="189">
        <f t="shared" ref="EE339:EJ339" si="705">ED339</f>
        <v>1.2999999999999999E-2</v>
      </c>
      <c r="EF339" s="189">
        <f t="shared" si="705"/>
        <v>1.2999999999999999E-2</v>
      </c>
      <c r="EG339" s="189">
        <f t="shared" si="705"/>
        <v>1.2999999999999999E-2</v>
      </c>
      <c r="EH339" s="189">
        <f t="shared" si="705"/>
        <v>1.2999999999999999E-2</v>
      </c>
      <c r="EI339" s="189">
        <f t="shared" si="705"/>
        <v>1.2999999999999999E-2</v>
      </c>
      <c r="EJ339" s="592">
        <f t="shared" si="705"/>
        <v>1.2999999999999999E-2</v>
      </c>
      <c r="EK339" s="1983"/>
      <c r="EL339" s="1983"/>
      <c r="EM339" s="1983"/>
      <c r="EN339" s="1983"/>
      <c r="EO339" s="1983"/>
      <c r="EP339" s="1983"/>
      <c r="EQ339" s="1983"/>
      <c r="ER339" s="1983"/>
      <c r="ES339" s="1983"/>
      <c r="ET339" s="1983"/>
      <c r="EU339" s="1983"/>
      <c r="EV339" s="1983"/>
      <c r="EW339" s="1983"/>
      <c r="EX339" s="1983"/>
      <c r="EY339" s="1983"/>
      <c r="EZ339" s="1983"/>
      <c r="FA339" s="1983"/>
      <c r="FB339" s="1983"/>
      <c r="FC339" s="1983"/>
      <c r="FD339" s="1983"/>
      <c r="FE339" s="1983"/>
      <c r="FF339" s="1983"/>
      <c r="FG339" s="1983"/>
      <c r="FH339" s="1983"/>
      <c r="FI339" s="1983"/>
      <c r="FJ339" s="1983"/>
      <c r="FK339" s="1983"/>
      <c r="FL339" s="1983"/>
      <c r="FM339" s="1983"/>
      <c r="FN339" s="1983"/>
      <c r="FO339" s="1983"/>
      <c r="FP339" s="1983"/>
      <c r="FQ339" s="1983"/>
      <c r="FR339" s="1983"/>
      <c r="FS339" s="1983"/>
      <c r="FT339" s="1983"/>
      <c r="FU339" s="1983"/>
      <c r="FV339" s="1983"/>
      <c r="FW339" s="1983"/>
      <c r="FX339" s="1983"/>
      <c r="FY339" s="1983"/>
      <c r="FZ339" s="1983"/>
      <c r="GA339" s="1983"/>
      <c r="GB339" s="1983"/>
      <c r="GC339" s="1983"/>
      <c r="GD339" s="1983"/>
      <c r="GE339" s="1983"/>
      <c r="GF339" s="1983"/>
      <c r="GG339" s="1983"/>
      <c r="GH339" s="1983"/>
      <c r="GI339" s="1983"/>
      <c r="GJ339" s="1983"/>
      <c r="GK339" s="1983"/>
      <c r="GL339" s="1983"/>
      <c r="GM339" s="1983"/>
      <c r="GN339" s="1983"/>
      <c r="GO339" s="1983"/>
      <c r="GP339" s="1983"/>
      <c r="GQ339" s="1983"/>
      <c r="GR339" s="1983"/>
      <c r="GS339" s="1983"/>
      <c r="GT339" s="1983"/>
      <c r="GU339" s="1983"/>
      <c r="GV339" s="1983"/>
      <c r="GW339" s="1983"/>
      <c r="GX339" s="1983"/>
      <c r="GY339" s="1983"/>
      <c r="GZ339" s="1983"/>
      <c r="HA339" s="1983"/>
      <c r="HB339" s="1983"/>
      <c r="HC339" s="1983"/>
      <c r="HD339" s="1983"/>
      <c r="HE339" s="1983"/>
      <c r="HF339" s="1983"/>
      <c r="HG339" s="1983"/>
      <c r="HH339" s="1983"/>
      <c r="HI339" s="1983"/>
      <c r="HJ339" s="1983"/>
      <c r="HK339" s="1983"/>
      <c r="HL339" s="1983"/>
      <c r="HM339" s="1983"/>
      <c r="HN339" s="1983"/>
      <c r="HO339" s="1983"/>
      <c r="HP339" s="1983"/>
      <c r="HQ339" s="1983"/>
      <c r="HR339" s="1983"/>
      <c r="HS339" s="1983"/>
      <c r="HT339" s="1983"/>
      <c r="HU339" s="1983"/>
      <c r="HV339" s="1983"/>
      <c r="HW339" s="1983"/>
    </row>
    <row r="340" spans="1:231" s="179" customFormat="1" ht="13.5" customHeight="1">
      <c r="A340" s="195"/>
      <c r="B340"/>
      <c r="C340"/>
      <c r="D340"/>
      <c r="E340"/>
      <c r="F340"/>
      <c r="G340"/>
      <c r="H340" s="195"/>
      <c r="I340" s="582"/>
      <c r="J340" s="177"/>
      <c r="K340" s="177"/>
      <c r="L340" s="177"/>
      <c r="M340" s="177"/>
      <c r="N340" s="177"/>
      <c r="O340" s="177"/>
      <c r="P340" s="177"/>
      <c r="Q340" s="177"/>
      <c r="R340" s="177"/>
      <c r="S340" s="177"/>
      <c r="T340" s="177"/>
      <c r="U340" s="177"/>
      <c r="V340" s="177"/>
      <c r="W340" s="177"/>
      <c r="X340" s="177"/>
      <c r="Y340" s="177"/>
      <c r="Z340" s="177"/>
      <c r="AA340" s="177"/>
      <c r="AB340" s="177"/>
      <c r="AC340" s="177"/>
      <c r="AD340" s="177"/>
      <c r="AE340" s="177"/>
      <c r="AF340" s="177"/>
      <c r="AG340" s="177"/>
      <c r="AH340" s="177"/>
      <c r="AI340" s="177"/>
      <c r="AJ340" s="177"/>
      <c r="AK340" s="177"/>
      <c r="AL340" s="177"/>
      <c r="AM340" s="177"/>
      <c r="AN340" s="177"/>
      <c r="AO340" s="177"/>
      <c r="AP340" s="177"/>
      <c r="AQ340" s="177"/>
      <c r="AR340" s="177"/>
      <c r="AS340" s="177"/>
      <c r="AT340" s="514"/>
      <c r="AU340" s="177"/>
      <c r="AV340" s="177"/>
      <c r="AW340" s="515"/>
      <c r="AX340" s="514"/>
      <c r="AY340" s="177"/>
      <c r="AZ340" s="177"/>
      <c r="BA340" s="515"/>
      <c r="BB340" s="514"/>
      <c r="BC340" s="177"/>
      <c r="BD340" s="177"/>
      <c r="BE340" s="515"/>
      <c r="BF340" s="514"/>
      <c r="BG340" s="177"/>
      <c r="BH340" s="177"/>
      <c r="BI340" s="515"/>
      <c r="BJ340" s="514"/>
      <c r="BK340" s="177"/>
      <c r="BL340" s="177"/>
      <c r="BM340" s="515"/>
      <c r="BN340" s="514"/>
      <c r="BO340" s="177"/>
      <c r="BP340" s="177"/>
      <c r="BQ340" s="515"/>
      <c r="BR340" s="1196"/>
      <c r="BS340" s="1197"/>
      <c r="BT340" s="1197"/>
      <c r="BU340" s="515"/>
      <c r="BV340" s="1197"/>
      <c r="BW340" s="1197"/>
      <c r="BX340" s="196"/>
      <c r="BY340" s="593"/>
      <c r="BZ340" s="196"/>
      <c r="CA340" s="196"/>
      <c r="CB340" s="196"/>
      <c r="CC340" s="593"/>
      <c r="CD340" s="649"/>
      <c r="CE340" s="196"/>
      <c r="CF340" s="196"/>
      <c r="CG340" s="593"/>
      <c r="CH340" s="196"/>
      <c r="CI340" s="196"/>
      <c r="CJ340" s="196"/>
      <c r="CK340" s="196"/>
      <c r="CL340" s="196"/>
      <c r="CM340" s="196"/>
      <c r="CN340" s="196"/>
      <c r="CO340" s="196"/>
      <c r="CP340" s="196"/>
      <c r="CQ340" s="196"/>
      <c r="CR340" s="196"/>
      <c r="CS340" s="196"/>
      <c r="CT340" s="196"/>
      <c r="CU340" s="196"/>
      <c r="CV340" s="196"/>
      <c r="CW340" s="196"/>
      <c r="CX340" s="196"/>
      <c r="CY340" s="196"/>
      <c r="CZ340" s="196"/>
      <c r="DA340" s="196"/>
      <c r="DB340" s="196"/>
      <c r="DC340" s="196"/>
      <c r="DD340" s="196"/>
      <c r="DE340" s="196"/>
      <c r="DF340" s="196"/>
      <c r="DG340" s="196"/>
      <c r="DH340" s="196"/>
      <c r="DI340" s="593"/>
      <c r="DJ340" s="1142"/>
      <c r="DK340" s="177"/>
      <c r="DL340" s="177"/>
      <c r="DM340" s="177"/>
      <c r="DN340" s="177"/>
      <c r="DO340" s="177"/>
      <c r="DP340" s="177"/>
      <c r="DQ340" s="514"/>
      <c r="DR340" s="177"/>
      <c r="DS340" s="177"/>
      <c r="DT340" s="177"/>
      <c r="DU340" s="177"/>
      <c r="DV340" s="177"/>
      <c r="DW340" s="177"/>
      <c r="DX340" s="177"/>
      <c r="DY340" s="177"/>
      <c r="DZ340" s="177"/>
      <c r="EA340" s="177"/>
      <c r="EB340" s="177"/>
      <c r="EC340" s="177"/>
      <c r="ED340" s="1045"/>
      <c r="EE340" s="196"/>
      <c r="EF340" s="196"/>
      <c r="EG340" s="196"/>
      <c r="EH340" s="196"/>
      <c r="EI340" s="196"/>
      <c r="EJ340" s="593"/>
      <c r="EK340" s="230"/>
      <c r="EL340" s="230"/>
      <c r="EM340" s="230"/>
      <c r="EN340" s="230"/>
      <c r="EO340" s="230"/>
      <c r="EP340" s="230"/>
      <c r="EQ340" s="230"/>
      <c r="ER340" s="230"/>
      <c r="ES340" s="230"/>
      <c r="ET340" s="230"/>
      <c r="EU340" s="230"/>
      <c r="EV340" s="230"/>
      <c r="EW340" s="230"/>
      <c r="EX340" s="230"/>
      <c r="EY340" s="230"/>
      <c r="EZ340" s="230"/>
      <c r="FA340" s="230"/>
      <c r="FB340" s="230"/>
      <c r="FC340" s="230"/>
      <c r="FD340" s="230"/>
      <c r="FE340" s="230"/>
      <c r="FF340" s="230"/>
      <c r="FG340" s="230"/>
      <c r="FH340" s="230"/>
      <c r="FI340" s="230"/>
      <c r="FJ340" s="230"/>
      <c r="FK340" s="230"/>
      <c r="FL340" s="230"/>
      <c r="FM340" s="230"/>
      <c r="FN340" s="230"/>
      <c r="FO340" s="230"/>
      <c r="FP340" s="230"/>
      <c r="FQ340" s="230"/>
      <c r="FR340" s="230"/>
      <c r="FS340" s="230"/>
      <c r="FT340" s="230"/>
      <c r="FU340" s="230"/>
      <c r="FV340" s="230"/>
      <c r="FW340" s="230"/>
      <c r="FX340" s="230"/>
      <c r="FY340" s="230"/>
      <c r="FZ340" s="230"/>
      <c r="GA340" s="230"/>
      <c r="GB340" s="230"/>
      <c r="GC340" s="230"/>
      <c r="GD340" s="230"/>
      <c r="GE340" s="230"/>
      <c r="GF340" s="230"/>
      <c r="GG340" s="230"/>
      <c r="GH340" s="230"/>
      <c r="GI340" s="230"/>
      <c r="GJ340" s="230"/>
      <c r="GK340" s="230"/>
      <c r="GL340" s="230"/>
      <c r="GM340" s="230"/>
      <c r="GN340" s="230"/>
      <c r="GO340" s="230"/>
      <c r="GP340" s="230"/>
      <c r="GQ340" s="230"/>
      <c r="GR340" s="230"/>
      <c r="GS340" s="230"/>
      <c r="GT340" s="230"/>
      <c r="GU340" s="230"/>
      <c r="GV340" s="230"/>
      <c r="GW340" s="230"/>
      <c r="GX340" s="230"/>
      <c r="GY340" s="230"/>
      <c r="GZ340" s="230"/>
      <c r="HA340" s="230"/>
      <c r="HB340" s="230"/>
      <c r="HC340" s="230"/>
      <c r="HD340" s="230"/>
      <c r="HE340" s="230"/>
      <c r="HF340" s="230"/>
      <c r="HG340" s="230"/>
      <c r="HH340" s="230"/>
      <c r="HI340" s="230"/>
      <c r="HJ340" s="230"/>
      <c r="HK340" s="230"/>
      <c r="HL340" s="230"/>
      <c r="HM340" s="230"/>
      <c r="HN340" s="230"/>
      <c r="HO340" s="230"/>
      <c r="HP340" s="230"/>
      <c r="HQ340" s="230"/>
      <c r="HR340" s="230"/>
      <c r="HS340" s="230"/>
      <c r="HT340" s="230"/>
      <c r="HU340" s="230"/>
      <c r="HV340" s="230"/>
      <c r="HW340" s="230"/>
    </row>
    <row r="341" spans="1:231" s="179" customFormat="1" ht="13.5" customHeight="1" outlineLevel="1">
      <c r="A341" s="195"/>
      <c r="B341"/>
      <c r="C341"/>
      <c r="D341"/>
      <c r="E341"/>
      <c r="F341"/>
      <c r="G341"/>
      <c r="H341" s="195"/>
      <c r="I341" s="1166" t="s">
        <v>468</v>
      </c>
      <c r="J341" s="177"/>
      <c r="K341" s="177"/>
      <c r="L341" s="177"/>
      <c r="M341" s="177"/>
      <c r="N341" s="177"/>
      <c r="O341" s="177"/>
      <c r="P341" s="177"/>
      <c r="Q341" s="177"/>
      <c r="R341" s="177"/>
      <c r="S341" s="177"/>
      <c r="T341" s="177"/>
      <c r="U341" s="177"/>
      <c r="V341" s="177"/>
      <c r="W341" s="177"/>
      <c r="X341" s="177"/>
      <c r="Y341" s="177"/>
      <c r="Z341" s="177"/>
      <c r="AA341" s="177"/>
      <c r="AB341" s="177"/>
      <c r="AC341" s="177"/>
      <c r="AD341" s="177"/>
      <c r="AE341" s="177"/>
      <c r="AF341" s="177"/>
      <c r="AG341" s="177"/>
      <c r="AH341" s="177"/>
      <c r="AI341" s="177"/>
      <c r="AJ341" s="177"/>
      <c r="AK341" s="177"/>
      <c r="AL341" s="177"/>
      <c r="AM341" s="177"/>
      <c r="AN341" s="177"/>
      <c r="AO341" s="177"/>
      <c r="AP341" s="177"/>
      <c r="AQ341" s="177"/>
      <c r="AR341" s="177"/>
      <c r="AS341" s="177"/>
      <c r="AT341" s="514"/>
      <c r="AU341" s="177"/>
      <c r="AV341" s="177"/>
      <c r="AW341" s="515"/>
      <c r="AX341" s="514"/>
      <c r="AY341" s="177"/>
      <c r="AZ341" s="177"/>
      <c r="BA341" s="515"/>
      <c r="BB341" s="514"/>
      <c r="BC341" s="177"/>
      <c r="BD341" s="177"/>
      <c r="BE341" s="515"/>
      <c r="BF341" s="514"/>
      <c r="BG341" s="177"/>
      <c r="BH341" s="177"/>
      <c r="BI341" s="515"/>
      <c r="BJ341" s="514"/>
      <c r="BK341" s="177"/>
      <c r="BL341" s="177"/>
      <c r="BM341" s="515"/>
      <c r="BN341" s="1167"/>
      <c r="BO341" s="1168"/>
      <c r="BP341" s="1168"/>
      <c r="BQ341" s="1169"/>
      <c r="BR341" s="1199"/>
      <c r="BS341" s="1200"/>
      <c r="BT341" s="1200"/>
      <c r="BU341" s="1169"/>
      <c r="BV341" s="1200"/>
      <c r="BW341" s="1200"/>
      <c r="BX341" s="1170"/>
      <c r="BY341" s="1171"/>
      <c r="BZ341" s="1170"/>
      <c r="CA341" s="1170"/>
      <c r="CB341" s="1170"/>
      <c r="CC341" s="1171"/>
      <c r="CD341" s="1766"/>
      <c r="CE341" s="1170"/>
      <c r="CF341" s="1170"/>
      <c r="CG341" s="1171"/>
      <c r="CH341" s="1170"/>
      <c r="CI341" s="1170"/>
      <c r="CJ341" s="1170"/>
      <c r="CK341" s="1170"/>
      <c r="CL341" s="1170"/>
      <c r="CM341" s="1170"/>
      <c r="CN341" s="1170"/>
      <c r="CO341" s="1170"/>
      <c r="CP341" s="1170"/>
      <c r="CQ341" s="1170"/>
      <c r="CR341" s="1170"/>
      <c r="CS341" s="1170"/>
      <c r="CT341" s="1170"/>
      <c r="CU341" s="1170"/>
      <c r="CV341" s="1170"/>
      <c r="CW341" s="1170"/>
      <c r="CX341" s="1170"/>
      <c r="CY341" s="1170"/>
      <c r="CZ341" s="1170"/>
      <c r="DA341" s="1170"/>
      <c r="DB341" s="1170"/>
      <c r="DC341" s="1170"/>
      <c r="DD341" s="1170"/>
      <c r="DE341" s="1170"/>
      <c r="DF341" s="1170"/>
      <c r="DG341" s="1170"/>
      <c r="DH341" s="1170"/>
      <c r="DI341" s="1171"/>
      <c r="DJ341" s="1172"/>
      <c r="DK341" s="1168"/>
      <c r="DL341" s="1168"/>
      <c r="DM341" s="1168"/>
      <c r="DN341" s="1168"/>
      <c r="DO341" s="1168"/>
      <c r="DP341" s="1168"/>
      <c r="DQ341" s="1167"/>
      <c r="DR341" s="1168"/>
      <c r="DS341" s="1168"/>
      <c r="DT341" s="1168"/>
      <c r="DU341" s="1168"/>
      <c r="DV341" s="1168"/>
      <c r="DW341" s="1174">
        <v>11.1</v>
      </c>
      <c r="DX341" s="1174">
        <v>38.700000000000003</v>
      </c>
      <c r="DY341" s="1174">
        <v>73.099999999999994</v>
      </c>
      <c r="DZ341" s="1174">
        <v>103.4</v>
      </c>
      <c r="EA341" s="1174">
        <v>120.2</v>
      </c>
      <c r="EB341" s="1174">
        <v>156.5</v>
      </c>
      <c r="EC341" s="1175">
        <f t="shared" ref="EC341:EJ341" si="706">+EB341*(1+EC343)</f>
        <v>187.79999999999998</v>
      </c>
      <c r="ED341" s="1175">
        <f t="shared" si="706"/>
        <v>210.33600000000001</v>
      </c>
      <c r="EE341" s="1175">
        <f t="shared" si="706"/>
        <v>235.57632000000004</v>
      </c>
      <c r="EF341" s="1175">
        <f t="shared" si="706"/>
        <v>259.13395200000008</v>
      </c>
      <c r="EG341" s="1175">
        <f t="shared" si="706"/>
        <v>279.86466816000012</v>
      </c>
      <c r="EH341" s="1175">
        <f t="shared" si="706"/>
        <v>296.65654824960012</v>
      </c>
      <c r="EI341" s="1175">
        <f t="shared" si="706"/>
        <v>314.45594114457612</v>
      </c>
      <c r="EJ341" s="1519">
        <f t="shared" si="706"/>
        <v>330.17873820180495</v>
      </c>
      <c r="EK341" s="230"/>
      <c r="EL341" s="230"/>
      <c r="EM341" s="230"/>
      <c r="EN341" s="230"/>
      <c r="EO341" s="230"/>
      <c r="EP341" s="230"/>
      <c r="EQ341" s="230"/>
      <c r="ER341" s="230"/>
      <c r="ES341" s="230"/>
      <c r="ET341" s="230"/>
      <c r="EU341" s="230"/>
      <c r="EV341" s="230"/>
      <c r="EW341" s="230"/>
      <c r="EX341" s="230"/>
      <c r="EY341" s="230"/>
      <c r="EZ341" s="230"/>
      <c r="FA341" s="230"/>
      <c r="FB341" s="230"/>
      <c r="FC341" s="230"/>
      <c r="FD341" s="230"/>
      <c r="FE341" s="230"/>
      <c r="FF341" s="230"/>
      <c r="FG341" s="230"/>
      <c r="FH341" s="230"/>
      <c r="FI341" s="230"/>
      <c r="FJ341" s="230"/>
      <c r="FK341" s="230"/>
      <c r="FL341" s="230"/>
      <c r="FM341" s="230"/>
      <c r="FN341" s="230"/>
      <c r="FO341" s="230"/>
      <c r="FP341" s="230"/>
      <c r="FQ341" s="230"/>
      <c r="FR341" s="230"/>
      <c r="FS341" s="230"/>
      <c r="FT341" s="230"/>
      <c r="FU341" s="230"/>
      <c r="FV341" s="230"/>
      <c r="FW341" s="230"/>
      <c r="FX341" s="230"/>
      <c r="FY341" s="230"/>
      <c r="FZ341" s="230"/>
      <c r="GA341" s="230"/>
      <c r="GB341" s="230"/>
      <c r="GC341" s="230"/>
      <c r="GD341" s="230"/>
      <c r="GE341" s="230"/>
      <c r="GF341" s="230"/>
      <c r="GG341" s="230"/>
      <c r="GH341" s="230"/>
      <c r="GI341" s="230"/>
      <c r="GJ341" s="230"/>
      <c r="GK341" s="230"/>
      <c r="GL341" s="230"/>
      <c r="GM341" s="230"/>
      <c r="GN341" s="230"/>
      <c r="GO341" s="230"/>
      <c r="GP341" s="230"/>
      <c r="GQ341" s="230"/>
      <c r="GR341" s="230"/>
      <c r="GS341" s="230"/>
      <c r="GT341" s="230"/>
      <c r="GU341" s="230"/>
      <c r="GV341" s="230"/>
      <c r="GW341" s="230"/>
      <c r="GX341" s="230"/>
      <c r="GY341" s="230"/>
      <c r="GZ341" s="230"/>
      <c r="HA341" s="230"/>
      <c r="HB341" s="230"/>
      <c r="HC341" s="230"/>
      <c r="HD341" s="230"/>
      <c r="HE341" s="230"/>
      <c r="HF341" s="230"/>
      <c r="HG341" s="230"/>
      <c r="HH341" s="230"/>
      <c r="HI341" s="230"/>
      <c r="HJ341" s="230"/>
      <c r="HK341" s="230"/>
      <c r="HL341" s="230"/>
      <c r="HM341" s="230"/>
      <c r="HN341" s="230"/>
      <c r="HO341" s="230"/>
      <c r="HP341" s="230"/>
      <c r="HQ341" s="230"/>
      <c r="HR341" s="230"/>
      <c r="HS341" s="230"/>
      <c r="HT341" s="230"/>
      <c r="HU341" s="230"/>
      <c r="HV341" s="230"/>
      <c r="HW341" s="230"/>
    </row>
    <row r="342" spans="1:231" s="114" customFormat="1" ht="13.5" customHeight="1" outlineLevel="1">
      <c r="A342" s="194"/>
      <c r="B342"/>
      <c r="C342"/>
      <c r="D342"/>
      <c r="E342"/>
      <c r="F342"/>
      <c r="G342"/>
      <c r="H342" s="194"/>
      <c r="I342" s="1098" t="s">
        <v>154</v>
      </c>
      <c r="J342" s="118"/>
      <c r="K342" s="118"/>
      <c r="L342" s="118"/>
      <c r="M342" s="118"/>
      <c r="N342" s="118"/>
      <c r="O342" s="118"/>
      <c r="P342" s="118"/>
      <c r="Q342" s="118"/>
      <c r="R342" s="118"/>
      <c r="S342" s="118"/>
      <c r="T342" s="118"/>
      <c r="U342" s="118"/>
      <c r="V342" s="118"/>
      <c r="W342" s="118"/>
      <c r="X342" s="118"/>
      <c r="Y342" s="118"/>
      <c r="Z342" s="118"/>
      <c r="AA342" s="118"/>
      <c r="AB342" s="118"/>
      <c r="AC342" s="118"/>
      <c r="AD342" s="118"/>
      <c r="AE342" s="118"/>
      <c r="AF342" s="118"/>
      <c r="AG342" s="118"/>
      <c r="AH342" s="118"/>
      <c r="AI342" s="118"/>
      <c r="AJ342" s="118"/>
      <c r="AK342" s="118"/>
      <c r="AL342" s="118"/>
      <c r="AM342" s="118"/>
      <c r="AN342" s="118"/>
      <c r="AO342" s="118"/>
      <c r="AP342" s="118"/>
      <c r="AQ342" s="118"/>
      <c r="AR342" s="118"/>
      <c r="AS342" s="118"/>
      <c r="AT342" s="387"/>
      <c r="AU342" s="118"/>
      <c r="AV342" s="118"/>
      <c r="AW342" s="365"/>
      <c r="AX342" s="387"/>
      <c r="AY342" s="118"/>
      <c r="AZ342" s="118"/>
      <c r="BA342" s="365"/>
      <c r="BB342" s="387"/>
      <c r="BC342" s="118"/>
      <c r="BD342" s="118"/>
      <c r="BE342" s="365"/>
      <c r="BF342" s="387"/>
      <c r="BG342" s="118"/>
      <c r="BH342" s="118"/>
      <c r="BI342" s="365"/>
      <c r="BJ342" s="387"/>
      <c r="BK342" s="118"/>
      <c r="BL342" s="118"/>
      <c r="BM342" s="365"/>
      <c r="BN342" s="387"/>
      <c r="BO342" s="118"/>
      <c r="BP342" s="118"/>
      <c r="BQ342" s="365"/>
      <c r="BR342" s="1193"/>
      <c r="BS342" s="1194"/>
      <c r="BT342" s="1194"/>
      <c r="BU342" s="365"/>
      <c r="BV342" s="1194"/>
      <c r="BW342" s="1194"/>
      <c r="BX342" s="189"/>
      <c r="BY342" s="592"/>
      <c r="BZ342" s="189"/>
      <c r="CA342" s="189"/>
      <c r="CB342" s="189"/>
      <c r="CC342" s="592"/>
      <c r="CD342" s="648"/>
      <c r="CE342" s="189"/>
      <c r="CF342" s="189"/>
      <c r="CG342" s="592"/>
      <c r="CH342" s="189"/>
      <c r="CI342" s="189"/>
      <c r="CJ342" s="189"/>
      <c r="CK342" s="189"/>
      <c r="CL342" s="189"/>
      <c r="CM342" s="189"/>
      <c r="CN342" s="189"/>
      <c r="CO342" s="189"/>
      <c r="CP342" s="189"/>
      <c r="CQ342" s="189"/>
      <c r="CR342" s="189"/>
      <c r="CS342" s="189"/>
      <c r="CT342" s="189"/>
      <c r="CU342" s="189"/>
      <c r="CV342" s="189"/>
      <c r="CW342" s="189"/>
      <c r="CX342" s="189"/>
      <c r="CY342" s="189"/>
      <c r="CZ342" s="189"/>
      <c r="DA342" s="189"/>
      <c r="DB342" s="189"/>
      <c r="DC342" s="189"/>
      <c r="DD342" s="189"/>
      <c r="DE342" s="189"/>
      <c r="DF342" s="189"/>
      <c r="DG342" s="189"/>
      <c r="DH342" s="189"/>
      <c r="DI342" s="592"/>
      <c r="DJ342" s="363"/>
      <c r="DK342" s="118"/>
      <c r="DL342" s="118"/>
      <c r="DM342" s="118"/>
      <c r="DN342" s="118"/>
      <c r="DO342" s="118"/>
      <c r="DP342" s="118"/>
      <c r="DQ342" s="387"/>
      <c r="DR342" s="118"/>
      <c r="DS342" s="118"/>
      <c r="DT342" s="118"/>
      <c r="DU342" s="118"/>
      <c r="DV342" s="118"/>
      <c r="DW342" s="113">
        <f t="shared" ref="DW342:EB342" si="707">DW341/DW$16</f>
        <v>9.4993581514762504E-2</v>
      </c>
      <c r="DX342" s="113">
        <f t="shared" si="707"/>
        <v>0.19590473056771876</v>
      </c>
      <c r="DY342" s="113">
        <f t="shared" si="707"/>
        <v>0.2243067509888215</v>
      </c>
      <c r="DZ342" s="113">
        <f t="shared" si="707"/>
        <v>0.14429803296861743</v>
      </c>
      <c r="EA342" s="113">
        <f t="shared" si="707"/>
        <v>0.14198152822680191</v>
      </c>
      <c r="EB342" s="113">
        <f t="shared" si="707"/>
        <v>0.14533884847055242</v>
      </c>
      <c r="EC342" s="113">
        <f t="shared" ref="EC342:EJ342" si="708">EC341/EC$16</f>
        <v>0.14254126544764695</v>
      </c>
      <c r="ED342" s="113">
        <f t="shared" si="708"/>
        <v>0.13586492225076044</v>
      </c>
      <c r="EE342" s="113">
        <f t="shared" si="708"/>
        <v>0.13169096048475493</v>
      </c>
      <c r="EF342" s="113">
        <f t="shared" si="708"/>
        <v>0.12715231588932313</v>
      </c>
      <c r="EG342" s="113">
        <f t="shared" si="708"/>
        <v>0.12158342833610948</v>
      </c>
      <c r="EH342" s="113">
        <f t="shared" si="708"/>
        <v>0.11480071959817602</v>
      </c>
      <c r="EI342" s="113">
        <f t="shared" si="708"/>
        <v>0.11013291714321571</v>
      </c>
      <c r="EJ342" s="363">
        <f t="shared" si="708"/>
        <v>0.10502211929961378</v>
      </c>
      <c r="EK342" s="115"/>
      <c r="EL342" s="115"/>
      <c r="EM342" s="115"/>
      <c r="EN342" s="115"/>
      <c r="EO342" s="115"/>
      <c r="EP342" s="115"/>
      <c r="EQ342" s="115"/>
      <c r="ER342" s="115"/>
      <c r="ES342" s="115"/>
      <c r="ET342" s="115"/>
      <c r="EU342" s="115"/>
      <c r="EV342" s="115"/>
      <c r="EW342" s="115"/>
      <c r="EX342" s="115"/>
      <c r="EY342" s="115"/>
      <c r="EZ342" s="115"/>
      <c r="FA342" s="115"/>
      <c r="FB342" s="115"/>
      <c r="FC342" s="115"/>
      <c r="FD342" s="115"/>
      <c r="FE342" s="115"/>
      <c r="FF342" s="115"/>
      <c r="FG342" s="115"/>
      <c r="FH342" s="115"/>
      <c r="FI342" s="115"/>
      <c r="FJ342" s="115"/>
      <c r="FK342" s="115"/>
      <c r="FL342" s="115"/>
      <c r="FM342" s="115"/>
      <c r="FN342" s="115"/>
      <c r="FO342" s="115"/>
      <c r="FP342" s="115"/>
      <c r="FQ342" s="115"/>
      <c r="FR342" s="115"/>
      <c r="FS342" s="115"/>
      <c r="FT342" s="115"/>
      <c r="FU342" s="115"/>
      <c r="FV342" s="115"/>
      <c r="FW342" s="115"/>
      <c r="FX342" s="115"/>
      <c r="FY342" s="115"/>
      <c r="FZ342" s="115"/>
      <c r="GA342" s="115"/>
      <c r="GB342" s="115"/>
      <c r="GC342" s="115"/>
      <c r="GD342" s="115"/>
      <c r="GE342" s="115"/>
      <c r="GF342" s="115"/>
      <c r="GG342" s="115"/>
      <c r="GH342" s="115"/>
      <c r="GI342" s="115"/>
      <c r="GJ342" s="115"/>
      <c r="GK342" s="115"/>
      <c r="GL342" s="115"/>
      <c r="GM342" s="115"/>
      <c r="GN342" s="115"/>
      <c r="GO342" s="115"/>
      <c r="GP342" s="115"/>
      <c r="GQ342" s="115"/>
      <c r="GR342" s="115"/>
      <c r="GS342" s="115"/>
      <c r="GT342" s="115"/>
      <c r="GU342" s="115"/>
      <c r="GV342" s="115"/>
      <c r="GW342" s="115"/>
      <c r="GX342" s="115"/>
      <c r="GY342" s="115"/>
      <c r="GZ342" s="115"/>
      <c r="HA342" s="115"/>
      <c r="HB342" s="115"/>
      <c r="HC342" s="115"/>
      <c r="HD342" s="115"/>
      <c r="HE342" s="115"/>
      <c r="HF342" s="115"/>
      <c r="HG342" s="115"/>
      <c r="HH342" s="115"/>
      <c r="HI342" s="115"/>
      <c r="HJ342" s="115"/>
      <c r="HK342" s="115"/>
      <c r="HL342" s="115"/>
      <c r="HM342" s="115"/>
      <c r="HN342" s="115"/>
      <c r="HO342" s="115"/>
      <c r="HP342" s="115"/>
      <c r="HQ342" s="115"/>
      <c r="HR342" s="115"/>
      <c r="HS342" s="115"/>
      <c r="HT342" s="115"/>
      <c r="HU342" s="115"/>
      <c r="HV342" s="115"/>
      <c r="HW342" s="115"/>
    </row>
    <row r="343" spans="1:231" s="114" customFormat="1" ht="13.5" customHeight="1" outlineLevel="1">
      <c r="A343" s="194"/>
      <c r="B343"/>
      <c r="C343"/>
      <c r="D343"/>
      <c r="E343"/>
      <c r="F343"/>
      <c r="G343"/>
      <c r="H343" s="194"/>
      <c r="I343" s="1098" t="s">
        <v>479</v>
      </c>
      <c r="J343" s="118"/>
      <c r="K343" s="118"/>
      <c r="L343" s="118"/>
      <c r="M343" s="118"/>
      <c r="N343" s="118"/>
      <c r="O343" s="118"/>
      <c r="P343" s="118"/>
      <c r="Q343" s="118"/>
      <c r="R343" s="118"/>
      <c r="S343" s="118"/>
      <c r="T343" s="118"/>
      <c r="U343" s="118"/>
      <c r="V343" s="118"/>
      <c r="W343" s="118"/>
      <c r="X343" s="118"/>
      <c r="Y343" s="118"/>
      <c r="Z343" s="118"/>
      <c r="AA343" s="118"/>
      <c r="AB343" s="118"/>
      <c r="AC343" s="118"/>
      <c r="AD343" s="118"/>
      <c r="AE343" s="118"/>
      <c r="AF343" s="118"/>
      <c r="AG343" s="118"/>
      <c r="AH343" s="118"/>
      <c r="AI343" s="118"/>
      <c r="AJ343" s="118"/>
      <c r="AK343" s="118"/>
      <c r="AL343" s="118"/>
      <c r="AM343" s="118"/>
      <c r="AN343" s="118"/>
      <c r="AO343" s="118"/>
      <c r="AP343" s="118"/>
      <c r="AQ343" s="118"/>
      <c r="AR343" s="118"/>
      <c r="AS343" s="118"/>
      <c r="AT343" s="387"/>
      <c r="AU343" s="118"/>
      <c r="AV343" s="118"/>
      <c r="AW343" s="365"/>
      <c r="AX343" s="387"/>
      <c r="AY343" s="118"/>
      <c r="AZ343" s="118"/>
      <c r="BA343" s="365"/>
      <c r="BB343" s="387"/>
      <c r="BC343" s="118"/>
      <c r="BD343" s="118"/>
      <c r="BE343" s="365"/>
      <c r="BF343" s="387"/>
      <c r="BG343" s="118"/>
      <c r="BH343" s="118"/>
      <c r="BI343" s="365"/>
      <c r="BJ343" s="387"/>
      <c r="BK343" s="118"/>
      <c r="BL343" s="118"/>
      <c r="BM343" s="365"/>
      <c r="BN343" s="387"/>
      <c r="BO343" s="118"/>
      <c r="BP343" s="118"/>
      <c r="BQ343" s="365"/>
      <c r="BR343" s="1193"/>
      <c r="BS343" s="1194"/>
      <c r="BT343" s="1194"/>
      <c r="BU343" s="365"/>
      <c r="BV343" s="1194"/>
      <c r="BW343" s="1194"/>
      <c r="BX343" s="189"/>
      <c r="BY343" s="592"/>
      <c r="BZ343" s="189"/>
      <c r="CA343" s="189"/>
      <c r="CB343" s="189"/>
      <c r="CC343" s="592"/>
      <c r="CD343" s="648"/>
      <c r="CE343" s="189"/>
      <c r="CF343" s="189"/>
      <c r="CG343" s="592"/>
      <c r="CH343" s="189"/>
      <c r="CI343" s="189"/>
      <c r="CJ343" s="189"/>
      <c r="CK343" s="189"/>
      <c r="CL343" s="189"/>
      <c r="CM343" s="189"/>
      <c r="CN343" s="189"/>
      <c r="CO343" s="189"/>
      <c r="CP343" s="189"/>
      <c r="CQ343" s="189"/>
      <c r="CR343" s="189"/>
      <c r="CS343" s="189"/>
      <c r="CT343" s="189"/>
      <c r="CU343" s="189"/>
      <c r="CV343" s="189"/>
      <c r="CW343" s="189"/>
      <c r="CX343" s="189"/>
      <c r="CY343" s="189"/>
      <c r="CZ343" s="189"/>
      <c r="DA343" s="189"/>
      <c r="DB343" s="189"/>
      <c r="DC343" s="189"/>
      <c r="DD343" s="189"/>
      <c r="DE343" s="189"/>
      <c r="DF343" s="189"/>
      <c r="DG343" s="189"/>
      <c r="DH343" s="189"/>
      <c r="DI343" s="592"/>
      <c r="DJ343" s="363"/>
      <c r="DK343" s="118"/>
      <c r="DL343" s="118"/>
      <c r="DM343" s="118"/>
      <c r="DN343" s="118"/>
      <c r="DO343" s="118"/>
      <c r="DP343" s="118"/>
      <c r="DQ343" s="387"/>
      <c r="DR343" s="118"/>
      <c r="DS343" s="118"/>
      <c r="DT343" s="118"/>
      <c r="DU343" s="118"/>
      <c r="DV343" s="118"/>
      <c r="DW343" s="113"/>
      <c r="DX343" s="113">
        <f>+DX341/DW341-1</f>
        <v>2.4864864864864868</v>
      </c>
      <c r="DY343" s="113">
        <f>+DY341/DX341-1</f>
        <v>0.88888888888888862</v>
      </c>
      <c r="DZ343" s="113">
        <f>+DZ341/DY341-1</f>
        <v>0.41450068399452822</v>
      </c>
      <c r="EA343" s="113">
        <f>+EA341/DZ341-1</f>
        <v>0.16247582205029021</v>
      </c>
      <c r="EB343" s="113">
        <f>+EB341/EA341-1</f>
        <v>0.30199667221297832</v>
      </c>
      <c r="EC343" s="189">
        <v>0.2</v>
      </c>
      <c r="ED343" s="189">
        <v>0.12</v>
      </c>
      <c r="EE343" s="189">
        <v>0.12</v>
      </c>
      <c r="EF343" s="189">
        <v>0.1</v>
      </c>
      <c r="EG343" s="189">
        <v>0.08</v>
      </c>
      <c r="EH343" s="189">
        <v>0.06</v>
      </c>
      <c r="EI343" s="189">
        <v>0.06</v>
      </c>
      <c r="EJ343" s="592">
        <v>0.05</v>
      </c>
      <c r="EK343" s="115"/>
      <c r="EL343" s="115"/>
      <c r="EM343" s="115"/>
      <c r="EN343" s="115"/>
      <c r="EO343" s="115"/>
      <c r="EP343" s="115"/>
      <c r="EQ343" s="115"/>
      <c r="ER343" s="115"/>
      <c r="ES343" s="115"/>
      <c r="ET343" s="115"/>
      <c r="EU343" s="115"/>
      <c r="EV343" s="115"/>
      <c r="EW343" s="115"/>
      <c r="EX343" s="115"/>
      <c r="EY343" s="115"/>
      <c r="EZ343" s="115"/>
      <c r="FA343" s="115"/>
      <c r="FB343" s="115"/>
      <c r="FC343" s="115"/>
      <c r="FD343" s="115"/>
      <c r="FE343" s="115"/>
      <c r="FF343" s="115"/>
      <c r="FG343" s="115"/>
      <c r="FH343" s="115"/>
      <c r="FI343" s="115"/>
      <c r="FJ343" s="115"/>
      <c r="FK343" s="115"/>
      <c r="FL343" s="115"/>
      <c r="FM343" s="115"/>
      <c r="FN343" s="115"/>
      <c r="FO343" s="115"/>
      <c r="FP343" s="115"/>
      <c r="FQ343" s="115"/>
      <c r="FR343" s="115"/>
      <c r="FS343" s="115"/>
      <c r="FT343" s="115"/>
      <c r="FU343" s="115"/>
      <c r="FV343" s="115"/>
      <c r="FW343" s="115"/>
      <c r="FX343" s="115"/>
      <c r="FY343" s="115"/>
      <c r="FZ343" s="115"/>
      <c r="GA343" s="115"/>
      <c r="GB343" s="115"/>
      <c r="GC343" s="115"/>
      <c r="GD343" s="115"/>
      <c r="GE343" s="115"/>
      <c r="GF343" s="115"/>
      <c r="GG343" s="115"/>
      <c r="GH343" s="115"/>
      <c r="GI343" s="115"/>
      <c r="GJ343" s="115"/>
      <c r="GK343" s="115"/>
      <c r="GL343" s="115"/>
      <c r="GM343" s="115"/>
      <c r="GN343" s="115"/>
      <c r="GO343" s="115"/>
      <c r="GP343" s="115"/>
      <c r="GQ343" s="115"/>
      <c r="GR343" s="115"/>
      <c r="GS343" s="115"/>
      <c r="GT343" s="115"/>
      <c r="GU343" s="115"/>
      <c r="GV343" s="115"/>
      <c r="GW343" s="115"/>
      <c r="GX343" s="115"/>
      <c r="GY343" s="115"/>
      <c r="GZ343" s="115"/>
      <c r="HA343" s="115"/>
      <c r="HB343" s="115"/>
      <c r="HC343" s="115"/>
      <c r="HD343" s="115"/>
      <c r="HE343" s="115"/>
      <c r="HF343" s="115"/>
      <c r="HG343" s="115"/>
      <c r="HH343" s="115"/>
      <c r="HI343" s="115"/>
      <c r="HJ343" s="115"/>
      <c r="HK343" s="115"/>
      <c r="HL343" s="115"/>
      <c r="HM343" s="115"/>
      <c r="HN343" s="115"/>
      <c r="HO343" s="115"/>
      <c r="HP343" s="115"/>
      <c r="HQ343" s="115"/>
      <c r="HR343" s="115"/>
      <c r="HS343" s="115"/>
      <c r="HT343" s="115"/>
      <c r="HU343" s="115"/>
      <c r="HV343" s="115"/>
      <c r="HW343" s="115"/>
    </row>
    <row r="344" spans="1:231" s="114" customFormat="1" ht="13.5" customHeight="1" outlineLevel="1">
      <c r="A344" s="194"/>
      <c r="B344"/>
      <c r="C344"/>
      <c r="D344"/>
      <c r="E344"/>
      <c r="F344"/>
      <c r="G344"/>
      <c r="H344" s="194"/>
      <c r="I344" s="1098" t="s">
        <v>536</v>
      </c>
      <c r="J344" s="118"/>
      <c r="K344" s="118"/>
      <c r="L344" s="118"/>
      <c r="M344" s="118"/>
      <c r="N344" s="118"/>
      <c r="O344" s="118"/>
      <c r="P344" s="118"/>
      <c r="Q344" s="118"/>
      <c r="R344" s="118"/>
      <c r="S344" s="118"/>
      <c r="T344" s="118"/>
      <c r="U344" s="118"/>
      <c r="V344" s="118"/>
      <c r="W344" s="118"/>
      <c r="X344" s="118"/>
      <c r="Y344" s="118"/>
      <c r="Z344" s="118"/>
      <c r="AA344" s="118"/>
      <c r="AB344" s="118"/>
      <c r="AC344" s="118"/>
      <c r="AD344" s="118"/>
      <c r="AE344" s="118"/>
      <c r="AF344" s="118"/>
      <c r="AG344" s="118"/>
      <c r="AH344" s="118"/>
      <c r="AI344" s="118"/>
      <c r="AJ344" s="118"/>
      <c r="AK344" s="118"/>
      <c r="AL344" s="118"/>
      <c r="AM344" s="118"/>
      <c r="AN344" s="118"/>
      <c r="AO344" s="118"/>
      <c r="AP344" s="118"/>
      <c r="AQ344" s="118"/>
      <c r="AR344" s="118"/>
      <c r="AS344" s="118"/>
      <c r="AT344" s="387"/>
      <c r="AU344" s="118"/>
      <c r="AV344" s="118"/>
      <c r="AW344" s="365"/>
      <c r="AX344" s="387"/>
      <c r="AY344" s="118"/>
      <c r="AZ344" s="118"/>
      <c r="BA344" s="365"/>
      <c r="BB344" s="387"/>
      <c r="BC344" s="118"/>
      <c r="BD344" s="118"/>
      <c r="BE344" s="365"/>
      <c r="BF344" s="387"/>
      <c r="BG344" s="118"/>
      <c r="BH344" s="118"/>
      <c r="BI344" s="365"/>
      <c r="BJ344" s="387"/>
      <c r="BK344" s="118"/>
      <c r="BL344" s="118"/>
      <c r="BM344" s="365"/>
      <c r="BN344" s="387"/>
      <c r="BO344" s="118"/>
      <c r="BP344" s="118"/>
      <c r="BQ344" s="365"/>
      <c r="BR344" s="1193"/>
      <c r="BS344" s="1194"/>
      <c r="BT344" s="1194"/>
      <c r="BU344" s="365"/>
      <c r="BV344" s="1194"/>
      <c r="BW344" s="1194"/>
      <c r="BX344" s="189"/>
      <c r="BY344" s="592"/>
      <c r="BZ344" s="189"/>
      <c r="CA344" s="1503"/>
      <c r="CB344" s="1503"/>
      <c r="CC344" s="592"/>
      <c r="CD344" s="648"/>
      <c r="CE344" s="189"/>
      <c r="CF344" s="189"/>
      <c r="CG344" s="592"/>
      <c r="CH344" s="189"/>
      <c r="CI344" s="189"/>
      <c r="CJ344" s="189"/>
      <c r="CK344" s="189"/>
      <c r="CL344" s="189"/>
      <c r="CM344" s="189"/>
      <c r="CN344" s="189"/>
      <c r="CO344" s="189"/>
      <c r="CP344" s="189"/>
      <c r="CQ344" s="189"/>
      <c r="CR344" s="189"/>
      <c r="CS344" s="189"/>
      <c r="CT344" s="189"/>
      <c r="CU344" s="189"/>
      <c r="CV344" s="189"/>
      <c r="CW344" s="189"/>
      <c r="CX344" s="189"/>
      <c r="CY344" s="189"/>
      <c r="CZ344" s="189"/>
      <c r="DA344" s="189"/>
      <c r="DB344" s="189"/>
      <c r="DC344" s="189"/>
      <c r="DD344" s="189"/>
      <c r="DE344" s="189"/>
      <c r="DF344" s="189"/>
      <c r="DG344" s="189"/>
      <c r="DH344" s="189"/>
      <c r="DI344" s="592"/>
      <c r="DJ344" s="363"/>
      <c r="DK344" s="118"/>
      <c r="DL344" s="118"/>
      <c r="DM344" s="118"/>
      <c r="DN344" s="118"/>
      <c r="DO344" s="118"/>
      <c r="DP344" s="118"/>
      <c r="DQ344" s="387"/>
      <c r="DR344" s="118"/>
      <c r="DS344" s="118"/>
      <c r="DT344" s="118"/>
      <c r="DU344" s="118"/>
      <c r="DV344" s="118"/>
      <c r="DW344" s="113"/>
      <c r="DX344" s="1175">
        <f>+DX341-DW341</f>
        <v>27.6</v>
      </c>
      <c r="DY344" s="1175">
        <f>+DY341-DX341</f>
        <v>34.399999999999991</v>
      </c>
      <c r="DZ344" s="1175">
        <f>+DZ341-DY341</f>
        <v>30.300000000000011</v>
      </c>
      <c r="EA344" s="1175">
        <f>+EA341-DZ341</f>
        <v>16.799999999999997</v>
      </c>
      <c r="EB344" s="1175">
        <f>+EB341-EA341</f>
        <v>36.299999999999997</v>
      </c>
      <c r="EC344" s="1175">
        <f t="shared" ref="EC344:EJ344" si="709">+EC341-EB341</f>
        <v>31.299999999999983</v>
      </c>
      <c r="ED344" s="1175">
        <f t="shared" si="709"/>
        <v>22.53600000000003</v>
      </c>
      <c r="EE344" s="1175">
        <f t="shared" si="709"/>
        <v>25.240320000000025</v>
      </c>
      <c r="EF344" s="1175">
        <f t="shared" si="709"/>
        <v>23.557632000000041</v>
      </c>
      <c r="EG344" s="1175">
        <f t="shared" si="709"/>
        <v>20.730716160000043</v>
      </c>
      <c r="EH344" s="1175">
        <f t="shared" si="709"/>
        <v>16.791880089599999</v>
      </c>
      <c r="EI344" s="1175">
        <f t="shared" si="709"/>
        <v>17.799392894975995</v>
      </c>
      <c r="EJ344" s="1519">
        <f t="shared" si="709"/>
        <v>15.722797057228831</v>
      </c>
      <c r="EK344" s="115"/>
      <c r="EL344" s="115"/>
      <c r="EM344" s="115"/>
      <c r="EN344" s="115"/>
      <c r="EO344" s="115"/>
      <c r="EP344" s="115"/>
      <c r="EQ344" s="115"/>
      <c r="ER344" s="115"/>
      <c r="ES344" s="115"/>
      <c r="ET344" s="115"/>
      <c r="EU344" s="115"/>
      <c r="EV344" s="115"/>
      <c r="EW344" s="115"/>
      <c r="EX344" s="115"/>
      <c r="EY344" s="115"/>
      <c r="EZ344" s="115"/>
      <c r="FA344" s="115"/>
      <c r="FB344" s="115"/>
      <c r="FC344" s="115"/>
      <c r="FD344" s="115"/>
      <c r="FE344" s="115"/>
      <c r="FF344" s="115"/>
      <c r="FG344" s="115"/>
      <c r="FH344" s="115"/>
      <c r="FI344" s="115"/>
      <c r="FJ344" s="115"/>
      <c r="FK344" s="115"/>
      <c r="FL344" s="115"/>
      <c r="FM344" s="115"/>
      <c r="FN344" s="115"/>
      <c r="FO344" s="115"/>
      <c r="FP344" s="115"/>
      <c r="FQ344" s="115"/>
      <c r="FR344" s="115"/>
      <c r="FS344" s="115"/>
      <c r="FT344" s="115"/>
      <c r="FU344" s="115"/>
      <c r="FV344" s="115"/>
      <c r="FW344" s="115"/>
      <c r="FX344" s="115"/>
      <c r="FY344" s="115"/>
      <c r="FZ344" s="115"/>
      <c r="GA344" s="115"/>
      <c r="GB344" s="115"/>
      <c r="GC344" s="115"/>
      <c r="GD344" s="115"/>
      <c r="GE344" s="115"/>
      <c r="GF344" s="115"/>
      <c r="GG344" s="115"/>
      <c r="GH344" s="115"/>
      <c r="GI344" s="115"/>
      <c r="GJ344" s="115"/>
      <c r="GK344" s="115"/>
      <c r="GL344" s="115"/>
      <c r="GM344" s="115"/>
      <c r="GN344" s="115"/>
      <c r="GO344" s="115"/>
      <c r="GP344" s="115"/>
      <c r="GQ344" s="115"/>
      <c r="GR344" s="115"/>
      <c r="GS344" s="115"/>
      <c r="GT344" s="115"/>
      <c r="GU344" s="115"/>
      <c r="GV344" s="115"/>
      <c r="GW344" s="115"/>
      <c r="GX344" s="115"/>
      <c r="GY344" s="115"/>
      <c r="GZ344" s="115"/>
      <c r="HA344" s="115"/>
      <c r="HB344" s="115"/>
      <c r="HC344" s="115"/>
      <c r="HD344" s="115"/>
      <c r="HE344" s="115"/>
      <c r="HF344" s="115"/>
      <c r="HG344" s="115"/>
      <c r="HH344" s="115"/>
      <c r="HI344" s="115"/>
      <c r="HJ344" s="115"/>
      <c r="HK344" s="115"/>
      <c r="HL344" s="115"/>
      <c r="HM344" s="115"/>
      <c r="HN344" s="115"/>
      <c r="HO344" s="115"/>
      <c r="HP344" s="115"/>
      <c r="HQ344" s="115"/>
      <c r="HR344" s="115"/>
      <c r="HS344" s="115"/>
      <c r="HT344" s="115"/>
      <c r="HU344" s="115"/>
      <c r="HV344" s="115"/>
      <c r="HW344" s="115"/>
    </row>
    <row r="345" spans="1:231" s="179" customFormat="1" ht="13.5" customHeight="1" outlineLevel="1">
      <c r="A345" s="195"/>
      <c r="B345"/>
      <c r="C345"/>
      <c r="D345"/>
      <c r="E345"/>
      <c r="F345"/>
      <c r="G345"/>
      <c r="H345" s="195"/>
      <c r="I345" s="1166" t="s">
        <v>470</v>
      </c>
      <c r="J345" s="177"/>
      <c r="K345" s="177"/>
      <c r="L345" s="177"/>
      <c r="M345" s="177"/>
      <c r="N345" s="177"/>
      <c r="O345" s="177"/>
      <c r="P345" s="177"/>
      <c r="Q345" s="177"/>
      <c r="R345" s="177"/>
      <c r="S345" s="177"/>
      <c r="T345" s="177"/>
      <c r="U345" s="177"/>
      <c r="V345" s="177"/>
      <c r="W345" s="177"/>
      <c r="X345" s="177"/>
      <c r="Y345" s="177"/>
      <c r="Z345" s="177"/>
      <c r="AA345" s="177"/>
      <c r="AB345" s="177"/>
      <c r="AC345" s="177"/>
      <c r="AD345" s="177"/>
      <c r="AE345" s="177"/>
      <c r="AF345" s="177"/>
      <c r="AG345" s="177"/>
      <c r="AH345" s="177"/>
      <c r="AI345" s="177"/>
      <c r="AJ345" s="177"/>
      <c r="AK345" s="177"/>
      <c r="AL345" s="177"/>
      <c r="AM345" s="177"/>
      <c r="AN345" s="177"/>
      <c r="AO345" s="177"/>
      <c r="AP345" s="177"/>
      <c r="AQ345" s="177"/>
      <c r="AR345" s="177"/>
      <c r="AS345" s="177"/>
      <c r="AT345" s="514"/>
      <c r="AU345" s="177"/>
      <c r="AV345" s="177"/>
      <c r="AW345" s="515"/>
      <c r="AX345" s="514"/>
      <c r="AY345" s="177"/>
      <c r="AZ345" s="177"/>
      <c r="BA345" s="515"/>
      <c r="BB345" s="514"/>
      <c r="BC345" s="177"/>
      <c r="BD345" s="177"/>
      <c r="BE345" s="515"/>
      <c r="BF345" s="514"/>
      <c r="BG345" s="177"/>
      <c r="BH345" s="177"/>
      <c r="BI345" s="515"/>
      <c r="BJ345" s="514"/>
      <c r="BK345" s="177"/>
      <c r="BL345" s="177"/>
      <c r="BM345" s="515"/>
      <c r="BN345" s="514"/>
      <c r="BO345" s="177"/>
      <c r="BP345" s="177"/>
      <c r="BQ345" s="515"/>
      <c r="BR345" s="1196"/>
      <c r="BS345" s="1197"/>
      <c r="BT345" s="1197"/>
      <c r="BU345" s="515"/>
      <c r="BV345" s="1197"/>
      <c r="BW345" s="1197"/>
      <c r="BX345" s="196"/>
      <c r="BY345" s="593"/>
      <c r="BZ345" s="196"/>
      <c r="CA345" s="196"/>
      <c r="CB345" s="196"/>
      <c r="CC345" s="593"/>
      <c r="CD345" s="649"/>
      <c r="CE345" s="196"/>
      <c r="CF345" s="196"/>
      <c r="CG345" s="593"/>
      <c r="CH345" s="196"/>
      <c r="CI345" s="196"/>
      <c r="CJ345" s="196"/>
      <c r="CK345" s="196"/>
      <c r="CL345" s="196"/>
      <c r="CM345" s="196"/>
      <c r="CN345" s="196"/>
      <c r="CO345" s="196"/>
      <c r="CP345" s="196"/>
      <c r="CQ345" s="196"/>
      <c r="CR345" s="196"/>
      <c r="CS345" s="196"/>
      <c r="CT345" s="196"/>
      <c r="CU345" s="196"/>
      <c r="CV345" s="196"/>
      <c r="CW345" s="196"/>
      <c r="CX345" s="196"/>
      <c r="CY345" s="196"/>
      <c r="CZ345" s="196"/>
      <c r="DA345" s="196"/>
      <c r="DB345" s="196"/>
      <c r="DC345" s="196"/>
      <c r="DD345" s="196"/>
      <c r="DE345" s="196"/>
      <c r="DF345" s="196"/>
      <c r="DG345" s="196"/>
      <c r="DH345" s="196"/>
      <c r="DI345" s="593"/>
      <c r="DJ345" s="1142"/>
      <c r="DK345" s="177"/>
      <c r="DL345" s="177"/>
      <c r="DM345" s="177"/>
      <c r="DN345" s="177"/>
      <c r="DO345" s="177"/>
      <c r="DP345" s="177"/>
      <c r="DQ345" s="514"/>
      <c r="DR345" s="177"/>
      <c r="DS345" s="177"/>
      <c r="DT345" s="177"/>
      <c r="DU345" s="177"/>
      <c r="DV345" s="177"/>
      <c r="DW345" s="1174">
        <v>2.6</v>
      </c>
      <c r="DX345" s="1174">
        <v>7.7</v>
      </c>
      <c r="DY345" s="1174">
        <v>33.799999999999997</v>
      </c>
      <c r="DZ345" s="1174"/>
      <c r="EA345" s="177"/>
      <c r="EB345" s="196"/>
      <c r="EC345" s="196"/>
      <c r="ED345" s="1045"/>
      <c r="EE345" s="196"/>
      <c r="EF345" s="196"/>
      <c r="EG345" s="196"/>
      <c r="EH345" s="196"/>
      <c r="EI345" s="196"/>
      <c r="EJ345" s="593"/>
      <c r="EK345" s="230"/>
      <c r="EL345" s="230"/>
      <c r="EM345" s="230"/>
      <c r="EN345" s="230"/>
      <c r="EO345" s="230"/>
      <c r="EP345" s="230"/>
      <c r="EQ345" s="230"/>
      <c r="ER345" s="230"/>
      <c r="ES345" s="230"/>
      <c r="ET345" s="230"/>
      <c r="EU345" s="230"/>
      <c r="EV345" s="230"/>
      <c r="EW345" s="230"/>
      <c r="EX345" s="230"/>
      <c r="EY345" s="230"/>
      <c r="EZ345" s="230"/>
      <c r="FA345" s="230"/>
      <c r="FB345" s="230"/>
      <c r="FC345" s="230"/>
      <c r="FD345" s="230"/>
      <c r="FE345" s="230"/>
      <c r="FF345" s="230"/>
      <c r="FG345" s="230"/>
      <c r="FH345" s="230"/>
      <c r="FI345" s="230"/>
      <c r="FJ345" s="230"/>
      <c r="FK345" s="230"/>
      <c r="FL345" s="230"/>
      <c r="FM345" s="230"/>
      <c r="FN345" s="230"/>
      <c r="FO345" s="230"/>
      <c r="FP345" s="230"/>
      <c r="FQ345" s="230"/>
      <c r="FR345" s="230"/>
      <c r="FS345" s="230"/>
      <c r="FT345" s="230"/>
      <c r="FU345" s="230"/>
      <c r="FV345" s="230"/>
      <c r="FW345" s="230"/>
      <c r="FX345" s="230"/>
      <c r="FY345" s="230"/>
      <c r="FZ345" s="230"/>
      <c r="GA345" s="230"/>
      <c r="GB345" s="230"/>
      <c r="GC345" s="230"/>
      <c r="GD345" s="230"/>
      <c r="GE345" s="230"/>
      <c r="GF345" s="230"/>
      <c r="GG345" s="230"/>
      <c r="GH345" s="230"/>
      <c r="GI345" s="230"/>
      <c r="GJ345" s="230"/>
      <c r="GK345" s="230"/>
      <c r="GL345" s="230"/>
      <c r="GM345" s="230"/>
      <c r="GN345" s="230"/>
      <c r="GO345" s="230"/>
      <c r="GP345" s="230"/>
      <c r="GQ345" s="230"/>
      <c r="GR345" s="230"/>
      <c r="GS345" s="230"/>
      <c r="GT345" s="230"/>
      <c r="GU345" s="230"/>
      <c r="GV345" s="230"/>
      <c r="GW345" s="230"/>
      <c r="GX345" s="230"/>
      <c r="GY345" s="230"/>
      <c r="GZ345" s="230"/>
      <c r="HA345" s="230"/>
      <c r="HB345" s="230"/>
      <c r="HC345" s="230"/>
      <c r="HD345" s="230"/>
      <c r="HE345" s="230"/>
      <c r="HF345" s="230"/>
      <c r="HG345" s="230"/>
      <c r="HH345" s="230"/>
      <c r="HI345" s="230"/>
      <c r="HJ345" s="230"/>
      <c r="HK345" s="230"/>
      <c r="HL345" s="230"/>
      <c r="HM345" s="230"/>
      <c r="HN345" s="230"/>
      <c r="HO345" s="230"/>
      <c r="HP345" s="230"/>
      <c r="HQ345" s="230"/>
      <c r="HR345" s="230"/>
      <c r="HS345" s="230"/>
      <c r="HT345" s="230"/>
      <c r="HU345" s="230"/>
      <c r="HV345" s="230"/>
      <c r="HW345" s="230"/>
    </row>
    <row r="346" spans="1:231" s="179" customFormat="1" ht="13.5" customHeight="1" outlineLevel="1">
      <c r="A346" s="195"/>
      <c r="B346"/>
      <c r="C346"/>
      <c r="D346"/>
      <c r="E346"/>
      <c r="F346"/>
      <c r="G346"/>
      <c r="H346" s="195"/>
      <c r="I346" s="1166" t="s">
        <v>471</v>
      </c>
      <c r="J346" s="177"/>
      <c r="K346" s="177"/>
      <c r="L346" s="177"/>
      <c r="M346" s="177"/>
      <c r="N346" s="177"/>
      <c r="O346" s="177"/>
      <c r="P346" s="177"/>
      <c r="Q346" s="177"/>
      <c r="R346" s="177"/>
      <c r="S346" s="177"/>
      <c r="T346" s="177"/>
      <c r="U346" s="177"/>
      <c r="V346" s="177"/>
      <c r="W346" s="177"/>
      <c r="X346" s="177"/>
      <c r="Y346" s="177"/>
      <c r="Z346" s="177"/>
      <c r="AA346" s="177"/>
      <c r="AB346" s="177"/>
      <c r="AC346" s="177"/>
      <c r="AD346" s="177"/>
      <c r="AE346" s="177"/>
      <c r="AF346" s="177"/>
      <c r="AG346" s="177"/>
      <c r="AH346" s="177"/>
      <c r="AI346" s="177"/>
      <c r="AJ346" s="177"/>
      <c r="AK346" s="177"/>
      <c r="AL346" s="177"/>
      <c r="AM346" s="177"/>
      <c r="AN346" s="177"/>
      <c r="AO346" s="177"/>
      <c r="AP346" s="177"/>
      <c r="AQ346" s="177"/>
      <c r="AR346" s="177"/>
      <c r="AS346" s="177"/>
      <c r="AT346" s="514"/>
      <c r="AU346" s="177"/>
      <c r="AV346" s="177"/>
      <c r="AW346" s="515"/>
      <c r="AX346" s="514"/>
      <c r="AY346" s="177"/>
      <c r="AZ346" s="177"/>
      <c r="BA346" s="515"/>
      <c r="BB346" s="514"/>
      <c r="BC346" s="177"/>
      <c r="BD346" s="177"/>
      <c r="BE346" s="515"/>
      <c r="BF346" s="514"/>
      <c r="BG346" s="177"/>
      <c r="BH346" s="177"/>
      <c r="BI346" s="515"/>
      <c r="BJ346" s="514"/>
      <c r="BK346" s="177"/>
      <c r="BL346" s="177"/>
      <c r="BM346" s="515"/>
      <c r="BN346" s="514"/>
      <c r="BO346" s="177"/>
      <c r="BP346" s="177"/>
      <c r="BQ346" s="515"/>
      <c r="BR346" s="1196"/>
      <c r="BS346" s="1197"/>
      <c r="BT346" s="1197"/>
      <c r="BU346" s="1198"/>
      <c r="BV346" s="1197"/>
      <c r="BW346" s="1197"/>
      <c r="BX346" s="196"/>
      <c r="BY346" s="593"/>
      <c r="BZ346" s="196"/>
      <c r="CA346" s="1602"/>
      <c r="CB346" s="1602"/>
      <c r="CC346" s="593"/>
      <c r="CD346" s="649"/>
      <c r="CE346" s="196"/>
      <c r="CF346" s="196"/>
      <c r="CG346" s="593"/>
      <c r="CH346" s="196"/>
      <c r="CI346" s="196"/>
      <c r="CJ346" s="196"/>
      <c r="CK346" s="196"/>
      <c r="CL346" s="196"/>
      <c r="CM346" s="196"/>
      <c r="CN346" s="196"/>
      <c r="CO346" s="196"/>
      <c r="CP346" s="196"/>
      <c r="CQ346" s="196"/>
      <c r="CR346" s="196"/>
      <c r="CS346" s="196"/>
      <c r="CT346" s="196"/>
      <c r="CU346" s="196"/>
      <c r="CV346" s="196"/>
      <c r="CW346" s="196"/>
      <c r="CX346" s="196"/>
      <c r="CY346" s="196"/>
      <c r="CZ346" s="196"/>
      <c r="DA346" s="196"/>
      <c r="DB346" s="196"/>
      <c r="DC346" s="196"/>
      <c r="DD346" s="196"/>
      <c r="DE346" s="196"/>
      <c r="DF346" s="196"/>
      <c r="DG346" s="196"/>
      <c r="DH346" s="196"/>
      <c r="DI346" s="593"/>
      <c r="DJ346" s="1142"/>
      <c r="DK346" s="177"/>
      <c r="DL346" s="177"/>
      <c r="DM346" s="177"/>
      <c r="DN346" s="177"/>
      <c r="DO346" s="177"/>
      <c r="DP346" s="177"/>
      <c r="DQ346" s="514"/>
      <c r="DR346" s="177"/>
      <c r="DS346" s="177"/>
      <c r="DT346" s="177"/>
      <c r="DU346" s="177"/>
      <c r="DV346" s="177"/>
      <c r="DW346" s="1175">
        <f>DW341+DW345</f>
        <v>13.7</v>
      </c>
      <c r="DX346" s="1175">
        <f>DX341+DX345</f>
        <v>46.400000000000006</v>
      </c>
      <c r="DY346" s="1175">
        <f>DY341+DY345</f>
        <v>106.89999999999999</v>
      </c>
      <c r="DZ346" s="1173"/>
      <c r="EA346" s="177"/>
      <c r="EB346" s="196"/>
      <c r="EC346" s="196"/>
      <c r="ED346" s="1045"/>
      <c r="EE346" s="196"/>
      <c r="EF346" s="196"/>
      <c r="EG346" s="196"/>
      <c r="EH346" s="196"/>
      <c r="EI346" s="196"/>
      <c r="EJ346" s="593"/>
      <c r="EK346" s="230"/>
      <c r="EL346" s="230"/>
      <c r="EM346" s="230"/>
      <c r="EN346" s="230"/>
      <c r="EO346" s="230"/>
      <c r="EP346" s="230"/>
      <c r="EQ346" s="230"/>
      <c r="ER346" s="230"/>
      <c r="ES346" s="230"/>
      <c r="ET346" s="230"/>
      <c r="EU346" s="230"/>
      <c r="EV346" s="230"/>
      <c r="EW346" s="230"/>
      <c r="EX346" s="230"/>
      <c r="EY346" s="230"/>
      <c r="EZ346" s="230"/>
      <c r="FA346" s="230"/>
      <c r="FB346" s="230"/>
      <c r="FC346" s="230"/>
      <c r="FD346" s="230"/>
      <c r="FE346" s="230"/>
      <c r="FF346" s="230"/>
      <c r="FG346" s="230"/>
      <c r="FH346" s="230"/>
      <c r="FI346" s="230"/>
      <c r="FJ346" s="230"/>
      <c r="FK346" s="230"/>
      <c r="FL346" s="230"/>
      <c r="FM346" s="230"/>
      <c r="FN346" s="230"/>
      <c r="FO346" s="230"/>
      <c r="FP346" s="230"/>
      <c r="FQ346" s="230"/>
      <c r="FR346" s="230"/>
      <c r="FS346" s="230"/>
      <c r="FT346" s="230"/>
      <c r="FU346" s="230"/>
      <c r="FV346" s="230"/>
      <c r="FW346" s="230"/>
      <c r="FX346" s="230"/>
      <c r="FY346" s="230"/>
      <c r="FZ346" s="230"/>
      <c r="GA346" s="230"/>
      <c r="GB346" s="230"/>
      <c r="GC346" s="230"/>
      <c r="GD346" s="230"/>
      <c r="GE346" s="230"/>
      <c r="GF346" s="230"/>
      <c r="GG346" s="230"/>
      <c r="GH346" s="230"/>
      <c r="GI346" s="230"/>
      <c r="GJ346" s="230"/>
      <c r="GK346" s="230"/>
      <c r="GL346" s="230"/>
      <c r="GM346" s="230"/>
      <c r="GN346" s="230"/>
      <c r="GO346" s="230"/>
      <c r="GP346" s="230"/>
      <c r="GQ346" s="230"/>
      <c r="GR346" s="230"/>
      <c r="GS346" s="230"/>
      <c r="GT346" s="230"/>
      <c r="GU346" s="230"/>
      <c r="GV346" s="230"/>
      <c r="GW346" s="230"/>
      <c r="GX346" s="230"/>
      <c r="GY346" s="230"/>
      <c r="GZ346" s="230"/>
      <c r="HA346" s="230"/>
      <c r="HB346" s="230"/>
      <c r="HC346" s="230"/>
      <c r="HD346" s="230"/>
      <c r="HE346" s="230"/>
      <c r="HF346" s="230"/>
      <c r="HG346" s="230"/>
      <c r="HH346" s="230"/>
      <c r="HI346" s="230"/>
      <c r="HJ346" s="230"/>
      <c r="HK346" s="230"/>
      <c r="HL346" s="230"/>
      <c r="HM346" s="230"/>
      <c r="HN346" s="230"/>
      <c r="HO346" s="230"/>
      <c r="HP346" s="230"/>
      <c r="HQ346" s="230"/>
      <c r="HR346" s="230"/>
      <c r="HS346" s="230"/>
      <c r="HT346" s="230"/>
      <c r="HU346" s="230"/>
      <c r="HV346" s="230"/>
      <c r="HW346" s="230"/>
    </row>
    <row r="347" spans="1:231" s="179" customFormat="1" ht="13.5" customHeight="1" outlineLevel="1">
      <c r="A347" s="195"/>
      <c r="B347"/>
      <c r="C347"/>
      <c r="D347"/>
      <c r="E347"/>
      <c r="F347"/>
      <c r="G347"/>
      <c r="H347" s="195"/>
      <c r="I347" s="582"/>
      <c r="J347" s="177"/>
      <c r="K347" s="177"/>
      <c r="L347" s="177"/>
      <c r="M347" s="177"/>
      <c r="N347" s="177"/>
      <c r="O347" s="177"/>
      <c r="P347" s="177"/>
      <c r="Q347" s="177"/>
      <c r="R347" s="177"/>
      <c r="S347" s="177"/>
      <c r="T347" s="177"/>
      <c r="U347" s="177"/>
      <c r="V347" s="177"/>
      <c r="W347" s="177"/>
      <c r="X347" s="177"/>
      <c r="Y347" s="177"/>
      <c r="Z347" s="177"/>
      <c r="AA347" s="177"/>
      <c r="AB347" s="177"/>
      <c r="AC347" s="177"/>
      <c r="AD347" s="177"/>
      <c r="AE347" s="177"/>
      <c r="AF347" s="177"/>
      <c r="AG347" s="177"/>
      <c r="AH347" s="177"/>
      <c r="AI347" s="177"/>
      <c r="AJ347" s="177"/>
      <c r="AK347" s="177"/>
      <c r="AL347" s="177"/>
      <c r="AM347" s="177"/>
      <c r="AN347" s="177"/>
      <c r="AO347" s="177"/>
      <c r="AP347" s="177"/>
      <c r="AQ347" s="177"/>
      <c r="AR347" s="177"/>
      <c r="AS347" s="177"/>
      <c r="AT347" s="514"/>
      <c r="AU347" s="177"/>
      <c r="AV347" s="177"/>
      <c r="AW347" s="515"/>
      <c r="AX347" s="514"/>
      <c r="AY347" s="177"/>
      <c r="AZ347" s="177"/>
      <c r="BA347" s="515"/>
      <c r="BB347" s="514"/>
      <c r="BC347" s="177"/>
      <c r="BD347" s="177"/>
      <c r="BE347" s="515"/>
      <c r="BF347" s="514"/>
      <c r="BG347" s="177"/>
      <c r="BH347" s="177"/>
      <c r="BI347" s="515"/>
      <c r="BJ347" s="514"/>
      <c r="BK347" s="177"/>
      <c r="BL347" s="177"/>
      <c r="BM347" s="515"/>
      <c r="BN347" s="514"/>
      <c r="BO347" s="177"/>
      <c r="BP347" s="177"/>
      <c r="BQ347" s="515"/>
      <c r="BR347" s="1196"/>
      <c r="BS347" s="1197"/>
      <c r="BT347" s="1197"/>
      <c r="BU347" s="1198"/>
      <c r="BV347" s="1197"/>
      <c r="BW347" s="1197"/>
      <c r="BX347" s="196"/>
      <c r="BY347" s="593"/>
      <c r="BZ347" s="196"/>
      <c r="CA347" s="196"/>
      <c r="CB347" s="196"/>
      <c r="CC347" s="593"/>
      <c r="CD347" s="649"/>
      <c r="CE347" s="196"/>
      <c r="CF347" s="196"/>
      <c r="CG347" s="593"/>
      <c r="CH347" s="196"/>
      <c r="CI347" s="196"/>
      <c r="CJ347" s="196"/>
      <c r="CK347" s="196"/>
      <c r="CL347" s="196"/>
      <c r="CM347" s="196"/>
      <c r="CN347" s="196"/>
      <c r="CO347" s="196"/>
      <c r="CP347" s="196"/>
      <c r="CQ347" s="196"/>
      <c r="CR347" s="196"/>
      <c r="CS347" s="196"/>
      <c r="CT347" s="196"/>
      <c r="CU347" s="196"/>
      <c r="CV347" s="196"/>
      <c r="CW347" s="196"/>
      <c r="CX347" s="196"/>
      <c r="CY347" s="196"/>
      <c r="CZ347" s="196"/>
      <c r="DA347" s="196"/>
      <c r="DB347" s="196"/>
      <c r="DC347" s="196"/>
      <c r="DD347" s="196"/>
      <c r="DE347" s="196"/>
      <c r="DF347" s="196"/>
      <c r="DG347" s="196"/>
      <c r="DH347" s="196"/>
      <c r="DI347" s="593"/>
      <c r="DJ347" s="1142"/>
      <c r="DK347" s="177"/>
      <c r="DL347" s="177"/>
      <c r="DM347" s="177"/>
      <c r="DN347" s="177"/>
      <c r="DO347" s="177"/>
      <c r="DP347" s="177"/>
      <c r="DQ347" s="514"/>
      <c r="DR347" s="177"/>
      <c r="DS347" s="177"/>
      <c r="DT347" s="177"/>
      <c r="DU347" s="177"/>
      <c r="DV347" s="177"/>
      <c r="DW347" s="177"/>
      <c r="DX347" s="177"/>
      <c r="DY347" s="177"/>
      <c r="DZ347" s="177"/>
      <c r="EA347" s="177"/>
      <c r="EB347" s="196"/>
      <c r="EC347" s="196"/>
      <c r="ED347" s="1045"/>
      <c r="EE347" s="196"/>
      <c r="EF347" s="196"/>
      <c r="EG347" s="196"/>
      <c r="EH347" s="196"/>
      <c r="EI347" s="196"/>
      <c r="EJ347" s="593"/>
      <c r="EK347" s="230"/>
      <c r="EL347" s="230"/>
      <c r="EM347" s="230"/>
      <c r="EN347" s="230"/>
      <c r="EO347" s="230"/>
      <c r="EP347" s="230"/>
      <c r="EQ347" s="230"/>
      <c r="ER347" s="230"/>
      <c r="ES347" s="230"/>
      <c r="ET347" s="230"/>
      <c r="EU347" s="230"/>
      <c r="EV347" s="230"/>
      <c r="EW347" s="230"/>
      <c r="EX347" s="230"/>
      <c r="EY347" s="230"/>
      <c r="EZ347" s="230"/>
      <c r="FA347" s="230"/>
      <c r="FB347" s="230"/>
      <c r="FC347" s="230"/>
      <c r="FD347" s="230"/>
      <c r="FE347" s="230"/>
      <c r="FF347" s="230"/>
      <c r="FG347" s="230"/>
      <c r="FH347" s="230"/>
      <c r="FI347" s="230"/>
      <c r="FJ347" s="230"/>
      <c r="FK347" s="230"/>
      <c r="FL347" s="230"/>
      <c r="FM347" s="230"/>
      <c r="FN347" s="230"/>
      <c r="FO347" s="230"/>
      <c r="FP347" s="230"/>
      <c r="FQ347" s="230"/>
      <c r="FR347" s="230"/>
      <c r="FS347" s="230"/>
      <c r="FT347" s="230"/>
      <c r="FU347" s="230"/>
      <c r="FV347" s="230"/>
      <c r="FW347" s="230"/>
      <c r="FX347" s="230"/>
      <c r="FY347" s="230"/>
      <c r="FZ347" s="230"/>
      <c r="GA347" s="230"/>
      <c r="GB347" s="230"/>
      <c r="GC347" s="230"/>
      <c r="GD347" s="230"/>
      <c r="GE347" s="230"/>
      <c r="GF347" s="230"/>
      <c r="GG347" s="230"/>
      <c r="GH347" s="230"/>
      <c r="GI347" s="230"/>
      <c r="GJ347" s="230"/>
      <c r="GK347" s="230"/>
      <c r="GL347" s="230"/>
      <c r="GM347" s="230"/>
      <c r="GN347" s="230"/>
      <c r="GO347" s="230"/>
      <c r="GP347" s="230"/>
      <c r="GQ347" s="230"/>
      <c r="GR347" s="230"/>
      <c r="GS347" s="230"/>
      <c r="GT347" s="230"/>
      <c r="GU347" s="230"/>
      <c r="GV347" s="230"/>
      <c r="GW347" s="230"/>
      <c r="GX347" s="230"/>
      <c r="GY347" s="230"/>
      <c r="GZ347" s="230"/>
      <c r="HA347" s="230"/>
      <c r="HB347" s="230"/>
      <c r="HC347" s="230"/>
      <c r="HD347" s="230"/>
      <c r="HE347" s="230"/>
      <c r="HF347" s="230"/>
      <c r="HG347" s="230"/>
      <c r="HH347" s="230"/>
      <c r="HI347" s="230"/>
      <c r="HJ347" s="230"/>
      <c r="HK347" s="230"/>
      <c r="HL347" s="230"/>
      <c r="HM347" s="230"/>
      <c r="HN347" s="230"/>
      <c r="HO347" s="230"/>
      <c r="HP347" s="230"/>
      <c r="HQ347" s="230"/>
      <c r="HR347" s="230"/>
      <c r="HS347" s="230"/>
      <c r="HT347" s="230"/>
      <c r="HU347" s="230"/>
      <c r="HV347" s="230"/>
      <c r="HW347" s="230"/>
    </row>
    <row r="348" spans="1:231" s="179" customFormat="1" ht="13.5" customHeight="1" outlineLevel="1">
      <c r="A348" s="195"/>
      <c r="B348"/>
      <c r="C348"/>
      <c r="D348"/>
      <c r="E348"/>
      <c r="F348"/>
      <c r="G348"/>
      <c r="H348" s="195"/>
      <c r="I348" s="1067" t="s">
        <v>594</v>
      </c>
      <c r="J348" s="177"/>
      <c r="K348" s="177"/>
      <c r="L348" s="177"/>
      <c r="M348" s="177"/>
      <c r="N348" s="177"/>
      <c r="O348" s="177"/>
      <c r="P348" s="177"/>
      <c r="Q348" s="177"/>
      <c r="R348" s="177"/>
      <c r="S348" s="177"/>
      <c r="T348" s="177"/>
      <c r="U348" s="177"/>
      <c r="V348" s="177"/>
      <c r="W348" s="177"/>
      <c r="X348" s="177"/>
      <c r="Y348" s="177"/>
      <c r="Z348" s="177"/>
      <c r="AA348" s="177"/>
      <c r="AB348" s="177"/>
      <c r="AC348" s="177"/>
      <c r="AD348" s="177"/>
      <c r="AE348" s="177"/>
      <c r="AF348" s="177"/>
      <c r="AG348" s="177"/>
      <c r="AH348" s="177"/>
      <c r="AI348" s="177"/>
      <c r="AJ348" s="177"/>
      <c r="AK348" s="177"/>
      <c r="AL348" s="177"/>
      <c r="AM348" s="177"/>
      <c r="AN348" s="177"/>
      <c r="AO348" s="177"/>
      <c r="AP348" s="177"/>
      <c r="AQ348" s="177"/>
      <c r="AR348" s="177"/>
      <c r="AS348" s="177"/>
      <c r="AT348" s="514"/>
      <c r="AU348" s="177"/>
      <c r="AV348" s="177"/>
      <c r="AW348" s="515"/>
      <c r="AX348" s="514"/>
      <c r="AY348" s="177"/>
      <c r="AZ348" s="177"/>
      <c r="BA348" s="515"/>
      <c r="BB348" s="514"/>
      <c r="BC348" s="177"/>
      <c r="BD348" s="177"/>
      <c r="BE348" s="515"/>
      <c r="BF348" s="514"/>
      <c r="BG348" s="177"/>
      <c r="BH348" s="177"/>
      <c r="BI348" s="515"/>
      <c r="BJ348" s="514"/>
      <c r="BK348" s="177"/>
      <c r="BL348" s="177"/>
      <c r="BM348" s="515"/>
      <c r="BN348" s="514"/>
      <c r="BO348" s="177"/>
      <c r="BP348" s="177"/>
      <c r="BQ348" s="515"/>
      <c r="BR348" s="1196"/>
      <c r="BS348" s="1197"/>
      <c r="BT348" s="1197"/>
      <c r="BU348" s="1198"/>
      <c r="BV348" s="649"/>
      <c r="BW348" s="196"/>
      <c r="BX348" s="196"/>
      <c r="BY348" s="593"/>
      <c r="BZ348" s="196"/>
      <c r="CA348" s="196"/>
      <c r="CB348" s="196"/>
      <c r="CC348" s="593"/>
      <c r="CD348" s="649"/>
      <c r="CE348" s="196"/>
      <c r="CF348" s="196"/>
      <c r="CG348" s="593"/>
      <c r="CH348" s="196"/>
      <c r="CI348" s="196"/>
      <c r="CJ348" s="196"/>
      <c r="CK348" s="196"/>
      <c r="CL348" s="196"/>
      <c r="CM348" s="196"/>
      <c r="CN348" s="196"/>
      <c r="CO348" s="196"/>
      <c r="CP348" s="196"/>
      <c r="CQ348" s="196"/>
      <c r="CR348" s="196"/>
      <c r="CS348" s="196"/>
      <c r="CT348" s="196"/>
      <c r="CU348" s="196"/>
      <c r="CV348" s="196"/>
      <c r="CW348" s="196"/>
      <c r="CX348" s="196"/>
      <c r="CY348" s="196"/>
      <c r="CZ348" s="196"/>
      <c r="DA348" s="196"/>
      <c r="DB348" s="196"/>
      <c r="DC348" s="196"/>
      <c r="DD348" s="196"/>
      <c r="DE348" s="196"/>
      <c r="DF348" s="196"/>
      <c r="DG348" s="196"/>
      <c r="DH348" s="196"/>
      <c r="DI348" s="593"/>
      <c r="DJ348" s="1142"/>
      <c r="DK348" s="177"/>
      <c r="DL348" s="177"/>
      <c r="DM348" s="177"/>
      <c r="DN348" s="177"/>
      <c r="DO348" s="177"/>
      <c r="DP348" s="177"/>
      <c r="DQ348" s="514"/>
      <c r="DR348" s="177"/>
      <c r="DS348" s="177"/>
      <c r="DT348" s="177"/>
      <c r="DU348" s="177"/>
      <c r="DV348" s="177"/>
      <c r="DW348" s="149">
        <f>DX348-16.7</f>
        <v>21.599999999999998</v>
      </c>
      <c r="DX348" s="149">
        <f>DY348-16.7</f>
        <v>38.299999999999997</v>
      </c>
      <c r="DY348" s="149">
        <f>DZ348-88.6</f>
        <v>55</v>
      </c>
      <c r="DZ348" s="149">
        <f>EA348-45.9</f>
        <v>143.6</v>
      </c>
      <c r="EA348" s="149">
        <f>EB348-20.5</f>
        <v>189.5</v>
      </c>
      <c r="EB348" s="1574">
        <v>210</v>
      </c>
      <c r="EC348" s="149">
        <f>+EC349+EC350</f>
        <v>252.51319187104363</v>
      </c>
      <c r="ED348" s="149">
        <f t="shared" ref="ED348:EJ348" si="710">+ED349+ED350</f>
        <v>280.63896424320046</v>
      </c>
      <c r="EE348" s="149">
        <f t="shared" si="710"/>
        <v>306.4159218101114</v>
      </c>
      <c r="EF348" s="149">
        <f t="shared" si="710"/>
        <v>333.81895448385205</v>
      </c>
      <c r="EG348" s="149">
        <f t="shared" si="710"/>
        <v>361.20065257684291</v>
      </c>
      <c r="EH348" s="149">
        <f t="shared" si="710"/>
        <v>391.42904933202954</v>
      </c>
      <c r="EI348" s="149">
        <f t="shared" si="710"/>
        <v>421.3983759984535</v>
      </c>
      <c r="EJ348" s="542">
        <f t="shared" si="710"/>
        <v>451.9482418554054</v>
      </c>
      <c r="EK348" s="230"/>
      <c r="EL348" s="230"/>
      <c r="EM348" s="230"/>
      <c r="EN348" s="230"/>
      <c r="EO348" s="230"/>
      <c r="EP348" s="230"/>
      <c r="EQ348" s="230"/>
      <c r="ER348" s="230"/>
      <c r="ES348" s="230"/>
      <c r="ET348" s="230"/>
      <c r="EU348" s="230"/>
      <c r="EV348" s="230"/>
      <c r="EW348" s="230"/>
      <c r="EX348" s="230"/>
      <c r="EY348" s="230"/>
      <c r="EZ348" s="230"/>
      <c r="FA348" s="230"/>
      <c r="FB348" s="230"/>
      <c r="FC348" s="230"/>
      <c r="FD348" s="230"/>
      <c r="FE348" s="230"/>
      <c r="FF348" s="230"/>
      <c r="FG348" s="230"/>
      <c r="FH348" s="230"/>
      <c r="FI348" s="230"/>
      <c r="FJ348" s="230"/>
      <c r="FK348" s="230"/>
      <c r="FL348" s="230"/>
      <c r="FM348" s="230"/>
      <c r="FN348" s="230"/>
      <c r="FO348" s="230"/>
      <c r="FP348" s="230"/>
      <c r="FQ348" s="230"/>
      <c r="FR348" s="230"/>
      <c r="FS348" s="230"/>
      <c r="FT348" s="230"/>
      <c r="FU348" s="230"/>
      <c r="FV348" s="230"/>
      <c r="FW348" s="230"/>
      <c r="FX348" s="230"/>
      <c r="FY348" s="230"/>
      <c r="FZ348" s="230"/>
      <c r="GA348" s="230"/>
      <c r="GB348" s="230"/>
      <c r="GC348" s="230"/>
      <c r="GD348" s="230"/>
      <c r="GE348" s="230"/>
      <c r="GF348" s="230"/>
      <c r="GG348" s="230"/>
      <c r="GH348" s="230"/>
      <c r="GI348" s="230"/>
      <c r="GJ348" s="230"/>
      <c r="GK348" s="230"/>
      <c r="GL348" s="230"/>
      <c r="GM348" s="230"/>
      <c r="GN348" s="230"/>
      <c r="GO348" s="230"/>
      <c r="GP348" s="230"/>
      <c r="GQ348" s="230"/>
      <c r="GR348" s="230"/>
      <c r="GS348" s="230"/>
      <c r="GT348" s="230"/>
      <c r="GU348" s="230"/>
      <c r="GV348" s="230"/>
      <c r="GW348" s="230"/>
      <c r="GX348" s="230"/>
      <c r="GY348" s="230"/>
      <c r="GZ348" s="230"/>
      <c r="HA348" s="230"/>
      <c r="HB348" s="230"/>
      <c r="HC348" s="230"/>
      <c r="HD348" s="230"/>
      <c r="HE348" s="230"/>
      <c r="HF348" s="230"/>
      <c r="HG348" s="230"/>
      <c r="HH348" s="230"/>
      <c r="HI348" s="230"/>
      <c r="HJ348" s="230"/>
      <c r="HK348" s="230"/>
      <c r="HL348" s="230"/>
      <c r="HM348" s="230"/>
      <c r="HN348" s="230"/>
      <c r="HO348" s="230"/>
      <c r="HP348" s="230"/>
      <c r="HQ348" s="230"/>
      <c r="HR348" s="230"/>
      <c r="HS348" s="230"/>
      <c r="HT348" s="230"/>
      <c r="HU348" s="230"/>
      <c r="HV348" s="230"/>
      <c r="HW348" s="230"/>
    </row>
    <row r="349" spans="1:231" s="179" customFormat="1" ht="13.5" customHeight="1" outlineLevel="1">
      <c r="A349" s="195"/>
      <c r="B349"/>
      <c r="C349"/>
      <c r="D349"/>
      <c r="E349"/>
      <c r="F349"/>
      <c r="G349"/>
      <c r="H349" s="195"/>
      <c r="I349" s="1070" t="s">
        <v>152</v>
      </c>
      <c r="J349" s="177"/>
      <c r="K349" s="177"/>
      <c r="L349" s="177"/>
      <c r="M349" s="177"/>
      <c r="N349" s="177"/>
      <c r="O349" s="177"/>
      <c r="P349" s="177"/>
      <c r="Q349" s="177"/>
      <c r="R349" s="177"/>
      <c r="S349" s="177"/>
      <c r="T349" s="177"/>
      <c r="U349" s="177"/>
      <c r="V349" s="177"/>
      <c r="W349" s="177"/>
      <c r="X349" s="177"/>
      <c r="Y349" s="177"/>
      <c r="Z349" s="177"/>
      <c r="AA349" s="177"/>
      <c r="AB349" s="177"/>
      <c r="AC349" s="177"/>
      <c r="AD349" s="177"/>
      <c r="AE349" s="177"/>
      <c r="AF349" s="177"/>
      <c r="AG349" s="177"/>
      <c r="AH349" s="177"/>
      <c r="AI349" s="177"/>
      <c r="AJ349" s="177"/>
      <c r="AK349" s="177"/>
      <c r="AL349" s="177"/>
      <c r="AM349" s="177"/>
      <c r="AN349" s="177"/>
      <c r="AO349" s="177"/>
      <c r="AP349" s="177"/>
      <c r="AQ349" s="177"/>
      <c r="AR349" s="177"/>
      <c r="AS349" s="177"/>
      <c r="AT349" s="514"/>
      <c r="AU349" s="177"/>
      <c r="AV349" s="177"/>
      <c r="AW349" s="515"/>
      <c r="AX349" s="514"/>
      <c r="AY349" s="177"/>
      <c r="AZ349" s="177"/>
      <c r="BA349" s="515"/>
      <c r="BB349" s="514"/>
      <c r="BC349" s="177"/>
      <c r="BD349" s="177"/>
      <c r="BE349" s="515"/>
      <c r="BF349" s="514"/>
      <c r="BG349" s="177"/>
      <c r="BH349" s="177"/>
      <c r="BI349" s="515"/>
      <c r="BJ349" s="514"/>
      <c r="BK349" s="177"/>
      <c r="BL349" s="177"/>
      <c r="BM349" s="515"/>
      <c r="BN349" s="514"/>
      <c r="BO349" s="177"/>
      <c r="BP349" s="177"/>
      <c r="BQ349" s="515"/>
      <c r="BR349" s="1196"/>
      <c r="BS349" s="1197"/>
      <c r="BT349" s="1197"/>
      <c r="BU349" s="1198"/>
      <c r="BV349" s="649"/>
      <c r="BW349" s="196"/>
      <c r="BX349" s="196"/>
      <c r="BY349" s="593"/>
      <c r="BZ349" s="196"/>
      <c r="CA349" s="196"/>
      <c r="CB349" s="196"/>
      <c r="CC349" s="593"/>
      <c r="CD349" s="649"/>
      <c r="CE349" s="196"/>
      <c r="CF349" s="196"/>
      <c r="CG349" s="593"/>
      <c r="CH349" s="196"/>
      <c r="CI349" s="196"/>
      <c r="CJ349" s="196"/>
      <c r="CK349" s="196"/>
      <c r="CL349" s="196"/>
      <c r="CM349" s="196"/>
      <c r="CN349" s="196"/>
      <c r="CO349" s="196"/>
      <c r="CP349" s="196"/>
      <c r="CQ349" s="196"/>
      <c r="CR349" s="196"/>
      <c r="CS349" s="196"/>
      <c r="CT349" s="196"/>
      <c r="CU349" s="196"/>
      <c r="CV349" s="196"/>
      <c r="CW349" s="196"/>
      <c r="CX349" s="196"/>
      <c r="CY349" s="196"/>
      <c r="CZ349" s="196"/>
      <c r="DA349" s="196"/>
      <c r="DB349" s="196"/>
      <c r="DC349" s="196"/>
      <c r="DD349" s="196"/>
      <c r="DE349" s="196"/>
      <c r="DF349" s="196"/>
      <c r="DG349" s="196"/>
      <c r="DH349" s="196"/>
      <c r="DI349" s="593"/>
      <c r="DJ349" s="1142"/>
      <c r="DK349" s="177"/>
      <c r="DL349" s="177"/>
      <c r="DM349" s="177"/>
      <c r="DN349" s="177"/>
      <c r="DO349" s="177"/>
      <c r="DP349" s="177"/>
      <c r="DQ349" s="514"/>
      <c r="DR349" s="177"/>
      <c r="DS349" s="177"/>
      <c r="DT349" s="177"/>
      <c r="DU349" s="177"/>
      <c r="DV349" s="177"/>
      <c r="DW349" s="1783">
        <f t="shared" ref="DW349:DX349" si="711">DW325</f>
        <v>2.4329999999999998</v>
      </c>
      <c r="DX349" s="1783">
        <f t="shared" si="711"/>
        <v>10.968999999999999</v>
      </c>
      <c r="DY349" s="1783">
        <f t="shared" ref="DY349:EA349" si="712">DY325</f>
        <v>7.32</v>
      </c>
      <c r="DZ349" s="1783">
        <f t="shared" si="712"/>
        <v>25.390999999999998</v>
      </c>
      <c r="EA349" s="1783">
        <f t="shared" si="712"/>
        <v>23.32</v>
      </c>
      <c r="EB349" s="1783">
        <f>EB325</f>
        <v>22.735000000000003</v>
      </c>
      <c r="EC349" s="1783">
        <f t="shared" ref="EC349:EJ349" si="713">EC325</f>
        <v>24.468989999999998</v>
      </c>
      <c r="ED349" s="1783">
        <f t="shared" si="713"/>
        <v>26.306617160083999</v>
      </c>
      <c r="EE349" s="1783">
        <f t="shared" si="713"/>
        <v>28.282250571324191</v>
      </c>
      <c r="EF349" s="1783">
        <f t="shared" si="713"/>
        <v>30.406254537085204</v>
      </c>
      <c r="EG349" s="1783">
        <f t="shared" si="713"/>
        <v>32.689771722460449</v>
      </c>
      <c r="EH349" s="1783">
        <f t="shared" si="713"/>
        <v>35.144781609429188</v>
      </c>
      <c r="EI349" s="1783">
        <f t="shared" si="713"/>
        <v>37.78416334201021</v>
      </c>
      <c r="EJ349" s="1784">
        <f t="shared" si="713"/>
        <v>40.621763291102027</v>
      </c>
      <c r="EK349" s="230"/>
      <c r="EL349" s="230"/>
      <c r="EM349" s="230"/>
      <c r="EN349" s="230"/>
      <c r="EO349" s="230"/>
      <c r="EP349" s="230"/>
      <c r="EQ349" s="230"/>
      <c r="ER349" s="230"/>
      <c r="ES349" s="230"/>
      <c r="ET349" s="230"/>
      <c r="EU349" s="230"/>
      <c r="EV349" s="230"/>
      <c r="EW349" s="230"/>
      <c r="EX349" s="230"/>
      <c r="EY349" s="230"/>
      <c r="EZ349" s="230"/>
      <c r="FA349" s="230"/>
      <c r="FB349" s="230"/>
      <c r="FC349" s="230"/>
      <c r="FD349" s="230"/>
      <c r="FE349" s="230"/>
      <c r="FF349" s="230"/>
      <c r="FG349" s="230"/>
      <c r="FH349" s="230"/>
      <c r="FI349" s="230"/>
      <c r="FJ349" s="230"/>
      <c r="FK349" s="230"/>
      <c r="FL349" s="230"/>
      <c r="FM349" s="230"/>
      <c r="FN349" s="230"/>
      <c r="FO349" s="230"/>
      <c r="FP349" s="230"/>
      <c r="FQ349" s="230"/>
      <c r="FR349" s="230"/>
      <c r="FS349" s="230"/>
      <c r="FT349" s="230"/>
      <c r="FU349" s="230"/>
      <c r="FV349" s="230"/>
      <c r="FW349" s="230"/>
      <c r="FX349" s="230"/>
      <c r="FY349" s="230"/>
      <c r="FZ349" s="230"/>
      <c r="GA349" s="230"/>
      <c r="GB349" s="230"/>
      <c r="GC349" s="230"/>
      <c r="GD349" s="230"/>
      <c r="GE349" s="230"/>
      <c r="GF349" s="230"/>
      <c r="GG349" s="230"/>
      <c r="GH349" s="230"/>
      <c r="GI349" s="230"/>
      <c r="GJ349" s="230"/>
      <c r="GK349" s="230"/>
      <c r="GL349" s="230"/>
      <c r="GM349" s="230"/>
      <c r="GN349" s="230"/>
      <c r="GO349" s="230"/>
      <c r="GP349" s="230"/>
      <c r="GQ349" s="230"/>
      <c r="GR349" s="230"/>
      <c r="GS349" s="230"/>
      <c r="GT349" s="230"/>
      <c r="GU349" s="230"/>
      <c r="GV349" s="230"/>
      <c r="GW349" s="230"/>
      <c r="GX349" s="230"/>
      <c r="GY349" s="230"/>
      <c r="GZ349" s="230"/>
      <c r="HA349" s="230"/>
      <c r="HB349" s="230"/>
      <c r="HC349" s="230"/>
      <c r="HD349" s="230"/>
      <c r="HE349" s="230"/>
      <c r="HF349" s="230"/>
      <c r="HG349" s="230"/>
      <c r="HH349" s="230"/>
      <c r="HI349" s="230"/>
      <c r="HJ349" s="230"/>
      <c r="HK349" s="230"/>
      <c r="HL349" s="230"/>
      <c r="HM349" s="230"/>
      <c r="HN349" s="230"/>
      <c r="HO349" s="230"/>
      <c r="HP349" s="230"/>
      <c r="HQ349" s="230"/>
      <c r="HR349" s="230"/>
      <c r="HS349" s="230"/>
      <c r="HT349" s="230"/>
      <c r="HU349" s="230"/>
      <c r="HV349" s="230"/>
      <c r="HW349" s="230"/>
    </row>
    <row r="350" spans="1:231" s="179" customFormat="1" ht="13.5" customHeight="1" outlineLevel="1">
      <c r="A350" s="195"/>
      <c r="B350"/>
      <c r="C350"/>
      <c r="D350"/>
      <c r="E350"/>
      <c r="F350"/>
      <c r="G350"/>
      <c r="H350" s="195"/>
      <c r="I350" s="1067" t="s">
        <v>595</v>
      </c>
      <c r="J350" s="177"/>
      <c r="K350" s="177"/>
      <c r="L350" s="177"/>
      <c r="M350" s="177"/>
      <c r="N350" s="177"/>
      <c r="O350" s="177"/>
      <c r="P350" s="177"/>
      <c r="Q350" s="177"/>
      <c r="R350" s="177"/>
      <c r="S350" s="177"/>
      <c r="T350" s="177"/>
      <c r="U350" s="177"/>
      <c r="V350" s="177"/>
      <c r="W350" s="177"/>
      <c r="X350" s="177"/>
      <c r="Y350" s="177"/>
      <c r="Z350" s="177"/>
      <c r="AA350" s="177"/>
      <c r="AB350" s="177"/>
      <c r="AC350" s="177"/>
      <c r="AD350" s="177"/>
      <c r="AE350" s="177"/>
      <c r="AF350" s="177"/>
      <c r="AG350" s="177"/>
      <c r="AH350" s="177"/>
      <c r="AI350" s="177"/>
      <c r="AJ350" s="177"/>
      <c r="AK350" s="177"/>
      <c r="AL350" s="177"/>
      <c r="AM350" s="177"/>
      <c r="AN350" s="177"/>
      <c r="AO350" s="177"/>
      <c r="AP350" s="177"/>
      <c r="AQ350" s="177"/>
      <c r="AR350" s="177"/>
      <c r="AS350" s="177"/>
      <c r="AT350" s="514"/>
      <c r="AU350" s="177"/>
      <c r="AV350" s="177"/>
      <c r="AW350" s="515"/>
      <c r="AX350" s="514"/>
      <c r="AY350" s="177"/>
      <c r="AZ350" s="177"/>
      <c r="BA350" s="515"/>
      <c r="BB350" s="514"/>
      <c r="BC350" s="177"/>
      <c r="BD350" s="177"/>
      <c r="BE350" s="515"/>
      <c r="BF350" s="514"/>
      <c r="BG350" s="177"/>
      <c r="BH350" s="177"/>
      <c r="BI350" s="515"/>
      <c r="BJ350" s="514"/>
      <c r="BK350" s="177"/>
      <c r="BL350" s="177"/>
      <c r="BM350" s="515"/>
      <c r="BN350" s="514"/>
      <c r="BO350" s="177"/>
      <c r="BP350" s="177"/>
      <c r="BQ350" s="515"/>
      <c r="BR350" s="1196"/>
      <c r="BS350" s="1197"/>
      <c r="BT350" s="1197"/>
      <c r="BU350" s="1198"/>
      <c r="BV350" s="649"/>
      <c r="BW350" s="196"/>
      <c r="BX350" s="196"/>
      <c r="BY350" s="593"/>
      <c r="BZ350" s="196"/>
      <c r="CA350" s="196"/>
      <c r="CB350" s="196"/>
      <c r="CC350" s="593"/>
      <c r="CD350" s="649"/>
      <c r="CE350" s="196"/>
      <c r="CF350" s="196"/>
      <c r="CG350" s="593"/>
      <c r="CH350" s="196"/>
      <c r="CI350" s="196"/>
      <c r="CJ350" s="196"/>
      <c r="CK350" s="196"/>
      <c r="CL350" s="196"/>
      <c r="CM350" s="196"/>
      <c r="CN350" s="196"/>
      <c r="CO350" s="196"/>
      <c r="CP350" s="196"/>
      <c r="CQ350" s="196"/>
      <c r="CR350" s="196"/>
      <c r="CS350" s="196"/>
      <c r="CT350" s="196"/>
      <c r="CU350" s="196"/>
      <c r="CV350" s="196"/>
      <c r="CW350" s="196"/>
      <c r="CX350" s="196"/>
      <c r="CY350" s="196"/>
      <c r="CZ350" s="196"/>
      <c r="DA350" s="196"/>
      <c r="DB350" s="196"/>
      <c r="DC350" s="196"/>
      <c r="DD350" s="196"/>
      <c r="DE350" s="196"/>
      <c r="DF350" s="196"/>
      <c r="DG350" s="196"/>
      <c r="DH350" s="196"/>
      <c r="DI350" s="593"/>
      <c r="DJ350" s="1142"/>
      <c r="DK350" s="177"/>
      <c r="DL350" s="177"/>
      <c r="DM350" s="177"/>
      <c r="DN350" s="177"/>
      <c r="DO350" s="177"/>
      <c r="DP350" s="177"/>
      <c r="DQ350" s="514"/>
      <c r="DR350" s="177"/>
      <c r="DS350" s="177"/>
      <c r="DT350" s="177"/>
      <c r="DU350" s="177"/>
      <c r="DV350" s="177"/>
      <c r="DW350" s="697">
        <f>DW348-DW349</f>
        <v>19.166999999999998</v>
      </c>
      <c r="DX350" s="697">
        <f>DX348-DX349</f>
        <v>27.330999999999996</v>
      </c>
      <c r="DY350" s="697">
        <f>DY348-DY349</f>
        <v>47.68</v>
      </c>
      <c r="DZ350" s="697">
        <f t="shared" ref="DZ350:EB350" si="714">DZ348-DZ349</f>
        <v>118.209</v>
      </c>
      <c r="EA350" s="697">
        <f t="shared" si="714"/>
        <v>166.18</v>
      </c>
      <c r="EB350" s="697">
        <f t="shared" si="714"/>
        <v>187.26499999999999</v>
      </c>
      <c r="EC350" s="697">
        <f>EB350*(1+EC351)</f>
        <v>228.04420187104364</v>
      </c>
      <c r="ED350" s="697">
        <f t="shared" ref="ED350:EJ350" si="715">EC350*(1+ED351)</f>
        <v>254.33234708311647</v>
      </c>
      <c r="EE350" s="697">
        <f t="shared" si="715"/>
        <v>278.1336712387872</v>
      </c>
      <c r="EF350" s="697">
        <f t="shared" si="715"/>
        <v>303.41269994676685</v>
      </c>
      <c r="EG350" s="697">
        <f t="shared" si="715"/>
        <v>328.51088085438249</v>
      </c>
      <c r="EH350" s="697">
        <f t="shared" si="715"/>
        <v>356.28426772260036</v>
      </c>
      <c r="EI350" s="697">
        <f t="shared" si="715"/>
        <v>383.61421265644327</v>
      </c>
      <c r="EJ350" s="698">
        <f t="shared" si="715"/>
        <v>411.32647856430339</v>
      </c>
      <c r="EK350" s="230"/>
      <c r="EL350" s="230"/>
      <c r="EM350" s="230"/>
      <c r="EN350" s="230"/>
      <c r="EO350" s="230"/>
      <c r="EP350" s="230"/>
      <c r="EQ350" s="230"/>
      <c r="ER350" s="230"/>
      <c r="ES350" s="230"/>
      <c r="ET350" s="230"/>
      <c r="EU350" s="230"/>
      <c r="EV350" s="230"/>
      <c r="EW350" s="230"/>
      <c r="EX350" s="230"/>
      <c r="EY350" s="230"/>
      <c r="EZ350" s="230"/>
      <c r="FA350" s="230"/>
      <c r="FB350" s="230"/>
      <c r="FC350" s="230"/>
      <c r="FD350" s="230"/>
      <c r="FE350" s="230"/>
      <c r="FF350" s="230"/>
      <c r="FG350" s="230"/>
      <c r="FH350" s="230"/>
      <c r="FI350" s="230"/>
      <c r="FJ350" s="230"/>
      <c r="FK350" s="230"/>
      <c r="FL350" s="230"/>
      <c r="FM350" s="230"/>
      <c r="FN350" s="230"/>
      <c r="FO350" s="230"/>
      <c r="FP350" s="230"/>
      <c r="FQ350" s="230"/>
      <c r="FR350" s="230"/>
      <c r="FS350" s="230"/>
      <c r="FT350" s="230"/>
      <c r="FU350" s="230"/>
      <c r="FV350" s="230"/>
      <c r="FW350" s="230"/>
      <c r="FX350" s="230"/>
      <c r="FY350" s="230"/>
      <c r="FZ350" s="230"/>
      <c r="GA350" s="230"/>
      <c r="GB350" s="230"/>
      <c r="GC350" s="230"/>
      <c r="GD350" s="230"/>
      <c r="GE350" s="230"/>
      <c r="GF350" s="230"/>
      <c r="GG350" s="230"/>
      <c r="GH350" s="230"/>
      <c r="GI350" s="230"/>
      <c r="GJ350" s="230"/>
      <c r="GK350" s="230"/>
      <c r="GL350" s="230"/>
      <c r="GM350" s="230"/>
      <c r="GN350" s="230"/>
      <c r="GO350" s="230"/>
      <c r="GP350" s="230"/>
      <c r="GQ350" s="230"/>
      <c r="GR350" s="230"/>
      <c r="GS350" s="230"/>
      <c r="GT350" s="230"/>
      <c r="GU350" s="230"/>
      <c r="GV350" s="230"/>
      <c r="GW350" s="230"/>
      <c r="GX350" s="230"/>
      <c r="GY350" s="230"/>
      <c r="GZ350" s="230"/>
      <c r="HA350" s="230"/>
      <c r="HB350" s="230"/>
      <c r="HC350" s="230"/>
      <c r="HD350" s="230"/>
      <c r="HE350" s="230"/>
      <c r="HF350" s="230"/>
      <c r="HG350" s="230"/>
      <c r="HH350" s="230"/>
      <c r="HI350" s="230"/>
      <c r="HJ350" s="230"/>
      <c r="HK350" s="230"/>
      <c r="HL350" s="230"/>
      <c r="HM350" s="230"/>
      <c r="HN350" s="230"/>
      <c r="HO350" s="230"/>
      <c r="HP350" s="230"/>
      <c r="HQ350" s="230"/>
      <c r="HR350" s="230"/>
      <c r="HS350" s="230"/>
      <c r="HT350" s="230"/>
      <c r="HU350" s="230"/>
      <c r="HV350" s="230"/>
      <c r="HW350" s="230"/>
    </row>
    <row r="351" spans="1:231" s="114" customFormat="1" ht="13.5" customHeight="1" outlineLevel="1">
      <c r="A351" s="194"/>
      <c r="B351"/>
      <c r="C351"/>
      <c r="D351"/>
      <c r="E351"/>
      <c r="F351"/>
      <c r="G351"/>
      <c r="H351" s="194"/>
      <c r="I351" s="1098" t="s">
        <v>154</v>
      </c>
      <c r="J351" s="118"/>
      <c r="K351" s="118"/>
      <c r="L351" s="118"/>
      <c r="M351" s="118"/>
      <c r="N351" s="118"/>
      <c r="O351" s="118"/>
      <c r="P351" s="118"/>
      <c r="Q351" s="118"/>
      <c r="R351" s="118"/>
      <c r="S351" s="118"/>
      <c r="T351" s="118"/>
      <c r="U351" s="118"/>
      <c r="V351" s="118"/>
      <c r="W351" s="118"/>
      <c r="X351" s="118"/>
      <c r="Y351" s="118"/>
      <c r="Z351" s="118"/>
      <c r="AA351" s="118"/>
      <c r="AB351" s="118"/>
      <c r="AC351" s="118"/>
      <c r="AD351" s="118"/>
      <c r="AE351" s="118"/>
      <c r="AF351" s="118"/>
      <c r="AG351" s="118"/>
      <c r="AH351" s="118"/>
      <c r="AI351" s="118"/>
      <c r="AJ351" s="118"/>
      <c r="AK351" s="118"/>
      <c r="AL351" s="118"/>
      <c r="AM351" s="118"/>
      <c r="AN351" s="118"/>
      <c r="AO351" s="118"/>
      <c r="AP351" s="118"/>
      <c r="AQ351" s="118"/>
      <c r="AR351" s="118"/>
      <c r="AS351" s="118"/>
      <c r="AT351" s="387"/>
      <c r="AU351" s="118"/>
      <c r="AV351" s="118"/>
      <c r="AW351" s="365"/>
      <c r="AX351" s="387"/>
      <c r="AY351" s="118"/>
      <c r="AZ351" s="118"/>
      <c r="BA351" s="365"/>
      <c r="BB351" s="387"/>
      <c r="BC351" s="118"/>
      <c r="BD351" s="118"/>
      <c r="BE351" s="365"/>
      <c r="BF351" s="387"/>
      <c r="BG351" s="118"/>
      <c r="BH351" s="118"/>
      <c r="BI351" s="365"/>
      <c r="BJ351" s="387"/>
      <c r="BK351" s="118"/>
      <c r="BL351" s="118"/>
      <c r="BM351" s="365"/>
      <c r="BN351" s="387"/>
      <c r="BO351" s="118"/>
      <c r="BP351" s="118"/>
      <c r="BQ351" s="365"/>
      <c r="BR351" s="1193"/>
      <c r="BS351" s="1194"/>
      <c r="BT351" s="1194"/>
      <c r="BU351" s="1195"/>
      <c r="BV351" s="648"/>
      <c r="BW351" s="189"/>
      <c r="BX351" s="189"/>
      <c r="BY351" s="592"/>
      <c r="BZ351" s="189"/>
      <c r="CA351" s="189"/>
      <c r="CB351" s="189"/>
      <c r="CC351" s="592"/>
      <c r="CD351" s="648"/>
      <c r="CE351" s="189"/>
      <c r="CF351" s="189"/>
      <c r="CG351" s="592"/>
      <c r="CH351" s="189"/>
      <c r="CI351" s="189"/>
      <c r="CJ351" s="189"/>
      <c r="CK351" s="189"/>
      <c r="CL351" s="189"/>
      <c r="CM351" s="189"/>
      <c r="CN351" s="189"/>
      <c r="CO351" s="189"/>
      <c r="CP351" s="189"/>
      <c r="CQ351" s="189"/>
      <c r="CR351" s="189"/>
      <c r="CS351" s="189"/>
      <c r="CT351" s="189"/>
      <c r="CU351" s="189"/>
      <c r="CV351" s="189"/>
      <c r="CW351" s="189"/>
      <c r="CX351" s="189"/>
      <c r="CY351" s="189"/>
      <c r="CZ351" s="189"/>
      <c r="DA351" s="189"/>
      <c r="DB351" s="189"/>
      <c r="DC351" s="189"/>
      <c r="DD351" s="189"/>
      <c r="DE351" s="189"/>
      <c r="DF351" s="189"/>
      <c r="DG351" s="189"/>
      <c r="DH351" s="189"/>
      <c r="DI351" s="592"/>
      <c r="DJ351" s="363"/>
      <c r="DK351" s="118"/>
      <c r="DL351" s="118"/>
      <c r="DM351" s="118"/>
      <c r="DN351" s="118"/>
      <c r="DO351" s="118"/>
      <c r="DP351" s="118"/>
      <c r="DQ351" s="387"/>
      <c r="DR351" s="118"/>
      <c r="DS351" s="118"/>
      <c r="DT351" s="118"/>
      <c r="DU351" s="118"/>
      <c r="DV351" s="118"/>
      <c r="DW351" s="113">
        <f>DW348/DW$16</f>
        <v>0.18485237483953784</v>
      </c>
      <c r="DX351" s="113">
        <f>DX348/DX$16</f>
        <v>0.19387987547141156</v>
      </c>
      <c r="DY351" s="113">
        <f>DY348/DY$16</f>
        <v>0.16876704930759484</v>
      </c>
      <c r="DZ351" s="113">
        <f>DZ348/DZ$16</f>
        <v>0.20039842876492708</v>
      </c>
      <c r="EA351" s="113">
        <f t="shared" ref="EA351:EB351" si="716">EA348/EA$16</f>
        <v>0.22383943093992478</v>
      </c>
      <c r="EB351" s="113">
        <f t="shared" si="716"/>
        <v>0.19502337494451122</v>
      </c>
      <c r="EC351" s="113">
        <f>EC330</f>
        <v>0.21776200502519782</v>
      </c>
      <c r="ED351" s="113">
        <f t="shared" ref="ED351:EJ351" si="717">ED330</f>
        <v>0.11527653409464222</v>
      </c>
      <c r="EE351" s="113">
        <f t="shared" si="717"/>
        <v>9.3583550927135439E-2</v>
      </c>
      <c r="EF351" s="113">
        <f t="shared" si="717"/>
        <v>9.0888056075298929E-2</v>
      </c>
      <c r="EG351" s="113">
        <f t="shared" si="717"/>
        <v>8.271961230370084E-2</v>
      </c>
      <c r="EH351" s="113">
        <f t="shared" si="717"/>
        <v>8.454327843262166E-2</v>
      </c>
      <c r="EI351" s="113">
        <f t="shared" si="717"/>
        <v>7.6708256327281177E-2</v>
      </c>
      <c r="EJ351" s="363">
        <f t="shared" si="717"/>
        <v>7.2239935314071912E-2</v>
      </c>
      <c r="EK351" s="115"/>
      <c r="EL351" s="115"/>
      <c r="EM351" s="115"/>
      <c r="EN351" s="115"/>
      <c r="EO351" s="115"/>
      <c r="EP351" s="115"/>
      <c r="EQ351" s="115"/>
      <c r="ER351" s="115"/>
      <c r="ES351" s="115"/>
      <c r="ET351" s="115"/>
      <c r="EU351" s="115"/>
      <c r="EV351" s="115"/>
      <c r="EW351" s="115"/>
      <c r="EX351" s="115"/>
      <c r="EY351" s="115"/>
      <c r="EZ351" s="115"/>
      <c r="FA351" s="115"/>
      <c r="FB351" s="115"/>
      <c r="FC351" s="115"/>
      <c r="FD351" s="115"/>
      <c r="FE351" s="115"/>
      <c r="FF351" s="115"/>
      <c r="FG351" s="115"/>
      <c r="FH351" s="115"/>
      <c r="FI351" s="115"/>
      <c r="FJ351" s="115"/>
      <c r="FK351" s="115"/>
      <c r="FL351" s="115"/>
      <c r="FM351" s="115"/>
      <c r="FN351" s="115"/>
      <c r="FO351" s="115"/>
      <c r="FP351" s="115"/>
      <c r="FQ351" s="115"/>
      <c r="FR351" s="115"/>
      <c r="FS351" s="115"/>
      <c r="FT351" s="115"/>
      <c r="FU351" s="115"/>
      <c r="FV351" s="115"/>
      <c r="FW351" s="115"/>
      <c r="FX351" s="115"/>
      <c r="FY351" s="115"/>
      <c r="FZ351" s="115"/>
      <c r="GA351" s="115"/>
      <c r="GB351" s="115"/>
      <c r="GC351" s="115"/>
      <c r="GD351" s="115"/>
      <c r="GE351" s="115"/>
      <c r="GF351" s="115"/>
      <c r="GG351" s="115"/>
      <c r="GH351" s="115"/>
      <c r="GI351" s="115"/>
      <c r="GJ351" s="115"/>
      <c r="GK351" s="115"/>
      <c r="GL351" s="115"/>
      <c r="GM351" s="115"/>
      <c r="GN351" s="115"/>
      <c r="GO351" s="115"/>
      <c r="GP351" s="115"/>
      <c r="GQ351" s="115"/>
      <c r="GR351" s="115"/>
      <c r="GS351" s="115"/>
      <c r="GT351" s="115"/>
      <c r="GU351" s="115"/>
      <c r="GV351" s="115"/>
      <c r="GW351" s="115"/>
      <c r="GX351" s="115"/>
      <c r="GY351" s="115"/>
      <c r="GZ351" s="115"/>
      <c r="HA351" s="115"/>
      <c r="HB351" s="115"/>
      <c r="HC351" s="115"/>
      <c r="HD351" s="115"/>
      <c r="HE351" s="115"/>
      <c r="HF351" s="115"/>
      <c r="HG351" s="115"/>
      <c r="HH351" s="115"/>
      <c r="HI351" s="115"/>
      <c r="HJ351" s="115"/>
      <c r="HK351" s="115"/>
      <c r="HL351" s="115"/>
      <c r="HM351" s="115"/>
      <c r="HN351" s="115"/>
      <c r="HO351" s="115"/>
      <c r="HP351" s="115"/>
      <c r="HQ351" s="115"/>
      <c r="HR351" s="115"/>
      <c r="HS351" s="115"/>
      <c r="HT351" s="115"/>
      <c r="HU351" s="115"/>
      <c r="HV351" s="115"/>
      <c r="HW351" s="115"/>
    </row>
    <row r="352" spans="1:231" s="114" customFormat="1" ht="13.5" customHeight="1" outlineLevel="1">
      <c r="A352" s="194"/>
      <c r="B352"/>
      <c r="C352"/>
      <c r="D352"/>
      <c r="E352"/>
      <c r="F352"/>
      <c r="G352"/>
      <c r="H352" s="194"/>
      <c r="I352" s="1098" t="s">
        <v>479</v>
      </c>
      <c r="J352" s="118"/>
      <c r="K352" s="118"/>
      <c r="L352" s="118"/>
      <c r="M352" s="118"/>
      <c r="N352" s="118"/>
      <c r="O352" s="118"/>
      <c r="P352" s="118"/>
      <c r="Q352" s="118"/>
      <c r="R352" s="118"/>
      <c r="S352" s="118"/>
      <c r="T352" s="118"/>
      <c r="U352" s="118"/>
      <c r="V352" s="118"/>
      <c r="W352" s="118"/>
      <c r="X352" s="118"/>
      <c r="Y352" s="118"/>
      <c r="Z352" s="118"/>
      <c r="AA352" s="118"/>
      <c r="AB352" s="118"/>
      <c r="AC352" s="118"/>
      <c r="AD352" s="118"/>
      <c r="AE352" s="118"/>
      <c r="AF352" s="118"/>
      <c r="AG352" s="118"/>
      <c r="AH352" s="118"/>
      <c r="AI352" s="118"/>
      <c r="AJ352" s="118"/>
      <c r="AK352" s="118"/>
      <c r="AL352" s="118"/>
      <c r="AM352" s="118"/>
      <c r="AN352" s="118"/>
      <c r="AO352" s="118"/>
      <c r="AP352" s="118"/>
      <c r="AQ352" s="118"/>
      <c r="AR352" s="118"/>
      <c r="AS352" s="118"/>
      <c r="AT352" s="387"/>
      <c r="AU352" s="118"/>
      <c r="AV352" s="118"/>
      <c r="AW352" s="365"/>
      <c r="AX352" s="387"/>
      <c r="AY352" s="118"/>
      <c r="AZ352" s="118"/>
      <c r="BA352" s="365"/>
      <c r="BB352" s="387"/>
      <c r="BC352" s="118"/>
      <c r="BD352" s="118"/>
      <c r="BE352" s="365"/>
      <c r="BF352" s="387"/>
      <c r="BG352" s="118"/>
      <c r="BH352" s="118"/>
      <c r="BI352" s="365"/>
      <c r="BJ352" s="387"/>
      <c r="BK352" s="118"/>
      <c r="BL352" s="118"/>
      <c r="BM352" s="365"/>
      <c r="BN352" s="387"/>
      <c r="BO352" s="118"/>
      <c r="BP352" s="118"/>
      <c r="BQ352" s="365"/>
      <c r="BR352" s="1193"/>
      <c r="BS352" s="1194"/>
      <c r="BT352" s="1194"/>
      <c r="BU352" s="365"/>
      <c r="BV352" s="1194"/>
      <c r="BW352" s="1194"/>
      <c r="BX352" s="189"/>
      <c r="BY352" s="592"/>
      <c r="BZ352" s="189"/>
      <c r="CA352" s="189"/>
      <c r="CB352" s="189"/>
      <c r="CC352" s="592"/>
      <c r="CD352" s="648"/>
      <c r="CE352" s="189"/>
      <c r="CF352" s="189"/>
      <c r="CG352" s="592"/>
      <c r="CH352" s="189"/>
      <c r="CI352" s="189"/>
      <c r="CJ352" s="189"/>
      <c r="CK352" s="189"/>
      <c r="CL352" s="189"/>
      <c r="CM352" s="189"/>
      <c r="CN352" s="189"/>
      <c r="CO352" s="189"/>
      <c r="CP352" s="189"/>
      <c r="CQ352" s="189"/>
      <c r="CR352" s="189"/>
      <c r="CS352" s="189"/>
      <c r="CT352" s="189"/>
      <c r="CU352" s="189"/>
      <c r="CV352" s="189"/>
      <c r="CW352" s="189"/>
      <c r="CX352" s="189"/>
      <c r="CY352" s="189"/>
      <c r="CZ352" s="189"/>
      <c r="DA352" s="189"/>
      <c r="DB352" s="189"/>
      <c r="DC352" s="189"/>
      <c r="DD352" s="189"/>
      <c r="DE352" s="189"/>
      <c r="DF352" s="189"/>
      <c r="DG352" s="189"/>
      <c r="DH352" s="189"/>
      <c r="DI352" s="592"/>
      <c r="DJ352" s="363"/>
      <c r="DK352" s="118"/>
      <c r="DL352" s="118"/>
      <c r="DM352" s="118"/>
      <c r="DN352" s="118"/>
      <c r="DO352" s="118"/>
      <c r="DP352" s="118"/>
      <c r="DQ352" s="387"/>
      <c r="DR352" s="118"/>
      <c r="DS352" s="118"/>
      <c r="DT352" s="118"/>
      <c r="DU352" s="118"/>
      <c r="DV352" s="118"/>
      <c r="DW352" s="113"/>
      <c r="DX352" s="113">
        <f>+DX348/DW348-1</f>
        <v>0.77314814814814814</v>
      </c>
      <c r="DY352" s="113">
        <f>+DY348/DX348-1</f>
        <v>0.43603133159268936</v>
      </c>
      <c r="DZ352" s="113">
        <f>+DZ348/DY348-1</f>
        <v>1.6109090909090908</v>
      </c>
      <c r="EA352" s="113">
        <f t="shared" ref="EA352" si="718">+EA348/DZ348-1</f>
        <v>0.3196378830083566</v>
      </c>
      <c r="EB352" s="113">
        <f t="shared" ref="EB352" si="719">+EB348/EA348-1</f>
        <v>0.10817941952506605</v>
      </c>
      <c r="EC352" s="113">
        <f t="shared" ref="EC352" si="720">+EC348/EB348-1</f>
        <v>0.2024437708144935</v>
      </c>
      <c r="ED352" s="113">
        <f t="shared" ref="ED352" si="721">+ED348/EC348-1</f>
        <v>0.11138337828512501</v>
      </c>
      <c r="EE352" s="113">
        <f t="shared" ref="EE352" si="722">+EE348/ED348-1</f>
        <v>9.1850957462103366E-2</v>
      </c>
      <c r="EF352" s="113">
        <f t="shared" ref="EF352" si="723">+EF348/EE348-1</f>
        <v>8.9430838031721249E-2</v>
      </c>
      <c r="EG352" s="113">
        <f t="shared" ref="EG352" si="724">+EG348/EF348-1</f>
        <v>8.2025594188706918E-2</v>
      </c>
      <c r="EH352" s="113">
        <f t="shared" ref="EH352" si="725">+EH348/EG348-1</f>
        <v>8.3688654877930313E-2</v>
      </c>
      <c r="EI352" s="113">
        <f t="shared" ref="EI352" si="726">+EI348/EH348-1</f>
        <v>7.6563879756922359E-2</v>
      </c>
      <c r="EJ352" s="363">
        <f t="shared" ref="EJ352" si="727">+EJ348/EI348-1</f>
        <v>7.2496401497911922E-2</v>
      </c>
      <c r="EK352" s="115"/>
      <c r="EL352" s="115"/>
      <c r="EM352" s="115"/>
      <c r="EN352" s="115"/>
      <c r="EO352" s="115"/>
      <c r="EP352" s="115"/>
      <c r="EQ352" s="115"/>
      <c r="ER352" s="115"/>
      <c r="ES352" s="115"/>
      <c r="ET352" s="115"/>
      <c r="EU352" s="115"/>
      <c r="EV352" s="115"/>
      <c r="EW352" s="115"/>
      <c r="EX352" s="115"/>
      <c r="EY352" s="115"/>
      <c r="EZ352" s="115"/>
      <c r="FA352" s="115"/>
      <c r="FB352" s="115"/>
      <c r="FC352" s="115"/>
      <c r="FD352" s="115"/>
      <c r="FE352" s="115"/>
      <c r="FF352" s="115"/>
      <c r="FG352" s="115"/>
      <c r="FH352" s="115"/>
      <c r="FI352" s="115"/>
      <c r="FJ352" s="115"/>
      <c r="FK352" s="115"/>
      <c r="FL352" s="115"/>
      <c r="FM352" s="115"/>
      <c r="FN352" s="115"/>
      <c r="FO352" s="115"/>
      <c r="FP352" s="115"/>
      <c r="FQ352" s="115"/>
      <c r="FR352" s="115"/>
      <c r="FS352" s="115"/>
      <c r="FT352" s="115"/>
      <c r="FU352" s="115"/>
      <c r="FV352" s="115"/>
      <c r="FW352" s="115"/>
      <c r="FX352" s="115"/>
      <c r="FY352" s="115"/>
      <c r="FZ352" s="115"/>
      <c r="GA352" s="115"/>
      <c r="GB352" s="115"/>
      <c r="GC352" s="115"/>
      <c r="GD352" s="115"/>
      <c r="GE352" s="115"/>
      <c r="GF352" s="115"/>
      <c r="GG352" s="115"/>
      <c r="GH352" s="115"/>
      <c r="GI352" s="115"/>
      <c r="GJ352" s="115"/>
      <c r="GK352" s="115"/>
      <c r="GL352" s="115"/>
      <c r="GM352" s="115"/>
      <c r="GN352" s="115"/>
      <c r="GO352" s="115"/>
      <c r="GP352" s="115"/>
      <c r="GQ352" s="115"/>
      <c r="GR352" s="115"/>
      <c r="GS352" s="115"/>
      <c r="GT352" s="115"/>
      <c r="GU352" s="115"/>
      <c r="GV352" s="115"/>
      <c r="GW352" s="115"/>
      <c r="GX352" s="115"/>
      <c r="GY352" s="115"/>
      <c r="GZ352" s="115"/>
      <c r="HA352" s="115"/>
      <c r="HB352" s="115"/>
      <c r="HC352" s="115"/>
      <c r="HD352" s="115"/>
      <c r="HE352" s="115"/>
      <c r="HF352" s="115"/>
      <c r="HG352" s="115"/>
      <c r="HH352" s="115"/>
      <c r="HI352" s="115"/>
      <c r="HJ352" s="115"/>
      <c r="HK352" s="115"/>
      <c r="HL352" s="115"/>
      <c r="HM352" s="115"/>
      <c r="HN352" s="115"/>
      <c r="HO352" s="115"/>
      <c r="HP352" s="115"/>
      <c r="HQ352" s="115"/>
      <c r="HR352" s="115"/>
      <c r="HS352" s="115"/>
      <c r="HT352" s="115"/>
      <c r="HU352" s="115"/>
      <c r="HV352" s="115"/>
      <c r="HW352" s="115"/>
    </row>
    <row r="353" spans="1:231" s="114" customFormat="1" ht="13.5" customHeight="1" outlineLevel="1">
      <c r="A353" s="194"/>
      <c r="B353"/>
      <c r="C353"/>
      <c r="D353"/>
      <c r="E353"/>
      <c r="F353"/>
      <c r="G353"/>
      <c r="H353" s="194"/>
      <c r="I353" s="1504" t="s">
        <v>536</v>
      </c>
      <c r="J353" s="118"/>
      <c r="K353" s="118"/>
      <c r="L353" s="118"/>
      <c r="M353" s="118"/>
      <c r="N353" s="118"/>
      <c r="O353" s="118"/>
      <c r="P353" s="118"/>
      <c r="Q353" s="118"/>
      <c r="R353" s="118"/>
      <c r="S353" s="118"/>
      <c r="T353" s="118"/>
      <c r="U353" s="118"/>
      <c r="V353" s="118"/>
      <c r="W353" s="118"/>
      <c r="X353" s="118"/>
      <c r="Y353" s="118"/>
      <c r="Z353" s="118"/>
      <c r="AA353" s="118"/>
      <c r="AB353" s="118"/>
      <c r="AC353" s="118"/>
      <c r="AD353" s="118"/>
      <c r="AE353" s="118"/>
      <c r="AF353" s="118"/>
      <c r="AG353" s="118"/>
      <c r="AH353" s="118"/>
      <c r="AI353" s="118"/>
      <c r="AJ353" s="118"/>
      <c r="AK353" s="118"/>
      <c r="AL353" s="118"/>
      <c r="AM353" s="118"/>
      <c r="AN353" s="118"/>
      <c r="AO353" s="118"/>
      <c r="AP353" s="118"/>
      <c r="AQ353" s="118"/>
      <c r="AR353" s="118"/>
      <c r="AS353" s="118"/>
      <c r="AT353" s="387"/>
      <c r="AU353" s="118"/>
      <c r="AV353" s="118"/>
      <c r="AW353" s="365"/>
      <c r="AX353" s="387"/>
      <c r="AY353" s="118"/>
      <c r="AZ353" s="118"/>
      <c r="BA353" s="365"/>
      <c r="BB353" s="387"/>
      <c r="BC353" s="118"/>
      <c r="BD353" s="118"/>
      <c r="BE353" s="365"/>
      <c r="BF353" s="387"/>
      <c r="BG353" s="118"/>
      <c r="BH353" s="118"/>
      <c r="BI353" s="365"/>
      <c r="BJ353" s="387"/>
      <c r="BK353" s="118"/>
      <c r="BL353" s="118"/>
      <c r="BM353" s="365"/>
      <c r="BN353" s="387"/>
      <c r="BO353" s="118"/>
      <c r="BP353" s="118"/>
      <c r="BQ353" s="365"/>
      <c r="BR353" s="1193"/>
      <c r="BS353" s="1194"/>
      <c r="BT353" s="1194"/>
      <c r="BU353" s="365"/>
      <c r="BV353" s="1194"/>
      <c r="BW353" s="1194"/>
      <c r="BX353" s="189"/>
      <c r="BY353" s="592"/>
      <c r="BZ353" s="189"/>
      <c r="CA353" s="189"/>
      <c r="CB353" s="189"/>
      <c r="CC353" s="592"/>
      <c r="CD353" s="648"/>
      <c r="CE353" s="189"/>
      <c r="CF353" s="189"/>
      <c r="CG353" s="592"/>
      <c r="CH353" s="189"/>
      <c r="CI353" s="189"/>
      <c r="CJ353" s="189"/>
      <c r="CK353" s="189"/>
      <c r="CL353" s="189"/>
      <c r="CM353" s="189"/>
      <c r="CN353" s="189"/>
      <c r="CO353" s="189"/>
      <c r="CP353" s="189"/>
      <c r="CQ353" s="189"/>
      <c r="CR353" s="189"/>
      <c r="CS353" s="189"/>
      <c r="CT353" s="189"/>
      <c r="CU353" s="189"/>
      <c r="CV353" s="189"/>
      <c r="CW353" s="189"/>
      <c r="CX353" s="189"/>
      <c r="CY353" s="189"/>
      <c r="CZ353" s="189"/>
      <c r="DA353" s="189"/>
      <c r="DB353" s="189"/>
      <c r="DC353" s="189"/>
      <c r="DD353" s="189"/>
      <c r="DE353" s="189"/>
      <c r="DF353" s="189"/>
      <c r="DG353" s="189"/>
      <c r="DH353" s="189"/>
      <c r="DI353" s="592"/>
      <c r="DJ353" s="363"/>
      <c r="DK353" s="118"/>
      <c r="DL353" s="118"/>
      <c r="DM353" s="118"/>
      <c r="DN353" s="118"/>
      <c r="DO353" s="118"/>
      <c r="DP353" s="118"/>
      <c r="DQ353" s="387"/>
      <c r="DR353" s="118"/>
      <c r="DS353" s="118"/>
      <c r="DT353" s="118"/>
      <c r="DU353" s="118"/>
      <c r="DV353" s="118"/>
      <c r="DW353" s="113"/>
      <c r="DX353" s="1175">
        <f>+DX348-DW348</f>
        <v>16.7</v>
      </c>
      <c r="DY353" s="1175">
        <f>+DY348-DX348</f>
        <v>16.700000000000003</v>
      </c>
      <c r="DZ353" s="1175">
        <f>+DZ348-DY348</f>
        <v>88.6</v>
      </c>
      <c r="EA353" s="1175">
        <f>+EA348-DZ348</f>
        <v>45.900000000000006</v>
      </c>
      <c r="EB353" s="1175">
        <f t="shared" ref="EB353" si="728">+EB348-EA348</f>
        <v>20.5</v>
      </c>
      <c r="EC353" s="1175">
        <f t="shared" ref="EC353" si="729">+EC348-EB348</f>
        <v>42.513191871043631</v>
      </c>
      <c r="ED353" s="1175">
        <f t="shared" ref="ED353" si="730">+ED348-EC348</f>
        <v>28.125772372156831</v>
      </c>
      <c r="EE353" s="1175">
        <f t="shared" ref="EE353" si="731">+EE348-ED348</f>
        <v>25.776957566910937</v>
      </c>
      <c r="EF353" s="1175">
        <f t="shared" ref="EF353" si="732">+EF348-EE348</f>
        <v>27.403032673740654</v>
      </c>
      <c r="EG353" s="1175">
        <f t="shared" ref="EG353" si="733">+EG348-EF348</f>
        <v>27.38169809299086</v>
      </c>
      <c r="EH353" s="1175">
        <f t="shared" ref="EH353" si="734">+EH348-EG348</f>
        <v>30.228396755186623</v>
      </c>
      <c r="EI353" s="1175">
        <f t="shared" ref="EI353" si="735">+EI348-EH348</f>
        <v>29.969326666423967</v>
      </c>
      <c r="EJ353" s="1519">
        <f t="shared" ref="EJ353" si="736">+EJ348-EI348</f>
        <v>30.549865856951897</v>
      </c>
      <c r="EK353" s="115"/>
      <c r="EL353" s="115"/>
      <c r="EM353" s="115"/>
      <c r="EN353" s="115"/>
      <c r="EO353" s="115"/>
      <c r="EP353" s="115"/>
      <c r="EQ353" s="115"/>
      <c r="ER353" s="115"/>
      <c r="ES353" s="115"/>
      <c r="ET353" s="115"/>
      <c r="EU353" s="115"/>
      <c r="EV353" s="115"/>
      <c r="EW353" s="115"/>
      <c r="EX353" s="115"/>
      <c r="EY353" s="115"/>
      <c r="EZ353" s="115"/>
      <c r="FA353" s="115"/>
      <c r="FB353" s="115"/>
      <c r="FC353" s="115"/>
      <c r="FD353" s="115"/>
      <c r="FE353" s="115"/>
      <c r="FF353" s="115"/>
      <c r="FG353" s="115"/>
      <c r="FH353" s="115"/>
      <c r="FI353" s="115"/>
      <c r="FJ353" s="115"/>
      <c r="FK353" s="115"/>
      <c r="FL353" s="115"/>
      <c r="FM353" s="115"/>
      <c r="FN353" s="115"/>
      <c r="FO353" s="115"/>
      <c r="FP353" s="115"/>
      <c r="FQ353" s="115"/>
      <c r="FR353" s="115"/>
      <c r="FS353" s="115"/>
      <c r="FT353" s="115"/>
      <c r="FU353" s="115"/>
      <c r="FV353" s="115"/>
      <c r="FW353" s="115"/>
      <c r="FX353" s="115"/>
      <c r="FY353" s="115"/>
      <c r="FZ353" s="115"/>
      <c r="GA353" s="115"/>
      <c r="GB353" s="115"/>
      <c r="GC353" s="115"/>
      <c r="GD353" s="115"/>
      <c r="GE353" s="115"/>
      <c r="GF353" s="115"/>
      <c r="GG353" s="115"/>
      <c r="GH353" s="115"/>
      <c r="GI353" s="115"/>
      <c r="GJ353" s="115"/>
      <c r="GK353" s="115"/>
      <c r="GL353" s="115"/>
      <c r="GM353" s="115"/>
      <c r="GN353" s="115"/>
      <c r="GO353" s="115"/>
      <c r="GP353" s="115"/>
      <c r="GQ353" s="115"/>
      <c r="GR353" s="115"/>
      <c r="GS353" s="115"/>
      <c r="GT353" s="115"/>
      <c r="GU353" s="115"/>
      <c r="GV353" s="115"/>
      <c r="GW353" s="115"/>
      <c r="GX353" s="115"/>
      <c r="GY353" s="115"/>
      <c r="GZ353" s="115"/>
      <c r="HA353" s="115"/>
      <c r="HB353" s="115"/>
      <c r="HC353" s="115"/>
      <c r="HD353" s="115"/>
      <c r="HE353" s="115"/>
      <c r="HF353" s="115"/>
      <c r="HG353" s="115"/>
      <c r="HH353" s="115"/>
      <c r="HI353" s="115"/>
      <c r="HJ353" s="115"/>
      <c r="HK353" s="115"/>
      <c r="HL353" s="115"/>
      <c r="HM353" s="115"/>
      <c r="HN353" s="115"/>
      <c r="HO353" s="115"/>
      <c r="HP353" s="115"/>
      <c r="HQ353" s="115"/>
      <c r="HR353" s="115"/>
      <c r="HS353" s="115"/>
      <c r="HT353" s="115"/>
      <c r="HU353" s="115"/>
      <c r="HV353" s="115"/>
      <c r="HW353" s="115"/>
    </row>
    <row r="354" spans="1:231" s="114" customFormat="1" ht="13.5" customHeight="1" outlineLevel="1">
      <c r="A354" s="194"/>
      <c r="B354"/>
      <c r="C354"/>
      <c r="D354"/>
      <c r="E354"/>
      <c r="F354"/>
      <c r="G354"/>
      <c r="H354" s="194"/>
      <c r="I354" s="1859"/>
      <c r="J354" s="118"/>
      <c r="K354" s="118"/>
      <c r="L354" s="118"/>
      <c r="M354" s="118"/>
      <c r="N354" s="118"/>
      <c r="O354" s="118"/>
      <c r="P354" s="118"/>
      <c r="Q354" s="118"/>
      <c r="R354" s="118"/>
      <c r="S354" s="118"/>
      <c r="T354" s="118"/>
      <c r="U354" s="118"/>
      <c r="V354" s="118"/>
      <c r="W354" s="118"/>
      <c r="X354" s="118"/>
      <c r="Y354" s="118"/>
      <c r="Z354" s="118"/>
      <c r="AA354" s="118"/>
      <c r="AB354" s="118"/>
      <c r="AC354" s="118"/>
      <c r="AD354" s="118"/>
      <c r="AE354" s="118"/>
      <c r="AF354" s="118"/>
      <c r="AG354" s="118"/>
      <c r="AH354" s="118"/>
      <c r="AI354" s="118"/>
      <c r="AJ354" s="118"/>
      <c r="AK354" s="118"/>
      <c r="AL354" s="118"/>
      <c r="AM354" s="118"/>
      <c r="AN354" s="118"/>
      <c r="AO354" s="118"/>
      <c r="AP354" s="118"/>
      <c r="AQ354" s="118"/>
      <c r="AR354" s="118"/>
      <c r="AS354" s="118"/>
      <c r="AT354" s="387"/>
      <c r="AU354" s="118"/>
      <c r="AV354" s="118"/>
      <c r="AW354" s="365"/>
      <c r="AX354" s="387"/>
      <c r="AY354" s="118"/>
      <c r="AZ354" s="118"/>
      <c r="BA354" s="365"/>
      <c r="BB354" s="387"/>
      <c r="BC354" s="118"/>
      <c r="BD354" s="118"/>
      <c r="BE354" s="365"/>
      <c r="BF354" s="387"/>
      <c r="BG354" s="118"/>
      <c r="BH354" s="118"/>
      <c r="BI354" s="365"/>
      <c r="BJ354" s="387"/>
      <c r="BK354" s="118"/>
      <c r="BL354" s="118"/>
      <c r="BM354" s="365"/>
      <c r="BN354" s="387"/>
      <c r="BO354" s="118"/>
      <c r="BP354" s="118"/>
      <c r="BQ354" s="365"/>
      <c r="BR354" s="1193"/>
      <c r="BS354" s="1194"/>
      <c r="BT354" s="1194"/>
      <c r="BU354" s="365"/>
      <c r="BV354" s="1194"/>
      <c r="BW354" s="1194"/>
      <c r="BX354" s="189"/>
      <c r="BY354" s="592"/>
      <c r="BZ354" s="189"/>
      <c r="CA354" s="189"/>
      <c r="CB354" s="189"/>
      <c r="CC354" s="592"/>
      <c r="CD354" s="648"/>
      <c r="CE354" s="189"/>
      <c r="CF354" s="189"/>
      <c r="CG354" s="592"/>
      <c r="CH354" s="189"/>
      <c r="CI354" s="189"/>
      <c r="CJ354" s="189"/>
      <c r="CK354" s="189"/>
      <c r="CL354" s="189"/>
      <c r="CM354" s="189"/>
      <c r="CN354" s="189"/>
      <c r="CO354" s="189"/>
      <c r="CP354" s="189"/>
      <c r="CQ354" s="189"/>
      <c r="CR354" s="189"/>
      <c r="CS354" s="189"/>
      <c r="CT354" s="189"/>
      <c r="CU354" s="189"/>
      <c r="CV354" s="189"/>
      <c r="CW354" s="189"/>
      <c r="CX354" s="189"/>
      <c r="CY354" s="189"/>
      <c r="CZ354" s="189"/>
      <c r="DA354" s="189"/>
      <c r="DB354" s="189"/>
      <c r="DC354" s="189"/>
      <c r="DD354" s="189"/>
      <c r="DE354" s="189"/>
      <c r="DF354" s="189"/>
      <c r="DG354" s="189"/>
      <c r="DH354" s="189"/>
      <c r="DI354" s="592"/>
      <c r="DJ354" s="363"/>
      <c r="DK354" s="118"/>
      <c r="DL354" s="118"/>
      <c r="DM354" s="118"/>
      <c r="DN354" s="118"/>
      <c r="DO354" s="118"/>
      <c r="DP354" s="118"/>
      <c r="DQ354" s="387"/>
      <c r="DR354" s="118"/>
      <c r="DS354" s="118"/>
      <c r="DT354" s="118"/>
      <c r="DU354" s="118"/>
      <c r="DV354" s="118"/>
      <c r="DW354" s="113"/>
      <c r="DX354" s="1175"/>
      <c r="DY354" s="1175"/>
      <c r="DZ354" s="1175"/>
      <c r="EA354" s="1175"/>
      <c r="EB354" s="1175"/>
      <c r="EC354" s="1175"/>
      <c r="ED354" s="1175"/>
      <c r="EE354" s="1175"/>
      <c r="EF354" s="1175"/>
      <c r="EG354" s="1175"/>
      <c r="EH354" s="1175"/>
      <c r="EI354" s="1175"/>
      <c r="EJ354" s="1519"/>
      <c r="EK354" s="115"/>
      <c r="EL354" s="115"/>
      <c r="EM354" s="115"/>
      <c r="EN354" s="115"/>
      <c r="EO354" s="115"/>
      <c r="EP354" s="115"/>
      <c r="EQ354" s="115"/>
      <c r="ER354" s="115"/>
      <c r="ES354" s="115"/>
      <c r="ET354" s="115"/>
      <c r="EU354" s="115"/>
      <c r="EV354" s="115"/>
      <c r="EW354" s="115"/>
      <c r="EX354" s="115"/>
      <c r="EY354" s="115"/>
      <c r="EZ354" s="115"/>
      <c r="FA354" s="115"/>
      <c r="FB354" s="115"/>
      <c r="FC354" s="115"/>
      <c r="FD354" s="115"/>
      <c r="FE354" s="115"/>
      <c r="FF354" s="115"/>
      <c r="FG354" s="115"/>
      <c r="FH354" s="115"/>
      <c r="FI354" s="115"/>
      <c r="FJ354" s="115"/>
      <c r="FK354" s="115"/>
      <c r="FL354" s="115"/>
      <c r="FM354" s="115"/>
      <c r="FN354" s="115"/>
      <c r="FO354" s="115"/>
      <c r="FP354" s="115"/>
      <c r="FQ354" s="115"/>
      <c r="FR354" s="115"/>
      <c r="FS354" s="115"/>
      <c r="FT354" s="115"/>
      <c r="FU354" s="115"/>
      <c r="FV354" s="115"/>
      <c r="FW354" s="115"/>
      <c r="FX354" s="115"/>
      <c r="FY354" s="115"/>
      <c r="FZ354" s="115"/>
      <c r="GA354" s="115"/>
      <c r="GB354" s="115"/>
      <c r="GC354" s="115"/>
      <c r="GD354" s="115"/>
      <c r="GE354" s="115"/>
      <c r="GF354" s="115"/>
      <c r="GG354" s="115"/>
      <c r="GH354" s="115"/>
      <c r="GI354" s="115"/>
      <c r="GJ354" s="115"/>
      <c r="GK354" s="115"/>
      <c r="GL354" s="115"/>
      <c r="GM354" s="115"/>
      <c r="GN354" s="115"/>
      <c r="GO354" s="115"/>
      <c r="GP354" s="115"/>
      <c r="GQ354" s="115"/>
      <c r="GR354" s="115"/>
      <c r="GS354" s="115"/>
      <c r="GT354" s="115"/>
      <c r="GU354" s="115"/>
      <c r="GV354" s="115"/>
      <c r="GW354" s="115"/>
      <c r="GX354" s="115"/>
      <c r="GY354" s="115"/>
      <c r="GZ354" s="115"/>
      <c r="HA354" s="115"/>
      <c r="HB354" s="115"/>
      <c r="HC354" s="115"/>
      <c r="HD354" s="115"/>
      <c r="HE354" s="115"/>
      <c r="HF354" s="115"/>
      <c r="HG354" s="115"/>
      <c r="HH354" s="115"/>
      <c r="HI354" s="115"/>
      <c r="HJ354" s="115"/>
      <c r="HK354" s="115"/>
      <c r="HL354" s="115"/>
      <c r="HM354" s="115"/>
      <c r="HN354" s="115"/>
      <c r="HO354" s="115"/>
      <c r="HP354" s="115"/>
      <c r="HQ354" s="115"/>
      <c r="HR354" s="115"/>
      <c r="HS354" s="115"/>
      <c r="HT354" s="115"/>
      <c r="HU354" s="115"/>
      <c r="HV354" s="115"/>
      <c r="HW354" s="115"/>
    </row>
    <row r="355" spans="1:231" s="114" customFormat="1" ht="13.5" customHeight="1" outlineLevel="1">
      <c r="A355" s="194"/>
      <c r="B355"/>
      <c r="C355"/>
      <c r="D355"/>
      <c r="E355"/>
      <c r="F355"/>
      <c r="G355"/>
      <c r="H355" s="194"/>
      <c r="I355" s="1860" t="s">
        <v>599</v>
      </c>
      <c r="J355" s="118"/>
      <c r="K355" s="118"/>
      <c r="L355" s="118"/>
      <c r="M355" s="118"/>
      <c r="N355" s="118"/>
      <c r="O355" s="118"/>
      <c r="P355" s="118"/>
      <c r="Q355" s="118"/>
      <c r="R355" s="118"/>
      <c r="S355" s="118"/>
      <c r="T355" s="118"/>
      <c r="U355" s="118"/>
      <c r="V355" s="118"/>
      <c r="W355" s="118"/>
      <c r="X355" s="118"/>
      <c r="Y355" s="118"/>
      <c r="Z355" s="118"/>
      <c r="AA355" s="118"/>
      <c r="AB355" s="118"/>
      <c r="AC355" s="118"/>
      <c r="AD355" s="118"/>
      <c r="AE355" s="118"/>
      <c r="AF355" s="118"/>
      <c r="AG355" s="118"/>
      <c r="AH355" s="118"/>
      <c r="AI355" s="118"/>
      <c r="AJ355" s="118"/>
      <c r="AK355" s="118"/>
      <c r="AL355" s="118"/>
      <c r="AM355" s="118"/>
      <c r="AN355" s="118"/>
      <c r="AO355" s="118"/>
      <c r="AP355" s="118"/>
      <c r="AQ355" s="118"/>
      <c r="AR355" s="118"/>
      <c r="AS355" s="118"/>
      <c r="AT355" s="387"/>
      <c r="AU355" s="118"/>
      <c r="AV355" s="118"/>
      <c r="AW355" s="365"/>
      <c r="AX355" s="387"/>
      <c r="AY355" s="118"/>
      <c r="AZ355" s="118"/>
      <c r="BA355" s="365"/>
      <c r="BB355" s="387"/>
      <c r="BC355" s="118"/>
      <c r="BD355" s="118"/>
      <c r="BE355" s="365"/>
      <c r="BF355" s="387"/>
      <c r="BG355" s="118"/>
      <c r="BH355" s="118"/>
      <c r="BI355" s="365"/>
      <c r="BJ355" s="387"/>
      <c r="BK355" s="118"/>
      <c r="BL355" s="118"/>
      <c r="BM355" s="365"/>
      <c r="BN355" s="387"/>
      <c r="BO355" s="118"/>
      <c r="BP355" s="118"/>
      <c r="BQ355" s="365"/>
      <c r="BR355" s="1193"/>
      <c r="BS355" s="1194"/>
      <c r="BT355" s="1194"/>
      <c r="BU355" s="365"/>
      <c r="BV355" s="1194"/>
      <c r="BW355" s="1194"/>
      <c r="BX355" s="189"/>
      <c r="BY355" s="592"/>
      <c r="BZ355" s="189"/>
      <c r="CA355" s="189"/>
      <c r="CB355" s="189"/>
      <c r="CC355" s="592"/>
      <c r="CD355" s="648"/>
      <c r="CE355" s="189"/>
      <c r="CF355" s="189"/>
      <c r="CG355" s="592"/>
      <c r="CH355" s="189"/>
      <c r="CI355" s="189"/>
      <c r="CJ355" s="189"/>
      <c r="CK355" s="189"/>
      <c r="CL355" s="189"/>
      <c r="CM355" s="189"/>
      <c r="CN355" s="189"/>
      <c r="CO355" s="189"/>
      <c r="CP355" s="189"/>
      <c r="CQ355" s="189"/>
      <c r="CR355" s="189"/>
      <c r="CS355" s="189"/>
      <c r="CT355" s="189"/>
      <c r="CU355" s="189"/>
      <c r="CV355" s="189"/>
      <c r="CW355" s="189"/>
      <c r="CX355" s="189"/>
      <c r="CY355" s="189"/>
      <c r="CZ355" s="189"/>
      <c r="DA355" s="189"/>
      <c r="DB355" s="189"/>
      <c r="DC355" s="189"/>
      <c r="DD355" s="189"/>
      <c r="DE355" s="189"/>
      <c r="DF355" s="189"/>
      <c r="DG355" s="189"/>
      <c r="DH355" s="189"/>
      <c r="DI355" s="592"/>
      <c r="DJ355" s="363"/>
      <c r="DK355" s="118"/>
      <c r="DL355" s="118"/>
      <c r="DM355" s="118"/>
      <c r="DN355" s="118"/>
      <c r="DO355" s="118"/>
      <c r="DP355" s="118"/>
      <c r="DQ355" s="387"/>
      <c r="DR355" s="118"/>
      <c r="DS355" s="118"/>
      <c r="DT355" s="118"/>
      <c r="DU355" s="118"/>
      <c r="DV355" s="118"/>
      <c r="DW355" s="113"/>
      <c r="DX355" s="1857"/>
      <c r="DY355" s="1857">
        <f>DY498*DY487/DY486</f>
        <v>789.75</v>
      </c>
      <c r="DZ355" s="1857">
        <f>DZ498</f>
        <v>1432.6000000000001</v>
      </c>
      <c r="EA355" s="1857">
        <f>EA498</f>
        <v>1804.4</v>
      </c>
      <c r="EB355" s="1857">
        <f>EB498</f>
        <v>1972.22</v>
      </c>
      <c r="EC355" s="1175"/>
      <c r="ED355" s="1175"/>
      <c r="EE355" s="1175"/>
      <c r="EF355" s="1175"/>
      <c r="EG355" s="1175"/>
      <c r="EH355" s="1175"/>
      <c r="EI355" s="1175"/>
      <c r="EJ355" s="1519"/>
      <c r="EK355" s="115"/>
      <c r="EL355" s="115"/>
      <c r="EM355" s="115"/>
      <c r="EN355" s="115"/>
      <c r="EO355" s="115"/>
      <c r="EP355" s="115"/>
      <c r="EQ355" s="115"/>
      <c r="ER355" s="115"/>
      <c r="ES355" s="115"/>
      <c r="ET355" s="115"/>
      <c r="EU355" s="115"/>
      <c r="EV355" s="115"/>
      <c r="EW355" s="115"/>
      <c r="EX355" s="115"/>
      <c r="EY355" s="115"/>
      <c r="EZ355" s="115"/>
      <c r="FA355" s="115"/>
      <c r="FB355" s="115"/>
      <c r="FC355" s="115"/>
      <c r="FD355" s="115"/>
      <c r="FE355" s="115"/>
      <c r="FF355" s="115"/>
      <c r="FG355" s="115"/>
      <c r="FH355" s="115"/>
      <c r="FI355" s="115"/>
      <c r="FJ355" s="115"/>
      <c r="FK355" s="115"/>
      <c r="FL355" s="115"/>
      <c r="FM355" s="115"/>
      <c r="FN355" s="115"/>
      <c r="FO355" s="115"/>
      <c r="FP355" s="115"/>
      <c r="FQ355" s="115"/>
      <c r="FR355" s="115"/>
      <c r="FS355" s="115"/>
      <c r="FT355" s="115"/>
      <c r="FU355" s="115"/>
      <c r="FV355" s="115"/>
      <c r="FW355" s="115"/>
      <c r="FX355" s="115"/>
      <c r="FY355" s="115"/>
      <c r="FZ355" s="115"/>
      <c r="GA355" s="115"/>
      <c r="GB355" s="115"/>
      <c r="GC355" s="115"/>
      <c r="GD355" s="115"/>
      <c r="GE355" s="115"/>
      <c r="GF355" s="115"/>
      <c r="GG355" s="115"/>
      <c r="GH355" s="115"/>
      <c r="GI355" s="115"/>
      <c r="GJ355" s="115"/>
      <c r="GK355" s="115"/>
      <c r="GL355" s="115"/>
      <c r="GM355" s="115"/>
      <c r="GN355" s="115"/>
      <c r="GO355" s="115"/>
      <c r="GP355" s="115"/>
      <c r="GQ355" s="115"/>
      <c r="GR355" s="115"/>
      <c r="GS355" s="115"/>
      <c r="GT355" s="115"/>
      <c r="GU355" s="115"/>
      <c r="GV355" s="115"/>
      <c r="GW355" s="115"/>
      <c r="GX355" s="115"/>
      <c r="GY355" s="115"/>
      <c r="GZ355" s="115"/>
      <c r="HA355" s="115"/>
      <c r="HB355" s="115"/>
      <c r="HC355" s="115"/>
      <c r="HD355" s="115"/>
      <c r="HE355" s="115"/>
      <c r="HF355" s="115"/>
      <c r="HG355" s="115"/>
      <c r="HH355" s="115"/>
      <c r="HI355" s="115"/>
      <c r="HJ355" s="115"/>
      <c r="HK355" s="115"/>
      <c r="HL355" s="115"/>
      <c r="HM355" s="115"/>
      <c r="HN355" s="115"/>
      <c r="HO355" s="115"/>
      <c r="HP355" s="115"/>
      <c r="HQ355" s="115"/>
      <c r="HR355" s="115"/>
      <c r="HS355" s="115"/>
      <c r="HT355" s="115"/>
      <c r="HU355" s="115"/>
      <c r="HV355" s="115"/>
      <c r="HW355" s="115"/>
    </row>
    <row r="356" spans="1:231" s="114" customFormat="1" ht="13.5" customHeight="1" outlineLevel="1">
      <c r="A356" s="194"/>
      <c r="B356"/>
      <c r="C356"/>
      <c r="D356"/>
      <c r="E356"/>
      <c r="F356"/>
      <c r="G356"/>
      <c r="H356" s="194"/>
      <c r="I356" s="1859" t="s">
        <v>600</v>
      </c>
      <c r="J356" s="118"/>
      <c r="K356" s="118"/>
      <c r="L356" s="118"/>
      <c r="M356" s="118"/>
      <c r="N356" s="118"/>
      <c r="O356" s="118"/>
      <c r="P356" s="118"/>
      <c r="Q356" s="118"/>
      <c r="R356" s="118"/>
      <c r="S356" s="118"/>
      <c r="T356" s="118"/>
      <c r="U356" s="118"/>
      <c r="V356" s="118"/>
      <c r="W356" s="118"/>
      <c r="X356" s="118"/>
      <c r="Y356" s="118"/>
      <c r="Z356" s="118"/>
      <c r="AA356" s="118"/>
      <c r="AB356" s="118"/>
      <c r="AC356" s="118"/>
      <c r="AD356" s="118"/>
      <c r="AE356" s="118"/>
      <c r="AF356" s="118"/>
      <c r="AG356" s="118"/>
      <c r="AH356" s="118"/>
      <c r="AI356" s="118"/>
      <c r="AJ356" s="118"/>
      <c r="AK356" s="118"/>
      <c r="AL356" s="118"/>
      <c r="AM356" s="118"/>
      <c r="AN356" s="118"/>
      <c r="AO356" s="118"/>
      <c r="AP356" s="118"/>
      <c r="AQ356" s="118"/>
      <c r="AR356" s="118"/>
      <c r="AS356" s="118"/>
      <c r="AT356" s="387"/>
      <c r="AU356" s="118"/>
      <c r="AV356" s="118"/>
      <c r="AW356" s="365"/>
      <c r="AX356" s="387"/>
      <c r="AY356" s="118"/>
      <c r="AZ356" s="118"/>
      <c r="BA356" s="365"/>
      <c r="BB356" s="387"/>
      <c r="BC356" s="118"/>
      <c r="BD356" s="118"/>
      <c r="BE356" s="365"/>
      <c r="BF356" s="387"/>
      <c r="BG356" s="118"/>
      <c r="BH356" s="118"/>
      <c r="BI356" s="365"/>
      <c r="BJ356" s="387"/>
      <c r="BK356" s="118"/>
      <c r="BL356" s="118"/>
      <c r="BM356" s="365"/>
      <c r="BN356" s="387"/>
      <c r="BO356" s="118"/>
      <c r="BP356" s="118"/>
      <c r="BQ356" s="365"/>
      <c r="BR356" s="1193"/>
      <c r="BS356" s="1194"/>
      <c r="BT356" s="1194"/>
      <c r="BU356" s="365"/>
      <c r="BV356" s="1194"/>
      <c r="BW356" s="1194"/>
      <c r="BX356" s="189"/>
      <c r="BY356" s="592"/>
      <c r="BZ356" s="189"/>
      <c r="CA356" s="189"/>
      <c r="CB356" s="189"/>
      <c r="CC356" s="592"/>
      <c r="CD356" s="648"/>
      <c r="CE356" s="189"/>
      <c r="CF356" s="189"/>
      <c r="CG356" s="592"/>
      <c r="CH356" s="189"/>
      <c r="CI356" s="189"/>
      <c r="CJ356" s="189"/>
      <c r="CK356" s="189"/>
      <c r="CL356" s="189"/>
      <c r="CM356" s="189"/>
      <c r="CN356" s="189"/>
      <c r="CO356" s="189"/>
      <c r="CP356" s="189"/>
      <c r="CQ356" s="189"/>
      <c r="CR356" s="189"/>
      <c r="CS356" s="189"/>
      <c r="CT356" s="189"/>
      <c r="CU356" s="189"/>
      <c r="CV356" s="189"/>
      <c r="CW356" s="189"/>
      <c r="CX356" s="189"/>
      <c r="CY356" s="189"/>
      <c r="CZ356" s="189"/>
      <c r="DA356" s="189"/>
      <c r="DB356" s="189"/>
      <c r="DC356" s="189"/>
      <c r="DD356" s="189"/>
      <c r="DE356" s="189"/>
      <c r="DF356" s="189"/>
      <c r="DG356" s="189"/>
      <c r="DH356" s="189"/>
      <c r="DI356" s="592"/>
      <c r="DJ356" s="363"/>
      <c r="DK356" s="118"/>
      <c r="DL356" s="118"/>
      <c r="DM356" s="118"/>
      <c r="DN356" s="118"/>
      <c r="DO356" s="118"/>
      <c r="DP356" s="118"/>
      <c r="DQ356" s="387"/>
      <c r="DR356" s="118"/>
      <c r="DS356" s="118"/>
      <c r="DT356" s="118"/>
      <c r="DU356" s="118"/>
      <c r="DV356" s="118"/>
      <c r="DW356" s="113"/>
      <c r="DX356" s="1864"/>
      <c r="DY356" s="1864">
        <f t="shared" ref="DY356:EB356" si="737">DY350/DY355*1000000</f>
        <v>60373.535929091486</v>
      </c>
      <c r="DZ356" s="1864">
        <f t="shared" si="737"/>
        <v>82513.611615245012</v>
      </c>
      <c r="EA356" s="1864">
        <f t="shared" si="737"/>
        <v>92097.095987585912</v>
      </c>
      <c r="EB356" s="1864">
        <f t="shared" si="737"/>
        <v>94951.374593098124</v>
      </c>
      <c r="EC356" s="1175"/>
      <c r="ED356" s="1175"/>
      <c r="EE356" s="1175"/>
      <c r="EF356" s="1175"/>
      <c r="EG356" s="1175"/>
      <c r="EH356" s="1175"/>
      <c r="EI356" s="1175"/>
      <c r="EJ356" s="1519"/>
      <c r="EK356" s="115"/>
      <c r="EL356" s="115"/>
      <c r="EM356" s="115"/>
      <c r="EN356" s="115"/>
      <c r="EO356" s="115"/>
      <c r="EP356" s="115"/>
      <c r="EQ356" s="115"/>
      <c r="ER356" s="115"/>
      <c r="ES356" s="115"/>
      <c r="ET356" s="115"/>
      <c r="EU356" s="115"/>
      <c r="EV356" s="115"/>
      <c r="EW356" s="115"/>
      <c r="EX356" s="115"/>
      <c r="EY356" s="115"/>
      <c r="EZ356" s="115"/>
      <c r="FA356" s="115"/>
      <c r="FB356" s="115"/>
      <c r="FC356" s="115"/>
      <c r="FD356" s="115"/>
      <c r="FE356" s="115"/>
      <c r="FF356" s="115"/>
      <c r="FG356" s="115"/>
      <c r="FH356" s="115"/>
      <c r="FI356" s="115"/>
      <c r="FJ356" s="115"/>
      <c r="FK356" s="115"/>
      <c r="FL356" s="115"/>
      <c r="FM356" s="115"/>
      <c r="FN356" s="115"/>
      <c r="FO356" s="115"/>
      <c r="FP356" s="115"/>
      <c r="FQ356" s="115"/>
      <c r="FR356" s="115"/>
      <c r="FS356" s="115"/>
      <c r="FT356" s="115"/>
      <c r="FU356" s="115"/>
      <c r="FV356" s="115"/>
      <c r="FW356" s="115"/>
      <c r="FX356" s="115"/>
      <c r="FY356" s="115"/>
      <c r="FZ356" s="115"/>
      <c r="GA356" s="115"/>
      <c r="GB356" s="115"/>
      <c r="GC356" s="115"/>
      <c r="GD356" s="115"/>
      <c r="GE356" s="115"/>
      <c r="GF356" s="115"/>
      <c r="GG356" s="115"/>
      <c r="GH356" s="115"/>
      <c r="GI356" s="115"/>
      <c r="GJ356" s="115"/>
      <c r="GK356" s="115"/>
      <c r="GL356" s="115"/>
      <c r="GM356" s="115"/>
      <c r="GN356" s="115"/>
      <c r="GO356" s="115"/>
      <c r="GP356" s="115"/>
      <c r="GQ356" s="115"/>
      <c r="GR356" s="115"/>
      <c r="GS356" s="115"/>
      <c r="GT356" s="115"/>
      <c r="GU356" s="115"/>
      <c r="GV356" s="115"/>
      <c r="GW356" s="115"/>
      <c r="GX356" s="115"/>
      <c r="GY356" s="115"/>
      <c r="GZ356" s="115"/>
      <c r="HA356" s="115"/>
      <c r="HB356" s="115"/>
      <c r="HC356" s="115"/>
      <c r="HD356" s="115"/>
      <c r="HE356" s="115"/>
      <c r="HF356" s="115"/>
      <c r="HG356" s="115"/>
      <c r="HH356" s="115"/>
      <c r="HI356" s="115"/>
      <c r="HJ356" s="115"/>
      <c r="HK356" s="115"/>
      <c r="HL356" s="115"/>
      <c r="HM356" s="115"/>
      <c r="HN356" s="115"/>
      <c r="HO356" s="115"/>
      <c r="HP356" s="115"/>
      <c r="HQ356" s="115"/>
      <c r="HR356" s="115"/>
      <c r="HS356" s="115"/>
      <c r="HT356" s="115"/>
      <c r="HU356" s="115"/>
      <c r="HV356" s="115"/>
      <c r="HW356" s="115"/>
    </row>
    <row r="357" spans="1:231" s="179" customFormat="1" ht="13.5" customHeight="1" outlineLevel="1">
      <c r="A357" s="195"/>
      <c r="B357"/>
      <c r="C357"/>
      <c r="D357"/>
      <c r="E357"/>
      <c r="F357"/>
      <c r="G357"/>
      <c r="H357" s="195"/>
      <c r="I357" s="582"/>
      <c r="J357" s="177"/>
      <c r="K357" s="177"/>
      <c r="L357" s="177"/>
      <c r="M357" s="177"/>
      <c r="N357" s="177"/>
      <c r="O357" s="177"/>
      <c r="P357" s="177"/>
      <c r="Q357" s="177"/>
      <c r="R357" s="177"/>
      <c r="S357" s="177"/>
      <c r="T357" s="177"/>
      <c r="U357" s="177"/>
      <c r="V357" s="177"/>
      <c r="W357" s="177"/>
      <c r="X357" s="177"/>
      <c r="Y357" s="177"/>
      <c r="Z357" s="177"/>
      <c r="AA357" s="177"/>
      <c r="AB357" s="177"/>
      <c r="AC357" s="177"/>
      <c r="AD357" s="177"/>
      <c r="AE357" s="177"/>
      <c r="AF357" s="177"/>
      <c r="AG357" s="177"/>
      <c r="AH357" s="177"/>
      <c r="AI357" s="177"/>
      <c r="AJ357" s="177"/>
      <c r="AK357" s="177"/>
      <c r="AL357" s="177"/>
      <c r="AM357" s="177"/>
      <c r="AN357" s="177"/>
      <c r="AO357" s="177"/>
      <c r="AP357" s="177"/>
      <c r="AQ357" s="177"/>
      <c r="AR357" s="177"/>
      <c r="AS357" s="177"/>
      <c r="AT357" s="514"/>
      <c r="AU357" s="177"/>
      <c r="AV357" s="177"/>
      <c r="AW357" s="515"/>
      <c r="AX357" s="514"/>
      <c r="AY357" s="177"/>
      <c r="AZ357" s="177"/>
      <c r="BA357" s="515"/>
      <c r="BB357" s="514"/>
      <c r="BC357" s="177"/>
      <c r="BD357" s="177"/>
      <c r="BE357" s="515"/>
      <c r="BF357" s="514"/>
      <c r="BG357" s="177"/>
      <c r="BH357" s="177"/>
      <c r="BI357" s="515"/>
      <c r="BJ357" s="514"/>
      <c r="BK357" s="177"/>
      <c r="BL357" s="177"/>
      <c r="BM357" s="515"/>
      <c r="BN357" s="514"/>
      <c r="BO357" s="177"/>
      <c r="BP357" s="177"/>
      <c r="BQ357" s="515"/>
      <c r="BR357" s="1196"/>
      <c r="BS357" s="1197"/>
      <c r="BT357" s="1197"/>
      <c r="BU357" s="1198"/>
      <c r="BV357" s="1197"/>
      <c r="BW357" s="1197"/>
      <c r="BX357" s="196"/>
      <c r="BY357" s="593"/>
      <c r="BZ357" s="196"/>
      <c r="CA357" s="196"/>
      <c r="CB357" s="196"/>
      <c r="CC357" s="593"/>
      <c r="CD357" s="649"/>
      <c r="CE357" s="196"/>
      <c r="CF357" s="196"/>
      <c r="CG357" s="593"/>
      <c r="CH357" s="196"/>
      <c r="CI357" s="196"/>
      <c r="CJ357" s="196"/>
      <c r="CK357" s="196"/>
      <c r="CL357" s="196"/>
      <c r="CM357" s="196"/>
      <c r="CN357" s="196"/>
      <c r="CO357" s="196"/>
      <c r="CP357" s="196"/>
      <c r="CQ357" s="196"/>
      <c r="CR357" s="196"/>
      <c r="CS357" s="196"/>
      <c r="CT357" s="196"/>
      <c r="CU357" s="196"/>
      <c r="CV357" s="196"/>
      <c r="CW357" s="196"/>
      <c r="CX357" s="196"/>
      <c r="CY357" s="196"/>
      <c r="CZ357" s="196"/>
      <c r="DA357" s="196"/>
      <c r="DB357" s="196"/>
      <c r="DC357" s="196"/>
      <c r="DD357" s="196"/>
      <c r="DE357" s="196"/>
      <c r="DF357" s="196"/>
      <c r="DG357" s="196"/>
      <c r="DH357" s="196"/>
      <c r="DI357" s="593"/>
      <c r="DJ357" s="1142"/>
      <c r="DK357" s="177"/>
      <c r="DL357" s="177"/>
      <c r="DM357" s="177"/>
      <c r="DN357" s="177"/>
      <c r="DO357" s="177"/>
      <c r="DP357" s="177"/>
      <c r="DQ357" s="514"/>
      <c r="DR357" s="177"/>
      <c r="DS357" s="177"/>
      <c r="DT357" s="177"/>
      <c r="DU357" s="177"/>
      <c r="DV357" s="177"/>
      <c r="DW357" s="177"/>
      <c r="DX357" s="177"/>
      <c r="DY357" s="177"/>
      <c r="DZ357" s="177"/>
      <c r="EA357" s="177"/>
      <c r="EB357" s="196"/>
      <c r="EC357" s="196"/>
      <c r="ED357" s="1045"/>
      <c r="EE357" s="196"/>
      <c r="EF357" s="196"/>
      <c r="EG357" s="196"/>
      <c r="EH357" s="196"/>
      <c r="EI357" s="196"/>
      <c r="EJ357" s="593"/>
      <c r="EK357" s="230"/>
      <c r="EL357" s="230"/>
      <c r="EM357" s="230"/>
      <c r="EN357" s="230"/>
      <c r="EO357" s="230"/>
      <c r="EP357" s="230"/>
      <c r="EQ357" s="230"/>
      <c r="ER357" s="230"/>
      <c r="ES357" s="230"/>
      <c r="ET357" s="230"/>
      <c r="EU357" s="230"/>
      <c r="EV357" s="230"/>
      <c r="EW357" s="230"/>
      <c r="EX357" s="230"/>
      <c r="EY357" s="230"/>
      <c r="EZ357" s="230"/>
      <c r="FA357" s="230"/>
      <c r="FB357" s="230"/>
      <c r="FC357" s="230"/>
      <c r="FD357" s="230"/>
      <c r="FE357" s="230"/>
      <c r="FF357" s="230"/>
      <c r="FG357" s="230"/>
      <c r="FH357" s="230"/>
      <c r="FI357" s="230"/>
      <c r="FJ357" s="230"/>
      <c r="FK357" s="230"/>
      <c r="FL357" s="230"/>
      <c r="FM357" s="230"/>
      <c r="FN357" s="230"/>
      <c r="FO357" s="230"/>
      <c r="FP357" s="230"/>
      <c r="FQ357" s="230"/>
      <c r="FR357" s="230"/>
      <c r="FS357" s="230"/>
      <c r="FT357" s="230"/>
      <c r="FU357" s="230"/>
      <c r="FV357" s="230"/>
      <c r="FW357" s="230"/>
      <c r="FX357" s="230"/>
      <c r="FY357" s="230"/>
      <c r="FZ357" s="230"/>
      <c r="GA357" s="230"/>
      <c r="GB357" s="230"/>
      <c r="GC357" s="230"/>
      <c r="GD357" s="230"/>
      <c r="GE357" s="230"/>
      <c r="GF357" s="230"/>
      <c r="GG357" s="230"/>
      <c r="GH357" s="230"/>
      <c r="GI357" s="230"/>
      <c r="GJ357" s="230"/>
      <c r="GK357" s="230"/>
      <c r="GL357" s="230"/>
      <c r="GM357" s="230"/>
      <c r="GN357" s="230"/>
      <c r="GO357" s="230"/>
      <c r="GP357" s="230"/>
      <c r="GQ357" s="230"/>
      <c r="GR357" s="230"/>
      <c r="GS357" s="230"/>
      <c r="GT357" s="230"/>
      <c r="GU357" s="230"/>
      <c r="GV357" s="230"/>
      <c r="GW357" s="230"/>
      <c r="GX357" s="230"/>
      <c r="GY357" s="230"/>
      <c r="GZ357" s="230"/>
      <c r="HA357" s="230"/>
      <c r="HB357" s="230"/>
      <c r="HC357" s="230"/>
      <c r="HD357" s="230"/>
      <c r="HE357" s="230"/>
      <c r="HF357" s="230"/>
      <c r="HG357" s="230"/>
      <c r="HH357" s="230"/>
      <c r="HI357" s="230"/>
      <c r="HJ357" s="230"/>
      <c r="HK357" s="230"/>
      <c r="HL357" s="230"/>
      <c r="HM357" s="230"/>
      <c r="HN357" s="230"/>
      <c r="HO357" s="230"/>
      <c r="HP357" s="230"/>
      <c r="HQ357" s="230"/>
      <c r="HR357" s="230"/>
      <c r="HS357" s="230"/>
      <c r="HT357" s="230"/>
      <c r="HU357" s="230"/>
      <c r="HV357" s="230"/>
      <c r="HW357" s="230"/>
    </row>
    <row r="358" spans="1:231" s="179" customFormat="1" ht="13.5" customHeight="1" outlineLevel="1">
      <c r="A358" s="195"/>
      <c r="B358"/>
      <c r="C358"/>
      <c r="D358"/>
      <c r="E358"/>
      <c r="F358"/>
      <c r="G358"/>
      <c r="H358" s="195"/>
      <c r="I358" s="1067" t="s">
        <v>469</v>
      </c>
      <c r="J358" s="177"/>
      <c r="K358" s="177"/>
      <c r="L358" s="177"/>
      <c r="M358" s="177"/>
      <c r="N358" s="177"/>
      <c r="O358" s="177"/>
      <c r="P358" s="177"/>
      <c r="Q358" s="177"/>
      <c r="R358" s="177"/>
      <c r="S358" s="177"/>
      <c r="T358" s="177"/>
      <c r="U358" s="177"/>
      <c r="V358" s="177"/>
      <c r="W358" s="177"/>
      <c r="X358" s="177"/>
      <c r="Y358" s="177"/>
      <c r="Z358" s="177"/>
      <c r="AA358" s="177"/>
      <c r="AB358" s="177"/>
      <c r="AC358" s="177"/>
      <c r="AD358" s="177"/>
      <c r="AE358" s="177"/>
      <c r="AF358" s="177"/>
      <c r="AG358" s="177"/>
      <c r="AH358" s="177"/>
      <c r="AI358" s="177"/>
      <c r="AJ358" s="177"/>
      <c r="AK358" s="177"/>
      <c r="AL358" s="177"/>
      <c r="AM358" s="177"/>
      <c r="AN358" s="177"/>
      <c r="AO358" s="177"/>
      <c r="AP358" s="177"/>
      <c r="AQ358" s="177"/>
      <c r="AR358" s="177"/>
      <c r="AS358" s="177"/>
      <c r="AT358" s="514"/>
      <c r="AU358" s="177"/>
      <c r="AV358" s="177"/>
      <c r="AW358" s="515"/>
      <c r="AX358" s="514"/>
      <c r="AY358" s="177"/>
      <c r="AZ358" s="177"/>
      <c r="BA358" s="515"/>
      <c r="BB358" s="514"/>
      <c r="BC358" s="177"/>
      <c r="BD358" s="177"/>
      <c r="BE358" s="515"/>
      <c r="BF358" s="514"/>
      <c r="BG358" s="177"/>
      <c r="BH358" s="177"/>
      <c r="BI358" s="515"/>
      <c r="BJ358" s="514"/>
      <c r="BK358" s="177"/>
      <c r="BL358" s="177"/>
      <c r="BM358" s="515"/>
      <c r="BN358" s="514"/>
      <c r="BO358" s="177"/>
      <c r="BP358" s="177"/>
      <c r="BQ358" s="515"/>
      <c r="BR358" s="1196"/>
      <c r="BS358" s="1197"/>
      <c r="BT358" s="1197"/>
      <c r="BU358" s="1198"/>
      <c r="BV358" s="649"/>
      <c r="BW358" s="196"/>
      <c r="BX358" s="196"/>
      <c r="BY358" s="593"/>
      <c r="BZ358" s="196"/>
      <c r="CA358" s="196"/>
      <c r="CB358" s="196"/>
      <c r="CC358" s="593"/>
      <c r="CD358" s="649"/>
      <c r="CE358" s="196"/>
      <c r="CF358" s="196"/>
      <c r="CG358" s="593"/>
      <c r="CH358" s="196"/>
      <c r="CI358" s="196"/>
      <c r="CJ358" s="196"/>
      <c r="CK358" s="196"/>
      <c r="CL358" s="196"/>
      <c r="CM358" s="196"/>
      <c r="CN358" s="196"/>
      <c r="CO358" s="196"/>
      <c r="CP358" s="196"/>
      <c r="CQ358" s="196"/>
      <c r="CR358" s="196"/>
      <c r="CS358" s="196"/>
      <c r="CT358" s="196"/>
      <c r="CU358" s="196"/>
      <c r="CV358" s="196"/>
      <c r="CW358" s="196"/>
      <c r="CX358" s="196"/>
      <c r="CY358" s="196"/>
      <c r="CZ358" s="196"/>
      <c r="DA358" s="196"/>
      <c r="DB358" s="196"/>
      <c r="DC358" s="196"/>
      <c r="DD358" s="196"/>
      <c r="DE358" s="196"/>
      <c r="DF358" s="196"/>
      <c r="DG358" s="196"/>
      <c r="DH358" s="196"/>
      <c r="DI358" s="593"/>
      <c r="DJ358" s="1142"/>
      <c r="DK358" s="177"/>
      <c r="DL358" s="177"/>
      <c r="DM358" s="177"/>
      <c r="DN358" s="177"/>
      <c r="DO358" s="177"/>
      <c r="DP358" s="177"/>
      <c r="DQ358" s="514"/>
      <c r="DR358" s="177"/>
      <c r="DS358" s="177"/>
      <c r="DT358" s="177"/>
      <c r="DU358" s="177"/>
      <c r="DV358" s="177"/>
      <c r="DW358" s="130">
        <f t="shared" ref="DW358:EJ358" si="738">DW326-DW341-DW348</f>
        <v>13.971999999999998</v>
      </c>
      <c r="DX358" s="130">
        <f t="shared" si="738"/>
        <v>20.922000000000025</v>
      </c>
      <c r="DY358" s="130">
        <f t="shared" si="738"/>
        <v>32.305000000000035</v>
      </c>
      <c r="DZ358" s="130">
        <f t="shared" si="738"/>
        <v>35.73399999999998</v>
      </c>
      <c r="EA358" s="130">
        <f t="shared" si="738"/>
        <v>49.399000000000001</v>
      </c>
      <c r="EB358" s="130">
        <f t="shared" si="738"/>
        <v>58.965999999999951</v>
      </c>
      <c r="EC358" s="130">
        <f t="shared" si="738"/>
        <v>77.803137359007138</v>
      </c>
      <c r="ED358" s="130">
        <f t="shared" si="738"/>
        <v>86.868019678329119</v>
      </c>
      <c r="EE358" s="130">
        <f t="shared" si="738"/>
        <v>89.927340425126545</v>
      </c>
      <c r="EF358" s="130">
        <f t="shared" si="738"/>
        <v>96.400618176661567</v>
      </c>
      <c r="EG358" s="130">
        <f t="shared" si="738"/>
        <v>105.31126022377811</v>
      </c>
      <c r="EH358" s="130">
        <f t="shared" si="738"/>
        <v>121.39210647873347</v>
      </c>
      <c r="EI358" s="130">
        <f t="shared" si="738"/>
        <v>135.7170101316151</v>
      </c>
      <c r="EJ358" s="361">
        <f t="shared" si="738"/>
        <v>152.40660352135444</v>
      </c>
      <c r="EK358" s="230"/>
      <c r="EL358" s="230"/>
      <c r="EM358" s="230"/>
      <c r="EN358" s="230"/>
      <c r="EO358" s="230"/>
      <c r="EP358" s="230"/>
      <c r="EQ358" s="230"/>
      <c r="ER358" s="230"/>
      <c r="ES358" s="230"/>
      <c r="ET358" s="230"/>
      <c r="EU358" s="230"/>
      <c r="EV358" s="230"/>
      <c r="EW358" s="230"/>
      <c r="EX358" s="230"/>
      <c r="EY358" s="230"/>
      <c r="EZ358" s="230"/>
      <c r="FA358" s="230"/>
      <c r="FB358" s="230"/>
      <c r="FC358" s="230"/>
      <c r="FD358" s="230"/>
      <c r="FE358" s="230"/>
      <c r="FF358" s="230"/>
      <c r="FG358" s="230"/>
      <c r="FH358" s="230"/>
      <c r="FI358" s="230"/>
      <c r="FJ358" s="230"/>
      <c r="FK358" s="230"/>
      <c r="FL358" s="230"/>
      <c r="FM358" s="230"/>
      <c r="FN358" s="230"/>
      <c r="FO358" s="230"/>
      <c r="FP358" s="230"/>
      <c r="FQ358" s="230"/>
      <c r="FR358" s="230"/>
      <c r="FS358" s="230"/>
      <c r="FT358" s="230"/>
      <c r="FU358" s="230"/>
      <c r="FV358" s="230"/>
      <c r="FW358" s="230"/>
      <c r="FX358" s="230"/>
      <c r="FY358" s="230"/>
      <c r="FZ358" s="230"/>
      <c r="GA358" s="230"/>
      <c r="GB358" s="230"/>
      <c r="GC358" s="230"/>
      <c r="GD358" s="230"/>
      <c r="GE358" s="230"/>
      <c r="GF358" s="230"/>
      <c r="GG358" s="230"/>
      <c r="GH358" s="230"/>
      <c r="GI358" s="230"/>
      <c r="GJ358" s="230"/>
      <c r="GK358" s="230"/>
      <c r="GL358" s="230"/>
      <c r="GM358" s="230"/>
      <c r="GN358" s="230"/>
      <c r="GO358" s="230"/>
      <c r="GP358" s="230"/>
      <c r="GQ358" s="230"/>
      <c r="GR358" s="230"/>
      <c r="GS358" s="230"/>
      <c r="GT358" s="230"/>
      <c r="GU358" s="230"/>
      <c r="GV358" s="230"/>
      <c r="GW358" s="230"/>
      <c r="GX358" s="230"/>
      <c r="GY358" s="230"/>
      <c r="GZ358" s="230"/>
      <c r="HA358" s="230"/>
      <c r="HB358" s="230"/>
      <c r="HC358" s="230"/>
      <c r="HD358" s="230"/>
      <c r="HE358" s="230"/>
      <c r="HF358" s="230"/>
      <c r="HG358" s="230"/>
      <c r="HH358" s="230"/>
      <c r="HI358" s="230"/>
      <c r="HJ358" s="230"/>
      <c r="HK358" s="230"/>
      <c r="HL358" s="230"/>
      <c r="HM358" s="230"/>
      <c r="HN358" s="230"/>
      <c r="HO358" s="230"/>
      <c r="HP358" s="230"/>
      <c r="HQ358" s="230"/>
      <c r="HR358" s="230"/>
      <c r="HS358" s="230"/>
      <c r="HT358" s="230"/>
      <c r="HU358" s="230"/>
      <c r="HV358" s="230"/>
      <c r="HW358" s="230"/>
    </row>
    <row r="359" spans="1:231" s="114" customFormat="1" ht="13.5" customHeight="1" outlineLevel="1">
      <c r="A359" s="194"/>
      <c r="B359"/>
      <c r="C359"/>
      <c r="D359"/>
      <c r="E359"/>
      <c r="F359"/>
      <c r="G359"/>
      <c r="H359" s="194"/>
      <c r="I359" s="1098" t="s">
        <v>154</v>
      </c>
      <c r="J359" s="118"/>
      <c r="K359" s="118"/>
      <c r="L359" s="118"/>
      <c r="M359" s="118"/>
      <c r="N359" s="118"/>
      <c r="O359" s="118"/>
      <c r="P359" s="118"/>
      <c r="Q359" s="118"/>
      <c r="R359" s="118"/>
      <c r="S359" s="118"/>
      <c r="T359" s="118"/>
      <c r="U359" s="118"/>
      <c r="V359" s="118"/>
      <c r="W359" s="118"/>
      <c r="X359" s="118"/>
      <c r="Y359" s="118"/>
      <c r="Z359" s="118"/>
      <c r="AA359" s="118"/>
      <c r="AB359" s="118"/>
      <c r="AC359" s="118"/>
      <c r="AD359" s="118"/>
      <c r="AE359" s="118"/>
      <c r="AF359" s="118"/>
      <c r="AG359" s="118"/>
      <c r="AH359" s="118"/>
      <c r="AI359" s="118"/>
      <c r="AJ359" s="118"/>
      <c r="AK359" s="118"/>
      <c r="AL359" s="118"/>
      <c r="AM359" s="118"/>
      <c r="AN359" s="118"/>
      <c r="AO359" s="118"/>
      <c r="AP359" s="118"/>
      <c r="AQ359" s="118"/>
      <c r="AR359" s="118"/>
      <c r="AS359" s="118"/>
      <c r="AT359" s="387"/>
      <c r="AU359" s="118"/>
      <c r="AV359" s="118"/>
      <c r="AW359" s="365"/>
      <c r="AX359" s="387"/>
      <c r="AY359" s="118"/>
      <c r="AZ359" s="118"/>
      <c r="BA359" s="365"/>
      <c r="BB359" s="387"/>
      <c r="BC359" s="118"/>
      <c r="BD359" s="118"/>
      <c r="BE359" s="365"/>
      <c r="BF359" s="387"/>
      <c r="BG359" s="118"/>
      <c r="BH359" s="118"/>
      <c r="BI359" s="365"/>
      <c r="BJ359" s="387"/>
      <c r="BK359" s="118"/>
      <c r="BL359" s="118"/>
      <c r="BM359" s="365"/>
      <c r="BN359" s="387"/>
      <c r="BO359" s="118"/>
      <c r="BP359" s="118"/>
      <c r="BQ359" s="365"/>
      <c r="BR359" s="1193"/>
      <c r="BS359" s="1194"/>
      <c r="BT359" s="1194"/>
      <c r="BU359" s="1195"/>
      <c r="BV359" s="648"/>
      <c r="BW359" s="189"/>
      <c r="BX359" s="189"/>
      <c r="BY359" s="592"/>
      <c r="BZ359" s="189"/>
      <c r="CA359" s="189"/>
      <c r="CB359" s="189"/>
      <c r="CC359" s="592"/>
      <c r="CD359" s="648"/>
      <c r="CE359" s="189"/>
      <c r="CF359" s="189"/>
      <c r="CG359" s="592"/>
      <c r="CH359" s="189"/>
      <c r="CI359" s="189"/>
      <c r="CJ359" s="189"/>
      <c r="CK359" s="189"/>
      <c r="CL359" s="189"/>
      <c r="CM359" s="189"/>
      <c r="CN359" s="189"/>
      <c r="CO359" s="189"/>
      <c r="CP359" s="189"/>
      <c r="CQ359" s="189"/>
      <c r="CR359" s="189"/>
      <c r="CS359" s="189"/>
      <c r="CT359" s="189"/>
      <c r="CU359" s="189"/>
      <c r="CV359" s="189"/>
      <c r="CW359" s="189"/>
      <c r="CX359" s="189"/>
      <c r="CY359" s="189"/>
      <c r="CZ359" s="189"/>
      <c r="DA359" s="189"/>
      <c r="DB359" s="189"/>
      <c r="DC359" s="189"/>
      <c r="DD359" s="189"/>
      <c r="DE359" s="189"/>
      <c r="DF359" s="189"/>
      <c r="DG359" s="189"/>
      <c r="DH359" s="189"/>
      <c r="DI359" s="592"/>
      <c r="DJ359" s="363"/>
      <c r="DK359" s="118"/>
      <c r="DL359" s="118"/>
      <c r="DM359" s="118"/>
      <c r="DN359" s="118"/>
      <c r="DO359" s="118"/>
      <c r="DP359" s="118"/>
      <c r="DQ359" s="387"/>
      <c r="DR359" s="118"/>
      <c r="DS359" s="118"/>
      <c r="DT359" s="118"/>
      <c r="DU359" s="118"/>
      <c r="DV359" s="118"/>
      <c r="DW359" s="113">
        <f>DW358/DW$16</f>
        <v>0.11957210098416771</v>
      </c>
      <c r="DX359" s="113">
        <f>DX358/DX$16</f>
        <v>0.10591004581234667</v>
      </c>
      <c r="DY359" s="113">
        <f>DY358/DY$16</f>
        <v>9.912762777967013E-2</v>
      </c>
      <c r="DZ359" s="113">
        <f>DZ358/DZ$16</f>
        <v>4.9867948840431067E-2</v>
      </c>
      <c r="EA359" s="113">
        <f t="shared" ref="EA359:EJ359" si="739">EA358/EA$16</f>
        <v>5.8350628226920026E-2</v>
      </c>
      <c r="EB359" s="113">
        <f t="shared" si="739"/>
        <v>5.4760706318943045E-2</v>
      </c>
      <c r="EC359" s="113">
        <f t="shared" si="739"/>
        <v>5.9053022656815626E-2</v>
      </c>
      <c r="ED359" s="113">
        <f t="shared" si="739"/>
        <v>5.6111729516933447E-2</v>
      </c>
      <c r="EE359" s="113">
        <f t="shared" si="739"/>
        <v>5.0270832970072898E-2</v>
      </c>
      <c r="EF359" s="113">
        <f t="shared" si="739"/>
        <v>4.7302029547733257E-2</v>
      </c>
      <c r="EG359" s="113">
        <f t="shared" si="739"/>
        <v>4.5751055839184845E-2</v>
      </c>
      <c r="EH359" s="113">
        <f t="shared" si="739"/>
        <v>4.6976550018952068E-2</v>
      </c>
      <c r="EI359" s="113">
        <f t="shared" si="739"/>
        <v>4.7532605608739488E-2</v>
      </c>
      <c r="EJ359" s="363">
        <f t="shared" si="739"/>
        <v>4.847696912357128E-2</v>
      </c>
      <c r="EK359" s="115"/>
      <c r="EL359" s="115"/>
      <c r="EM359" s="115"/>
      <c r="EN359" s="115"/>
      <c r="EO359" s="115"/>
      <c r="EP359" s="115"/>
      <c r="EQ359" s="115"/>
      <c r="ER359" s="115"/>
      <c r="ES359" s="115"/>
      <c r="ET359" s="115"/>
      <c r="EU359" s="115"/>
      <c r="EV359" s="115"/>
      <c r="EW359" s="115"/>
      <c r="EX359" s="115"/>
      <c r="EY359" s="115"/>
      <c r="EZ359" s="115"/>
      <c r="FA359" s="115"/>
      <c r="FB359" s="115"/>
      <c r="FC359" s="115"/>
      <c r="FD359" s="115"/>
      <c r="FE359" s="115"/>
      <c r="FF359" s="115"/>
      <c r="FG359" s="115"/>
      <c r="FH359" s="115"/>
      <c r="FI359" s="115"/>
      <c r="FJ359" s="115"/>
      <c r="FK359" s="115"/>
      <c r="FL359" s="115"/>
      <c r="FM359" s="115"/>
      <c r="FN359" s="115"/>
      <c r="FO359" s="115"/>
      <c r="FP359" s="115"/>
      <c r="FQ359" s="115"/>
      <c r="FR359" s="115"/>
      <c r="FS359" s="115"/>
      <c r="FT359" s="115"/>
      <c r="FU359" s="115"/>
      <c r="FV359" s="115"/>
      <c r="FW359" s="115"/>
      <c r="FX359" s="115"/>
      <c r="FY359" s="115"/>
      <c r="FZ359" s="115"/>
      <c r="GA359" s="115"/>
      <c r="GB359" s="115"/>
      <c r="GC359" s="115"/>
      <c r="GD359" s="115"/>
      <c r="GE359" s="115"/>
      <c r="GF359" s="115"/>
      <c r="GG359" s="115"/>
      <c r="GH359" s="115"/>
      <c r="GI359" s="115"/>
      <c r="GJ359" s="115"/>
      <c r="GK359" s="115"/>
      <c r="GL359" s="115"/>
      <c r="GM359" s="115"/>
      <c r="GN359" s="115"/>
      <c r="GO359" s="115"/>
      <c r="GP359" s="115"/>
      <c r="GQ359" s="115"/>
      <c r="GR359" s="115"/>
      <c r="GS359" s="115"/>
      <c r="GT359" s="115"/>
      <c r="GU359" s="115"/>
      <c r="GV359" s="115"/>
      <c r="GW359" s="115"/>
      <c r="GX359" s="115"/>
      <c r="GY359" s="115"/>
      <c r="GZ359" s="115"/>
      <c r="HA359" s="115"/>
      <c r="HB359" s="115"/>
      <c r="HC359" s="115"/>
      <c r="HD359" s="115"/>
      <c r="HE359" s="115"/>
      <c r="HF359" s="115"/>
      <c r="HG359" s="115"/>
      <c r="HH359" s="115"/>
      <c r="HI359" s="115"/>
      <c r="HJ359" s="115"/>
      <c r="HK359" s="115"/>
      <c r="HL359" s="115"/>
      <c r="HM359" s="115"/>
      <c r="HN359" s="115"/>
      <c r="HO359" s="115"/>
      <c r="HP359" s="115"/>
      <c r="HQ359" s="115"/>
      <c r="HR359" s="115"/>
      <c r="HS359" s="115"/>
      <c r="HT359" s="115"/>
      <c r="HU359" s="115"/>
      <c r="HV359" s="115"/>
      <c r="HW359" s="115"/>
    </row>
    <row r="360" spans="1:231" s="114" customFormat="1" ht="13.5" customHeight="1" outlineLevel="1">
      <c r="A360" s="194"/>
      <c r="B360"/>
      <c r="C360"/>
      <c r="D360"/>
      <c r="E360"/>
      <c r="F360"/>
      <c r="G360"/>
      <c r="H360" s="194"/>
      <c r="I360" s="1098" t="s">
        <v>479</v>
      </c>
      <c r="J360" s="118"/>
      <c r="K360" s="118"/>
      <c r="L360" s="118"/>
      <c r="M360" s="118"/>
      <c r="N360" s="118"/>
      <c r="O360" s="118"/>
      <c r="P360" s="118"/>
      <c r="Q360" s="118"/>
      <c r="R360" s="118"/>
      <c r="S360" s="118"/>
      <c r="T360" s="118"/>
      <c r="U360" s="118"/>
      <c r="V360" s="118"/>
      <c r="W360" s="118"/>
      <c r="X360" s="118"/>
      <c r="Y360" s="118"/>
      <c r="Z360" s="118"/>
      <c r="AA360" s="118"/>
      <c r="AB360" s="118"/>
      <c r="AC360" s="118"/>
      <c r="AD360" s="118"/>
      <c r="AE360" s="118"/>
      <c r="AF360" s="118"/>
      <c r="AG360" s="118"/>
      <c r="AH360" s="118"/>
      <c r="AI360" s="118"/>
      <c r="AJ360" s="118"/>
      <c r="AK360" s="118"/>
      <c r="AL360" s="118"/>
      <c r="AM360" s="118"/>
      <c r="AN360" s="118"/>
      <c r="AO360" s="118"/>
      <c r="AP360" s="118"/>
      <c r="AQ360" s="118"/>
      <c r="AR360" s="118"/>
      <c r="AS360" s="118"/>
      <c r="AT360" s="387"/>
      <c r="AU360" s="118"/>
      <c r="AV360" s="118"/>
      <c r="AW360" s="365"/>
      <c r="AX360" s="387"/>
      <c r="AY360" s="118"/>
      <c r="AZ360" s="118"/>
      <c r="BA360" s="365"/>
      <c r="BB360" s="387"/>
      <c r="BC360" s="118"/>
      <c r="BD360" s="118"/>
      <c r="BE360" s="365"/>
      <c r="BF360" s="387"/>
      <c r="BG360" s="118"/>
      <c r="BH360" s="118"/>
      <c r="BI360" s="365"/>
      <c r="BJ360" s="387"/>
      <c r="BK360" s="118"/>
      <c r="BL360" s="118"/>
      <c r="BM360" s="365"/>
      <c r="BN360" s="387"/>
      <c r="BO360" s="118"/>
      <c r="BP360" s="118"/>
      <c r="BQ360" s="365"/>
      <c r="BR360" s="1193"/>
      <c r="BS360" s="1194"/>
      <c r="BT360" s="1194"/>
      <c r="BU360" s="365"/>
      <c r="BV360" s="1194"/>
      <c r="BW360" s="1194"/>
      <c r="BX360" s="189"/>
      <c r="BY360" s="592"/>
      <c r="BZ360" s="189"/>
      <c r="CA360" s="189"/>
      <c r="CB360" s="189"/>
      <c r="CC360" s="592"/>
      <c r="CD360" s="648"/>
      <c r="CE360" s="189"/>
      <c r="CF360" s="189"/>
      <c r="CG360" s="592"/>
      <c r="CH360" s="189"/>
      <c r="CI360" s="189"/>
      <c r="CJ360" s="189"/>
      <c r="CK360" s="189"/>
      <c r="CL360" s="189"/>
      <c r="CM360" s="189"/>
      <c r="CN360" s="189"/>
      <c r="CO360" s="189"/>
      <c r="CP360" s="189"/>
      <c r="CQ360" s="189"/>
      <c r="CR360" s="189"/>
      <c r="CS360" s="189"/>
      <c r="CT360" s="189"/>
      <c r="CU360" s="189"/>
      <c r="CV360" s="189"/>
      <c r="CW360" s="189"/>
      <c r="CX360" s="189"/>
      <c r="CY360" s="189"/>
      <c r="CZ360" s="189"/>
      <c r="DA360" s="189"/>
      <c r="DB360" s="189"/>
      <c r="DC360" s="189"/>
      <c r="DD360" s="189"/>
      <c r="DE360" s="189"/>
      <c r="DF360" s="189"/>
      <c r="DG360" s="189"/>
      <c r="DH360" s="189"/>
      <c r="DI360" s="592"/>
      <c r="DJ360" s="363"/>
      <c r="DK360" s="118"/>
      <c r="DL360" s="118"/>
      <c r="DM360" s="118"/>
      <c r="DN360" s="118"/>
      <c r="DO360" s="118"/>
      <c r="DP360" s="118"/>
      <c r="DQ360" s="387"/>
      <c r="DR360" s="118"/>
      <c r="DS360" s="118"/>
      <c r="DT360" s="118"/>
      <c r="DU360" s="118"/>
      <c r="DV360" s="118"/>
      <c r="DW360" s="113"/>
      <c r="DX360" s="113">
        <f>+DX358/DW358-1</f>
        <v>0.49742341826510361</v>
      </c>
      <c r="DY360" s="113">
        <f>+DY358/DX358-1</f>
        <v>0.54406844469935933</v>
      </c>
      <c r="DZ360" s="113">
        <f>+DZ358/DY358-1</f>
        <v>0.1061445596656847</v>
      </c>
      <c r="EA360" s="113">
        <f t="shared" ref="EA360:EJ360" si="740">+EA358/DZ358-1</f>
        <v>0.38240891028152535</v>
      </c>
      <c r="EB360" s="113">
        <f t="shared" si="740"/>
        <v>0.19366788801392643</v>
      </c>
      <c r="EC360" s="113">
        <f t="shared" si="740"/>
        <v>0.31945760877467011</v>
      </c>
      <c r="ED360" s="113">
        <f t="shared" si="740"/>
        <v>0.11651049850976936</v>
      </c>
      <c r="EE360" s="113">
        <f t="shared" si="740"/>
        <v>3.5218032575463853E-2</v>
      </c>
      <c r="EF360" s="113">
        <f t="shared" si="740"/>
        <v>7.1983422626900273E-2</v>
      </c>
      <c r="EG360" s="113">
        <f t="shared" si="740"/>
        <v>9.2433453391212783E-2</v>
      </c>
      <c r="EH360" s="113">
        <f t="shared" si="740"/>
        <v>0.15269826057332181</v>
      </c>
      <c r="EI360" s="113">
        <f t="shared" si="740"/>
        <v>0.11800523171077182</v>
      </c>
      <c r="EJ360" s="363">
        <f t="shared" si="740"/>
        <v>0.12297348264270025</v>
      </c>
      <c r="EK360" s="115"/>
      <c r="EL360" s="115"/>
      <c r="EM360" s="115"/>
      <c r="EN360" s="115"/>
      <c r="EO360" s="115"/>
      <c r="EP360" s="115"/>
      <c r="EQ360" s="115"/>
      <c r="ER360" s="115"/>
      <c r="ES360" s="115"/>
      <c r="ET360" s="115"/>
      <c r="EU360" s="115"/>
      <c r="EV360" s="115"/>
      <c r="EW360" s="115"/>
      <c r="EX360" s="115"/>
      <c r="EY360" s="115"/>
      <c r="EZ360" s="115"/>
      <c r="FA360" s="115"/>
      <c r="FB360" s="115"/>
      <c r="FC360" s="115"/>
      <c r="FD360" s="115"/>
      <c r="FE360" s="115"/>
      <c r="FF360" s="115"/>
      <c r="FG360" s="115"/>
      <c r="FH360" s="115"/>
      <c r="FI360" s="115"/>
      <c r="FJ360" s="115"/>
      <c r="FK360" s="115"/>
      <c r="FL360" s="115"/>
      <c r="FM360" s="115"/>
      <c r="FN360" s="115"/>
      <c r="FO360" s="115"/>
      <c r="FP360" s="115"/>
      <c r="FQ360" s="115"/>
      <c r="FR360" s="115"/>
      <c r="FS360" s="115"/>
      <c r="FT360" s="115"/>
      <c r="FU360" s="115"/>
      <c r="FV360" s="115"/>
      <c r="FW360" s="115"/>
      <c r="FX360" s="115"/>
      <c r="FY360" s="115"/>
      <c r="FZ360" s="115"/>
      <c r="GA360" s="115"/>
      <c r="GB360" s="115"/>
      <c r="GC360" s="115"/>
      <c r="GD360" s="115"/>
      <c r="GE360" s="115"/>
      <c r="GF360" s="115"/>
      <c r="GG360" s="115"/>
      <c r="GH360" s="115"/>
      <c r="GI360" s="115"/>
      <c r="GJ360" s="115"/>
      <c r="GK360" s="115"/>
      <c r="GL360" s="115"/>
      <c r="GM360" s="115"/>
      <c r="GN360" s="115"/>
      <c r="GO360" s="115"/>
      <c r="GP360" s="115"/>
      <c r="GQ360" s="115"/>
      <c r="GR360" s="115"/>
      <c r="GS360" s="115"/>
      <c r="GT360" s="115"/>
      <c r="GU360" s="115"/>
      <c r="GV360" s="115"/>
      <c r="GW360" s="115"/>
      <c r="GX360" s="115"/>
      <c r="GY360" s="115"/>
      <c r="GZ360" s="115"/>
      <c r="HA360" s="115"/>
      <c r="HB360" s="115"/>
      <c r="HC360" s="115"/>
      <c r="HD360" s="115"/>
      <c r="HE360" s="115"/>
      <c r="HF360" s="115"/>
      <c r="HG360" s="115"/>
      <c r="HH360" s="115"/>
      <c r="HI360" s="115"/>
      <c r="HJ360" s="115"/>
      <c r="HK360" s="115"/>
      <c r="HL360" s="115"/>
      <c r="HM360" s="115"/>
      <c r="HN360" s="115"/>
      <c r="HO360" s="115"/>
      <c r="HP360" s="115"/>
      <c r="HQ360" s="115"/>
      <c r="HR360" s="115"/>
      <c r="HS360" s="115"/>
      <c r="HT360" s="115"/>
      <c r="HU360" s="115"/>
      <c r="HV360" s="115"/>
      <c r="HW360" s="115"/>
    </row>
    <row r="361" spans="1:231" s="114" customFormat="1" ht="13.5" customHeight="1" outlineLevel="1">
      <c r="A361" s="194"/>
      <c r="B361"/>
      <c r="C361"/>
      <c r="D361"/>
      <c r="E361"/>
      <c r="F361"/>
      <c r="G361"/>
      <c r="H361" s="194"/>
      <c r="I361" s="1504" t="s">
        <v>536</v>
      </c>
      <c r="J361" s="118"/>
      <c r="K361" s="118"/>
      <c r="L361" s="118"/>
      <c r="M361" s="118"/>
      <c r="N361" s="118"/>
      <c r="O361" s="118"/>
      <c r="P361" s="118"/>
      <c r="Q361" s="118"/>
      <c r="R361" s="118"/>
      <c r="S361" s="118"/>
      <c r="T361" s="118"/>
      <c r="U361" s="118"/>
      <c r="V361" s="118"/>
      <c r="W361" s="118"/>
      <c r="X361" s="118"/>
      <c r="Y361" s="118"/>
      <c r="Z361" s="118"/>
      <c r="AA361" s="118"/>
      <c r="AB361" s="118"/>
      <c r="AC361" s="118"/>
      <c r="AD361" s="118"/>
      <c r="AE361" s="118"/>
      <c r="AF361" s="118"/>
      <c r="AG361" s="118"/>
      <c r="AH361" s="118"/>
      <c r="AI361" s="118"/>
      <c r="AJ361" s="118"/>
      <c r="AK361" s="118"/>
      <c r="AL361" s="118"/>
      <c r="AM361" s="118"/>
      <c r="AN361" s="118"/>
      <c r="AO361" s="118"/>
      <c r="AP361" s="118"/>
      <c r="AQ361" s="118"/>
      <c r="AR361" s="118"/>
      <c r="AS361" s="118"/>
      <c r="AT361" s="387"/>
      <c r="AU361" s="118"/>
      <c r="AV361" s="118"/>
      <c r="AW361" s="365"/>
      <c r="AX361" s="387"/>
      <c r="AY361" s="118"/>
      <c r="AZ361" s="118"/>
      <c r="BA361" s="365"/>
      <c r="BB361" s="387"/>
      <c r="BC361" s="118"/>
      <c r="BD361" s="118"/>
      <c r="BE361" s="365"/>
      <c r="BF361" s="387"/>
      <c r="BG361" s="118"/>
      <c r="BH361" s="118"/>
      <c r="BI361" s="365"/>
      <c r="BJ361" s="387"/>
      <c r="BK361" s="118"/>
      <c r="BL361" s="118"/>
      <c r="BM361" s="365"/>
      <c r="BN361" s="387"/>
      <c r="BO361" s="118"/>
      <c r="BP361" s="118"/>
      <c r="BQ361" s="365"/>
      <c r="BR361" s="1193"/>
      <c r="BS361" s="1194"/>
      <c r="BT361" s="1194"/>
      <c r="BU361" s="365"/>
      <c r="BV361" s="1194"/>
      <c r="BW361" s="1194"/>
      <c r="BX361" s="189"/>
      <c r="BY361" s="592"/>
      <c r="BZ361" s="189"/>
      <c r="CA361" s="189"/>
      <c r="CB361" s="189"/>
      <c r="CC361" s="592"/>
      <c r="CD361" s="648"/>
      <c r="CE361" s="189"/>
      <c r="CF361" s="189"/>
      <c r="CG361" s="592"/>
      <c r="CH361" s="189"/>
      <c r="CI361" s="189"/>
      <c r="CJ361" s="189"/>
      <c r="CK361" s="189"/>
      <c r="CL361" s="189"/>
      <c r="CM361" s="189"/>
      <c r="CN361" s="189"/>
      <c r="CO361" s="189"/>
      <c r="CP361" s="189"/>
      <c r="CQ361" s="189"/>
      <c r="CR361" s="189"/>
      <c r="CS361" s="189"/>
      <c r="CT361" s="189"/>
      <c r="CU361" s="189"/>
      <c r="CV361" s="189"/>
      <c r="CW361" s="189"/>
      <c r="CX361" s="189"/>
      <c r="CY361" s="189"/>
      <c r="CZ361" s="189"/>
      <c r="DA361" s="189"/>
      <c r="DB361" s="189"/>
      <c r="DC361" s="189"/>
      <c r="DD361" s="189"/>
      <c r="DE361" s="189"/>
      <c r="DF361" s="189"/>
      <c r="DG361" s="189"/>
      <c r="DH361" s="189"/>
      <c r="DI361" s="592"/>
      <c r="DJ361" s="363"/>
      <c r="DK361" s="118"/>
      <c r="DL361" s="118"/>
      <c r="DM361" s="118"/>
      <c r="DN361" s="118"/>
      <c r="DO361" s="118"/>
      <c r="DP361" s="118"/>
      <c r="DQ361" s="387"/>
      <c r="DR361" s="118"/>
      <c r="DS361" s="118"/>
      <c r="DT361" s="118"/>
      <c r="DU361" s="118"/>
      <c r="DV361" s="118"/>
      <c r="DW361" s="113"/>
      <c r="DX361" s="1175">
        <f>+DX358-DW358</f>
        <v>6.9500000000000277</v>
      </c>
      <c r="DY361" s="1175">
        <f>+DY358-DX358</f>
        <v>11.38300000000001</v>
      </c>
      <c r="DZ361" s="1175">
        <f>+DZ358-DY358</f>
        <v>3.4289999999999452</v>
      </c>
      <c r="EA361" s="1175">
        <f>+EA358-DZ358</f>
        <v>13.66500000000002</v>
      </c>
      <c r="EB361" s="1175">
        <f t="shared" ref="EB361:EJ361" si="741">+EB358-EA358</f>
        <v>9.5669999999999504</v>
      </c>
      <c r="EC361" s="1175">
        <f t="shared" si="741"/>
        <v>18.837137359007187</v>
      </c>
      <c r="ED361" s="1175">
        <f t="shared" si="741"/>
        <v>9.0648823193219812</v>
      </c>
      <c r="EE361" s="1175">
        <f t="shared" si="741"/>
        <v>3.0593207467974253</v>
      </c>
      <c r="EF361" s="1175">
        <f t="shared" si="741"/>
        <v>6.4732777515350222</v>
      </c>
      <c r="EG361" s="1175">
        <f t="shared" si="741"/>
        <v>8.9106420471165393</v>
      </c>
      <c r="EH361" s="1175">
        <f t="shared" si="741"/>
        <v>16.080846254955361</v>
      </c>
      <c r="EI361" s="1175">
        <f t="shared" si="741"/>
        <v>14.32490365288163</v>
      </c>
      <c r="EJ361" s="1519">
        <f t="shared" si="741"/>
        <v>16.689593389739343</v>
      </c>
      <c r="EK361" s="115"/>
      <c r="EL361" s="115"/>
      <c r="EM361" s="115"/>
      <c r="EN361" s="115"/>
      <c r="EO361" s="115"/>
      <c r="EP361" s="115"/>
      <c r="EQ361" s="115"/>
      <c r="ER361" s="115"/>
      <c r="ES361" s="115"/>
      <c r="ET361" s="115"/>
      <c r="EU361" s="115"/>
      <c r="EV361" s="115"/>
      <c r="EW361" s="115"/>
      <c r="EX361" s="115"/>
      <c r="EY361" s="115"/>
      <c r="EZ361" s="115"/>
      <c r="FA361" s="115"/>
      <c r="FB361" s="115"/>
      <c r="FC361" s="115"/>
      <c r="FD361" s="115"/>
      <c r="FE361" s="115"/>
      <c r="FF361" s="115"/>
      <c r="FG361" s="115"/>
      <c r="FH361" s="115"/>
      <c r="FI361" s="115"/>
      <c r="FJ361" s="115"/>
      <c r="FK361" s="115"/>
      <c r="FL361" s="115"/>
      <c r="FM361" s="115"/>
      <c r="FN361" s="115"/>
      <c r="FO361" s="115"/>
      <c r="FP361" s="115"/>
      <c r="FQ361" s="115"/>
      <c r="FR361" s="115"/>
      <c r="FS361" s="115"/>
      <c r="FT361" s="115"/>
      <c r="FU361" s="115"/>
      <c r="FV361" s="115"/>
      <c r="FW361" s="115"/>
      <c r="FX361" s="115"/>
      <c r="FY361" s="115"/>
      <c r="FZ361" s="115"/>
      <c r="GA361" s="115"/>
      <c r="GB361" s="115"/>
      <c r="GC361" s="115"/>
      <c r="GD361" s="115"/>
      <c r="GE361" s="115"/>
      <c r="GF361" s="115"/>
      <c r="GG361" s="115"/>
      <c r="GH361" s="115"/>
      <c r="GI361" s="115"/>
      <c r="GJ361" s="115"/>
      <c r="GK361" s="115"/>
      <c r="GL361" s="115"/>
      <c r="GM361" s="115"/>
      <c r="GN361" s="115"/>
      <c r="GO361" s="115"/>
      <c r="GP361" s="115"/>
      <c r="GQ361" s="115"/>
      <c r="GR361" s="115"/>
      <c r="GS361" s="115"/>
      <c r="GT361" s="115"/>
      <c r="GU361" s="115"/>
      <c r="GV361" s="115"/>
      <c r="GW361" s="115"/>
      <c r="GX361" s="115"/>
      <c r="GY361" s="115"/>
      <c r="GZ361" s="115"/>
      <c r="HA361" s="115"/>
      <c r="HB361" s="115"/>
      <c r="HC361" s="115"/>
      <c r="HD361" s="115"/>
      <c r="HE361" s="115"/>
      <c r="HF361" s="115"/>
      <c r="HG361" s="115"/>
      <c r="HH361" s="115"/>
      <c r="HI361" s="115"/>
      <c r="HJ361" s="115"/>
      <c r="HK361" s="115"/>
      <c r="HL361" s="115"/>
      <c r="HM361" s="115"/>
      <c r="HN361" s="115"/>
      <c r="HO361" s="115"/>
      <c r="HP361" s="115"/>
      <c r="HQ361" s="115"/>
      <c r="HR361" s="115"/>
      <c r="HS361" s="115"/>
      <c r="HT361" s="115"/>
      <c r="HU361" s="115"/>
      <c r="HV361" s="115"/>
      <c r="HW361" s="115"/>
    </row>
    <row r="362" spans="1:231" s="114" customFormat="1" ht="13.5" customHeight="1" outlineLevel="1">
      <c r="A362" s="194"/>
      <c r="B362"/>
      <c r="C362"/>
      <c r="D362"/>
      <c r="E362"/>
      <c r="F362"/>
      <c r="G362"/>
      <c r="H362" s="194"/>
      <c r="I362" s="591"/>
      <c r="J362" s="118"/>
      <c r="K362" s="118"/>
      <c r="L362" s="118"/>
      <c r="M362" s="118"/>
      <c r="N362" s="118"/>
      <c r="O362" s="118"/>
      <c r="P362" s="118"/>
      <c r="Q362" s="118"/>
      <c r="R362" s="118"/>
      <c r="S362" s="118"/>
      <c r="T362" s="118"/>
      <c r="U362" s="118"/>
      <c r="V362" s="118"/>
      <c r="W362" s="118"/>
      <c r="X362" s="118"/>
      <c r="Y362" s="118"/>
      <c r="Z362" s="118"/>
      <c r="AA362" s="118"/>
      <c r="AB362" s="118"/>
      <c r="AC362" s="118"/>
      <c r="AD362" s="118"/>
      <c r="AE362" s="118"/>
      <c r="AF362" s="118"/>
      <c r="AG362" s="118"/>
      <c r="AH362" s="118"/>
      <c r="AI362" s="118"/>
      <c r="AJ362" s="118"/>
      <c r="AK362" s="118"/>
      <c r="AL362" s="118"/>
      <c r="AM362" s="118"/>
      <c r="AN362" s="118"/>
      <c r="AO362" s="118"/>
      <c r="AP362" s="118"/>
      <c r="AQ362" s="118"/>
      <c r="AR362" s="118"/>
      <c r="AS362" s="118"/>
      <c r="AT362" s="387"/>
      <c r="AU362" s="118"/>
      <c r="AV362" s="118"/>
      <c r="AW362" s="365"/>
      <c r="AX362" s="387"/>
      <c r="AY362" s="118"/>
      <c r="AZ362" s="118"/>
      <c r="BA362" s="365"/>
      <c r="BB362" s="387"/>
      <c r="BC362" s="118"/>
      <c r="BD362" s="118"/>
      <c r="BE362" s="365"/>
      <c r="BF362" s="387"/>
      <c r="BG362" s="118"/>
      <c r="BH362" s="118"/>
      <c r="BI362" s="365"/>
      <c r="BJ362" s="387"/>
      <c r="BK362" s="118"/>
      <c r="BL362" s="118"/>
      <c r="BM362" s="365"/>
      <c r="BN362" s="387"/>
      <c r="BO362" s="118"/>
      <c r="BP362" s="118"/>
      <c r="BQ362" s="365"/>
      <c r="BR362" s="1193"/>
      <c r="BS362" s="1194"/>
      <c r="BT362" s="1194"/>
      <c r="BU362" s="1195"/>
      <c r="BV362" s="648"/>
      <c r="BW362" s="189"/>
      <c r="BX362" s="189"/>
      <c r="BY362" s="592"/>
      <c r="BZ362" s="189"/>
      <c r="CA362" s="189"/>
      <c r="CB362" s="189"/>
      <c r="CC362" s="592"/>
      <c r="CD362" s="648"/>
      <c r="CE362" s="189"/>
      <c r="CF362" s="189"/>
      <c r="CG362" s="592"/>
      <c r="CH362" s="189"/>
      <c r="CI362" s="189"/>
      <c r="CJ362" s="189"/>
      <c r="CK362" s="189"/>
      <c r="CL362" s="189"/>
      <c r="CM362" s="189"/>
      <c r="CN362" s="189"/>
      <c r="CO362" s="189"/>
      <c r="CP362" s="189"/>
      <c r="CQ362" s="189"/>
      <c r="CR362" s="189"/>
      <c r="CS362" s="189"/>
      <c r="CT362" s="189"/>
      <c r="CU362" s="189"/>
      <c r="CV362" s="189"/>
      <c r="CW362" s="189"/>
      <c r="CX362" s="189"/>
      <c r="CY362" s="189"/>
      <c r="CZ362" s="189"/>
      <c r="DA362" s="189"/>
      <c r="DB362" s="189"/>
      <c r="DC362" s="189"/>
      <c r="DD362" s="189"/>
      <c r="DE362" s="189"/>
      <c r="DF362" s="189"/>
      <c r="DG362" s="189"/>
      <c r="DH362" s="189"/>
      <c r="DI362" s="592"/>
      <c r="DJ362" s="363"/>
      <c r="DK362" s="118"/>
      <c r="DL362" s="118"/>
      <c r="DM362" s="118"/>
      <c r="DN362" s="118"/>
      <c r="DO362" s="118"/>
      <c r="DP362" s="118"/>
      <c r="DQ362" s="387"/>
      <c r="DR362" s="118"/>
      <c r="DS362" s="118"/>
      <c r="DT362" s="118"/>
      <c r="DU362" s="118"/>
      <c r="DV362" s="118"/>
      <c r="DW362" s="113"/>
      <c r="DX362" s="113"/>
      <c r="DY362" s="113"/>
      <c r="DZ362" s="113"/>
      <c r="EA362" s="113"/>
      <c r="EB362" s="113"/>
      <c r="EC362" s="113"/>
      <c r="ED362" s="113"/>
      <c r="EE362" s="113"/>
      <c r="EF362" s="113"/>
      <c r="EG362" s="113"/>
      <c r="EH362" s="113"/>
      <c r="EI362" s="113"/>
      <c r="EJ362" s="363"/>
      <c r="EK362" s="115"/>
      <c r="EL362" s="115"/>
      <c r="EM362" s="115"/>
      <c r="EN362" s="115"/>
      <c r="EO362" s="115"/>
      <c r="EP362" s="115"/>
      <c r="EQ362" s="115"/>
      <c r="ER362" s="115"/>
      <c r="ES362" s="115"/>
      <c r="ET362" s="115"/>
      <c r="EU362" s="115"/>
      <c r="EV362" s="115"/>
      <c r="EW362" s="115"/>
      <c r="EX362" s="115"/>
      <c r="EY362" s="115"/>
      <c r="EZ362" s="115"/>
      <c r="FA362" s="115"/>
      <c r="FB362" s="115"/>
      <c r="FC362" s="115"/>
      <c r="FD362" s="115"/>
      <c r="FE362" s="115"/>
      <c r="FF362" s="115"/>
      <c r="FG362" s="115"/>
      <c r="FH362" s="115"/>
      <c r="FI362" s="115"/>
      <c r="FJ362" s="115"/>
      <c r="FK362" s="115"/>
      <c r="FL362" s="115"/>
      <c r="FM362" s="115"/>
      <c r="FN362" s="115"/>
      <c r="FO362" s="115"/>
      <c r="FP362" s="115"/>
      <c r="FQ362" s="115"/>
      <c r="FR362" s="115"/>
      <c r="FS362" s="115"/>
      <c r="FT362" s="115"/>
      <c r="FU362" s="115"/>
      <c r="FV362" s="115"/>
      <c r="FW362" s="115"/>
      <c r="FX362" s="115"/>
      <c r="FY362" s="115"/>
      <c r="FZ362" s="115"/>
      <c r="GA362" s="115"/>
      <c r="GB362" s="115"/>
      <c r="GC362" s="115"/>
      <c r="GD362" s="115"/>
      <c r="GE362" s="115"/>
      <c r="GF362" s="115"/>
      <c r="GG362" s="115"/>
      <c r="GH362" s="115"/>
      <c r="GI362" s="115"/>
      <c r="GJ362" s="115"/>
      <c r="GK362" s="115"/>
      <c r="GL362" s="115"/>
      <c r="GM362" s="115"/>
      <c r="GN362" s="115"/>
      <c r="GO362" s="115"/>
      <c r="GP362" s="115"/>
      <c r="GQ362" s="115"/>
      <c r="GR362" s="115"/>
      <c r="GS362" s="115"/>
      <c r="GT362" s="115"/>
      <c r="GU362" s="115"/>
      <c r="GV362" s="115"/>
      <c r="GW362" s="115"/>
      <c r="GX362" s="115"/>
      <c r="GY362" s="115"/>
      <c r="GZ362" s="115"/>
      <c r="HA362" s="115"/>
      <c r="HB362" s="115"/>
      <c r="HC362" s="115"/>
      <c r="HD362" s="115"/>
      <c r="HE362" s="115"/>
      <c r="HF362" s="115"/>
      <c r="HG362" s="115"/>
      <c r="HH362" s="115"/>
      <c r="HI362" s="115"/>
      <c r="HJ362" s="115"/>
      <c r="HK362" s="115"/>
      <c r="HL362" s="115"/>
      <c r="HM362" s="115"/>
      <c r="HN362" s="115"/>
      <c r="HO362" s="115"/>
      <c r="HP362" s="115"/>
      <c r="HQ362" s="115"/>
      <c r="HR362" s="115"/>
      <c r="HS362" s="115"/>
      <c r="HT362" s="115"/>
      <c r="HU362" s="115"/>
      <c r="HV362" s="115"/>
      <c r="HW362" s="115"/>
    </row>
    <row r="363" spans="1:231" s="179" customFormat="1" ht="13.5" customHeight="1" outlineLevel="1">
      <c r="A363" s="195"/>
      <c r="B363"/>
      <c r="C363"/>
      <c r="D363"/>
      <c r="E363"/>
      <c r="F363"/>
      <c r="G363"/>
      <c r="H363" s="195"/>
      <c r="I363" s="582"/>
      <c r="J363" s="177"/>
      <c r="K363" s="177"/>
      <c r="L363" s="177"/>
      <c r="M363" s="177"/>
      <c r="N363" s="177"/>
      <c r="O363" s="177"/>
      <c r="P363" s="177"/>
      <c r="Q363" s="177"/>
      <c r="R363" s="177"/>
      <c r="S363" s="177"/>
      <c r="T363" s="177"/>
      <c r="U363" s="177"/>
      <c r="V363" s="177"/>
      <c r="W363" s="177"/>
      <c r="X363" s="177"/>
      <c r="Y363" s="177"/>
      <c r="Z363" s="177"/>
      <c r="AA363" s="177"/>
      <c r="AB363" s="177"/>
      <c r="AC363" s="177"/>
      <c r="AD363" s="177"/>
      <c r="AE363" s="177"/>
      <c r="AF363" s="177"/>
      <c r="AG363" s="177"/>
      <c r="AH363" s="177"/>
      <c r="AI363" s="177"/>
      <c r="AJ363" s="177"/>
      <c r="AK363" s="177"/>
      <c r="AL363" s="177"/>
      <c r="AM363" s="177"/>
      <c r="AN363" s="177"/>
      <c r="AO363" s="177"/>
      <c r="AP363" s="177"/>
      <c r="AQ363" s="177"/>
      <c r="AR363" s="177"/>
      <c r="AS363" s="177"/>
      <c r="AT363" s="514"/>
      <c r="AU363" s="177"/>
      <c r="AV363" s="177"/>
      <c r="AW363" s="515"/>
      <c r="AX363" s="514"/>
      <c r="AY363" s="177"/>
      <c r="AZ363" s="177"/>
      <c r="BA363" s="515"/>
      <c r="BB363" s="514"/>
      <c r="BC363" s="177"/>
      <c r="BD363" s="177"/>
      <c r="BE363" s="515"/>
      <c r="BF363" s="514"/>
      <c r="BG363" s="177"/>
      <c r="BH363" s="177"/>
      <c r="BI363" s="515"/>
      <c r="BJ363" s="514"/>
      <c r="BK363" s="177"/>
      <c r="BL363" s="177"/>
      <c r="BM363" s="515"/>
      <c r="BN363" s="514"/>
      <c r="BO363" s="177"/>
      <c r="BP363" s="177"/>
      <c r="BQ363" s="515"/>
      <c r="BR363" s="1196"/>
      <c r="BS363" s="1197"/>
      <c r="BT363" s="1197"/>
      <c r="BU363" s="1198"/>
      <c r="BV363" s="649"/>
      <c r="BW363" s="196"/>
      <c r="BX363" s="196"/>
      <c r="BY363" s="593"/>
      <c r="BZ363" s="196"/>
      <c r="CA363" s="196"/>
      <c r="CB363" s="196"/>
      <c r="CC363" s="593"/>
      <c r="CD363" s="649"/>
      <c r="CE363" s="196"/>
      <c r="CF363" s="196"/>
      <c r="CG363" s="593"/>
      <c r="CH363" s="196"/>
      <c r="CI363" s="196"/>
      <c r="CJ363" s="196"/>
      <c r="CK363" s="196"/>
      <c r="CL363" s="196"/>
      <c r="CM363" s="196"/>
      <c r="CN363" s="196"/>
      <c r="CO363" s="196"/>
      <c r="CP363" s="196"/>
      <c r="CQ363" s="196"/>
      <c r="CR363" s="196"/>
      <c r="CS363" s="196"/>
      <c r="CT363" s="196"/>
      <c r="CU363" s="196"/>
      <c r="CV363" s="196"/>
      <c r="CW363" s="196"/>
      <c r="CX363" s="196"/>
      <c r="CY363" s="196"/>
      <c r="CZ363" s="196"/>
      <c r="DA363" s="196"/>
      <c r="DB363" s="196"/>
      <c r="DC363" s="196"/>
      <c r="DD363" s="196"/>
      <c r="DE363" s="196"/>
      <c r="DF363" s="196"/>
      <c r="DG363" s="196"/>
      <c r="DH363" s="196"/>
      <c r="DI363" s="593"/>
      <c r="DJ363" s="1142"/>
      <c r="DK363" s="177"/>
      <c r="DL363" s="177"/>
      <c r="DM363" s="177"/>
      <c r="DN363" s="177"/>
      <c r="DO363" s="177"/>
      <c r="DP363" s="177"/>
      <c r="DQ363" s="514"/>
      <c r="DR363" s="177"/>
      <c r="DS363" s="177"/>
      <c r="DT363" s="177"/>
      <c r="DU363" s="177"/>
      <c r="DV363" s="177"/>
      <c r="DW363" s="177"/>
      <c r="DX363" s="177"/>
      <c r="DY363" s="177"/>
      <c r="DZ363" s="177"/>
      <c r="EA363" s="177"/>
      <c r="EB363" s="196"/>
      <c r="EC363" s="196"/>
      <c r="ED363" s="1045"/>
      <c r="EE363" s="196"/>
      <c r="EF363" s="196"/>
      <c r="EG363" s="196"/>
      <c r="EH363" s="196"/>
      <c r="EI363" s="196"/>
      <c r="EJ363" s="593"/>
      <c r="EK363" s="230"/>
      <c r="EL363" s="230"/>
      <c r="EM363" s="230"/>
      <c r="EN363" s="230"/>
      <c r="EO363" s="230"/>
      <c r="EP363" s="230"/>
      <c r="EQ363" s="230"/>
      <c r="ER363" s="230"/>
      <c r="ES363" s="230"/>
      <c r="ET363" s="230"/>
      <c r="EU363" s="230"/>
      <c r="EV363" s="230"/>
      <c r="EW363" s="230"/>
      <c r="EX363" s="230"/>
      <c r="EY363" s="230"/>
      <c r="EZ363" s="230"/>
      <c r="FA363" s="230"/>
      <c r="FB363" s="230"/>
      <c r="FC363" s="230"/>
      <c r="FD363" s="230"/>
      <c r="FE363" s="230"/>
      <c r="FF363" s="230"/>
      <c r="FG363" s="230"/>
      <c r="FH363" s="230"/>
      <c r="FI363" s="230"/>
      <c r="FJ363" s="230"/>
      <c r="FK363" s="230"/>
      <c r="FL363" s="230"/>
      <c r="FM363" s="230"/>
      <c r="FN363" s="230"/>
      <c r="FO363" s="230"/>
      <c r="FP363" s="230"/>
      <c r="FQ363" s="230"/>
      <c r="FR363" s="230"/>
      <c r="FS363" s="230"/>
      <c r="FT363" s="230"/>
      <c r="FU363" s="230"/>
      <c r="FV363" s="230"/>
      <c r="FW363" s="230"/>
      <c r="FX363" s="230"/>
      <c r="FY363" s="230"/>
      <c r="FZ363" s="230"/>
      <c r="GA363" s="230"/>
      <c r="GB363" s="230"/>
      <c r="GC363" s="230"/>
      <c r="GD363" s="230"/>
      <c r="GE363" s="230"/>
      <c r="GF363" s="230"/>
      <c r="GG363" s="230"/>
      <c r="GH363" s="230"/>
      <c r="GI363" s="230"/>
      <c r="GJ363" s="230"/>
      <c r="GK363" s="230"/>
      <c r="GL363" s="230"/>
      <c r="GM363" s="230"/>
      <c r="GN363" s="230"/>
      <c r="GO363" s="230"/>
      <c r="GP363" s="230"/>
      <c r="GQ363" s="230"/>
      <c r="GR363" s="230"/>
      <c r="GS363" s="230"/>
      <c r="GT363" s="230"/>
      <c r="GU363" s="230"/>
      <c r="GV363" s="230"/>
      <c r="GW363" s="230"/>
      <c r="GX363" s="230"/>
      <c r="GY363" s="230"/>
      <c r="GZ363" s="230"/>
      <c r="HA363" s="230"/>
      <c r="HB363" s="230"/>
      <c r="HC363" s="230"/>
      <c r="HD363" s="230"/>
      <c r="HE363" s="230"/>
      <c r="HF363" s="230"/>
      <c r="HG363" s="230"/>
      <c r="HH363" s="230"/>
      <c r="HI363" s="230"/>
      <c r="HJ363" s="230"/>
      <c r="HK363" s="230"/>
      <c r="HL363" s="230"/>
      <c r="HM363" s="230"/>
      <c r="HN363" s="230"/>
      <c r="HO363" s="230"/>
      <c r="HP363" s="230"/>
      <c r="HQ363" s="230"/>
      <c r="HR363" s="230"/>
      <c r="HS363" s="230"/>
      <c r="HT363" s="230"/>
      <c r="HU363" s="230"/>
      <c r="HV363" s="230"/>
      <c r="HW363" s="230"/>
    </row>
    <row r="364" spans="1:231" ht="13.5" customHeight="1">
      <c r="A364" s="4"/>
      <c r="H364" s="4"/>
      <c r="I364" s="1688" t="s">
        <v>64</v>
      </c>
      <c r="J364" s="869"/>
      <c r="K364" s="869"/>
      <c r="L364" s="869"/>
      <c r="M364" s="869"/>
      <c r="N364" s="869"/>
      <c r="O364" s="869"/>
      <c r="P364" s="869"/>
      <c r="Q364" s="869"/>
      <c r="R364" s="869"/>
      <c r="S364" s="869"/>
      <c r="T364" s="869"/>
      <c r="U364" s="869"/>
      <c r="V364" s="869"/>
      <c r="W364" s="869"/>
      <c r="X364" s="869"/>
      <c r="Y364" s="869"/>
      <c r="Z364" s="869"/>
      <c r="AA364" s="869"/>
      <c r="AB364" s="869"/>
      <c r="AC364" s="869"/>
      <c r="AD364" s="869"/>
      <c r="AE364" s="869"/>
      <c r="AF364" s="869"/>
      <c r="AG364" s="869"/>
      <c r="AH364" s="869"/>
      <c r="AI364" s="869"/>
      <c r="AJ364" s="869"/>
      <c r="AK364" s="869"/>
      <c r="AL364" s="869"/>
      <c r="AM364" s="869"/>
      <c r="AN364" s="869"/>
      <c r="AO364" s="869"/>
      <c r="AP364" s="869"/>
      <c r="AQ364" s="869"/>
      <c r="AR364" s="869"/>
      <c r="AS364" s="869"/>
      <c r="AT364" s="871"/>
      <c r="AU364" s="869"/>
      <c r="AV364" s="869"/>
      <c r="AW364" s="870"/>
      <c r="AX364" s="871"/>
      <c r="AY364" s="869"/>
      <c r="AZ364" s="869"/>
      <c r="BA364" s="870"/>
      <c r="BB364" s="871"/>
      <c r="BC364" s="869"/>
      <c r="BD364" s="869"/>
      <c r="BE364" s="870"/>
      <c r="BF364" s="871"/>
      <c r="BG364" s="869"/>
      <c r="BH364" s="869"/>
      <c r="BI364" s="870"/>
      <c r="BJ364" s="871"/>
      <c r="BK364" s="869"/>
      <c r="BL364" s="869"/>
      <c r="BM364" s="870"/>
      <c r="BN364" s="871"/>
      <c r="BO364" s="869"/>
      <c r="BP364" s="869"/>
      <c r="BQ364" s="870"/>
      <c r="BR364" s="871"/>
      <c r="BS364" s="869"/>
      <c r="BT364" s="869"/>
      <c r="BU364" s="870"/>
      <c r="BV364" s="871"/>
      <c r="BW364" s="869"/>
      <c r="BX364" s="869"/>
      <c r="BY364" s="870"/>
      <c r="BZ364" s="869"/>
      <c r="CA364" s="869"/>
      <c r="CB364" s="869"/>
      <c r="CC364" s="870"/>
      <c r="CD364" s="871"/>
      <c r="CE364" s="869"/>
      <c r="CF364" s="869"/>
      <c r="CG364" s="870"/>
      <c r="CH364" s="869"/>
      <c r="CI364" s="869"/>
      <c r="CJ364" s="869"/>
      <c r="CK364" s="869"/>
      <c r="CL364" s="869"/>
      <c r="CM364" s="869"/>
      <c r="CN364" s="869"/>
      <c r="CO364" s="869"/>
      <c r="CP364" s="869"/>
      <c r="CQ364" s="869"/>
      <c r="CR364" s="869"/>
      <c r="CS364" s="869"/>
      <c r="CT364" s="869"/>
      <c r="CU364" s="869"/>
      <c r="CV364" s="869"/>
      <c r="CW364" s="869"/>
      <c r="CX364" s="869"/>
      <c r="CY364" s="869"/>
      <c r="CZ364" s="869"/>
      <c r="DA364" s="869"/>
      <c r="DB364" s="869"/>
      <c r="DC364" s="869"/>
      <c r="DD364" s="869"/>
      <c r="DE364" s="869"/>
      <c r="DF364" s="869"/>
      <c r="DG364" s="869"/>
      <c r="DH364" s="869"/>
      <c r="DI364" s="870"/>
      <c r="DJ364" s="1854"/>
      <c r="DK364" s="869"/>
      <c r="DL364" s="869"/>
      <c r="DM364" s="869"/>
      <c r="DN364" s="869"/>
      <c r="DO364" s="869"/>
      <c r="DP364" s="869"/>
      <c r="DQ364" s="871"/>
      <c r="DR364" s="869"/>
      <c r="DS364" s="869"/>
      <c r="DT364" s="869"/>
      <c r="DU364" s="869"/>
      <c r="DV364" s="869"/>
      <c r="DW364" s="869"/>
      <c r="DX364" s="869"/>
      <c r="DY364" s="869"/>
      <c r="DZ364" s="869"/>
      <c r="EA364" s="869"/>
      <c r="EB364" s="869"/>
      <c r="EC364" s="869"/>
      <c r="ED364" s="869"/>
      <c r="EE364" s="869"/>
      <c r="EF364" s="869"/>
      <c r="EG364" s="869"/>
      <c r="EH364" s="869"/>
      <c r="EI364" s="869"/>
      <c r="EJ364" s="870"/>
      <c r="EK364" s="99"/>
      <c r="EL364" s="99"/>
      <c r="EM364" s="99"/>
      <c r="EN364" s="99"/>
      <c r="EO364" s="99"/>
      <c r="EP364" s="99"/>
      <c r="EQ364" s="99"/>
      <c r="ER364" s="99"/>
      <c r="ES364" s="99"/>
      <c r="ET364" s="99"/>
      <c r="EU364" s="99"/>
      <c r="EV364" s="99"/>
      <c r="EW364" s="99"/>
      <c r="EX364" s="99"/>
      <c r="EY364" s="99"/>
      <c r="EZ364" s="99"/>
      <c r="FA364" s="99"/>
      <c r="FB364" s="99"/>
      <c r="FC364" s="99"/>
      <c r="FD364" s="99"/>
      <c r="FE364" s="99"/>
      <c r="FF364" s="99"/>
      <c r="FG364" s="99"/>
      <c r="FH364" s="99"/>
      <c r="FI364" s="99"/>
      <c r="FJ364" s="99"/>
      <c r="FK364" s="99"/>
      <c r="FL364" s="99"/>
      <c r="FM364" s="99"/>
      <c r="FN364" s="99"/>
      <c r="FO364" s="99"/>
      <c r="FP364" s="99"/>
      <c r="FQ364" s="99"/>
      <c r="FR364" s="99"/>
      <c r="FS364" s="99"/>
      <c r="FT364" s="99"/>
      <c r="FU364" s="99"/>
      <c r="FV364" s="99"/>
      <c r="FW364" s="99"/>
      <c r="FX364" s="99"/>
      <c r="FY364" s="99"/>
      <c r="FZ364" s="99"/>
      <c r="GA364" s="99"/>
      <c r="GB364" s="99"/>
      <c r="GC364" s="99"/>
      <c r="GD364" s="99"/>
      <c r="GE364" s="99"/>
      <c r="GF364" s="99"/>
      <c r="GG364" s="99"/>
      <c r="GH364" s="99"/>
      <c r="GI364" s="99"/>
      <c r="GJ364" s="99"/>
      <c r="GK364" s="99"/>
      <c r="GL364" s="99"/>
      <c r="GM364" s="99"/>
      <c r="GN364" s="99"/>
      <c r="GO364" s="99"/>
      <c r="GP364" s="99"/>
      <c r="GQ364" s="99"/>
      <c r="GR364" s="99"/>
      <c r="GS364" s="99"/>
      <c r="GT364" s="99"/>
      <c r="GU364" s="99"/>
      <c r="GV364" s="99"/>
      <c r="GW364" s="99"/>
      <c r="GX364" s="99"/>
      <c r="GY364" s="99"/>
      <c r="GZ364" s="99"/>
      <c r="HA364" s="99"/>
      <c r="HB364" s="99"/>
      <c r="HC364" s="99"/>
      <c r="HD364" s="99"/>
      <c r="HE364" s="99"/>
      <c r="HF364" s="99"/>
      <c r="HG364" s="99"/>
      <c r="HH364" s="99"/>
      <c r="HI364" s="99"/>
      <c r="HJ364" s="99"/>
      <c r="HK364" s="99"/>
      <c r="HL364" s="99"/>
      <c r="HM364" s="99"/>
      <c r="HN364" s="99"/>
      <c r="HO364" s="99"/>
      <c r="HP364" s="99"/>
      <c r="HQ364" s="99"/>
      <c r="HR364" s="99"/>
      <c r="HS364" s="99"/>
      <c r="HT364" s="99"/>
      <c r="HU364" s="99"/>
      <c r="HV364" s="99"/>
      <c r="HW364" s="99"/>
    </row>
    <row r="365" spans="1:231" s="47" customFormat="1" ht="13.5" customHeight="1">
      <c r="A365" s="45"/>
      <c r="B365"/>
      <c r="C365"/>
      <c r="D365"/>
      <c r="E365"/>
      <c r="F365"/>
      <c r="G365"/>
      <c r="H365" s="45"/>
      <c r="I365" s="571" t="s">
        <v>158</v>
      </c>
      <c r="J365" s="32"/>
      <c r="K365" s="32"/>
      <c r="L365" s="32"/>
      <c r="M365" s="32"/>
      <c r="N365" s="32"/>
      <c r="O365" s="32"/>
      <c r="P365" s="32"/>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c r="AP365" s="32"/>
      <c r="AQ365" s="32"/>
      <c r="AR365" s="32"/>
      <c r="AS365" s="32"/>
      <c r="AT365" s="378">
        <v>3.077</v>
      </c>
      <c r="AU365" s="132">
        <v>2.774</v>
      </c>
      <c r="AV365" s="132">
        <v>2.8370000000000002</v>
      </c>
      <c r="AW365" s="366">
        <v>2.5720000000000001</v>
      </c>
      <c r="AX365" s="378">
        <v>2.5339999999999998</v>
      </c>
      <c r="AY365" s="132">
        <v>2.8780000000000001</v>
      </c>
      <c r="AZ365" s="132">
        <v>2.528</v>
      </c>
      <c r="BA365" s="366">
        <v>2.7109999999999999</v>
      </c>
      <c r="BB365" s="378">
        <v>2.996</v>
      </c>
      <c r="BC365" s="132">
        <v>3.3039999999999998</v>
      </c>
      <c r="BD365" s="132">
        <v>3.8490000000000002</v>
      </c>
      <c r="BE365" s="366">
        <v>3.9940000000000002</v>
      </c>
      <c r="BF365" s="378">
        <v>5.03</v>
      </c>
      <c r="BG365" s="132">
        <v>5.8179999999999996</v>
      </c>
      <c r="BH365" s="132">
        <v>6.6870000000000003</v>
      </c>
      <c r="BI365" s="366">
        <v>9.0790000000000006</v>
      </c>
      <c r="BJ365" s="378">
        <v>10.611000000000001</v>
      </c>
      <c r="BK365" s="132">
        <v>11.071</v>
      </c>
      <c r="BL365" s="132">
        <v>12.167</v>
      </c>
      <c r="BM365" s="366">
        <v>14.648999999999999</v>
      </c>
      <c r="BN365" s="378">
        <v>16.97</v>
      </c>
      <c r="BO365" s="132">
        <v>19.861999999999998</v>
      </c>
      <c r="BP365" s="132">
        <v>21.318000000000001</v>
      </c>
      <c r="BQ365" s="366">
        <v>28.256</v>
      </c>
      <c r="BR365" s="460">
        <v>37.325000000000003</v>
      </c>
      <c r="BS365" s="1178">
        <v>51.74</v>
      </c>
      <c r="BT365" s="1178">
        <v>53.718000000000004</v>
      </c>
      <c r="BU365" s="690">
        <v>55.781999999999996</v>
      </c>
      <c r="BV365" s="1568">
        <v>64.417000000000002</v>
      </c>
      <c r="BW365" s="1577">
        <v>67.421000000000006</v>
      </c>
      <c r="BX365" s="1577">
        <v>69.171000000000006</v>
      </c>
      <c r="BY365" s="1626">
        <v>72.057000000000002</v>
      </c>
      <c r="BZ365" s="1568">
        <v>72.867999999999995</v>
      </c>
      <c r="CA365" s="1577">
        <v>78.540999999999997</v>
      </c>
      <c r="CB365" s="1577">
        <v>83.388999999999996</v>
      </c>
      <c r="CC365" s="1577">
        <v>85.186999999999998</v>
      </c>
      <c r="CD365" s="376">
        <f t="shared" ref="CD365:CG365" si="742">CD366+CD368+CD367</f>
        <v>91.109302115106061</v>
      </c>
      <c r="CE365" s="128">
        <f t="shared" si="742"/>
        <v>98.476981470000013</v>
      </c>
      <c r="CF365" s="128">
        <f t="shared" si="742"/>
        <v>100.28154620740742</v>
      </c>
      <c r="CG365" s="347">
        <f t="shared" si="742"/>
        <v>99.701116290769221</v>
      </c>
      <c r="CH365" s="128"/>
      <c r="CI365" s="128"/>
      <c r="CJ365" s="128"/>
      <c r="CK365" s="128"/>
      <c r="CL365" s="128"/>
      <c r="CM365" s="128"/>
      <c r="CN365" s="128"/>
      <c r="CO365" s="128"/>
      <c r="CP365" s="128"/>
      <c r="CQ365" s="128"/>
      <c r="CR365" s="128"/>
      <c r="CS365" s="128"/>
      <c r="CT365" s="128"/>
      <c r="CU365" s="128"/>
      <c r="CV365" s="128"/>
      <c r="CW365" s="128"/>
      <c r="CX365" s="128"/>
      <c r="CY365" s="128"/>
      <c r="CZ365" s="128"/>
      <c r="DA365" s="128"/>
      <c r="DB365" s="128"/>
      <c r="DC365" s="128"/>
      <c r="DD365" s="128"/>
      <c r="DE365" s="128"/>
      <c r="DF365" s="128"/>
      <c r="DG365" s="128"/>
      <c r="DH365" s="128"/>
      <c r="DI365" s="347"/>
      <c r="DJ365" s="347"/>
      <c r="DK365" s="128"/>
      <c r="DL365" s="128"/>
      <c r="DM365" s="128"/>
      <c r="DN365" s="128"/>
      <c r="DO365" s="128"/>
      <c r="DP365" s="128"/>
      <c r="DQ365" s="378">
        <v>6.7939999999999996</v>
      </c>
      <c r="DR365" s="132">
        <v>12.885</v>
      </c>
      <c r="DS365" s="132">
        <v>15.048</v>
      </c>
      <c r="DT365" s="128">
        <f>+SUM(AT365:AW365)</f>
        <v>11.260000000000002</v>
      </c>
      <c r="DU365" s="128">
        <f>+SUM(AX365:BA365)</f>
        <v>10.651</v>
      </c>
      <c r="DV365" s="128">
        <f>+SUM(BB365:BE365)</f>
        <v>14.143000000000001</v>
      </c>
      <c r="DW365" s="128">
        <f>+SUM(BF365:BI365)</f>
        <v>26.614000000000001</v>
      </c>
      <c r="DX365" s="128">
        <f>+SUM(BJ365:BM365)</f>
        <v>48.498000000000005</v>
      </c>
      <c r="DY365" s="128">
        <f>+SUM(BN365:BQ365)</f>
        <v>86.405999999999992</v>
      </c>
      <c r="DZ365" s="717">
        <v>184.27699999999999</v>
      </c>
      <c r="EA365" s="717">
        <v>255.583</v>
      </c>
      <c r="EB365" s="128">
        <f>+SUM(BZ365:CC365)</f>
        <v>319.98500000000001</v>
      </c>
      <c r="EC365" s="150">
        <f>+SUM(CD365:CG365)</f>
        <v>389.5689460832827</v>
      </c>
      <c r="ED365" s="128">
        <f t="shared" ref="ED365:EJ365" si="743">ED366+ED368+ED367</f>
        <v>440.01924796314029</v>
      </c>
      <c r="EE365" s="128">
        <f t="shared" si="743"/>
        <v>483.26640666757186</v>
      </c>
      <c r="EF365" s="128">
        <f t="shared" si="743"/>
        <v>542.78724791375043</v>
      </c>
      <c r="EG365" s="128">
        <f t="shared" si="743"/>
        <v>605.02586908720468</v>
      </c>
      <c r="EH365" s="128">
        <f t="shared" si="743"/>
        <v>583.36040412472687</v>
      </c>
      <c r="EI365" s="128">
        <f t="shared" si="743"/>
        <v>642.63733347308539</v>
      </c>
      <c r="EJ365" s="347">
        <f t="shared" si="743"/>
        <v>705.83009088742472</v>
      </c>
      <c r="EK365" s="233"/>
      <c r="EL365" s="233"/>
      <c r="EM365" s="233"/>
      <c r="EN365" s="233"/>
      <c r="EO365" s="233"/>
      <c r="EP365" s="233"/>
      <c r="EQ365" s="233"/>
      <c r="ER365" s="233"/>
      <c r="ES365" s="233"/>
      <c r="ET365" s="233"/>
      <c r="EU365" s="233"/>
      <c r="EV365" s="233"/>
      <c r="EW365" s="233"/>
      <c r="EX365" s="233"/>
      <c r="EY365" s="233"/>
      <c r="EZ365" s="233"/>
      <c r="FA365" s="233"/>
      <c r="FB365" s="233"/>
      <c r="FC365" s="233"/>
      <c r="FD365" s="233"/>
      <c r="FE365" s="233"/>
      <c r="FF365" s="233"/>
      <c r="FG365" s="233"/>
      <c r="FH365" s="233"/>
      <c r="FI365" s="233"/>
      <c r="FJ365" s="233"/>
      <c r="FK365" s="233"/>
      <c r="FL365" s="233"/>
      <c r="FM365" s="233"/>
      <c r="FN365" s="233"/>
      <c r="FO365" s="233"/>
      <c r="FP365" s="233"/>
      <c r="FQ365" s="233"/>
      <c r="FR365" s="233"/>
      <c r="FS365" s="233"/>
      <c r="FT365" s="233"/>
      <c r="FU365" s="233"/>
      <c r="FV365" s="233"/>
      <c r="FW365" s="233"/>
      <c r="FX365" s="233"/>
      <c r="FY365" s="233"/>
      <c r="FZ365" s="233"/>
      <c r="GA365" s="233"/>
      <c r="GB365" s="233"/>
      <c r="GC365" s="233"/>
      <c r="GD365" s="233"/>
      <c r="GE365" s="233"/>
      <c r="GF365" s="233"/>
      <c r="GG365" s="233"/>
      <c r="GH365" s="233"/>
      <c r="GI365" s="233"/>
      <c r="GJ365" s="233"/>
      <c r="GK365" s="233"/>
      <c r="GL365" s="233"/>
      <c r="GM365" s="233"/>
      <c r="GN365" s="233"/>
      <c r="GO365" s="233"/>
      <c r="GP365" s="233"/>
      <c r="GQ365" s="233"/>
      <c r="GR365" s="233"/>
      <c r="GS365" s="233"/>
      <c r="GT365" s="233"/>
      <c r="GU365" s="233"/>
      <c r="GV365" s="233"/>
      <c r="GW365" s="233"/>
      <c r="GX365" s="233"/>
      <c r="GY365" s="233"/>
      <c r="GZ365" s="233"/>
      <c r="HA365" s="233"/>
      <c r="HB365" s="233"/>
      <c r="HC365" s="233"/>
      <c r="HD365" s="233"/>
      <c r="HE365" s="233"/>
      <c r="HF365" s="233"/>
      <c r="HG365" s="233"/>
      <c r="HH365" s="233"/>
      <c r="HI365" s="233"/>
      <c r="HJ365" s="233"/>
      <c r="HK365" s="233"/>
      <c r="HL365" s="233"/>
      <c r="HM365" s="233"/>
      <c r="HN365" s="233"/>
      <c r="HO365" s="233"/>
      <c r="HP365" s="233"/>
      <c r="HQ365" s="233"/>
      <c r="HR365" s="233"/>
      <c r="HS365" s="233"/>
      <c r="HT365" s="233"/>
      <c r="HU365" s="233"/>
      <c r="HV365" s="233"/>
      <c r="HW365" s="233"/>
    </row>
    <row r="366" spans="1:231" s="47" customFormat="1" ht="13.5" customHeight="1">
      <c r="A366" s="45"/>
      <c r="B366"/>
      <c r="C366"/>
      <c r="D366"/>
      <c r="E366"/>
      <c r="F366"/>
      <c r="G366"/>
      <c r="H366" s="45"/>
      <c r="I366" s="571" t="s">
        <v>152</v>
      </c>
      <c r="J366" s="32"/>
      <c r="K366" s="32"/>
      <c r="L366" s="32"/>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76">
        <f t="shared" ref="AT366:BN366" si="744">AT417</f>
        <v>0.107</v>
      </c>
      <c r="AU366" s="128">
        <f t="shared" si="744"/>
        <v>0.10199999999999999</v>
      </c>
      <c r="AV366" s="128">
        <f t="shared" si="744"/>
        <v>0.105</v>
      </c>
      <c r="AW366" s="347">
        <f t="shared" si="744"/>
        <v>8.0000000000000057E-2</v>
      </c>
      <c r="AX366" s="376">
        <f t="shared" si="744"/>
        <v>9.5000000000000001E-2</v>
      </c>
      <c r="AY366" s="128">
        <f t="shared" si="744"/>
        <v>0.106</v>
      </c>
      <c r="AZ366" s="128">
        <f t="shared" si="744"/>
        <v>0.10199999999999999</v>
      </c>
      <c r="BA366" s="347">
        <f t="shared" si="744"/>
        <v>8.6000000000000049E-2</v>
      </c>
      <c r="BB366" s="376">
        <f t="shared" si="744"/>
        <v>8.5999999999999993E-2</v>
      </c>
      <c r="BC366" s="128">
        <f t="shared" si="744"/>
        <v>0.09</v>
      </c>
      <c r="BD366" s="128">
        <f t="shared" si="744"/>
        <v>0.13500000000000001</v>
      </c>
      <c r="BE366" s="347">
        <f t="shared" si="744"/>
        <v>0.23500000000000007</v>
      </c>
      <c r="BF366" s="376">
        <f t="shared" si="744"/>
        <v>0.31</v>
      </c>
      <c r="BG366" s="128">
        <f t="shared" si="744"/>
        <v>0.498</v>
      </c>
      <c r="BH366" s="128">
        <f t="shared" si="744"/>
        <v>0.374</v>
      </c>
      <c r="BI366" s="347">
        <f t="shared" si="744"/>
        <v>0.70399999999999996</v>
      </c>
      <c r="BJ366" s="376">
        <f t="shared" si="744"/>
        <v>1.034</v>
      </c>
      <c r="BK366" s="128">
        <f t="shared" si="744"/>
        <v>1.034</v>
      </c>
      <c r="BL366" s="128">
        <f t="shared" si="744"/>
        <v>0.98499999999999999</v>
      </c>
      <c r="BM366" s="347">
        <f t="shared" si="744"/>
        <v>1.607</v>
      </c>
      <c r="BN366" s="376">
        <f t="shared" si="744"/>
        <v>2.0249999999999999</v>
      </c>
      <c r="BO366" s="128">
        <f t="shared" ref="BO366:BT366" si="745">BO417</f>
        <v>3.056</v>
      </c>
      <c r="BP366" s="128">
        <f t="shared" si="745"/>
        <v>2.7480000000000002</v>
      </c>
      <c r="BQ366" s="347">
        <f t="shared" si="745"/>
        <v>3.8519999999999999</v>
      </c>
      <c r="BR366" s="314">
        <f t="shared" si="745"/>
        <v>5.766</v>
      </c>
      <c r="BS366" s="150">
        <f t="shared" si="745"/>
        <v>7.0049999999999999</v>
      </c>
      <c r="BT366" s="150">
        <f t="shared" si="745"/>
        <v>7.6420000000000003</v>
      </c>
      <c r="BU366" s="347">
        <f t="shared" ref="BU366:BW366" si="746">BU417</f>
        <v>6.4359999999999999</v>
      </c>
      <c r="BV366" s="376">
        <f t="shared" si="746"/>
        <v>6.7590000000000003</v>
      </c>
      <c r="BW366" s="128">
        <f t="shared" si="746"/>
        <v>8.3659999999999997</v>
      </c>
      <c r="BX366" s="128">
        <f t="shared" ref="BX366:CC366" si="747">BX417</f>
        <v>8.0350000000000001</v>
      </c>
      <c r="BY366" s="347">
        <f t="shared" si="747"/>
        <v>8.3059999999999992</v>
      </c>
      <c r="BZ366" s="376">
        <f t="shared" si="747"/>
        <v>8.4909999999999997</v>
      </c>
      <c r="CA366" s="128">
        <f t="shared" si="747"/>
        <v>10.4</v>
      </c>
      <c r="CB366" s="128">
        <f t="shared" si="747"/>
        <v>10.438000000000001</v>
      </c>
      <c r="CC366" s="128">
        <f t="shared" si="747"/>
        <v>10.609</v>
      </c>
      <c r="CD366" s="376">
        <f t="shared" ref="CD366:CG366" si="748">CD417</f>
        <v>9.832577999999998</v>
      </c>
      <c r="CE366" s="128">
        <f t="shared" si="748"/>
        <v>10.920000000000002</v>
      </c>
      <c r="CF366" s="128">
        <f t="shared" si="748"/>
        <v>10.959900000000001</v>
      </c>
      <c r="CG366" s="347">
        <f t="shared" si="748"/>
        <v>11.13945</v>
      </c>
      <c r="CH366" s="128"/>
      <c r="CI366" s="128"/>
      <c r="CJ366" s="128"/>
      <c r="CK366" s="128"/>
      <c r="CL366" s="128"/>
      <c r="CM366" s="128"/>
      <c r="CN366" s="128"/>
      <c r="CO366" s="128"/>
      <c r="CP366" s="128"/>
      <c r="CQ366" s="128"/>
      <c r="CR366" s="128"/>
      <c r="CS366" s="128"/>
      <c r="CT366" s="128"/>
      <c r="CU366" s="128"/>
      <c r="CV366" s="128"/>
      <c r="CW366" s="128"/>
      <c r="CX366" s="128"/>
      <c r="CY366" s="128"/>
      <c r="CZ366" s="128"/>
      <c r="DA366" s="128"/>
      <c r="DB366" s="128"/>
      <c r="DC366" s="128"/>
      <c r="DD366" s="128"/>
      <c r="DE366" s="128"/>
      <c r="DF366" s="128"/>
      <c r="DG366" s="128"/>
      <c r="DH366" s="128"/>
      <c r="DI366" s="347"/>
      <c r="DJ366" s="347"/>
      <c r="DK366" s="128"/>
      <c r="DL366" s="128"/>
      <c r="DM366" s="128"/>
      <c r="DN366" s="128"/>
      <c r="DO366" s="128"/>
      <c r="DP366" s="128"/>
      <c r="DQ366" s="376">
        <f>DQ417</f>
        <v>0.19</v>
      </c>
      <c r="DR366" s="128">
        <f>DR417</f>
        <v>0.30599999999999999</v>
      </c>
      <c r="DS366" s="128">
        <f>DS417</f>
        <v>0.41199999999999998</v>
      </c>
      <c r="DT366" s="128">
        <f>+SUM(AT366:AW366)</f>
        <v>0.39400000000000007</v>
      </c>
      <c r="DU366" s="128">
        <f>+SUM(AX366:BA366)</f>
        <v>0.38900000000000001</v>
      </c>
      <c r="DV366" s="128">
        <f>+SUM(BB366:BE366)</f>
        <v>0.54600000000000004</v>
      </c>
      <c r="DW366" s="128">
        <f>+SUM(BF366:BI366)</f>
        <v>1.8859999999999999</v>
      </c>
      <c r="DX366" s="128">
        <f>+SUM(BJ366:BM366)</f>
        <v>4.66</v>
      </c>
      <c r="DY366" s="128">
        <f>+SUM(BN366:BQ366)</f>
        <v>11.680999999999999</v>
      </c>
      <c r="DZ366" s="128">
        <f>+SUM(BR366:BU366)</f>
        <v>26.849</v>
      </c>
      <c r="EA366" s="128">
        <f>+SUM(BV366:BY366)</f>
        <v>31.466000000000001</v>
      </c>
      <c r="EB366" s="128">
        <f>+SUM(BZ366:CC366)</f>
        <v>39.938000000000002</v>
      </c>
      <c r="EC366" s="150">
        <f>+SUM(CD366:CG366)</f>
        <v>42.851928000000001</v>
      </c>
      <c r="ED366" s="128">
        <f t="shared" ref="ED366:EJ366" si="749">ED417</f>
        <v>46.070118319860526</v>
      </c>
      <c r="EE366" s="128">
        <f t="shared" si="749"/>
        <v>49.529995523327408</v>
      </c>
      <c r="EF366" s="128">
        <f t="shared" si="749"/>
        <v>53.249710354732599</v>
      </c>
      <c r="EG366" s="128">
        <f t="shared" si="749"/>
        <v>57.248776683766323</v>
      </c>
      <c r="EH366" s="128">
        <f t="shared" si="749"/>
        <v>61.548173876526327</v>
      </c>
      <c r="EI366" s="128">
        <f t="shared" si="749"/>
        <v>66.170456854658127</v>
      </c>
      <c r="EJ366" s="347">
        <f t="shared" si="749"/>
        <v>71.139874419963689</v>
      </c>
      <c r="EK366" s="233"/>
      <c r="EL366" s="233"/>
      <c r="EM366" s="233"/>
      <c r="EN366" s="233"/>
      <c r="EO366" s="233"/>
      <c r="EP366" s="233"/>
      <c r="EQ366" s="233"/>
      <c r="ER366" s="233"/>
      <c r="ES366" s="233"/>
      <c r="ET366" s="233"/>
      <c r="EU366" s="233"/>
      <c r="EV366" s="233"/>
      <c r="EW366" s="233"/>
      <c r="EX366" s="233"/>
      <c r="EY366" s="233"/>
      <c r="EZ366" s="233"/>
      <c r="FA366" s="233"/>
      <c r="FB366" s="233"/>
      <c r="FC366" s="233"/>
      <c r="FD366" s="233"/>
      <c r="FE366" s="233"/>
      <c r="FF366" s="233"/>
      <c r="FG366" s="233"/>
      <c r="FH366" s="233"/>
      <c r="FI366" s="233"/>
      <c r="FJ366" s="233"/>
      <c r="FK366" s="233"/>
      <c r="FL366" s="233"/>
      <c r="FM366" s="233"/>
      <c r="FN366" s="233"/>
      <c r="FO366" s="233"/>
      <c r="FP366" s="233"/>
      <c r="FQ366" s="233"/>
      <c r="FR366" s="233"/>
      <c r="FS366" s="233"/>
      <c r="FT366" s="233"/>
      <c r="FU366" s="233"/>
      <c r="FV366" s="233"/>
      <c r="FW366" s="233"/>
      <c r="FX366" s="233"/>
      <c r="FY366" s="233"/>
      <c r="FZ366" s="233"/>
      <c r="GA366" s="233"/>
      <c r="GB366" s="233"/>
      <c r="GC366" s="233"/>
      <c r="GD366" s="233"/>
      <c r="GE366" s="233"/>
      <c r="GF366" s="233"/>
      <c r="GG366" s="233"/>
      <c r="GH366" s="233"/>
      <c r="GI366" s="233"/>
      <c r="GJ366" s="233"/>
      <c r="GK366" s="233"/>
      <c r="GL366" s="233"/>
      <c r="GM366" s="233"/>
      <c r="GN366" s="233"/>
      <c r="GO366" s="233"/>
      <c r="GP366" s="233"/>
      <c r="GQ366" s="233"/>
      <c r="GR366" s="233"/>
      <c r="GS366" s="233"/>
      <c r="GT366" s="233"/>
      <c r="GU366" s="233"/>
      <c r="GV366" s="233"/>
      <c r="GW366" s="233"/>
      <c r="GX366" s="233"/>
      <c r="GY366" s="233"/>
      <c r="GZ366" s="233"/>
      <c r="HA366" s="233"/>
      <c r="HB366" s="233"/>
      <c r="HC366" s="233"/>
      <c r="HD366" s="233"/>
      <c r="HE366" s="233"/>
      <c r="HF366" s="233"/>
      <c r="HG366" s="233"/>
      <c r="HH366" s="233"/>
      <c r="HI366" s="233"/>
      <c r="HJ366" s="233"/>
      <c r="HK366" s="233"/>
      <c r="HL366" s="233"/>
      <c r="HM366" s="233"/>
      <c r="HN366" s="233"/>
      <c r="HO366" s="233"/>
      <c r="HP366" s="233"/>
      <c r="HQ366" s="233"/>
      <c r="HR366" s="233"/>
      <c r="HS366" s="233"/>
      <c r="HT366" s="233"/>
      <c r="HU366" s="233"/>
      <c r="HV366" s="233"/>
      <c r="HW366" s="233"/>
    </row>
    <row r="367" spans="1:231" s="233" customFormat="1" ht="13.5" customHeight="1">
      <c r="A367" s="1822"/>
      <c r="B367"/>
      <c r="C367"/>
      <c r="D367"/>
      <c r="E367"/>
      <c r="F367"/>
      <c r="G367"/>
      <c r="H367" s="1822"/>
      <c r="I367" s="1823" t="s">
        <v>153</v>
      </c>
      <c r="J367" s="418"/>
      <c r="K367" s="418"/>
      <c r="L367" s="418"/>
      <c r="M367" s="418"/>
      <c r="N367" s="418"/>
      <c r="O367" s="418"/>
      <c r="P367" s="418"/>
      <c r="Q367" s="418"/>
      <c r="R367" s="418"/>
      <c r="S367" s="418"/>
      <c r="T367" s="418"/>
      <c r="U367" s="418"/>
      <c r="V367" s="418"/>
      <c r="W367" s="418"/>
      <c r="X367" s="418"/>
      <c r="Y367" s="418"/>
      <c r="Z367" s="418"/>
      <c r="AA367" s="418"/>
      <c r="AB367" s="418"/>
      <c r="AC367" s="418"/>
      <c r="AD367" s="418"/>
      <c r="AE367" s="418"/>
      <c r="AF367" s="418"/>
      <c r="AG367" s="418"/>
      <c r="AH367" s="418"/>
      <c r="AI367" s="418"/>
      <c r="AJ367" s="418"/>
      <c r="AK367" s="418"/>
      <c r="AL367" s="418"/>
      <c r="AM367" s="418"/>
      <c r="AN367" s="418"/>
      <c r="AO367" s="418"/>
      <c r="AP367" s="418"/>
      <c r="AQ367" s="418"/>
      <c r="AR367" s="418"/>
      <c r="AS367" s="418"/>
      <c r="AT367" s="460">
        <v>1.407</v>
      </c>
      <c r="AU367" s="146">
        <v>1.258</v>
      </c>
      <c r="AV367" s="146">
        <v>1.1599999999999999</v>
      </c>
      <c r="AW367" s="284">
        <v>0.97199999999999998</v>
      </c>
      <c r="AX367" s="460">
        <v>0.97</v>
      </c>
      <c r="AY367" s="146">
        <v>1.107</v>
      </c>
      <c r="AZ367" s="146">
        <v>1.03</v>
      </c>
      <c r="BA367" s="284">
        <v>1.0760000000000001</v>
      </c>
      <c r="BB367" s="460">
        <v>1.2230000000000001</v>
      </c>
      <c r="BC367" s="146">
        <v>1.234</v>
      </c>
      <c r="BD367" s="146">
        <v>1.4610000000000001</v>
      </c>
      <c r="BE367" s="284">
        <f>5.384-SUM(BB367:BD367)</f>
        <v>1.4660000000000002</v>
      </c>
      <c r="BF367" s="460">
        <v>2.004</v>
      </c>
      <c r="BG367" s="146">
        <v>2.3740000000000001</v>
      </c>
      <c r="BH367" s="146">
        <v>3.198</v>
      </c>
      <c r="BI367" s="284">
        <f>11.179-SUM(BF367:BH367)</f>
        <v>3.6029999999999998</v>
      </c>
      <c r="BJ367" s="460">
        <v>4.2080000000000002</v>
      </c>
      <c r="BK367" s="146">
        <v>4.492</v>
      </c>
      <c r="BL367" s="146">
        <v>5.0919999999999996</v>
      </c>
      <c r="BM367" s="284">
        <f>19.791-SUM(BJ367:BL367)</f>
        <v>5.9990000000000023</v>
      </c>
      <c r="BN367" s="460">
        <v>6.7839999999999998</v>
      </c>
      <c r="BO367" s="146">
        <v>6.8570000000000002</v>
      </c>
      <c r="BP367" s="146">
        <v>7.4720000000000004</v>
      </c>
      <c r="BQ367" s="284">
        <f>29.487-SUM(BN367:BP367)</f>
        <v>8.3739999999999988</v>
      </c>
      <c r="BR367" s="460">
        <v>11.782</v>
      </c>
      <c r="BS367" s="1178">
        <v>17.117000000000001</v>
      </c>
      <c r="BT367" s="1178">
        <v>16.405000000000001</v>
      </c>
      <c r="BU367" s="284">
        <v>17.885000000000002</v>
      </c>
      <c r="BV367" s="1181">
        <v>20.059000000000001</v>
      </c>
      <c r="BW367" s="1178">
        <v>20.844999999999999</v>
      </c>
      <c r="BX367" s="1178">
        <v>21.917000000000002</v>
      </c>
      <c r="BY367" s="690">
        <v>21.917000000000002</v>
      </c>
      <c r="BZ367" s="1181">
        <v>20.059000000000001</v>
      </c>
      <c r="CA367" s="1178">
        <v>23.158999999999999</v>
      </c>
      <c r="CB367" s="1178">
        <v>23.158999999999999</v>
      </c>
      <c r="CC367" s="1178">
        <v>24.391999999999999</v>
      </c>
      <c r="CD367" s="314">
        <v>18.232100999999997</v>
      </c>
      <c r="CE367" s="150">
        <v>19.531518599999995</v>
      </c>
      <c r="CF367" s="150">
        <v>20.2014192</v>
      </c>
      <c r="CG367" s="409">
        <v>19.78846098</v>
      </c>
      <c r="CH367" s="150"/>
      <c r="CI367" s="150"/>
      <c r="CJ367" s="150"/>
      <c r="CK367" s="150"/>
      <c r="CL367" s="150"/>
      <c r="CM367" s="150"/>
      <c r="CN367" s="150"/>
      <c r="CO367" s="150"/>
      <c r="CP367" s="150"/>
      <c r="CQ367" s="150"/>
      <c r="CR367" s="150"/>
      <c r="CS367" s="150"/>
      <c r="CT367" s="150"/>
      <c r="CU367" s="150"/>
      <c r="CV367" s="150"/>
      <c r="CW367" s="150"/>
      <c r="CX367" s="150"/>
      <c r="CY367" s="150"/>
      <c r="CZ367" s="150"/>
      <c r="DA367" s="150"/>
      <c r="DB367" s="150"/>
      <c r="DC367" s="150"/>
      <c r="DD367" s="150"/>
      <c r="DE367" s="150"/>
      <c r="DF367" s="150"/>
      <c r="DG367" s="150"/>
      <c r="DH367" s="150"/>
      <c r="DI367" s="409"/>
      <c r="DJ367" s="409"/>
      <c r="DK367" s="150"/>
      <c r="DL367" s="150"/>
      <c r="DM367" s="150"/>
      <c r="DN367" s="150"/>
      <c r="DO367" s="150"/>
      <c r="DP367" s="150"/>
      <c r="DQ367" s="460">
        <v>1.7030000000000001</v>
      </c>
      <c r="DR367" s="146">
        <v>4.3540000000000001</v>
      </c>
      <c r="DS367" s="146">
        <v>5.4619999999999997</v>
      </c>
      <c r="DT367" s="150">
        <f>+SUM(AT367:AW367)</f>
        <v>4.7970000000000006</v>
      </c>
      <c r="DU367" s="150">
        <f>+SUM(AX367:BA367)</f>
        <v>4.1829999999999998</v>
      </c>
      <c r="DV367" s="150">
        <f>+SUM(BB367:BE367)</f>
        <v>5.3840000000000003</v>
      </c>
      <c r="DW367" s="150">
        <f>+SUM(BF367:BI367)</f>
        <v>11.179</v>
      </c>
      <c r="DX367" s="150">
        <f>+SUM(BJ367:BM367)</f>
        <v>19.791</v>
      </c>
      <c r="DY367" s="150">
        <f>+SUM(BN367:BQ367)</f>
        <v>29.486999999999998</v>
      </c>
      <c r="DZ367" s="150">
        <f>+SUM(BR367:BU367)</f>
        <v>63.189000000000007</v>
      </c>
      <c r="EA367" s="150">
        <f>+SUM(BV367:BY367)</f>
        <v>84.738</v>
      </c>
      <c r="EB367" s="150">
        <f>+SUM(BZ367:CC367)</f>
        <v>90.769000000000005</v>
      </c>
      <c r="EC367" s="150">
        <f>+SUM(CD367:CG367)</f>
        <v>77.753499779999984</v>
      </c>
      <c r="ED367" s="150">
        <v>76.359102914037507</v>
      </c>
      <c r="EE367" s="150">
        <v>70.339312454029482</v>
      </c>
      <c r="EF367" s="150">
        <v>79.608265003367606</v>
      </c>
      <c r="EG367" s="150">
        <v>89.379066527850554</v>
      </c>
      <c r="EH367" s="150">
        <v>12.370243748700327</v>
      </c>
      <c r="EI367" s="150">
        <v>13.570999070106428</v>
      </c>
      <c r="EJ367" s="1635">
        <v>14.88713375971518</v>
      </c>
    </row>
    <row r="368" spans="1:231" s="44" customFormat="1" ht="13.5" customHeight="1">
      <c r="A368" s="43"/>
      <c r="B368"/>
      <c r="C368"/>
      <c r="D368"/>
      <c r="E368"/>
      <c r="F368"/>
      <c r="G368"/>
      <c r="H368" s="43"/>
      <c r="I368" s="573" t="s">
        <v>268</v>
      </c>
      <c r="J368" s="33"/>
      <c r="K368" s="33"/>
      <c r="L368" s="33"/>
      <c r="M368" s="33"/>
      <c r="N368" s="33"/>
      <c r="O368" s="33"/>
      <c r="P368" s="33"/>
      <c r="Q368" s="33"/>
      <c r="R368" s="33"/>
      <c r="S368" s="33"/>
      <c r="T368" s="33"/>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696">
        <f t="shared" ref="AT368:BL368" si="750">AT365-AT366-AT367</f>
        <v>1.5629999999999997</v>
      </c>
      <c r="AU368" s="697">
        <f t="shared" si="750"/>
        <v>1.4140000000000001</v>
      </c>
      <c r="AV368" s="697">
        <f t="shared" si="750"/>
        <v>1.5720000000000003</v>
      </c>
      <c r="AW368" s="698">
        <f t="shared" si="750"/>
        <v>1.52</v>
      </c>
      <c r="AX368" s="696">
        <f t="shared" si="750"/>
        <v>1.4689999999999996</v>
      </c>
      <c r="AY368" s="697">
        <f t="shared" si="750"/>
        <v>1.6650000000000003</v>
      </c>
      <c r="AZ368" s="697">
        <f t="shared" si="750"/>
        <v>1.3960000000000001</v>
      </c>
      <c r="BA368" s="698">
        <f t="shared" si="750"/>
        <v>1.5489999999999999</v>
      </c>
      <c r="BB368" s="696">
        <f t="shared" si="750"/>
        <v>1.6870000000000001</v>
      </c>
      <c r="BC368" s="697">
        <f t="shared" si="750"/>
        <v>1.98</v>
      </c>
      <c r="BD368" s="697">
        <f t="shared" si="750"/>
        <v>2.2530000000000001</v>
      </c>
      <c r="BE368" s="698">
        <f t="shared" si="750"/>
        <v>2.2930000000000001</v>
      </c>
      <c r="BF368" s="696">
        <f t="shared" si="750"/>
        <v>2.7160000000000006</v>
      </c>
      <c r="BG368" s="697">
        <f t="shared" si="750"/>
        <v>2.9459999999999993</v>
      </c>
      <c r="BH368" s="697">
        <f t="shared" si="750"/>
        <v>3.1150000000000007</v>
      </c>
      <c r="BI368" s="698">
        <f t="shared" si="750"/>
        <v>4.7720000000000002</v>
      </c>
      <c r="BJ368" s="696">
        <f t="shared" si="750"/>
        <v>5.3689999999999998</v>
      </c>
      <c r="BK368" s="697">
        <f t="shared" si="750"/>
        <v>5.544999999999999</v>
      </c>
      <c r="BL368" s="697">
        <f t="shared" si="750"/>
        <v>6.0900000000000007</v>
      </c>
      <c r="BM368" s="698">
        <f t="shared" ref="BM368:BR368" si="751">BM365-BM366-BM367</f>
        <v>7.0429999999999975</v>
      </c>
      <c r="BN368" s="696">
        <f t="shared" si="751"/>
        <v>8.1609999999999978</v>
      </c>
      <c r="BO368" s="697">
        <f t="shared" si="751"/>
        <v>9.9489999999999981</v>
      </c>
      <c r="BP368" s="697">
        <f t="shared" si="751"/>
        <v>11.097999999999999</v>
      </c>
      <c r="BQ368" s="698">
        <f t="shared" si="751"/>
        <v>16.03</v>
      </c>
      <c r="BR368" s="823">
        <f t="shared" si="751"/>
        <v>19.777000000000005</v>
      </c>
      <c r="BS368" s="895">
        <f t="shared" ref="BS368:BX368" si="752">BS365-BS366-BS367</f>
        <v>27.617999999999999</v>
      </c>
      <c r="BT368" s="895">
        <f t="shared" si="752"/>
        <v>29.670999999999999</v>
      </c>
      <c r="BU368" s="698">
        <f t="shared" si="752"/>
        <v>31.460999999999995</v>
      </c>
      <c r="BV368" s="895">
        <f t="shared" si="752"/>
        <v>37.599000000000004</v>
      </c>
      <c r="BW368" s="895">
        <f t="shared" si="752"/>
        <v>38.210000000000008</v>
      </c>
      <c r="BX368" s="895">
        <f t="shared" si="752"/>
        <v>39.219000000000008</v>
      </c>
      <c r="BY368" s="1627">
        <f>BY365-BY366-BY367</f>
        <v>41.834000000000003</v>
      </c>
      <c r="BZ368" s="895">
        <f>BZ365-BZ366-BZ367</f>
        <v>44.317999999999998</v>
      </c>
      <c r="CA368" s="895">
        <f>CA365-CA366-CA367</f>
        <v>44.981999999999992</v>
      </c>
      <c r="CB368" s="895">
        <f>CB365-CB366-CB367</f>
        <v>49.791999999999994</v>
      </c>
      <c r="CC368" s="895">
        <f>CC365-CC366-CC367</f>
        <v>50.186000000000007</v>
      </c>
      <c r="CD368" s="696">
        <f>CD369*CD16</f>
        <v>63.044623115106063</v>
      </c>
      <c r="CE368" s="697">
        <f>CE369*CE16</f>
        <v>68.025462870000013</v>
      </c>
      <c r="CF368" s="697">
        <f>CF369*CF16</f>
        <v>69.120227007407408</v>
      </c>
      <c r="CG368" s="698">
        <f>CG369*CG16</f>
        <v>68.773205310769228</v>
      </c>
      <c r="CH368" s="130"/>
      <c r="CI368" s="130"/>
      <c r="CJ368" s="130"/>
      <c r="CK368" s="130"/>
      <c r="CL368" s="130"/>
      <c r="CM368" s="130"/>
      <c r="CN368" s="130"/>
      <c r="CO368" s="130"/>
      <c r="CP368" s="130"/>
      <c r="CQ368" s="130"/>
      <c r="CR368" s="130"/>
      <c r="CS368" s="130"/>
      <c r="CT368" s="130"/>
      <c r="CU368" s="130"/>
      <c r="CV368" s="130"/>
      <c r="CW368" s="130"/>
      <c r="CX368" s="130"/>
      <c r="CY368" s="130"/>
      <c r="CZ368" s="130"/>
      <c r="DA368" s="130"/>
      <c r="DB368" s="130"/>
      <c r="DC368" s="130"/>
      <c r="DD368" s="130"/>
      <c r="DE368" s="130"/>
      <c r="DF368" s="130"/>
      <c r="DG368" s="130"/>
      <c r="DH368" s="130"/>
      <c r="DI368" s="361"/>
      <c r="DJ368" s="361"/>
      <c r="DK368" s="130"/>
      <c r="DL368" s="130"/>
      <c r="DM368" s="130"/>
      <c r="DN368" s="130"/>
      <c r="DO368" s="130"/>
      <c r="DP368" s="130"/>
      <c r="DQ368" s="696">
        <f t="shared" ref="DQ368:EA368" si="753">DQ365-DQ366-DQ367</f>
        <v>4.9009999999999989</v>
      </c>
      <c r="DR368" s="697">
        <f t="shared" si="753"/>
        <v>8.2250000000000014</v>
      </c>
      <c r="DS368" s="697">
        <f t="shared" si="753"/>
        <v>9.1739999999999995</v>
      </c>
      <c r="DT368" s="697">
        <f t="shared" si="753"/>
        <v>6.0690000000000008</v>
      </c>
      <c r="DU368" s="697">
        <f t="shared" si="753"/>
        <v>6.0790000000000006</v>
      </c>
      <c r="DV368" s="697">
        <f t="shared" si="753"/>
        <v>8.213000000000001</v>
      </c>
      <c r="DW368" s="697">
        <f t="shared" si="753"/>
        <v>13.549000000000001</v>
      </c>
      <c r="DX368" s="697">
        <f t="shared" si="753"/>
        <v>24.047000000000008</v>
      </c>
      <c r="DY368" s="697">
        <f t="shared" si="753"/>
        <v>45.238</v>
      </c>
      <c r="DZ368" s="697">
        <f t="shared" si="753"/>
        <v>94.23899999999999</v>
      </c>
      <c r="EA368" s="697">
        <f t="shared" si="753"/>
        <v>139.37899999999999</v>
      </c>
      <c r="EB368" s="697">
        <f>EB365-EB366-EB367</f>
        <v>189.27800000000002</v>
      </c>
      <c r="EC368" s="895">
        <f>EC365-EC366-EC367</f>
        <v>268.96351830328274</v>
      </c>
      <c r="ED368" s="697">
        <f t="shared" ref="ED368:EJ368" si="754">ED369*ED16</f>
        <v>317.59002672924225</v>
      </c>
      <c r="EE368" s="697">
        <f t="shared" si="754"/>
        <v>363.39709869021499</v>
      </c>
      <c r="EF368" s="697">
        <f t="shared" si="754"/>
        <v>409.92927255565019</v>
      </c>
      <c r="EG368" s="697">
        <f t="shared" si="754"/>
        <v>458.39802587558779</v>
      </c>
      <c r="EH368" s="697">
        <f t="shared" si="754"/>
        <v>509.44198649950027</v>
      </c>
      <c r="EI368" s="697">
        <f t="shared" si="754"/>
        <v>562.89587754832087</v>
      </c>
      <c r="EJ368" s="698">
        <f t="shared" si="754"/>
        <v>619.80308270774583</v>
      </c>
      <c r="EK368" s="223"/>
      <c r="EL368" s="223"/>
      <c r="EM368" s="223"/>
      <c r="EN368" s="223"/>
      <c r="EO368" s="223"/>
      <c r="EP368" s="223"/>
      <c r="EQ368" s="223"/>
      <c r="ER368" s="223"/>
      <c r="ES368" s="223"/>
      <c r="ET368" s="223"/>
      <c r="EU368" s="223"/>
      <c r="EV368" s="223"/>
      <c r="EW368" s="223"/>
      <c r="EX368" s="223"/>
      <c r="EY368" s="223"/>
      <c r="EZ368" s="223"/>
      <c r="FA368" s="223"/>
      <c r="FB368" s="223"/>
      <c r="FC368" s="223"/>
      <c r="FD368" s="223"/>
      <c r="FE368" s="223"/>
      <c r="FF368" s="223"/>
      <c r="FG368" s="223"/>
      <c r="FH368" s="223"/>
      <c r="FI368" s="223"/>
      <c r="FJ368" s="223"/>
      <c r="FK368" s="223"/>
      <c r="FL368" s="223"/>
      <c r="FM368" s="223"/>
      <c r="FN368" s="223"/>
      <c r="FO368" s="223"/>
      <c r="FP368" s="223"/>
      <c r="FQ368" s="223"/>
      <c r="FR368" s="223"/>
      <c r="FS368" s="223"/>
      <c r="FT368" s="223"/>
      <c r="FU368" s="223"/>
      <c r="FV368" s="223"/>
      <c r="FW368" s="223"/>
      <c r="FX368" s="223"/>
      <c r="FY368" s="223"/>
      <c r="FZ368" s="223"/>
      <c r="GA368" s="223"/>
      <c r="GB368" s="223"/>
      <c r="GC368" s="223"/>
      <c r="GD368" s="223"/>
      <c r="GE368" s="223"/>
      <c r="GF368" s="223"/>
      <c r="GG368" s="223"/>
      <c r="GH368" s="223"/>
      <c r="GI368" s="223"/>
      <c r="GJ368" s="223"/>
      <c r="GK368" s="223"/>
      <c r="GL368" s="223"/>
      <c r="GM368" s="223"/>
      <c r="GN368" s="223"/>
      <c r="GO368" s="223"/>
      <c r="GP368" s="223"/>
      <c r="GQ368" s="223"/>
      <c r="GR368" s="223"/>
      <c r="GS368" s="223"/>
      <c r="GT368" s="223"/>
      <c r="GU368" s="223"/>
      <c r="GV368" s="223"/>
      <c r="GW368" s="223"/>
      <c r="GX368" s="223"/>
      <c r="GY368" s="223"/>
      <c r="GZ368" s="223"/>
      <c r="HA368" s="223"/>
      <c r="HB368" s="223"/>
      <c r="HC368" s="223"/>
      <c r="HD368" s="223"/>
      <c r="HE368" s="223"/>
      <c r="HF368" s="223"/>
      <c r="HG368" s="223"/>
      <c r="HH368" s="223"/>
      <c r="HI368" s="223"/>
      <c r="HJ368" s="223"/>
      <c r="HK368" s="223"/>
      <c r="HL368" s="223"/>
      <c r="HM368" s="223"/>
      <c r="HN368" s="223"/>
      <c r="HO368" s="223"/>
      <c r="HP368" s="223"/>
      <c r="HQ368" s="223"/>
      <c r="HR368" s="223"/>
      <c r="HS368" s="223"/>
      <c r="HT368" s="223"/>
      <c r="HU368" s="223"/>
      <c r="HV368" s="223"/>
      <c r="HW368" s="223"/>
    </row>
    <row r="369" spans="1:231" s="48" customFormat="1" ht="13.5" customHeight="1">
      <c r="A369" s="17"/>
      <c r="B369"/>
      <c r="C369"/>
      <c r="D369"/>
      <c r="E369"/>
      <c r="F369"/>
      <c r="G369"/>
      <c r="H369" s="17"/>
      <c r="I369" s="591" t="s">
        <v>154</v>
      </c>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619">
        <f t="shared" ref="AT369:BS369" si="755">AT368/AT16</f>
        <v>0.57002188183807434</v>
      </c>
      <c r="AU369" s="175">
        <f t="shared" si="755"/>
        <v>0.31394316163410307</v>
      </c>
      <c r="AV369" s="175">
        <f t="shared" si="755"/>
        <v>0.28370330265295074</v>
      </c>
      <c r="AW369" s="579">
        <f t="shared" si="755"/>
        <v>0.3231292517006803</v>
      </c>
      <c r="AX369" s="619">
        <f t="shared" si="755"/>
        <v>0.27555805664978422</v>
      </c>
      <c r="AY369" s="175">
        <f t="shared" si="755"/>
        <v>0.22702481592582496</v>
      </c>
      <c r="AZ369" s="175">
        <f t="shared" si="755"/>
        <v>0.16964394215579054</v>
      </c>
      <c r="BA369" s="579">
        <f t="shared" si="755"/>
        <v>0.16180925519690798</v>
      </c>
      <c r="BB369" s="619">
        <f t="shared" si="755"/>
        <v>0.14982238010657195</v>
      </c>
      <c r="BC369" s="175">
        <f t="shared" si="755"/>
        <v>0.12496055538024613</v>
      </c>
      <c r="BD369" s="175">
        <f t="shared" si="755"/>
        <v>0.11822427454478671</v>
      </c>
      <c r="BE369" s="579">
        <f t="shared" si="755"/>
        <v>0.1152782665527123</v>
      </c>
      <c r="BF369" s="619">
        <f t="shared" si="755"/>
        <v>0.1189506416152061</v>
      </c>
      <c r="BG369" s="175">
        <f t="shared" si="755"/>
        <v>0.10610480821177738</v>
      </c>
      <c r="BH369" s="175">
        <f t="shared" si="755"/>
        <v>9.7603007989973387E-2</v>
      </c>
      <c r="BI369" s="579">
        <f t="shared" si="755"/>
        <v>0.13897544922386929</v>
      </c>
      <c r="BJ369" s="619">
        <f t="shared" si="755"/>
        <v>0.13778678848226658</v>
      </c>
      <c r="BK369" s="175">
        <f t="shared" si="755"/>
        <v>0.11817988064791131</v>
      </c>
      <c r="BL369" s="175">
        <f t="shared" si="755"/>
        <v>0.11423533604696968</v>
      </c>
      <c r="BM369" s="579">
        <f t="shared" si="755"/>
        <v>0.12070679372043597</v>
      </c>
      <c r="BN369" s="619">
        <f t="shared" si="755"/>
        <v>0.1231979227993901</v>
      </c>
      <c r="BO369" s="175">
        <f t="shared" si="755"/>
        <v>0.12645694312043212</v>
      </c>
      <c r="BP369" s="175">
        <f t="shared" si="755"/>
        <v>0.12519459422873</v>
      </c>
      <c r="BQ369" s="579">
        <f t="shared" si="755"/>
        <v>0.17361825645246892</v>
      </c>
      <c r="BR369" s="629">
        <f t="shared" si="755"/>
        <v>0.12168140231709645</v>
      </c>
      <c r="BS369" s="261">
        <f t="shared" si="755"/>
        <v>0.16125510162376142</v>
      </c>
      <c r="BT369" s="261">
        <f t="shared" ref="BS369:CC369" si="756">BT368/BT16</f>
        <v>0.16785562752807401</v>
      </c>
      <c r="BU369" s="579">
        <f t="shared" si="756"/>
        <v>0.1857530849619177</v>
      </c>
      <c r="BV369" s="261">
        <f t="shared" si="756"/>
        <v>0.20216472561860824</v>
      </c>
      <c r="BW369" s="261">
        <f t="shared" si="756"/>
        <v>0.18334668886724284</v>
      </c>
      <c r="BX369" s="261">
        <f t="shared" si="756"/>
        <v>0.17462331694806585</v>
      </c>
      <c r="BY369" s="630">
        <f t="shared" si="756"/>
        <v>0.18379523047993954</v>
      </c>
      <c r="BZ369" s="261">
        <f t="shared" si="756"/>
        <v>0.18031939782321227</v>
      </c>
      <c r="CA369" s="261">
        <f t="shared" si="756"/>
        <v>0.16856661045531193</v>
      </c>
      <c r="CB369" s="261">
        <f t="shared" si="756"/>
        <v>0.17666823966874703</v>
      </c>
      <c r="CC369" s="261">
        <f t="shared" si="756"/>
        <v>0.17775652605107503</v>
      </c>
      <c r="CD369" s="619">
        <f>(CHOOSE(model_case,CD377,CD378,CD380))</f>
        <v>0.21</v>
      </c>
      <c r="CE369" s="175">
        <f>(CHOOSE(model_case,CE377,CE378,CE380))</f>
        <v>0.20749999999999999</v>
      </c>
      <c r="CF369" s="175">
        <f>(CHOOSE(model_case,CF377,CF378,CF380))</f>
        <v>0.2</v>
      </c>
      <c r="CG369" s="579">
        <f>(CHOOSE(model_case,CG377,CG378,CG380))</f>
        <v>0.2</v>
      </c>
      <c r="CH369" s="175"/>
      <c r="CI369" s="175"/>
      <c r="CJ369" s="175"/>
      <c r="CK369" s="175"/>
      <c r="CL369" s="175"/>
      <c r="CM369" s="175"/>
      <c r="CN369" s="175"/>
      <c r="CO369" s="175"/>
      <c r="CP369" s="175"/>
      <c r="CQ369" s="175"/>
      <c r="CR369" s="175"/>
      <c r="CS369" s="175"/>
      <c r="CT369" s="175"/>
      <c r="CU369" s="175"/>
      <c r="CV369" s="175"/>
      <c r="CW369" s="175"/>
      <c r="CX369" s="175"/>
      <c r="CY369" s="175"/>
      <c r="CZ369" s="175"/>
      <c r="DA369" s="175"/>
      <c r="DB369" s="175"/>
      <c r="DC369" s="175"/>
      <c r="DD369" s="175"/>
      <c r="DE369" s="175"/>
      <c r="DF369" s="175"/>
      <c r="DG369" s="175"/>
      <c r="DH369" s="175"/>
      <c r="DI369" s="579"/>
      <c r="DJ369" s="363"/>
      <c r="DK369" s="118"/>
      <c r="DL369" s="118"/>
      <c r="DM369" s="118"/>
      <c r="DN369" s="118"/>
      <c r="DO369" s="118"/>
      <c r="DP369" s="118"/>
      <c r="DQ369" s="619">
        <f>DQ368/Model!$DQ$12</f>
        <v>1.1426906038703659</v>
      </c>
      <c r="DR369" s="175">
        <f>DR368/Model!$DR$12</f>
        <v>1.1574725584013512</v>
      </c>
      <c r="DS369" s="175">
        <f t="shared" ref="DS369:EC369" si="757">DS368/DS16</f>
        <v>0.86604361370716509</v>
      </c>
      <c r="DT369" s="175">
        <f t="shared" si="757"/>
        <v>0.34697844605797273</v>
      </c>
      <c r="DU369" s="175">
        <f t="shared" si="757"/>
        <v>0.1995273574687367</v>
      </c>
      <c r="DV369" s="175">
        <f t="shared" si="757"/>
        <v>0.12433954551647922</v>
      </c>
      <c r="DW369" s="175">
        <f t="shared" si="757"/>
        <v>0.11595207531022679</v>
      </c>
      <c r="DX369" s="175">
        <f t="shared" si="757"/>
        <v>0.12172922625224636</v>
      </c>
      <c r="DY369" s="175">
        <f t="shared" si="757"/>
        <v>0.13881243230139956</v>
      </c>
      <c r="DZ369" s="175">
        <f t="shared" si="757"/>
        <v>0.131513562175334</v>
      </c>
      <c r="EA369" s="175">
        <f t="shared" si="757"/>
        <v>0.16463596857507004</v>
      </c>
      <c r="EB369" s="175">
        <f t="shared" si="757"/>
        <v>0.17577921125117715</v>
      </c>
      <c r="EC369" s="261">
        <f t="shared" si="757"/>
        <v>0.20414483630565111</v>
      </c>
      <c r="ED369" s="175">
        <f t="shared" ref="ED369:EJ369" si="758">(CHOOSE(model_case,ED377,ED378,ED380))</f>
        <v>0.20514483630565111</v>
      </c>
      <c r="EE369" s="175">
        <f t="shared" si="758"/>
        <v>0.20314483630565111</v>
      </c>
      <c r="EF369" s="175">
        <f t="shared" si="758"/>
        <v>0.20114483630565111</v>
      </c>
      <c r="EG369" s="175">
        <f t="shared" si="758"/>
        <v>0.19914483630565111</v>
      </c>
      <c r="EH369" s="175">
        <f t="shared" si="758"/>
        <v>0.19714483630565111</v>
      </c>
      <c r="EI369" s="175">
        <f t="shared" si="758"/>
        <v>0.19714483630565111</v>
      </c>
      <c r="EJ369" s="579">
        <f t="shared" si="758"/>
        <v>0.19714483630565111</v>
      </c>
      <c r="EK369" s="216"/>
      <c r="EL369" s="216"/>
      <c r="EM369" s="216"/>
      <c r="EN369" s="216"/>
      <c r="EO369" s="216"/>
      <c r="EP369" s="216"/>
      <c r="EQ369" s="216"/>
      <c r="ER369" s="216"/>
      <c r="ES369" s="216"/>
      <c r="ET369" s="216"/>
      <c r="EU369" s="216"/>
      <c r="EV369" s="216"/>
      <c r="EW369" s="216"/>
      <c r="EX369" s="216"/>
      <c r="EY369" s="216"/>
      <c r="EZ369" s="216"/>
      <c r="FA369" s="216"/>
      <c r="FB369" s="216"/>
      <c r="FC369" s="216"/>
      <c r="FD369" s="216"/>
      <c r="FE369" s="216"/>
      <c r="FF369" s="216"/>
      <c r="FG369" s="216"/>
      <c r="FH369" s="216"/>
      <c r="FI369" s="216"/>
      <c r="FJ369" s="216"/>
      <c r="FK369" s="216"/>
      <c r="FL369" s="216"/>
      <c r="FM369" s="216"/>
      <c r="FN369" s="216"/>
      <c r="FO369" s="216"/>
      <c r="FP369" s="216"/>
      <c r="FQ369" s="216"/>
      <c r="FR369" s="216"/>
      <c r="FS369" s="216"/>
      <c r="FT369" s="216"/>
      <c r="FU369" s="216"/>
      <c r="FV369" s="216"/>
      <c r="FW369" s="216"/>
      <c r="FX369" s="216"/>
      <c r="FY369" s="216"/>
      <c r="FZ369" s="216"/>
      <c r="GA369" s="216"/>
      <c r="GB369" s="216"/>
      <c r="GC369" s="216"/>
      <c r="GD369" s="216"/>
      <c r="GE369" s="216"/>
      <c r="GF369" s="216"/>
      <c r="GG369" s="216"/>
      <c r="GH369" s="216"/>
      <c r="GI369" s="216"/>
      <c r="GJ369" s="216"/>
      <c r="GK369" s="216"/>
      <c r="GL369" s="216"/>
      <c r="GM369" s="216"/>
      <c r="GN369" s="216"/>
      <c r="GO369" s="216"/>
      <c r="GP369" s="216"/>
      <c r="GQ369" s="216"/>
      <c r="GR369" s="216"/>
      <c r="GS369" s="216"/>
      <c r="GT369" s="216"/>
      <c r="GU369" s="216"/>
      <c r="GV369" s="216"/>
      <c r="GW369" s="216"/>
      <c r="GX369" s="216"/>
      <c r="GY369" s="216"/>
      <c r="GZ369" s="216"/>
      <c r="HA369" s="216"/>
      <c r="HB369" s="216"/>
      <c r="HC369" s="216"/>
      <c r="HD369" s="216"/>
      <c r="HE369" s="216"/>
      <c r="HF369" s="216"/>
      <c r="HG369" s="216"/>
      <c r="HH369" s="216"/>
      <c r="HI369" s="216"/>
      <c r="HJ369" s="216"/>
      <c r="HK369" s="216"/>
      <c r="HL369" s="216"/>
      <c r="HM369" s="216"/>
      <c r="HN369" s="216"/>
      <c r="HO369" s="216"/>
      <c r="HP369" s="216"/>
      <c r="HQ369" s="216"/>
      <c r="HR369" s="216"/>
      <c r="HS369" s="216"/>
      <c r="HT369" s="216"/>
      <c r="HU369" s="216"/>
      <c r="HV369" s="216"/>
      <c r="HW369" s="216"/>
    </row>
    <row r="370" spans="1:231" s="115" customFormat="1" ht="12.75">
      <c r="B370"/>
      <c r="C370"/>
      <c r="D370"/>
      <c r="E370"/>
      <c r="F370"/>
      <c r="G370"/>
      <c r="I370" s="1265" t="s">
        <v>482</v>
      </c>
      <c r="J370" s="1266"/>
      <c r="K370" s="1266"/>
      <c r="L370" s="1266"/>
      <c r="M370" s="1266"/>
      <c r="N370" s="1266"/>
      <c r="O370" s="1266"/>
      <c r="P370" s="1266"/>
      <c r="Q370" s="1266"/>
      <c r="R370" s="1266"/>
      <c r="S370" s="1266"/>
      <c r="T370" s="1266"/>
      <c r="U370" s="1266"/>
      <c r="V370" s="1266"/>
      <c r="W370" s="1266"/>
      <c r="X370" s="1266"/>
      <c r="Y370" s="1266"/>
      <c r="Z370" s="1266"/>
      <c r="AA370" s="1266"/>
      <c r="AB370" s="1266"/>
      <c r="AC370" s="1266"/>
      <c r="AD370" s="1266"/>
      <c r="AE370" s="1266"/>
      <c r="AF370" s="1266"/>
      <c r="AG370" s="1266"/>
      <c r="AH370" s="1266"/>
      <c r="AI370" s="1266"/>
      <c r="AJ370" s="1266"/>
      <c r="AK370" s="1266"/>
      <c r="AL370" s="1266"/>
      <c r="AM370" s="1266"/>
      <c r="AN370" s="1266"/>
      <c r="AO370" s="1266"/>
      <c r="AP370" s="1266"/>
      <c r="AQ370" s="1266"/>
      <c r="AR370" s="1266"/>
      <c r="AS370" s="1266"/>
      <c r="AT370" s="1266"/>
      <c r="AU370" s="1266"/>
      <c r="AV370" s="1266"/>
      <c r="AW370" s="1266"/>
      <c r="AX370" s="1266"/>
      <c r="AY370" s="1266"/>
      <c r="AZ370" s="1266"/>
      <c r="BA370" s="1266"/>
      <c r="BB370" s="1267"/>
      <c r="BC370" s="1268"/>
      <c r="BD370" s="1268"/>
      <c r="BE370" s="1269"/>
      <c r="BF370" s="1267"/>
      <c r="BG370" s="1268"/>
      <c r="BH370" s="1268"/>
      <c r="BI370" s="1269"/>
      <c r="BJ370" s="1267"/>
      <c r="BK370" s="1268"/>
      <c r="BL370" s="1268"/>
      <c r="BM370" s="1269"/>
      <c r="BN370" s="1270">
        <f t="shared" ref="BN370:CC370" si="759">(BN369-BJ369)*10000</f>
        <v>-145.88865682876485</v>
      </c>
      <c r="BO370" s="1271">
        <f t="shared" si="759"/>
        <v>82.770624725208165</v>
      </c>
      <c r="BP370" s="1271">
        <f t="shared" si="759"/>
        <v>109.59258181760315</v>
      </c>
      <c r="BQ370" s="1272">
        <f t="shared" si="759"/>
        <v>529.11462732032953</v>
      </c>
      <c r="BR370" s="1270">
        <f t="shared" ref="BR370" si="760">(BR369-BN369)*10000</f>
        <v>-15.165204822936429</v>
      </c>
      <c r="BS370" s="1271">
        <f t="shared" ref="BS370" si="761">(BS369-BO369)*10000</f>
        <v>347.9815850332929</v>
      </c>
      <c r="BT370" s="1271">
        <f t="shared" si="759"/>
        <v>426.61033299344007</v>
      </c>
      <c r="BU370" s="1272">
        <f t="shared" si="759"/>
        <v>121.34828509448775</v>
      </c>
      <c r="BV370" s="1270">
        <f t="shared" si="759"/>
        <v>804.8332330151178</v>
      </c>
      <c r="BW370" s="1271">
        <f t="shared" si="759"/>
        <v>220.91587243481425</v>
      </c>
      <c r="BX370" s="1271">
        <f t="shared" si="759"/>
        <v>67.676894199918408</v>
      </c>
      <c r="BY370" s="1272">
        <f t="shared" si="759"/>
        <v>-19.578544819781605</v>
      </c>
      <c r="BZ370" s="1270">
        <f t="shared" si="759"/>
        <v>-218.45327795395968</v>
      </c>
      <c r="CA370" s="1271">
        <f t="shared" si="759"/>
        <v>-147.80078411930907</v>
      </c>
      <c r="CB370" s="1271">
        <f t="shared" si="759"/>
        <v>20.449227206811859</v>
      </c>
      <c r="CC370" s="1271">
        <f t="shared" si="759"/>
        <v>-60.38704428864505</v>
      </c>
      <c r="CD370" s="1270">
        <f t="shared" ref="CD370:CG370" si="762">(CD369-BZ369)*10000</f>
        <v>296.80602176787721</v>
      </c>
      <c r="CE370" s="1271">
        <f t="shared" si="762"/>
        <v>389.33389544688055</v>
      </c>
      <c r="CF370" s="1271">
        <f t="shared" si="762"/>
        <v>233.31760331252977</v>
      </c>
      <c r="CG370" s="1272">
        <f t="shared" si="762"/>
        <v>222.43473948924981</v>
      </c>
      <c r="CH370" s="1266"/>
      <c r="CI370" s="1266"/>
      <c r="CJ370" s="1266"/>
      <c r="CK370" s="1266"/>
      <c r="CL370" s="1266"/>
      <c r="CM370" s="1266"/>
      <c r="CN370" s="1266"/>
      <c r="CO370" s="1266"/>
      <c r="CP370" s="1266"/>
      <c r="CQ370" s="1266"/>
      <c r="CR370" s="1266"/>
      <c r="CS370" s="1266"/>
      <c r="CT370" s="1266"/>
      <c r="CU370" s="1266"/>
      <c r="CV370" s="1266"/>
      <c r="CW370" s="1266"/>
      <c r="CX370" s="1266"/>
      <c r="CY370" s="1266"/>
      <c r="CZ370" s="1266"/>
      <c r="DA370" s="1266"/>
      <c r="DB370" s="1266"/>
      <c r="DC370" s="1266"/>
      <c r="DD370" s="1266"/>
      <c r="DE370" s="1266"/>
      <c r="DF370" s="1266"/>
      <c r="DG370" s="1266"/>
      <c r="DH370" s="1266"/>
      <c r="DI370" s="1266"/>
      <c r="DJ370" s="1276"/>
      <c r="DK370" s="1266"/>
      <c r="DL370" s="1266"/>
      <c r="DM370" s="1266"/>
      <c r="DN370" s="1266"/>
      <c r="DO370" s="1266"/>
      <c r="DP370" s="1266"/>
      <c r="DQ370" s="1266"/>
      <c r="DR370" s="1266"/>
      <c r="DS370" s="1266"/>
      <c r="DT370" s="1266"/>
      <c r="DU370" s="1266"/>
      <c r="DV370" s="1268"/>
      <c r="DW370" s="1268"/>
      <c r="DX370" s="1271">
        <f t="shared" ref="DX370:EJ370" si="763">(DX369-DW369)*10000</f>
        <v>57.771509420195684</v>
      </c>
      <c r="DY370" s="1271">
        <f t="shared" si="763"/>
        <v>170.83206049153199</v>
      </c>
      <c r="DZ370" s="1271">
        <f t="shared" si="763"/>
        <v>-72.988701260655603</v>
      </c>
      <c r="EA370" s="1271">
        <f t="shared" si="763"/>
        <v>331.22406399736042</v>
      </c>
      <c r="EB370" s="1271">
        <f t="shared" si="763"/>
        <v>111.43242676107113</v>
      </c>
      <c r="EC370" s="1271">
        <f t="shared" si="763"/>
        <v>283.65625054473958</v>
      </c>
      <c r="ED370" s="1271">
        <f t="shared" si="763"/>
        <v>10.000000000000009</v>
      </c>
      <c r="EE370" s="1271">
        <f t="shared" si="763"/>
        <v>-20.000000000000018</v>
      </c>
      <c r="EF370" s="1271">
        <f t="shared" si="763"/>
        <v>-20.000000000000018</v>
      </c>
      <c r="EG370" s="1271">
        <f t="shared" si="763"/>
        <v>-20.000000000000018</v>
      </c>
      <c r="EH370" s="1271">
        <f t="shared" si="763"/>
        <v>-20.000000000000018</v>
      </c>
      <c r="EI370" s="1271">
        <f t="shared" si="763"/>
        <v>0</v>
      </c>
      <c r="EJ370" s="1272">
        <f t="shared" si="763"/>
        <v>0</v>
      </c>
    </row>
    <row r="371" spans="1:231" s="115" customFormat="1" ht="12.75">
      <c r="B371"/>
      <c r="C371"/>
      <c r="D371"/>
      <c r="E371"/>
      <c r="F371"/>
      <c r="G371"/>
      <c r="I371" s="1265" t="s">
        <v>483</v>
      </c>
      <c r="J371" s="1266"/>
      <c r="K371" s="1266"/>
      <c r="L371" s="1266"/>
      <c r="M371" s="1266"/>
      <c r="N371" s="1266"/>
      <c r="O371" s="1266"/>
      <c r="P371" s="1266"/>
      <c r="Q371" s="1266"/>
      <c r="R371" s="1266"/>
      <c r="S371" s="1266"/>
      <c r="T371" s="1266"/>
      <c r="U371" s="1266"/>
      <c r="V371" s="1266"/>
      <c r="W371" s="1266"/>
      <c r="X371" s="1266"/>
      <c r="Y371" s="1266"/>
      <c r="Z371" s="1266"/>
      <c r="AA371" s="1266"/>
      <c r="AB371" s="1266"/>
      <c r="AC371" s="1266"/>
      <c r="AD371" s="1266"/>
      <c r="AE371" s="1266"/>
      <c r="AF371" s="1266"/>
      <c r="AG371" s="1266"/>
      <c r="AH371" s="1266"/>
      <c r="AI371" s="1266"/>
      <c r="AJ371" s="1266"/>
      <c r="AK371" s="1266"/>
      <c r="AL371" s="1266"/>
      <c r="AM371" s="1266"/>
      <c r="AN371" s="1266"/>
      <c r="AO371" s="1266"/>
      <c r="AP371" s="1266"/>
      <c r="AQ371" s="1266"/>
      <c r="AR371" s="1266"/>
      <c r="AS371" s="1266"/>
      <c r="AT371" s="1266"/>
      <c r="AU371" s="1266"/>
      <c r="AV371" s="1266"/>
      <c r="AW371" s="1266"/>
      <c r="AX371" s="1266"/>
      <c r="AY371" s="1266"/>
      <c r="AZ371" s="1266"/>
      <c r="BA371" s="1266"/>
      <c r="BB371" s="1267"/>
      <c r="BC371" s="1268"/>
      <c r="BD371" s="1268"/>
      <c r="BE371" s="1269"/>
      <c r="BF371" s="1267"/>
      <c r="BG371" s="1268"/>
      <c r="BH371" s="1268"/>
      <c r="BI371" s="1269"/>
      <c r="BJ371" s="1267"/>
      <c r="BK371" s="1268"/>
      <c r="BL371" s="1268"/>
      <c r="BM371" s="1269"/>
      <c r="BN371" s="1270">
        <f t="shared" ref="BN371:CC371" si="764">(BN369-BM369)*10000</f>
        <v>24.911290789541297</v>
      </c>
      <c r="BO371" s="1271">
        <f t="shared" si="764"/>
        <v>32.590203210420277</v>
      </c>
      <c r="BP371" s="1271">
        <f t="shared" si="764"/>
        <v>-12.623488917021252</v>
      </c>
      <c r="BQ371" s="1272">
        <f t="shared" si="764"/>
        <v>484.23662223738921</v>
      </c>
      <c r="BR371" s="1270">
        <f t="shared" ref="BR371" si="765">(BR369-BQ369)*10000</f>
        <v>-519.36854135372471</v>
      </c>
      <c r="BS371" s="1271">
        <f t="shared" ref="BS371" si="766">(BS369-BR369)*10000</f>
        <v>395.73699306664963</v>
      </c>
      <c r="BT371" s="1271">
        <f t="shared" si="764"/>
        <v>66.005259043125932</v>
      </c>
      <c r="BU371" s="1272">
        <f t="shared" si="764"/>
        <v>178.9745743384369</v>
      </c>
      <c r="BV371" s="1270">
        <f t="shared" si="764"/>
        <v>164.1164065669054</v>
      </c>
      <c r="BW371" s="1271">
        <f t="shared" si="764"/>
        <v>-188.18036751365398</v>
      </c>
      <c r="BX371" s="1271">
        <f t="shared" si="764"/>
        <v>-87.233719191769922</v>
      </c>
      <c r="BY371" s="1272">
        <f t="shared" si="764"/>
        <v>91.719135318736875</v>
      </c>
      <c r="BZ371" s="1270">
        <f t="shared" si="764"/>
        <v>-34.758326567272682</v>
      </c>
      <c r="CA371" s="1271">
        <f t="shared" si="764"/>
        <v>-117.52787367900336</v>
      </c>
      <c r="CB371" s="1271">
        <f t="shared" si="764"/>
        <v>81.016292134351019</v>
      </c>
      <c r="CC371" s="1271">
        <f t="shared" si="764"/>
        <v>10.882863823279965</v>
      </c>
      <c r="CD371" s="1270">
        <f t="shared" ref="CD371:CG371" si="767">(CD369-CC369)*10000</f>
        <v>322.43473948924964</v>
      </c>
      <c r="CE371" s="1271">
        <f t="shared" si="767"/>
        <v>-25.000000000000021</v>
      </c>
      <c r="CF371" s="1271">
        <f t="shared" si="767"/>
        <v>-74.999999999999787</v>
      </c>
      <c r="CG371" s="1272">
        <f t="shared" si="767"/>
        <v>0</v>
      </c>
      <c r="CH371" s="1266"/>
      <c r="CI371" s="1266"/>
      <c r="CJ371" s="1266"/>
      <c r="CK371" s="1266"/>
      <c r="CL371" s="1266"/>
      <c r="CM371" s="1266"/>
      <c r="CN371" s="1266"/>
      <c r="CO371" s="1266"/>
      <c r="CP371" s="1266"/>
      <c r="CQ371" s="1266"/>
      <c r="CR371" s="1266"/>
      <c r="CS371" s="1266"/>
      <c r="CT371" s="1266"/>
      <c r="CU371" s="1266"/>
      <c r="CV371" s="1266"/>
      <c r="CW371" s="1266"/>
      <c r="CX371" s="1266"/>
      <c r="CY371" s="1266"/>
      <c r="CZ371" s="1266"/>
      <c r="DA371" s="1266"/>
      <c r="DB371" s="1266"/>
      <c r="DC371" s="1266"/>
      <c r="DD371" s="1266"/>
      <c r="DE371" s="1266"/>
      <c r="DF371" s="1266"/>
      <c r="DG371" s="1266"/>
      <c r="DH371" s="1266"/>
      <c r="DI371" s="1266"/>
      <c r="DJ371" s="1276"/>
      <c r="DK371" s="1266"/>
      <c r="DL371" s="1266"/>
      <c r="DM371" s="1266"/>
      <c r="DN371" s="1266"/>
      <c r="DO371" s="1266"/>
      <c r="DP371" s="1266"/>
      <c r="DQ371" s="1266"/>
      <c r="DR371" s="1266"/>
      <c r="DS371" s="1266"/>
      <c r="DT371" s="1266"/>
      <c r="DU371" s="1266"/>
      <c r="DV371" s="1268"/>
      <c r="DW371" s="1268"/>
      <c r="DX371" s="1271"/>
      <c r="DY371" s="1271"/>
      <c r="DZ371" s="1271"/>
      <c r="EA371" s="1271"/>
      <c r="EB371" s="1271"/>
      <c r="EC371" s="1271"/>
      <c r="ED371" s="1271"/>
      <c r="EE371" s="1271"/>
      <c r="EF371" s="1271"/>
      <c r="EG371" s="1271"/>
      <c r="EH371" s="1271"/>
      <c r="EI371" s="1271"/>
      <c r="EJ371" s="1272"/>
    </row>
    <row r="372" spans="1:231" s="115" customFormat="1" ht="12.75">
      <c r="B372"/>
      <c r="C372"/>
      <c r="D372"/>
      <c r="E372"/>
      <c r="F372"/>
      <c r="G372"/>
      <c r="I372" s="1265" t="s">
        <v>484</v>
      </c>
      <c r="J372" s="1266"/>
      <c r="K372" s="1266"/>
      <c r="L372" s="1266"/>
      <c r="M372" s="1266"/>
      <c r="N372" s="1266"/>
      <c r="O372" s="1266"/>
      <c r="P372" s="1266"/>
      <c r="Q372" s="1266"/>
      <c r="R372" s="1266"/>
      <c r="S372" s="1266"/>
      <c r="T372" s="1266"/>
      <c r="U372" s="1266"/>
      <c r="V372" s="1266"/>
      <c r="W372" s="1266"/>
      <c r="X372" s="1266"/>
      <c r="Y372" s="1266"/>
      <c r="Z372" s="1266"/>
      <c r="AA372" s="1266"/>
      <c r="AB372" s="1266"/>
      <c r="AC372" s="1266"/>
      <c r="AD372" s="1266"/>
      <c r="AE372" s="1266"/>
      <c r="AF372" s="1266"/>
      <c r="AG372" s="1266"/>
      <c r="AH372" s="1266"/>
      <c r="AI372" s="1266"/>
      <c r="AJ372" s="1266"/>
      <c r="AK372" s="1266"/>
      <c r="AL372" s="1266"/>
      <c r="AM372" s="1266"/>
      <c r="AN372" s="1266"/>
      <c r="AO372" s="1266"/>
      <c r="AP372" s="1266"/>
      <c r="AQ372" s="1266"/>
      <c r="AR372" s="1266"/>
      <c r="AS372" s="1266"/>
      <c r="AT372" s="1266"/>
      <c r="AU372" s="1266"/>
      <c r="AV372" s="1266"/>
      <c r="AW372" s="1266"/>
      <c r="AX372" s="1266"/>
      <c r="AY372" s="1266"/>
      <c r="AZ372" s="1266"/>
      <c r="BA372" s="1266"/>
      <c r="BB372" s="1267"/>
      <c r="BC372" s="1268"/>
      <c r="BD372" s="1268"/>
      <c r="BE372" s="1269"/>
      <c r="BF372" s="1267"/>
      <c r="BG372" s="1268"/>
      <c r="BH372" s="1268"/>
      <c r="BI372" s="1269"/>
      <c r="BJ372" s="1267"/>
      <c r="BK372" s="1268"/>
      <c r="BL372" s="1268"/>
      <c r="BM372" s="1269"/>
      <c r="BN372" s="1267">
        <f t="shared" ref="BN372:CC372" si="768">BN368/BJ368-1</f>
        <v>0.5200223505308248</v>
      </c>
      <c r="BO372" s="1268">
        <f t="shared" si="768"/>
        <v>0.79422903516681687</v>
      </c>
      <c r="BP372" s="1268">
        <f t="shared" si="768"/>
        <v>0.82233169129720807</v>
      </c>
      <c r="BQ372" s="1269">
        <f t="shared" si="768"/>
        <v>1.2760187420133478</v>
      </c>
      <c r="BR372" s="1267">
        <f t="shared" si="768"/>
        <v>1.4233549810072308</v>
      </c>
      <c r="BS372" s="1268">
        <f t="shared" si="768"/>
        <v>1.7759573826515234</v>
      </c>
      <c r="BT372" s="1268">
        <f t="shared" si="768"/>
        <v>1.6735447828437557</v>
      </c>
      <c r="BU372" s="1269">
        <f t="shared" si="768"/>
        <v>0.96263256394260721</v>
      </c>
      <c r="BV372" s="1267">
        <f t="shared" si="768"/>
        <v>0.90114779794711009</v>
      </c>
      <c r="BW372" s="1268">
        <f t="shared" si="768"/>
        <v>0.38351799551017485</v>
      </c>
      <c r="BX372" s="1268">
        <f t="shared" si="768"/>
        <v>0.32179569276397868</v>
      </c>
      <c r="BY372" s="1269">
        <f t="shared" si="768"/>
        <v>0.32970979943422041</v>
      </c>
      <c r="BZ372" s="1267">
        <f t="shared" si="768"/>
        <v>0.17870156121173419</v>
      </c>
      <c r="CA372" s="1268">
        <f t="shared" si="768"/>
        <v>0.17723109133734583</v>
      </c>
      <c r="CB372" s="1268">
        <f t="shared" si="768"/>
        <v>0.26958871975318055</v>
      </c>
      <c r="CC372" s="1268">
        <f t="shared" si="768"/>
        <v>0.19964622077735816</v>
      </c>
      <c r="CD372" s="1267">
        <f t="shared" ref="CD372:CG372" si="769">CD368/BZ368-1</f>
        <v>0.42255117819184229</v>
      </c>
      <c r="CE372" s="1268">
        <f t="shared" si="769"/>
        <v>0.51228186541283227</v>
      </c>
      <c r="CF372" s="1268">
        <f t="shared" si="769"/>
        <v>0.38817936631200634</v>
      </c>
      <c r="CG372" s="1269">
        <f t="shared" si="769"/>
        <v>0.37036634341786989</v>
      </c>
      <c r="CH372" s="1266"/>
      <c r="CI372" s="1266"/>
      <c r="CJ372" s="1266"/>
      <c r="CK372" s="1266"/>
      <c r="CL372" s="1266"/>
      <c r="CM372" s="1266"/>
      <c r="CN372" s="1266"/>
      <c r="CO372" s="1266"/>
      <c r="CP372" s="1266"/>
      <c r="CQ372" s="1266"/>
      <c r="CR372" s="1266"/>
      <c r="CS372" s="1266"/>
      <c r="CT372" s="1266"/>
      <c r="CU372" s="1266"/>
      <c r="CV372" s="1266"/>
      <c r="CW372" s="1266"/>
      <c r="CX372" s="1266"/>
      <c r="CY372" s="1266"/>
      <c r="CZ372" s="1266"/>
      <c r="DA372" s="1266"/>
      <c r="DB372" s="1266"/>
      <c r="DC372" s="1266"/>
      <c r="DD372" s="1266"/>
      <c r="DE372" s="1266"/>
      <c r="DF372" s="1266"/>
      <c r="DG372" s="1266"/>
      <c r="DH372" s="1266"/>
      <c r="DI372" s="1266"/>
      <c r="DJ372" s="1276"/>
      <c r="DK372" s="1266"/>
      <c r="DL372" s="1266"/>
      <c r="DM372" s="1266"/>
      <c r="DN372" s="1266"/>
      <c r="DO372" s="1266"/>
      <c r="DP372" s="1266"/>
      <c r="DQ372" s="1266"/>
      <c r="DR372" s="1266"/>
      <c r="DS372" s="1266"/>
      <c r="DT372" s="1266"/>
      <c r="DU372" s="1266"/>
      <c r="DV372" s="1268"/>
      <c r="DW372" s="1268"/>
      <c r="DX372" s="1268">
        <f t="shared" ref="DX372:EJ372" si="770">DX368/DW368-1</f>
        <v>0.77481732969222872</v>
      </c>
      <c r="DY372" s="1268">
        <f t="shared" si="770"/>
        <v>0.88123258618538625</v>
      </c>
      <c r="DZ372" s="1268">
        <f t="shared" si="770"/>
        <v>1.0831822803837481</v>
      </c>
      <c r="EA372" s="1268">
        <f t="shared" si="770"/>
        <v>0.47899489595602684</v>
      </c>
      <c r="EB372" s="1268">
        <f t="shared" si="770"/>
        <v>0.3580094562308529</v>
      </c>
      <c r="EC372" s="1268">
        <f t="shared" si="770"/>
        <v>0.42099725432053758</v>
      </c>
      <c r="ED372" s="1268">
        <f t="shared" si="770"/>
        <v>0.18079220829915066</v>
      </c>
      <c r="EE372" s="1268">
        <f t="shared" si="770"/>
        <v>0.14423334521151387</v>
      </c>
      <c r="EF372" s="1268">
        <f t="shared" si="770"/>
        <v>0.12804773079683418</v>
      </c>
      <c r="EG372" s="1268">
        <f t="shared" si="770"/>
        <v>0.11823686807669409</v>
      </c>
      <c r="EH372" s="1268">
        <f t="shared" si="770"/>
        <v>0.11135292418943821</v>
      </c>
      <c r="EI372" s="1268">
        <f t="shared" si="770"/>
        <v>0.10492635563102137</v>
      </c>
      <c r="EJ372" s="1269">
        <f t="shared" si="770"/>
        <v>0.10109721429704344</v>
      </c>
    </row>
    <row r="373" spans="1:231" s="115" customFormat="1" ht="12.75">
      <c r="B373"/>
      <c r="C373"/>
      <c r="D373"/>
      <c r="E373"/>
      <c r="F373"/>
      <c r="G373"/>
      <c r="I373" s="1265" t="s">
        <v>485</v>
      </c>
      <c r="J373" s="1266"/>
      <c r="K373" s="1266"/>
      <c r="L373" s="1266"/>
      <c r="M373" s="1266"/>
      <c r="N373" s="1266"/>
      <c r="O373" s="1266"/>
      <c r="P373" s="1266"/>
      <c r="Q373" s="1266"/>
      <c r="R373" s="1266"/>
      <c r="S373" s="1266"/>
      <c r="T373" s="1266"/>
      <c r="U373" s="1266"/>
      <c r="V373" s="1266"/>
      <c r="W373" s="1266"/>
      <c r="X373" s="1266"/>
      <c r="Y373" s="1266"/>
      <c r="Z373" s="1266"/>
      <c r="AA373" s="1266"/>
      <c r="AB373" s="1266"/>
      <c r="AC373" s="1266"/>
      <c r="AD373" s="1266"/>
      <c r="AE373" s="1266"/>
      <c r="AF373" s="1266"/>
      <c r="AG373" s="1266"/>
      <c r="AH373" s="1266"/>
      <c r="AI373" s="1266"/>
      <c r="AJ373" s="1266"/>
      <c r="AK373" s="1266"/>
      <c r="AL373" s="1266"/>
      <c r="AM373" s="1266"/>
      <c r="AN373" s="1266"/>
      <c r="AO373" s="1266"/>
      <c r="AP373" s="1266"/>
      <c r="AQ373" s="1266"/>
      <c r="AR373" s="1266"/>
      <c r="AS373" s="1266"/>
      <c r="AT373" s="1266"/>
      <c r="AU373" s="1266"/>
      <c r="AV373" s="1266"/>
      <c r="AW373" s="1266"/>
      <c r="AX373" s="1266"/>
      <c r="AY373" s="1266"/>
      <c r="AZ373" s="1266"/>
      <c r="BA373" s="1266"/>
      <c r="BB373" s="1267"/>
      <c r="BC373" s="1268"/>
      <c r="BD373" s="1268"/>
      <c r="BE373" s="1269"/>
      <c r="BF373" s="1267"/>
      <c r="BG373" s="1268"/>
      <c r="BH373" s="1268"/>
      <c r="BI373" s="1269"/>
      <c r="BJ373" s="1267"/>
      <c r="BK373" s="1268"/>
      <c r="BL373" s="1268"/>
      <c r="BM373" s="1269"/>
      <c r="BN373" s="314">
        <f t="shared" ref="BN373:CC373" si="771">BN368-BJ368</f>
        <v>2.791999999999998</v>
      </c>
      <c r="BO373" s="150">
        <f t="shared" si="771"/>
        <v>4.403999999999999</v>
      </c>
      <c r="BP373" s="150">
        <f t="shared" si="771"/>
        <v>5.0079999999999982</v>
      </c>
      <c r="BQ373" s="409">
        <f t="shared" si="771"/>
        <v>8.9870000000000037</v>
      </c>
      <c r="BR373" s="314">
        <f t="shared" si="771"/>
        <v>11.616000000000007</v>
      </c>
      <c r="BS373" s="150">
        <f t="shared" si="771"/>
        <v>17.669</v>
      </c>
      <c r="BT373" s="150">
        <f t="shared" si="771"/>
        <v>18.573</v>
      </c>
      <c r="BU373" s="409">
        <f t="shared" si="771"/>
        <v>15.430999999999994</v>
      </c>
      <c r="BV373" s="314">
        <f t="shared" si="771"/>
        <v>17.821999999999999</v>
      </c>
      <c r="BW373" s="150">
        <f t="shared" si="771"/>
        <v>10.592000000000009</v>
      </c>
      <c r="BX373" s="150">
        <f t="shared" si="771"/>
        <v>9.5480000000000089</v>
      </c>
      <c r="BY373" s="409">
        <f t="shared" si="771"/>
        <v>10.373000000000008</v>
      </c>
      <c r="BZ373" s="314">
        <f t="shared" si="771"/>
        <v>6.7189999999999941</v>
      </c>
      <c r="CA373" s="150">
        <f t="shared" si="771"/>
        <v>6.7719999999999843</v>
      </c>
      <c r="CB373" s="150">
        <f t="shared" si="771"/>
        <v>10.572999999999986</v>
      </c>
      <c r="CC373" s="150">
        <f t="shared" si="771"/>
        <v>8.3520000000000039</v>
      </c>
      <c r="CD373" s="314">
        <f t="shared" ref="CD373:CG373" si="772">CD368-BZ368</f>
        <v>18.726623115106065</v>
      </c>
      <c r="CE373" s="150">
        <f t="shared" si="772"/>
        <v>23.04346287000002</v>
      </c>
      <c r="CF373" s="150">
        <f t="shared" si="772"/>
        <v>19.328227007407413</v>
      </c>
      <c r="CG373" s="409">
        <f t="shared" si="772"/>
        <v>18.587205310769221</v>
      </c>
      <c r="CH373" s="1266"/>
      <c r="CI373" s="1266"/>
      <c r="CJ373" s="1266"/>
      <c r="CK373" s="1266"/>
      <c r="CL373" s="1266"/>
      <c r="CM373" s="1266"/>
      <c r="CN373" s="1266"/>
      <c r="CO373" s="1266"/>
      <c r="CP373" s="1266"/>
      <c r="CQ373" s="1266"/>
      <c r="CR373" s="1266"/>
      <c r="CS373" s="1266"/>
      <c r="CT373" s="1266"/>
      <c r="CU373" s="1266"/>
      <c r="CV373" s="1266"/>
      <c r="CW373" s="1266"/>
      <c r="CX373" s="1266"/>
      <c r="CY373" s="1266"/>
      <c r="CZ373" s="1266"/>
      <c r="DA373" s="1266"/>
      <c r="DB373" s="1266"/>
      <c r="DC373" s="1266"/>
      <c r="DD373" s="1266"/>
      <c r="DE373" s="1266"/>
      <c r="DF373" s="1266"/>
      <c r="DG373" s="1266"/>
      <c r="DH373" s="1266"/>
      <c r="DI373" s="1266"/>
      <c r="DJ373" s="1276"/>
      <c r="DK373" s="1266"/>
      <c r="DL373" s="1266"/>
      <c r="DM373" s="1266"/>
      <c r="DN373" s="1266"/>
      <c r="DO373" s="1266"/>
      <c r="DP373" s="1266"/>
      <c r="DQ373" s="1266"/>
      <c r="DR373" s="1266"/>
      <c r="DS373" s="1266"/>
      <c r="DT373" s="1266"/>
      <c r="DU373" s="1266"/>
      <c r="DV373" s="1268"/>
      <c r="DW373" s="1268"/>
      <c r="DX373" s="150">
        <f t="shared" ref="DX373:EJ373" si="773">DX368-DW368</f>
        <v>10.498000000000006</v>
      </c>
      <c r="DY373" s="150">
        <f t="shared" si="773"/>
        <v>21.190999999999992</v>
      </c>
      <c r="DZ373" s="150">
        <f t="shared" si="773"/>
        <v>49.000999999999991</v>
      </c>
      <c r="EA373" s="150">
        <f t="shared" si="773"/>
        <v>45.14</v>
      </c>
      <c r="EB373" s="150">
        <f t="shared" si="773"/>
        <v>49.899000000000029</v>
      </c>
      <c r="EC373" s="150">
        <f t="shared" si="773"/>
        <v>79.68551830328272</v>
      </c>
      <c r="ED373" s="150">
        <f t="shared" si="773"/>
        <v>48.626508425959514</v>
      </c>
      <c r="EE373" s="150">
        <f t="shared" si="773"/>
        <v>45.807071960972735</v>
      </c>
      <c r="EF373" s="150">
        <f t="shared" si="773"/>
        <v>46.532173865435198</v>
      </c>
      <c r="EG373" s="150">
        <f t="shared" si="773"/>
        <v>48.468753319937605</v>
      </c>
      <c r="EH373" s="150">
        <f t="shared" si="773"/>
        <v>51.043960623912483</v>
      </c>
      <c r="EI373" s="150">
        <f t="shared" si="773"/>
        <v>53.453891048820594</v>
      </c>
      <c r="EJ373" s="409">
        <f t="shared" si="773"/>
        <v>56.907205159424961</v>
      </c>
    </row>
    <row r="374" spans="1:231" s="115" customFormat="1" ht="12.75">
      <c r="B374"/>
      <c r="C374"/>
      <c r="D374"/>
      <c r="E374"/>
      <c r="F374"/>
      <c r="G374"/>
      <c r="I374" s="1265" t="s">
        <v>486</v>
      </c>
      <c r="J374" s="1266"/>
      <c r="K374" s="1266"/>
      <c r="L374" s="1266"/>
      <c r="M374" s="1266"/>
      <c r="N374" s="1266"/>
      <c r="O374" s="1266"/>
      <c r="P374" s="1266"/>
      <c r="Q374" s="1266"/>
      <c r="R374" s="1266"/>
      <c r="S374" s="1266"/>
      <c r="T374" s="1266"/>
      <c r="U374" s="1266"/>
      <c r="V374" s="1266"/>
      <c r="W374" s="1266"/>
      <c r="X374" s="1266"/>
      <c r="Y374" s="1266"/>
      <c r="Z374" s="1266"/>
      <c r="AA374" s="1266"/>
      <c r="AB374" s="1266"/>
      <c r="AC374" s="1266"/>
      <c r="AD374" s="1266"/>
      <c r="AE374" s="1266"/>
      <c r="AF374" s="1266"/>
      <c r="AG374" s="1266"/>
      <c r="AH374" s="1266"/>
      <c r="AI374" s="1266"/>
      <c r="AJ374" s="1266"/>
      <c r="AK374" s="1266"/>
      <c r="AL374" s="1266"/>
      <c r="AM374" s="1266"/>
      <c r="AN374" s="1266"/>
      <c r="AO374" s="1266"/>
      <c r="AP374" s="1266"/>
      <c r="AQ374" s="1266"/>
      <c r="AR374" s="1266"/>
      <c r="AS374" s="1266"/>
      <c r="AT374" s="1266"/>
      <c r="AU374" s="1266"/>
      <c r="AV374" s="1266"/>
      <c r="AW374" s="1266"/>
      <c r="AX374" s="1266"/>
      <c r="AY374" s="1266"/>
      <c r="AZ374" s="1266"/>
      <c r="BA374" s="1266"/>
      <c r="BB374" s="1267"/>
      <c r="BC374" s="1268"/>
      <c r="BD374" s="1268"/>
      <c r="BE374" s="1269"/>
      <c r="BF374" s="1267"/>
      <c r="BG374" s="1268"/>
      <c r="BH374" s="1268"/>
      <c r="BI374" s="1269"/>
      <c r="BJ374" s="1267"/>
      <c r="BK374" s="1268"/>
      <c r="BL374" s="1268"/>
      <c r="BM374" s="1269"/>
      <c r="BN374" s="1267">
        <f t="shared" ref="BN374:CC374" si="774">BN368/BM368-1</f>
        <v>0.15873917364759338</v>
      </c>
      <c r="BO374" s="1268">
        <f t="shared" si="774"/>
        <v>0.21909079769636075</v>
      </c>
      <c r="BP374" s="1268">
        <f t="shared" si="774"/>
        <v>0.11548899386873068</v>
      </c>
      <c r="BQ374" s="1269">
        <f t="shared" si="774"/>
        <v>0.44440439718868285</v>
      </c>
      <c r="BR374" s="1267">
        <f t="shared" si="774"/>
        <v>0.23374922021210254</v>
      </c>
      <c r="BS374" s="1268">
        <f t="shared" si="774"/>
        <v>0.39647064772210094</v>
      </c>
      <c r="BT374" s="1268">
        <f t="shared" si="774"/>
        <v>7.433557824607151E-2</v>
      </c>
      <c r="BU374" s="1269">
        <f t="shared" si="774"/>
        <v>6.0328266657678986E-2</v>
      </c>
      <c r="BV374" s="1267">
        <f t="shared" si="774"/>
        <v>0.19509869362067356</v>
      </c>
      <c r="BW374" s="1268">
        <f t="shared" si="774"/>
        <v>1.6250432192345565E-2</v>
      </c>
      <c r="BX374" s="1268">
        <f t="shared" si="774"/>
        <v>2.6406699816801993E-2</v>
      </c>
      <c r="BY374" s="1269">
        <f t="shared" si="774"/>
        <v>6.6676865804839336E-2</v>
      </c>
      <c r="BZ374" s="1267">
        <f t="shared" si="774"/>
        <v>5.937753980016236E-2</v>
      </c>
      <c r="CA374" s="1268">
        <f t="shared" si="774"/>
        <v>1.4982625569745833E-2</v>
      </c>
      <c r="CB374" s="1268">
        <f t="shared" si="774"/>
        <v>0.1069316615535103</v>
      </c>
      <c r="CC374" s="1268">
        <f t="shared" si="774"/>
        <v>7.9129177377894599E-3</v>
      </c>
      <c r="CD374" s="1267">
        <f t="shared" ref="CD374:CG374" si="775">CD368/CC368-1</f>
        <v>0.25621932640788381</v>
      </c>
      <c r="CE374" s="1268">
        <f t="shared" si="775"/>
        <v>7.9004988986927538E-2</v>
      </c>
      <c r="CF374" s="1268">
        <f t="shared" si="775"/>
        <v>1.6093446354044527E-2</v>
      </c>
      <c r="CG374" s="1269">
        <f t="shared" si="775"/>
        <v>-5.0205520389999814E-3</v>
      </c>
      <c r="CH374" s="1266"/>
      <c r="CI374" s="1266"/>
      <c r="CJ374" s="1266"/>
      <c r="CK374" s="1266"/>
      <c r="CL374" s="1266"/>
      <c r="CM374" s="1266"/>
      <c r="CN374" s="1266"/>
      <c r="CO374" s="1266"/>
      <c r="CP374" s="1266"/>
      <c r="CQ374" s="1266"/>
      <c r="CR374" s="1266"/>
      <c r="CS374" s="1266"/>
      <c r="CT374" s="1266"/>
      <c r="CU374" s="1266"/>
      <c r="CV374" s="1266"/>
      <c r="CW374" s="1266"/>
      <c r="CX374" s="1266"/>
      <c r="CY374" s="1266"/>
      <c r="CZ374" s="1266"/>
      <c r="DA374" s="1266"/>
      <c r="DB374" s="1266"/>
      <c r="DC374" s="1266"/>
      <c r="DD374" s="1266"/>
      <c r="DE374" s="1266"/>
      <c r="DF374" s="1266"/>
      <c r="DG374" s="1266"/>
      <c r="DH374" s="1266"/>
      <c r="DI374" s="1266"/>
      <c r="DJ374" s="1276"/>
      <c r="DK374" s="1266"/>
      <c r="DL374" s="1266"/>
      <c r="DM374" s="1266"/>
      <c r="DN374" s="1266"/>
      <c r="DO374" s="1266"/>
      <c r="DP374" s="1266"/>
      <c r="DQ374" s="1266"/>
      <c r="DR374" s="1266"/>
      <c r="DS374" s="1266"/>
      <c r="DT374" s="1266"/>
      <c r="DU374" s="1266"/>
      <c r="DV374" s="1268"/>
      <c r="DW374" s="1268"/>
      <c r="DX374" s="1268"/>
      <c r="DY374" s="1266"/>
      <c r="DZ374" s="1266"/>
      <c r="EA374" s="1266"/>
      <c r="EB374" s="1266"/>
      <c r="EC374" s="1266"/>
      <c r="ED374" s="1266"/>
      <c r="EE374" s="1266"/>
      <c r="EF374" s="1266"/>
      <c r="EG374" s="1266"/>
      <c r="EH374" s="1266"/>
      <c r="EI374" s="1266"/>
      <c r="EJ374" s="1269"/>
    </row>
    <row r="375" spans="1:231" s="115" customFormat="1" ht="12.75">
      <c r="B375"/>
      <c r="C375"/>
      <c r="D375"/>
      <c r="E375"/>
      <c r="F375"/>
      <c r="G375"/>
      <c r="I375" s="1265" t="s">
        <v>487</v>
      </c>
      <c r="J375" s="1266"/>
      <c r="K375" s="1266"/>
      <c r="L375" s="1266"/>
      <c r="M375" s="1266"/>
      <c r="N375" s="1266"/>
      <c r="O375" s="1266"/>
      <c r="P375" s="1266"/>
      <c r="Q375" s="1266"/>
      <c r="R375" s="1266"/>
      <c r="S375" s="1266"/>
      <c r="T375" s="1266"/>
      <c r="U375" s="1266"/>
      <c r="V375" s="1266"/>
      <c r="W375" s="1266"/>
      <c r="X375" s="1266"/>
      <c r="Y375" s="1266"/>
      <c r="Z375" s="1266"/>
      <c r="AA375" s="1266"/>
      <c r="AB375" s="1266"/>
      <c r="AC375" s="1266"/>
      <c r="AD375" s="1266"/>
      <c r="AE375" s="1266"/>
      <c r="AF375" s="1266"/>
      <c r="AG375" s="1266"/>
      <c r="AH375" s="1266"/>
      <c r="AI375" s="1266"/>
      <c r="AJ375" s="1266"/>
      <c r="AK375" s="1266"/>
      <c r="AL375" s="1266"/>
      <c r="AM375" s="1266"/>
      <c r="AN375" s="1266"/>
      <c r="AO375" s="1266"/>
      <c r="AP375" s="1266"/>
      <c r="AQ375" s="1266"/>
      <c r="AR375" s="1266"/>
      <c r="AS375" s="1266"/>
      <c r="AT375" s="1266"/>
      <c r="AU375" s="1266"/>
      <c r="AV375" s="1266"/>
      <c r="AW375" s="1266"/>
      <c r="AX375" s="1266"/>
      <c r="AY375" s="1266"/>
      <c r="AZ375" s="1266"/>
      <c r="BA375" s="1266"/>
      <c r="BB375" s="1267"/>
      <c r="BC375" s="1268"/>
      <c r="BD375" s="1268"/>
      <c r="BE375" s="1269"/>
      <c r="BF375" s="1267"/>
      <c r="BG375" s="1268"/>
      <c r="BH375" s="1268"/>
      <c r="BI375" s="1269"/>
      <c r="BJ375" s="1267"/>
      <c r="BK375" s="1268"/>
      <c r="BL375" s="1268"/>
      <c r="BM375" s="1269"/>
      <c r="BN375" s="314">
        <f t="shared" ref="BN375:CC375" si="776">BN368-BM368</f>
        <v>1.1180000000000003</v>
      </c>
      <c r="BO375" s="150">
        <f t="shared" si="776"/>
        <v>1.7880000000000003</v>
      </c>
      <c r="BP375" s="150">
        <f t="shared" si="776"/>
        <v>1.1490000000000009</v>
      </c>
      <c r="BQ375" s="409">
        <f t="shared" si="776"/>
        <v>4.9320000000000022</v>
      </c>
      <c r="BR375" s="314">
        <f t="shared" si="776"/>
        <v>3.7470000000000034</v>
      </c>
      <c r="BS375" s="150">
        <f t="shared" si="776"/>
        <v>7.840999999999994</v>
      </c>
      <c r="BT375" s="150">
        <f t="shared" si="776"/>
        <v>2.0530000000000008</v>
      </c>
      <c r="BU375" s="409">
        <f t="shared" si="776"/>
        <v>1.7899999999999956</v>
      </c>
      <c r="BV375" s="314">
        <f t="shared" si="776"/>
        <v>6.1380000000000088</v>
      </c>
      <c r="BW375" s="150">
        <f t="shared" si="776"/>
        <v>0.61100000000000421</v>
      </c>
      <c r="BX375" s="150">
        <f t="shared" si="776"/>
        <v>1.0090000000000003</v>
      </c>
      <c r="BY375" s="409">
        <f t="shared" si="776"/>
        <v>2.6149999999999949</v>
      </c>
      <c r="BZ375" s="314">
        <f t="shared" si="776"/>
        <v>2.4839999999999947</v>
      </c>
      <c r="CA375" s="150">
        <f t="shared" si="776"/>
        <v>0.66399999999999437</v>
      </c>
      <c r="CB375" s="150">
        <f t="shared" si="776"/>
        <v>4.8100000000000023</v>
      </c>
      <c r="CC375" s="150">
        <f t="shared" si="776"/>
        <v>0.39400000000001256</v>
      </c>
      <c r="CD375" s="314">
        <f t="shared" ref="CD375:CG375" si="777">CD368-CC368</f>
        <v>12.858623115106056</v>
      </c>
      <c r="CE375" s="150">
        <f t="shared" si="777"/>
        <v>4.9808397548939496</v>
      </c>
      <c r="CF375" s="150">
        <f t="shared" si="777"/>
        <v>1.0947641374073953</v>
      </c>
      <c r="CG375" s="409">
        <f t="shared" si="777"/>
        <v>-0.34702169663817983</v>
      </c>
      <c r="CH375" s="1266"/>
      <c r="CI375" s="1266"/>
      <c r="CJ375" s="1266"/>
      <c r="CK375" s="1266"/>
      <c r="CL375" s="1266"/>
      <c r="CM375" s="1266"/>
      <c r="CN375" s="1266"/>
      <c r="CO375" s="1266"/>
      <c r="CP375" s="1266"/>
      <c r="CQ375" s="1266"/>
      <c r="CR375" s="1266"/>
      <c r="CS375" s="1266"/>
      <c r="CT375" s="1266"/>
      <c r="CU375" s="1266"/>
      <c r="CV375" s="1266"/>
      <c r="CW375" s="1266"/>
      <c r="CX375" s="1266"/>
      <c r="CY375" s="1266"/>
      <c r="CZ375" s="1266"/>
      <c r="DA375" s="1266"/>
      <c r="DB375" s="1266"/>
      <c r="DC375" s="1266"/>
      <c r="DD375" s="1266"/>
      <c r="DE375" s="1266"/>
      <c r="DF375" s="1266"/>
      <c r="DG375" s="1266"/>
      <c r="DH375" s="1266"/>
      <c r="DI375" s="1266"/>
      <c r="DJ375" s="1276"/>
      <c r="DK375" s="1266"/>
      <c r="DL375" s="1266"/>
      <c r="DM375" s="1266"/>
      <c r="DN375" s="1266"/>
      <c r="DO375" s="1266"/>
      <c r="DP375" s="1266"/>
      <c r="DQ375" s="1266"/>
      <c r="DR375" s="1266"/>
      <c r="DS375" s="1266"/>
      <c r="DT375" s="1266"/>
      <c r="DU375" s="1266"/>
      <c r="DV375" s="1268"/>
      <c r="DW375" s="1268"/>
      <c r="DX375" s="150"/>
      <c r="DY375" s="1266"/>
      <c r="DZ375" s="1266"/>
      <c r="EA375" s="1266"/>
      <c r="EB375" s="1266"/>
      <c r="EC375" s="1266"/>
      <c r="ED375" s="1266"/>
      <c r="EE375" s="1266"/>
      <c r="EF375" s="1266"/>
      <c r="EG375" s="1266"/>
      <c r="EH375" s="1266"/>
      <c r="EI375" s="1266"/>
      <c r="EJ375" s="1269"/>
    </row>
    <row r="376" spans="1:231" s="48" customFormat="1" ht="13.5" customHeight="1">
      <c r="A376" s="17"/>
      <c r="B376"/>
      <c r="C376"/>
      <c r="D376"/>
      <c r="E376"/>
      <c r="F376"/>
      <c r="G376"/>
      <c r="H376" s="17"/>
      <c r="I376" s="1098"/>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619"/>
      <c r="AU376" s="175"/>
      <c r="AV376" s="175"/>
      <c r="AW376" s="579"/>
      <c r="AX376" s="619"/>
      <c r="AY376" s="175"/>
      <c r="AZ376" s="175"/>
      <c r="BA376" s="579"/>
      <c r="BB376" s="619"/>
      <c r="BC376" s="175"/>
      <c r="BD376" s="175"/>
      <c r="BE376" s="579"/>
      <c r="BF376" s="619"/>
      <c r="BG376" s="175"/>
      <c r="BH376" s="175"/>
      <c r="BI376" s="579"/>
      <c r="BJ376" s="619"/>
      <c r="BK376" s="175"/>
      <c r="BL376" s="175"/>
      <c r="BM376" s="579"/>
      <c r="BN376" s="619"/>
      <c r="BO376" s="175"/>
      <c r="BP376" s="175"/>
      <c r="BQ376" s="579"/>
      <c r="BR376" s="629"/>
      <c r="BS376" s="261"/>
      <c r="BT376" s="261"/>
      <c r="BU376" s="579"/>
      <c r="BV376" s="261"/>
      <c r="BW376" s="261"/>
      <c r="BX376" s="261"/>
      <c r="BY376" s="630"/>
      <c r="BZ376" s="175"/>
      <c r="CA376" s="175"/>
      <c r="CB376" s="175"/>
      <c r="CC376" s="175"/>
      <c r="CD376" s="619"/>
      <c r="CE376" s="175"/>
      <c r="CF376" s="175"/>
      <c r="CG376" s="579"/>
      <c r="CH376" s="175"/>
      <c r="CI376" s="175"/>
      <c r="CJ376" s="175"/>
      <c r="CK376" s="175"/>
      <c r="CL376" s="175"/>
      <c r="CM376" s="175"/>
      <c r="CN376" s="175"/>
      <c r="CO376" s="175"/>
      <c r="CP376" s="175"/>
      <c r="CQ376" s="175"/>
      <c r="CR376" s="175"/>
      <c r="CS376" s="175"/>
      <c r="CT376" s="175"/>
      <c r="CU376" s="175"/>
      <c r="CV376" s="175"/>
      <c r="CW376" s="175"/>
      <c r="CX376" s="175"/>
      <c r="CY376" s="175"/>
      <c r="CZ376" s="175"/>
      <c r="DA376" s="175"/>
      <c r="DB376" s="175"/>
      <c r="DC376" s="175"/>
      <c r="DD376" s="175"/>
      <c r="DE376" s="175"/>
      <c r="DF376" s="175"/>
      <c r="DG376" s="175"/>
      <c r="DH376" s="175"/>
      <c r="DI376" s="579"/>
      <c r="DJ376" s="363"/>
      <c r="DK376" s="118"/>
      <c r="DL376" s="118"/>
      <c r="DM376" s="118"/>
      <c r="DN376" s="118"/>
      <c r="DO376" s="118"/>
      <c r="DP376" s="118"/>
      <c r="DQ376" s="619"/>
      <c r="DR376" s="175"/>
      <c r="DS376" s="175"/>
      <c r="DT376" s="175"/>
      <c r="DU376" s="175"/>
      <c r="DV376" s="175"/>
      <c r="DW376" s="175"/>
      <c r="DX376" s="175"/>
      <c r="DY376" s="175"/>
      <c r="DZ376" s="175"/>
      <c r="EA376" s="175"/>
      <c r="EB376" s="175"/>
      <c r="EC376" s="261"/>
      <c r="ED376" s="175"/>
      <c r="EE376" s="175"/>
      <c r="EF376" s="175"/>
      <c r="EG376" s="175"/>
      <c r="EH376" s="175"/>
      <c r="EI376" s="175"/>
      <c r="EJ376" s="579"/>
      <c r="EK376" s="216"/>
      <c r="EL376" s="216"/>
      <c r="EM376" s="216"/>
      <c r="EN376" s="216"/>
      <c r="EO376" s="216"/>
      <c r="EP376" s="216"/>
      <c r="EQ376" s="216"/>
      <c r="ER376" s="216"/>
      <c r="ES376" s="216"/>
      <c r="ET376" s="216"/>
      <c r="EU376" s="216"/>
      <c r="EV376" s="216"/>
      <c r="EW376" s="216"/>
      <c r="EX376" s="216"/>
      <c r="EY376" s="216"/>
      <c r="EZ376" s="216"/>
      <c r="FA376" s="216"/>
      <c r="FB376" s="216"/>
      <c r="FC376" s="216"/>
      <c r="FD376" s="216"/>
      <c r="FE376" s="216"/>
      <c r="FF376" s="216"/>
      <c r="FG376" s="216"/>
      <c r="FH376" s="216"/>
      <c r="FI376" s="216"/>
      <c r="FJ376" s="216"/>
      <c r="FK376" s="216"/>
      <c r="FL376" s="216"/>
      <c r="FM376" s="216"/>
      <c r="FN376" s="216"/>
      <c r="FO376" s="216"/>
      <c r="FP376" s="216"/>
      <c r="FQ376" s="216"/>
      <c r="FR376" s="216"/>
      <c r="FS376" s="216"/>
      <c r="FT376" s="216"/>
      <c r="FU376" s="216"/>
      <c r="FV376" s="216"/>
      <c r="FW376" s="216"/>
      <c r="FX376" s="216"/>
      <c r="FY376" s="216"/>
      <c r="FZ376" s="216"/>
      <c r="GA376" s="216"/>
      <c r="GB376" s="216"/>
      <c r="GC376" s="216"/>
      <c r="GD376" s="216"/>
      <c r="GE376" s="216"/>
      <c r="GF376" s="216"/>
      <c r="GG376" s="216"/>
      <c r="GH376" s="216"/>
      <c r="GI376" s="216"/>
      <c r="GJ376" s="216"/>
      <c r="GK376" s="216"/>
      <c r="GL376" s="216"/>
      <c r="GM376" s="216"/>
      <c r="GN376" s="216"/>
      <c r="GO376" s="216"/>
      <c r="GP376" s="216"/>
      <c r="GQ376" s="216"/>
      <c r="GR376" s="216"/>
      <c r="GS376" s="216"/>
      <c r="GT376" s="216"/>
      <c r="GU376" s="216"/>
      <c r="GV376" s="216"/>
      <c r="GW376" s="216"/>
      <c r="GX376" s="216"/>
      <c r="GY376" s="216"/>
      <c r="GZ376" s="216"/>
      <c r="HA376" s="216"/>
      <c r="HB376" s="216"/>
      <c r="HC376" s="216"/>
      <c r="HD376" s="216"/>
      <c r="HE376" s="216"/>
      <c r="HF376" s="216"/>
      <c r="HG376" s="216"/>
      <c r="HH376" s="216"/>
      <c r="HI376" s="216"/>
      <c r="HJ376" s="216"/>
      <c r="HK376" s="216"/>
      <c r="HL376" s="216"/>
      <c r="HM376" s="216"/>
      <c r="HN376" s="216"/>
      <c r="HO376" s="216"/>
      <c r="HP376" s="216"/>
      <c r="HQ376" s="216"/>
      <c r="HR376" s="216"/>
      <c r="HS376" s="216"/>
      <c r="HT376" s="216"/>
      <c r="HU376" s="216"/>
      <c r="HV376" s="216"/>
      <c r="HW376" s="216"/>
    </row>
    <row r="377" spans="1:231" s="122" customFormat="1" ht="13.5" customHeight="1">
      <c r="A377" s="194"/>
      <c r="B377"/>
      <c r="C377"/>
      <c r="D377"/>
      <c r="E377"/>
      <c r="F377"/>
      <c r="G377"/>
      <c r="H377" s="194"/>
      <c r="I377" s="580" t="s">
        <v>75</v>
      </c>
      <c r="J377" s="118"/>
      <c r="K377" s="118"/>
      <c r="L377" s="118"/>
      <c r="M377" s="118"/>
      <c r="N377" s="118"/>
      <c r="O377" s="118"/>
      <c r="P377" s="118"/>
      <c r="Q377" s="118"/>
      <c r="R377" s="118"/>
      <c r="S377" s="118"/>
      <c r="T377" s="118"/>
      <c r="U377" s="118"/>
      <c r="V377" s="118"/>
      <c r="W377" s="118"/>
      <c r="X377" s="118"/>
      <c r="Y377" s="118"/>
      <c r="Z377" s="118"/>
      <c r="AA377" s="118"/>
      <c r="AB377" s="118"/>
      <c r="AC377" s="118"/>
      <c r="AD377" s="118"/>
      <c r="AE377" s="118"/>
      <c r="AF377" s="118"/>
      <c r="AG377" s="118"/>
      <c r="AH377" s="118"/>
      <c r="AI377" s="118"/>
      <c r="AJ377" s="118"/>
      <c r="AK377" s="118"/>
      <c r="AL377" s="118"/>
      <c r="AM377" s="118"/>
      <c r="AN377" s="118"/>
      <c r="AO377" s="118"/>
      <c r="AP377" s="118"/>
      <c r="AQ377" s="118"/>
      <c r="AR377" s="118"/>
      <c r="AS377" s="118"/>
      <c r="AT377" s="386"/>
      <c r="AU377" s="113"/>
      <c r="AV377" s="113"/>
      <c r="AW377" s="363"/>
      <c r="AX377" s="386"/>
      <c r="AY377" s="113"/>
      <c r="AZ377" s="113"/>
      <c r="BA377" s="363"/>
      <c r="BB377" s="386"/>
      <c r="BC377" s="113"/>
      <c r="BD377" s="113"/>
      <c r="BE377" s="363"/>
      <c r="BF377" s="386"/>
      <c r="BG377" s="113"/>
      <c r="BH377" s="113"/>
      <c r="BI377" s="363"/>
      <c r="BJ377" s="386"/>
      <c r="BK377" s="113"/>
      <c r="BL377" s="113"/>
      <c r="BM377" s="363"/>
      <c r="BN377" s="386"/>
      <c r="BO377" s="113"/>
      <c r="BP377" s="113"/>
      <c r="BQ377" s="363"/>
      <c r="BR377" s="1193"/>
      <c r="BS377" s="1194"/>
      <c r="BT377" s="1194"/>
      <c r="BU377" s="363"/>
      <c r="BV377" s="1194"/>
      <c r="BW377" s="1194"/>
      <c r="BX377" s="1194"/>
      <c r="BY377" s="1195"/>
      <c r="BZ377" s="1243"/>
      <c r="CA377" s="1243"/>
      <c r="CB377" s="1243"/>
      <c r="CC377" s="1243"/>
      <c r="CD377" s="1765">
        <v>0.21</v>
      </c>
      <c r="CE377" s="1243">
        <v>0.20749999999999999</v>
      </c>
      <c r="CF377" s="1243">
        <v>0.2</v>
      </c>
      <c r="CG377" s="1244">
        <v>0.2</v>
      </c>
      <c r="CH377" s="189"/>
      <c r="CI377" s="189"/>
      <c r="CJ377" s="189"/>
      <c r="CK377" s="189"/>
      <c r="CL377" s="189"/>
      <c r="CM377" s="189"/>
      <c r="CN377" s="189"/>
      <c r="CO377" s="189"/>
      <c r="CP377" s="189"/>
      <c r="CQ377" s="189"/>
      <c r="CR377" s="189"/>
      <c r="CS377" s="189"/>
      <c r="CT377" s="189"/>
      <c r="CU377" s="189"/>
      <c r="CV377" s="189"/>
      <c r="CW377" s="189"/>
      <c r="CX377" s="189"/>
      <c r="CY377" s="189"/>
      <c r="CZ377" s="189"/>
      <c r="DA377" s="189"/>
      <c r="DB377" s="189"/>
      <c r="DC377" s="189"/>
      <c r="DD377" s="189"/>
      <c r="DE377" s="189"/>
      <c r="DF377" s="189"/>
      <c r="DG377" s="189"/>
      <c r="DH377" s="189"/>
      <c r="DI377" s="592"/>
      <c r="DJ377" s="363"/>
      <c r="DK377" s="118"/>
      <c r="DL377" s="118"/>
      <c r="DM377" s="118"/>
      <c r="DN377" s="118"/>
      <c r="DO377" s="118"/>
      <c r="DP377" s="118"/>
      <c r="DQ377" s="387"/>
      <c r="DR377" s="118"/>
      <c r="DS377" s="118"/>
      <c r="DT377" s="118"/>
      <c r="DU377" s="118"/>
      <c r="DV377" s="118"/>
      <c r="DW377" s="118"/>
      <c r="DX377" s="118"/>
      <c r="DY377" s="118"/>
      <c r="DZ377" s="118"/>
      <c r="EB377" s="118"/>
      <c r="EC377" s="1194"/>
      <c r="ED377" s="189">
        <f>EC369+0.001</f>
        <v>0.20514483630565111</v>
      </c>
      <c r="EE377" s="189">
        <f>ED369-0.002</f>
        <v>0.20314483630565111</v>
      </c>
      <c r="EF377" s="189">
        <f>EE369-0.002</f>
        <v>0.20114483630565111</v>
      </c>
      <c r="EG377" s="189">
        <f>EF369-0.002</f>
        <v>0.19914483630565111</v>
      </c>
      <c r="EH377" s="189">
        <f>EG369-0.002</f>
        <v>0.19714483630565111</v>
      </c>
      <c r="EI377" s="189">
        <f>EH377</f>
        <v>0.19714483630565111</v>
      </c>
      <c r="EJ377" s="592">
        <f>EI377</f>
        <v>0.19714483630565111</v>
      </c>
      <c r="EK377" s="229"/>
      <c r="EL377" s="229"/>
      <c r="EM377" s="229"/>
      <c r="EN377" s="229"/>
      <c r="EO377" s="229"/>
      <c r="EP377" s="229"/>
      <c r="EQ377" s="229"/>
      <c r="ER377" s="229"/>
      <c r="ES377" s="229"/>
      <c r="ET377" s="229"/>
      <c r="EU377" s="229"/>
      <c r="EV377" s="229"/>
      <c r="EW377" s="229"/>
      <c r="EX377" s="229"/>
      <c r="EY377" s="229"/>
      <c r="EZ377" s="229"/>
      <c r="FA377" s="229"/>
      <c r="FB377" s="229"/>
      <c r="FC377" s="229"/>
      <c r="FD377" s="229"/>
      <c r="FE377" s="229"/>
      <c r="FF377" s="229"/>
      <c r="FG377" s="229"/>
      <c r="FH377" s="229"/>
      <c r="FI377" s="229"/>
      <c r="FJ377" s="229"/>
      <c r="FK377" s="229"/>
      <c r="FL377" s="229"/>
      <c r="FM377" s="229"/>
      <c r="FN377" s="229"/>
      <c r="FO377" s="229"/>
      <c r="FP377" s="229"/>
      <c r="FQ377" s="229"/>
      <c r="FR377" s="229"/>
      <c r="FS377" s="229"/>
      <c r="FT377" s="229"/>
      <c r="FU377" s="229"/>
      <c r="FV377" s="229"/>
      <c r="FW377" s="229"/>
      <c r="FX377" s="229"/>
      <c r="FY377" s="229"/>
      <c r="FZ377" s="229"/>
      <c r="GA377" s="229"/>
      <c r="GB377" s="229"/>
      <c r="GC377" s="229"/>
      <c r="GD377" s="229"/>
      <c r="GE377" s="229"/>
      <c r="GF377" s="229"/>
      <c r="GG377" s="229"/>
      <c r="GH377" s="229"/>
      <c r="GI377" s="229"/>
      <c r="GJ377" s="229"/>
      <c r="GK377" s="229"/>
      <c r="GL377" s="229"/>
      <c r="GM377" s="229"/>
      <c r="GN377" s="229"/>
      <c r="GO377" s="229"/>
      <c r="GP377" s="229"/>
      <c r="GQ377" s="229"/>
      <c r="GR377" s="229"/>
      <c r="GS377" s="229"/>
      <c r="GT377" s="229"/>
      <c r="GU377" s="229"/>
      <c r="GV377" s="229"/>
      <c r="GW377" s="229"/>
      <c r="GX377" s="229"/>
      <c r="GY377" s="229"/>
      <c r="GZ377" s="229"/>
      <c r="HA377" s="229"/>
      <c r="HB377" s="229"/>
      <c r="HC377" s="229"/>
      <c r="HD377" s="229"/>
      <c r="HE377" s="229"/>
      <c r="HF377" s="229"/>
      <c r="HG377" s="229"/>
      <c r="HH377" s="229"/>
      <c r="HI377" s="229"/>
      <c r="HJ377" s="229"/>
      <c r="HK377" s="229"/>
      <c r="HL377" s="229"/>
      <c r="HM377" s="229"/>
      <c r="HN377" s="229"/>
      <c r="HO377" s="229"/>
      <c r="HP377" s="229"/>
      <c r="HQ377" s="229"/>
      <c r="HR377" s="229"/>
      <c r="HS377" s="229"/>
      <c r="HT377" s="229"/>
      <c r="HU377" s="229"/>
      <c r="HV377" s="229"/>
      <c r="HW377" s="229"/>
    </row>
    <row r="378" spans="1:231" s="122" customFormat="1" ht="13.5" customHeight="1">
      <c r="A378" s="194"/>
      <c r="B378"/>
      <c r="C378"/>
      <c r="D378"/>
      <c r="E378"/>
      <c r="F378"/>
      <c r="G378"/>
      <c r="H378" s="194"/>
      <c r="I378" s="580" t="s">
        <v>76</v>
      </c>
      <c r="J378" s="118"/>
      <c r="K378" s="118"/>
      <c r="L378" s="118"/>
      <c r="M378" s="118"/>
      <c r="N378" s="118"/>
      <c r="O378" s="118"/>
      <c r="P378" s="118"/>
      <c r="Q378" s="118"/>
      <c r="R378" s="118"/>
      <c r="S378" s="118"/>
      <c r="T378" s="118"/>
      <c r="U378" s="118"/>
      <c r="V378" s="118"/>
      <c r="W378" s="118"/>
      <c r="X378" s="118"/>
      <c r="Y378" s="118"/>
      <c r="Z378" s="118"/>
      <c r="AA378" s="118"/>
      <c r="AB378" s="118"/>
      <c r="AC378" s="118"/>
      <c r="AD378" s="118"/>
      <c r="AE378" s="118"/>
      <c r="AF378" s="118"/>
      <c r="AG378" s="118"/>
      <c r="AH378" s="118"/>
      <c r="AI378" s="118"/>
      <c r="AJ378" s="118"/>
      <c r="AK378" s="118"/>
      <c r="AL378" s="118"/>
      <c r="AM378" s="118"/>
      <c r="AN378" s="118"/>
      <c r="AO378" s="118"/>
      <c r="AP378" s="118"/>
      <c r="AQ378" s="118"/>
      <c r="AR378" s="118"/>
      <c r="AS378" s="118"/>
      <c r="AT378" s="387"/>
      <c r="AU378" s="118"/>
      <c r="AV378" s="118"/>
      <c r="AW378" s="365"/>
      <c r="AX378" s="387"/>
      <c r="AY378" s="118"/>
      <c r="AZ378" s="118"/>
      <c r="BA378" s="365"/>
      <c r="BB378" s="387"/>
      <c r="BC378" s="118"/>
      <c r="BD378" s="118"/>
      <c r="BE378" s="365"/>
      <c r="BF378" s="387"/>
      <c r="BG378" s="118"/>
      <c r="BH378" s="118"/>
      <c r="BI378" s="365"/>
      <c r="BJ378" s="387"/>
      <c r="BK378" s="118"/>
      <c r="BL378" s="118"/>
      <c r="BM378" s="365"/>
      <c r="BN378" s="387"/>
      <c r="BO378" s="118"/>
      <c r="BP378" s="118"/>
      <c r="BQ378" s="365"/>
      <c r="BR378" s="629"/>
      <c r="BS378" s="261"/>
      <c r="BT378" s="261"/>
      <c r="BU378" s="365"/>
      <c r="BV378" s="261"/>
      <c r="BW378" s="261"/>
      <c r="BX378" s="261"/>
      <c r="BY378" s="630"/>
      <c r="BZ378" s="175"/>
      <c r="CA378" s="175"/>
      <c r="CB378" s="175"/>
      <c r="CC378" s="175"/>
      <c r="CD378" s="619">
        <f t="shared" ref="CD378:CG378" si="778">CD377+CD379</f>
        <v>0.19999999999999998</v>
      </c>
      <c r="CE378" s="175">
        <f t="shared" si="778"/>
        <v>0.19749999999999998</v>
      </c>
      <c r="CF378" s="175">
        <f t="shared" si="778"/>
        <v>0.19</v>
      </c>
      <c r="CG378" s="579">
        <f t="shared" si="778"/>
        <v>0.19</v>
      </c>
      <c r="CH378" s="175"/>
      <c r="CI378" s="175"/>
      <c r="CJ378" s="175"/>
      <c r="CK378" s="175"/>
      <c r="CL378" s="175"/>
      <c r="CM378" s="175"/>
      <c r="CN378" s="175"/>
      <c r="CO378" s="175"/>
      <c r="CP378" s="175"/>
      <c r="CQ378" s="175"/>
      <c r="CR378" s="175"/>
      <c r="CS378" s="175"/>
      <c r="CT378" s="175"/>
      <c r="CU378" s="175"/>
      <c r="CV378" s="175"/>
      <c r="CW378" s="175"/>
      <c r="CX378" s="175"/>
      <c r="CY378" s="175"/>
      <c r="CZ378" s="175"/>
      <c r="DA378" s="175"/>
      <c r="DB378" s="175"/>
      <c r="DC378" s="175"/>
      <c r="DD378" s="175"/>
      <c r="DE378" s="175"/>
      <c r="DF378" s="175"/>
      <c r="DG378" s="175"/>
      <c r="DH378" s="175"/>
      <c r="DI378" s="579"/>
      <c r="DJ378" s="363"/>
      <c r="DK378" s="118"/>
      <c r="DL378" s="118"/>
      <c r="DM378" s="118"/>
      <c r="DN378" s="118"/>
      <c r="DO378" s="118"/>
      <c r="DP378" s="118"/>
      <c r="DQ378" s="387"/>
      <c r="DR378" s="118"/>
      <c r="DS378" s="118"/>
      <c r="DT378" s="118"/>
      <c r="DU378" s="118"/>
      <c r="DV378" s="118"/>
      <c r="DW378" s="118"/>
      <c r="DY378" s="118"/>
      <c r="DZ378" s="118"/>
      <c r="EA378" s="118"/>
      <c r="EB378" s="118"/>
      <c r="EC378" s="261"/>
      <c r="ED378" s="175">
        <f t="shared" ref="ED378:EJ378" si="779">ED377+ED379</f>
        <v>0.21514483630565112</v>
      </c>
      <c r="EE378" s="175">
        <f t="shared" si="779"/>
        <v>0.21314483630565112</v>
      </c>
      <c r="EF378" s="175">
        <f t="shared" si="779"/>
        <v>0.21114483630565112</v>
      </c>
      <c r="EG378" s="175">
        <f t="shared" si="779"/>
        <v>0.20914483630565112</v>
      </c>
      <c r="EH378" s="175">
        <f t="shared" si="779"/>
        <v>0.20714483630565111</v>
      </c>
      <c r="EI378" s="175">
        <f t="shared" si="779"/>
        <v>0.20714483630565111</v>
      </c>
      <c r="EJ378" s="579">
        <f t="shared" si="779"/>
        <v>0.20714483630565111</v>
      </c>
      <c r="EK378" s="229"/>
      <c r="EL378" s="229"/>
      <c r="EM378" s="229"/>
      <c r="EN378" s="229"/>
      <c r="EO378" s="229"/>
      <c r="EP378" s="229"/>
      <c r="EQ378" s="229"/>
      <c r="ER378" s="229"/>
      <c r="ES378" s="229"/>
      <c r="ET378" s="229"/>
      <c r="EU378" s="229"/>
      <c r="EV378" s="229"/>
      <c r="EW378" s="229"/>
      <c r="EX378" s="229"/>
      <c r="EY378" s="229"/>
      <c r="EZ378" s="229"/>
      <c r="FA378" s="229"/>
      <c r="FB378" s="229"/>
      <c r="FC378" s="229"/>
      <c r="FD378" s="229"/>
      <c r="FE378" s="229"/>
      <c r="FF378" s="229"/>
      <c r="FG378" s="229"/>
      <c r="FH378" s="229"/>
      <c r="FI378" s="229"/>
      <c r="FJ378" s="229"/>
      <c r="FK378" s="229"/>
      <c r="FL378" s="229"/>
      <c r="FM378" s="229"/>
      <c r="FN378" s="229"/>
      <c r="FO378" s="229"/>
      <c r="FP378" s="229"/>
      <c r="FQ378" s="229"/>
      <c r="FR378" s="229"/>
      <c r="FS378" s="229"/>
      <c r="FT378" s="229"/>
      <c r="FU378" s="229"/>
      <c r="FV378" s="229"/>
      <c r="FW378" s="229"/>
      <c r="FX378" s="229"/>
      <c r="FY378" s="229"/>
      <c r="FZ378" s="229"/>
      <c r="GA378" s="229"/>
      <c r="GB378" s="229"/>
      <c r="GC378" s="229"/>
      <c r="GD378" s="229"/>
      <c r="GE378" s="229"/>
      <c r="GF378" s="229"/>
      <c r="GG378" s="229"/>
      <c r="GH378" s="229"/>
      <c r="GI378" s="229"/>
      <c r="GJ378" s="229"/>
      <c r="GK378" s="229"/>
      <c r="GL378" s="229"/>
      <c r="GM378" s="229"/>
      <c r="GN378" s="229"/>
      <c r="GO378" s="229"/>
      <c r="GP378" s="229"/>
      <c r="GQ378" s="229"/>
      <c r="GR378" s="229"/>
      <c r="GS378" s="229"/>
      <c r="GT378" s="229"/>
      <c r="GU378" s="229"/>
      <c r="GV378" s="229"/>
      <c r="GW378" s="229"/>
      <c r="GX378" s="229"/>
      <c r="GY378" s="229"/>
      <c r="GZ378" s="229"/>
      <c r="HA378" s="229"/>
      <c r="HB378" s="229"/>
      <c r="HC378" s="229"/>
      <c r="HD378" s="229"/>
      <c r="HE378" s="229"/>
      <c r="HF378" s="229"/>
      <c r="HG378" s="229"/>
      <c r="HH378" s="229"/>
      <c r="HI378" s="229"/>
      <c r="HJ378" s="229"/>
      <c r="HK378" s="229"/>
      <c r="HL378" s="229"/>
      <c r="HM378" s="229"/>
      <c r="HN378" s="229"/>
      <c r="HO378" s="229"/>
      <c r="HP378" s="229"/>
      <c r="HQ378" s="229"/>
      <c r="HR378" s="229"/>
      <c r="HS378" s="229"/>
      <c r="HT378" s="229"/>
      <c r="HU378" s="229"/>
      <c r="HV378" s="229"/>
      <c r="HW378" s="229"/>
    </row>
    <row r="379" spans="1:231" s="1984" customFormat="1" ht="13.5" customHeight="1">
      <c r="A379" s="194"/>
      <c r="B379"/>
      <c r="C379"/>
      <c r="D379"/>
      <c r="E379"/>
      <c r="F379"/>
      <c r="G379"/>
      <c r="H379" s="194"/>
      <c r="I379" s="1862" t="s">
        <v>137</v>
      </c>
      <c r="J379" s="118"/>
      <c r="K379" s="118"/>
      <c r="L379" s="118"/>
      <c r="M379" s="118"/>
      <c r="N379" s="118"/>
      <c r="O379" s="118"/>
      <c r="P379" s="118"/>
      <c r="Q379" s="118"/>
      <c r="R379" s="118"/>
      <c r="S379" s="118"/>
      <c r="T379" s="118"/>
      <c r="U379" s="118"/>
      <c r="V379" s="118"/>
      <c r="W379" s="118"/>
      <c r="X379" s="118"/>
      <c r="Y379" s="118"/>
      <c r="Z379" s="118"/>
      <c r="AA379" s="118"/>
      <c r="AB379" s="118"/>
      <c r="AC379" s="118"/>
      <c r="AD379" s="118"/>
      <c r="AE379" s="118"/>
      <c r="AF379" s="118"/>
      <c r="AG379" s="118"/>
      <c r="AH379" s="118"/>
      <c r="AI379" s="118"/>
      <c r="AJ379" s="118"/>
      <c r="AK379" s="118"/>
      <c r="AL379" s="118"/>
      <c r="AM379" s="118"/>
      <c r="AN379" s="118"/>
      <c r="AO379" s="118"/>
      <c r="AP379" s="118"/>
      <c r="AQ379" s="118"/>
      <c r="AR379" s="118"/>
      <c r="AS379" s="118"/>
      <c r="AT379" s="387"/>
      <c r="AU379" s="118"/>
      <c r="AV379" s="118"/>
      <c r="AW379" s="365"/>
      <c r="AX379" s="387"/>
      <c r="AY379" s="118"/>
      <c r="AZ379" s="118"/>
      <c r="BA379" s="365"/>
      <c r="BB379" s="387"/>
      <c r="BC379" s="118"/>
      <c r="BD379" s="118"/>
      <c r="BE379" s="365"/>
      <c r="BF379" s="387"/>
      <c r="BG379" s="118"/>
      <c r="BH379" s="118"/>
      <c r="BI379" s="365"/>
      <c r="BJ379" s="387"/>
      <c r="BK379" s="118"/>
      <c r="BL379" s="118"/>
      <c r="BM379" s="365"/>
      <c r="BN379" s="387"/>
      <c r="BO379" s="118"/>
      <c r="BP379" s="118"/>
      <c r="BQ379" s="365"/>
      <c r="BR379" s="1193"/>
      <c r="BS379" s="1194"/>
      <c r="BT379" s="1194"/>
      <c r="BU379" s="365"/>
      <c r="BV379" s="1194"/>
      <c r="BW379" s="1194"/>
      <c r="BX379" s="1194"/>
      <c r="BY379" s="1195"/>
      <c r="BZ379" s="189"/>
      <c r="CA379" s="189"/>
      <c r="CB379" s="189"/>
      <c r="CC379" s="189"/>
      <c r="CD379" s="648">
        <v>-0.01</v>
      </c>
      <c r="CE379" s="189">
        <v>-0.01</v>
      </c>
      <c r="CF379" s="189">
        <v>-0.01</v>
      </c>
      <c r="CG379" s="592">
        <v>-0.01</v>
      </c>
      <c r="CH379" s="189"/>
      <c r="CI379" s="189"/>
      <c r="CJ379" s="189"/>
      <c r="CK379" s="189"/>
      <c r="CL379" s="189"/>
      <c r="CM379" s="189"/>
      <c r="CN379" s="189"/>
      <c r="CO379" s="189"/>
      <c r="CP379" s="189"/>
      <c r="CQ379" s="189"/>
      <c r="CR379" s="189"/>
      <c r="CS379" s="189"/>
      <c r="CT379" s="189"/>
      <c r="CU379" s="189"/>
      <c r="CV379" s="189"/>
      <c r="CW379" s="189"/>
      <c r="CX379" s="189"/>
      <c r="CY379" s="189"/>
      <c r="CZ379" s="189"/>
      <c r="DA379" s="189"/>
      <c r="DB379" s="189"/>
      <c r="DC379" s="189"/>
      <c r="DD379" s="189"/>
      <c r="DE379" s="189"/>
      <c r="DF379" s="189"/>
      <c r="DG379" s="189"/>
      <c r="DH379" s="189"/>
      <c r="DI379" s="592"/>
      <c r="DJ379" s="1955"/>
      <c r="DK379" s="118"/>
      <c r="DL379" s="118"/>
      <c r="DM379" s="118"/>
      <c r="DN379" s="118"/>
      <c r="DO379" s="118"/>
      <c r="DP379" s="118"/>
      <c r="DQ379" s="387"/>
      <c r="DR379" s="118"/>
      <c r="DS379" s="118"/>
      <c r="DT379" s="118"/>
      <c r="DU379" s="118"/>
      <c r="DV379" s="118"/>
      <c r="DW379" s="118"/>
      <c r="DX379" s="118"/>
      <c r="DY379" s="118"/>
      <c r="DZ379" s="118"/>
      <c r="EA379" s="118"/>
      <c r="EB379" s="118"/>
      <c r="EC379" s="1194"/>
      <c r="ED379" s="189">
        <v>0.01</v>
      </c>
      <c r="EE379" s="189">
        <f t="shared" ref="EE379:EJ379" si="780">ED379</f>
        <v>0.01</v>
      </c>
      <c r="EF379" s="189">
        <f t="shared" si="780"/>
        <v>0.01</v>
      </c>
      <c r="EG379" s="189">
        <f t="shared" si="780"/>
        <v>0.01</v>
      </c>
      <c r="EH379" s="189">
        <f t="shared" si="780"/>
        <v>0.01</v>
      </c>
      <c r="EI379" s="189">
        <f t="shared" si="780"/>
        <v>0.01</v>
      </c>
      <c r="EJ379" s="592">
        <f t="shared" si="780"/>
        <v>0.01</v>
      </c>
      <c r="EK379" s="1983"/>
      <c r="EL379" s="1983"/>
      <c r="EM379" s="1983"/>
      <c r="EN379" s="1983"/>
      <c r="EO379" s="1983"/>
      <c r="EP379" s="1983"/>
      <c r="EQ379" s="1983"/>
      <c r="ER379" s="1983"/>
      <c r="ES379" s="1983"/>
      <c r="ET379" s="1983"/>
      <c r="EU379" s="1983"/>
      <c r="EV379" s="1983"/>
      <c r="EW379" s="1983"/>
      <c r="EX379" s="1983"/>
      <c r="EY379" s="1983"/>
      <c r="EZ379" s="1983"/>
      <c r="FA379" s="1983"/>
      <c r="FB379" s="1983"/>
      <c r="FC379" s="1983"/>
      <c r="FD379" s="1983"/>
      <c r="FE379" s="1983"/>
      <c r="FF379" s="1983"/>
      <c r="FG379" s="1983"/>
      <c r="FH379" s="1983"/>
      <c r="FI379" s="1983"/>
      <c r="FJ379" s="1983"/>
      <c r="FK379" s="1983"/>
      <c r="FL379" s="1983"/>
      <c r="FM379" s="1983"/>
      <c r="FN379" s="1983"/>
      <c r="FO379" s="1983"/>
      <c r="FP379" s="1983"/>
      <c r="FQ379" s="1983"/>
      <c r="FR379" s="1983"/>
      <c r="FS379" s="1983"/>
      <c r="FT379" s="1983"/>
      <c r="FU379" s="1983"/>
      <c r="FV379" s="1983"/>
      <c r="FW379" s="1983"/>
      <c r="FX379" s="1983"/>
      <c r="FY379" s="1983"/>
      <c r="FZ379" s="1983"/>
      <c r="GA379" s="1983"/>
      <c r="GB379" s="1983"/>
      <c r="GC379" s="1983"/>
      <c r="GD379" s="1983"/>
      <c r="GE379" s="1983"/>
      <c r="GF379" s="1983"/>
      <c r="GG379" s="1983"/>
      <c r="GH379" s="1983"/>
      <c r="GI379" s="1983"/>
      <c r="GJ379" s="1983"/>
      <c r="GK379" s="1983"/>
      <c r="GL379" s="1983"/>
      <c r="GM379" s="1983"/>
      <c r="GN379" s="1983"/>
      <c r="GO379" s="1983"/>
      <c r="GP379" s="1983"/>
      <c r="GQ379" s="1983"/>
      <c r="GR379" s="1983"/>
      <c r="GS379" s="1983"/>
      <c r="GT379" s="1983"/>
      <c r="GU379" s="1983"/>
      <c r="GV379" s="1983"/>
      <c r="GW379" s="1983"/>
      <c r="GX379" s="1983"/>
      <c r="GY379" s="1983"/>
      <c r="GZ379" s="1983"/>
      <c r="HA379" s="1983"/>
      <c r="HB379" s="1983"/>
      <c r="HC379" s="1983"/>
      <c r="HD379" s="1983"/>
      <c r="HE379" s="1983"/>
      <c r="HF379" s="1983"/>
      <c r="HG379" s="1983"/>
      <c r="HH379" s="1983"/>
      <c r="HI379" s="1983"/>
      <c r="HJ379" s="1983"/>
      <c r="HK379" s="1983"/>
      <c r="HL379" s="1983"/>
      <c r="HM379" s="1983"/>
      <c r="HN379" s="1983"/>
      <c r="HO379" s="1983"/>
      <c r="HP379" s="1983"/>
      <c r="HQ379" s="1983"/>
      <c r="HR379" s="1983"/>
      <c r="HS379" s="1983"/>
      <c r="HT379" s="1983"/>
      <c r="HU379" s="1983"/>
      <c r="HV379" s="1983"/>
      <c r="HW379" s="1983"/>
    </row>
    <row r="380" spans="1:231" s="122" customFormat="1" ht="13.5" customHeight="1">
      <c r="A380" s="194"/>
      <c r="B380"/>
      <c r="C380"/>
      <c r="D380"/>
      <c r="E380"/>
      <c r="F380"/>
      <c r="G380"/>
      <c r="H380" s="194"/>
      <c r="I380" s="580" t="s">
        <v>77</v>
      </c>
      <c r="J380" s="118"/>
      <c r="K380" s="118"/>
      <c r="L380" s="118"/>
      <c r="M380" s="118"/>
      <c r="N380" s="118"/>
      <c r="O380" s="118"/>
      <c r="P380" s="118"/>
      <c r="Q380" s="118"/>
      <c r="R380" s="118"/>
      <c r="S380" s="118"/>
      <c r="T380" s="118"/>
      <c r="U380" s="118"/>
      <c r="V380" s="118"/>
      <c r="W380" s="118"/>
      <c r="X380" s="118"/>
      <c r="Y380" s="118"/>
      <c r="Z380" s="118"/>
      <c r="AA380" s="118"/>
      <c r="AB380" s="118"/>
      <c r="AC380" s="118"/>
      <c r="AD380" s="118"/>
      <c r="AE380" s="118"/>
      <c r="AF380" s="118"/>
      <c r="AG380" s="118"/>
      <c r="AH380" s="118"/>
      <c r="AI380" s="118"/>
      <c r="AJ380" s="118"/>
      <c r="AK380" s="118"/>
      <c r="AL380" s="118"/>
      <c r="AM380" s="118"/>
      <c r="AN380" s="118"/>
      <c r="AO380" s="118"/>
      <c r="AP380" s="118"/>
      <c r="AQ380" s="118"/>
      <c r="AR380" s="118"/>
      <c r="AS380" s="118"/>
      <c r="AT380" s="387"/>
      <c r="AU380" s="118"/>
      <c r="AV380" s="118"/>
      <c r="AW380" s="365"/>
      <c r="AX380" s="387"/>
      <c r="AY380" s="118"/>
      <c r="AZ380" s="118"/>
      <c r="BA380" s="365"/>
      <c r="BB380" s="387"/>
      <c r="BC380" s="118"/>
      <c r="BD380" s="118"/>
      <c r="BE380" s="365"/>
      <c r="BF380" s="387"/>
      <c r="BG380" s="118"/>
      <c r="BH380" s="118"/>
      <c r="BI380" s="365"/>
      <c r="BJ380" s="387"/>
      <c r="BK380" s="118"/>
      <c r="BL380" s="118"/>
      <c r="BM380" s="365"/>
      <c r="BN380" s="387"/>
      <c r="BO380" s="118"/>
      <c r="BP380" s="118"/>
      <c r="BQ380" s="365"/>
      <c r="BR380" s="629"/>
      <c r="BS380" s="261"/>
      <c r="BT380" s="261"/>
      <c r="BU380" s="365"/>
      <c r="BV380" s="261"/>
      <c r="BW380" s="175"/>
      <c r="BX380" s="175"/>
      <c r="BY380" s="579"/>
      <c r="BZ380" s="175"/>
      <c r="CA380" s="175"/>
      <c r="CB380" s="175"/>
      <c r="CC380" s="175"/>
      <c r="CD380" s="619">
        <f t="shared" ref="CD380:CG380" si="781">CD377+CD381</f>
        <v>0.22</v>
      </c>
      <c r="CE380" s="175">
        <f t="shared" si="781"/>
        <v>0.2175</v>
      </c>
      <c r="CF380" s="175">
        <f t="shared" si="781"/>
        <v>0.21000000000000002</v>
      </c>
      <c r="CG380" s="579">
        <f t="shared" si="781"/>
        <v>0.21000000000000002</v>
      </c>
      <c r="CH380" s="175"/>
      <c r="CI380" s="175"/>
      <c r="CJ380" s="175"/>
      <c r="CK380" s="175"/>
      <c r="CL380" s="175"/>
      <c r="CM380" s="175"/>
      <c r="CN380" s="175"/>
      <c r="CO380" s="175"/>
      <c r="CP380" s="175"/>
      <c r="CQ380" s="175"/>
      <c r="CR380" s="175"/>
      <c r="CS380" s="175"/>
      <c r="CT380" s="175"/>
      <c r="CU380" s="175"/>
      <c r="CV380" s="175"/>
      <c r="CW380" s="175"/>
      <c r="CX380" s="175"/>
      <c r="CY380" s="175"/>
      <c r="CZ380" s="175"/>
      <c r="DA380" s="175"/>
      <c r="DB380" s="175"/>
      <c r="DC380" s="175"/>
      <c r="DD380" s="175"/>
      <c r="DE380" s="175"/>
      <c r="DF380" s="175"/>
      <c r="DG380" s="175"/>
      <c r="DH380" s="175"/>
      <c r="DI380" s="579"/>
      <c r="DJ380" s="363"/>
      <c r="DK380" s="118"/>
      <c r="DL380" s="118"/>
      <c r="DM380" s="118"/>
      <c r="DN380" s="118"/>
      <c r="DO380" s="118"/>
      <c r="DP380" s="118"/>
      <c r="DQ380" s="387"/>
      <c r="DR380" s="118"/>
      <c r="DS380" s="118"/>
      <c r="DT380" s="118"/>
      <c r="DU380" s="118"/>
      <c r="DV380" s="118"/>
      <c r="DW380" s="118"/>
      <c r="DX380" s="118"/>
      <c r="DY380" s="1587"/>
      <c r="DZ380" s="118"/>
      <c r="EA380" s="118"/>
      <c r="EB380" s="118"/>
      <c r="EC380" s="261"/>
      <c r="ED380" s="175">
        <f t="shared" ref="ED380:EJ380" si="782">ED377+ED381</f>
        <v>0.20264483630565111</v>
      </c>
      <c r="EE380" s="175">
        <f t="shared" si="782"/>
        <v>0.20064483630565111</v>
      </c>
      <c r="EF380" s="175">
        <f t="shared" si="782"/>
        <v>0.19864483630565111</v>
      </c>
      <c r="EG380" s="175">
        <f t="shared" si="782"/>
        <v>0.19664483630565111</v>
      </c>
      <c r="EH380" s="175">
        <f t="shared" si="782"/>
        <v>0.1946448363056511</v>
      </c>
      <c r="EI380" s="175">
        <f t="shared" si="782"/>
        <v>0.1946448363056511</v>
      </c>
      <c r="EJ380" s="579">
        <f t="shared" si="782"/>
        <v>0.1946448363056511</v>
      </c>
      <c r="EK380" s="229"/>
      <c r="EL380" s="229"/>
      <c r="EM380" s="229"/>
      <c r="EN380" s="229"/>
      <c r="EO380" s="229"/>
      <c r="EP380" s="229"/>
      <c r="EQ380" s="229"/>
      <c r="ER380" s="229"/>
      <c r="ES380" s="229"/>
      <c r="ET380" s="229"/>
      <c r="EU380" s="229"/>
      <c r="EV380" s="229"/>
      <c r="EW380" s="229"/>
      <c r="EX380" s="229"/>
      <c r="EY380" s="229"/>
      <c r="EZ380" s="229"/>
      <c r="FA380" s="229"/>
      <c r="FB380" s="229"/>
      <c r="FC380" s="229"/>
      <c r="FD380" s="229"/>
      <c r="FE380" s="229"/>
      <c r="FF380" s="229"/>
      <c r="FG380" s="229"/>
      <c r="FH380" s="229"/>
      <c r="FI380" s="229"/>
      <c r="FJ380" s="229"/>
      <c r="FK380" s="229"/>
      <c r="FL380" s="229"/>
      <c r="FM380" s="229"/>
      <c r="FN380" s="229"/>
      <c r="FO380" s="229"/>
      <c r="FP380" s="229"/>
      <c r="FQ380" s="229"/>
      <c r="FR380" s="229"/>
      <c r="FS380" s="229"/>
      <c r="FT380" s="229"/>
      <c r="FU380" s="229"/>
      <c r="FV380" s="229"/>
      <c r="FW380" s="229"/>
      <c r="FX380" s="229"/>
      <c r="FY380" s="229"/>
      <c r="FZ380" s="229"/>
      <c r="GA380" s="229"/>
      <c r="GB380" s="229"/>
      <c r="GC380" s="229"/>
      <c r="GD380" s="229"/>
      <c r="GE380" s="229"/>
      <c r="GF380" s="229"/>
      <c r="GG380" s="229"/>
      <c r="GH380" s="229"/>
      <c r="GI380" s="229"/>
      <c r="GJ380" s="229"/>
      <c r="GK380" s="229"/>
      <c r="GL380" s="229"/>
      <c r="GM380" s="229"/>
      <c r="GN380" s="229"/>
      <c r="GO380" s="229"/>
      <c r="GP380" s="229"/>
      <c r="GQ380" s="229"/>
      <c r="GR380" s="229"/>
      <c r="GS380" s="229"/>
      <c r="GT380" s="229"/>
      <c r="GU380" s="229"/>
      <c r="GV380" s="229"/>
      <c r="GW380" s="229"/>
      <c r="GX380" s="229"/>
      <c r="GY380" s="229"/>
      <c r="GZ380" s="229"/>
      <c r="HA380" s="229"/>
      <c r="HB380" s="229"/>
      <c r="HC380" s="229"/>
      <c r="HD380" s="229"/>
      <c r="HE380" s="229"/>
      <c r="HF380" s="229"/>
      <c r="HG380" s="229"/>
      <c r="HH380" s="229"/>
      <c r="HI380" s="229"/>
      <c r="HJ380" s="229"/>
      <c r="HK380" s="229"/>
      <c r="HL380" s="229"/>
      <c r="HM380" s="229"/>
      <c r="HN380" s="229"/>
      <c r="HO380" s="229"/>
      <c r="HP380" s="229"/>
      <c r="HQ380" s="229"/>
      <c r="HR380" s="229"/>
      <c r="HS380" s="229"/>
      <c r="HT380" s="229"/>
      <c r="HU380" s="229"/>
      <c r="HV380" s="229"/>
      <c r="HW380" s="229"/>
    </row>
    <row r="381" spans="1:231" s="1984" customFormat="1" ht="13.5" customHeight="1">
      <c r="A381" s="194"/>
      <c r="B381"/>
      <c r="C381"/>
      <c r="D381"/>
      <c r="E381"/>
      <c r="F381"/>
      <c r="G381"/>
      <c r="H381" s="194"/>
      <c r="I381" s="1862" t="s">
        <v>137</v>
      </c>
      <c r="J381" s="118"/>
      <c r="K381" s="118"/>
      <c r="L381" s="118"/>
      <c r="M381" s="118"/>
      <c r="N381" s="118"/>
      <c r="O381" s="118"/>
      <c r="P381" s="118"/>
      <c r="Q381" s="118"/>
      <c r="R381" s="118"/>
      <c r="S381" s="118"/>
      <c r="T381" s="118"/>
      <c r="U381" s="118"/>
      <c r="V381" s="118"/>
      <c r="W381" s="118"/>
      <c r="X381" s="118"/>
      <c r="Y381" s="118"/>
      <c r="Z381" s="118"/>
      <c r="AA381" s="118"/>
      <c r="AB381" s="118"/>
      <c r="AC381" s="118"/>
      <c r="AD381" s="118"/>
      <c r="AE381" s="118"/>
      <c r="AF381" s="118"/>
      <c r="AG381" s="118"/>
      <c r="AH381" s="118"/>
      <c r="AI381" s="118"/>
      <c r="AJ381" s="118"/>
      <c r="AK381" s="118"/>
      <c r="AL381" s="118"/>
      <c r="AM381" s="118"/>
      <c r="AN381" s="118"/>
      <c r="AO381" s="118"/>
      <c r="AP381" s="118"/>
      <c r="AQ381" s="118"/>
      <c r="AR381" s="118"/>
      <c r="AS381" s="118"/>
      <c r="AT381" s="387"/>
      <c r="AU381" s="118"/>
      <c r="AV381" s="118"/>
      <c r="AW381" s="365"/>
      <c r="AX381" s="387"/>
      <c r="AY381" s="118"/>
      <c r="AZ381" s="118"/>
      <c r="BA381" s="365"/>
      <c r="BB381" s="387"/>
      <c r="BC381" s="118"/>
      <c r="BD381" s="118"/>
      <c r="BE381" s="365"/>
      <c r="BF381" s="387"/>
      <c r="BG381" s="118"/>
      <c r="BH381" s="118"/>
      <c r="BI381" s="365"/>
      <c r="BJ381" s="387"/>
      <c r="BK381" s="118"/>
      <c r="BL381" s="118"/>
      <c r="BM381" s="365"/>
      <c r="BN381" s="387"/>
      <c r="BO381" s="118"/>
      <c r="BP381" s="118"/>
      <c r="BQ381" s="365"/>
      <c r="BR381" s="1193"/>
      <c r="BS381" s="1194"/>
      <c r="BT381" s="1194"/>
      <c r="BU381" s="365"/>
      <c r="BV381" s="1194"/>
      <c r="BW381" s="189"/>
      <c r="BX381" s="189"/>
      <c r="BY381" s="592"/>
      <c r="BZ381" s="189"/>
      <c r="CA381" s="189"/>
      <c r="CB381" s="189"/>
      <c r="CC381" s="189"/>
      <c r="CD381" s="648">
        <v>0.01</v>
      </c>
      <c r="CE381" s="189">
        <v>0.01</v>
      </c>
      <c r="CF381" s="189">
        <v>0.01</v>
      </c>
      <c r="CG381" s="592">
        <v>0.01</v>
      </c>
      <c r="CH381" s="189"/>
      <c r="CI381" s="189"/>
      <c r="CJ381" s="189"/>
      <c r="CK381" s="189"/>
      <c r="CL381" s="189"/>
      <c r="CM381" s="189"/>
      <c r="CN381" s="189"/>
      <c r="CO381" s="189"/>
      <c r="CP381" s="189"/>
      <c r="CQ381" s="189"/>
      <c r="CR381" s="189"/>
      <c r="CS381" s="189"/>
      <c r="CT381" s="189"/>
      <c r="CU381" s="189"/>
      <c r="CV381" s="189"/>
      <c r="CW381" s="189"/>
      <c r="CX381" s="189"/>
      <c r="CY381" s="189"/>
      <c r="CZ381" s="189"/>
      <c r="DA381" s="189"/>
      <c r="DB381" s="189"/>
      <c r="DC381" s="189"/>
      <c r="DD381" s="189"/>
      <c r="DE381" s="189"/>
      <c r="DF381" s="189"/>
      <c r="DG381" s="189"/>
      <c r="DH381" s="189"/>
      <c r="DI381" s="592"/>
      <c r="DJ381" s="1955"/>
      <c r="DK381" s="118"/>
      <c r="DL381" s="118"/>
      <c r="DM381" s="118"/>
      <c r="DN381" s="118"/>
      <c r="DO381" s="118"/>
      <c r="DP381" s="118"/>
      <c r="DQ381" s="387"/>
      <c r="DR381" s="118"/>
      <c r="DS381" s="118"/>
      <c r="DT381" s="118"/>
      <c r="DU381" s="118"/>
      <c r="DV381" s="118"/>
      <c r="DW381" s="118"/>
      <c r="DX381" s="118"/>
      <c r="DY381" s="118"/>
      <c r="DZ381" s="118"/>
      <c r="EA381" s="118"/>
      <c r="EB381" s="118"/>
      <c r="EC381" s="1194"/>
      <c r="ED381" s="1985">
        <v>-2.5000000000000001E-3</v>
      </c>
      <c r="EE381" s="1985">
        <f t="shared" ref="EE381" si="783">ED381</f>
        <v>-2.5000000000000001E-3</v>
      </c>
      <c r="EF381" s="1985">
        <f t="shared" ref="EF381" si="784">EE381</f>
        <v>-2.5000000000000001E-3</v>
      </c>
      <c r="EG381" s="1985">
        <f t="shared" ref="EG381" si="785">EF381</f>
        <v>-2.5000000000000001E-3</v>
      </c>
      <c r="EH381" s="1985">
        <f t="shared" ref="EH381" si="786">EG381</f>
        <v>-2.5000000000000001E-3</v>
      </c>
      <c r="EI381" s="1985">
        <f t="shared" ref="EI381" si="787">EH381</f>
        <v>-2.5000000000000001E-3</v>
      </c>
      <c r="EJ381" s="1986">
        <f t="shared" ref="EJ381" si="788">EI381</f>
        <v>-2.5000000000000001E-3</v>
      </c>
      <c r="EK381" s="1983"/>
      <c r="EL381" s="1983"/>
      <c r="EM381" s="1983"/>
      <c r="EN381" s="1983"/>
      <c r="EO381" s="1983"/>
      <c r="EP381" s="1983"/>
      <c r="EQ381" s="1983"/>
      <c r="ER381" s="1983"/>
      <c r="ES381" s="1983"/>
      <c r="ET381" s="1983"/>
      <c r="EU381" s="1983"/>
      <c r="EV381" s="1983"/>
      <c r="EW381" s="1983"/>
      <c r="EX381" s="1983"/>
      <c r="EY381" s="1983"/>
      <c r="EZ381" s="1983"/>
      <c r="FA381" s="1983"/>
      <c r="FB381" s="1983"/>
      <c r="FC381" s="1983"/>
      <c r="FD381" s="1983"/>
      <c r="FE381" s="1983"/>
      <c r="FF381" s="1983"/>
      <c r="FG381" s="1983"/>
      <c r="FH381" s="1983"/>
      <c r="FI381" s="1983"/>
      <c r="FJ381" s="1983"/>
      <c r="FK381" s="1983"/>
      <c r="FL381" s="1983"/>
      <c r="FM381" s="1983"/>
      <c r="FN381" s="1983"/>
      <c r="FO381" s="1983"/>
      <c r="FP381" s="1983"/>
      <c r="FQ381" s="1983"/>
      <c r="FR381" s="1983"/>
      <c r="FS381" s="1983"/>
      <c r="FT381" s="1983"/>
      <c r="FU381" s="1983"/>
      <c r="FV381" s="1983"/>
      <c r="FW381" s="1983"/>
      <c r="FX381" s="1983"/>
      <c r="FY381" s="1983"/>
      <c r="FZ381" s="1983"/>
      <c r="GA381" s="1983"/>
      <c r="GB381" s="1983"/>
      <c r="GC381" s="1983"/>
      <c r="GD381" s="1983"/>
      <c r="GE381" s="1983"/>
      <c r="GF381" s="1983"/>
      <c r="GG381" s="1983"/>
      <c r="GH381" s="1983"/>
      <c r="GI381" s="1983"/>
      <c r="GJ381" s="1983"/>
      <c r="GK381" s="1983"/>
      <c r="GL381" s="1983"/>
      <c r="GM381" s="1983"/>
      <c r="GN381" s="1983"/>
      <c r="GO381" s="1983"/>
      <c r="GP381" s="1983"/>
      <c r="GQ381" s="1983"/>
      <c r="GR381" s="1983"/>
      <c r="GS381" s="1983"/>
      <c r="GT381" s="1983"/>
      <c r="GU381" s="1983"/>
      <c r="GV381" s="1983"/>
      <c r="GW381" s="1983"/>
      <c r="GX381" s="1983"/>
      <c r="GY381" s="1983"/>
      <c r="GZ381" s="1983"/>
      <c r="HA381" s="1983"/>
      <c r="HB381" s="1983"/>
      <c r="HC381" s="1983"/>
      <c r="HD381" s="1983"/>
      <c r="HE381" s="1983"/>
      <c r="HF381" s="1983"/>
      <c r="HG381" s="1983"/>
      <c r="HH381" s="1983"/>
      <c r="HI381" s="1983"/>
      <c r="HJ381" s="1983"/>
      <c r="HK381" s="1983"/>
      <c r="HL381" s="1983"/>
      <c r="HM381" s="1983"/>
      <c r="HN381" s="1983"/>
      <c r="HO381" s="1983"/>
      <c r="HP381" s="1983"/>
      <c r="HQ381" s="1983"/>
      <c r="HR381" s="1983"/>
      <c r="HS381" s="1983"/>
      <c r="HT381" s="1983"/>
      <c r="HU381" s="1983"/>
      <c r="HV381" s="1983"/>
      <c r="HW381" s="1983"/>
    </row>
    <row r="382" spans="1:231" s="179" customFormat="1" ht="13.5" customHeight="1">
      <c r="A382" s="195"/>
      <c r="B382"/>
      <c r="C382"/>
      <c r="D382"/>
      <c r="E382"/>
      <c r="F382"/>
      <c r="G382"/>
      <c r="H382" s="195"/>
      <c r="I382" s="582"/>
      <c r="J382" s="177"/>
      <c r="K382" s="177"/>
      <c r="L382" s="177"/>
      <c r="M382" s="177"/>
      <c r="N382" s="177"/>
      <c r="O382" s="177"/>
      <c r="P382" s="177"/>
      <c r="Q382" s="177"/>
      <c r="R382" s="177"/>
      <c r="S382" s="177"/>
      <c r="T382" s="177"/>
      <c r="U382" s="177"/>
      <c r="V382" s="177"/>
      <c r="W382" s="177"/>
      <c r="X382" s="177"/>
      <c r="Y382" s="177"/>
      <c r="Z382" s="177"/>
      <c r="AA382" s="177"/>
      <c r="AB382" s="177"/>
      <c r="AC382" s="177"/>
      <c r="AD382" s="177"/>
      <c r="AE382" s="177"/>
      <c r="AF382" s="177"/>
      <c r="AG382" s="177"/>
      <c r="AH382" s="177"/>
      <c r="AI382" s="177"/>
      <c r="AJ382" s="177"/>
      <c r="AK382" s="177"/>
      <c r="AL382" s="177"/>
      <c r="AM382" s="177"/>
      <c r="AN382" s="177"/>
      <c r="AO382" s="177"/>
      <c r="AP382" s="177"/>
      <c r="AQ382" s="177"/>
      <c r="AR382" s="177"/>
      <c r="AS382" s="177"/>
      <c r="AT382" s="514"/>
      <c r="AU382" s="177"/>
      <c r="AV382" s="177"/>
      <c r="AW382" s="515"/>
      <c r="AX382" s="514"/>
      <c r="AY382" s="177"/>
      <c r="AZ382" s="177"/>
      <c r="BA382" s="515"/>
      <c r="BB382" s="514"/>
      <c r="BC382" s="177"/>
      <c r="BD382" s="177"/>
      <c r="BE382" s="515"/>
      <c r="BF382" s="514"/>
      <c r="BG382" s="177"/>
      <c r="BH382" s="177"/>
      <c r="BI382" s="515"/>
      <c r="BJ382" s="514"/>
      <c r="BK382" s="177"/>
      <c r="BL382" s="177"/>
      <c r="BM382" s="515"/>
      <c r="BN382" s="514"/>
      <c r="BO382" s="177"/>
      <c r="BP382" s="177"/>
      <c r="BQ382" s="515"/>
      <c r="BR382" s="1196"/>
      <c r="BS382" s="1197"/>
      <c r="BT382" s="1197"/>
      <c r="BU382" s="515"/>
      <c r="BV382" s="1197"/>
      <c r="BW382" s="196"/>
      <c r="BX382" s="196"/>
      <c r="BY382" s="593"/>
      <c r="BZ382" s="196"/>
      <c r="CA382" s="196"/>
      <c r="CB382" s="196"/>
      <c r="CC382" s="196"/>
      <c r="CD382" s="649"/>
      <c r="CE382" s="196"/>
      <c r="CF382" s="196"/>
      <c r="CG382" s="593"/>
      <c r="CH382" s="196"/>
      <c r="CI382" s="196"/>
      <c r="CJ382" s="196"/>
      <c r="CK382" s="196"/>
      <c r="CL382" s="196"/>
      <c r="CM382" s="196"/>
      <c r="CN382" s="196"/>
      <c r="CO382" s="196"/>
      <c r="CP382" s="196"/>
      <c r="CQ382" s="196"/>
      <c r="CR382" s="196"/>
      <c r="CS382" s="196"/>
      <c r="CT382" s="196"/>
      <c r="CU382" s="196"/>
      <c r="CV382" s="196"/>
      <c r="CW382" s="196"/>
      <c r="CX382" s="196"/>
      <c r="CY382" s="196"/>
      <c r="CZ382" s="196"/>
      <c r="DA382" s="196"/>
      <c r="DB382" s="196"/>
      <c r="DC382" s="196"/>
      <c r="DD382" s="196"/>
      <c r="DE382" s="196"/>
      <c r="DF382" s="196"/>
      <c r="DG382" s="196"/>
      <c r="DH382" s="196"/>
      <c r="DI382" s="593"/>
      <c r="DJ382" s="1142"/>
      <c r="DK382" s="177"/>
      <c r="DL382" s="177"/>
      <c r="DM382" s="177"/>
      <c r="DN382" s="177"/>
      <c r="DO382" s="177"/>
      <c r="DP382" s="177"/>
      <c r="DQ382" s="514"/>
      <c r="DR382" s="177"/>
      <c r="DS382" s="177"/>
      <c r="DT382" s="177"/>
      <c r="DU382" s="177"/>
      <c r="DV382" s="177"/>
      <c r="DW382" s="177"/>
      <c r="DX382" s="177"/>
      <c r="DY382" s="177"/>
      <c r="DZ382" s="177"/>
      <c r="EA382" s="177"/>
      <c r="EB382" s="177"/>
      <c r="EC382" s="1197"/>
      <c r="ED382" s="196"/>
      <c r="EE382" s="196"/>
      <c r="EF382" s="196"/>
      <c r="EG382" s="196"/>
      <c r="EH382" s="196"/>
      <c r="EI382" s="196"/>
      <c r="EJ382" s="593"/>
      <c r="EK382" s="230"/>
      <c r="EL382" s="230"/>
      <c r="EM382" s="230"/>
      <c r="EN382" s="230"/>
      <c r="EO382" s="230"/>
      <c r="EP382" s="230"/>
      <c r="EQ382" s="230"/>
      <c r="ER382" s="230"/>
      <c r="ES382" s="230"/>
      <c r="ET382" s="230"/>
      <c r="EU382" s="230"/>
      <c r="EV382" s="230"/>
      <c r="EW382" s="230"/>
      <c r="EX382" s="230"/>
      <c r="EY382" s="230"/>
      <c r="EZ382" s="230"/>
      <c r="FA382" s="230"/>
      <c r="FB382" s="230"/>
      <c r="FC382" s="230"/>
      <c r="FD382" s="230"/>
      <c r="FE382" s="230"/>
      <c r="FF382" s="230"/>
      <c r="FG382" s="230"/>
      <c r="FH382" s="230"/>
      <c r="FI382" s="230"/>
      <c r="FJ382" s="230"/>
      <c r="FK382" s="230"/>
      <c r="FL382" s="230"/>
      <c r="FM382" s="230"/>
      <c r="FN382" s="230"/>
      <c r="FO382" s="230"/>
      <c r="FP382" s="230"/>
      <c r="FQ382" s="230"/>
      <c r="FR382" s="230"/>
      <c r="FS382" s="230"/>
      <c r="FT382" s="230"/>
      <c r="FU382" s="230"/>
      <c r="FV382" s="230"/>
      <c r="FW382" s="230"/>
      <c r="FX382" s="230"/>
      <c r="FY382" s="230"/>
      <c r="FZ382" s="230"/>
      <c r="GA382" s="230"/>
      <c r="GB382" s="230"/>
      <c r="GC382" s="230"/>
      <c r="GD382" s="230"/>
      <c r="GE382" s="230"/>
      <c r="GF382" s="230"/>
      <c r="GG382" s="230"/>
      <c r="GH382" s="230"/>
      <c r="GI382" s="230"/>
      <c r="GJ382" s="230"/>
      <c r="GK382" s="230"/>
      <c r="GL382" s="230"/>
      <c r="GM382" s="230"/>
      <c r="GN382" s="230"/>
      <c r="GO382" s="230"/>
      <c r="GP382" s="230"/>
      <c r="GQ382" s="230"/>
      <c r="GR382" s="230"/>
      <c r="GS382" s="230"/>
      <c r="GT382" s="230"/>
      <c r="GU382" s="230"/>
      <c r="GV382" s="230"/>
      <c r="GW382" s="230"/>
      <c r="GX382" s="230"/>
      <c r="GY382" s="230"/>
      <c r="GZ382" s="230"/>
      <c r="HA382" s="230"/>
      <c r="HB382" s="230"/>
      <c r="HC382" s="230"/>
      <c r="HD382" s="230"/>
      <c r="HE382" s="230"/>
      <c r="HF382" s="230"/>
      <c r="HG382" s="230"/>
      <c r="HH382" s="230"/>
      <c r="HI382" s="230"/>
      <c r="HJ382" s="230"/>
      <c r="HK382" s="230"/>
      <c r="HL382" s="230"/>
      <c r="HM382" s="230"/>
      <c r="HN382" s="230"/>
      <c r="HO382" s="230"/>
      <c r="HP382" s="230"/>
      <c r="HQ382" s="230"/>
      <c r="HR382" s="230"/>
      <c r="HS382" s="230"/>
      <c r="HT382" s="230"/>
      <c r="HU382" s="230"/>
      <c r="HV382" s="230"/>
      <c r="HW382" s="230"/>
    </row>
    <row r="383" spans="1:231" s="114" customFormat="1" ht="13.5" customHeight="1" outlineLevel="1">
      <c r="A383" s="194"/>
      <c r="B383"/>
      <c r="C383"/>
      <c r="D383"/>
      <c r="E383"/>
      <c r="F383"/>
      <c r="G383"/>
      <c r="H383" s="194"/>
      <c r="I383" s="1860" t="s">
        <v>601</v>
      </c>
      <c r="J383" s="118"/>
      <c r="K383" s="118"/>
      <c r="L383" s="118"/>
      <c r="M383" s="118"/>
      <c r="N383" s="118"/>
      <c r="O383" s="118"/>
      <c r="P383" s="118"/>
      <c r="Q383" s="118"/>
      <c r="R383" s="118"/>
      <c r="S383" s="118"/>
      <c r="T383" s="118"/>
      <c r="U383" s="118"/>
      <c r="V383" s="118"/>
      <c r="W383" s="118"/>
      <c r="X383" s="118"/>
      <c r="Y383" s="118"/>
      <c r="Z383" s="118"/>
      <c r="AA383" s="118"/>
      <c r="AB383" s="118"/>
      <c r="AC383" s="118"/>
      <c r="AD383" s="118"/>
      <c r="AE383" s="118"/>
      <c r="AF383" s="118"/>
      <c r="AG383" s="118"/>
      <c r="AH383" s="118"/>
      <c r="AI383" s="118"/>
      <c r="AJ383" s="118"/>
      <c r="AK383" s="118"/>
      <c r="AL383" s="118"/>
      <c r="AM383" s="118"/>
      <c r="AN383" s="118"/>
      <c r="AO383" s="118"/>
      <c r="AP383" s="118"/>
      <c r="AQ383" s="118"/>
      <c r="AR383" s="118"/>
      <c r="AS383" s="118"/>
      <c r="AT383" s="387"/>
      <c r="AU383" s="118"/>
      <c r="AV383" s="118"/>
      <c r="AW383" s="365"/>
      <c r="AX383" s="387"/>
      <c r="AY383" s="118"/>
      <c r="AZ383" s="118"/>
      <c r="BA383" s="365"/>
      <c r="BB383" s="387"/>
      <c r="BC383" s="118"/>
      <c r="BD383" s="118"/>
      <c r="BE383" s="365"/>
      <c r="BF383" s="387"/>
      <c r="BG383" s="118"/>
      <c r="BH383" s="118"/>
      <c r="BI383" s="365"/>
      <c r="BJ383" s="387"/>
      <c r="BK383" s="118"/>
      <c r="BL383" s="118"/>
      <c r="BM383" s="365"/>
      <c r="BN383" s="387"/>
      <c r="BO383" s="118"/>
      <c r="BP383" s="118"/>
      <c r="BQ383" s="365"/>
      <c r="BR383" s="1193"/>
      <c r="BS383" s="1194"/>
      <c r="BT383" s="1194"/>
      <c r="BU383" s="365"/>
      <c r="BV383" s="1194"/>
      <c r="BW383" s="1194"/>
      <c r="BX383" s="189"/>
      <c r="BY383" s="592"/>
      <c r="BZ383" s="189"/>
      <c r="CA383" s="189"/>
      <c r="CB383" s="189"/>
      <c r="CC383" s="592"/>
      <c r="CD383" s="648"/>
      <c r="CE383" s="189"/>
      <c r="CF383" s="189"/>
      <c r="CG383" s="592"/>
      <c r="CH383" s="189"/>
      <c r="CI383" s="189"/>
      <c r="CJ383" s="189"/>
      <c r="CK383" s="189"/>
      <c r="CL383" s="189"/>
      <c r="CM383" s="189"/>
      <c r="CN383" s="189"/>
      <c r="CO383" s="189"/>
      <c r="CP383" s="189"/>
      <c r="CQ383" s="189"/>
      <c r="CR383" s="189"/>
      <c r="CS383" s="189"/>
      <c r="CT383" s="189"/>
      <c r="CU383" s="189"/>
      <c r="CV383" s="189"/>
      <c r="CW383" s="189"/>
      <c r="CX383" s="189"/>
      <c r="CY383" s="189"/>
      <c r="CZ383" s="189"/>
      <c r="DA383" s="189"/>
      <c r="DB383" s="189"/>
      <c r="DC383" s="189"/>
      <c r="DD383" s="189"/>
      <c r="DE383" s="189"/>
      <c r="DF383" s="189"/>
      <c r="DG383" s="189"/>
      <c r="DH383" s="189"/>
      <c r="DI383" s="592"/>
      <c r="DJ383" s="363"/>
      <c r="DK383" s="118"/>
      <c r="DL383" s="118"/>
      <c r="DM383" s="118"/>
      <c r="DN383" s="118"/>
      <c r="DO383" s="118"/>
      <c r="DP383" s="118"/>
      <c r="DQ383" s="387"/>
      <c r="DR383" s="118"/>
      <c r="DS383" s="118"/>
      <c r="DT383" s="118"/>
      <c r="DU383" s="118"/>
      <c r="DV383" s="118"/>
      <c r="DW383" s="113"/>
      <c r="DX383" s="1857"/>
      <c r="DY383" s="1857">
        <f>DY499*DY487/DY486</f>
        <v>328.05000000000007</v>
      </c>
      <c r="DZ383" s="1857">
        <f>DZ499</f>
        <v>595.08000000000004</v>
      </c>
      <c r="EA383" s="1857">
        <f t="shared" ref="EA383:EB383" si="789">EA499</f>
        <v>749.5200000000001</v>
      </c>
      <c r="EB383" s="1857">
        <f t="shared" si="789"/>
        <v>954.3</v>
      </c>
      <c r="EC383" s="1175"/>
      <c r="ED383" s="1175"/>
      <c r="EE383" s="1175"/>
      <c r="EF383" s="1175"/>
      <c r="EG383" s="1175"/>
      <c r="EH383" s="1175"/>
      <c r="EI383" s="1175"/>
      <c r="EJ383" s="1519"/>
      <c r="EK383" s="115"/>
      <c r="EL383" s="115"/>
      <c r="EM383" s="115"/>
      <c r="EN383" s="115"/>
      <c r="EO383" s="115"/>
      <c r="EP383" s="115"/>
      <c r="EQ383" s="115"/>
      <c r="ER383" s="115"/>
      <c r="ES383" s="115"/>
      <c r="ET383" s="115"/>
      <c r="EU383" s="115"/>
      <c r="EV383" s="115"/>
      <c r="EW383" s="115"/>
      <c r="EX383" s="115"/>
      <c r="EY383" s="115"/>
      <c r="EZ383" s="115"/>
      <c r="FA383" s="115"/>
      <c r="FB383" s="115"/>
      <c r="FC383" s="115"/>
      <c r="FD383" s="115"/>
      <c r="FE383" s="115"/>
      <c r="FF383" s="115"/>
      <c r="FG383" s="115"/>
      <c r="FH383" s="115"/>
      <c r="FI383" s="115"/>
      <c r="FJ383" s="115"/>
      <c r="FK383" s="115"/>
      <c r="FL383" s="115"/>
      <c r="FM383" s="115"/>
      <c r="FN383" s="115"/>
      <c r="FO383" s="115"/>
      <c r="FP383" s="115"/>
      <c r="FQ383" s="115"/>
      <c r="FR383" s="115"/>
      <c r="FS383" s="115"/>
      <c r="FT383" s="115"/>
      <c r="FU383" s="115"/>
      <c r="FV383" s="115"/>
      <c r="FW383" s="115"/>
      <c r="FX383" s="115"/>
      <c r="FY383" s="115"/>
      <c r="FZ383" s="115"/>
      <c r="GA383" s="115"/>
      <c r="GB383" s="115"/>
      <c r="GC383" s="115"/>
      <c r="GD383" s="115"/>
      <c r="GE383" s="115"/>
      <c r="GF383" s="115"/>
      <c r="GG383" s="115"/>
      <c r="GH383" s="115"/>
      <c r="GI383" s="115"/>
      <c r="GJ383" s="115"/>
      <c r="GK383" s="115"/>
      <c r="GL383" s="115"/>
      <c r="GM383" s="115"/>
      <c r="GN383" s="115"/>
      <c r="GO383" s="115"/>
      <c r="GP383" s="115"/>
      <c r="GQ383" s="115"/>
      <c r="GR383" s="115"/>
      <c r="GS383" s="115"/>
      <c r="GT383" s="115"/>
      <c r="GU383" s="115"/>
      <c r="GV383" s="115"/>
      <c r="GW383" s="115"/>
      <c r="GX383" s="115"/>
      <c r="GY383" s="115"/>
      <c r="GZ383" s="115"/>
      <c r="HA383" s="115"/>
      <c r="HB383" s="115"/>
      <c r="HC383" s="115"/>
      <c r="HD383" s="115"/>
      <c r="HE383" s="115"/>
      <c r="HF383" s="115"/>
      <c r="HG383" s="115"/>
      <c r="HH383" s="115"/>
      <c r="HI383" s="115"/>
      <c r="HJ383" s="115"/>
      <c r="HK383" s="115"/>
      <c r="HL383" s="115"/>
      <c r="HM383" s="115"/>
      <c r="HN383" s="115"/>
      <c r="HO383" s="115"/>
      <c r="HP383" s="115"/>
      <c r="HQ383" s="115"/>
      <c r="HR383" s="115"/>
      <c r="HS383" s="115"/>
      <c r="HT383" s="115"/>
      <c r="HU383" s="115"/>
      <c r="HV383" s="115"/>
      <c r="HW383" s="115"/>
    </row>
    <row r="384" spans="1:231" s="114" customFormat="1" ht="13.5" customHeight="1" outlineLevel="1">
      <c r="A384" s="194"/>
      <c r="B384"/>
      <c r="C384"/>
      <c r="D384"/>
      <c r="E384"/>
      <c r="F384"/>
      <c r="G384"/>
      <c r="H384" s="194"/>
      <c r="I384" s="1859" t="s">
        <v>600</v>
      </c>
      <c r="J384" s="118"/>
      <c r="K384" s="118"/>
      <c r="L384" s="118"/>
      <c r="M384" s="118"/>
      <c r="N384" s="118"/>
      <c r="O384" s="118"/>
      <c r="P384" s="118"/>
      <c r="Q384" s="118"/>
      <c r="R384" s="118"/>
      <c r="S384" s="118"/>
      <c r="T384" s="118"/>
      <c r="U384" s="118"/>
      <c r="V384" s="118"/>
      <c r="W384" s="118"/>
      <c r="X384" s="118"/>
      <c r="Y384" s="118"/>
      <c r="Z384" s="118"/>
      <c r="AA384" s="118"/>
      <c r="AB384" s="118"/>
      <c r="AC384" s="118"/>
      <c r="AD384" s="118"/>
      <c r="AE384" s="118"/>
      <c r="AF384" s="118"/>
      <c r="AG384" s="118"/>
      <c r="AH384" s="118"/>
      <c r="AI384" s="118"/>
      <c r="AJ384" s="118"/>
      <c r="AK384" s="118"/>
      <c r="AL384" s="118"/>
      <c r="AM384" s="118"/>
      <c r="AN384" s="118"/>
      <c r="AO384" s="118"/>
      <c r="AP384" s="118"/>
      <c r="AQ384" s="118"/>
      <c r="AR384" s="118"/>
      <c r="AS384" s="118"/>
      <c r="AT384" s="387"/>
      <c r="AU384" s="118"/>
      <c r="AV384" s="118"/>
      <c r="AW384" s="365"/>
      <c r="AX384" s="387"/>
      <c r="AY384" s="118"/>
      <c r="AZ384" s="118"/>
      <c r="BA384" s="365"/>
      <c r="BB384" s="387"/>
      <c r="BC384" s="118"/>
      <c r="BD384" s="118"/>
      <c r="BE384" s="365"/>
      <c r="BF384" s="387"/>
      <c r="BG384" s="118"/>
      <c r="BH384" s="118"/>
      <c r="BI384" s="365"/>
      <c r="BJ384" s="387"/>
      <c r="BK384" s="118"/>
      <c r="BL384" s="118"/>
      <c r="BM384" s="365"/>
      <c r="BN384" s="387"/>
      <c r="BO384" s="118"/>
      <c r="BP384" s="118"/>
      <c r="BQ384" s="365"/>
      <c r="BR384" s="1193"/>
      <c r="BS384" s="1194"/>
      <c r="BT384" s="1194"/>
      <c r="BU384" s="365"/>
      <c r="BV384" s="1194"/>
      <c r="BW384" s="1194"/>
      <c r="BX384" s="189"/>
      <c r="BY384" s="592"/>
      <c r="BZ384" s="189"/>
      <c r="CA384" s="189"/>
      <c r="CB384" s="189"/>
      <c r="CC384" s="592"/>
      <c r="CD384" s="648"/>
      <c r="CE384" s="189"/>
      <c r="CF384" s="189"/>
      <c r="CG384" s="592"/>
      <c r="CH384" s="189"/>
      <c r="CI384" s="189"/>
      <c r="CJ384" s="189"/>
      <c r="CK384" s="189"/>
      <c r="CL384" s="189"/>
      <c r="CM384" s="189"/>
      <c r="CN384" s="189"/>
      <c r="CO384" s="189"/>
      <c r="CP384" s="189"/>
      <c r="CQ384" s="189"/>
      <c r="CR384" s="189"/>
      <c r="CS384" s="189"/>
      <c r="CT384" s="189"/>
      <c r="CU384" s="189"/>
      <c r="CV384" s="189"/>
      <c r="CW384" s="189"/>
      <c r="CX384" s="189"/>
      <c r="CY384" s="189"/>
      <c r="CZ384" s="189"/>
      <c r="DA384" s="189"/>
      <c r="DB384" s="189"/>
      <c r="DC384" s="189"/>
      <c r="DD384" s="189"/>
      <c r="DE384" s="189"/>
      <c r="DF384" s="189"/>
      <c r="DG384" s="189"/>
      <c r="DH384" s="189"/>
      <c r="DI384" s="592"/>
      <c r="DJ384" s="363"/>
      <c r="DK384" s="118"/>
      <c r="DL384" s="118"/>
      <c r="DM384" s="118"/>
      <c r="DN384" s="118"/>
      <c r="DO384" s="118"/>
      <c r="DP384" s="118"/>
      <c r="DQ384" s="387"/>
      <c r="DR384" s="118"/>
      <c r="DS384" s="118"/>
      <c r="DT384" s="118"/>
      <c r="DU384" s="118"/>
      <c r="DV384" s="118"/>
      <c r="DW384" s="113"/>
      <c r="DX384" s="1864"/>
      <c r="DY384" s="1864">
        <f>DY368/DY383*1000000</f>
        <v>137899.71040999843</v>
      </c>
      <c r="DZ384" s="1864">
        <f t="shared" ref="DZ384:EB384" si="790">DZ368/DZ383*1000000</f>
        <v>158363.5813672111</v>
      </c>
      <c r="EA384" s="1864">
        <f t="shared" si="790"/>
        <v>185957.67958159887</v>
      </c>
      <c r="EB384" s="1864">
        <f t="shared" si="790"/>
        <v>198342.24038562301</v>
      </c>
      <c r="EC384" s="1175"/>
      <c r="ED384" s="1175"/>
      <c r="EE384" s="1175"/>
      <c r="EF384" s="1175"/>
      <c r="EG384" s="1175"/>
      <c r="EH384" s="1175"/>
      <c r="EI384" s="1175"/>
      <c r="EJ384" s="1519"/>
      <c r="EK384" s="115"/>
      <c r="EL384" s="115"/>
      <c r="EM384" s="115"/>
      <c r="EN384" s="115"/>
      <c r="EO384" s="115"/>
      <c r="EP384" s="115"/>
      <c r="EQ384" s="115"/>
      <c r="ER384" s="115"/>
      <c r="ES384" s="115"/>
      <c r="ET384" s="115"/>
      <c r="EU384" s="115"/>
      <c r="EV384" s="115"/>
      <c r="EW384" s="115"/>
      <c r="EX384" s="115"/>
      <c r="EY384" s="115"/>
      <c r="EZ384" s="115"/>
      <c r="FA384" s="115"/>
      <c r="FB384" s="115"/>
      <c r="FC384" s="115"/>
      <c r="FD384" s="115"/>
      <c r="FE384" s="115"/>
      <c r="FF384" s="115"/>
      <c r="FG384" s="115"/>
      <c r="FH384" s="115"/>
      <c r="FI384" s="115"/>
      <c r="FJ384" s="115"/>
      <c r="FK384" s="115"/>
      <c r="FL384" s="115"/>
      <c r="FM384" s="115"/>
      <c r="FN384" s="115"/>
      <c r="FO384" s="115"/>
      <c r="FP384" s="115"/>
      <c r="FQ384" s="115"/>
      <c r="FR384" s="115"/>
      <c r="FS384" s="115"/>
      <c r="FT384" s="115"/>
      <c r="FU384" s="115"/>
      <c r="FV384" s="115"/>
      <c r="FW384" s="115"/>
      <c r="FX384" s="115"/>
      <c r="FY384" s="115"/>
      <c r="FZ384" s="115"/>
      <c r="GA384" s="115"/>
      <c r="GB384" s="115"/>
      <c r="GC384" s="115"/>
      <c r="GD384" s="115"/>
      <c r="GE384" s="115"/>
      <c r="GF384" s="115"/>
      <c r="GG384" s="115"/>
      <c r="GH384" s="115"/>
      <c r="GI384" s="115"/>
      <c r="GJ384" s="115"/>
      <c r="GK384" s="115"/>
      <c r="GL384" s="115"/>
      <c r="GM384" s="115"/>
      <c r="GN384" s="115"/>
      <c r="GO384" s="115"/>
      <c r="GP384" s="115"/>
      <c r="GQ384" s="115"/>
      <c r="GR384" s="115"/>
      <c r="GS384" s="115"/>
      <c r="GT384" s="115"/>
      <c r="GU384" s="115"/>
      <c r="GV384" s="115"/>
      <c r="GW384" s="115"/>
      <c r="GX384" s="115"/>
      <c r="GY384" s="115"/>
      <c r="GZ384" s="115"/>
      <c r="HA384" s="115"/>
      <c r="HB384" s="115"/>
      <c r="HC384" s="115"/>
      <c r="HD384" s="115"/>
      <c r="HE384" s="115"/>
      <c r="HF384" s="115"/>
      <c r="HG384" s="115"/>
      <c r="HH384" s="115"/>
      <c r="HI384" s="115"/>
      <c r="HJ384" s="115"/>
      <c r="HK384" s="115"/>
      <c r="HL384" s="115"/>
      <c r="HM384" s="115"/>
      <c r="HN384" s="115"/>
      <c r="HO384" s="115"/>
      <c r="HP384" s="115"/>
      <c r="HQ384" s="115"/>
      <c r="HR384" s="115"/>
      <c r="HS384" s="115"/>
      <c r="HT384" s="115"/>
      <c r="HU384" s="115"/>
      <c r="HV384" s="115"/>
      <c r="HW384" s="115"/>
    </row>
    <row r="385" spans="1:231" ht="13.5" customHeight="1">
      <c r="A385" s="4"/>
      <c r="H385" s="4"/>
      <c r="I385" s="594"/>
      <c r="J385" s="20"/>
      <c r="K385" s="20"/>
      <c r="L385" s="20"/>
      <c r="M385" s="20"/>
      <c r="N385" s="20"/>
      <c r="O385" s="20"/>
      <c r="P385" s="20"/>
      <c r="Q385" s="20"/>
      <c r="R385" s="20"/>
      <c r="S385" s="20"/>
      <c r="T385" s="20"/>
      <c r="U385" s="20"/>
      <c r="V385" s="20"/>
      <c r="W385" s="20"/>
      <c r="X385" s="20"/>
      <c r="Y385" s="20"/>
      <c r="Z385" s="20"/>
      <c r="AA385" s="20"/>
      <c r="AB385" s="20"/>
      <c r="AC385" s="20"/>
      <c r="AD385" s="20"/>
      <c r="AE385" s="20"/>
      <c r="AF385" s="20"/>
      <c r="AG385" s="20"/>
      <c r="AH385" s="20"/>
      <c r="AI385" s="20"/>
      <c r="AJ385" s="20"/>
      <c r="AK385" s="20"/>
      <c r="AL385" s="20"/>
      <c r="AM385" s="20"/>
      <c r="AN385" s="20"/>
      <c r="AO385" s="20"/>
      <c r="AP385" s="20"/>
      <c r="AQ385" s="20"/>
      <c r="AR385" s="20"/>
      <c r="AS385" s="20"/>
      <c r="AT385" s="621"/>
      <c r="AU385" s="20"/>
      <c r="AV385" s="20"/>
      <c r="AW385" s="586"/>
      <c r="AX385" s="368"/>
      <c r="AY385" s="20"/>
      <c r="AZ385" s="20"/>
      <c r="BA385" s="586"/>
      <c r="BB385" s="368"/>
      <c r="BC385" s="20"/>
      <c r="BD385" s="20"/>
      <c r="BE385" s="586"/>
      <c r="BF385" s="368"/>
      <c r="BG385" s="20"/>
      <c r="BH385" s="20"/>
      <c r="BI385" s="586"/>
      <c r="BJ385" s="368"/>
      <c r="BK385" s="20"/>
      <c r="BL385" s="20"/>
      <c r="BM385" s="586"/>
      <c r="BN385" s="368"/>
      <c r="BO385" s="20"/>
      <c r="BP385" s="33"/>
      <c r="BQ385" s="586"/>
      <c r="BR385" s="450"/>
      <c r="BS385" s="98"/>
      <c r="BT385" s="98"/>
      <c r="BU385" s="586"/>
      <c r="BV385" s="98"/>
      <c r="BW385" s="20"/>
      <c r="BX385" s="20"/>
      <c r="BY385" s="586"/>
      <c r="BZ385" s="20"/>
      <c r="CA385" s="20"/>
      <c r="CB385" s="20"/>
      <c r="CC385" s="20"/>
      <c r="CD385" s="368"/>
      <c r="CE385" s="20"/>
      <c r="CF385" s="20"/>
      <c r="CG385" s="586"/>
      <c r="CH385" s="20"/>
      <c r="CI385" s="20"/>
      <c r="CJ385" s="20"/>
      <c r="CK385" s="20"/>
      <c r="CL385" s="20"/>
      <c r="CM385" s="20"/>
      <c r="CN385" s="20"/>
      <c r="CO385" s="20"/>
      <c r="CP385" s="20"/>
      <c r="CQ385" s="20"/>
      <c r="CR385" s="20"/>
      <c r="CS385" s="20"/>
      <c r="CT385" s="20"/>
      <c r="CU385" s="20"/>
      <c r="CV385" s="20"/>
      <c r="CW385" s="20"/>
      <c r="CX385" s="20"/>
      <c r="CY385" s="20"/>
      <c r="CZ385" s="20"/>
      <c r="DA385" s="20"/>
      <c r="DB385" s="20"/>
      <c r="DC385" s="20"/>
      <c r="DD385" s="20"/>
      <c r="DE385" s="20"/>
      <c r="DF385" s="20"/>
      <c r="DG385" s="20"/>
      <c r="DH385" s="20"/>
      <c r="DI385" s="586"/>
      <c r="DJ385" s="601"/>
      <c r="DK385" s="20"/>
      <c r="DL385" s="20"/>
      <c r="DM385" s="20"/>
      <c r="DN385" s="20"/>
      <c r="DO385" s="20"/>
      <c r="DP385" s="20"/>
      <c r="DQ385" s="368"/>
      <c r="DR385" s="20"/>
      <c r="DS385" s="20"/>
      <c r="DT385" s="20"/>
      <c r="DU385" s="20"/>
      <c r="DV385" s="20"/>
      <c r="DW385" s="20"/>
      <c r="DX385" s="20"/>
      <c r="DY385" s="20"/>
      <c r="DZ385" s="20"/>
      <c r="EA385" s="20"/>
      <c r="EB385" s="20"/>
      <c r="EC385" s="20"/>
      <c r="ED385" s="20"/>
      <c r="EE385" s="20"/>
      <c r="EF385" s="20"/>
      <c r="EG385" s="20"/>
      <c r="EH385" s="20"/>
      <c r="EI385" s="20"/>
      <c r="EJ385" s="586"/>
      <c r="EK385" s="99"/>
      <c r="EL385" s="99"/>
      <c r="EM385" s="99"/>
      <c r="EN385" s="99"/>
      <c r="EO385" s="99"/>
      <c r="EP385" s="99"/>
      <c r="EQ385" s="99"/>
      <c r="ER385" s="99"/>
      <c r="ES385" s="99"/>
      <c r="ET385" s="99"/>
      <c r="EU385" s="99"/>
      <c r="EV385" s="99"/>
      <c r="EW385" s="99"/>
      <c r="EX385" s="99"/>
      <c r="EY385" s="99"/>
      <c r="EZ385" s="99"/>
      <c r="FA385" s="99"/>
      <c r="FB385" s="99"/>
      <c r="FC385" s="99"/>
      <c r="FD385" s="99"/>
      <c r="FE385" s="99"/>
      <c r="FF385" s="99"/>
      <c r="FG385" s="99"/>
      <c r="FH385" s="99"/>
      <c r="FI385" s="99"/>
      <c r="FJ385" s="99"/>
      <c r="FK385" s="99"/>
      <c r="FL385" s="99"/>
      <c r="FM385" s="99"/>
      <c r="FN385" s="99"/>
      <c r="FO385" s="99"/>
      <c r="FP385" s="99"/>
      <c r="FQ385" s="99"/>
      <c r="FR385" s="99"/>
      <c r="FS385" s="99"/>
      <c r="FT385" s="99"/>
      <c r="FU385" s="99"/>
      <c r="FV385" s="99"/>
      <c r="FW385" s="99"/>
      <c r="FX385" s="99"/>
      <c r="FY385" s="99"/>
      <c r="FZ385" s="99"/>
      <c r="GA385" s="99"/>
      <c r="GB385" s="99"/>
      <c r="GC385" s="99"/>
      <c r="GD385" s="99"/>
      <c r="GE385" s="99"/>
      <c r="GF385" s="99"/>
      <c r="GG385" s="99"/>
      <c r="GH385" s="99"/>
      <c r="GI385" s="99"/>
      <c r="GJ385" s="99"/>
      <c r="GK385" s="99"/>
      <c r="GL385" s="99"/>
      <c r="GM385" s="99"/>
      <c r="GN385" s="99"/>
      <c r="GO385" s="99"/>
      <c r="GP385" s="99"/>
      <c r="GQ385" s="99"/>
      <c r="GR385" s="99"/>
      <c r="GS385" s="99"/>
      <c r="GT385" s="99"/>
      <c r="GU385" s="99"/>
      <c r="GV385" s="99"/>
      <c r="GW385" s="99"/>
      <c r="GX385" s="99"/>
      <c r="GY385" s="99"/>
      <c r="GZ385" s="99"/>
      <c r="HA385" s="99"/>
      <c r="HB385" s="99"/>
      <c r="HC385" s="99"/>
      <c r="HD385" s="99"/>
      <c r="HE385" s="99"/>
      <c r="HF385" s="99"/>
      <c r="HG385" s="99"/>
      <c r="HH385" s="99"/>
      <c r="HI385" s="99"/>
      <c r="HJ385" s="99"/>
      <c r="HK385" s="99"/>
      <c r="HL385" s="99"/>
      <c r="HM385" s="99"/>
      <c r="HN385" s="99"/>
      <c r="HO385" s="99"/>
      <c r="HP385" s="99"/>
      <c r="HQ385" s="99"/>
      <c r="HR385" s="99"/>
      <c r="HS385" s="99"/>
      <c r="HT385" s="99"/>
      <c r="HU385" s="99"/>
      <c r="HV385" s="99"/>
      <c r="HW385" s="99"/>
    </row>
    <row r="386" spans="1:231" ht="13.5" customHeight="1">
      <c r="A386" s="4"/>
      <c r="H386" s="4"/>
      <c r="I386" s="1688" t="s">
        <v>159</v>
      </c>
      <c r="J386" s="869"/>
      <c r="K386" s="869"/>
      <c r="L386" s="869"/>
      <c r="M386" s="869"/>
      <c r="N386" s="869"/>
      <c r="O386" s="869"/>
      <c r="P386" s="869"/>
      <c r="Q386" s="869"/>
      <c r="R386" s="869"/>
      <c r="S386" s="869"/>
      <c r="T386" s="869"/>
      <c r="U386" s="869"/>
      <c r="V386" s="869"/>
      <c r="W386" s="869"/>
      <c r="X386" s="869"/>
      <c r="Y386" s="869"/>
      <c r="Z386" s="869"/>
      <c r="AA386" s="869"/>
      <c r="AB386" s="869"/>
      <c r="AC386" s="869"/>
      <c r="AD386" s="869"/>
      <c r="AE386" s="869"/>
      <c r="AF386" s="869"/>
      <c r="AG386" s="869"/>
      <c r="AH386" s="869"/>
      <c r="AI386" s="869"/>
      <c r="AJ386" s="869"/>
      <c r="AK386" s="869"/>
      <c r="AL386" s="869"/>
      <c r="AM386" s="869"/>
      <c r="AN386" s="869"/>
      <c r="AO386" s="869"/>
      <c r="AP386" s="869"/>
      <c r="AQ386" s="869"/>
      <c r="AR386" s="869"/>
      <c r="AS386" s="869"/>
      <c r="AT386" s="871"/>
      <c r="AU386" s="869"/>
      <c r="AV386" s="869"/>
      <c r="AW386" s="870"/>
      <c r="AX386" s="871"/>
      <c r="AY386" s="869"/>
      <c r="AZ386" s="869"/>
      <c r="BA386" s="870"/>
      <c r="BB386" s="871"/>
      <c r="BC386" s="869"/>
      <c r="BD386" s="869"/>
      <c r="BE386" s="870"/>
      <c r="BF386" s="871"/>
      <c r="BG386" s="869"/>
      <c r="BH386" s="869"/>
      <c r="BI386" s="870"/>
      <c r="BJ386" s="871"/>
      <c r="BK386" s="869"/>
      <c r="BL386" s="869"/>
      <c r="BM386" s="870"/>
      <c r="BN386" s="871"/>
      <c r="BO386" s="869"/>
      <c r="BP386" s="869"/>
      <c r="BQ386" s="870"/>
      <c r="BR386" s="871"/>
      <c r="BS386" s="869"/>
      <c r="BT386" s="869"/>
      <c r="BU386" s="870"/>
      <c r="BV386" s="869"/>
      <c r="BW386" s="869"/>
      <c r="BX386" s="869"/>
      <c r="BY386" s="870"/>
      <c r="BZ386" s="869"/>
      <c r="CA386" s="869"/>
      <c r="CB386" s="869"/>
      <c r="CC386" s="869"/>
      <c r="CD386" s="871"/>
      <c r="CE386" s="869"/>
      <c r="CF386" s="869"/>
      <c r="CG386" s="870"/>
      <c r="CH386" s="869"/>
      <c r="CI386" s="869"/>
      <c r="CJ386" s="869"/>
      <c r="CK386" s="869"/>
      <c r="CL386" s="869"/>
      <c r="CM386" s="869"/>
      <c r="CN386" s="869"/>
      <c r="CO386" s="869"/>
      <c r="CP386" s="869"/>
      <c r="CQ386" s="869"/>
      <c r="CR386" s="869"/>
      <c r="CS386" s="869"/>
      <c r="CT386" s="869"/>
      <c r="CU386" s="869"/>
      <c r="CV386" s="869"/>
      <c r="CW386" s="869"/>
      <c r="CX386" s="869"/>
      <c r="CY386" s="869"/>
      <c r="CZ386" s="869"/>
      <c r="DA386" s="869"/>
      <c r="DB386" s="869"/>
      <c r="DC386" s="869"/>
      <c r="DD386" s="869"/>
      <c r="DE386" s="869"/>
      <c r="DF386" s="869"/>
      <c r="DG386" s="869"/>
      <c r="DH386" s="869"/>
      <c r="DI386" s="870"/>
      <c r="DJ386" s="1854"/>
      <c r="DK386" s="869"/>
      <c r="DL386" s="869"/>
      <c r="DM386" s="869"/>
      <c r="DN386" s="869"/>
      <c r="DO386" s="869"/>
      <c r="DP386" s="869"/>
      <c r="DQ386" s="871"/>
      <c r="DR386" s="869"/>
      <c r="DS386" s="869"/>
      <c r="DT386" s="869"/>
      <c r="DU386" s="869"/>
      <c r="DV386" s="869"/>
      <c r="DW386" s="869"/>
      <c r="DX386" s="869"/>
      <c r="DY386" s="869"/>
      <c r="DZ386" s="869"/>
      <c r="EA386" s="869"/>
      <c r="EB386" s="869"/>
      <c r="EC386" s="869"/>
      <c r="ED386" s="869"/>
      <c r="EE386" s="869"/>
      <c r="EF386" s="869"/>
      <c r="EG386" s="869"/>
      <c r="EH386" s="869"/>
      <c r="EI386" s="869"/>
      <c r="EJ386" s="870"/>
      <c r="EK386" s="99"/>
      <c r="EL386" s="99"/>
      <c r="EM386" s="99"/>
      <c r="EN386" s="99"/>
      <c r="EO386" s="99"/>
      <c r="EP386" s="99"/>
      <c r="EQ386" s="99"/>
      <c r="ER386" s="99"/>
      <c r="ES386" s="99"/>
      <c r="ET386" s="99"/>
      <c r="EU386" s="99"/>
      <c r="EV386" s="99"/>
      <c r="EW386" s="99"/>
      <c r="EX386" s="99"/>
      <c r="EY386" s="99"/>
      <c r="EZ386" s="99"/>
      <c r="FA386" s="99"/>
      <c r="FB386" s="99"/>
      <c r="FC386" s="99"/>
      <c r="FD386" s="99"/>
      <c r="FE386" s="99"/>
      <c r="FF386" s="99"/>
      <c r="FG386" s="99"/>
      <c r="FH386" s="99"/>
      <c r="FI386" s="99"/>
      <c r="FJ386" s="99"/>
      <c r="FK386" s="99"/>
      <c r="FL386" s="99"/>
      <c r="FM386" s="99"/>
      <c r="FN386" s="99"/>
      <c r="FO386" s="99"/>
      <c r="FP386" s="99"/>
      <c r="FQ386" s="99"/>
      <c r="FR386" s="99"/>
      <c r="FS386" s="99"/>
      <c r="FT386" s="99"/>
      <c r="FU386" s="99"/>
      <c r="FV386" s="99"/>
      <c r="FW386" s="99"/>
      <c r="FX386" s="99"/>
      <c r="FY386" s="99"/>
      <c r="FZ386" s="99"/>
      <c r="GA386" s="99"/>
      <c r="GB386" s="99"/>
      <c r="GC386" s="99"/>
      <c r="GD386" s="99"/>
      <c r="GE386" s="99"/>
      <c r="GF386" s="99"/>
      <c r="GG386" s="99"/>
      <c r="GH386" s="99"/>
      <c r="GI386" s="99"/>
      <c r="GJ386" s="99"/>
      <c r="GK386" s="99"/>
      <c r="GL386" s="99"/>
      <c r="GM386" s="99"/>
      <c r="GN386" s="99"/>
      <c r="GO386" s="99"/>
      <c r="GP386" s="99"/>
      <c r="GQ386" s="99"/>
      <c r="GR386" s="99"/>
      <c r="GS386" s="99"/>
      <c r="GT386" s="99"/>
      <c r="GU386" s="99"/>
      <c r="GV386" s="99"/>
      <c r="GW386" s="99"/>
      <c r="GX386" s="99"/>
      <c r="GY386" s="99"/>
      <c r="GZ386" s="99"/>
      <c r="HA386" s="99"/>
      <c r="HB386" s="99"/>
      <c r="HC386" s="99"/>
      <c r="HD386" s="99"/>
      <c r="HE386" s="99"/>
      <c r="HF386" s="99"/>
      <c r="HG386" s="99"/>
      <c r="HH386" s="99"/>
      <c r="HI386" s="99"/>
      <c r="HJ386" s="99"/>
      <c r="HK386" s="99"/>
      <c r="HL386" s="99"/>
      <c r="HM386" s="99"/>
      <c r="HN386" s="99"/>
      <c r="HO386" s="99"/>
      <c r="HP386" s="99"/>
      <c r="HQ386" s="99"/>
      <c r="HR386" s="99"/>
      <c r="HS386" s="99"/>
      <c r="HT386" s="99"/>
      <c r="HU386" s="99"/>
      <c r="HV386" s="99"/>
      <c r="HW386" s="99"/>
    </row>
    <row r="387" spans="1:231" s="47" customFormat="1" ht="13.5" customHeight="1">
      <c r="A387" s="45"/>
      <c r="B387"/>
      <c r="C387"/>
      <c r="D387"/>
      <c r="E387"/>
      <c r="F387"/>
      <c r="G387"/>
      <c r="H387" s="45"/>
      <c r="I387" s="571" t="s">
        <v>160</v>
      </c>
      <c r="J387" s="32"/>
      <c r="K387" s="32"/>
      <c r="L387" s="32"/>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78">
        <v>1.3009999999999999</v>
      </c>
      <c r="AU387" s="132">
        <v>1.419</v>
      </c>
      <c r="AV387" s="132">
        <v>1.4159999999999999</v>
      </c>
      <c r="AW387" s="366">
        <v>1.365</v>
      </c>
      <c r="AX387" s="378">
        <v>1.341</v>
      </c>
      <c r="AY387" s="132">
        <v>1.4830000000000001</v>
      </c>
      <c r="AZ387" s="132">
        <v>1.9019999999999999</v>
      </c>
      <c r="BA387" s="366">
        <v>1.958</v>
      </c>
      <c r="BB387" s="378">
        <v>1.7709999999999999</v>
      </c>
      <c r="BC387" s="132">
        <v>2.6269999999999998</v>
      </c>
      <c r="BD387" s="132">
        <v>5.6950000000000003</v>
      </c>
      <c r="BE387" s="366">
        <v>4.1749999999999998</v>
      </c>
      <c r="BF387" s="378">
        <v>4.4450000000000003</v>
      </c>
      <c r="BG387" s="132">
        <v>4.516</v>
      </c>
      <c r="BH387" s="132">
        <v>5.1920000000000002</v>
      </c>
      <c r="BI387" s="366">
        <v>5.8710000000000004</v>
      </c>
      <c r="BJ387" s="378">
        <v>8.2330000000000005</v>
      </c>
      <c r="BK387" s="132">
        <v>8.9779999999999998</v>
      </c>
      <c r="BL387" s="132">
        <v>10.156000000000001</v>
      </c>
      <c r="BM387" s="366">
        <v>10.552</v>
      </c>
      <c r="BN387" s="378">
        <v>14.689</v>
      </c>
      <c r="BO387" s="132">
        <v>14.522</v>
      </c>
      <c r="BP387" s="132">
        <v>15.757</v>
      </c>
      <c r="BQ387" s="366">
        <v>20.535</v>
      </c>
      <c r="BR387" s="460">
        <v>38.024000000000001</v>
      </c>
      <c r="BS387" s="1178">
        <v>43.81</v>
      </c>
      <c r="BT387" s="1178">
        <v>42.671999999999997</v>
      </c>
      <c r="BU387" s="690">
        <v>45.939</v>
      </c>
      <c r="BV387" s="1576">
        <v>53.837000000000003</v>
      </c>
      <c r="BW387" s="1575">
        <v>179.63200000000001</v>
      </c>
      <c r="BX387" s="1575">
        <v>37.69</v>
      </c>
      <c r="BY387" s="1629">
        <v>42.536000000000001</v>
      </c>
      <c r="BZ387" s="1576">
        <v>45.466000000000001</v>
      </c>
      <c r="CA387" s="1575">
        <v>53.345999999999997</v>
      </c>
      <c r="CB387" s="1575">
        <v>54.225999999999999</v>
      </c>
      <c r="CC387" s="1575">
        <v>57.777999999999999</v>
      </c>
      <c r="CD387" s="376">
        <f t="shared" ref="CD387:CG387" si="791">CD388+CD390</f>
        <v>61.317416563890333</v>
      </c>
      <c r="CE387" s="128">
        <f t="shared" si="791"/>
        <v>65.530769628000016</v>
      </c>
      <c r="CF387" s="128">
        <f t="shared" si="791"/>
        <v>67.064581605925923</v>
      </c>
      <c r="CG387" s="347">
        <f t="shared" si="791"/>
        <v>70.1957443813846</v>
      </c>
      <c r="CH387" s="128"/>
      <c r="CI387" s="128"/>
      <c r="CJ387" s="128"/>
      <c r="CK387" s="128"/>
      <c r="CL387" s="128"/>
      <c r="CM387" s="128"/>
      <c r="CN387" s="128"/>
      <c r="CO387" s="128"/>
      <c r="CP387" s="128"/>
      <c r="CQ387" s="128"/>
      <c r="CR387" s="128"/>
      <c r="CS387" s="128"/>
      <c r="CT387" s="128"/>
      <c r="CU387" s="128"/>
      <c r="CV387" s="128"/>
      <c r="CW387" s="128"/>
      <c r="CX387" s="128"/>
      <c r="CY387" s="128"/>
      <c r="CZ387" s="128"/>
      <c r="DA387" s="128"/>
      <c r="DB387" s="128"/>
      <c r="DC387" s="128"/>
      <c r="DD387" s="128"/>
      <c r="DE387" s="128"/>
      <c r="DF387" s="128"/>
      <c r="DG387" s="128"/>
      <c r="DH387" s="128"/>
      <c r="DI387" s="347"/>
      <c r="DJ387" s="347"/>
      <c r="DK387" s="128"/>
      <c r="DL387" s="128"/>
      <c r="DM387" s="128"/>
      <c r="DN387" s="128"/>
      <c r="DO387" s="128"/>
      <c r="DP387" s="128"/>
      <c r="DQ387" s="378">
        <v>5.1479999999999997</v>
      </c>
      <c r="DR387" s="132">
        <v>6.1790000000000003</v>
      </c>
      <c r="DS387" s="132">
        <v>5.77</v>
      </c>
      <c r="DT387" s="128">
        <f>+SUM(AT387:AW387)</f>
        <v>5.5009999999999994</v>
      </c>
      <c r="DU387" s="128">
        <f>+SUM(AX387:BA387)</f>
        <v>6.6840000000000002</v>
      </c>
      <c r="DV387" s="128">
        <f>+SUM(BB387:BE387)</f>
        <v>14.268000000000001</v>
      </c>
      <c r="DW387" s="128">
        <f>+SUM(BF387:BI387)</f>
        <v>20.024000000000001</v>
      </c>
      <c r="DX387" s="128">
        <f>+SUM(BJ387:BM387)</f>
        <v>37.918999999999997</v>
      </c>
      <c r="DY387" s="128">
        <v>60.127000000000002</v>
      </c>
      <c r="DZ387" s="717">
        <v>184.98400000000001</v>
      </c>
      <c r="EA387" s="717">
        <v>332.00700000000001</v>
      </c>
      <c r="EB387" s="128">
        <f>+SUM(BZ387:CC387)</f>
        <v>210.816</v>
      </c>
      <c r="EC387" s="128">
        <f>+SUM(CD387:CG387)</f>
        <v>264.10851217920089</v>
      </c>
      <c r="ED387" s="128">
        <f t="shared" ref="ED387:EJ387" si="792">ED388+ED390</f>
        <v>297.53934147939424</v>
      </c>
      <c r="EE387" s="128">
        <f t="shared" si="792"/>
        <v>330.48800798529476</v>
      </c>
      <c r="EF387" s="128">
        <f t="shared" si="792"/>
        <v>362.57027221816583</v>
      </c>
      <c r="EG387" s="128">
        <f t="shared" si="792"/>
        <v>394.5833691514847</v>
      </c>
      <c r="EH387" s="128">
        <f t="shared" si="792"/>
        <v>437.17294393577345</v>
      </c>
      <c r="EI387" s="128">
        <f t="shared" si="792"/>
        <v>478.02085073281955</v>
      </c>
      <c r="EJ387" s="347">
        <f t="shared" si="792"/>
        <v>521.17211985795745</v>
      </c>
      <c r="EK387" s="233"/>
      <c r="EL387" s="233"/>
      <c r="EM387" s="233"/>
      <c r="EN387" s="233"/>
      <c r="EO387" s="233"/>
      <c r="EP387" s="233"/>
      <c r="EQ387" s="233"/>
      <c r="ER387" s="233"/>
      <c r="ES387" s="233"/>
      <c r="ET387" s="233"/>
      <c r="EU387" s="233"/>
      <c r="EV387" s="233"/>
      <c r="EW387" s="233"/>
      <c r="EX387" s="233"/>
      <c r="EY387" s="233"/>
      <c r="EZ387" s="233"/>
      <c r="FA387" s="233"/>
      <c r="FB387" s="233"/>
      <c r="FC387" s="233"/>
      <c r="FD387" s="233"/>
      <c r="FE387" s="233"/>
      <c r="FF387" s="233"/>
      <c r="FG387" s="233"/>
      <c r="FH387" s="233"/>
      <c r="FI387" s="233"/>
      <c r="FJ387" s="233"/>
      <c r="FK387" s="233"/>
      <c r="FL387" s="233"/>
      <c r="FM387" s="233"/>
      <c r="FN387" s="233"/>
      <c r="FO387" s="233"/>
      <c r="FP387" s="233"/>
      <c r="FQ387" s="233"/>
      <c r="FR387" s="233"/>
      <c r="FS387" s="233"/>
      <c r="FT387" s="233"/>
      <c r="FU387" s="233"/>
      <c r="FV387" s="233"/>
      <c r="FW387" s="233"/>
      <c r="FX387" s="233"/>
      <c r="FY387" s="233"/>
      <c r="FZ387" s="233"/>
      <c r="GA387" s="233"/>
      <c r="GB387" s="233"/>
      <c r="GC387" s="233"/>
      <c r="GD387" s="233"/>
      <c r="GE387" s="233"/>
      <c r="GF387" s="233"/>
      <c r="GG387" s="233"/>
      <c r="GH387" s="233"/>
      <c r="GI387" s="233"/>
      <c r="GJ387" s="233"/>
      <c r="GK387" s="233"/>
      <c r="GL387" s="233"/>
      <c r="GM387" s="233"/>
      <c r="GN387" s="233"/>
      <c r="GO387" s="233"/>
      <c r="GP387" s="233"/>
      <c r="GQ387" s="233"/>
      <c r="GR387" s="233"/>
      <c r="GS387" s="233"/>
      <c r="GT387" s="233"/>
      <c r="GU387" s="233"/>
      <c r="GV387" s="233"/>
      <c r="GW387" s="233"/>
      <c r="GX387" s="233"/>
      <c r="GY387" s="233"/>
      <c r="GZ387" s="233"/>
      <c r="HA387" s="233"/>
      <c r="HB387" s="233"/>
      <c r="HC387" s="233"/>
      <c r="HD387" s="233"/>
      <c r="HE387" s="233"/>
      <c r="HF387" s="233"/>
      <c r="HG387" s="233"/>
      <c r="HH387" s="233"/>
      <c r="HI387" s="233"/>
      <c r="HJ387" s="233"/>
      <c r="HK387" s="233"/>
      <c r="HL387" s="233"/>
      <c r="HM387" s="233"/>
      <c r="HN387" s="233"/>
      <c r="HO387" s="233"/>
      <c r="HP387" s="233"/>
      <c r="HQ387" s="233"/>
      <c r="HR387" s="233"/>
      <c r="HS387" s="233"/>
      <c r="HT387" s="233"/>
      <c r="HU387" s="233"/>
      <c r="HV387" s="233"/>
      <c r="HW387" s="233"/>
    </row>
    <row r="388" spans="1:231" s="47" customFormat="1" ht="13.5" customHeight="1">
      <c r="A388" s="45"/>
      <c r="B388"/>
      <c r="C388"/>
      <c r="D388"/>
      <c r="E388"/>
      <c r="F388"/>
      <c r="G388"/>
      <c r="H388" s="45"/>
      <c r="I388" s="571" t="s">
        <v>152</v>
      </c>
      <c r="J388" s="32"/>
      <c r="K388" s="32"/>
      <c r="L388" s="32"/>
      <c r="M388" s="32"/>
      <c r="N388" s="32"/>
      <c r="O388" s="32"/>
      <c r="P388" s="32"/>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c r="AP388" s="32"/>
      <c r="AQ388" s="32"/>
      <c r="AR388" s="32"/>
      <c r="AS388" s="32"/>
      <c r="AT388" s="376">
        <f t="shared" ref="AT388:BN388" si="793">AT418</f>
        <v>0.16600000000000001</v>
      </c>
      <c r="AU388" s="128">
        <f t="shared" si="793"/>
        <v>0.17</v>
      </c>
      <c r="AV388" s="128">
        <f t="shared" si="793"/>
        <v>0.16900000000000001</v>
      </c>
      <c r="AW388" s="347">
        <f t="shared" si="793"/>
        <v>0.16099999999999995</v>
      </c>
      <c r="AX388" s="376">
        <f t="shared" si="793"/>
        <v>0.159</v>
      </c>
      <c r="AY388" s="128">
        <f t="shared" si="793"/>
        <v>0.159</v>
      </c>
      <c r="AZ388" s="128">
        <f t="shared" si="793"/>
        <v>0.188</v>
      </c>
      <c r="BA388" s="347">
        <f t="shared" si="793"/>
        <v>0.16500000000000006</v>
      </c>
      <c r="BB388" s="376">
        <f t="shared" si="793"/>
        <v>0.156</v>
      </c>
      <c r="BC388" s="128">
        <f t="shared" si="793"/>
        <v>0.21</v>
      </c>
      <c r="BD388" s="128">
        <f t="shared" si="793"/>
        <v>0.22</v>
      </c>
      <c r="BE388" s="347">
        <f t="shared" si="793"/>
        <v>0.23600000000000002</v>
      </c>
      <c r="BF388" s="376">
        <f t="shared" si="793"/>
        <v>0.83299999999999996</v>
      </c>
      <c r="BG388" s="128">
        <f t="shared" si="793"/>
        <v>0.34599999999999997</v>
      </c>
      <c r="BH388" s="128">
        <f t="shared" si="793"/>
        <v>0.374</v>
      </c>
      <c r="BI388" s="347">
        <f t="shared" si="793"/>
        <v>0.35899999999999976</v>
      </c>
      <c r="BJ388" s="376">
        <f t="shared" si="793"/>
        <v>1.722</v>
      </c>
      <c r="BK388" s="128">
        <f t="shared" si="793"/>
        <v>1.48</v>
      </c>
      <c r="BL388" s="128">
        <f t="shared" si="793"/>
        <v>1.7270000000000001</v>
      </c>
      <c r="BM388" s="347">
        <f t="shared" si="793"/>
        <v>2.141</v>
      </c>
      <c r="BN388" s="376">
        <f t="shared" si="793"/>
        <v>3.431</v>
      </c>
      <c r="BO388" s="128">
        <f t="shared" ref="BO388:BT388" si="794">BO418</f>
        <v>3.238</v>
      </c>
      <c r="BP388" s="128">
        <f t="shared" si="794"/>
        <v>3.512</v>
      </c>
      <c r="BQ388" s="347">
        <f t="shared" si="794"/>
        <v>3.0590000000000002</v>
      </c>
      <c r="BR388" s="314">
        <f t="shared" si="794"/>
        <v>12.08</v>
      </c>
      <c r="BS388" s="150">
        <f t="shared" si="794"/>
        <v>12.981</v>
      </c>
      <c r="BT388" s="150">
        <f t="shared" si="794"/>
        <v>11.548999999999999</v>
      </c>
      <c r="BU388" s="347">
        <f t="shared" ref="BU388:BW388" si="795">BU418</f>
        <v>11.67</v>
      </c>
      <c r="BV388" s="376">
        <f t="shared" si="795"/>
        <v>12.37</v>
      </c>
      <c r="BW388" s="128">
        <f t="shared" si="795"/>
        <v>11.928000000000001</v>
      </c>
      <c r="BX388" s="128">
        <f t="shared" ref="BX388:CC388" si="796">BX418</f>
        <v>11.757999999999999</v>
      </c>
      <c r="BY388" s="347">
        <f t="shared" si="796"/>
        <v>10.153</v>
      </c>
      <c r="BZ388" s="376">
        <f t="shared" si="796"/>
        <v>11.471</v>
      </c>
      <c r="CA388" s="128">
        <f t="shared" si="796"/>
        <v>11.518000000000001</v>
      </c>
      <c r="CB388" s="128">
        <f t="shared" si="796"/>
        <v>11.208</v>
      </c>
      <c r="CC388" s="128">
        <f t="shared" si="796"/>
        <v>12.817</v>
      </c>
      <c r="CD388" s="376">
        <f t="shared" ref="CD388:CG388" si="797">CD418</f>
        <v>13.283417999999999</v>
      </c>
      <c r="CE388" s="128">
        <f t="shared" si="797"/>
        <v>12.093900000000001</v>
      </c>
      <c r="CF388" s="128">
        <f t="shared" si="797"/>
        <v>11.768400000000002</v>
      </c>
      <c r="CG388" s="347">
        <f t="shared" si="797"/>
        <v>13.457850000000001</v>
      </c>
      <c r="CH388" s="128"/>
      <c r="CI388" s="128"/>
      <c r="CJ388" s="128"/>
      <c r="CK388" s="128"/>
      <c r="CL388" s="128"/>
      <c r="CM388" s="128"/>
      <c r="CN388" s="128"/>
      <c r="CO388" s="128"/>
      <c r="CP388" s="128"/>
      <c r="CQ388" s="128"/>
      <c r="CR388" s="128"/>
      <c r="CS388" s="128"/>
      <c r="CT388" s="128"/>
      <c r="CU388" s="128"/>
      <c r="CV388" s="128"/>
      <c r="CW388" s="128"/>
      <c r="CX388" s="128"/>
      <c r="CY388" s="128"/>
      <c r="CZ388" s="128"/>
      <c r="DA388" s="128"/>
      <c r="DB388" s="128"/>
      <c r="DC388" s="128"/>
      <c r="DD388" s="128"/>
      <c r="DE388" s="128"/>
      <c r="DF388" s="128"/>
      <c r="DG388" s="128"/>
      <c r="DH388" s="128"/>
      <c r="DI388" s="347"/>
      <c r="DJ388" s="347"/>
      <c r="DK388" s="128"/>
      <c r="DL388" s="128"/>
      <c r="DM388" s="128"/>
      <c r="DN388" s="128"/>
      <c r="DO388" s="128"/>
      <c r="DP388" s="128"/>
      <c r="DQ388" s="376">
        <f>DQ418</f>
        <v>0.13600000000000001</v>
      </c>
      <c r="DR388" s="128">
        <f>DR418</f>
        <v>0.47299999999999998</v>
      </c>
      <c r="DS388" s="128">
        <f>DS418</f>
        <v>0.54400000000000004</v>
      </c>
      <c r="DT388" s="128">
        <f>+SUM(AT388:AW388)</f>
        <v>0.66599999999999993</v>
      </c>
      <c r="DU388" s="128">
        <f>+SUM(AX388:BA388)</f>
        <v>0.67100000000000004</v>
      </c>
      <c r="DV388" s="128">
        <f>+SUM(BB388:BE388)</f>
        <v>0.82199999999999995</v>
      </c>
      <c r="DW388" s="128">
        <f>+SUM(BF388:BI388)</f>
        <v>1.9119999999999997</v>
      </c>
      <c r="DX388" s="128">
        <f>+SUM(BJ388:BM388)</f>
        <v>7.07</v>
      </c>
      <c r="DY388" s="128">
        <f>+SUM(BN388:BQ388)</f>
        <v>13.240000000000002</v>
      </c>
      <c r="DZ388" s="128">
        <f>+SUM(BR388:BU388)</f>
        <v>48.28</v>
      </c>
      <c r="EA388" s="128">
        <f>+SUM(BV388:BY388)</f>
        <v>46.208999999999996</v>
      </c>
      <c r="EB388" s="128">
        <f>+SUM(BZ388:CC388)</f>
        <v>47.014000000000003</v>
      </c>
      <c r="EC388" s="128">
        <f>+SUM(CD388:CG388)</f>
        <v>50.603568000000003</v>
      </c>
      <c r="ED388" s="128">
        <f t="shared" ref="ED388:EJ388" si="798">ED418</f>
        <v>54.403908388138525</v>
      </c>
      <c r="EE388" s="128">
        <f t="shared" si="798"/>
        <v>58.489655273022827</v>
      </c>
      <c r="EF388" s="128">
        <f t="shared" si="798"/>
        <v>62.88224275267185</v>
      </c>
      <c r="EG388" s="128">
        <f t="shared" si="798"/>
        <v>67.604714631131287</v>
      </c>
      <c r="EH388" s="128">
        <f t="shared" si="798"/>
        <v>72.681845307791619</v>
      </c>
      <c r="EI388" s="128">
        <f t="shared" si="798"/>
        <v>78.140269745523696</v>
      </c>
      <c r="EJ388" s="347">
        <f t="shared" si="798"/>
        <v>84.008623199453112</v>
      </c>
      <c r="EK388" s="233"/>
      <c r="EL388" s="233"/>
      <c r="EM388" s="233"/>
      <c r="EN388" s="233"/>
      <c r="EO388" s="233"/>
      <c r="EP388" s="233"/>
      <c r="EQ388" s="233"/>
      <c r="ER388" s="233"/>
      <c r="ES388" s="233"/>
      <c r="ET388" s="233"/>
      <c r="EU388" s="233"/>
      <c r="EV388" s="233"/>
      <c r="EW388" s="233"/>
      <c r="EX388" s="233"/>
      <c r="EY388" s="233"/>
      <c r="EZ388" s="233"/>
      <c r="FA388" s="233"/>
      <c r="FB388" s="233"/>
      <c r="FC388" s="233"/>
      <c r="FD388" s="233"/>
      <c r="FE388" s="233"/>
      <c r="FF388" s="233"/>
      <c r="FG388" s="233"/>
      <c r="FH388" s="233"/>
      <c r="FI388" s="233"/>
      <c r="FJ388" s="233"/>
      <c r="FK388" s="233"/>
      <c r="FL388" s="233"/>
      <c r="FM388" s="233"/>
      <c r="FN388" s="233"/>
      <c r="FO388" s="233"/>
      <c r="FP388" s="233"/>
      <c r="FQ388" s="233"/>
      <c r="FR388" s="233"/>
      <c r="FS388" s="233"/>
      <c r="FT388" s="233"/>
      <c r="FU388" s="233"/>
      <c r="FV388" s="233"/>
      <c r="FW388" s="233"/>
      <c r="FX388" s="233"/>
      <c r="FY388" s="233"/>
      <c r="FZ388" s="233"/>
      <c r="GA388" s="233"/>
      <c r="GB388" s="233"/>
      <c r="GC388" s="233"/>
      <c r="GD388" s="233"/>
      <c r="GE388" s="233"/>
      <c r="GF388" s="233"/>
      <c r="GG388" s="233"/>
      <c r="GH388" s="233"/>
      <c r="GI388" s="233"/>
      <c r="GJ388" s="233"/>
      <c r="GK388" s="233"/>
      <c r="GL388" s="233"/>
      <c r="GM388" s="233"/>
      <c r="GN388" s="233"/>
      <c r="GO388" s="233"/>
      <c r="GP388" s="233"/>
      <c r="GQ388" s="233"/>
      <c r="GR388" s="233"/>
      <c r="GS388" s="233"/>
      <c r="GT388" s="233"/>
      <c r="GU388" s="233"/>
      <c r="GV388" s="233"/>
      <c r="GW388" s="233"/>
      <c r="GX388" s="233"/>
      <c r="GY388" s="233"/>
      <c r="GZ388" s="233"/>
      <c r="HA388" s="233"/>
      <c r="HB388" s="233"/>
      <c r="HC388" s="233"/>
      <c r="HD388" s="233"/>
      <c r="HE388" s="233"/>
      <c r="HF388" s="233"/>
      <c r="HG388" s="233"/>
      <c r="HH388" s="233"/>
      <c r="HI388" s="233"/>
      <c r="HJ388" s="233"/>
      <c r="HK388" s="233"/>
      <c r="HL388" s="233"/>
      <c r="HM388" s="233"/>
      <c r="HN388" s="233"/>
      <c r="HO388" s="233"/>
      <c r="HP388" s="233"/>
      <c r="HQ388" s="233"/>
      <c r="HR388" s="233"/>
      <c r="HS388" s="233"/>
      <c r="HT388" s="233"/>
      <c r="HU388" s="233"/>
      <c r="HV388" s="233"/>
      <c r="HW388" s="233"/>
    </row>
    <row r="389" spans="1:231" s="47" customFormat="1" ht="13.5" customHeight="1">
      <c r="A389" s="45"/>
      <c r="B389"/>
      <c r="C389"/>
      <c r="D389"/>
      <c r="E389"/>
      <c r="F389"/>
      <c r="G389"/>
      <c r="H389" s="45"/>
      <c r="I389" s="571"/>
      <c r="J389" s="32"/>
      <c r="K389" s="32"/>
      <c r="L389" s="32"/>
      <c r="M389" s="32"/>
      <c r="N389" s="32"/>
      <c r="O389" s="32"/>
      <c r="P389" s="32"/>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c r="AP389" s="32"/>
      <c r="AQ389" s="32"/>
      <c r="AR389" s="32"/>
      <c r="AS389" s="32"/>
      <c r="AT389" s="376"/>
      <c r="AU389" s="128"/>
      <c r="AV389" s="128"/>
      <c r="AW389" s="347"/>
      <c r="AX389" s="376"/>
      <c r="AY389" s="128"/>
      <c r="AZ389" s="128"/>
      <c r="BA389" s="347"/>
      <c r="BB389" s="376"/>
      <c r="BC389" s="128"/>
      <c r="BD389" s="128"/>
      <c r="BE389" s="347"/>
      <c r="BF389" s="376"/>
      <c r="BG389" s="128"/>
      <c r="BH389" s="128"/>
      <c r="BI389" s="347"/>
      <c r="BJ389" s="376"/>
      <c r="BK389" s="128"/>
      <c r="BL389" s="128"/>
      <c r="BM389" s="347"/>
      <c r="BN389" s="376"/>
      <c r="BO389" s="128"/>
      <c r="BP389" s="128"/>
      <c r="BQ389" s="347"/>
      <c r="BR389" s="314"/>
      <c r="BS389" s="150"/>
      <c r="BT389" s="150"/>
      <c r="BU389" s="347"/>
      <c r="BV389" s="376"/>
      <c r="BW389" s="717">
        <v>130</v>
      </c>
      <c r="BX389" s="128"/>
      <c r="BY389" s="347"/>
      <c r="BZ389" s="128"/>
      <c r="CA389" s="128"/>
      <c r="CB389" s="128"/>
      <c r="CC389" s="128"/>
      <c r="CD389" s="465"/>
      <c r="CE389" s="134"/>
      <c r="CF389" s="134"/>
      <c r="CG389" s="466"/>
      <c r="CH389" s="128"/>
      <c r="CI389" s="128"/>
      <c r="CJ389" s="128"/>
      <c r="CK389" s="128"/>
      <c r="CL389" s="128"/>
      <c r="CM389" s="128"/>
      <c r="CN389" s="128"/>
      <c r="CO389" s="128"/>
      <c r="CP389" s="128"/>
      <c r="CQ389" s="128"/>
      <c r="CR389" s="128"/>
      <c r="CS389" s="128"/>
      <c r="CT389" s="128"/>
      <c r="CU389" s="128"/>
      <c r="CV389" s="128"/>
      <c r="CW389" s="128"/>
      <c r="CX389" s="128"/>
      <c r="CY389" s="128"/>
      <c r="CZ389" s="128"/>
      <c r="DA389" s="128"/>
      <c r="DB389" s="128"/>
      <c r="DC389" s="128"/>
      <c r="DD389" s="128"/>
      <c r="DE389" s="128"/>
      <c r="DF389" s="128"/>
      <c r="DG389" s="128"/>
      <c r="DH389" s="128"/>
      <c r="DI389" s="347"/>
      <c r="DJ389" s="347"/>
      <c r="DK389" s="128"/>
      <c r="DL389" s="128"/>
      <c r="DM389" s="128"/>
      <c r="DN389" s="128"/>
      <c r="DO389" s="128"/>
      <c r="DP389" s="128"/>
      <c r="DQ389" s="376"/>
      <c r="DR389" s="128"/>
      <c r="DS389" s="128"/>
      <c r="DT389" s="128"/>
      <c r="DU389" s="128"/>
      <c r="DV389" s="128"/>
      <c r="DW389" s="128"/>
      <c r="DX389" s="128"/>
      <c r="DY389" s="128"/>
      <c r="DZ389" s="128"/>
      <c r="EA389" s="128">
        <f>+SUM(BV389:BY389)</f>
        <v>130</v>
      </c>
      <c r="EB389" s="128"/>
      <c r="EC389" s="128"/>
      <c r="ED389" s="128"/>
      <c r="EE389" s="128"/>
      <c r="EF389" s="128"/>
      <c r="EG389" s="128"/>
      <c r="EH389" s="128"/>
      <c r="EI389" s="128"/>
      <c r="EJ389" s="347"/>
      <c r="EK389" s="233"/>
      <c r="EL389" s="233"/>
      <c r="EM389" s="233"/>
      <c r="EN389" s="233"/>
      <c r="EO389" s="233"/>
      <c r="EP389" s="233"/>
      <c r="EQ389" s="233"/>
      <c r="ER389" s="233"/>
      <c r="ES389" s="233"/>
      <c r="ET389" s="233"/>
      <c r="EU389" s="233"/>
      <c r="EV389" s="233"/>
      <c r="EW389" s="233"/>
      <c r="EX389" s="233"/>
      <c r="EY389" s="233"/>
      <c r="EZ389" s="233"/>
      <c r="FA389" s="233"/>
      <c r="FB389" s="233"/>
      <c r="FC389" s="233"/>
      <c r="FD389" s="233"/>
      <c r="FE389" s="233"/>
      <c r="FF389" s="233"/>
      <c r="FG389" s="233"/>
      <c r="FH389" s="233"/>
      <c r="FI389" s="233"/>
      <c r="FJ389" s="233"/>
      <c r="FK389" s="233"/>
      <c r="FL389" s="233"/>
      <c r="FM389" s="233"/>
      <c r="FN389" s="233"/>
      <c r="FO389" s="233"/>
      <c r="FP389" s="233"/>
      <c r="FQ389" s="233"/>
      <c r="FR389" s="233"/>
      <c r="FS389" s="233"/>
      <c r="FT389" s="233"/>
      <c r="FU389" s="233"/>
      <c r="FV389" s="233"/>
      <c r="FW389" s="233"/>
      <c r="FX389" s="233"/>
      <c r="FY389" s="233"/>
      <c r="FZ389" s="233"/>
      <c r="GA389" s="233"/>
      <c r="GB389" s="233"/>
      <c r="GC389" s="233"/>
      <c r="GD389" s="233"/>
      <c r="GE389" s="233"/>
      <c r="GF389" s="233"/>
      <c r="GG389" s="233"/>
      <c r="GH389" s="233"/>
      <c r="GI389" s="233"/>
      <c r="GJ389" s="233"/>
      <c r="GK389" s="233"/>
      <c r="GL389" s="233"/>
      <c r="GM389" s="233"/>
      <c r="GN389" s="233"/>
      <c r="GO389" s="233"/>
      <c r="GP389" s="233"/>
      <c r="GQ389" s="233"/>
      <c r="GR389" s="233"/>
      <c r="GS389" s="233"/>
      <c r="GT389" s="233"/>
      <c r="GU389" s="233"/>
      <c r="GV389" s="233"/>
      <c r="GW389" s="233"/>
      <c r="GX389" s="233"/>
      <c r="GY389" s="233"/>
      <c r="GZ389" s="233"/>
      <c r="HA389" s="233"/>
      <c r="HB389" s="233"/>
      <c r="HC389" s="233"/>
      <c r="HD389" s="233"/>
      <c r="HE389" s="233"/>
      <c r="HF389" s="233"/>
      <c r="HG389" s="233"/>
      <c r="HH389" s="233"/>
      <c r="HI389" s="233"/>
      <c r="HJ389" s="233"/>
      <c r="HK389" s="233"/>
      <c r="HL389" s="233"/>
      <c r="HM389" s="233"/>
      <c r="HN389" s="233"/>
      <c r="HO389" s="233"/>
      <c r="HP389" s="233"/>
      <c r="HQ389" s="233"/>
      <c r="HR389" s="233"/>
      <c r="HS389" s="233"/>
      <c r="HT389" s="233"/>
      <c r="HU389" s="233"/>
      <c r="HV389" s="233"/>
      <c r="HW389" s="233"/>
    </row>
    <row r="390" spans="1:231" s="44" customFormat="1" ht="13.5" customHeight="1">
      <c r="A390" s="43"/>
      <c r="B390"/>
      <c r="C390"/>
      <c r="D390"/>
      <c r="E390"/>
      <c r="F390"/>
      <c r="G390"/>
      <c r="H390" s="43"/>
      <c r="I390" s="573" t="s">
        <v>161</v>
      </c>
      <c r="J390" s="33"/>
      <c r="K390" s="33"/>
      <c r="L390" s="33"/>
      <c r="M390" s="33"/>
      <c r="N390" s="33"/>
      <c r="O390" s="33"/>
      <c r="P390" s="33"/>
      <c r="Q390" s="33"/>
      <c r="R390" s="33"/>
      <c r="S390" s="33"/>
      <c r="T390" s="33"/>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696">
        <f t="shared" ref="AT390:BM390" si="799">AT387-AT388</f>
        <v>1.135</v>
      </c>
      <c r="AU390" s="697">
        <f t="shared" si="799"/>
        <v>1.2490000000000001</v>
      </c>
      <c r="AV390" s="697">
        <f t="shared" si="799"/>
        <v>1.2469999999999999</v>
      </c>
      <c r="AW390" s="698">
        <f t="shared" si="799"/>
        <v>1.204</v>
      </c>
      <c r="AX390" s="696">
        <f t="shared" si="799"/>
        <v>1.1819999999999999</v>
      </c>
      <c r="AY390" s="697">
        <f t="shared" si="799"/>
        <v>1.3240000000000001</v>
      </c>
      <c r="AZ390" s="697">
        <f t="shared" si="799"/>
        <v>1.714</v>
      </c>
      <c r="BA390" s="698">
        <f t="shared" si="799"/>
        <v>1.7929999999999999</v>
      </c>
      <c r="BB390" s="696">
        <f t="shared" si="799"/>
        <v>1.615</v>
      </c>
      <c r="BC390" s="697">
        <f t="shared" si="799"/>
        <v>2.4169999999999998</v>
      </c>
      <c r="BD390" s="697">
        <f t="shared" si="799"/>
        <v>5.4750000000000005</v>
      </c>
      <c r="BE390" s="698">
        <f t="shared" si="799"/>
        <v>3.9389999999999996</v>
      </c>
      <c r="BF390" s="696">
        <f t="shared" si="799"/>
        <v>3.6120000000000001</v>
      </c>
      <c r="BG390" s="697">
        <f t="shared" si="799"/>
        <v>4.17</v>
      </c>
      <c r="BH390" s="697">
        <f t="shared" si="799"/>
        <v>4.8180000000000005</v>
      </c>
      <c r="BI390" s="698">
        <f t="shared" si="799"/>
        <v>5.5120000000000005</v>
      </c>
      <c r="BJ390" s="696">
        <f t="shared" si="799"/>
        <v>6.511000000000001</v>
      </c>
      <c r="BK390" s="697">
        <f t="shared" si="799"/>
        <v>7.4979999999999993</v>
      </c>
      <c r="BL390" s="697">
        <f t="shared" si="799"/>
        <v>8.4290000000000003</v>
      </c>
      <c r="BM390" s="698">
        <f t="shared" si="799"/>
        <v>8.4109999999999996</v>
      </c>
      <c r="BN390" s="696">
        <f t="shared" ref="BN390:BS390" si="800">BN387-BN388</f>
        <v>11.257999999999999</v>
      </c>
      <c r="BO390" s="697">
        <f t="shared" si="800"/>
        <v>11.284000000000001</v>
      </c>
      <c r="BP390" s="697">
        <f t="shared" si="800"/>
        <v>12.244999999999999</v>
      </c>
      <c r="BQ390" s="698">
        <f t="shared" si="800"/>
        <v>17.475999999999999</v>
      </c>
      <c r="BR390" s="696">
        <f t="shared" si="800"/>
        <v>25.944000000000003</v>
      </c>
      <c r="BS390" s="697">
        <f t="shared" si="800"/>
        <v>30.829000000000001</v>
      </c>
      <c r="BT390" s="697">
        <f>BT387-BT388</f>
        <v>31.122999999999998</v>
      </c>
      <c r="BU390" s="698">
        <f>BU387-BU388</f>
        <v>34.268999999999998</v>
      </c>
      <c r="BV390" s="696">
        <f>BV387-BV388</f>
        <v>41.467000000000006</v>
      </c>
      <c r="BW390" s="697">
        <f>BW387-BW388-BW389</f>
        <v>37.704000000000008</v>
      </c>
      <c r="BX390" s="697">
        <f>BX387-BX388-BX389</f>
        <v>25.931999999999999</v>
      </c>
      <c r="BY390" s="698">
        <f>BY387-BY388-BY389</f>
        <v>32.383000000000003</v>
      </c>
      <c r="BZ390" s="697">
        <f>BZ387-BZ388</f>
        <v>33.995000000000005</v>
      </c>
      <c r="CA390" s="697">
        <f>CA387-CA388-CA389</f>
        <v>41.827999999999996</v>
      </c>
      <c r="CB390" s="697">
        <f>CB387-CB388-CB389</f>
        <v>43.018000000000001</v>
      </c>
      <c r="CC390" s="697">
        <f>CC387-CC388-CC389</f>
        <v>44.960999999999999</v>
      </c>
      <c r="CD390" s="696">
        <f>CD391*CD16</f>
        <v>48.033998563890336</v>
      </c>
      <c r="CE390" s="697">
        <f>CE391*CE16</f>
        <v>53.436869628000011</v>
      </c>
      <c r="CF390" s="697">
        <f>CF391*CF16</f>
        <v>55.296181605925923</v>
      </c>
      <c r="CG390" s="698">
        <f>CG391*CG16</f>
        <v>56.737894381384606</v>
      </c>
      <c r="CH390" s="130"/>
      <c r="CI390" s="130"/>
      <c r="CJ390" s="130"/>
      <c r="CK390" s="130"/>
      <c r="CL390" s="130"/>
      <c r="CM390" s="130"/>
      <c r="CN390" s="130"/>
      <c r="CO390" s="130"/>
      <c r="CP390" s="130"/>
      <c r="CQ390" s="130"/>
      <c r="CR390" s="130"/>
      <c r="CS390" s="130"/>
      <c r="CT390" s="130"/>
      <c r="CU390" s="130"/>
      <c r="CV390" s="130"/>
      <c r="CW390" s="130"/>
      <c r="CX390" s="130"/>
      <c r="CY390" s="130"/>
      <c r="CZ390" s="130"/>
      <c r="DA390" s="130"/>
      <c r="DB390" s="130"/>
      <c r="DC390" s="130"/>
      <c r="DD390" s="130"/>
      <c r="DE390" s="130"/>
      <c r="DF390" s="130"/>
      <c r="DG390" s="130"/>
      <c r="DH390" s="130"/>
      <c r="DI390" s="361"/>
      <c r="DJ390" s="361"/>
      <c r="DK390" s="130"/>
      <c r="DL390" s="130"/>
      <c r="DM390" s="130"/>
      <c r="DN390" s="130"/>
      <c r="DO390" s="130"/>
      <c r="DP390" s="130"/>
      <c r="DQ390" s="696">
        <f>DQ387-DQ388</f>
        <v>5.0119999999999996</v>
      </c>
      <c r="DR390" s="697">
        <f>DR387-DR388</f>
        <v>5.7060000000000004</v>
      </c>
      <c r="DS390" s="697">
        <f>DS387-DS388</f>
        <v>5.2259999999999991</v>
      </c>
      <c r="DT390" s="697">
        <f t="shared" ref="DT390:DZ390" si="801">DT387-DT388</f>
        <v>4.8349999999999991</v>
      </c>
      <c r="DU390" s="697">
        <f t="shared" si="801"/>
        <v>6.0129999999999999</v>
      </c>
      <c r="DV390" s="697">
        <f t="shared" si="801"/>
        <v>13.446000000000002</v>
      </c>
      <c r="DW390" s="697">
        <f t="shared" si="801"/>
        <v>18.112000000000002</v>
      </c>
      <c r="DX390" s="697">
        <f t="shared" si="801"/>
        <v>30.848999999999997</v>
      </c>
      <c r="DY390" s="697">
        <f>DY387-DY388</f>
        <v>46.887</v>
      </c>
      <c r="DZ390" s="697">
        <f t="shared" si="801"/>
        <v>136.70400000000001</v>
      </c>
      <c r="EA390" s="697">
        <f>EA387-EA388-EA389</f>
        <v>155.798</v>
      </c>
      <c r="EB390" s="697">
        <f>EB387-EB388-EB389</f>
        <v>163.80199999999999</v>
      </c>
      <c r="EC390" s="697">
        <f>EC387-EC388-EC389</f>
        <v>213.50494417920089</v>
      </c>
      <c r="ED390" s="697">
        <f t="shared" ref="ED390:EJ390" si="802">ED391*ED16</f>
        <v>243.13543309125569</v>
      </c>
      <c r="EE390" s="697">
        <f t="shared" si="802"/>
        <v>271.99835271227192</v>
      </c>
      <c r="EF390" s="697">
        <f t="shared" si="802"/>
        <v>299.68802946549397</v>
      </c>
      <c r="EG390" s="697">
        <f t="shared" si="802"/>
        <v>326.97865452035342</v>
      </c>
      <c r="EH390" s="697">
        <f t="shared" si="802"/>
        <v>364.49109862798184</v>
      </c>
      <c r="EI390" s="697">
        <f t="shared" si="802"/>
        <v>399.88058098729584</v>
      </c>
      <c r="EJ390" s="698">
        <f t="shared" si="802"/>
        <v>437.1634966585043</v>
      </c>
      <c r="EK390" s="223"/>
      <c r="EL390" s="223"/>
      <c r="EM390" s="223"/>
      <c r="EN390" s="223"/>
      <c r="EO390" s="223"/>
      <c r="EP390" s="223"/>
      <c r="EQ390" s="223"/>
      <c r="ER390" s="223"/>
      <c r="ES390" s="223"/>
      <c r="ET390" s="223"/>
      <c r="EU390" s="223"/>
      <c r="EV390" s="223"/>
      <c r="EW390" s="223"/>
      <c r="EX390" s="223"/>
      <c r="EY390" s="223"/>
      <c r="EZ390" s="223"/>
      <c r="FA390" s="223"/>
      <c r="FB390" s="223"/>
      <c r="FC390" s="223"/>
      <c r="FD390" s="223"/>
      <c r="FE390" s="223"/>
      <c r="FF390" s="223"/>
      <c r="FG390" s="223"/>
      <c r="FH390" s="223"/>
      <c r="FI390" s="223"/>
      <c r="FJ390" s="223"/>
      <c r="FK390" s="223"/>
      <c r="FL390" s="223"/>
      <c r="FM390" s="223"/>
      <c r="FN390" s="223"/>
      <c r="FO390" s="223"/>
      <c r="FP390" s="223"/>
      <c r="FQ390" s="223"/>
      <c r="FR390" s="223"/>
      <c r="FS390" s="223"/>
      <c r="FT390" s="223"/>
      <c r="FU390" s="223"/>
      <c r="FV390" s="223"/>
      <c r="FW390" s="223"/>
      <c r="FX390" s="223"/>
      <c r="FY390" s="223"/>
      <c r="FZ390" s="223"/>
      <c r="GA390" s="223"/>
      <c r="GB390" s="223"/>
      <c r="GC390" s="223"/>
      <c r="GD390" s="223"/>
      <c r="GE390" s="223"/>
      <c r="GF390" s="223"/>
      <c r="GG390" s="223"/>
      <c r="GH390" s="223"/>
      <c r="GI390" s="223"/>
      <c r="GJ390" s="223"/>
      <c r="GK390" s="223"/>
      <c r="GL390" s="223"/>
      <c r="GM390" s="223"/>
      <c r="GN390" s="223"/>
      <c r="GO390" s="223"/>
      <c r="GP390" s="223"/>
      <c r="GQ390" s="223"/>
      <c r="GR390" s="223"/>
      <c r="GS390" s="223"/>
      <c r="GT390" s="223"/>
      <c r="GU390" s="223"/>
      <c r="GV390" s="223"/>
      <c r="GW390" s="223"/>
      <c r="GX390" s="223"/>
      <c r="GY390" s="223"/>
      <c r="GZ390" s="223"/>
      <c r="HA390" s="223"/>
      <c r="HB390" s="223"/>
      <c r="HC390" s="223"/>
      <c r="HD390" s="223"/>
      <c r="HE390" s="223"/>
      <c r="HF390" s="223"/>
      <c r="HG390" s="223"/>
      <c r="HH390" s="223"/>
      <c r="HI390" s="223"/>
      <c r="HJ390" s="223"/>
      <c r="HK390" s="223"/>
      <c r="HL390" s="223"/>
      <c r="HM390" s="223"/>
      <c r="HN390" s="223"/>
      <c r="HO390" s="223"/>
      <c r="HP390" s="223"/>
      <c r="HQ390" s="223"/>
      <c r="HR390" s="223"/>
      <c r="HS390" s="223"/>
      <c r="HT390" s="223"/>
      <c r="HU390" s="223"/>
      <c r="HV390" s="223"/>
      <c r="HW390" s="223"/>
    </row>
    <row r="391" spans="1:231" s="48" customFormat="1" ht="13.5" customHeight="1">
      <c r="A391" s="17"/>
      <c r="B391"/>
      <c r="C391"/>
      <c r="D391"/>
      <c r="E391"/>
      <c r="F391"/>
      <c r="G391"/>
      <c r="H391" s="17"/>
      <c r="I391" s="591" t="s">
        <v>154</v>
      </c>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619">
        <f t="shared" ref="AT391:BV391" si="803">AT390/AT16</f>
        <v>0.41393143690736689</v>
      </c>
      <c r="AU391" s="175">
        <f t="shared" si="803"/>
        <v>0.2773090586145649</v>
      </c>
      <c r="AV391" s="175">
        <f t="shared" si="803"/>
        <v>0.22504963003068035</v>
      </c>
      <c r="AW391" s="579">
        <f t="shared" si="803"/>
        <v>0.25595238095238093</v>
      </c>
      <c r="AX391" s="619">
        <f t="shared" si="803"/>
        <v>0.22172200337647721</v>
      </c>
      <c r="AY391" s="175">
        <f t="shared" si="803"/>
        <v>0.18052904281428964</v>
      </c>
      <c r="AZ391" s="175">
        <f t="shared" si="803"/>
        <v>0.20828776279013247</v>
      </c>
      <c r="BA391" s="579">
        <f t="shared" si="803"/>
        <v>0.18729760785542673</v>
      </c>
      <c r="BB391" s="619">
        <f t="shared" si="803"/>
        <v>0.14342806394316163</v>
      </c>
      <c r="BC391" s="175">
        <f t="shared" si="803"/>
        <v>0.15254023351214893</v>
      </c>
      <c r="BD391" s="175">
        <f t="shared" si="803"/>
        <v>0.28729600671669209</v>
      </c>
      <c r="BE391" s="579">
        <f t="shared" si="803"/>
        <v>0.19802925946407923</v>
      </c>
      <c r="BF391" s="619">
        <f t="shared" si="803"/>
        <v>0.15819209039548024</v>
      </c>
      <c r="BG391" s="175">
        <f t="shared" si="803"/>
        <v>0.15018908698001077</v>
      </c>
      <c r="BH391" s="175">
        <f t="shared" si="803"/>
        <v>0.15096349678834406</v>
      </c>
      <c r="BI391" s="579">
        <f t="shared" si="803"/>
        <v>0.16052654570871072</v>
      </c>
      <c r="BJ391" s="619">
        <f t="shared" si="803"/>
        <v>0.16709438998100912</v>
      </c>
      <c r="BK391" s="175">
        <f t="shared" si="803"/>
        <v>0.15980392156862744</v>
      </c>
      <c r="BL391" s="175">
        <f t="shared" si="803"/>
        <v>0.15810995854514079</v>
      </c>
      <c r="BM391" s="579">
        <f t="shared" si="803"/>
        <v>0.14415232741482142</v>
      </c>
      <c r="BN391" s="619">
        <f t="shared" si="803"/>
        <v>0.16995003245625953</v>
      </c>
      <c r="BO391" s="175">
        <f t="shared" si="803"/>
        <v>0.14342548458849699</v>
      </c>
      <c r="BP391" s="175">
        <f t="shared" si="803"/>
        <v>0.13813370033616859</v>
      </c>
      <c r="BQ391" s="579">
        <f t="shared" si="803"/>
        <v>0.18927964128280389</v>
      </c>
      <c r="BR391" s="619">
        <f t="shared" si="803"/>
        <v>0.1596249330896875</v>
      </c>
      <c r="BS391" s="175">
        <f t="shared" si="803"/>
        <v>0.18000338648558697</v>
      </c>
      <c r="BT391" s="175">
        <f t="shared" si="803"/>
        <v>0.17606992334455351</v>
      </c>
      <c r="BU391" s="579">
        <f t="shared" si="803"/>
        <v>0.20233217216744406</v>
      </c>
      <c r="BV391" s="619">
        <f t="shared" si="803"/>
        <v>0.22296243722510781</v>
      </c>
      <c r="BW391" s="175">
        <f t="shared" ref="BS391:CC391" si="804">BW390/BW16</f>
        <v>0.18091870078645705</v>
      </c>
      <c r="BX391" s="175">
        <f t="shared" si="804"/>
        <v>0.11546270570634749</v>
      </c>
      <c r="BY391" s="579">
        <f t="shared" si="804"/>
        <v>0.14227281514155668</v>
      </c>
      <c r="BZ391" s="175">
        <f t="shared" si="804"/>
        <v>0.13831756688027669</v>
      </c>
      <c r="CA391" s="175">
        <f t="shared" si="804"/>
        <v>0.15674723627506087</v>
      </c>
      <c r="CB391" s="175">
        <f t="shared" si="804"/>
        <v>0.15263324096381267</v>
      </c>
      <c r="CC391" s="175">
        <f t="shared" si="804"/>
        <v>0.15924981404739136</v>
      </c>
      <c r="CD391" s="619">
        <f>(CHOOSE(model_case,CD399,CD400,CD402))</f>
        <v>0.16</v>
      </c>
      <c r="CE391" s="175">
        <f>(CHOOSE(model_case,CE399,CE400,CE402))</f>
        <v>0.16300000000000001</v>
      </c>
      <c r="CF391" s="175">
        <f>(CHOOSE(model_case,CF399,CF400,CF402))</f>
        <v>0.16</v>
      </c>
      <c r="CG391" s="579">
        <f>(CHOOSE(model_case,CG399,CG400,CG402))</f>
        <v>0.16500000000000001</v>
      </c>
      <c r="CH391" s="175"/>
      <c r="CI391" s="175"/>
      <c r="CJ391" s="175"/>
      <c r="CK391" s="175"/>
      <c r="CL391" s="175"/>
      <c r="CM391" s="175"/>
      <c r="CN391" s="175"/>
      <c r="CO391" s="175"/>
      <c r="CP391" s="175"/>
      <c r="CQ391" s="175"/>
      <c r="CR391" s="175"/>
      <c r="CS391" s="175"/>
      <c r="CT391" s="175"/>
      <c r="CU391" s="175"/>
      <c r="CV391" s="175"/>
      <c r="CW391" s="175"/>
      <c r="CX391" s="175"/>
      <c r="CY391" s="175"/>
      <c r="CZ391" s="175"/>
      <c r="DA391" s="175"/>
      <c r="DB391" s="175"/>
      <c r="DC391" s="175"/>
      <c r="DD391" s="175"/>
      <c r="DE391" s="175"/>
      <c r="DF391" s="175"/>
      <c r="DG391" s="175"/>
      <c r="DH391" s="175"/>
      <c r="DI391" s="579"/>
      <c r="DJ391" s="363"/>
      <c r="DK391" s="118"/>
      <c r="DL391" s="118"/>
      <c r="DM391" s="118"/>
      <c r="DN391" s="118"/>
      <c r="DO391" s="118"/>
      <c r="DP391" s="118"/>
      <c r="DQ391" s="619">
        <f>DQ390/Model!$DQ$12</f>
        <v>1.1685707624154815</v>
      </c>
      <c r="DR391" s="175">
        <f>DR390/Model!$DR$12</f>
        <v>0.8029833943146637</v>
      </c>
      <c r="DS391" s="175">
        <f t="shared" ref="DS391:EC391" si="805">DS390/DS16</f>
        <v>0.49334466156896056</v>
      </c>
      <c r="DT391" s="175">
        <f t="shared" si="805"/>
        <v>0.27642787719398543</v>
      </c>
      <c r="DU391" s="175">
        <f t="shared" si="805"/>
        <v>0.19736107920044638</v>
      </c>
      <c r="DV391" s="175">
        <f t="shared" si="805"/>
        <v>0.20356380482339942</v>
      </c>
      <c r="DW391" s="175">
        <f t="shared" si="805"/>
        <v>0.15500213949507916</v>
      </c>
      <c r="DX391" s="175">
        <f t="shared" si="805"/>
        <v>0.15616188716494972</v>
      </c>
      <c r="DY391" s="175">
        <f t="shared" si="805"/>
        <v>0.1438723752888218</v>
      </c>
      <c r="DZ391" s="175">
        <f t="shared" si="805"/>
        <v>0.19077483848106264</v>
      </c>
      <c r="EA391" s="175">
        <f t="shared" si="805"/>
        <v>0.18403026734342165</v>
      </c>
      <c r="EB391" s="175">
        <f t="shared" si="805"/>
        <v>0.15212008982219441</v>
      </c>
      <c r="EC391" s="175">
        <f t="shared" si="805"/>
        <v>0.16205146391178127</v>
      </c>
      <c r="ED391" s="175">
        <f t="shared" ref="ED391:EJ391" si="806">(CHOOSE(model_case,ED399,ED400,ED402))</f>
        <v>0.15705146391178126</v>
      </c>
      <c r="EE391" s="175">
        <f t="shared" si="806"/>
        <v>0.15205146391178126</v>
      </c>
      <c r="EF391" s="175">
        <f t="shared" si="806"/>
        <v>0.14705146391178125</v>
      </c>
      <c r="EG391" s="175">
        <f t="shared" si="806"/>
        <v>0.14205146391178125</v>
      </c>
      <c r="EH391" s="175">
        <f t="shared" si="806"/>
        <v>0.14105146391178125</v>
      </c>
      <c r="EI391" s="175">
        <f t="shared" si="806"/>
        <v>0.14005146391178125</v>
      </c>
      <c r="EJ391" s="579">
        <f t="shared" si="806"/>
        <v>0.13905146391178125</v>
      </c>
      <c r="EK391" s="216"/>
      <c r="EL391" s="216"/>
      <c r="EM391" s="216"/>
      <c r="EN391" s="216"/>
      <c r="EO391" s="216"/>
      <c r="EP391" s="216"/>
      <c r="EQ391" s="216"/>
      <c r="ER391" s="216"/>
      <c r="ES391" s="216"/>
      <c r="ET391" s="216"/>
      <c r="EU391" s="216"/>
      <c r="EV391" s="216"/>
      <c r="EW391" s="216"/>
      <c r="EX391" s="216"/>
      <c r="EY391" s="216"/>
      <c r="EZ391" s="216"/>
      <c r="FA391" s="216"/>
      <c r="FB391" s="216"/>
      <c r="FC391" s="216"/>
      <c r="FD391" s="216"/>
      <c r="FE391" s="216"/>
      <c r="FF391" s="216"/>
      <c r="FG391" s="216"/>
      <c r="FH391" s="216"/>
      <c r="FI391" s="216"/>
      <c r="FJ391" s="216"/>
      <c r="FK391" s="216"/>
      <c r="FL391" s="216"/>
      <c r="FM391" s="216"/>
      <c r="FN391" s="216"/>
      <c r="FO391" s="216"/>
      <c r="FP391" s="216"/>
      <c r="FQ391" s="216"/>
      <c r="FR391" s="216"/>
      <c r="FS391" s="216"/>
      <c r="FT391" s="216"/>
      <c r="FU391" s="216"/>
      <c r="FV391" s="216"/>
      <c r="FW391" s="216"/>
      <c r="FX391" s="216"/>
      <c r="FY391" s="216"/>
      <c r="FZ391" s="216"/>
      <c r="GA391" s="216"/>
      <c r="GB391" s="216"/>
      <c r="GC391" s="216"/>
      <c r="GD391" s="216"/>
      <c r="GE391" s="216"/>
      <c r="GF391" s="216"/>
      <c r="GG391" s="216"/>
      <c r="GH391" s="216"/>
      <c r="GI391" s="216"/>
      <c r="GJ391" s="216"/>
      <c r="GK391" s="216"/>
      <c r="GL391" s="216"/>
      <c r="GM391" s="216"/>
      <c r="GN391" s="216"/>
      <c r="GO391" s="216"/>
      <c r="GP391" s="216"/>
      <c r="GQ391" s="216"/>
      <c r="GR391" s="216"/>
      <c r="GS391" s="216"/>
      <c r="GT391" s="216"/>
      <c r="GU391" s="216"/>
      <c r="GV391" s="216"/>
      <c r="GW391" s="216"/>
      <c r="GX391" s="216"/>
      <c r="GY391" s="216"/>
      <c r="GZ391" s="216"/>
      <c r="HA391" s="216"/>
      <c r="HB391" s="216"/>
      <c r="HC391" s="216"/>
      <c r="HD391" s="216"/>
      <c r="HE391" s="216"/>
      <c r="HF391" s="216"/>
      <c r="HG391" s="216"/>
      <c r="HH391" s="216"/>
      <c r="HI391" s="216"/>
      <c r="HJ391" s="216"/>
      <c r="HK391" s="216"/>
      <c r="HL391" s="216"/>
      <c r="HM391" s="216"/>
      <c r="HN391" s="216"/>
      <c r="HO391" s="216"/>
      <c r="HP391" s="216"/>
      <c r="HQ391" s="216"/>
      <c r="HR391" s="216"/>
      <c r="HS391" s="216"/>
      <c r="HT391" s="216"/>
      <c r="HU391" s="216"/>
      <c r="HV391" s="216"/>
      <c r="HW391" s="216"/>
    </row>
    <row r="392" spans="1:231" s="115" customFormat="1" ht="12.75">
      <c r="B392"/>
      <c r="C392"/>
      <c r="D392"/>
      <c r="E392"/>
      <c r="F392"/>
      <c r="G392"/>
      <c r="I392" s="1265" t="s">
        <v>482</v>
      </c>
      <c r="J392" s="1266"/>
      <c r="K392" s="1266"/>
      <c r="L392" s="1266"/>
      <c r="M392" s="1266"/>
      <c r="N392" s="1266"/>
      <c r="O392" s="1266"/>
      <c r="P392" s="1266"/>
      <c r="Q392" s="1266"/>
      <c r="R392" s="1266"/>
      <c r="S392" s="1266"/>
      <c r="T392" s="1266"/>
      <c r="U392" s="1266"/>
      <c r="V392" s="1266"/>
      <c r="W392" s="1266"/>
      <c r="X392" s="1266"/>
      <c r="Y392" s="1266"/>
      <c r="Z392" s="1266"/>
      <c r="AA392" s="1266"/>
      <c r="AB392" s="1266"/>
      <c r="AC392" s="1266"/>
      <c r="AD392" s="1266"/>
      <c r="AE392" s="1266"/>
      <c r="AF392" s="1266"/>
      <c r="AG392" s="1266"/>
      <c r="AH392" s="1266"/>
      <c r="AI392" s="1266"/>
      <c r="AJ392" s="1266"/>
      <c r="AK392" s="1266"/>
      <c r="AL392" s="1266"/>
      <c r="AM392" s="1266"/>
      <c r="AN392" s="1266"/>
      <c r="AO392" s="1266"/>
      <c r="AP392" s="1266"/>
      <c r="AQ392" s="1266"/>
      <c r="AR392" s="1266"/>
      <c r="AS392" s="1266"/>
      <c r="AT392" s="1266"/>
      <c r="AU392" s="1266"/>
      <c r="AV392" s="1266"/>
      <c r="AW392" s="1266"/>
      <c r="AX392" s="1266"/>
      <c r="AY392" s="1266"/>
      <c r="AZ392" s="1266"/>
      <c r="BA392" s="1266"/>
      <c r="BB392" s="1267"/>
      <c r="BC392" s="1268"/>
      <c r="BD392" s="1268"/>
      <c r="BE392" s="1269"/>
      <c r="BF392" s="1267"/>
      <c r="BG392" s="1268"/>
      <c r="BH392" s="1268"/>
      <c r="BI392" s="1269"/>
      <c r="BJ392" s="1267"/>
      <c r="BK392" s="1268"/>
      <c r="BL392" s="1268"/>
      <c r="BM392" s="1269"/>
      <c r="BN392" s="1270">
        <f t="shared" ref="BN392:CC392" si="807">(BN391-BJ391)*10000</f>
        <v>28.556424752504139</v>
      </c>
      <c r="BO392" s="1271">
        <f t="shared" si="807"/>
        <v>-163.78436980130445</v>
      </c>
      <c r="BP392" s="1271">
        <f t="shared" si="807"/>
        <v>-199.76258208972197</v>
      </c>
      <c r="BQ392" s="1272">
        <f t="shared" si="807"/>
        <v>451.27313867982468</v>
      </c>
      <c r="BR392" s="1270">
        <f t="shared" ref="BR392" si="808">(BR391-BN391)*10000</f>
        <v>-103.25099366572027</v>
      </c>
      <c r="BS392" s="1271">
        <f t="shared" ref="BS392" si="809">(BS391-BO391)*10000</f>
        <v>365.77901897089981</v>
      </c>
      <c r="BT392" s="1271">
        <f t="shared" ref="BT392" si="810">(BT391-BP391)*10000</f>
        <v>379.36223008384923</v>
      </c>
      <c r="BU392" s="1272">
        <f t="shared" ref="BU392" si="811">(BU391-BQ391)*10000</f>
        <v>130.52530884640174</v>
      </c>
      <c r="BV392" s="1270">
        <f t="shared" ref="BV392" si="812">(BV391-BR391)*10000</f>
        <v>633.37504135420306</v>
      </c>
      <c r="BW392" s="1271">
        <f t="shared" si="807"/>
        <v>9.153143008700793</v>
      </c>
      <c r="BX392" s="1271">
        <f t="shared" si="807"/>
        <v>-606.07217638206021</v>
      </c>
      <c r="BY392" s="1272">
        <f t="shared" si="807"/>
        <v>-600.5935702588738</v>
      </c>
      <c r="BZ392" s="1271">
        <f t="shared" si="807"/>
        <v>-846.44870344831122</v>
      </c>
      <c r="CA392" s="1271">
        <f t="shared" si="807"/>
        <v>-241.71464511396178</v>
      </c>
      <c r="CB392" s="1271">
        <f t="shared" si="807"/>
        <v>371.70535257465178</v>
      </c>
      <c r="CC392" s="1271">
        <f t="shared" si="807"/>
        <v>169.76998905834679</v>
      </c>
      <c r="CD392" s="1270">
        <f t="shared" ref="CD392:CG392" si="813">(CD391-BZ391)*10000</f>
        <v>216.82433119723316</v>
      </c>
      <c r="CE392" s="1271">
        <f t="shared" si="813"/>
        <v>62.527637249391312</v>
      </c>
      <c r="CF392" s="1271">
        <f t="shared" si="813"/>
        <v>73.667590361873309</v>
      </c>
      <c r="CG392" s="1272">
        <f t="shared" si="813"/>
        <v>57.501859526086498</v>
      </c>
      <c r="CH392" s="1266"/>
      <c r="CI392" s="1266"/>
      <c r="CJ392" s="1266"/>
      <c r="CK392" s="1266"/>
      <c r="CL392" s="1266"/>
      <c r="CM392" s="1266"/>
      <c r="CN392" s="1266"/>
      <c r="CO392" s="1266"/>
      <c r="CP392" s="1266"/>
      <c r="CQ392" s="1266"/>
      <c r="CR392" s="1266"/>
      <c r="CS392" s="1266"/>
      <c r="CT392" s="1266"/>
      <c r="CU392" s="1266"/>
      <c r="CV392" s="1266"/>
      <c r="CW392" s="1266"/>
      <c r="CX392" s="1266"/>
      <c r="CY392" s="1266"/>
      <c r="CZ392" s="1266"/>
      <c r="DA392" s="1266"/>
      <c r="DB392" s="1266"/>
      <c r="DC392" s="1266"/>
      <c r="DD392" s="1266"/>
      <c r="DE392" s="1266"/>
      <c r="DF392" s="1266"/>
      <c r="DG392" s="1266"/>
      <c r="DH392" s="1266"/>
      <c r="DI392" s="1266"/>
      <c r="DJ392" s="1276"/>
      <c r="DK392" s="1266"/>
      <c r="DL392" s="1266"/>
      <c r="DM392" s="1266"/>
      <c r="DN392" s="1266"/>
      <c r="DO392" s="1266"/>
      <c r="DP392" s="1266"/>
      <c r="DQ392" s="1266"/>
      <c r="DR392" s="1266"/>
      <c r="DS392" s="1266"/>
      <c r="DT392" s="1266"/>
      <c r="DU392" s="1266"/>
      <c r="DV392" s="1268"/>
      <c r="DW392" s="1268"/>
      <c r="DX392" s="1271">
        <f t="shared" ref="DX392:EJ392" si="814">(DX391-DW391)*10000</f>
        <v>11.597476698705645</v>
      </c>
      <c r="DY392" s="1271">
        <f t="shared" si="814"/>
        <v>-122.89511876127924</v>
      </c>
      <c r="DZ392" s="1271">
        <f t="shared" si="814"/>
        <v>469.02463192240839</v>
      </c>
      <c r="EA392" s="1271">
        <f t="shared" si="814"/>
        <v>-67.445711376409861</v>
      </c>
      <c r="EB392" s="1271">
        <f t="shared" si="814"/>
        <v>-319.1017752122724</v>
      </c>
      <c r="EC392" s="1271">
        <f>(EC391-EB391)*10000</f>
        <v>99.313740895868591</v>
      </c>
      <c r="ED392" s="1271">
        <f t="shared" si="814"/>
        <v>-50.000000000000043</v>
      </c>
      <c r="EE392" s="1271">
        <f t="shared" si="814"/>
        <v>-50.000000000000043</v>
      </c>
      <c r="EF392" s="1271">
        <f t="shared" si="814"/>
        <v>-50.000000000000043</v>
      </c>
      <c r="EG392" s="1271">
        <f t="shared" si="814"/>
        <v>-50.000000000000043</v>
      </c>
      <c r="EH392" s="1271">
        <f t="shared" si="814"/>
        <v>-10.000000000000009</v>
      </c>
      <c r="EI392" s="1271">
        <f t="shared" si="814"/>
        <v>-10.000000000000009</v>
      </c>
      <c r="EJ392" s="1272">
        <f t="shared" si="814"/>
        <v>-10.000000000000009</v>
      </c>
    </row>
    <row r="393" spans="1:231" s="115" customFormat="1" ht="12.75">
      <c r="B393"/>
      <c r="C393"/>
      <c r="D393"/>
      <c r="E393"/>
      <c r="F393"/>
      <c r="G393"/>
      <c r="I393" s="1265" t="s">
        <v>483</v>
      </c>
      <c r="J393" s="1266"/>
      <c r="K393" s="1266"/>
      <c r="L393" s="1266"/>
      <c r="M393" s="1266"/>
      <c r="N393" s="1266"/>
      <c r="O393" s="1266"/>
      <c r="P393" s="1266"/>
      <c r="Q393" s="1266"/>
      <c r="R393" s="1266"/>
      <c r="S393" s="1266"/>
      <c r="T393" s="1266"/>
      <c r="U393" s="1266"/>
      <c r="V393" s="1266"/>
      <c r="W393" s="1266"/>
      <c r="X393" s="1266"/>
      <c r="Y393" s="1266"/>
      <c r="Z393" s="1266"/>
      <c r="AA393" s="1266"/>
      <c r="AB393" s="1266"/>
      <c r="AC393" s="1266"/>
      <c r="AD393" s="1266"/>
      <c r="AE393" s="1266"/>
      <c r="AF393" s="1266"/>
      <c r="AG393" s="1266"/>
      <c r="AH393" s="1266"/>
      <c r="AI393" s="1266"/>
      <c r="AJ393" s="1266"/>
      <c r="AK393" s="1266"/>
      <c r="AL393" s="1266"/>
      <c r="AM393" s="1266"/>
      <c r="AN393" s="1266"/>
      <c r="AO393" s="1266"/>
      <c r="AP393" s="1266"/>
      <c r="AQ393" s="1266"/>
      <c r="AR393" s="1266"/>
      <c r="AS393" s="1266"/>
      <c r="AT393" s="1266"/>
      <c r="AU393" s="1266"/>
      <c r="AV393" s="1266"/>
      <c r="AW393" s="1266"/>
      <c r="AX393" s="1266"/>
      <c r="AY393" s="1266"/>
      <c r="AZ393" s="1266"/>
      <c r="BA393" s="1266"/>
      <c r="BB393" s="1267"/>
      <c r="BC393" s="1268"/>
      <c r="BD393" s="1268"/>
      <c r="BE393" s="1269"/>
      <c r="BF393" s="1267"/>
      <c r="BG393" s="1268"/>
      <c r="BH393" s="1268"/>
      <c r="BI393" s="1269"/>
      <c r="BJ393" s="1267"/>
      <c r="BK393" s="1268"/>
      <c r="BL393" s="1268"/>
      <c r="BM393" s="1269"/>
      <c r="BN393" s="1270">
        <f t="shared" ref="BN393:CC393" si="815">(BN391-BM391)*10000</f>
        <v>257.9770504143811</v>
      </c>
      <c r="BO393" s="1271">
        <f t="shared" si="815"/>
        <v>-265.24547867762539</v>
      </c>
      <c r="BP393" s="1271">
        <f t="shared" si="815"/>
        <v>-52.917842523284023</v>
      </c>
      <c r="BQ393" s="1272">
        <f t="shared" si="815"/>
        <v>511.45940946635301</v>
      </c>
      <c r="BR393" s="1270">
        <f t="shared" ref="BR393" si="816">(BR391-BQ391)*10000</f>
        <v>-296.54708193116386</v>
      </c>
      <c r="BS393" s="1271">
        <f t="shared" ref="BS393" si="817">(BS391-BR391)*10000</f>
        <v>203.7845339589947</v>
      </c>
      <c r="BT393" s="1271">
        <f t="shared" ref="BT393" si="818">(BT391-BS391)*10000</f>
        <v>-39.334631410334609</v>
      </c>
      <c r="BU393" s="1272">
        <f t="shared" ref="BU393" si="819">(BU391-BT391)*10000</f>
        <v>262.62248822890547</v>
      </c>
      <c r="BV393" s="1270">
        <f t="shared" ref="BV393" si="820">(BV391-BU391)*10000</f>
        <v>206.30265057663743</v>
      </c>
      <c r="BW393" s="1271">
        <f t="shared" si="815"/>
        <v>-420.43736438650751</v>
      </c>
      <c r="BX393" s="1271">
        <f t="shared" si="815"/>
        <v>-654.55995080109562</v>
      </c>
      <c r="BY393" s="1272">
        <f t="shared" si="815"/>
        <v>268.10109435209188</v>
      </c>
      <c r="BZ393" s="1271">
        <f t="shared" si="815"/>
        <v>-39.552482612799921</v>
      </c>
      <c r="CA393" s="1271">
        <f t="shared" si="815"/>
        <v>184.29669394784187</v>
      </c>
      <c r="CB393" s="1271">
        <f t="shared" si="815"/>
        <v>-41.139953112482033</v>
      </c>
      <c r="CC393" s="1271">
        <f t="shared" si="815"/>
        <v>66.16573083578686</v>
      </c>
      <c r="CD393" s="1270">
        <f t="shared" ref="CD393:CG393" si="821">(CD391-CC391)*10000</f>
        <v>7.5018595260864522</v>
      </c>
      <c r="CE393" s="1271">
        <f t="shared" si="821"/>
        <v>30.000000000000028</v>
      </c>
      <c r="CF393" s="1271">
        <f t="shared" si="821"/>
        <v>-30.000000000000028</v>
      </c>
      <c r="CG393" s="1272">
        <f t="shared" si="821"/>
        <v>50.000000000000043</v>
      </c>
      <c r="CH393" s="1266"/>
      <c r="CI393" s="1266"/>
      <c r="CJ393" s="1266"/>
      <c r="CK393" s="1266"/>
      <c r="CL393" s="1266"/>
      <c r="CM393" s="1266"/>
      <c r="CN393" s="1266"/>
      <c r="CO393" s="1266"/>
      <c r="CP393" s="1266"/>
      <c r="CQ393" s="1266"/>
      <c r="CR393" s="1266"/>
      <c r="CS393" s="1266"/>
      <c r="CT393" s="1266"/>
      <c r="CU393" s="1266"/>
      <c r="CV393" s="1266"/>
      <c r="CW393" s="1266"/>
      <c r="CX393" s="1266"/>
      <c r="CY393" s="1266"/>
      <c r="CZ393" s="1266"/>
      <c r="DA393" s="1266"/>
      <c r="DB393" s="1266"/>
      <c r="DC393" s="1266"/>
      <c r="DD393" s="1266"/>
      <c r="DE393" s="1266"/>
      <c r="DF393" s="1266"/>
      <c r="DG393" s="1266"/>
      <c r="DH393" s="1266"/>
      <c r="DI393" s="1266"/>
      <c r="DJ393" s="1276"/>
      <c r="DK393" s="1266"/>
      <c r="DL393" s="1266"/>
      <c r="DM393" s="1266"/>
      <c r="DN393" s="1266"/>
      <c r="DO393" s="1266"/>
      <c r="DP393" s="1266"/>
      <c r="DQ393" s="1266"/>
      <c r="DR393" s="1266"/>
      <c r="DS393" s="1266"/>
      <c r="DT393" s="1266"/>
      <c r="DU393" s="1266"/>
      <c r="DV393" s="1268"/>
      <c r="DW393" s="1268"/>
      <c r="DX393" s="1271"/>
      <c r="DY393" s="1271"/>
      <c r="DZ393" s="1271"/>
      <c r="EA393" s="1271"/>
      <c r="EB393" s="1271"/>
      <c r="EC393" s="1271"/>
      <c r="ED393" s="1271"/>
      <c r="EE393" s="1271"/>
      <c r="EF393" s="1271"/>
      <c r="EG393" s="1271"/>
      <c r="EH393" s="1271"/>
      <c r="EI393" s="1271"/>
      <c r="EJ393" s="1272"/>
    </row>
    <row r="394" spans="1:231" s="115" customFormat="1" ht="12.75">
      <c r="B394"/>
      <c r="C394"/>
      <c r="D394"/>
      <c r="E394"/>
      <c r="F394"/>
      <c r="G394"/>
      <c r="I394" s="1265" t="s">
        <v>484</v>
      </c>
      <c r="J394" s="1266"/>
      <c r="K394" s="1266"/>
      <c r="L394" s="1266"/>
      <c r="M394" s="1266"/>
      <c r="N394" s="1266"/>
      <c r="O394" s="1266"/>
      <c r="P394" s="1266"/>
      <c r="Q394" s="1266"/>
      <c r="R394" s="1266"/>
      <c r="S394" s="1266"/>
      <c r="T394" s="1266"/>
      <c r="U394" s="1266"/>
      <c r="V394" s="1266"/>
      <c r="W394" s="1266"/>
      <c r="X394" s="1266"/>
      <c r="Y394" s="1266"/>
      <c r="Z394" s="1266"/>
      <c r="AA394" s="1266"/>
      <c r="AB394" s="1266"/>
      <c r="AC394" s="1266"/>
      <c r="AD394" s="1266"/>
      <c r="AE394" s="1266"/>
      <c r="AF394" s="1266"/>
      <c r="AG394" s="1266"/>
      <c r="AH394" s="1266"/>
      <c r="AI394" s="1266"/>
      <c r="AJ394" s="1266"/>
      <c r="AK394" s="1266"/>
      <c r="AL394" s="1266"/>
      <c r="AM394" s="1266"/>
      <c r="AN394" s="1266"/>
      <c r="AO394" s="1266"/>
      <c r="AP394" s="1266"/>
      <c r="AQ394" s="1266"/>
      <c r="AR394" s="1266"/>
      <c r="AS394" s="1266"/>
      <c r="AT394" s="1266"/>
      <c r="AU394" s="1266"/>
      <c r="AV394" s="1266"/>
      <c r="AW394" s="1266"/>
      <c r="AX394" s="1266"/>
      <c r="AY394" s="1266"/>
      <c r="AZ394" s="1266"/>
      <c r="BA394" s="1266"/>
      <c r="BB394" s="1267"/>
      <c r="BC394" s="1268"/>
      <c r="BD394" s="1268"/>
      <c r="BE394" s="1269"/>
      <c r="BF394" s="1267"/>
      <c r="BG394" s="1268"/>
      <c r="BH394" s="1268"/>
      <c r="BI394" s="1269"/>
      <c r="BJ394" s="1267"/>
      <c r="BK394" s="1268"/>
      <c r="BL394" s="1268"/>
      <c r="BM394" s="1269"/>
      <c r="BN394" s="1267">
        <f t="shared" ref="BN394:CC394" si="822">BN390/BJ390-1</f>
        <v>0.72907387498080123</v>
      </c>
      <c r="BO394" s="1268">
        <f t="shared" si="822"/>
        <v>0.50493464923979747</v>
      </c>
      <c r="BP394" s="1268">
        <f t="shared" si="822"/>
        <v>0.45272274291137715</v>
      </c>
      <c r="BQ394" s="1269">
        <f t="shared" si="822"/>
        <v>1.0777553204137438</v>
      </c>
      <c r="BR394" s="1267">
        <f t="shared" ref="BR394" si="823">BR390/BN390-1</f>
        <v>1.3044945816308409</v>
      </c>
      <c r="BS394" s="1268">
        <f t="shared" ref="BS394" si="824">BS390/BO390-1</f>
        <v>1.7320985466146754</v>
      </c>
      <c r="BT394" s="1268">
        <f t="shared" ref="BT394" si="825">BT390/BP390-1</f>
        <v>1.5416904859126173</v>
      </c>
      <c r="BU394" s="1269">
        <f t="shared" ref="BU394" si="826">BU390/BQ390-1</f>
        <v>0.96091783016708621</v>
      </c>
      <c r="BV394" s="1267">
        <f t="shared" ref="BV394" si="827">BV390/BR390-1</f>
        <v>0.59832716620413207</v>
      </c>
      <c r="BW394" s="1268">
        <f t="shared" si="822"/>
        <v>0.22300431411982258</v>
      </c>
      <c r="BX394" s="1268">
        <f t="shared" si="822"/>
        <v>-0.1667898338849082</v>
      </c>
      <c r="BY394" s="1269">
        <f t="shared" si="822"/>
        <v>-5.5035162975283658E-2</v>
      </c>
      <c r="BZ394" s="1268">
        <f t="shared" si="822"/>
        <v>-0.18019147756046983</v>
      </c>
      <c r="CA394" s="1268">
        <f t="shared" si="822"/>
        <v>0.10937831529811137</v>
      </c>
      <c r="CB394" s="1268">
        <f t="shared" si="822"/>
        <v>0.6588770630880767</v>
      </c>
      <c r="CC394" s="1268">
        <f t="shared" si="822"/>
        <v>0.38841367384121273</v>
      </c>
      <c r="CD394" s="1267">
        <f t="shared" ref="CD394:CG394" si="828">CD390/BZ390-1</f>
        <v>0.41297245371055546</v>
      </c>
      <c r="CE394" s="1268">
        <f t="shared" si="828"/>
        <v>0.2775382429951232</v>
      </c>
      <c r="CF394" s="1268">
        <f t="shared" si="828"/>
        <v>0.2854196291302693</v>
      </c>
      <c r="CG394" s="1269">
        <f t="shared" si="828"/>
        <v>0.26193577503580001</v>
      </c>
      <c r="CH394" s="1266"/>
      <c r="CI394" s="1266"/>
      <c r="CJ394" s="1266"/>
      <c r="CK394" s="1266"/>
      <c r="CL394" s="1266"/>
      <c r="CM394" s="1266"/>
      <c r="CN394" s="1266"/>
      <c r="CO394" s="1266"/>
      <c r="CP394" s="1266"/>
      <c r="CQ394" s="1266"/>
      <c r="CR394" s="1266"/>
      <c r="CS394" s="1266"/>
      <c r="CT394" s="1266"/>
      <c r="CU394" s="1266"/>
      <c r="CV394" s="1266"/>
      <c r="CW394" s="1266"/>
      <c r="CX394" s="1266"/>
      <c r="CY394" s="1266"/>
      <c r="CZ394" s="1266"/>
      <c r="DA394" s="1266"/>
      <c r="DB394" s="1266"/>
      <c r="DC394" s="1266"/>
      <c r="DD394" s="1266"/>
      <c r="DE394" s="1266"/>
      <c r="DF394" s="1266"/>
      <c r="DG394" s="1266"/>
      <c r="DH394" s="1266"/>
      <c r="DI394" s="1266"/>
      <c r="DJ394" s="1276"/>
      <c r="DK394" s="1266"/>
      <c r="DL394" s="1266"/>
      <c r="DM394" s="1266"/>
      <c r="DN394" s="1266"/>
      <c r="DO394" s="1266"/>
      <c r="DP394" s="1266"/>
      <c r="DQ394" s="1266"/>
      <c r="DR394" s="1266"/>
      <c r="DS394" s="1266"/>
      <c r="DT394" s="1266"/>
      <c r="DU394" s="1266"/>
      <c r="DV394" s="1268"/>
      <c r="DW394" s="1268"/>
      <c r="DX394" s="1268">
        <f t="shared" ref="DX394:EJ394" si="829">DX390/DW390-1</f>
        <v>0.70323542402826811</v>
      </c>
      <c r="DY394" s="1268">
        <f t="shared" si="829"/>
        <v>0.51988719245356441</v>
      </c>
      <c r="DZ394" s="1268">
        <f t="shared" si="829"/>
        <v>1.9156056049651289</v>
      </c>
      <c r="EA394" s="1268">
        <f t="shared" si="829"/>
        <v>0.13967404026217234</v>
      </c>
      <c r="EB394" s="1268">
        <f t="shared" si="829"/>
        <v>5.1374215330106887E-2</v>
      </c>
      <c r="EC394" s="1268">
        <f>EC390/EB390-1</f>
        <v>0.30343307272927622</v>
      </c>
      <c r="ED394" s="1268">
        <f>ED390/EC390-1</f>
        <v>0.13878127752950342</v>
      </c>
      <c r="EE394" s="1268">
        <f t="shared" si="829"/>
        <v>0.11871128471095016</v>
      </c>
      <c r="EF394" s="1268">
        <f t="shared" si="829"/>
        <v>0.10180089870806319</v>
      </c>
      <c r="EG394" s="1268">
        <f t="shared" si="829"/>
        <v>9.1063447223879379E-2</v>
      </c>
      <c r="EH394" s="1268">
        <f t="shared" si="829"/>
        <v>0.11472444329020681</v>
      </c>
      <c r="EI394" s="1268">
        <f t="shared" si="829"/>
        <v>9.7092857665186161E-2</v>
      </c>
      <c r="EJ394" s="1269">
        <f t="shared" si="829"/>
        <v>9.3235124294252625E-2</v>
      </c>
    </row>
    <row r="395" spans="1:231" s="115" customFormat="1" ht="12.75">
      <c r="B395"/>
      <c r="C395"/>
      <c r="D395"/>
      <c r="E395"/>
      <c r="F395"/>
      <c r="G395"/>
      <c r="I395" s="1265" t="s">
        <v>485</v>
      </c>
      <c r="J395" s="1266"/>
      <c r="K395" s="1266"/>
      <c r="L395" s="1266"/>
      <c r="M395" s="1266"/>
      <c r="N395" s="1266"/>
      <c r="O395" s="1266"/>
      <c r="P395" s="1266"/>
      <c r="Q395" s="1266"/>
      <c r="R395" s="1266"/>
      <c r="S395" s="1266"/>
      <c r="T395" s="1266"/>
      <c r="U395" s="1266"/>
      <c r="V395" s="1266"/>
      <c r="W395" s="1266"/>
      <c r="X395" s="1266"/>
      <c r="Y395" s="1266"/>
      <c r="Z395" s="1266"/>
      <c r="AA395" s="1266"/>
      <c r="AB395" s="1266"/>
      <c r="AC395" s="1266"/>
      <c r="AD395" s="1266"/>
      <c r="AE395" s="1266"/>
      <c r="AF395" s="1266"/>
      <c r="AG395" s="1266"/>
      <c r="AH395" s="1266"/>
      <c r="AI395" s="1266"/>
      <c r="AJ395" s="1266"/>
      <c r="AK395" s="1266"/>
      <c r="AL395" s="1266"/>
      <c r="AM395" s="1266"/>
      <c r="AN395" s="1266"/>
      <c r="AO395" s="1266"/>
      <c r="AP395" s="1266"/>
      <c r="AQ395" s="1266"/>
      <c r="AR395" s="1266"/>
      <c r="AS395" s="1266"/>
      <c r="AT395" s="1266"/>
      <c r="AU395" s="1266"/>
      <c r="AV395" s="1266"/>
      <c r="AW395" s="1266"/>
      <c r="AX395" s="1266"/>
      <c r="AY395" s="1266"/>
      <c r="AZ395" s="1266"/>
      <c r="BA395" s="1266"/>
      <c r="BB395" s="1267"/>
      <c r="BC395" s="1268"/>
      <c r="BD395" s="1268"/>
      <c r="BE395" s="1269"/>
      <c r="BF395" s="1267"/>
      <c r="BG395" s="1268"/>
      <c r="BH395" s="1268"/>
      <c r="BI395" s="1269"/>
      <c r="BJ395" s="1267"/>
      <c r="BK395" s="1268"/>
      <c r="BL395" s="1268"/>
      <c r="BM395" s="1269"/>
      <c r="BN395" s="314">
        <f t="shared" ref="BN395:CC395" si="830">BN390-BJ390</f>
        <v>4.7469999999999981</v>
      </c>
      <c r="BO395" s="150">
        <f t="shared" si="830"/>
        <v>3.7860000000000014</v>
      </c>
      <c r="BP395" s="150">
        <f t="shared" si="830"/>
        <v>3.8159999999999989</v>
      </c>
      <c r="BQ395" s="409">
        <f t="shared" si="830"/>
        <v>9.0649999999999995</v>
      </c>
      <c r="BR395" s="314">
        <f t="shared" si="830"/>
        <v>14.686000000000003</v>
      </c>
      <c r="BS395" s="150">
        <f t="shared" si="830"/>
        <v>19.545000000000002</v>
      </c>
      <c r="BT395" s="150">
        <f t="shared" si="830"/>
        <v>18.878</v>
      </c>
      <c r="BU395" s="409">
        <f t="shared" si="830"/>
        <v>16.792999999999999</v>
      </c>
      <c r="BV395" s="314">
        <f t="shared" si="830"/>
        <v>15.523000000000003</v>
      </c>
      <c r="BW395" s="150">
        <f t="shared" si="830"/>
        <v>6.8750000000000071</v>
      </c>
      <c r="BX395" s="150">
        <f t="shared" si="830"/>
        <v>-5.1909999999999989</v>
      </c>
      <c r="BY395" s="409">
        <f t="shared" si="830"/>
        <v>-1.8859999999999957</v>
      </c>
      <c r="BZ395" s="150">
        <f t="shared" si="830"/>
        <v>-7.4720000000000013</v>
      </c>
      <c r="CA395" s="150">
        <f t="shared" si="830"/>
        <v>4.1239999999999881</v>
      </c>
      <c r="CB395" s="150">
        <f t="shared" si="830"/>
        <v>17.086000000000002</v>
      </c>
      <c r="CC395" s="150">
        <f t="shared" si="830"/>
        <v>12.577999999999996</v>
      </c>
      <c r="CD395" s="314">
        <f t="shared" ref="CD395:CG395" si="831">CD390-BZ390</f>
        <v>14.038998563890331</v>
      </c>
      <c r="CE395" s="150">
        <f t="shared" si="831"/>
        <v>11.608869628000015</v>
      </c>
      <c r="CF395" s="150">
        <f t="shared" si="831"/>
        <v>12.278181605925923</v>
      </c>
      <c r="CG395" s="409">
        <f t="shared" si="831"/>
        <v>11.776894381384608</v>
      </c>
      <c r="CH395" s="1266"/>
      <c r="CI395" s="1266"/>
      <c r="CJ395" s="1266"/>
      <c r="CK395" s="1266"/>
      <c r="CL395" s="1266"/>
      <c r="CM395" s="1266"/>
      <c r="CN395" s="1266"/>
      <c r="CO395" s="1266"/>
      <c r="CP395" s="1266"/>
      <c r="CQ395" s="1266"/>
      <c r="CR395" s="1266"/>
      <c r="CS395" s="1266"/>
      <c r="CT395" s="1266"/>
      <c r="CU395" s="1266"/>
      <c r="CV395" s="1266"/>
      <c r="CW395" s="1266"/>
      <c r="CX395" s="1266"/>
      <c r="CY395" s="1266"/>
      <c r="CZ395" s="1266"/>
      <c r="DA395" s="1266"/>
      <c r="DB395" s="1266"/>
      <c r="DC395" s="1266"/>
      <c r="DD395" s="1266"/>
      <c r="DE395" s="1266"/>
      <c r="DF395" s="1266"/>
      <c r="DG395" s="1266"/>
      <c r="DH395" s="1266"/>
      <c r="DI395" s="1266"/>
      <c r="DJ395" s="1276"/>
      <c r="DK395" s="1266"/>
      <c r="DL395" s="1266"/>
      <c r="DM395" s="1266"/>
      <c r="DN395" s="1266"/>
      <c r="DO395" s="1266"/>
      <c r="DP395" s="1266"/>
      <c r="DQ395" s="1266"/>
      <c r="DR395" s="1266"/>
      <c r="DS395" s="1266"/>
      <c r="DT395" s="1266"/>
      <c r="DU395" s="1266"/>
      <c r="DV395" s="1268"/>
      <c r="DW395" s="1268"/>
      <c r="DX395" s="150">
        <f t="shared" ref="DX395:EJ395" si="832">DX390-DW390</f>
        <v>12.736999999999995</v>
      </c>
      <c r="DY395" s="150">
        <f t="shared" si="832"/>
        <v>16.038000000000004</v>
      </c>
      <c r="DZ395" s="150">
        <f t="shared" si="832"/>
        <v>89.817000000000007</v>
      </c>
      <c r="EA395" s="150">
        <f t="shared" si="832"/>
        <v>19.093999999999994</v>
      </c>
      <c r="EB395" s="150">
        <f t="shared" si="832"/>
        <v>8.0039999999999907</v>
      </c>
      <c r="EC395" s="150">
        <f>EC390-EB390</f>
        <v>49.702944179200898</v>
      </c>
      <c r="ED395" s="150">
        <f t="shared" si="832"/>
        <v>29.630488912054801</v>
      </c>
      <c r="EE395" s="150">
        <f t="shared" si="832"/>
        <v>28.862919621016232</v>
      </c>
      <c r="EF395" s="150">
        <f t="shared" si="832"/>
        <v>27.689676753222045</v>
      </c>
      <c r="EG395" s="150">
        <f t="shared" si="832"/>
        <v>27.290625054859447</v>
      </c>
      <c r="EH395" s="150">
        <f t="shared" si="832"/>
        <v>37.512444107628426</v>
      </c>
      <c r="EI395" s="150">
        <f t="shared" si="832"/>
        <v>35.389482359314002</v>
      </c>
      <c r="EJ395" s="409">
        <f t="shared" si="832"/>
        <v>37.282915671208457</v>
      </c>
    </row>
    <row r="396" spans="1:231" s="115" customFormat="1" ht="12.75">
      <c r="B396"/>
      <c r="C396"/>
      <c r="D396"/>
      <c r="E396"/>
      <c r="F396"/>
      <c r="G396"/>
      <c r="I396" s="1265" t="s">
        <v>486</v>
      </c>
      <c r="J396" s="1266"/>
      <c r="K396" s="1266"/>
      <c r="L396" s="1266"/>
      <c r="M396" s="1266"/>
      <c r="N396" s="1266"/>
      <c r="O396" s="1266"/>
      <c r="P396" s="1266"/>
      <c r="Q396" s="1266"/>
      <c r="R396" s="1266"/>
      <c r="S396" s="1266"/>
      <c r="T396" s="1266"/>
      <c r="U396" s="1266"/>
      <c r="V396" s="1266"/>
      <c r="W396" s="1266"/>
      <c r="X396" s="1266"/>
      <c r="Y396" s="1266"/>
      <c r="Z396" s="1266"/>
      <c r="AA396" s="1266"/>
      <c r="AB396" s="1266"/>
      <c r="AC396" s="1266"/>
      <c r="AD396" s="1266"/>
      <c r="AE396" s="1266"/>
      <c r="AF396" s="1266"/>
      <c r="AG396" s="1266"/>
      <c r="AH396" s="1266"/>
      <c r="AI396" s="1266"/>
      <c r="AJ396" s="1266"/>
      <c r="AK396" s="1266"/>
      <c r="AL396" s="1266"/>
      <c r="AM396" s="1266"/>
      <c r="AN396" s="1266"/>
      <c r="AO396" s="1266"/>
      <c r="AP396" s="1266"/>
      <c r="AQ396" s="1266"/>
      <c r="AR396" s="1266"/>
      <c r="AS396" s="1266"/>
      <c r="AT396" s="1266"/>
      <c r="AU396" s="1266"/>
      <c r="AV396" s="1266"/>
      <c r="AW396" s="1266"/>
      <c r="AX396" s="1266"/>
      <c r="AY396" s="1266"/>
      <c r="AZ396" s="1266"/>
      <c r="BA396" s="1266"/>
      <c r="BB396" s="1267"/>
      <c r="BC396" s="1268"/>
      <c r="BD396" s="1268"/>
      <c r="BE396" s="1269"/>
      <c r="BF396" s="1267"/>
      <c r="BG396" s="1268"/>
      <c r="BH396" s="1268"/>
      <c r="BI396" s="1269"/>
      <c r="BJ396" s="1267"/>
      <c r="BK396" s="1268"/>
      <c r="BL396" s="1268"/>
      <c r="BM396" s="1269"/>
      <c r="BN396" s="1267">
        <f t="shared" ref="BN396:CC396" si="833">BN390/BM390-1</f>
        <v>0.33848531684698613</v>
      </c>
      <c r="BO396" s="1268">
        <f t="shared" si="833"/>
        <v>2.3094688221709792E-3</v>
      </c>
      <c r="BP396" s="1268">
        <f t="shared" si="833"/>
        <v>8.5164835164835084E-2</v>
      </c>
      <c r="BQ396" s="1269">
        <f t="shared" si="833"/>
        <v>0.4271947733768886</v>
      </c>
      <c r="BR396" s="1267">
        <f t="shared" si="833"/>
        <v>0.48455024032959515</v>
      </c>
      <c r="BS396" s="1268">
        <f t="shared" si="833"/>
        <v>0.1882901634289238</v>
      </c>
      <c r="BT396" s="1268">
        <f t="shared" si="833"/>
        <v>9.5364753965421212E-3</v>
      </c>
      <c r="BU396" s="1269">
        <f t="shared" si="833"/>
        <v>0.10108280050123697</v>
      </c>
      <c r="BV396" s="1267">
        <f t="shared" si="833"/>
        <v>0.21004406314745139</v>
      </c>
      <c r="BW396" s="1268">
        <f t="shared" si="833"/>
        <v>-9.0746858948079101E-2</v>
      </c>
      <c r="BX396" s="1268">
        <f t="shared" si="833"/>
        <v>-0.31222151495862527</v>
      </c>
      <c r="BY396" s="1269">
        <f t="shared" si="833"/>
        <v>0.24876600339349086</v>
      </c>
      <c r="BZ396" s="1268">
        <f t="shared" si="833"/>
        <v>4.977920513849865E-2</v>
      </c>
      <c r="CA396" s="1268">
        <f t="shared" si="833"/>
        <v>0.2304162376820118</v>
      </c>
      <c r="CB396" s="1268">
        <f t="shared" si="833"/>
        <v>2.8449842210959364E-2</v>
      </c>
      <c r="CC396" s="1268">
        <f t="shared" si="833"/>
        <v>4.5167139337021656E-2</v>
      </c>
      <c r="CD396" s="1267">
        <f t="shared" ref="CD396:CG396" si="834">CD390/CC390-1</f>
        <v>6.8348091988397419E-2</v>
      </c>
      <c r="CE396" s="1268">
        <f t="shared" si="834"/>
        <v>0.11248014376573878</v>
      </c>
      <c r="CF396" s="1268">
        <f t="shared" si="834"/>
        <v>3.4794552728658834E-2</v>
      </c>
      <c r="CG396" s="1269">
        <f t="shared" si="834"/>
        <v>2.6072555709781176E-2</v>
      </c>
      <c r="CH396" s="1266"/>
      <c r="CI396" s="1266"/>
      <c r="CJ396" s="1266"/>
      <c r="CK396" s="1266"/>
      <c r="CL396" s="1266"/>
      <c r="CM396" s="1266"/>
      <c r="CN396" s="1266"/>
      <c r="CO396" s="1266"/>
      <c r="CP396" s="1266"/>
      <c r="CQ396" s="1266"/>
      <c r="CR396" s="1266"/>
      <c r="CS396" s="1266"/>
      <c r="CT396" s="1266"/>
      <c r="CU396" s="1266"/>
      <c r="CV396" s="1266"/>
      <c r="CW396" s="1266"/>
      <c r="CX396" s="1266"/>
      <c r="CY396" s="1266"/>
      <c r="CZ396" s="1266"/>
      <c r="DA396" s="1266"/>
      <c r="DB396" s="1266"/>
      <c r="DC396" s="1266"/>
      <c r="DD396" s="1266"/>
      <c r="DE396" s="1266"/>
      <c r="DF396" s="1266"/>
      <c r="DG396" s="1266"/>
      <c r="DH396" s="1266"/>
      <c r="DI396" s="1266"/>
      <c r="DJ396" s="1276"/>
      <c r="DK396" s="1266"/>
      <c r="DL396" s="1266"/>
      <c r="DM396" s="1266"/>
      <c r="DN396" s="1266"/>
      <c r="DO396" s="1266"/>
      <c r="DP396" s="1266"/>
      <c r="DQ396" s="1266"/>
      <c r="DR396" s="1266"/>
      <c r="DS396" s="1266"/>
      <c r="DT396" s="1266"/>
      <c r="DU396" s="1266"/>
      <c r="DV396" s="1268"/>
      <c r="DW396" s="1268"/>
      <c r="DX396" s="1268"/>
      <c r="DY396" s="1266"/>
      <c r="DZ396" s="1266"/>
      <c r="EA396" s="1266"/>
      <c r="EB396" s="1266"/>
      <c r="EC396" s="1266"/>
      <c r="ED396" s="1266"/>
      <c r="EE396" s="1266"/>
      <c r="EF396" s="1266"/>
      <c r="EG396" s="1266"/>
      <c r="EH396" s="1266"/>
      <c r="EI396" s="1266"/>
      <c r="EJ396" s="1269"/>
    </row>
    <row r="397" spans="1:231" s="115" customFormat="1" ht="12.75">
      <c r="B397"/>
      <c r="C397"/>
      <c r="D397"/>
      <c r="E397"/>
      <c r="F397"/>
      <c r="G397"/>
      <c r="I397" s="1265" t="s">
        <v>487</v>
      </c>
      <c r="J397" s="1266"/>
      <c r="K397" s="1266"/>
      <c r="L397" s="1266"/>
      <c r="M397" s="1266"/>
      <c r="N397" s="1266"/>
      <c r="O397" s="1266"/>
      <c r="P397" s="1266"/>
      <c r="Q397" s="1266"/>
      <c r="R397" s="1266"/>
      <c r="S397" s="1266"/>
      <c r="T397" s="1266"/>
      <c r="U397" s="1266"/>
      <c r="V397" s="1266"/>
      <c r="W397" s="1266"/>
      <c r="X397" s="1266"/>
      <c r="Y397" s="1266"/>
      <c r="Z397" s="1266"/>
      <c r="AA397" s="1266"/>
      <c r="AB397" s="1266"/>
      <c r="AC397" s="1266"/>
      <c r="AD397" s="1266"/>
      <c r="AE397" s="1266"/>
      <c r="AF397" s="1266"/>
      <c r="AG397" s="1266"/>
      <c r="AH397" s="1266"/>
      <c r="AI397" s="1266"/>
      <c r="AJ397" s="1266"/>
      <c r="AK397" s="1266"/>
      <c r="AL397" s="1266"/>
      <c r="AM397" s="1266"/>
      <c r="AN397" s="1266"/>
      <c r="AO397" s="1266"/>
      <c r="AP397" s="1266"/>
      <c r="AQ397" s="1266"/>
      <c r="AR397" s="1266"/>
      <c r="AS397" s="1266"/>
      <c r="AT397" s="1266"/>
      <c r="AU397" s="1266"/>
      <c r="AV397" s="1266"/>
      <c r="AW397" s="1266"/>
      <c r="AX397" s="1266"/>
      <c r="AY397" s="1266"/>
      <c r="AZ397" s="1266"/>
      <c r="BA397" s="1266"/>
      <c r="BB397" s="1267"/>
      <c r="BC397" s="1268"/>
      <c r="BD397" s="1268"/>
      <c r="BE397" s="1269"/>
      <c r="BF397" s="1267"/>
      <c r="BG397" s="1268"/>
      <c r="BH397" s="1268"/>
      <c r="BI397" s="1269"/>
      <c r="BJ397" s="1267"/>
      <c r="BK397" s="1268"/>
      <c r="BL397" s="1268"/>
      <c r="BM397" s="1269"/>
      <c r="BN397" s="314">
        <f t="shared" ref="BN397:CC397" si="835">BN390-BM390</f>
        <v>2.8469999999999995</v>
      </c>
      <c r="BO397" s="150">
        <f t="shared" si="835"/>
        <v>2.6000000000001577E-2</v>
      </c>
      <c r="BP397" s="150">
        <f t="shared" si="835"/>
        <v>0.96099999999999852</v>
      </c>
      <c r="BQ397" s="409">
        <f t="shared" si="835"/>
        <v>5.2309999999999999</v>
      </c>
      <c r="BR397" s="314">
        <f t="shared" si="835"/>
        <v>8.4680000000000035</v>
      </c>
      <c r="BS397" s="150">
        <f t="shared" si="835"/>
        <v>4.884999999999998</v>
      </c>
      <c r="BT397" s="150">
        <f t="shared" si="835"/>
        <v>0.29399999999999693</v>
      </c>
      <c r="BU397" s="409">
        <f t="shared" si="835"/>
        <v>3.1460000000000008</v>
      </c>
      <c r="BV397" s="314">
        <f t="shared" si="835"/>
        <v>7.1980000000000075</v>
      </c>
      <c r="BW397" s="150">
        <f t="shared" si="835"/>
        <v>-3.7629999999999981</v>
      </c>
      <c r="BX397" s="150">
        <f t="shared" si="835"/>
        <v>-11.772000000000009</v>
      </c>
      <c r="BY397" s="409">
        <f t="shared" si="835"/>
        <v>6.4510000000000041</v>
      </c>
      <c r="BZ397" s="150">
        <f t="shared" si="835"/>
        <v>1.6120000000000019</v>
      </c>
      <c r="CA397" s="150">
        <f t="shared" si="835"/>
        <v>7.8329999999999913</v>
      </c>
      <c r="CB397" s="150">
        <f t="shared" si="835"/>
        <v>1.1900000000000048</v>
      </c>
      <c r="CC397" s="150">
        <f t="shared" si="835"/>
        <v>1.9429999999999978</v>
      </c>
      <c r="CD397" s="314">
        <f t="shared" ref="CD397:CG397" si="836">CD390-CC390</f>
        <v>3.0729985638903372</v>
      </c>
      <c r="CE397" s="150">
        <f t="shared" si="836"/>
        <v>5.4028710641096751</v>
      </c>
      <c r="CF397" s="150">
        <f t="shared" si="836"/>
        <v>1.8593119779259126</v>
      </c>
      <c r="CG397" s="409">
        <f t="shared" si="836"/>
        <v>1.4417127754586829</v>
      </c>
      <c r="CH397" s="1266"/>
      <c r="CI397" s="1266"/>
      <c r="CJ397" s="1266"/>
      <c r="CK397" s="1266"/>
      <c r="CL397" s="1266"/>
      <c r="CM397" s="1266"/>
      <c r="CN397" s="1266"/>
      <c r="CO397" s="1266"/>
      <c r="CP397" s="1266"/>
      <c r="CQ397" s="1266"/>
      <c r="CR397" s="1266"/>
      <c r="CS397" s="1266"/>
      <c r="CT397" s="1266"/>
      <c r="CU397" s="1266"/>
      <c r="CV397" s="1266"/>
      <c r="CW397" s="1266"/>
      <c r="CX397" s="1266"/>
      <c r="CY397" s="1266"/>
      <c r="CZ397" s="1266"/>
      <c r="DA397" s="1266"/>
      <c r="DB397" s="1266"/>
      <c r="DC397" s="1266"/>
      <c r="DD397" s="1266"/>
      <c r="DE397" s="1266"/>
      <c r="DF397" s="1266"/>
      <c r="DG397" s="1266"/>
      <c r="DH397" s="1266"/>
      <c r="DI397" s="1266"/>
      <c r="DJ397" s="1276"/>
      <c r="DK397" s="1266"/>
      <c r="DL397" s="1266"/>
      <c r="DM397" s="1266"/>
      <c r="DN397" s="1266"/>
      <c r="DO397" s="1266"/>
      <c r="DP397" s="1266"/>
      <c r="DQ397" s="1266"/>
      <c r="DR397" s="1266"/>
      <c r="DS397" s="1266"/>
      <c r="DT397" s="1266"/>
      <c r="DU397" s="1266"/>
      <c r="DV397" s="1268"/>
      <c r="DW397" s="1268"/>
      <c r="DX397" s="150"/>
      <c r="DY397" s="1266"/>
      <c r="DZ397" s="1266"/>
      <c r="EA397" s="1266"/>
      <c r="EB397" s="1266"/>
      <c r="EC397" s="1266"/>
      <c r="ED397" s="1266"/>
      <c r="EE397" s="1266"/>
      <c r="EF397" s="1266"/>
      <c r="EG397" s="1266"/>
      <c r="EH397" s="1266"/>
      <c r="EI397" s="1266"/>
      <c r="EJ397" s="1269"/>
    </row>
    <row r="398" spans="1:231" s="48" customFormat="1" ht="13.5" customHeight="1">
      <c r="A398" s="17"/>
      <c r="B398"/>
      <c r="C398"/>
      <c r="D398"/>
      <c r="E398"/>
      <c r="F398"/>
      <c r="G398"/>
      <c r="H398" s="17"/>
      <c r="I398" s="591"/>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619"/>
      <c r="AU398" s="175"/>
      <c r="AV398" s="175"/>
      <c r="AW398" s="579"/>
      <c r="AX398" s="619"/>
      <c r="AY398" s="175"/>
      <c r="AZ398" s="175"/>
      <c r="BA398" s="579"/>
      <c r="BB398" s="619"/>
      <c r="BC398" s="175"/>
      <c r="BD398" s="175"/>
      <c r="BE398" s="579"/>
      <c r="BF398" s="619"/>
      <c r="BG398" s="175"/>
      <c r="BH398" s="175"/>
      <c r="BI398" s="579"/>
      <c r="BJ398" s="619"/>
      <c r="BK398" s="175"/>
      <c r="BL398" s="175"/>
      <c r="BM398" s="579"/>
      <c r="BN398" s="619"/>
      <c r="BO398" s="175"/>
      <c r="BP398" s="175"/>
      <c r="BQ398" s="579"/>
      <c r="BR398" s="619"/>
      <c r="BS398" s="175"/>
      <c r="BT398" s="175"/>
      <c r="BU398" s="579"/>
      <c r="BV398" s="619"/>
      <c r="BW398" s="175"/>
      <c r="BX398" s="175"/>
      <c r="BY398" s="579"/>
      <c r="BZ398" s="175"/>
      <c r="CA398" s="175"/>
      <c r="CB398" s="175"/>
      <c r="CC398" s="175"/>
      <c r="CD398" s="619"/>
      <c r="CE398" s="175"/>
      <c r="CF398" s="175"/>
      <c r="CG398" s="579"/>
      <c r="CH398" s="175"/>
      <c r="CI398" s="175"/>
      <c r="CJ398" s="175"/>
      <c r="CK398" s="175"/>
      <c r="CL398" s="175"/>
      <c r="CM398" s="175"/>
      <c r="CN398" s="175"/>
      <c r="CO398" s="175"/>
      <c r="CP398" s="175"/>
      <c r="CQ398" s="175"/>
      <c r="CR398" s="175"/>
      <c r="CS398" s="175"/>
      <c r="CT398" s="175"/>
      <c r="CU398" s="175"/>
      <c r="CV398" s="175"/>
      <c r="CW398" s="175"/>
      <c r="CX398" s="175"/>
      <c r="CY398" s="175"/>
      <c r="CZ398" s="175"/>
      <c r="DA398" s="175"/>
      <c r="DB398" s="175"/>
      <c r="DC398" s="175"/>
      <c r="DD398" s="175"/>
      <c r="DE398" s="175"/>
      <c r="DF398" s="175"/>
      <c r="DG398" s="175"/>
      <c r="DH398" s="175"/>
      <c r="DI398" s="579"/>
      <c r="DJ398" s="363"/>
      <c r="DK398" s="118"/>
      <c r="DL398" s="118"/>
      <c r="DM398" s="118"/>
      <c r="DN398" s="118"/>
      <c r="DO398" s="118"/>
      <c r="DP398" s="118"/>
      <c r="DQ398" s="619"/>
      <c r="DR398" s="175"/>
      <c r="DS398" s="175"/>
      <c r="DT398" s="175"/>
      <c r="DU398" s="175"/>
      <c r="DV398" s="175"/>
      <c r="DW398" s="175"/>
      <c r="DX398" s="175"/>
      <c r="DY398" s="175"/>
      <c r="DZ398" s="175"/>
      <c r="EA398" s="175"/>
      <c r="EB398" s="175"/>
      <c r="EC398" s="175"/>
      <c r="ED398" s="175"/>
      <c r="EE398" s="175"/>
      <c r="EF398" s="175"/>
      <c r="EG398" s="175"/>
      <c r="EH398" s="175"/>
      <c r="EI398" s="175"/>
      <c r="EJ398" s="579"/>
      <c r="EK398" s="216"/>
      <c r="EL398" s="216"/>
      <c r="EM398" s="216"/>
      <c r="EN398" s="216"/>
      <c r="EO398" s="216"/>
      <c r="EP398" s="216"/>
      <c r="EQ398" s="216"/>
      <c r="ER398" s="216"/>
      <c r="ES398" s="216"/>
      <c r="ET398" s="216"/>
      <c r="EU398" s="216"/>
      <c r="EV398" s="216"/>
      <c r="EW398" s="216"/>
      <c r="EX398" s="216"/>
      <c r="EY398" s="216"/>
      <c r="EZ398" s="216"/>
      <c r="FA398" s="216"/>
      <c r="FB398" s="216"/>
      <c r="FC398" s="216"/>
      <c r="FD398" s="216"/>
      <c r="FE398" s="216"/>
      <c r="FF398" s="216"/>
      <c r="FG398" s="216"/>
      <c r="FH398" s="216"/>
      <c r="FI398" s="216"/>
      <c r="FJ398" s="216"/>
      <c r="FK398" s="216"/>
      <c r="FL398" s="216"/>
      <c r="FM398" s="216"/>
      <c r="FN398" s="216"/>
      <c r="FO398" s="216"/>
      <c r="FP398" s="216"/>
      <c r="FQ398" s="216"/>
      <c r="FR398" s="216"/>
      <c r="FS398" s="216"/>
      <c r="FT398" s="216"/>
      <c r="FU398" s="216"/>
      <c r="FV398" s="216"/>
      <c r="FW398" s="216"/>
      <c r="FX398" s="216"/>
      <c r="FY398" s="216"/>
      <c r="FZ398" s="216"/>
      <c r="GA398" s="216"/>
      <c r="GB398" s="216"/>
      <c r="GC398" s="216"/>
      <c r="GD398" s="216"/>
      <c r="GE398" s="216"/>
      <c r="GF398" s="216"/>
      <c r="GG398" s="216"/>
      <c r="GH398" s="216"/>
      <c r="GI398" s="216"/>
      <c r="GJ398" s="216"/>
      <c r="GK398" s="216"/>
      <c r="GL398" s="216"/>
      <c r="GM398" s="216"/>
      <c r="GN398" s="216"/>
      <c r="GO398" s="216"/>
      <c r="GP398" s="216"/>
      <c r="GQ398" s="216"/>
      <c r="GR398" s="216"/>
      <c r="GS398" s="216"/>
      <c r="GT398" s="216"/>
      <c r="GU398" s="216"/>
      <c r="GV398" s="216"/>
      <c r="GW398" s="216"/>
      <c r="GX398" s="216"/>
      <c r="GY398" s="216"/>
      <c r="GZ398" s="216"/>
      <c r="HA398" s="216"/>
      <c r="HB398" s="216"/>
      <c r="HC398" s="216"/>
      <c r="HD398" s="216"/>
      <c r="HE398" s="216"/>
      <c r="HF398" s="216"/>
      <c r="HG398" s="216"/>
      <c r="HH398" s="216"/>
      <c r="HI398" s="216"/>
      <c r="HJ398" s="216"/>
      <c r="HK398" s="216"/>
      <c r="HL398" s="216"/>
      <c r="HM398" s="216"/>
      <c r="HN398" s="216"/>
      <c r="HO398" s="216"/>
      <c r="HP398" s="216"/>
      <c r="HQ398" s="216"/>
      <c r="HR398" s="216"/>
      <c r="HS398" s="216"/>
      <c r="HT398" s="216"/>
      <c r="HU398" s="216"/>
      <c r="HV398" s="216"/>
      <c r="HW398" s="216"/>
    </row>
    <row r="399" spans="1:231" s="122" customFormat="1" ht="13.5" customHeight="1">
      <c r="A399" s="194"/>
      <c r="B399"/>
      <c r="C399"/>
      <c r="D399"/>
      <c r="E399"/>
      <c r="F399"/>
      <c r="G399"/>
      <c r="H399" s="194"/>
      <c r="I399" s="580" t="s">
        <v>75</v>
      </c>
      <c r="J399" s="118"/>
      <c r="K399" s="118"/>
      <c r="L399" s="118"/>
      <c r="M399" s="118"/>
      <c r="N399" s="118"/>
      <c r="O399" s="118"/>
      <c r="P399" s="118"/>
      <c r="Q399" s="118"/>
      <c r="R399" s="118"/>
      <c r="S399" s="118"/>
      <c r="T399" s="118"/>
      <c r="U399" s="118"/>
      <c r="V399" s="118"/>
      <c r="W399" s="118"/>
      <c r="X399" s="118"/>
      <c r="Y399" s="118"/>
      <c r="Z399" s="118"/>
      <c r="AA399" s="118"/>
      <c r="AB399" s="118"/>
      <c r="AC399" s="118"/>
      <c r="AD399" s="118"/>
      <c r="AE399" s="118"/>
      <c r="AF399" s="118"/>
      <c r="AG399" s="118"/>
      <c r="AH399" s="118"/>
      <c r="AI399" s="118"/>
      <c r="AJ399" s="118"/>
      <c r="AK399" s="118"/>
      <c r="AL399" s="118"/>
      <c r="AM399" s="118"/>
      <c r="AN399" s="118"/>
      <c r="AO399" s="118"/>
      <c r="AP399" s="118"/>
      <c r="AQ399" s="118"/>
      <c r="AR399" s="118"/>
      <c r="AS399" s="118"/>
      <c r="AT399" s="386"/>
      <c r="AU399" s="113"/>
      <c r="AV399" s="113"/>
      <c r="AW399" s="363"/>
      <c r="AX399" s="386"/>
      <c r="AY399" s="113"/>
      <c r="AZ399" s="113"/>
      <c r="BA399" s="363"/>
      <c r="BB399" s="386"/>
      <c r="BC399" s="113"/>
      <c r="BD399" s="113"/>
      <c r="BE399" s="363"/>
      <c r="BF399" s="386"/>
      <c r="BG399" s="113"/>
      <c r="BH399" s="113"/>
      <c r="BI399" s="363"/>
      <c r="BJ399" s="386"/>
      <c r="BK399" s="113"/>
      <c r="BL399" s="113"/>
      <c r="BM399" s="363"/>
      <c r="BN399" s="386"/>
      <c r="BO399" s="113"/>
      <c r="BP399" s="113"/>
      <c r="BQ399" s="363"/>
      <c r="BR399" s="648"/>
      <c r="BS399" s="189"/>
      <c r="BT399" s="189"/>
      <c r="BU399" s="363"/>
      <c r="BV399" s="648"/>
      <c r="BW399" s="1243"/>
      <c r="BX399" s="1243"/>
      <c r="BY399" s="1244"/>
      <c r="BZ399" s="1243"/>
      <c r="CA399" s="1243"/>
      <c r="CB399" s="1243"/>
      <c r="CC399" s="1243"/>
      <c r="CD399" s="1765">
        <v>0.16</v>
      </c>
      <c r="CE399" s="1243">
        <v>0.16300000000000001</v>
      </c>
      <c r="CF399" s="1243">
        <v>0.16</v>
      </c>
      <c r="CG399" s="1244">
        <v>0.16500000000000001</v>
      </c>
      <c r="CH399" s="189"/>
      <c r="CI399" s="189"/>
      <c r="CJ399" s="189"/>
      <c r="CK399" s="189"/>
      <c r="CL399" s="189"/>
      <c r="CM399" s="189"/>
      <c r="CN399" s="189"/>
      <c r="CO399" s="189"/>
      <c r="CP399" s="189"/>
      <c r="CQ399" s="189"/>
      <c r="CR399" s="189"/>
      <c r="CS399" s="189"/>
      <c r="CT399" s="189"/>
      <c r="CU399" s="189"/>
      <c r="CV399" s="189"/>
      <c r="CW399" s="189"/>
      <c r="CX399" s="189"/>
      <c r="CY399" s="189"/>
      <c r="CZ399" s="189"/>
      <c r="DA399" s="189"/>
      <c r="DB399" s="189"/>
      <c r="DC399" s="189"/>
      <c r="DD399" s="189"/>
      <c r="DE399" s="189"/>
      <c r="DF399" s="189"/>
      <c r="DG399" s="189"/>
      <c r="DH399" s="189"/>
      <c r="DI399" s="592"/>
      <c r="DJ399" s="363"/>
      <c r="DK399" s="118"/>
      <c r="DL399" s="118"/>
      <c r="DM399" s="118"/>
      <c r="DN399" s="118"/>
      <c r="DO399" s="118"/>
      <c r="DP399" s="118"/>
      <c r="DQ399" s="387"/>
      <c r="DR399" s="118"/>
      <c r="DS399" s="118"/>
      <c r="DT399" s="118"/>
      <c r="DU399" s="118"/>
      <c r="DV399" s="118"/>
      <c r="DW399" s="118"/>
      <c r="DX399" s="118"/>
      <c r="DY399" s="118"/>
      <c r="DZ399" s="118"/>
      <c r="EA399" s="118"/>
      <c r="EB399" s="118"/>
      <c r="EC399" s="118"/>
      <c r="ED399" s="189">
        <f>EC391-0.005</f>
        <v>0.15705146391178126</v>
      </c>
      <c r="EE399" s="189">
        <f>ED391-0.005</f>
        <v>0.15205146391178126</v>
      </c>
      <c r="EF399" s="189">
        <f>EE391-0.005</f>
        <v>0.14705146391178125</v>
      </c>
      <c r="EG399" s="189">
        <f>EF391-0.005</f>
        <v>0.14205146391178125</v>
      </c>
      <c r="EH399" s="189">
        <f>EG391-0.001</f>
        <v>0.14105146391178125</v>
      </c>
      <c r="EI399" s="189">
        <f>EH391-0.001</f>
        <v>0.14005146391178125</v>
      </c>
      <c r="EJ399" s="592">
        <f>EI391-0.001</f>
        <v>0.13905146391178125</v>
      </c>
      <c r="EK399" s="229"/>
      <c r="EL399" s="229"/>
      <c r="EM399" s="229"/>
      <c r="EN399" s="229"/>
      <c r="EO399" s="229"/>
      <c r="EP399" s="229"/>
      <c r="EQ399" s="229"/>
      <c r="ER399" s="229"/>
      <c r="ES399" s="229"/>
      <c r="ET399" s="229"/>
      <c r="EU399" s="229"/>
      <c r="EV399" s="229"/>
      <c r="EW399" s="229"/>
      <c r="EX399" s="229"/>
      <c r="EY399" s="229"/>
      <c r="EZ399" s="229"/>
      <c r="FA399" s="229"/>
      <c r="FB399" s="229"/>
      <c r="FC399" s="229"/>
      <c r="FD399" s="229"/>
      <c r="FE399" s="229"/>
      <c r="FF399" s="229"/>
      <c r="FG399" s="229"/>
      <c r="FH399" s="229"/>
      <c r="FI399" s="229"/>
      <c r="FJ399" s="229"/>
      <c r="FK399" s="229"/>
      <c r="FL399" s="229"/>
      <c r="FM399" s="229"/>
      <c r="FN399" s="229"/>
      <c r="FO399" s="229"/>
      <c r="FP399" s="229"/>
      <c r="FQ399" s="229"/>
      <c r="FR399" s="229"/>
      <c r="FS399" s="229"/>
      <c r="FT399" s="229"/>
      <c r="FU399" s="229"/>
      <c r="FV399" s="229"/>
      <c r="FW399" s="229"/>
      <c r="FX399" s="229"/>
      <c r="FY399" s="229"/>
      <c r="FZ399" s="229"/>
      <c r="GA399" s="229"/>
      <c r="GB399" s="229"/>
      <c r="GC399" s="229"/>
      <c r="GD399" s="229"/>
      <c r="GE399" s="229"/>
      <c r="GF399" s="229"/>
      <c r="GG399" s="229"/>
      <c r="GH399" s="229"/>
      <c r="GI399" s="229"/>
      <c r="GJ399" s="229"/>
      <c r="GK399" s="229"/>
      <c r="GL399" s="229"/>
      <c r="GM399" s="229"/>
      <c r="GN399" s="229"/>
      <c r="GO399" s="229"/>
      <c r="GP399" s="229"/>
      <c r="GQ399" s="229"/>
      <c r="GR399" s="229"/>
      <c r="GS399" s="229"/>
      <c r="GT399" s="229"/>
      <c r="GU399" s="229"/>
      <c r="GV399" s="229"/>
      <c r="GW399" s="229"/>
      <c r="GX399" s="229"/>
      <c r="GY399" s="229"/>
      <c r="GZ399" s="229"/>
      <c r="HA399" s="229"/>
      <c r="HB399" s="229"/>
      <c r="HC399" s="229"/>
      <c r="HD399" s="229"/>
      <c r="HE399" s="229"/>
      <c r="HF399" s="229"/>
      <c r="HG399" s="229"/>
      <c r="HH399" s="229"/>
      <c r="HI399" s="229"/>
      <c r="HJ399" s="229"/>
      <c r="HK399" s="229"/>
      <c r="HL399" s="229"/>
      <c r="HM399" s="229"/>
      <c r="HN399" s="229"/>
      <c r="HO399" s="229"/>
      <c r="HP399" s="229"/>
      <c r="HQ399" s="229"/>
      <c r="HR399" s="229"/>
      <c r="HS399" s="229"/>
      <c r="HT399" s="229"/>
      <c r="HU399" s="229"/>
      <c r="HV399" s="229"/>
      <c r="HW399" s="229"/>
    </row>
    <row r="400" spans="1:231" s="122" customFormat="1" ht="13.5" customHeight="1">
      <c r="A400" s="194"/>
      <c r="B400"/>
      <c r="C400"/>
      <c r="D400"/>
      <c r="E400"/>
      <c r="F400"/>
      <c r="G400"/>
      <c r="H400" s="194"/>
      <c r="I400" s="580" t="s">
        <v>76</v>
      </c>
      <c r="J400" s="118"/>
      <c r="K400" s="118"/>
      <c r="L400" s="118"/>
      <c r="M400" s="118"/>
      <c r="N400" s="118"/>
      <c r="O400" s="118"/>
      <c r="P400" s="118"/>
      <c r="Q400" s="118"/>
      <c r="R400" s="118"/>
      <c r="S400" s="118"/>
      <c r="T400" s="118"/>
      <c r="U400" s="118"/>
      <c r="V400" s="118"/>
      <c r="W400" s="118"/>
      <c r="X400" s="118"/>
      <c r="Y400" s="118"/>
      <c r="Z400" s="118"/>
      <c r="AA400" s="118"/>
      <c r="AB400" s="118"/>
      <c r="AC400" s="118"/>
      <c r="AD400" s="118"/>
      <c r="AE400" s="118"/>
      <c r="AF400" s="118"/>
      <c r="AG400" s="118"/>
      <c r="AH400" s="118"/>
      <c r="AI400" s="118"/>
      <c r="AJ400" s="118"/>
      <c r="AK400" s="118"/>
      <c r="AL400" s="118"/>
      <c r="AM400" s="118"/>
      <c r="AN400" s="118"/>
      <c r="AO400" s="118"/>
      <c r="AP400" s="118"/>
      <c r="AQ400" s="118"/>
      <c r="AR400" s="118"/>
      <c r="AS400" s="118"/>
      <c r="AT400" s="387"/>
      <c r="AU400" s="118"/>
      <c r="AV400" s="118"/>
      <c r="AW400" s="365"/>
      <c r="AX400" s="387"/>
      <c r="AY400" s="118"/>
      <c r="AZ400" s="118"/>
      <c r="BA400" s="365"/>
      <c r="BB400" s="387"/>
      <c r="BC400" s="118"/>
      <c r="BD400" s="118"/>
      <c r="BE400" s="365"/>
      <c r="BF400" s="387"/>
      <c r="BG400" s="118"/>
      <c r="BH400" s="118"/>
      <c r="BI400" s="365"/>
      <c r="BJ400" s="387"/>
      <c r="BK400" s="118"/>
      <c r="BL400" s="118"/>
      <c r="BM400" s="365"/>
      <c r="BN400" s="387"/>
      <c r="BO400" s="118"/>
      <c r="BP400" s="118"/>
      <c r="BQ400" s="365"/>
      <c r="BR400" s="619"/>
      <c r="BS400" s="175"/>
      <c r="BT400" s="175"/>
      <c r="BU400" s="365"/>
      <c r="BV400" s="619"/>
      <c r="BW400" s="175"/>
      <c r="BX400" s="175"/>
      <c r="BY400" s="579"/>
      <c r="BZ400" s="175"/>
      <c r="CA400" s="175"/>
      <c r="CB400" s="175"/>
      <c r="CC400" s="175"/>
      <c r="CD400" s="619">
        <f t="shared" ref="CD400:CG400" si="837">CD399+CD401</f>
        <v>0.15</v>
      </c>
      <c r="CE400" s="175">
        <f t="shared" si="837"/>
        <v>0.153</v>
      </c>
      <c r="CF400" s="175">
        <f t="shared" si="837"/>
        <v>0.15</v>
      </c>
      <c r="CG400" s="579">
        <f t="shared" si="837"/>
        <v>0.155</v>
      </c>
      <c r="CH400" s="175"/>
      <c r="CI400" s="175"/>
      <c r="CJ400" s="175"/>
      <c r="CK400" s="175"/>
      <c r="CL400" s="175"/>
      <c r="CM400" s="175"/>
      <c r="CN400" s="175"/>
      <c r="CO400" s="175"/>
      <c r="CP400" s="175"/>
      <c r="CQ400" s="175"/>
      <c r="CR400" s="175"/>
      <c r="CS400" s="175"/>
      <c r="CT400" s="175"/>
      <c r="CU400" s="175"/>
      <c r="CV400" s="175"/>
      <c r="CW400" s="175"/>
      <c r="CX400" s="175"/>
      <c r="CY400" s="175"/>
      <c r="CZ400" s="175"/>
      <c r="DA400" s="175"/>
      <c r="DB400" s="175"/>
      <c r="DC400" s="175"/>
      <c r="DD400" s="175"/>
      <c r="DE400" s="175"/>
      <c r="DF400" s="175"/>
      <c r="DG400" s="175"/>
      <c r="DH400" s="175"/>
      <c r="DI400" s="579"/>
      <c r="DJ400" s="363"/>
      <c r="DK400" s="118"/>
      <c r="DL400" s="118"/>
      <c r="DM400" s="118"/>
      <c r="DN400" s="118"/>
      <c r="DO400" s="118"/>
      <c r="DP400" s="118"/>
      <c r="DQ400" s="387"/>
      <c r="DR400" s="118"/>
      <c r="DS400" s="118"/>
      <c r="DT400" s="118"/>
      <c r="DU400" s="118"/>
      <c r="DV400" s="118"/>
      <c r="DW400" s="118"/>
      <c r="DX400" s="118"/>
      <c r="DY400" s="118"/>
      <c r="DZ400" s="118"/>
      <c r="EA400" s="118"/>
      <c r="EB400" s="118"/>
      <c r="EC400" s="118"/>
      <c r="ED400" s="175">
        <f t="shared" ref="ED400:EJ400" si="838">ED399+ED401</f>
        <v>0.16205146391178127</v>
      </c>
      <c r="EE400" s="175">
        <f t="shared" si="838"/>
        <v>0.16205146391178127</v>
      </c>
      <c r="EF400" s="175">
        <f t="shared" si="838"/>
        <v>0.15705146391178126</v>
      </c>
      <c r="EG400" s="175">
        <f t="shared" si="838"/>
        <v>0.15205146391178126</v>
      </c>
      <c r="EH400" s="175">
        <f t="shared" si="838"/>
        <v>0.15105146391178126</v>
      </c>
      <c r="EI400" s="175">
        <f t="shared" si="838"/>
        <v>0.14005146391178125</v>
      </c>
      <c r="EJ400" s="579">
        <f t="shared" si="838"/>
        <v>0.13905146391178125</v>
      </c>
      <c r="EK400" s="229"/>
      <c r="EL400" s="229"/>
      <c r="EM400" s="229"/>
      <c r="EN400" s="229"/>
      <c r="EO400" s="229"/>
      <c r="EP400" s="229"/>
      <c r="EQ400" s="229"/>
      <c r="ER400" s="229"/>
      <c r="ES400" s="229"/>
      <c r="ET400" s="229"/>
      <c r="EU400" s="229"/>
      <c r="EV400" s="229"/>
      <c r="EW400" s="229"/>
      <c r="EX400" s="229"/>
      <c r="EY400" s="229"/>
      <c r="EZ400" s="229"/>
      <c r="FA400" s="229"/>
      <c r="FB400" s="229"/>
      <c r="FC400" s="229"/>
      <c r="FD400" s="229"/>
      <c r="FE400" s="229"/>
      <c r="FF400" s="229"/>
      <c r="FG400" s="229"/>
      <c r="FH400" s="229"/>
      <c r="FI400" s="229"/>
      <c r="FJ400" s="229"/>
      <c r="FK400" s="229"/>
      <c r="FL400" s="229"/>
      <c r="FM400" s="229"/>
      <c r="FN400" s="229"/>
      <c r="FO400" s="229"/>
      <c r="FP400" s="229"/>
      <c r="FQ400" s="229"/>
      <c r="FR400" s="229"/>
      <c r="FS400" s="229"/>
      <c r="FT400" s="229"/>
      <c r="FU400" s="229"/>
      <c r="FV400" s="229"/>
      <c r="FW400" s="229"/>
      <c r="FX400" s="229"/>
      <c r="FY400" s="229"/>
      <c r="FZ400" s="229"/>
      <c r="GA400" s="229"/>
      <c r="GB400" s="229"/>
      <c r="GC400" s="229"/>
      <c r="GD400" s="229"/>
      <c r="GE400" s="229"/>
      <c r="GF400" s="229"/>
      <c r="GG400" s="229"/>
      <c r="GH400" s="229"/>
      <c r="GI400" s="229"/>
      <c r="GJ400" s="229"/>
      <c r="GK400" s="229"/>
      <c r="GL400" s="229"/>
      <c r="GM400" s="229"/>
      <c r="GN400" s="229"/>
      <c r="GO400" s="229"/>
      <c r="GP400" s="229"/>
      <c r="GQ400" s="229"/>
      <c r="GR400" s="229"/>
      <c r="GS400" s="229"/>
      <c r="GT400" s="229"/>
      <c r="GU400" s="229"/>
      <c r="GV400" s="229"/>
      <c r="GW400" s="229"/>
      <c r="GX400" s="229"/>
      <c r="GY400" s="229"/>
      <c r="GZ400" s="229"/>
      <c r="HA400" s="229"/>
      <c r="HB400" s="229"/>
      <c r="HC400" s="229"/>
      <c r="HD400" s="229"/>
      <c r="HE400" s="229"/>
      <c r="HF400" s="229"/>
      <c r="HG400" s="229"/>
      <c r="HH400" s="229"/>
      <c r="HI400" s="229"/>
      <c r="HJ400" s="229"/>
      <c r="HK400" s="229"/>
      <c r="HL400" s="229"/>
      <c r="HM400" s="229"/>
      <c r="HN400" s="229"/>
      <c r="HO400" s="229"/>
      <c r="HP400" s="229"/>
      <c r="HQ400" s="229"/>
      <c r="HR400" s="229"/>
      <c r="HS400" s="229"/>
      <c r="HT400" s="229"/>
      <c r="HU400" s="229"/>
      <c r="HV400" s="229"/>
      <c r="HW400" s="229"/>
    </row>
    <row r="401" spans="1:231" s="1984" customFormat="1" ht="13.5" customHeight="1">
      <c r="A401" s="194"/>
      <c r="B401"/>
      <c r="C401"/>
      <c r="D401"/>
      <c r="E401"/>
      <c r="F401"/>
      <c r="G401"/>
      <c r="H401" s="194"/>
      <c r="I401" s="1862" t="s">
        <v>137</v>
      </c>
      <c r="J401" s="118"/>
      <c r="K401" s="118"/>
      <c r="L401" s="118"/>
      <c r="M401" s="118"/>
      <c r="N401" s="118"/>
      <c r="O401" s="118"/>
      <c r="P401" s="118"/>
      <c r="Q401" s="118"/>
      <c r="R401" s="118"/>
      <c r="S401" s="118"/>
      <c r="T401" s="118"/>
      <c r="U401" s="118"/>
      <c r="V401" s="118"/>
      <c r="W401" s="118"/>
      <c r="X401" s="118"/>
      <c r="Y401" s="118"/>
      <c r="Z401" s="118"/>
      <c r="AA401" s="118"/>
      <c r="AB401" s="118"/>
      <c r="AC401" s="118"/>
      <c r="AD401" s="118"/>
      <c r="AE401" s="118"/>
      <c r="AF401" s="118"/>
      <c r="AG401" s="118"/>
      <c r="AH401" s="118"/>
      <c r="AI401" s="118"/>
      <c r="AJ401" s="118"/>
      <c r="AK401" s="118"/>
      <c r="AL401" s="118"/>
      <c r="AM401" s="118"/>
      <c r="AN401" s="118"/>
      <c r="AO401" s="118"/>
      <c r="AP401" s="118"/>
      <c r="AQ401" s="118"/>
      <c r="AR401" s="118"/>
      <c r="AS401" s="118"/>
      <c r="AT401" s="387"/>
      <c r="AU401" s="118"/>
      <c r="AV401" s="118"/>
      <c r="AW401" s="365"/>
      <c r="AX401" s="387"/>
      <c r="AY401" s="118"/>
      <c r="AZ401" s="118"/>
      <c r="BA401" s="365"/>
      <c r="BB401" s="387"/>
      <c r="BC401" s="118"/>
      <c r="BD401" s="118"/>
      <c r="BE401" s="365"/>
      <c r="BF401" s="387"/>
      <c r="BG401" s="118"/>
      <c r="BH401" s="118"/>
      <c r="BI401" s="365"/>
      <c r="BJ401" s="387"/>
      <c r="BK401" s="118"/>
      <c r="BL401" s="118"/>
      <c r="BM401" s="365"/>
      <c r="BN401" s="387"/>
      <c r="BO401" s="118"/>
      <c r="BP401" s="118"/>
      <c r="BQ401" s="365"/>
      <c r="BR401" s="648"/>
      <c r="BS401" s="189"/>
      <c r="BT401" s="189"/>
      <c r="BU401" s="365"/>
      <c r="BV401" s="648"/>
      <c r="BW401" s="189"/>
      <c r="BX401" s="189"/>
      <c r="BY401" s="592"/>
      <c r="BZ401" s="189"/>
      <c r="CA401" s="189"/>
      <c r="CB401" s="189"/>
      <c r="CC401" s="189"/>
      <c r="CD401" s="648">
        <v>-0.01</v>
      </c>
      <c r="CE401" s="189">
        <v>-0.01</v>
      </c>
      <c r="CF401" s="189">
        <v>-0.01</v>
      </c>
      <c r="CG401" s="592">
        <v>-0.01</v>
      </c>
      <c r="CH401" s="189"/>
      <c r="CI401" s="189"/>
      <c r="CJ401" s="189"/>
      <c r="CK401" s="189"/>
      <c r="CL401" s="189"/>
      <c r="CM401" s="189"/>
      <c r="CN401" s="189"/>
      <c r="CO401" s="189"/>
      <c r="CP401" s="189"/>
      <c r="CQ401" s="189"/>
      <c r="CR401" s="189"/>
      <c r="CS401" s="189"/>
      <c r="CT401" s="189"/>
      <c r="CU401" s="189"/>
      <c r="CV401" s="189"/>
      <c r="CW401" s="189"/>
      <c r="CX401" s="189"/>
      <c r="CY401" s="189"/>
      <c r="CZ401" s="189"/>
      <c r="DA401" s="189"/>
      <c r="DB401" s="189"/>
      <c r="DC401" s="189"/>
      <c r="DD401" s="189"/>
      <c r="DE401" s="189"/>
      <c r="DF401" s="189"/>
      <c r="DG401" s="189"/>
      <c r="DH401" s="189"/>
      <c r="DI401" s="592"/>
      <c r="DJ401" s="1955"/>
      <c r="DK401" s="118"/>
      <c r="DL401" s="118"/>
      <c r="DM401" s="118"/>
      <c r="DN401" s="118"/>
      <c r="DO401" s="118"/>
      <c r="DP401" s="118"/>
      <c r="DQ401" s="387"/>
      <c r="DR401" s="118"/>
      <c r="DS401" s="118"/>
      <c r="DT401" s="118"/>
      <c r="DU401" s="118"/>
      <c r="DV401" s="118"/>
      <c r="DW401" s="118"/>
      <c r="DX401" s="118"/>
      <c r="DY401" s="118"/>
      <c r="DZ401" s="118"/>
      <c r="EA401" s="118"/>
      <c r="EB401" s="118"/>
      <c r="EC401" s="118"/>
      <c r="ED401" s="1985">
        <v>5.0000000000000001E-3</v>
      </c>
      <c r="EE401" s="1985">
        <f>+ED401+0.005</f>
        <v>0.01</v>
      </c>
      <c r="EF401" s="1985">
        <f t="shared" ref="EF401:EH401" si="839">EE401</f>
        <v>0.01</v>
      </c>
      <c r="EG401" s="1985">
        <f t="shared" si="839"/>
        <v>0.01</v>
      </c>
      <c r="EH401" s="1985">
        <f t="shared" si="839"/>
        <v>0.01</v>
      </c>
      <c r="EI401" s="1985">
        <v>0</v>
      </c>
      <c r="EJ401" s="1986">
        <v>0</v>
      </c>
      <c r="EK401" s="1983"/>
      <c r="EL401" s="1983"/>
      <c r="EM401" s="1983"/>
      <c r="EN401" s="1983"/>
      <c r="EO401" s="1983"/>
      <c r="EP401" s="1983"/>
      <c r="EQ401" s="1983"/>
      <c r="ER401" s="1983"/>
      <c r="ES401" s="1983"/>
      <c r="ET401" s="1983"/>
      <c r="EU401" s="1983"/>
      <c r="EV401" s="1983"/>
      <c r="EW401" s="1983"/>
      <c r="EX401" s="1983"/>
      <c r="EY401" s="1983"/>
      <c r="EZ401" s="1983"/>
      <c r="FA401" s="1983"/>
      <c r="FB401" s="1983"/>
      <c r="FC401" s="1983"/>
      <c r="FD401" s="1983"/>
      <c r="FE401" s="1983"/>
      <c r="FF401" s="1983"/>
      <c r="FG401" s="1983"/>
      <c r="FH401" s="1983"/>
      <c r="FI401" s="1983"/>
      <c r="FJ401" s="1983"/>
      <c r="FK401" s="1983"/>
      <c r="FL401" s="1983"/>
      <c r="FM401" s="1983"/>
      <c r="FN401" s="1983"/>
      <c r="FO401" s="1983"/>
      <c r="FP401" s="1983"/>
      <c r="FQ401" s="1983"/>
      <c r="FR401" s="1983"/>
      <c r="FS401" s="1983"/>
      <c r="FT401" s="1983"/>
      <c r="FU401" s="1983"/>
      <c r="FV401" s="1983"/>
      <c r="FW401" s="1983"/>
      <c r="FX401" s="1983"/>
      <c r="FY401" s="1983"/>
      <c r="FZ401" s="1983"/>
      <c r="GA401" s="1983"/>
      <c r="GB401" s="1983"/>
      <c r="GC401" s="1983"/>
      <c r="GD401" s="1983"/>
      <c r="GE401" s="1983"/>
      <c r="GF401" s="1983"/>
      <c r="GG401" s="1983"/>
      <c r="GH401" s="1983"/>
      <c r="GI401" s="1983"/>
      <c r="GJ401" s="1983"/>
      <c r="GK401" s="1983"/>
      <c r="GL401" s="1983"/>
      <c r="GM401" s="1983"/>
      <c r="GN401" s="1983"/>
      <c r="GO401" s="1983"/>
      <c r="GP401" s="1983"/>
      <c r="GQ401" s="1983"/>
      <c r="GR401" s="1983"/>
      <c r="GS401" s="1983"/>
      <c r="GT401" s="1983"/>
      <c r="GU401" s="1983"/>
      <c r="GV401" s="1983"/>
      <c r="GW401" s="1983"/>
      <c r="GX401" s="1983"/>
      <c r="GY401" s="1983"/>
      <c r="GZ401" s="1983"/>
      <c r="HA401" s="1983"/>
      <c r="HB401" s="1983"/>
      <c r="HC401" s="1983"/>
      <c r="HD401" s="1983"/>
      <c r="HE401" s="1983"/>
      <c r="HF401" s="1983"/>
      <c r="HG401" s="1983"/>
      <c r="HH401" s="1983"/>
      <c r="HI401" s="1983"/>
      <c r="HJ401" s="1983"/>
      <c r="HK401" s="1983"/>
      <c r="HL401" s="1983"/>
      <c r="HM401" s="1983"/>
      <c r="HN401" s="1983"/>
      <c r="HO401" s="1983"/>
      <c r="HP401" s="1983"/>
      <c r="HQ401" s="1983"/>
      <c r="HR401" s="1983"/>
      <c r="HS401" s="1983"/>
      <c r="HT401" s="1983"/>
      <c r="HU401" s="1983"/>
      <c r="HV401" s="1983"/>
      <c r="HW401" s="1983"/>
    </row>
    <row r="402" spans="1:231" s="122" customFormat="1" ht="13.5" customHeight="1">
      <c r="A402" s="194"/>
      <c r="B402"/>
      <c r="C402"/>
      <c r="D402"/>
      <c r="E402"/>
      <c r="F402"/>
      <c r="G402"/>
      <c r="H402" s="194"/>
      <c r="I402" s="580" t="s">
        <v>77</v>
      </c>
      <c r="J402" s="118"/>
      <c r="K402" s="118"/>
      <c r="L402" s="118"/>
      <c r="M402" s="118"/>
      <c r="N402" s="118"/>
      <c r="O402" s="118"/>
      <c r="P402" s="118"/>
      <c r="Q402" s="118"/>
      <c r="R402" s="118"/>
      <c r="S402" s="118"/>
      <c r="T402" s="118"/>
      <c r="U402" s="118"/>
      <c r="V402" s="118"/>
      <c r="W402" s="118"/>
      <c r="X402" s="118"/>
      <c r="Y402" s="118"/>
      <c r="Z402" s="118"/>
      <c r="AA402" s="118"/>
      <c r="AB402" s="118"/>
      <c r="AC402" s="118"/>
      <c r="AD402" s="118"/>
      <c r="AE402" s="118"/>
      <c r="AF402" s="118"/>
      <c r="AG402" s="118"/>
      <c r="AH402" s="118"/>
      <c r="AI402" s="118"/>
      <c r="AJ402" s="118"/>
      <c r="AK402" s="118"/>
      <c r="AL402" s="118"/>
      <c r="AM402" s="118"/>
      <c r="AN402" s="118"/>
      <c r="AO402" s="118"/>
      <c r="AP402" s="118"/>
      <c r="AQ402" s="118"/>
      <c r="AR402" s="118"/>
      <c r="AS402" s="118"/>
      <c r="AT402" s="387"/>
      <c r="AU402" s="118"/>
      <c r="AV402" s="118"/>
      <c r="AW402" s="365"/>
      <c r="AX402" s="387"/>
      <c r="AY402" s="118"/>
      <c r="AZ402" s="118"/>
      <c r="BA402" s="365"/>
      <c r="BB402" s="387"/>
      <c r="BC402" s="118"/>
      <c r="BD402" s="118"/>
      <c r="BE402" s="365"/>
      <c r="BF402" s="387"/>
      <c r="BG402" s="118"/>
      <c r="BH402" s="118"/>
      <c r="BI402" s="365"/>
      <c r="BJ402" s="387"/>
      <c r="BK402" s="118"/>
      <c r="BL402" s="118"/>
      <c r="BM402" s="365"/>
      <c r="BN402" s="387"/>
      <c r="BO402" s="118"/>
      <c r="BP402" s="118"/>
      <c r="BQ402" s="365"/>
      <c r="BR402" s="619"/>
      <c r="BS402" s="175"/>
      <c r="BT402" s="175"/>
      <c r="BU402" s="315"/>
      <c r="BV402" s="619"/>
      <c r="BW402" s="175"/>
      <c r="BX402" s="175"/>
      <c r="BY402" s="579"/>
      <c r="BZ402" s="175"/>
      <c r="CA402" s="175"/>
      <c r="CB402" s="175"/>
      <c r="CC402" s="175"/>
      <c r="CD402" s="619">
        <f t="shared" ref="CD402:CG402" si="840">CD399+CD403</f>
        <v>0.17</v>
      </c>
      <c r="CE402" s="175">
        <f t="shared" si="840"/>
        <v>0.17300000000000001</v>
      </c>
      <c r="CF402" s="175">
        <f t="shared" si="840"/>
        <v>0.17</v>
      </c>
      <c r="CG402" s="579">
        <f t="shared" si="840"/>
        <v>0.17500000000000002</v>
      </c>
      <c r="CH402" s="175"/>
      <c r="CI402" s="175"/>
      <c r="CJ402" s="175"/>
      <c r="CK402" s="175"/>
      <c r="CL402" s="175"/>
      <c r="CM402" s="175"/>
      <c r="CN402" s="175"/>
      <c r="CO402" s="175"/>
      <c r="CP402" s="175"/>
      <c r="CQ402" s="175"/>
      <c r="CR402" s="175"/>
      <c r="CS402" s="175"/>
      <c r="CT402" s="175"/>
      <c r="CU402" s="175"/>
      <c r="CV402" s="175"/>
      <c r="CW402" s="175"/>
      <c r="CX402" s="175"/>
      <c r="CY402" s="175"/>
      <c r="CZ402" s="175"/>
      <c r="DA402" s="175"/>
      <c r="DB402" s="175"/>
      <c r="DC402" s="175"/>
      <c r="DD402" s="175"/>
      <c r="DE402" s="175"/>
      <c r="DF402" s="175"/>
      <c r="DG402" s="175"/>
      <c r="DH402" s="175"/>
      <c r="DI402" s="579"/>
      <c r="DJ402" s="363"/>
      <c r="DK402" s="118"/>
      <c r="DL402" s="118"/>
      <c r="DM402" s="118"/>
      <c r="DN402" s="118"/>
      <c r="DO402" s="118"/>
      <c r="DP402" s="118"/>
      <c r="DQ402" s="387"/>
      <c r="DR402" s="118"/>
      <c r="DS402" s="118"/>
      <c r="DT402" s="118"/>
      <c r="DU402" s="118"/>
      <c r="DV402" s="118"/>
      <c r="DW402" s="118"/>
      <c r="DX402" s="118"/>
      <c r="DY402" s="118"/>
      <c r="DZ402" s="118"/>
      <c r="EA402" s="118"/>
      <c r="EB402" s="118"/>
      <c r="EC402" s="118"/>
      <c r="ED402" s="175">
        <f t="shared" ref="ED402:EJ402" si="841">ED399+ED403</f>
        <v>0.15205146391178126</v>
      </c>
      <c r="EE402" s="175">
        <f t="shared" si="841"/>
        <v>0.14705146391178125</v>
      </c>
      <c r="EF402" s="175">
        <f t="shared" si="841"/>
        <v>0.14205146391178125</v>
      </c>
      <c r="EG402" s="175">
        <f t="shared" si="841"/>
        <v>0.13705146391178125</v>
      </c>
      <c r="EH402" s="175">
        <f t="shared" si="841"/>
        <v>0.13605146391178125</v>
      </c>
      <c r="EI402" s="175">
        <f t="shared" si="841"/>
        <v>0.13505146391178124</v>
      </c>
      <c r="EJ402" s="579">
        <f t="shared" si="841"/>
        <v>0.13405146391178124</v>
      </c>
      <c r="EK402" s="229"/>
      <c r="EL402" s="229"/>
      <c r="EM402" s="229"/>
      <c r="EN402" s="229"/>
      <c r="EO402" s="229"/>
      <c r="EP402" s="229"/>
      <c r="EQ402" s="229"/>
      <c r="ER402" s="229"/>
      <c r="ES402" s="229"/>
      <c r="ET402" s="229"/>
      <c r="EU402" s="229"/>
      <c r="EV402" s="229"/>
      <c r="EW402" s="229"/>
      <c r="EX402" s="229"/>
      <c r="EY402" s="229"/>
      <c r="EZ402" s="229"/>
      <c r="FA402" s="229"/>
      <c r="FB402" s="229"/>
      <c r="FC402" s="229"/>
      <c r="FD402" s="229"/>
      <c r="FE402" s="229"/>
      <c r="FF402" s="229"/>
      <c r="FG402" s="229"/>
      <c r="FH402" s="229"/>
      <c r="FI402" s="229"/>
      <c r="FJ402" s="229"/>
      <c r="FK402" s="229"/>
      <c r="FL402" s="229"/>
      <c r="FM402" s="229"/>
      <c r="FN402" s="229"/>
      <c r="FO402" s="229"/>
      <c r="FP402" s="229"/>
      <c r="FQ402" s="229"/>
      <c r="FR402" s="229"/>
      <c r="FS402" s="229"/>
      <c r="FT402" s="229"/>
      <c r="FU402" s="229"/>
      <c r="FV402" s="229"/>
      <c r="FW402" s="229"/>
      <c r="FX402" s="229"/>
      <c r="FY402" s="229"/>
      <c r="FZ402" s="229"/>
      <c r="GA402" s="229"/>
      <c r="GB402" s="229"/>
      <c r="GC402" s="229"/>
      <c r="GD402" s="229"/>
      <c r="GE402" s="229"/>
      <c r="GF402" s="229"/>
      <c r="GG402" s="229"/>
      <c r="GH402" s="229"/>
      <c r="GI402" s="229"/>
      <c r="GJ402" s="229"/>
      <c r="GK402" s="229"/>
      <c r="GL402" s="229"/>
      <c r="GM402" s="229"/>
      <c r="GN402" s="229"/>
      <c r="GO402" s="229"/>
      <c r="GP402" s="229"/>
      <c r="GQ402" s="229"/>
      <c r="GR402" s="229"/>
      <c r="GS402" s="229"/>
      <c r="GT402" s="229"/>
      <c r="GU402" s="229"/>
      <c r="GV402" s="229"/>
      <c r="GW402" s="229"/>
      <c r="GX402" s="229"/>
      <c r="GY402" s="229"/>
      <c r="GZ402" s="229"/>
      <c r="HA402" s="229"/>
      <c r="HB402" s="229"/>
      <c r="HC402" s="229"/>
      <c r="HD402" s="229"/>
      <c r="HE402" s="229"/>
      <c r="HF402" s="229"/>
      <c r="HG402" s="229"/>
      <c r="HH402" s="229"/>
      <c r="HI402" s="229"/>
      <c r="HJ402" s="229"/>
      <c r="HK402" s="229"/>
      <c r="HL402" s="229"/>
      <c r="HM402" s="229"/>
      <c r="HN402" s="229"/>
      <c r="HO402" s="229"/>
      <c r="HP402" s="229"/>
      <c r="HQ402" s="229"/>
      <c r="HR402" s="229"/>
      <c r="HS402" s="229"/>
      <c r="HT402" s="229"/>
      <c r="HU402" s="229"/>
      <c r="HV402" s="229"/>
      <c r="HW402" s="229"/>
    </row>
    <row r="403" spans="1:231" s="1984" customFormat="1" ht="13.5" customHeight="1">
      <c r="A403" s="194"/>
      <c r="B403"/>
      <c r="C403"/>
      <c r="D403"/>
      <c r="E403"/>
      <c r="F403"/>
      <c r="G403"/>
      <c r="H403" s="194"/>
      <c r="I403" s="1862" t="s">
        <v>137</v>
      </c>
      <c r="J403" s="118"/>
      <c r="K403" s="118"/>
      <c r="L403" s="118"/>
      <c r="M403" s="118"/>
      <c r="N403" s="118"/>
      <c r="O403" s="118"/>
      <c r="P403" s="118"/>
      <c r="Q403" s="118"/>
      <c r="R403" s="118"/>
      <c r="S403" s="118"/>
      <c r="T403" s="118"/>
      <c r="U403" s="118"/>
      <c r="V403" s="118"/>
      <c r="W403" s="118"/>
      <c r="X403" s="118"/>
      <c r="Y403" s="118"/>
      <c r="Z403" s="118"/>
      <c r="AA403" s="118"/>
      <c r="AB403" s="118"/>
      <c r="AC403" s="118"/>
      <c r="AD403" s="118"/>
      <c r="AE403" s="118"/>
      <c r="AF403" s="118"/>
      <c r="AG403" s="118"/>
      <c r="AH403" s="118"/>
      <c r="AI403" s="118"/>
      <c r="AJ403" s="118"/>
      <c r="AK403" s="118"/>
      <c r="AL403" s="118"/>
      <c r="AM403" s="118"/>
      <c r="AN403" s="118"/>
      <c r="AO403" s="118"/>
      <c r="AP403" s="118"/>
      <c r="AQ403" s="118"/>
      <c r="AR403" s="118"/>
      <c r="AS403" s="118"/>
      <c r="AT403" s="387"/>
      <c r="AU403" s="118"/>
      <c r="AV403" s="118"/>
      <c r="AW403" s="365"/>
      <c r="AX403" s="387"/>
      <c r="AY403" s="118"/>
      <c r="AZ403" s="118"/>
      <c r="BA403" s="365"/>
      <c r="BB403" s="387"/>
      <c r="BC403" s="118"/>
      <c r="BD403" s="118"/>
      <c r="BE403" s="365"/>
      <c r="BF403" s="387"/>
      <c r="BG403" s="118"/>
      <c r="BH403" s="118"/>
      <c r="BI403" s="365"/>
      <c r="BJ403" s="387"/>
      <c r="BK403" s="118"/>
      <c r="BL403" s="118"/>
      <c r="BM403" s="365"/>
      <c r="BN403" s="387"/>
      <c r="BO403" s="118"/>
      <c r="BP403" s="118"/>
      <c r="BQ403" s="365"/>
      <c r="BR403" s="1193"/>
      <c r="BS403" s="1194"/>
      <c r="BT403" s="1194"/>
      <c r="BU403" s="315"/>
      <c r="BV403" s="1193"/>
      <c r="BW403" s="189"/>
      <c r="BX403" s="189"/>
      <c r="BY403" s="592"/>
      <c r="BZ403" s="189"/>
      <c r="CA403" s="189"/>
      <c r="CB403" s="189"/>
      <c r="CC403" s="189"/>
      <c r="CD403" s="648">
        <v>0.01</v>
      </c>
      <c r="CE403" s="189">
        <v>0.01</v>
      </c>
      <c r="CF403" s="189">
        <v>0.01</v>
      </c>
      <c r="CG403" s="592">
        <v>0.01</v>
      </c>
      <c r="CH403" s="189"/>
      <c r="CI403" s="189"/>
      <c r="CJ403" s="189"/>
      <c r="CK403" s="189"/>
      <c r="CL403" s="189"/>
      <c r="CM403" s="189"/>
      <c r="CN403" s="189"/>
      <c r="CO403" s="189"/>
      <c r="CP403" s="189"/>
      <c r="CQ403" s="189"/>
      <c r="CR403" s="189"/>
      <c r="CS403" s="189"/>
      <c r="CT403" s="189"/>
      <c r="CU403" s="189"/>
      <c r="CV403" s="189"/>
      <c r="CW403" s="189"/>
      <c r="CX403" s="189"/>
      <c r="CY403" s="189"/>
      <c r="CZ403" s="189"/>
      <c r="DA403" s="189"/>
      <c r="DB403" s="189"/>
      <c r="DC403" s="189"/>
      <c r="DD403" s="189"/>
      <c r="DE403" s="189"/>
      <c r="DF403" s="189"/>
      <c r="DG403" s="189"/>
      <c r="DH403" s="189"/>
      <c r="DI403" s="592"/>
      <c r="DJ403" s="1955"/>
      <c r="DK403" s="118"/>
      <c r="DL403" s="118"/>
      <c r="DM403" s="118"/>
      <c r="DN403" s="118"/>
      <c r="DO403" s="118"/>
      <c r="DP403" s="118"/>
      <c r="DQ403" s="387"/>
      <c r="DR403" s="118"/>
      <c r="DS403" s="118"/>
      <c r="DT403" s="118"/>
      <c r="DU403" s="118"/>
      <c r="DV403" s="118"/>
      <c r="DW403" s="118"/>
      <c r="DX403" s="118"/>
      <c r="DY403" s="118"/>
      <c r="DZ403" s="118"/>
      <c r="EA403" s="118"/>
      <c r="EB403" s="118"/>
      <c r="EC403" s="118"/>
      <c r="ED403" s="1985">
        <v>-5.0000000000000001E-3</v>
      </c>
      <c r="EE403" s="1985">
        <f t="shared" ref="EE403:EJ403" si="842">ED403</f>
        <v>-5.0000000000000001E-3</v>
      </c>
      <c r="EF403" s="1985">
        <f t="shared" si="842"/>
        <v>-5.0000000000000001E-3</v>
      </c>
      <c r="EG403" s="1985">
        <f t="shared" si="842"/>
        <v>-5.0000000000000001E-3</v>
      </c>
      <c r="EH403" s="1985">
        <f t="shared" si="842"/>
        <v>-5.0000000000000001E-3</v>
      </c>
      <c r="EI403" s="1985">
        <f t="shared" si="842"/>
        <v>-5.0000000000000001E-3</v>
      </c>
      <c r="EJ403" s="1986">
        <f t="shared" si="842"/>
        <v>-5.0000000000000001E-3</v>
      </c>
      <c r="EK403" s="1983"/>
      <c r="EL403" s="1983"/>
      <c r="EM403" s="1983"/>
      <c r="EN403" s="1983"/>
      <c r="EO403" s="1983"/>
      <c r="EP403" s="1983"/>
      <c r="EQ403" s="1983"/>
      <c r="ER403" s="1983"/>
      <c r="ES403" s="1983"/>
      <c r="ET403" s="1983"/>
      <c r="EU403" s="1983"/>
      <c r="EV403" s="1983"/>
      <c r="EW403" s="1983"/>
      <c r="EX403" s="1983"/>
      <c r="EY403" s="1983"/>
      <c r="EZ403" s="1983"/>
      <c r="FA403" s="1983"/>
      <c r="FB403" s="1983"/>
      <c r="FC403" s="1983"/>
      <c r="FD403" s="1983"/>
      <c r="FE403" s="1983"/>
      <c r="FF403" s="1983"/>
      <c r="FG403" s="1983"/>
      <c r="FH403" s="1983"/>
      <c r="FI403" s="1983"/>
      <c r="FJ403" s="1983"/>
      <c r="FK403" s="1983"/>
      <c r="FL403" s="1983"/>
      <c r="FM403" s="1983"/>
      <c r="FN403" s="1983"/>
      <c r="FO403" s="1983"/>
      <c r="FP403" s="1983"/>
      <c r="FQ403" s="1983"/>
      <c r="FR403" s="1983"/>
      <c r="FS403" s="1983"/>
      <c r="FT403" s="1983"/>
      <c r="FU403" s="1983"/>
      <c r="FV403" s="1983"/>
      <c r="FW403" s="1983"/>
      <c r="FX403" s="1983"/>
      <c r="FY403" s="1983"/>
      <c r="FZ403" s="1983"/>
      <c r="GA403" s="1983"/>
      <c r="GB403" s="1983"/>
      <c r="GC403" s="1983"/>
      <c r="GD403" s="1983"/>
      <c r="GE403" s="1983"/>
      <c r="GF403" s="1983"/>
      <c r="GG403" s="1983"/>
      <c r="GH403" s="1983"/>
      <c r="GI403" s="1983"/>
      <c r="GJ403" s="1983"/>
      <c r="GK403" s="1983"/>
      <c r="GL403" s="1983"/>
      <c r="GM403" s="1983"/>
      <c r="GN403" s="1983"/>
      <c r="GO403" s="1983"/>
      <c r="GP403" s="1983"/>
      <c r="GQ403" s="1983"/>
      <c r="GR403" s="1983"/>
      <c r="GS403" s="1983"/>
      <c r="GT403" s="1983"/>
      <c r="GU403" s="1983"/>
      <c r="GV403" s="1983"/>
      <c r="GW403" s="1983"/>
      <c r="GX403" s="1983"/>
      <c r="GY403" s="1983"/>
      <c r="GZ403" s="1983"/>
      <c r="HA403" s="1983"/>
      <c r="HB403" s="1983"/>
      <c r="HC403" s="1983"/>
      <c r="HD403" s="1983"/>
      <c r="HE403" s="1983"/>
      <c r="HF403" s="1983"/>
      <c r="HG403" s="1983"/>
      <c r="HH403" s="1983"/>
      <c r="HI403" s="1983"/>
      <c r="HJ403" s="1983"/>
      <c r="HK403" s="1983"/>
      <c r="HL403" s="1983"/>
      <c r="HM403" s="1983"/>
      <c r="HN403" s="1983"/>
      <c r="HO403" s="1983"/>
      <c r="HP403" s="1983"/>
      <c r="HQ403" s="1983"/>
      <c r="HR403" s="1983"/>
      <c r="HS403" s="1983"/>
      <c r="HT403" s="1983"/>
      <c r="HU403" s="1983"/>
      <c r="HV403" s="1983"/>
      <c r="HW403" s="1983"/>
    </row>
    <row r="404" spans="1:231" ht="13.5" customHeight="1">
      <c r="A404" s="4"/>
      <c r="H404" s="4"/>
      <c r="I404" s="594"/>
      <c r="J404" s="20"/>
      <c r="K404" s="20"/>
      <c r="L404" s="20"/>
      <c r="M404" s="20"/>
      <c r="N404" s="20"/>
      <c r="O404" s="20"/>
      <c r="P404" s="20"/>
      <c r="Q404" s="20"/>
      <c r="R404" s="20"/>
      <c r="S404" s="20"/>
      <c r="T404" s="20"/>
      <c r="U404" s="20"/>
      <c r="V404" s="20"/>
      <c r="W404" s="20"/>
      <c r="X404" s="20"/>
      <c r="Y404" s="20"/>
      <c r="Z404" s="20"/>
      <c r="AA404" s="20"/>
      <c r="AB404" s="20"/>
      <c r="AC404" s="20"/>
      <c r="AD404" s="20"/>
      <c r="AE404" s="20"/>
      <c r="AF404" s="20"/>
      <c r="AG404" s="20"/>
      <c r="AH404" s="20"/>
      <c r="AI404" s="20"/>
      <c r="AJ404" s="20"/>
      <c r="AK404" s="20"/>
      <c r="AL404" s="20"/>
      <c r="AM404" s="20"/>
      <c r="AN404" s="20"/>
      <c r="AO404" s="20"/>
      <c r="AP404" s="20"/>
      <c r="AQ404" s="20"/>
      <c r="AR404" s="20"/>
      <c r="AS404" s="20"/>
      <c r="AT404" s="368"/>
      <c r="AU404" s="20"/>
      <c r="AV404" s="20"/>
      <c r="AW404" s="586"/>
      <c r="AX404" s="368"/>
      <c r="AY404" s="20"/>
      <c r="AZ404" s="20"/>
      <c r="BA404" s="586"/>
      <c r="BB404" s="368"/>
      <c r="BC404" s="20"/>
      <c r="BD404" s="20"/>
      <c r="BE404" s="586"/>
      <c r="BF404" s="368"/>
      <c r="BG404" s="20"/>
      <c r="BH404" s="20"/>
      <c r="BI404" s="586"/>
      <c r="BJ404" s="368"/>
      <c r="BK404" s="20"/>
      <c r="BL404" s="20"/>
      <c r="BM404" s="586"/>
      <c r="BN404" s="368"/>
      <c r="BO404" s="20"/>
      <c r="BP404" s="20"/>
      <c r="BQ404" s="586"/>
      <c r="BR404" s="450"/>
      <c r="BS404" s="98"/>
      <c r="BT404" s="20"/>
      <c r="BU404" s="427"/>
      <c r="BV404" s="450"/>
      <c r="BW404" s="20"/>
      <c r="BX404" s="20"/>
      <c r="BY404" s="586"/>
      <c r="BZ404" s="20"/>
      <c r="CA404" s="20"/>
      <c r="CB404" s="20"/>
      <c r="CC404" s="586"/>
      <c r="CD404" s="368"/>
      <c r="CE404" s="20"/>
      <c r="CF404" s="20"/>
      <c r="CG404" s="586"/>
      <c r="CH404" s="20"/>
      <c r="CI404" s="20"/>
      <c r="CJ404" s="20"/>
      <c r="CK404" s="20"/>
      <c r="CL404" s="20"/>
      <c r="CM404" s="20"/>
      <c r="CN404" s="20"/>
      <c r="CO404" s="20"/>
      <c r="CP404" s="20"/>
      <c r="CQ404" s="20"/>
      <c r="CR404" s="20"/>
      <c r="CS404" s="20"/>
      <c r="CT404" s="20"/>
      <c r="CU404" s="20"/>
      <c r="CV404" s="20"/>
      <c r="CW404" s="20"/>
      <c r="CX404" s="20"/>
      <c r="CY404" s="20"/>
      <c r="CZ404" s="20"/>
      <c r="DA404" s="20"/>
      <c r="DB404" s="20"/>
      <c r="DC404" s="20"/>
      <c r="DD404" s="20"/>
      <c r="DE404" s="20"/>
      <c r="DF404" s="20"/>
      <c r="DG404" s="20"/>
      <c r="DH404" s="20"/>
      <c r="DI404" s="586"/>
      <c r="DJ404" s="601"/>
      <c r="DK404" s="20"/>
      <c r="DL404" s="20"/>
      <c r="DM404" s="20"/>
      <c r="DN404" s="20"/>
      <c r="DO404" s="20"/>
      <c r="DP404" s="20"/>
      <c r="DQ404" s="368"/>
      <c r="DR404" s="20"/>
      <c r="DS404" s="20"/>
      <c r="DT404" s="20"/>
      <c r="DU404" s="20"/>
      <c r="DV404" s="20"/>
      <c r="DW404" s="20"/>
      <c r="DX404" s="20"/>
      <c r="DY404" s="20"/>
      <c r="DZ404" s="20"/>
      <c r="EA404" s="20"/>
      <c r="EB404" s="20"/>
      <c r="EC404" s="20"/>
      <c r="ED404" s="20"/>
      <c r="EE404" s="20"/>
      <c r="EF404" s="20"/>
      <c r="EG404" s="20"/>
      <c r="EH404" s="20"/>
      <c r="EI404" s="20"/>
      <c r="EJ404" s="586"/>
      <c r="EK404" s="99"/>
      <c r="EL404" s="99"/>
      <c r="EM404" s="99"/>
      <c r="EN404" s="99"/>
      <c r="EO404" s="99"/>
      <c r="EP404" s="99"/>
      <c r="EQ404" s="99"/>
      <c r="ER404" s="99"/>
      <c r="ES404" s="99"/>
      <c r="ET404" s="99"/>
      <c r="EU404" s="99"/>
      <c r="EV404" s="99"/>
      <c r="EW404" s="99"/>
      <c r="EX404" s="99"/>
      <c r="EY404" s="99"/>
      <c r="EZ404" s="99"/>
      <c r="FA404" s="99"/>
      <c r="FB404" s="99"/>
      <c r="FC404" s="99"/>
      <c r="FD404" s="99"/>
      <c r="FE404" s="99"/>
      <c r="FF404" s="99"/>
      <c r="FG404" s="99"/>
      <c r="FH404" s="99"/>
      <c r="FI404" s="99"/>
      <c r="FJ404" s="99"/>
      <c r="FK404" s="99"/>
      <c r="FL404" s="99"/>
      <c r="FM404" s="99"/>
      <c r="FN404" s="99"/>
      <c r="FO404" s="99"/>
      <c r="FP404" s="99"/>
      <c r="FQ404" s="99"/>
      <c r="FR404" s="99"/>
      <c r="FS404" s="99"/>
      <c r="FT404" s="99"/>
      <c r="FU404" s="99"/>
      <c r="FV404" s="99"/>
      <c r="FW404" s="99"/>
      <c r="FX404" s="99"/>
      <c r="FY404" s="99"/>
      <c r="FZ404" s="99"/>
      <c r="GA404" s="99"/>
      <c r="GB404" s="99"/>
      <c r="GC404" s="99"/>
      <c r="GD404" s="99"/>
      <c r="GE404" s="99"/>
      <c r="GF404" s="99"/>
      <c r="GG404" s="99"/>
      <c r="GH404" s="99"/>
      <c r="GI404" s="99"/>
      <c r="GJ404" s="99"/>
      <c r="GK404" s="99"/>
      <c r="GL404" s="99"/>
      <c r="GM404" s="99"/>
      <c r="GN404" s="99"/>
      <c r="GO404" s="99"/>
      <c r="GP404" s="99"/>
      <c r="GQ404" s="99"/>
      <c r="GR404" s="99"/>
      <c r="GS404" s="99"/>
      <c r="GT404" s="99"/>
      <c r="GU404" s="99"/>
      <c r="GV404" s="99"/>
      <c r="GW404" s="99"/>
      <c r="GX404" s="99"/>
      <c r="GY404" s="99"/>
      <c r="GZ404" s="99"/>
      <c r="HA404" s="99"/>
      <c r="HB404" s="99"/>
      <c r="HC404" s="99"/>
      <c r="HD404" s="99"/>
      <c r="HE404" s="99"/>
      <c r="HF404" s="99"/>
      <c r="HG404" s="99"/>
      <c r="HH404" s="99"/>
      <c r="HI404" s="99"/>
      <c r="HJ404" s="99"/>
      <c r="HK404" s="99"/>
      <c r="HL404" s="99"/>
      <c r="HM404" s="99"/>
      <c r="HN404" s="99"/>
      <c r="HO404" s="99"/>
      <c r="HP404" s="99"/>
      <c r="HQ404" s="99"/>
      <c r="HR404" s="99"/>
      <c r="HS404" s="99"/>
      <c r="HT404" s="99"/>
      <c r="HU404" s="99"/>
      <c r="HV404" s="99"/>
      <c r="HW404" s="99"/>
    </row>
    <row r="405" spans="1:231" ht="13.5" customHeight="1">
      <c r="A405" s="4"/>
      <c r="H405" s="4"/>
      <c r="I405" s="571" t="s">
        <v>315</v>
      </c>
      <c r="J405" s="20"/>
      <c r="K405" s="20"/>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0"/>
      <c r="AI405" s="20"/>
      <c r="AJ405" s="20"/>
      <c r="AK405" s="20"/>
      <c r="AL405" s="20"/>
      <c r="AM405" s="20"/>
      <c r="AN405" s="20"/>
      <c r="AO405" s="20"/>
      <c r="AP405" s="20"/>
      <c r="AQ405" s="20"/>
      <c r="AR405" s="20"/>
      <c r="AS405" s="20"/>
      <c r="AT405" s="378">
        <v>0</v>
      </c>
      <c r="AU405" s="132">
        <v>0</v>
      </c>
      <c r="AV405" s="132">
        <v>0</v>
      </c>
      <c r="AW405" s="366">
        <v>0</v>
      </c>
      <c r="AX405" s="378">
        <v>0</v>
      </c>
      <c r="AY405" s="132">
        <v>0</v>
      </c>
      <c r="AZ405" s="132">
        <v>0</v>
      </c>
      <c r="BA405" s="366">
        <v>0</v>
      </c>
      <c r="BB405" s="378">
        <v>5.7000000000000002E-2</v>
      </c>
      <c r="BC405" s="132">
        <v>0</v>
      </c>
      <c r="BD405" s="132">
        <v>0</v>
      </c>
      <c r="BE405" s="366">
        <v>0.28799999999999998</v>
      </c>
      <c r="BF405" s="378">
        <v>0</v>
      </c>
      <c r="BG405" s="132">
        <v>0.71599999999999997</v>
      </c>
      <c r="BH405" s="132">
        <v>0</v>
      </c>
      <c r="BI405" s="366">
        <v>0.55100000000000005</v>
      </c>
      <c r="BJ405" s="378">
        <v>0</v>
      </c>
      <c r="BK405" s="132">
        <v>0</v>
      </c>
      <c r="BL405" s="132">
        <v>0.20100000000000001</v>
      </c>
      <c r="BM405" s="366">
        <v>0.17499999999999999</v>
      </c>
      <c r="BN405" s="378">
        <v>0</v>
      </c>
      <c r="BO405" s="132">
        <v>0.184</v>
      </c>
      <c r="BP405" s="132">
        <v>13.2</v>
      </c>
      <c r="BQ405" s="366">
        <v>8.109</v>
      </c>
      <c r="BR405" s="146">
        <f>12.477</f>
        <v>12.477</v>
      </c>
      <c r="BS405" s="1178">
        <v>1.679</v>
      </c>
      <c r="BT405" s="1178">
        <v>1.988</v>
      </c>
      <c r="BU405" s="690">
        <v>0.432</v>
      </c>
      <c r="BV405" s="1576">
        <v>0.59299999999999997</v>
      </c>
      <c r="BW405" s="1575">
        <v>0.20399999999999999</v>
      </c>
      <c r="BX405" s="1575">
        <v>9.2999999999999999E-2</v>
      </c>
      <c r="BY405" s="1629">
        <v>0.53300000000000003</v>
      </c>
      <c r="BZ405" s="1576">
        <v>0.105</v>
      </c>
      <c r="CA405" s="1575">
        <v>4.2999999999999997E-2</v>
      </c>
      <c r="CB405" s="1575">
        <v>0.218</v>
      </c>
      <c r="CC405" s="1629">
        <v>9.7000000000000003E-2</v>
      </c>
      <c r="CD405" s="376">
        <f t="shared" ref="CD405:CG405" si="843">BZ405*(1+CD406)</f>
        <v>0</v>
      </c>
      <c r="CE405" s="128">
        <f t="shared" si="843"/>
        <v>0</v>
      </c>
      <c r="CF405" s="128">
        <f t="shared" si="843"/>
        <v>0</v>
      </c>
      <c r="CG405" s="347">
        <f t="shared" si="843"/>
        <v>0</v>
      </c>
      <c r="CH405" s="128"/>
      <c r="CI405" s="128"/>
      <c r="CJ405" s="128"/>
      <c r="CK405" s="128"/>
      <c r="CL405" s="128"/>
      <c r="CM405" s="128"/>
      <c r="CN405" s="128"/>
      <c r="CO405" s="128"/>
      <c r="CP405" s="128"/>
      <c r="CQ405" s="128"/>
      <c r="CR405" s="128"/>
      <c r="CS405" s="128"/>
      <c r="CT405" s="128"/>
      <c r="CU405" s="128"/>
      <c r="CV405" s="128"/>
      <c r="CW405" s="128"/>
      <c r="CX405" s="128"/>
      <c r="CY405" s="128"/>
      <c r="CZ405" s="128"/>
      <c r="DA405" s="128"/>
      <c r="DB405" s="128"/>
      <c r="DC405" s="128"/>
      <c r="DD405" s="128"/>
      <c r="DE405" s="128"/>
      <c r="DF405" s="128"/>
      <c r="DG405" s="128"/>
      <c r="DH405" s="128"/>
      <c r="DI405" s="347"/>
      <c r="DJ405" s="347"/>
      <c r="DK405" s="130"/>
      <c r="DL405" s="130"/>
      <c r="DM405" s="130"/>
      <c r="DN405" s="130"/>
      <c r="DO405" s="130"/>
      <c r="DP405" s="130"/>
      <c r="DQ405" s="378">
        <v>0</v>
      </c>
      <c r="DR405" s="132">
        <v>0</v>
      </c>
      <c r="DS405" s="132">
        <v>0</v>
      </c>
      <c r="DT405" s="128">
        <f>+SUM(AT405:AW405)</f>
        <v>0</v>
      </c>
      <c r="DU405" s="128">
        <f>+SUM(AX405:BA405)</f>
        <v>0</v>
      </c>
      <c r="DV405" s="128">
        <f>+SUM(BB405:BE405)</f>
        <v>0.34499999999999997</v>
      </c>
      <c r="DW405" s="128">
        <f>+SUM(BF405:BI405)</f>
        <v>1.2669999999999999</v>
      </c>
      <c r="DX405" s="128">
        <f>+SUM(BJ405:BM405)</f>
        <v>0.376</v>
      </c>
      <c r="DY405" s="128">
        <f>+SUM(BN405:BQ405)</f>
        <v>21.492999999999999</v>
      </c>
      <c r="DZ405" s="128">
        <f>+SUM(BR405:BU405)</f>
        <v>16.576000000000001</v>
      </c>
      <c r="EA405" s="128">
        <f>+SUM(BV405:BY405)</f>
        <v>1.423</v>
      </c>
      <c r="EB405" s="128">
        <f>+SUM(BZ405:CC405)</f>
        <v>0.46299999999999997</v>
      </c>
      <c r="EC405" s="128">
        <f>+SUM(CD405:CG405)</f>
        <v>0</v>
      </c>
      <c r="ED405" s="128">
        <f t="shared" ref="ED405:EJ405" si="844">EC405*(1+ED406)</f>
        <v>0</v>
      </c>
      <c r="EE405" s="128">
        <f t="shared" si="844"/>
        <v>0</v>
      </c>
      <c r="EF405" s="128">
        <f t="shared" si="844"/>
        <v>0</v>
      </c>
      <c r="EG405" s="128">
        <f t="shared" si="844"/>
        <v>0</v>
      </c>
      <c r="EH405" s="128">
        <f t="shared" si="844"/>
        <v>0</v>
      </c>
      <c r="EI405" s="128">
        <f t="shared" si="844"/>
        <v>0</v>
      </c>
      <c r="EJ405" s="347">
        <f t="shared" si="844"/>
        <v>0</v>
      </c>
      <c r="EK405" s="99"/>
      <c r="EL405" s="99"/>
      <c r="EM405" s="99"/>
      <c r="EN405" s="99"/>
      <c r="EO405" s="99"/>
      <c r="EP405" s="99"/>
      <c r="EQ405" s="99"/>
      <c r="ER405" s="99"/>
      <c r="ES405" s="99"/>
      <c r="ET405" s="99"/>
      <c r="EU405" s="99"/>
      <c r="EV405" s="99"/>
      <c r="EW405" s="99"/>
      <c r="EX405" s="99"/>
      <c r="EY405" s="99"/>
      <c r="EZ405" s="99"/>
      <c r="FA405" s="99"/>
      <c r="FB405" s="99"/>
      <c r="FC405" s="99"/>
      <c r="FD405" s="99"/>
      <c r="FE405" s="99"/>
      <c r="FF405" s="99"/>
      <c r="FG405" s="99"/>
      <c r="FH405" s="99"/>
      <c r="FI405" s="99"/>
      <c r="FJ405" s="99"/>
      <c r="FK405" s="99"/>
      <c r="FL405" s="99"/>
      <c r="FM405" s="99"/>
      <c r="FN405" s="99"/>
      <c r="FO405" s="99"/>
      <c r="FP405" s="99"/>
      <c r="FQ405" s="99"/>
      <c r="FR405" s="99"/>
      <c r="FS405" s="99"/>
      <c r="FT405" s="99"/>
      <c r="FU405" s="99"/>
      <c r="FV405" s="99"/>
      <c r="FW405" s="99"/>
      <c r="FX405" s="99"/>
      <c r="FY405" s="99"/>
      <c r="FZ405" s="99"/>
      <c r="GA405" s="99"/>
      <c r="GB405" s="99"/>
      <c r="GC405" s="99"/>
      <c r="GD405" s="99"/>
      <c r="GE405" s="99"/>
      <c r="GF405" s="99"/>
      <c r="GG405" s="99"/>
      <c r="GH405" s="99"/>
      <c r="GI405" s="99"/>
      <c r="GJ405" s="99"/>
      <c r="GK405" s="99"/>
      <c r="GL405" s="99"/>
      <c r="GM405" s="99"/>
      <c r="GN405" s="99"/>
      <c r="GO405" s="99"/>
      <c r="GP405" s="99"/>
      <c r="GQ405" s="99"/>
      <c r="GR405" s="99"/>
      <c r="GS405" s="99"/>
      <c r="GT405" s="99"/>
      <c r="GU405" s="99"/>
      <c r="GV405" s="99"/>
      <c r="GW405" s="99"/>
      <c r="GX405" s="99"/>
      <c r="GY405" s="99"/>
      <c r="GZ405" s="99"/>
      <c r="HA405" s="99"/>
      <c r="HB405" s="99"/>
      <c r="HC405" s="99"/>
      <c r="HD405" s="99"/>
      <c r="HE405" s="99"/>
      <c r="HF405" s="99"/>
      <c r="HG405" s="99"/>
      <c r="HH405" s="99"/>
      <c r="HI405" s="99"/>
      <c r="HJ405" s="99"/>
      <c r="HK405" s="99"/>
      <c r="HL405" s="99"/>
      <c r="HM405" s="99"/>
      <c r="HN405" s="99"/>
      <c r="HO405" s="99"/>
      <c r="HP405" s="99"/>
      <c r="HQ405" s="99"/>
      <c r="HR405" s="99"/>
      <c r="HS405" s="99"/>
      <c r="HT405" s="99"/>
      <c r="HU405" s="99"/>
      <c r="HV405" s="99"/>
      <c r="HW405" s="99"/>
    </row>
    <row r="406" spans="1:231" ht="13.5" customHeight="1">
      <c r="A406" s="4"/>
      <c r="H406" s="4"/>
      <c r="I406" s="595" t="s">
        <v>162</v>
      </c>
      <c r="J406" s="20"/>
      <c r="K406" s="20"/>
      <c r="L406" s="20"/>
      <c r="M406" s="20"/>
      <c r="N406" s="20"/>
      <c r="O406" s="20"/>
      <c r="P406" s="20"/>
      <c r="Q406" s="20"/>
      <c r="R406" s="20"/>
      <c r="S406" s="20"/>
      <c r="T406" s="20"/>
      <c r="U406" s="20"/>
      <c r="V406" s="20"/>
      <c r="W406" s="20"/>
      <c r="X406" s="20"/>
      <c r="Y406" s="20"/>
      <c r="Z406" s="20"/>
      <c r="AA406" s="20"/>
      <c r="AB406" s="20"/>
      <c r="AC406" s="20"/>
      <c r="AD406" s="20"/>
      <c r="AE406" s="20"/>
      <c r="AF406" s="20"/>
      <c r="AG406" s="20"/>
      <c r="AH406" s="20"/>
      <c r="AI406" s="20"/>
      <c r="AJ406" s="20"/>
      <c r="AK406" s="20"/>
      <c r="AL406" s="20"/>
      <c r="AM406" s="20"/>
      <c r="AN406" s="20"/>
      <c r="AO406" s="20"/>
      <c r="AP406" s="20"/>
      <c r="AQ406" s="20"/>
      <c r="AR406" s="20"/>
      <c r="AS406" s="20"/>
      <c r="AT406" s="619" t="str">
        <f t="shared" ref="AT406:BH406" si="845">IF(ISERROR(AT405/AP405-1),"NA",AT405/AP405-1)</f>
        <v>NA</v>
      </c>
      <c r="AU406" s="175" t="str">
        <f t="shared" si="845"/>
        <v>NA</v>
      </c>
      <c r="AV406" s="175" t="str">
        <f t="shared" si="845"/>
        <v>NA</v>
      </c>
      <c r="AW406" s="579" t="str">
        <f t="shared" si="845"/>
        <v>NA</v>
      </c>
      <c r="AX406" s="619" t="str">
        <f t="shared" si="845"/>
        <v>NA</v>
      </c>
      <c r="AY406" s="175" t="str">
        <f t="shared" si="845"/>
        <v>NA</v>
      </c>
      <c r="AZ406" s="175" t="str">
        <f t="shared" si="845"/>
        <v>NA</v>
      </c>
      <c r="BA406" s="579" t="str">
        <f t="shared" si="845"/>
        <v>NA</v>
      </c>
      <c r="BB406" s="619" t="str">
        <f t="shared" si="845"/>
        <v>NA</v>
      </c>
      <c r="BC406" s="175" t="str">
        <f t="shared" si="845"/>
        <v>NA</v>
      </c>
      <c r="BD406" s="175" t="str">
        <f t="shared" si="845"/>
        <v>NA</v>
      </c>
      <c r="BE406" s="579" t="str">
        <f t="shared" si="845"/>
        <v>NA</v>
      </c>
      <c r="BF406" s="619">
        <f t="shared" si="845"/>
        <v>-1</v>
      </c>
      <c r="BG406" s="175" t="str">
        <f t="shared" si="845"/>
        <v>NA</v>
      </c>
      <c r="BH406" s="175" t="str">
        <f t="shared" si="845"/>
        <v>NA</v>
      </c>
      <c r="BI406" s="579">
        <f>BI405/BE405-1</f>
        <v>0.91319444444444464</v>
      </c>
      <c r="BJ406" s="619" t="str">
        <f>IF(ISERROR(BJ405/BF405-1),"NA",BJ405/BF405-1)</f>
        <v>NA</v>
      </c>
      <c r="BK406" s="175">
        <f>BK405/BG405-1</f>
        <v>-1</v>
      </c>
      <c r="BL406" s="175" t="str">
        <f>IF(ISERROR(BL405/BH405-1),"NA",BL405/BH405-1)</f>
        <v>NA</v>
      </c>
      <c r="BM406" s="579">
        <f>BM405/BI405-1</f>
        <v>-0.68239564428312161</v>
      </c>
      <c r="BN406" s="619" t="str">
        <f>IF(ISERROR(BN405/BJ405-1),"NA",BN405/BJ405-1)</f>
        <v>NA</v>
      </c>
      <c r="BO406" s="175" t="str">
        <f>IF(ISERROR(BO405/BK405-1),"NA",BO405/BK405-1)</f>
        <v>NA</v>
      </c>
      <c r="BP406" s="175">
        <f>BP405/BL405-1</f>
        <v>64.671641791044763</v>
      </c>
      <c r="BQ406" s="579">
        <f>BQ405/BM405-1</f>
        <v>45.337142857142858</v>
      </c>
      <c r="BR406" s="629" t="str">
        <f>IF(ISERROR(BR405/BN405-1),"NA",BR405/BN405-1)</f>
        <v>NA</v>
      </c>
      <c r="BS406" s="261">
        <f>IF(ISERROR(BS405/BO405-1),"NA",BS405/BO405-1)</f>
        <v>8.125</v>
      </c>
      <c r="BT406" s="175">
        <f>BT405/BP405-1</f>
        <v>-0.84939393939393937</v>
      </c>
      <c r="BU406" s="630">
        <f>BU405/BQ405-1</f>
        <v>-0.94672586015538296</v>
      </c>
      <c r="BV406" s="629">
        <f t="shared" ref="BV406:CC406" si="846">IF(ISERROR(BV405/BR405-1),"NA",BV405/BR405-1)</f>
        <v>-0.95247254949106352</v>
      </c>
      <c r="BW406" s="261">
        <f t="shared" si="846"/>
        <v>-0.878499106611078</v>
      </c>
      <c r="BX406" s="261">
        <f t="shared" si="846"/>
        <v>-0.95321931589537223</v>
      </c>
      <c r="BY406" s="630">
        <f t="shared" si="846"/>
        <v>0.23379629629629628</v>
      </c>
      <c r="BZ406" s="629">
        <f t="shared" si="846"/>
        <v>-0.82293423271500843</v>
      </c>
      <c r="CA406" s="261">
        <f t="shared" si="846"/>
        <v>-0.78921568627450978</v>
      </c>
      <c r="CB406" s="261">
        <f t="shared" si="846"/>
        <v>1.3440860215053765</v>
      </c>
      <c r="CC406" s="630">
        <f t="shared" si="846"/>
        <v>-0.81801125703564725</v>
      </c>
      <c r="CD406" s="648">
        <v>-1</v>
      </c>
      <c r="CE406" s="189">
        <v>-1</v>
      </c>
      <c r="CF406" s="189">
        <v>-1</v>
      </c>
      <c r="CG406" s="592">
        <v>-1</v>
      </c>
      <c r="CH406" s="189"/>
      <c r="CI406" s="189"/>
      <c r="CJ406" s="189"/>
      <c r="CK406" s="189"/>
      <c r="CL406" s="189"/>
      <c r="CM406" s="189"/>
      <c r="CN406" s="189"/>
      <c r="CO406" s="189"/>
      <c r="CP406" s="189"/>
      <c r="CQ406" s="189"/>
      <c r="CR406" s="189"/>
      <c r="CS406" s="189"/>
      <c r="CT406" s="189"/>
      <c r="CU406" s="189"/>
      <c r="CV406" s="189"/>
      <c r="CW406" s="189"/>
      <c r="CX406" s="189"/>
      <c r="CY406" s="189"/>
      <c r="CZ406" s="189"/>
      <c r="DA406" s="189"/>
      <c r="DB406" s="189"/>
      <c r="DC406" s="189"/>
      <c r="DD406" s="189"/>
      <c r="DE406" s="189"/>
      <c r="DF406" s="189"/>
      <c r="DG406" s="189"/>
      <c r="DH406" s="189"/>
      <c r="DI406" s="592"/>
      <c r="DJ406" s="363"/>
      <c r="DK406" s="118"/>
      <c r="DL406" s="118"/>
      <c r="DM406" s="118"/>
      <c r="DN406" s="118"/>
      <c r="DO406" s="118"/>
      <c r="DP406" s="118"/>
      <c r="DQ406" s="619" t="str">
        <f t="shared" ref="DQ406:EA406" si="847">IF(ISERROR(DQ405/DP405-1),"NA",DQ405/DP405-1)</f>
        <v>NA</v>
      </c>
      <c r="DR406" s="175" t="str">
        <f t="shared" si="847"/>
        <v>NA</v>
      </c>
      <c r="DS406" s="175" t="str">
        <f t="shared" si="847"/>
        <v>NA</v>
      </c>
      <c r="DT406" s="175" t="str">
        <f t="shared" si="847"/>
        <v>NA</v>
      </c>
      <c r="DU406" s="175" t="str">
        <f t="shared" si="847"/>
        <v>NA</v>
      </c>
      <c r="DV406" s="175" t="str">
        <f t="shared" si="847"/>
        <v>NA</v>
      </c>
      <c r="DW406" s="175">
        <f t="shared" si="847"/>
        <v>2.672463768115942</v>
      </c>
      <c r="DX406" s="175">
        <f t="shared" si="847"/>
        <v>-0.70323599052880814</v>
      </c>
      <c r="DY406" s="175">
        <f t="shared" si="847"/>
        <v>56.162234042553187</v>
      </c>
      <c r="DZ406" s="175">
        <f t="shared" si="847"/>
        <v>-0.22877215837714593</v>
      </c>
      <c r="EA406" s="175">
        <f t="shared" si="847"/>
        <v>-0.91415299227799229</v>
      </c>
      <c r="EB406" s="175">
        <f>IF(ISERROR(EB405/EA405-1),"NA",EB405/EA405-1)</f>
        <v>-0.67463106113843996</v>
      </c>
      <c r="EC406" s="175">
        <f>IF(ISERROR(EC405/EB405-1),"NA",EC405/EB405-1)</f>
        <v>-1</v>
      </c>
      <c r="ED406" s="1194">
        <v>0.01</v>
      </c>
      <c r="EE406" s="1194">
        <v>0.01</v>
      </c>
      <c r="EF406" s="1194">
        <v>0.01</v>
      </c>
      <c r="EG406" s="1194">
        <v>0.01</v>
      </c>
      <c r="EH406" s="1194">
        <v>0.01</v>
      </c>
      <c r="EI406" s="1194">
        <v>0.01</v>
      </c>
      <c r="EJ406" s="1195">
        <v>0.01</v>
      </c>
      <c r="EK406" s="99"/>
      <c r="EL406" s="99"/>
      <c r="EM406" s="99"/>
      <c r="EN406" s="99"/>
      <c r="EO406" s="99"/>
      <c r="EP406" s="99"/>
      <c r="EQ406" s="99"/>
      <c r="ER406" s="99"/>
      <c r="ES406" s="99"/>
      <c r="ET406" s="99"/>
      <c r="EU406" s="99"/>
      <c r="EV406" s="99"/>
      <c r="EW406" s="99"/>
      <c r="EX406" s="99"/>
      <c r="EY406" s="99"/>
      <c r="EZ406" s="99"/>
      <c r="FA406" s="99"/>
      <c r="FB406" s="99"/>
      <c r="FC406" s="99"/>
      <c r="FD406" s="99"/>
      <c r="FE406" s="99"/>
      <c r="FF406" s="99"/>
      <c r="FG406" s="99"/>
      <c r="FH406" s="99"/>
      <c r="FI406" s="99"/>
      <c r="FJ406" s="99"/>
      <c r="FK406" s="99"/>
      <c r="FL406" s="99"/>
      <c r="FM406" s="99"/>
      <c r="FN406" s="99"/>
      <c r="FO406" s="99"/>
      <c r="FP406" s="99"/>
      <c r="FQ406" s="99"/>
      <c r="FR406" s="99"/>
      <c r="FS406" s="99"/>
      <c r="FT406" s="99"/>
      <c r="FU406" s="99"/>
      <c r="FV406" s="99"/>
      <c r="FW406" s="99"/>
      <c r="FX406" s="99"/>
      <c r="FY406" s="99"/>
      <c r="FZ406" s="99"/>
      <c r="GA406" s="99"/>
      <c r="GB406" s="99"/>
      <c r="GC406" s="99"/>
      <c r="GD406" s="99"/>
      <c r="GE406" s="99"/>
      <c r="GF406" s="99"/>
      <c r="GG406" s="99"/>
      <c r="GH406" s="99"/>
      <c r="GI406" s="99"/>
      <c r="GJ406" s="99"/>
      <c r="GK406" s="99"/>
      <c r="GL406" s="99"/>
      <c r="GM406" s="99"/>
      <c r="GN406" s="99"/>
      <c r="GO406" s="99"/>
      <c r="GP406" s="99"/>
      <c r="GQ406" s="99"/>
      <c r="GR406" s="99"/>
      <c r="GS406" s="99"/>
      <c r="GT406" s="99"/>
      <c r="GU406" s="99"/>
      <c r="GV406" s="99"/>
      <c r="GW406" s="99"/>
      <c r="GX406" s="99"/>
      <c r="GY406" s="99"/>
      <c r="GZ406" s="99"/>
      <c r="HA406" s="99"/>
      <c r="HB406" s="99"/>
      <c r="HC406" s="99"/>
      <c r="HD406" s="99"/>
      <c r="HE406" s="99"/>
      <c r="HF406" s="99"/>
      <c r="HG406" s="99"/>
      <c r="HH406" s="99"/>
      <c r="HI406" s="99"/>
      <c r="HJ406" s="99"/>
      <c r="HK406" s="99"/>
      <c r="HL406" s="99"/>
      <c r="HM406" s="99"/>
      <c r="HN406" s="99"/>
      <c r="HO406" s="99"/>
      <c r="HP406" s="99"/>
      <c r="HQ406" s="99"/>
      <c r="HR406" s="99"/>
      <c r="HS406" s="99"/>
      <c r="HT406" s="99"/>
      <c r="HU406" s="99"/>
      <c r="HV406" s="99"/>
      <c r="HW406" s="99"/>
    </row>
    <row r="407" spans="1:231" ht="13.5" customHeight="1">
      <c r="A407" s="4"/>
      <c r="H407" s="4"/>
      <c r="I407" s="595"/>
      <c r="J407" s="20"/>
      <c r="K407" s="20"/>
      <c r="L407" s="20"/>
      <c r="M407" s="20"/>
      <c r="N407" s="20"/>
      <c r="O407" s="20"/>
      <c r="P407" s="20"/>
      <c r="Q407" s="20"/>
      <c r="R407" s="20"/>
      <c r="S407" s="20"/>
      <c r="T407" s="20"/>
      <c r="U407" s="20"/>
      <c r="V407" s="20"/>
      <c r="W407" s="20"/>
      <c r="X407" s="20"/>
      <c r="Y407" s="20"/>
      <c r="Z407" s="20"/>
      <c r="AA407" s="20"/>
      <c r="AB407" s="20"/>
      <c r="AC407" s="20"/>
      <c r="AD407" s="20"/>
      <c r="AE407" s="20"/>
      <c r="AF407" s="20"/>
      <c r="AG407" s="20"/>
      <c r="AH407" s="20"/>
      <c r="AI407" s="20"/>
      <c r="AJ407" s="20"/>
      <c r="AK407" s="20"/>
      <c r="AL407" s="20"/>
      <c r="AM407" s="20"/>
      <c r="AN407" s="20"/>
      <c r="AO407" s="20"/>
      <c r="AP407" s="20"/>
      <c r="AQ407" s="20"/>
      <c r="AR407" s="20"/>
      <c r="AS407" s="20"/>
      <c r="AT407" s="619"/>
      <c r="AU407" s="175"/>
      <c r="AV407" s="175"/>
      <c r="AW407" s="579"/>
      <c r="AX407" s="619"/>
      <c r="AY407" s="175"/>
      <c r="AZ407" s="175"/>
      <c r="BA407" s="579"/>
      <c r="BB407" s="619"/>
      <c r="BC407" s="175"/>
      <c r="BD407" s="175"/>
      <c r="BE407" s="579"/>
      <c r="BF407" s="619"/>
      <c r="BG407" s="175"/>
      <c r="BH407" s="175"/>
      <c r="BI407" s="579"/>
      <c r="BJ407" s="619"/>
      <c r="BK407" s="175"/>
      <c r="BL407" s="175"/>
      <c r="BM407" s="579"/>
      <c r="BN407" s="619"/>
      <c r="BO407" s="175"/>
      <c r="BP407" s="175"/>
      <c r="BQ407" s="579"/>
      <c r="BR407" s="629"/>
      <c r="BS407" s="1194"/>
      <c r="BT407" s="189"/>
      <c r="BU407" s="1195"/>
      <c r="BV407" s="648"/>
      <c r="BW407" s="189"/>
      <c r="BX407" s="189"/>
      <c r="BY407" s="592"/>
      <c r="BZ407" s="189"/>
      <c r="CA407" s="189"/>
      <c r="CB407" s="189"/>
      <c r="CC407" s="592"/>
      <c r="CD407" s="648"/>
      <c r="CE407" s="189"/>
      <c r="CF407" s="189"/>
      <c r="CG407" s="592"/>
      <c r="CH407" s="189"/>
      <c r="CI407" s="189"/>
      <c r="CJ407" s="189"/>
      <c r="CK407" s="189"/>
      <c r="CL407" s="189"/>
      <c r="CM407" s="189"/>
      <c r="CN407" s="189"/>
      <c r="CO407" s="189"/>
      <c r="CP407" s="189"/>
      <c r="CQ407" s="189"/>
      <c r="CR407" s="189"/>
      <c r="CS407" s="189"/>
      <c r="CT407" s="189"/>
      <c r="CU407" s="189"/>
      <c r="CV407" s="189"/>
      <c r="CW407" s="189"/>
      <c r="CX407" s="189"/>
      <c r="CY407" s="189"/>
      <c r="CZ407" s="189"/>
      <c r="DA407" s="189"/>
      <c r="DB407" s="189"/>
      <c r="DC407" s="189"/>
      <c r="DD407" s="189"/>
      <c r="DE407" s="189"/>
      <c r="DF407" s="189"/>
      <c r="DG407" s="189"/>
      <c r="DH407" s="189"/>
      <c r="DI407" s="592"/>
      <c r="DJ407" s="363"/>
      <c r="DK407" s="118"/>
      <c r="DL407" s="118"/>
      <c r="DM407" s="118"/>
      <c r="DN407" s="118"/>
      <c r="DO407" s="118"/>
      <c r="DP407" s="118"/>
      <c r="DQ407" s="619"/>
      <c r="DR407" s="175"/>
      <c r="DS407" s="175"/>
      <c r="DT407" s="175"/>
      <c r="DU407" s="175"/>
      <c r="DV407" s="175"/>
      <c r="DW407" s="175"/>
      <c r="DX407" s="175"/>
      <c r="DY407" s="175"/>
      <c r="DZ407" s="175"/>
      <c r="EA407" s="175"/>
      <c r="EB407" s="175"/>
      <c r="EC407" s="189"/>
      <c r="ED407" s="189"/>
      <c r="EE407" s="189"/>
      <c r="EF407" s="189"/>
      <c r="EG407" s="189"/>
      <c r="EH407" s="189"/>
      <c r="EI407" s="189"/>
      <c r="EJ407" s="592"/>
      <c r="EK407" s="99"/>
      <c r="EL407" s="99"/>
      <c r="EM407" s="99"/>
      <c r="EN407" s="99"/>
      <c r="EO407" s="99"/>
      <c r="EP407" s="99"/>
      <c r="EQ407" s="99"/>
      <c r="ER407" s="99"/>
      <c r="ES407" s="99"/>
      <c r="ET407" s="99"/>
      <c r="EU407" s="99"/>
      <c r="EV407" s="99"/>
      <c r="EW407" s="99"/>
      <c r="EX407" s="99"/>
      <c r="EY407" s="99"/>
      <c r="EZ407" s="99"/>
      <c r="FA407" s="99"/>
      <c r="FB407" s="99"/>
      <c r="FC407" s="99"/>
      <c r="FD407" s="99"/>
      <c r="FE407" s="99"/>
      <c r="FF407" s="99"/>
      <c r="FG407" s="99"/>
      <c r="FH407" s="99"/>
      <c r="FI407" s="99"/>
      <c r="FJ407" s="99"/>
      <c r="FK407" s="99"/>
      <c r="FL407" s="99"/>
      <c r="FM407" s="99"/>
      <c r="FN407" s="99"/>
      <c r="FO407" s="99"/>
      <c r="FP407" s="99"/>
      <c r="FQ407" s="99"/>
      <c r="FR407" s="99"/>
      <c r="FS407" s="99"/>
      <c r="FT407" s="99"/>
      <c r="FU407" s="99"/>
      <c r="FV407" s="99"/>
      <c r="FW407" s="99"/>
      <c r="FX407" s="99"/>
      <c r="FY407" s="99"/>
      <c r="FZ407" s="99"/>
      <c r="GA407" s="99"/>
      <c r="GB407" s="99"/>
      <c r="GC407" s="99"/>
      <c r="GD407" s="99"/>
      <c r="GE407" s="99"/>
      <c r="GF407" s="99"/>
      <c r="GG407" s="99"/>
      <c r="GH407" s="99"/>
      <c r="GI407" s="99"/>
      <c r="GJ407" s="99"/>
      <c r="GK407" s="99"/>
      <c r="GL407" s="99"/>
      <c r="GM407" s="99"/>
      <c r="GN407" s="99"/>
      <c r="GO407" s="99"/>
      <c r="GP407" s="99"/>
      <c r="GQ407" s="99"/>
      <c r="GR407" s="99"/>
      <c r="GS407" s="99"/>
      <c r="GT407" s="99"/>
      <c r="GU407" s="99"/>
      <c r="GV407" s="99"/>
      <c r="GW407" s="99"/>
      <c r="GX407" s="99"/>
      <c r="GY407" s="99"/>
      <c r="GZ407" s="99"/>
      <c r="HA407" s="99"/>
      <c r="HB407" s="99"/>
      <c r="HC407" s="99"/>
      <c r="HD407" s="99"/>
      <c r="HE407" s="99"/>
      <c r="HF407" s="99"/>
      <c r="HG407" s="99"/>
      <c r="HH407" s="99"/>
      <c r="HI407" s="99"/>
      <c r="HJ407" s="99"/>
      <c r="HK407" s="99"/>
      <c r="HL407" s="99"/>
      <c r="HM407" s="99"/>
      <c r="HN407" s="99"/>
      <c r="HO407" s="99"/>
      <c r="HP407" s="99"/>
      <c r="HQ407" s="99"/>
      <c r="HR407" s="99"/>
      <c r="HS407" s="99"/>
      <c r="HT407" s="99"/>
      <c r="HU407" s="99"/>
      <c r="HV407" s="99"/>
      <c r="HW407" s="99"/>
    </row>
    <row r="408" spans="1:231" ht="13.5" customHeight="1">
      <c r="A408" s="4"/>
      <c r="H408" s="4"/>
      <c r="I408" s="571" t="s">
        <v>438</v>
      </c>
      <c r="J408" s="20"/>
      <c r="K408" s="20"/>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0"/>
      <c r="AI408" s="20"/>
      <c r="AJ408" s="20"/>
      <c r="AK408" s="20"/>
      <c r="AL408" s="20"/>
      <c r="AM408" s="20"/>
      <c r="AN408" s="20"/>
      <c r="AO408" s="20"/>
      <c r="AP408" s="20"/>
      <c r="AQ408" s="20"/>
      <c r="AR408" s="20"/>
      <c r="AS408" s="20"/>
      <c r="AT408" s="378">
        <v>0</v>
      </c>
      <c r="AU408" s="132">
        <v>0</v>
      </c>
      <c r="AV408" s="132">
        <v>0</v>
      </c>
      <c r="AW408" s="366">
        <v>0</v>
      </c>
      <c r="AX408" s="378">
        <v>0</v>
      </c>
      <c r="AY408" s="132">
        <v>0</v>
      </c>
      <c r="AZ408" s="132">
        <v>0</v>
      </c>
      <c r="BA408" s="366">
        <v>0</v>
      </c>
      <c r="BB408" s="378">
        <v>0</v>
      </c>
      <c r="BC408" s="132">
        <v>0</v>
      </c>
      <c r="BD408" s="132">
        <v>0</v>
      </c>
      <c r="BE408" s="366">
        <v>0</v>
      </c>
      <c r="BF408" s="378">
        <v>0</v>
      </c>
      <c r="BG408" s="132">
        <v>0</v>
      </c>
      <c r="BH408" s="132">
        <v>0</v>
      </c>
      <c r="BI408" s="366">
        <v>0</v>
      </c>
      <c r="BJ408" s="378">
        <v>0</v>
      </c>
      <c r="BK408" s="132">
        <v>0</v>
      </c>
      <c r="BL408" s="132">
        <v>0</v>
      </c>
      <c r="BM408" s="366">
        <v>0</v>
      </c>
      <c r="BN408" s="378">
        <v>0</v>
      </c>
      <c r="BO408" s="132">
        <v>0</v>
      </c>
      <c r="BP408" s="132">
        <v>0</v>
      </c>
      <c r="BQ408" s="366">
        <v>0</v>
      </c>
      <c r="BR408" s="146">
        <v>25.065000000000001</v>
      </c>
      <c r="BS408" s="146">
        <v>6.6520000000000001</v>
      </c>
      <c r="BT408" s="1178">
        <v>3.4249999999999998</v>
      </c>
      <c r="BU408" s="284">
        <f>0.409+0.225</f>
        <v>0.63400000000000001</v>
      </c>
      <c r="BV408" s="378">
        <v>0</v>
      </c>
      <c r="BW408" s="132">
        <v>0</v>
      </c>
      <c r="BX408" s="132">
        <v>0</v>
      </c>
      <c r="BY408" s="366">
        <v>0</v>
      </c>
      <c r="BZ408" s="378">
        <v>0</v>
      </c>
      <c r="CA408" s="132">
        <v>0</v>
      </c>
      <c r="CB408" s="132">
        <v>0</v>
      </c>
      <c r="CC408" s="1626">
        <v>174</v>
      </c>
      <c r="CD408" s="378">
        <v>0</v>
      </c>
      <c r="CE408" s="132">
        <v>0</v>
      </c>
      <c r="CF408" s="132">
        <v>0</v>
      </c>
      <c r="CG408" s="366">
        <v>0</v>
      </c>
      <c r="CH408" s="128"/>
      <c r="CI408" s="128"/>
      <c r="CJ408" s="128"/>
      <c r="CK408" s="128"/>
      <c r="CL408" s="128"/>
      <c r="CM408" s="128"/>
      <c r="CN408" s="128"/>
      <c r="CO408" s="128"/>
      <c r="CP408" s="128"/>
      <c r="CQ408" s="128"/>
      <c r="CR408" s="128"/>
      <c r="CS408" s="128"/>
      <c r="CT408" s="128"/>
      <c r="CU408" s="128"/>
      <c r="CV408" s="128"/>
      <c r="CW408" s="128"/>
      <c r="CX408" s="128"/>
      <c r="CY408" s="128"/>
      <c r="CZ408" s="128"/>
      <c r="DA408" s="128"/>
      <c r="DB408" s="128"/>
      <c r="DC408" s="128"/>
      <c r="DD408" s="128"/>
      <c r="DE408" s="128"/>
      <c r="DF408" s="128"/>
      <c r="DG408" s="128"/>
      <c r="DH408" s="128"/>
      <c r="DI408" s="347"/>
      <c r="DJ408" s="347"/>
      <c r="DK408" s="130"/>
      <c r="DL408" s="130"/>
      <c r="DM408" s="130"/>
      <c r="DN408" s="130"/>
      <c r="DO408" s="130"/>
      <c r="DP408" s="130"/>
      <c r="DQ408" s="378">
        <v>0</v>
      </c>
      <c r="DR408" s="132">
        <v>0</v>
      </c>
      <c r="DS408" s="132">
        <v>0</v>
      </c>
      <c r="DT408" s="128">
        <f>+SUM(AT408:AW408)</f>
        <v>0</v>
      </c>
      <c r="DU408" s="128">
        <f>+SUM(AX408:BA408)</f>
        <v>0</v>
      </c>
      <c r="DV408" s="128">
        <f>+SUM(BB408:BE408)</f>
        <v>0</v>
      </c>
      <c r="DW408" s="128">
        <f>+SUM(BF408:BI408)</f>
        <v>0</v>
      </c>
      <c r="DX408" s="128">
        <f>+SUM(BJ408:BM408)</f>
        <v>0</v>
      </c>
      <c r="DY408" s="128">
        <f>+SUM(BN408:BQ408)</f>
        <v>0</v>
      </c>
      <c r="DZ408" s="128">
        <f>+SUM(BR408:BU408)</f>
        <v>35.776000000000003</v>
      </c>
      <c r="EA408" s="128">
        <f>+SUM(BV408:BY408)</f>
        <v>0</v>
      </c>
      <c r="EB408" s="128">
        <f>+SUM(BZ408:CC408)</f>
        <v>174</v>
      </c>
      <c r="EC408" s="128">
        <f>+SUM(CD408:CG408)</f>
        <v>0</v>
      </c>
      <c r="ED408" s="128">
        <v>0</v>
      </c>
      <c r="EE408" s="128">
        <v>0</v>
      </c>
      <c r="EF408" s="128">
        <v>0</v>
      </c>
      <c r="EG408" s="128">
        <v>0</v>
      </c>
      <c r="EH408" s="128">
        <v>0</v>
      </c>
      <c r="EI408" s="128">
        <v>0</v>
      </c>
      <c r="EJ408" s="347">
        <v>0</v>
      </c>
      <c r="EK408" s="99"/>
      <c r="EL408" s="99"/>
      <c r="EM408" s="99"/>
      <c r="EN408" s="99"/>
      <c r="EO408" s="99"/>
      <c r="EP408" s="99"/>
      <c r="EQ408" s="99"/>
      <c r="ER408" s="99"/>
      <c r="ES408" s="99"/>
      <c r="ET408" s="99"/>
      <c r="EU408" s="99"/>
      <c r="EV408" s="99"/>
      <c r="EW408" s="99"/>
      <c r="EX408" s="99"/>
      <c r="EY408" s="99"/>
      <c r="EZ408" s="99"/>
      <c r="FA408" s="99"/>
      <c r="FB408" s="99"/>
      <c r="FC408" s="99"/>
      <c r="FD408" s="99"/>
      <c r="FE408" s="99"/>
      <c r="FF408" s="99"/>
      <c r="FG408" s="99"/>
      <c r="FH408" s="99"/>
      <c r="FI408" s="99"/>
      <c r="FJ408" s="99"/>
      <c r="FK408" s="99"/>
      <c r="FL408" s="99"/>
      <c r="FM408" s="99"/>
      <c r="FN408" s="99"/>
      <c r="FO408" s="99"/>
      <c r="FP408" s="99"/>
      <c r="FQ408" s="99"/>
      <c r="FR408" s="99"/>
      <c r="FS408" s="99"/>
      <c r="FT408" s="99"/>
      <c r="FU408" s="99"/>
      <c r="FV408" s="99"/>
      <c r="FW408" s="99"/>
      <c r="FX408" s="99"/>
      <c r="FY408" s="99"/>
      <c r="FZ408" s="99"/>
      <c r="GA408" s="99"/>
      <c r="GB408" s="99"/>
      <c r="GC408" s="99"/>
      <c r="GD408" s="99"/>
      <c r="GE408" s="99"/>
      <c r="GF408" s="99"/>
      <c r="GG408" s="99"/>
      <c r="GH408" s="99"/>
      <c r="GI408" s="99"/>
      <c r="GJ408" s="99"/>
      <c r="GK408" s="99"/>
      <c r="GL408" s="99"/>
      <c r="GM408" s="99"/>
      <c r="GN408" s="99"/>
      <c r="GO408" s="99"/>
      <c r="GP408" s="99"/>
      <c r="GQ408" s="99"/>
      <c r="GR408" s="99"/>
      <c r="GS408" s="99"/>
      <c r="GT408" s="99"/>
      <c r="GU408" s="99"/>
      <c r="GV408" s="99"/>
      <c r="GW408" s="99"/>
      <c r="GX408" s="99"/>
      <c r="GY408" s="99"/>
      <c r="GZ408" s="99"/>
      <c r="HA408" s="99"/>
      <c r="HB408" s="99"/>
      <c r="HC408" s="99"/>
      <c r="HD408" s="99"/>
      <c r="HE408" s="99"/>
      <c r="HF408" s="99"/>
      <c r="HG408" s="99"/>
      <c r="HH408" s="99"/>
      <c r="HI408" s="99"/>
      <c r="HJ408" s="99"/>
      <c r="HK408" s="99"/>
      <c r="HL408" s="99"/>
      <c r="HM408" s="99"/>
      <c r="HN408" s="99"/>
      <c r="HO408" s="99"/>
      <c r="HP408" s="99"/>
      <c r="HQ408" s="99"/>
      <c r="HR408" s="99"/>
      <c r="HS408" s="99"/>
      <c r="HT408" s="99"/>
      <c r="HU408" s="99"/>
      <c r="HV408" s="99"/>
      <c r="HW408" s="99"/>
    </row>
    <row r="409" spans="1:231" ht="13.5" customHeight="1">
      <c r="A409" s="4"/>
      <c r="H409" s="4"/>
      <c r="I409" s="571"/>
      <c r="J409" s="20"/>
      <c r="K409" s="20"/>
      <c r="L409" s="20"/>
      <c r="M409" s="20"/>
      <c r="N409" s="20"/>
      <c r="O409" s="20"/>
      <c r="P409" s="20"/>
      <c r="Q409" s="20"/>
      <c r="R409" s="20"/>
      <c r="S409" s="20"/>
      <c r="T409" s="20"/>
      <c r="U409" s="20"/>
      <c r="V409" s="20"/>
      <c r="W409" s="20"/>
      <c r="X409" s="20"/>
      <c r="Y409" s="20"/>
      <c r="Z409" s="20"/>
      <c r="AA409" s="20"/>
      <c r="AB409" s="20"/>
      <c r="AC409" s="20"/>
      <c r="AD409" s="20"/>
      <c r="AE409" s="20"/>
      <c r="AF409" s="20"/>
      <c r="AG409" s="20"/>
      <c r="AH409" s="20"/>
      <c r="AI409" s="20"/>
      <c r="AJ409" s="20"/>
      <c r="AK409" s="20"/>
      <c r="AL409" s="20"/>
      <c r="AM409" s="20"/>
      <c r="AN409" s="20"/>
      <c r="AO409" s="20"/>
      <c r="AP409" s="20"/>
      <c r="AQ409" s="20"/>
      <c r="AR409" s="20"/>
      <c r="AS409" s="20"/>
      <c r="AT409" s="378"/>
      <c r="AU409" s="132"/>
      <c r="AV409" s="132"/>
      <c r="AW409" s="366"/>
      <c r="AX409" s="378"/>
      <c r="AY409" s="132"/>
      <c r="AZ409" s="132"/>
      <c r="BA409" s="366"/>
      <c r="BB409" s="378"/>
      <c r="BC409" s="132"/>
      <c r="BD409" s="132"/>
      <c r="BE409" s="366"/>
      <c r="BF409" s="378"/>
      <c r="BG409" s="132"/>
      <c r="BH409" s="132"/>
      <c r="BI409" s="366"/>
      <c r="BJ409" s="378"/>
      <c r="BK409" s="132"/>
      <c r="BL409" s="132"/>
      <c r="BM409" s="366"/>
      <c r="BN409" s="378"/>
      <c r="BO409" s="132"/>
      <c r="BP409" s="132"/>
      <c r="BQ409" s="366"/>
      <c r="BR409" s="146"/>
      <c r="BS409" s="146"/>
      <c r="BT409" s="1178"/>
      <c r="BU409" s="284"/>
      <c r="BV409" s="378"/>
      <c r="BW409" s="132"/>
      <c r="BX409" s="132"/>
      <c r="BY409" s="366"/>
      <c r="BZ409" s="132"/>
      <c r="CA409" s="132"/>
      <c r="CB409" s="132"/>
      <c r="CC409" s="1626"/>
      <c r="CD409" s="378"/>
      <c r="CE409" s="132"/>
      <c r="CF409" s="132"/>
      <c r="CG409" s="366"/>
      <c r="CH409" s="128"/>
      <c r="CI409" s="128"/>
      <c r="CJ409" s="128"/>
      <c r="CK409" s="128"/>
      <c r="CL409" s="128"/>
      <c r="CM409" s="128"/>
      <c r="CN409" s="128"/>
      <c r="CO409" s="128"/>
      <c r="CP409" s="128"/>
      <c r="CQ409" s="128"/>
      <c r="CR409" s="128"/>
      <c r="CS409" s="128"/>
      <c r="CT409" s="128"/>
      <c r="CU409" s="128"/>
      <c r="CV409" s="128"/>
      <c r="CW409" s="128"/>
      <c r="CX409" s="128"/>
      <c r="CY409" s="128"/>
      <c r="CZ409" s="128"/>
      <c r="DA409" s="128"/>
      <c r="DB409" s="128"/>
      <c r="DC409" s="128"/>
      <c r="DD409" s="128"/>
      <c r="DE409" s="128"/>
      <c r="DF409" s="128"/>
      <c r="DG409" s="128"/>
      <c r="DH409" s="128"/>
      <c r="DI409" s="347"/>
      <c r="DJ409" s="347"/>
      <c r="DK409" s="130"/>
      <c r="DL409" s="130"/>
      <c r="DM409" s="130"/>
      <c r="DN409" s="130"/>
      <c r="DO409" s="130"/>
      <c r="DP409" s="130"/>
      <c r="DQ409" s="378"/>
      <c r="DR409" s="132"/>
      <c r="DS409" s="132"/>
      <c r="DT409" s="128"/>
      <c r="DU409" s="128"/>
      <c r="DV409" s="128"/>
      <c r="DW409" s="128"/>
      <c r="DX409" s="128"/>
      <c r="DY409" s="128"/>
      <c r="DZ409" s="128"/>
      <c r="EA409" s="128"/>
      <c r="EB409" s="128"/>
      <c r="EC409" s="128"/>
      <c r="ED409" s="128"/>
      <c r="EE409" s="128"/>
      <c r="EF409" s="128"/>
      <c r="EG409" s="128"/>
      <c r="EH409" s="128"/>
      <c r="EI409" s="128"/>
      <c r="EJ409" s="347"/>
      <c r="EK409" s="99"/>
      <c r="EL409" s="99"/>
      <c r="EM409" s="99"/>
      <c r="EN409" s="99"/>
      <c r="EO409" s="99"/>
      <c r="EP409" s="99"/>
      <c r="EQ409" s="99"/>
      <c r="ER409" s="99"/>
      <c r="ES409" s="99"/>
      <c r="ET409" s="99"/>
      <c r="EU409" s="99"/>
      <c r="EV409" s="99"/>
      <c r="EW409" s="99"/>
      <c r="EX409" s="99"/>
      <c r="EY409" s="99"/>
      <c r="EZ409" s="99"/>
      <c r="FA409" s="99"/>
      <c r="FB409" s="99"/>
      <c r="FC409" s="99"/>
      <c r="FD409" s="99"/>
      <c r="FE409" s="99"/>
      <c r="FF409" s="99"/>
      <c r="FG409" s="99"/>
      <c r="FH409" s="99"/>
      <c r="FI409" s="99"/>
      <c r="FJ409" s="99"/>
      <c r="FK409" s="99"/>
      <c r="FL409" s="99"/>
      <c r="FM409" s="99"/>
      <c r="FN409" s="99"/>
      <c r="FO409" s="99"/>
      <c r="FP409" s="99"/>
      <c r="FQ409" s="99"/>
      <c r="FR409" s="99"/>
      <c r="FS409" s="99"/>
      <c r="FT409" s="99"/>
      <c r="FU409" s="99"/>
      <c r="FV409" s="99"/>
      <c r="FW409" s="99"/>
      <c r="FX409" s="99"/>
      <c r="FY409" s="99"/>
      <c r="FZ409" s="99"/>
      <c r="GA409" s="99"/>
      <c r="GB409" s="99"/>
      <c r="GC409" s="99"/>
      <c r="GD409" s="99"/>
      <c r="GE409" s="99"/>
      <c r="GF409" s="99"/>
      <c r="GG409" s="99"/>
      <c r="GH409" s="99"/>
      <c r="GI409" s="99"/>
      <c r="GJ409" s="99"/>
      <c r="GK409" s="99"/>
      <c r="GL409" s="99"/>
      <c r="GM409" s="99"/>
      <c r="GN409" s="99"/>
      <c r="GO409" s="99"/>
      <c r="GP409" s="99"/>
      <c r="GQ409" s="99"/>
      <c r="GR409" s="99"/>
      <c r="GS409" s="99"/>
      <c r="GT409" s="99"/>
      <c r="GU409" s="99"/>
      <c r="GV409" s="99"/>
      <c r="GW409" s="99"/>
      <c r="GX409" s="99"/>
      <c r="GY409" s="99"/>
      <c r="GZ409" s="99"/>
      <c r="HA409" s="99"/>
      <c r="HB409" s="99"/>
      <c r="HC409" s="99"/>
      <c r="HD409" s="99"/>
      <c r="HE409" s="99"/>
      <c r="HF409" s="99"/>
      <c r="HG409" s="99"/>
      <c r="HH409" s="99"/>
      <c r="HI409" s="99"/>
      <c r="HJ409" s="99"/>
      <c r="HK409" s="99"/>
      <c r="HL409" s="99"/>
      <c r="HM409" s="99"/>
      <c r="HN409" s="99"/>
      <c r="HO409" s="99"/>
      <c r="HP409" s="99"/>
      <c r="HQ409" s="99"/>
      <c r="HR409" s="99"/>
      <c r="HS409" s="99"/>
      <c r="HT409" s="99"/>
      <c r="HU409" s="99"/>
      <c r="HV409" s="99"/>
      <c r="HW409" s="99"/>
    </row>
    <row r="410" spans="1:231" s="114" customFormat="1" ht="13.5" customHeight="1" outlineLevel="1">
      <c r="A410" s="194"/>
      <c r="B410"/>
      <c r="C410"/>
      <c r="D410"/>
      <c r="E410"/>
      <c r="F410"/>
      <c r="G410"/>
      <c r="H410" s="194"/>
      <c r="I410" s="1860" t="s">
        <v>602</v>
      </c>
      <c r="J410" s="118"/>
      <c r="K410" s="118"/>
      <c r="L410" s="118"/>
      <c r="M410" s="118"/>
      <c r="N410" s="118"/>
      <c r="O410" s="118"/>
      <c r="P410" s="118"/>
      <c r="Q410" s="118"/>
      <c r="R410" s="118"/>
      <c r="S410" s="118"/>
      <c r="T410" s="118"/>
      <c r="U410" s="118"/>
      <c r="V410" s="118"/>
      <c r="W410" s="118"/>
      <c r="X410" s="118"/>
      <c r="Y410" s="118"/>
      <c r="Z410" s="118"/>
      <c r="AA410" s="118"/>
      <c r="AB410" s="118"/>
      <c r="AC410" s="118"/>
      <c r="AD410" s="118"/>
      <c r="AE410" s="118"/>
      <c r="AF410" s="118"/>
      <c r="AG410" s="118"/>
      <c r="AH410" s="118"/>
      <c r="AI410" s="118"/>
      <c r="AJ410" s="118"/>
      <c r="AK410" s="118"/>
      <c r="AL410" s="118"/>
      <c r="AM410" s="118"/>
      <c r="AN410" s="118"/>
      <c r="AO410" s="118"/>
      <c r="AP410" s="118"/>
      <c r="AQ410" s="118"/>
      <c r="AR410" s="118"/>
      <c r="AS410" s="118"/>
      <c r="AT410" s="387"/>
      <c r="AU410" s="118"/>
      <c r="AV410" s="118"/>
      <c r="AW410" s="365"/>
      <c r="AX410" s="387"/>
      <c r="AY410" s="118"/>
      <c r="AZ410" s="118"/>
      <c r="BA410" s="365"/>
      <c r="BB410" s="387"/>
      <c r="BC410" s="118"/>
      <c r="BD410" s="118"/>
      <c r="BE410" s="365"/>
      <c r="BF410" s="387"/>
      <c r="BG410" s="118"/>
      <c r="BH410" s="118"/>
      <c r="BI410" s="365"/>
      <c r="BJ410" s="387"/>
      <c r="BK410" s="118"/>
      <c r="BL410" s="118"/>
      <c r="BM410" s="365"/>
      <c r="BN410" s="387"/>
      <c r="BO410" s="118"/>
      <c r="BP410" s="118"/>
      <c r="BQ410" s="365"/>
      <c r="BR410" s="1193"/>
      <c r="BS410" s="1194"/>
      <c r="BT410" s="1194"/>
      <c r="BU410" s="365"/>
      <c r="BV410" s="1194"/>
      <c r="BW410" s="1194"/>
      <c r="BX410" s="189"/>
      <c r="BY410" s="592"/>
      <c r="BZ410" s="189"/>
      <c r="CA410" s="189"/>
      <c r="CB410" s="189"/>
      <c r="CC410" s="592"/>
      <c r="CD410" s="648"/>
      <c r="CE410" s="189"/>
      <c r="CF410" s="189"/>
      <c r="CG410" s="592"/>
      <c r="CH410" s="189"/>
      <c r="CI410" s="189"/>
      <c r="CJ410" s="189"/>
      <c r="CK410" s="189"/>
      <c r="CL410" s="189"/>
      <c r="CM410" s="189"/>
      <c r="CN410" s="189"/>
      <c r="CO410" s="189"/>
      <c r="CP410" s="189"/>
      <c r="CQ410" s="189"/>
      <c r="CR410" s="189"/>
      <c r="CS410" s="189"/>
      <c r="CT410" s="189"/>
      <c r="CU410" s="189"/>
      <c r="CV410" s="189"/>
      <c r="CW410" s="189"/>
      <c r="CX410" s="189"/>
      <c r="CY410" s="189"/>
      <c r="CZ410" s="189"/>
      <c r="DA410" s="189"/>
      <c r="DB410" s="189"/>
      <c r="DC410" s="189"/>
      <c r="DD410" s="189"/>
      <c r="DE410" s="189"/>
      <c r="DF410" s="189"/>
      <c r="DG410" s="189"/>
      <c r="DH410" s="189"/>
      <c r="DI410" s="592"/>
      <c r="DJ410" s="363"/>
      <c r="DK410" s="118"/>
      <c r="DL410" s="118"/>
      <c r="DM410" s="118"/>
      <c r="DN410" s="118"/>
      <c r="DO410" s="118"/>
      <c r="DP410" s="118"/>
      <c r="DQ410" s="387"/>
      <c r="DR410" s="118"/>
      <c r="DS410" s="118"/>
      <c r="DT410" s="118"/>
      <c r="DU410" s="118"/>
      <c r="DV410" s="118"/>
      <c r="DW410" s="113"/>
      <c r="DX410" s="1857"/>
      <c r="DY410" s="1857">
        <f>DY500*DY487/DY486</f>
        <v>97.199999999999946</v>
      </c>
      <c r="DZ410" s="1857">
        <f>DZ500</f>
        <v>176.31999999999991</v>
      </c>
      <c r="EA410" s="1857">
        <f>EA500</f>
        <v>222.0799999999999</v>
      </c>
      <c r="EB410" s="1857">
        <f>EB500</f>
        <v>254.48000000000005</v>
      </c>
      <c r="EC410" s="1175"/>
      <c r="ED410" s="1175"/>
      <c r="EE410" s="1175"/>
      <c r="EF410" s="1175"/>
      <c r="EG410" s="1175"/>
      <c r="EH410" s="1175"/>
      <c r="EI410" s="1175"/>
      <c r="EJ410" s="1519"/>
      <c r="EK410" s="115"/>
      <c r="EL410" s="115"/>
      <c r="EM410" s="115"/>
      <c r="EN410" s="115"/>
      <c r="EO410" s="115"/>
      <c r="EP410" s="115"/>
      <c r="EQ410" s="115"/>
      <c r="ER410" s="115"/>
      <c r="ES410" s="115"/>
      <c r="ET410" s="115"/>
      <c r="EU410" s="115"/>
      <c r="EV410" s="115"/>
      <c r="EW410" s="115"/>
      <c r="EX410" s="115"/>
      <c r="EY410" s="115"/>
      <c r="EZ410" s="115"/>
      <c r="FA410" s="115"/>
      <c r="FB410" s="115"/>
      <c r="FC410" s="115"/>
      <c r="FD410" s="115"/>
      <c r="FE410" s="115"/>
      <c r="FF410" s="115"/>
      <c r="FG410" s="115"/>
      <c r="FH410" s="115"/>
      <c r="FI410" s="115"/>
      <c r="FJ410" s="115"/>
      <c r="FK410" s="115"/>
      <c r="FL410" s="115"/>
      <c r="FM410" s="115"/>
      <c r="FN410" s="115"/>
      <c r="FO410" s="115"/>
      <c r="FP410" s="115"/>
      <c r="FQ410" s="115"/>
      <c r="FR410" s="115"/>
      <c r="FS410" s="115"/>
      <c r="FT410" s="115"/>
      <c r="FU410" s="115"/>
      <c r="FV410" s="115"/>
      <c r="FW410" s="115"/>
      <c r="FX410" s="115"/>
      <c r="FY410" s="115"/>
      <c r="FZ410" s="115"/>
      <c r="GA410" s="115"/>
      <c r="GB410" s="115"/>
      <c r="GC410" s="115"/>
      <c r="GD410" s="115"/>
      <c r="GE410" s="115"/>
      <c r="GF410" s="115"/>
      <c r="GG410" s="115"/>
      <c r="GH410" s="115"/>
      <c r="GI410" s="115"/>
      <c r="GJ410" s="115"/>
      <c r="GK410" s="115"/>
      <c r="GL410" s="115"/>
      <c r="GM410" s="115"/>
      <c r="GN410" s="115"/>
      <c r="GO410" s="115"/>
      <c r="GP410" s="115"/>
      <c r="GQ410" s="115"/>
      <c r="GR410" s="115"/>
      <c r="GS410" s="115"/>
      <c r="GT410" s="115"/>
      <c r="GU410" s="115"/>
      <c r="GV410" s="115"/>
      <c r="GW410" s="115"/>
      <c r="GX410" s="115"/>
      <c r="GY410" s="115"/>
      <c r="GZ410" s="115"/>
      <c r="HA410" s="115"/>
      <c r="HB410" s="115"/>
      <c r="HC410" s="115"/>
      <c r="HD410" s="115"/>
      <c r="HE410" s="115"/>
      <c r="HF410" s="115"/>
      <c r="HG410" s="115"/>
      <c r="HH410" s="115"/>
      <c r="HI410" s="115"/>
      <c r="HJ410" s="115"/>
      <c r="HK410" s="115"/>
      <c r="HL410" s="115"/>
      <c r="HM410" s="115"/>
      <c r="HN410" s="115"/>
      <c r="HO410" s="115"/>
      <c r="HP410" s="115"/>
      <c r="HQ410" s="115"/>
      <c r="HR410" s="115"/>
      <c r="HS410" s="115"/>
      <c r="HT410" s="115"/>
      <c r="HU410" s="115"/>
      <c r="HV410" s="115"/>
      <c r="HW410" s="115"/>
    </row>
    <row r="411" spans="1:231" s="114" customFormat="1" ht="13.5" customHeight="1" outlineLevel="1">
      <c r="A411" s="194"/>
      <c r="B411"/>
      <c r="C411"/>
      <c r="D411"/>
      <c r="E411"/>
      <c r="F411"/>
      <c r="G411"/>
      <c r="H411" s="194"/>
      <c r="I411" s="1859" t="s">
        <v>600</v>
      </c>
      <c r="J411" s="118"/>
      <c r="K411" s="118"/>
      <c r="L411" s="118"/>
      <c r="M411" s="118"/>
      <c r="N411" s="118"/>
      <c r="O411" s="118"/>
      <c r="P411" s="118"/>
      <c r="Q411" s="118"/>
      <c r="R411" s="118"/>
      <c r="S411" s="118"/>
      <c r="T411" s="118"/>
      <c r="U411" s="118"/>
      <c r="V411" s="118"/>
      <c r="W411" s="118"/>
      <c r="X411" s="118"/>
      <c r="Y411" s="118"/>
      <c r="Z411" s="118"/>
      <c r="AA411" s="118"/>
      <c r="AB411" s="118"/>
      <c r="AC411" s="118"/>
      <c r="AD411" s="118"/>
      <c r="AE411" s="118"/>
      <c r="AF411" s="118"/>
      <c r="AG411" s="118"/>
      <c r="AH411" s="118"/>
      <c r="AI411" s="118"/>
      <c r="AJ411" s="118"/>
      <c r="AK411" s="118"/>
      <c r="AL411" s="118"/>
      <c r="AM411" s="118"/>
      <c r="AN411" s="118"/>
      <c r="AO411" s="118"/>
      <c r="AP411" s="118"/>
      <c r="AQ411" s="118"/>
      <c r="AR411" s="118"/>
      <c r="AS411" s="118"/>
      <c r="AT411" s="387"/>
      <c r="AU411" s="118"/>
      <c r="AV411" s="118"/>
      <c r="AW411" s="365"/>
      <c r="AX411" s="387"/>
      <c r="AY411" s="118"/>
      <c r="AZ411" s="118"/>
      <c r="BA411" s="365"/>
      <c r="BB411" s="387"/>
      <c r="BC411" s="118"/>
      <c r="BD411" s="118"/>
      <c r="BE411" s="365"/>
      <c r="BF411" s="387"/>
      <c r="BG411" s="118"/>
      <c r="BH411" s="118"/>
      <c r="BI411" s="365"/>
      <c r="BJ411" s="387"/>
      <c r="BK411" s="118"/>
      <c r="BL411" s="118"/>
      <c r="BM411" s="365"/>
      <c r="BN411" s="387"/>
      <c r="BO411" s="118"/>
      <c r="BP411" s="118"/>
      <c r="BQ411" s="365"/>
      <c r="BR411" s="1193"/>
      <c r="BS411" s="1194"/>
      <c r="BT411" s="1194"/>
      <c r="BU411" s="365"/>
      <c r="BV411" s="1194"/>
      <c r="BW411" s="1194"/>
      <c r="BX411" s="189"/>
      <c r="BY411" s="592"/>
      <c r="BZ411" s="189"/>
      <c r="CA411" s="189"/>
      <c r="CB411" s="189"/>
      <c r="CC411" s="592"/>
      <c r="CD411" s="648"/>
      <c r="CE411" s="189"/>
      <c r="CF411" s="189"/>
      <c r="CG411" s="592"/>
      <c r="CH411" s="189"/>
      <c r="CI411" s="189"/>
      <c r="CJ411" s="189"/>
      <c r="CK411" s="189"/>
      <c r="CL411" s="189"/>
      <c r="CM411" s="189"/>
      <c r="CN411" s="189"/>
      <c r="CO411" s="189"/>
      <c r="CP411" s="189"/>
      <c r="CQ411" s="189"/>
      <c r="CR411" s="189"/>
      <c r="CS411" s="189"/>
      <c r="CT411" s="189"/>
      <c r="CU411" s="189"/>
      <c r="CV411" s="189"/>
      <c r="CW411" s="189"/>
      <c r="CX411" s="189"/>
      <c r="CY411" s="189"/>
      <c r="CZ411" s="189"/>
      <c r="DA411" s="189"/>
      <c r="DB411" s="189"/>
      <c r="DC411" s="189"/>
      <c r="DD411" s="189"/>
      <c r="DE411" s="189"/>
      <c r="DF411" s="189"/>
      <c r="DG411" s="189"/>
      <c r="DH411" s="189"/>
      <c r="DI411" s="592"/>
      <c r="DJ411" s="363"/>
      <c r="DK411" s="118"/>
      <c r="DL411" s="118"/>
      <c r="DM411" s="118"/>
      <c r="DN411" s="118"/>
      <c r="DO411" s="118"/>
      <c r="DP411" s="118"/>
      <c r="DQ411" s="387"/>
      <c r="DR411" s="118"/>
      <c r="DS411" s="118"/>
      <c r="DT411" s="118"/>
      <c r="DU411" s="118"/>
      <c r="DV411" s="118"/>
      <c r="DW411" s="113"/>
      <c r="DX411" s="1864"/>
      <c r="DY411" s="1864">
        <f>DY390/DY410*1000000</f>
        <v>482376.54320987681</v>
      </c>
      <c r="DZ411" s="1864">
        <f t="shared" ref="DZ411:EB411" si="848">DZ390/DZ410*1000000</f>
        <v>775317.60435571731</v>
      </c>
      <c r="EA411" s="1864">
        <f t="shared" si="848"/>
        <v>701539.98559077841</v>
      </c>
      <c r="EB411" s="1864">
        <f t="shared" si="848"/>
        <v>643673.37315309641</v>
      </c>
      <c r="EC411" s="1175"/>
      <c r="ED411" s="1175"/>
      <c r="EE411" s="1175"/>
      <c r="EF411" s="1175"/>
      <c r="EG411" s="1175"/>
      <c r="EH411" s="1175"/>
      <c r="EI411" s="1175"/>
      <c r="EJ411" s="1519"/>
      <c r="EK411" s="115"/>
      <c r="EL411" s="115"/>
      <c r="EM411" s="115"/>
      <c r="EN411" s="115"/>
      <c r="EO411" s="115"/>
      <c r="EP411" s="115"/>
      <c r="EQ411" s="115"/>
      <c r="ER411" s="115"/>
      <c r="ES411" s="115"/>
      <c r="ET411" s="115"/>
      <c r="EU411" s="115"/>
      <c r="EV411" s="115"/>
      <c r="EW411" s="115"/>
      <c r="EX411" s="115"/>
      <c r="EY411" s="115"/>
      <c r="EZ411" s="115"/>
      <c r="FA411" s="115"/>
      <c r="FB411" s="115"/>
      <c r="FC411" s="115"/>
      <c r="FD411" s="115"/>
      <c r="FE411" s="115"/>
      <c r="FF411" s="115"/>
      <c r="FG411" s="115"/>
      <c r="FH411" s="115"/>
      <c r="FI411" s="115"/>
      <c r="FJ411" s="115"/>
      <c r="FK411" s="115"/>
      <c r="FL411" s="115"/>
      <c r="FM411" s="115"/>
      <c r="FN411" s="115"/>
      <c r="FO411" s="115"/>
      <c r="FP411" s="115"/>
      <c r="FQ411" s="115"/>
      <c r="FR411" s="115"/>
      <c r="FS411" s="115"/>
      <c r="FT411" s="115"/>
      <c r="FU411" s="115"/>
      <c r="FV411" s="115"/>
      <c r="FW411" s="115"/>
      <c r="FX411" s="115"/>
      <c r="FY411" s="115"/>
      <c r="FZ411" s="115"/>
      <c r="GA411" s="115"/>
      <c r="GB411" s="115"/>
      <c r="GC411" s="115"/>
      <c r="GD411" s="115"/>
      <c r="GE411" s="115"/>
      <c r="GF411" s="115"/>
      <c r="GG411" s="115"/>
      <c r="GH411" s="115"/>
      <c r="GI411" s="115"/>
      <c r="GJ411" s="115"/>
      <c r="GK411" s="115"/>
      <c r="GL411" s="115"/>
      <c r="GM411" s="115"/>
      <c r="GN411" s="115"/>
      <c r="GO411" s="115"/>
      <c r="GP411" s="115"/>
      <c r="GQ411" s="115"/>
      <c r="GR411" s="115"/>
      <c r="GS411" s="115"/>
      <c r="GT411" s="115"/>
      <c r="GU411" s="115"/>
      <c r="GV411" s="115"/>
      <c r="GW411" s="115"/>
      <c r="GX411" s="115"/>
      <c r="GY411" s="115"/>
      <c r="GZ411" s="115"/>
      <c r="HA411" s="115"/>
      <c r="HB411" s="115"/>
      <c r="HC411" s="115"/>
      <c r="HD411" s="115"/>
      <c r="HE411" s="115"/>
      <c r="HF411" s="115"/>
      <c r="HG411" s="115"/>
      <c r="HH411" s="115"/>
      <c r="HI411" s="115"/>
      <c r="HJ411" s="115"/>
      <c r="HK411" s="115"/>
      <c r="HL411" s="115"/>
      <c r="HM411" s="115"/>
      <c r="HN411" s="115"/>
      <c r="HO411" s="115"/>
      <c r="HP411" s="115"/>
      <c r="HQ411" s="115"/>
      <c r="HR411" s="115"/>
      <c r="HS411" s="115"/>
      <c r="HT411" s="115"/>
      <c r="HU411" s="115"/>
      <c r="HV411" s="115"/>
      <c r="HW411" s="115"/>
    </row>
    <row r="412" spans="1:231" ht="13.5" customHeight="1">
      <c r="A412" s="4"/>
      <c r="H412" s="4"/>
      <c r="I412" s="571"/>
      <c r="J412" s="20"/>
      <c r="K412" s="20"/>
      <c r="L412" s="20"/>
      <c r="M412" s="20"/>
      <c r="N412" s="20"/>
      <c r="O412" s="20"/>
      <c r="P412" s="20"/>
      <c r="Q412" s="20"/>
      <c r="R412" s="20"/>
      <c r="S412" s="20"/>
      <c r="T412" s="20"/>
      <c r="U412" s="20"/>
      <c r="V412" s="20"/>
      <c r="W412" s="20"/>
      <c r="X412" s="20"/>
      <c r="Y412" s="20"/>
      <c r="Z412" s="20"/>
      <c r="AA412" s="20"/>
      <c r="AB412" s="20"/>
      <c r="AC412" s="20"/>
      <c r="AD412" s="20"/>
      <c r="AE412" s="20"/>
      <c r="AF412" s="20"/>
      <c r="AG412" s="20"/>
      <c r="AH412" s="20"/>
      <c r="AI412" s="20"/>
      <c r="AJ412" s="20"/>
      <c r="AK412" s="20"/>
      <c r="AL412" s="20"/>
      <c r="AM412" s="20"/>
      <c r="AN412" s="20"/>
      <c r="AO412" s="20"/>
      <c r="AP412" s="20"/>
      <c r="AQ412" s="20"/>
      <c r="AR412" s="20"/>
      <c r="AS412" s="20"/>
      <c r="AT412" s="378"/>
      <c r="AU412" s="132"/>
      <c r="AV412" s="132"/>
      <c r="AW412" s="366"/>
      <c r="AX412" s="378"/>
      <c r="AY412" s="132"/>
      <c r="AZ412" s="132"/>
      <c r="BA412" s="366"/>
      <c r="BB412" s="378"/>
      <c r="BC412" s="132"/>
      <c r="BD412" s="132"/>
      <c r="BE412" s="366"/>
      <c r="BF412" s="378"/>
      <c r="BG412" s="132"/>
      <c r="BH412" s="132"/>
      <c r="BI412" s="366"/>
      <c r="BJ412" s="378"/>
      <c r="BK412" s="132"/>
      <c r="BL412" s="132"/>
      <c r="BM412" s="366"/>
      <c r="BN412" s="378"/>
      <c r="BO412" s="132"/>
      <c r="BP412" s="132"/>
      <c r="BQ412" s="366"/>
      <c r="BR412" s="146"/>
      <c r="BS412" s="146"/>
      <c r="BT412" s="1178"/>
      <c r="BU412" s="284"/>
      <c r="BV412" s="378"/>
      <c r="BW412" s="132"/>
      <c r="BX412" s="132"/>
      <c r="BY412" s="366"/>
      <c r="BZ412" s="132"/>
      <c r="CA412" s="132"/>
      <c r="CB412" s="132"/>
      <c r="CC412" s="1626"/>
      <c r="CD412" s="378"/>
      <c r="CE412" s="132"/>
      <c r="CF412" s="132"/>
      <c r="CG412" s="366"/>
      <c r="CH412" s="128"/>
      <c r="CI412" s="128"/>
      <c r="CJ412" s="128"/>
      <c r="CK412" s="128"/>
      <c r="CL412" s="128"/>
      <c r="CM412" s="128"/>
      <c r="CN412" s="128"/>
      <c r="CO412" s="128"/>
      <c r="CP412" s="128"/>
      <c r="CQ412" s="128"/>
      <c r="CR412" s="128"/>
      <c r="CS412" s="128"/>
      <c r="CT412" s="128"/>
      <c r="CU412" s="128"/>
      <c r="CV412" s="128"/>
      <c r="CW412" s="128"/>
      <c r="CX412" s="128"/>
      <c r="CY412" s="128"/>
      <c r="CZ412" s="128"/>
      <c r="DA412" s="128"/>
      <c r="DB412" s="128"/>
      <c r="DC412" s="128"/>
      <c r="DD412" s="128"/>
      <c r="DE412" s="128"/>
      <c r="DF412" s="128"/>
      <c r="DG412" s="128"/>
      <c r="DH412" s="128"/>
      <c r="DI412" s="347"/>
      <c r="DJ412" s="347"/>
      <c r="DK412" s="130"/>
      <c r="DL412" s="130"/>
      <c r="DM412" s="130"/>
      <c r="DN412" s="130"/>
      <c r="DO412" s="130"/>
      <c r="DP412" s="130"/>
      <c r="DQ412" s="378"/>
      <c r="DR412" s="132"/>
      <c r="DS412" s="132"/>
      <c r="DT412" s="128"/>
      <c r="DU412" s="128"/>
      <c r="DV412" s="128"/>
      <c r="DW412" s="128"/>
      <c r="DX412" s="128"/>
      <c r="DY412" s="128"/>
      <c r="DZ412" s="128"/>
      <c r="EA412" s="128"/>
      <c r="EB412" s="128"/>
      <c r="EC412" s="128"/>
      <c r="ED412" s="128"/>
      <c r="EE412" s="128"/>
      <c r="EF412" s="128"/>
      <c r="EG412" s="128"/>
      <c r="EH412" s="128"/>
      <c r="EI412" s="128"/>
      <c r="EJ412" s="347"/>
      <c r="EK412" s="99"/>
      <c r="EL412" s="99"/>
      <c r="EM412" s="99"/>
      <c r="EN412" s="99"/>
      <c r="EO412" s="99"/>
      <c r="EP412" s="99"/>
      <c r="EQ412" s="99"/>
      <c r="ER412" s="99"/>
      <c r="ES412" s="99"/>
      <c r="ET412" s="99"/>
      <c r="EU412" s="99"/>
      <c r="EV412" s="99"/>
      <c r="EW412" s="99"/>
      <c r="EX412" s="99"/>
      <c r="EY412" s="99"/>
      <c r="EZ412" s="99"/>
      <c r="FA412" s="99"/>
      <c r="FB412" s="99"/>
      <c r="FC412" s="99"/>
      <c r="FD412" s="99"/>
      <c r="FE412" s="99"/>
      <c r="FF412" s="99"/>
      <c r="FG412" s="99"/>
      <c r="FH412" s="99"/>
      <c r="FI412" s="99"/>
      <c r="FJ412" s="99"/>
      <c r="FK412" s="99"/>
      <c r="FL412" s="99"/>
      <c r="FM412" s="99"/>
      <c r="FN412" s="99"/>
      <c r="FO412" s="99"/>
      <c r="FP412" s="99"/>
      <c r="FQ412" s="99"/>
      <c r="FR412" s="99"/>
      <c r="FS412" s="99"/>
      <c r="FT412" s="99"/>
      <c r="FU412" s="99"/>
      <c r="FV412" s="99"/>
      <c r="FW412" s="99"/>
      <c r="FX412" s="99"/>
      <c r="FY412" s="99"/>
      <c r="FZ412" s="99"/>
      <c r="GA412" s="99"/>
      <c r="GB412" s="99"/>
      <c r="GC412" s="99"/>
      <c r="GD412" s="99"/>
      <c r="GE412" s="99"/>
      <c r="GF412" s="99"/>
      <c r="GG412" s="99"/>
      <c r="GH412" s="99"/>
      <c r="GI412" s="99"/>
      <c r="GJ412" s="99"/>
      <c r="GK412" s="99"/>
      <c r="GL412" s="99"/>
      <c r="GM412" s="99"/>
      <c r="GN412" s="99"/>
      <c r="GO412" s="99"/>
      <c r="GP412" s="99"/>
      <c r="GQ412" s="99"/>
      <c r="GR412" s="99"/>
      <c r="GS412" s="99"/>
      <c r="GT412" s="99"/>
      <c r="GU412" s="99"/>
      <c r="GV412" s="99"/>
      <c r="GW412" s="99"/>
      <c r="GX412" s="99"/>
      <c r="GY412" s="99"/>
      <c r="GZ412" s="99"/>
      <c r="HA412" s="99"/>
      <c r="HB412" s="99"/>
      <c r="HC412" s="99"/>
      <c r="HD412" s="99"/>
      <c r="HE412" s="99"/>
      <c r="HF412" s="99"/>
      <c r="HG412" s="99"/>
      <c r="HH412" s="99"/>
      <c r="HI412" s="99"/>
      <c r="HJ412" s="99"/>
      <c r="HK412" s="99"/>
      <c r="HL412" s="99"/>
      <c r="HM412" s="99"/>
      <c r="HN412" s="99"/>
      <c r="HO412" s="99"/>
      <c r="HP412" s="99"/>
      <c r="HQ412" s="99"/>
      <c r="HR412" s="99"/>
      <c r="HS412" s="99"/>
      <c r="HT412" s="99"/>
      <c r="HU412" s="99"/>
      <c r="HV412" s="99"/>
      <c r="HW412" s="99"/>
    </row>
    <row r="413" spans="1:231" ht="13.5" customHeight="1">
      <c r="A413" s="4"/>
      <c r="H413" s="4"/>
      <c r="I413" s="595"/>
      <c r="J413" s="20"/>
      <c r="K413" s="20"/>
      <c r="L413" s="20"/>
      <c r="M413" s="20"/>
      <c r="N413" s="20"/>
      <c r="O413" s="20"/>
      <c r="P413" s="20"/>
      <c r="Q413" s="20"/>
      <c r="R413" s="20"/>
      <c r="S413" s="20"/>
      <c r="T413" s="20"/>
      <c r="U413" s="20"/>
      <c r="V413" s="20"/>
      <c r="W413" s="20"/>
      <c r="X413" s="20"/>
      <c r="Y413" s="20"/>
      <c r="Z413" s="20"/>
      <c r="AA413" s="20"/>
      <c r="AB413" s="20"/>
      <c r="AC413" s="20"/>
      <c r="AD413" s="20"/>
      <c r="AE413" s="20"/>
      <c r="AF413" s="20"/>
      <c r="AG413" s="20"/>
      <c r="AH413" s="20"/>
      <c r="AI413" s="20"/>
      <c r="AJ413" s="20"/>
      <c r="AK413" s="20"/>
      <c r="AL413" s="20"/>
      <c r="AM413" s="20"/>
      <c r="AN413" s="20"/>
      <c r="AO413" s="20"/>
      <c r="AP413" s="20"/>
      <c r="AQ413" s="20"/>
      <c r="AR413" s="20"/>
      <c r="AS413" s="20"/>
      <c r="AT413" s="619"/>
      <c r="AU413" s="175"/>
      <c r="AV413" s="175"/>
      <c r="AW413" s="579"/>
      <c r="AX413" s="619"/>
      <c r="AY413" s="175"/>
      <c r="AZ413" s="175"/>
      <c r="BA413" s="579"/>
      <c r="BB413" s="619"/>
      <c r="BC413" s="175"/>
      <c r="BD413" s="175"/>
      <c r="BE413" s="579"/>
      <c r="BF413" s="619"/>
      <c r="BG413" s="175"/>
      <c r="BH413" s="175"/>
      <c r="BI413" s="579"/>
      <c r="BJ413" s="619"/>
      <c r="BK413" s="175"/>
      <c r="BL413" s="175"/>
      <c r="BM413" s="579"/>
      <c r="BN413" s="619"/>
      <c r="BO413" s="175"/>
      <c r="BP413" s="175"/>
      <c r="BQ413" s="579"/>
      <c r="BR413" s="629"/>
      <c r="BS413" s="1194"/>
      <c r="BT413" s="189"/>
      <c r="BU413" s="1195"/>
      <c r="BV413" s="648"/>
      <c r="BW413" s="189"/>
      <c r="BX413" s="189"/>
      <c r="BY413" s="592"/>
      <c r="BZ413" s="189"/>
      <c r="CA413" s="189"/>
      <c r="CB413" s="189"/>
      <c r="CC413" s="592"/>
      <c r="CD413" s="648"/>
      <c r="CE413" s="189"/>
      <c r="CF413" s="189"/>
      <c r="CG413" s="592"/>
      <c r="CH413" s="189"/>
      <c r="CI413" s="189"/>
      <c r="CJ413" s="189"/>
      <c r="CK413" s="189"/>
      <c r="CL413" s="189"/>
      <c r="CM413" s="189"/>
      <c r="CN413" s="189"/>
      <c r="CO413" s="189"/>
      <c r="CP413" s="189"/>
      <c r="CQ413" s="189"/>
      <c r="CR413" s="189"/>
      <c r="CS413" s="189"/>
      <c r="CT413" s="189"/>
      <c r="CU413" s="189"/>
      <c r="CV413" s="189"/>
      <c r="CW413" s="189"/>
      <c r="CX413" s="189"/>
      <c r="CY413" s="189"/>
      <c r="CZ413" s="189"/>
      <c r="DA413" s="189"/>
      <c r="DB413" s="189"/>
      <c r="DC413" s="189"/>
      <c r="DD413" s="189"/>
      <c r="DE413" s="189"/>
      <c r="DF413" s="189"/>
      <c r="DG413" s="189"/>
      <c r="DH413" s="189"/>
      <c r="DI413" s="592"/>
      <c r="DJ413" s="363"/>
      <c r="DK413" s="118"/>
      <c r="DL413" s="118"/>
      <c r="DM413" s="118"/>
      <c r="DN413" s="118"/>
      <c r="DO413" s="118"/>
      <c r="DP413" s="118"/>
      <c r="DQ413" s="619"/>
      <c r="DR413" s="175"/>
      <c r="DS413" s="175"/>
      <c r="DT413" s="175"/>
      <c r="DU413" s="175"/>
      <c r="DV413" s="175"/>
      <c r="DW413" s="175"/>
      <c r="DX413" s="175"/>
      <c r="DY413" s="175"/>
      <c r="DZ413" s="175"/>
      <c r="EA413" s="175"/>
      <c r="EB413" s="175"/>
      <c r="EC413" s="189"/>
      <c r="ED413" s="189"/>
      <c r="EE413" s="189"/>
      <c r="EF413" s="189"/>
      <c r="EG413" s="189"/>
      <c r="EH413" s="189"/>
      <c r="EI413" s="189"/>
      <c r="EJ413" s="592"/>
      <c r="EK413" s="99"/>
      <c r="EL413" s="99"/>
      <c r="EM413" s="99"/>
      <c r="EN413" s="99"/>
      <c r="EO413" s="99"/>
      <c r="EP413" s="99"/>
      <c r="EQ413" s="99"/>
      <c r="ER413" s="99"/>
      <c r="ES413" s="99"/>
      <c r="ET413" s="99"/>
      <c r="EU413" s="99"/>
      <c r="EV413" s="99"/>
      <c r="EW413" s="99"/>
      <c r="EX413" s="99"/>
      <c r="EY413" s="99"/>
      <c r="EZ413" s="99"/>
      <c r="FA413" s="99"/>
      <c r="FB413" s="99"/>
      <c r="FC413" s="99"/>
      <c r="FD413" s="99"/>
      <c r="FE413" s="99"/>
      <c r="FF413" s="99"/>
      <c r="FG413" s="99"/>
      <c r="FH413" s="99"/>
      <c r="FI413" s="99"/>
      <c r="FJ413" s="99"/>
      <c r="FK413" s="99"/>
      <c r="FL413" s="99"/>
      <c r="FM413" s="99"/>
      <c r="FN413" s="99"/>
      <c r="FO413" s="99"/>
      <c r="FP413" s="99"/>
      <c r="FQ413" s="99"/>
      <c r="FR413" s="99"/>
      <c r="FS413" s="99"/>
      <c r="FT413" s="99"/>
      <c r="FU413" s="99"/>
      <c r="FV413" s="99"/>
      <c r="FW413" s="99"/>
      <c r="FX413" s="99"/>
      <c r="FY413" s="99"/>
      <c r="FZ413" s="99"/>
      <c r="GA413" s="99"/>
      <c r="GB413" s="99"/>
      <c r="GC413" s="99"/>
      <c r="GD413" s="99"/>
      <c r="GE413" s="99"/>
      <c r="GF413" s="99"/>
      <c r="GG413" s="99"/>
      <c r="GH413" s="99"/>
      <c r="GI413" s="99"/>
      <c r="GJ413" s="99"/>
      <c r="GK413" s="99"/>
      <c r="GL413" s="99"/>
      <c r="GM413" s="99"/>
      <c r="GN413" s="99"/>
      <c r="GO413" s="99"/>
      <c r="GP413" s="99"/>
      <c r="GQ413" s="99"/>
      <c r="GR413" s="99"/>
      <c r="GS413" s="99"/>
      <c r="GT413" s="99"/>
      <c r="GU413" s="99"/>
      <c r="GV413" s="99"/>
      <c r="GW413" s="99"/>
      <c r="GX413" s="99"/>
      <c r="GY413" s="99"/>
      <c r="GZ413" s="99"/>
      <c r="HA413" s="99"/>
      <c r="HB413" s="99"/>
      <c r="HC413" s="99"/>
      <c r="HD413" s="99"/>
      <c r="HE413" s="99"/>
      <c r="HF413" s="99"/>
      <c r="HG413" s="99"/>
      <c r="HH413" s="99"/>
      <c r="HI413" s="99"/>
      <c r="HJ413" s="99"/>
      <c r="HK413" s="99"/>
      <c r="HL413" s="99"/>
      <c r="HM413" s="99"/>
      <c r="HN413" s="99"/>
      <c r="HO413" s="99"/>
      <c r="HP413" s="99"/>
      <c r="HQ413" s="99"/>
      <c r="HR413" s="99"/>
      <c r="HS413" s="99"/>
      <c r="HT413" s="99"/>
      <c r="HU413" s="99"/>
      <c r="HV413" s="99"/>
      <c r="HW413" s="99"/>
    </row>
    <row r="414" spans="1:231" ht="14.25" customHeight="1">
      <c r="A414" s="4"/>
      <c r="H414" s="4"/>
      <c r="I414" s="1688" t="s">
        <v>163</v>
      </c>
      <c r="J414" s="20"/>
      <c r="K414" s="20"/>
      <c r="L414" s="20"/>
      <c r="M414" s="20"/>
      <c r="N414" s="20"/>
      <c r="O414" s="20"/>
      <c r="P414" s="20"/>
      <c r="Q414" s="20"/>
      <c r="R414" s="20"/>
      <c r="S414" s="20"/>
      <c r="T414" s="20"/>
      <c r="U414" s="20"/>
      <c r="V414" s="20"/>
      <c r="W414" s="20"/>
      <c r="X414" s="20"/>
      <c r="Y414" s="20"/>
      <c r="Z414" s="20"/>
      <c r="AA414" s="20"/>
      <c r="AB414" s="20"/>
      <c r="AC414" s="20"/>
      <c r="AD414" s="20"/>
      <c r="AE414" s="20"/>
      <c r="AF414" s="20"/>
      <c r="AG414" s="20"/>
      <c r="AH414" s="20"/>
      <c r="AI414" s="20"/>
      <c r="AJ414" s="20"/>
      <c r="AK414" s="20"/>
      <c r="AL414" s="20"/>
      <c r="AM414" s="20"/>
      <c r="AN414" s="20"/>
      <c r="AO414" s="20"/>
      <c r="AP414" s="20"/>
      <c r="AQ414" s="20"/>
      <c r="AR414" s="20"/>
      <c r="AS414" s="20"/>
      <c r="AT414" s="368"/>
      <c r="AU414" s="20"/>
      <c r="AV414" s="20"/>
      <c r="AW414" s="586"/>
      <c r="AX414" s="368"/>
      <c r="AY414" s="20"/>
      <c r="AZ414" s="20"/>
      <c r="BA414" s="586"/>
      <c r="BB414" s="368"/>
      <c r="BC414" s="20"/>
      <c r="BD414" s="20"/>
      <c r="BE414" s="586"/>
      <c r="BF414" s="368"/>
      <c r="BG414" s="20"/>
      <c r="BH414" s="20"/>
      <c r="BI414" s="586"/>
      <c r="BJ414" s="368"/>
      <c r="BK414" s="20"/>
      <c r="BL414" s="20"/>
      <c r="BM414" s="586"/>
      <c r="BN414" s="368"/>
      <c r="BO414" s="20"/>
      <c r="BP414" s="20"/>
      <c r="BQ414" s="586"/>
      <c r="BR414" s="450"/>
      <c r="BS414" s="98"/>
      <c r="BT414" s="20"/>
      <c r="BU414" s="427"/>
      <c r="BV414" s="368"/>
      <c r="BW414" s="20"/>
      <c r="BX414" s="20"/>
      <c r="BY414" s="586"/>
      <c r="BZ414" s="20"/>
      <c r="CA414" s="20"/>
      <c r="CB414" s="20"/>
      <c r="CC414" s="586"/>
      <c r="CD414" s="368"/>
      <c r="CE414" s="20"/>
      <c r="CF414" s="20"/>
      <c r="CG414" s="586"/>
      <c r="CH414" s="20"/>
      <c r="CI414" s="20"/>
      <c r="CJ414" s="20"/>
      <c r="CK414" s="20"/>
      <c r="CL414" s="20"/>
      <c r="CM414" s="20"/>
      <c r="CN414" s="20"/>
      <c r="CO414" s="20"/>
      <c r="CP414" s="20"/>
      <c r="CQ414" s="20"/>
      <c r="CR414" s="20"/>
      <c r="CS414" s="20"/>
      <c r="CT414" s="20"/>
      <c r="CU414" s="20"/>
      <c r="CV414" s="20"/>
      <c r="CW414" s="20"/>
      <c r="CX414" s="20"/>
      <c r="CY414" s="20"/>
      <c r="CZ414" s="20"/>
      <c r="DA414" s="20"/>
      <c r="DB414" s="20"/>
      <c r="DC414" s="20"/>
      <c r="DD414" s="20"/>
      <c r="DE414" s="20"/>
      <c r="DF414" s="20"/>
      <c r="DG414" s="20"/>
      <c r="DH414" s="20"/>
      <c r="DI414" s="586"/>
      <c r="DJ414" s="601"/>
      <c r="DK414" s="20"/>
      <c r="DL414" s="20"/>
      <c r="DM414" s="20"/>
      <c r="DN414" s="20"/>
      <c r="DO414" s="20"/>
      <c r="DP414" s="20"/>
      <c r="DQ414" s="621"/>
      <c r="DR414" s="20"/>
      <c r="DS414" s="20"/>
      <c r="DT414" s="20"/>
      <c r="DU414" s="20"/>
      <c r="DV414" s="20"/>
      <c r="DW414" s="20"/>
      <c r="DX414" s="20"/>
      <c r="DY414" s="20"/>
      <c r="DZ414" s="20"/>
      <c r="EA414" s="20"/>
      <c r="EB414" s="20"/>
      <c r="EC414" s="20"/>
      <c r="ED414" s="20"/>
      <c r="EE414" s="20"/>
      <c r="EF414" s="20"/>
      <c r="EG414" s="20"/>
      <c r="EH414" s="20"/>
      <c r="EI414" s="20"/>
      <c r="EJ414" s="586"/>
      <c r="EK414" s="99"/>
      <c r="EL414" s="99"/>
      <c r="EM414" s="99"/>
      <c r="EN414" s="99"/>
      <c r="EO414" s="99"/>
      <c r="EP414" s="99"/>
      <c r="EQ414" s="99"/>
      <c r="ER414" s="99"/>
      <c r="ES414" s="99"/>
      <c r="ET414" s="99"/>
      <c r="EU414" s="99"/>
      <c r="EV414" s="99"/>
      <c r="EW414" s="99"/>
      <c r="EX414" s="99"/>
      <c r="EY414" s="99"/>
      <c r="EZ414" s="99"/>
      <c r="FA414" s="99"/>
      <c r="FB414" s="99"/>
      <c r="FC414" s="99"/>
      <c r="FD414" s="99"/>
      <c r="FE414" s="99"/>
      <c r="FF414" s="99"/>
      <c r="FG414" s="99"/>
      <c r="FH414" s="99"/>
      <c r="FI414" s="99"/>
      <c r="FJ414" s="99"/>
      <c r="FK414" s="99"/>
      <c r="FL414" s="99"/>
      <c r="FM414" s="99"/>
      <c r="FN414" s="99"/>
      <c r="FO414" s="99"/>
      <c r="FP414" s="99"/>
      <c r="FQ414" s="99"/>
      <c r="FR414" s="99"/>
      <c r="FS414" s="99"/>
      <c r="FT414" s="99"/>
      <c r="FU414" s="99"/>
      <c r="FV414" s="99"/>
      <c r="FW414" s="99"/>
      <c r="FX414" s="99"/>
      <c r="FY414" s="99"/>
      <c r="FZ414" s="99"/>
      <c r="GA414" s="99"/>
      <c r="GB414" s="99"/>
      <c r="GC414" s="99"/>
      <c r="GD414" s="99"/>
      <c r="GE414" s="99"/>
      <c r="GF414" s="99"/>
      <c r="GG414" s="99"/>
      <c r="GH414" s="99"/>
      <c r="GI414" s="99"/>
      <c r="GJ414" s="99"/>
      <c r="GK414" s="99"/>
      <c r="GL414" s="99"/>
      <c r="GM414" s="99"/>
      <c r="GN414" s="99"/>
      <c r="GO414" s="99"/>
      <c r="GP414" s="99"/>
      <c r="GQ414" s="99"/>
      <c r="GR414" s="99"/>
      <c r="GS414" s="99"/>
      <c r="GT414" s="99"/>
      <c r="GU414" s="99"/>
      <c r="GV414" s="99"/>
      <c r="GW414" s="99"/>
      <c r="GX414" s="99"/>
      <c r="GY414" s="99"/>
      <c r="GZ414" s="99"/>
      <c r="HA414" s="99"/>
      <c r="HB414" s="99"/>
      <c r="HC414" s="99"/>
      <c r="HD414" s="99"/>
      <c r="HE414" s="99"/>
      <c r="HF414" s="99"/>
      <c r="HG414" s="99"/>
      <c r="HH414" s="99"/>
      <c r="HI414" s="99"/>
      <c r="HJ414" s="99"/>
      <c r="HK414" s="99"/>
      <c r="HL414" s="99"/>
      <c r="HM414" s="99"/>
      <c r="HN414" s="99"/>
      <c r="HO414" s="99"/>
      <c r="HP414" s="99"/>
      <c r="HQ414" s="99"/>
      <c r="HR414" s="99"/>
      <c r="HS414" s="99"/>
      <c r="HT414" s="99"/>
      <c r="HU414" s="99"/>
      <c r="HV414" s="99"/>
      <c r="HW414" s="99"/>
    </row>
    <row r="415" spans="1:231" s="47" customFormat="1" ht="13.5" customHeight="1">
      <c r="A415" s="45"/>
      <c r="B415"/>
      <c r="C415"/>
      <c r="D415"/>
      <c r="E415"/>
      <c r="F415"/>
      <c r="G415"/>
      <c r="H415" s="45"/>
      <c r="I415" s="571" t="s">
        <v>62</v>
      </c>
      <c r="J415" s="32"/>
      <c r="K415" s="32"/>
      <c r="L415" s="32"/>
      <c r="M415" s="32"/>
      <c r="N415" s="32"/>
      <c r="O415" s="32"/>
      <c r="P415" s="32"/>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c r="AP415" s="32"/>
      <c r="AQ415" s="32"/>
      <c r="AR415" s="32"/>
      <c r="AS415" s="32"/>
      <c r="AT415" s="378">
        <v>4.5999999999999999E-2</v>
      </c>
      <c r="AU415" s="132">
        <v>4.5999999999999999E-2</v>
      </c>
      <c r="AV415" s="132">
        <v>4.7E-2</v>
      </c>
      <c r="AW415" s="366">
        <f>0.183-AV415-AU415-AT415</f>
        <v>4.4000000000000011E-2</v>
      </c>
      <c r="AX415" s="378">
        <v>5.3999999999999999E-2</v>
      </c>
      <c r="AY415" s="132">
        <v>5.2999999999999999E-2</v>
      </c>
      <c r="AZ415" s="132">
        <v>6.0999999999999999E-2</v>
      </c>
      <c r="BA415" s="366">
        <f>0.21-AZ415-AY415-AX415</f>
        <v>4.2000000000000003E-2</v>
      </c>
      <c r="BB415" s="378">
        <v>4.1000000000000002E-2</v>
      </c>
      <c r="BC415" s="132">
        <v>4.5999999999999999E-2</v>
      </c>
      <c r="BD415" s="132">
        <v>4.8000000000000001E-2</v>
      </c>
      <c r="BE415" s="366">
        <f>0.189-BD415-BC415-BB415</f>
        <v>5.4000000000000013E-2</v>
      </c>
      <c r="BF415" s="378">
        <v>8.5000000000000006E-2</v>
      </c>
      <c r="BG415" s="132">
        <v>9.1999999999999998E-2</v>
      </c>
      <c r="BH415" s="132">
        <v>9.4E-2</v>
      </c>
      <c r="BI415" s="366">
        <f>0.38-BH415-BG415-BF415</f>
        <v>0.10900000000000003</v>
      </c>
      <c r="BJ415" s="378">
        <v>0.16300000000000001</v>
      </c>
      <c r="BK415" s="132">
        <v>0.17599999999999999</v>
      </c>
      <c r="BL415" s="132">
        <v>0.185</v>
      </c>
      <c r="BM415" s="366">
        <f>0.737-BL415-BK415-BJ415</f>
        <v>0.21300000000000005</v>
      </c>
      <c r="BN415" s="378">
        <v>0.373</v>
      </c>
      <c r="BO415" s="132">
        <v>0.41799999999999998</v>
      </c>
      <c r="BP415" s="132">
        <v>0.48899999999999999</v>
      </c>
      <c r="BQ415" s="366">
        <v>0.56399999999999995</v>
      </c>
      <c r="BR415" s="460">
        <v>0.95199999999999996</v>
      </c>
      <c r="BS415" s="1178">
        <v>1.1100000000000001</v>
      </c>
      <c r="BT415" s="1178">
        <v>1.3779999999999999</v>
      </c>
      <c r="BU415" s="690">
        <v>1.254</v>
      </c>
      <c r="BV415" s="1569">
        <v>1.2190000000000001</v>
      </c>
      <c r="BW415" s="1578">
        <v>1.627</v>
      </c>
      <c r="BX415" s="1578">
        <v>1.524</v>
      </c>
      <c r="BY415" s="1630">
        <v>1.5529999999999999</v>
      </c>
      <c r="BZ415" s="1569">
        <v>0.90300000000000002</v>
      </c>
      <c r="CA415" s="1578">
        <v>1.0249999999999999</v>
      </c>
      <c r="CB415" s="1578">
        <v>1.014</v>
      </c>
      <c r="CC415" s="1630">
        <v>0.94199999999999995</v>
      </c>
      <c r="CD415" s="314">
        <f>BZ415*(1+CD$429)</f>
        <v>1.045674</v>
      </c>
      <c r="CE415" s="150">
        <f t="shared" ref="CE415:CE418" si="849">CA415*(1+CE$429)</f>
        <v>1.0762499999999999</v>
      </c>
      <c r="CF415" s="150">
        <f t="shared" ref="CF415:CF418" si="850">CB415*(1+CF$429)</f>
        <v>1.0647</v>
      </c>
      <c r="CG415" s="409">
        <f t="shared" ref="CG415:CG418" si="851">CC415*(1+CG$429)</f>
        <v>0.98909999999999998</v>
      </c>
      <c r="CH415" s="128"/>
      <c r="CI415" s="128"/>
      <c r="CJ415" s="128"/>
      <c r="CK415" s="128"/>
      <c r="CL415" s="128"/>
      <c r="CM415" s="128"/>
      <c r="CN415" s="128"/>
      <c r="CO415" s="128"/>
      <c r="CP415" s="128"/>
      <c r="CQ415" s="128"/>
      <c r="CR415" s="128"/>
      <c r="CS415" s="128"/>
      <c r="CT415" s="128"/>
      <c r="CU415" s="128"/>
      <c r="CV415" s="128"/>
      <c r="CW415" s="128"/>
      <c r="CX415" s="128"/>
      <c r="CY415" s="128"/>
      <c r="CZ415" s="128"/>
      <c r="DA415" s="128"/>
      <c r="DB415" s="128"/>
      <c r="DC415" s="128"/>
      <c r="DD415" s="128"/>
      <c r="DE415" s="128"/>
      <c r="DF415" s="128"/>
      <c r="DG415" s="128"/>
      <c r="DH415" s="128"/>
      <c r="DI415" s="347"/>
      <c r="DJ415" s="347"/>
      <c r="DK415" s="128"/>
      <c r="DL415" s="128"/>
      <c r="DM415" s="128"/>
      <c r="DN415" s="128"/>
      <c r="DO415" s="128"/>
      <c r="DP415" s="128"/>
      <c r="DQ415" s="378">
        <v>5.6000000000000001E-2</v>
      </c>
      <c r="DR415" s="132">
        <v>0.154</v>
      </c>
      <c r="DS415" s="132">
        <v>0.157</v>
      </c>
      <c r="DT415" s="128">
        <f>+SUM(AT415:AW415)</f>
        <v>0.18300000000000002</v>
      </c>
      <c r="DU415" s="128">
        <f>+SUM(AX415:BA415)</f>
        <v>0.21</v>
      </c>
      <c r="DV415" s="128">
        <f>+SUM(BB415:BE415)</f>
        <v>0.18900000000000003</v>
      </c>
      <c r="DW415" s="128">
        <f>+SUM(BF415:BI415)</f>
        <v>0.38000000000000006</v>
      </c>
      <c r="DX415" s="128">
        <f>+SUM(BJ415:BM415)</f>
        <v>0.7370000000000001</v>
      </c>
      <c r="DY415" s="128">
        <f>+SUM(BN415:BQ415)</f>
        <v>1.8439999999999999</v>
      </c>
      <c r="DZ415" s="128">
        <f>+SUM(BR415:BU415)</f>
        <v>4.6940000000000008</v>
      </c>
      <c r="EA415" s="128">
        <f>+SUM(BV415:BY415)</f>
        <v>5.923</v>
      </c>
      <c r="EB415" s="128">
        <f>+SUM(BZ415:CC415)</f>
        <v>3.8840000000000003</v>
      </c>
      <c r="EC415" s="128">
        <f>+SUM(CD415:CG415)</f>
        <v>4.1757239999999998</v>
      </c>
      <c r="ED415" s="128">
        <f t="shared" ref="ED415:EJ415" si="852">EC415*(1+ED$429)</f>
        <v>4.4893218982138041</v>
      </c>
      <c r="EE415" s="128">
        <f t="shared" si="852"/>
        <v>4.8264710756223339</v>
      </c>
      <c r="EF415" s="128">
        <f t="shared" si="852"/>
        <v>5.1889402390787511</v>
      </c>
      <c r="EG415" s="128">
        <f t="shared" si="852"/>
        <v>5.5786309257553928</v>
      </c>
      <c r="EH415" s="128">
        <f t="shared" si="852"/>
        <v>5.9975874787333723</v>
      </c>
      <c r="EI415" s="128">
        <f t="shared" si="852"/>
        <v>6.4480077717614117</v>
      </c>
      <c r="EJ415" s="347">
        <f t="shared" si="852"/>
        <v>6.9322547394466936</v>
      </c>
      <c r="EK415" s="233"/>
      <c r="EL415" s="233"/>
      <c r="EM415" s="233"/>
      <c r="EN415" s="233"/>
      <c r="EO415" s="233"/>
      <c r="EP415" s="233"/>
      <c r="EQ415" s="233"/>
      <c r="ER415" s="233"/>
      <c r="ES415" s="233"/>
      <c r="ET415" s="233"/>
      <c r="EU415" s="233"/>
      <c r="EV415" s="233"/>
      <c r="EW415" s="233"/>
      <c r="EX415" s="233"/>
      <c r="EY415" s="233"/>
      <c r="EZ415" s="233"/>
      <c r="FA415" s="233"/>
      <c r="FB415" s="233"/>
      <c r="FC415" s="233"/>
      <c r="FD415" s="233"/>
      <c r="FE415" s="233"/>
      <c r="FF415" s="233"/>
      <c r="FG415" s="233"/>
      <c r="FH415" s="233"/>
      <c r="FI415" s="233"/>
      <c r="FJ415" s="233"/>
      <c r="FK415" s="233"/>
      <c r="FL415" s="233"/>
      <c r="FM415" s="233"/>
      <c r="FN415" s="233"/>
      <c r="FO415" s="233"/>
      <c r="FP415" s="233"/>
      <c r="FQ415" s="233"/>
      <c r="FR415" s="233"/>
      <c r="FS415" s="233"/>
      <c r="FT415" s="233"/>
      <c r="FU415" s="233"/>
      <c r="FV415" s="233"/>
      <c r="FW415" s="233"/>
      <c r="FX415" s="233"/>
      <c r="FY415" s="233"/>
      <c r="FZ415" s="233"/>
      <c r="GA415" s="233"/>
      <c r="GB415" s="233"/>
      <c r="GC415" s="233"/>
      <c r="GD415" s="233"/>
      <c r="GE415" s="233"/>
      <c r="GF415" s="233"/>
      <c r="GG415" s="233"/>
      <c r="GH415" s="233"/>
      <c r="GI415" s="233"/>
      <c r="GJ415" s="233"/>
      <c r="GK415" s="233"/>
      <c r="GL415" s="233"/>
      <c r="GM415" s="233"/>
      <c r="GN415" s="233"/>
      <c r="GO415" s="233"/>
      <c r="GP415" s="233"/>
      <c r="GQ415" s="233"/>
      <c r="GR415" s="233"/>
      <c r="GS415" s="233"/>
      <c r="GT415" s="233"/>
      <c r="GU415" s="233"/>
      <c r="GV415" s="233"/>
      <c r="GW415" s="233"/>
      <c r="GX415" s="233"/>
      <c r="GY415" s="233"/>
      <c r="GZ415" s="233"/>
      <c r="HA415" s="233"/>
      <c r="HB415" s="233"/>
      <c r="HC415" s="233"/>
      <c r="HD415" s="233"/>
      <c r="HE415" s="233"/>
      <c r="HF415" s="233"/>
      <c r="HG415" s="233"/>
      <c r="HH415" s="233"/>
      <c r="HI415" s="233"/>
      <c r="HJ415" s="233"/>
      <c r="HK415" s="233"/>
      <c r="HL415" s="233"/>
      <c r="HM415" s="233"/>
      <c r="HN415" s="233"/>
      <c r="HO415" s="233"/>
      <c r="HP415" s="233"/>
      <c r="HQ415" s="233"/>
      <c r="HR415" s="233"/>
      <c r="HS415" s="233"/>
      <c r="HT415" s="233"/>
      <c r="HU415" s="233"/>
      <c r="HV415" s="233"/>
      <c r="HW415" s="233"/>
    </row>
    <row r="416" spans="1:231" s="47" customFormat="1" ht="13.5" customHeight="1">
      <c r="A416" s="45"/>
      <c r="B416"/>
      <c r="C416"/>
      <c r="D416"/>
      <c r="E416"/>
      <c r="F416"/>
      <c r="G416"/>
      <c r="H416" s="45"/>
      <c r="I416" s="571" t="s">
        <v>63</v>
      </c>
      <c r="J416" s="32"/>
      <c r="K416" s="32"/>
      <c r="L416" s="32"/>
      <c r="M416" s="32"/>
      <c r="N416" s="32"/>
      <c r="O416" s="32"/>
      <c r="P416" s="32"/>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c r="AP416" s="32"/>
      <c r="AQ416" s="32"/>
      <c r="AR416" s="32"/>
      <c r="AS416" s="32"/>
      <c r="AT416" s="378">
        <v>9.8000000000000004E-2</v>
      </c>
      <c r="AU416" s="132">
        <v>0.109</v>
      </c>
      <c r="AV416" s="132">
        <v>0.10199999999999999</v>
      </c>
      <c r="AW416" s="366">
        <f>0.408-AV416-AU416-AT416</f>
        <v>9.9000000000000005E-2</v>
      </c>
      <c r="AX416" s="378">
        <v>0.104</v>
      </c>
      <c r="AY416" s="132">
        <v>0.111</v>
      </c>
      <c r="AZ416" s="132">
        <v>0.11700000000000001</v>
      </c>
      <c r="BA416" s="366">
        <f>0.445-AZ416-AY416-AX416</f>
        <v>0.11300000000000003</v>
      </c>
      <c r="BB416" s="378">
        <v>0.107</v>
      </c>
      <c r="BC416" s="132">
        <v>6.7000000000000004E-2</v>
      </c>
      <c r="BD416" s="132">
        <v>8.5000000000000006E-2</v>
      </c>
      <c r="BE416" s="366">
        <f>0.388-BD416-BC416-BB416</f>
        <v>0.129</v>
      </c>
      <c r="BF416" s="378">
        <v>0.19</v>
      </c>
      <c r="BG416" s="132">
        <v>0.28899999999999998</v>
      </c>
      <c r="BH416" s="132">
        <v>0.87</v>
      </c>
      <c r="BI416" s="366">
        <f>2.433-BH416-BG416-BF416</f>
        <v>1.0839999999999999</v>
      </c>
      <c r="BJ416" s="378">
        <v>1.2270000000000001</v>
      </c>
      <c r="BK416" s="132">
        <v>7.7770000000000001</v>
      </c>
      <c r="BL416" s="132">
        <v>0.871</v>
      </c>
      <c r="BM416" s="366">
        <f>10.969-BL416-BK416-BJ416</f>
        <v>1.0939999999999988</v>
      </c>
      <c r="BN416" s="378">
        <v>1.3029999999999999</v>
      </c>
      <c r="BO416" s="132">
        <v>1.698</v>
      </c>
      <c r="BP416" s="132">
        <v>1.885</v>
      </c>
      <c r="BQ416" s="366">
        <v>2.4340000000000002</v>
      </c>
      <c r="BR416" s="460">
        <v>4.2089999999999996</v>
      </c>
      <c r="BS416" s="1178">
        <v>8.7840000000000007</v>
      </c>
      <c r="BT416" s="1178">
        <v>7.4459999999999997</v>
      </c>
      <c r="BU416" s="690">
        <v>4.952</v>
      </c>
      <c r="BV416" s="1569">
        <v>5.2030000000000003</v>
      </c>
      <c r="BW416" s="1578">
        <v>6.3949999999999996</v>
      </c>
      <c r="BX416" s="1578">
        <v>5.968</v>
      </c>
      <c r="BY416" s="1630">
        <v>5.7539999999999996</v>
      </c>
      <c r="BZ416" s="1569">
        <v>5.53</v>
      </c>
      <c r="CA416" s="1578">
        <v>6.25</v>
      </c>
      <c r="CB416" s="1578">
        <v>5.9139999999999997</v>
      </c>
      <c r="CC416" s="1630">
        <v>5.0410000000000004</v>
      </c>
      <c r="CD416" s="314">
        <f t="shared" ref="CD416:CD418" si="853">BZ416*(1+CD$429)</f>
        <v>6.40374</v>
      </c>
      <c r="CE416" s="150">
        <f t="shared" si="849"/>
        <v>6.5625</v>
      </c>
      <c r="CF416" s="150">
        <f t="shared" si="850"/>
        <v>6.2096999999999998</v>
      </c>
      <c r="CG416" s="409">
        <f t="shared" si="851"/>
        <v>5.2930500000000009</v>
      </c>
      <c r="CH416" s="128"/>
      <c r="CI416" s="128"/>
      <c r="CJ416" s="128"/>
      <c r="CK416" s="128"/>
      <c r="CL416" s="128"/>
      <c r="CM416" s="128"/>
      <c r="CN416" s="128"/>
      <c r="CO416" s="128"/>
      <c r="CP416" s="128"/>
      <c r="CQ416" s="128"/>
      <c r="CR416" s="128"/>
      <c r="CS416" s="128"/>
      <c r="CT416" s="128"/>
      <c r="CU416" s="128"/>
      <c r="CV416" s="128"/>
      <c r="CW416" s="128"/>
      <c r="CX416" s="128"/>
      <c r="CY416" s="128"/>
      <c r="CZ416" s="128"/>
      <c r="DA416" s="128"/>
      <c r="DB416" s="128"/>
      <c r="DC416" s="128"/>
      <c r="DD416" s="128"/>
      <c r="DE416" s="128"/>
      <c r="DF416" s="128"/>
      <c r="DG416" s="128"/>
      <c r="DH416" s="128"/>
      <c r="DI416" s="347"/>
      <c r="DJ416" s="347"/>
      <c r="DK416" s="128"/>
      <c r="DL416" s="128"/>
      <c r="DM416" s="128"/>
      <c r="DN416" s="128"/>
      <c r="DO416" s="128"/>
      <c r="DP416" s="128"/>
      <c r="DQ416" s="378">
        <v>0.14299999999999999</v>
      </c>
      <c r="DR416" s="132">
        <v>0.247</v>
      </c>
      <c r="DS416" s="132">
        <v>0.40799999999999997</v>
      </c>
      <c r="DT416" s="128">
        <f>+SUM(AT416:AW416)</f>
        <v>0.40800000000000003</v>
      </c>
      <c r="DU416" s="128">
        <f>+SUM(AX416:BA416)</f>
        <v>0.44500000000000006</v>
      </c>
      <c r="DV416" s="128">
        <f>+SUM(BB416:BE416)</f>
        <v>0.38800000000000001</v>
      </c>
      <c r="DW416" s="128">
        <f>+SUM(BF416:BI416)</f>
        <v>2.4329999999999998</v>
      </c>
      <c r="DX416" s="128">
        <f>+SUM(BJ416:BM416)</f>
        <v>10.968999999999999</v>
      </c>
      <c r="DY416" s="128">
        <f>+SUM(BN416:BQ416)</f>
        <v>7.32</v>
      </c>
      <c r="DZ416" s="128">
        <f>+SUM(BR416:BU416)</f>
        <v>25.390999999999998</v>
      </c>
      <c r="EA416" s="128">
        <f>+SUM(BV416:BY416)</f>
        <v>23.32</v>
      </c>
      <c r="EB416" s="128">
        <f>+SUM(BZ416:CC416)</f>
        <v>22.735000000000003</v>
      </c>
      <c r="EC416" s="128">
        <f t="shared" ref="EC416:EC418" si="854">+SUM(CD416:CG416)</f>
        <v>24.468989999999998</v>
      </c>
      <c r="ED416" s="128">
        <f t="shared" ref="ED416:EJ416" si="855">EC416*(1+ED$429)</f>
        <v>26.306617160083999</v>
      </c>
      <c r="EE416" s="128">
        <f t="shared" si="855"/>
        <v>28.282250571324191</v>
      </c>
      <c r="EF416" s="128">
        <f t="shared" si="855"/>
        <v>30.406254537085204</v>
      </c>
      <c r="EG416" s="128">
        <f t="shared" si="855"/>
        <v>32.689771722460449</v>
      </c>
      <c r="EH416" s="128">
        <f t="shared" si="855"/>
        <v>35.144781609429188</v>
      </c>
      <c r="EI416" s="128">
        <f t="shared" si="855"/>
        <v>37.78416334201021</v>
      </c>
      <c r="EJ416" s="347">
        <f t="shared" si="855"/>
        <v>40.621763291102027</v>
      </c>
      <c r="EK416" s="233"/>
      <c r="EL416" s="233"/>
      <c r="EM416" s="233"/>
      <c r="EN416" s="233"/>
      <c r="EO416" s="233"/>
      <c r="EP416" s="233"/>
      <c r="EQ416" s="233"/>
      <c r="ER416" s="233"/>
      <c r="ES416" s="233"/>
      <c r="ET416" s="233"/>
      <c r="EU416" s="233"/>
      <c r="EV416" s="233"/>
      <c r="EW416" s="233"/>
      <c r="EX416" s="233"/>
      <c r="EY416" s="233"/>
      <c r="EZ416" s="233"/>
      <c r="FA416" s="233"/>
      <c r="FB416" s="233"/>
      <c r="FC416" s="233"/>
      <c r="FD416" s="233"/>
      <c r="FE416" s="233"/>
      <c r="FF416" s="233"/>
      <c r="FG416" s="233"/>
      <c r="FH416" s="233"/>
      <c r="FI416" s="233"/>
      <c r="FJ416" s="233"/>
      <c r="FK416" s="233"/>
      <c r="FL416" s="233"/>
      <c r="FM416" s="233"/>
      <c r="FN416" s="233"/>
      <c r="FO416" s="233"/>
      <c r="FP416" s="233"/>
      <c r="FQ416" s="233"/>
      <c r="FR416" s="233"/>
      <c r="FS416" s="233"/>
      <c r="FT416" s="233"/>
      <c r="FU416" s="233"/>
      <c r="FV416" s="233"/>
      <c r="FW416" s="233"/>
      <c r="FX416" s="233"/>
      <c r="FY416" s="233"/>
      <c r="FZ416" s="233"/>
      <c r="GA416" s="233"/>
      <c r="GB416" s="233"/>
      <c r="GC416" s="233"/>
      <c r="GD416" s="233"/>
      <c r="GE416" s="233"/>
      <c r="GF416" s="233"/>
      <c r="GG416" s="233"/>
      <c r="GH416" s="233"/>
      <c r="GI416" s="233"/>
      <c r="GJ416" s="233"/>
      <c r="GK416" s="233"/>
      <c r="GL416" s="233"/>
      <c r="GM416" s="233"/>
      <c r="GN416" s="233"/>
      <c r="GO416" s="233"/>
      <c r="GP416" s="233"/>
      <c r="GQ416" s="233"/>
      <c r="GR416" s="233"/>
      <c r="GS416" s="233"/>
      <c r="GT416" s="233"/>
      <c r="GU416" s="233"/>
      <c r="GV416" s="233"/>
      <c r="GW416" s="233"/>
      <c r="GX416" s="233"/>
      <c r="GY416" s="233"/>
      <c r="GZ416" s="233"/>
      <c r="HA416" s="233"/>
      <c r="HB416" s="233"/>
      <c r="HC416" s="233"/>
      <c r="HD416" s="233"/>
      <c r="HE416" s="233"/>
      <c r="HF416" s="233"/>
      <c r="HG416" s="233"/>
      <c r="HH416" s="233"/>
      <c r="HI416" s="233"/>
      <c r="HJ416" s="233"/>
      <c r="HK416" s="233"/>
      <c r="HL416" s="233"/>
      <c r="HM416" s="233"/>
      <c r="HN416" s="233"/>
      <c r="HO416" s="233"/>
      <c r="HP416" s="233"/>
      <c r="HQ416" s="233"/>
      <c r="HR416" s="233"/>
      <c r="HS416" s="233"/>
      <c r="HT416" s="233"/>
      <c r="HU416" s="233"/>
      <c r="HV416" s="233"/>
      <c r="HW416" s="233"/>
    </row>
    <row r="417" spans="1:231" s="47" customFormat="1" ht="13.5" customHeight="1">
      <c r="A417" s="45"/>
      <c r="B417"/>
      <c r="C417"/>
      <c r="D417"/>
      <c r="E417"/>
      <c r="F417"/>
      <c r="G417"/>
      <c r="H417" s="45"/>
      <c r="I417" s="571" t="s">
        <v>64</v>
      </c>
      <c r="J417" s="32"/>
      <c r="K417" s="32"/>
      <c r="L417" s="32"/>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c r="AP417" s="32"/>
      <c r="AQ417" s="32"/>
      <c r="AR417" s="32"/>
      <c r="AS417" s="32"/>
      <c r="AT417" s="378">
        <v>0.107</v>
      </c>
      <c r="AU417" s="132">
        <v>0.10199999999999999</v>
      </c>
      <c r="AV417" s="132">
        <v>0.105</v>
      </c>
      <c r="AW417" s="366">
        <f>0.394-AV417-AU417-AT417</f>
        <v>8.0000000000000057E-2</v>
      </c>
      <c r="AX417" s="378">
        <v>9.5000000000000001E-2</v>
      </c>
      <c r="AY417" s="132">
        <v>0.106</v>
      </c>
      <c r="AZ417" s="132">
        <v>0.10199999999999999</v>
      </c>
      <c r="BA417" s="366">
        <f>0.389-AZ417-AY417-AX417</f>
        <v>8.6000000000000049E-2</v>
      </c>
      <c r="BB417" s="378">
        <v>8.5999999999999993E-2</v>
      </c>
      <c r="BC417" s="132">
        <v>0.09</v>
      </c>
      <c r="BD417" s="132">
        <v>0.13500000000000001</v>
      </c>
      <c r="BE417" s="366">
        <f>0.546-BD417-BC417-BB417</f>
        <v>0.23500000000000007</v>
      </c>
      <c r="BF417" s="378">
        <v>0.31</v>
      </c>
      <c r="BG417" s="132">
        <v>0.498</v>
      </c>
      <c r="BH417" s="132">
        <v>0.374</v>
      </c>
      <c r="BI417" s="366">
        <f>1.886-BH417-BG417-BF417</f>
        <v>0.70399999999999996</v>
      </c>
      <c r="BJ417" s="378">
        <v>1.034</v>
      </c>
      <c r="BK417" s="132">
        <v>1.034</v>
      </c>
      <c r="BL417" s="132">
        <v>0.98499999999999999</v>
      </c>
      <c r="BM417" s="366">
        <f>4.66-BL417-BK417-BJ417</f>
        <v>1.607</v>
      </c>
      <c r="BN417" s="378">
        <v>2.0249999999999999</v>
      </c>
      <c r="BO417" s="132">
        <v>3.056</v>
      </c>
      <c r="BP417" s="132">
        <v>2.7480000000000002</v>
      </c>
      <c r="BQ417" s="366">
        <v>3.8519999999999999</v>
      </c>
      <c r="BR417" s="460">
        <v>5.766</v>
      </c>
      <c r="BS417" s="1178">
        <v>7.0049999999999999</v>
      </c>
      <c r="BT417" s="1178">
        <v>7.6420000000000003</v>
      </c>
      <c r="BU417" s="690">
        <v>6.4359999999999999</v>
      </c>
      <c r="BV417" s="1569">
        <v>6.7590000000000003</v>
      </c>
      <c r="BW417" s="1578">
        <v>8.3659999999999997</v>
      </c>
      <c r="BX417" s="1578">
        <v>8.0350000000000001</v>
      </c>
      <c r="BY417" s="1630">
        <v>8.3059999999999992</v>
      </c>
      <c r="BZ417" s="1569">
        <v>8.4909999999999997</v>
      </c>
      <c r="CA417" s="1578">
        <v>10.4</v>
      </c>
      <c r="CB417" s="1578">
        <v>10.438000000000001</v>
      </c>
      <c r="CC417" s="1630">
        <v>10.609</v>
      </c>
      <c r="CD417" s="314">
        <f t="shared" si="853"/>
        <v>9.832577999999998</v>
      </c>
      <c r="CE417" s="150">
        <f t="shared" si="849"/>
        <v>10.920000000000002</v>
      </c>
      <c r="CF417" s="150">
        <f t="shared" si="850"/>
        <v>10.959900000000001</v>
      </c>
      <c r="CG417" s="409">
        <f t="shared" si="851"/>
        <v>11.13945</v>
      </c>
      <c r="CH417" s="128"/>
      <c r="CI417" s="128"/>
      <c r="CJ417" s="128"/>
      <c r="CK417" s="128"/>
      <c r="CL417" s="128"/>
      <c r="CM417" s="128"/>
      <c r="CN417" s="128"/>
      <c r="CO417" s="128"/>
      <c r="CP417" s="128"/>
      <c r="CQ417" s="128"/>
      <c r="CR417" s="128"/>
      <c r="CS417" s="128"/>
      <c r="CT417" s="128"/>
      <c r="CU417" s="128"/>
      <c r="CV417" s="128"/>
      <c r="CW417" s="128"/>
      <c r="CX417" s="128"/>
      <c r="CY417" s="128"/>
      <c r="CZ417" s="128"/>
      <c r="DA417" s="128"/>
      <c r="DB417" s="128"/>
      <c r="DC417" s="128"/>
      <c r="DD417" s="128"/>
      <c r="DE417" s="128"/>
      <c r="DF417" s="128"/>
      <c r="DG417" s="128"/>
      <c r="DH417" s="128"/>
      <c r="DI417" s="347"/>
      <c r="DJ417" s="347"/>
      <c r="DK417" s="128"/>
      <c r="DL417" s="128"/>
      <c r="DM417" s="128"/>
      <c r="DN417" s="128"/>
      <c r="DO417" s="128"/>
      <c r="DP417" s="128"/>
      <c r="DQ417" s="378">
        <v>0.19</v>
      </c>
      <c r="DR417" s="132">
        <v>0.30599999999999999</v>
      </c>
      <c r="DS417" s="132">
        <v>0.41199999999999998</v>
      </c>
      <c r="DT417" s="128">
        <f>+SUM(AT417:AW417)</f>
        <v>0.39400000000000007</v>
      </c>
      <c r="DU417" s="128">
        <f>+SUM(AX417:BA417)</f>
        <v>0.38900000000000001</v>
      </c>
      <c r="DV417" s="128">
        <f>+SUM(BB417:BE417)</f>
        <v>0.54600000000000004</v>
      </c>
      <c r="DW417" s="128">
        <f>+SUM(BF417:BI417)</f>
        <v>1.8859999999999999</v>
      </c>
      <c r="DX417" s="128">
        <f>+SUM(BJ417:BM417)</f>
        <v>4.66</v>
      </c>
      <c r="DY417" s="128">
        <f>+SUM(BN417:BQ417)</f>
        <v>11.680999999999999</v>
      </c>
      <c r="DZ417" s="128">
        <f>+SUM(BR417:BU417)</f>
        <v>26.849</v>
      </c>
      <c r="EA417" s="128">
        <f>+SUM(BV417:BY417)</f>
        <v>31.466000000000001</v>
      </c>
      <c r="EB417" s="128">
        <f>+SUM(BZ417:CC417)</f>
        <v>39.938000000000002</v>
      </c>
      <c r="EC417" s="128">
        <f t="shared" si="854"/>
        <v>42.851928000000001</v>
      </c>
      <c r="ED417" s="128">
        <f t="shared" ref="ED417:EJ417" si="856">EC417*(1+ED$429)</f>
        <v>46.070118319860526</v>
      </c>
      <c r="EE417" s="128">
        <f t="shared" si="856"/>
        <v>49.529995523327408</v>
      </c>
      <c r="EF417" s="128">
        <f t="shared" si="856"/>
        <v>53.249710354732599</v>
      </c>
      <c r="EG417" s="128">
        <f t="shared" si="856"/>
        <v>57.248776683766323</v>
      </c>
      <c r="EH417" s="128">
        <f t="shared" si="856"/>
        <v>61.548173876526327</v>
      </c>
      <c r="EI417" s="128">
        <f t="shared" si="856"/>
        <v>66.170456854658127</v>
      </c>
      <c r="EJ417" s="347">
        <f t="shared" si="856"/>
        <v>71.139874419963689</v>
      </c>
      <c r="EK417" s="233"/>
      <c r="EL417" s="233"/>
      <c r="EM417" s="233"/>
      <c r="EN417" s="233"/>
      <c r="EO417" s="233"/>
      <c r="EP417" s="233"/>
      <c r="EQ417" s="233"/>
      <c r="ER417" s="233"/>
      <c r="ES417" s="233"/>
      <c r="ET417" s="233"/>
      <c r="EU417" s="233"/>
      <c r="EV417" s="233"/>
      <c r="EW417" s="233"/>
      <c r="EX417" s="233"/>
      <c r="EY417" s="233"/>
      <c r="EZ417" s="233"/>
      <c r="FA417" s="233"/>
      <c r="FB417" s="233"/>
      <c r="FC417" s="233"/>
      <c r="FD417" s="233"/>
      <c r="FE417" s="233"/>
      <c r="FF417" s="233"/>
      <c r="FG417" s="233"/>
      <c r="FH417" s="233"/>
      <c r="FI417" s="233"/>
      <c r="FJ417" s="233"/>
      <c r="FK417" s="233"/>
      <c r="FL417" s="233"/>
      <c r="FM417" s="233"/>
      <c r="FN417" s="233"/>
      <c r="FO417" s="233"/>
      <c r="FP417" s="233"/>
      <c r="FQ417" s="233"/>
      <c r="FR417" s="233"/>
      <c r="FS417" s="233"/>
      <c r="FT417" s="233"/>
      <c r="FU417" s="233"/>
      <c r="FV417" s="233"/>
      <c r="FW417" s="233"/>
      <c r="FX417" s="233"/>
      <c r="FY417" s="233"/>
      <c r="FZ417" s="233"/>
      <c r="GA417" s="233"/>
      <c r="GB417" s="233"/>
      <c r="GC417" s="233"/>
      <c r="GD417" s="233"/>
      <c r="GE417" s="233"/>
      <c r="GF417" s="233"/>
      <c r="GG417" s="233"/>
      <c r="GH417" s="233"/>
      <c r="GI417" s="233"/>
      <c r="GJ417" s="233"/>
      <c r="GK417" s="233"/>
      <c r="GL417" s="233"/>
      <c r="GM417" s="233"/>
      <c r="GN417" s="233"/>
      <c r="GO417" s="233"/>
      <c r="GP417" s="233"/>
      <c r="GQ417" s="233"/>
      <c r="GR417" s="233"/>
      <c r="GS417" s="233"/>
      <c r="GT417" s="233"/>
      <c r="GU417" s="233"/>
      <c r="GV417" s="233"/>
      <c r="GW417" s="233"/>
      <c r="GX417" s="233"/>
      <c r="GY417" s="233"/>
      <c r="GZ417" s="233"/>
      <c r="HA417" s="233"/>
      <c r="HB417" s="233"/>
      <c r="HC417" s="233"/>
      <c r="HD417" s="233"/>
      <c r="HE417" s="233"/>
      <c r="HF417" s="233"/>
      <c r="HG417" s="233"/>
      <c r="HH417" s="233"/>
      <c r="HI417" s="233"/>
      <c r="HJ417" s="233"/>
      <c r="HK417" s="233"/>
      <c r="HL417" s="233"/>
      <c r="HM417" s="233"/>
      <c r="HN417" s="233"/>
      <c r="HO417" s="233"/>
      <c r="HP417" s="233"/>
      <c r="HQ417" s="233"/>
      <c r="HR417" s="233"/>
      <c r="HS417" s="233"/>
      <c r="HT417" s="233"/>
      <c r="HU417" s="233"/>
      <c r="HV417" s="233"/>
      <c r="HW417" s="233"/>
    </row>
    <row r="418" spans="1:231" s="47" customFormat="1" ht="13.5" customHeight="1">
      <c r="A418" s="45"/>
      <c r="B418"/>
      <c r="C418"/>
      <c r="D418"/>
      <c r="E418"/>
      <c r="F418"/>
      <c r="G418"/>
      <c r="H418" s="45"/>
      <c r="I418" s="571" t="s">
        <v>184</v>
      </c>
      <c r="J418" s="32"/>
      <c r="K418" s="32"/>
      <c r="L418" s="32"/>
      <c r="M418" s="32"/>
      <c r="N418" s="32"/>
      <c r="O418" s="32"/>
      <c r="P418" s="32"/>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c r="AP418" s="32"/>
      <c r="AQ418" s="32"/>
      <c r="AR418" s="32"/>
      <c r="AS418" s="32"/>
      <c r="AT418" s="378">
        <v>0.16600000000000001</v>
      </c>
      <c r="AU418" s="132">
        <v>0.17</v>
      </c>
      <c r="AV418" s="132">
        <v>0.16900000000000001</v>
      </c>
      <c r="AW418" s="366">
        <f>0.666-AV418-AU418-AT418</f>
        <v>0.16099999999999995</v>
      </c>
      <c r="AX418" s="378">
        <v>0.159</v>
      </c>
      <c r="AY418" s="132">
        <v>0.159</v>
      </c>
      <c r="AZ418" s="132">
        <v>0.188</v>
      </c>
      <c r="BA418" s="366">
        <f>0.671-AZ418-AY418-AX418</f>
        <v>0.16500000000000006</v>
      </c>
      <c r="BB418" s="378">
        <v>0.156</v>
      </c>
      <c r="BC418" s="132">
        <v>0.21</v>
      </c>
      <c r="BD418" s="132">
        <v>0.22</v>
      </c>
      <c r="BE418" s="366">
        <f>0.822-BD418-BC418-BB418</f>
        <v>0.23600000000000002</v>
      </c>
      <c r="BF418" s="378">
        <v>0.83299999999999996</v>
      </c>
      <c r="BG418" s="132">
        <v>0.34599999999999997</v>
      </c>
      <c r="BH418" s="132">
        <v>0.374</v>
      </c>
      <c r="BI418" s="366">
        <f>1.912-BH418-BG418-BF418</f>
        <v>0.35899999999999976</v>
      </c>
      <c r="BJ418" s="378">
        <v>1.722</v>
      </c>
      <c r="BK418" s="132">
        <v>1.48</v>
      </c>
      <c r="BL418" s="132">
        <v>1.7270000000000001</v>
      </c>
      <c r="BM418" s="366">
        <f>7.07-BL418-BK418-BJ418</f>
        <v>2.141</v>
      </c>
      <c r="BN418" s="378">
        <v>3.431</v>
      </c>
      <c r="BO418" s="132">
        <v>3.238</v>
      </c>
      <c r="BP418" s="132">
        <v>3.512</v>
      </c>
      <c r="BQ418" s="366">
        <v>3.0590000000000002</v>
      </c>
      <c r="BR418" s="460">
        <f>12.08</f>
        <v>12.08</v>
      </c>
      <c r="BS418" s="1178">
        <v>12.981</v>
      </c>
      <c r="BT418" s="1178">
        <v>11.548999999999999</v>
      </c>
      <c r="BU418" s="690">
        <v>11.67</v>
      </c>
      <c r="BV418" s="1569">
        <v>12.37</v>
      </c>
      <c r="BW418" s="1578">
        <v>11.928000000000001</v>
      </c>
      <c r="BX418" s="1578">
        <v>11.757999999999999</v>
      </c>
      <c r="BY418" s="1631">
        <v>10.153</v>
      </c>
      <c r="BZ418" s="1569">
        <v>11.471</v>
      </c>
      <c r="CA418" s="1578">
        <v>11.518000000000001</v>
      </c>
      <c r="CB418" s="1578">
        <v>11.208</v>
      </c>
      <c r="CC418" s="1630">
        <v>12.817</v>
      </c>
      <c r="CD418" s="314">
        <f t="shared" si="853"/>
        <v>13.283417999999999</v>
      </c>
      <c r="CE418" s="150">
        <f t="shared" si="849"/>
        <v>12.093900000000001</v>
      </c>
      <c r="CF418" s="150">
        <f t="shared" si="850"/>
        <v>11.768400000000002</v>
      </c>
      <c r="CG418" s="409">
        <f t="shared" si="851"/>
        <v>13.457850000000001</v>
      </c>
      <c r="CH418" s="128"/>
      <c r="CI418" s="128"/>
      <c r="CJ418" s="128"/>
      <c r="CK418" s="128"/>
      <c r="CL418" s="128"/>
      <c r="CM418" s="128"/>
      <c r="CN418" s="128"/>
      <c r="CO418" s="128"/>
      <c r="CP418" s="128"/>
      <c r="CQ418" s="128"/>
      <c r="CR418" s="128"/>
      <c r="CS418" s="128"/>
      <c r="CT418" s="128"/>
      <c r="CU418" s="128"/>
      <c r="CV418" s="128"/>
      <c r="CW418" s="128"/>
      <c r="CX418" s="128"/>
      <c r="CY418" s="128"/>
      <c r="CZ418" s="128"/>
      <c r="DA418" s="128"/>
      <c r="DB418" s="128"/>
      <c r="DC418" s="128"/>
      <c r="DD418" s="128"/>
      <c r="DE418" s="128"/>
      <c r="DF418" s="128"/>
      <c r="DG418" s="128"/>
      <c r="DH418" s="128"/>
      <c r="DI418" s="347"/>
      <c r="DJ418" s="347"/>
      <c r="DK418" s="128"/>
      <c r="DL418" s="128"/>
      <c r="DM418" s="128"/>
      <c r="DN418" s="128"/>
      <c r="DO418" s="128"/>
      <c r="DP418" s="128"/>
      <c r="DQ418" s="378">
        <v>0.13600000000000001</v>
      </c>
      <c r="DR418" s="132">
        <v>0.47299999999999998</v>
      </c>
      <c r="DS418" s="132">
        <v>0.54400000000000004</v>
      </c>
      <c r="DT418" s="128">
        <f>+SUM(AT418:AW418)</f>
        <v>0.66599999999999993</v>
      </c>
      <c r="DU418" s="128">
        <f>+SUM(AX418:BA418)</f>
        <v>0.67100000000000004</v>
      </c>
      <c r="DV418" s="128">
        <f>+SUM(BB418:BE418)</f>
        <v>0.82199999999999995</v>
      </c>
      <c r="DW418" s="128">
        <f>+SUM(BF418:BI418)</f>
        <v>1.9119999999999997</v>
      </c>
      <c r="DX418" s="128">
        <f>+SUM(BJ418:BM418)</f>
        <v>7.07</v>
      </c>
      <c r="DY418" s="128">
        <f>+SUM(BN418:BQ418)</f>
        <v>13.240000000000002</v>
      </c>
      <c r="DZ418" s="128">
        <f>+SUM(BR418:BU418)</f>
        <v>48.28</v>
      </c>
      <c r="EA418" s="128">
        <f>+SUM(BV418:BY418)</f>
        <v>46.208999999999996</v>
      </c>
      <c r="EB418" s="128">
        <f>+SUM(BZ418:CC418)</f>
        <v>47.014000000000003</v>
      </c>
      <c r="EC418" s="128">
        <f t="shared" si="854"/>
        <v>50.603568000000003</v>
      </c>
      <c r="ED418" s="128">
        <f t="shared" ref="ED418:EJ418" si="857">EC418*(1+ED$429)</f>
        <v>54.403908388138525</v>
      </c>
      <c r="EE418" s="128">
        <f t="shared" si="857"/>
        <v>58.489655273022827</v>
      </c>
      <c r="EF418" s="128">
        <f t="shared" si="857"/>
        <v>62.88224275267185</v>
      </c>
      <c r="EG418" s="128">
        <f t="shared" si="857"/>
        <v>67.604714631131287</v>
      </c>
      <c r="EH418" s="128">
        <f t="shared" si="857"/>
        <v>72.681845307791619</v>
      </c>
      <c r="EI418" s="128">
        <f t="shared" si="857"/>
        <v>78.140269745523696</v>
      </c>
      <c r="EJ418" s="347">
        <f t="shared" si="857"/>
        <v>84.008623199453112</v>
      </c>
      <c r="EK418" s="233"/>
      <c r="EL418" s="233"/>
      <c r="EM418" s="233"/>
      <c r="EN418" s="233"/>
      <c r="EO418" s="233"/>
      <c r="EP418" s="233"/>
      <c r="EQ418" s="233"/>
      <c r="ER418" s="233"/>
      <c r="ES418" s="233"/>
      <c r="ET418" s="233"/>
      <c r="EU418" s="233"/>
      <c r="EV418" s="233"/>
      <c r="EW418" s="233"/>
      <c r="EX418" s="233"/>
      <c r="EY418" s="233"/>
      <c r="EZ418" s="233"/>
      <c r="FA418" s="233"/>
      <c r="FB418" s="233"/>
      <c r="FC418" s="233"/>
      <c r="FD418" s="233"/>
      <c r="FE418" s="233"/>
      <c r="FF418" s="233"/>
      <c r="FG418" s="233"/>
      <c r="FH418" s="233"/>
      <c r="FI418" s="233"/>
      <c r="FJ418" s="233"/>
      <c r="FK418" s="233"/>
      <c r="FL418" s="233"/>
      <c r="FM418" s="233"/>
      <c r="FN418" s="233"/>
      <c r="FO418" s="233"/>
      <c r="FP418" s="233"/>
      <c r="FQ418" s="233"/>
      <c r="FR418" s="233"/>
      <c r="FS418" s="233"/>
      <c r="FT418" s="233"/>
      <c r="FU418" s="233"/>
      <c r="FV418" s="233"/>
      <c r="FW418" s="233"/>
      <c r="FX418" s="233"/>
      <c r="FY418" s="233"/>
      <c r="FZ418" s="233"/>
      <c r="GA418" s="233"/>
      <c r="GB418" s="233"/>
      <c r="GC418" s="233"/>
      <c r="GD418" s="233"/>
      <c r="GE418" s="233"/>
      <c r="GF418" s="233"/>
      <c r="GG418" s="233"/>
      <c r="GH418" s="233"/>
      <c r="GI418" s="233"/>
      <c r="GJ418" s="233"/>
      <c r="GK418" s="233"/>
      <c r="GL418" s="233"/>
      <c r="GM418" s="233"/>
      <c r="GN418" s="233"/>
      <c r="GO418" s="233"/>
      <c r="GP418" s="233"/>
      <c r="GQ418" s="233"/>
      <c r="GR418" s="233"/>
      <c r="GS418" s="233"/>
      <c r="GT418" s="233"/>
      <c r="GU418" s="233"/>
      <c r="GV418" s="233"/>
      <c r="GW418" s="233"/>
      <c r="GX418" s="233"/>
      <c r="GY418" s="233"/>
      <c r="GZ418" s="233"/>
      <c r="HA418" s="233"/>
      <c r="HB418" s="233"/>
      <c r="HC418" s="233"/>
      <c r="HD418" s="233"/>
      <c r="HE418" s="233"/>
      <c r="HF418" s="233"/>
      <c r="HG418" s="233"/>
      <c r="HH418" s="233"/>
      <c r="HI418" s="233"/>
      <c r="HJ418" s="233"/>
      <c r="HK418" s="233"/>
      <c r="HL418" s="233"/>
      <c r="HM418" s="233"/>
      <c r="HN418" s="233"/>
      <c r="HO418" s="233"/>
      <c r="HP418" s="233"/>
      <c r="HQ418" s="233"/>
      <c r="HR418" s="233"/>
      <c r="HS418" s="233"/>
      <c r="HT418" s="233"/>
      <c r="HU418" s="233"/>
      <c r="HV418" s="233"/>
      <c r="HW418" s="233"/>
    </row>
    <row r="419" spans="1:231" s="44" customFormat="1" ht="13.5" customHeight="1">
      <c r="A419" s="43"/>
      <c r="B419"/>
      <c r="C419"/>
      <c r="D419"/>
      <c r="E419"/>
      <c r="F419"/>
      <c r="G419"/>
      <c r="H419" s="43"/>
      <c r="I419" s="589" t="s">
        <v>164</v>
      </c>
      <c r="J419" s="33"/>
      <c r="K419" s="33"/>
      <c r="L419" s="33"/>
      <c r="M419" s="33"/>
      <c r="N419" s="33"/>
      <c r="O419" s="33"/>
      <c r="P419" s="33"/>
      <c r="Q419" s="33"/>
      <c r="R419" s="33"/>
      <c r="S419" s="33"/>
      <c r="T419" s="33"/>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696">
        <f t="shared" ref="AT419:BY419" si="858">SUM(AT415:AT418)</f>
        <v>0.41700000000000004</v>
      </c>
      <c r="AU419" s="697">
        <f t="shared" si="858"/>
        <v>0.42700000000000005</v>
      </c>
      <c r="AV419" s="697">
        <f t="shared" si="858"/>
        <v>0.42300000000000004</v>
      </c>
      <c r="AW419" s="698">
        <f t="shared" si="858"/>
        <v>0.38400000000000001</v>
      </c>
      <c r="AX419" s="696">
        <f t="shared" si="858"/>
        <v>0.41200000000000003</v>
      </c>
      <c r="AY419" s="697">
        <f t="shared" si="858"/>
        <v>0.42900000000000005</v>
      </c>
      <c r="AZ419" s="697">
        <f t="shared" si="858"/>
        <v>0.46799999999999997</v>
      </c>
      <c r="BA419" s="698">
        <f t="shared" si="858"/>
        <v>0.40600000000000014</v>
      </c>
      <c r="BB419" s="696">
        <f t="shared" si="858"/>
        <v>0.39</v>
      </c>
      <c r="BC419" s="697">
        <f t="shared" si="858"/>
        <v>0.41300000000000003</v>
      </c>
      <c r="BD419" s="697">
        <f t="shared" si="858"/>
        <v>0.48799999999999999</v>
      </c>
      <c r="BE419" s="698">
        <f t="shared" si="858"/>
        <v>0.65400000000000014</v>
      </c>
      <c r="BF419" s="696">
        <f t="shared" si="858"/>
        <v>1.4179999999999999</v>
      </c>
      <c r="BG419" s="697">
        <f t="shared" si="858"/>
        <v>1.2250000000000001</v>
      </c>
      <c r="BH419" s="697">
        <f t="shared" si="858"/>
        <v>1.7120000000000002</v>
      </c>
      <c r="BI419" s="698">
        <f t="shared" si="858"/>
        <v>2.2559999999999993</v>
      </c>
      <c r="BJ419" s="696">
        <f t="shared" si="858"/>
        <v>4.1460000000000008</v>
      </c>
      <c r="BK419" s="697">
        <f t="shared" si="858"/>
        <v>10.467000000000001</v>
      </c>
      <c r="BL419" s="697">
        <f t="shared" si="858"/>
        <v>3.7679999999999998</v>
      </c>
      <c r="BM419" s="698">
        <f t="shared" si="858"/>
        <v>5.0549999999999988</v>
      </c>
      <c r="BN419" s="696">
        <f t="shared" si="858"/>
        <v>7.1319999999999997</v>
      </c>
      <c r="BO419" s="697">
        <f t="shared" si="858"/>
        <v>8.41</v>
      </c>
      <c r="BP419" s="697">
        <f t="shared" si="858"/>
        <v>8.6340000000000003</v>
      </c>
      <c r="BQ419" s="698">
        <f>SUM(BQ415:BQ418)</f>
        <v>9.9089999999999989</v>
      </c>
      <c r="BR419" s="823">
        <f t="shared" si="858"/>
        <v>23.006999999999998</v>
      </c>
      <c r="BS419" s="895">
        <f t="shared" si="858"/>
        <v>29.880000000000003</v>
      </c>
      <c r="BT419" s="697">
        <f t="shared" si="858"/>
        <v>28.015000000000001</v>
      </c>
      <c r="BU419" s="698">
        <f t="shared" si="858"/>
        <v>24.311999999999998</v>
      </c>
      <c r="BV419" s="696">
        <f t="shared" si="858"/>
        <v>25.551000000000002</v>
      </c>
      <c r="BW419" s="697">
        <f>SUM(BW415:BW418)</f>
        <v>28.315999999999999</v>
      </c>
      <c r="BX419" s="697">
        <f>SUM(BX415:BX418)</f>
        <v>27.285</v>
      </c>
      <c r="BY419" s="698">
        <f t="shared" si="858"/>
        <v>25.765999999999998</v>
      </c>
      <c r="BZ419" s="697">
        <f>SUM(BZ415:BZ418)</f>
        <v>26.395</v>
      </c>
      <c r="CA419" s="697">
        <f>SUM(CA415:CA418)</f>
        <v>29.193000000000001</v>
      </c>
      <c r="CB419" s="697">
        <f>SUM(CB415:CB418)</f>
        <v>28.573999999999998</v>
      </c>
      <c r="CC419" s="698">
        <f>SUM(CC415:CC418)</f>
        <v>29.408999999999999</v>
      </c>
      <c r="CD419" s="696">
        <f>SUM(CD415:CD418)</f>
        <v>30.56541</v>
      </c>
      <c r="CE419" s="697">
        <f t="shared" ref="CE419:CG419" si="859">SUM(CE415:CE418)</f>
        <v>30.652650000000005</v>
      </c>
      <c r="CF419" s="697">
        <f t="shared" si="859"/>
        <v>30.002700000000004</v>
      </c>
      <c r="CG419" s="698">
        <f t="shared" si="859"/>
        <v>30.879450000000002</v>
      </c>
      <c r="CH419" s="130"/>
      <c r="CI419" s="130"/>
      <c r="CJ419" s="130"/>
      <c r="CK419" s="130"/>
      <c r="CL419" s="130"/>
      <c r="CM419" s="130"/>
      <c r="CN419" s="130"/>
      <c r="CO419" s="130"/>
      <c r="CP419" s="130"/>
      <c r="CQ419" s="130"/>
      <c r="CR419" s="130"/>
      <c r="CS419" s="130"/>
      <c r="CT419" s="130"/>
      <c r="CU419" s="130"/>
      <c r="CV419" s="130"/>
      <c r="CW419" s="130"/>
      <c r="CX419" s="130"/>
      <c r="CY419" s="130"/>
      <c r="CZ419" s="130"/>
      <c r="DA419" s="130"/>
      <c r="DB419" s="130"/>
      <c r="DC419" s="130"/>
      <c r="DD419" s="130"/>
      <c r="DE419" s="130"/>
      <c r="DF419" s="130"/>
      <c r="DG419" s="130"/>
      <c r="DH419" s="130"/>
      <c r="DI419" s="361"/>
      <c r="DJ419" s="361"/>
      <c r="DK419" s="130"/>
      <c r="DL419" s="130"/>
      <c r="DM419" s="130"/>
      <c r="DN419" s="130"/>
      <c r="DO419" s="130"/>
      <c r="DP419" s="130"/>
      <c r="DQ419" s="696">
        <f t="shared" ref="DQ419:EA419" si="860">SUM(DQ415:DQ418)</f>
        <v>0.52500000000000002</v>
      </c>
      <c r="DR419" s="697">
        <f t="shared" si="860"/>
        <v>1.1800000000000002</v>
      </c>
      <c r="DS419" s="697">
        <f t="shared" si="860"/>
        <v>1.5209999999999999</v>
      </c>
      <c r="DT419" s="697">
        <f t="shared" si="860"/>
        <v>1.651</v>
      </c>
      <c r="DU419" s="697">
        <f t="shared" si="860"/>
        <v>1.7150000000000001</v>
      </c>
      <c r="DV419" s="697">
        <f t="shared" si="860"/>
        <v>1.9450000000000003</v>
      </c>
      <c r="DW419" s="697">
        <f t="shared" si="860"/>
        <v>6.6109999999999998</v>
      </c>
      <c r="DX419" s="697">
        <f t="shared" si="860"/>
        <v>23.436</v>
      </c>
      <c r="DY419" s="697">
        <f t="shared" si="860"/>
        <v>34.085000000000001</v>
      </c>
      <c r="DZ419" s="697">
        <f t="shared" si="860"/>
        <v>105.214</v>
      </c>
      <c r="EA419" s="697">
        <f t="shared" si="860"/>
        <v>106.91800000000001</v>
      </c>
      <c r="EB419" s="697">
        <f>SUM(EB415:EB418)</f>
        <v>113.571</v>
      </c>
      <c r="EC419" s="697">
        <f>SUM(EC415:EC418)</f>
        <v>122.10021</v>
      </c>
      <c r="ED419" s="697">
        <f t="shared" ref="ED419:EJ419" si="861">SUM(ED415:ED418)</f>
        <v>131.26996576629685</v>
      </c>
      <c r="EE419" s="697">
        <f t="shared" si="861"/>
        <v>141.12837244329677</v>
      </c>
      <c r="EF419" s="697">
        <f t="shared" si="861"/>
        <v>151.72714788356842</v>
      </c>
      <c r="EG419" s="697">
        <f t="shared" si="861"/>
        <v>163.12189396311345</v>
      </c>
      <c r="EH419" s="697">
        <f t="shared" si="861"/>
        <v>175.37238827248052</v>
      </c>
      <c r="EI419" s="697">
        <f t="shared" si="861"/>
        <v>188.54289771395344</v>
      </c>
      <c r="EJ419" s="698">
        <f t="shared" si="861"/>
        <v>202.70251564996551</v>
      </c>
      <c r="EK419" s="223"/>
      <c r="EL419" s="223"/>
      <c r="EM419" s="223"/>
      <c r="EN419" s="223"/>
      <c r="EO419" s="223"/>
      <c r="EP419" s="223"/>
      <c r="EQ419" s="223"/>
      <c r="ER419" s="223"/>
      <c r="ES419" s="223"/>
      <c r="ET419" s="223"/>
      <c r="EU419" s="223"/>
      <c r="EV419" s="223"/>
      <c r="EW419" s="223"/>
      <c r="EX419" s="223"/>
      <c r="EY419" s="223"/>
      <c r="EZ419" s="223"/>
      <c r="FA419" s="223"/>
      <c r="FB419" s="223"/>
      <c r="FC419" s="223"/>
      <c r="FD419" s="223"/>
      <c r="FE419" s="223"/>
      <c r="FF419" s="223"/>
      <c r="FG419" s="223"/>
      <c r="FH419" s="223"/>
      <c r="FI419" s="223"/>
      <c r="FJ419" s="223"/>
      <c r="FK419" s="223"/>
      <c r="FL419" s="223"/>
      <c r="FM419" s="223"/>
      <c r="FN419" s="223"/>
      <c r="FO419" s="223"/>
      <c r="FP419" s="223"/>
      <c r="FQ419" s="223"/>
      <c r="FR419" s="223"/>
      <c r="FS419" s="223"/>
      <c r="FT419" s="223"/>
      <c r="FU419" s="223"/>
      <c r="FV419" s="223"/>
      <c r="FW419" s="223"/>
      <c r="FX419" s="223"/>
      <c r="FY419" s="223"/>
      <c r="FZ419" s="223"/>
      <c r="GA419" s="223"/>
      <c r="GB419" s="223"/>
      <c r="GC419" s="223"/>
      <c r="GD419" s="223"/>
      <c r="GE419" s="223"/>
      <c r="GF419" s="223"/>
      <c r="GG419" s="223"/>
      <c r="GH419" s="223"/>
      <c r="GI419" s="223"/>
      <c r="GJ419" s="223"/>
      <c r="GK419" s="223"/>
      <c r="GL419" s="223"/>
      <c r="GM419" s="223"/>
      <c r="GN419" s="223"/>
      <c r="GO419" s="223"/>
      <c r="GP419" s="223"/>
      <c r="GQ419" s="223"/>
      <c r="GR419" s="223"/>
      <c r="GS419" s="223"/>
      <c r="GT419" s="223"/>
      <c r="GU419" s="223"/>
      <c r="GV419" s="223"/>
      <c r="GW419" s="223"/>
      <c r="GX419" s="223"/>
      <c r="GY419" s="223"/>
      <c r="GZ419" s="223"/>
      <c r="HA419" s="223"/>
      <c r="HB419" s="223"/>
      <c r="HC419" s="223"/>
      <c r="HD419" s="223"/>
      <c r="HE419" s="223"/>
      <c r="HF419" s="223"/>
      <c r="HG419" s="223"/>
      <c r="HH419" s="223"/>
      <c r="HI419" s="223"/>
      <c r="HJ419" s="223"/>
      <c r="HK419" s="223"/>
      <c r="HL419" s="223"/>
      <c r="HM419" s="223"/>
      <c r="HN419" s="223"/>
      <c r="HO419" s="223"/>
      <c r="HP419" s="223"/>
      <c r="HQ419" s="223"/>
      <c r="HR419" s="223"/>
      <c r="HS419" s="223"/>
      <c r="HT419" s="223"/>
      <c r="HU419" s="223"/>
      <c r="HV419" s="223"/>
      <c r="HW419" s="223"/>
    </row>
    <row r="420" spans="1:231" ht="13.5" customHeight="1">
      <c r="A420" s="4"/>
      <c r="H420" s="4"/>
      <c r="I420" s="594"/>
      <c r="J420" s="20"/>
      <c r="K420" s="20"/>
      <c r="L420" s="20"/>
      <c r="M420" s="20"/>
      <c r="N420" s="20"/>
      <c r="O420" s="20"/>
      <c r="P420" s="20"/>
      <c r="Q420" s="20"/>
      <c r="R420" s="20"/>
      <c r="S420" s="20"/>
      <c r="T420" s="20"/>
      <c r="U420" s="20"/>
      <c r="V420" s="20"/>
      <c r="W420" s="20"/>
      <c r="X420" s="20"/>
      <c r="Y420" s="20"/>
      <c r="Z420" s="20"/>
      <c r="AA420" s="20"/>
      <c r="AB420" s="20"/>
      <c r="AC420" s="20"/>
      <c r="AD420" s="20"/>
      <c r="AE420" s="20"/>
      <c r="AF420" s="20"/>
      <c r="AG420" s="20"/>
      <c r="AH420" s="20"/>
      <c r="AI420" s="20"/>
      <c r="AJ420" s="20"/>
      <c r="AK420" s="20"/>
      <c r="AL420" s="20"/>
      <c r="AM420" s="20"/>
      <c r="AN420" s="20"/>
      <c r="AO420" s="20"/>
      <c r="AP420" s="20"/>
      <c r="AQ420" s="20"/>
      <c r="AR420" s="20"/>
      <c r="AS420" s="20"/>
      <c r="AT420" s="368"/>
      <c r="AU420" s="20"/>
      <c r="AV420" s="20"/>
      <c r="AW420" s="586"/>
      <c r="AX420" s="368"/>
      <c r="AY420" s="20"/>
      <c r="AZ420" s="20"/>
      <c r="BA420" s="586"/>
      <c r="BB420" s="368"/>
      <c r="BC420" s="20"/>
      <c r="BD420" s="20"/>
      <c r="BE420" s="586"/>
      <c r="BF420" s="368"/>
      <c r="BG420" s="20"/>
      <c r="BH420" s="20"/>
      <c r="BI420" s="586"/>
      <c r="BJ420" s="368"/>
      <c r="BK420" s="20"/>
      <c r="BL420" s="20"/>
      <c r="BM420" s="586"/>
      <c r="BN420" s="368"/>
      <c r="BO420" s="20"/>
      <c r="BP420" s="20"/>
      <c r="BQ420" s="586"/>
      <c r="BR420" s="450"/>
      <c r="BS420" s="98"/>
      <c r="BT420" s="20"/>
      <c r="BU420" s="586"/>
      <c r="BV420" s="368"/>
      <c r="BW420" s="20"/>
      <c r="BX420" s="20"/>
      <c r="BY420" s="586"/>
      <c r="BZ420" s="20"/>
      <c r="CA420" s="20"/>
      <c r="CB420" s="20"/>
      <c r="CC420" s="586"/>
      <c r="CD420" s="368"/>
      <c r="CE420" s="20"/>
      <c r="CF420" s="20"/>
      <c r="CG420" s="586"/>
      <c r="CH420" s="20"/>
      <c r="CI420" s="20"/>
      <c r="CJ420" s="20"/>
      <c r="CK420" s="20"/>
      <c r="CL420" s="20"/>
      <c r="CM420" s="20"/>
      <c r="CN420" s="20"/>
      <c r="CO420" s="20"/>
      <c r="CP420" s="20"/>
      <c r="CQ420" s="20"/>
      <c r="CR420" s="20"/>
      <c r="CS420" s="20"/>
      <c r="CT420" s="20"/>
      <c r="CU420" s="20"/>
      <c r="CV420" s="20"/>
      <c r="CW420" s="20"/>
      <c r="CX420" s="20"/>
      <c r="CY420" s="20"/>
      <c r="CZ420" s="20"/>
      <c r="DA420" s="20"/>
      <c r="DB420" s="20"/>
      <c r="DC420" s="20"/>
      <c r="DD420" s="20"/>
      <c r="DE420" s="20"/>
      <c r="DF420" s="20"/>
      <c r="DG420" s="20"/>
      <c r="DH420" s="20"/>
      <c r="DI420" s="586"/>
      <c r="DJ420" s="601"/>
      <c r="DK420" s="20"/>
      <c r="DL420" s="20"/>
      <c r="DM420" s="20"/>
      <c r="DN420" s="20"/>
      <c r="DO420" s="20"/>
      <c r="DP420" s="20"/>
      <c r="DQ420" s="368"/>
      <c r="DR420" s="20"/>
      <c r="DS420" s="20"/>
      <c r="DT420" s="20"/>
      <c r="DU420" s="20"/>
      <c r="DV420" s="20"/>
      <c r="DW420" s="20"/>
      <c r="DX420" s="20"/>
      <c r="DY420" s="20"/>
      <c r="DZ420" s="20"/>
      <c r="EA420" s="20"/>
      <c r="EB420" s="20"/>
      <c r="EC420" s="20"/>
      <c r="ED420" s="20"/>
      <c r="EE420" s="20"/>
      <c r="EF420" s="20"/>
      <c r="EG420" s="20"/>
      <c r="EH420" s="20"/>
      <c r="EI420" s="20"/>
      <c r="EJ420" s="586"/>
      <c r="EK420" s="99"/>
      <c r="EL420" s="99"/>
      <c r="EM420" s="99"/>
      <c r="EN420" s="99"/>
      <c r="EO420" s="99"/>
      <c r="EP420" s="99"/>
      <c r="EQ420" s="99"/>
      <c r="ER420" s="99"/>
      <c r="ES420" s="99"/>
      <c r="ET420" s="99"/>
      <c r="EU420" s="99"/>
      <c r="EV420" s="99"/>
      <c r="EW420" s="99"/>
      <c r="EX420" s="99"/>
      <c r="EY420" s="99"/>
      <c r="EZ420" s="99"/>
      <c r="FA420" s="99"/>
      <c r="FB420" s="99"/>
      <c r="FC420" s="99"/>
      <c r="FD420" s="99"/>
      <c r="FE420" s="99"/>
      <c r="FF420" s="99"/>
      <c r="FG420" s="99"/>
      <c r="FH420" s="99"/>
      <c r="FI420" s="99"/>
      <c r="FJ420" s="99"/>
      <c r="FK420" s="99"/>
      <c r="FL420" s="99"/>
      <c r="FM420" s="99"/>
      <c r="FN420" s="99"/>
      <c r="FO420" s="99"/>
      <c r="FP420" s="99"/>
      <c r="FQ420" s="99"/>
      <c r="FR420" s="99"/>
      <c r="FS420" s="99"/>
      <c r="FT420" s="99"/>
      <c r="FU420" s="99"/>
      <c r="FV420" s="99"/>
      <c r="FW420" s="99"/>
      <c r="FX420" s="99"/>
      <c r="FY420" s="99"/>
      <c r="FZ420" s="99"/>
      <c r="GA420" s="99"/>
      <c r="GB420" s="99"/>
      <c r="GC420" s="99"/>
      <c r="GD420" s="99"/>
      <c r="GE420" s="99"/>
      <c r="GF420" s="99"/>
      <c r="GG420" s="99"/>
      <c r="GH420" s="99"/>
      <c r="GI420" s="99"/>
      <c r="GJ420" s="99"/>
      <c r="GK420" s="99"/>
      <c r="GL420" s="99"/>
      <c r="GM420" s="99"/>
      <c r="GN420" s="99"/>
      <c r="GO420" s="99"/>
      <c r="GP420" s="99"/>
      <c r="GQ420" s="99"/>
      <c r="GR420" s="99"/>
      <c r="GS420" s="99"/>
      <c r="GT420" s="99"/>
      <c r="GU420" s="99"/>
      <c r="GV420" s="99"/>
      <c r="GW420" s="99"/>
      <c r="GX420" s="99"/>
      <c r="GY420" s="99"/>
      <c r="GZ420" s="99"/>
      <c r="HA420" s="99"/>
      <c r="HB420" s="99"/>
      <c r="HC420" s="99"/>
      <c r="HD420" s="99"/>
      <c r="HE420" s="99"/>
      <c r="HF420" s="99"/>
      <c r="HG420" s="99"/>
      <c r="HH420" s="99"/>
      <c r="HI420" s="99"/>
      <c r="HJ420" s="99"/>
      <c r="HK420" s="99"/>
      <c r="HL420" s="99"/>
      <c r="HM420" s="99"/>
      <c r="HN420" s="99"/>
      <c r="HO420" s="99"/>
      <c r="HP420" s="99"/>
      <c r="HQ420" s="99"/>
      <c r="HR420" s="99"/>
      <c r="HS420" s="99"/>
      <c r="HT420" s="99"/>
      <c r="HU420" s="99"/>
      <c r="HV420" s="99"/>
      <c r="HW420" s="99"/>
    </row>
    <row r="421" spans="1:231" ht="13.5" customHeight="1">
      <c r="A421" s="4"/>
      <c r="H421" s="4"/>
      <c r="I421" s="596" t="s">
        <v>105</v>
      </c>
      <c r="J421" s="20"/>
      <c r="K421" s="20"/>
      <c r="L421" s="20"/>
      <c r="M421" s="20"/>
      <c r="N421" s="20"/>
      <c r="O421" s="20"/>
      <c r="P421" s="20"/>
      <c r="Q421" s="20"/>
      <c r="R421" s="20"/>
      <c r="S421" s="20"/>
      <c r="T421" s="20"/>
      <c r="U421" s="20"/>
      <c r="V421" s="20"/>
      <c r="W421" s="20"/>
      <c r="X421" s="20"/>
      <c r="Y421" s="20"/>
      <c r="Z421" s="20"/>
      <c r="AA421" s="20"/>
      <c r="AB421" s="20"/>
      <c r="AC421" s="20"/>
      <c r="AD421" s="20"/>
      <c r="AE421" s="20"/>
      <c r="AF421" s="20"/>
      <c r="AG421" s="20"/>
      <c r="AH421" s="20"/>
      <c r="AI421" s="20"/>
      <c r="AJ421" s="20"/>
      <c r="AK421" s="20"/>
      <c r="AL421" s="20"/>
      <c r="AM421" s="20"/>
      <c r="AN421" s="20"/>
      <c r="AO421" s="20"/>
      <c r="AP421" s="20"/>
      <c r="AQ421" s="20"/>
      <c r="AR421" s="20"/>
      <c r="AS421" s="20"/>
      <c r="AT421" s="368"/>
      <c r="AU421" s="20"/>
      <c r="AV421" s="20"/>
      <c r="AW421" s="586"/>
      <c r="AX421" s="368"/>
      <c r="AY421" s="20"/>
      <c r="AZ421" s="20"/>
      <c r="BA421" s="586"/>
      <c r="BB421" s="368"/>
      <c r="BC421" s="20"/>
      <c r="BD421" s="20"/>
      <c r="BE421" s="586"/>
      <c r="BF421" s="368"/>
      <c r="BG421" s="20"/>
      <c r="BH421" s="20"/>
      <c r="BI421" s="586"/>
      <c r="BJ421" s="368"/>
      <c r="BK421" s="20"/>
      <c r="BL421" s="20"/>
      <c r="BM421" s="586"/>
      <c r="BN421" s="368"/>
      <c r="BO421" s="20"/>
      <c r="BP421" s="20"/>
      <c r="BQ421" s="586"/>
      <c r="BR421" s="450"/>
      <c r="BS421" s="98"/>
      <c r="BT421" s="20"/>
      <c r="BU421" s="586"/>
      <c r="BV421" s="368"/>
      <c r="BW421" s="20"/>
      <c r="BX421" s="20"/>
      <c r="BY421" s="586"/>
      <c r="BZ421" s="20"/>
      <c r="CA421" s="20"/>
      <c r="CB421" s="20"/>
      <c r="CC421" s="586"/>
      <c r="CD421" s="368"/>
      <c r="CE421" s="20"/>
      <c r="CF421" s="20"/>
      <c r="CG421" s="586"/>
      <c r="CH421" s="20"/>
      <c r="CI421" s="20"/>
      <c r="CJ421" s="20"/>
      <c r="CK421" s="20"/>
      <c r="CL421" s="20"/>
      <c r="CM421" s="20"/>
      <c r="CN421" s="20"/>
      <c r="CO421" s="20"/>
      <c r="CP421" s="20"/>
      <c r="CQ421" s="20"/>
      <c r="CR421" s="20"/>
      <c r="CS421" s="20"/>
      <c r="CT421" s="20"/>
      <c r="CU421" s="20"/>
      <c r="CV421" s="20"/>
      <c r="CW421" s="20"/>
      <c r="CX421" s="20"/>
      <c r="CY421" s="20"/>
      <c r="CZ421" s="20"/>
      <c r="DA421" s="20"/>
      <c r="DB421" s="20"/>
      <c r="DC421" s="20"/>
      <c r="DD421" s="20"/>
      <c r="DE421" s="20"/>
      <c r="DF421" s="20"/>
      <c r="DG421" s="20"/>
      <c r="DH421" s="20"/>
      <c r="DI421" s="586"/>
      <c r="DJ421" s="601"/>
      <c r="DK421" s="20"/>
      <c r="DL421" s="20"/>
      <c r="DM421" s="20"/>
      <c r="DN421" s="20"/>
      <c r="DO421" s="20"/>
      <c r="DP421" s="20"/>
      <c r="DQ421" s="368"/>
      <c r="DR421" s="20"/>
      <c r="DS421" s="20"/>
      <c r="DT421" s="20"/>
      <c r="DU421" s="20"/>
      <c r="DV421" s="20"/>
      <c r="DW421" s="20"/>
      <c r="DX421" s="20"/>
      <c r="DY421" s="20"/>
      <c r="DZ421" s="20"/>
      <c r="EA421" s="20"/>
      <c r="EB421" s="20"/>
      <c r="EC421" s="20"/>
      <c r="ED421" s="20"/>
      <c r="EE421" s="20"/>
      <c r="EF421" s="20"/>
      <c r="EG421" s="20"/>
      <c r="EH421" s="20"/>
      <c r="EI421" s="20"/>
      <c r="EJ421" s="586"/>
      <c r="EK421" s="99"/>
      <c r="EL421" s="99"/>
      <c r="EM421" s="99"/>
      <c r="EN421" s="99"/>
      <c r="EO421" s="99"/>
      <c r="EP421" s="99"/>
      <c r="EQ421" s="99"/>
      <c r="ER421" s="99"/>
      <c r="ES421" s="99"/>
      <c r="ET421" s="99"/>
      <c r="EU421" s="99"/>
      <c r="EV421" s="99"/>
      <c r="EW421" s="99"/>
      <c r="EX421" s="99"/>
      <c r="EY421" s="99"/>
      <c r="EZ421" s="99"/>
      <c r="FA421" s="99"/>
      <c r="FB421" s="99"/>
      <c r="FC421" s="99"/>
      <c r="FD421" s="99"/>
      <c r="FE421" s="99"/>
      <c r="FF421" s="99"/>
      <c r="FG421" s="99"/>
      <c r="FH421" s="99"/>
      <c r="FI421" s="99"/>
      <c r="FJ421" s="99"/>
      <c r="FK421" s="99"/>
      <c r="FL421" s="99"/>
      <c r="FM421" s="99"/>
      <c r="FN421" s="99"/>
      <c r="FO421" s="99"/>
      <c r="FP421" s="99"/>
      <c r="FQ421" s="99"/>
      <c r="FR421" s="99"/>
      <c r="FS421" s="99"/>
      <c r="FT421" s="99"/>
      <c r="FU421" s="99"/>
      <c r="FV421" s="99"/>
      <c r="FW421" s="99"/>
      <c r="FX421" s="99"/>
      <c r="FY421" s="99"/>
      <c r="FZ421" s="99"/>
      <c r="GA421" s="99"/>
      <c r="GB421" s="99"/>
      <c r="GC421" s="99"/>
      <c r="GD421" s="99"/>
      <c r="GE421" s="99"/>
      <c r="GF421" s="99"/>
      <c r="GG421" s="99"/>
      <c r="GH421" s="99"/>
      <c r="GI421" s="99"/>
      <c r="GJ421" s="99"/>
      <c r="GK421" s="99"/>
      <c r="GL421" s="99"/>
      <c r="GM421" s="99"/>
      <c r="GN421" s="99"/>
      <c r="GO421" s="99"/>
      <c r="GP421" s="99"/>
      <c r="GQ421" s="99"/>
      <c r="GR421" s="99"/>
      <c r="GS421" s="99"/>
      <c r="GT421" s="99"/>
      <c r="GU421" s="99"/>
      <c r="GV421" s="99"/>
      <c r="GW421" s="99"/>
      <c r="GX421" s="99"/>
      <c r="GY421" s="99"/>
      <c r="GZ421" s="99"/>
      <c r="HA421" s="99"/>
      <c r="HB421" s="99"/>
      <c r="HC421" s="99"/>
      <c r="HD421" s="99"/>
      <c r="HE421" s="99"/>
      <c r="HF421" s="99"/>
      <c r="HG421" s="99"/>
      <c r="HH421" s="99"/>
      <c r="HI421" s="99"/>
      <c r="HJ421" s="99"/>
      <c r="HK421" s="99"/>
      <c r="HL421" s="99"/>
      <c r="HM421" s="99"/>
      <c r="HN421" s="99"/>
      <c r="HO421" s="99"/>
      <c r="HP421" s="99"/>
      <c r="HQ421" s="99"/>
      <c r="HR421" s="99"/>
      <c r="HS421" s="99"/>
      <c r="HT421" s="99"/>
      <c r="HU421" s="99"/>
      <c r="HV421" s="99"/>
      <c r="HW421" s="99"/>
    </row>
    <row r="422" spans="1:231" s="48" customFormat="1" ht="13.5" customHeight="1">
      <c r="A422" s="17"/>
      <c r="B422"/>
      <c r="C422"/>
      <c r="D422"/>
      <c r="E422"/>
      <c r="F422"/>
      <c r="G422"/>
      <c r="H422" s="17"/>
      <c r="I422" s="597" t="s">
        <v>62</v>
      </c>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619">
        <f t="shared" ref="AT422:BQ422" si="862">AT415/AT16</f>
        <v>1.6776075857038657E-2</v>
      </c>
      <c r="AU422" s="175">
        <f t="shared" si="862"/>
        <v>1.0213143872113677E-2</v>
      </c>
      <c r="AV422" s="175">
        <f t="shared" si="862"/>
        <v>8.482223425374481E-3</v>
      </c>
      <c r="AW422" s="579">
        <f t="shared" si="862"/>
        <v>9.3537414965986429E-3</v>
      </c>
      <c r="AX422" s="619">
        <f t="shared" si="862"/>
        <v>1.0129431626336524E-2</v>
      </c>
      <c r="AY422" s="175">
        <f t="shared" si="862"/>
        <v>7.2266157622034363E-3</v>
      </c>
      <c r="AZ422" s="175">
        <f t="shared" si="862"/>
        <v>7.4128083606756602E-3</v>
      </c>
      <c r="BA422" s="579">
        <f t="shared" si="862"/>
        <v>4.3873393920401136E-3</v>
      </c>
      <c r="BB422" s="619">
        <f t="shared" si="862"/>
        <v>3.6412078152753108E-3</v>
      </c>
      <c r="BC422" s="175">
        <f t="shared" si="862"/>
        <v>2.9031240138845059E-3</v>
      </c>
      <c r="BD422" s="175">
        <f t="shared" si="862"/>
        <v>2.5187595109408619E-3</v>
      </c>
      <c r="BE422" s="579">
        <f t="shared" si="862"/>
        <v>2.7147956362173855E-3</v>
      </c>
      <c r="BF422" s="619">
        <f t="shared" si="862"/>
        <v>3.7226820829501166E-3</v>
      </c>
      <c r="BG422" s="175">
        <f t="shared" si="862"/>
        <v>3.3135242211417247E-3</v>
      </c>
      <c r="BH422" s="175">
        <f t="shared" si="862"/>
        <v>2.9453235155882814E-3</v>
      </c>
      <c r="BI422" s="579">
        <f t="shared" si="862"/>
        <v>3.1744182660104264E-3</v>
      </c>
      <c r="BJ422" s="619">
        <f t="shared" si="862"/>
        <v>4.1831340142688498E-3</v>
      </c>
      <c r="BK422" s="175">
        <f t="shared" si="862"/>
        <v>3.7510656436487637E-3</v>
      </c>
      <c r="BL422" s="175">
        <f t="shared" si="862"/>
        <v>3.470203147568044E-3</v>
      </c>
      <c r="BM422" s="579">
        <f t="shared" si="862"/>
        <v>3.6505107287310629E-3</v>
      </c>
      <c r="BN422" s="619">
        <f t="shared" si="862"/>
        <v>5.6307836299684501E-3</v>
      </c>
      <c r="BO422" s="175">
        <f t="shared" si="862"/>
        <v>5.3129965046075627E-3</v>
      </c>
      <c r="BP422" s="175">
        <f t="shared" si="862"/>
        <v>5.5163233535636133E-3</v>
      </c>
      <c r="BQ422" s="579">
        <f t="shared" si="862"/>
        <v>6.1085899338236089E-3</v>
      </c>
      <c r="BR422" s="619">
        <f>BR415/BR$16</f>
        <v>5.8573441374260909E-3</v>
      </c>
      <c r="BS422" s="175">
        <f>BS415/BS16</f>
        <v>6.4810327613286697E-3</v>
      </c>
      <c r="BT422" s="175">
        <f>BT415/BT16</f>
        <v>7.7956609057222865E-3</v>
      </c>
      <c r="BU422" s="579">
        <f>BU415/BU16</f>
        <v>7.4039086024679703E-3</v>
      </c>
      <c r="BV422" s="619">
        <f>BV415/BV$16</f>
        <v>6.5543977374154481E-3</v>
      </c>
      <c r="BW422" s="175">
        <f>BW415/BW16</f>
        <v>7.8069893427637803E-3</v>
      </c>
      <c r="BX422" s="175">
        <f>BX415/BX16</f>
        <v>6.7856379568283819E-3</v>
      </c>
      <c r="BY422" s="579">
        <f>BY415/BY16</f>
        <v>6.8230146037994476E-3</v>
      </c>
      <c r="BZ422" s="619">
        <f>BZ415/BZ$16</f>
        <v>3.6740921574610927E-3</v>
      </c>
      <c r="CA422" s="175">
        <f>CA415/CA16</f>
        <v>3.8411092373992874E-3</v>
      </c>
      <c r="CB422" s="175">
        <f>CB415/CB16</f>
        <v>3.5977987432541272E-3</v>
      </c>
      <c r="CC422" s="175">
        <f>CC415/CC16</f>
        <v>3.3365210923387524E-3</v>
      </c>
      <c r="CD422" s="386">
        <f t="shared" ref="CD422:CG425" si="863">CD415/CD$16</f>
        <v>3.4831128992407899E-3</v>
      </c>
      <c r="CE422" s="113">
        <f t="shared" si="863"/>
        <v>3.2829159196870006E-3</v>
      </c>
      <c r="CF422" s="113">
        <f t="shared" si="863"/>
        <v>3.0807190488130179E-3</v>
      </c>
      <c r="CG422" s="363">
        <f t="shared" si="863"/>
        <v>2.8764109380404767E-3</v>
      </c>
      <c r="CH422" s="176"/>
      <c r="CI422" s="176"/>
      <c r="CJ422" s="176"/>
      <c r="CK422" s="176"/>
      <c r="CL422" s="176"/>
      <c r="CM422" s="176"/>
      <c r="CN422" s="176"/>
      <c r="CO422" s="176"/>
      <c r="CP422" s="176"/>
      <c r="CQ422" s="176"/>
      <c r="CR422" s="176"/>
      <c r="CS422" s="176"/>
      <c r="CT422" s="176"/>
      <c r="CU422" s="176"/>
      <c r="CV422" s="176"/>
      <c r="CW422" s="176"/>
      <c r="CX422" s="176"/>
      <c r="CY422" s="176"/>
      <c r="CZ422" s="176"/>
      <c r="DA422" s="176"/>
      <c r="DB422" s="176"/>
      <c r="DC422" s="176"/>
      <c r="DD422" s="176"/>
      <c r="DE422" s="176"/>
      <c r="DF422" s="176"/>
      <c r="DG422" s="176"/>
      <c r="DH422" s="176"/>
      <c r="DI422" s="581"/>
      <c r="DJ422" s="363"/>
      <c r="DK422" s="118"/>
      <c r="DL422" s="118"/>
      <c r="DM422" s="118"/>
      <c r="DN422" s="118"/>
      <c r="DO422" s="118"/>
      <c r="DP422" s="118"/>
      <c r="DQ422" s="619">
        <f>DQ415/Model!$DQ$12</f>
        <v>1.305665656330147E-2</v>
      </c>
      <c r="DR422" s="175">
        <f>DR415/Model!$DR$12</f>
        <v>2.1671826625386997E-2</v>
      </c>
      <c r="DS422" s="175">
        <f t="shared" ref="DS422:EC422" si="864">DS415/DS16</f>
        <v>1.4821108279052204E-2</v>
      </c>
      <c r="DT422" s="175">
        <f t="shared" si="864"/>
        <v>1.0462523583557259E-2</v>
      </c>
      <c r="DU422" s="175">
        <f t="shared" si="864"/>
        <v>6.8927035809236226E-3</v>
      </c>
      <c r="DV422" s="175">
        <f t="shared" si="864"/>
        <v>2.8613386220156549E-3</v>
      </c>
      <c r="DW422" s="175">
        <f t="shared" si="864"/>
        <v>3.2520325203252037E-3</v>
      </c>
      <c r="DX422" s="175">
        <f t="shared" si="864"/>
        <v>3.730795514945962E-3</v>
      </c>
      <c r="DY422" s="175">
        <f t="shared" si="864"/>
        <v>5.6582988895128158E-3</v>
      </c>
      <c r="DZ422" s="175">
        <f t="shared" si="864"/>
        <v>6.5506283051710865E-3</v>
      </c>
      <c r="EA422" s="175">
        <f t="shared" si="864"/>
        <v>6.9963110789296812E-3</v>
      </c>
      <c r="EB422" s="175">
        <f t="shared" si="864"/>
        <v>3.607003753735627E-3</v>
      </c>
      <c r="EC422" s="175">
        <f t="shared" si="864"/>
        <v>3.1693982061773702E-3</v>
      </c>
      <c r="ED422" s="113">
        <f t="shared" ref="ED422:EJ422" si="865">ED415/ED$16</f>
        <v>2.8998429686760935E-3</v>
      </c>
      <c r="EE422" s="113">
        <f t="shared" si="865"/>
        <v>2.6980751363320102E-3</v>
      </c>
      <c r="EF422" s="113">
        <f t="shared" si="865"/>
        <v>2.5461185742660267E-3</v>
      </c>
      <c r="EG422" s="113">
        <f t="shared" si="865"/>
        <v>2.4235609226221258E-3</v>
      </c>
      <c r="EH422" s="113">
        <f t="shared" si="865"/>
        <v>2.3209578971851649E-3</v>
      </c>
      <c r="EI422" s="113">
        <f t="shared" si="865"/>
        <v>2.2583065312151737E-3</v>
      </c>
      <c r="EJ422" s="363">
        <f t="shared" si="865"/>
        <v>2.2049877839696213E-3</v>
      </c>
      <c r="EK422" s="216"/>
      <c r="EL422" s="216"/>
      <c r="EM422" s="216"/>
      <c r="EN422" s="216"/>
      <c r="EO422" s="216"/>
      <c r="EP422" s="216"/>
      <c r="EQ422" s="216"/>
      <c r="ER422" s="216"/>
      <c r="ES422" s="216"/>
      <c r="ET422" s="216"/>
      <c r="EU422" s="216"/>
      <c r="EV422" s="216"/>
      <c r="EW422" s="216"/>
      <c r="EX422" s="216"/>
      <c r="EY422" s="216"/>
      <c r="EZ422" s="216"/>
      <c r="FA422" s="216"/>
      <c r="FB422" s="216"/>
      <c r="FC422" s="216"/>
      <c r="FD422" s="216"/>
      <c r="FE422" s="216"/>
      <c r="FF422" s="216"/>
      <c r="FG422" s="216"/>
      <c r="FH422" s="216"/>
      <c r="FI422" s="216"/>
      <c r="FJ422" s="216"/>
      <c r="FK422" s="216"/>
      <c r="FL422" s="216"/>
      <c r="FM422" s="216"/>
      <c r="FN422" s="216"/>
      <c r="FO422" s="216"/>
      <c r="FP422" s="216"/>
      <c r="FQ422" s="216"/>
      <c r="FR422" s="216"/>
      <c r="FS422" s="216"/>
      <c r="FT422" s="216"/>
      <c r="FU422" s="216"/>
      <c r="FV422" s="216"/>
      <c r="FW422" s="216"/>
      <c r="FX422" s="216"/>
      <c r="FY422" s="216"/>
      <c r="FZ422" s="216"/>
      <c r="GA422" s="216"/>
      <c r="GB422" s="216"/>
      <c r="GC422" s="216"/>
      <c r="GD422" s="216"/>
      <c r="GE422" s="216"/>
      <c r="GF422" s="216"/>
      <c r="GG422" s="216"/>
      <c r="GH422" s="216"/>
      <c r="GI422" s="216"/>
      <c r="GJ422" s="216"/>
      <c r="GK422" s="216"/>
      <c r="GL422" s="216"/>
      <c r="GM422" s="216"/>
      <c r="GN422" s="216"/>
      <c r="GO422" s="216"/>
      <c r="GP422" s="216"/>
      <c r="GQ422" s="216"/>
      <c r="GR422" s="216"/>
      <c r="GS422" s="216"/>
      <c r="GT422" s="216"/>
      <c r="GU422" s="216"/>
      <c r="GV422" s="216"/>
      <c r="GW422" s="216"/>
      <c r="GX422" s="216"/>
      <c r="GY422" s="216"/>
      <c r="GZ422" s="216"/>
      <c r="HA422" s="216"/>
      <c r="HB422" s="216"/>
      <c r="HC422" s="216"/>
      <c r="HD422" s="216"/>
      <c r="HE422" s="216"/>
      <c r="HF422" s="216"/>
      <c r="HG422" s="216"/>
      <c r="HH422" s="216"/>
      <c r="HI422" s="216"/>
      <c r="HJ422" s="216"/>
      <c r="HK422" s="216"/>
      <c r="HL422" s="216"/>
      <c r="HM422" s="216"/>
      <c r="HN422" s="216"/>
      <c r="HO422" s="216"/>
      <c r="HP422" s="216"/>
      <c r="HQ422" s="216"/>
      <c r="HR422" s="216"/>
      <c r="HS422" s="216"/>
      <c r="HT422" s="216"/>
      <c r="HU422" s="216"/>
      <c r="HV422" s="216"/>
      <c r="HW422" s="216"/>
    </row>
    <row r="423" spans="1:231" s="48" customFormat="1" ht="13.5" customHeight="1">
      <c r="A423" s="17"/>
      <c r="B423"/>
      <c r="C423"/>
      <c r="D423"/>
      <c r="E423"/>
      <c r="F423"/>
      <c r="G423"/>
      <c r="H423" s="17"/>
      <c r="I423" s="597" t="s">
        <v>63</v>
      </c>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619">
        <f t="shared" ref="AT423:BQ423" si="866">AT416/AT16</f>
        <v>3.574033552151714E-2</v>
      </c>
      <c r="AU423" s="175">
        <f t="shared" si="866"/>
        <v>2.4200710479573714E-2</v>
      </c>
      <c r="AV423" s="175">
        <f t="shared" si="866"/>
        <v>1.8408229561450998E-2</v>
      </c>
      <c r="AW423" s="579">
        <f t="shared" si="866"/>
        <v>2.1045918367346941E-2</v>
      </c>
      <c r="AX423" s="619">
        <f t="shared" si="866"/>
        <v>1.9508534984055526E-2</v>
      </c>
      <c r="AY423" s="175">
        <f t="shared" si="866"/>
        <v>1.513498772838833E-2</v>
      </c>
      <c r="AZ423" s="175">
        <f t="shared" si="866"/>
        <v>1.4218009478672989E-2</v>
      </c>
      <c r="BA423" s="579">
        <f t="shared" si="866"/>
        <v>1.1804032173822213E-2</v>
      </c>
      <c r="BB423" s="619">
        <f t="shared" si="866"/>
        <v>9.5026642984014208E-3</v>
      </c>
      <c r="BC423" s="175">
        <f t="shared" si="866"/>
        <v>4.2284632376143891E-3</v>
      </c>
      <c r="BD423" s="175">
        <f t="shared" si="866"/>
        <v>4.4603033006244434E-3</v>
      </c>
      <c r="BE423" s="579">
        <f t="shared" si="866"/>
        <v>6.4853451309637529E-3</v>
      </c>
      <c r="BF423" s="619">
        <f t="shared" si="866"/>
        <v>8.3212893618884957E-3</v>
      </c>
      <c r="BG423" s="175">
        <f t="shared" si="866"/>
        <v>1.0408788042499548E-2</v>
      </c>
      <c r="BH423" s="175">
        <f t="shared" si="866"/>
        <v>2.7259909133636222E-2</v>
      </c>
      <c r="BI423" s="579">
        <f t="shared" si="866"/>
        <v>3.1569444039956887E-2</v>
      </c>
      <c r="BJ423" s="619">
        <f t="shared" si="866"/>
        <v>3.1488990401888829E-2</v>
      </c>
      <c r="BK423" s="175">
        <f t="shared" si="866"/>
        <v>0.16575021312872976</v>
      </c>
      <c r="BL423" s="175">
        <f t="shared" si="866"/>
        <v>1.6338091575847386E-2</v>
      </c>
      <c r="BM423" s="579">
        <f t="shared" si="866"/>
        <v>1.8749571536299425E-2</v>
      </c>
      <c r="BN423" s="619">
        <f t="shared" si="866"/>
        <v>1.9670002868227586E-2</v>
      </c>
      <c r="BO423" s="175">
        <f t="shared" si="866"/>
        <v>2.1582459485224022E-2</v>
      </c>
      <c r="BP423" s="175">
        <f t="shared" si="866"/>
        <v>2.1264354849626608E-2</v>
      </c>
      <c r="BQ423" s="579">
        <f t="shared" si="866"/>
        <v>2.6362248047742315E-2</v>
      </c>
      <c r="BR423" s="619">
        <f>BR416/BR$16</f>
        <v>2.5896598187422702E-2</v>
      </c>
      <c r="BS423" s="175">
        <f>BS416/BS16</f>
        <v>5.1287740338298228E-2</v>
      </c>
      <c r="BT423" s="175">
        <f>BT416/BT16</f>
        <v>4.2123723587814334E-2</v>
      </c>
      <c r="BU423" s="579">
        <f>BU416/BU16</f>
        <v>2.9237763476412593E-2</v>
      </c>
      <c r="BV423" s="619">
        <f>BV416/BV$16</f>
        <v>2.7975825617532878E-2</v>
      </c>
      <c r="BW423" s="175">
        <f>BW416/BW16</f>
        <v>3.0685738688982403E-2</v>
      </c>
      <c r="BX423" s="175">
        <f>BX416/BX16</f>
        <v>2.6572629479233452E-2</v>
      </c>
      <c r="BY423" s="579">
        <f>BY416/BY16</f>
        <v>2.5279862221675477E-2</v>
      </c>
      <c r="BZ423" s="619">
        <f>BZ416/BZ$16</f>
        <v>2.2500254297629946E-2</v>
      </c>
      <c r="CA423" s="175">
        <f>CA416/CA16</f>
        <v>2.3421397789020047E-2</v>
      </c>
      <c r="CB423" s="175">
        <f>CB416/CB16</f>
        <v>2.0983611210655728E-2</v>
      </c>
      <c r="CC423" s="175">
        <f>CC416/CC16</f>
        <v>1.7854992384797933E-2</v>
      </c>
      <c r="CD423" s="386">
        <f t="shared" si="863"/>
        <v>2.1330691398451347E-2</v>
      </c>
      <c r="CE423" s="113">
        <f t="shared" si="863"/>
        <v>2.0017779998091467E-2</v>
      </c>
      <c r="CF423" s="113">
        <f t="shared" si="863"/>
        <v>1.7967822933609653E-2</v>
      </c>
      <c r="CG423" s="363">
        <f t="shared" si="863"/>
        <v>1.5392768087751642E-2</v>
      </c>
      <c r="CH423" s="176"/>
      <c r="CI423" s="176"/>
      <c r="CJ423" s="176"/>
      <c r="CK423" s="176"/>
      <c r="CL423" s="176"/>
      <c r="CM423" s="176"/>
      <c r="CN423" s="176"/>
      <c r="CO423" s="176"/>
      <c r="CP423" s="176"/>
      <c r="CQ423" s="176"/>
      <c r="CR423" s="176"/>
      <c r="CS423" s="176"/>
      <c r="CT423" s="176"/>
      <c r="CU423" s="176"/>
      <c r="CV423" s="176"/>
      <c r="CW423" s="176"/>
      <c r="CX423" s="176"/>
      <c r="CY423" s="176"/>
      <c r="CZ423" s="176"/>
      <c r="DA423" s="176"/>
      <c r="DB423" s="176"/>
      <c r="DC423" s="176"/>
      <c r="DD423" s="176"/>
      <c r="DE423" s="176"/>
      <c r="DF423" s="176"/>
      <c r="DG423" s="176"/>
      <c r="DH423" s="176"/>
      <c r="DI423" s="581"/>
      <c r="DJ423" s="363"/>
      <c r="DK423" s="118"/>
      <c r="DL423" s="118"/>
      <c r="DM423" s="118"/>
      <c r="DN423" s="118"/>
      <c r="DO423" s="118"/>
      <c r="DP423" s="118"/>
      <c r="DQ423" s="619">
        <f>DQ416/Model!$DQ$12</f>
        <v>3.3341105152716252E-2</v>
      </c>
      <c r="DR423" s="175">
        <f>DR416/Model!$DR$12</f>
        <v>3.4759358288770054E-2</v>
      </c>
      <c r="DS423" s="175">
        <f t="shared" ref="DS423:EC423" si="867">DS416/DS16</f>
        <v>3.8516001132823559E-2</v>
      </c>
      <c r="DT423" s="175">
        <f t="shared" si="867"/>
        <v>2.3326282087930937E-2</v>
      </c>
      <c r="DU423" s="175">
        <f t="shared" si="867"/>
        <v>1.4605967111957201E-2</v>
      </c>
      <c r="DV423" s="175">
        <f t="shared" si="867"/>
        <v>5.8740708219157346E-3</v>
      </c>
      <c r="DW423" s="175">
        <f t="shared" si="867"/>
        <v>2.0821566110397944E-2</v>
      </c>
      <c r="DX423" s="175">
        <f t="shared" si="867"/>
        <v>5.5526588878483378E-2</v>
      </c>
      <c r="DY423" s="175">
        <f t="shared" si="867"/>
        <v>2.2461360016938079E-2</v>
      </c>
      <c r="DZ423" s="175">
        <f t="shared" si="867"/>
        <v>3.5433958946868134E-2</v>
      </c>
      <c r="EA423" s="175">
        <f t="shared" si="867"/>
        <v>2.7545833928860401E-2</v>
      </c>
      <c r="EB423" s="175">
        <f t="shared" si="867"/>
        <v>2.1113602044587922E-2</v>
      </c>
      <c r="EC423" s="175">
        <f t="shared" si="867"/>
        <v>1.8572102230169429E-2</v>
      </c>
      <c r="ED423" s="113">
        <f t="shared" ref="ED423:EJ423" si="868">ED416/ED$16</f>
        <v>1.6992557123532506E-2</v>
      </c>
      <c r="EE423" s="113">
        <f t="shared" si="868"/>
        <v>1.5810233992992976E-2</v>
      </c>
      <c r="EF423" s="113">
        <f t="shared" si="868"/>
        <v>1.4919795928210213E-2</v>
      </c>
      <c r="EG423" s="113">
        <f t="shared" si="868"/>
        <v>1.4201630179588393E-2</v>
      </c>
      <c r="EH423" s="113">
        <f t="shared" si="868"/>
        <v>1.3600394943881548E-2</v>
      </c>
      <c r="EI423" s="113">
        <f t="shared" si="868"/>
        <v>1.323326923169222E-2</v>
      </c>
      <c r="EJ423" s="363">
        <f t="shared" si="868"/>
        <v>1.2920830983100132E-2</v>
      </c>
      <c r="EK423" s="216"/>
      <c r="EL423" s="216"/>
      <c r="EM423" s="216"/>
      <c r="EN423" s="216"/>
      <c r="EO423" s="216"/>
      <c r="EP423" s="216"/>
      <c r="EQ423" s="216"/>
      <c r="ER423" s="216"/>
      <c r="ES423" s="216"/>
      <c r="ET423" s="216"/>
      <c r="EU423" s="216"/>
      <c r="EV423" s="216"/>
      <c r="EW423" s="216"/>
      <c r="EX423" s="216"/>
      <c r="EY423" s="216"/>
      <c r="EZ423" s="216"/>
      <c r="FA423" s="216"/>
      <c r="FB423" s="216"/>
      <c r="FC423" s="216"/>
      <c r="FD423" s="216"/>
      <c r="FE423" s="216"/>
      <c r="FF423" s="216"/>
      <c r="FG423" s="216"/>
      <c r="FH423" s="216"/>
      <c r="FI423" s="216"/>
      <c r="FJ423" s="216"/>
      <c r="FK423" s="216"/>
      <c r="FL423" s="216"/>
      <c r="FM423" s="216"/>
      <c r="FN423" s="216"/>
      <c r="FO423" s="216"/>
      <c r="FP423" s="216"/>
      <c r="FQ423" s="216"/>
      <c r="FR423" s="216"/>
      <c r="FS423" s="216"/>
      <c r="FT423" s="216"/>
      <c r="FU423" s="216"/>
      <c r="FV423" s="216"/>
      <c r="FW423" s="216"/>
      <c r="FX423" s="216"/>
      <c r="FY423" s="216"/>
      <c r="FZ423" s="216"/>
      <c r="GA423" s="216"/>
      <c r="GB423" s="216"/>
      <c r="GC423" s="216"/>
      <c r="GD423" s="216"/>
      <c r="GE423" s="216"/>
      <c r="GF423" s="216"/>
      <c r="GG423" s="216"/>
      <c r="GH423" s="216"/>
      <c r="GI423" s="216"/>
      <c r="GJ423" s="216"/>
      <c r="GK423" s="216"/>
      <c r="GL423" s="216"/>
      <c r="GM423" s="216"/>
      <c r="GN423" s="216"/>
      <c r="GO423" s="216"/>
      <c r="GP423" s="216"/>
      <c r="GQ423" s="216"/>
      <c r="GR423" s="216"/>
      <c r="GS423" s="216"/>
      <c r="GT423" s="216"/>
      <c r="GU423" s="216"/>
      <c r="GV423" s="216"/>
      <c r="GW423" s="216"/>
      <c r="GX423" s="216"/>
      <c r="GY423" s="216"/>
      <c r="GZ423" s="216"/>
      <c r="HA423" s="216"/>
      <c r="HB423" s="216"/>
      <c r="HC423" s="216"/>
      <c r="HD423" s="216"/>
      <c r="HE423" s="216"/>
      <c r="HF423" s="216"/>
      <c r="HG423" s="216"/>
      <c r="HH423" s="216"/>
      <c r="HI423" s="216"/>
      <c r="HJ423" s="216"/>
      <c r="HK423" s="216"/>
      <c r="HL423" s="216"/>
      <c r="HM423" s="216"/>
      <c r="HN423" s="216"/>
      <c r="HO423" s="216"/>
      <c r="HP423" s="216"/>
      <c r="HQ423" s="216"/>
      <c r="HR423" s="216"/>
      <c r="HS423" s="216"/>
      <c r="HT423" s="216"/>
      <c r="HU423" s="216"/>
      <c r="HV423" s="216"/>
      <c r="HW423" s="216"/>
    </row>
    <row r="424" spans="1:231" s="48" customFormat="1" ht="13.5" customHeight="1">
      <c r="A424" s="17"/>
      <c r="B424"/>
      <c r="C424"/>
      <c r="D424"/>
      <c r="E424"/>
      <c r="F424"/>
      <c r="G424"/>
      <c r="H424" s="17"/>
      <c r="I424" s="597" t="s">
        <v>64</v>
      </c>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619">
        <f t="shared" ref="AT424:BQ424" si="869">AT417/AT16</f>
        <v>3.9022611232676876E-2</v>
      </c>
      <c r="AU424" s="175">
        <f t="shared" si="869"/>
        <v>2.2646536412078155E-2</v>
      </c>
      <c r="AV424" s="175">
        <f t="shared" si="869"/>
        <v>1.8949648077964263E-2</v>
      </c>
      <c r="AW424" s="579">
        <f t="shared" si="869"/>
        <v>1.7006802721088447E-2</v>
      </c>
      <c r="AX424" s="619">
        <f t="shared" si="869"/>
        <v>1.7820296379666107E-2</v>
      </c>
      <c r="AY424" s="175">
        <f t="shared" si="869"/>
        <v>1.4453231524406873E-2</v>
      </c>
      <c r="AZ424" s="175">
        <f t="shared" si="869"/>
        <v>1.2395187750637988E-2</v>
      </c>
      <c r="BA424" s="579">
        <f t="shared" si="869"/>
        <v>8.9835997075107133E-3</v>
      </c>
      <c r="BB424" s="619">
        <f t="shared" si="869"/>
        <v>7.6376554174067491E-3</v>
      </c>
      <c r="BC424" s="175">
        <f t="shared" si="869"/>
        <v>5.6800252445566423E-3</v>
      </c>
      <c r="BD424" s="175">
        <f t="shared" si="869"/>
        <v>7.0840111245211741E-3</v>
      </c>
      <c r="BE424" s="579">
        <f t="shared" si="869"/>
        <v>1.1814388416871957E-2</v>
      </c>
      <c r="BF424" s="619">
        <f t="shared" si="869"/>
        <v>1.3576840537818071E-2</v>
      </c>
      <c r="BG424" s="175">
        <f t="shared" si="869"/>
        <v>1.7936250675310642E-2</v>
      </c>
      <c r="BH424" s="175">
        <f t="shared" si="869"/>
        <v>1.1718627604574651E-2</v>
      </c>
      <c r="BI424" s="579">
        <f t="shared" si="869"/>
        <v>2.0502664763957245E-2</v>
      </c>
      <c r="BJ424" s="619">
        <f t="shared" si="869"/>
        <v>2.6535954421803624E-2</v>
      </c>
      <c r="BK424" s="175">
        <f t="shared" si="869"/>
        <v>2.2037510656436488E-2</v>
      </c>
      <c r="BL424" s="175">
        <f t="shared" si="869"/>
        <v>1.8476487028943368E-2</v>
      </c>
      <c r="BM424" s="579">
        <f t="shared" si="869"/>
        <v>2.7541646671693974E-2</v>
      </c>
      <c r="BN424" s="619">
        <f t="shared" si="869"/>
        <v>3.056926769620941E-2</v>
      </c>
      <c r="BO424" s="175">
        <f t="shared" si="869"/>
        <v>3.8843342866221799E-2</v>
      </c>
      <c r="BP424" s="175">
        <f t="shared" si="869"/>
        <v>3.0999706698553807E-2</v>
      </c>
      <c r="BQ424" s="579">
        <f t="shared" si="869"/>
        <v>4.172036954802933E-2</v>
      </c>
      <c r="BR424" s="619">
        <f>BR417/BR$16</f>
        <v>3.5476309134872729E-2</v>
      </c>
      <c r="BS424" s="175">
        <f>BS417/BS16</f>
        <v>4.0900571615412003E-2</v>
      </c>
      <c r="BT424" s="175">
        <f>BT417/BT16</f>
        <v>4.3232540378468597E-2</v>
      </c>
      <c r="BU424" s="579">
        <f>BU417/BU16</f>
        <v>3.7999645745999885E-2</v>
      </c>
      <c r="BV424" s="619">
        <f>BV417/BV$16</f>
        <v>3.6342226667096814E-2</v>
      </c>
      <c r="BW424" s="175">
        <f>BW417/BW16</f>
        <v>4.014337605504719E-2</v>
      </c>
      <c r="BX424" s="175">
        <f>BX417/BX16</f>
        <v>3.5775984897057772E-2</v>
      </c>
      <c r="BY424" s="579">
        <f>BY417/BY16</f>
        <v>3.6491924854577078E-2</v>
      </c>
      <c r="BZ424" s="619">
        <f>BZ417/BZ$16</f>
        <v>3.4547858813955855E-2</v>
      </c>
      <c r="CA424" s="175">
        <f>CA417/CA16</f>
        <v>3.8973205920929357E-2</v>
      </c>
      <c r="CB424" s="175">
        <f>CB417/CB16</f>
        <v>3.7035328680558761E-2</v>
      </c>
      <c r="CC424" s="175">
        <f>CC417/CC16</f>
        <v>3.7576594764991325E-2</v>
      </c>
      <c r="CD424" s="386">
        <f t="shared" si="863"/>
        <v>3.275206160293858E-2</v>
      </c>
      <c r="CE424" s="113">
        <f t="shared" si="863"/>
        <v>3.3309585916824209E-2</v>
      </c>
      <c r="CF424" s="113">
        <f t="shared" si="863"/>
        <v>3.1712569459083122E-2</v>
      </c>
      <c r="CG424" s="363">
        <f t="shared" si="863"/>
        <v>3.239473847311191E-2</v>
      </c>
      <c r="CH424" s="176"/>
      <c r="CI424" s="176"/>
      <c r="CJ424" s="176"/>
      <c r="CK424" s="176"/>
      <c r="CL424" s="176"/>
      <c r="CM424" s="176"/>
      <c r="CN424" s="176"/>
      <c r="CO424" s="176"/>
      <c r="CP424" s="176"/>
      <c r="CQ424" s="176"/>
      <c r="CR424" s="176"/>
      <c r="CS424" s="176"/>
      <c r="CT424" s="176"/>
      <c r="CU424" s="176"/>
      <c r="CV424" s="176"/>
      <c r="CW424" s="176"/>
      <c r="CX424" s="176"/>
      <c r="CY424" s="176"/>
      <c r="CZ424" s="176"/>
      <c r="DA424" s="176"/>
      <c r="DB424" s="176"/>
      <c r="DC424" s="176"/>
      <c r="DD424" s="176"/>
      <c r="DE424" s="176"/>
      <c r="DF424" s="176"/>
      <c r="DG424" s="176"/>
      <c r="DH424" s="176"/>
      <c r="DI424" s="581"/>
      <c r="DJ424" s="363"/>
      <c r="DK424" s="118"/>
      <c r="DL424" s="118"/>
      <c r="DM424" s="118"/>
      <c r="DN424" s="118"/>
      <c r="DO424" s="118"/>
      <c r="DP424" s="118"/>
      <c r="DQ424" s="619">
        <f>DQ417/Model!$DQ$12</f>
        <v>4.4299370482629989E-2</v>
      </c>
      <c r="DR424" s="175">
        <f>DR417/Model!$DR$12</f>
        <v>4.3062200956937802E-2</v>
      </c>
      <c r="DS424" s="175">
        <f t="shared" ref="DS424:EC424" si="870">DS417/DS16</f>
        <v>3.8893608987066931E-2</v>
      </c>
      <c r="DT424" s="175">
        <f t="shared" si="870"/>
        <v>2.2525870447658799E-2</v>
      </c>
      <c r="DU424" s="175">
        <f t="shared" si="870"/>
        <v>1.2767912823710901E-2</v>
      </c>
      <c r="DV424" s="175">
        <f t="shared" si="870"/>
        <v>8.2660893524896684E-3</v>
      </c>
      <c r="DW424" s="175">
        <f t="shared" si="870"/>
        <v>1.6140350877192979E-2</v>
      </c>
      <c r="DX424" s="175">
        <f t="shared" si="870"/>
        <v>2.3589561871978536E-2</v>
      </c>
      <c r="DY424" s="175">
        <f t="shared" si="870"/>
        <v>3.5843052781127552E-2</v>
      </c>
      <c r="DZ424" s="175">
        <f t="shared" si="870"/>
        <v>3.7468644943659667E-2</v>
      </c>
      <c r="EA424" s="175">
        <f t="shared" si="870"/>
        <v>3.7167976432483769E-2</v>
      </c>
      <c r="EB424" s="175">
        <f t="shared" si="870"/>
        <v>3.7089731183494713E-2</v>
      </c>
      <c r="EC424" s="175">
        <f t="shared" si="870"/>
        <v>3.2524856464278253E-2</v>
      </c>
      <c r="ED424" s="113">
        <f t="shared" ref="ED424:EJ424" si="871">ED417/ED$16</f>
        <v>2.9758638766598133E-2</v>
      </c>
      <c r="EE424" s="113">
        <f t="shared" si="871"/>
        <v>2.7688065945136578E-2</v>
      </c>
      <c r="EF424" s="113">
        <f t="shared" si="871"/>
        <v>2.6128664112836583E-2</v>
      </c>
      <c r="EG424" s="113">
        <f t="shared" si="871"/>
        <v>2.4870958463686033E-2</v>
      </c>
      <c r="EH424" s="113">
        <f t="shared" si="871"/>
        <v>2.3818030286774247E-2</v>
      </c>
      <c r="EI424" s="113">
        <f t="shared" si="871"/>
        <v>2.3175092242102777E-2</v>
      </c>
      <c r="EJ424" s="363">
        <f t="shared" si="871"/>
        <v>2.2627926979739504E-2</v>
      </c>
      <c r="EK424" s="216"/>
      <c r="EL424" s="216"/>
      <c r="EM424" s="216"/>
      <c r="EN424" s="216"/>
      <c r="EO424" s="216"/>
      <c r="EP424" s="216"/>
      <c r="EQ424" s="216"/>
      <c r="ER424" s="216"/>
      <c r="ES424" s="216"/>
      <c r="ET424" s="216"/>
      <c r="EU424" s="216"/>
      <c r="EV424" s="216"/>
      <c r="EW424" s="216"/>
      <c r="EX424" s="216"/>
      <c r="EY424" s="216"/>
      <c r="EZ424" s="216"/>
      <c r="FA424" s="216"/>
      <c r="FB424" s="216"/>
      <c r="FC424" s="216"/>
      <c r="FD424" s="216"/>
      <c r="FE424" s="216"/>
      <c r="FF424" s="216"/>
      <c r="FG424" s="216"/>
      <c r="FH424" s="216"/>
      <c r="FI424" s="216"/>
      <c r="FJ424" s="216"/>
      <c r="FK424" s="216"/>
      <c r="FL424" s="216"/>
      <c r="FM424" s="216"/>
      <c r="FN424" s="216"/>
      <c r="FO424" s="216"/>
      <c r="FP424" s="216"/>
      <c r="FQ424" s="216"/>
      <c r="FR424" s="216"/>
      <c r="FS424" s="216"/>
      <c r="FT424" s="216"/>
      <c r="FU424" s="216"/>
      <c r="FV424" s="216"/>
      <c r="FW424" s="216"/>
      <c r="FX424" s="216"/>
      <c r="FY424" s="216"/>
      <c r="FZ424" s="216"/>
      <c r="GA424" s="216"/>
      <c r="GB424" s="216"/>
      <c r="GC424" s="216"/>
      <c r="GD424" s="216"/>
      <c r="GE424" s="216"/>
      <c r="GF424" s="216"/>
      <c r="GG424" s="216"/>
      <c r="GH424" s="216"/>
      <c r="GI424" s="216"/>
      <c r="GJ424" s="216"/>
      <c r="GK424" s="216"/>
      <c r="GL424" s="216"/>
      <c r="GM424" s="216"/>
      <c r="GN424" s="216"/>
      <c r="GO424" s="216"/>
      <c r="GP424" s="216"/>
      <c r="GQ424" s="216"/>
      <c r="GR424" s="216"/>
      <c r="GS424" s="216"/>
      <c r="GT424" s="216"/>
      <c r="GU424" s="216"/>
      <c r="GV424" s="216"/>
      <c r="GW424" s="216"/>
      <c r="GX424" s="216"/>
      <c r="GY424" s="216"/>
      <c r="GZ424" s="216"/>
      <c r="HA424" s="216"/>
      <c r="HB424" s="216"/>
      <c r="HC424" s="216"/>
      <c r="HD424" s="216"/>
      <c r="HE424" s="216"/>
      <c r="HF424" s="216"/>
      <c r="HG424" s="216"/>
      <c r="HH424" s="216"/>
      <c r="HI424" s="216"/>
      <c r="HJ424" s="216"/>
      <c r="HK424" s="216"/>
      <c r="HL424" s="216"/>
      <c r="HM424" s="216"/>
      <c r="HN424" s="216"/>
      <c r="HO424" s="216"/>
      <c r="HP424" s="216"/>
      <c r="HQ424" s="216"/>
      <c r="HR424" s="216"/>
      <c r="HS424" s="216"/>
      <c r="HT424" s="216"/>
      <c r="HU424" s="216"/>
      <c r="HV424" s="216"/>
      <c r="HW424" s="216"/>
    </row>
    <row r="425" spans="1:231" s="48" customFormat="1" ht="13.5" customHeight="1">
      <c r="A425" s="17"/>
      <c r="B425"/>
      <c r="C425"/>
      <c r="D425"/>
      <c r="E425"/>
      <c r="F425"/>
      <c r="G425"/>
      <c r="H425" s="17"/>
      <c r="I425" s="597" t="s">
        <v>184</v>
      </c>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619">
        <f t="shared" ref="AT425:BQ425" si="872">AT418/AT16</f>
        <v>6.0539752005835161E-2</v>
      </c>
      <c r="AU425" s="175">
        <f t="shared" si="872"/>
        <v>3.7744227353463597E-2</v>
      </c>
      <c r="AV425" s="175">
        <f t="shared" si="872"/>
        <v>3.0499909763580583E-2</v>
      </c>
      <c r="AW425" s="579">
        <f t="shared" si="872"/>
        <v>3.4226190476190466E-2</v>
      </c>
      <c r="AX425" s="619">
        <f t="shared" si="872"/>
        <v>2.9825548677546429E-2</v>
      </c>
      <c r="AY425" s="175">
        <f t="shared" si="872"/>
        <v>2.167984728661031E-2</v>
      </c>
      <c r="AZ425" s="175">
        <f t="shared" si="872"/>
        <v>2.2846032324705313E-2</v>
      </c>
      <c r="BA425" s="579">
        <f t="shared" si="872"/>
        <v>1.7235976183014739E-2</v>
      </c>
      <c r="BB425" s="619">
        <f t="shared" si="872"/>
        <v>1.3854351687388989E-2</v>
      </c>
      <c r="BC425" s="175">
        <f t="shared" si="872"/>
        <v>1.3253392237298831E-2</v>
      </c>
      <c r="BD425" s="175">
        <f t="shared" si="872"/>
        <v>1.1544314425145617E-2</v>
      </c>
      <c r="BE425" s="579">
        <f t="shared" si="872"/>
        <v>1.1864662410135238E-2</v>
      </c>
      <c r="BF425" s="619">
        <f t="shared" si="872"/>
        <v>3.648228441291114E-2</v>
      </c>
      <c r="BG425" s="175">
        <f t="shared" si="872"/>
        <v>1.2461732396902573E-2</v>
      </c>
      <c r="BH425" s="175">
        <f t="shared" si="872"/>
        <v>1.1718627604574651E-2</v>
      </c>
      <c r="BI425" s="579">
        <f t="shared" si="872"/>
        <v>1.0455194105483873E-2</v>
      </c>
      <c r="BJ425" s="619">
        <f t="shared" si="872"/>
        <v>4.4192372837858644E-2</v>
      </c>
      <c r="BK425" s="175">
        <f t="shared" si="872"/>
        <v>3.1543052003410059E-2</v>
      </c>
      <c r="BL425" s="175">
        <f t="shared" si="872"/>
        <v>3.239481532891899E-2</v>
      </c>
      <c r="BM425" s="579">
        <f t="shared" si="872"/>
        <v>3.6693631315554948E-2</v>
      </c>
      <c r="BN425" s="619">
        <f t="shared" si="872"/>
        <v>5.1794151834910866E-2</v>
      </c>
      <c r="BO425" s="175">
        <f t="shared" si="872"/>
        <v>4.1156657133778203E-2</v>
      </c>
      <c r="BP425" s="175">
        <f t="shared" si="872"/>
        <v>3.9618256886943579E-2</v>
      </c>
      <c r="BQ425" s="579">
        <f t="shared" si="872"/>
        <v>3.3131518807741886E-2</v>
      </c>
      <c r="BR425" s="619">
        <f>BR418/BR$16</f>
        <v>7.4324282752213422E-2</v>
      </c>
      <c r="BS425" s="175">
        <f>BS418/BS16</f>
        <v>7.5793050698024722E-2</v>
      </c>
      <c r="BT425" s="175">
        <f>BT418/BT16</f>
        <v>6.5335332220745057E-2</v>
      </c>
      <c r="BU425" s="579">
        <f>BU418/BU16</f>
        <v>6.8902403022967476E-2</v>
      </c>
      <c r="BV425" s="619">
        <f>BV418/BV$16</f>
        <v>6.6511812971147735E-2</v>
      </c>
      <c r="BW425" s="175">
        <f>BW418/BW16</f>
        <v>5.7235260528879152E-2</v>
      </c>
      <c r="BX425" s="175">
        <f>BX418/BX16</f>
        <v>5.2352710693168047E-2</v>
      </c>
      <c r="BY425" s="579">
        <f>BY418/BY16</f>
        <v>4.4606611250724917E-2</v>
      </c>
      <c r="BZ425" s="619">
        <f>BZ418/BZ$16</f>
        <v>4.6672769809785374E-2</v>
      </c>
      <c r="CA425" s="175">
        <f>CA418/CA16</f>
        <v>4.3162825557429264E-2</v>
      </c>
      <c r="CB425" s="175">
        <f>CB418/CB16</f>
        <v>3.9767384925436154E-2</v>
      </c>
      <c r="CC425" s="175">
        <f>CC418/CC16</f>
        <v>4.5397230191619738E-2</v>
      </c>
      <c r="CD425" s="386">
        <f t="shared" si="863"/>
        <v>4.4246719897221592E-2</v>
      </c>
      <c r="CE425" s="113">
        <f t="shared" si="863"/>
        <v>3.6890366402882811E-2</v>
      </c>
      <c r="CF425" s="113">
        <f t="shared" si="863"/>
        <v>3.4051971498122592E-2</v>
      </c>
      <c r="CG425" s="363">
        <f t="shared" si="863"/>
        <v>3.913689914316857E-2</v>
      </c>
      <c r="CH425" s="176"/>
      <c r="CI425" s="176"/>
      <c r="CJ425" s="176"/>
      <c r="CK425" s="176"/>
      <c r="CL425" s="176"/>
      <c r="CM425" s="176"/>
      <c r="CN425" s="176"/>
      <c r="CO425" s="176"/>
      <c r="CP425" s="176"/>
      <c r="CQ425" s="176"/>
      <c r="CR425" s="176"/>
      <c r="CS425" s="176"/>
      <c r="CT425" s="176"/>
      <c r="CU425" s="176"/>
      <c r="CV425" s="176"/>
      <c r="CW425" s="176"/>
      <c r="CX425" s="176"/>
      <c r="CY425" s="176"/>
      <c r="CZ425" s="176"/>
      <c r="DA425" s="176"/>
      <c r="DB425" s="176"/>
      <c r="DC425" s="176"/>
      <c r="DD425" s="176"/>
      <c r="DE425" s="176"/>
      <c r="DF425" s="176"/>
      <c r="DG425" s="176"/>
      <c r="DH425" s="176"/>
      <c r="DI425" s="581"/>
      <c r="DJ425" s="363"/>
      <c r="DK425" s="118"/>
      <c r="DL425" s="118"/>
      <c r="DM425" s="118"/>
      <c r="DN425" s="118"/>
      <c r="DO425" s="118"/>
      <c r="DP425" s="118"/>
      <c r="DQ425" s="619">
        <f>DQ418/Model!$DQ$12</f>
        <v>3.170902308230357E-2</v>
      </c>
      <c r="DR425" s="175">
        <f>DR418/Model!$DR$12</f>
        <v>6.6563467492260053E-2</v>
      </c>
      <c r="DS425" s="175">
        <f t="shared" ref="DS425:EC425" si="873">DS418/DS16</f>
        <v>5.1354668177098085E-2</v>
      </c>
      <c r="DT425" s="175">
        <f t="shared" si="873"/>
        <v>3.807672517294608E-2</v>
      </c>
      <c r="DU425" s="175">
        <f t="shared" si="873"/>
        <v>2.2023829060951194E-2</v>
      </c>
      <c r="DV425" s="175">
        <f t="shared" si="873"/>
        <v>1.2444552102099828E-2</v>
      </c>
      <c r="DW425" s="175">
        <f t="shared" si="873"/>
        <v>1.6362858365425757E-2</v>
      </c>
      <c r="DX425" s="175">
        <f t="shared" si="873"/>
        <v>3.578931382722924E-2</v>
      </c>
      <c r="DY425" s="175">
        <f t="shared" si="873"/>
        <v>4.0626831506046471E-2</v>
      </c>
      <c r="DZ425" s="175">
        <f t="shared" si="873"/>
        <v>6.7376296244921169E-2</v>
      </c>
      <c r="EA425" s="175">
        <f t="shared" si="873"/>
        <v>5.4582566038538172E-2</v>
      </c>
      <c r="EB425" s="175">
        <f t="shared" si="873"/>
        <v>4.366109023638691E-2</v>
      </c>
      <c r="EC425" s="175">
        <f t="shared" si="873"/>
        <v>3.8408395201736174E-2</v>
      </c>
      <c r="ED425" s="113">
        <f t="shared" ref="ED425:EJ425" si="874">ED418/ED$16</f>
        <v>3.5141786395538256E-2</v>
      </c>
      <c r="EE425" s="113">
        <f t="shared" si="874"/>
        <v>3.269666017928536E-2</v>
      </c>
      <c r="EF425" s="113">
        <f t="shared" si="874"/>
        <v>3.0855172518330705E-2</v>
      </c>
      <c r="EG425" s="113">
        <f t="shared" si="874"/>
        <v>2.9369955952560922E-2</v>
      </c>
      <c r="EH425" s="113">
        <f t="shared" si="874"/>
        <v>2.8126559795462188E-2</v>
      </c>
      <c r="EI425" s="113">
        <f t="shared" si="874"/>
        <v>2.7367318366154279E-2</v>
      </c>
      <c r="EJ425" s="363">
        <f t="shared" si="874"/>
        <v>2.6721174403594703E-2</v>
      </c>
      <c r="EK425" s="216"/>
      <c r="EL425" s="216"/>
      <c r="EM425" s="216"/>
      <c r="EN425" s="216"/>
      <c r="EO425" s="216"/>
      <c r="EP425" s="216"/>
      <c r="EQ425" s="216"/>
      <c r="ER425" s="216"/>
      <c r="ES425" s="216"/>
      <c r="ET425" s="216"/>
      <c r="EU425" s="216"/>
      <c r="EV425" s="216"/>
      <c r="EW425" s="216"/>
      <c r="EX425" s="216"/>
      <c r="EY425" s="216"/>
      <c r="EZ425" s="216"/>
      <c r="FA425" s="216"/>
      <c r="FB425" s="216"/>
      <c r="FC425" s="216"/>
      <c r="FD425" s="216"/>
      <c r="FE425" s="216"/>
      <c r="FF425" s="216"/>
      <c r="FG425" s="216"/>
      <c r="FH425" s="216"/>
      <c r="FI425" s="216"/>
      <c r="FJ425" s="216"/>
      <c r="FK425" s="216"/>
      <c r="FL425" s="216"/>
      <c r="FM425" s="216"/>
      <c r="FN425" s="216"/>
      <c r="FO425" s="216"/>
      <c r="FP425" s="216"/>
      <c r="FQ425" s="216"/>
      <c r="FR425" s="216"/>
      <c r="FS425" s="216"/>
      <c r="FT425" s="216"/>
      <c r="FU425" s="216"/>
      <c r="FV425" s="216"/>
      <c r="FW425" s="216"/>
      <c r="FX425" s="216"/>
      <c r="FY425" s="216"/>
      <c r="FZ425" s="216"/>
      <c r="GA425" s="216"/>
      <c r="GB425" s="216"/>
      <c r="GC425" s="216"/>
      <c r="GD425" s="216"/>
      <c r="GE425" s="216"/>
      <c r="GF425" s="216"/>
      <c r="GG425" s="216"/>
      <c r="GH425" s="216"/>
      <c r="GI425" s="216"/>
      <c r="GJ425" s="216"/>
      <c r="GK425" s="216"/>
      <c r="GL425" s="216"/>
      <c r="GM425" s="216"/>
      <c r="GN425" s="216"/>
      <c r="GO425" s="216"/>
      <c r="GP425" s="216"/>
      <c r="GQ425" s="216"/>
      <c r="GR425" s="216"/>
      <c r="GS425" s="216"/>
      <c r="GT425" s="216"/>
      <c r="GU425" s="216"/>
      <c r="GV425" s="216"/>
      <c r="GW425" s="216"/>
      <c r="GX425" s="216"/>
      <c r="GY425" s="216"/>
      <c r="GZ425" s="216"/>
      <c r="HA425" s="216"/>
      <c r="HB425" s="216"/>
      <c r="HC425" s="216"/>
      <c r="HD425" s="216"/>
      <c r="HE425" s="216"/>
      <c r="HF425" s="216"/>
      <c r="HG425" s="216"/>
      <c r="HH425" s="216"/>
      <c r="HI425" s="216"/>
      <c r="HJ425" s="216"/>
      <c r="HK425" s="216"/>
      <c r="HL425" s="216"/>
      <c r="HM425" s="216"/>
      <c r="HN425" s="216"/>
      <c r="HO425" s="216"/>
      <c r="HP425" s="216"/>
      <c r="HQ425" s="216"/>
      <c r="HR425" s="216"/>
      <c r="HS425" s="216"/>
      <c r="HT425" s="216"/>
      <c r="HU425" s="216"/>
      <c r="HV425" s="216"/>
      <c r="HW425" s="216"/>
    </row>
    <row r="426" spans="1:231" s="60" customFormat="1" ht="13.5" customHeight="1">
      <c r="A426" s="59"/>
      <c r="B426"/>
      <c r="C426"/>
      <c r="D426"/>
      <c r="E426"/>
      <c r="F426"/>
      <c r="G426"/>
      <c r="H426" s="59"/>
      <c r="I426" s="598" t="s">
        <v>164</v>
      </c>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699">
        <f t="shared" ref="AT426:CC426" si="875">AT419/AT16</f>
        <v>0.15207877461706784</v>
      </c>
      <c r="AU426" s="700">
        <f t="shared" si="875"/>
        <v>9.480461811722915E-2</v>
      </c>
      <c r="AV426" s="700">
        <f t="shared" si="875"/>
        <v>7.634001082837033E-2</v>
      </c>
      <c r="AW426" s="701">
        <f t="shared" si="875"/>
        <v>8.1632653061224497E-2</v>
      </c>
      <c r="AX426" s="699">
        <f t="shared" si="875"/>
        <v>7.7283811667604591E-2</v>
      </c>
      <c r="AY426" s="700">
        <f t="shared" si="875"/>
        <v>5.8494682301608952E-2</v>
      </c>
      <c r="AZ426" s="700">
        <f t="shared" si="875"/>
        <v>5.6872037914691947E-2</v>
      </c>
      <c r="BA426" s="701">
        <f t="shared" si="875"/>
        <v>4.2410947456387779E-2</v>
      </c>
      <c r="BB426" s="699">
        <f t="shared" si="875"/>
        <v>3.4635879218472471E-2</v>
      </c>
      <c r="BC426" s="700">
        <f t="shared" si="875"/>
        <v>2.6065004733354373E-2</v>
      </c>
      <c r="BD426" s="700">
        <f t="shared" si="875"/>
        <v>2.5607388361232095E-2</v>
      </c>
      <c r="BE426" s="701">
        <f t="shared" si="875"/>
        <v>3.2879191594188339E-2</v>
      </c>
      <c r="BF426" s="699">
        <f t="shared" si="875"/>
        <v>6.2103096395567818E-2</v>
      </c>
      <c r="BG426" s="700">
        <f t="shared" si="875"/>
        <v>4.4120295335854487E-2</v>
      </c>
      <c r="BH426" s="700">
        <f t="shared" si="875"/>
        <v>5.3642487858373812E-2</v>
      </c>
      <c r="BI426" s="701">
        <f t="shared" si="875"/>
        <v>6.5701721175408428E-2</v>
      </c>
      <c r="BJ426" s="699">
        <f t="shared" si="875"/>
        <v>0.10640045167581996</v>
      </c>
      <c r="BK426" s="700">
        <f t="shared" si="875"/>
        <v>0.22308184143222506</v>
      </c>
      <c r="BL426" s="700">
        <f t="shared" si="875"/>
        <v>7.0679597081277787E-2</v>
      </c>
      <c r="BM426" s="701">
        <f t="shared" si="875"/>
        <v>8.6635360252279414E-2</v>
      </c>
      <c r="BN426" s="699">
        <f t="shared" si="875"/>
        <v>0.10766420602931631</v>
      </c>
      <c r="BO426" s="700">
        <f t="shared" si="875"/>
        <v>0.10689545598983159</v>
      </c>
      <c r="BP426" s="700">
        <f t="shared" si="875"/>
        <v>9.7398641788687609E-2</v>
      </c>
      <c r="BQ426" s="701">
        <f t="shared" si="875"/>
        <v>0.10732272633733712</v>
      </c>
      <c r="BR426" s="699">
        <f t="shared" si="875"/>
        <v>0.14155453421193492</v>
      </c>
      <c r="BS426" s="700">
        <f t="shared" si="875"/>
        <v>0.17446239541306363</v>
      </c>
      <c r="BT426" s="700">
        <f t="shared" si="875"/>
        <v>0.15848725709275027</v>
      </c>
      <c r="BU426" s="701">
        <f t="shared" si="875"/>
        <v>0.14354372084784792</v>
      </c>
      <c r="BV426" s="699">
        <f t="shared" si="875"/>
        <v>0.13738426299319287</v>
      </c>
      <c r="BW426" s="700">
        <f t="shared" si="875"/>
        <v>0.13587136461567251</v>
      </c>
      <c r="BX426" s="700">
        <f t="shared" si="875"/>
        <v>0.12148696302628766</v>
      </c>
      <c r="BY426" s="701">
        <f t="shared" si="875"/>
        <v>0.11320141293077692</v>
      </c>
      <c r="BZ426" s="699">
        <f t="shared" si="875"/>
        <v>0.10739497507883226</v>
      </c>
      <c r="CA426" s="700">
        <f t="shared" si="875"/>
        <v>0.10939853850477796</v>
      </c>
      <c r="CB426" s="700">
        <f t="shared" si="875"/>
        <v>0.10138412355990477</v>
      </c>
      <c r="CC426" s="700">
        <f t="shared" si="875"/>
        <v>0.10416533843374774</v>
      </c>
      <c r="CD426" s="1767">
        <f t="shared" ref="CD426:CG426" si="876">CD419/CD$16</f>
        <v>0.10181258579785232</v>
      </c>
      <c r="CE426" s="1768">
        <f t="shared" si="876"/>
        <v>9.3500648237485495E-2</v>
      </c>
      <c r="CF426" s="1768">
        <f t="shared" si="876"/>
        <v>8.6813082939628389E-2</v>
      </c>
      <c r="CG426" s="702">
        <f t="shared" si="876"/>
        <v>8.9800816642072609E-2</v>
      </c>
      <c r="CH426" s="181"/>
      <c r="CI426" s="181"/>
      <c r="CJ426" s="181"/>
      <c r="CK426" s="181"/>
      <c r="CL426" s="181"/>
      <c r="CM426" s="181"/>
      <c r="CN426" s="181"/>
      <c r="CO426" s="181"/>
      <c r="CP426" s="181"/>
      <c r="CQ426" s="181"/>
      <c r="CR426" s="181"/>
      <c r="CS426" s="181"/>
      <c r="CT426" s="181"/>
      <c r="CU426" s="181"/>
      <c r="CV426" s="181"/>
      <c r="CW426" s="181"/>
      <c r="CX426" s="181"/>
      <c r="CY426" s="181"/>
      <c r="CZ426" s="181"/>
      <c r="DA426" s="181"/>
      <c r="DB426" s="181"/>
      <c r="DC426" s="181"/>
      <c r="DD426" s="181"/>
      <c r="DE426" s="181"/>
      <c r="DF426" s="181"/>
      <c r="DG426" s="181"/>
      <c r="DH426" s="181"/>
      <c r="DI426" s="590"/>
      <c r="DJ426" s="365"/>
      <c r="DK426" s="118"/>
      <c r="DL426" s="118"/>
      <c r="DM426" s="118"/>
      <c r="DN426" s="118"/>
      <c r="DO426" s="118"/>
      <c r="DP426" s="118"/>
      <c r="DQ426" s="699">
        <f>DQ419/Model!$DQ$12</f>
        <v>0.12240615528095128</v>
      </c>
      <c r="DR426" s="700">
        <f>DR419/Model!$DR$12</f>
        <v>0.16605685336335493</v>
      </c>
      <c r="DS426" s="700">
        <f t="shared" ref="DS426:EC426" si="877">DS419/DS16</f>
        <v>0.14358538657604078</v>
      </c>
      <c r="DT426" s="700">
        <f t="shared" si="877"/>
        <v>9.4391401292093086E-2</v>
      </c>
      <c r="DU426" s="700">
        <f t="shared" si="877"/>
        <v>5.6290412577542921E-2</v>
      </c>
      <c r="DV426" s="700">
        <f t="shared" si="877"/>
        <v>2.9446050898520891E-2</v>
      </c>
      <c r="DW426" s="700">
        <f t="shared" si="877"/>
        <v>5.6576807873341885E-2</v>
      </c>
      <c r="DX426" s="700">
        <f t="shared" si="877"/>
        <v>0.11863626009263711</v>
      </c>
      <c r="DY426" s="700">
        <f t="shared" si="877"/>
        <v>0.10458954319362491</v>
      </c>
      <c r="DZ426" s="700">
        <f t="shared" si="877"/>
        <v>0.14682952844062006</v>
      </c>
      <c r="EA426" s="700">
        <f t="shared" si="877"/>
        <v>0.12629268747881203</v>
      </c>
      <c r="EB426" s="700">
        <f t="shared" si="877"/>
        <v>0.10547142721820517</v>
      </c>
      <c r="EC426" s="700">
        <f t="shared" si="877"/>
        <v>9.267475210236123E-2</v>
      </c>
      <c r="ED426" s="700">
        <f t="shared" ref="ED426:EJ426" si="878">ED419/ED$16</f>
        <v>8.4792825254344978E-2</v>
      </c>
      <c r="EE426" s="700">
        <f t="shared" si="878"/>
        <v>7.8893035253746926E-2</v>
      </c>
      <c r="EF426" s="700">
        <f t="shared" si="878"/>
        <v>7.4449751133643535E-2</v>
      </c>
      <c r="EG426" s="700">
        <f t="shared" si="878"/>
        <v>7.086610551845747E-2</v>
      </c>
      <c r="EH426" s="700">
        <f t="shared" si="878"/>
        <v>6.7865942923303155E-2</v>
      </c>
      <c r="EI426" s="700">
        <f t="shared" si="878"/>
        <v>6.6033986371164449E-2</v>
      </c>
      <c r="EJ426" s="701">
        <f t="shared" si="878"/>
        <v>6.4474920150403958E-2</v>
      </c>
      <c r="EK426" s="212"/>
      <c r="EL426" s="212"/>
      <c r="EM426" s="212"/>
      <c r="EN426" s="212"/>
      <c r="EO426" s="212"/>
      <c r="EP426" s="212"/>
      <c r="EQ426" s="212"/>
      <c r="ER426" s="212"/>
      <c r="ES426" s="212"/>
      <c r="ET426" s="212"/>
      <c r="EU426" s="212"/>
      <c r="EV426" s="212"/>
      <c r="EW426" s="212"/>
      <c r="EX426" s="212"/>
      <c r="EY426" s="212"/>
      <c r="EZ426" s="212"/>
      <c r="FA426" s="212"/>
      <c r="FB426" s="212"/>
      <c r="FC426" s="212"/>
      <c r="FD426" s="212"/>
      <c r="FE426" s="212"/>
      <c r="FF426" s="212"/>
      <c r="FG426" s="212"/>
      <c r="FH426" s="212"/>
      <c r="FI426" s="212"/>
      <c r="FJ426" s="212"/>
      <c r="FK426" s="212"/>
      <c r="FL426" s="212"/>
      <c r="FM426" s="212"/>
      <c r="FN426" s="212"/>
      <c r="FO426" s="212"/>
      <c r="FP426" s="212"/>
      <c r="FQ426" s="212"/>
      <c r="FR426" s="212"/>
      <c r="FS426" s="212"/>
      <c r="FT426" s="212"/>
      <c r="FU426" s="212"/>
      <c r="FV426" s="212"/>
      <c r="FW426" s="212"/>
      <c r="FX426" s="212"/>
      <c r="FY426" s="212"/>
      <c r="FZ426" s="212"/>
      <c r="GA426" s="212"/>
      <c r="GB426" s="212"/>
      <c r="GC426" s="212"/>
      <c r="GD426" s="212"/>
      <c r="GE426" s="212"/>
      <c r="GF426" s="212"/>
      <c r="GG426" s="212"/>
      <c r="GH426" s="212"/>
      <c r="GI426" s="212"/>
      <c r="GJ426" s="212"/>
      <c r="GK426" s="212"/>
      <c r="GL426" s="212"/>
      <c r="GM426" s="212"/>
      <c r="GN426" s="212"/>
      <c r="GO426" s="212"/>
      <c r="GP426" s="212"/>
      <c r="GQ426" s="212"/>
      <c r="GR426" s="212"/>
      <c r="GS426" s="212"/>
      <c r="GT426" s="212"/>
      <c r="GU426" s="212"/>
      <c r="GV426" s="212"/>
      <c r="GW426" s="212"/>
      <c r="GX426" s="212"/>
      <c r="GY426" s="212"/>
      <c r="GZ426" s="212"/>
      <c r="HA426" s="212"/>
      <c r="HB426" s="212"/>
      <c r="HC426" s="212"/>
      <c r="HD426" s="212"/>
      <c r="HE426" s="212"/>
      <c r="HF426" s="212"/>
      <c r="HG426" s="212"/>
      <c r="HH426" s="212"/>
      <c r="HI426" s="212"/>
      <c r="HJ426" s="212"/>
      <c r="HK426" s="212"/>
      <c r="HL426" s="212"/>
      <c r="HM426" s="212"/>
      <c r="HN426" s="212"/>
      <c r="HO426" s="212"/>
      <c r="HP426" s="212"/>
      <c r="HQ426" s="212"/>
      <c r="HR426" s="212"/>
      <c r="HS426" s="212"/>
      <c r="HT426" s="212"/>
      <c r="HU426" s="212"/>
      <c r="HV426" s="212"/>
      <c r="HW426" s="212"/>
    </row>
    <row r="427" spans="1:231" s="115" customFormat="1" ht="12.75">
      <c r="B427"/>
      <c r="C427"/>
      <c r="D427"/>
      <c r="E427"/>
      <c r="F427"/>
      <c r="G427"/>
      <c r="I427" s="1265" t="s">
        <v>482</v>
      </c>
      <c r="J427" s="1266"/>
      <c r="K427" s="1266"/>
      <c r="L427" s="1266"/>
      <c r="M427" s="1266"/>
      <c r="N427" s="1266"/>
      <c r="O427" s="1266"/>
      <c r="P427" s="1266"/>
      <c r="Q427" s="1266"/>
      <c r="R427" s="1266"/>
      <c r="S427" s="1266"/>
      <c r="T427" s="1266"/>
      <c r="U427" s="1266"/>
      <c r="V427" s="1266"/>
      <c r="W427" s="1266"/>
      <c r="X427" s="1266"/>
      <c r="Y427" s="1266"/>
      <c r="Z427" s="1266"/>
      <c r="AA427" s="1266"/>
      <c r="AB427" s="1266"/>
      <c r="AC427" s="1266"/>
      <c r="AD427" s="1266"/>
      <c r="AE427" s="1266"/>
      <c r="AF427" s="1266"/>
      <c r="AG427" s="1266"/>
      <c r="AH427" s="1266"/>
      <c r="AI427" s="1266"/>
      <c r="AJ427" s="1266"/>
      <c r="AK427" s="1266"/>
      <c r="AL427" s="1266"/>
      <c r="AM427" s="1266"/>
      <c r="AN427" s="1266"/>
      <c r="AO427" s="1266"/>
      <c r="AP427" s="1266"/>
      <c r="AQ427" s="1266"/>
      <c r="AR427" s="1266"/>
      <c r="AS427" s="1266"/>
      <c r="AT427" s="1266"/>
      <c r="AU427" s="1266"/>
      <c r="AV427" s="1266"/>
      <c r="AW427" s="1266"/>
      <c r="AX427" s="1266"/>
      <c r="AY427" s="1266"/>
      <c r="AZ427" s="1266"/>
      <c r="BA427" s="1266"/>
      <c r="BB427" s="1267"/>
      <c r="BC427" s="1268"/>
      <c r="BD427" s="1268"/>
      <c r="BE427" s="1269"/>
      <c r="BF427" s="1267"/>
      <c r="BG427" s="1268"/>
      <c r="BH427" s="1268"/>
      <c r="BI427" s="1269"/>
      <c r="BJ427" s="1267"/>
      <c r="BK427" s="1268"/>
      <c r="BL427" s="1268"/>
      <c r="BM427" s="1269"/>
      <c r="BN427" s="1270">
        <f>(BN426-BJ426)*10000</f>
        <v>12.637543534963491</v>
      </c>
      <c r="BO427" s="1271">
        <f t="shared" ref="BO427:CC427" si="879">(BO426-BK426)*10000</f>
        <v>-1161.8638544239348</v>
      </c>
      <c r="BP427" s="1271">
        <f t="shared" si="879"/>
        <v>267.19044707409824</v>
      </c>
      <c r="BQ427" s="1272">
        <f t="shared" si="879"/>
        <v>206.8736608505771</v>
      </c>
      <c r="BR427" s="1270">
        <f t="shared" si="879"/>
        <v>338.90328182618612</v>
      </c>
      <c r="BS427" s="1271">
        <f t="shared" si="879"/>
        <v>675.66939423232043</v>
      </c>
      <c r="BT427" s="1271">
        <f t="shared" si="879"/>
        <v>610.8861530406266</v>
      </c>
      <c r="BU427" s="1272">
        <f t="shared" si="879"/>
        <v>362.20994510510792</v>
      </c>
      <c r="BV427" s="1270">
        <f t="shared" si="879"/>
        <v>-41.702712187420552</v>
      </c>
      <c r="BW427" s="1271">
        <f t="shared" si="879"/>
        <v>-385.91030797391124</v>
      </c>
      <c r="BX427" s="1271">
        <f t="shared" si="879"/>
        <v>-370.00294066462618</v>
      </c>
      <c r="BY427" s="1272">
        <f t="shared" si="879"/>
        <v>-303.42307917071003</v>
      </c>
      <c r="BZ427" s="1270">
        <f t="shared" si="879"/>
        <v>-299.89287914360602</v>
      </c>
      <c r="CA427" s="1271">
        <f t="shared" si="879"/>
        <v>-264.7282611089455</v>
      </c>
      <c r="CB427" s="1271">
        <f t="shared" si="879"/>
        <v>-201.02839466382889</v>
      </c>
      <c r="CC427" s="1271">
        <f t="shared" si="879"/>
        <v>-90.360744970291734</v>
      </c>
      <c r="CD427" s="1270">
        <f t="shared" ref="CD427:CG427" si="880">(CD426-BZ426)*10000</f>
        <v>-55.82389280979941</v>
      </c>
      <c r="CE427" s="1271">
        <f t="shared" si="880"/>
        <v>-158.97890267292465</v>
      </c>
      <c r="CF427" s="1271">
        <f t="shared" si="880"/>
        <v>-145.71040620276381</v>
      </c>
      <c r="CG427" s="1272">
        <f t="shared" si="880"/>
        <v>-143.64521791675133</v>
      </c>
      <c r="CH427" s="1266"/>
      <c r="CI427" s="1266"/>
      <c r="CJ427" s="1266"/>
      <c r="CK427" s="1266"/>
      <c r="CL427" s="1266"/>
      <c r="CM427" s="1266"/>
      <c r="CN427" s="1266"/>
      <c r="CO427" s="1266"/>
      <c r="CP427" s="1266"/>
      <c r="CQ427" s="1266"/>
      <c r="CR427" s="1266"/>
      <c r="CS427" s="1266"/>
      <c r="CT427" s="1266"/>
      <c r="CU427" s="1266"/>
      <c r="CV427" s="1266"/>
      <c r="CW427" s="1266"/>
      <c r="CX427" s="1266"/>
      <c r="CY427" s="1266"/>
      <c r="CZ427" s="1266"/>
      <c r="DA427" s="1266"/>
      <c r="DB427" s="1266"/>
      <c r="DC427" s="1266"/>
      <c r="DD427" s="1266"/>
      <c r="DE427" s="1266"/>
      <c r="DF427" s="1266"/>
      <c r="DG427" s="1266"/>
      <c r="DH427" s="1266"/>
      <c r="DI427" s="1266"/>
      <c r="DJ427" s="1276"/>
      <c r="DK427" s="1266"/>
      <c r="DL427" s="1266"/>
      <c r="DM427" s="1266"/>
      <c r="DN427" s="1266"/>
      <c r="DO427" s="1266"/>
      <c r="DP427" s="1266"/>
      <c r="DQ427" s="1266"/>
      <c r="DR427" s="1266"/>
      <c r="DS427" s="1266"/>
      <c r="DT427" s="1266"/>
      <c r="DU427" s="1266"/>
      <c r="DV427" s="1268"/>
      <c r="DW427" s="1268"/>
      <c r="DX427" s="1271">
        <f t="shared" ref="DX427:EJ427" si="881">(DX426-DW426)*10000</f>
        <v>620.59452219295224</v>
      </c>
      <c r="DY427" s="1271">
        <f t="shared" si="881"/>
        <v>-140.46716899012199</v>
      </c>
      <c r="DZ427" s="1271">
        <f t="shared" si="881"/>
        <v>422.39985246995138</v>
      </c>
      <c r="EA427" s="1271">
        <f t="shared" si="881"/>
        <v>-205.36840961808022</v>
      </c>
      <c r="EB427" s="1271">
        <f t="shared" si="881"/>
        <v>-208.21260260606863</v>
      </c>
      <c r="EC427" s="1271">
        <f t="shared" si="881"/>
        <v>-127.96675115843939</v>
      </c>
      <c r="ED427" s="1271">
        <f t="shared" si="881"/>
        <v>-78.819268480162521</v>
      </c>
      <c r="EE427" s="1271">
        <f t="shared" si="881"/>
        <v>-58.997900005980512</v>
      </c>
      <c r="EF427" s="1271">
        <f t="shared" si="881"/>
        <v>-44.432841201033909</v>
      </c>
      <c r="EG427" s="1271">
        <f t="shared" si="881"/>
        <v>-35.836456151860652</v>
      </c>
      <c r="EH427" s="1271">
        <f t="shared" si="881"/>
        <v>-30.001625951543154</v>
      </c>
      <c r="EI427" s="1271">
        <f t="shared" si="881"/>
        <v>-18.319565521387055</v>
      </c>
      <c r="EJ427" s="1272">
        <f t="shared" si="881"/>
        <v>-15.590662207604911</v>
      </c>
    </row>
    <row r="428" spans="1:231" s="115" customFormat="1" ht="12.75">
      <c r="B428"/>
      <c r="C428"/>
      <c r="D428"/>
      <c r="E428"/>
      <c r="F428"/>
      <c r="G428"/>
      <c r="I428" s="1265" t="s">
        <v>483</v>
      </c>
      <c r="J428" s="1266"/>
      <c r="K428" s="1266"/>
      <c r="L428" s="1266"/>
      <c r="M428" s="1266"/>
      <c r="N428" s="1266"/>
      <c r="O428" s="1266"/>
      <c r="P428" s="1266"/>
      <c r="Q428" s="1266"/>
      <c r="R428" s="1266"/>
      <c r="S428" s="1266"/>
      <c r="T428" s="1266"/>
      <c r="U428" s="1266"/>
      <c r="V428" s="1266"/>
      <c r="W428" s="1266"/>
      <c r="X428" s="1266"/>
      <c r="Y428" s="1266"/>
      <c r="Z428" s="1266"/>
      <c r="AA428" s="1266"/>
      <c r="AB428" s="1266"/>
      <c r="AC428" s="1266"/>
      <c r="AD428" s="1266"/>
      <c r="AE428" s="1266"/>
      <c r="AF428" s="1266"/>
      <c r="AG428" s="1266"/>
      <c r="AH428" s="1266"/>
      <c r="AI428" s="1266"/>
      <c r="AJ428" s="1266"/>
      <c r="AK428" s="1266"/>
      <c r="AL428" s="1266"/>
      <c r="AM428" s="1266"/>
      <c r="AN428" s="1266"/>
      <c r="AO428" s="1266"/>
      <c r="AP428" s="1266"/>
      <c r="AQ428" s="1266"/>
      <c r="AR428" s="1266"/>
      <c r="AS428" s="1266"/>
      <c r="AT428" s="1266"/>
      <c r="AU428" s="1266"/>
      <c r="AV428" s="1266"/>
      <c r="AW428" s="1266"/>
      <c r="AX428" s="1266"/>
      <c r="AY428" s="1266"/>
      <c r="AZ428" s="1266"/>
      <c r="BA428" s="1266"/>
      <c r="BB428" s="1267"/>
      <c r="BC428" s="1268"/>
      <c r="BD428" s="1268"/>
      <c r="BE428" s="1269"/>
      <c r="BF428" s="1267"/>
      <c r="BG428" s="1268"/>
      <c r="BH428" s="1268"/>
      <c r="BI428" s="1269"/>
      <c r="BJ428" s="1267"/>
      <c r="BK428" s="1268"/>
      <c r="BL428" s="1268"/>
      <c r="BM428" s="1269"/>
      <c r="BN428" s="1270">
        <f>(BN426-BM426)*10000</f>
        <v>210.28845777036898</v>
      </c>
      <c r="BO428" s="1271">
        <f t="shared" ref="BO428:CC428" si="882">(BO426-BN426)*10000</f>
        <v>-7.6875003948471967</v>
      </c>
      <c r="BP428" s="1271">
        <f t="shared" si="882"/>
        <v>-94.968142011439824</v>
      </c>
      <c r="BQ428" s="1272">
        <f t="shared" si="882"/>
        <v>99.240845486495147</v>
      </c>
      <c r="BR428" s="1270">
        <f t="shared" si="882"/>
        <v>342.31807874597803</v>
      </c>
      <c r="BS428" s="1271">
        <f t="shared" si="882"/>
        <v>329.07861201128708</v>
      </c>
      <c r="BT428" s="1271">
        <f t="shared" si="882"/>
        <v>-159.7513832031336</v>
      </c>
      <c r="BU428" s="1272">
        <f t="shared" si="882"/>
        <v>-149.43536244902356</v>
      </c>
      <c r="BV428" s="1270">
        <f t="shared" si="882"/>
        <v>-61.59457854655048</v>
      </c>
      <c r="BW428" s="1271">
        <f t="shared" si="882"/>
        <v>-15.128983775203608</v>
      </c>
      <c r="BX428" s="1271">
        <f t="shared" si="882"/>
        <v>-143.84401589384851</v>
      </c>
      <c r="BY428" s="1272">
        <f t="shared" si="882"/>
        <v>-82.855500955107402</v>
      </c>
      <c r="BZ428" s="1270">
        <f t="shared" si="882"/>
        <v>-58.064378519446514</v>
      </c>
      <c r="CA428" s="1271">
        <f t="shared" si="882"/>
        <v>20.035634259456952</v>
      </c>
      <c r="CB428" s="1271">
        <f t="shared" si="882"/>
        <v>-80.144149448731909</v>
      </c>
      <c r="CC428" s="1271">
        <f t="shared" si="882"/>
        <v>27.812148738429741</v>
      </c>
      <c r="CD428" s="1270">
        <f t="shared" ref="CD428:CG428" si="883">(CD426-CC426)*10000</f>
        <v>-23.527526358954194</v>
      </c>
      <c r="CE428" s="1271">
        <f t="shared" si="883"/>
        <v>-83.119375603668274</v>
      </c>
      <c r="CF428" s="1271">
        <f t="shared" si="883"/>
        <v>-66.875652978571068</v>
      </c>
      <c r="CG428" s="1272">
        <f t="shared" si="883"/>
        <v>29.877337024442202</v>
      </c>
      <c r="CH428" s="1266"/>
      <c r="CI428" s="1266"/>
      <c r="CJ428" s="1266"/>
      <c r="CK428" s="1266"/>
      <c r="CL428" s="1266"/>
      <c r="CM428" s="1266"/>
      <c r="CN428" s="1266"/>
      <c r="CO428" s="1266"/>
      <c r="CP428" s="1266"/>
      <c r="CQ428" s="1266"/>
      <c r="CR428" s="1266"/>
      <c r="CS428" s="1266"/>
      <c r="CT428" s="1266"/>
      <c r="CU428" s="1266"/>
      <c r="CV428" s="1266"/>
      <c r="CW428" s="1266"/>
      <c r="CX428" s="1266"/>
      <c r="CY428" s="1266"/>
      <c r="CZ428" s="1266"/>
      <c r="DA428" s="1266"/>
      <c r="DB428" s="1266"/>
      <c r="DC428" s="1266"/>
      <c r="DD428" s="1266"/>
      <c r="DE428" s="1266"/>
      <c r="DF428" s="1266"/>
      <c r="DG428" s="1266"/>
      <c r="DH428" s="1266"/>
      <c r="DI428" s="1266"/>
      <c r="DJ428" s="1276"/>
      <c r="DK428" s="1266"/>
      <c r="DL428" s="1266"/>
      <c r="DM428" s="1266"/>
      <c r="DN428" s="1266"/>
      <c r="DO428" s="1266"/>
      <c r="DP428" s="1266"/>
      <c r="DQ428" s="1266"/>
      <c r="DR428" s="1266"/>
      <c r="DS428" s="1266"/>
      <c r="DT428" s="1266"/>
      <c r="DU428" s="1266"/>
      <c r="DV428" s="1268"/>
      <c r="DW428" s="1268"/>
      <c r="DX428" s="1271"/>
      <c r="DY428" s="1271"/>
      <c r="DZ428" s="1271"/>
      <c r="EA428" s="1271"/>
      <c r="EB428" s="1271"/>
      <c r="EC428" s="1271"/>
      <c r="ED428" s="1271"/>
      <c r="EE428" s="1271"/>
      <c r="EF428" s="1271"/>
      <c r="EG428" s="1271"/>
      <c r="EH428" s="1271"/>
      <c r="EI428" s="1271"/>
      <c r="EJ428" s="1272"/>
    </row>
    <row r="429" spans="1:231" s="115" customFormat="1" ht="12.75">
      <c r="B429"/>
      <c r="C429"/>
      <c r="D429"/>
      <c r="E429"/>
      <c r="F429"/>
      <c r="G429"/>
      <c r="I429" s="1265" t="s">
        <v>484</v>
      </c>
      <c r="J429" s="1266"/>
      <c r="K429" s="1266"/>
      <c r="L429" s="1266"/>
      <c r="M429" s="1266"/>
      <c r="N429" s="1266"/>
      <c r="O429" s="1266"/>
      <c r="P429" s="1266"/>
      <c r="Q429" s="1266"/>
      <c r="R429" s="1266"/>
      <c r="S429" s="1266"/>
      <c r="T429" s="1266"/>
      <c r="U429" s="1266"/>
      <c r="V429" s="1266"/>
      <c r="W429" s="1266"/>
      <c r="X429" s="1266"/>
      <c r="Y429" s="1266"/>
      <c r="Z429" s="1266"/>
      <c r="AA429" s="1266"/>
      <c r="AB429" s="1266"/>
      <c r="AC429" s="1266"/>
      <c r="AD429" s="1266"/>
      <c r="AE429" s="1266"/>
      <c r="AF429" s="1266"/>
      <c r="AG429" s="1266"/>
      <c r="AH429" s="1266"/>
      <c r="AI429" s="1266"/>
      <c r="AJ429" s="1266"/>
      <c r="AK429" s="1266"/>
      <c r="AL429" s="1266"/>
      <c r="AM429" s="1266"/>
      <c r="AN429" s="1266"/>
      <c r="AO429" s="1266"/>
      <c r="AP429" s="1266"/>
      <c r="AQ429" s="1266"/>
      <c r="AR429" s="1266"/>
      <c r="AS429" s="1266"/>
      <c r="AT429" s="1266"/>
      <c r="AU429" s="1266"/>
      <c r="AV429" s="1266"/>
      <c r="AW429" s="1266"/>
      <c r="AX429" s="1266"/>
      <c r="AY429" s="1266"/>
      <c r="AZ429" s="1266"/>
      <c r="BA429" s="1266"/>
      <c r="BB429" s="1267"/>
      <c r="BC429" s="1268"/>
      <c r="BD429" s="1268"/>
      <c r="BE429" s="1269"/>
      <c r="BF429" s="1267"/>
      <c r="BG429" s="1268"/>
      <c r="BH429" s="1268"/>
      <c r="BI429" s="1269"/>
      <c r="BJ429" s="1267"/>
      <c r="BK429" s="1268"/>
      <c r="BL429" s="1268"/>
      <c r="BM429" s="1269"/>
      <c r="BN429" s="1267">
        <f>BN419/BJ419-1</f>
        <v>0.72021225277375733</v>
      </c>
      <c r="BO429" s="1268">
        <f t="shared" ref="BO429:CC429" si="884">BO419/BK419-1</f>
        <v>-0.19652240374510366</v>
      </c>
      <c r="BP429" s="1268">
        <f t="shared" si="884"/>
        <v>1.2914012738853504</v>
      </c>
      <c r="BQ429" s="1269">
        <f t="shared" si="884"/>
        <v>0.96023738872403586</v>
      </c>
      <c r="BR429" s="1267">
        <f t="shared" si="884"/>
        <v>2.2258833426808748</v>
      </c>
      <c r="BS429" s="1268">
        <f t="shared" si="884"/>
        <v>2.5529131985731275</v>
      </c>
      <c r="BT429" s="1268">
        <f t="shared" si="884"/>
        <v>2.2447301366689829</v>
      </c>
      <c r="BU429" s="1269">
        <f t="shared" si="884"/>
        <v>1.4535270965788678</v>
      </c>
      <c r="BV429" s="1267">
        <f t="shared" si="884"/>
        <v>0.11057504237840665</v>
      </c>
      <c r="BW429" s="1268">
        <f t="shared" si="884"/>
        <v>-5.2342704149933139E-2</v>
      </c>
      <c r="BX429" s="1268">
        <f t="shared" si="884"/>
        <v>-2.6057469212921625E-2</v>
      </c>
      <c r="BY429" s="1269">
        <f t="shared" si="884"/>
        <v>5.9805857189865197E-2</v>
      </c>
      <c r="BZ429" s="1267">
        <f t="shared" si="884"/>
        <v>3.3031975265155777E-2</v>
      </c>
      <c r="CA429" s="1268">
        <f t="shared" si="884"/>
        <v>3.0971888684842686E-2</v>
      </c>
      <c r="CB429" s="1268">
        <f t="shared" si="884"/>
        <v>4.7242074399853395E-2</v>
      </c>
      <c r="CC429" s="1268">
        <f t="shared" si="884"/>
        <v>0.14138787549483811</v>
      </c>
      <c r="CD429" s="1732">
        <v>0.158</v>
      </c>
      <c r="CE429" s="1402">
        <v>0.05</v>
      </c>
      <c r="CF429" s="1402">
        <v>0.05</v>
      </c>
      <c r="CG429" s="1403">
        <v>0.05</v>
      </c>
      <c r="CH429" s="1266"/>
      <c r="CI429" s="1266"/>
      <c r="CJ429" s="1266"/>
      <c r="CK429" s="1266"/>
      <c r="CL429" s="1266"/>
      <c r="CM429" s="1266"/>
      <c r="CN429" s="1266"/>
      <c r="CO429" s="1266"/>
      <c r="CP429" s="1266"/>
      <c r="CQ429" s="1266"/>
      <c r="CR429" s="1266"/>
      <c r="CS429" s="1266"/>
      <c r="CT429" s="1266"/>
      <c r="CU429" s="1266"/>
      <c r="CV429" s="1266"/>
      <c r="CW429" s="1266"/>
      <c r="CX429" s="1266"/>
      <c r="CY429" s="1266"/>
      <c r="CZ429" s="1266"/>
      <c r="DA429" s="1266"/>
      <c r="DB429" s="1266"/>
      <c r="DC429" s="1266"/>
      <c r="DD429" s="1266"/>
      <c r="DE429" s="1266"/>
      <c r="DF429" s="1266"/>
      <c r="DG429" s="1266"/>
      <c r="DH429" s="1266"/>
      <c r="DI429" s="1266"/>
      <c r="DJ429" s="1276"/>
      <c r="DK429" s="1266"/>
      <c r="DL429" s="1266"/>
      <c r="DM429" s="1266"/>
      <c r="DN429" s="1266"/>
      <c r="DO429" s="1266"/>
      <c r="DP429" s="1266"/>
      <c r="DQ429" s="1266"/>
      <c r="DR429" s="1266"/>
      <c r="DS429" s="1266"/>
      <c r="DT429" s="1266"/>
      <c r="DU429" s="1266"/>
      <c r="DV429" s="1268"/>
      <c r="DW429" s="1268"/>
      <c r="DX429" s="1268">
        <f t="shared" ref="DX429:EC429" si="885">DX419/DW419-1</f>
        <v>2.5450007563152321</v>
      </c>
      <c r="DY429" s="1268">
        <f t="shared" si="885"/>
        <v>0.4543864140638334</v>
      </c>
      <c r="DZ429" s="1268">
        <f t="shared" si="885"/>
        <v>2.086812380812674</v>
      </c>
      <c r="EA429" s="1268">
        <f t="shared" si="885"/>
        <v>1.6195563328074369E-2</v>
      </c>
      <c r="EB429" s="1268">
        <f t="shared" si="885"/>
        <v>6.2225256738809076E-2</v>
      </c>
      <c r="EC429" s="1268">
        <f t="shared" si="885"/>
        <v>7.5100245661304355E-2</v>
      </c>
      <c r="ED429" s="1402">
        <f>EC429</f>
        <v>7.5100245661304355E-2</v>
      </c>
      <c r="EE429" s="1402">
        <f t="shared" ref="EE429:EJ429" si="886">ED429</f>
        <v>7.5100245661304355E-2</v>
      </c>
      <c r="EF429" s="1402">
        <f t="shared" si="886"/>
        <v>7.5100245661304355E-2</v>
      </c>
      <c r="EG429" s="1402">
        <f t="shared" si="886"/>
        <v>7.5100245661304355E-2</v>
      </c>
      <c r="EH429" s="1402">
        <f t="shared" si="886"/>
        <v>7.5100245661304355E-2</v>
      </c>
      <c r="EI429" s="1402">
        <f t="shared" si="886"/>
        <v>7.5100245661304355E-2</v>
      </c>
      <c r="EJ429" s="1403">
        <f t="shared" si="886"/>
        <v>7.5100245661304355E-2</v>
      </c>
    </row>
    <row r="430" spans="1:231" s="115" customFormat="1" ht="12.75">
      <c r="B430"/>
      <c r="C430"/>
      <c r="D430"/>
      <c r="E430"/>
      <c r="F430"/>
      <c r="G430"/>
      <c r="I430" s="1265" t="s">
        <v>485</v>
      </c>
      <c r="J430" s="1266"/>
      <c r="K430" s="1266"/>
      <c r="L430" s="1266"/>
      <c r="M430" s="1266"/>
      <c r="N430" s="1266"/>
      <c r="O430" s="1266"/>
      <c r="P430" s="1266"/>
      <c r="Q430" s="1266"/>
      <c r="R430" s="1266"/>
      <c r="S430" s="1266"/>
      <c r="T430" s="1266"/>
      <c r="U430" s="1266"/>
      <c r="V430" s="1266"/>
      <c r="W430" s="1266"/>
      <c r="X430" s="1266"/>
      <c r="Y430" s="1266"/>
      <c r="Z430" s="1266"/>
      <c r="AA430" s="1266"/>
      <c r="AB430" s="1266"/>
      <c r="AC430" s="1266"/>
      <c r="AD430" s="1266"/>
      <c r="AE430" s="1266"/>
      <c r="AF430" s="1266"/>
      <c r="AG430" s="1266"/>
      <c r="AH430" s="1266"/>
      <c r="AI430" s="1266"/>
      <c r="AJ430" s="1266"/>
      <c r="AK430" s="1266"/>
      <c r="AL430" s="1266"/>
      <c r="AM430" s="1266"/>
      <c r="AN430" s="1266"/>
      <c r="AO430" s="1266"/>
      <c r="AP430" s="1266"/>
      <c r="AQ430" s="1266"/>
      <c r="AR430" s="1266"/>
      <c r="AS430" s="1266"/>
      <c r="AT430" s="1266"/>
      <c r="AU430" s="1266"/>
      <c r="AV430" s="1266"/>
      <c r="AW430" s="1266"/>
      <c r="AX430" s="1266"/>
      <c r="AY430" s="1266"/>
      <c r="AZ430" s="1266"/>
      <c r="BA430" s="1266"/>
      <c r="BB430" s="1267"/>
      <c r="BC430" s="1268"/>
      <c r="BD430" s="1268"/>
      <c r="BE430" s="1269"/>
      <c r="BF430" s="1267"/>
      <c r="BG430" s="1268"/>
      <c r="BH430" s="1268"/>
      <c r="BI430" s="1269"/>
      <c r="BJ430" s="1267"/>
      <c r="BK430" s="1268"/>
      <c r="BL430" s="1268"/>
      <c r="BM430" s="1269"/>
      <c r="BN430" s="314">
        <f>BN419-BJ419</f>
        <v>2.9859999999999989</v>
      </c>
      <c r="BO430" s="150">
        <f t="shared" ref="BO430:CC430" si="887">BO419-BK419</f>
        <v>-2.0570000000000004</v>
      </c>
      <c r="BP430" s="150">
        <f t="shared" si="887"/>
        <v>4.8660000000000005</v>
      </c>
      <c r="BQ430" s="409">
        <f t="shared" si="887"/>
        <v>4.8540000000000001</v>
      </c>
      <c r="BR430" s="314">
        <f t="shared" si="887"/>
        <v>15.874999999999998</v>
      </c>
      <c r="BS430" s="150">
        <f t="shared" si="887"/>
        <v>21.470000000000002</v>
      </c>
      <c r="BT430" s="150">
        <f t="shared" si="887"/>
        <v>19.381</v>
      </c>
      <c r="BU430" s="409">
        <f t="shared" si="887"/>
        <v>14.402999999999999</v>
      </c>
      <c r="BV430" s="314">
        <f t="shared" si="887"/>
        <v>2.544000000000004</v>
      </c>
      <c r="BW430" s="150">
        <f t="shared" si="887"/>
        <v>-1.5640000000000036</v>
      </c>
      <c r="BX430" s="150">
        <f t="shared" si="887"/>
        <v>-0.73000000000000043</v>
      </c>
      <c r="BY430" s="409">
        <f t="shared" si="887"/>
        <v>1.4540000000000006</v>
      </c>
      <c r="BZ430" s="314">
        <f t="shared" si="887"/>
        <v>0.84399999999999764</v>
      </c>
      <c r="CA430" s="150">
        <f t="shared" si="887"/>
        <v>0.87700000000000244</v>
      </c>
      <c r="CB430" s="150">
        <f t="shared" si="887"/>
        <v>1.2889999999999979</v>
      </c>
      <c r="CC430" s="150">
        <f t="shared" si="887"/>
        <v>3.6430000000000007</v>
      </c>
      <c r="CD430" s="314">
        <f t="shared" ref="CD430:CG430" si="888">CD419-BZ419</f>
        <v>4.1704100000000004</v>
      </c>
      <c r="CE430" s="150">
        <f t="shared" si="888"/>
        <v>1.4596500000000034</v>
      </c>
      <c r="CF430" s="150">
        <f t="shared" si="888"/>
        <v>1.4287000000000063</v>
      </c>
      <c r="CG430" s="409">
        <f t="shared" si="888"/>
        <v>1.4704500000000031</v>
      </c>
      <c r="CH430" s="1266"/>
      <c r="CI430" s="1266"/>
      <c r="CJ430" s="1266"/>
      <c r="CK430" s="1266"/>
      <c r="CL430" s="1266"/>
      <c r="CM430" s="1266"/>
      <c r="CN430" s="1266"/>
      <c r="CO430" s="1266"/>
      <c r="CP430" s="1266"/>
      <c r="CQ430" s="1266"/>
      <c r="CR430" s="1266"/>
      <c r="CS430" s="1266"/>
      <c r="CT430" s="1266"/>
      <c r="CU430" s="1266"/>
      <c r="CV430" s="1266"/>
      <c r="CW430" s="1266"/>
      <c r="CX430" s="1266"/>
      <c r="CY430" s="1266"/>
      <c r="CZ430" s="1266"/>
      <c r="DA430" s="1266"/>
      <c r="DB430" s="1266"/>
      <c r="DC430" s="1266"/>
      <c r="DD430" s="1266"/>
      <c r="DE430" s="1266"/>
      <c r="DF430" s="1266"/>
      <c r="DG430" s="1266"/>
      <c r="DH430" s="1266"/>
      <c r="DI430" s="1266"/>
      <c r="DJ430" s="1276"/>
      <c r="DK430" s="1266"/>
      <c r="DL430" s="1266"/>
      <c r="DM430" s="1266"/>
      <c r="DN430" s="1266"/>
      <c r="DO430" s="1266"/>
      <c r="DP430" s="1266"/>
      <c r="DQ430" s="1266"/>
      <c r="DR430" s="1266"/>
      <c r="DS430" s="1266"/>
      <c r="DT430" s="1266"/>
      <c r="DU430" s="1266"/>
      <c r="DV430" s="1268"/>
      <c r="DW430" s="1268"/>
      <c r="DX430" s="150">
        <f>DX419-DW419</f>
        <v>16.824999999999999</v>
      </c>
      <c r="DY430" s="150">
        <f>DY419-DX419</f>
        <v>10.649000000000001</v>
      </c>
      <c r="DZ430" s="150">
        <f t="shared" ref="DZ430:EJ430" si="889">DZ419-DY419</f>
        <v>71.128999999999991</v>
      </c>
      <c r="EA430" s="150">
        <f t="shared" si="889"/>
        <v>1.7040000000000077</v>
      </c>
      <c r="EB430" s="150">
        <f t="shared" si="889"/>
        <v>6.6529999999999916</v>
      </c>
      <c r="EC430" s="150">
        <f t="shared" si="889"/>
        <v>8.5292100000000062</v>
      </c>
      <c r="ED430" s="150">
        <f t="shared" si="889"/>
        <v>9.169755766296845</v>
      </c>
      <c r="EE430" s="150">
        <f t="shared" si="889"/>
        <v>9.8584066769999197</v>
      </c>
      <c r="EF430" s="150">
        <f t="shared" si="889"/>
        <v>10.598775440271652</v>
      </c>
      <c r="EG430" s="150">
        <f t="shared" si="889"/>
        <v>11.39474607954503</v>
      </c>
      <c r="EH430" s="150">
        <f t="shared" si="889"/>
        <v>12.25049430936707</v>
      </c>
      <c r="EI430" s="150">
        <f t="shared" si="889"/>
        <v>13.170509441472916</v>
      </c>
      <c r="EJ430" s="409">
        <f t="shared" si="889"/>
        <v>14.159617936012069</v>
      </c>
    </row>
    <row r="431" spans="1:231" s="115" customFormat="1" ht="12.75">
      <c r="B431"/>
      <c r="C431"/>
      <c r="D431"/>
      <c r="E431"/>
      <c r="F431"/>
      <c r="G431"/>
      <c r="I431" s="1265" t="s">
        <v>486</v>
      </c>
      <c r="J431" s="1266"/>
      <c r="K431" s="1266"/>
      <c r="L431" s="1266"/>
      <c r="M431" s="1266"/>
      <c r="N431" s="1266"/>
      <c r="O431" s="1266"/>
      <c r="P431" s="1266"/>
      <c r="Q431" s="1266"/>
      <c r="R431" s="1266"/>
      <c r="S431" s="1266"/>
      <c r="T431" s="1266"/>
      <c r="U431" s="1266"/>
      <c r="V431" s="1266"/>
      <c r="W431" s="1266"/>
      <c r="X431" s="1266"/>
      <c r="Y431" s="1266"/>
      <c r="Z431" s="1266"/>
      <c r="AA431" s="1266"/>
      <c r="AB431" s="1266"/>
      <c r="AC431" s="1266"/>
      <c r="AD431" s="1266"/>
      <c r="AE431" s="1266"/>
      <c r="AF431" s="1266"/>
      <c r="AG431" s="1266"/>
      <c r="AH431" s="1266"/>
      <c r="AI431" s="1266"/>
      <c r="AJ431" s="1266"/>
      <c r="AK431" s="1266"/>
      <c r="AL431" s="1266"/>
      <c r="AM431" s="1266"/>
      <c r="AN431" s="1266"/>
      <c r="AO431" s="1266"/>
      <c r="AP431" s="1266"/>
      <c r="AQ431" s="1266"/>
      <c r="AR431" s="1266"/>
      <c r="AS431" s="1266"/>
      <c r="AT431" s="1266"/>
      <c r="AU431" s="1266"/>
      <c r="AV431" s="1266"/>
      <c r="AW431" s="1266"/>
      <c r="AX431" s="1266"/>
      <c r="AY431" s="1266"/>
      <c r="AZ431" s="1266"/>
      <c r="BA431" s="1266"/>
      <c r="BB431" s="1267"/>
      <c r="BC431" s="1268"/>
      <c r="BD431" s="1268"/>
      <c r="BE431" s="1269"/>
      <c r="BF431" s="1267"/>
      <c r="BG431" s="1268"/>
      <c r="BH431" s="1268"/>
      <c r="BI431" s="1269"/>
      <c r="BJ431" s="1267"/>
      <c r="BK431" s="1268"/>
      <c r="BL431" s="1268"/>
      <c r="BM431" s="1269"/>
      <c r="BN431" s="1267">
        <f>BN419/BM419-1</f>
        <v>0.41088031651829904</v>
      </c>
      <c r="BO431" s="1268">
        <f t="shared" ref="BO431:CC431" si="890">BO419/BN419-1</f>
        <v>0.17919237240605734</v>
      </c>
      <c r="BP431" s="1268">
        <f t="shared" si="890"/>
        <v>2.6634958382877549E-2</v>
      </c>
      <c r="BQ431" s="1269">
        <f t="shared" si="890"/>
        <v>0.14767199444058354</v>
      </c>
      <c r="BR431" s="1267">
        <f t="shared" si="890"/>
        <v>1.3218286406297306</v>
      </c>
      <c r="BS431" s="1268">
        <f t="shared" si="890"/>
        <v>0.29873516755770013</v>
      </c>
      <c r="BT431" s="1268">
        <f t="shared" si="890"/>
        <v>-6.2416331994645358E-2</v>
      </c>
      <c r="BU431" s="1269">
        <f t="shared" si="890"/>
        <v>-0.13217918971979303</v>
      </c>
      <c r="BV431" s="1267">
        <f t="shared" si="890"/>
        <v>5.096248766041489E-2</v>
      </c>
      <c r="BW431" s="1268">
        <f t="shared" si="890"/>
        <v>0.10821494266369203</v>
      </c>
      <c r="BX431" s="1268">
        <f t="shared" si="890"/>
        <v>-3.6410509959033721E-2</v>
      </c>
      <c r="BY431" s="1269">
        <f t="shared" si="890"/>
        <v>-5.567161444016866E-2</v>
      </c>
      <c r="BZ431" s="1267">
        <f t="shared" si="890"/>
        <v>2.441201583482111E-2</v>
      </c>
      <c r="CA431" s="1268">
        <f t="shared" si="890"/>
        <v>0.10600492517522264</v>
      </c>
      <c r="CB431" s="1268">
        <f t="shared" si="890"/>
        <v>-2.1203713218922449E-2</v>
      </c>
      <c r="CC431" s="1268">
        <f t="shared" si="890"/>
        <v>2.9222369986701136E-2</v>
      </c>
      <c r="CD431" s="1267">
        <f t="shared" ref="CD431:CG431" si="891">CD419/CC419-1</f>
        <v>3.9321636233806023E-2</v>
      </c>
      <c r="CE431" s="1268">
        <f t="shared" si="891"/>
        <v>2.8542067650982883E-3</v>
      </c>
      <c r="CF431" s="1268">
        <f t="shared" si="891"/>
        <v>-2.1203713218922338E-2</v>
      </c>
      <c r="CG431" s="1269">
        <f t="shared" si="891"/>
        <v>2.9222369986701136E-2</v>
      </c>
      <c r="CH431" s="1266"/>
      <c r="CI431" s="1266"/>
      <c r="CJ431" s="1266"/>
      <c r="CK431" s="1266"/>
      <c r="CL431" s="1266"/>
      <c r="CM431" s="1266"/>
      <c r="CN431" s="1266"/>
      <c r="CO431" s="1266"/>
      <c r="CP431" s="1266"/>
      <c r="CQ431" s="1266"/>
      <c r="CR431" s="1266"/>
      <c r="CS431" s="1266"/>
      <c r="CT431" s="1266"/>
      <c r="CU431" s="1266"/>
      <c r="CV431" s="1266"/>
      <c r="CW431" s="1266"/>
      <c r="CX431" s="1266"/>
      <c r="CY431" s="1266"/>
      <c r="CZ431" s="1266"/>
      <c r="DA431" s="1266"/>
      <c r="DB431" s="1266"/>
      <c r="DC431" s="1266"/>
      <c r="DD431" s="1266"/>
      <c r="DE431" s="1266"/>
      <c r="DF431" s="1266"/>
      <c r="DG431" s="1266"/>
      <c r="DH431" s="1266"/>
      <c r="DI431" s="1266"/>
      <c r="DJ431" s="1276"/>
      <c r="DK431" s="1266"/>
      <c r="DL431" s="1266"/>
      <c r="DM431" s="1266"/>
      <c r="DN431" s="1266"/>
      <c r="DO431" s="1266"/>
      <c r="DP431" s="1266"/>
      <c r="DQ431" s="1266"/>
      <c r="DR431" s="1266"/>
      <c r="DS431" s="1266"/>
      <c r="DT431" s="1266"/>
      <c r="DU431" s="1266"/>
      <c r="DV431" s="1268"/>
      <c r="DW431" s="1268"/>
      <c r="DX431" s="1268"/>
      <c r="DY431" s="1266"/>
      <c r="DZ431" s="1266"/>
      <c r="EA431" s="1266"/>
      <c r="EB431" s="1268"/>
      <c r="EC431" s="1268"/>
      <c r="ED431" s="1268"/>
      <c r="EE431" s="1268"/>
      <c r="EF431" s="1268"/>
      <c r="EG431" s="1268"/>
      <c r="EH431" s="1268"/>
      <c r="EI431" s="1268"/>
      <c r="EJ431" s="1269"/>
    </row>
    <row r="432" spans="1:231" s="115" customFormat="1" ht="12.75">
      <c r="B432"/>
      <c r="C432"/>
      <c r="D432"/>
      <c r="E432"/>
      <c r="F432"/>
      <c r="G432"/>
      <c r="I432" s="1265" t="s">
        <v>487</v>
      </c>
      <c r="J432" s="1266"/>
      <c r="K432" s="1266"/>
      <c r="L432" s="1266"/>
      <c r="M432" s="1266"/>
      <c r="N432" s="1266"/>
      <c r="O432" s="1266"/>
      <c r="P432" s="1266"/>
      <c r="Q432" s="1266"/>
      <c r="R432" s="1266"/>
      <c r="S432" s="1266"/>
      <c r="T432" s="1266"/>
      <c r="U432" s="1266"/>
      <c r="V432" s="1266"/>
      <c r="W432" s="1266"/>
      <c r="X432" s="1266"/>
      <c r="Y432" s="1266"/>
      <c r="Z432" s="1266"/>
      <c r="AA432" s="1266"/>
      <c r="AB432" s="1266"/>
      <c r="AC432" s="1266"/>
      <c r="AD432" s="1266"/>
      <c r="AE432" s="1266"/>
      <c r="AF432" s="1266"/>
      <c r="AG432" s="1266"/>
      <c r="AH432" s="1266"/>
      <c r="AI432" s="1266"/>
      <c r="AJ432" s="1266"/>
      <c r="AK432" s="1266"/>
      <c r="AL432" s="1266"/>
      <c r="AM432" s="1266"/>
      <c r="AN432" s="1266"/>
      <c r="AO432" s="1266"/>
      <c r="AP432" s="1266"/>
      <c r="AQ432" s="1266"/>
      <c r="AR432" s="1266"/>
      <c r="AS432" s="1266"/>
      <c r="AT432" s="1266"/>
      <c r="AU432" s="1266"/>
      <c r="AV432" s="1266"/>
      <c r="AW432" s="1266"/>
      <c r="AX432" s="1266"/>
      <c r="AY432" s="1266"/>
      <c r="AZ432" s="1266"/>
      <c r="BA432" s="1266"/>
      <c r="BB432" s="1267"/>
      <c r="BC432" s="1268"/>
      <c r="BD432" s="1268"/>
      <c r="BE432" s="1269"/>
      <c r="BF432" s="1267"/>
      <c r="BG432" s="1268"/>
      <c r="BH432" s="1268"/>
      <c r="BI432" s="1269"/>
      <c r="BJ432" s="1267"/>
      <c r="BK432" s="1268"/>
      <c r="BL432" s="1268"/>
      <c r="BM432" s="1269"/>
      <c r="BN432" s="314">
        <f>BN419-BM419</f>
        <v>2.0770000000000008</v>
      </c>
      <c r="BO432" s="150">
        <f t="shared" ref="BO432:CC432" si="892">BO419-BN419</f>
        <v>1.2780000000000005</v>
      </c>
      <c r="BP432" s="150">
        <f t="shared" si="892"/>
        <v>0.2240000000000002</v>
      </c>
      <c r="BQ432" s="409">
        <f t="shared" si="892"/>
        <v>1.2749999999999986</v>
      </c>
      <c r="BR432" s="314">
        <f t="shared" si="892"/>
        <v>13.097999999999999</v>
      </c>
      <c r="BS432" s="150">
        <f t="shared" si="892"/>
        <v>6.8730000000000047</v>
      </c>
      <c r="BT432" s="150">
        <f t="shared" si="892"/>
        <v>-1.865000000000002</v>
      </c>
      <c r="BU432" s="409">
        <f t="shared" si="892"/>
        <v>-3.703000000000003</v>
      </c>
      <c r="BV432" s="314">
        <f t="shared" si="892"/>
        <v>1.2390000000000043</v>
      </c>
      <c r="BW432" s="150">
        <f t="shared" si="892"/>
        <v>2.764999999999997</v>
      </c>
      <c r="BX432" s="150">
        <f t="shared" si="892"/>
        <v>-1.0309999999999988</v>
      </c>
      <c r="BY432" s="409">
        <f t="shared" si="892"/>
        <v>-1.5190000000000019</v>
      </c>
      <c r="BZ432" s="314">
        <f t="shared" si="892"/>
        <v>0.62900000000000134</v>
      </c>
      <c r="CA432" s="150">
        <f t="shared" si="892"/>
        <v>2.7980000000000018</v>
      </c>
      <c r="CB432" s="150">
        <f t="shared" si="892"/>
        <v>-0.61900000000000333</v>
      </c>
      <c r="CC432" s="150">
        <f t="shared" si="892"/>
        <v>0.83500000000000085</v>
      </c>
      <c r="CD432" s="314">
        <f t="shared" ref="CD432:CG432" si="893">CD419-CC419</f>
        <v>1.156410000000001</v>
      </c>
      <c r="CE432" s="150">
        <f t="shared" si="893"/>
        <v>8.7240000000004869E-2</v>
      </c>
      <c r="CF432" s="150">
        <f t="shared" si="893"/>
        <v>-0.64995000000000047</v>
      </c>
      <c r="CG432" s="409">
        <f t="shared" si="893"/>
        <v>0.8767499999999977</v>
      </c>
      <c r="CH432" s="1266"/>
      <c r="CI432" s="1266"/>
      <c r="CJ432" s="1266"/>
      <c r="CK432" s="1266"/>
      <c r="CL432" s="1266"/>
      <c r="CM432" s="1266"/>
      <c r="CN432" s="1266"/>
      <c r="CO432" s="1266"/>
      <c r="CP432" s="1266"/>
      <c r="CQ432" s="1266"/>
      <c r="CR432" s="1266"/>
      <c r="CS432" s="1266"/>
      <c r="CT432" s="1266"/>
      <c r="CU432" s="1266"/>
      <c r="CV432" s="1266"/>
      <c r="CW432" s="1266"/>
      <c r="CX432" s="1266"/>
      <c r="CY432" s="1266"/>
      <c r="CZ432" s="1266"/>
      <c r="DA432" s="1266"/>
      <c r="DB432" s="1266"/>
      <c r="DC432" s="1266"/>
      <c r="DD432" s="1266"/>
      <c r="DE432" s="1266"/>
      <c r="DF432" s="1266"/>
      <c r="DG432" s="1266"/>
      <c r="DH432" s="1266"/>
      <c r="DI432" s="1266"/>
      <c r="DJ432" s="1276"/>
      <c r="DK432" s="1266"/>
      <c r="DL432" s="1266"/>
      <c r="DM432" s="1266"/>
      <c r="DN432" s="1266"/>
      <c r="DO432" s="1266"/>
      <c r="DP432" s="1266"/>
      <c r="DQ432" s="1266"/>
      <c r="DR432" s="1266"/>
      <c r="DS432" s="1266"/>
      <c r="DT432" s="1266"/>
      <c r="DU432" s="1266"/>
      <c r="DV432" s="1268"/>
      <c r="DW432" s="1268"/>
      <c r="DX432" s="150"/>
      <c r="DY432" s="1266"/>
      <c r="DZ432" s="1266"/>
      <c r="EA432" s="1266"/>
      <c r="EB432" s="1268"/>
      <c r="EC432" s="1268"/>
      <c r="ED432" s="1268"/>
      <c r="EE432" s="1268"/>
      <c r="EF432" s="1268"/>
      <c r="EG432" s="1268"/>
      <c r="EH432" s="1268"/>
      <c r="EI432" s="1268"/>
      <c r="EJ432" s="1269"/>
    </row>
    <row r="433" spans="1:231" s="60" customFormat="1" ht="13.5" customHeight="1">
      <c r="A433" s="59"/>
      <c r="B433"/>
      <c r="C433"/>
      <c r="D433"/>
      <c r="E433"/>
      <c r="F433"/>
      <c r="G433"/>
      <c r="H433" s="59"/>
      <c r="I433" s="598"/>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622"/>
      <c r="AU433" s="181"/>
      <c r="AV433" s="181"/>
      <c r="AW433" s="590"/>
      <c r="AX433" s="622"/>
      <c r="AY433" s="181"/>
      <c r="AZ433" s="181"/>
      <c r="BA433" s="590"/>
      <c r="BB433" s="622"/>
      <c r="BC433" s="181"/>
      <c r="BD433" s="181"/>
      <c r="BE433" s="590"/>
      <c r="BF433" s="622"/>
      <c r="BG433" s="181"/>
      <c r="BH433" s="181"/>
      <c r="BI433" s="590"/>
      <c r="BJ433" s="622"/>
      <c r="BK433" s="181"/>
      <c r="BL433" s="181"/>
      <c r="BM433" s="590"/>
      <c r="BN433" s="622"/>
      <c r="BO433" s="181"/>
      <c r="BP433" s="181"/>
      <c r="BQ433" s="590"/>
      <c r="BR433" s="622"/>
      <c r="BS433" s="181"/>
      <c r="BT433" s="181"/>
      <c r="BU433" s="590"/>
      <c r="BV433" s="622"/>
      <c r="BW433" s="262"/>
      <c r="BX433" s="262"/>
      <c r="BY433" s="632"/>
      <c r="BZ433" s="262"/>
      <c r="CA433" s="262"/>
      <c r="CB433" s="262"/>
      <c r="CC433" s="262"/>
      <c r="CD433" s="631"/>
      <c r="CE433" s="262"/>
      <c r="CF433" s="262"/>
      <c r="CG433" s="632"/>
      <c r="CH433" s="181"/>
      <c r="CI433" s="181"/>
      <c r="CJ433" s="181"/>
      <c r="CK433" s="181"/>
      <c r="CL433" s="181"/>
      <c r="CM433" s="181"/>
      <c r="CN433" s="181"/>
      <c r="CO433" s="181"/>
      <c r="CP433" s="181"/>
      <c r="CQ433" s="181"/>
      <c r="CR433" s="181"/>
      <c r="CS433" s="181"/>
      <c r="CT433" s="181"/>
      <c r="CU433" s="181"/>
      <c r="CV433" s="181"/>
      <c r="CW433" s="181"/>
      <c r="CX433" s="181"/>
      <c r="CY433" s="181"/>
      <c r="CZ433" s="181"/>
      <c r="DA433" s="181"/>
      <c r="DB433" s="181"/>
      <c r="DC433" s="181"/>
      <c r="DD433" s="181"/>
      <c r="DE433" s="181"/>
      <c r="DF433" s="181"/>
      <c r="DG433" s="181"/>
      <c r="DH433" s="181"/>
      <c r="DI433" s="590"/>
      <c r="DJ433" s="365"/>
      <c r="DK433" s="118"/>
      <c r="DL433" s="118"/>
      <c r="DM433" s="118"/>
      <c r="DN433" s="118"/>
      <c r="DO433" s="118"/>
      <c r="DP433" s="118"/>
      <c r="DQ433" s="622"/>
      <c r="DR433" s="181"/>
      <c r="DS433" s="181"/>
      <c r="DT433" s="181"/>
      <c r="DU433" s="181"/>
      <c r="DV433" s="181"/>
      <c r="DW433" s="181"/>
      <c r="DX433" s="181"/>
      <c r="DY433" s="181"/>
      <c r="DZ433" s="181"/>
      <c r="EA433" s="181"/>
      <c r="EB433" s="181"/>
      <c r="EC433" s="181"/>
      <c r="ED433" s="181"/>
      <c r="EE433" s="181"/>
      <c r="EF433" s="181"/>
      <c r="EG433" s="181"/>
      <c r="EH433" s="181"/>
      <c r="EI433" s="181"/>
      <c r="EJ433" s="590"/>
      <c r="EK433" s="212"/>
      <c r="EL433" s="212"/>
      <c r="EM433" s="212"/>
      <c r="EN433" s="212"/>
      <c r="EO433" s="212"/>
      <c r="EP433" s="212"/>
      <c r="EQ433" s="212"/>
      <c r="ER433" s="212"/>
      <c r="ES433" s="212"/>
      <c r="ET433" s="212"/>
      <c r="EU433" s="212"/>
      <c r="EV433" s="212"/>
      <c r="EW433" s="212"/>
      <c r="EX433" s="212"/>
      <c r="EY433" s="212"/>
      <c r="EZ433" s="212"/>
      <c r="FA433" s="212"/>
      <c r="FB433" s="212"/>
      <c r="FC433" s="212"/>
      <c r="FD433" s="212"/>
      <c r="FE433" s="212"/>
      <c r="FF433" s="212"/>
      <c r="FG433" s="212"/>
      <c r="FH433" s="212"/>
      <c r="FI433" s="212"/>
      <c r="FJ433" s="212"/>
      <c r="FK433" s="212"/>
      <c r="FL433" s="212"/>
      <c r="FM433" s="212"/>
      <c r="FN433" s="212"/>
      <c r="FO433" s="212"/>
      <c r="FP433" s="212"/>
      <c r="FQ433" s="212"/>
      <c r="FR433" s="212"/>
      <c r="FS433" s="212"/>
      <c r="FT433" s="212"/>
      <c r="FU433" s="212"/>
      <c r="FV433" s="212"/>
      <c r="FW433" s="212"/>
      <c r="FX433" s="212"/>
      <c r="FY433" s="212"/>
      <c r="FZ433" s="212"/>
      <c r="GA433" s="212"/>
      <c r="GB433" s="212"/>
      <c r="GC433" s="212"/>
      <c r="GD433" s="212"/>
      <c r="GE433" s="212"/>
      <c r="GF433" s="212"/>
      <c r="GG433" s="212"/>
      <c r="GH433" s="212"/>
      <c r="GI433" s="212"/>
      <c r="GJ433" s="212"/>
      <c r="GK433" s="212"/>
      <c r="GL433" s="212"/>
      <c r="GM433" s="212"/>
      <c r="GN433" s="212"/>
      <c r="GO433" s="212"/>
      <c r="GP433" s="212"/>
      <c r="GQ433" s="212"/>
      <c r="GR433" s="212"/>
      <c r="GS433" s="212"/>
      <c r="GT433" s="212"/>
      <c r="GU433" s="212"/>
      <c r="GV433" s="212"/>
      <c r="GW433" s="212"/>
      <c r="GX433" s="212"/>
      <c r="GY433" s="212"/>
      <c r="GZ433" s="212"/>
      <c r="HA433" s="212"/>
      <c r="HB433" s="212"/>
      <c r="HC433" s="212"/>
      <c r="HD433" s="212"/>
      <c r="HE433" s="212"/>
      <c r="HF433" s="212"/>
      <c r="HG433" s="212"/>
      <c r="HH433" s="212"/>
      <c r="HI433" s="212"/>
      <c r="HJ433" s="212"/>
      <c r="HK433" s="212"/>
      <c r="HL433" s="212"/>
      <c r="HM433" s="212"/>
      <c r="HN433" s="212"/>
      <c r="HO433" s="212"/>
      <c r="HP433" s="212"/>
      <c r="HQ433" s="212"/>
      <c r="HR433" s="212"/>
      <c r="HS433" s="212"/>
      <c r="HT433" s="212"/>
      <c r="HU433" s="212"/>
      <c r="HV433" s="212"/>
      <c r="HW433" s="212"/>
    </row>
    <row r="434" spans="1:231" ht="13.5" customHeight="1">
      <c r="A434" s="4"/>
      <c r="H434" s="4"/>
      <c r="I434" s="584" t="s">
        <v>308</v>
      </c>
      <c r="J434" s="20"/>
      <c r="K434" s="20"/>
      <c r="L434" s="20"/>
      <c r="M434" s="20"/>
      <c r="N434" s="20"/>
      <c r="O434" s="20"/>
      <c r="P434" s="20"/>
      <c r="Q434" s="20"/>
      <c r="R434" s="20"/>
      <c r="S434" s="20"/>
      <c r="T434" s="20"/>
      <c r="U434" s="20"/>
      <c r="V434" s="20"/>
      <c r="W434" s="20"/>
      <c r="X434" s="20"/>
      <c r="Y434" s="20"/>
      <c r="Z434" s="20"/>
      <c r="AA434" s="20"/>
      <c r="AB434" s="20"/>
      <c r="AC434" s="20"/>
      <c r="AD434" s="20"/>
      <c r="AE434" s="20"/>
      <c r="AF434" s="20"/>
      <c r="AG434" s="20"/>
      <c r="AH434" s="20"/>
      <c r="AI434" s="20"/>
      <c r="AJ434" s="20"/>
      <c r="AK434" s="20"/>
      <c r="AL434" s="20"/>
      <c r="AM434" s="20"/>
      <c r="AN434" s="20"/>
      <c r="AO434" s="20"/>
      <c r="AP434" s="20"/>
      <c r="AQ434" s="20"/>
      <c r="AR434" s="20"/>
      <c r="AS434" s="20"/>
      <c r="AT434" s="376">
        <f>Model!AT104</f>
        <v>0.48799999999999999</v>
      </c>
      <c r="AU434" s="128">
        <f>Model!AU104</f>
        <v>0.43300000000000005</v>
      </c>
      <c r="AV434" s="128">
        <f>Model!AV104</f>
        <v>0.3680000000000001</v>
      </c>
      <c r="AW434" s="347">
        <f>Model!AW104</f>
        <v>0.32099999999999995</v>
      </c>
      <c r="AX434" s="376">
        <f>Model!AX104</f>
        <v>0.25800000000000001</v>
      </c>
      <c r="AY434" s="128">
        <f>Model!AY104</f>
        <v>0.24699999999999989</v>
      </c>
      <c r="AZ434" s="128">
        <f>Model!AZ104</f>
        <v>0.28399999999999981</v>
      </c>
      <c r="BA434" s="347">
        <f>Model!BA104</f>
        <v>0.28999999999999937</v>
      </c>
      <c r="BB434" s="376">
        <f>Model!BB104</f>
        <v>0.30299999999999994</v>
      </c>
      <c r="BC434" s="128">
        <f>Model!BC104</f>
        <v>0.63400000000000012</v>
      </c>
      <c r="BD434" s="128">
        <f>Model!BD104</f>
        <v>0.57400000000000007</v>
      </c>
      <c r="BE434" s="347">
        <f>Model!BE104</f>
        <v>0.29499999999999971</v>
      </c>
      <c r="BF434" s="376">
        <f>Model!BF104</f>
        <v>0.33199999999999985</v>
      </c>
      <c r="BG434" s="128">
        <f>Model!BG104</f>
        <v>0.375</v>
      </c>
      <c r="BH434" s="128">
        <f>Model!BH104</f>
        <v>0.41899999999999959</v>
      </c>
      <c r="BI434" s="347">
        <f>Model!BI104</f>
        <v>0.46799999999999997</v>
      </c>
      <c r="BJ434" s="376">
        <f>Model!BJ104</f>
        <v>0.57099999999999973</v>
      </c>
      <c r="BK434" s="128">
        <f>Model!BK104</f>
        <v>0.66299999999999937</v>
      </c>
      <c r="BL434" s="128">
        <f>Model!BL104</f>
        <v>0.78500000000000103</v>
      </c>
      <c r="BM434" s="347">
        <f>Model!BM104</f>
        <v>1.4440000000000008</v>
      </c>
      <c r="BN434" s="376">
        <f>Model!BN104</f>
        <v>4.5739999999999998</v>
      </c>
      <c r="BO434" s="128">
        <f>Model!BO104</f>
        <v>5.0960000000000019</v>
      </c>
      <c r="BP434" s="128">
        <f>Model!BP104</f>
        <v>5.0389999999999997</v>
      </c>
      <c r="BQ434" s="347">
        <f>Model!BQ104</f>
        <v>3.9149999999999974</v>
      </c>
      <c r="BR434" s="376">
        <f>Model!BR104</f>
        <v>2.2460000000000004</v>
      </c>
      <c r="BS434" s="128">
        <f>Model!BS104</f>
        <v>7.919000000000004</v>
      </c>
      <c r="BT434" s="128">
        <f>Model!BT104</f>
        <v>13.083999999999996</v>
      </c>
      <c r="BU434" s="347">
        <f>Model!BU104</f>
        <v>9.3550000000000004</v>
      </c>
      <c r="BV434" s="376">
        <f>Model!BV104</f>
        <v>14.306999999999999</v>
      </c>
      <c r="BW434" s="128">
        <f>Model!BW104</f>
        <v>13.55</v>
      </c>
      <c r="BX434" s="128">
        <f>Model!BX104</f>
        <v>17.495000000000008</v>
      </c>
      <c r="BY434" s="347">
        <f>Model!BY104</f>
        <v>13.238000000000003</v>
      </c>
      <c r="BZ434" s="376">
        <f>Model!BZ104</f>
        <v>18.135000000000002</v>
      </c>
      <c r="CA434" s="128">
        <f>Model!CA104</f>
        <v>12.021999999999995</v>
      </c>
      <c r="CB434" s="128">
        <f>Model!CB104</f>
        <v>14.419</v>
      </c>
      <c r="CC434" s="128">
        <f>Model!CC104</f>
        <v>16.079000000000011</v>
      </c>
      <c r="CD434" s="376">
        <f>Model!CD104</f>
        <v>13.509562096094157</v>
      </c>
      <c r="CE434" s="128">
        <f>Model!CE104</f>
        <v>14.752510020000001</v>
      </c>
      <c r="CF434" s="128">
        <f>Model!CF104</f>
        <v>15.552051076666665</v>
      </c>
      <c r="CG434" s="347">
        <f>Model!CG104</f>
        <v>15.473971194923074</v>
      </c>
      <c r="CH434" s="128"/>
      <c r="CI434" s="128"/>
      <c r="CJ434" s="128"/>
      <c r="CK434" s="128"/>
      <c r="CL434" s="128"/>
      <c r="CM434" s="128"/>
      <c r="CN434" s="128"/>
      <c r="CO434" s="128"/>
      <c r="CP434" s="128"/>
      <c r="CQ434" s="128"/>
      <c r="CR434" s="128"/>
      <c r="CS434" s="128"/>
      <c r="CT434" s="128"/>
      <c r="CU434" s="128"/>
      <c r="CV434" s="128"/>
      <c r="CW434" s="128"/>
      <c r="CX434" s="128"/>
      <c r="CY434" s="128"/>
      <c r="CZ434" s="128"/>
      <c r="DA434" s="128"/>
      <c r="DB434" s="128"/>
      <c r="DC434" s="128"/>
      <c r="DD434" s="128"/>
      <c r="DE434" s="128"/>
      <c r="DF434" s="128"/>
      <c r="DG434" s="128"/>
      <c r="DH434" s="128"/>
      <c r="DI434" s="347"/>
      <c r="DJ434" s="347"/>
      <c r="DK434" s="130"/>
      <c r="DL434" s="130"/>
      <c r="DM434" s="130"/>
      <c r="DN434" s="130"/>
      <c r="DO434" s="130"/>
      <c r="DP434" s="130"/>
      <c r="DQ434" s="378"/>
      <c r="DR434" s="132"/>
      <c r="DS434" s="132"/>
      <c r="DT434" s="128">
        <f>Model!DT104</f>
        <v>1.6099999999999994</v>
      </c>
      <c r="DU434" s="128">
        <f>+SUM(AX434:BA434)</f>
        <v>1.0789999999999991</v>
      </c>
      <c r="DV434" s="128">
        <f>+SUM(BB434:BE434)</f>
        <v>1.8059999999999998</v>
      </c>
      <c r="DW434" s="128">
        <f>+SUM(BF434:BI434)</f>
        <v>1.5939999999999994</v>
      </c>
      <c r="DX434" s="128">
        <f>+SUM(BJ434:BM434)</f>
        <v>3.463000000000001</v>
      </c>
      <c r="DY434" s="128">
        <f>+SUM(BN434:BQ434)</f>
        <v>18.623999999999999</v>
      </c>
      <c r="DZ434" s="128">
        <f>+SUM(BR434:BU434)</f>
        <v>32.603999999999999</v>
      </c>
      <c r="EA434" s="128">
        <f>+SUM(BV434:BY434)</f>
        <v>58.59</v>
      </c>
      <c r="EB434" s="128">
        <f>+SUM(BZ434:CC434)</f>
        <v>60.655000000000001</v>
      </c>
      <c r="EC434" s="128">
        <f>+SUM(CD434:CG434)</f>
        <v>59.288094387683898</v>
      </c>
      <c r="ED434" s="128">
        <f>Model!ED104</f>
        <v>60.684053376858394</v>
      </c>
      <c r="EE434" s="128">
        <f>Model!EE104</f>
        <v>70.120335239302904</v>
      </c>
      <c r="EF434" s="128">
        <f>Model!EF104</f>
        <v>79.885573894981007</v>
      </c>
      <c r="EG434" s="128">
        <f>Model!EG104</f>
        <v>90.228139929723952</v>
      </c>
      <c r="EH434" s="128">
        <f>Model!EH104</f>
        <v>101.2925826671697</v>
      </c>
      <c r="EI434" s="128">
        <f>Model!EI104</f>
        <v>111.92084421888978</v>
      </c>
      <c r="EJ434" s="347">
        <f>Model!EJ104</f>
        <v>123.23572979119291</v>
      </c>
      <c r="EK434" s="99"/>
      <c r="EL434" s="99"/>
      <c r="EM434" s="99"/>
      <c r="EN434" s="99"/>
      <c r="EO434" s="99"/>
      <c r="EP434" s="99"/>
      <c r="EQ434" s="99"/>
      <c r="ER434" s="99"/>
      <c r="ES434" s="99"/>
      <c r="ET434" s="99"/>
      <c r="EU434" s="99"/>
      <c r="EV434" s="99"/>
      <c r="EW434" s="99"/>
      <c r="EX434" s="99"/>
      <c r="EY434" s="99"/>
      <c r="EZ434" s="99"/>
      <c r="FA434" s="99"/>
      <c r="FB434" s="99"/>
      <c r="FC434" s="99"/>
      <c r="FD434" s="99"/>
      <c r="FE434" s="99"/>
      <c r="FF434" s="99"/>
      <c r="FG434" s="99"/>
      <c r="FH434" s="99"/>
      <c r="FI434" s="99"/>
      <c r="FJ434" s="99"/>
      <c r="FK434" s="99"/>
      <c r="FL434" s="99"/>
      <c r="FM434" s="99"/>
      <c r="FN434" s="99"/>
      <c r="FO434" s="99"/>
      <c r="FP434" s="99"/>
      <c r="FQ434" s="99"/>
      <c r="FR434" s="99"/>
      <c r="FS434" s="99"/>
      <c r="FT434" s="99"/>
      <c r="FU434" s="99"/>
      <c r="FV434" s="99"/>
      <c r="FW434" s="99"/>
      <c r="FX434" s="99"/>
      <c r="FY434" s="99"/>
      <c r="FZ434" s="99"/>
      <c r="GA434" s="99"/>
      <c r="GB434" s="99"/>
      <c r="GC434" s="99"/>
      <c r="GD434" s="99"/>
      <c r="GE434" s="99"/>
      <c r="GF434" s="99"/>
      <c r="GG434" s="99"/>
      <c r="GH434" s="99"/>
      <c r="GI434" s="99"/>
      <c r="GJ434" s="99"/>
      <c r="GK434" s="99"/>
      <c r="GL434" s="99"/>
      <c r="GM434" s="99"/>
      <c r="GN434" s="99"/>
      <c r="GO434" s="99"/>
      <c r="GP434" s="99"/>
      <c r="GQ434" s="99"/>
      <c r="GR434" s="99"/>
      <c r="GS434" s="99"/>
      <c r="GT434" s="99"/>
      <c r="GU434" s="99"/>
      <c r="GV434" s="99"/>
      <c r="GW434" s="99"/>
      <c r="GX434" s="99"/>
      <c r="GY434" s="99"/>
      <c r="GZ434" s="99"/>
      <c r="HA434" s="99"/>
      <c r="HB434" s="99"/>
      <c r="HC434" s="99"/>
      <c r="HD434" s="99"/>
      <c r="HE434" s="99"/>
      <c r="HF434" s="99"/>
      <c r="HG434" s="99"/>
      <c r="HH434" s="99"/>
      <c r="HI434" s="99"/>
      <c r="HJ434" s="99"/>
      <c r="HK434" s="99"/>
      <c r="HL434" s="99"/>
      <c r="HM434" s="99"/>
      <c r="HN434" s="99"/>
      <c r="HO434" s="99"/>
      <c r="HP434" s="99"/>
      <c r="HQ434" s="99"/>
      <c r="HR434" s="99"/>
      <c r="HS434" s="99"/>
      <c r="HT434" s="99"/>
      <c r="HU434" s="99"/>
      <c r="HV434" s="99"/>
      <c r="HW434" s="99"/>
    </row>
    <row r="435" spans="1:231" ht="13.5" customHeight="1">
      <c r="A435" s="4"/>
      <c r="H435" s="4"/>
      <c r="I435" s="584" t="s">
        <v>187</v>
      </c>
      <c r="J435" s="20"/>
      <c r="K435" s="20"/>
      <c r="L435" s="20"/>
      <c r="M435" s="20"/>
      <c r="N435" s="20"/>
      <c r="O435" s="20"/>
      <c r="P435" s="20"/>
      <c r="Q435" s="20"/>
      <c r="R435" s="20"/>
      <c r="S435" s="20"/>
      <c r="T435" s="20"/>
      <c r="U435" s="20"/>
      <c r="V435" s="20"/>
      <c r="W435" s="20"/>
      <c r="X435" s="20"/>
      <c r="Y435" s="20"/>
      <c r="Z435" s="20"/>
      <c r="AA435" s="20"/>
      <c r="AB435" s="20"/>
      <c r="AC435" s="20"/>
      <c r="AD435" s="20"/>
      <c r="AE435" s="20"/>
      <c r="AF435" s="20"/>
      <c r="AG435" s="20"/>
      <c r="AH435" s="20"/>
      <c r="AI435" s="20"/>
      <c r="AJ435" s="20"/>
      <c r="AK435" s="20"/>
      <c r="AL435" s="20"/>
      <c r="AM435" s="20"/>
      <c r="AN435" s="20"/>
      <c r="AO435" s="20"/>
      <c r="AP435" s="20"/>
      <c r="AQ435" s="20"/>
      <c r="AR435" s="20"/>
      <c r="AS435" s="20"/>
      <c r="AT435" s="619">
        <f t="shared" ref="AT435:CG435" si="894">AT434/AT16</f>
        <v>0.17797228300510576</v>
      </c>
      <c r="AU435" s="175">
        <f t="shared" si="894"/>
        <v>9.6136767317939631E-2</v>
      </c>
      <c r="AV435" s="175">
        <f t="shared" si="894"/>
        <v>6.6414004692293818E-2</v>
      </c>
      <c r="AW435" s="579">
        <f t="shared" si="894"/>
        <v>6.8239795918367346E-2</v>
      </c>
      <c r="AX435" s="619">
        <f t="shared" si="894"/>
        <v>4.8396173325830058E-2</v>
      </c>
      <c r="AY435" s="175">
        <f t="shared" si="894"/>
        <v>3.3678756476683926E-2</v>
      </c>
      <c r="AZ435" s="175">
        <f t="shared" si="894"/>
        <v>3.4512091384129279E-2</v>
      </c>
      <c r="BA435" s="579">
        <f t="shared" si="894"/>
        <v>3.0293533897419764E-2</v>
      </c>
      <c r="BB435" s="619">
        <f t="shared" si="894"/>
        <v>2.6909413854351683E-2</v>
      </c>
      <c r="BC435" s="175">
        <f t="shared" si="894"/>
        <v>4.0012622278321246E-2</v>
      </c>
      <c r="BD435" s="175">
        <f t="shared" si="894"/>
        <v>3.0120165818334477E-2</v>
      </c>
      <c r="BE435" s="579">
        <f t="shared" si="894"/>
        <v>1.4830828012669033E-2</v>
      </c>
      <c r="BF435" s="619">
        <f t="shared" si="894"/>
        <v>1.4540358253405154E-2</v>
      </c>
      <c r="BG435" s="175">
        <f t="shared" si="894"/>
        <v>1.3506212857914639E-2</v>
      </c>
      <c r="BH435" s="175">
        <f t="shared" si="894"/>
        <v>1.3128622904590305E-2</v>
      </c>
      <c r="BI435" s="579">
        <f t="shared" si="894"/>
        <v>1.3629612371494305E-2</v>
      </c>
      <c r="BJ435" s="619">
        <f t="shared" si="894"/>
        <v>1.465380074937124E-2</v>
      </c>
      <c r="BK435" s="175">
        <f t="shared" si="894"/>
        <v>1.4130434782608682E-2</v>
      </c>
      <c r="BL435" s="175">
        <f t="shared" si="894"/>
        <v>1.4724916058599559E-2</v>
      </c>
      <c r="BM435" s="579">
        <f t="shared" si="894"/>
        <v>2.4748063344073506E-2</v>
      </c>
      <c r="BN435" s="619">
        <f t="shared" si="894"/>
        <v>6.9048805156771281E-2</v>
      </c>
      <c r="BO435" s="175">
        <f t="shared" si="894"/>
        <v>6.4772799491579311E-2</v>
      </c>
      <c r="BP435" s="175">
        <f t="shared" si="894"/>
        <v>5.6844076438869212E-2</v>
      </c>
      <c r="BQ435" s="579">
        <f t="shared" si="894"/>
        <v>4.240271204063726E-2</v>
      </c>
      <c r="BR435" s="619">
        <f t="shared" si="894"/>
        <v>1.3818902240188028E-2</v>
      </c>
      <c r="BS435" s="175">
        <f t="shared" si="894"/>
        <v>4.6237205799064644E-2</v>
      </c>
      <c r="BT435" s="175">
        <f t="shared" si="894"/>
        <v>7.4019178004695485E-2</v>
      </c>
      <c r="BU435" s="579">
        <f t="shared" si="894"/>
        <v>5.523410285174471E-2</v>
      </c>
      <c r="BV435" s="619">
        <f t="shared" si="894"/>
        <v>7.6926799367680723E-2</v>
      </c>
      <c r="BW435" s="175">
        <f t="shared" si="894"/>
        <v>6.5018257894560061E-2</v>
      </c>
      <c r="BX435" s="175">
        <f t="shared" si="894"/>
        <v>7.7896808434850778E-2</v>
      </c>
      <c r="BY435" s="579">
        <f t="shared" si="894"/>
        <v>5.8160378187441797E-2</v>
      </c>
      <c r="BZ435" s="619">
        <f t="shared" si="894"/>
        <v>7.3787000305157155E-2</v>
      </c>
      <c r="CA435" s="175">
        <f t="shared" si="894"/>
        <v>4.5051527075135822E-2</v>
      </c>
      <c r="CB435" s="175">
        <f t="shared" si="894"/>
        <v>5.1160414279074223E-2</v>
      </c>
      <c r="CC435" s="175">
        <f t="shared" si="894"/>
        <v>5.6951085609039109E-2</v>
      </c>
      <c r="CD435" s="619">
        <f t="shared" si="894"/>
        <v>4.4999999999999998E-2</v>
      </c>
      <c r="CE435" s="175">
        <f t="shared" si="894"/>
        <v>4.4999999999999998E-2</v>
      </c>
      <c r="CF435" s="175">
        <f t="shared" si="894"/>
        <v>4.4999999999999998E-2</v>
      </c>
      <c r="CG435" s="579">
        <f t="shared" si="894"/>
        <v>4.4999999999999998E-2</v>
      </c>
      <c r="CH435" s="175"/>
      <c r="CI435" s="175"/>
      <c r="CJ435" s="175"/>
      <c r="CK435" s="175"/>
      <c r="CL435" s="175"/>
      <c r="CM435" s="175"/>
      <c r="CN435" s="175"/>
      <c r="CO435" s="175"/>
      <c r="CP435" s="175"/>
      <c r="CQ435" s="175"/>
      <c r="CR435" s="175"/>
      <c r="CS435" s="175"/>
      <c r="CT435" s="175"/>
      <c r="CU435" s="175"/>
      <c r="CV435" s="175"/>
      <c r="CW435" s="175"/>
      <c r="CX435" s="175"/>
      <c r="CY435" s="175"/>
      <c r="CZ435" s="175"/>
      <c r="DA435" s="175"/>
      <c r="DB435" s="175"/>
      <c r="DC435" s="175"/>
      <c r="DD435" s="175"/>
      <c r="DE435" s="175"/>
      <c r="DF435" s="175"/>
      <c r="DG435" s="175"/>
      <c r="DH435" s="175"/>
      <c r="DI435" s="579"/>
      <c r="DJ435" s="363"/>
      <c r="DK435" s="118"/>
      <c r="DL435" s="118"/>
      <c r="DM435" s="118"/>
      <c r="DN435" s="118"/>
      <c r="DO435" s="118"/>
      <c r="DP435" s="118"/>
      <c r="DQ435" s="619"/>
      <c r="DR435" s="175"/>
      <c r="DS435" s="175"/>
      <c r="DT435" s="175">
        <f t="shared" ref="DT435:EJ435" si="895">DT434/DT16</f>
        <v>9.2047338631296063E-2</v>
      </c>
      <c r="DU435" s="175">
        <f t="shared" si="895"/>
        <v>3.541536744674563E-2</v>
      </c>
      <c r="DV435" s="175">
        <f t="shared" si="895"/>
        <v>2.7341680165927359E-2</v>
      </c>
      <c r="DW435" s="175">
        <f t="shared" si="895"/>
        <v>1.3641420624732557E-2</v>
      </c>
      <c r="DX435" s="175">
        <f t="shared" si="895"/>
        <v>1.7530182996279332E-2</v>
      </c>
      <c r="DY435" s="175">
        <f t="shared" si="895"/>
        <v>5.7147591387357199E-2</v>
      </c>
      <c r="DZ435" s="175">
        <f t="shared" si="895"/>
        <v>4.5499932948827877E-2</v>
      </c>
      <c r="EA435" s="175">
        <f t="shared" si="895"/>
        <v>6.9207135930185723E-2</v>
      </c>
      <c r="EB435" s="175">
        <f t="shared" si="895"/>
        <v>5.6329251463139662E-2</v>
      </c>
      <c r="EC435" s="175">
        <f t="shared" si="895"/>
        <v>4.4999999999999991E-2</v>
      </c>
      <c r="ED435" s="175">
        <f t="shared" si="895"/>
        <v>3.9198397772648823E-2</v>
      </c>
      <c r="EE435" s="175">
        <f t="shared" si="895"/>
        <v>3.9198397772648823E-2</v>
      </c>
      <c r="EF435" s="175">
        <f t="shared" si="895"/>
        <v>3.9198397772648823E-2</v>
      </c>
      <c r="EG435" s="175">
        <f t="shared" si="895"/>
        <v>3.9198397772648823E-2</v>
      </c>
      <c r="EH435" s="175">
        <f t="shared" si="895"/>
        <v>3.9198397772648823E-2</v>
      </c>
      <c r="EI435" s="175">
        <f t="shared" si="895"/>
        <v>3.9198397772648823E-2</v>
      </c>
      <c r="EJ435" s="579">
        <f t="shared" si="895"/>
        <v>3.9198397772648823E-2</v>
      </c>
      <c r="EK435" s="99"/>
      <c r="EL435" s="99"/>
      <c r="EM435" s="99"/>
      <c r="EN435" s="99"/>
      <c r="EO435" s="99"/>
      <c r="EP435" s="99"/>
      <c r="EQ435" s="99"/>
      <c r="ER435" s="99"/>
      <c r="ES435" s="99"/>
      <c r="ET435" s="99"/>
      <c r="EU435" s="99"/>
      <c r="EV435" s="99"/>
      <c r="EW435" s="99"/>
      <c r="EX435" s="99"/>
      <c r="EY435" s="99"/>
      <c r="EZ435" s="99"/>
      <c r="FA435" s="99"/>
      <c r="FB435" s="99"/>
      <c r="FC435" s="99"/>
      <c r="FD435" s="99"/>
      <c r="FE435" s="99"/>
      <c r="FF435" s="99"/>
      <c r="FG435" s="99"/>
      <c r="FH435" s="99"/>
      <c r="FI435" s="99"/>
      <c r="FJ435" s="99"/>
      <c r="FK435" s="99"/>
      <c r="FL435" s="99"/>
      <c r="FM435" s="99"/>
      <c r="FN435" s="99"/>
      <c r="FO435" s="99"/>
      <c r="FP435" s="99"/>
      <c r="FQ435" s="99"/>
      <c r="FR435" s="99"/>
      <c r="FS435" s="99"/>
      <c r="FT435" s="99"/>
      <c r="FU435" s="99"/>
      <c r="FV435" s="99"/>
      <c r="FW435" s="99"/>
      <c r="FX435" s="99"/>
      <c r="FY435" s="99"/>
      <c r="FZ435" s="99"/>
      <c r="GA435" s="99"/>
      <c r="GB435" s="99"/>
      <c r="GC435" s="99"/>
      <c r="GD435" s="99"/>
      <c r="GE435" s="99"/>
      <c r="GF435" s="99"/>
      <c r="GG435" s="99"/>
      <c r="GH435" s="99"/>
      <c r="GI435" s="99"/>
      <c r="GJ435" s="99"/>
      <c r="GK435" s="99"/>
      <c r="GL435" s="99"/>
      <c r="GM435" s="99"/>
      <c r="GN435" s="99"/>
      <c r="GO435" s="99"/>
      <c r="GP435" s="99"/>
      <c r="GQ435" s="99"/>
      <c r="GR435" s="99"/>
      <c r="GS435" s="99"/>
      <c r="GT435" s="99"/>
      <c r="GU435" s="99"/>
      <c r="GV435" s="99"/>
      <c r="GW435" s="99"/>
      <c r="GX435" s="99"/>
      <c r="GY435" s="99"/>
      <c r="GZ435" s="99"/>
      <c r="HA435" s="99"/>
      <c r="HB435" s="99"/>
      <c r="HC435" s="99"/>
      <c r="HD435" s="99"/>
      <c r="HE435" s="99"/>
      <c r="HF435" s="99"/>
      <c r="HG435" s="99"/>
      <c r="HH435" s="99"/>
      <c r="HI435" s="99"/>
      <c r="HJ435" s="99"/>
      <c r="HK435" s="99"/>
      <c r="HL435" s="99"/>
      <c r="HM435" s="99"/>
      <c r="HN435" s="99"/>
      <c r="HO435" s="99"/>
      <c r="HP435" s="99"/>
      <c r="HQ435" s="99"/>
      <c r="HR435" s="99"/>
      <c r="HS435" s="99"/>
      <c r="HT435" s="99"/>
      <c r="HU435" s="99"/>
      <c r="HV435" s="99"/>
      <c r="HW435" s="99"/>
    </row>
    <row r="436" spans="1:231" ht="13.5" customHeight="1">
      <c r="A436" s="4"/>
      <c r="H436" s="4"/>
      <c r="I436" s="584"/>
      <c r="J436" s="20"/>
      <c r="K436" s="20"/>
      <c r="L436" s="20"/>
      <c r="M436" s="20"/>
      <c r="N436" s="20"/>
      <c r="O436" s="20"/>
      <c r="P436" s="20"/>
      <c r="Q436" s="20"/>
      <c r="R436" s="20"/>
      <c r="S436" s="20"/>
      <c r="T436" s="20"/>
      <c r="U436" s="20"/>
      <c r="V436" s="20"/>
      <c r="W436" s="20"/>
      <c r="X436" s="20"/>
      <c r="Y436" s="20"/>
      <c r="Z436" s="20"/>
      <c r="AA436" s="20"/>
      <c r="AB436" s="20"/>
      <c r="AC436" s="20"/>
      <c r="AD436" s="20"/>
      <c r="AE436" s="20"/>
      <c r="AF436" s="20"/>
      <c r="AG436" s="20"/>
      <c r="AH436" s="20"/>
      <c r="AI436" s="20"/>
      <c r="AJ436" s="20"/>
      <c r="AK436" s="20"/>
      <c r="AL436" s="20"/>
      <c r="AM436" s="20"/>
      <c r="AN436" s="20"/>
      <c r="AO436" s="20"/>
      <c r="AP436" s="20"/>
      <c r="AQ436" s="20"/>
      <c r="AR436" s="20"/>
      <c r="AS436" s="20"/>
      <c r="AT436" s="387"/>
      <c r="AU436" s="118"/>
      <c r="AV436" s="118"/>
      <c r="AW436" s="365"/>
      <c r="AX436" s="387"/>
      <c r="AY436" s="118"/>
      <c r="AZ436" s="118"/>
      <c r="BA436" s="365"/>
      <c r="BB436" s="387"/>
      <c r="BC436" s="118"/>
      <c r="BD436" s="118"/>
      <c r="BE436" s="365"/>
      <c r="BF436" s="387"/>
      <c r="BG436" s="118"/>
      <c r="BH436" s="118"/>
      <c r="BI436" s="365"/>
      <c r="BJ436" s="387"/>
      <c r="BK436" s="118"/>
      <c r="BL436" s="118"/>
      <c r="BM436" s="365"/>
      <c r="BN436" s="387"/>
      <c r="BO436" s="118"/>
      <c r="BP436" s="118"/>
      <c r="BQ436" s="365"/>
      <c r="BR436" s="387"/>
      <c r="BS436" s="118"/>
      <c r="BT436" s="118"/>
      <c r="BU436" s="365"/>
      <c r="BV436" s="387"/>
      <c r="BW436" s="118"/>
      <c r="BX436" s="118"/>
      <c r="BY436" s="365"/>
      <c r="BZ436" s="387"/>
      <c r="CA436" s="118"/>
      <c r="CB436" s="118"/>
      <c r="CC436" s="118"/>
      <c r="CD436" s="387"/>
      <c r="CE436" s="118"/>
      <c r="CF436" s="118"/>
      <c r="CG436" s="365"/>
      <c r="CH436" s="118"/>
      <c r="CI436" s="118"/>
      <c r="CJ436" s="118"/>
      <c r="CK436" s="118"/>
      <c r="CL436" s="118"/>
      <c r="CM436" s="118"/>
      <c r="CN436" s="118"/>
      <c r="CO436" s="118"/>
      <c r="CP436" s="118"/>
      <c r="CQ436" s="118"/>
      <c r="CR436" s="118"/>
      <c r="CS436" s="118"/>
      <c r="CT436" s="118"/>
      <c r="CU436" s="118"/>
      <c r="CV436" s="118"/>
      <c r="CW436" s="118"/>
      <c r="CX436" s="118"/>
      <c r="CY436" s="118"/>
      <c r="CZ436" s="118"/>
      <c r="DA436" s="118"/>
      <c r="DB436" s="118"/>
      <c r="DC436" s="118"/>
      <c r="DD436" s="118"/>
      <c r="DE436" s="118"/>
      <c r="DF436" s="118"/>
      <c r="DG436" s="118"/>
      <c r="DH436" s="118"/>
      <c r="DI436" s="365"/>
      <c r="DJ436" s="363"/>
      <c r="DK436" s="118"/>
      <c r="DL436" s="118"/>
      <c r="DM436" s="118"/>
      <c r="DN436" s="118"/>
      <c r="DO436" s="118"/>
      <c r="DP436" s="118"/>
      <c r="DQ436" s="387"/>
      <c r="DR436" s="118"/>
      <c r="DS436" s="118"/>
      <c r="DT436" s="118"/>
      <c r="DU436" s="118"/>
      <c r="DV436" s="118"/>
      <c r="DW436" s="118"/>
      <c r="DX436" s="118"/>
      <c r="DY436" s="118"/>
      <c r="DZ436" s="118"/>
      <c r="EA436" s="118"/>
      <c r="EB436" s="118"/>
      <c r="EC436" s="118"/>
      <c r="ED436" s="118"/>
      <c r="EE436" s="118"/>
      <c r="EF436" s="118"/>
      <c r="EG436" s="118"/>
      <c r="EH436" s="118"/>
      <c r="EI436" s="118"/>
      <c r="EJ436" s="365"/>
      <c r="EK436" s="99"/>
      <c r="EL436" s="99"/>
      <c r="EM436" s="99"/>
      <c r="EN436" s="99"/>
      <c r="EO436" s="99"/>
      <c r="EP436" s="99"/>
      <c r="EQ436" s="99"/>
      <c r="ER436" s="99"/>
      <c r="ES436" s="99"/>
      <c r="ET436" s="99"/>
      <c r="EU436" s="99"/>
      <c r="EV436" s="99"/>
      <c r="EW436" s="99"/>
      <c r="EX436" s="99"/>
      <c r="EY436" s="99"/>
      <c r="EZ436" s="99"/>
      <c r="FA436" s="99"/>
      <c r="FB436" s="99"/>
      <c r="FC436" s="99"/>
      <c r="FD436" s="99"/>
      <c r="FE436" s="99"/>
      <c r="FF436" s="99"/>
      <c r="FG436" s="99"/>
      <c r="FH436" s="99"/>
      <c r="FI436" s="99"/>
      <c r="FJ436" s="99"/>
      <c r="FK436" s="99"/>
      <c r="FL436" s="99"/>
      <c r="FM436" s="99"/>
      <c r="FN436" s="99"/>
      <c r="FO436" s="99"/>
      <c r="FP436" s="99"/>
      <c r="FQ436" s="99"/>
      <c r="FR436" s="99"/>
      <c r="FS436" s="99"/>
      <c r="FT436" s="99"/>
      <c r="FU436" s="99"/>
      <c r="FV436" s="99"/>
      <c r="FW436" s="99"/>
      <c r="FX436" s="99"/>
      <c r="FY436" s="99"/>
      <c r="FZ436" s="99"/>
      <c r="GA436" s="99"/>
      <c r="GB436" s="99"/>
      <c r="GC436" s="99"/>
      <c r="GD436" s="99"/>
      <c r="GE436" s="99"/>
      <c r="GF436" s="99"/>
      <c r="GG436" s="99"/>
      <c r="GH436" s="99"/>
      <c r="GI436" s="99"/>
      <c r="GJ436" s="99"/>
      <c r="GK436" s="99"/>
      <c r="GL436" s="99"/>
      <c r="GM436" s="99"/>
      <c r="GN436" s="99"/>
      <c r="GO436" s="99"/>
      <c r="GP436" s="99"/>
      <c r="GQ436" s="99"/>
      <c r="GR436" s="99"/>
      <c r="GS436" s="99"/>
      <c r="GT436" s="99"/>
      <c r="GU436" s="99"/>
      <c r="GV436" s="99"/>
      <c r="GW436" s="99"/>
      <c r="GX436" s="99"/>
      <c r="GY436" s="99"/>
      <c r="GZ436" s="99"/>
      <c r="HA436" s="99"/>
      <c r="HB436" s="99"/>
      <c r="HC436" s="99"/>
      <c r="HD436" s="99"/>
      <c r="HE436" s="99"/>
      <c r="HF436" s="99"/>
      <c r="HG436" s="99"/>
      <c r="HH436" s="99"/>
      <c r="HI436" s="99"/>
      <c r="HJ436" s="99"/>
      <c r="HK436" s="99"/>
      <c r="HL436" s="99"/>
      <c r="HM436" s="99"/>
      <c r="HN436" s="99"/>
      <c r="HO436" s="99"/>
      <c r="HP436" s="99"/>
      <c r="HQ436" s="99"/>
      <c r="HR436" s="99"/>
      <c r="HS436" s="99"/>
      <c r="HT436" s="99"/>
      <c r="HU436" s="99"/>
      <c r="HV436" s="99"/>
      <c r="HW436" s="99"/>
    </row>
    <row r="437" spans="1:231" ht="13.5" customHeight="1">
      <c r="A437" s="4"/>
      <c r="H437" s="4"/>
      <c r="I437" s="584" t="s">
        <v>165</v>
      </c>
      <c r="J437" s="20"/>
      <c r="K437" s="20"/>
      <c r="L437" s="20"/>
      <c r="M437" s="20"/>
      <c r="N437" s="20"/>
      <c r="O437" s="20"/>
      <c r="P437" s="20"/>
      <c r="Q437" s="20"/>
      <c r="R437" s="20"/>
      <c r="S437" s="20"/>
      <c r="T437" s="20"/>
      <c r="U437" s="20"/>
      <c r="V437" s="20"/>
      <c r="W437" s="20"/>
      <c r="X437" s="20"/>
      <c r="Y437" s="20"/>
      <c r="Z437" s="20"/>
      <c r="AA437" s="20"/>
      <c r="AB437" s="20"/>
      <c r="AC437" s="20"/>
      <c r="AD437" s="20"/>
      <c r="AE437" s="20"/>
      <c r="AF437" s="20"/>
      <c r="AG437" s="20"/>
      <c r="AH437" s="20"/>
      <c r="AI437" s="20"/>
      <c r="AJ437" s="20"/>
      <c r="AK437" s="20"/>
      <c r="AL437" s="20"/>
      <c r="AM437" s="20"/>
      <c r="AN437" s="20"/>
      <c r="AO437" s="20"/>
      <c r="AP437" s="20"/>
      <c r="AQ437" s="20"/>
      <c r="AR437" s="20"/>
      <c r="AS437" s="20"/>
      <c r="AT437" s="619">
        <f t="shared" ref="AT437:CG437" si="896">100%-AT307-AT327-AT369-AT391+AT435-AT426</f>
        <v>-0.93727206418672504</v>
      </c>
      <c r="AU437" s="175">
        <f t="shared" si="896"/>
        <v>-0.31438721136767345</v>
      </c>
      <c r="AV437" s="175">
        <f t="shared" si="896"/>
        <v>-0.16459122902003243</v>
      </c>
      <c r="AW437" s="579">
        <f t="shared" si="896"/>
        <v>-0.35310374149659851</v>
      </c>
      <c r="AX437" s="619">
        <f t="shared" si="896"/>
        <v>-0.29919339711123616</v>
      </c>
      <c r="AY437" s="175">
        <f t="shared" si="896"/>
        <v>-8.7673847832015456E-2</v>
      </c>
      <c r="AZ437" s="175">
        <f t="shared" si="896"/>
        <v>-2.5519504192490078E-2</v>
      </c>
      <c r="BA437" s="579">
        <f t="shared" si="896"/>
        <v>9.1193983077405075E-2</v>
      </c>
      <c r="BB437" s="619">
        <f t="shared" si="896"/>
        <v>6.3765541740674878E-2</v>
      </c>
      <c r="BC437" s="175">
        <f t="shared" si="896"/>
        <v>0.21704007573366993</v>
      </c>
      <c r="BD437" s="175">
        <f t="shared" si="896"/>
        <v>7.4985569606968505E-2</v>
      </c>
      <c r="BE437" s="579">
        <f t="shared" si="896"/>
        <v>0.14810718415363736</v>
      </c>
      <c r="BF437" s="619">
        <f t="shared" si="896"/>
        <v>0.1764551307318353</v>
      </c>
      <c r="BG437" s="175">
        <f t="shared" si="896"/>
        <v>0.17154691157932661</v>
      </c>
      <c r="BH437" s="175">
        <f t="shared" si="896"/>
        <v>0.18524204919316919</v>
      </c>
      <c r="BI437" s="579">
        <f t="shared" si="896"/>
        <v>0.14948888953606895</v>
      </c>
      <c r="BJ437" s="619">
        <f t="shared" si="896"/>
        <v>2.5073140686752482E-2</v>
      </c>
      <c r="BK437" s="175">
        <f t="shared" si="896"/>
        <v>-0.11065643648763841</v>
      </c>
      <c r="BL437" s="175">
        <f t="shared" si="896"/>
        <v>1.0391851587852441E-2</v>
      </c>
      <c r="BM437" s="579">
        <f t="shared" si="896"/>
        <v>0.17724686364571191</v>
      </c>
      <c r="BN437" s="619">
        <f t="shared" si="896"/>
        <v>7.3668161164198331E-2</v>
      </c>
      <c r="BO437" s="175">
        <f t="shared" si="896"/>
        <v>1.7489672704162712E-2</v>
      </c>
      <c r="BP437" s="175">
        <f t="shared" si="896"/>
        <v>0.10681813054170504</v>
      </c>
      <c r="BQ437" s="579">
        <f t="shared" si="896"/>
        <v>9.9470372255737557E-2</v>
      </c>
      <c r="BR437" s="619">
        <f t="shared" si="896"/>
        <v>0.17784299610535842</v>
      </c>
      <c r="BS437" s="175">
        <f t="shared" si="896"/>
        <v>-2.4662957102569355E-2</v>
      </c>
      <c r="BT437" s="175">
        <f t="shared" si="896"/>
        <v>6.4305716629423165E-2</v>
      </c>
      <c r="BU437" s="579">
        <f t="shared" si="896"/>
        <v>1.1613626970537833E-2</v>
      </c>
      <c r="BV437" s="619">
        <f t="shared" si="896"/>
        <v>-7.0533707563097417E-2</v>
      </c>
      <c r="BW437" s="175">
        <f t="shared" si="896"/>
        <v>4.4476327116212244E-2</v>
      </c>
      <c r="BX437" s="175">
        <f t="shared" si="896"/>
        <v>0.20523883308399243</v>
      </c>
      <c r="BY437" s="579">
        <f t="shared" si="896"/>
        <v>0.16870815246999304</v>
      </c>
      <c r="BZ437" s="619">
        <f t="shared" si="896"/>
        <v>0.16056555792900018</v>
      </c>
      <c r="CA437" s="175">
        <f t="shared" si="896"/>
        <v>6.9949409780775768E-2</v>
      </c>
      <c r="CB437" s="175">
        <f t="shared" si="896"/>
        <v>0.18642558340045201</v>
      </c>
      <c r="CC437" s="175">
        <f t="shared" si="896"/>
        <v>0.18893493429674496</v>
      </c>
      <c r="CD437" s="619">
        <f t="shared" si="896"/>
        <v>7.118741420214772E-2</v>
      </c>
      <c r="CE437" s="175">
        <f t="shared" si="896"/>
        <v>6.9999351762514594E-2</v>
      </c>
      <c r="CF437" s="175">
        <f t="shared" si="896"/>
        <v>0.16218691706037167</v>
      </c>
      <c r="CG437" s="579">
        <f t="shared" si="896"/>
        <v>0.17419918335792745</v>
      </c>
      <c r="CH437" s="175"/>
      <c r="CI437" s="175"/>
      <c r="CJ437" s="175"/>
      <c r="CK437" s="175"/>
      <c r="CL437" s="175"/>
      <c r="CM437" s="175"/>
      <c r="CN437" s="175"/>
      <c r="CO437" s="175"/>
      <c r="CP437" s="175"/>
      <c r="CQ437" s="175"/>
      <c r="CR437" s="175"/>
      <c r="CS437" s="175"/>
      <c r="CT437" s="175"/>
      <c r="CU437" s="175"/>
      <c r="CV437" s="175"/>
      <c r="CW437" s="175"/>
      <c r="CX437" s="175"/>
      <c r="CY437" s="175"/>
      <c r="CZ437" s="175"/>
      <c r="DA437" s="175"/>
      <c r="DB437" s="175"/>
      <c r="DC437" s="175"/>
      <c r="DD437" s="175"/>
      <c r="DE437" s="175"/>
      <c r="DF437" s="175"/>
      <c r="DG437" s="175"/>
      <c r="DH437" s="175"/>
      <c r="DI437" s="579"/>
      <c r="DJ437" s="363"/>
      <c r="DK437" s="118"/>
      <c r="DL437" s="118"/>
      <c r="DM437" s="118"/>
      <c r="DN437" s="118"/>
      <c r="DO437" s="118"/>
      <c r="DP437" s="118"/>
      <c r="DQ437" s="619"/>
      <c r="DR437" s="175"/>
      <c r="DS437" s="175"/>
      <c r="DT437" s="175">
        <f t="shared" ref="DT437:EJ437" si="897">100%-DT307-DT327-DT369-DT391+DT435-DT426</f>
        <v>-0.37499285346749767</v>
      </c>
      <c r="DU437" s="175">
        <f t="shared" si="897"/>
        <v>-5.1695276856927284E-2</v>
      </c>
      <c r="DV437" s="175">
        <f t="shared" si="897"/>
        <v>0.12916900065099232</v>
      </c>
      <c r="DW437" s="175">
        <f t="shared" si="897"/>
        <v>0.16976465554129233</v>
      </c>
      <c r="DX437" s="175">
        <f t="shared" si="897"/>
        <v>3.3820142246070439E-2</v>
      </c>
      <c r="DY437" s="175">
        <f t="shared" si="897"/>
        <v>9.2929274332372733E-2</v>
      </c>
      <c r="DZ437" s="175">
        <f t="shared" si="897"/>
        <v>0.10445905496497901</v>
      </c>
      <c r="EA437" s="175">
        <f t="shared" si="897"/>
        <v>9.5259919512301811E-2</v>
      </c>
      <c r="EB437" s="175">
        <f t="shared" si="897"/>
        <v>0.15231604187987663</v>
      </c>
      <c r="EC437" s="175">
        <f t="shared" si="897"/>
        <v>0.12164785137608011</v>
      </c>
      <c r="ED437" s="175">
        <f t="shared" si="897"/>
        <v>0.14872817599674523</v>
      </c>
      <c r="EE437" s="175">
        <f t="shared" si="897"/>
        <v>0.18262796599734332</v>
      </c>
      <c r="EF437" s="175">
        <f t="shared" si="897"/>
        <v>0.20957125011744676</v>
      </c>
      <c r="EG437" s="175">
        <f t="shared" si="897"/>
        <v>0.23465489573263282</v>
      </c>
      <c r="EH437" s="175">
        <f t="shared" si="897"/>
        <v>0.25215505832778717</v>
      </c>
      <c r="EI437" s="175">
        <f t="shared" si="897"/>
        <v>0.2632370148799259</v>
      </c>
      <c r="EJ437" s="579">
        <f t="shared" si="897"/>
        <v>0.27404608110068635</v>
      </c>
      <c r="EK437" s="99"/>
      <c r="EL437" s="99"/>
      <c r="EM437" s="99"/>
      <c r="EN437" s="99"/>
      <c r="EO437" s="99"/>
      <c r="EP437" s="99"/>
      <c r="EQ437" s="99"/>
      <c r="ER437" s="99"/>
      <c r="ES437" s="99"/>
      <c r="ET437" s="99"/>
      <c r="EU437" s="99"/>
      <c r="EV437" s="99"/>
      <c r="EW437" s="99"/>
      <c r="EX437" s="99"/>
      <c r="EY437" s="99"/>
      <c r="EZ437" s="99"/>
      <c r="FA437" s="99"/>
      <c r="FB437" s="99"/>
      <c r="FC437" s="99"/>
      <c r="FD437" s="99"/>
      <c r="FE437" s="99"/>
      <c r="FF437" s="99"/>
      <c r="FG437" s="99"/>
      <c r="FH437" s="99"/>
      <c r="FI437" s="99"/>
      <c r="FJ437" s="99"/>
      <c r="FK437" s="99"/>
      <c r="FL437" s="99"/>
      <c r="FM437" s="99"/>
      <c r="FN437" s="99"/>
      <c r="FO437" s="99"/>
      <c r="FP437" s="99"/>
      <c r="FQ437" s="99"/>
      <c r="FR437" s="99"/>
      <c r="FS437" s="99"/>
      <c r="FT437" s="99"/>
      <c r="FU437" s="99"/>
      <c r="FV437" s="99"/>
      <c r="FW437" s="99"/>
      <c r="FX437" s="99"/>
      <c r="FY437" s="99"/>
      <c r="FZ437" s="99"/>
      <c r="GA437" s="99"/>
      <c r="GB437" s="99"/>
      <c r="GC437" s="99"/>
      <c r="GD437" s="99"/>
      <c r="GE437" s="99"/>
      <c r="GF437" s="99"/>
      <c r="GG437" s="99"/>
      <c r="GH437" s="99"/>
      <c r="GI437" s="99"/>
      <c r="GJ437" s="99"/>
      <c r="GK437" s="99"/>
      <c r="GL437" s="99"/>
      <c r="GM437" s="99"/>
      <c r="GN437" s="99"/>
      <c r="GO437" s="99"/>
      <c r="GP437" s="99"/>
      <c r="GQ437" s="99"/>
      <c r="GR437" s="99"/>
      <c r="GS437" s="99"/>
      <c r="GT437" s="99"/>
      <c r="GU437" s="99"/>
      <c r="GV437" s="99"/>
      <c r="GW437" s="99"/>
      <c r="GX437" s="99"/>
      <c r="GY437" s="99"/>
      <c r="GZ437" s="99"/>
      <c r="HA437" s="99"/>
      <c r="HB437" s="99"/>
      <c r="HC437" s="99"/>
      <c r="HD437" s="99"/>
      <c r="HE437" s="99"/>
      <c r="HF437" s="99"/>
      <c r="HG437" s="99"/>
      <c r="HH437" s="99"/>
      <c r="HI437" s="99"/>
      <c r="HJ437" s="99"/>
      <c r="HK437" s="99"/>
      <c r="HL437" s="99"/>
      <c r="HM437" s="99"/>
      <c r="HN437" s="99"/>
      <c r="HO437" s="99"/>
      <c r="HP437" s="99"/>
      <c r="HQ437" s="99"/>
      <c r="HR437" s="99"/>
      <c r="HS437" s="99"/>
      <c r="HT437" s="99"/>
      <c r="HU437" s="99"/>
      <c r="HV437" s="99"/>
      <c r="HW437" s="99"/>
    </row>
    <row r="438" spans="1:231" ht="13.5" customHeight="1">
      <c r="A438" s="4"/>
      <c r="H438" s="4"/>
      <c r="I438" s="588" t="s">
        <v>75</v>
      </c>
      <c r="J438" s="20"/>
      <c r="K438" s="20"/>
      <c r="L438" s="20"/>
      <c r="M438" s="20"/>
      <c r="N438" s="20"/>
      <c r="O438" s="20"/>
      <c r="P438" s="20"/>
      <c r="Q438" s="20"/>
      <c r="R438" s="20"/>
      <c r="S438" s="20"/>
      <c r="T438" s="20"/>
      <c r="U438" s="20"/>
      <c r="V438" s="20"/>
      <c r="W438" s="20"/>
      <c r="X438" s="20"/>
      <c r="Y438" s="20"/>
      <c r="Z438" s="20"/>
      <c r="AA438" s="20"/>
      <c r="AB438" s="20"/>
      <c r="AC438" s="20"/>
      <c r="AD438" s="20"/>
      <c r="AE438" s="20"/>
      <c r="AF438" s="20"/>
      <c r="AG438" s="20"/>
      <c r="AH438" s="20"/>
      <c r="AI438" s="20"/>
      <c r="AJ438" s="20"/>
      <c r="AK438" s="20"/>
      <c r="AL438" s="20"/>
      <c r="AM438" s="20"/>
      <c r="AN438" s="20"/>
      <c r="AO438" s="20"/>
      <c r="AP438" s="20"/>
      <c r="AQ438" s="20"/>
      <c r="AR438" s="20"/>
      <c r="AS438" s="20"/>
      <c r="AT438" s="619"/>
      <c r="AU438" s="175"/>
      <c r="AV438" s="175"/>
      <c r="AW438" s="579"/>
      <c r="AX438" s="619"/>
      <c r="AY438" s="175"/>
      <c r="AZ438" s="175"/>
      <c r="BA438" s="579"/>
      <c r="BB438" s="619"/>
      <c r="BC438" s="175"/>
      <c r="BD438" s="175"/>
      <c r="BE438" s="579"/>
      <c r="BF438" s="619"/>
      <c r="BG438" s="175"/>
      <c r="BH438" s="175"/>
      <c r="BI438" s="579"/>
      <c r="BJ438" s="619"/>
      <c r="BK438" s="175"/>
      <c r="BL438" s="175"/>
      <c r="BM438" s="579"/>
      <c r="BN438" s="619"/>
      <c r="BO438" s="175"/>
      <c r="BP438" s="175"/>
      <c r="BQ438" s="579"/>
      <c r="BR438" s="619"/>
      <c r="BS438" s="175"/>
      <c r="BT438" s="175"/>
      <c r="BU438" s="579"/>
      <c r="BV438" s="619"/>
      <c r="BW438" s="175"/>
      <c r="BX438" s="175"/>
      <c r="BY438" s="579"/>
      <c r="BZ438" s="619"/>
      <c r="CA438" s="175"/>
      <c r="CB438" s="175"/>
      <c r="CC438" s="175"/>
      <c r="CD438" s="619">
        <f>100%-CD315-CD335-CD377-CD399+CD435-CD426</f>
        <v>7.118741420214772E-2</v>
      </c>
      <c r="CE438" s="175">
        <f>100%-CE315-CE335-CE377-CE399+CE435-CE426</f>
        <v>6.9999351762514594E-2</v>
      </c>
      <c r="CF438" s="175">
        <f>100%-CF315-CF335-CF377-CF399+CF435-CF426</f>
        <v>0.16218691706037167</v>
      </c>
      <c r="CG438" s="579">
        <f>100%-CG315-CG335-CG377-CG399+CG435-CG426</f>
        <v>0.17419918335792745</v>
      </c>
      <c r="CH438" s="175"/>
      <c r="CI438" s="175"/>
      <c r="CJ438" s="175"/>
      <c r="CK438" s="175"/>
      <c r="CL438" s="175"/>
      <c r="CM438" s="175"/>
      <c r="CN438" s="175"/>
      <c r="CO438" s="175"/>
      <c r="CP438" s="175"/>
      <c r="CQ438" s="175"/>
      <c r="CR438" s="175"/>
      <c r="CS438" s="175"/>
      <c r="CT438" s="175"/>
      <c r="CU438" s="175"/>
      <c r="CV438" s="175"/>
      <c r="CW438" s="175"/>
      <c r="CX438" s="175"/>
      <c r="CY438" s="175"/>
      <c r="CZ438" s="175"/>
      <c r="DA438" s="175"/>
      <c r="DB438" s="175"/>
      <c r="DC438" s="175"/>
      <c r="DD438" s="175"/>
      <c r="DE438" s="175"/>
      <c r="DF438" s="175"/>
      <c r="DG438" s="175"/>
      <c r="DH438" s="175"/>
      <c r="DI438" s="579"/>
      <c r="DJ438" s="363"/>
      <c r="DK438" s="118"/>
      <c r="DL438" s="118"/>
      <c r="DM438" s="118"/>
      <c r="DN438" s="118"/>
      <c r="DO438" s="118"/>
      <c r="DP438" s="118"/>
      <c r="DQ438" s="619"/>
      <c r="DR438" s="175"/>
      <c r="DS438" s="175"/>
      <c r="DT438" s="175"/>
      <c r="DU438" s="175"/>
      <c r="DV438" s="175"/>
      <c r="DW438" s="175"/>
      <c r="DX438" s="175"/>
      <c r="DY438" s="175"/>
      <c r="DZ438" s="175"/>
      <c r="EA438" s="175"/>
      <c r="EB438" s="175"/>
      <c r="EC438" s="175"/>
      <c r="ED438" s="175">
        <f t="shared" ref="ED438:EJ438" si="898">100%-ED315-ED335-ED377-ED399+ED435-ED426</f>
        <v>0.14872817599674523</v>
      </c>
      <c r="EE438" s="175">
        <f t="shared" si="898"/>
        <v>0.18262796599734332</v>
      </c>
      <c r="EF438" s="175">
        <f t="shared" si="898"/>
        <v>0.20957125011744676</v>
      </c>
      <c r="EG438" s="175">
        <f t="shared" si="898"/>
        <v>0.23465489573263282</v>
      </c>
      <c r="EH438" s="175">
        <f t="shared" si="898"/>
        <v>0.25215505832778717</v>
      </c>
      <c r="EI438" s="175">
        <f t="shared" si="898"/>
        <v>0.2632370148799259</v>
      </c>
      <c r="EJ438" s="579">
        <f t="shared" si="898"/>
        <v>0.27404608110068635</v>
      </c>
      <c r="EK438" s="99"/>
      <c r="EL438" s="99"/>
      <c r="EM438" s="99"/>
      <c r="EN438" s="99"/>
      <c r="EO438" s="99"/>
      <c r="EP438" s="99"/>
      <c r="EQ438" s="99"/>
      <c r="ER438" s="99"/>
      <c r="ES438" s="99"/>
      <c r="ET438" s="99"/>
      <c r="EU438" s="99"/>
      <c r="EV438" s="99"/>
      <c r="EW438" s="99"/>
      <c r="EX438" s="99"/>
      <c r="EY438" s="99"/>
      <c r="EZ438" s="99"/>
      <c r="FA438" s="99"/>
      <c r="FB438" s="99"/>
      <c r="FC438" s="99"/>
      <c r="FD438" s="99"/>
      <c r="FE438" s="99"/>
      <c r="FF438" s="99"/>
      <c r="FG438" s="99"/>
      <c r="FH438" s="99"/>
      <c r="FI438" s="99"/>
      <c r="FJ438" s="99"/>
      <c r="FK438" s="99"/>
      <c r="FL438" s="99"/>
      <c r="FM438" s="99"/>
      <c r="FN438" s="99"/>
      <c r="FO438" s="99"/>
      <c r="FP438" s="99"/>
      <c r="FQ438" s="99"/>
      <c r="FR438" s="99"/>
      <c r="FS438" s="99"/>
      <c r="FT438" s="99"/>
      <c r="FU438" s="99"/>
      <c r="FV438" s="99"/>
      <c r="FW438" s="99"/>
      <c r="FX438" s="99"/>
      <c r="FY438" s="99"/>
      <c r="FZ438" s="99"/>
      <c r="GA438" s="99"/>
      <c r="GB438" s="99"/>
      <c r="GC438" s="99"/>
      <c r="GD438" s="99"/>
      <c r="GE438" s="99"/>
      <c r="GF438" s="99"/>
      <c r="GG438" s="99"/>
      <c r="GH438" s="99"/>
      <c r="GI438" s="99"/>
      <c r="GJ438" s="99"/>
      <c r="GK438" s="99"/>
      <c r="GL438" s="99"/>
      <c r="GM438" s="99"/>
      <c r="GN438" s="99"/>
      <c r="GO438" s="99"/>
      <c r="GP438" s="99"/>
      <c r="GQ438" s="99"/>
      <c r="GR438" s="99"/>
      <c r="GS438" s="99"/>
      <c r="GT438" s="99"/>
      <c r="GU438" s="99"/>
      <c r="GV438" s="99"/>
      <c r="GW438" s="99"/>
      <c r="GX438" s="99"/>
      <c r="GY438" s="99"/>
      <c r="GZ438" s="99"/>
      <c r="HA438" s="99"/>
      <c r="HB438" s="99"/>
      <c r="HC438" s="99"/>
      <c r="HD438" s="99"/>
      <c r="HE438" s="99"/>
      <c r="HF438" s="99"/>
      <c r="HG438" s="99"/>
      <c r="HH438" s="99"/>
      <c r="HI438" s="99"/>
      <c r="HJ438" s="99"/>
      <c r="HK438" s="99"/>
      <c r="HL438" s="99"/>
      <c r="HM438" s="99"/>
      <c r="HN438" s="99"/>
      <c r="HO438" s="99"/>
      <c r="HP438" s="99"/>
      <c r="HQ438" s="99"/>
      <c r="HR438" s="99"/>
      <c r="HS438" s="99"/>
      <c r="HT438" s="99"/>
      <c r="HU438" s="99"/>
      <c r="HV438" s="99"/>
      <c r="HW438" s="99"/>
    </row>
    <row r="439" spans="1:231" ht="13.5" customHeight="1">
      <c r="A439" s="4"/>
      <c r="H439" s="4"/>
      <c r="I439" s="588" t="s">
        <v>76</v>
      </c>
      <c r="J439" s="20"/>
      <c r="K439" s="20"/>
      <c r="L439" s="20"/>
      <c r="M439" s="20"/>
      <c r="N439" s="20"/>
      <c r="O439" s="20"/>
      <c r="P439" s="20"/>
      <c r="Q439" s="20"/>
      <c r="R439" s="20"/>
      <c r="S439" s="20"/>
      <c r="T439" s="20"/>
      <c r="U439" s="20"/>
      <c r="V439" s="20"/>
      <c r="W439" s="20"/>
      <c r="X439" s="20"/>
      <c r="Y439" s="20"/>
      <c r="Z439" s="20"/>
      <c r="AA439" s="20"/>
      <c r="AB439" s="20"/>
      <c r="AC439" s="20"/>
      <c r="AD439" s="20"/>
      <c r="AE439" s="20"/>
      <c r="AF439" s="20"/>
      <c r="AG439" s="20"/>
      <c r="AH439" s="20"/>
      <c r="AI439" s="20"/>
      <c r="AJ439" s="20"/>
      <c r="AK439" s="20"/>
      <c r="AL439" s="20"/>
      <c r="AM439" s="20"/>
      <c r="AN439" s="20"/>
      <c r="AO439" s="20"/>
      <c r="AP439" s="20"/>
      <c r="AQ439" s="20"/>
      <c r="AR439" s="20"/>
      <c r="AS439" s="20"/>
      <c r="AT439" s="619"/>
      <c r="AU439" s="175"/>
      <c r="AV439" s="175"/>
      <c r="AW439" s="579"/>
      <c r="AX439" s="619"/>
      <c r="AY439" s="175"/>
      <c r="AZ439" s="175"/>
      <c r="BA439" s="579"/>
      <c r="BB439" s="619"/>
      <c r="BC439" s="175"/>
      <c r="BD439" s="175"/>
      <c r="BE439" s="579"/>
      <c r="BF439" s="619"/>
      <c r="BG439" s="175"/>
      <c r="BH439" s="175"/>
      <c r="BI439" s="579"/>
      <c r="BJ439" s="619"/>
      <c r="BK439" s="175"/>
      <c r="BL439" s="175"/>
      <c r="BM439" s="579"/>
      <c r="BN439" s="619"/>
      <c r="BO439" s="175"/>
      <c r="BP439" s="175"/>
      <c r="BQ439" s="579"/>
      <c r="BR439" s="619"/>
      <c r="BS439" s="175"/>
      <c r="BT439" s="175"/>
      <c r="BU439" s="579"/>
      <c r="BV439" s="619"/>
      <c r="BW439" s="175"/>
      <c r="BX439" s="175"/>
      <c r="BY439" s="579"/>
      <c r="BZ439" s="619"/>
      <c r="CA439" s="175"/>
      <c r="CB439" s="175"/>
      <c r="CC439" s="175"/>
      <c r="CD439" s="619">
        <f>100%-CD316-CD336-CD378-CD400+CD435-CD426</f>
        <v>0.10618741420214786</v>
      </c>
      <c r="CE439" s="175">
        <f>100%-CE316-CE336-CE378-CE400+CE435-CE426</f>
        <v>0.10499935176251451</v>
      </c>
      <c r="CF439" s="175">
        <f>100%-CF316-CF336-CF378-CF400+CF435-CF426</f>
        <v>0.1971869170603717</v>
      </c>
      <c r="CG439" s="579">
        <f>100%-CG316-CG336-CG378-CG400+CG435-CG426</f>
        <v>0.20919918335792748</v>
      </c>
      <c r="CH439" s="175"/>
      <c r="CI439" s="175"/>
      <c r="CJ439" s="175"/>
      <c r="CK439" s="175"/>
      <c r="CL439" s="175"/>
      <c r="CM439" s="175"/>
      <c r="CN439" s="175"/>
      <c r="CO439" s="175"/>
      <c r="CP439" s="175"/>
      <c r="CQ439" s="175"/>
      <c r="CR439" s="175"/>
      <c r="CS439" s="175"/>
      <c r="CT439" s="175"/>
      <c r="CU439" s="175"/>
      <c r="CV439" s="175"/>
      <c r="CW439" s="175"/>
      <c r="CX439" s="175"/>
      <c r="CY439" s="175"/>
      <c r="CZ439" s="175"/>
      <c r="DA439" s="175"/>
      <c r="DB439" s="175"/>
      <c r="DC439" s="175"/>
      <c r="DD439" s="175"/>
      <c r="DE439" s="175"/>
      <c r="DF439" s="175"/>
      <c r="DG439" s="175"/>
      <c r="DH439" s="175"/>
      <c r="DI439" s="579"/>
      <c r="DJ439" s="363"/>
      <c r="DK439" s="118"/>
      <c r="DL439" s="118"/>
      <c r="DM439" s="118"/>
      <c r="DN439" s="118"/>
      <c r="DO439" s="118"/>
      <c r="DP439" s="118"/>
      <c r="DQ439" s="619"/>
      <c r="DR439" s="175"/>
      <c r="DS439" s="175"/>
      <c r="DT439" s="175"/>
      <c r="DU439" s="175"/>
      <c r="DV439" s="175"/>
      <c r="DW439" s="175"/>
      <c r="DX439" s="175"/>
      <c r="DY439" s="175"/>
      <c r="DZ439" s="175"/>
      <c r="EA439" s="175"/>
      <c r="EB439" s="175"/>
      <c r="EC439" s="175"/>
      <c r="ED439" s="175">
        <f t="shared" ref="ED439:EJ439" si="899">100%-ED316-ED336-ED378-ED400+ED435-ED426</f>
        <v>0.13372817599674522</v>
      </c>
      <c r="EE439" s="175">
        <f t="shared" si="899"/>
        <v>0.1626279659973433</v>
      </c>
      <c r="EF439" s="175">
        <f t="shared" si="899"/>
        <v>0.18957125011744674</v>
      </c>
      <c r="EG439" s="175">
        <f t="shared" si="899"/>
        <v>0.2146548957326328</v>
      </c>
      <c r="EH439" s="175">
        <f t="shared" si="899"/>
        <v>0.23215505832778716</v>
      </c>
      <c r="EI439" s="175">
        <f t="shared" si="899"/>
        <v>0.25323701487992589</v>
      </c>
      <c r="EJ439" s="579">
        <f t="shared" si="899"/>
        <v>0.26404608110068634</v>
      </c>
      <c r="EK439" s="99"/>
      <c r="EL439" s="99"/>
      <c r="EM439" s="99"/>
      <c r="EN439" s="99"/>
      <c r="EO439" s="99"/>
      <c r="EP439" s="99"/>
      <c r="EQ439" s="99"/>
      <c r="ER439" s="99"/>
      <c r="ES439" s="99"/>
      <c r="ET439" s="99"/>
      <c r="EU439" s="99"/>
      <c r="EV439" s="99"/>
      <c r="EW439" s="99"/>
      <c r="EX439" s="99"/>
      <c r="EY439" s="99"/>
      <c r="EZ439" s="99"/>
      <c r="FA439" s="99"/>
      <c r="FB439" s="99"/>
      <c r="FC439" s="99"/>
      <c r="FD439" s="99"/>
      <c r="FE439" s="99"/>
      <c r="FF439" s="99"/>
      <c r="FG439" s="99"/>
      <c r="FH439" s="99"/>
      <c r="FI439" s="99"/>
      <c r="FJ439" s="99"/>
      <c r="FK439" s="99"/>
      <c r="FL439" s="99"/>
      <c r="FM439" s="99"/>
      <c r="FN439" s="99"/>
      <c r="FO439" s="99"/>
      <c r="FP439" s="99"/>
      <c r="FQ439" s="99"/>
      <c r="FR439" s="99"/>
      <c r="FS439" s="99"/>
      <c r="FT439" s="99"/>
      <c r="FU439" s="99"/>
      <c r="FV439" s="99"/>
      <c r="FW439" s="99"/>
      <c r="FX439" s="99"/>
      <c r="FY439" s="99"/>
      <c r="FZ439" s="99"/>
      <c r="GA439" s="99"/>
      <c r="GB439" s="99"/>
      <c r="GC439" s="99"/>
      <c r="GD439" s="99"/>
      <c r="GE439" s="99"/>
      <c r="GF439" s="99"/>
      <c r="GG439" s="99"/>
      <c r="GH439" s="99"/>
      <c r="GI439" s="99"/>
      <c r="GJ439" s="99"/>
      <c r="GK439" s="99"/>
      <c r="GL439" s="99"/>
      <c r="GM439" s="99"/>
      <c r="GN439" s="99"/>
      <c r="GO439" s="99"/>
      <c r="GP439" s="99"/>
      <c r="GQ439" s="99"/>
      <c r="GR439" s="99"/>
      <c r="GS439" s="99"/>
      <c r="GT439" s="99"/>
      <c r="GU439" s="99"/>
      <c r="GV439" s="99"/>
      <c r="GW439" s="99"/>
      <c r="GX439" s="99"/>
      <c r="GY439" s="99"/>
      <c r="GZ439" s="99"/>
      <c r="HA439" s="99"/>
      <c r="HB439" s="99"/>
      <c r="HC439" s="99"/>
      <c r="HD439" s="99"/>
      <c r="HE439" s="99"/>
      <c r="HF439" s="99"/>
      <c r="HG439" s="99"/>
      <c r="HH439" s="99"/>
      <c r="HI439" s="99"/>
      <c r="HJ439" s="99"/>
      <c r="HK439" s="99"/>
      <c r="HL439" s="99"/>
      <c r="HM439" s="99"/>
      <c r="HN439" s="99"/>
      <c r="HO439" s="99"/>
      <c r="HP439" s="99"/>
      <c r="HQ439" s="99"/>
      <c r="HR439" s="99"/>
      <c r="HS439" s="99"/>
      <c r="HT439" s="99"/>
      <c r="HU439" s="99"/>
      <c r="HV439" s="99"/>
      <c r="HW439" s="99"/>
    </row>
    <row r="440" spans="1:231" ht="13.5" customHeight="1">
      <c r="A440" s="4"/>
      <c r="H440" s="4"/>
      <c r="I440" s="588" t="s">
        <v>77</v>
      </c>
      <c r="J440" s="20"/>
      <c r="K440" s="20"/>
      <c r="L440" s="20"/>
      <c r="M440" s="20"/>
      <c r="N440" s="20"/>
      <c r="O440" s="20"/>
      <c r="P440" s="20"/>
      <c r="Q440" s="20"/>
      <c r="R440" s="20"/>
      <c r="S440" s="20"/>
      <c r="T440" s="20"/>
      <c r="U440" s="20"/>
      <c r="V440" s="20"/>
      <c r="W440" s="20"/>
      <c r="X440" s="20"/>
      <c r="Y440" s="20"/>
      <c r="Z440" s="20"/>
      <c r="AA440" s="20"/>
      <c r="AB440" s="20"/>
      <c r="AC440" s="20"/>
      <c r="AD440" s="20"/>
      <c r="AE440" s="20"/>
      <c r="AF440" s="20"/>
      <c r="AG440" s="20"/>
      <c r="AH440" s="20"/>
      <c r="AI440" s="20"/>
      <c r="AJ440" s="20"/>
      <c r="AK440" s="20"/>
      <c r="AL440" s="20"/>
      <c r="AM440" s="20"/>
      <c r="AN440" s="20"/>
      <c r="AO440" s="20"/>
      <c r="AP440" s="20"/>
      <c r="AQ440" s="20"/>
      <c r="AR440" s="20"/>
      <c r="AS440" s="20"/>
      <c r="AT440" s="619"/>
      <c r="AU440" s="175"/>
      <c r="AV440" s="175"/>
      <c r="AW440" s="579"/>
      <c r="AX440" s="619"/>
      <c r="AY440" s="175"/>
      <c r="AZ440" s="175"/>
      <c r="BA440" s="579"/>
      <c r="BB440" s="619"/>
      <c r="BC440" s="175"/>
      <c r="BD440" s="175"/>
      <c r="BE440" s="579"/>
      <c r="BF440" s="619"/>
      <c r="BG440" s="175"/>
      <c r="BH440" s="175"/>
      <c r="BI440" s="579"/>
      <c r="BJ440" s="619"/>
      <c r="BK440" s="175"/>
      <c r="BL440" s="175"/>
      <c r="BM440" s="579"/>
      <c r="BN440" s="619"/>
      <c r="BO440" s="175"/>
      <c r="BP440" s="175"/>
      <c r="BQ440" s="579"/>
      <c r="BR440" s="619"/>
      <c r="BS440" s="175"/>
      <c r="BT440" s="175"/>
      <c r="BU440" s="579"/>
      <c r="BV440" s="619"/>
      <c r="BW440" s="175"/>
      <c r="BX440" s="175"/>
      <c r="BY440" s="579"/>
      <c r="BZ440" s="619"/>
      <c r="CA440" s="175"/>
      <c r="CB440" s="175"/>
      <c r="CC440" s="175"/>
      <c r="CD440" s="619">
        <f>100%-CD318-CD338-CD380-CD402+CD435-CD426</f>
        <v>4.1187414202147693E-2</v>
      </c>
      <c r="CE440" s="175">
        <f>100%-CE318-CE338-CE380-CE402+CE435-CE426</f>
        <v>3.9999351762514568E-2</v>
      </c>
      <c r="CF440" s="175">
        <f>100%-CF318-CF338-CF380-CF402+CF435-CF426</f>
        <v>0.13218691706037164</v>
      </c>
      <c r="CG440" s="579">
        <f>100%-CG318-CG338-CG380-CG402+CG435-CG426</f>
        <v>0.14419918335792742</v>
      </c>
      <c r="CH440" s="175"/>
      <c r="CI440" s="175"/>
      <c r="CJ440" s="175"/>
      <c r="CK440" s="175"/>
      <c r="CL440" s="175"/>
      <c r="CM440" s="175"/>
      <c r="CN440" s="175"/>
      <c r="CO440" s="175"/>
      <c r="CP440" s="175"/>
      <c r="CQ440" s="175"/>
      <c r="CR440" s="175"/>
      <c r="CS440" s="175"/>
      <c r="CT440" s="175"/>
      <c r="CU440" s="175"/>
      <c r="CV440" s="175"/>
      <c r="CW440" s="175"/>
      <c r="CX440" s="175"/>
      <c r="CY440" s="175"/>
      <c r="CZ440" s="175"/>
      <c r="DA440" s="175"/>
      <c r="DB440" s="175"/>
      <c r="DC440" s="175"/>
      <c r="DD440" s="175"/>
      <c r="DE440" s="175"/>
      <c r="DF440" s="175"/>
      <c r="DG440" s="175"/>
      <c r="DH440" s="175"/>
      <c r="DI440" s="579"/>
      <c r="DJ440" s="363"/>
      <c r="DK440" s="118"/>
      <c r="DL440" s="118"/>
      <c r="DM440" s="118"/>
      <c r="DN440" s="118"/>
      <c r="DO440" s="118"/>
      <c r="DP440" s="118"/>
      <c r="DQ440" s="619"/>
      <c r="DR440" s="175"/>
      <c r="DS440" s="175"/>
      <c r="DT440" s="175"/>
      <c r="DU440" s="175"/>
      <c r="DV440" s="175"/>
      <c r="DW440" s="175"/>
      <c r="DX440" s="175"/>
      <c r="DY440" s="175"/>
      <c r="DZ440" s="175"/>
      <c r="EA440" s="175"/>
      <c r="EB440" s="175"/>
      <c r="EC440" s="175"/>
      <c r="ED440" s="175">
        <f t="shared" ref="ED440:EJ440" si="900">100%-ED318-ED338-ED380-ED402+ED435-ED426</f>
        <v>0.14322817599674523</v>
      </c>
      <c r="EE440" s="175">
        <f t="shared" si="900"/>
        <v>0.17712796599734332</v>
      </c>
      <c r="EF440" s="175">
        <f t="shared" si="900"/>
        <v>0.20407125011744676</v>
      </c>
      <c r="EG440" s="175">
        <f t="shared" si="900"/>
        <v>0.22915489573263281</v>
      </c>
      <c r="EH440" s="175">
        <f t="shared" si="900"/>
        <v>0.24665505832778717</v>
      </c>
      <c r="EI440" s="175">
        <f t="shared" si="900"/>
        <v>0.25773701487992584</v>
      </c>
      <c r="EJ440" s="579">
        <f t="shared" si="900"/>
        <v>0.26854608110068634</v>
      </c>
      <c r="EK440" s="99"/>
      <c r="EL440" s="99"/>
      <c r="EM440" s="99"/>
      <c r="EN440" s="99"/>
      <c r="EO440" s="99"/>
      <c r="EP440" s="99"/>
      <c r="EQ440" s="99"/>
      <c r="ER440" s="99"/>
      <c r="ES440" s="99"/>
      <c r="ET440" s="99"/>
      <c r="EU440" s="99"/>
      <c r="EV440" s="99"/>
      <c r="EW440" s="99"/>
      <c r="EX440" s="99"/>
      <c r="EY440" s="99"/>
      <c r="EZ440" s="99"/>
      <c r="FA440" s="99"/>
      <c r="FB440" s="99"/>
      <c r="FC440" s="99"/>
      <c r="FD440" s="99"/>
      <c r="FE440" s="99"/>
      <c r="FF440" s="99"/>
      <c r="FG440" s="99"/>
      <c r="FH440" s="99"/>
      <c r="FI440" s="99"/>
      <c r="FJ440" s="99"/>
      <c r="FK440" s="99"/>
      <c r="FL440" s="99"/>
      <c r="FM440" s="99"/>
      <c r="FN440" s="99"/>
      <c r="FO440" s="99"/>
      <c r="FP440" s="99"/>
      <c r="FQ440" s="99"/>
      <c r="FR440" s="99"/>
      <c r="FS440" s="99"/>
      <c r="FT440" s="99"/>
      <c r="FU440" s="99"/>
      <c r="FV440" s="99"/>
      <c r="FW440" s="99"/>
      <c r="FX440" s="99"/>
      <c r="FY440" s="99"/>
      <c r="FZ440" s="99"/>
      <c r="GA440" s="99"/>
      <c r="GB440" s="99"/>
      <c r="GC440" s="99"/>
      <c r="GD440" s="99"/>
      <c r="GE440" s="99"/>
      <c r="GF440" s="99"/>
      <c r="GG440" s="99"/>
      <c r="GH440" s="99"/>
      <c r="GI440" s="99"/>
      <c r="GJ440" s="99"/>
      <c r="GK440" s="99"/>
      <c r="GL440" s="99"/>
      <c r="GM440" s="99"/>
      <c r="GN440" s="99"/>
      <c r="GO440" s="99"/>
      <c r="GP440" s="99"/>
      <c r="GQ440" s="99"/>
      <c r="GR440" s="99"/>
      <c r="GS440" s="99"/>
      <c r="GT440" s="99"/>
      <c r="GU440" s="99"/>
      <c r="GV440" s="99"/>
      <c r="GW440" s="99"/>
      <c r="GX440" s="99"/>
      <c r="GY440" s="99"/>
      <c r="GZ440" s="99"/>
      <c r="HA440" s="99"/>
      <c r="HB440" s="99"/>
      <c r="HC440" s="99"/>
      <c r="HD440" s="99"/>
      <c r="HE440" s="99"/>
      <c r="HF440" s="99"/>
      <c r="HG440" s="99"/>
      <c r="HH440" s="99"/>
      <c r="HI440" s="99"/>
      <c r="HJ440" s="99"/>
      <c r="HK440" s="99"/>
      <c r="HL440" s="99"/>
      <c r="HM440" s="99"/>
      <c r="HN440" s="99"/>
      <c r="HO440" s="99"/>
      <c r="HP440" s="99"/>
      <c r="HQ440" s="99"/>
      <c r="HR440" s="99"/>
      <c r="HS440" s="99"/>
      <c r="HT440" s="99"/>
      <c r="HU440" s="99"/>
      <c r="HV440" s="99"/>
      <c r="HW440" s="99"/>
    </row>
    <row r="441" spans="1:231" ht="13.5" customHeight="1">
      <c r="A441" s="4"/>
      <c r="H441" s="4"/>
      <c r="I441" s="584"/>
      <c r="J441" s="20"/>
      <c r="K441" s="20"/>
      <c r="L441" s="20"/>
      <c r="M441" s="20"/>
      <c r="N441" s="20"/>
      <c r="O441" s="20"/>
      <c r="P441" s="20"/>
      <c r="Q441" s="20"/>
      <c r="R441" s="20"/>
      <c r="S441" s="20"/>
      <c r="T441" s="20"/>
      <c r="U441" s="20"/>
      <c r="V441" s="20"/>
      <c r="W441" s="20"/>
      <c r="X441" s="20"/>
      <c r="Y441" s="20"/>
      <c r="Z441" s="20"/>
      <c r="AA441" s="20"/>
      <c r="AB441" s="20"/>
      <c r="AC441" s="20"/>
      <c r="AD441" s="20"/>
      <c r="AE441" s="20"/>
      <c r="AF441" s="20"/>
      <c r="AG441" s="20"/>
      <c r="AH441" s="20"/>
      <c r="AI441" s="20"/>
      <c r="AJ441" s="20"/>
      <c r="AK441" s="20"/>
      <c r="AL441" s="20"/>
      <c r="AM441" s="20"/>
      <c r="AN441" s="20"/>
      <c r="AO441" s="20"/>
      <c r="AP441" s="20"/>
      <c r="AQ441" s="20"/>
      <c r="AR441" s="20"/>
      <c r="AS441" s="20"/>
      <c r="AT441" s="368"/>
      <c r="AU441" s="20"/>
      <c r="AV441" s="20"/>
      <c r="AW441" s="586"/>
      <c r="AX441" s="368"/>
      <c r="AY441" s="20"/>
      <c r="AZ441" s="20"/>
      <c r="BA441" s="586"/>
      <c r="BB441" s="368"/>
      <c r="BC441" s="20"/>
      <c r="BD441" s="20"/>
      <c r="BE441" s="586"/>
      <c r="BF441" s="368"/>
      <c r="BG441" s="20"/>
      <c r="BH441" s="20"/>
      <c r="BI441" s="586"/>
      <c r="BJ441" s="368"/>
      <c r="BK441" s="20"/>
      <c r="BL441" s="20"/>
      <c r="BM441" s="586"/>
      <c r="BN441" s="368"/>
      <c r="BO441" s="52"/>
      <c r="BP441" s="52"/>
      <c r="BQ441" s="586"/>
      <c r="BR441" s="650"/>
      <c r="BS441" s="52"/>
      <c r="BT441" s="52"/>
      <c r="BU441" s="586"/>
      <c r="BV441" s="650"/>
      <c r="BW441" s="52"/>
      <c r="BX441" s="52"/>
      <c r="BY441" s="599"/>
      <c r="BZ441" s="650"/>
      <c r="CA441" s="52"/>
      <c r="CB441" s="52"/>
      <c r="CC441" s="52"/>
      <c r="CD441" s="650"/>
      <c r="CE441" s="52"/>
      <c r="CF441" s="52"/>
      <c r="CG441" s="599"/>
      <c r="CH441" s="52"/>
      <c r="CI441" s="52"/>
      <c r="CJ441" s="52"/>
      <c r="CK441" s="52"/>
      <c r="CL441" s="52"/>
      <c r="CM441" s="52"/>
      <c r="CN441" s="52"/>
      <c r="CO441" s="52"/>
      <c r="CP441" s="52"/>
      <c r="CQ441" s="52"/>
      <c r="CR441" s="52"/>
      <c r="CS441" s="52"/>
      <c r="CT441" s="52"/>
      <c r="CU441" s="52"/>
      <c r="CV441" s="52"/>
      <c r="CW441" s="52"/>
      <c r="CX441" s="52"/>
      <c r="CY441" s="52"/>
      <c r="CZ441" s="52"/>
      <c r="DA441" s="52"/>
      <c r="DB441" s="52"/>
      <c r="DC441" s="52"/>
      <c r="DD441" s="52"/>
      <c r="DE441" s="52"/>
      <c r="DF441" s="52"/>
      <c r="DG441" s="52"/>
      <c r="DH441" s="52"/>
      <c r="DI441" s="599"/>
      <c r="DJ441" s="601"/>
      <c r="DK441" s="20"/>
      <c r="DL441" s="20"/>
      <c r="DM441" s="20"/>
      <c r="DN441" s="20"/>
      <c r="DO441" s="20"/>
      <c r="DP441" s="20"/>
      <c r="DQ441" s="368"/>
      <c r="DR441" s="20"/>
      <c r="DS441" s="20"/>
      <c r="DT441" s="20"/>
      <c r="DU441" s="20"/>
      <c r="DV441" s="20"/>
      <c r="DW441" s="20"/>
      <c r="DX441" s="20"/>
      <c r="DY441" s="20"/>
      <c r="DZ441" s="20"/>
      <c r="EA441" s="20"/>
      <c r="EB441" s="20"/>
      <c r="EC441" s="20"/>
      <c r="ED441" s="52"/>
      <c r="EE441" s="52"/>
      <c r="EF441" s="52"/>
      <c r="EG441" s="52"/>
      <c r="EH441" s="52"/>
      <c r="EI441" s="52"/>
      <c r="EJ441" s="599"/>
      <c r="EK441" s="99"/>
      <c r="EL441" s="99"/>
      <c r="EM441" s="99"/>
      <c r="EN441" s="99"/>
      <c r="EO441" s="99"/>
      <c r="EP441" s="99"/>
      <c r="EQ441" s="99"/>
      <c r="ER441" s="99"/>
      <c r="ES441" s="99"/>
      <c r="ET441" s="99"/>
      <c r="EU441" s="99"/>
      <c r="EV441" s="99"/>
      <c r="EW441" s="99"/>
      <c r="EX441" s="99"/>
      <c r="EY441" s="99"/>
      <c r="EZ441" s="99"/>
      <c r="FA441" s="99"/>
      <c r="FB441" s="99"/>
      <c r="FC441" s="99"/>
      <c r="FD441" s="99"/>
      <c r="FE441" s="99"/>
      <c r="FF441" s="99"/>
      <c r="FG441" s="99"/>
      <c r="FH441" s="99"/>
      <c r="FI441" s="99"/>
      <c r="FJ441" s="99"/>
      <c r="FK441" s="99"/>
      <c r="FL441" s="99"/>
      <c r="FM441" s="99"/>
      <c r="FN441" s="99"/>
      <c r="FO441" s="99"/>
      <c r="FP441" s="99"/>
      <c r="FQ441" s="99"/>
      <c r="FR441" s="99"/>
      <c r="FS441" s="99"/>
      <c r="FT441" s="99"/>
      <c r="FU441" s="99"/>
      <c r="FV441" s="99"/>
      <c r="FW441" s="99"/>
      <c r="FX441" s="99"/>
      <c r="FY441" s="99"/>
      <c r="FZ441" s="99"/>
      <c r="GA441" s="99"/>
      <c r="GB441" s="99"/>
      <c r="GC441" s="99"/>
      <c r="GD441" s="99"/>
      <c r="GE441" s="99"/>
      <c r="GF441" s="99"/>
      <c r="GG441" s="99"/>
      <c r="GH441" s="99"/>
      <c r="GI441" s="99"/>
      <c r="GJ441" s="99"/>
      <c r="GK441" s="99"/>
      <c r="GL441" s="99"/>
      <c r="GM441" s="99"/>
      <c r="GN441" s="99"/>
      <c r="GO441" s="99"/>
      <c r="GP441" s="99"/>
      <c r="GQ441" s="99"/>
      <c r="GR441" s="99"/>
      <c r="GS441" s="99"/>
      <c r="GT441" s="99"/>
      <c r="GU441" s="99"/>
      <c r="GV441" s="99"/>
      <c r="GW441" s="99"/>
      <c r="GX441" s="99"/>
      <c r="GY441" s="99"/>
      <c r="GZ441" s="99"/>
      <c r="HA441" s="99"/>
      <c r="HB441" s="99"/>
      <c r="HC441" s="99"/>
      <c r="HD441" s="99"/>
      <c r="HE441" s="99"/>
      <c r="HF441" s="99"/>
      <c r="HG441" s="99"/>
      <c r="HH441" s="99"/>
      <c r="HI441" s="99"/>
      <c r="HJ441" s="99"/>
      <c r="HK441" s="99"/>
      <c r="HL441" s="99"/>
      <c r="HM441" s="99"/>
      <c r="HN441" s="99"/>
      <c r="HO441" s="99"/>
      <c r="HP441" s="99"/>
      <c r="HQ441" s="99"/>
      <c r="HR441" s="99"/>
      <c r="HS441" s="99"/>
      <c r="HT441" s="99"/>
      <c r="HU441" s="99"/>
      <c r="HV441" s="99"/>
      <c r="HW441" s="99"/>
    </row>
    <row r="442" spans="1:231" ht="13.5" customHeight="1">
      <c r="A442" s="4"/>
      <c r="H442" s="4"/>
      <c r="I442" s="584" t="s">
        <v>166</v>
      </c>
      <c r="J442" s="20"/>
      <c r="K442" s="20"/>
      <c r="L442" s="20"/>
      <c r="M442" s="20"/>
      <c r="N442" s="20"/>
      <c r="O442" s="20"/>
      <c r="P442" s="20"/>
      <c r="Q442" s="20"/>
      <c r="R442" s="20"/>
      <c r="S442" s="20"/>
      <c r="T442" s="20"/>
      <c r="U442" s="20"/>
      <c r="V442" s="20"/>
      <c r="W442" s="20"/>
      <c r="X442" s="20"/>
      <c r="Y442" s="20"/>
      <c r="Z442" s="20"/>
      <c r="AA442" s="20"/>
      <c r="AB442" s="20"/>
      <c r="AC442" s="20"/>
      <c r="AD442" s="20"/>
      <c r="AE442" s="20"/>
      <c r="AF442" s="20"/>
      <c r="AG442" s="20"/>
      <c r="AH442" s="20"/>
      <c r="AI442" s="20"/>
      <c r="AJ442" s="20"/>
      <c r="AK442" s="20"/>
      <c r="AL442" s="20"/>
      <c r="AM442" s="20"/>
      <c r="AN442" s="20"/>
      <c r="AO442" s="20"/>
      <c r="AP442" s="20"/>
      <c r="AQ442" s="20"/>
      <c r="AR442" s="20"/>
      <c r="AS442" s="20"/>
      <c r="AT442" s="619">
        <f t="shared" ref="AT442:BR442" si="901">AT437+AT426</f>
        <v>-0.78519328956965717</v>
      </c>
      <c r="AU442" s="175">
        <f t="shared" si="901"/>
        <v>-0.2195825932504443</v>
      </c>
      <c r="AV442" s="175">
        <f t="shared" si="901"/>
        <v>-8.8251218191662095E-2</v>
      </c>
      <c r="AW442" s="579">
        <f t="shared" si="901"/>
        <v>-0.27147108843537404</v>
      </c>
      <c r="AX442" s="619">
        <f t="shared" si="901"/>
        <v>-0.22190958544363157</v>
      </c>
      <c r="AY442" s="175">
        <f t="shared" si="901"/>
        <v>-2.9179165530406503E-2</v>
      </c>
      <c r="AZ442" s="175">
        <f t="shared" si="901"/>
        <v>3.135253372220187E-2</v>
      </c>
      <c r="BA442" s="579">
        <f t="shared" si="901"/>
        <v>0.13360493053379285</v>
      </c>
      <c r="BB442" s="619">
        <f t="shared" si="901"/>
        <v>9.8401420959147348E-2</v>
      </c>
      <c r="BC442" s="175">
        <f t="shared" si="901"/>
        <v>0.24310508046702431</v>
      </c>
      <c r="BD442" s="175">
        <f t="shared" si="901"/>
        <v>0.1005929579682006</v>
      </c>
      <c r="BE442" s="579">
        <f t="shared" si="901"/>
        <v>0.1809863757478257</v>
      </c>
      <c r="BF442" s="619">
        <f t="shared" si="901"/>
        <v>0.23855822712740313</v>
      </c>
      <c r="BG442" s="175">
        <f t="shared" si="901"/>
        <v>0.2156672069151811</v>
      </c>
      <c r="BH442" s="175">
        <f t="shared" si="901"/>
        <v>0.238884537051543</v>
      </c>
      <c r="BI442" s="579">
        <f t="shared" si="901"/>
        <v>0.21519061071147738</v>
      </c>
      <c r="BJ442" s="619">
        <f t="shared" si="901"/>
        <v>0.13147359236257244</v>
      </c>
      <c r="BK442" s="175">
        <f t="shared" si="901"/>
        <v>0.11242540494458665</v>
      </c>
      <c r="BL442" s="175">
        <f t="shared" si="901"/>
        <v>8.1071448669130228E-2</v>
      </c>
      <c r="BM442" s="579">
        <f t="shared" si="901"/>
        <v>0.26388222389799132</v>
      </c>
      <c r="BN442" s="619">
        <f t="shared" si="901"/>
        <v>0.18133236719351464</v>
      </c>
      <c r="BO442" s="175">
        <f t="shared" si="901"/>
        <v>0.1243851286939943</v>
      </c>
      <c r="BP442" s="175">
        <f t="shared" si="901"/>
        <v>0.20421677233039265</v>
      </c>
      <c r="BQ442" s="579">
        <f t="shared" si="901"/>
        <v>0.20679309859307468</v>
      </c>
      <c r="BR442" s="619">
        <f t="shared" si="901"/>
        <v>0.31939753031729334</v>
      </c>
      <c r="BS442" s="175">
        <f>BS437+BS$426</f>
        <v>0.14979943831049428</v>
      </c>
      <c r="BT442" s="175">
        <f>BT437+BT$426</f>
        <v>0.22279297372217344</v>
      </c>
      <c r="BU442" s="579">
        <f>BU437+BU426</f>
        <v>0.15515734781838575</v>
      </c>
      <c r="BV442" s="619">
        <f>BV437+BV426</f>
        <v>6.6850555430095451E-2</v>
      </c>
      <c r="BW442" s="175">
        <f>BW437+BW$426</f>
        <v>0.18034769173188475</v>
      </c>
      <c r="BX442" s="175">
        <f>BX437+BX$426</f>
        <v>0.32672579611028008</v>
      </c>
      <c r="BY442" s="579">
        <f>BY437+BY$426</f>
        <v>0.28190956540076995</v>
      </c>
      <c r="BZ442" s="619">
        <f>BZ437+BZ426</f>
        <v>0.26796053300783246</v>
      </c>
      <c r="CA442" s="175">
        <f>CA437+CA$426</f>
        <v>0.17934794828555373</v>
      </c>
      <c r="CB442" s="175">
        <f>CB437+CB$426</f>
        <v>0.28780970696035679</v>
      </c>
      <c r="CC442" s="175">
        <f>CC437+CC$426</f>
        <v>0.29310027273049272</v>
      </c>
      <c r="CD442" s="619">
        <f t="shared" ref="CD442:CG442" si="902">CD437+CD$426</f>
        <v>0.17300000000000004</v>
      </c>
      <c r="CE442" s="175">
        <f t="shared" si="902"/>
        <v>0.16350000000000009</v>
      </c>
      <c r="CF442" s="175">
        <f t="shared" si="902"/>
        <v>0.24900000000000005</v>
      </c>
      <c r="CG442" s="579">
        <f t="shared" si="902"/>
        <v>0.26400000000000007</v>
      </c>
      <c r="CH442" s="175"/>
      <c r="CI442" s="175"/>
      <c r="CJ442" s="175"/>
      <c r="CK442" s="175"/>
      <c r="CL442" s="175"/>
      <c r="CM442" s="175"/>
      <c r="CN442" s="175"/>
      <c r="CO442" s="175"/>
      <c r="CP442" s="175"/>
      <c r="CQ442" s="175"/>
      <c r="CR442" s="175"/>
      <c r="CS442" s="175"/>
      <c r="CT442" s="175"/>
      <c r="CU442" s="175"/>
      <c r="CV442" s="175"/>
      <c r="CW442" s="175"/>
      <c r="CX442" s="175"/>
      <c r="CY442" s="175"/>
      <c r="CZ442" s="175"/>
      <c r="DA442" s="175"/>
      <c r="DB442" s="175"/>
      <c r="DC442" s="175"/>
      <c r="DD442" s="175"/>
      <c r="DE442" s="175"/>
      <c r="DF442" s="175"/>
      <c r="DG442" s="175"/>
      <c r="DH442" s="175"/>
      <c r="DI442" s="579"/>
      <c r="DJ442" s="363"/>
      <c r="DK442" s="118"/>
      <c r="DL442" s="118"/>
      <c r="DM442" s="118"/>
      <c r="DN442" s="118"/>
      <c r="DO442" s="118"/>
      <c r="DP442" s="118"/>
      <c r="DQ442" s="619"/>
      <c r="DR442" s="175"/>
      <c r="DS442" s="175"/>
      <c r="DT442" s="175">
        <f t="shared" ref="DT442:EA442" si="903">DT437+DT426</f>
        <v>-0.28060145217540455</v>
      </c>
      <c r="DU442" s="175">
        <f t="shared" si="903"/>
        <v>4.5951357206156368E-3</v>
      </c>
      <c r="DV442" s="175">
        <f t="shared" si="903"/>
        <v>0.15861505154951322</v>
      </c>
      <c r="DW442" s="175">
        <f t="shared" si="903"/>
        <v>0.22634146341463421</v>
      </c>
      <c r="DX442" s="175">
        <f t="shared" si="903"/>
        <v>0.15245640233870755</v>
      </c>
      <c r="DY442" s="175">
        <f t="shared" si="903"/>
        <v>0.19751881752599765</v>
      </c>
      <c r="DZ442" s="175">
        <f t="shared" si="903"/>
        <v>0.25128858340559906</v>
      </c>
      <c r="EA442" s="175">
        <f t="shared" si="903"/>
        <v>0.22155260699111384</v>
      </c>
      <c r="EB442" s="175">
        <f>EB437+EB426</f>
        <v>0.25778746909808181</v>
      </c>
      <c r="EC442" s="175">
        <f>EC437+EC426</f>
        <v>0.21432260347844134</v>
      </c>
      <c r="ED442" s="175">
        <f t="shared" ref="ED442:EJ442" si="904">ED437+ED$426</f>
        <v>0.23352100125109021</v>
      </c>
      <c r="EE442" s="175">
        <f t="shared" si="904"/>
        <v>0.26152100125109023</v>
      </c>
      <c r="EF442" s="175">
        <f t="shared" si="904"/>
        <v>0.28402100125109031</v>
      </c>
      <c r="EG442" s="175">
        <f t="shared" si="904"/>
        <v>0.30552100125109027</v>
      </c>
      <c r="EH442" s="175">
        <f t="shared" si="904"/>
        <v>0.32002100125109034</v>
      </c>
      <c r="EI442" s="175">
        <f t="shared" si="904"/>
        <v>0.32927100125109032</v>
      </c>
      <c r="EJ442" s="579">
        <f t="shared" si="904"/>
        <v>0.3385210012510903</v>
      </c>
      <c r="EK442" s="99"/>
      <c r="EL442" s="99"/>
      <c r="EM442" s="99"/>
      <c r="EN442" s="99"/>
      <c r="EO442" s="99"/>
      <c r="EP442" s="99"/>
      <c r="EQ442" s="99"/>
      <c r="ER442" s="99"/>
      <c r="ES442" s="99"/>
      <c r="ET442" s="99"/>
      <c r="EU442" s="99"/>
      <c r="EV442" s="99"/>
      <c r="EW442" s="99"/>
      <c r="EX442" s="99"/>
      <c r="EY442" s="99"/>
      <c r="EZ442" s="99"/>
      <c r="FA442" s="99"/>
      <c r="FB442" s="99"/>
      <c r="FC442" s="99"/>
      <c r="FD442" s="99"/>
      <c r="FE442" s="99"/>
      <c r="FF442" s="99"/>
      <c r="FG442" s="99"/>
      <c r="FH442" s="99"/>
      <c r="FI442" s="99"/>
      <c r="FJ442" s="99"/>
      <c r="FK442" s="99"/>
      <c r="FL442" s="99"/>
      <c r="FM442" s="99"/>
      <c r="FN442" s="99"/>
      <c r="FO442" s="99"/>
      <c r="FP442" s="99"/>
      <c r="FQ442" s="99"/>
      <c r="FR442" s="99"/>
      <c r="FS442" s="99"/>
      <c r="FT442" s="99"/>
      <c r="FU442" s="99"/>
      <c r="FV442" s="99"/>
      <c r="FW442" s="99"/>
      <c r="FX442" s="99"/>
      <c r="FY442" s="99"/>
      <c r="FZ442" s="99"/>
      <c r="GA442" s="99"/>
      <c r="GB442" s="99"/>
      <c r="GC442" s="99"/>
      <c r="GD442" s="99"/>
      <c r="GE442" s="99"/>
      <c r="GF442" s="99"/>
      <c r="GG442" s="99"/>
      <c r="GH442" s="99"/>
      <c r="GI442" s="99"/>
      <c r="GJ442" s="99"/>
      <c r="GK442" s="99"/>
      <c r="GL442" s="99"/>
      <c r="GM442" s="99"/>
      <c r="GN442" s="99"/>
      <c r="GO442" s="99"/>
      <c r="GP442" s="99"/>
      <c r="GQ442" s="99"/>
      <c r="GR442" s="99"/>
      <c r="GS442" s="99"/>
      <c r="GT442" s="99"/>
      <c r="GU442" s="99"/>
      <c r="GV442" s="99"/>
      <c r="GW442" s="99"/>
      <c r="GX442" s="99"/>
      <c r="GY442" s="99"/>
      <c r="GZ442" s="99"/>
      <c r="HA442" s="99"/>
      <c r="HB442" s="99"/>
      <c r="HC442" s="99"/>
      <c r="HD442" s="99"/>
      <c r="HE442" s="99"/>
      <c r="HF442" s="99"/>
      <c r="HG442" s="99"/>
      <c r="HH442" s="99"/>
      <c r="HI442" s="99"/>
      <c r="HJ442" s="99"/>
      <c r="HK442" s="99"/>
      <c r="HL442" s="99"/>
      <c r="HM442" s="99"/>
      <c r="HN442" s="99"/>
      <c r="HO442" s="99"/>
      <c r="HP442" s="99"/>
      <c r="HQ442" s="99"/>
      <c r="HR442" s="99"/>
      <c r="HS442" s="99"/>
      <c r="HT442" s="99"/>
      <c r="HU442" s="99"/>
      <c r="HV442" s="99"/>
      <c r="HW442" s="99"/>
    </row>
    <row r="443" spans="1:231" ht="13.5" customHeight="1">
      <c r="A443" s="4"/>
      <c r="H443" s="4"/>
      <c r="I443" s="588" t="s">
        <v>75</v>
      </c>
      <c r="J443" s="20"/>
      <c r="K443" s="20"/>
      <c r="L443" s="20"/>
      <c r="M443" s="20"/>
      <c r="N443" s="20"/>
      <c r="O443" s="20"/>
      <c r="P443" s="20"/>
      <c r="Q443" s="20"/>
      <c r="R443" s="20"/>
      <c r="S443" s="20"/>
      <c r="T443" s="20"/>
      <c r="U443" s="20"/>
      <c r="V443" s="20"/>
      <c r="W443" s="20"/>
      <c r="X443" s="20"/>
      <c r="Y443" s="20"/>
      <c r="Z443" s="20"/>
      <c r="AA443" s="20"/>
      <c r="AB443" s="20"/>
      <c r="AC443" s="20"/>
      <c r="AD443" s="20"/>
      <c r="AE443" s="20"/>
      <c r="AF443" s="20"/>
      <c r="AG443" s="20"/>
      <c r="AH443" s="20"/>
      <c r="AI443" s="20"/>
      <c r="AJ443" s="20"/>
      <c r="AK443" s="20"/>
      <c r="AL443" s="20"/>
      <c r="AM443" s="20"/>
      <c r="AN443" s="20"/>
      <c r="AO443" s="20"/>
      <c r="AP443" s="20"/>
      <c r="AQ443" s="20"/>
      <c r="AR443" s="20"/>
      <c r="AS443" s="20"/>
      <c r="AT443" s="619"/>
      <c r="AU443" s="175"/>
      <c r="AV443" s="175"/>
      <c r="AW443" s="579"/>
      <c r="AX443" s="619"/>
      <c r="AY443" s="175"/>
      <c r="AZ443" s="175"/>
      <c r="BA443" s="579"/>
      <c r="BB443" s="619"/>
      <c r="BC443" s="175"/>
      <c r="BD443" s="175"/>
      <c r="BE443" s="579"/>
      <c r="BF443" s="619"/>
      <c r="BG443" s="175"/>
      <c r="BH443" s="175"/>
      <c r="BI443" s="579"/>
      <c r="BJ443" s="619"/>
      <c r="BK443" s="175"/>
      <c r="BL443" s="175"/>
      <c r="BM443" s="579"/>
      <c r="BN443" s="619"/>
      <c r="BO443" s="175"/>
      <c r="BP443" s="175"/>
      <c r="BQ443" s="579"/>
      <c r="BR443" s="619"/>
      <c r="BS443" s="175"/>
      <c r="BT443" s="175"/>
      <c r="BU443" s="579"/>
      <c r="BV443" s="619"/>
      <c r="BW443" s="175"/>
      <c r="BX443" s="175"/>
      <c r="BY443" s="579"/>
      <c r="BZ443" s="175"/>
      <c r="CA443" s="175"/>
      <c r="CB443" s="175"/>
      <c r="CC443" s="175"/>
      <c r="CD443" s="619">
        <f t="shared" ref="CD443:CG445" si="905">CD438+CD$426</f>
        <v>0.17300000000000004</v>
      </c>
      <c r="CE443" s="175">
        <f t="shared" si="905"/>
        <v>0.16350000000000009</v>
      </c>
      <c r="CF443" s="175">
        <f t="shared" si="905"/>
        <v>0.24900000000000005</v>
      </c>
      <c r="CG443" s="579">
        <f t="shared" si="905"/>
        <v>0.26400000000000007</v>
      </c>
      <c r="CH443" s="175"/>
      <c r="CI443" s="175"/>
      <c r="CJ443" s="175"/>
      <c r="CK443" s="175"/>
      <c r="CL443" s="175"/>
      <c r="CM443" s="175"/>
      <c r="CN443" s="175"/>
      <c r="CO443" s="175"/>
      <c r="CP443" s="175"/>
      <c r="CQ443" s="175"/>
      <c r="CR443" s="175"/>
      <c r="CS443" s="175"/>
      <c r="CT443" s="175"/>
      <c r="CU443" s="175"/>
      <c r="CV443" s="175"/>
      <c r="CW443" s="175"/>
      <c r="CX443" s="175"/>
      <c r="CY443" s="175"/>
      <c r="CZ443" s="175"/>
      <c r="DA443" s="175"/>
      <c r="DB443" s="175"/>
      <c r="DC443" s="175"/>
      <c r="DD443" s="175"/>
      <c r="DE443" s="175"/>
      <c r="DF443" s="175"/>
      <c r="DG443" s="175"/>
      <c r="DH443" s="175"/>
      <c r="DI443" s="579"/>
      <c r="DJ443" s="363"/>
      <c r="DK443" s="118"/>
      <c r="DL443" s="118"/>
      <c r="DM443" s="118"/>
      <c r="DN443" s="118"/>
      <c r="DO443" s="118"/>
      <c r="DP443" s="118"/>
      <c r="DQ443" s="619"/>
      <c r="DR443" s="175"/>
      <c r="DS443" s="175"/>
      <c r="DT443" s="175"/>
      <c r="DU443" s="175"/>
      <c r="DV443" s="175"/>
      <c r="DW443" s="175"/>
      <c r="DX443" s="175"/>
      <c r="DY443" s="175"/>
      <c r="DZ443" s="175"/>
      <c r="EA443" s="175"/>
      <c r="EB443" s="175"/>
      <c r="EC443" s="175"/>
      <c r="ED443" s="175">
        <f t="shared" ref="ED443:EJ443" si="906">ED438+ED$426</f>
        <v>0.23352100125109021</v>
      </c>
      <c r="EE443" s="175">
        <f t="shared" si="906"/>
        <v>0.26152100125109023</v>
      </c>
      <c r="EF443" s="175">
        <f t="shared" si="906"/>
        <v>0.28402100125109031</v>
      </c>
      <c r="EG443" s="175">
        <f t="shared" si="906"/>
        <v>0.30552100125109027</v>
      </c>
      <c r="EH443" s="175">
        <f t="shared" si="906"/>
        <v>0.32002100125109034</v>
      </c>
      <c r="EI443" s="175">
        <f t="shared" si="906"/>
        <v>0.32927100125109032</v>
      </c>
      <c r="EJ443" s="579">
        <f t="shared" si="906"/>
        <v>0.3385210012510903</v>
      </c>
      <c r="EK443" s="99"/>
      <c r="EL443" s="99"/>
      <c r="EM443" s="99"/>
      <c r="EN443" s="99"/>
      <c r="EO443" s="99"/>
      <c r="EP443" s="99"/>
      <c r="EQ443" s="99"/>
      <c r="ER443" s="99"/>
      <c r="ES443" s="99"/>
      <c r="ET443" s="99"/>
      <c r="EU443" s="99"/>
      <c r="EV443" s="99"/>
      <c r="EW443" s="99"/>
      <c r="EX443" s="99"/>
      <c r="EY443" s="99"/>
      <c r="EZ443" s="99"/>
      <c r="FA443" s="99"/>
      <c r="FB443" s="99"/>
      <c r="FC443" s="99"/>
      <c r="FD443" s="99"/>
      <c r="FE443" s="99"/>
      <c r="FF443" s="99"/>
      <c r="FG443" s="99"/>
      <c r="FH443" s="99"/>
      <c r="FI443" s="99"/>
      <c r="FJ443" s="99"/>
      <c r="FK443" s="99"/>
      <c r="FL443" s="99"/>
      <c r="FM443" s="99"/>
      <c r="FN443" s="99"/>
      <c r="FO443" s="99"/>
      <c r="FP443" s="99"/>
      <c r="FQ443" s="99"/>
      <c r="FR443" s="99"/>
      <c r="FS443" s="99"/>
      <c r="FT443" s="99"/>
      <c r="FU443" s="99"/>
      <c r="FV443" s="99"/>
      <c r="FW443" s="99"/>
      <c r="FX443" s="99"/>
      <c r="FY443" s="99"/>
      <c r="FZ443" s="99"/>
      <c r="GA443" s="99"/>
      <c r="GB443" s="99"/>
      <c r="GC443" s="99"/>
      <c r="GD443" s="99"/>
      <c r="GE443" s="99"/>
      <c r="GF443" s="99"/>
      <c r="GG443" s="99"/>
      <c r="GH443" s="99"/>
      <c r="GI443" s="99"/>
      <c r="GJ443" s="99"/>
      <c r="GK443" s="99"/>
      <c r="GL443" s="99"/>
      <c r="GM443" s="99"/>
      <c r="GN443" s="99"/>
      <c r="GO443" s="99"/>
      <c r="GP443" s="99"/>
      <c r="GQ443" s="99"/>
      <c r="GR443" s="99"/>
      <c r="GS443" s="99"/>
      <c r="GT443" s="99"/>
      <c r="GU443" s="99"/>
      <c r="GV443" s="99"/>
      <c r="GW443" s="99"/>
      <c r="GX443" s="99"/>
      <c r="GY443" s="99"/>
      <c r="GZ443" s="99"/>
      <c r="HA443" s="99"/>
      <c r="HB443" s="99"/>
      <c r="HC443" s="99"/>
      <c r="HD443" s="99"/>
      <c r="HE443" s="99"/>
      <c r="HF443" s="99"/>
      <c r="HG443" s="99"/>
      <c r="HH443" s="99"/>
      <c r="HI443" s="99"/>
      <c r="HJ443" s="99"/>
      <c r="HK443" s="99"/>
      <c r="HL443" s="99"/>
      <c r="HM443" s="99"/>
      <c r="HN443" s="99"/>
      <c r="HO443" s="99"/>
      <c r="HP443" s="99"/>
      <c r="HQ443" s="99"/>
      <c r="HR443" s="99"/>
      <c r="HS443" s="99"/>
      <c r="HT443" s="99"/>
      <c r="HU443" s="99"/>
      <c r="HV443" s="99"/>
      <c r="HW443" s="99"/>
    </row>
    <row r="444" spans="1:231" ht="13.5" customHeight="1">
      <c r="A444" s="4"/>
      <c r="H444" s="4"/>
      <c r="I444" s="588" t="s">
        <v>76</v>
      </c>
      <c r="J444" s="20"/>
      <c r="K444" s="20"/>
      <c r="L444" s="20"/>
      <c r="M444" s="20"/>
      <c r="N444" s="20"/>
      <c r="O444" s="20"/>
      <c r="P444" s="20"/>
      <c r="Q444" s="20"/>
      <c r="R444" s="20"/>
      <c r="S444" s="20"/>
      <c r="T444" s="20"/>
      <c r="U444" s="20"/>
      <c r="V444" s="20"/>
      <c r="W444" s="20"/>
      <c r="X444" s="20"/>
      <c r="Y444" s="20"/>
      <c r="Z444" s="20"/>
      <c r="AA444" s="20"/>
      <c r="AB444" s="20"/>
      <c r="AC444" s="20"/>
      <c r="AD444" s="20"/>
      <c r="AE444" s="20"/>
      <c r="AF444" s="20"/>
      <c r="AG444" s="20"/>
      <c r="AH444" s="20"/>
      <c r="AI444" s="20"/>
      <c r="AJ444" s="20"/>
      <c r="AK444" s="20"/>
      <c r="AL444" s="20"/>
      <c r="AM444" s="20"/>
      <c r="AN444" s="20"/>
      <c r="AO444" s="20"/>
      <c r="AP444" s="20"/>
      <c r="AQ444" s="20"/>
      <c r="AR444" s="20"/>
      <c r="AS444" s="20"/>
      <c r="AT444" s="619"/>
      <c r="AU444" s="175"/>
      <c r="AV444" s="175"/>
      <c r="AW444" s="579"/>
      <c r="AX444" s="619"/>
      <c r="AY444" s="175"/>
      <c r="AZ444" s="175"/>
      <c r="BA444" s="579"/>
      <c r="BB444" s="619"/>
      <c r="BC444" s="175"/>
      <c r="BD444" s="175"/>
      <c r="BE444" s="579"/>
      <c r="BF444" s="619"/>
      <c r="BG444" s="175"/>
      <c r="BH444" s="175"/>
      <c r="BI444" s="579"/>
      <c r="BJ444" s="619"/>
      <c r="BK444" s="175"/>
      <c r="BL444" s="175"/>
      <c r="BM444" s="579"/>
      <c r="BN444" s="619"/>
      <c r="BO444" s="175"/>
      <c r="BP444" s="175"/>
      <c r="BQ444" s="579"/>
      <c r="BR444" s="619"/>
      <c r="BS444" s="175"/>
      <c r="BT444" s="175"/>
      <c r="BU444" s="579"/>
      <c r="BV444" s="619"/>
      <c r="BW444" s="175"/>
      <c r="BX444" s="175"/>
      <c r="BY444" s="579"/>
      <c r="BZ444" s="175"/>
      <c r="CA444" s="175"/>
      <c r="CB444" s="175"/>
      <c r="CC444" s="175"/>
      <c r="CD444" s="619">
        <f t="shared" si="905"/>
        <v>0.20800000000000018</v>
      </c>
      <c r="CE444" s="175">
        <f t="shared" si="905"/>
        <v>0.19850000000000001</v>
      </c>
      <c r="CF444" s="175">
        <f t="shared" si="905"/>
        <v>0.28400000000000009</v>
      </c>
      <c r="CG444" s="579">
        <f t="shared" si="905"/>
        <v>0.2990000000000001</v>
      </c>
      <c r="CH444" s="175"/>
      <c r="CI444" s="175"/>
      <c r="CJ444" s="175"/>
      <c r="CK444" s="175"/>
      <c r="CL444" s="175"/>
      <c r="CM444" s="175"/>
      <c r="CN444" s="175"/>
      <c r="CO444" s="175"/>
      <c r="CP444" s="175"/>
      <c r="CQ444" s="175"/>
      <c r="CR444" s="175"/>
      <c r="CS444" s="175"/>
      <c r="CT444" s="175"/>
      <c r="CU444" s="175"/>
      <c r="CV444" s="175"/>
      <c r="CW444" s="175"/>
      <c r="CX444" s="175"/>
      <c r="CY444" s="175"/>
      <c r="CZ444" s="175"/>
      <c r="DA444" s="175"/>
      <c r="DB444" s="175"/>
      <c r="DC444" s="175"/>
      <c r="DD444" s="175"/>
      <c r="DE444" s="175"/>
      <c r="DF444" s="175"/>
      <c r="DG444" s="175"/>
      <c r="DH444" s="175"/>
      <c r="DI444" s="579"/>
      <c r="DJ444" s="363"/>
      <c r="DK444" s="118"/>
      <c r="DL444" s="118"/>
      <c r="DM444" s="118"/>
      <c r="DN444" s="118"/>
      <c r="DO444" s="118"/>
      <c r="DP444" s="118"/>
      <c r="DQ444" s="619"/>
      <c r="DR444" s="175"/>
      <c r="DS444" s="175"/>
      <c r="DT444" s="175"/>
      <c r="DU444" s="175"/>
      <c r="DV444" s="175"/>
      <c r="DW444" s="175"/>
      <c r="DX444" s="175"/>
      <c r="DY444" s="175"/>
      <c r="DZ444" s="175"/>
      <c r="EA444" s="175"/>
      <c r="EB444" s="175"/>
      <c r="EC444" s="175"/>
      <c r="ED444" s="175">
        <f t="shared" ref="ED444:EJ444" si="907">ED439+ED$426</f>
        <v>0.2185210012510902</v>
      </c>
      <c r="EE444" s="175">
        <f t="shared" si="907"/>
        <v>0.24152100125109022</v>
      </c>
      <c r="EF444" s="175">
        <f t="shared" si="907"/>
        <v>0.26402100125109029</v>
      </c>
      <c r="EG444" s="175">
        <f t="shared" si="907"/>
        <v>0.28552100125109026</v>
      </c>
      <c r="EH444" s="175">
        <f t="shared" si="907"/>
        <v>0.30002100125109032</v>
      </c>
      <c r="EI444" s="175">
        <f t="shared" si="907"/>
        <v>0.31927100125109031</v>
      </c>
      <c r="EJ444" s="579">
        <f t="shared" si="907"/>
        <v>0.32852100125109029</v>
      </c>
      <c r="EK444" s="99"/>
      <c r="EL444" s="99"/>
      <c r="EM444" s="99"/>
      <c r="EN444" s="99"/>
      <c r="EO444" s="99"/>
      <c r="EP444" s="99"/>
      <c r="EQ444" s="99"/>
      <c r="ER444" s="99"/>
      <c r="ES444" s="99"/>
      <c r="ET444" s="99"/>
      <c r="EU444" s="99"/>
      <c r="EV444" s="99"/>
      <c r="EW444" s="99"/>
      <c r="EX444" s="99"/>
      <c r="EY444" s="99"/>
      <c r="EZ444" s="99"/>
      <c r="FA444" s="99"/>
      <c r="FB444" s="99"/>
      <c r="FC444" s="99"/>
      <c r="FD444" s="99"/>
      <c r="FE444" s="99"/>
      <c r="FF444" s="99"/>
      <c r="FG444" s="99"/>
      <c r="FH444" s="99"/>
      <c r="FI444" s="99"/>
      <c r="FJ444" s="99"/>
      <c r="FK444" s="99"/>
      <c r="FL444" s="99"/>
      <c r="FM444" s="99"/>
      <c r="FN444" s="99"/>
      <c r="FO444" s="99"/>
      <c r="FP444" s="99"/>
      <c r="FQ444" s="99"/>
      <c r="FR444" s="99"/>
      <c r="FS444" s="99"/>
      <c r="FT444" s="99"/>
      <c r="FU444" s="99"/>
      <c r="FV444" s="99"/>
      <c r="FW444" s="99"/>
      <c r="FX444" s="99"/>
      <c r="FY444" s="99"/>
      <c r="FZ444" s="99"/>
      <c r="GA444" s="99"/>
      <c r="GB444" s="99"/>
      <c r="GC444" s="99"/>
      <c r="GD444" s="99"/>
      <c r="GE444" s="99"/>
      <c r="GF444" s="99"/>
      <c r="GG444" s="99"/>
      <c r="GH444" s="99"/>
      <c r="GI444" s="99"/>
      <c r="GJ444" s="99"/>
      <c r="GK444" s="99"/>
      <c r="GL444" s="99"/>
      <c r="GM444" s="99"/>
      <c r="GN444" s="99"/>
      <c r="GO444" s="99"/>
      <c r="GP444" s="99"/>
      <c r="GQ444" s="99"/>
      <c r="GR444" s="99"/>
      <c r="GS444" s="99"/>
      <c r="GT444" s="99"/>
      <c r="GU444" s="99"/>
      <c r="GV444" s="99"/>
      <c r="GW444" s="99"/>
      <c r="GX444" s="99"/>
      <c r="GY444" s="99"/>
      <c r="GZ444" s="99"/>
      <c r="HA444" s="99"/>
      <c r="HB444" s="99"/>
      <c r="HC444" s="99"/>
      <c r="HD444" s="99"/>
      <c r="HE444" s="99"/>
      <c r="HF444" s="99"/>
      <c r="HG444" s="99"/>
      <c r="HH444" s="99"/>
      <c r="HI444" s="99"/>
      <c r="HJ444" s="99"/>
      <c r="HK444" s="99"/>
      <c r="HL444" s="99"/>
      <c r="HM444" s="99"/>
      <c r="HN444" s="99"/>
      <c r="HO444" s="99"/>
      <c r="HP444" s="99"/>
      <c r="HQ444" s="99"/>
      <c r="HR444" s="99"/>
      <c r="HS444" s="99"/>
      <c r="HT444" s="99"/>
      <c r="HU444" s="99"/>
      <c r="HV444" s="99"/>
      <c r="HW444" s="99"/>
    </row>
    <row r="445" spans="1:231" ht="13.5" customHeight="1">
      <c r="A445" s="4"/>
      <c r="H445" s="4"/>
      <c r="I445" s="588" t="s">
        <v>77</v>
      </c>
      <c r="J445" s="20"/>
      <c r="K445" s="20"/>
      <c r="L445" s="20"/>
      <c r="M445" s="20"/>
      <c r="N445" s="20"/>
      <c r="O445" s="20"/>
      <c r="P445" s="20"/>
      <c r="Q445" s="20"/>
      <c r="R445" s="20"/>
      <c r="S445" s="20"/>
      <c r="T445" s="20"/>
      <c r="U445" s="20"/>
      <c r="V445" s="20"/>
      <c r="W445" s="20"/>
      <c r="X445" s="20"/>
      <c r="Y445" s="20"/>
      <c r="Z445" s="20"/>
      <c r="AA445" s="20"/>
      <c r="AB445" s="20"/>
      <c r="AC445" s="20"/>
      <c r="AD445" s="20"/>
      <c r="AE445" s="20"/>
      <c r="AF445" s="20"/>
      <c r="AG445" s="20"/>
      <c r="AH445" s="20"/>
      <c r="AI445" s="20"/>
      <c r="AJ445" s="20"/>
      <c r="AK445" s="20"/>
      <c r="AL445" s="20"/>
      <c r="AM445" s="20"/>
      <c r="AN445" s="20"/>
      <c r="AO445" s="20"/>
      <c r="AP445" s="20"/>
      <c r="AQ445" s="20"/>
      <c r="AR445" s="20"/>
      <c r="AS445" s="20"/>
      <c r="AT445" s="619"/>
      <c r="AU445" s="175"/>
      <c r="AV445" s="175"/>
      <c r="AW445" s="579"/>
      <c r="AX445" s="619"/>
      <c r="AY445" s="175"/>
      <c r="AZ445" s="175"/>
      <c r="BA445" s="579"/>
      <c r="BB445" s="619"/>
      <c r="BC445" s="175"/>
      <c r="BD445" s="175"/>
      <c r="BE445" s="579"/>
      <c r="BF445" s="619"/>
      <c r="BG445" s="175"/>
      <c r="BH445" s="175"/>
      <c r="BI445" s="579"/>
      <c r="BJ445" s="619"/>
      <c r="BK445" s="175"/>
      <c r="BL445" s="175"/>
      <c r="BM445" s="579"/>
      <c r="BN445" s="619"/>
      <c r="BO445" s="175"/>
      <c r="BP445" s="175"/>
      <c r="BQ445" s="579"/>
      <c r="BR445" s="619"/>
      <c r="BS445" s="175"/>
      <c r="BT445" s="175"/>
      <c r="BU445" s="579"/>
      <c r="BV445" s="619"/>
      <c r="BW445" s="175"/>
      <c r="BX445" s="175"/>
      <c r="BY445" s="579"/>
      <c r="BZ445" s="175"/>
      <c r="CA445" s="175"/>
      <c r="CB445" s="175"/>
      <c r="CC445" s="175"/>
      <c r="CD445" s="619">
        <f t="shared" si="905"/>
        <v>0.14300000000000002</v>
      </c>
      <c r="CE445" s="175">
        <f t="shared" si="905"/>
        <v>0.13350000000000006</v>
      </c>
      <c r="CF445" s="175">
        <f t="shared" si="905"/>
        <v>0.21900000000000003</v>
      </c>
      <c r="CG445" s="579">
        <f t="shared" si="905"/>
        <v>0.23400000000000004</v>
      </c>
      <c r="CH445" s="175"/>
      <c r="CI445" s="175"/>
      <c r="CJ445" s="175"/>
      <c r="CK445" s="175"/>
      <c r="CL445" s="175"/>
      <c r="CM445" s="175"/>
      <c r="CN445" s="175"/>
      <c r="CO445" s="175"/>
      <c r="CP445" s="175"/>
      <c r="CQ445" s="175"/>
      <c r="CR445" s="175"/>
      <c r="CS445" s="175"/>
      <c r="CT445" s="175"/>
      <c r="CU445" s="175"/>
      <c r="CV445" s="175"/>
      <c r="CW445" s="175"/>
      <c r="CX445" s="175"/>
      <c r="CY445" s="175"/>
      <c r="CZ445" s="175"/>
      <c r="DA445" s="175"/>
      <c r="DB445" s="175"/>
      <c r="DC445" s="175"/>
      <c r="DD445" s="175"/>
      <c r="DE445" s="175"/>
      <c r="DF445" s="175"/>
      <c r="DG445" s="175"/>
      <c r="DH445" s="175"/>
      <c r="DI445" s="579"/>
      <c r="DJ445" s="363"/>
      <c r="DK445" s="118"/>
      <c r="DL445" s="118"/>
      <c r="DM445" s="118"/>
      <c r="DN445" s="118"/>
      <c r="DO445" s="118"/>
      <c r="DP445" s="118"/>
      <c r="DQ445" s="619"/>
      <c r="DR445" s="175"/>
      <c r="DS445" s="175"/>
      <c r="DT445" s="175"/>
      <c r="DU445" s="175"/>
      <c r="DV445" s="175"/>
      <c r="DW445" s="175"/>
      <c r="DX445" s="175"/>
      <c r="DY445" s="175"/>
      <c r="DZ445" s="175"/>
      <c r="EA445" s="175"/>
      <c r="EB445" s="175"/>
      <c r="EC445" s="175"/>
      <c r="ED445" s="175">
        <f t="shared" ref="ED445:EJ445" si="908">ED440+ED$426</f>
        <v>0.22802100125109021</v>
      </c>
      <c r="EE445" s="175">
        <f t="shared" si="908"/>
        <v>0.25602100125109023</v>
      </c>
      <c r="EF445" s="175">
        <f t="shared" si="908"/>
        <v>0.27852100125109031</v>
      </c>
      <c r="EG445" s="175">
        <f t="shared" si="908"/>
        <v>0.30002100125109027</v>
      </c>
      <c r="EH445" s="175">
        <f t="shared" si="908"/>
        <v>0.31452100125109034</v>
      </c>
      <c r="EI445" s="175">
        <f t="shared" si="908"/>
        <v>0.32377100125109026</v>
      </c>
      <c r="EJ445" s="579">
        <f t="shared" si="908"/>
        <v>0.3330210012510903</v>
      </c>
      <c r="EK445" s="99"/>
      <c r="EL445" s="99"/>
      <c r="EM445" s="99"/>
      <c r="EN445" s="99"/>
      <c r="EO445" s="99"/>
      <c r="EP445" s="99"/>
      <c r="EQ445" s="99"/>
      <c r="ER445" s="99"/>
      <c r="ES445" s="99"/>
      <c r="ET445" s="99"/>
      <c r="EU445" s="99"/>
      <c r="EV445" s="99"/>
      <c r="EW445" s="99"/>
      <c r="EX445" s="99"/>
      <c r="EY445" s="99"/>
      <c r="EZ445" s="99"/>
      <c r="FA445" s="99"/>
      <c r="FB445" s="99"/>
      <c r="FC445" s="99"/>
      <c r="FD445" s="99"/>
      <c r="FE445" s="99"/>
      <c r="FF445" s="99"/>
      <c r="FG445" s="99"/>
      <c r="FH445" s="99"/>
      <c r="FI445" s="99"/>
      <c r="FJ445" s="99"/>
      <c r="FK445" s="99"/>
      <c r="FL445" s="99"/>
      <c r="FM445" s="99"/>
      <c r="FN445" s="99"/>
      <c r="FO445" s="99"/>
      <c r="FP445" s="99"/>
      <c r="FQ445" s="99"/>
      <c r="FR445" s="99"/>
      <c r="FS445" s="99"/>
      <c r="FT445" s="99"/>
      <c r="FU445" s="99"/>
      <c r="FV445" s="99"/>
      <c r="FW445" s="99"/>
      <c r="FX445" s="99"/>
      <c r="FY445" s="99"/>
      <c r="FZ445" s="99"/>
      <c r="GA445" s="99"/>
      <c r="GB445" s="99"/>
      <c r="GC445" s="99"/>
      <c r="GD445" s="99"/>
      <c r="GE445" s="99"/>
      <c r="GF445" s="99"/>
      <c r="GG445" s="99"/>
      <c r="GH445" s="99"/>
      <c r="GI445" s="99"/>
      <c r="GJ445" s="99"/>
      <c r="GK445" s="99"/>
      <c r="GL445" s="99"/>
      <c r="GM445" s="99"/>
      <c r="GN445" s="99"/>
      <c r="GO445" s="99"/>
      <c r="GP445" s="99"/>
      <c r="GQ445" s="99"/>
      <c r="GR445" s="99"/>
      <c r="GS445" s="99"/>
      <c r="GT445" s="99"/>
      <c r="GU445" s="99"/>
      <c r="GV445" s="99"/>
      <c r="GW445" s="99"/>
      <c r="GX445" s="99"/>
      <c r="GY445" s="99"/>
      <c r="GZ445" s="99"/>
      <c r="HA445" s="99"/>
      <c r="HB445" s="99"/>
      <c r="HC445" s="99"/>
      <c r="HD445" s="99"/>
      <c r="HE445" s="99"/>
      <c r="HF445" s="99"/>
      <c r="HG445" s="99"/>
      <c r="HH445" s="99"/>
      <c r="HI445" s="99"/>
      <c r="HJ445" s="99"/>
      <c r="HK445" s="99"/>
      <c r="HL445" s="99"/>
      <c r="HM445" s="99"/>
      <c r="HN445" s="99"/>
      <c r="HO445" s="99"/>
      <c r="HP445" s="99"/>
      <c r="HQ445" s="99"/>
      <c r="HR445" s="99"/>
      <c r="HS445" s="99"/>
      <c r="HT445" s="99"/>
      <c r="HU445" s="99"/>
      <c r="HV445" s="99"/>
      <c r="HW445" s="99"/>
    </row>
    <row r="446" spans="1:231" ht="13.5" customHeight="1">
      <c r="A446" s="4"/>
      <c r="H446" s="4"/>
      <c r="I446" s="584"/>
      <c r="J446" s="20"/>
      <c r="K446" s="20"/>
      <c r="L446" s="20"/>
      <c r="M446" s="20"/>
      <c r="N446" s="20"/>
      <c r="O446" s="20"/>
      <c r="P446" s="20"/>
      <c r="Q446" s="20"/>
      <c r="R446" s="20"/>
      <c r="S446" s="20"/>
      <c r="T446" s="20"/>
      <c r="U446" s="20"/>
      <c r="V446" s="20"/>
      <c r="W446" s="20"/>
      <c r="X446" s="20"/>
      <c r="Y446" s="20"/>
      <c r="Z446" s="20"/>
      <c r="AA446" s="20"/>
      <c r="AB446" s="20"/>
      <c r="AC446" s="20"/>
      <c r="AD446" s="20"/>
      <c r="AE446" s="20"/>
      <c r="AF446" s="20"/>
      <c r="AG446" s="20"/>
      <c r="AH446" s="20"/>
      <c r="AI446" s="20"/>
      <c r="AJ446" s="20"/>
      <c r="AK446" s="20"/>
      <c r="AL446" s="20"/>
      <c r="AM446" s="20"/>
      <c r="AN446" s="20"/>
      <c r="AO446" s="20"/>
      <c r="AP446" s="20"/>
      <c r="AQ446" s="20"/>
      <c r="AR446" s="20"/>
      <c r="AS446" s="20"/>
      <c r="AT446" s="368"/>
      <c r="AU446" s="20"/>
      <c r="AV446" s="20"/>
      <c r="AW446" s="586"/>
      <c r="AX446" s="368"/>
      <c r="AY446" s="20"/>
      <c r="AZ446" s="20"/>
      <c r="BA446" s="586"/>
      <c r="BB446" s="368"/>
      <c r="BC446" s="20"/>
      <c r="BD446" s="20"/>
      <c r="BE446" s="586"/>
      <c r="BF446" s="368"/>
      <c r="BG446" s="20"/>
      <c r="BH446" s="20"/>
      <c r="BI446" s="586"/>
      <c r="BJ446" s="368"/>
      <c r="BK446" s="20"/>
      <c r="BL446" s="20"/>
      <c r="BM446" s="586"/>
      <c r="BN446" s="368"/>
      <c r="BO446" s="20"/>
      <c r="BP446" s="20"/>
      <c r="BQ446" s="586"/>
      <c r="BR446" s="368"/>
      <c r="BS446" s="20"/>
      <c r="BT446" s="20"/>
      <c r="BU446" s="586"/>
      <c r="BV446" s="368"/>
      <c r="BW446" s="20"/>
      <c r="BX446" s="20"/>
      <c r="BY446" s="586"/>
      <c r="BZ446" s="20"/>
      <c r="CA446" s="20"/>
      <c r="CB446" s="20"/>
      <c r="CC446" s="20"/>
      <c r="CD446" s="368"/>
      <c r="CE446" s="20"/>
      <c r="CF446" s="20"/>
      <c r="CG446" s="586"/>
      <c r="CH446" s="20"/>
      <c r="CI446" s="20"/>
      <c r="CJ446" s="20"/>
      <c r="CK446" s="20"/>
      <c r="CL446" s="20"/>
      <c r="CM446" s="20"/>
      <c r="CN446" s="20"/>
      <c r="CO446" s="20"/>
      <c r="CP446" s="20"/>
      <c r="CQ446" s="20"/>
      <c r="CR446" s="20"/>
      <c r="CS446" s="20"/>
      <c r="CT446" s="20"/>
      <c r="CU446" s="20"/>
      <c r="CV446" s="20"/>
      <c r="CW446" s="20"/>
      <c r="CX446" s="20"/>
      <c r="CY446" s="20"/>
      <c r="CZ446" s="20"/>
      <c r="DA446" s="20"/>
      <c r="DB446" s="20"/>
      <c r="DC446" s="20"/>
      <c r="DD446" s="20"/>
      <c r="DE446" s="20"/>
      <c r="DF446" s="20"/>
      <c r="DG446" s="20"/>
      <c r="DH446" s="20"/>
      <c r="DI446" s="586"/>
      <c r="DJ446" s="601"/>
      <c r="DK446" s="20"/>
      <c r="DL446" s="20"/>
      <c r="DM446" s="20"/>
      <c r="DN446" s="20"/>
      <c r="DO446" s="20"/>
      <c r="DP446" s="20"/>
      <c r="DQ446" s="368"/>
      <c r="DR446" s="20"/>
      <c r="DS446" s="20"/>
      <c r="DT446" s="20"/>
      <c r="DU446" s="20"/>
      <c r="DV446" s="20"/>
      <c r="DW446" s="20"/>
      <c r="DX446" s="20"/>
      <c r="DY446" s="20"/>
      <c r="DZ446" s="20"/>
      <c r="EA446" s="20"/>
      <c r="EB446" s="20"/>
      <c r="EC446" s="20"/>
      <c r="ED446" s="20"/>
      <c r="EE446" s="20"/>
      <c r="EF446" s="20"/>
      <c r="EG446" s="20"/>
      <c r="EH446" s="20"/>
      <c r="EI446" s="20"/>
      <c r="EJ446" s="586"/>
      <c r="EK446" s="99"/>
      <c r="EL446" s="99"/>
      <c r="EM446" s="99"/>
      <c r="EN446" s="99"/>
      <c r="EO446" s="99"/>
      <c r="EP446" s="99"/>
      <c r="EQ446" s="99"/>
      <c r="ER446" s="99"/>
      <c r="ES446" s="99"/>
      <c r="ET446" s="99"/>
      <c r="EU446" s="99"/>
      <c r="EV446" s="99"/>
      <c r="EW446" s="99"/>
      <c r="EX446" s="99"/>
      <c r="EY446" s="99"/>
      <c r="EZ446" s="99"/>
      <c r="FA446" s="99"/>
      <c r="FB446" s="99"/>
      <c r="FC446" s="99"/>
      <c r="FD446" s="99"/>
      <c r="FE446" s="99"/>
      <c r="FF446" s="99"/>
      <c r="FG446" s="99"/>
      <c r="FH446" s="99"/>
      <c r="FI446" s="99"/>
      <c r="FJ446" s="99"/>
      <c r="FK446" s="99"/>
      <c r="FL446" s="99"/>
      <c r="FM446" s="99"/>
      <c r="FN446" s="99"/>
      <c r="FO446" s="99"/>
      <c r="FP446" s="99"/>
      <c r="FQ446" s="99"/>
      <c r="FR446" s="99"/>
      <c r="FS446" s="99"/>
      <c r="FT446" s="99"/>
      <c r="FU446" s="99"/>
      <c r="FV446" s="99"/>
      <c r="FW446" s="99"/>
      <c r="FX446" s="99"/>
      <c r="FY446" s="99"/>
      <c r="FZ446" s="99"/>
      <c r="GA446" s="99"/>
      <c r="GB446" s="99"/>
      <c r="GC446" s="99"/>
      <c r="GD446" s="99"/>
      <c r="GE446" s="99"/>
      <c r="GF446" s="99"/>
      <c r="GG446" s="99"/>
      <c r="GH446" s="99"/>
      <c r="GI446" s="99"/>
      <c r="GJ446" s="99"/>
      <c r="GK446" s="99"/>
      <c r="GL446" s="99"/>
      <c r="GM446" s="99"/>
      <c r="GN446" s="99"/>
      <c r="GO446" s="99"/>
      <c r="GP446" s="99"/>
      <c r="GQ446" s="99"/>
      <c r="GR446" s="99"/>
      <c r="GS446" s="99"/>
      <c r="GT446" s="99"/>
      <c r="GU446" s="99"/>
      <c r="GV446" s="99"/>
      <c r="GW446" s="99"/>
      <c r="GX446" s="99"/>
      <c r="GY446" s="99"/>
      <c r="GZ446" s="99"/>
      <c r="HA446" s="99"/>
      <c r="HB446" s="99"/>
      <c r="HC446" s="99"/>
      <c r="HD446" s="99"/>
      <c r="HE446" s="99"/>
      <c r="HF446" s="99"/>
      <c r="HG446" s="99"/>
      <c r="HH446" s="99"/>
      <c r="HI446" s="99"/>
      <c r="HJ446" s="99"/>
      <c r="HK446" s="99"/>
      <c r="HL446" s="99"/>
      <c r="HM446" s="99"/>
      <c r="HN446" s="99"/>
      <c r="HO446" s="99"/>
      <c r="HP446" s="99"/>
      <c r="HQ446" s="99"/>
      <c r="HR446" s="99"/>
      <c r="HS446" s="99"/>
      <c r="HT446" s="99"/>
      <c r="HU446" s="99"/>
      <c r="HV446" s="99"/>
      <c r="HW446" s="99"/>
    </row>
    <row r="447" spans="1:231" ht="13.5" customHeight="1">
      <c r="A447" s="4"/>
      <c r="H447" s="4"/>
      <c r="I447" s="1688" t="s">
        <v>167</v>
      </c>
      <c r="J447" s="20"/>
      <c r="K447" s="20"/>
      <c r="L447" s="20"/>
      <c r="M447" s="20"/>
      <c r="N447" s="20"/>
      <c r="O447" s="20"/>
      <c r="P447" s="20"/>
      <c r="Q447" s="20"/>
      <c r="R447" s="20"/>
      <c r="S447" s="20"/>
      <c r="T447" s="20"/>
      <c r="U447" s="20"/>
      <c r="V447" s="20"/>
      <c r="W447" s="20"/>
      <c r="X447" s="20"/>
      <c r="Y447" s="20"/>
      <c r="Z447" s="20"/>
      <c r="AA447" s="20"/>
      <c r="AB447" s="20"/>
      <c r="AC447" s="20"/>
      <c r="AD447" s="20"/>
      <c r="AE447" s="20"/>
      <c r="AF447" s="20"/>
      <c r="AG447" s="20"/>
      <c r="AH447" s="20"/>
      <c r="AI447" s="20"/>
      <c r="AJ447" s="20"/>
      <c r="AK447" s="20"/>
      <c r="AL447" s="20"/>
      <c r="AM447" s="20"/>
      <c r="AN447" s="20"/>
      <c r="AO447" s="20"/>
      <c r="AP447" s="20"/>
      <c r="AQ447" s="20"/>
      <c r="AR447" s="20"/>
      <c r="AS447" s="20"/>
      <c r="AT447" s="368"/>
      <c r="AU447" s="20"/>
      <c r="AV447" s="20"/>
      <c r="AW447" s="586"/>
      <c r="AX447" s="368"/>
      <c r="AY447" s="20"/>
      <c r="AZ447" s="20"/>
      <c r="BA447" s="586"/>
      <c r="BB447" s="368"/>
      <c r="BC447" s="20"/>
      <c r="BD447" s="20"/>
      <c r="BE447" s="586"/>
      <c r="BF447" s="368"/>
      <c r="BG447" s="20"/>
      <c r="BH447" s="20"/>
      <c r="BI447" s="586"/>
      <c r="BJ447" s="368"/>
      <c r="BK447" s="20"/>
      <c r="BL447" s="20"/>
      <c r="BM447" s="427"/>
      <c r="BN447" s="450"/>
      <c r="BO447" s="98"/>
      <c r="BP447" s="98"/>
      <c r="BQ447" s="427"/>
      <c r="BR447" s="450"/>
      <c r="BS447" s="20"/>
      <c r="BT447" s="20"/>
      <c r="BU447" s="586"/>
      <c r="BV447" s="450"/>
      <c r="BW447" s="20"/>
      <c r="BX447" s="20"/>
      <c r="BY447" s="586"/>
      <c r="BZ447" s="20"/>
      <c r="CA447" s="20"/>
      <c r="CB447" s="20"/>
      <c r="CC447" s="586"/>
      <c r="CD447" s="368"/>
      <c r="CE447" s="20"/>
      <c r="CF447" s="20"/>
      <c r="CG447" s="586"/>
      <c r="CH447" s="20"/>
      <c r="CI447" s="20"/>
      <c r="CJ447" s="20"/>
      <c r="CK447" s="20"/>
      <c r="CL447" s="20"/>
      <c r="CM447" s="20"/>
      <c r="CN447" s="20"/>
      <c r="CO447" s="20"/>
      <c r="CP447" s="20"/>
      <c r="CQ447" s="20"/>
      <c r="CR447" s="20"/>
      <c r="CS447" s="20"/>
      <c r="CT447" s="20"/>
      <c r="CU447" s="20"/>
      <c r="CV447" s="20"/>
      <c r="CW447" s="20"/>
      <c r="CX447" s="20"/>
      <c r="CY447" s="20"/>
      <c r="CZ447" s="20"/>
      <c r="DA447" s="20"/>
      <c r="DB447" s="20"/>
      <c r="DC447" s="20"/>
      <c r="DD447" s="20"/>
      <c r="DE447" s="20"/>
      <c r="DF447" s="20"/>
      <c r="DG447" s="20"/>
      <c r="DH447" s="20"/>
      <c r="DI447" s="586"/>
      <c r="DJ447" s="601"/>
      <c r="DK447" s="20"/>
      <c r="DL447" s="20"/>
      <c r="DM447" s="20"/>
      <c r="DN447" s="20"/>
      <c r="DO447" s="20"/>
      <c r="DP447" s="20"/>
      <c r="DQ447" s="368"/>
      <c r="DR447" s="20"/>
      <c r="DS447" s="20"/>
      <c r="DT447" s="20"/>
      <c r="DU447" s="20"/>
      <c r="DV447" s="20"/>
      <c r="DW447" s="20"/>
      <c r="DX447" s="20"/>
      <c r="DY447" s="20"/>
      <c r="DZ447" s="20"/>
      <c r="EA447" s="20"/>
      <c r="EB447" s="20"/>
      <c r="EC447" s="20"/>
      <c r="ED447" s="20"/>
      <c r="EE447" s="20"/>
      <c r="EF447" s="20"/>
      <c r="EG447" s="20"/>
      <c r="EH447" s="20"/>
      <c r="EI447" s="20"/>
      <c r="EJ447" s="586"/>
      <c r="EK447" s="99"/>
      <c r="EL447" s="99"/>
      <c r="EM447" s="99"/>
      <c r="EN447" s="99"/>
      <c r="EO447" s="99"/>
      <c r="EP447" s="99"/>
      <c r="EQ447" s="99"/>
      <c r="ER447" s="99"/>
      <c r="ES447" s="99"/>
      <c r="ET447" s="99"/>
      <c r="EU447" s="99"/>
      <c r="EV447" s="99"/>
      <c r="EW447" s="99"/>
      <c r="EX447" s="99"/>
      <c r="EY447" s="99"/>
      <c r="EZ447" s="99"/>
      <c r="FA447" s="99"/>
      <c r="FB447" s="99"/>
      <c r="FC447" s="99"/>
      <c r="FD447" s="99"/>
      <c r="FE447" s="99"/>
      <c r="FF447" s="99"/>
      <c r="FG447" s="99"/>
      <c r="FH447" s="99"/>
      <c r="FI447" s="99"/>
      <c r="FJ447" s="99"/>
      <c r="FK447" s="99"/>
      <c r="FL447" s="99"/>
      <c r="FM447" s="99"/>
      <c r="FN447" s="99"/>
      <c r="FO447" s="99"/>
      <c r="FP447" s="99"/>
      <c r="FQ447" s="99"/>
      <c r="FR447" s="99"/>
      <c r="FS447" s="99"/>
      <c r="FT447" s="99"/>
      <c r="FU447" s="99"/>
      <c r="FV447" s="99"/>
      <c r="FW447" s="99"/>
      <c r="FX447" s="99"/>
      <c r="FY447" s="99"/>
      <c r="FZ447" s="99"/>
      <c r="GA447" s="99"/>
      <c r="GB447" s="99"/>
      <c r="GC447" s="99"/>
      <c r="GD447" s="99"/>
      <c r="GE447" s="99"/>
      <c r="GF447" s="99"/>
      <c r="GG447" s="99"/>
      <c r="GH447" s="99"/>
      <c r="GI447" s="99"/>
      <c r="GJ447" s="99"/>
      <c r="GK447" s="99"/>
      <c r="GL447" s="99"/>
      <c r="GM447" s="99"/>
      <c r="GN447" s="99"/>
      <c r="GO447" s="99"/>
      <c r="GP447" s="99"/>
      <c r="GQ447" s="99"/>
      <c r="GR447" s="99"/>
      <c r="GS447" s="99"/>
      <c r="GT447" s="99"/>
      <c r="GU447" s="99"/>
      <c r="GV447" s="99"/>
      <c r="GW447" s="99"/>
      <c r="GX447" s="99"/>
      <c r="GY447" s="99"/>
      <c r="GZ447" s="99"/>
      <c r="HA447" s="99"/>
      <c r="HB447" s="99"/>
      <c r="HC447" s="99"/>
      <c r="HD447" s="99"/>
      <c r="HE447" s="99"/>
      <c r="HF447" s="99"/>
      <c r="HG447" s="99"/>
      <c r="HH447" s="99"/>
      <c r="HI447" s="99"/>
      <c r="HJ447" s="99"/>
      <c r="HK447" s="99"/>
      <c r="HL447" s="99"/>
      <c r="HM447" s="99"/>
      <c r="HN447" s="99"/>
      <c r="HO447" s="99"/>
      <c r="HP447" s="99"/>
      <c r="HQ447" s="99"/>
      <c r="HR447" s="99"/>
      <c r="HS447" s="99"/>
      <c r="HT447" s="99"/>
      <c r="HU447" s="99"/>
      <c r="HV447" s="99"/>
      <c r="HW447" s="99"/>
    </row>
    <row r="448" spans="1:231" ht="13.5" customHeight="1">
      <c r="A448" s="4"/>
      <c r="H448" s="4"/>
      <c r="I448" s="596" t="s">
        <v>168</v>
      </c>
      <c r="J448" s="20"/>
      <c r="K448" s="20"/>
      <c r="L448" s="20"/>
      <c r="M448" s="20"/>
      <c r="N448" s="20"/>
      <c r="O448" s="20"/>
      <c r="P448" s="20"/>
      <c r="Q448" s="20"/>
      <c r="R448" s="20"/>
      <c r="S448" s="20"/>
      <c r="T448" s="20"/>
      <c r="U448" s="20"/>
      <c r="V448" s="20"/>
      <c r="W448" s="20"/>
      <c r="X448" s="20"/>
      <c r="Y448" s="20"/>
      <c r="Z448" s="20"/>
      <c r="AA448" s="20"/>
      <c r="AB448" s="20"/>
      <c r="AC448" s="20"/>
      <c r="AD448" s="20"/>
      <c r="AE448" s="20"/>
      <c r="AF448" s="20"/>
      <c r="AG448" s="20"/>
      <c r="AH448" s="20"/>
      <c r="AI448" s="20"/>
      <c r="AJ448" s="20"/>
      <c r="AK448" s="20"/>
      <c r="AL448" s="20"/>
      <c r="AM448" s="20"/>
      <c r="AN448" s="20"/>
      <c r="AO448" s="20"/>
      <c r="AP448" s="20"/>
      <c r="AQ448" s="20"/>
      <c r="AR448" s="20"/>
      <c r="AS448" s="20"/>
      <c r="AT448" s="368"/>
      <c r="AU448" s="20"/>
      <c r="AV448" s="20"/>
      <c r="AW448" s="586"/>
      <c r="AX448" s="368"/>
      <c r="AY448" s="20"/>
      <c r="AZ448" s="20"/>
      <c r="BA448" s="586"/>
      <c r="BB448" s="368"/>
      <c r="BC448" s="20"/>
      <c r="BD448" s="20"/>
      <c r="BE448" s="586"/>
      <c r="BF448" s="368"/>
      <c r="BG448" s="20"/>
      <c r="BH448" s="20"/>
      <c r="BI448" s="586"/>
      <c r="BJ448" s="368"/>
      <c r="BK448" s="20"/>
      <c r="BL448" s="20"/>
      <c r="BM448" s="586"/>
      <c r="BN448" s="368"/>
      <c r="BO448" s="20"/>
      <c r="BP448" s="20"/>
      <c r="BQ448" s="586"/>
      <c r="BR448" s="368"/>
      <c r="BS448" s="20"/>
      <c r="BT448" s="20"/>
      <c r="BU448" s="586"/>
      <c r="BV448" s="368"/>
      <c r="BW448" s="20"/>
      <c r="BX448" s="20"/>
      <c r="BY448" s="586"/>
      <c r="BZ448" s="20"/>
      <c r="CA448" s="20"/>
      <c r="CB448" s="20"/>
      <c r="CC448" s="586"/>
      <c r="CD448" s="368"/>
      <c r="CE448" s="20"/>
      <c r="CF448" s="20"/>
      <c r="CG448" s="586"/>
      <c r="CH448" s="20"/>
      <c r="CI448" s="20"/>
      <c r="CJ448" s="20"/>
      <c r="CK448" s="20"/>
      <c r="CL448" s="20"/>
      <c r="CM448" s="20"/>
      <c r="CN448" s="20"/>
      <c r="CO448" s="20"/>
      <c r="CP448" s="20"/>
      <c r="CQ448" s="20"/>
      <c r="CR448" s="20"/>
      <c r="CS448" s="20"/>
      <c r="CT448" s="20"/>
      <c r="CU448" s="20"/>
      <c r="CV448" s="20"/>
      <c r="CW448" s="20"/>
      <c r="CX448" s="20"/>
      <c r="CY448" s="20"/>
      <c r="CZ448" s="20"/>
      <c r="DA448" s="20"/>
      <c r="DB448" s="20"/>
      <c r="DC448" s="20"/>
      <c r="DD448" s="20"/>
      <c r="DE448" s="20"/>
      <c r="DF448" s="20"/>
      <c r="DG448" s="20"/>
      <c r="DH448" s="20"/>
      <c r="DI448" s="586"/>
      <c r="DJ448" s="601"/>
      <c r="DK448" s="20"/>
      <c r="DL448" s="20"/>
      <c r="DM448" s="20"/>
      <c r="DN448" s="20"/>
      <c r="DO448" s="20"/>
      <c r="DP448" s="20"/>
      <c r="DQ448" s="368"/>
      <c r="DR448" s="20"/>
      <c r="DS448" s="20"/>
      <c r="DT448" s="20"/>
      <c r="DU448" s="20"/>
      <c r="DV448" s="20"/>
      <c r="DW448" s="20"/>
      <c r="DX448" s="20"/>
      <c r="DY448" s="20"/>
      <c r="DZ448" s="20"/>
      <c r="EA448" s="20"/>
      <c r="EB448" s="20"/>
      <c r="EC448" s="20"/>
      <c r="ED448" s="20"/>
      <c r="EE448" s="20"/>
      <c r="EF448" s="20"/>
      <c r="EG448" s="20"/>
      <c r="EH448" s="20"/>
      <c r="EI448" s="20"/>
      <c r="EJ448" s="586"/>
      <c r="EK448" s="99"/>
      <c r="EL448" s="99"/>
      <c r="EM448" s="99"/>
      <c r="EN448" s="99"/>
      <c r="EO448" s="99"/>
      <c r="EP448" s="99"/>
      <c r="EQ448" s="99"/>
      <c r="ER448" s="99"/>
      <c r="ES448" s="99"/>
      <c r="ET448" s="99"/>
      <c r="EU448" s="99"/>
      <c r="EV448" s="99"/>
      <c r="EW448" s="99"/>
      <c r="EX448" s="99"/>
      <c r="EY448" s="99"/>
      <c r="EZ448" s="99"/>
      <c r="FA448" s="99"/>
      <c r="FB448" s="99"/>
      <c r="FC448" s="99"/>
      <c r="FD448" s="99"/>
      <c r="FE448" s="99"/>
      <c r="FF448" s="99"/>
      <c r="FG448" s="99"/>
      <c r="FH448" s="99"/>
      <c r="FI448" s="99"/>
      <c r="FJ448" s="99"/>
      <c r="FK448" s="99"/>
      <c r="FL448" s="99"/>
      <c r="FM448" s="99"/>
      <c r="FN448" s="99"/>
      <c r="FO448" s="99"/>
      <c r="FP448" s="99"/>
      <c r="FQ448" s="99"/>
      <c r="FR448" s="99"/>
      <c r="FS448" s="99"/>
      <c r="FT448" s="99"/>
      <c r="FU448" s="99"/>
      <c r="FV448" s="99"/>
      <c r="FW448" s="99"/>
      <c r="FX448" s="99"/>
      <c r="FY448" s="99"/>
      <c r="FZ448" s="99"/>
      <c r="GA448" s="99"/>
      <c r="GB448" s="99"/>
      <c r="GC448" s="99"/>
      <c r="GD448" s="99"/>
      <c r="GE448" s="99"/>
      <c r="GF448" s="99"/>
      <c r="GG448" s="99"/>
      <c r="GH448" s="99"/>
      <c r="GI448" s="99"/>
      <c r="GJ448" s="99"/>
      <c r="GK448" s="99"/>
      <c r="GL448" s="99"/>
      <c r="GM448" s="99"/>
      <c r="GN448" s="99"/>
      <c r="GO448" s="99"/>
      <c r="GP448" s="99"/>
      <c r="GQ448" s="99"/>
      <c r="GR448" s="99"/>
      <c r="GS448" s="99"/>
      <c r="GT448" s="99"/>
      <c r="GU448" s="99"/>
      <c r="GV448" s="99"/>
      <c r="GW448" s="99"/>
      <c r="GX448" s="99"/>
      <c r="GY448" s="99"/>
      <c r="GZ448" s="99"/>
      <c r="HA448" s="99"/>
      <c r="HB448" s="99"/>
      <c r="HC448" s="99"/>
      <c r="HD448" s="99"/>
      <c r="HE448" s="99"/>
      <c r="HF448" s="99"/>
      <c r="HG448" s="99"/>
      <c r="HH448" s="99"/>
      <c r="HI448" s="99"/>
      <c r="HJ448" s="99"/>
      <c r="HK448" s="99"/>
      <c r="HL448" s="99"/>
      <c r="HM448" s="99"/>
      <c r="HN448" s="99"/>
      <c r="HO448" s="99"/>
      <c r="HP448" s="99"/>
      <c r="HQ448" s="99"/>
      <c r="HR448" s="99"/>
      <c r="HS448" s="99"/>
      <c r="HT448" s="99"/>
      <c r="HU448" s="99"/>
      <c r="HV448" s="99"/>
      <c r="HW448" s="99"/>
    </row>
    <row r="449" spans="1:231" s="28" customFormat="1" ht="13.5" customHeight="1">
      <c r="A449" s="42"/>
      <c r="B449"/>
      <c r="C449"/>
      <c r="D449"/>
      <c r="E449"/>
      <c r="F449"/>
      <c r="G449"/>
      <c r="H449" s="42"/>
      <c r="I449" s="572" t="s">
        <v>169</v>
      </c>
      <c r="J449" s="33"/>
      <c r="K449" s="33"/>
      <c r="L449" s="33"/>
      <c r="M449" s="33"/>
      <c r="N449" s="33"/>
      <c r="O449" s="33"/>
      <c r="P449" s="33"/>
      <c r="Q449" s="33"/>
      <c r="R449" s="33"/>
      <c r="S449" s="33"/>
      <c r="T449" s="33"/>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76">
        <f>Model!AT23</f>
        <v>-4.4290000000000003</v>
      </c>
      <c r="AU449" s="128">
        <f>Model!AU23</f>
        <v>-3.0690000000000008</v>
      </c>
      <c r="AV449" s="128">
        <f>Model!AV23</f>
        <v>-2.4249999999999989</v>
      </c>
      <c r="AW449" s="347">
        <f>Model!AW23</f>
        <v>-2.9320000000000008</v>
      </c>
      <c r="AX449" s="376">
        <f>Model!AX23</f>
        <v>-2.8060000000000005</v>
      </c>
      <c r="AY449" s="128">
        <f>Model!AY23</f>
        <v>-1.9720000000000004</v>
      </c>
      <c r="AZ449" s="128">
        <f>Model!AZ23</f>
        <v>-1.5100000000000002</v>
      </c>
      <c r="BA449" s="347">
        <f>Model!BA23</f>
        <v>-0.48600000000000143</v>
      </c>
      <c r="BB449" s="376">
        <f>Model!BB23</f>
        <v>-0.82600000000000029</v>
      </c>
      <c r="BC449" s="128">
        <f>Model!BC23</f>
        <v>1.5760000000000023</v>
      </c>
      <c r="BD449" s="128">
        <f>Model!BD23</f>
        <v>-0.57000000000000162</v>
      </c>
      <c r="BE449" s="347">
        <f>Model!BE23</f>
        <v>0.9219999999999996</v>
      </c>
      <c r="BF449" s="376">
        <f>Model!BF23</f>
        <v>1.7239999999999969</v>
      </c>
      <c r="BG449" s="128">
        <f>Model!BG23</f>
        <v>1.3320000000000047</v>
      </c>
      <c r="BH449" s="128">
        <f>Model!BH23</f>
        <v>2.3339999999999974</v>
      </c>
      <c r="BI449" s="347">
        <f>Model!BI23</f>
        <v>0.54899999999999938</v>
      </c>
      <c r="BJ449" s="376">
        <f>Model!BJ23</f>
        <v>-3.747000000000003</v>
      </c>
      <c r="BK449" s="128">
        <f>Model!BK23</f>
        <v>-10.231999999999994</v>
      </c>
      <c r="BL449" s="128">
        <f>Model!BL23</f>
        <v>-5.4539999999999997</v>
      </c>
      <c r="BM449" s="347">
        <f>Model!BM23</f>
        <v>2.8690000000000029</v>
      </c>
      <c r="BN449" s="376">
        <f>Model!BN23</f>
        <v>-6.2590000000000083</v>
      </c>
      <c r="BO449" s="128">
        <f>Model!BO23</f>
        <v>-10.477000000000009</v>
      </c>
      <c r="BP449" s="128">
        <f>Model!BP23</f>
        <v>-15.977000000000011</v>
      </c>
      <c r="BQ449" s="347">
        <f>Model!BQ23</f>
        <v>-10.897000000000007</v>
      </c>
      <c r="BR449" s="376">
        <f>Model!BR23</f>
        <v>-23.126000000000008</v>
      </c>
      <c r="BS449" s="128">
        <f>Model!BS23</f>
        <v>-38.720999999999961</v>
      </c>
      <c r="BT449" s="128">
        <f>Model!BT23</f>
        <v>-28.902000000000015</v>
      </c>
      <c r="BU449" s="347">
        <f>Model!BU23</f>
        <v>-27.512</v>
      </c>
      <c r="BV449" s="376">
        <f>Model!BV23</f>
        <v>-48.968999999999987</v>
      </c>
      <c r="BW449" s="128">
        <f>Model!BW23</f>
        <v>-156.14900000000006</v>
      </c>
      <c r="BX449" s="128">
        <f>Model!BX23</f>
        <v>6.8070000000000208</v>
      </c>
      <c r="BY449" s="347">
        <f>Model!BY23</f>
        <v>-21.996999999999968</v>
      </c>
      <c r="BZ449" s="376">
        <f>Model!BZ23</f>
        <v>-4.6059999999999874</v>
      </c>
      <c r="CA449" s="128">
        <f>Model!CA23</f>
        <v>-21.844999999999949</v>
      </c>
      <c r="CB449" s="128">
        <f>Model!CB23</f>
        <v>9.2470000000000141</v>
      </c>
      <c r="CC449" s="128">
        <f>Model!CC23</f>
        <v>-166.80200000000002</v>
      </c>
      <c r="CD449" s="376">
        <f>Model!CD23</f>
        <v>-15.989154148887707</v>
      </c>
      <c r="CE449" s="128">
        <f>Model!CE23</f>
        <v>-16.904734213999973</v>
      </c>
      <c r="CF449" s="128">
        <f>Model!CF23</f>
        <v>15.379670347555532</v>
      </c>
      <c r="CG449" s="347">
        <f>Model!CG23</f>
        <v>20.219906835292306</v>
      </c>
      <c r="CH449" s="128"/>
      <c r="CI449" s="128"/>
      <c r="CJ449" s="128"/>
      <c r="CK449" s="128"/>
      <c r="CL449" s="128"/>
      <c r="CM449" s="128"/>
      <c r="CN449" s="128"/>
      <c r="CO449" s="128"/>
      <c r="CP449" s="128"/>
      <c r="CQ449" s="128"/>
      <c r="CR449" s="128"/>
      <c r="CS449" s="128"/>
      <c r="CT449" s="128"/>
      <c r="CU449" s="128"/>
      <c r="CV449" s="128"/>
      <c r="CW449" s="128"/>
      <c r="CX449" s="128"/>
      <c r="CY449" s="128"/>
      <c r="CZ449" s="128"/>
      <c r="DA449" s="128"/>
      <c r="DB449" s="128"/>
      <c r="DC449" s="128"/>
      <c r="DD449" s="128"/>
      <c r="DE449" s="128"/>
      <c r="DF449" s="128"/>
      <c r="DG449" s="128"/>
      <c r="DH449" s="128"/>
      <c r="DI449" s="347"/>
      <c r="DJ449" s="347"/>
      <c r="DK449" s="130"/>
      <c r="DL449" s="130"/>
      <c r="DM449" s="130"/>
      <c r="DN449" s="130"/>
      <c r="DO449" s="130"/>
      <c r="DP449" s="130"/>
      <c r="DQ449" s="376">
        <f>Model!DQ23</f>
        <v>-12.588999999999999</v>
      </c>
      <c r="DR449" s="128">
        <f>Model!DR23</f>
        <v>-20.290000000000003</v>
      </c>
      <c r="DS449" s="128">
        <f>Model!DS23</f>
        <v>-21.216999999999999</v>
      </c>
      <c r="DT449" s="128">
        <f>+SUM(AT449:AW449)</f>
        <v>-12.855</v>
      </c>
      <c r="DU449" s="128">
        <f>+SUM(AX449:BA449)</f>
        <v>-6.7740000000000018</v>
      </c>
      <c r="DV449" s="128">
        <f>+SUM(BB449:BE449)</f>
        <v>1.1019999999999999</v>
      </c>
      <c r="DW449" s="128">
        <f>+SUM(BF449:BI449)</f>
        <v>5.9389999999999983</v>
      </c>
      <c r="DX449" s="128">
        <f>+SUM(BJ449:BM449)</f>
        <v>-16.563999999999993</v>
      </c>
      <c r="DY449" s="128">
        <f>+SUM(BN449:BQ449)</f>
        <v>-43.610000000000035</v>
      </c>
      <c r="DZ449" s="128">
        <f>+SUM(BR449:BU449)</f>
        <v>-118.26099999999998</v>
      </c>
      <c r="EA449" s="128">
        <f>+SUM(BV449:BY449)</f>
        <v>-220.30799999999999</v>
      </c>
      <c r="EB449" s="128">
        <f>+SUM(BZ449:CC449)</f>
        <v>-184.00599999999994</v>
      </c>
      <c r="EC449" s="128">
        <f>+SUM(CD449:CG449)</f>
        <v>2.7056888199601588</v>
      </c>
      <c r="ED449" s="128">
        <f>Model!ED23</f>
        <v>82.431411514564161</v>
      </c>
      <c r="EE449" s="128">
        <f>Model!EE23</f>
        <v>211.48949226655887</v>
      </c>
      <c r="EF449" s="128">
        <f>Model!EF23</f>
        <v>339.42125346521971</v>
      </c>
      <c r="EG449" s="128">
        <f>Model!EG23</f>
        <v>487.60300983831087</v>
      </c>
      <c r="EH449" s="128">
        <f>Model!EH23</f>
        <v>731.5634409971276</v>
      </c>
      <c r="EI449" s="128">
        <f>Model!EI23</f>
        <v>906.67717794556074</v>
      </c>
      <c r="EJ449" s="347">
        <f>Model!EJ23</f>
        <v>1119.070617420517</v>
      </c>
      <c r="EK449" s="221"/>
      <c r="EL449" s="221"/>
      <c r="EM449" s="221"/>
      <c r="EN449" s="221"/>
      <c r="EO449" s="221"/>
      <c r="EP449" s="221"/>
      <c r="EQ449" s="221"/>
      <c r="ER449" s="221"/>
      <c r="ES449" s="221"/>
      <c r="ET449" s="221"/>
      <c r="EU449" s="221"/>
      <c r="EV449" s="221"/>
      <c r="EW449" s="221"/>
      <c r="EX449" s="221"/>
      <c r="EY449" s="221"/>
      <c r="EZ449" s="221"/>
      <c r="FA449" s="221"/>
      <c r="FB449" s="221"/>
      <c r="FC449" s="221"/>
      <c r="FD449" s="221"/>
      <c r="FE449" s="221"/>
      <c r="FF449" s="221"/>
      <c r="FG449" s="221"/>
      <c r="FH449" s="221"/>
      <c r="FI449" s="221"/>
      <c r="FJ449" s="221"/>
      <c r="FK449" s="221"/>
      <c r="FL449" s="221"/>
      <c r="FM449" s="221"/>
      <c r="FN449" s="221"/>
      <c r="FO449" s="221"/>
      <c r="FP449" s="221"/>
      <c r="FQ449" s="221"/>
      <c r="FR449" s="221"/>
      <c r="FS449" s="221"/>
      <c r="FT449" s="221"/>
      <c r="FU449" s="221"/>
      <c r="FV449" s="221"/>
      <c r="FW449" s="221"/>
      <c r="FX449" s="221"/>
      <c r="FY449" s="221"/>
      <c r="FZ449" s="221"/>
      <c r="GA449" s="221"/>
      <c r="GB449" s="221"/>
      <c r="GC449" s="221"/>
      <c r="GD449" s="221"/>
      <c r="GE449" s="221"/>
      <c r="GF449" s="221"/>
      <c r="GG449" s="221"/>
      <c r="GH449" s="221"/>
      <c r="GI449" s="221"/>
      <c r="GJ449" s="221"/>
      <c r="GK449" s="221"/>
      <c r="GL449" s="221"/>
      <c r="GM449" s="221"/>
      <c r="GN449" s="221"/>
      <c r="GO449" s="221"/>
      <c r="GP449" s="221"/>
      <c r="GQ449" s="221"/>
      <c r="GR449" s="221"/>
      <c r="GS449" s="221"/>
      <c r="GT449" s="221"/>
      <c r="GU449" s="221"/>
      <c r="GV449" s="221"/>
      <c r="GW449" s="221"/>
      <c r="GX449" s="221"/>
      <c r="GY449" s="221"/>
      <c r="GZ449" s="221"/>
      <c r="HA449" s="221"/>
      <c r="HB449" s="221"/>
      <c r="HC449" s="221"/>
      <c r="HD449" s="221"/>
      <c r="HE449" s="221"/>
      <c r="HF449" s="221"/>
      <c r="HG449" s="221"/>
      <c r="HH449" s="221"/>
      <c r="HI449" s="221"/>
      <c r="HJ449" s="221"/>
      <c r="HK449" s="221"/>
      <c r="HL449" s="221"/>
      <c r="HM449" s="221"/>
      <c r="HN449" s="221"/>
      <c r="HO449" s="221"/>
      <c r="HP449" s="221"/>
      <c r="HQ449" s="221"/>
      <c r="HR449" s="221"/>
      <c r="HS449" s="221"/>
      <c r="HT449" s="221"/>
      <c r="HU449" s="221"/>
      <c r="HV449" s="221"/>
      <c r="HW449" s="221"/>
    </row>
    <row r="450" spans="1:231" s="48" customFormat="1" ht="13.5" customHeight="1">
      <c r="A450" s="17"/>
      <c r="B450"/>
      <c r="C450"/>
      <c r="D450"/>
      <c r="E450"/>
      <c r="F450"/>
      <c r="G450"/>
      <c r="H450" s="17"/>
      <c r="I450" s="600" t="s">
        <v>170</v>
      </c>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623">
        <f t="shared" ref="AT450:BM450" si="909">AT451/AT449</f>
        <v>0</v>
      </c>
      <c r="AU450" s="190">
        <f t="shared" si="909"/>
        <v>0</v>
      </c>
      <c r="AV450" s="190">
        <f t="shared" si="909"/>
        <v>0</v>
      </c>
      <c r="AW450" s="634">
        <f t="shared" si="909"/>
        <v>0</v>
      </c>
      <c r="AX450" s="623">
        <f t="shared" si="909"/>
        <v>0</v>
      </c>
      <c r="AY450" s="190">
        <f t="shared" si="909"/>
        <v>0</v>
      </c>
      <c r="AZ450" s="190">
        <f t="shared" si="909"/>
        <v>0</v>
      </c>
      <c r="BA450" s="634">
        <f t="shared" si="909"/>
        <v>0</v>
      </c>
      <c r="BB450" s="623">
        <f t="shared" si="909"/>
        <v>0</v>
      </c>
      <c r="BC450" s="190">
        <f t="shared" si="909"/>
        <v>0</v>
      </c>
      <c r="BD450" s="190">
        <f t="shared" si="909"/>
        <v>0</v>
      </c>
      <c r="BE450" s="634">
        <f t="shared" si="909"/>
        <v>0</v>
      </c>
      <c r="BF450" s="623">
        <f t="shared" si="909"/>
        <v>0</v>
      </c>
      <c r="BG450" s="190">
        <f t="shared" si="909"/>
        <v>0</v>
      </c>
      <c r="BH450" s="190">
        <f t="shared" si="909"/>
        <v>0</v>
      </c>
      <c r="BI450" s="634">
        <f t="shared" si="909"/>
        <v>0</v>
      </c>
      <c r="BJ450" s="623">
        <f t="shared" si="909"/>
        <v>0</v>
      </c>
      <c r="BK450" s="190">
        <f t="shared" si="909"/>
        <v>0</v>
      </c>
      <c r="BL450" s="190">
        <f t="shared" si="909"/>
        <v>-0.78199486615328195</v>
      </c>
      <c r="BM450" s="634">
        <f t="shared" si="909"/>
        <v>-5.3677239456256479E-2</v>
      </c>
      <c r="BN450" s="623">
        <f t="shared" ref="BN450:BQ450" si="910">BN451/BN449</f>
        <v>0</v>
      </c>
      <c r="BO450" s="190">
        <f t="shared" si="910"/>
        <v>0</v>
      </c>
      <c r="BP450" s="190">
        <f t="shared" si="910"/>
        <v>0</v>
      </c>
      <c r="BQ450" s="634">
        <f t="shared" si="910"/>
        <v>0</v>
      </c>
      <c r="BR450" s="623">
        <f t="shared" ref="BR450:CB450" si="911">-BR451/BR449</f>
        <v>0</v>
      </c>
      <c r="BS450" s="190">
        <f t="shared" si="911"/>
        <v>0</v>
      </c>
      <c r="BT450" s="191">
        <f t="shared" si="911"/>
        <v>9.871289184139502E-2</v>
      </c>
      <c r="BU450" s="433">
        <f t="shared" si="911"/>
        <v>6.5135213724920038E-2</v>
      </c>
      <c r="BV450" s="479">
        <f t="shared" si="911"/>
        <v>2.7854356837999559E-2</v>
      </c>
      <c r="BW450" s="191">
        <f t="shared" si="911"/>
        <v>0</v>
      </c>
      <c r="BX450" s="191">
        <f t="shared" si="911"/>
        <v>0</v>
      </c>
      <c r="BY450" s="433">
        <f t="shared" si="911"/>
        <v>-6.7918352502614091E-2</v>
      </c>
      <c r="BZ450" s="191">
        <f t="shared" si="911"/>
        <v>0</v>
      </c>
      <c r="CA450" s="191">
        <f t="shared" si="911"/>
        <v>0</v>
      </c>
      <c r="CB450" s="191">
        <f t="shared" si="911"/>
        <v>4.4338704444684693E-3</v>
      </c>
      <c r="CC450" s="191">
        <f>-CC451/CC449</f>
        <v>0.53732569153847065</v>
      </c>
      <c r="CD450" s="479">
        <f>IF(CC464&lt;0,0,-0.21)</f>
        <v>0</v>
      </c>
      <c r="CE450" s="191">
        <f t="shared" ref="CE450:CG450" si="912">IF(CD464&lt;0,0,-0.21)</f>
        <v>0</v>
      </c>
      <c r="CF450" s="191">
        <f t="shared" si="912"/>
        <v>0</v>
      </c>
      <c r="CG450" s="433">
        <f t="shared" si="912"/>
        <v>0</v>
      </c>
      <c r="CH450" s="191"/>
      <c r="CI450" s="191"/>
      <c r="CJ450" s="191"/>
      <c r="CK450" s="191"/>
      <c r="CL450" s="191"/>
      <c r="CM450" s="191"/>
      <c r="CN450" s="191"/>
      <c r="CO450" s="191"/>
      <c r="CP450" s="191"/>
      <c r="CQ450" s="191"/>
      <c r="CR450" s="191"/>
      <c r="CS450" s="191"/>
      <c r="CT450" s="191"/>
      <c r="CU450" s="191"/>
      <c r="CV450" s="191"/>
      <c r="CW450" s="191"/>
      <c r="CX450" s="191"/>
      <c r="CY450" s="191"/>
      <c r="CZ450" s="191"/>
      <c r="DA450" s="191"/>
      <c r="DB450" s="191"/>
      <c r="DC450" s="191"/>
      <c r="DD450" s="191"/>
      <c r="DE450" s="191"/>
      <c r="DF450" s="191"/>
      <c r="DG450" s="191"/>
      <c r="DH450" s="191"/>
      <c r="DI450" s="433"/>
      <c r="DJ450" s="363"/>
      <c r="DK450" s="118"/>
      <c r="DL450" s="118"/>
      <c r="DM450" s="118"/>
      <c r="DN450" s="118"/>
      <c r="DO450" s="118"/>
      <c r="DP450" s="118"/>
      <c r="DQ450" s="623">
        <f>DQ451/DQ449</f>
        <v>0</v>
      </c>
      <c r="DR450" s="190">
        <f>DR451/DR449</f>
        <v>0</v>
      </c>
      <c r="DS450" s="190">
        <f>DS451/DS449</f>
        <v>0</v>
      </c>
      <c r="DT450" s="190">
        <f t="shared" ref="DT450:DY450" si="913">DT451/DT449</f>
        <v>0</v>
      </c>
      <c r="DU450" s="190">
        <f t="shared" si="913"/>
        <v>0</v>
      </c>
      <c r="DV450" s="190">
        <f t="shared" si="913"/>
        <v>0</v>
      </c>
      <c r="DW450" s="190">
        <f t="shared" si="913"/>
        <v>0</v>
      </c>
      <c r="DX450" s="190">
        <f t="shared" si="913"/>
        <v>-0.24818884327457144</v>
      </c>
      <c r="DY450" s="190">
        <f t="shared" si="913"/>
        <v>0</v>
      </c>
      <c r="DZ450" s="190">
        <f>IF(ISERROR(DZ451/DZ449),"NA",DZ451/DZ449)</f>
        <v>-3.9277530208606401E-2</v>
      </c>
      <c r="EA450" s="190">
        <f>IF(ISERROR(EA451/EA449),"NA",EA451/EA449)</f>
        <v>5.9008297474444826E-4</v>
      </c>
      <c r="EB450" s="190">
        <f>IF(ISERROR(EB451/EB449),"NA",EB451/EB449)</f>
        <v>-0.48686455876438828</v>
      </c>
      <c r="EC450" s="190">
        <f>IF(ISERROR(EC451/EC449),"NA",EC451/EC449)</f>
        <v>0</v>
      </c>
      <c r="ED450" s="191">
        <f t="shared" ref="ED450:EJ450" si="914">IF(EC464&lt;0,0,-0.21)</f>
        <v>0</v>
      </c>
      <c r="EE450" s="191">
        <f t="shared" si="914"/>
        <v>0</v>
      </c>
      <c r="EF450" s="191">
        <f t="shared" si="914"/>
        <v>0</v>
      </c>
      <c r="EG450" s="191">
        <f t="shared" si="914"/>
        <v>0</v>
      </c>
      <c r="EH450" s="191">
        <f t="shared" si="914"/>
        <v>-0.21</v>
      </c>
      <c r="EI450" s="191">
        <f t="shared" si="914"/>
        <v>-0.21</v>
      </c>
      <c r="EJ450" s="433">
        <f t="shared" si="914"/>
        <v>-0.21</v>
      </c>
      <c r="EK450" s="216"/>
      <c r="EL450" s="216"/>
      <c r="EM450" s="216"/>
      <c r="EN450" s="216"/>
      <c r="EO450" s="216"/>
      <c r="EP450" s="216"/>
      <c r="EQ450" s="216"/>
      <c r="ER450" s="216"/>
      <c r="ES450" s="216"/>
      <c r="ET450" s="216"/>
      <c r="EU450" s="216"/>
      <c r="EV450" s="216"/>
      <c r="EW450" s="216"/>
      <c r="EX450" s="216"/>
      <c r="EY450" s="216"/>
      <c r="EZ450" s="216"/>
      <c r="FA450" s="216"/>
      <c r="FB450" s="216"/>
      <c r="FC450" s="216"/>
      <c r="FD450" s="216"/>
      <c r="FE450" s="216"/>
      <c r="FF450" s="216"/>
      <c r="FG450" s="216"/>
      <c r="FH450" s="216"/>
      <c r="FI450" s="216"/>
      <c r="FJ450" s="216"/>
      <c r="FK450" s="216"/>
      <c r="FL450" s="216"/>
      <c r="FM450" s="216"/>
      <c r="FN450" s="216"/>
      <c r="FO450" s="216"/>
      <c r="FP450" s="216"/>
      <c r="FQ450" s="216"/>
      <c r="FR450" s="216"/>
      <c r="FS450" s="216"/>
      <c r="FT450" s="216"/>
      <c r="FU450" s="216"/>
      <c r="FV450" s="216"/>
      <c r="FW450" s="216"/>
      <c r="FX450" s="216"/>
      <c r="FY450" s="216"/>
      <c r="FZ450" s="216"/>
      <c r="GA450" s="216"/>
      <c r="GB450" s="216"/>
      <c r="GC450" s="216"/>
      <c r="GD450" s="216"/>
      <c r="GE450" s="216"/>
      <c r="GF450" s="216"/>
      <c r="GG450" s="216"/>
      <c r="GH450" s="216"/>
      <c r="GI450" s="216"/>
      <c r="GJ450" s="216"/>
      <c r="GK450" s="216"/>
      <c r="GL450" s="216"/>
      <c r="GM450" s="216"/>
      <c r="GN450" s="216"/>
      <c r="GO450" s="216"/>
      <c r="GP450" s="216"/>
      <c r="GQ450" s="216"/>
      <c r="GR450" s="216"/>
      <c r="GS450" s="216"/>
      <c r="GT450" s="216"/>
      <c r="GU450" s="216"/>
      <c r="GV450" s="216"/>
      <c r="GW450" s="216"/>
      <c r="GX450" s="216"/>
      <c r="GY450" s="216"/>
      <c r="GZ450" s="216"/>
      <c r="HA450" s="216"/>
      <c r="HB450" s="216"/>
      <c r="HC450" s="216"/>
      <c r="HD450" s="216"/>
      <c r="HE450" s="216"/>
      <c r="HF450" s="216"/>
      <c r="HG450" s="216"/>
      <c r="HH450" s="216"/>
      <c r="HI450" s="216"/>
      <c r="HJ450" s="216"/>
      <c r="HK450" s="216"/>
      <c r="HL450" s="216"/>
      <c r="HM450" s="216"/>
      <c r="HN450" s="216"/>
      <c r="HO450" s="216"/>
      <c r="HP450" s="216"/>
      <c r="HQ450" s="216"/>
      <c r="HR450" s="216"/>
      <c r="HS450" s="216"/>
      <c r="HT450" s="216"/>
      <c r="HU450" s="216"/>
      <c r="HV450" s="216"/>
      <c r="HW450" s="216"/>
    </row>
    <row r="451" spans="1:231" s="44" customFormat="1" ht="13.5" customHeight="1">
      <c r="A451" s="43"/>
      <c r="B451"/>
      <c r="C451"/>
      <c r="D451"/>
      <c r="E451"/>
      <c r="F451"/>
      <c r="G451"/>
      <c r="H451" s="43"/>
      <c r="I451" s="573" t="s">
        <v>343</v>
      </c>
      <c r="J451" s="33"/>
      <c r="K451" s="33"/>
      <c r="L451" s="33"/>
      <c r="M451" s="33"/>
      <c r="N451" s="33"/>
      <c r="O451" s="33"/>
      <c r="P451" s="33"/>
      <c r="Q451" s="33"/>
      <c r="R451" s="33"/>
      <c r="S451" s="33"/>
      <c r="T451" s="33"/>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85">
        <f>Model!AT24</f>
        <v>0</v>
      </c>
      <c r="AU451" s="130">
        <f>Model!AU24</f>
        <v>0</v>
      </c>
      <c r="AV451" s="130">
        <f>Model!AV24</f>
        <v>0</v>
      </c>
      <c r="AW451" s="361">
        <f>Model!AW24</f>
        <v>0</v>
      </c>
      <c r="AX451" s="385">
        <f>Model!AX24</f>
        <v>0</v>
      </c>
      <c r="AY451" s="130">
        <f>Model!AY24</f>
        <v>0</v>
      </c>
      <c r="AZ451" s="130">
        <f>Model!AZ24</f>
        <v>0</v>
      </c>
      <c r="BA451" s="361">
        <f>Model!BA24</f>
        <v>0</v>
      </c>
      <c r="BB451" s="385">
        <f>Model!BB24</f>
        <v>0</v>
      </c>
      <c r="BC451" s="130">
        <f>Model!BC24</f>
        <v>0</v>
      </c>
      <c r="BD451" s="130">
        <f>Model!BD24</f>
        <v>0</v>
      </c>
      <c r="BE451" s="361">
        <f>Model!BE24</f>
        <v>0</v>
      </c>
      <c r="BF451" s="385">
        <f>Model!BF24</f>
        <v>0</v>
      </c>
      <c r="BG451" s="130">
        <f>Model!BG24</f>
        <v>0</v>
      </c>
      <c r="BH451" s="130">
        <f>Model!BH24</f>
        <v>0</v>
      </c>
      <c r="BI451" s="361">
        <f>Model!BI24</f>
        <v>0</v>
      </c>
      <c r="BJ451" s="385">
        <f>Model!BJ24</f>
        <v>0</v>
      </c>
      <c r="BK451" s="130">
        <f>Model!BK24</f>
        <v>0</v>
      </c>
      <c r="BL451" s="130">
        <f>Model!BL24</f>
        <v>4.2649999999999997</v>
      </c>
      <c r="BM451" s="361">
        <f>Model!BM24</f>
        <v>-0.154</v>
      </c>
      <c r="BN451" s="385">
        <f>Model!BN24</f>
        <v>0</v>
      </c>
      <c r="BO451" s="130">
        <f>Model!BO24</f>
        <v>0</v>
      </c>
      <c r="BP451" s="130">
        <f>Model!BP24</f>
        <v>0</v>
      </c>
      <c r="BQ451" s="361">
        <f>Model!BQ24</f>
        <v>0</v>
      </c>
      <c r="BR451" s="385">
        <f>Model!BR24</f>
        <v>0</v>
      </c>
      <c r="BS451" s="130">
        <f>Model!BS24</f>
        <v>0</v>
      </c>
      <c r="BT451" s="130">
        <f>Model!BT24</f>
        <v>2.8530000000000002</v>
      </c>
      <c r="BU451" s="361">
        <f>Model!BU24</f>
        <v>1.792</v>
      </c>
      <c r="BV451" s="385">
        <f>Model!BV24</f>
        <v>1.3640000000000001</v>
      </c>
      <c r="BW451" s="130">
        <f>Model!BW24</f>
        <v>0</v>
      </c>
      <c r="BX451" s="130">
        <f>Model!BX24</f>
        <v>0</v>
      </c>
      <c r="BY451" s="361">
        <f>Model!BY24</f>
        <v>-1.494</v>
      </c>
      <c r="BZ451" s="130">
        <f>Model!BZ24</f>
        <v>0</v>
      </c>
      <c r="CA451" s="130">
        <f>Model!CA24</f>
        <v>0</v>
      </c>
      <c r="CB451" s="130">
        <f>Model!CB24</f>
        <v>-4.1000000000000002E-2</v>
      </c>
      <c r="CC451" s="130">
        <f>Model!CC24</f>
        <v>89.626999999999995</v>
      </c>
      <c r="CD451" s="385">
        <f t="shared" ref="CD451:CG451" si="915">CD449*CD450</f>
        <v>0</v>
      </c>
      <c r="CE451" s="130">
        <f t="shared" si="915"/>
        <v>0</v>
      </c>
      <c r="CF451" s="130">
        <f t="shared" si="915"/>
        <v>0</v>
      </c>
      <c r="CG451" s="361">
        <f t="shared" si="915"/>
        <v>0</v>
      </c>
      <c r="CH451" s="130"/>
      <c r="CI451" s="130"/>
      <c r="CJ451" s="130"/>
      <c r="CK451" s="130"/>
      <c r="CL451" s="130"/>
      <c r="CM451" s="130"/>
      <c r="CN451" s="130"/>
      <c r="CO451" s="130"/>
      <c r="CP451" s="130"/>
      <c r="CQ451" s="130"/>
      <c r="CR451" s="130"/>
      <c r="CS451" s="130"/>
      <c r="CT451" s="130"/>
      <c r="CU451" s="130"/>
      <c r="CV451" s="130"/>
      <c r="CW451" s="130"/>
      <c r="CX451" s="130"/>
      <c r="CY451" s="130"/>
      <c r="CZ451" s="130"/>
      <c r="DA451" s="130"/>
      <c r="DB451" s="130"/>
      <c r="DC451" s="130"/>
      <c r="DD451" s="130"/>
      <c r="DE451" s="130"/>
      <c r="DF451" s="130"/>
      <c r="DG451" s="130"/>
      <c r="DH451" s="130"/>
      <c r="DI451" s="361"/>
      <c r="DJ451" s="361"/>
      <c r="DK451" s="130"/>
      <c r="DL451" s="130"/>
      <c r="DM451" s="130"/>
      <c r="DN451" s="130"/>
      <c r="DO451" s="130"/>
      <c r="DP451" s="130"/>
      <c r="DQ451" s="385">
        <f>Model!DQ24</f>
        <v>0</v>
      </c>
      <c r="DR451" s="130">
        <f>Model!DR24</f>
        <v>0</v>
      </c>
      <c r="DS451" s="130">
        <f>Model!DS24</f>
        <v>0</v>
      </c>
      <c r="DT451" s="130">
        <f>+SUM(AT451:AW451)</f>
        <v>0</v>
      </c>
      <c r="DU451" s="130">
        <f>+SUM(AX451:BA451)</f>
        <v>0</v>
      </c>
      <c r="DV451" s="130">
        <f>+SUM(BB451:BE451)</f>
        <v>0</v>
      </c>
      <c r="DW451" s="130">
        <f>+SUM(BF451:BI451)</f>
        <v>0</v>
      </c>
      <c r="DX451" s="130">
        <f>+SUM(BJ451:BM451)</f>
        <v>4.1109999999999998</v>
      </c>
      <c r="DY451" s="130">
        <f>+SUM(BN451:BQ451)</f>
        <v>0</v>
      </c>
      <c r="DZ451" s="130">
        <f>+SUM(BR451:BU451)</f>
        <v>4.6450000000000005</v>
      </c>
      <c r="EA451" s="130">
        <f>+SUM(BV451:BY451)</f>
        <v>-0.12999999999999989</v>
      </c>
      <c r="EB451" s="130">
        <f>+SUM(BZ451:CC451)</f>
        <v>89.585999999999999</v>
      </c>
      <c r="EC451" s="130">
        <f>+SUM(CD451:CG451)</f>
        <v>0</v>
      </c>
      <c r="ED451" s="130">
        <f t="shared" ref="ED451:EJ451" si="916">ED449*ED450</f>
        <v>0</v>
      </c>
      <c r="EE451" s="130">
        <f t="shared" si="916"/>
        <v>0</v>
      </c>
      <c r="EF451" s="130">
        <f t="shared" si="916"/>
        <v>0</v>
      </c>
      <c r="EG451" s="130">
        <f t="shared" si="916"/>
        <v>0</v>
      </c>
      <c r="EH451" s="130">
        <f t="shared" si="916"/>
        <v>-153.6283226093968</v>
      </c>
      <c r="EI451" s="130">
        <f t="shared" si="916"/>
        <v>-190.40220736856776</v>
      </c>
      <c r="EJ451" s="361">
        <f t="shared" si="916"/>
        <v>-235.00482965830855</v>
      </c>
      <c r="EK451" s="223"/>
      <c r="EL451" s="223"/>
      <c r="EM451" s="223"/>
      <c r="EN451" s="223"/>
      <c r="EO451" s="223"/>
      <c r="EP451" s="223"/>
      <c r="EQ451" s="223"/>
      <c r="ER451" s="223"/>
      <c r="ES451" s="223"/>
      <c r="ET451" s="223"/>
      <c r="EU451" s="223"/>
      <c r="EV451" s="223"/>
      <c r="EW451" s="223"/>
      <c r="EX451" s="223"/>
      <c r="EY451" s="223"/>
      <c r="EZ451" s="223"/>
      <c r="FA451" s="223"/>
      <c r="FB451" s="223"/>
      <c r="FC451" s="223"/>
      <c r="FD451" s="223"/>
      <c r="FE451" s="223"/>
      <c r="FF451" s="223"/>
      <c r="FG451" s="223"/>
      <c r="FH451" s="223"/>
      <c r="FI451" s="223"/>
      <c r="FJ451" s="223"/>
      <c r="FK451" s="223"/>
      <c r="FL451" s="223"/>
      <c r="FM451" s="223"/>
      <c r="FN451" s="223"/>
      <c r="FO451" s="223"/>
      <c r="FP451" s="223"/>
      <c r="FQ451" s="223"/>
      <c r="FR451" s="223"/>
      <c r="FS451" s="223"/>
      <c r="FT451" s="223"/>
      <c r="FU451" s="223"/>
      <c r="FV451" s="223"/>
      <c r="FW451" s="223"/>
      <c r="FX451" s="223"/>
      <c r="FY451" s="223"/>
      <c r="FZ451" s="223"/>
      <c r="GA451" s="223"/>
      <c r="GB451" s="223"/>
      <c r="GC451" s="223"/>
      <c r="GD451" s="223"/>
      <c r="GE451" s="223"/>
      <c r="GF451" s="223"/>
      <c r="GG451" s="223"/>
      <c r="GH451" s="223"/>
      <c r="GI451" s="223"/>
      <c r="GJ451" s="223"/>
      <c r="GK451" s="223"/>
      <c r="GL451" s="223"/>
      <c r="GM451" s="223"/>
      <c r="GN451" s="223"/>
      <c r="GO451" s="223"/>
      <c r="GP451" s="223"/>
      <c r="GQ451" s="223"/>
      <c r="GR451" s="223"/>
      <c r="GS451" s="223"/>
      <c r="GT451" s="223"/>
      <c r="GU451" s="223"/>
      <c r="GV451" s="223"/>
      <c r="GW451" s="223"/>
      <c r="GX451" s="223"/>
      <c r="GY451" s="223"/>
      <c r="GZ451" s="223"/>
      <c r="HA451" s="223"/>
      <c r="HB451" s="223"/>
      <c r="HC451" s="223"/>
      <c r="HD451" s="223"/>
      <c r="HE451" s="223"/>
      <c r="HF451" s="223"/>
      <c r="HG451" s="223"/>
      <c r="HH451" s="223"/>
      <c r="HI451" s="223"/>
      <c r="HJ451" s="223"/>
      <c r="HK451" s="223"/>
      <c r="HL451" s="223"/>
      <c r="HM451" s="223"/>
      <c r="HN451" s="223"/>
      <c r="HO451" s="223"/>
      <c r="HP451" s="223"/>
      <c r="HQ451" s="223"/>
      <c r="HR451" s="223"/>
      <c r="HS451" s="223"/>
      <c r="HT451" s="223"/>
      <c r="HU451" s="223"/>
      <c r="HV451" s="223"/>
      <c r="HW451" s="223"/>
    </row>
    <row r="452" spans="1:231" ht="13.5" customHeight="1">
      <c r="A452" s="4"/>
      <c r="H452" s="4"/>
      <c r="I452" s="584"/>
      <c r="J452" s="20"/>
      <c r="K452" s="20"/>
      <c r="L452" s="20"/>
      <c r="M452" s="20"/>
      <c r="N452" s="20"/>
      <c r="O452" s="20"/>
      <c r="P452" s="20"/>
      <c r="Q452" s="20"/>
      <c r="R452" s="20"/>
      <c r="S452" s="20"/>
      <c r="T452" s="20"/>
      <c r="U452" s="20"/>
      <c r="V452" s="20"/>
      <c r="W452" s="20"/>
      <c r="X452" s="20"/>
      <c r="Y452" s="20"/>
      <c r="Z452" s="20"/>
      <c r="AA452" s="20"/>
      <c r="AB452" s="20"/>
      <c r="AC452" s="20"/>
      <c r="AD452" s="20"/>
      <c r="AE452" s="20"/>
      <c r="AF452" s="20"/>
      <c r="AG452" s="20"/>
      <c r="AH452" s="20"/>
      <c r="AI452" s="20"/>
      <c r="AJ452" s="20"/>
      <c r="AK452" s="20"/>
      <c r="AL452" s="20"/>
      <c r="AM452" s="20"/>
      <c r="AN452" s="20"/>
      <c r="AO452" s="20"/>
      <c r="AP452" s="20"/>
      <c r="AQ452" s="20"/>
      <c r="AR452" s="20"/>
      <c r="AS452" s="20"/>
      <c r="AT452" s="368"/>
      <c r="AU452" s="20"/>
      <c r="AV452" s="20"/>
      <c r="AW452" s="586"/>
      <c r="AX452" s="368"/>
      <c r="AY452" s="20"/>
      <c r="AZ452" s="20"/>
      <c r="BA452" s="586"/>
      <c r="BB452" s="368"/>
      <c r="BC452" s="20"/>
      <c r="BD452" s="20"/>
      <c r="BE452" s="586"/>
      <c r="BF452" s="368"/>
      <c r="BG452" s="20"/>
      <c r="BH452" s="20"/>
      <c r="BI452" s="586"/>
      <c r="BJ452" s="368"/>
      <c r="BK452" s="20"/>
      <c r="BL452" s="20"/>
      <c r="BM452" s="586"/>
      <c r="BN452" s="368"/>
      <c r="BO452" s="20"/>
      <c r="BP452" s="20"/>
      <c r="BQ452" s="586"/>
      <c r="BR452" s="368"/>
      <c r="BS452" s="20"/>
      <c r="BT452" s="20"/>
      <c r="BU452" s="586"/>
      <c r="BV452" s="368"/>
      <c r="BW452" s="20"/>
      <c r="BX452" s="20"/>
      <c r="BY452" s="586"/>
      <c r="BZ452" s="20"/>
      <c r="CA452" s="20"/>
      <c r="CB452" s="20"/>
      <c r="CC452" s="20"/>
      <c r="CD452" s="368"/>
      <c r="CE452" s="20"/>
      <c r="CF452" s="20"/>
      <c r="CG452" s="586"/>
      <c r="CH452" s="20"/>
      <c r="CI452" s="20"/>
      <c r="CJ452" s="20"/>
      <c r="CK452" s="20"/>
      <c r="CL452" s="20"/>
      <c r="CM452" s="20"/>
      <c r="CN452" s="20"/>
      <c r="CO452" s="20"/>
      <c r="CP452" s="20"/>
      <c r="CQ452" s="20"/>
      <c r="CR452" s="20"/>
      <c r="CS452" s="20"/>
      <c r="CT452" s="20"/>
      <c r="CU452" s="20"/>
      <c r="CV452" s="20"/>
      <c r="CW452" s="20"/>
      <c r="CX452" s="20"/>
      <c r="CY452" s="20"/>
      <c r="CZ452" s="20"/>
      <c r="DA452" s="20"/>
      <c r="DB452" s="20"/>
      <c r="DC452" s="20"/>
      <c r="DD452" s="20"/>
      <c r="DE452" s="20"/>
      <c r="DF452" s="20"/>
      <c r="DG452" s="20"/>
      <c r="DH452" s="20"/>
      <c r="DI452" s="586"/>
      <c r="DJ452" s="601"/>
      <c r="DK452" s="20"/>
      <c r="DL452" s="20"/>
      <c r="DM452" s="20"/>
      <c r="DN452" s="20"/>
      <c r="DO452" s="20"/>
      <c r="DP452" s="20"/>
      <c r="DQ452" s="368"/>
      <c r="DR452" s="20"/>
      <c r="DS452" s="20"/>
      <c r="DT452" s="20"/>
      <c r="DU452" s="20"/>
      <c r="DV452" s="20"/>
      <c r="DW452" s="20"/>
      <c r="DX452" s="20"/>
      <c r="DY452" s="20"/>
      <c r="DZ452" s="20"/>
      <c r="EA452" s="20"/>
      <c r="EB452" s="20"/>
      <c r="EC452" s="20"/>
      <c r="ED452" s="20"/>
      <c r="EE452" s="20"/>
      <c r="EF452" s="20"/>
      <c r="EG452" s="20"/>
      <c r="EH452" s="20"/>
      <c r="EI452" s="20"/>
      <c r="EJ452" s="586"/>
      <c r="EK452" s="99"/>
      <c r="EL452" s="99"/>
      <c r="EM452" s="99"/>
      <c r="EN452" s="99"/>
      <c r="EO452" s="99"/>
      <c r="EP452" s="99"/>
      <c r="EQ452" s="99"/>
      <c r="ER452" s="99"/>
      <c r="ES452" s="99"/>
      <c r="ET452" s="99"/>
      <c r="EU452" s="99"/>
      <c r="EV452" s="99"/>
      <c r="EW452" s="99"/>
      <c r="EX452" s="99"/>
      <c r="EY452" s="99"/>
      <c r="EZ452" s="99"/>
      <c r="FA452" s="99"/>
      <c r="FB452" s="99"/>
      <c r="FC452" s="99"/>
      <c r="FD452" s="99"/>
      <c r="FE452" s="99"/>
      <c r="FF452" s="99"/>
      <c r="FG452" s="99"/>
      <c r="FH452" s="99"/>
      <c r="FI452" s="99"/>
      <c r="FJ452" s="99"/>
      <c r="FK452" s="99"/>
      <c r="FL452" s="99"/>
      <c r="FM452" s="99"/>
      <c r="FN452" s="99"/>
      <c r="FO452" s="99"/>
      <c r="FP452" s="99"/>
      <c r="FQ452" s="99"/>
      <c r="FR452" s="99"/>
      <c r="FS452" s="99"/>
      <c r="FT452" s="99"/>
      <c r="FU452" s="99"/>
      <c r="FV452" s="99"/>
      <c r="FW452" s="99"/>
      <c r="FX452" s="99"/>
      <c r="FY452" s="99"/>
      <c r="FZ452" s="99"/>
      <c r="GA452" s="99"/>
      <c r="GB452" s="99"/>
      <c r="GC452" s="99"/>
      <c r="GD452" s="99"/>
      <c r="GE452" s="99"/>
      <c r="GF452" s="99"/>
      <c r="GG452" s="99"/>
      <c r="GH452" s="99"/>
      <c r="GI452" s="99"/>
      <c r="GJ452" s="99"/>
      <c r="GK452" s="99"/>
      <c r="GL452" s="99"/>
      <c r="GM452" s="99"/>
      <c r="GN452" s="99"/>
      <c r="GO452" s="99"/>
      <c r="GP452" s="99"/>
      <c r="GQ452" s="99"/>
      <c r="GR452" s="99"/>
      <c r="GS452" s="99"/>
      <c r="GT452" s="99"/>
      <c r="GU452" s="99"/>
      <c r="GV452" s="99"/>
      <c r="GW452" s="99"/>
      <c r="GX452" s="99"/>
      <c r="GY452" s="99"/>
      <c r="GZ452" s="99"/>
      <c r="HA452" s="99"/>
      <c r="HB452" s="99"/>
      <c r="HC452" s="99"/>
      <c r="HD452" s="99"/>
      <c r="HE452" s="99"/>
      <c r="HF452" s="99"/>
      <c r="HG452" s="99"/>
      <c r="HH452" s="99"/>
      <c r="HI452" s="99"/>
      <c r="HJ452" s="99"/>
      <c r="HK452" s="99"/>
      <c r="HL452" s="99"/>
      <c r="HM452" s="99"/>
      <c r="HN452" s="99"/>
      <c r="HO452" s="99"/>
      <c r="HP452" s="99"/>
      <c r="HQ452" s="99"/>
      <c r="HR452" s="99"/>
      <c r="HS452" s="99"/>
      <c r="HT452" s="99"/>
      <c r="HU452" s="99"/>
      <c r="HV452" s="99"/>
      <c r="HW452" s="99"/>
    </row>
    <row r="453" spans="1:231" ht="13.5" customHeight="1">
      <c r="A453" s="4"/>
      <c r="H453" s="4"/>
      <c r="I453" s="596" t="s">
        <v>171</v>
      </c>
      <c r="J453" s="20"/>
      <c r="K453" s="20"/>
      <c r="L453" s="20"/>
      <c r="M453" s="20"/>
      <c r="N453" s="20"/>
      <c r="O453" s="20"/>
      <c r="P453" s="20"/>
      <c r="Q453" s="20"/>
      <c r="R453" s="20"/>
      <c r="S453" s="20"/>
      <c r="T453" s="20"/>
      <c r="U453" s="20"/>
      <c r="V453" s="20"/>
      <c r="W453" s="20"/>
      <c r="X453" s="20"/>
      <c r="Y453" s="20"/>
      <c r="Z453" s="20"/>
      <c r="AA453" s="20"/>
      <c r="AB453" s="20"/>
      <c r="AC453" s="20"/>
      <c r="AD453" s="20"/>
      <c r="AE453" s="20"/>
      <c r="AF453" s="20"/>
      <c r="AG453" s="20"/>
      <c r="AH453" s="20"/>
      <c r="AI453" s="20"/>
      <c r="AJ453" s="20"/>
      <c r="AK453" s="20"/>
      <c r="AL453" s="20"/>
      <c r="AM453" s="20"/>
      <c r="AN453" s="20"/>
      <c r="AO453" s="20"/>
      <c r="AP453" s="20"/>
      <c r="AQ453" s="20"/>
      <c r="AR453" s="20"/>
      <c r="AS453" s="20"/>
      <c r="AT453" s="368"/>
      <c r="AU453" s="20"/>
      <c r="AV453" s="20"/>
      <c r="AW453" s="586"/>
      <c r="AX453" s="368"/>
      <c r="AY453" s="20"/>
      <c r="AZ453" s="20"/>
      <c r="BA453" s="586"/>
      <c r="BB453" s="368"/>
      <c r="BC453" s="20"/>
      <c r="BD453" s="20"/>
      <c r="BE453" s="586"/>
      <c r="BF453" s="368"/>
      <c r="BG453" s="20"/>
      <c r="BH453" s="20"/>
      <c r="BI453" s="586"/>
      <c r="BJ453" s="368"/>
      <c r="BK453" s="20"/>
      <c r="BL453" s="20"/>
      <c r="BM453" s="586"/>
      <c r="BN453" s="368"/>
      <c r="BO453" s="20"/>
      <c r="BP453" s="20"/>
      <c r="BQ453" s="586"/>
      <c r="BR453" s="368"/>
      <c r="BS453" s="20"/>
      <c r="BT453" s="20"/>
      <c r="BU453" s="586"/>
      <c r="BV453" s="368"/>
      <c r="BW453" s="20"/>
      <c r="BX453" s="20"/>
      <c r="BY453" s="586"/>
      <c r="BZ453" s="20"/>
      <c r="CA453" s="20"/>
      <c r="CB453" s="20"/>
      <c r="CC453" s="20"/>
      <c r="CD453" s="368"/>
      <c r="CE453" s="20"/>
      <c r="CF453" s="20"/>
      <c r="CG453" s="586"/>
      <c r="CH453" s="20"/>
      <c r="CI453" s="20"/>
      <c r="CJ453" s="20"/>
      <c r="CK453" s="20"/>
      <c r="CL453" s="20"/>
      <c r="CM453" s="20"/>
      <c r="CN453" s="20"/>
      <c r="CO453" s="20"/>
      <c r="CP453" s="20"/>
      <c r="CQ453" s="20"/>
      <c r="CR453" s="20"/>
      <c r="CS453" s="20"/>
      <c r="CT453" s="20"/>
      <c r="CU453" s="20"/>
      <c r="CV453" s="20"/>
      <c r="CW453" s="20"/>
      <c r="CX453" s="20"/>
      <c r="CY453" s="20"/>
      <c r="CZ453" s="20"/>
      <c r="DA453" s="20"/>
      <c r="DB453" s="20"/>
      <c r="DC453" s="20"/>
      <c r="DD453" s="20"/>
      <c r="DE453" s="20"/>
      <c r="DF453" s="20"/>
      <c r="DG453" s="20"/>
      <c r="DH453" s="20"/>
      <c r="DI453" s="586"/>
      <c r="DJ453" s="601"/>
      <c r="DK453" s="20"/>
      <c r="DL453" s="20"/>
      <c r="DM453" s="20"/>
      <c r="DN453" s="20"/>
      <c r="DO453" s="20"/>
      <c r="DP453" s="20"/>
      <c r="DQ453" s="368"/>
      <c r="DR453" s="20"/>
      <c r="DS453" s="20"/>
      <c r="DT453" s="20"/>
      <c r="DU453" s="20"/>
      <c r="DV453" s="20"/>
      <c r="DW453" s="20"/>
      <c r="DX453" s="20"/>
      <c r="DY453" s="20"/>
      <c r="DZ453" s="20"/>
      <c r="EA453" s="20"/>
      <c r="EB453" s="20"/>
      <c r="EC453" s="20"/>
      <c r="ED453" s="20"/>
      <c r="EE453" s="20"/>
      <c r="EF453" s="20"/>
      <c r="EG453" s="20"/>
      <c r="EH453" s="20"/>
      <c r="EI453" s="20"/>
      <c r="EJ453" s="586"/>
      <c r="EK453" s="99"/>
      <c r="EL453" s="99"/>
      <c r="EM453" s="99"/>
      <c r="EN453" s="99"/>
      <c r="EO453" s="99"/>
      <c r="EP453" s="99"/>
      <c r="EQ453" s="99"/>
      <c r="ER453" s="99"/>
      <c r="ES453" s="99"/>
      <c r="ET453" s="99"/>
      <c r="EU453" s="99"/>
      <c r="EV453" s="99"/>
      <c r="EW453" s="99"/>
      <c r="EX453" s="99"/>
      <c r="EY453" s="99"/>
      <c r="EZ453" s="99"/>
      <c r="FA453" s="99"/>
      <c r="FB453" s="99"/>
      <c r="FC453" s="99"/>
      <c r="FD453" s="99"/>
      <c r="FE453" s="99"/>
      <c r="FF453" s="99"/>
      <c r="FG453" s="99"/>
      <c r="FH453" s="99"/>
      <c r="FI453" s="99"/>
      <c r="FJ453" s="99"/>
      <c r="FK453" s="99"/>
      <c r="FL453" s="99"/>
      <c r="FM453" s="99"/>
      <c r="FN453" s="99"/>
      <c r="FO453" s="99"/>
      <c r="FP453" s="99"/>
      <c r="FQ453" s="99"/>
      <c r="FR453" s="99"/>
      <c r="FS453" s="99"/>
      <c r="FT453" s="99"/>
      <c r="FU453" s="99"/>
      <c r="FV453" s="99"/>
      <c r="FW453" s="99"/>
      <c r="FX453" s="99"/>
      <c r="FY453" s="99"/>
      <c r="FZ453" s="99"/>
      <c r="GA453" s="99"/>
      <c r="GB453" s="99"/>
      <c r="GC453" s="99"/>
      <c r="GD453" s="99"/>
      <c r="GE453" s="99"/>
      <c r="GF453" s="99"/>
      <c r="GG453" s="99"/>
      <c r="GH453" s="99"/>
      <c r="GI453" s="99"/>
      <c r="GJ453" s="99"/>
      <c r="GK453" s="99"/>
      <c r="GL453" s="99"/>
      <c r="GM453" s="99"/>
      <c r="GN453" s="99"/>
      <c r="GO453" s="99"/>
      <c r="GP453" s="99"/>
      <c r="GQ453" s="99"/>
      <c r="GR453" s="99"/>
      <c r="GS453" s="99"/>
      <c r="GT453" s="99"/>
      <c r="GU453" s="99"/>
      <c r="GV453" s="99"/>
      <c r="GW453" s="99"/>
      <c r="GX453" s="99"/>
      <c r="GY453" s="99"/>
      <c r="GZ453" s="99"/>
      <c r="HA453" s="99"/>
      <c r="HB453" s="99"/>
      <c r="HC453" s="99"/>
      <c r="HD453" s="99"/>
      <c r="HE453" s="99"/>
      <c r="HF453" s="99"/>
      <c r="HG453" s="99"/>
      <c r="HH453" s="99"/>
      <c r="HI453" s="99"/>
      <c r="HJ453" s="99"/>
      <c r="HK453" s="99"/>
      <c r="HL453" s="99"/>
      <c r="HM453" s="99"/>
      <c r="HN453" s="99"/>
      <c r="HO453" s="99"/>
      <c r="HP453" s="99"/>
      <c r="HQ453" s="99"/>
      <c r="HR453" s="99"/>
      <c r="HS453" s="99"/>
      <c r="HT453" s="99"/>
      <c r="HU453" s="99"/>
      <c r="HV453" s="99"/>
      <c r="HW453" s="99"/>
    </row>
    <row r="454" spans="1:231" s="28" customFormat="1" ht="13.5" customHeight="1">
      <c r="A454" s="42"/>
      <c r="B454"/>
      <c r="C454"/>
      <c r="D454"/>
      <c r="E454"/>
      <c r="F454"/>
      <c r="G454"/>
      <c r="H454" s="42"/>
      <c r="I454" s="571" t="s">
        <v>172</v>
      </c>
      <c r="J454" s="33"/>
      <c r="K454" s="33"/>
      <c r="L454" s="33"/>
      <c r="M454" s="33"/>
      <c r="N454" s="33"/>
      <c r="O454" s="33"/>
      <c r="P454" s="33"/>
      <c r="Q454" s="33"/>
      <c r="R454" s="33"/>
      <c r="S454" s="33"/>
      <c r="T454" s="33"/>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76">
        <f>Model!AT34</f>
        <v>-4.048</v>
      </c>
      <c r="AU454" s="128">
        <f>Model!AU34</f>
        <v>-2.6800000000000006</v>
      </c>
      <c r="AV454" s="128">
        <f>Model!AV34</f>
        <v>-2.016999999999999</v>
      </c>
      <c r="AW454" s="347">
        <f>Model!AW34</f>
        <v>-2.5700000000000007</v>
      </c>
      <c r="AX454" s="376">
        <f>Model!AX34</f>
        <v>-2.4110000000000005</v>
      </c>
      <c r="AY454" s="128">
        <f>Model!AY34</f>
        <v>-1.5680000000000003</v>
      </c>
      <c r="AZ454" s="128">
        <f>Model!AZ34</f>
        <v>-1.0560000000000003</v>
      </c>
      <c r="BA454" s="347">
        <f>Model!BA34</f>
        <v>-8.7000000000001299E-2</v>
      </c>
      <c r="BB454" s="376">
        <f>Model!BB34</f>
        <v>-0.47500000000000031</v>
      </c>
      <c r="BC454" s="128">
        <f>Model!BC34</f>
        <v>1.9840000000000024</v>
      </c>
      <c r="BD454" s="128">
        <f>Model!BD34</f>
        <v>-0.11800000000000166</v>
      </c>
      <c r="BE454" s="347">
        <f>Model!BE34</f>
        <v>1.5509999999999997</v>
      </c>
      <c r="BF454" s="376">
        <f>Model!BF34</f>
        <v>3.1109999999999971</v>
      </c>
      <c r="BG454" s="128">
        <f>Model!BG34</f>
        <v>2.523000000000005</v>
      </c>
      <c r="BH454" s="128">
        <f>Model!BH34</f>
        <v>4.0069999999999979</v>
      </c>
      <c r="BI454" s="347">
        <f>Model!BI34</f>
        <v>2.7669999999999986</v>
      </c>
      <c r="BJ454" s="376">
        <f>Model!BJ34</f>
        <v>0.34399999999999764</v>
      </c>
      <c r="BK454" s="128">
        <f>Model!BK34</f>
        <v>0.12000000000000632</v>
      </c>
      <c r="BL454" s="128">
        <f>Model!BL34</f>
        <v>-1.7560000000000002</v>
      </c>
      <c r="BM454" s="347">
        <f>Model!BM34</f>
        <v>7.7790000000000017</v>
      </c>
      <c r="BN454" s="376">
        <f>Model!BN34</f>
        <v>0.65399999999999103</v>
      </c>
      <c r="BO454" s="128">
        <f>Model!BO34</f>
        <v>-2.3510000000000097</v>
      </c>
      <c r="BP454" s="128">
        <f>Model!BP34</f>
        <v>-7.6080000000000112</v>
      </c>
      <c r="BQ454" s="347">
        <f>Model!BQ34</f>
        <v>-1.3050000000000086</v>
      </c>
      <c r="BR454" s="376">
        <f>Model!BR34</f>
        <v>0.34199999999999164</v>
      </c>
      <c r="BS454" s="128">
        <f>Model!BS34</f>
        <v>-7.710999999999963</v>
      </c>
      <c r="BT454" s="128">
        <f>Model!BT34</f>
        <v>4.4799999999999862</v>
      </c>
      <c r="BU454" s="347">
        <f>Model!BU34</f>
        <v>-2.0270000000000046</v>
      </c>
      <c r="BV454" s="376">
        <f>Model!BV34</f>
        <v>-22.525999999999982</v>
      </c>
      <c r="BW454" s="128">
        <f>Model!BW34</f>
        <v>2.9859999999999616</v>
      </c>
      <c r="BX454" s="128">
        <f>Model!BX34</f>
        <v>35.126000000000019</v>
      </c>
      <c r="BY454" s="347">
        <f>Model!BY34</f>
        <v>28.47800000000003</v>
      </c>
      <c r="BZ454" s="376">
        <f>Model!BZ34</f>
        <v>27.559000000000012</v>
      </c>
      <c r="CA454" s="128">
        <f>Model!CA34</f>
        <v>12.635000000000051</v>
      </c>
      <c r="CB454" s="128">
        <f>Model!CB34</f>
        <v>43.320000000000014</v>
      </c>
      <c r="CC454" s="128">
        <f>Model!CC34</f>
        <v>-131.81700000000004</v>
      </c>
      <c r="CD454" s="376">
        <f>Model!CD34</f>
        <v>20.195097851112294</v>
      </c>
      <c r="CE454" s="128">
        <f>Model!CE34</f>
        <v>19.366757786000033</v>
      </c>
      <c r="CF454" s="128">
        <f>Model!CF34</f>
        <v>51.001212347555537</v>
      </c>
      <c r="CG454" s="347">
        <f>Model!CG34</f>
        <v>56.718198835292313</v>
      </c>
      <c r="CH454" s="128"/>
      <c r="CI454" s="128"/>
      <c r="CJ454" s="128"/>
      <c r="CK454" s="128"/>
      <c r="CL454" s="128"/>
      <c r="CM454" s="128"/>
      <c r="CN454" s="128"/>
      <c r="CO454" s="128"/>
      <c r="CP454" s="128"/>
      <c r="CQ454" s="128"/>
      <c r="CR454" s="128"/>
      <c r="CS454" s="128"/>
      <c r="CT454" s="128"/>
      <c r="CU454" s="128"/>
      <c r="CV454" s="128"/>
      <c r="CW454" s="128"/>
      <c r="CX454" s="128"/>
      <c r="CY454" s="128"/>
      <c r="CZ454" s="128"/>
      <c r="DA454" s="128"/>
      <c r="DB454" s="128"/>
      <c r="DC454" s="128"/>
      <c r="DD454" s="128"/>
      <c r="DE454" s="128"/>
      <c r="DF454" s="128"/>
      <c r="DG454" s="128"/>
      <c r="DH454" s="128"/>
      <c r="DI454" s="347"/>
      <c r="DJ454" s="347"/>
      <c r="DK454" s="130"/>
      <c r="DL454" s="130"/>
      <c r="DM454" s="130"/>
      <c r="DN454" s="130"/>
      <c r="DO454" s="130"/>
      <c r="DP454" s="130"/>
      <c r="DQ454" s="376">
        <f>Model!DQ34</f>
        <v>-13.424999999999999</v>
      </c>
      <c r="DR454" s="128">
        <f>Model!DR34</f>
        <v>-20.606000000000002</v>
      </c>
      <c r="DS454" s="128">
        <f>Model!DS34</f>
        <v>-20.382999999999999</v>
      </c>
      <c r="DT454" s="128">
        <f>+SUM(AT454:AW454)</f>
        <v>-11.315</v>
      </c>
      <c r="DU454" s="128">
        <f>+SUM(AX454:BA454)</f>
        <v>-5.1220000000000026</v>
      </c>
      <c r="DV454" s="128">
        <f>+SUM(BB454:BE454)</f>
        <v>2.9420000000000002</v>
      </c>
      <c r="DW454" s="128">
        <f>+SUM(BF454:BI454)</f>
        <v>12.407999999999998</v>
      </c>
      <c r="DX454" s="128">
        <f>+SUM(BJ454:BM454)</f>
        <v>6.4870000000000054</v>
      </c>
      <c r="DY454" s="128">
        <f>+SUM(BN454:BQ454)</f>
        <v>-10.610000000000039</v>
      </c>
      <c r="DZ454" s="128">
        <f>+SUM(BR454:BU454)</f>
        <v>-4.9159999999999897</v>
      </c>
      <c r="EA454" s="128">
        <f>+SUM(BV454:BY454)</f>
        <v>44.064000000000028</v>
      </c>
      <c r="EB454" s="128">
        <f>+SUM(BZ454:CC454)</f>
        <v>-48.302999999999969</v>
      </c>
      <c r="EC454" s="128">
        <f>+SUM(CD454:CG454)</f>
        <v>147.28126681996019</v>
      </c>
      <c r="ED454" s="128">
        <f>Model!ED34</f>
        <v>236.17674528086101</v>
      </c>
      <c r="EE454" s="128">
        <f>Model!EE34</f>
        <v>371.23907270985563</v>
      </c>
      <c r="EF454" s="128">
        <f>Model!EF34</f>
        <v>505.91544934878812</v>
      </c>
      <c r="EG454" s="128">
        <f>Model!EG34</f>
        <v>661.63779180142433</v>
      </c>
      <c r="EH454" s="128">
        <f>Model!EH34</f>
        <v>917.84871726960819</v>
      </c>
      <c r="EI454" s="128">
        <f>Model!EI34</f>
        <v>1106.1329636595142</v>
      </c>
      <c r="EJ454" s="347">
        <f>Model!EJ34</f>
        <v>1332.6860210704824</v>
      </c>
      <c r="EK454" s="221"/>
      <c r="EL454" s="221"/>
      <c r="EM454" s="221"/>
      <c r="EN454" s="221"/>
      <c r="EO454" s="221"/>
      <c r="EP454" s="221"/>
      <c r="EQ454" s="221"/>
      <c r="ER454" s="221"/>
      <c r="ES454" s="221"/>
      <c r="ET454" s="221"/>
      <c r="EU454" s="221"/>
      <c r="EV454" s="221"/>
      <c r="EW454" s="221"/>
      <c r="EX454" s="221"/>
      <c r="EY454" s="221"/>
      <c r="EZ454" s="221"/>
      <c r="FA454" s="221"/>
      <c r="FB454" s="221"/>
      <c r="FC454" s="221"/>
      <c r="FD454" s="221"/>
      <c r="FE454" s="221"/>
      <c r="FF454" s="221"/>
      <c r="FG454" s="221"/>
      <c r="FH454" s="221"/>
      <c r="FI454" s="221"/>
      <c r="FJ454" s="221"/>
      <c r="FK454" s="221"/>
      <c r="FL454" s="221"/>
      <c r="FM454" s="221"/>
      <c r="FN454" s="221"/>
      <c r="FO454" s="221"/>
      <c r="FP454" s="221"/>
      <c r="FQ454" s="221"/>
      <c r="FR454" s="221"/>
      <c r="FS454" s="221"/>
      <c r="FT454" s="221"/>
      <c r="FU454" s="221"/>
      <c r="FV454" s="221"/>
      <c r="FW454" s="221"/>
      <c r="FX454" s="221"/>
      <c r="FY454" s="221"/>
      <c r="FZ454" s="221"/>
      <c r="GA454" s="221"/>
      <c r="GB454" s="221"/>
      <c r="GC454" s="221"/>
      <c r="GD454" s="221"/>
      <c r="GE454" s="221"/>
      <c r="GF454" s="221"/>
      <c r="GG454" s="221"/>
      <c r="GH454" s="221"/>
      <c r="GI454" s="221"/>
      <c r="GJ454" s="221"/>
      <c r="GK454" s="221"/>
      <c r="GL454" s="221"/>
      <c r="GM454" s="221"/>
      <c r="GN454" s="221"/>
      <c r="GO454" s="221"/>
      <c r="GP454" s="221"/>
      <c r="GQ454" s="221"/>
      <c r="GR454" s="221"/>
      <c r="GS454" s="221"/>
      <c r="GT454" s="221"/>
      <c r="GU454" s="221"/>
      <c r="GV454" s="221"/>
      <c r="GW454" s="221"/>
      <c r="GX454" s="221"/>
      <c r="GY454" s="221"/>
      <c r="GZ454" s="221"/>
      <c r="HA454" s="221"/>
      <c r="HB454" s="221"/>
      <c r="HC454" s="221"/>
      <c r="HD454" s="221"/>
      <c r="HE454" s="221"/>
      <c r="HF454" s="221"/>
      <c r="HG454" s="221"/>
      <c r="HH454" s="221"/>
      <c r="HI454" s="221"/>
      <c r="HJ454" s="221"/>
      <c r="HK454" s="221"/>
      <c r="HL454" s="221"/>
      <c r="HM454" s="221"/>
      <c r="HN454" s="221"/>
      <c r="HO454" s="221"/>
      <c r="HP454" s="221"/>
      <c r="HQ454" s="221"/>
      <c r="HR454" s="221"/>
      <c r="HS454" s="221"/>
      <c r="HT454" s="221"/>
      <c r="HU454" s="221"/>
      <c r="HV454" s="221"/>
      <c r="HW454" s="221"/>
    </row>
    <row r="455" spans="1:231" s="28" customFormat="1" ht="13.5" customHeight="1">
      <c r="A455" s="42"/>
      <c r="B455"/>
      <c r="C455"/>
      <c r="D455"/>
      <c r="E455"/>
      <c r="F455"/>
      <c r="G455"/>
      <c r="H455" s="42"/>
      <c r="I455" s="572" t="s">
        <v>173</v>
      </c>
      <c r="J455" s="33"/>
      <c r="K455" s="33"/>
      <c r="L455" s="33"/>
      <c r="M455" s="33"/>
      <c r="N455" s="33"/>
      <c r="O455" s="33"/>
      <c r="P455" s="33"/>
      <c r="Q455" s="33"/>
      <c r="R455" s="33"/>
      <c r="S455" s="33"/>
      <c r="T455" s="33"/>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465">
        <f>Model!AT21</f>
        <v>3.5999999999999997E-2</v>
      </c>
      <c r="AU455" s="134">
        <f>Model!AU21</f>
        <v>3.7999999999999999E-2</v>
      </c>
      <c r="AV455" s="134">
        <f>Model!AV21</f>
        <v>1.4999999999999999E-2</v>
      </c>
      <c r="AW455" s="466">
        <f>Model!AW21</f>
        <v>2.1999999999999999E-2</v>
      </c>
      <c r="AX455" s="465">
        <f>Model!AX21</f>
        <v>1.7000000000000001E-2</v>
      </c>
      <c r="AY455" s="134">
        <f>Model!AY21</f>
        <v>2.5000000000000001E-2</v>
      </c>
      <c r="AZ455" s="134">
        <f>Model!AZ21</f>
        <v>1.4E-2</v>
      </c>
      <c r="BA455" s="466">
        <f>Model!BA21</f>
        <v>7.0000000000000001E-3</v>
      </c>
      <c r="BB455" s="465">
        <f>Model!BB21</f>
        <v>3.9E-2</v>
      </c>
      <c r="BC455" s="134">
        <f>Model!BC21</f>
        <v>5.0000000000000001E-3</v>
      </c>
      <c r="BD455" s="134">
        <f>Model!BD21</f>
        <v>3.5999999999999997E-2</v>
      </c>
      <c r="BE455" s="466">
        <f>Model!BE21</f>
        <v>2.5000000000000001E-2</v>
      </c>
      <c r="BF455" s="465">
        <f>Model!BF21</f>
        <v>3.1E-2</v>
      </c>
      <c r="BG455" s="134">
        <f>Model!BG21</f>
        <v>3.4000000000000002E-2</v>
      </c>
      <c r="BH455" s="134">
        <f>Model!BH21</f>
        <v>3.9E-2</v>
      </c>
      <c r="BI455" s="466">
        <f>Model!BI21</f>
        <v>3.7999999999999999E-2</v>
      </c>
      <c r="BJ455" s="465">
        <f>Model!BJ21</f>
        <v>5.5E-2</v>
      </c>
      <c r="BK455" s="134">
        <f>Model!BK21</f>
        <v>0.115</v>
      </c>
      <c r="BL455" s="134">
        <f>Model!BL21</f>
        <v>7.0000000000000007E-2</v>
      </c>
      <c r="BM455" s="466">
        <f>Model!BM21</f>
        <v>0.14499999999999999</v>
      </c>
      <c r="BN455" s="465">
        <f>Model!BN21</f>
        <v>0.219</v>
      </c>
      <c r="BO455" s="134">
        <f>Model!BO21</f>
        <v>0.28399999999999997</v>
      </c>
      <c r="BP455" s="134">
        <f>Model!BP21</f>
        <v>0.26500000000000001</v>
      </c>
      <c r="BQ455" s="466">
        <f>Model!BQ21</f>
        <v>0.317</v>
      </c>
      <c r="BR455" s="465">
        <f>Model!BR21+Model!BR22</f>
        <v>0.999</v>
      </c>
      <c r="BS455" s="134">
        <f>Model!BS21+Model!BS22</f>
        <v>2.0300000000000002</v>
      </c>
      <c r="BT455" s="134">
        <f>Model!BT21+Model!BT22</f>
        <v>-2.1869999999999994</v>
      </c>
      <c r="BU455" s="466">
        <f>Model!BU21+Model!BU22</f>
        <v>-2.0049999999999999</v>
      </c>
      <c r="BV455" s="465">
        <f>Model!BV21+Model!BV22</f>
        <v>2.254</v>
      </c>
      <c r="BW455" s="134">
        <f>Model!BW21+Model!BW22</f>
        <v>2.3250000000000002</v>
      </c>
      <c r="BX455" s="134">
        <f>Model!BX21+Model!BX22</f>
        <v>2.1560000000000001</v>
      </c>
      <c r="BY455" s="466">
        <f>Model!BY21+Model!BY22</f>
        <v>-19.373000000000001</v>
      </c>
      <c r="BZ455" s="465">
        <f>Model!BZ21+Model!BZ22</f>
        <v>7.6760000000000002</v>
      </c>
      <c r="CA455" s="134">
        <f>Model!CA21+Model!CA22</f>
        <v>8.5069999999999997</v>
      </c>
      <c r="CB455" s="134">
        <f>Model!CB21+Model!CB22</f>
        <v>8.3129999999999988</v>
      </c>
      <c r="CC455" s="134">
        <f>Model!CC21+Model!CC22</f>
        <v>8.4059999999999988</v>
      </c>
      <c r="CD455" s="465">
        <f>Model!CD21+Model!CD22</f>
        <v>8.4488419999999991</v>
      </c>
      <c r="CE455" s="134">
        <f>Model!CE21+Model!CE22</f>
        <v>8.4488419999999991</v>
      </c>
      <c r="CF455" s="134">
        <f>Model!CF21+Model!CF22</f>
        <v>8.4488419999999991</v>
      </c>
      <c r="CG455" s="466">
        <f>Model!CG21+Model!CG22</f>
        <v>8.4488419999999991</v>
      </c>
      <c r="CH455" s="134"/>
      <c r="CI455" s="134"/>
      <c r="CJ455" s="134"/>
      <c r="CK455" s="134"/>
      <c r="CL455" s="134"/>
      <c r="CM455" s="134"/>
      <c r="CN455" s="134"/>
      <c r="CO455" s="134"/>
      <c r="CP455" s="134"/>
      <c r="CQ455" s="134"/>
      <c r="CR455" s="134"/>
      <c r="CS455" s="134"/>
      <c r="CT455" s="134"/>
      <c r="CU455" s="134"/>
      <c r="CV455" s="134"/>
      <c r="CW455" s="134"/>
      <c r="CX455" s="134"/>
      <c r="CY455" s="134"/>
      <c r="CZ455" s="134"/>
      <c r="DA455" s="134"/>
      <c r="DB455" s="134"/>
      <c r="DC455" s="134"/>
      <c r="DD455" s="134"/>
      <c r="DE455" s="134"/>
      <c r="DF455" s="134"/>
      <c r="DG455" s="134"/>
      <c r="DH455" s="134"/>
      <c r="DI455" s="466"/>
      <c r="DJ455" s="347"/>
      <c r="DK455" s="130"/>
      <c r="DL455" s="130"/>
      <c r="DM455" s="130"/>
      <c r="DN455" s="130"/>
      <c r="DO455" s="130"/>
      <c r="DP455" s="130"/>
      <c r="DQ455" s="465">
        <f>Model!DQ21</f>
        <v>1.361</v>
      </c>
      <c r="DR455" s="134">
        <f>Model!DR21</f>
        <v>1.496</v>
      </c>
      <c r="DS455" s="134">
        <f>Model!DS21</f>
        <v>0.68700000000000006</v>
      </c>
      <c r="DT455" s="134">
        <f>+SUM(AT455:AW455)</f>
        <v>0.11099999999999999</v>
      </c>
      <c r="DU455" s="134">
        <f>+SUM(AX455:BA455)</f>
        <v>6.3E-2</v>
      </c>
      <c r="DV455" s="134">
        <f>+SUM(BB455:BE455)</f>
        <v>0.10499999999999998</v>
      </c>
      <c r="DW455" s="134">
        <f>+SUM(BF455:BI455)</f>
        <v>0.14200000000000002</v>
      </c>
      <c r="DX455" s="134">
        <f>+SUM(BJ455:BM455)</f>
        <v>0.38500000000000001</v>
      </c>
      <c r="DY455" s="134">
        <f>+SUM(BN455:BQ455)</f>
        <v>1.085</v>
      </c>
      <c r="DZ455" s="134">
        <f>+SUM(BR455:BU455)</f>
        <v>-1.1629999999999989</v>
      </c>
      <c r="EA455" s="134">
        <f>+SUM(BV455:BY455)</f>
        <v>-12.638</v>
      </c>
      <c r="EB455" s="134">
        <f>+SUM(BZ455:CC455)</f>
        <v>32.902000000000001</v>
      </c>
      <c r="EC455" s="134">
        <f>+SUM(CD455:CG455)</f>
        <v>33.795367999999996</v>
      </c>
      <c r="ED455" s="134">
        <f>Model!ED21+Model!ED22</f>
        <v>33.795367999999996</v>
      </c>
      <c r="EE455" s="134">
        <f>Model!EE21+Model!EE22</f>
        <v>29.941208</v>
      </c>
      <c r="EF455" s="134">
        <f>Model!EF21+Model!EF22</f>
        <v>26.087047999999999</v>
      </c>
      <c r="EG455" s="134">
        <f>Model!EG21+Model!EG22</f>
        <v>22.232887999999999</v>
      </c>
      <c r="EH455" s="134">
        <f>Model!EH21+Model!EH22</f>
        <v>22.232887999999999</v>
      </c>
      <c r="EI455" s="134">
        <f>Model!EI21+Model!EI22</f>
        <v>22.232887999999999</v>
      </c>
      <c r="EJ455" s="466">
        <f>Model!EJ21+Model!EJ22</f>
        <v>22.232887999999999</v>
      </c>
      <c r="EK455" s="221"/>
      <c r="EL455" s="221"/>
      <c r="EM455" s="221"/>
      <c r="EN455" s="221"/>
      <c r="EO455" s="221"/>
      <c r="EP455" s="221"/>
      <c r="EQ455" s="221"/>
      <c r="ER455" s="221"/>
      <c r="ES455" s="221"/>
      <c r="ET455" s="221"/>
      <c r="EU455" s="221"/>
      <c r="EV455" s="221"/>
      <c r="EW455" s="221"/>
      <c r="EX455" s="221"/>
      <c r="EY455" s="221"/>
      <c r="EZ455" s="221"/>
      <c r="FA455" s="221"/>
      <c r="FB455" s="221"/>
      <c r="FC455" s="221"/>
      <c r="FD455" s="221"/>
      <c r="FE455" s="221"/>
      <c r="FF455" s="221"/>
      <c r="FG455" s="221"/>
      <c r="FH455" s="221"/>
      <c r="FI455" s="221"/>
      <c r="FJ455" s="221"/>
      <c r="FK455" s="221"/>
      <c r="FL455" s="221"/>
      <c r="FM455" s="221"/>
      <c r="FN455" s="221"/>
      <c r="FO455" s="221"/>
      <c r="FP455" s="221"/>
      <c r="FQ455" s="221"/>
      <c r="FR455" s="221"/>
      <c r="FS455" s="221"/>
      <c r="FT455" s="221"/>
      <c r="FU455" s="221"/>
      <c r="FV455" s="221"/>
      <c r="FW455" s="221"/>
      <c r="FX455" s="221"/>
      <c r="FY455" s="221"/>
      <c r="FZ455" s="221"/>
      <c r="GA455" s="221"/>
      <c r="GB455" s="221"/>
      <c r="GC455" s="221"/>
      <c r="GD455" s="221"/>
      <c r="GE455" s="221"/>
      <c r="GF455" s="221"/>
      <c r="GG455" s="221"/>
      <c r="GH455" s="221"/>
      <c r="GI455" s="221"/>
      <c r="GJ455" s="221"/>
      <c r="GK455" s="221"/>
      <c r="GL455" s="221"/>
      <c r="GM455" s="221"/>
      <c r="GN455" s="221"/>
      <c r="GO455" s="221"/>
      <c r="GP455" s="221"/>
      <c r="GQ455" s="221"/>
      <c r="GR455" s="221"/>
      <c r="GS455" s="221"/>
      <c r="GT455" s="221"/>
      <c r="GU455" s="221"/>
      <c r="GV455" s="221"/>
      <c r="GW455" s="221"/>
      <c r="GX455" s="221"/>
      <c r="GY455" s="221"/>
      <c r="GZ455" s="221"/>
      <c r="HA455" s="221"/>
      <c r="HB455" s="221"/>
      <c r="HC455" s="221"/>
      <c r="HD455" s="221"/>
      <c r="HE455" s="221"/>
      <c r="HF455" s="221"/>
      <c r="HG455" s="221"/>
      <c r="HH455" s="221"/>
      <c r="HI455" s="221"/>
      <c r="HJ455" s="221"/>
      <c r="HK455" s="221"/>
      <c r="HL455" s="221"/>
      <c r="HM455" s="221"/>
      <c r="HN455" s="221"/>
      <c r="HO455" s="221"/>
      <c r="HP455" s="221"/>
      <c r="HQ455" s="221"/>
      <c r="HR455" s="221"/>
      <c r="HS455" s="221"/>
      <c r="HT455" s="221"/>
      <c r="HU455" s="221"/>
      <c r="HV455" s="221"/>
      <c r="HW455" s="221"/>
    </row>
    <row r="456" spans="1:231" s="28" customFormat="1" ht="13.5" customHeight="1">
      <c r="A456" s="42"/>
      <c r="B456"/>
      <c r="C456"/>
      <c r="D456"/>
      <c r="E456"/>
      <c r="F456"/>
      <c r="G456"/>
      <c r="H456" s="42"/>
      <c r="I456" s="573" t="s">
        <v>174</v>
      </c>
      <c r="J456" s="33"/>
      <c r="K456" s="33"/>
      <c r="L456" s="33"/>
      <c r="M456" s="33"/>
      <c r="N456" s="33"/>
      <c r="O456" s="33"/>
      <c r="P456" s="33"/>
      <c r="Q456" s="33"/>
      <c r="R456" s="33"/>
      <c r="S456" s="33"/>
      <c r="T456" s="33"/>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85">
        <f t="shared" ref="AT456:BM456" si="917">+AT454+AT455</f>
        <v>-4.0120000000000005</v>
      </c>
      <c r="AU456" s="130">
        <f t="shared" si="917"/>
        <v>-2.6420000000000008</v>
      </c>
      <c r="AV456" s="130">
        <f t="shared" si="917"/>
        <v>-2.0019999999999989</v>
      </c>
      <c r="AW456" s="361">
        <f t="shared" si="917"/>
        <v>-2.5480000000000009</v>
      </c>
      <c r="AX456" s="385">
        <f t="shared" si="917"/>
        <v>-2.3940000000000006</v>
      </c>
      <c r="AY456" s="130">
        <f t="shared" si="917"/>
        <v>-1.5430000000000004</v>
      </c>
      <c r="AZ456" s="130">
        <f t="shared" si="917"/>
        <v>-1.0420000000000003</v>
      </c>
      <c r="BA456" s="361">
        <f t="shared" si="917"/>
        <v>-8.0000000000001292E-2</v>
      </c>
      <c r="BB456" s="385">
        <f t="shared" si="917"/>
        <v>-0.43600000000000033</v>
      </c>
      <c r="BC456" s="130">
        <f t="shared" si="917"/>
        <v>1.9890000000000023</v>
      </c>
      <c r="BD456" s="130">
        <f t="shared" si="917"/>
        <v>-8.2000000000001655E-2</v>
      </c>
      <c r="BE456" s="361">
        <f t="shared" si="917"/>
        <v>1.5759999999999996</v>
      </c>
      <c r="BF456" s="385">
        <f t="shared" si="917"/>
        <v>3.1419999999999972</v>
      </c>
      <c r="BG456" s="130">
        <f t="shared" si="917"/>
        <v>2.5570000000000048</v>
      </c>
      <c r="BH456" s="130">
        <f t="shared" si="917"/>
        <v>4.0459999999999976</v>
      </c>
      <c r="BI456" s="361">
        <f t="shared" si="917"/>
        <v>2.8049999999999984</v>
      </c>
      <c r="BJ456" s="385">
        <f t="shared" si="917"/>
        <v>0.39899999999999763</v>
      </c>
      <c r="BK456" s="130">
        <f t="shared" si="917"/>
        <v>0.23500000000000631</v>
      </c>
      <c r="BL456" s="130">
        <f t="shared" si="917"/>
        <v>-1.6860000000000002</v>
      </c>
      <c r="BM456" s="361">
        <f t="shared" si="917"/>
        <v>7.9240000000000013</v>
      </c>
      <c r="BN456" s="385">
        <f t="shared" ref="BN456:BY456" si="918">+BN454+BN455</f>
        <v>0.87299999999999101</v>
      </c>
      <c r="BO456" s="130">
        <f t="shared" si="918"/>
        <v>-2.0670000000000099</v>
      </c>
      <c r="BP456" s="130">
        <f t="shared" si="918"/>
        <v>-7.3430000000000115</v>
      </c>
      <c r="BQ456" s="361">
        <f t="shared" si="918"/>
        <v>-0.98800000000000865</v>
      </c>
      <c r="BR456" s="385">
        <f t="shared" si="918"/>
        <v>1.3409999999999918</v>
      </c>
      <c r="BS456" s="130">
        <f t="shared" si="918"/>
        <v>-5.6809999999999627</v>
      </c>
      <c r="BT456" s="130">
        <f t="shared" si="918"/>
        <v>2.2929999999999868</v>
      </c>
      <c r="BU456" s="361">
        <f t="shared" si="918"/>
        <v>-4.0320000000000045</v>
      </c>
      <c r="BV456" s="385">
        <f t="shared" si="918"/>
        <v>-20.271999999999981</v>
      </c>
      <c r="BW456" s="130">
        <f t="shared" si="918"/>
        <v>5.3109999999999618</v>
      </c>
      <c r="BX456" s="130">
        <f t="shared" si="918"/>
        <v>37.282000000000018</v>
      </c>
      <c r="BY456" s="361">
        <f t="shared" si="918"/>
        <v>9.1050000000000288</v>
      </c>
      <c r="BZ456" s="385">
        <f>+BZ454+BZ455</f>
        <v>35.235000000000014</v>
      </c>
      <c r="CA456" s="130">
        <f>+CA454+CA455</f>
        <v>21.142000000000053</v>
      </c>
      <c r="CB456" s="130">
        <f>+CB454+CB455</f>
        <v>51.63300000000001</v>
      </c>
      <c r="CC456" s="130">
        <f>+CC454+CC455</f>
        <v>-123.41100000000003</v>
      </c>
      <c r="CD456" s="385">
        <f t="shared" ref="CD456:CG456" si="919">+CD454+CD455</f>
        <v>28.643939851112293</v>
      </c>
      <c r="CE456" s="130">
        <f t="shared" si="919"/>
        <v>27.815599786000032</v>
      </c>
      <c r="CF456" s="130">
        <f t="shared" si="919"/>
        <v>59.450054347555536</v>
      </c>
      <c r="CG456" s="361">
        <f t="shared" si="919"/>
        <v>65.167040835292312</v>
      </c>
      <c r="CH456" s="130"/>
      <c r="CI456" s="130"/>
      <c r="CJ456" s="130"/>
      <c r="CK456" s="130"/>
      <c r="CL456" s="130"/>
      <c r="CM456" s="130"/>
      <c r="CN456" s="130"/>
      <c r="CO456" s="130"/>
      <c r="CP456" s="130"/>
      <c r="CQ456" s="130"/>
      <c r="CR456" s="130"/>
      <c r="CS456" s="130"/>
      <c r="CT456" s="130"/>
      <c r="CU456" s="130"/>
      <c r="CV456" s="130"/>
      <c r="CW456" s="130"/>
      <c r="CX456" s="130"/>
      <c r="CY456" s="130"/>
      <c r="CZ456" s="130"/>
      <c r="DA456" s="130"/>
      <c r="DB456" s="130"/>
      <c r="DC456" s="130"/>
      <c r="DD456" s="130"/>
      <c r="DE456" s="130"/>
      <c r="DF456" s="130"/>
      <c r="DG456" s="130"/>
      <c r="DH456" s="130"/>
      <c r="DI456" s="361"/>
      <c r="DJ456" s="347"/>
      <c r="DK456" s="130"/>
      <c r="DL456" s="130"/>
      <c r="DM456" s="130"/>
      <c r="DN456" s="130"/>
      <c r="DO456" s="130"/>
      <c r="DP456" s="130"/>
      <c r="DQ456" s="385">
        <f>+DQ454+DQ455</f>
        <v>-12.063999999999998</v>
      </c>
      <c r="DR456" s="130">
        <f>+DR454+DR455</f>
        <v>-19.110000000000003</v>
      </c>
      <c r="DS456" s="130">
        <f>+DS454+DS455</f>
        <v>-19.695999999999998</v>
      </c>
      <c r="DT456" s="130">
        <f t="shared" ref="DT456:EA456" si="920">+DT454+DT455</f>
        <v>-11.203999999999999</v>
      </c>
      <c r="DU456" s="130">
        <f t="shared" si="920"/>
        <v>-5.0590000000000028</v>
      </c>
      <c r="DV456" s="130">
        <f t="shared" si="920"/>
        <v>3.0470000000000002</v>
      </c>
      <c r="DW456" s="130">
        <f t="shared" si="920"/>
        <v>12.549999999999997</v>
      </c>
      <c r="DX456" s="130">
        <f t="shared" si="920"/>
        <v>6.8720000000000052</v>
      </c>
      <c r="DY456" s="130">
        <f t="shared" si="920"/>
        <v>-9.5250000000000377</v>
      </c>
      <c r="DZ456" s="130">
        <f t="shared" si="920"/>
        <v>-6.0789999999999882</v>
      </c>
      <c r="EA456" s="130">
        <f t="shared" si="920"/>
        <v>31.42600000000003</v>
      </c>
      <c r="EB456" s="130">
        <f>+EB454+EB455</f>
        <v>-15.400999999999968</v>
      </c>
      <c r="EC456" s="130">
        <f>+EC454+EC455</f>
        <v>181.07663481996019</v>
      </c>
      <c r="ED456" s="130">
        <f t="shared" ref="ED456:EJ456" si="921">+ED454+ED455</f>
        <v>269.97211328086098</v>
      </c>
      <c r="EE456" s="130">
        <f t="shared" si="921"/>
        <v>401.18028070985565</v>
      </c>
      <c r="EF456" s="130">
        <f t="shared" si="921"/>
        <v>532.0024973487881</v>
      </c>
      <c r="EG456" s="130">
        <f t="shared" si="921"/>
        <v>683.87067980142433</v>
      </c>
      <c r="EH456" s="130">
        <f t="shared" si="921"/>
        <v>940.08160526960819</v>
      </c>
      <c r="EI456" s="130">
        <f t="shared" si="921"/>
        <v>1128.3658516595142</v>
      </c>
      <c r="EJ456" s="361">
        <f t="shared" si="921"/>
        <v>1354.9189090704824</v>
      </c>
      <c r="EK456" s="221"/>
      <c r="EL456" s="221"/>
      <c r="EM456" s="221"/>
      <c r="EN456" s="221"/>
      <c r="EO456" s="221"/>
      <c r="EP456" s="221"/>
      <c r="EQ456" s="221"/>
      <c r="ER456" s="221"/>
      <c r="ES456" s="221"/>
      <c r="ET456" s="221"/>
      <c r="EU456" s="221"/>
      <c r="EV456" s="221"/>
      <c r="EW456" s="221"/>
      <c r="EX456" s="221"/>
      <c r="EY456" s="221"/>
      <c r="EZ456" s="221"/>
      <c r="FA456" s="221"/>
      <c r="FB456" s="221"/>
      <c r="FC456" s="221"/>
      <c r="FD456" s="221"/>
      <c r="FE456" s="221"/>
      <c r="FF456" s="221"/>
      <c r="FG456" s="221"/>
      <c r="FH456" s="221"/>
      <c r="FI456" s="221"/>
      <c r="FJ456" s="221"/>
      <c r="FK456" s="221"/>
      <c r="FL456" s="221"/>
      <c r="FM456" s="221"/>
      <c r="FN456" s="221"/>
      <c r="FO456" s="221"/>
      <c r="FP456" s="221"/>
      <c r="FQ456" s="221"/>
      <c r="FR456" s="221"/>
      <c r="FS456" s="221"/>
      <c r="FT456" s="221"/>
      <c r="FU456" s="221"/>
      <c r="FV456" s="221"/>
      <c r="FW456" s="221"/>
      <c r="FX456" s="221"/>
      <c r="FY456" s="221"/>
      <c r="FZ456" s="221"/>
      <c r="GA456" s="221"/>
      <c r="GB456" s="221"/>
      <c r="GC456" s="221"/>
      <c r="GD456" s="221"/>
      <c r="GE456" s="221"/>
      <c r="GF456" s="221"/>
      <c r="GG456" s="221"/>
      <c r="GH456" s="221"/>
      <c r="GI456" s="221"/>
      <c r="GJ456" s="221"/>
      <c r="GK456" s="221"/>
      <c r="GL456" s="221"/>
      <c r="GM456" s="221"/>
      <c r="GN456" s="221"/>
      <c r="GO456" s="221"/>
      <c r="GP456" s="221"/>
      <c r="GQ456" s="221"/>
      <c r="GR456" s="221"/>
      <c r="GS456" s="221"/>
      <c r="GT456" s="221"/>
      <c r="GU456" s="221"/>
      <c r="GV456" s="221"/>
      <c r="GW456" s="221"/>
      <c r="GX456" s="221"/>
      <c r="GY456" s="221"/>
      <c r="GZ456" s="221"/>
      <c r="HA456" s="221"/>
      <c r="HB456" s="221"/>
      <c r="HC456" s="221"/>
      <c r="HD456" s="221"/>
      <c r="HE456" s="221"/>
      <c r="HF456" s="221"/>
      <c r="HG456" s="221"/>
      <c r="HH456" s="221"/>
      <c r="HI456" s="221"/>
      <c r="HJ456" s="221"/>
      <c r="HK456" s="221"/>
      <c r="HL456" s="221"/>
      <c r="HM456" s="221"/>
      <c r="HN456" s="221"/>
      <c r="HO456" s="221"/>
      <c r="HP456" s="221"/>
      <c r="HQ456" s="221"/>
      <c r="HR456" s="221"/>
      <c r="HS456" s="221"/>
      <c r="HT456" s="221"/>
      <c r="HU456" s="221"/>
      <c r="HV456" s="221"/>
      <c r="HW456" s="221"/>
    </row>
    <row r="457" spans="1:231" s="48" customFormat="1" ht="13.5" customHeight="1">
      <c r="A457" s="17"/>
      <c r="B457"/>
      <c r="C457"/>
      <c r="D457"/>
      <c r="E457"/>
      <c r="F457"/>
      <c r="G457"/>
      <c r="H457" s="17"/>
      <c r="I457" s="600" t="s">
        <v>170</v>
      </c>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479">
        <v>-0.35</v>
      </c>
      <c r="AU457" s="191">
        <f t="shared" ref="AU457:BS457" si="922">AT457</f>
        <v>-0.35</v>
      </c>
      <c r="AV457" s="191">
        <f t="shared" si="922"/>
        <v>-0.35</v>
      </c>
      <c r="AW457" s="433">
        <f t="shared" si="922"/>
        <v>-0.35</v>
      </c>
      <c r="AX457" s="479">
        <f t="shared" si="922"/>
        <v>-0.35</v>
      </c>
      <c r="AY457" s="191">
        <f t="shared" si="922"/>
        <v>-0.35</v>
      </c>
      <c r="AZ457" s="191">
        <f t="shared" si="922"/>
        <v>-0.35</v>
      </c>
      <c r="BA457" s="433">
        <f t="shared" si="922"/>
        <v>-0.35</v>
      </c>
      <c r="BB457" s="479">
        <f t="shared" si="922"/>
        <v>-0.35</v>
      </c>
      <c r="BC457" s="191">
        <f t="shared" si="922"/>
        <v>-0.35</v>
      </c>
      <c r="BD457" s="191">
        <f t="shared" si="922"/>
        <v>-0.35</v>
      </c>
      <c r="BE457" s="433">
        <f t="shared" si="922"/>
        <v>-0.35</v>
      </c>
      <c r="BF457" s="479">
        <f t="shared" si="922"/>
        <v>-0.35</v>
      </c>
      <c r="BG457" s="191">
        <f t="shared" si="922"/>
        <v>-0.35</v>
      </c>
      <c r="BH457" s="191">
        <f t="shared" si="922"/>
        <v>-0.35</v>
      </c>
      <c r="BI457" s="433">
        <f t="shared" si="922"/>
        <v>-0.35</v>
      </c>
      <c r="BJ457" s="479">
        <f t="shared" si="922"/>
        <v>-0.35</v>
      </c>
      <c r="BK457" s="191">
        <f t="shared" si="922"/>
        <v>-0.35</v>
      </c>
      <c r="BL457" s="191">
        <f t="shared" si="922"/>
        <v>-0.35</v>
      </c>
      <c r="BM457" s="433">
        <f t="shared" si="922"/>
        <v>-0.35</v>
      </c>
      <c r="BN457" s="479">
        <f t="shared" si="922"/>
        <v>-0.35</v>
      </c>
      <c r="BO457" s="191">
        <f t="shared" si="922"/>
        <v>-0.35</v>
      </c>
      <c r="BP457" s="191">
        <f t="shared" si="922"/>
        <v>-0.35</v>
      </c>
      <c r="BQ457" s="433">
        <f t="shared" si="922"/>
        <v>-0.35</v>
      </c>
      <c r="BR457" s="1852">
        <f t="shared" si="922"/>
        <v>-0.35</v>
      </c>
      <c r="BS457" s="559">
        <f t="shared" si="922"/>
        <v>-0.35</v>
      </c>
      <c r="BT457" s="559">
        <f t="shared" ref="BT457:BZ457" si="923">IF(BS464&lt;0,0,-0.35)</f>
        <v>0</v>
      </c>
      <c r="BU457" s="560">
        <f t="shared" si="923"/>
        <v>0</v>
      </c>
      <c r="BV457" s="1852">
        <f t="shared" si="923"/>
        <v>0</v>
      </c>
      <c r="BW457" s="559">
        <f t="shared" si="923"/>
        <v>0</v>
      </c>
      <c r="BX457" s="559">
        <f t="shared" si="923"/>
        <v>0</v>
      </c>
      <c r="BY457" s="560">
        <f t="shared" si="923"/>
        <v>0</v>
      </c>
      <c r="BZ457" s="1852">
        <f t="shared" si="923"/>
        <v>0</v>
      </c>
      <c r="CA457" s="559">
        <f>IF(BZ464&lt;0,0,-0.35)</f>
        <v>0</v>
      </c>
      <c r="CB457" s="559">
        <f>IF(CA464&lt;0,0,-0.35)</f>
        <v>0</v>
      </c>
      <c r="CC457" s="559">
        <f>IF(CB464&lt;0,0,-0.35)</f>
        <v>0</v>
      </c>
      <c r="CD457" s="479">
        <f>IF(CC464&lt;0,0,-0.21)</f>
        <v>0</v>
      </c>
      <c r="CE457" s="191">
        <f t="shared" ref="CE457:CG457" si="924">IF(CD464&lt;0,0,-0.21)</f>
        <v>0</v>
      </c>
      <c r="CF457" s="191">
        <f t="shared" si="924"/>
        <v>0</v>
      </c>
      <c r="CG457" s="433">
        <f t="shared" si="924"/>
        <v>0</v>
      </c>
      <c r="CH457" s="191"/>
      <c r="CI457" s="191"/>
      <c r="CJ457" s="191"/>
      <c r="CK457" s="191"/>
      <c r="CL457" s="191"/>
      <c r="CM457" s="191"/>
      <c r="CN457" s="191"/>
      <c r="CO457" s="191"/>
      <c r="CP457" s="191"/>
      <c r="CQ457" s="191"/>
      <c r="CR457" s="191"/>
      <c r="CS457" s="191"/>
      <c r="CT457" s="191"/>
      <c r="CU457" s="191"/>
      <c r="CV457" s="191"/>
      <c r="CW457" s="191"/>
      <c r="CX457" s="191"/>
      <c r="CY457" s="191"/>
      <c r="CZ457" s="191"/>
      <c r="DA457" s="191"/>
      <c r="DB457" s="191"/>
      <c r="DC457" s="191"/>
      <c r="DD457" s="191"/>
      <c r="DE457" s="191"/>
      <c r="DF457" s="191"/>
      <c r="DG457" s="191"/>
      <c r="DH457" s="191"/>
      <c r="DI457" s="433"/>
      <c r="DJ457" s="363"/>
      <c r="DK457" s="118"/>
      <c r="DL457" s="118"/>
      <c r="DM457" s="118"/>
      <c r="DN457" s="118"/>
      <c r="DO457" s="118"/>
      <c r="DP457" s="118"/>
      <c r="DQ457" s="479">
        <v>-0.35</v>
      </c>
      <c r="DR457" s="191">
        <f>DQ457</f>
        <v>-0.35</v>
      </c>
      <c r="DS457" s="191">
        <f>DR457</f>
        <v>-0.35</v>
      </c>
      <c r="DT457" s="192">
        <f t="shared" ref="DT457:EA457" si="925">IF(ISERROR(DT458/DT456),"NA",DT458/DT456)</f>
        <v>-0.35000000000000003</v>
      </c>
      <c r="DU457" s="192">
        <f t="shared" si="925"/>
        <v>-0.34999999999999992</v>
      </c>
      <c r="DV457" s="192">
        <f t="shared" si="925"/>
        <v>-0.35000000000000003</v>
      </c>
      <c r="DW457" s="192">
        <f t="shared" si="925"/>
        <v>-0.34999999999999992</v>
      </c>
      <c r="DX457" s="192">
        <f t="shared" si="925"/>
        <v>-0.35</v>
      </c>
      <c r="DY457" s="192">
        <f t="shared" si="925"/>
        <v>-0.35000000000000003</v>
      </c>
      <c r="DZ457" s="192">
        <f t="shared" si="925"/>
        <v>-0.24987662444480879</v>
      </c>
      <c r="EA457" s="192">
        <f t="shared" si="925"/>
        <v>0</v>
      </c>
      <c r="EB457" s="192">
        <f>IF(ISERROR(EB458/EB456),"NA",EB458/EB456)</f>
        <v>0</v>
      </c>
      <c r="EC457" s="192">
        <f>IF(ISERROR(EC458/EC456),"NA",EC458/EC456)</f>
        <v>0</v>
      </c>
      <c r="ED457" s="191">
        <f t="shared" ref="ED457:EJ457" si="926">IF(EC464&lt;0,0,-0.21)</f>
        <v>0</v>
      </c>
      <c r="EE457" s="191">
        <f t="shared" si="926"/>
        <v>0</v>
      </c>
      <c r="EF457" s="191">
        <f t="shared" si="926"/>
        <v>0</v>
      </c>
      <c r="EG457" s="191">
        <f t="shared" si="926"/>
        <v>0</v>
      </c>
      <c r="EH457" s="191">
        <f t="shared" si="926"/>
        <v>-0.21</v>
      </c>
      <c r="EI457" s="191">
        <f t="shared" si="926"/>
        <v>-0.21</v>
      </c>
      <c r="EJ457" s="433">
        <f t="shared" si="926"/>
        <v>-0.21</v>
      </c>
      <c r="EK457" s="216"/>
      <c r="EL457" s="216"/>
      <c r="EM457" s="216"/>
      <c r="EN457" s="216"/>
      <c r="EO457" s="216"/>
      <c r="EP457" s="216"/>
      <c r="EQ457" s="216"/>
      <c r="ER457" s="216"/>
      <c r="ES457" s="216"/>
      <c r="ET457" s="216"/>
      <c r="EU457" s="216"/>
      <c r="EV457" s="216"/>
      <c r="EW457" s="216"/>
      <c r="EX457" s="216"/>
      <c r="EY457" s="216"/>
      <c r="EZ457" s="216"/>
      <c r="FA457" s="216"/>
      <c r="FB457" s="216"/>
      <c r="FC457" s="216"/>
      <c r="FD457" s="216"/>
      <c r="FE457" s="216"/>
      <c r="FF457" s="216"/>
      <c r="FG457" s="216"/>
      <c r="FH457" s="216"/>
      <c r="FI457" s="216"/>
      <c r="FJ457" s="216"/>
      <c r="FK457" s="216"/>
      <c r="FL457" s="216"/>
      <c r="FM457" s="216"/>
      <c r="FN457" s="216"/>
      <c r="FO457" s="216"/>
      <c r="FP457" s="216"/>
      <c r="FQ457" s="216"/>
      <c r="FR457" s="216"/>
      <c r="FS457" s="216"/>
      <c r="FT457" s="216"/>
      <c r="FU457" s="216"/>
      <c r="FV457" s="216"/>
      <c r="FW457" s="216"/>
      <c r="FX457" s="216"/>
      <c r="FY457" s="216"/>
      <c r="FZ457" s="216"/>
      <c r="GA457" s="216"/>
      <c r="GB457" s="216"/>
      <c r="GC457" s="216"/>
      <c r="GD457" s="216"/>
      <c r="GE457" s="216"/>
      <c r="GF457" s="216"/>
      <c r="GG457" s="216"/>
      <c r="GH457" s="216"/>
      <c r="GI457" s="216"/>
      <c r="GJ457" s="216"/>
      <c r="GK457" s="216"/>
      <c r="GL457" s="216"/>
      <c r="GM457" s="216"/>
      <c r="GN457" s="216"/>
      <c r="GO457" s="216"/>
      <c r="GP457" s="216"/>
      <c r="GQ457" s="216"/>
      <c r="GR457" s="216"/>
      <c r="GS457" s="216"/>
      <c r="GT457" s="216"/>
      <c r="GU457" s="216"/>
      <c r="GV457" s="216"/>
      <c r="GW457" s="216"/>
      <c r="GX457" s="216"/>
      <c r="GY457" s="216"/>
      <c r="GZ457" s="216"/>
      <c r="HA457" s="216"/>
      <c r="HB457" s="216"/>
      <c r="HC457" s="216"/>
      <c r="HD457" s="216"/>
      <c r="HE457" s="216"/>
      <c r="HF457" s="216"/>
      <c r="HG457" s="216"/>
      <c r="HH457" s="216"/>
      <c r="HI457" s="216"/>
      <c r="HJ457" s="216"/>
      <c r="HK457" s="216"/>
      <c r="HL457" s="216"/>
      <c r="HM457" s="216"/>
      <c r="HN457" s="216"/>
      <c r="HO457" s="216"/>
      <c r="HP457" s="216"/>
      <c r="HQ457" s="216"/>
      <c r="HR457" s="216"/>
      <c r="HS457" s="216"/>
      <c r="HT457" s="216"/>
      <c r="HU457" s="216"/>
      <c r="HV457" s="216"/>
      <c r="HW457" s="216"/>
    </row>
    <row r="458" spans="1:231" s="44" customFormat="1" ht="13.5" customHeight="1">
      <c r="A458" s="43"/>
      <c r="B458"/>
      <c r="C458"/>
      <c r="D458"/>
      <c r="E458"/>
      <c r="F458"/>
      <c r="G458"/>
      <c r="H458" s="43"/>
      <c r="I458" s="573" t="s">
        <v>344</v>
      </c>
      <c r="J458" s="33"/>
      <c r="K458" s="33"/>
      <c r="L458" s="33"/>
      <c r="M458" s="33"/>
      <c r="N458" s="33"/>
      <c r="O458" s="33"/>
      <c r="P458" s="33"/>
      <c r="Q458" s="33"/>
      <c r="R458" s="33"/>
      <c r="S458" s="33"/>
      <c r="T458" s="33"/>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85">
        <f t="shared" ref="AT458:BM458" si="927">AT457*AT456</f>
        <v>1.4042000000000001</v>
      </c>
      <c r="AU458" s="130">
        <f t="shared" si="927"/>
        <v>0.92470000000000019</v>
      </c>
      <c r="AV458" s="130">
        <f t="shared" si="927"/>
        <v>0.70069999999999955</v>
      </c>
      <c r="AW458" s="361">
        <f t="shared" si="927"/>
        <v>0.89180000000000026</v>
      </c>
      <c r="AX458" s="385">
        <f t="shared" si="927"/>
        <v>0.8379000000000002</v>
      </c>
      <c r="AY458" s="130">
        <f t="shared" si="927"/>
        <v>0.54005000000000014</v>
      </c>
      <c r="AZ458" s="130">
        <f t="shared" si="927"/>
        <v>0.36470000000000008</v>
      </c>
      <c r="BA458" s="361">
        <f t="shared" si="927"/>
        <v>2.8000000000000452E-2</v>
      </c>
      <c r="BB458" s="385">
        <f t="shared" si="927"/>
        <v>0.1526000000000001</v>
      </c>
      <c r="BC458" s="130">
        <f t="shared" si="927"/>
        <v>-0.69615000000000082</v>
      </c>
      <c r="BD458" s="130">
        <f t="shared" si="927"/>
        <v>2.8700000000000576E-2</v>
      </c>
      <c r="BE458" s="361">
        <f t="shared" si="927"/>
        <v>-0.55159999999999987</v>
      </c>
      <c r="BF458" s="385">
        <f t="shared" si="927"/>
        <v>-1.099699999999999</v>
      </c>
      <c r="BG458" s="130">
        <f t="shared" si="927"/>
        <v>-0.89495000000000158</v>
      </c>
      <c r="BH458" s="130">
        <f t="shared" si="927"/>
        <v>-1.416099999999999</v>
      </c>
      <c r="BI458" s="361">
        <f t="shared" si="927"/>
        <v>-0.98174999999999935</v>
      </c>
      <c r="BJ458" s="385">
        <f t="shared" si="927"/>
        <v>-0.13964999999999916</v>
      </c>
      <c r="BK458" s="130">
        <f t="shared" si="927"/>
        <v>-8.225000000000221E-2</v>
      </c>
      <c r="BL458" s="130">
        <f t="shared" si="927"/>
        <v>0.59010000000000007</v>
      </c>
      <c r="BM458" s="361">
        <f t="shared" si="927"/>
        <v>-2.7734000000000001</v>
      </c>
      <c r="BN458" s="385">
        <f t="shared" ref="BN458:BY458" si="928">BN457*BN456</f>
        <v>-0.30554999999999682</v>
      </c>
      <c r="BO458" s="130">
        <f t="shared" si="928"/>
        <v>0.72345000000000348</v>
      </c>
      <c r="BP458" s="130">
        <f t="shared" si="928"/>
        <v>2.5700500000000037</v>
      </c>
      <c r="BQ458" s="361">
        <f t="shared" si="928"/>
        <v>0.34580000000000299</v>
      </c>
      <c r="BR458" s="312">
        <f t="shared" si="928"/>
        <v>-0.4693499999999971</v>
      </c>
      <c r="BS458" s="149">
        <f t="shared" si="928"/>
        <v>1.9883499999999867</v>
      </c>
      <c r="BT458" s="149">
        <f t="shared" si="928"/>
        <v>0</v>
      </c>
      <c r="BU458" s="542">
        <f t="shared" si="928"/>
        <v>0</v>
      </c>
      <c r="BV458" s="312">
        <f t="shared" si="928"/>
        <v>0</v>
      </c>
      <c r="BW458" s="149">
        <f t="shared" si="928"/>
        <v>0</v>
      </c>
      <c r="BX458" s="149">
        <f t="shared" si="928"/>
        <v>0</v>
      </c>
      <c r="BY458" s="542">
        <f t="shared" si="928"/>
        <v>0</v>
      </c>
      <c r="BZ458" s="312">
        <f>BZ457*BZ456</f>
        <v>0</v>
      </c>
      <c r="CA458" s="149">
        <f>CA457*CA456</f>
        <v>0</v>
      </c>
      <c r="CB458" s="149">
        <f>CB457*CB456</f>
        <v>0</v>
      </c>
      <c r="CC458" s="149">
        <f>CC457*CC456</f>
        <v>0</v>
      </c>
      <c r="CD458" s="385">
        <f t="shared" ref="CD458:CG458" si="929">CD457*CD456</f>
        <v>0</v>
      </c>
      <c r="CE458" s="130">
        <f t="shared" si="929"/>
        <v>0</v>
      </c>
      <c r="CF458" s="130">
        <f t="shared" si="929"/>
        <v>0</v>
      </c>
      <c r="CG458" s="361">
        <f t="shared" si="929"/>
        <v>0</v>
      </c>
      <c r="CH458" s="130"/>
      <c r="CI458" s="130"/>
      <c r="CJ458" s="130"/>
      <c r="CK458" s="130"/>
      <c r="CL458" s="130"/>
      <c r="CM458" s="130"/>
      <c r="CN458" s="130"/>
      <c r="CO458" s="130"/>
      <c r="CP458" s="130"/>
      <c r="CQ458" s="130"/>
      <c r="CR458" s="130"/>
      <c r="CS458" s="130"/>
      <c r="CT458" s="130"/>
      <c r="CU458" s="130"/>
      <c r="CV458" s="130"/>
      <c r="CW458" s="130"/>
      <c r="CX458" s="130"/>
      <c r="CY458" s="130"/>
      <c r="CZ458" s="130"/>
      <c r="DA458" s="130"/>
      <c r="DB458" s="130"/>
      <c r="DC458" s="130"/>
      <c r="DD458" s="130"/>
      <c r="DE458" s="130"/>
      <c r="DF458" s="130"/>
      <c r="DG458" s="130"/>
      <c r="DH458" s="130"/>
      <c r="DI458" s="361"/>
      <c r="DJ458" s="361"/>
      <c r="DK458" s="130"/>
      <c r="DL458" s="130"/>
      <c r="DM458" s="130"/>
      <c r="DN458" s="130"/>
      <c r="DO458" s="130"/>
      <c r="DP458" s="130"/>
      <c r="DQ458" s="385">
        <f>DQ457*DQ456</f>
        <v>4.2223999999999995</v>
      </c>
      <c r="DR458" s="130">
        <f>DR457*DR456</f>
        <v>6.6885000000000003</v>
      </c>
      <c r="DS458" s="130">
        <f>DS457*DS456</f>
        <v>6.8935999999999993</v>
      </c>
      <c r="DT458" s="130">
        <f>+SUM(AT458:AW458)</f>
        <v>3.9214000000000002</v>
      </c>
      <c r="DU458" s="130">
        <f>+SUM(AX458:BA458)</f>
        <v>1.7706500000000007</v>
      </c>
      <c r="DV458" s="130">
        <f>+SUM(BB458:BE458)</f>
        <v>-1.0664500000000001</v>
      </c>
      <c r="DW458" s="130">
        <f>+SUM(BF458:BI458)</f>
        <v>-4.3924999999999983</v>
      </c>
      <c r="DX458" s="130">
        <f>+SUM(BJ458:BM458)</f>
        <v>-2.4052000000000016</v>
      </c>
      <c r="DY458" s="130">
        <f>+SUM(BN458:BQ458)</f>
        <v>3.3337500000000135</v>
      </c>
      <c r="DZ458" s="130">
        <f>+SUM(BR458:BU458)</f>
        <v>1.5189999999999897</v>
      </c>
      <c r="EA458" s="130">
        <f>+SUM(BV458:BY458)</f>
        <v>0</v>
      </c>
      <c r="EB458" s="130">
        <f>+SUM(BZ458:CC458)</f>
        <v>0</v>
      </c>
      <c r="EC458" s="130">
        <f>+SUM(CA458:CD458)</f>
        <v>0</v>
      </c>
      <c r="ED458" s="130">
        <f t="shared" ref="ED458:EJ458" si="930">ED457*ED456</f>
        <v>0</v>
      </c>
      <c r="EE458" s="130">
        <f t="shared" si="930"/>
        <v>0</v>
      </c>
      <c r="EF458" s="130">
        <f t="shared" si="930"/>
        <v>0</v>
      </c>
      <c r="EG458" s="130">
        <f t="shared" si="930"/>
        <v>0</v>
      </c>
      <c r="EH458" s="130">
        <f t="shared" si="930"/>
        <v>-197.4171371066177</v>
      </c>
      <c r="EI458" s="130">
        <f t="shared" si="930"/>
        <v>-236.95682884849796</v>
      </c>
      <c r="EJ458" s="361">
        <f t="shared" si="930"/>
        <v>-284.53297090480129</v>
      </c>
      <c r="EK458" s="223"/>
      <c r="EL458" s="223"/>
      <c r="EM458" s="223"/>
      <c r="EN458" s="223"/>
      <c r="EO458" s="223"/>
      <c r="EP458" s="223"/>
      <c r="EQ458" s="223"/>
      <c r="ER458" s="223"/>
      <c r="ES458" s="223"/>
      <c r="ET458" s="223"/>
      <c r="EU458" s="223"/>
      <c r="EV458" s="223"/>
      <c r="EW458" s="223"/>
      <c r="EX458" s="223"/>
      <c r="EY458" s="223"/>
      <c r="EZ458" s="223"/>
      <c r="FA458" s="223"/>
      <c r="FB458" s="223"/>
      <c r="FC458" s="223"/>
      <c r="FD458" s="223"/>
      <c r="FE458" s="223"/>
      <c r="FF458" s="223"/>
      <c r="FG458" s="223"/>
      <c r="FH458" s="223"/>
      <c r="FI458" s="223"/>
      <c r="FJ458" s="223"/>
      <c r="FK458" s="223"/>
      <c r="FL458" s="223"/>
      <c r="FM458" s="223"/>
      <c r="FN458" s="223"/>
      <c r="FO458" s="223"/>
      <c r="FP458" s="223"/>
      <c r="FQ458" s="223"/>
      <c r="FR458" s="223"/>
      <c r="FS458" s="223"/>
      <c r="FT458" s="223"/>
      <c r="FU458" s="223"/>
      <c r="FV458" s="223"/>
      <c r="FW458" s="223"/>
      <c r="FX458" s="223"/>
      <c r="FY458" s="223"/>
      <c r="FZ458" s="223"/>
      <c r="GA458" s="223"/>
      <c r="GB458" s="223"/>
      <c r="GC458" s="223"/>
      <c r="GD458" s="223"/>
      <c r="GE458" s="223"/>
      <c r="GF458" s="223"/>
      <c r="GG458" s="223"/>
      <c r="GH458" s="223"/>
      <c r="GI458" s="223"/>
      <c r="GJ458" s="223"/>
      <c r="GK458" s="223"/>
      <c r="GL458" s="223"/>
      <c r="GM458" s="223"/>
      <c r="GN458" s="223"/>
      <c r="GO458" s="223"/>
      <c r="GP458" s="223"/>
      <c r="GQ458" s="223"/>
      <c r="GR458" s="223"/>
      <c r="GS458" s="223"/>
      <c r="GT458" s="223"/>
      <c r="GU458" s="223"/>
      <c r="GV458" s="223"/>
      <c r="GW458" s="223"/>
      <c r="GX458" s="223"/>
      <c r="GY458" s="223"/>
      <c r="GZ458" s="223"/>
      <c r="HA458" s="223"/>
      <c r="HB458" s="223"/>
      <c r="HC458" s="223"/>
      <c r="HD458" s="223"/>
      <c r="HE458" s="223"/>
      <c r="HF458" s="223"/>
      <c r="HG458" s="223"/>
      <c r="HH458" s="223"/>
      <c r="HI458" s="223"/>
      <c r="HJ458" s="223"/>
      <c r="HK458" s="223"/>
      <c r="HL458" s="223"/>
      <c r="HM458" s="223"/>
      <c r="HN458" s="223"/>
      <c r="HO458" s="223"/>
      <c r="HP458" s="223"/>
      <c r="HQ458" s="223"/>
      <c r="HR458" s="223"/>
      <c r="HS458" s="223"/>
      <c r="HT458" s="223"/>
      <c r="HU458" s="223"/>
      <c r="HV458" s="223"/>
      <c r="HW458" s="223"/>
    </row>
    <row r="459" spans="1:231" ht="13.5" customHeight="1">
      <c r="A459" s="4"/>
      <c r="H459" s="4"/>
      <c r="I459" s="585"/>
      <c r="J459" s="20"/>
      <c r="K459" s="20"/>
      <c r="L459" s="20"/>
      <c r="M459" s="20"/>
      <c r="N459" s="20"/>
      <c r="O459" s="20"/>
      <c r="P459" s="20"/>
      <c r="Q459" s="20"/>
      <c r="R459" s="20"/>
      <c r="S459" s="20"/>
      <c r="T459" s="20"/>
      <c r="U459" s="20"/>
      <c r="V459" s="20"/>
      <c r="W459" s="20"/>
      <c r="X459" s="20"/>
      <c r="Y459" s="20"/>
      <c r="Z459" s="20"/>
      <c r="AA459" s="20"/>
      <c r="AB459" s="20"/>
      <c r="AC459" s="20"/>
      <c r="AD459" s="20"/>
      <c r="AE459" s="20"/>
      <c r="AF459" s="20"/>
      <c r="AG459" s="20"/>
      <c r="AH459" s="20"/>
      <c r="AI459" s="20"/>
      <c r="AJ459" s="20"/>
      <c r="AK459" s="20"/>
      <c r="AL459" s="20"/>
      <c r="AM459" s="20"/>
      <c r="AN459" s="20"/>
      <c r="AO459" s="20"/>
      <c r="AP459" s="20"/>
      <c r="AQ459" s="20"/>
      <c r="AR459" s="20"/>
      <c r="AS459" s="20"/>
      <c r="AT459" s="368"/>
      <c r="AU459" s="20"/>
      <c r="AV459" s="20"/>
      <c r="AW459" s="586"/>
      <c r="AX459" s="368"/>
      <c r="AY459" s="20"/>
      <c r="AZ459" s="20"/>
      <c r="BA459" s="586"/>
      <c r="BB459" s="368"/>
      <c r="BC459" s="20"/>
      <c r="BD459" s="20"/>
      <c r="BE459" s="586"/>
      <c r="BF459" s="368"/>
      <c r="BG459" s="20"/>
      <c r="BH459" s="20"/>
      <c r="BI459" s="586"/>
      <c r="BJ459" s="368"/>
      <c r="BK459" s="20"/>
      <c r="BL459" s="20"/>
      <c r="BM459" s="586"/>
      <c r="BN459" s="368"/>
      <c r="BO459" s="20"/>
      <c r="BP459" s="20"/>
      <c r="BQ459" s="586"/>
      <c r="BR459" s="450"/>
      <c r="BS459" s="98"/>
      <c r="BT459" s="98"/>
      <c r="BU459" s="427"/>
      <c r="BV459" s="450"/>
      <c r="BW459" s="98"/>
      <c r="BX459" s="98"/>
      <c r="BY459" s="427"/>
      <c r="BZ459" s="450"/>
      <c r="CA459" s="98"/>
      <c r="CB459" s="98"/>
      <c r="CC459" s="98"/>
      <c r="CD459" s="368"/>
      <c r="CE459" s="20"/>
      <c r="CF459" s="20"/>
      <c r="CG459" s="586"/>
      <c r="CH459" s="20"/>
      <c r="CI459" s="20"/>
      <c r="CJ459" s="20"/>
      <c r="CK459" s="20"/>
      <c r="CL459" s="20"/>
      <c r="CM459" s="20"/>
      <c r="CN459" s="20"/>
      <c r="CO459" s="20"/>
      <c r="CP459" s="20"/>
      <c r="CQ459" s="20"/>
      <c r="CR459" s="20"/>
      <c r="CS459" s="20"/>
      <c r="CT459" s="20"/>
      <c r="CU459" s="20"/>
      <c r="CV459" s="20"/>
      <c r="CW459" s="20"/>
      <c r="CX459" s="20"/>
      <c r="CY459" s="20"/>
      <c r="CZ459" s="20"/>
      <c r="DA459" s="20"/>
      <c r="DB459" s="20"/>
      <c r="DC459" s="20"/>
      <c r="DD459" s="20"/>
      <c r="DE459" s="20"/>
      <c r="DF459" s="20"/>
      <c r="DG459" s="20"/>
      <c r="DH459" s="20"/>
      <c r="DI459" s="586"/>
      <c r="DJ459" s="601"/>
      <c r="DK459" s="20"/>
      <c r="DL459" s="20"/>
      <c r="DM459" s="20"/>
      <c r="DN459" s="20"/>
      <c r="DO459" s="20"/>
      <c r="DP459" s="20"/>
      <c r="DQ459" s="368"/>
      <c r="DR459" s="20"/>
      <c r="DS459" s="20"/>
      <c r="DT459" s="20"/>
      <c r="DU459" s="20"/>
      <c r="DV459" s="20"/>
      <c r="DW459" s="20"/>
      <c r="DX459" s="20"/>
      <c r="DY459" s="20"/>
      <c r="DZ459" s="20"/>
      <c r="EA459" s="20"/>
      <c r="EB459" s="20"/>
      <c r="EC459" s="20"/>
      <c r="ED459" s="20"/>
      <c r="EE459" s="20"/>
      <c r="EF459" s="20"/>
      <c r="EG459" s="20"/>
      <c r="EH459" s="20"/>
      <c r="EI459" s="20"/>
      <c r="EJ459" s="586"/>
      <c r="EK459" s="99"/>
      <c r="EL459" s="99"/>
      <c r="EM459" s="99"/>
      <c r="EN459" s="99"/>
      <c r="EO459" s="99"/>
      <c r="EP459" s="99"/>
      <c r="EQ459" s="99"/>
      <c r="ER459" s="99"/>
      <c r="ES459" s="99"/>
      <c r="ET459" s="99"/>
      <c r="EU459" s="99"/>
      <c r="EV459" s="99"/>
      <c r="EW459" s="99"/>
      <c r="EX459" s="99"/>
      <c r="EY459" s="99"/>
      <c r="EZ459" s="99"/>
      <c r="FA459" s="99"/>
      <c r="FB459" s="99"/>
      <c r="FC459" s="99"/>
      <c r="FD459" s="99"/>
      <c r="FE459" s="99"/>
      <c r="FF459" s="99"/>
      <c r="FG459" s="99"/>
      <c r="FH459" s="99"/>
      <c r="FI459" s="99"/>
      <c r="FJ459" s="99"/>
      <c r="FK459" s="99"/>
      <c r="FL459" s="99"/>
      <c r="FM459" s="99"/>
      <c r="FN459" s="99"/>
      <c r="FO459" s="99"/>
      <c r="FP459" s="99"/>
      <c r="FQ459" s="99"/>
      <c r="FR459" s="99"/>
      <c r="FS459" s="99"/>
      <c r="FT459" s="99"/>
      <c r="FU459" s="99"/>
      <c r="FV459" s="99"/>
      <c r="FW459" s="99"/>
      <c r="FX459" s="99"/>
      <c r="FY459" s="99"/>
      <c r="FZ459" s="99"/>
      <c r="GA459" s="99"/>
      <c r="GB459" s="99"/>
      <c r="GC459" s="99"/>
      <c r="GD459" s="99"/>
      <c r="GE459" s="99"/>
      <c r="GF459" s="99"/>
      <c r="GG459" s="99"/>
      <c r="GH459" s="99"/>
      <c r="GI459" s="99"/>
      <c r="GJ459" s="99"/>
      <c r="GK459" s="99"/>
      <c r="GL459" s="99"/>
      <c r="GM459" s="99"/>
      <c r="GN459" s="99"/>
      <c r="GO459" s="99"/>
      <c r="GP459" s="99"/>
      <c r="GQ459" s="99"/>
      <c r="GR459" s="99"/>
      <c r="GS459" s="99"/>
      <c r="GT459" s="99"/>
      <c r="GU459" s="99"/>
      <c r="GV459" s="99"/>
      <c r="GW459" s="99"/>
      <c r="GX459" s="99"/>
      <c r="GY459" s="99"/>
      <c r="GZ459" s="99"/>
      <c r="HA459" s="99"/>
      <c r="HB459" s="99"/>
      <c r="HC459" s="99"/>
      <c r="HD459" s="99"/>
      <c r="HE459" s="99"/>
      <c r="HF459" s="99"/>
      <c r="HG459" s="99"/>
      <c r="HH459" s="99"/>
      <c r="HI459" s="99"/>
      <c r="HJ459" s="99"/>
      <c r="HK459" s="99"/>
      <c r="HL459" s="99"/>
      <c r="HM459" s="99"/>
      <c r="HN459" s="99"/>
      <c r="HO459" s="99"/>
      <c r="HP459" s="99"/>
      <c r="HQ459" s="99"/>
      <c r="HR459" s="99"/>
      <c r="HS459" s="99"/>
      <c r="HT459" s="99"/>
      <c r="HU459" s="99"/>
      <c r="HV459" s="99"/>
      <c r="HW459" s="99"/>
    </row>
    <row r="460" spans="1:231" s="28" customFormat="1" ht="13.5" customHeight="1">
      <c r="A460" s="42"/>
      <c r="B460"/>
      <c r="C460"/>
      <c r="D460"/>
      <c r="E460"/>
      <c r="F460"/>
      <c r="G460"/>
      <c r="H460" s="42"/>
      <c r="I460" s="572" t="s">
        <v>175</v>
      </c>
      <c r="J460" s="33"/>
      <c r="K460" s="33"/>
      <c r="L460" s="33"/>
      <c r="M460" s="33"/>
      <c r="N460" s="33"/>
      <c r="O460" s="33"/>
      <c r="P460" s="33"/>
      <c r="Q460" s="33"/>
      <c r="R460" s="33"/>
      <c r="S460" s="33"/>
      <c r="T460" s="33"/>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90">
        <f t="shared" ref="AT460:BM460" si="931">AT458-AT451</f>
        <v>1.4042000000000001</v>
      </c>
      <c r="AU460" s="143">
        <f t="shared" si="931"/>
        <v>0.92470000000000019</v>
      </c>
      <c r="AV460" s="143">
        <f t="shared" si="931"/>
        <v>0.70069999999999955</v>
      </c>
      <c r="AW460" s="370">
        <f t="shared" si="931"/>
        <v>0.89180000000000026</v>
      </c>
      <c r="AX460" s="390">
        <f t="shared" si="931"/>
        <v>0.8379000000000002</v>
      </c>
      <c r="AY460" s="143">
        <f t="shared" si="931"/>
        <v>0.54005000000000014</v>
      </c>
      <c r="AZ460" s="143">
        <f t="shared" si="931"/>
        <v>0.36470000000000008</v>
      </c>
      <c r="BA460" s="370">
        <f t="shared" si="931"/>
        <v>2.8000000000000452E-2</v>
      </c>
      <c r="BB460" s="390">
        <f t="shared" si="931"/>
        <v>0.1526000000000001</v>
      </c>
      <c r="BC460" s="143">
        <f t="shared" si="931"/>
        <v>-0.69615000000000082</v>
      </c>
      <c r="BD460" s="143">
        <f t="shared" si="931"/>
        <v>2.8700000000000576E-2</v>
      </c>
      <c r="BE460" s="370">
        <f t="shared" si="931"/>
        <v>-0.55159999999999987</v>
      </c>
      <c r="BF460" s="390">
        <f t="shared" si="931"/>
        <v>-1.099699999999999</v>
      </c>
      <c r="BG460" s="143">
        <f t="shared" si="931"/>
        <v>-0.89495000000000158</v>
      </c>
      <c r="BH460" s="143">
        <f t="shared" si="931"/>
        <v>-1.416099999999999</v>
      </c>
      <c r="BI460" s="370">
        <f t="shared" si="931"/>
        <v>-0.98174999999999935</v>
      </c>
      <c r="BJ460" s="390">
        <f t="shared" si="931"/>
        <v>-0.13964999999999916</v>
      </c>
      <c r="BK460" s="143">
        <f t="shared" si="931"/>
        <v>-8.225000000000221E-2</v>
      </c>
      <c r="BL460" s="143">
        <f t="shared" si="931"/>
        <v>-3.6748999999999996</v>
      </c>
      <c r="BM460" s="370">
        <f t="shared" si="931"/>
        <v>-2.6194000000000002</v>
      </c>
      <c r="BN460" s="390">
        <f>BN458-BN451</f>
        <v>-0.30554999999999682</v>
      </c>
      <c r="BO460" s="143">
        <f>BO458-BO451</f>
        <v>0.72345000000000348</v>
      </c>
      <c r="BP460" s="143">
        <f>BP458-BP451</f>
        <v>2.5700500000000037</v>
      </c>
      <c r="BQ460" s="370">
        <f>BQ458-BQ451</f>
        <v>0.34580000000000299</v>
      </c>
      <c r="BR460" s="155">
        <f>Model!BR52</f>
        <v>0</v>
      </c>
      <c r="BS460" s="155">
        <f>Model!BS52</f>
        <v>2.5413499999999867</v>
      </c>
      <c r="BT460" s="155">
        <f>Model!BT52</f>
        <v>0</v>
      </c>
      <c r="BU460" s="421">
        <f>Model!BU52</f>
        <v>-1.792</v>
      </c>
      <c r="BV460" s="155">
        <f>Model!BV52</f>
        <v>-1.3640000000000001</v>
      </c>
      <c r="BW460" s="155">
        <f>Model!BW52</f>
        <v>0</v>
      </c>
      <c r="BX460" s="155">
        <f>Model!BX52</f>
        <v>0</v>
      </c>
      <c r="BY460" s="421">
        <f>Model!BY52</f>
        <v>1.494</v>
      </c>
      <c r="BZ460" s="155">
        <f>Model!BZ52</f>
        <v>0</v>
      </c>
      <c r="CA460" s="155">
        <v>0</v>
      </c>
      <c r="CB460" s="155">
        <v>0</v>
      </c>
      <c r="CC460" s="421">
        <v>0</v>
      </c>
      <c r="CD460" s="390">
        <v>0</v>
      </c>
      <c r="CE460" s="143">
        <v>0</v>
      </c>
      <c r="CF460" s="143">
        <v>0</v>
      </c>
      <c r="CG460" s="370">
        <v>0</v>
      </c>
      <c r="CH460" s="143"/>
      <c r="CI460" s="143"/>
      <c r="CJ460" s="143"/>
      <c r="CK460" s="143"/>
      <c r="CL460" s="143"/>
      <c r="CM460" s="143"/>
      <c r="CN460" s="143"/>
      <c r="CO460" s="143"/>
      <c r="CP460" s="143"/>
      <c r="CQ460" s="143"/>
      <c r="CR460" s="143"/>
      <c r="CS460" s="143"/>
      <c r="CT460" s="143"/>
      <c r="CU460" s="143"/>
      <c r="CV460" s="143"/>
      <c r="CW460" s="143"/>
      <c r="CX460" s="143"/>
      <c r="CY460" s="143"/>
      <c r="CZ460" s="143"/>
      <c r="DA460" s="143"/>
      <c r="DB460" s="143"/>
      <c r="DC460" s="143"/>
      <c r="DD460" s="143"/>
      <c r="DE460" s="143"/>
      <c r="DF460" s="143"/>
      <c r="DG460" s="143"/>
      <c r="DH460" s="143"/>
      <c r="DI460" s="370"/>
      <c r="DJ460" s="347"/>
      <c r="DK460" s="130"/>
      <c r="DL460" s="130"/>
      <c r="DM460" s="130"/>
      <c r="DN460" s="130"/>
      <c r="DO460" s="130"/>
      <c r="DP460" s="130"/>
      <c r="DQ460" s="390">
        <f>DQ458-DQ451</f>
        <v>4.2223999999999995</v>
      </c>
      <c r="DR460" s="143">
        <f>DR458-DR451</f>
        <v>6.6885000000000003</v>
      </c>
      <c r="DS460" s="143">
        <f>DS458-DS451</f>
        <v>6.8935999999999993</v>
      </c>
      <c r="DT460" s="128">
        <f>+SUM(AT460:AW460)</f>
        <v>3.9214000000000002</v>
      </c>
      <c r="DU460" s="128">
        <f>+SUM(AX460:BA460)</f>
        <v>1.7706500000000007</v>
      </c>
      <c r="DV460" s="128">
        <f>+SUM(BB460:BE460)</f>
        <v>-1.0664500000000001</v>
      </c>
      <c r="DW460" s="128">
        <f>+SUM(BF460:BI460)</f>
        <v>-4.3924999999999983</v>
      </c>
      <c r="DX460" s="128">
        <f>+SUM(BJ460:BM460)</f>
        <v>-6.5162000000000013</v>
      </c>
      <c r="DY460" s="128">
        <f>+SUM(BN460:BQ460)</f>
        <v>3.3337500000000135</v>
      </c>
      <c r="DZ460" s="128">
        <f>+SUM(BR460:BU460)</f>
        <v>0.74934999999998664</v>
      </c>
      <c r="EA460" s="128">
        <f>+SUM(BV460:BY460)</f>
        <v>0.12999999999999989</v>
      </c>
      <c r="EB460" s="128">
        <f>+SUM(BZ460:CC460)</f>
        <v>0</v>
      </c>
      <c r="EC460" s="128">
        <f>+SUM(CD460:CG460)</f>
        <v>0</v>
      </c>
      <c r="ED460" s="143">
        <f t="shared" ref="ED460:EJ460" si="932">ED458-ED451</f>
        <v>0</v>
      </c>
      <c r="EE460" s="143">
        <f t="shared" si="932"/>
        <v>0</v>
      </c>
      <c r="EF460" s="143">
        <f t="shared" si="932"/>
        <v>0</v>
      </c>
      <c r="EG460" s="143">
        <f t="shared" si="932"/>
        <v>0</v>
      </c>
      <c r="EH460" s="143">
        <f t="shared" si="932"/>
        <v>-43.788814497220898</v>
      </c>
      <c r="EI460" s="143">
        <f t="shared" si="932"/>
        <v>-46.554621479930205</v>
      </c>
      <c r="EJ460" s="370">
        <f t="shared" si="932"/>
        <v>-49.528141246492737</v>
      </c>
      <c r="EK460" s="221"/>
      <c r="EL460" s="221"/>
      <c r="EM460" s="221"/>
      <c r="EN460" s="221"/>
      <c r="EO460" s="221"/>
      <c r="EP460" s="221"/>
      <c r="EQ460" s="221"/>
      <c r="ER460" s="221"/>
      <c r="ES460" s="221"/>
      <c r="ET460" s="221"/>
      <c r="EU460" s="221"/>
      <c r="EV460" s="221"/>
      <c r="EW460" s="221"/>
      <c r="EX460" s="221"/>
      <c r="EY460" s="221"/>
      <c r="EZ460" s="221"/>
      <c r="FA460" s="221"/>
      <c r="FB460" s="221"/>
      <c r="FC460" s="221"/>
      <c r="FD460" s="221"/>
      <c r="FE460" s="221"/>
      <c r="FF460" s="221"/>
      <c r="FG460" s="221"/>
      <c r="FH460" s="221"/>
      <c r="FI460" s="221"/>
      <c r="FJ460" s="221"/>
      <c r="FK460" s="221"/>
      <c r="FL460" s="221"/>
      <c r="FM460" s="221"/>
      <c r="FN460" s="221"/>
      <c r="FO460" s="221"/>
      <c r="FP460" s="221"/>
      <c r="FQ460" s="221"/>
      <c r="FR460" s="221"/>
      <c r="FS460" s="221"/>
      <c r="FT460" s="221"/>
      <c r="FU460" s="221"/>
      <c r="FV460" s="221"/>
      <c r="FW460" s="221"/>
      <c r="FX460" s="221"/>
      <c r="FY460" s="221"/>
      <c r="FZ460" s="221"/>
      <c r="GA460" s="221"/>
      <c r="GB460" s="221"/>
      <c r="GC460" s="221"/>
      <c r="GD460" s="221"/>
      <c r="GE460" s="221"/>
      <c r="GF460" s="221"/>
      <c r="GG460" s="221"/>
      <c r="GH460" s="221"/>
      <c r="GI460" s="221"/>
      <c r="GJ460" s="221"/>
      <c r="GK460" s="221"/>
      <c r="GL460" s="221"/>
      <c r="GM460" s="221"/>
      <c r="GN460" s="221"/>
      <c r="GO460" s="221"/>
      <c r="GP460" s="221"/>
      <c r="GQ460" s="221"/>
      <c r="GR460" s="221"/>
      <c r="GS460" s="221"/>
      <c r="GT460" s="221"/>
      <c r="GU460" s="221"/>
      <c r="GV460" s="221"/>
      <c r="GW460" s="221"/>
      <c r="GX460" s="221"/>
      <c r="GY460" s="221"/>
      <c r="GZ460" s="221"/>
      <c r="HA460" s="221"/>
      <c r="HB460" s="221"/>
      <c r="HC460" s="221"/>
      <c r="HD460" s="221"/>
      <c r="HE460" s="221"/>
      <c r="HF460" s="221"/>
      <c r="HG460" s="221"/>
      <c r="HH460" s="221"/>
      <c r="HI460" s="221"/>
      <c r="HJ460" s="221"/>
      <c r="HK460" s="221"/>
      <c r="HL460" s="221"/>
      <c r="HM460" s="221"/>
      <c r="HN460" s="221"/>
      <c r="HO460" s="221"/>
      <c r="HP460" s="221"/>
      <c r="HQ460" s="221"/>
      <c r="HR460" s="221"/>
      <c r="HS460" s="221"/>
      <c r="HT460" s="221"/>
      <c r="HU460" s="221"/>
      <c r="HV460" s="221"/>
      <c r="HW460" s="221"/>
    </row>
    <row r="461" spans="1:231" s="28" customFormat="1" ht="13.5" customHeight="1">
      <c r="A461" s="42"/>
      <c r="B461"/>
      <c r="C461"/>
      <c r="D461"/>
      <c r="E461"/>
      <c r="F461"/>
      <c r="G461"/>
      <c r="H461" s="42"/>
      <c r="I461" s="572"/>
      <c r="J461" s="33"/>
      <c r="K461" s="33"/>
      <c r="L461" s="33"/>
      <c r="M461" s="33"/>
      <c r="N461" s="33"/>
      <c r="O461" s="33"/>
      <c r="P461" s="33"/>
      <c r="Q461" s="33"/>
      <c r="R461" s="33"/>
      <c r="S461" s="33"/>
      <c r="T461" s="33"/>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90"/>
      <c r="AU461" s="143"/>
      <c r="AV461" s="143"/>
      <c r="AW461" s="370"/>
      <c r="AX461" s="390"/>
      <c r="AY461" s="143"/>
      <c r="AZ461" s="143"/>
      <c r="BA461" s="370"/>
      <c r="BB461" s="390"/>
      <c r="BC461" s="143"/>
      <c r="BD461" s="143"/>
      <c r="BE461" s="370"/>
      <c r="BF461" s="390"/>
      <c r="BG461" s="143"/>
      <c r="BH461" s="143"/>
      <c r="BI461" s="370"/>
      <c r="BJ461" s="390"/>
      <c r="BK461" s="143"/>
      <c r="BL461" s="143"/>
      <c r="BM461" s="370"/>
      <c r="BN461" s="390"/>
      <c r="BO461" s="143"/>
      <c r="BP461" s="143"/>
      <c r="BQ461" s="370"/>
      <c r="BR461" s="390"/>
      <c r="BS461" s="143"/>
      <c r="BT461" s="143"/>
      <c r="BU461" s="370"/>
      <c r="BV461" s="390"/>
      <c r="BW461" s="143"/>
      <c r="BX461" s="143"/>
      <c r="BY461" s="370"/>
      <c r="BZ461" s="390"/>
      <c r="CA461" s="143"/>
      <c r="CB461" s="143"/>
      <c r="CC461" s="370"/>
      <c r="CD461" s="390"/>
      <c r="CE461" s="143"/>
      <c r="CF461" s="143"/>
      <c r="CG461" s="370"/>
      <c r="CH461" s="143"/>
      <c r="CI461" s="143"/>
      <c r="CJ461" s="143"/>
      <c r="CK461" s="143"/>
      <c r="CL461" s="143"/>
      <c r="CM461" s="143"/>
      <c r="CN461" s="143"/>
      <c r="CO461" s="143"/>
      <c r="CP461" s="143"/>
      <c r="CQ461" s="143"/>
      <c r="CR461" s="143"/>
      <c r="CS461" s="143"/>
      <c r="CT461" s="143"/>
      <c r="CU461" s="143"/>
      <c r="CV461" s="143"/>
      <c r="CW461" s="143"/>
      <c r="CX461" s="143"/>
      <c r="CY461" s="143"/>
      <c r="CZ461" s="143"/>
      <c r="DA461" s="143"/>
      <c r="DB461" s="143"/>
      <c r="DC461" s="143"/>
      <c r="DD461" s="143"/>
      <c r="DE461" s="143"/>
      <c r="DF461" s="143"/>
      <c r="DG461" s="143"/>
      <c r="DH461" s="143"/>
      <c r="DI461" s="370"/>
      <c r="DJ461" s="347"/>
      <c r="DK461" s="130"/>
      <c r="DL461" s="130"/>
      <c r="DM461" s="130"/>
      <c r="DN461" s="130"/>
      <c r="DO461" s="130"/>
      <c r="DP461" s="130"/>
      <c r="DQ461" s="390"/>
      <c r="DR461" s="143"/>
      <c r="DS461" s="143"/>
      <c r="DT461" s="128"/>
      <c r="DU461" s="128"/>
      <c r="DV461" s="128"/>
      <c r="DW461" s="128"/>
      <c r="DX461" s="128"/>
      <c r="DY461" s="128"/>
      <c r="DZ461" s="128"/>
      <c r="EA461" s="128"/>
      <c r="EB461" s="143"/>
      <c r="EC461" s="143"/>
      <c r="ED461" s="143"/>
      <c r="EE461" s="143"/>
      <c r="EF461" s="143"/>
      <c r="EG461" s="143"/>
      <c r="EH461" s="143"/>
      <c r="EI461" s="143"/>
      <c r="EJ461" s="370"/>
      <c r="EK461" s="221"/>
      <c r="EL461" s="221"/>
      <c r="EM461" s="221"/>
      <c r="EN461" s="221"/>
      <c r="EO461" s="221"/>
      <c r="EP461" s="221"/>
      <c r="EQ461" s="221"/>
      <c r="ER461" s="221"/>
      <c r="ES461" s="221"/>
      <c r="ET461" s="221"/>
      <c r="EU461" s="221"/>
      <c r="EV461" s="221"/>
      <c r="EW461" s="221"/>
      <c r="EX461" s="221"/>
      <c r="EY461" s="221"/>
      <c r="EZ461" s="221"/>
      <c r="FA461" s="221"/>
      <c r="FB461" s="221"/>
      <c r="FC461" s="221"/>
      <c r="FD461" s="221"/>
      <c r="FE461" s="221"/>
      <c r="FF461" s="221"/>
      <c r="FG461" s="221"/>
      <c r="FH461" s="221"/>
      <c r="FI461" s="221"/>
      <c r="FJ461" s="221"/>
      <c r="FK461" s="221"/>
      <c r="FL461" s="221"/>
      <c r="FM461" s="221"/>
      <c r="FN461" s="221"/>
      <c r="FO461" s="221"/>
      <c r="FP461" s="221"/>
      <c r="FQ461" s="221"/>
      <c r="FR461" s="221"/>
      <c r="FS461" s="221"/>
      <c r="FT461" s="221"/>
      <c r="FU461" s="221"/>
      <c r="FV461" s="221"/>
      <c r="FW461" s="221"/>
      <c r="FX461" s="221"/>
      <c r="FY461" s="221"/>
      <c r="FZ461" s="221"/>
      <c r="GA461" s="221"/>
      <c r="GB461" s="221"/>
      <c r="GC461" s="221"/>
      <c r="GD461" s="221"/>
      <c r="GE461" s="221"/>
      <c r="GF461" s="221"/>
      <c r="GG461" s="221"/>
      <c r="GH461" s="221"/>
      <c r="GI461" s="221"/>
      <c r="GJ461" s="221"/>
      <c r="GK461" s="221"/>
      <c r="GL461" s="221"/>
      <c r="GM461" s="221"/>
      <c r="GN461" s="221"/>
      <c r="GO461" s="221"/>
      <c r="GP461" s="221"/>
      <c r="GQ461" s="221"/>
      <c r="GR461" s="221"/>
      <c r="GS461" s="221"/>
      <c r="GT461" s="221"/>
      <c r="GU461" s="221"/>
      <c r="GV461" s="221"/>
      <c r="GW461" s="221"/>
      <c r="GX461" s="221"/>
      <c r="GY461" s="221"/>
      <c r="GZ461" s="221"/>
      <c r="HA461" s="221"/>
      <c r="HB461" s="221"/>
      <c r="HC461" s="221"/>
      <c r="HD461" s="221"/>
      <c r="HE461" s="221"/>
      <c r="HF461" s="221"/>
      <c r="HG461" s="221"/>
      <c r="HH461" s="221"/>
      <c r="HI461" s="221"/>
      <c r="HJ461" s="221"/>
      <c r="HK461" s="221"/>
      <c r="HL461" s="221"/>
      <c r="HM461" s="221"/>
      <c r="HN461" s="221"/>
      <c r="HO461" s="221"/>
      <c r="HP461" s="221"/>
      <c r="HQ461" s="221"/>
      <c r="HR461" s="221"/>
      <c r="HS461" s="221"/>
      <c r="HT461" s="221"/>
      <c r="HU461" s="221"/>
      <c r="HV461" s="221"/>
      <c r="HW461" s="221"/>
    </row>
    <row r="462" spans="1:231" s="28" customFormat="1" ht="13.5" customHeight="1">
      <c r="A462" s="42"/>
      <c r="B462"/>
      <c r="C462"/>
      <c r="D462"/>
      <c r="E462"/>
      <c r="F462"/>
      <c r="G462"/>
      <c r="H462" s="42"/>
      <c r="I462" s="573" t="s">
        <v>472</v>
      </c>
      <c r="J462" s="33"/>
      <c r="K462" s="33"/>
      <c r="L462" s="33"/>
      <c r="M462" s="33"/>
      <c r="N462" s="33"/>
      <c r="O462" s="33"/>
      <c r="P462" s="33"/>
      <c r="Q462" s="33"/>
      <c r="R462" s="33"/>
      <c r="S462" s="33"/>
      <c r="T462" s="33"/>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90"/>
      <c r="AU462" s="143"/>
      <c r="AV462" s="143"/>
      <c r="AW462" s="370"/>
      <c r="AX462" s="390"/>
      <c r="AY462" s="143"/>
      <c r="AZ462" s="143"/>
      <c r="BA462" s="370"/>
      <c r="BB462" s="390"/>
      <c r="BC462" s="143"/>
      <c r="BD462" s="143"/>
      <c r="BE462" s="370"/>
      <c r="BF462" s="390"/>
      <c r="BG462" s="143"/>
      <c r="BH462" s="143"/>
      <c r="BI462" s="370"/>
      <c r="BJ462" s="390"/>
      <c r="BK462" s="143"/>
      <c r="BL462" s="143"/>
      <c r="BM462" s="370"/>
      <c r="BN462" s="390"/>
      <c r="BO462" s="143"/>
      <c r="BP462" s="143"/>
      <c r="BQ462" s="370"/>
      <c r="BR462" s="390"/>
      <c r="BS462" s="143">
        <f t="shared" ref="BS462:BZ462" si="933">BR464</f>
        <v>-186.1</v>
      </c>
      <c r="BT462" s="143">
        <f t="shared" si="933"/>
        <v>-224.82099999999997</v>
      </c>
      <c r="BU462" s="370">
        <f t="shared" si="933"/>
        <v>-250.86999999999998</v>
      </c>
      <c r="BV462" s="143">
        <f t="shared" si="933"/>
        <v>-764.00000000000011</v>
      </c>
      <c r="BW462" s="143">
        <f t="shared" si="933"/>
        <v>-811.60500000000013</v>
      </c>
      <c r="BX462" s="143">
        <f t="shared" si="933"/>
        <v>-967.75400000000013</v>
      </c>
      <c r="BY462" s="370">
        <f t="shared" si="933"/>
        <v>-960.94700000000012</v>
      </c>
      <c r="BZ462" s="143">
        <f t="shared" si="933"/>
        <v>-931.09999999999991</v>
      </c>
      <c r="CA462" s="143">
        <f>BZ464</f>
        <v>-935.7059999999999</v>
      </c>
      <c r="CB462" s="143">
        <f>CA464</f>
        <v>-957.55099999999982</v>
      </c>
      <c r="CC462" s="370">
        <f>CB464</f>
        <v>-948.3449999999998</v>
      </c>
      <c r="CD462" s="390">
        <f t="shared" ref="CD462:CG462" si="934">CC464</f>
        <v>-1049.586</v>
      </c>
      <c r="CE462" s="143">
        <f t="shared" si="934"/>
        <v>-1065.5751541488878</v>
      </c>
      <c r="CF462" s="143">
        <f t="shared" si="934"/>
        <v>-1082.4798883628878</v>
      </c>
      <c r="CG462" s="370">
        <f t="shared" si="934"/>
        <v>-1067.1002180153323</v>
      </c>
      <c r="CH462" s="143"/>
      <c r="CI462" s="143"/>
      <c r="CJ462" s="143"/>
      <c r="CK462" s="143"/>
      <c r="CL462" s="143"/>
      <c r="CM462" s="143"/>
      <c r="CN462" s="143"/>
      <c r="CO462" s="143"/>
      <c r="CP462" s="143"/>
      <c r="CQ462" s="143"/>
      <c r="CR462" s="143"/>
      <c r="CS462" s="143"/>
      <c r="CT462" s="143"/>
      <c r="CU462" s="143"/>
      <c r="CV462" s="143"/>
      <c r="CW462" s="143"/>
      <c r="CX462" s="143"/>
      <c r="CY462" s="143"/>
      <c r="CZ462" s="143"/>
      <c r="DA462" s="143"/>
      <c r="DB462" s="143"/>
      <c r="DC462" s="143"/>
      <c r="DD462" s="143"/>
      <c r="DE462" s="143"/>
      <c r="DF462" s="143"/>
      <c r="DG462" s="143"/>
      <c r="DH462" s="143"/>
      <c r="DI462" s="370"/>
      <c r="DJ462" s="347"/>
      <c r="DK462" s="130"/>
      <c r="DL462" s="130"/>
      <c r="DM462" s="130"/>
      <c r="DN462" s="130"/>
      <c r="DO462" s="130"/>
      <c r="DP462" s="130"/>
      <c r="DQ462" s="390"/>
      <c r="DR462" s="143"/>
      <c r="DS462" s="143"/>
      <c r="DT462" s="128"/>
      <c r="DU462" s="128"/>
      <c r="DV462" s="128"/>
      <c r="DW462" s="128"/>
      <c r="DX462" s="128"/>
      <c r="DY462" s="128"/>
      <c r="DZ462" s="128"/>
      <c r="EA462" s="128">
        <f t="shared" ref="EA462:EJ462" si="935">DZ464</f>
        <v>-764.00000000000011</v>
      </c>
      <c r="EB462" s="128">
        <f t="shared" si="935"/>
        <v>-985.68900000000008</v>
      </c>
      <c r="EC462" s="128">
        <f t="shared" si="935"/>
        <v>-1080.1090000000002</v>
      </c>
      <c r="ED462" s="128">
        <f t="shared" si="935"/>
        <v>-1077.4033111800397</v>
      </c>
      <c r="EE462" s="128">
        <f t="shared" si="935"/>
        <v>-994.97189966547558</v>
      </c>
      <c r="EF462" s="128">
        <f t="shared" si="935"/>
        <v>-783.48240739891673</v>
      </c>
      <c r="EG462" s="128">
        <f t="shared" si="935"/>
        <v>-444.06115393369703</v>
      </c>
      <c r="EH462" s="128">
        <f t="shared" si="935"/>
        <v>0</v>
      </c>
      <c r="EI462" s="128">
        <f t="shared" si="935"/>
        <v>0</v>
      </c>
      <c r="EJ462" s="347">
        <f t="shared" si="935"/>
        <v>0</v>
      </c>
      <c r="EK462" s="221"/>
      <c r="EL462" s="221"/>
      <c r="EM462" s="221"/>
      <c r="EN462" s="221"/>
      <c r="EO462" s="221"/>
      <c r="EP462" s="221"/>
      <c r="EQ462" s="221"/>
      <c r="ER462" s="221"/>
      <c r="ES462" s="221"/>
      <c r="ET462" s="221"/>
      <c r="EU462" s="221"/>
      <c r="EV462" s="221"/>
      <c r="EW462" s="221"/>
      <c r="EX462" s="221"/>
      <c r="EY462" s="221"/>
      <c r="EZ462" s="221"/>
      <c r="FA462" s="221"/>
      <c r="FB462" s="221"/>
      <c r="FC462" s="221"/>
      <c r="FD462" s="221"/>
      <c r="FE462" s="221"/>
      <c r="FF462" s="221"/>
      <c r="FG462" s="221"/>
      <c r="FH462" s="221"/>
      <c r="FI462" s="221"/>
      <c r="FJ462" s="221"/>
      <c r="FK462" s="221"/>
      <c r="FL462" s="221"/>
      <c r="FM462" s="221"/>
      <c r="FN462" s="221"/>
      <c r="FO462" s="221"/>
      <c r="FP462" s="221"/>
      <c r="FQ462" s="221"/>
      <c r="FR462" s="221"/>
      <c r="FS462" s="221"/>
      <c r="FT462" s="221"/>
      <c r="FU462" s="221"/>
      <c r="FV462" s="221"/>
      <c r="FW462" s="221"/>
      <c r="FX462" s="221"/>
      <c r="FY462" s="221"/>
      <c r="FZ462" s="221"/>
      <c r="GA462" s="221"/>
      <c r="GB462" s="221"/>
      <c r="GC462" s="221"/>
      <c r="GD462" s="221"/>
      <c r="GE462" s="221"/>
      <c r="GF462" s="221"/>
      <c r="GG462" s="221"/>
      <c r="GH462" s="221"/>
      <c r="GI462" s="221"/>
      <c r="GJ462" s="221"/>
      <c r="GK462" s="221"/>
      <c r="GL462" s="221"/>
      <c r="GM462" s="221"/>
      <c r="GN462" s="221"/>
      <c r="GO462" s="221"/>
      <c r="GP462" s="221"/>
      <c r="GQ462" s="221"/>
      <c r="GR462" s="221"/>
      <c r="GS462" s="221"/>
      <c r="GT462" s="221"/>
      <c r="GU462" s="221"/>
      <c r="GV462" s="221"/>
      <c r="GW462" s="221"/>
      <c r="GX462" s="221"/>
      <c r="GY462" s="221"/>
      <c r="GZ462" s="221"/>
      <c r="HA462" s="221"/>
      <c r="HB462" s="221"/>
      <c r="HC462" s="221"/>
      <c r="HD462" s="221"/>
      <c r="HE462" s="221"/>
      <c r="HF462" s="221"/>
      <c r="HG462" s="221"/>
      <c r="HH462" s="221"/>
      <c r="HI462" s="221"/>
      <c r="HJ462" s="221"/>
      <c r="HK462" s="221"/>
      <c r="HL462" s="221"/>
      <c r="HM462" s="221"/>
      <c r="HN462" s="221"/>
      <c r="HO462" s="221"/>
      <c r="HP462" s="221"/>
      <c r="HQ462" s="221"/>
      <c r="HR462" s="221"/>
      <c r="HS462" s="221"/>
      <c r="HT462" s="221"/>
      <c r="HU462" s="221"/>
      <c r="HV462" s="221"/>
      <c r="HW462" s="221"/>
    </row>
    <row r="463" spans="1:231" s="28" customFormat="1" ht="13.5" customHeight="1">
      <c r="A463" s="42"/>
      <c r="B463"/>
      <c r="C463"/>
      <c r="D463"/>
      <c r="E463"/>
      <c r="F463"/>
      <c r="G463"/>
      <c r="H463" s="42"/>
      <c r="I463" s="573" t="s">
        <v>473</v>
      </c>
      <c r="J463" s="33"/>
      <c r="K463" s="33"/>
      <c r="L463" s="33"/>
      <c r="M463" s="33"/>
      <c r="N463" s="33"/>
      <c r="O463" s="33"/>
      <c r="P463" s="33"/>
      <c r="Q463" s="33"/>
      <c r="R463" s="33"/>
      <c r="S463" s="33"/>
      <c r="T463" s="33"/>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90"/>
      <c r="AU463" s="143"/>
      <c r="AV463" s="143"/>
      <c r="AW463" s="370"/>
      <c r="AX463" s="390"/>
      <c r="AY463" s="143"/>
      <c r="AZ463" s="143"/>
      <c r="BA463" s="370"/>
      <c r="BB463" s="390"/>
      <c r="BC463" s="143"/>
      <c r="BD463" s="143"/>
      <c r="BE463" s="370"/>
      <c r="BF463" s="390"/>
      <c r="BG463" s="143"/>
      <c r="BH463" s="143"/>
      <c r="BI463" s="370"/>
      <c r="BJ463" s="390"/>
      <c r="BK463" s="143"/>
      <c r="BL463" s="143"/>
      <c r="BM463" s="370"/>
      <c r="BN463" s="390"/>
      <c r="BO463" s="143"/>
      <c r="BP463" s="143"/>
      <c r="BQ463" s="370"/>
      <c r="BR463" s="390"/>
      <c r="BS463" s="143">
        <f>Model!BS25</f>
        <v>-38.720999999999961</v>
      </c>
      <c r="BT463" s="143">
        <f>Model!BT25</f>
        <v>-26.049000000000014</v>
      </c>
      <c r="BU463" s="370">
        <f>Model!BU25</f>
        <v>-25.72</v>
      </c>
      <c r="BV463" s="143">
        <f>Model!BV25</f>
        <v>-47.60499999999999</v>
      </c>
      <c r="BW463" s="143">
        <f>Model!BW25</f>
        <v>-156.14900000000006</v>
      </c>
      <c r="BX463" s="143">
        <f>Model!BX25</f>
        <v>6.8070000000000208</v>
      </c>
      <c r="BY463" s="370">
        <f>Model!BY25</f>
        <v>-23.490999999999968</v>
      </c>
      <c r="BZ463" s="143">
        <f>Model!BZ25</f>
        <v>-4.6059999999999874</v>
      </c>
      <c r="CA463" s="143">
        <f>Model!CA25</f>
        <v>-21.844999999999949</v>
      </c>
      <c r="CB463" s="143">
        <f>Model!CB25</f>
        <v>9.2060000000000137</v>
      </c>
      <c r="CC463" s="370">
        <f>Model!CC25</f>
        <v>-77.175000000000026</v>
      </c>
      <c r="CD463" s="390">
        <f>Model!CD25</f>
        <v>-15.989154148887707</v>
      </c>
      <c r="CE463" s="143">
        <f>Model!CE25</f>
        <v>-16.904734213999973</v>
      </c>
      <c r="CF463" s="143">
        <f>Model!CF25</f>
        <v>15.379670347555532</v>
      </c>
      <c r="CG463" s="370">
        <f>Model!CG25</f>
        <v>20.219906835292306</v>
      </c>
      <c r="CH463" s="143"/>
      <c r="CI463" s="143"/>
      <c r="CJ463" s="143"/>
      <c r="CK463" s="143"/>
      <c r="CL463" s="143"/>
      <c r="CM463" s="143"/>
      <c r="CN463" s="143"/>
      <c r="CO463" s="143"/>
      <c r="CP463" s="143"/>
      <c r="CQ463" s="143"/>
      <c r="CR463" s="143"/>
      <c r="CS463" s="143"/>
      <c r="CT463" s="143"/>
      <c r="CU463" s="143"/>
      <c r="CV463" s="143"/>
      <c r="CW463" s="143"/>
      <c r="CX463" s="143"/>
      <c r="CY463" s="143"/>
      <c r="CZ463" s="143"/>
      <c r="DA463" s="143"/>
      <c r="DB463" s="143"/>
      <c r="DC463" s="143"/>
      <c r="DD463" s="143"/>
      <c r="DE463" s="143"/>
      <c r="DF463" s="143"/>
      <c r="DG463" s="143"/>
      <c r="DH463" s="143"/>
      <c r="DI463" s="370"/>
      <c r="DJ463" s="347"/>
      <c r="DK463" s="130"/>
      <c r="DL463" s="130"/>
      <c r="DM463" s="130"/>
      <c r="DN463" s="130"/>
      <c r="DO463" s="130"/>
      <c r="DP463" s="130"/>
      <c r="DQ463" s="390"/>
      <c r="DR463" s="143"/>
      <c r="DS463" s="143"/>
      <c r="DT463" s="128"/>
      <c r="DU463" s="128"/>
      <c r="DV463" s="128"/>
      <c r="DW463" s="128"/>
      <c r="DX463" s="128"/>
      <c r="DY463" s="128"/>
      <c r="DZ463" s="128"/>
      <c r="EA463" s="143">
        <f>Model!EA25</f>
        <v>-221.68899999999996</v>
      </c>
      <c r="EB463" s="143">
        <f>Model!EB25</f>
        <v>-94.420000000000144</v>
      </c>
      <c r="EC463" s="143">
        <f>Model!EC25</f>
        <v>2.7056888199603044</v>
      </c>
      <c r="ED463" s="143">
        <f>Model!ED25</f>
        <v>82.431411514564161</v>
      </c>
      <c r="EE463" s="143">
        <f>Model!EE25</f>
        <v>211.48949226655887</v>
      </c>
      <c r="EF463" s="143">
        <f>Model!EF25</f>
        <v>339.42125346521971</v>
      </c>
      <c r="EG463" s="143">
        <f>Model!EG25</f>
        <v>487.60300983831087</v>
      </c>
      <c r="EH463" s="143">
        <f>Model!EH25</f>
        <v>577.93511838773077</v>
      </c>
      <c r="EI463" s="143">
        <f>Model!EI25</f>
        <v>716.27497057699293</v>
      </c>
      <c r="EJ463" s="370">
        <f>Model!EJ25</f>
        <v>884.0657877622084</v>
      </c>
      <c r="EK463" s="221"/>
      <c r="EL463" s="221"/>
      <c r="EM463" s="221"/>
      <c r="EN463" s="221"/>
      <c r="EO463" s="221"/>
      <c r="EP463" s="221"/>
      <c r="EQ463" s="221"/>
      <c r="ER463" s="221"/>
      <c r="ES463" s="221"/>
      <c r="ET463" s="221"/>
      <c r="EU463" s="221"/>
      <c r="EV463" s="221"/>
      <c r="EW463" s="221"/>
      <c r="EX463" s="221"/>
      <c r="EY463" s="221"/>
      <c r="EZ463" s="221"/>
      <c r="FA463" s="221"/>
      <c r="FB463" s="221"/>
      <c r="FC463" s="221"/>
      <c r="FD463" s="221"/>
      <c r="FE463" s="221"/>
      <c r="FF463" s="221"/>
      <c r="FG463" s="221"/>
      <c r="FH463" s="221"/>
      <c r="FI463" s="221"/>
      <c r="FJ463" s="221"/>
      <c r="FK463" s="221"/>
      <c r="FL463" s="221"/>
      <c r="FM463" s="221"/>
      <c r="FN463" s="221"/>
      <c r="FO463" s="221"/>
      <c r="FP463" s="221"/>
      <c r="FQ463" s="221"/>
      <c r="FR463" s="221"/>
      <c r="FS463" s="221"/>
      <c r="FT463" s="221"/>
      <c r="FU463" s="221"/>
      <c r="FV463" s="221"/>
      <c r="FW463" s="221"/>
      <c r="FX463" s="221"/>
      <c r="FY463" s="221"/>
      <c r="FZ463" s="221"/>
      <c r="GA463" s="221"/>
      <c r="GB463" s="221"/>
      <c r="GC463" s="221"/>
      <c r="GD463" s="221"/>
      <c r="GE463" s="221"/>
      <c r="GF463" s="221"/>
      <c r="GG463" s="221"/>
      <c r="GH463" s="221"/>
      <c r="GI463" s="221"/>
      <c r="GJ463" s="221"/>
      <c r="GK463" s="221"/>
      <c r="GL463" s="221"/>
      <c r="GM463" s="221"/>
      <c r="GN463" s="221"/>
      <c r="GO463" s="221"/>
      <c r="GP463" s="221"/>
      <c r="GQ463" s="221"/>
      <c r="GR463" s="221"/>
      <c r="GS463" s="221"/>
      <c r="GT463" s="221"/>
      <c r="GU463" s="221"/>
      <c r="GV463" s="221"/>
      <c r="GW463" s="221"/>
      <c r="GX463" s="221"/>
      <c r="GY463" s="221"/>
      <c r="GZ463" s="221"/>
      <c r="HA463" s="221"/>
      <c r="HB463" s="221"/>
      <c r="HC463" s="221"/>
      <c r="HD463" s="221"/>
      <c r="HE463" s="221"/>
      <c r="HF463" s="221"/>
      <c r="HG463" s="221"/>
      <c r="HH463" s="221"/>
      <c r="HI463" s="221"/>
      <c r="HJ463" s="221"/>
      <c r="HK463" s="221"/>
      <c r="HL463" s="221"/>
      <c r="HM463" s="221"/>
      <c r="HN463" s="221"/>
      <c r="HO463" s="221"/>
      <c r="HP463" s="221"/>
      <c r="HQ463" s="221"/>
      <c r="HR463" s="221"/>
      <c r="HS463" s="221"/>
      <c r="HT463" s="221"/>
      <c r="HU463" s="221"/>
      <c r="HV463" s="221"/>
      <c r="HW463" s="221"/>
    </row>
    <row r="464" spans="1:231" s="28" customFormat="1" ht="13.5" customHeight="1">
      <c r="A464" s="42"/>
      <c r="B464"/>
      <c r="C464"/>
      <c r="D464"/>
      <c r="E464"/>
      <c r="F464"/>
      <c r="G464"/>
      <c r="H464" s="42"/>
      <c r="I464" s="573" t="s">
        <v>474</v>
      </c>
      <c r="J464" s="33"/>
      <c r="K464" s="33"/>
      <c r="L464" s="33"/>
      <c r="M464" s="33"/>
      <c r="N464" s="33"/>
      <c r="O464" s="33"/>
      <c r="P464" s="33"/>
      <c r="Q464" s="33"/>
      <c r="R464" s="33"/>
      <c r="S464" s="33"/>
      <c r="T464" s="33"/>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90"/>
      <c r="AU464" s="143"/>
      <c r="AV464" s="143"/>
      <c r="AW464" s="370"/>
      <c r="AX464" s="390"/>
      <c r="AY464" s="143"/>
      <c r="AZ464" s="143"/>
      <c r="BA464" s="370"/>
      <c r="BB464" s="390"/>
      <c r="BC464" s="143"/>
      <c r="BD464" s="143"/>
      <c r="BE464" s="370"/>
      <c r="BF464" s="390"/>
      <c r="BG464" s="143"/>
      <c r="BH464" s="143"/>
      <c r="BI464" s="370"/>
      <c r="BJ464" s="390"/>
      <c r="BK464" s="143"/>
      <c r="BL464" s="143"/>
      <c r="BM464" s="370"/>
      <c r="BN464" s="390"/>
      <c r="BO464" s="143"/>
      <c r="BP464" s="143"/>
      <c r="BQ464" s="370"/>
      <c r="BR464" s="390">
        <v>-186.1</v>
      </c>
      <c r="BS464" s="143">
        <f>+MIN(0,BS462+BS463)</f>
        <v>-224.82099999999997</v>
      </c>
      <c r="BT464" s="143">
        <f t="shared" ref="BT464:BX464" si="936">+MIN(0,BT462+BT463)</f>
        <v>-250.86999999999998</v>
      </c>
      <c r="BU464" s="689">
        <f>-735.2-11.6-17.2</f>
        <v>-764.00000000000011</v>
      </c>
      <c r="BV464" s="143">
        <f t="shared" si="936"/>
        <v>-811.60500000000013</v>
      </c>
      <c r="BW464" s="143">
        <f t="shared" si="936"/>
        <v>-967.75400000000013</v>
      </c>
      <c r="BX464" s="143">
        <f t="shared" si="936"/>
        <v>-960.94700000000012</v>
      </c>
      <c r="BY464" s="689">
        <f>-893.3-13.5-24.3</f>
        <v>-931.09999999999991</v>
      </c>
      <c r="BZ464" s="143">
        <f>+MIN(0,BZ462+BZ463)</f>
        <v>-935.7059999999999</v>
      </c>
      <c r="CA464" s="143">
        <f>+MIN(0,CA462+CA463)</f>
        <v>-957.55099999999982</v>
      </c>
      <c r="CB464" s="143">
        <f>+MIN(0,CB462+CB463)</f>
        <v>-948.3449999999998</v>
      </c>
      <c r="CC464" s="689">
        <f>-1014+0.214-35.8</f>
        <v>-1049.586</v>
      </c>
      <c r="CD464" s="390">
        <f t="shared" ref="CD464:CG464" si="937">+MIN(0,CD462+CD463)</f>
        <v>-1065.5751541488878</v>
      </c>
      <c r="CE464" s="143">
        <f t="shared" si="937"/>
        <v>-1082.4798883628878</v>
      </c>
      <c r="CF464" s="143">
        <f t="shared" si="937"/>
        <v>-1067.1002180153323</v>
      </c>
      <c r="CG464" s="370">
        <f t="shared" si="937"/>
        <v>-1046.8803111800401</v>
      </c>
      <c r="CH464" s="143"/>
      <c r="CI464" s="143"/>
      <c r="CJ464" s="143"/>
      <c r="CK464" s="143"/>
      <c r="CL464" s="143"/>
      <c r="CM464" s="143"/>
      <c r="CN464" s="143"/>
      <c r="CO464" s="143"/>
      <c r="CP464" s="143"/>
      <c r="CQ464" s="143"/>
      <c r="CR464" s="143"/>
      <c r="CS464" s="143"/>
      <c r="CT464" s="143"/>
      <c r="CU464" s="143"/>
      <c r="CV464" s="143"/>
      <c r="CW464" s="143"/>
      <c r="CX464" s="143"/>
      <c r="CY464" s="143"/>
      <c r="CZ464" s="143"/>
      <c r="DA464" s="143"/>
      <c r="DB464" s="143"/>
      <c r="DC464" s="143"/>
      <c r="DD464" s="143"/>
      <c r="DE464" s="143"/>
      <c r="DF464" s="143"/>
      <c r="DG464" s="143"/>
      <c r="DH464" s="143"/>
      <c r="DI464" s="370"/>
      <c r="DJ464" s="347"/>
      <c r="DK464" s="130"/>
      <c r="DL464" s="130"/>
      <c r="DM464" s="130"/>
      <c r="DN464" s="130"/>
      <c r="DO464" s="130"/>
      <c r="DP464" s="130"/>
      <c r="DQ464" s="390"/>
      <c r="DR464" s="143"/>
      <c r="DS464" s="143"/>
      <c r="DT464" s="128"/>
      <c r="DU464" s="128"/>
      <c r="DV464" s="128"/>
      <c r="DW464" s="128"/>
      <c r="DX464" s="128"/>
      <c r="DY464" s="128"/>
      <c r="DZ464" s="128">
        <f>BU464</f>
        <v>-764.00000000000011</v>
      </c>
      <c r="EA464" s="143">
        <f>MIN(0,EA462+EA463)</f>
        <v>-985.68900000000008</v>
      </c>
      <c r="EB464" s="143">
        <f t="shared" ref="EB464:EJ464" si="938">MIN(0,EB462+EB463)</f>
        <v>-1080.1090000000002</v>
      </c>
      <c r="EC464" s="143">
        <f t="shared" si="938"/>
        <v>-1077.4033111800397</v>
      </c>
      <c r="ED464" s="143">
        <f t="shared" si="938"/>
        <v>-994.97189966547558</v>
      </c>
      <c r="EE464" s="143">
        <f t="shared" si="938"/>
        <v>-783.48240739891673</v>
      </c>
      <c r="EF464" s="143">
        <f t="shared" si="938"/>
        <v>-444.06115393369703</v>
      </c>
      <c r="EG464" s="143">
        <f t="shared" si="938"/>
        <v>0</v>
      </c>
      <c r="EH464" s="143">
        <f t="shared" si="938"/>
        <v>0</v>
      </c>
      <c r="EI464" s="143">
        <f t="shared" si="938"/>
        <v>0</v>
      </c>
      <c r="EJ464" s="370">
        <f t="shared" si="938"/>
        <v>0</v>
      </c>
      <c r="EK464" s="221"/>
      <c r="EL464" s="221"/>
      <c r="EM464" s="221"/>
      <c r="EN464" s="221"/>
      <c r="EO464" s="221"/>
      <c r="EP464" s="221"/>
      <c r="EQ464" s="221"/>
      <c r="ER464" s="221"/>
      <c r="ES464" s="221"/>
      <c r="ET464" s="221"/>
      <c r="EU464" s="221"/>
      <c r="EV464" s="221"/>
      <c r="EW464" s="221"/>
      <c r="EX464" s="221"/>
      <c r="EY464" s="221"/>
      <c r="EZ464" s="221"/>
      <c r="FA464" s="221"/>
      <c r="FB464" s="221"/>
      <c r="FC464" s="221"/>
      <c r="FD464" s="221"/>
      <c r="FE464" s="221"/>
      <c r="FF464" s="221"/>
      <c r="FG464" s="221"/>
      <c r="FH464" s="221"/>
      <c r="FI464" s="221"/>
      <c r="FJ464" s="221"/>
      <c r="FK464" s="221"/>
      <c r="FL464" s="221"/>
      <c r="FM464" s="221"/>
      <c r="FN464" s="221"/>
      <c r="FO464" s="221"/>
      <c r="FP464" s="221"/>
      <c r="FQ464" s="221"/>
      <c r="FR464" s="221"/>
      <c r="FS464" s="221"/>
      <c r="FT464" s="221"/>
      <c r="FU464" s="221"/>
      <c r="FV464" s="221"/>
      <c r="FW464" s="221"/>
      <c r="FX464" s="221"/>
      <c r="FY464" s="221"/>
      <c r="FZ464" s="221"/>
      <c r="GA464" s="221"/>
      <c r="GB464" s="221"/>
      <c r="GC464" s="221"/>
      <c r="GD464" s="221"/>
      <c r="GE464" s="221"/>
      <c r="GF464" s="221"/>
      <c r="GG464" s="221"/>
      <c r="GH464" s="221"/>
      <c r="GI464" s="221"/>
      <c r="GJ464" s="221"/>
      <c r="GK464" s="221"/>
      <c r="GL464" s="221"/>
      <c r="GM464" s="221"/>
      <c r="GN464" s="221"/>
      <c r="GO464" s="221"/>
      <c r="GP464" s="221"/>
      <c r="GQ464" s="221"/>
      <c r="GR464" s="221"/>
      <c r="GS464" s="221"/>
      <c r="GT464" s="221"/>
      <c r="GU464" s="221"/>
      <c r="GV464" s="221"/>
      <c r="GW464" s="221"/>
      <c r="GX464" s="221"/>
      <c r="GY464" s="221"/>
      <c r="GZ464" s="221"/>
      <c r="HA464" s="221"/>
      <c r="HB464" s="221"/>
      <c r="HC464" s="221"/>
      <c r="HD464" s="221"/>
      <c r="HE464" s="221"/>
      <c r="HF464" s="221"/>
      <c r="HG464" s="221"/>
      <c r="HH464" s="221"/>
      <c r="HI464" s="221"/>
      <c r="HJ464" s="221"/>
      <c r="HK464" s="221"/>
      <c r="HL464" s="221"/>
      <c r="HM464" s="221"/>
      <c r="HN464" s="221"/>
      <c r="HO464" s="221"/>
      <c r="HP464" s="221"/>
      <c r="HQ464" s="221"/>
      <c r="HR464" s="221"/>
      <c r="HS464" s="221"/>
      <c r="HT464" s="221"/>
      <c r="HU464" s="221"/>
      <c r="HV464" s="221"/>
      <c r="HW464" s="221"/>
    </row>
    <row r="465" spans="1:231" ht="13.5" customHeight="1">
      <c r="A465" s="4"/>
      <c r="H465" s="4"/>
      <c r="I465" s="584"/>
      <c r="J465" s="20"/>
      <c r="K465" s="20"/>
      <c r="L465" s="20"/>
      <c r="M465" s="20"/>
      <c r="N465" s="20"/>
      <c r="O465" s="20"/>
      <c r="P465" s="20"/>
      <c r="Q465" s="20"/>
      <c r="R465" s="20"/>
      <c r="S465" s="20"/>
      <c r="T465" s="20"/>
      <c r="U465" s="20"/>
      <c r="V465" s="20"/>
      <c r="W465" s="20"/>
      <c r="X465" s="20"/>
      <c r="Y465" s="20"/>
      <c r="Z465" s="20"/>
      <c r="AA465" s="20"/>
      <c r="AB465" s="20"/>
      <c r="AC465" s="20"/>
      <c r="AD465" s="20"/>
      <c r="AE465" s="20"/>
      <c r="AF465" s="20"/>
      <c r="AG465" s="20"/>
      <c r="AH465" s="20"/>
      <c r="AI465" s="20"/>
      <c r="AJ465" s="20"/>
      <c r="AK465" s="20"/>
      <c r="AL465" s="20"/>
      <c r="AM465" s="20"/>
      <c r="AN465" s="20"/>
      <c r="AO465" s="20"/>
      <c r="AP465" s="20"/>
      <c r="AQ465" s="20"/>
      <c r="AR465" s="20"/>
      <c r="AS465" s="20"/>
      <c r="AT465" s="368"/>
      <c r="AU465" s="20"/>
      <c r="AV465" s="20"/>
      <c r="AW465" s="586"/>
      <c r="AX465" s="368"/>
      <c r="AY465" s="20"/>
      <c r="AZ465" s="20"/>
      <c r="BA465" s="586"/>
      <c r="BB465" s="368"/>
      <c r="BC465" s="20"/>
      <c r="BD465" s="20"/>
      <c r="BE465" s="586"/>
      <c r="BF465" s="368"/>
      <c r="BG465" s="20"/>
      <c r="BH465" s="20"/>
      <c r="BI465" s="586"/>
      <c r="BJ465" s="368"/>
      <c r="BK465" s="20"/>
      <c r="BL465" s="20"/>
      <c r="BM465" s="586"/>
      <c r="BN465" s="368"/>
      <c r="BO465" s="20"/>
      <c r="BP465" s="20"/>
      <c r="BQ465" s="586"/>
      <c r="BR465" s="368"/>
      <c r="BS465" s="40"/>
      <c r="BT465" s="40"/>
      <c r="BU465" s="601"/>
      <c r="BV465" s="651"/>
      <c r="BW465" s="40"/>
      <c r="BX465" s="40"/>
      <c r="BY465" s="601"/>
      <c r="BZ465" s="651"/>
      <c r="CA465" s="40"/>
      <c r="CB465" s="40"/>
      <c r="CC465" s="601"/>
      <c r="CD465" s="651"/>
      <c r="CE465" s="40"/>
      <c r="CF465" s="40"/>
      <c r="CG465" s="601"/>
      <c r="CH465" s="40"/>
      <c r="CI465" s="40"/>
      <c r="CJ465" s="40"/>
      <c r="CK465" s="40"/>
      <c r="CL465" s="40"/>
      <c r="CM465" s="40"/>
      <c r="CN465" s="40"/>
      <c r="CO465" s="40"/>
      <c r="CP465" s="40"/>
      <c r="CQ465" s="40"/>
      <c r="CR465" s="40"/>
      <c r="CS465" s="40"/>
      <c r="CT465" s="40"/>
      <c r="CU465" s="40"/>
      <c r="CV465" s="40"/>
      <c r="CW465" s="40"/>
      <c r="CX465" s="40"/>
      <c r="CY465" s="40"/>
      <c r="CZ465" s="40"/>
      <c r="DA465" s="40"/>
      <c r="DB465" s="40"/>
      <c r="DC465" s="40"/>
      <c r="DD465" s="40"/>
      <c r="DE465" s="40"/>
      <c r="DF465" s="40"/>
      <c r="DG465" s="40"/>
      <c r="DH465" s="40"/>
      <c r="DI465" s="601"/>
      <c r="DJ465" s="601"/>
      <c r="DK465" s="20"/>
      <c r="DL465" s="20"/>
      <c r="DM465" s="20"/>
      <c r="DN465" s="20"/>
      <c r="DO465" s="20"/>
      <c r="DP465" s="20"/>
      <c r="DQ465" s="368"/>
      <c r="DR465" s="20"/>
      <c r="DS465" s="20"/>
      <c r="DT465" s="20"/>
      <c r="DU465" s="20"/>
      <c r="DV465" s="20"/>
      <c r="DW465" s="20"/>
      <c r="DX465" s="20"/>
      <c r="DY465" s="20"/>
      <c r="DZ465" s="20"/>
      <c r="EA465" s="20"/>
      <c r="EB465" s="40"/>
      <c r="EC465" s="40"/>
      <c r="ED465" s="40"/>
      <c r="EE465" s="40"/>
      <c r="EF465" s="40"/>
      <c r="EG465" s="40"/>
      <c r="EH465" s="40"/>
      <c r="EI465" s="40"/>
      <c r="EJ465" s="601"/>
      <c r="EK465" s="99"/>
      <c r="EL465" s="99"/>
      <c r="EM465" s="99"/>
      <c r="EN465" s="99"/>
      <c r="EO465" s="99"/>
      <c r="EP465" s="99"/>
      <c r="EQ465" s="99"/>
      <c r="ER465" s="99"/>
      <c r="ES465" s="99"/>
      <c r="ET465" s="99"/>
      <c r="EU465" s="99"/>
      <c r="EV465" s="99"/>
      <c r="EW465" s="99"/>
      <c r="EX465" s="99"/>
      <c r="EY465" s="99"/>
      <c r="EZ465" s="99"/>
      <c r="FA465" s="99"/>
      <c r="FB465" s="99"/>
      <c r="FC465" s="99"/>
      <c r="FD465" s="99"/>
      <c r="FE465" s="99"/>
      <c r="FF465" s="99"/>
      <c r="FG465" s="99"/>
      <c r="FH465" s="99"/>
      <c r="FI465" s="99"/>
      <c r="FJ465" s="99"/>
      <c r="FK465" s="99"/>
      <c r="FL465" s="99"/>
      <c r="FM465" s="99"/>
      <c r="FN465" s="99"/>
      <c r="FO465" s="99"/>
      <c r="FP465" s="99"/>
      <c r="FQ465" s="99"/>
      <c r="FR465" s="99"/>
      <c r="FS465" s="99"/>
      <c r="FT465" s="99"/>
      <c r="FU465" s="99"/>
      <c r="FV465" s="99"/>
      <c r="FW465" s="99"/>
      <c r="FX465" s="99"/>
      <c r="FY465" s="99"/>
      <c r="FZ465" s="99"/>
      <c r="GA465" s="99"/>
      <c r="GB465" s="99"/>
      <c r="GC465" s="99"/>
      <c r="GD465" s="99"/>
      <c r="GE465" s="99"/>
      <c r="GF465" s="99"/>
      <c r="GG465" s="99"/>
      <c r="GH465" s="99"/>
      <c r="GI465" s="99"/>
      <c r="GJ465" s="99"/>
      <c r="GK465" s="99"/>
      <c r="GL465" s="99"/>
      <c r="GM465" s="99"/>
      <c r="GN465" s="99"/>
      <c r="GO465" s="99"/>
      <c r="GP465" s="99"/>
      <c r="GQ465" s="99"/>
      <c r="GR465" s="99"/>
      <c r="GS465" s="99"/>
      <c r="GT465" s="99"/>
      <c r="GU465" s="99"/>
      <c r="GV465" s="99"/>
      <c r="GW465" s="99"/>
      <c r="GX465" s="99"/>
      <c r="GY465" s="99"/>
      <c r="GZ465" s="99"/>
      <c r="HA465" s="99"/>
      <c r="HB465" s="99"/>
      <c r="HC465" s="99"/>
      <c r="HD465" s="99"/>
      <c r="HE465" s="99"/>
      <c r="HF465" s="99"/>
      <c r="HG465" s="99"/>
      <c r="HH465" s="99"/>
      <c r="HI465" s="99"/>
      <c r="HJ465" s="99"/>
      <c r="HK465" s="99"/>
      <c r="HL465" s="99"/>
      <c r="HM465" s="99"/>
      <c r="HN465" s="99"/>
      <c r="HO465" s="99"/>
      <c r="HP465" s="99"/>
      <c r="HQ465" s="99"/>
      <c r="HR465" s="99"/>
      <c r="HS465" s="99"/>
      <c r="HT465" s="99"/>
      <c r="HU465" s="99"/>
      <c r="HV465" s="99"/>
      <c r="HW465" s="99"/>
    </row>
    <row r="466" spans="1:231" ht="13.5" customHeight="1">
      <c r="A466" s="4"/>
      <c r="H466" s="4"/>
      <c r="I466" s="1688" t="s">
        <v>176</v>
      </c>
      <c r="J466" s="20"/>
      <c r="K466" s="20"/>
      <c r="L466" s="20"/>
      <c r="M466" s="20"/>
      <c r="N466" s="20"/>
      <c r="O466" s="20"/>
      <c r="P466" s="20"/>
      <c r="Q466" s="20"/>
      <c r="R466" s="20"/>
      <c r="S466" s="20"/>
      <c r="T466" s="20"/>
      <c r="U466" s="20"/>
      <c r="V466" s="20"/>
      <c r="W466" s="20"/>
      <c r="X466" s="20"/>
      <c r="Y466" s="20"/>
      <c r="Z466" s="20"/>
      <c r="AA466" s="20"/>
      <c r="AB466" s="20"/>
      <c r="AC466" s="20"/>
      <c r="AD466" s="20"/>
      <c r="AE466" s="20"/>
      <c r="AF466" s="20"/>
      <c r="AG466" s="20"/>
      <c r="AH466" s="20"/>
      <c r="AI466" s="20"/>
      <c r="AJ466" s="20"/>
      <c r="AK466" s="20"/>
      <c r="AL466" s="20"/>
      <c r="AM466" s="20"/>
      <c r="AN466" s="20"/>
      <c r="AO466" s="20"/>
      <c r="AP466" s="20"/>
      <c r="AQ466" s="20"/>
      <c r="AR466" s="20"/>
      <c r="AS466" s="20"/>
      <c r="AT466" s="368"/>
      <c r="AU466" s="20"/>
      <c r="AV466" s="20"/>
      <c r="AW466" s="586"/>
      <c r="AX466" s="368"/>
      <c r="AY466" s="20"/>
      <c r="AZ466" s="20"/>
      <c r="BA466" s="586"/>
      <c r="BB466" s="368"/>
      <c r="BC466" s="20"/>
      <c r="BD466" s="20"/>
      <c r="BE466" s="586"/>
      <c r="BF466" s="368"/>
      <c r="BG466" s="20"/>
      <c r="BH466" s="20"/>
      <c r="BI466" s="586"/>
      <c r="BJ466" s="368"/>
      <c r="BK466" s="20"/>
      <c r="BL466" s="20"/>
      <c r="BM466" s="586"/>
      <c r="BN466" s="368"/>
      <c r="BO466" s="20"/>
      <c r="BP466" s="20"/>
      <c r="BQ466" s="586"/>
      <c r="BR466" s="368"/>
      <c r="BS466" s="40"/>
      <c r="BT466" s="40"/>
      <c r="BU466" s="601"/>
      <c r="BV466" s="651"/>
      <c r="BW466" s="40"/>
      <c r="BX466" s="40"/>
      <c r="BY466" s="601"/>
      <c r="BZ466" s="651"/>
      <c r="CA466" s="40"/>
      <c r="CB466" s="40"/>
      <c r="CC466" s="601"/>
      <c r="CD466" s="651"/>
      <c r="CE466" s="40"/>
      <c r="CF466" s="40"/>
      <c r="CG466" s="601"/>
      <c r="CH466" s="40"/>
      <c r="CI466" s="40"/>
      <c r="CJ466" s="40"/>
      <c r="CK466" s="40"/>
      <c r="CL466" s="40"/>
      <c r="CM466" s="40"/>
      <c r="CN466" s="40"/>
      <c r="CO466" s="40"/>
      <c r="CP466" s="40"/>
      <c r="CQ466" s="40"/>
      <c r="CR466" s="40"/>
      <c r="CS466" s="40"/>
      <c r="CT466" s="40"/>
      <c r="CU466" s="40"/>
      <c r="CV466" s="40"/>
      <c r="CW466" s="40"/>
      <c r="CX466" s="40"/>
      <c r="CY466" s="40"/>
      <c r="CZ466" s="40"/>
      <c r="DA466" s="40"/>
      <c r="DB466" s="40"/>
      <c r="DC466" s="40"/>
      <c r="DD466" s="40"/>
      <c r="DE466" s="40"/>
      <c r="DF466" s="40"/>
      <c r="DG466" s="40"/>
      <c r="DH466" s="40"/>
      <c r="DI466" s="601"/>
      <c r="DJ466" s="601"/>
      <c r="DK466" s="20"/>
      <c r="DL466" s="20"/>
      <c r="DM466" s="20"/>
      <c r="DN466" s="20"/>
      <c r="DO466" s="20"/>
      <c r="DP466" s="20"/>
      <c r="DQ466" s="368"/>
      <c r="DR466" s="20"/>
      <c r="DS466" s="20"/>
      <c r="DT466" s="20"/>
      <c r="DU466" s="20"/>
      <c r="DV466" s="20"/>
      <c r="DW466" s="20"/>
      <c r="DX466" s="20"/>
      <c r="DY466" s="20"/>
      <c r="DZ466" s="20"/>
      <c r="EA466" s="20"/>
      <c r="EB466" s="40"/>
      <c r="EC466" s="40"/>
      <c r="ED466" s="40"/>
      <c r="EE466" s="40"/>
      <c r="EF466" s="40"/>
      <c r="EG466" s="40"/>
      <c r="EH466" s="40"/>
      <c r="EI466" s="40"/>
      <c r="EJ466" s="601"/>
      <c r="EK466" s="99"/>
      <c r="EL466" s="99"/>
      <c r="EM466" s="99"/>
      <c r="EN466" s="99"/>
      <c r="EO466" s="99"/>
      <c r="EP466" s="99"/>
      <c r="EQ466" s="99"/>
      <c r="ER466" s="99"/>
      <c r="ES466" s="99"/>
      <c r="ET466" s="99"/>
      <c r="EU466" s="99"/>
      <c r="EV466" s="99"/>
      <c r="EW466" s="99"/>
      <c r="EX466" s="99"/>
      <c r="EY466" s="99"/>
      <c r="EZ466" s="99"/>
      <c r="FA466" s="99"/>
      <c r="FB466" s="99"/>
      <c r="FC466" s="99"/>
      <c r="FD466" s="99"/>
      <c r="FE466" s="99"/>
      <c r="FF466" s="99"/>
      <c r="FG466" s="99"/>
      <c r="FH466" s="99"/>
      <c r="FI466" s="99"/>
      <c r="FJ466" s="99"/>
      <c r="FK466" s="99"/>
      <c r="FL466" s="99"/>
      <c r="FM466" s="99"/>
      <c r="FN466" s="99"/>
      <c r="FO466" s="99"/>
      <c r="FP466" s="99"/>
      <c r="FQ466" s="99"/>
      <c r="FR466" s="99"/>
      <c r="FS466" s="99"/>
      <c r="FT466" s="99"/>
      <c r="FU466" s="99"/>
      <c r="FV466" s="99"/>
      <c r="FW466" s="99"/>
      <c r="FX466" s="99"/>
      <c r="FY466" s="99"/>
      <c r="FZ466" s="99"/>
      <c r="GA466" s="99"/>
      <c r="GB466" s="99"/>
      <c r="GC466" s="99"/>
      <c r="GD466" s="99"/>
      <c r="GE466" s="99"/>
      <c r="GF466" s="99"/>
      <c r="GG466" s="99"/>
      <c r="GH466" s="99"/>
      <c r="GI466" s="99"/>
      <c r="GJ466" s="99"/>
      <c r="GK466" s="99"/>
      <c r="GL466" s="99"/>
      <c r="GM466" s="99"/>
      <c r="GN466" s="99"/>
      <c r="GO466" s="99"/>
      <c r="GP466" s="99"/>
      <c r="GQ466" s="99"/>
      <c r="GR466" s="99"/>
      <c r="GS466" s="99"/>
      <c r="GT466" s="99"/>
      <c r="GU466" s="99"/>
      <c r="GV466" s="99"/>
      <c r="GW466" s="99"/>
      <c r="GX466" s="99"/>
      <c r="GY466" s="99"/>
      <c r="GZ466" s="99"/>
      <c r="HA466" s="99"/>
      <c r="HB466" s="99"/>
      <c r="HC466" s="99"/>
      <c r="HD466" s="99"/>
      <c r="HE466" s="99"/>
      <c r="HF466" s="99"/>
      <c r="HG466" s="99"/>
      <c r="HH466" s="99"/>
      <c r="HI466" s="99"/>
      <c r="HJ466" s="99"/>
      <c r="HK466" s="99"/>
      <c r="HL466" s="99"/>
      <c r="HM466" s="99"/>
      <c r="HN466" s="99"/>
      <c r="HO466" s="99"/>
      <c r="HP466" s="99"/>
      <c r="HQ466" s="99"/>
      <c r="HR466" s="99"/>
      <c r="HS466" s="99"/>
      <c r="HT466" s="99"/>
      <c r="HU466" s="99"/>
      <c r="HV466" s="99"/>
      <c r="HW466" s="99"/>
    </row>
    <row r="467" spans="1:231" s="57" customFormat="1" ht="13.5" customHeight="1">
      <c r="A467" s="55"/>
      <c r="B467"/>
      <c r="C467"/>
      <c r="D467"/>
      <c r="E467"/>
      <c r="F467"/>
      <c r="G467"/>
      <c r="H467" s="55"/>
      <c r="I467" s="602" t="s">
        <v>177</v>
      </c>
      <c r="J467" s="38"/>
      <c r="K467" s="38"/>
      <c r="L467" s="38"/>
      <c r="M467" s="38"/>
      <c r="N467" s="38"/>
      <c r="O467" s="38"/>
      <c r="P467" s="38"/>
      <c r="Q467" s="38"/>
      <c r="R467" s="38"/>
      <c r="S467" s="38"/>
      <c r="T467" s="38"/>
      <c r="U467" s="38"/>
      <c r="V467" s="38"/>
      <c r="W467" s="38"/>
      <c r="X467" s="38"/>
      <c r="Y467" s="38"/>
      <c r="Z467" s="38"/>
      <c r="AA467" s="38"/>
      <c r="AB467" s="38"/>
      <c r="AC467" s="38"/>
      <c r="AD467" s="38"/>
      <c r="AE467" s="38"/>
      <c r="AF467" s="38"/>
      <c r="AG467" s="38"/>
      <c r="AH467" s="38"/>
      <c r="AI467" s="38"/>
      <c r="AJ467" s="38"/>
      <c r="AK467" s="38"/>
      <c r="AL467" s="38"/>
      <c r="AM467" s="38"/>
      <c r="AN467" s="38"/>
      <c r="AO467" s="38"/>
      <c r="AP467" s="38"/>
      <c r="AQ467" s="38"/>
      <c r="AR467" s="38"/>
      <c r="AS467" s="38"/>
      <c r="AT467" s="385"/>
      <c r="AU467" s="128"/>
      <c r="AV467" s="128"/>
      <c r="AW467" s="347"/>
      <c r="AX467" s="376"/>
      <c r="AY467" s="128"/>
      <c r="AZ467" s="128"/>
      <c r="BA467" s="347"/>
      <c r="BB467" s="376">
        <f t="shared" ref="BB467:BQ467" si="939">BA470</f>
        <v>10.818915000000001</v>
      </c>
      <c r="BC467" s="128">
        <f t="shared" si="939"/>
        <v>23.173062999999999</v>
      </c>
      <c r="BD467" s="128">
        <f t="shared" si="939"/>
        <v>23.253751999999999</v>
      </c>
      <c r="BE467" s="347">
        <f t="shared" si="939"/>
        <v>27.558011</v>
      </c>
      <c r="BF467" s="376">
        <f t="shared" si="939"/>
        <v>28.108605000000001</v>
      </c>
      <c r="BG467" s="128">
        <f t="shared" si="939"/>
        <v>28.728653999999999</v>
      </c>
      <c r="BH467" s="128">
        <f t="shared" si="939"/>
        <v>29.200454000000001</v>
      </c>
      <c r="BI467" s="347">
        <f t="shared" si="939"/>
        <v>33.410842000000002</v>
      </c>
      <c r="BJ467" s="376">
        <f t="shared" si="939"/>
        <v>33.876940000000005</v>
      </c>
      <c r="BK467" s="128">
        <f t="shared" si="939"/>
        <v>34.476922000000002</v>
      </c>
      <c r="BL467" s="128">
        <f t="shared" si="939"/>
        <v>35.218055999999997</v>
      </c>
      <c r="BM467" s="347">
        <f t="shared" si="939"/>
        <v>39.260280000000002</v>
      </c>
      <c r="BN467" s="376">
        <f t="shared" si="939"/>
        <v>39.402966000000006</v>
      </c>
      <c r="BO467" s="128">
        <f t="shared" si="939"/>
        <v>39.730219999999996</v>
      </c>
      <c r="BP467" s="128">
        <f t="shared" si="939"/>
        <v>40.263145000000002</v>
      </c>
      <c r="BQ467" s="347">
        <f t="shared" si="939"/>
        <v>40.628244000000002</v>
      </c>
      <c r="BR467" s="376">
        <f>BQ470*3</f>
        <v>122.38751999999999</v>
      </c>
      <c r="BS467" s="128">
        <f t="shared" ref="BS467:CB467" si="940">BR470</f>
        <v>175.399134</v>
      </c>
      <c r="BT467" s="128">
        <f t="shared" si="940"/>
        <v>176.10000000000002</v>
      </c>
      <c r="BU467" s="347">
        <f t="shared" si="940"/>
        <v>177</v>
      </c>
      <c r="BV467" s="376">
        <f>BU470</f>
        <v>178.53114500000001</v>
      </c>
      <c r="BW467" s="150">
        <f t="shared" si="940"/>
        <v>179.137137</v>
      </c>
      <c r="BX467" s="150">
        <f t="shared" si="940"/>
        <v>180.14241900000002</v>
      </c>
      <c r="BY467" s="409">
        <f t="shared" si="940"/>
        <v>181.25036</v>
      </c>
      <c r="BZ467" s="376">
        <f>BY470</f>
        <v>178.53114500000001</v>
      </c>
      <c r="CA467" s="150">
        <f t="shared" si="940"/>
        <v>183.15799999999999</v>
      </c>
      <c r="CB467" s="150">
        <f t="shared" si="940"/>
        <v>185.43899999999999</v>
      </c>
      <c r="CC467" s="347">
        <f>CB470</f>
        <v>187.69200000000001</v>
      </c>
      <c r="CD467" s="376">
        <f t="shared" ref="CD467:CG467" si="941">CC470</f>
        <v>189.56892000000002</v>
      </c>
      <c r="CE467" s="128">
        <f t="shared" si="941"/>
        <v>191.46460920000001</v>
      </c>
      <c r="CF467" s="128">
        <f t="shared" si="941"/>
        <v>193.37925529200001</v>
      </c>
      <c r="CG467" s="347">
        <f t="shared" si="941"/>
        <v>195.31304784492002</v>
      </c>
      <c r="CH467" s="128"/>
      <c r="CI467" s="128"/>
      <c r="CJ467" s="128"/>
      <c r="CK467" s="128"/>
      <c r="CL467" s="128"/>
      <c r="CM467" s="128"/>
      <c r="CN467" s="128"/>
      <c r="CO467" s="128"/>
      <c r="CP467" s="128"/>
      <c r="CQ467" s="128"/>
      <c r="CR467" s="128"/>
      <c r="CS467" s="128"/>
      <c r="CT467" s="128"/>
      <c r="CU467" s="128"/>
      <c r="CV467" s="128"/>
      <c r="CW467" s="128"/>
      <c r="CX467" s="128"/>
      <c r="CY467" s="128"/>
      <c r="CZ467" s="128"/>
      <c r="DA467" s="128"/>
      <c r="DB467" s="128"/>
      <c r="DC467" s="128"/>
      <c r="DD467" s="128"/>
      <c r="DE467" s="128"/>
      <c r="DF467" s="128"/>
      <c r="DG467" s="128"/>
      <c r="DH467" s="128"/>
      <c r="DI467" s="347"/>
      <c r="DJ467" s="347"/>
      <c r="DK467" s="130"/>
      <c r="DL467" s="130"/>
      <c r="DM467" s="130"/>
      <c r="DN467" s="130"/>
      <c r="DO467" s="130"/>
      <c r="DP467" s="130"/>
      <c r="DQ467" s="376"/>
      <c r="DR467" s="128"/>
      <c r="DS467" s="128"/>
      <c r="DT467" s="128"/>
      <c r="DU467" s="128"/>
      <c r="DV467" s="128">
        <f t="shared" ref="DV467:EA467" si="942">DU470</f>
        <v>10.818915000000001</v>
      </c>
      <c r="DW467" s="128">
        <f t="shared" si="942"/>
        <v>28.108605000000001</v>
      </c>
      <c r="DX467" s="128">
        <f t="shared" si="942"/>
        <v>33.876940000000005</v>
      </c>
      <c r="DY467" s="128">
        <f t="shared" si="942"/>
        <v>39.402966000000006</v>
      </c>
      <c r="DZ467" s="128">
        <f t="shared" si="942"/>
        <v>40.795839999999998</v>
      </c>
      <c r="EA467" s="128">
        <f t="shared" si="942"/>
        <v>178.53114500000001</v>
      </c>
      <c r="EB467" s="128">
        <f>EA470</f>
        <v>178.53114500000001</v>
      </c>
      <c r="EC467" s="128">
        <f>EB470</f>
        <v>189.56892000000002</v>
      </c>
      <c r="ED467" s="128">
        <f t="shared" ref="ED467:EJ467" si="943">EC470</f>
        <v>197.26617832336922</v>
      </c>
      <c r="EE467" s="128">
        <f t="shared" si="943"/>
        <v>203.18416367307029</v>
      </c>
      <c r="EF467" s="128">
        <f t="shared" si="943"/>
        <v>209.27968858326241</v>
      </c>
      <c r="EG467" s="128">
        <f t="shared" si="943"/>
        <v>215.55807924076029</v>
      </c>
      <c r="EH467" s="128">
        <f t="shared" si="943"/>
        <v>222.02482161798309</v>
      </c>
      <c r="EI467" s="128">
        <f t="shared" si="943"/>
        <v>228.68556626652259</v>
      </c>
      <c r="EJ467" s="347">
        <f t="shared" si="943"/>
        <v>235.54613325451828</v>
      </c>
      <c r="EK467" s="226"/>
      <c r="EL467" s="226"/>
      <c r="EM467" s="226"/>
      <c r="EN467" s="226"/>
      <c r="EO467" s="226"/>
      <c r="EP467" s="226"/>
      <c r="EQ467" s="226"/>
      <c r="ER467" s="226"/>
      <c r="ES467" s="226"/>
      <c r="ET467" s="226"/>
      <c r="EU467" s="226"/>
      <c r="EV467" s="226"/>
      <c r="EW467" s="226"/>
      <c r="EX467" s="226"/>
      <c r="EY467" s="226"/>
      <c r="EZ467" s="226"/>
      <c r="FA467" s="226"/>
      <c r="FB467" s="226"/>
      <c r="FC467" s="226"/>
      <c r="FD467" s="226"/>
      <c r="FE467" s="226"/>
      <c r="FF467" s="226"/>
      <c r="FG467" s="226"/>
      <c r="FH467" s="226"/>
      <c r="FI467" s="226"/>
      <c r="FJ467" s="226"/>
      <c r="FK467" s="226"/>
      <c r="FL467" s="226"/>
      <c r="FM467" s="226"/>
      <c r="FN467" s="226"/>
      <c r="FO467" s="226"/>
      <c r="FP467" s="226"/>
      <c r="FQ467" s="226"/>
      <c r="FR467" s="226"/>
      <c r="FS467" s="226"/>
      <c r="FT467" s="226"/>
      <c r="FU467" s="226"/>
      <c r="FV467" s="226"/>
      <c r="FW467" s="226"/>
      <c r="FX467" s="226"/>
      <c r="FY467" s="226"/>
      <c r="FZ467" s="226"/>
      <c r="GA467" s="226"/>
      <c r="GB467" s="226"/>
      <c r="GC467" s="226"/>
      <c r="GD467" s="226"/>
      <c r="GE467" s="226"/>
      <c r="GF467" s="226"/>
      <c r="GG467" s="226"/>
      <c r="GH467" s="226"/>
      <c r="GI467" s="226"/>
      <c r="GJ467" s="226"/>
      <c r="GK467" s="226"/>
      <c r="GL467" s="226"/>
      <c r="GM467" s="226"/>
      <c r="GN467" s="226"/>
      <c r="GO467" s="226"/>
      <c r="GP467" s="226"/>
      <c r="GQ467" s="226"/>
      <c r="GR467" s="226"/>
      <c r="GS467" s="226"/>
      <c r="GT467" s="226"/>
      <c r="GU467" s="226"/>
      <c r="GV467" s="226"/>
      <c r="GW467" s="226"/>
      <c r="GX467" s="226"/>
      <c r="GY467" s="226"/>
      <c r="GZ467" s="226"/>
      <c r="HA467" s="226"/>
      <c r="HB467" s="226"/>
      <c r="HC467" s="226"/>
      <c r="HD467" s="226"/>
      <c r="HE467" s="226"/>
      <c r="HF467" s="226"/>
      <c r="HG467" s="226"/>
      <c r="HH467" s="226"/>
      <c r="HI467" s="226"/>
      <c r="HJ467" s="226"/>
      <c r="HK467" s="226"/>
      <c r="HL467" s="226"/>
      <c r="HM467" s="226"/>
      <c r="HN467" s="226"/>
      <c r="HO467" s="226"/>
      <c r="HP467" s="226"/>
      <c r="HQ467" s="226"/>
      <c r="HR467" s="226"/>
      <c r="HS467" s="226"/>
      <c r="HT467" s="226"/>
      <c r="HU467" s="226"/>
      <c r="HV467" s="226"/>
      <c r="HW467" s="226"/>
    </row>
    <row r="468" spans="1:231" s="57" customFormat="1" ht="13.5" customHeight="1">
      <c r="A468" s="55"/>
      <c r="B468"/>
      <c r="C468"/>
      <c r="D468"/>
      <c r="E468"/>
      <c r="F468"/>
      <c r="G468"/>
      <c r="H468" s="55"/>
      <c r="I468" s="602" t="s">
        <v>316</v>
      </c>
      <c r="J468" s="38"/>
      <c r="K468" s="38"/>
      <c r="L468" s="38"/>
      <c r="M468" s="38"/>
      <c r="N468" s="38"/>
      <c r="O468" s="38"/>
      <c r="P468" s="38"/>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c r="AN468" s="38"/>
      <c r="AO468" s="38"/>
      <c r="AP468" s="38"/>
      <c r="AQ468" s="38"/>
      <c r="AR468" s="38"/>
      <c r="AS468" s="38"/>
      <c r="AT468" s="385"/>
      <c r="AU468" s="128"/>
      <c r="AV468" s="128"/>
      <c r="AW468" s="347"/>
      <c r="AX468" s="376"/>
      <c r="AY468" s="128"/>
      <c r="AZ468" s="128"/>
      <c r="BA468" s="347"/>
      <c r="BB468" s="390">
        <f t="shared" ref="BB468:BP468" si="944">BB470-BB467-BB469</f>
        <v>12.354147999999999</v>
      </c>
      <c r="BC468" s="143">
        <f t="shared" si="944"/>
        <v>8.0688999999999567E-2</v>
      </c>
      <c r="BD468" s="143">
        <f t="shared" si="944"/>
        <v>4.3042590000000018</v>
      </c>
      <c r="BE468" s="370">
        <f t="shared" si="944"/>
        <v>0.55059400000000025</v>
      </c>
      <c r="BF468" s="390">
        <f t="shared" si="944"/>
        <v>0.62004899999999807</v>
      </c>
      <c r="BG468" s="143">
        <f t="shared" si="944"/>
        <v>0.47180000000000177</v>
      </c>
      <c r="BH468" s="143">
        <f t="shared" si="944"/>
        <v>4.2103880000000018</v>
      </c>
      <c r="BI468" s="370">
        <f t="shared" si="944"/>
        <v>0.46609800000000234</v>
      </c>
      <c r="BJ468" s="390">
        <f t="shared" si="944"/>
        <v>0.59998199999999713</v>
      </c>
      <c r="BK468" s="143">
        <f t="shared" si="944"/>
        <v>0.7411339999999953</v>
      </c>
      <c r="BL468" s="143">
        <f t="shared" si="944"/>
        <v>4.0422240000000045</v>
      </c>
      <c r="BM468" s="370">
        <f t="shared" si="944"/>
        <v>0.14268600000000475</v>
      </c>
      <c r="BN468" s="390">
        <f t="shared" si="944"/>
        <v>0.32725399999998928</v>
      </c>
      <c r="BO468" s="143">
        <f t="shared" si="944"/>
        <v>0.53292500000000587</v>
      </c>
      <c r="BP468" s="143">
        <f t="shared" si="944"/>
        <v>0.36509900000000073</v>
      </c>
      <c r="BQ468" s="370">
        <f>BQ470-BQ467-BQ469</f>
        <v>0.16759599999999608</v>
      </c>
      <c r="BR468" s="390">
        <f t="shared" ref="BR468:BY468" si="945">IF(BR471&gt;0,BR470-BR467-BR469,0)</f>
        <v>53.011614000000009</v>
      </c>
      <c r="BS468" s="143">
        <f t="shared" si="945"/>
        <v>0.70086600000001908</v>
      </c>
      <c r="BT468" s="143">
        <f t="shared" si="945"/>
        <v>0.89999999999997726</v>
      </c>
      <c r="BU468" s="370">
        <f t="shared" si="945"/>
        <v>1.5311450000000093</v>
      </c>
      <c r="BV468" s="390">
        <f t="shared" si="945"/>
        <v>0.60599199999998632</v>
      </c>
      <c r="BW468" s="155">
        <f t="shared" si="945"/>
        <v>1.0052820000000224</v>
      </c>
      <c r="BX468" s="155">
        <f t="shared" si="945"/>
        <v>1.1079409999999825</v>
      </c>
      <c r="BY468" s="421">
        <f t="shared" si="945"/>
        <v>0</v>
      </c>
      <c r="BZ468" s="390">
        <f>IF(BZ471&gt;0,BZ470-BZ467-BZ469,0)</f>
        <v>4.6268549999999777</v>
      </c>
      <c r="CA468" s="155">
        <f>IF(CA471&gt;0,CA470-CA467-CA469,0)</f>
        <v>2.2810000000000059</v>
      </c>
      <c r="CB468" s="155">
        <f>IF(CB471&gt;0,CB470-CB467-CB469,0)</f>
        <v>2.2530000000000143</v>
      </c>
      <c r="CC468" s="370">
        <f>IF(CC471&gt;0,CC470-CC467-CC469,0)</f>
        <v>1.8769200000000126</v>
      </c>
      <c r="CD468" s="390">
        <f t="shared" ref="CD468:CG468" si="946">IF(CD471&gt;0,CD470-CD467-CD469,0)</f>
        <v>1.8956891999999925</v>
      </c>
      <c r="CE468" s="143">
        <f t="shared" si="946"/>
        <v>1.9146460919999981</v>
      </c>
      <c r="CF468" s="143">
        <f t="shared" si="946"/>
        <v>1.9337925529200106</v>
      </c>
      <c r="CG468" s="370">
        <f t="shared" si="946"/>
        <v>1.9531304784491965</v>
      </c>
      <c r="CH468" s="128"/>
      <c r="CI468" s="128"/>
      <c r="CJ468" s="128"/>
      <c r="CK468" s="128"/>
      <c r="CL468" s="128"/>
      <c r="CM468" s="128"/>
      <c r="CN468" s="128"/>
      <c r="CO468" s="128"/>
      <c r="CP468" s="128"/>
      <c r="CQ468" s="128"/>
      <c r="CR468" s="128"/>
      <c r="CS468" s="128"/>
      <c r="CT468" s="128"/>
      <c r="CU468" s="128"/>
      <c r="CV468" s="128"/>
      <c r="CW468" s="128"/>
      <c r="CX468" s="128"/>
      <c r="CY468" s="128"/>
      <c r="CZ468" s="128"/>
      <c r="DA468" s="128"/>
      <c r="DB468" s="128"/>
      <c r="DC468" s="128"/>
      <c r="DD468" s="128"/>
      <c r="DE468" s="128"/>
      <c r="DF468" s="128"/>
      <c r="DG468" s="128"/>
      <c r="DH468" s="128"/>
      <c r="DI468" s="347"/>
      <c r="DJ468" s="347"/>
      <c r="DK468" s="130"/>
      <c r="DL468" s="130"/>
      <c r="DM468" s="130"/>
      <c r="DN468" s="130"/>
      <c r="DO468" s="130"/>
      <c r="DP468" s="130"/>
      <c r="DQ468" s="376"/>
      <c r="DR468" s="128"/>
      <c r="DS468" s="128"/>
      <c r="DT468" s="128"/>
      <c r="DU468" s="128"/>
      <c r="DV468" s="143">
        <f t="shared" ref="DV468:EA468" si="947">DV470-DV467-DV469</f>
        <v>17.28969</v>
      </c>
      <c r="DW468" s="143">
        <f t="shared" si="947"/>
        <v>5.768335000000004</v>
      </c>
      <c r="DX468" s="143">
        <f t="shared" si="947"/>
        <v>5.5260260000000017</v>
      </c>
      <c r="DY468" s="143">
        <f t="shared" si="947"/>
        <v>1.392873999999992</v>
      </c>
      <c r="DZ468" s="143">
        <f t="shared" si="947"/>
        <v>137.73530500000001</v>
      </c>
      <c r="EA468" s="143">
        <f t="shared" si="947"/>
        <v>0</v>
      </c>
      <c r="EB468" s="143">
        <f>EB470-EB467-EB469</f>
        <v>11.037775000000011</v>
      </c>
      <c r="EC468" s="143">
        <f>EC470-EC467-EC469</f>
        <v>7.6972583233691978</v>
      </c>
      <c r="ED468" s="143">
        <f t="shared" ref="ED468:EJ468" si="948">IF(ED471&gt;0,ED470-ED467-ED469,0)</f>
        <v>5.9179853497010697</v>
      </c>
      <c r="EE468" s="143">
        <f t="shared" si="948"/>
        <v>6.0955249101921254</v>
      </c>
      <c r="EF468" s="143">
        <f t="shared" si="948"/>
        <v>6.2783906574978801</v>
      </c>
      <c r="EG468" s="143">
        <f t="shared" si="948"/>
        <v>6.4667423772228005</v>
      </c>
      <c r="EH468" s="143">
        <f t="shared" si="948"/>
        <v>6.6607446485394917</v>
      </c>
      <c r="EI468" s="143">
        <f t="shared" si="948"/>
        <v>6.8605669879956963</v>
      </c>
      <c r="EJ468" s="370">
        <f t="shared" si="948"/>
        <v>7.0663839976355689</v>
      </c>
      <c r="EK468" s="226"/>
      <c r="EL468" s="226"/>
      <c r="EM468" s="226"/>
      <c r="EN468" s="226"/>
      <c r="EO468" s="226"/>
      <c r="EP468" s="226"/>
      <c r="EQ468" s="226"/>
      <c r="ER468" s="226"/>
      <c r="ES468" s="226"/>
      <c r="ET468" s="226"/>
      <c r="EU468" s="226"/>
      <c r="EV468" s="226"/>
      <c r="EW468" s="226"/>
      <c r="EX468" s="226"/>
      <c r="EY468" s="226"/>
      <c r="EZ468" s="226"/>
      <c r="FA468" s="226"/>
      <c r="FB468" s="226"/>
      <c r="FC468" s="226"/>
      <c r="FD468" s="226"/>
      <c r="FE468" s="226"/>
      <c r="FF468" s="226"/>
      <c r="FG468" s="226"/>
      <c r="FH468" s="226"/>
      <c r="FI468" s="226"/>
      <c r="FJ468" s="226"/>
      <c r="FK468" s="226"/>
      <c r="FL468" s="226"/>
      <c r="FM468" s="226"/>
      <c r="FN468" s="226"/>
      <c r="FO468" s="226"/>
      <c r="FP468" s="226"/>
      <c r="FQ468" s="226"/>
      <c r="FR468" s="226"/>
      <c r="FS468" s="226"/>
      <c r="FT468" s="226"/>
      <c r="FU468" s="226"/>
      <c r="FV468" s="226"/>
      <c r="FW468" s="226"/>
      <c r="FX468" s="226"/>
      <c r="FY468" s="226"/>
      <c r="FZ468" s="226"/>
      <c r="GA468" s="226"/>
      <c r="GB468" s="226"/>
      <c r="GC468" s="226"/>
      <c r="GD468" s="226"/>
      <c r="GE468" s="226"/>
      <c r="GF468" s="226"/>
      <c r="GG468" s="226"/>
      <c r="GH468" s="226"/>
      <c r="GI468" s="226"/>
      <c r="GJ468" s="226"/>
      <c r="GK468" s="226"/>
      <c r="GL468" s="226"/>
      <c r="GM468" s="226"/>
      <c r="GN468" s="226"/>
      <c r="GO468" s="226"/>
      <c r="GP468" s="226"/>
      <c r="GQ468" s="226"/>
      <c r="GR468" s="226"/>
      <c r="GS468" s="226"/>
      <c r="GT468" s="226"/>
      <c r="GU468" s="226"/>
      <c r="GV468" s="226"/>
      <c r="GW468" s="226"/>
      <c r="GX468" s="226"/>
      <c r="GY468" s="226"/>
      <c r="GZ468" s="226"/>
      <c r="HA468" s="226"/>
      <c r="HB468" s="226"/>
      <c r="HC468" s="226"/>
      <c r="HD468" s="226"/>
      <c r="HE468" s="226"/>
      <c r="HF468" s="226"/>
      <c r="HG468" s="226"/>
      <c r="HH468" s="226"/>
      <c r="HI468" s="226"/>
      <c r="HJ468" s="226"/>
      <c r="HK468" s="226"/>
      <c r="HL468" s="226"/>
      <c r="HM468" s="226"/>
      <c r="HN468" s="226"/>
      <c r="HO468" s="226"/>
      <c r="HP468" s="226"/>
      <c r="HQ468" s="226"/>
      <c r="HR468" s="226"/>
      <c r="HS468" s="226"/>
      <c r="HT468" s="226"/>
      <c r="HU468" s="226"/>
      <c r="HV468" s="226"/>
      <c r="HW468" s="226"/>
    </row>
    <row r="469" spans="1:231" s="57" customFormat="1" ht="13.5" customHeight="1">
      <c r="A469" s="55"/>
      <c r="B469"/>
      <c r="C469"/>
      <c r="D469"/>
      <c r="E469"/>
      <c r="F469"/>
      <c r="G469"/>
      <c r="H469" s="55"/>
      <c r="I469" s="603" t="s">
        <v>340</v>
      </c>
      <c r="J469" s="320"/>
      <c r="K469" s="320"/>
      <c r="L469" s="320"/>
      <c r="M469" s="320"/>
      <c r="N469" s="320"/>
      <c r="O469" s="320"/>
      <c r="P469" s="320"/>
      <c r="Q469" s="320"/>
      <c r="R469" s="320"/>
      <c r="S469" s="320"/>
      <c r="T469" s="320"/>
      <c r="U469" s="320"/>
      <c r="V469" s="320"/>
      <c r="W469" s="320"/>
      <c r="X469" s="320"/>
      <c r="Y469" s="320"/>
      <c r="Z469" s="320"/>
      <c r="AA469" s="320"/>
      <c r="AB469" s="320"/>
      <c r="AC469" s="320"/>
      <c r="AD469" s="320"/>
      <c r="AE469" s="320"/>
      <c r="AF469" s="320"/>
      <c r="AG469" s="320"/>
      <c r="AH469" s="320"/>
      <c r="AI469" s="320"/>
      <c r="AJ469" s="320"/>
      <c r="AK469" s="320"/>
      <c r="AL469" s="320"/>
      <c r="AM469" s="320"/>
      <c r="AN469" s="320"/>
      <c r="AO469" s="320"/>
      <c r="AP469" s="320"/>
      <c r="AQ469" s="320"/>
      <c r="AR469" s="320"/>
      <c r="AS469" s="320"/>
      <c r="AT469" s="635"/>
      <c r="AU469" s="134"/>
      <c r="AV469" s="134"/>
      <c r="AW469" s="466"/>
      <c r="AX469" s="465"/>
      <c r="AY469" s="134"/>
      <c r="AZ469" s="134"/>
      <c r="BA469" s="466"/>
      <c r="BB469" s="638">
        <f t="shared" ref="BB469:BP469" si="949">-BB484</f>
        <v>0</v>
      </c>
      <c r="BC469" s="316">
        <f t="shared" si="949"/>
        <v>0</v>
      </c>
      <c r="BD469" s="316">
        <f t="shared" si="949"/>
        <v>0</v>
      </c>
      <c r="BE469" s="624">
        <f t="shared" si="949"/>
        <v>0</v>
      </c>
      <c r="BF469" s="638">
        <f t="shared" si="949"/>
        <v>0</v>
      </c>
      <c r="BG469" s="316">
        <f t="shared" si="949"/>
        <v>0</v>
      </c>
      <c r="BH469" s="316">
        <f t="shared" si="949"/>
        <v>0</v>
      </c>
      <c r="BI469" s="624">
        <f t="shared" si="949"/>
        <v>0</v>
      </c>
      <c r="BJ469" s="638">
        <f t="shared" si="949"/>
        <v>0</v>
      </c>
      <c r="BK469" s="316">
        <f t="shared" si="949"/>
        <v>0</v>
      </c>
      <c r="BL469" s="316">
        <f t="shared" si="949"/>
        <v>0</v>
      </c>
      <c r="BM469" s="624">
        <f t="shared" si="949"/>
        <v>0</v>
      </c>
      <c r="BN469" s="638">
        <f t="shared" si="949"/>
        <v>0</v>
      </c>
      <c r="BO469" s="316">
        <f t="shared" si="949"/>
        <v>0</v>
      </c>
      <c r="BP469" s="316">
        <f t="shared" si="949"/>
        <v>0</v>
      </c>
      <c r="BQ469" s="624">
        <f>-BQ484</f>
        <v>0</v>
      </c>
      <c r="BR469" s="638">
        <f>-BR484</f>
        <v>0</v>
      </c>
      <c r="BS469" s="316">
        <f t="shared" ref="BS469:BY469" si="950">IF(BS471&lt;0,BS470-BS467,0)</f>
        <v>0</v>
      </c>
      <c r="BT469" s="316">
        <f t="shared" si="950"/>
        <v>0</v>
      </c>
      <c r="BU469" s="624">
        <f t="shared" si="950"/>
        <v>0</v>
      </c>
      <c r="BV469" s="638">
        <f t="shared" si="950"/>
        <v>0</v>
      </c>
      <c r="BW469" s="1632">
        <f t="shared" si="950"/>
        <v>0</v>
      </c>
      <c r="BX469" s="1632">
        <f t="shared" si="950"/>
        <v>0</v>
      </c>
      <c r="BY469" s="1633">
        <f t="shared" si="950"/>
        <v>-2.7192149999999913</v>
      </c>
      <c r="BZ469" s="638">
        <f>IF(BZ471&lt;0,BZ470-BZ467,0)</f>
        <v>0</v>
      </c>
      <c r="CA469" s="1632">
        <f>IF(CA471&lt;0,CA470-CA467,0)</f>
        <v>0</v>
      </c>
      <c r="CB469" s="1632">
        <f>IF(CB471&lt;0,CB470-CB467,0)</f>
        <v>0</v>
      </c>
      <c r="CC469" s="624">
        <f>IF(CC471&lt;0,CC470-CC467,0)</f>
        <v>0</v>
      </c>
      <c r="CD469" s="638">
        <f t="shared" ref="CD469:CG469" si="951">IF(CD471&lt;0,CD470-CD467,0)</f>
        <v>0</v>
      </c>
      <c r="CE469" s="316">
        <f t="shared" si="951"/>
        <v>0</v>
      </c>
      <c r="CF469" s="316">
        <f t="shared" si="951"/>
        <v>0</v>
      </c>
      <c r="CG469" s="624">
        <f t="shared" si="951"/>
        <v>0</v>
      </c>
      <c r="CH469" s="134"/>
      <c r="CI469" s="134"/>
      <c r="CJ469" s="134"/>
      <c r="CK469" s="134"/>
      <c r="CL469" s="134"/>
      <c r="CM469" s="134"/>
      <c r="CN469" s="134"/>
      <c r="CO469" s="134"/>
      <c r="CP469" s="134"/>
      <c r="CQ469" s="134"/>
      <c r="CR469" s="134"/>
      <c r="CS469" s="134"/>
      <c r="CT469" s="134"/>
      <c r="CU469" s="134"/>
      <c r="CV469" s="134"/>
      <c r="CW469" s="134"/>
      <c r="CX469" s="134"/>
      <c r="CY469" s="134"/>
      <c r="CZ469" s="134"/>
      <c r="DA469" s="134"/>
      <c r="DB469" s="134"/>
      <c r="DC469" s="134"/>
      <c r="DD469" s="134"/>
      <c r="DE469" s="134"/>
      <c r="DF469" s="134"/>
      <c r="DG469" s="134"/>
      <c r="DH469" s="134"/>
      <c r="DI469" s="466"/>
      <c r="DJ469" s="347"/>
      <c r="DK469" s="319"/>
      <c r="DL469" s="319"/>
      <c r="DM469" s="319"/>
      <c r="DN469" s="319"/>
      <c r="DO469" s="319"/>
      <c r="DP469" s="319"/>
      <c r="DQ469" s="465"/>
      <c r="DR469" s="134"/>
      <c r="DS469" s="134"/>
      <c r="DT469" s="134"/>
      <c r="DU469" s="134"/>
      <c r="DV469" s="316">
        <f t="shared" ref="DV469:EA469" si="952">-DV484</f>
        <v>0</v>
      </c>
      <c r="DW469" s="316">
        <f t="shared" si="952"/>
        <v>0</v>
      </c>
      <c r="DX469" s="316">
        <f t="shared" si="952"/>
        <v>0</v>
      </c>
      <c r="DY469" s="316">
        <f t="shared" si="952"/>
        <v>0</v>
      </c>
      <c r="DZ469" s="316">
        <f t="shared" si="952"/>
        <v>0</v>
      </c>
      <c r="EA469" s="316">
        <f t="shared" si="952"/>
        <v>0</v>
      </c>
      <c r="EB469" s="316">
        <f>-EB484</f>
        <v>0</v>
      </c>
      <c r="EC469" s="316">
        <f>-EC484</f>
        <v>0</v>
      </c>
      <c r="ED469" s="316">
        <f t="shared" ref="ED469:EJ469" si="953">IF(ED471&lt;0,ED470-ED467,0)</f>
        <v>0</v>
      </c>
      <c r="EE469" s="316">
        <f t="shared" si="953"/>
        <v>0</v>
      </c>
      <c r="EF469" s="316">
        <f t="shared" si="953"/>
        <v>0</v>
      </c>
      <c r="EG469" s="316">
        <f t="shared" si="953"/>
        <v>0</v>
      </c>
      <c r="EH469" s="316">
        <f t="shared" si="953"/>
        <v>0</v>
      </c>
      <c r="EI469" s="316">
        <f t="shared" si="953"/>
        <v>0</v>
      </c>
      <c r="EJ469" s="624">
        <f t="shared" si="953"/>
        <v>0</v>
      </c>
      <c r="EK469" s="226"/>
      <c r="EL469" s="226"/>
      <c r="EM469" s="226"/>
      <c r="EN469" s="226"/>
      <c r="EO469" s="226"/>
      <c r="EP469" s="226"/>
      <c r="EQ469" s="226"/>
      <c r="ER469" s="226"/>
      <c r="ES469" s="226"/>
      <c r="ET469" s="226"/>
      <c r="EU469" s="226"/>
      <c r="EV469" s="226"/>
      <c r="EW469" s="226"/>
      <c r="EX469" s="226"/>
      <c r="EY469" s="226"/>
      <c r="EZ469" s="226"/>
      <c r="FA469" s="226"/>
      <c r="FB469" s="226"/>
      <c r="FC469" s="226"/>
      <c r="FD469" s="226"/>
      <c r="FE469" s="226"/>
      <c r="FF469" s="226"/>
      <c r="FG469" s="226"/>
      <c r="FH469" s="226"/>
      <c r="FI469" s="226"/>
      <c r="FJ469" s="226"/>
      <c r="FK469" s="226"/>
      <c r="FL469" s="226"/>
      <c r="FM469" s="226"/>
      <c r="FN469" s="226"/>
      <c r="FO469" s="226"/>
      <c r="FP469" s="226"/>
      <c r="FQ469" s="226"/>
      <c r="FR469" s="226"/>
      <c r="FS469" s="226"/>
      <c r="FT469" s="226"/>
      <c r="FU469" s="226"/>
      <c r="FV469" s="226"/>
      <c r="FW469" s="226"/>
      <c r="FX469" s="226"/>
      <c r="FY469" s="226"/>
      <c r="FZ469" s="226"/>
      <c r="GA469" s="226"/>
      <c r="GB469" s="226"/>
      <c r="GC469" s="226"/>
      <c r="GD469" s="226"/>
      <c r="GE469" s="226"/>
      <c r="GF469" s="226"/>
      <c r="GG469" s="226"/>
      <c r="GH469" s="226"/>
      <c r="GI469" s="226"/>
      <c r="GJ469" s="226"/>
      <c r="GK469" s="226"/>
      <c r="GL469" s="226"/>
      <c r="GM469" s="226"/>
      <c r="GN469" s="226"/>
      <c r="GO469" s="226"/>
      <c r="GP469" s="226"/>
      <c r="GQ469" s="226"/>
      <c r="GR469" s="226"/>
      <c r="GS469" s="226"/>
      <c r="GT469" s="226"/>
      <c r="GU469" s="226"/>
      <c r="GV469" s="226"/>
      <c r="GW469" s="226"/>
      <c r="GX469" s="226"/>
      <c r="GY469" s="226"/>
      <c r="GZ469" s="226"/>
      <c r="HA469" s="226"/>
      <c r="HB469" s="226"/>
      <c r="HC469" s="226"/>
      <c r="HD469" s="226"/>
      <c r="HE469" s="226"/>
      <c r="HF469" s="226"/>
      <c r="HG469" s="226"/>
      <c r="HH469" s="226"/>
      <c r="HI469" s="226"/>
      <c r="HJ469" s="226"/>
      <c r="HK469" s="226"/>
      <c r="HL469" s="226"/>
      <c r="HM469" s="226"/>
      <c r="HN469" s="226"/>
      <c r="HO469" s="226"/>
      <c r="HP469" s="226"/>
      <c r="HQ469" s="226"/>
      <c r="HR469" s="226"/>
      <c r="HS469" s="226"/>
      <c r="HT469" s="226"/>
      <c r="HU469" s="226"/>
      <c r="HV469" s="226"/>
      <c r="HW469" s="226"/>
    </row>
    <row r="470" spans="1:231" s="81" customFormat="1" ht="13.5" customHeight="1">
      <c r="A470" s="82"/>
      <c r="B470"/>
      <c r="C470"/>
      <c r="D470"/>
      <c r="E470"/>
      <c r="F470"/>
      <c r="G470"/>
      <c r="H470" s="82"/>
      <c r="I470" s="604" t="s">
        <v>178</v>
      </c>
      <c r="J470" s="38"/>
      <c r="K470" s="38"/>
      <c r="L470" s="38"/>
      <c r="M470" s="38"/>
      <c r="N470" s="38"/>
      <c r="O470" s="38"/>
      <c r="P470" s="38"/>
      <c r="Q470" s="38"/>
      <c r="R470" s="38"/>
      <c r="S470" s="38"/>
      <c r="T470" s="38"/>
      <c r="U470" s="38"/>
      <c r="V470" s="38"/>
      <c r="W470" s="38"/>
      <c r="X470" s="38"/>
      <c r="Y470" s="38"/>
      <c r="Z470" s="38"/>
      <c r="AA470" s="38"/>
      <c r="AB470" s="38"/>
      <c r="AC470" s="38"/>
      <c r="AD470" s="38"/>
      <c r="AE470" s="38"/>
      <c r="AF470" s="38"/>
      <c r="AG470" s="38"/>
      <c r="AH470" s="38"/>
      <c r="AI470" s="38"/>
      <c r="AJ470" s="38"/>
      <c r="AK470" s="38"/>
      <c r="AL470" s="38"/>
      <c r="AM470" s="38"/>
      <c r="AN470" s="38"/>
      <c r="AO470" s="38"/>
      <c r="AP470" s="38"/>
      <c r="AQ470" s="38"/>
      <c r="AR470" s="38"/>
      <c r="AS470" s="38"/>
      <c r="AT470" s="616" t="s">
        <v>95</v>
      </c>
      <c r="AU470" s="182" t="s">
        <v>95</v>
      </c>
      <c r="AV470" s="182" t="s">
        <v>95</v>
      </c>
      <c r="AW470" s="626" t="s">
        <v>95</v>
      </c>
      <c r="AX470" s="616" t="s">
        <v>95</v>
      </c>
      <c r="AY470" s="182" t="s">
        <v>95</v>
      </c>
      <c r="AZ470" s="182" t="s">
        <v>95</v>
      </c>
      <c r="BA470" s="626">
        <f>1.290602+9.528313</f>
        <v>10.818915000000001</v>
      </c>
      <c r="BB470" s="616">
        <f>13.64475+9.528313</f>
        <v>23.173062999999999</v>
      </c>
      <c r="BC470" s="182">
        <f>13.725439+9.528313</f>
        <v>23.253751999999999</v>
      </c>
      <c r="BD470" s="182">
        <f>18.029698+9.528313</f>
        <v>27.558011</v>
      </c>
      <c r="BE470" s="626">
        <f>18.580292+9.528313</f>
        <v>28.108605000000001</v>
      </c>
      <c r="BF470" s="616">
        <f>20.025528+8.703126</f>
        <v>28.728653999999999</v>
      </c>
      <c r="BG470" s="182">
        <f>20.859428+8.341026</f>
        <v>29.200454000000001</v>
      </c>
      <c r="BH470" s="182">
        <f>25.847566+7.563276</f>
        <v>33.410842000000002</v>
      </c>
      <c r="BI470" s="639">
        <f>26.414414+7.462526</f>
        <v>33.876940000000005</v>
      </c>
      <c r="BJ470" s="642">
        <f>27.208296+7.268626</f>
        <v>34.476922000000002</v>
      </c>
      <c r="BK470" s="605">
        <f>28.129164+7.088892</f>
        <v>35.218055999999997</v>
      </c>
      <c r="BL470" s="605">
        <f>32.771388+6.488892</f>
        <v>39.260280000000002</v>
      </c>
      <c r="BM470" s="626">
        <v>39.402966000000006</v>
      </c>
      <c r="BN470" s="616">
        <f>33.462773+6.267447</f>
        <v>39.730219999999996</v>
      </c>
      <c r="BO470" s="182">
        <f>34.045698+6.217447</f>
        <v>40.263145000000002</v>
      </c>
      <c r="BP470" s="182">
        <f>34.410797+6.217447</f>
        <v>40.628244000000002</v>
      </c>
      <c r="BQ470" s="639">
        <f>34.578393+6.217447</f>
        <v>40.795839999999998</v>
      </c>
      <c r="BR470" s="821">
        <f>(52.248931+6.217447)*3</f>
        <v>175.399134</v>
      </c>
      <c r="BS470" s="718">
        <f>58.7*3</f>
        <v>176.10000000000002</v>
      </c>
      <c r="BT470" s="718">
        <f>59*3</f>
        <v>177</v>
      </c>
      <c r="BU470" s="1263">
        <f>(53.320939+6.217447+118.992759)</f>
        <v>178.53114500000001</v>
      </c>
      <c r="BV470" s="1275">
        <f>53.521388+6.217447+119.398302</f>
        <v>179.137137</v>
      </c>
      <c r="BW470" s="1574">
        <f>53.832528+6.217447+120.092444</f>
        <v>180.14241900000002</v>
      </c>
      <c r="BX470" s="1574">
        <f>54.075108+6.217447+120.957805</f>
        <v>181.25036</v>
      </c>
      <c r="BY470" s="1634">
        <f>53.320939+6.217447+118.992759</f>
        <v>178.53114500000001</v>
      </c>
      <c r="BZ470" s="1646">
        <v>183.15799999999999</v>
      </c>
      <c r="CA470" s="1574">
        <v>185.43899999999999</v>
      </c>
      <c r="CB470" s="1574">
        <v>187.69200000000001</v>
      </c>
      <c r="CC470" s="361">
        <f>CB470*(1+CC471)</f>
        <v>189.56892000000002</v>
      </c>
      <c r="CD470" s="385">
        <f t="shared" ref="CD470:CG470" si="954">CC470*(1+CD471)</f>
        <v>191.46460920000001</v>
      </c>
      <c r="CE470" s="130">
        <f t="shared" si="954"/>
        <v>193.37925529200001</v>
      </c>
      <c r="CF470" s="130">
        <f t="shared" si="954"/>
        <v>195.31304784492002</v>
      </c>
      <c r="CG470" s="361">
        <f t="shared" si="954"/>
        <v>197.26617832336922</v>
      </c>
      <c r="CH470" s="130"/>
      <c r="CI470" s="130"/>
      <c r="CJ470" s="130"/>
      <c r="CK470" s="130"/>
      <c r="CL470" s="130"/>
      <c r="CM470" s="130"/>
      <c r="CN470" s="130"/>
      <c r="CO470" s="130"/>
      <c r="CP470" s="130"/>
      <c r="CQ470" s="130"/>
      <c r="CR470" s="130"/>
      <c r="CS470" s="130"/>
      <c r="CT470" s="130"/>
      <c r="CU470" s="130"/>
      <c r="CV470" s="130"/>
      <c r="CW470" s="130"/>
      <c r="CX470" s="130"/>
      <c r="CY470" s="130"/>
      <c r="CZ470" s="130"/>
      <c r="DA470" s="130"/>
      <c r="DB470" s="130"/>
      <c r="DC470" s="130"/>
      <c r="DD470" s="130"/>
      <c r="DE470" s="130"/>
      <c r="DF470" s="130"/>
      <c r="DG470" s="130"/>
      <c r="DH470" s="130"/>
      <c r="DI470" s="361"/>
      <c r="DJ470" s="361"/>
      <c r="DK470" s="130"/>
      <c r="DL470" s="130"/>
      <c r="DM470" s="130"/>
      <c r="DN470" s="130"/>
      <c r="DO470" s="130"/>
      <c r="DP470" s="130"/>
      <c r="DQ470" s="616" t="s">
        <v>95</v>
      </c>
      <c r="DR470" s="182" t="s">
        <v>95</v>
      </c>
      <c r="DS470" s="182" t="s">
        <v>95</v>
      </c>
      <c r="DT470" s="182" t="s">
        <v>95</v>
      </c>
      <c r="DU470" s="130">
        <f>BA470</f>
        <v>10.818915000000001</v>
      </c>
      <c r="DV470" s="130">
        <f>BE470</f>
        <v>28.108605000000001</v>
      </c>
      <c r="DW470" s="130">
        <f>BI470</f>
        <v>33.876940000000005</v>
      </c>
      <c r="DX470" s="130">
        <f>BM470</f>
        <v>39.402966000000006</v>
      </c>
      <c r="DY470" s="130">
        <f>BQ470</f>
        <v>40.795839999999998</v>
      </c>
      <c r="DZ470" s="130">
        <f>BU470</f>
        <v>178.53114500000001</v>
      </c>
      <c r="EA470" s="130">
        <f>BY470</f>
        <v>178.53114500000001</v>
      </c>
      <c r="EB470" s="130">
        <f>CC470</f>
        <v>189.56892000000002</v>
      </c>
      <c r="EC470" s="130">
        <f>CG470</f>
        <v>197.26617832336922</v>
      </c>
      <c r="ED470" s="130">
        <f t="shared" ref="ED470:EJ470" si="955">EC470*(1+ED471)</f>
        <v>203.18416367307029</v>
      </c>
      <c r="EE470" s="130">
        <f t="shared" si="955"/>
        <v>209.27968858326241</v>
      </c>
      <c r="EF470" s="130">
        <f t="shared" si="955"/>
        <v>215.55807924076029</v>
      </c>
      <c r="EG470" s="130">
        <f t="shared" si="955"/>
        <v>222.02482161798309</v>
      </c>
      <c r="EH470" s="130">
        <f t="shared" si="955"/>
        <v>228.68556626652259</v>
      </c>
      <c r="EI470" s="130">
        <f t="shared" si="955"/>
        <v>235.54613325451828</v>
      </c>
      <c r="EJ470" s="361">
        <f t="shared" si="955"/>
        <v>242.61251725215385</v>
      </c>
      <c r="EK470" s="210"/>
      <c r="EL470" s="210"/>
      <c r="EM470" s="210"/>
      <c r="EN470" s="210"/>
      <c r="EO470" s="210"/>
      <c r="EP470" s="210"/>
      <c r="EQ470" s="210"/>
      <c r="ER470" s="210"/>
      <c r="ES470" s="210"/>
      <c r="ET470" s="210"/>
      <c r="EU470" s="210"/>
      <c r="EV470" s="210"/>
      <c r="EW470" s="210"/>
      <c r="EX470" s="210"/>
      <c r="EY470" s="210"/>
      <c r="EZ470" s="210"/>
      <c r="FA470" s="210"/>
      <c r="FB470" s="210"/>
      <c r="FC470" s="210"/>
      <c r="FD470" s="210"/>
      <c r="FE470" s="210"/>
      <c r="FF470" s="210"/>
      <c r="FG470" s="210"/>
      <c r="FH470" s="210"/>
      <c r="FI470" s="210"/>
      <c r="FJ470" s="210"/>
      <c r="FK470" s="210"/>
      <c r="FL470" s="210"/>
      <c r="FM470" s="210"/>
      <c r="FN470" s="210"/>
      <c r="FO470" s="210"/>
      <c r="FP470" s="210"/>
      <c r="FQ470" s="210"/>
      <c r="FR470" s="210"/>
      <c r="FS470" s="210"/>
      <c r="FT470" s="210"/>
      <c r="FU470" s="210"/>
      <c r="FV470" s="210"/>
      <c r="FW470" s="210"/>
      <c r="FX470" s="210"/>
      <c r="FY470" s="210"/>
      <c r="FZ470" s="210"/>
      <c r="GA470" s="210"/>
      <c r="GB470" s="210"/>
      <c r="GC470" s="210"/>
      <c r="GD470" s="210"/>
      <c r="GE470" s="210"/>
      <c r="GF470" s="210"/>
      <c r="GG470" s="210"/>
      <c r="GH470" s="210"/>
      <c r="GI470" s="210"/>
      <c r="GJ470" s="210"/>
      <c r="GK470" s="210"/>
      <c r="GL470" s="210"/>
      <c r="GM470" s="210"/>
      <c r="GN470" s="210"/>
      <c r="GO470" s="210"/>
      <c r="GP470" s="210"/>
      <c r="GQ470" s="210"/>
      <c r="GR470" s="210"/>
      <c r="GS470" s="210"/>
      <c r="GT470" s="210"/>
      <c r="GU470" s="210"/>
      <c r="GV470" s="210"/>
      <c r="GW470" s="210"/>
      <c r="GX470" s="210"/>
      <c r="GY470" s="210"/>
      <c r="GZ470" s="210"/>
      <c r="HA470" s="210"/>
      <c r="HB470" s="210"/>
      <c r="HC470" s="210"/>
      <c r="HD470" s="210"/>
      <c r="HE470" s="210"/>
      <c r="HF470" s="210"/>
      <c r="HG470" s="210"/>
      <c r="HH470" s="210"/>
      <c r="HI470" s="210"/>
      <c r="HJ470" s="210"/>
      <c r="HK470" s="210"/>
      <c r="HL470" s="210"/>
      <c r="HM470" s="210"/>
      <c r="HN470" s="210"/>
      <c r="HO470" s="210"/>
      <c r="HP470" s="210"/>
      <c r="HQ470" s="210"/>
      <c r="HR470" s="210"/>
      <c r="HS470" s="210"/>
      <c r="HT470" s="210"/>
      <c r="HU470" s="210"/>
      <c r="HV470" s="210"/>
      <c r="HW470" s="210"/>
    </row>
    <row r="471" spans="1:231" ht="13.5" customHeight="1">
      <c r="A471" s="4"/>
      <c r="H471" s="4"/>
      <c r="I471" s="594" t="s">
        <v>179</v>
      </c>
      <c r="J471" s="20"/>
      <c r="K471" s="20"/>
      <c r="L471" s="20"/>
      <c r="M471" s="20"/>
      <c r="N471" s="20"/>
      <c r="O471" s="20"/>
      <c r="P471" s="20"/>
      <c r="Q471" s="20"/>
      <c r="R471" s="20"/>
      <c r="S471" s="20"/>
      <c r="T471" s="20"/>
      <c r="U471" s="20"/>
      <c r="V471" s="20"/>
      <c r="W471" s="20"/>
      <c r="X471" s="20"/>
      <c r="Y471" s="20"/>
      <c r="Z471" s="20"/>
      <c r="AA471" s="20"/>
      <c r="AB471" s="20"/>
      <c r="AC471" s="20"/>
      <c r="AD471" s="20"/>
      <c r="AE471" s="20"/>
      <c r="AF471" s="20"/>
      <c r="AG471" s="20"/>
      <c r="AH471" s="20"/>
      <c r="AI471" s="20"/>
      <c r="AJ471" s="20"/>
      <c r="AK471" s="20"/>
      <c r="AL471" s="20"/>
      <c r="AM471" s="20"/>
      <c r="AN471" s="20"/>
      <c r="AO471" s="20"/>
      <c r="AP471" s="20"/>
      <c r="AQ471" s="20"/>
      <c r="AR471" s="20"/>
      <c r="AS471" s="20"/>
      <c r="AT471" s="387"/>
      <c r="AU471" s="193"/>
      <c r="AV471" s="193"/>
      <c r="AW471" s="527"/>
      <c r="AX471" s="526"/>
      <c r="AY471" s="193"/>
      <c r="AZ471" s="193"/>
      <c r="BA471" s="527"/>
      <c r="BB471" s="526">
        <f t="shared" ref="BB471:BV471" si="956">BB470/BA470-1</f>
        <v>1.1419026769320211</v>
      </c>
      <c r="BC471" s="193">
        <f t="shared" si="956"/>
        <v>3.4820170298592856E-3</v>
      </c>
      <c r="BD471" s="193">
        <f t="shared" si="956"/>
        <v>0.18509954866638312</v>
      </c>
      <c r="BE471" s="527">
        <f t="shared" si="956"/>
        <v>1.9979453524421542E-2</v>
      </c>
      <c r="BF471" s="526">
        <f t="shared" si="956"/>
        <v>2.2059045619659878E-2</v>
      </c>
      <c r="BG471" s="193">
        <f t="shared" si="956"/>
        <v>1.6422628084142188E-2</v>
      </c>
      <c r="BH471" s="193">
        <f t="shared" si="956"/>
        <v>0.14418912801835204</v>
      </c>
      <c r="BI471" s="527">
        <f t="shared" si="956"/>
        <v>1.3950501456982289E-2</v>
      </c>
      <c r="BJ471" s="526">
        <f t="shared" si="956"/>
        <v>1.7710631479702643E-2</v>
      </c>
      <c r="BK471" s="193">
        <f t="shared" si="956"/>
        <v>2.1496524544737383E-2</v>
      </c>
      <c r="BL471" s="193">
        <f t="shared" si="956"/>
        <v>0.11477703368976422</v>
      </c>
      <c r="BM471" s="527">
        <f t="shared" si="956"/>
        <v>3.6343602236155181E-3</v>
      </c>
      <c r="BN471" s="526">
        <f t="shared" si="956"/>
        <v>8.3053138690114547E-3</v>
      </c>
      <c r="BO471" s="193">
        <f t="shared" si="956"/>
        <v>1.3413592977839173E-2</v>
      </c>
      <c r="BP471" s="193">
        <f t="shared" si="956"/>
        <v>9.0678212047270446E-3</v>
      </c>
      <c r="BQ471" s="527">
        <f t="shared" si="956"/>
        <v>4.1251106003989957E-3</v>
      </c>
      <c r="BR471" s="526">
        <f t="shared" si="956"/>
        <v>3.2994367562967204</v>
      </c>
      <c r="BS471" s="193">
        <f t="shared" si="956"/>
        <v>3.9958350079425387E-3</v>
      </c>
      <c r="BT471" s="193">
        <f t="shared" si="956"/>
        <v>5.110732538330387E-3</v>
      </c>
      <c r="BU471" s="579">
        <f t="shared" si="956"/>
        <v>8.6505367231639596E-3</v>
      </c>
      <c r="BV471" s="526">
        <f t="shared" si="956"/>
        <v>3.3943209180671285E-3</v>
      </c>
      <c r="BW471" s="1194">
        <v>5.0000000000000001E-3</v>
      </c>
      <c r="BX471" s="261">
        <f>BX470/BW470-1</f>
        <v>6.1503615092455277E-3</v>
      </c>
      <c r="BY471" s="630">
        <f>BY470/BX470-1</f>
        <v>-1.5002535719101373E-2</v>
      </c>
      <c r="BZ471" s="1647">
        <f>BZ470/BY470-1</f>
        <v>2.5916234391483828E-2</v>
      </c>
      <c r="CA471" s="1700">
        <f>CA470/BZ470-1</f>
        <v>1.2453728474868697E-2</v>
      </c>
      <c r="CB471" s="1700">
        <f>CB470/CA470-1</f>
        <v>1.2149547829744645E-2</v>
      </c>
      <c r="CC471" s="1195">
        <v>0.01</v>
      </c>
      <c r="CD471" s="1193">
        <v>0.01</v>
      </c>
      <c r="CE471" s="1194">
        <v>0.01</v>
      </c>
      <c r="CF471" s="1194">
        <v>0.01</v>
      </c>
      <c r="CG471" s="1195">
        <v>0.01</v>
      </c>
      <c r="CH471" s="189"/>
      <c r="CI471" s="189"/>
      <c r="CJ471" s="189"/>
      <c r="CK471" s="189"/>
      <c r="CL471" s="189"/>
      <c r="CM471" s="189"/>
      <c r="CN471" s="189"/>
      <c r="CO471" s="189"/>
      <c r="CP471" s="189"/>
      <c r="CQ471" s="189"/>
      <c r="CR471" s="189"/>
      <c r="CS471" s="189"/>
      <c r="CT471" s="189"/>
      <c r="CU471" s="189"/>
      <c r="CV471" s="189"/>
      <c r="CW471" s="189"/>
      <c r="CX471" s="189"/>
      <c r="CY471" s="189"/>
      <c r="CZ471" s="189"/>
      <c r="DA471" s="189"/>
      <c r="DB471" s="189"/>
      <c r="DC471" s="189"/>
      <c r="DD471" s="189"/>
      <c r="DE471" s="189"/>
      <c r="DF471" s="189"/>
      <c r="DG471" s="189"/>
      <c r="DH471" s="189"/>
      <c r="DI471" s="592"/>
      <c r="DJ471" s="363"/>
      <c r="DK471" s="118"/>
      <c r="DL471" s="118"/>
      <c r="DM471" s="118"/>
      <c r="DN471" s="118"/>
      <c r="DO471" s="118"/>
      <c r="DP471" s="118"/>
      <c r="DQ471" s="526"/>
      <c r="DR471" s="193"/>
      <c r="DS471" s="193"/>
      <c r="DT471" s="193"/>
      <c r="DU471" s="193"/>
      <c r="DV471" s="193">
        <f t="shared" ref="DV471:EC471" si="957">DV470/DU470-1</f>
        <v>1.5980983305627228</v>
      </c>
      <c r="DW471" s="193">
        <f t="shared" si="957"/>
        <v>0.20521598279245823</v>
      </c>
      <c r="DX471" s="193">
        <f t="shared" si="957"/>
        <v>0.16312057700606974</v>
      </c>
      <c r="DY471" s="193">
        <f t="shared" si="957"/>
        <v>3.5349470900235991E-2</v>
      </c>
      <c r="DZ471" s="193">
        <f t="shared" si="957"/>
        <v>3.376209559602156</v>
      </c>
      <c r="EA471" s="193">
        <f t="shared" si="957"/>
        <v>0</v>
      </c>
      <c r="EB471" s="193">
        <f t="shared" si="957"/>
        <v>6.1825487087981301E-2</v>
      </c>
      <c r="EC471" s="193">
        <f t="shared" si="957"/>
        <v>4.0604010000000024E-2</v>
      </c>
      <c r="ED471" s="1194">
        <v>0.03</v>
      </c>
      <c r="EE471" s="1194">
        <v>0.03</v>
      </c>
      <c r="EF471" s="1194">
        <v>0.03</v>
      </c>
      <c r="EG471" s="1194">
        <v>0.03</v>
      </c>
      <c r="EH471" s="1194">
        <v>0.03</v>
      </c>
      <c r="EI471" s="1194">
        <v>0.03</v>
      </c>
      <c r="EJ471" s="1195">
        <v>0.03</v>
      </c>
      <c r="EK471" s="99"/>
      <c r="EL471" s="99"/>
      <c r="EM471" s="99"/>
      <c r="EN471" s="99"/>
      <c r="EO471" s="99"/>
      <c r="EP471" s="99"/>
      <c r="EQ471" s="99"/>
      <c r="ER471" s="99"/>
      <c r="ES471" s="99"/>
      <c r="ET471" s="99"/>
      <c r="EU471" s="99"/>
      <c r="EV471" s="99"/>
      <c r="EW471" s="99"/>
      <c r="EX471" s="99"/>
      <c r="EY471" s="99"/>
      <c r="EZ471" s="99"/>
      <c r="FA471" s="99"/>
      <c r="FB471" s="99"/>
      <c r="FC471" s="99"/>
      <c r="FD471" s="99"/>
      <c r="FE471" s="99"/>
      <c r="FF471" s="99"/>
      <c r="FG471" s="99"/>
      <c r="FH471" s="99"/>
      <c r="FI471" s="99"/>
      <c r="FJ471" s="99"/>
      <c r="FK471" s="99"/>
      <c r="FL471" s="99"/>
      <c r="FM471" s="99"/>
      <c r="FN471" s="99"/>
      <c r="FO471" s="99"/>
      <c r="FP471" s="99"/>
      <c r="FQ471" s="99"/>
      <c r="FR471" s="99"/>
      <c r="FS471" s="99"/>
      <c r="FT471" s="99"/>
      <c r="FU471" s="99"/>
      <c r="FV471" s="99"/>
      <c r="FW471" s="99"/>
      <c r="FX471" s="99"/>
      <c r="FY471" s="99"/>
      <c r="FZ471" s="99"/>
      <c r="GA471" s="99"/>
      <c r="GB471" s="99"/>
      <c r="GC471" s="99"/>
      <c r="GD471" s="99"/>
      <c r="GE471" s="99"/>
      <c r="GF471" s="99"/>
      <c r="GG471" s="99"/>
      <c r="GH471" s="99"/>
      <c r="GI471" s="99"/>
      <c r="GJ471" s="99"/>
      <c r="GK471" s="99"/>
      <c r="GL471" s="99"/>
      <c r="GM471" s="99"/>
      <c r="GN471" s="99"/>
      <c r="GO471" s="99"/>
      <c r="GP471" s="99"/>
      <c r="GQ471" s="99"/>
      <c r="GR471" s="99"/>
      <c r="GS471" s="99"/>
      <c r="GT471" s="99"/>
      <c r="GU471" s="99"/>
      <c r="GV471" s="99"/>
      <c r="GW471" s="99"/>
      <c r="GX471" s="99"/>
      <c r="GY471" s="99"/>
      <c r="GZ471" s="99"/>
      <c r="HA471" s="99"/>
      <c r="HB471" s="99"/>
      <c r="HC471" s="99"/>
      <c r="HD471" s="99"/>
      <c r="HE471" s="99"/>
      <c r="HF471" s="99"/>
      <c r="HG471" s="99"/>
      <c r="HH471" s="99"/>
      <c r="HI471" s="99"/>
      <c r="HJ471" s="99"/>
      <c r="HK471" s="99"/>
      <c r="HL471" s="99"/>
      <c r="HM471" s="99"/>
      <c r="HN471" s="99"/>
      <c r="HO471" s="99"/>
      <c r="HP471" s="99"/>
      <c r="HQ471" s="99"/>
      <c r="HR471" s="99"/>
      <c r="HS471" s="99"/>
      <c r="HT471" s="99"/>
      <c r="HU471" s="99"/>
      <c r="HV471" s="99"/>
      <c r="HW471" s="99"/>
    </row>
    <row r="472" spans="1:231" ht="13.5" customHeight="1">
      <c r="A472" s="4"/>
      <c r="H472" s="4"/>
      <c r="I472" s="606" t="s">
        <v>180</v>
      </c>
      <c r="J472" s="318"/>
      <c r="K472" s="318"/>
      <c r="L472" s="318"/>
      <c r="M472" s="318"/>
      <c r="N472" s="318"/>
      <c r="O472" s="318"/>
      <c r="P472" s="318"/>
      <c r="Q472" s="318"/>
      <c r="R472" s="318"/>
      <c r="S472" s="318"/>
      <c r="T472" s="318"/>
      <c r="U472" s="318"/>
      <c r="V472" s="318"/>
      <c r="W472" s="318"/>
      <c r="X472" s="318"/>
      <c r="Y472" s="318"/>
      <c r="Z472" s="318"/>
      <c r="AA472" s="318"/>
      <c r="AB472" s="318"/>
      <c r="AC472" s="318"/>
      <c r="AD472" s="318"/>
      <c r="AE472" s="318"/>
      <c r="AF472" s="318"/>
      <c r="AG472" s="318"/>
      <c r="AH472" s="318"/>
      <c r="AI472" s="318"/>
      <c r="AJ472" s="318"/>
      <c r="AK472" s="318"/>
      <c r="AL472" s="318"/>
      <c r="AM472" s="318"/>
      <c r="AN472" s="318"/>
      <c r="AO472" s="318"/>
      <c r="AP472" s="318"/>
      <c r="AQ472" s="318"/>
      <c r="AR472" s="318"/>
      <c r="AS472" s="318"/>
      <c r="AT472" s="465"/>
      <c r="AU472" s="134"/>
      <c r="AV472" s="134"/>
      <c r="AW472" s="466"/>
      <c r="AX472" s="465"/>
      <c r="AY472" s="134"/>
      <c r="AZ472" s="134"/>
      <c r="BA472" s="466"/>
      <c r="BB472" s="465">
        <f>Model!BB32-Model!BB31</f>
        <v>0</v>
      </c>
      <c r="BC472" s="134">
        <f>Model!BC32-Model!BC31</f>
        <v>10.166000000000002</v>
      </c>
      <c r="BD472" s="134">
        <f>Model!BD32-Model!BD31</f>
        <v>0</v>
      </c>
      <c r="BE472" s="466">
        <f>Model!BE32-Model!BE31</f>
        <v>2.8439999999999976</v>
      </c>
      <c r="BF472" s="465">
        <f>Model!BF32-Model!BF31</f>
        <v>2.6460000000000008</v>
      </c>
      <c r="BG472" s="134">
        <f>Model!BG32-Model!BG31</f>
        <v>2.3739999999999988</v>
      </c>
      <c r="BH472" s="134">
        <f>Model!BH32-Model!BH31</f>
        <v>2.1899999999999977</v>
      </c>
      <c r="BI472" s="466">
        <f>Model!BI32-Model!BI31</f>
        <v>2.8840000000000003</v>
      </c>
      <c r="BJ472" s="465">
        <f>Model!BJ32-Model!BJ31</f>
        <v>0</v>
      </c>
      <c r="BK472" s="134">
        <f>Model!BK32-Model!BK31</f>
        <v>0</v>
      </c>
      <c r="BL472" s="134">
        <f>Model!BL32-Model!BL31</f>
        <v>0</v>
      </c>
      <c r="BM472" s="466">
        <f>Model!BM32-Model!BM31</f>
        <v>3.0660000000000025</v>
      </c>
      <c r="BN472" s="465">
        <f>Model!BN32-Model!BN31</f>
        <v>0</v>
      </c>
      <c r="BO472" s="134">
        <f>Model!BO32-Model!BO31</f>
        <v>0</v>
      </c>
      <c r="BP472" s="134">
        <f>Model!BP32-Model!BP31</f>
        <v>0</v>
      </c>
      <c r="BQ472" s="466">
        <f>Model!BQ32-Model!BQ31</f>
        <v>0</v>
      </c>
      <c r="BR472" s="465">
        <f>Model!BR32-Model!BR31</f>
        <v>0</v>
      </c>
      <c r="BS472" s="898">
        <v>0</v>
      </c>
      <c r="BT472" s="898">
        <f>5.5*3</f>
        <v>16.5</v>
      </c>
      <c r="BU472" s="466">
        <f>BT472-2</f>
        <v>14.5</v>
      </c>
      <c r="BV472" s="465">
        <f>Model!BV32-Model!BV31</f>
        <v>14.813999999999993</v>
      </c>
      <c r="BW472" s="203">
        <f>Model!BW32-Model!BW31</f>
        <v>16.349000000000018</v>
      </c>
      <c r="BX472" s="203">
        <f>Model!BX32-Model!BX31</f>
        <v>19.104000000000013</v>
      </c>
      <c r="BY472" s="1635">
        <f>Model!BY32-Model!BY31</f>
        <v>8.478999999999985</v>
      </c>
      <c r="BZ472" s="892">
        <f>Model!BZ32-Model!BZ31</f>
        <v>8.132000000000005</v>
      </c>
      <c r="CA472" s="203">
        <f>Model!CA32-Model!CA31</f>
        <v>9.5819999999999936</v>
      </c>
      <c r="CB472" s="203">
        <f>Model!CB32-Model!CB31</f>
        <v>8.7330000000000041</v>
      </c>
      <c r="CC472" s="466">
        <f>CB472+0.2</f>
        <v>8.9330000000000034</v>
      </c>
      <c r="CD472" s="465">
        <f t="shared" ref="CD472:CG472" si="958">CC472+0.2</f>
        <v>9.1330000000000027</v>
      </c>
      <c r="CE472" s="134">
        <f t="shared" si="958"/>
        <v>9.333000000000002</v>
      </c>
      <c r="CF472" s="134">
        <f t="shared" si="958"/>
        <v>9.5330000000000013</v>
      </c>
      <c r="CG472" s="466">
        <f t="shared" si="958"/>
        <v>9.7330000000000005</v>
      </c>
      <c r="CH472" s="158"/>
      <c r="CI472" s="158"/>
      <c r="CJ472" s="158"/>
      <c r="CK472" s="158"/>
      <c r="CL472" s="158"/>
      <c r="CM472" s="158"/>
      <c r="CN472" s="158"/>
      <c r="CO472" s="158"/>
      <c r="CP472" s="158"/>
      <c r="CQ472" s="158"/>
      <c r="CR472" s="158"/>
      <c r="CS472" s="158"/>
      <c r="CT472" s="158"/>
      <c r="CU472" s="158"/>
      <c r="CV472" s="158"/>
      <c r="CW472" s="158"/>
      <c r="CX472" s="158"/>
      <c r="CY472" s="158"/>
      <c r="CZ472" s="158"/>
      <c r="DA472" s="158"/>
      <c r="DB472" s="158"/>
      <c r="DC472" s="158"/>
      <c r="DD472" s="158"/>
      <c r="DE472" s="158"/>
      <c r="DF472" s="158"/>
      <c r="DG472" s="158"/>
      <c r="DH472" s="158"/>
      <c r="DI472" s="434"/>
      <c r="DJ472" s="347"/>
      <c r="DK472" s="319"/>
      <c r="DL472" s="319"/>
      <c r="DM472" s="319"/>
      <c r="DN472" s="319"/>
      <c r="DO472" s="319"/>
      <c r="DP472" s="319"/>
      <c r="DQ472" s="465"/>
      <c r="DR472" s="134"/>
      <c r="DS472" s="134"/>
      <c r="DT472" s="134"/>
      <c r="DU472" s="134">
        <f>BA472</f>
        <v>0</v>
      </c>
      <c r="DV472" s="134">
        <f>BE472</f>
        <v>2.8439999999999976</v>
      </c>
      <c r="DW472" s="134">
        <f>BI472</f>
        <v>2.8840000000000003</v>
      </c>
      <c r="DX472" s="134">
        <f>BM472</f>
        <v>3.0660000000000025</v>
      </c>
      <c r="DY472" s="134">
        <f>BQ472</f>
        <v>0</v>
      </c>
      <c r="DZ472" s="134">
        <f>BU472</f>
        <v>14.5</v>
      </c>
      <c r="EA472" s="134">
        <f>BY472</f>
        <v>8.478999999999985</v>
      </c>
      <c r="EB472" s="134">
        <f>EB473-EB470</f>
        <v>8.9329999999999927</v>
      </c>
      <c r="EC472" s="134">
        <f>EC473-EC470</f>
        <v>9.7330000000000041</v>
      </c>
      <c r="ED472" s="134">
        <f t="shared" ref="ED472:EJ472" si="959">EC472</f>
        <v>9.7330000000000041</v>
      </c>
      <c r="EE472" s="134">
        <f t="shared" si="959"/>
        <v>9.7330000000000041</v>
      </c>
      <c r="EF472" s="134">
        <f t="shared" si="959"/>
        <v>9.7330000000000041</v>
      </c>
      <c r="EG472" s="134">
        <f t="shared" si="959"/>
        <v>9.7330000000000041</v>
      </c>
      <c r="EH472" s="134">
        <f t="shared" si="959"/>
        <v>9.7330000000000041</v>
      </c>
      <c r="EI472" s="134">
        <f t="shared" si="959"/>
        <v>9.7330000000000041</v>
      </c>
      <c r="EJ472" s="466">
        <f t="shared" si="959"/>
        <v>9.7330000000000041</v>
      </c>
      <c r="EK472" s="99"/>
      <c r="EL472" s="99"/>
      <c r="EM472" s="99"/>
      <c r="EN472" s="99"/>
      <c r="EO472" s="99"/>
      <c r="EP472" s="99"/>
      <c r="EQ472" s="99"/>
      <c r="ER472" s="99"/>
      <c r="ES472" s="99"/>
      <c r="ET472" s="99"/>
      <c r="EU472" s="99"/>
      <c r="EV472" s="99"/>
      <c r="EW472" s="99"/>
      <c r="EX472" s="99"/>
      <c r="EY472" s="99"/>
      <c r="EZ472" s="99"/>
      <c r="FA472" s="99"/>
      <c r="FB472" s="99"/>
      <c r="FC472" s="99"/>
      <c r="FD472" s="99"/>
      <c r="FE472" s="99"/>
      <c r="FF472" s="99"/>
      <c r="FG472" s="99"/>
      <c r="FH472" s="99"/>
      <c r="FI472" s="99"/>
      <c r="FJ472" s="99"/>
      <c r="FK472" s="99"/>
      <c r="FL472" s="99"/>
      <c r="FM472" s="99"/>
      <c r="FN472" s="99"/>
      <c r="FO472" s="99"/>
      <c r="FP472" s="99"/>
      <c r="FQ472" s="99"/>
      <c r="FR472" s="99"/>
      <c r="FS472" s="99"/>
      <c r="FT472" s="99"/>
      <c r="FU472" s="99"/>
      <c r="FV472" s="99"/>
      <c r="FW472" s="99"/>
      <c r="FX472" s="99"/>
      <c r="FY472" s="99"/>
      <c r="FZ472" s="99"/>
      <c r="GA472" s="99"/>
      <c r="GB472" s="99"/>
      <c r="GC472" s="99"/>
      <c r="GD472" s="99"/>
      <c r="GE472" s="99"/>
      <c r="GF472" s="99"/>
      <c r="GG472" s="99"/>
      <c r="GH472" s="99"/>
      <c r="GI472" s="99"/>
      <c r="GJ472" s="99"/>
      <c r="GK472" s="99"/>
      <c r="GL472" s="99"/>
      <c r="GM472" s="99"/>
      <c r="GN472" s="99"/>
      <c r="GO472" s="99"/>
      <c r="GP472" s="99"/>
      <c r="GQ472" s="99"/>
      <c r="GR472" s="99"/>
      <c r="GS472" s="99"/>
      <c r="GT472" s="99"/>
      <c r="GU472" s="99"/>
      <c r="GV472" s="99"/>
      <c r="GW472" s="99"/>
      <c r="GX472" s="99"/>
      <c r="GY472" s="99"/>
      <c r="GZ472" s="99"/>
      <c r="HA472" s="99"/>
      <c r="HB472" s="99"/>
      <c r="HC472" s="99"/>
      <c r="HD472" s="99"/>
      <c r="HE472" s="99"/>
      <c r="HF472" s="99"/>
      <c r="HG472" s="99"/>
      <c r="HH472" s="99"/>
      <c r="HI472" s="99"/>
      <c r="HJ472" s="99"/>
      <c r="HK472" s="99"/>
      <c r="HL472" s="99"/>
      <c r="HM472" s="99"/>
      <c r="HN472" s="99"/>
      <c r="HO472" s="99"/>
      <c r="HP472" s="99"/>
      <c r="HQ472" s="99"/>
      <c r="HR472" s="99"/>
      <c r="HS472" s="99"/>
      <c r="HT472" s="99"/>
      <c r="HU472" s="99"/>
      <c r="HV472" s="99"/>
      <c r="HW472" s="99"/>
    </row>
    <row r="473" spans="1:231" s="57" customFormat="1" ht="13.5" customHeight="1">
      <c r="A473" s="55"/>
      <c r="B473"/>
      <c r="C473"/>
      <c r="D473"/>
      <c r="E473"/>
      <c r="F473"/>
      <c r="G473"/>
      <c r="H473" s="55"/>
      <c r="I473" s="604" t="s">
        <v>181</v>
      </c>
      <c r="J473" s="38"/>
      <c r="K473" s="38"/>
      <c r="L473" s="38"/>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c r="AN473" s="38"/>
      <c r="AO473" s="38"/>
      <c r="AP473" s="38"/>
      <c r="AQ473" s="38"/>
      <c r="AR473" s="38"/>
      <c r="AS473" s="38"/>
      <c r="AT473" s="616"/>
      <c r="AU473" s="182"/>
      <c r="AV473" s="182"/>
      <c r="AW473" s="626"/>
      <c r="AX473" s="616"/>
      <c r="AY473" s="182"/>
      <c r="AZ473" s="182"/>
      <c r="BA473" s="626"/>
      <c r="BB473" s="385">
        <f t="shared" ref="BB473:BP473" si="960">+BB472+BB470</f>
        <v>23.173062999999999</v>
      </c>
      <c r="BC473" s="130">
        <f t="shared" si="960"/>
        <v>33.419752000000003</v>
      </c>
      <c r="BD473" s="130">
        <f t="shared" si="960"/>
        <v>27.558011</v>
      </c>
      <c r="BE473" s="361">
        <f t="shared" si="960"/>
        <v>30.952604999999998</v>
      </c>
      <c r="BF473" s="385">
        <f t="shared" si="960"/>
        <v>31.374654</v>
      </c>
      <c r="BG473" s="130">
        <f t="shared" si="960"/>
        <v>31.574453999999999</v>
      </c>
      <c r="BH473" s="130">
        <f t="shared" si="960"/>
        <v>35.600842</v>
      </c>
      <c r="BI473" s="361">
        <f t="shared" si="960"/>
        <v>36.760940000000005</v>
      </c>
      <c r="BJ473" s="385">
        <f t="shared" si="960"/>
        <v>34.476922000000002</v>
      </c>
      <c r="BK473" s="130">
        <f t="shared" si="960"/>
        <v>35.218055999999997</v>
      </c>
      <c r="BL473" s="130">
        <f t="shared" si="960"/>
        <v>39.260280000000002</v>
      </c>
      <c r="BM473" s="361">
        <f t="shared" si="960"/>
        <v>42.468966000000009</v>
      </c>
      <c r="BN473" s="385">
        <f t="shared" si="960"/>
        <v>39.730219999999996</v>
      </c>
      <c r="BO473" s="130">
        <f t="shared" si="960"/>
        <v>40.263145000000002</v>
      </c>
      <c r="BP473" s="130">
        <f t="shared" si="960"/>
        <v>40.628244000000002</v>
      </c>
      <c r="BQ473" s="361">
        <f>+BQ472+BQ470</f>
        <v>40.795839999999998</v>
      </c>
      <c r="BR473" s="385">
        <f t="shared" ref="BR473:BW473" si="961">+BR470+BR472</f>
        <v>175.399134</v>
      </c>
      <c r="BS473" s="130">
        <f t="shared" si="961"/>
        <v>176.10000000000002</v>
      </c>
      <c r="BT473" s="130">
        <f t="shared" si="961"/>
        <v>193.5</v>
      </c>
      <c r="BU473" s="361">
        <f t="shared" si="961"/>
        <v>193.03114500000001</v>
      </c>
      <c r="BV473" s="385">
        <f>+BV470+BV472</f>
        <v>193.95113699999999</v>
      </c>
      <c r="BW473" s="149">
        <f t="shared" si="961"/>
        <v>196.49141900000004</v>
      </c>
      <c r="BX473" s="149">
        <f t="shared" ref="BX473:CC473" si="962">+BX470+BX472</f>
        <v>200.35436000000001</v>
      </c>
      <c r="BY473" s="542">
        <f t="shared" si="962"/>
        <v>187.01014499999999</v>
      </c>
      <c r="BZ473" s="312">
        <f t="shared" si="962"/>
        <v>191.29</v>
      </c>
      <c r="CA473" s="149">
        <f t="shared" si="962"/>
        <v>195.02099999999999</v>
      </c>
      <c r="CB473" s="149">
        <f t="shared" ref="CB473" si="963">+CB470+CB472</f>
        <v>196.42500000000001</v>
      </c>
      <c r="CC473" s="361">
        <f t="shared" si="962"/>
        <v>198.50192000000001</v>
      </c>
      <c r="CD473" s="385">
        <f t="shared" ref="CD473:CG473" si="964">+CD470+CD472</f>
        <v>200.59760920000002</v>
      </c>
      <c r="CE473" s="130">
        <f t="shared" si="964"/>
        <v>202.71225529200001</v>
      </c>
      <c r="CF473" s="130">
        <f t="shared" si="964"/>
        <v>204.84604784492001</v>
      </c>
      <c r="CG473" s="361">
        <f t="shared" si="964"/>
        <v>206.99917832336922</v>
      </c>
      <c r="CH473" s="130"/>
      <c r="CI473" s="130"/>
      <c r="CJ473" s="130"/>
      <c r="CK473" s="130"/>
      <c r="CL473" s="130"/>
      <c r="CM473" s="130"/>
      <c r="CN473" s="130"/>
      <c r="CO473" s="130"/>
      <c r="CP473" s="130"/>
      <c r="CQ473" s="130"/>
      <c r="CR473" s="130"/>
      <c r="CS473" s="130"/>
      <c r="CT473" s="130"/>
      <c r="CU473" s="130"/>
      <c r="CV473" s="130"/>
      <c r="CW473" s="130"/>
      <c r="CX473" s="130"/>
      <c r="CY473" s="130"/>
      <c r="CZ473" s="130"/>
      <c r="DA473" s="130"/>
      <c r="DB473" s="130"/>
      <c r="DC473" s="130"/>
      <c r="DD473" s="130"/>
      <c r="DE473" s="130"/>
      <c r="DF473" s="130"/>
      <c r="DG473" s="130"/>
      <c r="DH473" s="130"/>
      <c r="DI473" s="361"/>
      <c r="DJ473" s="347"/>
      <c r="DK473" s="130"/>
      <c r="DL473" s="130"/>
      <c r="DM473" s="130"/>
      <c r="DN473" s="130"/>
      <c r="DO473" s="130"/>
      <c r="DP473" s="130"/>
      <c r="DQ473" s="616"/>
      <c r="DR473" s="182"/>
      <c r="DS473" s="182"/>
      <c r="DT473" s="182"/>
      <c r="DU473" s="130">
        <f t="shared" ref="DU473:EA473" si="965">+DU472+DU470</f>
        <v>10.818915000000001</v>
      </c>
      <c r="DV473" s="130">
        <f t="shared" si="965"/>
        <v>30.952604999999998</v>
      </c>
      <c r="DW473" s="130">
        <f t="shared" si="965"/>
        <v>36.760940000000005</v>
      </c>
      <c r="DX473" s="130">
        <f t="shared" si="965"/>
        <v>42.468966000000009</v>
      </c>
      <c r="DY473" s="130">
        <f t="shared" si="965"/>
        <v>40.795839999999998</v>
      </c>
      <c r="DZ473" s="130">
        <f t="shared" si="965"/>
        <v>193.03114500000001</v>
      </c>
      <c r="EA473" s="130">
        <f t="shared" si="965"/>
        <v>187.01014499999999</v>
      </c>
      <c r="EB473" s="130">
        <f>CC473</f>
        <v>198.50192000000001</v>
      </c>
      <c r="EC473" s="130">
        <f>CG473</f>
        <v>206.99917832336922</v>
      </c>
      <c r="ED473" s="130">
        <f t="shared" ref="ED473:EJ473" si="966">+ED470+ED472</f>
        <v>212.91716367307029</v>
      </c>
      <c r="EE473" s="130">
        <f t="shared" si="966"/>
        <v>219.01268858326242</v>
      </c>
      <c r="EF473" s="130">
        <f t="shared" si="966"/>
        <v>225.2910792407603</v>
      </c>
      <c r="EG473" s="130">
        <f t="shared" si="966"/>
        <v>231.7578216179831</v>
      </c>
      <c r="EH473" s="130">
        <f t="shared" si="966"/>
        <v>238.41856626652259</v>
      </c>
      <c r="EI473" s="130">
        <f t="shared" si="966"/>
        <v>245.27913325451829</v>
      </c>
      <c r="EJ473" s="361">
        <f t="shared" si="966"/>
        <v>252.34551725215385</v>
      </c>
      <c r="EK473" s="226"/>
      <c r="EL473" s="226"/>
      <c r="EM473" s="226"/>
      <c r="EN473" s="226"/>
      <c r="EO473" s="226"/>
      <c r="EP473" s="226"/>
      <c r="EQ473" s="226"/>
      <c r="ER473" s="226"/>
      <c r="ES473" s="226"/>
      <c r="ET473" s="226"/>
      <c r="EU473" s="226"/>
      <c r="EV473" s="226"/>
      <c r="EW473" s="226"/>
      <c r="EX473" s="226"/>
      <c r="EY473" s="226"/>
      <c r="EZ473" s="226"/>
      <c r="FA473" s="226"/>
      <c r="FB473" s="226"/>
      <c r="FC473" s="226"/>
      <c r="FD473" s="226"/>
      <c r="FE473" s="226"/>
      <c r="FF473" s="226"/>
      <c r="FG473" s="226"/>
      <c r="FH473" s="226"/>
      <c r="FI473" s="226"/>
      <c r="FJ473" s="226"/>
      <c r="FK473" s="226"/>
      <c r="FL473" s="226"/>
      <c r="FM473" s="226"/>
      <c r="FN473" s="226"/>
      <c r="FO473" s="226"/>
      <c r="FP473" s="226"/>
      <c r="FQ473" s="226"/>
      <c r="FR473" s="226"/>
      <c r="FS473" s="226"/>
      <c r="FT473" s="226"/>
      <c r="FU473" s="226"/>
      <c r="FV473" s="226"/>
      <c r="FW473" s="226"/>
      <c r="FX473" s="226"/>
      <c r="FY473" s="226"/>
      <c r="FZ473" s="226"/>
      <c r="GA473" s="226"/>
      <c r="GB473" s="226"/>
      <c r="GC473" s="226"/>
      <c r="GD473" s="226"/>
      <c r="GE473" s="226"/>
      <c r="GF473" s="226"/>
      <c r="GG473" s="226"/>
      <c r="GH473" s="226"/>
      <c r="GI473" s="226"/>
      <c r="GJ473" s="226"/>
      <c r="GK473" s="226"/>
      <c r="GL473" s="226"/>
      <c r="GM473" s="226"/>
      <c r="GN473" s="226"/>
      <c r="GO473" s="226"/>
      <c r="GP473" s="226"/>
      <c r="GQ473" s="226"/>
      <c r="GR473" s="226"/>
      <c r="GS473" s="226"/>
      <c r="GT473" s="226"/>
      <c r="GU473" s="226"/>
      <c r="GV473" s="226"/>
      <c r="GW473" s="226"/>
      <c r="GX473" s="226"/>
      <c r="GY473" s="226"/>
      <c r="GZ473" s="226"/>
      <c r="HA473" s="226"/>
      <c r="HB473" s="226"/>
      <c r="HC473" s="226"/>
      <c r="HD473" s="226"/>
      <c r="HE473" s="226"/>
      <c r="HF473" s="226"/>
      <c r="HG473" s="226"/>
      <c r="HH473" s="226"/>
      <c r="HI473" s="226"/>
      <c r="HJ473" s="226"/>
      <c r="HK473" s="226"/>
      <c r="HL473" s="226"/>
      <c r="HM473" s="226"/>
      <c r="HN473" s="226"/>
      <c r="HO473" s="226"/>
      <c r="HP473" s="226"/>
      <c r="HQ473" s="226"/>
      <c r="HR473" s="226"/>
      <c r="HS473" s="226"/>
      <c r="HT473" s="226"/>
      <c r="HU473" s="226"/>
      <c r="HV473" s="226"/>
      <c r="HW473" s="226"/>
    </row>
    <row r="474" spans="1:231" s="115" customFormat="1" ht="12.75">
      <c r="B474"/>
      <c r="C474"/>
      <c r="D474"/>
      <c r="E474"/>
      <c r="F474"/>
      <c r="G474"/>
      <c r="I474" s="1265" t="s">
        <v>484</v>
      </c>
      <c r="J474" s="1266"/>
      <c r="K474" s="1266"/>
      <c r="L474" s="1266"/>
      <c r="M474" s="1266"/>
      <c r="N474" s="1266"/>
      <c r="O474" s="1266"/>
      <c r="P474" s="1266"/>
      <c r="Q474" s="1266"/>
      <c r="R474" s="1266"/>
      <c r="S474" s="1266"/>
      <c r="T474" s="1266"/>
      <c r="U474" s="1266"/>
      <c r="V474" s="1266"/>
      <c r="W474" s="1266"/>
      <c r="X474" s="1266"/>
      <c r="Y474" s="1266"/>
      <c r="Z474" s="1266"/>
      <c r="AA474" s="1266"/>
      <c r="AB474" s="1266"/>
      <c r="AC474" s="1266"/>
      <c r="AD474" s="1266"/>
      <c r="AE474" s="1266"/>
      <c r="AF474" s="1266"/>
      <c r="AG474" s="1266"/>
      <c r="AH474" s="1266"/>
      <c r="AI474" s="1266"/>
      <c r="AJ474" s="1266"/>
      <c r="AK474" s="1266"/>
      <c r="AL474" s="1266"/>
      <c r="AM474" s="1266"/>
      <c r="AN474" s="1266"/>
      <c r="AO474" s="1266"/>
      <c r="AP474" s="1266"/>
      <c r="AQ474" s="1266"/>
      <c r="AR474" s="1266"/>
      <c r="AS474" s="1266"/>
      <c r="AT474" s="1266"/>
      <c r="AU474" s="1266"/>
      <c r="AV474" s="1266"/>
      <c r="AW474" s="1266"/>
      <c r="AX474" s="1266"/>
      <c r="AY474" s="1266"/>
      <c r="AZ474" s="1266"/>
      <c r="BA474" s="1266"/>
      <c r="BB474" s="1267"/>
      <c r="BC474" s="1268"/>
      <c r="BD474" s="1268"/>
      <c r="BE474" s="1269"/>
      <c r="BF474" s="1267"/>
      <c r="BG474" s="1268"/>
      <c r="BH474" s="1268"/>
      <c r="BI474" s="1269"/>
      <c r="BJ474" s="1267"/>
      <c r="BK474" s="1268"/>
      <c r="BL474" s="1268"/>
      <c r="BM474" s="1269"/>
      <c r="BN474" s="1267"/>
      <c r="BO474" s="1268"/>
      <c r="BP474" s="1268"/>
      <c r="BQ474" s="1269"/>
      <c r="BR474" s="1267">
        <f>BR473/3/BN473-1</f>
        <v>0.47158455201103866</v>
      </c>
      <c r="BS474" s="1268">
        <f>BS473/3/BO473-1</f>
        <v>0.45790896364404743</v>
      </c>
      <c r="BT474" s="1268">
        <f>BT473/3/BP473-1</f>
        <v>0.58756553692057167</v>
      </c>
      <c r="BU474" s="1269">
        <f>BU473/3/BQ473-1</f>
        <v>0.57721265207432926</v>
      </c>
      <c r="BV474" s="1267">
        <f t="shared" ref="BV474:CC474" si="967">BV473/BR473-1</f>
        <v>0.1057702086488066</v>
      </c>
      <c r="BW474" s="1268">
        <f t="shared" si="967"/>
        <v>0.11579454287336755</v>
      </c>
      <c r="BX474" s="1268">
        <f>BX473/3/BT473-1</f>
        <v>-0.65485898363479755</v>
      </c>
      <c r="BY474" s="1269">
        <f>BY473/3/BU473-1</f>
        <v>-0.67706395255542828</v>
      </c>
      <c r="BZ474" s="1267">
        <f t="shared" si="967"/>
        <v>-1.3720656868332792E-2</v>
      </c>
      <c r="CA474" s="1268">
        <f t="shared" si="967"/>
        <v>-7.4833751391456538E-3</v>
      </c>
      <c r="CB474" s="1268">
        <f t="shared" si="967"/>
        <v>-1.9612051367387306E-2</v>
      </c>
      <c r="CC474" s="1269">
        <f t="shared" si="967"/>
        <v>6.1450008500875786E-2</v>
      </c>
      <c r="CD474" s="1267">
        <f t="shared" ref="CD474" si="968">CD473/BZ473-1</f>
        <v>4.8657061006848412E-2</v>
      </c>
      <c r="CE474" s="1268">
        <f t="shared" ref="CE474" si="969">CE473/CA473-1</f>
        <v>3.9438087652099219E-2</v>
      </c>
      <c r="CF474" s="1268">
        <f t="shared" ref="CF474" si="970">CF473/CB473-1</f>
        <v>4.287156851174756E-2</v>
      </c>
      <c r="CG474" s="1269">
        <f t="shared" ref="CG474" si="971">CG473/CC473-1</f>
        <v>4.2806932665282016E-2</v>
      </c>
      <c r="CH474" s="1266"/>
      <c r="CI474" s="1266"/>
      <c r="CJ474" s="1266"/>
      <c r="CK474" s="1266"/>
      <c r="CL474" s="1266"/>
      <c r="CM474" s="1266"/>
      <c r="CN474" s="1266"/>
      <c r="CO474" s="1266"/>
      <c r="CP474" s="1266"/>
      <c r="CQ474" s="1266"/>
      <c r="CR474" s="1266"/>
      <c r="CS474" s="1266"/>
      <c r="CT474" s="1266"/>
      <c r="CU474" s="1266"/>
      <c r="CV474" s="1266"/>
      <c r="CW474" s="1266"/>
      <c r="CX474" s="1266"/>
      <c r="CY474" s="1266"/>
      <c r="CZ474" s="1266"/>
      <c r="DA474" s="1266"/>
      <c r="DB474" s="1266"/>
      <c r="DC474" s="1266"/>
      <c r="DD474" s="1266"/>
      <c r="DE474" s="1266"/>
      <c r="DF474" s="1266"/>
      <c r="DG474" s="1266"/>
      <c r="DH474" s="1266"/>
      <c r="DI474" s="1266"/>
      <c r="DJ474" s="1276"/>
      <c r="DK474" s="1266"/>
      <c r="DL474" s="1266"/>
      <c r="DM474" s="1266"/>
      <c r="DN474" s="1266"/>
      <c r="DO474" s="1266"/>
      <c r="DP474" s="1266"/>
      <c r="DQ474" s="1266"/>
      <c r="DR474" s="1266"/>
      <c r="DS474" s="1266"/>
      <c r="DT474" s="1266"/>
      <c r="DU474" s="1266"/>
      <c r="DV474" s="1268"/>
      <c r="DW474" s="1268"/>
      <c r="DX474" s="1268">
        <f>DX473/DW473-1</f>
        <v>0.155274212248109</v>
      </c>
      <c r="DY474" s="1268">
        <f t="shared" ref="DY474:EJ474" si="972">DY473/DX473-1</f>
        <v>-3.9396438330992378E-2</v>
      </c>
      <c r="DZ474" s="1268">
        <f>DZ473/3/DY473-1</f>
        <v>0.57721265207432926</v>
      </c>
      <c r="EA474" s="1268">
        <f t="shared" si="972"/>
        <v>-3.1191857666284961E-2</v>
      </c>
      <c r="EB474" s="1268">
        <f t="shared" si="972"/>
        <v>6.1450008500875786E-2</v>
      </c>
      <c r="EC474" s="1268">
        <f>EC473/EB473-1</f>
        <v>4.2806932665282016E-2</v>
      </c>
      <c r="ED474" s="1268">
        <f t="shared" si="972"/>
        <v>2.8589414690603832E-2</v>
      </c>
      <c r="EE474" s="1268">
        <f t="shared" si="972"/>
        <v>2.8628621596479942E-2</v>
      </c>
      <c r="EF474" s="1268">
        <f t="shared" si="972"/>
        <v>2.8666789573294604E-2</v>
      </c>
      <c r="EG474" s="1268">
        <f t="shared" si="972"/>
        <v>2.8703943356372497E-2</v>
      </c>
      <c r="EH474" s="1268">
        <f t="shared" si="972"/>
        <v>2.8740107246601143E-2</v>
      </c>
      <c r="EI474" s="1268">
        <f t="shared" si="972"/>
        <v>2.877530510910975E-2</v>
      </c>
      <c r="EJ474" s="1269">
        <f t="shared" si="972"/>
        <v>2.8809560372602183E-2</v>
      </c>
    </row>
    <row r="475" spans="1:231" s="115" customFormat="1" ht="12.75">
      <c r="B475"/>
      <c r="C475"/>
      <c r="D475"/>
      <c r="E475"/>
      <c r="F475"/>
      <c r="G475"/>
      <c r="I475" s="1265"/>
      <c r="J475" s="1266"/>
      <c r="K475" s="1266"/>
      <c r="L475" s="1266"/>
      <c r="M475" s="1266"/>
      <c r="N475" s="1266"/>
      <c r="O475" s="1266"/>
      <c r="P475" s="1266"/>
      <c r="Q475" s="1266"/>
      <c r="R475" s="1266"/>
      <c r="S475" s="1266"/>
      <c r="T475" s="1266"/>
      <c r="U475" s="1266"/>
      <c r="V475" s="1266"/>
      <c r="W475" s="1266"/>
      <c r="X475" s="1266"/>
      <c r="Y475" s="1266"/>
      <c r="Z475" s="1266"/>
      <c r="AA475" s="1266"/>
      <c r="AB475" s="1266"/>
      <c r="AC475" s="1266"/>
      <c r="AD475" s="1266"/>
      <c r="AE475" s="1266"/>
      <c r="AF475" s="1266"/>
      <c r="AG475" s="1266"/>
      <c r="AH475" s="1266"/>
      <c r="AI475" s="1266"/>
      <c r="AJ475" s="1266"/>
      <c r="AK475" s="1266"/>
      <c r="AL475" s="1266"/>
      <c r="AM475" s="1266"/>
      <c r="AN475" s="1266"/>
      <c r="AO475" s="1266"/>
      <c r="AP475" s="1266"/>
      <c r="AQ475" s="1266"/>
      <c r="AR475" s="1266"/>
      <c r="AS475" s="1266"/>
      <c r="AT475" s="1266"/>
      <c r="AU475" s="1266"/>
      <c r="AV475" s="1266"/>
      <c r="AW475" s="1266"/>
      <c r="AX475" s="1266"/>
      <c r="AY475" s="1266"/>
      <c r="AZ475" s="1266"/>
      <c r="BA475" s="1266"/>
      <c r="BB475" s="1267"/>
      <c r="BC475" s="1268"/>
      <c r="BD475" s="1268"/>
      <c r="BE475" s="1269"/>
      <c r="BF475" s="1267"/>
      <c r="BG475" s="1268"/>
      <c r="BH475" s="1268"/>
      <c r="BI475" s="1269"/>
      <c r="BJ475" s="1267"/>
      <c r="BK475" s="1268"/>
      <c r="BL475" s="1268"/>
      <c r="BM475" s="1269"/>
      <c r="BN475" s="1267"/>
      <c r="BO475" s="1268"/>
      <c r="BP475" s="1268"/>
      <c r="BQ475" s="1269"/>
      <c r="BR475" s="1267"/>
      <c r="BS475" s="1268"/>
      <c r="BT475" s="1268"/>
      <c r="BU475" s="1269"/>
      <c r="BV475" s="1267"/>
      <c r="BW475" s="1268"/>
      <c r="BX475" s="1268"/>
      <c r="BY475" s="1269"/>
      <c r="BZ475" s="1268"/>
      <c r="CA475" s="1268"/>
      <c r="CB475" s="1268"/>
      <c r="CC475" s="1269"/>
      <c r="CD475" s="1267"/>
      <c r="CE475" s="1268"/>
      <c r="CF475" s="1268"/>
      <c r="CG475" s="1269"/>
      <c r="CH475" s="1266"/>
      <c r="CI475" s="1266"/>
      <c r="CJ475" s="1266"/>
      <c r="CK475" s="1266"/>
      <c r="CL475" s="1266"/>
      <c r="CM475" s="1266"/>
      <c r="CN475" s="1266"/>
      <c r="CO475" s="1266"/>
      <c r="CP475" s="1266"/>
      <c r="CQ475" s="1266"/>
      <c r="CR475" s="1266"/>
      <c r="CS475" s="1266"/>
      <c r="CT475" s="1266"/>
      <c r="CU475" s="1266"/>
      <c r="CV475" s="1266"/>
      <c r="CW475" s="1266"/>
      <c r="CX475" s="1266"/>
      <c r="CY475" s="1266"/>
      <c r="CZ475" s="1266"/>
      <c r="DA475" s="1266"/>
      <c r="DB475" s="1266"/>
      <c r="DC475" s="1266"/>
      <c r="DD475" s="1266"/>
      <c r="DE475" s="1266"/>
      <c r="DF475" s="1266"/>
      <c r="DG475" s="1266"/>
      <c r="DH475" s="1266"/>
      <c r="DI475" s="1266"/>
      <c r="DJ475" s="1276"/>
      <c r="DK475" s="1266"/>
      <c r="DL475" s="1266"/>
      <c r="DM475" s="1266"/>
      <c r="DN475" s="1266"/>
      <c r="DO475" s="1266"/>
      <c r="DP475" s="1266"/>
      <c r="DQ475" s="1266"/>
      <c r="DR475" s="1266"/>
      <c r="DS475" s="1266"/>
      <c r="DT475" s="1266"/>
      <c r="DU475" s="1266"/>
      <c r="DV475" s="1268"/>
      <c r="DW475" s="1268"/>
      <c r="DX475" s="1268"/>
      <c r="DY475" s="1268"/>
      <c r="DZ475" s="1268"/>
      <c r="EA475" s="1268"/>
      <c r="EB475" s="1268"/>
      <c r="EC475" s="1268"/>
      <c r="ED475" s="1268"/>
      <c r="EE475" s="1268"/>
      <c r="EF475" s="1268"/>
      <c r="EG475" s="1268"/>
      <c r="EH475" s="1268"/>
      <c r="EI475" s="1268"/>
      <c r="EJ475" s="1269"/>
    </row>
    <row r="476" spans="1:231" s="57" customFormat="1" ht="13.5" customHeight="1">
      <c r="A476" s="55"/>
      <c r="B476"/>
      <c r="C476"/>
      <c r="D476"/>
      <c r="E476"/>
      <c r="F476"/>
      <c r="G476"/>
      <c r="H476" s="55"/>
      <c r="I476" s="607" t="s">
        <v>332</v>
      </c>
      <c r="J476" s="38"/>
      <c r="K476" s="38"/>
      <c r="L476" s="38"/>
      <c r="M476" s="38"/>
      <c r="N476" s="38"/>
      <c r="O476" s="38"/>
      <c r="P476" s="38"/>
      <c r="Q476" s="38"/>
      <c r="R476" s="38"/>
      <c r="S476" s="38"/>
      <c r="T476" s="38"/>
      <c r="U476" s="38"/>
      <c r="V476" s="38"/>
      <c r="W476" s="38"/>
      <c r="X476" s="38"/>
      <c r="Y476" s="38"/>
      <c r="Z476" s="38"/>
      <c r="AA476" s="38"/>
      <c r="AB476" s="38"/>
      <c r="AC476" s="38"/>
      <c r="AD476" s="38"/>
      <c r="AE476" s="38"/>
      <c r="AF476" s="38"/>
      <c r="AG476" s="38"/>
      <c r="AH476" s="38"/>
      <c r="AI476" s="38"/>
      <c r="AJ476" s="38"/>
      <c r="AK476" s="38"/>
      <c r="AL476" s="38"/>
      <c r="AM476" s="38"/>
      <c r="AN476" s="38"/>
      <c r="AO476" s="38"/>
      <c r="AP476" s="38"/>
      <c r="AQ476" s="38"/>
      <c r="AR476" s="38"/>
      <c r="AS476" s="38"/>
      <c r="AT476" s="616"/>
      <c r="AU476" s="182"/>
      <c r="AV476" s="182"/>
      <c r="AW476" s="626"/>
      <c r="AX476" s="616"/>
      <c r="AY476" s="182"/>
      <c r="AZ476" s="182"/>
      <c r="BA476" s="626"/>
      <c r="BB476" s="385"/>
      <c r="BC476" s="130"/>
      <c r="BD476" s="130"/>
      <c r="BE476" s="361"/>
      <c r="BF476" s="385"/>
      <c r="BG476" s="130"/>
      <c r="BH476" s="130"/>
      <c r="BI476" s="361"/>
      <c r="BJ476" s="385"/>
      <c r="BK476" s="130"/>
      <c r="BL476" s="130"/>
      <c r="BM476" s="361"/>
      <c r="BN476" s="385"/>
      <c r="BO476" s="130"/>
      <c r="BP476" s="130"/>
      <c r="BQ476" s="361"/>
      <c r="BR476" s="385"/>
      <c r="BS476" s="130"/>
      <c r="BT476" s="130"/>
      <c r="BU476" s="361"/>
      <c r="BV476" s="385"/>
      <c r="BW476" s="149"/>
      <c r="BX476" s="149"/>
      <c r="BY476" s="542"/>
      <c r="BZ476" s="130"/>
      <c r="CA476" s="130"/>
      <c r="CB476" s="130"/>
      <c r="CC476" s="361"/>
      <c r="CD476" s="385"/>
      <c r="CE476" s="130"/>
      <c r="CF476" s="130"/>
      <c r="CG476" s="361"/>
      <c r="CH476" s="130"/>
      <c r="CI476" s="130"/>
      <c r="CJ476" s="130"/>
      <c r="CK476" s="130"/>
      <c r="CL476" s="130"/>
      <c r="CM476" s="130"/>
      <c r="CN476" s="130"/>
      <c r="CO476" s="130"/>
      <c r="CP476" s="130"/>
      <c r="CQ476" s="130"/>
      <c r="CR476" s="130"/>
      <c r="CS476" s="130"/>
      <c r="CT476" s="130"/>
      <c r="CU476" s="130"/>
      <c r="CV476" s="130"/>
      <c r="CW476" s="130"/>
      <c r="CX476" s="130"/>
      <c r="CY476" s="130"/>
      <c r="CZ476" s="130"/>
      <c r="DA476" s="130"/>
      <c r="DB476" s="130"/>
      <c r="DC476" s="130"/>
      <c r="DD476" s="130"/>
      <c r="DE476" s="130"/>
      <c r="DF476" s="130"/>
      <c r="DG476" s="130"/>
      <c r="DH476" s="130"/>
      <c r="DI476" s="361"/>
      <c r="DJ476" s="347"/>
      <c r="DK476" s="130"/>
      <c r="DL476" s="130"/>
      <c r="DM476" s="130"/>
      <c r="DN476" s="130"/>
      <c r="DO476" s="130"/>
      <c r="DP476" s="130"/>
      <c r="DQ476" s="616"/>
      <c r="DR476" s="182"/>
      <c r="DS476" s="182"/>
      <c r="DT476" s="182"/>
      <c r="DU476" s="182"/>
      <c r="DV476" s="130"/>
      <c r="DW476" s="130"/>
      <c r="DX476" s="130"/>
      <c r="DY476" s="130"/>
      <c r="DZ476" s="130"/>
      <c r="EA476" s="130"/>
      <c r="EB476" s="130"/>
      <c r="EC476" s="130"/>
      <c r="ED476" s="130"/>
      <c r="EE476" s="130"/>
      <c r="EF476" s="130"/>
      <c r="EG476" s="130"/>
      <c r="EH476" s="130"/>
      <c r="EI476" s="130"/>
      <c r="EJ476" s="361"/>
      <c r="EK476" s="226"/>
      <c r="EL476" s="226"/>
      <c r="EM476" s="226"/>
      <c r="EN476" s="226"/>
      <c r="EO476" s="226"/>
      <c r="EP476" s="226"/>
      <c r="EQ476" s="226"/>
      <c r="ER476" s="226"/>
      <c r="ES476" s="226"/>
      <c r="ET476" s="226"/>
      <c r="EU476" s="226"/>
      <c r="EV476" s="226"/>
      <c r="EW476" s="226"/>
      <c r="EX476" s="226"/>
      <c r="EY476" s="226"/>
      <c r="EZ476" s="226"/>
      <c r="FA476" s="226"/>
      <c r="FB476" s="226"/>
      <c r="FC476" s="226"/>
      <c r="FD476" s="226"/>
      <c r="FE476" s="226"/>
      <c r="FF476" s="226"/>
      <c r="FG476" s="226"/>
      <c r="FH476" s="226"/>
      <c r="FI476" s="226"/>
      <c r="FJ476" s="226"/>
      <c r="FK476" s="226"/>
      <c r="FL476" s="226"/>
      <c r="FM476" s="226"/>
      <c r="FN476" s="226"/>
      <c r="FO476" s="226"/>
      <c r="FP476" s="226"/>
      <c r="FQ476" s="226"/>
      <c r="FR476" s="226"/>
      <c r="FS476" s="226"/>
      <c r="FT476" s="226"/>
      <c r="FU476" s="226"/>
      <c r="FV476" s="226"/>
      <c r="FW476" s="226"/>
      <c r="FX476" s="226"/>
      <c r="FY476" s="226"/>
      <c r="FZ476" s="226"/>
      <c r="GA476" s="226"/>
      <c r="GB476" s="226"/>
      <c r="GC476" s="226"/>
      <c r="GD476" s="226"/>
      <c r="GE476" s="226"/>
      <c r="GF476" s="226"/>
      <c r="GG476" s="226"/>
      <c r="GH476" s="226"/>
      <c r="GI476" s="226"/>
      <c r="GJ476" s="226"/>
      <c r="GK476" s="226"/>
      <c r="GL476" s="226"/>
      <c r="GM476" s="226"/>
      <c r="GN476" s="226"/>
      <c r="GO476" s="226"/>
      <c r="GP476" s="226"/>
      <c r="GQ476" s="226"/>
      <c r="GR476" s="226"/>
      <c r="GS476" s="226"/>
      <c r="GT476" s="226"/>
      <c r="GU476" s="226"/>
      <c r="GV476" s="226"/>
      <c r="GW476" s="226"/>
      <c r="GX476" s="226"/>
      <c r="GY476" s="226"/>
      <c r="GZ476" s="226"/>
      <c r="HA476" s="226"/>
      <c r="HB476" s="226"/>
      <c r="HC476" s="226"/>
      <c r="HD476" s="226"/>
      <c r="HE476" s="226"/>
      <c r="HF476" s="226"/>
      <c r="HG476" s="226"/>
      <c r="HH476" s="226"/>
      <c r="HI476" s="226"/>
      <c r="HJ476" s="226"/>
      <c r="HK476" s="226"/>
      <c r="HL476" s="226"/>
      <c r="HM476" s="226"/>
      <c r="HN476" s="226"/>
      <c r="HO476" s="226"/>
      <c r="HP476" s="226"/>
      <c r="HQ476" s="226"/>
      <c r="HR476" s="226"/>
      <c r="HS476" s="226"/>
      <c r="HT476" s="226"/>
      <c r="HU476" s="226"/>
      <c r="HV476" s="226"/>
      <c r="HW476" s="226"/>
    </row>
    <row r="477" spans="1:231" s="57" customFormat="1" ht="13.5" customHeight="1">
      <c r="A477" s="55"/>
      <c r="B477"/>
      <c r="C477"/>
      <c r="D477"/>
      <c r="E477"/>
      <c r="F477"/>
      <c r="G477"/>
      <c r="H477" s="55"/>
      <c r="I477" s="608" t="s">
        <v>333</v>
      </c>
      <c r="J477" s="38"/>
      <c r="K477" s="38"/>
      <c r="L477" s="38"/>
      <c r="M477" s="38"/>
      <c r="N477" s="38"/>
      <c r="O477" s="38"/>
      <c r="P477" s="38"/>
      <c r="Q477" s="38"/>
      <c r="R477" s="38"/>
      <c r="S477" s="38"/>
      <c r="T477" s="38"/>
      <c r="U477" s="38"/>
      <c r="V477" s="38"/>
      <c r="W477" s="38"/>
      <c r="X477" s="38"/>
      <c r="Y477" s="38"/>
      <c r="Z477" s="38"/>
      <c r="AA477" s="38"/>
      <c r="AB477" s="38"/>
      <c r="AC477" s="38"/>
      <c r="AD477" s="38"/>
      <c r="AE477" s="38"/>
      <c r="AF477" s="38"/>
      <c r="AG477" s="38"/>
      <c r="AH477" s="38"/>
      <c r="AI477" s="38"/>
      <c r="AJ477" s="38"/>
      <c r="AK477" s="38"/>
      <c r="AL477" s="38"/>
      <c r="AM477" s="38"/>
      <c r="AN477" s="38"/>
      <c r="AO477" s="38"/>
      <c r="AP477" s="38"/>
      <c r="AQ477" s="38"/>
      <c r="AR477" s="38"/>
      <c r="AS477" s="38"/>
      <c r="AT477" s="616"/>
      <c r="AU477" s="182"/>
      <c r="AV477" s="182"/>
      <c r="AW477" s="626"/>
      <c r="AX477" s="616"/>
      <c r="AY477" s="182"/>
      <c r="AZ477" s="182"/>
      <c r="BA477" s="626"/>
      <c r="BB477" s="385"/>
      <c r="BC477" s="130"/>
      <c r="BD477" s="130"/>
      <c r="BE477" s="361"/>
      <c r="BF477" s="640"/>
      <c r="BG477" s="322"/>
      <c r="BH477" s="322"/>
      <c r="BI477" s="641"/>
      <c r="BJ477" s="640"/>
      <c r="BK477" s="322"/>
      <c r="BL477" s="322"/>
      <c r="BM477" s="641"/>
      <c r="BN477" s="378">
        <v>0</v>
      </c>
      <c r="BO477" s="128">
        <f t="shared" ref="BO477:BU477" si="973">BN480</f>
        <v>0</v>
      </c>
      <c r="BP477" s="128">
        <f t="shared" si="973"/>
        <v>0</v>
      </c>
      <c r="BQ477" s="347">
        <f t="shared" si="973"/>
        <v>0</v>
      </c>
      <c r="BR477" s="376">
        <f t="shared" si="973"/>
        <v>0</v>
      </c>
      <c r="BS477" s="128">
        <f t="shared" si="973"/>
        <v>0</v>
      </c>
      <c r="BT477" s="128">
        <f t="shared" si="973"/>
        <v>0</v>
      </c>
      <c r="BU477" s="347">
        <f t="shared" si="973"/>
        <v>0</v>
      </c>
      <c r="BV477" s="378">
        <v>0</v>
      </c>
      <c r="BW477" s="128">
        <f t="shared" ref="BW477:CC477" si="974">BV480</f>
        <v>0</v>
      </c>
      <c r="BX477" s="128">
        <f t="shared" si="974"/>
        <v>0</v>
      </c>
      <c r="BY477" s="347">
        <f t="shared" si="974"/>
        <v>0</v>
      </c>
      <c r="BZ477" s="128">
        <f t="shared" si="974"/>
        <v>0</v>
      </c>
      <c r="CA477" s="128">
        <f t="shared" si="974"/>
        <v>0</v>
      </c>
      <c r="CB477" s="128">
        <f t="shared" si="974"/>
        <v>0</v>
      </c>
      <c r="CC477" s="347">
        <f t="shared" si="974"/>
        <v>0</v>
      </c>
      <c r="CD477" s="376">
        <f t="shared" ref="CD477" si="975">CC480</f>
        <v>0</v>
      </c>
      <c r="CE477" s="128">
        <f t="shared" ref="CE477" si="976">CD480</f>
        <v>0</v>
      </c>
      <c r="CF477" s="128">
        <f t="shared" ref="CF477" si="977">CE480</f>
        <v>0</v>
      </c>
      <c r="CG477" s="347">
        <f t="shared" ref="CG477" si="978">CF480</f>
        <v>0</v>
      </c>
      <c r="CH477" s="130"/>
      <c r="CI477" s="130"/>
      <c r="CJ477" s="130"/>
      <c r="CK477" s="130"/>
      <c r="CL477" s="130"/>
      <c r="CM477" s="130"/>
      <c r="CN477" s="130"/>
      <c r="CO477" s="130"/>
      <c r="CP477" s="130"/>
      <c r="CQ477" s="130"/>
      <c r="CR477" s="130"/>
      <c r="CS477" s="130"/>
      <c r="CT477" s="130"/>
      <c r="CU477" s="130"/>
      <c r="CV477" s="130"/>
      <c r="CW477" s="130"/>
      <c r="CX477" s="130"/>
      <c r="CY477" s="130"/>
      <c r="CZ477" s="130"/>
      <c r="DA477" s="130"/>
      <c r="DB477" s="130"/>
      <c r="DC477" s="130"/>
      <c r="DD477" s="130"/>
      <c r="DE477" s="130"/>
      <c r="DF477" s="130"/>
      <c r="DG477" s="130"/>
      <c r="DH477" s="130"/>
      <c r="DI477" s="361"/>
      <c r="DJ477" s="347"/>
      <c r="DK477" s="130"/>
      <c r="DL477" s="130"/>
      <c r="DM477" s="130"/>
      <c r="DN477" s="130"/>
      <c r="DO477" s="130"/>
      <c r="DP477" s="130"/>
      <c r="DQ477" s="616"/>
      <c r="DR477" s="182"/>
      <c r="DS477" s="182"/>
      <c r="DT477" s="182"/>
      <c r="DU477" s="128"/>
      <c r="DV477" s="130"/>
      <c r="DW477" s="130"/>
      <c r="DX477" s="130"/>
      <c r="DY477" s="128">
        <f>BN477</f>
        <v>0</v>
      </c>
      <c r="DZ477" s="128">
        <f>DY480</f>
        <v>0</v>
      </c>
      <c r="EA477" s="128">
        <f t="shared" ref="EA477:EJ477" si="979">DZ480</f>
        <v>0</v>
      </c>
      <c r="EB477" s="128">
        <f t="shared" si="979"/>
        <v>0</v>
      </c>
      <c r="EC477" s="128">
        <f>EB480</f>
        <v>0</v>
      </c>
      <c r="ED477" s="128">
        <f t="shared" si="979"/>
        <v>0</v>
      </c>
      <c r="EE477" s="128">
        <f t="shared" si="979"/>
        <v>0</v>
      </c>
      <c r="EF477" s="128">
        <f t="shared" si="979"/>
        <v>0</v>
      </c>
      <c r="EG477" s="128">
        <f t="shared" si="979"/>
        <v>0</v>
      </c>
      <c r="EH477" s="128">
        <f t="shared" si="979"/>
        <v>0</v>
      </c>
      <c r="EI477" s="128">
        <f t="shared" si="979"/>
        <v>0</v>
      </c>
      <c r="EJ477" s="347">
        <f t="shared" si="979"/>
        <v>0</v>
      </c>
      <c r="EK477" s="226"/>
      <c r="EL477" s="226"/>
      <c r="EM477" s="226"/>
      <c r="EN477" s="226"/>
      <c r="EO477" s="226"/>
      <c r="EP477" s="226"/>
      <c r="EQ477" s="226"/>
      <c r="ER477" s="226"/>
      <c r="ES477" s="226"/>
      <c r="ET477" s="226"/>
      <c r="EU477" s="226"/>
      <c r="EV477" s="226"/>
      <c r="EW477" s="226"/>
      <c r="EX477" s="226"/>
      <c r="EY477" s="226"/>
      <c r="EZ477" s="226"/>
      <c r="FA477" s="226"/>
      <c r="FB477" s="226"/>
      <c r="FC477" s="226"/>
      <c r="FD477" s="226"/>
      <c r="FE477" s="226"/>
      <c r="FF477" s="226"/>
      <c r="FG477" s="226"/>
      <c r="FH477" s="226"/>
      <c r="FI477" s="226"/>
      <c r="FJ477" s="226"/>
      <c r="FK477" s="226"/>
      <c r="FL477" s="226"/>
      <c r="FM477" s="226"/>
      <c r="FN477" s="226"/>
      <c r="FO477" s="226"/>
      <c r="FP477" s="226"/>
      <c r="FQ477" s="226"/>
      <c r="FR477" s="226"/>
      <c r="FS477" s="226"/>
      <c r="FT477" s="226"/>
      <c r="FU477" s="226"/>
      <c r="FV477" s="226"/>
      <c r="FW477" s="226"/>
      <c r="FX477" s="226"/>
      <c r="FY477" s="226"/>
      <c r="FZ477" s="226"/>
      <c r="GA477" s="226"/>
      <c r="GB477" s="226"/>
      <c r="GC477" s="226"/>
      <c r="GD477" s="226"/>
      <c r="GE477" s="226"/>
      <c r="GF477" s="226"/>
      <c r="GG477" s="226"/>
      <c r="GH477" s="226"/>
      <c r="GI477" s="226"/>
      <c r="GJ477" s="226"/>
      <c r="GK477" s="226"/>
      <c r="GL477" s="226"/>
      <c r="GM477" s="226"/>
      <c r="GN477" s="226"/>
      <c r="GO477" s="226"/>
      <c r="GP477" s="226"/>
      <c r="GQ477" s="226"/>
      <c r="GR477" s="226"/>
      <c r="GS477" s="226"/>
      <c r="GT477" s="226"/>
      <c r="GU477" s="226"/>
      <c r="GV477" s="226"/>
      <c r="GW477" s="226"/>
      <c r="GX477" s="226"/>
      <c r="GY477" s="226"/>
      <c r="GZ477" s="226"/>
      <c r="HA477" s="226"/>
      <c r="HB477" s="226"/>
      <c r="HC477" s="226"/>
      <c r="HD477" s="226"/>
      <c r="HE477" s="226"/>
      <c r="HF477" s="226"/>
      <c r="HG477" s="226"/>
      <c r="HH477" s="226"/>
      <c r="HI477" s="226"/>
      <c r="HJ477" s="226"/>
      <c r="HK477" s="226"/>
      <c r="HL477" s="226"/>
      <c r="HM477" s="226"/>
      <c r="HN477" s="226"/>
      <c r="HO477" s="226"/>
      <c r="HP477" s="226"/>
      <c r="HQ477" s="226"/>
      <c r="HR477" s="226"/>
      <c r="HS477" s="226"/>
      <c r="HT477" s="226"/>
      <c r="HU477" s="226"/>
      <c r="HV477" s="226"/>
      <c r="HW477" s="226"/>
    </row>
    <row r="478" spans="1:231" s="57" customFormat="1" ht="13.5" customHeight="1">
      <c r="A478" s="55"/>
      <c r="B478"/>
      <c r="C478"/>
      <c r="D478"/>
      <c r="E478"/>
      <c r="F478"/>
      <c r="G478"/>
      <c r="H478" s="55"/>
      <c r="I478" s="609" t="s">
        <v>334</v>
      </c>
      <c r="J478" s="38"/>
      <c r="K478" s="38"/>
      <c r="L478" s="38"/>
      <c r="M478" s="38"/>
      <c r="N478" s="38"/>
      <c r="O478" s="38"/>
      <c r="P478" s="38"/>
      <c r="Q478" s="38"/>
      <c r="R478" s="38"/>
      <c r="S478" s="38"/>
      <c r="T478" s="38"/>
      <c r="U478" s="38"/>
      <c r="V478" s="38"/>
      <c r="W478" s="38"/>
      <c r="X478" s="38"/>
      <c r="Y478" s="38"/>
      <c r="Z478" s="38"/>
      <c r="AA478" s="38"/>
      <c r="AB478" s="38"/>
      <c r="AC478" s="38"/>
      <c r="AD478" s="38"/>
      <c r="AE478" s="38"/>
      <c r="AF478" s="38"/>
      <c r="AG478" s="38"/>
      <c r="AH478" s="38"/>
      <c r="AI478" s="38"/>
      <c r="AJ478" s="38"/>
      <c r="AK478" s="38"/>
      <c r="AL478" s="38"/>
      <c r="AM478" s="38"/>
      <c r="AN478" s="38"/>
      <c r="AO478" s="38"/>
      <c r="AP478" s="38"/>
      <c r="AQ478" s="38"/>
      <c r="AR478" s="38"/>
      <c r="AS478" s="38"/>
      <c r="AT478" s="616"/>
      <c r="AU478" s="182"/>
      <c r="AV478" s="182"/>
      <c r="AW478" s="626"/>
      <c r="AX478" s="616"/>
      <c r="AY478" s="182"/>
      <c r="AZ478" s="182"/>
      <c r="BA478" s="626"/>
      <c r="BB478" s="385"/>
      <c r="BC478" s="130"/>
      <c r="BD478" s="130"/>
      <c r="BE478" s="361"/>
      <c r="BF478" s="640"/>
      <c r="BG478" s="322"/>
      <c r="BH478" s="322"/>
      <c r="BI478" s="641"/>
      <c r="BJ478" s="640"/>
      <c r="BK478" s="322"/>
      <c r="BL478" s="322"/>
      <c r="BM478" s="641"/>
      <c r="BN478" s="378">
        <v>0</v>
      </c>
      <c r="BO478" s="132">
        <v>0</v>
      </c>
      <c r="BP478" s="132">
        <v>0</v>
      </c>
      <c r="BQ478" s="366">
        <v>0</v>
      </c>
      <c r="BR478" s="378">
        <v>0</v>
      </c>
      <c r="BS478" s="132">
        <v>0</v>
      </c>
      <c r="BT478" s="132">
        <v>0</v>
      </c>
      <c r="BU478" s="366">
        <v>0</v>
      </c>
      <c r="BV478" s="378">
        <v>0</v>
      </c>
      <c r="BW478" s="132">
        <v>0</v>
      </c>
      <c r="BX478" s="132">
        <v>0</v>
      </c>
      <c r="BY478" s="366">
        <v>0</v>
      </c>
      <c r="BZ478" s="132">
        <v>0</v>
      </c>
      <c r="CA478" s="132">
        <v>0</v>
      </c>
      <c r="CB478" s="132">
        <v>0</v>
      </c>
      <c r="CC478" s="366">
        <v>0</v>
      </c>
      <c r="CD478" s="378">
        <v>0</v>
      </c>
      <c r="CE478" s="132">
        <v>0</v>
      </c>
      <c r="CF478" s="132">
        <v>0</v>
      </c>
      <c r="CG478" s="366">
        <v>0</v>
      </c>
      <c r="CH478" s="130"/>
      <c r="CI478" s="130"/>
      <c r="CJ478" s="130"/>
      <c r="CK478" s="130"/>
      <c r="CL478" s="130"/>
      <c r="CM478" s="130"/>
      <c r="CN478" s="130"/>
      <c r="CO478" s="130"/>
      <c r="CP478" s="130"/>
      <c r="CQ478" s="130"/>
      <c r="CR478" s="130"/>
      <c r="CS478" s="130"/>
      <c r="CT478" s="130"/>
      <c r="CU478" s="130"/>
      <c r="CV478" s="130"/>
      <c r="CW478" s="130"/>
      <c r="CX478" s="130"/>
      <c r="CY478" s="130"/>
      <c r="CZ478" s="130"/>
      <c r="DA478" s="130"/>
      <c r="DB478" s="130"/>
      <c r="DC478" s="130"/>
      <c r="DD478" s="130"/>
      <c r="DE478" s="130"/>
      <c r="DF478" s="130"/>
      <c r="DG478" s="130"/>
      <c r="DH478" s="130"/>
      <c r="DI478" s="361"/>
      <c r="DJ478" s="347"/>
      <c r="DK478" s="130"/>
      <c r="DL478" s="130"/>
      <c r="DM478" s="130"/>
      <c r="DN478" s="130"/>
      <c r="DO478" s="130"/>
      <c r="DP478" s="130"/>
      <c r="DQ478" s="616"/>
      <c r="DR478" s="182"/>
      <c r="DS478" s="182"/>
      <c r="DT478" s="182"/>
      <c r="DU478" s="132"/>
      <c r="DV478" s="130"/>
      <c r="DW478" s="130"/>
      <c r="DX478" s="130"/>
      <c r="DY478" s="132">
        <v>0</v>
      </c>
      <c r="DZ478" s="132">
        <v>0</v>
      </c>
      <c r="EA478" s="132">
        <v>0</v>
      </c>
      <c r="EB478" s="132">
        <v>0</v>
      </c>
      <c r="EC478" s="132">
        <v>0</v>
      </c>
      <c r="ED478" s="132">
        <v>0</v>
      </c>
      <c r="EE478" s="132">
        <v>0</v>
      </c>
      <c r="EF478" s="132">
        <v>0</v>
      </c>
      <c r="EG478" s="132">
        <v>0</v>
      </c>
      <c r="EH478" s="132">
        <v>0</v>
      </c>
      <c r="EI478" s="132">
        <v>0</v>
      </c>
      <c r="EJ478" s="366">
        <v>0</v>
      </c>
      <c r="EK478" s="226"/>
      <c r="EL478" s="226"/>
      <c r="EM478" s="226"/>
      <c r="EN478" s="226"/>
      <c r="EO478" s="226"/>
      <c r="EP478" s="226"/>
      <c r="EQ478" s="226"/>
      <c r="ER478" s="226"/>
      <c r="ES478" s="226"/>
      <c r="ET478" s="226"/>
      <c r="EU478" s="226"/>
      <c r="EV478" s="226"/>
      <c r="EW478" s="226"/>
      <c r="EX478" s="226"/>
      <c r="EY478" s="226"/>
      <c r="EZ478" s="226"/>
      <c r="FA478" s="226"/>
      <c r="FB478" s="226"/>
      <c r="FC478" s="226"/>
      <c r="FD478" s="226"/>
      <c r="FE478" s="226"/>
      <c r="FF478" s="226"/>
      <c r="FG478" s="226"/>
      <c r="FH478" s="226"/>
      <c r="FI478" s="226"/>
      <c r="FJ478" s="226"/>
      <c r="FK478" s="226"/>
      <c r="FL478" s="226"/>
      <c r="FM478" s="226"/>
      <c r="FN478" s="226"/>
      <c r="FO478" s="226"/>
      <c r="FP478" s="226"/>
      <c r="FQ478" s="226"/>
      <c r="FR478" s="226"/>
      <c r="FS478" s="226"/>
      <c r="FT478" s="226"/>
      <c r="FU478" s="226"/>
      <c r="FV478" s="226"/>
      <c r="FW478" s="226"/>
      <c r="FX478" s="226"/>
      <c r="FY478" s="226"/>
      <c r="FZ478" s="226"/>
      <c r="GA478" s="226"/>
      <c r="GB478" s="226"/>
      <c r="GC478" s="226"/>
      <c r="GD478" s="226"/>
      <c r="GE478" s="226"/>
      <c r="GF478" s="226"/>
      <c r="GG478" s="226"/>
      <c r="GH478" s="226"/>
      <c r="GI478" s="226"/>
      <c r="GJ478" s="226"/>
      <c r="GK478" s="226"/>
      <c r="GL478" s="226"/>
      <c r="GM478" s="226"/>
      <c r="GN478" s="226"/>
      <c r="GO478" s="226"/>
      <c r="GP478" s="226"/>
      <c r="GQ478" s="226"/>
      <c r="GR478" s="226"/>
      <c r="GS478" s="226"/>
      <c r="GT478" s="226"/>
      <c r="GU478" s="226"/>
      <c r="GV478" s="226"/>
      <c r="GW478" s="226"/>
      <c r="GX478" s="226"/>
      <c r="GY478" s="226"/>
      <c r="GZ478" s="226"/>
      <c r="HA478" s="226"/>
      <c r="HB478" s="226"/>
      <c r="HC478" s="226"/>
      <c r="HD478" s="226"/>
      <c r="HE478" s="226"/>
      <c r="HF478" s="226"/>
      <c r="HG478" s="226"/>
      <c r="HH478" s="226"/>
      <c r="HI478" s="226"/>
      <c r="HJ478" s="226"/>
      <c r="HK478" s="226"/>
      <c r="HL478" s="226"/>
      <c r="HM478" s="226"/>
      <c r="HN478" s="226"/>
      <c r="HO478" s="226"/>
      <c r="HP478" s="226"/>
      <c r="HQ478" s="226"/>
      <c r="HR478" s="226"/>
      <c r="HS478" s="226"/>
      <c r="HT478" s="226"/>
      <c r="HU478" s="226"/>
      <c r="HV478" s="226"/>
      <c r="HW478" s="226"/>
    </row>
    <row r="479" spans="1:231" s="57" customFormat="1" ht="13.5" customHeight="1">
      <c r="A479" s="55"/>
      <c r="B479"/>
      <c r="C479"/>
      <c r="D479"/>
      <c r="E479"/>
      <c r="F479"/>
      <c r="G479"/>
      <c r="H479" s="55"/>
      <c r="I479" s="609" t="s">
        <v>335</v>
      </c>
      <c r="J479" s="38"/>
      <c r="K479" s="38"/>
      <c r="L479" s="38"/>
      <c r="M479" s="38"/>
      <c r="N479" s="38"/>
      <c r="O479" s="38"/>
      <c r="P479" s="38"/>
      <c r="Q479" s="38"/>
      <c r="R479" s="38"/>
      <c r="S479" s="38"/>
      <c r="T479" s="38"/>
      <c r="U479" s="38"/>
      <c r="V479" s="38"/>
      <c r="W479" s="38"/>
      <c r="X479" s="38"/>
      <c r="Y479" s="38"/>
      <c r="Z479" s="38"/>
      <c r="AA479" s="38"/>
      <c r="AB479" s="38"/>
      <c r="AC479" s="38"/>
      <c r="AD479" s="38"/>
      <c r="AE479" s="38"/>
      <c r="AF479" s="38"/>
      <c r="AG479" s="38"/>
      <c r="AH479" s="38"/>
      <c r="AI479" s="38"/>
      <c r="AJ479" s="38"/>
      <c r="AK479" s="38"/>
      <c r="AL479" s="38"/>
      <c r="AM479" s="38"/>
      <c r="AN479" s="38"/>
      <c r="AO479" s="38"/>
      <c r="AP479" s="38"/>
      <c r="AQ479" s="38"/>
      <c r="AR479" s="38"/>
      <c r="AS479" s="38"/>
      <c r="AT479" s="681"/>
      <c r="AU479" s="682"/>
      <c r="AV479" s="682"/>
      <c r="AW479" s="684"/>
      <c r="AX479" s="681"/>
      <c r="AY479" s="682"/>
      <c r="AZ479" s="682"/>
      <c r="BA479" s="684"/>
      <c r="BB479" s="635"/>
      <c r="BC479" s="319"/>
      <c r="BD479" s="319"/>
      <c r="BE479" s="685"/>
      <c r="BF479" s="686"/>
      <c r="BG479" s="683"/>
      <c r="BH479" s="683"/>
      <c r="BI479" s="687"/>
      <c r="BJ479" s="686"/>
      <c r="BK479" s="683"/>
      <c r="BL479" s="683"/>
      <c r="BM479" s="687"/>
      <c r="BN479" s="638"/>
      <c r="BO479" s="316"/>
      <c r="BP479" s="316"/>
      <c r="BQ479" s="624"/>
      <c r="BR479" s="638">
        <v>0</v>
      </c>
      <c r="BS479" s="316"/>
      <c r="BT479" s="316"/>
      <c r="BU479" s="624"/>
      <c r="BV479" s="638"/>
      <c r="BW479" s="316"/>
      <c r="BX479" s="316"/>
      <c r="BY479" s="624"/>
      <c r="BZ479" s="316"/>
      <c r="CA479" s="316"/>
      <c r="CB479" s="316"/>
      <c r="CC479" s="624"/>
      <c r="CD479" s="638"/>
      <c r="CE479" s="316"/>
      <c r="CF479" s="316"/>
      <c r="CG479" s="624"/>
      <c r="CH479" s="130"/>
      <c r="CI479" s="130"/>
      <c r="CJ479" s="130"/>
      <c r="CK479" s="130"/>
      <c r="CL479" s="130"/>
      <c r="CM479" s="130"/>
      <c r="CN479" s="130"/>
      <c r="CO479" s="130"/>
      <c r="CP479" s="130"/>
      <c r="CQ479" s="130"/>
      <c r="CR479" s="130"/>
      <c r="CS479" s="130"/>
      <c r="CT479" s="130"/>
      <c r="CU479" s="130"/>
      <c r="CV479" s="130"/>
      <c r="CW479" s="130"/>
      <c r="CX479" s="130"/>
      <c r="CY479" s="130"/>
      <c r="CZ479" s="130"/>
      <c r="DA479" s="130"/>
      <c r="DB479" s="130"/>
      <c r="DC479" s="130"/>
      <c r="DD479" s="130"/>
      <c r="DE479" s="130"/>
      <c r="DF479" s="130"/>
      <c r="DG479" s="130"/>
      <c r="DH479" s="130"/>
      <c r="DI479" s="361"/>
      <c r="DJ479" s="347"/>
      <c r="DK479" s="130"/>
      <c r="DL479" s="130"/>
      <c r="DM479" s="130"/>
      <c r="DN479" s="130"/>
      <c r="DO479" s="130"/>
      <c r="DP479" s="130"/>
      <c r="DQ479" s="681"/>
      <c r="DR479" s="682"/>
      <c r="DS479" s="682"/>
      <c r="DT479" s="682"/>
      <c r="DU479" s="316"/>
      <c r="DV479" s="319"/>
      <c r="DW479" s="319"/>
      <c r="DX479" s="319"/>
      <c r="DY479" s="316">
        <f>SUM(BN479:BQ479)</f>
        <v>0</v>
      </c>
      <c r="DZ479" s="316">
        <f>SUM(BR479:BU479)</f>
        <v>0</v>
      </c>
      <c r="EA479" s="316">
        <f>SUM(BV479:BY479)</f>
        <v>0</v>
      </c>
      <c r="EB479" s="316">
        <f t="shared" ref="EB479:EJ479" si="980">EB482</f>
        <v>0</v>
      </c>
      <c r="EC479" s="316">
        <f>EC482</f>
        <v>0</v>
      </c>
      <c r="ED479" s="316">
        <f t="shared" si="980"/>
        <v>0</v>
      </c>
      <c r="EE479" s="316">
        <f t="shared" si="980"/>
        <v>0</v>
      </c>
      <c r="EF479" s="316">
        <f t="shared" si="980"/>
        <v>0</v>
      </c>
      <c r="EG479" s="316">
        <f t="shared" si="980"/>
        <v>0</v>
      </c>
      <c r="EH479" s="316">
        <f t="shared" si="980"/>
        <v>0</v>
      </c>
      <c r="EI479" s="316">
        <f t="shared" si="980"/>
        <v>0</v>
      </c>
      <c r="EJ479" s="624">
        <f t="shared" si="980"/>
        <v>0</v>
      </c>
      <c r="EK479" s="226"/>
      <c r="EL479" s="226"/>
      <c r="EM479" s="226"/>
      <c r="EN479" s="226"/>
      <c r="EO479" s="226"/>
      <c r="EP479" s="226"/>
      <c r="EQ479" s="226"/>
      <c r="ER479" s="226"/>
      <c r="ES479" s="226"/>
      <c r="ET479" s="226"/>
      <c r="EU479" s="226"/>
      <c r="EV479" s="226"/>
      <c r="EW479" s="226"/>
      <c r="EX479" s="226"/>
      <c r="EY479" s="226"/>
      <c r="EZ479" s="226"/>
      <c r="FA479" s="226"/>
      <c r="FB479" s="226"/>
      <c r="FC479" s="226"/>
      <c r="FD479" s="226"/>
      <c r="FE479" s="226"/>
      <c r="FF479" s="226"/>
      <c r="FG479" s="226"/>
      <c r="FH479" s="226"/>
      <c r="FI479" s="226"/>
      <c r="FJ479" s="226"/>
      <c r="FK479" s="226"/>
      <c r="FL479" s="226"/>
      <c r="FM479" s="226"/>
      <c r="FN479" s="226"/>
      <c r="FO479" s="226"/>
      <c r="FP479" s="226"/>
      <c r="FQ479" s="226"/>
      <c r="FR479" s="226"/>
      <c r="FS479" s="226"/>
      <c r="FT479" s="226"/>
      <c r="FU479" s="226"/>
      <c r="FV479" s="226"/>
      <c r="FW479" s="226"/>
      <c r="FX479" s="226"/>
      <c r="FY479" s="226"/>
      <c r="FZ479" s="226"/>
      <c r="GA479" s="226"/>
      <c r="GB479" s="226"/>
      <c r="GC479" s="226"/>
      <c r="GD479" s="226"/>
      <c r="GE479" s="226"/>
      <c r="GF479" s="226"/>
      <c r="GG479" s="226"/>
      <c r="GH479" s="226"/>
      <c r="GI479" s="226"/>
      <c r="GJ479" s="226"/>
      <c r="GK479" s="226"/>
      <c r="GL479" s="226"/>
      <c r="GM479" s="226"/>
      <c r="GN479" s="226"/>
      <c r="GO479" s="226"/>
      <c r="GP479" s="226"/>
      <c r="GQ479" s="226"/>
      <c r="GR479" s="226"/>
      <c r="GS479" s="226"/>
      <c r="GT479" s="226"/>
      <c r="GU479" s="226"/>
      <c r="GV479" s="226"/>
      <c r="GW479" s="226"/>
      <c r="GX479" s="226"/>
      <c r="GY479" s="226"/>
      <c r="GZ479" s="226"/>
      <c r="HA479" s="226"/>
      <c r="HB479" s="226"/>
      <c r="HC479" s="226"/>
      <c r="HD479" s="226"/>
      <c r="HE479" s="226"/>
      <c r="HF479" s="226"/>
      <c r="HG479" s="226"/>
      <c r="HH479" s="226"/>
      <c r="HI479" s="226"/>
      <c r="HJ479" s="226"/>
      <c r="HK479" s="226"/>
      <c r="HL479" s="226"/>
      <c r="HM479" s="226"/>
      <c r="HN479" s="226"/>
      <c r="HO479" s="226"/>
      <c r="HP479" s="226"/>
      <c r="HQ479" s="226"/>
      <c r="HR479" s="226"/>
      <c r="HS479" s="226"/>
      <c r="HT479" s="226"/>
      <c r="HU479" s="226"/>
      <c r="HV479" s="226"/>
      <c r="HW479" s="226"/>
    </row>
    <row r="480" spans="1:231" s="57" customFormat="1" ht="13.5" customHeight="1">
      <c r="A480" s="55"/>
      <c r="B480"/>
      <c r="C480"/>
      <c r="D480"/>
      <c r="E480"/>
      <c r="F480"/>
      <c r="G480"/>
      <c r="H480" s="55"/>
      <c r="I480" s="610" t="s">
        <v>336</v>
      </c>
      <c r="J480" s="38"/>
      <c r="K480" s="38"/>
      <c r="L480" s="38"/>
      <c r="M480" s="38"/>
      <c r="N480" s="38"/>
      <c r="O480" s="38"/>
      <c r="P480" s="38"/>
      <c r="Q480" s="38"/>
      <c r="R480" s="38"/>
      <c r="S480" s="38"/>
      <c r="T480" s="38"/>
      <c r="U480" s="38"/>
      <c r="V480" s="38"/>
      <c r="W480" s="38"/>
      <c r="X480" s="38"/>
      <c r="Y480" s="38"/>
      <c r="Z480" s="38"/>
      <c r="AA480" s="38"/>
      <c r="AB480" s="38"/>
      <c r="AC480" s="38"/>
      <c r="AD480" s="38"/>
      <c r="AE480" s="38"/>
      <c r="AF480" s="38"/>
      <c r="AG480" s="38"/>
      <c r="AH480" s="38"/>
      <c r="AI480" s="38"/>
      <c r="AJ480" s="38"/>
      <c r="AK480" s="38"/>
      <c r="AL480" s="38"/>
      <c r="AM480" s="38"/>
      <c r="AN480" s="38"/>
      <c r="AO480" s="38"/>
      <c r="AP480" s="38"/>
      <c r="AQ480" s="38"/>
      <c r="AR480" s="38"/>
      <c r="AS480" s="38"/>
      <c r="AT480" s="616"/>
      <c r="AU480" s="182"/>
      <c r="AV480" s="182"/>
      <c r="AW480" s="626"/>
      <c r="AX480" s="616"/>
      <c r="AY480" s="182"/>
      <c r="AZ480" s="182"/>
      <c r="BA480" s="626"/>
      <c r="BB480" s="385"/>
      <c r="BC480" s="130"/>
      <c r="BD480" s="130"/>
      <c r="BE480" s="361"/>
      <c r="BF480" s="640"/>
      <c r="BG480" s="322"/>
      <c r="BH480" s="322"/>
      <c r="BI480" s="641"/>
      <c r="BJ480" s="640"/>
      <c r="BK480" s="322"/>
      <c r="BL480" s="322"/>
      <c r="BM480" s="641"/>
      <c r="BN480" s="509">
        <f t="shared" ref="BN480:BZ480" si="981">BN477+BN478+BN479</f>
        <v>0</v>
      </c>
      <c r="BO480" s="135">
        <f t="shared" si="981"/>
        <v>0</v>
      </c>
      <c r="BP480" s="135">
        <f t="shared" si="981"/>
        <v>0</v>
      </c>
      <c r="BQ480" s="492">
        <f t="shared" si="981"/>
        <v>0</v>
      </c>
      <c r="BR480" s="509">
        <f t="shared" si="981"/>
        <v>0</v>
      </c>
      <c r="BS480" s="135">
        <f t="shared" si="981"/>
        <v>0</v>
      </c>
      <c r="BT480" s="135">
        <f t="shared" si="981"/>
        <v>0</v>
      </c>
      <c r="BU480" s="492">
        <f t="shared" si="981"/>
        <v>0</v>
      </c>
      <c r="BV480" s="509">
        <f t="shared" si="981"/>
        <v>0</v>
      </c>
      <c r="BW480" s="135">
        <f t="shared" si="981"/>
        <v>0</v>
      </c>
      <c r="BX480" s="135">
        <f t="shared" si="981"/>
        <v>0</v>
      </c>
      <c r="BY480" s="492">
        <f t="shared" si="981"/>
        <v>0</v>
      </c>
      <c r="BZ480" s="135">
        <f t="shared" si="981"/>
        <v>0</v>
      </c>
      <c r="CA480" s="135">
        <f>CA477+CA478+CA479</f>
        <v>0</v>
      </c>
      <c r="CB480" s="135">
        <f>CB477+CB478+CB479</f>
        <v>0</v>
      </c>
      <c r="CC480" s="492">
        <f>CC477+CC478+CC479</f>
        <v>0</v>
      </c>
      <c r="CD480" s="509">
        <f t="shared" ref="CD480:CG480" si="982">CD477+CD478+CD479</f>
        <v>0</v>
      </c>
      <c r="CE480" s="135">
        <f t="shared" si="982"/>
        <v>0</v>
      </c>
      <c r="CF480" s="135">
        <f t="shared" si="982"/>
        <v>0</v>
      </c>
      <c r="CG480" s="492">
        <f t="shared" si="982"/>
        <v>0</v>
      </c>
      <c r="CH480" s="130"/>
      <c r="CI480" s="130"/>
      <c r="CJ480" s="130"/>
      <c r="CK480" s="130"/>
      <c r="CL480" s="130"/>
      <c r="CM480" s="130"/>
      <c r="CN480" s="130"/>
      <c r="CO480" s="130"/>
      <c r="CP480" s="130"/>
      <c r="CQ480" s="130"/>
      <c r="CR480" s="130"/>
      <c r="CS480" s="130"/>
      <c r="CT480" s="130"/>
      <c r="CU480" s="130"/>
      <c r="CV480" s="130"/>
      <c r="CW480" s="130"/>
      <c r="CX480" s="130"/>
      <c r="CY480" s="130"/>
      <c r="CZ480" s="130"/>
      <c r="DA480" s="130"/>
      <c r="DB480" s="130"/>
      <c r="DC480" s="130"/>
      <c r="DD480" s="130"/>
      <c r="DE480" s="130"/>
      <c r="DF480" s="130"/>
      <c r="DG480" s="130"/>
      <c r="DH480" s="130"/>
      <c r="DI480" s="361"/>
      <c r="DJ480" s="347"/>
      <c r="DK480" s="130"/>
      <c r="DL480" s="130"/>
      <c r="DM480" s="130"/>
      <c r="DN480" s="130"/>
      <c r="DO480" s="130"/>
      <c r="DP480" s="130"/>
      <c r="DQ480" s="616"/>
      <c r="DR480" s="182"/>
      <c r="DS480" s="182"/>
      <c r="DT480" s="182"/>
      <c r="DU480" s="135"/>
      <c r="DV480" s="130"/>
      <c r="DW480" s="130"/>
      <c r="DX480" s="130"/>
      <c r="DY480" s="135">
        <f>DY477+DY478+DY479</f>
        <v>0</v>
      </c>
      <c r="DZ480" s="135">
        <f t="shared" ref="DZ480:EJ480" si="983">DZ477+DZ478+DZ479</f>
        <v>0</v>
      </c>
      <c r="EA480" s="135">
        <f t="shared" si="983"/>
        <v>0</v>
      </c>
      <c r="EB480" s="135">
        <f t="shared" si="983"/>
        <v>0</v>
      </c>
      <c r="EC480" s="135">
        <f>EC477+EC478+EC479</f>
        <v>0</v>
      </c>
      <c r="ED480" s="135">
        <f t="shared" si="983"/>
        <v>0</v>
      </c>
      <c r="EE480" s="135">
        <f t="shared" si="983"/>
        <v>0</v>
      </c>
      <c r="EF480" s="135">
        <f t="shared" si="983"/>
        <v>0</v>
      </c>
      <c r="EG480" s="135">
        <f t="shared" si="983"/>
        <v>0</v>
      </c>
      <c r="EH480" s="135">
        <f t="shared" si="983"/>
        <v>0</v>
      </c>
      <c r="EI480" s="135">
        <f t="shared" si="983"/>
        <v>0</v>
      </c>
      <c r="EJ480" s="492">
        <f t="shared" si="983"/>
        <v>0</v>
      </c>
      <c r="EK480" s="226"/>
      <c r="EL480" s="226"/>
      <c r="EM480" s="226"/>
      <c r="EN480" s="226"/>
      <c r="EO480" s="226"/>
      <c r="EP480" s="226"/>
      <c r="EQ480" s="226"/>
      <c r="ER480" s="226"/>
      <c r="ES480" s="226"/>
      <c r="ET480" s="226"/>
      <c r="EU480" s="226"/>
      <c r="EV480" s="226"/>
      <c r="EW480" s="226"/>
      <c r="EX480" s="226"/>
      <c r="EY480" s="226"/>
      <c r="EZ480" s="226"/>
      <c r="FA480" s="226"/>
      <c r="FB480" s="226"/>
      <c r="FC480" s="226"/>
      <c r="FD480" s="226"/>
      <c r="FE480" s="226"/>
      <c r="FF480" s="226"/>
      <c r="FG480" s="226"/>
      <c r="FH480" s="226"/>
      <c r="FI480" s="226"/>
      <c r="FJ480" s="226"/>
      <c r="FK480" s="226"/>
      <c r="FL480" s="226"/>
      <c r="FM480" s="226"/>
      <c r="FN480" s="226"/>
      <c r="FO480" s="226"/>
      <c r="FP480" s="226"/>
      <c r="FQ480" s="226"/>
      <c r="FR480" s="226"/>
      <c r="FS480" s="226"/>
      <c r="FT480" s="226"/>
      <c r="FU480" s="226"/>
      <c r="FV480" s="226"/>
      <c r="FW480" s="226"/>
      <c r="FX480" s="226"/>
      <c r="FY480" s="226"/>
      <c r="FZ480" s="226"/>
      <c r="GA480" s="226"/>
      <c r="GB480" s="226"/>
      <c r="GC480" s="226"/>
      <c r="GD480" s="226"/>
      <c r="GE480" s="226"/>
      <c r="GF480" s="226"/>
      <c r="GG480" s="226"/>
      <c r="GH480" s="226"/>
      <c r="GI480" s="226"/>
      <c r="GJ480" s="226"/>
      <c r="GK480" s="226"/>
      <c r="GL480" s="226"/>
      <c r="GM480" s="226"/>
      <c r="GN480" s="226"/>
      <c r="GO480" s="226"/>
      <c r="GP480" s="226"/>
      <c r="GQ480" s="226"/>
      <c r="GR480" s="226"/>
      <c r="GS480" s="226"/>
      <c r="GT480" s="226"/>
      <c r="GU480" s="226"/>
      <c r="GV480" s="226"/>
      <c r="GW480" s="226"/>
      <c r="GX480" s="226"/>
      <c r="GY480" s="226"/>
      <c r="GZ480" s="226"/>
      <c r="HA480" s="226"/>
      <c r="HB480" s="226"/>
      <c r="HC480" s="226"/>
      <c r="HD480" s="226"/>
      <c r="HE480" s="226"/>
      <c r="HF480" s="226"/>
      <c r="HG480" s="226"/>
      <c r="HH480" s="226"/>
      <c r="HI480" s="226"/>
      <c r="HJ480" s="226"/>
      <c r="HK480" s="226"/>
      <c r="HL480" s="226"/>
      <c r="HM480" s="226"/>
      <c r="HN480" s="226"/>
      <c r="HO480" s="226"/>
      <c r="HP480" s="226"/>
      <c r="HQ480" s="226"/>
      <c r="HR480" s="226"/>
      <c r="HS480" s="226"/>
      <c r="HT480" s="226"/>
      <c r="HU480" s="226"/>
      <c r="HV480" s="226"/>
      <c r="HW480" s="226"/>
    </row>
    <row r="481" spans="1:231" s="57" customFormat="1" ht="13.5" customHeight="1">
      <c r="A481" s="55"/>
      <c r="B481"/>
      <c r="C481"/>
      <c r="D481"/>
      <c r="E481"/>
      <c r="F481"/>
      <c r="G481"/>
      <c r="H481" s="55"/>
      <c r="I481" s="611"/>
      <c r="J481" s="38"/>
      <c r="K481" s="38"/>
      <c r="L481" s="38"/>
      <c r="M481" s="38"/>
      <c r="N481" s="38"/>
      <c r="O481" s="38"/>
      <c r="P481" s="38"/>
      <c r="Q481" s="38"/>
      <c r="R481" s="38"/>
      <c r="S481" s="38"/>
      <c r="T481" s="38"/>
      <c r="U481" s="38"/>
      <c r="V481" s="38"/>
      <c r="W481" s="38"/>
      <c r="X481" s="38"/>
      <c r="Y481" s="38"/>
      <c r="Z481" s="38"/>
      <c r="AA481" s="38"/>
      <c r="AB481" s="38"/>
      <c r="AC481" s="38"/>
      <c r="AD481" s="38"/>
      <c r="AE481" s="38"/>
      <c r="AF481" s="38"/>
      <c r="AG481" s="38"/>
      <c r="AH481" s="38"/>
      <c r="AI481" s="38"/>
      <c r="AJ481" s="38"/>
      <c r="AK481" s="38"/>
      <c r="AL481" s="38"/>
      <c r="AM481" s="38"/>
      <c r="AN481" s="38"/>
      <c r="AO481" s="38"/>
      <c r="AP481" s="38"/>
      <c r="AQ481" s="38"/>
      <c r="AR481" s="38"/>
      <c r="AS481" s="38"/>
      <c r="AT481" s="616"/>
      <c r="AU481" s="182"/>
      <c r="AV481" s="182"/>
      <c r="AW481" s="626"/>
      <c r="AX481" s="616"/>
      <c r="AY481" s="182"/>
      <c r="AZ481" s="182"/>
      <c r="BA481" s="626"/>
      <c r="BB481" s="385"/>
      <c r="BC481" s="130"/>
      <c r="BD481" s="130"/>
      <c r="BE481" s="361"/>
      <c r="BF481" s="640"/>
      <c r="BG481" s="322"/>
      <c r="BH481" s="322"/>
      <c r="BI481" s="641"/>
      <c r="BJ481" s="640"/>
      <c r="BK481" s="322"/>
      <c r="BL481" s="322"/>
      <c r="BM481" s="641"/>
      <c r="BN481" s="643"/>
      <c r="BO481" s="317"/>
      <c r="BP481" s="317"/>
      <c r="BQ481" s="644"/>
      <c r="BR481" s="643"/>
      <c r="BS481" s="317"/>
      <c r="BT481" s="317"/>
      <c r="BU481" s="644"/>
      <c r="BV481" s="643"/>
      <c r="BW481" s="317"/>
      <c r="BX481" s="317"/>
      <c r="BY481" s="644"/>
      <c r="BZ481" s="317"/>
      <c r="CA481" s="317"/>
      <c r="CB481" s="317"/>
      <c r="CC481" s="644"/>
      <c r="CD481" s="643"/>
      <c r="CE481" s="317"/>
      <c r="CF481" s="317"/>
      <c r="CG481" s="644"/>
      <c r="CH481" s="130"/>
      <c r="CI481" s="130"/>
      <c r="CJ481" s="130"/>
      <c r="CK481" s="130"/>
      <c r="CL481" s="130"/>
      <c r="CM481" s="130"/>
      <c r="CN481" s="130"/>
      <c r="CO481" s="130"/>
      <c r="CP481" s="130"/>
      <c r="CQ481" s="130"/>
      <c r="CR481" s="130"/>
      <c r="CS481" s="130"/>
      <c r="CT481" s="130"/>
      <c r="CU481" s="130"/>
      <c r="CV481" s="130"/>
      <c r="CW481" s="130"/>
      <c r="CX481" s="130"/>
      <c r="CY481" s="130"/>
      <c r="CZ481" s="130"/>
      <c r="DA481" s="130"/>
      <c r="DB481" s="130"/>
      <c r="DC481" s="130"/>
      <c r="DD481" s="130"/>
      <c r="DE481" s="130"/>
      <c r="DF481" s="130"/>
      <c r="DG481" s="130"/>
      <c r="DH481" s="130"/>
      <c r="DI481" s="361"/>
      <c r="DJ481" s="347"/>
      <c r="DK481" s="130"/>
      <c r="DL481" s="130"/>
      <c r="DM481" s="130"/>
      <c r="DN481" s="130"/>
      <c r="DO481" s="130"/>
      <c r="DP481" s="130"/>
      <c r="DQ481" s="616"/>
      <c r="DR481" s="182"/>
      <c r="DS481" s="182"/>
      <c r="DT481" s="182"/>
      <c r="DU481" s="317"/>
      <c r="DV481" s="130"/>
      <c r="DW481" s="130"/>
      <c r="DX481" s="130"/>
      <c r="DY481" s="317"/>
      <c r="DZ481" s="130"/>
      <c r="EA481" s="130"/>
      <c r="EB481" s="130"/>
      <c r="EC481" s="130"/>
      <c r="ED481" s="130"/>
      <c r="EE481" s="130"/>
      <c r="EF481" s="130"/>
      <c r="EG481" s="130"/>
      <c r="EH481" s="130"/>
      <c r="EI481" s="130"/>
      <c r="EJ481" s="361"/>
      <c r="EK481" s="226"/>
      <c r="EL481" s="226"/>
      <c r="EM481" s="226"/>
      <c r="EN481" s="226"/>
      <c r="EO481" s="226"/>
      <c r="EP481" s="226"/>
      <c r="EQ481" s="226"/>
      <c r="ER481" s="226"/>
      <c r="ES481" s="226"/>
      <c r="ET481" s="226"/>
      <c r="EU481" s="226"/>
      <c r="EV481" s="226"/>
      <c r="EW481" s="226"/>
      <c r="EX481" s="226"/>
      <c r="EY481" s="226"/>
      <c r="EZ481" s="226"/>
      <c r="FA481" s="226"/>
      <c r="FB481" s="226"/>
      <c r="FC481" s="226"/>
      <c r="FD481" s="226"/>
      <c r="FE481" s="226"/>
      <c r="FF481" s="226"/>
      <c r="FG481" s="226"/>
      <c r="FH481" s="226"/>
      <c r="FI481" s="226"/>
      <c r="FJ481" s="226"/>
      <c r="FK481" s="226"/>
      <c r="FL481" s="226"/>
      <c r="FM481" s="226"/>
      <c r="FN481" s="226"/>
      <c r="FO481" s="226"/>
      <c r="FP481" s="226"/>
      <c r="FQ481" s="226"/>
      <c r="FR481" s="226"/>
      <c r="FS481" s="226"/>
      <c r="FT481" s="226"/>
      <c r="FU481" s="226"/>
      <c r="FV481" s="226"/>
      <c r="FW481" s="226"/>
      <c r="FX481" s="226"/>
      <c r="FY481" s="226"/>
      <c r="FZ481" s="226"/>
      <c r="GA481" s="226"/>
      <c r="GB481" s="226"/>
      <c r="GC481" s="226"/>
      <c r="GD481" s="226"/>
      <c r="GE481" s="226"/>
      <c r="GF481" s="226"/>
      <c r="GG481" s="226"/>
      <c r="GH481" s="226"/>
      <c r="GI481" s="226"/>
      <c r="GJ481" s="226"/>
      <c r="GK481" s="226"/>
      <c r="GL481" s="226"/>
      <c r="GM481" s="226"/>
      <c r="GN481" s="226"/>
      <c r="GO481" s="226"/>
      <c r="GP481" s="226"/>
      <c r="GQ481" s="226"/>
      <c r="GR481" s="226"/>
      <c r="GS481" s="226"/>
      <c r="GT481" s="226"/>
      <c r="GU481" s="226"/>
      <c r="GV481" s="226"/>
      <c r="GW481" s="226"/>
      <c r="GX481" s="226"/>
      <c r="GY481" s="226"/>
      <c r="GZ481" s="226"/>
      <c r="HA481" s="226"/>
      <c r="HB481" s="226"/>
      <c r="HC481" s="226"/>
      <c r="HD481" s="226"/>
      <c r="HE481" s="226"/>
      <c r="HF481" s="226"/>
      <c r="HG481" s="226"/>
      <c r="HH481" s="226"/>
      <c r="HI481" s="226"/>
      <c r="HJ481" s="226"/>
      <c r="HK481" s="226"/>
      <c r="HL481" s="226"/>
      <c r="HM481" s="226"/>
      <c r="HN481" s="226"/>
      <c r="HO481" s="226"/>
      <c r="HP481" s="226"/>
      <c r="HQ481" s="226"/>
      <c r="HR481" s="226"/>
      <c r="HS481" s="226"/>
      <c r="HT481" s="226"/>
      <c r="HU481" s="226"/>
      <c r="HV481" s="226"/>
      <c r="HW481" s="226"/>
    </row>
    <row r="482" spans="1:231" s="57" customFormat="1" ht="13.5" customHeight="1">
      <c r="A482" s="55"/>
      <c r="B482"/>
      <c r="C482"/>
      <c r="D482"/>
      <c r="E482"/>
      <c r="F482"/>
      <c r="G482"/>
      <c r="H482" s="55"/>
      <c r="I482" s="608" t="s">
        <v>337</v>
      </c>
      <c r="J482" s="38"/>
      <c r="K482" s="38"/>
      <c r="L482" s="38"/>
      <c r="M482" s="38"/>
      <c r="N482" s="38"/>
      <c r="O482" s="38"/>
      <c r="P482" s="38"/>
      <c r="Q482" s="38"/>
      <c r="R482" s="38"/>
      <c r="S482" s="38"/>
      <c r="T482" s="38"/>
      <c r="U482" s="38"/>
      <c r="V482" s="38"/>
      <c r="W482" s="38"/>
      <c r="X482" s="38"/>
      <c r="Y482" s="38"/>
      <c r="Z482" s="38"/>
      <c r="AA482" s="38"/>
      <c r="AB482" s="38"/>
      <c r="AC482" s="38"/>
      <c r="AD482" s="38"/>
      <c r="AE482" s="38"/>
      <c r="AF482" s="38"/>
      <c r="AG482" s="38"/>
      <c r="AH482" s="38"/>
      <c r="AI482" s="38"/>
      <c r="AJ482" s="38"/>
      <c r="AK482" s="38"/>
      <c r="AL482" s="38"/>
      <c r="AM482" s="38"/>
      <c r="AN482" s="38"/>
      <c r="AO482" s="38"/>
      <c r="AP482" s="38"/>
      <c r="AQ482" s="38"/>
      <c r="AR482" s="38"/>
      <c r="AS482" s="38"/>
      <c r="AT482" s="616"/>
      <c r="AU482" s="182"/>
      <c r="AV482" s="182"/>
      <c r="AW482" s="626"/>
      <c r="AX482" s="616"/>
      <c r="AY482" s="182"/>
      <c r="AZ482" s="182"/>
      <c r="BA482" s="626"/>
      <c r="BB482" s="385"/>
      <c r="BC482" s="130"/>
      <c r="BD482" s="130"/>
      <c r="BE482" s="361"/>
      <c r="BF482" s="640"/>
      <c r="BG482" s="322"/>
      <c r="BH482" s="322"/>
      <c r="BI482" s="641"/>
      <c r="BJ482" s="640"/>
      <c r="BK482" s="322"/>
      <c r="BL482" s="322"/>
      <c r="BM482" s="641"/>
      <c r="BN482" s="390">
        <f t="shared" ref="BN482:BZ482" si="984">BN479</f>
        <v>0</v>
      </c>
      <c r="BO482" s="143">
        <f t="shared" si="984"/>
        <v>0</v>
      </c>
      <c r="BP482" s="143">
        <f t="shared" si="984"/>
        <v>0</v>
      </c>
      <c r="BQ482" s="370">
        <f t="shared" si="984"/>
        <v>0</v>
      </c>
      <c r="BR482" s="390">
        <f t="shared" si="984"/>
        <v>0</v>
      </c>
      <c r="BS482" s="143">
        <f t="shared" si="984"/>
        <v>0</v>
      </c>
      <c r="BT482" s="143">
        <f t="shared" si="984"/>
        <v>0</v>
      </c>
      <c r="BU482" s="370">
        <f t="shared" si="984"/>
        <v>0</v>
      </c>
      <c r="BV482" s="390">
        <f t="shared" si="984"/>
        <v>0</v>
      </c>
      <c r="BW482" s="143">
        <f t="shared" si="984"/>
        <v>0</v>
      </c>
      <c r="BX482" s="143">
        <f t="shared" si="984"/>
        <v>0</v>
      </c>
      <c r="BY482" s="370">
        <f t="shared" si="984"/>
        <v>0</v>
      </c>
      <c r="BZ482" s="143">
        <f t="shared" si="984"/>
        <v>0</v>
      </c>
      <c r="CA482" s="143">
        <f>CA479</f>
        <v>0</v>
      </c>
      <c r="CB482" s="143">
        <f>CB479</f>
        <v>0</v>
      </c>
      <c r="CC482" s="370">
        <f>CC479</f>
        <v>0</v>
      </c>
      <c r="CD482" s="390">
        <f t="shared" ref="CD482:CG482" si="985">CD479</f>
        <v>0</v>
      </c>
      <c r="CE482" s="143">
        <f t="shared" si="985"/>
        <v>0</v>
      </c>
      <c r="CF482" s="143">
        <f t="shared" si="985"/>
        <v>0</v>
      </c>
      <c r="CG482" s="370">
        <f t="shared" si="985"/>
        <v>0</v>
      </c>
      <c r="CH482" s="130"/>
      <c r="CI482" s="130"/>
      <c r="CJ482" s="130"/>
      <c r="CK482" s="130"/>
      <c r="CL482" s="130"/>
      <c r="CM482" s="130"/>
      <c r="CN482" s="130"/>
      <c r="CO482" s="130"/>
      <c r="CP482" s="130"/>
      <c r="CQ482" s="130"/>
      <c r="CR482" s="130"/>
      <c r="CS482" s="130"/>
      <c r="CT482" s="130"/>
      <c r="CU482" s="130"/>
      <c r="CV482" s="130"/>
      <c r="CW482" s="130"/>
      <c r="CX482" s="130"/>
      <c r="CY482" s="130"/>
      <c r="CZ482" s="130"/>
      <c r="DA482" s="130"/>
      <c r="DB482" s="130"/>
      <c r="DC482" s="130"/>
      <c r="DD482" s="130"/>
      <c r="DE482" s="130"/>
      <c r="DF482" s="130"/>
      <c r="DG482" s="130"/>
      <c r="DH482" s="130"/>
      <c r="DI482" s="361"/>
      <c r="DJ482" s="347"/>
      <c r="DK482" s="130"/>
      <c r="DL482" s="130"/>
      <c r="DM482" s="130"/>
      <c r="DN482" s="130"/>
      <c r="DO482" s="130"/>
      <c r="DP482" s="130"/>
      <c r="DQ482" s="616"/>
      <c r="DR482" s="182"/>
      <c r="DS482" s="182"/>
      <c r="DT482" s="182"/>
      <c r="DU482" s="143"/>
      <c r="DV482" s="130"/>
      <c r="DW482" s="130"/>
      <c r="DX482" s="130"/>
      <c r="DY482" s="143">
        <f>SUM(BN482:BQ482)</f>
        <v>0</v>
      </c>
      <c r="DZ482" s="143">
        <f>SUM(BR482:BU482)</f>
        <v>0</v>
      </c>
      <c r="EA482" s="143">
        <f>SUM(BV482:BY482)</f>
        <v>0</v>
      </c>
      <c r="EB482" s="143">
        <f>SUM(BZ482:CC482)</f>
        <v>0</v>
      </c>
      <c r="EC482" s="143">
        <f>SUM(CD482:CG482)</f>
        <v>0</v>
      </c>
      <c r="ED482" s="143">
        <f t="shared" ref="ED482:EJ482" si="986">SUM(BY482:CB482)</f>
        <v>0</v>
      </c>
      <c r="EE482" s="143">
        <f t="shared" si="986"/>
        <v>0</v>
      </c>
      <c r="EF482" s="143">
        <f t="shared" si="986"/>
        <v>0</v>
      </c>
      <c r="EG482" s="143">
        <f t="shared" si="986"/>
        <v>0</v>
      </c>
      <c r="EH482" s="143">
        <f t="shared" si="986"/>
        <v>0</v>
      </c>
      <c r="EI482" s="143">
        <f t="shared" si="986"/>
        <v>0</v>
      </c>
      <c r="EJ482" s="370">
        <f t="shared" si="986"/>
        <v>0</v>
      </c>
      <c r="EK482" s="226"/>
      <c r="EL482" s="226"/>
      <c r="EM482" s="226"/>
      <c r="EN482" s="226"/>
      <c r="EO482" s="226"/>
      <c r="EP482" s="226"/>
      <c r="EQ482" s="226"/>
      <c r="ER482" s="226"/>
      <c r="ES482" s="226"/>
      <c r="ET482" s="226"/>
      <c r="EU482" s="226"/>
      <c r="EV482" s="226"/>
      <c r="EW482" s="226"/>
      <c r="EX482" s="226"/>
      <c r="EY482" s="226"/>
      <c r="EZ482" s="226"/>
      <c r="FA482" s="226"/>
      <c r="FB482" s="226"/>
      <c r="FC482" s="226"/>
      <c r="FD482" s="226"/>
      <c r="FE482" s="226"/>
      <c r="FF482" s="226"/>
      <c r="FG482" s="226"/>
      <c r="FH482" s="226"/>
      <c r="FI482" s="226"/>
      <c r="FJ482" s="226"/>
      <c r="FK482" s="226"/>
      <c r="FL482" s="226"/>
      <c r="FM482" s="226"/>
      <c r="FN482" s="226"/>
      <c r="FO482" s="226"/>
      <c r="FP482" s="226"/>
      <c r="FQ482" s="226"/>
      <c r="FR482" s="226"/>
      <c r="FS482" s="226"/>
      <c r="FT482" s="226"/>
      <c r="FU482" s="226"/>
      <c r="FV482" s="226"/>
      <c r="FW482" s="226"/>
      <c r="FX482" s="226"/>
      <c r="FY482" s="226"/>
      <c r="FZ482" s="226"/>
      <c r="GA482" s="226"/>
      <c r="GB482" s="226"/>
      <c r="GC482" s="226"/>
      <c r="GD482" s="226"/>
      <c r="GE482" s="226"/>
      <c r="GF482" s="226"/>
      <c r="GG482" s="226"/>
      <c r="GH482" s="226"/>
      <c r="GI482" s="226"/>
      <c r="GJ482" s="226"/>
      <c r="GK482" s="226"/>
      <c r="GL482" s="226"/>
      <c r="GM482" s="226"/>
      <c r="GN482" s="226"/>
      <c r="GO482" s="226"/>
      <c r="GP482" s="226"/>
      <c r="GQ482" s="226"/>
      <c r="GR482" s="226"/>
      <c r="GS482" s="226"/>
      <c r="GT482" s="226"/>
      <c r="GU482" s="226"/>
      <c r="GV482" s="226"/>
      <c r="GW482" s="226"/>
      <c r="GX482" s="226"/>
      <c r="GY482" s="226"/>
      <c r="GZ482" s="226"/>
      <c r="HA482" s="226"/>
      <c r="HB482" s="226"/>
      <c r="HC482" s="226"/>
      <c r="HD482" s="226"/>
      <c r="HE482" s="226"/>
      <c r="HF482" s="226"/>
      <c r="HG482" s="226"/>
      <c r="HH482" s="226"/>
      <c r="HI482" s="226"/>
      <c r="HJ482" s="226"/>
      <c r="HK482" s="226"/>
      <c r="HL482" s="226"/>
      <c r="HM482" s="226"/>
      <c r="HN482" s="226"/>
      <c r="HO482" s="226"/>
      <c r="HP482" s="226"/>
      <c r="HQ482" s="226"/>
      <c r="HR482" s="226"/>
      <c r="HS482" s="226"/>
      <c r="HT482" s="226"/>
      <c r="HU482" s="226"/>
      <c r="HV482" s="226"/>
      <c r="HW482" s="226"/>
    </row>
    <row r="483" spans="1:231" s="57" customFormat="1" ht="13.5" customHeight="1">
      <c r="A483" s="55"/>
      <c r="B483"/>
      <c r="C483"/>
      <c r="D483"/>
      <c r="E483"/>
      <c r="F483"/>
      <c r="G483"/>
      <c r="H483" s="55"/>
      <c r="I483" s="609" t="s">
        <v>338</v>
      </c>
      <c r="J483" s="38"/>
      <c r="K483" s="38"/>
      <c r="L483" s="38"/>
      <c r="M483" s="38"/>
      <c r="N483" s="38"/>
      <c r="O483" s="38"/>
      <c r="P483" s="38"/>
      <c r="Q483" s="38"/>
      <c r="R483" s="38"/>
      <c r="S483" s="38"/>
      <c r="T483" s="38"/>
      <c r="U483" s="38"/>
      <c r="V483" s="38"/>
      <c r="W483" s="38"/>
      <c r="X483" s="38"/>
      <c r="Y483" s="38"/>
      <c r="Z483" s="38"/>
      <c r="AA483" s="38"/>
      <c r="AB483" s="38"/>
      <c r="AC483" s="38"/>
      <c r="AD483" s="38"/>
      <c r="AE483" s="38"/>
      <c r="AF483" s="38"/>
      <c r="AG483" s="38"/>
      <c r="AH483" s="38"/>
      <c r="AI483" s="38"/>
      <c r="AJ483" s="38"/>
      <c r="AK483" s="38"/>
      <c r="AL483" s="38"/>
      <c r="AM483" s="38"/>
      <c r="AN483" s="38"/>
      <c r="AO483" s="38"/>
      <c r="AP483" s="38"/>
      <c r="AQ483" s="38"/>
      <c r="AR483" s="38"/>
      <c r="AS483" s="38"/>
      <c r="AT483" s="681"/>
      <c r="AU483" s="682"/>
      <c r="AV483" s="682"/>
      <c r="AW483" s="684"/>
      <c r="AX483" s="681"/>
      <c r="AY483" s="682"/>
      <c r="AZ483" s="682"/>
      <c r="BA483" s="684"/>
      <c r="BB483" s="635"/>
      <c r="BC483" s="319"/>
      <c r="BD483" s="319"/>
      <c r="BE483" s="685"/>
      <c r="BF483" s="686"/>
      <c r="BG483" s="683"/>
      <c r="BH483" s="683"/>
      <c r="BI483" s="687"/>
      <c r="BJ483" s="686"/>
      <c r="BK483" s="683"/>
      <c r="BL483" s="683"/>
      <c r="BM483" s="687"/>
      <c r="BN483" s="638" t="str">
        <f t="shared" ref="BN483:BZ483" si="987">IF(ISERROR(BN482/BN484),"NA",BN482/BN484)</f>
        <v>NA</v>
      </c>
      <c r="BO483" s="316" t="str">
        <f t="shared" si="987"/>
        <v>NA</v>
      </c>
      <c r="BP483" s="316" t="str">
        <f t="shared" si="987"/>
        <v>NA</v>
      </c>
      <c r="BQ483" s="893" t="str">
        <f t="shared" si="987"/>
        <v>NA</v>
      </c>
      <c r="BR483" s="894" t="str">
        <f t="shared" si="987"/>
        <v>NA</v>
      </c>
      <c r="BS483" s="316" t="str">
        <f t="shared" si="987"/>
        <v>NA</v>
      </c>
      <c r="BT483" s="316" t="str">
        <f t="shared" si="987"/>
        <v>NA</v>
      </c>
      <c r="BU483" s="893" t="str">
        <f t="shared" si="987"/>
        <v>NA</v>
      </c>
      <c r="BV483" s="316" t="str">
        <f t="shared" si="987"/>
        <v>NA</v>
      </c>
      <c r="BW483" s="316" t="str">
        <f t="shared" si="987"/>
        <v>NA</v>
      </c>
      <c r="BX483" s="316" t="str">
        <f t="shared" si="987"/>
        <v>NA</v>
      </c>
      <c r="BY483" s="893" t="str">
        <f t="shared" si="987"/>
        <v>NA</v>
      </c>
      <c r="BZ483" s="316" t="str">
        <f t="shared" si="987"/>
        <v>NA</v>
      </c>
      <c r="CA483" s="316" t="str">
        <f>IF(ISERROR(CA482/CA484),"NA",CA482/CA484)</f>
        <v>NA</v>
      </c>
      <c r="CB483" s="316" t="str">
        <f>IF(ISERROR(CB482/CB484),"NA",CB482/CB484)</f>
        <v>NA</v>
      </c>
      <c r="CC483" s="893" t="str">
        <f>IF(ISERROR(CC482/CC484),"NA",CC482/CC484)</f>
        <v>NA</v>
      </c>
      <c r="CD483" s="894" t="str">
        <f t="shared" ref="CD483:CG483" si="988">IF(ISERROR(CD482/CD484),"NA",CD482/CD484)</f>
        <v>NA</v>
      </c>
      <c r="CE483" s="1769" t="str">
        <f t="shared" si="988"/>
        <v>NA</v>
      </c>
      <c r="CF483" s="1769" t="str">
        <f t="shared" si="988"/>
        <v>NA</v>
      </c>
      <c r="CG483" s="893" t="str">
        <f t="shared" si="988"/>
        <v>NA</v>
      </c>
      <c r="CH483" s="130"/>
      <c r="CI483" s="130"/>
      <c r="CJ483" s="130"/>
      <c r="CK483" s="130"/>
      <c r="CL483" s="130"/>
      <c r="CM483" s="130"/>
      <c r="CN483" s="130"/>
      <c r="CO483" s="130"/>
      <c r="CP483" s="130"/>
      <c r="CQ483" s="130"/>
      <c r="CR483" s="130"/>
      <c r="CS483" s="130"/>
      <c r="CT483" s="130"/>
      <c r="CU483" s="130"/>
      <c r="CV483" s="130"/>
      <c r="CW483" s="130"/>
      <c r="CX483" s="130"/>
      <c r="CY483" s="130"/>
      <c r="CZ483" s="130"/>
      <c r="DA483" s="130"/>
      <c r="DB483" s="130"/>
      <c r="DC483" s="130"/>
      <c r="DD483" s="130"/>
      <c r="DE483" s="130"/>
      <c r="DF483" s="130"/>
      <c r="DG483" s="130"/>
      <c r="DH483" s="130"/>
      <c r="DI483" s="361"/>
      <c r="DJ483" s="347"/>
      <c r="DK483" s="130"/>
      <c r="DL483" s="130"/>
      <c r="DM483" s="130"/>
      <c r="DN483" s="130"/>
      <c r="DO483" s="130"/>
      <c r="DP483" s="130"/>
      <c r="DQ483" s="681"/>
      <c r="DR483" s="682"/>
      <c r="DS483" s="682"/>
      <c r="DT483" s="682"/>
      <c r="DU483" s="316"/>
      <c r="DV483" s="319"/>
      <c r="DW483" s="319"/>
      <c r="DX483" s="319"/>
      <c r="DY483" s="316" t="str">
        <f>IF(ISERROR(DY482/DY484),"NA",DY482/DY484)</f>
        <v>NA</v>
      </c>
      <c r="DZ483" s="316" t="str">
        <f>IF(ISERROR(DZ482/DZ484),"NA",DZ482/DZ484)</f>
        <v>NA</v>
      </c>
      <c r="EA483" s="316" t="str">
        <f>IF(ISERROR(EA482/EA484),"NA",EA482/EA484)</f>
        <v>NA</v>
      </c>
      <c r="EB483" s="316" t="str">
        <f>IF(ISERROR(EB482/EB484),"NA",EB482/EB484)</f>
        <v>NA</v>
      </c>
      <c r="EC483" s="316" t="str">
        <f t="shared" ref="EC483:EJ483" si="989">IF(ISERROR(EC482/EC484),"NA",EC482/EC484)</f>
        <v>NA</v>
      </c>
      <c r="ED483" s="316" t="str">
        <f t="shared" si="989"/>
        <v>NA</v>
      </c>
      <c r="EE483" s="316" t="str">
        <f t="shared" si="989"/>
        <v>NA</v>
      </c>
      <c r="EF483" s="316" t="str">
        <f t="shared" si="989"/>
        <v>NA</v>
      </c>
      <c r="EG483" s="316" t="str">
        <f t="shared" si="989"/>
        <v>NA</v>
      </c>
      <c r="EH483" s="316" t="str">
        <f t="shared" si="989"/>
        <v>NA</v>
      </c>
      <c r="EI483" s="316" t="str">
        <f t="shared" si="989"/>
        <v>NA</v>
      </c>
      <c r="EJ483" s="624" t="str">
        <f t="shared" si="989"/>
        <v>NA</v>
      </c>
      <c r="EK483" s="226"/>
      <c r="EL483" s="226"/>
      <c r="EM483" s="226"/>
      <c r="EN483" s="226"/>
      <c r="EO483" s="226"/>
      <c r="EP483" s="226"/>
      <c r="EQ483" s="226"/>
      <c r="ER483" s="226"/>
      <c r="ES483" s="226"/>
      <c r="ET483" s="226"/>
      <c r="EU483" s="226"/>
      <c r="EV483" s="226"/>
      <c r="EW483" s="226"/>
      <c r="EX483" s="226"/>
      <c r="EY483" s="226"/>
      <c r="EZ483" s="226"/>
      <c r="FA483" s="226"/>
      <c r="FB483" s="226"/>
      <c r="FC483" s="226"/>
      <c r="FD483" s="226"/>
      <c r="FE483" s="226"/>
      <c r="FF483" s="226"/>
      <c r="FG483" s="226"/>
      <c r="FH483" s="226"/>
      <c r="FI483" s="226"/>
      <c r="FJ483" s="226"/>
      <c r="FK483" s="226"/>
      <c r="FL483" s="226"/>
      <c r="FM483" s="226"/>
      <c r="FN483" s="226"/>
      <c r="FO483" s="226"/>
      <c r="FP483" s="226"/>
      <c r="FQ483" s="226"/>
      <c r="FR483" s="226"/>
      <c r="FS483" s="226"/>
      <c r="FT483" s="226"/>
      <c r="FU483" s="226"/>
      <c r="FV483" s="226"/>
      <c r="FW483" s="226"/>
      <c r="FX483" s="226"/>
      <c r="FY483" s="226"/>
      <c r="FZ483" s="226"/>
      <c r="GA483" s="226"/>
      <c r="GB483" s="226"/>
      <c r="GC483" s="226"/>
      <c r="GD483" s="226"/>
      <c r="GE483" s="226"/>
      <c r="GF483" s="226"/>
      <c r="GG483" s="226"/>
      <c r="GH483" s="226"/>
      <c r="GI483" s="226"/>
      <c r="GJ483" s="226"/>
      <c r="GK483" s="226"/>
      <c r="GL483" s="226"/>
      <c r="GM483" s="226"/>
      <c r="GN483" s="226"/>
      <c r="GO483" s="226"/>
      <c r="GP483" s="226"/>
      <c r="GQ483" s="226"/>
      <c r="GR483" s="226"/>
      <c r="GS483" s="226"/>
      <c r="GT483" s="226"/>
      <c r="GU483" s="226"/>
      <c r="GV483" s="226"/>
      <c r="GW483" s="226"/>
      <c r="GX483" s="226"/>
      <c r="GY483" s="226"/>
      <c r="GZ483" s="226"/>
      <c r="HA483" s="226"/>
      <c r="HB483" s="226"/>
      <c r="HC483" s="226"/>
      <c r="HD483" s="226"/>
      <c r="HE483" s="226"/>
      <c r="HF483" s="226"/>
      <c r="HG483" s="226"/>
      <c r="HH483" s="226"/>
      <c r="HI483" s="226"/>
      <c r="HJ483" s="226"/>
      <c r="HK483" s="226"/>
      <c r="HL483" s="226"/>
      <c r="HM483" s="226"/>
      <c r="HN483" s="226"/>
      <c r="HO483" s="226"/>
      <c r="HP483" s="226"/>
      <c r="HQ483" s="226"/>
      <c r="HR483" s="226"/>
      <c r="HS483" s="226"/>
      <c r="HT483" s="226"/>
      <c r="HU483" s="226"/>
      <c r="HV483" s="226"/>
      <c r="HW483" s="226"/>
    </row>
    <row r="484" spans="1:231" s="57" customFormat="1" ht="13.5" customHeight="1">
      <c r="A484" s="55"/>
      <c r="B484"/>
      <c r="C484"/>
      <c r="D484"/>
      <c r="E484"/>
      <c r="F484"/>
      <c r="G484"/>
      <c r="H484" s="55"/>
      <c r="I484" s="610" t="s">
        <v>339</v>
      </c>
      <c r="J484" s="38"/>
      <c r="K484" s="38"/>
      <c r="L484" s="38"/>
      <c r="M484" s="38"/>
      <c r="N484" s="38"/>
      <c r="O484" s="38"/>
      <c r="P484" s="38"/>
      <c r="Q484" s="38"/>
      <c r="R484" s="38"/>
      <c r="S484" s="38"/>
      <c r="T484" s="38"/>
      <c r="U484" s="38"/>
      <c r="V484" s="38"/>
      <c r="W484" s="38"/>
      <c r="X484" s="38"/>
      <c r="Y484" s="38"/>
      <c r="Z484" s="38"/>
      <c r="AA484" s="38"/>
      <c r="AB484" s="38"/>
      <c r="AC484" s="38"/>
      <c r="AD484" s="38"/>
      <c r="AE484" s="38"/>
      <c r="AF484" s="38"/>
      <c r="AG484" s="38"/>
      <c r="AH484" s="38"/>
      <c r="AI484" s="38"/>
      <c r="AJ484" s="38"/>
      <c r="AK484" s="38"/>
      <c r="AL484" s="38"/>
      <c r="AM484" s="38"/>
      <c r="AN484" s="38"/>
      <c r="AO484" s="38"/>
      <c r="AP484" s="38"/>
      <c r="AQ484" s="38"/>
      <c r="AR484" s="38"/>
      <c r="AS484" s="38"/>
      <c r="AT484" s="616"/>
      <c r="AU484" s="182"/>
      <c r="AV484" s="182"/>
      <c r="AW484" s="626"/>
      <c r="AX484" s="616"/>
      <c r="AY484" s="182"/>
      <c r="AZ484" s="182"/>
      <c r="BA484" s="626"/>
      <c r="BB484" s="616">
        <v>0</v>
      </c>
      <c r="BC484" s="182">
        <v>0</v>
      </c>
      <c r="BD484" s="182">
        <v>0</v>
      </c>
      <c r="BE484" s="626">
        <v>0</v>
      </c>
      <c r="BF484" s="616">
        <v>0</v>
      </c>
      <c r="BG484" s="182">
        <v>0</v>
      </c>
      <c r="BH484" s="182">
        <v>0</v>
      </c>
      <c r="BI484" s="626">
        <v>0</v>
      </c>
      <c r="BJ484" s="616">
        <v>0</v>
      </c>
      <c r="BK484" s="182">
        <v>0</v>
      </c>
      <c r="BL484" s="182">
        <v>0</v>
      </c>
      <c r="BM484" s="626">
        <v>0</v>
      </c>
      <c r="BN484" s="616">
        <v>0</v>
      </c>
      <c r="BO484" s="182">
        <v>0</v>
      </c>
      <c r="BP484" s="182">
        <v>0</v>
      </c>
      <c r="BQ484" s="626">
        <v>0</v>
      </c>
      <c r="BR484" s="703">
        <v>0</v>
      </c>
      <c r="BS484" s="182">
        <v>0</v>
      </c>
      <c r="BT484" s="182">
        <v>0</v>
      </c>
      <c r="BU484" s="626">
        <v>0</v>
      </c>
      <c r="BV484" s="182">
        <v>0</v>
      </c>
      <c r="BW484" s="182">
        <v>0</v>
      </c>
      <c r="BX484" s="182">
        <v>0</v>
      </c>
      <c r="BY484" s="626">
        <v>0</v>
      </c>
      <c r="BZ484" s="182">
        <v>0</v>
      </c>
      <c r="CA484" s="182">
        <v>0</v>
      </c>
      <c r="CB484" s="182">
        <v>0</v>
      </c>
      <c r="CC484" s="626">
        <v>0</v>
      </c>
      <c r="CD484" s="616">
        <v>0</v>
      </c>
      <c r="CE484" s="182">
        <v>0</v>
      </c>
      <c r="CF484" s="182">
        <v>0</v>
      </c>
      <c r="CG484" s="626">
        <v>0</v>
      </c>
      <c r="CH484" s="130"/>
      <c r="CI484" s="130"/>
      <c r="CJ484" s="130"/>
      <c r="CK484" s="130"/>
      <c r="CL484" s="130"/>
      <c r="CM484" s="130"/>
      <c r="CN484" s="130"/>
      <c r="CO484" s="130"/>
      <c r="CP484" s="130"/>
      <c r="CQ484" s="130"/>
      <c r="CR484" s="130"/>
      <c r="CS484" s="130"/>
      <c r="CT484" s="130"/>
      <c r="CU484" s="130"/>
      <c r="CV484" s="130"/>
      <c r="CW484" s="130"/>
      <c r="CX484" s="130"/>
      <c r="CY484" s="130"/>
      <c r="CZ484" s="130"/>
      <c r="DA484" s="130"/>
      <c r="DB484" s="130"/>
      <c r="DC484" s="130"/>
      <c r="DD484" s="130"/>
      <c r="DE484" s="130"/>
      <c r="DF484" s="130"/>
      <c r="DG484" s="130"/>
      <c r="DH484" s="130"/>
      <c r="DI484" s="361"/>
      <c r="DJ484" s="347"/>
      <c r="DK484" s="130"/>
      <c r="DL484" s="130"/>
      <c r="DM484" s="130"/>
      <c r="DN484" s="130"/>
      <c r="DO484" s="130"/>
      <c r="DP484" s="130"/>
      <c r="DQ484" s="616"/>
      <c r="DR484" s="182"/>
      <c r="DS484" s="182"/>
      <c r="DT484" s="182"/>
      <c r="DU484" s="130"/>
      <c r="DV484" s="130"/>
      <c r="DW484" s="130"/>
      <c r="DX484" s="130"/>
      <c r="DY484" s="143">
        <f>SUM(BN484:BQ484)</f>
        <v>0</v>
      </c>
      <c r="DZ484" s="143">
        <f>SUM(BR484:BU484)</f>
        <v>0</v>
      </c>
      <c r="EA484" s="143">
        <f>SUM(BV484:BY484)</f>
        <v>0</v>
      </c>
      <c r="EB484" s="143">
        <f>SUM(BZ484:CC484)</f>
        <v>0</v>
      </c>
      <c r="EC484" s="143">
        <f>SUM(CD484:CG484)</f>
        <v>0</v>
      </c>
      <c r="ED484" s="130">
        <f t="shared" ref="ED484:EJ484" si="990">SUM(BS484:BU484)</f>
        <v>0</v>
      </c>
      <c r="EE484" s="130">
        <f t="shared" si="990"/>
        <v>0</v>
      </c>
      <c r="EF484" s="130">
        <f t="shared" si="990"/>
        <v>0</v>
      </c>
      <c r="EG484" s="130">
        <f t="shared" si="990"/>
        <v>0</v>
      </c>
      <c r="EH484" s="130">
        <f t="shared" si="990"/>
        <v>0</v>
      </c>
      <c r="EI484" s="130">
        <f t="shared" si="990"/>
        <v>0</v>
      </c>
      <c r="EJ484" s="361">
        <f t="shared" si="990"/>
        <v>0</v>
      </c>
      <c r="EK484" s="226"/>
      <c r="EL484" s="226"/>
      <c r="EM484" s="226"/>
      <c r="EN484" s="226"/>
      <c r="EO484" s="226"/>
      <c r="EP484" s="226"/>
      <c r="EQ484" s="226"/>
      <c r="ER484" s="226"/>
      <c r="ES484" s="226"/>
      <c r="ET484" s="226"/>
      <c r="EU484" s="226"/>
      <c r="EV484" s="226"/>
      <c r="EW484" s="226"/>
      <c r="EX484" s="226"/>
      <c r="EY484" s="226"/>
      <c r="EZ484" s="226"/>
      <c r="FA484" s="226"/>
      <c r="FB484" s="226"/>
      <c r="FC484" s="226"/>
      <c r="FD484" s="226"/>
      <c r="FE484" s="226"/>
      <c r="FF484" s="226"/>
      <c r="FG484" s="226"/>
      <c r="FH484" s="226"/>
      <c r="FI484" s="226"/>
      <c r="FJ484" s="226"/>
      <c r="FK484" s="226"/>
      <c r="FL484" s="226"/>
      <c r="FM484" s="226"/>
      <c r="FN484" s="226"/>
      <c r="FO484" s="226"/>
      <c r="FP484" s="226"/>
      <c r="FQ484" s="226"/>
      <c r="FR484" s="226"/>
      <c r="FS484" s="226"/>
      <c r="FT484" s="226"/>
      <c r="FU484" s="226"/>
      <c r="FV484" s="226"/>
      <c r="FW484" s="226"/>
      <c r="FX484" s="226"/>
      <c r="FY484" s="226"/>
      <c r="FZ484" s="226"/>
      <c r="GA484" s="226"/>
      <c r="GB484" s="226"/>
      <c r="GC484" s="226"/>
      <c r="GD484" s="226"/>
      <c r="GE484" s="226"/>
      <c r="GF484" s="226"/>
      <c r="GG484" s="226"/>
      <c r="GH484" s="226"/>
      <c r="GI484" s="226"/>
      <c r="GJ484" s="226"/>
      <c r="GK484" s="226"/>
      <c r="GL484" s="226"/>
      <c r="GM484" s="226"/>
      <c r="GN484" s="226"/>
      <c r="GO484" s="226"/>
      <c r="GP484" s="226"/>
      <c r="GQ484" s="226"/>
      <c r="GR484" s="226"/>
      <c r="GS484" s="226"/>
      <c r="GT484" s="226"/>
      <c r="GU484" s="226"/>
      <c r="GV484" s="226"/>
      <c r="GW484" s="226"/>
      <c r="GX484" s="226"/>
      <c r="GY484" s="226"/>
      <c r="GZ484" s="226"/>
      <c r="HA484" s="226"/>
      <c r="HB484" s="226"/>
      <c r="HC484" s="226"/>
      <c r="HD484" s="226"/>
      <c r="HE484" s="226"/>
      <c r="HF484" s="226"/>
      <c r="HG484" s="226"/>
      <c r="HH484" s="226"/>
      <c r="HI484" s="226"/>
      <c r="HJ484" s="226"/>
      <c r="HK484" s="226"/>
      <c r="HL484" s="226"/>
      <c r="HM484" s="226"/>
      <c r="HN484" s="226"/>
      <c r="HO484" s="226"/>
      <c r="HP484" s="226"/>
      <c r="HQ484" s="226"/>
      <c r="HR484" s="226"/>
      <c r="HS484" s="226"/>
      <c r="HT484" s="226"/>
      <c r="HU484" s="226"/>
      <c r="HV484" s="226"/>
      <c r="HW484" s="226"/>
    </row>
    <row r="485" spans="1:231" s="57" customFormat="1" ht="13.5" customHeight="1">
      <c r="A485" s="55"/>
      <c r="B485"/>
      <c r="C485"/>
      <c r="D485"/>
      <c r="E485"/>
      <c r="F485"/>
      <c r="G485"/>
      <c r="H485" s="55"/>
      <c r="I485" s="610"/>
      <c r="J485" s="38"/>
      <c r="K485" s="38"/>
      <c r="L485" s="38"/>
      <c r="M485" s="38"/>
      <c r="N485" s="38"/>
      <c r="O485" s="38"/>
      <c r="P485" s="38"/>
      <c r="Q485" s="38"/>
      <c r="R485" s="38"/>
      <c r="S485" s="38"/>
      <c r="T485" s="38"/>
      <c r="U485" s="38"/>
      <c r="V485" s="38"/>
      <c r="W485" s="38"/>
      <c r="X485" s="38"/>
      <c r="Y485" s="38"/>
      <c r="Z485" s="38"/>
      <c r="AA485" s="38"/>
      <c r="AB485" s="38"/>
      <c r="AC485" s="38"/>
      <c r="AD485" s="38"/>
      <c r="AE485" s="38"/>
      <c r="AF485" s="38"/>
      <c r="AG485" s="38"/>
      <c r="AH485" s="38"/>
      <c r="AI485" s="38"/>
      <c r="AJ485" s="38"/>
      <c r="AK485" s="38"/>
      <c r="AL485" s="38"/>
      <c r="AM485" s="38"/>
      <c r="AN485" s="38"/>
      <c r="AO485" s="38"/>
      <c r="AP485" s="38"/>
      <c r="AQ485" s="38"/>
      <c r="AR485" s="38"/>
      <c r="AS485" s="38"/>
      <c r="AT485" s="616"/>
      <c r="AU485" s="182"/>
      <c r="AV485" s="182"/>
      <c r="AW485" s="626"/>
      <c r="AX485" s="616"/>
      <c r="AY485" s="182"/>
      <c r="AZ485" s="182"/>
      <c r="BA485" s="626"/>
      <c r="BB485" s="616"/>
      <c r="BC485" s="182"/>
      <c r="BD485" s="182"/>
      <c r="BE485" s="626"/>
      <c r="BF485" s="616"/>
      <c r="BG485" s="182"/>
      <c r="BH485" s="182"/>
      <c r="BI485" s="626"/>
      <c r="BJ485" s="616"/>
      <c r="BK485" s="182"/>
      <c r="BL485" s="182"/>
      <c r="BM485" s="626"/>
      <c r="BN485" s="616"/>
      <c r="BO485" s="182"/>
      <c r="BP485" s="182"/>
      <c r="BQ485" s="626"/>
      <c r="BR485" s="616"/>
      <c r="BS485" s="182"/>
      <c r="BT485" s="182"/>
      <c r="BU485" s="626"/>
      <c r="BV485" s="182"/>
      <c r="BW485" s="182"/>
      <c r="BX485" s="182"/>
      <c r="BY485" s="626"/>
      <c r="BZ485" s="182"/>
      <c r="CA485" s="182"/>
      <c r="CB485" s="182"/>
      <c r="CC485" s="626"/>
      <c r="CD485" s="616"/>
      <c r="CE485" s="182"/>
      <c r="CF485" s="182"/>
      <c r="CG485" s="626"/>
      <c r="CH485" s="130"/>
      <c r="CI485" s="130"/>
      <c r="CJ485" s="130"/>
      <c r="CK485" s="130"/>
      <c r="CL485" s="130"/>
      <c r="CM485" s="130"/>
      <c r="CN485" s="130"/>
      <c r="CO485" s="130"/>
      <c r="CP485" s="130"/>
      <c r="CQ485" s="130"/>
      <c r="CR485" s="130"/>
      <c r="CS485" s="130"/>
      <c r="CT485" s="130"/>
      <c r="CU485" s="130"/>
      <c r="CV485" s="130"/>
      <c r="CW485" s="130"/>
      <c r="CX485" s="130"/>
      <c r="CY485" s="130"/>
      <c r="CZ485" s="130"/>
      <c r="DA485" s="130"/>
      <c r="DB485" s="130"/>
      <c r="DC485" s="130"/>
      <c r="DD485" s="130"/>
      <c r="DE485" s="130"/>
      <c r="DF485" s="130"/>
      <c r="DG485" s="130"/>
      <c r="DH485" s="130"/>
      <c r="DI485" s="361"/>
      <c r="DJ485" s="347"/>
      <c r="DK485" s="130"/>
      <c r="DL485" s="130"/>
      <c r="DM485" s="130"/>
      <c r="DN485" s="130"/>
      <c r="DO485" s="130"/>
      <c r="DP485" s="130"/>
      <c r="DQ485" s="616"/>
      <c r="DR485" s="182"/>
      <c r="DS485" s="182"/>
      <c r="DT485" s="182"/>
      <c r="DU485" s="130"/>
      <c r="DV485" s="130"/>
      <c r="DW485" s="130"/>
      <c r="DX485" s="130"/>
      <c r="DY485" s="130"/>
      <c r="DZ485" s="130"/>
      <c r="EA485" s="130"/>
      <c r="EB485" s="130"/>
      <c r="EC485" s="130"/>
      <c r="ED485" s="130"/>
      <c r="EE485" s="130"/>
      <c r="EF485" s="130"/>
      <c r="EG485" s="130"/>
      <c r="EH485" s="130"/>
      <c r="EI485" s="130"/>
      <c r="EJ485" s="361"/>
      <c r="EK485" s="226"/>
      <c r="EL485" s="226"/>
      <c r="EM485" s="226"/>
      <c r="EN485" s="226"/>
      <c r="EO485" s="226"/>
      <c r="EP485" s="226"/>
      <c r="EQ485" s="226"/>
      <c r="ER485" s="226"/>
      <c r="ES485" s="226"/>
      <c r="ET485" s="226"/>
      <c r="EU485" s="226"/>
      <c r="EV485" s="226"/>
      <c r="EW485" s="226"/>
      <c r="EX485" s="226"/>
      <c r="EY485" s="226"/>
      <c r="EZ485" s="226"/>
      <c r="FA485" s="226"/>
      <c r="FB485" s="226"/>
      <c r="FC485" s="226"/>
      <c r="FD485" s="226"/>
      <c r="FE485" s="226"/>
      <c r="FF485" s="226"/>
      <c r="FG485" s="226"/>
      <c r="FH485" s="226"/>
      <c r="FI485" s="226"/>
      <c r="FJ485" s="226"/>
      <c r="FK485" s="226"/>
      <c r="FL485" s="226"/>
      <c r="FM485" s="226"/>
      <c r="FN485" s="226"/>
      <c r="FO485" s="226"/>
      <c r="FP485" s="226"/>
      <c r="FQ485" s="226"/>
      <c r="FR485" s="226"/>
      <c r="FS485" s="226"/>
      <c r="FT485" s="226"/>
      <c r="FU485" s="226"/>
      <c r="FV485" s="226"/>
      <c r="FW485" s="226"/>
      <c r="FX485" s="226"/>
      <c r="FY485" s="226"/>
      <c r="FZ485" s="226"/>
      <c r="GA485" s="226"/>
      <c r="GB485" s="226"/>
      <c r="GC485" s="226"/>
      <c r="GD485" s="226"/>
      <c r="GE485" s="226"/>
      <c r="GF485" s="226"/>
      <c r="GG485" s="226"/>
      <c r="GH485" s="226"/>
      <c r="GI485" s="226"/>
      <c r="GJ485" s="226"/>
      <c r="GK485" s="226"/>
      <c r="GL485" s="226"/>
      <c r="GM485" s="226"/>
      <c r="GN485" s="226"/>
      <c r="GO485" s="226"/>
      <c r="GP485" s="226"/>
      <c r="GQ485" s="226"/>
      <c r="GR485" s="226"/>
      <c r="GS485" s="226"/>
      <c r="GT485" s="226"/>
      <c r="GU485" s="226"/>
      <c r="GV485" s="226"/>
      <c r="GW485" s="226"/>
      <c r="GX485" s="226"/>
      <c r="GY485" s="226"/>
      <c r="GZ485" s="226"/>
      <c r="HA485" s="226"/>
      <c r="HB485" s="226"/>
      <c r="HC485" s="226"/>
      <c r="HD485" s="226"/>
      <c r="HE485" s="226"/>
      <c r="HF485" s="226"/>
      <c r="HG485" s="226"/>
      <c r="HH485" s="226"/>
      <c r="HI485" s="226"/>
      <c r="HJ485" s="226"/>
      <c r="HK485" s="226"/>
      <c r="HL485" s="226"/>
      <c r="HM485" s="226"/>
      <c r="HN485" s="226"/>
      <c r="HO485" s="226"/>
      <c r="HP485" s="226"/>
      <c r="HQ485" s="226"/>
      <c r="HR485" s="226"/>
      <c r="HS485" s="226"/>
      <c r="HT485" s="226"/>
      <c r="HU485" s="226"/>
      <c r="HV485" s="226"/>
      <c r="HW485" s="226"/>
    </row>
    <row r="486" spans="1:231" s="57" customFormat="1" ht="13.5" customHeight="1">
      <c r="A486" s="55"/>
      <c r="B486"/>
      <c r="C486"/>
      <c r="D486"/>
      <c r="E486"/>
      <c r="F486"/>
      <c r="G486"/>
      <c r="H486" s="55"/>
      <c r="I486" s="610" t="s">
        <v>551</v>
      </c>
      <c r="J486" s="38"/>
      <c r="K486" s="38"/>
      <c r="L486" s="38"/>
      <c r="M486" s="38"/>
      <c r="N486" s="38"/>
      <c r="O486" s="38"/>
      <c r="P486" s="38"/>
      <c r="Q486" s="38"/>
      <c r="R486" s="38"/>
      <c r="S486" s="38"/>
      <c r="T486" s="38"/>
      <c r="U486" s="38"/>
      <c r="V486" s="38"/>
      <c r="W486" s="38"/>
      <c r="X486" s="38"/>
      <c r="Y486" s="38"/>
      <c r="Z486" s="38"/>
      <c r="AA486" s="38"/>
      <c r="AB486" s="38"/>
      <c r="AC486" s="38"/>
      <c r="AD486" s="38"/>
      <c r="AE486" s="38"/>
      <c r="AF486" s="38"/>
      <c r="AG486" s="38"/>
      <c r="AH486" s="38"/>
      <c r="AI486" s="38"/>
      <c r="AJ486" s="38"/>
      <c r="AK486" s="38"/>
      <c r="AL486" s="38"/>
      <c r="AM486" s="38"/>
      <c r="AN486" s="38"/>
      <c r="AO486" s="38"/>
      <c r="AP486" s="38"/>
      <c r="AQ486" s="38"/>
      <c r="AR486" s="38"/>
      <c r="AS486" s="38"/>
      <c r="AT486" s="616"/>
      <c r="AU486" s="182"/>
      <c r="AV486" s="182"/>
      <c r="AW486" s="626"/>
      <c r="AX486" s="616"/>
      <c r="AY486" s="182"/>
      <c r="AZ486" s="182"/>
      <c r="BA486" s="626"/>
      <c r="BB486" s="616"/>
      <c r="BC486" s="182"/>
      <c r="BD486" s="182"/>
      <c r="BE486" s="626"/>
      <c r="BF486" s="616"/>
      <c r="BG486" s="182"/>
      <c r="BH486" s="182"/>
      <c r="BI486" s="626"/>
      <c r="BJ486" s="616"/>
      <c r="BK486" s="182"/>
      <c r="BL486" s="182"/>
      <c r="BM486" s="626"/>
      <c r="BN486" s="616"/>
      <c r="BO486" s="182"/>
      <c r="BP486" s="182"/>
      <c r="BQ486" s="626"/>
      <c r="BR486" s="616"/>
      <c r="BS486" s="182"/>
      <c r="BT486" s="182"/>
      <c r="BU486" s="626"/>
      <c r="BV486" s="182"/>
      <c r="BW486" s="182"/>
      <c r="BX486" s="182"/>
      <c r="BY486" s="626"/>
      <c r="BZ486" s="182"/>
      <c r="CA486" s="182"/>
      <c r="CB486" s="182"/>
      <c r="CC486" s="626"/>
      <c r="CD486" s="182"/>
      <c r="CE486" s="182"/>
      <c r="CF486" s="182"/>
      <c r="CG486" s="626"/>
      <c r="CH486" s="130"/>
      <c r="CI486" s="130"/>
      <c r="CJ486" s="130"/>
      <c r="CK486" s="130"/>
      <c r="CL486" s="130"/>
      <c r="CM486" s="130"/>
      <c r="CN486" s="130"/>
      <c r="CO486" s="130"/>
      <c r="CP486" s="130"/>
      <c r="CQ486" s="130"/>
      <c r="CR486" s="130"/>
      <c r="CS486" s="130"/>
      <c r="CT486" s="130"/>
      <c r="CU486" s="130"/>
      <c r="CV486" s="130"/>
      <c r="CW486" s="130"/>
      <c r="CX486" s="130"/>
      <c r="CY486" s="130"/>
      <c r="CZ486" s="130"/>
      <c r="DA486" s="130"/>
      <c r="DB486" s="130"/>
      <c r="DC486" s="130"/>
      <c r="DD486" s="130"/>
      <c r="DE486" s="130"/>
      <c r="DF486" s="130"/>
      <c r="DG486" s="130"/>
      <c r="DH486" s="130"/>
      <c r="DI486" s="361"/>
      <c r="DJ486" s="347"/>
      <c r="DK486" s="130"/>
      <c r="DL486" s="130"/>
      <c r="DM486" s="130"/>
      <c r="DN486" s="130"/>
      <c r="DO486" s="130"/>
      <c r="DP486" s="130"/>
      <c r="DQ486" s="616"/>
      <c r="DR486" s="182"/>
      <c r="DS486" s="182"/>
      <c r="DT486" s="182"/>
      <c r="DU486" s="130"/>
      <c r="DV486" s="130"/>
      <c r="DW486" s="130"/>
      <c r="DX486" s="1856">
        <f>DX487+DX488</f>
        <v>1853</v>
      </c>
      <c r="DY486" s="1856">
        <f>DY487+DY488</f>
        <v>2270</v>
      </c>
      <c r="DZ486" s="764">
        <v>2204</v>
      </c>
      <c r="EA486" s="764">
        <v>2776</v>
      </c>
      <c r="EB486" s="764">
        <v>3181</v>
      </c>
      <c r="EC486" s="130"/>
      <c r="ED486" s="130"/>
      <c r="EE486" s="130"/>
      <c r="EF486" s="130"/>
      <c r="EG486" s="130"/>
      <c r="EH486" s="130"/>
      <c r="EI486" s="130"/>
      <c r="EJ486" s="361"/>
      <c r="EK486" s="226"/>
      <c r="EL486" s="226"/>
      <c r="EM486" s="226"/>
      <c r="EN486" s="226"/>
      <c r="EO486" s="226"/>
      <c r="EP486" s="226"/>
      <c r="EQ486" s="226"/>
      <c r="ER486" s="226"/>
      <c r="ES486" s="226"/>
      <c r="ET486" s="226"/>
      <c r="EU486" s="226"/>
      <c r="EV486" s="226"/>
      <c r="EW486" s="226"/>
      <c r="EX486" s="226"/>
      <c r="EY486" s="226"/>
      <c r="EZ486" s="226"/>
      <c r="FA486" s="226"/>
      <c r="FB486" s="226"/>
      <c r="FC486" s="226"/>
      <c r="FD486" s="226"/>
      <c r="FE486" s="226"/>
      <c r="FF486" s="226"/>
      <c r="FG486" s="226"/>
      <c r="FH486" s="226"/>
      <c r="FI486" s="226"/>
      <c r="FJ486" s="226"/>
      <c r="FK486" s="226"/>
      <c r="FL486" s="226"/>
      <c r="FM486" s="226"/>
      <c r="FN486" s="226"/>
      <c r="FO486" s="226"/>
      <c r="FP486" s="226"/>
      <c r="FQ486" s="226"/>
      <c r="FR486" s="226"/>
      <c r="FS486" s="226"/>
      <c r="FT486" s="226"/>
      <c r="FU486" s="226"/>
      <c r="FV486" s="226"/>
      <c r="FW486" s="226"/>
      <c r="FX486" s="226"/>
      <c r="FY486" s="226"/>
      <c r="FZ486" s="226"/>
      <c r="GA486" s="226"/>
      <c r="GB486" s="226"/>
      <c r="GC486" s="226"/>
      <c r="GD486" s="226"/>
      <c r="GE486" s="226"/>
      <c r="GF486" s="226"/>
      <c r="GG486" s="226"/>
      <c r="GH486" s="226"/>
      <c r="GI486" s="226"/>
      <c r="GJ486" s="226"/>
      <c r="GK486" s="226"/>
      <c r="GL486" s="226"/>
      <c r="GM486" s="226"/>
      <c r="GN486" s="226"/>
      <c r="GO486" s="226"/>
      <c r="GP486" s="226"/>
      <c r="GQ486" s="226"/>
      <c r="GR486" s="226"/>
      <c r="GS486" s="226"/>
      <c r="GT486" s="226"/>
      <c r="GU486" s="226"/>
      <c r="GV486" s="226"/>
      <c r="GW486" s="226"/>
      <c r="GX486" s="226"/>
      <c r="GY486" s="226"/>
      <c r="GZ486" s="226"/>
      <c r="HA486" s="226"/>
      <c r="HB486" s="226"/>
      <c r="HC486" s="226"/>
      <c r="HD486" s="226"/>
      <c r="HE486" s="226"/>
      <c r="HF486" s="226"/>
      <c r="HG486" s="226"/>
      <c r="HH486" s="226"/>
      <c r="HI486" s="226"/>
      <c r="HJ486" s="226"/>
      <c r="HK486" s="226"/>
      <c r="HL486" s="226"/>
      <c r="HM486" s="226"/>
      <c r="HN486" s="226"/>
      <c r="HO486" s="226"/>
      <c r="HP486" s="226"/>
      <c r="HQ486" s="226"/>
      <c r="HR486" s="226"/>
      <c r="HS486" s="226"/>
      <c r="HT486" s="226"/>
      <c r="HU486" s="226"/>
      <c r="HV486" s="226"/>
      <c r="HW486" s="226"/>
    </row>
    <row r="487" spans="1:231" s="57" customFormat="1" ht="13.5" customHeight="1">
      <c r="A487" s="55"/>
      <c r="B487"/>
      <c r="C487"/>
      <c r="D487"/>
      <c r="E487"/>
      <c r="F487"/>
      <c r="G487"/>
      <c r="H487" s="55"/>
      <c r="I487" s="1858" t="s">
        <v>356</v>
      </c>
      <c r="J487" s="38"/>
      <c r="K487" s="38"/>
      <c r="L487" s="38"/>
      <c r="M487" s="38"/>
      <c r="N487" s="38"/>
      <c r="O487" s="38"/>
      <c r="P487" s="38"/>
      <c r="Q487" s="38"/>
      <c r="R487" s="38"/>
      <c r="S487" s="38"/>
      <c r="T487" s="38"/>
      <c r="U487" s="38"/>
      <c r="V487" s="38"/>
      <c r="W487" s="38"/>
      <c r="X487" s="38"/>
      <c r="Y487" s="38"/>
      <c r="Z487" s="38"/>
      <c r="AA487" s="38"/>
      <c r="AB487" s="38"/>
      <c r="AC487" s="38"/>
      <c r="AD487" s="38"/>
      <c r="AE487" s="38"/>
      <c r="AF487" s="38"/>
      <c r="AG487" s="38"/>
      <c r="AH487" s="38"/>
      <c r="AI487" s="38"/>
      <c r="AJ487" s="38"/>
      <c r="AK487" s="38"/>
      <c r="AL487" s="38"/>
      <c r="AM487" s="38"/>
      <c r="AN487" s="38"/>
      <c r="AO487" s="38"/>
      <c r="AP487" s="38"/>
      <c r="AQ487" s="38"/>
      <c r="AR487" s="38"/>
      <c r="AS487" s="38"/>
      <c r="AT487" s="616"/>
      <c r="AU487" s="182"/>
      <c r="AV487" s="182"/>
      <c r="AW487" s="626"/>
      <c r="AX487" s="616"/>
      <c r="AY487" s="182"/>
      <c r="AZ487" s="182"/>
      <c r="BA487" s="626"/>
      <c r="BB487" s="616"/>
      <c r="BC487" s="182"/>
      <c r="BD487" s="182"/>
      <c r="BE487" s="626"/>
      <c r="BF487" s="616"/>
      <c r="BG487" s="182"/>
      <c r="BH487" s="182"/>
      <c r="BI487" s="626"/>
      <c r="BJ487" s="616"/>
      <c r="BK487" s="182"/>
      <c r="BL487" s="182"/>
      <c r="BM487" s="626"/>
      <c r="BN487" s="616"/>
      <c r="BO487" s="182"/>
      <c r="BP487" s="182"/>
      <c r="BQ487" s="626"/>
      <c r="BR487" s="616"/>
      <c r="BS487" s="182"/>
      <c r="BT487" s="182"/>
      <c r="BU487" s="626"/>
      <c r="BV487" s="182"/>
      <c r="BW487" s="182"/>
      <c r="BX487" s="182"/>
      <c r="BY487" s="626"/>
      <c r="BZ487" s="182"/>
      <c r="CA487" s="182"/>
      <c r="CB487" s="182"/>
      <c r="CC487" s="626"/>
      <c r="CD487" s="182"/>
      <c r="CE487" s="182"/>
      <c r="CF487" s="182"/>
      <c r="CG487" s="626"/>
      <c r="CH487" s="130"/>
      <c r="CI487" s="130"/>
      <c r="CJ487" s="130"/>
      <c r="CK487" s="130"/>
      <c r="CL487" s="130"/>
      <c r="CM487" s="130"/>
      <c r="CN487" s="130"/>
      <c r="CO487" s="130"/>
      <c r="CP487" s="130"/>
      <c r="CQ487" s="130"/>
      <c r="CR487" s="130"/>
      <c r="CS487" s="130"/>
      <c r="CT487" s="130"/>
      <c r="CU487" s="130"/>
      <c r="CV487" s="130"/>
      <c r="CW487" s="130"/>
      <c r="CX487" s="130"/>
      <c r="CY487" s="130"/>
      <c r="CZ487" s="130"/>
      <c r="DA487" s="130"/>
      <c r="DB487" s="130"/>
      <c r="DC487" s="130"/>
      <c r="DD487" s="130"/>
      <c r="DE487" s="130"/>
      <c r="DF487" s="130"/>
      <c r="DG487" s="130"/>
      <c r="DH487" s="130"/>
      <c r="DI487" s="361"/>
      <c r="DJ487" s="347"/>
      <c r="DK487" s="130"/>
      <c r="DL487" s="130"/>
      <c r="DM487" s="130"/>
      <c r="DN487" s="130"/>
      <c r="DO487" s="130"/>
      <c r="DP487" s="130"/>
      <c r="DQ487" s="616"/>
      <c r="DR487" s="182"/>
      <c r="DS487" s="182"/>
      <c r="DT487" s="182"/>
      <c r="DU487" s="130"/>
      <c r="DV487" s="130"/>
      <c r="DW487" s="130"/>
      <c r="DX487" s="764">
        <v>817</v>
      </c>
      <c r="DY487" s="764">
        <v>1215</v>
      </c>
      <c r="DZ487" s="764"/>
      <c r="EA487" s="764"/>
      <c r="EB487" s="764"/>
      <c r="EC487" s="130"/>
      <c r="ED487" s="130"/>
      <c r="EE487" s="130"/>
      <c r="EF487" s="130"/>
      <c r="EG487" s="130"/>
      <c r="EH487" s="130"/>
      <c r="EI487" s="130"/>
      <c r="EJ487" s="361"/>
      <c r="EK487" s="226"/>
      <c r="EL487" s="226"/>
      <c r="EM487" s="226"/>
      <c r="EN487" s="226"/>
      <c r="EO487" s="226"/>
      <c r="EP487" s="226"/>
      <c r="EQ487" s="226"/>
      <c r="ER487" s="226"/>
      <c r="ES487" s="226"/>
      <c r="ET487" s="226"/>
      <c r="EU487" s="226"/>
      <c r="EV487" s="226"/>
      <c r="EW487" s="226"/>
      <c r="EX487" s="226"/>
      <c r="EY487" s="226"/>
      <c r="EZ487" s="226"/>
      <c r="FA487" s="226"/>
      <c r="FB487" s="226"/>
      <c r="FC487" s="226"/>
      <c r="FD487" s="226"/>
      <c r="FE487" s="226"/>
      <c r="FF487" s="226"/>
      <c r="FG487" s="226"/>
      <c r="FH487" s="226"/>
      <c r="FI487" s="226"/>
      <c r="FJ487" s="226"/>
      <c r="FK487" s="226"/>
      <c r="FL487" s="226"/>
      <c r="FM487" s="226"/>
      <c r="FN487" s="226"/>
      <c r="FO487" s="226"/>
      <c r="FP487" s="226"/>
      <c r="FQ487" s="226"/>
      <c r="FR487" s="226"/>
      <c r="FS487" s="226"/>
      <c r="FT487" s="226"/>
      <c r="FU487" s="226"/>
      <c r="FV487" s="226"/>
      <c r="FW487" s="226"/>
      <c r="FX487" s="226"/>
      <c r="FY487" s="226"/>
      <c r="FZ487" s="226"/>
      <c r="GA487" s="226"/>
      <c r="GB487" s="226"/>
      <c r="GC487" s="226"/>
      <c r="GD487" s="226"/>
      <c r="GE487" s="226"/>
      <c r="GF487" s="226"/>
      <c r="GG487" s="226"/>
      <c r="GH487" s="226"/>
      <c r="GI487" s="226"/>
      <c r="GJ487" s="226"/>
      <c r="GK487" s="226"/>
      <c r="GL487" s="226"/>
      <c r="GM487" s="226"/>
      <c r="GN487" s="226"/>
      <c r="GO487" s="226"/>
      <c r="GP487" s="226"/>
      <c r="GQ487" s="226"/>
      <c r="GR487" s="226"/>
      <c r="GS487" s="226"/>
      <c r="GT487" s="226"/>
      <c r="GU487" s="226"/>
      <c r="GV487" s="226"/>
      <c r="GW487" s="226"/>
      <c r="GX487" s="226"/>
      <c r="GY487" s="226"/>
      <c r="GZ487" s="226"/>
      <c r="HA487" s="226"/>
      <c r="HB487" s="226"/>
      <c r="HC487" s="226"/>
      <c r="HD487" s="226"/>
      <c r="HE487" s="226"/>
      <c r="HF487" s="226"/>
      <c r="HG487" s="226"/>
      <c r="HH487" s="226"/>
      <c r="HI487" s="226"/>
      <c r="HJ487" s="226"/>
      <c r="HK487" s="226"/>
      <c r="HL487" s="226"/>
      <c r="HM487" s="226"/>
      <c r="HN487" s="226"/>
      <c r="HO487" s="226"/>
      <c r="HP487" s="226"/>
      <c r="HQ487" s="226"/>
      <c r="HR487" s="226"/>
      <c r="HS487" s="226"/>
      <c r="HT487" s="226"/>
      <c r="HU487" s="226"/>
      <c r="HV487" s="226"/>
      <c r="HW487" s="226"/>
    </row>
    <row r="488" spans="1:231" s="57" customFormat="1" ht="13.5" customHeight="1">
      <c r="A488" s="55"/>
      <c r="B488"/>
      <c r="C488"/>
      <c r="D488"/>
      <c r="E488"/>
      <c r="F488"/>
      <c r="G488"/>
      <c r="H488" s="55"/>
      <c r="I488" s="1858" t="s">
        <v>357</v>
      </c>
      <c r="J488" s="38"/>
      <c r="K488" s="38"/>
      <c r="L488" s="38"/>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616"/>
      <c r="AU488" s="182"/>
      <c r="AV488" s="182"/>
      <c r="AW488" s="626"/>
      <c r="AX488" s="616"/>
      <c r="AY488" s="182"/>
      <c r="AZ488" s="182"/>
      <c r="BA488" s="626"/>
      <c r="BB488" s="616"/>
      <c r="BC488" s="182"/>
      <c r="BD488" s="182"/>
      <c r="BE488" s="626"/>
      <c r="BF488" s="616"/>
      <c r="BG488" s="182"/>
      <c r="BH488" s="182"/>
      <c r="BI488" s="626"/>
      <c r="BJ488" s="616"/>
      <c r="BK488" s="182"/>
      <c r="BL488" s="182"/>
      <c r="BM488" s="626"/>
      <c r="BN488" s="616"/>
      <c r="BO488" s="182"/>
      <c r="BP488" s="182"/>
      <c r="BQ488" s="626"/>
      <c r="BR488" s="616"/>
      <c r="BS488" s="182"/>
      <c r="BT488" s="182"/>
      <c r="BU488" s="626"/>
      <c r="BV488" s="182"/>
      <c r="BW488" s="182"/>
      <c r="BX488" s="182"/>
      <c r="BY488" s="626"/>
      <c r="BZ488" s="182"/>
      <c r="CA488" s="182"/>
      <c r="CB488" s="182"/>
      <c r="CC488" s="626"/>
      <c r="CD488" s="182"/>
      <c r="CE488" s="182"/>
      <c r="CF488" s="182"/>
      <c r="CG488" s="626"/>
      <c r="CH488" s="130"/>
      <c r="CI488" s="130"/>
      <c r="CJ488" s="130"/>
      <c r="CK488" s="130"/>
      <c r="CL488" s="130"/>
      <c r="CM488" s="130"/>
      <c r="CN488" s="130"/>
      <c r="CO488" s="130"/>
      <c r="CP488" s="130"/>
      <c r="CQ488" s="130"/>
      <c r="CR488" s="130"/>
      <c r="CS488" s="130"/>
      <c r="CT488" s="130"/>
      <c r="CU488" s="130"/>
      <c r="CV488" s="130"/>
      <c r="CW488" s="130"/>
      <c r="CX488" s="130"/>
      <c r="CY488" s="130"/>
      <c r="CZ488" s="130"/>
      <c r="DA488" s="130"/>
      <c r="DB488" s="130"/>
      <c r="DC488" s="130"/>
      <c r="DD488" s="130"/>
      <c r="DE488" s="130"/>
      <c r="DF488" s="130"/>
      <c r="DG488" s="130"/>
      <c r="DH488" s="130"/>
      <c r="DI488" s="361"/>
      <c r="DJ488" s="347"/>
      <c r="DK488" s="130"/>
      <c r="DL488" s="130"/>
      <c r="DM488" s="130"/>
      <c r="DN488" s="130"/>
      <c r="DO488" s="130"/>
      <c r="DP488" s="130"/>
      <c r="DQ488" s="616"/>
      <c r="DR488" s="182"/>
      <c r="DS488" s="182"/>
      <c r="DT488" s="182"/>
      <c r="DU488" s="130"/>
      <c r="DV488" s="130"/>
      <c r="DW488" s="130"/>
      <c r="DX488" s="764">
        <v>1036</v>
      </c>
      <c r="DY488" s="764">
        <v>1055</v>
      </c>
      <c r="DZ488" s="764"/>
      <c r="EA488" s="764"/>
      <c r="EB488" s="764"/>
      <c r="EC488" s="130"/>
      <c r="ED488" s="130"/>
      <c r="EE488" s="130"/>
      <c r="EF488" s="130"/>
      <c r="EG488" s="130"/>
      <c r="EH488" s="130"/>
      <c r="EI488" s="130"/>
      <c r="EJ488" s="361"/>
      <c r="EK488" s="226"/>
      <c r="EL488" s="226"/>
      <c r="EM488" s="226"/>
      <c r="EN488" s="226"/>
      <c r="EO488" s="226"/>
      <c r="EP488" s="226"/>
      <c r="EQ488" s="226"/>
      <c r="ER488" s="226"/>
      <c r="ES488" s="226"/>
      <c r="ET488" s="226"/>
      <c r="EU488" s="226"/>
      <c r="EV488" s="226"/>
      <c r="EW488" s="226"/>
      <c r="EX488" s="226"/>
      <c r="EY488" s="226"/>
      <c r="EZ488" s="226"/>
      <c r="FA488" s="226"/>
      <c r="FB488" s="226"/>
      <c r="FC488" s="226"/>
      <c r="FD488" s="226"/>
      <c r="FE488" s="226"/>
      <c r="FF488" s="226"/>
      <c r="FG488" s="226"/>
      <c r="FH488" s="226"/>
      <c r="FI488" s="226"/>
      <c r="FJ488" s="226"/>
      <c r="FK488" s="226"/>
      <c r="FL488" s="226"/>
      <c r="FM488" s="226"/>
      <c r="FN488" s="226"/>
      <c r="FO488" s="226"/>
      <c r="FP488" s="226"/>
      <c r="FQ488" s="226"/>
      <c r="FR488" s="226"/>
      <c r="FS488" s="226"/>
      <c r="FT488" s="226"/>
      <c r="FU488" s="226"/>
      <c r="FV488" s="226"/>
      <c r="FW488" s="226"/>
      <c r="FX488" s="226"/>
      <c r="FY488" s="226"/>
      <c r="FZ488" s="226"/>
      <c r="GA488" s="226"/>
      <c r="GB488" s="226"/>
      <c r="GC488" s="226"/>
      <c r="GD488" s="226"/>
      <c r="GE488" s="226"/>
      <c r="GF488" s="226"/>
      <c r="GG488" s="226"/>
      <c r="GH488" s="226"/>
      <c r="GI488" s="226"/>
      <c r="GJ488" s="226"/>
      <c r="GK488" s="226"/>
      <c r="GL488" s="226"/>
      <c r="GM488" s="226"/>
      <c r="GN488" s="226"/>
      <c r="GO488" s="226"/>
      <c r="GP488" s="226"/>
      <c r="GQ488" s="226"/>
      <c r="GR488" s="226"/>
      <c r="GS488" s="226"/>
      <c r="GT488" s="226"/>
      <c r="GU488" s="226"/>
      <c r="GV488" s="226"/>
      <c r="GW488" s="226"/>
      <c r="GX488" s="226"/>
      <c r="GY488" s="226"/>
      <c r="GZ488" s="226"/>
      <c r="HA488" s="226"/>
      <c r="HB488" s="226"/>
      <c r="HC488" s="226"/>
      <c r="HD488" s="226"/>
      <c r="HE488" s="226"/>
      <c r="HF488" s="226"/>
      <c r="HG488" s="226"/>
      <c r="HH488" s="226"/>
      <c r="HI488" s="226"/>
      <c r="HJ488" s="226"/>
      <c r="HK488" s="226"/>
      <c r="HL488" s="226"/>
      <c r="HM488" s="226"/>
      <c r="HN488" s="226"/>
      <c r="HO488" s="226"/>
      <c r="HP488" s="226"/>
      <c r="HQ488" s="226"/>
      <c r="HR488" s="226"/>
      <c r="HS488" s="226"/>
      <c r="HT488" s="226"/>
      <c r="HU488" s="226"/>
      <c r="HV488" s="226"/>
      <c r="HW488" s="226"/>
    </row>
    <row r="489" spans="1:231" s="114" customFormat="1" ht="13.5" customHeight="1">
      <c r="A489" s="194"/>
      <c r="B489"/>
      <c r="C489"/>
      <c r="D489"/>
      <c r="E489"/>
      <c r="F489"/>
      <c r="G489"/>
      <c r="H489" s="194"/>
      <c r="I489" s="1098" t="s">
        <v>479</v>
      </c>
      <c r="J489" s="118"/>
      <c r="K489" s="118"/>
      <c r="L489" s="118"/>
      <c r="M489" s="118"/>
      <c r="N489" s="118"/>
      <c r="O489" s="118"/>
      <c r="P489" s="118"/>
      <c r="Q489" s="118"/>
      <c r="R489" s="118"/>
      <c r="S489" s="118"/>
      <c r="T489" s="118"/>
      <c r="U489" s="118"/>
      <c r="V489" s="118"/>
      <c r="W489" s="118"/>
      <c r="X489" s="118"/>
      <c r="Y489" s="118"/>
      <c r="Z489" s="118"/>
      <c r="AA489" s="118"/>
      <c r="AB489" s="118"/>
      <c r="AC489" s="118"/>
      <c r="AD489" s="118"/>
      <c r="AE489" s="118"/>
      <c r="AF489" s="118"/>
      <c r="AG489" s="118"/>
      <c r="AH489" s="118"/>
      <c r="AI489" s="118"/>
      <c r="AJ489" s="118"/>
      <c r="AK489" s="118"/>
      <c r="AL489" s="118"/>
      <c r="AM489" s="118"/>
      <c r="AN489" s="118"/>
      <c r="AO489" s="118"/>
      <c r="AP489" s="118"/>
      <c r="AQ489" s="118"/>
      <c r="AR489" s="118"/>
      <c r="AS489" s="118"/>
      <c r="AT489" s="387"/>
      <c r="AU489" s="118"/>
      <c r="AV489" s="118"/>
      <c r="AW489" s="365"/>
      <c r="AX489" s="387"/>
      <c r="AY489" s="118"/>
      <c r="AZ489" s="118"/>
      <c r="BA489" s="365"/>
      <c r="BB489" s="387"/>
      <c r="BC489" s="118"/>
      <c r="BD489" s="118"/>
      <c r="BE489" s="365"/>
      <c r="BF489" s="387"/>
      <c r="BG489" s="118"/>
      <c r="BH489" s="118"/>
      <c r="BI489" s="365"/>
      <c r="BJ489" s="387"/>
      <c r="BK489" s="118"/>
      <c r="BL489" s="118"/>
      <c r="BM489" s="365"/>
      <c r="BN489" s="387"/>
      <c r="BO489" s="118"/>
      <c r="BP489" s="118"/>
      <c r="BQ489" s="365"/>
      <c r="BR489" s="1193"/>
      <c r="BS489" s="1194"/>
      <c r="BT489" s="1194"/>
      <c r="BU489" s="365"/>
      <c r="BV489" s="1194"/>
      <c r="BW489" s="1194"/>
      <c r="BX489" s="189"/>
      <c r="BY489" s="592"/>
      <c r="BZ489" s="189"/>
      <c r="CA489" s="189"/>
      <c r="CB489" s="189"/>
      <c r="CC489" s="592"/>
      <c r="CD489" s="648"/>
      <c r="CE489" s="189"/>
      <c r="CF489" s="189"/>
      <c r="CG489" s="592"/>
      <c r="CH489" s="189"/>
      <c r="CI489" s="189"/>
      <c r="CJ489" s="189"/>
      <c r="CK489" s="189"/>
      <c r="CL489" s="189"/>
      <c r="CM489" s="189"/>
      <c r="CN489" s="189"/>
      <c r="CO489" s="189"/>
      <c r="CP489" s="189"/>
      <c r="CQ489" s="189"/>
      <c r="CR489" s="189"/>
      <c r="CS489" s="189"/>
      <c r="CT489" s="189"/>
      <c r="CU489" s="189"/>
      <c r="CV489" s="189"/>
      <c r="CW489" s="189"/>
      <c r="CX489" s="189"/>
      <c r="CY489" s="189"/>
      <c r="CZ489" s="189"/>
      <c r="DA489" s="189"/>
      <c r="DB489" s="189"/>
      <c r="DC489" s="189"/>
      <c r="DD489" s="189"/>
      <c r="DE489" s="189"/>
      <c r="DF489" s="189"/>
      <c r="DG489" s="189"/>
      <c r="DH489" s="189"/>
      <c r="DI489" s="592"/>
      <c r="DJ489" s="363"/>
      <c r="DK489" s="118"/>
      <c r="DL489" s="118"/>
      <c r="DM489" s="118"/>
      <c r="DN489" s="118"/>
      <c r="DO489" s="118"/>
      <c r="DP489" s="118"/>
      <c r="DQ489" s="387"/>
      <c r="DR489" s="118"/>
      <c r="DS489" s="118"/>
      <c r="DT489" s="118"/>
      <c r="DU489" s="118"/>
      <c r="DV489" s="118"/>
      <c r="DW489" s="113"/>
      <c r="DX489" s="113"/>
      <c r="DY489" s="1360">
        <f>+DY486/DX486-1</f>
        <v>0.22504047490555856</v>
      </c>
      <c r="DZ489" s="1360">
        <f t="shared" ref="DZ489:EB489" si="991">+DZ486/DY486-1</f>
        <v>-2.9074889867841458E-2</v>
      </c>
      <c r="EA489" s="1360">
        <f t="shared" si="991"/>
        <v>0.25952813067150626</v>
      </c>
      <c r="EB489" s="1360">
        <f t="shared" si="991"/>
        <v>0.14589337175792516</v>
      </c>
      <c r="EC489" s="189"/>
      <c r="ED489" s="189"/>
      <c r="EE489" s="189"/>
      <c r="EF489" s="189"/>
      <c r="EG489" s="189"/>
      <c r="EH489" s="189"/>
      <c r="EI489" s="189"/>
      <c r="EJ489" s="592"/>
      <c r="EK489" s="115"/>
      <c r="EL489" s="115"/>
      <c r="EM489" s="115"/>
      <c r="EN489" s="115"/>
      <c r="EO489" s="115"/>
      <c r="EP489" s="115"/>
      <c r="EQ489" s="115"/>
      <c r="ER489" s="115"/>
      <c r="ES489" s="115"/>
      <c r="ET489" s="115"/>
      <c r="EU489" s="115"/>
      <c r="EV489" s="115"/>
      <c r="EW489" s="115"/>
      <c r="EX489" s="115"/>
      <c r="EY489" s="115"/>
      <c r="EZ489" s="115"/>
      <c r="FA489" s="115"/>
      <c r="FB489" s="115"/>
      <c r="FC489" s="115"/>
      <c r="FD489" s="115"/>
      <c r="FE489" s="115"/>
      <c r="FF489" s="115"/>
      <c r="FG489" s="115"/>
      <c r="FH489" s="115"/>
      <c r="FI489" s="115"/>
      <c r="FJ489" s="115"/>
      <c r="FK489" s="115"/>
      <c r="FL489" s="115"/>
      <c r="FM489" s="115"/>
      <c r="FN489" s="115"/>
      <c r="FO489" s="115"/>
      <c r="FP489" s="115"/>
      <c r="FQ489" s="115"/>
      <c r="FR489" s="115"/>
      <c r="FS489" s="115"/>
      <c r="FT489" s="115"/>
      <c r="FU489" s="115"/>
      <c r="FV489" s="115"/>
      <c r="FW489" s="115"/>
      <c r="FX489" s="115"/>
      <c r="FY489" s="115"/>
      <c r="FZ489" s="115"/>
      <c r="GA489" s="115"/>
      <c r="GB489" s="115"/>
      <c r="GC489" s="115"/>
      <c r="GD489" s="115"/>
      <c r="GE489" s="115"/>
      <c r="GF489" s="115"/>
      <c r="GG489" s="115"/>
      <c r="GH489" s="115"/>
      <c r="GI489" s="115"/>
      <c r="GJ489" s="115"/>
      <c r="GK489" s="115"/>
      <c r="GL489" s="115"/>
      <c r="GM489" s="115"/>
      <c r="GN489" s="115"/>
      <c r="GO489" s="115"/>
      <c r="GP489" s="115"/>
      <c r="GQ489" s="115"/>
      <c r="GR489" s="115"/>
      <c r="GS489" s="115"/>
      <c r="GT489" s="115"/>
      <c r="GU489" s="115"/>
      <c r="GV489" s="115"/>
      <c r="GW489" s="115"/>
      <c r="GX489" s="115"/>
      <c r="GY489" s="115"/>
      <c r="GZ489" s="115"/>
      <c r="HA489" s="115"/>
      <c r="HB489" s="115"/>
      <c r="HC489" s="115"/>
      <c r="HD489" s="115"/>
      <c r="HE489" s="115"/>
      <c r="HF489" s="115"/>
      <c r="HG489" s="115"/>
      <c r="HH489" s="115"/>
      <c r="HI489" s="115"/>
      <c r="HJ489" s="115"/>
      <c r="HK489" s="115"/>
      <c r="HL489" s="115"/>
      <c r="HM489" s="115"/>
      <c r="HN489" s="115"/>
      <c r="HO489" s="115"/>
      <c r="HP489" s="115"/>
      <c r="HQ489" s="115"/>
      <c r="HR489" s="115"/>
      <c r="HS489" s="115"/>
      <c r="HT489" s="115"/>
      <c r="HU489" s="115"/>
      <c r="HV489" s="115"/>
      <c r="HW489" s="115"/>
    </row>
    <row r="490" spans="1:231" s="114" customFormat="1" ht="13.5" customHeight="1">
      <c r="A490" s="194"/>
      <c r="B490"/>
      <c r="C490"/>
      <c r="D490"/>
      <c r="E490"/>
      <c r="F490"/>
      <c r="G490"/>
      <c r="H490" s="194"/>
      <c r="I490" s="1098" t="s">
        <v>536</v>
      </c>
      <c r="J490" s="118"/>
      <c r="K490" s="118"/>
      <c r="L490" s="118"/>
      <c r="M490" s="118"/>
      <c r="N490" s="118"/>
      <c r="O490" s="118"/>
      <c r="P490" s="118"/>
      <c r="Q490" s="118"/>
      <c r="R490" s="118"/>
      <c r="S490" s="118"/>
      <c r="T490" s="118"/>
      <c r="U490" s="118"/>
      <c r="V490" s="118"/>
      <c r="W490" s="118"/>
      <c r="X490" s="118"/>
      <c r="Y490" s="118"/>
      <c r="Z490" s="118"/>
      <c r="AA490" s="118"/>
      <c r="AB490" s="118"/>
      <c r="AC490" s="118"/>
      <c r="AD490" s="118"/>
      <c r="AE490" s="118"/>
      <c r="AF490" s="118"/>
      <c r="AG490" s="118"/>
      <c r="AH490" s="118"/>
      <c r="AI490" s="118"/>
      <c r="AJ490" s="118"/>
      <c r="AK490" s="118"/>
      <c r="AL490" s="118"/>
      <c r="AM490" s="118"/>
      <c r="AN490" s="118"/>
      <c r="AO490" s="118"/>
      <c r="AP490" s="118"/>
      <c r="AQ490" s="118"/>
      <c r="AR490" s="118"/>
      <c r="AS490" s="118"/>
      <c r="AT490" s="387"/>
      <c r="AU490" s="118"/>
      <c r="AV490" s="118"/>
      <c r="AW490" s="365"/>
      <c r="AX490" s="387"/>
      <c r="AY490" s="118"/>
      <c r="AZ490" s="118"/>
      <c r="BA490" s="365"/>
      <c r="BB490" s="387"/>
      <c r="BC490" s="118"/>
      <c r="BD490" s="118"/>
      <c r="BE490" s="365"/>
      <c r="BF490" s="387"/>
      <c r="BG490" s="118"/>
      <c r="BH490" s="118"/>
      <c r="BI490" s="365"/>
      <c r="BJ490" s="387"/>
      <c r="BK490" s="118"/>
      <c r="BL490" s="118"/>
      <c r="BM490" s="365"/>
      <c r="BN490" s="387"/>
      <c r="BO490" s="118"/>
      <c r="BP490" s="118"/>
      <c r="BQ490" s="365"/>
      <c r="BR490" s="1193"/>
      <c r="BS490" s="1194"/>
      <c r="BT490" s="1194"/>
      <c r="BU490" s="365"/>
      <c r="BV490" s="1194"/>
      <c r="BW490" s="1194"/>
      <c r="BX490" s="189"/>
      <c r="BY490" s="592"/>
      <c r="BZ490" s="189"/>
      <c r="CA490" s="1503"/>
      <c r="CB490" s="1503"/>
      <c r="CC490" s="592"/>
      <c r="CD490" s="648"/>
      <c r="CE490" s="189"/>
      <c r="CF490" s="189"/>
      <c r="CG490" s="592"/>
      <c r="CH490" s="189"/>
      <c r="CI490" s="189"/>
      <c r="CJ490" s="189"/>
      <c r="CK490" s="189"/>
      <c r="CL490" s="189"/>
      <c r="CM490" s="189"/>
      <c r="CN490" s="189"/>
      <c r="CO490" s="189"/>
      <c r="CP490" s="189"/>
      <c r="CQ490" s="189"/>
      <c r="CR490" s="189"/>
      <c r="CS490" s="189"/>
      <c r="CT490" s="189"/>
      <c r="CU490" s="189"/>
      <c r="CV490" s="189"/>
      <c r="CW490" s="189"/>
      <c r="CX490" s="189"/>
      <c r="CY490" s="189"/>
      <c r="CZ490" s="189"/>
      <c r="DA490" s="189"/>
      <c r="DB490" s="189"/>
      <c r="DC490" s="189"/>
      <c r="DD490" s="189"/>
      <c r="DE490" s="189"/>
      <c r="DF490" s="189"/>
      <c r="DG490" s="189"/>
      <c r="DH490" s="189"/>
      <c r="DI490" s="592"/>
      <c r="DJ490" s="363"/>
      <c r="DK490" s="118"/>
      <c r="DL490" s="118"/>
      <c r="DM490" s="118"/>
      <c r="DN490" s="118"/>
      <c r="DO490" s="118"/>
      <c r="DP490" s="118"/>
      <c r="DQ490" s="387"/>
      <c r="DR490" s="118"/>
      <c r="DS490" s="118"/>
      <c r="DT490" s="118"/>
      <c r="DU490" s="118"/>
      <c r="DV490" s="118"/>
      <c r="DW490" s="113"/>
      <c r="DX490" s="1175"/>
      <c r="DY490" s="1857">
        <f>+DY486-DX486</f>
        <v>417</v>
      </c>
      <c r="DZ490" s="1857">
        <f t="shared" ref="DZ490:EB490" si="992">+DZ486-DY486</f>
        <v>-66</v>
      </c>
      <c r="EA490" s="1857">
        <f t="shared" si="992"/>
        <v>572</v>
      </c>
      <c r="EB490" s="1857">
        <f t="shared" si="992"/>
        <v>405</v>
      </c>
      <c r="EC490" s="1175"/>
      <c r="ED490" s="1175"/>
      <c r="EE490" s="1175"/>
      <c r="EF490" s="1175"/>
      <c r="EG490" s="1175"/>
      <c r="EH490" s="1175"/>
      <c r="EI490" s="1175"/>
      <c r="EJ490" s="1519"/>
      <c r="EK490" s="115"/>
      <c r="EL490" s="115"/>
      <c r="EM490" s="115"/>
      <c r="EN490" s="115"/>
      <c r="EO490" s="115"/>
      <c r="EP490" s="115"/>
      <c r="EQ490" s="115"/>
      <c r="ER490" s="115"/>
      <c r="ES490" s="115"/>
      <c r="ET490" s="115"/>
      <c r="EU490" s="115"/>
      <c r="EV490" s="115"/>
      <c r="EW490" s="115"/>
      <c r="EX490" s="115"/>
      <c r="EY490" s="115"/>
      <c r="EZ490" s="115"/>
      <c r="FA490" s="115"/>
      <c r="FB490" s="115"/>
      <c r="FC490" s="115"/>
      <c r="FD490" s="115"/>
      <c r="FE490" s="115"/>
      <c r="FF490" s="115"/>
      <c r="FG490" s="115"/>
      <c r="FH490" s="115"/>
      <c r="FI490" s="115"/>
      <c r="FJ490" s="115"/>
      <c r="FK490" s="115"/>
      <c r="FL490" s="115"/>
      <c r="FM490" s="115"/>
      <c r="FN490" s="115"/>
      <c r="FO490" s="115"/>
      <c r="FP490" s="115"/>
      <c r="FQ490" s="115"/>
      <c r="FR490" s="115"/>
      <c r="FS490" s="115"/>
      <c r="FT490" s="115"/>
      <c r="FU490" s="115"/>
      <c r="FV490" s="115"/>
      <c r="FW490" s="115"/>
      <c r="FX490" s="115"/>
      <c r="FY490" s="115"/>
      <c r="FZ490" s="115"/>
      <c r="GA490" s="115"/>
      <c r="GB490" s="115"/>
      <c r="GC490" s="115"/>
      <c r="GD490" s="115"/>
      <c r="GE490" s="115"/>
      <c r="GF490" s="115"/>
      <c r="GG490" s="115"/>
      <c r="GH490" s="115"/>
      <c r="GI490" s="115"/>
      <c r="GJ490" s="115"/>
      <c r="GK490" s="115"/>
      <c r="GL490" s="115"/>
      <c r="GM490" s="115"/>
      <c r="GN490" s="115"/>
      <c r="GO490" s="115"/>
      <c r="GP490" s="115"/>
      <c r="GQ490" s="115"/>
      <c r="GR490" s="115"/>
      <c r="GS490" s="115"/>
      <c r="GT490" s="115"/>
      <c r="GU490" s="115"/>
      <c r="GV490" s="115"/>
      <c r="GW490" s="115"/>
      <c r="GX490" s="115"/>
      <c r="GY490" s="115"/>
      <c r="GZ490" s="115"/>
      <c r="HA490" s="115"/>
      <c r="HB490" s="115"/>
      <c r="HC490" s="115"/>
      <c r="HD490" s="115"/>
      <c r="HE490" s="115"/>
      <c r="HF490" s="115"/>
      <c r="HG490" s="115"/>
      <c r="HH490" s="115"/>
      <c r="HI490" s="115"/>
      <c r="HJ490" s="115"/>
      <c r="HK490" s="115"/>
      <c r="HL490" s="115"/>
      <c r="HM490" s="115"/>
      <c r="HN490" s="115"/>
      <c r="HO490" s="115"/>
      <c r="HP490" s="115"/>
      <c r="HQ490" s="115"/>
      <c r="HR490" s="115"/>
      <c r="HS490" s="115"/>
      <c r="HT490" s="115"/>
      <c r="HU490" s="115"/>
      <c r="HV490" s="115"/>
      <c r="HW490" s="115"/>
    </row>
    <row r="491" spans="1:231" s="114" customFormat="1" ht="13.5" customHeight="1">
      <c r="A491" s="194"/>
      <c r="B491"/>
      <c r="C491"/>
      <c r="D491"/>
      <c r="E491"/>
      <c r="F491"/>
      <c r="G491"/>
      <c r="H491" s="194"/>
      <c r="I491" s="591"/>
      <c r="J491" s="118"/>
      <c r="K491" s="118"/>
      <c r="L491" s="118"/>
      <c r="M491" s="118"/>
      <c r="N491" s="118"/>
      <c r="O491" s="118"/>
      <c r="P491" s="118"/>
      <c r="Q491" s="118"/>
      <c r="R491" s="118"/>
      <c r="S491" s="118"/>
      <c r="T491" s="118"/>
      <c r="U491" s="118"/>
      <c r="V491" s="118"/>
      <c r="W491" s="118"/>
      <c r="X491" s="118"/>
      <c r="Y491" s="118"/>
      <c r="Z491" s="118"/>
      <c r="AA491" s="118"/>
      <c r="AB491" s="118"/>
      <c r="AC491" s="118"/>
      <c r="AD491" s="118"/>
      <c r="AE491" s="118"/>
      <c r="AF491" s="118"/>
      <c r="AG491" s="118"/>
      <c r="AH491" s="118"/>
      <c r="AI491" s="118"/>
      <c r="AJ491" s="118"/>
      <c r="AK491" s="118"/>
      <c r="AL491" s="118"/>
      <c r="AM491" s="118"/>
      <c r="AN491" s="118"/>
      <c r="AO491" s="118"/>
      <c r="AP491" s="118"/>
      <c r="AQ491" s="118"/>
      <c r="AR491" s="118"/>
      <c r="AS491" s="118"/>
      <c r="AT491" s="387"/>
      <c r="AU491" s="118"/>
      <c r="AV491" s="118"/>
      <c r="AW491" s="365"/>
      <c r="AX491" s="387"/>
      <c r="AY491" s="118"/>
      <c r="AZ491" s="118"/>
      <c r="BA491" s="365"/>
      <c r="BB491" s="387"/>
      <c r="BC491" s="118"/>
      <c r="BD491" s="118"/>
      <c r="BE491" s="365"/>
      <c r="BF491" s="387"/>
      <c r="BG491" s="118"/>
      <c r="BH491" s="118"/>
      <c r="BI491" s="365"/>
      <c r="BJ491" s="387"/>
      <c r="BK491" s="118"/>
      <c r="BL491" s="118"/>
      <c r="BM491" s="365"/>
      <c r="BN491" s="387"/>
      <c r="BO491" s="118"/>
      <c r="BP491" s="118"/>
      <c r="BQ491" s="365"/>
      <c r="BR491" s="1193"/>
      <c r="BS491" s="1194"/>
      <c r="BT491" s="1194"/>
      <c r="BU491" s="365"/>
      <c r="BV491" s="1194"/>
      <c r="BW491" s="1194"/>
      <c r="BX491" s="189"/>
      <c r="BY491" s="592"/>
      <c r="BZ491" s="189"/>
      <c r="CA491" s="1503"/>
      <c r="CB491" s="1503"/>
      <c r="CC491" s="592"/>
      <c r="CD491" s="189"/>
      <c r="CE491" s="189"/>
      <c r="CF491" s="189"/>
      <c r="CG491" s="592"/>
      <c r="CH491" s="189"/>
      <c r="CI491" s="189"/>
      <c r="CJ491" s="189"/>
      <c r="CK491" s="189"/>
      <c r="CL491" s="189"/>
      <c r="CM491" s="189"/>
      <c r="CN491" s="189"/>
      <c r="CO491" s="189"/>
      <c r="CP491" s="189"/>
      <c r="CQ491" s="189"/>
      <c r="CR491" s="189"/>
      <c r="CS491" s="189"/>
      <c r="CT491" s="189"/>
      <c r="CU491" s="189"/>
      <c r="CV491" s="189"/>
      <c r="CW491" s="189"/>
      <c r="CX491" s="189"/>
      <c r="CY491" s="189"/>
      <c r="CZ491" s="189"/>
      <c r="DA491" s="189"/>
      <c r="DB491" s="189"/>
      <c r="DC491" s="189"/>
      <c r="DD491" s="189"/>
      <c r="DE491" s="189"/>
      <c r="DF491" s="189"/>
      <c r="DG491" s="189"/>
      <c r="DH491" s="189"/>
      <c r="DI491" s="592"/>
      <c r="DJ491" s="363"/>
      <c r="DK491" s="118"/>
      <c r="DL491" s="118"/>
      <c r="DM491" s="118"/>
      <c r="DN491" s="118"/>
      <c r="DO491" s="118"/>
      <c r="DP491" s="118"/>
      <c r="DQ491" s="387"/>
      <c r="DR491" s="118"/>
      <c r="DS491" s="118"/>
      <c r="DT491" s="118"/>
      <c r="DU491" s="118"/>
      <c r="DV491" s="118"/>
      <c r="DW491" s="113"/>
      <c r="DX491" s="1175"/>
      <c r="DY491" s="1857"/>
      <c r="DZ491" s="1857"/>
      <c r="EA491" s="1857"/>
      <c r="EB491" s="1857"/>
      <c r="EC491" s="1175"/>
      <c r="ED491" s="1175"/>
      <c r="EE491" s="1175"/>
      <c r="EF491" s="1175"/>
      <c r="EG491" s="1175"/>
      <c r="EH491" s="1175"/>
      <c r="EI491" s="1175"/>
      <c r="EJ491" s="1519"/>
      <c r="EK491" s="115"/>
      <c r="EL491" s="115"/>
      <c r="EM491" s="115"/>
      <c r="EN491" s="115"/>
      <c r="EO491" s="115"/>
      <c r="EP491" s="115"/>
      <c r="EQ491" s="115"/>
      <c r="ER491" s="115"/>
      <c r="ES491" s="115"/>
      <c r="ET491" s="115"/>
      <c r="EU491" s="115"/>
      <c r="EV491" s="115"/>
      <c r="EW491" s="115"/>
      <c r="EX491" s="115"/>
      <c r="EY491" s="115"/>
      <c r="EZ491" s="115"/>
      <c r="FA491" s="115"/>
      <c r="FB491" s="115"/>
      <c r="FC491" s="115"/>
      <c r="FD491" s="115"/>
      <c r="FE491" s="115"/>
      <c r="FF491" s="115"/>
      <c r="FG491" s="115"/>
      <c r="FH491" s="115"/>
      <c r="FI491" s="115"/>
      <c r="FJ491" s="115"/>
      <c r="FK491" s="115"/>
      <c r="FL491" s="115"/>
      <c r="FM491" s="115"/>
      <c r="FN491" s="115"/>
      <c r="FO491" s="115"/>
      <c r="FP491" s="115"/>
      <c r="FQ491" s="115"/>
      <c r="FR491" s="115"/>
      <c r="FS491" s="115"/>
      <c r="FT491" s="115"/>
      <c r="FU491" s="115"/>
      <c r="FV491" s="115"/>
      <c r="FW491" s="115"/>
      <c r="FX491" s="115"/>
      <c r="FY491" s="115"/>
      <c r="FZ491" s="115"/>
      <c r="GA491" s="115"/>
      <c r="GB491" s="115"/>
      <c r="GC491" s="115"/>
      <c r="GD491" s="115"/>
      <c r="GE491" s="115"/>
      <c r="GF491" s="115"/>
      <c r="GG491" s="115"/>
      <c r="GH491" s="115"/>
      <c r="GI491" s="115"/>
      <c r="GJ491" s="115"/>
      <c r="GK491" s="115"/>
      <c r="GL491" s="115"/>
      <c r="GM491" s="115"/>
      <c r="GN491" s="115"/>
      <c r="GO491" s="115"/>
      <c r="GP491" s="115"/>
      <c r="GQ491" s="115"/>
      <c r="GR491" s="115"/>
      <c r="GS491" s="115"/>
      <c r="GT491" s="115"/>
      <c r="GU491" s="115"/>
      <c r="GV491" s="115"/>
      <c r="GW491" s="115"/>
      <c r="GX491" s="115"/>
      <c r="GY491" s="115"/>
      <c r="GZ491" s="115"/>
      <c r="HA491" s="115"/>
      <c r="HB491" s="115"/>
      <c r="HC491" s="115"/>
      <c r="HD491" s="115"/>
      <c r="HE491" s="115"/>
      <c r="HF491" s="115"/>
      <c r="HG491" s="115"/>
      <c r="HH491" s="115"/>
      <c r="HI491" s="115"/>
      <c r="HJ491" s="115"/>
      <c r="HK491" s="115"/>
      <c r="HL491" s="115"/>
      <c r="HM491" s="115"/>
      <c r="HN491" s="115"/>
      <c r="HO491" s="115"/>
      <c r="HP491" s="115"/>
      <c r="HQ491" s="115"/>
      <c r="HR491" s="115"/>
      <c r="HS491" s="115"/>
      <c r="HT491" s="115"/>
      <c r="HU491" s="115"/>
      <c r="HV491" s="115"/>
      <c r="HW491" s="115"/>
    </row>
    <row r="492" spans="1:231" s="114" customFormat="1" ht="13.5" customHeight="1">
      <c r="A492" s="194"/>
      <c r="B492"/>
      <c r="C492"/>
      <c r="D492"/>
      <c r="E492"/>
      <c r="F492"/>
      <c r="G492"/>
      <c r="H492" s="194"/>
      <c r="I492" s="1861" t="s">
        <v>596</v>
      </c>
      <c r="J492" s="118"/>
      <c r="K492" s="118"/>
      <c r="L492" s="118"/>
      <c r="M492" s="118"/>
      <c r="N492" s="118"/>
      <c r="O492" s="118"/>
      <c r="P492" s="118"/>
      <c r="Q492" s="118"/>
      <c r="R492" s="118"/>
      <c r="S492" s="118"/>
      <c r="T492" s="118"/>
      <c r="U492" s="118"/>
      <c r="V492" s="118"/>
      <c r="W492" s="118"/>
      <c r="X492" s="118"/>
      <c r="Y492" s="118"/>
      <c r="Z492" s="118"/>
      <c r="AA492" s="118"/>
      <c r="AB492" s="118"/>
      <c r="AC492" s="118"/>
      <c r="AD492" s="118"/>
      <c r="AE492" s="118"/>
      <c r="AF492" s="118"/>
      <c r="AG492" s="118"/>
      <c r="AH492" s="118"/>
      <c r="AI492" s="118"/>
      <c r="AJ492" s="118"/>
      <c r="AK492" s="118"/>
      <c r="AL492" s="118"/>
      <c r="AM492" s="118"/>
      <c r="AN492" s="118"/>
      <c r="AO492" s="118"/>
      <c r="AP492" s="118"/>
      <c r="AQ492" s="118"/>
      <c r="AR492" s="118"/>
      <c r="AS492" s="118"/>
      <c r="AT492" s="387"/>
      <c r="AU492" s="118"/>
      <c r="AV492" s="118"/>
      <c r="AW492" s="365"/>
      <c r="AX492" s="387"/>
      <c r="AY492" s="118"/>
      <c r="AZ492" s="118"/>
      <c r="BA492" s="365"/>
      <c r="BB492" s="387"/>
      <c r="BC492" s="118"/>
      <c r="BD492" s="118"/>
      <c r="BE492" s="365"/>
      <c r="BF492" s="387"/>
      <c r="BG492" s="118"/>
      <c r="BH492" s="118"/>
      <c r="BI492" s="365"/>
      <c r="BJ492" s="387"/>
      <c r="BK492" s="118"/>
      <c r="BL492" s="118"/>
      <c r="BM492" s="365"/>
      <c r="BN492" s="387"/>
      <c r="BO492" s="118"/>
      <c r="BP492" s="118"/>
      <c r="BQ492" s="365"/>
      <c r="BR492" s="1193"/>
      <c r="BS492" s="1194"/>
      <c r="BT492" s="1194"/>
      <c r="BU492" s="365"/>
      <c r="BV492" s="1194"/>
      <c r="BW492" s="1194"/>
      <c r="BX492" s="189"/>
      <c r="BY492" s="592"/>
      <c r="BZ492" s="189"/>
      <c r="CA492" s="1503"/>
      <c r="CB492" s="1503"/>
      <c r="CC492" s="592"/>
      <c r="CD492" s="189"/>
      <c r="CE492" s="189"/>
      <c r="CF492" s="189"/>
      <c r="CG492" s="592"/>
      <c r="CH492" s="189"/>
      <c r="CI492" s="189"/>
      <c r="CJ492" s="189"/>
      <c r="CK492" s="189"/>
      <c r="CL492" s="189"/>
      <c r="CM492" s="189"/>
      <c r="CN492" s="189"/>
      <c r="CO492" s="189"/>
      <c r="CP492" s="189"/>
      <c r="CQ492" s="189"/>
      <c r="CR492" s="189"/>
      <c r="CS492" s="189"/>
      <c r="CT492" s="189"/>
      <c r="CU492" s="189"/>
      <c r="CV492" s="189"/>
      <c r="CW492" s="189"/>
      <c r="CX492" s="189"/>
      <c r="CY492" s="189"/>
      <c r="CZ492" s="189"/>
      <c r="DA492" s="189"/>
      <c r="DB492" s="189"/>
      <c r="DC492" s="189"/>
      <c r="DD492" s="189"/>
      <c r="DE492" s="189"/>
      <c r="DF492" s="189"/>
      <c r="DG492" s="189"/>
      <c r="DH492" s="189"/>
      <c r="DI492" s="592"/>
      <c r="DJ492" s="363"/>
      <c r="DK492" s="118"/>
      <c r="DL492" s="118"/>
      <c r="DM492" s="118"/>
      <c r="DN492" s="118"/>
      <c r="DO492" s="118"/>
      <c r="DP492" s="118"/>
      <c r="DQ492" s="387"/>
      <c r="DR492" s="118"/>
      <c r="DS492" s="118"/>
      <c r="DT492" s="118"/>
      <c r="DU492" s="118"/>
      <c r="DV492" s="118"/>
      <c r="DW492" s="113"/>
      <c r="DX492" s="1175"/>
      <c r="DY492" s="1857"/>
      <c r="DZ492" s="1857"/>
      <c r="EA492" s="1857"/>
      <c r="EB492" s="1857"/>
      <c r="EC492" s="1175"/>
      <c r="ED492" s="1175"/>
      <c r="EE492" s="1175"/>
      <c r="EF492" s="1175"/>
      <c r="EG492" s="1175"/>
      <c r="EH492" s="1175"/>
      <c r="EI492" s="1175"/>
      <c r="EJ492" s="1519"/>
      <c r="EK492" s="115"/>
      <c r="EL492" s="115"/>
      <c r="EM492" s="115"/>
      <c r="EN492" s="115"/>
      <c r="EO492" s="115"/>
      <c r="EP492" s="115"/>
      <c r="EQ492" s="115"/>
      <c r="ER492" s="115"/>
      <c r="ES492" s="115"/>
      <c r="ET492" s="115"/>
      <c r="EU492" s="115"/>
      <c r="EV492" s="115"/>
      <c r="EW492" s="115"/>
      <c r="EX492" s="115"/>
      <c r="EY492" s="115"/>
      <c r="EZ492" s="115"/>
      <c r="FA492" s="115"/>
      <c r="FB492" s="115"/>
      <c r="FC492" s="115"/>
      <c r="FD492" s="115"/>
      <c r="FE492" s="115"/>
      <c r="FF492" s="115"/>
      <c r="FG492" s="115"/>
      <c r="FH492" s="115"/>
      <c r="FI492" s="115"/>
      <c r="FJ492" s="115"/>
      <c r="FK492" s="115"/>
      <c r="FL492" s="115"/>
      <c r="FM492" s="115"/>
      <c r="FN492" s="115"/>
      <c r="FO492" s="115"/>
      <c r="FP492" s="115"/>
      <c r="FQ492" s="115"/>
      <c r="FR492" s="115"/>
      <c r="FS492" s="115"/>
      <c r="FT492" s="115"/>
      <c r="FU492" s="115"/>
      <c r="FV492" s="115"/>
      <c r="FW492" s="115"/>
      <c r="FX492" s="115"/>
      <c r="FY492" s="115"/>
      <c r="FZ492" s="115"/>
      <c r="GA492" s="115"/>
      <c r="GB492" s="115"/>
      <c r="GC492" s="115"/>
      <c r="GD492" s="115"/>
      <c r="GE492" s="115"/>
      <c r="GF492" s="115"/>
      <c r="GG492" s="115"/>
      <c r="GH492" s="115"/>
      <c r="GI492" s="115"/>
      <c r="GJ492" s="115"/>
      <c r="GK492" s="115"/>
      <c r="GL492" s="115"/>
      <c r="GM492" s="115"/>
      <c r="GN492" s="115"/>
      <c r="GO492" s="115"/>
      <c r="GP492" s="115"/>
      <c r="GQ492" s="115"/>
      <c r="GR492" s="115"/>
      <c r="GS492" s="115"/>
      <c r="GT492" s="115"/>
      <c r="GU492" s="115"/>
      <c r="GV492" s="115"/>
      <c r="GW492" s="115"/>
      <c r="GX492" s="115"/>
      <c r="GY492" s="115"/>
      <c r="GZ492" s="115"/>
      <c r="HA492" s="115"/>
      <c r="HB492" s="115"/>
      <c r="HC492" s="115"/>
      <c r="HD492" s="115"/>
      <c r="HE492" s="115"/>
      <c r="HF492" s="115"/>
      <c r="HG492" s="115"/>
      <c r="HH492" s="115"/>
      <c r="HI492" s="115"/>
      <c r="HJ492" s="115"/>
      <c r="HK492" s="115"/>
      <c r="HL492" s="115"/>
      <c r="HM492" s="115"/>
      <c r="HN492" s="115"/>
      <c r="HO492" s="115"/>
      <c r="HP492" s="115"/>
      <c r="HQ492" s="115"/>
      <c r="HR492" s="115"/>
      <c r="HS492" s="115"/>
      <c r="HT492" s="115"/>
      <c r="HU492" s="115"/>
      <c r="HV492" s="115"/>
      <c r="HW492" s="115"/>
    </row>
    <row r="493" spans="1:231" s="114" customFormat="1" ht="13.5" customHeight="1">
      <c r="A493" s="194"/>
      <c r="B493"/>
      <c r="C493"/>
      <c r="D493"/>
      <c r="E493"/>
      <c r="F493"/>
      <c r="G493"/>
      <c r="H493" s="194"/>
      <c r="I493" s="1862" t="s">
        <v>155</v>
      </c>
      <c r="J493" s="118"/>
      <c r="K493" s="118"/>
      <c r="L493" s="118"/>
      <c r="M493" s="118"/>
      <c r="N493" s="118"/>
      <c r="O493" s="118"/>
      <c r="P493" s="118"/>
      <c r="Q493" s="118"/>
      <c r="R493" s="118"/>
      <c r="S493" s="118"/>
      <c r="T493" s="118"/>
      <c r="U493" s="118"/>
      <c r="V493" s="118"/>
      <c r="W493" s="118"/>
      <c r="X493" s="118"/>
      <c r="Y493" s="118"/>
      <c r="Z493" s="118"/>
      <c r="AA493" s="118"/>
      <c r="AB493" s="118"/>
      <c r="AC493" s="118"/>
      <c r="AD493" s="118"/>
      <c r="AE493" s="118"/>
      <c r="AF493" s="118"/>
      <c r="AG493" s="118"/>
      <c r="AH493" s="118"/>
      <c r="AI493" s="118"/>
      <c r="AJ493" s="118"/>
      <c r="AK493" s="118"/>
      <c r="AL493" s="118"/>
      <c r="AM493" s="118"/>
      <c r="AN493" s="118"/>
      <c r="AO493" s="118"/>
      <c r="AP493" s="118"/>
      <c r="AQ493" s="118"/>
      <c r="AR493" s="118"/>
      <c r="AS493" s="118"/>
      <c r="AT493" s="387"/>
      <c r="AU493" s="118"/>
      <c r="AV493" s="118"/>
      <c r="AW493" s="365"/>
      <c r="AX493" s="387"/>
      <c r="AY493" s="118"/>
      <c r="AZ493" s="118"/>
      <c r="BA493" s="365"/>
      <c r="BB493" s="387"/>
      <c r="BC493" s="118"/>
      <c r="BD493" s="118"/>
      <c r="BE493" s="365"/>
      <c r="BF493" s="387"/>
      <c r="BG493" s="118"/>
      <c r="BH493" s="118"/>
      <c r="BI493" s="365"/>
      <c r="BJ493" s="387"/>
      <c r="BK493" s="118"/>
      <c r="BL493" s="118"/>
      <c r="BM493" s="365"/>
      <c r="BN493" s="387"/>
      <c r="BO493" s="118"/>
      <c r="BP493" s="118"/>
      <c r="BQ493" s="365"/>
      <c r="BR493" s="1193"/>
      <c r="BS493" s="1194"/>
      <c r="BT493" s="1194"/>
      <c r="BU493" s="365"/>
      <c r="BV493" s="1194"/>
      <c r="BW493" s="1194"/>
      <c r="BX493" s="189"/>
      <c r="BY493" s="592"/>
      <c r="BZ493" s="189"/>
      <c r="CA493" s="1503"/>
      <c r="CB493" s="1503"/>
      <c r="CC493" s="592"/>
      <c r="CD493" s="189"/>
      <c r="CE493" s="189"/>
      <c r="CF493" s="189"/>
      <c r="CG493" s="592"/>
      <c r="CH493" s="189"/>
      <c r="CI493" s="189"/>
      <c r="CJ493" s="189"/>
      <c r="CK493" s="189"/>
      <c r="CL493" s="189"/>
      <c r="CM493" s="189"/>
      <c r="CN493" s="189"/>
      <c r="CO493" s="189"/>
      <c r="CP493" s="189"/>
      <c r="CQ493" s="189"/>
      <c r="CR493" s="189"/>
      <c r="CS493" s="189"/>
      <c r="CT493" s="189"/>
      <c r="CU493" s="189"/>
      <c r="CV493" s="189"/>
      <c r="CW493" s="189"/>
      <c r="CX493" s="189"/>
      <c r="CY493" s="189"/>
      <c r="CZ493" s="189"/>
      <c r="DA493" s="189"/>
      <c r="DB493" s="189"/>
      <c r="DC493" s="189"/>
      <c r="DD493" s="189"/>
      <c r="DE493" s="189"/>
      <c r="DF493" s="189"/>
      <c r="DG493" s="189"/>
      <c r="DH493" s="189"/>
      <c r="DI493" s="592"/>
      <c r="DJ493" s="363"/>
      <c r="DK493" s="118"/>
      <c r="DL493" s="118"/>
      <c r="DM493" s="118"/>
      <c r="DN493" s="118"/>
      <c r="DO493" s="118"/>
      <c r="DP493" s="118"/>
      <c r="DQ493" s="387"/>
      <c r="DR493" s="118"/>
      <c r="DS493" s="118"/>
      <c r="DT493" s="118"/>
      <c r="DU493" s="118"/>
      <c r="DV493" s="118"/>
      <c r="DW493" s="113"/>
      <c r="DX493" s="1175"/>
      <c r="DY493" s="766">
        <v>0.65</v>
      </c>
      <c r="DZ493" s="766">
        <f>DY493</f>
        <v>0.65</v>
      </c>
      <c r="EA493" s="766">
        <f t="shared" ref="EA493" si="993">DZ493</f>
        <v>0.65</v>
      </c>
      <c r="EB493" s="766">
        <v>0.62</v>
      </c>
      <c r="EC493" s="1175"/>
      <c r="ED493" s="1175"/>
      <c r="EE493" s="1175"/>
      <c r="EF493" s="1175"/>
      <c r="EG493" s="1175"/>
      <c r="EH493" s="1175"/>
      <c r="EI493" s="1175"/>
      <c r="EJ493" s="1519"/>
      <c r="EK493" s="115"/>
      <c r="EL493" s="115"/>
      <c r="EM493" s="115"/>
      <c r="EN493" s="115"/>
      <c r="EO493" s="115"/>
      <c r="EP493" s="115"/>
      <c r="EQ493" s="115"/>
      <c r="ER493" s="115"/>
      <c r="ES493" s="115"/>
      <c r="ET493" s="115"/>
      <c r="EU493" s="115"/>
      <c r="EV493" s="115"/>
      <c r="EW493" s="115"/>
      <c r="EX493" s="115"/>
      <c r="EY493" s="115"/>
      <c r="EZ493" s="115"/>
      <c r="FA493" s="115"/>
      <c r="FB493" s="115"/>
      <c r="FC493" s="115"/>
      <c r="FD493" s="115"/>
      <c r="FE493" s="115"/>
      <c r="FF493" s="115"/>
      <c r="FG493" s="115"/>
      <c r="FH493" s="115"/>
      <c r="FI493" s="115"/>
      <c r="FJ493" s="115"/>
      <c r="FK493" s="115"/>
      <c r="FL493" s="115"/>
      <c r="FM493" s="115"/>
      <c r="FN493" s="115"/>
      <c r="FO493" s="115"/>
      <c r="FP493" s="115"/>
      <c r="FQ493" s="115"/>
      <c r="FR493" s="115"/>
      <c r="FS493" s="115"/>
      <c r="FT493" s="115"/>
      <c r="FU493" s="115"/>
      <c r="FV493" s="115"/>
      <c r="FW493" s="115"/>
      <c r="FX493" s="115"/>
      <c r="FY493" s="115"/>
      <c r="FZ493" s="115"/>
      <c r="GA493" s="115"/>
      <c r="GB493" s="115"/>
      <c r="GC493" s="115"/>
      <c r="GD493" s="115"/>
      <c r="GE493" s="115"/>
      <c r="GF493" s="115"/>
      <c r="GG493" s="115"/>
      <c r="GH493" s="115"/>
      <c r="GI493" s="115"/>
      <c r="GJ493" s="115"/>
      <c r="GK493" s="115"/>
      <c r="GL493" s="115"/>
      <c r="GM493" s="115"/>
      <c r="GN493" s="115"/>
      <c r="GO493" s="115"/>
      <c r="GP493" s="115"/>
      <c r="GQ493" s="115"/>
      <c r="GR493" s="115"/>
      <c r="GS493" s="115"/>
      <c r="GT493" s="115"/>
      <c r="GU493" s="115"/>
      <c r="GV493" s="115"/>
      <c r="GW493" s="115"/>
      <c r="GX493" s="115"/>
      <c r="GY493" s="115"/>
      <c r="GZ493" s="115"/>
      <c r="HA493" s="115"/>
      <c r="HB493" s="115"/>
      <c r="HC493" s="115"/>
      <c r="HD493" s="115"/>
      <c r="HE493" s="115"/>
      <c r="HF493" s="115"/>
      <c r="HG493" s="115"/>
      <c r="HH493" s="115"/>
      <c r="HI493" s="115"/>
      <c r="HJ493" s="115"/>
      <c r="HK493" s="115"/>
      <c r="HL493" s="115"/>
      <c r="HM493" s="115"/>
      <c r="HN493" s="115"/>
      <c r="HO493" s="115"/>
      <c r="HP493" s="115"/>
      <c r="HQ493" s="115"/>
      <c r="HR493" s="115"/>
      <c r="HS493" s="115"/>
      <c r="HT493" s="115"/>
      <c r="HU493" s="115"/>
      <c r="HV493" s="115"/>
      <c r="HW493" s="115"/>
    </row>
    <row r="494" spans="1:231" s="114" customFormat="1" ht="13.5" customHeight="1">
      <c r="A494" s="194"/>
      <c r="B494"/>
      <c r="C494"/>
      <c r="D494"/>
      <c r="E494"/>
      <c r="F494"/>
      <c r="G494"/>
      <c r="H494" s="194"/>
      <c r="I494" s="1862" t="s">
        <v>597</v>
      </c>
      <c r="J494" s="118"/>
      <c r="K494" s="118"/>
      <c r="L494" s="118"/>
      <c r="M494" s="118"/>
      <c r="N494" s="118"/>
      <c r="O494" s="118"/>
      <c r="P494" s="118"/>
      <c r="Q494" s="118"/>
      <c r="R494" s="118"/>
      <c r="S494" s="118"/>
      <c r="T494" s="118"/>
      <c r="U494" s="118"/>
      <c r="V494" s="118"/>
      <c r="W494" s="118"/>
      <c r="X494" s="118"/>
      <c r="Y494" s="118"/>
      <c r="Z494" s="118"/>
      <c r="AA494" s="118"/>
      <c r="AB494" s="118"/>
      <c r="AC494" s="118"/>
      <c r="AD494" s="118"/>
      <c r="AE494" s="118"/>
      <c r="AF494" s="118"/>
      <c r="AG494" s="118"/>
      <c r="AH494" s="118"/>
      <c r="AI494" s="118"/>
      <c r="AJ494" s="118"/>
      <c r="AK494" s="118"/>
      <c r="AL494" s="118"/>
      <c r="AM494" s="118"/>
      <c r="AN494" s="118"/>
      <c r="AO494" s="118"/>
      <c r="AP494" s="118"/>
      <c r="AQ494" s="118"/>
      <c r="AR494" s="118"/>
      <c r="AS494" s="118"/>
      <c r="AT494" s="387"/>
      <c r="AU494" s="118"/>
      <c r="AV494" s="118"/>
      <c r="AW494" s="365"/>
      <c r="AX494" s="387"/>
      <c r="AY494" s="118"/>
      <c r="AZ494" s="118"/>
      <c r="BA494" s="365"/>
      <c r="BB494" s="387"/>
      <c r="BC494" s="118"/>
      <c r="BD494" s="118"/>
      <c r="BE494" s="365"/>
      <c r="BF494" s="387"/>
      <c r="BG494" s="118"/>
      <c r="BH494" s="118"/>
      <c r="BI494" s="365"/>
      <c r="BJ494" s="387"/>
      <c r="BK494" s="118"/>
      <c r="BL494" s="118"/>
      <c r="BM494" s="365"/>
      <c r="BN494" s="387"/>
      <c r="BO494" s="118"/>
      <c r="BP494" s="118"/>
      <c r="BQ494" s="365"/>
      <c r="BR494" s="1193"/>
      <c r="BS494" s="1194"/>
      <c r="BT494" s="1194"/>
      <c r="BU494" s="365"/>
      <c r="BV494" s="1194"/>
      <c r="BW494" s="1194"/>
      <c r="BX494" s="189"/>
      <c r="BY494" s="592"/>
      <c r="BZ494" s="189"/>
      <c r="CA494" s="1503"/>
      <c r="CB494" s="1503"/>
      <c r="CC494" s="592"/>
      <c r="CD494" s="189"/>
      <c r="CE494" s="189"/>
      <c r="CF494" s="189"/>
      <c r="CG494" s="592"/>
      <c r="CH494" s="189"/>
      <c r="CI494" s="189"/>
      <c r="CJ494" s="189"/>
      <c r="CK494" s="189"/>
      <c r="CL494" s="189"/>
      <c r="CM494" s="189"/>
      <c r="CN494" s="189"/>
      <c r="CO494" s="189"/>
      <c r="CP494" s="189"/>
      <c r="CQ494" s="189"/>
      <c r="CR494" s="189"/>
      <c r="CS494" s="189"/>
      <c r="CT494" s="189"/>
      <c r="CU494" s="189"/>
      <c r="CV494" s="189"/>
      <c r="CW494" s="189"/>
      <c r="CX494" s="189"/>
      <c r="CY494" s="189"/>
      <c r="CZ494" s="189"/>
      <c r="DA494" s="189"/>
      <c r="DB494" s="189"/>
      <c r="DC494" s="189"/>
      <c r="DD494" s="189"/>
      <c r="DE494" s="189"/>
      <c r="DF494" s="189"/>
      <c r="DG494" s="189"/>
      <c r="DH494" s="189"/>
      <c r="DI494" s="592"/>
      <c r="DJ494" s="363"/>
      <c r="DK494" s="118"/>
      <c r="DL494" s="118"/>
      <c r="DM494" s="118"/>
      <c r="DN494" s="118"/>
      <c r="DO494" s="118"/>
      <c r="DP494" s="118"/>
      <c r="DQ494" s="387"/>
      <c r="DR494" s="118"/>
      <c r="DS494" s="118"/>
      <c r="DT494" s="118"/>
      <c r="DU494" s="118"/>
      <c r="DV494" s="118"/>
      <c r="DW494" s="113"/>
      <c r="DX494" s="1175"/>
      <c r="DY494" s="766">
        <v>0.27</v>
      </c>
      <c r="DZ494" s="766">
        <f>DY494</f>
        <v>0.27</v>
      </c>
      <c r="EA494" s="766">
        <f t="shared" ref="EA494" si="994">DZ494</f>
        <v>0.27</v>
      </c>
      <c r="EB494" s="766">
        <v>0.3</v>
      </c>
      <c r="EC494" s="1175"/>
      <c r="ED494" s="1175"/>
      <c r="EE494" s="1175"/>
      <c r="EF494" s="1175"/>
      <c r="EG494" s="1175"/>
      <c r="EH494" s="1175"/>
      <c r="EI494" s="1175"/>
      <c r="EJ494" s="1519"/>
      <c r="EK494" s="115"/>
      <c r="EL494" s="115"/>
      <c r="EM494" s="115"/>
      <c r="EN494" s="115"/>
      <c r="EO494" s="115"/>
      <c r="EP494" s="115"/>
      <c r="EQ494" s="115"/>
      <c r="ER494" s="115"/>
      <c r="ES494" s="115"/>
      <c r="ET494" s="115"/>
      <c r="EU494" s="115"/>
      <c r="EV494" s="115"/>
      <c r="EW494" s="115"/>
      <c r="EX494" s="115"/>
      <c r="EY494" s="115"/>
      <c r="EZ494" s="115"/>
      <c r="FA494" s="115"/>
      <c r="FB494" s="115"/>
      <c r="FC494" s="115"/>
      <c r="FD494" s="115"/>
      <c r="FE494" s="115"/>
      <c r="FF494" s="115"/>
      <c r="FG494" s="115"/>
      <c r="FH494" s="115"/>
      <c r="FI494" s="115"/>
      <c r="FJ494" s="115"/>
      <c r="FK494" s="115"/>
      <c r="FL494" s="115"/>
      <c r="FM494" s="115"/>
      <c r="FN494" s="115"/>
      <c r="FO494" s="115"/>
      <c r="FP494" s="115"/>
      <c r="FQ494" s="115"/>
      <c r="FR494" s="115"/>
      <c r="FS494" s="115"/>
      <c r="FT494" s="115"/>
      <c r="FU494" s="115"/>
      <c r="FV494" s="115"/>
      <c r="FW494" s="115"/>
      <c r="FX494" s="115"/>
      <c r="FY494" s="115"/>
      <c r="FZ494" s="115"/>
      <c r="GA494" s="115"/>
      <c r="GB494" s="115"/>
      <c r="GC494" s="115"/>
      <c r="GD494" s="115"/>
      <c r="GE494" s="115"/>
      <c r="GF494" s="115"/>
      <c r="GG494" s="115"/>
      <c r="GH494" s="115"/>
      <c r="GI494" s="115"/>
      <c r="GJ494" s="115"/>
      <c r="GK494" s="115"/>
      <c r="GL494" s="115"/>
      <c r="GM494" s="115"/>
      <c r="GN494" s="115"/>
      <c r="GO494" s="115"/>
      <c r="GP494" s="115"/>
      <c r="GQ494" s="115"/>
      <c r="GR494" s="115"/>
      <c r="GS494" s="115"/>
      <c r="GT494" s="115"/>
      <c r="GU494" s="115"/>
      <c r="GV494" s="115"/>
      <c r="GW494" s="115"/>
      <c r="GX494" s="115"/>
      <c r="GY494" s="115"/>
      <c r="GZ494" s="115"/>
      <c r="HA494" s="115"/>
      <c r="HB494" s="115"/>
      <c r="HC494" s="115"/>
      <c r="HD494" s="115"/>
      <c r="HE494" s="115"/>
      <c r="HF494" s="115"/>
      <c r="HG494" s="115"/>
      <c r="HH494" s="115"/>
      <c r="HI494" s="115"/>
      <c r="HJ494" s="115"/>
      <c r="HK494" s="115"/>
      <c r="HL494" s="115"/>
      <c r="HM494" s="115"/>
      <c r="HN494" s="115"/>
      <c r="HO494" s="115"/>
      <c r="HP494" s="115"/>
      <c r="HQ494" s="115"/>
      <c r="HR494" s="115"/>
      <c r="HS494" s="115"/>
      <c r="HT494" s="115"/>
      <c r="HU494" s="115"/>
      <c r="HV494" s="115"/>
      <c r="HW494" s="115"/>
    </row>
    <row r="495" spans="1:231" s="114" customFormat="1" ht="13.5" customHeight="1">
      <c r="A495" s="194"/>
      <c r="B495"/>
      <c r="C495"/>
      <c r="D495"/>
      <c r="E495"/>
      <c r="F495"/>
      <c r="G495"/>
      <c r="H495" s="194"/>
      <c r="I495" s="1862" t="s">
        <v>159</v>
      </c>
      <c r="J495" s="118"/>
      <c r="K495" s="118"/>
      <c r="L495" s="118"/>
      <c r="M495" s="118"/>
      <c r="N495" s="118"/>
      <c r="O495" s="118"/>
      <c r="P495" s="118"/>
      <c r="Q495" s="118"/>
      <c r="R495" s="118"/>
      <c r="S495" s="118"/>
      <c r="T495" s="118"/>
      <c r="U495" s="118"/>
      <c r="V495" s="118"/>
      <c r="W495" s="118"/>
      <c r="X495" s="118"/>
      <c r="Y495" s="118"/>
      <c r="Z495" s="118"/>
      <c r="AA495" s="118"/>
      <c r="AB495" s="118"/>
      <c r="AC495" s="118"/>
      <c r="AD495" s="118"/>
      <c r="AE495" s="118"/>
      <c r="AF495" s="118"/>
      <c r="AG495" s="118"/>
      <c r="AH495" s="118"/>
      <c r="AI495" s="118"/>
      <c r="AJ495" s="118"/>
      <c r="AK495" s="118"/>
      <c r="AL495" s="118"/>
      <c r="AM495" s="118"/>
      <c r="AN495" s="118"/>
      <c r="AO495" s="118"/>
      <c r="AP495" s="118"/>
      <c r="AQ495" s="118"/>
      <c r="AR495" s="118"/>
      <c r="AS495" s="118"/>
      <c r="AT495" s="387"/>
      <c r="AU495" s="118"/>
      <c r="AV495" s="118"/>
      <c r="AW495" s="365"/>
      <c r="AX495" s="387"/>
      <c r="AY495" s="118"/>
      <c r="AZ495" s="118"/>
      <c r="BA495" s="365"/>
      <c r="BB495" s="387"/>
      <c r="BC495" s="118"/>
      <c r="BD495" s="118"/>
      <c r="BE495" s="365"/>
      <c r="BF495" s="387"/>
      <c r="BG495" s="118"/>
      <c r="BH495" s="118"/>
      <c r="BI495" s="365"/>
      <c r="BJ495" s="387"/>
      <c r="BK495" s="118"/>
      <c r="BL495" s="118"/>
      <c r="BM495" s="365"/>
      <c r="BN495" s="387"/>
      <c r="BO495" s="118"/>
      <c r="BP495" s="118"/>
      <c r="BQ495" s="365"/>
      <c r="BR495" s="1193"/>
      <c r="BS495" s="1194"/>
      <c r="BT495" s="1194"/>
      <c r="BU495" s="365"/>
      <c r="BV495" s="1194"/>
      <c r="BW495" s="1194"/>
      <c r="BX495" s="189"/>
      <c r="BY495" s="592"/>
      <c r="BZ495" s="189"/>
      <c r="CA495" s="1503"/>
      <c r="CB495" s="1503"/>
      <c r="CC495" s="592"/>
      <c r="CD495" s="189"/>
      <c r="CE495" s="189"/>
      <c r="CF495" s="189"/>
      <c r="CG495" s="592"/>
      <c r="CH495" s="189"/>
      <c r="CI495" s="189"/>
      <c r="CJ495" s="189"/>
      <c r="CK495" s="189"/>
      <c r="CL495" s="189"/>
      <c r="CM495" s="189"/>
      <c r="CN495" s="189"/>
      <c r="CO495" s="189"/>
      <c r="CP495" s="189"/>
      <c r="CQ495" s="189"/>
      <c r="CR495" s="189"/>
      <c r="CS495" s="189"/>
      <c r="CT495" s="189"/>
      <c r="CU495" s="189"/>
      <c r="CV495" s="189"/>
      <c r="CW495" s="189"/>
      <c r="CX495" s="189"/>
      <c r="CY495" s="189"/>
      <c r="CZ495" s="189"/>
      <c r="DA495" s="189"/>
      <c r="DB495" s="189"/>
      <c r="DC495" s="189"/>
      <c r="DD495" s="189"/>
      <c r="DE495" s="189"/>
      <c r="DF495" s="189"/>
      <c r="DG495" s="189"/>
      <c r="DH495" s="189"/>
      <c r="DI495" s="592"/>
      <c r="DJ495" s="363"/>
      <c r="DK495" s="118"/>
      <c r="DL495" s="118"/>
      <c r="DM495" s="118"/>
      <c r="DN495" s="118"/>
      <c r="DO495" s="118"/>
      <c r="DP495" s="118"/>
      <c r="DQ495" s="387"/>
      <c r="DR495" s="118"/>
      <c r="DS495" s="118"/>
      <c r="DT495" s="118"/>
      <c r="DU495" s="118"/>
      <c r="DV495" s="118"/>
      <c r="DW495" s="113"/>
      <c r="DX495" s="1175"/>
      <c r="DY495" s="1863">
        <f>1-DY493-DY494</f>
        <v>7.999999999999996E-2</v>
      </c>
      <c r="DZ495" s="1863">
        <f t="shared" ref="DZ495:EB495" si="995">1-DZ493-DZ494</f>
        <v>7.999999999999996E-2</v>
      </c>
      <c r="EA495" s="1863">
        <f t="shared" si="995"/>
        <v>7.999999999999996E-2</v>
      </c>
      <c r="EB495" s="1863">
        <f t="shared" si="995"/>
        <v>8.0000000000000016E-2</v>
      </c>
      <c r="EC495" s="1175"/>
      <c r="ED495" s="1175"/>
      <c r="EE495" s="1175"/>
      <c r="EF495" s="1175"/>
      <c r="EG495" s="1175"/>
      <c r="EH495" s="1175"/>
      <c r="EI495" s="1175"/>
      <c r="EJ495" s="1519"/>
      <c r="EK495" s="115"/>
      <c r="EL495" s="115"/>
      <c r="EM495" s="115"/>
      <c r="EN495" s="115"/>
      <c r="EO495" s="115"/>
      <c r="EP495" s="115"/>
      <c r="EQ495" s="115"/>
      <c r="ER495" s="115"/>
      <c r="ES495" s="115"/>
      <c r="ET495" s="115"/>
      <c r="EU495" s="115"/>
      <c r="EV495" s="115"/>
      <c r="EW495" s="115"/>
      <c r="EX495" s="115"/>
      <c r="EY495" s="115"/>
      <c r="EZ495" s="115"/>
      <c r="FA495" s="115"/>
      <c r="FB495" s="115"/>
      <c r="FC495" s="115"/>
      <c r="FD495" s="115"/>
      <c r="FE495" s="115"/>
      <c r="FF495" s="115"/>
      <c r="FG495" s="115"/>
      <c r="FH495" s="115"/>
      <c r="FI495" s="115"/>
      <c r="FJ495" s="115"/>
      <c r="FK495" s="115"/>
      <c r="FL495" s="115"/>
      <c r="FM495" s="115"/>
      <c r="FN495" s="115"/>
      <c r="FO495" s="115"/>
      <c r="FP495" s="115"/>
      <c r="FQ495" s="115"/>
      <c r="FR495" s="115"/>
      <c r="FS495" s="115"/>
      <c r="FT495" s="115"/>
      <c r="FU495" s="115"/>
      <c r="FV495" s="115"/>
      <c r="FW495" s="115"/>
      <c r="FX495" s="115"/>
      <c r="FY495" s="115"/>
      <c r="FZ495" s="115"/>
      <c r="GA495" s="115"/>
      <c r="GB495" s="115"/>
      <c r="GC495" s="115"/>
      <c r="GD495" s="115"/>
      <c r="GE495" s="115"/>
      <c r="GF495" s="115"/>
      <c r="GG495" s="115"/>
      <c r="GH495" s="115"/>
      <c r="GI495" s="115"/>
      <c r="GJ495" s="115"/>
      <c r="GK495" s="115"/>
      <c r="GL495" s="115"/>
      <c r="GM495" s="115"/>
      <c r="GN495" s="115"/>
      <c r="GO495" s="115"/>
      <c r="GP495" s="115"/>
      <c r="GQ495" s="115"/>
      <c r="GR495" s="115"/>
      <c r="GS495" s="115"/>
      <c r="GT495" s="115"/>
      <c r="GU495" s="115"/>
      <c r="GV495" s="115"/>
      <c r="GW495" s="115"/>
      <c r="GX495" s="115"/>
      <c r="GY495" s="115"/>
      <c r="GZ495" s="115"/>
      <c r="HA495" s="115"/>
      <c r="HB495" s="115"/>
      <c r="HC495" s="115"/>
      <c r="HD495" s="115"/>
      <c r="HE495" s="115"/>
      <c r="HF495" s="115"/>
      <c r="HG495" s="115"/>
      <c r="HH495" s="115"/>
      <c r="HI495" s="115"/>
      <c r="HJ495" s="115"/>
      <c r="HK495" s="115"/>
      <c r="HL495" s="115"/>
      <c r="HM495" s="115"/>
      <c r="HN495" s="115"/>
      <c r="HO495" s="115"/>
      <c r="HP495" s="115"/>
      <c r="HQ495" s="115"/>
      <c r="HR495" s="115"/>
      <c r="HS495" s="115"/>
      <c r="HT495" s="115"/>
      <c r="HU495" s="115"/>
      <c r="HV495" s="115"/>
      <c r="HW495" s="115"/>
    </row>
    <row r="496" spans="1:231" s="114" customFormat="1" ht="13.5" customHeight="1">
      <c r="A496" s="194"/>
      <c r="B496"/>
      <c r="C496"/>
      <c r="D496"/>
      <c r="E496"/>
      <c r="F496"/>
      <c r="G496"/>
      <c r="H496" s="194"/>
      <c r="I496" s="1862"/>
      <c r="J496" s="118"/>
      <c r="K496" s="118"/>
      <c r="L496" s="118"/>
      <c r="M496" s="118"/>
      <c r="N496" s="118"/>
      <c r="O496" s="118"/>
      <c r="P496" s="118"/>
      <c r="Q496" s="118"/>
      <c r="R496" s="118"/>
      <c r="S496" s="118"/>
      <c r="T496" s="118"/>
      <c r="U496" s="118"/>
      <c r="V496" s="118"/>
      <c r="W496" s="118"/>
      <c r="X496" s="118"/>
      <c r="Y496" s="118"/>
      <c r="Z496" s="118"/>
      <c r="AA496" s="118"/>
      <c r="AB496" s="118"/>
      <c r="AC496" s="118"/>
      <c r="AD496" s="118"/>
      <c r="AE496" s="118"/>
      <c r="AF496" s="118"/>
      <c r="AG496" s="118"/>
      <c r="AH496" s="118"/>
      <c r="AI496" s="118"/>
      <c r="AJ496" s="118"/>
      <c r="AK496" s="118"/>
      <c r="AL496" s="118"/>
      <c r="AM496" s="118"/>
      <c r="AN496" s="118"/>
      <c r="AO496" s="118"/>
      <c r="AP496" s="118"/>
      <c r="AQ496" s="118"/>
      <c r="AR496" s="118"/>
      <c r="AS496" s="118"/>
      <c r="AT496" s="387"/>
      <c r="AU496" s="118"/>
      <c r="AV496" s="118"/>
      <c r="AW496" s="365"/>
      <c r="AX496" s="387"/>
      <c r="AY496" s="118"/>
      <c r="AZ496" s="118"/>
      <c r="BA496" s="365"/>
      <c r="BB496" s="387"/>
      <c r="BC496" s="118"/>
      <c r="BD496" s="118"/>
      <c r="BE496" s="365"/>
      <c r="BF496" s="387"/>
      <c r="BG496" s="118"/>
      <c r="BH496" s="118"/>
      <c r="BI496" s="365"/>
      <c r="BJ496" s="387"/>
      <c r="BK496" s="118"/>
      <c r="BL496" s="118"/>
      <c r="BM496" s="365"/>
      <c r="BN496" s="387"/>
      <c r="BO496" s="118"/>
      <c r="BP496" s="118"/>
      <c r="BQ496" s="365"/>
      <c r="BR496" s="1193"/>
      <c r="BS496" s="1194"/>
      <c r="BT496" s="1194"/>
      <c r="BU496" s="365"/>
      <c r="BV496" s="1194"/>
      <c r="BW496" s="1194"/>
      <c r="BX496" s="189"/>
      <c r="BY496" s="592"/>
      <c r="BZ496" s="189"/>
      <c r="CA496" s="1503"/>
      <c r="CB496" s="1503"/>
      <c r="CC496" s="592"/>
      <c r="CD496" s="189"/>
      <c r="CE496" s="189"/>
      <c r="CF496" s="189"/>
      <c r="CG496" s="592"/>
      <c r="CH496" s="189"/>
      <c r="CI496" s="189"/>
      <c r="CJ496" s="189"/>
      <c r="CK496" s="189"/>
      <c r="CL496" s="189"/>
      <c r="CM496" s="189"/>
      <c r="CN496" s="189"/>
      <c r="CO496" s="189"/>
      <c r="CP496" s="189"/>
      <c r="CQ496" s="189"/>
      <c r="CR496" s="189"/>
      <c r="CS496" s="189"/>
      <c r="CT496" s="189"/>
      <c r="CU496" s="189"/>
      <c r="CV496" s="189"/>
      <c r="CW496" s="189"/>
      <c r="CX496" s="189"/>
      <c r="CY496" s="189"/>
      <c r="CZ496" s="189"/>
      <c r="DA496" s="189"/>
      <c r="DB496" s="189"/>
      <c r="DC496" s="189"/>
      <c r="DD496" s="189"/>
      <c r="DE496" s="189"/>
      <c r="DF496" s="189"/>
      <c r="DG496" s="189"/>
      <c r="DH496" s="189"/>
      <c r="DI496" s="592"/>
      <c r="DJ496" s="363"/>
      <c r="DK496" s="118"/>
      <c r="DL496" s="118"/>
      <c r="DM496" s="118"/>
      <c r="DN496" s="118"/>
      <c r="DO496" s="118"/>
      <c r="DP496" s="118"/>
      <c r="DQ496" s="387"/>
      <c r="DR496" s="118"/>
      <c r="DS496" s="118"/>
      <c r="DT496" s="118"/>
      <c r="DU496" s="118"/>
      <c r="DV496" s="118"/>
      <c r="DW496" s="113"/>
      <c r="DX496" s="1175"/>
      <c r="DY496" s="1863"/>
      <c r="DZ496" s="1863"/>
      <c r="EA496" s="1863"/>
      <c r="EB496" s="1863"/>
      <c r="EC496" s="1175"/>
      <c r="ED496" s="1175"/>
      <c r="EE496" s="1175"/>
      <c r="EF496" s="1175"/>
      <c r="EG496" s="1175"/>
      <c r="EH496" s="1175"/>
      <c r="EI496" s="1175"/>
      <c r="EJ496" s="1519"/>
      <c r="EK496" s="115"/>
      <c r="EL496" s="115"/>
      <c r="EM496" s="115"/>
      <c r="EN496" s="115"/>
      <c r="EO496" s="115"/>
      <c r="EP496" s="115"/>
      <c r="EQ496" s="115"/>
      <c r="ER496" s="115"/>
      <c r="ES496" s="115"/>
      <c r="ET496" s="115"/>
      <c r="EU496" s="115"/>
      <c r="EV496" s="115"/>
      <c r="EW496" s="115"/>
      <c r="EX496" s="115"/>
      <c r="EY496" s="115"/>
      <c r="EZ496" s="115"/>
      <c r="FA496" s="115"/>
      <c r="FB496" s="115"/>
      <c r="FC496" s="115"/>
      <c r="FD496" s="115"/>
      <c r="FE496" s="115"/>
      <c r="FF496" s="115"/>
      <c r="FG496" s="115"/>
      <c r="FH496" s="115"/>
      <c r="FI496" s="115"/>
      <c r="FJ496" s="115"/>
      <c r="FK496" s="115"/>
      <c r="FL496" s="115"/>
      <c r="FM496" s="115"/>
      <c r="FN496" s="115"/>
      <c r="FO496" s="115"/>
      <c r="FP496" s="115"/>
      <c r="FQ496" s="115"/>
      <c r="FR496" s="115"/>
      <c r="FS496" s="115"/>
      <c r="FT496" s="115"/>
      <c r="FU496" s="115"/>
      <c r="FV496" s="115"/>
      <c r="FW496" s="115"/>
      <c r="FX496" s="115"/>
      <c r="FY496" s="115"/>
      <c r="FZ496" s="115"/>
      <c r="GA496" s="115"/>
      <c r="GB496" s="115"/>
      <c r="GC496" s="115"/>
      <c r="GD496" s="115"/>
      <c r="GE496" s="115"/>
      <c r="GF496" s="115"/>
      <c r="GG496" s="115"/>
      <c r="GH496" s="115"/>
      <c r="GI496" s="115"/>
      <c r="GJ496" s="115"/>
      <c r="GK496" s="115"/>
      <c r="GL496" s="115"/>
      <c r="GM496" s="115"/>
      <c r="GN496" s="115"/>
      <c r="GO496" s="115"/>
      <c r="GP496" s="115"/>
      <c r="GQ496" s="115"/>
      <c r="GR496" s="115"/>
      <c r="GS496" s="115"/>
      <c r="GT496" s="115"/>
      <c r="GU496" s="115"/>
      <c r="GV496" s="115"/>
      <c r="GW496" s="115"/>
      <c r="GX496" s="115"/>
      <c r="GY496" s="115"/>
      <c r="GZ496" s="115"/>
      <c r="HA496" s="115"/>
      <c r="HB496" s="115"/>
      <c r="HC496" s="115"/>
      <c r="HD496" s="115"/>
      <c r="HE496" s="115"/>
      <c r="HF496" s="115"/>
      <c r="HG496" s="115"/>
      <c r="HH496" s="115"/>
      <c r="HI496" s="115"/>
      <c r="HJ496" s="115"/>
      <c r="HK496" s="115"/>
      <c r="HL496" s="115"/>
      <c r="HM496" s="115"/>
      <c r="HN496" s="115"/>
      <c r="HO496" s="115"/>
      <c r="HP496" s="115"/>
      <c r="HQ496" s="115"/>
      <c r="HR496" s="115"/>
      <c r="HS496" s="115"/>
      <c r="HT496" s="115"/>
      <c r="HU496" s="115"/>
      <c r="HV496" s="115"/>
      <c r="HW496" s="115"/>
    </row>
    <row r="497" spans="1:231" s="114" customFormat="1" ht="13.5" customHeight="1">
      <c r="A497" s="194"/>
      <c r="B497"/>
      <c r="C497"/>
      <c r="D497"/>
      <c r="E497"/>
      <c r="F497"/>
      <c r="G497"/>
      <c r="H497" s="194"/>
      <c r="I497" s="1861" t="s">
        <v>598</v>
      </c>
      <c r="J497" s="118"/>
      <c r="K497" s="118"/>
      <c r="L497" s="118"/>
      <c r="M497" s="118"/>
      <c r="N497" s="118"/>
      <c r="O497" s="118"/>
      <c r="P497" s="118"/>
      <c r="Q497" s="118"/>
      <c r="R497" s="118"/>
      <c r="S497" s="118"/>
      <c r="T497" s="118"/>
      <c r="U497" s="118"/>
      <c r="V497" s="118"/>
      <c r="W497" s="118"/>
      <c r="X497" s="118"/>
      <c r="Y497" s="118"/>
      <c r="Z497" s="118"/>
      <c r="AA497" s="118"/>
      <c r="AB497" s="118"/>
      <c r="AC497" s="118"/>
      <c r="AD497" s="118"/>
      <c r="AE497" s="118"/>
      <c r="AF497" s="118"/>
      <c r="AG497" s="118"/>
      <c r="AH497" s="118"/>
      <c r="AI497" s="118"/>
      <c r="AJ497" s="118"/>
      <c r="AK497" s="118"/>
      <c r="AL497" s="118"/>
      <c r="AM497" s="118"/>
      <c r="AN497" s="118"/>
      <c r="AO497" s="118"/>
      <c r="AP497" s="118"/>
      <c r="AQ497" s="118"/>
      <c r="AR497" s="118"/>
      <c r="AS497" s="118"/>
      <c r="AT497" s="387"/>
      <c r="AU497" s="118"/>
      <c r="AV497" s="118"/>
      <c r="AW497" s="365"/>
      <c r="AX497" s="387"/>
      <c r="AY497" s="118"/>
      <c r="AZ497" s="118"/>
      <c r="BA497" s="365"/>
      <c r="BB497" s="387"/>
      <c r="BC497" s="118"/>
      <c r="BD497" s="118"/>
      <c r="BE497" s="365"/>
      <c r="BF497" s="387"/>
      <c r="BG497" s="118"/>
      <c r="BH497" s="118"/>
      <c r="BI497" s="365"/>
      <c r="BJ497" s="387"/>
      <c r="BK497" s="118"/>
      <c r="BL497" s="118"/>
      <c r="BM497" s="365"/>
      <c r="BN497" s="387"/>
      <c r="BO497" s="118"/>
      <c r="BP497" s="118"/>
      <c r="BQ497" s="365"/>
      <c r="BR497" s="1193"/>
      <c r="BS497" s="1194"/>
      <c r="BT497" s="1194"/>
      <c r="BU497" s="365"/>
      <c r="BV497" s="1194"/>
      <c r="BW497" s="1194"/>
      <c r="BX497" s="189"/>
      <c r="BY497" s="592"/>
      <c r="BZ497" s="189"/>
      <c r="CA497" s="1503"/>
      <c r="CB497" s="1503"/>
      <c r="CC497" s="592"/>
      <c r="CD497" s="189"/>
      <c r="CE497" s="189"/>
      <c r="CF497" s="189"/>
      <c r="CG497" s="592"/>
      <c r="CH497" s="189"/>
      <c r="CI497" s="189"/>
      <c r="CJ497" s="189"/>
      <c r="CK497" s="189"/>
      <c r="CL497" s="189"/>
      <c r="CM497" s="189"/>
      <c r="CN497" s="189"/>
      <c r="CO497" s="189"/>
      <c r="CP497" s="189"/>
      <c r="CQ497" s="189"/>
      <c r="CR497" s="189"/>
      <c r="CS497" s="189"/>
      <c r="CT497" s="189"/>
      <c r="CU497" s="189"/>
      <c r="CV497" s="189"/>
      <c r="CW497" s="189"/>
      <c r="CX497" s="189"/>
      <c r="CY497" s="189"/>
      <c r="CZ497" s="189"/>
      <c r="DA497" s="189"/>
      <c r="DB497" s="189"/>
      <c r="DC497" s="189"/>
      <c r="DD497" s="189"/>
      <c r="DE497" s="189"/>
      <c r="DF497" s="189"/>
      <c r="DG497" s="189"/>
      <c r="DH497" s="189"/>
      <c r="DI497" s="592"/>
      <c r="DJ497" s="363"/>
      <c r="DK497" s="118"/>
      <c r="DL497" s="118"/>
      <c r="DM497" s="118"/>
      <c r="DN497" s="118"/>
      <c r="DO497" s="118"/>
      <c r="DP497" s="118"/>
      <c r="DQ497" s="387"/>
      <c r="DR497" s="118"/>
      <c r="DS497" s="118"/>
      <c r="DT497" s="118"/>
      <c r="DU497" s="118"/>
      <c r="DV497" s="118"/>
      <c r="DW497" s="113"/>
      <c r="DX497" s="1175"/>
      <c r="DY497" s="1856"/>
      <c r="DZ497" s="1863"/>
      <c r="EA497" s="1863"/>
      <c r="EB497" s="1863"/>
      <c r="EC497" s="1175"/>
      <c r="ED497" s="1175"/>
      <c r="EE497" s="1175"/>
      <c r="EF497" s="1175"/>
      <c r="EG497" s="1175"/>
      <c r="EH497" s="1175"/>
      <c r="EI497" s="1175"/>
      <c r="EJ497" s="1519"/>
      <c r="EK497" s="115"/>
      <c r="EL497" s="115"/>
      <c r="EM497" s="115"/>
      <c r="EN497" s="115"/>
      <c r="EO497" s="115"/>
      <c r="EP497" s="115"/>
      <c r="EQ497" s="115"/>
      <c r="ER497" s="115"/>
      <c r="ES497" s="115"/>
      <c r="ET497" s="115"/>
      <c r="EU497" s="115"/>
      <c r="EV497" s="115"/>
      <c r="EW497" s="115"/>
      <c r="EX497" s="115"/>
      <c r="EY497" s="115"/>
      <c r="EZ497" s="115"/>
      <c r="FA497" s="115"/>
      <c r="FB497" s="115"/>
      <c r="FC497" s="115"/>
      <c r="FD497" s="115"/>
      <c r="FE497" s="115"/>
      <c r="FF497" s="115"/>
      <c r="FG497" s="115"/>
      <c r="FH497" s="115"/>
      <c r="FI497" s="115"/>
      <c r="FJ497" s="115"/>
      <c r="FK497" s="115"/>
      <c r="FL497" s="115"/>
      <c r="FM497" s="115"/>
      <c r="FN497" s="115"/>
      <c r="FO497" s="115"/>
      <c r="FP497" s="115"/>
      <c r="FQ497" s="115"/>
      <c r="FR497" s="115"/>
      <c r="FS497" s="115"/>
      <c r="FT497" s="115"/>
      <c r="FU497" s="115"/>
      <c r="FV497" s="115"/>
      <c r="FW497" s="115"/>
      <c r="FX497" s="115"/>
      <c r="FY497" s="115"/>
      <c r="FZ497" s="115"/>
      <c r="GA497" s="115"/>
      <c r="GB497" s="115"/>
      <c r="GC497" s="115"/>
      <c r="GD497" s="115"/>
      <c r="GE497" s="115"/>
      <c r="GF497" s="115"/>
      <c r="GG497" s="115"/>
      <c r="GH497" s="115"/>
      <c r="GI497" s="115"/>
      <c r="GJ497" s="115"/>
      <c r="GK497" s="115"/>
      <c r="GL497" s="115"/>
      <c r="GM497" s="115"/>
      <c r="GN497" s="115"/>
      <c r="GO497" s="115"/>
      <c r="GP497" s="115"/>
      <c r="GQ497" s="115"/>
      <c r="GR497" s="115"/>
      <c r="GS497" s="115"/>
      <c r="GT497" s="115"/>
      <c r="GU497" s="115"/>
      <c r="GV497" s="115"/>
      <c r="GW497" s="115"/>
      <c r="GX497" s="115"/>
      <c r="GY497" s="115"/>
      <c r="GZ497" s="115"/>
      <c r="HA497" s="115"/>
      <c r="HB497" s="115"/>
      <c r="HC497" s="115"/>
      <c r="HD497" s="115"/>
      <c r="HE497" s="115"/>
      <c r="HF497" s="115"/>
      <c r="HG497" s="115"/>
      <c r="HH497" s="115"/>
      <c r="HI497" s="115"/>
      <c r="HJ497" s="115"/>
      <c r="HK497" s="115"/>
      <c r="HL497" s="115"/>
      <c r="HM497" s="115"/>
      <c r="HN497" s="115"/>
      <c r="HO497" s="115"/>
      <c r="HP497" s="115"/>
      <c r="HQ497" s="115"/>
      <c r="HR497" s="115"/>
      <c r="HS497" s="115"/>
      <c r="HT497" s="115"/>
      <c r="HU497" s="115"/>
      <c r="HV497" s="115"/>
      <c r="HW497" s="115"/>
    </row>
    <row r="498" spans="1:231" s="114" customFormat="1" ht="13.5" customHeight="1">
      <c r="A498" s="194"/>
      <c r="B498"/>
      <c r="C498"/>
      <c r="D498"/>
      <c r="E498"/>
      <c r="F498"/>
      <c r="G498"/>
      <c r="H498" s="194"/>
      <c r="I498" s="1862" t="s">
        <v>155</v>
      </c>
      <c r="J498" s="118"/>
      <c r="K498" s="118"/>
      <c r="L498" s="118"/>
      <c r="M498" s="118"/>
      <c r="N498" s="118"/>
      <c r="O498" s="118"/>
      <c r="P498" s="118"/>
      <c r="Q498" s="118"/>
      <c r="R498" s="118"/>
      <c r="S498" s="118"/>
      <c r="T498" s="118"/>
      <c r="U498" s="118"/>
      <c r="V498" s="118"/>
      <c r="W498" s="118"/>
      <c r="X498" s="118"/>
      <c r="Y498" s="118"/>
      <c r="Z498" s="118"/>
      <c r="AA498" s="118"/>
      <c r="AB498" s="118"/>
      <c r="AC498" s="118"/>
      <c r="AD498" s="118"/>
      <c r="AE498" s="118"/>
      <c r="AF498" s="118"/>
      <c r="AG498" s="118"/>
      <c r="AH498" s="118"/>
      <c r="AI498" s="118"/>
      <c r="AJ498" s="118"/>
      <c r="AK498" s="118"/>
      <c r="AL498" s="118"/>
      <c r="AM498" s="118"/>
      <c r="AN498" s="118"/>
      <c r="AO498" s="118"/>
      <c r="AP498" s="118"/>
      <c r="AQ498" s="118"/>
      <c r="AR498" s="118"/>
      <c r="AS498" s="118"/>
      <c r="AT498" s="387"/>
      <c r="AU498" s="118"/>
      <c r="AV498" s="118"/>
      <c r="AW498" s="365"/>
      <c r="AX498" s="387"/>
      <c r="AY498" s="118"/>
      <c r="AZ498" s="118"/>
      <c r="BA498" s="365"/>
      <c r="BB498" s="387"/>
      <c r="BC498" s="118"/>
      <c r="BD498" s="118"/>
      <c r="BE498" s="365"/>
      <c r="BF498" s="387"/>
      <c r="BG498" s="118"/>
      <c r="BH498" s="118"/>
      <c r="BI498" s="365"/>
      <c r="BJ498" s="387"/>
      <c r="BK498" s="118"/>
      <c r="BL498" s="118"/>
      <c r="BM498" s="365"/>
      <c r="BN498" s="387"/>
      <c r="BO498" s="118"/>
      <c r="BP498" s="118"/>
      <c r="BQ498" s="365"/>
      <c r="BR498" s="1193"/>
      <c r="BS498" s="1194"/>
      <c r="BT498" s="1194"/>
      <c r="BU498" s="365"/>
      <c r="BV498" s="1194"/>
      <c r="BW498" s="1194"/>
      <c r="BX498" s="189"/>
      <c r="BY498" s="592"/>
      <c r="BZ498" s="189"/>
      <c r="CA498" s="1503"/>
      <c r="CB498" s="1503"/>
      <c r="CC498" s="592"/>
      <c r="CD498" s="189"/>
      <c r="CE498" s="189"/>
      <c r="CF498" s="189"/>
      <c r="CG498" s="592"/>
      <c r="CH498" s="189"/>
      <c r="CI498" s="189"/>
      <c r="CJ498" s="189"/>
      <c r="CK498" s="189"/>
      <c r="CL498" s="189"/>
      <c r="CM498" s="189"/>
      <c r="CN498" s="189"/>
      <c r="CO498" s="189"/>
      <c r="CP498" s="189"/>
      <c r="CQ498" s="189"/>
      <c r="CR498" s="189"/>
      <c r="CS498" s="189"/>
      <c r="CT498" s="189"/>
      <c r="CU498" s="189"/>
      <c r="CV498" s="189"/>
      <c r="CW498" s="189"/>
      <c r="CX498" s="189"/>
      <c r="CY498" s="189"/>
      <c r="CZ498" s="189"/>
      <c r="DA498" s="189"/>
      <c r="DB498" s="189"/>
      <c r="DC498" s="189"/>
      <c r="DD498" s="189"/>
      <c r="DE498" s="189"/>
      <c r="DF498" s="189"/>
      <c r="DG498" s="189"/>
      <c r="DH498" s="189"/>
      <c r="DI498" s="592"/>
      <c r="DJ498" s="363"/>
      <c r="DK498" s="118"/>
      <c r="DL498" s="118"/>
      <c r="DM498" s="118"/>
      <c r="DN498" s="118"/>
      <c r="DO498" s="118"/>
      <c r="DP498" s="118"/>
      <c r="DQ498" s="387"/>
      <c r="DR498" s="118"/>
      <c r="DS498" s="118"/>
      <c r="DT498" s="118"/>
      <c r="DU498" s="118"/>
      <c r="DV498" s="118"/>
      <c r="DW498" s="113"/>
      <c r="DX498" s="1175"/>
      <c r="DY498" s="1856">
        <f>DY493*DY$486</f>
        <v>1475.5</v>
      </c>
      <c r="DZ498" s="1856">
        <f t="shared" ref="DZ498:EB498" si="996">DZ493*DZ$486</f>
        <v>1432.6000000000001</v>
      </c>
      <c r="EA498" s="1856">
        <f t="shared" si="996"/>
        <v>1804.4</v>
      </c>
      <c r="EB498" s="1856">
        <f t="shared" si="996"/>
        <v>1972.22</v>
      </c>
      <c r="EC498" s="1175"/>
      <c r="ED498" s="1175"/>
      <c r="EE498" s="1175"/>
      <c r="EF498" s="1175"/>
      <c r="EG498" s="1175"/>
      <c r="EH498" s="1175"/>
      <c r="EI498" s="1175"/>
      <c r="EJ498" s="1519"/>
      <c r="EK498" s="115"/>
      <c r="EL498" s="115"/>
      <c r="EM498" s="115"/>
      <c r="EN498" s="115"/>
      <c r="EO498" s="115"/>
      <c r="EP498" s="115"/>
      <c r="EQ498" s="115"/>
      <c r="ER498" s="115"/>
      <c r="ES498" s="115"/>
      <c r="ET498" s="115"/>
      <c r="EU498" s="115"/>
      <c r="EV498" s="115"/>
      <c r="EW498" s="115"/>
      <c r="EX498" s="115"/>
      <c r="EY498" s="115"/>
      <c r="EZ498" s="115"/>
      <c r="FA498" s="115"/>
      <c r="FB498" s="115"/>
      <c r="FC498" s="115"/>
      <c r="FD498" s="115"/>
      <c r="FE498" s="115"/>
      <c r="FF498" s="115"/>
      <c r="FG498" s="115"/>
      <c r="FH498" s="115"/>
      <c r="FI498" s="115"/>
      <c r="FJ498" s="115"/>
      <c r="FK498" s="115"/>
      <c r="FL498" s="115"/>
      <c r="FM498" s="115"/>
      <c r="FN498" s="115"/>
      <c r="FO498" s="115"/>
      <c r="FP498" s="115"/>
      <c r="FQ498" s="115"/>
      <c r="FR498" s="115"/>
      <c r="FS498" s="115"/>
      <c r="FT498" s="115"/>
      <c r="FU498" s="115"/>
      <c r="FV498" s="115"/>
      <c r="FW498" s="115"/>
      <c r="FX498" s="115"/>
      <c r="FY498" s="115"/>
      <c r="FZ498" s="115"/>
      <c r="GA498" s="115"/>
      <c r="GB498" s="115"/>
      <c r="GC498" s="115"/>
      <c r="GD498" s="115"/>
      <c r="GE498" s="115"/>
      <c r="GF498" s="115"/>
      <c r="GG498" s="115"/>
      <c r="GH498" s="115"/>
      <c r="GI498" s="115"/>
      <c r="GJ498" s="115"/>
      <c r="GK498" s="115"/>
      <c r="GL498" s="115"/>
      <c r="GM498" s="115"/>
      <c r="GN498" s="115"/>
      <c r="GO498" s="115"/>
      <c r="GP498" s="115"/>
      <c r="GQ498" s="115"/>
      <c r="GR498" s="115"/>
      <c r="GS498" s="115"/>
      <c r="GT498" s="115"/>
      <c r="GU498" s="115"/>
      <c r="GV498" s="115"/>
      <c r="GW498" s="115"/>
      <c r="GX498" s="115"/>
      <c r="GY498" s="115"/>
      <c r="GZ498" s="115"/>
      <c r="HA498" s="115"/>
      <c r="HB498" s="115"/>
      <c r="HC498" s="115"/>
      <c r="HD498" s="115"/>
      <c r="HE498" s="115"/>
      <c r="HF498" s="115"/>
      <c r="HG498" s="115"/>
      <c r="HH498" s="115"/>
      <c r="HI498" s="115"/>
      <c r="HJ498" s="115"/>
      <c r="HK498" s="115"/>
      <c r="HL498" s="115"/>
      <c r="HM498" s="115"/>
      <c r="HN498" s="115"/>
      <c r="HO498" s="115"/>
      <c r="HP498" s="115"/>
      <c r="HQ498" s="115"/>
      <c r="HR498" s="115"/>
      <c r="HS498" s="115"/>
      <c r="HT498" s="115"/>
      <c r="HU498" s="115"/>
      <c r="HV498" s="115"/>
      <c r="HW498" s="115"/>
    </row>
    <row r="499" spans="1:231" s="114" customFormat="1" ht="13.5" customHeight="1">
      <c r="A499" s="194"/>
      <c r="B499"/>
      <c r="C499"/>
      <c r="D499"/>
      <c r="E499"/>
      <c r="F499"/>
      <c r="G499"/>
      <c r="H499" s="194"/>
      <c r="I499" s="1862" t="s">
        <v>597</v>
      </c>
      <c r="J499" s="118"/>
      <c r="K499" s="118"/>
      <c r="L499" s="118"/>
      <c r="M499" s="118"/>
      <c r="N499" s="118"/>
      <c r="O499" s="118"/>
      <c r="P499" s="118"/>
      <c r="Q499" s="118"/>
      <c r="R499" s="118"/>
      <c r="S499" s="118"/>
      <c r="T499" s="118"/>
      <c r="U499" s="118"/>
      <c r="V499" s="118"/>
      <c r="W499" s="118"/>
      <c r="X499" s="118"/>
      <c r="Y499" s="118"/>
      <c r="Z499" s="118"/>
      <c r="AA499" s="118"/>
      <c r="AB499" s="118"/>
      <c r="AC499" s="118"/>
      <c r="AD499" s="118"/>
      <c r="AE499" s="118"/>
      <c r="AF499" s="118"/>
      <c r="AG499" s="118"/>
      <c r="AH499" s="118"/>
      <c r="AI499" s="118"/>
      <c r="AJ499" s="118"/>
      <c r="AK499" s="118"/>
      <c r="AL499" s="118"/>
      <c r="AM499" s="118"/>
      <c r="AN499" s="118"/>
      <c r="AO499" s="118"/>
      <c r="AP499" s="118"/>
      <c r="AQ499" s="118"/>
      <c r="AR499" s="118"/>
      <c r="AS499" s="118"/>
      <c r="AT499" s="387"/>
      <c r="AU499" s="118"/>
      <c r="AV499" s="118"/>
      <c r="AW499" s="365"/>
      <c r="AX499" s="387"/>
      <c r="AY499" s="118"/>
      <c r="AZ499" s="118"/>
      <c r="BA499" s="365"/>
      <c r="BB499" s="387"/>
      <c r="BC499" s="118"/>
      <c r="BD499" s="118"/>
      <c r="BE499" s="365"/>
      <c r="BF499" s="387"/>
      <c r="BG499" s="118"/>
      <c r="BH499" s="118"/>
      <c r="BI499" s="365"/>
      <c r="BJ499" s="387"/>
      <c r="BK499" s="118"/>
      <c r="BL499" s="118"/>
      <c r="BM499" s="365"/>
      <c r="BN499" s="387"/>
      <c r="BO499" s="118"/>
      <c r="BP499" s="118"/>
      <c r="BQ499" s="365"/>
      <c r="BR499" s="1193"/>
      <c r="BS499" s="1194"/>
      <c r="BT499" s="1194"/>
      <c r="BU499" s="365"/>
      <c r="BV499" s="1194"/>
      <c r="BW499" s="1194"/>
      <c r="BX499" s="189"/>
      <c r="BY499" s="592"/>
      <c r="BZ499" s="189"/>
      <c r="CA499" s="1503"/>
      <c r="CB499" s="1503"/>
      <c r="CC499" s="592"/>
      <c r="CD499" s="189"/>
      <c r="CE499" s="189"/>
      <c r="CF499" s="189"/>
      <c r="CG499" s="592"/>
      <c r="CH499" s="189"/>
      <c r="CI499" s="189"/>
      <c r="CJ499" s="189"/>
      <c r="CK499" s="189"/>
      <c r="CL499" s="189"/>
      <c r="CM499" s="189"/>
      <c r="CN499" s="189"/>
      <c r="CO499" s="189"/>
      <c r="CP499" s="189"/>
      <c r="CQ499" s="189"/>
      <c r="CR499" s="189"/>
      <c r="CS499" s="189"/>
      <c r="CT499" s="189"/>
      <c r="CU499" s="189"/>
      <c r="CV499" s="189"/>
      <c r="CW499" s="189"/>
      <c r="CX499" s="189"/>
      <c r="CY499" s="189"/>
      <c r="CZ499" s="189"/>
      <c r="DA499" s="189"/>
      <c r="DB499" s="189"/>
      <c r="DC499" s="189"/>
      <c r="DD499" s="189"/>
      <c r="DE499" s="189"/>
      <c r="DF499" s="189"/>
      <c r="DG499" s="189"/>
      <c r="DH499" s="189"/>
      <c r="DI499" s="592"/>
      <c r="DJ499" s="363"/>
      <c r="DK499" s="118"/>
      <c r="DL499" s="118"/>
      <c r="DM499" s="118"/>
      <c r="DN499" s="118"/>
      <c r="DO499" s="118"/>
      <c r="DP499" s="118"/>
      <c r="DQ499" s="387"/>
      <c r="DR499" s="118"/>
      <c r="DS499" s="118"/>
      <c r="DT499" s="118"/>
      <c r="DU499" s="118"/>
      <c r="DV499" s="118"/>
      <c r="DW499" s="113"/>
      <c r="DX499" s="1175"/>
      <c r="DY499" s="1856">
        <f t="shared" ref="DY499:EB500" si="997">DY494*DY$486</f>
        <v>612.90000000000009</v>
      </c>
      <c r="DZ499" s="1856">
        <f t="shared" si="997"/>
        <v>595.08000000000004</v>
      </c>
      <c r="EA499" s="1856">
        <f t="shared" si="997"/>
        <v>749.5200000000001</v>
      </c>
      <c r="EB499" s="1856">
        <f t="shared" si="997"/>
        <v>954.3</v>
      </c>
      <c r="EC499" s="1175"/>
      <c r="ED499" s="1175"/>
      <c r="EE499" s="1175"/>
      <c r="EF499" s="1175"/>
      <c r="EG499" s="1175"/>
      <c r="EH499" s="1175"/>
      <c r="EI499" s="1175"/>
      <c r="EJ499" s="1519"/>
      <c r="EK499" s="115"/>
      <c r="EL499" s="115"/>
      <c r="EM499" s="115"/>
      <c r="EN499" s="115"/>
      <c r="EO499" s="115"/>
      <c r="EP499" s="115"/>
      <c r="EQ499" s="115"/>
      <c r="ER499" s="115"/>
      <c r="ES499" s="115"/>
      <c r="ET499" s="115"/>
      <c r="EU499" s="115"/>
      <c r="EV499" s="115"/>
      <c r="EW499" s="115"/>
      <c r="EX499" s="115"/>
      <c r="EY499" s="115"/>
      <c r="EZ499" s="115"/>
      <c r="FA499" s="115"/>
      <c r="FB499" s="115"/>
      <c r="FC499" s="115"/>
      <c r="FD499" s="115"/>
      <c r="FE499" s="115"/>
      <c r="FF499" s="115"/>
      <c r="FG499" s="115"/>
      <c r="FH499" s="115"/>
      <c r="FI499" s="115"/>
      <c r="FJ499" s="115"/>
      <c r="FK499" s="115"/>
      <c r="FL499" s="115"/>
      <c r="FM499" s="115"/>
      <c r="FN499" s="115"/>
      <c r="FO499" s="115"/>
      <c r="FP499" s="115"/>
      <c r="FQ499" s="115"/>
      <c r="FR499" s="115"/>
      <c r="FS499" s="115"/>
      <c r="FT499" s="115"/>
      <c r="FU499" s="115"/>
      <c r="FV499" s="115"/>
      <c r="FW499" s="115"/>
      <c r="FX499" s="115"/>
      <c r="FY499" s="115"/>
      <c r="FZ499" s="115"/>
      <c r="GA499" s="115"/>
      <c r="GB499" s="115"/>
      <c r="GC499" s="115"/>
      <c r="GD499" s="115"/>
      <c r="GE499" s="115"/>
      <c r="GF499" s="115"/>
      <c r="GG499" s="115"/>
      <c r="GH499" s="115"/>
      <c r="GI499" s="115"/>
      <c r="GJ499" s="115"/>
      <c r="GK499" s="115"/>
      <c r="GL499" s="115"/>
      <c r="GM499" s="115"/>
      <c r="GN499" s="115"/>
      <c r="GO499" s="115"/>
      <c r="GP499" s="115"/>
      <c r="GQ499" s="115"/>
      <c r="GR499" s="115"/>
      <c r="GS499" s="115"/>
      <c r="GT499" s="115"/>
      <c r="GU499" s="115"/>
      <c r="GV499" s="115"/>
      <c r="GW499" s="115"/>
      <c r="GX499" s="115"/>
      <c r="GY499" s="115"/>
      <c r="GZ499" s="115"/>
      <c r="HA499" s="115"/>
      <c r="HB499" s="115"/>
      <c r="HC499" s="115"/>
      <c r="HD499" s="115"/>
      <c r="HE499" s="115"/>
      <c r="HF499" s="115"/>
      <c r="HG499" s="115"/>
      <c r="HH499" s="115"/>
      <c r="HI499" s="115"/>
      <c r="HJ499" s="115"/>
      <c r="HK499" s="115"/>
      <c r="HL499" s="115"/>
      <c r="HM499" s="115"/>
      <c r="HN499" s="115"/>
      <c r="HO499" s="115"/>
      <c r="HP499" s="115"/>
      <c r="HQ499" s="115"/>
      <c r="HR499" s="115"/>
      <c r="HS499" s="115"/>
      <c r="HT499" s="115"/>
      <c r="HU499" s="115"/>
      <c r="HV499" s="115"/>
      <c r="HW499" s="115"/>
    </row>
    <row r="500" spans="1:231" s="114" customFormat="1" ht="13.5" customHeight="1">
      <c r="A500" s="194"/>
      <c r="B500"/>
      <c r="C500"/>
      <c r="D500"/>
      <c r="E500"/>
      <c r="F500"/>
      <c r="G500"/>
      <c r="H500" s="194"/>
      <c r="I500" s="1862" t="s">
        <v>159</v>
      </c>
      <c r="J500" s="118"/>
      <c r="K500" s="118"/>
      <c r="L500" s="118"/>
      <c r="M500" s="118"/>
      <c r="N500" s="118"/>
      <c r="O500" s="118"/>
      <c r="P500" s="118"/>
      <c r="Q500" s="118"/>
      <c r="R500" s="118"/>
      <c r="S500" s="118"/>
      <c r="T500" s="118"/>
      <c r="U500" s="118"/>
      <c r="V500" s="118"/>
      <c r="W500" s="118"/>
      <c r="X500" s="118"/>
      <c r="Y500" s="118"/>
      <c r="Z500" s="118"/>
      <c r="AA500" s="118"/>
      <c r="AB500" s="118"/>
      <c r="AC500" s="118"/>
      <c r="AD500" s="118"/>
      <c r="AE500" s="118"/>
      <c r="AF500" s="118"/>
      <c r="AG500" s="118"/>
      <c r="AH500" s="118"/>
      <c r="AI500" s="118"/>
      <c r="AJ500" s="118"/>
      <c r="AK500" s="118"/>
      <c r="AL500" s="118"/>
      <c r="AM500" s="118"/>
      <c r="AN500" s="118"/>
      <c r="AO500" s="118"/>
      <c r="AP500" s="118"/>
      <c r="AQ500" s="118"/>
      <c r="AR500" s="118"/>
      <c r="AS500" s="118"/>
      <c r="AT500" s="387"/>
      <c r="AU500" s="118"/>
      <c r="AV500" s="118"/>
      <c r="AW500" s="365"/>
      <c r="AX500" s="387"/>
      <c r="AY500" s="118"/>
      <c r="AZ500" s="118"/>
      <c r="BA500" s="365"/>
      <c r="BB500" s="387"/>
      <c r="BC500" s="118"/>
      <c r="BD500" s="118"/>
      <c r="BE500" s="365"/>
      <c r="BF500" s="387"/>
      <c r="BG500" s="118"/>
      <c r="BH500" s="118"/>
      <c r="BI500" s="365"/>
      <c r="BJ500" s="387"/>
      <c r="BK500" s="118"/>
      <c r="BL500" s="118"/>
      <c r="BM500" s="365"/>
      <c r="BN500" s="387"/>
      <c r="BO500" s="118"/>
      <c r="BP500" s="118"/>
      <c r="BQ500" s="365"/>
      <c r="BR500" s="1193"/>
      <c r="BS500" s="1194"/>
      <c r="BT500" s="1194"/>
      <c r="BU500" s="365"/>
      <c r="BV500" s="1194"/>
      <c r="BW500" s="1194"/>
      <c r="BX500" s="189"/>
      <c r="BY500" s="592"/>
      <c r="BZ500" s="189"/>
      <c r="CA500" s="1503"/>
      <c r="CB500" s="1503"/>
      <c r="CC500" s="592"/>
      <c r="CD500" s="189"/>
      <c r="CE500" s="189"/>
      <c r="CF500" s="189"/>
      <c r="CG500" s="592"/>
      <c r="CH500" s="189"/>
      <c r="CI500" s="189"/>
      <c r="CJ500" s="189"/>
      <c r="CK500" s="189"/>
      <c r="CL500" s="189"/>
      <c r="CM500" s="189"/>
      <c r="CN500" s="189"/>
      <c r="CO500" s="189"/>
      <c r="CP500" s="189"/>
      <c r="CQ500" s="189"/>
      <c r="CR500" s="189"/>
      <c r="CS500" s="189"/>
      <c r="CT500" s="189"/>
      <c r="CU500" s="189"/>
      <c r="CV500" s="189"/>
      <c r="CW500" s="189"/>
      <c r="CX500" s="189"/>
      <c r="CY500" s="189"/>
      <c r="CZ500" s="189"/>
      <c r="DA500" s="189"/>
      <c r="DB500" s="189"/>
      <c r="DC500" s="189"/>
      <c r="DD500" s="189"/>
      <c r="DE500" s="189"/>
      <c r="DF500" s="189"/>
      <c r="DG500" s="189"/>
      <c r="DH500" s="189"/>
      <c r="DI500" s="592"/>
      <c r="DJ500" s="363"/>
      <c r="DK500" s="118"/>
      <c r="DL500" s="118"/>
      <c r="DM500" s="118"/>
      <c r="DN500" s="118"/>
      <c r="DO500" s="118"/>
      <c r="DP500" s="118"/>
      <c r="DQ500" s="387"/>
      <c r="DR500" s="118"/>
      <c r="DS500" s="118"/>
      <c r="DT500" s="118"/>
      <c r="DU500" s="118"/>
      <c r="DV500" s="118"/>
      <c r="DW500" s="113"/>
      <c r="DX500" s="1175"/>
      <c r="DY500" s="1856">
        <f t="shared" si="997"/>
        <v>181.59999999999991</v>
      </c>
      <c r="DZ500" s="1856">
        <f t="shared" si="997"/>
        <v>176.31999999999991</v>
      </c>
      <c r="EA500" s="1856">
        <f t="shared" si="997"/>
        <v>222.0799999999999</v>
      </c>
      <c r="EB500" s="1856">
        <f t="shared" si="997"/>
        <v>254.48000000000005</v>
      </c>
      <c r="EC500" s="1175"/>
      <c r="ED500" s="1175"/>
      <c r="EE500" s="1175"/>
      <c r="EF500" s="1175"/>
      <c r="EG500" s="1175"/>
      <c r="EH500" s="1175"/>
      <c r="EI500" s="1175"/>
      <c r="EJ500" s="1519"/>
      <c r="EK500" s="115"/>
      <c r="EL500" s="115"/>
      <c r="EM500" s="115"/>
      <c r="EN500" s="115"/>
      <c r="EO500" s="115"/>
      <c r="EP500" s="115"/>
      <c r="EQ500" s="115"/>
      <c r="ER500" s="115"/>
      <c r="ES500" s="115"/>
      <c r="ET500" s="115"/>
      <c r="EU500" s="115"/>
      <c r="EV500" s="115"/>
      <c r="EW500" s="115"/>
      <c r="EX500" s="115"/>
      <c r="EY500" s="115"/>
      <c r="EZ500" s="115"/>
      <c r="FA500" s="115"/>
      <c r="FB500" s="115"/>
      <c r="FC500" s="115"/>
      <c r="FD500" s="115"/>
      <c r="FE500" s="115"/>
      <c r="FF500" s="115"/>
      <c r="FG500" s="115"/>
      <c r="FH500" s="115"/>
      <c r="FI500" s="115"/>
      <c r="FJ500" s="115"/>
      <c r="FK500" s="115"/>
      <c r="FL500" s="115"/>
      <c r="FM500" s="115"/>
      <c r="FN500" s="115"/>
      <c r="FO500" s="115"/>
      <c r="FP500" s="115"/>
      <c r="FQ500" s="115"/>
      <c r="FR500" s="115"/>
      <c r="FS500" s="115"/>
      <c r="FT500" s="115"/>
      <c r="FU500" s="115"/>
      <c r="FV500" s="115"/>
      <c r="FW500" s="115"/>
      <c r="FX500" s="115"/>
      <c r="FY500" s="115"/>
      <c r="FZ500" s="115"/>
      <c r="GA500" s="115"/>
      <c r="GB500" s="115"/>
      <c r="GC500" s="115"/>
      <c r="GD500" s="115"/>
      <c r="GE500" s="115"/>
      <c r="GF500" s="115"/>
      <c r="GG500" s="115"/>
      <c r="GH500" s="115"/>
      <c r="GI500" s="115"/>
      <c r="GJ500" s="115"/>
      <c r="GK500" s="115"/>
      <c r="GL500" s="115"/>
      <c r="GM500" s="115"/>
      <c r="GN500" s="115"/>
      <c r="GO500" s="115"/>
      <c r="GP500" s="115"/>
      <c r="GQ500" s="115"/>
      <c r="GR500" s="115"/>
      <c r="GS500" s="115"/>
      <c r="GT500" s="115"/>
      <c r="GU500" s="115"/>
      <c r="GV500" s="115"/>
      <c r="GW500" s="115"/>
      <c r="GX500" s="115"/>
      <c r="GY500" s="115"/>
      <c r="GZ500" s="115"/>
      <c r="HA500" s="115"/>
      <c r="HB500" s="115"/>
      <c r="HC500" s="115"/>
      <c r="HD500" s="115"/>
      <c r="HE500" s="115"/>
      <c r="HF500" s="115"/>
      <c r="HG500" s="115"/>
      <c r="HH500" s="115"/>
      <c r="HI500" s="115"/>
      <c r="HJ500" s="115"/>
      <c r="HK500" s="115"/>
      <c r="HL500" s="115"/>
      <c r="HM500" s="115"/>
      <c r="HN500" s="115"/>
      <c r="HO500" s="115"/>
      <c r="HP500" s="115"/>
      <c r="HQ500" s="115"/>
      <c r="HR500" s="115"/>
      <c r="HS500" s="115"/>
      <c r="HT500" s="115"/>
      <c r="HU500" s="115"/>
      <c r="HV500" s="115"/>
      <c r="HW500" s="115"/>
    </row>
    <row r="501" spans="1:231" s="114" customFormat="1" ht="13.5" customHeight="1">
      <c r="A501" s="194"/>
      <c r="B501"/>
      <c r="C501"/>
      <c r="D501"/>
      <c r="E501"/>
      <c r="F501"/>
      <c r="G501"/>
      <c r="H501" s="194"/>
      <c r="I501" s="591"/>
      <c r="J501" s="118"/>
      <c r="K501" s="118"/>
      <c r="L501" s="118"/>
      <c r="M501" s="118"/>
      <c r="N501" s="118"/>
      <c r="O501" s="118"/>
      <c r="P501" s="118"/>
      <c r="Q501" s="118"/>
      <c r="R501" s="118"/>
      <c r="S501" s="118"/>
      <c r="T501" s="118"/>
      <c r="U501" s="118"/>
      <c r="V501" s="118"/>
      <c r="W501" s="118"/>
      <c r="X501" s="118"/>
      <c r="Y501" s="118"/>
      <c r="Z501" s="118"/>
      <c r="AA501" s="118"/>
      <c r="AB501" s="118"/>
      <c r="AC501" s="118"/>
      <c r="AD501" s="118"/>
      <c r="AE501" s="118"/>
      <c r="AF501" s="118"/>
      <c r="AG501" s="118"/>
      <c r="AH501" s="118"/>
      <c r="AI501" s="118"/>
      <c r="AJ501" s="118"/>
      <c r="AK501" s="118"/>
      <c r="AL501" s="118"/>
      <c r="AM501" s="118"/>
      <c r="AN501" s="118"/>
      <c r="AO501" s="118"/>
      <c r="AP501" s="118"/>
      <c r="AQ501" s="118"/>
      <c r="AR501" s="118"/>
      <c r="AS501" s="118"/>
      <c r="AT501" s="387"/>
      <c r="AU501" s="118"/>
      <c r="AV501" s="118"/>
      <c r="AW501" s="365"/>
      <c r="AX501" s="387"/>
      <c r="AY501" s="118"/>
      <c r="AZ501" s="118"/>
      <c r="BA501" s="365"/>
      <c r="BB501" s="387"/>
      <c r="BC501" s="118"/>
      <c r="BD501" s="118"/>
      <c r="BE501" s="365"/>
      <c r="BF501" s="387"/>
      <c r="BG501" s="118"/>
      <c r="BH501" s="118"/>
      <c r="BI501" s="365"/>
      <c r="BJ501" s="387"/>
      <c r="BK501" s="118"/>
      <c r="BL501" s="118"/>
      <c r="BM501" s="365"/>
      <c r="BN501" s="387"/>
      <c r="BO501" s="118"/>
      <c r="BP501" s="118"/>
      <c r="BQ501" s="365"/>
      <c r="BR501" s="1193"/>
      <c r="BS501" s="1194"/>
      <c r="BT501" s="1194"/>
      <c r="BU501" s="365"/>
      <c r="BV501" s="1194"/>
      <c r="BW501" s="1194"/>
      <c r="BX501" s="189"/>
      <c r="BY501" s="592"/>
      <c r="BZ501" s="189"/>
      <c r="CA501" s="1503"/>
      <c r="CB501" s="1503"/>
      <c r="CC501" s="592"/>
      <c r="CD501" s="189"/>
      <c r="CE501" s="189"/>
      <c r="CF501" s="189"/>
      <c r="CG501" s="592"/>
      <c r="CH501" s="189"/>
      <c r="CI501" s="189"/>
      <c r="CJ501" s="189"/>
      <c r="CK501" s="189"/>
      <c r="CL501" s="189"/>
      <c r="CM501" s="189"/>
      <c r="CN501" s="189"/>
      <c r="CO501" s="189"/>
      <c r="CP501" s="189"/>
      <c r="CQ501" s="189"/>
      <c r="CR501" s="189"/>
      <c r="CS501" s="189"/>
      <c r="CT501" s="189"/>
      <c r="CU501" s="189"/>
      <c r="CV501" s="189"/>
      <c r="CW501" s="189"/>
      <c r="CX501" s="189"/>
      <c r="CY501" s="189"/>
      <c r="CZ501" s="189"/>
      <c r="DA501" s="189"/>
      <c r="DB501" s="189"/>
      <c r="DC501" s="189"/>
      <c r="DD501" s="189"/>
      <c r="DE501" s="189"/>
      <c r="DF501" s="189"/>
      <c r="DG501" s="189"/>
      <c r="DH501" s="189"/>
      <c r="DI501" s="592"/>
      <c r="DJ501" s="363"/>
      <c r="DK501" s="118"/>
      <c r="DL501" s="118"/>
      <c r="DM501" s="118"/>
      <c r="DN501" s="118"/>
      <c r="DO501" s="118"/>
      <c r="DP501" s="118"/>
      <c r="DQ501" s="387"/>
      <c r="DR501" s="118"/>
      <c r="DS501" s="118"/>
      <c r="DT501" s="118"/>
      <c r="DU501" s="118"/>
      <c r="DV501" s="118"/>
      <c r="DW501" s="113"/>
      <c r="DX501" s="1175"/>
      <c r="DY501" s="1175"/>
      <c r="DZ501" s="1175"/>
      <c r="EA501" s="1175"/>
      <c r="EB501" s="1175"/>
      <c r="EC501" s="1175"/>
      <c r="ED501" s="1175"/>
      <c r="EE501" s="1175"/>
      <c r="EF501" s="1175"/>
      <c r="EG501" s="1175"/>
      <c r="EH501" s="1175"/>
      <c r="EI501" s="1175"/>
      <c r="EJ501" s="1519"/>
      <c r="EK501" s="115"/>
      <c r="EL501" s="115"/>
      <c r="EM501" s="115"/>
      <c r="EN501" s="115"/>
      <c r="EO501" s="115"/>
      <c r="EP501" s="115"/>
      <c r="EQ501" s="115"/>
      <c r="ER501" s="115"/>
      <c r="ES501" s="115"/>
      <c r="ET501" s="115"/>
      <c r="EU501" s="115"/>
      <c r="EV501" s="115"/>
      <c r="EW501" s="115"/>
      <c r="EX501" s="115"/>
      <c r="EY501" s="115"/>
      <c r="EZ501" s="115"/>
      <c r="FA501" s="115"/>
      <c r="FB501" s="115"/>
      <c r="FC501" s="115"/>
      <c r="FD501" s="115"/>
      <c r="FE501" s="115"/>
      <c r="FF501" s="115"/>
      <c r="FG501" s="115"/>
      <c r="FH501" s="115"/>
      <c r="FI501" s="115"/>
      <c r="FJ501" s="115"/>
      <c r="FK501" s="115"/>
      <c r="FL501" s="115"/>
      <c r="FM501" s="115"/>
      <c r="FN501" s="115"/>
      <c r="FO501" s="115"/>
      <c r="FP501" s="115"/>
      <c r="FQ501" s="115"/>
      <c r="FR501" s="115"/>
      <c r="FS501" s="115"/>
      <c r="FT501" s="115"/>
      <c r="FU501" s="115"/>
      <c r="FV501" s="115"/>
      <c r="FW501" s="115"/>
      <c r="FX501" s="115"/>
      <c r="FY501" s="115"/>
      <c r="FZ501" s="115"/>
      <c r="GA501" s="115"/>
      <c r="GB501" s="115"/>
      <c r="GC501" s="115"/>
      <c r="GD501" s="115"/>
      <c r="GE501" s="115"/>
      <c r="GF501" s="115"/>
      <c r="GG501" s="115"/>
      <c r="GH501" s="115"/>
      <c r="GI501" s="115"/>
      <c r="GJ501" s="115"/>
      <c r="GK501" s="115"/>
      <c r="GL501" s="115"/>
      <c r="GM501" s="115"/>
      <c r="GN501" s="115"/>
      <c r="GO501" s="115"/>
      <c r="GP501" s="115"/>
      <c r="GQ501" s="115"/>
      <c r="GR501" s="115"/>
      <c r="GS501" s="115"/>
      <c r="GT501" s="115"/>
      <c r="GU501" s="115"/>
      <c r="GV501" s="115"/>
      <c r="GW501" s="115"/>
      <c r="GX501" s="115"/>
      <c r="GY501" s="115"/>
      <c r="GZ501" s="115"/>
      <c r="HA501" s="115"/>
      <c r="HB501" s="115"/>
      <c r="HC501" s="115"/>
      <c r="HD501" s="115"/>
      <c r="HE501" s="115"/>
      <c r="HF501" s="115"/>
      <c r="HG501" s="115"/>
      <c r="HH501" s="115"/>
      <c r="HI501" s="115"/>
      <c r="HJ501" s="115"/>
      <c r="HK501" s="115"/>
      <c r="HL501" s="115"/>
      <c r="HM501" s="115"/>
      <c r="HN501" s="115"/>
      <c r="HO501" s="115"/>
      <c r="HP501" s="115"/>
      <c r="HQ501" s="115"/>
      <c r="HR501" s="115"/>
      <c r="HS501" s="115"/>
      <c r="HT501" s="115"/>
      <c r="HU501" s="115"/>
      <c r="HV501" s="115"/>
      <c r="HW501" s="115"/>
    </row>
    <row r="502" spans="1:231" s="57" customFormat="1" ht="13.5" customHeight="1">
      <c r="A502" s="55"/>
      <c r="B502"/>
      <c r="C502"/>
      <c r="D502"/>
      <c r="E502"/>
      <c r="F502"/>
      <c r="G502"/>
      <c r="H502" s="55"/>
      <c r="I502" s="609" t="s">
        <v>541</v>
      </c>
      <c r="J502" s="38"/>
      <c r="K502" s="38"/>
      <c r="L502" s="38"/>
      <c r="M502" s="38"/>
      <c r="N502" s="38"/>
      <c r="O502" s="38"/>
      <c r="P502" s="38"/>
      <c r="Q502" s="38"/>
      <c r="R502" s="38"/>
      <c r="S502" s="38"/>
      <c r="T502" s="38"/>
      <c r="U502" s="38"/>
      <c r="V502" s="38"/>
      <c r="W502" s="38"/>
      <c r="X502" s="38"/>
      <c r="Y502" s="38"/>
      <c r="Z502" s="38"/>
      <c r="AA502" s="38"/>
      <c r="AB502" s="38"/>
      <c r="AC502" s="38"/>
      <c r="AD502" s="38"/>
      <c r="AE502" s="38"/>
      <c r="AF502" s="38"/>
      <c r="AG502" s="38"/>
      <c r="AH502" s="38"/>
      <c r="AI502" s="38"/>
      <c r="AJ502" s="38"/>
      <c r="AK502" s="38"/>
      <c r="AL502" s="38"/>
      <c r="AM502" s="38"/>
      <c r="AN502" s="38"/>
      <c r="AO502" s="38"/>
      <c r="AP502" s="38"/>
      <c r="AQ502" s="38"/>
      <c r="AR502" s="38"/>
      <c r="AS502" s="38"/>
      <c r="AT502" s="616"/>
      <c r="AU502" s="182"/>
      <c r="AV502" s="182"/>
      <c r="AW502" s="626"/>
      <c r="AX502" s="616"/>
      <c r="AY502" s="182"/>
      <c r="AZ502" s="182"/>
      <c r="BA502" s="626"/>
      <c r="BB502" s="616"/>
      <c r="BC502" s="182"/>
      <c r="BD502" s="182"/>
      <c r="BE502" s="626"/>
      <c r="BF502" s="616"/>
      <c r="BG502" s="182"/>
      <c r="BH502" s="182"/>
      <c r="BI502" s="626"/>
      <c r="BJ502" s="616"/>
      <c r="BK502" s="182"/>
      <c r="BL502" s="182"/>
      <c r="BM502" s="626"/>
      <c r="BN502" s="616"/>
      <c r="BO502" s="182"/>
      <c r="BP502" s="182"/>
      <c r="BQ502" s="626"/>
      <c r="BR502" s="1775">
        <f>Model!BR22</f>
        <v>0.73</v>
      </c>
      <c r="BS502" s="1776">
        <f>Model!BS22</f>
        <v>1.58</v>
      </c>
      <c r="BT502" s="1776">
        <f>Model!BT22</f>
        <v>1.59</v>
      </c>
      <c r="BU502" s="1777">
        <f>Model!BU22</f>
        <v>-0.41599999999999998</v>
      </c>
      <c r="BV502" s="1776">
        <f>Model!BV22</f>
        <v>1.573</v>
      </c>
      <c r="BW502" s="1776">
        <f>Model!BW22</f>
        <v>1.5720000000000001</v>
      </c>
      <c r="BX502" s="1776">
        <f>Model!BX22</f>
        <v>1.595</v>
      </c>
      <c r="BY502" s="1777">
        <f>Model!BY22</f>
        <v>2.6680000000000001</v>
      </c>
      <c r="BZ502" s="1776">
        <f>Model!BZ22</f>
        <v>6.7229999999999999</v>
      </c>
      <c r="CA502" s="1776">
        <f>Model!CA22</f>
        <v>6.8970000000000002</v>
      </c>
      <c r="CB502" s="1776">
        <f>Model!CB22</f>
        <v>6.9059999999999997</v>
      </c>
      <c r="CC502" s="1777">
        <f>Model!CC22</f>
        <v>6.9909999999999997</v>
      </c>
      <c r="CD502" s="1776">
        <f t="shared" ref="CD502:CG502" si="998">CD503*CD504/4</f>
        <v>7.0338419999999999</v>
      </c>
      <c r="CE502" s="1776">
        <f t="shared" si="998"/>
        <v>7.0338419999999999</v>
      </c>
      <c r="CF502" s="1776">
        <f t="shared" si="998"/>
        <v>7.0338419999999999</v>
      </c>
      <c r="CG502" s="1777">
        <f t="shared" si="998"/>
        <v>7.0338419999999999</v>
      </c>
      <c r="CH502" s="130"/>
      <c r="CI502" s="130"/>
      <c r="CJ502" s="130"/>
      <c r="CK502" s="130"/>
      <c r="CL502" s="130"/>
      <c r="CM502" s="130"/>
      <c r="CN502" s="130"/>
      <c r="CO502" s="130"/>
      <c r="CP502" s="130"/>
      <c r="CQ502" s="130"/>
      <c r="CR502" s="130"/>
      <c r="CS502" s="130"/>
      <c r="CT502" s="130"/>
      <c r="CU502" s="130"/>
      <c r="CV502" s="130"/>
      <c r="CW502" s="130"/>
      <c r="CX502" s="130"/>
      <c r="CY502" s="130"/>
      <c r="CZ502" s="130"/>
      <c r="DA502" s="130"/>
      <c r="DB502" s="130"/>
      <c r="DC502" s="130"/>
      <c r="DD502" s="130"/>
      <c r="DE502" s="130"/>
      <c r="DF502" s="130"/>
      <c r="DG502" s="130"/>
      <c r="DH502" s="130"/>
      <c r="DI502" s="361"/>
      <c r="DJ502" s="347"/>
      <c r="DK502" s="130"/>
      <c r="DL502" s="130"/>
      <c r="DM502" s="130"/>
      <c r="DN502" s="130"/>
      <c r="DO502" s="130"/>
      <c r="DP502" s="130"/>
      <c r="DQ502" s="616"/>
      <c r="DR502" s="182"/>
      <c r="DS502" s="182"/>
      <c r="DT502" s="182"/>
      <c r="DU502" s="130"/>
      <c r="DV502" s="130"/>
      <c r="DW502" s="130"/>
      <c r="DX502" s="1776"/>
      <c r="DY502" s="1776"/>
      <c r="DZ502" s="1776">
        <f>Model!DZ22</f>
        <v>3.4840000000000004</v>
      </c>
      <c r="EA502" s="1776">
        <f>Model!EA22</f>
        <v>7.4080000000000004</v>
      </c>
      <c r="EB502" s="1776">
        <f>Model!EB22</f>
        <v>27.516999999999999</v>
      </c>
      <c r="EC502" s="1776">
        <f>Model!EC22</f>
        <v>28.135368</v>
      </c>
      <c r="ED502" s="1776">
        <f>ED503*ED504</f>
        <v>28.135368</v>
      </c>
      <c r="EE502" s="1776">
        <f t="shared" ref="EE502:EJ502" si="999">EE503*EE504</f>
        <v>24.281207999999999</v>
      </c>
      <c r="EF502" s="1776">
        <f t="shared" si="999"/>
        <v>20.427047999999999</v>
      </c>
      <c r="EG502" s="1776">
        <f t="shared" si="999"/>
        <v>16.572887999999999</v>
      </c>
      <c r="EH502" s="1776">
        <f t="shared" si="999"/>
        <v>16.572887999999999</v>
      </c>
      <c r="EI502" s="1776">
        <f t="shared" si="999"/>
        <v>16.572887999999999</v>
      </c>
      <c r="EJ502" s="1777">
        <f t="shared" si="999"/>
        <v>16.572887999999999</v>
      </c>
      <c r="EK502" s="226"/>
      <c r="EL502" s="226"/>
      <c r="EM502" s="226"/>
      <c r="EN502" s="226"/>
      <c r="EO502" s="226"/>
      <c r="EP502" s="226"/>
      <c r="EQ502" s="226"/>
      <c r="ER502" s="226"/>
      <c r="ES502" s="226"/>
      <c r="ET502" s="226"/>
      <c r="EU502" s="226"/>
      <c r="EV502" s="226"/>
      <c r="EW502" s="226"/>
      <c r="EX502" s="226"/>
      <c r="EY502" s="226"/>
      <c r="EZ502" s="226"/>
      <c r="FA502" s="226"/>
      <c r="FB502" s="226"/>
      <c r="FC502" s="226"/>
      <c r="FD502" s="226"/>
      <c r="FE502" s="226"/>
      <c r="FF502" s="226"/>
      <c r="FG502" s="226"/>
      <c r="FH502" s="226"/>
      <c r="FI502" s="226"/>
      <c r="FJ502" s="226"/>
      <c r="FK502" s="226"/>
      <c r="FL502" s="226"/>
      <c r="FM502" s="226"/>
      <c r="FN502" s="226"/>
      <c r="FO502" s="226"/>
      <c r="FP502" s="226"/>
      <c r="FQ502" s="226"/>
      <c r="FR502" s="226"/>
      <c r="FS502" s="226"/>
      <c r="FT502" s="226"/>
      <c r="FU502" s="226"/>
      <c r="FV502" s="226"/>
      <c r="FW502" s="226"/>
      <c r="FX502" s="226"/>
      <c r="FY502" s="226"/>
      <c r="FZ502" s="226"/>
      <c r="GA502" s="226"/>
      <c r="GB502" s="226"/>
      <c r="GC502" s="226"/>
      <c r="GD502" s="226"/>
      <c r="GE502" s="226"/>
      <c r="GF502" s="226"/>
      <c r="GG502" s="226"/>
      <c r="GH502" s="226"/>
      <c r="GI502" s="226"/>
      <c r="GJ502" s="226"/>
      <c r="GK502" s="226"/>
      <c r="GL502" s="226"/>
      <c r="GM502" s="226"/>
      <c r="GN502" s="226"/>
      <c r="GO502" s="226"/>
      <c r="GP502" s="226"/>
      <c r="GQ502" s="226"/>
      <c r="GR502" s="226"/>
      <c r="GS502" s="226"/>
      <c r="GT502" s="226"/>
      <c r="GU502" s="226"/>
      <c r="GV502" s="226"/>
      <c r="GW502" s="226"/>
      <c r="GX502" s="226"/>
      <c r="GY502" s="226"/>
      <c r="GZ502" s="226"/>
      <c r="HA502" s="226"/>
      <c r="HB502" s="226"/>
      <c r="HC502" s="226"/>
      <c r="HD502" s="226"/>
      <c r="HE502" s="226"/>
      <c r="HF502" s="226"/>
      <c r="HG502" s="226"/>
      <c r="HH502" s="226"/>
      <c r="HI502" s="226"/>
      <c r="HJ502" s="226"/>
      <c r="HK502" s="226"/>
      <c r="HL502" s="226"/>
      <c r="HM502" s="226"/>
      <c r="HN502" s="226"/>
      <c r="HO502" s="226"/>
      <c r="HP502" s="226"/>
      <c r="HQ502" s="226"/>
      <c r="HR502" s="226"/>
      <c r="HS502" s="226"/>
      <c r="HT502" s="226"/>
      <c r="HU502" s="226"/>
      <c r="HV502" s="226"/>
      <c r="HW502" s="226"/>
    </row>
    <row r="503" spans="1:231" s="57" customFormat="1" ht="13.5" customHeight="1">
      <c r="A503" s="55"/>
      <c r="B503"/>
      <c r="C503"/>
      <c r="D503"/>
      <c r="E503"/>
      <c r="F503"/>
      <c r="G503"/>
      <c r="H503" s="55"/>
      <c r="I503" s="609" t="s">
        <v>576</v>
      </c>
      <c r="J503" s="38"/>
      <c r="K503" s="38"/>
      <c r="L503" s="38"/>
      <c r="M503" s="38"/>
      <c r="N503" s="38"/>
      <c r="O503" s="38"/>
      <c r="P503" s="38"/>
      <c r="Q503" s="38"/>
      <c r="R503" s="38"/>
      <c r="S503" s="38"/>
      <c r="T503" s="38"/>
      <c r="U503" s="38"/>
      <c r="V503" s="38"/>
      <c r="W503" s="38"/>
      <c r="X503" s="38"/>
      <c r="Y503" s="38"/>
      <c r="Z503" s="38"/>
      <c r="AA503" s="38"/>
      <c r="AB503" s="38"/>
      <c r="AC503" s="38"/>
      <c r="AD503" s="38"/>
      <c r="AE503" s="38"/>
      <c r="AF503" s="38"/>
      <c r="AG503" s="38"/>
      <c r="AH503" s="38"/>
      <c r="AI503" s="38"/>
      <c r="AJ503" s="38"/>
      <c r="AK503" s="38"/>
      <c r="AL503" s="38"/>
      <c r="AM503" s="38"/>
      <c r="AN503" s="38"/>
      <c r="AO503" s="38"/>
      <c r="AP503" s="38"/>
      <c r="AQ503" s="38"/>
      <c r="AR503" s="38"/>
      <c r="AS503" s="38"/>
      <c r="AT503" s="616"/>
      <c r="AU503" s="182"/>
      <c r="AV503" s="182"/>
      <c r="AW503" s="626"/>
      <c r="AX503" s="616"/>
      <c r="AY503" s="182"/>
      <c r="AZ503" s="182"/>
      <c r="BA503" s="626"/>
      <c r="BB503" s="616"/>
      <c r="BC503" s="182"/>
      <c r="BD503" s="182"/>
      <c r="BE503" s="626"/>
      <c r="BF503" s="616"/>
      <c r="BG503" s="182"/>
      <c r="BH503" s="182"/>
      <c r="BI503" s="626"/>
      <c r="BJ503" s="616"/>
      <c r="BK503" s="182"/>
      <c r="BL503" s="182"/>
      <c r="BM503" s="626"/>
      <c r="BN503" s="616"/>
      <c r="BO503" s="182"/>
      <c r="BP503" s="182"/>
      <c r="BQ503" s="626"/>
      <c r="BR503" s="1775">
        <f>Model!BR85</f>
        <v>230</v>
      </c>
      <c r="BS503" s="1776">
        <f>Model!BS85</f>
        <v>230</v>
      </c>
      <c r="BT503" s="1776">
        <f>Model!BT85</f>
        <v>230</v>
      </c>
      <c r="BU503" s="1777">
        <f>Model!BU85</f>
        <v>230</v>
      </c>
      <c r="BV503" s="1776">
        <f>Model!BV85</f>
        <v>230</v>
      </c>
      <c r="BW503" s="1776">
        <f>Model!BW85</f>
        <v>230</v>
      </c>
      <c r="BX503" s="1776">
        <f>Model!BX85</f>
        <v>230</v>
      </c>
      <c r="BY503" s="1777">
        <f>Model!BY85</f>
        <v>367.404</v>
      </c>
      <c r="BZ503" s="1776">
        <f>Model!BZ85</f>
        <v>371.75700000000001</v>
      </c>
      <c r="CA503" s="1776">
        <f>Model!CA85</f>
        <v>376.25900000000001</v>
      </c>
      <c r="CB503" s="1776">
        <f>Model!CB85</f>
        <v>380.79500000000002</v>
      </c>
      <c r="CC503" s="1777">
        <f>Model!CC85</f>
        <v>385.416</v>
      </c>
      <c r="CD503" s="1776">
        <f>Model!CD85</f>
        <v>385.416</v>
      </c>
      <c r="CE503" s="1776">
        <f>Model!CE85</f>
        <v>385.416</v>
      </c>
      <c r="CF503" s="1776">
        <f>Model!CF85</f>
        <v>385.416</v>
      </c>
      <c r="CG503" s="1777">
        <f>Model!CG85</f>
        <v>385.416</v>
      </c>
      <c r="CH503" s="130"/>
      <c r="CI503" s="130"/>
      <c r="CJ503" s="130"/>
      <c r="CK503" s="130"/>
      <c r="CL503" s="130"/>
      <c r="CM503" s="130"/>
      <c r="CN503" s="130"/>
      <c r="CO503" s="130"/>
      <c r="CP503" s="130"/>
      <c r="CQ503" s="130"/>
      <c r="CR503" s="130"/>
      <c r="CS503" s="130"/>
      <c r="CT503" s="130"/>
      <c r="CU503" s="130"/>
      <c r="CV503" s="130"/>
      <c r="CW503" s="130"/>
      <c r="CX503" s="130"/>
      <c r="CY503" s="130"/>
      <c r="CZ503" s="130"/>
      <c r="DA503" s="130"/>
      <c r="DB503" s="130"/>
      <c r="DC503" s="130"/>
      <c r="DD503" s="130"/>
      <c r="DE503" s="130"/>
      <c r="DF503" s="130"/>
      <c r="DG503" s="130"/>
      <c r="DH503" s="130"/>
      <c r="DI503" s="361"/>
      <c r="DJ503" s="347"/>
      <c r="DK503" s="130"/>
      <c r="DL503" s="130"/>
      <c r="DM503" s="130"/>
      <c r="DN503" s="130"/>
      <c r="DO503" s="130"/>
      <c r="DP503" s="130"/>
      <c r="DQ503" s="616"/>
      <c r="DR503" s="182"/>
      <c r="DS503" s="182"/>
      <c r="DT503" s="182"/>
      <c r="DU503" s="130"/>
      <c r="DV503" s="130"/>
      <c r="DW503" s="130"/>
      <c r="DX503" s="1776"/>
      <c r="DY503" s="1776"/>
      <c r="DZ503" s="1776">
        <f>Model!DZ85</f>
        <v>230</v>
      </c>
      <c r="EA503" s="1776">
        <f>Model!EA85</f>
        <v>367.404</v>
      </c>
      <c r="EB503" s="1776">
        <f>Model!EB85</f>
        <v>385.416</v>
      </c>
      <c r="EC503" s="1776">
        <f>Model!EC85</f>
        <v>385.416</v>
      </c>
      <c r="ED503" s="1776">
        <f>Model!ED85</f>
        <v>385.416</v>
      </c>
      <c r="EE503" s="1776">
        <f>Model!EE85</f>
        <v>385.416</v>
      </c>
      <c r="EF503" s="1776">
        <f>Model!EF85</f>
        <v>385.416</v>
      </c>
      <c r="EG503" s="1776">
        <f>Model!EG85</f>
        <v>385.416</v>
      </c>
      <c r="EH503" s="1776">
        <f>Model!EH85</f>
        <v>385.416</v>
      </c>
      <c r="EI503" s="1776">
        <f>Model!EI85</f>
        <v>385.416</v>
      </c>
      <c r="EJ503" s="1777">
        <f>Model!EJ85</f>
        <v>385.416</v>
      </c>
      <c r="EK503" s="226"/>
      <c r="EL503" s="226"/>
      <c r="EM503" s="226"/>
      <c r="EN503" s="226"/>
      <c r="EO503" s="226"/>
      <c r="EP503" s="226"/>
      <c r="EQ503" s="226"/>
      <c r="ER503" s="226"/>
      <c r="ES503" s="226"/>
      <c r="ET503" s="226"/>
      <c r="EU503" s="226"/>
      <c r="EV503" s="226"/>
      <c r="EW503" s="226"/>
      <c r="EX503" s="226"/>
      <c r="EY503" s="226"/>
      <c r="EZ503" s="226"/>
      <c r="FA503" s="226"/>
      <c r="FB503" s="226"/>
      <c r="FC503" s="226"/>
      <c r="FD503" s="226"/>
      <c r="FE503" s="226"/>
      <c r="FF503" s="226"/>
      <c r="FG503" s="226"/>
      <c r="FH503" s="226"/>
      <c r="FI503" s="226"/>
      <c r="FJ503" s="226"/>
      <c r="FK503" s="226"/>
      <c r="FL503" s="226"/>
      <c r="FM503" s="226"/>
      <c r="FN503" s="226"/>
      <c r="FO503" s="226"/>
      <c r="FP503" s="226"/>
      <c r="FQ503" s="226"/>
      <c r="FR503" s="226"/>
      <c r="FS503" s="226"/>
      <c r="FT503" s="226"/>
      <c r="FU503" s="226"/>
      <c r="FV503" s="226"/>
      <c r="FW503" s="226"/>
      <c r="FX503" s="226"/>
      <c r="FY503" s="226"/>
      <c r="FZ503" s="226"/>
      <c r="GA503" s="226"/>
      <c r="GB503" s="226"/>
      <c r="GC503" s="226"/>
      <c r="GD503" s="226"/>
      <c r="GE503" s="226"/>
      <c r="GF503" s="226"/>
      <c r="GG503" s="226"/>
      <c r="GH503" s="226"/>
      <c r="GI503" s="226"/>
      <c r="GJ503" s="226"/>
      <c r="GK503" s="226"/>
      <c r="GL503" s="226"/>
      <c r="GM503" s="226"/>
      <c r="GN503" s="226"/>
      <c r="GO503" s="226"/>
      <c r="GP503" s="226"/>
      <c r="GQ503" s="226"/>
      <c r="GR503" s="226"/>
      <c r="GS503" s="226"/>
      <c r="GT503" s="226"/>
      <c r="GU503" s="226"/>
      <c r="GV503" s="226"/>
      <c r="GW503" s="226"/>
      <c r="GX503" s="226"/>
      <c r="GY503" s="226"/>
      <c r="GZ503" s="226"/>
      <c r="HA503" s="226"/>
      <c r="HB503" s="226"/>
      <c r="HC503" s="226"/>
      <c r="HD503" s="226"/>
      <c r="HE503" s="226"/>
      <c r="HF503" s="226"/>
      <c r="HG503" s="226"/>
      <c r="HH503" s="226"/>
      <c r="HI503" s="226"/>
      <c r="HJ503" s="226"/>
      <c r="HK503" s="226"/>
      <c r="HL503" s="226"/>
      <c r="HM503" s="226"/>
      <c r="HN503" s="226"/>
      <c r="HO503" s="226"/>
      <c r="HP503" s="226"/>
      <c r="HQ503" s="226"/>
      <c r="HR503" s="226"/>
      <c r="HS503" s="226"/>
      <c r="HT503" s="226"/>
      <c r="HU503" s="226"/>
      <c r="HV503" s="226"/>
      <c r="HW503" s="226"/>
    </row>
    <row r="504" spans="1:231" s="57" customFormat="1" ht="13.5" customHeight="1">
      <c r="A504" s="55"/>
      <c r="B504"/>
      <c r="C504"/>
      <c r="D504"/>
      <c r="E504"/>
      <c r="F504"/>
      <c r="G504"/>
      <c r="H504" s="55"/>
      <c r="I504" s="609" t="s">
        <v>577</v>
      </c>
      <c r="J504" s="38"/>
      <c r="K504" s="38"/>
      <c r="L504" s="38"/>
      <c r="M504" s="38"/>
      <c r="N504" s="38"/>
      <c r="O504" s="38"/>
      <c r="P504" s="38"/>
      <c r="Q504" s="38"/>
      <c r="R504" s="38"/>
      <c r="S504" s="38"/>
      <c r="T504" s="38"/>
      <c r="U504" s="38"/>
      <c r="V504" s="38"/>
      <c r="W504" s="38"/>
      <c r="X504" s="38"/>
      <c r="Y504" s="38"/>
      <c r="Z504" s="38"/>
      <c r="AA504" s="38"/>
      <c r="AB504" s="38"/>
      <c r="AC504" s="38"/>
      <c r="AD504" s="38"/>
      <c r="AE504" s="38"/>
      <c r="AF504" s="38"/>
      <c r="AG504" s="38"/>
      <c r="AH504" s="38"/>
      <c r="AI504" s="38"/>
      <c r="AJ504" s="38"/>
      <c r="AK504" s="38"/>
      <c r="AL504" s="38"/>
      <c r="AM504" s="38"/>
      <c r="AN504" s="38"/>
      <c r="AO504" s="38"/>
      <c r="AP504" s="38"/>
      <c r="AQ504" s="38"/>
      <c r="AR504" s="38"/>
      <c r="AS504" s="38"/>
      <c r="AT504" s="616"/>
      <c r="AU504" s="182"/>
      <c r="AV504" s="182"/>
      <c r="AW504" s="626"/>
      <c r="AX504" s="616"/>
      <c r="AY504" s="182"/>
      <c r="AZ504" s="182"/>
      <c r="BA504" s="626"/>
      <c r="BB504" s="616"/>
      <c r="BC504" s="182"/>
      <c r="BD504" s="182"/>
      <c r="BE504" s="626"/>
      <c r="BF504" s="616"/>
      <c r="BG504" s="182"/>
      <c r="BH504" s="182"/>
      <c r="BI504" s="626"/>
      <c r="BJ504" s="616"/>
      <c r="BK504" s="182"/>
      <c r="BL504" s="182"/>
      <c r="BM504" s="626"/>
      <c r="BN504" s="616"/>
      <c r="BO504" s="182"/>
      <c r="BP504" s="182"/>
      <c r="BQ504" s="626"/>
      <c r="BR504" s="1778"/>
      <c r="BS504" s="1779">
        <f>BS502/AVERAGE(BR503:BS503)*4</f>
        <v>2.7478260869565219E-2</v>
      </c>
      <c r="BT504" s="1779">
        <f t="shared" ref="BT504:BU504" si="1000">BT502/BT503*4</f>
        <v>2.765217391304348E-2</v>
      </c>
      <c r="BU504" s="1780">
        <f t="shared" si="1000"/>
        <v>-7.2347826086956515E-3</v>
      </c>
      <c r="BV504" s="1779">
        <f t="shared" ref="BV504:BY504" si="1001">BV502/AVERAGE(BU503:BV503)*4</f>
        <v>2.7356521739130436E-2</v>
      </c>
      <c r="BW504" s="1779">
        <f t="shared" si="1001"/>
        <v>2.7339130434782609E-2</v>
      </c>
      <c r="BX504" s="1779">
        <f t="shared" si="1001"/>
        <v>2.773913043478261E-2</v>
      </c>
      <c r="BY504" s="1780">
        <f t="shared" si="1001"/>
        <v>3.5727916117066508E-2</v>
      </c>
      <c r="BZ504" s="1779">
        <f t="shared" ref="BZ504" si="1002">BZ502/AVERAGE(BY503:BZ503)*4</f>
        <v>7.2763579247281704E-2</v>
      </c>
      <c r="CA504" s="1779">
        <f t="shared" ref="CA504" si="1003">CA502/AVERAGE(BZ503:CA503)*4</f>
        <v>7.3763128061431843E-2</v>
      </c>
      <c r="CB504" s="1779">
        <f t="shared" ref="CB504:CC504" si="1004">CB502/AVERAGE(CA503:CB503)*4</f>
        <v>7.2977621147236507E-2</v>
      </c>
      <c r="CC504" s="1780">
        <f t="shared" si="1004"/>
        <v>7.2992948417602982E-2</v>
      </c>
      <c r="CD504" s="1782">
        <v>7.2999999999999995E-2</v>
      </c>
      <c r="CE504" s="1782">
        <v>7.2999999999999995E-2</v>
      </c>
      <c r="CF504" s="1782">
        <v>7.2999999999999995E-2</v>
      </c>
      <c r="CG504" s="1781">
        <v>7.2999999999999995E-2</v>
      </c>
      <c r="CH504" s="130"/>
      <c r="CI504" s="130"/>
      <c r="CJ504" s="130"/>
      <c r="CK504" s="130"/>
      <c r="CL504" s="130"/>
      <c r="CM504" s="130"/>
      <c r="CN504" s="130"/>
      <c r="CO504" s="130"/>
      <c r="CP504" s="130"/>
      <c r="CQ504" s="130"/>
      <c r="CR504" s="130"/>
      <c r="CS504" s="130"/>
      <c r="CT504" s="130"/>
      <c r="CU504" s="130"/>
      <c r="CV504" s="130"/>
      <c r="CW504" s="130"/>
      <c r="CX504" s="130"/>
      <c r="CY504" s="130"/>
      <c r="CZ504" s="130"/>
      <c r="DA504" s="130"/>
      <c r="DB504" s="130"/>
      <c r="DC504" s="130"/>
      <c r="DD504" s="130"/>
      <c r="DE504" s="130"/>
      <c r="DF504" s="130"/>
      <c r="DG504" s="130"/>
      <c r="DH504" s="130"/>
      <c r="DI504" s="361"/>
      <c r="DJ504" s="347"/>
      <c r="DK504" s="130"/>
      <c r="DL504" s="130"/>
      <c r="DM504" s="130"/>
      <c r="DN504" s="130"/>
      <c r="DO504" s="130"/>
      <c r="DP504" s="130"/>
      <c r="DQ504" s="616"/>
      <c r="DR504" s="182"/>
      <c r="DS504" s="182"/>
      <c r="DT504" s="182"/>
      <c r="DU504" s="130"/>
      <c r="DV504" s="130"/>
      <c r="DW504" s="130"/>
      <c r="DX504" s="1779"/>
      <c r="DY504" s="1779"/>
      <c r="DZ504" s="1779">
        <f>DZ502/DZ503</f>
        <v>1.5147826086956523E-2</v>
      </c>
      <c r="EA504" s="1779">
        <f>EA502/AVERAGE(DZ503:EA503)</f>
        <v>2.4800637424590394E-2</v>
      </c>
      <c r="EB504" s="1779">
        <f>EB502/AVERAGE(EA503:EB503)</f>
        <v>7.3103796392231885E-2</v>
      </c>
      <c r="EC504" s="1779">
        <f>EC502/AVERAGE(EB503:EC503)</f>
        <v>7.2999999999999995E-2</v>
      </c>
      <c r="ED504" s="1782">
        <v>7.2999999999999995E-2</v>
      </c>
      <c r="EE504" s="1782">
        <f>ED504-0.01</f>
        <v>6.3E-2</v>
      </c>
      <c r="EF504" s="1782">
        <f>EE504-0.01</f>
        <v>5.2999999999999999E-2</v>
      </c>
      <c r="EG504" s="1782">
        <f>EF504-0.01</f>
        <v>4.2999999999999997E-2</v>
      </c>
      <c r="EH504" s="1782">
        <f t="shared" ref="EH504:EJ504" si="1005">EG504</f>
        <v>4.2999999999999997E-2</v>
      </c>
      <c r="EI504" s="1782">
        <f t="shared" si="1005"/>
        <v>4.2999999999999997E-2</v>
      </c>
      <c r="EJ504" s="1781">
        <f t="shared" si="1005"/>
        <v>4.2999999999999997E-2</v>
      </c>
      <c r="EK504" s="226"/>
      <c r="EL504" s="226"/>
      <c r="EM504" s="226"/>
      <c r="EN504" s="226"/>
      <c r="EO504" s="226"/>
      <c r="EP504" s="226"/>
      <c r="EQ504" s="226"/>
      <c r="ER504" s="226"/>
      <c r="ES504" s="226"/>
      <c r="ET504" s="226"/>
      <c r="EU504" s="226"/>
      <c r="EV504" s="226"/>
      <c r="EW504" s="226"/>
      <c r="EX504" s="226"/>
      <c r="EY504" s="226"/>
      <c r="EZ504" s="226"/>
      <c r="FA504" s="226"/>
      <c r="FB504" s="226"/>
      <c r="FC504" s="226"/>
      <c r="FD504" s="226"/>
      <c r="FE504" s="226"/>
      <c r="FF504" s="226"/>
      <c r="FG504" s="226"/>
      <c r="FH504" s="226"/>
      <c r="FI504" s="226"/>
      <c r="FJ504" s="226"/>
      <c r="FK504" s="226"/>
      <c r="FL504" s="226"/>
      <c r="FM504" s="226"/>
      <c r="FN504" s="226"/>
      <c r="FO504" s="226"/>
      <c r="FP504" s="226"/>
      <c r="FQ504" s="226"/>
      <c r="FR504" s="226"/>
      <c r="FS504" s="226"/>
      <c r="FT504" s="226"/>
      <c r="FU504" s="226"/>
      <c r="FV504" s="226"/>
      <c r="FW504" s="226"/>
      <c r="FX504" s="226"/>
      <c r="FY504" s="226"/>
      <c r="FZ504" s="226"/>
      <c r="GA504" s="226"/>
      <c r="GB504" s="226"/>
      <c r="GC504" s="226"/>
      <c r="GD504" s="226"/>
      <c r="GE504" s="226"/>
      <c r="GF504" s="226"/>
      <c r="GG504" s="226"/>
      <c r="GH504" s="226"/>
      <c r="GI504" s="226"/>
      <c r="GJ504" s="226"/>
      <c r="GK504" s="226"/>
      <c r="GL504" s="226"/>
      <c r="GM504" s="226"/>
      <c r="GN504" s="226"/>
      <c r="GO504" s="226"/>
      <c r="GP504" s="226"/>
      <c r="GQ504" s="226"/>
      <c r="GR504" s="226"/>
      <c r="GS504" s="226"/>
      <c r="GT504" s="226"/>
      <c r="GU504" s="226"/>
      <c r="GV504" s="226"/>
      <c r="GW504" s="226"/>
      <c r="GX504" s="226"/>
      <c r="GY504" s="226"/>
      <c r="GZ504" s="226"/>
      <c r="HA504" s="226"/>
      <c r="HB504" s="226"/>
      <c r="HC504" s="226"/>
      <c r="HD504" s="226"/>
      <c r="HE504" s="226"/>
      <c r="HF504" s="226"/>
      <c r="HG504" s="226"/>
      <c r="HH504" s="226"/>
      <c r="HI504" s="226"/>
      <c r="HJ504" s="226"/>
      <c r="HK504" s="226"/>
      <c r="HL504" s="226"/>
      <c r="HM504" s="226"/>
      <c r="HN504" s="226"/>
      <c r="HO504" s="226"/>
      <c r="HP504" s="226"/>
      <c r="HQ504" s="226"/>
      <c r="HR504" s="226"/>
      <c r="HS504" s="226"/>
      <c r="HT504" s="226"/>
      <c r="HU504" s="226"/>
      <c r="HV504" s="226"/>
      <c r="HW504" s="226"/>
    </row>
    <row r="505" spans="1:231" s="57" customFormat="1" ht="13.5" customHeight="1">
      <c r="A505" s="55"/>
      <c r="B505"/>
      <c r="C505"/>
      <c r="D505"/>
      <c r="E505"/>
      <c r="F505"/>
      <c r="G505"/>
      <c r="H505" s="55"/>
      <c r="I505" s="610"/>
      <c r="J505" s="38"/>
      <c r="K505" s="38"/>
      <c r="L505" s="38"/>
      <c r="M505" s="38"/>
      <c r="N505" s="38"/>
      <c r="O505" s="38"/>
      <c r="P505" s="38"/>
      <c r="Q505" s="38"/>
      <c r="R505" s="38"/>
      <c r="S505" s="38"/>
      <c r="T505" s="38"/>
      <c r="U505" s="38"/>
      <c r="V505" s="38"/>
      <c r="W505" s="38"/>
      <c r="X505" s="38"/>
      <c r="Y505" s="38"/>
      <c r="Z505" s="38"/>
      <c r="AA505" s="38"/>
      <c r="AB505" s="38"/>
      <c r="AC505" s="38"/>
      <c r="AD505" s="38"/>
      <c r="AE505" s="38"/>
      <c r="AF505" s="38"/>
      <c r="AG505" s="38"/>
      <c r="AH505" s="38"/>
      <c r="AI505" s="38"/>
      <c r="AJ505" s="38"/>
      <c r="AK505" s="38"/>
      <c r="AL505" s="38"/>
      <c r="AM505" s="38"/>
      <c r="AN505" s="38"/>
      <c r="AO505" s="38"/>
      <c r="AP505" s="38"/>
      <c r="AQ505" s="38"/>
      <c r="AR505" s="38"/>
      <c r="AS505" s="38"/>
      <c r="AT505" s="616"/>
      <c r="AU505" s="182"/>
      <c r="AV505" s="182"/>
      <c r="AW505" s="626"/>
      <c r="AX505" s="616"/>
      <c r="AY505" s="182"/>
      <c r="AZ505" s="182"/>
      <c r="BA505" s="626"/>
      <c r="BB505" s="616"/>
      <c r="BC505" s="182"/>
      <c r="BD505" s="182"/>
      <c r="BE505" s="626"/>
      <c r="BF505" s="616"/>
      <c r="BG505" s="182"/>
      <c r="BH505" s="182"/>
      <c r="BI505" s="626"/>
      <c r="BJ505" s="616"/>
      <c r="BK505" s="182"/>
      <c r="BL505" s="182"/>
      <c r="BM505" s="626"/>
      <c r="BN505" s="616"/>
      <c r="BO505" s="182"/>
      <c r="BP505" s="182"/>
      <c r="BQ505" s="626"/>
      <c r="BR505" s="616"/>
      <c r="BS505" s="182"/>
      <c r="BT505" s="182"/>
      <c r="BU505" s="626"/>
      <c r="BV505" s="182"/>
      <c r="BW505" s="182"/>
      <c r="BX505" s="182"/>
      <c r="BY505" s="626"/>
      <c r="BZ505" s="182"/>
      <c r="CA505" s="182"/>
      <c r="CB505" s="182"/>
      <c r="CC505" s="626"/>
      <c r="CD505" s="182"/>
      <c r="CE505" s="182"/>
      <c r="CF505" s="182"/>
      <c r="CG505" s="626"/>
      <c r="CH505" s="130"/>
      <c r="CI505" s="130"/>
      <c r="CJ505" s="130"/>
      <c r="CK505" s="130"/>
      <c r="CL505" s="130"/>
      <c r="CM505" s="130"/>
      <c r="CN505" s="130"/>
      <c r="CO505" s="130"/>
      <c r="CP505" s="130"/>
      <c r="CQ505" s="130"/>
      <c r="CR505" s="130"/>
      <c r="CS505" s="130"/>
      <c r="CT505" s="130"/>
      <c r="CU505" s="130"/>
      <c r="CV505" s="130"/>
      <c r="CW505" s="130"/>
      <c r="CX505" s="130"/>
      <c r="CY505" s="130"/>
      <c r="CZ505" s="130"/>
      <c r="DA505" s="130"/>
      <c r="DB505" s="130"/>
      <c r="DC505" s="130"/>
      <c r="DD505" s="130"/>
      <c r="DE505" s="130"/>
      <c r="DF505" s="130"/>
      <c r="DG505" s="130"/>
      <c r="DH505" s="130"/>
      <c r="DI505" s="361"/>
      <c r="DJ505" s="347"/>
      <c r="DK505" s="130"/>
      <c r="DL505" s="130"/>
      <c r="DM505" s="130"/>
      <c r="DN505" s="130"/>
      <c r="DO505" s="130"/>
      <c r="DP505" s="130"/>
      <c r="DQ505" s="616"/>
      <c r="DR505" s="182"/>
      <c r="DS505" s="182"/>
      <c r="DT505" s="182"/>
      <c r="DU505" s="130"/>
      <c r="DV505" s="130"/>
      <c r="DW505" s="130"/>
      <c r="DX505" s="130"/>
      <c r="DY505" s="130"/>
      <c r="DZ505" s="130"/>
      <c r="EA505" s="130"/>
      <c r="EB505" s="130"/>
      <c r="EC505" s="130"/>
      <c r="ED505" s="130"/>
      <c r="EE505" s="130"/>
      <c r="EF505" s="130"/>
      <c r="EG505" s="130"/>
      <c r="EH505" s="130"/>
      <c r="EI505" s="130"/>
      <c r="EJ505" s="361"/>
      <c r="EK505" s="226"/>
      <c r="EL505" s="226"/>
      <c r="EM505" s="226"/>
      <c r="EN505" s="226"/>
      <c r="EO505" s="226"/>
      <c r="EP505" s="226"/>
      <c r="EQ505" s="226"/>
      <c r="ER505" s="226"/>
      <c r="ES505" s="226"/>
      <c r="ET505" s="226"/>
      <c r="EU505" s="226"/>
      <c r="EV505" s="226"/>
      <c r="EW505" s="226"/>
      <c r="EX505" s="226"/>
      <c r="EY505" s="226"/>
      <c r="EZ505" s="226"/>
      <c r="FA505" s="226"/>
      <c r="FB505" s="226"/>
      <c r="FC505" s="226"/>
      <c r="FD505" s="226"/>
      <c r="FE505" s="226"/>
      <c r="FF505" s="226"/>
      <c r="FG505" s="226"/>
      <c r="FH505" s="226"/>
      <c r="FI505" s="226"/>
      <c r="FJ505" s="226"/>
      <c r="FK505" s="226"/>
      <c r="FL505" s="226"/>
      <c r="FM505" s="226"/>
      <c r="FN505" s="226"/>
      <c r="FO505" s="226"/>
      <c r="FP505" s="226"/>
      <c r="FQ505" s="226"/>
      <c r="FR505" s="226"/>
      <c r="FS505" s="226"/>
      <c r="FT505" s="226"/>
      <c r="FU505" s="226"/>
      <c r="FV505" s="226"/>
      <c r="FW505" s="226"/>
      <c r="FX505" s="226"/>
      <c r="FY505" s="226"/>
      <c r="FZ505" s="226"/>
      <c r="GA505" s="226"/>
      <c r="GB505" s="226"/>
      <c r="GC505" s="226"/>
      <c r="GD505" s="226"/>
      <c r="GE505" s="226"/>
      <c r="GF505" s="226"/>
      <c r="GG505" s="226"/>
      <c r="GH505" s="226"/>
      <c r="GI505" s="226"/>
      <c r="GJ505" s="226"/>
      <c r="GK505" s="226"/>
      <c r="GL505" s="226"/>
      <c r="GM505" s="226"/>
      <c r="GN505" s="226"/>
      <c r="GO505" s="226"/>
      <c r="GP505" s="226"/>
      <c r="GQ505" s="226"/>
      <c r="GR505" s="226"/>
      <c r="GS505" s="226"/>
      <c r="GT505" s="226"/>
      <c r="GU505" s="226"/>
      <c r="GV505" s="226"/>
      <c r="GW505" s="226"/>
      <c r="GX505" s="226"/>
      <c r="GY505" s="226"/>
      <c r="GZ505" s="226"/>
      <c r="HA505" s="226"/>
      <c r="HB505" s="226"/>
      <c r="HC505" s="226"/>
      <c r="HD505" s="226"/>
      <c r="HE505" s="226"/>
      <c r="HF505" s="226"/>
      <c r="HG505" s="226"/>
      <c r="HH505" s="226"/>
      <c r="HI505" s="226"/>
      <c r="HJ505" s="226"/>
      <c r="HK505" s="226"/>
      <c r="HL505" s="226"/>
      <c r="HM505" s="226"/>
      <c r="HN505" s="226"/>
      <c r="HO505" s="226"/>
      <c r="HP505" s="226"/>
      <c r="HQ505" s="226"/>
      <c r="HR505" s="226"/>
      <c r="HS505" s="226"/>
      <c r="HT505" s="226"/>
      <c r="HU505" s="226"/>
      <c r="HV505" s="226"/>
      <c r="HW505" s="226"/>
    </row>
    <row r="506" spans="1:231" s="57" customFormat="1" ht="13.5" customHeight="1">
      <c r="A506" s="55"/>
      <c r="B506"/>
      <c r="C506"/>
      <c r="D506"/>
      <c r="E506"/>
      <c r="F506"/>
      <c r="G506"/>
      <c r="H506" s="55"/>
      <c r="I506" s="610"/>
      <c r="J506" s="38"/>
      <c r="K506" s="38"/>
      <c r="L506" s="38"/>
      <c r="M506" s="38"/>
      <c r="N506" s="38"/>
      <c r="O506" s="38"/>
      <c r="P506" s="38"/>
      <c r="Q506" s="38"/>
      <c r="R506" s="38"/>
      <c r="S506" s="38"/>
      <c r="T506" s="38"/>
      <c r="U506" s="38"/>
      <c r="V506" s="38"/>
      <c r="W506" s="38"/>
      <c r="X506" s="38"/>
      <c r="Y506" s="38"/>
      <c r="Z506" s="38"/>
      <c r="AA506" s="38"/>
      <c r="AB506" s="38"/>
      <c r="AC506" s="38"/>
      <c r="AD506" s="38"/>
      <c r="AE506" s="38"/>
      <c r="AF506" s="38"/>
      <c r="AG506" s="38"/>
      <c r="AH506" s="38"/>
      <c r="AI506" s="38"/>
      <c r="AJ506" s="38"/>
      <c r="AK506" s="38"/>
      <c r="AL506" s="38"/>
      <c r="AM506" s="38"/>
      <c r="AN506" s="38"/>
      <c r="AO506" s="38"/>
      <c r="AP506" s="38"/>
      <c r="AQ506" s="38"/>
      <c r="AR506" s="38"/>
      <c r="AS506" s="38"/>
      <c r="AT506" s="616"/>
      <c r="AU506" s="182"/>
      <c r="AV506" s="182"/>
      <c r="AW506" s="626"/>
      <c r="AX506" s="616"/>
      <c r="AY506" s="182"/>
      <c r="AZ506" s="182"/>
      <c r="BA506" s="626"/>
      <c r="BB506" s="616"/>
      <c r="BC506" s="182"/>
      <c r="BD506" s="182"/>
      <c r="BE506" s="626"/>
      <c r="BF506" s="616"/>
      <c r="BG506" s="182"/>
      <c r="BH506" s="182"/>
      <c r="BI506" s="626"/>
      <c r="BJ506" s="616"/>
      <c r="BK506" s="182"/>
      <c r="BL506" s="182"/>
      <c r="BM506" s="626"/>
      <c r="BN506" s="616"/>
      <c r="BO506" s="182"/>
      <c r="BP506" s="182"/>
      <c r="BQ506" s="626"/>
      <c r="BR506" s="616"/>
      <c r="BS506" s="182"/>
      <c r="BT506" s="182"/>
      <c r="BU506" s="626"/>
      <c r="BV506" s="182"/>
      <c r="BW506" s="182"/>
      <c r="BX506" s="182"/>
      <c r="BY506" s="626"/>
      <c r="BZ506" s="182"/>
      <c r="CA506" s="182"/>
      <c r="CB506" s="182"/>
      <c r="CC506" s="626"/>
      <c r="CD506" s="182"/>
      <c r="CE506" s="182"/>
      <c r="CF506" s="182"/>
      <c r="CG506" s="626"/>
      <c r="CH506" s="130"/>
      <c r="CI506" s="130"/>
      <c r="CJ506" s="130"/>
      <c r="CK506" s="130"/>
      <c r="CL506" s="130"/>
      <c r="CM506" s="130"/>
      <c r="CN506" s="130"/>
      <c r="CO506" s="130"/>
      <c r="CP506" s="130"/>
      <c r="CQ506" s="130"/>
      <c r="CR506" s="130"/>
      <c r="CS506" s="130"/>
      <c r="CT506" s="130"/>
      <c r="CU506" s="130"/>
      <c r="CV506" s="130"/>
      <c r="CW506" s="130"/>
      <c r="CX506" s="130"/>
      <c r="CY506" s="130"/>
      <c r="CZ506" s="130"/>
      <c r="DA506" s="130"/>
      <c r="DB506" s="130"/>
      <c r="DC506" s="130"/>
      <c r="DD506" s="130"/>
      <c r="DE506" s="130"/>
      <c r="DF506" s="130"/>
      <c r="DG506" s="130"/>
      <c r="DH506" s="130"/>
      <c r="DI506" s="361"/>
      <c r="DJ506" s="347"/>
      <c r="DK506" s="130"/>
      <c r="DL506" s="130"/>
      <c r="DM506" s="130"/>
      <c r="DN506" s="130"/>
      <c r="DO506" s="130"/>
      <c r="DP506" s="130"/>
      <c r="DQ506" s="616"/>
      <c r="DR506" s="182"/>
      <c r="DS506" s="182"/>
      <c r="DT506" s="182"/>
      <c r="DU506" s="130"/>
      <c r="DV506" s="130"/>
      <c r="DW506" s="130"/>
      <c r="DX506" s="130"/>
      <c r="DY506" s="130"/>
      <c r="DZ506" s="130"/>
      <c r="EA506" s="130"/>
      <c r="EB506" s="130"/>
      <c r="EC506" s="130"/>
      <c r="ED506" s="130"/>
      <c r="EE506" s="130"/>
      <c r="EF506" s="130"/>
      <c r="EG506" s="130"/>
      <c r="EH506" s="130"/>
      <c r="EI506" s="130"/>
      <c r="EJ506" s="361"/>
      <c r="EK506" s="226"/>
      <c r="EL506" s="226"/>
      <c r="EM506" s="226"/>
      <c r="EN506" s="226"/>
      <c r="EO506" s="226"/>
      <c r="EP506" s="226"/>
      <c r="EQ506" s="226"/>
      <c r="ER506" s="226"/>
      <c r="ES506" s="226"/>
      <c r="ET506" s="226"/>
      <c r="EU506" s="226"/>
      <c r="EV506" s="226"/>
      <c r="EW506" s="226"/>
      <c r="EX506" s="226"/>
      <c r="EY506" s="226"/>
      <c r="EZ506" s="226"/>
      <c r="FA506" s="226"/>
      <c r="FB506" s="226"/>
      <c r="FC506" s="226"/>
      <c r="FD506" s="226"/>
      <c r="FE506" s="226"/>
      <c r="FF506" s="226"/>
      <c r="FG506" s="226"/>
      <c r="FH506" s="226"/>
      <c r="FI506" s="226"/>
      <c r="FJ506" s="226"/>
      <c r="FK506" s="226"/>
      <c r="FL506" s="226"/>
      <c r="FM506" s="226"/>
      <c r="FN506" s="226"/>
      <c r="FO506" s="226"/>
      <c r="FP506" s="226"/>
      <c r="FQ506" s="226"/>
      <c r="FR506" s="226"/>
      <c r="FS506" s="226"/>
      <c r="FT506" s="226"/>
      <c r="FU506" s="226"/>
      <c r="FV506" s="226"/>
      <c r="FW506" s="226"/>
      <c r="FX506" s="226"/>
      <c r="FY506" s="226"/>
      <c r="FZ506" s="226"/>
      <c r="GA506" s="226"/>
      <c r="GB506" s="226"/>
      <c r="GC506" s="226"/>
      <c r="GD506" s="226"/>
      <c r="GE506" s="226"/>
      <c r="GF506" s="226"/>
      <c r="GG506" s="226"/>
      <c r="GH506" s="226"/>
      <c r="GI506" s="226"/>
      <c r="GJ506" s="226"/>
      <c r="GK506" s="226"/>
      <c r="GL506" s="226"/>
      <c r="GM506" s="226"/>
      <c r="GN506" s="226"/>
      <c r="GO506" s="226"/>
      <c r="GP506" s="226"/>
      <c r="GQ506" s="226"/>
      <c r="GR506" s="226"/>
      <c r="GS506" s="226"/>
      <c r="GT506" s="226"/>
      <c r="GU506" s="226"/>
      <c r="GV506" s="226"/>
      <c r="GW506" s="226"/>
      <c r="GX506" s="226"/>
      <c r="GY506" s="226"/>
      <c r="GZ506" s="226"/>
      <c r="HA506" s="226"/>
      <c r="HB506" s="226"/>
      <c r="HC506" s="226"/>
      <c r="HD506" s="226"/>
      <c r="HE506" s="226"/>
      <c r="HF506" s="226"/>
      <c r="HG506" s="226"/>
      <c r="HH506" s="226"/>
      <c r="HI506" s="226"/>
      <c r="HJ506" s="226"/>
      <c r="HK506" s="226"/>
      <c r="HL506" s="226"/>
      <c r="HM506" s="226"/>
      <c r="HN506" s="226"/>
      <c r="HO506" s="226"/>
      <c r="HP506" s="226"/>
      <c r="HQ506" s="226"/>
      <c r="HR506" s="226"/>
      <c r="HS506" s="226"/>
      <c r="HT506" s="226"/>
      <c r="HU506" s="226"/>
      <c r="HV506" s="226"/>
      <c r="HW506" s="226"/>
    </row>
    <row r="507" spans="1:231" s="57" customFormat="1" ht="13.5" customHeight="1">
      <c r="A507" s="55"/>
      <c r="B507"/>
      <c r="C507"/>
      <c r="D507"/>
      <c r="E507"/>
      <c r="F507"/>
      <c r="G507"/>
      <c r="H507" s="55"/>
      <c r="I507" s="610"/>
      <c r="J507" s="38"/>
      <c r="K507" s="38"/>
      <c r="L507" s="38"/>
      <c r="M507" s="38"/>
      <c r="N507" s="38"/>
      <c r="O507" s="38"/>
      <c r="P507" s="38"/>
      <c r="Q507" s="38"/>
      <c r="R507" s="38"/>
      <c r="S507" s="38"/>
      <c r="T507" s="38"/>
      <c r="U507" s="38"/>
      <c r="V507" s="38"/>
      <c r="W507" s="38"/>
      <c r="X507" s="38"/>
      <c r="Y507" s="38"/>
      <c r="Z507" s="38"/>
      <c r="AA507" s="38"/>
      <c r="AB507" s="38"/>
      <c r="AC507" s="38"/>
      <c r="AD507" s="38"/>
      <c r="AE507" s="38"/>
      <c r="AF507" s="38"/>
      <c r="AG507" s="38"/>
      <c r="AH507" s="38"/>
      <c r="AI507" s="38"/>
      <c r="AJ507" s="38"/>
      <c r="AK507" s="38"/>
      <c r="AL507" s="38"/>
      <c r="AM507" s="38"/>
      <c r="AN507" s="38"/>
      <c r="AO507" s="38"/>
      <c r="AP507" s="38"/>
      <c r="AQ507" s="38"/>
      <c r="AR507" s="38"/>
      <c r="AS507" s="38"/>
      <c r="AT507" s="616"/>
      <c r="AU507" s="182"/>
      <c r="AV507" s="182"/>
      <c r="AW507" s="626"/>
      <c r="AX507" s="616"/>
      <c r="AY507" s="182"/>
      <c r="AZ507" s="182"/>
      <c r="BA507" s="626"/>
      <c r="BB507" s="616"/>
      <c r="BC507" s="182"/>
      <c r="BD507" s="182"/>
      <c r="BE507" s="626"/>
      <c r="BF507" s="616"/>
      <c r="BG507" s="182"/>
      <c r="BH507" s="182"/>
      <c r="BI507" s="626"/>
      <c r="BJ507" s="616"/>
      <c r="BK507" s="182"/>
      <c r="BL507" s="182"/>
      <c r="BM507" s="626"/>
      <c r="BN507" s="616"/>
      <c r="BO507" s="182"/>
      <c r="BP507" s="182"/>
      <c r="BQ507" s="626"/>
      <c r="BR507" s="616"/>
      <c r="BS507" s="182"/>
      <c r="BT507" s="182"/>
      <c r="BU507" s="626"/>
      <c r="BV507" s="616"/>
      <c r="BW507" s="182"/>
      <c r="BX507" s="182"/>
      <c r="BY507" s="626"/>
      <c r="BZ507" s="182"/>
      <c r="CA507" s="182"/>
      <c r="CB507" s="182"/>
      <c r="CC507" s="626"/>
      <c r="CD507" s="182"/>
      <c r="CE507" s="182"/>
      <c r="CF507" s="182"/>
      <c r="CG507" s="626"/>
      <c r="CH507" s="130"/>
      <c r="CI507" s="130"/>
      <c r="CJ507" s="130"/>
      <c r="CK507" s="130"/>
      <c r="CL507" s="130"/>
      <c r="CM507" s="130"/>
      <c r="CN507" s="130"/>
      <c r="CO507" s="130"/>
      <c r="CP507" s="130"/>
      <c r="CQ507" s="130"/>
      <c r="CR507" s="130"/>
      <c r="CS507" s="130"/>
      <c r="CT507" s="130"/>
      <c r="CU507" s="130"/>
      <c r="CV507" s="130"/>
      <c r="CW507" s="130"/>
      <c r="CX507" s="130"/>
      <c r="CY507" s="130"/>
      <c r="CZ507" s="130"/>
      <c r="DA507" s="130"/>
      <c r="DB507" s="130"/>
      <c r="DC507" s="130"/>
      <c r="DD507" s="130"/>
      <c r="DE507" s="130"/>
      <c r="DF507" s="130"/>
      <c r="DG507" s="130"/>
      <c r="DH507" s="130"/>
      <c r="DI507" s="361"/>
      <c r="DJ507" s="347"/>
      <c r="DK507" s="130"/>
      <c r="DL507" s="130"/>
      <c r="DM507" s="130"/>
      <c r="DN507" s="130"/>
      <c r="DO507" s="130"/>
      <c r="DP507" s="130"/>
      <c r="DQ507" s="616"/>
      <c r="DR507" s="182"/>
      <c r="DS507" s="182"/>
      <c r="DT507" s="182"/>
      <c r="DU507" s="130"/>
      <c r="DV507" s="130"/>
      <c r="DW507" s="130"/>
      <c r="DX507" s="130"/>
      <c r="DY507" s="130"/>
      <c r="DZ507" s="130"/>
      <c r="EA507" s="130"/>
      <c r="EB507" s="130"/>
      <c r="EC507" s="130"/>
      <c r="ED507" s="130"/>
      <c r="EE507" s="130"/>
      <c r="EF507" s="130"/>
      <c r="EG507" s="130"/>
      <c r="EH507" s="130"/>
      <c r="EI507" s="130"/>
      <c r="EJ507" s="361"/>
      <c r="EK507" s="226"/>
      <c r="EL507" s="226"/>
      <c r="EM507" s="226"/>
      <c r="EN507" s="226"/>
      <c r="EO507" s="226"/>
      <c r="EP507" s="226"/>
      <c r="EQ507" s="226"/>
      <c r="ER507" s="226"/>
      <c r="ES507" s="226"/>
      <c r="ET507" s="226"/>
      <c r="EU507" s="226"/>
      <c r="EV507" s="226"/>
      <c r="EW507" s="226"/>
      <c r="EX507" s="226"/>
      <c r="EY507" s="226"/>
      <c r="EZ507" s="226"/>
      <c r="FA507" s="226"/>
      <c r="FB507" s="226"/>
      <c r="FC507" s="226"/>
      <c r="FD507" s="226"/>
      <c r="FE507" s="226"/>
      <c r="FF507" s="226"/>
      <c r="FG507" s="226"/>
      <c r="FH507" s="226"/>
      <c r="FI507" s="226"/>
      <c r="FJ507" s="226"/>
      <c r="FK507" s="226"/>
      <c r="FL507" s="226"/>
      <c r="FM507" s="226"/>
      <c r="FN507" s="226"/>
      <c r="FO507" s="226"/>
      <c r="FP507" s="226"/>
      <c r="FQ507" s="226"/>
      <c r="FR507" s="226"/>
      <c r="FS507" s="226"/>
      <c r="FT507" s="226"/>
      <c r="FU507" s="226"/>
      <c r="FV507" s="226"/>
      <c r="FW507" s="226"/>
      <c r="FX507" s="226"/>
      <c r="FY507" s="226"/>
      <c r="FZ507" s="226"/>
      <c r="GA507" s="226"/>
      <c r="GB507" s="226"/>
      <c r="GC507" s="226"/>
      <c r="GD507" s="226"/>
      <c r="GE507" s="226"/>
      <c r="GF507" s="226"/>
      <c r="GG507" s="226"/>
      <c r="GH507" s="226"/>
      <c r="GI507" s="226"/>
      <c r="GJ507" s="226"/>
      <c r="GK507" s="226"/>
      <c r="GL507" s="226"/>
      <c r="GM507" s="226"/>
      <c r="GN507" s="226"/>
      <c r="GO507" s="226"/>
      <c r="GP507" s="226"/>
      <c r="GQ507" s="226"/>
      <c r="GR507" s="226"/>
      <c r="GS507" s="226"/>
      <c r="GT507" s="226"/>
      <c r="GU507" s="226"/>
      <c r="GV507" s="226"/>
      <c r="GW507" s="226"/>
      <c r="GX507" s="226"/>
      <c r="GY507" s="226"/>
      <c r="GZ507" s="226"/>
      <c r="HA507" s="226"/>
      <c r="HB507" s="226"/>
      <c r="HC507" s="226"/>
      <c r="HD507" s="226"/>
      <c r="HE507" s="226"/>
      <c r="HF507" s="226"/>
      <c r="HG507" s="226"/>
      <c r="HH507" s="226"/>
      <c r="HI507" s="226"/>
      <c r="HJ507" s="226"/>
      <c r="HK507" s="226"/>
      <c r="HL507" s="226"/>
      <c r="HM507" s="226"/>
      <c r="HN507" s="226"/>
      <c r="HO507" s="226"/>
      <c r="HP507" s="226"/>
      <c r="HQ507" s="226"/>
      <c r="HR507" s="226"/>
      <c r="HS507" s="226"/>
      <c r="HT507" s="226"/>
      <c r="HU507" s="226"/>
      <c r="HV507" s="226"/>
      <c r="HW507" s="226"/>
    </row>
    <row r="508" spans="1:231" s="57" customFormat="1" ht="13.5" customHeight="1">
      <c r="A508" s="55"/>
      <c r="B508"/>
      <c r="C508"/>
      <c r="D508"/>
      <c r="E508"/>
      <c r="F508"/>
      <c r="G508"/>
      <c r="H508" s="55"/>
      <c r="I508" s="610"/>
      <c r="J508" s="38"/>
      <c r="K508" s="38"/>
      <c r="L508" s="38"/>
      <c r="M508" s="38"/>
      <c r="N508" s="38"/>
      <c r="O508" s="38"/>
      <c r="P508" s="38"/>
      <c r="Q508" s="38"/>
      <c r="R508" s="38"/>
      <c r="S508" s="38"/>
      <c r="T508" s="38"/>
      <c r="U508" s="38"/>
      <c r="V508" s="38"/>
      <c r="W508" s="38"/>
      <c r="X508" s="38"/>
      <c r="Y508" s="38"/>
      <c r="Z508" s="38"/>
      <c r="AA508" s="38"/>
      <c r="AB508" s="38"/>
      <c r="AC508" s="38"/>
      <c r="AD508" s="38"/>
      <c r="AE508" s="38"/>
      <c r="AF508" s="38"/>
      <c r="AG508" s="38"/>
      <c r="AH508" s="38"/>
      <c r="AI508" s="38"/>
      <c r="AJ508" s="38"/>
      <c r="AK508" s="38"/>
      <c r="AL508" s="38"/>
      <c r="AM508" s="38"/>
      <c r="AN508" s="38"/>
      <c r="AO508" s="38"/>
      <c r="AP508" s="38"/>
      <c r="AQ508" s="38"/>
      <c r="AR508" s="38"/>
      <c r="AS508" s="38"/>
      <c r="AT508" s="616"/>
      <c r="AU508" s="182"/>
      <c r="AV508" s="182"/>
      <c r="AW508" s="626"/>
      <c r="AX508" s="616"/>
      <c r="AY508" s="182"/>
      <c r="AZ508" s="182"/>
      <c r="BA508" s="626"/>
      <c r="BB508" s="616"/>
      <c r="BC508" s="182"/>
      <c r="BD508" s="182"/>
      <c r="BE508" s="626"/>
      <c r="BF508" s="616"/>
      <c r="BG508" s="182"/>
      <c r="BH508" s="182"/>
      <c r="BI508" s="626"/>
      <c r="BJ508" s="616"/>
      <c r="BK508" s="182"/>
      <c r="BL508" s="182"/>
      <c r="BM508" s="626"/>
      <c r="BN508" s="616"/>
      <c r="BO508" s="182"/>
      <c r="BP508" s="182"/>
      <c r="BQ508" s="626"/>
      <c r="BR508" s="509"/>
      <c r="BS508" s="168"/>
      <c r="BT508" s="135"/>
      <c r="BU508" s="492"/>
      <c r="BV508" s="509"/>
      <c r="BW508" s="135"/>
      <c r="BX508" s="135"/>
      <c r="BY508" s="492"/>
      <c r="BZ508" s="135"/>
      <c r="CA508" s="135"/>
      <c r="CB508" s="135"/>
      <c r="CC508" s="492"/>
      <c r="CD508" s="135"/>
      <c r="CE508" s="135"/>
      <c r="CF508" s="135"/>
      <c r="CG508" s="492"/>
      <c r="CH508" s="130"/>
      <c r="CI508" s="130"/>
      <c r="CJ508" s="130"/>
      <c r="CK508" s="130"/>
      <c r="CL508" s="130"/>
      <c r="CM508" s="130"/>
      <c r="CN508" s="130"/>
      <c r="CO508" s="130"/>
      <c r="CP508" s="130"/>
      <c r="CQ508" s="130"/>
      <c r="CR508" s="130"/>
      <c r="CS508" s="130"/>
      <c r="CT508" s="130"/>
      <c r="CU508" s="130"/>
      <c r="CV508" s="130"/>
      <c r="CW508" s="130"/>
      <c r="CX508" s="130"/>
      <c r="CY508" s="130"/>
      <c r="CZ508" s="130"/>
      <c r="DA508" s="130"/>
      <c r="DB508" s="130"/>
      <c r="DC508" s="130"/>
      <c r="DD508" s="130"/>
      <c r="DE508" s="130"/>
      <c r="DF508" s="130"/>
      <c r="DG508" s="130"/>
      <c r="DH508" s="130"/>
      <c r="DI508" s="361"/>
      <c r="DJ508" s="347"/>
      <c r="DK508" s="130"/>
      <c r="DL508" s="130"/>
      <c r="DM508" s="130"/>
      <c r="DN508" s="130"/>
      <c r="DO508" s="130"/>
      <c r="DP508" s="130"/>
      <c r="DQ508" s="616"/>
      <c r="DR508" s="182"/>
      <c r="DS508" s="182"/>
      <c r="DT508" s="182"/>
      <c r="DU508" s="130"/>
      <c r="DV508" s="130"/>
      <c r="DW508" s="130"/>
      <c r="DX508" s="130"/>
      <c r="DY508" s="130"/>
      <c r="DZ508" s="130"/>
      <c r="EA508" s="130"/>
      <c r="EB508" s="135"/>
      <c r="EC508" s="135"/>
      <c r="ED508" s="135"/>
      <c r="EE508" s="135"/>
      <c r="EF508" s="135"/>
      <c r="EG508" s="135"/>
      <c r="EH508" s="135"/>
      <c r="EI508" s="135"/>
      <c r="EJ508" s="492"/>
      <c r="EK508" s="226"/>
      <c r="EL508" s="226"/>
      <c r="EM508" s="226"/>
      <c r="EN508" s="226"/>
      <c r="EO508" s="226"/>
      <c r="EP508" s="226"/>
      <c r="EQ508" s="226"/>
      <c r="ER508" s="226"/>
      <c r="ES508" s="226"/>
      <c r="ET508" s="226"/>
      <c r="EU508" s="226"/>
      <c r="EV508" s="226"/>
      <c r="EW508" s="226"/>
      <c r="EX508" s="226"/>
      <c r="EY508" s="226"/>
      <c r="EZ508" s="226"/>
      <c r="FA508" s="226"/>
      <c r="FB508" s="226"/>
      <c r="FC508" s="226"/>
      <c r="FD508" s="226"/>
      <c r="FE508" s="226"/>
      <c r="FF508" s="226"/>
      <c r="FG508" s="226"/>
      <c r="FH508" s="226"/>
      <c r="FI508" s="226"/>
      <c r="FJ508" s="226"/>
      <c r="FK508" s="226"/>
      <c r="FL508" s="226"/>
      <c r="FM508" s="226"/>
      <c r="FN508" s="226"/>
      <c r="FO508" s="226"/>
      <c r="FP508" s="226"/>
      <c r="FQ508" s="226"/>
      <c r="FR508" s="226"/>
      <c r="FS508" s="226"/>
      <c r="FT508" s="226"/>
      <c r="FU508" s="226"/>
      <c r="FV508" s="226"/>
      <c r="FW508" s="226"/>
      <c r="FX508" s="226"/>
      <c r="FY508" s="226"/>
      <c r="FZ508" s="226"/>
      <c r="GA508" s="226"/>
      <c r="GB508" s="226"/>
      <c r="GC508" s="226"/>
      <c r="GD508" s="226"/>
      <c r="GE508" s="226"/>
      <c r="GF508" s="226"/>
      <c r="GG508" s="226"/>
      <c r="GH508" s="226"/>
      <c r="GI508" s="226"/>
      <c r="GJ508" s="226"/>
      <c r="GK508" s="226"/>
      <c r="GL508" s="226"/>
      <c r="GM508" s="226"/>
      <c r="GN508" s="226"/>
      <c r="GO508" s="226"/>
      <c r="GP508" s="226"/>
      <c r="GQ508" s="226"/>
      <c r="GR508" s="226"/>
      <c r="GS508" s="226"/>
      <c r="GT508" s="226"/>
      <c r="GU508" s="226"/>
      <c r="GV508" s="226"/>
      <c r="GW508" s="226"/>
      <c r="GX508" s="226"/>
      <c r="GY508" s="226"/>
      <c r="GZ508" s="226"/>
      <c r="HA508" s="226"/>
      <c r="HB508" s="226"/>
      <c r="HC508" s="226"/>
      <c r="HD508" s="226"/>
      <c r="HE508" s="226"/>
      <c r="HF508" s="226"/>
      <c r="HG508" s="226"/>
      <c r="HH508" s="226"/>
      <c r="HI508" s="226"/>
      <c r="HJ508" s="226"/>
      <c r="HK508" s="226"/>
      <c r="HL508" s="226"/>
      <c r="HM508" s="226"/>
      <c r="HN508" s="226"/>
      <c r="HO508" s="226"/>
      <c r="HP508" s="226"/>
      <c r="HQ508" s="226"/>
      <c r="HR508" s="226"/>
      <c r="HS508" s="226"/>
      <c r="HT508" s="226"/>
      <c r="HU508" s="226"/>
      <c r="HV508" s="226"/>
      <c r="HW508" s="226"/>
    </row>
    <row r="509" spans="1:231" s="57" customFormat="1" ht="13.5" customHeight="1">
      <c r="A509" s="55"/>
      <c r="B509"/>
      <c r="C509"/>
      <c r="D509"/>
      <c r="E509"/>
      <c r="F509"/>
      <c r="G509"/>
      <c r="H509" s="55"/>
      <c r="I509" s="652" t="s">
        <v>345</v>
      </c>
      <c r="J509" s="38"/>
      <c r="K509" s="38"/>
      <c r="L509" s="38"/>
      <c r="M509" s="38"/>
      <c r="N509" s="38"/>
      <c r="O509" s="38"/>
      <c r="P509" s="38"/>
      <c r="Q509" s="38"/>
      <c r="R509" s="38"/>
      <c r="S509" s="38"/>
      <c r="T509" s="38"/>
      <c r="U509" s="38"/>
      <c r="V509" s="38"/>
      <c r="W509" s="38"/>
      <c r="X509" s="38"/>
      <c r="Y509" s="38"/>
      <c r="Z509" s="38"/>
      <c r="AA509" s="38"/>
      <c r="AB509" s="38"/>
      <c r="AC509" s="38"/>
      <c r="AD509" s="38"/>
      <c r="AE509" s="38"/>
      <c r="AF509" s="38"/>
      <c r="AG509" s="38"/>
      <c r="AH509" s="38"/>
      <c r="AI509" s="38"/>
      <c r="AJ509" s="38"/>
      <c r="AK509" s="38"/>
      <c r="AL509" s="38"/>
      <c r="AM509" s="38"/>
      <c r="AN509" s="38"/>
      <c r="AO509" s="38"/>
      <c r="AP509" s="38"/>
      <c r="AQ509" s="38"/>
      <c r="AR509" s="38"/>
      <c r="AS509" s="38"/>
      <c r="AT509" s="616"/>
      <c r="AU509" s="182"/>
      <c r="AV509" s="182"/>
      <c r="AW509" s="626"/>
      <c r="AX509" s="616"/>
      <c r="AY509" s="182"/>
      <c r="AZ509" s="182"/>
      <c r="BA509" s="626"/>
      <c r="BB509" s="616"/>
      <c r="BC509" s="182"/>
      <c r="BD509" s="182"/>
      <c r="BE509" s="626"/>
      <c r="BF509" s="616"/>
      <c r="BG509" s="182"/>
      <c r="BH509" s="182"/>
      <c r="BI509" s="626"/>
      <c r="BJ509" s="616"/>
      <c r="BK509" s="182"/>
      <c r="BL509" s="182"/>
      <c r="BM509" s="626"/>
      <c r="BN509" s="616"/>
      <c r="BO509" s="182"/>
      <c r="BP509" s="182"/>
      <c r="BQ509" s="626"/>
      <c r="BR509" s="509"/>
      <c r="BS509" s="135"/>
      <c r="BT509" s="135"/>
      <c r="BU509" s="492"/>
      <c r="BV509" s="509"/>
      <c r="BW509" s="135"/>
      <c r="BX509" s="135"/>
      <c r="BY509" s="492"/>
      <c r="BZ509" s="135"/>
      <c r="CA509" s="135"/>
      <c r="CB509" s="135"/>
      <c r="CC509" s="492"/>
      <c r="CD509" s="509"/>
      <c r="CE509" s="135"/>
      <c r="CF509" s="135"/>
      <c r="CG509" s="492"/>
      <c r="CH509" s="130"/>
      <c r="CI509" s="130"/>
      <c r="CJ509" s="130"/>
      <c r="CK509" s="130"/>
      <c r="CL509" s="130"/>
      <c r="CM509" s="130"/>
      <c r="CN509" s="130"/>
      <c r="CO509" s="130"/>
      <c r="CP509" s="130"/>
      <c r="CQ509" s="130"/>
      <c r="CR509" s="130"/>
      <c r="CS509" s="130"/>
      <c r="CT509" s="130"/>
      <c r="CU509" s="130"/>
      <c r="CV509" s="130"/>
      <c r="CW509" s="130"/>
      <c r="CX509" s="130"/>
      <c r="CY509" s="130"/>
      <c r="CZ509" s="130"/>
      <c r="DA509" s="130"/>
      <c r="DB509" s="130"/>
      <c r="DC509" s="130"/>
      <c r="DD509" s="130"/>
      <c r="DE509" s="130"/>
      <c r="DF509" s="130"/>
      <c r="DG509" s="130"/>
      <c r="DH509" s="130"/>
      <c r="DI509" s="361"/>
      <c r="DJ509" s="347"/>
      <c r="DK509" s="130"/>
      <c r="DL509" s="130"/>
      <c r="DM509" s="130"/>
      <c r="DN509" s="130"/>
      <c r="DO509" s="130"/>
      <c r="DP509" s="130"/>
      <c r="DQ509" s="616"/>
      <c r="DR509" s="182"/>
      <c r="DS509" s="182"/>
      <c r="DT509" s="182"/>
      <c r="DU509" s="130"/>
      <c r="DV509" s="130"/>
      <c r="DW509" s="130"/>
      <c r="DX509" s="130"/>
      <c r="DY509" s="130"/>
      <c r="DZ509" s="130"/>
      <c r="EA509" s="130"/>
      <c r="EB509" s="135"/>
      <c r="EC509" s="135"/>
      <c r="ED509" s="135"/>
      <c r="EE509" s="135"/>
      <c r="EF509" s="135"/>
      <c r="EG509" s="135"/>
      <c r="EH509" s="135"/>
      <c r="EI509" s="135"/>
      <c r="EJ509" s="492"/>
      <c r="EK509" s="226"/>
      <c r="EL509" s="226"/>
      <c r="EM509" s="226"/>
      <c r="EN509" s="226"/>
      <c r="EO509" s="226"/>
      <c r="EP509" s="226"/>
      <c r="EQ509" s="226"/>
      <c r="ER509" s="226"/>
      <c r="ES509" s="226"/>
      <c r="ET509" s="226"/>
      <c r="EU509" s="226"/>
      <c r="EV509" s="226"/>
      <c r="EW509" s="226"/>
      <c r="EX509" s="226"/>
      <c r="EY509" s="226"/>
      <c r="EZ509" s="226"/>
      <c r="FA509" s="226"/>
      <c r="FB509" s="226"/>
      <c r="FC509" s="226"/>
      <c r="FD509" s="226"/>
      <c r="FE509" s="226"/>
      <c r="FF509" s="226"/>
      <c r="FG509" s="226"/>
      <c r="FH509" s="226"/>
      <c r="FI509" s="226"/>
      <c r="FJ509" s="226"/>
      <c r="FK509" s="226"/>
      <c r="FL509" s="226"/>
      <c r="FM509" s="226"/>
      <c r="FN509" s="226"/>
      <c r="FO509" s="226"/>
      <c r="FP509" s="226"/>
      <c r="FQ509" s="226"/>
      <c r="FR509" s="226"/>
      <c r="FS509" s="226"/>
      <c r="FT509" s="226"/>
      <c r="FU509" s="226"/>
      <c r="FV509" s="226"/>
      <c r="FW509" s="226"/>
      <c r="FX509" s="226"/>
      <c r="FY509" s="226"/>
      <c r="FZ509" s="226"/>
      <c r="GA509" s="226"/>
      <c r="GB509" s="226"/>
      <c r="GC509" s="226"/>
      <c r="GD509" s="226"/>
      <c r="GE509" s="226"/>
      <c r="GF509" s="226"/>
      <c r="GG509" s="226"/>
      <c r="GH509" s="226"/>
      <c r="GI509" s="226"/>
      <c r="GJ509" s="226"/>
      <c r="GK509" s="226"/>
      <c r="GL509" s="226"/>
      <c r="GM509" s="226"/>
      <c r="GN509" s="226"/>
      <c r="GO509" s="226"/>
      <c r="GP509" s="226"/>
      <c r="GQ509" s="226"/>
      <c r="GR509" s="226"/>
      <c r="GS509" s="226"/>
      <c r="GT509" s="226"/>
      <c r="GU509" s="226"/>
      <c r="GV509" s="226"/>
      <c r="GW509" s="226"/>
      <c r="GX509" s="226"/>
      <c r="GY509" s="226"/>
      <c r="GZ509" s="226"/>
      <c r="HA509" s="226"/>
      <c r="HB509" s="226"/>
      <c r="HC509" s="226"/>
      <c r="HD509" s="226"/>
      <c r="HE509" s="226"/>
      <c r="HF509" s="226"/>
      <c r="HG509" s="226"/>
      <c r="HH509" s="226"/>
      <c r="HI509" s="226"/>
      <c r="HJ509" s="226"/>
      <c r="HK509" s="226"/>
      <c r="HL509" s="226"/>
      <c r="HM509" s="226"/>
      <c r="HN509" s="226"/>
      <c r="HO509" s="226"/>
      <c r="HP509" s="226"/>
      <c r="HQ509" s="226"/>
      <c r="HR509" s="226"/>
      <c r="HS509" s="226"/>
      <c r="HT509" s="226"/>
      <c r="HU509" s="226"/>
      <c r="HV509" s="226"/>
      <c r="HW509" s="226"/>
    </row>
    <row r="510" spans="1:231" s="57" customFormat="1" ht="13.5" customHeight="1">
      <c r="A510" s="55"/>
      <c r="B510"/>
      <c r="C510"/>
      <c r="D510"/>
      <c r="E510"/>
      <c r="F510"/>
      <c r="G510"/>
      <c r="H510" s="55"/>
      <c r="I510" s="609" t="s">
        <v>348</v>
      </c>
      <c r="J510" s="38"/>
      <c r="K510" s="38"/>
      <c r="L510" s="38"/>
      <c r="M510" s="38"/>
      <c r="N510" s="38"/>
      <c r="O510" s="38"/>
      <c r="P510" s="38"/>
      <c r="Q510" s="38"/>
      <c r="R510" s="38"/>
      <c r="S510" s="38"/>
      <c r="T510" s="38"/>
      <c r="U510" s="38"/>
      <c r="V510" s="38"/>
      <c r="W510" s="38"/>
      <c r="X510" s="38"/>
      <c r="Y510" s="38"/>
      <c r="Z510" s="38"/>
      <c r="AA510" s="38"/>
      <c r="AB510" s="38"/>
      <c r="AC510" s="38"/>
      <c r="AD510" s="38"/>
      <c r="AE510" s="38"/>
      <c r="AF510" s="38"/>
      <c r="AG510" s="38"/>
      <c r="AH510" s="38"/>
      <c r="AI510" s="38"/>
      <c r="AJ510" s="38"/>
      <c r="AK510" s="38"/>
      <c r="AL510" s="38"/>
      <c r="AM510" s="38"/>
      <c r="AN510" s="38"/>
      <c r="AO510" s="38"/>
      <c r="AP510" s="38"/>
      <c r="AQ510" s="38"/>
      <c r="AR510" s="38"/>
      <c r="AS510" s="38"/>
      <c r="AT510" s="707">
        <f>9449-8503</f>
        <v>946</v>
      </c>
      <c r="AU510" s="200">
        <f t="shared" ref="AU510:BA510" si="1006">AU514-AT514</f>
        <v>953</v>
      </c>
      <c r="AV510" s="200">
        <f t="shared" si="1006"/>
        <v>922</v>
      </c>
      <c r="AW510" s="459">
        <f t="shared" si="1006"/>
        <v>753</v>
      </c>
      <c r="AX510" s="707">
        <f t="shared" si="1006"/>
        <v>682</v>
      </c>
      <c r="AY510" s="200">
        <f t="shared" si="1006"/>
        <v>696</v>
      </c>
      <c r="AZ510" s="200">
        <f t="shared" si="1006"/>
        <v>706</v>
      </c>
      <c r="BA510" s="459">
        <f t="shared" si="1006"/>
        <v>586</v>
      </c>
      <c r="BB510" s="707">
        <v>783</v>
      </c>
      <c r="BC510" s="200">
        <v>777</v>
      </c>
      <c r="BD510" s="200">
        <v>810</v>
      </c>
      <c r="BE510" s="459">
        <v>620</v>
      </c>
      <c r="BF510" s="707">
        <v>935</v>
      </c>
      <c r="BG510" s="200">
        <v>1368</v>
      </c>
      <c r="BH510" s="200">
        <v>1606</v>
      </c>
      <c r="BI510" s="459">
        <v>2293</v>
      </c>
      <c r="BJ510" s="707">
        <v>2364</v>
      </c>
      <c r="BK510" s="200">
        <v>3352</v>
      </c>
      <c r="BL510" s="200">
        <v>4032</v>
      </c>
      <c r="BM510" s="459">
        <v>4585</v>
      </c>
      <c r="BN510" s="707">
        <v>5019</v>
      </c>
      <c r="BO510" s="200">
        <v>6058</v>
      </c>
      <c r="BP510" s="200">
        <v>6543</v>
      </c>
      <c r="BQ510" s="459">
        <v>4863</v>
      </c>
      <c r="BR510" s="824" t="s">
        <v>71</v>
      </c>
      <c r="BS510" s="143"/>
      <c r="BT510" s="143"/>
      <c r="BU510" s="370"/>
      <c r="BV510" s="390"/>
      <c r="BW510" s="143"/>
      <c r="BX510" s="143"/>
      <c r="BY510" s="370"/>
      <c r="BZ510" s="143"/>
      <c r="CA510" s="143"/>
      <c r="CB510" s="143"/>
      <c r="CC510" s="370"/>
      <c r="CD510" s="390"/>
      <c r="CE510" s="143"/>
      <c r="CF510" s="143"/>
      <c r="CG510" s="370"/>
      <c r="CH510" s="128"/>
      <c r="CI510" s="128"/>
      <c r="CJ510" s="128"/>
      <c r="CK510" s="128"/>
      <c r="CL510" s="128"/>
      <c r="CM510" s="128"/>
      <c r="CN510" s="128"/>
      <c r="CO510" s="128"/>
      <c r="CP510" s="128"/>
      <c r="CQ510" s="128"/>
      <c r="CR510" s="128"/>
      <c r="CS510" s="128"/>
      <c r="CT510" s="128"/>
      <c r="CU510" s="128"/>
      <c r="CV510" s="128"/>
      <c r="CW510" s="128"/>
      <c r="CX510" s="128"/>
      <c r="CY510" s="128"/>
      <c r="CZ510" s="128"/>
      <c r="DA510" s="128"/>
      <c r="DB510" s="128"/>
      <c r="DC510" s="128"/>
      <c r="DD510" s="128"/>
      <c r="DE510" s="128"/>
      <c r="DF510" s="128"/>
      <c r="DG510" s="128"/>
      <c r="DH510" s="128"/>
      <c r="DI510" s="347"/>
      <c r="DJ510" s="347"/>
      <c r="DK510" s="128"/>
      <c r="DL510" s="128"/>
      <c r="DM510" s="128"/>
      <c r="DN510" s="128"/>
      <c r="DO510" s="128"/>
      <c r="DP510" s="128"/>
      <c r="DQ510" s="378"/>
      <c r="DR510" s="132"/>
      <c r="DS510" s="132"/>
      <c r="DT510" s="132"/>
      <c r="DU510" s="128"/>
      <c r="DV510" s="128"/>
      <c r="DW510" s="128"/>
      <c r="DX510" s="128"/>
      <c r="DY510" s="128"/>
      <c r="DZ510" s="128"/>
      <c r="EA510" s="128"/>
      <c r="EB510" s="143"/>
      <c r="EC510" s="143"/>
      <c r="ED510" s="143"/>
      <c r="EE510" s="143"/>
      <c r="EF510" s="143"/>
      <c r="EG510" s="143"/>
      <c r="EH510" s="143"/>
      <c r="EI510" s="143"/>
      <c r="EJ510" s="370"/>
      <c r="EK510" s="78"/>
      <c r="EL510" s="226"/>
      <c r="EM510" s="226"/>
      <c r="EN510" s="226"/>
      <c r="EO510" s="226"/>
      <c r="EP510" s="226"/>
      <c r="EQ510" s="226"/>
      <c r="ER510" s="226"/>
      <c r="ES510" s="226"/>
      <c r="ET510" s="226"/>
      <c r="EU510" s="226"/>
      <c r="EV510" s="226"/>
      <c r="EW510" s="226"/>
      <c r="EX510" s="226"/>
      <c r="EY510" s="226"/>
      <c r="EZ510" s="226"/>
      <c r="FA510" s="226"/>
      <c r="FB510" s="226"/>
      <c r="FC510" s="226"/>
      <c r="FD510" s="226"/>
      <c r="FE510" s="226"/>
      <c r="FF510" s="226"/>
      <c r="FG510" s="226"/>
      <c r="FH510" s="226"/>
      <c r="FI510" s="226"/>
      <c r="FJ510" s="226"/>
      <c r="FK510" s="226"/>
      <c r="FL510" s="226"/>
      <c r="FM510" s="226"/>
      <c r="FN510" s="226"/>
      <c r="FO510" s="226"/>
      <c r="FP510" s="226"/>
      <c r="FQ510" s="226"/>
      <c r="FR510" s="226"/>
      <c r="FS510" s="226"/>
      <c r="FT510" s="226"/>
      <c r="FU510" s="226"/>
      <c r="FV510" s="226"/>
      <c r="FW510" s="226"/>
      <c r="FX510" s="226"/>
      <c r="FY510" s="226"/>
      <c r="FZ510" s="226"/>
      <c r="GA510" s="226"/>
      <c r="GB510" s="226"/>
      <c r="GC510" s="226"/>
      <c r="GD510" s="226"/>
      <c r="GE510" s="226"/>
      <c r="GF510" s="226"/>
      <c r="GG510" s="226"/>
      <c r="GH510" s="226"/>
      <c r="GI510" s="226"/>
      <c r="GJ510" s="226"/>
      <c r="GK510" s="226"/>
      <c r="GL510" s="226"/>
      <c r="GM510" s="226"/>
      <c r="GN510" s="226"/>
      <c r="GO510" s="226"/>
      <c r="GP510" s="226"/>
      <c r="GQ510" s="226"/>
      <c r="GR510" s="226"/>
      <c r="GS510" s="226"/>
      <c r="GT510" s="226"/>
      <c r="GU510" s="226"/>
      <c r="GV510" s="226"/>
      <c r="GW510" s="226"/>
      <c r="GX510" s="226"/>
      <c r="GY510" s="226"/>
      <c r="GZ510" s="226"/>
      <c r="HA510" s="226"/>
      <c r="HB510" s="226"/>
      <c r="HC510" s="226"/>
      <c r="HD510" s="226"/>
      <c r="HE510" s="226"/>
      <c r="HF510" s="226"/>
      <c r="HG510" s="226"/>
      <c r="HH510" s="226"/>
      <c r="HI510" s="226"/>
      <c r="HJ510" s="226"/>
      <c r="HK510" s="226"/>
      <c r="HL510" s="226"/>
      <c r="HM510" s="226"/>
      <c r="HN510" s="226"/>
      <c r="HO510" s="226"/>
      <c r="HP510" s="226"/>
      <c r="HQ510" s="226"/>
      <c r="HR510" s="226"/>
      <c r="HS510" s="226"/>
      <c r="HT510" s="226"/>
      <c r="HU510" s="226"/>
      <c r="HV510" s="226"/>
      <c r="HW510" s="226"/>
    </row>
    <row r="511" spans="1:231" s="57" customFormat="1" ht="13.5" customHeight="1">
      <c r="A511" s="55"/>
      <c r="B511"/>
      <c r="C511"/>
      <c r="D511"/>
      <c r="E511"/>
      <c r="F511"/>
      <c r="G511"/>
      <c r="H511" s="55"/>
      <c r="I511" s="706" t="s">
        <v>346</v>
      </c>
      <c r="J511" s="38"/>
      <c r="K511" s="38"/>
      <c r="L511" s="38"/>
      <c r="M511" s="38"/>
      <c r="N511" s="38"/>
      <c r="O511" s="38"/>
      <c r="P511" s="38"/>
      <c r="Q511" s="38"/>
      <c r="R511" s="38"/>
      <c r="S511" s="38"/>
      <c r="T511" s="38"/>
      <c r="U511" s="38"/>
      <c r="V511" s="38"/>
      <c r="W511" s="38"/>
      <c r="X511" s="38"/>
      <c r="Y511" s="38"/>
      <c r="Z511" s="38"/>
      <c r="AA511" s="38"/>
      <c r="AB511" s="38"/>
      <c r="AC511" s="38"/>
      <c r="AD511" s="38"/>
      <c r="AE511" s="38"/>
      <c r="AF511" s="38"/>
      <c r="AG511" s="38"/>
      <c r="AH511" s="38"/>
      <c r="AI511" s="38"/>
      <c r="AJ511" s="38"/>
      <c r="AK511" s="38"/>
      <c r="AL511" s="38"/>
      <c r="AM511" s="38"/>
      <c r="AN511" s="38"/>
      <c r="AO511" s="38"/>
      <c r="AP511" s="38"/>
      <c r="AQ511" s="38"/>
      <c r="AR511" s="38"/>
      <c r="AS511" s="38"/>
      <c r="AT511" s="616"/>
      <c r="AU511" s="182"/>
      <c r="AV511" s="182"/>
      <c r="AW511" s="626"/>
      <c r="AX511" s="708">
        <f t="shared" ref="AX511:BQ511" si="1007">AX510/AT510</f>
        <v>0.72093023255813948</v>
      </c>
      <c r="AY511" s="709">
        <f t="shared" si="1007"/>
        <v>0.73032528856243439</v>
      </c>
      <c r="AZ511" s="709">
        <f t="shared" si="1007"/>
        <v>0.7657266811279827</v>
      </c>
      <c r="BA511" s="710">
        <f t="shared" si="1007"/>
        <v>0.77822045152722441</v>
      </c>
      <c r="BB511" s="708">
        <f t="shared" si="1007"/>
        <v>1.1480938416422288</v>
      </c>
      <c r="BC511" s="709">
        <f t="shared" si="1007"/>
        <v>1.1163793103448276</v>
      </c>
      <c r="BD511" s="709">
        <f t="shared" si="1007"/>
        <v>1.1473087818696883</v>
      </c>
      <c r="BE511" s="710">
        <f t="shared" si="1007"/>
        <v>1.0580204778156996</v>
      </c>
      <c r="BF511" s="708">
        <f t="shared" si="1007"/>
        <v>1.194125159642401</v>
      </c>
      <c r="BG511" s="709">
        <f t="shared" si="1007"/>
        <v>1.7606177606177607</v>
      </c>
      <c r="BH511" s="709">
        <f t="shared" si="1007"/>
        <v>1.9827160493827161</v>
      </c>
      <c r="BI511" s="710">
        <f t="shared" si="1007"/>
        <v>3.6983870967741934</v>
      </c>
      <c r="BJ511" s="708">
        <f t="shared" si="1007"/>
        <v>2.5283422459893048</v>
      </c>
      <c r="BK511" s="709">
        <f t="shared" si="1007"/>
        <v>2.4502923976608186</v>
      </c>
      <c r="BL511" s="709">
        <f t="shared" si="1007"/>
        <v>2.5105853051058529</v>
      </c>
      <c r="BM511" s="710">
        <f t="shared" si="1007"/>
        <v>1.9995638901003052</v>
      </c>
      <c r="BN511" s="708">
        <f t="shared" si="1007"/>
        <v>2.1230964467005076</v>
      </c>
      <c r="BO511" s="709">
        <f t="shared" si="1007"/>
        <v>1.8072792362768497</v>
      </c>
      <c r="BP511" s="709">
        <f t="shared" si="1007"/>
        <v>1.6227678571428572</v>
      </c>
      <c r="BQ511" s="710">
        <f t="shared" si="1007"/>
        <v>1.0606324972737187</v>
      </c>
      <c r="BR511" s="478"/>
      <c r="BS511" s="143"/>
      <c r="BT511" s="143"/>
      <c r="BU511" s="370"/>
      <c r="BV511" s="390"/>
      <c r="BW511" s="143"/>
      <c r="BX511" s="143"/>
      <c r="BY511" s="370"/>
      <c r="BZ511" s="143"/>
      <c r="CA511" s="143"/>
      <c r="CB511" s="143"/>
      <c r="CC511" s="370"/>
      <c r="CD511" s="390"/>
      <c r="CE511" s="143"/>
      <c r="CF511" s="143"/>
      <c r="CG511" s="370"/>
      <c r="CH511" s="128"/>
      <c r="CI511" s="128"/>
      <c r="CJ511" s="128"/>
      <c r="CK511" s="128"/>
      <c r="CL511" s="128"/>
      <c r="CM511" s="128"/>
      <c r="CN511" s="128"/>
      <c r="CO511" s="128"/>
      <c r="CP511" s="128"/>
      <c r="CQ511" s="128"/>
      <c r="CR511" s="128"/>
      <c r="CS511" s="128"/>
      <c r="CT511" s="128"/>
      <c r="CU511" s="128"/>
      <c r="CV511" s="128"/>
      <c r="CW511" s="128"/>
      <c r="CX511" s="128"/>
      <c r="CY511" s="128"/>
      <c r="CZ511" s="128"/>
      <c r="DA511" s="128"/>
      <c r="DB511" s="128"/>
      <c r="DC511" s="128"/>
      <c r="DD511" s="128"/>
      <c r="DE511" s="128"/>
      <c r="DF511" s="128"/>
      <c r="DG511" s="128"/>
      <c r="DH511" s="128"/>
      <c r="DI511" s="347"/>
      <c r="DJ511" s="347"/>
      <c r="DK511" s="128"/>
      <c r="DL511" s="128"/>
      <c r="DM511" s="128"/>
      <c r="DN511" s="128"/>
      <c r="DO511" s="128"/>
      <c r="DP511" s="128"/>
      <c r="DQ511" s="378"/>
      <c r="DR511" s="132"/>
      <c r="DS511" s="132"/>
      <c r="DT511" s="132"/>
      <c r="DU511" s="128"/>
      <c r="DV511" s="128"/>
      <c r="DW511" s="128"/>
      <c r="DX511" s="128"/>
      <c r="DY511" s="128"/>
      <c r="DZ511" s="128"/>
      <c r="EA511" s="128"/>
      <c r="EB511" s="143"/>
      <c r="EC511" s="143"/>
      <c r="ED511" s="143"/>
      <c r="EE511" s="143"/>
      <c r="EF511" s="143"/>
      <c r="EG511" s="143"/>
      <c r="EH511" s="143"/>
      <c r="EI511" s="143"/>
      <c r="EJ511" s="370"/>
      <c r="EK511" s="78"/>
      <c r="EL511" s="226"/>
      <c r="EM511" s="226"/>
      <c r="EN511" s="226"/>
      <c r="EO511" s="226"/>
      <c r="EP511" s="226"/>
      <c r="EQ511" s="226"/>
      <c r="ER511" s="226"/>
      <c r="ES511" s="226"/>
      <c r="ET511" s="226"/>
      <c r="EU511" s="226"/>
      <c r="EV511" s="226"/>
      <c r="EW511" s="226"/>
      <c r="EX511" s="226"/>
      <c r="EY511" s="226"/>
      <c r="EZ511" s="226"/>
      <c r="FA511" s="226"/>
      <c r="FB511" s="226"/>
      <c r="FC511" s="226"/>
      <c r="FD511" s="226"/>
      <c r="FE511" s="226"/>
      <c r="FF511" s="226"/>
      <c r="FG511" s="226"/>
      <c r="FH511" s="226"/>
      <c r="FI511" s="226"/>
      <c r="FJ511" s="226"/>
      <c r="FK511" s="226"/>
      <c r="FL511" s="226"/>
      <c r="FM511" s="226"/>
      <c r="FN511" s="226"/>
      <c r="FO511" s="226"/>
      <c r="FP511" s="226"/>
      <c r="FQ511" s="226"/>
      <c r="FR511" s="226"/>
      <c r="FS511" s="226"/>
      <c r="FT511" s="226"/>
      <c r="FU511" s="226"/>
      <c r="FV511" s="226"/>
      <c r="FW511" s="226"/>
      <c r="FX511" s="226"/>
      <c r="FY511" s="226"/>
      <c r="FZ511" s="226"/>
      <c r="GA511" s="226"/>
      <c r="GB511" s="226"/>
      <c r="GC511" s="226"/>
      <c r="GD511" s="226"/>
      <c r="GE511" s="226"/>
      <c r="GF511" s="226"/>
      <c r="GG511" s="226"/>
      <c r="GH511" s="226"/>
      <c r="GI511" s="226"/>
      <c r="GJ511" s="226"/>
      <c r="GK511" s="226"/>
      <c r="GL511" s="226"/>
      <c r="GM511" s="226"/>
      <c r="GN511" s="226"/>
      <c r="GO511" s="226"/>
      <c r="GP511" s="226"/>
      <c r="GQ511" s="226"/>
      <c r="GR511" s="226"/>
      <c r="GS511" s="226"/>
      <c r="GT511" s="226"/>
      <c r="GU511" s="226"/>
      <c r="GV511" s="226"/>
      <c r="GW511" s="226"/>
      <c r="GX511" s="226"/>
      <c r="GY511" s="226"/>
      <c r="GZ511" s="226"/>
      <c r="HA511" s="226"/>
      <c r="HB511" s="226"/>
      <c r="HC511" s="226"/>
      <c r="HD511" s="226"/>
      <c r="HE511" s="226"/>
      <c r="HF511" s="226"/>
      <c r="HG511" s="226"/>
      <c r="HH511" s="226"/>
      <c r="HI511" s="226"/>
      <c r="HJ511" s="226"/>
      <c r="HK511" s="226"/>
      <c r="HL511" s="226"/>
      <c r="HM511" s="226"/>
      <c r="HN511" s="226"/>
      <c r="HO511" s="226"/>
      <c r="HP511" s="226"/>
      <c r="HQ511" s="226"/>
      <c r="HR511" s="226"/>
      <c r="HS511" s="226"/>
      <c r="HT511" s="226"/>
      <c r="HU511" s="226"/>
      <c r="HV511" s="226"/>
      <c r="HW511" s="226"/>
    </row>
    <row r="512" spans="1:231" s="57" customFormat="1" ht="13.5" customHeight="1">
      <c r="A512" s="55"/>
      <c r="B512"/>
      <c r="C512"/>
      <c r="D512"/>
      <c r="E512"/>
      <c r="F512"/>
      <c r="G512"/>
      <c r="H512" s="55"/>
      <c r="I512" s="706" t="s">
        <v>347</v>
      </c>
      <c r="J512" s="38"/>
      <c r="K512" s="38"/>
      <c r="L512" s="38"/>
      <c r="M512" s="38"/>
      <c r="N512" s="38"/>
      <c r="O512" s="38"/>
      <c r="P512" s="38"/>
      <c r="Q512" s="38"/>
      <c r="R512" s="38"/>
      <c r="S512" s="38"/>
      <c r="T512" s="38"/>
      <c r="U512" s="38"/>
      <c r="V512" s="38"/>
      <c r="W512" s="38"/>
      <c r="X512" s="38"/>
      <c r="Y512" s="38"/>
      <c r="Z512" s="38"/>
      <c r="AA512" s="38"/>
      <c r="AB512" s="38"/>
      <c r="AC512" s="38"/>
      <c r="AD512" s="38"/>
      <c r="AE512" s="38"/>
      <c r="AF512" s="38"/>
      <c r="AG512" s="38"/>
      <c r="AH512" s="38"/>
      <c r="AI512" s="38"/>
      <c r="AJ512" s="38"/>
      <c r="AK512" s="38"/>
      <c r="AL512" s="38"/>
      <c r="AM512" s="38"/>
      <c r="AN512" s="38"/>
      <c r="AO512" s="38"/>
      <c r="AP512" s="38"/>
      <c r="AQ512" s="38"/>
      <c r="AR512" s="38"/>
      <c r="AS512" s="38"/>
      <c r="AT512" s="616"/>
      <c r="AU512" s="182"/>
      <c r="AV512" s="182"/>
      <c r="AW512" s="626"/>
      <c r="AX512" s="708">
        <f t="shared" ref="AX512:BQ512" si="1008">AX510/AW510</f>
        <v>0.90571049136786186</v>
      </c>
      <c r="AY512" s="709">
        <f t="shared" si="1008"/>
        <v>1.0205278592375366</v>
      </c>
      <c r="AZ512" s="709">
        <f t="shared" si="1008"/>
        <v>1.014367816091954</v>
      </c>
      <c r="BA512" s="710">
        <f t="shared" si="1008"/>
        <v>0.83002832861189801</v>
      </c>
      <c r="BB512" s="708">
        <f t="shared" si="1008"/>
        <v>1.3361774744027304</v>
      </c>
      <c r="BC512" s="709">
        <f t="shared" si="1008"/>
        <v>0.9923371647509579</v>
      </c>
      <c r="BD512" s="709">
        <f t="shared" si="1008"/>
        <v>1.0424710424710424</v>
      </c>
      <c r="BE512" s="710">
        <f t="shared" si="1008"/>
        <v>0.76543209876543206</v>
      </c>
      <c r="BF512" s="708">
        <f t="shared" si="1008"/>
        <v>1.5080645161290323</v>
      </c>
      <c r="BG512" s="709">
        <f t="shared" si="1008"/>
        <v>1.4631016042780749</v>
      </c>
      <c r="BH512" s="709">
        <f t="shared" si="1008"/>
        <v>1.1739766081871346</v>
      </c>
      <c r="BI512" s="710">
        <f t="shared" si="1008"/>
        <v>1.4277708592777085</v>
      </c>
      <c r="BJ512" s="708">
        <f t="shared" si="1008"/>
        <v>1.0309638028783252</v>
      </c>
      <c r="BK512" s="709">
        <f t="shared" si="1008"/>
        <v>1.4179357021996617</v>
      </c>
      <c r="BL512" s="709">
        <f t="shared" si="1008"/>
        <v>1.2028639618138426</v>
      </c>
      <c r="BM512" s="710">
        <f t="shared" si="1008"/>
        <v>1.1371527777777777</v>
      </c>
      <c r="BN512" s="708">
        <f t="shared" si="1008"/>
        <v>1.0946564885496184</v>
      </c>
      <c r="BO512" s="709">
        <f t="shared" si="1008"/>
        <v>1.2070133492727635</v>
      </c>
      <c r="BP512" s="709">
        <f t="shared" si="1008"/>
        <v>1.0800594255529878</v>
      </c>
      <c r="BQ512" s="710">
        <f t="shared" si="1008"/>
        <v>0.74323704722604311</v>
      </c>
      <c r="BR512" s="478"/>
      <c r="BS512" s="143"/>
      <c r="BT512" s="143"/>
      <c r="BU512" s="370"/>
      <c r="BV512" s="390"/>
      <c r="BW512" s="143"/>
      <c r="BX512" s="143"/>
      <c r="BY512" s="370"/>
      <c r="BZ512" s="143"/>
      <c r="CA512" s="143"/>
      <c r="CB512" s="143"/>
      <c r="CC512" s="370"/>
      <c r="CD512" s="390"/>
      <c r="CE512" s="143"/>
      <c r="CF512" s="143"/>
      <c r="CG512" s="370"/>
      <c r="CH512" s="128"/>
      <c r="CI512" s="128"/>
      <c r="CJ512" s="128"/>
      <c r="CK512" s="128"/>
      <c r="CL512" s="128"/>
      <c r="CM512" s="128"/>
      <c r="CN512" s="128"/>
      <c r="CO512" s="128"/>
      <c r="CP512" s="128"/>
      <c r="CQ512" s="128"/>
      <c r="CR512" s="128"/>
      <c r="CS512" s="128"/>
      <c r="CT512" s="128"/>
      <c r="CU512" s="128"/>
      <c r="CV512" s="128"/>
      <c r="CW512" s="128"/>
      <c r="CX512" s="128"/>
      <c r="CY512" s="128"/>
      <c r="CZ512" s="128"/>
      <c r="DA512" s="128"/>
      <c r="DB512" s="128"/>
      <c r="DC512" s="128"/>
      <c r="DD512" s="128"/>
      <c r="DE512" s="128"/>
      <c r="DF512" s="128"/>
      <c r="DG512" s="128"/>
      <c r="DH512" s="128"/>
      <c r="DI512" s="347"/>
      <c r="DJ512" s="347"/>
      <c r="DK512" s="128"/>
      <c r="DL512" s="128"/>
      <c r="DM512" s="128"/>
      <c r="DN512" s="128"/>
      <c r="DO512" s="128"/>
      <c r="DP512" s="128"/>
      <c r="DQ512" s="378"/>
      <c r="DR512" s="132"/>
      <c r="DS512" s="132"/>
      <c r="DT512" s="132"/>
      <c r="DU512" s="128"/>
      <c r="DV512" s="128"/>
      <c r="DW512" s="128"/>
      <c r="DX512" s="128"/>
      <c r="DY512" s="128"/>
      <c r="DZ512" s="128"/>
      <c r="EA512" s="128"/>
      <c r="EB512" s="143"/>
      <c r="EC512" s="143"/>
      <c r="ED512" s="143"/>
      <c r="EE512" s="143"/>
      <c r="EF512" s="143"/>
      <c r="EG512" s="143"/>
      <c r="EH512" s="143"/>
      <c r="EI512" s="143"/>
      <c r="EJ512" s="370"/>
      <c r="EK512" s="78"/>
      <c r="EL512" s="226"/>
      <c r="EM512" s="226"/>
      <c r="EN512" s="226"/>
      <c r="EO512" s="226"/>
      <c r="EP512" s="226"/>
      <c r="EQ512" s="226"/>
      <c r="ER512" s="226"/>
      <c r="ES512" s="226"/>
      <c r="ET512" s="226"/>
      <c r="EU512" s="226"/>
      <c r="EV512" s="226"/>
      <c r="EW512" s="226"/>
      <c r="EX512" s="226"/>
      <c r="EY512" s="226"/>
      <c r="EZ512" s="226"/>
      <c r="FA512" s="226"/>
      <c r="FB512" s="226"/>
      <c r="FC512" s="226"/>
      <c r="FD512" s="226"/>
      <c r="FE512" s="226"/>
      <c r="FF512" s="226"/>
      <c r="FG512" s="226"/>
      <c r="FH512" s="226"/>
      <c r="FI512" s="226"/>
      <c r="FJ512" s="226"/>
      <c r="FK512" s="226"/>
      <c r="FL512" s="226"/>
      <c r="FM512" s="226"/>
      <c r="FN512" s="226"/>
      <c r="FO512" s="226"/>
      <c r="FP512" s="226"/>
      <c r="FQ512" s="226"/>
      <c r="FR512" s="226"/>
      <c r="FS512" s="226"/>
      <c r="FT512" s="226"/>
      <c r="FU512" s="226"/>
      <c r="FV512" s="226"/>
      <c r="FW512" s="226"/>
      <c r="FX512" s="226"/>
      <c r="FY512" s="226"/>
      <c r="FZ512" s="226"/>
      <c r="GA512" s="226"/>
      <c r="GB512" s="226"/>
      <c r="GC512" s="226"/>
      <c r="GD512" s="226"/>
      <c r="GE512" s="226"/>
      <c r="GF512" s="226"/>
      <c r="GG512" s="226"/>
      <c r="GH512" s="226"/>
      <c r="GI512" s="226"/>
      <c r="GJ512" s="226"/>
      <c r="GK512" s="226"/>
      <c r="GL512" s="226"/>
      <c r="GM512" s="226"/>
      <c r="GN512" s="226"/>
      <c r="GO512" s="226"/>
      <c r="GP512" s="226"/>
      <c r="GQ512" s="226"/>
      <c r="GR512" s="226"/>
      <c r="GS512" s="226"/>
      <c r="GT512" s="226"/>
      <c r="GU512" s="226"/>
      <c r="GV512" s="226"/>
      <c r="GW512" s="226"/>
      <c r="GX512" s="226"/>
      <c r="GY512" s="226"/>
      <c r="GZ512" s="226"/>
      <c r="HA512" s="226"/>
      <c r="HB512" s="226"/>
      <c r="HC512" s="226"/>
      <c r="HD512" s="226"/>
      <c r="HE512" s="226"/>
      <c r="HF512" s="226"/>
      <c r="HG512" s="226"/>
      <c r="HH512" s="226"/>
      <c r="HI512" s="226"/>
      <c r="HJ512" s="226"/>
      <c r="HK512" s="226"/>
      <c r="HL512" s="226"/>
      <c r="HM512" s="226"/>
      <c r="HN512" s="226"/>
      <c r="HO512" s="226"/>
      <c r="HP512" s="226"/>
      <c r="HQ512" s="226"/>
      <c r="HR512" s="226"/>
      <c r="HS512" s="226"/>
      <c r="HT512" s="226"/>
      <c r="HU512" s="226"/>
      <c r="HV512" s="226"/>
      <c r="HW512" s="226"/>
    </row>
    <row r="513" spans="1:231" s="57" customFormat="1" ht="13.5" customHeight="1">
      <c r="A513" s="55"/>
      <c r="B513"/>
      <c r="C513"/>
      <c r="D513"/>
      <c r="E513"/>
      <c r="F513"/>
      <c r="G513"/>
      <c r="H513" s="55"/>
      <c r="I513" s="706"/>
      <c r="J513" s="38"/>
      <c r="K513" s="38"/>
      <c r="L513" s="38"/>
      <c r="M513" s="38"/>
      <c r="N513" s="38"/>
      <c r="O513" s="38"/>
      <c r="P513" s="38"/>
      <c r="Q513" s="38"/>
      <c r="R513" s="38"/>
      <c r="S513" s="38"/>
      <c r="T513" s="38"/>
      <c r="U513" s="38"/>
      <c r="V513" s="38"/>
      <c r="W513" s="38"/>
      <c r="X513" s="38"/>
      <c r="Y513" s="38"/>
      <c r="Z513" s="38"/>
      <c r="AA513" s="38"/>
      <c r="AB513" s="38"/>
      <c r="AC513" s="38"/>
      <c r="AD513" s="38"/>
      <c r="AE513" s="38"/>
      <c r="AF513" s="38"/>
      <c r="AG513" s="38"/>
      <c r="AH513" s="38"/>
      <c r="AI513" s="38"/>
      <c r="AJ513" s="38"/>
      <c r="AK513" s="38"/>
      <c r="AL513" s="38"/>
      <c r="AM513" s="38"/>
      <c r="AN513" s="38"/>
      <c r="AO513" s="38"/>
      <c r="AP513" s="38"/>
      <c r="AQ513" s="38"/>
      <c r="AR513" s="38"/>
      <c r="AS513" s="38"/>
      <c r="AT513" s="616"/>
      <c r="AU513" s="182"/>
      <c r="AV513" s="182"/>
      <c r="AW513" s="626"/>
      <c r="AX513" s="616"/>
      <c r="AY513" s="182"/>
      <c r="AZ513" s="182"/>
      <c r="BA513" s="626"/>
      <c r="BB513" s="707"/>
      <c r="BC513" s="200"/>
      <c r="BD513" s="200"/>
      <c r="BE513" s="459"/>
      <c r="BF513" s="707"/>
      <c r="BG513" s="200"/>
      <c r="BH513" s="200"/>
      <c r="BI513" s="459"/>
      <c r="BJ513" s="707"/>
      <c r="BK513" s="200"/>
      <c r="BL513" s="200"/>
      <c r="BM513" s="459"/>
      <c r="BN513" s="707"/>
      <c r="BO513" s="200"/>
      <c r="BP513" s="200"/>
      <c r="BQ513" s="459"/>
      <c r="BR513" s="478"/>
      <c r="BS513" s="143"/>
      <c r="BT513" s="143"/>
      <c r="BU513" s="370"/>
      <c r="BV513" s="390"/>
      <c r="BW513" s="143"/>
      <c r="BX513" s="143"/>
      <c r="BY513" s="370"/>
      <c r="BZ513" s="143"/>
      <c r="CA513" s="143"/>
      <c r="CB513" s="143"/>
      <c r="CC513" s="370"/>
      <c r="CD513" s="390"/>
      <c r="CE513" s="143"/>
      <c r="CF513" s="143"/>
      <c r="CG513" s="370"/>
      <c r="CH513" s="128"/>
      <c r="CI513" s="128"/>
      <c r="CJ513" s="128"/>
      <c r="CK513" s="128"/>
      <c r="CL513" s="128"/>
      <c r="CM513" s="128"/>
      <c r="CN513" s="128"/>
      <c r="CO513" s="128"/>
      <c r="CP513" s="128"/>
      <c r="CQ513" s="128"/>
      <c r="CR513" s="128"/>
      <c r="CS513" s="128"/>
      <c r="CT513" s="128"/>
      <c r="CU513" s="128"/>
      <c r="CV513" s="128"/>
      <c r="CW513" s="128"/>
      <c r="CX513" s="128"/>
      <c r="CY513" s="128"/>
      <c r="CZ513" s="128"/>
      <c r="DA513" s="128"/>
      <c r="DB513" s="128"/>
      <c r="DC513" s="128"/>
      <c r="DD513" s="128"/>
      <c r="DE513" s="128"/>
      <c r="DF513" s="128"/>
      <c r="DG513" s="128"/>
      <c r="DH513" s="128"/>
      <c r="DI513" s="347"/>
      <c r="DJ513" s="347"/>
      <c r="DK513" s="128"/>
      <c r="DL513" s="128"/>
      <c r="DM513" s="128"/>
      <c r="DN513" s="128"/>
      <c r="DO513" s="128"/>
      <c r="DP513" s="128"/>
      <c r="DQ513" s="378"/>
      <c r="DR513" s="132"/>
      <c r="DS513" s="132"/>
      <c r="DT513" s="132"/>
      <c r="DU513" s="128"/>
      <c r="DV513" s="128"/>
      <c r="DW513" s="128"/>
      <c r="DX513" s="128"/>
      <c r="DY513" s="128"/>
      <c r="DZ513" s="128"/>
      <c r="EA513" s="128"/>
      <c r="EB513" s="143"/>
      <c r="EC513" s="143"/>
      <c r="ED513" s="143"/>
      <c r="EE513" s="143"/>
      <c r="EF513" s="143"/>
      <c r="EG513" s="143"/>
      <c r="EH513" s="143"/>
      <c r="EI513" s="143"/>
      <c r="EJ513" s="370"/>
      <c r="EK513" s="78"/>
      <c r="EL513" s="226"/>
      <c r="EM513" s="226"/>
      <c r="EN513" s="226"/>
      <c r="EO513" s="226"/>
      <c r="EP513" s="226"/>
      <c r="EQ513" s="226"/>
      <c r="ER513" s="226"/>
      <c r="ES513" s="226"/>
      <c r="ET513" s="226"/>
      <c r="EU513" s="226"/>
      <c r="EV513" s="226"/>
      <c r="EW513" s="226"/>
      <c r="EX513" s="226"/>
      <c r="EY513" s="226"/>
      <c r="EZ513" s="226"/>
      <c r="FA513" s="226"/>
      <c r="FB513" s="226"/>
      <c r="FC513" s="226"/>
      <c r="FD513" s="226"/>
      <c r="FE513" s="226"/>
      <c r="FF513" s="226"/>
      <c r="FG513" s="226"/>
      <c r="FH513" s="226"/>
      <c r="FI513" s="226"/>
      <c r="FJ513" s="226"/>
      <c r="FK513" s="226"/>
      <c r="FL513" s="226"/>
      <c r="FM513" s="226"/>
      <c r="FN513" s="226"/>
      <c r="FO513" s="226"/>
      <c r="FP513" s="226"/>
      <c r="FQ513" s="226"/>
      <c r="FR513" s="226"/>
      <c r="FS513" s="226"/>
      <c r="FT513" s="226"/>
      <c r="FU513" s="226"/>
      <c r="FV513" s="226"/>
      <c r="FW513" s="226"/>
      <c r="FX513" s="226"/>
      <c r="FY513" s="226"/>
      <c r="FZ513" s="226"/>
      <c r="GA513" s="226"/>
      <c r="GB513" s="226"/>
      <c r="GC513" s="226"/>
      <c r="GD513" s="226"/>
      <c r="GE513" s="226"/>
      <c r="GF513" s="226"/>
      <c r="GG513" s="226"/>
      <c r="GH513" s="226"/>
      <c r="GI513" s="226"/>
      <c r="GJ513" s="226"/>
      <c r="GK513" s="226"/>
      <c r="GL513" s="226"/>
      <c r="GM513" s="226"/>
      <c r="GN513" s="226"/>
      <c r="GO513" s="226"/>
      <c r="GP513" s="226"/>
      <c r="GQ513" s="226"/>
      <c r="GR513" s="226"/>
      <c r="GS513" s="226"/>
      <c r="GT513" s="226"/>
      <c r="GU513" s="226"/>
      <c r="GV513" s="226"/>
      <c r="GW513" s="226"/>
      <c r="GX513" s="226"/>
      <c r="GY513" s="226"/>
      <c r="GZ513" s="226"/>
      <c r="HA513" s="226"/>
      <c r="HB513" s="226"/>
      <c r="HC513" s="226"/>
      <c r="HD513" s="226"/>
      <c r="HE513" s="226"/>
      <c r="HF513" s="226"/>
      <c r="HG513" s="226"/>
      <c r="HH513" s="226"/>
      <c r="HI513" s="226"/>
      <c r="HJ513" s="226"/>
      <c r="HK513" s="226"/>
      <c r="HL513" s="226"/>
      <c r="HM513" s="226"/>
      <c r="HN513" s="226"/>
      <c r="HO513" s="226"/>
      <c r="HP513" s="226"/>
      <c r="HQ513" s="226"/>
      <c r="HR513" s="226"/>
      <c r="HS513" s="226"/>
      <c r="HT513" s="226"/>
      <c r="HU513" s="226"/>
      <c r="HV513" s="226"/>
      <c r="HW513" s="226"/>
    </row>
    <row r="514" spans="1:231" s="57" customFormat="1" ht="13.5" customHeight="1">
      <c r="A514" s="55"/>
      <c r="B514"/>
      <c r="C514"/>
      <c r="D514"/>
      <c r="E514"/>
      <c r="F514"/>
      <c r="G514"/>
      <c r="H514" s="55"/>
      <c r="I514" s="609" t="s">
        <v>349</v>
      </c>
      <c r="J514" s="38"/>
      <c r="K514" s="38"/>
      <c r="L514" s="38"/>
      <c r="M514" s="38"/>
      <c r="N514" s="38"/>
      <c r="O514" s="38"/>
      <c r="P514" s="38"/>
      <c r="Q514" s="38"/>
      <c r="R514" s="38"/>
      <c r="S514" s="38"/>
      <c r="T514" s="38"/>
      <c r="U514" s="38"/>
      <c r="V514" s="38"/>
      <c r="W514" s="38"/>
      <c r="X514" s="38"/>
      <c r="Y514" s="38"/>
      <c r="Z514" s="38"/>
      <c r="AA514" s="38"/>
      <c r="AB514" s="38"/>
      <c r="AC514" s="38"/>
      <c r="AD514" s="38"/>
      <c r="AE514" s="38"/>
      <c r="AF514" s="38"/>
      <c r="AG514" s="38"/>
      <c r="AH514" s="38"/>
      <c r="AI514" s="38"/>
      <c r="AJ514" s="38"/>
      <c r="AK514" s="38"/>
      <c r="AL514" s="38"/>
      <c r="AM514" s="38"/>
      <c r="AN514" s="38"/>
      <c r="AO514" s="38"/>
      <c r="AP514" s="38"/>
      <c r="AQ514" s="38"/>
      <c r="AR514" s="38"/>
      <c r="AS514" s="38"/>
      <c r="AT514" s="707">
        <v>9449</v>
      </c>
      <c r="AU514" s="200">
        <v>10402</v>
      </c>
      <c r="AV514" s="200">
        <v>11324</v>
      </c>
      <c r="AW514" s="459">
        <v>12077</v>
      </c>
      <c r="AX514" s="707">
        <v>12759</v>
      </c>
      <c r="AY514" s="200">
        <v>13455</v>
      </c>
      <c r="AZ514" s="200">
        <v>14161</v>
      </c>
      <c r="BA514" s="459">
        <v>14747</v>
      </c>
      <c r="BB514" s="707">
        <v>15529</v>
      </c>
      <c r="BC514" s="200">
        <v>16307</v>
      </c>
      <c r="BD514" s="200">
        <v>17117</v>
      </c>
      <c r="BE514" s="459">
        <v>17737</v>
      </c>
      <c r="BF514" s="707">
        <v>18672</v>
      </c>
      <c r="BG514" s="200">
        <v>20040</v>
      </c>
      <c r="BH514" s="200">
        <v>21647</v>
      </c>
      <c r="BI514" s="459">
        <v>23940</v>
      </c>
      <c r="BJ514" s="707">
        <v>26304</v>
      </c>
      <c r="BK514" s="200">
        <v>29656</v>
      </c>
      <c r="BL514" s="200">
        <v>33688</v>
      </c>
      <c r="BM514" s="459">
        <v>38273</v>
      </c>
      <c r="BN514" s="707">
        <v>43292</v>
      </c>
      <c r="BO514" s="200">
        <v>49350</v>
      </c>
      <c r="BP514" s="200">
        <v>55893</v>
      </c>
      <c r="BQ514" s="459">
        <v>60756</v>
      </c>
      <c r="BR514" s="824" t="s">
        <v>71</v>
      </c>
      <c r="BS514" s="143"/>
      <c r="BT514" s="143"/>
      <c r="BU514" s="370"/>
      <c r="BV514" s="390"/>
      <c r="BW514" s="143"/>
      <c r="BX514" s="143"/>
      <c r="BY514" s="370"/>
      <c r="BZ514" s="143"/>
      <c r="CA514" s="143"/>
      <c r="CB514" s="143"/>
      <c r="CC514" s="370"/>
      <c r="CD514" s="390"/>
      <c r="CE514" s="143"/>
      <c r="CF514" s="143"/>
      <c r="CG514" s="370"/>
      <c r="CH514" s="128"/>
      <c r="CI514" s="128"/>
      <c r="CJ514" s="128"/>
      <c r="CK514" s="128"/>
      <c r="CL514" s="128"/>
      <c r="CM514" s="128"/>
      <c r="CN514" s="128"/>
      <c r="CO514" s="128"/>
      <c r="CP514" s="128"/>
      <c r="CQ514" s="128"/>
      <c r="CR514" s="128"/>
      <c r="CS514" s="128"/>
      <c r="CT514" s="128"/>
      <c r="CU514" s="128"/>
      <c r="CV514" s="128"/>
      <c r="CW514" s="128"/>
      <c r="CX514" s="128"/>
      <c r="CY514" s="128"/>
      <c r="CZ514" s="128"/>
      <c r="DA514" s="128"/>
      <c r="DB514" s="128"/>
      <c r="DC514" s="128"/>
      <c r="DD514" s="128"/>
      <c r="DE514" s="128"/>
      <c r="DF514" s="128"/>
      <c r="DG514" s="128"/>
      <c r="DH514" s="128"/>
      <c r="DI514" s="347"/>
      <c r="DJ514" s="347"/>
      <c r="DK514" s="128"/>
      <c r="DL514" s="128"/>
      <c r="DM514" s="128"/>
      <c r="DN514" s="128"/>
      <c r="DO514" s="128"/>
      <c r="DP514" s="128"/>
      <c r="DQ514" s="378"/>
      <c r="DR514" s="132"/>
      <c r="DS514" s="132"/>
      <c r="DT514" s="132"/>
      <c r="DU514" s="128"/>
      <c r="DV514" s="128"/>
      <c r="DW514" s="128"/>
      <c r="DX514" s="128"/>
      <c r="DY514" s="128"/>
      <c r="DZ514" s="128"/>
      <c r="EA514" s="128"/>
      <c r="EB514" s="143"/>
      <c r="EC514" s="143"/>
      <c r="ED514" s="143"/>
      <c r="EE514" s="143"/>
      <c r="EF514" s="143"/>
      <c r="EG514" s="143"/>
      <c r="EH514" s="143"/>
      <c r="EI514" s="143"/>
      <c r="EJ514" s="370"/>
      <c r="EK514" s="78"/>
      <c r="EL514" s="226"/>
      <c r="EM514" s="226"/>
      <c r="EN514" s="226"/>
      <c r="EO514" s="226"/>
      <c r="EP514" s="226"/>
      <c r="EQ514" s="226"/>
      <c r="ER514" s="226"/>
      <c r="ES514" s="226"/>
      <c r="ET514" s="226"/>
      <c r="EU514" s="226"/>
      <c r="EV514" s="226"/>
      <c r="EW514" s="226"/>
      <c r="EX514" s="226"/>
      <c r="EY514" s="226"/>
      <c r="EZ514" s="226"/>
      <c r="FA514" s="226"/>
      <c r="FB514" s="226"/>
      <c r="FC514" s="226"/>
      <c r="FD514" s="226"/>
      <c r="FE514" s="226"/>
      <c r="FF514" s="226"/>
      <c r="FG514" s="226"/>
      <c r="FH514" s="226"/>
      <c r="FI514" s="226"/>
      <c r="FJ514" s="226"/>
      <c r="FK514" s="226"/>
      <c r="FL514" s="226"/>
      <c r="FM514" s="226"/>
      <c r="FN514" s="226"/>
      <c r="FO514" s="226"/>
      <c r="FP514" s="226"/>
      <c r="FQ514" s="226"/>
      <c r="FR514" s="226"/>
      <c r="FS514" s="226"/>
      <c r="FT514" s="226"/>
      <c r="FU514" s="226"/>
      <c r="FV514" s="226"/>
      <c r="FW514" s="226"/>
      <c r="FX514" s="226"/>
      <c r="FY514" s="226"/>
      <c r="FZ514" s="226"/>
      <c r="GA514" s="226"/>
      <c r="GB514" s="226"/>
      <c r="GC514" s="226"/>
      <c r="GD514" s="226"/>
      <c r="GE514" s="226"/>
      <c r="GF514" s="226"/>
      <c r="GG514" s="226"/>
      <c r="GH514" s="226"/>
      <c r="GI514" s="226"/>
      <c r="GJ514" s="226"/>
      <c r="GK514" s="226"/>
      <c r="GL514" s="226"/>
      <c r="GM514" s="226"/>
      <c r="GN514" s="226"/>
      <c r="GO514" s="226"/>
      <c r="GP514" s="226"/>
      <c r="GQ514" s="226"/>
      <c r="GR514" s="226"/>
      <c r="GS514" s="226"/>
      <c r="GT514" s="226"/>
      <c r="GU514" s="226"/>
      <c r="GV514" s="226"/>
      <c r="GW514" s="226"/>
      <c r="GX514" s="226"/>
      <c r="GY514" s="226"/>
      <c r="GZ514" s="226"/>
      <c r="HA514" s="226"/>
      <c r="HB514" s="226"/>
      <c r="HC514" s="226"/>
      <c r="HD514" s="226"/>
      <c r="HE514" s="226"/>
      <c r="HF514" s="226"/>
      <c r="HG514" s="226"/>
      <c r="HH514" s="226"/>
      <c r="HI514" s="226"/>
      <c r="HJ514" s="226"/>
      <c r="HK514" s="226"/>
      <c r="HL514" s="226"/>
      <c r="HM514" s="226"/>
      <c r="HN514" s="226"/>
      <c r="HO514" s="226"/>
      <c r="HP514" s="226"/>
      <c r="HQ514" s="226"/>
      <c r="HR514" s="226"/>
      <c r="HS514" s="226"/>
      <c r="HT514" s="226"/>
      <c r="HU514" s="226"/>
      <c r="HV514" s="226"/>
      <c r="HW514" s="226"/>
    </row>
    <row r="515" spans="1:231" s="57" customFormat="1" ht="13.5" customHeight="1">
      <c r="A515" s="55"/>
      <c r="B515"/>
      <c r="C515"/>
      <c r="D515"/>
      <c r="E515"/>
      <c r="F515"/>
      <c r="G515"/>
      <c r="H515" s="55"/>
      <c r="I515" s="706" t="s">
        <v>346</v>
      </c>
      <c r="J515" s="38"/>
      <c r="K515" s="38"/>
      <c r="L515" s="38"/>
      <c r="M515" s="38"/>
      <c r="N515" s="38"/>
      <c r="O515" s="38"/>
      <c r="P515" s="38"/>
      <c r="Q515" s="38"/>
      <c r="R515" s="38"/>
      <c r="S515" s="38"/>
      <c r="T515" s="38"/>
      <c r="U515" s="38"/>
      <c r="V515" s="38"/>
      <c r="W515" s="38"/>
      <c r="X515" s="38"/>
      <c r="Y515" s="38"/>
      <c r="Z515" s="38"/>
      <c r="AA515" s="38"/>
      <c r="AB515" s="38"/>
      <c r="AC515" s="38"/>
      <c r="AD515" s="38"/>
      <c r="AE515" s="38"/>
      <c r="AF515" s="38"/>
      <c r="AG515" s="38"/>
      <c r="AH515" s="38"/>
      <c r="AI515" s="38"/>
      <c r="AJ515" s="38"/>
      <c r="AK515" s="38"/>
      <c r="AL515" s="38"/>
      <c r="AM515" s="38"/>
      <c r="AN515" s="38"/>
      <c r="AO515" s="38"/>
      <c r="AP515" s="38"/>
      <c r="AQ515" s="38"/>
      <c r="AR515" s="38"/>
      <c r="AS515" s="38"/>
      <c r="AT515" s="616"/>
      <c r="AU515" s="182"/>
      <c r="AV515" s="182"/>
      <c r="AW515" s="626"/>
      <c r="AX515" s="708">
        <f t="shared" ref="AX515:BQ515" si="1009">AX514/AT514</f>
        <v>1.350301619218965</v>
      </c>
      <c r="AY515" s="709">
        <f t="shared" si="1009"/>
        <v>1.2935012497596616</v>
      </c>
      <c r="AZ515" s="709">
        <f t="shared" si="1009"/>
        <v>1.2505298481102085</v>
      </c>
      <c r="BA515" s="710">
        <f t="shared" si="1009"/>
        <v>1.221081394386023</v>
      </c>
      <c r="BB515" s="708">
        <f t="shared" si="1009"/>
        <v>1.2171016537346186</v>
      </c>
      <c r="BC515" s="709">
        <f t="shared" si="1009"/>
        <v>1.2119658119658119</v>
      </c>
      <c r="BD515" s="709">
        <f t="shared" si="1009"/>
        <v>1.2087423204575949</v>
      </c>
      <c r="BE515" s="710">
        <f t="shared" si="1009"/>
        <v>1.2027531023258968</v>
      </c>
      <c r="BF515" s="708">
        <f t="shared" si="1009"/>
        <v>1.2023955180629788</v>
      </c>
      <c r="BG515" s="709">
        <f t="shared" si="1009"/>
        <v>1.2289200956644386</v>
      </c>
      <c r="BH515" s="709">
        <f t="shared" si="1009"/>
        <v>1.2646491791785943</v>
      </c>
      <c r="BI515" s="710">
        <f t="shared" si="1009"/>
        <v>1.3497209223656763</v>
      </c>
      <c r="BJ515" s="708">
        <f t="shared" si="1009"/>
        <v>1.4087403598971722</v>
      </c>
      <c r="BK515" s="709">
        <f t="shared" si="1009"/>
        <v>1.4798403193612775</v>
      </c>
      <c r="BL515" s="709">
        <f t="shared" si="1009"/>
        <v>1.5562433593569547</v>
      </c>
      <c r="BM515" s="710">
        <f t="shared" si="1009"/>
        <v>1.5987050960735172</v>
      </c>
      <c r="BN515" s="708">
        <f t="shared" si="1009"/>
        <v>1.6458333333333333</v>
      </c>
      <c r="BO515" s="709">
        <f t="shared" si="1009"/>
        <v>1.6640814674939304</v>
      </c>
      <c r="BP515" s="709">
        <f t="shared" si="1009"/>
        <v>1.6591367846117311</v>
      </c>
      <c r="BQ515" s="710">
        <f t="shared" si="1009"/>
        <v>1.5874376192093642</v>
      </c>
      <c r="BR515" s="529"/>
      <c r="BS515" s="135"/>
      <c r="BT515" s="135"/>
      <c r="BU515" s="492"/>
      <c r="BV515" s="509"/>
      <c r="BW515" s="135"/>
      <c r="BX515" s="135"/>
      <c r="BY515" s="492"/>
      <c r="BZ515" s="135"/>
      <c r="CA515" s="135"/>
      <c r="CB515" s="135"/>
      <c r="CC515" s="492"/>
      <c r="CD515" s="509"/>
      <c r="CE515" s="135"/>
      <c r="CF515" s="135"/>
      <c r="CG515" s="492"/>
      <c r="CH515" s="130"/>
      <c r="CI515" s="130"/>
      <c r="CJ515" s="130"/>
      <c r="CK515" s="130"/>
      <c r="CL515" s="130"/>
      <c r="CM515" s="130"/>
      <c r="CN515" s="130"/>
      <c r="CO515" s="130"/>
      <c r="CP515" s="130"/>
      <c r="CQ515" s="130"/>
      <c r="CR515" s="130"/>
      <c r="CS515" s="130"/>
      <c r="CT515" s="130"/>
      <c r="CU515" s="130"/>
      <c r="CV515" s="130"/>
      <c r="CW515" s="130"/>
      <c r="CX515" s="130"/>
      <c r="CY515" s="130"/>
      <c r="CZ515" s="130"/>
      <c r="DA515" s="130"/>
      <c r="DB515" s="130"/>
      <c r="DC515" s="130"/>
      <c r="DD515" s="130"/>
      <c r="DE515" s="130"/>
      <c r="DF515" s="130"/>
      <c r="DG515" s="130"/>
      <c r="DH515" s="130"/>
      <c r="DI515" s="361"/>
      <c r="DJ515" s="347"/>
      <c r="DK515" s="130"/>
      <c r="DL515" s="130"/>
      <c r="DM515" s="130"/>
      <c r="DN515" s="130"/>
      <c r="DO515" s="130"/>
      <c r="DP515" s="130"/>
      <c r="DQ515" s="616"/>
      <c r="DR515" s="182"/>
      <c r="DS515" s="182"/>
      <c r="DT515" s="182"/>
      <c r="DU515" s="130"/>
      <c r="DV515" s="130"/>
      <c r="DW515" s="130"/>
      <c r="DX515" s="130"/>
      <c r="DY515" s="130"/>
      <c r="DZ515" s="130"/>
      <c r="EA515" s="130"/>
      <c r="EB515" s="135"/>
      <c r="EC515" s="135"/>
      <c r="ED515" s="135"/>
      <c r="EE515" s="135"/>
      <c r="EF515" s="135"/>
      <c r="EG515" s="135"/>
      <c r="EH515" s="135"/>
      <c r="EI515" s="135"/>
      <c r="EJ515" s="492"/>
      <c r="EK515" s="226"/>
      <c r="EL515" s="226"/>
      <c r="EM515" s="226"/>
      <c r="EN515" s="226"/>
      <c r="EO515" s="226"/>
      <c r="EP515" s="226"/>
      <c r="EQ515" s="226"/>
      <c r="ER515" s="226"/>
      <c r="ES515" s="226"/>
      <c r="ET515" s="226"/>
      <c r="EU515" s="226"/>
      <c r="EV515" s="226"/>
      <c r="EW515" s="226"/>
      <c r="EX515" s="226"/>
      <c r="EY515" s="226"/>
      <c r="EZ515" s="226"/>
      <c r="FA515" s="226"/>
      <c r="FB515" s="226"/>
      <c r="FC515" s="226"/>
      <c r="FD515" s="226"/>
      <c r="FE515" s="226"/>
      <c r="FF515" s="226"/>
      <c r="FG515" s="226"/>
      <c r="FH515" s="226"/>
      <c r="FI515" s="226"/>
      <c r="FJ515" s="226"/>
      <c r="FK515" s="226"/>
      <c r="FL515" s="226"/>
      <c r="FM515" s="226"/>
      <c r="FN515" s="226"/>
      <c r="FO515" s="226"/>
      <c r="FP515" s="226"/>
      <c r="FQ515" s="226"/>
      <c r="FR515" s="226"/>
      <c r="FS515" s="226"/>
      <c r="FT515" s="226"/>
      <c r="FU515" s="226"/>
      <c r="FV515" s="226"/>
      <c r="FW515" s="226"/>
      <c r="FX515" s="226"/>
      <c r="FY515" s="226"/>
      <c r="FZ515" s="226"/>
      <c r="GA515" s="226"/>
      <c r="GB515" s="226"/>
      <c r="GC515" s="226"/>
      <c r="GD515" s="226"/>
      <c r="GE515" s="226"/>
      <c r="GF515" s="226"/>
      <c r="GG515" s="226"/>
      <c r="GH515" s="226"/>
      <c r="GI515" s="226"/>
      <c r="GJ515" s="226"/>
      <c r="GK515" s="226"/>
      <c r="GL515" s="226"/>
      <c r="GM515" s="226"/>
      <c r="GN515" s="226"/>
      <c r="GO515" s="226"/>
      <c r="GP515" s="226"/>
      <c r="GQ515" s="226"/>
      <c r="GR515" s="226"/>
      <c r="GS515" s="226"/>
      <c r="GT515" s="226"/>
      <c r="GU515" s="226"/>
      <c r="GV515" s="226"/>
      <c r="GW515" s="226"/>
      <c r="GX515" s="226"/>
      <c r="GY515" s="226"/>
      <c r="GZ515" s="226"/>
      <c r="HA515" s="226"/>
      <c r="HB515" s="226"/>
      <c r="HC515" s="226"/>
      <c r="HD515" s="226"/>
      <c r="HE515" s="226"/>
      <c r="HF515" s="226"/>
      <c r="HG515" s="226"/>
      <c r="HH515" s="226"/>
      <c r="HI515" s="226"/>
      <c r="HJ515" s="226"/>
      <c r="HK515" s="226"/>
      <c r="HL515" s="226"/>
      <c r="HM515" s="226"/>
      <c r="HN515" s="226"/>
      <c r="HO515" s="226"/>
      <c r="HP515" s="226"/>
      <c r="HQ515" s="226"/>
      <c r="HR515" s="226"/>
      <c r="HS515" s="226"/>
      <c r="HT515" s="226"/>
      <c r="HU515" s="226"/>
      <c r="HV515" s="226"/>
      <c r="HW515" s="226"/>
    </row>
    <row r="516" spans="1:231" s="57" customFormat="1" ht="13.5" customHeight="1">
      <c r="A516" s="55"/>
      <c r="B516"/>
      <c r="C516"/>
      <c r="D516"/>
      <c r="E516"/>
      <c r="F516"/>
      <c r="G516"/>
      <c r="H516" s="55"/>
      <c r="I516" s="706" t="s">
        <v>347</v>
      </c>
      <c r="J516" s="38"/>
      <c r="K516" s="38"/>
      <c r="L516" s="38"/>
      <c r="M516" s="38"/>
      <c r="N516" s="38"/>
      <c r="O516" s="38"/>
      <c r="P516" s="38"/>
      <c r="Q516" s="38"/>
      <c r="R516" s="38"/>
      <c r="S516" s="38"/>
      <c r="T516" s="38"/>
      <c r="U516" s="38"/>
      <c r="V516" s="38"/>
      <c r="W516" s="38"/>
      <c r="X516" s="38"/>
      <c r="Y516" s="38"/>
      <c r="Z516" s="38"/>
      <c r="AA516" s="38"/>
      <c r="AB516" s="38"/>
      <c r="AC516" s="38"/>
      <c r="AD516" s="38"/>
      <c r="AE516" s="38"/>
      <c r="AF516" s="38"/>
      <c r="AG516" s="38"/>
      <c r="AH516" s="38"/>
      <c r="AI516" s="38"/>
      <c r="AJ516" s="38"/>
      <c r="AK516" s="38"/>
      <c r="AL516" s="38"/>
      <c r="AM516" s="38"/>
      <c r="AN516" s="38"/>
      <c r="AO516" s="38"/>
      <c r="AP516" s="38"/>
      <c r="AQ516" s="38"/>
      <c r="AR516" s="38"/>
      <c r="AS516" s="38"/>
      <c r="AT516" s="616"/>
      <c r="AU516" s="182"/>
      <c r="AV516" s="182"/>
      <c r="AW516" s="626"/>
      <c r="AX516" s="708">
        <f t="shared" ref="AX516:BQ516" si="1010">AX514/AW514</f>
        <v>1.0564709778918606</v>
      </c>
      <c r="AY516" s="709">
        <f t="shared" si="1010"/>
        <v>1.0545497296026334</v>
      </c>
      <c r="AZ516" s="709">
        <f t="shared" si="1010"/>
        <v>1.0524712002972874</v>
      </c>
      <c r="BA516" s="710">
        <f t="shared" si="1010"/>
        <v>1.0413812583857072</v>
      </c>
      <c r="BB516" s="708">
        <f t="shared" si="1010"/>
        <v>1.0530277344544654</v>
      </c>
      <c r="BC516" s="709">
        <f t="shared" si="1010"/>
        <v>1.050099813252624</v>
      </c>
      <c r="BD516" s="709">
        <f t="shared" si="1010"/>
        <v>1.0496719200343412</v>
      </c>
      <c r="BE516" s="710">
        <f t="shared" si="1010"/>
        <v>1.0362213004615295</v>
      </c>
      <c r="BF516" s="708">
        <f t="shared" si="1010"/>
        <v>1.0527146642611489</v>
      </c>
      <c r="BG516" s="709">
        <f t="shared" si="1010"/>
        <v>1.0732647814910026</v>
      </c>
      <c r="BH516" s="709">
        <f t="shared" si="1010"/>
        <v>1.0801896207584831</v>
      </c>
      <c r="BI516" s="710">
        <f t="shared" si="1010"/>
        <v>1.1059269182796692</v>
      </c>
      <c r="BJ516" s="708">
        <f t="shared" si="1010"/>
        <v>1.0987468671679197</v>
      </c>
      <c r="BK516" s="709">
        <f t="shared" si="1010"/>
        <v>1.127433090024331</v>
      </c>
      <c r="BL516" s="709">
        <f t="shared" si="1010"/>
        <v>1.1359589964931212</v>
      </c>
      <c r="BM516" s="710">
        <f t="shared" si="1010"/>
        <v>1.1361018760389456</v>
      </c>
      <c r="BN516" s="708">
        <f t="shared" si="1010"/>
        <v>1.1311368327541609</v>
      </c>
      <c r="BO516" s="709">
        <f t="shared" si="1010"/>
        <v>1.1399334750069297</v>
      </c>
      <c r="BP516" s="709">
        <f t="shared" si="1010"/>
        <v>1.1325835866261398</v>
      </c>
      <c r="BQ516" s="710">
        <f t="shared" si="1010"/>
        <v>1.0870055284203746</v>
      </c>
      <c r="BR516" s="529"/>
      <c r="BS516" s="135"/>
      <c r="BT516" s="135"/>
      <c r="BU516" s="492"/>
      <c r="BV516" s="509"/>
      <c r="BW516" s="135"/>
      <c r="BX516" s="135"/>
      <c r="BY516" s="492"/>
      <c r="BZ516" s="135"/>
      <c r="CA516" s="135"/>
      <c r="CB516" s="135"/>
      <c r="CC516" s="492"/>
      <c r="CD516" s="509"/>
      <c r="CE516" s="135"/>
      <c r="CF516" s="135"/>
      <c r="CG516" s="492"/>
      <c r="CH516" s="130"/>
      <c r="CI516" s="130"/>
      <c r="CJ516" s="130"/>
      <c r="CK516" s="130"/>
      <c r="CL516" s="130"/>
      <c r="CM516" s="130"/>
      <c r="CN516" s="130"/>
      <c r="CO516" s="130"/>
      <c r="CP516" s="130"/>
      <c r="CQ516" s="130"/>
      <c r="CR516" s="130"/>
      <c r="CS516" s="130"/>
      <c r="CT516" s="130"/>
      <c r="CU516" s="130"/>
      <c r="CV516" s="130"/>
      <c r="CW516" s="130"/>
      <c r="CX516" s="130"/>
      <c r="CY516" s="130"/>
      <c r="CZ516" s="130"/>
      <c r="DA516" s="130"/>
      <c r="DB516" s="130"/>
      <c r="DC516" s="130"/>
      <c r="DD516" s="130"/>
      <c r="DE516" s="130"/>
      <c r="DF516" s="130"/>
      <c r="DG516" s="130"/>
      <c r="DH516" s="130"/>
      <c r="DI516" s="361"/>
      <c r="DJ516" s="347"/>
      <c r="DK516" s="130"/>
      <c r="DL516" s="130"/>
      <c r="DM516" s="130"/>
      <c r="DN516" s="130"/>
      <c r="DO516" s="130"/>
      <c r="DP516" s="130"/>
      <c r="DQ516" s="616"/>
      <c r="DR516" s="182"/>
      <c r="DS516" s="182"/>
      <c r="DT516" s="182"/>
      <c r="DU516" s="130"/>
      <c r="DV516" s="130"/>
      <c r="DW516" s="130"/>
      <c r="DX516" s="130"/>
      <c r="DY516" s="130"/>
      <c r="DZ516" s="130"/>
      <c r="EA516" s="130"/>
      <c r="EB516" s="135"/>
      <c r="EC516" s="135"/>
      <c r="ED516" s="135"/>
      <c r="EE516" s="135"/>
      <c r="EF516" s="135"/>
      <c r="EG516" s="135"/>
      <c r="EH516" s="135"/>
      <c r="EI516" s="135"/>
      <c r="EJ516" s="492"/>
      <c r="EK516" s="226"/>
      <c r="EL516" s="226"/>
      <c r="EM516" s="226"/>
      <c r="EN516" s="226"/>
      <c r="EO516" s="226"/>
      <c r="EP516" s="226"/>
      <c r="EQ516" s="226"/>
      <c r="ER516" s="226"/>
      <c r="ES516" s="226"/>
      <c r="ET516" s="226"/>
      <c r="EU516" s="226"/>
      <c r="EV516" s="226"/>
      <c r="EW516" s="226"/>
      <c r="EX516" s="226"/>
      <c r="EY516" s="226"/>
      <c r="EZ516" s="226"/>
      <c r="FA516" s="226"/>
      <c r="FB516" s="226"/>
      <c r="FC516" s="226"/>
      <c r="FD516" s="226"/>
      <c r="FE516" s="226"/>
      <c r="FF516" s="226"/>
      <c r="FG516" s="226"/>
      <c r="FH516" s="226"/>
      <c r="FI516" s="226"/>
      <c r="FJ516" s="226"/>
      <c r="FK516" s="226"/>
      <c r="FL516" s="226"/>
      <c r="FM516" s="226"/>
      <c r="FN516" s="226"/>
      <c r="FO516" s="226"/>
      <c r="FP516" s="226"/>
      <c r="FQ516" s="226"/>
      <c r="FR516" s="226"/>
      <c r="FS516" s="226"/>
      <c r="FT516" s="226"/>
      <c r="FU516" s="226"/>
      <c r="FV516" s="226"/>
      <c r="FW516" s="226"/>
      <c r="FX516" s="226"/>
      <c r="FY516" s="226"/>
      <c r="FZ516" s="226"/>
      <c r="GA516" s="226"/>
      <c r="GB516" s="226"/>
      <c r="GC516" s="226"/>
      <c r="GD516" s="226"/>
      <c r="GE516" s="226"/>
      <c r="GF516" s="226"/>
      <c r="GG516" s="226"/>
      <c r="GH516" s="226"/>
      <c r="GI516" s="226"/>
      <c r="GJ516" s="226"/>
      <c r="GK516" s="226"/>
      <c r="GL516" s="226"/>
      <c r="GM516" s="226"/>
      <c r="GN516" s="226"/>
      <c r="GO516" s="226"/>
      <c r="GP516" s="226"/>
      <c r="GQ516" s="226"/>
      <c r="GR516" s="226"/>
      <c r="GS516" s="226"/>
      <c r="GT516" s="226"/>
      <c r="GU516" s="226"/>
      <c r="GV516" s="226"/>
      <c r="GW516" s="226"/>
      <c r="GX516" s="226"/>
      <c r="GY516" s="226"/>
      <c r="GZ516" s="226"/>
      <c r="HA516" s="226"/>
      <c r="HB516" s="226"/>
      <c r="HC516" s="226"/>
      <c r="HD516" s="226"/>
      <c r="HE516" s="226"/>
      <c r="HF516" s="226"/>
      <c r="HG516" s="226"/>
      <c r="HH516" s="226"/>
      <c r="HI516" s="226"/>
      <c r="HJ516" s="226"/>
      <c r="HK516" s="226"/>
      <c r="HL516" s="226"/>
      <c r="HM516" s="226"/>
      <c r="HN516" s="226"/>
      <c r="HO516" s="226"/>
      <c r="HP516" s="226"/>
      <c r="HQ516" s="226"/>
      <c r="HR516" s="226"/>
      <c r="HS516" s="226"/>
      <c r="HT516" s="226"/>
      <c r="HU516" s="226"/>
      <c r="HV516" s="226"/>
      <c r="HW516" s="226"/>
    </row>
    <row r="517" spans="1:231" s="57" customFormat="1" ht="13.5" customHeight="1">
      <c r="A517" s="55"/>
      <c r="B517"/>
      <c r="C517"/>
      <c r="D517"/>
      <c r="E517"/>
      <c r="F517"/>
      <c r="G517"/>
      <c r="H517" s="55"/>
      <c r="I517" s="706"/>
      <c r="J517" s="38"/>
      <c r="K517" s="38"/>
      <c r="L517" s="38"/>
      <c r="M517" s="38"/>
      <c r="N517" s="38"/>
      <c r="O517" s="38"/>
      <c r="P517" s="38"/>
      <c r="Q517" s="38"/>
      <c r="R517" s="38"/>
      <c r="S517" s="38"/>
      <c r="T517" s="38"/>
      <c r="U517" s="38"/>
      <c r="V517" s="38"/>
      <c r="W517" s="38"/>
      <c r="X517" s="38"/>
      <c r="Y517" s="38"/>
      <c r="Z517" s="38"/>
      <c r="AA517" s="38"/>
      <c r="AB517" s="38"/>
      <c r="AC517" s="38"/>
      <c r="AD517" s="38"/>
      <c r="AE517" s="38"/>
      <c r="AF517" s="38"/>
      <c r="AG517" s="38"/>
      <c r="AH517" s="38"/>
      <c r="AI517" s="38"/>
      <c r="AJ517" s="38"/>
      <c r="AK517" s="38"/>
      <c r="AL517" s="38"/>
      <c r="AM517" s="38"/>
      <c r="AN517" s="38"/>
      <c r="AO517" s="38"/>
      <c r="AP517" s="38"/>
      <c r="AQ517" s="38"/>
      <c r="AR517" s="38"/>
      <c r="AS517" s="38"/>
      <c r="AT517" s="616"/>
      <c r="AU517" s="182"/>
      <c r="AV517" s="182"/>
      <c r="AW517" s="626"/>
      <c r="AX517" s="708"/>
      <c r="AY517" s="709"/>
      <c r="AZ517" s="709"/>
      <c r="BA517" s="710"/>
      <c r="BB517" s="708"/>
      <c r="BC517" s="709"/>
      <c r="BD517" s="709"/>
      <c r="BE517" s="710"/>
      <c r="BF517" s="708"/>
      <c r="BG517" s="709"/>
      <c r="BH517" s="709"/>
      <c r="BI517" s="710"/>
      <c r="BJ517" s="708"/>
      <c r="BK517" s="709"/>
      <c r="BL517" s="709"/>
      <c r="BM517" s="710"/>
      <c r="BN517" s="708"/>
      <c r="BO517" s="709"/>
      <c r="BP517" s="709"/>
      <c r="BQ517" s="710"/>
      <c r="BR517" s="529"/>
      <c r="BS517" s="135"/>
      <c r="BT517" s="135"/>
      <c r="BU517" s="492"/>
      <c r="BV517" s="509"/>
      <c r="BW517" s="135"/>
      <c r="BX517" s="135"/>
      <c r="BY517" s="492"/>
      <c r="BZ517" s="135"/>
      <c r="CA517" s="135"/>
      <c r="CB517" s="135"/>
      <c r="CC517" s="492"/>
      <c r="CD517" s="135"/>
      <c r="CE517" s="135"/>
      <c r="CF517" s="135"/>
      <c r="CG517" s="492"/>
      <c r="CH517" s="130"/>
      <c r="CI517" s="130"/>
      <c r="CJ517" s="130"/>
      <c r="CK517" s="130"/>
      <c r="CL517" s="130"/>
      <c r="CM517" s="130"/>
      <c r="CN517" s="130"/>
      <c r="CO517" s="130"/>
      <c r="CP517" s="130"/>
      <c r="CQ517" s="130"/>
      <c r="CR517" s="130"/>
      <c r="CS517" s="130"/>
      <c r="CT517" s="130"/>
      <c r="CU517" s="130"/>
      <c r="CV517" s="130"/>
      <c r="CW517" s="130"/>
      <c r="CX517" s="130"/>
      <c r="CY517" s="130"/>
      <c r="CZ517" s="130"/>
      <c r="DA517" s="130"/>
      <c r="DB517" s="130"/>
      <c r="DC517" s="130"/>
      <c r="DD517" s="130"/>
      <c r="DE517" s="130"/>
      <c r="DF517" s="130"/>
      <c r="DG517" s="130"/>
      <c r="DH517" s="130"/>
      <c r="DI517" s="361"/>
      <c r="DJ517" s="347"/>
      <c r="DK517" s="130"/>
      <c r="DL517" s="130"/>
      <c r="DM517" s="130"/>
      <c r="DN517" s="130"/>
      <c r="DO517" s="130"/>
      <c r="DP517" s="130"/>
      <c r="DQ517" s="616"/>
      <c r="DR517" s="182"/>
      <c r="DS517" s="182"/>
      <c r="DT517" s="182"/>
      <c r="DU517" s="130"/>
      <c r="DV517" s="130"/>
      <c r="DW517" s="130"/>
      <c r="DX517" s="130"/>
      <c r="DY517" s="130"/>
      <c r="DZ517" s="130"/>
      <c r="EA517" s="130"/>
      <c r="EB517" s="135"/>
      <c r="EC517" s="135"/>
      <c r="ED517" s="135"/>
      <c r="EE517" s="135"/>
      <c r="EF517" s="135"/>
      <c r="EG517" s="135"/>
      <c r="EH517" s="135"/>
      <c r="EI517" s="135"/>
      <c r="EJ517" s="492"/>
      <c r="EK517" s="226"/>
      <c r="EL517" s="226"/>
      <c r="EM517" s="226"/>
      <c r="EN517" s="226"/>
      <c r="EO517" s="226"/>
      <c r="EP517" s="226"/>
      <c r="EQ517" s="226"/>
      <c r="ER517" s="226"/>
      <c r="ES517" s="226"/>
      <c r="ET517" s="226"/>
      <c r="EU517" s="226"/>
      <c r="EV517" s="226"/>
      <c r="EW517" s="226"/>
      <c r="EX517" s="226"/>
      <c r="EY517" s="226"/>
      <c r="EZ517" s="226"/>
      <c r="FA517" s="226"/>
      <c r="FB517" s="226"/>
      <c r="FC517" s="226"/>
      <c r="FD517" s="226"/>
      <c r="FE517" s="226"/>
      <c r="FF517" s="226"/>
      <c r="FG517" s="226"/>
      <c r="FH517" s="226"/>
      <c r="FI517" s="226"/>
      <c r="FJ517" s="226"/>
      <c r="FK517" s="226"/>
      <c r="FL517" s="226"/>
      <c r="FM517" s="226"/>
      <c r="FN517" s="226"/>
      <c r="FO517" s="226"/>
      <c r="FP517" s="226"/>
      <c r="FQ517" s="226"/>
      <c r="FR517" s="226"/>
      <c r="FS517" s="226"/>
      <c r="FT517" s="226"/>
      <c r="FU517" s="226"/>
      <c r="FV517" s="226"/>
      <c r="FW517" s="226"/>
      <c r="FX517" s="226"/>
      <c r="FY517" s="226"/>
      <c r="FZ517" s="226"/>
      <c r="GA517" s="226"/>
      <c r="GB517" s="226"/>
      <c r="GC517" s="226"/>
      <c r="GD517" s="226"/>
      <c r="GE517" s="226"/>
      <c r="GF517" s="226"/>
      <c r="GG517" s="226"/>
      <c r="GH517" s="226"/>
      <c r="GI517" s="226"/>
      <c r="GJ517" s="226"/>
      <c r="GK517" s="226"/>
      <c r="GL517" s="226"/>
      <c r="GM517" s="226"/>
      <c r="GN517" s="226"/>
      <c r="GO517" s="226"/>
      <c r="GP517" s="226"/>
      <c r="GQ517" s="226"/>
      <c r="GR517" s="226"/>
      <c r="GS517" s="226"/>
      <c r="GT517" s="226"/>
      <c r="GU517" s="226"/>
      <c r="GV517" s="226"/>
      <c r="GW517" s="226"/>
      <c r="GX517" s="226"/>
      <c r="GY517" s="226"/>
      <c r="GZ517" s="226"/>
      <c r="HA517" s="226"/>
      <c r="HB517" s="226"/>
      <c r="HC517" s="226"/>
      <c r="HD517" s="226"/>
      <c r="HE517" s="226"/>
      <c r="HF517" s="226"/>
      <c r="HG517" s="226"/>
      <c r="HH517" s="226"/>
      <c r="HI517" s="226"/>
      <c r="HJ517" s="226"/>
      <c r="HK517" s="226"/>
      <c r="HL517" s="226"/>
      <c r="HM517" s="226"/>
      <c r="HN517" s="226"/>
      <c r="HO517" s="226"/>
      <c r="HP517" s="226"/>
      <c r="HQ517" s="226"/>
      <c r="HR517" s="226"/>
      <c r="HS517" s="226"/>
      <c r="HT517" s="226"/>
      <c r="HU517" s="226"/>
      <c r="HV517" s="226"/>
      <c r="HW517" s="226"/>
    </row>
    <row r="518" spans="1:231" s="57" customFormat="1" ht="13.5" customHeight="1">
      <c r="A518" s="55"/>
      <c r="B518"/>
      <c r="C518"/>
      <c r="D518"/>
      <c r="E518"/>
      <c r="F518"/>
      <c r="G518"/>
      <c r="H518" s="55"/>
      <c r="I518" s="1895" t="s">
        <v>618</v>
      </c>
      <c r="J518" s="38"/>
      <c r="K518" s="38"/>
      <c r="L518" s="38"/>
      <c r="M518" s="38"/>
      <c r="N518" s="38"/>
      <c r="O518" s="38"/>
      <c r="P518" s="38"/>
      <c r="Q518" s="38"/>
      <c r="R518" s="38"/>
      <c r="S518" s="38"/>
      <c r="T518" s="38"/>
      <c r="U518" s="38"/>
      <c r="V518" s="38"/>
      <c r="W518" s="38"/>
      <c r="X518" s="38"/>
      <c r="Y518" s="38"/>
      <c r="Z518" s="38"/>
      <c r="AA518" s="38"/>
      <c r="AB518" s="38"/>
      <c r="AC518" s="38"/>
      <c r="AD518" s="38"/>
      <c r="AE518" s="38"/>
      <c r="AF518" s="38"/>
      <c r="AG518" s="38"/>
      <c r="AH518" s="38"/>
      <c r="AI518" s="38"/>
      <c r="AJ518" s="38"/>
      <c r="AK518" s="38"/>
      <c r="AL518" s="38"/>
      <c r="AM518" s="38"/>
      <c r="AN518" s="38"/>
      <c r="AO518" s="38"/>
      <c r="AP518" s="38"/>
      <c r="AQ518" s="38"/>
      <c r="AR518" s="38"/>
      <c r="AS518" s="38"/>
      <c r="AT518" s="616"/>
      <c r="AU518" s="182"/>
      <c r="AV518" s="182"/>
      <c r="AW518" s="626"/>
      <c r="AX518" s="708"/>
      <c r="AY518" s="709"/>
      <c r="AZ518" s="709"/>
      <c r="BA518" s="710"/>
      <c r="BB518" s="708"/>
      <c r="BC518" s="709"/>
      <c r="BD518" s="709"/>
      <c r="BE518" s="710"/>
      <c r="BF518" s="708"/>
      <c r="BG518" s="709"/>
      <c r="BH518" s="709"/>
      <c r="BI518" s="710"/>
      <c r="BJ518" s="708"/>
      <c r="BK518" s="709"/>
      <c r="BL518" s="709"/>
      <c r="BM518" s="710"/>
      <c r="BN518" s="708"/>
      <c r="BO518" s="709"/>
      <c r="BP518" s="709"/>
      <c r="BQ518" s="710"/>
      <c r="BR518" s="529"/>
      <c r="BS518" s="135"/>
      <c r="BT518" s="135"/>
      <c r="BU518" s="492"/>
      <c r="BV518" s="509"/>
      <c r="BW518" s="135"/>
      <c r="BX518" s="135"/>
      <c r="BY518" s="492"/>
      <c r="BZ518" s="135"/>
      <c r="CA518" s="135"/>
      <c r="CB518" s="135"/>
      <c r="CC518" s="492"/>
      <c r="CD518" s="135"/>
      <c r="CE518" s="135"/>
      <c r="CF518" s="135"/>
      <c r="CG518" s="492"/>
      <c r="CH518" s="130"/>
      <c r="CI518" s="130"/>
      <c r="CJ518" s="130"/>
      <c r="CK518" s="130"/>
      <c r="CL518" s="130"/>
      <c r="CM518" s="130"/>
      <c r="CN518" s="130"/>
      <c r="CO518" s="130"/>
      <c r="CP518" s="130"/>
      <c r="CQ518" s="130"/>
      <c r="CR518" s="130"/>
      <c r="CS518" s="130"/>
      <c r="CT518" s="130"/>
      <c r="CU518" s="130"/>
      <c r="CV518" s="130"/>
      <c r="CW518" s="130"/>
      <c r="CX518" s="130"/>
      <c r="CY518" s="130"/>
      <c r="CZ518" s="130"/>
      <c r="DA518" s="130"/>
      <c r="DB518" s="130"/>
      <c r="DC518" s="130"/>
      <c r="DD518" s="130"/>
      <c r="DE518" s="130"/>
      <c r="DF518" s="130"/>
      <c r="DG518" s="130"/>
      <c r="DH518" s="130"/>
      <c r="DI518" s="361"/>
      <c r="DJ518" s="347"/>
      <c r="DK518" s="130"/>
      <c r="DL518" s="130"/>
      <c r="DM518" s="130"/>
      <c r="DN518" s="130"/>
      <c r="DO518" s="130"/>
      <c r="DP518" s="130"/>
      <c r="DQ518" s="616"/>
      <c r="DR518" s="182"/>
      <c r="DS518" s="182"/>
      <c r="DT518" s="182"/>
      <c r="DU518" s="130"/>
      <c r="DV518" s="130"/>
      <c r="DW518" s="130"/>
      <c r="DX518" s="130"/>
      <c r="DY518" s="130"/>
      <c r="DZ518" s="130"/>
      <c r="EA518" s="130"/>
      <c r="EB518" s="135"/>
      <c r="EC518" s="135"/>
      <c r="ED518" s="135"/>
      <c r="EE518" s="135"/>
      <c r="EF518" s="135"/>
      <c r="EG518" s="135"/>
      <c r="EH518" s="135"/>
      <c r="EI518" s="135"/>
      <c r="EJ518" s="492"/>
      <c r="EK518" s="226"/>
      <c r="EL518" s="226"/>
      <c r="EM518" s="226"/>
      <c r="EN518" s="226"/>
      <c r="EO518" s="226"/>
      <c r="EP518" s="226"/>
      <c r="EQ518" s="226"/>
      <c r="ER518" s="226"/>
      <c r="ES518" s="226"/>
      <c r="ET518" s="226"/>
      <c r="EU518" s="226"/>
      <c r="EV518" s="226"/>
      <c r="EW518" s="226"/>
      <c r="EX518" s="226"/>
      <c r="EY518" s="226"/>
      <c r="EZ518" s="226"/>
      <c r="FA518" s="226"/>
      <c r="FB518" s="226"/>
      <c r="FC518" s="226"/>
      <c r="FD518" s="226"/>
      <c r="FE518" s="226"/>
      <c r="FF518" s="226"/>
      <c r="FG518" s="226"/>
      <c r="FH518" s="226"/>
      <c r="FI518" s="226"/>
      <c r="FJ518" s="226"/>
      <c r="FK518" s="226"/>
      <c r="FL518" s="226"/>
      <c r="FM518" s="226"/>
      <c r="FN518" s="226"/>
      <c r="FO518" s="226"/>
      <c r="FP518" s="226"/>
      <c r="FQ518" s="226"/>
      <c r="FR518" s="226"/>
      <c r="FS518" s="226"/>
      <c r="FT518" s="226"/>
      <c r="FU518" s="226"/>
      <c r="FV518" s="226"/>
      <c r="FW518" s="226"/>
      <c r="FX518" s="226"/>
      <c r="FY518" s="226"/>
      <c r="FZ518" s="226"/>
      <c r="GA518" s="226"/>
      <c r="GB518" s="226"/>
      <c r="GC518" s="226"/>
      <c r="GD518" s="226"/>
      <c r="GE518" s="226"/>
      <c r="GF518" s="226"/>
      <c r="GG518" s="226"/>
      <c r="GH518" s="226"/>
      <c r="GI518" s="226"/>
      <c r="GJ518" s="226"/>
      <c r="GK518" s="226"/>
      <c r="GL518" s="226"/>
      <c r="GM518" s="226"/>
      <c r="GN518" s="226"/>
      <c r="GO518" s="226"/>
      <c r="GP518" s="226"/>
      <c r="GQ518" s="226"/>
      <c r="GR518" s="226"/>
      <c r="GS518" s="226"/>
      <c r="GT518" s="226"/>
      <c r="GU518" s="226"/>
      <c r="GV518" s="226"/>
      <c r="GW518" s="226"/>
      <c r="GX518" s="226"/>
      <c r="GY518" s="226"/>
      <c r="GZ518" s="226"/>
      <c r="HA518" s="226"/>
      <c r="HB518" s="226"/>
      <c r="HC518" s="226"/>
      <c r="HD518" s="226"/>
      <c r="HE518" s="226"/>
      <c r="HF518" s="226"/>
      <c r="HG518" s="226"/>
      <c r="HH518" s="226"/>
      <c r="HI518" s="226"/>
      <c r="HJ518" s="226"/>
      <c r="HK518" s="226"/>
      <c r="HL518" s="226"/>
      <c r="HM518" s="226"/>
      <c r="HN518" s="226"/>
      <c r="HO518" s="226"/>
      <c r="HP518" s="226"/>
      <c r="HQ518" s="226"/>
      <c r="HR518" s="226"/>
      <c r="HS518" s="226"/>
      <c r="HT518" s="226"/>
      <c r="HU518" s="226"/>
      <c r="HV518" s="226"/>
      <c r="HW518" s="226"/>
    </row>
    <row r="519" spans="1:231" ht="13.5" hidden="1" customHeight="1" outlineLevel="1">
      <c r="A519" s="4"/>
      <c r="H519" s="4"/>
      <c r="I519" s="794" t="s">
        <v>412</v>
      </c>
      <c r="J519" s="20"/>
      <c r="K519" s="20"/>
      <c r="L519" s="20"/>
      <c r="M519" s="20"/>
      <c r="N519" s="20"/>
      <c r="O519" s="20"/>
      <c r="P519" s="20"/>
      <c r="Q519" s="20"/>
      <c r="R519" s="20"/>
      <c r="S519" s="20"/>
      <c r="T519" s="20"/>
      <c r="U519" s="20"/>
      <c r="V519" s="20"/>
      <c r="W519" s="20"/>
      <c r="X519" s="20"/>
      <c r="Y519" s="20"/>
      <c r="Z519" s="20"/>
      <c r="AA519" s="20"/>
      <c r="AB519" s="20"/>
      <c r="AC519" s="20"/>
      <c r="AD519" s="20"/>
      <c r="AE519" s="20"/>
      <c r="AF519" s="20"/>
      <c r="AG519" s="20"/>
      <c r="AH519" s="20"/>
      <c r="AI519" s="20"/>
      <c r="AJ519" s="20"/>
      <c r="AK519" s="20"/>
      <c r="AL519" s="20"/>
      <c r="AM519" s="20"/>
      <c r="AN519" s="20"/>
      <c r="AO519" s="20"/>
      <c r="AP519" s="20"/>
      <c r="AQ519" s="20"/>
      <c r="AR519" s="20"/>
      <c r="AS519" s="20"/>
      <c r="AT519" s="615"/>
      <c r="AU519" s="141"/>
      <c r="AV519" s="141"/>
      <c r="AW519" s="576"/>
      <c r="AX519" s="636"/>
      <c r="AY519" s="174"/>
      <c r="AZ519" s="174"/>
      <c r="BA519" s="574"/>
      <c r="BB519" s="636"/>
      <c r="BC519" s="174"/>
      <c r="BD519" s="174"/>
      <c r="BE519" s="574"/>
      <c r="BF519" s="636"/>
      <c r="BG519" s="174"/>
      <c r="BH519" s="174"/>
      <c r="BI519" s="574"/>
      <c r="BJ519" s="636"/>
      <c r="BK519" s="174"/>
      <c r="BL519" s="174"/>
      <c r="BM519" s="574"/>
      <c r="BN519" s="636"/>
      <c r="BO519" s="174"/>
      <c r="BP519" s="174"/>
      <c r="BQ519" s="574"/>
      <c r="BR519" s="831"/>
      <c r="BS519" s="1205"/>
      <c r="BT519" s="1205"/>
      <c r="BU519" s="574"/>
      <c r="BV519" s="636"/>
      <c r="BW519" s="1205"/>
      <c r="BX519" s="174"/>
      <c r="BY519" s="574"/>
      <c r="BZ519" s="174"/>
      <c r="CA519" s="174"/>
      <c r="CB519" s="174"/>
      <c r="CC519" s="574"/>
      <c r="CD519" s="174"/>
      <c r="CE519" s="174"/>
      <c r="CF519" s="174"/>
      <c r="CG519" s="574"/>
      <c r="CH519" s="174"/>
      <c r="CI519" s="174"/>
      <c r="CJ519" s="174"/>
      <c r="CK519" s="174"/>
      <c r="CL519" s="174"/>
      <c r="CM519" s="174"/>
      <c r="CN519" s="174"/>
      <c r="CO519" s="174"/>
      <c r="CP519" s="174"/>
      <c r="CQ519" s="174"/>
      <c r="CR519" s="174"/>
      <c r="CS519" s="174"/>
      <c r="CT519" s="174"/>
      <c r="CU519" s="174"/>
      <c r="CV519" s="174"/>
      <c r="CW519" s="174"/>
      <c r="CX519" s="174"/>
      <c r="CY519" s="174"/>
      <c r="CZ519" s="174"/>
      <c r="DA519" s="174"/>
      <c r="DB519" s="174"/>
      <c r="DC519" s="174"/>
      <c r="DD519" s="174"/>
      <c r="DE519" s="174"/>
      <c r="DF519" s="174"/>
      <c r="DG519" s="174"/>
      <c r="DH519" s="174"/>
      <c r="DI519" s="574"/>
      <c r="DJ519" s="1139"/>
      <c r="DK519" s="141"/>
      <c r="DL519" s="141"/>
      <c r="DM519" s="141"/>
      <c r="DN519" s="141"/>
      <c r="DO519" s="141"/>
      <c r="DP519" s="141"/>
      <c r="DQ519" s="615"/>
      <c r="DR519" s="141"/>
      <c r="DS519" s="141"/>
      <c r="DT519" s="141"/>
      <c r="DU519" s="141"/>
      <c r="DV519" s="141"/>
      <c r="DW519" s="141"/>
      <c r="DX519" s="141"/>
      <c r="DY519" s="141"/>
      <c r="DZ519" s="141"/>
      <c r="EA519" s="141"/>
      <c r="EB519" s="174"/>
      <c r="EC519" s="174"/>
      <c r="ED519" s="174"/>
      <c r="EE519" s="174"/>
      <c r="EF519" s="174"/>
      <c r="EG519" s="174"/>
      <c r="EH519" s="174"/>
      <c r="EI519" s="174"/>
      <c r="EJ519" s="574"/>
      <c r="EK519" s="99"/>
      <c r="EL519" s="99"/>
      <c r="EM519" s="99"/>
      <c r="EN519" s="99"/>
      <c r="EO519" s="99"/>
      <c r="EP519" s="99"/>
      <c r="EQ519" s="99"/>
      <c r="ER519" s="99"/>
      <c r="ES519" s="99"/>
      <c r="ET519" s="99"/>
      <c r="EU519" s="99"/>
      <c r="EV519" s="99"/>
      <c r="EW519" s="99"/>
      <c r="EX519" s="99"/>
      <c r="EY519" s="99"/>
      <c r="EZ519" s="99"/>
      <c r="FA519" s="99"/>
      <c r="FB519" s="99"/>
      <c r="FC519" s="99"/>
      <c r="FD519" s="99"/>
      <c r="FE519" s="99"/>
      <c r="FF519" s="99"/>
      <c r="FG519" s="99"/>
      <c r="FH519" s="99"/>
      <c r="FI519" s="99"/>
      <c r="FJ519" s="99"/>
      <c r="FK519" s="99"/>
      <c r="FL519" s="99"/>
      <c r="FM519" s="99"/>
      <c r="FN519" s="99"/>
      <c r="FO519" s="99"/>
      <c r="FP519" s="99"/>
      <c r="FQ519" s="99"/>
      <c r="FR519" s="99"/>
      <c r="FS519" s="99"/>
      <c r="FT519" s="99"/>
      <c r="FU519" s="99"/>
      <c r="FV519" s="99"/>
      <c r="FW519" s="99"/>
      <c r="FX519" s="99"/>
      <c r="FY519" s="99"/>
      <c r="FZ519" s="99"/>
      <c r="GA519" s="99"/>
      <c r="GB519" s="99"/>
      <c r="GC519" s="99"/>
      <c r="GD519" s="99"/>
      <c r="GE519" s="99"/>
      <c r="GF519" s="99"/>
      <c r="GG519" s="99"/>
      <c r="GH519" s="99"/>
      <c r="GI519" s="99"/>
      <c r="GJ519" s="99"/>
      <c r="GK519" s="99"/>
      <c r="GL519" s="99"/>
      <c r="GM519" s="99"/>
      <c r="GN519" s="99"/>
      <c r="GO519" s="99"/>
      <c r="GP519" s="99"/>
      <c r="GQ519" s="99"/>
      <c r="GR519" s="99"/>
      <c r="GS519" s="99"/>
      <c r="GT519" s="99"/>
      <c r="GU519" s="99"/>
      <c r="GV519" s="99"/>
      <c r="GW519" s="99"/>
      <c r="GX519" s="99"/>
      <c r="GY519" s="99"/>
      <c r="GZ519" s="99"/>
      <c r="HA519" s="99"/>
      <c r="HB519" s="99"/>
      <c r="HC519" s="99"/>
      <c r="HD519" s="99"/>
      <c r="HE519" s="99"/>
      <c r="HF519" s="99"/>
      <c r="HG519" s="99"/>
      <c r="HH519" s="99"/>
      <c r="HI519" s="99"/>
      <c r="HJ519" s="99"/>
      <c r="HK519" s="99"/>
      <c r="HL519" s="99"/>
      <c r="HM519" s="99"/>
      <c r="HN519" s="99"/>
      <c r="HO519" s="99"/>
      <c r="HP519" s="99"/>
      <c r="HQ519" s="99"/>
      <c r="HR519" s="99"/>
      <c r="HS519" s="99"/>
      <c r="HT519" s="99"/>
      <c r="HU519" s="99"/>
      <c r="HV519" s="99"/>
      <c r="HW519" s="99"/>
    </row>
    <row r="520" spans="1:231" ht="13.5" hidden="1" customHeight="1" outlineLevel="2">
      <c r="A520" s="4"/>
      <c r="H520" s="4"/>
      <c r="I520" s="787" t="s">
        <v>415</v>
      </c>
      <c r="J520" s="20"/>
      <c r="K520" s="20"/>
      <c r="L520" s="20"/>
      <c r="M520" s="20"/>
      <c r="N520" s="20"/>
      <c r="O520" s="20"/>
      <c r="P520" s="20"/>
      <c r="Q520" s="20"/>
      <c r="R520" s="20"/>
      <c r="S520" s="20"/>
      <c r="T520" s="20"/>
      <c r="U520" s="20"/>
      <c r="V520" s="20"/>
      <c r="W520" s="20"/>
      <c r="X520" s="20"/>
      <c r="Y520" s="20"/>
      <c r="Z520" s="20"/>
      <c r="AA520" s="20"/>
      <c r="AB520" s="20"/>
      <c r="AC520" s="20"/>
      <c r="AD520" s="20"/>
      <c r="AE520" s="20"/>
      <c r="AF520" s="20"/>
      <c r="AG520" s="20"/>
      <c r="AH520" s="20"/>
      <c r="AI520" s="20"/>
      <c r="AJ520" s="20"/>
      <c r="AK520" s="20"/>
      <c r="AL520" s="20"/>
      <c r="AM520" s="20"/>
      <c r="AN520" s="20"/>
      <c r="AO520" s="20"/>
      <c r="AP520" s="20"/>
      <c r="AQ520" s="20"/>
      <c r="AR520" s="20"/>
      <c r="AS520" s="20"/>
      <c r="AT520" s="615"/>
      <c r="AU520" s="141"/>
      <c r="AV520" s="141"/>
      <c r="AW520" s="576"/>
      <c r="AX520" s="636"/>
      <c r="AY520" s="174"/>
      <c r="AZ520" s="174"/>
      <c r="BA520" s="574"/>
      <c r="BB520" s="636"/>
      <c r="BC520" s="174"/>
      <c r="BD520" s="174"/>
      <c r="BE520" s="574"/>
      <c r="BF520" s="636"/>
      <c r="BG520" s="174"/>
      <c r="BH520" s="174"/>
      <c r="BI520" s="574"/>
      <c r="BJ520" s="636"/>
      <c r="BK520" s="174"/>
      <c r="BL520" s="174"/>
      <c r="BM520" s="574"/>
      <c r="BN520" s="725">
        <f>BN601</f>
        <v>15.252000000000001</v>
      </c>
      <c r="BO520" s="790">
        <v>15.3</v>
      </c>
      <c r="BP520" s="790">
        <v>15.3</v>
      </c>
      <c r="BQ520" s="791">
        <v>15.3</v>
      </c>
      <c r="BR520" s="1201">
        <v>13.581000000000017</v>
      </c>
      <c r="BS520" s="1202">
        <v>12.53</v>
      </c>
      <c r="BT520" s="1202">
        <v>10.957000000000001</v>
      </c>
      <c r="BU520" s="791">
        <v>5.0000000000000001E-3</v>
      </c>
      <c r="BV520" s="725">
        <v>0</v>
      </c>
      <c r="BW520" s="1144">
        <v>0</v>
      </c>
      <c r="BX520" s="769">
        <v>0</v>
      </c>
      <c r="BY520" s="783">
        <v>0</v>
      </c>
      <c r="BZ520" s="769">
        <v>0</v>
      </c>
      <c r="CA520" s="769">
        <v>0</v>
      </c>
      <c r="CB520" s="769">
        <v>0</v>
      </c>
      <c r="CC520" s="783">
        <v>0</v>
      </c>
      <c r="CD520" s="769">
        <v>0</v>
      </c>
      <c r="CE520" s="769">
        <v>0</v>
      </c>
      <c r="CF520" s="769">
        <v>0</v>
      </c>
      <c r="CG520" s="783">
        <v>0</v>
      </c>
      <c r="CH520" s="174"/>
      <c r="CI520" s="174"/>
      <c r="CJ520" s="174"/>
      <c r="CK520" s="174"/>
      <c r="CL520" s="174"/>
      <c r="CM520" s="174"/>
      <c r="CN520" s="174"/>
      <c r="CO520" s="174"/>
      <c r="CP520" s="174"/>
      <c r="CQ520" s="174"/>
      <c r="CR520" s="174"/>
      <c r="CS520" s="174"/>
      <c r="CT520" s="174"/>
      <c r="CU520" s="174"/>
      <c r="CV520" s="174"/>
      <c r="CW520" s="174"/>
      <c r="CX520" s="174"/>
      <c r="CY520" s="174"/>
      <c r="CZ520" s="174"/>
      <c r="DA520" s="174"/>
      <c r="DB520" s="174"/>
      <c r="DC520" s="174"/>
      <c r="DD520" s="174"/>
      <c r="DE520" s="174"/>
      <c r="DF520" s="174"/>
      <c r="DG520" s="174"/>
      <c r="DH520" s="174"/>
      <c r="DI520" s="574"/>
      <c r="DJ520" s="1139"/>
      <c r="DK520" s="141"/>
      <c r="DL520" s="141"/>
      <c r="DM520" s="141"/>
      <c r="DN520" s="141"/>
      <c r="DO520" s="141"/>
      <c r="DP520" s="141"/>
      <c r="DQ520" s="615"/>
      <c r="DR520" s="141"/>
      <c r="DS520" s="141"/>
      <c r="DT520" s="141"/>
      <c r="DU520" s="141"/>
      <c r="DV520" s="141"/>
      <c r="DW520" s="141"/>
      <c r="DX520" s="141"/>
      <c r="DY520" s="797">
        <f>SUM(BN520:BQ520)</f>
        <v>61.152000000000001</v>
      </c>
      <c r="DZ520" s="797">
        <f>SUM(BR520:BU520)</f>
        <v>37.073000000000022</v>
      </c>
      <c r="EA520" s="797">
        <f>SUM(BV520:BY520)</f>
        <v>0</v>
      </c>
      <c r="EB520" s="797">
        <f>SUM(BZ520:CC520)</f>
        <v>0</v>
      </c>
      <c r="EC520" s="769">
        <f t="shared" ref="EC520:EJ520" si="1011">EB520*(1+EC523)</f>
        <v>0</v>
      </c>
      <c r="ED520" s="769">
        <f t="shared" si="1011"/>
        <v>0</v>
      </c>
      <c r="EE520" s="769">
        <f t="shared" si="1011"/>
        <v>0</v>
      </c>
      <c r="EF520" s="769">
        <f t="shared" si="1011"/>
        <v>0</v>
      </c>
      <c r="EG520" s="769">
        <f t="shared" si="1011"/>
        <v>0</v>
      </c>
      <c r="EH520" s="769">
        <f t="shared" si="1011"/>
        <v>0</v>
      </c>
      <c r="EI520" s="769">
        <f t="shared" si="1011"/>
        <v>0</v>
      </c>
      <c r="EJ520" s="783">
        <f t="shared" si="1011"/>
        <v>0</v>
      </c>
      <c r="EK520" s="99"/>
      <c r="EL520" s="99"/>
      <c r="EM520" s="99"/>
      <c r="EN520" s="99"/>
      <c r="EO520" s="99"/>
      <c r="EP520" s="99"/>
      <c r="EQ520" s="99"/>
      <c r="ER520" s="99"/>
      <c r="ES520" s="99"/>
      <c r="ET520" s="99"/>
      <c r="EU520" s="99"/>
      <c r="EV520" s="99"/>
      <c r="EW520" s="99"/>
      <c r="EX520" s="99"/>
      <c r="EY520" s="99"/>
      <c r="EZ520" s="99"/>
      <c r="FA520" s="99"/>
      <c r="FB520" s="99"/>
      <c r="FC520" s="99"/>
      <c r="FD520" s="99"/>
      <c r="FE520" s="99"/>
      <c r="FF520" s="99"/>
      <c r="FG520" s="99"/>
      <c r="FH520" s="99"/>
      <c r="FI520" s="99"/>
      <c r="FJ520" s="99"/>
      <c r="FK520" s="99"/>
      <c r="FL520" s="99"/>
      <c r="FM520" s="99"/>
      <c r="FN520" s="99"/>
      <c r="FO520" s="99"/>
      <c r="FP520" s="99"/>
      <c r="FQ520" s="99"/>
      <c r="FR520" s="99"/>
      <c r="FS520" s="99"/>
      <c r="FT520" s="99"/>
      <c r="FU520" s="99"/>
      <c r="FV520" s="99"/>
      <c r="FW520" s="99"/>
      <c r="FX520" s="99"/>
      <c r="FY520" s="99"/>
      <c r="FZ520" s="99"/>
      <c r="GA520" s="99"/>
      <c r="GB520" s="99"/>
      <c r="GC520" s="99"/>
      <c r="GD520" s="99"/>
      <c r="GE520" s="99"/>
      <c r="GF520" s="99"/>
      <c r="GG520" s="99"/>
      <c r="GH520" s="99"/>
      <c r="GI520" s="99"/>
      <c r="GJ520" s="99"/>
      <c r="GK520" s="99"/>
      <c r="GL520" s="99"/>
      <c r="GM520" s="99"/>
      <c r="GN520" s="99"/>
      <c r="GO520" s="99"/>
      <c r="GP520" s="99"/>
      <c r="GQ520" s="99"/>
      <c r="GR520" s="99"/>
      <c r="GS520" s="99"/>
      <c r="GT520" s="99"/>
      <c r="GU520" s="99"/>
      <c r="GV520" s="99"/>
      <c r="GW520" s="99"/>
      <c r="GX520" s="99"/>
      <c r="GY520" s="99"/>
      <c r="GZ520" s="99"/>
      <c r="HA520" s="99"/>
      <c r="HB520" s="99"/>
      <c r="HC520" s="99"/>
      <c r="HD520" s="99"/>
      <c r="HE520" s="99"/>
      <c r="HF520" s="99"/>
      <c r="HG520" s="99"/>
      <c r="HH520" s="99"/>
      <c r="HI520" s="99"/>
      <c r="HJ520" s="99"/>
      <c r="HK520" s="99"/>
      <c r="HL520" s="99"/>
      <c r="HM520" s="99"/>
      <c r="HN520" s="99"/>
      <c r="HO520" s="99"/>
      <c r="HP520" s="99"/>
      <c r="HQ520" s="99"/>
      <c r="HR520" s="99"/>
      <c r="HS520" s="99"/>
      <c r="HT520" s="99"/>
      <c r="HU520" s="99"/>
      <c r="HV520" s="99"/>
      <c r="HW520" s="99"/>
    </row>
    <row r="521" spans="1:231" ht="13.5" hidden="1" customHeight="1" outlineLevel="2">
      <c r="A521" s="4"/>
      <c r="H521" s="4"/>
      <c r="I521" s="787"/>
      <c r="J521" s="20"/>
      <c r="K521" s="20"/>
      <c r="L521" s="20"/>
      <c r="M521" s="20"/>
      <c r="N521" s="20"/>
      <c r="O521" s="20"/>
      <c r="P521" s="20"/>
      <c r="Q521" s="20"/>
      <c r="R521" s="20"/>
      <c r="S521" s="20"/>
      <c r="T521" s="20"/>
      <c r="U521" s="20"/>
      <c r="V521" s="20"/>
      <c r="W521" s="20"/>
      <c r="X521" s="20"/>
      <c r="Y521" s="20"/>
      <c r="Z521" s="20"/>
      <c r="AA521" s="20"/>
      <c r="AB521" s="20"/>
      <c r="AC521" s="20"/>
      <c r="AD521" s="20"/>
      <c r="AE521" s="20"/>
      <c r="AF521" s="20"/>
      <c r="AG521" s="20"/>
      <c r="AH521" s="20"/>
      <c r="AI521" s="20"/>
      <c r="AJ521" s="20"/>
      <c r="AK521" s="20"/>
      <c r="AL521" s="20"/>
      <c r="AM521" s="20"/>
      <c r="AN521" s="20"/>
      <c r="AO521" s="20"/>
      <c r="AP521" s="20"/>
      <c r="AQ521" s="20"/>
      <c r="AR521" s="20"/>
      <c r="AS521" s="20"/>
      <c r="AT521" s="615"/>
      <c r="AU521" s="141"/>
      <c r="AV521" s="141"/>
      <c r="AW521" s="576"/>
      <c r="AX521" s="636"/>
      <c r="AY521" s="174"/>
      <c r="AZ521" s="174"/>
      <c r="BA521" s="574"/>
      <c r="BB521" s="636"/>
      <c r="BC521" s="174"/>
      <c r="BD521" s="174"/>
      <c r="BE521" s="574"/>
      <c r="BF521" s="636"/>
      <c r="BG521" s="174"/>
      <c r="BH521" s="174"/>
      <c r="BI521" s="574"/>
      <c r="BJ521" s="636"/>
      <c r="BK521" s="174"/>
      <c r="BL521" s="174"/>
      <c r="BM521" s="574"/>
      <c r="BN521" s="725"/>
      <c r="BO521" s="790"/>
      <c r="BP521" s="790"/>
      <c r="BQ521" s="791"/>
      <c r="BR521" s="1206"/>
      <c r="BS521" s="1144"/>
      <c r="BT521" s="1144"/>
      <c r="BU521" s="783"/>
      <c r="BV521" s="726"/>
      <c r="BW521" s="753"/>
      <c r="BX521" s="753"/>
      <c r="BY521" s="782"/>
      <c r="BZ521" s="753"/>
      <c r="CA521" s="753"/>
      <c r="CB521" s="753"/>
      <c r="CC521" s="782"/>
      <c r="CD521" s="753"/>
      <c r="CE521" s="753"/>
      <c r="CF521" s="753"/>
      <c r="CG521" s="782"/>
      <c r="CH521" s="174"/>
      <c r="CI521" s="174"/>
      <c r="CJ521" s="174"/>
      <c r="CK521" s="174"/>
      <c r="CL521" s="174"/>
      <c r="CM521" s="174"/>
      <c r="CN521" s="174"/>
      <c r="CO521" s="174"/>
      <c r="CP521" s="174"/>
      <c r="CQ521" s="174"/>
      <c r="CR521" s="174"/>
      <c r="CS521" s="174"/>
      <c r="CT521" s="174"/>
      <c r="CU521" s="174"/>
      <c r="CV521" s="174"/>
      <c r="CW521" s="174"/>
      <c r="CX521" s="174"/>
      <c r="CY521" s="174"/>
      <c r="CZ521" s="174"/>
      <c r="DA521" s="174"/>
      <c r="DB521" s="174"/>
      <c r="DC521" s="174"/>
      <c r="DD521" s="174"/>
      <c r="DE521" s="174"/>
      <c r="DF521" s="174"/>
      <c r="DG521" s="174"/>
      <c r="DH521" s="174"/>
      <c r="DI521" s="574"/>
      <c r="DJ521" s="1139"/>
      <c r="DK521" s="141"/>
      <c r="DL521" s="141"/>
      <c r="DM521" s="141"/>
      <c r="DN521" s="141"/>
      <c r="DO521" s="141"/>
      <c r="DP521" s="141"/>
      <c r="DQ521" s="615"/>
      <c r="DR521" s="141"/>
      <c r="DS521" s="141"/>
      <c r="DT521" s="141"/>
      <c r="DU521" s="141"/>
      <c r="DV521" s="141"/>
      <c r="DW521" s="141"/>
      <c r="DX521" s="141"/>
      <c r="DY521" s="141"/>
      <c r="DZ521" s="141"/>
      <c r="EA521" s="141"/>
      <c r="EB521" s="141"/>
      <c r="EC521" s="174"/>
      <c r="ED521" s="174"/>
      <c r="EE521" s="174"/>
      <c r="EF521" s="174"/>
      <c r="EG521" s="174"/>
      <c r="EH521" s="174"/>
      <c r="EI521" s="174"/>
      <c r="EJ521" s="574"/>
      <c r="EK521" s="99"/>
      <c r="EL521" s="99"/>
      <c r="EM521" s="99"/>
      <c r="EN521" s="99"/>
      <c r="EO521" s="99"/>
      <c r="EP521" s="99"/>
      <c r="EQ521" s="99"/>
      <c r="ER521" s="99"/>
      <c r="ES521" s="99"/>
      <c r="ET521" s="99"/>
      <c r="EU521" s="99"/>
      <c r="EV521" s="99"/>
      <c r="EW521" s="99"/>
      <c r="EX521" s="99"/>
      <c r="EY521" s="99"/>
      <c r="EZ521" s="99"/>
      <c r="FA521" s="99"/>
      <c r="FB521" s="99"/>
      <c r="FC521" s="99"/>
      <c r="FD521" s="99"/>
      <c r="FE521" s="99"/>
      <c r="FF521" s="99"/>
      <c r="FG521" s="99"/>
      <c r="FH521" s="99"/>
      <c r="FI521" s="99"/>
      <c r="FJ521" s="99"/>
      <c r="FK521" s="99"/>
      <c r="FL521" s="99"/>
      <c r="FM521" s="99"/>
      <c r="FN521" s="99"/>
      <c r="FO521" s="99"/>
      <c r="FP521" s="99"/>
      <c r="FQ521" s="99"/>
      <c r="FR521" s="99"/>
      <c r="FS521" s="99"/>
      <c r="FT521" s="99"/>
      <c r="FU521" s="99"/>
      <c r="FV521" s="99"/>
      <c r="FW521" s="99"/>
      <c r="FX521" s="99"/>
      <c r="FY521" s="99"/>
      <c r="FZ521" s="99"/>
      <c r="GA521" s="99"/>
      <c r="GB521" s="99"/>
      <c r="GC521" s="99"/>
      <c r="GD521" s="99"/>
      <c r="GE521" s="99"/>
      <c r="GF521" s="99"/>
      <c r="GG521" s="99"/>
      <c r="GH521" s="99"/>
      <c r="GI521" s="99"/>
      <c r="GJ521" s="99"/>
      <c r="GK521" s="99"/>
      <c r="GL521" s="99"/>
      <c r="GM521" s="99"/>
      <c r="GN521" s="99"/>
      <c r="GO521" s="99"/>
      <c r="GP521" s="99"/>
      <c r="GQ521" s="99"/>
      <c r="GR521" s="99"/>
      <c r="GS521" s="99"/>
      <c r="GT521" s="99"/>
      <c r="GU521" s="99"/>
      <c r="GV521" s="99"/>
      <c r="GW521" s="99"/>
      <c r="GX521" s="99"/>
      <c r="GY521" s="99"/>
      <c r="GZ521" s="99"/>
      <c r="HA521" s="99"/>
      <c r="HB521" s="99"/>
      <c r="HC521" s="99"/>
      <c r="HD521" s="99"/>
      <c r="HE521" s="99"/>
      <c r="HF521" s="99"/>
      <c r="HG521" s="99"/>
      <c r="HH521" s="99"/>
      <c r="HI521" s="99"/>
      <c r="HJ521" s="99"/>
      <c r="HK521" s="99"/>
      <c r="HL521" s="99"/>
      <c r="HM521" s="99"/>
      <c r="HN521" s="99"/>
      <c r="HO521" s="99"/>
      <c r="HP521" s="99"/>
      <c r="HQ521" s="99"/>
      <c r="HR521" s="99"/>
      <c r="HS521" s="99"/>
      <c r="HT521" s="99"/>
      <c r="HU521" s="99"/>
      <c r="HV521" s="99"/>
      <c r="HW521" s="99"/>
    </row>
    <row r="522" spans="1:231" ht="13.5" hidden="1" customHeight="1" outlineLevel="2">
      <c r="A522" s="4"/>
      <c r="H522" s="4"/>
      <c r="I522" s="793" t="s">
        <v>422</v>
      </c>
      <c r="J522" s="20"/>
      <c r="K522" s="20"/>
      <c r="L522" s="20"/>
      <c r="M522" s="20"/>
      <c r="N522" s="20"/>
      <c r="O522" s="20"/>
      <c r="P522" s="20"/>
      <c r="Q522" s="20"/>
      <c r="R522" s="20"/>
      <c r="S522" s="20"/>
      <c r="T522" s="20"/>
      <c r="U522" s="20"/>
      <c r="V522" s="20"/>
      <c r="W522" s="20"/>
      <c r="X522" s="20"/>
      <c r="Y522" s="20"/>
      <c r="Z522" s="20"/>
      <c r="AA522" s="20"/>
      <c r="AB522" s="20"/>
      <c r="AC522" s="20"/>
      <c r="AD522" s="20"/>
      <c r="AE522" s="20"/>
      <c r="AF522" s="20"/>
      <c r="AG522" s="20"/>
      <c r="AH522" s="20"/>
      <c r="AI522" s="20"/>
      <c r="AJ522" s="20"/>
      <c r="AK522" s="20"/>
      <c r="AL522" s="20"/>
      <c r="AM522" s="20"/>
      <c r="AN522" s="20"/>
      <c r="AO522" s="20"/>
      <c r="AP522" s="20"/>
      <c r="AQ522" s="20"/>
      <c r="AR522" s="20"/>
      <c r="AS522" s="20"/>
      <c r="AT522" s="615"/>
      <c r="AU522" s="141"/>
      <c r="AV522" s="141"/>
      <c r="AW522" s="576"/>
      <c r="AX522" s="636"/>
      <c r="AY522" s="174"/>
      <c r="AZ522" s="174"/>
      <c r="BA522" s="574"/>
      <c r="BB522" s="636"/>
      <c r="BC522" s="174"/>
      <c r="BD522" s="174"/>
      <c r="BE522" s="574"/>
      <c r="BF522" s="636"/>
      <c r="BG522" s="174"/>
      <c r="BH522" s="174"/>
      <c r="BI522" s="574"/>
      <c r="BJ522" s="636"/>
      <c r="BK522" s="174"/>
      <c r="BL522" s="174"/>
      <c r="BM522" s="574"/>
      <c r="BN522" s="725"/>
      <c r="BO522" s="790"/>
      <c r="BP522" s="790"/>
      <c r="BQ522" s="791"/>
      <c r="BR522" s="1206"/>
      <c r="BS522" s="1144"/>
      <c r="BT522" s="1144"/>
      <c r="BU522" s="783"/>
      <c r="BV522" s="726"/>
      <c r="BW522" s="753"/>
      <c r="BX522" s="753"/>
      <c r="BY522" s="782"/>
      <c r="BZ522" s="753"/>
      <c r="CA522" s="753"/>
      <c r="CB522" s="753"/>
      <c r="CC522" s="782"/>
      <c r="CD522" s="753"/>
      <c r="CE522" s="753"/>
      <c r="CF522" s="753"/>
      <c r="CG522" s="782"/>
      <c r="CH522" s="174"/>
      <c r="CI522" s="174"/>
      <c r="CJ522" s="174"/>
      <c r="CK522" s="174"/>
      <c r="CL522" s="174"/>
      <c r="CM522" s="174"/>
      <c r="CN522" s="174"/>
      <c r="CO522" s="174"/>
      <c r="CP522" s="174"/>
      <c r="CQ522" s="174"/>
      <c r="CR522" s="174"/>
      <c r="CS522" s="174"/>
      <c r="CT522" s="174"/>
      <c r="CU522" s="174"/>
      <c r="CV522" s="174"/>
      <c r="CW522" s="174"/>
      <c r="CX522" s="174"/>
      <c r="CY522" s="174"/>
      <c r="CZ522" s="174"/>
      <c r="DA522" s="174"/>
      <c r="DB522" s="174"/>
      <c r="DC522" s="174"/>
      <c r="DD522" s="174"/>
      <c r="DE522" s="174"/>
      <c r="DF522" s="174"/>
      <c r="DG522" s="174"/>
      <c r="DH522" s="174"/>
      <c r="DI522" s="574"/>
      <c r="DJ522" s="1139"/>
      <c r="DK522" s="141"/>
      <c r="DL522" s="141"/>
      <c r="DM522" s="141"/>
      <c r="DN522" s="141"/>
      <c r="DO522" s="141"/>
      <c r="DP522" s="141"/>
      <c r="DQ522" s="615"/>
      <c r="DR522" s="141"/>
      <c r="DS522" s="141"/>
      <c r="DT522" s="141"/>
      <c r="DU522" s="141"/>
      <c r="DV522" s="141"/>
      <c r="DW522" s="141"/>
      <c r="DX522" s="141"/>
      <c r="DY522" s="141"/>
      <c r="DZ522" s="141"/>
      <c r="EA522" s="141"/>
      <c r="EB522" s="141"/>
      <c r="EC522" s="174"/>
      <c r="ED522" s="174"/>
      <c r="EE522" s="174"/>
      <c r="EF522" s="174"/>
      <c r="EG522" s="174"/>
      <c r="EH522" s="174"/>
      <c r="EI522" s="174"/>
      <c r="EJ522" s="574"/>
      <c r="EK522" s="99"/>
      <c r="EL522" s="99"/>
      <c r="EM522" s="99"/>
      <c r="EN522" s="99"/>
      <c r="EO522" s="99"/>
      <c r="EP522" s="99"/>
      <c r="EQ522" s="99"/>
      <c r="ER522" s="99"/>
      <c r="ES522" s="99"/>
      <c r="ET522" s="99"/>
      <c r="EU522" s="99"/>
      <c r="EV522" s="99"/>
      <c r="EW522" s="99"/>
      <c r="EX522" s="99"/>
      <c r="EY522" s="99"/>
      <c r="EZ522" s="99"/>
      <c r="FA522" s="99"/>
      <c r="FB522" s="99"/>
      <c r="FC522" s="99"/>
      <c r="FD522" s="99"/>
      <c r="FE522" s="99"/>
      <c r="FF522" s="99"/>
      <c r="FG522" s="99"/>
      <c r="FH522" s="99"/>
      <c r="FI522" s="99"/>
      <c r="FJ522" s="99"/>
      <c r="FK522" s="99"/>
      <c r="FL522" s="99"/>
      <c r="FM522" s="99"/>
      <c r="FN522" s="99"/>
      <c r="FO522" s="99"/>
      <c r="FP522" s="99"/>
      <c r="FQ522" s="99"/>
      <c r="FR522" s="99"/>
      <c r="FS522" s="99"/>
      <c r="FT522" s="99"/>
      <c r="FU522" s="99"/>
      <c r="FV522" s="99"/>
      <c r="FW522" s="99"/>
      <c r="FX522" s="99"/>
      <c r="FY522" s="99"/>
      <c r="FZ522" s="99"/>
      <c r="GA522" s="99"/>
      <c r="GB522" s="99"/>
      <c r="GC522" s="99"/>
      <c r="GD522" s="99"/>
      <c r="GE522" s="99"/>
      <c r="GF522" s="99"/>
      <c r="GG522" s="99"/>
      <c r="GH522" s="99"/>
      <c r="GI522" s="99"/>
      <c r="GJ522" s="99"/>
      <c r="GK522" s="99"/>
      <c r="GL522" s="99"/>
      <c r="GM522" s="99"/>
      <c r="GN522" s="99"/>
      <c r="GO522" s="99"/>
      <c r="GP522" s="99"/>
      <c r="GQ522" s="99"/>
      <c r="GR522" s="99"/>
      <c r="GS522" s="99"/>
      <c r="GT522" s="99"/>
      <c r="GU522" s="99"/>
      <c r="GV522" s="99"/>
      <c r="GW522" s="99"/>
      <c r="GX522" s="99"/>
      <c r="GY522" s="99"/>
      <c r="GZ522" s="99"/>
      <c r="HA522" s="99"/>
      <c r="HB522" s="99"/>
      <c r="HC522" s="99"/>
      <c r="HD522" s="99"/>
      <c r="HE522" s="99"/>
      <c r="HF522" s="99"/>
      <c r="HG522" s="99"/>
      <c r="HH522" s="99"/>
      <c r="HI522" s="99"/>
      <c r="HJ522" s="99"/>
      <c r="HK522" s="99"/>
      <c r="HL522" s="99"/>
      <c r="HM522" s="99"/>
      <c r="HN522" s="99"/>
      <c r="HO522" s="99"/>
      <c r="HP522" s="99"/>
      <c r="HQ522" s="99"/>
      <c r="HR522" s="99"/>
      <c r="HS522" s="99"/>
      <c r="HT522" s="99"/>
      <c r="HU522" s="99"/>
      <c r="HV522" s="99"/>
      <c r="HW522" s="99"/>
    </row>
    <row r="523" spans="1:231" ht="13.5" hidden="1" customHeight="1" outlineLevel="2">
      <c r="A523" s="4"/>
      <c r="H523" s="4"/>
      <c r="I523" s="789" t="s">
        <v>415</v>
      </c>
      <c r="J523" s="20"/>
      <c r="K523" s="20"/>
      <c r="L523" s="20"/>
      <c r="M523" s="20"/>
      <c r="N523" s="20"/>
      <c r="O523" s="20"/>
      <c r="P523" s="20"/>
      <c r="Q523" s="20"/>
      <c r="R523" s="20"/>
      <c r="S523" s="20"/>
      <c r="T523" s="20"/>
      <c r="U523" s="20"/>
      <c r="V523" s="20"/>
      <c r="W523" s="20"/>
      <c r="X523" s="20"/>
      <c r="Y523" s="20"/>
      <c r="Z523" s="20"/>
      <c r="AA523" s="20"/>
      <c r="AB523" s="20"/>
      <c r="AC523" s="20"/>
      <c r="AD523" s="20"/>
      <c r="AE523" s="20"/>
      <c r="AF523" s="20"/>
      <c r="AG523" s="20"/>
      <c r="AH523" s="20"/>
      <c r="AI523" s="20"/>
      <c r="AJ523" s="20"/>
      <c r="AK523" s="20"/>
      <c r="AL523" s="20"/>
      <c r="AM523" s="20"/>
      <c r="AN523" s="20"/>
      <c r="AO523" s="20"/>
      <c r="AP523" s="20"/>
      <c r="AQ523" s="20"/>
      <c r="AR523" s="20"/>
      <c r="AS523" s="20"/>
      <c r="AT523" s="615"/>
      <c r="AU523" s="141"/>
      <c r="AV523" s="141"/>
      <c r="AW523" s="576"/>
      <c r="AX523" s="636"/>
      <c r="AY523" s="174"/>
      <c r="AZ523" s="174"/>
      <c r="BA523" s="574"/>
      <c r="BB523" s="636"/>
      <c r="BC523" s="174"/>
      <c r="BD523" s="174"/>
      <c r="BE523" s="574"/>
      <c r="BF523" s="636"/>
      <c r="BG523" s="174"/>
      <c r="BH523" s="174"/>
      <c r="BI523" s="574"/>
      <c r="BJ523" s="636"/>
      <c r="BK523" s="174"/>
      <c r="BL523" s="174"/>
      <c r="BM523" s="574"/>
      <c r="BN523" s="636"/>
      <c r="BO523" s="174"/>
      <c r="BP523" s="174"/>
      <c r="BQ523" s="574"/>
      <c r="BR523" s="1207">
        <f>BR520/BN520-1</f>
        <v>-0.1095594020456323</v>
      </c>
      <c r="BS523" s="1208">
        <f>BS520/BO520-1</f>
        <v>-0.18104575163398706</v>
      </c>
      <c r="BT523" s="1208">
        <f>BT520/BP520-1</f>
        <v>-0.28385620915032683</v>
      </c>
      <c r="BU523" s="798"/>
      <c r="BV523" s="761"/>
      <c r="BW523" s="798"/>
      <c r="BX523" s="798"/>
      <c r="BY523" s="799"/>
      <c r="BZ523" s="798"/>
      <c r="CA523" s="798"/>
      <c r="CB523" s="798"/>
      <c r="CC523" s="799"/>
      <c r="CD523" s="798"/>
      <c r="CE523" s="798"/>
      <c r="CF523" s="798"/>
      <c r="CG523" s="799"/>
      <c r="CH523" s="174"/>
      <c r="CI523" s="174"/>
      <c r="CJ523" s="174"/>
      <c r="CK523" s="174"/>
      <c r="CL523" s="174"/>
      <c r="CM523" s="174"/>
      <c r="CN523" s="174"/>
      <c r="CO523" s="174"/>
      <c r="CP523" s="174"/>
      <c r="CQ523" s="174"/>
      <c r="CR523" s="174"/>
      <c r="CS523" s="174"/>
      <c r="CT523" s="174"/>
      <c r="CU523" s="174"/>
      <c r="CV523" s="174"/>
      <c r="CW523" s="174"/>
      <c r="CX523" s="174"/>
      <c r="CY523" s="174"/>
      <c r="CZ523" s="174"/>
      <c r="DA523" s="174"/>
      <c r="DB523" s="174"/>
      <c r="DC523" s="174"/>
      <c r="DD523" s="174"/>
      <c r="DE523" s="174"/>
      <c r="DF523" s="174"/>
      <c r="DG523" s="174"/>
      <c r="DH523" s="174"/>
      <c r="DI523" s="574"/>
      <c r="DJ523" s="1139"/>
      <c r="DK523" s="141"/>
      <c r="DL523" s="141"/>
      <c r="DM523" s="141"/>
      <c r="DN523" s="141"/>
      <c r="DO523" s="141"/>
      <c r="DP523" s="141"/>
      <c r="DQ523" s="615"/>
      <c r="DR523" s="141"/>
      <c r="DS523" s="141"/>
      <c r="DT523" s="141"/>
      <c r="DU523" s="141"/>
      <c r="DV523" s="141"/>
      <c r="DW523" s="141"/>
      <c r="DX523" s="141"/>
      <c r="DY523" s="141"/>
      <c r="DZ523" s="755">
        <f>DZ520/DY520-1</f>
        <v>-0.39375654107796931</v>
      </c>
      <c r="EA523" s="755">
        <f>EA520/DZ520-1</f>
        <v>-1</v>
      </c>
      <c r="EB523" s="755">
        <f>IF(ISERROR(EB520/EA520-1),0,EB520/EA520-1)</f>
        <v>0</v>
      </c>
      <c r="EC523" s="798">
        <f>EB523</f>
        <v>0</v>
      </c>
      <c r="ED523" s="798">
        <f t="shared" ref="ED523:EJ523" si="1012">EC523</f>
        <v>0</v>
      </c>
      <c r="EE523" s="798">
        <f t="shared" si="1012"/>
        <v>0</v>
      </c>
      <c r="EF523" s="798">
        <f t="shared" si="1012"/>
        <v>0</v>
      </c>
      <c r="EG523" s="798">
        <f t="shared" si="1012"/>
        <v>0</v>
      </c>
      <c r="EH523" s="798">
        <f t="shared" si="1012"/>
        <v>0</v>
      </c>
      <c r="EI523" s="798">
        <f t="shared" si="1012"/>
        <v>0</v>
      </c>
      <c r="EJ523" s="799">
        <f t="shared" si="1012"/>
        <v>0</v>
      </c>
      <c r="EK523" s="99"/>
      <c r="EL523" s="99"/>
      <c r="EM523" s="99"/>
      <c r="EN523" s="99"/>
      <c r="EO523" s="99"/>
      <c r="EP523" s="99"/>
      <c r="EQ523" s="99"/>
      <c r="ER523" s="99"/>
      <c r="ES523" s="99"/>
      <c r="ET523" s="99"/>
      <c r="EU523" s="99"/>
      <c r="EV523" s="99"/>
      <c r="EW523" s="99"/>
      <c r="EX523" s="99"/>
      <c r="EY523" s="99"/>
      <c r="EZ523" s="99"/>
      <c r="FA523" s="99"/>
      <c r="FB523" s="99"/>
      <c r="FC523" s="99"/>
      <c r="FD523" s="99"/>
      <c r="FE523" s="99"/>
      <c r="FF523" s="99"/>
      <c r="FG523" s="99"/>
      <c r="FH523" s="99"/>
      <c r="FI523" s="99"/>
      <c r="FJ523" s="99"/>
      <c r="FK523" s="99"/>
      <c r="FL523" s="99"/>
      <c r="FM523" s="99"/>
      <c r="FN523" s="99"/>
      <c r="FO523" s="99"/>
      <c r="FP523" s="99"/>
      <c r="FQ523" s="99"/>
      <c r="FR523" s="99"/>
      <c r="FS523" s="99"/>
      <c r="FT523" s="99"/>
      <c r="FU523" s="99"/>
      <c r="FV523" s="99"/>
      <c r="FW523" s="99"/>
      <c r="FX523" s="99"/>
      <c r="FY523" s="99"/>
      <c r="FZ523" s="99"/>
      <c r="GA523" s="99"/>
      <c r="GB523" s="99"/>
      <c r="GC523" s="99"/>
      <c r="GD523" s="99"/>
      <c r="GE523" s="99"/>
      <c r="GF523" s="99"/>
      <c r="GG523" s="99"/>
      <c r="GH523" s="99"/>
      <c r="GI523" s="99"/>
      <c r="GJ523" s="99"/>
      <c r="GK523" s="99"/>
      <c r="GL523" s="99"/>
      <c r="GM523" s="99"/>
      <c r="GN523" s="99"/>
      <c r="GO523" s="99"/>
      <c r="GP523" s="99"/>
      <c r="GQ523" s="99"/>
      <c r="GR523" s="99"/>
      <c r="GS523" s="99"/>
      <c r="GT523" s="99"/>
      <c r="GU523" s="99"/>
      <c r="GV523" s="99"/>
      <c r="GW523" s="99"/>
      <c r="GX523" s="99"/>
      <c r="GY523" s="99"/>
      <c r="GZ523" s="99"/>
      <c r="HA523" s="99"/>
      <c r="HB523" s="99"/>
      <c r="HC523" s="99"/>
      <c r="HD523" s="99"/>
      <c r="HE523" s="99"/>
      <c r="HF523" s="99"/>
      <c r="HG523" s="99"/>
      <c r="HH523" s="99"/>
      <c r="HI523" s="99"/>
      <c r="HJ523" s="99"/>
      <c r="HK523" s="99"/>
      <c r="HL523" s="99"/>
      <c r="HM523" s="99"/>
      <c r="HN523" s="99"/>
      <c r="HO523" s="99"/>
      <c r="HP523" s="99"/>
      <c r="HQ523" s="99"/>
      <c r="HR523" s="99"/>
      <c r="HS523" s="99"/>
      <c r="HT523" s="99"/>
      <c r="HU523" s="99"/>
      <c r="HV523" s="99"/>
      <c r="HW523" s="99"/>
    </row>
    <row r="524" spans="1:231" ht="13.5" hidden="1" customHeight="1" outlineLevel="1">
      <c r="A524" s="4"/>
      <c r="H524" s="4"/>
      <c r="I524" s="368"/>
      <c r="J524" s="20"/>
      <c r="K524" s="20"/>
      <c r="L524" s="20"/>
      <c r="M524" s="20"/>
      <c r="N524" s="20"/>
      <c r="O524" s="20"/>
      <c r="P524" s="20"/>
      <c r="Q524" s="20"/>
      <c r="R524" s="20"/>
      <c r="S524" s="20"/>
      <c r="T524" s="20"/>
      <c r="U524" s="20"/>
      <c r="V524" s="20"/>
      <c r="W524" s="20"/>
      <c r="X524" s="20"/>
      <c r="Y524" s="20"/>
      <c r="Z524" s="20"/>
      <c r="AA524" s="20"/>
      <c r="AB524" s="20"/>
      <c r="AC524" s="20"/>
      <c r="AD524" s="20"/>
      <c r="AE524" s="20"/>
      <c r="AF524" s="20"/>
      <c r="AG524" s="20"/>
      <c r="AH524" s="20"/>
      <c r="AI524" s="20"/>
      <c r="AJ524" s="20"/>
      <c r="AK524" s="20"/>
      <c r="AL524" s="20"/>
      <c r="AM524" s="20"/>
      <c r="AN524" s="20"/>
      <c r="AO524" s="20"/>
      <c r="AP524" s="20"/>
      <c r="AQ524" s="20"/>
      <c r="AR524" s="20"/>
      <c r="AS524" s="20"/>
      <c r="AT524" s="615"/>
      <c r="AU524" s="141"/>
      <c r="AV524" s="141"/>
      <c r="AW524" s="576"/>
      <c r="AX524" s="636"/>
      <c r="AY524" s="174"/>
      <c r="AZ524" s="174"/>
      <c r="BA524" s="574"/>
      <c r="BB524" s="636"/>
      <c r="BC524" s="174"/>
      <c r="BD524" s="174"/>
      <c r="BE524" s="574"/>
      <c r="BF524" s="636"/>
      <c r="BG524" s="174"/>
      <c r="BH524" s="174"/>
      <c r="BI524" s="574"/>
      <c r="BJ524" s="636"/>
      <c r="BK524" s="174"/>
      <c r="BL524" s="174"/>
      <c r="BM524" s="574"/>
      <c r="BN524" s="636"/>
      <c r="BO524" s="174"/>
      <c r="BP524" s="174"/>
      <c r="BQ524" s="574"/>
      <c r="BR524" s="831"/>
      <c r="BS524" s="1205"/>
      <c r="BT524" s="1205"/>
      <c r="BU524" s="574"/>
      <c r="BV524" s="636"/>
      <c r="BW524" s="174"/>
      <c r="BX524" s="174"/>
      <c r="BY524" s="574"/>
      <c r="BZ524" s="174"/>
      <c r="CA524" s="174"/>
      <c r="CB524" s="174"/>
      <c r="CC524" s="574"/>
      <c r="CD524" s="174"/>
      <c r="CE524" s="174"/>
      <c r="CF524" s="174"/>
      <c r="CG524" s="574"/>
      <c r="CH524" s="174"/>
      <c r="CI524" s="174"/>
      <c r="CJ524" s="174"/>
      <c r="CK524" s="174"/>
      <c r="CL524" s="174"/>
      <c r="CM524" s="174"/>
      <c r="CN524" s="174"/>
      <c r="CO524" s="174"/>
      <c r="CP524" s="174"/>
      <c r="CQ524" s="174"/>
      <c r="CR524" s="174"/>
      <c r="CS524" s="174"/>
      <c r="CT524" s="174"/>
      <c r="CU524" s="174"/>
      <c r="CV524" s="174"/>
      <c r="CW524" s="174"/>
      <c r="CX524" s="174"/>
      <c r="CY524" s="174"/>
      <c r="CZ524" s="174"/>
      <c r="DA524" s="174"/>
      <c r="DB524" s="174"/>
      <c r="DC524" s="174"/>
      <c r="DD524" s="174"/>
      <c r="DE524" s="174"/>
      <c r="DF524" s="174"/>
      <c r="DG524" s="174"/>
      <c r="DH524" s="174"/>
      <c r="DI524" s="574"/>
      <c r="DJ524" s="1139"/>
      <c r="DK524" s="141"/>
      <c r="DL524" s="141"/>
      <c r="DM524" s="141"/>
      <c r="DN524" s="141"/>
      <c r="DO524" s="141"/>
      <c r="DP524" s="141"/>
      <c r="DQ524" s="615"/>
      <c r="DR524" s="141"/>
      <c r="DS524" s="141"/>
      <c r="DT524" s="141"/>
      <c r="DU524" s="141"/>
      <c r="DV524" s="141"/>
      <c r="DW524" s="141"/>
      <c r="DX524" s="141"/>
      <c r="DY524" s="141"/>
      <c r="DZ524" s="141"/>
      <c r="EA524" s="141"/>
      <c r="EB524" s="174"/>
      <c r="EC524" s="174"/>
      <c r="ED524" s="174"/>
      <c r="EE524" s="174"/>
      <c r="EF524" s="174"/>
      <c r="EG524" s="174"/>
      <c r="EH524" s="174"/>
      <c r="EI524" s="174"/>
      <c r="EJ524" s="574"/>
      <c r="EK524" s="99"/>
      <c r="EL524" s="99"/>
      <c r="EM524" s="99"/>
      <c r="EN524" s="99"/>
      <c r="EO524" s="99"/>
      <c r="EP524" s="99"/>
      <c r="EQ524" s="99"/>
      <c r="ER524" s="99"/>
      <c r="ES524" s="99"/>
      <c r="ET524" s="99"/>
      <c r="EU524" s="99"/>
      <c r="EV524" s="99"/>
      <c r="EW524" s="99"/>
      <c r="EX524" s="99"/>
      <c r="EY524" s="99"/>
      <c r="EZ524" s="99"/>
      <c r="FA524" s="99"/>
      <c r="FB524" s="99"/>
      <c r="FC524" s="99"/>
      <c r="FD524" s="99"/>
      <c r="FE524" s="99"/>
      <c r="FF524" s="99"/>
      <c r="FG524" s="99"/>
      <c r="FH524" s="99"/>
      <c r="FI524" s="99"/>
      <c r="FJ524" s="99"/>
      <c r="FK524" s="99"/>
      <c r="FL524" s="99"/>
      <c r="FM524" s="99"/>
      <c r="FN524" s="99"/>
      <c r="FO524" s="99"/>
      <c r="FP524" s="99"/>
      <c r="FQ524" s="99"/>
      <c r="FR524" s="99"/>
      <c r="FS524" s="99"/>
      <c r="FT524" s="99"/>
      <c r="FU524" s="99"/>
      <c r="FV524" s="99"/>
      <c r="FW524" s="99"/>
      <c r="FX524" s="99"/>
      <c r="FY524" s="99"/>
      <c r="FZ524" s="99"/>
      <c r="GA524" s="99"/>
      <c r="GB524" s="99"/>
      <c r="GC524" s="99"/>
      <c r="GD524" s="99"/>
      <c r="GE524" s="99"/>
      <c r="GF524" s="99"/>
      <c r="GG524" s="99"/>
      <c r="GH524" s="99"/>
      <c r="GI524" s="99"/>
      <c r="GJ524" s="99"/>
      <c r="GK524" s="99"/>
      <c r="GL524" s="99"/>
      <c r="GM524" s="99"/>
      <c r="GN524" s="99"/>
      <c r="GO524" s="99"/>
      <c r="GP524" s="99"/>
      <c r="GQ524" s="99"/>
      <c r="GR524" s="99"/>
      <c r="GS524" s="99"/>
      <c r="GT524" s="99"/>
      <c r="GU524" s="99"/>
      <c r="GV524" s="99"/>
      <c r="GW524" s="99"/>
      <c r="GX524" s="99"/>
      <c r="GY524" s="99"/>
      <c r="GZ524" s="99"/>
      <c r="HA524" s="99"/>
      <c r="HB524" s="99"/>
      <c r="HC524" s="99"/>
      <c r="HD524" s="99"/>
      <c r="HE524" s="99"/>
      <c r="HF524" s="99"/>
      <c r="HG524" s="99"/>
      <c r="HH524" s="99"/>
      <c r="HI524" s="99"/>
      <c r="HJ524" s="99"/>
      <c r="HK524" s="99"/>
      <c r="HL524" s="99"/>
      <c r="HM524" s="99"/>
      <c r="HN524" s="99"/>
      <c r="HO524" s="99"/>
      <c r="HP524" s="99"/>
      <c r="HQ524" s="99"/>
      <c r="HR524" s="99"/>
      <c r="HS524" s="99"/>
      <c r="HT524" s="99"/>
      <c r="HU524" s="99"/>
      <c r="HV524" s="99"/>
      <c r="HW524" s="99"/>
    </row>
    <row r="525" spans="1:231" ht="13.5" hidden="1" customHeight="1" outlineLevel="1">
      <c r="A525" s="4"/>
      <c r="H525" s="4"/>
      <c r="I525" s="795"/>
      <c r="J525" s="20"/>
      <c r="K525" s="20"/>
      <c r="L525" s="20"/>
      <c r="M525" s="20"/>
      <c r="N525" s="20"/>
      <c r="O525" s="20"/>
      <c r="P525" s="20"/>
      <c r="Q525" s="20"/>
      <c r="R525" s="20"/>
      <c r="S525" s="20"/>
      <c r="T525" s="20"/>
      <c r="U525" s="20"/>
      <c r="V525" s="20"/>
      <c r="W525" s="20"/>
      <c r="X525" s="20"/>
      <c r="Y525" s="20"/>
      <c r="Z525" s="20"/>
      <c r="AA525" s="20"/>
      <c r="AB525" s="20"/>
      <c r="AC525" s="20"/>
      <c r="AD525" s="20"/>
      <c r="AE525" s="20"/>
      <c r="AF525" s="20"/>
      <c r="AG525" s="20"/>
      <c r="AH525" s="20"/>
      <c r="AI525" s="20"/>
      <c r="AJ525" s="20"/>
      <c r="AK525" s="20"/>
      <c r="AL525" s="20"/>
      <c r="AM525" s="20"/>
      <c r="AN525" s="20"/>
      <c r="AO525" s="20"/>
      <c r="AP525" s="20"/>
      <c r="AQ525" s="20"/>
      <c r="AR525" s="20"/>
      <c r="AS525" s="20"/>
      <c r="AT525" s="615"/>
      <c r="AU525" s="141"/>
      <c r="AV525" s="141"/>
      <c r="AW525" s="576"/>
      <c r="AX525" s="636"/>
      <c r="AY525" s="174"/>
      <c r="AZ525" s="174"/>
      <c r="BA525" s="574"/>
      <c r="BB525" s="636"/>
      <c r="BC525" s="174"/>
      <c r="BD525" s="174"/>
      <c r="BE525" s="574"/>
      <c r="BF525" s="636"/>
      <c r="BG525" s="174"/>
      <c r="BH525" s="174"/>
      <c r="BI525" s="574"/>
      <c r="BJ525" s="636"/>
      <c r="BK525" s="174"/>
      <c r="BL525" s="174"/>
      <c r="BM525" s="574"/>
      <c r="BN525" s="734"/>
      <c r="BO525" s="755"/>
      <c r="BP525" s="755"/>
      <c r="BQ525" s="755"/>
      <c r="BR525" s="737"/>
      <c r="BS525" s="796"/>
      <c r="BT525" s="796"/>
      <c r="BU525" s="1211"/>
      <c r="BV525" s="1207"/>
      <c r="BW525" s="805"/>
      <c r="BX525" s="1208"/>
      <c r="BY525" s="1501"/>
      <c r="BZ525" s="805"/>
      <c r="CA525" s="805"/>
      <c r="CB525" s="805"/>
      <c r="CC525" s="1214"/>
      <c r="CD525" s="805"/>
      <c r="CE525" s="805"/>
      <c r="CF525" s="805"/>
      <c r="CG525" s="1214"/>
      <c r="CH525" s="174"/>
      <c r="CI525" s="174"/>
      <c r="CJ525" s="174"/>
      <c r="CK525" s="174"/>
      <c r="CL525" s="174"/>
      <c r="CM525" s="174"/>
      <c r="CN525" s="174"/>
      <c r="CO525" s="174"/>
      <c r="CP525" s="174"/>
      <c r="CQ525" s="174"/>
      <c r="CR525" s="174"/>
      <c r="CS525" s="174"/>
      <c r="CT525" s="174"/>
      <c r="CU525" s="174"/>
      <c r="CV525" s="174"/>
      <c r="CW525" s="174"/>
      <c r="CX525" s="174"/>
      <c r="CY525" s="174"/>
      <c r="CZ525" s="174"/>
      <c r="DA525" s="174"/>
      <c r="DB525" s="174"/>
      <c r="DC525" s="174"/>
      <c r="DD525" s="174"/>
      <c r="DE525" s="174"/>
      <c r="DF525" s="174"/>
      <c r="DG525" s="174"/>
      <c r="DH525" s="174"/>
      <c r="DI525" s="574"/>
      <c r="DJ525" s="1139"/>
      <c r="DK525" s="141"/>
      <c r="DL525" s="141"/>
      <c r="DM525" s="141"/>
      <c r="DN525" s="141"/>
      <c r="DO525" s="141"/>
      <c r="DP525" s="141"/>
      <c r="DQ525" s="615"/>
      <c r="DR525" s="141"/>
      <c r="DS525" s="141"/>
      <c r="DT525" s="141"/>
      <c r="DU525" s="141"/>
      <c r="DV525" s="141"/>
      <c r="DW525" s="141"/>
      <c r="DX525" s="141"/>
      <c r="DY525" s="800"/>
      <c r="DZ525" s="755"/>
      <c r="EA525" s="755"/>
      <c r="EB525" s="755"/>
      <c r="EC525" s="755"/>
      <c r="ED525" s="755"/>
      <c r="EE525" s="755"/>
      <c r="EF525" s="755"/>
      <c r="EG525" s="755"/>
      <c r="EH525" s="755"/>
      <c r="EI525" s="755"/>
      <c r="EJ525" s="756"/>
      <c r="EK525" s="99"/>
      <c r="EL525" s="99"/>
      <c r="EM525" s="99"/>
      <c r="EN525" s="99"/>
      <c r="EO525" s="99"/>
      <c r="EP525" s="99"/>
      <c r="EQ525" s="99"/>
      <c r="ER525" s="99"/>
      <c r="ES525" s="99"/>
      <c r="ET525" s="99"/>
      <c r="EU525" s="99"/>
      <c r="EV525" s="99"/>
      <c r="EW525" s="99"/>
      <c r="EX525" s="99"/>
      <c r="EY525" s="99"/>
      <c r="EZ525" s="99"/>
      <c r="FA525" s="99"/>
      <c r="FB525" s="99"/>
      <c r="FC525" s="99"/>
      <c r="FD525" s="99"/>
      <c r="FE525" s="99"/>
      <c r="FF525" s="99"/>
      <c r="FG525" s="99"/>
      <c r="FH525" s="99"/>
      <c r="FI525" s="99"/>
      <c r="FJ525" s="99"/>
      <c r="FK525" s="99"/>
      <c r="FL525" s="99"/>
      <c r="FM525" s="99"/>
      <c r="FN525" s="99"/>
      <c r="FO525" s="99"/>
      <c r="FP525" s="99"/>
      <c r="FQ525" s="99"/>
      <c r="FR525" s="99"/>
      <c r="FS525" s="99"/>
      <c r="FT525" s="99"/>
      <c r="FU525" s="99"/>
      <c r="FV525" s="99"/>
      <c r="FW525" s="99"/>
      <c r="FX525" s="99"/>
      <c r="FY525" s="99"/>
      <c r="FZ525" s="99"/>
      <c r="GA525" s="99"/>
      <c r="GB525" s="99"/>
      <c r="GC525" s="99"/>
      <c r="GD525" s="99"/>
      <c r="GE525" s="99"/>
      <c r="GF525" s="99"/>
      <c r="GG525" s="99"/>
      <c r="GH525" s="99"/>
      <c r="GI525" s="99"/>
      <c r="GJ525" s="99"/>
      <c r="GK525" s="99"/>
      <c r="GL525" s="99"/>
      <c r="GM525" s="99"/>
      <c r="GN525" s="99"/>
      <c r="GO525" s="99"/>
      <c r="GP525" s="99"/>
      <c r="GQ525" s="99"/>
      <c r="GR525" s="99"/>
      <c r="GS525" s="99"/>
      <c r="GT525" s="99"/>
      <c r="GU525" s="99"/>
      <c r="GV525" s="99"/>
      <c r="GW525" s="99"/>
      <c r="GX525" s="99"/>
      <c r="GY525" s="99"/>
      <c r="GZ525" s="99"/>
      <c r="HA525" s="99"/>
      <c r="HB525" s="99"/>
      <c r="HC525" s="99"/>
      <c r="HD525" s="99"/>
      <c r="HE525" s="99"/>
      <c r="HF525" s="99"/>
      <c r="HG525" s="99"/>
      <c r="HH525" s="99"/>
      <c r="HI525" s="99"/>
      <c r="HJ525" s="99"/>
      <c r="HK525" s="99"/>
      <c r="HL525" s="99"/>
      <c r="HM525" s="99"/>
      <c r="HN525" s="99"/>
      <c r="HO525" s="99"/>
      <c r="HP525" s="99"/>
      <c r="HQ525" s="99"/>
      <c r="HR525" s="99"/>
      <c r="HS525" s="99"/>
      <c r="HT525" s="99"/>
      <c r="HU525" s="99"/>
      <c r="HV525" s="99"/>
      <c r="HW525" s="99"/>
    </row>
    <row r="526" spans="1:231" ht="13.5" hidden="1" customHeight="1" outlineLevel="1">
      <c r="A526" s="4"/>
      <c r="H526" s="4"/>
      <c r="I526" s="1895"/>
      <c r="J526" s="20"/>
      <c r="K526" s="20"/>
      <c r="L526" s="20"/>
      <c r="M526" s="20"/>
      <c r="N526" s="20"/>
      <c r="O526" s="20"/>
      <c r="P526" s="20"/>
      <c r="Q526" s="20"/>
      <c r="R526" s="20"/>
      <c r="S526" s="20"/>
      <c r="T526" s="20"/>
      <c r="U526" s="20"/>
      <c r="V526" s="20"/>
      <c r="W526" s="20"/>
      <c r="X526" s="20"/>
      <c r="Y526" s="20"/>
      <c r="Z526" s="20"/>
      <c r="AA526" s="20"/>
      <c r="AB526" s="20"/>
      <c r="AC526" s="20"/>
      <c r="AD526" s="20"/>
      <c r="AE526" s="20"/>
      <c r="AF526" s="20"/>
      <c r="AG526" s="20"/>
      <c r="AH526" s="20"/>
      <c r="AI526" s="20"/>
      <c r="AJ526" s="20"/>
      <c r="AK526" s="20"/>
      <c r="AL526" s="20"/>
      <c r="AM526" s="20"/>
      <c r="AN526" s="20"/>
      <c r="AO526" s="20"/>
      <c r="AP526" s="20"/>
      <c r="AQ526" s="20"/>
      <c r="AR526" s="20"/>
      <c r="AS526" s="20"/>
      <c r="AT526" s="615"/>
      <c r="AU526" s="141"/>
      <c r="AV526" s="141"/>
      <c r="AW526" s="576"/>
      <c r="AX526" s="636"/>
      <c r="AY526" s="174"/>
      <c r="AZ526" s="174"/>
      <c r="BA526" s="574"/>
      <c r="BB526" s="636"/>
      <c r="BC526" s="174"/>
      <c r="BD526" s="174"/>
      <c r="BE526" s="574"/>
      <c r="BF526" s="636"/>
      <c r="BG526" s="174"/>
      <c r="BH526" s="174"/>
      <c r="BI526" s="574"/>
      <c r="BJ526" s="636"/>
      <c r="BK526" s="174"/>
      <c r="BL526" s="174"/>
      <c r="BM526" s="574"/>
      <c r="BN526" s="734"/>
      <c r="BO526" s="755"/>
      <c r="BP526" s="755"/>
      <c r="BQ526" s="755"/>
      <c r="BR526" s="737"/>
      <c r="BS526" s="796"/>
      <c r="BT526" s="796"/>
      <c r="BU526" s="1211"/>
      <c r="BV526" s="1207"/>
      <c r="BW526" s="805"/>
      <c r="BX526" s="1208"/>
      <c r="BY526" s="1501"/>
      <c r="BZ526" s="805"/>
      <c r="CA526" s="805"/>
      <c r="CB526" s="805"/>
      <c r="CC526" s="1214"/>
      <c r="CD526" s="805"/>
      <c r="CE526" s="805"/>
      <c r="CF526" s="805"/>
      <c r="CG526" s="1214"/>
      <c r="CH526" s="174"/>
      <c r="CI526" s="174"/>
      <c r="CJ526" s="174"/>
      <c r="CK526" s="174"/>
      <c r="CL526" s="174"/>
      <c r="CM526" s="174"/>
      <c r="CN526" s="174"/>
      <c r="CO526" s="174"/>
      <c r="CP526" s="174"/>
      <c r="CQ526" s="174"/>
      <c r="CR526" s="174"/>
      <c r="CS526" s="174"/>
      <c r="CT526" s="174"/>
      <c r="CU526" s="174"/>
      <c r="CV526" s="174"/>
      <c r="CW526" s="174"/>
      <c r="CX526" s="174"/>
      <c r="CY526" s="174"/>
      <c r="CZ526" s="174"/>
      <c r="DA526" s="174"/>
      <c r="DB526" s="174"/>
      <c r="DC526" s="174"/>
      <c r="DD526" s="174"/>
      <c r="DE526" s="174"/>
      <c r="DF526" s="174"/>
      <c r="DG526" s="174"/>
      <c r="DH526" s="174"/>
      <c r="DI526" s="574"/>
      <c r="DJ526" s="1139"/>
      <c r="DK526" s="141"/>
      <c r="DL526" s="141"/>
      <c r="DM526" s="141"/>
      <c r="DN526" s="141"/>
      <c r="DO526" s="141"/>
      <c r="DP526" s="141"/>
      <c r="DQ526" s="615"/>
      <c r="DR526" s="141"/>
      <c r="DS526" s="141"/>
      <c r="DT526" s="141"/>
      <c r="DU526" s="141"/>
      <c r="DV526" s="141"/>
      <c r="DW526" s="141"/>
      <c r="DX526" s="141"/>
      <c r="DY526" s="800"/>
      <c r="DZ526" s="755"/>
      <c r="EA526" s="755"/>
      <c r="EB526" s="755"/>
      <c r="EC526" s="755"/>
      <c r="ED526" s="755"/>
      <c r="EE526" s="755"/>
      <c r="EF526" s="755"/>
      <c r="EG526" s="755"/>
      <c r="EH526" s="755"/>
      <c r="EI526" s="755"/>
      <c r="EJ526" s="756"/>
      <c r="EK526" s="99"/>
      <c r="EL526" s="99"/>
      <c r="EM526" s="99"/>
      <c r="EN526" s="99"/>
      <c r="EO526" s="99"/>
      <c r="EP526" s="99"/>
      <c r="EQ526" s="99"/>
      <c r="ER526" s="99"/>
      <c r="ES526" s="99"/>
      <c r="ET526" s="99"/>
      <c r="EU526" s="99"/>
      <c r="EV526" s="99"/>
      <c r="EW526" s="99"/>
      <c r="EX526" s="99"/>
      <c r="EY526" s="99"/>
      <c r="EZ526" s="99"/>
      <c r="FA526" s="99"/>
      <c r="FB526" s="99"/>
      <c r="FC526" s="99"/>
      <c r="FD526" s="99"/>
      <c r="FE526" s="99"/>
      <c r="FF526" s="99"/>
      <c r="FG526" s="99"/>
      <c r="FH526" s="99"/>
      <c r="FI526" s="99"/>
      <c r="FJ526" s="99"/>
      <c r="FK526" s="99"/>
      <c r="FL526" s="99"/>
      <c r="FM526" s="99"/>
      <c r="FN526" s="99"/>
      <c r="FO526" s="99"/>
      <c r="FP526" s="99"/>
      <c r="FQ526" s="99"/>
      <c r="FR526" s="99"/>
      <c r="FS526" s="99"/>
      <c r="FT526" s="99"/>
      <c r="FU526" s="99"/>
      <c r="FV526" s="99"/>
      <c r="FW526" s="99"/>
      <c r="FX526" s="99"/>
      <c r="FY526" s="99"/>
      <c r="FZ526" s="99"/>
      <c r="GA526" s="99"/>
      <c r="GB526" s="99"/>
      <c r="GC526" s="99"/>
      <c r="GD526" s="99"/>
      <c r="GE526" s="99"/>
      <c r="GF526" s="99"/>
      <c r="GG526" s="99"/>
      <c r="GH526" s="99"/>
      <c r="GI526" s="99"/>
      <c r="GJ526" s="99"/>
      <c r="GK526" s="99"/>
      <c r="GL526" s="99"/>
      <c r="GM526" s="99"/>
      <c r="GN526" s="99"/>
      <c r="GO526" s="99"/>
      <c r="GP526" s="99"/>
      <c r="GQ526" s="99"/>
      <c r="GR526" s="99"/>
      <c r="GS526" s="99"/>
      <c r="GT526" s="99"/>
      <c r="GU526" s="99"/>
      <c r="GV526" s="99"/>
      <c r="GW526" s="99"/>
      <c r="GX526" s="99"/>
      <c r="GY526" s="99"/>
      <c r="GZ526" s="99"/>
      <c r="HA526" s="99"/>
      <c r="HB526" s="99"/>
      <c r="HC526" s="99"/>
      <c r="HD526" s="99"/>
      <c r="HE526" s="99"/>
      <c r="HF526" s="99"/>
      <c r="HG526" s="99"/>
      <c r="HH526" s="99"/>
      <c r="HI526" s="99"/>
      <c r="HJ526" s="99"/>
      <c r="HK526" s="99"/>
      <c r="HL526" s="99"/>
      <c r="HM526" s="99"/>
      <c r="HN526" s="99"/>
      <c r="HO526" s="99"/>
      <c r="HP526" s="99"/>
      <c r="HQ526" s="99"/>
      <c r="HR526" s="99"/>
      <c r="HS526" s="99"/>
      <c r="HT526" s="99"/>
      <c r="HU526" s="99"/>
      <c r="HV526" s="99"/>
      <c r="HW526" s="99"/>
    </row>
    <row r="527" spans="1:231" s="99" customFormat="1" ht="13.5" hidden="1" customHeight="1" outlineLevel="1" collapsed="1">
      <c r="A527" s="8"/>
      <c r="B527"/>
      <c r="C527"/>
      <c r="D527"/>
      <c r="E527"/>
      <c r="F527"/>
      <c r="G527"/>
      <c r="H527" s="8"/>
      <c r="I527" s="1613" t="s">
        <v>556</v>
      </c>
      <c r="J527" s="98"/>
      <c r="K527" s="98"/>
      <c r="L527" s="98"/>
      <c r="M527" s="98"/>
      <c r="N527" s="98"/>
      <c r="O527" s="98"/>
      <c r="P527" s="98"/>
      <c r="Q527" s="98"/>
      <c r="R527" s="98"/>
      <c r="S527" s="98"/>
      <c r="T527" s="98"/>
      <c r="U527" s="98"/>
      <c r="V527" s="98"/>
      <c r="W527" s="98"/>
      <c r="X527" s="98"/>
      <c r="Y527" s="98"/>
      <c r="Z527" s="98"/>
      <c r="AA527" s="98"/>
      <c r="AB527" s="98"/>
      <c r="AC527" s="98"/>
      <c r="AD527" s="98"/>
      <c r="AE527" s="98"/>
      <c r="AF527" s="98"/>
      <c r="AG527" s="98"/>
      <c r="AH527" s="98"/>
      <c r="AI527" s="98"/>
      <c r="AJ527" s="98"/>
      <c r="AK527" s="98"/>
      <c r="AL527" s="98"/>
      <c r="AM527" s="98"/>
      <c r="AN527" s="98"/>
      <c r="AO527" s="98"/>
      <c r="AP527" s="98"/>
      <c r="AQ527" s="98"/>
      <c r="AR527" s="98"/>
      <c r="AS527" s="98"/>
      <c r="AT527" s="1246"/>
      <c r="AU527" s="264"/>
      <c r="AV527" s="264"/>
      <c r="AW527" s="575"/>
      <c r="AX527" s="1205"/>
      <c r="AY527" s="1205"/>
      <c r="AZ527" s="1205"/>
      <c r="BA527" s="1215"/>
      <c r="BB527" s="1205"/>
      <c r="BC527" s="1205"/>
      <c r="BD527" s="1205"/>
      <c r="BE527" s="1215"/>
      <c r="BF527" s="1205"/>
      <c r="BG527" s="1205"/>
      <c r="BH527" s="1205"/>
      <c r="BI527" s="1215"/>
      <c r="BJ527" s="1205"/>
      <c r="BK527" s="1205"/>
      <c r="BL527" s="1205"/>
      <c r="BM527" s="1215"/>
      <c r="BN527" s="1247"/>
      <c r="BO527" s="1205"/>
      <c r="BP527" s="1205"/>
      <c r="BQ527" s="1215"/>
      <c r="BR527" s="1410"/>
      <c r="BS527" s="1162"/>
      <c r="BT527" s="1162"/>
      <c r="BU527" s="1411"/>
      <c r="BV527" s="1410"/>
      <c r="BW527" s="1410"/>
      <c r="BX527" s="905"/>
      <c r="BY527" s="1218"/>
      <c r="BZ527" s="905"/>
      <c r="CA527" s="905"/>
      <c r="CB527" s="905"/>
      <c r="CC527" s="1218"/>
      <c r="CD527" s="1737"/>
      <c r="CE527" s="905"/>
      <c r="CF527" s="905"/>
      <c r="CG527" s="1218"/>
      <c r="CH527" s="1205"/>
      <c r="CI527" s="1205"/>
      <c r="CJ527" s="1205"/>
      <c r="CK527" s="1205"/>
      <c r="CL527" s="1205"/>
      <c r="CM527" s="1205"/>
      <c r="CN527" s="1205"/>
      <c r="CO527" s="1205"/>
      <c r="CP527" s="1205"/>
      <c r="CQ527" s="1205"/>
      <c r="CR527" s="1205"/>
      <c r="CS527" s="1205"/>
      <c r="CT527" s="1205"/>
      <c r="CU527" s="1205"/>
      <c r="CV527" s="1205"/>
      <c r="CW527" s="1205"/>
      <c r="CX527" s="1205"/>
      <c r="CY527" s="1205"/>
      <c r="CZ527" s="1205"/>
      <c r="DA527" s="1205"/>
      <c r="DB527" s="1205"/>
      <c r="DC527" s="1205"/>
      <c r="DD527" s="1205"/>
      <c r="DE527" s="1205"/>
      <c r="DF527" s="1205"/>
      <c r="DG527" s="1205"/>
      <c r="DH527" s="1205"/>
      <c r="DI527" s="1215"/>
      <c r="DJ527" s="1140"/>
      <c r="DK527" s="264"/>
      <c r="DL527" s="264"/>
      <c r="DM527" s="264"/>
      <c r="DN527" s="264"/>
      <c r="DO527" s="264"/>
      <c r="DP527" s="264"/>
      <c r="DQ527" s="1246"/>
      <c r="DR527" s="264"/>
      <c r="DS527" s="264"/>
      <c r="DT527" s="264"/>
      <c r="DU527" s="264"/>
      <c r="DV527" s="264"/>
      <c r="DW527" s="264"/>
      <c r="DX527" s="264"/>
      <c r="DY527" s="264"/>
      <c r="DZ527" s="264"/>
      <c r="EA527" s="264"/>
      <c r="EB527" s="905"/>
      <c r="EC527" s="905"/>
      <c r="ED527" s="905"/>
      <c r="EE527" s="905"/>
      <c r="EF527" s="905"/>
      <c r="EG527" s="905"/>
      <c r="EH527" s="905"/>
      <c r="EI527" s="905"/>
      <c r="EJ527" s="1218"/>
    </row>
    <row r="528" spans="1:231" ht="13.5" hidden="1" customHeight="1" outlineLevel="1">
      <c r="A528" s="4"/>
      <c r="H528" s="4"/>
      <c r="I528" s="1082" t="s">
        <v>388</v>
      </c>
      <c r="J528" s="20"/>
      <c r="K528" s="20"/>
      <c r="L528" s="20"/>
      <c r="M528" s="20"/>
      <c r="N528" s="20"/>
      <c r="O528" s="20"/>
      <c r="P528" s="20"/>
      <c r="Q528" s="20"/>
      <c r="R528" s="20"/>
      <c r="S528" s="20"/>
      <c r="T528" s="20"/>
      <c r="U528" s="20"/>
      <c r="V528" s="20"/>
      <c r="W528" s="20"/>
      <c r="X528" s="20"/>
      <c r="Y528" s="20"/>
      <c r="Z528" s="20"/>
      <c r="AA528" s="20"/>
      <c r="AB528" s="20"/>
      <c r="AC528" s="20"/>
      <c r="AD528" s="20"/>
      <c r="AE528" s="20"/>
      <c r="AF528" s="20"/>
      <c r="AG528" s="20"/>
      <c r="AH528" s="20"/>
      <c r="AI528" s="20"/>
      <c r="AJ528" s="20"/>
      <c r="AK528" s="20"/>
      <c r="AL528" s="20"/>
      <c r="AM528" s="20"/>
      <c r="AN528" s="20"/>
      <c r="AO528" s="20"/>
      <c r="AP528" s="20"/>
      <c r="AQ528" s="20"/>
      <c r="AR528" s="20"/>
      <c r="AS528" s="20"/>
      <c r="AT528" s="615"/>
      <c r="AU528" s="141"/>
      <c r="AV528" s="141"/>
      <c r="AW528" s="576"/>
      <c r="AX528" s="174"/>
      <c r="AY528" s="174"/>
      <c r="AZ528" s="174"/>
      <c r="BA528" s="574"/>
      <c r="BB528" s="174"/>
      <c r="BC528" s="174"/>
      <c r="BD528" s="174"/>
      <c r="BE528" s="574"/>
      <c r="BF528" s="174"/>
      <c r="BG528" s="174"/>
      <c r="BH528" s="174"/>
      <c r="BI528" s="574"/>
      <c r="BJ528" s="174"/>
      <c r="BK528" s="174"/>
      <c r="BL528" s="174"/>
      <c r="BM528" s="574"/>
      <c r="BN528" s="726"/>
      <c r="BO528" s="174"/>
      <c r="BP528" s="174"/>
      <c r="BQ528" s="574"/>
      <c r="BR528" s="636"/>
      <c r="BS528" s="174"/>
      <c r="BT528" s="174"/>
      <c r="BU528" s="574"/>
      <c r="BV528" s="636"/>
      <c r="BW528" s="174"/>
      <c r="BX528" s="174"/>
      <c r="BY528" s="574"/>
      <c r="BZ528" s="174"/>
      <c r="CA528" s="174"/>
      <c r="CB528" s="174"/>
      <c r="CC528" s="574"/>
      <c r="CD528" s="636"/>
      <c r="CE528" s="174"/>
      <c r="CF528" s="174"/>
      <c r="CG528" s="574"/>
      <c r="CH528" s="174"/>
      <c r="CI528" s="174"/>
      <c r="CJ528" s="174"/>
      <c r="CK528" s="174"/>
      <c r="CL528" s="174"/>
      <c r="CM528" s="174"/>
      <c r="CN528" s="174"/>
      <c r="CO528" s="174"/>
      <c r="CP528" s="174"/>
      <c r="CQ528" s="174"/>
      <c r="CR528" s="174"/>
      <c r="CS528" s="174"/>
      <c r="CT528" s="174"/>
      <c r="CU528" s="174"/>
      <c r="CV528" s="174"/>
      <c r="CW528" s="174"/>
      <c r="CX528" s="174"/>
      <c r="CY528" s="174"/>
      <c r="CZ528" s="174"/>
      <c r="DA528" s="174"/>
      <c r="DB528" s="174"/>
      <c r="DC528" s="174"/>
      <c r="DD528" s="174"/>
      <c r="DE528" s="174"/>
      <c r="DF528" s="174"/>
      <c r="DG528" s="174"/>
      <c r="DH528" s="174"/>
      <c r="DI528" s="574"/>
      <c r="DJ528" s="1139"/>
      <c r="DK528" s="141"/>
      <c r="DL528" s="141"/>
      <c r="DM528" s="141"/>
      <c r="DN528" s="141"/>
      <c r="DO528" s="141"/>
      <c r="DP528" s="141"/>
      <c r="DQ528" s="615"/>
      <c r="DR528" s="141"/>
      <c r="DS528" s="141"/>
      <c r="DT528" s="141"/>
      <c r="DU528" s="141"/>
      <c r="DV528" s="141"/>
      <c r="DW528" s="141"/>
      <c r="DX528" s="141"/>
      <c r="DY528" s="141"/>
      <c r="DZ528" s="141"/>
      <c r="EA528" s="141"/>
      <c r="EB528" s="174"/>
      <c r="EC528" s="1205"/>
      <c r="ED528" s="174"/>
      <c r="EE528" s="174"/>
      <c r="EF528" s="174"/>
      <c r="EG528" s="174"/>
      <c r="EH528" s="174"/>
      <c r="EI528" s="174"/>
      <c r="EJ528" s="574"/>
      <c r="EK528" s="99"/>
      <c r="EL528" s="99"/>
      <c r="EM528" s="216"/>
      <c r="EN528" s="99"/>
      <c r="EO528" s="99"/>
      <c r="EP528" s="99"/>
      <c r="EQ528" s="99"/>
      <c r="ER528" s="99"/>
      <c r="ES528" s="99"/>
      <c r="ET528" s="99"/>
      <c r="EU528" s="99"/>
      <c r="EV528" s="99"/>
      <c r="EW528" s="99"/>
      <c r="EX528" s="99"/>
      <c r="EY528" s="99"/>
      <c r="EZ528" s="99"/>
      <c r="FA528" s="99"/>
      <c r="FB528" s="99"/>
      <c r="FC528" s="99"/>
      <c r="FD528" s="99"/>
      <c r="FE528" s="99"/>
      <c r="FF528" s="99"/>
      <c r="FG528" s="99"/>
      <c r="FH528" s="99"/>
      <c r="FI528" s="99"/>
      <c r="FJ528" s="99"/>
      <c r="FK528" s="99"/>
      <c r="FL528" s="99"/>
      <c r="FM528" s="99"/>
      <c r="FN528" s="99"/>
      <c r="FO528" s="99"/>
      <c r="FP528" s="99"/>
      <c r="FQ528" s="99"/>
      <c r="FR528" s="99"/>
      <c r="FS528" s="99"/>
      <c r="FT528" s="99"/>
      <c r="FU528" s="99"/>
      <c r="FV528" s="99"/>
      <c r="FW528" s="99"/>
      <c r="FX528" s="99"/>
      <c r="FY528" s="99"/>
      <c r="FZ528" s="99"/>
      <c r="GA528" s="99"/>
      <c r="GB528" s="99"/>
      <c r="GC528" s="99"/>
      <c r="GD528" s="99"/>
      <c r="GE528" s="99"/>
      <c r="GF528" s="99"/>
      <c r="GG528" s="99"/>
      <c r="GH528" s="99"/>
      <c r="GI528" s="99"/>
      <c r="GJ528" s="99"/>
      <c r="GK528" s="99"/>
      <c r="GL528" s="99"/>
      <c r="GM528" s="99"/>
      <c r="GN528" s="99"/>
      <c r="GO528" s="99"/>
      <c r="GP528" s="99"/>
      <c r="GQ528" s="99"/>
      <c r="GR528" s="99"/>
      <c r="GS528" s="99"/>
      <c r="GT528" s="99"/>
      <c r="GU528" s="99"/>
      <c r="GV528" s="99"/>
      <c r="GW528" s="99"/>
      <c r="GX528" s="99"/>
      <c r="GY528" s="99"/>
      <c r="GZ528" s="99"/>
      <c r="HA528" s="99"/>
      <c r="HB528" s="99"/>
      <c r="HC528" s="99"/>
      <c r="HD528" s="99"/>
      <c r="HE528" s="99"/>
      <c r="HF528" s="99"/>
      <c r="HG528" s="99"/>
      <c r="HH528" s="99"/>
      <c r="HI528" s="99"/>
      <c r="HJ528" s="99"/>
      <c r="HK528" s="99"/>
      <c r="HL528" s="99"/>
      <c r="HM528" s="99"/>
      <c r="HN528" s="99"/>
      <c r="HO528" s="99"/>
      <c r="HP528" s="99"/>
      <c r="HQ528" s="99"/>
      <c r="HR528" s="99"/>
      <c r="HS528" s="99"/>
      <c r="HT528" s="99"/>
      <c r="HU528" s="99"/>
      <c r="HV528" s="99"/>
      <c r="HW528" s="99"/>
    </row>
    <row r="529" spans="1:231" ht="13.5" hidden="1" customHeight="1" outlineLevel="1">
      <c r="A529" s="4"/>
      <c r="H529" s="4"/>
      <c r="I529" s="1083" t="s">
        <v>387</v>
      </c>
      <c r="J529" s="20"/>
      <c r="K529" s="20"/>
      <c r="L529" s="20"/>
      <c r="M529" s="20"/>
      <c r="N529" s="20"/>
      <c r="O529" s="20"/>
      <c r="P529" s="20"/>
      <c r="Q529" s="20"/>
      <c r="R529" s="20"/>
      <c r="S529" s="20"/>
      <c r="T529" s="20"/>
      <c r="U529" s="20"/>
      <c r="V529" s="20"/>
      <c r="W529" s="20"/>
      <c r="X529" s="20"/>
      <c r="Y529" s="20"/>
      <c r="Z529" s="20"/>
      <c r="AA529" s="20"/>
      <c r="AB529" s="20"/>
      <c r="AC529" s="20"/>
      <c r="AD529" s="20"/>
      <c r="AE529" s="20"/>
      <c r="AF529" s="20"/>
      <c r="AG529" s="20"/>
      <c r="AH529" s="20"/>
      <c r="AI529" s="20"/>
      <c r="AJ529" s="20"/>
      <c r="AK529" s="20"/>
      <c r="AL529" s="20"/>
      <c r="AM529" s="20"/>
      <c r="AN529" s="20"/>
      <c r="AO529" s="20"/>
      <c r="AP529" s="20"/>
      <c r="AQ529" s="20"/>
      <c r="AR529" s="20"/>
      <c r="AS529" s="20"/>
      <c r="AT529" s="615"/>
      <c r="AU529" s="141"/>
      <c r="AV529" s="141"/>
      <c r="AW529" s="576"/>
      <c r="AX529" s="174"/>
      <c r="AY529" s="174"/>
      <c r="AZ529" s="174"/>
      <c r="BA529" s="574"/>
      <c r="BB529" s="174"/>
      <c r="BC529" s="174"/>
      <c r="BD529" s="174"/>
      <c r="BE529" s="574"/>
      <c r="BF529" s="174"/>
      <c r="BG529" s="174"/>
      <c r="BH529" s="174"/>
      <c r="BI529" s="574"/>
      <c r="BJ529" s="174"/>
      <c r="BK529" s="174"/>
      <c r="BL529" s="174"/>
      <c r="BM529" s="574"/>
      <c r="BN529" s="726"/>
      <c r="BO529" s="174"/>
      <c r="BP529" s="174"/>
      <c r="BQ529" s="574"/>
      <c r="BR529" s="740">
        <f t="shared" ref="BR529:BY529" si="1013">BQ531</f>
        <v>102087</v>
      </c>
      <c r="BS529" s="770">
        <f t="shared" si="1013"/>
        <v>103415</v>
      </c>
      <c r="BT529" s="770">
        <f t="shared" si="1013"/>
        <v>101297</v>
      </c>
      <c r="BU529" s="774">
        <f t="shared" si="1013"/>
        <v>96965</v>
      </c>
      <c r="BV529" s="739">
        <f t="shared" si="1013"/>
        <v>92366</v>
      </c>
      <c r="BW529" s="265">
        <f t="shared" si="1013"/>
        <v>92060.232717316903</v>
      </c>
      <c r="BX529" s="770">
        <f t="shared" si="1013"/>
        <v>91184</v>
      </c>
      <c r="BY529" s="774">
        <f t="shared" si="1013"/>
        <v>89147</v>
      </c>
      <c r="BZ529" s="770"/>
      <c r="CA529" s="770"/>
      <c r="CB529" s="770"/>
      <c r="CC529" s="774"/>
      <c r="CD529" s="788"/>
      <c r="CE529" s="770"/>
      <c r="CF529" s="770"/>
      <c r="CG529" s="774"/>
      <c r="CH529" s="174"/>
      <c r="CI529" s="174"/>
      <c r="CJ529" s="174"/>
      <c r="CK529" s="174"/>
      <c r="CL529" s="174"/>
      <c r="CM529" s="174"/>
      <c r="CN529" s="174"/>
      <c r="CO529" s="174"/>
      <c r="CP529" s="174"/>
      <c r="CQ529" s="174"/>
      <c r="CR529" s="174"/>
      <c r="CS529" s="174"/>
      <c r="CT529" s="174"/>
      <c r="CU529" s="174"/>
      <c r="CV529" s="174"/>
      <c r="CW529" s="174"/>
      <c r="CX529" s="174"/>
      <c r="CY529" s="174"/>
      <c r="CZ529" s="174"/>
      <c r="DA529" s="174"/>
      <c r="DB529" s="174"/>
      <c r="DC529" s="174"/>
      <c r="DD529" s="174"/>
      <c r="DE529" s="174"/>
      <c r="DF529" s="174"/>
      <c r="DG529" s="174"/>
      <c r="DH529" s="174"/>
      <c r="DI529" s="574"/>
      <c r="DJ529" s="1139"/>
      <c r="DK529" s="141"/>
      <c r="DL529" s="141"/>
      <c r="DM529" s="141"/>
      <c r="DN529" s="141"/>
      <c r="DO529" s="141"/>
      <c r="DP529" s="141"/>
      <c r="DQ529" s="615"/>
      <c r="DR529" s="141"/>
      <c r="DS529" s="141"/>
      <c r="DT529" s="141"/>
      <c r="DU529" s="141"/>
      <c r="DV529" s="141"/>
      <c r="DW529" s="141"/>
      <c r="DX529" s="141"/>
      <c r="DY529" s="770">
        <f>BN531</f>
        <v>82912</v>
      </c>
      <c r="DZ529" s="770">
        <f>BR529</f>
        <v>102087</v>
      </c>
      <c r="EA529" s="770">
        <f>DZ531</f>
        <v>92366</v>
      </c>
      <c r="EB529" s="770"/>
      <c r="EC529" s="900"/>
      <c r="ED529" s="770"/>
      <c r="EE529" s="770"/>
      <c r="EF529" s="770"/>
      <c r="EG529" s="770"/>
      <c r="EH529" s="770"/>
      <c r="EI529" s="770"/>
      <c r="EJ529" s="774"/>
      <c r="EK529" s="99"/>
      <c r="EL529" s="99"/>
      <c r="EM529" s="99"/>
      <c r="EN529" s="99"/>
      <c r="EO529" s="99"/>
      <c r="EP529" s="99"/>
      <c r="EQ529" s="99"/>
      <c r="ER529" s="99"/>
      <c r="ES529" s="99"/>
      <c r="ET529" s="99"/>
      <c r="EU529" s="99"/>
      <c r="EV529" s="99"/>
      <c r="EW529" s="99"/>
      <c r="EX529" s="99"/>
      <c r="EY529" s="99"/>
      <c r="EZ529" s="99"/>
      <c r="FA529" s="99"/>
      <c r="FB529" s="99"/>
      <c r="FC529" s="99"/>
      <c r="FD529" s="99"/>
      <c r="FE529" s="99"/>
      <c r="FF529" s="99"/>
      <c r="FG529" s="99"/>
      <c r="FH529" s="99"/>
      <c r="FI529" s="99"/>
      <c r="FJ529" s="99"/>
      <c r="FK529" s="99"/>
      <c r="FL529" s="99"/>
      <c r="FM529" s="99"/>
      <c r="FN529" s="99"/>
      <c r="FO529" s="99"/>
      <c r="FP529" s="99"/>
      <c r="FQ529" s="99"/>
      <c r="FR529" s="99"/>
      <c r="FS529" s="99"/>
      <c r="FT529" s="99"/>
      <c r="FU529" s="99"/>
      <c r="FV529" s="99"/>
      <c r="FW529" s="99"/>
      <c r="FX529" s="99"/>
      <c r="FY529" s="99"/>
      <c r="FZ529" s="99"/>
      <c r="GA529" s="99"/>
      <c r="GB529" s="99"/>
      <c r="GC529" s="99"/>
      <c r="GD529" s="99"/>
      <c r="GE529" s="99"/>
      <c r="GF529" s="99"/>
      <c r="GG529" s="99"/>
      <c r="GH529" s="99"/>
      <c r="GI529" s="99"/>
      <c r="GJ529" s="99"/>
      <c r="GK529" s="99"/>
      <c r="GL529" s="99"/>
      <c r="GM529" s="99"/>
      <c r="GN529" s="99"/>
      <c r="GO529" s="99"/>
      <c r="GP529" s="99"/>
      <c r="GQ529" s="99"/>
      <c r="GR529" s="99"/>
      <c r="GS529" s="99"/>
      <c r="GT529" s="99"/>
      <c r="GU529" s="99"/>
      <c r="GV529" s="99"/>
      <c r="GW529" s="99"/>
      <c r="GX529" s="99"/>
      <c r="GY529" s="99"/>
      <c r="GZ529" s="99"/>
      <c r="HA529" s="99"/>
      <c r="HB529" s="99"/>
      <c r="HC529" s="99"/>
      <c r="HD529" s="99"/>
      <c r="HE529" s="99"/>
      <c r="HF529" s="99"/>
      <c r="HG529" s="99"/>
      <c r="HH529" s="99"/>
      <c r="HI529" s="99"/>
      <c r="HJ529" s="99"/>
      <c r="HK529" s="99"/>
      <c r="HL529" s="99"/>
      <c r="HM529" s="99"/>
      <c r="HN529" s="99"/>
      <c r="HO529" s="99"/>
      <c r="HP529" s="99"/>
      <c r="HQ529" s="99"/>
      <c r="HR529" s="99"/>
      <c r="HS529" s="99"/>
      <c r="HT529" s="99"/>
      <c r="HU529" s="99"/>
      <c r="HV529" s="99"/>
      <c r="HW529" s="99"/>
    </row>
    <row r="530" spans="1:231" ht="13.5" hidden="1" customHeight="1" outlineLevel="1">
      <c r="A530" s="4"/>
      <c r="H530" s="4"/>
      <c r="I530" s="1083" t="s">
        <v>129</v>
      </c>
      <c r="J530" s="20"/>
      <c r="K530" s="20"/>
      <c r="L530" s="20"/>
      <c r="M530" s="20"/>
      <c r="N530" s="20"/>
      <c r="O530" s="20"/>
      <c r="P530" s="20"/>
      <c r="Q530" s="20"/>
      <c r="R530" s="20"/>
      <c r="S530" s="20"/>
      <c r="T530" s="20"/>
      <c r="U530" s="20"/>
      <c r="V530" s="20"/>
      <c r="W530" s="20"/>
      <c r="X530" s="20"/>
      <c r="Y530" s="20"/>
      <c r="Z530" s="20"/>
      <c r="AA530" s="20"/>
      <c r="AB530" s="20"/>
      <c r="AC530" s="20"/>
      <c r="AD530" s="20"/>
      <c r="AE530" s="20"/>
      <c r="AF530" s="20"/>
      <c r="AG530" s="20"/>
      <c r="AH530" s="20"/>
      <c r="AI530" s="20"/>
      <c r="AJ530" s="20"/>
      <c r="AK530" s="20"/>
      <c r="AL530" s="20"/>
      <c r="AM530" s="20"/>
      <c r="AN530" s="20"/>
      <c r="AO530" s="20"/>
      <c r="AP530" s="20"/>
      <c r="AQ530" s="20"/>
      <c r="AR530" s="20"/>
      <c r="AS530" s="20"/>
      <c r="AT530" s="615"/>
      <c r="AU530" s="141"/>
      <c r="AV530" s="141"/>
      <c r="AW530" s="576"/>
      <c r="AX530" s="174"/>
      <c r="AY530" s="174"/>
      <c r="AZ530" s="174"/>
      <c r="BA530" s="574"/>
      <c r="BB530" s="174"/>
      <c r="BC530" s="174"/>
      <c r="BD530" s="174"/>
      <c r="BE530" s="574"/>
      <c r="BF530" s="174"/>
      <c r="BG530" s="174"/>
      <c r="BH530" s="174"/>
      <c r="BI530" s="574"/>
      <c r="BJ530" s="174"/>
      <c r="BK530" s="174"/>
      <c r="BL530" s="174"/>
      <c r="BM530" s="574"/>
      <c r="BN530" s="730"/>
      <c r="BO530" s="748"/>
      <c r="BP530" s="174"/>
      <c r="BQ530" s="574"/>
      <c r="BR530" s="741">
        <f t="shared" ref="BR530:BY530" si="1014">BR531-BR529</f>
        <v>1328</v>
      </c>
      <c r="BS530" s="802">
        <f t="shared" si="1014"/>
        <v>-2118</v>
      </c>
      <c r="BT530" s="802">
        <f t="shared" si="1014"/>
        <v>-4332</v>
      </c>
      <c r="BU530" s="776">
        <f t="shared" si="1014"/>
        <v>-4599</v>
      </c>
      <c r="BV530" s="833">
        <f t="shared" si="1014"/>
        <v>-305.76728268309671</v>
      </c>
      <c r="BW530" s="1572">
        <f t="shared" si="1014"/>
        <v>-876.23271731690329</v>
      </c>
      <c r="BX530" s="802">
        <f t="shared" si="1014"/>
        <v>-2037</v>
      </c>
      <c r="BY530" s="776">
        <f t="shared" si="1014"/>
        <v>-4996</v>
      </c>
      <c r="BZ530" s="802"/>
      <c r="CA530" s="802"/>
      <c r="CB530" s="802"/>
      <c r="CC530" s="776"/>
      <c r="CD530" s="1738"/>
      <c r="CE530" s="802"/>
      <c r="CF530" s="802"/>
      <c r="CG530" s="776"/>
      <c r="CH530" s="174"/>
      <c r="CI530" s="174"/>
      <c r="CJ530" s="174"/>
      <c r="CK530" s="174"/>
      <c r="CL530" s="174"/>
      <c r="CM530" s="174"/>
      <c r="CN530" s="174"/>
      <c r="CO530" s="174"/>
      <c r="CP530" s="174"/>
      <c r="CQ530" s="174"/>
      <c r="CR530" s="174"/>
      <c r="CS530" s="174"/>
      <c r="CT530" s="174"/>
      <c r="CU530" s="174"/>
      <c r="CV530" s="174"/>
      <c r="CW530" s="174"/>
      <c r="CX530" s="174"/>
      <c r="CY530" s="174"/>
      <c r="CZ530" s="174"/>
      <c r="DA530" s="174"/>
      <c r="DB530" s="174"/>
      <c r="DC530" s="174"/>
      <c r="DD530" s="174"/>
      <c r="DE530" s="174"/>
      <c r="DF530" s="174"/>
      <c r="DG530" s="174"/>
      <c r="DH530" s="174"/>
      <c r="DI530" s="574"/>
      <c r="DJ530" s="1139"/>
      <c r="DK530" s="141"/>
      <c r="DL530" s="141"/>
      <c r="DM530" s="141"/>
      <c r="DN530" s="141"/>
      <c r="DO530" s="141"/>
      <c r="DP530" s="141"/>
      <c r="DQ530" s="615"/>
      <c r="DR530" s="141"/>
      <c r="DS530" s="141"/>
      <c r="DT530" s="141"/>
      <c r="DU530" s="141"/>
      <c r="DV530" s="141"/>
      <c r="DW530" s="141"/>
      <c r="DX530" s="141"/>
      <c r="DY530" s="141"/>
      <c r="DZ530" s="802">
        <f>DZ531-DZ529</f>
        <v>-9721</v>
      </c>
      <c r="EA530" s="802">
        <f>EA531-EA529</f>
        <v>-8215</v>
      </c>
      <c r="EB530" s="802"/>
      <c r="EC530" s="1794"/>
      <c r="ED530" s="802"/>
      <c r="EE530" s="802"/>
      <c r="EF530" s="802"/>
      <c r="EG530" s="802"/>
      <c r="EH530" s="802"/>
      <c r="EI530" s="802"/>
      <c r="EJ530" s="776"/>
      <c r="EK530" s="99"/>
      <c r="EL530" s="99"/>
      <c r="EM530" s="99"/>
      <c r="EN530" s="99"/>
      <c r="EO530" s="99"/>
      <c r="EP530" s="99"/>
      <c r="EQ530" s="99"/>
      <c r="ER530" s="99"/>
      <c r="ES530" s="99"/>
      <c r="ET530" s="99"/>
      <c r="EU530" s="99"/>
      <c r="EV530" s="99"/>
      <c r="EW530" s="99"/>
      <c r="EX530" s="99"/>
      <c r="EY530" s="99"/>
      <c r="EZ530" s="99"/>
      <c r="FA530" s="99"/>
      <c r="FB530" s="99"/>
      <c r="FC530" s="99"/>
      <c r="FD530" s="99"/>
      <c r="FE530" s="99"/>
      <c r="FF530" s="99"/>
      <c r="FG530" s="99"/>
      <c r="FH530" s="99"/>
      <c r="FI530" s="99"/>
      <c r="FJ530" s="99"/>
      <c r="FK530" s="99"/>
      <c r="FL530" s="99"/>
      <c r="FM530" s="99"/>
      <c r="FN530" s="99"/>
      <c r="FO530" s="99"/>
      <c r="FP530" s="99"/>
      <c r="FQ530" s="99"/>
      <c r="FR530" s="99"/>
      <c r="FS530" s="99"/>
      <c r="FT530" s="99"/>
      <c r="FU530" s="99"/>
      <c r="FV530" s="99"/>
      <c r="FW530" s="99"/>
      <c r="FX530" s="99"/>
      <c r="FY530" s="99"/>
      <c r="FZ530" s="99"/>
      <c r="GA530" s="99"/>
      <c r="GB530" s="99"/>
      <c r="GC530" s="99"/>
      <c r="GD530" s="99"/>
      <c r="GE530" s="99"/>
      <c r="GF530" s="99"/>
      <c r="GG530" s="99"/>
      <c r="GH530" s="99"/>
      <c r="GI530" s="99"/>
      <c r="GJ530" s="99"/>
      <c r="GK530" s="99"/>
      <c r="GL530" s="99"/>
      <c r="GM530" s="99"/>
      <c r="GN530" s="99"/>
      <c r="GO530" s="99"/>
      <c r="GP530" s="99"/>
      <c r="GQ530" s="99"/>
      <c r="GR530" s="99"/>
      <c r="GS530" s="99"/>
      <c r="GT530" s="99"/>
      <c r="GU530" s="99"/>
      <c r="GV530" s="99"/>
      <c r="GW530" s="99"/>
      <c r="GX530" s="99"/>
      <c r="GY530" s="99"/>
      <c r="GZ530" s="99"/>
      <c r="HA530" s="99"/>
      <c r="HB530" s="99"/>
      <c r="HC530" s="99"/>
      <c r="HD530" s="99"/>
      <c r="HE530" s="99"/>
      <c r="HF530" s="99"/>
      <c r="HG530" s="99"/>
      <c r="HH530" s="99"/>
      <c r="HI530" s="99"/>
      <c r="HJ530" s="99"/>
      <c r="HK530" s="99"/>
      <c r="HL530" s="99"/>
      <c r="HM530" s="99"/>
      <c r="HN530" s="99"/>
      <c r="HO530" s="99"/>
      <c r="HP530" s="99"/>
      <c r="HQ530" s="99"/>
      <c r="HR530" s="99"/>
      <c r="HS530" s="99"/>
      <c r="HT530" s="99"/>
      <c r="HU530" s="99"/>
      <c r="HV530" s="99"/>
      <c r="HW530" s="99"/>
    </row>
    <row r="531" spans="1:231" ht="13.5" hidden="1" customHeight="1" outlineLevel="1">
      <c r="A531" s="4"/>
      <c r="H531" s="4"/>
      <c r="I531" s="1084" t="s">
        <v>130</v>
      </c>
      <c r="J531" s="20"/>
      <c r="K531" s="20"/>
      <c r="L531" s="20"/>
      <c r="M531" s="20"/>
      <c r="N531" s="20"/>
      <c r="O531" s="20"/>
      <c r="P531" s="20"/>
      <c r="Q531" s="20"/>
      <c r="R531" s="20"/>
      <c r="S531" s="20"/>
      <c r="T531" s="20"/>
      <c r="U531" s="20"/>
      <c r="V531" s="20"/>
      <c r="W531" s="20"/>
      <c r="X531" s="20"/>
      <c r="Y531" s="20"/>
      <c r="Z531" s="20"/>
      <c r="AA531" s="20"/>
      <c r="AB531" s="20"/>
      <c r="AC531" s="20"/>
      <c r="AD531" s="20"/>
      <c r="AE531" s="20"/>
      <c r="AF531" s="20"/>
      <c r="AG531" s="20"/>
      <c r="AH531" s="20"/>
      <c r="AI531" s="20"/>
      <c r="AJ531" s="20"/>
      <c r="AK531" s="20"/>
      <c r="AL531" s="20"/>
      <c r="AM531" s="20"/>
      <c r="AN531" s="20"/>
      <c r="AO531" s="20"/>
      <c r="AP531" s="20"/>
      <c r="AQ531" s="20"/>
      <c r="AR531" s="20"/>
      <c r="AS531" s="20"/>
      <c r="AT531" s="615"/>
      <c r="AU531" s="141"/>
      <c r="AV531" s="141"/>
      <c r="AW531" s="576"/>
      <c r="AX531" s="174"/>
      <c r="AY531" s="174"/>
      <c r="AZ531" s="174"/>
      <c r="BA531" s="574"/>
      <c r="BB531" s="174"/>
      <c r="BC531" s="174"/>
      <c r="BD531" s="174"/>
      <c r="BE531" s="574"/>
      <c r="BF531" s="174"/>
      <c r="BG531" s="174"/>
      <c r="BH531" s="174"/>
      <c r="BI531" s="574"/>
      <c r="BJ531" s="174"/>
      <c r="BK531" s="174"/>
      <c r="BL531" s="174"/>
      <c r="BM531" s="574"/>
      <c r="BN531" s="815">
        <v>82912</v>
      </c>
      <c r="BO531" s="1225">
        <v>91547</v>
      </c>
      <c r="BP531" s="1225">
        <v>99020</v>
      </c>
      <c r="BQ531" s="1226">
        <v>102087</v>
      </c>
      <c r="BR531" s="742">
        <v>103415</v>
      </c>
      <c r="BS531" s="1176">
        <v>101297</v>
      </c>
      <c r="BT531" s="1176">
        <v>96965</v>
      </c>
      <c r="BU531" s="1226">
        <v>92366</v>
      </c>
      <c r="BV531" s="751">
        <f>BV696*1000000/BV534/3</f>
        <v>92060.232717316903</v>
      </c>
      <c r="BW531" s="1579">
        <v>91184</v>
      </c>
      <c r="BX531" s="1579">
        <v>89147</v>
      </c>
      <c r="BY531" s="1622">
        <v>84151</v>
      </c>
      <c r="BZ531" s="772"/>
      <c r="CA531" s="772"/>
      <c r="CB531" s="772"/>
      <c r="CC531" s="775"/>
      <c r="CD531" s="730"/>
      <c r="CE531" s="772"/>
      <c r="CF531" s="772"/>
      <c r="CG531" s="775"/>
      <c r="CH531" s="174"/>
      <c r="CI531" s="174"/>
      <c r="CJ531" s="174"/>
      <c r="CK531" s="174"/>
      <c r="CL531" s="174"/>
      <c r="CM531" s="174"/>
      <c r="CN531" s="174"/>
      <c r="CO531" s="174"/>
      <c r="CP531" s="174"/>
      <c r="CQ531" s="174"/>
      <c r="CR531" s="174"/>
      <c r="CS531" s="174"/>
      <c r="CT531" s="174"/>
      <c r="CU531" s="174"/>
      <c r="CV531" s="174"/>
      <c r="CW531" s="174"/>
      <c r="CX531" s="174"/>
      <c r="CY531" s="174"/>
      <c r="CZ531" s="174"/>
      <c r="DA531" s="174"/>
      <c r="DB531" s="174"/>
      <c r="DC531" s="174"/>
      <c r="DD531" s="174"/>
      <c r="DE531" s="174"/>
      <c r="DF531" s="174"/>
      <c r="DG531" s="174"/>
      <c r="DH531" s="174"/>
      <c r="DI531" s="574"/>
      <c r="DJ531" s="1139"/>
      <c r="DK531" s="141"/>
      <c r="DL531" s="141"/>
      <c r="DM531" s="141"/>
      <c r="DN531" s="141"/>
      <c r="DO531" s="141"/>
      <c r="DP531" s="141"/>
      <c r="DQ531" s="615"/>
      <c r="DR531" s="141"/>
      <c r="DS531" s="141"/>
      <c r="DT531" s="141"/>
      <c r="DU531" s="141"/>
      <c r="DV531" s="141"/>
      <c r="DW531" s="141"/>
      <c r="DX531" s="141"/>
      <c r="DY531" s="1701">
        <f>DZ529</f>
        <v>102087</v>
      </c>
      <c r="DZ531" s="772">
        <f>BU531</f>
        <v>92366</v>
      </c>
      <c r="EA531" s="772">
        <f>BY531</f>
        <v>84151</v>
      </c>
      <c r="EB531" s="772"/>
      <c r="EC531" s="1410"/>
      <c r="ED531" s="772"/>
      <c r="EE531" s="772"/>
      <c r="EF531" s="772"/>
      <c r="EG531" s="772"/>
      <c r="EH531" s="772"/>
      <c r="EI531" s="772"/>
      <c r="EJ531" s="775"/>
      <c r="EK531" s="99"/>
      <c r="EL531" s="806"/>
      <c r="EM531" s="99"/>
      <c r="EN531" s="99"/>
      <c r="EO531" s="99"/>
      <c r="EP531" s="99"/>
      <c r="EQ531" s="99"/>
      <c r="ER531" s="99"/>
      <c r="ES531" s="99"/>
      <c r="ET531" s="99"/>
      <c r="EU531" s="99"/>
      <c r="EV531" s="99"/>
      <c r="EW531" s="99"/>
      <c r="EX531" s="99"/>
      <c r="EY531" s="99"/>
      <c r="EZ531" s="99"/>
      <c r="FA531" s="99"/>
      <c r="FB531" s="99"/>
      <c r="FC531" s="99"/>
      <c r="FD531" s="99"/>
      <c r="FE531" s="99"/>
      <c r="FF531" s="99"/>
      <c r="FG531" s="99"/>
      <c r="FH531" s="99"/>
      <c r="FI531" s="99"/>
      <c r="FJ531" s="99"/>
      <c r="FK531" s="99"/>
      <c r="FL531" s="99"/>
      <c r="FM531" s="99"/>
      <c r="FN531" s="99"/>
      <c r="FO531" s="99"/>
      <c r="FP531" s="99"/>
      <c r="FQ531" s="99"/>
      <c r="FR531" s="99"/>
      <c r="FS531" s="99"/>
      <c r="FT531" s="99"/>
      <c r="FU531" s="99"/>
      <c r="FV531" s="99"/>
      <c r="FW531" s="99"/>
      <c r="FX531" s="99"/>
      <c r="FY531" s="99"/>
      <c r="FZ531" s="99"/>
      <c r="GA531" s="99"/>
      <c r="GB531" s="99"/>
      <c r="GC531" s="99"/>
      <c r="GD531" s="99"/>
      <c r="GE531" s="99"/>
      <c r="GF531" s="99"/>
      <c r="GG531" s="99"/>
      <c r="GH531" s="99"/>
      <c r="GI531" s="99"/>
      <c r="GJ531" s="99"/>
      <c r="GK531" s="99"/>
      <c r="GL531" s="99"/>
      <c r="GM531" s="99"/>
      <c r="GN531" s="99"/>
      <c r="GO531" s="99"/>
      <c r="GP531" s="99"/>
      <c r="GQ531" s="99"/>
      <c r="GR531" s="99"/>
      <c r="GS531" s="99"/>
      <c r="GT531" s="99"/>
      <c r="GU531" s="99"/>
      <c r="GV531" s="99"/>
      <c r="GW531" s="99"/>
      <c r="GX531" s="99"/>
      <c r="GY531" s="99"/>
      <c r="GZ531" s="99"/>
      <c r="HA531" s="99"/>
      <c r="HB531" s="99"/>
      <c r="HC531" s="99"/>
      <c r="HD531" s="99"/>
      <c r="HE531" s="99"/>
      <c r="HF531" s="99"/>
      <c r="HG531" s="99"/>
      <c r="HH531" s="99"/>
      <c r="HI531" s="99"/>
      <c r="HJ531" s="99"/>
      <c r="HK531" s="99"/>
      <c r="HL531" s="99"/>
      <c r="HM531" s="99"/>
      <c r="HN531" s="99"/>
      <c r="HO531" s="99"/>
      <c r="HP531" s="99"/>
      <c r="HQ531" s="99"/>
      <c r="HR531" s="99"/>
      <c r="HS531" s="99"/>
      <c r="HT531" s="99"/>
      <c r="HU531" s="99"/>
      <c r="HV531" s="99"/>
      <c r="HW531" s="99"/>
    </row>
    <row r="532" spans="1:231" ht="13.5" hidden="1" customHeight="1" outlineLevel="1">
      <c r="A532" s="4"/>
      <c r="H532" s="4"/>
      <c r="I532" s="1082"/>
      <c r="J532" s="20"/>
      <c r="K532" s="20"/>
      <c r="L532" s="20"/>
      <c r="M532" s="20"/>
      <c r="N532" s="20"/>
      <c r="O532" s="20"/>
      <c r="P532" s="20"/>
      <c r="Q532" s="20"/>
      <c r="R532" s="20"/>
      <c r="S532" s="20"/>
      <c r="T532" s="20"/>
      <c r="U532" s="20"/>
      <c r="V532" s="20"/>
      <c r="W532" s="20"/>
      <c r="X532" s="20"/>
      <c r="Y532" s="20"/>
      <c r="Z532" s="20"/>
      <c r="AA532" s="20"/>
      <c r="AB532" s="20"/>
      <c r="AC532" s="20"/>
      <c r="AD532" s="20"/>
      <c r="AE532" s="20"/>
      <c r="AF532" s="20"/>
      <c r="AG532" s="20"/>
      <c r="AH532" s="20"/>
      <c r="AI532" s="20"/>
      <c r="AJ532" s="20"/>
      <c r="AK532" s="20"/>
      <c r="AL532" s="20"/>
      <c r="AM532" s="20"/>
      <c r="AN532" s="20"/>
      <c r="AO532" s="20"/>
      <c r="AP532" s="20"/>
      <c r="AQ532" s="20"/>
      <c r="AR532" s="20"/>
      <c r="AS532" s="20"/>
      <c r="AT532" s="615"/>
      <c r="AU532" s="141"/>
      <c r="AV532" s="141"/>
      <c r="AW532" s="576"/>
      <c r="AX532" s="174"/>
      <c r="AY532" s="174"/>
      <c r="AZ532" s="174"/>
      <c r="BA532" s="574"/>
      <c r="BB532" s="174"/>
      <c r="BC532" s="174"/>
      <c r="BD532" s="174"/>
      <c r="BE532" s="574"/>
      <c r="BF532" s="174"/>
      <c r="BG532" s="174"/>
      <c r="BH532" s="174"/>
      <c r="BI532" s="574"/>
      <c r="BJ532" s="174"/>
      <c r="BK532" s="174"/>
      <c r="BL532" s="174"/>
      <c r="BM532" s="574"/>
      <c r="BN532" s="815"/>
      <c r="BO532" s="1227"/>
      <c r="BP532" s="1225"/>
      <c r="BQ532" s="1226"/>
      <c r="BR532" s="636"/>
      <c r="BS532" s="899"/>
      <c r="BT532" s="803"/>
      <c r="BU532" s="804"/>
      <c r="BV532" s="636"/>
      <c r="BW532" s="174"/>
      <c r="BX532" s="174"/>
      <c r="BY532" s="574"/>
      <c r="BZ532" s="174"/>
      <c r="CA532" s="174"/>
      <c r="CB532" s="174"/>
      <c r="CC532" s="574"/>
      <c r="CD532" s="636"/>
      <c r="CE532" s="174"/>
      <c r="CF532" s="174"/>
      <c r="CG532" s="574"/>
      <c r="CH532" s="174"/>
      <c r="CI532" s="174"/>
      <c r="CJ532" s="174"/>
      <c r="CK532" s="174"/>
      <c r="CL532" s="174"/>
      <c r="CM532" s="174"/>
      <c r="CN532" s="174"/>
      <c r="CO532" s="174"/>
      <c r="CP532" s="174"/>
      <c r="CQ532" s="174"/>
      <c r="CR532" s="174"/>
      <c r="CS532" s="174"/>
      <c r="CT532" s="174"/>
      <c r="CU532" s="174"/>
      <c r="CV532" s="174"/>
      <c r="CW532" s="174"/>
      <c r="CX532" s="174"/>
      <c r="CY532" s="174"/>
      <c r="CZ532" s="174"/>
      <c r="DA532" s="174"/>
      <c r="DB532" s="174"/>
      <c r="DC532" s="174"/>
      <c r="DD532" s="174"/>
      <c r="DE532" s="174"/>
      <c r="DF532" s="174"/>
      <c r="DG532" s="174"/>
      <c r="DH532" s="174"/>
      <c r="DI532" s="574"/>
      <c r="DJ532" s="1139"/>
      <c r="DK532" s="141"/>
      <c r="DL532" s="141"/>
      <c r="DM532" s="141"/>
      <c r="DN532" s="141"/>
      <c r="DO532" s="141"/>
      <c r="DP532" s="141"/>
      <c r="DQ532" s="615"/>
      <c r="DR532" s="141"/>
      <c r="DS532" s="141"/>
      <c r="DT532" s="141"/>
      <c r="DU532" s="141"/>
      <c r="DV532" s="141"/>
      <c r="DW532" s="141"/>
      <c r="DX532" s="141"/>
      <c r="DY532" s="141"/>
      <c r="DZ532" s="141"/>
      <c r="EA532" s="141"/>
      <c r="EB532" s="803"/>
      <c r="EC532" s="899"/>
      <c r="ED532" s="803"/>
      <c r="EE532" s="803"/>
      <c r="EF532" s="803"/>
      <c r="EG532" s="803"/>
      <c r="EH532" s="803"/>
      <c r="EI532" s="803"/>
      <c r="EJ532" s="804"/>
      <c r="EK532" s="99"/>
      <c r="EL532" s="99"/>
      <c r="EM532" s="99"/>
      <c r="EN532" s="99"/>
      <c r="EO532" s="99"/>
      <c r="EP532" s="99"/>
      <c r="EQ532" s="99"/>
      <c r="ER532" s="99"/>
      <c r="ES532" s="99"/>
      <c r="ET532" s="99"/>
      <c r="EU532" s="99"/>
      <c r="EV532" s="99"/>
      <c r="EW532" s="99"/>
      <c r="EX532" s="99"/>
      <c r="EY532" s="99"/>
      <c r="EZ532" s="99"/>
      <c r="FA532" s="99"/>
      <c r="FB532" s="99"/>
      <c r="FC532" s="99"/>
      <c r="FD532" s="99"/>
      <c r="FE532" s="99"/>
      <c r="FF532" s="99"/>
      <c r="FG532" s="99"/>
      <c r="FH532" s="99"/>
      <c r="FI532" s="99"/>
      <c r="FJ532" s="99"/>
      <c r="FK532" s="99"/>
      <c r="FL532" s="99"/>
      <c r="FM532" s="99"/>
      <c r="FN532" s="99"/>
      <c r="FO532" s="99"/>
      <c r="FP532" s="99"/>
      <c r="FQ532" s="99"/>
      <c r="FR532" s="99"/>
      <c r="FS532" s="99"/>
      <c r="FT532" s="99"/>
      <c r="FU532" s="99"/>
      <c r="FV532" s="99"/>
      <c r="FW532" s="99"/>
      <c r="FX532" s="99"/>
      <c r="FY532" s="99"/>
      <c r="FZ532" s="99"/>
      <c r="GA532" s="99"/>
      <c r="GB532" s="99"/>
      <c r="GC532" s="99"/>
      <c r="GD532" s="99"/>
      <c r="GE532" s="99"/>
      <c r="GF532" s="99"/>
      <c r="GG532" s="99"/>
      <c r="GH532" s="99"/>
      <c r="GI532" s="99"/>
      <c r="GJ532" s="99"/>
      <c r="GK532" s="99"/>
      <c r="GL532" s="99"/>
      <c r="GM532" s="99"/>
      <c r="GN532" s="99"/>
      <c r="GO532" s="99"/>
      <c r="GP532" s="99"/>
      <c r="GQ532" s="99"/>
      <c r="GR532" s="99"/>
      <c r="GS532" s="99"/>
      <c r="GT532" s="99"/>
      <c r="GU532" s="99"/>
      <c r="GV532" s="99"/>
      <c r="GW532" s="99"/>
      <c r="GX532" s="99"/>
      <c r="GY532" s="99"/>
      <c r="GZ532" s="99"/>
      <c r="HA532" s="99"/>
      <c r="HB532" s="99"/>
      <c r="HC532" s="99"/>
      <c r="HD532" s="99"/>
      <c r="HE532" s="99"/>
      <c r="HF532" s="99"/>
      <c r="HG532" s="99"/>
      <c r="HH532" s="99"/>
      <c r="HI532" s="99"/>
      <c r="HJ532" s="99"/>
      <c r="HK532" s="99"/>
      <c r="HL532" s="99"/>
      <c r="HM532" s="99"/>
      <c r="HN532" s="99"/>
      <c r="HO532" s="99"/>
      <c r="HP532" s="99"/>
      <c r="HQ532" s="99"/>
      <c r="HR532" s="99"/>
      <c r="HS532" s="99"/>
      <c r="HT532" s="99"/>
      <c r="HU532" s="99"/>
      <c r="HV532" s="99"/>
      <c r="HW532" s="99"/>
    </row>
    <row r="533" spans="1:231" ht="13.5" hidden="1" customHeight="1" outlineLevel="1">
      <c r="A533" s="4"/>
      <c r="H533" s="4"/>
      <c r="I533" s="1083" t="s">
        <v>131</v>
      </c>
      <c r="J533" s="20"/>
      <c r="K533" s="20"/>
      <c r="L533" s="20"/>
      <c r="M533" s="20"/>
      <c r="N533" s="20"/>
      <c r="O533" s="20"/>
      <c r="P533" s="20"/>
      <c r="Q533" s="20"/>
      <c r="R533" s="20"/>
      <c r="S533" s="20"/>
      <c r="T533" s="20"/>
      <c r="U533" s="20"/>
      <c r="V533" s="20"/>
      <c r="W533" s="20"/>
      <c r="X533" s="20"/>
      <c r="Y533" s="20"/>
      <c r="Z533" s="20"/>
      <c r="AA533" s="20"/>
      <c r="AB533" s="20"/>
      <c r="AC533" s="20"/>
      <c r="AD533" s="20"/>
      <c r="AE533" s="20"/>
      <c r="AF533" s="20"/>
      <c r="AG533" s="20"/>
      <c r="AH533" s="20"/>
      <c r="AI533" s="20"/>
      <c r="AJ533" s="20"/>
      <c r="AK533" s="20"/>
      <c r="AL533" s="20"/>
      <c r="AM533" s="20"/>
      <c r="AN533" s="20"/>
      <c r="AO533" s="20"/>
      <c r="AP533" s="20"/>
      <c r="AQ533" s="20"/>
      <c r="AR533" s="20"/>
      <c r="AS533" s="20"/>
      <c r="AT533" s="615"/>
      <c r="AU533" s="141"/>
      <c r="AV533" s="141"/>
      <c r="AW533" s="576"/>
      <c r="AX533" s="174"/>
      <c r="AY533" s="174"/>
      <c r="AZ533" s="174"/>
      <c r="BA533" s="574"/>
      <c r="BB533" s="174"/>
      <c r="BC533" s="174"/>
      <c r="BD533" s="174"/>
      <c r="BE533" s="574"/>
      <c r="BF533" s="174"/>
      <c r="BG533" s="174"/>
      <c r="BH533" s="174"/>
      <c r="BI533" s="574"/>
      <c r="BJ533" s="174"/>
      <c r="BK533" s="174"/>
      <c r="BL533" s="174"/>
      <c r="BM533" s="574"/>
      <c r="BN533" s="815"/>
      <c r="BO533" s="1227"/>
      <c r="BP533" s="1225"/>
      <c r="BQ533" s="1226"/>
      <c r="BR533" s="739">
        <f>BR536*1000000/BR534/3</f>
        <v>80792.215828005428</v>
      </c>
      <c r="BS533" s="900">
        <f t="shared" ref="BS533:BY533" si="1015">AVERAGE(BS529,BS531)</f>
        <v>102356</v>
      </c>
      <c r="BT533" s="770">
        <f t="shared" si="1015"/>
        <v>99131</v>
      </c>
      <c r="BU533" s="774">
        <f t="shared" si="1015"/>
        <v>94665.5</v>
      </c>
      <c r="BV533" s="739">
        <f t="shared" si="1015"/>
        <v>92213.116358658444</v>
      </c>
      <c r="BW533" s="265">
        <f t="shared" si="1015"/>
        <v>91622.116358658444</v>
      </c>
      <c r="BX533" s="770">
        <f t="shared" si="1015"/>
        <v>90165.5</v>
      </c>
      <c r="BY533" s="774">
        <f t="shared" si="1015"/>
        <v>86649</v>
      </c>
      <c r="BZ533" s="770"/>
      <c r="CA533" s="770"/>
      <c r="CB533" s="770"/>
      <c r="CC533" s="774"/>
      <c r="CD533" s="788"/>
      <c r="CE533" s="770"/>
      <c r="CF533" s="770"/>
      <c r="CG533" s="774"/>
      <c r="CH533" s="174"/>
      <c r="CI533" s="174"/>
      <c r="CJ533" s="174"/>
      <c r="CK533" s="174"/>
      <c r="CL533" s="174"/>
      <c r="CM533" s="174"/>
      <c r="CN533" s="174"/>
      <c r="CO533" s="174"/>
      <c r="CP533" s="174"/>
      <c r="CQ533" s="174"/>
      <c r="CR533" s="174"/>
      <c r="CS533" s="174"/>
      <c r="CT533" s="174"/>
      <c r="CU533" s="174"/>
      <c r="CV533" s="174"/>
      <c r="CW533" s="174"/>
      <c r="CX533" s="174"/>
      <c r="CY533" s="174"/>
      <c r="CZ533" s="174"/>
      <c r="DA533" s="174"/>
      <c r="DB533" s="174"/>
      <c r="DC533" s="174"/>
      <c r="DD533" s="174"/>
      <c r="DE533" s="174"/>
      <c r="DF533" s="174"/>
      <c r="DG533" s="174"/>
      <c r="DH533" s="174"/>
      <c r="DI533" s="574"/>
      <c r="DJ533" s="1139"/>
      <c r="DK533" s="141"/>
      <c r="DL533" s="141"/>
      <c r="DM533" s="141"/>
      <c r="DN533" s="141"/>
      <c r="DO533" s="141"/>
      <c r="DP533" s="141"/>
      <c r="DQ533" s="615"/>
      <c r="DR533" s="141"/>
      <c r="DS533" s="141"/>
      <c r="DT533" s="141"/>
      <c r="DU533" s="141"/>
      <c r="DV533" s="141"/>
      <c r="DW533" s="141"/>
      <c r="DX533" s="141"/>
      <c r="DY533" s="770">
        <f>AVERAGE(DY529,DY531)</f>
        <v>92499.5</v>
      </c>
      <c r="DZ533" s="770">
        <f>AVERAGE(DZ529,DZ531)</f>
        <v>97226.5</v>
      </c>
      <c r="EA533" s="770">
        <f>AVERAGE(EA529,EA531)</f>
        <v>88258.5</v>
      </c>
      <c r="EB533" s="770"/>
      <c r="EC533" s="900"/>
      <c r="ED533" s="770"/>
      <c r="EE533" s="770"/>
      <c r="EF533" s="770"/>
      <c r="EG533" s="770"/>
      <c r="EH533" s="770"/>
      <c r="EI533" s="770"/>
      <c r="EJ533" s="774"/>
      <c r="EK533" s="99"/>
      <c r="EL533" s="99"/>
      <c r="EM533" s="99"/>
      <c r="EN533" s="99"/>
      <c r="EO533" s="99"/>
      <c r="EP533" s="99"/>
      <c r="EQ533" s="99"/>
      <c r="ER533" s="99"/>
      <c r="ES533" s="99"/>
      <c r="ET533" s="99"/>
      <c r="EU533" s="99"/>
      <c r="EV533" s="99"/>
      <c r="EW533" s="99"/>
      <c r="EX533" s="99"/>
      <c r="EY533" s="99"/>
      <c r="EZ533" s="99"/>
      <c r="FA533" s="99"/>
      <c r="FB533" s="99"/>
      <c r="FC533" s="99"/>
      <c r="FD533" s="99"/>
      <c r="FE533" s="99"/>
      <c r="FF533" s="99"/>
      <c r="FG533" s="99"/>
      <c r="FH533" s="99"/>
      <c r="FI533" s="99"/>
      <c r="FJ533" s="99"/>
      <c r="FK533" s="99"/>
      <c r="FL533" s="99"/>
      <c r="FM533" s="99"/>
      <c r="FN533" s="99"/>
      <c r="FO533" s="99"/>
      <c r="FP533" s="99"/>
      <c r="FQ533" s="99"/>
      <c r="FR533" s="99"/>
      <c r="FS533" s="99"/>
      <c r="FT533" s="99"/>
      <c r="FU533" s="99"/>
      <c r="FV533" s="99"/>
      <c r="FW533" s="99"/>
      <c r="FX533" s="99"/>
      <c r="FY533" s="99"/>
      <c r="FZ533" s="99"/>
      <c r="GA533" s="99"/>
      <c r="GB533" s="99"/>
      <c r="GC533" s="99"/>
      <c r="GD533" s="99"/>
      <c r="GE533" s="99"/>
      <c r="GF533" s="99"/>
      <c r="GG533" s="99"/>
      <c r="GH533" s="99"/>
      <c r="GI533" s="99"/>
      <c r="GJ533" s="99"/>
      <c r="GK533" s="99"/>
      <c r="GL533" s="99"/>
      <c r="GM533" s="99"/>
      <c r="GN533" s="99"/>
      <c r="GO533" s="99"/>
      <c r="GP533" s="99"/>
      <c r="GQ533" s="99"/>
      <c r="GR533" s="99"/>
      <c r="GS533" s="99"/>
      <c r="GT533" s="99"/>
      <c r="GU533" s="99"/>
      <c r="GV533" s="99"/>
      <c r="GW533" s="99"/>
      <c r="GX533" s="99"/>
      <c r="GY533" s="99"/>
      <c r="GZ533" s="99"/>
      <c r="HA533" s="99"/>
      <c r="HB533" s="99"/>
      <c r="HC533" s="99"/>
      <c r="HD533" s="99"/>
      <c r="HE533" s="99"/>
      <c r="HF533" s="99"/>
      <c r="HG533" s="99"/>
      <c r="HH533" s="99"/>
      <c r="HI533" s="99"/>
      <c r="HJ533" s="99"/>
      <c r="HK533" s="99"/>
      <c r="HL533" s="99"/>
      <c r="HM533" s="99"/>
      <c r="HN533" s="99"/>
      <c r="HO533" s="99"/>
      <c r="HP533" s="99"/>
      <c r="HQ533" s="99"/>
      <c r="HR533" s="99"/>
      <c r="HS533" s="99"/>
      <c r="HT533" s="99"/>
      <c r="HU533" s="99"/>
      <c r="HV533" s="99"/>
      <c r="HW533" s="99"/>
    </row>
    <row r="534" spans="1:231" ht="13.5" hidden="1" customHeight="1" outlineLevel="1">
      <c r="A534" s="4"/>
      <c r="H534" s="4"/>
      <c r="I534" s="1085" t="s">
        <v>132</v>
      </c>
      <c r="J534" s="20"/>
      <c r="K534" s="20"/>
      <c r="L534" s="20"/>
      <c r="M534" s="20"/>
      <c r="N534" s="20"/>
      <c r="O534" s="20"/>
      <c r="P534" s="20"/>
      <c r="Q534" s="20"/>
      <c r="R534" s="20"/>
      <c r="S534" s="20"/>
      <c r="T534" s="20"/>
      <c r="U534" s="20"/>
      <c r="V534" s="20"/>
      <c r="W534" s="20"/>
      <c r="X534" s="20"/>
      <c r="Y534" s="20"/>
      <c r="Z534" s="20"/>
      <c r="AA534" s="20"/>
      <c r="AB534" s="20"/>
      <c r="AC534" s="20"/>
      <c r="AD534" s="20"/>
      <c r="AE534" s="20"/>
      <c r="AF534" s="20"/>
      <c r="AG534" s="20"/>
      <c r="AH534" s="20"/>
      <c r="AI534" s="20"/>
      <c r="AJ534" s="20"/>
      <c r="AK534" s="20"/>
      <c r="AL534" s="20"/>
      <c r="AM534" s="20"/>
      <c r="AN534" s="20"/>
      <c r="AO534" s="20"/>
      <c r="AP534" s="20"/>
      <c r="AQ534" s="20"/>
      <c r="AR534" s="20"/>
      <c r="AS534" s="20"/>
      <c r="AT534" s="615"/>
      <c r="AU534" s="141"/>
      <c r="AV534" s="141"/>
      <c r="AW534" s="576"/>
      <c r="AX534" s="174"/>
      <c r="AY534" s="174"/>
      <c r="AZ534" s="174"/>
      <c r="BA534" s="574"/>
      <c r="BB534" s="174"/>
      <c r="BC534" s="174"/>
      <c r="BD534" s="174"/>
      <c r="BE534" s="574"/>
      <c r="BF534" s="174"/>
      <c r="BG534" s="174"/>
      <c r="BH534" s="174"/>
      <c r="BI534" s="574"/>
      <c r="BJ534" s="174"/>
      <c r="BK534" s="174"/>
      <c r="BL534" s="174"/>
      <c r="BM534" s="574"/>
      <c r="BN534" s="728">
        <v>284</v>
      </c>
      <c r="BO534" s="1228">
        <v>318</v>
      </c>
      <c r="BP534" s="1228">
        <v>334</v>
      </c>
      <c r="BQ534" s="1229">
        <v>339</v>
      </c>
      <c r="BR534" s="617">
        <v>354</v>
      </c>
      <c r="BS534" s="1177">
        <v>375</v>
      </c>
      <c r="BT534" s="1177">
        <v>401.65</v>
      </c>
      <c r="BU534" s="1252">
        <v>438</v>
      </c>
      <c r="BV534" s="1566">
        <v>487</v>
      </c>
      <c r="BW534" s="1580" t="e">
        <f>BW536/BW535/BW533*1000000</f>
        <v>#DIV/0!</v>
      </c>
      <c r="BX534" s="901" t="e">
        <f>BX536/BX535/BX533*1000000</f>
        <v>#DIV/0!</v>
      </c>
      <c r="BY534" s="1294" t="e">
        <f>BY536/BY535/BY533*1000000</f>
        <v>#DIV/0!</v>
      </c>
      <c r="BZ534" s="901"/>
      <c r="CA534" s="187"/>
      <c r="CB534" s="187"/>
      <c r="CC534" s="577"/>
      <c r="CD534" s="620"/>
      <c r="CE534" s="187"/>
      <c r="CF534" s="187"/>
      <c r="CG534" s="577"/>
      <c r="CH534" s="174"/>
      <c r="CI534" s="174"/>
      <c r="CJ534" s="174"/>
      <c r="CK534" s="174"/>
      <c r="CL534" s="174"/>
      <c r="CM534" s="174"/>
      <c r="CN534" s="174"/>
      <c r="CO534" s="174"/>
      <c r="CP534" s="174"/>
      <c r="CQ534" s="174"/>
      <c r="CR534" s="174"/>
      <c r="CS534" s="174"/>
      <c r="CT534" s="174"/>
      <c r="CU534" s="174"/>
      <c r="CV534" s="174"/>
      <c r="CW534" s="174"/>
      <c r="CX534" s="174"/>
      <c r="CY534" s="174"/>
      <c r="CZ534" s="174"/>
      <c r="DA534" s="174"/>
      <c r="DB534" s="174"/>
      <c r="DC534" s="174"/>
      <c r="DD534" s="174"/>
      <c r="DE534" s="174"/>
      <c r="DF534" s="174"/>
      <c r="DG534" s="174"/>
      <c r="DH534" s="174"/>
      <c r="DI534" s="574"/>
      <c r="DJ534" s="1139"/>
      <c r="DK534" s="141"/>
      <c r="DL534" s="141"/>
      <c r="DM534" s="141"/>
      <c r="DN534" s="141"/>
      <c r="DO534" s="141"/>
      <c r="DP534" s="141"/>
      <c r="DQ534" s="615"/>
      <c r="DR534" s="141"/>
      <c r="DS534" s="141"/>
      <c r="DT534" s="141"/>
      <c r="DU534" s="141"/>
      <c r="DV534" s="141"/>
      <c r="DW534" s="141"/>
      <c r="DX534" s="141"/>
      <c r="DY534" s="618" t="e">
        <f>+DY536*1000000/DY533/DY535</f>
        <v>#DIV/0!</v>
      </c>
      <c r="DZ534" s="618" t="e">
        <f>+DZ536*1000000/DZ533/DZ535</f>
        <v>#DIV/0!</v>
      </c>
      <c r="EA534" s="618" t="e">
        <f>+EA536*1000000/EA533/EA535</f>
        <v>#DIV/0!</v>
      </c>
      <c r="EB534" s="618"/>
      <c r="EC534" s="901"/>
      <c r="ED534" s="187"/>
      <c r="EE534" s="187"/>
      <c r="EF534" s="187"/>
      <c r="EG534" s="187"/>
      <c r="EH534" s="187"/>
      <c r="EI534" s="187"/>
      <c r="EJ534" s="577"/>
      <c r="EK534" s="99"/>
      <c r="EL534" s="806"/>
      <c r="EM534" s="99"/>
      <c r="EN534" s="99"/>
      <c r="EO534" s="99"/>
      <c r="EP534" s="99"/>
      <c r="EQ534" s="99"/>
      <c r="ER534" s="99"/>
      <c r="ES534" s="99"/>
      <c r="ET534" s="99"/>
      <c r="EU534" s="99"/>
      <c r="EV534" s="99"/>
      <c r="EW534" s="99"/>
      <c r="EX534" s="99"/>
      <c r="EY534" s="99"/>
      <c r="EZ534" s="99"/>
      <c r="FA534" s="99"/>
      <c r="FB534" s="99"/>
      <c r="FC534" s="99"/>
      <c r="FD534" s="99"/>
      <c r="FE534" s="99"/>
      <c r="FF534" s="99"/>
      <c r="FG534" s="99"/>
      <c r="FH534" s="99"/>
      <c r="FI534" s="99"/>
      <c r="FJ534" s="99"/>
      <c r="FK534" s="99"/>
      <c r="FL534" s="99"/>
      <c r="FM534" s="99"/>
      <c r="FN534" s="99"/>
      <c r="FO534" s="99"/>
      <c r="FP534" s="99"/>
      <c r="FQ534" s="99"/>
      <c r="FR534" s="99"/>
      <c r="FS534" s="99"/>
      <c r="FT534" s="99"/>
      <c r="FU534" s="99"/>
      <c r="FV534" s="99"/>
      <c r="FW534" s="99"/>
      <c r="FX534" s="99"/>
      <c r="FY534" s="99"/>
      <c r="FZ534" s="99"/>
      <c r="GA534" s="99"/>
      <c r="GB534" s="99"/>
      <c r="GC534" s="99"/>
      <c r="GD534" s="99"/>
      <c r="GE534" s="99"/>
      <c r="GF534" s="99"/>
      <c r="GG534" s="99"/>
      <c r="GH534" s="99"/>
      <c r="GI534" s="99"/>
      <c r="GJ534" s="99"/>
      <c r="GK534" s="99"/>
      <c r="GL534" s="99"/>
      <c r="GM534" s="99"/>
      <c r="GN534" s="99"/>
      <c r="GO534" s="99"/>
      <c r="GP534" s="99"/>
      <c r="GQ534" s="99"/>
      <c r="GR534" s="99"/>
      <c r="GS534" s="99"/>
      <c r="GT534" s="99"/>
      <c r="GU534" s="99"/>
      <c r="GV534" s="99"/>
      <c r="GW534" s="99"/>
      <c r="GX534" s="99"/>
      <c r="GY534" s="99"/>
      <c r="GZ534" s="99"/>
      <c r="HA534" s="99"/>
      <c r="HB534" s="99"/>
      <c r="HC534" s="99"/>
      <c r="HD534" s="99"/>
      <c r="HE534" s="99"/>
      <c r="HF534" s="99"/>
      <c r="HG534" s="99"/>
      <c r="HH534" s="99"/>
      <c r="HI534" s="99"/>
      <c r="HJ534" s="99"/>
      <c r="HK534" s="99"/>
      <c r="HL534" s="99"/>
      <c r="HM534" s="99"/>
      <c r="HN534" s="99"/>
      <c r="HO534" s="99"/>
      <c r="HP534" s="99"/>
      <c r="HQ534" s="99"/>
      <c r="HR534" s="99"/>
      <c r="HS534" s="99"/>
      <c r="HT534" s="99"/>
      <c r="HU534" s="99"/>
      <c r="HV534" s="99"/>
      <c r="HW534" s="99"/>
    </row>
    <row r="535" spans="1:231" ht="13.5" hidden="1" customHeight="1" outlineLevel="1">
      <c r="A535" s="4"/>
      <c r="H535" s="4"/>
      <c r="I535" s="1086" t="s">
        <v>133</v>
      </c>
      <c r="J535" s="20"/>
      <c r="K535" s="20"/>
      <c r="L535" s="20"/>
      <c r="M535" s="20"/>
      <c r="N535" s="20"/>
      <c r="O535" s="20"/>
      <c r="P535" s="20"/>
      <c r="Q535" s="20"/>
      <c r="R535" s="20"/>
      <c r="S535" s="20"/>
      <c r="T535" s="20"/>
      <c r="U535" s="20"/>
      <c r="V535" s="20"/>
      <c r="W535" s="20"/>
      <c r="X535" s="20"/>
      <c r="Y535" s="20"/>
      <c r="Z535" s="20"/>
      <c r="AA535" s="20"/>
      <c r="AB535" s="20"/>
      <c r="AC535" s="20"/>
      <c r="AD535" s="20"/>
      <c r="AE535" s="20"/>
      <c r="AF535" s="20"/>
      <c r="AG535" s="20"/>
      <c r="AH535" s="20"/>
      <c r="AI535" s="20"/>
      <c r="AJ535" s="20"/>
      <c r="AK535" s="20"/>
      <c r="AL535" s="20"/>
      <c r="AM535" s="20"/>
      <c r="AN535" s="20"/>
      <c r="AO535" s="20"/>
      <c r="AP535" s="20"/>
      <c r="AQ535" s="20"/>
      <c r="AR535" s="20"/>
      <c r="AS535" s="20"/>
      <c r="AT535" s="615"/>
      <c r="AU535" s="141"/>
      <c r="AV535" s="141"/>
      <c r="AW535" s="576"/>
      <c r="AX535" s="174"/>
      <c r="AY535" s="174"/>
      <c r="AZ535" s="174"/>
      <c r="BA535" s="574"/>
      <c r="BB535" s="174"/>
      <c r="BC535" s="174"/>
      <c r="BD535" s="174"/>
      <c r="BE535" s="574"/>
      <c r="BF535" s="174"/>
      <c r="BG535" s="174"/>
      <c r="BH535" s="174"/>
      <c r="BI535" s="574"/>
      <c r="BJ535" s="174"/>
      <c r="BK535" s="174"/>
      <c r="BL535" s="174"/>
      <c r="BM535" s="574"/>
      <c r="BN535" s="376">
        <f>+months*BN$5</f>
        <v>0</v>
      </c>
      <c r="BO535" s="150">
        <f>+months*BO$5</f>
        <v>0</v>
      </c>
      <c r="BP535" s="128">
        <f>+months*BP$5</f>
        <v>0</v>
      </c>
      <c r="BQ535" s="347">
        <f>+months*BQ$5</f>
        <v>0</v>
      </c>
      <c r="BR535" s="376">
        <f t="shared" ref="BR535:BY535" si="1016">+months*BR$5</f>
        <v>0</v>
      </c>
      <c r="BS535" s="150">
        <f t="shared" si="1016"/>
        <v>0</v>
      </c>
      <c r="BT535" s="128">
        <f t="shared" si="1016"/>
        <v>0</v>
      </c>
      <c r="BU535" s="347">
        <f t="shared" si="1016"/>
        <v>0</v>
      </c>
      <c r="BV535" s="376">
        <f t="shared" si="1016"/>
        <v>0</v>
      </c>
      <c r="BW535" s="128">
        <f t="shared" si="1016"/>
        <v>0</v>
      </c>
      <c r="BX535" s="128">
        <f t="shared" si="1016"/>
        <v>0</v>
      </c>
      <c r="BY535" s="347">
        <f t="shared" si="1016"/>
        <v>0</v>
      </c>
      <c r="BZ535" s="128"/>
      <c r="CA535" s="128"/>
      <c r="CB535" s="128"/>
      <c r="CC535" s="347"/>
      <c r="CD535" s="376"/>
      <c r="CE535" s="128"/>
      <c r="CF535" s="128"/>
      <c r="CG535" s="347"/>
      <c r="CH535" s="174"/>
      <c r="CI535" s="174"/>
      <c r="CJ535" s="174"/>
      <c r="CK535" s="174"/>
      <c r="CL535" s="174"/>
      <c r="CM535" s="174"/>
      <c r="CN535" s="174"/>
      <c r="CO535" s="174"/>
      <c r="CP535" s="174"/>
      <c r="CQ535" s="174"/>
      <c r="CR535" s="174"/>
      <c r="CS535" s="174"/>
      <c r="CT535" s="174"/>
      <c r="CU535" s="174"/>
      <c r="CV535" s="174"/>
      <c r="CW535" s="174"/>
      <c r="CX535" s="174"/>
      <c r="CY535" s="174"/>
      <c r="CZ535" s="174"/>
      <c r="DA535" s="174"/>
      <c r="DB535" s="174"/>
      <c r="DC535" s="174"/>
      <c r="DD535" s="174"/>
      <c r="DE535" s="174"/>
      <c r="DF535" s="174"/>
      <c r="DG535" s="174"/>
      <c r="DH535" s="174"/>
      <c r="DI535" s="574"/>
      <c r="DJ535" s="1139"/>
      <c r="DK535" s="141"/>
      <c r="DL535" s="141"/>
      <c r="DM535" s="141"/>
      <c r="DN535" s="141"/>
      <c r="DO535" s="141"/>
      <c r="DP535" s="141"/>
      <c r="DQ535" s="615"/>
      <c r="DR535" s="141"/>
      <c r="DS535" s="141"/>
      <c r="DT535" s="141"/>
      <c r="DU535" s="141"/>
      <c r="DV535" s="141"/>
      <c r="DW535" s="141"/>
      <c r="DX535" s="141"/>
      <c r="DY535" s="134">
        <f>+months*DY$5</f>
        <v>0</v>
      </c>
      <c r="DZ535" s="134">
        <f>+months*DZ$5</f>
        <v>0</v>
      </c>
      <c r="EA535" s="134">
        <f>+months*EA$5</f>
        <v>0</v>
      </c>
      <c r="EB535" s="134"/>
      <c r="EC535" s="150"/>
      <c r="ED535" s="128"/>
      <c r="EE535" s="128"/>
      <c r="EF535" s="128"/>
      <c r="EG535" s="128"/>
      <c r="EH535" s="128"/>
      <c r="EI535" s="128"/>
      <c r="EJ535" s="347"/>
      <c r="EK535" s="99"/>
      <c r="EL535" s="99"/>
      <c r="EM535" s="99"/>
      <c r="EN535" s="99"/>
      <c r="EO535" s="99"/>
      <c r="EP535" s="99"/>
      <c r="EQ535" s="99"/>
      <c r="ER535" s="99"/>
      <c r="ES535" s="99"/>
      <c r="ET535" s="99"/>
      <c r="EU535" s="99"/>
      <c r="EV535" s="99"/>
      <c r="EW535" s="99"/>
      <c r="EX535" s="99"/>
      <c r="EY535" s="99"/>
      <c r="EZ535" s="99"/>
      <c r="FA535" s="99"/>
      <c r="FB535" s="99"/>
      <c r="FC535" s="99"/>
      <c r="FD535" s="99"/>
      <c r="FE535" s="99"/>
      <c r="FF535" s="99"/>
      <c r="FG535" s="99"/>
      <c r="FH535" s="99"/>
      <c r="FI535" s="99"/>
      <c r="FJ535" s="99"/>
      <c r="FK535" s="99"/>
      <c r="FL535" s="99"/>
      <c r="FM535" s="99"/>
      <c r="FN535" s="99"/>
      <c r="FO535" s="99"/>
      <c r="FP535" s="99"/>
      <c r="FQ535" s="99"/>
      <c r="FR535" s="99"/>
      <c r="FS535" s="99"/>
      <c r="FT535" s="99"/>
      <c r="FU535" s="99"/>
      <c r="FV535" s="99"/>
      <c r="FW535" s="99"/>
      <c r="FX535" s="99"/>
      <c r="FY535" s="99"/>
      <c r="FZ535" s="99"/>
      <c r="GA535" s="99"/>
      <c r="GB535" s="99"/>
      <c r="GC535" s="99"/>
      <c r="GD535" s="99"/>
      <c r="GE535" s="99"/>
      <c r="GF535" s="99"/>
      <c r="GG535" s="99"/>
      <c r="GH535" s="99"/>
      <c r="GI535" s="99"/>
      <c r="GJ535" s="99"/>
      <c r="GK535" s="99"/>
      <c r="GL535" s="99"/>
      <c r="GM535" s="99"/>
      <c r="GN535" s="99"/>
      <c r="GO535" s="99"/>
      <c r="GP535" s="99"/>
      <c r="GQ535" s="99"/>
      <c r="GR535" s="99"/>
      <c r="GS535" s="99"/>
      <c r="GT535" s="99"/>
      <c r="GU535" s="99"/>
      <c r="GV535" s="99"/>
      <c r="GW535" s="99"/>
      <c r="GX535" s="99"/>
      <c r="GY535" s="99"/>
      <c r="GZ535" s="99"/>
      <c r="HA535" s="99"/>
      <c r="HB535" s="99"/>
      <c r="HC535" s="99"/>
      <c r="HD535" s="99"/>
      <c r="HE535" s="99"/>
      <c r="HF535" s="99"/>
      <c r="HG535" s="99"/>
      <c r="HH535" s="99"/>
      <c r="HI535" s="99"/>
      <c r="HJ535" s="99"/>
      <c r="HK535" s="99"/>
      <c r="HL535" s="99"/>
      <c r="HM535" s="99"/>
      <c r="HN535" s="99"/>
      <c r="HO535" s="99"/>
      <c r="HP535" s="99"/>
      <c r="HQ535" s="99"/>
      <c r="HR535" s="99"/>
      <c r="HS535" s="99"/>
      <c r="HT535" s="99"/>
      <c r="HU535" s="99"/>
      <c r="HV535" s="99"/>
      <c r="HW535" s="99"/>
    </row>
    <row r="536" spans="1:231" ht="13.5" hidden="1" customHeight="1" outlineLevel="1">
      <c r="A536" s="4"/>
      <c r="H536" s="4"/>
      <c r="I536" s="1087" t="s">
        <v>134</v>
      </c>
      <c r="J536" s="20"/>
      <c r="K536" s="20"/>
      <c r="L536" s="20"/>
      <c r="M536" s="20"/>
      <c r="N536" s="20"/>
      <c r="O536" s="20"/>
      <c r="P536" s="20"/>
      <c r="Q536" s="20"/>
      <c r="R536" s="20"/>
      <c r="S536" s="20"/>
      <c r="T536" s="20"/>
      <c r="U536" s="20"/>
      <c r="V536" s="20"/>
      <c r="W536" s="20"/>
      <c r="X536" s="20"/>
      <c r="Y536" s="20"/>
      <c r="Z536" s="20"/>
      <c r="AA536" s="20"/>
      <c r="AB536" s="20"/>
      <c r="AC536" s="20"/>
      <c r="AD536" s="20"/>
      <c r="AE536" s="20"/>
      <c r="AF536" s="20"/>
      <c r="AG536" s="20"/>
      <c r="AH536" s="20"/>
      <c r="AI536" s="20"/>
      <c r="AJ536" s="20"/>
      <c r="AK536" s="20"/>
      <c r="AL536" s="20"/>
      <c r="AM536" s="20"/>
      <c r="AN536" s="20"/>
      <c r="AO536" s="20"/>
      <c r="AP536" s="20"/>
      <c r="AQ536" s="20"/>
      <c r="AR536" s="20"/>
      <c r="AS536" s="20"/>
      <c r="AT536" s="615"/>
      <c r="AU536" s="141"/>
      <c r="AV536" s="141"/>
      <c r="AW536" s="576"/>
      <c r="AX536" s="174"/>
      <c r="AY536" s="174"/>
      <c r="AZ536" s="174"/>
      <c r="BA536" s="574"/>
      <c r="BB536" s="174"/>
      <c r="BC536" s="174"/>
      <c r="BD536" s="174"/>
      <c r="BE536" s="574"/>
      <c r="BF536" s="174"/>
      <c r="BG536" s="174"/>
      <c r="BH536" s="174"/>
      <c r="BI536" s="574"/>
      <c r="BJ536" s="174"/>
      <c r="BK536" s="174"/>
      <c r="BL536" s="174"/>
      <c r="BM536" s="574"/>
      <c r="BN536" s="816">
        <f>BN696</f>
        <v>43.449978000000002</v>
      </c>
      <c r="BO536" s="1258">
        <f>BO696</f>
        <v>60.056280000000001</v>
      </c>
      <c r="BP536" s="1258">
        <f>BP696</f>
        <v>71.651332499999995</v>
      </c>
      <c r="BQ536" s="1253">
        <f>BQ696</f>
        <v>76.009506999999999</v>
      </c>
      <c r="BR536" s="816">
        <f>BR696</f>
        <v>85.801333209341763</v>
      </c>
      <c r="BS536" s="902">
        <f>+BS534*BS535*BS533/1000000</f>
        <v>0</v>
      </c>
      <c r="BT536" s="817">
        <f>+BT534*BT535*BT533/1000000</f>
        <v>0</v>
      </c>
      <c r="BU536" s="817">
        <f>+BU534*BU535*BU533/1000000</f>
        <v>0</v>
      </c>
      <c r="BV536" s="816">
        <f>+BV534*BV535*BV533/1000000</f>
        <v>0</v>
      </c>
      <c r="BW536" s="1258">
        <f>BW696</f>
        <v>147.10599999999999</v>
      </c>
      <c r="BX536" s="1258">
        <f>BX696</f>
        <v>158.30000000000001</v>
      </c>
      <c r="BY536" s="1253">
        <f>BY696</f>
        <v>164.33500000000001</v>
      </c>
      <c r="BZ536" s="1258"/>
      <c r="CA536" s="746"/>
      <c r="CB536" s="817"/>
      <c r="CC536" s="818"/>
      <c r="CD536" s="1739"/>
      <c r="CE536" s="817"/>
      <c r="CF536" s="817"/>
      <c r="CG536" s="818"/>
      <c r="CH536" s="174"/>
      <c r="CI536" s="174"/>
      <c r="CJ536" s="174"/>
      <c r="CK536" s="174"/>
      <c r="CL536" s="174"/>
      <c r="CM536" s="174"/>
      <c r="CN536" s="174"/>
      <c r="CO536" s="174"/>
      <c r="CP536" s="174"/>
      <c r="CQ536" s="174"/>
      <c r="CR536" s="174"/>
      <c r="CS536" s="174"/>
      <c r="CT536" s="174"/>
      <c r="CU536" s="174"/>
      <c r="CV536" s="174"/>
      <c r="CW536" s="174"/>
      <c r="CX536" s="174"/>
      <c r="CY536" s="174"/>
      <c r="CZ536" s="174"/>
      <c r="DA536" s="174"/>
      <c r="DB536" s="174"/>
      <c r="DC536" s="174"/>
      <c r="DD536" s="174"/>
      <c r="DE536" s="174"/>
      <c r="DF536" s="174"/>
      <c r="DG536" s="174"/>
      <c r="DH536" s="174"/>
      <c r="DI536" s="574"/>
      <c r="DJ536" s="1139"/>
      <c r="DK536" s="141"/>
      <c r="DL536" s="141"/>
      <c r="DM536" s="141"/>
      <c r="DN536" s="141"/>
      <c r="DO536" s="141"/>
      <c r="DP536" s="141"/>
      <c r="DQ536" s="615"/>
      <c r="DR536" s="141"/>
      <c r="DS536" s="141"/>
      <c r="DT536" s="141"/>
      <c r="DU536" s="141"/>
      <c r="DV536" s="141"/>
      <c r="DW536" s="141"/>
      <c r="DX536" s="141"/>
      <c r="DY536" s="814">
        <f>SUM(BN536:BQ536)</f>
        <v>251.16709750000001</v>
      </c>
      <c r="DZ536" s="814">
        <f>SUM(BR536:BU536)</f>
        <v>85.801333209341763</v>
      </c>
      <c r="EA536" s="814">
        <f>SUM(BV536:BY536)</f>
        <v>469.74099999999999</v>
      </c>
      <c r="EB536" s="814"/>
      <c r="EC536" s="902"/>
      <c r="ED536" s="817"/>
      <c r="EE536" s="817"/>
      <c r="EF536" s="817"/>
      <c r="EG536" s="817"/>
      <c r="EH536" s="817"/>
      <c r="EI536" s="817"/>
      <c r="EJ536" s="818"/>
      <c r="EK536" s="99"/>
      <c r="EL536" s="99"/>
      <c r="EM536" s="99"/>
      <c r="EN536" s="99"/>
      <c r="EO536" s="99"/>
      <c r="EP536" s="99"/>
      <c r="EQ536" s="99"/>
      <c r="ER536" s="99"/>
      <c r="ES536" s="99"/>
      <c r="ET536" s="99"/>
      <c r="EU536" s="99"/>
      <c r="EV536" s="99"/>
      <c r="EW536" s="99"/>
      <c r="EX536" s="99"/>
      <c r="EY536" s="99"/>
      <c r="EZ536" s="99"/>
      <c r="FA536" s="99"/>
      <c r="FB536" s="99"/>
      <c r="FC536" s="99"/>
      <c r="FD536" s="99"/>
      <c r="FE536" s="99"/>
      <c r="FF536" s="99"/>
      <c r="FG536" s="99"/>
      <c r="FH536" s="99"/>
      <c r="FI536" s="99"/>
      <c r="FJ536" s="99"/>
      <c r="FK536" s="99"/>
      <c r="FL536" s="99"/>
      <c r="FM536" s="99"/>
      <c r="FN536" s="99"/>
      <c r="FO536" s="99"/>
      <c r="FP536" s="99"/>
      <c r="FQ536" s="99"/>
      <c r="FR536" s="99"/>
      <c r="FS536" s="99"/>
      <c r="FT536" s="99"/>
      <c r="FU536" s="99"/>
      <c r="FV536" s="99"/>
      <c r="FW536" s="99"/>
      <c r="FX536" s="99"/>
      <c r="FY536" s="99"/>
      <c r="FZ536" s="99"/>
      <c r="GA536" s="99"/>
      <c r="GB536" s="99"/>
      <c r="GC536" s="99"/>
      <c r="GD536" s="99"/>
      <c r="GE536" s="99"/>
      <c r="GF536" s="99"/>
      <c r="GG536" s="99"/>
      <c r="GH536" s="99"/>
      <c r="GI536" s="99"/>
      <c r="GJ536" s="99"/>
      <c r="GK536" s="99"/>
      <c r="GL536" s="99"/>
      <c r="GM536" s="99"/>
      <c r="GN536" s="99"/>
      <c r="GO536" s="99"/>
      <c r="GP536" s="99"/>
      <c r="GQ536" s="99"/>
      <c r="GR536" s="99"/>
      <c r="GS536" s="99"/>
      <c r="GT536" s="99"/>
      <c r="GU536" s="99"/>
      <c r="GV536" s="99"/>
      <c r="GW536" s="99"/>
      <c r="GX536" s="99"/>
      <c r="GY536" s="99"/>
      <c r="GZ536" s="99"/>
      <c r="HA536" s="99"/>
      <c r="HB536" s="99"/>
      <c r="HC536" s="99"/>
      <c r="HD536" s="99"/>
      <c r="HE536" s="99"/>
      <c r="HF536" s="99"/>
      <c r="HG536" s="99"/>
      <c r="HH536" s="99"/>
      <c r="HI536" s="99"/>
      <c r="HJ536" s="99"/>
      <c r="HK536" s="99"/>
      <c r="HL536" s="99"/>
      <c r="HM536" s="99"/>
      <c r="HN536" s="99"/>
      <c r="HO536" s="99"/>
      <c r="HP536" s="99"/>
      <c r="HQ536" s="99"/>
      <c r="HR536" s="99"/>
      <c r="HS536" s="99"/>
      <c r="HT536" s="99"/>
      <c r="HU536" s="99"/>
      <c r="HV536" s="99"/>
      <c r="HW536" s="99"/>
    </row>
    <row r="537" spans="1:231" ht="13.5" hidden="1" customHeight="1" outlineLevel="1">
      <c r="A537" s="4"/>
      <c r="H537" s="4"/>
      <c r="I537" s="1087"/>
      <c r="J537" s="20"/>
      <c r="K537" s="20"/>
      <c r="L537" s="20"/>
      <c r="M537" s="20"/>
      <c r="N537" s="20"/>
      <c r="O537" s="20"/>
      <c r="P537" s="20"/>
      <c r="Q537" s="20"/>
      <c r="R537" s="20"/>
      <c r="S537" s="20"/>
      <c r="T537" s="20"/>
      <c r="U537" s="20"/>
      <c r="V537" s="20"/>
      <c r="W537" s="20"/>
      <c r="X537" s="20"/>
      <c r="Y537" s="20"/>
      <c r="Z537" s="20"/>
      <c r="AA537" s="20"/>
      <c r="AB537" s="20"/>
      <c r="AC537" s="20"/>
      <c r="AD537" s="20"/>
      <c r="AE537" s="20"/>
      <c r="AF537" s="20"/>
      <c r="AG537" s="20"/>
      <c r="AH537" s="20"/>
      <c r="AI537" s="20"/>
      <c r="AJ537" s="20"/>
      <c r="AK537" s="20"/>
      <c r="AL537" s="20"/>
      <c r="AM537" s="20"/>
      <c r="AN537" s="20"/>
      <c r="AO537" s="20"/>
      <c r="AP537" s="20"/>
      <c r="AQ537" s="20"/>
      <c r="AR537" s="20"/>
      <c r="AS537" s="20"/>
      <c r="AT537" s="615"/>
      <c r="AU537" s="141"/>
      <c r="AV537" s="141"/>
      <c r="AW537" s="576"/>
      <c r="AX537" s="174"/>
      <c r="AY537" s="174"/>
      <c r="AZ537" s="174"/>
      <c r="BA537" s="574"/>
      <c r="BB537" s="174"/>
      <c r="BC537" s="174"/>
      <c r="BD537" s="174"/>
      <c r="BE537" s="574"/>
      <c r="BF537" s="174"/>
      <c r="BG537" s="174"/>
      <c r="BH537" s="174"/>
      <c r="BI537" s="574"/>
      <c r="BJ537" s="174"/>
      <c r="BK537" s="174"/>
      <c r="BL537" s="174"/>
      <c r="BM537" s="574"/>
      <c r="BN537" s="726"/>
      <c r="BO537" s="748"/>
      <c r="BP537" s="174"/>
      <c r="BQ537" s="574"/>
      <c r="BR537" s="1037"/>
      <c r="BS537" s="1037"/>
      <c r="BT537" s="1037"/>
      <c r="BU537" s="1037"/>
      <c r="BV537" s="730"/>
      <c r="BW537" s="772"/>
      <c r="BX537" s="266"/>
      <c r="BY537" s="1219"/>
      <c r="BZ537" s="266"/>
      <c r="CA537" s="266"/>
      <c r="CB537" s="266"/>
      <c r="CC537" s="1219"/>
      <c r="CD537" s="751"/>
      <c r="CE537" s="266"/>
      <c r="CF537" s="266"/>
      <c r="CG537" s="1219"/>
      <c r="CH537" s="174"/>
      <c r="CI537" s="174"/>
      <c r="CJ537" s="174"/>
      <c r="CK537" s="174"/>
      <c r="CL537" s="174"/>
      <c r="CM537" s="174"/>
      <c r="CN537" s="174"/>
      <c r="CO537" s="174"/>
      <c r="CP537" s="174"/>
      <c r="CQ537" s="174"/>
      <c r="CR537" s="174"/>
      <c r="CS537" s="174"/>
      <c r="CT537" s="174"/>
      <c r="CU537" s="174"/>
      <c r="CV537" s="174"/>
      <c r="CW537" s="174"/>
      <c r="CX537" s="174"/>
      <c r="CY537" s="174"/>
      <c r="CZ537" s="174"/>
      <c r="DA537" s="174"/>
      <c r="DB537" s="174"/>
      <c r="DC537" s="174"/>
      <c r="DD537" s="174"/>
      <c r="DE537" s="174"/>
      <c r="DF537" s="174"/>
      <c r="DG537" s="174"/>
      <c r="DH537" s="174"/>
      <c r="DI537" s="574"/>
      <c r="DJ537" s="1139"/>
      <c r="DK537" s="141"/>
      <c r="DL537" s="141"/>
      <c r="DM537" s="141"/>
      <c r="DN537" s="141"/>
      <c r="DO537" s="141"/>
      <c r="DP537" s="141"/>
      <c r="DQ537" s="615"/>
      <c r="DR537" s="141"/>
      <c r="DS537" s="141"/>
      <c r="DT537" s="141"/>
      <c r="DU537" s="141"/>
      <c r="DV537" s="141"/>
      <c r="DW537" s="141"/>
      <c r="DX537" s="141"/>
      <c r="DY537" s="141"/>
      <c r="DZ537" s="814"/>
      <c r="EA537" s="266"/>
      <c r="EB537" s="266"/>
      <c r="EC537" s="1162"/>
      <c r="ED537" s="266"/>
      <c r="EE537" s="266"/>
      <c r="EF537" s="266"/>
      <c r="EG537" s="266"/>
      <c r="EH537" s="266"/>
      <c r="EI537" s="266"/>
      <c r="EJ537" s="1219"/>
      <c r="EK537" s="99"/>
      <c r="EL537" s="99"/>
      <c r="EM537" s="99"/>
      <c r="EN537" s="99"/>
      <c r="EO537" s="99"/>
      <c r="EP537" s="99"/>
      <c r="EQ537" s="99"/>
      <c r="ER537" s="99"/>
      <c r="ES537" s="99"/>
      <c r="ET537" s="99"/>
      <c r="EU537" s="99"/>
      <c r="EV537" s="99"/>
      <c r="EW537" s="99"/>
      <c r="EX537" s="99"/>
      <c r="EY537" s="99"/>
      <c r="EZ537" s="99"/>
      <c r="FA537" s="99"/>
      <c r="FB537" s="99"/>
      <c r="FC537" s="99"/>
      <c r="FD537" s="99"/>
      <c r="FE537" s="99"/>
      <c r="FF537" s="99"/>
      <c r="FG537" s="99"/>
      <c r="FH537" s="99"/>
      <c r="FI537" s="99"/>
      <c r="FJ537" s="99"/>
      <c r="FK537" s="99"/>
      <c r="FL537" s="99"/>
      <c r="FM537" s="99"/>
      <c r="FN537" s="99"/>
      <c r="FO537" s="99"/>
      <c r="FP537" s="99"/>
      <c r="FQ537" s="99"/>
      <c r="FR537" s="99"/>
      <c r="FS537" s="99"/>
      <c r="FT537" s="99"/>
      <c r="FU537" s="99"/>
      <c r="FV537" s="99"/>
      <c r="FW537" s="99"/>
      <c r="FX537" s="99"/>
      <c r="FY537" s="99"/>
      <c r="FZ537" s="99"/>
      <c r="GA537" s="99"/>
      <c r="GB537" s="99"/>
      <c r="GC537" s="99"/>
      <c r="GD537" s="99"/>
      <c r="GE537" s="99"/>
      <c r="GF537" s="99"/>
      <c r="GG537" s="99"/>
      <c r="GH537" s="99"/>
      <c r="GI537" s="99"/>
      <c r="GJ537" s="99"/>
      <c r="GK537" s="99"/>
      <c r="GL537" s="99"/>
      <c r="GM537" s="99"/>
      <c r="GN537" s="99"/>
      <c r="GO537" s="99"/>
      <c r="GP537" s="99"/>
      <c r="GQ537" s="99"/>
      <c r="GR537" s="99"/>
      <c r="GS537" s="99"/>
      <c r="GT537" s="99"/>
      <c r="GU537" s="99"/>
      <c r="GV537" s="99"/>
      <c r="GW537" s="99"/>
      <c r="GX537" s="99"/>
      <c r="GY537" s="99"/>
      <c r="GZ537" s="99"/>
      <c r="HA537" s="99"/>
      <c r="HB537" s="99"/>
      <c r="HC537" s="99"/>
      <c r="HD537" s="99"/>
      <c r="HE537" s="99"/>
      <c r="HF537" s="99"/>
      <c r="HG537" s="99"/>
      <c r="HH537" s="99"/>
      <c r="HI537" s="99"/>
      <c r="HJ537" s="99"/>
      <c r="HK537" s="99"/>
      <c r="HL537" s="99"/>
      <c r="HM537" s="99"/>
      <c r="HN537" s="99"/>
      <c r="HO537" s="99"/>
      <c r="HP537" s="99"/>
      <c r="HQ537" s="99"/>
      <c r="HR537" s="99"/>
      <c r="HS537" s="99"/>
      <c r="HT537" s="99"/>
      <c r="HU537" s="99"/>
      <c r="HV537" s="99"/>
      <c r="HW537" s="99"/>
    </row>
    <row r="538" spans="1:231" ht="13.5" hidden="1" customHeight="1" outlineLevel="1">
      <c r="A538" s="4"/>
      <c r="H538" s="4"/>
      <c r="I538" s="1082" t="s">
        <v>185</v>
      </c>
      <c r="J538" s="20"/>
      <c r="K538" s="20"/>
      <c r="L538" s="20"/>
      <c r="M538" s="20"/>
      <c r="N538" s="20"/>
      <c r="O538" s="20"/>
      <c r="P538" s="20"/>
      <c r="Q538" s="20"/>
      <c r="R538" s="20"/>
      <c r="S538" s="20"/>
      <c r="T538" s="20"/>
      <c r="U538" s="20"/>
      <c r="V538" s="20"/>
      <c r="W538" s="20"/>
      <c r="X538" s="20"/>
      <c r="Y538" s="20"/>
      <c r="Z538" s="20"/>
      <c r="AA538" s="20"/>
      <c r="AB538" s="20"/>
      <c r="AC538" s="20"/>
      <c r="AD538" s="20"/>
      <c r="AE538" s="20"/>
      <c r="AF538" s="20"/>
      <c r="AG538" s="20"/>
      <c r="AH538" s="20"/>
      <c r="AI538" s="20"/>
      <c r="AJ538" s="20"/>
      <c r="AK538" s="20"/>
      <c r="AL538" s="20"/>
      <c r="AM538" s="20"/>
      <c r="AN538" s="20"/>
      <c r="AO538" s="20"/>
      <c r="AP538" s="20"/>
      <c r="AQ538" s="20"/>
      <c r="AR538" s="20"/>
      <c r="AS538" s="20"/>
      <c r="AT538" s="615"/>
      <c r="AU538" s="141"/>
      <c r="AV538" s="141"/>
      <c r="AW538" s="576"/>
      <c r="AX538" s="174"/>
      <c r="AY538" s="174"/>
      <c r="AZ538" s="174"/>
      <c r="BA538" s="574"/>
      <c r="BB538" s="174"/>
      <c r="BC538" s="174"/>
      <c r="BD538" s="174"/>
      <c r="BE538" s="574"/>
      <c r="BF538" s="174"/>
      <c r="BG538" s="174"/>
      <c r="BH538" s="174"/>
      <c r="BI538" s="574"/>
      <c r="BJ538" s="174"/>
      <c r="BK538" s="174"/>
      <c r="BL538" s="174"/>
      <c r="BM538" s="574"/>
      <c r="BN538" s="726"/>
      <c r="BO538" s="174"/>
      <c r="BP538" s="174"/>
      <c r="BQ538" s="574"/>
      <c r="BR538" s="730"/>
      <c r="BS538" s="1162"/>
      <c r="BT538" s="266"/>
      <c r="BU538" s="266"/>
      <c r="BV538" s="730"/>
      <c r="BW538" s="772"/>
      <c r="BX538" s="266"/>
      <c r="BY538" s="1219"/>
      <c r="BZ538" s="266"/>
      <c r="CA538" s="266"/>
      <c r="CB538" s="266"/>
      <c r="CC538" s="1219"/>
      <c r="CD538" s="751"/>
      <c r="CE538" s="266"/>
      <c r="CF538" s="266"/>
      <c r="CG538" s="1219"/>
      <c r="CH538" s="174"/>
      <c r="CI538" s="174"/>
      <c r="CJ538" s="174"/>
      <c r="CK538" s="174"/>
      <c r="CL538" s="174"/>
      <c r="CM538" s="174"/>
      <c r="CN538" s="174"/>
      <c r="CO538" s="174"/>
      <c r="CP538" s="174"/>
      <c r="CQ538" s="174"/>
      <c r="CR538" s="174"/>
      <c r="CS538" s="174"/>
      <c r="CT538" s="174"/>
      <c r="CU538" s="174"/>
      <c r="CV538" s="174"/>
      <c r="CW538" s="174"/>
      <c r="CX538" s="174"/>
      <c r="CY538" s="174"/>
      <c r="CZ538" s="174"/>
      <c r="DA538" s="174"/>
      <c r="DB538" s="174"/>
      <c r="DC538" s="174"/>
      <c r="DD538" s="174"/>
      <c r="DE538" s="174"/>
      <c r="DF538" s="174"/>
      <c r="DG538" s="174"/>
      <c r="DH538" s="174"/>
      <c r="DI538" s="574"/>
      <c r="DJ538" s="1139"/>
      <c r="DK538" s="141"/>
      <c r="DL538" s="141"/>
      <c r="DM538" s="141"/>
      <c r="DN538" s="141"/>
      <c r="DO538" s="141"/>
      <c r="DP538" s="141"/>
      <c r="DQ538" s="615"/>
      <c r="DR538" s="141"/>
      <c r="DS538" s="141"/>
      <c r="DT538" s="141"/>
      <c r="DU538" s="141"/>
      <c r="DV538" s="141"/>
      <c r="DW538" s="141"/>
      <c r="DX538" s="141"/>
      <c r="DY538" s="141"/>
      <c r="DZ538" s="814"/>
      <c r="EA538" s="814"/>
      <c r="EB538" s="814"/>
      <c r="EC538" s="1162"/>
      <c r="ED538" s="266"/>
      <c r="EE538" s="266"/>
      <c r="EF538" s="266"/>
      <c r="EG538" s="266"/>
      <c r="EH538" s="266"/>
      <c r="EI538" s="266"/>
      <c r="EJ538" s="1219"/>
      <c r="EK538" s="99"/>
      <c r="EL538" s="99"/>
      <c r="EM538" s="99"/>
      <c r="EN538" s="99"/>
      <c r="EO538" s="99"/>
      <c r="EP538" s="99"/>
      <c r="EQ538" s="99"/>
      <c r="ER538" s="99"/>
      <c r="ES538" s="99"/>
      <c r="ET538" s="99"/>
      <c r="EU538" s="99"/>
      <c r="EV538" s="99"/>
      <c r="EW538" s="99"/>
      <c r="EX538" s="99"/>
      <c r="EY538" s="99"/>
      <c r="EZ538" s="99"/>
      <c r="FA538" s="99"/>
      <c r="FB538" s="99"/>
      <c r="FC538" s="99"/>
      <c r="FD538" s="99"/>
      <c r="FE538" s="99"/>
      <c r="FF538" s="99"/>
      <c r="FG538" s="99"/>
      <c r="FH538" s="99"/>
      <c r="FI538" s="99"/>
      <c r="FJ538" s="99"/>
      <c r="FK538" s="99"/>
      <c r="FL538" s="99"/>
      <c r="FM538" s="99"/>
      <c r="FN538" s="99"/>
      <c r="FO538" s="99"/>
      <c r="FP538" s="99"/>
      <c r="FQ538" s="99"/>
      <c r="FR538" s="99"/>
      <c r="FS538" s="99"/>
      <c r="FT538" s="99"/>
      <c r="FU538" s="99"/>
      <c r="FV538" s="99"/>
      <c r="FW538" s="99"/>
      <c r="FX538" s="99"/>
      <c r="FY538" s="99"/>
      <c r="FZ538" s="99"/>
      <c r="GA538" s="99"/>
      <c r="GB538" s="99"/>
      <c r="GC538" s="99"/>
      <c r="GD538" s="99"/>
      <c r="GE538" s="99"/>
      <c r="GF538" s="99"/>
      <c r="GG538" s="99"/>
      <c r="GH538" s="99"/>
      <c r="GI538" s="99"/>
      <c r="GJ538" s="99"/>
      <c r="GK538" s="99"/>
      <c r="GL538" s="99"/>
      <c r="GM538" s="99"/>
      <c r="GN538" s="99"/>
      <c r="GO538" s="99"/>
      <c r="GP538" s="99"/>
      <c r="GQ538" s="99"/>
      <c r="GR538" s="99"/>
      <c r="GS538" s="99"/>
      <c r="GT538" s="99"/>
      <c r="GU538" s="99"/>
      <c r="GV538" s="99"/>
      <c r="GW538" s="99"/>
      <c r="GX538" s="99"/>
      <c r="GY538" s="99"/>
      <c r="GZ538" s="99"/>
      <c r="HA538" s="99"/>
      <c r="HB538" s="99"/>
      <c r="HC538" s="99"/>
      <c r="HD538" s="99"/>
      <c r="HE538" s="99"/>
      <c r="HF538" s="99"/>
      <c r="HG538" s="99"/>
      <c r="HH538" s="99"/>
      <c r="HI538" s="99"/>
      <c r="HJ538" s="99"/>
      <c r="HK538" s="99"/>
      <c r="HL538" s="99"/>
      <c r="HM538" s="99"/>
      <c r="HN538" s="99"/>
      <c r="HO538" s="99"/>
      <c r="HP538" s="99"/>
      <c r="HQ538" s="99"/>
      <c r="HR538" s="99"/>
      <c r="HS538" s="99"/>
      <c r="HT538" s="99"/>
      <c r="HU538" s="99"/>
      <c r="HV538" s="99"/>
      <c r="HW538" s="99"/>
    </row>
    <row r="539" spans="1:231" ht="13.5" hidden="1" customHeight="1" outlineLevel="1">
      <c r="A539" s="4"/>
      <c r="H539" s="4"/>
      <c r="I539" s="1088" t="s">
        <v>555</v>
      </c>
      <c r="J539" s="20"/>
      <c r="K539" s="20"/>
      <c r="L539" s="20"/>
      <c r="M539" s="20"/>
      <c r="N539" s="20"/>
      <c r="O539" s="20"/>
      <c r="P539" s="20"/>
      <c r="Q539" s="20"/>
      <c r="R539" s="20"/>
      <c r="S539" s="20"/>
      <c r="T539" s="20"/>
      <c r="U539" s="20"/>
      <c r="V539" s="20"/>
      <c r="W539" s="20"/>
      <c r="X539" s="20"/>
      <c r="Y539" s="20"/>
      <c r="Z539" s="20"/>
      <c r="AA539" s="20"/>
      <c r="AB539" s="20"/>
      <c r="AC539" s="20"/>
      <c r="AD539" s="20"/>
      <c r="AE539" s="20"/>
      <c r="AF539" s="20"/>
      <c r="AG539" s="20"/>
      <c r="AH539" s="20"/>
      <c r="AI539" s="20"/>
      <c r="AJ539" s="20"/>
      <c r="AK539" s="20"/>
      <c r="AL539" s="20"/>
      <c r="AM539" s="20"/>
      <c r="AN539" s="20"/>
      <c r="AO539" s="20"/>
      <c r="AP539" s="20"/>
      <c r="AQ539" s="20"/>
      <c r="AR539" s="20"/>
      <c r="AS539" s="20"/>
      <c r="AT539" s="615"/>
      <c r="AU539" s="141"/>
      <c r="AV539" s="141"/>
      <c r="AW539" s="576"/>
      <c r="AX539" s="174"/>
      <c r="AY539" s="174"/>
      <c r="AZ539" s="174"/>
      <c r="BA539" s="574"/>
      <c r="BB539" s="174"/>
      <c r="BC539" s="174"/>
      <c r="BD539" s="174"/>
      <c r="BE539" s="574"/>
      <c r="BF539" s="174"/>
      <c r="BG539" s="174"/>
      <c r="BH539" s="174"/>
      <c r="BI539" s="574"/>
      <c r="BJ539" s="174"/>
      <c r="BK539" s="174"/>
      <c r="BL539" s="174"/>
      <c r="BM539" s="574"/>
      <c r="BN539" s="726"/>
      <c r="BO539" s="174"/>
      <c r="BP539" s="174"/>
      <c r="BQ539" s="574"/>
      <c r="BR539" s="1220">
        <f t="shared" ref="BR539:BY539" si="1017">BR531/BN531-1</f>
        <v>0.247286279428792</v>
      </c>
      <c r="BS539" s="785">
        <f t="shared" si="1017"/>
        <v>0.10650267075928221</v>
      </c>
      <c r="BT539" s="785">
        <f t="shared" si="1017"/>
        <v>-2.0753383154918148E-2</v>
      </c>
      <c r="BU539" s="785">
        <f t="shared" si="1017"/>
        <v>-9.5222702204982079E-2</v>
      </c>
      <c r="BV539" s="1220">
        <f t="shared" si="1017"/>
        <v>-0.1097980687780602</v>
      </c>
      <c r="BW539" s="785">
        <f t="shared" si="1017"/>
        <v>-9.983513825680923E-2</v>
      </c>
      <c r="BX539" s="785">
        <f t="shared" si="1017"/>
        <v>-8.0627030371783648E-2</v>
      </c>
      <c r="BY539" s="1444">
        <f t="shared" si="1017"/>
        <v>-8.8939653119113116E-2</v>
      </c>
      <c r="BZ539" s="785"/>
      <c r="CA539" s="785"/>
      <c r="CB539" s="785"/>
      <c r="CC539" s="1444"/>
      <c r="CD539" s="1220"/>
      <c r="CE539" s="785"/>
      <c r="CF539" s="785"/>
      <c r="CG539" s="1444"/>
      <c r="CH539" s="174"/>
      <c r="CI539" s="174"/>
      <c r="CJ539" s="174"/>
      <c r="CK539" s="174"/>
      <c r="CL539" s="174"/>
      <c r="CM539" s="174"/>
      <c r="CN539" s="174"/>
      <c r="CO539" s="174"/>
      <c r="CP539" s="174"/>
      <c r="CQ539" s="174"/>
      <c r="CR539" s="174"/>
      <c r="CS539" s="174"/>
      <c r="CT539" s="174"/>
      <c r="CU539" s="174"/>
      <c r="CV539" s="174"/>
      <c r="CW539" s="174"/>
      <c r="CX539" s="174"/>
      <c r="CY539" s="174"/>
      <c r="CZ539" s="174"/>
      <c r="DA539" s="174"/>
      <c r="DB539" s="174"/>
      <c r="DC539" s="174"/>
      <c r="DD539" s="174"/>
      <c r="DE539" s="174"/>
      <c r="DF539" s="174"/>
      <c r="DG539" s="174"/>
      <c r="DH539" s="174"/>
      <c r="DI539" s="574"/>
      <c r="DJ539" s="1139"/>
      <c r="DK539" s="141"/>
      <c r="DL539" s="141"/>
      <c r="DM539" s="141"/>
      <c r="DN539" s="141"/>
      <c r="DO539" s="141"/>
      <c r="DP539" s="141"/>
      <c r="DQ539" s="615"/>
      <c r="DR539" s="141"/>
      <c r="DS539" s="141"/>
      <c r="DT539" s="141"/>
      <c r="DU539" s="141"/>
      <c r="DV539" s="141"/>
      <c r="DW539" s="141"/>
      <c r="DX539" s="141"/>
      <c r="DY539" s="141"/>
      <c r="DZ539" s="814"/>
      <c r="EA539" s="754">
        <f>EA531/DZ531-1</f>
        <v>-8.8939653119113116E-2</v>
      </c>
      <c r="EB539" s="754"/>
      <c r="EC539" s="1795"/>
      <c r="ED539" s="754"/>
      <c r="EE539" s="754"/>
      <c r="EF539" s="754"/>
      <c r="EG539" s="754"/>
      <c r="EH539" s="754"/>
      <c r="EI539" s="754"/>
      <c r="EJ539" s="752"/>
      <c r="EK539" s="99"/>
      <c r="EL539" s="99"/>
      <c r="EM539" s="99"/>
      <c r="EN539" s="99"/>
      <c r="EO539" s="99"/>
      <c r="EP539" s="99"/>
      <c r="EQ539" s="99"/>
      <c r="ER539" s="99"/>
      <c r="ES539" s="99"/>
      <c r="ET539" s="99"/>
      <c r="EU539" s="99"/>
      <c r="EV539" s="99"/>
      <c r="EW539" s="99"/>
      <c r="EX539" s="99"/>
      <c r="EY539" s="99"/>
      <c r="EZ539" s="99"/>
      <c r="FA539" s="99"/>
      <c r="FB539" s="99"/>
      <c r="FC539" s="99"/>
      <c r="FD539" s="99"/>
      <c r="FE539" s="99"/>
      <c r="FF539" s="99"/>
      <c r="FG539" s="99"/>
      <c r="FH539" s="99"/>
      <c r="FI539" s="99"/>
      <c r="FJ539" s="99"/>
      <c r="FK539" s="99"/>
      <c r="FL539" s="99"/>
      <c r="FM539" s="99"/>
      <c r="FN539" s="99"/>
      <c r="FO539" s="99"/>
      <c r="FP539" s="99"/>
      <c r="FQ539" s="99"/>
      <c r="FR539" s="99"/>
      <c r="FS539" s="99"/>
      <c r="FT539" s="99"/>
      <c r="FU539" s="99"/>
      <c r="FV539" s="99"/>
      <c r="FW539" s="99"/>
      <c r="FX539" s="99"/>
      <c r="FY539" s="99"/>
      <c r="FZ539" s="99"/>
      <c r="GA539" s="99"/>
      <c r="GB539" s="99"/>
      <c r="GC539" s="99"/>
      <c r="GD539" s="99"/>
      <c r="GE539" s="99"/>
      <c r="GF539" s="99"/>
      <c r="GG539" s="99"/>
      <c r="GH539" s="99"/>
      <c r="GI539" s="99"/>
      <c r="GJ539" s="99"/>
      <c r="GK539" s="99"/>
      <c r="GL539" s="99"/>
      <c r="GM539" s="99"/>
      <c r="GN539" s="99"/>
      <c r="GO539" s="99"/>
      <c r="GP539" s="99"/>
      <c r="GQ539" s="99"/>
      <c r="GR539" s="99"/>
      <c r="GS539" s="99"/>
      <c r="GT539" s="99"/>
      <c r="GU539" s="99"/>
      <c r="GV539" s="99"/>
      <c r="GW539" s="99"/>
      <c r="GX539" s="99"/>
      <c r="GY539" s="99"/>
      <c r="GZ539" s="99"/>
      <c r="HA539" s="99"/>
      <c r="HB539" s="99"/>
      <c r="HC539" s="99"/>
      <c r="HD539" s="99"/>
      <c r="HE539" s="99"/>
      <c r="HF539" s="99"/>
      <c r="HG539" s="99"/>
      <c r="HH539" s="99"/>
      <c r="HI539" s="99"/>
      <c r="HJ539" s="99"/>
      <c r="HK539" s="99"/>
      <c r="HL539" s="99"/>
      <c r="HM539" s="99"/>
      <c r="HN539" s="99"/>
      <c r="HO539" s="99"/>
      <c r="HP539" s="99"/>
      <c r="HQ539" s="99"/>
      <c r="HR539" s="99"/>
      <c r="HS539" s="99"/>
      <c r="HT539" s="99"/>
      <c r="HU539" s="99"/>
      <c r="HV539" s="99"/>
      <c r="HW539" s="99"/>
    </row>
    <row r="540" spans="1:231" ht="13.5" hidden="1" customHeight="1" outlineLevel="1">
      <c r="A540" s="4"/>
      <c r="H540" s="4"/>
      <c r="I540" s="1100" t="s">
        <v>466</v>
      </c>
      <c r="J540" s="20"/>
      <c r="K540" s="20"/>
      <c r="L540" s="20"/>
      <c r="M540" s="20"/>
      <c r="N540" s="20"/>
      <c r="O540" s="20"/>
      <c r="P540" s="20"/>
      <c r="Q540" s="20"/>
      <c r="R540" s="20"/>
      <c r="S540" s="20"/>
      <c r="T540" s="20"/>
      <c r="U540" s="20"/>
      <c r="V540" s="20"/>
      <c r="W540" s="20"/>
      <c r="X540" s="20"/>
      <c r="Y540" s="20"/>
      <c r="Z540" s="20"/>
      <c r="AA540" s="20"/>
      <c r="AB540" s="20"/>
      <c r="AC540" s="20"/>
      <c r="AD540" s="20"/>
      <c r="AE540" s="20"/>
      <c r="AF540" s="20"/>
      <c r="AG540" s="20"/>
      <c r="AH540" s="20"/>
      <c r="AI540" s="20"/>
      <c r="AJ540" s="20"/>
      <c r="AK540" s="20"/>
      <c r="AL540" s="20"/>
      <c r="AM540" s="20"/>
      <c r="AN540" s="20"/>
      <c r="AO540" s="20"/>
      <c r="AP540" s="20"/>
      <c r="AQ540" s="20"/>
      <c r="AR540" s="20"/>
      <c r="AS540" s="20"/>
      <c r="AT540" s="615"/>
      <c r="AU540" s="141"/>
      <c r="AV540" s="141"/>
      <c r="AW540" s="576"/>
      <c r="AX540" s="174"/>
      <c r="AY540" s="174"/>
      <c r="AZ540" s="174"/>
      <c r="BA540" s="574"/>
      <c r="BB540" s="174"/>
      <c r="BC540" s="174"/>
      <c r="BD540" s="174"/>
      <c r="BE540" s="574"/>
      <c r="BF540" s="174"/>
      <c r="BG540" s="174"/>
      <c r="BH540" s="174"/>
      <c r="BI540" s="574"/>
      <c r="BJ540" s="174"/>
      <c r="BK540" s="174"/>
      <c r="BL540" s="174"/>
      <c r="BM540" s="574"/>
      <c r="BN540" s="726"/>
      <c r="BO540" s="174"/>
      <c r="BP540" s="174"/>
      <c r="BQ540" s="574"/>
      <c r="BR540" s="1220">
        <f t="shared" ref="BR540:BY540" si="1018">BR534/BN534-1</f>
        <v>0.24647887323943651</v>
      </c>
      <c r="BS540" s="785">
        <f t="shared" si="1018"/>
        <v>0.179245283018868</v>
      </c>
      <c r="BT540" s="785">
        <f t="shared" si="1018"/>
        <v>0.2025449101796406</v>
      </c>
      <c r="BU540" s="785">
        <f t="shared" si="1018"/>
        <v>0.29203539823008851</v>
      </c>
      <c r="BV540" s="1220">
        <f t="shared" si="1018"/>
        <v>0.37570621468926557</v>
      </c>
      <c r="BW540" s="785" t="e">
        <f t="shared" si="1018"/>
        <v>#DIV/0!</v>
      </c>
      <c r="BX540" s="785" t="e">
        <f t="shared" si="1018"/>
        <v>#DIV/0!</v>
      </c>
      <c r="BY540" s="1444" t="e">
        <f t="shared" si="1018"/>
        <v>#DIV/0!</v>
      </c>
      <c r="BZ540" s="785"/>
      <c r="CA540" s="785"/>
      <c r="CB540" s="785"/>
      <c r="CC540" s="1444"/>
      <c r="CD540" s="1220"/>
      <c r="CE540" s="785"/>
      <c r="CF540" s="785"/>
      <c r="CG540" s="1444"/>
      <c r="CH540" s="174"/>
      <c r="CI540" s="174"/>
      <c r="CJ540" s="174"/>
      <c r="CK540" s="174"/>
      <c r="CL540" s="174"/>
      <c r="CM540" s="174"/>
      <c r="CN540" s="174"/>
      <c r="CO540" s="174"/>
      <c r="CP540" s="174"/>
      <c r="CQ540" s="174"/>
      <c r="CR540" s="174"/>
      <c r="CS540" s="174"/>
      <c r="CT540" s="174"/>
      <c r="CU540" s="174"/>
      <c r="CV540" s="174"/>
      <c r="CW540" s="174"/>
      <c r="CX540" s="174"/>
      <c r="CY540" s="174"/>
      <c r="CZ540" s="174"/>
      <c r="DA540" s="174"/>
      <c r="DB540" s="174"/>
      <c r="DC540" s="174"/>
      <c r="DD540" s="174"/>
      <c r="DE540" s="174"/>
      <c r="DF540" s="174"/>
      <c r="DG540" s="174"/>
      <c r="DH540" s="174"/>
      <c r="DI540" s="574"/>
      <c r="DJ540" s="1139"/>
      <c r="DK540" s="141"/>
      <c r="DL540" s="141"/>
      <c r="DM540" s="141"/>
      <c r="DN540" s="141"/>
      <c r="DO540" s="141"/>
      <c r="DP540" s="141"/>
      <c r="DQ540" s="615"/>
      <c r="DR540" s="141"/>
      <c r="DS540" s="141"/>
      <c r="DT540" s="141"/>
      <c r="DU540" s="141"/>
      <c r="DV540" s="141"/>
      <c r="DW540" s="141"/>
      <c r="DX540" s="141"/>
      <c r="DY540" s="141"/>
      <c r="DZ540" s="141"/>
      <c r="EA540" s="754" t="e">
        <f>EA534/DZ534-1</f>
        <v>#DIV/0!</v>
      </c>
      <c r="EB540" s="754"/>
      <c r="EC540" s="1795"/>
      <c r="ED540" s="754"/>
      <c r="EE540" s="754"/>
      <c r="EF540" s="754"/>
      <c r="EG540" s="754"/>
      <c r="EH540" s="754"/>
      <c r="EI540" s="754"/>
      <c r="EJ540" s="752"/>
      <c r="EK540" s="99"/>
      <c r="EL540" s="1161"/>
      <c r="EM540" s="1161"/>
      <c r="EN540" s="99"/>
      <c r="EO540" s="99"/>
      <c r="EP540" s="99"/>
      <c r="EQ540" s="99"/>
      <c r="ER540" s="99"/>
      <c r="ES540" s="99"/>
      <c r="ET540" s="99"/>
      <c r="EU540" s="99"/>
      <c r="EV540" s="99"/>
      <c r="EW540" s="99"/>
      <c r="EX540" s="99"/>
      <c r="EY540" s="99"/>
      <c r="EZ540" s="99"/>
      <c r="FA540" s="99"/>
      <c r="FB540" s="99"/>
      <c r="FC540" s="99"/>
      <c r="FD540" s="99"/>
      <c r="FE540" s="99"/>
      <c r="FF540" s="99"/>
      <c r="FG540" s="99"/>
      <c r="FH540" s="99"/>
      <c r="FI540" s="99"/>
      <c r="FJ540" s="99"/>
      <c r="FK540" s="99"/>
      <c r="FL540" s="99"/>
      <c r="FM540" s="99"/>
      <c r="FN540" s="99"/>
      <c r="FO540" s="99"/>
      <c r="FP540" s="99"/>
      <c r="FQ540" s="99"/>
      <c r="FR540" s="99"/>
      <c r="FS540" s="99"/>
      <c r="FT540" s="99"/>
      <c r="FU540" s="99"/>
      <c r="FV540" s="99"/>
      <c r="FW540" s="99"/>
      <c r="FX540" s="99"/>
      <c r="FY540" s="99"/>
      <c r="FZ540" s="99"/>
      <c r="GA540" s="99"/>
      <c r="GB540" s="99"/>
      <c r="GC540" s="99"/>
      <c r="GD540" s="99"/>
      <c r="GE540" s="99"/>
      <c r="GF540" s="99"/>
      <c r="GG540" s="99"/>
      <c r="GH540" s="99"/>
      <c r="GI540" s="99"/>
      <c r="GJ540" s="99"/>
      <c r="GK540" s="99"/>
      <c r="GL540" s="99"/>
      <c r="GM540" s="99"/>
      <c r="GN540" s="99"/>
      <c r="GO540" s="99"/>
      <c r="GP540" s="99"/>
      <c r="GQ540" s="99"/>
      <c r="GR540" s="99"/>
      <c r="GS540" s="99"/>
      <c r="GT540" s="99"/>
      <c r="GU540" s="99"/>
      <c r="GV540" s="99"/>
      <c r="GW540" s="99"/>
      <c r="GX540" s="99"/>
      <c r="GY540" s="99"/>
      <c r="GZ540" s="99"/>
      <c r="HA540" s="99"/>
      <c r="HB540" s="99"/>
      <c r="HC540" s="99"/>
      <c r="HD540" s="99"/>
      <c r="HE540" s="99"/>
      <c r="HF540" s="99"/>
      <c r="HG540" s="99"/>
      <c r="HH540" s="99"/>
      <c r="HI540" s="99"/>
      <c r="HJ540" s="99"/>
      <c r="HK540" s="99"/>
      <c r="HL540" s="99"/>
      <c r="HM540" s="99"/>
      <c r="HN540" s="99"/>
      <c r="HO540" s="99"/>
      <c r="HP540" s="99"/>
      <c r="HQ540" s="99"/>
      <c r="HR540" s="99"/>
      <c r="HS540" s="99"/>
      <c r="HT540" s="99"/>
      <c r="HU540" s="99"/>
      <c r="HV540" s="99"/>
      <c r="HW540" s="99"/>
    </row>
    <row r="541" spans="1:231" ht="13.5" hidden="1" customHeight="1" outlineLevel="1">
      <c r="A541" s="4"/>
      <c r="H541" s="4"/>
      <c r="I541" s="1100"/>
      <c r="J541" s="20"/>
      <c r="K541" s="20"/>
      <c r="L541" s="20"/>
      <c r="M541" s="20"/>
      <c r="N541" s="20"/>
      <c r="O541" s="20"/>
      <c r="P541" s="20"/>
      <c r="Q541" s="20"/>
      <c r="R541" s="20"/>
      <c r="S541" s="20"/>
      <c r="T541" s="20"/>
      <c r="U541" s="20"/>
      <c r="V541" s="20"/>
      <c r="W541" s="20"/>
      <c r="X541" s="20"/>
      <c r="Y541" s="20"/>
      <c r="Z541" s="20"/>
      <c r="AA541" s="20"/>
      <c r="AB541" s="20"/>
      <c r="AC541" s="20"/>
      <c r="AD541" s="20"/>
      <c r="AE541" s="20"/>
      <c r="AF541" s="20"/>
      <c r="AG541" s="20"/>
      <c r="AH541" s="20"/>
      <c r="AI541" s="20"/>
      <c r="AJ541" s="20"/>
      <c r="AK541" s="20"/>
      <c r="AL541" s="20"/>
      <c r="AM541" s="20"/>
      <c r="AN541" s="20"/>
      <c r="AO541" s="20"/>
      <c r="AP541" s="20"/>
      <c r="AQ541" s="20"/>
      <c r="AR541" s="20"/>
      <c r="AS541" s="20"/>
      <c r="AT541" s="615"/>
      <c r="AU541" s="141"/>
      <c r="AV541" s="141"/>
      <c r="AW541" s="576"/>
      <c r="AX541" s="174"/>
      <c r="AY541" s="174"/>
      <c r="AZ541" s="174"/>
      <c r="BA541" s="574"/>
      <c r="BB541" s="174"/>
      <c r="BC541" s="174"/>
      <c r="BD541" s="174"/>
      <c r="BE541" s="574"/>
      <c r="BF541" s="174"/>
      <c r="BG541" s="174"/>
      <c r="BH541" s="174"/>
      <c r="BI541" s="574"/>
      <c r="BJ541" s="174"/>
      <c r="BK541" s="174"/>
      <c r="BL541" s="174"/>
      <c r="BM541" s="574"/>
      <c r="BN541" s="726"/>
      <c r="BO541" s="174"/>
      <c r="BP541" s="174"/>
      <c r="BQ541" s="174"/>
      <c r="BR541" s="1220"/>
      <c r="BS541" s="785"/>
      <c r="BT541" s="785"/>
      <c r="BU541" s="785"/>
      <c r="BV541" s="636"/>
      <c r="BW541" s="174"/>
      <c r="BX541" s="174"/>
      <c r="BY541" s="574"/>
      <c r="BZ541" s="174"/>
      <c r="CA541" s="174"/>
      <c r="CB541" s="174"/>
      <c r="CC541" s="574"/>
      <c r="CD541" s="636"/>
      <c r="CE541" s="174"/>
      <c r="CF541" s="174"/>
      <c r="CG541" s="574"/>
      <c r="CH541" s="174"/>
      <c r="CI541" s="174"/>
      <c r="CJ541" s="174"/>
      <c r="CK541" s="174"/>
      <c r="CL541" s="174"/>
      <c r="CM541" s="174"/>
      <c r="CN541" s="174"/>
      <c r="CO541" s="174"/>
      <c r="CP541" s="174"/>
      <c r="CQ541" s="174"/>
      <c r="CR541" s="174"/>
      <c r="CS541" s="174"/>
      <c r="CT541" s="174"/>
      <c r="CU541" s="174"/>
      <c r="CV541" s="174"/>
      <c r="CW541" s="174"/>
      <c r="CX541" s="174"/>
      <c r="CY541" s="174"/>
      <c r="CZ541" s="174"/>
      <c r="DA541" s="174"/>
      <c r="DB541" s="174"/>
      <c r="DC541" s="174"/>
      <c r="DD541" s="174"/>
      <c r="DE541" s="174"/>
      <c r="DF541" s="174"/>
      <c r="DG541" s="174"/>
      <c r="DH541" s="174"/>
      <c r="DI541" s="574"/>
      <c r="DJ541" s="1139"/>
      <c r="DK541" s="141"/>
      <c r="DL541" s="141"/>
      <c r="DM541" s="141"/>
      <c r="DN541" s="141"/>
      <c r="DO541" s="141"/>
      <c r="DP541" s="141"/>
      <c r="DQ541" s="615"/>
      <c r="DR541" s="141"/>
      <c r="DS541" s="141"/>
      <c r="DT541" s="141"/>
      <c r="DU541" s="141"/>
      <c r="DV541" s="141"/>
      <c r="DW541" s="141"/>
      <c r="DX541" s="141"/>
      <c r="DY541" s="141"/>
      <c r="DZ541" s="141"/>
      <c r="EA541" s="141"/>
      <c r="EB541" s="141"/>
      <c r="EC541" s="1205"/>
      <c r="ED541" s="174"/>
      <c r="EE541" s="174"/>
      <c r="EF541" s="174"/>
      <c r="EG541" s="174"/>
      <c r="EH541" s="174"/>
      <c r="EI541" s="174"/>
      <c r="EJ541" s="574"/>
      <c r="EK541" s="99"/>
      <c r="EL541" s="1161"/>
      <c r="EM541" s="1161"/>
      <c r="EN541" s="99"/>
      <c r="EO541" s="99"/>
      <c r="EP541" s="99"/>
      <c r="EQ541" s="99"/>
      <c r="ER541" s="99"/>
      <c r="ES541" s="99"/>
      <c r="ET541" s="99"/>
      <c r="EU541" s="99"/>
      <c r="EV541" s="99"/>
      <c r="EW541" s="99"/>
      <c r="EX541" s="99"/>
      <c r="EY541" s="99"/>
      <c r="EZ541" s="99"/>
      <c r="FA541" s="99"/>
      <c r="FB541" s="99"/>
      <c r="FC541" s="99"/>
      <c r="FD541" s="99"/>
      <c r="FE541" s="99"/>
      <c r="FF541" s="99"/>
      <c r="FG541" s="99"/>
      <c r="FH541" s="99"/>
      <c r="FI541" s="99"/>
      <c r="FJ541" s="99"/>
      <c r="FK541" s="99"/>
      <c r="FL541" s="99"/>
      <c r="FM541" s="99"/>
      <c r="FN541" s="99"/>
      <c r="FO541" s="99"/>
      <c r="FP541" s="99"/>
      <c r="FQ541" s="99"/>
      <c r="FR541" s="99"/>
      <c r="FS541" s="99"/>
      <c r="FT541" s="99"/>
      <c r="FU541" s="99"/>
      <c r="FV541" s="99"/>
      <c r="FW541" s="99"/>
      <c r="FX541" s="99"/>
      <c r="FY541" s="99"/>
      <c r="FZ541" s="99"/>
      <c r="GA541" s="99"/>
      <c r="GB541" s="99"/>
      <c r="GC541" s="99"/>
      <c r="GD541" s="99"/>
      <c r="GE541" s="99"/>
      <c r="GF541" s="99"/>
      <c r="GG541" s="99"/>
      <c r="GH541" s="99"/>
      <c r="GI541" s="99"/>
      <c r="GJ541" s="99"/>
      <c r="GK541" s="99"/>
      <c r="GL541" s="99"/>
      <c r="GM541" s="99"/>
      <c r="GN541" s="99"/>
      <c r="GO541" s="99"/>
      <c r="GP541" s="99"/>
      <c r="GQ541" s="99"/>
      <c r="GR541" s="99"/>
      <c r="GS541" s="99"/>
      <c r="GT541" s="99"/>
      <c r="GU541" s="99"/>
      <c r="GV541" s="99"/>
      <c r="GW541" s="99"/>
      <c r="GX541" s="99"/>
      <c r="GY541" s="99"/>
      <c r="GZ541" s="99"/>
      <c r="HA541" s="99"/>
      <c r="HB541" s="99"/>
      <c r="HC541" s="99"/>
      <c r="HD541" s="99"/>
      <c r="HE541" s="99"/>
      <c r="HF541" s="99"/>
      <c r="HG541" s="99"/>
      <c r="HH541" s="99"/>
      <c r="HI541" s="99"/>
      <c r="HJ541" s="99"/>
      <c r="HK541" s="99"/>
      <c r="HL541" s="99"/>
      <c r="HM541" s="99"/>
      <c r="HN541" s="99"/>
      <c r="HO541" s="99"/>
      <c r="HP541" s="99"/>
      <c r="HQ541" s="99"/>
      <c r="HR541" s="99"/>
      <c r="HS541" s="99"/>
      <c r="HT541" s="99"/>
      <c r="HU541" s="99"/>
      <c r="HV541" s="99"/>
      <c r="HW541" s="99"/>
    </row>
    <row r="542" spans="1:231" ht="13.5" hidden="1" customHeight="1" outlineLevel="1">
      <c r="A542" s="4"/>
      <c r="H542" s="4"/>
      <c r="I542" s="1082" t="s">
        <v>185</v>
      </c>
      <c r="J542" s="20"/>
      <c r="K542" s="20"/>
      <c r="L542" s="20"/>
      <c r="M542" s="20"/>
      <c r="N542" s="20"/>
      <c r="O542" s="20"/>
      <c r="P542" s="20"/>
      <c r="Q542" s="20"/>
      <c r="R542" s="20"/>
      <c r="S542" s="20"/>
      <c r="T542" s="20"/>
      <c r="U542" s="20"/>
      <c r="V542" s="20"/>
      <c r="W542" s="20"/>
      <c r="X542" s="20"/>
      <c r="Y542" s="20"/>
      <c r="Z542" s="20"/>
      <c r="AA542" s="20"/>
      <c r="AB542" s="20"/>
      <c r="AC542" s="20"/>
      <c r="AD542" s="20"/>
      <c r="AE542" s="20"/>
      <c r="AF542" s="20"/>
      <c r="AG542" s="20"/>
      <c r="AH542" s="20"/>
      <c r="AI542" s="20"/>
      <c r="AJ542" s="20"/>
      <c r="AK542" s="20"/>
      <c r="AL542" s="20"/>
      <c r="AM542" s="20"/>
      <c r="AN542" s="20"/>
      <c r="AO542" s="20"/>
      <c r="AP542" s="20"/>
      <c r="AQ542" s="20"/>
      <c r="AR542" s="20"/>
      <c r="AS542" s="20"/>
      <c r="AT542" s="615"/>
      <c r="AU542" s="141"/>
      <c r="AV542" s="141"/>
      <c r="AW542" s="576"/>
      <c r="AX542" s="174"/>
      <c r="AY542" s="174"/>
      <c r="AZ542" s="174"/>
      <c r="BA542" s="574"/>
      <c r="BB542" s="174"/>
      <c r="BC542" s="174"/>
      <c r="BD542" s="174"/>
      <c r="BE542" s="574"/>
      <c r="BF542" s="174"/>
      <c r="BG542" s="174"/>
      <c r="BH542" s="174"/>
      <c r="BI542" s="574"/>
      <c r="BJ542" s="174"/>
      <c r="BK542" s="174"/>
      <c r="BL542" s="174"/>
      <c r="BM542" s="574"/>
      <c r="BN542" s="726"/>
      <c r="BO542" s="174"/>
      <c r="BP542" s="174"/>
      <c r="BQ542" s="174"/>
      <c r="BR542" s="385"/>
      <c r="BS542" s="805"/>
      <c r="BT542" s="805"/>
      <c r="BU542" s="805"/>
      <c r="BV542" s="636"/>
      <c r="BW542" s="174"/>
      <c r="BX542" s="174"/>
      <c r="BY542" s="574"/>
      <c r="BZ542" s="174"/>
      <c r="CA542" s="174"/>
      <c r="CB542" s="174"/>
      <c r="CC542" s="574"/>
      <c r="CD542" s="636"/>
      <c r="CE542" s="174"/>
      <c r="CF542" s="174"/>
      <c r="CG542" s="574"/>
      <c r="CH542" s="174"/>
      <c r="CI542" s="174"/>
      <c r="CJ542" s="174"/>
      <c r="CK542" s="174"/>
      <c r="CL542" s="174"/>
      <c r="CM542" s="174"/>
      <c r="CN542" s="174"/>
      <c r="CO542" s="174"/>
      <c r="CP542" s="174"/>
      <c r="CQ542" s="174"/>
      <c r="CR542" s="174"/>
      <c r="CS542" s="174"/>
      <c r="CT542" s="174"/>
      <c r="CU542" s="174"/>
      <c r="CV542" s="174"/>
      <c r="CW542" s="174"/>
      <c r="CX542" s="174"/>
      <c r="CY542" s="174"/>
      <c r="CZ542" s="174"/>
      <c r="DA542" s="174"/>
      <c r="DB542" s="174"/>
      <c r="DC542" s="174"/>
      <c r="DD542" s="174"/>
      <c r="DE542" s="174"/>
      <c r="DF542" s="174"/>
      <c r="DG542" s="174"/>
      <c r="DH542" s="174"/>
      <c r="DI542" s="574"/>
      <c r="DJ542" s="1139"/>
      <c r="DK542" s="141"/>
      <c r="DL542" s="141"/>
      <c r="DM542" s="141"/>
      <c r="DN542" s="141"/>
      <c r="DO542" s="141"/>
      <c r="DP542" s="141"/>
      <c r="DQ542" s="615"/>
      <c r="DR542" s="141"/>
      <c r="DS542" s="141"/>
      <c r="DT542" s="141"/>
      <c r="DU542" s="141"/>
      <c r="DV542" s="141"/>
      <c r="DW542" s="141"/>
      <c r="DX542" s="141"/>
      <c r="DY542" s="141"/>
      <c r="DZ542" s="141"/>
      <c r="EA542" s="141"/>
      <c r="EB542" s="141"/>
      <c r="EC542" s="1205"/>
      <c r="ED542" s="174"/>
      <c r="EE542" s="174"/>
      <c r="EF542" s="174"/>
      <c r="EG542" s="174"/>
      <c r="EH542" s="174"/>
      <c r="EI542" s="174"/>
      <c r="EJ542" s="574"/>
      <c r="EK542" s="99"/>
      <c r="EL542" s="99"/>
      <c r="EM542" s="99"/>
      <c r="EN542" s="99"/>
      <c r="EO542" s="99"/>
      <c r="EP542" s="99"/>
      <c r="EQ542" s="99"/>
      <c r="ER542" s="99"/>
      <c r="ES542" s="99"/>
      <c r="ET542" s="99"/>
      <c r="EU542" s="99"/>
      <c r="EV542" s="99"/>
      <c r="EW542" s="99"/>
      <c r="EX542" s="99"/>
      <c r="EY542" s="99"/>
      <c r="EZ542" s="99"/>
      <c r="FA542" s="99"/>
      <c r="FB542" s="99"/>
      <c r="FC542" s="99"/>
      <c r="FD542" s="99"/>
      <c r="FE542" s="99"/>
      <c r="FF542" s="99"/>
      <c r="FG542" s="99"/>
      <c r="FH542" s="99"/>
      <c r="FI542" s="99"/>
      <c r="FJ542" s="99"/>
      <c r="FK542" s="99"/>
      <c r="FL542" s="99"/>
      <c r="FM542" s="99"/>
      <c r="FN542" s="99"/>
      <c r="FO542" s="99"/>
      <c r="FP542" s="99"/>
      <c r="FQ542" s="99"/>
      <c r="FR542" s="99"/>
      <c r="FS542" s="99"/>
      <c r="FT542" s="99"/>
      <c r="FU542" s="99"/>
      <c r="FV542" s="99"/>
      <c r="FW542" s="99"/>
      <c r="FX542" s="99"/>
      <c r="FY542" s="99"/>
      <c r="FZ542" s="99"/>
      <c r="GA542" s="99"/>
      <c r="GB542" s="99"/>
      <c r="GC542" s="99"/>
      <c r="GD542" s="99"/>
      <c r="GE542" s="99"/>
      <c r="GF542" s="99"/>
      <c r="GG542" s="99"/>
      <c r="GH542" s="99"/>
      <c r="GI542" s="99"/>
      <c r="GJ542" s="99"/>
      <c r="GK542" s="99"/>
      <c r="GL542" s="99"/>
      <c r="GM542" s="99"/>
      <c r="GN542" s="99"/>
      <c r="GO542" s="99"/>
      <c r="GP542" s="99"/>
      <c r="GQ542" s="99"/>
      <c r="GR542" s="99"/>
      <c r="GS542" s="99"/>
      <c r="GT542" s="99"/>
      <c r="GU542" s="99"/>
      <c r="GV542" s="99"/>
      <c r="GW542" s="99"/>
      <c r="GX542" s="99"/>
      <c r="GY542" s="99"/>
      <c r="GZ542" s="99"/>
      <c r="HA542" s="99"/>
      <c r="HB542" s="99"/>
      <c r="HC542" s="99"/>
      <c r="HD542" s="99"/>
      <c r="HE542" s="99"/>
      <c r="HF542" s="99"/>
      <c r="HG542" s="99"/>
      <c r="HH542" s="99"/>
      <c r="HI542" s="99"/>
      <c r="HJ542" s="99"/>
      <c r="HK542" s="99"/>
      <c r="HL542" s="99"/>
      <c r="HM542" s="99"/>
      <c r="HN542" s="99"/>
      <c r="HO542" s="99"/>
      <c r="HP542" s="99"/>
      <c r="HQ542" s="99"/>
      <c r="HR542" s="99"/>
      <c r="HS542" s="99"/>
      <c r="HT542" s="99"/>
      <c r="HU542" s="99"/>
      <c r="HV542" s="99"/>
      <c r="HW542" s="99"/>
    </row>
    <row r="543" spans="1:231" ht="13.5" hidden="1" customHeight="1" outlineLevel="1">
      <c r="A543" s="4"/>
      <c r="H543" s="4"/>
      <c r="I543" s="1088" t="s">
        <v>96</v>
      </c>
      <c r="J543" s="20"/>
      <c r="K543" s="20"/>
      <c r="L543" s="20"/>
      <c r="M543" s="20"/>
      <c r="N543" s="20"/>
      <c r="O543" s="20"/>
      <c r="P543" s="20"/>
      <c r="Q543" s="20"/>
      <c r="R543" s="20"/>
      <c r="S543" s="20"/>
      <c r="T543" s="20"/>
      <c r="U543" s="20"/>
      <c r="V543" s="20"/>
      <c r="W543" s="20"/>
      <c r="X543" s="20"/>
      <c r="Y543" s="20"/>
      <c r="Z543" s="20"/>
      <c r="AA543" s="20"/>
      <c r="AB543" s="20"/>
      <c r="AC543" s="20"/>
      <c r="AD543" s="20"/>
      <c r="AE543" s="20"/>
      <c r="AF543" s="20"/>
      <c r="AG543" s="20"/>
      <c r="AH543" s="20"/>
      <c r="AI543" s="20"/>
      <c r="AJ543" s="20"/>
      <c r="AK543" s="20"/>
      <c r="AL543" s="20"/>
      <c r="AM543" s="20"/>
      <c r="AN543" s="20"/>
      <c r="AO543" s="20"/>
      <c r="AP543" s="20"/>
      <c r="AQ543" s="20"/>
      <c r="AR543" s="20"/>
      <c r="AS543" s="20"/>
      <c r="AT543" s="615"/>
      <c r="AU543" s="141"/>
      <c r="AV543" s="141"/>
      <c r="AW543" s="576"/>
      <c r="AX543" s="174"/>
      <c r="AY543" s="174"/>
      <c r="AZ543" s="174"/>
      <c r="BA543" s="574"/>
      <c r="BB543" s="174"/>
      <c r="BC543" s="174"/>
      <c r="BD543" s="174"/>
      <c r="BE543" s="574"/>
      <c r="BF543" s="174"/>
      <c r="BG543" s="174"/>
      <c r="BH543" s="174"/>
      <c r="BI543" s="574"/>
      <c r="BJ543" s="174"/>
      <c r="BK543" s="174"/>
      <c r="BL543" s="174"/>
      <c r="BM543" s="574"/>
      <c r="BN543" s="726"/>
      <c r="BO543" s="174"/>
      <c r="BP543" s="174"/>
      <c r="BQ543" s="174"/>
      <c r="BR543" s="733">
        <f t="shared" ref="BR543:BY543" si="1019">BR536/BN536-1</f>
        <v>0.97471522791891307</v>
      </c>
      <c r="BS543" s="754">
        <f t="shared" si="1019"/>
        <v>-1</v>
      </c>
      <c r="BT543" s="754">
        <f t="shared" si="1019"/>
        <v>-1</v>
      </c>
      <c r="BU543" s="752">
        <f t="shared" si="1019"/>
        <v>-1</v>
      </c>
      <c r="BV543" s="733">
        <f t="shared" si="1019"/>
        <v>-1</v>
      </c>
      <c r="BW543" s="754" t="e">
        <f t="shared" si="1019"/>
        <v>#DIV/0!</v>
      </c>
      <c r="BX543" s="754" t="e">
        <f t="shared" si="1019"/>
        <v>#DIV/0!</v>
      </c>
      <c r="BY543" s="752" t="e">
        <f t="shared" si="1019"/>
        <v>#DIV/0!</v>
      </c>
      <c r="BZ543" s="754"/>
      <c r="CA543" s="754"/>
      <c r="CB543" s="754"/>
      <c r="CC543" s="752"/>
      <c r="CD543" s="733"/>
      <c r="CE543" s="754"/>
      <c r="CF543" s="754"/>
      <c r="CG543" s="752"/>
      <c r="CH543" s="174"/>
      <c r="CI543" s="174"/>
      <c r="CJ543" s="174"/>
      <c r="CK543" s="174"/>
      <c r="CL543" s="174"/>
      <c r="CM543" s="174"/>
      <c r="CN543" s="174"/>
      <c r="CO543" s="174"/>
      <c r="CP543" s="174"/>
      <c r="CQ543" s="174"/>
      <c r="CR543" s="174"/>
      <c r="CS543" s="174"/>
      <c r="CT543" s="174"/>
      <c r="CU543" s="174"/>
      <c r="CV543" s="174"/>
      <c r="CW543" s="174"/>
      <c r="CX543" s="174"/>
      <c r="CY543" s="174"/>
      <c r="CZ543" s="174"/>
      <c r="DA543" s="174"/>
      <c r="DB543" s="174"/>
      <c r="DC543" s="174"/>
      <c r="DD543" s="174"/>
      <c r="DE543" s="174"/>
      <c r="DF543" s="174"/>
      <c r="DG543" s="174"/>
      <c r="DH543" s="174"/>
      <c r="DI543" s="574"/>
      <c r="DJ543" s="1139"/>
      <c r="DK543" s="141"/>
      <c r="DL543" s="141"/>
      <c r="DM543" s="141"/>
      <c r="DN543" s="141"/>
      <c r="DO543" s="141"/>
      <c r="DP543" s="141"/>
      <c r="DQ543" s="615"/>
      <c r="DR543" s="141"/>
      <c r="DS543" s="141"/>
      <c r="DT543" s="141"/>
      <c r="DU543" s="141"/>
      <c r="DV543" s="141"/>
      <c r="DW543" s="141"/>
      <c r="DX543" s="141"/>
      <c r="DY543" s="141"/>
      <c r="DZ543" s="141"/>
      <c r="EA543" s="754">
        <f>EA536/DZ536-1</f>
        <v>4.4747517600210918</v>
      </c>
      <c r="EB543" s="754"/>
      <c r="EC543" s="1795"/>
      <c r="ED543" s="754"/>
      <c r="EE543" s="754"/>
      <c r="EF543" s="754"/>
      <c r="EG543" s="754"/>
      <c r="EH543" s="754"/>
      <c r="EI543" s="754"/>
      <c r="EJ543" s="752"/>
      <c r="EK543" s="99"/>
      <c r="EL543" s="99"/>
      <c r="EM543" s="99"/>
      <c r="EN543" s="99"/>
      <c r="EO543" s="99"/>
      <c r="EP543" s="99"/>
      <c r="EQ543" s="99"/>
      <c r="ER543" s="99"/>
      <c r="ES543" s="99"/>
      <c r="ET543" s="99"/>
      <c r="EU543" s="99"/>
      <c r="EV543" s="99"/>
      <c r="EW543" s="99"/>
      <c r="EX543" s="99"/>
      <c r="EY543" s="99"/>
      <c r="EZ543" s="99"/>
      <c r="FA543" s="99"/>
      <c r="FB543" s="99"/>
      <c r="FC543" s="99"/>
      <c r="FD543" s="99"/>
      <c r="FE543" s="99"/>
      <c r="FF543" s="99"/>
      <c r="FG543" s="99"/>
      <c r="FH543" s="99"/>
      <c r="FI543" s="99"/>
      <c r="FJ543" s="99"/>
      <c r="FK543" s="99"/>
      <c r="FL543" s="99"/>
      <c r="FM543" s="99"/>
      <c r="FN543" s="99"/>
      <c r="FO543" s="99"/>
      <c r="FP543" s="99"/>
      <c r="FQ543" s="99"/>
      <c r="FR543" s="99"/>
      <c r="FS543" s="99"/>
      <c r="FT543" s="99"/>
      <c r="FU543" s="99"/>
      <c r="FV543" s="99"/>
      <c r="FW543" s="99"/>
      <c r="FX543" s="99"/>
      <c r="FY543" s="99"/>
      <c r="FZ543" s="99"/>
      <c r="GA543" s="99"/>
      <c r="GB543" s="99"/>
      <c r="GC543" s="99"/>
      <c r="GD543" s="99"/>
      <c r="GE543" s="99"/>
      <c r="GF543" s="99"/>
      <c r="GG543" s="99"/>
      <c r="GH543" s="99"/>
      <c r="GI543" s="99"/>
      <c r="GJ543" s="99"/>
      <c r="GK543" s="99"/>
      <c r="GL543" s="99"/>
      <c r="GM543" s="99"/>
      <c r="GN543" s="99"/>
      <c r="GO543" s="99"/>
      <c r="GP543" s="99"/>
      <c r="GQ543" s="99"/>
      <c r="GR543" s="99"/>
      <c r="GS543" s="99"/>
      <c r="GT543" s="99"/>
      <c r="GU543" s="99"/>
      <c r="GV543" s="99"/>
      <c r="GW543" s="99"/>
      <c r="GX543" s="99"/>
      <c r="GY543" s="99"/>
      <c r="GZ543" s="99"/>
      <c r="HA543" s="99"/>
      <c r="HB543" s="99"/>
      <c r="HC543" s="99"/>
      <c r="HD543" s="99"/>
      <c r="HE543" s="99"/>
      <c r="HF543" s="99"/>
      <c r="HG543" s="99"/>
      <c r="HH543" s="99"/>
      <c r="HI543" s="99"/>
      <c r="HJ543" s="99"/>
      <c r="HK543" s="99"/>
      <c r="HL543" s="99"/>
      <c r="HM543" s="99"/>
      <c r="HN543" s="99"/>
      <c r="HO543" s="99"/>
      <c r="HP543" s="99"/>
      <c r="HQ543" s="99"/>
      <c r="HR543" s="99"/>
      <c r="HS543" s="99"/>
      <c r="HT543" s="99"/>
      <c r="HU543" s="99"/>
      <c r="HV543" s="99"/>
      <c r="HW543" s="99"/>
    </row>
    <row r="544" spans="1:231" ht="13.5" hidden="1" customHeight="1" outlineLevel="1">
      <c r="A544" s="4"/>
      <c r="H544" s="4"/>
      <c r="I544" s="1089" t="s">
        <v>75</v>
      </c>
      <c r="J544" s="20"/>
      <c r="K544" s="20"/>
      <c r="L544" s="20"/>
      <c r="M544" s="20"/>
      <c r="N544" s="20"/>
      <c r="O544" s="20"/>
      <c r="P544" s="20"/>
      <c r="Q544" s="20"/>
      <c r="R544" s="20"/>
      <c r="S544" s="20"/>
      <c r="T544" s="20"/>
      <c r="U544" s="20"/>
      <c r="V544" s="20"/>
      <c r="W544" s="20"/>
      <c r="X544" s="20"/>
      <c r="Y544" s="20"/>
      <c r="Z544" s="20"/>
      <c r="AA544" s="20"/>
      <c r="AB544" s="20"/>
      <c r="AC544" s="20"/>
      <c r="AD544" s="20"/>
      <c r="AE544" s="20"/>
      <c r="AF544" s="20"/>
      <c r="AG544" s="20"/>
      <c r="AH544" s="20"/>
      <c r="AI544" s="20"/>
      <c r="AJ544" s="20"/>
      <c r="AK544" s="20"/>
      <c r="AL544" s="20"/>
      <c r="AM544" s="20"/>
      <c r="AN544" s="20"/>
      <c r="AO544" s="20"/>
      <c r="AP544" s="20"/>
      <c r="AQ544" s="20"/>
      <c r="AR544" s="20"/>
      <c r="AS544" s="20"/>
      <c r="AT544" s="615"/>
      <c r="AU544" s="141"/>
      <c r="AV544" s="141"/>
      <c r="AW544" s="576"/>
      <c r="AX544" s="174"/>
      <c r="AY544" s="174"/>
      <c r="AZ544" s="174"/>
      <c r="BA544" s="574"/>
      <c r="BB544" s="174"/>
      <c r="BC544" s="174"/>
      <c r="BD544" s="174"/>
      <c r="BE544" s="574"/>
      <c r="BF544" s="174"/>
      <c r="BG544" s="174"/>
      <c r="BH544" s="174"/>
      <c r="BI544" s="574"/>
      <c r="BJ544" s="174"/>
      <c r="BK544" s="174"/>
      <c r="BL544" s="174"/>
      <c r="BM544" s="574"/>
      <c r="BN544" s="726"/>
      <c r="BO544" s="174"/>
      <c r="BP544" s="174"/>
      <c r="BQ544" s="174"/>
      <c r="BR544" s="737"/>
      <c r="BS544" s="806"/>
      <c r="BT544" s="785"/>
      <c r="BU544" s="785"/>
      <c r="BV544" s="737"/>
      <c r="BW544" s="1573"/>
      <c r="BX544" s="1573"/>
      <c r="BY544" s="1623"/>
      <c r="BZ544" s="755"/>
      <c r="CA544" s="755"/>
      <c r="CB544" s="755"/>
      <c r="CC544" s="756"/>
      <c r="CD544" s="734"/>
      <c r="CE544" s="755"/>
      <c r="CF544" s="755"/>
      <c r="CG544" s="756"/>
      <c r="CH544" s="174"/>
      <c r="CI544" s="174"/>
      <c r="CJ544" s="174"/>
      <c r="CK544" s="174"/>
      <c r="CL544" s="174"/>
      <c r="CM544" s="174"/>
      <c r="CN544" s="174"/>
      <c r="CO544" s="174"/>
      <c r="CP544" s="174"/>
      <c r="CQ544" s="174"/>
      <c r="CR544" s="174"/>
      <c r="CS544" s="174"/>
      <c r="CT544" s="174"/>
      <c r="CU544" s="174"/>
      <c r="CV544" s="174"/>
      <c r="CW544" s="174"/>
      <c r="CX544" s="174"/>
      <c r="CY544" s="174"/>
      <c r="CZ544" s="174"/>
      <c r="DA544" s="174"/>
      <c r="DB544" s="174"/>
      <c r="DC544" s="174"/>
      <c r="DD544" s="174"/>
      <c r="DE544" s="174"/>
      <c r="DF544" s="174"/>
      <c r="DG544" s="174"/>
      <c r="DH544" s="174"/>
      <c r="DI544" s="574"/>
      <c r="DJ544" s="1139"/>
      <c r="DK544" s="141"/>
      <c r="DL544" s="141"/>
      <c r="DM544" s="141"/>
      <c r="DN544" s="141"/>
      <c r="DO544" s="141"/>
      <c r="DP544" s="141"/>
      <c r="DQ544" s="615"/>
      <c r="DR544" s="141"/>
      <c r="DS544" s="141"/>
      <c r="DT544" s="141"/>
      <c r="DU544" s="141"/>
      <c r="DV544" s="141"/>
      <c r="DW544" s="141"/>
      <c r="DX544" s="141"/>
      <c r="DY544" s="141"/>
      <c r="DZ544" s="141"/>
      <c r="EA544" s="755" t="e">
        <f>EA557/DZ557-1</f>
        <v>#DIV/0!</v>
      </c>
      <c r="EB544" s="755"/>
      <c r="EC544" s="805"/>
      <c r="ED544" s="755"/>
      <c r="EE544" s="755"/>
      <c r="EF544" s="755"/>
      <c r="EG544" s="755"/>
      <c r="EH544" s="755"/>
      <c r="EI544" s="755"/>
      <c r="EJ544" s="756"/>
      <c r="EK544" s="99"/>
      <c r="EL544" s="99"/>
      <c r="EM544" s="99"/>
      <c r="EN544" s="99"/>
      <c r="EO544" s="99"/>
      <c r="EP544" s="99"/>
      <c r="EQ544" s="99"/>
      <c r="ER544" s="99"/>
      <c r="ES544" s="99"/>
      <c r="ET544" s="99"/>
      <c r="EU544" s="99"/>
      <c r="EV544" s="99"/>
      <c r="EW544" s="99"/>
      <c r="EX544" s="99"/>
      <c r="EY544" s="99"/>
      <c r="EZ544" s="99"/>
      <c r="FA544" s="99"/>
      <c r="FB544" s="99"/>
      <c r="FC544" s="99"/>
      <c r="FD544" s="99"/>
      <c r="FE544" s="99"/>
      <c r="FF544" s="99"/>
      <c r="FG544" s="99"/>
      <c r="FH544" s="99"/>
      <c r="FI544" s="99"/>
      <c r="FJ544" s="99"/>
      <c r="FK544" s="99"/>
      <c r="FL544" s="99"/>
      <c r="FM544" s="99"/>
      <c r="FN544" s="99"/>
      <c r="FO544" s="99"/>
      <c r="FP544" s="99"/>
      <c r="FQ544" s="99"/>
      <c r="FR544" s="99"/>
      <c r="FS544" s="99"/>
      <c r="FT544" s="99"/>
      <c r="FU544" s="99"/>
      <c r="FV544" s="99"/>
      <c r="FW544" s="99"/>
      <c r="FX544" s="99"/>
      <c r="FY544" s="99"/>
      <c r="FZ544" s="99"/>
      <c r="GA544" s="99"/>
      <c r="GB544" s="99"/>
      <c r="GC544" s="99"/>
      <c r="GD544" s="99"/>
      <c r="GE544" s="99"/>
      <c r="GF544" s="99"/>
      <c r="GG544" s="99"/>
      <c r="GH544" s="99"/>
      <c r="GI544" s="99"/>
      <c r="GJ544" s="99"/>
      <c r="GK544" s="99"/>
      <c r="GL544" s="99"/>
      <c r="GM544" s="99"/>
      <c r="GN544" s="99"/>
      <c r="GO544" s="99"/>
      <c r="GP544" s="99"/>
      <c r="GQ544" s="99"/>
      <c r="GR544" s="99"/>
      <c r="GS544" s="99"/>
      <c r="GT544" s="99"/>
      <c r="GU544" s="99"/>
      <c r="GV544" s="99"/>
      <c r="GW544" s="99"/>
      <c r="GX544" s="99"/>
      <c r="GY544" s="99"/>
      <c r="GZ544" s="99"/>
      <c r="HA544" s="99"/>
      <c r="HB544" s="99"/>
      <c r="HC544" s="99"/>
      <c r="HD544" s="99"/>
      <c r="HE544" s="99"/>
      <c r="HF544" s="99"/>
      <c r="HG544" s="99"/>
      <c r="HH544" s="99"/>
      <c r="HI544" s="99"/>
      <c r="HJ544" s="99"/>
      <c r="HK544" s="99"/>
      <c r="HL544" s="99"/>
      <c r="HM544" s="99"/>
      <c r="HN544" s="99"/>
      <c r="HO544" s="99"/>
      <c r="HP544" s="99"/>
      <c r="HQ544" s="99"/>
      <c r="HR544" s="99"/>
      <c r="HS544" s="99"/>
      <c r="HT544" s="99"/>
      <c r="HU544" s="99"/>
      <c r="HV544" s="99"/>
      <c r="HW544" s="99"/>
    </row>
    <row r="545" spans="1:231" ht="13.5" hidden="1" customHeight="1" outlineLevel="1">
      <c r="A545" s="4"/>
      <c r="H545" s="4"/>
      <c r="I545" s="1089" t="s">
        <v>76</v>
      </c>
      <c r="J545" s="20"/>
      <c r="K545" s="20"/>
      <c r="L545" s="20"/>
      <c r="M545" s="20"/>
      <c r="N545" s="20"/>
      <c r="O545" s="20"/>
      <c r="P545" s="20"/>
      <c r="Q545" s="20"/>
      <c r="R545" s="20"/>
      <c r="S545" s="20"/>
      <c r="T545" s="20"/>
      <c r="U545" s="20"/>
      <c r="V545" s="20"/>
      <c r="W545" s="20"/>
      <c r="X545" s="20"/>
      <c r="Y545" s="20"/>
      <c r="Z545" s="20"/>
      <c r="AA545" s="20"/>
      <c r="AB545" s="20"/>
      <c r="AC545" s="20"/>
      <c r="AD545" s="20"/>
      <c r="AE545" s="20"/>
      <c r="AF545" s="20"/>
      <c r="AG545" s="20"/>
      <c r="AH545" s="20"/>
      <c r="AI545" s="20"/>
      <c r="AJ545" s="20"/>
      <c r="AK545" s="20"/>
      <c r="AL545" s="20"/>
      <c r="AM545" s="20"/>
      <c r="AN545" s="20"/>
      <c r="AO545" s="20"/>
      <c r="AP545" s="20"/>
      <c r="AQ545" s="20"/>
      <c r="AR545" s="20"/>
      <c r="AS545" s="20"/>
      <c r="AT545" s="615"/>
      <c r="AU545" s="141"/>
      <c r="AV545" s="141"/>
      <c r="AW545" s="576"/>
      <c r="AX545" s="174"/>
      <c r="AY545" s="174"/>
      <c r="AZ545" s="174"/>
      <c r="BA545" s="574"/>
      <c r="BB545" s="174"/>
      <c r="BC545" s="174"/>
      <c r="BD545" s="174"/>
      <c r="BE545" s="574"/>
      <c r="BF545" s="174"/>
      <c r="BG545" s="174"/>
      <c r="BH545" s="174"/>
      <c r="BI545" s="574"/>
      <c r="BJ545" s="174"/>
      <c r="BK545" s="174"/>
      <c r="BL545" s="174"/>
      <c r="BM545" s="574"/>
      <c r="BN545" s="726"/>
      <c r="BO545" s="174"/>
      <c r="BP545" s="174"/>
      <c r="BQ545" s="174"/>
      <c r="BR545" s="737"/>
      <c r="BS545" s="806"/>
      <c r="BT545" s="785"/>
      <c r="BU545" s="785"/>
      <c r="BV545" s="737"/>
      <c r="BW545" s="1573"/>
      <c r="BX545" s="1573"/>
      <c r="BY545" s="1623"/>
      <c r="BZ545" s="755"/>
      <c r="CA545" s="755"/>
      <c r="CB545" s="755"/>
      <c r="CC545" s="756"/>
      <c r="CD545" s="734"/>
      <c r="CE545" s="755"/>
      <c r="CF545" s="755"/>
      <c r="CG545" s="756"/>
      <c r="CH545" s="174"/>
      <c r="CI545" s="174"/>
      <c r="CJ545" s="174"/>
      <c r="CK545" s="174"/>
      <c r="CL545" s="174"/>
      <c r="CM545" s="174"/>
      <c r="CN545" s="174"/>
      <c r="CO545" s="174"/>
      <c r="CP545" s="174"/>
      <c r="CQ545" s="174"/>
      <c r="CR545" s="174"/>
      <c r="CS545" s="174"/>
      <c r="CT545" s="174"/>
      <c r="CU545" s="174"/>
      <c r="CV545" s="174"/>
      <c r="CW545" s="174"/>
      <c r="CX545" s="174"/>
      <c r="CY545" s="174"/>
      <c r="CZ545" s="174"/>
      <c r="DA545" s="174"/>
      <c r="DB545" s="174"/>
      <c r="DC545" s="174"/>
      <c r="DD545" s="174"/>
      <c r="DE545" s="174"/>
      <c r="DF545" s="174"/>
      <c r="DG545" s="174"/>
      <c r="DH545" s="174"/>
      <c r="DI545" s="574"/>
      <c r="DJ545" s="1139"/>
      <c r="DK545" s="141"/>
      <c r="DL545" s="141"/>
      <c r="DM545" s="141"/>
      <c r="DN545" s="141"/>
      <c r="DO545" s="141"/>
      <c r="DP545" s="141"/>
      <c r="DQ545" s="615"/>
      <c r="DR545" s="141"/>
      <c r="DS545" s="141"/>
      <c r="DT545" s="141"/>
      <c r="DU545" s="141"/>
      <c r="DV545" s="141"/>
      <c r="DW545" s="141"/>
      <c r="DX545" s="141"/>
      <c r="DY545" s="141"/>
      <c r="DZ545" s="141"/>
      <c r="EA545" s="755" t="e">
        <f>EA566/DZ566-1</f>
        <v>#DIV/0!</v>
      </c>
      <c r="EB545" s="755"/>
      <c r="EC545" s="805"/>
      <c r="ED545" s="755"/>
      <c r="EE545" s="755"/>
      <c r="EF545" s="755"/>
      <c r="EG545" s="755"/>
      <c r="EH545" s="755"/>
      <c r="EI545" s="755"/>
      <c r="EJ545" s="756"/>
      <c r="EK545" s="99"/>
      <c r="EL545" s="99"/>
      <c r="EM545" s="99"/>
      <c r="EN545" s="99"/>
      <c r="EO545" s="99"/>
      <c r="EP545" s="99"/>
      <c r="EQ545" s="99"/>
      <c r="ER545" s="99"/>
      <c r="ES545" s="99"/>
      <c r="ET545" s="99"/>
      <c r="EU545" s="99"/>
      <c r="EV545" s="99"/>
      <c r="EW545" s="99"/>
      <c r="EX545" s="99"/>
      <c r="EY545" s="99"/>
      <c r="EZ545" s="99"/>
      <c r="FA545" s="99"/>
      <c r="FB545" s="99"/>
      <c r="FC545" s="99"/>
      <c r="FD545" s="99"/>
      <c r="FE545" s="99"/>
      <c r="FF545" s="99"/>
      <c r="FG545" s="99"/>
      <c r="FH545" s="99"/>
      <c r="FI545" s="99"/>
      <c r="FJ545" s="99"/>
      <c r="FK545" s="99"/>
      <c r="FL545" s="99"/>
      <c r="FM545" s="99"/>
      <c r="FN545" s="99"/>
      <c r="FO545" s="99"/>
      <c r="FP545" s="99"/>
      <c r="FQ545" s="99"/>
      <c r="FR545" s="99"/>
      <c r="FS545" s="99"/>
      <c r="FT545" s="99"/>
      <c r="FU545" s="99"/>
      <c r="FV545" s="99"/>
      <c r="FW545" s="99"/>
      <c r="FX545" s="99"/>
      <c r="FY545" s="99"/>
      <c r="FZ545" s="99"/>
      <c r="GA545" s="99"/>
      <c r="GB545" s="99"/>
      <c r="GC545" s="99"/>
      <c r="GD545" s="99"/>
      <c r="GE545" s="99"/>
      <c r="GF545" s="99"/>
      <c r="GG545" s="99"/>
      <c r="GH545" s="99"/>
      <c r="GI545" s="99"/>
      <c r="GJ545" s="99"/>
      <c r="GK545" s="99"/>
      <c r="GL545" s="99"/>
      <c r="GM545" s="99"/>
      <c r="GN545" s="99"/>
      <c r="GO545" s="99"/>
      <c r="GP545" s="99"/>
      <c r="GQ545" s="99"/>
      <c r="GR545" s="99"/>
      <c r="GS545" s="99"/>
      <c r="GT545" s="99"/>
      <c r="GU545" s="99"/>
      <c r="GV545" s="99"/>
      <c r="GW545" s="99"/>
      <c r="GX545" s="99"/>
      <c r="GY545" s="99"/>
      <c r="GZ545" s="99"/>
      <c r="HA545" s="99"/>
      <c r="HB545" s="99"/>
      <c r="HC545" s="99"/>
      <c r="HD545" s="99"/>
      <c r="HE545" s="99"/>
      <c r="HF545" s="99"/>
      <c r="HG545" s="99"/>
      <c r="HH545" s="99"/>
      <c r="HI545" s="99"/>
      <c r="HJ545" s="99"/>
      <c r="HK545" s="99"/>
      <c r="HL545" s="99"/>
      <c r="HM545" s="99"/>
      <c r="HN545" s="99"/>
      <c r="HO545" s="99"/>
      <c r="HP545" s="99"/>
      <c r="HQ545" s="99"/>
      <c r="HR545" s="99"/>
      <c r="HS545" s="99"/>
      <c r="HT545" s="99"/>
      <c r="HU545" s="99"/>
      <c r="HV545" s="99"/>
      <c r="HW545" s="99"/>
    </row>
    <row r="546" spans="1:231" ht="13.5" hidden="1" customHeight="1" outlineLevel="1">
      <c r="A546" s="4"/>
      <c r="H546" s="4"/>
      <c r="I546" s="1090" t="s">
        <v>137</v>
      </c>
      <c r="J546" s="20"/>
      <c r="K546" s="20"/>
      <c r="L546" s="20"/>
      <c r="M546" s="20"/>
      <c r="N546" s="20"/>
      <c r="O546" s="20"/>
      <c r="P546" s="20"/>
      <c r="Q546" s="20"/>
      <c r="R546" s="20"/>
      <c r="S546" s="20"/>
      <c r="T546" s="20"/>
      <c r="U546" s="20"/>
      <c r="V546" s="20"/>
      <c r="W546" s="20"/>
      <c r="X546" s="20"/>
      <c r="Y546" s="20"/>
      <c r="Z546" s="20"/>
      <c r="AA546" s="20"/>
      <c r="AB546" s="20"/>
      <c r="AC546" s="20"/>
      <c r="AD546" s="20"/>
      <c r="AE546" s="20"/>
      <c r="AF546" s="20"/>
      <c r="AG546" s="20"/>
      <c r="AH546" s="20"/>
      <c r="AI546" s="20"/>
      <c r="AJ546" s="20"/>
      <c r="AK546" s="20"/>
      <c r="AL546" s="20"/>
      <c r="AM546" s="20"/>
      <c r="AN546" s="20"/>
      <c r="AO546" s="20"/>
      <c r="AP546" s="20"/>
      <c r="AQ546" s="20"/>
      <c r="AR546" s="20"/>
      <c r="AS546" s="20"/>
      <c r="AT546" s="615"/>
      <c r="AU546" s="141"/>
      <c r="AV546" s="141"/>
      <c r="AW546" s="576"/>
      <c r="AX546" s="174"/>
      <c r="AY546" s="174"/>
      <c r="AZ546" s="174"/>
      <c r="BA546" s="574"/>
      <c r="BB546" s="174"/>
      <c r="BC546" s="174"/>
      <c r="BD546" s="174"/>
      <c r="BE546" s="574"/>
      <c r="BF546" s="174"/>
      <c r="BG546" s="174"/>
      <c r="BH546" s="174"/>
      <c r="BI546" s="574"/>
      <c r="BJ546" s="174"/>
      <c r="BK546" s="174"/>
      <c r="BL546" s="174"/>
      <c r="BM546" s="574"/>
      <c r="BN546" s="726"/>
      <c r="BO546" s="174"/>
      <c r="BP546" s="174"/>
      <c r="BQ546" s="174"/>
      <c r="BR546" s="737"/>
      <c r="BS546" s="806"/>
      <c r="BT546" s="785"/>
      <c r="BU546" s="785"/>
      <c r="BV546" s="737"/>
      <c r="BW546" s="1573"/>
      <c r="BX546" s="1573"/>
      <c r="BY546" s="1623"/>
      <c r="BZ546" s="809"/>
      <c r="CA546" s="809"/>
      <c r="CB546" s="809"/>
      <c r="CC546" s="810"/>
      <c r="CD546" s="1740"/>
      <c r="CE546" s="809"/>
      <c r="CF546" s="809"/>
      <c r="CG546" s="810"/>
      <c r="CH546" s="174"/>
      <c r="CI546" s="174"/>
      <c r="CJ546" s="174"/>
      <c r="CK546" s="174"/>
      <c r="CL546" s="174"/>
      <c r="CM546" s="174"/>
      <c r="CN546" s="174"/>
      <c r="CO546" s="174"/>
      <c r="CP546" s="174"/>
      <c r="CQ546" s="174"/>
      <c r="CR546" s="174"/>
      <c r="CS546" s="174"/>
      <c r="CT546" s="174"/>
      <c r="CU546" s="174"/>
      <c r="CV546" s="174"/>
      <c r="CW546" s="174"/>
      <c r="CX546" s="174"/>
      <c r="CY546" s="174"/>
      <c r="CZ546" s="174"/>
      <c r="DA546" s="174"/>
      <c r="DB546" s="174"/>
      <c r="DC546" s="174"/>
      <c r="DD546" s="174"/>
      <c r="DE546" s="174"/>
      <c r="DF546" s="174"/>
      <c r="DG546" s="174"/>
      <c r="DH546" s="174"/>
      <c r="DI546" s="574"/>
      <c r="DJ546" s="1139"/>
      <c r="DK546" s="141"/>
      <c r="DL546" s="141"/>
      <c r="DM546" s="141"/>
      <c r="DN546" s="141"/>
      <c r="DO546" s="141"/>
      <c r="DP546" s="141"/>
      <c r="DQ546" s="615"/>
      <c r="DR546" s="141"/>
      <c r="DS546" s="141"/>
      <c r="DT546" s="141"/>
      <c r="DU546" s="141"/>
      <c r="DV546" s="141"/>
      <c r="DW546" s="141"/>
      <c r="DX546" s="141"/>
      <c r="DY546" s="141"/>
      <c r="DZ546" s="141"/>
      <c r="EA546" s="809" t="e">
        <f>EA545-EA544</f>
        <v>#DIV/0!</v>
      </c>
      <c r="EB546" s="809"/>
      <c r="EC546" s="1796"/>
      <c r="ED546" s="809"/>
      <c r="EE546" s="809"/>
      <c r="EF546" s="809"/>
      <c r="EG546" s="809"/>
      <c r="EH546" s="809"/>
      <c r="EI546" s="809"/>
      <c r="EJ546" s="810"/>
      <c r="EK546" s="99"/>
      <c r="EL546" s="99"/>
      <c r="EM546" s="99"/>
      <c r="EN546" s="99"/>
      <c r="EO546" s="99"/>
      <c r="EP546" s="99"/>
      <c r="EQ546" s="99"/>
      <c r="ER546" s="99"/>
      <c r="ES546" s="99"/>
      <c r="ET546" s="99"/>
      <c r="EU546" s="99"/>
      <c r="EV546" s="99"/>
      <c r="EW546" s="99"/>
      <c r="EX546" s="99"/>
      <c r="EY546" s="99"/>
      <c r="EZ546" s="99"/>
      <c r="FA546" s="99"/>
      <c r="FB546" s="99"/>
      <c r="FC546" s="99"/>
      <c r="FD546" s="99"/>
      <c r="FE546" s="99"/>
      <c r="FF546" s="99"/>
      <c r="FG546" s="99"/>
      <c r="FH546" s="99"/>
      <c r="FI546" s="99"/>
      <c r="FJ546" s="99"/>
      <c r="FK546" s="99"/>
      <c r="FL546" s="99"/>
      <c r="FM546" s="99"/>
      <c r="FN546" s="99"/>
      <c r="FO546" s="99"/>
      <c r="FP546" s="99"/>
      <c r="FQ546" s="99"/>
      <c r="FR546" s="99"/>
      <c r="FS546" s="99"/>
      <c r="FT546" s="99"/>
      <c r="FU546" s="99"/>
      <c r="FV546" s="99"/>
      <c r="FW546" s="99"/>
      <c r="FX546" s="99"/>
      <c r="FY546" s="99"/>
      <c r="FZ546" s="99"/>
      <c r="GA546" s="99"/>
      <c r="GB546" s="99"/>
      <c r="GC546" s="99"/>
      <c r="GD546" s="99"/>
      <c r="GE546" s="99"/>
      <c r="GF546" s="99"/>
      <c r="GG546" s="99"/>
      <c r="GH546" s="99"/>
      <c r="GI546" s="99"/>
      <c r="GJ546" s="99"/>
      <c r="GK546" s="99"/>
      <c r="GL546" s="99"/>
      <c r="GM546" s="99"/>
      <c r="GN546" s="99"/>
      <c r="GO546" s="99"/>
      <c r="GP546" s="99"/>
      <c r="GQ546" s="99"/>
      <c r="GR546" s="99"/>
      <c r="GS546" s="99"/>
      <c r="GT546" s="99"/>
      <c r="GU546" s="99"/>
      <c r="GV546" s="99"/>
      <c r="GW546" s="99"/>
      <c r="GX546" s="99"/>
      <c r="GY546" s="99"/>
      <c r="GZ546" s="99"/>
      <c r="HA546" s="99"/>
      <c r="HB546" s="99"/>
      <c r="HC546" s="99"/>
      <c r="HD546" s="99"/>
      <c r="HE546" s="99"/>
      <c r="HF546" s="99"/>
      <c r="HG546" s="99"/>
      <c r="HH546" s="99"/>
      <c r="HI546" s="99"/>
      <c r="HJ546" s="99"/>
      <c r="HK546" s="99"/>
      <c r="HL546" s="99"/>
      <c r="HM546" s="99"/>
      <c r="HN546" s="99"/>
      <c r="HO546" s="99"/>
      <c r="HP546" s="99"/>
      <c r="HQ546" s="99"/>
      <c r="HR546" s="99"/>
      <c r="HS546" s="99"/>
      <c r="HT546" s="99"/>
      <c r="HU546" s="99"/>
      <c r="HV546" s="99"/>
      <c r="HW546" s="99"/>
    </row>
    <row r="547" spans="1:231" ht="13.5" hidden="1" customHeight="1" outlineLevel="1">
      <c r="A547" s="4"/>
      <c r="H547" s="4"/>
      <c r="I547" s="1089" t="s">
        <v>77</v>
      </c>
      <c r="J547" s="20"/>
      <c r="K547" s="20"/>
      <c r="L547" s="20"/>
      <c r="M547" s="20"/>
      <c r="N547" s="20"/>
      <c r="O547" s="20"/>
      <c r="P547" s="20"/>
      <c r="Q547" s="20"/>
      <c r="R547" s="20"/>
      <c r="S547" s="20"/>
      <c r="T547" s="20"/>
      <c r="U547" s="20"/>
      <c r="V547" s="20"/>
      <c r="W547" s="20"/>
      <c r="X547" s="20"/>
      <c r="Y547" s="20"/>
      <c r="Z547" s="20"/>
      <c r="AA547" s="20"/>
      <c r="AB547" s="20"/>
      <c r="AC547" s="20"/>
      <c r="AD547" s="20"/>
      <c r="AE547" s="20"/>
      <c r="AF547" s="20"/>
      <c r="AG547" s="20"/>
      <c r="AH547" s="20"/>
      <c r="AI547" s="20"/>
      <c r="AJ547" s="20"/>
      <c r="AK547" s="20"/>
      <c r="AL547" s="20"/>
      <c r="AM547" s="20"/>
      <c r="AN547" s="20"/>
      <c r="AO547" s="20"/>
      <c r="AP547" s="20"/>
      <c r="AQ547" s="20"/>
      <c r="AR547" s="20"/>
      <c r="AS547" s="20"/>
      <c r="AT547" s="615"/>
      <c r="AU547" s="141"/>
      <c r="AV547" s="141"/>
      <c r="AW547" s="576"/>
      <c r="AX547" s="174"/>
      <c r="AY547" s="174"/>
      <c r="AZ547" s="174"/>
      <c r="BA547" s="574"/>
      <c r="BB547" s="174"/>
      <c r="BC547" s="174"/>
      <c r="BD547" s="174"/>
      <c r="BE547" s="574"/>
      <c r="BF547" s="174"/>
      <c r="BG547" s="174"/>
      <c r="BH547" s="174"/>
      <c r="BI547" s="574"/>
      <c r="BJ547" s="174"/>
      <c r="BK547" s="174"/>
      <c r="BL547" s="174"/>
      <c r="BM547" s="574"/>
      <c r="BN547" s="726"/>
      <c r="BO547" s="174"/>
      <c r="BP547" s="174"/>
      <c r="BQ547" s="174"/>
      <c r="BR547" s="737"/>
      <c r="BS547" s="785"/>
      <c r="BT547" s="785"/>
      <c r="BU547" s="785"/>
      <c r="BV547" s="737"/>
      <c r="BW547" s="1573"/>
      <c r="BX547" s="1573"/>
      <c r="BY547" s="1623"/>
      <c r="BZ547" s="755"/>
      <c r="CA547" s="755"/>
      <c r="CB547" s="755"/>
      <c r="CC547" s="756"/>
      <c r="CD547" s="734"/>
      <c r="CE547" s="755"/>
      <c r="CF547" s="755"/>
      <c r="CG547" s="756"/>
      <c r="CH547" s="174"/>
      <c r="CI547" s="174"/>
      <c r="CJ547" s="174"/>
      <c r="CK547" s="174"/>
      <c r="CL547" s="174"/>
      <c r="CM547" s="174"/>
      <c r="CN547" s="174"/>
      <c r="CO547" s="174"/>
      <c r="CP547" s="174"/>
      <c r="CQ547" s="174"/>
      <c r="CR547" s="174"/>
      <c r="CS547" s="174"/>
      <c r="CT547" s="174"/>
      <c r="CU547" s="174"/>
      <c r="CV547" s="174"/>
      <c r="CW547" s="174"/>
      <c r="CX547" s="174"/>
      <c r="CY547" s="174"/>
      <c r="CZ547" s="174"/>
      <c r="DA547" s="174"/>
      <c r="DB547" s="174"/>
      <c r="DC547" s="174"/>
      <c r="DD547" s="174"/>
      <c r="DE547" s="174"/>
      <c r="DF547" s="174"/>
      <c r="DG547" s="174"/>
      <c r="DH547" s="174"/>
      <c r="DI547" s="574"/>
      <c r="DJ547" s="1139"/>
      <c r="DK547" s="141"/>
      <c r="DL547" s="141"/>
      <c r="DM547" s="141"/>
      <c r="DN547" s="141"/>
      <c r="DO547" s="141"/>
      <c r="DP547" s="141"/>
      <c r="DQ547" s="615"/>
      <c r="DR547" s="141"/>
      <c r="DS547" s="141"/>
      <c r="DT547" s="141"/>
      <c r="DU547" s="141"/>
      <c r="DV547" s="141"/>
      <c r="DW547" s="141"/>
      <c r="DX547" s="141"/>
      <c r="DY547" s="141"/>
      <c r="DZ547" s="141"/>
      <c r="EA547" s="755" t="e">
        <f>EA575/DZ575-1</f>
        <v>#DIV/0!</v>
      </c>
      <c r="EB547" s="755"/>
      <c r="EC547" s="805"/>
      <c r="ED547" s="755"/>
      <c r="EE547" s="755"/>
      <c r="EF547" s="755"/>
      <c r="EG547" s="755"/>
      <c r="EH547" s="755"/>
      <c r="EI547" s="755"/>
      <c r="EJ547" s="756"/>
      <c r="EK547" s="99"/>
      <c r="EL547" s="99"/>
      <c r="EM547" s="99"/>
      <c r="EN547" s="99"/>
      <c r="EO547" s="99"/>
      <c r="EP547" s="99"/>
      <c r="EQ547" s="99"/>
      <c r="ER547" s="99"/>
      <c r="ES547" s="99"/>
      <c r="ET547" s="99"/>
      <c r="EU547" s="99"/>
      <c r="EV547" s="99"/>
      <c r="EW547" s="99"/>
      <c r="EX547" s="99"/>
      <c r="EY547" s="99"/>
      <c r="EZ547" s="99"/>
      <c r="FA547" s="99"/>
      <c r="FB547" s="99"/>
      <c r="FC547" s="99"/>
      <c r="FD547" s="99"/>
      <c r="FE547" s="99"/>
      <c r="FF547" s="99"/>
      <c r="FG547" s="99"/>
      <c r="FH547" s="99"/>
      <c r="FI547" s="99"/>
      <c r="FJ547" s="99"/>
      <c r="FK547" s="99"/>
      <c r="FL547" s="99"/>
      <c r="FM547" s="99"/>
      <c r="FN547" s="99"/>
      <c r="FO547" s="99"/>
      <c r="FP547" s="99"/>
      <c r="FQ547" s="99"/>
      <c r="FR547" s="99"/>
      <c r="FS547" s="99"/>
      <c r="FT547" s="99"/>
      <c r="FU547" s="99"/>
      <c r="FV547" s="99"/>
      <c r="FW547" s="99"/>
      <c r="FX547" s="99"/>
      <c r="FY547" s="99"/>
      <c r="FZ547" s="99"/>
      <c r="GA547" s="99"/>
      <c r="GB547" s="99"/>
      <c r="GC547" s="99"/>
      <c r="GD547" s="99"/>
      <c r="GE547" s="99"/>
      <c r="GF547" s="99"/>
      <c r="GG547" s="99"/>
      <c r="GH547" s="99"/>
      <c r="GI547" s="99"/>
      <c r="GJ547" s="99"/>
      <c r="GK547" s="99"/>
      <c r="GL547" s="99"/>
      <c r="GM547" s="99"/>
      <c r="GN547" s="99"/>
      <c r="GO547" s="99"/>
      <c r="GP547" s="99"/>
      <c r="GQ547" s="99"/>
      <c r="GR547" s="99"/>
      <c r="GS547" s="99"/>
      <c r="GT547" s="99"/>
      <c r="GU547" s="99"/>
      <c r="GV547" s="99"/>
      <c r="GW547" s="99"/>
      <c r="GX547" s="99"/>
      <c r="GY547" s="99"/>
      <c r="GZ547" s="99"/>
      <c r="HA547" s="99"/>
      <c r="HB547" s="99"/>
      <c r="HC547" s="99"/>
      <c r="HD547" s="99"/>
      <c r="HE547" s="99"/>
      <c r="HF547" s="99"/>
      <c r="HG547" s="99"/>
      <c r="HH547" s="99"/>
      <c r="HI547" s="99"/>
      <c r="HJ547" s="99"/>
      <c r="HK547" s="99"/>
      <c r="HL547" s="99"/>
      <c r="HM547" s="99"/>
      <c r="HN547" s="99"/>
      <c r="HO547" s="99"/>
      <c r="HP547" s="99"/>
      <c r="HQ547" s="99"/>
      <c r="HR547" s="99"/>
      <c r="HS547" s="99"/>
      <c r="HT547" s="99"/>
      <c r="HU547" s="99"/>
      <c r="HV547" s="99"/>
      <c r="HW547" s="99"/>
    </row>
    <row r="548" spans="1:231" ht="13.5" hidden="1" customHeight="1" outlineLevel="1">
      <c r="A548" s="4"/>
      <c r="H548" s="4"/>
      <c r="I548" s="1090" t="s">
        <v>137</v>
      </c>
      <c r="J548" s="20"/>
      <c r="K548" s="20"/>
      <c r="L548" s="20"/>
      <c r="M548" s="20"/>
      <c r="N548" s="20"/>
      <c r="O548" s="20"/>
      <c r="P548" s="20"/>
      <c r="Q548" s="20"/>
      <c r="R548" s="20"/>
      <c r="S548" s="20"/>
      <c r="T548" s="20"/>
      <c r="U548" s="20"/>
      <c r="V548" s="20"/>
      <c r="W548" s="20"/>
      <c r="X548" s="20"/>
      <c r="Y548" s="20"/>
      <c r="Z548" s="20"/>
      <c r="AA548" s="20"/>
      <c r="AB548" s="20"/>
      <c r="AC548" s="20"/>
      <c r="AD548" s="20"/>
      <c r="AE548" s="20"/>
      <c r="AF548" s="20"/>
      <c r="AG548" s="20"/>
      <c r="AH548" s="20"/>
      <c r="AI548" s="20"/>
      <c r="AJ548" s="20"/>
      <c r="AK548" s="20"/>
      <c r="AL548" s="20"/>
      <c r="AM548" s="20"/>
      <c r="AN548" s="20"/>
      <c r="AO548" s="20"/>
      <c r="AP548" s="20"/>
      <c r="AQ548" s="20"/>
      <c r="AR548" s="20"/>
      <c r="AS548" s="20"/>
      <c r="AT548" s="615"/>
      <c r="AU548" s="141"/>
      <c r="AV548" s="141"/>
      <c r="AW548" s="576"/>
      <c r="AX548" s="174"/>
      <c r="AY548" s="174"/>
      <c r="AZ548" s="174"/>
      <c r="BA548" s="574"/>
      <c r="BB548" s="174"/>
      <c r="BC548" s="174"/>
      <c r="BD548" s="174"/>
      <c r="BE548" s="574"/>
      <c r="BF548" s="174"/>
      <c r="BG548" s="174"/>
      <c r="BH548" s="174"/>
      <c r="BI548" s="574"/>
      <c r="BJ548" s="174"/>
      <c r="BK548" s="174"/>
      <c r="BL548" s="174"/>
      <c r="BM548" s="574"/>
      <c r="BN548" s="726"/>
      <c r="BO548" s="174"/>
      <c r="BP548" s="174"/>
      <c r="BQ548" s="174"/>
      <c r="BR548" s="737"/>
      <c r="BS548" s="785"/>
      <c r="BT548" s="785"/>
      <c r="BU548" s="785"/>
      <c r="BV548" s="737"/>
      <c r="BW548" s="1573"/>
      <c r="BX548" s="1573"/>
      <c r="BY548" s="1623"/>
      <c r="BZ548" s="809"/>
      <c r="CA548" s="809"/>
      <c r="CB548" s="809"/>
      <c r="CC548" s="810"/>
      <c r="CD548" s="1740"/>
      <c r="CE548" s="809"/>
      <c r="CF548" s="809"/>
      <c r="CG548" s="810"/>
      <c r="CH548" s="174"/>
      <c r="CI548" s="174"/>
      <c r="CJ548" s="174"/>
      <c r="CK548" s="174"/>
      <c r="CL548" s="174"/>
      <c r="CM548" s="174"/>
      <c r="CN548" s="174"/>
      <c r="CO548" s="174"/>
      <c r="CP548" s="174"/>
      <c r="CQ548" s="174"/>
      <c r="CR548" s="174"/>
      <c r="CS548" s="174"/>
      <c r="CT548" s="174"/>
      <c r="CU548" s="174"/>
      <c r="CV548" s="174"/>
      <c r="CW548" s="174"/>
      <c r="CX548" s="174"/>
      <c r="CY548" s="174"/>
      <c r="CZ548" s="174"/>
      <c r="DA548" s="174"/>
      <c r="DB548" s="174"/>
      <c r="DC548" s="174"/>
      <c r="DD548" s="174"/>
      <c r="DE548" s="174"/>
      <c r="DF548" s="174"/>
      <c r="DG548" s="174"/>
      <c r="DH548" s="174"/>
      <c r="DI548" s="574"/>
      <c r="DJ548" s="1139"/>
      <c r="DK548" s="141"/>
      <c r="DL548" s="141"/>
      <c r="DM548" s="141"/>
      <c r="DN548" s="141"/>
      <c r="DO548" s="141"/>
      <c r="DP548" s="141"/>
      <c r="DQ548" s="615"/>
      <c r="DR548" s="141"/>
      <c r="DS548" s="141"/>
      <c r="DT548" s="141"/>
      <c r="DU548" s="141"/>
      <c r="DV548" s="141"/>
      <c r="DW548" s="141"/>
      <c r="DX548" s="141"/>
      <c r="DY548" s="141"/>
      <c r="DZ548" s="141"/>
      <c r="EA548" s="809" t="e">
        <f>EA547-EA544</f>
        <v>#DIV/0!</v>
      </c>
      <c r="EB548" s="809"/>
      <c r="EC548" s="1796"/>
      <c r="ED548" s="809"/>
      <c r="EE548" s="809"/>
      <c r="EF548" s="809"/>
      <c r="EG548" s="809"/>
      <c r="EH548" s="809"/>
      <c r="EI548" s="809"/>
      <c r="EJ548" s="810"/>
      <c r="EK548" s="99"/>
      <c r="EL548" s="99"/>
      <c r="EM548" s="99"/>
      <c r="EN548" s="99"/>
      <c r="EO548" s="99"/>
      <c r="EP548" s="99"/>
      <c r="EQ548" s="99"/>
      <c r="ER548" s="99"/>
      <c r="ES548" s="99"/>
      <c r="ET548" s="99"/>
      <c r="EU548" s="99"/>
      <c r="EV548" s="99"/>
      <c r="EW548" s="99"/>
      <c r="EX548" s="99"/>
      <c r="EY548" s="99"/>
      <c r="EZ548" s="99"/>
      <c r="FA548" s="99"/>
      <c r="FB548" s="99"/>
      <c r="FC548" s="99"/>
      <c r="FD548" s="99"/>
      <c r="FE548" s="99"/>
      <c r="FF548" s="99"/>
      <c r="FG548" s="99"/>
      <c r="FH548" s="99"/>
      <c r="FI548" s="99"/>
      <c r="FJ548" s="99"/>
      <c r="FK548" s="99"/>
      <c r="FL548" s="99"/>
      <c r="FM548" s="99"/>
      <c r="FN548" s="99"/>
      <c r="FO548" s="99"/>
      <c r="FP548" s="99"/>
      <c r="FQ548" s="99"/>
      <c r="FR548" s="99"/>
      <c r="FS548" s="99"/>
      <c r="FT548" s="99"/>
      <c r="FU548" s="99"/>
      <c r="FV548" s="99"/>
      <c r="FW548" s="99"/>
      <c r="FX548" s="99"/>
      <c r="FY548" s="99"/>
      <c r="FZ548" s="99"/>
      <c r="GA548" s="99"/>
      <c r="GB548" s="99"/>
      <c r="GC548" s="99"/>
      <c r="GD548" s="99"/>
      <c r="GE548" s="99"/>
      <c r="GF548" s="99"/>
      <c r="GG548" s="99"/>
      <c r="GH548" s="99"/>
      <c r="GI548" s="99"/>
      <c r="GJ548" s="99"/>
      <c r="GK548" s="99"/>
      <c r="GL548" s="99"/>
      <c r="GM548" s="99"/>
      <c r="GN548" s="99"/>
      <c r="GO548" s="99"/>
      <c r="GP548" s="99"/>
      <c r="GQ548" s="99"/>
      <c r="GR548" s="99"/>
      <c r="GS548" s="99"/>
      <c r="GT548" s="99"/>
      <c r="GU548" s="99"/>
      <c r="GV548" s="99"/>
      <c r="GW548" s="99"/>
      <c r="GX548" s="99"/>
      <c r="GY548" s="99"/>
      <c r="GZ548" s="99"/>
      <c r="HA548" s="99"/>
      <c r="HB548" s="99"/>
      <c r="HC548" s="99"/>
      <c r="HD548" s="99"/>
      <c r="HE548" s="99"/>
      <c r="HF548" s="99"/>
      <c r="HG548" s="99"/>
      <c r="HH548" s="99"/>
      <c r="HI548" s="99"/>
      <c r="HJ548" s="99"/>
      <c r="HK548" s="99"/>
      <c r="HL548" s="99"/>
      <c r="HM548" s="99"/>
      <c r="HN548" s="99"/>
      <c r="HO548" s="99"/>
      <c r="HP548" s="99"/>
      <c r="HQ548" s="99"/>
      <c r="HR548" s="99"/>
      <c r="HS548" s="99"/>
      <c r="HT548" s="99"/>
      <c r="HU548" s="99"/>
      <c r="HV548" s="99"/>
      <c r="HW548" s="99"/>
    </row>
    <row r="549" spans="1:231" ht="13.5" hidden="1" customHeight="1" outlineLevel="2">
      <c r="A549" s="4"/>
      <c r="H549" s="4"/>
      <c r="I549" s="1090"/>
      <c r="J549" s="20"/>
      <c r="K549" s="20"/>
      <c r="L549" s="20"/>
      <c r="M549" s="20"/>
      <c r="N549" s="20"/>
      <c r="O549" s="20"/>
      <c r="P549" s="20"/>
      <c r="Q549" s="20"/>
      <c r="R549" s="20"/>
      <c r="S549" s="20"/>
      <c r="T549" s="20"/>
      <c r="U549" s="20"/>
      <c r="V549" s="20"/>
      <c r="W549" s="20"/>
      <c r="X549" s="20"/>
      <c r="Y549" s="20"/>
      <c r="Z549" s="20"/>
      <c r="AA549" s="20"/>
      <c r="AB549" s="20"/>
      <c r="AC549" s="20"/>
      <c r="AD549" s="20"/>
      <c r="AE549" s="20"/>
      <c r="AF549" s="20"/>
      <c r="AG549" s="20"/>
      <c r="AH549" s="20"/>
      <c r="AI549" s="20"/>
      <c r="AJ549" s="20"/>
      <c r="AK549" s="20"/>
      <c r="AL549" s="20"/>
      <c r="AM549" s="20"/>
      <c r="AN549" s="20"/>
      <c r="AO549" s="20"/>
      <c r="AP549" s="20"/>
      <c r="AQ549" s="20"/>
      <c r="AR549" s="20"/>
      <c r="AS549" s="20"/>
      <c r="AT549" s="615"/>
      <c r="AU549" s="141"/>
      <c r="AV549" s="141"/>
      <c r="AW549" s="576"/>
      <c r="AX549" s="174"/>
      <c r="AY549" s="174"/>
      <c r="AZ549" s="174"/>
      <c r="BA549" s="574"/>
      <c r="BB549" s="174"/>
      <c r="BC549" s="174"/>
      <c r="BD549" s="174"/>
      <c r="BE549" s="574"/>
      <c r="BF549" s="174"/>
      <c r="BG549" s="174"/>
      <c r="BH549" s="174"/>
      <c r="BI549" s="574"/>
      <c r="BJ549" s="174"/>
      <c r="BK549" s="174"/>
      <c r="BL549" s="174"/>
      <c r="BM549" s="574"/>
      <c r="BN549" s="726"/>
      <c r="BO549" s="174"/>
      <c r="BP549" s="174"/>
      <c r="BQ549" s="174"/>
      <c r="BR549" s="737"/>
      <c r="BS549" s="785"/>
      <c r="BT549" s="785"/>
      <c r="BU549" s="785"/>
      <c r="BV549" s="737"/>
      <c r="BW549" s="1573"/>
      <c r="BX549" s="174"/>
      <c r="BY549" s="574"/>
      <c r="BZ549" s="174"/>
      <c r="CA549" s="174"/>
      <c r="CB549" s="174"/>
      <c r="CC549" s="574"/>
      <c r="CD549" s="636"/>
      <c r="CE549" s="174"/>
      <c r="CF549" s="174"/>
      <c r="CG549" s="574"/>
      <c r="CH549" s="174"/>
      <c r="CI549" s="174"/>
      <c r="CJ549" s="174"/>
      <c r="CK549" s="174"/>
      <c r="CL549" s="174"/>
      <c r="CM549" s="174"/>
      <c r="CN549" s="174"/>
      <c r="CO549" s="174"/>
      <c r="CP549" s="174"/>
      <c r="CQ549" s="174"/>
      <c r="CR549" s="174"/>
      <c r="CS549" s="174"/>
      <c r="CT549" s="174"/>
      <c r="CU549" s="174"/>
      <c r="CV549" s="174"/>
      <c r="CW549" s="174"/>
      <c r="CX549" s="174"/>
      <c r="CY549" s="174"/>
      <c r="CZ549" s="174"/>
      <c r="DA549" s="174"/>
      <c r="DB549" s="174"/>
      <c r="DC549" s="174"/>
      <c r="DD549" s="174"/>
      <c r="DE549" s="174"/>
      <c r="DF549" s="174"/>
      <c r="DG549" s="174"/>
      <c r="DH549" s="174"/>
      <c r="DI549" s="574"/>
      <c r="DJ549" s="1139"/>
      <c r="DK549" s="141"/>
      <c r="DL549" s="141"/>
      <c r="DM549" s="141"/>
      <c r="DN549" s="141"/>
      <c r="DO549" s="141"/>
      <c r="DP549" s="141"/>
      <c r="DQ549" s="615"/>
      <c r="DR549" s="141"/>
      <c r="DS549" s="141"/>
      <c r="DT549" s="141"/>
      <c r="DU549" s="141"/>
      <c r="DV549" s="141"/>
      <c r="DW549" s="141"/>
      <c r="DX549" s="141"/>
      <c r="DY549" s="141"/>
      <c r="DZ549" s="141"/>
      <c r="EA549" s="141"/>
      <c r="EB549" s="141"/>
      <c r="EC549" s="1205"/>
      <c r="ED549" s="174"/>
      <c r="EE549" s="174"/>
      <c r="EF549" s="174"/>
      <c r="EG549" s="174"/>
      <c r="EH549" s="174"/>
      <c r="EI549" s="174"/>
      <c r="EJ549" s="574"/>
      <c r="EK549" s="99"/>
      <c r="EL549" s="99"/>
      <c r="EM549" s="99"/>
      <c r="EN549" s="99"/>
      <c r="EO549" s="99"/>
      <c r="EP549" s="99"/>
      <c r="EQ549" s="99"/>
      <c r="ER549" s="99"/>
      <c r="ES549" s="99"/>
      <c r="ET549" s="99"/>
      <c r="EU549" s="99"/>
      <c r="EV549" s="99"/>
      <c r="EW549" s="99"/>
      <c r="EX549" s="99"/>
      <c r="EY549" s="99"/>
      <c r="EZ549" s="99"/>
      <c r="FA549" s="99"/>
      <c r="FB549" s="99"/>
      <c r="FC549" s="99"/>
      <c r="FD549" s="99"/>
      <c r="FE549" s="99"/>
      <c r="FF549" s="99"/>
      <c r="FG549" s="99"/>
      <c r="FH549" s="99"/>
      <c r="FI549" s="99"/>
      <c r="FJ549" s="99"/>
      <c r="FK549" s="99"/>
      <c r="FL549" s="99"/>
      <c r="FM549" s="99"/>
      <c r="FN549" s="99"/>
      <c r="FO549" s="99"/>
      <c r="FP549" s="99"/>
      <c r="FQ549" s="99"/>
      <c r="FR549" s="99"/>
      <c r="FS549" s="99"/>
      <c r="FT549" s="99"/>
      <c r="FU549" s="99"/>
      <c r="FV549" s="99"/>
      <c r="FW549" s="99"/>
      <c r="FX549" s="99"/>
      <c r="FY549" s="99"/>
      <c r="FZ549" s="99"/>
      <c r="GA549" s="99"/>
      <c r="GB549" s="99"/>
      <c r="GC549" s="99"/>
      <c r="GD549" s="99"/>
      <c r="GE549" s="99"/>
      <c r="GF549" s="99"/>
      <c r="GG549" s="99"/>
      <c r="GH549" s="99"/>
      <c r="GI549" s="99"/>
      <c r="GJ549" s="99"/>
      <c r="GK549" s="99"/>
      <c r="GL549" s="99"/>
      <c r="GM549" s="99"/>
      <c r="GN549" s="99"/>
      <c r="GO549" s="99"/>
      <c r="GP549" s="99"/>
      <c r="GQ549" s="99"/>
      <c r="GR549" s="99"/>
      <c r="GS549" s="99"/>
      <c r="GT549" s="99"/>
      <c r="GU549" s="99"/>
      <c r="GV549" s="99"/>
      <c r="GW549" s="99"/>
      <c r="GX549" s="99"/>
      <c r="GY549" s="99"/>
      <c r="GZ549" s="99"/>
      <c r="HA549" s="99"/>
      <c r="HB549" s="99"/>
      <c r="HC549" s="99"/>
      <c r="HD549" s="99"/>
      <c r="HE549" s="99"/>
      <c r="HF549" s="99"/>
      <c r="HG549" s="99"/>
      <c r="HH549" s="99"/>
      <c r="HI549" s="99"/>
      <c r="HJ549" s="99"/>
      <c r="HK549" s="99"/>
      <c r="HL549" s="99"/>
      <c r="HM549" s="99"/>
      <c r="HN549" s="99"/>
      <c r="HO549" s="99"/>
      <c r="HP549" s="99"/>
      <c r="HQ549" s="99"/>
      <c r="HR549" s="99"/>
      <c r="HS549" s="99"/>
      <c r="HT549" s="99"/>
      <c r="HU549" s="99"/>
      <c r="HV549" s="99"/>
      <c r="HW549" s="99"/>
    </row>
    <row r="550" spans="1:231" ht="13.5" hidden="1" customHeight="1" outlineLevel="2">
      <c r="A550" s="4"/>
      <c r="H550" s="4"/>
      <c r="I550" s="1091" t="s">
        <v>75</v>
      </c>
      <c r="J550" s="20"/>
      <c r="K550" s="20"/>
      <c r="L550" s="20"/>
      <c r="M550" s="20"/>
      <c r="N550" s="20"/>
      <c r="O550" s="20"/>
      <c r="P550" s="20"/>
      <c r="Q550" s="20"/>
      <c r="R550" s="20"/>
      <c r="S550" s="20"/>
      <c r="T550" s="20"/>
      <c r="U550" s="20"/>
      <c r="V550" s="20"/>
      <c r="W550" s="20"/>
      <c r="X550" s="20"/>
      <c r="Y550" s="20"/>
      <c r="Z550" s="20"/>
      <c r="AA550" s="20"/>
      <c r="AB550" s="20"/>
      <c r="AC550" s="20"/>
      <c r="AD550" s="20"/>
      <c r="AE550" s="20"/>
      <c r="AF550" s="20"/>
      <c r="AG550" s="20"/>
      <c r="AH550" s="20"/>
      <c r="AI550" s="20"/>
      <c r="AJ550" s="20"/>
      <c r="AK550" s="20"/>
      <c r="AL550" s="20"/>
      <c r="AM550" s="20"/>
      <c r="AN550" s="20"/>
      <c r="AO550" s="20"/>
      <c r="AP550" s="20"/>
      <c r="AQ550" s="20"/>
      <c r="AR550" s="20"/>
      <c r="AS550" s="20"/>
      <c r="AT550" s="615"/>
      <c r="AU550" s="141"/>
      <c r="AV550" s="141"/>
      <c r="AW550" s="576"/>
      <c r="AX550" s="174"/>
      <c r="AY550" s="174"/>
      <c r="AZ550" s="174"/>
      <c r="BA550" s="574"/>
      <c r="BB550" s="174"/>
      <c r="BC550" s="174"/>
      <c r="BD550" s="174"/>
      <c r="BE550" s="574"/>
      <c r="BF550" s="174"/>
      <c r="BG550" s="174"/>
      <c r="BH550" s="174"/>
      <c r="BI550" s="574"/>
      <c r="BJ550" s="174"/>
      <c r="BK550" s="174"/>
      <c r="BL550" s="174"/>
      <c r="BM550" s="574"/>
      <c r="BN550" s="726"/>
      <c r="BO550" s="174"/>
      <c r="BP550" s="174"/>
      <c r="BQ550" s="174"/>
      <c r="BR550" s="737"/>
      <c r="BS550" s="785"/>
      <c r="BT550" s="785"/>
      <c r="BU550" s="785"/>
      <c r="BV550" s="737"/>
      <c r="BW550" s="1573"/>
      <c r="BX550" s="174"/>
      <c r="BY550" s="574"/>
      <c r="BZ550" s="174"/>
      <c r="CA550" s="174"/>
      <c r="CB550" s="174"/>
      <c r="CC550" s="574"/>
      <c r="CD550" s="636"/>
      <c r="CE550" s="174"/>
      <c r="CF550" s="174"/>
      <c r="CG550" s="574"/>
      <c r="CH550" s="174"/>
      <c r="CI550" s="174"/>
      <c r="CJ550" s="174"/>
      <c r="CK550" s="174"/>
      <c r="CL550" s="174"/>
      <c r="CM550" s="174"/>
      <c r="CN550" s="174"/>
      <c r="CO550" s="174"/>
      <c r="CP550" s="174"/>
      <c r="CQ550" s="174"/>
      <c r="CR550" s="174"/>
      <c r="CS550" s="174"/>
      <c r="CT550" s="174"/>
      <c r="CU550" s="174"/>
      <c r="CV550" s="174"/>
      <c r="CW550" s="174"/>
      <c r="CX550" s="174"/>
      <c r="CY550" s="174"/>
      <c r="CZ550" s="174"/>
      <c r="DA550" s="174"/>
      <c r="DB550" s="174"/>
      <c r="DC550" s="174"/>
      <c r="DD550" s="174"/>
      <c r="DE550" s="174"/>
      <c r="DF550" s="174"/>
      <c r="DG550" s="174"/>
      <c r="DH550" s="174"/>
      <c r="DI550" s="574"/>
      <c r="DJ550" s="1139"/>
      <c r="DK550" s="141"/>
      <c r="DL550" s="141"/>
      <c r="DM550" s="141"/>
      <c r="DN550" s="141"/>
      <c r="DO550" s="141"/>
      <c r="DP550" s="141"/>
      <c r="DQ550" s="615"/>
      <c r="DR550" s="141"/>
      <c r="DS550" s="141"/>
      <c r="DT550" s="141"/>
      <c r="DU550" s="141"/>
      <c r="DV550" s="141"/>
      <c r="DW550" s="141"/>
      <c r="DX550" s="141"/>
      <c r="DY550" s="141"/>
      <c r="DZ550" s="141"/>
      <c r="EA550" s="141"/>
      <c r="EB550" s="141"/>
      <c r="EC550" s="1205"/>
      <c r="ED550" s="174"/>
      <c r="EE550" s="174"/>
      <c r="EF550" s="174"/>
      <c r="EG550" s="174"/>
      <c r="EH550" s="174"/>
      <c r="EI550" s="174"/>
      <c r="EJ550" s="574"/>
      <c r="EK550" s="99"/>
      <c r="EL550" s="99"/>
      <c r="EM550" s="99"/>
      <c r="EN550" s="99"/>
      <c r="EO550" s="99"/>
      <c r="EP550" s="99"/>
      <c r="EQ550" s="99"/>
      <c r="ER550" s="99"/>
      <c r="ES550" s="99"/>
      <c r="ET550" s="99"/>
      <c r="EU550" s="99"/>
      <c r="EV550" s="99"/>
      <c r="EW550" s="99"/>
      <c r="EX550" s="99"/>
      <c r="EY550" s="99"/>
      <c r="EZ550" s="99"/>
      <c r="FA550" s="99"/>
      <c r="FB550" s="99"/>
      <c r="FC550" s="99"/>
      <c r="FD550" s="99"/>
      <c r="FE550" s="99"/>
      <c r="FF550" s="99"/>
      <c r="FG550" s="99"/>
      <c r="FH550" s="99"/>
      <c r="FI550" s="99"/>
      <c r="FJ550" s="99"/>
      <c r="FK550" s="99"/>
      <c r="FL550" s="99"/>
      <c r="FM550" s="99"/>
      <c r="FN550" s="99"/>
      <c r="FO550" s="99"/>
      <c r="FP550" s="99"/>
      <c r="FQ550" s="99"/>
      <c r="FR550" s="99"/>
      <c r="FS550" s="99"/>
      <c r="FT550" s="99"/>
      <c r="FU550" s="99"/>
      <c r="FV550" s="99"/>
      <c r="FW550" s="99"/>
      <c r="FX550" s="99"/>
      <c r="FY550" s="99"/>
      <c r="FZ550" s="99"/>
      <c r="GA550" s="99"/>
      <c r="GB550" s="99"/>
      <c r="GC550" s="99"/>
      <c r="GD550" s="99"/>
      <c r="GE550" s="99"/>
      <c r="GF550" s="99"/>
      <c r="GG550" s="99"/>
      <c r="GH550" s="99"/>
      <c r="GI550" s="99"/>
      <c r="GJ550" s="99"/>
      <c r="GK550" s="99"/>
      <c r="GL550" s="99"/>
      <c r="GM550" s="99"/>
      <c r="GN550" s="99"/>
      <c r="GO550" s="99"/>
      <c r="GP550" s="99"/>
      <c r="GQ550" s="99"/>
      <c r="GR550" s="99"/>
      <c r="GS550" s="99"/>
      <c r="GT550" s="99"/>
      <c r="GU550" s="99"/>
      <c r="GV550" s="99"/>
      <c r="GW550" s="99"/>
      <c r="GX550" s="99"/>
      <c r="GY550" s="99"/>
      <c r="GZ550" s="99"/>
      <c r="HA550" s="99"/>
      <c r="HB550" s="99"/>
      <c r="HC550" s="99"/>
      <c r="HD550" s="99"/>
      <c r="HE550" s="99"/>
      <c r="HF550" s="99"/>
      <c r="HG550" s="99"/>
      <c r="HH550" s="99"/>
      <c r="HI550" s="99"/>
      <c r="HJ550" s="99"/>
      <c r="HK550" s="99"/>
      <c r="HL550" s="99"/>
      <c r="HM550" s="99"/>
      <c r="HN550" s="99"/>
      <c r="HO550" s="99"/>
      <c r="HP550" s="99"/>
      <c r="HQ550" s="99"/>
      <c r="HR550" s="99"/>
      <c r="HS550" s="99"/>
      <c r="HT550" s="99"/>
      <c r="HU550" s="99"/>
      <c r="HV550" s="99"/>
      <c r="HW550" s="99"/>
    </row>
    <row r="551" spans="1:231" ht="13.5" hidden="1" customHeight="1" outlineLevel="2">
      <c r="A551" s="4"/>
      <c r="H551" s="4"/>
      <c r="I551" s="1092" t="s">
        <v>387</v>
      </c>
      <c r="J551" s="20"/>
      <c r="K551" s="20"/>
      <c r="L551" s="20"/>
      <c r="M551" s="20"/>
      <c r="N551" s="20"/>
      <c r="O551" s="20"/>
      <c r="P551" s="20"/>
      <c r="Q551" s="20"/>
      <c r="R551" s="20"/>
      <c r="S551" s="20"/>
      <c r="T551" s="20"/>
      <c r="U551" s="20"/>
      <c r="V551" s="20"/>
      <c r="W551" s="20"/>
      <c r="X551" s="20"/>
      <c r="Y551" s="20"/>
      <c r="Z551" s="20"/>
      <c r="AA551" s="20"/>
      <c r="AB551" s="20"/>
      <c r="AC551" s="20"/>
      <c r="AD551" s="20"/>
      <c r="AE551" s="20"/>
      <c r="AF551" s="20"/>
      <c r="AG551" s="20"/>
      <c r="AH551" s="20"/>
      <c r="AI551" s="20"/>
      <c r="AJ551" s="20"/>
      <c r="AK551" s="20"/>
      <c r="AL551" s="20"/>
      <c r="AM551" s="20"/>
      <c r="AN551" s="20"/>
      <c r="AO551" s="20"/>
      <c r="AP551" s="20"/>
      <c r="AQ551" s="20"/>
      <c r="AR551" s="20"/>
      <c r="AS551" s="20"/>
      <c r="AT551" s="615"/>
      <c r="AU551" s="141"/>
      <c r="AV551" s="141"/>
      <c r="AW551" s="576"/>
      <c r="AX551" s="174"/>
      <c r="AY551" s="174"/>
      <c r="AZ551" s="174"/>
      <c r="BA551" s="574"/>
      <c r="BB551" s="174"/>
      <c r="BC551" s="174"/>
      <c r="BD551" s="174"/>
      <c r="BE551" s="574"/>
      <c r="BF551" s="174"/>
      <c r="BG551" s="174"/>
      <c r="BH551" s="174"/>
      <c r="BI551" s="574"/>
      <c r="BJ551" s="174"/>
      <c r="BK551" s="174"/>
      <c r="BL551" s="174"/>
      <c r="BM551" s="574"/>
      <c r="BN551" s="726"/>
      <c r="BO551" s="174"/>
      <c r="BP551" s="174"/>
      <c r="BQ551" s="174"/>
      <c r="BR551" s="739">
        <f>$BR$529</f>
        <v>102087</v>
      </c>
      <c r="BS551" s="770">
        <f>BR553</f>
        <v>103415</v>
      </c>
      <c r="BT551" s="770">
        <f>BS553</f>
        <v>101297</v>
      </c>
      <c r="BU551" s="774">
        <f>BT553</f>
        <v>96965</v>
      </c>
      <c r="BV551" s="739">
        <f>BU553</f>
        <v>95898.384999999995</v>
      </c>
      <c r="BW551" s="265">
        <f>$BR$529</f>
        <v>102087</v>
      </c>
      <c r="BX551" s="770">
        <f>BW553</f>
        <v>91184</v>
      </c>
      <c r="BY551" s="774">
        <f>BX553</f>
        <v>89147</v>
      </c>
      <c r="BZ551" s="739"/>
      <c r="CA551" s="770"/>
      <c r="CB551" s="770"/>
      <c r="CC551" s="774"/>
      <c r="CD551" s="788"/>
      <c r="CE551" s="770"/>
      <c r="CF551" s="770"/>
      <c r="CG551" s="774"/>
      <c r="CH551" s="174"/>
      <c r="CI551" s="174"/>
      <c r="CJ551" s="174"/>
      <c r="CK551" s="174"/>
      <c r="CL551" s="174"/>
      <c r="CM551" s="174"/>
      <c r="CN551" s="174"/>
      <c r="CO551" s="174"/>
      <c r="CP551" s="174"/>
      <c r="CQ551" s="174"/>
      <c r="CR551" s="174"/>
      <c r="CS551" s="174"/>
      <c r="CT551" s="174"/>
      <c r="CU551" s="174"/>
      <c r="CV551" s="174"/>
      <c r="CW551" s="174"/>
      <c r="CX551" s="174"/>
      <c r="CY551" s="174"/>
      <c r="CZ551" s="174"/>
      <c r="DA551" s="174"/>
      <c r="DB551" s="174"/>
      <c r="DC551" s="174"/>
      <c r="DD551" s="174"/>
      <c r="DE551" s="174"/>
      <c r="DF551" s="174"/>
      <c r="DG551" s="174"/>
      <c r="DH551" s="174"/>
      <c r="DI551" s="574"/>
      <c r="DJ551" s="1139"/>
      <c r="DK551" s="141"/>
      <c r="DL551" s="141"/>
      <c r="DM551" s="141"/>
      <c r="DN551" s="141"/>
      <c r="DO551" s="141"/>
      <c r="DP551" s="141"/>
      <c r="DQ551" s="615"/>
      <c r="DR551" s="141"/>
      <c r="DS551" s="141"/>
      <c r="DT551" s="141"/>
      <c r="DU551" s="141"/>
      <c r="DV551" s="141"/>
      <c r="DW551" s="141"/>
      <c r="DX551" s="141"/>
      <c r="DY551" s="141"/>
      <c r="DZ551" s="770">
        <f>BR551</f>
        <v>102087</v>
      </c>
      <c r="EA551" s="770">
        <f>DZ553</f>
        <v>95898.384999999995</v>
      </c>
      <c r="EB551" s="770"/>
      <c r="EC551" s="900"/>
      <c r="ED551" s="770"/>
      <c r="EE551" s="770"/>
      <c r="EF551" s="770"/>
      <c r="EG551" s="770"/>
      <c r="EH551" s="770"/>
      <c r="EI551" s="770"/>
      <c r="EJ551" s="774"/>
      <c r="EK551" s="99"/>
      <c r="EL551" s="99"/>
      <c r="EM551" s="99"/>
      <c r="EN551" s="99"/>
      <c r="EO551" s="99"/>
      <c r="EP551" s="99"/>
      <c r="EQ551" s="99"/>
      <c r="ER551" s="99"/>
      <c r="ES551" s="99"/>
      <c r="ET551" s="99"/>
      <c r="EU551" s="99"/>
      <c r="EV551" s="99"/>
      <c r="EW551" s="99"/>
      <c r="EX551" s="99"/>
      <c r="EY551" s="99"/>
      <c r="EZ551" s="99"/>
      <c r="FA551" s="99"/>
      <c r="FB551" s="99"/>
      <c r="FC551" s="99"/>
      <c r="FD551" s="99"/>
      <c r="FE551" s="99"/>
      <c r="FF551" s="99"/>
      <c r="FG551" s="99"/>
      <c r="FH551" s="99"/>
      <c r="FI551" s="99"/>
      <c r="FJ551" s="99"/>
      <c r="FK551" s="99"/>
      <c r="FL551" s="99"/>
      <c r="FM551" s="99"/>
      <c r="FN551" s="99"/>
      <c r="FO551" s="99"/>
      <c r="FP551" s="99"/>
      <c r="FQ551" s="99"/>
      <c r="FR551" s="99"/>
      <c r="FS551" s="99"/>
      <c r="FT551" s="99"/>
      <c r="FU551" s="99"/>
      <c r="FV551" s="99"/>
      <c r="FW551" s="99"/>
      <c r="FX551" s="99"/>
      <c r="FY551" s="99"/>
      <c r="FZ551" s="99"/>
      <c r="GA551" s="99"/>
      <c r="GB551" s="99"/>
      <c r="GC551" s="99"/>
      <c r="GD551" s="99"/>
      <c r="GE551" s="99"/>
      <c r="GF551" s="99"/>
      <c r="GG551" s="99"/>
      <c r="GH551" s="99"/>
      <c r="GI551" s="99"/>
      <c r="GJ551" s="99"/>
      <c r="GK551" s="99"/>
      <c r="GL551" s="99"/>
      <c r="GM551" s="99"/>
      <c r="GN551" s="99"/>
      <c r="GO551" s="99"/>
      <c r="GP551" s="99"/>
      <c r="GQ551" s="99"/>
      <c r="GR551" s="99"/>
      <c r="GS551" s="99"/>
      <c r="GT551" s="99"/>
      <c r="GU551" s="99"/>
      <c r="GV551" s="99"/>
      <c r="GW551" s="99"/>
      <c r="GX551" s="99"/>
      <c r="GY551" s="99"/>
      <c r="GZ551" s="99"/>
      <c r="HA551" s="99"/>
      <c r="HB551" s="99"/>
      <c r="HC551" s="99"/>
      <c r="HD551" s="99"/>
      <c r="HE551" s="99"/>
      <c r="HF551" s="99"/>
      <c r="HG551" s="99"/>
      <c r="HH551" s="99"/>
      <c r="HI551" s="99"/>
      <c r="HJ551" s="99"/>
      <c r="HK551" s="99"/>
      <c r="HL551" s="99"/>
      <c r="HM551" s="99"/>
      <c r="HN551" s="99"/>
      <c r="HO551" s="99"/>
      <c r="HP551" s="99"/>
      <c r="HQ551" s="99"/>
      <c r="HR551" s="99"/>
      <c r="HS551" s="99"/>
      <c r="HT551" s="99"/>
      <c r="HU551" s="99"/>
      <c r="HV551" s="99"/>
      <c r="HW551" s="99"/>
    </row>
    <row r="552" spans="1:231" ht="13.5" hidden="1" customHeight="1" outlineLevel="2">
      <c r="A552" s="4"/>
      <c r="H552" s="4"/>
      <c r="I552" s="1092" t="s">
        <v>129</v>
      </c>
      <c r="J552" s="20"/>
      <c r="K552" s="20"/>
      <c r="L552" s="20"/>
      <c r="M552" s="20"/>
      <c r="N552" s="20"/>
      <c r="O552" s="20"/>
      <c r="P552" s="20"/>
      <c r="Q552" s="20"/>
      <c r="R552" s="20"/>
      <c r="S552" s="20"/>
      <c r="T552" s="20"/>
      <c r="U552" s="20"/>
      <c r="V552" s="20"/>
      <c r="W552" s="20"/>
      <c r="X552" s="20"/>
      <c r="Y552" s="20"/>
      <c r="Z552" s="20"/>
      <c r="AA552" s="20"/>
      <c r="AB552" s="20"/>
      <c r="AC552" s="20"/>
      <c r="AD552" s="20"/>
      <c r="AE552" s="20"/>
      <c r="AF552" s="20"/>
      <c r="AG552" s="20"/>
      <c r="AH552" s="20"/>
      <c r="AI552" s="20"/>
      <c r="AJ552" s="20"/>
      <c r="AK552" s="20"/>
      <c r="AL552" s="20"/>
      <c r="AM552" s="20"/>
      <c r="AN552" s="20"/>
      <c r="AO552" s="20"/>
      <c r="AP552" s="20"/>
      <c r="AQ552" s="20"/>
      <c r="AR552" s="20"/>
      <c r="AS552" s="20"/>
      <c r="AT552" s="615"/>
      <c r="AU552" s="141"/>
      <c r="AV552" s="141"/>
      <c r="AW552" s="576"/>
      <c r="AX552" s="174"/>
      <c r="AY552" s="174"/>
      <c r="AZ552" s="174"/>
      <c r="BA552" s="574"/>
      <c r="BB552" s="174"/>
      <c r="BC552" s="174"/>
      <c r="BD552" s="174"/>
      <c r="BE552" s="574"/>
      <c r="BF552" s="174"/>
      <c r="BG552" s="174"/>
      <c r="BH552" s="174"/>
      <c r="BI552" s="574"/>
      <c r="BJ552" s="174"/>
      <c r="BK552" s="174"/>
      <c r="BL552" s="174"/>
      <c r="BM552" s="574"/>
      <c r="BN552" s="726"/>
      <c r="BO552" s="174"/>
      <c r="BP552" s="174"/>
      <c r="BQ552" s="174"/>
      <c r="BR552" s="741">
        <f t="shared" ref="BR552:BY552" si="1020">BR553-BR551</f>
        <v>1328</v>
      </c>
      <c r="BS552" s="802">
        <f t="shared" si="1020"/>
        <v>-2118</v>
      </c>
      <c r="BT552" s="802">
        <f t="shared" si="1020"/>
        <v>-4332</v>
      </c>
      <c r="BU552" s="776">
        <f t="shared" si="1020"/>
        <v>-1066.6150000000052</v>
      </c>
      <c r="BV552" s="741">
        <f t="shared" si="1020"/>
        <v>-3838.1522826830915</v>
      </c>
      <c r="BW552" s="780">
        <f t="shared" si="1020"/>
        <v>-10903</v>
      </c>
      <c r="BX552" s="802">
        <f t="shared" si="1020"/>
        <v>-2037</v>
      </c>
      <c r="BY552" s="776">
        <f t="shared" si="1020"/>
        <v>-1777.784096583171</v>
      </c>
      <c r="BZ552" s="741"/>
      <c r="CA552" s="802"/>
      <c r="CB552" s="802"/>
      <c r="CC552" s="776"/>
      <c r="CD552" s="1738"/>
      <c r="CE552" s="802"/>
      <c r="CF552" s="802"/>
      <c r="CG552" s="776"/>
      <c r="CH552" s="174"/>
      <c r="CI552" s="174"/>
      <c r="CJ552" s="174"/>
      <c r="CK552" s="174"/>
      <c r="CL552" s="174"/>
      <c r="CM552" s="174"/>
      <c r="CN552" s="174"/>
      <c r="CO552" s="174"/>
      <c r="CP552" s="174"/>
      <c r="CQ552" s="174"/>
      <c r="CR552" s="174"/>
      <c r="CS552" s="174"/>
      <c r="CT552" s="174"/>
      <c r="CU552" s="174"/>
      <c r="CV552" s="174"/>
      <c r="CW552" s="174"/>
      <c r="CX552" s="174"/>
      <c r="CY552" s="174"/>
      <c r="CZ552" s="174"/>
      <c r="DA552" s="174"/>
      <c r="DB552" s="174"/>
      <c r="DC552" s="174"/>
      <c r="DD552" s="174"/>
      <c r="DE552" s="174"/>
      <c r="DF552" s="174"/>
      <c r="DG552" s="174"/>
      <c r="DH552" s="174"/>
      <c r="DI552" s="574"/>
      <c r="DJ552" s="1139"/>
      <c r="DK552" s="141"/>
      <c r="DL552" s="141"/>
      <c r="DM552" s="141"/>
      <c r="DN552" s="141"/>
      <c r="DO552" s="141"/>
      <c r="DP552" s="141"/>
      <c r="DQ552" s="615"/>
      <c r="DR552" s="141"/>
      <c r="DS552" s="141"/>
      <c r="DT552" s="141"/>
      <c r="DU552" s="141"/>
      <c r="DV552" s="141"/>
      <c r="DW552" s="141"/>
      <c r="DX552" s="141"/>
      <c r="DY552" s="141"/>
      <c r="DZ552" s="802">
        <f>DZ553-DZ551</f>
        <v>-6188.6150000000052</v>
      </c>
      <c r="EA552" s="802">
        <f>EA553-EA551</f>
        <v>-8529.1690965831658</v>
      </c>
      <c r="EB552" s="802"/>
      <c r="EC552" s="1794"/>
      <c r="ED552" s="802"/>
      <c r="EE552" s="802"/>
      <c r="EF552" s="802"/>
      <c r="EG552" s="802"/>
      <c r="EH552" s="802"/>
      <c r="EI552" s="802"/>
      <c r="EJ552" s="776"/>
      <c r="EK552" s="99"/>
      <c r="EL552" s="99"/>
      <c r="EM552" s="99"/>
      <c r="EN552" s="99"/>
      <c r="EO552" s="99"/>
      <c r="EP552" s="99"/>
      <c r="EQ552" s="99"/>
      <c r="ER552" s="99"/>
      <c r="ES552" s="99"/>
      <c r="ET552" s="99"/>
      <c r="EU552" s="99"/>
      <c r="EV552" s="99"/>
      <c r="EW552" s="99"/>
      <c r="EX552" s="99"/>
      <c r="EY552" s="99"/>
      <c r="EZ552" s="99"/>
      <c r="FA552" s="99"/>
      <c r="FB552" s="99"/>
      <c r="FC552" s="99"/>
      <c r="FD552" s="99"/>
      <c r="FE552" s="99"/>
      <c r="FF552" s="99"/>
      <c r="FG552" s="99"/>
      <c r="FH552" s="99"/>
      <c r="FI552" s="99"/>
      <c r="FJ552" s="99"/>
      <c r="FK552" s="99"/>
      <c r="FL552" s="99"/>
      <c r="FM552" s="99"/>
      <c r="FN552" s="99"/>
      <c r="FO552" s="99"/>
      <c r="FP552" s="99"/>
      <c r="FQ552" s="99"/>
      <c r="FR552" s="99"/>
      <c r="FS552" s="99"/>
      <c r="FT552" s="99"/>
      <c r="FU552" s="99"/>
      <c r="FV552" s="99"/>
      <c r="FW552" s="99"/>
      <c r="FX552" s="99"/>
      <c r="FY552" s="99"/>
      <c r="FZ552" s="99"/>
      <c r="GA552" s="99"/>
      <c r="GB552" s="99"/>
      <c r="GC552" s="99"/>
      <c r="GD552" s="99"/>
      <c r="GE552" s="99"/>
      <c r="GF552" s="99"/>
      <c r="GG552" s="99"/>
      <c r="GH552" s="99"/>
      <c r="GI552" s="99"/>
      <c r="GJ552" s="99"/>
      <c r="GK552" s="99"/>
      <c r="GL552" s="99"/>
      <c r="GM552" s="99"/>
      <c r="GN552" s="99"/>
      <c r="GO552" s="99"/>
      <c r="GP552" s="99"/>
      <c r="GQ552" s="99"/>
      <c r="GR552" s="99"/>
      <c r="GS552" s="99"/>
      <c r="GT552" s="99"/>
      <c r="GU552" s="99"/>
      <c r="GV552" s="99"/>
      <c r="GW552" s="99"/>
      <c r="GX552" s="99"/>
      <c r="GY552" s="99"/>
      <c r="GZ552" s="99"/>
      <c r="HA552" s="99"/>
      <c r="HB552" s="99"/>
      <c r="HC552" s="99"/>
      <c r="HD552" s="99"/>
      <c r="HE552" s="99"/>
      <c r="HF552" s="99"/>
      <c r="HG552" s="99"/>
      <c r="HH552" s="99"/>
      <c r="HI552" s="99"/>
      <c r="HJ552" s="99"/>
      <c r="HK552" s="99"/>
      <c r="HL552" s="99"/>
      <c r="HM552" s="99"/>
      <c r="HN552" s="99"/>
      <c r="HO552" s="99"/>
      <c r="HP552" s="99"/>
      <c r="HQ552" s="99"/>
      <c r="HR552" s="99"/>
      <c r="HS552" s="99"/>
      <c r="HT552" s="99"/>
      <c r="HU552" s="99"/>
      <c r="HV552" s="99"/>
      <c r="HW552" s="99"/>
    </row>
    <row r="553" spans="1:231" ht="13.5" hidden="1" customHeight="1" outlineLevel="2">
      <c r="A553" s="4"/>
      <c r="H553" s="4"/>
      <c r="I553" s="1093" t="s">
        <v>130</v>
      </c>
      <c r="J553" s="20"/>
      <c r="K553" s="20"/>
      <c r="L553" s="20"/>
      <c r="M553" s="20"/>
      <c r="N553" s="20"/>
      <c r="O553" s="20"/>
      <c r="P553" s="20"/>
      <c r="Q553" s="20"/>
      <c r="R553" s="20"/>
      <c r="S553" s="20"/>
      <c r="T553" s="20"/>
      <c r="U553" s="20"/>
      <c r="V553" s="20"/>
      <c r="W553" s="20"/>
      <c r="X553" s="20"/>
      <c r="Y553" s="20"/>
      <c r="Z553" s="20"/>
      <c r="AA553" s="20"/>
      <c r="AB553" s="20"/>
      <c r="AC553" s="20"/>
      <c r="AD553" s="20"/>
      <c r="AE553" s="20"/>
      <c r="AF553" s="20"/>
      <c r="AG553" s="20"/>
      <c r="AH553" s="20"/>
      <c r="AI553" s="20"/>
      <c r="AJ553" s="20"/>
      <c r="AK553" s="20"/>
      <c r="AL553" s="20"/>
      <c r="AM553" s="20"/>
      <c r="AN553" s="20"/>
      <c r="AO553" s="20"/>
      <c r="AP553" s="20"/>
      <c r="AQ553" s="20"/>
      <c r="AR553" s="20"/>
      <c r="AS553" s="20"/>
      <c r="AT553" s="615"/>
      <c r="AU553" s="141"/>
      <c r="AV553" s="141"/>
      <c r="AW553" s="576"/>
      <c r="AX553" s="174"/>
      <c r="AY553" s="174"/>
      <c r="AZ553" s="174"/>
      <c r="BA553" s="574"/>
      <c r="BB553" s="174"/>
      <c r="BC553" s="174"/>
      <c r="BD553" s="174"/>
      <c r="BE553" s="574"/>
      <c r="BF553" s="174"/>
      <c r="BG553" s="174"/>
      <c r="BH553" s="174"/>
      <c r="BI553" s="574"/>
      <c r="BJ553" s="174"/>
      <c r="BK553" s="174"/>
      <c r="BL553" s="174"/>
      <c r="BM553" s="574"/>
      <c r="BN553" s="726"/>
      <c r="BO553" s="174"/>
      <c r="BP553" s="174"/>
      <c r="BQ553" s="174"/>
      <c r="BR553" s="751">
        <f>BR531</f>
        <v>103415</v>
      </c>
      <c r="BS553" s="772">
        <f>BR553*(1+BS578)</f>
        <v>101297</v>
      </c>
      <c r="BT553" s="772">
        <f>BS553*(1+BT578)</f>
        <v>96965</v>
      </c>
      <c r="BU553" s="775">
        <f>BT553*(1+BU578)</f>
        <v>95898.384999999995</v>
      </c>
      <c r="BV553" s="751">
        <f>BV531</f>
        <v>92060.232717316903</v>
      </c>
      <c r="BW553" s="266">
        <f>BW531</f>
        <v>91184</v>
      </c>
      <c r="BX553" s="772">
        <f>BT553*(1+BX578)</f>
        <v>89147</v>
      </c>
      <c r="BY553" s="775">
        <f>BU553*(1+BY578)</f>
        <v>87369.215903416829</v>
      </c>
      <c r="BZ553" s="751"/>
      <c r="CA553" s="772"/>
      <c r="CB553" s="772"/>
      <c r="CC553" s="775"/>
      <c r="CD553" s="730"/>
      <c r="CE553" s="772"/>
      <c r="CF553" s="772"/>
      <c r="CG553" s="775"/>
      <c r="CH553" s="174"/>
      <c r="CI553" s="174"/>
      <c r="CJ553" s="174"/>
      <c r="CK553" s="174"/>
      <c r="CL553" s="174"/>
      <c r="CM553" s="174"/>
      <c r="CN553" s="174"/>
      <c r="CO553" s="174"/>
      <c r="CP553" s="174"/>
      <c r="CQ553" s="174"/>
      <c r="CR553" s="174"/>
      <c r="CS553" s="174"/>
      <c r="CT553" s="174"/>
      <c r="CU553" s="174"/>
      <c r="CV553" s="174"/>
      <c r="CW553" s="174"/>
      <c r="CX553" s="174"/>
      <c r="CY553" s="174"/>
      <c r="CZ553" s="174"/>
      <c r="DA553" s="174"/>
      <c r="DB553" s="174"/>
      <c r="DC553" s="174"/>
      <c r="DD553" s="174"/>
      <c r="DE553" s="174"/>
      <c r="DF553" s="174"/>
      <c r="DG553" s="174"/>
      <c r="DH553" s="174"/>
      <c r="DI553" s="574"/>
      <c r="DJ553" s="1139"/>
      <c r="DK553" s="141"/>
      <c r="DL553" s="141"/>
      <c r="DM553" s="141"/>
      <c r="DN553" s="141"/>
      <c r="DO553" s="141"/>
      <c r="DP553" s="141"/>
      <c r="DQ553" s="615"/>
      <c r="DR553" s="141"/>
      <c r="DS553" s="141"/>
      <c r="DT553" s="141"/>
      <c r="DU553" s="141"/>
      <c r="DV553" s="141"/>
      <c r="DW553" s="141"/>
      <c r="DX553" s="141"/>
      <c r="DY553" s="141"/>
      <c r="DZ553" s="772">
        <f>BU553</f>
        <v>95898.384999999995</v>
      </c>
      <c r="EA553" s="772">
        <f>BY553</f>
        <v>87369.215903416829</v>
      </c>
      <c r="EB553" s="772"/>
      <c r="EC553" s="1410"/>
      <c r="ED553" s="772"/>
      <c r="EE553" s="772"/>
      <c r="EF553" s="772"/>
      <c r="EG553" s="772"/>
      <c r="EH553" s="772"/>
      <c r="EI553" s="772"/>
      <c r="EJ553" s="775"/>
      <c r="EK553" s="99"/>
      <c r="EL553" s="99"/>
      <c r="EM553" s="99"/>
      <c r="EN553" s="99"/>
      <c r="EO553" s="99"/>
      <c r="EP553" s="99"/>
      <c r="EQ553" s="99"/>
      <c r="ER553" s="99"/>
      <c r="ES553" s="99"/>
      <c r="ET553" s="99"/>
      <c r="EU553" s="99"/>
      <c r="EV553" s="99"/>
      <c r="EW553" s="99"/>
      <c r="EX553" s="99"/>
      <c r="EY553" s="99"/>
      <c r="EZ553" s="99"/>
      <c r="FA553" s="99"/>
      <c r="FB553" s="99"/>
      <c r="FC553" s="99"/>
      <c r="FD553" s="99"/>
      <c r="FE553" s="99"/>
      <c r="FF553" s="99"/>
      <c r="FG553" s="99"/>
      <c r="FH553" s="99"/>
      <c r="FI553" s="99"/>
      <c r="FJ553" s="99"/>
      <c r="FK553" s="99"/>
      <c r="FL553" s="99"/>
      <c r="FM553" s="99"/>
      <c r="FN553" s="99"/>
      <c r="FO553" s="99"/>
      <c r="FP553" s="99"/>
      <c r="FQ553" s="99"/>
      <c r="FR553" s="99"/>
      <c r="FS553" s="99"/>
      <c r="FT553" s="99"/>
      <c r="FU553" s="99"/>
      <c r="FV553" s="99"/>
      <c r="FW553" s="99"/>
      <c r="FX553" s="99"/>
      <c r="FY553" s="99"/>
      <c r="FZ553" s="99"/>
      <c r="GA553" s="99"/>
      <c r="GB553" s="99"/>
      <c r="GC553" s="99"/>
      <c r="GD553" s="99"/>
      <c r="GE553" s="99"/>
      <c r="GF553" s="99"/>
      <c r="GG553" s="99"/>
      <c r="GH553" s="99"/>
      <c r="GI553" s="99"/>
      <c r="GJ553" s="99"/>
      <c r="GK553" s="99"/>
      <c r="GL553" s="99"/>
      <c r="GM553" s="99"/>
      <c r="GN553" s="99"/>
      <c r="GO553" s="99"/>
      <c r="GP553" s="99"/>
      <c r="GQ553" s="99"/>
      <c r="GR553" s="99"/>
      <c r="GS553" s="99"/>
      <c r="GT553" s="99"/>
      <c r="GU553" s="99"/>
      <c r="GV553" s="99"/>
      <c r="GW553" s="99"/>
      <c r="GX553" s="99"/>
      <c r="GY553" s="99"/>
      <c r="GZ553" s="99"/>
      <c r="HA553" s="99"/>
      <c r="HB553" s="99"/>
      <c r="HC553" s="99"/>
      <c r="HD553" s="99"/>
      <c r="HE553" s="99"/>
      <c r="HF553" s="99"/>
      <c r="HG553" s="99"/>
      <c r="HH553" s="99"/>
      <c r="HI553" s="99"/>
      <c r="HJ553" s="99"/>
      <c r="HK553" s="99"/>
      <c r="HL553" s="99"/>
      <c r="HM553" s="99"/>
      <c r="HN553" s="99"/>
      <c r="HO553" s="99"/>
      <c r="HP553" s="99"/>
      <c r="HQ553" s="99"/>
      <c r="HR553" s="99"/>
      <c r="HS553" s="99"/>
      <c r="HT553" s="99"/>
      <c r="HU553" s="99"/>
      <c r="HV553" s="99"/>
      <c r="HW553" s="99"/>
    </row>
    <row r="554" spans="1:231" ht="13.5" hidden="1" customHeight="1" outlineLevel="2">
      <c r="A554" s="4"/>
      <c r="H554" s="4"/>
      <c r="I554" s="1092" t="s">
        <v>131</v>
      </c>
      <c r="J554" s="20"/>
      <c r="K554" s="20"/>
      <c r="L554" s="20"/>
      <c r="M554" s="20"/>
      <c r="N554" s="20"/>
      <c r="O554" s="20"/>
      <c r="P554" s="20"/>
      <c r="Q554" s="20"/>
      <c r="R554" s="20"/>
      <c r="S554" s="20"/>
      <c r="T554" s="20"/>
      <c r="U554" s="20"/>
      <c r="V554" s="20"/>
      <c r="W554" s="20"/>
      <c r="X554" s="20"/>
      <c r="Y554" s="20"/>
      <c r="Z554" s="20"/>
      <c r="AA554" s="20"/>
      <c r="AB554" s="20"/>
      <c r="AC554" s="20"/>
      <c r="AD554" s="20"/>
      <c r="AE554" s="20"/>
      <c r="AF554" s="20"/>
      <c r="AG554" s="20"/>
      <c r="AH554" s="20"/>
      <c r="AI554" s="20"/>
      <c r="AJ554" s="20"/>
      <c r="AK554" s="20"/>
      <c r="AL554" s="20"/>
      <c r="AM554" s="20"/>
      <c r="AN554" s="20"/>
      <c r="AO554" s="20"/>
      <c r="AP554" s="20"/>
      <c r="AQ554" s="20"/>
      <c r="AR554" s="20"/>
      <c r="AS554" s="20"/>
      <c r="AT554" s="615"/>
      <c r="AU554" s="141"/>
      <c r="AV554" s="141"/>
      <c r="AW554" s="576"/>
      <c r="AX554" s="174"/>
      <c r="AY554" s="174"/>
      <c r="AZ554" s="174"/>
      <c r="BA554" s="574"/>
      <c r="BB554" s="174"/>
      <c r="BC554" s="174"/>
      <c r="BD554" s="174"/>
      <c r="BE554" s="574"/>
      <c r="BF554" s="174"/>
      <c r="BG554" s="174"/>
      <c r="BH554" s="174"/>
      <c r="BI554" s="574"/>
      <c r="BJ554" s="174"/>
      <c r="BK554" s="174"/>
      <c r="BL554" s="174"/>
      <c r="BM554" s="574"/>
      <c r="BN554" s="726"/>
      <c r="BO554" s="174"/>
      <c r="BP554" s="174"/>
      <c r="BQ554" s="174"/>
      <c r="BR554" s="739">
        <f t="shared" ref="BR554:BY554" si="1021">AVERAGE(BR553,BR551)</f>
        <v>102751</v>
      </c>
      <c r="BS554" s="770">
        <f t="shared" si="1021"/>
        <v>102356</v>
      </c>
      <c r="BT554" s="770">
        <f t="shared" si="1021"/>
        <v>99131</v>
      </c>
      <c r="BU554" s="774">
        <f t="shared" si="1021"/>
        <v>96431.692500000005</v>
      </c>
      <c r="BV554" s="739">
        <f t="shared" si="1021"/>
        <v>93979.308858658449</v>
      </c>
      <c r="BW554" s="265">
        <f t="shared" si="1021"/>
        <v>96635.5</v>
      </c>
      <c r="BX554" s="770">
        <f t="shared" si="1021"/>
        <v>90165.5</v>
      </c>
      <c r="BY554" s="774">
        <f t="shared" si="1021"/>
        <v>88258.107951708414</v>
      </c>
      <c r="BZ554" s="739"/>
      <c r="CA554" s="770"/>
      <c r="CB554" s="770"/>
      <c r="CC554" s="774"/>
      <c r="CD554" s="788"/>
      <c r="CE554" s="770"/>
      <c r="CF554" s="770"/>
      <c r="CG554" s="774"/>
      <c r="CH554" s="174"/>
      <c r="CI554" s="174"/>
      <c r="CJ554" s="174"/>
      <c r="CK554" s="174"/>
      <c r="CL554" s="174"/>
      <c r="CM554" s="174"/>
      <c r="CN554" s="174"/>
      <c r="CO554" s="174"/>
      <c r="CP554" s="174"/>
      <c r="CQ554" s="174"/>
      <c r="CR554" s="174"/>
      <c r="CS554" s="174"/>
      <c r="CT554" s="174"/>
      <c r="CU554" s="174"/>
      <c r="CV554" s="174"/>
      <c r="CW554" s="174"/>
      <c r="CX554" s="174"/>
      <c r="CY554" s="174"/>
      <c r="CZ554" s="174"/>
      <c r="DA554" s="174"/>
      <c r="DB554" s="174"/>
      <c r="DC554" s="174"/>
      <c r="DD554" s="174"/>
      <c r="DE554" s="174"/>
      <c r="DF554" s="174"/>
      <c r="DG554" s="174"/>
      <c r="DH554" s="174"/>
      <c r="DI554" s="574"/>
      <c r="DJ554" s="1139"/>
      <c r="DK554" s="141"/>
      <c r="DL554" s="141"/>
      <c r="DM554" s="141"/>
      <c r="DN554" s="141"/>
      <c r="DO554" s="141"/>
      <c r="DP554" s="141"/>
      <c r="DQ554" s="615"/>
      <c r="DR554" s="141"/>
      <c r="DS554" s="141"/>
      <c r="DT554" s="141"/>
      <c r="DU554" s="141"/>
      <c r="DV554" s="141"/>
      <c r="DW554" s="141"/>
      <c r="DX554" s="141"/>
      <c r="DY554" s="141"/>
      <c r="DZ554" s="770">
        <f>AVERAGE(DZ553,DZ551)</f>
        <v>98992.692500000005</v>
      </c>
      <c r="EA554" s="770">
        <f>AVERAGE(EA553,EA551)</f>
        <v>91633.800451708405</v>
      </c>
      <c r="EB554" s="770"/>
      <c r="EC554" s="900"/>
      <c r="ED554" s="770"/>
      <c r="EE554" s="770"/>
      <c r="EF554" s="770"/>
      <c r="EG554" s="770"/>
      <c r="EH554" s="770"/>
      <c r="EI554" s="770"/>
      <c r="EJ554" s="774"/>
      <c r="EK554" s="99"/>
      <c r="EL554" s="99"/>
      <c r="EM554" s="99"/>
      <c r="EN554" s="99"/>
      <c r="EO554" s="99"/>
      <c r="EP554" s="99"/>
      <c r="EQ554" s="99"/>
      <c r="ER554" s="99"/>
      <c r="ES554" s="99"/>
      <c r="ET554" s="99"/>
      <c r="EU554" s="99"/>
      <c r="EV554" s="99"/>
      <c r="EW554" s="99"/>
      <c r="EX554" s="99"/>
      <c r="EY554" s="99"/>
      <c r="EZ554" s="99"/>
      <c r="FA554" s="99"/>
      <c r="FB554" s="99"/>
      <c r="FC554" s="99"/>
      <c r="FD554" s="99"/>
      <c r="FE554" s="99"/>
      <c r="FF554" s="99"/>
      <c r="FG554" s="99"/>
      <c r="FH554" s="99"/>
      <c r="FI554" s="99"/>
      <c r="FJ554" s="99"/>
      <c r="FK554" s="99"/>
      <c r="FL554" s="99"/>
      <c r="FM554" s="99"/>
      <c r="FN554" s="99"/>
      <c r="FO554" s="99"/>
      <c r="FP554" s="99"/>
      <c r="FQ554" s="99"/>
      <c r="FR554" s="99"/>
      <c r="FS554" s="99"/>
      <c r="FT554" s="99"/>
      <c r="FU554" s="99"/>
      <c r="FV554" s="99"/>
      <c r="FW554" s="99"/>
      <c r="FX554" s="99"/>
      <c r="FY554" s="99"/>
      <c r="FZ554" s="99"/>
      <c r="GA554" s="99"/>
      <c r="GB554" s="99"/>
      <c r="GC554" s="99"/>
      <c r="GD554" s="99"/>
      <c r="GE554" s="99"/>
      <c r="GF554" s="99"/>
      <c r="GG554" s="99"/>
      <c r="GH554" s="99"/>
      <c r="GI554" s="99"/>
      <c r="GJ554" s="99"/>
      <c r="GK554" s="99"/>
      <c r="GL554" s="99"/>
      <c r="GM554" s="99"/>
      <c r="GN554" s="99"/>
      <c r="GO554" s="99"/>
      <c r="GP554" s="99"/>
      <c r="GQ554" s="99"/>
      <c r="GR554" s="99"/>
      <c r="GS554" s="99"/>
      <c r="GT554" s="99"/>
      <c r="GU554" s="99"/>
      <c r="GV554" s="99"/>
      <c r="GW554" s="99"/>
      <c r="GX554" s="99"/>
      <c r="GY554" s="99"/>
      <c r="GZ554" s="99"/>
      <c r="HA554" s="99"/>
      <c r="HB554" s="99"/>
      <c r="HC554" s="99"/>
      <c r="HD554" s="99"/>
      <c r="HE554" s="99"/>
      <c r="HF554" s="99"/>
      <c r="HG554" s="99"/>
      <c r="HH554" s="99"/>
      <c r="HI554" s="99"/>
      <c r="HJ554" s="99"/>
      <c r="HK554" s="99"/>
      <c r="HL554" s="99"/>
      <c r="HM554" s="99"/>
      <c r="HN554" s="99"/>
      <c r="HO554" s="99"/>
      <c r="HP554" s="99"/>
      <c r="HQ554" s="99"/>
      <c r="HR554" s="99"/>
      <c r="HS554" s="99"/>
      <c r="HT554" s="99"/>
      <c r="HU554" s="99"/>
      <c r="HV554" s="99"/>
      <c r="HW554" s="99"/>
    </row>
    <row r="555" spans="1:231" ht="13.5" hidden="1" customHeight="1" outlineLevel="2">
      <c r="A555" s="4"/>
      <c r="H555" s="4"/>
      <c r="I555" s="1094" t="s">
        <v>132</v>
      </c>
      <c r="J555" s="20"/>
      <c r="K555" s="20"/>
      <c r="L555" s="20"/>
      <c r="M555" s="20"/>
      <c r="N555" s="20"/>
      <c r="O555" s="20"/>
      <c r="P555" s="20"/>
      <c r="Q555" s="20"/>
      <c r="R555" s="20"/>
      <c r="S555" s="20"/>
      <c r="T555" s="20"/>
      <c r="U555" s="20"/>
      <c r="V555" s="20"/>
      <c r="W555" s="20"/>
      <c r="X555" s="20"/>
      <c r="Y555" s="20"/>
      <c r="Z555" s="20"/>
      <c r="AA555" s="20"/>
      <c r="AB555" s="20"/>
      <c r="AC555" s="20"/>
      <c r="AD555" s="20"/>
      <c r="AE555" s="20"/>
      <c r="AF555" s="20"/>
      <c r="AG555" s="20"/>
      <c r="AH555" s="20"/>
      <c r="AI555" s="20"/>
      <c r="AJ555" s="20"/>
      <c r="AK555" s="20"/>
      <c r="AL555" s="20"/>
      <c r="AM555" s="20"/>
      <c r="AN555" s="20"/>
      <c r="AO555" s="20"/>
      <c r="AP555" s="20"/>
      <c r="AQ555" s="20"/>
      <c r="AR555" s="20"/>
      <c r="AS555" s="20"/>
      <c r="AT555" s="615"/>
      <c r="AU555" s="141"/>
      <c r="AV555" s="141"/>
      <c r="AW555" s="576"/>
      <c r="AX555" s="174"/>
      <c r="AY555" s="174"/>
      <c r="AZ555" s="174"/>
      <c r="BA555" s="574"/>
      <c r="BB555" s="174"/>
      <c r="BC555" s="174"/>
      <c r="BD555" s="174"/>
      <c r="BE555" s="574"/>
      <c r="BF555" s="174"/>
      <c r="BG555" s="174"/>
      <c r="BH555" s="174"/>
      <c r="BI555" s="574"/>
      <c r="BJ555" s="174"/>
      <c r="BK555" s="174"/>
      <c r="BL555" s="174"/>
      <c r="BM555" s="574"/>
      <c r="BN555" s="726"/>
      <c r="BO555" s="174"/>
      <c r="BP555" s="174"/>
      <c r="BQ555" s="174"/>
      <c r="BR555" s="620">
        <f>BR534</f>
        <v>354</v>
      </c>
      <c r="BS555" s="187">
        <f>BR555*(1+BS586)</f>
        <v>354</v>
      </c>
      <c r="BT555" s="187">
        <f>BS555*(1+BT586)</f>
        <v>354</v>
      </c>
      <c r="BU555" s="577">
        <f>BT555*(1+BU586)</f>
        <v>354</v>
      </c>
      <c r="BV555" s="620">
        <f>BV534</f>
        <v>487</v>
      </c>
      <c r="BW555" s="187" t="e">
        <f>BW534</f>
        <v>#DIV/0!</v>
      </c>
      <c r="BX555" s="187">
        <f>BT555*(1+BX586)</f>
        <v>354</v>
      </c>
      <c r="BY555" s="577">
        <f>BU555*(1+BY586)</f>
        <v>354</v>
      </c>
      <c r="BZ555" s="620"/>
      <c r="CA555" s="187"/>
      <c r="CB555" s="187"/>
      <c r="CC555" s="577"/>
      <c r="CD555" s="620"/>
      <c r="CE555" s="187"/>
      <c r="CF555" s="187"/>
      <c r="CG555" s="577"/>
      <c r="CH555" s="174"/>
      <c r="CI555" s="174"/>
      <c r="CJ555" s="174"/>
      <c r="CK555" s="174"/>
      <c r="CL555" s="174"/>
      <c r="CM555" s="174"/>
      <c r="CN555" s="174"/>
      <c r="CO555" s="174"/>
      <c r="CP555" s="174"/>
      <c r="CQ555" s="174"/>
      <c r="CR555" s="174"/>
      <c r="CS555" s="174"/>
      <c r="CT555" s="174"/>
      <c r="CU555" s="174"/>
      <c r="CV555" s="174"/>
      <c r="CW555" s="174"/>
      <c r="CX555" s="174"/>
      <c r="CY555" s="174"/>
      <c r="CZ555" s="174"/>
      <c r="DA555" s="174"/>
      <c r="DB555" s="174"/>
      <c r="DC555" s="174"/>
      <c r="DD555" s="174"/>
      <c r="DE555" s="174"/>
      <c r="DF555" s="174"/>
      <c r="DG555" s="174"/>
      <c r="DH555" s="174"/>
      <c r="DI555" s="574"/>
      <c r="DJ555" s="1139"/>
      <c r="DK555" s="141"/>
      <c r="DL555" s="141"/>
      <c r="DM555" s="141"/>
      <c r="DN555" s="141"/>
      <c r="DO555" s="141"/>
      <c r="DP555" s="141"/>
      <c r="DQ555" s="615"/>
      <c r="DR555" s="141"/>
      <c r="DS555" s="141"/>
      <c r="DT555" s="141"/>
      <c r="DU555" s="141"/>
      <c r="DV555" s="141"/>
      <c r="DW555" s="141"/>
      <c r="DX555" s="141"/>
      <c r="DY555" s="141"/>
      <c r="DZ555" s="618" t="e">
        <f>+DZ557*1000000/DZ554/DZ556</f>
        <v>#DIV/0!</v>
      </c>
      <c r="EA555" s="618" t="e">
        <f>+EA557*1000000/EA554/EA556</f>
        <v>#DIV/0!</v>
      </c>
      <c r="EB555" s="618"/>
      <c r="EC555" s="901"/>
      <c r="ED555" s="187"/>
      <c r="EE555" s="187"/>
      <c r="EF555" s="187"/>
      <c r="EG555" s="187"/>
      <c r="EH555" s="187"/>
      <c r="EI555" s="187"/>
      <c r="EJ555" s="577"/>
      <c r="EK555" s="99"/>
      <c r="EL555" s="99"/>
      <c r="EM555" s="99"/>
      <c r="EN555" s="99"/>
      <c r="EO555" s="99"/>
      <c r="EP555" s="99"/>
      <c r="EQ555" s="99"/>
      <c r="ER555" s="99"/>
      <c r="ES555" s="99"/>
      <c r="ET555" s="99"/>
      <c r="EU555" s="99"/>
      <c r="EV555" s="99"/>
      <c r="EW555" s="99"/>
      <c r="EX555" s="99"/>
      <c r="EY555" s="99"/>
      <c r="EZ555" s="99"/>
      <c r="FA555" s="99"/>
      <c r="FB555" s="99"/>
      <c r="FC555" s="99"/>
      <c r="FD555" s="99"/>
      <c r="FE555" s="99"/>
      <c r="FF555" s="99"/>
      <c r="FG555" s="99"/>
      <c r="FH555" s="99"/>
      <c r="FI555" s="99"/>
      <c r="FJ555" s="99"/>
      <c r="FK555" s="99"/>
      <c r="FL555" s="99"/>
      <c r="FM555" s="99"/>
      <c r="FN555" s="99"/>
      <c r="FO555" s="99"/>
      <c r="FP555" s="99"/>
      <c r="FQ555" s="99"/>
      <c r="FR555" s="99"/>
      <c r="FS555" s="99"/>
      <c r="FT555" s="99"/>
      <c r="FU555" s="99"/>
      <c r="FV555" s="99"/>
      <c r="FW555" s="99"/>
      <c r="FX555" s="99"/>
      <c r="FY555" s="99"/>
      <c r="FZ555" s="99"/>
      <c r="GA555" s="99"/>
      <c r="GB555" s="99"/>
      <c r="GC555" s="99"/>
      <c r="GD555" s="99"/>
      <c r="GE555" s="99"/>
      <c r="GF555" s="99"/>
      <c r="GG555" s="99"/>
      <c r="GH555" s="99"/>
      <c r="GI555" s="99"/>
      <c r="GJ555" s="99"/>
      <c r="GK555" s="99"/>
      <c r="GL555" s="99"/>
      <c r="GM555" s="99"/>
      <c r="GN555" s="99"/>
      <c r="GO555" s="99"/>
      <c r="GP555" s="99"/>
      <c r="GQ555" s="99"/>
      <c r="GR555" s="99"/>
      <c r="GS555" s="99"/>
      <c r="GT555" s="99"/>
      <c r="GU555" s="99"/>
      <c r="GV555" s="99"/>
      <c r="GW555" s="99"/>
      <c r="GX555" s="99"/>
      <c r="GY555" s="99"/>
      <c r="GZ555" s="99"/>
      <c r="HA555" s="99"/>
      <c r="HB555" s="99"/>
      <c r="HC555" s="99"/>
      <c r="HD555" s="99"/>
      <c r="HE555" s="99"/>
      <c r="HF555" s="99"/>
      <c r="HG555" s="99"/>
      <c r="HH555" s="99"/>
      <c r="HI555" s="99"/>
      <c r="HJ555" s="99"/>
      <c r="HK555" s="99"/>
      <c r="HL555" s="99"/>
      <c r="HM555" s="99"/>
      <c r="HN555" s="99"/>
      <c r="HO555" s="99"/>
      <c r="HP555" s="99"/>
      <c r="HQ555" s="99"/>
      <c r="HR555" s="99"/>
      <c r="HS555" s="99"/>
      <c r="HT555" s="99"/>
      <c r="HU555" s="99"/>
      <c r="HV555" s="99"/>
      <c r="HW555" s="99"/>
    </row>
    <row r="556" spans="1:231" ht="13.5" hidden="1" customHeight="1" outlineLevel="2">
      <c r="A556" s="4"/>
      <c r="H556" s="4"/>
      <c r="I556" s="1095" t="s">
        <v>133</v>
      </c>
      <c r="J556" s="20"/>
      <c r="K556" s="20"/>
      <c r="L556" s="20"/>
      <c r="M556" s="20"/>
      <c r="N556" s="20"/>
      <c r="O556" s="20"/>
      <c r="P556" s="20"/>
      <c r="Q556" s="20"/>
      <c r="R556" s="20"/>
      <c r="S556" s="20"/>
      <c r="T556" s="20"/>
      <c r="U556" s="20"/>
      <c r="V556" s="20"/>
      <c r="W556" s="20"/>
      <c r="X556" s="20"/>
      <c r="Y556" s="20"/>
      <c r="Z556" s="20"/>
      <c r="AA556" s="20"/>
      <c r="AB556" s="20"/>
      <c r="AC556" s="20"/>
      <c r="AD556" s="20"/>
      <c r="AE556" s="20"/>
      <c r="AF556" s="20"/>
      <c r="AG556" s="20"/>
      <c r="AH556" s="20"/>
      <c r="AI556" s="20"/>
      <c r="AJ556" s="20"/>
      <c r="AK556" s="20"/>
      <c r="AL556" s="20"/>
      <c r="AM556" s="20"/>
      <c r="AN556" s="20"/>
      <c r="AO556" s="20"/>
      <c r="AP556" s="20"/>
      <c r="AQ556" s="20"/>
      <c r="AR556" s="20"/>
      <c r="AS556" s="20"/>
      <c r="AT556" s="615"/>
      <c r="AU556" s="141"/>
      <c r="AV556" s="141"/>
      <c r="AW556" s="576"/>
      <c r="AX556" s="174"/>
      <c r="AY556" s="174"/>
      <c r="AZ556" s="174"/>
      <c r="BA556" s="574"/>
      <c r="BB556" s="174"/>
      <c r="BC556" s="174"/>
      <c r="BD556" s="174"/>
      <c r="BE556" s="574"/>
      <c r="BF556" s="174"/>
      <c r="BG556" s="174"/>
      <c r="BH556" s="174"/>
      <c r="BI556" s="574"/>
      <c r="BJ556" s="174"/>
      <c r="BK556" s="174"/>
      <c r="BL556" s="174"/>
      <c r="BM556" s="574"/>
      <c r="BN556" s="726"/>
      <c r="BO556" s="174"/>
      <c r="BP556" s="174"/>
      <c r="BQ556" s="174"/>
      <c r="BR556" s="376">
        <f t="shared" ref="BR556:BY556" si="1022">+months*BR$5</f>
        <v>0</v>
      </c>
      <c r="BS556" s="128">
        <f t="shared" si="1022"/>
        <v>0</v>
      </c>
      <c r="BT556" s="128">
        <f t="shared" si="1022"/>
        <v>0</v>
      </c>
      <c r="BU556" s="347">
        <f t="shared" si="1022"/>
        <v>0</v>
      </c>
      <c r="BV556" s="376">
        <f t="shared" si="1022"/>
        <v>0</v>
      </c>
      <c r="BW556" s="128">
        <f t="shared" si="1022"/>
        <v>0</v>
      </c>
      <c r="BX556" s="128">
        <f t="shared" si="1022"/>
        <v>0</v>
      </c>
      <c r="BY556" s="347">
        <f t="shared" si="1022"/>
        <v>0</v>
      </c>
      <c r="BZ556" s="376"/>
      <c r="CA556" s="128"/>
      <c r="CB556" s="128"/>
      <c r="CC556" s="347"/>
      <c r="CD556" s="376"/>
      <c r="CE556" s="128"/>
      <c r="CF556" s="128"/>
      <c r="CG556" s="347"/>
      <c r="CH556" s="174"/>
      <c r="CI556" s="174"/>
      <c r="CJ556" s="174"/>
      <c r="CK556" s="174"/>
      <c r="CL556" s="174"/>
      <c r="CM556" s="174"/>
      <c r="CN556" s="174"/>
      <c r="CO556" s="174"/>
      <c r="CP556" s="174"/>
      <c r="CQ556" s="174"/>
      <c r="CR556" s="174"/>
      <c r="CS556" s="174"/>
      <c r="CT556" s="174"/>
      <c r="CU556" s="174"/>
      <c r="CV556" s="174"/>
      <c r="CW556" s="174"/>
      <c r="CX556" s="174"/>
      <c r="CY556" s="174"/>
      <c r="CZ556" s="174"/>
      <c r="DA556" s="174"/>
      <c r="DB556" s="174"/>
      <c r="DC556" s="174"/>
      <c r="DD556" s="174"/>
      <c r="DE556" s="174"/>
      <c r="DF556" s="174"/>
      <c r="DG556" s="174"/>
      <c r="DH556" s="174"/>
      <c r="DI556" s="574"/>
      <c r="DJ556" s="1139"/>
      <c r="DK556" s="141"/>
      <c r="DL556" s="141"/>
      <c r="DM556" s="141"/>
      <c r="DN556" s="141"/>
      <c r="DO556" s="141"/>
      <c r="DP556" s="141"/>
      <c r="DQ556" s="615"/>
      <c r="DR556" s="141"/>
      <c r="DS556" s="141"/>
      <c r="DT556" s="141"/>
      <c r="DU556" s="141"/>
      <c r="DV556" s="141"/>
      <c r="DW556" s="141"/>
      <c r="DX556" s="141"/>
      <c r="DY556" s="141"/>
      <c r="DZ556" s="134">
        <f>+months*DZ$5</f>
        <v>0</v>
      </c>
      <c r="EA556" s="134">
        <f>+months*EA$5</f>
        <v>0</v>
      </c>
      <c r="EB556" s="134"/>
      <c r="EC556" s="150"/>
      <c r="ED556" s="128"/>
      <c r="EE556" s="128"/>
      <c r="EF556" s="128"/>
      <c r="EG556" s="128"/>
      <c r="EH556" s="128"/>
      <c r="EI556" s="128"/>
      <c r="EJ556" s="347"/>
      <c r="EK556" s="99"/>
      <c r="EL556" s="99"/>
      <c r="EM556" s="99"/>
      <c r="EN556" s="99"/>
      <c r="EO556" s="99"/>
      <c r="EP556" s="99"/>
      <c r="EQ556" s="99"/>
      <c r="ER556" s="99"/>
      <c r="ES556" s="99"/>
      <c r="ET556" s="99"/>
      <c r="EU556" s="99"/>
      <c r="EV556" s="99"/>
      <c r="EW556" s="99"/>
      <c r="EX556" s="99"/>
      <c r="EY556" s="99"/>
      <c r="EZ556" s="99"/>
      <c r="FA556" s="99"/>
      <c r="FB556" s="99"/>
      <c r="FC556" s="99"/>
      <c r="FD556" s="99"/>
      <c r="FE556" s="99"/>
      <c r="FF556" s="99"/>
      <c r="FG556" s="99"/>
      <c r="FH556" s="99"/>
      <c r="FI556" s="99"/>
      <c r="FJ556" s="99"/>
      <c r="FK556" s="99"/>
      <c r="FL556" s="99"/>
      <c r="FM556" s="99"/>
      <c r="FN556" s="99"/>
      <c r="FO556" s="99"/>
      <c r="FP556" s="99"/>
      <c r="FQ556" s="99"/>
      <c r="FR556" s="99"/>
      <c r="FS556" s="99"/>
      <c r="FT556" s="99"/>
      <c r="FU556" s="99"/>
      <c r="FV556" s="99"/>
      <c r="FW556" s="99"/>
      <c r="FX556" s="99"/>
      <c r="FY556" s="99"/>
      <c r="FZ556" s="99"/>
      <c r="GA556" s="99"/>
      <c r="GB556" s="99"/>
      <c r="GC556" s="99"/>
      <c r="GD556" s="99"/>
      <c r="GE556" s="99"/>
      <c r="GF556" s="99"/>
      <c r="GG556" s="99"/>
      <c r="GH556" s="99"/>
      <c r="GI556" s="99"/>
      <c r="GJ556" s="99"/>
      <c r="GK556" s="99"/>
      <c r="GL556" s="99"/>
      <c r="GM556" s="99"/>
      <c r="GN556" s="99"/>
      <c r="GO556" s="99"/>
      <c r="GP556" s="99"/>
      <c r="GQ556" s="99"/>
      <c r="GR556" s="99"/>
      <c r="GS556" s="99"/>
      <c r="GT556" s="99"/>
      <c r="GU556" s="99"/>
      <c r="GV556" s="99"/>
      <c r="GW556" s="99"/>
      <c r="GX556" s="99"/>
      <c r="GY556" s="99"/>
      <c r="GZ556" s="99"/>
      <c r="HA556" s="99"/>
      <c r="HB556" s="99"/>
      <c r="HC556" s="99"/>
      <c r="HD556" s="99"/>
      <c r="HE556" s="99"/>
      <c r="HF556" s="99"/>
      <c r="HG556" s="99"/>
      <c r="HH556" s="99"/>
      <c r="HI556" s="99"/>
      <c r="HJ556" s="99"/>
      <c r="HK556" s="99"/>
      <c r="HL556" s="99"/>
      <c r="HM556" s="99"/>
      <c r="HN556" s="99"/>
      <c r="HO556" s="99"/>
      <c r="HP556" s="99"/>
      <c r="HQ556" s="99"/>
      <c r="HR556" s="99"/>
      <c r="HS556" s="99"/>
      <c r="HT556" s="99"/>
      <c r="HU556" s="99"/>
      <c r="HV556" s="99"/>
      <c r="HW556" s="99"/>
    </row>
    <row r="557" spans="1:231" ht="13.5" hidden="1" customHeight="1" outlineLevel="2">
      <c r="A557" s="4"/>
      <c r="H557" s="4"/>
      <c r="I557" s="1096" t="s">
        <v>134</v>
      </c>
      <c r="J557" s="20"/>
      <c r="K557" s="20"/>
      <c r="L557" s="20"/>
      <c r="M557" s="20"/>
      <c r="N557" s="20"/>
      <c r="O557" s="20"/>
      <c r="P557" s="20"/>
      <c r="Q557" s="20"/>
      <c r="R557" s="20"/>
      <c r="S557" s="20"/>
      <c r="T557" s="20"/>
      <c r="U557" s="20"/>
      <c r="V557" s="20"/>
      <c r="W557" s="20"/>
      <c r="X557" s="20"/>
      <c r="Y557" s="20"/>
      <c r="Z557" s="20"/>
      <c r="AA557" s="20"/>
      <c r="AB557" s="20"/>
      <c r="AC557" s="20"/>
      <c r="AD557" s="20"/>
      <c r="AE557" s="20"/>
      <c r="AF557" s="20"/>
      <c r="AG557" s="20"/>
      <c r="AH557" s="20"/>
      <c r="AI557" s="20"/>
      <c r="AJ557" s="20"/>
      <c r="AK557" s="20"/>
      <c r="AL557" s="20"/>
      <c r="AM557" s="20"/>
      <c r="AN557" s="20"/>
      <c r="AO557" s="20"/>
      <c r="AP557" s="20"/>
      <c r="AQ557" s="20"/>
      <c r="AR557" s="20"/>
      <c r="AS557" s="20"/>
      <c r="AT557" s="615"/>
      <c r="AU557" s="141"/>
      <c r="AV557" s="141"/>
      <c r="AW557" s="576"/>
      <c r="AX557" s="174"/>
      <c r="AY557" s="174"/>
      <c r="AZ557" s="174"/>
      <c r="BA557" s="574"/>
      <c r="BB557" s="174"/>
      <c r="BC557" s="174"/>
      <c r="BD557" s="174"/>
      <c r="BE557" s="574"/>
      <c r="BF557" s="174"/>
      <c r="BG557" s="174"/>
      <c r="BH557" s="174"/>
      <c r="BI557" s="574"/>
      <c r="BJ557" s="174"/>
      <c r="BK557" s="174"/>
      <c r="BL557" s="174"/>
      <c r="BM557" s="574"/>
      <c r="BN557" s="726"/>
      <c r="BO557" s="174"/>
      <c r="BP557" s="174"/>
      <c r="BQ557" s="174"/>
      <c r="BR557" s="743">
        <f t="shared" ref="BR557:BY557" si="1023">+BR555*BR556*BR554/1000000</f>
        <v>0</v>
      </c>
      <c r="BS557" s="129">
        <f t="shared" si="1023"/>
        <v>0</v>
      </c>
      <c r="BT557" s="129">
        <f t="shared" si="1023"/>
        <v>0</v>
      </c>
      <c r="BU557" s="349">
        <f t="shared" si="1023"/>
        <v>0</v>
      </c>
      <c r="BV557" s="743">
        <f t="shared" si="1023"/>
        <v>0</v>
      </c>
      <c r="BW557" s="1441" t="e">
        <f t="shared" si="1023"/>
        <v>#DIV/0!</v>
      </c>
      <c r="BX557" s="129">
        <f t="shared" si="1023"/>
        <v>0</v>
      </c>
      <c r="BY557" s="349">
        <f t="shared" si="1023"/>
        <v>0</v>
      </c>
      <c r="BZ557" s="743"/>
      <c r="CA557" s="129"/>
      <c r="CB557" s="129"/>
      <c r="CC557" s="349"/>
      <c r="CD557" s="377"/>
      <c r="CE557" s="129"/>
      <c r="CF557" s="129"/>
      <c r="CG557" s="349"/>
      <c r="CH557" s="174"/>
      <c r="CI557" s="174"/>
      <c r="CJ557" s="174"/>
      <c r="CK557" s="174"/>
      <c r="CL557" s="174"/>
      <c r="CM557" s="174"/>
      <c r="CN557" s="174"/>
      <c r="CO557" s="174"/>
      <c r="CP557" s="174"/>
      <c r="CQ557" s="174"/>
      <c r="CR557" s="174"/>
      <c r="CS557" s="174"/>
      <c r="CT557" s="174"/>
      <c r="CU557" s="174"/>
      <c r="CV557" s="174"/>
      <c r="CW557" s="174"/>
      <c r="CX557" s="174"/>
      <c r="CY557" s="174"/>
      <c r="CZ557" s="174"/>
      <c r="DA557" s="174"/>
      <c r="DB557" s="174"/>
      <c r="DC557" s="174"/>
      <c r="DD557" s="174"/>
      <c r="DE557" s="174"/>
      <c r="DF557" s="174"/>
      <c r="DG557" s="174"/>
      <c r="DH557" s="174"/>
      <c r="DI557" s="574"/>
      <c r="DJ557" s="1139"/>
      <c r="DK557" s="141"/>
      <c r="DL557" s="141"/>
      <c r="DM557" s="141"/>
      <c r="DN557" s="141"/>
      <c r="DO557" s="141"/>
      <c r="DP557" s="141"/>
      <c r="DQ557" s="615"/>
      <c r="DR557" s="141"/>
      <c r="DS557" s="141"/>
      <c r="DT557" s="141"/>
      <c r="DU557" s="141"/>
      <c r="DV557" s="141"/>
      <c r="DW557" s="141"/>
      <c r="DX557" s="141"/>
      <c r="DY557" s="141"/>
      <c r="DZ557" s="800">
        <f>SUM(BR557:BU557)</f>
        <v>0</v>
      </c>
      <c r="EA557" s="800" t="e">
        <f>SUM(BV557:BY557)</f>
        <v>#DIV/0!</v>
      </c>
      <c r="EB557" s="800"/>
      <c r="EC557" s="140"/>
      <c r="ED557" s="129"/>
      <c r="EE557" s="129"/>
      <c r="EF557" s="129"/>
      <c r="EG557" s="129"/>
      <c r="EH557" s="129"/>
      <c r="EI557" s="129"/>
      <c r="EJ557" s="349"/>
      <c r="EK557" s="99"/>
      <c r="EL557" s="99"/>
      <c r="EM557" s="99"/>
      <c r="EN557" s="99"/>
      <c r="EO557" s="99"/>
      <c r="EP557" s="99"/>
      <c r="EQ557" s="99"/>
      <c r="ER557" s="99"/>
      <c r="ES557" s="99"/>
      <c r="ET557" s="99"/>
      <c r="EU557" s="99"/>
      <c r="EV557" s="99"/>
      <c r="EW557" s="99"/>
      <c r="EX557" s="99"/>
      <c r="EY557" s="99"/>
      <c r="EZ557" s="99"/>
      <c r="FA557" s="99"/>
      <c r="FB557" s="99"/>
      <c r="FC557" s="99"/>
      <c r="FD557" s="99"/>
      <c r="FE557" s="99"/>
      <c r="FF557" s="99"/>
      <c r="FG557" s="99"/>
      <c r="FH557" s="99"/>
      <c r="FI557" s="99"/>
      <c r="FJ557" s="99"/>
      <c r="FK557" s="99"/>
      <c r="FL557" s="99"/>
      <c r="FM557" s="99"/>
      <c r="FN557" s="99"/>
      <c r="FO557" s="99"/>
      <c r="FP557" s="99"/>
      <c r="FQ557" s="99"/>
      <c r="FR557" s="99"/>
      <c r="FS557" s="99"/>
      <c r="FT557" s="99"/>
      <c r="FU557" s="99"/>
      <c r="FV557" s="99"/>
      <c r="FW557" s="99"/>
      <c r="FX557" s="99"/>
      <c r="FY557" s="99"/>
      <c r="FZ557" s="99"/>
      <c r="GA557" s="99"/>
      <c r="GB557" s="99"/>
      <c r="GC557" s="99"/>
      <c r="GD557" s="99"/>
      <c r="GE557" s="99"/>
      <c r="GF557" s="99"/>
      <c r="GG557" s="99"/>
      <c r="GH557" s="99"/>
      <c r="GI557" s="99"/>
      <c r="GJ557" s="99"/>
      <c r="GK557" s="99"/>
      <c r="GL557" s="99"/>
      <c r="GM557" s="99"/>
      <c r="GN557" s="99"/>
      <c r="GO557" s="99"/>
      <c r="GP557" s="99"/>
      <c r="GQ557" s="99"/>
      <c r="GR557" s="99"/>
      <c r="GS557" s="99"/>
      <c r="GT557" s="99"/>
      <c r="GU557" s="99"/>
      <c r="GV557" s="99"/>
      <c r="GW557" s="99"/>
      <c r="GX557" s="99"/>
      <c r="GY557" s="99"/>
      <c r="GZ557" s="99"/>
      <c r="HA557" s="99"/>
      <c r="HB557" s="99"/>
      <c r="HC557" s="99"/>
      <c r="HD557" s="99"/>
      <c r="HE557" s="99"/>
      <c r="HF557" s="99"/>
      <c r="HG557" s="99"/>
      <c r="HH557" s="99"/>
      <c r="HI557" s="99"/>
      <c r="HJ557" s="99"/>
      <c r="HK557" s="99"/>
      <c r="HL557" s="99"/>
      <c r="HM557" s="99"/>
      <c r="HN557" s="99"/>
      <c r="HO557" s="99"/>
      <c r="HP557" s="99"/>
      <c r="HQ557" s="99"/>
      <c r="HR557" s="99"/>
      <c r="HS557" s="99"/>
      <c r="HT557" s="99"/>
      <c r="HU557" s="99"/>
      <c r="HV557" s="99"/>
      <c r="HW557" s="99"/>
    </row>
    <row r="558" spans="1:231" ht="13.5" hidden="1" customHeight="1" outlineLevel="2">
      <c r="A558" s="4"/>
      <c r="H558" s="4"/>
      <c r="I558" s="1096"/>
      <c r="J558" s="20"/>
      <c r="K558" s="20"/>
      <c r="L558" s="20"/>
      <c r="M558" s="20"/>
      <c r="N558" s="20"/>
      <c r="O558" s="20"/>
      <c r="P558" s="20"/>
      <c r="Q558" s="20"/>
      <c r="R558" s="20"/>
      <c r="S558" s="20"/>
      <c r="T558" s="20"/>
      <c r="U558" s="20"/>
      <c r="V558" s="20"/>
      <c r="W558" s="20"/>
      <c r="X558" s="20"/>
      <c r="Y558" s="20"/>
      <c r="Z558" s="20"/>
      <c r="AA558" s="20"/>
      <c r="AB558" s="20"/>
      <c r="AC558" s="20"/>
      <c r="AD558" s="20"/>
      <c r="AE558" s="20"/>
      <c r="AF558" s="20"/>
      <c r="AG558" s="20"/>
      <c r="AH558" s="20"/>
      <c r="AI558" s="20"/>
      <c r="AJ558" s="20"/>
      <c r="AK558" s="20"/>
      <c r="AL558" s="20"/>
      <c r="AM558" s="20"/>
      <c r="AN558" s="20"/>
      <c r="AO558" s="20"/>
      <c r="AP558" s="20"/>
      <c r="AQ558" s="20"/>
      <c r="AR558" s="20"/>
      <c r="AS558" s="20"/>
      <c r="AT558" s="615"/>
      <c r="AU558" s="141"/>
      <c r="AV558" s="141"/>
      <c r="AW558" s="576"/>
      <c r="AX558" s="174"/>
      <c r="AY558" s="174"/>
      <c r="AZ558" s="174"/>
      <c r="BA558" s="574"/>
      <c r="BB558" s="174"/>
      <c r="BC558" s="174"/>
      <c r="BD558" s="174"/>
      <c r="BE558" s="574"/>
      <c r="BF558" s="174"/>
      <c r="BG558" s="174"/>
      <c r="BH558" s="174"/>
      <c r="BI558" s="574"/>
      <c r="BJ558" s="174"/>
      <c r="BK558" s="174"/>
      <c r="BL558" s="174"/>
      <c r="BM558" s="574"/>
      <c r="BN558" s="726"/>
      <c r="BO558" s="174"/>
      <c r="BP558" s="174"/>
      <c r="BQ558" s="174"/>
      <c r="BR558" s="726"/>
      <c r="BS558" s="130"/>
      <c r="BT558" s="130"/>
      <c r="BU558" s="361"/>
      <c r="BV558" s="726"/>
      <c r="BW558" s="753"/>
      <c r="BX558" s="130"/>
      <c r="BY558" s="361"/>
      <c r="BZ558" s="726"/>
      <c r="CA558" s="130"/>
      <c r="CB558" s="130"/>
      <c r="CC558" s="361"/>
      <c r="CD558" s="385"/>
      <c r="CE558" s="130"/>
      <c r="CF558" s="130"/>
      <c r="CG558" s="361"/>
      <c r="CH558" s="174"/>
      <c r="CI558" s="174"/>
      <c r="CJ558" s="174"/>
      <c r="CK558" s="174"/>
      <c r="CL558" s="174"/>
      <c r="CM558" s="174"/>
      <c r="CN558" s="174"/>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574"/>
      <c r="DJ558" s="1139"/>
      <c r="DK558" s="141"/>
      <c r="DL558" s="141"/>
      <c r="DM558" s="141"/>
      <c r="DN558" s="141"/>
      <c r="DO558" s="141"/>
      <c r="DP558" s="141"/>
      <c r="DQ558" s="615"/>
      <c r="DR558" s="141"/>
      <c r="DS558" s="141"/>
      <c r="DT558" s="141"/>
      <c r="DU558" s="141"/>
      <c r="DV558" s="141"/>
      <c r="DW558" s="141"/>
      <c r="DX558" s="141"/>
      <c r="DY558" s="141"/>
      <c r="DZ558" s="141"/>
      <c r="EA558" s="141"/>
      <c r="EB558" s="141"/>
      <c r="EC558" s="1205"/>
      <c r="ED558" s="174"/>
      <c r="EE558" s="174"/>
      <c r="EF558" s="174"/>
      <c r="EG558" s="174"/>
      <c r="EH558" s="174"/>
      <c r="EI558" s="174"/>
      <c r="EJ558" s="574"/>
      <c r="EK558" s="99"/>
      <c r="EL558" s="99"/>
      <c r="EM558" s="99"/>
      <c r="EN558" s="99"/>
      <c r="EO558" s="99"/>
      <c r="EP558" s="99"/>
      <c r="EQ558" s="99"/>
      <c r="ER558" s="99"/>
      <c r="ES558" s="99"/>
      <c r="ET558" s="99"/>
      <c r="EU558" s="99"/>
      <c r="EV558" s="99"/>
      <c r="EW558" s="99"/>
      <c r="EX558" s="99"/>
      <c r="EY558" s="99"/>
      <c r="EZ558" s="99"/>
      <c r="FA558" s="99"/>
      <c r="FB558" s="99"/>
      <c r="FC558" s="99"/>
      <c r="FD558" s="99"/>
      <c r="FE558" s="99"/>
      <c r="FF558" s="99"/>
      <c r="FG558" s="99"/>
      <c r="FH558" s="99"/>
      <c r="FI558" s="99"/>
      <c r="FJ558" s="99"/>
      <c r="FK558" s="99"/>
      <c r="FL558" s="99"/>
      <c r="FM558" s="99"/>
      <c r="FN558" s="99"/>
      <c r="FO558" s="99"/>
      <c r="FP558" s="99"/>
      <c r="FQ558" s="99"/>
      <c r="FR558" s="99"/>
      <c r="FS558" s="99"/>
      <c r="FT558" s="99"/>
      <c r="FU558" s="99"/>
      <c r="FV558" s="99"/>
      <c r="FW558" s="99"/>
      <c r="FX558" s="99"/>
      <c r="FY558" s="99"/>
      <c r="FZ558" s="99"/>
      <c r="GA558" s="99"/>
      <c r="GB558" s="99"/>
      <c r="GC558" s="99"/>
      <c r="GD558" s="99"/>
      <c r="GE558" s="99"/>
      <c r="GF558" s="99"/>
      <c r="GG558" s="99"/>
      <c r="GH558" s="99"/>
      <c r="GI558" s="99"/>
      <c r="GJ558" s="99"/>
      <c r="GK558" s="99"/>
      <c r="GL558" s="99"/>
      <c r="GM558" s="99"/>
      <c r="GN558" s="99"/>
      <c r="GO558" s="99"/>
      <c r="GP558" s="99"/>
      <c r="GQ558" s="99"/>
      <c r="GR558" s="99"/>
      <c r="GS558" s="99"/>
      <c r="GT558" s="99"/>
      <c r="GU558" s="99"/>
      <c r="GV558" s="99"/>
      <c r="GW558" s="99"/>
      <c r="GX558" s="99"/>
      <c r="GY558" s="99"/>
      <c r="GZ558" s="99"/>
      <c r="HA558" s="99"/>
      <c r="HB558" s="99"/>
      <c r="HC558" s="99"/>
      <c r="HD558" s="99"/>
      <c r="HE558" s="99"/>
      <c r="HF558" s="99"/>
      <c r="HG558" s="99"/>
      <c r="HH558" s="99"/>
      <c r="HI558" s="99"/>
      <c r="HJ558" s="99"/>
      <c r="HK558" s="99"/>
      <c r="HL558" s="99"/>
      <c r="HM558" s="99"/>
      <c r="HN558" s="99"/>
      <c r="HO558" s="99"/>
      <c r="HP558" s="99"/>
      <c r="HQ558" s="99"/>
      <c r="HR558" s="99"/>
      <c r="HS558" s="99"/>
      <c r="HT558" s="99"/>
      <c r="HU558" s="99"/>
      <c r="HV558" s="99"/>
      <c r="HW558" s="99"/>
    </row>
    <row r="559" spans="1:231" ht="13.5" hidden="1" customHeight="1" outlineLevel="2">
      <c r="A559" s="4"/>
      <c r="H559" s="4"/>
      <c r="I559" s="1091" t="s">
        <v>426</v>
      </c>
      <c r="J559" s="20"/>
      <c r="K559" s="20"/>
      <c r="L559" s="20"/>
      <c r="M559" s="20"/>
      <c r="N559" s="20"/>
      <c r="O559" s="20"/>
      <c r="P559" s="20"/>
      <c r="Q559" s="20"/>
      <c r="R559" s="20"/>
      <c r="S559" s="20"/>
      <c r="T559" s="20"/>
      <c r="U559" s="20"/>
      <c r="V559" s="20"/>
      <c r="W559" s="20"/>
      <c r="X559" s="20"/>
      <c r="Y559" s="20"/>
      <c r="Z559" s="20"/>
      <c r="AA559" s="20"/>
      <c r="AB559" s="20"/>
      <c r="AC559" s="20"/>
      <c r="AD559" s="20"/>
      <c r="AE559" s="20"/>
      <c r="AF559" s="20"/>
      <c r="AG559" s="20"/>
      <c r="AH559" s="20"/>
      <c r="AI559" s="20"/>
      <c r="AJ559" s="20"/>
      <c r="AK559" s="20"/>
      <c r="AL559" s="20"/>
      <c r="AM559" s="20"/>
      <c r="AN559" s="20"/>
      <c r="AO559" s="20"/>
      <c r="AP559" s="20"/>
      <c r="AQ559" s="20"/>
      <c r="AR559" s="20"/>
      <c r="AS559" s="20"/>
      <c r="AT559" s="615"/>
      <c r="AU559" s="141"/>
      <c r="AV559" s="141"/>
      <c r="AW559" s="576"/>
      <c r="AX559" s="174"/>
      <c r="AY559" s="174"/>
      <c r="AZ559" s="174"/>
      <c r="BA559" s="574"/>
      <c r="BB559" s="174"/>
      <c r="BC559" s="174"/>
      <c r="BD559" s="174"/>
      <c r="BE559" s="574"/>
      <c r="BF559" s="174"/>
      <c r="BG559" s="174"/>
      <c r="BH559" s="174"/>
      <c r="BI559" s="574"/>
      <c r="BJ559" s="174"/>
      <c r="BK559" s="174"/>
      <c r="BL559" s="174"/>
      <c r="BM559" s="574"/>
      <c r="BN559" s="726"/>
      <c r="BO559" s="174"/>
      <c r="BP559" s="174"/>
      <c r="BQ559" s="174"/>
      <c r="BR559" s="737"/>
      <c r="BS559" s="785"/>
      <c r="BT559" s="785"/>
      <c r="BU559" s="785"/>
      <c r="BV559" s="737"/>
      <c r="BW559" s="1573"/>
      <c r="BX559" s="174"/>
      <c r="BY559" s="574"/>
      <c r="BZ559" s="737"/>
      <c r="CA559" s="174"/>
      <c r="CB559" s="174"/>
      <c r="CC559" s="574"/>
      <c r="CD559" s="636"/>
      <c r="CE559" s="174"/>
      <c r="CF559" s="174"/>
      <c r="CG559" s="574"/>
      <c r="CH559" s="174"/>
      <c r="CI559" s="174"/>
      <c r="CJ559" s="174"/>
      <c r="CK559" s="174"/>
      <c r="CL559" s="174"/>
      <c r="CM559" s="174"/>
      <c r="CN559" s="174"/>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574"/>
      <c r="DJ559" s="1139"/>
      <c r="DK559" s="141"/>
      <c r="DL559" s="141"/>
      <c r="DM559" s="141"/>
      <c r="DN559" s="141"/>
      <c r="DO559" s="141"/>
      <c r="DP559" s="141"/>
      <c r="DQ559" s="615"/>
      <c r="DR559" s="141"/>
      <c r="DS559" s="141"/>
      <c r="DT559" s="141"/>
      <c r="DU559" s="141"/>
      <c r="DV559" s="141"/>
      <c r="DW559" s="141"/>
      <c r="DX559" s="141"/>
      <c r="DY559" s="141"/>
      <c r="DZ559" s="141"/>
      <c r="EA559" s="141"/>
      <c r="EB559" s="141"/>
      <c r="EC559" s="1205"/>
      <c r="ED559" s="174"/>
      <c r="EE559" s="174"/>
      <c r="EF559" s="174"/>
      <c r="EG559" s="174"/>
      <c r="EH559" s="174"/>
      <c r="EI559" s="174"/>
      <c r="EJ559" s="574"/>
      <c r="EK559" s="99"/>
      <c r="EL559" s="99"/>
      <c r="EM559" s="99"/>
      <c r="EN559" s="99"/>
      <c r="EO559" s="99"/>
      <c r="EP559" s="99"/>
      <c r="EQ559" s="99"/>
      <c r="ER559" s="99"/>
      <c r="ES559" s="99"/>
      <c r="ET559" s="99"/>
      <c r="EU559" s="99"/>
      <c r="EV559" s="99"/>
      <c r="EW559" s="99"/>
      <c r="EX559" s="99"/>
      <c r="EY559" s="99"/>
      <c r="EZ559" s="99"/>
      <c r="FA559" s="99"/>
      <c r="FB559" s="99"/>
      <c r="FC559" s="99"/>
      <c r="FD559" s="99"/>
      <c r="FE559" s="99"/>
      <c r="FF559" s="99"/>
      <c r="FG559" s="99"/>
      <c r="FH559" s="99"/>
      <c r="FI559" s="99"/>
      <c r="FJ559" s="99"/>
      <c r="FK559" s="99"/>
      <c r="FL559" s="99"/>
      <c r="FM559" s="99"/>
      <c r="FN559" s="99"/>
      <c r="FO559" s="99"/>
      <c r="FP559" s="99"/>
      <c r="FQ559" s="99"/>
      <c r="FR559" s="99"/>
      <c r="FS559" s="99"/>
      <c r="FT559" s="99"/>
      <c r="FU559" s="99"/>
      <c r="FV559" s="99"/>
      <c r="FW559" s="99"/>
      <c r="FX559" s="99"/>
      <c r="FY559" s="99"/>
      <c r="FZ559" s="99"/>
      <c r="GA559" s="99"/>
      <c r="GB559" s="99"/>
      <c r="GC559" s="99"/>
      <c r="GD559" s="99"/>
      <c r="GE559" s="99"/>
      <c r="GF559" s="99"/>
      <c r="GG559" s="99"/>
      <c r="GH559" s="99"/>
      <c r="GI559" s="99"/>
      <c r="GJ559" s="99"/>
      <c r="GK559" s="99"/>
      <c r="GL559" s="99"/>
      <c r="GM559" s="99"/>
      <c r="GN559" s="99"/>
      <c r="GO559" s="99"/>
      <c r="GP559" s="99"/>
      <c r="GQ559" s="99"/>
      <c r="GR559" s="99"/>
      <c r="GS559" s="99"/>
      <c r="GT559" s="99"/>
      <c r="GU559" s="99"/>
      <c r="GV559" s="99"/>
      <c r="GW559" s="99"/>
      <c r="GX559" s="99"/>
      <c r="GY559" s="99"/>
      <c r="GZ559" s="99"/>
      <c r="HA559" s="99"/>
      <c r="HB559" s="99"/>
      <c r="HC559" s="99"/>
      <c r="HD559" s="99"/>
      <c r="HE559" s="99"/>
      <c r="HF559" s="99"/>
      <c r="HG559" s="99"/>
      <c r="HH559" s="99"/>
      <c r="HI559" s="99"/>
      <c r="HJ559" s="99"/>
      <c r="HK559" s="99"/>
      <c r="HL559" s="99"/>
      <c r="HM559" s="99"/>
      <c r="HN559" s="99"/>
      <c r="HO559" s="99"/>
      <c r="HP559" s="99"/>
      <c r="HQ559" s="99"/>
      <c r="HR559" s="99"/>
      <c r="HS559" s="99"/>
      <c r="HT559" s="99"/>
      <c r="HU559" s="99"/>
      <c r="HV559" s="99"/>
      <c r="HW559" s="99"/>
    </row>
    <row r="560" spans="1:231" ht="13.5" hidden="1" customHeight="1" outlineLevel="2">
      <c r="A560" s="4"/>
      <c r="H560" s="4"/>
      <c r="I560" s="1092" t="s">
        <v>387</v>
      </c>
      <c r="J560" s="20"/>
      <c r="K560" s="20"/>
      <c r="L560" s="20"/>
      <c r="M560" s="20"/>
      <c r="N560" s="20"/>
      <c r="O560" s="20"/>
      <c r="P560" s="20"/>
      <c r="Q560" s="20"/>
      <c r="R560" s="20"/>
      <c r="S560" s="20"/>
      <c r="T560" s="20"/>
      <c r="U560" s="20"/>
      <c r="V560" s="20"/>
      <c r="W560" s="20"/>
      <c r="X560" s="20"/>
      <c r="Y560" s="20"/>
      <c r="Z560" s="20"/>
      <c r="AA560" s="20"/>
      <c r="AB560" s="20"/>
      <c r="AC560" s="20"/>
      <c r="AD560" s="20"/>
      <c r="AE560" s="20"/>
      <c r="AF560" s="20"/>
      <c r="AG560" s="20"/>
      <c r="AH560" s="20"/>
      <c r="AI560" s="20"/>
      <c r="AJ560" s="20"/>
      <c r="AK560" s="20"/>
      <c r="AL560" s="20"/>
      <c r="AM560" s="20"/>
      <c r="AN560" s="20"/>
      <c r="AO560" s="20"/>
      <c r="AP560" s="20"/>
      <c r="AQ560" s="20"/>
      <c r="AR560" s="20"/>
      <c r="AS560" s="20"/>
      <c r="AT560" s="615"/>
      <c r="AU560" s="141"/>
      <c r="AV560" s="141"/>
      <c r="AW560" s="576"/>
      <c r="AX560" s="174"/>
      <c r="AY560" s="174"/>
      <c r="AZ560" s="174"/>
      <c r="BA560" s="574"/>
      <c r="BB560" s="174"/>
      <c r="BC560" s="174"/>
      <c r="BD560" s="174"/>
      <c r="BE560" s="574"/>
      <c r="BF560" s="174"/>
      <c r="BG560" s="174"/>
      <c r="BH560" s="174"/>
      <c r="BI560" s="574"/>
      <c r="BJ560" s="174"/>
      <c r="BK560" s="174"/>
      <c r="BL560" s="174"/>
      <c r="BM560" s="574"/>
      <c r="BN560" s="726"/>
      <c r="BO560" s="174"/>
      <c r="BP560" s="174"/>
      <c r="BQ560" s="174"/>
      <c r="BR560" s="739">
        <f>$BR$529</f>
        <v>102087</v>
      </c>
      <c r="BS560" s="770">
        <f>BR562</f>
        <v>103415</v>
      </c>
      <c r="BT560" s="770">
        <f>BS562</f>
        <v>103415</v>
      </c>
      <c r="BU560" s="774">
        <f>BT562</f>
        <v>103415</v>
      </c>
      <c r="BV560" s="739">
        <f>$BR$529</f>
        <v>102087</v>
      </c>
      <c r="BW560" s="265">
        <f>$BR$529</f>
        <v>102087</v>
      </c>
      <c r="BX560" s="770">
        <f>BW562</f>
        <v>103415</v>
      </c>
      <c r="BY560" s="774">
        <f>BX562</f>
        <v>103415</v>
      </c>
      <c r="BZ560" s="739"/>
      <c r="CA560" s="770"/>
      <c r="CB560" s="770"/>
      <c r="CC560" s="774"/>
      <c r="CD560" s="788"/>
      <c r="CE560" s="770"/>
      <c r="CF560" s="770"/>
      <c r="CG560" s="774"/>
      <c r="CH560" s="174"/>
      <c r="CI560" s="174"/>
      <c r="CJ560" s="174"/>
      <c r="CK560" s="174"/>
      <c r="CL560" s="174"/>
      <c r="CM560" s="174"/>
      <c r="CN560" s="174"/>
      <c r="CO560" s="174"/>
      <c r="CP560" s="174"/>
      <c r="CQ560" s="174"/>
      <c r="CR560" s="174"/>
      <c r="CS560" s="174"/>
      <c r="CT560" s="174"/>
      <c r="CU560" s="174"/>
      <c r="CV560" s="174"/>
      <c r="CW560" s="174"/>
      <c r="CX560" s="174"/>
      <c r="CY560" s="174"/>
      <c r="CZ560" s="174"/>
      <c r="DA560" s="174"/>
      <c r="DB560" s="174"/>
      <c r="DC560" s="174"/>
      <c r="DD560" s="174"/>
      <c r="DE560" s="174"/>
      <c r="DF560" s="174"/>
      <c r="DG560" s="174"/>
      <c r="DH560" s="174"/>
      <c r="DI560" s="574"/>
      <c r="DJ560" s="1139"/>
      <c r="DK560" s="141"/>
      <c r="DL560" s="141"/>
      <c r="DM560" s="141"/>
      <c r="DN560" s="141"/>
      <c r="DO560" s="141"/>
      <c r="DP560" s="141"/>
      <c r="DQ560" s="615"/>
      <c r="DR560" s="141"/>
      <c r="DS560" s="141"/>
      <c r="DT560" s="141"/>
      <c r="DU560" s="141"/>
      <c r="DV560" s="141"/>
      <c r="DW560" s="141"/>
      <c r="DX560" s="141"/>
      <c r="DY560" s="141"/>
      <c r="DZ560" s="770">
        <f>BR560</f>
        <v>102087</v>
      </c>
      <c r="EA560" s="770">
        <f>DZ562</f>
        <v>103415</v>
      </c>
      <c r="EB560" s="770"/>
      <c r="EC560" s="900"/>
      <c r="ED560" s="770"/>
      <c r="EE560" s="770"/>
      <c r="EF560" s="770"/>
      <c r="EG560" s="770"/>
      <c r="EH560" s="770"/>
      <c r="EI560" s="770"/>
      <c r="EJ560" s="774"/>
      <c r="EK560" s="99"/>
      <c r="EL560" s="99"/>
      <c r="EM560" s="99"/>
      <c r="EN560" s="99"/>
      <c r="EO560" s="99"/>
      <c r="EP560" s="99"/>
      <c r="EQ560" s="99"/>
      <c r="ER560" s="99"/>
      <c r="ES560" s="99"/>
      <c r="ET560" s="99"/>
      <c r="EU560" s="99"/>
      <c r="EV560" s="99"/>
      <c r="EW560" s="99"/>
      <c r="EX560" s="99"/>
      <c r="EY560" s="99"/>
      <c r="EZ560" s="99"/>
      <c r="FA560" s="99"/>
      <c r="FB560" s="99"/>
      <c r="FC560" s="99"/>
      <c r="FD560" s="99"/>
      <c r="FE560" s="99"/>
      <c r="FF560" s="99"/>
      <c r="FG560" s="99"/>
      <c r="FH560" s="99"/>
      <c r="FI560" s="99"/>
      <c r="FJ560" s="99"/>
      <c r="FK560" s="99"/>
      <c r="FL560" s="99"/>
      <c r="FM560" s="99"/>
      <c r="FN560" s="99"/>
      <c r="FO560" s="99"/>
      <c r="FP560" s="99"/>
      <c r="FQ560" s="99"/>
      <c r="FR560" s="99"/>
      <c r="FS560" s="99"/>
      <c r="FT560" s="99"/>
      <c r="FU560" s="99"/>
      <c r="FV560" s="99"/>
      <c r="FW560" s="99"/>
      <c r="FX560" s="99"/>
      <c r="FY560" s="99"/>
      <c r="FZ560" s="99"/>
      <c r="GA560" s="99"/>
      <c r="GB560" s="99"/>
      <c r="GC560" s="99"/>
      <c r="GD560" s="99"/>
      <c r="GE560" s="99"/>
      <c r="GF560" s="99"/>
      <c r="GG560" s="99"/>
      <c r="GH560" s="99"/>
      <c r="GI560" s="99"/>
      <c r="GJ560" s="99"/>
      <c r="GK560" s="99"/>
      <c r="GL560" s="99"/>
      <c r="GM560" s="99"/>
      <c r="GN560" s="99"/>
      <c r="GO560" s="99"/>
      <c r="GP560" s="99"/>
      <c r="GQ560" s="99"/>
      <c r="GR560" s="99"/>
      <c r="GS560" s="99"/>
      <c r="GT560" s="99"/>
      <c r="GU560" s="99"/>
      <c r="GV560" s="99"/>
      <c r="GW560" s="99"/>
      <c r="GX560" s="99"/>
      <c r="GY560" s="99"/>
      <c r="GZ560" s="99"/>
      <c r="HA560" s="99"/>
      <c r="HB560" s="99"/>
      <c r="HC560" s="99"/>
      <c r="HD560" s="99"/>
      <c r="HE560" s="99"/>
      <c r="HF560" s="99"/>
      <c r="HG560" s="99"/>
      <c r="HH560" s="99"/>
      <c r="HI560" s="99"/>
      <c r="HJ560" s="99"/>
      <c r="HK560" s="99"/>
      <c r="HL560" s="99"/>
      <c r="HM560" s="99"/>
      <c r="HN560" s="99"/>
      <c r="HO560" s="99"/>
      <c r="HP560" s="99"/>
      <c r="HQ560" s="99"/>
      <c r="HR560" s="99"/>
      <c r="HS560" s="99"/>
      <c r="HT560" s="99"/>
      <c r="HU560" s="99"/>
      <c r="HV560" s="99"/>
      <c r="HW560" s="99"/>
    </row>
    <row r="561" spans="1:231" ht="13.5" hidden="1" customHeight="1" outlineLevel="2">
      <c r="A561" s="4"/>
      <c r="H561" s="4"/>
      <c r="I561" s="1092" t="s">
        <v>129</v>
      </c>
      <c r="J561" s="20"/>
      <c r="K561" s="20"/>
      <c r="L561" s="20"/>
      <c r="M561" s="20"/>
      <c r="N561" s="20"/>
      <c r="O561" s="20"/>
      <c r="P561" s="20"/>
      <c r="Q561" s="20"/>
      <c r="R561" s="20"/>
      <c r="S561" s="20"/>
      <c r="T561" s="20"/>
      <c r="U561" s="20"/>
      <c r="V561" s="20"/>
      <c r="W561" s="20"/>
      <c r="X561" s="20"/>
      <c r="Y561" s="20"/>
      <c r="Z561" s="20"/>
      <c r="AA561" s="20"/>
      <c r="AB561" s="20"/>
      <c r="AC561" s="20"/>
      <c r="AD561" s="20"/>
      <c r="AE561" s="20"/>
      <c r="AF561" s="20"/>
      <c r="AG561" s="20"/>
      <c r="AH561" s="20"/>
      <c r="AI561" s="20"/>
      <c r="AJ561" s="20"/>
      <c r="AK561" s="20"/>
      <c r="AL561" s="20"/>
      <c r="AM561" s="20"/>
      <c r="AN561" s="20"/>
      <c r="AO561" s="20"/>
      <c r="AP561" s="20"/>
      <c r="AQ561" s="20"/>
      <c r="AR561" s="20"/>
      <c r="AS561" s="20"/>
      <c r="AT561" s="615"/>
      <c r="AU561" s="141"/>
      <c r="AV561" s="141"/>
      <c r="AW561" s="576"/>
      <c r="AX561" s="174"/>
      <c r="AY561" s="174"/>
      <c r="AZ561" s="174"/>
      <c r="BA561" s="574"/>
      <c r="BB561" s="174"/>
      <c r="BC561" s="174"/>
      <c r="BD561" s="174"/>
      <c r="BE561" s="574"/>
      <c r="BF561" s="174"/>
      <c r="BG561" s="174"/>
      <c r="BH561" s="174"/>
      <c r="BI561" s="574"/>
      <c r="BJ561" s="174"/>
      <c r="BK561" s="174"/>
      <c r="BL561" s="174"/>
      <c r="BM561" s="574"/>
      <c r="BN561" s="726"/>
      <c r="BO561" s="174"/>
      <c r="BP561" s="174"/>
      <c r="BQ561" s="174"/>
      <c r="BR561" s="741">
        <f t="shared" ref="BR561:BY561" si="1024">BR562-BR560</f>
        <v>1328</v>
      </c>
      <c r="BS561" s="802">
        <f t="shared" si="1024"/>
        <v>0</v>
      </c>
      <c r="BT561" s="802">
        <f t="shared" si="1024"/>
        <v>0</v>
      </c>
      <c r="BU561" s="776">
        <f t="shared" si="1024"/>
        <v>0</v>
      </c>
      <c r="BV561" s="741">
        <f t="shared" si="1024"/>
        <v>1328</v>
      </c>
      <c r="BW561" s="780">
        <f t="shared" si="1024"/>
        <v>1328</v>
      </c>
      <c r="BX561" s="802">
        <f t="shared" si="1024"/>
        <v>0</v>
      </c>
      <c r="BY561" s="776">
        <f t="shared" si="1024"/>
        <v>0</v>
      </c>
      <c r="BZ561" s="741"/>
      <c r="CA561" s="802"/>
      <c r="CB561" s="802"/>
      <c r="CC561" s="776"/>
      <c r="CD561" s="1738"/>
      <c r="CE561" s="802"/>
      <c r="CF561" s="802"/>
      <c r="CG561" s="776"/>
      <c r="CH561" s="174"/>
      <c r="CI561" s="174"/>
      <c r="CJ561" s="174"/>
      <c r="CK561" s="174"/>
      <c r="CL561" s="174"/>
      <c r="CM561" s="174"/>
      <c r="CN561" s="174"/>
      <c r="CO561" s="174"/>
      <c r="CP561" s="174"/>
      <c r="CQ561" s="174"/>
      <c r="CR561" s="174"/>
      <c r="CS561" s="174"/>
      <c r="CT561" s="174"/>
      <c r="CU561" s="174"/>
      <c r="CV561" s="174"/>
      <c r="CW561" s="174"/>
      <c r="CX561" s="174"/>
      <c r="CY561" s="174"/>
      <c r="CZ561" s="174"/>
      <c r="DA561" s="174"/>
      <c r="DB561" s="174"/>
      <c r="DC561" s="174"/>
      <c r="DD561" s="174"/>
      <c r="DE561" s="174"/>
      <c r="DF561" s="174"/>
      <c r="DG561" s="174"/>
      <c r="DH561" s="174"/>
      <c r="DI561" s="574"/>
      <c r="DJ561" s="1139"/>
      <c r="DK561" s="141"/>
      <c r="DL561" s="141"/>
      <c r="DM561" s="141"/>
      <c r="DN561" s="141"/>
      <c r="DO561" s="141"/>
      <c r="DP561" s="141"/>
      <c r="DQ561" s="615"/>
      <c r="DR561" s="141"/>
      <c r="DS561" s="141"/>
      <c r="DT561" s="141"/>
      <c r="DU561" s="141"/>
      <c r="DV561" s="141"/>
      <c r="DW561" s="141"/>
      <c r="DX561" s="141"/>
      <c r="DY561" s="141"/>
      <c r="DZ561" s="802">
        <f>DZ562-DZ560</f>
        <v>1328</v>
      </c>
      <c r="EA561" s="802">
        <f>EA562-EA560</f>
        <v>0</v>
      </c>
      <c r="EB561" s="802"/>
      <c r="EC561" s="1794"/>
      <c r="ED561" s="802"/>
      <c r="EE561" s="802"/>
      <c r="EF561" s="802"/>
      <c r="EG561" s="802"/>
      <c r="EH561" s="802"/>
      <c r="EI561" s="802"/>
      <c r="EJ561" s="776"/>
      <c r="EK561" s="99"/>
      <c r="EL561" s="99"/>
      <c r="EM561" s="99"/>
      <c r="EN561" s="99"/>
      <c r="EO561" s="99"/>
      <c r="EP561" s="99"/>
      <c r="EQ561" s="99"/>
      <c r="ER561" s="99"/>
      <c r="ES561" s="99"/>
      <c r="ET561" s="99"/>
      <c r="EU561" s="99"/>
      <c r="EV561" s="99"/>
      <c r="EW561" s="99"/>
      <c r="EX561" s="99"/>
      <c r="EY561" s="99"/>
      <c r="EZ561" s="99"/>
      <c r="FA561" s="99"/>
      <c r="FB561" s="99"/>
      <c r="FC561" s="99"/>
      <c r="FD561" s="99"/>
      <c r="FE561" s="99"/>
      <c r="FF561" s="99"/>
      <c r="FG561" s="99"/>
      <c r="FH561" s="99"/>
      <c r="FI561" s="99"/>
      <c r="FJ561" s="99"/>
      <c r="FK561" s="99"/>
      <c r="FL561" s="99"/>
      <c r="FM561" s="99"/>
      <c r="FN561" s="99"/>
      <c r="FO561" s="99"/>
      <c r="FP561" s="99"/>
      <c r="FQ561" s="99"/>
      <c r="FR561" s="99"/>
      <c r="FS561" s="99"/>
      <c r="FT561" s="99"/>
      <c r="FU561" s="99"/>
      <c r="FV561" s="99"/>
      <c r="FW561" s="99"/>
      <c r="FX561" s="99"/>
      <c r="FY561" s="99"/>
      <c r="FZ561" s="99"/>
      <c r="GA561" s="99"/>
      <c r="GB561" s="99"/>
      <c r="GC561" s="99"/>
      <c r="GD561" s="99"/>
      <c r="GE561" s="99"/>
      <c r="GF561" s="99"/>
      <c r="GG561" s="99"/>
      <c r="GH561" s="99"/>
      <c r="GI561" s="99"/>
      <c r="GJ561" s="99"/>
      <c r="GK561" s="99"/>
      <c r="GL561" s="99"/>
      <c r="GM561" s="99"/>
      <c r="GN561" s="99"/>
      <c r="GO561" s="99"/>
      <c r="GP561" s="99"/>
      <c r="GQ561" s="99"/>
      <c r="GR561" s="99"/>
      <c r="GS561" s="99"/>
      <c r="GT561" s="99"/>
      <c r="GU561" s="99"/>
      <c r="GV561" s="99"/>
      <c r="GW561" s="99"/>
      <c r="GX561" s="99"/>
      <c r="GY561" s="99"/>
      <c r="GZ561" s="99"/>
      <c r="HA561" s="99"/>
      <c r="HB561" s="99"/>
      <c r="HC561" s="99"/>
      <c r="HD561" s="99"/>
      <c r="HE561" s="99"/>
      <c r="HF561" s="99"/>
      <c r="HG561" s="99"/>
      <c r="HH561" s="99"/>
      <c r="HI561" s="99"/>
      <c r="HJ561" s="99"/>
      <c r="HK561" s="99"/>
      <c r="HL561" s="99"/>
      <c r="HM561" s="99"/>
      <c r="HN561" s="99"/>
      <c r="HO561" s="99"/>
      <c r="HP561" s="99"/>
      <c r="HQ561" s="99"/>
      <c r="HR561" s="99"/>
      <c r="HS561" s="99"/>
      <c r="HT561" s="99"/>
      <c r="HU561" s="99"/>
      <c r="HV561" s="99"/>
      <c r="HW561" s="99"/>
    </row>
    <row r="562" spans="1:231" ht="13.5" hidden="1" customHeight="1" outlineLevel="2">
      <c r="A562" s="4"/>
      <c r="H562" s="4"/>
      <c r="I562" s="1093" t="s">
        <v>130</v>
      </c>
      <c r="J562" s="20"/>
      <c r="K562" s="20"/>
      <c r="L562" s="20"/>
      <c r="M562" s="20"/>
      <c r="N562" s="20"/>
      <c r="O562" s="20"/>
      <c r="P562" s="20"/>
      <c r="Q562" s="20"/>
      <c r="R562" s="20"/>
      <c r="S562" s="20"/>
      <c r="T562" s="20"/>
      <c r="U562" s="20"/>
      <c r="V562" s="20"/>
      <c r="W562" s="20"/>
      <c r="X562" s="20"/>
      <c r="Y562" s="20"/>
      <c r="Z562" s="20"/>
      <c r="AA562" s="20"/>
      <c r="AB562" s="20"/>
      <c r="AC562" s="20"/>
      <c r="AD562" s="20"/>
      <c r="AE562" s="20"/>
      <c r="AF562" s="20"/>
      <c r="AG562" s="20"/>
      <c r="AH562" s="20"/>
      <c r="AI562" s="20"/>
      <c r="AJ562" s="20"/>
      <c r="AK562" s="20"/>
      <c r="AL562" s="20"/>
      <c r="AM562" s="20"/>
      <c r="AN562" s="20"/>
      <c r="AO562" s="20"/>
      <c r="AP562" s="20"/>
      <c r="AQ562" s="20"/>
      <c r="AR562" s="20"/>
      <c r="AS562" s="20"/>
      <c r="AT562" s="615"/>
      <c r="AU562" s="141"/>
      <c r="AV562" s="141"/>
      <c r="AW562" s="576"/>
      <c r="AX562" s="174"/>
      <c r="AY562" s="174"/>
      <c r="AZ562" s="174"/>
      <c r="BA562" s="574"/>
      <c r="BB562" s="174"/>
      <c r="BC562" s="174"/>
      <c r="BD562" s="174"/>
      <c r="BE562" s="574"/>
      <c r="BF562" s="174"/>
      <c r="BG562" s="174"/>
      <c r="BH562" s="174"/>
      <c r="BI562" s="574"/>
      <c r="BJ562" s="174"/>
      <c r="BK562" s="174"/>
      <c r="BL562" s="174"/>
      <c r="BM562" s="574"/>
      <c r="BN562" s="726"/>
      <c r="BO562" s="174"/>
      <c r="BP562" s="174"/>
      <c r="BQ562" s="174"/>
      <c r="BR562" s="751">
        <f>$BR$531</f>
        <v>103415</v>
      </c>
      <c r="BS562" s="772">
        <f>BR562*(1+BS580)</f>
        <v>103415</v>
      </c>
      <c r="BT562" s="772">
        <f>BS562*(1+BT580)</f>
        <v>103415</v>
      </c>
      <c r="BU562" s="775">
        <f>BT562*(1+BU580)</f>
        <v>103415</v>
      </c>
      <c r="BV562" s="751">
        <f>$BR$531</f>
        <v>103415</v>
      </c>
      <c r="BW562" s="266">
        <f>$BR$531</f>
        <v>103415</v>
      </c>
      <c r="BX562" s="772">
        <f>BT562*(1+BX580)</f>
        <v>103415</v>
      </c>
      <c r="BY562" s="775">
        <f>BU562*(1+BY580)</f>
        <v>103415</v>
      </c>
      <c r="BZ562" s="751"/>
      <c r="CA562" s="772"/>
      <c r="CB562" s="772"/>
      <c r="CC562" s="775"/>
      <c r="CD562" s="730"/>
      <c r="CE562" s="772"/>
      <c r="CF562" s="772"/>
      <c r="CG562" s="775"/>
      <c r="CH562" s="174"/>
      <c r="CI562" s="174"/>
      <c r="CJ562" s="174"/>
      <c r="CK562" s="174"/>
      <c r="CL562" s="174"/>
      <c r="CM562" s="174"/>
      <c r="CN562" s="174"/>
      <c r="CO562" s="174"/>
      <c r="CP562" s="174"/>
      <c r="CQ562" s="174"/>
      <c r="CR562" s="174"/>
      <c r="CS562" s="174"/>
      <c r="CT562" s="174"/>
      <c r="CU562" s="174"/>
      <c r="CV562" s="174"/>
      <c r="CW562" s="174"/>
      <c r="CX562" s="174"/>
      <c r="CY562" s="174"/>
      <c r="CZ562" s="174"/>
      <c r="DA562" s="174"/>
      <c r="DB562" s="174"/>
      <c r="DC562" s="174"/>
      <c r="DD562" s="174"/>
      <c r="DE562" s="174"/>
      <c r="DF562" s="174"/>
      <c r="DG562" s="174"/>
      <c r="DH562" s="174"/>
      <c r="DI562" s="574"/>
      <c r="DJ562" s="1139"/>
      <c r="DK562" s="141"/>
      <c r="DL562" s="141"/>
      <c r="DM562" s="141"/>
      <c r="DN562" s="141"/>
      <c r="DO562" s="141"/>
      <c r="DP562" s="141"/>
      <c r="DQ562" s="615"/>
      <c r="DR562" s="141"/>
      <c r="DS562" s="141"/>
      <c r="DT562" s="141"/>
      <c r="DU562" s="141"/>
      <c r="DV562" s="141"/>
      <c r="DW562" s="141"/>
      <c r="DX562" s="141"/>
      <c r="DY562" s="141"/>
      <c r="DZ562" s="772">
        <f>BU562</f>
        <v>103415</v>
      </c>
      <c r="EA562" s="772">
        <f>BY562</f>
        <v>103415</v>
      </c>
      <c r="EB562" s="772"/>
      <c r="EC562" s="1410"/>
      <c r="ED562" s="772"/>
      <c r="EE562" s="772"/>
      <c r="EF562" s="772"/>
      <c r="EG562" s="772"/>
      <c r="EH562" s="772"/>
      <c r="EI562" s="772"/>
      <c r="EJ562" s="775"/>
      <c r="EK562" s="99"/>
      <c r="EL562" s="99"/>
      <c r="EM562" s="99"/>
      <c r="EN562" s="99"/>
      <c r="EO562" s="99"/>
      <c r="EP562" s="99"/>
      <c r="EQ562" s="99"/>
      <c r="ER562" s="99"/>
      <c r="ES562" s="99"/>
      <c r="ET562" s="99"/>
      <c r="EU562" s="99"/>
      <c r="EV562" s="99"/>
      <c r="EW562" s="99"/>
      <c r="EX562" s="99"/>
      <c r="EY562" s="99"/>
      <c r="EZ562" s="99"/>
      <c r="FA562" s="99"/>
      <c r="FB562" s="99"/>
      <c r="FC562" s="99"/>
      <c r="FD562" s="99"/>
      <c r="FE562" s="99"/>
      <c r="FF562" s="99"/>
      <c r="FG562" s="99"/>
      <c r="FH562" s="99"/>
      <c r="FI562" s="99"/>
      <c r="FJ562" s="99"/>
      <c r="FK562" s="99"/>
      <c r="FL562" s="99"/>
      <c r="FM562" s="99"/>
      <c r="FN562" s="99"/>
      <c r="FO562" s="99"/>
      <c r="FP562" s="99"/>
      <c r="FQ562" s="99"/>
      <c r="FR562" s="99"/>
      <c r="FS562" s="99"/>
      <c r="FT562" s="99"/>
      <c r="FU562" s="99"/>
      <c r="FV562" s="99"/>
      <c r="FW562" s="99"/>
      <c r="FX562" s="99"/>
      <c r="FY562" s="99"/>
      <c r="FZ562" s="99"/>
      <c r="GA562" s="99"/>
      <c r="GB562" s="99"/>
      <c r="GC562" s="99"/>
      <c r="GD562" s="99"/>
      <c r="GE562" s="99"/>
      <c r="GF562" s="99"/>
      <c r="GG562" s="99"/>
      <c r="GH562" s="99"/>
      <c r="GI562" s="99"/>
      <c r="GJ562" s="99"/>
      <c r="GK562" s="99"/>
      <c r="GL562" s="99"/>
      <c r="GM562" s="99"/>
      <c r="GN562" s="99"/>
      <c r="GO562" s="99"/>
      <c r="GP562" s="99"/>
      <c r="GQ562" s="99"/>
      <c r="GR562" s="99"/>
      <c r="GS562" s="99"/>
      <c r="GT562" s="99"/>
      <c r="GU562" s="99"/>
      <c r="GV562" s="99"/>
      <c r="GW562" s="99"/>
      <c r="GX562" s="99"/>
      <c r="GY562" s="99"/>
      <c r="GZ562" s="99"/>
      <c r="HA562" s="99"/>
      <c r="HB562" s="99"/>
      <c r="HC562" s="99"/>
      <c r="HD562" s="99"/>
      <c r="HE562" s="99"/>
      <c r="HF562" s="99"/>
      <c r="HG562" s="99"/>
      <c r="HH562" s="99"/>
      <c r="HI562" s="99"/>
      <c r="HJ562" s="99"/>
      <c r="HK562" s="99"/>
      <c r="HL562" s="99"/>
      <c r="HM562" s="99"/>
      <c r="HN562" s="99"/>
      <c r="HO562" s="99"/>
      <c r="HP562" s="99"/>
      <c r="HQ562" s="99"/>
      <c r="HR562" s="99"/>
      <c r="HS562" s="99"/>
      <c r="HT562" s="99"/>
      <c r="HU562" s="99"/>
      <c r="HV562" s="99"/>
      <c r="HW562" s="99"/>
    </row>
    <row r="563" spans="1:231" ht="13.5" hidden="1" customHeight="1" outlineLevel="2">
      <c r="A563" s="4"/>
      <c r="H563" s="4"/>
      <c r="I563" s="1092" t="s">
        <v>131</v>
      </c>
      <c r="J563" s="20"/>
      <c r="K563" s="20"/>
      <c r="L563" s="20"/>
      <c r="M563" s="20"/>
      <c r="N563" s="20"/>
      <c r="O563" s="20"/>
      <c r="P563" s="20"/>
      <c r="Q563" s="20"/>
      <c r="R563" s="20"/>
      <c r="S563" s="20"/>
      <c r="T563" s="20"/>
      <c r="U563" s="20"/>
      <c r="V563" s="20"/>
      <c r="W563" s="20"/>
      <c r="X563" s="20"/>
      <c r="Y563" s="20"/>
      <c r="Z563" s="20"/>
      <c r="AA563" s="20"/>
      <c r="AB563" s="20"/>
      <c r="AC563" s="20"/>
      <c r="AD563" s="20"/>
      <c r="AE563" s="20"/>
      <c r="AF563" s="20"/>
      <c r="AG563" s="20"/>
      <c r="AH563" s="20"/>
      <c r="AI563" s="20"/>
      <c r="AJ563" s="20"/>
      <c r="AK563" s="20"/>
      <c r="AL563" s="20"/>
      <c r="AM563" s="20"/>
      <c r="AN563" s="20"/>
      <c r="AO563" s="20"/>
      <c r="AP563" s="20"/>
      <c r="AQ563" s="20"/>
      <c r="AR563" s="20"/>
      <c r="AS563" s="20"/>
      <c r="AT563" s="615"/>
      <c r="AU563" s="141"/>
      <c r="AV563" s="141"/>
      <c r="AW563" s="576"/>
      <c r="AX563" s="174"/>
      <c r="AY563" s="174"/>
      <c r="AZ563" s="174"/>
      <c r="BA563" s="574"/>
      <c r="BB563" s="174"/>
      <c r="BC563" s="174"/>
      <c r="BD563" s="174"/>
      <c r="BE563" s="574"/>
      <c r="BF563" s="174"/>
      <c r="BG563" s="174"/>
      <c r="BH563" s="174"/>
      <c r="BI563" s="574"/>
      <c r="BJ563" s="174"/>
      <c r="BK563" s="174"/>
      <c r="BL563" s="174"/>
      <c r="BM563" s="574"/>
      <c r="BN563" s="726"/>
      <c r="BO563" s="174"/>
      <c r="BP563" s="174"/>
      <c r="BQ563" s="174"/>
      <c r="BR563" s="739">
        <f t="shared" ref="BR563:BY563" si="1025">AVERAGE(BR562,BR560)</f>
        <v>102751</v>
      </c>
      <c r="BS563" s="770">
        <f t="shared" si="1025"/>
        <v>103415</v>
      </c>
      <c r="BT563" s="770">
        <f t="shared" si="1025"/>
        <v>103415</v>
      </c>
      <c r="BU563" s="774">
        <f t="shared" si="1025"/>
        <v>103415</v>
      </c>
      <c r="BV563" s="739">
        <f t="shared" si="1025"/>
        <v>102751</v>
      </c>
      <c r="BW563" s="265">
        <f t="shared" si="1025"/>
        <v>102751</v>
      </c>
      <c r="BX563" s="770">
        <f t="shared" si="1025"/>
        <v>103415</v>
      </c>
      <c r="BY563" s="774">
        <f t="shared" si="1025"/>
        <v>103415</v>
      </c>
      <c r="BZ563" s="739"/>
      <c r="CA563" s="770"/>
      <c r="CB563" s="770"/>
      <c r="CC563" s="774"/>
      <c r="CD563" s="788"/>
      <c r="CE563" s="770"/>
      <c r="CF563" s="770"/>
      <c r="CG563" s="774"/>
      <c r="CH563" s="174"/>
      <c r="CI563" s="174"/>
      <c r="CJ563" s="174"/>
      <c r="CK563" s="174"/>
      <c r="CL563" s="174"/>
      <c r="CM563" s="174"/>
      <c r="CN563" s="174"/>
      <c r="CO563" s="174"/>
      <c r="CP563" s="174"/>
      <c r="CQ563" s="174"/>
      <c r="CR563" s="174"/>
      <c r="CS563" s="174"/>
      <c r="CT563" s="174"/>
      <c r="CU563" s="174"/>
      <c r="CV563" s="174"/>
      <c r="CW563" s="174"/>
      <c r="CX563" s="174"/>
      <c r="CY563" s="174"/>
      <c r="CZ563" s="174"/>
      <c r="DA563" s="174"/>
      <c r="DB563" s="174"/>
      <c r="DC563" s="174"/>
      <c r="DD563" s="174"/>
      <c r="DE563" s="174"/>
      <c r="DF563" s="174"/>
      <c r="DG563" s="174"/>
      <c r="DH563" s="174"/>
      <c r="DI563" s="574"/>
      <c r="DJ563" s="1139"/>
      <c r="DK563" s="141"/>
      <c r="DL563" s="141"/>
      <c r="DM563" s="141"/>
      <c r="DN563" s="141"/>
      <c r="DO563" s="141"/>
      <c r="DP563" s="141"/>
      <c r="DQ563" s="615"/>
      <c r="DR563" s="141"/>
      <c r="DS563" s="141"/>
      <c r="DT563" s="141"/>
      <c r="DU563" s="141"/>
      <c r="DV563" s="141"/>
      <c r="DW563" s="141"/>
      <c r="DX563" s="141"/>
      <c r="DY563" s="141"/>
      <c r="DZ563" s="770">
        <f>AVERAGE(DZ562,DZ560)</f>
        <v>102751</v>
      </c>
      <c r="EA563" s="770">
        <f>AVERAGE(EA562,EA560)</f>
        <v>103415</v>
      </c>
      <c r="EB563" s="770"/>
      <c r="EC563" s="900"/>
      <c r="ED563" s="770"/>
      <c r="EE563" s="770"/>
      <c r="EF563" s="770"/>
      <c r="EG563" s="770"/>
      <c r="EH563" s="770"/>
      <c r="EI563" s="770"/>
      <c r="EJ563" s="774"/>
      <c r="EK563" s="99"/>
      <c r="EL563" s="99"/>
      <c r="EM563" s="99"/>
      <c r="EN563" s="99"/>
      <c r="EO563" s="99"/>
      <c r="EP563" s="99"/>
      <c r="EQ563" s="99"/>
      <c r="ER563" s="99"/>
      <c r="ES563" s="99"/>
      <c r="ET563" s="99"/>
      <c r="EU563" s="99"/>
      <c r="EV563" s="99"/>
      <c r="EW563" s="99"/>
      <c r="EX563" s="99"/>
      <c r="EY563" s="99"/>
      <c r="EZ563" s="99"/>
      <c r="FA563" s="99"/>
      <c r="FB563" s="99"/>
      <c r="FC563" s="99"/>
      <c r="FD563" s="99"/>
      <c r="FE563" s="99"/>
      <c r="FF563" s="99"/>
      <c r="FG563" s="99"/>
      <c r="FH563" s="99"/>
      <c r="FI563" s="99"/>
      <c r="FJ563" s="99"/>
      <c r="FK563" s="99"/>
      <c r="FL563" s="99"/>
      <c r="FM563" s="99"/>
      <c r="FN563" s="99"/>
      <c r="FO563" s="99"/>
      <c r="FP563" s="99"/>
      <c r="FQ563" s="99"/>
      <c r="FR563" s="99"/>
      <c r="FS563" s="99"/>
      <c r="FT563" s="99"/>
      <c r="FU563" s="99"/>
      <c r="FV563" s="99"/>
      <c r="FW563" s="99"/>
      <c r="FX563" s="99"/>
      <c r="FY563" s="99"/>
      <c r="FZ563" s="99"/>
      <c r="GA563" s="99"/>
      <c r="GB563" s="99"/>
      <c r="GC563" s="99"/>
      <c r="GD563" s="99"/>
      <c r="GE563" s="99"/>
      <c r="GF563" s="99"/>
      <c r="GG563" s="99"/>
      <c r="GH563" s="99"/>
      <c r="GI563" s="99"/>
      <c r="GJ563" s="99"/>
      <c r="GK563" s="99"/>
      <c r="GL563" s="99"/>
      <c r="GM563" s="99"/>
      <c r="GN563" s="99"/>
      <c r="GO563" s="99"/>
      <c r="GP563" s="99"/>
      <c r="GQ563" s="99"/>
      <c r="GR563" s="99"/>
      <c r="GS563" s="99"/>
      <c r="GT563" s="99"/>
      <c r="GU563" s="99"/>
      <c r="GV563" s="99"/>
      <c r="GW563" s="99"/>
      <c r="GX563" s="99"/>
      <c r="GY563" s="99"/>
      <c r="GZ563" s="99"/>
      <c r="HA563" s="99"/>
      <c r="HB563" s="99"/>
      <c r="HC563" s="99"/>
      <c r="HD563" s="99"/>
      <c r="HE563" s="99"/>
      <c r="HF563" s="99"/>
      <c r="HG563" s="99"/>
      <c r="HH563" s="99"/>
      <c r="HI563" s="99"/>
      <c r="HJ563" s="99"/>
      <c r="HK563" s="99"/>
      <c r="HL563" s="99"/>
      <c r="HM563" s="99"/>
      <c r="HN563" s="99"/>
      <c r="HO563" s="99"/>
      <c r="HP563" s="99"/>
      <c r="HQ563" s="99"/>
      <c r="HR563" s="99"/>
      <c r="HS563" s="99"/>
      <c r="HT563" s="99"/>
      <c r="HU563" s="99"/>
      <c r="HV563" s="99"/>
      <c r="HW563" s="99"/>
    </row>
    <row r="564" spans="1:231" ht="13.5" hidden="1" customHeight="1" outlineLevel="2">
      <c r="A564" s="4"/>
      <c r="H564" s="4"/>
      <c r="I564" s="1094" t="s">
        <v>132</v>
      </c>
      <c r="J564" s="20"/>
      <c r="K564" s="20"/>
      <c r="L564" s="20"/>
      <c r="M564" s="20"/>
      <c r="N564" s="20"/>
      <c r="O564" s="20"/>
      <c r="P564" s="20"/>
      <c r="Q564" s="20"/>
      <c r="R564" s="20"/>
      <c r="S564" s="20"/>
      <c r="T564" s="20"/>
      <c r="U564" s="20"/>
      <c r="V564" s="20"/>
      <c r="W564" s="20"/>
      <c r="X564" s="20"/>
      <c r="Y564" s="20"/>
      <c r="Z564" s="20"/>
      <c r="AA564" s="20"/>
      <c r="AB564" s="20"/>
      <c r="AC564" s="20"/>
      <c r="AD564" s="20"/>
      <c r="AE564" s="20"/>
      <c r="AF564" s="20"/>
      <c r="AG564" s="20"/>
      <c r="AH564" s="20"/>
      <c r="AI564" s="20"/>
      <c r="AJ564" s="20"/>
      <c r="AK564" s="20"/>
      <c r="AL564" s="20"/>
      <c r="AM564" s="20"/>
      <c r="AN564" s="20"/>
      <c r="AO564" s="20"/>
      <c r="AP564" s="20"/>
      <c r="AQ564" s="20"/>
      <c r="AR564" s="20"/>
      <c r="AS564" s="20"/>
      <c r="AT564" s="615"/>
      <c r="AU564" s="141"/>
      <c r="AV564" s="141"/>
      <c r="AW564" s="576"/>
      <c r="AX564" s="174"/>
      <c r="AY564" s="174"/>
      <c r="AZ564" s="174"/>
      <c r="BA564" s="574"/>
      <c r="BB564" s="174"/>
      <c r="BC564" s="174"/>
      <c r="BD564" s="174"/>
      <c r="BE564" s="574"/>
      <c r="BF564" s="174"/>
      <c r="BG564" s="174"/>
      <c r="BH564" s="174"/>
      <c r="BI564" s="574"/>
      <c r="BJ564" s="174"/>
      <c r="BK564" s="174"/>
      <c r="BL564" s="174"/>
      <c r="BM564" s="574"/>
      <c r="BN564" s="726"/>
      <c r="BO564" s="174"/>
      <c r="BP564" s="174"/>
      <c r="BQ564" s="174"/>
      <c r="BR564" s="620">
        <f>$BR$534</f>
        <v>354</v>
      </c>
      <c r="BS564" s="187">
        <f>BR564*(1+BS587)</f>
        <v>354</v>
      </c>
      <c r="BT564" s="187">
        <f>BS564*(1+BT587)</f>
        <v>354</v>
      </c>
      <c r="BU564" s="577">
        <f>BT564*(1+BU587)</f>
        <v>354</v>
      </c>
      <c r="BV564" s="620">
        <f>$BR$534</f>
        <v>354</v>
      </c>
      <c r="BW564" s="187">
        <f>$BR$534</f>
        <v>354</v>
      </c>
      <c r="BX564" s="187">
        <f>BT564*(1+BX587)</f>
        <v>354</v>
      </c>
      <c r="BY564" s="577">
        <f>BU564*(1+BY587)</f>
        <v>354</v>
      </c>
      <c r="BZ564" s="620"/>
      <c r="CA564" s="187"/>
      <c r="CB564" s="187"/>
      <c r="CC564" s="577"/>
      <c r="CD564" s="620"/>
      <c r="CE564" s="187"/>
      <c r="CF564" s="187"/>
      <c r="CG564" s="577"/>
      <c r="CH564" s="174"/>
      <c r="CI564" s="174"/>
      <c r="CJ564" s="174"/>
      <c r="CK564" s="174"/>
      <c r="CL564" s="174"/>
      <c r="CM564" s="174"/>
      <c r="CN564" s="174"/>
      <c r="CO564" s="174"/>
      <c r="CP564" s="174"/>
      <c r="CQ564" s="174"/>
      <c r="CR564" s="174"/>
      <c r="CS564" s="174"/>
      <c r="CT564" s="174"/>
      <c r="CU564" s="174"/>
      <c r="CV564" s="174"/>
      <c r="CW564" s="174"/>
      <c r="CX564" s="174"/>
      <c r="CY564" s="174"/>
      <c r="CZ564" s="174"/>
      <c r="DA564" s="174"/>
      <c r="DB564" s="174"/>
      <c r="DC564" s="174"/>
      <c r="DD564" s="174"/>
      <c r="DE564" s="174"/>
      <c r="DF564" s="174"/>
      <c r="DG564" s="174"/>
      <c r="DH564" s="174"/>
      <c r="DI564" s="574"/>
      <c r="DJ564" s="1139"/>
      <c r="DK564" s="141"/>
      <c r="DL564" s="141"/>
      <c r="DM564" s="141"/>
      <c r="DN564" s="141"/>
      <c r="DO564" s="141"/>
      <c r="DP564" s="141"/>
      <c r="DQ564" s="615"/>
      <c r="DR564" s="141"/>
      <c r="DS564" s="141"/>
      <c r="DT564" s="141"/>
      <c r="DU564" s="141"/>
      <c r="DV564" s="141"/>
      <c r="DW564" s="141"/>
      <c r="DX564" s="141"/>
      <c r="DY564" s="141"/>
      <c r="DZ564" s="618" t="e">
        <f>+DZ566*1000000/DZ563/DZ565</f>
        <v>#DIV/0!</v>
      </c>
      <c r="EA564" s="618" t="e">
        <f>+EA566*1000000/EA563/EA565</f>
        <v>#DIV/0!</v>
      </c>
      <c r="EB564" s="618"/>
      <c r="EC564" s="901"/>
      <c r="ED564" s="187"/>
      <c r="EE564" s="187"/>
      <c r="EF564" s="187"/>
      <c r="EG564" s="187"/>
      <c r="EH564" s="187"/>
      <c r="EI564" s="187"/>
      <c r="EJ564" s="577"/>
      <c r="EK564" s="99"/>
      <c r="EL564" s="99"/>
      <c r="EM564" s="99"/>
      <c r="EN564" s="99"/>
      <c r="EO564" s="99"/>
      <c r="EP564" s="99"/>
      <c r="EQ564" s="99"/>
      <c r="ER564" s="99"/>
      <c r="ES564" s="99"/>
      <c r="ET564" s="99"/>
      <c r="EU564" s="99"/>
      <c r="EV564" s="99"/>
      <c r="EW564" s="99"/>
      <c r="EX564" s="99"/>
      <c r="EY564" s="99"/>
      <c r="EZ564" s="99"/>
      <c r="FA564" s="99"/>
      <c r="FB564" s="99"/>
      <c r="FC564" s="99"/>
      <c r="FD564" s="99"/>
      <c r="FE564" s="99"/>
      <c r="FF564" s="99"/>
      <c r="FG564" s="99"/>
      <c r="FH564" s="99"/>
      <c r="FI564" s="99"/>
      <c r="FJ564" s="99"/>
      <c r="FK564" s="99"/>
      <c r="FL564" s="99"/>
      <c r="FM564" s="99"/>
      <c r="FN564" s="99"/>
      <c r="FO564" s="99"/>
      <c r="FP564" s="99"/>
      <c r="FQ564" s="99"/>
      <c r="FR564" s="99"/>
      <c r="FS564" s="99"/>
      <c r="FT564" s="99"/>
      <c r="FU564" s="99"/>
      <c r="FV564" s="99"/>
      <c r="FW564" s="99"/>
      <c r="FX564" s="99"/>
      <c r="FY564" s="99"/>
      <c r="FZ564" s="99"/>
      <c r="GA564" s="99"/>
      <c r="GB564" s="99"/>
      <c r="GC564" s="99"/>
      <c r="GD564" s="99"/>
      <c r="GE564" s="99"/>
      <c r="GF564" s="99"/>
      <c r="GG564" s="99"/>
      <c r="GH564" s="99"/>
      <c r="GI564" s="99"/>
      <c r="GJ564" s="99"/>
      <c r="GK564" s="99"/>
      <c r="GL564" s="99"/>
      <c r="GM564" s="99"/>
      <c r="GN564" s="99"/>
      <c r="GO564" s="99"/>
      <c r="GP564" s="99"/>
      <c r="GQ564" s="99"/>
      <c r="GR564" s="99"/>
      <c r="GS564" s="99"/>
      <c r="GT564" s="99"/>
      <c r="GU564" s="99"/>
      <c r="GV564" s="99"/>
      <c r="GW564" s="99"/>
      <c r="GX564" s="99"/>
      <c r="GY564" s="99"/>
      <c r="GZ564" s="99"/>
      <c r="HA564" s="99"/>
      <c r="HB564" s="99"/>
      <c r="HC564" s="99"/>
      <c r="HD564" s="99"/>
      <c r="HE564" s="99"/>
      <c r="HF564" s="99"/>
      <c r="HG564" s="99"/>
      <c r="HH564" s="99"/>
      <c r="HI564" s="99"/>
      <c r="HJ564" s="99"/>
      <c r="HK564" s="99"/>
      <c r="HL564" s="99"/>
      <c r="HM564" s="99"/>
      <c r="HN564" s="99"/>
      <c r="HO564" s="99"/>
      <c r="HP564" s="99"/>
      <c r="HQ564" s="99"/>
      <c r="HR564" s="99"/>
      <c r="HS564" s="99"/>
      <c r="HT564" s="99"/>
      <c r="HU564" s="99"/>
      <c r="HV564" s="99"/>
      <c r="HW564" s="99"/>
    </row>
    <row r="565" spans="1:231" ht="13.5" hidden="1" customHeight="1" outlineLevel="2">
      <c r="A565" s="4"/>
      <c r="H565" s="4"/>
      <c r="I565" s="1095" t="s">
        <v>133</v>
      </c>
      <c r="J565" s="20"/>
      <c r="K565" s="20"/>
      <c r="L565" s="20"/>
      <c r="M565" s="20"/>
      <c r="N565" s="20"/>
      <c r="O565" s="20"/>
      <c r="P565" s="20"/>
      <c r="Q565" s="20"/>
      <c r="R565" s="20"/>
      <c r="S565" s="20"/>
      <c r="T565" s="20"/>
      <c r="U565" s="20"/>
      <c r="V565" s="20"/>
      <c r="W565" s="20"/>
      <c r="X565" s="20"/>
      <c r="Y565" s="20"/>
      <c r="Z565" s="20"/>
      <c r="AA565" s="20"/>
      <c r="AB565" s="20"/>
      <c r="AC565" s="20"/>
      <c r="AD565" s="20"/>
      <c r="AE565" s="20"/>
      <c r="AF565" s="20"/>
      <c r="AG565" s="20"/>
      <c r="AH565" s="20"/>
      <c r="AI565" s="20"/>
      <c r="AJ565" s="20"/>
      <c r="AK565" s="20"/>
      <c r="AL565" s="20"/>
      <c r="AM565" s="20"/>
      <c r="AN565" s="20"/>
      <c r="AO565" s="20"/>
      <c r="AP565" s="20"/>
      <c r="AQ565" s="20"/>
      <c r="AR565" s="20"/>
      <c r="AS565" s="20"/>
      <c r="AT565" s="615"/>
      <c r="AU565" s="141"/>
      <c r="AV565" s="141"/>
      <c r="AW565" s="576"/>
      <c r="AX565" s="174"/>
      <c r="AY565" s="174"/>
      <c r="AZ565" s="174"/>
      <c r="BA565" s="574"/>
      <c r="BB565" s="174"/>
      <c r="BC565" s="174"/>
      <c r="BD565" s="174"/>
      <c r="BE565" s="574"/>
      <c r="BF565" s="174"/>
      <c r="BG565" s="174"/>
      <c r="BH565" s="174"/>
      <c r="BI565" s="574"/>
      <c r="BJ565" s="174"/>
      <c r="BK565" s="174"/>
      <c r="BL565" s="174"/>
      <c r="BM565" s="574"/>
      <c r="BN565" s="726"/>
      <c r="BO565" s="174"/>
      <c r="BP565" s="174"/>
      <c r="BQ565" s="174"/>
      <c r="BR565" s="376">
        <f t="shared" ref="BR565:BY565" si="1026">+months*BR$5</f>
        <v>0</v>
      </c>
      <c r="BS565" s="128">
        <f t="shared" si="1026"/>
        <v>0</v>
      </c>
      <c r="BT565" s="128">
        <f t="shared" si="1026"/>
        <v>0</v>
      </c>
      <c r="BU565" s="347">
        <f t="shared" si="1026"/>
        <v>0</v>
      </c>
      <c r="BV565" s="376">
        <f t="shared" si="1026"/>
        <v>0</v>
      </c>
      <c r="BW565" s="128">
        <f t="shared" si="1026"/>
        <v>0</v>
      </c>
      <c r="BX565" s="128">
        <f t="shared" si="1026"/>
        <v>0</v>
      </c>
      <c r="BY565" s="347">
        <f t="shared" si="1026"/>
        <v>0</v>
      </c>
      <c r="BZ565" s="376"/>
      <c r="CA565" s="128"/>
      <c r="CB565" s="128"/>
      <c r="CC565" s="347"/>
      <c r="CD565" s="376"/>
      <c r="CE565" s="128"/>
      <c r="CF565" s="128"/>
      <c r="CG565" s="347"/>
      <c r="CH565" s="174"/>
      <c r="CI565" s="174"/>
      <c r="CJ565" s="174"/>
      <c r="CK565" s="174"/>
      <c r="CL565" s="174"/>
      <c r="CM565" s="174"/>
      <c r="CN565" s="174"/>
      <c r="CO565" s="174"/>
      <c r="CP565" s="174"/>
      <c r="CQ565" s="174"/>
      <c r="CR565" s="174"/>
      <c r="CS565" s="174"/>
      <c r="CT565" s="174"/>
      <c r="CU565" s="174"/>
      <c r="CV565" s="174"/>
      <c r="CW565" s="174"/>
      <c r="CX565" s="174"/>
      <c r="CY565" s="174"/>
      <c r="CZ565" s="174"/>
      <c r="DA565" s="174"/>
      <c r="DB565" s="174"/>
      <c r="DC565" s="174"/>
      <c r="DD565" s="174"/>
      <c r="DE565" s="174"/>
      <c r="DF565" s="174"/>
      <c r="DG565" s="174"/>
      <c r="DH565" s="174"/>
      <c r="DI565" s="574"/>
      <c r="DJ565" s="1139"/>
      <c r="DK565" s="141"/>
      <c r="DL565" s="141"/>
      <c r="DM565" s="141"/>
      <c r="DN565" s="141"/>
      <c r="DO565" s="141"/>
      <c r="DP565" s="141"/>
      <c r="DQ565" s="615"/>
      <c r="DR565" s="141"/>
      <c r="DS565" s="141"/>
      <c r="DT565" s="141"/>
      <c r="DU565" s="141"/>
      <c r="DV565" s="141"/>
      <c r="DW565" s="141"/>
      <c r="DX565" s="141"/>
      <c r="DY565" s="141"/>
      <c r="DZ565" s="134">
        <f>+months*DZ$5</f>
        <v>0</v>
      </c>
      <c r="EA565" s="134">
        <f>+months*EA$5</f>
        <v>0</v>
      </c>
      <c r="EB565" s="134"/>
      <c r="EC565" s="150"/>
      <c r="ED565" s="128"/>
      <c r="EE565" s="128"/>
      <c r="EF565" s="128"/>
      <c r="EG565" s="128"/>
      <c r="EH565" s="128"/>
      <c r="EI565" s="128"/>
      <c r="EJ565" s="347"/>
      <c r="EK565" s="99"/>
      <c r="EL565" s="99"/>
      <c r="EM565" s="99"/>
      <c r="EN565" s="99"/>
      <c r="EO565" s="99"/>
      <c r="EP565" s="99"/>
      <c r="EQ565" s="99"/>
      <c r="ER565" s="99"/>
      <c r="ES565" s="99"/>
      <c r="ET565" s="99"/>
      <c r="EU565" s="99"/>
      <c r="EV565" s="99"/>
      <c r="EW565" s="99"/>
      <c r="EX565" s="99"/>
      <c r="EY565" s="99"/>
      <c r="EZ565" s="99"/>
      <c r="FA565" s="99"/>
      <c r="FB565" s="99"/>
      <c r="FC565" s="99"/>
      <c r="FD565" s="99"/>
      <c r="FE565" s="99"/>
      <c r="FF565" s="99"/>
      <c r="FG565" s="99"/>
      <c r="FH565" s="99"/>
      <c r="FI565" s="99"/>
      <c r="FJ565" s="99"/>
      <c r="FK565" s="99"/>
      <c r="FL565" s="99"/>
      <c r="FM565" s="99"/>
      <c r="FN565" s="99"/>
      <c r="FO565" s="99"/>
      <c r="FP565" s="99"/>
      <c r="FQ565" s="99"/>
      <c r="FR565" s="99"/>
      <c r="FS565" s="99"/>
      <c r="FT565" s="99"/>
      <c r="FU565" s="99"/>
      <c r="FV565" s="99"/>
      <c r="FW565" s="99"/>
      <c r="FX565" s="99"/>
      <c r="FY565" s="99"/>
      <c r="FZ565" s="99"/>
      <c r="GA565" s="99"/>
      <c r="GB565" s="99"/>
      <c r="GC565" s="99"/>
      <c r="GD565" s="99"/>
      <c r="GE565" s="99"/>
      <c r="GF565" s="99"/>
      <c r="GG565" s="99"/>
      <c r="GH565" s="99"/>
      <c r="GI565" s="99"/>
      <c r="GJ565" s="99"/>
      <c r="GK565" s="99"/>
      <c r="GL565" s="99"/>
      <c r="GM565" s="99"/>
      <c r="GN565" s="99"/>
      <c r="GO565" s="99"/>
      <c r="GP565" s="99"/>
      <c r="GQ565" s="99"/>
      <c r="GR565" s="99"/>
      <c r="GS565" s="99"/>
      <c r="GT565" s="99"/>
      <c r="GU565" s="99"/>
      <c r="GV565" s="99"/>
      <c r="GW565" s="99"/>
      <c r="GX565" s="99"/>
      <c r="GY565" s="99"/>
      <c r="GZ565" s="99"/>
      <c r="HA565" s="99"/>
      <c r="HB565" s="99"/>
      <c r="HC565" s="99"/>
      <c r="HD565" s="99"/>
      <c r="HE565" s="99"/>
      <c r="HF565" s="99"/>
      <c r="HG565" s="99"/>
      <c r="HH565" s="99"/>
      <c r="HI565" s="99"/>
      <c r="HJ565" s="99"/>
      <c r="HK565" s="99"/>
      <c r="HL565" s="99"/>
      <c r="HM565" s="99"/>
      <c r="HN565" s="99"/>
      <c r="HO565" s="99"/>
      <c r="HP565" s="99"/>
      <c r="HQ565" s="99"/>
      <c r="HR565" s="99"/>
      <c r="HS565" s="99"/>
      <c r="HT565" s="99"/>
      <c r="HU565" s="99"/>
      <c r="HV565" s="99"/>
      <c r="HW565" s="99"/>
    </row>
    <row r="566" spans="1:231" ht="13.5" hidden="1" customHeight="1" outlineLevel="2">
      <c r="A566" s="4"/>
      <c r="H566" s="4"/>
      <c r="I566" s="1096" t="s">
        <v>134</v>
      </c>
      <c r="J566" s="20"/>
      <c r="K566" s="20"/>
      <c r="L566" s="20"/>
      <c r="M566" s="20"/>
      <c r="N566" s="20"/>
      <c r="O566" s="20"/>
      <c r="P566" s="20"/>
      <c r="Q566" s="20"/>
      <c r="R566" s="20"/>
      <c r="S566" s="20"/>
      <c r="T566" s="20"/>
      <c r="U566" s="20"/>
      <c r="V566" s="20"/>
      <c r="W566" s="20"/>
      <c r="X566" s="20"/>
      <c r="Y566" s="20"/>
      <c r="Z566" s="20"/>
      <c r="AA566" s="20"/>
      <c r="AB566" s="20"/>
      <c r="AC566" s="20"/>
      <c r="AD566" s="20"/>
      <c r="AE566" s="20"/>
      <c r="AF566" s="20"/>
      <c r="AG566" s="20"/>
      <c r="AH566" s="20"/>
      <c r="AI566" s="20"/>
      <c r="AJ566" s="20"/>
      <c r="AK566" s="20"/>
      <c r="AL566" s="20"/>
      <c r="AM566" s="20"/>
      <c r="AN566" s="20"/>
      <c r="AO566" s="20"/>
      <c r="AP566" s="20"/>
      <c r="AQ566" s="20"/>
      <c r="AR566" s="20"/>
      <c r="AS566" s="20"/>
      <c r="AT566" s="615"/>
      <c r="AU566" s="141"/>
      <c r="AV566" s="141"/>
      <c r="AW566" s="576"/>
      <c r="AX566" s="174"/>
      <c r="AY566" s="174"/>
      <c r="AZ566" s="174"/>
      <c r="BA566" s="574"/>
      <c r="BB566" s="174"/>
      <c r="BC566" s="174"/>
      <c r="BD566" s="174"/>
      <c r="BE566" s="574"/>
      <c r="BF566" s="174"/>
      <c r="BG566" s="174"/>
      <c r="BH566" s="174"/>
      <c r="BI566" s="574"/>
      <c r="BJ566" s="174"/>
      <c r="BK566" s="174"/>
      <c r="BL566" s="174"/>
      <c r="BM566" s="574"/>
      <c r="BN566" s="726"/>
      <c r="BO566" s="174"/>
      <c r="BP566" s="174"/>
      <c r="BQ566" s="174"/>
      <c r="BR566" s="743">
        <f t="shared" ref="BR566:BY566" si="1027">+BR564*BR565*BR563/1000000</f>
        <v>0</v>
      </c>
      <c r="BS566" s="129">
        <f t="shared" si="1027"/>
        <v>0</v>
      </c>
      <c r="BT566" s="129">
        <f t="shared" si="1027"/>
        <v>0</v>
      </c>
      <c r="BU566" s="349">
        <f t="shared" si="1027"/>
        <v>0</v>
      </c>
      <c r="BV566" s="743">
        <f t="shared" si="1027"/>
        <v>0</v>
      </c>
      <c r="BW566" s="1441">
        <f t="shared" si="1027"/>
        <v>0</v>
      </c>
      <c r="BX566" s="129">
        <f t="shared" si="1027"/>
        <v>0</v>
      </c>
      <c r="BY566" s="349">
        <f t="shared" si="1027"/>
        <v>0</v>
      </c>
      <c r="BZ566" s="743"/>
      <c r="CA566" s="129"/>
      <c r="CB566" s="129"/>
      <c r="CC566" s="349"/>
      <c r="CD566" s="377"/>
      <c r="CE566" s="129"/>
      <c r="CF566" s="129"/>
      <c r="CG566" s="349"/>
      <c r="CH566" s="174"/>
      <c r="CI566" s="174"/>
      <c r="CJ566" s="174"/>
      <c r="CK566" s="174"/>
      <c r="CL566" s="174"/>
      <c r="CM566" s="174"/>
      <c r="CN566" s="174"/>
      <c r="CO566" s="174"/>
      <c r="CP566" s="174"/>
      <c r="CQ566" s="174"/>
      <c r="CR566" s="174"/>
      <c r="CS566" s="174"/>
      <c r="CT566" s="174"/>
      <c r="CU566" s="174"/>
      <c r="CV566" s="174"/>
      <c r="CW566" s="174"/>
      <c r="CX566" s="174"/>
      <c r="CY566" s="174"/>
      <c r="CZ566" s="174"/>
      <c r="DA566" s="174"/>
      <c r="DB566" s="174"/>
      <c r="DC566" s="174"/>
      <c r="DD566" s="174"/>
      <c r="DE566" s="174"/>
      <c r="DF566" s="174"/>
      <c r="DG566" s="174"/>
      <c r="DH566" s="174"/>
      <c r="DI566" s="574"/>
      <c r="DJ566" s="1139"/>
      <c r="DK566" s="141"/>
      <c r="DL566" s="141"/>
      <c r="DM566" s="141"/>
      <c r="DN566" s="141"/>
      <c r="DO566" s="141"/>
      <c r="DP566" s="141"/>
      <c r="DQ566" s="615"/>
      <c r="DR566" s="141"/>
      <c r="DS566" s="141"/>
      <c r="DT566" s="141"/>
      <c r="DU566" s="141"/>
      <c r="DV566" s="141"/>
      <c r="DW566" s="141"/>
      <c r="DX566" s="141"/>
      <c r="DY566" s="141"/>
      <c r="DZ566" s="800">
        <f>SUM(BR566:BU566)</f>
        <v>0</v>
      </c>
      <c r="EA566" s="800">
        <f>SUM(BV566:BY566)</f>
        <v>0</v>
      </c>
      <c r="EB566" s="800"/>
      <c r="EC566" s="140"/>
      <c r="ED566" s="129"/>
      <c r="EE566" s="129"/>
      <c r="EF566" s="129"/>
      <c r="EG566" s="129"/>
      <c r="EH566" s="129"/>
      <c r="EI566" s="129"/>
      <c r="EJ566" s="349"/>
      <c r="EK566" s="99"/>
      <c r="EL566" s="99"/>
      <c r="EM566" s="99"/>
      <c r="EN566" s="99"/>
      <c r="EO566" s="99"/>
      <c r="EP566" s="99"/>
      <c r="EQ566" s="99"/>
      <c r="ER566" s="99"/>
      <c r="ES566" s="99"/>
      <c r="ET566" s="99"/>
      <c r="EU566" s="99"/>
      <c r="EV566" s="99"/>
      <c r="EW566" s="99"/>
      <c r="EX566" s="99"/>
      <c r="EY566" s="99"/>
      <c r="EZ566" s="99"/>
      <c r="FA566" s="99"/>
      <c r="FB566" s="99"/>
      <c r="FC566" s="99"/>
      <c r="FD566" s="99"/>
      <c r="FE566" s="99"/>
      <c r="FF566" s="99"/>
      <c r="FG566" s="99"/>
      <c r="FH566" s="99"/>
      <c r="FI566" s="99"/>
      <c r="FJ566" s="99"/>
      <c r="FK566" s="99"/>
      <c r="FL566" s="99"/>
      <c r="FM566" s="99"/>
      <c r="FN566" s="99"/>
      <c r="FO566" s="99"/>
      <c r="FP566" s="99"/>
      <c r="FQ566" s="99"/>
      <c r="FR566" s="99"/>
      <c r="FS566" s="99"/>
      <c r="FT566" s="99"/>
      <c r="FU566" s="99"/>
      <c r="FV566" s="99"/>
      <c r="FW566" s="99"/>
      <c r="FX566" s="99"/>
      <c r="FY566" s="99"/>
      <c r="FZ566" s="99"/>
      <c r="GA566" s="99"/>
      <c r="GB566" s="99"/>
      <c r="GC566" s="99"/>
      <c r="GD566" s="99"/>
      <c r="GE566" s="99"/>
      <c r="GF566" s="99"/>
      <c r="GG566" s="99"/>
      <c r="GH566" s="99"/>
      <c r="GI566" s="99"/>
      <c r="GJ566" s="99"/>
      <c r="GK566" s="99"/>
      <c r="GL566" s="99"/>
      <c r="GM566" s="99"/>
      <c r="GN566" s="99"/>
      <c r="GO566" s="99"/>
      <c r="GP566" s="99"/>
      <c r="GQ566" s="99"/>
      <c r="GR566" s="99"/>
      <c r="GS566" s="99"/>
      <c r="GT566" s="99"/>
      <c r="GU566" s="99"/>
      <c r="GV566" s="99"/>
      <c r="GW566" s="99"/>
      <c r="GX566" s="99"/>
      <c r="GY566" s="99"/>
      <c r="GZ566" s="99"/>
      <c r="HA566" s="99"/>
      <c r="HB566" s="99"/>
      <c r="HC566" s="99"/>
      <c r="HD566" s="99"/>
      <c r="HE566" s="99"/>
      <c r="HF566" s="99"/>
      <c r="HG566" s="99"/>
      <c r="HH566" s="99"/>
      <c r="HI566" s="99"/>
      <c r="HJ566" s="99"/>
      <c r="HK566" s="99"/>
      <c r="HL566" s="99"/>
      <c r="HM566" s="99"/>
      <c r="HN566" s="99"/>
      <c r="HO566" s="99"/>
      <c r="HP566" s="99"/>
      <c r="HQ566" s="99"/>
      <c r="HR566" s="99"/>
      <c r="HS566" s="99"/>
      <c r="HT566" s="99"/>
      <c r="HU566" s="99"/>
      <c r="HV566" s="99"/>
      <c r="HW566" s="99"/>
    </row>
    <row r="567" spans="1:231" ht="13.5" hidden="1" customHeight="1" outlineLevel="2">
      <c r="A567" s="4"/>
      <c r="H567" s="4"/>
      <c r="I567" s="1096"/>
      <c r="J567" s="20"/>
      <c r="K567" s="20"/>
      <c r="L567" s="20"/>
      <c r="M567" s="20"/>
      <c r="N567" s="20"/>
      <c r="O567" s="20"/>
      <c r="P567" s="20"/>
      <c r="Q567" s="20"/>
      <c r="R567" s="20"/>
      <c r="S567" s="20"/>
      <c r="T567" s="20"/>
      <c r="U567" s="20"/>
      <c r="V567" s="20"/>
      <c r="W567" s="20"/>
      <c r="X567" s="20"/>
      <c r="Y567" s="20"/>
      <c r="Z567" s="20"/>
      <c r="AA567" s="20"/>
      <c r="AB567" s="20"/>
      <c r="AC567" s="20"/>
      <c r="AD567" s="20"/>
      <c r="AE567" s="20"/>
      <c r="AF567" s="20"/>
      <c r="AG567" s="20"/>
      <c r="AH567" s="20"/>
      <c r="AI567" s="20"/>
      <c r="AJ567" s="20"/>
      <c r="AK567" s="20"/>
      <c r="AL567" s="20"/>
      <c r="AM567" s="20"/>
      <c r="AN567" s="20"/>
      <c r="AO567" s="20"/>
      <c r="AP567" s="20"/>
      <c r="AQ567" s="20"/>
      <c r="AR567" s="20"/>
      <c r="AS567" s="20"/>
      <c r="AT567" s="615"/>
      <c r="AU567" s="141"/>
      <c r="AV567" s="141"/>
      <c r="AW567" s="576"/>
      <c r="AX567" s="174"/>
      <c r="AY567" s="174"/>
      <c r="AZ567" s="174"/>
      <c r="BA567" s="574"/>
      <c r="BB567" s="174"/>
      <c r="BC567" s="174"/>
      <c r="BD567" s="174"/>
      <c r="BE567" s="574"/>
      <c r="BF567" s="174"/>
      <c r="BG567" s="174"/>
      <c r="BH567" s="174"/>
      <c r="BI567" s="574"/>
      <c r="BJ567" s="174"/>
      <c r="BK567" s="174"/>
      <c r="BL567" s="174"/>
      <c r="BM567" s="574"/>
      <c r="BN567" s="726"/>
      <c r="BO567" s="174"/>
      <c r="BP567" s="174"/>
      <c r="BQ567" s="174"/>
      <c r="BR567" s="737"/>
      <c r="BS567" s="785"/>
      <c r="BT567" s="785"/>
      <c r="BU567" s="785"/>
      <c r="BV567" s="737"/>
      <c r="BW567" s="1573"/>
      <c r="BX567" s="174"/>
      <c r="BY567" s="574"/>
      <c r="BZ567" s="737"/>
      <c r="CA567" s="174"/>
      <c r="CB567" s="174"/>
      <c r="CC567" s="574"/>
      <c r="CD567" s="636"/>
      <c r="CE567" s="174"/>
      <c r="CF567" s="174"/>
      <c r="CG567" s="574"/>
      <c r="CH567" s="174"/>
      <c r="CI567" s="174"/>
      <c r="CJ567" s="174"/>
      <c r="CK567" s="174"/>
      <c r="CL567" s="174"/>
      <c r="CM567" s="174"/>
      <c r="CN567" s="174"/>
      <c r="CO567" s="174"/>
      <c r="CP567" s="174"/>
      <c r="CQ567" s="174"/>
      <c r="CR567" s="174"/>
      <c r="CS567" s="174"/>
      <c r="CT567" s="174"/>
      <c r="CU567" s="174"/>
      <c r="CV567" s="174"/>
      <c r="CW567" s="174"/>
      <c r="CX567" s="174"/>
      <c r="CY567" s="174"/>
      <c r="CZ567" s="174"/>
      <c r="DA567" s="174"/>
      <c r="DB567" s="174"/>
      <c r="DC567" s="174"/>
      <c r="DD567" s="174"/>
      <c r="DE567" s="174"/>
      <c r="DF567" s="174"/>
      <c r="DG567" s="174"/>
      <c r="DH567" s="174"/>
      <c r="DI567" s="574"/>
      <c r="DJ567" s="1139"/>
      <c r="DK567" s="141"/>
      <c r="DL567" s="141"/>
      <c r="DM567" s="141"/>
      <c r="DN567" s="141"/>
      <c r="DO567" s="141"/>
      <c r="DP567" s="141"/>
      <c r="DQ567" s="615"/>
      <c r="DR567" s="141"/>
      <c r="DS567" s="141"/>
      <c r="DT567" s="141"/>
      <c r="DU567" s="141"/>
      <c r="DV567" s="141"/>
      <c r="DW567" s="141"/>
      <c r="DX567" s="141"/>
      <c r="DY567" s="141"/>
      <c r="DZ567" s="141"/>
      <c r="EA567" s="141"/>
      <c r="EB567" s="141"/>
      <c r="EC567" s="1205"/>
      <c r="ED567" s="174"/>
      <c r="EE567" s="174"/>
      <c r="EF567" s="174"/>
      <c r="EG567" s="174"/>
      <c r="EH567" s="174"/>
      <c r="EI567" s="174"/>
      <c r="EJ567" s="574"/>
      <c r="EK567" s="99"/>
      <c r="EL567" s="99"/>
      <c r="EM567" s="99"/>
      <c r="EN567" s="99"/>
      <c r="EO567" s="99"/>
      <c r="EP567" s="99"/>
      <c r="EQ567" s="99"/>
      <c r="ER567" s="99"/>
      <c r="ES567" s="99"/>
      <c r="ET567" s="99"/>
      <c r="EU567" s="99"/>
      <c r="EV567" s="99"/>
      <c r="EW567" s="99"/>
      <c r="EX567" s="99"/>
      <c r="EY567" s="99"/>
      <c r="EZ567" s="99"/>
      <c r="FA567" s="99"/>
      <c r="FB567" s="99"/>
      <c r="FC567" s="99"/>
      <c r="FD567" s="99"/>
      <c r="FE567" s="99"/>
      <c r="FF567" s="99"/>
      <c r="FG567" s="99"/>
      <c r="FH567" s="99"/>
      <c r="FI567" s="99"/>
      <c r="FJ567" s="99"/>
      <c r="FK567" s="99"/>
      <c r="FL567" s="99"/>
      <c r="FM567" s="99"/>
      <c r="FN567" s="99"/>
      <c r="FO567" s="99"/>
      <c r="FP567" s="99"/>
      <c r="FQ567" s="99"/>
      <c r="FR567" s="99"/>
      <c r="FS567" s="99"/>
      <c r="FT567" s="99"/>
      <c r="FU567" s="99"/>
      <c r="FV567" s="99"/>
      <c r="FW567" s="99"/>
      <c r="FX567" s="99"/>
      <c r="FY567" s="99"/>
      <c r="FZ567" s="99"/>
      <c r="GA567" s="99"/>
      <c r="GB567" s="99"/>
      <c r="GC567" s="99"/>
      <c r="GD567" s="99"/>
      <c r="GE567" s="99"/>
      <c r="GF567" s="99"/>
      <c r="GG567" s="99"/>
      <c r="GH567" s="99"/>
      <c r="GI567" s="99"/>
      <c r="GJ567" s="99"/>
      <c r="GK567" s="99"/>
      <c r="GL567" s="99"/>
      <c r="GM567" s="99"/>
      <c r="GN567" s="99"/>
      <c r="GO567" s="99"/>
      <c r="GP567" s="99"/>
      <c r="GQ567" s="99"/>
      <c r="GR567" s="99"/>
      <c r="GS567" s="99"/>
      <c r="GT567" s="99"/>
      <c r="GU567" s="99"/>
      <c r="GV567" s="99"/>
      <c r="GW567" s="99"/>
      <c r="GX567" s="99"/>
      <c r="GY567" s="99"/>
      <c r="GZ567" s="99"/>
      <c r="HA567" s="99"/>
      <c r="HB567" s="99"/>
      <c r="HC567" s="99"/>
      <c r="HD567" s="99"/>
      <c r="HE567" s="99"/>
      <c r="HF567" s="99"/>
      <c r="HG567" s="99"/>
      <c r="HH567" s="99"/>
      <c r="HI567" s="99"/>
      <c r="HJ567" s="99"/>
      <c r="HK567" s="99"/>
      <c r="HL567" s="99"/>
      <c r="HM567" s="99"/>
      <c r="HN567" s="99"/>
      <c r="HO567" s="99"/>
      <c r="HP567" s="99"/>
      <c r="HQ567" s="99"/>
      <c r="HR567" s="99"/>
      <c r="HS567" s="99"/>
      <c r="HT567" s="99"/>
      <c r="HU567" s="99"/>
      <c r="HV567" s="99"/>
      <c r="HW567" s="99"/>
    </row>
    <row r="568" spans="1:231" ht="13.5" hidden="1" customHeight="1" outlineLevel="2">
      <c r="A568" s="4"/>
      <c r="H568" s="4"/>
      <c r="I568" s="1091" t="s">
        <v>77</v>
      </c>
      <c r="J568" s="20"/>
      <c r="K568" s="20"/>
      <c r="L568" s="20"/>
      <c r="M568" s="20"/>
      <c r="N568" s="20"/>
      <c r="O568" s="20"/>
      <c r="P568" s="20"/>
      <c r="Q568" s="20"/>
      <c r="R568" s="20"/>
      <c r="S568" s="20"/>
      <c r="T568" s="20"/>
      <c r="U568" s="20"/>
      <c r="V568" s="20"/>
      <c r="W568" s="20"/>
      <c r="X568" s="20"/>
      <c r="Y568" s="20"/>
      <c r="Z568" s="20"/>
      <c r="AA568" s="20"/>
      <c r="AB568" s="20"/>
      <c r="AC568" s="20"/>
      <c r="AD568" s="20"/>
      <c r="AE568" s="20"/>
      <c r="AF568" s="20"/>
      <c r="AG568" s="20"/>
      <c r="AH568" s="20"/>
      <c r="AI568" s="20"/>
      <c r="AJ568" s="20"/>
      <c r="AK568" s="20"/>
      <c r="AL568" s="20"/>
      <c r="AM568" s="20"/>
      <c r="AN568" s="20"/>
      <c r="AO568" s="20"/>
      <c r="AP568" s="20"/>
      <c r="AQ568" s="20"/>
      <c r="AR568" s="20"/>
      <c r="AS568" s="20"/>
      <c r="AT568" s="615"/>
      <c r="AU568" s="141"/>
      <c r="AV568" s="141"/>
      <c r="AW568" s="576"/>
      <c r="AX568" s="174"/>
      <c r="AY568" s="174"/>
      <c r="AZ568" s="174"/>
      <c r="BA568" s="574"/>
      <c r="BB568" s="174"/>
      <c r="BC568" s="174"/>
      <c r="BD568" s="174"/>
      <c r="BE568" s="574"/>
      <c r="BF568" s="174"/>
      <c r="BG568" s="174"/>
      <c r="BH568" s="174"/>
      <c r="BI568" s="574"/>
      <c r="BJ568" s="174"/>
      <c r="BK568" s="174"/>
      <c r="BL568" s="174"/>
      <c r="BM568" s="574"/>
      <c r="BN568" s="726"/>
      <c r="BO568" s="174"/>
      <c r="BP568" s="174"/>
      <c r="BQ568" s="174"/>
      <c r="BR568" s="737"/>
      <c r="BS568" s="785"/>
      <c r="BT568" s="785"/>
      <c r="BU568" s="785"/>
      <c r="BV568" s="737"/>
      <c r="BW568" s="1573"/>
      <c r="BX568" s="174"/>
      <c r="BY568" s="574"/>
      <c r="BZ568" s="737"/>
      <c r="CA568" s="174"/>
      <c r="CB568" s="174"/>
      <c r="CC568" s="574"/>
      <c r="CD568" s="636"/>
      <c r="CE568" s="174"/>
      <c r="CF568" s="174"/>
      <c r="CG568" s="574"/>
      <c r="CH568" s="174"/>
      <c r="CI568" s="174"/>
      <c r="CJ568" s="174"/>
      <c r="CK568" s="174"/>
      <c r="CL568" s="174"/>
      <c r="CM568" s="174"/>
      <c r="CN568" s="174"/>
      <c r="CO568" s="174"/>
      <c r="CP568" s="174"/>
      <c r="CQ568" s="174"/>
      <c r="CR568" s="174"/>
      <c r="CS568" s="174"/>
      <c r="CT568" s="174"/>
      <c r="CU568" s="174"/>
      <c r="CV568" s="174"/>
      <c r="CW568" s="174"/>
      <c r="CX568" s="174"/>
      <c r="CY568" s="174"/>
      <c r="CZ568" s="174"/>
      <c r="DA568" s="174"/>
      <c r="DB568" s="174"/>
      <c r="DC568" s="174"/>
      <c r="DD568" s="174"/>
      <c r="DE568" s="174"/>
      <c r="DF568" s="174"/>
      <c r="DG568" s="174"/>
      <c r="DH568" s="174"/>
      <c r="DI568" s="574"/>
      <c r="DJ568" s="1139"/>
      <c r="DK568" s="141"/>
      <c r="DL568" s="141"/>
      <c r="DM568" s="141"/>
      <c r="DN568" s="141"/>
      <c r="DO568" s="141"/>
      <c r="DP568" s="141"/>
      <c r="DQ568" s="615"/>
      <c r="DR568" s="141"/>
      <c r="DS568" s="141"/>
      <c r="DT568" s="141"/>
      <c r="DU568" s="141"/>
      <c r="DV568" s="141"/>
      <c r="DW568" s="141"/>
      <c r="DX568" s="141"/>
      <c r="DY568" s="141"/>
      <c r="DZ568" s="141"/>
      <c r="EA568" s="141"/>
      <c r="EB568" s="141"/>
      <c r="EC568" s="1205"/>
      <c r="ED568" s="174"/>
      <c r="EE568" s="174"/>
      <c r="EF568" s="174"/>
      <c r="EG568" s="174"/>
      <c r="EH568" s="174"/>
      <c r="EI568" s="174"/>
      <c r="EJ568" s="574"/>
      <c r="EK568" s="99"/>
      <c r="EL568" s="99"/>
      <c r="EM568" s="99"/>
      <c r="EN568" s="99"/>
      <c r="EO568" s="99"/>
      <c r="EP568" s="99"/>
      <c r="EQ568" s="99"/>
      <c r="ER568" s="99"/>
      <c r="ES568" s="99"/>
      <c r="ET568" s="99"/>
      <c r="EU568" s="99"/>
      <c r="EV568" s="99"/>
      <c r="EW568" s="99"/>
      <c r="EX568" s="99"/>
      <c r="EY568" s="99"/>
      <c r="EZ568" s="99"/>
      <c r="FA568" s="99"/>
      <c r="FB568" s="99"/>
      <c r="FC568" s="99"/>
      <c r="FD568" s="99"/>
      <c r="FE568" s="99"/>
      <c r="FF568" s="99"/>
      <c r="FG568" s="99"/>
      <c r="FH568" s="99"/>
      <c r="FI568" s="99"/>
      <c r="FJ568" s="99"/>
      <c r="FK568" s="99"/>
      <c r="FL568" s="99"/>
      <c r="FM568" s="99"/>
      <c r="FN568" s="99"/>
      <c r="FO568" s="99"/>
      <c r="FP568" s="99"/>
      <c r="FQ568" s="99"/>
      <c r="FR568" s="99"/>
      <c r="FS568" s="99"/>
      <c r="FT568" s="99"/>
      <c r="FU568" s="99"/>
      <c r="FV568" s="99"/>
      <c r="FW568" s="99"/>
      <c r="FX568" s="99"/>
      <c r="FY568" s="99"/>
      <c r="FZ568" s="99"/>
      <c r="GA568" s="99"/>
      <c r="GB568" s="99"/>
      <c r="GC568" s="99"/>
      <c r="GD568" s="99"/>
      <c r="GE568" s="99"/>
      <c r="GF568" s="99"/>
      <c r="GG568" s="99"/>
      <c r="GH568" s="99"/>
      <c r="GI568" s="99"/>
      <c r="GJ568" s="99"/>
      <c r="GK568" s="99"/>
      <c r="GL568" s="99"/>
      <c r="GM568" s="99"/>
      <c r="GN568" s="99"/>
      <c r="GO568" s="99"/>
      <c r="GP568" s="99"/>
      <c r="GQ568" s="99"/>
      <c r="GR568" s="99"/>
      <c r="GS568" s="99"/>
      <c r="GT568" s="99"/>
      <c r="GU568" s="99"/>
      <c r="GV568" s="99"/>
      <c r="GW568" s="99"/>
      <c r="GX568" s="99"/>
      <c r="GY568" s="99"/>
      <c r="GZ568" s="99"/>
      <c r="HA568" s="99"/>
      <c r="HB568" s="99"/>
      <c r="HC568" s="99"/>
      <c r="HD568" s="99"/>
      <c r="HE568" s="99"/>
      <c r="HF568" s="99"/>
      <c r="HG568" s="99"/>
      <c r="HH568" s="99"/>
      <c r="HI568" s="99"/>
      <c r="HJ568" s="99"/>
      <c r="HK568" s="99"/>
      <c r="HL568" s="99"/>
      <c r="HM568" s="99"/>
      <c r="HN568" s="99"/>
      <c r="HO568" s="99"/>
      <c r="HP568" s="99"/>
      <c r="HQ568" s="99"/>
      <c r="HR568" s="99"/>
      <c r="HS568" s="99"/>
      <c r="HT568" s="99"/>
      <c r="HU568" s="99"/>
      <c r="HV568" s="99"/>
      <c r="HW568" s="99"/>
    </row>
    <row r="569" spans="1:231" ht="13.5" hidden="1" customHeight="1" outlineLevel="2">
      <c r="A569" s="4"/>
      <c r="H569" s="4"/>
      <c r="I569" s="1092" t="s">
        <v>387</v>
      </c>
      <c r="J569" s="20"/>
      <c r="K569" s="20"/>
      <c r="L569" s="20"/>
      <c r="M569" s="20"/>
      <c r="N569" s="20"/>
      <c r="O569" s="20"/>
      <c r="P569" s="20"/>
      <c r="Q569" s="20"/>
      <c r="R569" s="20"/>
      <c r="S569" s="20"/>
      <c r="T569" s="20"/>
      <c r="U569" s="20"/>
      <c r="V569" s="20"/>
      <c r="W569" s="20"/>
      <c r="X569" s="20"/>
      <c r="Y569" s="20"/>
      <c r="Z569" s="20"/>
      <c r="AA569" s="20"/>
      <c r="AB569" s="20"/>
      <c r="AC569" s="20"/>
      <c r="AD569" s="20"/>
      <c r="AE569" s="20"/>
      <c r="AF569" s="20"/>
      <c r="AG569" s="20"/>
      <c r="AH569" s="20"/>
      <c r="AI569" s="20"/>
      <c r="AJ569" s="20"/>
      <c r="AK569" s="20"/>
      <c r="AL569" s="20"/>
      <c r="AM569" s="20"/>
      <c r="AN569" s="20"/>
      <c r="AO569" s="20"/>
      <c r="AP569" s="20"/>
      <c r="AQ569" s="20"/>
      <c r="AR569" s="20"/>
      <c r="AS569" s="20"/>
      <c r="AT569" s="615"/>
      <c r="AU569" s="141"/>
      <c r="AV569" s="141"/>
      <c r="AW569" s="576"/>
      <c r="AX569" s="174"/>
      <c r="AY569" s="174"/>
      <c r="AZ569" s="174"/>
      <c r="BA569" s="574"/>
      <c r="BB569" s="174"/>
      <c r="BC569" s="174"/>
      <c r="BD569" s="174"/>
      <c r="BE569" s="574"/>
      <c r="BF569" s="174"/>
      <c r="BG569" s="174"/>
      <c r="BH569" s="174"/>
      <c r="BI569" s="574"/>
      <c r="BJ569" s="174"/>
      <c r="BK569" s="174"/>
      <c r="BL569" s="174"/>
      <c r="BM569" s="574"/>
      <c r="BN569" s="726"/>
      <c r="BO569" s="174"/>
      <c r="BP569" s="174"/>
      <c r="BQ569" s="174"/>
      <c r="BR569" s="739">
        <f>$BR$529</f>
        <v>102087</v>
      </c>
      <c r="BS569" s="770">
        <f>BR571</f>
        <v>103415</v>
      </c>
      <c r="BT569" s="770">
        <f>BS571</f>
        <v>103415</v>
      </c>
      <c r="BU569" s="774">
        <f>BT571</f>
        <v>103415</v>
      </c>
      <c r="BV569" s="739">
        <f>$BR$529</f>
        <v>102087</v>
      </c>
      <c r="BW569" s="265">
        <f>$BR$529</f>
        <v>102087</v>
      </c>
      <c r="BX569" s="770">
        <f>BW571</f>
        <v>103415</v>
      </c>
      <c r="BY569" s="774">
        <f>BX571</f>
        <v>103415</v>
      </c>
      <c r="BZ569" s="739"/>
      <c r="CA569" s="770"/>
      <c r="CB569" s="770"/>
      <c r="CC569" s="774"/>
      <c r="CD569" s="788"/>
      <c r="CE569" s="770"/>
      <c r="CF569" s="770"/>
      <c r="CG569" s="774"/>
      <c r="CH569" s="174"/>
      <c r="CI569" s="174"/>
      <c r="CJ569" s="174"/>
      <c r="CK569" s="174"/>
      <c r="CL569" s="174"/>
      <c r="CM569" s="174"/>
      <c r="CN569" s="174"/>
      <c r="CO569" s="174"/>
      <c r="CP569" s="174"/>
      <c r="CQ569" s="174"/>
      <c r="CR569" s="174"/>
      <c r="CS569" s="174"/>
      <c r="CT569" s="174"/>
      <c r="CU569" s="174"/>
      <c r="CV569" s="174"/>
      <c r="CW569" s="174"/>
      <c r="CX569" s="174"/>
      <c r="CY569" s="174"/>
      <c r="CZ569" s="174"/>
      <c r="DA569" s="174"/>
      <c r="DB569" s="174"/>
      <c r="DC569" s="174"/>
      <c r="DD569" s="174"/>
      <c r="DE569" s="174"/>
      <c r="DF569" s="174"/>
      <c r="DG569" s="174"/>
      <c r="DH569" s="174"/>
      <c r="DI569" s="574"/>
      <c r="DJ569" s="1139"/>
      <c r="DK569" s="141"/>
      <c r="DL569" s="141"/>
      <c r="DM569" s="141"/>
      <c r="DN569" s="141"/>
      <c r="DO569" s="141"/>
      <c r="DP569" s="141"/>
      <c r="DQ569" s="615"/>
      <c r="DR569" s="141"/>
      <c r="DS569" s="141"/>
      <c r="DT569" s="141"/>
      <c r="DU569" s="141"/>
      <c r="DV569" s="141"/>
      <c r="DW569" s="141"/>
      <c r="DX569" s="141"/>
      <c r="DY569" s="141"/>
      <c r="DZ569" s="770">
        <f>BR569</f>
        <v>102087</v>
      </c>
      <c r="EA569" s="770">
        <f>DZ571</f>
        <v>103415</v>
      </c>
      <c r="EB569" s="770"/>
      <c r="EC569" s="900"/>
      <c r="ED569" s="770"/>
      <c r="EE569" s="770"/>
      <c r="EF569" s="770"/>
      <c r="EG569" s="770"/>
      <c r="EH569" s="770"/>
      <c r="EI569" s="770"/>
      <c r="EJ569" s="774"/>
      <c r="EK569" s="99"/>
      <c r="EL569" s="99"/>
      <c r="EM569" s="99"/>
      <c r="EN569" s="99"/>
      <c r="EO569" s="99"/>
      <c r="EP569" s="99"/>
      <c r="EQ569" s="99"/>
      <c r="ER569" s="99"/>
      <c r="ES569" s="99"/>
      <c r="ET569" s="99"/>
      <c r="EU569" s="99"/>
      <c r="EV569" s="99"/>
      <c r="EW569" s="99"/>
      <c r="EX569" s="99"/>
      <c r="EY569" s="99"/>
      <c r="EZ569" s="99"/>
      <c r="FA569" s="99"/>
      <c r="FB569" s="99"/>
      <c r="FC569" s="99"/>
      <c r="FD569" s="99"/>
      <c r="FE569" s="99"/>
      <c r="FF569" s="99"/>
      <c r="FG569" s="99"/>
      <c r="FH569" s="99"/>
      <c r="FI569" s="99"/>
      <c r="FJ569" s="99"/>
      <c r="FK569" s="99"/>
      <c r="FL569" s="99"/>
      <c r="FM569" s="99"/>
      <c r="FN569" s="99"/>
      <c r="FO569" s="99"/>
      <c r="FP569" s="99"/>
      <c r="FQ569" s="99"/>
      <c r="FR569" s="99"/>
      <c r="FS569" s="99"/>
      <c r="FT569" s="99"/>
      <c r="FU569" s="99"/>
      <c r="FV569" s="99"/>
      <c r="FW569" s="99"/>
      <c r="FX569" s="99"/>
      <c r="FY569" s="99"/>
      <c r="FZ569" s="99"/>
      <c r="GA569" s="99"/>
      <c r="GB569" s="99"/>
      <c r="GC569" s="99"/>
      <c r="GD569" s="99"/>
      <c r="GE569" s="99"/>
      <c r="GF569" s="99"/>
      <c r="GG569" s="99"/>
      <c r="GH569" s="99"/>
      <c r="GI569" s="99"/>
      <c r="GJ569" s="99"/>
      <c r="GK569" s="99"/>
      <c r="GL569" s="99"/>
      <c r="GM569" s="99"/>
      <c r="GN569" s="99"/>
      <c r="GO569" s="99"/>
      <c r="GP569" s="99"/>
      <c r="GQ569" s="99"/>
      <c r="GR569" s="99"/>
      <c r="GS569" s="99"/>
      <c r="GT569" s="99"/>
      <c r="GU569" s="99"/>
      <c r="GV569" s="99"/>
      <c r="GW569" s="99"/>
      <c r="GX569" s="99"/>
      <c r="GY569" s="99"/>
      <c r="GZ569" s="99"/>
      <c r="HA569" s="99"/>
      <c r="HB569" s="99"/>
      <c r="HC569" s="99"/>
      <c r="HD569" s="99"/>
      <c r="HE569" s="99"/>
      <c r="HF569" s="99"/>
      <c r="HG569" s="99"/>
      <c r="HH569" s="99"/>
      <c r="HI569" s="99"/>
      <c r="HJ569" s="99"/>
      <c r="HK569" s="99"/>
      <c r="HL569" s="99"/>
      <c r="HM569" s="99"/>
      <c r="HN569" s="99"/>
      <c r="HO569" s="99"/>
      <c r="HP569" s="99"/>
      <c r="HQ569" s="99"/>
      <c r="HR569" s="99"/>
      <c r="HS569" s="99"/>
      <c r="HT569" s="99"/>
      <c r="HU569" s="99"/>
      <c r="HV569" s="99"/>
      <c r="HW569" s="99"/>
    </row>
    <row r="570" spans="1:231" ht="13.5" hidden="1" customHeight="1" outlineLevel="2">
      <c r="A570" s="4"/>
      <c r="H570" s="4"/>
      <c r="I570" s="1092" t="s">
        <v>129</v>
      </c>
      <c r="J570" s="20"/>
      <c r="K570" s="20"/>
      <c r="L570" s="20"/>
      <c r="M570" s="20"/>
      <c r="N570" s="20"/>
      <c r="O570" s="20"/>
      <c r="P570" s="20"/>
      <c r="Q570" s="20"/>
      <c r="R570" s="20"/>
      <c r="S570" s="20"/>
      <c r="T570" s="20"/>
      <c r="U570" s="20"/>
      <c r="V570" s="20"/>
      <c r="W570" s="20"/>
      <c r="X570" s="20"/>
      <c r="Y570" s="20"/>
      <c r="Z570" s="20"/>
      <c r="AA570" s="20"/>
      <c r="AB570" s="20"/>
      <c r="AC570" s="20"/>
      <c r="AD570" s="20"/>
      <c r="AE570" s="20"/>
      <c r="AF570" s="20"/>
      <c r="AG570" s="20"/>
      <c r="AH570" s="20"/>
      <c r="AI570" s="20"/>
      <c r="AJ570" s="20"/>
      <c r="AK570" s="20"/>
      <c r="AL570" s="20"/>
      <c r="AM570" s="20"/>
      <c r="AN570" s="20"/>
      <c r="AO570" s="20"/>
      <c r="AP570" s="20"/>
      <c r="AQ570" s="20"/>
      <c r="AR570" s="20"/>
      <c r="AS570" s="20"/>
      <c r="AT570" s="615"/>
      <c r="AU570" s="141"/>
      <c r="AV570" s="141"/>
      <c r="AW570" s="576"/>
      <c r="AX570" s="174"/>
      <c r="AY570" s="174"/>
      <c r="AZ570" s="174"/>
      <c r="BA570" s="574"/>
      <c r="BB570" s="174"/>
      <c r="BC570" s="174"/>
      <c r="BD570" s="174"/>
      <c r="BE570" s="574"/>
      <c r="BF570" s="174"/>
      <c r="BG570" s="174"/>
      <c r="BH570" s="174"/>
      <c r="BI570" s="574"/>
      <c r="BJ570" s="174"/>
      <c r="BK570" s="174"/>
      <c r="BL570" s="174"/>
      <c r="BM570" s="574"/>
      <c r="BN570" s="726"/>
      <c r="BO570" s="174"/>
      <c r="BP570" s="174"/>
      <c r="BQ570" s="174"/>
      <c r="BR570" s="741">
        <f t="shared" ref="BR570:BY570" si="1028">BR571-BR569</f>
        <v>1328</v>
      </c>
      <c r="BS570" s="802">
        <f t="shared" si="1028"/>
        <v>0</v>
      </c>
      <c r="BT570" s="802">
        <f t="shared" si="1028"/>
        <v>0</v>
      </c>
      <c r="BU570" s="776">
        <f t="shared" si="1028"/>
        <v>0</v>
      </c>
      <c r="BV570" s="741">
        <f t="shared" si="1028"/>
        <v>1328</v>
      </c>
      <c r="BW570" s="780">
        <f t="shared" si="1028"/>
        <v>1328</v>
      </c>
      <c r="BX570" s="802">
        <f t="shared" si="1028"/>
        <v>0</v>
      </c>
      <c r="BY570" s="776">
        <f t="shared" si="1028"/>
        <v>0</v>
      </c>
      <c r="BZ570" s="741"/>
      <c r="CA570" s="802"/>
      <c r="CB570" s="802"/>
      <c r="CC570" s="776"/>
      <c r="CD570" s="1738"/>
      <c r="CE570" s="802"/>
      <c r="CF570" s="802"/>
      <c r="CG570" s="776"/>
      <c r="CH570" s="174"/>
      <c r="CI570" s="174"/>
      <c r="CJ570" s="174"/>
      <c r="CK570" s="174"/>
      <c r="CL570" s="174"/>
      <c r="CM570" s="174"/>
      <c r="CN570" s="174"/>
      <c r="CO570" s="174"/>
      <c r="CP570" s="174"/>
      <c r="CQ570" s="174"/>
      <c r="CR570" s="174"/>
      <c r="CS570" s="174"/>
      <c r="CT570" s="174"/>
      <c r="CU570" s="174"/>
      <c r="CV570" s="174"/>
      <c r="CW570" s="174"/>
      <c r="CX570" s="174"/>
      <c r="CY570" s="174"/>
      <c r="CZ570" s="174"/>
      <c r="DA570" s="174"/>
      <c r="DB570" s="174"/>
      <c r="DC570" s="174"/>
      <c r="DD570" s="174"/>
      <c r="DE570" s="174"/>
      <c r="DF570" s="174"/>
      <c r="DG570" s="174"/>
      <c r="DH570" s="174"/>
      <c r="DI570" s="574"/>
      <c r="DJ570" s="1139"/>
      <c r="DK570" s="141"/>
      <c r="DL570" s="141"/>
      <c r="DM570" s="141"/>
      <c r="DN570" s="141"/>
      <c r="DO570" s="141"/>
      <c r="DP570" s="141"/>
      <c r="DQ570" s="615"/>
      <c r="DR570" s="141"/>
      <c r="DS570" s="141"/>
      <c r="DT570" s="141"/>
      <c r="DU570" s="141"/>
      <c r="DV570" s="141"/>
      <c r="DW570" s="141"/>
      <c r="DX570" s="141"/>
      <c r="DY570" s="141"/>
      <c r="DZ570" s="802">
        <f>DZ571-DZ569</f>
        <v>1328</v>
      </c>
      <c r="EA570" s="802">
        <f>EA571-EA569</f>
        <v>0</v>
      </c>
      <c r="EB570" s="802"/>
      <c r="EC570" s="1794"/>
      <c r="ED570" s="802"/>
      <c r="EE570" s="802"/>
      <c r="EF570" s="802"/>
      <c r="EG570" s="802"/>
      <c r="EH570" s="802"/>
      <c r="EI570" s="802"/>
      <c r="EJ570" s="776"/>
      <c r="EK570" s="99"/>
      <c r="EL570" s="99"/>
      <c r="EM570" s="99"/>
      <c r="EN570" s="99"/>
      <c r="EO570" s="99"/>
      <c r="EP570" s="99"/>
      <c r="EQ570" s="99"/>
      <c r="ER570" s="99"/>
      <c r="ES570" s="99"/>
      <c r="ET570" s="99"/>
      <c r="EU570" s="99"/>
      <c r="EV570" s="99"/>
      <c r="EW570" s="99"/>
      <c r="EX570" s="99"/>
      <c r="EY570" s="99"/>
      <c r="EZ570" s="99"/>
      <c r="FA570" s="99"/>
      <c r="FB570" s="99"/>
      <c r="FC570" s="99"/>
      <c r="FD570" s="99"/>
      <c r="FE570" s="99"/>
      <c r="FF570" s="99"/>
      <c r="FG570" s="99"/>
      <c r="FH570" s="99"/>
      <c r="FI570" s="99"/>
      <c r="FJ570" s="99"/>
      <c r="FK570" s="99"/>
      <c r="FL570" s="99"/>
      <c r="FM570" s="99"/>
      <c r="FN570" s="99"/>
      <c r="FO570" s="99"/>
      <c r="FP570" s="99"/>
      <c r="FQ570" s="99"/>
      <c r="FR570" s="99"/>
      <c r="FS570" s="99"/>
      <c r="FT570" s="99"/>
      <c r="FU570" s="99"/>
      <c r="FV570" s="99"/>
      <c r="FW570" s="99"/>
      <c r="FX570" s="99"/>
      <c r="FY570" s="99"/>
      <c r="FZ570" s="99"/>
      <c r="GA570" s="99"/>
      <c r="GB570" s="99"/>
      <c r="GC570" s="99"/>
      <c r="GD570" s="99"/>
      <c r="GE570" s="99"/>
      <c r="GF570" s="99"/>
      <c r="GG570" s="99"/>
      <c r="GH570" s="99"/>
      <c r="GI570" s="99"/>
      <c r="GJ570" s="99"/>
      <c r="GK570" s="99"/>
      <c r="GL570" s="99"/>
      <c r="GM570" s="99"/>
      <c r="GN570" s="99"/>
      <c r="GO570" s="99"/>
      <c r="GP570" s="99"/>
      <c r="GQ570" s="99"/>
      <c r="GR570" s="99"/>
      <c r="GS570" s="99"/>
      <c r="GT570" s="99"/>
      <c r="GU570" s="99"/>
      <c r="GV570" s="99"/>
      <c r="GW570" s="99"/>
      <c r="GX570" s="99"/>
      <c r="GY570" s="99"/>
      <c r="GZ570" s="99"/>
      <c r="HA570" s="99"/>
      <c r="HB570" s="99"/>
      <c r="HC570" s="99"/>
      <c r="HD570" s="99"/>
      <c r="HE570" s="99"/>
      <c r="HF570" s="99"/>
      <c r="HG570" s="99"/>
      <c r="HH570" s="99"/>
      <c r="HI570" s="99"/>
      <c r="HJ570" s="99"/>
      <c r="HK570" s="99"/>
      <c r="HL570" s="99"/>
      <c r="HM570" s="99"/>
      <c r="HN570" s="99"/>
      <c r="HO570" s="99"/>
      <c r="HP570" s="99"/>
      <c r="HQ570" s="99"/>
      <c r="HR570" s="99"/>
      <c r="HS570" s="99"/>
      <c r="HT570" s="99"/>
      <c r="HU570" s="99"/>
      <c r="HV570" s="99"/>
      <c r="HW570" s="99"/>
    </row>
    <row r="571" spans="1:231" ht="13.5" hidden="1" customHeight="1" outlineLevel="2">
      <c r="A571" s="4"/>
      <c r="H571" s="4"/>
      <c r="I571" s="1093" t="s">
        <v>130</v>
      </c>
      <c r="J571" s="20"/>
      <c r="K571" s="20"/>
      <c r="L571" s="20"/>
      <c r="M571" s="20"/>
      <c r="N571" s="20"/>
      <c r="O571" s="20"/>
      <c r="P571" s="20"/>
      <c r="Q571" s="20"/>
      <c r="R571" s="20"/>
      <c r="S571" s="20"/>
      <c r="T571" s="20"/>
      <c r="U571" s="20"/>
      <c r="V571" s="20"/>
      <c r="W571" s="20"/>
      <c r="X571" s="20"/>
      <c r="Y571" s="20"/>
      <c r="Z571" s="20"/>
      <c r="AA571" s="20"/>
      <c r="AB571" s="20"/>
      <c r="AC571" s="20"/>
      <c r="AD571" s="20"/>
      <c r="AE571" s="20"/>
      <c r="AF571" s="20"/>
      <c r="AG571" s="20"/>
      <c r="AH571" s="20"/>
      <c r="AI571" s="20"/>
      <c r="AJ571" s="20"/>
      <c r="AK571" s="20"/>
      <c r="AL571" s="20"/>
      <c r="AM571" s="20"/>
      <c r="AN571" s="20"/>
      <c r="AO571" s="20"/>
      <c r="AP571" s="20"/>
      <c r="AQ571" s="20"/>
      <c r="AR571" s="20"/>
      <c r="AS571" s="20"/>
      <c r="AT571" s="615"/>
      <c r="AU571" s="141"/>
      <c r="AV571" s="141"/>
      <c r="AW571" s="576"/>
      <c r="AX571" s="174"/>
      <c r="AY571" s="174"/>
      <c r="AZ571" s="174"/>
      <c r="BA571" s="574"/>
      <c r="BB571" s="174"/>
      <c r="BC571" s="174"/>
      <c r="BD571" s="174"/>
      <c r="BE571" s="574"/>
      <c r="BF571" s="174"/>
      <c r="BG571" s="174"/>
      <c r="BH571" s="174"/>
      <c r="BI571" s="574"/>
      <c r="BJ571" s="174"/>
      <c r="BK571" s="174"/>
      <c r="BL571" s="174"/>
      <c r="BM571" s="574"/>
      <c r="BN571" s="726"/>
      <c r="BO571" s="174"/>
      <c r="BP571" s="174"/>
      <c r="BQ571" s="174"/>
      <c r="BR571" s="751">
        <f>$BR$531</f>
        <v>103415</v>
      </c>
      <c r="BS571" s="772">
        <f>BR571*(1+BS582)</f>
        <v>103415</v>
      </c>
      <c r="BT571" s="772">
        <f>BS571*(1+BT582)</f>
        <v>103415</v>
      </c>
      <c r="BU571" s="775">
        <f>BT571*(1+BU582)</f>
        <v>103415</v>
      </c>
      <c r="BV571" s="751">
        <f>$BR$531</f>
        <v>103415</v>
      </c>
      <c r="BW571" s="266">
        <f>$BR$531</f>
        <v>103415</v>
      </c>
      <c r="BX571" s="772">
        <f>BT571*(1+BX582)</f>
        <v>103415</v>
      </c>
      <c r="BY571" s="775">
        <f>BU571*(1+BY582)</f>
        <v>103415</v>
      </c>
      <c r="BZ571" s="751"/>
      <c r="CA571" s="772"/>
      <c r="CB571" s="772"/>
      <c r="CC571" s="775"/>
      <c r="CD571" s="730"/>
      <c r="CE571" s="772"/>
      <c r="CF571" s="772"/>
      <c r="CG571" s="775"/>
      <c r="CH571" s="174"/>
      <c r="CI571" s="174"/>
      <c r="CJ571" s="174"/>
      <c r="CK571" s="174"/>
      <c r="CL571" s="174"/>
      <c r="CM571" s="174"/>
      <c r="CN571" s="174"/>
      <c r="CO571" s="174"/>
      <c r="CP571" s="174"/>
      <c r="CQ571" s="174"/>
      <c r="CR571" s="174"/>
      <c r="CS571" s="174"/>
      <c r="CT571" s="174"/>
      <c r="CU571" s="174"/>
      <c r="CV571" s="174"/>
      <c r="CW571" s="174"/>
      <c r="CX571" s="174"/>
      <c r="CY571" s="174"/>
      <c r="CZ571" s="174"/>
      <c r="DA571" s="174"/>
      <c r="DB571" s="174"/>
      <c r="DC571" s="174"/>
      <c r="DD571" s="174"/>
      <c r="DE571" s="174"/>
      <c r="DF571" s="174"/>
      <c r="DG571" s="174"/>
      <c r="DH571" s="174"/>
      <c r="DI571" s="574"/>
      <c r="DJ571" s="1139"/>
      <c r="DK571" s="141"/>
      <c r="DL571" s="141"/>
      <c r="DM571" s="141"/>
      <c r="DN571" s="141"/>
      <c r="DO571" s="141"/>
      <c r="DP571" s="141"/>
      <c r="DQ571" s="615"/>
      <c r="DR571" s="141"/>
      <c r="DS571" s="141"/>
      <c r="DT571" s="141"/>
      <c r="DU571" s="141"/>
      <c r="DV571" s="141"/>
      <c r="DW571" s="141"/>
      <c r="DX571" s="141"/>
      <c r="DY571" s="141"/>
      <c r="DZ571" s="772">
        <f>BU571</f>
        <v>103415</v>
      </c>
      <c r="EA571" s="772">
        <f>BY571</f>
        <v>103415</v>
      </c>
      <c r="EB571" s="772"/>
      <c r="EC571" s="1410"/>
      <c r="ED571" s="772"/>
      <c r="EE571" s="772"/>
      <c r="EF571" s="772"/>
      <c r="EG571" s="772"/>
      <c r="EH571" s="772"/>
      <c r="EI571" s="772"/>
      <c r="EJ571" s="775"/>
      <c r="EK571" s="99"/>
      <c r="EL571" s="99"/>
      <c r="EM571" s="99"/>
      <c r="EN571" s="99"/>
      <c r="EO571" s="99"/>
      <c r="EP571" s="99"/>
      <c r="EQ571" s="99"/>
      <c r="ER571" s="99"/>
      <c r="ES571" s="99"/>
      <c r="ET571" s="99"/>
      <c r="EU571" s="99"/>
      <c r="EV571" s="99"/>
      <c r="EW571" s="99"/>
      <c r="EX571" s="99"/>
      <c r="EY571" s="99"/>
      <c r="EZ571" s="99"/>
      <c r="FA571" s="99"/>
      <c r="FB571" s="99"/>
      <c r="FC571" s="99"/>
      <c r="FD571" s="99"/>
      <c r="FE571" s="99"/>
      <c r="FF571" s="99"/>
      <c r="FG571" s="99"/>
      <c r="FH571" s="99"/>
      <c r="FI571" s="99"/>
      <c r="FJ571" s="99"/>
      <c r="FK571" s="99"/>
      <c r="FL571" s="99"/>
      <c r="FM571" s="99"/>
      <c r="FN571" s="99"/>
      <c r="FO571" s="99"/>
      <c r="FP571" s="99"/>
      <c r="FQ571" s="99"/>
      <c r="FR571" s="99"/>
      <c r="FS571" s="99"/>
      <c r="FT571" s="99"/>
      <c r="FU571" s="99"/>
      <c r="FV571" s="99"/>
      <c r="FW571" s="99"/>
      <c r="FX571" s="99"/>
      <c r="FY571" s="99"/>
      <c r="FZ571" s="99"/>
      <c r="GA571" s="99"/>
      <c r="GB571" s="99"/>
      <c r="GC571" s="99"/>
      <c r="GD571" s="99"/>
      <c r="GE571" s="99"/>
      <c r="GF571" s="99"/>
      <c r="GG571" s="99"/>
      <c r="GH571" s="99"/>
      <c r="GI571" s="99"/>
      <c r="GJ571" s="99"/>
      <c r="GK571" s="99"/>
      <c r="GL571" s="99"/>
      <c r="GM571" s="99"/>
      <c r="GN571" s="99"/>
      <c r="GO571" s="99"/>
      <c r="GP571" s="99"/>
      <c r="GQ571" s="99"/>
      <c r="GR571" s="99"/>
      <c r="GS571" s="99"/>
      <c r="GT571" s="99"/>
      <c r="GU571" s="99"/>
      <c r="GV571" s="99"/>
      <c r="GW571" s="99"/>
      <c r="GX571" s="99"/>
      <c r="GY571" s="99"/>
      <c r="GZ571" s="99"/>
      <c r="HA571" s="99"/>
      <c r="HB571" s="99"/>
      <c r="HC571" s="99"/>
      <c r="HD571" s="99"/>
      <c r="HE571" s="99"/>
      <c r="HF571" s="99"/>
      <c r="HG571" s="99"/>
      <c r="HH571" s="99"/>
      <c r="HI571" s="99"/>
      <c r="HJ571" s="99"/>
      <c r="HK571" s="99"/>
      <c r="HL571" s="99"/>
      <c r="HM571" s="99"/>
      <c r="HN571" s="99"/>
      <c r="HO571" s="99"/>
      <c r="HP571" s="99"/>
      <c r="HQ571" s="99"/>
      <c r="HR571" s="99"/>
      <c r="HS571" s="99"/>
      <c r="HT571" s="99"/>
      <c r="HU571" s="99"/>
      <c r="HV571" s="99"/>
      <c r="HW571" s="99"/>
    </row>
    <row r="572" spans="1:231" ht="13.5" hidden="1" customHeight="1" outlineLevel="2">
      <c r="A572" s="4"/>
      <c r="H572" s="4"/>
      <c r="I572" s="1092" t="s">
        <v>131</v>
      </c>
      <c r="J572" s="20"/>
      <c r="K572" s="20"/>
      <c r="L572" s="20"/>
      <c r="M572" s="20"/>
      <c r="N572" s="20"/>
      <c r="O572" s="20"/>
      <c r="P572" s="20"/>
      <c r="Q572" s="20"/>
      <c r="R572" s="20"/>
      <c r="S572" s="20"/>
      <c r="T572" s="20"/>
      <c r="U572" s="20"/>
      <c r="V572" s="20"/>
      <c r="W572" s="20"/>
      <c r="X572" s="20"/>
      <c r="Y572" s="20"/>
      <c r="Z572" s="20"/>
      <c r="AA572" s="20"/>
      <c r="AB572" s="20"/>
      <c r="AC572" s="20"/>
      <c r="AD572" s="20"/>
      <c r="AE572" s="20"/>
      <c r="AF572" s="20"/>
      <c r="AG572" s="20"/>
      <c r="AH572" s="20"/>
      <c r="AI572" s="20"/>
      <c r="AJ572" s="20"/>
      <c r="AK572" s="20"/>
      <c r="AL572" s="20"/>
      <c r="AM572" s="20"/>
      <c r="AN572" s="20"/>
      <c r="AO572" s="20"/>
      <c r="AP572" s="20"/>
      <c r="AQ572" s="20"/>
      <c r="AR572" s="20"/>
      <c r="AS572" s="20"/>
      <c r="AT572" s="615"/>
      <c r="AU572" s="141"/>
      <c r="AV572" s="141"/>
      <c r="AW572" s="576"/>
      <c r="AX572" s="174"/>
      <c r="AY572" s="174"/>
      <c r="AZ572" s="174"/>
      <c r="BA572" s="574"/>
      <c r="BB572" s="174"/>
      <c r="BC572" s="174"/>
      <c r="BD572" s="174"/>
      <c r="BE572" s="574"/>
      <c r="BF572" s="174"/>
      <c r="BG572" s="174"/>
      <c r="BH572" s="174"/>
      <c r="BI572" s="574"/>
      <c r="BJ572" s="174"/>
      <c r="BK572" s="174"/>
      <c r="BL572" s="174"/>
      <c r="BM572" s="574"/>
      <c r="BN572" s="726"/>
      <c r="BO572" s="174"/>
      <c r="BP572" s="174"/>
      <c r="BQ572" s="174"/>
      <c r="BR572" s="739">
        <f t="shared" ref="BR572:BY572" si="1029">AVERAGE(BR571,BR569)</f>
        <v>102751</v>
      </c>
      <c r="BS572" s="770">
        <f t="shared" si="1029"/>
        <v>103415</v>
      </c>
      <c r="BT572" s="770">
        <f t="shared" si="1029"/>
        <v>103415</v>
      </c>
      <c r="BU572" s="774">
        <f t="shared" si="1029"/>
        <v>103415</v>
      </c>
      <c r="BV572" s="739">
        <f t="shared" si="1029"/>
        <v>102751</v>
      </c>
      <c r="BW572" s="265">
        <f t="shared" si="1029"/>
        <v>102751</v>
      </c>
      <c r="BX572" s="770">
        <f t="shared" si="1029"/>
        <v>103415</v>
      </c>
      <c r="BY572" s="774">
        <f t="shared" si="1029"/>
        <v>103415</v>
      </c>
      <c r="BZ572" s="739"/>
      <c r="CA572" s="770"/>
      <c r="CB572" s="770"/>
      <c r="CC572" s="774"/>
      <c r="CD572" s="788"/>
      <c r="CE572" s="770"/>
      <c r="CF572" s="770"/>
      <c r="CG572" s="774"/>
      <c r="CH572" s="174"/>
      <c r="CI572" s="174"/>
      <c r="CJ572" s="174"/>
      <c r="CK572" s="174"/>
      <c r="CL572" s="174"/>
      <c r="CM572" s="174"/>
      <c r="CN572" s="174"/>
      <c r="CO572" s="174"/>
      <c r="CP572" s="174"/>
      <c r="CQ572" s="174"/>
      <c r="CR572" s="174"/>
      <c r="CS572" s="174"/>
      <c r="CT572" s="174"/>
      <c r="CU572" s="174"/>
      <c r="CV572" s="174"/>
      <c r="CW572" s="174"/>
      <c r="CX572" s="174"/>
      <c r="CY572" s="174"/>
      <c r="CZ572" s="174"/>
      <c r="DA572" s="174"/>
      <c r="DB572" s="174"/>
      <c r="DC572" s="174"/>
      <c r="DD572" s="174"/>
      <c r="DE572" s="174"/>
      <c r="DF572" s="174"/>
      <c r="DG572" s="174"/>
      <c r="DH572" s="174"/>
      <c r="DI572" s="574"/>
      <c r="DJ572" s="1139"/>
      <c r="DK572" s="141"/>
      <c r="DL572" s="141"/>
      <c r="DM572" s="141"/>
      <c r="DN572" s="141"/>
      <c r="DO572" s="141"/>
      <c r="DP572" s="141"/>
      <c r="DQ572" s="615"/>
      <c r="DR572" s="141"/>
      <c r="DS572" s="141"/>
      <c r="DT572" s="141"/>
      <c r="DU572" s="141"/>
      <c r="DV572" s="141"/>
      <c r="DW572" s="141"/>
      <c r="DX572" s="141"/>
      <c r="DY572" s="141"/>
      <c r="DZ572" s="770">
        <f>AVERAGE(DZ571,DZ569)</f>
        <v>102751</v>
      </c>
      <c r="EA572" s="770">
        <f>AVERAGE(EA571,EA569)</f>
        <v>103415</v>
      </c>
      <c r="EB572" s="770"/>
      <c r="EC572" s="900"/>
      <c r="ED572" s="770"/>
      <c r="EE572" s="770"/>
      <c r="EF572" s="770"/>
      <c r="EG572" s="770"/>
      <c r="EH572" s="770"/>
      <c r="EI572" s="770"/>
      <c r="EJ572" s="774"/>
      <c r="EK572" s="99"/>
      <c r="EL572" s="99"/>
      <c r="EM572" s="99"/>
      <c r="EN572" s="99"/>
      <c r="EO572" s="99"/>
      <c r="EP572" s="99"/>
      <c r="EQ572" s="99"/>
      <c r="ER572" s="99"/>
      <c r="ES572" s="99"/>
      <c r="ET572" s="99"/>
      <c r="EU572" s="99"/>
      <c r="EV572" s="99"/>
      <c r="EW572" s="99"/>
      <c r="EX572" s="99"/>
      <c r="EY572" s="99"/>
      <c r="EZ572" s="99"/>
      <c r="FA572" s="99"/>
      <c r="FB572" s="99"/>
      <c r="FC572" s="99"/>
      <c r="FD572" s="99"/>
      <c r="FE572" s="99"/>
      <c r="FF572" s="99"/>
      <c r="FG572" s="99"/>
      <c r="FH572" s="99"/>
      <c r="FI572" s="99"/>
      <c r="FJ572" s="99"/>
      <c r="FK572" s="99"/>
      <c r="FL572" s="99"/>
      <c r="FM572" s="99"/>
      <c r="FN572" s="99"/>
      <c r="FO572" s="99"/>
      <c r="FP572" s="99"/>
      <c r="FQ572" s="99"/>
      <c r="FR572" s="99"/>
      <c r="FS572" s="99"/>
      <c r="FT572" s="99"/>
      <c r="FU572" s="99"/>
      <c r="FV572" s="99"/>
      <c r="FW572" s="99"/>
      <c r="FX572" s="99"/>
      <c r="FY572" s="99"/>
      <c r="FZ572" s="99"/>
      <c r="GA572" s="99"/>
      <c r="GB572" s="99"/>
      <c r="GC572" s="99"/>
      <c r="GD572" s="99"/>
      <c r="GE572" s="99"/>
      <c r="GF572" s="99"/>
      <c r="GG572" s="99"/>
      <c r="GH572" s="99"/>
      <c r="GI572" s="99"/>
      <c r="GJ572" s="99"/>
      <c r="GK572" s="99"/>
      <c r="GL572" s="99"/>
      <c r="GM572" s="99"/>
      <c r="GN572" s="99"/>
      <c r="GO572" s="99"/>
      <c r="GP572" s="99"/>
      <c r="GQ572" s="99"/>
      <c r="GR572" s="99"/>
      <c r="GS572" s="99"/>
      <c r="GT572" s="99"/>
      <c r="GU572" s="99"/>
      <c r="GV572" s="99"/>
      <c r="GW572" s="99"/>
      <c r="GX572" s="99"/>
      <c r="GY572" s="99"/>
      <c r="GZ572" s="99"/>
      <c r="HA572" s="99"/>
      <c r="HB572" s="99"/>
      <c r="HC572" s="99"/>
      <c r="HD572" s="99"/>
      <c r="HE572" s="99"/>
      <c r="HF572" s="99"/>
      <c r="HG572" s="99"/>
      <c r="HH572" s="99"/>
      <c r="HI572" s="99"/>
      <c r="HJ572" s="99"/>
      <c r="HK572" s="99"/>
      <c r="HL572" s="99"/>
      <c r="HM572" s="99"/>
      <c r="HN572" s="99"/>
      <c r="HO572" s="99"/>
      <c r="HP572" s="99"/>
      <c r="HQ572" s="99"/>
      <c r="HR572" s="99"/>
      <c r="HS572" s="99"/>
      <c r="HT572" s="99"/>
      <c r="HU572" s="99"/>
      <c r="HV572" s="99"/>
      <c r="HW572" s="99"/>
    </row>
    <row r="573" spans="1:231" ht="13.5" hidden="1" customHeight="1" outlineLevel="2">
      <c r="A573" s="4"/>
      <c r="H573" s="4"/>
      <c r="I573" s="1094" t="s">
        <v>132</v>
      </c>
      <c r="J573" s="20"/>
      <c r="K573" s="20"/>
      <c r="L573" s="20"/>
      <c r="M573" s="20"/>
      <c r="N573" s="20"/>
      <c r="O573" s="20"/>
      <c r="P573" s="20"/>
      <c r="Q573" s="20"/>
      <c r="R573" s="20"/>
      <c r="S573" s="20"/>
      <c r="T573" s="20"/>
      <c r="U573" s="20"/>
      <c r="V573" s="20"/>
      <c r="W573" s="20"/>
      <c r="X573" s="20"/>
      <c r="Y573" s="20"/>
      <c r="Z573" s="20"/>
      <c r="AA573" s="20"/>
      <c r="AB573" s="20"/>
      <c r="AC573" s="20"/>
      <c r="AD573" s="20"/>
      <c r="AE573" s="20"/>
      <c r="AF573" s="20"/>
      <c r="AG573" s="20"/>
      <c r="AH573" s="20"/>
      <c r="AI573" s="20"/>
      <c r="AJ573" s="20"/>
      <c r="AK573" s="20"/>
      <c r="AL573" s="20"/>
      <c r="AM573" s="20"/>
      <c r="AN573" s="20"/>
      <c r="AO573" s="20"/>
      <c r="AP573" s="20"/>
      <c r="AQ573" s="20"/>
      <c r="AR573" s="20"/>
      <c r="AS573" s="20"/>
      <c r="AT573" s="615"/>
      <c r="AU573" s="141"/>
      <c r="AV573" s="141"/>
      <c r="AW573" s="576"/>
      <c r="AX573" s="174"/>
      <c r="AY573" s="174"/>
      <c r="AZ573" s="174"/>
      <c r="BA573" s="574"/>
      <c r="BB573" s="174"/>
      <c r="BC573" s="174"/>
      <c r="BD573" s="174"/>
      <c r="BE573" s="574"/>
      <c r="BF573" s="174"/>
      <c r="BG573" s="174"/>
      <c r="BH573" s="174"/>
      <c r="BI573" s="574"/>
      <c r="BJ573" s="174"/>
      <c r="BK573" s="174"/>
      <c r="BL573" s="174"/>
      <c r="BM573" s="574"/>
      <c r="BN573" s="726"/>
      <c r="BO573" s="174"/>
      <c r="BP573" s="174"/>
      <c r="BQ573" s="174"/>
      <c r="BR573" s="620">
        <f>$BR$534</f>
        <v>354</v>
      </c>
      <c r="BS573" s="187">
        <f>BR573*(1+BS589)</f>
        <v>354</v>
      </c>
      <c r="BT573" s="187">
        <f>BS573*(1+BT589)</f>
        <v>354</v>
      </c>
      <c r="BU573" s="577">
        <f>BT573*(1+BU589)</f>
        <v>354</v>
      </c>
      <c r="BV573" s="620">
        <f>$BR$534</f>
        <v>354</v>
      </c>
      <c r="BW573" s="187">
        <f>$BR$534</f>
        <v>354</v>
      </c>
      <c r="BX573" s="187">
        <f>BT573*(1+BX589)</f>
        <v>354</v>
      </c>
      <c r="BY573" s="577">
        <f>BU573*(1+BY589)</f>
        <v>354</v>
      </c>
      <c r="BZ573" s="620"/>
      <c r="CA573" s="187"/>
      <c r="CB573" s="187"/>
      <c r="CC573" s="577"/>
      <c r="CD573" s="620"/>
      <c r="CE573" s="187"/>
      <c r="CF573" s="187"/>
      <c r="CG573" s="577"/>
      <c r="CH573" s="174"/>
      <c r="CI573" s="174"/>
      <c r="CJ573" s="174"/>
      <c r="CK573" s="174"/>
      <c r="CL573" s="174"/>
      <c r="CM573" s="174"/>
      <c r="CN573" s="174"/>
      <c r="CO573" s="174"/>
      <c r="CP573" s="174"/>
      <c r="CQ573" s="174"/>
      <c r="CR573" s="174"/>
      <c r="CS573" s="174"/>
      <c r="CT573" s="174"/>
      <c r="CU573" s="174"/>
      <c r="CV573" s="174"/>
      <c r="CW573" s="174"/>
      <c r="CX573" s="174"/>
      <c r="CY573" s="174"/>
      <c r="CZ573" s="174"/>
      <c r="DA573" s="174"/>
      <c r="DB573" s="174"/>
      <c r="DC573" s="174"/>
      <c r="DD573" s="174"/>
      <c r="DE573" s="174"/>
      <c r="DF573" s="174"/>
      <c r="DG573" s="174"/>
      <c r="DH573" s="174"/>
      <c r="DI573" s="574"/>
      <c r="DJ573" s="1139"/>
      <c r="DK573" s="141"/>
      <c r="DL573" s="141"/>
      <c r="DM573" s="141"/>
      <c r="DN573" s="141"/>
      <c r="DO573" s="141"/>
      <c r="DP573" s="141"/>
      <c r="DQ573" s="615"/>
      <c r="DR573" s="141"/>
      <c r="DS573" s="141"/>
      <c r="DT573" s="141"/>
      <c r="DU573" s="141"/>
      <c r="DV573" s="141"/>
      <c r="DW573" s="141"/>
      <c r="DX573" s="141"/>
      <c r="DY573" s="141"/>
      <c r="DZ573" s="618" t="e">
        <f>+DZ575*1000000/DZ572/DZ574</f>
        <v>#DIV/0!</v>
      </c>
      <c r="EA573" s="618" t="e">
        <f>+EA575*1000000/EA572/EA574</f>
        <v>#DIV/0!</v>
      </c>
      <c r="EB573" s="618"/>
      <c r="EC573" s="901"/>
      <c r="ED573" s="187"/>
      <c r="EE573" s="187"/>
      <c r="EF573" s="187"/>
      <c r="EG573" s="187"/>
      <c r="EH573" s="187"/>
      <c r="EI573" s="187"/>
      <c r="EJ573" s="577"/>
      <c r="EK573" s="99"/>
      <c r="EL573" s="99"/>
      <c r="EM573" s="99"/>
      <c r="EN573" s="99"/>
      <c r="EO573" s="99"/>
      <c r="EP573" s="99"/>
      <c r="EQ573" s="99"/>
      <c r="ER573" s="99"/>
      <c r="ES573" s="99"/>
      <c r="ET573" s="99"/>
      <c r="EU573" s="99"/>
      <c r="EV573" s="99"/>
      <c r="EW573" s="99"/>
      <c r="EX573" s="99"/>
      <c r="EY573" s="99"/>
      <c r="EZ573" s="99"/>
      <c r="FA573" s="99"/>
      <c r="FB573" s="99"/>
      <c r="FC573" s="99"/>
      <c r="FD573" s="99"/>
      <c r="FE573" s="99"/>
      <c r="FF573" s="99"/>
      <c r="FG573" s="99"/>
      <c r="FH573" s="99"/>
      <c r="FI573" s="99"/>
      <c r="FJ573" s="99"/>
      <c r="FK573" s="99"/>
      <c r="FL573" s="99"/>
      <c r="FM573" s="99"/>
      <c r="FN573" s="99"/>
      <c r="FO573" s="99"/>
      <c r="FP573" s="99"/>
      <c r="FQ573" s="99"/>
      <c r="FR573" s="99"/>
      <c r="FS573" s="99"/>
      <c r="FT573" s="99"/>
      <c r="FU573" s="99"/>
      <c r="FV573" s="99"/>
      <c r="FW573" s="99"/>
      <c r="FX573" s="99"/>
      <c r="FY573" s="99"/>
      <c r="FZ573" s="99"/>
      <c r="GA573" s="99"/>
      <c r="GB573" s="99"/>
      <c r="GC573" s="99"/>
      <c r="GD573" s="99"/>
      <c r="GE573" s="99"/>
      <c r="GF573" s="99"/>
      <c r="GG573" s="99"/>
      <c r="GH573" s="99"/>
      <c r="GI573" s="99"/>
      <c r="GJ573" s="99"/>
      <c r="GK573" s="99"/>
      <c r="GL573" s="99"/>
      <c r="GM573" s="99"/>
      <c r="GN573" s="99"/>
      <c r="GO573" s="99"/>
      <c r="GP573" s="99"/>
      <c r="GQ573" s="99"/>
      <c r="GR573" s="99"/>
      <c r="GS573" s="99"/>
      <c r="GT573" s="99"/>
      <c r="GU573" s="99"/>
      <c r="GV573" s="99"/>
      <c r="GW573" s="99"/>
      <c r="GX573" s="99"/>
      <c r="GY573" s="99"/>
      <c r="GZ573" s="99"/>
      <c r="HA573" s="99"/>
      <c r="HB573" s="99"/>
      <c r="HC573" s="99"/>
      <c r="HD573" s="99"/>
      <c r="HE573" s="99"/>
      <c r="HF573" s="99"/>
      <c r="HG573" s="99"/>
      <c r="HH573" s="99"/>
      <c r="HI573" s="99"/>
      <c r="HJ573" s="99"/>
      <c r="HK573" s="99"/>
      <c r="HL573" s="99"/>
      <c r="HM573" s="99"/>
      <c r="HN573" s="99"/>
      <c r="HO573" s="99"/>
      <c r="HP573" s="99"/>
      <c r="HQ573" s="99"/>
      <c r="HR573" s="99"/>
      <c r="HS573" s="99"/>
      <c r="HT573" s="99"/>
      <c r="HU573" s="99"/>
      <c r="HV573" s="99"/>
      <c r="HW573" s="99"/>
    </row>
    <row r="574" spans="1:231" ht="13.5" hidden="1" customHeight="1" outlineLevel="2">
      <c r="A574" s="4"/>
      <c r="H574" s="4"/>
      <c r="I574" s="1095" t="s">
        <v>133</v>
      </c>
      <c r="J574" s="20"/>
      <c r="K574" s="20"/>
      <c r="L574" s="20"/>
      <c r="M574" s="20"/>
      <c r="N574" s="20"/>
      <c r="O574" s="20"/>
      <c r="P574" s="20"/>
      <c r="Q574" s="20"/>
      <c r="R574" s="20"/>
      <c r="S574" s="20"/>
      <c r="T574" s="20"/>
      <c r="U574" s="20"/>
      <c r="V574" s="20"/>
      <c r="W574" s="20"/>
      <c r="X574" s="20"/>
      <c r="Y574" s="20"/>
      <c r="Z574" s="20"/>
      <c r="AA574" s="20"/>
      <c r="AB574" s="20"/>
      <c r="AC574" s="20"/>
      <c r="AD574" s="20"/>
      <c r="AE574" s="20"/>
      <c r="AF574" s="20"/>
      <c r="AG574" s="20"/>
      <c r="AH574" s="20"/>
      <c r="AI574" s="20"/>
      <c r="AJ574" s="20"/>
      <c r="AK574" s="20"/>
      <c r="AL574" s="20"/>
      <c r="AM574" s="20"/>
      <c r="AN574" s="20"/>
      <c r="AO574" s="20"/>
      <c r="AP574" s="20"/>
      <c r="AQ574" s="20"/>
      <c r="AR574" s="20"/>
      <c r="AS574" s="20"/>
      <c r="AT574" s="615"/>
      <c r="AU574" s="141"/>
      <c r="AV574" s="141"/>
      <c r="AW574" s="576"/>
      <c r="AX574" s="174"/>
      <c r="AY574" s="174"/>
      <c r="AZ574" s="174"/>
      <c r="BA574" s="574"/>
      <c r="BB574" s="174"/>
      <c r="BC574" s="174"/>
      <c r="BD574" s="174"/>
      <c r="BE574" s="574"/>
      <c r="BF574" s="174"/>
      <c r="BG574" s="174"/>
      <c r="BH574" s="174"/>
      <c r="BI574" s="574"/>
      <c r="BJ574" s="174"/>
      <c r="BK574" s="174"/>
      <c r="BL574" s="174"/>
      <c r="BM574" s="574"/>
      <c r="BN574" s="726"/>
      <c r="BO574" s="174"/>
      <c r="BP574" s="174"/>
      <c r="BQ574" s="174"/>
      <c r="BR574" s="376">
        <f t="shared" ref="BR574:BY574" si="1030">+months*BR$5</f>
        <v>0</v>
      </c>
      <c r="BS574" s="128">
        <f t="shared" si="1030"/>
        <v>0</v>
      </c>
      <c r="BT574" s="128">
        <f t="shared" si="1030"/>
        <v>0</v>
      </c>
      <c r="BU574" s="347">
        <f t="shared" si="1030"/>
        <v>0</v>
      </c>
      <c r="BV574" s="376">
        <f t="shared" si="1030"/>
        <v>0</v>
      </c>
      <c r="BW574" s="128">
        <f t="shared" si="1030"/>
        <v>0</v>
      </c>
      <c r="BX574" s="128">
        <f t="shared" si="1030"/>
        <v>0</v>
      </c>
      <c r="BY574" s="347">
        <f t="shared" si="1030"/>
        <v>0</v>
      </c>
      <c r="BZ574" s="376"/>
      <c r="CA574" s="128"/>
      <c r="CB574" s="128"/>
      <c r="CC574" s="347"/>
      <c r="CD574" s="376"/>
      <c r="CE574" s="128"/>
      <c r="CF574" s="128"/>
      <c r="CG574" s="347"/>
      <c r="CH574" s="174"/>
      <c r="CI574" s="174"/>
      <c r="CJ574" s="174"/>
      <c r="CK574" s="174"/>
      <c r="CL574" s="174"/>
      <c r="CM574" s="174"/>
      <c r="CN574" s="174"/>
      <c r="CO574" s="174"/>
      <c r="CP574" s="174"/>
      <c r="CQ574" s="174"/>
      <c r="CR574" s="174"/>
      <c r="CS574" s="174"/>
      <c r="CT574" s="174"/>
      <c r="CU574" s="174"/>
      <c r="CV574" s="174"/>
      <c r="CW574" s="174"/>
      <c r="CX574" s="174"/>
      <c r="CY574" s="174"/>
      <c r="CZ574" s="174"/>
      <c r="DA574" s="174"/>
      <c r="DB574" s="174"/>
      <c r="DC574" s="174"/>
      <c r="DD574" s="174"/>
      <c r="DE574" s="174"/>
      <c r="DF574" s="174"/>
      <c r="DG574" s="174"/>
      <c r="DH574" s="174"/>
      <c r="DI574" s="574"/>
      <c r="DJ574" s="1139"/>
      <c r="DK574" s="141"/>
      <c r="DL574" s="141"/>
      <c r="DM574" s="141"/>
      <c r="DN574" s="141"/>
      <c r="DO574" s="141"/>
      <c r="DP574" s="141"/>
      <c r="DQ574" s="615"/>
      <c r="DR574" s="141"/>
      <c r="DS574" s="141"/>
      <c r="DT574" s="141"/>
      <c r="DU574" s="141"/>
      <c r="DV574" s="141"/>
      <c r="DW574" s="141"/>
      <c r="DX574" s="141"/>
      <c r="DY574" s="141"/>
      <c r="DZ574" s="134">
        <f>+months*DZ$5</f>
        <v>0</v>
      </c>
      <c r="EA574" s="134">
        <f>+months*EA$5</f>
        <v>0</v>
      </c>
      <c r="EB574" s="134"/>
      <c r="EC574" s="150"/>
      <c r="ED574" s="128"/>
      <c r="EE574" s="128"/>
      <c r="EF574" s="128"/>
      <c r="EG574" s="128"/>
      <c r="EH574" s="128"/>
      <c r="EI574" s="128"/>
      <c r="EJ574" s="347"/>
      <c r="EK574" s="99"/>
      <c r="EL574" s="99"/>
      <c r="EM574" s="99"/>
      <c r="EN574" s="99"/>
      <c r="EO574" s="99"/>
      <c r="EP574" s="99"/>
      <c r="EQ574" s="99"/>
      <c r="ER574" s="99"/>
      <c r="ES574" s="99"/>
      <c r="ET574" s="99"/>
      <c r="EU574" s="99"/>
      <c r="EV574" s="99"/>
      <c r="EW574" s="99"/>
      <c r="EX574" s="99"/>
      <c r="EY574" s="99"/>
      <c r="EZ574" s="99"/>
      <c r="FA574" s="99"/>
      <c r="FB574" s="99"/>
      <c r="FC574" s="99"/>
      <c r="FD574" s="99"/>
      <c r="FE574" s="99"/>
      <c r="FF574" s="99"/>
      <c r="FG574" s="99"/>
      <c r="FH574" s="99"/>
      <c r="FI574" s="99"/>
      <c r="FJ574" s="99"/>
      <c r="FK574" s="99"/>
      <c r="FL574" s="99"/>
      <c r="FM574" s="99"/>
      <c r="FN574" s="99"/>
      <c r="FO574" s="99"/>
      <c r="FP574" s="99"/>
      <c r="FQ574" s="99"/>
      <c r="FR574" s="99"/>
      <c r="FS574" s="99"/>
      <c r="FT574" s="99"/>
      <c r="FU574" s="99"/>
      <c r="FV574" s="99"/>
      <c r="FW574" s="99"/>
      <c r="FX574" s="99"/>
      <c r="FY574" s="99"/>
      <c r="FZ574" s="99"/>
      <c r="GA574" s="99"/>
      <c r="GB574" s="99"/>
      <c r="GC574" s="99"/>
      <c r="GD574" s="99"/>
      <c r="GE574" s="99"/>
      <c r="GF574" s="99"/>
      <c r="GG574" s="99"/>
      <c r="GH574" s="99"/>
      <c r="GI574" s="99"/>
      <c r="GJ574" s="99"/>
      <c r="GK574" s="99"/>
      <c r="GL574" s="99"/>
      <c r="GM574" s="99"/>
      <c r="GN574" s="99"/>
      <c r="GO574" s="99"/>
      <c r="GP574" s="99"/>
      <c r="GQ574" s="99"/>
      <c r="GR574" s="99"/>
      <c r="GS574" s="99"/>
      <c r="GT574" s="99"/>
      <c r="GU574" s="99"/>
      <c r="GV574" s="99"/>
      <c r="GW574" s="99"/>
      <c r="GX574" s="99"/>
      <c r="GY574" s="99"/>
      <c r="GZ574" s="99"/>
      <c r="HA574" s="99"/>
      <c r="HB574" s="99"/>
      <c r="HC574" s="99"/>
      <c r="HD574" s="99"/>
      <c r="HE574" s="99"/>
      <c r="HF574" s="99"/>
      <c r="HG574" s="99"/>
      <c r="HH574" s="99"/>
      <c r="HI574" s="99"/>
      <c r="HJ574" s="99"/>
      <c r="HK574" s="99"/>
      <c r="HL574" s="99"/>
      <c r="HM574" s="99"/>
      <c r="HN574" s="99"/>
      <c r="HO574" s="99"/>
      <c r="HP574" s="99"/>
      <c r="HQ574" s="99"/>
      <c r="HR574" s="99"/>
      <c r="HS574" s="99"/>
      <c r="HT574" s="99"/>
      <c r="HU574" s="99"/>
      <c r="HV574" s="99"/>
      <c r="HW574" s="99"/>
    </row>
    <row r="575" spans="1:231" ht="13.5" hidden="1" customHeight="1" outlineLevel="2">
      <c r="A575" s="4"/>
      <c r="H575" s="4"/>
      <c r="I575" s="1096" t="s">
        <v>134</v>
      </c>
      <c r="J575" s="20"/>
      <c r="K575" s="20"/>
      <c r="L575" s="20"/>
      <c r="M575" s="20"/>
      <c r="N575" s="20"/>
      <c r="O575" s="20"/>
      <c r="P575" s="20"/>
      <c r="Q575" s="20"/>
      <c r="R575" s="20"/>
      <c r="S575" s="20"/>
      <c r="T575" s="20"/>
      <c r="U575" s="20"/>
      <c r="V575" s="20"/>
      <c r="W575" s="20"/>
      <c r="X575" s="20"/>
      <c r="Y575" s="20"/>
      <c r="Z575" s="20"/>
      <c r="AA575" s="20"/>
      <c r="AB575" s="20"/>
      <c r="AC575" s="20"/>
      <c r="AD575" s="20"/>
      <c r="AE575" s="20"/>
      <c r="AF575" s="20"/>
      <c r="AG575" s="20"/>
      <c r="AH575" s="20"/>
      <c r="AI575" s="20"/>
      <c r="AJ575" s="20"/>
      <c r="AK575" s="20"/>
      <c r="AL575" s="20"/>
      <c r="AM575" s="20"/>
      <c r="AN575" s="20"/>
      <c r="AO575" s="20"/>
      <c r="AP575" s="20"/>
      <c r="AQ575" s="20"/>
      <c r="AR575" s="20"/>
      <c r="AS575" s="20"/>
      <c r="AT575" s="615"/>
      <c r="AU575" s="141"/>
      <c r="AV575" s="141"/>
      <c r="AW575" s="576"/>
      <c r="AX575" s="174"/>
      <c r="AY575" s="174"/>
      <c r="AZ575" s="174"/>
      <c r="BA575" s="574"/>
      <c r="BB575" s="174"/>
      <c r="BC575" s="174"/>
      <c r="BD575" s="174"/>
      <c r="BE575" s="574"/>
      <c r="BF575" s="174"/>
      <c r="BG575" s="174"/>
      <c r="BH575" s="174"/>
      <c r="BI575" s="574"/>
      <c r="BJ575" s="174"/>
      <c r="BK575" s="174"/>
      <c r="BL575" s="174"/>
      <c r="BM575" s="574"/>
      <c r="BN575" s="726"/>
      <c r="BO575" s="174"/>
      <c r="BP575" s="174"/>
      <c r="BQ575" s="174"/>
      <c r="BR575" s="743">
        <f t="shared" ref="BR575:BY575" si="1031">+BR573*BR574*BR572/1000000</f>
        <v>0</v>
      </c>
      <c r="BS575" s="129">
        <f t="shared" si="1031"/>
        <v>0</v>
      </c>
      <c r="BT575" s="129">
        <f t="shared" si="1031"/>
        <v>0</v>
      </c>
      <c r="BU575" s="349">
        <f t="shared" si="1031"/>
        <v>0</v>
      </c>
      <c r="BV575" s="743">
        <f t="shared" si="1031"/>
        <v>0</v>
      </c>
      <c r="BW575" s="1441">
        <f t="shared" si="1031"/>
        <v>0</v>
      </c>
      <c r="BX575" s="129">
        <f t="shared" si="1031"/>
        <v>0</v>
      </c>
      <c r="BY575" s="349">
        <f t="shared" si="1031"/>
        <v>0</v>
      </c>
      <c r="BZ575" s="743"/>
      <c r="CA575" s="129"/>
      <c r="CB575" s="129"/>
      <c r="CC575" s="349"/>
      <c r="CD575" s="377"/>
      <c r="CE575" s="129"/>
      <c r="CF575" s="129"/>
      <c r="CG575" s="349"/>
      <c r="CH575" s="174"/>
      <c r="CI575" s="174"/>
      <c r="CJ575" s="174"/>
      <c r="CK575" s="174"/>
      <c r="CL575" s="174"/>
      <c r="CM575" s="174"/>
      <c r="CN575" s="174"/>
      <c r="CO575" s="174"/>
      <c r="CP575" s="174"/>
      <c r="CQ575" s="174"/>
      <c r="CR575" s="174"/>
      <c r="CS575" s="174"/>
      <c r="CT575" s="174"/>
      <c r="CU575" s="174"/>
      <c r="CV575" s="174"/>
      <c r="CW575" s="174"/>
      <c r="CX575" s="174"/>
      <c r="CY575" s="174"/>
      <c r="CZ575" s="174"/>
      <c r="DA575" s="174"/>
      <c r="DB575" s="174"/>
      <c r="DC575" s="174"/>
      <c r="DD575" s="174"/>
      <c r="DE575" s="174"/>
      <c r="DF575" s="174"/>
      <c r="DG575" s="174"/>
      <c r="DH575" s="174"/>
      <c r="DI575" s="574"/>
      <c r="DJ575" s="1139"/>
      <c r="DK575" s="141"/>
      <c r="DL575" s="141"/>
      <c r="DM575" s="141"/>
      <c r="DN575" s="141"/>
      <c r="DO575" s="141"/>
      <c r="DP575" s="141"/>
      <c r="DQ575" s="615"/>
      <c r="DR575" s="141"/>
      <c r="DS575" s="141"/>
      <c r="DT575" s="141"/>
      <c r="DU575" s="141"/>
      <c r="DV575" s="141"/>
      <c r="DW575" s="141"/>
      <c r="DX575" s="141"/>
      <c r="DY575" s="141"/>
      <c r="DZ575" s="800">
        <f>SUM(BR575:BU575)</f>
        <v>0</v>
      </c>
      <c r="EA575" s="800">
        <f>SUM(BV575:BY575)</f>
        <v>0</v>
      </c>
      <c r="EB575" s="800"/>
      <c r="EC575" s="140"/>
      <c r="ED575" s="129"/>
      <c r="EE575" s="129"/>
      <c r="EF575" s="129"/>
      <c r="EG575" s="129"/>
      <c r="EH575" s="129"/>
      <c r="EI575" s="129"/>
      <c r="EJ575" s="349"/>
      <c r="EK575" s="99"/>
      <c r="EL575" s="99"/>
      <c r="EM575" s="99"/>
      <c r="EN575" s="99"/>
      <c r="EO575" s="99"/>
      <c r="EP575" s="99"/>
      <c r="EQ575" s="99"/>
      <c r="ER575" s="99"/>
      <c r="ES575" s="99"/>
      <c r="ET575" s="99"/>
      <c r="EU575" s="99"/>
      <c r="EV575" s="99"/>
      <c r="EW575" s="99"/>
      <c r="EX575" s="99"/>
      <c r="EY575" s="99"/>
      <c r="EZ575" s="99"/>
      <c r="FA575" s="99"/>
      <c r="FB575" s="99"/>
      <c r="FC575" s="99"/>
      <c r="FD575" s="99"/>
      <c r="FE575" s="99"/>
      <c r="FF575" s="99"/>
      <c r="FG575" s="99"/>
      <c r="FH575" s="99"/>
      <c r="FI575" s="99"/>
      <c r="FJ575" s="99"/>
      <c r="FK575" s="99"/>
      <c r="FL575" s="99"/>
      <c r="FM575" s="99"/>
      <c r="FN575" s="99"/>
      <c r="FO575" s="99"/>
      <c r="FP575" s="99"/>
      <c r="FQ575" s="99"/>
      <c r="FR575" s="99"/>
      <c r="FS575" s="99"/>
      <c r="FT575" s="99"/>
      <c r="FU575" s="99"/>
      <c r="FV575" s="99"/>
      <c r="FW575" s="99"/>
      <c r="FX575" s="99"/>
      <c r="FY575" s="99"/>
      <c r="FZ575" s="99"/>
      <c r="GA575" s="99"/>
      <c r="GB575" s="99"/>
      <c r="GC575" s="99"/>
      <c r="GD575" s="99"/>
      <c r="GE575" s="99"/>
      <c r="GF575" s="99"/>
      <c r="GG575" s="99"/>
      <c r="GH575" s="99"/>
      <c r="GI575" s="99"/>
      <c r="GJ575" s="99"/>
      <c r="GK575" s="99"/>
      <c r="GL575" s="99"/>
      <c r="GM575" s="99"/>
      <c r="GN575" s="99"/>
      <c r="GO575" s="99"/>
      <c r="GP575" s="99"/>
      <c r="GQ575" s="99"/>
      <c r="GR575" s="99"/>
      <c r="GS575" s="99"/>
      <c r="GT575" s="99"/>
      <c r="GU575" s="99"/>
      <c r="GV575" s="99"/>
      <c r="GW575" s="99"/>
      <c r="GX575" s="99"/>
      <c r="GY575" s="99"/>
      <c r="GZ575" s="99"/>
      <c r="HA575" s="99"/>
      <c r="HB575" s="99"/>
      <c r="HC575" s="99"/>
      <c r="HD575" s="99"/>
      <c r="HE575" s="99"/>
      <c r="HF575" s="99"/>
      <c r="HG575" s="99"/>
      <c r="HH575" s="99"/>
      <c r="HI575" s="99"/>
      <c r="HJ575" s="99"/>
      <c r="HK575" s="99"/>
      <c r="HL575" s="99"/>
      <c r="HM575" s="99"/>
      <c r="HN575" s="99"/>
      <c r="HO575" s="99"/>
      <c r="HP575" s="99"/>
      <c r="HQ575" s="99"/>
      <c r="HR575" s="99"/>
      <c r="HS575" s="99"/>
      <c r="HT575" s="99"/>
      <c r="HU575" s="99"/>
      <c r="HV575" s="99"/>
      <c r="HW575" s="99"/>
    </row>
    <row r="576" spans="1:231" ht="13.5" hidden="1" customHeight="1" outlineLevel="1">
      <c r="A576" s="4"/>
      <c r="H576" s="4"/>
      <c r="I576" s="1087"/>
      <c r="J576" s="20"/>
      <c r="K576" s="20"/>
      <c r="L576" s="20"/>
      <c r="M576" s="20"/>
      <c r="N576" s="20"/>
      <c r="O576" s="20"/>
      <c r="P576" s="20"/>
      <c r="Q576" s="20"/>
      <c r="R576" s="20"/>
      <c r="S576" s="20"/>
      <c r="T576" s="20"/>
      <c r="U576" s="20"/>
      <c r="V576" s="20"/>
      <c r="W576" s="20"/>
      <c r="X576" s="20"/>
      <c r="Y576" s="20"/>
      <c r="Z576" s="20"/>
      <c r="AA576" s="20"/>
      <c r="AB576" s="20"/>
      <c r="AC576" s="20"/>
      <c r="AD576" s="20"/>
      <c r="AE576" s="20"/>
      <c r="AF576" s="20"/>
      <c r="AG576" s="20"/>
      <c r="AH576" s="20"/>
      <c r="AI576" s="20"/>
      <c r="AJ576" s="20"/>
      <c r="AK576" s="20"/>
      <c r="AL576" s="20"/>
      <c r="AM576" s="20"/>
      <c r="AN576" s="20"/>
      <c r="AO576" s="20"/>
      <c r="AP576" s="20"/>
      <c r="AQ576" s="20"/>
      <c r="AR576" s="20"/>
      <c r="AS576" s="20"/>
      <c r="AT576" s="615"/>
      <c r="AU576" s="141"/>
      <c r="AV576" s="141"/>
      <c r="AW576" s="576"/>
      <c r="AX576" s="174"/>
      <c r="AY576" s="174"/>
      <c r="AZ576" s="174"/>
      <c r="BA576" s="574"/>
      <c r="BB576" s="174"/>
      <c r="BC576" s="174"/>
      <c r="BD576" s="174"/>
      <c r="BE576" s="574"/>
      <c r="BF576" s="174"/>
      <c r="BG576" s="174"/>
      <c r="BH576" s="174"/>
      <c r="BI576" s="574"/>
      <c r="BJ576" s="174"/>
      <c r="BK576" s="174"/>
      <c r="BL576" s="174"/>
      <c r="BM576" s="574"/>
      <c r="BN576" s="726"/>
      <c r="BO576" s="174"/>
      <c r="BP576" s="174"/>
      <c r="BQ576" s="174"/>
      <c r="BR576" s="737"/>
      <c r="BS576" s="785"/>
      <c r="BT576" s="785"/>
      <c r="BU576" s="785"/>
      <c r="BV576" s="737"/>
      <c r="BW576" s="1573"/>
      <c r="BX576" s="174"/>
      <c r="BY576" s="574"/>
      <c r="BZ576" s="737"/>
      <c r="CA576" s="174"/>
      <c r="CB576" s="174"/>
      <c r="CC576" s="574"/>
      <c r="CD576" s="636"/>
      <c r="CE576" s="174"/>
      <c r="CF576" s="174"/>
      <c r="CG576" s="574"/>
      <c r="CH576" s="174"/>
      <c r="CI576" s="174"/>
      <c r="CJ576" s="174"/>
      <c r="CK576" s="174"/>
      <c r="CL576" s="174"/>
      <c r="CM576" s="174"/>
      <c r="CN576" s="174"/>
      <c r="CO576" s="174"/>
      <c r="CP576" s="174"/>
      <c r="CQ576" s="174"/>
      <c r="CR576" s="174"/>
      <c r="CS576" s="174"/>
      <c r="CT576" s="174"/>
      <c r="CU576" s="174"/>
      <c r="CV576" s="174"/>
      <c r="CW576" s="174"/>
      <c r="CX576" s="174"/>
      <c r="CY576" s="174"/>
      <c r="CZ576" s="174"/>
      <c r="DA576" s="174"/>
      <c r="DB576" s="174"/>
      <c r="DC576" s="174"/>
      <c r="DD576" s="174"/>
      <c r="DE576" s="174"/>
      <c r="DF576" s="174"/>
      <c r="DG576" s="174"/>
      <c r="DH576" s="174"/>
      <c r="DI576" s="574"/>
      <c r="DJ576" s="1139"/>
      <c r="DK576" s="141"/>
      <c r="DL576" s="141"/>
      <c r="DM576" s="141"/>
      <c r="DN576" s="141"/>
      <c r="DO576" s="141"/>
      <c r="DP576" s="141"/>
      <c r="DQ576" s="615"/>
      <c r="DR576" s="141"/>
      <c r="DS576" s="141"/>
      <c r="DT576" s="141"/>
      <c r="DU576" s="141"/>
      <c r="DV576" s="141"/>
      <c r="DW576" s="141"/>
      <c r="DX576" s="141"/>
      <c r="DY576" s="141"/>
      <c r="DZ576" s="141"/>
      <c r="EA576" s="141"/>
      <c r="EB576" s="141"/>
      <c r="EC576" s="1205"/>
      <c r="ED576" s="174"/>
      <c r="EE576" s="174"/>
      <c r="EF576" s="174"/>
      <c r="EG576" s="174"/>
      <c r="EH576" s="174"/>
      <c r="EI576" s="174"/>
      <c r="EJ576" s="574"/>
      <c r="EK576" s="99"/>
      <c r="EL576" s="99"/>
      <c r="EM576" s="99"/>
      <c r="EN576" s="99"/>
      <c r="EO576" s="99"/>
      <c r="EP576" s="99"/>
      <c r="EQ576" s="99"/>
      <c r="ER576" s="99"/>
      <c r="ES576" s="99"/>
      <c r="ET576" s="99"/>
      <c r="EU576" s="99"/>
      <c r="EV576" s="99"/>
      <c r="EW576" s="99"/>
      <c r="EX576" s="99"/>
      <c r="EY576" s="99"/>
      <c r="EZ576" s="99"/>
      <c r="FA576" s="99"/>
      <c r="FB576" s="99"/>
      <c r="FC576" s="99"/>
      <c r="FD576" s="99"/>
      <c r="FE576" s="99"/>
      <c r="FF576" s="99"/>
      <c r="FG576" s="99"/>
      <c r="FH576" s="99"/>
      <c r="FI576" s="99"/>
      <c r="FJ576" s="99"/>
      <c r="FK576" s="99"/>
      <c r="FL576" s="99"/>
      <c r="FM576" s="99"/>
      <c r="FN576" s="99"/>
      <c r="FO576" s="99"/>
      <c r="FP576" s="99"/>
      <c r="FQ576" s="99"/>
      <c r="FR576" s="99"/>
      <c r="FS576" s="99"/>
      <c r="FT576" s="99"/>
      <c r="FU576" s="99"/>
      <c r="FV576" s="99"/>
      <c r="FW576" s="99"/>
      <c r="FX576" s="99"/>
      <c r="FY576" s="99"/>
      <c r="FZ576" s="99"/>
      <c r="GA576" s="99"/>
      <c r="GB576" s="99"/>
      <c r="GC576" s="99"/>
      <c r="GD576" s="99"/>
      <c r="GE576" s="99"/>
      <c r="GF576" s="99"/>
      <c r="GG576" s="99"/>
      <c r="GH576" s="99"/>
      <c r="GI576" s="99"/>
      <c r="GJ576" s="99"/>
      <c r="GK576" s="99"/>
      <c r="GL576" s="99"/>
      <c r="GM576" s="99"/>
      <c r="GN576" s="99"/>
      <c r="GO576" s="99"/>
      <c r="GP576" s="99"/>
      <c r="GQ576" s="99"/>
      <c r="GR576" s="99"/>
      <c r="GS576" s="99"/>
      <c r="GT576" s="99"/>
      <c r="GU576" s="99"/>
      <c r="GV576" s="99"/>
      <c r="GW576" s="99"/>
      <c r="GX576" s="99"/>
      <c r="GY576" s="99"/>
      <c r="GZ576" s="99"/>
      <c r="HA576" s="99"/>
      <c r="HB576" s="99"/>
      <c r="HC576" s="99"/>
      <c r="HD576" s="99"/>
      <c r="HE576" s="99"/>
      <c r="HF576" s="99"/>
      <c r="HG576" s="99"/>
      <c r="HH576" s="99"/>
      <c r="HI576" s="99"/>
      <c r="HJ576" s="99"/>
      <c r="HK576" s="99"/>
      <c r="HL576" s="99"/>
      <c r="HM576" s="99"/>
      <c r="HN576" s="99"/>
      <c r="HO576" s="99"/>
      <c r="HP576" s="99"/>
      <c r="HQ576" s="99"/>
      <c r="HR576" s="99"/>
      <c r="HS576" s="99"/>
      <c r="HT576" s="99"/>
      <c r="HU576" s="99"/>
      <c r="HV576" s="99"/>
      <c r="HW576" s="99"/>
    </row>
    <row r="577" spans="1:231" ht="13.5" hidden="1" customHeight="1" outlineLevel="1">
      <c r="A577" s="4"/>
      <c r="H577" s="4"/>
      <c r="I577" s="1097" t="s">
        <v>135</v>
      </c>
      <c r="J577" s="20"/>
      <c r="K577" s="20"/>
      <c r="L577" s="20"/>
      <c r="M577" s="20"/>
      <c r="N577" s="20"/>
      <c r="O577" s="20"/>
      <c r="P577" s="20"/>
      <c r="Q577" s="20"/>
      <c r="R577" s="20"/>
      <c r="S577" s="20"/>
      <c r="T577" s="20"/>
      <c r="U577" s="20"/>
      <c r="V577" s="20"/>
      <c r="W577" s="20"/>
      <c r="X577" s="20"/>
      <c r="Y577" s="20"/>
      <c r="Z577" s="20"/>
      <c r="AA577" s="20"/>
      <c r="AB577" s="20"/>
      <c r="AC577" s="20"/>
      <c r="AD577" s="20"/>
      <c r="AE577" s="20"/>
      <c r="AF577" s="20"/>
      <c r="AG577" s="20"/>
      <c r="AH577" s="20"/>
      <c r="AI577" s="20"/>
      <c r="AJ577" s="20"/>
      <c r="AK577" s="20"/>
      <c r="AL577" s="20"/>
      <c r="AM577" s="20"/>
      <c r="AN577" s="20"/>
      <c r="AO577" s="20"/>
      <c r="AP577" s="20"/>
      <c r="AQ577" s="20"/>
      <c r="AR577" s="20"/>
      <c r="AS577" s="20"/>
      <c r="AT577" s="615"/>
      <c r="AU577" s="141"/>
      <c r="AV577" s="141"/>
      <c r="AW577" s="576"/>
      <c r="AX577" s="174"/>
      <c r="AY577" s="174"/>
      <c r="AZ577" s="174"/>
      <c r="BA577" s="574"/>
      <c r="BB577" s="174"/>
      <c r="BC577" s="174"/>
      <c r="BD577" s="174"/>
      <c r="BE577" s="574"/>
      <c r="BF577" s="174"/>
      <c r="BG577" s="174"/>
      <c r="BH577" s="174"/>
      <c r="BI577" s="574"/>
      <c r="BJ577" s="174"/>
      <c r="BK577" s="174"/>
      <c r="BL577" s="174"/>
      <c r="BM577" s="574"/>
      <c r="BN577" s="726"/>
      <c r="BO577" s="174"/>
      <c r="BP577" s="174"/>
      <c r="BQ577" s="174"/>
      <c r="BR577" s="737"/>
      <c r="BS577" s="806"/>
      <c r="BT577" s="806"/>
      <c r="BU577" s="806"/>
      <c r="BV577" s="737"/>
      <c r="BW577" s="1573"/>
      <c r="BX577" s="174"/>
      <c r="BY577" s="574"/>
      <c r="BZ577" s="737"/>
      <c r="CA577" s="174"/>
      <c r="CB577" s="174"/>
      <c r="CC577" s="574"/>
      <c r="CD577" s="636"/>
      <c r="CE577" s="174"/>
      <c r="CF577" s="174"/>
      <c r="CG577" s="574"/>
      <c r="CH577" s="174"/>
      <c r="CI577" s="174"/>
      <c r="CJ577" s="174"/>
      <c r="CK577" s="174"/>
      <c r="CL577" s="174"/>
      <c r="CM577" s="174"/>
      <c r="CN577" s="174"/>
      <c r="CO577" s="174"/>
      <c r="CP577" s="174"/>
      <c r="CQ577" s="174"/>
      <c r="CR577" s="174"/>
      <c r="CS577" s="174"/>
      <c r="CT577" s="174"/>
      <c r="CU577" s="174"/>
      <c r="CV577" s="174"/>
      <c r="CW577" s="174"/>
      <c r="CX577" s="174"/>
      <c r="CY577" s="174"/>
      <c r="CZ577" s="174"/>
      <c r="DA577" s="174"/>
      <c r="DB577" s="174"/>
      <c r="DC577" s="174"/>
      <c r="DD577" s="174"/>
      <c r="DE577" s="174"/>
      <c r="DF577" s="174"/>
      <c r="DG577" s="174"/>
      <c r="DH577" s="174"/>
      <c r="DI577" s="574"/>
      <c r="DJ577" s="1139"/>
      <c r="DK577" s="141"/>
      <c r="DL577" s="141"/>
      <c r="DM577" s="141"/>
      <c r="DN577" s="141"/>
      <c r="DO577" s="141"/>
      <c r="DP577" s="141"/>
      <c r="DQ577" s="615"/>
      <c r="DR577" s="141"/>
      <c r="DS577" s="141"/>
      <c r="DT577" s="141"/>
      <c r="DU577" s="141"/>
      <c r="DV577" s="141"/>
      <c r="DW577" s="141"/>
      <c r="DX577" s="141"/>
      <c r="DY577" s="141"/>
      <c r="DZ577" s="141"/>
      <c r="EA577" s="141"/>
      <c r="EB577" s="141"/>
      <c r="EC577" s="1205"/>
      <c r="ED577" s="174"/>
      <c r="EE577" s="174"/>
      <c r="EF577" s="174"/>
      <c r="EG577" s="174"/>
      <c r="EH577" s="174"/>
      <c r="EI577" s="174"/>
      <c r="EJ577" s="574"/>
      <c r="EK577" s="99"/>
      <c r="EL577" s="99"/>
      <c r="EM577" s="99"/>
      <c r="EN577" s="99"/>
      <c r="EO577" s="99"/>
      <c r="EP577" s="99"/>
      <c r="EQ577" s="99"/>
      <c r="ER577" s="99"/>
      <c r="ES577" s="99"/>
      <c r="ET577" s="99"/>
      <c r="EU577" s="99"/>
      <c r="EV577" s="99"/>
      <c r="EW577" s="99"/>
      <c r="EX577" s="99"/>
      <c r="EY577" s="99"/>
      <c r="EZ577" s="99"/>
      <c r="FA577" s="99"/>
      <c r="FB577" s="99"/>
      <c r="FC577" s="99"/>
      <c r="FD577" s="99"/>
      <c r="FE577" s="99"/>
      <c r="FF577" s="99"/>
      <c r="FG577" s="99"/>
      <c r="FH577" s="99"/>
      <c r="FI577" s="99"/>
      <c r="FJ577" s="99"/>
      <c r="FK577" s="99"/>
      <c r="FL577" s="99"/>
      <c r="FM577" s="99"/>
      <c r="FN577" s="99"/>
      <c r="FO577" s="99"/>
      <c r="FP577" s="99"/>
      <c r="FQ577" s="99"/>
      <c r="FR577" s="99"/>
      <c r="FS577" s="99"/>
      <c r="FT577" s="99"/>
      <c r="FU577" s="99"/>
      <c r="FV577" s="99"/>
      <c r="FW577" s="99"/>
      <c r="FX577" s="99"/>
      <c r="FY577" s="99"/>
      <c r="FZ577" s="99"/>
      <c r="GA577" s="99"/>
      <c r="GB577" s="99"/>
      <c r="GC577" s="99"/>
      <c r="GD577" s="99"/>
      <c r="GE577" s="99"/>
      <c r="GF577" s="99"/>
      <c r="GG577" s="99"/>
      <c r="GH577" s="99"/>
      <c r="GI577" s="99"/>
      <c r="GJ577" s="99"/>
      <c r="GK577" s="99"/>
      <c r="GL577" s="99"/>
      <c r="GM577" s="99"/>
      <c r="GN577" s="99"/>
      <c r="GO577" s="99"/>
      <c r="GP577" s="99"/>
      <c r="GQ577" s="99"/>
      <c r="GR577" s="99"/>
      <c r="GS577" s="99"/>
      <c r="GT577" s="99"/>
      <c r="GU577" s="99"/>
      <c r="GV577" s="99"/>
      <c r="GW577" s="99"/>
      <c r="GX577" s="99"/>
      <c r="GY577" s="99"/>
      <c r="GZ577" s="99"/>
      <c r="HA577" s="99"/>
      <c r="HB577" s="99"/>
      <c r="HC577" s="99"/>
      <c r="HD577" s="99"/>
      <c r="HE577" s="99"/>
      <c r="HF577" s="99"/>
      <c r="HG577" s="99"/>
      <c r="HH577" s="99"/>
      <c r="HI577" s="99"/>
      <c r="HJ577" s="99"/>
      <c r="HK577" s="99"/>
      <c r="HL577" s="99"/>
      <c r="HM577" s="99"/>
      <c r="HN577" s="99"/>
      <c r="HO577" s="99"/>
      <c r="HP577" s="99"/>
      <c r="HQ577" s="99"/>
      <c r="HR577" s="99"/>
      <c r="HS577" s="99"/>
      <c r="HT577" s="99"/>
      <c r="HU577" s="99"/>
      <c r="HV577" s="99"/>
      <c r="HW577" s="99"/>
    </row>
    <row r="578" spans="1:231" ht="13.5" hidden="1" customHeight="1" outlineLevel="1">
      <c r="A578" s="4"/>
      <c r="H578" s="4"/>
      <c r="I578" s="1083" t="s">
        <v>136</v>
      </c>
      <c r="J578" s="20"/>
      <c r="K578" s="20"/>
      <c r="L578" s="20"/>
      <c r="M578" s="20"/>
      <c r="N578" s="20"/>
      <c r="O578" s="20"/>
      <c r="P578" s="20"/>
      <c r="Q578" s="20"/>
      <c r="R578" s="20"/>
      <c r="S578" s="20"/>
      <c r="T578" s="20"/>
      <c r="U578" s="20"/>
      <c r="V578" s="20"/>
      <c r="W578" s="20"/>
      <c r="X578" s="20"/>
      <c r="Y578" s="20"/>
      <c r="Z578" s="20"/>
      <c r="AA578" s="20"/>
      <c r="AB578" s="20"/>
      <c r="AC578" s="20"/>
      <c r="AD578" s="20"/>
      <c r="AE578" s="20"/>
      <c r="AF578" s="20"/>
      <c r="AG578" s="20"/>
      <c r="AH578" s="20"/>
      <c r="AI578" s="20"/>
      <c r="AJ578" s="20"/>
      <c r="AK578" s="20"/>
      <c r="AL578" s="20"/>
      <c r="AM578" s="20"/>
      <c r="AN578" s="20"/>
      <c r="AO578" s="20"/>
      <c r="AP578" s="20"/>
      <c r="AQ578" s="20"/>
      <c r="AR578" s="20"/>
      <c r="AS578" s="20"/>
      <c r="AT578" s="615"/>
      <c r="AU578" s="141"/>
      <c r="AV578" s="141"/>
      <c r="AW578" s="576"/>
      <c r="AX578" s="174"/>
      <c r="AY578" s="174"/>
      <c r="AZ578" s="174"/>
      <c r="BA578" s="574"/>
      <c r="BB578" s="174"/>
      <c r="BC578" s="174"/>
      <c r="BD578" s="174"/>
      <c r="BE578" s="574"/>
      <c r="BF578" s="174"/>
      <c r="BG578" s="174"/>
      <c r="BH578" s="174"/>
      <c r="BI578" s="574"/>
      <c r="BJ578" s="174"/>
      <c r="BK578" s="174"/>
      <c r="BL578" s="174"/>
      <c r="BM578" s="574"/>
      <c r="BN578" s="726"/>
      <c r="BO578" s="174"/>
      <c r="BP578" s="174"/>
      <c r="BQ578" s="174"/>
      <c r="BR578" s="619"/>
      <c r="BS578" s="807">
        <f>BS531/BR531-1</f>
        <v>-2.0480587922448334E-2</v>
      </c>
      <c r="BT578" s="807">
        <f>BT531/BS531-1</f>
        <v>-4.2765333622910795E-2</v>
      </c>
      <c r="BU578" s="808">
        <v>-1.0999999999999999E-2</v>
      </c>
      <c r="BV578" s="261">
        <f>BV531/BR531-1</f>
        <v>-0.1097980687780602</v>
      </c>
      <c r="BW578" s="261">
        <f>BW531/BS531-1</f>
        <v>-9.983513825680923E-2</v>
      </c>
      <c r="BX578" s="261">
        <f>BX531/BT531-1</f>
        <v>-8.0627030371783648E-2</v>
      </c>
      <c r="BY578" s="630">
        <f>BY531/BU531-1</f>
        <v>-8.8939653119113116E-2</v>
      </c>
      <c r="BZ578" s="261"/>
      <c r="CA578" s="175"/>
      <c r="CB578" s="175"/>
      <c r="CC578" s="579"/>
      <c r="CD578" s="619"/>
      <c r="CE578" s="175"/>
      <c r="CF578" s="175"/>
      <c r="CG578" s="579"/>
      <c r="CH578" s="174"/>
      <c r="CI578" s="174"/>
      <c r="CJ578" s="174"/>
      <c r="CK578" s="174"/>
      <c r="CL578" s="174"/>
      <c r="CM578" s="174"/>
      <c r="CN578" s="174"/>
      <c r="CO578" s="174"/>
      <c r="CP578" s="174"/>
      <c r="CQ578" s="174"/>
      <c r="CR578" s="174"/>
      <c r="CS578" s="174"/>
      <c r="CT578" s="174"/>
      <c r="CU578" s="174"/>
      <c r="CV578" s="174"/>
      <c r="CW578" s="174"/>
      <c r="CX578" s="174"/>
      <c r="CY578" s="174"/>
      <c r="CZ578" s="174"/>
      <c r="DA578" s="174"/>
      <c r="DB578" s="174"/>
      <c r="DC578" s="174"/>
      <c r="DD578" s="174"/>
      <c r="DE578" s="174"/>
      <c r="DF578" s="174"/>
      <c r="DG578" s="174"/>
      <c r="DH578" s="174"/>
      <c r="DI578" s="574"/>
      <c r="DJ578" s="1139"/>
      <c r="DK578" s="141"/>
      <c r="DL578" s="141"/>
      <c r="DM578" s="141"/>
      <c r="DN578" s="141"/>
      <c r="DO578" s="141"/>
      <c r="DP578" s="141"/>
      <c r="DQ578" s="615"/>
      <c r="DR578" s="141"/>
      <c r="DS578" s="141"/>
      <c r="DT578" s="141"/>
      <c r="DU578" s="141"/>
      <c r="DV578" s="141"/>
      <c r="DW578" s="141"/>
      <c r="DX578" s="141"/>
      <c r="DY578" s="141"/>
      <c r="DZ578" s="755">
        <f>DZ531/DY531-1</f>
        <v>-9.5222702204982079E-2</v>
      </c>
      <c r="EA578" s="755">
        <f>EA531/DZ531-1</f>
        <v>-8.8939653119113116E-2</v>
      </c>
      <c r="EB578" s="755">
        <f>EB531/EA531-1</f>
        <v>-1</v>
      </c>
      <c r="EC578" s="261">
        <f t="shared" ref="EC578:EJ578" si="1032">CHOOSE(model_case,EC579,EC580,EC582)</f>
        <v>8.5000000000000006E-3</v>
      </c>
      <c r="ED578" s="175">
        <f t="shared" si="1032"/>
        <v>3.5000000000000003E-2</v>
      </c>
      <c r="EE578" s="175">
        <f t="shared" si="1032"/>
        <v>0.01</v>
      </c>
      <c r="EF578" s="175">
        <f t="shared" si="1032"/>
        <v>0</v>
      </c>
      <c r="EG578" s="175">
        <f t="shared" si="1032"/>
        <v>0</v>
      </c>
      <c r="EH578" s="175">
        <f t="shared" si="1032"/>
        <v>0</v>
      </c>
      <c r="EI578" s="175">
        <f t="shared" si="1032"/>
        <v>0</v>
      </c>
      <c r="EJ578" s="579">
        <f t="shared" si="1032"/>
        <v>0</v>
      </c>
      <c r="EK578" s="99"/>
      <c r="EL578" s="99"/>
      <c r="EM578" s="99"/>
      <c r="EN578" s="99"/>
      <c r="EO578" s="99"/>
      <c r="EP578" s="99"/>
      <c r="EQ578" s="99"/>
      <c r="ER578" s="99"/>
      <c r="ES578" s="99"/>
      <c r="ET578" s="99"/>
      <c r="EU578" s="99"/>
      <c r="EV578" s="99"/>
      <c r="EW578" s="99"/>
      <c r="EX578" s="99"/>
      <c r="EY578" s="99"/>
      <c r="EZ578" s="99"/>
      <c r="FA578" s="99"/>
      <c r="FB578" s="99"/>
      <c r="FC578" s="99"/>
      <c r="FD578" s="99"/>
      <c r="FE578" s="99"/>
      <c r="FF578" s="99"/>
      <c r="FG578" s="99"/>
      <c r="FH578" s="99"/>
      <c r="FI578" s="99"/>
      <c r="FJ578" s="99"/>
      <c r="FK578" s="99"/>
      <c r="FL578" s="99"/>
      <c r="FM578" s="99"/>
      <c r="FN578" s="99"/>
      <c r="FO578" s="99"/>
      <c r="FP578" s="99"/>
      <c r="FQ578" s="99"/>
      <c r="FR578" s="99"/>
      <c r="FS578" s="99"/>
      <c r="FT578" s="99"/>
      <c r="FU578" s="99"/>
      <c r="FV578" s="99"/>
      <c r="FW578" s="99"/>
      <c r="FX578" s="99"/>
      <c r="FY578" s="99"/>
      <c r="FZ578" s="99"/>
      <c r="GA578" s="99"/>
      <c r="GB578" s="99"/>
      <c r="GC578" s="99"/>
      <c r="GD578" s="99"/>
      <c r="GE578" s="99"/>
      <c r="GF578" s="99"/>
      <c r="GG578" s="99"/>
      <c r="GH578" s="99"/>
      <c r="GI578" s="99"/>
      <c r="GJ578" s="99"/>
      <c r="GK578" s="99"/>
      <c r="GL578" s="99"/>
      <c r="GM578" s="99"/>
      <c r="GN578" s="99"/>
      <c r="GO578" s="99"/>
      <c r="GP578" s="99"/>
      <c r="GQ578" s="99"/>
      <c r="GR578" s="99"/>
      <c r="GS578" s="99"/>
      <c r="GT578" s="99"/>
      <c r="GU578" s="99"/>
      <c r="GV578" s="99"/>
      <c r="GW578" s="99"/>
      <c r="GX578" s="99"/>
      <c r="GY578" s="99"/>
      <c r="GZ578" s="99"/>
      <c r="HA578" s="99"/>
      <c r="HB578" s="99"/>
      <c r="HC578" s="99"/>
      <c r="HD578" s="99"/>
      <c r="HE578" s="99"/>
      <c r="HF578" s="99"/>
      <c r="HG578" s="99"/>
      <c r="HH578" s="99"/>
      <c r="HI578" s="99"/>
      <c r="HJ578" s="99"/>
      <c r="HK578" s="99"/>
      <c r="HL578" s="99"/>
      <c r="HM578" s="99"/>
      <c r="HN578" s="99"/>
      <c r="HO578" s="99"/>
      <c r="HP578" s="99"/>
      <c r="HQ578" s="99"/>
      <c r="HR578" s="99"/>
      <c r="HS578" s="99"/>
      <c r="HT578" s="99"/>
      <c r="HU578" s="99"/>
      <c r="HV578" s="99"/>
      <c r="HW578" s="99"/>
    </row>
    <row r="579" spans="1:231" ht="13.5" hidden="1" customHeight="1" outlineLevel="2">
      <c r="A579" s="4"/>
      <c r="H579" s="4"/>
      <c r="I579" s="1098" t="s">
        <v>75</v>
      </c>
      <c r="J579" s="20"/>
      <c r="K579" s="20"/>
      <c r="L579" s="20"/>
      <c r="M579" s="20"/>
      <c r="N579" s="20"/>
      <c r="O579" s="20"/>
      <c r="P579" s="20"/>
      <c r="Q579" s="20"/>
      <c r="R579" s="20"/>
      <c r="S579" s="20"/>
      <c r="T579" s="20"/>
      <c r="U579" s="20"/>
      <c r="V579" s="20"/>
      <c r="W579" s="20"/>
      <c r="X579" s="20"/>
      <c r="Y579" s="20"/>
      <c r="Z579" s="20"/>
      <c r="AA579" s="20"/>
      <c r="AB579" s="20"/>
      <c r="AC579" s="20"/>
      <c r="AD579" s="20"/>
      <c r="AE579" s="20"/>
      <c r="AF579" s="20"/>
      <c r="AG579" s="20"/>
      <c r="AH579" s="20"/>
      <c r="AI579" s="20"/>
      <c r="AJ579" s="20"/>
      <c r="AK579" s="20"/>
      <c r="AL579" s="20"/>
      <c r="AM579" s="20"/>
      <c r="AN579" s="20"/>
      <c r="AO579" s="20"/>
      <c r="AP579" s="20"/>
      <c r="AQ579" s="20"/>
      <c r="AR579" s="20"/>
      <c r="AS579" s="20"/>
      <c r="AT579" s="615"/>
      <c r="AU579" s="141"/>
      <c r="AV579" s="141"/>
      <c r="AW579" s="576"/>
      <c r="AX579" s="174"/>
      <c r="AY579" s="174"/>
      <c r="AZ579" s="174"/>
      <c r="BA579" s="574"/>
      <c r="BB579" s="174"/>
      <c r="BC579" s="174"/>
      <c r="BD579" s="174"/>
      <c r="BE579" s="574"/>
      <c r="BF579" s="174"/>
      <c r="BG579" s="174"/>
      <c r="BH579" s="174"/>
      <c r="BI579" s="574"/>
      <c r="BJ579" s="174"/>
      <c r="BK579" s="174"/>
      <c r="BL579" s="174"/>
      <c r="BM579" s="574"/>
      <c r="BN579" s="726"/>
      <c r="BO579" s="174"/>
      <c r="BP579" s="174"/>
      <c r="BQ579" s="174"/>
      <c r="BR579" s="645"/>
      <c r="BS579" s="904"/>
      <c r="BT579" s="904"/>
      <c r="BU579" s="581"/>
      <c r="BV579" s="904"/>
      <c r="BW579" s="904"/>
      <c r="BX579" s="904"/>
      <c r="BY579" s="1217"/>
      <c r="BZ579" s="904"/>
      <c r="CA579" s="176"/>
      <c r="CB579" s="176"/>
      <c r="CC579" s="581"/>
      <c r="CD579" s="645"/>
      <c r="CE579" s="176"/>
      <c r="CF579" s="176"/>
      <c r="CG579" s="581"/>
      <c r="CH579" s="174"/>
      <c r="CI579" s="174"/>
      <c r="CJ579" s="174"/>
      <c r="CK579" s="174"/>
      <c r="CL579" s="174"/>
      <c r="CM579" s="174"/>
      <c r="CN579" s="174"/>
      <c r="CO579" s="174"/>
      <c r="CP579" s="174"/>
      <c r="CQ579" s="174"/>
      <c r="CR579" s="174"/>
      <c r="CS579" s="174"/>
      <c r="CT579" s="174"/>
      <c r="CU579" s="174"/>
      <c r="CV579" s="174"/>
      <c r="CW579" s="174"/>
      <c r="CX579" s="174"/>
      <c r="CY579" s="174"/>
      <c r="CZ579" s="174"/>
      <c r="DA579" s="174"/>
      <c r="DB579" s="174"/>
      <c r="DC579" s="174"/>
      <c r="DD579" s="174"/>
      <c r="DE579" s="174"/>
      <c r="DF579" s="174"/>
      <c r="DG579" s="174"/>
      <c r="DH579" s="174"/>
      <c r="DI579" s="574"/>
      <c r="DJ579" s="1139"/>
      <c r="DK579" s="141"/>
      <c r="DL579" s="141"/>
      <c r="DM579" s="141"/>
      <c r="DN579" s="141"/>
      <c r="DO579" s="141"/>
      <c r="DP579" s="141"/>
      <c r="DQ579" s="615"/>
      <c r="DR579" s="141"/>
      <c r="DS579" s="141"/>
      <c r="DT579" s="141"/>
      <c r="DU579" s="141"/>
      <c r="DV579" s="141"/>
      <c r="DW579" s="141"/>
      <c r="DX579" s="141"/>
      <c r="DY579" s="141"/>
      <c r="DZ579" s="141"/>
      <c r="EA579" s="141"/>
      <c r="EB579" s="141"/>
      <c r="EC579" s="904">
        <v>8.5000000000000006E-3</v>
      </c>
      <c r="ED579" s="176">
        <v>3.5000000000000003E-2</v>
      </c>
      <c r="EE579" s="176">
        <v>0.01</v>
      </c>
      <c r="EF579" s="176">
        <v>0</v>
      </c>
      <c r="EG579" s="176">
        <v>0</v>
      </c>
      <c r="EH579" s="176">
        <v>0</v>
      </c>
      <c r="EI579" s="176">
        <v>0</v>
      </c>
      <c r="EJ579" s="581">
        <v>0</v>
      </c>
      <c r="EK579" s="99"/>
      <c r="EL579" s="99"/>
      <c r="EM579" s="99"/>
      <c r="EN579" s="99"/>
      <c r="EO579" s="99"/>
      <c r="EP579" s="99"/>
      <c r="EQ579" s="99"/>
      <c r="ER579" s="99"/>
      <c r="ES579" s="99"/>
      <c r="ET579" s="99"/>
      <c r="EU579" s="99"/>
      <c r="EV579" s="99"/>
      <c r="EW579" s="99"/>
      <c r="EX579" s="99"/>
      <c r="EY579" s="99"/>
      <c r="EZ579" s="99"/>
      <c r="FA579" s="99"/>
      <c r="FB579" s="99"/>
      <c r="FC579" s="99"/>
      <c r="FD579" s="99"/>
      <c r="FE579" s="99"/>
      <c r="FF579" s="99"/>
      <c r="FG579" s="99"/>
      <c r="FH579" s="99"/>
      <c r="FI579" s="99"/>
      <c r="FJ579" s="99"/>
      <c r="FK579" s="99"/>
      <c r="FL579" s="99"/>
      <c r="FM579" s="99"/>
      <c r="FN579" s="99"/>
      <c r="FO579" s="99"/>
      <c r="FP579" s="99"/>
      <c r="FQ579" s="99"/>
      <c r="FR579" s="99"/>
      <c r="FS579" s="99"/>
      <c r="FT579" s="99"/>
      <c r="FU579" s="99"/>
      <c r="FV579" s="99"/>
      <c r="FW579" s="99"/>
      <c r="FX579" s="99"/>
      <c r="FY579" s="99"/>
      <c r="FZ579" s="99"/>
      <c r="GA579" s="99"/>
      <c r="GB579" s="99"/>
      <c r="GC579" s="99"/>
      <c r="GD579" s="99"/>
      <c r="GE579" s="99"/>
      <c r="GF579" s="99"/>
      <c r="GG579" s="99"/>
      <c r="GH579" s="99"/>
      <c r="GI579" s="99"/>
      <c r="GJ579" s="99"/>
      <c r="GK579" s="99"/>
      <c r="GL579" s="99"/>
      <c r="GM579" s="99"/>
      <c r="GN579" s="99"/>
      <c r="GO579" s="99"/>
      <c r="GP579" s="99"/>
      <c r="GQ579" s="99"/>
      <c r="GR579" s="99"/>
      <c r="GS579" s="99"/>
      <c r="GT579" s="99"/>
      <c r="GU579" s="99"/>
      <c r="GV579" s="99"/>
      <c r="GW579" s="99"/>
      <c r="GX579" s="99"/>
      <c r="GY579" s="99"/>
      <c r="GZ579" s="99"/>
      <c r="HA579" s="99"/>
      <c r="HB579" s="99"/>
      <c r="HC579" s="99"/>
      <c r="HD579" s="99"/>
      <c r="HE579" s="99"/>
      <c r="HF579" s="99"/>
      <c r="HG579" s="99"/>
      <c r="HH579" s="99"/>
      <c r="HI579" s="99"/>
      <c r="HJ579" s="99"/>
      <c r="HK579" s="99"/>
      <c r="HL579" s="99"/>
      <c r="HM579" s="99"/>
      <c r="HN579" s="99"/>
      <c r="HO579" s="99"/>
      <c r="HP579" s="99"/>
      <c r="HQ579" s="99"/>
      <c r="HR579" s="99"/>
      <c r="HS579" s="99"/>
      <c r="HT579" s="99"/>
      <c r="HU579" s="99"/>
      <c r="HV579" s="99"/>
      <c r="HW579" s="99"/>
    </row>
    <row r="580" spans="1:231" ht="13.5" hidden="1" customHeight="1" outlineLevel="2">
      <c r="A580" s="4"/>
      <c r="H580" s="4"/>
      <c r="I580" s="1098" t="s">
        <v>76</v>
      </c>
      <c r="J580" s="20"/>
      <c r="K580" s="20"/>
      <c r="L580" s="20"/>
      <c r="M580" s="20"/>
      <c r="N580" s="20"/>
      <c r="O580" s="20"/>
      <c r="P580" s="20"/>
      <c r="Q580" s="20"/>
      <c r="R580" s="20"/>
      <c r="S580" s="20"/>
      <c r="T580" s="20"/>
      <c r="U580" s="20"/>
      <c r="V580" s="20"/>
      <c r="W580" s="20"/>
      <c r="X580" s="20"/>
      <c r="Y580" s="20"/>
      <c r="Z580" s="20"/>
      <c r="AA580" s="20"/>
      <c r="AB580" s="20"/>
      <c r="AC580" s="20"/>
      <c r="AD580" s="20"/>
      <c r="AE580" s="20"/>
      <c r="AF580" s="20"/>
      <c r="AG580" s="20"/>
      <c r="AH580" s="20"/>
      <c r="AI580" s="20"/>
      <c r="AJ580" s="20"/>
      <c r="AK580" s="20"/>
      <c r="AL580" s="20"/>
      <c r="AM580" s="20"/>
      <c r="AN580" s="20"/>
      <c r="AO580" s="20"/>
      <c r="AP580" s="20"/>
      <c r="AQ580" s="20"/>
      <c r="AR580" s="20"/>
      <c r="AS580" s="20"/>
      <c r="AT580" s="615"/>
      <c r="AU580" s="141"/>
      <c r="AV580" s="141"/>
      <c r="AW580" s="576"/>
      <c r="AX580" s="174"/>
      <c r="AY580" s="174"/>
      <c r="AZ580" s="174"/>
      <c r="BA580" s="574"/>
      <c r="BB580" s="174"/>
      <c r="BC580" s="174"/>
      <c r="BD580" s="174"/>
      <c r="BE580" s="574"/>
      <c r="BF580" s="174"/>
      <c r="BG580" s="174"/>
      <c r="BH580" s="174"/>
      <c r="BI580" s="574"/>
      <c r="BJ580" s="174"/>
      <c r="BK580" s="174"/>
      <c r="BL580" s="174"/>
      <c r="BM580" s="574"/>
      <c r="BN580" s="726"/>
      <c r="BO580" s="174"/>
      <c r="BP580" s="174"/>
      <c r="BQ580" s="174"/>
      <c r="BR580" s="386"/>
      <c r="BS580" s="260"/>
      <c r="BT580" s="260"/>
      <c r="BU580" s="363"/>
      <c r="BV580" s="260"/>
      <c r="BW580" s="260"/>
      <c r="BX580" s="113"/>
      <c r="BY580" s="363"/>
      <c r="BZ580" s="260"/>
      <c r="CA580" s="113"/>
      <c r="CB580" s="113"/>
      <c r="CC580" s="363"/>
      <c r="CD580" s="386"/>
      <c r="CE580" s="113"/>
      <c r="CF580" s="113"/>
      <c r="CG580" s="363"/>
      <c r="CH580" s="174"/>
      <c r="CI580" s="174"/>
      <c r="CJ580" s="174"/>
      <c r="CK580" s="174"/>
      <c r="CL580" s="174"/>
      <c r="CM580" s="174"/>
      <c r="CN580" s="174"/>
      <c r="CO580" s="174"/>
      <c r="CP580" s="174"/>
      <c r="CQ580" s="174"/>
      <c r="CR580" s="174"/>
      <c r="CS580" s="174"/>
      <c r="CT580" s="174"/>
      <c r="CU580" s="174"/>
      <c r="CV580" s="174"/>
      <c r="CW580" s="174"/>
      <c r="CX580" s="174"/>
      <c r="CY580" s="174"/>
      <c r="CZ580" s="174"/>
      <c r="DA580" s="174"/>
      <c r="DB580" s="174"/>
      <c r="DC580" s="174"/>
      <c r="DD580" s="174"/>
      <c r="DE580" s="174"/>
      <c r="DF580" s="174"/>
      <c r="DG580" s="174"/>
      <c r="DH580" s="174"/>
      <c r="DI580" s="574"/>
      <c r="DJ580" s="1139"/>
      <c r="DK580" s="141"/>
      <c r="DL580" s="141"/>
      <c r="DM580" s="141"/>
      <c r="DN580" s="141"/>
      <c r="DO580" s="141"/>
      <c r="DP580" s="141"/>
      <c r="DQ580" s="615"/>
      <c r="DR580" s="141"/>
      <c r="DS580" s="141"/>
      <c r="DT580" s="141"/>
      <c r="DU580" s="141"/>
      <c r="DV580" s="141"/>
      <c r="DW580" s="141"/>
      <c r="DX580" s="141"/>
      <c r="DY580" s="141"/>
      <c r="DZ580" s="141"/>
      <c r="EA580" s="141"/>
      <c r="EB580" s="141"/>
      <c r="EC580" s="260">
        <f t="shared" ref="EC580:EJ580" si="1033">EC579+EC581</f>
        <v>8.5000000000000006E-3</v>
      </c>
      <c r="ED580" s="113">
        <f t="shared" si="1033"/>
        <v>3.5000000000000003E-2</v>
      </c>
      <c r="EE580" s="113">
        <f t="shared" si="1033"/>
        <v>0.01</v>
      </c>
      <c r="EF580" s="113">
        <f t="shared" si="1033"/>
        <v>0</v>
      </c>
      <c r="EG580" s="113">
        <f t="shared" si="1033"/>
        <v>0</v>
      </c>
      <c r="EH580" s="113">
        <f t="shared" si="1033"/>
        <v>0</v>
      </c>
      <c r="EI580" s="113">
        <f t="shared" si="1033"/>
        <v>0</v>
      </c>
      <c r="EJ580" s="363">
        <f t="shared" si="1033"/>
        <v>0</v>
      </c>
      <c r="EK580" s="99"/>
      <c r="EL580" s="99"/>
      <c r="EM580" s="99"/>
      <c r="EN580" s="99"/>
      <c r="EO580" s="99"/>
      <c r="EP580" s="99"/>
      <c r="EQ580" s="99"/>
      <c r="ER580" s="99"/>
      <c r="ES580" s="99"/>
      <c r="ET580" s="99"/>
      <c r="EU580" s="99"/>
      <c r="EV580" s="99"/>
      <c r="EW580" s="99"/>
      <c r="EX580" s="99"/>
      <c r="EY580" s="99"/>
      <c r="EZ580" s="99"/>
      <c r="FA580" s="99"/>
      <c r="FB580" s="99"/>
      <c r="FC580" s="99"/>
      <c r="FD580" s="99"/>
      <c r="FE580" s="99"/>
      <c r="FF580" s="99"/>
      <c r="FG580" s="99"/>
      <c r="FH580" s="99"/>
      <c r="FI580" s="99"/>
      <c r="FJ580" s="99"/>
      <c r="FK580" s="99"/>
      <c r="FL580" s="99"/>
      <c r="FM580" s="99"/>
      <c r="FN580" s="99"/>
      <c r="FO580" s="99"/>
      <c r="FP580" s="99"/>
      <c r="FQ580" s="99"/>
      <c r="FR580" s="99"/>
      <c r="FS580" s="99"/>
      <c r="FT580" s="99"/>
      <c r="FU580" s="99"/>
      <c r="FV580" s="99"/>
      <c r="FW580" s="99"/>
      <c r="FX580" s="99"/>
      <c r="FY580" s="99"/>
      <c r="FZ580" s="99"/>
      <c r="GA580" s="99"/>
      <c r="GB580" s="99"/>
      <c r="GC580" s="99"/>
      <c r="GD580" s="99"/>
      <c r="GE580" s="99"/>
      <c r="GF580" s="99"/>
      <c r="GG580" s="99"/>
      <c r="GH580" s="99"/>
      <c r="GI580" s="99"/>
      <c r="GJ580" s="99"/>
      <c r="GK580" s="99"/>
      <c r="GL580" s="99"/>
      <c r="GM580" s="99"/>
      <c r="GN580" s="99"/>
      <c r="GO580" s="99"/>
      <c r="GP580" s="99"/>
      <c r="GQ580" s="99"/>
      <c r="GR580" s="99"/>
      <c r="GS580" s="99"/>
      <c r="GT580" s="99"/>
      <c r="GU580" s="99"/>
      <c r="GV580" s="99"/>
      <c r="GW580" s="99"/>
      <c r="GX580" s="99"/>
      <c r="GY580" s="99"/>
      <c r="GZ580" s="99"/>
      <c r="HA580" s="99"/>
      <c r="HB580" s="99"/>
      <c r="HC580" s="99"/>
      <c r="HD580" s="99"/>
      <c r="HE580" s="99"/>
      <c r="HF580" s="99"/>
      <c r="HG580" s="99"/>
      <c r="HH580" s="99"/>
      <c r="HI580" s="99"/>
      <c r="HJ580" s="99"/>
      <c r="HK580" s="99"/>
      <c r="HL580" s="99"/>
      <c r="HM580" s="99"/>
      <c r="HN580" s="99"/>
      <c r="HO580" s="99"/>
      <c r="HP580" s="99"/>
      <c r="HQ580" s="99"/>
      <c r="HR580" s="99"/>
      <c r="HS580" s="99"/>
      <c r="HT580" s="99"/>
      <c r="HU580" s="99"/>
      <c r="HV580" s="99"/>
      <c r="HW580" s="99"/>
    </row>
    <row r="581" spans="1:231" ht="13.5" hidden="1" customHeight="1" outlineLevel="2">
      <c r="A581" s="4"/>
      <c r="H581" s="4"/>
      <c r="I581" s="1090" t="s">
        <v>137</v>
      </c>
      <c r="J581" s="20"/>
      <c r="K581" s="20"/>
      <c r="L581" s="20"/>
      <c r="M581" s="20"/>
      <c r="N581" s="20"/>
      <c r="O581" s="20"/>
      <c r="P581" s="20"/>
      <c r="Q581" s="20"/>
      <c r="R581" s="20"/>
      <c r="S581" s="20"/>
      <c r="T581" s="20"/>
      <c r="U581" s="20"/>
      <c r="V581" s="20"/>
      <c r="W581" s="20"/>
      <c r="X581" s="20"/>
      <c r="Y581" s="20"/>
      <c r="Z581" s="20"/>
      <c r="AA581" s="20"/>
      <c r="AB581" s="20"/>
      <c r="AC581" s="20"/>
      <c r="AD581" s="20"/>
      <c r="AE581" s="20"/>
      <c r="AF581" s="20"/>
      <c r="AG581" s="20"/>
      <c r="AH581" s="20"/>
      <c r="AI581" s="20"/>
      <c r="AJ581" s="20"/>
      <c r="AK581" s="20"/>
      <c r="AL581" s="20"/>
      <c r="AM581" s="20"/>
      <c r="AN581" s="20"/>
      <c r="AO581" s="20"/>
      <c r="AP581" s="20"/>
      <c r="AQ581" s="20"/>
      <c r="AR581" s="20"/>
      <c r="AS581" s="20"/>
      <c r="AT581" s="615"/>
      <c r="AU581" s="141"/>
      <c r="AV581" s="141"/>
      <c r="AW581" s="576"/>
      <c r="AX581" s="174"/>
      <c r="AY581" s="174"/>
      <c r="AZ581" s="174"/>
      <c r="BA581" s="574"/>
      <c r="BB581" s="174"/>
      <c r="BC581" s="174"/>
      <c r="BD581" s="174"/>
      <c r="BE581" s="574"/>
      <c r="BF581" s="174"/>
      <c r="BG581" s="174"/>
      <c r="BH581" s="174"/>
      <c r="BI581" s="574"/>
      <c r="BJ581" s="174"/>
      <c r="BK581" s="174"/>
      <c r="BL581" s="174"/>
      <c r="BM581" s="574"/>
      <c r="BN581" s="726"/>
      <c r="BO581" s="174"/>
      <c r="BP581" s="174"/>
      <c r="BQ581" s="174"/>
      <c r="BR581" s="646"/>
      <c r="BS581" s="905"/>
      <c r="BT581" s="905"/>
      <c r="BU581" s="583"/>
      <c r="BV581" s="905"/>
      <c r="BW581" s="905"/>
      <c r="BX581" s="178"/>
      <c r="BY581" s="583"/>
      <c r="BZ581" s="905"/>
      <c r="CA581" s="178"/>
      <c r="CB581" s="178"/>
      <c r="CC581" s="583"/>
      <c r="CD581" s="646"/>
      <c r="CE581" s="178"/>
      <c r="CF581" s="178"/>
      <c r="CG581" s="583"/>
      <c r="CH581" s="174"/>
      <c r="CI581" s="174"/>
      <c r="CJ581" s="174"/>
      <c r="CK581" s="174"/>
      <c r="CL581" s="174"/>
      <c r="CM581" s="174"/>
      <c r="CN581" s="174"/>
      <c r="CO581" s="174"/>
      <c r="CP581" s="174"/>
      <c r="CQ581" s="174"/>
      <c r="CR581" s="174"/>
      <c r="CS581" s="174"/>
      <c r="CT581" s="174"/>
      <c r="CU581" s="174"/>
      <c r="CV581" s="174"/>
      <c r="CW581" s="174"/>
      <c r="CX581" s="174"/>
      <c r="CY581" s="174"/>
      <c r="CZ581" s="174"/>
      <c r="DA581" s="174"/>
      <c r="DB581" s="174"/>
      <c r="DC581" s="174"/>
      <c r="DD581" s="174"/>
      <c r="DE581" s="174"/>
      <c r="DF581" s="174"/>
      <c r="DG581" s="174"/>
      <c r="DH581" s="174"/>
      <c r="DI581" s="574"/>
      <c r="DJ581" s="1139"/>
      <c r="DK581" s="141"/>
      <c r="DL581" s="141"/>
      <c r="DM581" s="141"/>
      <c r="DN581" s="141"/>
      <c r="DO581" s="141"/>
      <c r="DP581" s="141"/>
      <c r="DQ581" s="615"/>
      <c r="DR581" s="141"/>
      <c r="DS581" s="141"/>
      <c r="DT581" s="141"/>
      <c r="DU581" s="141"/>
      <c r="DV581" s="141"/>
      <c r="DW581" s="141"/>
      <c r="DX581" s="141"/>
      <c r="DY581" s="141"/>
      <c r="DZ581" s="141"/>
      <c r="EA581" s="141"/>
      <c r="EB581" s="141"/>
      <c r="EC581" s="905">
        <v>0</v>
      </c>
      <c r="ED581" s="178">
        <v>0</v>
      </c>
      <c r="EE581" s="178">
        <v>0</v>
      </c>
      <c r="EF581" s="178">
        <v>0</v>
      </c>
      <c r="EG581" s="178">
        <v>0</v>
      </c>
      <c r="EH581" s="178">
        <v>0</v>
      </c>
      <c r="EI581" s="178">
        <v>0</v>
      </c>
      <c r="EJ581" s="583">
        <v>0</v>
      </c>
      <c r="EK581" s="99"/>
      <c r="EL581" s="99"/>
      <c r="EM581" s="99"/>
      <c r="EN581" s="99"/>
      <c r="EO581" s="99"/>
      <c r="EP581" s="99"/>
      <c r="EQ581" s="99"/>
      <c r="ER581" s="99"/>
      <c r="ES581" s="99"/>
      <c r="ET581" s="99"/>
      <c r="EU581" s="99"/>
      <c r="EV581" s="99"/>
      <c r="EW581" s="99"/>
      <c r="EX581" s="99"/>
      <c r="EY581" s="99"/>
      <c r="EZ581" s="99"/>
      <c r="FA581" s="99"/>
      <c r="FB581" s="99"/>
      <c r="FC581" s="99"/>
      <c r="FD581" s="99"/>
      <c r="FE581" s="99"/>
      <c r="FF581" s="99"/>
      <c r="FG581" s="99"/>
      <c r="FH581" s="99"/>
      <c r="FI581" s="99"/>
      <c r="FJ581" s="99"/>
      <c r="FK581" s="99"/>
      <c r="FL581" s="99"/>
      <c r="FM581" s="99"/>
      <c r="FN581" s="99"/>
      <c r="FO581" s="99"/>
      <c r="FP581" s="99"/>
      <c r="FQ581" s="99"/>
      <c r="FR581" s="99"/>
      <c r="FS581" s="99"/>
      <c r="FT581" s="99"/>
      <c r="FU581" s="99"/>
      <c r="FV581" s="99"/>
      <c r="FW581" s="99"/>
      <c r="FX581" s="99"/>
      <c r="FY581" s="99"/>
      <c r="FZ581" s="99"/>
      <c r="GA581" s="99"/>
      <c r="GB581" s="99"/>
      <c r="GC581" s="99"/>
      <c r="GD581" s="99"/>
      <c r="GE581" s="99"/>
      <c r="GF581" s="99"/>
      <c r="GG581" s="99"/>
      <c r="GH581" s="99"/>
      <c r="GI581" s="99"/>
      <c r="GJ581" s="99"/>
      <c r="GK581" s="99"/>
      <c r="GL581" s="99"/>
      <c r="GM581" s="99"/>
      <c r="GN581" s="99"/>
      <c r="GO581" s="99"/>
      <c r="GP581" s="99"/>
      <c r="GQ581" s="99"/>
      <c r="GR581" s="99"/>
      <c r="GS581" s="99"/>
      <c r="GT581" s="99"/>
      <c r="GU581" s="99"/>
      <c r="GV581" s="99"/>
      <c r="GW581" s="99"/>
      <c r="GX581" s="99"/>
      <c r="GY581" s="99"/>
      <c r="GZ581" s="99"/>
      <c r="HA581" s="99"/>
      <c r="HB581" s="99"/>
      <c r="HC581" s="99"/>
      <c r="HD581" s="99"/>
      <c r="HE581" s="99"/>
      <c r="HF581" s="99"/>
      <c r="HG581" s="99"/>
      <c r="HH581" s="99"/>
      <c r="HI581" s="99"/>
      <c r="HJ581" s="99"/>
      <c r="HK581" s="99"/>
      <c r="HL581" s="99"/>
      <c r="HM581" s="99"/>
      <c r="HN581" s="99"/>
      <c r="HO581" s="99"/>
      <c r="HP581" s="99"/>
      <c r="HQ581" s="99"/>
      <c r="HR581" s="99"/>
      <c r="HS581" s="99"/>
      <c r="HT581" s="99"/>
      <c r="HU581" s="99"/>
      <c r="HV581" s="99"/>
      <c r="HW581" s="99"/>
    </row>
    <row r="582" spans="1:231" ht="13.5" hidden="1" customHeight="1" outlineLevel="2">
      <c r="A582" s="4"/>
      <c r="H582" s="4"/>
      <c r="I582" s="1098" t="s">
        <v>77</v>
      </c>
      <c r="J582" s="20"/>
      <c r="K582" s="20"/>
      <c r="L582" s="20"/>
      <c r="M582" s="20"/>
      <c r="N582" s="20"/>
      <c r="O582" s="20"/>
      <c r="P582" s="20"/>
      <c r="Q582" s="20"/>
      <c r="R582" s="20"/>
      <c r="S582" s="20"/>
      <c r="T582" s="20"/>
      <c r="U582" s="20"/>
      <c r="V582" s="20"/>
      <c r="W582" s="20"/>
      <c r="X582" s="20"/>
      <c r="Y582" s="20"/>
      <c r="Z582" s="20"/>
      <c r="AA582" s="20"/>
      <c r="AB582" s="20"/>
      <c r="AC582" s="20"/>
      <c r="AD582" s="20"/>
      <c r="AE582" s="20"/>
      <c r="AF582" s="20"/>
      <c r="AG582" s="20"/>
      <c r="AH582" s="20"/>
      <c r="AI582" s="20"/>
      <c r="AJ582" s="20"/>
      <c r="AK582" s="20"/>
      <c r="AL582" s="20"/>
      <c r="AM582" s="20"/>
      <c r="AN582" s="20"/>
      <c r="AO582" s="20"/>
      <c r="AP582" s="20"/>
      <c r="AQ582" s="20"/>
      <c r="AR582" s="20"/>
      <c r="AS582" s="20"/>
      <c r="AT582" s="615"/>
      <c r="AU582" s="141"/>
      <c r="AV582" s="141"/>
      <c r="AW582" s="576"/>
      <c r="AX582" s="174"/>
      <c r="AY582" s="174"/>
      <c r="AZ582" s="174"/>
      <c r="BA582" s="574"/>
      <c r="BB582" s="174"/>
      <c r="BC582" s="174"/>
      <c r="BD582" s="174"/>
      <c r="BE582" s="574"/>
      <c r="BF582" s="174"/>
      <c r="BG582" s="174"/>
      <c r="BH582" s="174"/>
      <c r="BI582" s="574"/>
      <c r="BJ582" s="174"/>
      <c r="BK582" s="174"/>
      <c r="BL582" s="174"/>
      <c r="BM582" s="574"/>
      <c r="BN582" s="726"/>
      <c r="BO582" s="174"/>
      <c r="BP582" s="174"/>
      <c r="BQ582" s="174"/>
      <c r="BR582" s="386"/>
      <c r="BS582" s="260"/>
      <c r="BT582" s="260"/>
      <c r="BU582" s="363"/>
      <c r="BV582" s="260"/>
      <c r="BW582" s="260"/>
      <c r="BX582" s="113"/>
      <c r="BY582" s="363"/>
      <c r="BZ582" s="260"/>
      <c r="CA582" s="113"/>
      <c r="CB582" s="113"/>
      <c r="CC582" s="363"/>
      <c r="CD582" s="386"/>
      <c r="CE582" s="113"/>
      <c r="CF582" s="113"/>
      <c r="CG582" s="363"/>
      <c r="CH582" s="174"/>
      <c r="CI582" s="174"/>
      <c r="CJ582" s="174"/>
      <c r="CK582" s="174"/>
      <c r="CL582" s="174"/>
      <c r="CM582" s="174"/>
      <c r="CN582" s="174"/>
      <c r="CO582" s="174"/>
      <c r="CP582" s="174"/>
      <c r="CQ582" s="174"/>
      <c r="CR582" s="174"/>
      <c r="CS582" s="174"/>
      <c r="CT582" s="174"/>
      <c r="CU582" s="174"/>
      <c r="CV582" s="174"/>
      <c r="CW582" s="174"/>
      <c r="CX582" s="174"/>
      <c r="CY582" s="174"/>
      <c r="CZ582" s="174"/>
      <c r="DA582" s="174"/>
      <c r="DB582" s="174"/>
      <c r="DC582" s="174"/>
      <c r="DD582" s="174"/>
      <c r="DE582" s="174"/>
      <c r="DF582" s="174"/>
      <c r="DG582" s="174"/>
      <c r="DH582" s="174"/>
      <c r="DI582" s="574"/>
      <c r="DJ582" s="1139"/>
      <c r="DK582" s="141"/>
      <c r="DL582" s="141"/>
      <c r="DM582" s="141"/>
      <c r="DN582" s="141"/>
      <c r="DO582" s="141"/>
      <c r="DP582" s="141"/>
      <c r="DQ582" s="615"/>
      <c r="DR582" s="141"/>
      <c r="DS582" s="141"/>
      <c r="DT582" s="141"/>
      <c r="DU582" s="141"/>
      <c r="DV582" s="141"/>
      <c r="DW582" s="141"/>
      <c r="DX582" s="141"/>
      <c r="DY582" s="141"/>
      <c r="DZ582" s="141"/>
      <c r="EA582" s="141"/>
      <c r="EB582" s="141"/>
      <c r="EC582" s="260">
        <f t="shared" ref="EC582:EJ582" si="1034">EC579+EC583</f>
        <v>-1.4999999999999996E-3</v>
      </c>
      <c r="ED582" s="113">
        <f t="shared" si="1034"/>
        <v>2.5000000000000001E-2</v>
      </c>
      <c r="EE582" s="113">
        <f t="shared" si="1034"/>
        <v>0</v>
      </c>
      <c r="EF582" s="113">
        <f t="shared" si="1034"/>
        <v>-0.01</v>
      </c>
      <c r="EG582" s="113">
        <f t="shared" si="1034"/>
        <v>-0.01</v>
      </c>
      <c r="EH582" s="113">
        <f t="shared" si="1034"/>
        <v>-0.01</v>
      </c>
      <c r="EI582" s="113">
        <f t="shared" si="1034"/>
        <v>-0.01</v>
      </c>
      <c r="EJ582" s="363">
        <f t="shared" si="1034"/>
        <v>-0.01</v>
      </c>
      <c r="EK582" s="99"/>
      <c r="EL582" s="99"/>
      <c r="EM582" s="99"/>
      <c r="EN582" s="99"/>
      <c r="EO582" s="99"/>
      <c r="EP582" s="99"/>
      <c r="EQ582" s="99"/>
      <c r="ER582" s="99"/>
      <c r="ES582" s="99"/>
      <c r="ET582" s="99"/>
      <c r="EU582" s="99"/>
      <c r="EV582" s="99"/>
      <c r="EW582" s="99"/>
      <c r="EX582" s="99"/>
      <c r="EY582" s="99"/>
      <c r="EZ582" s="99"/>
      <c r="FA582" s="99"/>
      <c r="FB582" s="99"/>
      <c r="FC582" s="99"/>
      <c r="FD582" s="99"/>
      <c r="FE582" s="99"/>
      <c r="FF582" s="99"/>
      <c r="FG582" s="99"/>
      <c r="FH582" s="99"/>
      <c r="FI582" s="99"/>
      <c r="FJ582" s="99"/>
      <c r="FK582" s="99"/>
      <c r="FL582" s="99"/>
      <c r="FM582" s="99"/>
      <c r="FN582" s="99"/>
      <c r="FO582" s="99"/>
      <c r="FP582" s="99"/>
      <c r="FQ582" s="99"/>
      <c r="FR582" s="99"/>
      <c r="FS582" s="99"/>
      <c r="FT582" s="99"/>
      <c r="FU582" s="99"/>
      <c r="FV582" s="99"/>
      <c r="FW582" s="99"/>
      <c r="FX582" s="99"/>
      <c r="FY582" s="99"/>
      <c r="FZ582" s="99"/>
      <c r="GA582" s="99"/>
      <c r="GB582" s="99"/>
      <c r="GC582" s="99"/>
      <c r="GD582" s="99"/>
      <c r="GE582" s="99"/>
      <c r="GF582" s="99"/>
      <c r="GG582" s="99"/>
      <c r="GH582" s="99"/>
      <c r="GI582" s="99"/>
      <c r="GJ582" s="99"/>
      <c r="GK582" s="99"/>
      <c r="GL582" s="99"/>
      <c r="GM582" s="99"/>
      <c r="GN582" s="99"/>
      <c r="GO582" s="99"/>
      <c r="GP582" s="99"/>
      <c r="GQ582" s="99"/>
      <c r="GR582" s="99"/>
      <c r="GS582" s="99"/>
      <c r="GT582" s="99"/>
      <c r="GU582" s="99"/>
      <c r="GV582" s="99"/>
      <c r="GW582" s="99"/>
      <c r="GX582" s="99"/>
      <c r="GY582" s="99"/>
      <c r="GZ582" s="99"/>
      <c r="HA582" s="99"/>
      <c r="HB582" s="99"/>
      <c r="HC582" s="99"/>
      <c r="HD582" s="99"/>
      <c r="HE582" s="99"/>
      <c r="HF582" s="99"/>
      <c r="HG582" s="99"/>
      <c r="HH582" s="99"/>
      <c r="HI582" s="99"/>
      <c r="HJ582" s="99"/>
      <c r="HK582" s="99"/>
      <c r="HL582" s="99"/>
      <c r="HM582" s="99"/>
      <c r="HN582" s="99"/>
      <c r="HO582" s="99"/>
      <c r="HP582" s="99"/>
      <c r="HQ582" s="99"/>
      <c r="HR582" s="99"/>
      <c r="HS582" s="99"/>
      <c r="HT582" s="99"/>
      <c r="HU582" s="99"/>
      <c r="HV582" s="99"/>
      <c r="HW582" s="99"/>
    </row>
    <row r="583" spans="1:231" ht="13.5" hidden="1" customHeight="1" outlineLevel="2">
      <c r="A583" s="4"/>
      <c r="H583" s="4"/>
      <c r="I583" s="1090" t="s">
        <v>137</v>
      </c>
      <c r="J583" s="20"/>
      <c r="K583" s="20"/>
      <c r="L583" s="20"/>
      <c r="M583" s="20"/>
      <c r="N583" s="20"/>
      <c r="O583" s="20"/>
      <c r="P583" s="20"/>
      <c r="Q583" s="20"/>
      <c r="R583" s="20"/>
      <c r="S583" s="20"/>
      <c r="T583" s="20"/>
      <c r="U583" s="20"/>
      <c r="V583" s="20"/>
      <c r="W583" s="20"/>
      <c r="X583" s="20"/>
      <c r="Y583" s="20"/>
      <c r="Z583" s="20"/>
      <c r="AA583" s="20"/>
      <c r="AB583" s="20"/>
      <c r="AC583" s="20"/>
      <c r="AD583" s="20"/>
      <c r="AE583" s="20"/>
      <c r="AF583" s="20"/>
      <c r="AG583" s="20"/>
      <c r="AH583" s="20"/>
      <c r="AI583" s="20"/>
      <c r="AJ583" s="20"/>
      <c r="AK583" s="20"/>
      <c r="AL583" s="20"/>
      <c r="AM583" s="20"/>
      <c r="AN583" s="20"/>
      <c r="AO583" s="20"/>
      <c r="AP583" s="20"/>
      <c r="AQ583" s="20"/>
      <c r="AR583" s="20"/>
      <c r="AS583" s="20"/>
      <c r="AT583" s="615"/>
      <c r="AU583" s="141"/>
      <c r="AV583" s="141"/>
      <c r="AW583" s="576"/>
      <c r="AX583" s="174"/>
      <c r="AY583" s="174"/>
      <c r="AZ583" s="174"/>
      <c r="BA583" s="574"/>
      <c r="BB583" s="174"/>
      <c r="BC583" s="174"/>
      <c r="BD583" s="174"/>
      <c r="BE583" s="574"/>
      <c r="BF583" s="174"/>
      <c r="BG583" s="174"/>
      <c r="BH583" s="174"/>
      <c r="BI583" s="574"/>
      <c r="BJ583" s="174"/>
      <c r="BK583" s="174"/>
      <c r="BL583" s="174"/>
      <c r="BM583" s="574"/>
      <c r="BN583" s="726"/>
      <c r="BO583" s="174"/>
      <c r="BP583" s="174"/>
      <c r="BQ583" s="174"/>
      <c r="BR583" s="646"/>
      <c r="BS583" s="905"/>
      <c r="BT583" s="905"/>
      <c r="BU583" s="583"/>
      <c r="BV583" s="905"/>
      <c r="BW583" s="905"/>
      <c r="BX583" s="178"/>
      <c r="BY583" s="583"/>
      <c r="BZ583" s="905"/>
      <c r="CA583" s="178"/>
      <c r="CB583" s="178"/>
      <c r="CC583" s="583"/>
      <c r="CD583" s="646"/>
      <c r="CE583" s="178"/>
      <c r="CF583" s="178"/>
      <c r="CG583" s="583"/>
      <c r="CH583" s="174"/>
      <c r="CI583" s="174"/>
      <c r="CJ583" s="174"/>
      <c r="CK583" s="174"/>
      <c r="CL583" s="174"/>
      <c r="CM583" s="174"/>
      <c r="CN583" s="174"/>
      <c r="CO583" s="174"/>
      <c r="CP583" s="174"/>
      <c r="CQ583" s="174"/>
      <c r="CR583" s="174"/>
      <c r="CS583" s="174"/>
      <c r="CT583" s="174"/>
      <c r="CU583" s="174"/>
      <c r="CV583" s="174"/>
      <c r="CW583" s="174"/>
      <c r="CX583" s="174"/>
      <c r="CY583" s="174"/>
      <c r="CZ583" s="174"/>
      <c r="DA583" s="174"/>
      <c r="DB583" s="174"/>
      <c r="DC583" s="174"/>
      <c r="DD583" s="174"/>
      <c r="DE583" s="174"/>
      <c r="DF583" s="174"/>
      <c r="DG583" s="174"/>
      <c r="DH583" s="174"/>
      <c r="DI583" s="574"/>
      <c r="DJ583" s="1139"/>
      <c r="DK583" s="141"/>
      <c r="DL583" s="141"/>
      <c r="DM583" s="141"/>
      <c r="DN583" s="141"/>
      <c r="DO583" s="141"/>
      <c r="DP583" s="141"/>
      <c r="DQ583" s="615"/>
      <c r="DR583" s="141"/>
      <c r="DS583" s="141"/>
      <c r="DT583" s="141"/>
      <c r="DU583" s="141"/>
      <c r="DV583" s="141"/>
      <c r="DW583" s="141"/>
      <c r="DX583" s="141"/>
      <c r="DY583" s="141"/>
      <c r="DZ583" s="141"/>
      <c r="EA583" s="141"/>
      <c r="EB583" s="141"/>
      <c r="EC583" s="905">
        <v>-0.01</v>
      </c>
      <c r="ED583" s="178">
        <v>-0.01</v>
      </c>
      <c r="EE583" s="178">
        <v>-0.01</v>
      </c>
      <c r="EF583" s="178">
        <v>-0.01</v>
      </c>
      <c r="EG583" s="178">
        <v>-0.01</v>
      </c>
      <c r="EH583" s="178">
        <v>-0.01</v>
      </c>
      <c r="EI583" s="178">
        <v>-0.01</v>
      </c>
      <c r="EJ583" s="583">
        <v>-0.01</v>
      </c>
      <c r="EK583" s="99"/>
      <c r="EL583" s="99"/>
      <c r="EM583" s="99"/>
      <c r="EN583" s="99"/>
      <c r="EO583" s="99"/>
      <c r="EP583" s="99"/>
      <c r="EQ583" s="99"/>
      <c r="ER583" s="99"/>
      <c r="ES583" s="99"/>
      <c r="ET583" s="99"/>
      <c r="EU583" s="99"/>
      <c r="EV583" s="99"/>
      <c r="EW583" s="99"/>
      <c r="EX583" s="99"/>
      <c r="EY583" s="99"/>
      <c r="EZ583" s="99"/>
      <c r="FA583" s="99"/>
      <c r="FB583" s="99"/>
      <c r="FC583" s="99"/>
      <c r="FD583" s="99"/>
      <c r="FE583" s="99"/>
      <c r="FF583" s="99"/>
      <c r="FG583" s="99"/>
      <c r="FH583" s="99"/>
      <c r="FI583" s="99"/>
      <c r="FJ583" s="99"/>
      <c r="FK583" s="99"/>
      <c r="FL583" s="99"/>
      <c r="FM583" s="99"/>
      <c r="FN583" s="99"/>
      <c r="FO583" s="99"/>
      <c r="FP583" s="99"/>
      <c r="FQ583" s="99"/>
      <c r="FR583" s="99"/>
      <c r="FS583" s="99"/>
      <c r="FT583" s="99"/>
      <c r="FU583" s="99"/>
      <c r="FV583" s="99"/>
      <c r="FW583" s="99"/>
      <c r="FX583" s="99"/>
      <c r="FY583" s="99"/>
      <c r="FZ583" s="99"/>
      <c r="GA583" s="99"/>
      <c r="GB583" s="99"/>
      <c r="GC583" s="99"/>
      <c r="GD583" s="99"/>
      <c r="GE583" s="99"/>
      <c r="GF583" s="99"/>
      <c r="GG583" s="99"/>
      <c r="GH583" s="99"/>
      <c r="GI583" s="99"/>
      <c r="GJ583" s="99"/>
      <c r="GK583" s="99"/>
      <c r="GL583" s="99"/>
      <c r="GM583" s="99"/>
      <c r="GN583" s="99"/>
      <c r="GO583" s="99"/>
      <c r="GP583" s="99"/>
      <c r="GQ583" s="99"/>
      <c r="GR583" s="99"/>
      <c r="GS583" s="99"/>
      <c r="GT583" s="99"/>
      <c r="GU583" s="99"/>
      <c r="GV583" s="99"/>
      <c r="GW583" s="99"/>
      <c r="GX583" s="99"/>
      <c r="GY583" s="99"/>
      <c r="GZ583" s="99"/>
      <c r="HA583" s="99"/>
      <c r="HB583" s="99"/>
      <c r="HC583" s="99"/>
      <c r="HD583" s="99"/>
      <c r="HE583" s="99"/>
      <c r="HF583" s="99"/>
      <c r="HG583" s="99"/>
      <c r="HH583" s="99"/>
      <c r="HI583" s="99"/>
      <c r="HJ583" s="99"/>
      <c r="HK583" s="99"/>
      <c r="HL583" s="99"/>
      <c r="HM583" s="99"/>
      <c r="HN583" s="99"/>
      <c r="HO583" s="99"/>
      <c r="HP583" s="99"/>
      <c r="HQ583" s="99"/>
      <c r="HR583" s="99"/>
      <c r="HS583" s="99"/>
      <c r="HT583" s="99"/>
      <c r="HU583" s="99"/>
      <c r="HV583" s="99"/>
      <c r="HW583" s="99"/>
    </row>
    <row r="584" spans="1:231" ht="13.5" hidden="1" customHeight="1" outlineLevel="2">
      <c r="A584" s="4"/>
      <c r="H584" s="4"/>
      <c r="I584" s="1099"/>
      <c r="J584" s="20"/>
      <c r="K584" s="20"/>
      <c r="L584" s="20"/>
      <c r="M584" s="20"/>
      <c r="N584" s="20"/>
      <c r="O584" s="20"/>
      <c r="P584" s="20"/>
      <c r="Q584" s="20"/>
      <c r="R584" s="20"/>
      <c r="S584" s="20"/>
      <c r="T584" s="20"/>
      <c r="U584" s="20"/>
      <c r="V584" s="20"/>
      <c r="W584" s="20"/>
      <c r="X584" s="20"/>
      <c r="Y584" s="20"/>
      <c r="Z584" s="20"/>
      <c r="AA584" s="20"/>
      <c r="AB584" s="20"/>
      <c r="AC584" s="20"/>
      <c r="AD584" s="20"/>
      <c r="AE584" s="20"/>
      <c r="AF584" s="20"/>
      <c r="AG584" s="20"/>
      <c r="AH584" s="20"/>
      <c r="AI584" s="20"/>
      <c r="AJ584" s="20"/>
      <c r="AK584" s="20"/>
      <c r="AL584" s="20"/>
      <c r="AM584" s="20"/>
      <c r="AN584" s="20"/>
      <c r="AO584" s="20"/>
      <c r="AP584" s="20"/>
      <c r="AQ584" s="20"/>
      <c r="AR584" s="20"/>
      <c r="AS584" s="20"/>
      <c r="AT584" s="615"/>
      <c r="AU584" s="141"/>
      <c r="AV584" s="141"/>
      <c r="AW584" s="576"/>
      <c r="AX584" s="174"/>
      <c r="AY584" s="174"/>
      <c r="AZ584" s="174"/>
      <c r="BA584" s="574"/>
      <c r="BB584" s="174"/>
      <c r="BC584" s="174"/>
      <c r="BD584" s="174"/>
      <c r="BE584" s="574"/>
      <c r="BF584" s="174"/>
      <c r="BG584" s="174"/>
      <c r="BH584" s="174"/>
      <c r="BI584" s="574"/>
      <c r="BJ584" s="174"/>
      <c r="BK584" s="174"/>
      <c r="BL584" s="174"/>
      <c r="BM584" s="574"/>
      <c r="BN584" s="726"/>
      <c r="BO584" s="174"/>
      <c r="BP584" s="174"/>
      <c r="BQ584" s="174"/>
      <c r="BR584" s="737"/>
      <c r="BS584" s="806"/>
      <c r="BT584" s="806"/>
      <c r="BU584" s="1444"/>
      <c r="BV584" s="806"/>
      <c r="BW584" s="806"/>
      <c r="BX584" s="174"/>
      <c r="BY584" s="574"/>
      <c r="BZ584" s="806"/>
      <c r="CA584" s="174"/>
      <c r="CB584" s="174"/>
      <c r="CC584" s="574"/>
      <c r="CD584" s="636"/>
      <c r="CE584" s="174"/>
      <c r="CF584" s="174"/>
      <c r="CG584" s="574"/>
      <c r="CH584" s="174"/>
      <c r="CI584" s="174"/>
      <c r="CJ584" s="174"/>
      <c r="CK584" s="174"/>
      <c r="CL584" s="174"/>
      <c r="CM584" s="174"/>
      <c r="CN584" s="174"/>
      <c r="CO584" s="174"/>
      <c r="CP584" s="174"/>
      <c r="CQ584" s="174"/>
      <c r="CR584" s="174"/>
      <c r="CS584" s="174"/>
      <c r="CT584" s="174"/>
      <c r="CU584" s="174"/>
      <c r="CV584" s="174"/>
      <c r="CW584" s="174"/>
      <c r="CX584" s="174"/>
      <c r="CY584" s="174"/>
      <c r="CZ584" s="174"/>
      <c r="DA584" s="174"/>
      <c r="DB584" s="174"/>
      <c r="DC584" s="174"/>
      <c r="DD584" s="174"/>
      <c r="DE584" s="174"/>
      <c r="DF584" s="174"/>
      <c r="DG584" s="174"/>
      <c r="DH584" s="174"/>
      <c r="DI584" s="574"/>
      <c r="DJ584" s="1139"/>
      <c r="DK584" s="141"/>
      <c r="DL584" s="141"/>
      <c r="DM584" s="141"/>
      <c r="DN584" s="141"/>
      <c r="DO584" s="141"/>
      <c r="DP584" s="141"/>
      <c r="DQ584" s="615"/>
      <c r="DR584" s="141"/>
      <c r="DS584" s="141"/>
      <c r="DT584" s="141"/>
      <c r="DU584" s="141"/>
      <c r="DV584" s="141"/>
      <c r="DW584" s="141"/>
      <c r="DX584" s="141"/>
      <c r="DY584" s="141"/>
      <c r="DZ584" s="141"/>
      <c r="EA584" s="141"/>
      <c r="EB584" s="141"/>
      <c r="EC584" s="1205"/>
      <c r="ED584" s="174"/>
      <c r="EE584" s="174"/>
      <c r="EF584" s="174"/>
      <c r="EG584" s="174"/>
      <c r="EH584" s="174"/>
      <c r="EI584" s="174"/>
      <c r="EJ584" s="574"/>
      <c r="EK584" s="99"/>
      <c r="EL584" s="99"/>
      <c r="EM584" s="99"/>
      <c r="EN584" s="99"/>
      <c r="EO584" s="99"/>
      <c r="EP584" s="99"/>
      <c r="EQ584" s="99"/>
      <c r="ER584" s="99"/>
      <c r="ES584" s="99"/>
      <c r="ET584" s="99"/>
      <c r="EU584" s="99"/>
      <c r="EV584" s="99"/>
      <c r="EW584" s="99"/>
      <c r="EX584" s="99"/>
      <c r="EY584" s="99"/>
      <c r="EZ584" s="99"/>
      <c r="FA584" s="99"/>
      <c r="FB584" s="99"/>
      <c r="FC584" s="99"/>
      <c r="FD584" s="99"/>
      <c r="FE584" s="99"/>
      <c r="FF584" s="99"/>
      <c r="FG584" s="99"/>
      <c r="FH584" s="99"/>
      <c r="FI584" s="99"/>
      <c r="FJ584" s="99"/>
      <c r="FK584" s="99"/>
      <c r="FL584" s="99"/>
      <c r="FM584" s="99"/>
      <c r="FN584" s="99"/>
      <c r="FO584" s="99"/>
      <c r="FP584" s="99"/>
      <c r="FQ584" s="99"/>
      <c r="FR584" s="99"/>
      <c r="FS584" s="99"/>
      <c r="FT584" s="99"/>
      <c r="FU584" s="99"/>
      <c r="FV584" s="99"/>
      <c r="FW584" s="99"/>
      <c r="FX584" s="99"/>
      <c r="FY584" s="99"/>
      <c r="FZ584" s="99"/>
      <c r="GA584" s="99"/>
      <c r="GB584" s="99"/>
      <c r="GC584" s="99"/>
      <c r="GD584" s="99"/>
      <c r="GE584" s="99"/>
      <c r="GF584" s="99"/>
      <c r="GG584" s="99"/>
      <c r="GH584" s="99"/>
      <c r="GI584" s="99"/>
      <c r="GJ584" s="99"/>
      <c r="GK584" s="99"/>
      <c r="GL584" s="99"/>
      <c r="GM584" s="99"/>
      <c r="GN584" s="99"/>
      <c r="GO584" s="99"/>
      <c r="GP584" s="99"/>
      <c r="GQ584" s="99"/>
      <c r="GR584" s="99"/>
      <c r="GS584" s="99"/>
      <c r="GT584" s="99"/>
      <c r="GU584" s="99"/>
      <c r="GV584" s="99"/>
      <c r="GW584" s="99"/>
      <c r="GX584" s="99"/>
      <c r="GY584" s="99"/>
      <c r="GZ584" s="99"/>
      <c r="HA584" s="99"/>
      <c r="HB584" s="99"/>
      <c r="HC584" s="99"/>
      <c r="HD584" s="99"/>
      <c r="HE584" s="99"/>
      <c r="HF584" s="99"/>
      <c r="HG584" s="99"/>
      <c r="HH584" s="99"/>
      <c r="HI584" s="99"/>
      <c r="HJ584" s="99"/>
      <c r="HK584" s="99"/>
      <c r="HL584" s="99"/>
      <c r="HM584" s="99"/>
      <c r="HN584" s="99"/>
      <c r="HO584" s="99"/>
      <c r="HP584" s="99"/>
      <c r="HQ584" s="99"/>
      <c r="HR584" s="99"/>
      <c r="HS584" s="99"/>
      <c r="HT584" s="99"/>
      <c r="HU584" s="99"/>
      <c r="HV584" s="99"/>
      <c r="HW584" s="99"/>
    </row>
    <row r="585" spans="1:231" ht="13.5" hidden="1" customHeight="1" outlineLevel="1">
      <c r="A585" s="4"/>
      <c r="H585" s="4"/>
      <c r="I585" s="1100" t="s">
        <v>138</v>
      </c>
      <c r="J585" s="20"/>
      <c r="K585" s="20"/>
      <c r="L585" s="20"/>
      <c r="M585" s="20"/>
      <c r="N585" s="20"/>
      <c r="O585" s="20"/>
      <c r="P585" s="20"/>
      <c r="Q585" s="20"/>
      <c r="R585" s="20"/>
      <c r="S585" s="20"/>
      <c r="T585" s="20"/>
      <c r="U585" s="20"/>
      <c r="V585" s="20"/>
      <c r="W585" s="20"/>
      <c r="X585" s="20"/>
      <c r="Y585" s="20"/>
      <c r="Z585" s="20"/>
      <c r="AA585" s="20"/>
      <c r="AB585" s="20"/>
      <c r="AC585" s="20"/>
      <c r="AD585" s="20"/>
      <c r="AE585" s="20"/>
      <c r="AF585" s="20"/>
      <c r="AG585" s="20"/>
      <c r="AH585" s="20"/>
      <c r="AI585" s="20"/>
      <c r="AJ585" s="20"/>
      <c r="AK585" s="20"/>
      <c r="AL585" s="20"/>
      <c r="AM585" s="20"/>
      <c r="AN585" s="20"/>
      <c r="AO585" s="20"/>
      <c r="AP585" s="20"/>
      <c r="AQ585" s="20"/>
      <c r="AR585" s="20"/>
      <c r="AS585" s="20"/>
      <c r="AT585" s="615"/>
      <c r="AU585" s="141"/>
      <c r="AV585" s="141"/>
      <c r="AW585" s="576"/>
      <c r="AX585" s="174"/>
      <c r="AY585" s="174"/>
      <c r="AZ585" s="174"/>
      <c r="BA585" s="574"/>
      <c r="BB585" s="174"/>
      <c r="BC585" s="174"/>
      <c r="BD585" s="174"/>
      <c r="BE585" s="574"/>
      <c r="BF585" s="174"/>
      <c r="BG585" s="174"/>
      <c r="BH585" s="174"/>
      <c r="BI585" s="574"/>
      <c r="BJ585" s="174"/>
      <c r="BK585" s="174"/>
      <c r="BL585" s="174"/>
      <c r="BM585" s="574"/>
      <c r="BN585" s="726"/>
      <c r="BO585" s="174"/>
      <c r="BP585" s="174"/>
      <c r="BQ585" s="174"/>
      <c r="BR585" s="619"/>
      <c r="BS585" s="807">
        <f>BS534/BR534-1</f>
        <v>5.9322033898305149E-2</v>
      </c>
      <c r="BT585" s="807">
        <f>BT534/BS534-1</f>
        <v>7.1066666666666611E-2</v>
      </c>
      <c r="BU585" s="808">
        <f>BU534/BT534-1</f>
        <v>9.0501680567658394E-2</v>
      </c>
      <c r="BV585" s="261">
        <f>BV534/BR534-1</f>
        <v>0.37570621468926557</v>
      </c>
      <c r="BW585" s="261" t="e">
        <f>BW534/BS534-1</f>
        <v>#DIV/0!</v>
      </c>
      <c r="BX585" s="261" t="e">
        <f>BX534/BT534-1</f>
        <v>#DIV/0!</v>
      </c>
      <c r="BY585" s="630" t="e">
        <f>BY534/BU534-1</f>
        <v>#DIV/0!</v>
      </c>
      <c r="BZ585" s="261"/>
      <c r="CA585" s="175"/>
      <c r="CB585" s="175"/>
      <c r="CC585" s="579"/>
      <c r="CD585" s="619"/>
      <c r="CE585" s="175"/>
      <c r="CF585" s="175"/>
      <c r="CG585" s="579"/>
      <c r="CH585" s="174"/>
      <c r="CI585" s="174"/>
      <c r="CJ585" s="174"/>
      <c r="CK585" s="174"/>
      <c r="CL585" s="174"/>
      <c r="CM585" s="174"/>
      <c r="CN585" s="174"/>
      <c r="CO585" s="174"/>
      <c r="CP585" s="174"/>
      <c r="CQ585" s="174"/>
      <c r="CR585" s="174"/>
      <c r="CS585" s="174"/>
      <c r="CT585" s="174"/>
      <c r="CU585" s="174"/>
      <c r="CV585" s="174"/>
      <c r="CW585" s="174"/>
      <c r="CX585" s="174"/>
      <c r="CY585" s="174"/>
      <c r="CZ585" s="174"/>
      <c r="DA585" s="174"/>
      <c r="DB585" s="174"/>
      <c r="DC585" s="174"/>
      <c r="DD585" s="174"/>
      <c r="DE585" s="174"/>
      <c r="DF585" s="174"/>
      <c r="DG585" s="174"/>
      <c r="DH585" s="174"/>
      <c r="DI585" s="574"/>
      <c r="DJ585" s="1139"/>
      <c r="DK585" s="141"/>
      <c r="DL585" s="141"/>
      <c r="DM585" s="141"/>
      <c r="DN585" s="141"/>
      <c r="DO585" s="141"/>
      <c r="DP585" s="141"/>
      <c r="DQ585" s="615"/>
      <c r="DR585" s="141"/>
      <c r="DS585" s="141"/>
      <c r="DT585" s="141"/>
      <c r="DU585" s="141"/>
      <c r="DV585" s="141"/>
      <c r="DW585" s="141"/>
      <c r="DX585" s="141"/>
      <c r="DY585" s="141"/>
      <c r="DZ585" s="141"/>
      <c r="EA585" s="755"/>
      <c r="EB585" s="755" t="e">
        <f>EB534/EA534-1</f>
        <v>#DIV/0!</v>
      </c>
      <c r="EC585" s="261"/>
      <c r="ED585" s="175"/>
      <c r="EE585" s="175"/>
      <c r="EF585" s="175"/>
      <c r="EG585" s="175"/>
      <c r="EH585" s="175"/>
      <c r="EI585" s="175"/>
      <c r="EJ585" s="579"/>
      <c r="EK585" s="99"/>
      <c r="EL585" s="99"/>
      <c r="EM585" s="99"/>
      <c r="EN585" s="99"/>
      <c r="EO585" s="99"/>
      <c r="EP585" s="99"/>
      <c r="EQ585" s="99"/>
      <c r="ER585" s="99"/>
      <c r="ES585" s="99"/>
      <c r="ET585" s="99"/>
      <c r="EU585" s="99"/>
      <c r="EV585" s="99"/>
      <c r="EW585" s="99"/>
      <c r="EX585" s="99"/>
      <c r="EY585" s="99"/>
      <c r="EZ585" s="99"/>
      <c r="FA585" s="99"/>
      <c r="FB585" s="99"/>
      <c r="FC585" s="99"/>
      <c r="FD585" s="99"/>
      <c r="FE585" s="99"/>
      <c r="FF585" s="99"/>
      <c r="FG585" s="99"/>
      <c r="FH585" s="99"/>
      <c r="FI585" s="99"/>
      <c r="FJ585" s="99"/>
      <c r="FK585" s="99"/>
      <c r="FL585" s="99"/>
      <c r="FM585" s="99"/>
      <c r="FN585" s="99"/>
      <c r="FO585" s="99"/>
      <c r="FP585" s="99"/>
      <c r="FQ585" s="99"/>
      <c r="FR585" s="99"/>
      <c r="FS585" s="99"/>
      <c r="FT585" s="99"/>
      <c r="FU585" s="99"/>
      <c r="FV585" s="99"/>
      <c r="FW585" s="99"/>
      <c r="FX585" s="99"/>
      <c r="FY585" s="99"/>
      <c r="FZ585" s="99"/>
      <c r="GA585" s="99"/>
      <c r="GB585" s="99"/>
      <c r="GC585" s="99"/>
      <c r="GD585" s="99"/>
      <c r="GE585" s="99"/>
      <c r="GF585" s="99"/>
      <c r="GG585" s="99"/>
      <c r="GH585" s="99"/>
      <c r="GI585" s="99"/>
      <c r="GJ585" s="99"/>
      <c r="GK585" s="99"/>
      <c r="GL585" s="99"/>
      <c r="GM585" s="99"/>
      <c r="GN585" s="99"/>
      <c r="GO585" s="99"/>
      <c r="GP585" s="99"/>
      <c r="GQ585" s="99"/>
      <c r="GR585" s="99"/>
      <c r="GS585" s="99"/>
      <c r="GT585" s="99"/>
      <c r="GU585" s="99"/>
      <c r="GV585" s="99"/>
      <c r="GW585" s="99"/>
      <c r="GX585" s="99"/>
      <c r="GY585" s="99"/>
      <c r="GZ585" s="99"/>
      <c r="HA585" s="99"/>
      <c r="HB585" s="99"/>
      <c r="HC585" s="99"/>
      <c r="HD585" s="99"/>
      <c r="HE585" s="99"/>
      <c r="HF585" s="99"/>
      <c r="HG585" s="99"/>
      <c r="HH585" s="99"/>
      <c r="HI585" s="99"/>
      <c r="HJ585" s="99"/>
      <c r="HK585" s="99"/>
      <c r="HL585" s="99"/>
      <c r="HM585" s="99"/>
      <c r="HN585" s="99"/>
      <c r="HO585" s="99"/>
      <c r="HP585" s="99"/>
      <c r="HQ585" s="99"/>
      <c r="HR585" s="99"/>
      <c r="HS585" s="99"/>
      <c r="HT585" s="99"/>
      <c r="HU585" s="99"/>
      <c r="HV585" s="99"/>
      <c r="HW585" s="99"/>
    </row>
    <row r="586" spans="1:231" ht="13.5" hidden="1" customHeight="1" outlineLevel="2">
      <c r="A586" s="4"/>
      <c r="H586" s="4"/>
      <c r="I586" s="1098" t="s">
        <v>75</v>
      </c>
      <c r="J586" s="20"/>
      <c r="K586" s="20"/>
      <c r="L586" s="20"/>
      <c r="M586" s="20"/>
      <c r="N586" s="20"/>
      <c r="O586" s="20"/>
      <c r="P586" s="20"/>
      <c r="Q586" s="20"/>
      <c r="R586" s="20"/>
      <c r="S586" s="20"/>
      <c r="T586" s="20"/>
      <c r="U586" s="20"/>
      <c r="V586" s="20"/>
      <c r="W586" s="20"/>
      <c r="X586" s="20"/>
      <c r="Y586" s="20"/>
      <c r="Z586" s="20"/>
      <c r="AA586" s="20"/>
      <c r="AB586" s="20"/>
      <c r="AC586" s="20"/>
      <c r="AD586" s="20"/>
      <c r="AE586" s="20"/>
      <c r="AF586" s="20"/>
      <c r="AG586" s="20"/>
      <c r="AH586" s="20"/>
      <c r="AI586" s="20"/>
      <c r="AJ586" s="20"/>
      <c r="AK586" s="20"/>
      <c r="AL586" s="20"/>
      <c r="AM586" s="20"/>
      <c r="AN586" s="20"/>
      <c r="AO586" s="20"/>
      <c r="AP586" s="20"/>
      <c r="AQ586" s="20"/>
      <c r="AR586" s="20"/>
      <c r="AS586" s="20"/>
      <c r="AT586" s="615"/>
      <c r="AU586" s="141"/>
      <c r="AV586" s="141"/>
      <c r="AW586" s="576"/>
      <c r="AX586" s="174"/>
      <c r="AY586" s="174"/>
      <c r="AZ586" s="174"/>
      <c r="BA586" s="574"/>
      <c r="BB586" s="174"/>
      <c r="BC586" s="174"/>
      <c r="BD586" s="174"/>
      <c r="BE586" s="574"/>
      <c r="BF586" s="174"/>
      <c r="BG586" s="174"/>
      <c r="BH586" s="174"/>
      <c r="BI586" s="574"/>
      <c r="BJ586" s="174"/>
      <c r="BK586" s="174"/>
      <c r="BL586" s="174"/>
      <c r="BM586" s="574"/>
      <c r="BN586" s="726"/>
      <c r="BO586" s="174"/>
      <c r="BP586" s="174"/>
      <c r="BQ586" s="174"/>
      <c r="BR586" s="645"/>
      <c r="BS586" s="904"/>
      <c r="BT586" s="904"/>
      <c r="BU586" s="581"/>
      <c r="BV586" s="1216"/>
      <c r="BW586" s="904"/>
      <c r="BX586" s="176"/>
      <c r="BY586" s="581"/>
      <c r="BZ586" s="176"/>
      <c r="CA586" s="176"/>
      <c r="CB586" s="176"/>
      <c r="CC586" s="581"/>
      <c r="CD586" s="645"/>
      <c r="CE586" s="176"/>
      <c r="CF586" s="176"/>
      <c r="CG586" s="581"/>
      <c r="CH586" s="174"/>
      <c r="CI586" s="174"/>
      <c r="CJ586" s="174"/>
      <c r="CK586" s="174"/>
      <c r="CL586" s="174"/>
      <c r="CM586" s="174"/>
      <c r="CN586" s="174"/>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574"/>
      <c r="DJ586" s="1139"/>
      <c r="DK586" s="141"/>
      <c r="DL586" s="141"/>
      <c r="DM586" s="141"/>
      <c r="DN586" s="141"/>
      <c r="DO586" s="141"/>
      <c r="DP586" s="141"/>
      <c r="DQ586" s="615"/>
      <c r="DR586" s="141"/>
      <c r="DS586" s="141"/>
      <c r="DT586" s="141"/>
      <c r="DU586" s="141"/>
      <c r="DV586" s="141"/>
      <c r="DW586" s="141"/>
      <c r="DX586" s="141"/>
      <c r="DY586" s="141"/>
      <c r="DZ586" s="141"/>
      <c r="EA586" s="141"/>
      <c r="EB586" s="141"/>
      <c r="EC586" s="904"/>
      <c r="ED586" s="176"/>
      <c r="EE586" s="176"/>
      <c r="EF586" s="176"/>
      <c r="EG586" s="176"/>
      <c r="EH586" s="176"/>
      <c r="EI586" s="176"/>
      <c r="EJ586" s="581"/>
      <c r="EK586" s="99"/>
      <c r="EL586" s="99"/>
      <c r="EM586" s="99"/>
      <c r="EN586" s="99"/>
      <c r="EO586" s="99"/>
      <c r="EP586" s="99"/>
      <c r="EQ586" s="99"/>
      <c r="ER586" s="99"/>
      <c r="ES586" s="99"/>
      <c r="ET586" s="99"/>
      <c r="EU586" s="99"/>
      <c r="EV586" s="99"/>
      <c r="EW586" s="99"/>
      <c r="EX586" s="99"/>
      <c r="EY586" s="99"/>
      <c r="EZ586" s="99"/>
      <c r="FA586" s="99"/>
      <c r="FB586" s="99"/>
      <c r="FC586" s="99"/>
      <c r="FD586" s="99"/>
      <c r="FE586" s="99"/>
      <c r="FF586" s="99"/>
      <c r="FG586" s="99"/>
      <c r="FH586" s="99"/>
      <c r="FI586" s="99"/>
      <c r="FJ586" s="99"/>
      <c r="FK586" s="99"/>
      <c r="FL586" s="99"/>
      <c r="FM586" s="99"/>
      <c r="FN586" s="99"/>
      <c r="FO586" s="99"/>
      <c r="FP586" s="99"/>
      <c r="FQ586" s="99"/>
      <c r="FR586" s="99"/>
      <c r="FS586" s="99"/>
      <c r="FT586" s="99"/>
      <c r="FU586" s="99"/>
      <c r="FV586" s="99"/>
      <c r="FW586" s="99"/>
      <c r="FX586" s="99"/>
      <c r="FY586" s="99"/>
      <c r="FZ586" s="99"/>
      <c r="GA586" s="99"/>
      <c r="GB586" s="99"/>
      <c r="GC586" s="99"/>
      <c r="GD586" s="99"/>
      <c r="GE586" s="99"/>
      <c r="GF586" s="99"/>
      <c r="GG586" s="99"/>
      <c r="GH586" s="99"/>
      <c r="GI586" s="99"/>
      <c r="GJ586" s="99"/>
      <c r="GK586" s="99"/>
      <c r="GL586" s="99"/>
      <c r="GM586" s="99"/>
      <c r="GN586" s="99"/>
      <c r="GO586" s="99"/>
      <c r="GP586" s="99"/>
      <c r="GQ586" s="99"/>
      <c r="GR586" s="99"/>
      <c r="GS586" s="99"/>
      <c r="GT586" s="99"/>
      <c r="GU586" s="99"/>
      <c r="GV586" s="99"/>
      <c r="GW586" s="99"/>
      <c r="GX586" s="99"/>
      <c r="GY586" s="99"/>
      <c r="GZ586" s="99"/>
      <c r="HA586" s="99"/>
      <c r="HB586" s="99"/>
      <c r="HC586" s="99"/>
      <c r="HD586" s="99"/>
      <c r="HE586" s="99"/>
      <c r="HF586" s="99"/>
      <c r="HG586" s="99"/>
      <c r="HH586" s="99"/>
      <c r="HI586" s="99"/>
      <c r="HJ586" s="99"/>
      <c r="HK586" s="99"/>
      <c r="HL586" s="99"/>
      <c r="HM586" s="99"/>
      <c r="HN586" s="99"/>
      <c r="HO586" s="99"/>
      <c r="HP586" s="99"/>
      <c r="HQ586" s="99"/>
      <c r="HR586" s="99"/>
      <c r="HS586" s="99"/>
      <c r="HT586" s="99"/>
      <c r="HU586" s="99"/>
      <c r="HV586" s="99"/>
      <c r="HW586" s="99"/>
    </row>
    <row r="587" spans="1:231" ht="13.5" hidden="1" customHeight="1" outlineLevel="2">
      <c r="A587" s="4"/>
      <c r="H587" s="4"/>
      <c r="I587" s="1098" t="s">
        <v>76</v>
      </c>
      <c r="J587" s="20"/>
      <c r="K587" s="20"/>
      <c r="L587" s="20"/>
      <c r="M587" s="20"/>
      <c r="N587" s="20"/>
      <c r="O587" s="20"/>
      <c r="P587" s="20"/>
      <c r="Q587" s="20"/>
      <c r="R587" s="20"/>
      <c r="S587" s="20"/>
      <c r="T587" s="20"/>
      <c r="U587" s="20"/>
      <c r="V587" s="20"/>
      <c r="W587" s="20"/>
      <c r="X587" s="20"/>
      <c r="Y587" s="20"/>
      <c r="Z587" s="20"/>
      <c r="AA587" s="20"/>
      <c r="AB587" s="20"/>
      <c r="AC587" s="20"/>
      <c r="AD587" s="20"/>
      <c r="AE587" s="20"/>
      <c r="AF587" s="20"/>
      <c r="AG587" s="20"/>
      <c r="AH587" s="20"/>
      <c r="AI587" s="20"/>
      <c r="AJ587" s="20"/>
      <c r="AK587" s="20"/>
      <c r="AL587" s="20"/>
      <c r="AM587" s="20"/>
      <c r="AN587" s="20"/>
      <c r="AO587" s="20"/>
      <c r="AP587" s="20"/>
      <c r="AQ587" s="20"/>
      <c r="AR587" s="20"/>
      <c r="AS587" s="20"/>
      <c r="AT587" s="615"/>
      <c r="AU587" s="141"/>
      <c r="AV587" s="141"/>
      <c r="AW587" s="576"/>
      <c r="AX587" s="174"/>
      <c r="AY587" s="174"/>
      <c r="AZ587" s="174"/>
      <c r="BA587" s="574"/>
      <c r="BB587" s="174"/>
      <c r="BC587" s="174"/>
      <c r="BD587" s="174"/>
      <c r="BE587" s="574"/>
      <c r="BF587" s="174"/>
      <c r="BG587" s="174"/>
      <c r="BH587" s="174"/>
      <c r="BI587" s="574"/>
      <c r="BJ587" s="174"/>
      <c r="BK587" s="174"/>
      <c r="BL587" s="174"/>
      <c r="BM587" s="574"/>
      <c r="BN587" s="726"/>
      <c r="BO587" s="174"/>
      <c r="BP587" s="174"/>
      <c r="BQ587" s="174"/>
      <c r="BR587" s="386"/>
      <c r="BS587" s="113"/>
      <c r="BT587" s="113"/>
      <c r="BU587" s="363"/>
      <c r="BV587" s="386"/>
      <c r="BW587" s="113"/>
      <c r="BX587" s="113"/>
      <c r="BY587" s="363"/>
      <c r="BZ587" s="113"/>
      <c r="CA587" s="113"/>
      <c r="CB587" s="113"/>
      <c r="CC587" s="363"/>
      <c r="CD587" s="386"/>
      <c r="CE587" s="113"/>
      <c r="CF587" s="113"/>
      <c r="CG587" s="363"/>
      <c r="CH587" s="174"/>
      <c r="CI587" s="174"/>
      <c r="CJ587" s="174"/>
      <c r="CK587" s="174"/>
      <c r="CL587" s="174"/>
      <c r="CM587" s="174"/>
      <c r="CN587" s="174"/>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574"/>
      <c r="DJ587" s="1139"/>
      <c r="DK587" s="141"/>
      <c r="DL587" s="141"/>
      <c r="DM587" s="141"/>
      <c r="DN587" s="141"/>
      <c r="DO587" s="141"/>
      <c r="DP587" s="141"/>
      <c r="DQ587" s="615"/>
      <c r="DR587" s="141"/>
      <c r="DS587" s="141"/>
      <c r="DT587" s="141"/>
      <c r="DU587" s="141"/>
      <c r="DV587" s="141"/>
      <c r="DW587" s="141"/>
      <c r="DX587" s="141"/>
      <c r="DY587" s="141"/>
      <c r="DZ587" s="141"/>
      <c r="EA587" s="141"/>
      <c r="EB587" s="141"/>
      <c r="EC587" s="260"/>
      <c r="ED587" s="113"/>
      <c r="EE587" s="113"/>
      <c r="EF587" s="113"/>
      <c r="EG587" s="113"/>
      <c r="EH587" s="113"/>
      <c r="EI587" s="113"/>
      <c r="EJ587" s="363"/>
      <c r="EK587" s="99"/>
      <c r="EL587" s="99"/>
      <c r="EM587" s="99"/>
      <c r="EN587" s="99"/>
      <c r="EO587" s="99"/>
      <c r="EP587" s="99"/>
      <c r="EQ587" s="99"/>
      <c r="ER587" s="99"/>
      <c r="ES587" s="99"/>
      <c r="ET587" s="99"/>
      <c r="EU587" s="99"/>
      <c r="EV587" s="99"/>
      <c r="EW587" s="99"/>
      <c r="EX587" s="99"/>
      <c r="EY587" s="99"/>
      <c r="EZ587" s="99"/>
      <c r="FA587" s="99"/>
      <c r="FB587" s="99"/>
      <c r="FC587" s="99"/>
      <c r="FD587" s="99"/>
      <c r="FE587" s="99"/>
      <c r="FF587" s="99"/>
      <c r="FG587" s="99"/>
      <c r="FH587" s="99"/>
      <c r="FI587" s="99"/>
      <c r="FJ587" s="99"/>
      <c r="FK587" s="99"/>
      <c r="FL587" s="99"/>
      <c r="FM587" s="99"/>
      <c r="FN587" s="99"/>
      <c r="FO587" s="99"/>
      <c r="FP587" s="99"/>
      <c r="FQ587" s="99"/>
      <c r="FR587" s="99"/>
      <c r="FS587" s="99"/>
      <c r="FT587" s="99"/>
      <c r="FU587" s="99"/>
      <c r="FV587" s="99"/>
      <c r="FW587" s="99"/>
      <c r="FX587" s="99"/>
      <c r="FY587" s="99"/>
      <c r="FZ587" s="99"/>
      <c r="GA587" s="99"/>
      <c r="GB587" s="99"/>
      <c r="GC587" s="99"/>
      <c r="GD587" s="99"/>
      <c r="GE587" s="99"/>
      <c r="GF587" s="99"/>
      <c r="GG587" s="99"/>
      <c r="GH587" s="99"/>
      <c r="GI587" s="99"/>
      <c r="GJ587" s="99"/>
      <c r="GK587" s="99"/>
      <c r="GL587" s="99"/>
      <c r="GM587" s="99"/>
      <c r="GN587" s="99"/>
      <c r="GO587" s="99"/>
      <c r="GP587" s="99"/>
      <c r="GQ587" s="99"/>
      <c r="GR587" s="99"/>
      <c r="GS587" s="99"/>
      <c r="GT587" s="99"/>
      <c r="GU587" s="99"/>
      <c r="GV587" s="99"/>
      <c r="GW587" s="99"/>
      <c r="GX587" s="99"/>
      <c r="GY587" s="99"/>
      <c r="GZ587" s="99"/>
      <c r="HA587" s="99"/>
      <c r="HB587" s="99"/>
      <c r="HC587" s="99"/>
      <c r="HD587" s="99"/>
      <c r="HE587" s="99"/>
      <c r="HF587" s="99"/>
      <c r="HG587" s="99"/>
      <c r="HH587" s="99"/>
      <c r="HI587" s="99"/>
      <c r="HJ587" s="99"/>
      <c r="HK587" s="99"/>
      <c r="HL587" s="99"/>
      <c r="HM587" s="99"/>
      <c r="HN587" s="99"/>
      <c r="HO587" s="99"/>
      <c r="HP587" s="99"/>
      <c r="HQ587" s="99"/>
      <c r="HR587" s="99"/>
      <c r="HS587" s="99"/>
      <c r="HT587" s="99"/>
      <c r="HU587" s="99"/>
      <c r="HV587" s="99"/>
      <c r="HW587" s="99"/>
    </row>
    <row r="588" spans="1:231" ht="13.5" hidden="1" customHeight="1" outlineLevel="2">
      <c r="A588" s="4"/>
      <c r="H588" s="4"/>
      <c r="I588" s="1090" t="s">
        <v>137</v>
      </c>
      <c r="J588" s="20"/>
      <c r="K588" s="20"/>
      <c r="L588" s="20"/>
      <c r="M588" s="20"/>
      <c r="N588" s="20"/>
      <c r="O588" s="20"/>
      <c r="P588" s="20"/>
      <c r="Q588" s="20"/>
      <c r="R588" s="20"/>
      <c r="S588" s="20"/>
      <c r="T588" s="20"/>
      <c r="U588" s="20"/>
      <c r="V588" s="20"/>
      <c r="W588" s="20"/>
      <c r="X588" s="20"/>
      <c r="Y588" s="20"/>
      <c r="Z588" s="20"/>
      <c r="AA588" s="20"/>
      <c r="AB588" s="20"/>
      <c r="AC588" s="20"/>
      <c r="AD588" s="20"/>
      <c r="AE588" s="20"/>
      <c r="AF588" s="20"/>
      <c r="AG588" s="20"/>
      <c r="AH588" s="20"/>
      <c r="AI588" s="20"/>
      <c r="AJ588" s="20"/>
      <c r="AK588" s="20"/>
      <c r="AL588" s="20"/>
      <c r="AM588" s="20"/>
      <c r="AN588" s="20"/>
      <c r="AO588" s="20"/>
      <c r="AP588" s="20"/>
      <c r="AQ588" s="20"/>
      <c r="AR588" s="20"/>
      <c r="AS588" s="20"/>
      <c r="AT588" s="615"/>
      <c r="AU588" s="141"/>
      <c r="AV588" s="141"/>
      <c r="AW588" s="576"/>
      <c r="AX588" s="174"/>
      <c r="AY588" s="174"/>
      <c r="AZ588" s="174"/>
      <c r="BA588" s="574"/>
      <c r="BB588" s="174"/>
      <c r="BC588" s="174"/>
      <c r="BD588" s="174"/>
      <c r="BE588" s="574"/>
      <c r="BF588" s="174"/>
      <c r="BG588" s="174"/>
      <c r="BH588" s="174"/>
      <c r="BI588" s="574"/>
      <c r="BJ588" s="174"/>
      <c r="BK588" s="174"/>
      <c r="BL588" s="174"/>
      <c r="BM588" s="574"/>
      <c r="BN588" s="726"/>
      <c r="BO588" s="174"/>
      <c r="BP588" s="174"/>
      <c r="BQ588" s="574"/>
      <c r="BR588" s="178"/>
      <c r="BS588" s="178"/>
      <c r="BT588" s="178"/>
      <c r="BU588" s="583"/>
      <c r="BV588" s="646"/>
      <c r="BW588" s="178"/>
      <c r="BX588" s="178"/>
      <c r="BY588" s="583"/>
      <c r="BZ588" s="178"/>
      <c r="CA588" s="178"/>
      <c r="CB588" s="178"/>
      <c r="CC588" s="583"/>
      <c r="CD588" s="646"/>
      <c r="CE588" s="178"/>
      <c r="CF588" s="178"/>
      <c r="CG588" s="583"/>
      <c r="CH588" s="174"/>
      <c r="CI588" s="174"/>
      <c r="CJ588" s="174"/>
      <c r="CK588" s="174"/>
      <c r="CL588" s="174"/>
      <c r="CM588" s="174"/>
      <c r="CN588" s="174"/>
      <c r="CO588" s="174"/>
      <c r="CP588" s="174"/>
      <c r="CQ588" s="174"/>
      <c r="CR588" s="174"/>
      <c r="CS588" s="174"/>
      <c r="CT588" s="174"/>
      <c r="CU588" s="174"/>
      <c r="CV588" s="174"/>
      <c r="CW588" s="174"/>
      <c r="CX588" s="174"/>
      <c r="CY588" s="174"/>
      <c r="CZ588" s="174"/>
      <c r="DA588" s="174"/>
      <c r="DB588" s="174"/>
      <c r="DC588" s="174"/>
      <c r="DD588" s="174"/>
      <c r="DE588" s="174"/>
      <c r="DF588" s="174"/>
      <c r="DG588" s="174"/>
      <c r="DH588" s="174"/>
      <c r="DI588" s="574"/>
      <c r="DJ588" s="1139"/>
      <c r="DK588" s="141"/>
      <c r="DL588" s="141"/>
      <c r="DM588" s="141"/>
      <c r="DN588" s="141"/>
      <c r="DO588" s="141"/>
      <c r="DP588" s="141"/>
      <c r="DQ588" s="615"/>
      <c r="DR588" s="141"/>
      <c r="DS588" s="141"/>
      <c r="DT588" s="141"/>
      <c r="DU588" s="141"/>
      <c r="DV588" s="141"/>
      <c r="DW588" s="141"/>
      <c r="DX588" s="141"/>
      <c r="DY588" s="141"/>
      <c r="DZ588" s="141"/>
      <c r="EA588" s="141"/>
      <c r="EB588" s="1505">
        <f>DCF!$L$1</f>
        <v>47</v>
      </c>
      <c r="EC588" s="905"/>
      <c r="ED588" s="178"/>
      <c r="EE588" s="178"/>
      <c r="EF588" s="178"/>
      <c r="EG588" s="178"/>
      <c r="EH588" s="178"/>
      <c r="EI588" s="178"/>
      <c r="EJ588" s="583"/>
      <c r="EK588" s="99"/>
      <c r="EL588" s="99"/>
      <c r="EM588" s="99"/>
      <c r="EN588" s="99"/>
      <c r="EO588" s="99"/>
      <c r="EP588" s="99"/>
      <c r="EQ588" s="99"/>
      <c r="ER588" s="99"/>
      <c r="ES588" s="99"/>
      <c r="ET588" s="99"/>
      <c r="EU588" s="99"/>
      <c r="EV588" s="99"/>
      <c r="EW588" s="99"/>
      <c r="EX588" s="99"/>
      <c r="EY588" s="99"/>
      <c r="EZ588" s="99"/>
      <c r="FA588" s="99"/>
      <c r="FB588" s="99"/>
      <c r="FC588" s="99"/>
      <c r="FD588" s="99"/>
      <c r="FE588" s="99"/>
      <c r="FF588" s="99"/>
      <c r="FG588" s="99"/>
      <c r="FH588" s="99"/>
      <c r="FI588" s="99"/>
      <c r="FJ588" s="99"/>
      <c r="FK588" s="99"/>
      <c r="FL588" s="99"/>
      <c r="FM588" s="99"/>
      <c r="FN588" s="99"/>
      <c r="FO588" s="99"/>
      <c r="FP588" s="99"/>
      <c r="FQ588" s="99"/>
      <c r="FR588" s="99"/>
      <c r="FS588" s="99"/>
      <c r="FT588" s="99"/>
      <c r="FU588" s="99"/>
      <c r="FV588" s="99"/>
      <c r="FW588" s="99"/>
      <c r="FX588" s="99"/>
      <c r="FY588" s="99"/>
      <c r="FZ588" s="99"/>
      <c r="GA588" s="99"/>
      <c r="GB588" s="99"/>
      <c r="GC588" s="99"/>
      <c r="GD588" s="99"/>
      <c r="GE588" s="99"/>
      <c r="GF588" s="99"/>
      <c r="GG588" s="99"/>
      <c r="GH588" s="99"/>
      <c r="GI588" s="99"/>
      <c r="GJ588" s="99"/>
      <c r="GK588" s="99"/>
      <c r="GL588" s="99"/>
      <c r="GM588" s="99"/>
      <c r="GN588" s="99"/>
      <c r="GO588" s="99"/>
      <c r="GP588" s="99"/>
      <c r="GQ588" s="99"/>
      <c r="GR588" s="99"/>
      <c r="GS588" s="99"/>
      <c r="GT588" s="99"/>
      <c r="GU588" s="99"/>
      <c r="GV588" s="99"/>
      <c r="GW588" s="99"/>
      <c r="GX588" s="99"/>
      <c r="GY588" s="99"/>
      <c r="GZ588" s="99"/>
      <c r="HA588" s="99"/>
      <c r="HB588" s="99"/>
      <c r="HC588" s="99"/>
      <c r="HD588" s="99"/>
      <c r="HE588" s="99"/>
      <c r="HF588" s="99"/>
      <c r="HG588" s="99"/>
      <c r="HH588" s="99"/>
      <c r="HI588" s="99"/>
      <c r="HJ588" s="99"/>
      <c r="HK588" s="99"/>
      <c r="HL588" s="99"/>
      <c r="HM588" s="99"/>
      <c r="HN588" s="99"/>
      <c r="HO588" s="99"/>
      <c r="HP588" s="99"/>
      <c r="HQ588" s="99"/>
      <c r="HR588" s="99"/>
      <c r="HS588" s="99"/>
      <c r="HT588" s="99"/>
      <c r="HU588" s="99"/>
      <c r="HV588" s="99"/>
      <c r="HW588" s="99"/>
    </row>
    <row r="589" spans="1:231" ht="13.5" hidden="1" customHeight="1" outlineLevel="2">
      <c r="A589" s="4"/>
      <c r="H589" s="4"/>
      <c r="I589" s="1098" t="s">
        <v>77</v>
      </c>
      <c r="J589" s="20"/>
      <c r="K589" s="20"/>
      <c r="L589" s="20"/>
      <c r="M589" s="20"/>
      <c r="N589" s="20"/>
      <c r="O589" s="20"/>
      <c r="P589" s="20"/>
      <c r="Q589" s="20"/>
      <c r="R589" s="20"/>
      <c r="S589" s="20"/>
      <c r="T589" s="20"/>
      <c r="U589" s="20"/>
      <c r="V589" s="20"/>
      <c r="W589" s="20"/>
      <c r="X589" s="20"/>
      <c r="Y589" s="20"/>
      <c r="Z589" s="20"/>
      <c r="AA589" s="20"/>
      <c r="AB589" s="20"/>
      <c r="AC589" s="20"/>
      <c r="AD589" s="20"/>
      <c r="AE589" s="20"/>
      <c r="AF589" s="20"/>
      <c r="AG589" s="20"/>
      <c r="AH589" s="20"/>
      <c r="AI589" s="20"/>
      <c r="AJ589" s="20"/>
      <c r="AK589" s="20"/>
      <c r="AL589" s="20"/>
      <c r="AM589" s="20"/>
      <c r="AN589" s="20"/>
      <c r="AO589" s="20"/>
      <c r="AP589" s="20"/>
      <c r="AQ589" s="20"/>
      <c r="AR589" s="20"/>
      <c r="AS589" s="20"/>
      <c r="AT589" s="615"/>
      <c r="AU589" s="141"/>
      <c r="AV589" s="141"/>
      <c r="AW589" s="576"/>
      <c r="AX589" s="174"/>
      <c r="AY589" s="174"/>
      <c r="AZ589" s="174"/>
      <c r="BA589" s="574"/>
      <c r="BB589" s="174"/>
      <c r="BC589" s="174"/>
      <c r="BD589" s="174"/>
      <c r="BE589" s="574"/>
      <c r="BF589" s="174"/>
      <c r="BG589" s="174"/>
      <c r="BH589" s="174"/>
      <c r="BI589" s="574"/>
      <c r="BJ589" s="174"/>
      <c r="BK589" s="174"/>
      <c r="BL589" s="174"/>
      <c r="BM589" s="574"/>
      <c r="BN589" s="753"/>
      <c r="BO589" s="174"/>
      <c r="BP589" s="174"/>
      <c r="BQ589" s="574"/>
      <c r="BR589" s="113"/>
      <c r="BS589" s="113"/>
      <c r="BT589" s="113"/>
      <c r="BU589" s="363"/>
      <c r="BV589" s="113"/>
      <c r="BW589" s="113"/>
      <c r="BX589" s="113"/>
      <c r="BY589" s="363"/>
      <c r="BZ589" s="113"/>
      <c r="CA589" s="113"/>
      <c r="CB589" s="113"/>
      <c r="CC589" s="363"/>
      <c r="CD589" s="386"/>
      <c r="CE589" s="113"/>
      <c r="CF589" s="113"/>
      <c r="CG589" s="363"/>
      <c r="CH589" s="174"/>
      <c r="CI589" s="174"/>
      <c r="CJ589" s="174"/>
      <c r="CK589" s="174"/>
      <c r="CL589" s="174"/>
      <c r="CM589" s="174"/>
      <c r="CN589" s="174"/>
      <c r="CO589" s="174"/>
      <c r="CP589" s="174"/>
      <c r="CQ589" s="174"/>
      <c r="CR589" s="174"/>
      <c r="CS589" s="174"/>
      <c r="CT589" s="174"/>
      <c r="CU589" s="174"/>
      <c r="CV589" s="174"/>
      <c r="CW589" s="174"/>
      <c r="CX589" s="174"/>
      <c r="CY589" s="174"/>
      <c r="CZ589" s="174"/>
      <c r="DA589" s="174"/>
      <c r="DB589" s="174"/>
      <c r="DC589" s="174"/>
      <c r="DD589" s="174"/>
      <c r="DE589" s="174"/>
      <c r="DF589" s="174"/>
      <c r="DG589" s="174"/>
      <c r="DH589" s="174"/>
      <c r="DI589" s="574"/>
      <c r="DJ589" s="715"/>
      <c r="DK589" s="141"/>
      <c r="DL589" s="141"/>
      <c r="DM589" s="141"/>
      <c r="DN589" s="141"/>
      <c r="DO589" s="141"/>
      <c r="DP589" s="141"/>
      <c r="DQ589" s="615"/>
      <c r="DR589" s="141"/>
      <c r="DS589" s="141"/>
      <c r="DT589" s="141"/>
      <c r="DU589" s="141"/>
      <c r="DV589" s="141"/>
      <c r="DW589" s="141"/>
      <c r="DX589" s="141"/>
      <c r="DY589" s="141"/>
      <c r="DZ589" s="141"/>
      <c r="EA589" s="141"/>
      <c r="EB589" s="141"/>
      <c r="EC589" s="260"/>
      <c r="ED589" s="113"/>
      <c r="EE589" s="113"/>
      <c r="EF589" s="113"/>
      <c r="EG589" s="113"/>
      <c r="EH589" s="113"/>
      <c r="EI589" s="113"/>
      <c r="EJ589" s="363"/>
      <c r="EK589" s="99"/>
      <c r="EL589" s="99"/>
      <c r="EM589" s="99"/>
      <c r="EN589" s="99"/>
      <c r="EO589" s="99"/>
      <c r="EP589" s="99"/>
      <c r="EQ589" s="99"/>
      <c r="ER589" s="99"/>
      <c r="ES589" s="99"/>
      <c r="ET589" s="99"/>
      <c r="EU589" s="99"/>
      <c r="EV589" s="99"/>
      <c r="EW589" s="99"/>
      <c r="EX589" s="99"/>
      <c r="EY589" s="99"/>
      <c r="EZ589" s="99"/>
      <c r="FA589" s="99"/>
      <c r="FB589" s="99"/>
      <c r="FC589" s="99"/>
      <c r="FD589" s="99"/>
      <c r="FE589" s="99"/>
      <c r="FF589" s="99"/>
      <c r="FG589" s="99"/>
      <c r="FH589" s="99"/>
      <c r="FI589" s="99"/>
      <c r="FJ589" s="99"/>
      <c r="FK589" s="99"/>
      <c r="FL589" s="99"/>
      <c r="FM589" s="99"/>
      <c r="FN589" s="99"/>
      <c r="FO589" s="99"/>
      <c r="FP589" s="99"/>
      <c r="FQ589" s="99"/>
      <c r="FR589" s="99"/>
      <c r="FS589" s="99"/>
      <c r="FT589" s="99"/>
      <c r="FU589" s="99"/>
      <c r="FV589" s="99"/>
      <c r="FW589" s="99"/>
      <c r="FX589" s="99"/>
      <c r="FY589" s="99"/>
      <c r="FZ589" s="99"/>
      <c r="GA589" s="99"/>
      <c r="GB589" s="99"/>
      <c r="GC589" s="99"/>
      <c r="GD589" s="99"/>
      <c r="GE589" s="99"/>
      <c r="GF589" s="99"/>
      <c r="GG589" s="99"/>
      <c r="GH589" s="99"/>
      <c r="GI589" s="99"/>
      <c r="GJ589" s="99"/>
      <c r="GK589" s="99"/>
      <c r="GL589" s="99"/>
      <c r="GM589" s="99"/>
      <c r="GN589" s="99"/>
      <c r="GO589" s="99"/>
      <c r="GP589" s="99"/>
      <c r="GQ589" s="99"/>
      <c r="GR589" s="99"/>
      <c r="GS589" s="99"/>
      <c r="GT589" s="99"/>
      <c r="GU589" s="99"/>
      <c r="GV589" s="99"/>
      <c r="GW589" s="99"/>
      <c r="GX589" s="99"/>
      <c r="GY589" s="99"/>
      <c r="GZ589" s="99"/>
      <c r="HA589" s="99"/>
      <c r="HB589" s="99"/>
      <c r="HC589" s="99"/>
      <c r="HD589" s="99"/>
      <c r="HE589" s="99"/>
      <c r="HF589" s="99"/>
      <c r="HG589" s="99"/>
      <c r="HH589" s="99"/>
      <c r="HI589" s="99"/>
      <c r="HJ589" s="99"/>
      <c r="HK589" s="99"/>
      <c r="HL589" s="99"/>
      <c r="HM589" s="99"/>
      <c r="HN589" s="99"/>
      <c r="HO589" s="99"/>
      <c r="HP589" s="99"/>
      <c r="HQ589" s="99"/>
      <c r="HR589" s="99"/>
      <c r="HS589" s="99"/>
      <c r="HT589" s="99"/>
      <c r="HU589" s="99"/>
      <c r="HV589" s="99"/>
      <c r="HW589" s="99"/>
    </row>
    <row r="590" spans="1:231" ht="13.5" hidden="1" customHeight="1" outlineLevel="2">
      <c r="A590" s="4"/>
      <c r="H590" s="4"/>
      <c r="I590" s="1090" t="s">
        <v>137</v>
      </c>
      <c r="J590" s="20"/>
      <c r="K590" s="20"/>
      <c r="L590" s="20"/>
      <c r="M590" s="20"/>
      <c r="N590" s="20"/>
      <c r="O590" s="20"/>
      <c r="P590" s="20"/>
      <c r="Q590" s="20"/>
      <c r="R590" s="20"/>
      <c r="S590" s="20"/>
      <c r="T590" s="20"/>
      <c r="U590" s="20"/>
      <c r="V590" s="20"/>
      <c r="W590" s="20"/>
      <c r="X590" s="20"/>
      <c r="Y590" s="20"/>
      <c r="Z590" s="20"/>
      <c r="AA590" s="20"/>
      <c r="AB590" s="20"/>
      <c r="AC590" s="20"/>
      <c r="AD590" s="20"/>
      <c r="AE590" s="20"/>
      <c r="AF590" s="20"/>
      <c r="AG590" s="20"/>
      <c r="AH590" s="20"/>
      <c r="AI590" s="20"/>
      <c r="AJ590" s="20"/>
      <c r="AK590" s="20"/>
      <c r="AL590" s="20"/>
      <c r="AM590" s="20"/>
      <c r="AN590" s="20"/>
      <c r="AO590" s="20"/>
      <c r="AP590" s="20"/>
      <c r="AQ590" s="20"/>
      <c r="AR590" s="20"/>
      <c r="AS590" s="20"/>
      <c r="AT590" s="615"/>
      <c r="AU590" s="141"/>
      <c r="AV590" s="141"/>
      <c r="AW590" s="576"/>
      <c r="AX590" s="174"/>
      <c r="AY590" s="174"/>
      <c r="AZ590" s="174"/>
      <c r="BA590" s="574"/>
      <c r="BB590" s="174"/>
      <c r="BC590" s="174"/>
      <c r="BD590" s="174"/>
      <c r="BE590" s="574"/>
      <c r="BF590" s="174"/>
      <c r="BG590" s="174"/>
      <c r="BH590" s="174"/>
      <c r="BI590" s="574"/>
      <c r="BJ590" s="174"/>
      <c r="BK590" s="174"/>
      <c r="BL590" s="174"/>
      <c r="BM590" s="574"/>
      <c r="BN590" s="753"/>
      <c r="BO590" s="174"/>
      <c r="BP590" s="174"/>
      <c r="BQ590" s="574"/>
      <c r="BR590" s="178"/>
      <c r="BS590" s="178"/>
      <c r="BT590" s="178"/>
      <c r="BU590" s="583"/>
      <c r="BV590" s="178"/>
      <c r="BW590" s="178"/>
      <c r="BX590" s="178"/>
      <c r="BY590" s="583"/>
      <c r="BZ590" s="178"/>
      <c r="CA590" s="178"/>
      <c r="CB590" s="178"/>
      <c r="CC590" s="583"/>
      <c r="CD590" s="646"/>
      <c r="CE590" s="178"/>
      <c r="CF590" s="178"/>
      <c r="CG590" s="583"/>
      <c r="CH590" s="174"/>
      <c r="CI590" s="174"/>
      <c r="CJ590" s="174"/>
      <c r="CK590" s="174"/>
      <c r="CL590" s="174"/>
      <c r="CM590" s="174"/>
      <c r="CN590" s="174"/>
      <c r="CO590" s="174"/>
      <c r="CP590" s="174"/>
      <c r="CQ590" s="174"/>
      <c r="CR590" s="174"/>
      <c r="CS590" s="174"/>
      <c r="CT590" s="174"/>
      <c r="CU590" s="174"/>
      <c r="CV590" s="174"/>
      <c r="CW590" s="174"/>
      <c r="CX590" s="174"/>
      <c r="CY590" s="174"/>
      <c r="CZ590" s="174"/>
      <c r="DA590" s="174"/>
      <c r="DB590" s="174"/>
      <c r="DC590" s="174"/>
      <c r="DD590" s="174"/>
      <c r="DE590" s="174"/>
      <c r="DF590" s="174"/>
      <c r="DG590" s="174"/>
      <c r="DH590" s="174"/>
      <c r="DI590" s="574"/>
      <c r="DJ590" s="715"/>
      <c r="DK590" s="141"/>
      <c r="DL590" s="141"/>
      <c r="DM590" s="141"/>
      <c r="DN590" s="141"/>
      <c r="DO590" s="141"/>
      <c r="DP590" s="141"/>
      <c r="DQ590" s="615"/>
      <c r="DR590" s="141"/>
      <c r="DS590" s="141"/>
      <c r="DT590" s="141"/>
      <c r="DU590" s="141"/>
      <c r="DV590" s="141"/>
      <c r="DW590" s="141"/>
      <c r="DX590" s="141"/>
      <c r="DY590" s="141"/>
      <c r="DZ590" s="141"/>
      <c r="EA590" s="141"/>
      <c r="EB590" s="141"/>
      <c r="EC590" s="905"/>
      <c r="ED590" s="178"/>
      <c r="EE590" s="178"/>
      <c r="EF590" s="178"/>
      <c r="EG590" s="178"/>
      <c r="EH590" s="178"/>
      <c r="EI590" s="178"/>
      <c r="EJ590" s="583"/>
      <c r="EK590" s="99"/>
      <c r="EL590" s="99"/>
      <c r="EM590" s="99"/>
      <c r="EN590" s="99"/>
      <c r="EO590" s="99"/>
      <c r="EP590" s="99"/>
      <c r="EQ590" s="99"/>
      <c r="ER590" s="99"/>
      <c r="ES590" s="99"/>
      <c r="ET590" s="99"/>
      <c r="EU590" s="99"/>
      <c r="EV590" s="99"/>
      <c r="EW590" s="99"/>
      <c r="EX590" s="99"/>
      <c r="EY590" s="99"/>
      <c r="EZ590" s="99"/>
      <c r="FA590" s="99"/>
      <c r="FB590" s="99"/>
      <c r="FC590" s="99"/>
      <c r="FD590" s="99"/>
      <c r="FE590" s="99"/>
      <c r="FF590" s="99"/>
      <c r="FG590" s="99"/>
      <c r="FH590" s="99"/>
      <c r="FI590" s="99"/>
      <c r="FJ590" s="99"/>
      <c r="FK590" s="99"/>
      <c r="FL590" s="99"/>
      <c r="FM590" s="99"/>
      <c r="FN590" s="99"/>
      <c r="FO590" s="99"/>
      <c r="FP590" s="99"/>
      <c r="FQ590" s="99"/>
      <c r="FR590" s="99"/>
      <c r="FS590" s="99"/>
      <c r="FT590" s="99"/>
      <c r="FU590" s="99"/>
      <c r="FV590" s="99"/>
      <c r="FW590" s="99"/>
      <c r="FX590" s="99"/>
      <c r="FY590" s="99"/>
      <c r="FZ590" s="99"/>
      <c r="GA590" s="99"/>
      <c r="GB590" s="99"/>
      <c r="GC590" s="99"/>
      <c r="GD590" s="99"/>
      <c r="GE590" s="99"/>
      <c r="GF590" s="99"/>
      <c r="GG590" s="99"/>
      <c r="GH590" s="99"/>
      <c r="GI590" s="99"/>
      <c r="GJ590" s="99"/>
      <c r="GK590" s="99"/>
      <c r="GL590" s="99"/>
      <c r="GM590" s="99"/>
      <c r="GN590" s="99"/>
      <c r="GO590" s="99"/>
      <c r="GP590" s="99"/>
      <c r="GQ590" s="99"/>
      <c r="GR590" s="99"/>
      <c r="GS590" s="99"/>
      <c r="GT590" s="99"/>
      <c r="GU590" s="99"/>
      <c r="GV590" s="99"/>
      <c r="GW590" s="99"/>
      <c r="GX590" s="99"/>
      <c r="GY590" s="99"/>
      <c r="GZ590" s="99"/>
      <c r="HA590" s="99"/>
      <c r="HB590" s="99"/>
      <c r="HC590" s="99"/>
      <c r="HD590" s="99"/>
      <c r="HE590" s="99"/>
      <c r="HF590" s="99"/>
      <c r="HG590" s="99"/>
      <c r="HH590" s="99"/>
      <c r="HI590" s="99"/>
      <c r="HJ590" s="99"/>
      <c r="HK590" s="99"/>
      <c r="HL590" s="99"/>
      <c r="HM590" s="99"/>
      <c r="HN590" s="99"/>
      <c r="HO590" s="99"/>
      <c r="HP590" s="99"/>
      <c r="HQ590" s="99"/>
      <c r="HR590" s="99"/>
      <c r="HS590" s="99"/>
      <c r="HT590" s="99"/>
      <c r="HU590" s="99"/>
      <c r="HV590" s="99"/>
      <c r="HW590" s="99"/>
    </row>
    <row r="591" spans="1:231" ht="13.5" hidden="1" customHeight="1" outlineLevel="2">
      <c r="A591" s="4"/>
      <c r="H591" s="4"/>
      <c r="I591" s="1090"/>
      <c r="J591" s="20"/>
      <c r="K591" s="20"/>
      <c r="L591" s="20"/>
      <c r="M591" s="20"/>
      <c r="N591" s="20"/>
      <c r="O591" s="20"/>
      <c r="P591" s="20"/>
      <c r="Q591" s="20"/>
      <c r="R591" s="20"/>
      <c r="S591" s="20"/>
      <c r="T591" s="20"/>
      <c r="U591" s="20"/>
      <c r="V591" s="20"/>
      <c r="W591" s="20"/>
      <c r="X591" s="20"/>
      <c r="Y591" s="20"/>
      <c r="Z591" s="20"/>
      <c r="AA591" s="20"/>
      <c r="AB591" s="20"/>
      <c r="AC591" s="20"/>
      <c r="AD591" s="20"/>
      <c r="AE591" s="20"/>
      <c r="AF591" s="20"/>
      <c r="AG591" s="20"/>
      <c r="AH591" s="20"/>
      <c r="AI591" s="20"/>
      <c r="AJ591" s="20"/>
      <c r="AK591" s="20"/>
      <c r="AL591" s="20"/>
      <c r="AM591" s="20"/>
      <c r="AN591" s="20"/>
      <c r="AO591" s="20"/>
      <c r="AP591" s="20"/>
      <c r="AQ591" s="20"/>
      <c r="AR591" s="20"/>
      <c r="AS591" s="20"/>
      <c r="AT591" s="615"/>
      <c r="AU591" s="141"/>
      <c r="AV591" s="141"/>
      <c r="AW591" s="576"/>
      <c r="AX591" s="174"/>
      <c r="AY591" s="174"/>
      <c r="AZ591" s="174"/>
      <c r="BA591" s="574"/>
      <c r="BB591" s="174"/>
      <c r="BC591" s="174"/>
      <c r="BD591" s="174"/>
      <c r="BE591" s="574"/>
      <c r="BF591" s="174"/>
      <c r="BG591" s="174"/>
      <c r="BH591" s="174"/>
      <c r="BI591" s="574"/>
      <c r="BJ591" s="174"/>
      <c r="BK591" s="174"/>
      <c r="BL591" s="174"/>
      <c r="BM591" s="574"/>
      <c r="BN591" s="753"/>
      <c r="BO591" s="174"/>
      <c r="BP591" s="174"/>
      <c r="BQ591" s="574"/>
      <c r="BR591" s="178"/>
      <c r="BS591" s="178"/>
      <c r="BT591" s="178"/>
      <c r="BU591" s="583"/>
      <c r="BV591" s="178"/>
      <c r="BW591" s="178"/>
      <c r="BX591" s="178"/>
      <c r="BY591" s="583"/>
      <c r="BZ591" s="178"/>
      <c r="CA591" s="178"/>
      <c r="CB591" s="178"/>
      <c r="CC591" s="583"/>
      <c r="CD591" s="646"/>
      <c r="CE591" s="178"/>
      <c r="CF591" s="178"/>
      <c r="CG591" s="583"/>
      <c r="CH591" s="174"/>
      <c r="CI591" s="174"/>
      <c r="CJ591" s="174"/>
      <c r="CK591" s="174"/>
      <c r="CL591" s="174"/>
      <c r="CM591" s="174"/>
      <c r="CN591" s="174"/>
      <c r="CO591" s="174"/>
      <c r="CP591" s="174"/>
      <c r="CQ591" s="174"/>
      <c r="CR591" s="174"/>
      <c r="CS591" s="174"/>
      <c r="CT591" s="174"/>
      <c r="CU591" s="174"/>
      <c r="CV591" s="174"/>
      <c r="CW591" s="174"/>
      <c r="CX591" s="174"/>
      <c r="CY591" s="174"/>
      <c r="CZ591" s="174"/>
      <c r="DA591" s="174"/>
      <c r="DB591" s="174"/>
      <c r="DC591" s="174"/>
      <c r="DD591" s="174"/>
      <c r="DE591" s="174"/>
      <c r="DF591" s="174"/>
      <c r="DG591" s="174"/>
      <c r="DH591" s="174"/>
      <c r="DI591" s="574"/>
      <c r="DJ591" s="1139"/>
      <c r="DK591" s="141"/>
      <c r="DL591" s="141"/>
      <c r="DM591" s="141"/>
      <c r="DN591" s="141"/>
      <c r="DO591" s="141"/>
      <c r="DP591" s="141"/>
      <c r="DQ591" s="615"/>
      <c r="DR591" s="141"/>
      <c r="DS591" s="141"/>
      <c r="DT591" s="141"/>
      <c r="DU591" s="141"/>
      <c r="DV591" s="141"/>
      <c r="DW591" s="141"/>
      <c r="DX591" s="141"/>
      <c r="DY591" s="141"/>
      <c r="DZ591" s="141"/>
      <c r="EA591" s="141"/>
      <c r="EB591" s="141"/>
      <c r="EC591" s="905"/>
      <c r="ED591" s="178"/>
      <c r="EE591" s="178"/>
      <c r="EF591" s="178"/>
      <c r="EG591" s="178"/>
      <c r="EH591" s="178"/>
      <c r="EI591" s="178"/>
      <c r="EJ591" s="583"/>
      <c r="EK591" s="99"/>
      <c r="EL591" s="99"/>
      <c r="EM591" s="99"/>
      <c r="EN591" s="99"/>
      <c r="EO591" s="99"/>
      <c r="EP591" s="99"/>
      <c r="EQ591" s="99"/>
      <c r="ER591" s="99"/>
      <c r="ES591" s="99"/>
      <c r="ET591" s="99"/>
      <c r="EU591" s="99"/>
      <c r="EV591" s="99"/>
      <c r="EW591" s="99"/>
      <c r="EX591" s="99"/>
      <c r="EY591" s="99"/>
      <c r="EZ591" s="99"/>
      <c r="FA591" s="99"/>
      <c r="FB591" s="99"/>
      <c r="FC591" s="99"/>
      <c r="FD591" s="99"/>
      <c r="FE591" s="99"/>
      <c r="FF591" s="99"/>
      <c r="FG591" s="99"/>
      <c r="FH591" s="99"/>
      <c r="FI591" s="99"/>
      <c r="FJ591" s="99"/>
      <c r="FK591" s="99"/>
      <c r="FL591" s="99"/>
      <c r="FM591" s="99"/>
      <c r="FN591" s="99"/>
      <c r="FO591" s="99"/>
      <c r="FP591" s="99"/>
      <c r="FQ591" s="99"/>
      <c r="FR591" s="99"/>
      <c r="FS591" s="99"/>
      <c r="FT591" s="99"/>
      <c r="FU591" s="99"/>
      <c r="FV591" s="99"/>
      <c r="FW591" s="99"/>
      <c r="FX591" s="99"/>
      <c r="FY591" s="99"/>
      <c r="FZ591" s="99"/>
      <c r="GA591" s="99"/>
      <c r="GB591" s="99"/>
      <c r="GC591" s="99"/>
      <c r="GD591" s="99"/>
      <c r="GE591" s="99"/>
      <c r="GF591" s="99"/>
      <c r="GG591" s="99"/>
      <c r="GH591" s="99"/>
      <c r="GI591" s="99"/>
      <c r="GJ591" s="99"/>
      <c r="GK591" s="99"/>
      <c r="GL591" s="99"/>
      <c r="GM591" s="99"/>
      <c r="GN591" s="99"/>
      <c r="GO591" s="99"/>
      <c r="GP591" s="99"/>
      <c r="GQ591" s="99"/>
      <c r="GR591" s="99"/>
      <c r="GS591" s="99"/>
      <c r="GT591" s="99"/>
      <c r="GU591" s="99"/>
      <c r="GV591" s="99"/>
      <c r="GW591" s="99"/>
      <c r="GX591" s="99"/>
      <c r="GY591" s="99"/>
      <c r="GZ591" s="99"/>
      <c r="HA591" s="99"/>
      <c r="HB591" s="99"/>
      <c r="HC591" s="99"/>
      <c r="HD591" s="99"/>
      <c r="HE591" s="99"/>
      <c r="HF591" s="99"/>
      <c r="HG591" s="99"/>
      <c r="HH591" s="99"/>
      <c r="HI591" s="99"/>
      <c r="HJ591" s="99"/>
      <c r="HK591" s="99"/>
      <c r="HL591" s="99"/>
      <c r="HM591" s="99"/>
      <c r="HN591" s="99"/>
      <c r="HO591" s="99"/>
      <c r="HP591" s="99"/>
      <c r="HQ591" s="99"/>
      <c r="HR591" s="99"/>
      <c r="HS591" s="99"/>
      <c r="HT591" s="99"/>
      <c r="HU591" s="99"/>
      <c r="HV591" s="99"/>
      <c r="HW591" s="99"/>
    </row>
    <row r="592" spans="1:231" ht="13.5" hidden="1" customHeight="1" outlineLevel="1">
      <c r="A592" s="4"/>
      <c r="H592" s="4"/>
      <c r="I592" s="812" t="s">
        <v>414</v>
      </c>
      <c r="J592" s="20"/>
      <c r="K592" s="20"/>
      <c r="L592" s="20"/>
      <c r="M592" s="20"/>
      <c r="N592" s="20"/>
      <c r="O592" s="20"/>
      <c r="P592" s="20"/>
      <c r="Q592" s="20"/>
      <c r="R592" s="20"/>
      <c r="S592" s="20"/>
      <c r="T592" s="20"/>
      <c r="U592" s="20"/>
      <c r="V592" s="20"/>
      <c r="W592" s="20"/>
      <c r="X592" s="20"/>
      <c r="Y592" s="20"/>
      <c r="Z592" s="20"/>
      <c r="AA592" s="20"/>
      <c r="AB592" s="20"/>
      <c r="AC592" s="20"/>
      <c r="AD592" s="20"/>
      <c r="AE592" s="20"/>
      <c r="AF592" s="20"/>
      <c r="AG592" s="20"/>
      <c r="AH592" s="20"/>
      <c r="AI592" s="20"/>
      <c r="AJ592" s="20"/>
      <c r="AK592" s="20"/>
      <c r="AL592" s="20"/>
      <c r="AM592" s="20"/>
      <c r="AN592" s="20"/>
      <c r="AO592" s="20"/>
      <c r="AP592" s="20"/>
      <c r="AQ592" s="20"/>
      <c r="AR592" s="20"/>
      <c r="AS592" s="20"/>
      <c r="AT592" s="615"/>
      <c r="AU592" s="141"/>
      <c r="AV592" s="141"/>
      <c r="AW592" s="576"/>
      <c r="AX592" s="636"/>
      <c r="AY592" s="174"/>
      <c r="AZ592" s="174"/>
      <c r="BA592" s="574"/>
      <c r="BB592" s="636"/>
      <c r="BC592" s="174"/>
      <c r="BD592" s="174"/>
      <c r="BE592" s="574"/>
      <c r="BF592" s="636"/>
      <c r="BG592" s="174"/>
      <c r="BH592" s="174"/>
      <c r="BI592" s="574"/>
      <c r="BJ592" s="636"/>
      <c r="BK592" s="174"/>
      <c r="BL592" s="174"/>
      <c r="BM592" s="574"/>
      <c r="BN592" s="726"/>
      <c r="BO592" s="174"/>
      <c r="BP592" s="174"/>
      <c r="BQ592" s="574"/>
      <c r="BR592" s="831"/>
      <c r="BS592" s="174"/>
      <c r="BT592" s="174"/>
      <c r="BU592" s="574"/>
      <c r="BV592" s="831"/>
      <c r="BW592" s="174"/>
      <c r="BX592" s="174"/>
      <c r="BY592" s="574"/>
      <c r="BZ592" s="174"/>
      <c r="CA592" s="174"/>
      <c r="CB592" s="174"/>
      <c r="CC592" s="574"/>
      <c r="CD592" s="636"/>
      <c r="CE592" s="174"/>
      <c r="CF592" s="174"/>
      <c r="CG592" s="574"/>
      <c r="CH592" s="174"/>
      <c r="CI592" s="174"/>
      <c r="CJ592" s="174"/>
      <c r="CK592" s="174"/>
      <c r="CL592" s="174"/>
      <c r="CM592" s="174"/>
      <c r="CN592" s="174"/>
      <c r="CO592" s="174"/>
      <c r="CP592" s="174"/>
      <c r="CQ592" s="174"/>
      <c r="CR592" s="174"/>
      <c r="CS592" s="174"/>
      <c r="CT592" s="174"/>
      <c r="CU592" s="174"/>
      <c r="CV592" s="174"/>
      <c r="CW592" s="174"/>
      <c r="CX592" s="174"/>
      <c r="CY592" s="174"/>
      <c r="CZ592" s="174"/>
      <c r="DA592" s="174"/>
      <c r="DB592" s="174"/>
      <c r="DC592" s="174"/>
      <c r="DD592" s="174"/>
      <c r="DE592" s="174"/>
      <c r="DF592" s="174"/>
      <c r="DG592" s="174"/>
      <c r="DH592" s="174"/>
      <c r="DI592" s="574"/>
      <c r="DJ592" s="1139"/>
      <c r="DK592" s="141"/>
      <c r="DL592" s="141"/>
      <c r="DM592" s="141"/>
      <c r="DN592" s="141"/>
      <c r="DO592" s="141"/>
      <c r="DP592" s="141"/>
      <c r="DQ592" s="615"/>
      <c r="DR592" s="141"/>
      <c r="DS592" s="141"/>
      <c r="DT592" s="141"/>
      <c r="DU592" s="141"/>
      <c r="DV592" s="141"/>
      <c r="DW592" s="141"/>
      <c r="DX592" s="141"/>
      <c r="DY592" s="141"/>
      <c r="DZ592" s="141"/>
      <c r="EA592" s="141"/>
      <c r="EB592" s="141"/>
      <c r="EC592" s="174"/>
      <c r="ED592" s="174"/>
      <c r="EE592" s="174"/>
      <c r="EF592" s="174"/>
      <c r="EG592" s="174"/>
      <c r="EH592" s="174"/>
      <c r="EI592" s="174"/>
      <c r="EJ592" s="574"/>
      <c r="EK592" s="99"/>
      <c r="EL592" s="99"/>
      <c r="EM592" s="99"/>
      <c r="EN592" s="99"/>
      <c r="EO592" s="99"/>
      <c r="EP592" s="99"/>
      <c r="EQ592" s="99"/>
      <c r="ER592" s="99"/>
      <c r="ES592" s="99"/>
      <c r="ET592" s="99"/>
      <c r="EU592" s="99"/>
      <c r="EV592" s="99"/>
      <c r="EW592" s="99"/>
      <c r="EX592" s="99"/>
      <c r="EY592" s="99"/>
      <c r="EZ592" s="99"/>
      <c r="FA592" s="99"/>
      <c r="FB592" s="99"/>
      <c r="FC592" s="99"/>
      <c r="FD592" s="99"/>
      <c r="FE592" s="99"/>
      <c r="FF592" s="99"/>
      <c r="FG592" s="99"/>
      <c r="FH592" s="99"/>
      <c r="FI592" s="99"/>
      <c r="FJ592" s="99"/>
      <c r="FK592" s="99"/>
      <c r="FL592" s="99"/>
      <c r="FM592" s="99"/>
      <c r="FN592" s="99"/>
      <c r="FO592" s="99"/>
      <c r="FP592" s="99"/>
      <c r="FQ592" s="99"/>
      <c r="FR592" s="99"/>
      <c r="FS592" s="99"/>
      <c r="FT592" s="99"/>
      <c r="FU592" s="99"/>
      <c r="FV592" s="99"/>
      <c r="FW592" s="99"/>
      <c r="FX592" s="99"/>
      <c r="FY592" s="99"/>
      <c r="FZ592" s="99"/>
      <c r="GA592" s="99"/>
      <c r="GB592" s="99"/>
      <c r="GC592" s="99"/>
      <c r="GD592" s="99"/>
      <c r="GE592" s="99"/>
      <c r="GF592" s="99"/>
      <c r="GG592" s="99"/>
      <c r="GH592" s="99"/>
      <c r="GI592" s="99"/>
      <c r="GJ592" s="99"/>
      <c r="GK592" s="99"/>
      <c r="GL592" s="99"/>
      <c r="GM592" s="99"/>
      <c r="GN592" s="99"/>
      <c r="GO592" s="99"/>
      <c r="GP592" s="99"/>
      <c r="GQ592" s="99"/>
      <c r="GR592" s="99"/>
      <c r="GS592" s="99"/>
      <c r="GT592" s="99"/>
      <c r="GU592" s="99"/>
      <c r="GV592" s="99"/>
      <c r="GW592" s="99"/>
      <c r="GX592" s="99"/>
      <c r="GY592" s="99"/>
      <c r="GZ592" s="99"/>
      <c r="HA592" s="99"/>
      <c r="HB592" s="99"/>
      <c r="HC592" s="99"/>
      <c r="HD592" s="99"/>
      <c r="HE592" s="99"/>
      <c r="HF592" s="99"/>
      <c r="HG592" s="99"/>
      <c r="HH592" s="99"/>
      <c r="HI592" s="99"/>
      <c r="HJ592" s="99"/>
      <c r="HK592" s="99"/>
      <c r="HL592" s="99"/>
      <c r="HM592" s="99"/>
      <c r="HN592" s="99"/>
      <c r="HO592" s="99"/>
      <c r="HP592" s="99"/>
      <c r="HQ592" s="99"/>
      <c r="HR592" s="99"/>
      <c r="HS592" s="99"/>
      <c r="HT592" s="99"/>
      <c r="HU592" s="99"/>
      <c r="HV592" s="99"/>
      <c r="HW592" s="99"/>
    </row>
    <row r="593" spans="1:231" ht="13.5" hidden="1" customHeight="1" outlineLevel="1">
      <c r="A593" s="4"/>
      <c r="H593" s="4"/>
      <c r="I593" s="729" t="s">
        <v>413</v>
      </c>
      <c r="J593" s="20"/>
      <c r="K593" s="20"/>
      <c r="L593" s="20"/>
      <c r="M593" s="20"/>
      <c r="N593" s="20"/>
      <c r="O593" s="20"/>
      <c r="P593" s="20"/>
      <c r="Q593" s="20"/>
      <c r="R593" s="20"/>
      <c r="S593" s="20"/>
      <c r="T593" s="20"/>
      <c r="U593" s="20"/>
      <c r="V593" s="20"/>
      <c r="W593" s="20"/>
      <c r="X593" s="20"/>
      <c r="Y593" s="20"/>
      <c r="Z593" s="20"/>
      <c r="AA593" s="20"/>
      <c r="AB593" s="20"/>
      <c r="AC593" s="20"/>
      <c r="AD593" s="20"/>
      <c r="AE593" s="20"/>
      <c r="AF593" s="20"/>
      <c r="AG593" s="20"/>
      <c r="AH593" s="20"/>
      <c r="AI593" s="20"/>
      <c r="AJ593" s="20"/>
      <c r="AK593" s="20"/>
      <c r="AL593" s="20"/>
      <c r="AM593" s="20"/>
      <c r="AN593" s="20"/>
      <c r="AO593" s="20"/>
      <c r="AP593" s="20"/>
      <c r="AQ593" s="20"/>
      <c r="AR593" s="20"/>
      <c r="AS593" s="20"/>
      <c r="AT593" s="615"/>
      <c r="AU593" s="141"/>
      <c r="AV593" s="141"/>
      <c r="AW593" s="576"/>
      <c r="AX593" s="636"/>
      <c r="AY593" s="174"/>
      <c r="AZ593" s="174"/>
      <c r="BA593" s="574"/>
      <c r="BB593" s="636"/>
      <c r="BC593" s="174"/>
      <c r="BD593" s="174"/>
      <c r="BE593" s="574"/>
      <c r="BF593" s="636"/>
      <c r="BG593" s="174"/>
      <c r="BH593" s="174"/>
      <c r="BI593" s="574"/>
      <c r="BJ593" s="636"/>
      <c r="BK593" s="174"/>
      <c r="BL593" s="174"/>
      <c r="BM593" s="574"/>
      <c r="BN593" s="733"/>
      <c r="BO593" s="174"/>
      <c r="BP593" s="174"/>
      <c r="BQ593" s="574"/>
      <c r="BR593" s="831"/>
      <c r="BS593" s="174"/>
      <c r="BT593" s="174"/>
      <c r="BU593" s="574"/>
      <c r="BV593" s="831"/>
      <c r="BW593" s="174"/>
      <c r="BX593" s="174"/>
      <c r="BY593" s="574"/>
      <c r="BZ593" s="174"/>
      <c r="CA593" s="174"/>
      <c r="CB593" s="174"/>
      <c r="CC593" s="574"/>
      <c r="CD593" s="636"/>
      <c r="CE593" s="174"/>
      <c r="CF593" s="174"/>
      <c r="CG593" s="574"/>
      <c r="CH593" s="174"/>
      <c r="CI593" s="174"/>
      <c r="CJ593" s="174"/>
      <c r="CK593" s="174"/>
      <c r="CL593" s="174"/>
      <c r="CM593" s="174"/>
      <c r="CN593" s="174"/>
      <c r="CO593" s="174"/>
      <c r="CP593" s="174"/>
      <c r="CQ593" s="174"/>
      <c r="CR593" s="174"/>
      <c r="CS593" s="174"/>
      <c r="CT593" s="174"/>
      <c r="CU593" s="174"/>
      <c r="CV593" s="174"/>
      <c r="CW593" s="174"/>
      <c r="CX593" s="174"/>
      <c r="CY593" s="174"/>
      <c r="CZ593" s="174"/>
      <c r="DA593" s="174"/>
      <c r="DB593" s="174"/>
      <c r="DC593" s="174"/>
      <c r="DD593" s="174"/>
      <c r="DE593" s="174"/>
      <c r="DF593" s="174"/>
      <c r="DG593" s="174"/>
      <c r="DH593" s="174"/>
      <c r="DI593" s="574"/>
      <c r="DJ593" s="1139"/>
      <c r="DK593" s="141"/>
      <c r="DL593" s="141"/>
      <c r="DM593" s="141"/>
      <c r="DN593" s="141"/>
      <c r="DO593" s="141"/>
      <c r="DP593" s="141"/>
      <c r="DQ593" s="615"/>
      <c r="DR593" s="141"/>
      <c r="DS593" s="141"/>
      <c r="DT593" s="141"/>
      <c r="DU593" s="141"/>
      <c r="DV593" s="141"/>
      <c r="DW593" s="141"/>
      <c r="DX593" s="141"/>
      <c r="DY593" s="141"/>
      <c r="DZ593" s="141"/>
      <c r="EA593" s="141"/>
      <c r="EB593" s="141"/>
      <c r="EC593" s="174"/>
      <c r="ED593" s="174"/>
      <c r="EE593" s="174"/>
      <c r="EF593" s="174"/>
      <c r="EG593" s="174"/>
      <c r="EH593" s="174"/>
      <c r="EI593" s="174"/>
      <c r="EJ593" s="574"/>
      <c r="EK593" s="99"/>
      <c r="EL593" s="99"/>
      <c r="EM593" s="99"/>
      <c r="EN593" s="99"/>
      <c r="EO593" s="99"/>
      <c r="EP593" s="99"/>
      <c r="EQ593" s="99"/>
      <c r="ER593" s="99"/>
      <c r="ES593" s="99"/>
      <c r="ET593" s="99"/>
      <c r="EU593" s="99"/>
      <c r="EV593" s="99"/>
      <c r="EW593" s="99"/>
      <c r="EX593" s="99"/>
      <c r="EY593" s="99"/>
      <c r="EZ593" s="99"/>
      <c r="FA593" s="99"/>
      <c r="FB593" s="99"/>
      <c r="FC593" s="99"/>
      <c r="FD593" s="99"/>
      <c r="FE593" s="99"/>
      <c r="FF593" s="99"/>
      <c r="FG593" s="99"/>
      <c r="FH593" s="99"/>
      <c r="FI593" s="99"/>
      <c r="FJ593" s="99"/>
      <c r="FK593" s="99"/>
      <c r="FL593" s="99"/>
      <c r="FM593" s="99"/>
      <c r="FN593" s="99"/>
      <c r="FO593" s="99"/>
      <c r="FP593" s="99"/>
      <c r="FQ593" s="99"/>
      <c r="FR593" s="99"/>
      <c r="FS593" s="99"/>
      <c r="FT593" s="99"/>
      <c r="FU593" s="99"/>
      <c r="FV593" s="99"/>
      <c r="FW593" s="99"/>
      <c r="FX593" s="99"/>
      <c r="FY593" s="99"/>
      <c r="FZ593" s="99"/>
      <c r="GA593" s="99"/>
      <c r="GB593" s="99"/>
      <c r="GC593" s="99"/>
      <c r="GD593" s="99"/>
      <c r="GE593" s="99"/>
      <c r="GF593" s="99"/>
      <c r="GG593" s="99"/>
      <c r="GH593" s="99"/>
      <c r="GI593" s="99"/>
      <c r="GJ593" s="99"/>
      <c r="GK593" s="99"/>
      <c r="GL593" s="99"/>
      <c r="GM593" s="99"/>
      <c r="GN593" s="99"/>
      <c r="GO593" s="99"/>
      <c r="GP593" s="99"/>
      <c r="GQ593" s="99"/>
      <c r="GR593" s="99"/>
      <c r="GS593" s="99"/>
      <c r="GT593" s="99"/>
      <c r="GU593" s="99"/>
      <c r="GV593" s="99"/>
      <c r="GW593" s="99"/>
      <c r="GX593" s="99"/>
      <c r="GY593" s="99"/>
      <c r="GZ593" s="99"/>
      <c r="HA593" s="99"/>
      <c r="HB593" s="99"/>
      <c r="HC593" s="99"/>
      <c r="HD593" s="99"/>
      <c r="HE593" s="99"/>
      <c r="HF593" s="99"/>
      <c r="HG593" s="99"/>
      <c r="HH593" s="99"/>
      <c r="HI593" s="99"/>
      <c r="HJ593" s="99"/>
      <c r="HK593" s="99"/>
      <c r="HL593" s="99"/>
      <c r="HM593" s="99"/>
      <c r="HN593" s="99"/>
      <c r="HO593" s="99"/>
      <c r="HP593" s="99"/>
      <c r="HQ593" s="99"/>
      <c r="HR593" s="99"/>
      <c r="HS593" s="99"/>
      <c r="HT593" s="99"/>
      <c r="HU593" s="99"/>
      <c r="HV593" s="99"/>
      <c r="HW593" s="99"/>
    </row>
    <row r="594" spans="1:231" ht="13.5" hidden="1" customHeight="1" outlineLevel="1">
      <c r="A594" s="4"/>
      <c r="H594" s="4"/>
      <c r="I594" s="724" t="s">
        <v>378</v>
      </c>
      <c r="J594" s="20"/>
      <c r="K594" s="20"/>
      <c r="L594" s="20"/>
      <c r="M594" s="20"/>
      <c r="N594" s="20"/>
      <c r="O594" s="20"/>
      <c r="P594" s="20"/>
      <c r="Q594" s="20"/>
      <c r="R594" s="20"/>
      <c r="S594" s="20"/>
      <c r="T594" s="20"/>
      <c r="U594" s="20"/>
      <c r="V594" s="20"/>
      <c r="W594" s="20"/>
      <c r="X594" s="20"/>
      <c r="Y594" s="20"/>
      <c r="Z594" s="20"/>
      <c r="AA594" s="20"/>
      <c r="AB594" s="20"/>
      <c r="AC594" s="20"/>
      <c r="AD594" s="20"/>
      <c r="AE594" s="20"/>
      <c r="AF594" s="20"/>
      <c r="AG594" s="20"/>
      <c r="AH594" s="20"/>
      <c r="AI594" s="20"/>
      <c r="AJ594" s="20"/>
      <c r="AK594" s="20"/>
      <c r="AL594" s="20"/>
      <c r="AM594" s="20"/>
      <c r="AN594" s="20"/>
      <c r="AO594" s="20"/>
      <c r="AP594" s="20"/>
      <c r="AQ594" s="20"/>
      <c r="AR594" s="20"/>
      <c r="AS594" s="20"/>
      <c r="AT594" s="615"/>
      <c r="AU594" s="141"/>
      <c r="AV594" s="141"/>
      <c r="AW594" s="576"/>
      <c r="AX594" s="636"/>
      <c r="AY594" s="174"/>
      <c r="AZ594" s="174"/>
      <c r="BA594" s="574"/>
      <c r="BB594" s="636"/>
      <c r="BC594" s="174"/>
      <c r="BD594" s="174"/>
      <c r="BE594" s="574"/>
      <c r="BF594" s="636"/>
      <c r="BG594" s="174"/>
      <c r="BH594" s="174"/>
      <c r="BI594" s="574"/>
      <c r="BJ594" s="636"/>
      <c r="BK594" s="174"/>
      <c r="BL594" s="174"/>
      <c r="BM594" s="574"/>
      <c r="BN594" s="725">
        <f>BN603</f>
        <v>30.536999999999999</v>
      </c>
      <c r="BO594" s="769">
        <f>Drivers!BO603</f>
        <v>30.536999999999999</v>
      </c>
      <c r="BP594" s="769">
        <f>Drivers!BP603</f>
        <v>30.536999999999999</v>
      </c>
      <c r="BQ594" s="783">
        <f>Drivers!BQ603</f>
        <v>30.536999999999999</v>
      </c>
      <c r="BR594" s="831" t="s">
        <v>383</v>
      </c>
      <c r="BT594" s="174"/>
      <c r="BU594" s="574"/>
      <c r="BV594" s="636"/>
      <c r="BW594" s="174"/>
      <c r="BX594" s="174"/>
      <c r="BY594" s="574"/>
      <c r="BZ594" s="174"/>
      <c r="CA594" s="174"/>
      <c r="CB594" s="174"/>
      <c r="CC594" s="574"/>
      <c r="CD594" s="636"/>
      <c r="CE594" s="174"/>
      <c r="CF594" s="174"/>
      <c r="CG594" s="574"/>
      <c r="CH594" s="174"/>
      <c r="CI594" s="174"/>
      <c r="CJ594" s="174"/>
      <c r="CK594" s="174"/>
      <c r="CL594" s="174"/>
      <c r="CM594" s="174"/>
      <c r="CN594" s="174"/>
      <c r="CO594" s="174"/>
      <c r="CP594" s="174"/>
      <c r="CQ594" s="174"/>
      <c r="CR594" s="174"/>
      <c r="CS594" s="174"/>
      <c r="CT594" s="174"/>
      <c r="CU594" s="174"/>
      <c r="CV594" s="174"/>
      <c r="CW594" s="174"/>
      <c r="CX594" s="174"/>
      <c r="CY594" s="174"/>
      <c r="CZ594" s="174"/>
      <c r="DA594" s="174"/>
      <c r="DB594" s="174"/>
      <c r="DC594" s="174"/>
      <c r="DD594" s="174"/>
      <c r="DE594" s="174"/>
      <c r="DF594" s="174"/>
      <c r="DG594" s="174"/>
      <c r="DH594" s="174"/>
      <c r="DI594" s="574"/>
      <c r="DJ594" s="1139"/>
      <c r="DK594" s="141"/>
      <c r="DL594" s="141"/>
      <c r="DM594" s="141"/>
      <c r="DN594" s="141"/>
      <c r="DO594" s="141"/>
      <c r="DP594" s="141"/>
      <c r="DQ594" s="615"/>
      <c r="DR594" s="141"/>
      <c r="DS594" s="141"/>
      <c r="DT594" s="141"/>
      <c r="DU594" s="141"/>
      <c r="DV594" s="141"/>
      <c r="DW594" s="141"/>
      <c r="DX594" s="141"/>
      <c r="DY594" s="141"/>
      <c r="DZ594" s="141"/>
      <c r="EA594" s="141"/>
      <c r="EB594" s="141"/>
      <c r="EC594" s="174"/>
      <c r="ED594" s="174"/>
      <c r="EE594" s="174"/>
      <c r="EF594" s="174"/>
      <c r="EG594" s="174"/>
      <c r="EH594" s="174"/>
      <c r="EI594" s="174"/>
      <c r="EJ594" s="574"/>
      <c r="EK594" s="99"/>
      <c r="EL594" s="99"/>
      <c r="EM594" s="99"/>
      <c r="EN594" s="99"/>
      <c r="EO594" s="99"/>
      <c r="EP594" s="99"/>
      <c r="EQ594" s="99"/>
      <c r="ER594" s="99"/>
      <c r="ES594" s="99"/>
      <c r="ET594" s="99"/>
      <c r="EU594" s="99"/>
      <c r="EV594" s="99"/>
      <c r="EW594" s="99"/>
      <c r="EX594" s="99"/>
      <c r="EY594" s="99"/>
      <c r="EZ594" s="99"/>
      <c r="FA594" s="99"/>
      <c r="FB594" s="99"/>
      <c r="FC594" s="99"/>
      <c r="FD594" s="99"/>
      <c r="FE594" s="99"/>
      <c r="FF594" s="99"/>
      <c r="FG594" s="99"/>
      <c r="FH594" s="99"/>
      <c r="FI594" s="99"/>
      <c r="FJ594" s="99"/>
      <c r="FK594" s="99"/>
      <c r="FL594" s="99"/>
      <c r="FM594" s="99"/>
      <c r="FN594" s="99"/>
      <c r="FO594" s="99"/>
      <c r="FP594" s="99"/>
      <c r="FQ594" s="99"/>
      <c r="FR594" s="99"/>
      <c r="FS594" s="99"/>
      <c r="FT594" s="99"/>
      <c r="FU594" s="99"/>
      <c r="FV594" s="99"/>
      <c r="FW594" s="99"/>
      <c r="FX594" s="99"/>
      <c r="FY594" s="99"/>
      <c r="FZ594" s="99"/>
      <c r="GA594" s="99"/>
      <c r="GB594" s="99"/>
      <c r="GC594" s="99"/>
      <c r="GD594" s="99"/>
      <c r="GE594" s="99"/>
      <c r="GF594" s="99"/>
      <c r="GG594" s="99"/>
      <c r="GH594" s="99"/>
      <c r="GI594" s="99"/>
      <c r="GJ594" s="99"/>
      <c r="GK594" s="99"/>
      <c r="GL594" s="99"/>
      <c r="GM594" s="99"/>
      <c r="GN594" s="99"/>
      <c r="GO594" s="99"/>
      <c r="GP594" s="99"/>
      <c r="GQ594" s="99"/>
      <c r="GR594" s="99"/>
      <c r="GS594" s="99"/>
      <c r="GT594" s="99"/>
      <c r="GU594" s="99"/>
      <c r="GV594" s="99"/>
      <c r="GW594" s="99"/>
      <c r="GX594" s="99"/>
      <c r="GY594" s="99"/>
      <c r="GZ594" s="99"/>
      <c r="HA594" s="99"/>
      <c r="HB594" s="99"/>
      <c r="HC594" s="99"/>
      <c r="HD594" s="99"/>
      <c r="HE594" s="99"/>
      <c r="HF594" s="99"/>
      <c r="HG594" s="99"/>
      <c r="HH594" s="99"/>
      <c r="HI594" s="99"/>
      <c r="HJ594" s="99"/>
      <c r="HK594" s="99"/>
      <c r="HL594" s="99"/>
      <c r="HM594" s="99"/>
      <c r="HN594" s="99"/>
      <c r="HO594" s="99"/>
      <c r="HP594" s="99"/>
      <c r="HQ594" s="99"/>
      <c r="HR594" s="99"/>
      <c r="HS594" s="99"/>
      <c r="HT594" s="99"/>
      <c r="HU594" s="99"/>
      <c r="HV594" s="99"/>
      <c r="HW594" s="99"/>
    </row>
    <row r="595" spans="1:231" ht="13.5" hidden="1" customHeight="1" outlineLevel="1">
      <c r="A595" s="4"/>
      <c r="H595" s="4"/>
      <c r="I595" s="1076" t="s">
        <v>379</v>
      </c>
      <c r="J595" s="20"/>
      <c r="K595" s="20"/>
      <c r="L595" s="20"/>
      <c r="M595" s="20"/>
      <c r="N595" s="20"/>
      <c r="O595" s="20"/>
      <c r="P595" s="20"/>
      <c r="Q595" s="20"/>
      <c r="R595" s="20"/>
      <c r="S595" s="20"/>
      <c r="T595" s="20"/>
      <c r="U595" s="20"/>
      <c r="V595" s="20"/>
      <c r="W595" s="20"/>
      <c r="X595" s="20"/>
      <c r="Y595" s="20"/>
      <c r="Z595" s="20"/>
      <c r="AA595" s="20"/>
      <c r="AB595" s="20"/>
      <c r="AC595" s="20"/>
      <c r="AD595" s="20"/>
      <c r="AE595" s="20"/>
      <c r="AF595" s="20"/>
      <c r="AG595" s="20"/>
      <c r="AH595" s="20"/>
      <c r="AI595" s="20"/>
      <c r="AJ595" s="20"/>
      <c r="AK595" s="20"/>
      <c r="AL595" s="20"/>
      <c r="AM595" s="20"/>
      <c r="AN595" s="20"/>
      <c r="AO595" s="20"/>
      <c r="AP595" s="20"/>
      <c r="AQ595" s="20"/>
      <c r="AR595" s="20"/>
      <c r="AS595" s="20"/>
      <c r="AT595" s="615"/>
      <c r="AU595" s="141"/>
      <c r="AV595" s="141"/>
      <c r="AW595" s="576"/>
      <c r="AX595" s="636"/>
      <c r="AY595" s="174"/>
      <c r="AZ595" s="174"/>
      <c r="BA595" s="574"/>
      <c r="BB595" s="636"/>
      <c r="BC595" s="174"/>
      <c r="BD595" s="174"/>
      <c r="BE595" s="574"/>
      <c r="BF595" s="636"/>
      <c r="BG595" s="174"/>
      <c r="BH595" s="174"/>
      <c r="BI595" s="574"/>
      <c r="BJ595" s="636"/>
      <c r="BK595" s="174"/>
      <c r="BL595" s="174"/>
      <c r="BM595" s="574"/>
      <c r="BN595" s="725">
        <f>BN260</f>
        <v>2.8839999999999986</v>
      </c>
      <c r="BO595" s="769">
        <f>BN595/BN594*BO594</f>
        <v>2.8839999999999986</v>
      </c>
      <c r="BP595" s="769">
        <f>BO595/BO594*BP594</f>
        <v>2.8839999999999986</v>
      </c>
      <c r="BQ595" s="783">
        <f>BP595/BP594*BQ594</f>
        <v>2.8839999999999986</v>
      </c>
      <c r="BR595" s="831"/>
      <c r="BS595" s="174"/>
      <c r="BT595" s="174"/>
      <c r="BU595" s="574"/>
      <c r="BV595" s="636"/>
      <c r="BW595" s="174"/>
      <c r="BX595" s="174"/>
      <c r="BY595" s="574"/>
      <c r="BZ595" s="174"/>
      <c r="CA595" s="174"/>
      <c r="CB595" s="174"/>
      <c r="CC595" s="574"/>
      <c r="CD595" s="636"/>
      <c r="CE595" s="174"/>
      <c r="CF595" s="174"/>
      <c r="CG595" s="574"/>
      <c r="CH595" s="174"/>
      <c r="CI595" s="174"/>
      <c r="CJ595" s="174"/>
      <c r="CK595" s="174"/>
      <c r="CL595" s="174"/>
      <c r="CM595" s="174"/>
      <c r="CN595" s="174"/>
      <c r="CO595" s="174"/>
      <c r="CP595" s="174"/>
      <c r="CQ595" s="174"/>
      <c r="CR595" s="174"/>
      <c r="CS595" s="174"/>
      <c r="CT595" s="174"/>
      <c r="CU595" s="174"/>
      <c r="CV595" s="174"/>
      <c r="CW595" s="174"/>
      <c r="CX595" s="174"/>
      <c r="CY595" s="174"/>
      <c r="CZ595" s="174"/>
      <c r="DA595" s="174"/>
      <c r="DB595" s="174"/>
      <c r="DC595" s="174"/>
      <c r="DD595" s="174"/>
      <c r="DE595" s="174"/>
      <c r="DF595" s="174"/>
      <c r="DG595" s="174"/>
      <c r="DH595" s="174"/>
      <c r="DI595" s="574"/>
      <c r="DJ595" s="1139"/>
      <c r="DK595" s="141"/>
      <c r="DL595" s="141"/>
      <c r="DM595" s="141"/>
      <c r="DN595" s="141"/>
      <c r="DO595" s="141"/>
      <c r="DP595" s="141"/>
      <c r="DQ595" s="615"/>
      <c r="DR595" s="141"/>
      <c r="DS595" s="141"/>
      <c r="DT595" s="141"/>
      <c r="DU595" s="141"/>
      <c r="DV595" s="141"/>
      <c r="DW595" s="141"/>
      <c r="DX595" s="141"/>
      <c r="DY595" s="141"/>
      <c r="DZ595" s="141"/>
      <c r="EA595" s="141"/>
      <c r="EB595" s="141"/>
      <c r="EC595" s="174"/>
      <c r="ED595" s="174"/>
      <c r="EE595" s="174"/>
      <c r="EF595" s="174"/>
      <c r="EG595" s="174"/>
      <c r="EH595" s="174"/>
      <c r="EI595" s="174"/>
      <c r="EJ595" s="574"/>
      <c r="EK595" s="99"/>
      <c r="EL595" s="99"/>
      <c r="EM595" s="99"/>
      <c r="EN595" s="99"/>
      <c r="EO595" s="99"/>
      <c r="EP595" s="99"/>
      <c r="EQ595" s="99"/>
      <c r="ER595" s="99"/>
      <c r="ES595" s="99"/>
      <c r="ET595" s="99"/>
      <c r="EU595" s="99"/>
      <c r="EV595" s="99"/>
      <c r="EW595" s="99"/>
      <c r="EX595" s="99"/>
      <c r="EY595" s="99"/>
      <c r="EZ595" s="99"/>
      <c r="FA595" s="99"/>
      <c r="FB595" s="99"/>
      <c r="FC595" s="99"/>
      <c r="FD595" s="99"/>
      <c r="FE595" s="99"/>
      <c r="FF595" s="99"/>
      <c r="FG595" s="99"/>
      <c r="FH595" s="99"/>
      <c r="FI595" s="99"/>
      <c r="FJ595" s="99"/>
      <c r="FK595" s="99"/>
      <c r="FL595" s="99"/>
      <c r="FM595" s="99"/>
      <c r="FN595" s="99"/>
      <c r="FO595" s="99"/>
      <c r="FP595" s="99"/>
      <c r="FQ595" s="99"/>
      <c r="FR595" s="99"/>
      <c r="FS595" s="99"/>
      <c r="FT595" s="99"/>
      <c r="FU595" s="99"/>
      <c r="FV595" s="99"/>
      <c r="FW595" s="99"/>
      <c r="FX595" s="99"/>
      <c r="FY595" s="99"/>
      <c r="FZ595" s="99"/>
      <c r="GA595" s="99"/>
      <c r="GB595" s="99"/>
      <c r="GC595" s="99"/>
      <c r="GD595" s="99"/>
      <c r="GE595" s="99"/>
      <c r="GF595" s="99"/>
      <c r="GG595" s="99"/>
      <c r="GH595" s="99"/>
      <c r="GI595" s="99"/>
      <c r="GJ595" s="99"/>
      <c r="GK595" s="99"/>
      <c r="GL595" s="99"/>
      <c r="GM595" s="99"/>
      <c r="GN595" s="99"/>
      <c r="GO595" s="99"/>
      <c r="GP595" s="99"/>
      <c r="GQ595" s="99"/>
      <c r="GR595" s="99"/>
      <c r="GS595" s="99"/>
      <c r="GT595" s="99"/>
      <c r="GU595" s="99"/>
      <c r="GV595" s="99"/>
      <c r="GW595" s="99"/>
      <c r="GX595" s="99"/>
      <c r="GY595" s="99"/>
      <c r="GZ595" s="99"/>
      <c r="HA595" s="99"/>
      <c r="HB595" s="99"/>
      <c r="HC595" s="99"/>
      <c r="HD595" s="99"/>
      <c r="HE595" s="99"/>
      <c r="HF595" s="99"/>
      <c r="HG595" s="99"/>
      <c r="HH595" s="99"/>
      <c r="HI595" s="99"/>
      <c r="HJ595" s="99"/>
      <c r="HK595" s="99"/>
      <c r="HL595" s="99"/>
      <c r="HM595" s="99"/>
      <c r="HN595" s="99"/>
      <c r="HO595" s="99"/>
      <c r="HP595" s="99"/>
      <c r="HQ595" s="99"/>
      <c r="HR595" s="99"/>
      <c r="HS595" s="99"/>
      <c r="HT595" s="99"/>
      <c r="HU595" s="99"/>
      <c r="HV595" s="99"/>
      <c r="HW595" s="99"/>
    </row>
    <row r="596" spans="1:231" ht="13.5" hidden="1" customHeight="1" outlineLevel="1">
      <c r="A596" s="4"/>
      <c r="H596" s="4"/>
      <c r="I596" s="1076" t="s">
        <v>380</v>
      </c>
      <c r="J596" s="20"/>
      <c r="K596" s="20"/>
      <c r="L596" s="20"/>
      <c r="M596" s="20"/>
      <c r="N596" s="20"/>
      <c r="O596" s="20"/>
      <c r="P596" s="20"/>
      <c r="Q596" s="20"/>
      <c r="R596" s="20"/>
      <c r="S596" s="20"/>
      <c r="T596" s="20"/>
      <c r="U596" s="20"/>
      <c r="V596" s="20"/>
      <c r="W596" s="20"/>
      <c r="X596" s="20"/>
      <c r="Y596" s="20"/>
      <c r="Z596" s="20"/>
      <c r="AA596" s="20"/>
      <c r="AB596" s="20"/>
      <c r="AC596" s="20"/>
      <c r="AD596" s="20"/>
      <c r="AE596" s="20"/>
      <c r="AF596" s="20"/>
      <c r="AG596" s="20"/>
      <c r="AH596" s="20"/>
      <c r="AI596" s="20"/>
      <c r="AJ596" s="20"/>
      <c r="AK596" s="20"/>
      <c r="AL596" s="20"/>
      <c r="AM596" s="20"/>
      <c r="AN596" s="20"/>
      <c r="AO596" s="20"/>
      <c r="AP596" s="20"/>
      <c r="AQ596" s="20"/>
      <c r="AR596" s="20"/>
      <c r="AS596" s="20"/>
      <c r="AT596" s="615"/>
      <c r="AU596" s="141"/>
      <c r="AV596" s="141"/>
      <c r="AW596" s="576"/>
      <c r="AX596" s="636"/>
      <c r="AY596" s="174"/>
      <c r="AZ596" s="174"/>
      <c r="BA596" s="574"/>
      <c r="BB596" s="636"/>
      <c r="BC596" s="174"/>
      <c r="BD596" s="174"/>
      <c r="BE596" s="574"/>
      <c r="BF596" s="636"/>
      <c r="BG596" s="174"/>
      <c r="BH596" s="174"/>
      <c r="BI596" s="574"/>
      <c r="BJ596" s="636"/>
      <c r="BK596" s="174"/>
      <c r="BL596" s="174"/>
      <c r="BM596" s="574"/>
      <c r="BN596" s="727">
        <f>BN231</f>
        <v>0.36800000000000033</v>
      </c>
      <c r="BO596" s="771">
        <f>BO231</f>
        <v>0.33888623930425055</v>
      </c>
      <c r="BP596" s="771">
        <f>BP231</f>
        <v>0.36681273670921616</v>
      </c>
      <c r="BQ596" s="784">
        <f>BQ231</f>
        <v>0.38214391920325458</v>
      </c>
      <c r="BR596" s="831"/>
      <c r="BS596" s="174"/>
      <c r="BT596" s="174"/>
      <c r="BU596" s="574"/>
      <c r="BV596" s="636"/>
      <c r="BW596" s="174"/>
      <c r="BX596" s="174"/>
      <c r="BY596" s="574"/>
      <c r="BZ596" s="174"/>
      <c r="CA596" s="174"/>
      <c r="CB596" s="174"/>
      <c r="CC596" s="574"/>
      <c r="CD596" s="636"/>
      <c r="CE596" s="174"/>
      <c r="CF596" s="174"/>
      <c r="CG596" s="574"/>
      <c r="CH596" s="174"/>
      <c r="CI596" s="174"/>
      <c r="CJ596" s="174"/>
      <c r="CK596" s="174"/>
      <c r="CL596" s="174"/>
      <c r="CM596" s="174"/>
      <c r="CN596" s="174"/>
      <c r="CO596" s="174"/>
      <c r="CP596" s="174"/>
      <c r="CQ596" s="174"/>
      <c r="CR596" s="174"/>
      <c r="CS596" s="174"/>
      <c r="CT596" s="174"/>
      <c r="CU596" s="174"/>
      <c r="CV596" s="174"/>
      <c r="CW596" s="174"/>
      <c r="CX596" s="174"/>
      <c r="CY596" s="174"/>
      <c r="CZ596" s="174"/>
      <c r="DA596" s="174"/>
      <c r="DB596" s="174"/>
      <c r="DC596" s="174"/>
      <c r="DD596" s="174"/>
      <c r="DE596" s="174"/>
      <c r="DF596" s="174"/>
      <c r="DG596" s="174"/>
      <c r="DH596" s="174"/>
      <c r="DI596" s="574"/>
      <c r="DJ596" s="1139"/>
      <c r="DK596" s="141"/>
      <c r="DL596" s="141"/>
      <c r="DM596" s="141"/>
      <c r="DN596" s="141"/>
      <c r="DO596" s="141"/>
      <c r="DP596" s="141"/>
      <c r="DQ596" s="615"/>
      <c r="DR596" s="141"/>
      <c r="DS596" s="141"/>
      <c r="DT596" s="141"/>
      <c r="DU596" s="141"/>
      <c r="DV596" s="141"/>
      <c r="DW596" s="141"/>
      <c r="DX596" s="141"/>
      <c r="DY596" s="141"/>
      <c r="DZ596" s="141"/>
      <c r="EA596" s="141"/>
      <c r="EB596" s="141"/>
      <c r="EC596" s="174"/>
      <c r="ED596" s="174"/>
      <c r="EE596" s="174"/>
      <c r="EF596" s="174"/>
      <c r="EG596" s="174"/>
      <c r="EH596" s="174"/>
      <c r="EI596" s="174"/>
      <c r="EJ596" s="574"/>
      <c r="EK596" s="99"/>
      <c r="EL596" s="99"/>
      <c r="EM596" s="99"/>
      <c r="EN596" s="99"/>
      <c r="EO596" s="99"/>
      <c r="EP596" s="99"/>
      <c r="EQ596" s="99"/>
      <c r="ER596" s="99"/>
      <c r="ES596" s="99"/>
      <c r="ET596" s="99"/>
      <c r="EU596" s="99"/>
      <c r="EV596" s="99"/>
      <c r="EW596" s="99"/>
      <c r="EX596" s="99"/>
      <c r="EY596" s="99"/>
      <c r="EZ596" s="99"/>
      <c r="FA596" s="99"/>
      <c r="FB596" s="99"/>
      <c r="FC596" s="99"/>
      <c r="FD596" s="99"/>
      <c r="FE596" s="99"/>
      <c r="FF596" s="99"/>
      <c r="FG596" s="99"/>
      <c r="FH596" s="99"/>
      <c r="FI596" s="99"/>
      <c r="FJ596" s="99"/>
      <c r="FK596" s="99"/>
      <c r="FL596" s="99"/>
      <c r="FM596" s="99"/>
      <c r="FN596" s="99"/>
      <c r="FO596" s="99"/>
      <c r="FP596" s="99"/>
      <c r="FQ596" s="99"/>
      <c r="FR596" s="99"/>
      <c r="FS596" s="99"/>
      <c r="FT596" s="99"/>
      <c r="FU596" s="99"/>
      <c r="FV596" s="99"/>
      <c r="FW596" s="99"/>
      <c r="FX596" s="99"/>
      <c r="FY596" s="99"/>
      <c r="FZ596" s="99"/>
      <c r="GA596" s="99"/>
      <c r="GB596" s="99"/>
      <c r="GC596" s="99"/>
      <c r="GD596" s="99"/>
      <c r="GE596" s="99"/>
      <c r="GF596" s="99"/>
      <c r="GG596" s="99"/>
      <c r="GH596" s="99"/>
      <c r="GI596" s="99"/>
      <c r="GJ596" s="99"/>
      <c r="GK596" s="99"/>
      <c r="GL596" s="99"/>
      <c r="GM596" s="99"/>
      <c r="GN596" s="99"/>
      <c r="GO596" s="99"/>
      <c r="GP596" s="99"/>
      <c r="GQ596" s="99"/>
      <c r="GR596" s="99"/>
      <c r="GS596" s="99"/>
      <c r="GT596" s="99"/>
      <c r="GU596" s="99"/>
      <c r="GV596" s="99"/>
      <c r="GW596" s="99"/>
      <c r="GX596" s="99"/>
      <c r="GY596" s="99"/>
      <c r="GZ596" s="99"/>
      <c r="HA596" s="99"/>
      <c r="HB596" s="99"/>
      <c r="HC596" s="99"/>
      <c r="HD596" s="99"/>
      <c r="HE596" s="99"/>
      <c r="HF596" s="99"/>
      <c r="HG596" s="99"/>
      <c r="HH596" s="99"/>
      <c r="HI596" s="99"/>
      <c r="HJ596" s="99"/>
      <c r="HK596" s="99"/>
      <c r="HL596" s="99"/>
      <c r="HM596" s="99"/>
      <c r="HN596" s="99"/>
      <c r="HO596" s="99"/>
      <c r="HP596" s="99"/>
      <c r="HQ596" s="99"/>
      <c r="HR596" s="99"/>
      <c r="HS596" s="99"/>
      <c r="HT596" s="99"/>
      <c r="HU596" s="99"/>
      <c r="HV596" s="99"/>
      <c r="HW596" s="99"/>
    </row>
    <row r="597" spans="1:231" ht="13.5" hidden="1" customHeight="1" outlineLevel="1">
      <c r="A597" s="4"/>
      <c r="H597" s="4"/>
      <c r="I597" s="1077" t="s">
        <v>381</v>
      </c>
      <c r="J597" s="20"/>
      <c r="K597" s="20"/>
      <c r="L597" s="20"/>
      <c r="M597" s="20"/>
      <c r="N597" s="20"/>
      <c r="O597" s="20"/>
      <c r="P597" s="20"/>
      <c r="Q597" s="20"/>
      <c r="R597" s="20"/>
      <c r="S597" s="20"/>
      <c r="T597" s="20"/>
      <c r="U597" s="20"/>
      <c r="V597" s="20"/>
      <c r="W597" s="20"/>
      <c r="X597" s="20"/>
      <c r="Y597" s="20"/>
      <c r="Z597" s="20"/>
      <c r="AA597" s="20"/>
      <c r="AB597" s="20"/>
      <c r="AC597" s="20"/>
      <c r="AD597" s="20"/>
      <c r="AE597" s="20"/>
      <c r="AF597" s="20"/>
      <c r="AG597" s="20"/>
      <c r="AH597" s="20"/>
      <c r="AI597" s="20"/>
      <c r="AJ597" s="20"/>
      <c r="AK597" s="20"/>
      <c r="AL597" s="20"/>
      <c r="AM597" s="20"/>
      <c r="AN597" s="20"/>
      <c r="AO597" s="20"/>
      <c r="AP597" s="20"/>
      <c r="AQ597" s="20"/>
      <c r="AR597" s="20"/>
      <c r="AS597" s="20"/>
      <c r="AT597" s="615"/>
      <c r="AU597" s="141"/>
      <c r="AV597" s="141"/>
      <c r="AW597" s="576"/>
      <c r="AX597" s="636"/>
      <c r="AY597" s="174"/>
      <c r="AZ597" s="174"/>
      <c r="BA597" s="574"/>
      <c r="BB597" s="636"/>
      <c r="BC597" s="174"/>
      <c r="BD597" s="174"/>
      <c r="BE597" s="574"/>
      <c r="BF597" s="636"/>
      <c r="BG597" s="174"/>
      <c r="BH597" s="174"/>
      <c r="BI597" s="574"/>
      <c r="BJ597" s="636"/>
      <c r="BK597" s="174"/>
      <c r="BL597" s="174"/>
      <c r="BM597" s="574"/>
      <c r="BN597" s="726">
        <f>BN594-BN595-BN596</f>
        <v>27.284999999999997</v>
      </c>
      <c r="BO597" s="753">
        <f>BO594-BO595-BO596</f>
        <v>27.314113760695747</v>
      </c>
      <c r="BP597" s="753">
        <f>BP594-BP595-BP596</f>
        <v>27.286187263290781</v>
      </c>
      <c r="BQ597" s="782">
        <f>BQ594-BQ595-BQ596</f>
        <v>27.270856080796744</v>
      </c>
      <c r="BR597" s="831"/>
      <c r="BS597" s="174"/>
      <c r="BT597" s="174"/>
      <c r="BU597" s="574"/>
      <c r="BV597" s="636"/>
      <c r="BW597" s="174"/>
      <c r="BX597" s="174"/>
      <c r="BY597" s="574"/>
      <c r="BZ597" s="174"/>
      <c r="CA597" s="174"/>
      <c r="CB597" s="174"/>
      <c r="CC597" s="574"/>
      <c r="CD597" s="636"/>
      <c r="CE597" s="174"/>
      <c r="CF597" s="174"/>
      <c r="CG597" s="574"/>
      <c r="CH597" s="174"/>
      <c r="CI597" s="174"/>
      <c r="CJ597" s="174"/>
      <c r="CK597" s="174"/>
      <c r="CL597" s="174"/>
      <c r="CM597" s="174"/>
      <c r="CN597" s="174"/>
      <c r="CO597" s="174"/>
      <c r="CP597" s="174"/>
      <c r="CQ597" s="174"/>
      <c r="CR597" s="174"/>
      <c r="CS597" s="174"/>
      <c r="CT597" s="174"/>
      <c r="CU597" s="174"/>
      <c r="CV597" s="174"/>
      <c r="CW597" s="174"/>
      <c r="CX597" s="174"/>
      <c r="CY597" s="174"/>
      <c r="CZ597" s="174"/>
      <c r="DA597" s="174"/>
      <c r="DB597" s="174"/>
      <c r="DC597" s="174"/>
      <c r="DD597" s="174"/>
      <c r="DE597" s="174"/>
      <c r="DF597" s="174"/>
      <c r="DG597" s="174"/>
      <c r="DH597" s="174"/>
      <c r="DI597" s="574"/>
      <c r="DJ597" s="1139"/>
      <c r="DK597" s="141"/>
      <c r="DL597" s="141"/>
      <c r="DM597" s="141"/>
      <c r="DN597" s="141"/>
      <c r="DO597" s="141"/>
      <c r="DP597" s="141"/>
      <c r="DQ597" s="615"/>
      <c r="DR597" s="141"/>
      <c r="DS597" s="141"/>
      <c r="DT597" s="141"/>
      <c r="DU597" s="141"/>
      <c r="DV597" s="141"/>
      <c r="DW597" s="141"/>
      <c r="DX597" s="141"/>
      <c r="DY597" s="141"/>
      <c r="DZ597" s="141"/>
      <c r="EA597" s="141"/>
      <c r="EB597" s="141"/>
      <c r="EC597" s="174"/>
      <c r="ED597" s="174"/>
      <c r="EE597" s="174"/>
      <c r="EF597" s="174"/>
      <c r="EG597" s="174"/>
      <c r="EH597" s="174"/>
      <c r="EI597" s="174"/>
      <c r="EJ597" s="574"/>
      <c r="EK597" s="99"/>
      <c r="EL597" s="99"/>
      <c r="EM597" s="99"/>
      <c r="EN597" s="99"/>
      <c r="EO597" s="99"/>
      <c r="EP597" s="99"/>
      <c r="EQ597" s="99"/>
      <c r="ER597" s="99"/>
      <c r="ES597" s="99"/>
      <c r="ET597" s="99"/>
      <c r="EU597" s="99"/>
      <c r="EV597" s="99"/>
      <c r="EW597" s="99"/>
      <c r="EX597" s="99"/>
      <c r="EY597" s="99"/>
      <c r="EZ597" s="99"/>
      <c r="FA597" s="99"/>
      <c r="FB597" s="99"/>
      <c r="FC597" s="99"/>
      <c r="FD597" s="99"/>
      <c r="FE597" s="99"/>
      <c r="FF597" s="99"/>
      <c r="FG597" s="99"/>
      <c r="FH597" s="99"/>
      <c r="FI597" s="99"/>
      <c r="FJ597" s="99"/>
      <c r="FK597" s="99"/>
      <c r="FL597" s="99"/>
      <c r="FM597" s="99"/>
      <c r="FN597" s="99"/>
      <c r="FO597" s="99"/>
      <c r="FP597" s="99"/>
      <c r="FQ597" s="99"/>
      <c r="FR597" s="99"/>
      <c r="FS597" s="99"/>
      <c r="FT597" s="99"/>
      <c r="FU597" s="99"/>
      <c r="FV597" s="99"/>
      <c r="FW597" s="99"/>
      <c r="FX597" s="99"/>
      <c r="FY597" s="99"/>
      <c r="FZ597" s="99"/>
      <c r="GA597" s="99"/>
      <c r="GB597" s="99"/>
      <c r="GC597" s="99"/>
      <c r="GD597" s="99"/>
      <c r="GE597" s="99"/>
      <c r="GF597" s="99"/>
      <c r="GG597" s="99"/>
      <c r="GH597" s="99"/>
      <c r="GI597" s="99"/>
      <c r="GJ597" s="99"/>
      <c r="GK597" s="99"/>
      <c r="GL597" s="99"/>
      <c r="GM597" s="99"/>
      <c r="GN597" s="99"/>
      <c r="GO597" s="99"/>
      <c r="GP597" s="99"/>
      <c r="GQ597" s="99"/>
      <c r="GR597" s="99"/>
      <c r="GS597" s="99"/>
      <c r="GT597" s="99"/>
      <c r="GU597" s="99"/>
      <c r="GV597" s="99"/>
      <c r="GW597" s="99"/>
      <c r="GX597" s="99"/>
      <c r="GY597" s="99"/>
      <c r="GZ597" s="99"/>
      <c r="HA597" s="99"/>
      <c r="HB597" s="99"/>
      <c r="HC597" s="99"/>
      <c r="HD597" s="99"/>
      <c r="HE597" s="99"/>
      <c r="HF597" s="99"/>
      <c r="HG597" s="99"/>
      <c r="HH597" s="99"/>
      <c r="HI597" s="99"/>
      <c r="HJ597" s="99"/>
      <c r="HK597" s="99"/>
      <c r="HL597" s="99"/>
      <c r="HM597" s="99"/>
      <c r="HN597" s="99"/>
      <c r="HO597" s="99"/>
      <c r="HP597" s="99"/>
      <c r="HQ597" s="99"/>
      <c r="HR597" s="99"/>
      <c r="HS597" s="99"/>
      <c r="HT597" s="99"/>
      <c r="HU597" s="99"/>
      <c r="HV597" s="99"/>
      <c r="HW597" s="99"/>
    </row>
    <row r="598" spans="1:231" ht="13.5" hidden="1" customHeight="1" outlineLevel="1">
      <c r="A598" s="4"/>
      <c r="H598" s="4"/>
      <c r="I598" s="1077"/>
      <c r="J598" s="20"/>
      <c r="K598" s="20"/>
      <c r="L598" s="20"/>
      <c r="M598" s="20"/>
      <c r="N598" s="20"/>
      <c r="O598" s="20"/>
      <c r="P598" s="20"/>
      <c r="Q598" s="20"/>
      <c r="R598" s="20"/>
      <c r="S598" s="20"/>
      <c r="T598" s="20"/>
      <c r="U598" s="20"/>
      <c r="V598" s="20"/>
      <c r="W598" s="20"/>
      <c r="X598" s="20"/>
      <c r="Y598" s="20"/>
      <c r="Z598" s="20"/>
      <c r="AA598" s="20"/>
      <c r="AB598" s="20"/>
      <c r="AC598" s="20"/>
      <c r="AD598" s="20"/>
      <c r="AE598" s="20"/>
      <c r="AF598" s="20"/>
      <c r="AG598" s="20"/>
      <c r="AH598" s="20"/>
      <c r="AI598" s="20"/>
      <c r="AJ598" s="20"/>
      <c r="AK598" s="20"/>
      <c r="AL598" s="20"/>
      <c r="AM598" s="20"/>
      <c r="AN598" s="20"/>
      <c r="AO598" s="20"/>
      <c r="AP598" s="20"/>
      <c r="AQ598" s="20"/>
      <c r="AR598" s="20"/>
      <c r="AS598" s="20"/>
      <c r="AT598" s="615"/>
      <c r="AU598" s="141"/>
      <c r="AV598" s="141"/>
      <c r="AW598" s="576"/>
      <c r="AX598" s="636"/>
      <c r="AY598" s="174"/>
      <c r="AZ598" s="174"/>
      <c r="BA598" s="574"/>
      <c r="BB598" s="636"/>
      <c r="BC598" s="174"/>
      <c r="BD598" s="174"/>
      <c r="BE598" s="574"/>
      <c r="BF598" s="636"/>
      <c r="BG598" s="174"/>
      <c r="BH598" s="174"/>
      <c r="BI598" s="574"/>
      <c r="BJ598" s="636"/>
      <c r="BK598" s="174"/>
      <c r="BL598" s="174"/>
      <c r="BM598" s="574"/>
      <c r="BN598" s="726"/>
      <c r="BO598" s="753"/>
      <c r="BP598" s="753"/>
      <c r="BQ598" s="782"/>
      <c r="BR598" s="831"/>
      <c r="BS598" s="174"/>
      <c r="BT598" s="174"/>
      <c r="BU598" s="574"/>
      <c r="BV598" s="636"/>
      <c r="BW598" s="174"/>
      <c r="BX598" s="174"/>
      <c r="BY598" s="574"/>
      <c r="BZ598" s="174"/>
      <c r="CA598" s="174"/>
      <c r="CB598" s="174"/>
      <c r="CC598" s="574"/>
      <c r="CD598" s="636"/>
      <c r="CE598" s="174"/>
      <c r="CF598" s="174"/>
      <c r="CG598" s="574"/>
      <c r="CH598" s="174"/>
      <c r="CI598" s="174"/>
      <c r="CJ598" s="174"/>
      <c r="CK598" s="174"/>
      <c r="CL598" s="174"/>
      <c r="CM598" s="174"/>
      <c r="CN598" s="174"/>
      <c r="CO598" s="174"/>
      <c r="CP598" s="174"/>
      <c r="CQ598" s="174"/>
      <c r="CR598" s="174"/>
      <c r="CS598" s="174"/>
      <c r="CT598" s="174"/>
      <c r="CU598" s="174"/>
      <c r="CV598" s="174"/>
      <c r="CW598" s="174"/>
      <c r="CX598" s="174"/>
      <c r="CY598" s="174"/>
      <c r="CZ598" s="174"/>
      <c r="DA598" s="174"/>
      <c r="DB598" s="174"/>
      <c r="DC598" s="174"/>
      <c r="DD598" s="174"/>
      <c r="DE598" s="174"/>
      <c r="DF598" s="174"/>
      <c r="DG598" s="174"/>
      <c r="DH598" s="174"/>
      <c r="DI598" s="574"/>
      <c r="DJ598" s="1139"/>
      <c r="DK598" s="141"/>
      <c r="DL598" s="141"/>
      <c r="DM598" s="141"/>
      <c r="DN598" s="141"/>
      <c r="DO598" s="141"/>
      <c r="DP598" s="141"/>
      <c r="DQ598" s="615"/>
      <c r="DR598" s="141"/>
      <c r="DS598" s="141"/>
      <c r="DT598" s="141"/>
      <c r="DU598" s="141"/>
      <c r="DV598" s="141"/>
      <c r="DW598" s="141"/>
      <c r="DX598" s="141"/>
      <c r="DY598" s="141"/>
      <c r="DZ598" s="141"/>
      <c r="EA598" s="141"/>
      <c r="EB598" s="174"/>
      <c r="EC598" s="174"/>
      <c r="ED598" s="174"/>
      <c r="EE598" s="174"/>
      <c r="EF598" s="174"/>
      <c r="EG598" s="174"/>
      <c r="EH598" s="174"/>
      <c r="EI598" s="174"/>
      <c r="EJ598" s="574"/>
      <c r="EK598" s="99"/>
      <c r="EL598" s="99"/>
      <c r="EM598" s="99"/>
      <c r="EN598" s="99"/>
      <c r="EO598" s="99"/>
      <c r="EP598" s="99"/>
      <c r="EQ598" s="99"/>
      <c r="ER598" s="99"/>
      <c r="ES598" s="99"/>
      <c r="ET598" s="99"/>
      <c r="EU598" s="99"/>
      <c r="EV598" s="99"/>
      <c r="EW598" s="99"/>
      <c r="EX598" s="99"/>
      <c r="EY598" s="99"/>
      <c r="EZ598" s="99"/>
      <c r="FA598" s="99"/>
      <c r="FB598" s="99"/>
      <c r="FC598" s="99"/>
      <c r="FD598" s="99"/>
      <c r="FE598" s="99"/>
      <c r="FF598" s="99"/>
      <c r="FG598" s="99"/>
      <c r="FH598" s="99"/>
      <c r="FI598" s="99"/>
      <c r="FJ598" s="99"/>
      <c r="FK598" s="99"/>
      <c r="FL598" s="99"/>
      <c r="FM598" s="99"/>
      <c r="FN598" s="99"/>
      <c r="FO598" s="99"/>
      <c r="FP598" s="99"/>
      <c r="FQ598" s="99"/>
      <c r="FR598" s="99"/>
      <c r="FS598" s="99"/>
      <c r="FT598" s="99"/>
      <c r="FU598" s="99"/>
      <c r="FV598" s="99"/>
      <c r="FW598" s="99"/>
      <c r="FX598" s="99"/>
      <c r="FY598" s="99"/>
      <c r="FZ598" s="99"/>
      <c r="GA598" s="99"/>
      <c r="GB598" s="99"/>
      <c r="GC598" s="99"/>
      <c r="GD598" s="99"/>
      <c r="GE598" s="99"/>
      <c r="GF598" s="99"/>
      <c r="GG598" s="99"/>
      <c r="GH598" s="99"/>
      <c r="GI598" s="99"/>
      <c r="GJ598" s="99"/>
      <c r="GK598" s="99"/>
      <c r="GL598" s="99"/>
      <c r="GM598" s="99"/>
      <c r="GN598" s="99"/>
      <c r="GO598" s="99"/>
      <c r="GP598" s="99"/>
      <c r="GQ598" s="99"/>
      <c r="GR598" s="99"/>
      <c r="GS598" s="99"/>
      <c r="GT598" s="99"/>
      <c r="GU598" s="99"/>
      <c r="GV598" s="99"/>
      <c r="GW598" s="99"/>
      <c r="GX598" s="99"/>
      <c r="GY598" s="99"/>
      <c r="GZ598" s="99"/>
      <c r="HA598" s="99"/>
      <c r="HB598" s="99"/>
      <c r="HC598" s="99"/>
      <c r="HD598" s="99"/>
      <c r="HE598" s="99"/>
      <c r="HF598" s="99"/>
      <c r="HG598" s="99"/>
      <c r="HH598" s="99"/>
      <c r="HI598" s="99"/>
      <c r="HJ598" s="99"/>
      <c r="HK598" s="99"/>
      <c r="HL598" s="99"/>
      <c r="HM598" s="99"/>
      <c r="HN598" s="99"/>
      <c r="HO598" s="99"/>
      <c r="HP598" s="99"/>
      <c r="HQ598" s="99"/>
      <c r="HR598" s="99"/>
      <c r="HS598" s="99"/>
      <c r="HT598" s="99"/>
      <c r="HU598" s="99"/>
      <c r="HV598" s="99"/>
      <c r="HW598" s="99"/>
    </row>
    <row r="599" spans="1:231" ht="13.5" hidden="1" customHeight="1" outlineLevel="1">
      <c r="A599" s="4"/>
      <c r="H599" s="4"/>
      <c r="I599" s="1101" t="s">
        <v>409</v>
      </c>
      <c r="J599" s="20"/>
      <c r="K599" s="20"/>
      <c r="L599" s="20"/>
      <c r="M599" s="20"/>
      <c r="N599" s="20"/>
      <c r="O599" s="20"/>
      <c r="P599" s="20"/>
      <c r="Q599" s="20"/>
      <c r="R599" s="20"/>
      <c r="S599" s="20"/>
      <c r="T599" s="20"/>
      <c r="U599" s="20"/>
      <c r="V599" s="20"/>
      <c r="W599" s="20"/>
      <c r="X599" s="20"/>
      <c r="Y599" s="20"/>
      <c r="Z599" s="20"/>
      <c r="AA599" s="20"/>
      <c r="AB599" s="20"/>
      <c r="AC599" s="20"/>
      <c r="AD599" s="20"/>
      <c r="AE599" s="20"/>
      <c r="AF599" s="20"/>
      <c r="AG599" s="20"/>
      <c r="AH599" s="20"/>
      <c r="AI599" s="20"/>
      <c r="AJ599" s="20"/>
      <c r="AK599" s="20"/>
      <c r="AL599" s="20"/>
      <c r="AM599" s="20"/>
      <c r="AN599" s="20"/>
      <c r="AO599" s="20"/>
      <c r="AP599" s="20"/>
      <c r="AQ599" s="20"/>
      <c r="AR599" s="20"/>
      <c r="AS599" s="20"/>
      <c r="AT599" s="615"/>
      <c r="AU599" s="141"/>
      <c r="AV599" s="141"/>
      <c r="AW599" s="576"/>
      <c r="AX599" s="636"/>
      <c r="AY599" s="174"/>
      <c r="AZ599" s="174"/>
      <c r="BA599" s="574"/>
      <c r="BB599" s="636"/>
      <c r="BC599" s="174"/>
      <c r="BD599" s="174"/>
      <c r="BE599" s="574"/>
      <c r="BF599" s="636"/>
      <c r="BG599" s="174"/>
      <c r="BH599" s="174"/>
      <c r="BI599" s="574"/>
      <c r="BJ599" s="636"/>
      <c r="BK599" s="174"/>
      <c r="BL599" s="174"/>
      <c r="BM599" s="574"/>
      <c r="BN599" s="726"/>
      <c r="BO599" s="753"/>
      <c r="BP599" s="753"/>
      <c r="BQ599" s="782"/>
      <c r="BR599" s="831"/>
      <c r="BS599" s="174"/>
      <c r="BT599" s="174"/>
      <c r="BU599" s="574"/>
      <c r="BV599" s="636"/>
      <c r="BW599" s="174"/>
      <c r="BX599" s="174"/>
      <c r="BY599" s="574"/>
      <c r="BZ599" s="174"/>
      <c r="CA599" s="174"/>
      <c r="CB599" s="174"/>
      <c r="CC599" s="574"/>
      <c r="CD599" s="636"/>
      <c r="CE599" s="174"/>
      <c r="CF599" s="174"/>
      <c r="CG599" s="574"/>
      <c r="CH599" s="174"/>
      <c r="CI599" s="174"/>
      <c r="CJ599" s="174"/>
      <c r="CK599" s="174"/>
      <c r="CL599" s="174"/>
      <c r="CM599" s="174"/>
      <c r="CN599" s="174"/>
      <c r="CO599" s="174"/>
      <c r="CP599" s="174"/>
      <c r="CQ599" s="174"/>
      <c r="CR599" s="174"/>
      <c r="CS599" s="174"/>
      <c r="CT599" s="174"/>
      <c r="CU599" s="174"/>
      <c r="CV599" s="174"/>
      <c r="CW599" s="174"/>
      <c r="CX599" s="174"/>
      <c r="CY599" s="174"/>
      <c r="CZ599" s="174"/>
      <c r="DA599" s="174"/>
      <c r="DB599" s="174"/>
      <c r="DC599" s="174"/>
      <c r="DD599" s="174"/>
      <c r="DE599" s="174"/>
      <c r="DF599" s="174"/>
      <c r="DG599" s="174"/>
      <c r="DH599" s="174"/>
      <c r="DI599" s="574"/>
      <c r="DJ599" s="1139"/>
      <c r="DK599" s="141"/>
      <c r="DL599" s="141"/>
      <c r="DM599" s="141"/>
      <c r="DN599" s="141"/>
      <c r="DO599" s="141"/>
      <c r="DP599" s="141"/>
      <c r="DQ599" s="615"/>
      <c r="DR599" s="141"/>
      <c r="DS599" s="141"/>
      <c r="DT599" s="141"/>
      <c r="DU599" s="141"/>
      <c r="DV599" s="141"/>
      <c r="DW599" s="141"/>
      <c r="DX599" s="141"/>
      <c r="DY599" s="141"/>
      <c r="DZ599" s="141"/>
      <c r="EA599" s="141"/>
      <c r="EB599" s="174"/>
      <c r="EC599" s="174"/>
      <c r="ED599" s="174"/>
      <c r="EE599" s="174"/>
      <c r="EF599" s="174"/>
      <c r="EG599" s="174"/>
      <c r="EH599" s="174"/>
      <c r="EI599" s="174"/>
      <c r="EJ599" s="574"/>
      <c r="EK599" s="99"/>
      <c r="EL599" s="99"/>
      <c r="EM599" s="99"/>
      <c r="EN599" s="99"/>
      <c r="EO599" s="99"/>
      <c r="EP599" s="99"/>
      <c r="EQ599" s="99"/>
      <c r="ER599" s="99"/>
      <c r="ES599" s="99"/>
      <c r="ET599" s="99"/>
      <c r="EU599" s="99"/>
      <c r="EV599" s="99"/>
      <c r="EW599" s="99"/>
      <c r="EX599" s="99"/>
      <c r="EY599" s="99"/>
      <c r="EZ599" s="99"/>
      <c r="FA599" s="99"/>
      <c r="FB599" s="99"/>
      <c r="FC599" s="99"/>
      <c r="FD599" s="99"/>
      <c r="FE599" s="99"/>
      <c r="FF599" s="99"/>
      <c r="FG599" s="99"/>
      <c r="FH599" s="99"/>
      <c r="FI599" s="99"/>
      <c r="FJ599" s="99"/>
      <c r="FK599" s="99"/>
      <c r="FL599" s="99"/>
      <c r="FM599" s="99"/>
      <c r="FN599" s="99"/>
      <c r="FO599" s="99"/>
      <c r="FP599" s="99"/>
      <c r="FQ599" s="99"/>
      <c r="FR599" s="99"/>
      <c r="FS599" s="99"/>
      <c r="FT599" s="99"/>
      <c r="FU599" s="99"/>
      <c r="FV599" s="99"/>
      <c r="FW599" s="99"/>
      <c r="FX599" s="99"/>
      <c r="FY599" s="99"/>
      <c r="FZ599" s="99"/>
      <c r="GA599" s="99"/>
      <c r="GB599" s="99"/>
      <c r="GC599" s="99"/>
      <c r="GD599" s="99"/>
      <c r="GE599" s="99"/>
      <c r="GF599" s="99"/>
      <c r="GG599" s="99"/>
      <c r="GH599" s="99"/>
      <c r="GI599" s="99"/>
      <c r="GJ599" s="99"/>
      <c r="GK599" s="99"/>
      <c r="GL599" s="99"/>
      <c r="GM599" s="99"/>
      <c r="GN599" s="99"/>
      <c r="GO599" s="99"/>
      <c r="GP599" s="99"/>
      <c r="GQ599" s="99"/>
      <c r="GR599" s="99"/>
      <c r="GS599" s="99"/>
      <c r="GT599" s="99"/>
      <c r="GU599" s="99"/>
      <c r="GV599" s="99"/>
      <c r="GW599" s="99"/>
      <c r="GX599" s="99"/>
      <c r="GY599" s="99"/>
      <c r="GZ599" s="99"/>
      <c r="HA599" s="99"/>
      <c r="HB599" s="99"/>
      <c r="HC599" s="99"/>
      <c r="HD599" s="99"/>
      <c r="HE599" s="99"/>
      <c r="HF599" s="99"/>
      <c r="HG599" s="99"/>
      <c r="HH599" s="99"/>
      <c r="HI599" s="99"/>
      <c r="HJ599" s="99"/>
      <c r="HK599" s="99"/>
      <c r="HL599" s="99"/>
      <c r="HM599" s="99"/>
      <c r="HN599" s="99"/>
      <c r="HO599" s="99"/>
      <c r="HP599" s="99"/>
      <c r="HQ599" s="99"/>
      <c r="HR599" s="99"/>
      <c r="HS599" s="99"/>
      <c r="HT599" s="99"/>
      <c r="HU599" s="99"/>
      <c r="HV599" s="99"/>
      <c r="HW599" s="99"/>
    </row>
    <row r="600" spans="1:231" ht="13.5" hidden="1" customHeight="1" outlineLevel="1">
      <c r="A600" s="4"/>
      <c r="H600" s="4"/>
      <c r="I600" s="1070" t="s">
        <v>305</v>
      </c>
      <c r="J600" s="20"/>
      <c r="K600" s="20"/>
      <c r="L600" s="20"/>
      <c r="M600" s="20"/>
      <c r="N600" s="20"/>
      <c r="O600" s="20"/>
      <c r="P600" s="20"/>
      <c r="Q600" s="20"/>
      <c r="R600" s="20"/>
      <c r="S600" s="20"/>
      <c r="T600" s="20"/>
      <c r="U600" s="20"/>
      <c r="V600" s="20"/>
      <c r="W600" s="20"/>
      <c r="X600" s="20"/>
      <c r="Y600" s="20"/>
      <c r="Z600" s="20"/>
      <c r="AA600" s="20"/>
      <c r="AB600" s="20"/>
      <c r="AC600" s="20"/>
      <c r="AD600" s="20"/>
      <c r="AE600" s="20"/>
      <c r="AF600" s="20"/>
      <c r="AG600" s="20"/>
      <c r="AH600" s="20"/>
      <c r="AI600" s="20"/>
      <c r="AJ600" s="20"/>
      <c r="AK600" s="20"/>
      <c r="AL600" s="20"/>
      <c r="AM600" s="20"/>
      <c r="AN600" s="20"/>
      <c r="AO600" s="20"/>
      <c r="AP600" s="20"/>
      <c r="AQ600" s="20"/>
      <c r="AR600" s="20"/>
      <c r="AS600" s="20"/>
      <c r="AT600" s="615"/>
      <c r="AU600" s="141"/>
      <c r="AV600" s="141"/>
      <c r="AW600" s="576"/>
      <c r="AX600" s="636"/>
      <c r="AY600" s="174"/>
      <c r="AZ600" s="174"/>
      <c r="BA600" s="574"/>
      <c r="BB600" s="636"/>
      <c r="BC600" s="174"/>
      <c r="BD600" s="174"/>
      <c r="BE600" s="574"/>
      <c r="BF600" s="636"/>
      <c r="BG600" s="174"/>
      <c r="BH600" s="174"/>
      <c r="BI600" s="574"/>
      <c r="BJ600" s="636"/>
      <c r="BK600" s="174"/>
      <c r="BL600" s="174"/>
      <c r="BM600" s="574"/>
      <c r="BN600" s="157">
        <v>0</v>
      </c>
      <c r="BO600" s="157">
        <f>BO602-BO601</f>
        <v>7.3589999999999982</v>
      </c>
      <c r="BP600" s="157">
        <f>BP602-BP601</f>
        <v>10.038</v>
      </c>
      <c r="BQ600" s="157">
        <f>BQ602-BQ601</f>
        <v>9.6759999999999984</v>
      </c>
      <c r="BR600" s="831"/>
      <c r="BS600" s="174"/>
      <c r="BT600" s="174"/>
      <c r="BU600" s="574"/>
      <c r="BV600" s="636"/>
      <c r="BW600" s="174"/>
      <c r="BX600" s="174"/>
      <c r="BY600" s="574"/>
      <c r="BZ600" s="174"/>
      <c r="CA600" s="174"/>
      <c r="CB600" s="174"/>
      <c r="CC600" s="574"/>
      <c r="CD600" s="636"/>
      <c r="CE600" s="174"/>
      <c r="CF600" s="174"/>
      <c r="CG600" s="574"/>
      <c r="CH600" s="174"/>
      <c r="CI600" s="174"/>
      <c r="CJ600" s="174"/>
      <c r="CK600" s="174"/>
      <c r="CL600" s="174"/>
      <c r="CM600" s="174"/>
      <c r="CN600" s="174"/>
      <c r="CO600" s="174"/>
      <c r="CP600" s="174"/>
      <c r="CQ600" s="174"/>
      <c r="CR600" s="174"/>
      <c r="CS600" s="174"/>
      <c r="CT600" s="174"/>
      <c r="CU600" s="174"/>
      <c r="CV600" s="174"/>
      <c r="CW600" s="174"/>
      <c r="CX600" s="174"/>
      <c r="CY600" s="174"/>
      <c r="CZ600" s="174"/>
      <c r="DA600" s="174"/>
      <c r="DB600" s="174"/>
      <c r="DC600" s="174"/>
      <c r="DD600" s="174"/>
      <c r="DE600" s="174"/>
      <c r="DF600" s="174"/>
      <c r="DG600" s="174"/>
      <c r="DH600" s="174"/>
      <c r="DI600" s="574"/>
      <c r="DJ600" s="1139"/>
      <c r="DK600" s="141"/>
      <c r="DL600" s="141"/>
      <c r="DM600" s="141"/>
      <c r="DN600" s="141"/>
      <c r="DO600" s="141"/>
      <c r="DP600" s="141"/>
      <c r="DQ600" s="615"/>
      <c r="DR600" s="141"/>
      <c r="DS600" s="141"/>
      <c r="DT600" s="141"/>
      <c r="DU600" s="141"/>
      <c r="DV600" s="141"/>
      <c r="DW600" s="141"/>
      <c r="DX600" s="141"/>
      <c r="DY600" s="141"/>
      <c r="DZ600" s="141"/>
      <c r="EA600" s="141"/>
      <c r="EB600" s="174"/>
      <c r="EC600" s="174"/>
      <c r="ED600" s="174"/>
      <c r="EE600" s="174"/>
      <c r="EF600" s="174"/>
      <c r="EG600" s="174"/>
      <c r="EH600" s="174"/>
      <c r="EI600" s="174"/>
      <c r="EJ600" s="574"/>
      <c r="EK600" s="99"/>
      <c r="EL600" s="99"/>
      <c r="EM600" s="99"/>
      <c r="EN600" s="99"/>
      <c r="EO600" s="99"/>
      <c r="EP600" s="99"/>
      <c r="EQ600" s="99"/>
      <c r="ER600" s="99"/>
      <c r="ES600" s="99"/>
      <c r="ET600" s="99"/>
      <c r="EU600" s="99"/>
      <c r="EV600" s="99"/>
      <c r="EW600" s="99"/>
      <c r="EX600" s="99"/>
      <c r="EY600" s="99"/>
      <c r="EZ600" s="99"/>
      <c r="FA600" s="99"/>
      <c r="FB600" s="99"/>
      <c r="FC600" s="99"/>
      <c r="FD600" s="99"/>
      <c r="FE600" s="99"/>
      <c r="FF600" s="99"/>
      <c r="FG600" s="99"/>
      <c r="FH600" s="99"/>
      <c r="FI600" s="99"/>
      <c r="FJ600" s="99"/>
      <c r="FK600" s="99"/>
      <c r="FL600" s="99"/>
      <c r="FM600" s="99"/>
      <c r="FN600" s="99"/>
      <c r="FO600" s="99"/>
      <c r="FP600" s="99"/>
      <c r="FQ600" s="99"/>
      <c r="FR600" s="99"/>
      <c r="FS600" s="99"/>
      <c r="FT600" s="99"/>
      <c r="FU600" s="99"/>
      <c r="FV600" s="99"/>
      <c r="FW600" s="99"/>
      <c r="FX600" s="99"/>
      <c r="FY600" s="99"/>
      <c r="FZ600" s="99"/>
      <c r="GA600" s="99"/>
      <c r="GB600" s="99"/>
      <c r="GC600" s="99"/>
      <c r="GD600" s="99"/>
      <c r="GE600" s="99"/>
      <c r="GF600" s="99"/>
      <c r="GG600" s="99"/>
      <c r="GH600" s="99"/>
      <c r="GI600" s="99"/>
      <c r="GJ600" s="99"/>
      <c r="GK600" s="99"/>
      <c r="GL600" s="99"/>
      <c r="GM600" s="99"/>
      <c r="GN600" s="99"/>
      <c r="GO600" s="99"/>
      <c r="GP600" s="99"/>
      <c r="GQ600" s="99"/>
      <c r="GR600" s="99"/>
      <c r="GS600" s="99"/>
      <c r="GT600" s="99"/>
      <c r="GU600" s="99"/>
      <c r="GV600" s="99"/>
      <c r="GW600" s="99"/>
      <c r="GX600" s="99"/>
      <c r="GY600" s="99"/>
      <c r="GZ600" s="99"/>
      <c r="HA600" s="99"/>
      <c r="HB600" s="99"/>
      <c r="HC600" s="99"/>
      <c r="HD600" s="99"/>
      <c r="HE600" s="99"/>
      <c r="HF600" s="99"/>
      <c r="HG600" s="99"/>
      <c r="HH600" s="99"/>
      <c r="HI600" s="99"/>
      <c r="HJ600" s="99"/>
      <c r="HK600" s="99"/>
      <c r="HL600" s="99"/>
      <c r="HM600" s="99"/>
      <c r="HN600" s="99"/>
      <c r="HO600" s="99"/>
      <c r="HP600" s="99"/>
      <c r="HQ600" s="99"/>
      <c r="HR600" s="99"/>
      <c r="HS600" s="99"/>
      <c r="HT600" s="99"/>
      <c r="HU600" s="99"/>
      <c r="HV600" s="99"/>
      <c r="HW600" s="99"/>
    </row>
    <row r="601" spans="1:231" ht="13.5" hidden="1" customHeight="1" outlineLevel="1">
      <c r="A601" s="4"/>
      <c r="H601" s="4"/>
      <c r="I601" s="1066" t="s">
        <v>390</v>
      </c>
      <c r="J601" s="20"/>
      <c r="K601" s="20"/>
      <c r="L601" s="20"/>
      <c r="M601" s="20"/>
      <c r="N601" s="20"/>
      <c r="O601" s="20"/>
      <c r="P601" s="20"/>
      <c r="Q601" s="20"/>
      <c r="R601" s="20"/>
      <c r="S601" s="20"/>
      <c r="T601" s="20"/>
      <c r="U601" s="20"/>
      <c r="V601" s="20"/>
      <c r="W601" s="20"/>
      <c r="X601" s="20"/>
      <c r="Y601" s="20"/>
      <c r="Z601" s="20"/>
      <c r="AA601" s="20"/>
      <c r="AB601" s="20"/>
      <c r="AC601" s="20"/>
      <c r="AD601" s="20"/>
      <c r="AE601" s="20"/>
      <c r="AF601" s="20"/>
      <c r="AG601" s="20"/>
      <c r="AH601" s="20"/>
      <c r="AI601" s="20"/>
      <c r="AJ601" s="20"/>
      <c r="AK601" s="20"/>
      <c r="AL601" s="20"/>
      <c r="AM601" s="20"/>
      <c r="AN601" s="20"/>
      <c r="AO601" s="20"/>
      <c r="AP601" s="20"/>
      <c r="AQ601" s="20"/>
      <c r="AR601" s="20"/>
      <c r="AS601" s="20"/>
      <c r="AT601" s="615"/>
      <c r="AU601" s="141"/>
      <c r="AV601" s="141"/>
      <c r="AW601" s="576"/>
      <c r="AX601" s="636"/>
      <c r="AY601" s="174"/>
      <c r="AZ601" s="174"/>
      <c r="BA601" s="574"/>
      <c r="BB601" s="636"/>
      <c r="BC601" s="174"/>
      <c r="BD601" s="174"/>
      <c r="BE601" s="574"/>
      <c r="BF601" s="636"/>
      <c r="BG601" s="174"/>
      <c r="BH601" s="174"/>
      <c r="BI601" s="574"/>
      <c r="BJ601" s="636"/>
      <c r="BK601" s="174"/>
      <c r="BL601" s="174"/>
      <c r="BM601" s="574"/>
      <c r="BN601" s="197">
        <v>15.252000000000001</v>
      </c>
      <c r="BO601" s="134">
        <f>BO520</f>
        <v>15.3</v>
      </c>
      <c r="BP601" s="134">
        <f>BP520</f>
        <v>15.3</v>
      </c>
      <c r="BQ601" s="134">
        <f>BQ520</f>
        <v>15.3</v>
      </c>
      <c r="BR601" s="831"/>
      <c r="BS601" s="174"/>
      <c r="BT601" s="174"/>
      <c r="BU601" s="574"/>
      <c r="BV601" s="636"/>
      <c r="BW601" s="174"/>
      <c r="BX601" s="174"/>
      <c r="BY601" s="574"/>
      <c r="BZ601" s="174"/>
      <c r="CA601" s="174"/>
      <c r="CB601" s="174"/>
      <c r="CC601" s="574"/>
      <c r="CD601" s="636"/>
      <c r="CE601" s="174"/>
      <c r="CF601" s="174"/>
      <c r="CG601" s="574"/>
      <c r="CH601" s="174"/>
      <c r="CI601" s="174"/>
      <c r="CJ601" s="174"/>
      <c r="CK601" s="174"/>
      <c r="CL601" s="174"/>
      <c r="CM601" s="174"/>
      <c r="CN601" s="174"/>
      <c r="CO601" s="174"/>
      <c r="CP601" s="174"/>
      <c r="CQ601" s="174"/>
      <c r="CR601" s="174"/>
      <c r="CS601" s="174"/>
      <c r="CT601" s="174"/>
      <c r="CU601" s="174"/>
      <c r="CV601" s="174"/>
      <c r="CW601" s="174"/>
      <c r="CX601" s="174"/>
      <c r="CY601" s="174"/>
      <c r="CZ601" s="174"/>
      <c r="DA601" s="174"/>
      <c r="DB601" s="174"/>
      <c r="DC601" s="174"/>
      <c r="DD601" s="174"/>
      <c r="DE601" s="174"/>
      <c r="DF601" s="174"/>
      <c r="DG601" s="174"/>
      <c r="DH601" s="174"/>
      <c r="DI601" s="574"/>
      <c r="DJ601" s="1139"/>
      <c r="DK601" s="141"/>
      <c r="DL601" s="141"/>
      <c r="DM601" s="141"/>
      <c r="DN601" s="141"/>
      <c r="DO601" s="141"/>
      <c r="DP601" s="141"/>
      <c r="DQ601" s="615"/>
      <c r="DR601" s="141"/>
      <c r="DS601" s="141"/>
      <c r="DT601" s="141"/>
      <c r="DU601" s="141"/>
      <c r="DV601" s="141"/>
      <c r="DW601" s="141"/>
      <c r="DX601" s="141"/>
      <c r="DY601" s="141"/>
      <c r="DZ601" s="141"/>
      <c r="EA601" s="141"/>
      <c r="EB601" s="174"/>
      <c r="EC601" s="174"/>
      <c r="ED601" s="174"/>
      <c r="EE601" s="174"/>
      <c r="EF601" s="174"/>
      <c r="EG601" s="174"/>
      <c r="EH601" s="174"/>
      <c r="EI601" s="174"/>
      <c r="EJ601" s="574"/>
      <c r="EK601" s="99"/>
      <c r="EL601" s="99"/>
      <c r="EM601" s="99"/>
      <c r="EN601" s="99"/>
      <c r="EO601" s="99"/>
      <c r="EP601" s="99"/>
      <c r="EQ601" s="99"/>
      <c r="ER601" s="99"/>
      <c r="ES601" s="99"/>
      <c r="ET601" s="99"/>
      <c r="EU601" s="99"/>
      <c r="EV601" s="99"/>
      <c r="EW601" s="99"/>
      <c r="EX601" s="99"/>
      <c r="EY601" s="99"/>
      <c r="EZ601" s="99"/>
      <c r="FA601" s="99"/>
      <c r="FB601" s="99"/>
      <c r="FC601" s="99"/>
      <c r="FD601" s="99"/>
      <c r="FE601" s="99"/>
      <c r="FF601" s="99"/>
      <c r="FG601" s="99"/>
      <c r="FH601" s="99"/>
      <c r="FI601" s="99"/>
      <c r="FJ601" s="99"/>
      <c r="FK601" s="99"/>
      <c r="FL601" s="99"/>
      <c r="FM601" s="99"/>
      <c r="FN601" s="99"/>
      <c r="FO601" s="99"/>
      <c r="FP601" s="99"/>
      <c r="FQ601" s="99"/>
      <c r="FR601" s="99"/>
      <c r="FS601" s="99"/>
      <c r="FT601" s="99"/>
      <c r="FU601" s="99"/>
      <c r="FV601" s="99"/>
      <c r="FW601" s="99"/>
      <c r="FX601" s="99"/>
      <c r="FY601" s="99"/>
      <c r="FZ601" s="99"/>
      <c r="GA601" s="99"/>
      <c r="GB601" s="99"/>
      <c r="GC601" s="99"/>
      <c r="GD601" s="99"/>
      <c r="GE601" s="99"/>
      <c r="GF601" s="99"/>
      <c r="GG601" s="99"/>
      <c r="GH601" s="99"/>
      <c r="GI601" s="99"/>
      <c r="GJ601" s="99"/>
      <c r="GK601" s="99"/>
      <c r="GL601" s="99"/>
      <c r="GM601" s="99"/>
      <c r="GN601" s="99"/>
      <c r="GO601" s="99"/>
      <c r="GP601" s="99"/>
      <c r="GQ601" s="99"/>
      <c r="GR601" s="99"/>
      <c r="GS601" s="99"/>
      <c r="GT601" s="99"/>
      <c r="GU601" s="99"/>
      <c r="GV601" s="99"/>
      <c r="GW601" s="99"/>
      <c r="GX601" s="99"/>
      <c r="GY601" s="99"/>
      <c r="GZ601" s="99"/>
      <c r="HA601" s="99"/>
      <c r="HB601" s="99"/>
      <c r="HC601" s="99"/>
      <c r="HD601" s="99"/>
      <c r="HE601" s="99"/>
      <c r="HF601" s="99"/>
      <c r="HG601" s="99"/>
      <c r="HH601" s="99"/>
      <c r="HI601" s="99"/>
      <c r="HJ601" s="99"/>
      <c r="HK601" s="99"/>
      <c r="HL601" s="99"/>
      <c r="HM601" s="99"/>
      <c r="HN601" s="99"/>
      <c r="HO601" s="99"/>
      <c r="HP601" s="99"/>
      <c r="HQ601" s="99"/>
      <c r="HR601" s="99"/>
      <c r="HS601" s="99"/>
      <c r="HT601" s="99"/>
      <c r="HU601" s="99"/>
      <c r="HV601" s="99"/>
      <c r="HW601" s="99"/>
    </row>
    <row r="602" spans="1:231" ht="13.5" hidden="1" customHeight="1" outlineLevel="1">
      <c r="A602" s="4"/>
      <c r="H602" s="4"/>
      <c r="I602" s="1067" t="s">
        <v>391</v>
      </c>
      <c r="J602" s="20"/>
      <c r="K602" s="20"/>
      <c r="L602" s="20"/>
      <c r="M602" s="20"/>
      <c r="N602" s="20"/>
      <c r="O602" s="20"/>
      <c r="P602" s="20"/>
      <c r="Q602" s="20"/>
      <c r="R602" s="20"/>
      <c r="S602" s="20"/>
      <c r="T602" s="20"/>
      <c r="U602" s="20"/>
      <c r="V602" s="20"/>
      <c r="W602" s="20"/>
      <c r="X602" s="20"/>
      <c r="Y602" s="20"/>
      <c r="Z602" s="20"/>
      <c r="AA602" s="20"/>
      <c r="AB602" s="20"/>
      <c r="AC602" s="20"/>
      <c r="AD602" s="20"/>
      <c r="AE602" s="20"/>
      <c r="AF602" s="20"/>
      <c r="AG602" s="20"/>
      <c r="AH602" s="20"/>
      <c r="AI602" s="20"/>
      <c r="AJ602" s="20"/>
      <c r="AK602" s="20"/>
      <c r="AL602" s="20"/>
      <c r="AM602" s="20"/>
      <c r="AN602" s="20"/>
      <c r="AO602" s="20"/>
      <c r="AP602" s="20"/>
      <c r="AQ602" s="20"/>
      <c r="AR602" s="20"/>
      <c r="AS602" s="20"/>
      <c r="AT602" s="615"/>
      <c r="AU602" s="141"/>
      <c r="AV602" s="141"/>
      <c r="AW602" s="576"/>
      <c r="AX602" s="636"/>
      <c r="AY602" s="174"/>
      <c r="AZ602" s="174"/>
      <c r="BA602" s="574"/>
      <c r="BB602" s="636"/>
      <c r="BC602" s="174"/>
      <c r="BD602" s="174"/>
      <c r="BE602" s="574"/>
      <c r="BF602" s="636"/>
      <c r="BG602" s="174"/>
      <c r="BH602" s="174"/>
      <c r="BI602" s="574"/>
      <c r="BJ602" s="636"/>
      <c r="BK602" s="174"/>
      <c r="BL602" s="174"/>
      <c r="BM602" s="574"/>
      <c r="BN602" s="138">
        <f>BN600+BN601</f>
        <v>15.252000000000001</v>
      </c>
      <c r="BO602" s="138">
        <f>BO604-BO603</f>
        <v>22.658999999999999</v>
      </c>
      <c r="BP602" s="138">
        <f>BP604-BP603</f>
        <v>25.338000000000001</v>
      </c>
      <c r="BQ602" s="138">
        <f>BQ604-BQ603</f>
        <v>24.975999999999999</v>
      </c>
      <c r="BR602" s="831"/>
      <c r="BS602" s="174"/>
      <c r="BT602" s="174"/>
      <c r="BU602" s="574"/>
      <c r="BV602" s="636"/>
      <c r="BW602" s="174"/>
      <c r="BX602" s="174"/>
      <c r="BY602" s="574"/>
      <c r="BZ602" s="174"/>
      <c r="CA602" s="174"/>
      <c r="CB602" s="174"/>
      <c r="CC602" s="574"/>
      <c r="CD602" s="636"/>
      <c r="CE602" s="174"/>
      <c r="CF602" s="174"/>
      <c r="CG602" s="574"/>
      <c r="CH602" s="174"/>
      <c r="CI602" s="174"/>
      <c r="CJ602" s="174"/>
      <c r="CK602" s="174"/>
      <c r="CL602" s="174"/>
      <c r="CM602" s="174"/>
      <c r="CN602" s="174"/>
      <c r="CO602" s="174"/>
      <c r="CP602" s="174"/>
      <c r="CQ602" s="174"/>
      <c r="CR602" s="174"/>
      <c r="CS602" s="174"/>
      <c r="CT602" s="174"/>
      <c r="CU602" s="174"/>
      <c r="CV602" s="174"/>
      <c r="CW602" s="174"/>
      <c r="CX602" s="174"/>
      <c r="CY602" s="174"/>
      <c r="CZ602" s="174"/>
      <c r="DA602" s="174"/>
      <c r="DB602" s="174"/>
      <c r="DC602" s="174"/>
      <c r="DD602" s="174"/>
      <c r="DE602" s="174"/>
      <c r="DF602" s="174"/>
      <c r="DG602" s="174"/>
      <c r="DH602" s="174"/>
      <c r="DI602" s="574"/>
      <c r="DJ602" s="1139"/>
      <c r="DK602" s="141"/>
      <c r="DL602" s="141"/>
      <c r="DM602" s="141"/>
      <c r="DN602" s="141"/>
      <c r="DO602" s="141"/>
      <c r="DP602" s="141"/>
      <c r="DQ602" s="615"/>
      <c r="DR602" s="141"/>
      <c r="DS602" s="141"/>
      <c r="DT602" s="141"/>
      <c r="DU602" s="141"/>
      <c r="DV602" s="141"/>
      <c r="DW602" s="141"/>
      <c r="DX602" s="141"/>
      <c r="DY602" s="141"/>
      <c r="DZ602" s="141"/>
      <c r="EA602" s="141"/>
      <c r="EB602" s="174"/>
      <c r="EC602" s="174"/>
      <c r="ED602" s="174"/>
      <c r="EE602" s="174"/>
      <c r="EF602" s="174"/>
      <c r="EG602" s="174"/>
      <c r="EH602" s="174"/>
      <c r="EI602" s="174"/>
      <c r="EJ602" s="574"/>
      <c r="EK602" s="99"/>
      <c r="EL602" s="99"/>
      <c r="EM602" s="99"/>
      <c r="EN602" s="99"/>
      <c r="EO602" s="99"/>
      <c r="EP602" s="99"/>
      <c r="EQ602" s="99"/>
      <c r="ER602" s="99"/>
      <c r="ES602" s="99"/>
      <c r="ET602" s="99"/>
      <c r="EU602" s="99"/>
      <c r="EV602" s="99"/>
      <c r="EW602" s="99"/>
      <c r="EX602" s="99"/>
      <c r="EY602" s="99"/>
      <c r="EZ602" s="99"/>
      <c r="FA602" s="99"/>
      <c r="FB602" s="99"/>
      <c r="FC602" s="99"/>
      <c r="FD602" s="99"/>
      <c r="FE602" s="99"/>
      <c r="FF602" s="99"/>
      <c r="FG602" s="99"/>
      <c r="FH602" s="99"/>
      <c r="FI602" s="99"/>
      <c r="FJ602" s="99"/>
      <c r="FK602" s="99"/>
      <c r="FL602" s="99"/>
      <c r="FM602" s="99"/>
      <c r="FN602" s="99"/>
      <c r="FO602" s="99"/>
      <c r="FP602" s="99"/>
      <c r="FQ602" s="99"/>
      <c r="FR602" s="99"/>
      <c r="FS602" s="99"/>
      <c r="FT602" s="99"/>
      <c r="FU602" s="99"/>
      <c r="FV602" s="99"/>
      <c r="FW602" s="99"/>
      <c r="FX602" s="99"/>
      <c r="FY602" s="99"/>
      <c r="FZ602" s="99"/>
      <c r="GA602" s="99"/>
      <c r="GB602" s="99"/>
      <c r="GC602" s="99"/>
      <c r="GD602" s="99"/>
      <c r="GE602" s="99"/>
      <c r="GF602" s="99"/>
      <c r="GG602" s="99"/>
      <c r="GH602" s="99"/>
      <c r="GI602" s="99"/>
      <c r="GJ602" s="99"/>
      <c r="GK602" s="99"/>
      <c r="GL602" s="99"/>
      <c r="GM602" s="99"/>
      <c r="GN602" s="99"/>
      <c r="GO602" s="99"/>
      <c r="GP602" s="99"/>
      <c r="GQ602" s="99"/>
      <c r="GR602" s="99"/>
      <c r="GS602" s="99"/>
      <c r="GT602" s="99"/>
      <c r="GU602" s="99"/>
      <c r="GV602" s="99"/>
      <c r="GW602" s="99"/>
      <c r="GX602" s="99"/>
      <c r="GY602" s="99"/>
      <c r="GZ602" s="99"/>
      <c r="HA602" s="99"/>
      <c r="HB602" s="99"/>
      <c r="HC602" s="99"/>
      <c r="HD602" s="99"/>
      <c r="HE602" s="99"/>
      <c r="HF602" s="99"/>
      <c r="HG602" s="99"/>
      <c r="HH602" s="99"/>
      <c r="HI602" s="99"/>
      <c r="HJ602" s="99"/>
      <c r="HK602" s="99"/>
      <c r="HL602" s="99"/>
      <c r="HM602" s="99"/>
      <c r="HN602" s="99"/>
      <c r="HO602" s="99"/>
      <c r="HP602" s="99"/>
      <c r="HQ602" s="99"/>
      <c r="HR602" s="99"/>
      <c r="HS602" s="99"/>
      <c r="HT602" s="99"/>
      <c r="HU602" s="99"/>
      <c r="HV602" s="99"/>
      <c r="HW602" s="99"/>
    </row>
    <row r="603" spans="1:231" ht="13.5" hidden="1" customHeight="1" outlineLevel="1">
      <c r="A603" s="4"/>
      <c r="H603" s="4"/>
      <c r="I603" s="1066" t="s">
        <v>125</v>
      </c>
      <c r="J603" s="20"/>
      <c r="K603" s="20"/>
      <c r="L603" s="20"/>
      <c r="M603" s="20"/>
      <c r="N603" s="20"/>
      <c r="O603" s="20"/>
      <c r="P603" s="20"/>
      <c r="Q603" s="20"/>
      <c r="R603" s="20"/>
      <c r="S603" s="20"/>
      <c r="T603" s="20"/>
      <c r="U603" s="20"/>
      <c r="V603" s="20"/>
      <c r="W603" s="20"/>
      <c r="X603" s="20"/>
      <c r="Y603" s="20"/>
      <c r="Z603" s="20"/>
      <c r="AA603" s="20"/>
      <c r="AB603" s="20"/>
      <c r="AC603" s="20"/>
      <c r="AD603" s="20"/>
      <c r="AE603" s="20"/>
      <c r="AF603" s="20"/>
      <c r="AG603" s="20"/>
      <c r="AH603" s="20"/>
      <c r="AI603" s="20"/>
      <c r="AJ603" s="20"/>
      <c r="AK603" s="20"/>
      <c r="AL603" s="20"/>
      <c r="AM603" s="20"/>
      <c r="AN603" s="20"/>
      <c r="AO603" s="20"/>
      <c r="AP603" s="20"/>
      <c r="AQ603" s="20"/>
      <c r="AR603" s="20"/>
      <c r="AS603" s="20"/>
      <c r="AT603" s="615"/>
      <c r="AU603" s="141"/>
      <c r="AV603" s="141"/>
      <c r="AW603" s="576"/>
      <c r="AX603" s="636"/>
      <c r="AY603" s="174"/>
      <c r="AZ603" s="174"/>
      <c r="BA603" s="574"/>
      <c r="BB603" s="636"/>
      <c r="BC603" s="174"/>
      <c r="BD603" s="174"/>
      <c r="BE603" s="574"/>
      <c r="BF603" s="636"/>
      <c r="BG603" s="174"/>
      <c r="BH603" s="174"/>
      <c r="BI603" s="574"/>
      <c r="BJ603" s="636"/>
      <c r="BK603" s="174"/>
      <c r="BL603" s="174"/>
      <c r="BM603" s="574"/>
      <c r="BN603" s="197">
        <v>30.536999999999999</v>
      </c>
      <c r="BO603" s="197">
        <f>BN603</f>
        <v>30.536999999999999</v>
      </c>
      <c r="BP603" s="197">
        <f>BO603</f>
        <v>30.536999999999999</v>
      </c>
      <c r="BQ603" s="197">
        <f>BP603</f>
        <v>30.536999999999999</v>
      </c>
      <c r="BR603" s="831"/>
      <c r="BS603" s="174"/>
      <c r="BT603" s="174"/>
      <c r="BU603" s="574"/>
      <c r="BV603" s="636"/>
      <c r="BW603" s="174"/>
      <c r="BX603" s="174"/>
      <c r="BY603" s="574"/>
      <c r="BZ603" s="174"/>
      <c r="CA603" s="174"/>
      <c r="CB603" s="174"/>
      <c r="CC603" s="574"/>
      <c r="CD603" s="636"/>
      <c r="CE603" s="174"/>
      <c r="CF603" s="174"/>
      <c r="CG603" s="574"/>
      <c r="CH603" s="174"/>
      <c r="CI603" s="174"/>
      <c r="CJ603" s="174"/>
      <c r="CK603" s="174"/>
      <c r="CL603" s="174"/>
      <c r="CM603" s="174"/>
      <c r="CN603" s="174"/>
      <c r="CO603" s="174"/>
      <c r="CP603" s="174"/>
      <c r="CQ603" s="174"/>
      <c r="CR603" s="174"/>
      <c r="CS603" s="174"/>
      <c r="CT603" s="174"/>
      <c r="CU603" s="174"/>
      <c r="CV603" s="174"/>
      <c r="CW603" s="174"/>
      <c r="CX603" s="174"/>
      <c r="CY603" s="174"/>
      <c r="CZ603" s="174"/>
      <c r="DA603" s="174"/>
      <c r="DB603" s="174"/>
      <c r="DC603" s="174"/>
      <c r="DD603" s="174"/>
      <c r="DE603" s="174"/>
      <c r="DF603" s="174"/>
      <c r="DG603" s="174"/>
      <c r="DH603" s="174"/>
      <c r="DI603" s="574"/>
      <c r="DJ603" s="1139"/>
      <c r="DK603" s="141"/>
      <c r="DL603" s="141"/>
      <c r="DM603" s="141"/>
      <c r="DN603" s="141"/>
      <c r="DO603" s="141"/>
      <c r="DP603" s="141"/>
      <c r="DQ603" s="615"/>
      <c r="DR603" s="141"/>
      <c r="DS603" s="141"/>
      <c r="DT603" s="141"/>
      <c r="DU603" s="141"/>
      <c r="DV603" s="141"/>
      <c r="DW603" s="141"/>
      <c r="DX603" s="141"/>
      <c r="DY603" s="141"/>
      <c r="DZ603" s="141"/>
      <c r="EA603" s="141"/>
      <c r="EB603" s="174"/>
      <c r="EC603" s="174"/>
      <c r="ED603" s="174"/>
      <c r="EE603" s="174"/>
      <c r="EF603" s="174"/>
      <c r="EG603" s="174"/>
      <c r="EH603" s="174"/>
      <c r="EI603" s="174"/>
      <c r="EJ603" s="574"/>
      <c r="EK603" s="99"/>
      <c r="EL603" s="99"/>
      <c r="EM603" s="99"/>
      <c r="EN603" s="99"/>
      <c r="EO603" s="99"/>
      <c r="EP603" s="99"/>
      <c r="EQ603" s="99"/>
      <c r="ER603" s="99"/>
      <c r="ES603" s="99"/>
      <c r="ET603" s="99"/>
      <c r="EU603" s="99"/>
      <c r="EV603" s="99"/>
      <c r="EW603" s="99"/>
      <c r="EX603" s="99"/>
      <c r="EY603" s="99"/>
      <c r="EZ603" s="99"/>
      <c r="FA603" s="99"/>
      <c r="FB603" s="99"/>
      <c r="FC603" s="99"/>
      <c r="FD603" s="99"/>
      <c r="FE603" s="99"/>
      <c r="FF603" s="99"/>
      <c r="FG603" s="99"/>
      <c r="FH603" s="99"/>
      <c r="FI603" s="99"/>
      <c r="FJ603" s="99"/>
      <c r="FK603" s="99"/>
      <c r="FL603" s="99"/>
      <c r="FM603" s="99"/>
      <c r="FN603" s="99"/>
      <c r="FO603" s="99"/>
      <c r="FP603" s="99"/>
      <c r="FQ603" s="99"/>
      <c r="FR603" s="99"/>
      <c r="FS603" s="99"/>
      <c r="FT603" s="99"/>
      <c r="FU603" s="99"/>
      <c r="FV603" s="99"/>
      <c r="FW603" s="99"/>
      <c r="FX603" s="99"/>
      <c r="FY603" s="99"/>
      <c r="FZ603" s="99"/>
      <c r="GA603" s="99"/>
      <c r="GB603" s="99"/>
      <c r="GC603" s="99"/>
      <c r="GD603" s="99"/>
      <c r="GE603" s="99"/>
      <c r="GF603" s="99"/>
      <c r="GG603" s="99"/>
      <c r="GH603" s="99"/>
      <c r="GI603" s="99"/>
      <c r="GJ603" s="99"/>
      <c r="GK603" s="99"/>
      <c r="GL603" s="99"/>
      <c r="GM603" s="99"/>
      <c r="GN603" s="99"/>
      <c r="GO603" s="99"/>
      <c r="GP603" s="99"/>
      <c r="GQ603" s="99"/>
      <c r="GR603" s="99"/>
      <c r="GS603" s="99"/>
      <c r="GT603" s="99"/>
      <c r="GU603" s="99"/>
      <c r="GV603" s="99"/>
      <c r="GW603" s="99"/>
      <c r="GX603" s="99"/>
      <c r="GY603" s="99"/>
      <c r="GZ603" s="99"/>
      <c r="HA603" s="99"/>
      <c r="HB603" s="99"/>
      <c r="HC603" s="99"/>
      <c r="HD603" s="99"/>
      <c r="HE603" s="99"/>
      <c r="HF603" s="99"/>
      <c r="HG603" s="99"/>
      <c r="HH603" s="99"/>
      <c r="HI603" s="99"/>
      <c r="HJ603" s="99"/>
      <c r="HK603" s="99"/>
      <c r="HL603" s="99"/>
      <c r="HM603" s="99"/>
      <c r="HN603" s="99"/>
      <c r="HO603" s="99"/>
      <c r="HP603" s="99"/>
      <c r="HQ603" s="99"/>
      <c r="HR603" s="99"/>
      <c r="HS603" s="99"/>
      <c r="HT603" s="99"/>
      <c r="HU603" s="99"/>
      <c r="HV603" s="99"/>
      <c r="HW603" s="99"/>
    </row>
    <row r="604" spans="1:231" ht="13.5" hidden="1" customHeight="1" outlineLevel="1">
      <c r="A604" s="4"/>
      <c r="H604" s="4"/>
      <c r="I604" s="1067" t="s">
        <v>126</v>
      </c>
      <c r="J604" s="20"/>
      <c r="K604" s="20"/>
      <c r="L604" s="20"/>
      <c r="M604" s="20"/>
      <c r="N604" s="20"/>
      <c r="O604" s="20"/>
      <c r="P604" s="20"/>
      <c r="Q604" s="20"/>
      <c r="R604" s="20"/>
      <c r="S604" s="20"/>
      <c r="T604" s="20"/>
      <c r="U604" s="20"/>
      <c r="V604" s="20"/>
      <c r="W604" s="20"/>
      <c r="X604" s="20"/>
      <c r="Y604" s="20"/>
      <c r="Z604" s="20"/>
      <c r="AA604" s="20"/>
      <c r="AB604" s="20"/>
      <c r="AC604" s="20"/>
      <c r="AD604" s="20"/>
      <c r="AE604" s="20"/>
      <c r="AF604" s="20"/>
      <c r="AG604" s="20"/>
      <c r="AH604" s="20"/>
      <c r="AI604" s="20"/>
      <c r="AJ604" s="20"/>
      <c r="AK604" s="20"/>
      <c r="AL604" s="20"/>
      <c r="AM604" s="20"/>
      <c r="AN604" s="20"/>
      <c r="AO604" s="20"/>
      <c r="AP604" s="20"/>
      <c r="AQ604" s="20"/>
      <c r="AR604" s="20"/>
      <c r="AS604" s="20"/>
      <c r="AT604" s="615"/>
      <c r="AU604" s="141"/>
      <c r="AV604" s="141"/>
      <c r="AW604" s="576"/>
      <c r="AX604" s="636"/>
      <c r="AY604" s="174"/>
      <c r="AZ604" s="174"/>
      <c r="BA604" s="574"/>
      <c r="BB604" s="636"/>
      <c r="BC604" s="174"/>
      <c r="BD604" s="174"/>
      <c r="BE604" s="574"/>
      <c r="BF604" s="636"/>
      <c r="BG604" s="174"/>
      <c r="BH604" s="174"/>
      <c r="BI604" s="574"/>
      <c r="BJ604" s="636"/>
      <c r="BK604" s="174"/>
      <c r="BL604" s="174"/>
      <c r="BM604" s="574"/>
      <c r="BN604" s="138">
        <f>BN602+BN603</f>
        <v>45.789000000000001</v>
      </c>
      <c r="BO604" s="138">
        <v>53.195999999999998</v>
      </c>
      <c r="BP604" s="138">
        <v>55.875</v>
      </c>
      <c r="BQ604" s="138">
        <v>55.512999999999998</v>
      </c>
      <c r="BR604" s="831"/>
      <c r="BS604" s="174"/>
      <c r="BT604" s="174"/>
      <c r="BU604" s="574"/>
      <c r="BV604" s="636"/>
      <c r="BW604" s="174"/>
      <c r="BX604" s="174"/>
      <c r="BY604" s="574"/>
      <c r="BZ604" s="174"/>
      <c r="CA604" s="174"/>
      <c r="CB604" s="174"/>
      <c r="CC604" s="574"/>
      <c r="CD604" s="636"/>
      <c r="CE604" s="174"/>
      <c r="CF604" s="174"/>
      <c r="CG604" s="574"/>
      <c r="CH604" s="174"/>
      <c r="CI604" s="174"/>
      <c r="CJ604" s="174"/>
      <c r="CK604" s="174"/>
      <c r="CL604" s="174"/>
      <c r="CM604" s="174"/>
      <c r="CN604" s="174"/>
      <c r="CO604" s="174"/>
      <c r="CP604" s="174"/>
      <c r="CQ604" s="174"/>
      <c r="CR604" s="174"/>
      <c r="CS604" s="174"/>
      <c r="CT604" s="174"/>
      <c r="CU604" s="174"/>
      <c r="CV604" s="174"/>
      <c r="CW604" s="174"/>
      <c r="CX604" s="174"/>
      <c r="CY604" s="174"/>
      <c r="CZ604" s="174"/>
      <c r="DA604" s="174"/>
      <c r="DB604" s="174"/>
      <c r="DC604" s="174"/>
      <c r="DD604" s="174"/>
      <c r="DE604" s="174"/>
      <c r="DF604" s="174"/>
      <c r="DG604" s="174"/>
      <c r="DH604" s="174"/>
      <c r="DI604" s="574"/>
      <c r="DJ604" s="1139"/>
      <c r="DK604" s="141"/>
      <c r="DL604" s="141"/>
      <c r="DM604" s="141"/>
      <c r="DN604" s="141"/>
      <c r="DO604" s="141"/>
      <c r="DP604" s="141"/>
      <c r="DQ604" s="615"/>
      <c r="DR604" s="141"/>
      <c r="DS604" s="141"/>
      <c r="DT604" s="141"/>
      <c r="DU604" s="141"/>
      <c r="DV604" s="141"/>
      <c r="DW604" s="141"/>
      <c r="DX604" s="141"/>
      <c r="DY604" s="141"/>
      <c r="DZ604" s="141"/>
      <c r="EA604" s="141"/>
      <c r="EB604" s="174"/>
      <c r="EC604" s="174"/>
      <c r="ED604" s="174"/>
      <c r="EE604" s="174"/>
      <c r="EF604" s="174"/>
      <c r="EG604" s="174"/>
      <c r="EH604" s="174"/>
      <c r="EI604" s="174"/>
      <c r="EJ604" s="574"/>
      <c r="EK604" s="99"/>
      <c r="EL604" s="99"/>
      <c r="EM604" s="99"/>
      <c r="EN604" s="99"/>
      <c r="EO604" s="99"/>
      <c r="EP604" s="99"/>
      <c r="EQ604" s="99"/>
      <c r="ER604" s="99"/>
      <c r="ES604" s="99"/>
      <c r="ET604" s="99"/>
      <c r="EU604" s="99"/>
      <c r="EV604" s="99"/>
      <c r="EW604" s="99"/>
      <c r="EX604" s="99"/>
      <c r="EY604" s="99"/>
      <c r="EZ604" s="99"/>
      <c r="FA604" s="99"/>
      <c r="FB604" s="99"/>
      <c r="FC604" s="99"/>
      <c r="FD604" s="99"/>
      <c r="FE604" s="99"/>
      <c r="FF604" s="99"/>
      <c r="FG604" s="99"/>
      <c r="FH604" s="99"/>
      <c r="FI604" s="99"/>
      <c r="FJ604" s="99"/>
      <c r="FK604" s="99"/>
      <c r="FL604" s="99"/>
      <c r="FM604" s="99"/>
      <c r="FN604" s="99"/>
      <c r="FO604" s="99"/>
      <c r="FP604" s="99"/>
      <c r="FQ604" s="99"/>
      <c r="FR604" s="99"/>
      <c r="FS604" s="99"/>
      <c r="FT604" s="99"/>
      <c r="FU604" s="99"/>
      <c r="FV604" s="99"/>
      <c r="FW604" s="99"/>
      <c r="FX604" s="99"/>
      <c r="FY604" s="99"/>
      <c r="FZ604" s="99"/>
      <c r="GA604" s="99"/>
      <c r="GB604" s="99"/>
      <c r="GC604" s="99"/>
      <c r="GD604" s="99"/>
      <c r="GE604" s="99"/>
      <c r="GF604" s="99"/>
      <c r="GG604" s="99"/>
      <c r="GH604" s="99"/>
      <c r="GI604" s="99"/>
      <c r="GJ604" s="99"/>
      <c r="GK604" s="99"/>
      <c r="GL604" s="99"/>
      <c r="GM604" s="99"/>
      <c r="GN604" s="99"/>
      <c r="GO604" s="99"/>
      <c r="GP604" s="99"/>
      <c r="GQ604" s="99"/>
      <c r="GR604" s="99"/>
      <c r="GS604" s="99"/>
      <c r="GT604" s="99"/>
      <c r="GU604" s="99"/>
      <c r="GV604" s="99"/>
      <c r="GW604" s="99"/>
      <c r="GX604" s="99"/>
      <c r="GY604" s="99"/>
      <c r="GZ604" s="99"/>
      <c r="HA604" s="99"/>
      <c r="HB604" s="99"/>
      <c r="HC604" s="99"/>
      <c r="HD604" s="99"/>
      <c r="HE604" s="99"/>
      <c r="HF604" s="99"/>
      <c r="HG604" s="99"/>
      <c r="HH604" s="99"/>
      <c r="HI604" s="99"/>
      <c r="HJ604" s="99"/>
      <c r="HK604" s="99"/>
      <c r="HL604" s="99"/>
      <c r="HM604" s="99"/>
      <c r="HN604" s="99"/>
      <c r="HO604" s="99"/>
      <c r="HP604" s="99"/>
      <c r="HQ604" s="99"/>
      <c r="HR604" s="99"/>
      <c r="HS604" s="99"/>
      <c r="HT604" s="99"/>
      <c r="HU604" s="99"/>
      <c r="HV604" s="99"/>
      <c r="HW604" s="99"/>
    </row>
    <row r="605" spans="1:231" ht="13.5" hidden="1" customHeight="1" outlineLevel="1">
      <c r="A605" s="4"/>
      <c r="H605" s="4"/>
      <c r="I605" s="1066" t="s">
        <v>306</v>
      </c>
      <c r="J605" s="20"/>
      <c r="K605" s="20"/>
      <c r="L605" s="20"/>
      <c r="M605" s="20"/>
      <c r="N605" s="20"/>
      <c r="O605" s="20"/>
      <c r="P605" s="20"/>
      <c r="Q605" s="20"/>
      <c r="R605" s="20"/>
      <c r="S605" s="20"/>
      <c r="T605" s="20"/>
      <c r="U605" s="20"/>
      <c r="V605" s="20"/>
      <c r="W605" s="20"/>
      <c r="X605" s="20"/>
      <c r="Y605" s="20"/>
      <c r="Z605" s="20"/>
      <c r="AA605" s="20"/>
      <c r="AB605" s="20"/>
      <c r="AC605" s="20"/>
      <c r="AD605" s="20"/>
      <c r="AE605" s="20"/>
      <c r="AF605" s="20"/>
      <c r="AG605" s="20"/>
      <c r="AH605" s="20"/>
      <c r="AI605" s="20"/>
      <c r="AJ605" s="20"/>
      <c r="AK605" s="20"/>
      <c r="AL605" s="20"/>
      <c r="AM605" s="20"/>
      <c r="AN605" s="20"/>
      <c r="AO605" s="20"/>
      <c r="AP605" s="20"/>
      <c r="AQ605" s="20"/>
      <c r="AR605" s="20"/>
      <c r="AS605" s="20"/>
      <c r="AT605" s="615"/>
      <c r="AU605" s="141"/>
      <c r="AV605" s="141"/>
      <c r="AW605" s="576"/>
      <c r="AX605" s="636"/>
      <c r="AY605" s="174"/>
      <c r="AZ605" s="174"/>
      <c r="BA605" s="574"/>
      <c r="BB605" s="636"/>
      <c r="BC605" s="174"/>
      <c r="BD605" s="174"/>
      <c r="BE605" s="574"/>
      <c r="BF605" s="636"/>
      <c r="BG605" s="174"/>
      <c r="BH605" s="174"/>
      <c r="BI605" s="574"/>
      <c r="BJ605" s="636"/>
      <c r="BK605" s="174"/>
      <c r="BL605" s="174"/>
      <c r="BM605" s="574"/>
      <c r="BN605" s="197">
        <v>8.6999999999999993</v>
      </c>
      <c r="BO605" s="197">
        <v>10.89</v>
      </c>
      <c r="BP605" s="197">
        <v>11.269</v>
      </c>
      <c r="BQ605" s="197">
        <v>10.705</v>
      </c>
      <c r="BR605" s="831"/>
      <c r="BS605" s="174"/>
      <c r="BT605" s="174"/>
      <c r="BU605" s="574"/>
      <c r="BV605" s="636"/>
      <c r="BW605" s="174"/>
      <c r="BX605" s="174"/>
      <c r="BY605" s="574"/>
      <c r="BZ605" s="174"/>
      <c r="CA605" s="174"/>
      <c r="CB605" s="174"/>
      <c r="CC605" s="574"/>
      <c r="CD605" s="636"/>
      <c r="CE605" s="174"/>
      <c r="CF605" s="174"/>
      <c r="CG605" s="574"/>
      <c r="CH605" s="174"/>
      <c r="CI605" s="174"/>
      <c r="CJ605" s="174"/>
      <c r="CK605" s="174"/>
      <c r="CL605" s="174"/>
      <c r="CM605" s="174"/>
      <c r="CN605" s="174"/>
      <c r="CO605" s="174"/>
      <c r="CP605" s="174"/>
      <c r="CQ605" s="174"/>
      <c r="CR605" s="174"/>
      <c r="CS605" s="174"/>
      <c r="CT605" s="174"/>
      <c r="CU605" s="174"/>
      <c r="CV605" s="174"/>
      <c r="CW605" s="174"/>
      <c r="CX605" s="174"/>
      <c r="CY605" s="174"/>
      <c r="CZ605" s="174"/>
      <c r="DA605" s="174"/>
      <c r="DB605" s="174"/>
      <c r="DC605" s="174"/>
      <c r="DD605" s="174"/>
      <c r="DE605" s="174"/>
      <c r="DF605" s="174"/>
      <c r="DG605" s="174"/>
      <c r="DH605" s="174"/>
      <c r="DI605" s="574"/>
      <c r="DJ605" s="1139"/>
      <c r="DK605" s="141"/>
      <c r="DL605" s="141"/>
      <c r="DM605" s="141"/>
      <c r="DN605" s="141"/>
      <c r="DO605" s="141"/>
      <c r="DP605" s="141"/>
      <c r="DQ605" s="615"/>
      <c r="DR605" s="141"/>
      <c r="DS605" s="141"/>
      <c r="DT605" s="141"/>
      <c r="DU605" s="141"/>
      <c r="DV605" s="141"/>
      <c r="DW605" s="141"/>
      <c r="DX605" s="141"/>
      <c r="DY605" s="141"/>
      <c r="DZ605" s="141"/>
      <c r="EA605" s="141"/>
      <c r="EB605" s="174"/>
      <c r="EC605" s="174"/>
      <c r="ED605" s="174"/>
      <c r="EE605" s="174"/>
      <c r="EF605" s="174"/>
      <c r="EG605" s="174"/>
      <c r="EH605" s="174"/>
      <c r="EI605" s="174"/>
      <c r="EJ605" s="574"/>
      <c r="EK605" s="99"/>
      <c r="EL605" s="99"/>
      <c r="EM605" s="99"/>
      <c r="EN605" s="99"/>
      <c r="EO605" s="99"/>
      <c r="EP605" s="99"/>
      <c r="EQ605" s="99"/>
      <c r="ER605" s="99"/>
      <c r="ES605" s="99"/>
      <c r="ET605" s="99"/>
      <c r="EU605" s="99"/>
      <c r="EV605" s="99"/>
      <c r="EW605" s="99"/>
      <c r="EX605" s="99"/>
      <c r="EY605" s="99"/>
      <c r="EZ605" s="99"/>
      <c r="FA605" s="99"/>
      <c r="FB605" s="99"/>
      <c r="FC605" s="99"/>
      <c r="FD605" s="99"/>
      <c r="FE605" s="99"/>
      <c r="FF605" s="99"/>
      <c r="FG605" s="99"/>
      <c r="FH605" s="99"/>
      <c r="FI605" s="99"/>
      <c r="FJ605" s="99"/>
      <c r="FK605" s="99"/>
      <c r="FL605" s="99"/>
      <c r="FM605" s="99"/>
      <c r="FN605" s="99"/>
      <c r="FO605" s="99"/>
      <c r="FP605" s="99"/>
      <c r="FQ605" s="99"/>
      <c r="FR605" s="99"/>
      <c r="FS605" s="99"/>
      <c r="FT605" s="99"/>
      <c r="FU605" s="99"/>
      <c r="FV605" s="99"/>
      <c r="FW605" s="99"/>
      <c r="FX605" s="99"/>
      <c r="FY605" s="99"/>
      <c r="FZ605" s="99"/>
      <c r="GA605" s="99"/>
      <c r="GB605" s="99"/>
      <c r="GC605" s="99"/>
      <c r="GD605" s="99"/>
      <c r="GE605" s="99"/>
      <c r="GF605" s="99"/>
      <c r="GG605" s="99"/>
      <c r="GH605" s="99"/>
      <c r="GI605" s="99"/>
      <c r="GJ605" s="99"/>
      <c r="GK605" s="99"/>
      <c r="GL605" s="99"/>
      <c r="GM605" s="99"/>
      <c r="GN605" s="99"/>
      <c r="GO605" s="99"/>
      <c r="GP605" s="99"/>
      <c r="GQ605" s="99"/>
      <c r="GR605" s="99"/>
      <c r="GS605" s="99"/>
      <c r="GT605" s="99"/>
      <c r="GU605" s="99"/>
      <c r="GV605" s="99"/>
      <c r="GW605" s="99"/>
      <c r="GX605" s="99"/>
      <c r="GY605" s="99"/>
      <c r="GZ605" s="99"/>
      <c r="HA605" s="99"/>
      <c r="HB605" s="99"/>
      <c r="HC605" s="99"/>
      <c r="HD605" s="99"/>
      <c r="HE605" s="99"/>
      <c r="HF605" s="99"/>
      <c r="HG605" s="99"/>
      <c r="HH605" s="99"/>
      <c r="HI605" s="99"/>
      <c r="HJ605" s="99"/>
      <c r="HK605" s="99"/>
      <c r="HL605" s="99"/>
      <c r="HM605" s="99"/>
      <c r="HN605" s="99"/>
      <c r="HO605" s="99"/>
      <c r="HP605" s="99"/>
      <c r="HQ605" s="99"/>
      <c r="HR605" s="99"/>
      <c r="HS605" s="99"/>
      <c r="HT605" s="99"/>
      <c r="HU605" s="99"/>
      <c r="HV605" s="99"/>
      <c r="HW605" s="99"/>
    </row>
    <row r="606" spans="1:231" ht="13.5" hidden="1" customHeight="1" outlineLevel="1">
      <c r="A606" s="4"/>
      <c r="H606" s="4"/>
      <c r="I606" s="1067" t="s">
        <v>307</v>
      </c>
      <c r="J606" s="20"/>
      <c r="K606" s="20"/>
      <c r="L606" s="20"/>
      <c r="M606" s="20"/>
      <c r="N606" s="20"/>
      <c r="O606" s="20"/>
      <c r="P606" s="20"/>
      <c r="Q606" s="20"/>
      <c r="R606" s="20"/>
      <c r="S606" s="20"/>
      <c r="T606" s="20"/>
      <c r="U606" s="20"/>
      <c r="V606" s="20"/>
      <c r="W606" s="20"/>
      <c r="X606" s="20"/>
      <c r="Y606" s="20"/>
      <c r="Z606" s="20"/>
      <c r="AA606" s="20"/>
      <c r="AB606" s="20"/>
      <c r="AC606" s="20"/>
      <c r="AD606" s="20"/>
      <c r="AE606" s="20"/>
      <c r="AF606" s="20"/>
      <c r="AG606" s="20"/>
      <c r="AH606" s="20"/>
      <c r="AI606" s="20"/>
      <c r="AJ606" s="20"/>
      <c r="AK606" s="20"/>
      <c r="AL606" s="20"/>
      <c r="AM606" s="20"/>
      <c r="AN606" s="20"/>
      <c r="AO606" s="20"/>
      <c r="AP606" s="20"/>
      <c r="AQ606" s="20"/>
      <c r="AR606" s="20"/>
      <c r="AS606" s="20"/>
      <c r="AT606" s="615"/>
      <c r="AU606" s="141"/>
      <c r="AV606" s="141"/>
      <c r="AW606" s="576"/>
      <c r="AX606" s="636"/>
      <c r="AY606" s="174"/>
      <c r="AZ606" s="174"/>
      <c r="BA606" s="574"/>
      <c r="BB606" s="636"/>
      <c r="BC606" s="174"/>
      <c r="BD606" s="174"/>
      <c r="BE606" s="574"/>
      <c r="BF606" s="636"/>
      <c r="BG606" s="174"/>
      <c r="BH606" s="174"/>
      <c r="BI606" s="574"/>
      <c r="BJ606" s="636"/>
      <c r="BK606" s="174"/>
      <c r="BL606" s="174"/>
      <c r="BM606" s="574"/>
      <c r="BN606" s="138">
        <f>BN604+BN605</f>
        <v>54.489000000000004</v>
      </c>
      <c r="BO606" s="138">
        <f>BO604+BO605</f>
        <v>64.085999999999999</v>
      </c>
      <c r="BP606" s="138">
        <f>BP604+BP605</f>
        <v>67.144000000000005</v>
      </c>
      <c r="BQ606" s="138">
        <f>BQ604+BQ605</f>
        <v>66.218000000000004</v>
      </c>
      <c r="BR606" s="831"/>
      <c r="BS606" s="174"/>
      <c r="BT606" s="174"/>
      <c r="BU606" s="574"/>
      <c r="BV606" s="636"/>
      <c r="BW606" s="174"/>
      <c r="BX606" s="174"/>
      <c r="BY606" s="574"/>
      <c r="BZ606" s="174"/>
      <c r="CA606" s="174"/>
      <c r="CB606" s="174"/>
      <c r="CC606" s="574"/>
      <c r="CD606" s="636"/>
      <c r="CE606" s="174"/>
      <c r="CF606" s="174"/>
      <c r="CG606" s="574"/>
      <c r="CH606" s="174"/>
      <c r="CI606" s="174"/>
      <c r="CJ606" s="174"/>
      <c r="CK606" s="174"/>
      <c r="CL606" s="174"/>
      <c r="CM606" s="174"/>
      <c r="CN606" s="174"/>
      <c r="CO606" s="174"/>
      <c r="CP606" s="174"/>
      <c r="CQ606" s="174"/>
      <c r="CR606" s="174"/>
      <c r="CS606" s="174"/>
      <c r="CT606" s="174"/>
      <c r="CU606" s="174"/>
      <c r="CV606" s="174"/>
      <c r="CW606" s="174"/>
      <c r="CX606" s="174"/>
      <c r="CY606" s="174"/>
      <c r="CZ606" s="174"/>
      <c r="DA606" s="174"/>
      <c r="DB606" s="174"/>
      <c r="DC606" s="174"/>
      <c r="DD606" s="174"/>
      <c r="DE606" s="174"/>
      <c r="DF606" s="174"/>
      <c r="DG606" s="174"/>
      <c r="DH606" s="174"/>
      <c r="DI606" s="574"/>
      <c r="DJ606" s="1139"/>
      <c r="DK606" s="141"/>
      <c r="DL606" s="141"/>
      <c r="DM606" s="141"/>
      <c r="DN606" s="141"/>
      <c r="DO606" s="141"/>
      <c r="DP606" s="141"/>
      <c r="DQ606" s="615"/>
      <c r="DR606" s="141"/>
      <c r="DS606" s="141"/>
      <c r="DT606" s="141"/>
      <c r="DU606" s="141"/>
      <c r="DV606" s="141"/>
      <c r="DW606" s="141"/>
      <c r="DX606" s="141"/>
      <c r="DY606" s="141"/>
      <c r="DZ606" s="141"/>
      <c r="EA606" s="141"/>
      <c r="EB606" s="174"/>
      <c r="EC606" s="174"/>
      <c r="ED606" s="174"/>
      <c r="EE606" s="174"/>
      <c r="EF606" s="174"/>
      <c r="EG606" s="174"/>
      <c r="EH606" s="174"/>
      <c r="EI606" s="174"/>
      <c r="EJ606" s="574"/>
      <c r="EK606" s="99"/>
      <c r="EL606" s="99"/>
      <c r="EM606" s="99"/>
      <c r="EN606" s="99"/>
      <c r="EO606" s="99"/>
      <c r="EP606" s="99"/>
      <c r="EQ606" s="99"/>
      <c r="ER606" s="99"/>
      <c r="ES606" s="99"/>
      <c r="ET606" s="99"/>
      <c r="EU606" s="99"/>
      <c r="EV606" s="99"/>
      <c r="EW606" s="99"/>
      <c r="EX606" s="99"/>
      <c r="EY606" s="99"/>
      <c r="EZ606" s="99"/>
      <c r="FA606" s="99"/>
      <c r="FB606" s="99"/>
      <c r="FC606" s="99"/>
      <c r="FD606" s="99"/>
      <c r="FE606" s="99"/>
      <c r="FF606" s="99"/>
      <c r="FG606" s="99"/>
      <c r="FH606" s="99"/>
      <c r="FI606" s="99"/>
      <c r="FJ606" s="99"/>
      <c r="FK606" s="99"/>
      <c r="FL606" s="99"/>
      <c r="FM606" s="99"/>
      <c r="FN606" s="99"/>
      <c r="FO606" s="99"/>
      <c r="FP606" s="99"/>
      <c r="FQ606" s="99"/>
      <c r="FR606" s="99"/>
      <c r="FS606" s="99"/>
      <c r="FT606" s="99"/>
      <c r="FU606" s="99"/>
      <c r="FV606" s="99"/>
      <c r="FW606" s="99"/>
      <c r="FX606" s="99"/>
      <c r="FY606" s="99"/>
      <c r="FZ606" s="99"/>
      <c r="GA606" s="99"/>
      <c r="GB606" s="99"/>
      <c r="GC606" s="99"/>
      <c r="GD606" s="99"/>
      <c r="GE606" s="99"/>
      <c r="GF606" s="99"/>
      <c r="GG606" s="99"/>
      <c r="GH606" s="99"/>
      <c r="GI606" s="99"/>
      <c r="GJ606" s="99"/>
      <c r="GK606" s="99"/>
      <c r="GL606" s="99"/>
      <c r="GM606" s="99"/>
      <c r="GN606" s="99"/>
      <c r="GO606" s="99"/>
      <c r="GP606" s="99"/>
      <c r="GQ606" s="99"/>
      <c r="GR606" s="99"/>
      <c r="GS606" s="99"/>
      <c r="GT606" s="99"/>
      <c r="GU606" s="99"/>
      <c r="GV606" s="99"/>
      <c r="GW606" s="99"/>
      <c r="GX606" s="99"/>
      <c r="GY606" s="99"/>
      <c r="GZ606" s="99"/>
      <c r="HA606" s="99"/>
      <c r="HB606" s="99"/>
      <c r="HC606" s="99"/>
      <c r="HD606" s="99"/>
      <c r="HE606" s="99"/>
      <c r="HF606" s="99"/>
      <c r="HG606" s="99"/>
      <c r="HH606" s="99"/>
      <c r="HI606" s="99"/>
      <c r="HJ606" s="99"/>
      <c r="HK606" s="99"/>
      <c r="HL606" s="99"/>
      <c r="HM606" s="99"/>
      <c r="HN606" s="99"/>
      <c r="HO606" s="99"/>
      <c r="HP606" s="99"/>
      <c r="HQ606" s="99"/>
      <c r="HR606" s="99"/>
      <c r="HS606" s="99"/>
      <c r="HT606" s="99"/>
      <c r="HU606" s="99"/>
      <c r="HV606" s="99"/>
      <c r="HW606" s="99"/>
    </row>
    <row r="607" spans="1:231" ht="13.5" hidden="1" customHeight="1" outlineLevel="1">
      <c r="A607" s="4"/>
      <c r="H607" s="4"/>
      <c r="I607" s="1066" t="s">
        <v>389</v>
      </c>
      <c r="J607" s="20"/>
      <c r="K607" s="20"/>
      <c r="L607" s="20"/>
      <c r="M607" s="20"/>
      <c r="N607" s="20"/>
      <c r="O607" s="20"/>
      <c r="P607" s="20"/>
      <c r="Q607" s="20"/>
      <c r="R607" s="20"/>
      <c r="S607" s="20"/>
      <c r="T607" s="20"/>
      <c r="U607" s="20"/>
      <c r="V607" s="20"/>
      <c r="W607" s="20"/>
      <c r="X607" s="20"/>
      <c r="Y607" s="20"/>
      <c r="Z607" s="20"/>
      <c r="AA607" s="20"/>
      <c r="AB607" s="20"/>
      <c r="AC607" s="20"/>
      <c r="AD607" s="20"/>
      <c r="AE607" s="20"/>
      <c r="AF607" s="20"/>
      <c r="AG607" s="20"/>
      <c r="AH607" s="20"/>
      <c r="AI607" s="20"/>
      <c r="AJ607" s="20"/>
      <c r="AK607" s="20"/>
      <c r="AL607" s="20"/>
      <c r="AM607" s="20"/>
      <c r="AN607" s="20"/>
      <c r="AO607" s="20"/>
      <c r="AP607" s="20"/>
      <c r="AQ607" s="20"/>
      <c r="AR607" s="20"/>
      <c r="AS607" s="20"/>
      <c r="AT607" s="615"/>
      <c r="AU607" s="141"/>
      <c r="AV607" s="141"/>
      <c r="AW607" s="576"/>
      <c r="AX607" s="636"/>
      <c r="AY607" s="174"/>
      <c r="AZ607" s="174"/>
      <c r="BA607" s="574"/>
      <c r="BB607" s="636"/>
      <c r="BC607" s="174"/>
      <c r="BD607" s="174"/>
      <c r="BE607" s="574"/>
      <c r="BF607" s="636"/>
      <c r="BG607" s="174"/>
      <c r="BH607" s="174"/>
      <c r="BI607" s="574"/>
      <c r="BJ607" s="636"/>
      <c r="BK607" s="174"/>
      <c r="BL607" s="174"/>
      <c r="BM607" s="574"/>
      <c r="BN607" s="197">
        <v>0</v>
      </c>
      <c r="BO607" s="197"/>
      <c r="BP607" s="197"/>
      <c r="BQ607" s="197"/>
      <c r="BR607" s="831"/>
      <c r="BS607" s="174"/>
      <c r="BT607" s="174"/>
      <c r="BU607" s="574"/>
      <c r="BV607" s="636"/>
      <c r="BW607" s="174"/>
      <c r="BX607" s="174"/>
      <c r="BY607" s="574"/>
      <c r="BZ607" s="174"/>
      <c r="CA607" s="174"/>
      <c r="CB607" s="174"/>
      <c r="CC607" s="574"/>
      <c r="CD607" s="636"/>
      <c r="CE607" s="174"/>
      <c r="CF607" s="174"/>
      <c r="CG607" s="574"/>
      <c r="CH607" s="174"/>
      <c r="CI607" s="174"/>
      <c r="CJ607" s="174"/>
      <c r="CK607" s="174"/>
      <c r="CL607" s="174"/>
      <c r="CM607" s="174"/>
      <c r="CN607" s="174"/>
      <c r="CO607" s="174"/>
      <c r="CP607" s="174"/>
      <c r="CQ607" s="174"/>
      <c r="CR607" s="174"/>
      <c r="CS607" s="174"/>
      <c r="CT607" s="174"/>
      <c r="CU607" s="174"/>
      <c r="CV607" s="174"/>
      <c r="CW607" s="174"/>
      <c r="CX607" s="174"/>
      <c r="CY607" s="174"/>
      <c r="CZ607" s="174"/>
      <c r="DA607" s="174"/>
      <c r="DB607" s="174"/>
      <c r="DC607" s="174"/>
      <c r="DD607" s="174"/>
      <c r="DE607" s="174"/>
      <c r="DF607" s="174"/>
      <c r="DG607" s="174"/>
      <c r="DH607" s="174"/>
      <c r="DI607" s="574"/>
      <c r="DJ607" s="1139"/>
      <c r="DK607" s="141"/>
      <c r="DL607" s="141"/>
      <c r="DM607" s="141"/>
      <c r="DN607" s="141"/>
      <c r="DO607" s="141"/>
      <c r="DP607" s="141"/>
      <c r="DQ607" s="615"/>
      <c r="DR607" s="141"/>
      <c r="DS607" s="141"/>
      <c r="DT607" s="141"/>
      <c r="DU607" s="141"/>
      <c r="DV607" s="141"/>
      <c r="DW607" s="141"/>
      <c r="DX607" s="141"/>
      <c r="DY607" s="141"/>
      <c r="DZ607" s="141"/>
      <c r="EA607" s="141"/>
      <c r="EB607" s="174"/>
      <c r="EC607" s="174"/>
      <c r="ED607" s="174"/>
      <c r="EE607" s="174"/>
      <c r="EF607" s="174"/>
      <c r="EG607" s="174"/>
      <c r="EH607" s="174"/>
      <c r="EI607" s="174"/>
      <c r="EJ607" s="574"/>
      <c r="EK607" s="99"/>
      <c r="EL607" s="99"/>
      <c r="EM607" s="99"/>
      <c r="EN607" s="99"/>
      <c r="EO607" s="99"/>
      <c r="EP607" s="99"/>
      <c r="EQ607" s="99"/>
      <c r="ER607" s="99"/>
      <c r="ES607" s="99"/>
      <c r="ET607" s="99"/>
      <c r="EU607" s="99"/>
      <c r="EV607" s="99"/>
      <c r="EW607" s="99"/>
      <c r="EX607" s="99"/>
      <c r="EY607" s="99"/>
      <c r="EZ607" s="99"/>
      <c r="FA607" s="99"/>
      <c r="FB607" s="99"/>
      <c r="FC607" s="99"/>
      <c r="FD607" s="99"/>
      <c r="FE607" s="99"/>
      <c r="FF607" s="99"/>
      <c r="FG607" s="99"/>
      <c r="FH607" s="99"/>
      <c r="FI607" s="99"/>
      <c r="FJ607" s="99"/>
      <c r="FK607" s="99"/>
      <c r="FL607" s="99"/>
      <c r="FM607" s="99"/>
      <c r="FN607" s="99"/>
      <c r="FO607" s="99"/>
      <c r="FP607" s="99"/>
      <c r="FQ607" s="99"/>
      <c r="FR607" s="99"/>
      <c r="FS607" s="99"/>
      <c r="FT607" s="99"/>
      <c r="FU607" s="99"/>
      <c r="FV607" s="99"/>
      <c r="FW607" s="99"/>
      <c r="FX607" s="99"/>
      <c r="FY607" s="99"/>
      <c r="FZ607" s="99"/>
      <c r="GA607" s="99"/>
      <c r="GB607" s="99"/>
      <c r="GC607" s="99"/>
      <c r="GD607" s="99"/>
      <c r="GE607" s="99"/>
      <c r="GF607" s="99"/>
      <c r="GG607" s="99"/>
      <c r="GH607" s="99"/>
      <c r="GI607" s="99"/>
      <c r="GJ607" s="99"/>
      <c r="GK607" s="99"/>
      <c r="GL607" s="99"/>
      <c r="GM607" s="99"/>
      <c r="GN607" s="99"/>
      <c r="GO607" s="99"/>
      <c r="GP607" s="99"/>
      <c r="GQ607" s="99"/>
      <c r="GR607" s="99"/>
      <c r="GS607" s="99"/>
      <c r="GT607" s="99"/>
      <c r="GU607" s="99"/>
      <c r="GV607" s="99"/>
      <c r="GW607" s="99"/>
      <c r="GX607" s="99"/>
      <c r="GY607" s="99"/>
      <c r="GZ607" s="99"/>
      <c r="HA607" s="99"/>
      <c r="HB607" s="99"/>
      <c r="HC607" s="99"/>
      <c r="HD607" s="99"/>
      <c r="HE607" s="99"/>
      <c r="HF607" s="99"/>
      <c r="HG607" s="99"/>
      <c r="HH607" s="99"/>
      <c r="HI607" s="99"/>
      <c r="HJ607" s="99"/>
      <c r="HK607" s="99"/>
      <c r="HL607" s="99"/>
      <c r="HM607" s="99"/>
      <c r="HN607" s="99"/>
      <c r="HO607" s="99"/>
      <c r="HP607" s="99"/>
      <c r="HQ607" s="99"/>
      <c r="HR607" s="99"/>
      <c r="HS607" s="99"/>
      <c r="HT607" s="99"/>
      <c r="HU607" s="99"/>
      <c r="HV607" s="99"/>
      <c r="HW607" s="99"/>
    </row>
    <row r="608" spans="1:231" ht="13.5" hidden="1" customHeight="1" outlineLevel="1">
      <c r="A608" s="4"/>
      <c r="H608" s="4"/>
      <c r="I608" s="1067" t="s">
        <v>127</v>
      </c>
      <c r="J608" s="20"/>
      <c r="K608" s="20"/>
      <c r="L608" s="20"/>
      <c r="M608" s="20"/>
      <c r="N608" s="20"/>
      <c r="O608" s="20"/>
      <c r="P608" s="20"/>
      <c r="Q608" s="20"/>
      <c r="R608" s="20"/>
      <c r="S608" s="20"/>
      <c r="T608" s="20"/>
      <c r="U608" s="20"/>
      <c r="V608" s="20"/>
      <c r="W608" s="20"/>
      <c r="X608" s="20"/>
      <c r="Y608" s="20"/>
      <c r="Z608" s="20"/>
      <c r="AA608" s="20"/>
      <c r="AB608" s="20"/>
      <c r="AC608" s="20"/>
      <c r="AD608" s="20"/>
      <c r="AE608" s="20"/>
      <c r="AF608" s="20"/>
      <c r="AG608" s="20"/>
      <c r="AH608" s="20"/>
      <c r="AI608" s="20"/>
      <c r="AJ608" s="20"/>
      <c r="AK608" s="20"/>
      <c r="AL608" s="20"/>
      <c r="AM608" s="20"/>
      <c r="AN608" s="20"/>
      <c r="AO608" s="20"/>
      <c r="AP608" s="20"/>
      <c r="AQ608" s="20"/>
      <c r="AR608" s="20"/>
      <c r="AS608" s="20"/>
      <c r="AT608" s="615"/>
      <c r="AU608" s="141"/>
      <c r="AV608" s="141"/>
      <c r="AW608" s="576"/>
      <c r="AX608" s="636"/>
      <c r="AY608" s="174"/>
      <c r="AZ608" s="174"/>
      <c r="BA608" s="574"/>
      <c r="BB608" s="636"/>
      <c r="BC608" s="174"/>
      <c r="BD608" s="174"/>
      <c r="BE608" s="574"/>
      <c r="BF608" s="636"/>
      <c r="BG608" s="174"/>
      <c r="BH608" s="174"/>
      <c r="BI608" s="574"/>
      <c r="BJ608" s="636"/>
      <c r="BK608" s="174"/>
      <c r="BL608" s="174"/>
      <c r="BM608" s="574"/>
      <c r="BN608" s="138">
        <f>BN606+BN607</f>
        <v>54.489000000000004</v>
      </c>
      <c r="BO608" s="138">
        <f>BO606+BO607</f>
        <v>64.085999999999999</v>
      </c>
      <c r="BP608" s="138">
        <f>BP606+BP607</f>
        <v>67.144000000000005</v>
      </c>
      <c r="BQ608" s="138">
        <f>BQ606+BQ607</f>
        <v>66.218000000000004</v>
      </c>
      <c r="BR608" s="831"/>
      <c r="BS608" s="174"/>
      <c r="BT608" s="174"/>
      <c r="BU608" s="574"/>
      <c r="BV608" s="636"/>
      <c r="BW608" s="174"/>
      <c r="BX608" s="174"/>
      <c r="BY608" s="574"/>
      <c r="BZ608" s="174"/>
      <c r="CA608" s="174"/>
      <c r="CB608" s="174"/>
      <c r="CC608" s="574"/>
      <c r="CD608" s="636"/>
      <c r="CE608" s="174"/>
      <c r="CF608" s="174"/>
      <c r="CG608" s="574"/>
      <c r="CH608" s="174"/>
      <c r="CI608" s="174"/>
      <c r="CJ608" s="174"/>
      <c r="CK608" s="174"/>
      <c r="CL608" s="174"/>
      <c r="CM608" s="174"/>
      <c r="CN608" s="174"/>
      <c r="CO608" s="174"/>
      <c r="CP608" s="174"/>
      <c r="CQ608" s="174"/>
      <c r="CR608" s="174"/>
      <c r="CS608" s="174"/>
      <c r="CT608" s="174"/>
      <c r="CU608" s="174"/>
      <c r="CV608" s="174"/>
      <c r="CW608" s="174"/>
      <c r="CX608" s="174"/>
      <c r="CY608" s="174"/>
      <c r="CZ608" s="174"/>
      <c r="DA608" s="174"/>
      <c r="DB608" s="174"/>
      <c r="DC608" s="174"/>
      <c r="DD608" s="174"/>
      <c r="DE608" s="174"/>
      <c r="DF608" s="174"/>
      <c r="DG608" s="174"/>
      <c r="DH608" s="174"/>
      <c r="DI608" s="574"/>
      <c r="DJ608" s="1139"/>
      <c r="DK608" s="141"/>
      <c r="DL608" s="141"/>
      <c r="DM608" s="141"/>
      <c r="DN608" s="141"/>
      <c r="DO608" s="141"/>
      <c r="DP608" s="141"/>
      <c r="DQ608" s="615"/>
      <c r="DR608" s="141"/>
      <c r="DS608" s="141"/>
      <c r="DT608" s="141"/>
      <c r="DU608" s="141"/>
      <c r="DV608" s="141"/>
      <c r="DW608" s="141"/>
      <c r="DX608" s="141"/>
      <c r="DY608" s="141"/>
      <c r="DZ608" s="141"/>
      <c r="EA608" s="141"/>
      <c r="EB608" s="174"/>
      <c r="EC608" s="174"/>
      <c r="ED608" s="174"/>
      <c r="EE608" s="174"/>
      <c r="EF608" s="174"/>
      <c r="EG608" s="174"/>
      <c r="EH608" s="174"/>
      <c r="EI608" s="174"/>
      <c r="EJ608" s="574"/>
      <c r="EK608" s="99"/>
      <c r="EL608" s="99"/>
      <c r="EM608" s="99"/>
      <c r="EN608" s="99"/>
      <c r="EO608" s="99"/>
      <c r="EP608" s="99"/>
      <c r="EQ608" s="99"/>
      <c r="ER608" s="99"/>
      <c r="ES608" s="99"/>
      <c r="ET608" s="99"/>
      <c r="EU608" s="99"/>
      <c r="EV608" s="99"/>
      <c r="EW608" s="99"/>
      <c r="EX608" s="99"/>
      <c r="EY608" s="99"/>
      <c r="EZ608" s="99"/>
      <c r="FA608" s="99"/>
      <c r="FB608" s="99"/>
      <c r="FC608" s="99"/>
      <c r="FD608" s="99"/>
      <c r="FE608" s="99"/>
      <c r="FF608" s="99"/>
      <c r="FG608" s="99"/>
      <c r="FH608" s="99"/>
      <c r="FI608" s="99"/>
      <c r="FJ608" s="99"/>
      <c r="FK608" s="99"/>
      <c r="FL608" s="99"/>
      <c r="FM608" s="99"/>
      <c r="FN608" s="99"/>
      <c r="FO608" s="99"/>
      <c r="FP608" s="99"/>
      <c r="FQ608" s="99"/>
      <c r="FR608" s="99"/>
      <c r="FS608" s="99"/>
      <c r="FT608" s="99"/>
      <c r="FU608" s="99"/>
      <c r="FV608" s="99"/>
      <c r="FW608" s="99"/>
      <c r="FX608" s="99"/>
      <c r="FY608" s="99"/>
      <c r="FZ608" s="99"/>
      <c r="GA608" s="99"/>
      <c r="GB608" s="99"/>
      <c r="GC608" s="99"/>
      <c r="GD608" s="99"/>
      <c r="GE608" s="99"/>
      <c r="GF608" s="99"/>
      <c r="GG608" s="99"/>
      <c r="GH608" s="99"/>
      <c r="GI608" s="99"/>
      <c r="GJ608" s="99"/>
      <c r="GK608" s="99"/>
      <c r="GL608" s="99"/>
      <c r="GM608" s="99"/>
      <c r="GN608" s="99"/>
      <c r="GO608" s="99"/>
      <c r="GP608" s="99"/>
      <c r="GQ608" s="99"/>
      <c r="GR608" s="99"/>
      <c r="GS608" s="99"/>
      <c r="GT608" s="99"/>
      <c r="GU608" s="99"/>
      <c r="GV608" s="99"/>
      <c r="GW608" s="99"/>
      <c r="GX608" s="99"/>
      <c r="GY608" s="99"/>
      <c r="GZ608" s="99"/>
      <c r="HA608" s="99"/>
      <c r="HB608" s="99"/>
      <c r="HC608" s="99"/>
      <c r="HD608" s="99"/>
      <c r="HE608" s="99"/>
      <c r="HF608" s="99"/>
      <c r="HG608" s="99"/>
      <c r="HH608" s="99"/>
      <c r="HI608" s="99"/>
      <c r="HJ608" s="99"/>
      <c r="HK608" s="99"/>
      <c r="HL608" s="99"/>
      <c r="HM608" s="99"/>
      <c r="HN608" s="99"/>
      <c r="HO608" s="99"/>
      <c r="HP608" s="99"/>
      <c r="HQ608" s="99"/>
      <c r="HR608" s="99"/>
      <c r="HS608" s="99"/>
      <c r="HT608" s="99"/>
      <c r="HU608" s="99"/>
      <c r="HV608" s="99"/>
      <c r="HW608" s="99"/>
    </row>
    <row r="609" spans="1:231" ht="13.5" hidden="1" customHeight="1" outlineLevel="1">
      <c r="A609" s="4"/>
      <c r="H609" s="4"/>
      <c r="I609" s="1067"/>
      <c r="J609" s="20"/>
      <c r="K609" s="20"/>
      <c r="L609" s="20"/>
      <c r="M609" s="20"/>
      <c r="N609" s="20"/>
      <c r="O609" s="20"/>
      <c r="P609" s="20"/>
      <c r="Q609" s="20"/>
      <c r="R609" s="20"/>
      <c r="S609" s="20"/>
      <c r="T609" s="20"/>
      <c r="U609" s="20"/>
      <c r="V609" s="20"/>
      <c r="W609" s="20"/>
      <c r="X609" s="20"/>
      <c r="Y609" s="20"/>
      <c r="Z609" s="20"/>
      <c r="AA609" s="20"/>
      <c r="AB609" s="20"/>
      <c r="AC609" s="20"/>
      <c r="AD609" s="20"/>
      <c r="AE609" s="20"/>
      <c r="AF609" s="20"/>
      <c r="AG609" s="20"/>
      <c r="AH609" s="20"/>
      <c r="AI609" s="20"/>
      <c r="AJ609" s="20"/>
      <c r="AK609" s="20"/>
      <c r="AL609" s="20"/>
      <c r="AM609" s="20"/>
      <c r="AN609" s="20"/>
      <c r="AO609" s="20"/>
      <c r="AP609" s="20"/>
      <c r="AQ609" s="20"/>
      <c r="AR609" s="20"/>
      <c r="AS609" s="20"/>
      <c r="AT609" s="615"/>
      <c r="AU609" s="141"/>
      <c r="AV609" s="141"/>
      <c r="AW609" s="576"/>
      <c r="AX609" s="636"/>
      <c r="AY609" s="174"/>
      <c r="AZ609" s="174"/>
      <c r="BA609" s="574"/>
      <c r="BB609" s="636"/>
      <c r="BC609" s="174"/>
      <c r="BD609" s="174"/>
      <c r="BE609" s="574"/>
      <c r="BF609" s="636"/>
      <c r="BG609" s="174"/>
      <c r="BH609" s="174"/>
      <c r="BI609" s="574"/>
      <c r="BJ609" s="636"/>
      <c r="BK609" s="174"/>
      <c r="BL609" s="174"/>
      <c r="BM609" s="574"/>
      <c r="BN609" s="138"/>
      <c r="BO609" s="138"/>
      <c r="BP609" s="138"/>
      <c r="BQ609" s="138"/>
      <c r="BR609" s="831"/>
      <c r="BS609" s="174"/>
      <c r="BT609" s="174"/>
      <c r="BU609" s="574"/>
      <c r="BV609" s="636"/>
      <c r="BW609" s="174"/>
      <c r="BX609" s="174"/>
      <c r="BY609" s="574"/>
      <c r="BZ609" s="174"/>
      <c r="CA609" s="174"/>
      <c r="CB609" s="174"/>
      <c r="CC609" s="574"/>
      <c r="CD609" s="636"/>
      <c r="CE609" s="174"/>
      <c r="CF609" s="174"/>
      <c r="CG609" s="574"/>
      <c r="CH609" s="174"/>
      <c r="CI609" s="174"/>
      <c r="CJ609" s="174"/>
      <c r="CK609" s="174"/>
      <c r="CL609" s="174"/>
      <c r="CM609" s="174"/>
      <c r="CN609" s="174"/>
      <c r="CO609" s="174"/>
      <c r="CP609" s="174"/>
      <c r="CQ609" s="174"/>
      <c r="CR609" s="174"/>
      <c r="CS609" s="174"/>
      <c r="CT609" s="174"/>
      <c r="CU609" s="174"/>
      <c r="CV609" s="174"/>
      <c r="CW609" s="174"/>
      <c r="CX609" s="174"/>
      <c r="CY609" s="174"/>
      <c r="CZ609" s="174"/>
      <c r="DA609" s="174"/>
      <c r="DB609" s="174"/>
      <c r="DC609" s="174"/>
      <c r="DD609" s="174"/>
      <c r="DE609" s="174"/>
      <c r="DF609" s="174"/>
      <c r="DG609" s="174"/>
      <c r="DH609" s="174"/>
      <c r="DI609" s="574"/>
      <c r="DJ609" s="1139"/>
      <c r="DK609" s="141"/>
      <c r="DL609" s="141"/>
      <c r="DM609" s="141"/>
      <c r="DN609" s="141"/>
      <c r="DO609" s="141"/>
      <c r="DP609" s="141"/>
      <c r="DQ609" s="615"/>
      <c r="DR609" s="141"/>
      <c r="DS609" s="141"/>
      <c r="DT609" s="141"/>
      <c r="DU609" s="141"/>
      <c r="DV609" s="141"/>
      <c r="DW609" s="141"/>
      <c r="DX609" s="141"/>
      <c r="DY609" s="141"/>
      <c r="DZ609" s="141"/>
      <c r="EA609" s="141"/>
      <c r="EB609" s="174"/>
      <c r="EC609" s="174"/>
      <c r="ED609" s="174"/>
      <c r="EE609" s="174"/>
      <c r="EF609" s="174"/>
      <c r="EG609" s="174"/>
      <c r="EH609" s="174"/>
      <c r="EI609" s="174"/>
      <c r="EJ609" s="574"/>
      <c r="EK609" s="99"/>
      <c r="EL609" s="99"/>
      <c r="EM609" s="99"/>
      <c r="EN609" s="99"/>
      <c r="EO609" s="99"/>
      <c r="EP609" s="99"/>
      <c r="EQ609" s="99"/>
      <c r="ER609" s="99"/>
      <c r="ES609" s="99"/>
      <c r="ET609" s="99"/>
      <c r="EU609" s="99"/>
      <c r="EV609" s="99"/>
      <c r="EW609" s="99"/>
      <c r="EX609" s="99"/>
      <c r="EY609" s="99"/>
      <c r="EZ609" s="99"/>
      <c r="FA609" s="99"/>
      <c r="FB609" s="99"/>
      <c r="FC609" s="99"/>
      <c r="FD609" s="99"/>
      <c r="FE609" s="99"/>
      <c r="FF609" s="99"/>
      <c r="FG609" s="99"/>
      <c r="FH609" s="99"/>
      <c r="FI609" s="99"/>
      <c r="FJ609" s="99"/>
      <c r="FK609" s="99"/>
      <c r="FL609" s="99"/>
      <c r="FM609" s="99"/>
      <c r="FN609" s="99"/>
      <c r="FO609" s="99"/>
      <c r="FP609" s="99"/>
      <c r="FQ609" s="99"/>
      <c r="FR609" s="99"/>
      <c r="FS609" s="99"/>
      <c r="FT609" s="99"/>
      <c r="FU609" s="99"/>
      <c r="FV609" s="99"/>
      <c r="FW609" s="99"/>
      <c r="FX609" s="99"/>
      <c r="FY609" s="99"/>
      <c r="FZ609" s="99"/>
      <c r="GA609" s="99"/>
      <c r="GB609" s="99"/>
      <c r="GC609" s="99"/>
      <c r="GD609" s="99"/>
      <c r="GE609" s="99"/>
      <c r="GF609" s="99"/>
      <c r="GG609" s="99"/>
      <c r="GH609" s="99"/>
      <c r="GI609" s="99"/>
      <c r="GJ609" s="99"/>
      <c r="GK609" s="99"/>
      <c r="GL609" s="99"/>
      <c r="GM609" s="99"/>
      <c r="GN609" s="99"/>
      <c r="GO609" s="99"/>
      <c r="GP609" s="99"/>
      <c r="GQ609" s="99"/>
      <c r="GR609" s="99"/>
      <c r="GS609" s="99"/>
      <c r="GT609" s="99"/>
      <c r="GU609" s="99"/>
      <c r="GV609" s="99"/>
      <c r="GW609" s="99"/>
      <c r="GX609" s="99"/>
      <c r="GY609" s="99"/>
      <c r="GZ609" s="99"/>
      <c r="HA609" s="99"/>
      <c r="HB609" s="99"/>
      <c r="HC609" s="99"/>
      <c r="HD609" s="99"/>
      <c r="HE609" s="99"/>
      <c r="HF609" s="99"/>
      <c r="HG609" s="99"/>
      <c r="HH609" s="99"/>
      <c r="HI609" s="99"/>
      <c r="HJ609" s="99"/>
      <c r="HK609" s="99"/>
      <c r="HL609" s="99"/>
      <c r="HM609" s="99"/>
      <c r="HN609" s="99"/>
      <c r="HO609" s="99"/>
      <c r="HP609" s="99"/>
      <c r="HQ609" s="99"/>
      <c r="HR609" s="99"/>
      <c r="HS609" s="99"/>
      <c r="HT609" s="99"/>
      <c r="HU609" s="99"/>
      <c r="HV609" s="99"/>
      <c r="HW609" s="99"/>
    </row>
    <row r="610" spans="1:231" ht="13.5" hidden="1" customHeight="1" outlineLevel="1">
      <c r="A610" s="4"/>
      <c r="H610" s="4"/>
      <c r="I610" s="1077"/>
      <c r="J610" s="20"/>
      <c r="K610" s="20"/>
      <c r="L610" s="20"/>
      <c r="M610" s="20"/>
      <c r="N610" s="20"/>
      <c r="O610" s="20"/>
      <c r="P610" s="20"/>
      <c r="Q610" s="20"/>
      <c r="R610" s="20"/>
      <c r="S610" s="20"/>
      <c r="T610" s="20"/>
      <c r="U610" s="20"/>
      <c r="V610" s="20"/>
      <c r="W610" s="20"/>
      <c r="X610" s="20"/>
      <c r="Y610" s="20"/>
      <c r="Z610" s="20"/>
      <c r="AA610" s="20"/>
      <c r="AB610" s="20"/>
      <c r="AC610" s="20"/>
      <c r="AD610" s="20"/>
      <c r="AE610" s="20"/>
      <c r="AF610" s="20"/>
      <c r="AG610" s="20"/>
      <c r="AH610" s="20"/>
      <c r="AI610" s="20"/>
      <c r="AJ610" s="20"/>
      <c r="AK610" s="20"/>
      <c r="AL610" s="20"/>
      <c r="AM610" s="20"/>
      <c r="AN610" s="20"/>
      <c r="AO610" s="20"/>
      <c r="AP610" s="20"/>
      <c r="AQ610" s="20"/>
      <c r="AR610" s="20"/>
      <c r="AS610" s="20"/>
      <c r="AT610" s="615"/>
      <c r="AU610" s="141"/>
      <c r="AV610" s="141"/>
      <c r="AW610" s="576"/>
      <c r="AX610" s="636"/>
      <c r="AY610" s="174"/>
      <c r="AZ610" s="174"/>
      <c r="BA610" s="574"/>
      <c r="BB610" s="636"/>
      <c r="BC610" s="174"/>
      <c r="BD610" s="174"/>
      <c r="BE610" s="574"/>
      <c r="BF610" s="636"/>
      <c r="BG610" s="174"/>
      <c r="BH610" s="174"/>
      <c r="BI610" s="574"/>
      <c r="BJ610" s="636"/>
      <c r="BK610" s="174"/>
      <c r="BL610" s="174"/>
      <c r="BM610" s="574"/>
      <c r="BN610" s="726"/>
      <c r="BO610" s="753"/>
      <c r="BP610" s="753"/>
      <c r="BQ610" s="782"/>
      <c r="BR610" s="831"/>
      <c r="BS610" s="174"/>
      <c r="BT610" s="174"/>
      <c r="BU610" s="574"/>
      <c r="BV610" s="636"/>
      <c r="BW610" s="174"/>
      <c r="BX610" s="174"/>
      <c r="BY610" s="574"/>
      <c r="BZ610" s="174"/>
      <c r="CA610" s="174"/>
      <c r="CB610" s="174"/>
      <c r="CC610" s="574"/>
      <c r="CD610" s="636"/>
      <c r="CE610" s="174"/>
      <c r="CF610" s="174"/>
      <c r="CG610" s="574"/>
      <c r="CH610" s="174"/>
      <c r="CI610" s="174"/>
      <c r="CJ610" s="174"/>
      <c r="CK610" s="174"/>
      <c r="CL610" s="174"/>
      <c r="CM610" s="174"/>
      <c r="CN610" s="174"/>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574"/>
      <c r="DJ610" s="1139"/>
      <c r="DK610" s="141"/>
      <c r="DL610" s="141"/>
      <c r="DM610" s="141"/>
      <c r="DN610" s="141"/>
      <c r="DO610" s="141"/>
      <c r="DP610" s="141"/>
      <c r="DQ610" s="615"/>
      <c r="DR610" s="141"/>
      <c r="DS610" s="141"/>
      <c r="DT610" s="141"/>
      <c r="DU610" s="141"/>
      <c r="DV610" s="141"/>
      <c r="DW610" s="141"/>
      <c r="DX610" s="141"/>
      <c r="DY610" s="141"/>
      <c r="DZ610" s="141"/>
      <c r="EA610" s="141"/>
      <c r="EB610" s="174"/>
      <c r="EC610" s="174"/>
      <c r="ED610" s="174"/>
      <c r="EE610" s="174"/>
      <c r="EF610" s="174"/>
      <c r="EG610" s="174"/>
      <c r="EH610" s="174"/>
      <c r="EI610" s="174"/>
      <c r="EJ610" s="574"/>
      <c r="EK610" s="99"/>
      <c r="EL610" s="99"/>
      <c r="EM610" s="99"/>
      <c r="EN610" s="99"/>
      <c r="EO610" s="99"/>
      <c r="EP610" s="99"/>
      <c r="EQ610" s="99"/>
      <c r="ER610" s="99"/>
      <c r="ES610" s="99"/>
      <c r="ET610" s="99"/>
      <c r="EU610" s="99"/>
      <c r="EV610" s="99"/>
      <c r="EW610" s="99"/>
      <c r="EX610" s="99"/>
      <c r="EY610" s="99"/>
      <c r="EZ610" s="99"/>
      <c r="FA610" s="99"/>
      <c r="FB610" s="99"/>
      <c r="FC610" s="99"/>
      <c r="FD610" s="99"/>
      <c r="FE610" s="99"/>
      <c r="FF610" s="99"/>
      <c r="FG610" s="99"/>
      <c r="FH610" s="99"/>
      <c r="FI610" s="99"/>
      <c r="FJ610" s="99"/>
      <c r="FK610" s="99"/>
      <c r="FL610" s="99"/>
      <c r="FM610" s="99"/>
      <c r="FN610" s="99"/>
      <c r="FO610" s="99"/>
      <c r="FP610" s="99"/>
      <c r="FQ610" s="99"/>
      <c r="FR610" s="99"/>
      <c r="FS610" s="99"/>
      <c r="FT610" s="99"/>
      <c r="FU610" s="99"/>
      <c r="FV610" s="99"/>
      <c r="FW610" s="99"/>
      <c r="FX610" s="99"/>
      <c r="FY610" s="99"/>
      <c r="FZ610" s="99"/>
      <c r="GA610" s="99"/>
      <c r="GB610" s="99"/>
      <c r="GC610" s="99"/>
      <c r="GD610" s="99"/>
      <c r="GE610" s="99"/>
      <c r="GF610" s="99"/>
      <c r="GG610" s="99"/>
      <c r="GH610" s="99"/>
      <c r="GI610" s="99"/>
      <c r="GJ610" s="99"/>
      <c r="GK610" s="99"/>
      <c r="GL610" s="99"/>
      <c r="GM610" s="99"/>
      <c r="GN610" s="99"/>
      <c r="GO610" s="99"/>
      <c r="GP610" s="99"/>
      <c r="GQ610" s="99"/>
      <c r="GR610" s="99"/>
      <c r="GS610" s="99"/>
      <c r="GT610" s="99"/>
      <c r="GU610" s="99"/>
      <c r="GV610" s="99"/>
      <c r="GW610" s="99"/>
      <c r="GX610" s="99"/>
      <c r="GY610" s="99"/>
      <c r="GZ610" s="99"/>
      <c r="HA610" s="99"/>
      <c r="HB610" s="99"/>
      <c r="HC610" s="99"/>
      <c r="HD610" s="99"/>
      <c r="HE610" s="99"/>
      <c r="HF610" s="99"/>
      <c r="HG610" s="99"/>
      <c r="HH610" s="99"/>
      <c r="HI610" s="99"/>
      <c r="HJ610" s="99"/>
      <c r="HK610" s="99"/>
      <c r="HL610" s="99"/>
      <c r="HM610" s="99"/>
      <c r="HN610" s="99"/>
      <c r="HO610" s="99"/>
      <c r="HP610" s="99"/>
      <c r="HQ610" s="99"/>
      <c r="HR610" s="99"/>
      <c r="HS610" s="99"/>
      <c r="HT610" s="99"/>
      <c r="HU610" s="99"/>
      <c r="HV610" s="99"/>
      <c r="HW610" s="99"/>
    </row>
    <row r="611" spans="1:231" ht="13.5" hidden="1" customHeight="1" outlineLevel="1">
      <c r="A611" s="4"/>
      <c r="H611" s="4"/>
      <c r="I611" s="1073" t="s">
        <v>429</v>
      </c>
      <c r="J611" s="20"/>
      <c r="K611" s="20"/>
      <c r="L611" s="20"/>
      <c r="M611" s="20"/>
      <c r="N611" s="20"/>
      <c r="O611" s="20"/>
      <c r="P611" s="20"/>
      <c r="Q611" s="20"/>
      <c r="R611" s="20"/>
      <c r="S611" s="20"/>
      <c r="T611" s="20"/>
      <c r="U611" s="20"/>
      <c r="V611" s="20"/>
      <c r="W611" s="20"/>
      <c r="X611" s="20"/>
      <c r="Y611" s="20"/>
      <c r="Z611" s="20"/>
      <c r="AA611" s="20"/>
      <c r="AB611" s="20"/>
      <c r="AC611" s="20"/>
      <c r="AD611" s="20"/>
      <c r="AE611" s="20"/>
      <c r="AF611" s="20"/>
      <c r="AG611" s="20"/>
      <c r="AH611" s="20"/>
      <c r="AI611" s="20"/>
      <c r="AJ611" s="20"/>
      <c r="AK611" s="20"/>
      <c r="AL611" s="20"/>
      <c r="AM611" s="20"/>
      <c r="AN611" s="20"/>
      <c r="AO611" s="20"/>
      <c r="AP611" s="20"/>
      <c r="AQ611" s="20"/>
      <c r="AR611" s="20"/>
      <c r="AS611" s="20"/>
      <c r="AT611" s="615"/>
      <c r="AU611" s="141"/>
      <c r="AV611" s="141"/>
      <c r="AW611" s="576"/>
      <c r="AX611" s="636"/>
      <c r="AY611" s="174"/>
      <c r="AZ611" s="174"/>
      <c r="BA611" s="574"/>
      <c r="BB611" s="636"/>
      <c r="BC611" s="174"/>
      <c r="BD611" s="174"/>
      <c r="BE611" s="574"/>
      <c r="BF611" s="636"/>
      <c r="BG611" s="174"/>
      <c r="BH611" s="174"/>
      <c r="BI611" s="574"/>
      <c r="BJ611" s="636"/>
      <c r="BK611" s="174"/>
      <c r="BL611" s="174"/>
      <c r="BM611" s="574"/>
      <c r="BN611" s="726"/>
      <c r="BO611" s="174"/>
      <c r="BP611" s="174"/>
      <c r="BQ611" s="574"/>
      <c r="BR611" s="385"/>
      <c r="BS611" s="174"/>
      <c r="BT611" s="174"/>
      <c r="BU611" s="574"/>
      <c r="BV611" s="636"/>
      <c r="BW611" s="174"/>
      <c r="BX611" s="174"/>
      <c r="BY611" s="574"/>
      <c r="BZ611" s="174"/>
      <c r="CA611" s="174"/>
      <c r="CB611" s="174"/>
      <c r="CC611" s="574"/>
      <c r="CD611" s="636"/>
      <c r="CE611" s="174"/>
      <c r="CF611" s="174"/>
      <c r="CG611" s="574"/>
      <c r="CH611" s="174"/>
      <c r="CI611" s="174"/>
      <c r="CJ611" s="174"/>
      <c r="CK611" s="174"/>
      <c r="CL611" s="174"/>
      <c r="CM611" s="174"/>
      <c r="CN611" s="174"/>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574"/>
      <c r="DJ611" s="1139"/>
      <c r="DK611" s="141"/>
      <c r="DL611" s="141"/>
      <c r="DM611" s="141"/>
      <c r="DN611" s="141"/>
      <c r="DO611" s="141"/>
      <c r="DP611" s="141"/>
      <c r="DQ611" s="615"/>
      <c r="DR611" s="141"/>
      <c r="DS611" s="141"/>
      <c r="DT611" s="141"/>
      <c r="DU611" s="141"/>
      <c r="DV611" s="141"/>
      <c r="DW611" s="141"/>
      <c r="DX611" s="141"/>
      <c r="DY611" s="141"/>
      <c r="DZ611" s="141"/>
      <c r="EA611" s="141"/>
      <c r="EB611" s="174"/>
      <c r="EC611" s="174"/>
      <c r="ED611" s="174"/>
      <c r="EE611" s="174"/>
      <c r="EF611" s="174"/>
      <c r="EG611" s="174"/>
      <c r="EH611" s="174"/>
      <c r="EI611" s="174"/>
      <c r="EJ611" s="574"/>
      <c r="EK611" s="99"/>
      <c r="EL611" s="99"/>
      <c r="EM611" s="99"/>
      <c r="EN611" s="99"/>
      <c r="EO611" s="99"/>
      <c r="EP611" s="99"/>
      <c r="EQ611" s="99"/>
      <c r="ER611" s="99"/>
      <c r="ES611" s="99"/>
      <c r="ET611" s="99"/>
      <c r="EU611" s="99"/>
      <c r="EV611" s="99"/>
      <c r="EW611" s="99"/>
      <c r="EX611" s="99"/>
      <c r="EY611" s="99"/>
      <c r="EZ611" s="99"/>
      <c r="FA611" s="99"/>
      <c r="FB611" s="99"/>
      <c r="FC611" s="99"/>
      <c r="FD611" s="99"/>
      <c r="FE611" s="99"/>
      <c r="FF611" s="99"/>
      <c r="FG611" s="99"/>
      <c r="FH611" s="99"/>
      <c r="FI611" s="99"/>
      <c r="FJ611" s="99"/>
      <c r="FK611" s="99"/>
      <c r="FL611" s="99"/>
      <c r="FM611" s="99"/>
      <c r="FN611" s="99"/>
      <c r="FO611" s="99"/>
      <c r="FP611" s="99"/>
      <c r="FQ611" s="99"/>
      <c r="FR611" s="99"/>
      <c r="FS611" s="99"/>
      <c r="FT611" s="99"/>
      <c r="FU611" s="99"/>
      <c r="FV611" s="99"/>
      <c r="FW611" s="99"/>
      <c r="FX611" s="99"/>
      <c r="FY611" s="99"/>
      <c r="FZ611" s="99"/>
      <c r="GA611" s="99"/>
      <c r="GB611" s="99"/>
      <c r="GC611" s="99"/>
      <c r="GD611" s="99"/>
      <c r="GE611" s="99"/>
      <c r="GF611" s="99"/>
      <c r="GG611" s="99"/>
      <c r="GH611" s="99"/>
      <c r="GI611" s="99"/>
      <c r="GJ611" s="99"/>
      <c r="GK611" s="99"/>
      <c r="GL611" s="99"/>
      <c r="GM611" s="99"/>
      <c r="GN611" s="99"/>
      <c r="GO611" s="99"/>
      <c r="GP611" s="99"/>
      <c r="GQ611" s="99"/>
      <c r="GR611" s="99"/>
      <c r="GS611" s="99"/>
      <c r="GT611" s="99"/>
      <c r="GU611" s="99"/>
      <c r="GV611" s="99"/>
      <c r="GW611" s="99"/>
      <c r="GX611" s="99"/>
      <c r="GY611" s="99"/>
      <c r="GZ611" s="99"/>
      <c r="HA611" s="99"/>
      <c r="HB611" s="99"/>
      <c r="HC611" s="99"/>
      <c r="HD611" s="99"/>
      <c r="HE611" s="99"/>
      <c r="HF611" s="99"/>
      <c r="HG611" s="99"/>
      <c r="HH611" s="99"/>
      <c r="HI611" s="99"/>
      <c r="HJ611" s="99"/>
      <c r="HK611" s="99"/>
      <c r="HL611" s="99"/>
      <c r="HM611" s="99"/>
      <c r="HN611" s="99"/>
      <c r="HO611" s="99"/>
      <c r="HP611" s="99"/>
      <c r="HQ611" s="99"/>
      <c r="HR611" s="99"/>
      <c r="HS611" s="99"/>
      <c r="HT611" s="99"/>
      <c r="HU611" s="99"/>
      <c r="HV611" s="99"/>
      <c r="HW611" s="99"/>
    </row>
    <row r="612" spans="1:231" ht="13.5" hidden="1" customHeight="1" outlineLevel="1">
      <c r="A612" s="4"/>
      <c r="H612" s="4"/>
      <c r="I612" s="1102" t="s">
        <v>356</v>
      </c>
      <c r="J612" s="20"/>
      <c r="K612" s="20"/>
      <c r="L612" s="20"/>
      <c r="M612" s="20"/>
      <c r="N612" s="20"/>
      <c r="O612" s="20"/>
      <c r="P612" s="20"/>
      <c r="Q612" s="20"/>
      <c r="R612" s="20"/>
      <c r="S612" s="20"/>
      <c r="T612" s="20"/>
      <c r="U612" s="20"/>
      <c r="V612" s="20"/>
      <c r="W612" s="20"/>
      <c r="X612" s="20"/>
      <c r="Y612" s="20"/>
      <c r="Z612" s="20"/>
      <c r="AA612" s="20"/>
      <c r="AB612" s="20"/>
      <c r="AC612" s="20"/>
      <c r="AD612" s="20"/>
      <c r="AE612" s="20"/>
      <c r="AF612" s="20"/>
      <c r="AG612" s="20"/>
      <c r="AH612" s="20"/>
      <c r="AI612" s="20"/>
      <c r="AJ612" s="20"/>
      <c r="AK612" s="20"/>
      <c r="AL612" s="20"/>
      <c r="AM612" s="20"/>
      <c r="AN612" s="20"/>
      <c r="AO612" s="20"/>
      <c r="AP612" s="20"/>
      <c r="AQ612" s="20"/>
      <c r="AR612" s="20"/>
      <c r="AS612" s="20"/>
      <c r="AT612" s="615"/>
      <c r="AU612" s="141"/>
      <c r="AV612" s="141"/>
      <c r="AW612" s="576"/>
      <c r="AX612" s="636"/>
      <c r="AY612" s="174"/>
      <c r="AZ612" s="174"/>
      <c r="BA612" s="574"/>
      <c r="BB612" s="636"/>
      <c r="BC612" s="174"/>
      <c r="BD612" s="174"/>
      <c r="BE612" s="574"/>
      <c r="BF612" s="636"/>
      <c r="BG612" s="174"/>
      <c r="BH612" s="174"/>
      <c r="BI612" s="574"/>
      <c r="BJ612" s="636"/>
      <c r="BK612" s="174"/>
      <c r="BL612" s="174"/>
      <c r="BM612" s="574"/>
      <c r="BN612" s="726"/>
      <c r="BO612" s="174"/>
      <c r="BP612" s="174"/>
      <c r="BQ612" s="574"/>
      <c r="BR612" s="385"/>
      <c r="BS612" s="174"/>
      <c r="BT612" s="174"/>
      <c r="BU612" s="574"/>
      <c r="BV612" s="636"/>
      <c r="BW612" s="174"/>
      <c r="BX612" s="174"/>
      <c r="BY612" s="574"/>
      <c r="BZ612" s="174"/>
      <c r="CA612" s="174"/>
      <c r="CB612" s="174"/>
      <c r="CC612" s="574"/>
      <c r="CD612" s="636"/>
      <c r="CE612" s="174"/>
      <c r="CF612" s="174"/>
      <c r="CG612" s="574"/>
      <c r="CH612" s="174"/>
      <c r="CI612" s="174"/>
      <c r="CJ612" s="174"/>
      <c r="CK612" s="174"/>
      <c r="CL612" s="174"/>
      <c r="CM612" s="174"/>
      <c r="CN612" s="174"/>
      <c r="CO612" s="174"/>
      <c r="CP612" s="174"/>
      <c r="CQ612" s="174"/>
      <c r="CR612" s="174"/>
      <c r="CS612" s="174"/>
      <c r="CT612" s="174"/>
      <c r="CU612" s="174"/>
      <c r="CV612" s="174"/>
      <c r="CW612" s="174"/>
      <c r="CX612" s="174"/>
      <c r="CY612" s="174"/>
      <c r="CZ612" s="174"/>
      <c r="DA612" s="174"/>
      <c r="DB612" s="174"/>
      <c r="DC612" s="174"/>
      <c r="DD612" s="174"/>
      <c r="DE612" s="174"/>
      <c r="DF612" s="174"/>
      <c r="DG612" s="174"/>
      <c r="DH612" s="174"/>
      <c r="DI612" s="574"/>
      <c r="DJ612" s="1139"/>
      <c r="DK612" s="141"/>
      <c r="DL612" s="141"/>
      <c r="DM612" s="141"/>
      <c r="DN612" s="141"/>
      <c r="DO612" s="141"/>
      <c r="DP612" s="141"/>
      <c r="DQ612" s="615"/>
      <c r="DR612" s="141"/>
      <c r="DS612" s="141"/>
      <c r="DT612" s="141"/>
      <c r="DU612" s="141"/>
      <c r="DV612" s="141"/>
      <c r="DW612" s="141"/>
      <c r="DX612" s="141"/>
      <c r="DY612" s="141"/>
      <c r="DZ612" s="141"/>
      <c r="EA612" s="141"/>
      <c r="EB612" s="174"/>
      <c r="EC612" s="174"/>
      <c r="ED612" s="174"/>
      <c r="EE612" s="174"/>
      <c r="EF612" s="174"/>
      <c r="EG612" s="174"/>
      <c r="EH612" s="174"/>
      <c r="EI612" s="174"/>
      <c r="EJ612" s="574"/>
      <c r="EK612" s="99"/>
      <c r="EL612" s="99"/>
      <c r="EM612" s="99"/>
      <c r="EN612" s="99"/>
      <c r="EO612" s="99"/>
      <c r="EP612" s="99"/>
      <c r="EQ612" s="99"/>
      <c r="ER612" s="99"/>
      <c r="ES612" s="99"/>
      <c r="ET612" s="99"/>
      <c r="EU612" s="99"/>
      <c r="EV612" s="99"/>
      <c r="EW612" s="99"/>
      <c r="EX612" s="99"/>
      <c r="EY612" s="99"/>
      <c r="EZ612" s="99"/>
      <c r="FA612" s="99"/>
      <c r="FB612" s="99"/>
      <c r="FC612" s="99"/>
      <c r="FD612" s="99"/>
      <c r="FE612" s="99"/>
      <c r="FF612" s="99"/>
      <c r="FG612" s="99"/>
      <c r="FH612" s="99"/>
      <c r="FI612" s="99"/>
      <c r="FJ612" s="99"/>
      <c r="FK612" s="99"/>
      <c r="FL612" s="99"/>
      <c r="FM612" s="99"/>
      <c r="FN612" s="99"/>
      <c r="FO612" s="99"/>
      <c r="FP612" s="99"/>
      <c r="FQ612" s="99"/>
      <c r="FR612" s="99"/>
      <c r="FS612" s="99"/>
      <c r="FT612" s="99"/>
      <c r="FU612" s="99"/>
      <c r="FV612" s="99"/>
      <c r="FW612" s="99"/>
      <c r="FX612" s="99"/>
      <c r="FY612" s="99"/>
      <c r="FZ612" s="99"/>
      <c r="GA612" s="99"/>
      <c r="GB612" s="99"/>
      <c r="GC612" s="99"/>
      <c r="GD612" s="99"/>
      <c r="GE612" s="99"/>
      <c r="GF612" s="99"/>
      <c r="GG612" s="99"/>
      <c r="GH612" s="99"/>
      <c r="GI612" s="99"/>
      <c r="GJ612" s="99"/>
      <c r="GK612" s="99"/>
      <c r="GL612" s="99"/>
      <c r="GM612" s="99"/>
      <c r="GN612" s="99"/>
      <c r="GO612" s="99"/>
      <c r="GP612" s="99"/>
      <c r="GQ612" s="99"/>
      <c r="GR612" s="99"/>
      <c r="GS612" s="99"/>
      <c r="GT612" s="99"/>
      <c r="GU612" s="99"/>
      <c r="GV612" s="99"/>
      <c r="GW612" s="99"/>
      <c r="GX612" s="99"/>
      <c r="GY612" s="99"/>
      <c r="GZ612" s="99"/>
      <c r="HA612" s="99"/>
      <c r="HB612" s="99"/>
      <c r="HC612" s="99"/>
      <c r="HD612" s="99"/>
      <c r="HE612" s="99"/>
      <c r="HF612" s="99"/>
      <c r="HG612" s="99"/>
      <c r="HH612" s="99"/>
      <c r="HI612" s="99"/>
      <c r="HJ612" s="99"/>
      <c r="HK612" s="99"/>
      <c r="HL612" s="99"/>
      <c r="HM612" s="99"/>
      <c r="HN612" s="99"/>
      <c r="HO612" s="99"/>
      <c r="HP612" s="99"/>
      <c r="HQ612" s="99"/>
      <c r="HR612" s="99"/>
      <c r="HS612" s="99"/>
      <c r="HT612" s="99"/>
      <c r="HU612" s="99"/>
      <c r="HV612" s="99"/>
      <c r="HW612" s="99"/>
    </row>
    <row r="613" spans="1:231" ht="13.5" hidden="1" customHeight="1" outlineLevel="1">
      <c r="A613" s="4"/>
      <c r="H613" s="4"/>
      <c r="I613" s="1103" t="s">
        <v>128</v>
      </c>
      <c r="J613" s="20"/>
      <c r="K613" s="20"/>
      <c r="L613" s="20"/>
      <c r="M613" s="20"/>
      <c r="N613" s="20"/>
      <c r="O613" s="20"/>
      <c r="P613" s="20"/>
      <c r="Q613" s="20"/>
      <c r="R613" s="20"/>
      <c r="S613" s="20"/>
      <c r="T613" s="20"/>
      <c r="U613" s="20"/>
      <c r="V613" s="20"/>
      <c r="W613" s="20"/>
      <c r="X613" s="20"/>
      <c r="Y613" s="20"/>
      <c r="Z613" s="20"/>
      <c r="AA613" s="20"/>
      <c r="AB613" s="20"/>
      <c r="AC613" s="20"/>
      <c r="AD613" s="20"/>
      <c r="AE613" s="20"/>
      <c r="AF613" s="20"/>
      <c r="AG613" s="20"/>
      <c r="AH613" s="20"/>
      <c r="AI613" s="20"/>
      <c r="AJ613" s="20"/>
      <c r="AK613" s="20"/>
      <c r="AL613" s="20"/>
      <c r="AM613" s="20"/>
      <c r="AN613" s="20"/>
      <c r="AO613" s="20"/>
      <c r="AP613" s="20"/>
      <c r="AQ613" s="20"/>
      <c r="AR613" s="20"/>
      <c r="AS613" s="20"/>
      <c r="AT613" s="615"/>
      <c r="AU613" s="141"/>
      <c r="AV613" s="141"/>
      <c r="AW613" s="576"/>
      <c r="AX613" s="636"/>
      <c r="AY613" s="174"/>
      <c r="AZ613" s="174"/>
      <c r="BA613" s="574"/>
      <c r="BB613" s="636"/>
      <c r="BC613" s="174"/>
      <c r="BD613" s="174"/>
      <c r="BE613" s="574"/>
      <c r="BF613" s="739">
        <f t="shared" ref="BF613:BR613" si="1035">BF703</f>
        <v>15799</v>
      </c>
      <c r="BG613" s="265">
        <f t="shared" si="1035"/>
        <v>18616</v>
      </c>
      <c r="BH613" s="265">
        <f t="shared" si="1035"/>
        <v>22696</v>
      </c>
      <c r="BI613" s="744">
        <f t="shared" si="1035"/>
        <v>26703</v>
      </c>
      <c r="BJ613" s="739">
        <f t="shared" si="1035"/>
        <v>29473</v>
      </c>
      <c r="BK613" s="265">
        <f t="shared" si="1035"/>
        <v>34030</v>
      </c>
      <c r="BL613" s="265">
        <f t="shared" si="1035"/>
        <v>38807</v>
      </c>
      <c r="BM613" s="744">
        <f t="shared" si="1035"/>
        <v>44749</v>
      </c>
      <c r="BN613" s="739">
        <f t="shared" si="1035"/>
        <v>48314</v>
      </c>
      <c r="BO613" s="265">
        <f t="shared" si="1035"/>
        <v>52968</v>
      </c>
      <c r="BP613" s="265">
        <f t="shared" si="1035"/>
        <v>56818</v>
      </c>
      <c r="BQ613" s="744">
        <f t="shared" si="1035"/>
        <v>60877</v>
      </c>
      <c r="BR613" s="739">
        <f t="shared" si="1035"/>
        <v>62305</v>
      </c>
      <c r="BS613" s="265"/>
      <c r="BT613" s="265"/>
      <c r="BU613" s="744"/>
      <c r="BV613" s="636"/>
      <c r="BW613" s="174"/>
      <c r="BX613" s="174"/>
      <c r="BY613" s="574"/>
      <c r="BZ613" s="174"/>
      <c r="CA613" s="174"/>
      <c r="CB613" s="174"/>
      <c r="CC613" s="574"/>
      <c r="CD613" s="636"/>
      <c r="CE613" s="174"/>
      <c r="CF613" s="174"/>
      <c r="CG613" s="574"/>
      <c r="CH613" s="174"/>
      <c r="CI613" s="174"/>
      <c r="CJ613" s="174"/>
      <c r="CK613" s="174"/>
      <c r="CL613" s="174"/>
      <c r="CM613" s="174"/>
      <c r="CN613" s="174"/>
      <c r="CO613" s="174"/>
      <c r="CP613" s="174"/>
      <c r="CQ613" s="174"/>
      <c r="CR613" s="174"/>
      <c r="CS613" s="174"/>
      <c r="CT613" s="174"/>
      <c r="CU613" s="174"/>
      <c r="CV613" s="174"/>
      <c r="CW613" s="174"/>
      <c r="CX613" s="174"/>
      <c r="CY613" s="174"/>
      <c r="CZ613" s="174"/>
      <c r="DA613" s="174"/>
      <c r="DB613" s="174"/>
      <c r="DC613" s="174"/>
      <c r="DD613" s="174"/>
      <c r="DE613" s="174"/>
      <c r="DF613" s="174"/>
      <c r="DG613" s="174"/>
      <c r="DH613" s="174"/>
      <c r="DI613" s="574"/>
      <c r="DJ613" s="1139"/>
      <c r="DK613" s="141"/>
      <c r="DL613" s="141"/>
      <c r="DM613" s="141"/>
      <c r="DN613" s="141"/>
      <c r="DO613" s="141"/>
      <c r="DP613" s="141"/>
      <c r="DQ613" s="615"/>
      <c r="DR613" s="141"/>
      <c r="DS613" s="141"/>
      <c r="DT613" s="141"/>
      <c r="DU613" s="141"/>
      <c r="DV613" s="141"/>
      <c r="DW613" s="141"/>
      <c r="DX613" s="141"/>
      <c r="DY613" s="141"/>
      <c r="DZ613" s="141"/>
      <c r="EA613" s="141"/>
      <c r="EB613" s="174"/>
      <c r="EC613" s="174"/>
      <c r="ED613" s="174"/>
      <c r="EE613" s="174"/>
      <c r="EF613" s="174"/>
      <c r="EG613" s="174"/>
      <c r="EH613" s="174"/>
      <c r="EI613" s="174"/>
      <c r="EJ613" s="574"/>
      <c r="EK613" s="99"/>
      <c r="EL613" s="99"/>
      <c r="EM613" s="99"/>
      <c r="EN613" s="99"/>
      <c r="EO613" s="99"/>
      <c r="EP613" s="99"/>
      <c r="EQ613" s="99"/>
      <c r="ER613" s="99"/>
      <c r="ES613" s="99"/>
      <c r="ET613" s="99"/>
      <c r="EU613" s="99"/>
      <c r="EV613" s="99"/>
      <c r="EW613" s="99"/>
      <c r="EX613" s="99"/>
      <c r="EY613" s="99"/>
      <c r="EZ613" s="99"/>
      <c r="FA613" s="99"/>
      <c r="FB613" s="99"/>
      <c r="FC613" s="99"/>
      <c r="FD613" s="99"/>
      <c r="FE613" s="99"/>
      <c r="FF613" s="99"/>
      <c r="FG613" s="99"/>
      <c r="FH613" s="99"/>
      <c r="FI613" s="99"/>
      <c r="FJ613" s="99"/>
      <c r="FK613" s="99"/>
      <c r="FL613" s="99"/>
      <c r="FM613" s="99"/>
      <c r="FN613" s="99"/>
      <c r="FO613" s="99"/>
      <c r="FP613" s="99"/>
      <c r="FQ613" s="99"/>
      <c r="FR613" s="99"/>
      <c r="FS613" s="99"/>
      <c r="FT613" s="99"/>
      <c r="FU613" s="99"/>
      <c r="FV613" s="99"/>
      <c r="FW613" s="99"/>
      <c r="FX613" s="99"/>
      <c r="FY613" s="99"/>
      <c r="FZ613" s="99"/>
      <c r="GA613" s="99"/>
      <c r="GB613" s="99"/>
      <c r="GC613" s="99"/>
      <c r="GD613" s="99"/>
      <c r="GE613" s="99"/>
      <c r="GF613" s="99"/>
      <c r="GG613" s="99"/>
      <c r="GH613" s="99"/>
      <c r="GI613" s="99"/>
      <c r="GJ613" s="99"/>
      <c r="GK613" s="99"/>
      <c r="GL613" s="99"/>
      <c r="GM613" s="99"/>
      <c r="GN613" s="99"/>
      <c r="GO613" s="99"/>
      <c r="GP613" s="99"/>
      <c r="GQ613" s="99"/>
      <c r="GR613" s="99"/>
      <c r="GS613" s="99"/>
      <c r="GT613" s="99"/>
      <c r="GU613" s="99"/>
      <c r="GV613" s="99"/>
      <c r="GW613" s="99"/>
      <c r="GX613" s="99"/>
      <c r="GY613" s="99"/>
      <c r="GZ613" s="99"/>
      <c r="HA613" s="99"/>
      <c r="HB613" s="99"/>
      <c r="HC613" s="99"/>
      <c r="HD613" s="99"/>
      <c r="HE613" s="99"/>
      <c r="HF613" s="99"/>
      <c r="HG613" s="99"/>
      <c r="HH613" s="99"/>
      <c r="HI613" s="99"/>
      <c r="HJ613" s="99"/>
      <c r="HK613" s="99"/>
      <c r="HL613" s="99"/>
      <c r="HM613" s="99"/>
      <c r="HN613" s="99"/>
      <c r="HO613" s="99"/>
      <c r="HP613" s="99"/>
      <c r="HQ613" s="99"/>
      <c r="HR613" s="99"/>
      <c r="HS613" s="99"/>
      <c r="HT613" s="99"/>
      <c r="HU613" s="99"/>
      <c r="HV613" s="99"/>
      <c r="HW613" s="99"/>
    </row>
    <row r="614" spans="1:231" ht="13.5" hidden="1" customHeight="1" outlineLevel="1">
      <c r="A614" s="4"/>
      <c r="H614" s="4"/>
      <c r="I614" s="1103" t="s">
        <v>129</v>
      </c>
      <c r="J614" s="20"/>
      <c r="K614" s="20"/>
      <c r="L614" s="20"/>
      <c r="M614" s="20"/>
      <c r="N614" s="20"/>
      <c r="O614" s="20"/>
      <c r="P614" s="20"/>
      <c r="Q614" s="20"/>
      <c r="R614" s="20"/>
      <c r="S614" s="20"/>
      <c r="T614" s="20"/>
      <c r="U614" s="20"/>
      <c r="V614" s="20"/>
      <c r="W614" s="20"/>
      <c r="X614" s="20"/>
      <c r="Y614" s="20"/>
      <c r="Z614" s="20"/>
      <c r="AA614" s="20"/>
      <c r="AB614" s="20"/>
      <c r="AC614" s="20"/>
      <c r="AD614" s="20"/>
      <c r="AE614" s="20"/>
      <c r="AF614" s="20"/>
      <c r="AG614" s="20"/>
      <c r="AH614" s="20"/>
      <c r="AI614" s="20"/>
      <c r="AJ614" s="20"/>
      <c r="AK614" s="20"/>
      <c r="AL614" s="20"/>
      <c r="AM614" s="20"/>
      <c r="AN614" s="20"/>
      <c r="AO614" s="20"/>
      <c r="AP614" s="20"/>
      <c r="AQ614" s="20"/>
      <c r="AR614" s="20"/>
      <c r="AS614" s="20"/>
      <c r="AT614" s="615"/>
      <c r="AU614" s="141"/>
      <c r="AV614" s="141"/>
      <c r="AW614" s="576"/>
      <c r="AX614" s="636"/>
      <c r="AY614" s="174"/>
      <c r="AZ614" s="174"/>
      <c r="BA614" s="574"/>
      <c r="BB614" s="636"/>
      <c r="BC614" s="174"/>
      <c r="BD614" s="174"/>
      <c r="BE614" s="574"/>
      <c r="BF614" s="739">
        <f t="shared" ref="BF614:BQ614" si="1036">BF704</f>
        <v>2817</v>
      </c>
      <c r="BG614" s="265">
        <f t="shared" si="1036"/>
        <v>4080</v>
      </c>
      <c r="BH614" s="265">
        <f t="shared" si="1036"/>
        <v>4007</v>
      </c>
      <c r="BI614" s="744">
        <f t="shared" si="1036"/>
        <v>2770</v>
      </c>
      <c r="BJ614" s="739">
        <f t="shared" si="1036"/>
        <v>4557</v>
      </c>
      <c r="BK614" s="265">
        <f t="shared" si="1036"/>
        <v>4777</v>
      </c>
      <c r="BL614" s="265">
        <f t="shared" si="1036"/>
        <v>5942</v>
      </c>
      <c r="BM614" s="744">
        <f t="shared" si="1036"/>
        <v>3565</v>
      </c>
      <c r="BN614" s="739">
        <f t="shared" si="1036"/>
        <v>4654</v>
      </c>
      <c r="BO614" s="265">
        <f t="shared" si="1036"/>
        <v>3850</v>
      </c>
      <c r="BP614" s="265">
        <f t="shared" si="1036"/>
        <v>4059</v>
      </c>
      <c r="BQ614" s="744">
        <f t="shared" si="1036"/>
        <v>1428</v>
      </c>
      <c r="BR614" s="739">
        <f>BR615-BR613</f>
        <v>3375.3199999999924</v>
      </c>
      <c r="BS614" s="265"/>
      <c r="BT614" s="265"/>
      <c r="BU614" s="744"/>
      <c r="BV614" s="636"/>
      <c r="BW614" s="174"/>
      <c r="BX614" s="174"/>
      <c r="BY614" s="574"/>
      <c r="BZ614" s="174"/>
      <c r="CA614" s="174"/>
      <c r="CB614" s="174"/>
      <c r="CC614" s="574"/>
      <c r="CD614" s="636"/>
      <c r="CE614" s="174"/>
      <c r="CF614" s="174"/>
      <c r="CG614" s="574"/>
      <c r="CH614" s="174"/>
      <c r="CI614" s="174"/>
      <c r="CJ614" s="174"/>
      <c r="CK614" s="174"/>
      <c r="CL614" s="174"/>
      <c r="CM614" s="174"/>
      <c r="CN614" s="174"/>
      <c r="CO614" s="174"/>
      <c r="CP614" s="174"/>
      <c r="CQ614" s="174"/>
      <c r="CR614" s="174"/>
      <c r="CS614" s="174"/>
      <c r="CT614" s="174"/>
      <c r="CU614" s="174"/>
      <c r="CV614" s="174"/>
      <c r="CW614" s="174"/>
      <c r="CX614" s="174"/>
      <c r="CY614" s="174"/>
      <c r="CZ614" s="174"/>
      <c r="DA614" s="174"/>
      <c r="DB614" s="174"/>
      <c r="DC614" s="174"/>
      <c r="DD614" s="174"/>
      <c r="DE614" s="174"/>
      <c r="DF614" s="174"/>
      <c r="DG614" s="174"/>
      <c r="DH614" s="174"/>
      <c r="DI614" s="574"/>
      <c r="DJ614" s="1139"/>
      <c r="DK614" s="141"/>
      <c r="DL614" s="141"/>
      <c r="DM614" s="141"/>
      <c r="DN614" s="141"/>
      <c r="DO614" s="141"/>
      <c r="DP614" s="141"/>
      <c r="DQ614" s="615"/>
      <c r="DR614" s="141"/>
      <c r="DS614" s="141"/>
      <c r="DT614" s="141"/>
      <c r="DU614" s="141"/>
      <c r="DV614" s="141"/>
      <c r="DW614" s="141"/>
      <c r="DX614" s="141"/>
      <c r="DY614" s="141"/>
      <c r="DZ614" s="141"/>
      <c r="EA614" s="141"/>
      <c r="EB614" s="174"/>
      <c r="EC614" s="174"/>
      <c r="ED614" s="174"/>
      <c r="EE614" s="174"/>
      <c r="EF614" s="174"/>
      <c r="EG614" s="174"/>
      <c r="EH614" s="174"/>
      <c r="EI614" s="174"/>
      <c r="EJ614" s="574"/>
      <c r="EK614" s="99"/>
      <c r="EL614" s="99"/>
      <c r="EM614" s="99"/>
      <c r="EN614" s="99"/>
      <c r="EO614" s="99"/>
      <c r="EP614" s="99"/>
      <c r="EQ614" s="99"/>
      <c r="ER614" s="99"/>
      <c r="ES614" s="99"/>
      <c r="ET614" s="99"/>
      <c r="EU614" s="99"/>
      <c r="EV614" s="99"/>
      <c r="EW614" s="99"/>
      <c r="EX614" s="99"/>
      <c r="EY614" s="99"/>
      <c r="EZ614" s="99"/>
      <c r="FA614" s="99"/>
      <c r="FB614" s="99"/>
      <c r="FC614" s="99"/>
      <c r="FD614" s="99"/>
      <c r="FE614" s="99"/>
      <c r="FF614" s="99"/>
      <c r="FG614" s="99"/>
      <c r="FH614" s="99"/>
      <c r="FI614" s="99"/>
      <c r="FJ614" s="99"/>
      <c r="FK614" s="99"/>
      <c r="FL614" s="99"/>
      <c r="FM614" s="99"/>
      <c r="FN614" s="99"/>
      <c r="FO614" s="99"/>
      <c r="FP614" s="99"/>
      <c r="FQ614" s="99"/>
      <c r="FR614" s="99"/>
      <c r="FS614" s="99"/>
      <c r="FT614" s="99"/>
      <c r="FU614" s="99"/>
      <c r="FV614" s="99"/>
      <c r="FW614" s="99"/>
      <c r="FX614" s="99"/>
      <c r="FY614" s="99"/>
      <c r="FZ614" s="99"/>
      <c r="GA614" s="99"/>
      <c r="GB614" s="99"/>
      <c r="GC614" s="99"/>
      <c r="GD614" s="99"/>
      <c r="GE614" s="99"/>
      <c r="GF614" s="99"/>
      <c r="GG614" s="99"/>
      <c r="GH614" s="99"/>
      <c r="GI614" s="99"/>
      <c r="GJ614" s="99"/>
      <c r="GK614" s="99"/>
      <c r="GL614" s="99"/>
      <c r="GM614" s="99"/>
      <c r="GN614" s="99"/>
      <c r="GO614" s="99"/>
      <c r="GP614" s="99"/>
      <c r="GQ614" s="99"/>
      <c r="GR614" s="99"/>
      <c r="GS614" s="99"/>
      <c r="GT614" s="99"/>
      <c r="GU614" s="99"/>
      <c r="GV614" s="99"/>
      <c r="GW614" s="99"/>
      <c r="GX614" s="99"/>
      <c r="GY614" s="99"/>
      <c r="GZ614" s="99"/>
      <c r="HA614" s="99"/>
      <c r="HB614" s="99"/>
      <c r="HC614" s="99"/>
      <c r="HD614" s="99"/>
      <c r="HE614" s="99"/>
      <c r="HF614" s="99"/>
      <c r="HG614" s="99"/>
      <c r="HH614" s="99"/>
      <c r="HI614" s="99"/>
      <c r="HJ614" s="99"/>
      <c r="HK614" s="99"/>
      <c r="HL614" s="99"/>
      <c r="HM614" s="99"/>
      <c r="HN614" s="99"/>
      <c r="HO614" s="99"/>
      <c r="HP614" s="99"/>
      <c r="HQ614" s="99"/>
      <c r="HR614" s="99"/>
      <c r="HS614" s="99"/>
      <c r="HT614" s="99"/>
      <c r="HU614" s="99"/>
      <c r="HV614" s="99"/>
      <c r="HW614" s="99"/>
    </row>
    <row r="615" spans="1:231" ht="13.5" hidden="1" customHeight="1" outlineLevel="1">
      <c r="A615" s="4"/>
      <c r="H615" s="4"/>
      <c r="I615" s="1104" t="s">
        <v>130</v>
      </c>
      <c r="J615" s="20"/>
      <c r="K615" s="20"/>
      <c r="L615" s="20"/>
      <c r="M615" s="20"/>
      <c r="N615" s="20"/>
      <c r="O615" s="20"/>
      <c r="P615" s="20"/>
      <c r="Q615" s="20"/>
      <c r="R615" s="20"/>
      <c r="S615" s="20"/>
      <c r="T615" s="20"/>
      <c r="U615" s="20"/>
      <c r="V615" s="20"/>
      <c r="W615" s="20"/>
      <c r="X615" s="20"/>
      <c r="Y615" s="20"/>
      <c r="Z615" s="20"/>
      <c r="AA615" s="20"/>
      <c r="AB615" s="20"/>
      <c r="AC615" s="20"/>
      <c r="AD615" s="20"/>
      <c r="AE615" s="20"/>
      <c r="AF615" s="20"/>
      <c r="AG615" s="20"/>
      <c r="AH615" s="20"/>
      <c r="AI615" s="20"/>
      <c r="AJ615" s="20"/>
      <c r="AK615" s="20"/>
      <c r="AL615" s="20"/>
      <c r="AM615" s="20"/>
      <c r="AN615" s="20"/>
      <c r="AO615" s="20"/>
      <c r="AP615" s="20"/>
      <c r="AQ615" s="20"/>
      <c r="AR615" s="20"/>
      <c r="AS615" s="20"/>
      <c r="AT615" s="615"/>
      <c r="AU615" s="141"/>
      <c r="AV615" s="141"/>
      <c r="AW615" s="576"/>
      <c r="AX615" s="636"/>
      <c r="AY615" s="174"/>
      <c r="AZ615" s="174"/>
      <c r="BA615" s="574"/>
      <c r="BB615" s="636"/>
      <c r="BC615" s="174"/>
      <c r="BD615" s="174"/>
      <c r="BE615" s="574"/>
      <c r="BF615" s="745">
        <f t="shared" ref="BF615:BQ615" si="1037">BF613+BF614</f>
        <v>18616</v>
      </c>
      <c r="BG615" s="746">
        <f t="shared" si="1037"/>
        <v>22696</v>
      </c>
      <c r="BH615" s="746">
        <f t="shared" si="1037"/>
        <v>26703</v>
      </c>
      <c r="BI615" s="747">
        <f t="shared" si="1037"/>
        <v>29473</v>
      </c>
      <c r="BJ615" s="745">
        <f t="shared" si="1037"/>
        <v>34030</v>
      </c>
      <c r="BK615" s="746">
        <f t="shared" si="1037"/>
        <v>38807</v>
      </c>
      <c r="BL615" s="746">
        <f t="shared" si="1037"/>
        <v>44749</v>
      </c>
      <c r="BM615" s="747">
        <f t="shared" si="1037"/>
        <v>48314</v>
      </c>
      <c r="BN615" s="745">
        <f t="shared" si="1037"/>
        <v>52968</v>
      </c>
      <c r="BO615" s="746">
        <f t="shared" si="1037"/>
        <v>56818</v>
      </c>
      <c r="BP615" s="746">
        <f t="shared" si="1037"/>
        <v>60877</v>
      </c>
      <c r="BQ615" s="747">
        <f t="shared" si="1037"/>
        <v>62305</v>
      </c>
      <c r="BR615" s="745">
        <f>BN615*(1+BR616)</f>
        <v>65680.319999999992</v>
      </c>
      <c r="BS615" s="266"/>
      <c r="BT615" s="266"/>
      <c r="BU615" s="1219"/>
      <c r="BV615" s="636"/>
      <c r="BW615" s="174"/>
      <c r="BX615" s="174"/>
      <c r="BY615" s="574"/>
      <c r="BZ615" s="174"/>
      <c r="CA615" s="174"/>
      <c r="CB615" s="174"/>
      <c r="CC615" s="574"/>
      <c r="CD615" s="636"/>
      <c r="CE615" s="174"/>
      <c r="CF615" s="174"/>
      <c r="CG615" s="574"/>
      <c r="CH615" s="174"/>
      <c r="CI615" s="174"/>
      <c r="CJ615" s="174"/>
      <c r="CK615" s="174"/>
      <c r="CL615" s="174"/>
      <c r="CM615" s="174"/>
      <c r="CN615" s="174"/>
      <c r="CO615" s="174"/>
      <c r="CP615" s="174"/>
      <c r="CQ615" s="174"/>
      <c r="CR615" s="174"/>
      <c r="CS615" s="174"/>
      <c r="CT615" s="174"/>
      <c r="CU615" s="174"/>
      <c r="CV615" s="174"/>
      <c r="CW615" s="174"/>
      <c r="CX615" s="174"/>
      <c r="CY615" s="174"/>
      <c r="CZ615" s="174"/>
      <c r="DA615" s="174"/>
      <c r="DB615" s="174"/>
      <c r="DC615" s="174"/>
      <c r="DD615" s="174"/>
      <c r="DE615" s="174"/>
      <c r="DF615" s="174"/>
      <c r="DG615" s="174"/>
      <c r="DH615" s="174"/>
      <c r="DI615" s="574"/>
      <c r="DJ615" s="1139"/>
      <c r="DK615" s="141"/>
      <c r="DL615" s="141"/>
      <c r="DM615" s="141"/>
      <c r="DN615" s="141"/>
      <c r="DO615" s="141"/>
      <c r="DP615" s="141"/>
      <c r="DQ615" s="615"/>
      <c r="DR615" s="141"/>
      <c r="DS615" s="141"/>
      <c r="DT615" s="141"/>
      <c r="DU615" s="141"/>
      <c r="DV615" s="141"/>
      <c r="DW615" s="141"/>
      <c r="DX615" s="141"/>
      <c r="DY615" s="141"/>
      <c r="DZ615" s="141"/>
      <c r="EA615" s="141"/>
      <c r="EB615" s="174"/>
      <c r="EC615" s="174"/>
      <c r="ED615" s="174"/>
      <c r="EE615" s="174"/>
      <c r="EF615" s="174"/>
      <c r="EG615" s="174"/>
      <c r="EH615" s="174"/>
      <c r="EI615" s="174"/>
      <c r="EJ615" s="574"/>
      <c r="EK615" s="99"/>
      <c r="EL615" s="99"/>
      <c r="EM615" s="99"/>
      <c r="EN615" s="99"/>
      <c r="EO615" s="99"/>
      <c r="EP615" s="99"/>
      <c r="EQ615" s="99"/>
      <c r="ER615" s="99"/>
      <c r="ES615" s="99"/>
      <c r="ET615" s="99"/>
      <c r="EU615" s="99"/>
      <c r="EV615" s="99"/>
      <c r="EW615" s="99"/>
      <c r="EX615" s="99"/>
      <c r="EY615" s="99"/>
      <c r="EZ615" s="99"/>
      <c r="FA615" s="99"/>
      <c r="FB615" s="99"/>
      <c r="FC615" s="99"/>
      <c r="FD615" s="99"/>
      <c r="FE615" s="99"/>
      <c r="FF615" s="99"/>
      <c r="FG615" s="99"/>
      <c r="FH615" s="99"/>
      <c r="FI615" s="99"/>
      <c r="FJ615" s="99"/>
      <c r="FK615" s="99"/>
      <c r="FL615" s="99"/>
      <c r="FM615" s="99"/>
      <c r="FN615" s="99"/>
      <c r="FO615" s="99"/>
      <c r="FP615" s="99"/>
      <c r="FQ615" s="99"/>
      <c r="FR615" s="99"/>
      <c r="FS615" s="99"/>
      <c r="FT615" s="99"/>
      <c r="FU615" s="99"/>
      <c r="FV615" s="99"/>
      <c r="FW615" s="99"/>
      <c r="FX615" s="99"/>
      <c r="FY615" s="99"/>
      <c r="FZ615" s="99"/>
      <c r="GA615" s="99"/>
      <c r="GB615" s="99"/>
      <c r="GC615" s="99"/>
      <c r="GD615" s="99"/>
      <c r="GE615" s="99"/>
      <c r="GF615" s="99"/>
      <c r="GG615" s="99"/>
      <c r="GH615" s="99"/>
      <c r="GI615" s="99"/>
      <c r="GJ615" s="99"/>
      <c r="GK615" s="99"/>
      <c r="GL615" s="99"/>
      <c r="GM615" s="99"/>
      <c r="GN615" s="99"/>
      <c r="GO615" s="99"/>
      <c r="GP615" s="99"/>
      <c r="GQ615" s="99"/>
      <c r="GR615" s="99"/>
      <c r="GS615" s="99"/>
      <c r="GT615" s="99"/>
      <c r="GU615" s="99"/>
      <c r="GV615" s="99"/>
      <c r="GW615" s="99"/>
      <c r="GX615" s="99"/>
      <c r="GY615" s="99"/>
      <c r="GZ615" s="99"/>
      <c r="HA615" s="99"/>
      <c r="HB615" s="99"/>
      <c r="HC615" s="99"/>
      <c r="HD615" s="99"/>
      <c r="HE615" s="99"/>
      <c r="HF615" s="99"/>
      <c r="HG615" s="99"/>
      <c r="HH615" s="99"/>
      <c r="HI615" s="99"/>
      <c r="HJ615" s="99"/>
      <c r="HK615" s="99"/>
      <c r="HL615" s="99"/>
      <c r="HM615" s="99"/>
      <c r="HN615" s="99"/>
      <c r="HO615" s="99"/>
      <c r="HP615" s="99"/>
      <c r="HQ615" s="99"/>
      <c r="HR615" s="99"/>
      <c r="HS615" s="99"/>
      <c r="HT615" s="99"/>
      <c r="HU615" s="99"/>
      <c r="HV615" s="99"/>
      <c r="HW615" s="99"/>
    </row>
    <row r="616" spans="1:231" ht="13.5" hidden="1" customHeight="1" outlineLevel="1">
      <c r="A616" s="4"/>
      <c r="H616" s="4"/>
      <c r="I616" s="1076" t="s">
        <v>162</v>
      </c>
      <c r="J616" s="20"/>
      <c r="K616" s="20"/>
      <c r="L616" s="20"/>
      <c r="M616" s="20"/>
      <c r="N616" s="20"/>
      <c r="O616" s="20"/>
      <c r="P616" s="20"/>
      <c r="Q616" s="20"/>
      <c r="R616" s="20"/>
      <c r="S616" s="20"/>
      <c r="T616" s="20"/>
      <c r="U616" s="20"/>
      <c r="V616" s="20"/>
      <c r="W616" s="20"/>
      <c r="X616" s="20"/>
      <c r="Y616" s="20"/>
      <c r="Z616" s="20"/>
      <c r="AA616" s="20"/>
      <c r="AB616" s="20"/>
      <c r="AC616" s="20"/>
      <c r="AD616" s="20"/>
      <c r="AE616" s="20"/>
      <c r="AF616" s="20"/>
      <c r="AG616" s="20"/>
      <c r="AH616" s="20"/>
      <c r="AI616" s="20"/>
      <c r="AJ616" s="20"/>
      <c r="AK616" s="20"/>
      <c r="AL616" s="20"/>
      <c r="AM616" s="20"/>
      <c r="AN616" s="20"/>
      <c r="AO616" s="20"/>
      <c r="AP616" s="20"/>
      <c r="AQ616" s="20"/>
      <c r="AR616" s="20"/>
      <c r="AS616" s="20"/>
      <c r="AT616" s="615"/>
      <c r="AU616" s="141"/>
      <c r="AV616" s="141"/>
      <c r="AW616" s="576"/>
      <c r="AX616" s="636"/>
      <c r="AY616" s="174"/>
      <c r="AZ616" s="174"/>
      <c r="BA616" s="574"/>
      <c r="BB616" s="636"/>
      <c r="BC616" s="174"/>
      <c r="BD616" s="174"/>
      <c r="BE616" s="574"/>
      <c r="BF616" s="636"/>
      <c r="BG616" s="174"/>
      <c r="BH616" s="174"/>
      <c r="BI616" s="574"/>
      <c r="BJ616" s="734">
        <f t="shared" ref="BJ616:BQ616" si="1038">BJ615/BF615-1</f>
        <v>0.82799742157284051</v>
      </c>
      <c r="BK616" s="755">
        <f t="shared" si="1038"/>
        <v>0.70986076841734236</v>
      </c>
      <c r="BL616" s="755">
        <f t="shared" si="1038"/>
        <v>0.67580421675467184</v>
      </c>
      <c r="BM616" s="756">
        <f t="shared" si="1038"/>
        <v>0.63926305432090391</v>
      </c>
      <c r="BN616" s="734">
        <f t="shared" si="1038"/>
        <v>0.55650896267998817</v>
      </c>
      <c r="BO616" s="755">
        <f t="shared" si="1038"/>
        <v>0.46411729842554172</v>
      </c>
      <c r="BP616" s="755">
        <f t="shared" si="1038"/>
        <v>0.36041028849806689</v>
      </c>
      <c r="BQ616" s="756">
        <f t="shared" si="1038"/>
        <v>0.2895847994370162</v>
      </c>
      <c r="BR616" s="761">
        <v>0.24</v>
      </c>
      <c r="BS616" s="762"/>
      <c r="BT616" s="762"/>
      <c r="BU616" s="763"/>
      <c r="BV616" s="636"/>
      <c r="BW616" s="174"/>
      <c r="BX616" s="174"/>
      <c r="BY616" s="574"/>
      <c r="BZ616" s="174"/>
      <c r="CA616" s="174"/>
      <c r="CB616" s="174"/>
      <c r="CC616" s="574"/>
      <c r="CD616" s="636"/>
      <c r="CE616" s="174"/>
      <c r="CF616" s="174"/>
      <c r="CG616" s="574"/>
      <c r="CH616" s="174"/>
      <c r="CI616" s="174"/>
      <c r="CJ616" s="174"/>
      <c r="CK616" s="174"/>
      <c r="CL616" s="174"/>
      <c r="CM616" s="174"/>
      <c r="CN616" s="174"/>
      <c r="CO616" s="174"/>
      <c r="CP616" s="174"/>
      <c r="CQ616" s="174"/>
      <c r="CR616" s="174"/>
      <c r="CS616" s="174"/>
      <c r="CT616" s="174"/>
      <c r="CU616" s="174"/>
      <c r="CV616" s="174"/>
      <c r="CW616" s="174"/>
      <c r="CX616" s="174"/>
      <c r="CY616" s="174"/>
      <c r="CZ616" s="174"/>
      <c r="DA616" s="174"/>
      <c r="DB616" s="174"/>
      <c r="DC616" s="174"/>
      <c r="DD616" s="174"/>
      <c r="DE616" s="174"/>
      <c r="DF616" s="174"/>
      <c r="DG616" s="174"/>
      <c r="DH616" s="174"/>
      <c r="DI616" s="574"/>
      <c r="DJ616" s="1139"/>
      <c r="DK616" s="141"/>
      <c r="DL616" s="141"/>
      <c r="DM616" s="141"/>
      <c r="DN616" s="141"/>
      <c r="DO616" s="141"/>
      <c r="DP616" s="141"/>
      <c r="DQ616" s="615"/>
      <c r="DR616" s="141"/>
      <c r="DS616" s="141"/>
      <c r="DT616" s="141"/>
      <c r="DU616" s="141"/>
      <c r="DV616" s="141"/>
      <c r="DW616" s="141"/>
      <c r="DX616" s="141"/>
      <c r="DY616" s="141"/>
      <c r="DZ616" s="141"/>
      <c r="EA616" s="141"/>
      <c r="EB616" s="174"/>
      <c r="EC616" s="174"/>
      <c r="ED616" s="174"/>
      <c r="EE616" s="174"/>
      <c r="EF616" s="174"/>
      <c r="EG616" s="174"/>
      <c r="EH616" s="174"/>
      <c r="EI616" s="174"/>
      <c r="EJ616" s="574"/>
      <c r="EK616" s="99"/>
      <c r="EL616" s="99"/>
      <c r="EM616" s="99"/>
      <c r="EN616" s="99"/>
      <c r="EO616" s="99"/>
      <c r="EP616" s="99"/>
      <c r="EQ616" s="99"/>
      <c r="ER616" s="99"/>
      <c r="ES616" s="99"/>
      <c r="ET616" s="99"/>
      <c r="EU616" s="99"/>
      <c r="EV616" s="99"/>
      <c r="EW616" s="99"/>
      <c r="EX616" s="99"/>
      <c r="EY616" s="99"/>
      <c r="EZ616" s="99"/>
      <c r="FA616" s="99"/>
      <c r="FB616" s="99"/>
      <c r="FC616" s="99"/>
      <c r="FD616" s="99"/>
      <c r="FE616" s="99"/>
      <c r="FF616" s="99"/>
      <c r="FG616" s="99"/>
      <c r="FH616" s="99"/>
      <c r="FI616" s="99"/>
      <c r="FJ616" s="99"/>
      <c r="FK616" s="99"/>
      <c r="FL616" s="99"/>
      <c r="FM616" s="99"/>
      <c r="FN616" s="99"/>
      <c r="FO616" s="99"/>
      <c r="FP616" s="99"/>
      <c r="FQ616" s="99"/>
      <c r="FR616" s="99"/>
      <c r="FS616" s="99"/>
      <c r="FT616" s="99"/>
      <c r="FU616" s="99"/>
      <c r="FV616" s="99"/>
      <c r="FW616" s="99"/>
      <c r="FX616" s="99"/>
      <c r="FY616" s="99"/>
      <c r="FZ616" s="99"/>
      <c r="GA616" s="99"/>
      <c r="GB616" s="99"/>
      <c r="GC616" s="99"/>
      <c r="GD616" s="99"/>
      <c r="GE616" s="99"/>
      <c r="GF616" s="99"/>
      <c r="GG616" s="99"/>
      <c r="GH616" s="99"/>
      <c r="GI616" s="99"/>
      <c r="GJ616" s="99"/>
      <c r="GK616" s="99"/>
      <c r="GL616" s="99"/>
      <c r="GM616" s="99"/>
      <c r="GN616" s="99"/>
      <c r="GO616" s="99"/>
      <c r="GP616" s="99"/>
      <c r="GQ616" s="99"/>
      <c r="GR616" s="99"/>
      <c r="GS616" s="99"/>
      <c r="GT616" s="99"/>
      <c r="GU616" s="99"/>
      <c r="GV616" s="99"/>
      <c r="GW616" s="99"/>
      <c r="GX616" s="99"/>
      <c r="GY616" s="99"/>
      <c r="GZ616" s="99"/>
      <c r="HA616" s="99"/>
      <c r="HB616" s="99"/>
      <c r="HC616" s="99"/>
      <c r="HD616" s="99"/>
      <c r="HE616" s="99"/>
      <c r="HF616" s="99"/>
      <c r="HG616" s="99"/>
      <c r="HH616" s="99"/>
      <c r="HI616" s="99"/>
      <c r="HJ616" s="99"/>
      <c r="HK616" s="99"/>
      <c r="HL616" s="99"/>
      <c r="HM616" s="99"/>
      <c r="HN616" s="99"/>
      <c r="HO616" s="99"/>
      <c r="HP616" s="99"/>
      <c r="HQ616" s="99"/>
      <c r="HR616" s="99"/>
      <c r="HS616" s="99"/>
      <c r="HT616" s="99"/>
      <c r="HU616" s="99"/>
      <c r="HV616" s="99"/>
      <c r="HW616" s="99"/>
    </row>
    <row r="617" spans="1:231" ht="13.5" hidden="1" customHeight="1" outlineLevel="1">
      <c r="A617" s="4"/>
      <c r="H617" s="4"/>
      <c r="I617" s="1076"/>
      <c r="J617" s="20"/>
      <c r="K617" s="20"/>
      <c r="L617" s="20"/>
      <c r="M617" s="20"/>
      <c r="N617" s="20"/>
      <c r="O617" s="20"/>
      <c r="P617" s="20"/>
      <c r="Q617" s="20"/>
      <c r="R617" s="20"/>
      <c r="S617" s="20"/>
      <c r="T617" s="20"/>
      <c r="U617" s="20"/>
      <c r="V617" s="20"/>
      <c r="W617" s="20"/>
      <c r="X617" s="20"/>
      <c r="Y617" s="20"/>
      <c r="Z617" s="20"/>
      <c r="AA617" s="20"/>
      <c r="AB617" s="20"/>
      <c r="AC617" s="20"/>
      <c r="AD617" s="20"/>
      <c r="AE617" s="20"/>
      <c r="AF617" s="20"/>
      <c r="AG617" s="20"/>
      <c r="AH617" s="20"/>
      <c r="AI617" s="20"/>
      <c r="AJ617" s="20"/>
      <c r="AK617" s="20"/>
      <c r="AL617" s="20"/>
      <c r="AM617" s="20"/>
      <c r="AN617" s="20"/>
      <c r="AO617" s="20"/>
      <c r="AP617" s="20"/>
      <c r="AQ617" s="20"/>
      <c r="AR617" s="20"/>
      <c r="AS617" s="20"/>
      <c r="AT617" s="615"/>
      <c r="AU617" s="141"/>
      <c r="AV617" s="141"/>
      <c r="AW617" s="576"/>
      <c r="AX617" s="636"/>
      <c r="AY617" s="174"/>
      <c r="AZ617" s="174"/>
      <c r="BA617" s="574"/>
      <c r="BB617" s="636"/>
      <c r="BC617" s="174"/>
      <c r="BD617" s="174"/>
      <c r="BE617" s="574"/>
      <c r="BF617" s="636"/>
      <c r="BG617" s="95"/>
      <c r="BH617" s="95"/>
      <c r="BI617" s="736"/>
      <c r="BJ617" s="734"/>
      <c r="BK617" s="755"/>
      <c r="BL617" s="755"/>
      <c r="BM617" s="756"/>
      <c r="BN617" s="734"/>
      <c r="BO617" s="755"/>
      <c r="BP617" s="755"/>
      <c r="BQ617" s="756"/>
      <c r="BR617" s="760"/>
      <c r="BS617" s="174"/>
      <c r="BT617" s="174"/>
      <c r="BU617" s="574"/>
      <c r="BV617" s="636"/>
      <c r="BW617" s="174"/>
      <c r="BX617" s="174"/>
      <c r="BY617" s="574"/>
      <c r="BZ617" s="174"/>
      <c r="CA617" s="174"/>
      <c r="CB617" s="174"/>
      <c r="CC617" s="574"/>
      <c r="CD617" s="636"/>
      <c r="CE617" s="174"/>
      <c r="CF617" s="174"/>
      <c r="CG617" s="574"/>
      <c r="CH617" s="174"/>
      <c r="CI617" s="174"/>
      <c r="CJ617" s="174"/>
      <c r="CK617" s="174"/>
      <c r="CL617" s="174"/>
      <c r="CM617" s="174"/>
      <c r="CN617" s="174"/>
      <c r="CO617" s="174"/>
      <c r="CP617" s="174"/>
      <c r="CQ617" s="174"/>
      <c r="CR617" s="174"/>
      <c r="CS617" s="174"/>
      <c r="CT617" s="174"/>
      <c r="CU617" s="174"/>
      <c r="CV617" s="174"/>
      <c r="CW617" s="174"/>
      <c r="CX617" s="174"/>
      <c r="CY617" s="174"/>
      <c r="CZ617" s="174"/>
      <c r="DA617" s="174"/>
      <c r="DB617" s="174"/>
      <c r="DC617" s="174"/>
      <c r="DD617" s="174"/>
      <c r="DE617" s="174"/>
      <c r="DF617" s="174"/>
      <c r="DG617" s="174"/>
      <c r="DH617" s="174"/>
      <c r="DI617" s="574"/>
      <c r="DJ617" s="1139"/>
      <c r="DK617" s="141"/>
      <c r="DL617" s="141"/>
      <c r="DM617" s="141"/>
      <c r="DN617" s="141"/>
      <c r="DO617" s="141"/>
      <c r="DP617" s="141"/>
      <c r="DQ617" s="615"/>
      <c r="DR617" s="141"/>
      <c r="DS617" s="141"/>
      <c r="DT617" s="141"/>
      <c r="DU617" s="141"/>
      <c r="DV617" s="141"/>
      <c r="DW617" s="141"/>
      <c r="DX617" s="141"/>
      <c r="DY617" s="141"/>
      <c r="DZ617" s="141"/>
      <c r="EA617" s="141"/>
      <c r="EB617" s="174"/>
      <c r="EC617" s="174"/>
      <c r="ED617" s="174"/>
      <c r="EE617" s="174"/>
      <c r="EF617" s="174"/>
      <c r="EG617" s="174"/>
      <c r="EH617" s="174"/>
      <c r="EI617" s="174"/>
      <c r="EJ617" s="574"/>
      <c r="EK617" s="99"/>
      <c r="EL617" s="99"/>
      <c r="EM617" s="99"/>
      <c r="EN617" s="99"/>
      <c r="EO617" s="99"/>
      <c r="EP617" s="99"/>
      <c r="EQ617" s="99"/>
      <c r="ER617" s="99"/>
      <c r="ES617" s="99"/>
      <c r="ET617" s="99"/>
      <c r="EU617" s="99"/>
      <c r="EV617" s="99"/>
      <c r="EW617" s="99"/>
      <c r="EX617" s="99"/>
      <c r="EY617" s="99"/>
      <c r="EZ617" s="99"/>
      <c r="FA617" s="99"/>
      <c r="FB617" s="99"/>
      <c r="FC617" s="99"/>
      <c r="FD617" s="99"/>
      <c r="FE617" s="99"/>
      <c r="FF617" s="99"/>
      <c r="FG617" s="99"/>
      <c r="FH617" s="99"/>
      <c r="FI617" s="99"/>
      <c r="FJ617" s="99"/>
      <c r="FK617" s="99"/>
      <c r="FL617" s="99"/>
      <c r="FM617" s="99"/>
      <c r="FN617" s="99"/>
      <c r="FO617" s="99"/>
      <c r="FP617" s="99"/>
      <c r="FQ617" s="99"/>
      <c r="FR617" s="99"/>
      <c r="FS617" s="99"/>
      <c r="FT617" s="99"/>
      <c r="FU617" s="99"/>
      <c r="FV617" s="99"/>
      <c r="FW617" s="99"/>
      <c r="FX617" s="99"/>
      <c r="FY617" s="99"/>
      <c r="FZ617" s="99"/>
      <c r="GA617" s="99"/>
      <c r="GB617" s="99"/>
      <c r="GC617" s="99"/>
      <c r="GD617" s="99"/>
      <c r="GE617" s="99"/>
      <c r="GF617" s="99"/>
      <c r="GG617" s="99"/>
      <c r="GH617" s="99"/>
      <c r="GI617" s="99"/>
      <c r="GJ617" s="99"/>
      <c r="GK617" s="99"/>
      <c r="GL617" s="99"/>
      <c r="GM617" s="99"/>
      <c r="GN617" s="99"/>
      <c r="GO617" s="99"/>
      <c r="GP617" s="99"/>
      <c r="GQ617" s="99"/>
      <c r="GR617" s="99"/>
      <c r="GS617" s="99"/>
      <c r="GT617" s="99"/>
      <c r="GU617" s="99"/>
      <c r="GV617" s="99"/>
      <c r="GW617" s="99"/>
      <c r="GX617" s="99"/>
      <c r="GY617" s="99"/>
      <c r="GZ617" s="99"/>
      <c r="HA617" s="99"/>
      <c r="HB617" s="99"/>
      <c r="HC617" s="99"/>
      <c r="HD617" s="99"/>
      <c r="HE617" s="99"/>
      <c r="HF617" s="99"/>
      <c r="HG617" s="99"/>
      <c r="HH617" s="99"/>
      <c r="HI617" s="99"/>
      <c r="HJ617" s="99"/>
      <c r="HK617" s="99"/>
      <c r="HL617" s="99"/>
      <c r="HM617" s="99"/>
      <c r="HN617" s="99"/>
      <c r="HO617" s="99"/>
      <c r="HP617" s="99"/>
      <c r="HQ617" s="99"/>
      <c r="HR617" s="99"/>
      <c r="HS617" s="99"/>
      <c r="HT617" s="99"/>
      <c r="HU617" s="99"/>
      <c r="HV617" s="99"/>
      <c r="HW617" s="99"/>
    </row>
    <row r="618" spans="1:231" ht="13.5" hidden="1" customHeight="1" outlineLevel="1">
      <c r="A618" s="4"/>
      <c r="H618" s="4"/>
      <c r="I618" s="1102" t="s">
        <v>357</v>
      </c>
      <c r="J618" s="20"/>
      <c r="K618" s="20"/>
      <c r="L618" s="20"/>
      <c r="M618" s="20"/>
      <c r="N618" s="20"/>
      <c r="O618" s="20"/>
      <c r="P618" s="20"/>
      <c r="Q618" s="20"/>
      <c r="R618" s="20"/>
      <c r="S618" s="20"/>
      <c r="T618" s="20"/>
      <c r="U618" s="20"/>
      <c r="V618" s="20"/>
      <c r="W618" s="20"/>
      <c r="X618" s="20"/>
      <c r="Y618" s="20"/>
      <c r="Z618" s="20"/>
      <c r="AA618" s="20"/>
      <c r="AB618" s="20"/>
      <c r="AC618" s="20"/>
      <c r="AD618" s="20"/>
      <c r="AE618" s="20"/>
      <c r="AF618" s="20"/>
      <c r="AG618" s="20"/>
      <c r="AH618" s="20"/>
      <c r="AI618" s="20"/>
      <c r="AJ618" s="20"/>
      <c r="AK618" s="20"/>
      <c r="AL618" s="20"/>
      <c r="AM618" s="20"/>
      <c r="AN618" s="20"/>
      <c r="AO618" s="20"/>
      <c r="AP618" s="20"/>
      <c r="AQ618" s="20"/>
      <c r="AR618" s="20"/>
      <c r="AS618" s="20"/>
      <c r="AT618" s="615"/>
      <c r="AU618" s="141"/>
      <c r="AV618" s="141"/>
      <c r="AW618" s="576"/>
      <c r="AX618" s="636"/>
      <c r="AY618" s="174"/>
      <c r="AZ618" s="174"/>
      <c r="BA618" s="574"/>
      <c r="BB618" s="636"/>
      <c r="BC618" s="174"/>
      <c r="BD618" s="174"/>
      <c r="BE618" s="574"/>
      <c r="BF618" s="636"/>
      <c r="BG618" s="174"/>
      <c r="BH618" s="174"/>
      <c r="BI618" s="574"/>
      <c r="BJ618" s="733"/>
      <c r="BK618" s="754"/>
      <c r="BL618" s="754"/>
      <c r="BM618" s="752"/>
      <c r="BN618" s="733"/>
      <c r="BO618" s="754"/>
      <c r="BP618" s="754"/>
      <c r="BQ618" s="752"/>
      <c r="BR618" s="757"/>
      <c r="BS618" s="174"/>
      <c r="BT618" s="174"/>
      <c r="BU618" s="574"/>
      <c r="BV618" s="636"/>
      <c r="BW618" s="174"/>
      <c r="BX618" s="174"/>
      <c r="BY618" s="574"/>
      <c r="BZ618" s="174"/>
      <c r="CA618" s="174"/>
      <c r="CB618" s="174"/>
      <c r="CC618" s="574"/>
      <c r="CD618" s="636"/>
      <c r="CE618" s="174"/>
      <c r="CF618" s="174"/>
      <c r="CG618" s="574"/>
      <c r="CH618" s="174"/>
      <c r="CI618" s="174"/>
      <c r="CJ618" s="174"/>
      <c r="CK618" s="174"/>
      <c r="CL618" s="174"/>
      <c r="CM618" s="174"/>
      <c r="CN618" s="174"/>
      <c r="CO618" s="174"/>
      <c r="CP618" s="174"/>
      <c r="CQ618" s="174"/>
      <c r="CR618" s="174"/>
      <c r="CS618" s="174"/>
      <c r="CT618" s="174"/>
      <c r="CU618" s="174"/>
      <c r="CV618" s="174"/>
      <c r="CW618" s="174"/>
      <c r="CX618" s="174"/>
      <c r="CY618" s="174"/>
      <c r="CZ618" s="174"/>
      <c r="DA618" s="174"/>
      <c r="DB618" s="174"/>
      <c r="DC618" s="174"/>
      <c r="DD618" s="174"/>
      <c r="DE618" s="174"/>
      <c r="DF618" s="174"/>
      <c r="DG618" s="174"/>
      <c r="DH618" s="174"/>
      <c r="DI618" s="574"/>
      <c r="DJ618" s="1139"/>
      <c r="DK618" s="141"/>
      <c r="DL618" s="141"/>
      <c r="DM618" s="141"/>
      <c r="DN618" s="141"/>
      <c r="DO618" s="141"/>
      <c r="DP618" s="141"/>
      <c r="DQ618" s="615"/>
      <c r="DR618" s="141"/>
      <c r="DS618" s="141"/>
      <c r="DT618" s="141"/>
      <c r="DU618" s="141"/>
      <c r="DV618" s="141"/>
      <c r="DW618" s="141"/>
      <c r="DX618" s="141"/>
      <c r="DY618" s="141"/>
      <c r="DZ618" s="141"/>
      <c r="EA618" s="141"/>
      <c r="EB618" s="174"/>
      <c r="EC618" s="174"/>
      <c r="ED618" s="174"/>
      <c r="EE618" s="174"/>
      <c r="EF618" s="174"/>
      <c r="EG618" s="174"/>
      <c r="EH618" s="174"/>
      <c r="EI618" s="174"/>
      <c r="EJ618" s="574"/>
      <c r="EK618" s="99"/>
      <c r="EL618" s="99"/>
      <c r="EM618" s="99"/>
      <c r="EN618" s="99"/>
      <c r="EO618" s="99"/>
      <c r="EP618" s="99"/>
      <c r="EQ618" s="99"/>
      <c r="ER618" s="99"/>
      <c r="ES618" s="99"/>
      <c r="ET618" s="99"/>
      <c r="EU618" s="99"/>
      <c r="EV618" s="99"/>
      <c r="EW618" s="99"/>
      <c r="EX618" s="99"/>
      <c r="EY618" s="99"/>
      <c r="EZ618" s="99"/>
      <c r="FA618" s="99"/>
      <c r="FB618" s="99"/>
      <c r="FC618" s="99"/>
      <c r="FD618" s="99"/>
      <c r="FE618" s="99"/>
      <c r="FF618" s="99"/>
      <c r="FG618" s="99"/>
      <c r="FH618" s="99"/>
      <c r="FI618" s="99"/>
      <c r="FJ618" s="99"/>
      <c r="FK618" s="99"/>
      <c r="FL618" s="99"/>
      <c r="FM618" s="99"/>
      <c r="FN618" s="99"/>
      <c r="FO618" s="99"/>
      <c r="FP618" s="99"/>
      <c r="FQ618" s="99"/>
      <c r="FR618" s="99"/>
      <c r="FS618" s="99"/>
      <c r="FT618" s="99"/>
      <c r="FU618" s="99"/>
      <c r="FV618" s="99"/>
      <c r="FW618" s="99"/>
      <c r="FX618" s="99"/>
      <c r="FY618" s="99"/>
      <c r="FZ618" s="99"/>
      <c r="GA618" s="99"/>
      <c r="GB618" s="99"/>
      <c r="GC618" s="99"/>
      <c r="GD618" s="99"/>
      <c r="GE618" s="99"/>
      <c r="GF618" s="99"/>
      <c r="GG618" s="99"/>
      <c r="GH618" s="99"/>
      <c r="GI618" s="99"/>
      <c r="GJ618" s="99"/>
      <c r="GK618" s="99"/>
      <c r="GL618" s="99"/>
      <c r="GM618" s="99"/>
      <c r="GN618" s="99"/>
      <c r="GO618" s="99"/>
      <c r="GP618" s="99"/>
      <c r="GQ618" s="99"/>
      <c r="GR618" s="99"/>
      <c r="GS618" s="99"/>
      <c r="GT618" s="99"/>
      <c r="GU618" s="99"/>
      <c r="GV618" s="99"/>
      <c r="GW618" s="99"/>
      <c r="GX618" s="99"/>
      <c r="GY618" s="99"/>
      <c r="GZ618" s="99"/>
      <c r="HA618" s="99"/>
      <c r="HB618" s="99"/>
      <c r="HC618" s="99"/>
      <c r="HD618" s="99"/>
      <c r="HE618" s="99"/>
      <c r="HF618" s="99"/>
      <c r="HG618" s="99"/>
      <c r="HH618" s="99"/>
      <c r="HI618" s="99"/>
      <c r="HJ618" s="99"/>
      <c r="HK618" s="99"/>
      <c r="HL618" s="99"/>
      <c r="HM618" s="99"/>
      <c r="HN618" s="99"/>
      <c r="HO618" s="99"/>
      <c r="HP618" s="99"/>
      <c r="HQ618" s="99"/>
      <c r="HR618" s="99"/>
      <c r="HS618" s="99"/>
      <c r="HT618" s="99"/>
      <c r="HU618" s="99"/>
      <c r="HV618" s="99"/>
      <c r="HW618" s="99"/>
    </row>
    <row r="619" spans="1:231" ht="13.5" hidden="1" customHeight="1" outlineLevel="1">
      <c r="A619" s="4"/>
      <c r="H619" s="4"/>
      <c r="I619" s="1103" t="s">
        <v>128</v>
      </c>
      <c r="J619" s="20"/>
      <c r="K619" s="20"/>
      <c r="L619" s="20"/>
      <c r="M619" s="20"/>
      <c r="N619" s="20"/>
      <c r="O619" s="20"/>
      <c r="P619" s="20"/>
      <c r="Q619" s="20"/>
      <c r="R619" s="20"/>
      <c r="S619" s="20"/>
      <c r="T619" s="20"/>
      <c r="U619" s="20"/>
      <c r="V619" s="20"/>
      <c r="W619" s="20"/>
      <c r="X619" s="20"/>
      <c r="Y619" s="20"/>
      <c r="Z619" s="20"/>
      <c r="AA619" s="20"/>
      <c r="AB619" s="20"/>
      <c r="AC619" s="20"/>
      <c r="AD619" s="20"/>
      <c r="AE619" s="20"/>
      <c r="AF619" s="20"/>
      <c r="AG619" s="20"/>
      <c r="AH619" s="20"/>
      <c r="AI619" s="20"/>
      <c r="AJ619" s="20"/>
      <c r="AK619" s="20"/>
      <c r="AL619" s="20"/>
      <c r="AM619" s="20"/>
      <c r="AN619" s="20"/>
      <c r="AO619" s="20"/>
      <c r="AP619" s="20"/>
      <c r="AQ619" s="20"/>
      <c r="AR619" s="20"/>
      <c r="AS619" s="20"/>
      <c r="AT619" s="615"/>
      <c r="AU619" s="141"/>
      <c r="AV619" s="141"/>
      <c r="AW619" s="576"/>
      <c r="AX619" s="636"/>
      <c r="AY619" s="174"/>
      <c r="AZ619" s="174"/>
      <c r="BA619" s="574"/>
      <c r="BB619" s="636"/>
      <c r="BC619" s="174"/>
      <c r="BD619" s="174"/>
      <c r="BE619" s="574"/>
      <c r="BF619" s="739"/>
      <c r="BG619" s="265"/>
      <c r="BH619" s="265"/>
      <c r="BI619" s="744"/>
      <c r="BJ619" s="739"/>
      <c r="BK619" s="265"/>
      <c r="BL619" s="265"/>
      <c r="BM619" s="744">
        <f t="shared" ref="BM619:BR619" si="1039">BL621</f>
        <v>56500</v>
      </c>
      <c r="BN619" s="739">
        <f t="shared" si="1039"/>
        <v>59700</v>
      </c>
      <c r="BO619" s="265">
        <f t="shared" si="1039"/>
        <v>66700</v>
      </c>
      <c r="BP619" s="265">
        <f t="shared" si="1039"/>
        <v>73888</v>
      </c>
      <c r="BQ619" s="744">
        <f t="shared" si="1039"/>
        <v>77914</v>
      </c>
      <c r="BR619" s="832">
        <f t="shared" si="1039"/>
        <v>79300</v>
      </c>
      <c r="BS619" s="174"/>
      <c r="BT619" s="174"/>
      <c r="BU619" s="574"/>
      <c r="BV619" s="636"/>
      <c r="BW619" s="174"/>
      <c r="BX619" s="174"/>
      <c r="BY619" s="574"/>
      <c r="BZ619" s="174"/>
      <c r="CA619" s="174"/>
      <c r="CB619" s="174"/>
      <c r="CC619" s="574"/>
      <c r="CD619" s="636"/>
      <c r="CE619" s="174"/>
      <c r="CF619" s="174"/>
      <c r="CG619" s="574"/>
      <c r="CH619" s="174"/>
      <c r="CI619" s="174"/>
      <c r="CJ619" s="174"/>
      <c r="CK619" s="174"/>
      <c r="CL619" s="174"/>
      <c r="CM619" s="174"/>
      <c r="CN619" s="174"/>
      <c r="CO619" s="174"/>
      <c r="CP619" s="174"/>
      <c r="CQ619" s="174"/>
      <c r="CR619" s="174"/>
      <c r="CS619" s="174"/>
      <c r="CT619" s="174"/>
      <c r="CU619" s="174"/>
      <c r="CV619" s="174"/>
      <c r="CW619" s="174"/>
      <c r="CX619" s="174"/>
      <c r="CY619" s="174"/>
      <c r="CZ619" s="174"/>
      <c r="DA619" s="174"/>
      <c r="DB619" s="174"/>
      <c r="DC619" s="174"/>
      <c r="DD619" s="174"/>
      <c r="DE619" s="174"/>
      <c r="DF619" s="174"/>
      <c r="DG619" s="174"/>
      <c r="DH619" s="174"/>
      <c r="DI619" s="574"/>
      <c r="DJ619" s="1139"/>
      <c r="DK619" s="141"/>
      <c r="DL619" s="141"/>
      <c r="DM619" s="141"/>
      <c r="DN619" s="141"/>
      <c r="DO619" s="141"/>
      <c r="DP619" s="141"/>
      <c r="DQ619" s="615"/>
      <c r="DR619" s="141"/>
      <c r="DS619" s="141"/>
      <c r="DT619" s="141"/>
      <c r="DU619" s="141"/>
      <c r="DV619" s="141"/>
      <c r="DW619" s="141"/>
      <c r="DX619" s="141"/>
      <c r="DY619" s="141"/>
      <c r="DZ619" s="141"/>
      <c r="EA619" s="141"/>
      <c r="EB619" s="174"/>
      <c r="EC619" s="174"/>
      <c r="ED619" s="174"/>
      <c r="EE619" s="174"/>
      <c r="EF619" s="174"/>
      <c r="EG619" s="174"/>
      <c r="EH619" s="174"/>
      <c r="EI619" s="174"/>
      <c r="EJ619" s="574"/>
      <c r="EK619" s="99"/>
      <c r="EL619" s="99"/>
      <c r="EM619" s="99"/>
      <c r="EN619" s="99"/>
      <c r="EO619" s="99"/>
      <c r="EP619" s="99"/>
      <c r="EQ619" s="99"/>
      <c r="ER619" s="99"/>
      <c r="ES619" s="99"/>
      <c r="ET619" s="99"/>
      <c r="EU619" s="99"/>
      <c r="EV619" s="99"/>
      <c r="EW619" s="99"/>
      <c r="EX619" s="99"/>
      <c r="EY619" s="99"/>
      <c r="EZ619" s="99"/>
      <c r="FA619" s="99"/>
      <c r="FB619" s="99"/>
      <c r="FC619" s="99"/>
      <c r="FD619" s="99"/>
      <c r="FE619" s="99"/>
      <c r="FF619" s="99"/>
      <c r="FG619" s="99"/>
      <c r="FH619" s="99"/>
      <c r="FI619" s="99"/>
      <c r="FJ619" s="99"/>
      <c r="FK619" s="99"/>
      <c r="FL619" s="99"/>
      <c r="FM619" s="99"/>
      <c r="FN619" s="99"/>
      <c r="FO619" s="99"/>
      <c r="FP619" s="99"/>
      <c r="FQ619" s="99"/>
      <c r="FR619" s="99"/>
      <c r="FS619" s="99"/>
      <c r="FT619" s="99"/>
      <c r="FU619" s="99"/>
      <c r="FV619" s="99"/>
      <c r="FW619" s="99"/>
      <c r="FX619" s="99"/>
      <c r="FY619" s="99"/>
      <c r="FZ619" s="99"/>
      <c r="GA619" s="99"/>
      <c r="GB619" s="99"/>
      <c r="GC619" s="99"/>
      <c r="GD619" s="99"/>
      <c r="GE619" s="99"/>
      <c r="GF619" s="99"/>
      <c r="GG619" s="99"/>
      <c r="GH619" s="99"/>
      <c r="GI619" s="99"/>
      <c r="GJ619" s="99"/>
      <c r="GK619" s="99"/>
      <c r="GL619" s="99"/>
      <c r="GM619" s="99"/>
      <c r="GN619" s="99"/>
      <c r="GO619" s="99"/>
      <c r="GP619" s="99"/>
      <c r="GQ619" s="99"/>
      <c r="GR619" s="99"/>
      <c r="GS619" s="99"/>
      <c r="GT619" s="99"/>
      <c r="GU619" s="99"/>
      <c r="GV619" s="99"/>
      <c r="GW619" s="99"/>
      <c r="GX619" s="99"/>
      <c r="GY619" s="99"/>
      <c r="GZ619" s="99"/>
      <c r="HA619" s="99"/>
      <c r="HB619" s="99"/>
      <c r="HC619" s="99"/>
      <c r="HD619" s="99"/>
      <c r="HE619" s="99"/>
      <c r="HF619" s="99"/>
      <c r="HG619" s="99"/>
      <c r="HH619" s="99"/>
      <c r="HI619" s="99"/>
      <c r="HJ619" s="99"/>
      <c r="HK619" s="99"/>
      <c r="HL619" s="99"/>
      <c r="HM619" s="99"/>
      <c r="HN619" s="99"/>
      <c r="HO619" s="99"/>
      <c r="HP619" s="99"/>
      <c r="HQ619" s="99"/>
      <c r="HR619" s="99"/>
      <c r="HS619" s="99"/>
      <c r="HT619" s="99"/>
      <c r="HU619" s="99"/>
      <c r="HV619" s="99"/>
      <c r="HW619" s="99"/>
    </row>
    <row r="620" spans="1:231" ht="13.5" hidden="1" customHeight="1" outlineLevel="1">
      <c r="A620" s="4"/>
      <c r="H620" s="4"/>
      <c r="I620" s="1103" t="s">
        <v>129</v>
      </c>
      <c r="J620" s="20"/>
      <c r="K620" s="20"/>
      <c r="L620" s="20"/>
      <c r="M620" s="20"/>
      <c r="N620" s="20"/>
      <c r="O620" s="20"/>
      <c r="P620" s="20"/>
      <c r="Q620" s="20"/>
      <c r="R620" s="20"/>
      <c r="S620" s="20"/>
      <c r="T620" s="20"/>
      <c r="U620" s="20"/>
      <c r="V620" s="20"/>
      <c r="W620" s="20"/>
      <c r="X620" s="20"/>
      <c r="Y620" s="20"/>
      <c r="Z620" s="20"/>
      <c r="AA620" s="20"/>
      <c r="AB620" s="20"/>
      <c r="AC620" s="20"/>
      <c r="AD620" s="20"/>
      <c r="AE620" s="20"/>
      <c r="AF620" s="20"/>
      <c r="AG620" s="20"/>
      <c r="AH620" s="20"/>
      <c r="AI620" s="20"/>
      <c r="AJ620" s="20"/>
      <c r="AK620" s="20"/>
      <c r="AL620" s="20"/>
      <c r="AM620" s="20"/>
      <c r="AN620" s="20"/>
      <c r="AO620" s="20"/>
      <c r="AP620" s="20"/>
      <c r="AQ620" s="20"/>
      <c r="AR620" s="20"/>
      <c r="AS620" s="20"/>
      <c r="AT620" s="615"/>
      <c r="AU620" s="141"/>
      <c r="AV620" s="141"/>
      <c r="AW620" s="576"/>
      <c r="AX620" s="636"/>
      <c r="AY620" s="174"/>
      <c r="AZ620" s="174"/>
      <c r="BA620" s="574"/>
      <c r="BB620" s="636"/>
      <c r="BC620" s="174"/>
      <c r="BD620" s="174"/>
      <c r="BE620" s="574"/>
      <c r="BF620" s="739"/>
      <c r="BG620" s="265"/>
      <c r="BH620" s="265"/>
      <c r="BI620" s="744"/>
      <c r="BJ620" s="739"/>
      <c r="BK620" s="265"/>
      <c r="BL620" s="265"/>
      <c r="BM620" s="744">
        <f t="shared" ref="BM620:BR620" si="1040">BM621-BM619</f>
        <v>3200</v>
      </c>
      <c r="BN620" s="265">
        <f t="shared" si="1040"/>
        <v>7000</v>
      </c>
      <c r="BO620" s="265">
        <f t="shared" si="1040"/>
        <v>7188</v>
      </c>
      <c r="BP620" s="265">
        <f t="shared" si="1040"/>
        <v>4026</v>
      </c>
      <c r="BQ620" s="744">
        <f t="shared" si="1040"/>
        <v>1386</v>
      </c>
      <c r="BR620" s="833">
        <f t="shared" si="1040"/>
        <v>4075</v>
      </c>
      <c r="BS620" s="174"/>
      <c r="BT620" s="174"/>
      <c r="BU620" s="574"/>
      <c r="BV620" s="636"/>
      <c r="BW620" s="174"/>
      <c r="BX620" s="174"/>
      <c r="BY620" s="574"/>
      <c r="BZ620" s="174"/>
      <c r="CA620" s="174"/>
      <c r="CB620" s="174"/>
      <c r="CC620" s="574"/>
      <c r="CD620" s="636"/>
      <c r="CE620" s="174"/>
      <c r="CF620" s="174"/>
      <c r="CG620" s="574"/>
      <c r="CH620" s="174"/>
      <c r="CI620" s="174"/>
      <c r="CJ620" s="174"/>
      <c r="CK620" s="174"/>
      <c r="CL620" s="174"/>
      <c r="CM620" s="174"/>
      <c r="CN620" s="174"/>
      <c r="CO620" s="174"/>
      <c r="CP620" s="174"/>
      <c r="CQ620" s="174"/>
      <c r="CR620" s="174"/>
      <c r="CS620" s="174"/>
      <c r="CT620" s="174"/>
      <c r="CU620" s="174"/>
      <c r="CV620" s="174"/>
      <c r="CW620" s="174"/>
      <c r="CX620" s="174"/>
      <c r="CY620" s="174"/>
      <c r="CZ620" s="174"/>
      <c r="DA620" s="174"/>
      <c r="DB620" s="174"/>
      <c r="DC620" s="174"/>
      <c r="DD620" s="174"/>
      <c r="DE620" s="174"/>
      <c r="DF620" s="174"/>
      <c r="DG620" s="174"/>
      <c r="DH620" s="174"/>
      <c r="DI620" s="574"/>
      <c r="DJ620" s="1139"/>
      <c r="DK620" s="141"/>
      <c r="DL620" s="141"/>
      <c r="DM620" s="141"/>
      <c r="DN620" s="141"/>
      <c r="DO620" s="141"/>
      <c r="DP620" s="141"/>
      <c r="DQ620" s="615"/>
      <c r="DR620" s="141"/>
      <c r="DS620" s="141"/>
      <c r="DT620" s="141"/>
      <c r="DU620" s="141"/>
      <c r="DV620" s="141"/>
      <c r="DW620" s="141"/>
      <c r="DX620" s="141"/>
      <c r="DY620" s="141"/>
      <c r="DZ620" s="141"/>
      <c r="EA620" s="141"/>
      <c r="EB620" s="174"/>
      <c r="EC620" s="174"/>
      <c r="ED620" s="174"/>
      <c r="EE620" s="174"/>
      <c r="EF620" s="174"/>
      <c r="EG620" s="174"/>
      <c r="EH620" s="174"/>
      <c r="EI620" s="174"/>
      <c r="EJ620" s="574"/>
      <c r="EK620" s="99"/>
      <c r="EL620" s="99"/>
      <c r="EM620" s="99"/>
      <c r="EN620" s="99"/>
      <c r="EO620" s="99"/>
      <c r="EP620" s="99"/>
      <c r="EQ620" s="99"/>
      <c r="ER620" s="99"/>
      <c r="ES620" s="99"/>
      <c r="ET620" s="99"/>
      <c r="EU620" s="99"/>
      <c r="EV620" s="99"/>
      <c r="EW620" s="99"/>
      <c r="EX620" s="99"/>
      <c r="EY620" s="99"/>
      <c r="EZ620" s="99"/>
      <c r="FA620" s="99"/>
      <c r="FB620" s="99"/>
      <c r="FC620" s="99"/>
      <c r="FD620" s="99"/>
      <c r="FE620" s="99"/>
      <c r="FF620" s="99"/>
      <c r="FG620" s="99"/>
      <c r="FH620" s="99"/>
      <c r="FI620" s="99"/>
      <c r="FJ620" s="99"/>
      <c r="FK620" s="99"/>
      <c r="FL620" s="99"/>
      <c r="FM620" s="99"/>
      <c r="FN620" s="99"/>
      <c r="FO620" s="99"/>
      <c r="FP620" s="99"/>
      <c r="FQ620" s="99"/>
      <c r="FR620" s="99"/>
      <c r="FS620" s="99"/>
      <c r="FT620" s="99"/>
      <c r="FU620" s="99"/>
      <c r="FV620" s="99"/>
      <c r="FW620" s="99"/>
      <c r="FX620" s="99"/>
      <c r="FY620" s="99"/>
      <c r="FZ620" s="99"/>
      <c r="GA620" s="99"/>
      <c r="GB620" s="99"/>
      <c r="GC620" s="99"/>
      <c r="GD620" s="99"/>
      <c r="GE620" s="99"/>
      <c r="GF620" s="99"/>
      <c r="GG620" s="99"/>
      <c r="GH620" s="99"/>
      <c r="GI620" s="99"/>
      <c r="GJ620" s="99"/>
      <c r="GK620" s="99"/>
      <c r="GL620" s="99"/>
      <c r="GM620" s="99"/>
      <c r="GN620" s="99"/>
      <c r="GO620" s="99"/>
      <c r="GP620" s="99"/>
      <c r="GQ620" s="99"/>
      <c r="GR620" s="99"/>
      <c r="GS620" s="99"/>
      <c r="GT620" s="99"/>
      <c r="GU620" s="99"/>
      <c r="GV620" s="99"/>
      <c r="GW620" s="99"/>
      <c r="GX620" s="99"/>
      <c r="GY620" s="99"/>
      <c r="GZ620" s="99"/>
      <c r="HA620" s="99"/>
      <c r="HB620" s="99"/>
      <c r="HC620" s="99"/>
      <c r="HD620" s="99"/>
      <c r="HE620" s="99"/>
      <c r="HF620" s="99"/>
      <c r="HG620" s="99"/>
      <c r="HH620" s="99"/>
      <c r="HI620" s="99"/>
      <c r="HJ620" s="99"/>
      <c r="HK620" s="99"/>
      <c r="HL620" s="99"/>
      <c r="HM620" s="99"/>
      <c r="HN620" s="99"/>
      <c r="HO620" s="99"/>
      <c r="HP620" s="99"/>
      <c r="HQ620" s="99"/>
      <c r="HR620" s="99"/>
      <c r="HS620" s="99"/>
      <c r="HT620" s="99"/>
      <c r="HU620" s="99"/>
      <c r="HV620" s="99"/>
      <c r="HW620" s="99"/>
    </row>
    <row r="621" spans="1:231" ht="13.5" hidden="1" customHeight="1" outlineLevel="1">
      <c r="A621" s="4"/>
      <c r="H621" s="4"/>
      <c r="I621" s="1105" t="s">
        <v>403</v>
      </c>
      <c r="J621" s="20"/>
      <c r="K621" s="20"/>
      <c r="L621" s="20"/>
      <c r="M621" s="20"/>
      <c r="N621" s="20"/>
      <c r="O621" s="20"/>
      <c r="P621" s="20"/>
      <c r="Q621" s="20"/>
      <c r="R621" s="20"/>
      <c r="S621" s="20"/>
      <c r="T621" s="20"/>
      <c r="U621" s="20"/>
      <c r="V621" s="20"/>
      <c r="W621" s="20"/>
      <c r="X621" s="20"/>
      <c r="Y621" s="20"/>
      <c r="Z621" s="20"/>
      <c r="AA621" s="20"/>
      <c r="AB621" s="20"/>
      <c r="AC621" s="20"/>
      <c r="AD621" s="20"/>
      <c r="AE621" s="20"/>
      <c r="AF621" s="20"/>
      <c r="AG621" s="20"/>
      <c r="AH621" s="20"/>
      <c r="AI621" s="20"/>
      <c r="AJ621" s="20"/>
      <c r="AK621" s="20"/>
      <c r="AL621" s="20"/>
      <c r="AM621" s="20"/>
      <c r="AN621" s="20"/>
      <c r="AO621" s="20"/>
      <c r="AP621" s="20"/>
      <c r="AQ621" s="20"/>
      <c r="AR621" s="20"/>
      <c r="AS621" s="20"/>
      <c r="AT621" s="615"/>
      <c r="AU621" s="141"/>
      <c r="AV621" s="141"/>
      <c r="AW621" s="576"/>
      <c r="AX621" s="636"/>
      <c r="AY621" s="174"/>
      <c r="AZ621" s="174"/>
      <c r="BA621" s="574"/>
      <c r="BB621" s="636"/>
      <c r="BC621" s="174"/>
      <c r="BD621" s="174"/>
      <c r="BE621" s="574"/>
      <c r="BF621" s="745"/>
      <c r="BG621" s="746"/>
      <c r="BH621" s="746"/>
      <c r="BI621" s="747"/>
      <c r="BJ621" s="745">
        <v>27920</v>
      </c>
      <c r="BK621" s="746">
        <v>32123</v>
      </c>
      <c r="BL621" s="746">
        <v>56500</v>
      </c>
      <c r="BM621" s="747">
        <v>59700</v>
      </c>
      <c r="BN621" s="745">
        <v>66700</v>
      </c>
      <c r="BO621" s="746">
        <v>73888</v>
      </c>
      <c r="BP621" s="746">
        <v>77914</v>
      </c>
      <c r="BQ621" s="747">
        <v>79300</v>
      </c>
      <c r="BR621" s="834">
        <f>BN621*(1+BR622)</f>
        <v>83375</v>
      </c>
      <c r="BS621" s="174"/>
      <c r="BT621" s="174"/>
      <c r="BU621" s="574"/>
      <c r="BV621" s="636"/>
      <c r="BW621" s="174"/>
      <c r="BX621" s="174"/>
      <c r="BY621" s="574"/>
      <c r="BZ621" s="174"/>
      <c r="CA621" s="174"/>
      <c r="CB621" s="174"/>
      <c r="CC621" s="574"/>
      <c r="CD621" s="636"/>
      <c r="CE621" s="174"/>
      <c r="CF621" s="174"/>
      <c r="CG621" s="574"/>
      <c r="CH621" s="174"/>
      <c r="CI621" s="174"/>
      <c r="CJ621" s="174"/>
      <c r="CK621" s="174"/>
      <c r="CL621" s="174"/>
      <c r="CM621" s="174"/>
      <c r="CN621" s="174"/>
      <c r="CO621" s="174"/>
      <c r="CP621" s="174"/>
      <c r="CQ621" s="174"/>
      <c r="CR621" s="174"/>
      <c r="CS621" s="174"/>
      <c r="CT621" s="174"/>
      <c r="CU621" s="174"/>
      <c r="CV621" s="174"/>
      <c r="CW621" s="174"/>
      <c r="CX621" s="174"/>
      <c r="CY621" s="174"/>
      <c r="CZ621" s="174"/>
      <c r="DA621" s="174"/>
      <c r="DB621" s="174"/>
      <c r="DC621" s="174"/>
      <c r="DD621" s="174"/>
      <c r="DE621" s="174"/>
      <c r="DF621" s="174"/>
      <c r="DG621" s="174"/>
      <c r="DH621" s="174"/>
      <c r="DI621" s="574"/>
      <c r="DJ621" s="1139"/>
      <c r="DK621" s="141"/>
      <c r="DL621" s="141"/>
      <c r="DM621" s="141"/>
      <c r="DN621" s="141"/>
      <c r="DO621" s="141"/>
      <c r="DP621" s="141"/>
      <c r="DQ621" s="615"/>
      <c r="DR621" s="141"/>
      <c r="DS621" s="141"/>
      <c r="DT621" s="141"/>
      <c r="DU621" s="141"/>
      <c r="DV621" s="141"/>
      <c r="DW621" s="141"/>
      <c r="DX621" s="141"/>
      <c r="DY621" s="141"/>
      <c r="DZ621" s="141"/>
      <c r="EA621" s="141"/>
      <c r="EB621" s="174"/>
      <c r="EC621" s="174"/>
      <c r="ED621" s="174"/>
      <c r="EE621" s="174"/>
      <c r="EF621" s="174"/>
      <c r="EG621" s="174"/>
      <c r="EH621" s="174"/>
      <c r="EI621" s="174"/>
      <c r="EJ621" s="574"/>
      <c r="EK621" s="99"/>
      <c r="EL621" s="99"/>
      <c r="EM621" s="99"/>
      <c r="EN621" s="99"/>
      <c r="EO621" s="99"/>
      <c r="EP621" s="99"/>
      <c r="EQ621" s="99"/>
      <c r="ER621" s="99"/>
      <c r="ES621" s="99"/>
      <c r="ET621" s="99"/>
      <c r="EU621" s="99"/>
      <c r="EV621" s="99"/>
      <c r="EW621" s="99"/>
      <c r="EX621" s="99"/>
      <c r="EY621" s="99"/>
      <c r="EZ621" s="99"/>
      <c r="FA621" s="99"/>
      <c r="FB621" s="99"/>
      <c r="FC621" s="99"/>
      <c r="FD621" s="99"/>
      <c r="FE621" s="99"/>
      <c r="FF621" s="99"/>
      <c r="FG621" s="99"/>
      <c r="FH621" s="99"/>
      <c r="FI621" s="99"/>
      <c r="FJ621" s="99"/>
      <c r="FK621" s="99"/>
      <c r="FL621" s="99"/>
      <c r="FM621" s="99"/>
      <c r="FN621" s="99"/>
      <c r="FO621" s="99"/>
      <c r="FP621" s="99"/>
      <c r="FQ621" s="99"/>
      <c r="FR621" s="99"/>
      <c r="FS621" s="99"/>
      <c r="FT621" s="99"/>
      <c r="FU621" s="99"/>
      <c r="FV621" s="99"/>
      <c r="FW621" s="99"/>
      <c r="FX621" s="99"/>
      <c r="FY621" s="99"/>
      <c r="FZ621" s="99"/>
      <c r="GA621" s="99"/>
      <c r="GB621" s="99"/>
      <c r="GC621" s="99"/>
      <c r="GD621" s="99"/>
      <c r="GE621" s="99"/>
      <c r="GF621" s="99"/>
      <c r="GG621" s="99"/>
      <c r="GH621" s="99"/>
      <c r="GI621" s="99"/>
      <c r="GJ621" s="99"/>
      <c r="GK621" s="99"/>
      <c r="GL621" s="99"/>
      <c r="GM621" s="99"/>
      <c r="GN621" s="99"/>
      <c r="GO621" s="99"/>
      <c r="GP621" s="99"/>
      <c r="GQ621" s="99"/>
      <c r="GR621" s="99"/>
      <c r="GS621" s="99"/>
      <c r="GT621" s="99"/>
      <c r="GU621" s="99"/>
      <c r="GV621" s="99"/>
      <c r="GW621" s="99"/>
      <c r="GX621" s="99"/>
      <c r="GY621" s="99"/>
      <c r="GZ621" s="99"/>
      <c r="HA621" s="99"/>
      <c r="HB621" s="99"/>
      <c r="HC621" s="99"/>
      <c r="HD621" s="99"/>
      <c r="HE621" s="99"/>
      <c r="HF621" s="99"/>
      <c r="HG621" s="99"/>
      <c r="HH621" s="99"/>
      <c r="HI621" s="99"/>
      <c r="HJ621" s="99"/>
      <c r="HK621" s="99"/>
      <c r="HL621" s="99"/>
      <c r="HM621" s="99"/>
      <c r="HN621" s="99"/>
      <c r="HO621" s="99"/>
      <c r="HP621" s="99"/>
      <c r="HQ621" s="99"/>
      <c r="HR621" s="99"/>
      <c r="HS621" s="99"/>
      <c r="HT621" s="99"/>
      <c r="HU621" s="99"/>
      <c r="HV621" s="99"/>
      <c r="HW621" s="99"/>
    </row>
    <row r="622" spans="1:231" ht="13.5" hidden="1" customHeight="1" outlineLevel="1">
      <c r="A622" s="4"/>
      <c r="H622" s="4"/>
      <c r="I622" s="1076" t="s">
        <v>162</v>
      </c>
      <c r="J622" s="20"/>
      <c r="K622" s="20"/>
      <c r="L622" s="20"/>
      <c r="M622" s="20"/>
      <c r="N622" s="20"/>
      <c r="O622" s="20"/>
      <c r="P622" s="20"/>
      <c r="Q622" s="20"/>
      <c r="R622" s="20"/>
      <c r="S622" s="20"/>
      <c r="T622" s="20"/>
      <c r="U622" s="20"/>
      <c r="V622" s="20"/>
      <c r="W622" s="20"/>
      <c r="X622" s="20"/>
      <c r="Y622" s="20"/>
      <c r="Z622" s="20"/>
      <c r="AA622" s="20"/>
      <c r="AB622" s="20"/>
      <c r="AC622" s="20"/>
      <c r="AD622" s="20"/>
      <c r="AE622" s="20"/>
      <c r="AF622" s="20"/>
      <c r="AG622" s="20"/>
      <c r="AH622" s="20"/>
      <c r="AI622" s="20"/>
      <c r="AJ622" s="20"/>
      <c r="AK622" s="20"/>
      <c r="AL622" s="20"/>
      <c r="AM622" s="20"/>
      <c r="AN622" s="20"/>
      <c r="AO622" s="20"/>
      <c r="AP622" s="20"/>
      <c r="AQ622" s="20"/>
      <c r="AR622" s="20"/>
      <c r="AS622" s="20"/>
      <c r="AT622" s="615"/>
      <c r="AU622" s="141"/>
      <c r="AV622" s="141"/>
      <c r="AW622" s="576"/>
      <c r="AX622" s="636"/>
      <c r="AY622" s="174"/>
      <c r="AZ622" s="174"/>
      <c r="BA622" s="574"/>
      <c r="BB622" s="636"/>
      <c r="BC622" s="174"/>
      <c r="BD622" s="174"/>
      <c r="BE622" s="574"/>
      <c r="BF622" s="636"/>
      <c r="BG622" s="174"/>
      <c r="BH622" s="174"/>
      <c r="BI622" s="574"/>
      <c r="BJ622" s="636"/>
      <c r="BK622" s="174"/>
      <c r="BL622" s="174"/>
      <c r="BM622" s="574"/>
      <c r="BN622" s="726"/>
      <c r="BO622" s="174"/>
      <c r="BP622" s="755">
        <f>BP621/BL621-1</f>
        <v>0.37900884955752212</v>
      </c>
      <c r="BQ622" s="756">
        <f>BQ621/BM621-1</f>
        <v>0.32830820770519265</v>
      </c>
      <c r="BR622" s="835">
        <v>0.25</v>
      </c>
      <c r="BS622" s="174"/>
      <c r="BT622" s="174"/>
      <c r="BU622" s="574"/>
      <c r="BV622" s="636"/>
      <c r="BW622" s="174"/>
      <c r="BX622" s="174"/>
      <c r="BY622" s="574"/>
      <c r="BZ622" s="174"/>
      <c r="CA622" s="174"/>
      <c r="CB622" s="174"/>
      <c r="CC622" s="574"/>
      <c r="CD622" s="636"/>
      <c r="CE622" s="174"/>
      <c r="CF622" s="174"/>
      <c r="CG622" s="574"/>
      <c r="CH622" s="174"/>
      <c r="CI622" s="174"/>
      <c r="CJ622" s="174"/>
      <c r="CK622" s="174"/>
      <c r="CL622" s="174"/>
      <c r="CM622" s="174"/>
      <c r="CN622" s="174"/>
      <c r="CO622" s="174"/>
      <c r="CP622" s="174"/>
      <c r="CQ622" s="174"/>
      <c r="CR622" s="174"/>
      <c r="CS622" s="174"/>
      <c r="CT622" s="174"/>
      <c r="CU622" s="174"/>
      <c r="CV622" s="174"/>
      <c r="CW622" s="174"/>
      <c r="CX622" s="174"/>
      <c r="CY622" s="174"/>
      <c r="CZ622" s="174"/>
      <c r="DA622" s="174"/>
      <c r="DB622" s="174"/>
      <c r="DC622" s="174"/>
      <c r="DD622" s="174"/>
      <c r="DE622" s="174"/>
      <c r="DF622" s="174"/>
      <c r="DG622" s="174"/>
      <c r="DH622" s="174"/>
      <c r="DI622" s="574"/>
      <c r="DJ622" s="1139"/>
      <c r="DK622" s="141"/>
      <c r="DL622" s="141"/>
      <c r="DM622" s="141"/>
      <c r="DN622" s="141"/>
      <c r="DO622" s="141"/>
      <c r="DP622" s="141"/>
      <c r="DQ622" s="615"/>
      <c r="DR622" s="141"/>
      <c r="DS622" s="141"/>
      <c r="DT622" s="141"/>
      <c r="DU622" s="141"/>
      <c r="DV622" s="141"/>
      <c r="DW622" s="141"/>
      <c r="DX622" s="141"/>
      <c r="DY622" s="141"/>
      <c r="DZ622" s="141"/>
      <c r="EA622" s="141"/>
      <c r="EB622" s="174"/>
      <c r="EC622" s="174"/>
      <c r="ED622" s="174"/>
      <c r="EE622" s="174"/>
      <c r="EF622" s="174"/>
      <c r="EG622" s="174"/>
      <c r="EH622" s="174"/>
      <c r="EI622" s="174"/>
      <c r="EJ622" s="574"/>
      <c r="EK622" s="99"/>
      <c r="EL622" s="99"/>
      <c r="EM622" s="99"/>
      <c r="EN622" s="99"/>
      <c r="EO622" s="99"/>
      <c r="EP622" s="99"/>
      <c r="EQ622" s="99"/>
      <c r="ER622" s="99"/>
      <c r="ES622" s="99"/>
      <c r="ET622" s="99"/>
      <c r="EU622" s="99"/>
      <c r="EV622" s="99"/>
      <c r="EW622" s="99"/>
      <c r="EX622" s="99"/>
      <c r="EY622" s="99"/>
      <c r="EZ622" s="99"/>
      <c r="FA622" s="99"/>
      <c r="FB622" s="99"/>
      <c r="FC622" s="99"/>
      <c r="FD622" s="99"/>
      <c r="FE622" s="99"/>
      <c r="FF622" s="99"/>
      <c r="FG622" s="99"/>
      <c r="FH622" s="99"/>
      <c r="FI622" s="99"/>
      <c r="FJ622" s="99"/>
      <c r="FK622" s="99"/>
      <c r="FL622" s="99"/>
      <c r="FM622" s="99"/>
      <c r="FN622" s="99"/>
      <c r="FO622" s="99"/>
      <c r="FP622" s="99"/>
      <c r="FQ622" s="99"/>
      <c r="FR622" s="99"/>
      <c r="FS622" s="99"/>
      <c r="FT622" s="99"/>
      <c r="FU622" s="99"/>
      <c r="FV622" s="99"/>
      <c r="FW622" s="99"/>
      <c r="FX622" s="99"/>
      <c r="FY622" s="99"/>
      <c r="FZ622" s="99"/>
      <c r="GA622" s="99"/>
      <c r="GB622" s="99"/>
      <c r="GC622" s="99"/>
      <c r="GD622" s="99"/>
      <c r="GE622" s="99"/>
      <c r="GF622" s="99"/>
      <c r="GG622" s="99"/>
      <c r="GH622" s="99"/>
      <c r="GI622" s="99"/>
      <c r="GJ622" s="99"/>
      <c r="GK622" s="99"/>
      <c r="GL622" s="99"/>
      <c r="GM622" s="99"/>
      <c r="GN622" s="99"/>
      <c r="GO622" s="99"/>
      <c r="GP622" s="99"/>
      <c r="GQ622" s="99"/>
      <c r="GR622" s="99"/>
      <c r="GS622" s="99"/>
      <c r="GT622" s="99"/>
      <c r="GU622" s="99"/>
      <c r="GV622" s="99"/>
      <c r="GW622" s="99"/>
      <c r="GX622" s="99"/>
      <c r="GY622" s="99"/>
      <c r="GZ622" s="99"/>
      <c r="HA622" s="99"/>
      <c r="HB622" s="99"/>
      <c r="HC622" s="99"/>
      <c r="HD622" s="99"/>
      <c r="HE622" s="99"/>
      <c r="HF622" s="99"/>
      <c r="HG622" s="99"/>
      <c r="HH622" s="99"/>
      <c r="HI622" s="99"/>
      <c r="HJ622" s="99"/>
      <c r="HK622" s="99"/>
      <c r="HL622" s="99"/>
      <c r="HM622" s="99"/>
      <c r="HN622" s="99"/>
      <c r="HO622" s="99"/>
      <c r="HP622" s="99"/>
      <c r="HQ622" s="99"/>
      <c r="HR622" s="99"/>
      <c r="HS622" s="99"/>
      <c r="HT622" s="99"/>
      <c r="HU622" s="99"/>
      <c r="HV622" s="99"/>
      <c r="HW622" s="99"/>
    </row>
    <row r="623" spans="1:231" ht="13.5" hidden="1" customHeight="1" outlineLevel="1">
      <c r="A623" s="4"/>
      <c r="H623" s="4"/>
      <c r="I623" s="1076"/>
      <c r="J623" s="20"/>
      <c r="K623" s="20"/>
      <c r="L623" s="20"/>
      <c r="M623" s="20"/>
      <c r="N623" s="20"/>
      <c r="O623" s="20"/>
      <c r="P623" s="20"/>
      <c r="Q623" s="20"/>
      <c r="R623" s="20"/>
      <c r="S623" s="20"/>
      <c r="T623" s="20"/>
      <c r="U623" s="20"/>
      <c r="V623" s="20"/>
      <c r="W623" s="20"/>
      <c r="X623" s="20"/>
      <c r="Y623" s="20"/>
      <c r="Z623" s="20"/>
      <c r="AA623" s="20"/>
      <c r="AB623" s="20"/>
      <c r="AC623" s="20"/>
      <c r="AD623" s="20"/>
      <c r="AE623" s="20"/>
      <c r="AF623" s="20"/>
      <c r="AG623" s="20"/>
      <c r="AH623" s="20"/>
      <c r="AI623" s="20"/>
      <c r="AJ623" s="20"/>
      <c r="AK623" s="20"/>
      <c r="AL623" s="20"/>
      <c r="AM623" s="20"/>
      <c r="AN623" s="20"/>
      <c r="AO623" s="20"/>
      <c r="AP623" s="20"/>
      <c r="AQ623" s="20"/>
      <c r="AR623" s="20"/>
      <c r="AS623" s="20"/>
      <c r="AT623" s="615"/>
      <c r="AU623" s="141"/>
      <c r="AV623" s="141"/>
      <c r="AW623" s="576"/>
      <c r="AX623" s="636"/>
      <c r="AY623" s="174"/>
      <c r="AZ623" s="174"/>
      <c r="BA623" s="574"/>
      <c r="BB623" s="636"/>
      <c r="BC623" s="174"/>
      <c r="BD623" s="174"/>
      <c r="BE623" s="574"/>
      <c r="BF623" s="636"/>
      <c r="BG623" s="174"/>
      <c r="BH623" s="174"/>
      <c r="BI623" s="574"/>
      <c r="BJ623" s="636"/>
      <c r="BK623" s="174"/>
      <c r="BL623" s="174"/>
      <c r="BM623" s="574"/>
      <c r="BN623" s="726"/>
      <c r="BO623" s="174"/>
      <c r="BP623" s="755"/>
      <c r="BQ623" s="756"/>
      <c r="BR623" s="757"/>
      <c r="BS623" s="174"/>
      <c r="BT623" s="174"/>
      <c r="BU623" s="574"/>
      <c r="BV623" s="636"/>
      <c r="BW623" s="174"/>
      <c r="BX623" s="174"/>
      <c r="BY623" s="574"/>
      <c r="BZ623" s="174"/>
      <c r="CA623" s="174"/>
      <c r="CB623" s="174"/>
      <c r="CC623" s="574"/>
      <c r="CD623" s="636"/>
      <c r="CE623" s="174"/>
      <c r="CF623" s="174"/>
      <c r="CG623" s="574"/>
      <c r="CH623" s="174"/>
      <c r="CI623" s="174"/>
      <c r="CJ623" s="174"/>
      <c r="CK623" s="174"/>
      <c r="CL623" s="174"/>
      <c r="CM623" s="174"/>
      <c r="CN623" s="174"/>
      <c r="CO623" s="174"/>
      <c r="CP623" s="174"/>
      <c r="CQ623" s="174"/>
      <c r="CR623" s="174"/>
      <c r="CS623" s="174"/>
      <c r="CT623" s="174"/>
      <c r="CU623" s="174"/>
      <c r="CV623" s="174"/>
      <c r="CW623" s="174"/>
      <c r="CX623" s="174"/>
      <c r="CY623" s="174"/>
      <c r="CZ623" s="174"/>
      <c r="DA623" s="174"/>
      <c r="DB623" s="174"/>
      <c r="DC623" s="174"/>
      <c r="DD623" s="174"/>
      <c r="DE623" s="174"/>
      <c r="DF623" s="174"/>
      <c r="DG623" s="174"/>
      <c r="DH623" s="174"/>
      <c r="DI623" s="574"/>
      <c r="DJ623" s="1139"/>
      <c r="DK623" s="141"/>
      <c r="DL623" s="141"/>
      <c r="DM623" s="141"/>
      <c r="DN623" s="141"/>
      <c r="DO623" s="141"/>
      <c r="DP623" s="141"/>
      <c r="DQ623" s="615"/>
      <c r="DR623" s="141"/>
      <c r="DS623" s="141"/>
      <c r="DT623" s="141"/>
      <c r="DU623" s="141"/>
      <c r="DV623" s="141"/>
      <c r="DW623" s="141"/>
      <c r="DX623" s="141"/>
      <c r="DY623" s="141"/>
      <c r="DZ623" s="141"/>
      <c r="EA623" s="141"/>
      <c r="EB623" s="174"/>
      <c r="EC623" s="174"/>
      <c r="ED623" s="174"/>
      <c r="EE623" s="174"/>
      <c r="EF623" s="174"/>
      <c r="EG623" s="174"/>
      <c r="EH623" s="174"/>
      <c r="EI623" s="174"/>
      <c r="EJ623" s="574"/>
      <c r="EK623" s="99"/>
      <c r="EL623" s="99"/>
      <c r="EM623" s="99"/>
      <c r="EN623" s="99"/>
      <c r="EO623" s="99"/>
      <c r="EP623" s="99"/>
      <c r="EQ623" s="99"/>
      <c r="ER623" s="99"/>
      <c r="ES623" s="99"/>
      <c r="ET623" s="99"/>
      <c r="EU623" s="99"/>
      <c r="EV623" s="99"/>
      <c r="EW623" s="99"/>
      <c r="EX623" s="99"/>
      <c r="EY623" s="99"/>
      <c r="EZ623" s="99"/>
      <c r="FA623" s="99"/>
      <c r="FB623" s="99"/>
      <c r="FC623" s="99"/>
      <c r="FD623" s="99"/>
      <c r="FE623" s="99"/>
      <c r="FF623" s="99"/>
      <c r="FG623" s="99"/>
      <c r="FH623" s="99"/>
      <c r="FI623" s="99"/>
      <c r="FJ623" s="99"/>
      <c r="FK623" s="99"/>
      <c r="FL623" s="99"/>
      <c r="FM623" s="99"/>
      <c r="FN623" s="99"/>
      <c r="FO623" s="99"/>
      <c r="FP623" s="99"/>
      <c r="FQ623" s="99"/>
      <c r="FR623" s="99"/>
      <c r="FS623" s="99"/>
      <c r="FT623" s="99"/>
      <c r="FU623" s="99"/>
      <c r="FV623" s="99"/>
      <c r="FW623" s="99"/>
      <c r="FX623" s="99"/>
      <c r="FY623" s="99"/>
      <c r="FZ623" s="99"/>
      <c r="GA623" s="99"/>
      <c r="GB623" s="99"/>
      <c r="GC623" s="99"/>
      <c r="GD623" s="99"/>
      <c r="GE623" s="99"/>
      <c r="GF623" s="99"/>
      <c r="GG623" s="99"/>
      <c r="GH623" s="99"/>
      <c r="GI623" s="99"/>
      <c r="GJ623" s="99"/>
      <c r="GK623" s="99"/>
      <c r="GL623" s="99"/>
      <c r="GM623" s="99"/>
      <c r="GN623" s="99"/>
      <c r="GO623" s="99"/>
      <c r="GP623" s="99"/>
      <c r="GQ623" s="99"/>
      <c r="GR623" s="99"/>
      <c r="GS623" s="99"/>
      <c r="GT623" s="99"/>
      <c r="GU623" s="99"/>
      <c r="GV623" s="99"/>
      <c r="GW623" s="99"/>
      <c r="GX623" s="99"/>
      <c r="GY623" s="99"/>
      <c r="GZ623" s="99"/>
      <c r="HA623" s="99"/>
      <c r="HB623" s="99"/>
      <c r="HC623" s="99"/>
      <c r="HD623" s="99"/>
      <c r="HE623" s="99"/>
      <c r="HF623" s="99"/>
      <c r="HG623" s="99"/>
      <c r="HH623" s="99"/>
      <c r="HI623" s="99"/>
      <c r="HJ623" s="99"/>
      <c r="HK623" s="99"/>
      <c r="HL623" s="99"/>
      <c r="HM623" s="99"/>
      <c r="HN623" s="99"/>
      <c r="HO623" s="99"/>
      <c r="HP623" s="99"/>
      <c r="HQ623" s="99"/>
      <c r="HR623" s="99"/>
      <c r="HS623" s="99"/>
      <c r="HT623" s="99"/>
      <c r="HU623" s="99"/>
      <c r="HV623" s="99"/>
      <c r="HW623" s="99"/>
    </row>
    <row r="624" spans="1:231" ht="13.5" hidden="1" customHeight="1" outlineLevel="1">
      <c r="A624" s="4"/>
      <c r="H624" s="4"/>
      <c r="I624" s="1106" t="s">
        <v>404</v>
      </c>
      <c r="J624" s="20"/>
      <c r="K624" s="20"/>
      <c r="L624" s="20"/>
      <c r="M624" s="20"/>
      <c r="N624" s="20"/>
      <c r="O624" s="20"/>
      <c r="P624" s="20"/>
      <c r="Q624" s="20"/>
      <c r="R624" s="20"/>
      <c r="S624" s="20"/>
      <c r="T624" s="20"/>
      <c r="U624" s="20"/>
      <c r="V624" s="20"/>
      <c r="W624" s="20"/>
      <c r="X624" s="20"/>
      <c r="Y624" s="20"/>
      <c r="Z624" s="20"/>
      <c r="AA624" s="20"/>
      <c r="AB624" s="20"/>
      <c r="AC624" s="20"/>
      <c r="AD624" s="20"/>
      <c r="AE624" s="20"/>
      <c r="AF624" s="20"/>
      <c r="AG624" s="20"/>
      <c r="AH624" s="20"/>
      <c r="AI624" s="20"/>
      <c r="AJ624" s="20"/>
      <c r="AK624" s="20"/>
      <c r="AL624" s="20"/>
      <c r="AM624" s="20"/>
      <c r="AN624" s="20"/>
      <c r="AO624" s="20"/>
      <c r="AP624" s="20"/>
      <c r="AQ624" s="20"/>
      <c r="AR624" s="20"/>
      <c r="AS624" s="20"/>
      <c r="AT624" s="615"/>
      <c r="AU624" s="141"/>
      <c r="AV624" s="141"/>
      <c r="AW624" s="576"/>
      <c r="AX624" s="636"/>
      <c r="AY624" s="174"/>
      <c r="AZ624" s="174"/>
      <c r="BA624" s="574"/>
      <c r="BB624" s="636"/>
      <c r="BC624" s="174"/>
      <c r="BD624" s="174"/>
      <c r="BE624" s="574"/>
      <c r="BF624" s="636"/>
      <c r="BG624" s="174"/>
      <c r="BH624" s="174"/>
      <c r="BI624" s="574"/>
      <c r="BJ624" s="739"/>
      <c r="BK624" s="265"/>
      <c r="BL624" s="265">
        <f t="shared" ref="BL624:BR624" si="1041">BL621</f>
        <v>56500</v>
      </c>
      <c r="BM624" s="744">
        <f t="shared" si="1041"/>
        <v>59700</v>
      </c>
      <c r="BN624" s="265">
        <f t="shared" si="1041"/>
        <v>66700</v>
      </c>
      <c r="BO624" s="265">
        <f t="shared" si="1041"/>
        <v>73888</v>
      </c>
      <c r="BP624" s="265">
        <f t="shared" si="1041"/>
        <v>77914</v>
      </c>
      <c r="BQ624" s="744">
        <f t="shared" si="1041"/>
        <v>79300</v>
      </c>
      <c r="BR624" s="265">
        <f t="shared" si="1041"/>
        <v>83375</v>
      </c>
      <c r="BS624" s="174"/>
      <c r="BT624" s="174"/>
      <c r="BU624" s="574"/>
      <c r="BV624" s="636"/>
      <c r="BW624" s="174"/>
      <c r="BX624" s="174"/>
      <c r="BY624" s="574"/>
      <c r="BZ624" s="174"/>
      <c r="CA624" s="174"/>
      <c r="CB624" s="174"/>
      <c r="CC624" s="574"/>
      <c r="CD624" s="636"/>
      <c r="CE624" s="174"/>
      <c r="CF624" s="174"/>
      <c r="CG624" s="574"/>
      <c r="CH624" s="174"/>
      <c r="CI624" s="174"/>
      <c r="CJ624" s="174"/>
      <c r="CK624" s="174"/>
      <c r="CL624" s="174"/>
      <c r="CM624" s="174"/>
      <c r="CN624" s="174"/>
      <c r="CO624" s="174"/>
      <c r="CP624" s="174"/>
      <c r="CQ624" s="174"/>
      <c r="CR624" s="174"/>
      <c r="CS624" s="174"/>
      <c r="CT624" s="174"/>
      <c r="CU624" s="174"/>
      <c r="CV624" s="174"/>
      <c r="CW624" s="174"/>
      <c r="CX624" s="174"/>
      <c r="CY624" s="174"/>
      <c r="CZ624" s="174"/>
      <c r="DA624" s="174"/>
      <c r="DB624" s="174"/>
      <c r="DC624" s="174"/>
      <c r="DD624" s="174"/>
      <c r="DE624" s="174"/>
      <c r="DF624" s="174"/>
      <c r="DG624" s="174"/>
      <c r="DH624" s="174"/>
      <c r="DI624" s="574"/>
      <c r="DJ624" s="1139"/>
      <c r="DK624" s="141"/>
      <c r="DL624" s="141"/>
      <c r="DM624" s="141"/>
      <c r="DN624" s="141"/>
      <c r="DO624" s="141"/>
      <c r="DP624" s="141"/>
      <c r="DQ624" s="615"/>
      <c r="DR624" s="141"/>
      <c r="DS624" s="141"/>
      <c r="DT624" s="141"/>
      <c r="DU624" s="141"/>
      <c r="DV624" s="141"/>
      <c r="DW624" s="141"/>
      <c r="DX624" s="141"/>
      <c r="DY624" s="141"/>
      <c r="DZ624" s="141"/>
      <c r="EA624" s="141"/>
      <c r="EB624" s="174"/>
      <c r="EC624" s="174"/>
      <c r="ED624" s="174"/>
      <c r="EE624" s="174"/>
      <c r="EF624" s="174"/>
      <c r="EG624" s="174"/>
      <c r="EH624" s="174"/>
      <c r="EI624" s="174"/>
      <c r="EJ624" s="574"/>
      <c r="EK624" s="99"/>
      <c r="EL624" s="99"/>
      <c r="EM624" s="99"/>
      <c r="EN624" s="99"/>
      <c r="EO624" s="99"/>
      <c r="EP624" s="99"/>
      <c r="EQ624" s="99"/>
      <c r="ER624" s="99"/>
      <c r="ES624" s="99"/>
      <c r="ET624" s="99"/>
      <c r="EU624" s="99"/>
      <c r="EV624" s="99"/>
      <c r="EW624" s="99"/>
      <c r="EX624" s="99"/>
      <c r="EY624" s="99"/>
      <c r="EZ624" s="99"/>
      <c r="FA624" s="99"/>
      <c r="FB624" s="99"/>
      <c r="FC624" s="99"/>
      <c r="FD624" s="99"/>
      <c r="FE624" s="99"/>
      <c r="FF624" s="99"/>
      <c r="FG624" s="99"/>
      <c r="FH624" s="99"/>
      <c r="FI624" s="99"/>
      <c r="FJ624" s="99"/>
      <c r="FK624" s="99"/>
      <c r="FL624" s="99"/>
      <c r="FM624" s="99"/>
      <c r="FN624" s="99"/>
      <c r="FO624" s="99"/>
      <c r="FP624" s="99"/>
      <c r="FQ624" s="99"/>
      <c r="FR624" s="99"/>
      <c r="FS624" s="99"/>
      <c r="FT624" s="99"/>
      <c r="FU624" s="99"/>
      <c r="FV624" s="99"/>
      <c r="FW624" s="99"/>
      <c r="FX624" s="99"/>
      <c r="FY624" s="99"/>
      <c r="FZ624" s="99"/>
      <c r="GA624" s="99"/>
      <c r="GB624" s="99"/>
      <c r="GC624" s="99"/>
      <c r="GD624" s="99"/>
      <c r="GE624" s="99"/>
      <c r="GF624" s="99"/>
      <c r="GG624" s="99"/>
      <c r="GH624" s="99"/>
      <c r="GI624" s="99"/>
      <c r="GJ624" s="99"/>
      <c r="GK624" s="99"/>
      <c r="GL624" s="99"/>
      <c r="GM624" s="99"/>
      <c r="GN624" s="99"/>
      <c r="GO624" s="99"/>
      <c r="GP624" s="99"/>
      <c r="GQ624" s="99"/>
      <c r="GR624" s="99"/>
      <c r="GS624" s="99"/>
      <c r="GT624" s="99"/>
      <c r="GU624" s="99"/>
      <c r="GV624" s="99"/>
      <c r="GW624" s="99"/>
      <c r="GX624" s="99"/>
      <c r="GY624" s="99"/>
      <c r="GZ624" s="99"/>
      <c r="HA624" s="99"/>
      <c r="HB624" s="99"/>
      <c r="HC624" s="99"/>
      <c r="HD624" s="99"/>
      <c r="HE624" s="99"/>
      <c r="HF624" s="99"/>
      <c r="HG624" s="99"/>
      <c r="HH624" s="99"/>
      <c r="HI624" s="99"/>
      <c r="HJ624" s="99"/>
      <c r="HK624" s="99"/>
      <c r="HL624" s="99"/>
      <c r="HM624" s="99"/>
      <c r="HN624" s="99"/>
      <c r="HO624" s="99"/>
      <c r="HP624" s="99"/>
      <c r="HQ624" s="99"/>
      <c r="HR624" s="99"/>
      <c r="HS624" s="99"/>
      <c r="HT624" s="99"/>
      <c r="HU624" s="99"/>
      <c r="HV624" s="99"/>
      <c r="HW624" s="99"/>
    </row>
    <row r="625" spans="1:231" ht="13.5" hidden="1" customHeight="1" outlineLevel="1">
      <c r="A625" s="4"/>
      <c r="H625" s="4"/>
      <c r="I625" s="1106" t="s">
        <v>405</v>
      </c>
      <c r="J625" s="20"/>
      <c r="K625" s="20"/>
      <c r="L625" s="20"/>
      <c r="M625" s="20"/>
      <c r="N625" s="20"/>
      <c r="O625" s="20"/>
      <c r="P625" s="20"/>
      <c r="Q625" s="20"/>
      <c r="R625" s="20"/>
      <c r="S625" s="20"/>
      <c r="T625" s="20"/>
      <c r="U625" s="20"/>
      <c r="V625" s="20"/>
      <c r="W625" s="20"/>
      <c r="X625" s="20"/>
      <c r="Y625" s="20"/>
      <c r="Z625" s="20"/>
      <c r="AA625" s="20"/>
      <c r="AB625" s="20"/>
      <c r="AC625" s="20"/>
      <c r="AD625" s="20"/>
      <c r="AE625" s="20"/>
      <c r="AF625" s="20"/>
      <c r="AG625" s="20"/>
      <c r="AH625" s="20"/>
      <c r="AI625" s="20"/>
      <c r="AJ625" s="20"/>
      <c r="AK625" s="20"/>
      <c r="AL625" s="20"/>
      <c r="AM625" s="20"/>
      <c r="AN625" s="20"/>
      <c r="AO625" s="20"/>
      <c r="AP625" s="20"/>
      <c r="AQ625" s="20"/>
      <c r="AR625" s="20"/>
      <c r="AS625" s="20"/>
      <c r="AT625" s="615"/>
      <c r="AU625" s="141"/>
      <c r="AV625" s="141"/>
      <c r="AW625" s="576"/>
      <c r="AX625" s="636"/>
      <c r="AY625" s="174"/>
      <c r="AZ625" s="174"/>
      <c r="BA625" s="574"/>
      <c r="BB625" s="636"/>
      <c r="BC625" s="174"/>
      <c r="BD625" s="174"/>
      <c r="BE625" s="574"/>
      <c r="BF625" s="636"/>
      <c r="BG625" s="174"/>
      <c r="BH625" s="174"/>
      <c r="BI625" s="574"/>
      <c r="BJ625" s="739"/>
      <c r="BK625" s="265"/>
      <c r="BL625" s="265">
        <f t="shared" ref="BL625:BR625" si="1042">BL630</f>
        <v>25084</v>
      </c>
      <c r="BM625" s="744">
        <f t="shared" si="1042"/>
        <v>25500</v>
      </c>
      <c r="BN625" s="265">
        <f t="shared" si="1042"/>
        <v>28250</v>
      </c>
      <c r="BO625" s="265">
        <f t="shared" si="1042"/>
        <v>30529.200000000001</v>
      </c>
      <c r="BP625" s="265">
        <f t="shared" si="1042"/>
        <v>32609.200000000001</v>
      </c>
      <c r="BQ625" s="744">
        <f t="shared" si="1042"/>
        <v>33150</v>
      </c>
      <c r="BR625" s="265">
        <f t="shared" si="1042"/>
        <v>33193.75</v>
      </c>
      <c r="BS625" s="174"/>
      <c r="BT625" s="174"/>
      <c r="BU625" s="574"/>
      <c r="BV625" s="636"/>
      <c r="BW625" s="174"/>
      <c r="BX625" s="174"/>
      <c r="BY625" s="574"/>
      <c r="BZ625" s="174"/>
      <c r="CA625" s="174"/>
      <c r="CB625" s="174"/>
      <c r="CC625" s="574"/>
      <c r="CD625" s="636"/>
      <c r="CE625" s="174"/>
      <c r="CF625" s="174"/>
      <c r="CG625" s="574"/>
      <c r="CH625" s="174"/>
      <c r="CI625" s="174"/>
      <c r="CJ625" s="174"/>
      <c r="CK625" s="174"/>
      <c r="CL625" s="174"/>
      <c r="CM625" s="174"/>
      <c r="CN625" s="174"/>
      <c r="CO625" s="174"/>
      <c r="CP625" s="174"/>
      <c r="CQ625" s="174"/>
      <c r="CR625" s="174"/>
      <c r="CS625" s="174"/>
      <c r="CT625" s="174"/>
      <c r="CU625" s="174"/>
      <c r="CV625" s="174"/>
      <c r="CW625" s="174"/>
      <c r="CX625" s="174"/>
      <c r="CY625" s="174"/>
      <c r="CZ625" s="174"/>
      <c r="DA625" s="174"/>
      <c r="DB625" s="174"/>
      <c r="DC625" s="174"/>
      <c r="DD625" s="174"/>
      <c r="DE625" s="174"/>
      <c r="DF625" s="174"/>
      <c r="DG625" s="174"/>
      <c r="DH625" s="174"/>
      <c r="DI625" s="574"/>
      <c r="DJ625" s="1139"/>
      <c r="DK625" s="141"/>
      <c r="DL625" s="141"/>
      <c r="DM625" s="141"/>
      <c r="DN625" s="141"/>
      <c r="DO625" s="141"/>
      <c r="DP625" s="141"/>
      <c r="DQ625" s="615"/>
      <c r="DR625" s="141"/>
      <c r="DS625" s="141"/>
      <c r="DT625" s="141"/>
      <c r="DU625" s="141"/>
      <c r="DV625" s="141"/>
      <c r="DW625" s="141"/>
      <c r="DX625" s="141"/>
      <c r="DY625" s="141"/>
      <c r="DZ625" s="141"/>
      <c r="EA625" s="141"/>
      <c r="EB625" s="174"/>
      <c r="EC625" s="174"/>
      <c r="ED625" s="174"/>
      <c r="EE625" s="174"/>
      <c r="EF625" s="174"/>
      <c r="EG625" s="174"/>
      <c r="EH625" s="174"/>
      <c r="EI625" s="174"/>
      <c r="EJ625" s="574"/>
      <c r="EK625" s="99"/>
      <c r="EL625" s="99"/>
      <c r="EM625" s="99"/>
      <c r="EN625" s="99"/>
      <c r="EO625" s="99"/>
      <c r="EP625" s="99"/>
      <c r="EQ625" s="99"/>
      <c r="ER625" s="99"/>
      <c r="ES625" s="99"/>
      <c r="ET625" s="99"/>
      <c r="EU625" s="99"/>
      <c r="EV625" s="99"/>
      <c r="EW625" s="99"/>
      <c r="EX625" s="99"/>
      <c r="EY625" s="99"/>
      <c r="EZ625" s="99"/>
      <c r="FA625" s="99"/>
      <c r="FB625" s="99"/>
      <c r="FC625" s="99"/>
      <c r="FD625" s="99"/>
      <c r="FE625" s="99"/>
      <c r="FF625" s="99"/>
      <c r="FG625" s="99"/>
      <c r="FH625" s="99"/>
      <c r="FI625" s="99"/>
      <c r="FJ625" s="99"/>
      <c r="FK625" s="99"/>
      <c r="FL625" s="99"/>
      <c r="FM625" s="99"/>
      <c r="FN625" s="99"/>
      <c r="FO625" s="99"/>
      <c r="FP625" s="99"/>
      <c r="FQ625" s="99"/>
      <c r="FR625" s="99"/>
      <c r="FS625" s="99"/>
      <c r="FT625" s="99"/>
      <c r="FU625" s="99"/>
      <c r="FV625" s="99"/>
      <c r="FW625" s="99"/>
      <c r="FX625" s="99"/>
      <c r="FY625" s="99"/>
      <c r="FZ625" s="99"/>
      <c r="GA625" s="99"/>
      <c r="GB625" s="99"/>
      <c r="GC625" s="99"/>
      <c r="GD625" s="99"/>
      <c r="GE625" s="99"/>
      <c r="GF625" s="99"/>
      <c r="GG625" s="99"/>
      <c r="GH625" s="99"/>
      <c r="GI625" s="99"/>
      <c r="GJ625" s="99"/>
      <c r="GK625" s="99"/>
      <c r="GL625" s="99"/>
      <c r="GM625" s="99"/>
      <c r="GN625" s="99"/>
      <c r="GO625" s="99"/>
      <c r="GP625" s="99"/>
      <c r="GQ625" s="99"/>
      <c r="GR625" s="99"/>
      <c r="GS625" s="99"/>
      <c r="GT625" s="99"/>
      <c r="GU625" s="99"/>
      <c r="GV625" s="99"/>
      <c r="GW625" s="99"/>
      <c r="GX625" s="99"/>
      <c r="GY625" s="99"/>
      <c r="GZ625" s="99"/>
      <c r="HA625" s="99"/>
      <c r="HB625" s="99"/>
      <c r="HC625" s="99"/>
      <c r="HD625" s="99"/>
      <c r="HE625" s="99"/>
      <c r="HF625" s="99"/>
      <c r="HG625" s="99"/>
      <c r="HH625" s="99"/>
      <c r="HI625" s="99"/>
      <c r="HJ625" s="99"/>
      <c r="HK625" s="99"/>
      <c r="HL625" s="99"/>
      <c r="HM625" s="99"/>
      <c r="HN625" s="99"/>
      <c r="HO625" s="99"/>
      <c r="HP625" s="99"/>
      <c r="HQ625" s="99"/>
      <c r="HR625" s="99"/>
      <c r="HS625" s="99"/>
      <c r="HT625" s="99"/>
      <c r="HU625" s="99"/>
      <c r="HV625" s="99"/>
      <c r="HW625" s="99"/>
    </row>
    <row r="626" spans="1:231" ht="13.5" hidden="1" customHeight="1" outlineLevel="1">
      <c r="A626" s="4"/>
      <c r="H626" s="4"/>
      <c r="I626" s="1079" t="s">
        <v>406</v>
      </c>
      <c r="J626" s="20"/>
      <c r="K626" s="20"/>
      <c r="L626" s="20"/>
      <c r="M626" s="20"/>
      <c r="N626" s="20"/>
      <c r="O626" s="20"/>
      <c r="P626" s="20"/>
      <c r="Q626" s="20"/>
      <c r="R626" s="20"/>
      <c r="S626" s="20"/>
      <c r="T626" s="20"/>
      <c r="U626" s="20"/>
      <c r="V626" s="20"/>
      <c r="W626" s="20"/>
      <c r="X626" s="20"/>
      <c r="Y626" s="20"/>
      <c r="Z626" s="20"/>
      <c r="AA626" s="20"/>
      <c r="AB626" s="20"/>
      <c r="AC626" s="20"/>
      <c r="AD626" s="20"/>
      <c r="AE626" s="20"/>
      <c r="AF626" s="20"/>
      <c r="AG626" s="20"/>
      <c r="AH626" s="20"/>
      <c r="AI626" s="20"/>
      <c r="AJ626" s="20"/>
      <c r="AK626" s="20"/>
      <c r="AL626" s="20"/>
      <c r="AM626" s="20"/>
      <c r="AN626" s="20"/>
      <c r="AO626" s="20"/>
      <c r="AP626" s="20"/>
      <c r="AQ626" s="20"/>
      <c r="AR626" s="20"/>
      <c r="AS626" s="20"/>
      <c r="AT626" s="615"/>
      <c r="AU626" s="141"/>
      <c r="AV626" s="141"/>
      <c r="AW626" s="576"/>
      <c r="AX626" s="636"/>
      <c r="AY626" s="174"/>
      <c r="AZ626" s="174"/>
      <c r="BA626" s="574"/>
      <c r="BB626" s="636"/>
      <c r="BC626" s="174"/>
      <c r="BD626" s="174"/>
      <c r="BE626" s="574"/>
      <c r="BF626" s="636"/>
      <c r="BG626" s="174"/>
      <c r="BH626" s="174"/>
      <c r="BI626" s="574"/>
      <c r="BJ626" s="636"/>
      <c r="BK626" s="174"/>
      <c r="BL626" s="771">
        <f t="shared" ref="BL626:BR626" si="1043">BL634</f>
        <v>4985.4450000000006</v>
      </c>
      <c r="BM626" s="776">
        <f t="shared" si="1043"/>
        <v>5100</v>
      </c>
      <c r="BN626" s="771">
        <f t="shared" si="1043"/>
        <v>5650</v>
      </c>
      <c r="BO626" s="771">
        <f t="shared" si="1043"/>
        <v>6105.84</v>
      </c>
      <c r="BP626" s="771">
        <f t="shared" si="1043"/>
        <v>6521.84</v>
      </c>
      <c r="BQ626" s="776">
        <f t="shared" si="1043"/>
        <v>6630</v>
      </c>
      <c r="BR626" s="771">
        <f t="shared" si="1043"/>
        <v>6638.75</v>
      </c>
      <c r="BS626" s="174"/>
      <c r="BT626" s="174"/>
      <c r="BU626" s="574"/>
      <c r="BV626" s="636"/>
      <c r="BW626" s="174"/>
      <c r="BX626" s="174"/>
      <c r="BY626" s="574"/>
      <c r="BZ626" s="174"/>
      <c r="CA626" s="174"/>
      <c r="CB626" s="174"/>
      <c r="CC626" s="574"/>
      <c r="CD626" s="636"/>
      <c r="CE626" s="174"/>
      <c r="CF626" s="174"/>
      <c r="CG626" s="574"/>
      <c r="CH626" s="174"/>
      <c r="CI626" s="174"/>
      <c r="CJ626" s="174"/>
      <c r="CK626" s="174"/>
      <c r="CL626" s="174"/>
      <c r="CM626" s="174"/>
      <c r="CN626" s="174"/>
      <c r="CO626" s="174"/>
      <c r="CP626" s="174"/>
      <c r="CQ626" s="174"/>
      <c r="CR626" s="174"/>
      <c r="CS626" s="174"/>
      <c r="CT626" s="174"/>
      <c r="CU626" s="174"/>
      <c r="CV626" s="174"/>
      <c r="CW626" s="174"/>
      <c r="CX626" s="174"/>
      <c r="CY626" s="174"/>
      <c r="CZ626" s="174"/>
      <c r="DA626" s="174"/>
      <c r="DB626" s="174"/>
      <c r="DC626" s="174"/>
      <c r="DD626" s="174"/>
      <c r="DE626" s="174"/>
      <c r="DF626" s="174"/>
      <c r="DG626" s="174"/>
      <c r="DH626" s="174"/>
      <c r="DI626" s="574"/>
      <c r="DJ626" s="1139"/>
      <c r="DK626" s="141"/>
      <c r="DL626" s="141"/>
      <c r="DM626" s="141"/>
      <c r="DN626" s="141"/>
      <c r="DO626" s="141"/>
      <c r="DP626" s="141"/>
      <c r="DQ626" s="615"/>
      <c r="DR626" s="141"/>
      <c r="DS626" s="141"/>
      <c r="DT626" s="141"/>
      <c r="DU626" s="141"/>
      <c r="DV626" s="141"/>
      <c r="DW626" s="141"/>
      <c r="DX626" s="141"/>
      <c r="DY626" s="141"/>
      <c r="DZ626" s="141"/>
      <c r="EA626" s="141"/>
      <c r="EB626" s="174"/>
      <c r="EC626" s="174"/>
      <c r="ED626" s="174"/>
      <c r="EE626" s="174"/>
      <c r="EF626" s="174"/>
      <c r="EG626" s="174"/>
      <c r="EH626" s="174"/>
      <c r="EI626" s="174"/>
      <c r="EJ626" s="574"/>
      <c r="EK626" s="99"/>
      <c r="EL626" s="99"/>
      <c r="EM626" s="99"/>
      <c r="EN626" s="99"/>
      <c r="EO626" s="99"/>
      <c r="EP626" s="99"/>
      <c r="EQ626" s="99"/>
      <c r="ER626" s="99"/>
      <c r="ES626" s="99"/>
      <c r="ET626" s="99"/>
      <c r="EU626" s="99"/>
      <c r="EV626" s="99"/>
      <c r="EW626" s="99"/>
      <c r="EX626" s="99"/>
      <c r="EY626" s="99"/>
      <c r="EZ626" s="99"/>
      <c r="FA626" s="99"/>
      <c r="FB626" s="99"/>
      <c r="FC626" s="99"/>
      <c r="FD626" s="99"/>
      <c r="FE626" s="99"/>
      <c r="FF626" s="99"/>
      <c r="FG626" s="99"/>
      <c r="FH626" s="99"/>
      <c r="FI626" s="99"/>
      <c r="FJ626" s="99"/>
      <c r="FK626" s="99"/>
      <c r="FL626" s="99"/>
      <c r="FM626" s="99"/>
      <c r="FN626" s="99"/>
      <c r="FO626" s="99"/>
      <c r="FP626" s="99"/>
      <c r="FQ626" s="99"/>
      <c r="FR626" s="99"/>
      <c r="FS626" s="99"/>
      <c r="FT626" s="99"/>
      <c r="FU626" s="99"/>
      <c r="FV626" s="99"/>
      <c r="FW626" s="99"/>
      <c r="FX626" s="99"/>
      <c r="FY626" s="99"/>
      <c r="FZ626" s="99"/>
      <c r="GA626" s="99"/>
      <c r="GB626" s="99"/>
      <c r="GC626" s="99"/>
      <c r="GD626" s="99"/>
      <c r="GE626" s="99"/>
      <c r="GF626" s="99"/>
      <c r="GG626" s="99"/>
      <c r="GH626" s="99"/>
      <c r="GI626" s="99"/>
      <c r="GJ626" s="99"/>
      <c r="GK626" s="99"/>
      <c r="GL626" s="99"/>
      <c r="GM626" s="99"/>
      <c r="GN626" s="99"/>
      <c r="GO626" s="99"/>
      <c r="GP626" s="99"/>
      <c r="GQ626" s="99"/>
      <c r="GR626" s="99"/>
      <c r="GS626" s="99"/>
      <c r="GT626" s="99"/>
      <c r="GU626" s="99"/>
      <c r="GV626" s="99"/>
      <c r="GW626" s="99"/>
      <c r="GX626" s="99"/>
      <c r="GY626" s="99"/>
      <c r="GZ626" s="99"/>
      <c r="HA626" s="99"/>
      <c r="HB626" s="99"/>
      <c r="HC626" s="99"/>
      <c r="HD626" s="99"/>
      <c r="HE626" s="99"/>
      <c r="HF626" s="99"/>
      <c r="HG626" s="99"/>
      <c r="HH626" s="99"/>
      <c r="HI626" s="99"/>
      <c r="HJ626" s="99"/>
      <c r="HK626" s="99"/>
      <c r="HL626" s="99"/>
      <c r="HM626" s="99"/>
      <c r="HN626" s="99"/>
      <c r="HO626" s="99"/>
      <c r="HP626" s="99"/>
      <c r="HQ626" s="99"/>
      <c r="HR626" s="99"/>
      <c r="HS626" s="99"/>
      <c r="HT626" s="99"/>
      <c r="HU626" s="99"/>
      <c r="HV626" s="99"/>
      <c r="HW626" s="99"/>
    </row>
    <row r="627" spans="1:231" ht="13.5" hidden="1" customHeight="1" outlineLevel="1">
      <c r="A627" s="4"/>
      <c r="H627" s="4"/>
      <c r="I627" s="1107" t="s">
        <v>407</v>
      </c>
      <c r="J627" s="20"/>
      <c r="K627" s="20"/>
      <c r="L627" s="20"/>
      <c r="M627" s="20"/>
      <c r="N627" s="20"/>
      <c r="O627" s="20"/>
      <c r="P627" s="20"/>
      <c r="Q627" s="20"/>
      <c r="R627" s="20"/>
      <c r="S627" s="20"/>
      <c r="T627" s="20"/>
      <c r="U627" s="20"/>
      <c r="V627" s="20"/>
      <c r="W627" s="20"/>
      <c r="X627" s="20"/>
      <c r="Y627" s="20"/>
      <c r="Z627" s="20"/>
      <c r="AA627" s="20"/>
      <c r="AB627" s="20"/>
      <c r="AC627" s="20"/>
      <c r="AD627" s="20"/>
      <c r="AE627" s="20"/>
      <c r="AF627" s="20"/>
      <c r="AG627" s="20"/>
      <c r="AH627" s="20"/>
      <c r="AI627" s="20"/>
      <c r="AJ627" s="20"/>
      <c r="AK627" s="20"/>
      <c r="AL627" s="20"/>
      <c r="AM627" s="20"/>
      <c r="AN627" s="20"/>
      <c r="AO627" s="20"/>
      <c r="AP627" s="20"/>
      <c r="AQ627" s="20"/>
      <c r="AR627" s="20"/>
      <c r="AS627" s="20"/>
      <c r="AT627" s="615"/>
      <c r="AU627" s="141"/>
      <c r="AV627" s="141"/>
      <c r="AW627" s="576"/>
      <c r="AX627" s="636"/>
      <c r="AY627" s="174"/>
      <c r="AZ627" s="174"/>
      <c r="BA627" s="574"/>
      <c r="BB627" s="636"/>
      <c r="BC627" s="174"/>
      <c r="BD627" s="174"/>
      <c r="BE627" s="574"/>
      <c r="BF627" s="636"/>
      <c r="BG627" s="174"/>
      <c r="BH627" s="174"/>
      <c r="BI627" s="574"/>
      <c r="BJ627" s="636"/>
      <c r="BK627" s="174"/>
      <c r="BL627" s="772">
        <f t="shared" ref="BL627:BR627" si="1044">BL624-BL625+BL626</f>
        <v>36401.445</v>
      </c>
      <c r="BM627" s="775">
        <f t="shared" si="1044"/>
        <v>39300</v>
      </c>
      <c r="BN627" s="772">
        <f t="shared" si="1044"/>
        <v>44100</v>
      </c>
      <c r="BO627" s="772">
        <f t="shared" si="1044"/>
        <v>49464.639999999999</v>
      </c>
      <c r="BP627" s="772">
        <f t="shared" si="1044"/>
        <v>51826.64</v>
      </c>
      <c r="BQ627" s="775">
        <f t="shared" si="1044"/>
        <v>52780</v>
      </c>
      <c r="BR627" s="772">
        <f t="shared" si="1044"/>
        <v>56820</v>
      </c>
      <c r="BS627" s="174"/>
      <c r="BT627" s="174"/>
      <c r="BU627" s="574"/>
      <c r="BV627" s="636"/>
      <c r="BW627" s="174"/>
      <c r="BX627" s="174"/>
      <c r="BY627" s="574"/>
      <c r="BZ627" s="174"/>
      <c r="CA627" s="174"/>
      <c r="CB627" s="174"/>
      <c r="CC627" s="574"/>
      <c r="CD627" s="636"/>
      <c r="CE627" s="174"/>
      <c r="CF627" s="174"/>
      <c r="CG627" s="574"/>
      <c r="CH627" s="174"/>
      <c r="CI627" s="174"/>
      <c r="CJ627" s="174"/>
      <c r="CK627" s="174"/>
      <c r="CL627" s="174"/>
      <c r="CM627" s="174"/>
      <c r="CN627" s="174"/>
      <c r="CO627" s="174"/>
      <c r="CP627" s="174"/>
      <c r="CQ627" s="174"/>
      <c r="CR627" s="174"/>
      <c r="CS627" s="174"/>
      <c r="CT627" s="174"/>
      <c r="CU627" s="174"/>
      <c r="CV627" s="174"/>
      <c r="CW627" s="174"/>
      <c r="CX627" s="174"/>
      <c r="CY627" s="174"/>
      <c r="CZ627" s="174"/>
      <c r="DA627" s="174"/>
      <c r="DB627" s="174"/>
      <c r="DC627" s="174"/>
      <c r="DD627" s="174"/>
      <c r="DE627" s="174"/>
      <c r="DF627" s="174"/>
      <c r="DG627" s="174"/>
      <c r="DH627" s="174"/>
      <c r="DI627" s="574"/>
      <c r="DJ627" s="1139"/>
      <c r="DK627" s="141"/>
      <c r="DL627" s="141"/>
      <c r="DM627" s="141"/>
      <c r="DN627" s="141"/>
      <c r="DO627" s="141"/>
      <c r="DP627" s="141"/>
      <c r="DQ627" s="615"/>
      <c r="DR627" s="141"/>
      <c r="DS627" s="141"/>
      <c r="DT627" s="141"/>
      <c r="DU627" s="141"/>
      <c r="DV627" s="141"/>
      <c r="DW627" s="141"/>
      <c r="DX627" s="141"/>
      <c r="DY627" s="141"/>
      <c r="DZ627" s="141"/>
      <c r="EA627" s="141"/>
      <c r="EB627" s="174"/>
      <c r="EC627" s="174"/>
      <c r="ED627" s="174"/>
      <c r="EE627" s="174"/>
      <c r="EF627" s="174"/>
      <c r="EG627" s="174"/>
      <c r="EH627" s="174"/>
      <c r="EI627" s="174"/>
      <c r="EJ627" s="574"/>
      <c r="EK627" s="99"/>
      <c r="EL627" s="99"/>
      <c r="EM627" s="99"/>
      <c r="EN627" s="99"/>
      <c r="EO627" s="99"/>
      <c r="EP627" s="99"/>
      <c r="EQ627" s="99"/>
      <c r="ER627" s="99"/>
      <c r="ES627" s="99"/>
      <c r="ET627" s="99"/>
      <c r="EU627" s="99"/>
      <c r="EV627" s="99"/>
      <c r="EW627" s="99"/>
      <c r="EX627" s="99"/>
      <c r="EY627" s="99"/>
      <c r="EZ627" s="99"/>
      <c r="FA627" s="99"/>
      <c r="FB627" s="99"/>
      <c r="FC627" s="99"/>
      <c r="FD627" s="99"/>
      <c r="FE627" s="99"/>
      <c r="FF627" s="99"/>
      <c r="FG627" s="99"/>
      <c r="FH627" s="99"/>
      <c r="FI627" s="99"/>
      <c r="FJ627" s="99"/>
      <c r="FK627" s="99"/>
      <c r="FL627" s="99"/>
      <c r="FM627" s="99"/>
      <c r="FN627" s="99"/>
      <c r="FO627" s="99"/>
      <c r="FP627" s="99"/>
      <c r="FQ627" s="99"/>
      <c r="FR627" s="99"/>
      <c r="FS627" s="99"/>
      <c r="FT627" s="99"/>
      <c r="FU627" s="99"/>
      <c r="FV627" s="99"/>
      <c r="FW627" s="99"/>
      <c r="FX627" s="99"/>
      <c r="FY627" s="99"/>
      <c r="FZ627" s="99"/>
      <c r="GA627" s="99"/>
      <c r="GB627" s="99"/>
      <c r="GC627" s="99"/>
      <c r="GD627" s="99"/>
      <c r="GE627" s="99"/>
      <c r="GF627" s="99"/>
      <c r="GG627" s="99"/>
      <c r="GH627" s="99"/>
      <c r="GI627" s="99"/>
      <c r="GJ627" s="99"/>
      <c r="GK627" s="99"/>
      <c r="GL627" s="99"/>
      <c r="GM627" s="99"/>
      <c r="GN627" s="99"/>
      <c r="GO627" s="99"/>
      <c r="GP627" s="99"/>
      <c r="GQ627" s="99"/>
      <c r="GR627" s="99"/>
      <c r="GS627" s="99"/>
      <c r="GT627" s="99"/>
      <c r="GU627" s="99"/>
      <c r="GV627" s="99"/>
      <c r="GW627" s="99"/>
      <c r="GX627" s="99"/>
      <c r="GY627" s="99"/>
      <c r="GZ627" s="99"/>
      <c r="HA627" s="99"/>
      <c r="HB627" s="99"/>
      <c r="HC627" s="99"/>
      <c r="HD627" s="99"/>
      <c r="HE627" s="99"/>
      <c r="HF627" s="99"/>
      <c r="HG627" s="99"/>
      <c r="HH627" s="99"/>
      <c r="HI627" s="99"/>
      <c r="HJ627" s="99"/>
      <c r="HK627" s="99"/>
      <c r="HL627" s="99"/>
      <c r="HM627" s="99"/>
      <c r="HN627" s="99"/>
      <c r="HO627" s="99"/>
      <c r="HP627" s="99"/>
      <c r="HQ627" s="99"/>
      <c r="HR627" s="99"/>
      <c r="HS627" s="99"/>
      <c r="HT627" s="99"/>
      <c r="HU627" s="99"/>
      <c r="HV627" s="99"/>
      <c r="HW627" s="99"/>
    </row>
    <row r="628" spans="1:231" ht="13.5" hidden="1" customHeight="1" outlineLevel="1">
      <c r="A628" s="4"/>
      <c r="H628" s="4"/>
      <c r="I628" s="1079"/>
      <c r="J628" s="20"/>
      <c r="K628" s="20"/>
      <c r="L628" s="20"/>
      <c r="M628" s="20"/>
      <c r="N628" s="20"/>
      <c r="O628" s="20"/>
      <c r="P628" s="20"/>
      <c r="Q628" s="20"/>
      <c r="R628" s="20"/>
      <c r="S628" s="20"/>
      <c r="T628" s="20"/>
      <c r="U628" s="20"/>
      <c r="V628" s="20"/>
      <c r="W628" s="20"/>
      <c r="X628" s="20"/>
      <c r="Y628" s="20"/>
      <c r="Z628" s="20"/>
      <c r="AA628" s="20"/>
      <c r="AB628" s="20"/>
      <c r="AC628" s="20"/>
      <c r="AD628" s="20"/>
      <c r="AE628" s="20"/>
      <c r="AF628" s="20"/>
      <c r="AG628" s="20"/>
      <c r="AH628" s="20"/>
      <c r="AI628" s="20"/>
      <c r="AJ628" s="20"/>
      <c r="AK628" s="20"/>
      <c r="AL628" s="20"/>
      <c r="AM628" s="20"/>
      <c r="AN628" s="20"/>
      <c r="AO628" s="20"/>
      <c r="AP628" s="20"/>
      <c r="AQ628" s="20"/>
      <c r="AR628" s="20"/>
      <c r="AS628" s="20"/>
      <c r="AT628" s="615"/>
      <c r="AU628" s="141"/>
      <c r="AV628" s="141"/>
      <c r="AW628" s="576"/>
      <c r="AX628" s="636"/>
      <c r="AY628" s="174"/>
      <c r="AZ628" s="174"/>
      <c r="BA628" s="574"/>
      <c r="BB628" s="636"/>
      <c r="BC628" s="174"/>
      <c r="BD628" s="174"/>
      <c r="BE628" s="574"/>
      <c r="BF628" s="636"/>
      <c r="BG628" s="174"/>
      <c r="BH628" s="174"/>
      <c r="BI628" s="574"/>
      <c r="BJ628" s="636"/>
      <c r="BK628" s="174"/>
      <c r="BL628" s="174"/>
      <c r="BM628" s="574"/>
      <c r="BN628" s="734">
        <f>BN627/BJ621-1</f>
        <v>0.57951289398280803</v>
      </c>
      <c r="BO628" s="755">
        <f>BO627/BK621-1</f>
        <v>0.5398511969616786</v>
      </c>
      <c r="BP628" s="755">
        <f>BP627/BL627-1</f>
        <v>0.42375227137274352</v>
      </c>
      <c r="BQ628" s="756">
        <f>BQ627/BM627-1</f>
        <v>0.34300254452926215</v>
      </c>
      <c r="BR628" s="734">
        <f>BR627/BN627-1</f>
        <v>0.28843537414965992</v>
      </c>
      <c r="BS628" s="174"/>
      <c r="BT628" s="174"/>
      <c r="BU628" s="574"/>
      <c r="BV628" s="636"/>
      <c r="BW628" s="174"/>
      <c r="BX628" s="174"/>
      <c r="BY628" s="574"/>
      <c r="BZ628" s="174"/>
      <c r="CA628" s="174"/>
      <c r="CB628" s="174"/>
      <c r="CC628" s="574"/>
      <c r="CD628" s="636"/>
      <c r="CE628" s="174"/>
      <c r="CF628" s="174"/>
      <c r="CG628" s="574"/>
      <c r="CH628" s="174"/>
      <c r="CI628" s="174"/>
      <c r="CJ628" s="174"/>
      <c r="CK628" s="174"/>
      <c r="CL628" s="174"/>
      <c r="CM628" s="174"/>
      <c r="CN628" s="174"/>
      <c r="CO628" s="174"/>
      <c r="CP628" s="174"/>
      <c r="CQ628" s="174"/>
      <c r="CR628" s="174"/>
      <c r="CS628" s="174"/>
      <c r="CT628" s="174"/>
      <c r="CU628" s="174"/>
      <c r="CV628" s="174"/>
      <c r="CW628" s="174"/>
      <c r="CX628" s="174"/>
      <c r="CY628" s="174"/>
      <c r="CZ628" s="174"/>
      <c r="DA628" s="174"/>
      <c r="DB628" s="174"/>
      <c r="DC628" s="174"/>
      <c r="DD628" s="174"/>
      <c r="DE628" s="174"/>
      <c r="DF628" s="174"/>
      <c r="DG628" s="174"/>
      <c r="DH628" s="174"/>
      <c r="DI628" s="574"/>
      <c r="DJ628" s="1139"/>
      <c r="DK628" s="141"/>
      <c r="DL628" s="141"/>
      <c r="DM628" s="141"/>
      <c r="DN628" s="141"/>
      <c r="DO628" s="141"/>
      <c r="DP628" s="141"/>
      <c r="DQ628" s="615"/>
      <c r="DR628" s="141"/>
      <c r="DS628" s="141"/>
      <c r="DT628" s="141"/>
      <c r="DU628" s="141"/>
      <c r="DV628" s="141"/>
      <c r="DW628" s="141"/>
      <c r="DX628" s="141"/>
      <c r="DY628" s="141"/>
      <c r="DZ628" s="141"/>
      <c r="EA628" s="141"/>
      <c r="EB628" s="174"/>
      <c r="EC628" s="174"/>
      <c r="ED628" s="174"/>
      <c r="EE628" s="174"/>
      <c r="EF628" s="174"/>
      <c r="EG628" s="174"/>
      <c r="EH628" s="174"/>
      <c r="EI628" s="174"/>
      <c r="EJ628" s="574"/>
      <c r="EK628" s="99"/>
      <c r="EL628" s="99"/>
      <c r="EM628" s="99"/>
      <c r="EN628" s="99"/>
      <c r="EO628" s="99"/>
      <c r="EP628" s="99"/>
      <c r="EQ628" s="99"/>
      <c r="ER628" s="99"/>
      <c r="ES628" s="99"/>
      <c r="ET628" s="99"/>
      <c r="EU628" s="99"/>
      <c r="EV628" s="99"/>
      <c r="EW628" s="99"/>
      <c r="EX628" s="99"/>
      <c r="EY628" s="99"/>
      <c r="EZ628" s="99"/>
      <c r="FA628" s="99"/>
      <c r="FB628" s="99"/>
      <c r="FC628" s="99"/>
      <c r="FD628" s="99"/>
      <c r="FE628" s="99"/>
      <c r="FF628" s="99"/>
      <c r="FG628" s="99"/>
      <c r="FH628" s="99"/>
      <c r="FI628" s="99"/>
      <c r="FJ628" s="99"/>
      <c r="FK628" s="99"/>
      <c r="FL628" s="99"/>
      <c r="FM628" s="99"/>
      <c r="FN628" s="99"/>
      <c r="FO628" s="99"/>
      <c r="FP628" s="99"/>
      <c r="FQ628" s="99"/>
      <c r="FR628" s="99"/>
      <c r="FS628" s="99"/>
      <c r="FT628" s="99"/>
      <c r="FU628" s="99"/>
      <c r="FV628" s="99"/>
      <c r="FW628" s="99"/>
      <c r="FX628" s="99"/>
      <c r="FY628" s="99"/>
      <c r="FZ628" s="99"/>
      <c r="GA628" s="99"/>
      <c r="GB628" s="99"/>
      <c r="GC628" s="99"/>
      <c r="GD628" s="99"/>
      <c r="GE628" s="99"/>
      <c r="GF628" s="99"/>
      <c r="GG628" s="99"/>
      <c r="GH628" s="99"/>
      <c r="GI628" s="99"/>
      <c r="GJ628" s="99"/>
      <c r="GK628" s="99"/>
      <c r="GL628" s="99"/>
      <c r="GM628" s="99"/>
      <c r="GN628" s="99"/>
      <c r="GO628" s="99"/>
      <c r="GP628" s="99"/>
      <c r="GQ628" s="99"/>
      <c r="GR628" s="99"/>
      <c r="GS628" s="99"/>
      <c r="GT628" s="99"/>
      <c r="GU628" s="99"/>
      <c r="GV628" s="99"/>
      <c r="GW628" s="99"/>
      <c r="GX628" s="99"/>
      <c r="GY628" s="99"/>
      <c r="GZ628" s="99"/>
      <c r="HA628" s="99"/>
      <c r="HB628" s="99"/>
      <c r="HC628" s="99"/>
      <c r="HD628" s="99"/>
      <c r="HE628" s="99"/>
      <c r="HF628" s="99"/>
      <c r="HG628" s="99"/>
      <c r="HH628" s="99"/>
      <c r="HI628" s="99"/>
      <c r="HJ628" s="99"/>
      <c r="HK628" s="99"/>
      <c r="HL628" s="99"/>
      <c r="HM628" s="99"/>
      <c r="HN628" s="99"/>
      <c r="HO628" s="99"/>
      <c r="HP628" s="99"/>
      <c r="HQ628" s="99"/>
      <c r="HR628" s="99"/>
      <c r="HS628" s="99"/>
      <c r="HT628" s="99"/>
      <c r="HU628" s="99"/>
      <c r="HV628" s="99"/>
      <c r="HW628" s="99"/>
    </row>
    <row r="629" spans="1:231" ht="13.5" hidden="1" customHeight="1" outlineLevel="1">
      <c r="A629" s="4"/>
      <c r="H629" s="4"/>
      <c r="I629" s="1108" t="s">
        <v>412</v>
      </c>
      <c r="J629" s="20"/>
      <c r="K629" s="20"/>
      <c r="L629" s="20"/>
      <c r="M629" s="20"/>
      <c r="N629" s="20"/>
      <c r="O629" s="20"/>
      <c r="P629" s="20"/>
      <c r="Q629" s="20"/>
      <c r="R629" s="20"/>
      <c r="S629" s="20"/>
      <c r="T629" s="20"/>
      <c r="U629" s="20"/>
      <c r="V629" s="20"/>
      <c r="W629" s="20"/>
      <c r="X629" s="20"/>
      <c r="Y629" s="20"/>
      <c r="Z629" s="20"/>
      <c r="AA629" s="20"/>
      <c r="AB629" s="20"/>
      <c r="AC629" s="20"/>
      <c r="AD629" s="20"/>
      <c r="AE629" s="20"/>
      <c r="AF629" s="20"/>
      <c r="AG629" s="20"/>
      <c r="AH629" s="20"/>
      <c r="AI629" s="20"/>
      <c r="AJ629" s="20"/>
      <c r="AK629" s="20"/>
      <c r="AL629" s="20"/>
      <c r="AM629" s="20"/>
      <c r="AN629" s="20"/>
      <c r="AO629" s="20"/>
      <c r="AP629" s="20"/>
      <c r="AQ629" s="20"/>
      <c r="AR629" s="20"/>
      <c r="AS629" s="20"/>
      <c r="AT629" s="615"/>
      <c r="AU629" s="141"/>
      <c r="AV629" s="141"/>
      <c r="AW629" s="576"/>
      <c r="AX629" s="636"/>
      <c r="AY629" s="174"/>
      <c r="AZ629" s="174"/>
      <c r="BA629" s="574"/>
      <c r="BB629" s="636"/>
      <c r="BC629" s="174"/>
      <c r="BD629" s="174"/>
      <c r="BE629" s="574"/>
      <c r="BF629" s="636"/>
      <c r="BG629" s="174"/>
      <c r="BH629" s="174"/>
      <c r="BI629" s="574"/>
      <c r="BJ629" s="636"/>
      <c r="BK629" s="174"/>
      <c r="BL629" s="174"/>
      <c r="BM629" s="574"/>
      <c r="BN629" s="726"/>
      <c r="BO629" s="174"/>
      <c r="BP629" s="755"/>
      <c r="BQ629" s="756"/>
      <c r="BR629" s="757"/>
      <c r="BS629" s="174"/>
      <c r="BT629" s="174"/>
      <c r="BU629" s="574"/>
      <c r="BV629" s="636"/>
      <c r="BW629" s="174"/>
      <c r="BX629" s="174"/>
      <c r="BY629" s="574"/>
      <c r="BZ629" s="174"/>
      <c r="CA629" s="174"/>
      <c r="CB629" s="174"/>
      <c r="CC629" s="574"/>
      <c r="CD629" s="636"/>
      <c r="CE629" s="174"/>
      <c r="CF629" s="174"/>
      <c r="CG629" s="574"/>
      <c r="CH629" s="174"/>
      <c r="CI629" s="174"/>
      <c r="CJ629" s="174"/>
      <c r="CK629" s="174"/>
      <c r="CL629" s="174"/>
      <c r="CM629" s="174"/>
      <c r="CN629" s="174"/>
      <c r="CO629" s="174"/>
      <c r="CP629" s="174"/>
      <c r="CQ629" s="174"/>
      <c r="CR629" s="174"/>
      <c r="CS629" s="174"/>
      <c r="CT629" s="174"/>
      <c r="CU629" s="174"/>
      <c r="CV629" s="174"/>
      <c r="CW629" s="174"/>
      <c r="CX629" s="174"/>
      <c r="CY629" s="174"/>
      <c r="CZ629" s="174"/>
      <c r="DA629" s="174"/>
      <c r="DB629" s="174"/>
      <c r="DC629" s="174"/>
      <c r="DD629" s="174"/>
      <c r="DE629" s="174"/>
      <c r="DF629" s="174"/>
      <c r="DG629" s="174"/>
      <c r="DH629" s="174"/>
      <c r="DI629" s="574"/>
      <c r="DJ629" s="1139"/>
      <c r="DK629" s="141"/>
      <c r="DL629" s="141"/>
      <c r="DM629" s="141"/>
      <c r="DN629" s="141"/>
      <c r="DO629" s="141"/>
      <c r="DP629" s="141"/>
      <c r="DQ629" s="615"/>
      <c r="DR629" s="141"/>
      <c r="DS629" s="141"/>
      <c r="DT629" s="141"/>
      <c r="DU629" s="141"/>
      <c r="DV629" s="141"/>
      <c r="DW629" s="141"/>
      <c r="DX629" s="141"/>
      <c r="DY629" s="141"/>
      <c r="DZ629" s="141"/>
      <c r="EA629" s="141"/>
      <c r="EB629" s="174"/>
      <c r="EC629" s="174"/>
      <c r="ED629" s="174"/>
      <c r="EE629" s="174"/>
      <c r="EF629" s="174"/>
      <c r="EG629" s="174"/>
      <c r="EH629" s="174"/>
      <c r="EI629" s="174"/>
      <c r="EJ629" s="574"/>
      <c r="EK629" s="99"/>
      <c r="EL629" s="99"/>
      <c r="EM629" s="99"/>
      <c r="EN629" s="99"/>
      <c r="EO629" s="99"/>
      <c r="EP629" s="99"/>
      <c r="EQ629" s="99"/>
      <c r="ER629" s="99"/>
      <c r="ES629" s="99"/>
      <c r="ET629" s="99"/>
      <c r="EU629" s="99"/>
      <c r="EV629" s="99"/>
      <c r="EW629" s="99"/>
      <c r="EX629" s="99"/>
      <c r="EY629" s="99"/>
      <c r="EZ629" s="99"/>
      <c r="FA629" s="99"/>
      <c r="FB629" s="99"/>
      <c r="FC629" s="99"/>
      <c r="FD629" s="99"/>
      <c r="FE629" s="99"/>
      <c r="FF629" s="99"/>
      <c r="FG629" s="99"/>
      <c r="FH629" s="99"/>
      <c r="FI629" s="99"/>
      <c r="FJ629" s="99"/>
      <c r="FK629" s="99"/>
      <c r="FL629" s="99"/>
      <c r="FM629" s="99"/>
      <c r="FN629" s="99"/>
      <c r="FO629" s="99"/>
      <c r="FP629" s="99"/>
      <c r="FQ629" s="99"/>
      <c r="FR629" s="99"/>
      <c r="FS629" s="99"/>
      <c r="FT629" s="99"/>
      <c r="FU629" s="99"/>
      <c r="FV629" s="99"/>
      <c r="FW629" s="99"/>
      <c r="FX629" s="99"/>
      <c r="FY629" s="99"/>
      <c r="FZ629" s="99"/>
      <c r="GA629" s="99"/>
      <c r="GB629" s="99"/>
      <c r="GC629" s="99"/>
      <c r="GD629" s="99"/>
      <c r="GE629" s="99"/>
      <c r="GF629" s="99"/>
      <c r="GG629" s="99"/>
      <c r="GH629" s="99"/>
      <c r="GI629" s="99"/>
      <c r="GJ629" s="99"/>
      <c r="GK629" s="99"/>
      <c r="GL629" s="99"/>
      <c r="GM629" s="99"/>
      <c r="GN629" s="99"/>
      <c r="GO629" s="99"/>
      <c r="GP629" s="99"/>
      <c r="GQ629" s="99"/>
      <c r="GR629" s="99"/>
      <c r="GS629" s="99"/>
      <c r="GT629" s="99"/>
      <c r="GU629" s="99"/>
      <c r="GV629" s="99"/>
      <c r="GW629" s="99"/>
      <c r="GX629" s="99"/>
      <c r="GY629" s="99"/>
      <c r="GZ629" s="99"/>
      <c r="HA629" s="99"/>
      <c r="HB629" s="99"/>
      <c r="HC629" s="99"/>
      <c r="HD629" s="99"/>
      <c r="HE629" s="99"/>
      <c r="HF629" s="99"/>
      <c r="HG629" s="99"/>
      <c r="HH629" s="99"/>
      <c r="HI629" s="99"/>
      <c r="HJ629" s="99"/>
      <c r="HK629" s="99"/>
      <c r="HL629" s="99"/>
      <c r="HM629" s="99"/>
      <c r="HN629" s="99"/>
      <c r="HO629" s="99"/>
      <c r="HP629" s="99"/>
      <c r="HQ629" s="99"/>
      <c r="HR629" s="99"/>
      <c r="HS629" s="99"/>
      <c r="HT629" s="99"/>
      <c r="HU629" s="99"/>
      <c r="HV629" s="99"/>
      <c r="HW629" s="99"/>
    </row>
    <row r="630" spans="1:231" ht="13.5" hidden="1" customHeight="1" outlineLevel="1">
      <c r="A630" s="4"/>
      <c r="H630" s="4"/>
      <c r="I630" s="1079" t="s">
        <v>399</v>
      </c>
      <c r="J630" s="20"/>
      <c r="K630" s="20"/>
      <c r="L630" s="20"/>
      <c r="M630" s="20"/>
      <c r="N630" s="20"/>
      <c r="O630" s="20"/>
      <c r="P630" s="20"/>
      <c r="Q630" s="20"/>
      <c r="R630" s="20"/>
      <c r="S630" s="20"/>
      <c r="T630" s="20"/>
      <c r="U630" s="20"/>
      <c r="V630" s="20"/>
      <c r="W630" s="20"/>
      <c r="X630" s="20"/>
      <c r="Y630" s="20"/>
      <c r="Z630" s="20"/>
      <c r="AA630" s="20"/>
      <c r="AB630" s="20"/>
      <c r="AC630" s="20"/>
      <c r="AD630" s="20"/>
      <c r="AE630" s="20"/>
      <c r="AF630" s="20"/>
      <c r="AG630" s="20"/>
      <c r="AH630" s="20"/>
      <c r="AI630" s="20"/>
      <c r="AJ630" s="20"/>
      <c r="AK630" s="20"/>
      <c r="AL630" s="20"/>
      <c r="AM630" s="20"/>
      <c r="AN630" s="20"/>
      <c r="AO630" s="20"/>
      <c r="AP630" s="20"/>
      <c r="AQ630" s="20"/>
      <c r="AR630" s="20"/>
      <c r="AS630" s="20"/>
      <c r="AT630" s="615"/>
      <c r="AU630" s="141"/>
      <c r="AV630" s="141"/>
      <c r="AW630" s="576"/>
      <c r="AX630" s="636"/>
      <c r="AY630" s="174"/>
      <c r="AZ630" s="174"/>
      <c r="BA630" s="574"/>
      <c r="BB630" s="636"/>
      <c r="BC630" s="174"/>
      <c r="BD630" s="174"/>
      <c r="BE630" s="574"/>
      <c r="BF630" s="636"/>
      <c r="BG630" s="174"/>
      <c r="BH630" s="174"/>
      <c r="BI630" s="574"/>
      <c r="BJ630" s="740">
        <v>22600</v>
      </c>
      <c r="BK630" s="764">
        <v>23484</v>
      </c>
      <c r="BL630" s="764">
        <v>25084</v>
      </c>
      <c r="BM630" s="765">
        <v>25500</v>
      </c>
      <c r="BN630" s="739">
        <f>BJ630*(1+BN632)</f>
        <v>28250</v>
      </c>
      <c r="BO630" s="265">
        <f>BK630*(1+BO632)</f>
        <v>30529.200000000001</v>
      </c>
      <c r="BP630" s="265">
        <f>BL630*(1+BP632)</f>
        <v>32609.200000000001</v>
      </c>
      <c r="BQ630" s="744">
        <f>BM630*(1+BQ632)</f>
        <v>33150</v>
      </c>
      <c r="BR630" s="739">
        <f>BN630*(1+BR632)</f>
        <v>33193.75</v>
      </c>
      <c r="BS630" s="174"/>
      <c r="BT630" s="174"/>
      <c r="BU630" s="574"/>
      <c r="BV630" s="636"/>
      <c r="BW630" s="174"/>
      <c r="BX630" s="174"/>
      <c r="BY630" s="574"/>
      <c r="BZ630" s="174"/>
      <c r="CA630" s="174"/>
      <c r="CB630" s="174"/>
      <c r="CC630" s="574"/>
      <c r="CD630" s="636"/>
      <c r="CE630" s="174"/>
      <c r="CF630" s="174"/>
      <c r="CG630" s="574"/>
      <c r="CH630" s="174"/>
      <c r="CI630" s="174"/>
      <c r="CJ630" s="174"/>
      <c r="CK630" s="174"/>
      <c r="CL630" s="174"/>
      <c r="CM630" s="174"/>
      <c r="CN630" s="174"/>
      <c r="CO630" s="174"/>
      <c r="CP630" s="174"/>
      <c r="CQ630" s="174"/>
      <c r="CR630" s="174"/>
      <c r="CS630" s="174"/>
      <c r="CT630" s="174"/>
      <c r="CU630" s="174"/>
      <c r="CV630" s="174"/>
      <c r="CW630" s="174"/>
      <c r="CX630" s="174"/>
      <c r="CY630" s="174"/>
      <c r="CZ630" s="174"/>
      <c r="DA630" s="174"/>
      <c r="DB630" s="174"/>
      <c r="DC630" s="174"/>
      <c r="DD630" s="174"/>
      <c r="DE630" s="174"/>
      <c r="DF630" s="174"/>
      <c r="DG630" s="174"/>
      <c r="DH630" s="174"/>
      <c r="DI630" s="574"/>
      <c r="DJ630" s="1139"/>
      <c r="DK630" s="141"/>
      <c r="DL630" s="141"/>
      <c r="DM630" s="141"/>
      <c r="DN630" s="141"/>
      <c r="DO630" s="141"/>
      <c r="DP630" s="141"/>
      <c r="DQ630" s="615"/>
      <c r="DR630" s="141"/>
      <c r="DS630" s="141"/>
      <c r="DT630" s="141"/>
      <c r="DU630" s="141"/>
      <c r="DV630" s="141"/>
      <c r="DW630" s="141"/>
      <c r="DX630" s="141"/>
      <c r="DY630" s="141"/>
      <c r="DZ630" s="141"/>
      <c r="EA630" s="141"/>
      <c r="EB630" s="174"/>
      <c r="EC630" s="174"/>
      <c r="ED630" s="174"/>
      <c r="EE630" s="174"/>
      <c r="EF630" s="174"/>
      <c r="EG630" s="174"/>
      <c r="EH630" s="174"/>
      <c r="EI630" s="174"/>
      <c r="EJ630" s="574"/>
      <c r="EK630" s="99"/>
      <c r="EL630" s="99"/>
      <c r="EM630" s="99"/>
      <c r="EN630" s="99"/>
      <c r="EO630" s="99"/>
      <c r="EP630" s="99"/>
      <c r="EQ630" s="99"/>
      <c r="ER630" s="99"/>
      <c r="ES630" s="99"/>
      <c r="ET630" s="99"/>
      <c r="EU630" s="99"/>
      <c r="EV630" s="99"/>
      <c r="EW630" s="99"/>
      <c r="EX630" s="99"/>
      <c r="EY630" s="99"/>
      <c r="EZ630" s="99"/>
      <c r="FA630" s="99"/>
      <c r="FB630" s="99"/>
      <c r="FC630" s="99"/>
      <c r="FD630" s="99"/>
      <c r="FE630" s="99"/>
      <c r="FF630" s="99"/>
      <c r="FG630" s="99"/>
      <c r="FH630" s="99"/>
      <c r="FI630" s="99"/>
      <c r="FJ630" s="99"/>
      <c r="FK630" s="99"/>
      <c r="FL630" s="99"/>
      <c r="FM630" s="99"/>
      <c r="FN630" s="99"/>
      <c r="FO630" s="99"/>
      <c r="FP630" s="99"/>
      <c r="FQ630" s="99"/>
      <c r="FR630" s="99"/>
      <c r="FS630" s="99"/>
      <c r="FT630" s="99"/>
      <c r="FU630" s="99"/>
      <c r="FV630" s="99"/>
      <c r="FW630" s="99"/>
      <c r="FX630" s="99"/>
      <c r="FY630" s="99"/>
      <c r="FZ630" s="99"/>
      <c r="GA630" s="99"/>
      <c r="GB630" s="99"/>
      <c r="GC630" s="99"/>
      <c r="GD630" s="99"/>
      <c r="GE630" s="99"/>
      <c r="GF630" s="99"/>
      <c r="GG630" s="99"/>
      <c r="GH630" s="99"/>
      <c r="GI630" s="99"/>
      <c r="GJ630" s="99"/>
      <c r="GK630" s="99"/>
      <c r="GL630" s="99"/>
      <c r="GM630" s="99"/>
      <c r="GN630" s="99"/>
      <c r="GO630" s="99"/>
      <c r="GP630" s="99"/>
      <c r="GQ630" s="99"/>
      <c r="GR630" s="99"/>
      <c r="GS630" s="99"/>
      <c r="GT630" s="99"/>
      <c r="GU630" s="99"/>
      <c r="GV630" s="99"/>
      <c r="GW630" s="99"/>
      <c r="GX630" s="99"/>
      <c r="GY630" s="99"/>
      <c r="GZ630" s="99"/>
      <c r="HA630" s="99"/>
      <c r="HB630" s="99"/>
      <c r="HC630" s="99"/>
      <c r="HD630" s="99"/>
      <c r="HE630" s="99"/>
      <c r="HF630" s="99"/>
      <c r="HG630" s="99"/>
      <c r="HH630" s="99"/>
      <c r="HI630" s="99"/>
      <c r="HJ630" s="99"/>
      <c r="HK630" s="99"/>
      <c r="HL630" s="99"/>
      <c r="HM630" s="99"/>
      <c r="HN630" s="99"/>
      <c r="HO630" s="99"/>
      <c r="HP630" s="99"/>
      <c r="HQ630" s="99"/>
      <c r="HR630" s="99"/>
      <c r="HS630" s="99"/>
      <c r="HT630" s="99"/>
      <c r="HU630" s="99"/>
      <c r="HV630" s="99"/>
      <c r="HW630" s="99"/>
    </row>
    <row r="631" spans="1:231" ht="13.5" hidden="1" customHeight="1" outlineLevel="1">
      <c r="A631" s="4"/>
      <c r="H631" s="4"/>
      <c r="I631" s="1079" t="s">
        <v>318</v>
      </c>
      <c r="J631" s="20"/>
      <c r="K631" s="20"/>
      <c r="L631" s="20"/>
      <c r="M631" s="20"/>
      <c r="N631" s="20"/>
      <c r="O631" s="20"/>
      <c r="P631" s="20"/>
      <c r="Q631" s="20"/>
      <c r="R631" s="20"/>
      <c r="S631" s="20"/>
      <c r="T631" s="20"/>
      <c r="U631" s="20"/>
      <c r="V631" s="20"/>
      <c r="W631" s="20"/>
      <c r="X631" s="20"/>
      <c r="Y631" s="20"/>
      <c r="Z631" s="20"/>
      <c r="AA631" s="20"/>
      <c r="AB631" s="20"/>
      <c r="AC631" s="20"/>
      <c r="AD631" s="20"/>
      <c r="AE631" s="20"/>
      <c r="AF631" s="20"/>
      <c r="AG631" s="20"/>
      <c r="AH631" s="20"/>
      <c r="AI631" s="20"/>
      <c r="AJ631" s="20"/>
      <c r="AK631" s="20"/>
      <c r="AL631" s="20"/>
      <c r="AM631" s="20"/>
      <c r="AN631" s="20"/>
      <c r="AO631" s="20"/>
      <c r="AP631" s="20"/>
      <c r="AQ631" s="20"/>
      <c r="AR631" s="20"/>
      <c r="AS631" s="20"/>
      <c r="AT631" s="615"/>
      <c r="AU631" s="141"/>
      <c r="AV631" s="141"/>
      <c r="AW631" s="576"/>
      <c r="AX631" s="636"/>
      <c r="AY631" s="174"/>
      <c r="AZ631" s="174"/>
      <c r="BA631" s="574"/>
      <c r="BB631" s="636"/>
      <c r="BC631" s="174"/>
      <c r="BD631" s="174"/>
      <c r="BE631" s="574"/>
      <c r="BF631" s="636"/>
      <c r="BG631" s="174"/>
      <c r="BH631" s="174"/>
      <c r="BI631" s="574"/>
      <c r="BJ631" s="740"/>
      <c r="BK631" s="265">
        <f t="shared" ref="BK631:BR631" si="1045">BK630-BJ630</f>
        <v>884</v>
      </c>
      <c r="BL631" s="265">
        <f t="shared" si="1045"/>
        <v>1600</v>
      </c>
      <c r="BM631" s="744">
        <f t="shared" si="1045"/>
        <v>416</v>
      </c>
      <c r="BN631" s="739">
        <f t="shared" si="1045"/>
        <v>2750</v>
      </c>
      <c r="BO631" s="265">
        <f t="shared" si="1045"/>
        <v>2279.2000000000007</v>
      </c>
      <c r="BP631" s="265">
        <f t="shared" si="1045"/>
        <v>2080</v>
      </c>
      <c r="BQ631" s="744">
        <f t="shared" si="1045"/>
        <v>540.79999999999927</v>
      </c>
      <c r="BR631" s="739">
        <f t="shared" si="1045"/>
        <v>43.75</v>
      </c>
      <c r="BS631" s="174"/>
      <c r="BT631" s="174"/>
      <c r="BU631" s="574"/>
      <c r="BV631" s="636"/>
      <c r="BW631" s="174"/>
      <c r="BX631" s="174"/>
      <c r="BY631" s="574"/>
      <c r="BZ631" s="174"/>
      <c r="CA631" s="174"/>
      <c r="CB631" s="174"/>
      <c r="CC631" s="574"/>
      <c r="CD631" s="636"/>
      <c r="CE631" s="174"/>
      <c r="CF631" s="174"/>
      <c r="CG631" s="574"/>
      <c r="CH631" s="174"/>
      <c r="CI631" s="174"/>
      <c r="CJ631" s="174"/>
      <c r="CK631" s="174"/>
      <c r="CL631" s="174"/>
      <c r="CM631" s="174"/>
      <c r="CN631" s="174"/>
      <c r="CO631" s="174"/>
      <c r="CP631" s="174"/>
      <c r="CQ631" s="174"/>
      <c r="CR631" s="174"/>
      <c r="CS631" s="174"/>
      <c r="CT631" s="174"/>
      <c r="CU631" s="174"/>
      <c r="CV631" s="174"/>
      <c r="CW631" s="174"/>
      <c r="CX631" s="174"/>
      <c r="CY631" s="174"/>
      <c r="CZ631" s="174"/>
      <c r="DA631" s="174"/>
      <c r="DB631" s="174"/>
      <c r="DC631" s="174"/>
      <c r="DD631" s="174"/>
      <c r="DE631" s="174"/>
      <c r="DF631" s="174"/>
      <c r="DG631" s="174"/>
      <c r="DH631" s="174"/>
      <c r="DI631" s="574"/>
      <c r="DJ631" s="1139"/>
      <c r="DK631" s="141"/>
      <c r="DL631" s="141"/>
      <c r="DM631" s="141"/>
      <c r="DN631" s="141"/>
      <c r="DO631" s="141"/>
      <c r="DP631" s="141"/>
      <c r="DQ631" s="615"/>
      <c r="DR631" s="141"/>
      <c r="DS631" s="141"/>
      <c r="DT631" s="141"/>
      <c r="DU631" s="141"/>
      <c r="DV631" s="141"/>
      <c r="DW631" s="141"/>
      <c r="DX631" s="141"/>
      <c r="DY631" s="141"/>
      <c r="DZ631" s="141"/>
      <c r="EA631" s="141"/>
      <c r="EB631" s="174"/>
      <c r="EC631" s="174"/>
      <c r="ED631" s="174"/>
      <c r="EE631" s="174"/>
      <c r="EF631" s="174"/>
      <c r="EG631" s="174"/>
      <c r="EH631" s="174"/>
      <c r="EI631" s="174"/>
      <c r="EJ631" s="574"/>
      <c r="EK631" s="99"/>
      <c r="EL631" s="99"/>
      <c r="EM631" s="99"/>
      <c r="EN631" s="99"/>
      <c r="EO631" s="99"/>
      <c r="EP631" s="99"/>
      <c r="EQ631" s="99"/>
      <c r="ER631" s="99"/>
      <c r="ES631" s="99"/>
      <c r="ET631" s="99"/>
      <c r="EU631" s="99"/>
      <c r="EV631" s="99"/>
      <c r="EW631" s="99"/>
      <c r="EX631" s="99"/>
      <c r="EY631" s="99"/>
      <c r="EZ631" s="99"/>
      <c r="FA631" s="99"/>
      <c r="FB631" s="99"/>
      <c r="FC631" s="99"/>
      <c r="FD631" s="99"/>
      <c r="FE631" s="99"/>
      <c r="FF631" s="99"/>
      <c r="FG631" s="99"/>
      <c r="FH631" s="99"/>
      <c r="FI631" s="99"/>
      <c r="FJ631" s="99"/>
      <c r="FK631" s="99"/>
      <c r="FL631" s="99"/>
      <c r="FM631" s="99"/>
      <c r="FN631" s="99"/>
      <c r="FO631" s="99"/>
      <c r="FP631" s="99"/>
      <c r="FQ631" s="99"/>
      <c r="FR631" s="99"/>
      <c r="FS631" s="99"/>
      <c r="FT631" s="99"/>
      <c r="FU631" s="99"/>
      <c r="FV631" s="99"/>
      <c r="FW631" s="99"/>
      <c r="FX631" s="99"/>
      <c r="FY631" s="99"/>
      <c r="FZ631" s="99"/>
      <c r="GA631" s="99"/>
      <c r="GB631" s="99"/>
      <c r="GC631" s="99"/>
      <c r="GD631" s="99"/>
      <c r="GE631" s="99"/>
      <c r="GF631" s="99"/>
      <c r="GG631" s="99"/>
      <c r="GH631" s="99"/>
      <c r="GI631" s="99"/>
      <c r="GJ631" s="99"/>
      <c r="GK631" s="99"/>
      <c r="GL631" s="99"/>
      <c r="GM631" s="99"/>
      <c r="GN631" s="99"/>
      <c r="GO631" s="99"/>
      <c r="GP631" s="99"/>
      <c r="GQ631" s="99"/>
      <c r="GR631" s="99"/>
      <c r="GS631" s="99"/>
      <c r="GT631" s="99"/>
      <c r="GU631" s="99"/>
      <c r="GV631" s="99"/>
      <c r="GW631" s="99"/>
      <c r="GX631" s="99"/>
      <c r="GY631" s="99"/>
      <c r="GZ631" s="99"/>
      <c r="HA631" s="99"/>
      <c r="HB631" s="99"/>
      <c r="HC631" s="99"/>
      <c r="HD631" s="99"/>
      <c r="HE631" s="99"/>
      <c r="HF631" s="99"/>
      <c r="HG631" s="99"/>
      <c r="HH631" s="99"/>
      <c r="HI631" s="99"/>
      <c r="HJ631" s="99"/>
      <c r="HK631" s="99"/>
      <c r="HL631" s="99"/>
      <c r="HM631" s="99"/>
      <c r="HN631" s="99"/>
      <c r="HO631" s="99"/>
      <c r="HP631" s="99"/>
      <c r="HQ631" s="99"/>
      <c r="HR631" s="99"/>
      <c r="HS631" s="99"/>
      <c r="HT631" s="99"/>
      <c r="HU631" s="99"/>
      <c r="HV631" s="99"/>
      <c r="HW631" s="99"/>
    </row>
    <row r="632" spans="1:231" ht="13.5" hidden="1" customHeight="1" outlineLevel="1">
      <c r="A632" s="4"/>
      <c r="H632" s="4"/>
      <c r="I632" s="1079" t="s">
        <v>400</v>
      </c>
      <c r="J632" s="20"/>
      <c r="K632" s="20"/>
      <c r="L632" s="20"/>
      <c r="M632" s="20"/>
      <c r="N632" s="20"/>
      <c r="O632" s="20"/>
      <c r="P632" s="20"/>
      <c r="Q632" s="20"/>
      <c r="R632" s="20"/>
      <c r="S632" s="20"/>
      <c r="T632" s="20"/>
      <c r="U632" s="20"/>
      <c r="V632" s="20"/>
      <c r="W632" s="20"/>
      <c r="X632" s="20"/>
      <c r="Y632" s="20"/>
      <c r="Z632" s="20"/>
      <c r="AA632" s="20"/>
      <c r="AB632" s="20"/>
      <c r="AC632" s="20"/>
      <c r="AD632" s="20"/>
      <c r="AE632" s="20"/>
      <c r="AF632" s="20"/>
      <c r="AG632" s="20"/>
      <c r="AH632" s="20"/>
      <c r="AI632" s="20"/>
      <c r="AJ632" s="20"/>
      <c r="AK632" s="20"/>
      <c r="AL632" s="20"/>
      <c r="AM632" s="20"/>
      <c r="AN632" s="20"/>
      <c r="AO632" s="20"/>
      <c r="AP632" s="20"/>
      <c r="AQ632" s="20"/>
      <c r="AR632" s="20"/>
      <c r="AS632" s="20"/>
      <c r="AT632" s="615"/>
      <c r="AU632" s="141"/>
      <c r="AV632" s="141"/>
      <c r="AW632" s="576"/>
      <c r="AX632" s="636"/>
      <c r="AY632" s="174"/>
      <c r="AZ632" s="174"/>
      <c r="BA632" s="574"/>
      <c r="BB632" s="636"/>
      <c r="BC632" s="174"/>
      <c r="BD632" s="174"/>
      <c r="BE632" s="574"/>
      <c r="BF632" s="636"/>
      <c r="BG632" s="174"/>
      <c r="BH632" s="174"/>
      <c r="BI632" s="574"/>
      <c r="BJ632" s="740"/>
      <c r="BK632" s="764"/>
      <c r="BL632" s="764"/>
      <c r="BM632" s="765"/>
      <c r="BN632" s="760">
        <v>0.25</v>
      </c>
      <c r="BO632" s="766">
        <v>0.3</v>
      </c>
      <c r="BP632" s="766">
        <v>0.3</v>
      </c>
      <c r="BQ632" s="767">
        <v>0.3</v>
      </c>
      <c r="BR632" s="760">
        <v>0.17499999999999999</v>
      </c>
      <c r="BS632" s="174"/>
      <c r="BT632" s="174"/>
      <c r="BU632" s="574"/>
      <c r="BV632" s="636"/>
      <c r="BW632" s="174"/>
      <c r="BX632" s="174"/>
      <c r="BY632" s="574"/>
      <c r="BZ632" s="174"/>
      <c r="CA632" s="174"/>
      <c r="CB632" s="174"/>
      <c r="CC632" s="574"/>
      <c r="CD632" s="636"/>
      <c r="CE632" s="174"/>
      <c r="CF632" s="174"/>
      <c r="CG632" s="574"/>
      <c r="CH632" s="174"/>
      <c r="CI632" s="174"/>
      <c r="CJ632" s="174"/>
      <c r="CK632" s="174"/>
      <c r="CL632" s="174"/>
      <c r="CM632" s="174"/>
      <c r="CN632" s="174"/>
      <c r="CO632" s="174"/>
      <c r="CP632" s="174"/>
      <c r="CQ632" s="174"/>
      <c r="CR632" s="174"/>
      <c r="CS632" s="174"/>
      <c r="CT632" s="174"/>
      <c r="CU632" s="174"/>
      <c r="CV632" s="174"/>
      <c r="CW632" s="174"/>
      <c r="CX632" s="174"/>
      <c r="CY632" s="174"/>
      <c r="CZ632" s="174"/>
      <c r="DA632" s="174"/>
      <c r="DB632" s="174"/>
      <c r="DC632" s="174"/>
      <c r="DD632" s="174"/>
      <c r="DE632" s="174"/>
      <c r="DF632" s="174"/>
      <c r="DG632" s="174"/>
      <c r="DH632" s="174"/>
      <c r="DI632" s="574"/>
      <c r="DJ632" s="1139"/>
      <c r="DK632" s="141"/>
      <c r="DL632" s="141"/>
      <c r="DM632" s="141"/>
      <c r="DN632" s="141"/>
      <c r="DO632" s="141"/>
      <c r="DP632" s="141"/>
      <c r="DQ632" s="615"/>
      <c r="DR632" s="141"/>
      <c r="DS632" s="141"/>
      <c r="DT632" s="141"/>
      <c r="DU632" s="141"/>
      <c r="DV632" s="141"/>
      <c r="DW632" s="141"/>
      <c r="DX632" s="141"/>
      <c r="DY632" s="141"/>
      <c r="DZ632" s="141"/>
      <c r="EA632" s="141"/>
      <c r="EB632" s="174"/>
      <c r="EC632" s="174"/>
      <c r="ED632" s="174"/>
      <c r="EE632" s="174"/>
      <c r="EF632" s="174"/>
      <c r="EG632" s="174"/>
      <c r="EH632" s="174"/>
      <c r="EI632" s="174"/>
      <c r="EJ632" s="574"/>
      <c r="EK632" s="99"/>
      <c r="EL632" s="99"/>
      <c r="EM632" s="99"/>
      <c r="EN632" s="99"/>
      <c r="EO632" s="99"/>
      <c r="EP632" s="99"/>
      <c r="EQ632" s="99"/>
      <c r="ER632" s="99"/>
      <c r="ES632" s="99"/>
      <c r="ET632" s="99"/>
      <c r="EU632" s="99"/>
      <c r="EV632" s="99"/>
      <c r="EW632" s="99"/>
      <c r="EX632" s="99"/>
      <c r="EY632" s="99"/>
      <c r="EZ632" s="99"/>
      <c r="FA632" s="99"/>
      <c r="FB632" s="99"/>
      <c r="FC632" s="99"/>
      <c r="FD632" s="99"/>
      <c r="FE632" s="99"/>
      <c r="FF632" s="99"/>
      <c r="FG632" s="99"/>
      <c r="FH632" s="99"/>
      <c r="FI632" s="99"/>
      <c r="FJ632" s="99"/>
      <c r="FK632" s="99"/>
      <c r="FL632" s="99"/>
      <c r="FM632" s="99"/>
      <c r="FN632" s="99"/>
      <c r="FO632" s="99"/>
      <c r="FP632" s="99"/>
      <c r="FQ632" s="99"/>
      <c r="FR632" s="99"/>
      <c r="FS632" s="99"/>
      <c r="FT632" s="99"/>
      <c r="FU632" s="99"/>
      <c r="FV632" s="99"/>
      <c r="FW632" s="99"/>
      <c r="FX632" s="99"/>
      <c r="FY632" s="99"/>
      <c r="FZ632" s="99"/>
      <c r="GA632" s="99"/>
      <c r="GB632" s="99"/>
      <c r="GC632" s="99"/>
      <c r="GD632" s="99"/>
      <c r="GE632" s="99"/>
      <c r="GF632" s="99"/>
      <c r="GG632" s="99"/>
      <c r="GH632" s="99"/>
      <c r="GI632" s="99"/>
      <c r="GJ632" s="99"/>
      <c r="GK632" s="99"/>
      <c r="GL632" s="99"/>
      <c r="GM632" s="99"/>
      <c r="GN632" s="99"/>
      <c r="GO632" s="99"/>
      <c r="GP632" s="99"/>
      <c r="GQ632" s="99"/>
      <c r="GR632" s="99"/>
      <c r="GS632" s="99"/>
      <c r="GT632" s="99"/>
      <c r="GU632" s="99"/>
      <c r="GV632" s="99"/>
      <c r="GW632" s="99"/>
      <c r="GX632" s="99"/>
      <c r="GY632" s="99"/>
      <c r="GZ632" s="99"/>
      <c r="HA632" s="99"/>
      <c r="HB632" s="99"/>
      <c r="HC632" s="99"/>
      <c r="HD632" s="99"/>
      <c r="HE632" s="99"/>
      <c r="HF632" s="99"/>
      <c r="HG632" s="99"/>
      <c r="HH632" s="99"/>
      <c r="HI632" s="99"/>
      <c r="HJ632" s="99"/>
      <c r="HK632" s="99"/>
      <c r="HL632" s="99"/>
      <c r="HM632" s="99"/>
      <c r="HN632" s="99"/>
      <c r="HO632" s="99"/>
      <c r="HP632" s="99"/>
      <c r="HQ632" s="99"/>
      <c r="HR632" s="99"/>
      <c r="HS632" s="99"/>
      <c r="HT632" s="99"/>
      <c r="HU632" s="99"/>
      <c r="HV632" s="99"/>
      <c r="HW632" s="99"/>
    </row>
    <row r="633" spans="1:231" ht="13.5" hidden="1" customHeight="1" outlineLevel="1">
      <c r="A633" s="4"/>
      <c r="H633" s="4"/>
      <c r="I633" s="1079"/>
      <c r="J633" s="20"/>
      <c r="K633" s="20"/>
      <c r="L633" s="20"/>
      <c r="M633" s="20"/>
      <c r="N633" s="20"/>
      <c r="O633" s="20"/>
      <c r="P633" s="20"/>
      <c r="Q633" s="20"/>
      <c r="R633" s="20"/>
      <c r="S633" s="20"/>
      <c r="T633" s="20"/>
      <c r="U633" s="20"/>
      <c r="V633" s="20"/>
      <c r="W633" s="20"/>
      <c r="X633" s="20"/>
      <c r="Y633" s="20"/>
      <c r="Z633" s="20"/>
      <c r="AA633" s="20"/>
      <c r="AB633" s="20"/>
      <c r="AC633" s="20"/>
      <c r="AD633" s="20"/>
      <c r="AE633" s="20"/>
      <c r="AF633" s="20"/>
      <c r="AG633" s="20"/>
      <c r="AH633" s="20"/>
      <c r="AI633" s="20"/>
      <c r="AJ633" s="20"/>
      <c r="AK633" s="20"/>
      <c r="AL633" s="20"/>
      <c r="AM633" s="20"/>
      <c r="AN633" s="20"/>
      <c r="AO633" s="20"/>
      <c r="AP633" s="20"/>
      <c r="AQ633" s="20"/>
      <c r="AR633" s="20"/>
      <c r="AS633" s="20"/>
      <c r="AT633" s="615"/>
      <c r="AU633" s="141"/>
      <c r="AV633" s="141"/>
      <c r="AW633" s="576"/>
      <c r="AX633" s="636"/>
      <c r="AY633" s="174"/>
      <c r="AZ633" s="174"/>
      <c r="BA633" s="574"/>
      <c r="BB633" s="636"/>
      <c r="BC633" s="174"/>
      <c r="BD633" s="174"/>
      <c r="BE633" s="574"/>
      <c r="BF633" s="636"/>
      <c r="BG633" s="174"/>
      <c r="BH633" s="174"/>
      <c r="BI633" s="574"/>
      <c r="BJ633" s="740"/>
      <c r="BK633" s="764"/>
      <c r="BL633" s="764"/>
      <c r="BM633" s="765"/>
      <c r="BN633" s="760"/>
      <c r="BO633" s="766"/>
      <c r="BP633" s="766"/>
      <c r="BQ633" s="767"/>
      <c r="BR633" s="757"/>
      <c r="BS633" s="174"/>
      <c r="BT633" s="174"/>
      <c r="BU633" s="574"/>
      <c r="BV633" s="636"/>
      <c r="BW633" s="174"/>
      <c r="BX633" s="174"/>
      <c r="BY633" s="574"/>
      <c r="BZ633" s="174"/>
      <c r="CA633" s="174"/>
      <c r="CB633" s="174"/>
      <c r="CC633" s="574"/>
      <c r="CD633" s="636"/>
      <c r="CE633" s="174"/>
      <c r="CF633" s="174"/>
      <c r="CG633" s="574"/>
      <c r="CH633" s="174"/>
      <c r="CI633" s="174"/>
      <c r="CJ633" s="174"/>
      <c r="CK633" s="174"/>
      <c r="CL633" s="174"/>
      <c r="CM633" s="174"/>
      <c r="CN633" s="174"/>
      <c r="CO633" s="174"/>
      <c r="CP633" s="174"/>
      <c r="CQ633" s="174"/>
      <c r="CR633" s="174"/>
      <c r="CS633" s="174"/>
      <c r="CT633" s="174"/>
      <c r="CU633" s="174"/>
      <c r="CV633" s="174"/>
      <c r="CW633" s="174"/>
      <c r="CX633" s="174"/>
      <c r="CY633" s="174"/>
      <c r="CZ633" s="174"/>
      <c r="DA633" s="174"/>
      <c r="DB633" s="174"/>
      <c r="DC633" s="174"/>
      <c r="DD633" s="174"/>
      <c r="DE633" s="174"/>
      <c r="DF633" s="174"/>
      <c r="DG633" s="174"/>
      <c r="DH633" s="174"/>
      <c r="DI633" s="574"/>
      <c r="DJ633" s="1139"/>
      <c r="DK633" s="141"/>
      <c r="DL633" s="141"/>
      <c r="DM633" s="141"/>
      <c r="DN633" s="141"/>
      <c r="DO633" s="141"/>
      <c r="DP633" s="141"/>
      <c r="DQ633" s="615"/>
      <c r="DR633" s="141"/>
      <c r="DS633" s="141"/>
      <c r="DT633" s="141"/>
      <c r="DU633" s="141"/>
      <c r="DV633" s="141"/>
      <c r="DW633" s="141"/>
      <c r="DX633" s="141"/>
      <c r="DY633" s="141"/>
      <c r="DZ633" s="141"/>
      <c r="EA633" s="141"/>
      <c r="EB633" s="174"/>
      <c r="EC633" s="174"/>
      <c r="ED633" s="174"/>
      <c r="EE633" s="174"/>
      <c r="EF633" s="174"/>
      <c r="EG633" s="174"/>
      <c r="EH633" s="174"/>
      <c r="EI633" s="174"/>
      <c r="EJ633" s="574"/>
      <c r="EK633" s="99"/>
      <c r="EL633" s="99"/>
      <c r="EM633" s="99"/>
      <c r="EN633" s="99"/>
      <c r="EO633" s="99"/>
      <c r="EP633" s="99"/>
      <c r="EQ633" s="99"/>
      <c r="ER633" s="99"/>
      <c r="ES633" s="99"/>
      <c r="ET633" s="99"/>
      <c r="EU633" s="99"/>
      <c r="EV633" s="99"/>
      <c r="EW633" s="99"/>
      <c r="EX633" s="99"/>
      <c r="EY633" s="99"/>
      <c r="EZ633" s="99"/>
      <c r="FA633" s="99"/>
      <c r="FB633" s="99"/>
      <c r="FC633" s="99"/>
      <c r="FD633" s="99"/>
      <c r="FE633" s="99"/>
      <c r="FF633" s="99"/>
      <c r="FG633" s="99"/>
      <c r="FH633" s="99"/>
      <c r="FI633" s="99"/>
      <c r="FJ633" s="99"/>
      <c r="FK633" s="99"/>
      <c r="FL633" s="99"/>
      <c r="FM633" s="99"/>
      <c r="FN633" s="99"/>
      <c r="FO633" s="99"/>
      <c r="FP633" s="99"/>
      <c r="FQ633" s="99"/>
      <c r="FR633" s="99"/>
      <c r="FS633" s="99"/>
      <c r="FT633" s="99"/>
      <c r="FU633" s="99"/>
      <c r="FV633" s="99"/>
      <c r="FW633" s="99"/>
      <c r="FX633" s="99"/>
      <c r="FY633" s="99"/>
      <c r="FZ633" s="99"/>
      <c r="GA633" s="99"/>
      <c r="GB633" s="99"/>
      <c r="GC633" s="99"/>
      <c r="GD633" s="99"/>
      <c r="GE633" s="99"/>
      <c r="GF633" s="99"/>
      <c r="GG633" s="99"/>
      <c r="GH633" s="99"/>
      <c r="GI633" s="99"/>
      <c r="GJ633" s="99"/>
      <c r="GK633" s="99"/>
      <c r="GL633" s="99"/>
      <c r="GM633" s="99"/>
      <c r="GN633" s="99"/>
      <c r="GO633" s="99"/>
      <c r="GP633" s="99"/>
      <c r="GQ633" s="99"/>
      <c r="GR633" s="99"/>
      <c r="GS633" s="99"/>
      <c r="GT633" s="99"/>
      <c r="GU633" s="99"/>
      <c r="GV633" s="99"/>
      <c r="GW633" s="99"/>
      <c r="GX633" s="99"/>
      <c r="GY633" s="99"/>
      <c r="GZ633" s="99"/>
      <c r="HA633" s="99"/>
      <c r="HB633" s="99"/>
      <c r="HC633" s="99"/>
      <c r="HD633" s="99"/>
      <c r="HE633" s="99"/>
      <c r="HF633" s="99"/>
      <c r="HG633" s="99"/>
      <c r="HH633" s="99"/>
      <c r="HI633" s="99"/>
      <c r="HJ633" s="99"/>
      <c r="HK633" s="99"/>
      <c r="HL633" s="99"/>
      <c r="HM633" s="99"/>
      <c r="HN633" s="99"/>
      <c r="HO633" s="99"/>
      <c r="HP633" s="99"/>
      <c r="HQ633" s="99"/>
      <c r="HR633" s="99"/>
      <c r="HS633" s="99"/>
      <c r="HT633" s="99"/>
      <c r="HU633" s="99"/>
      <c r="HV633" s="99"/>
      <c r="HW633" s="99"/>
    </row>
    <row r="634" spans="1:231" ht="13.5" hidden="1" customHeight="1" outlineLevel="1">
      <c r="A634" s="4"/>
      <c r="H634" s="4"/>
      <c r="I634" s="1079" t="s">
        <v>402</v>
      </c>
      <c r="J634" s="20"/>
      <c r="K634" s="20"/>
      <c r="L634" s="20"/>
      <c r="M634" s="20"/>
      <c r="N634" s="20"/>
      <c r="O634" s="20"/>
      <c r="P634" s="20"/>
      <c r="Q634" s="20"/>
      <c r="R634" s="20"/>
      <c r="S634" s="20"/>
      <c r="T634" s="20"/>
      <c r="U634" s="20"/>
      <c r="V634" s="20"/>
      <c r="W634" s="20"/>
      <c r="X634" s="20"/>
      <c r="Y634" s="20"/>
      <c r="Z634" s="20"/>
      <c r="AA634" s="20"/>
      <c r="AB634" s="20"/>
      <c r="AC634" s="20"/>
      <c r="AD634" s="20"/>
      <c r="AE634" s="20"/>
      <c r="AF634" s="20"/>
      <c r="AG634" s="20"/>
      <c r="AH634" s="20"/>
      <c r="AI634" s="20"/>
      <c r="AJ634" s="20"/>
      <c r="AK634" s="20"/>
      <c r="AL634" s="20"/>
      <c r="AM634" s="20"/>
      <c r="AN634" s="20"/>
      <c r="AO634" s="20"/>
      <c r="AP634" s="20"/>
      <c r="AQ634" s="20"/>
      <c r="AR634" s="20"/>
      <c r="AS634" s="20"/>
      <c r="AT634" s="615"/>
      <c r="AU634" s="141"/>
      <c r="AV634" s="141"/>
      <c r="AW634" s="576"/>
      <c r="AX634" s="636"/>
      <c r="AY634" s="174"/>
      <c r="AZ634" s="174"/>
      <c r="BA634" s="574"/>
      <c r="BB634" s="636"/>
      <c r="BC634" s="174"/>
      <c r="BD634" s="174"/>
      <c r="BE634" s="574"/>
      <c r="BF634" s="636"/>
      <c r="BG634" s="174"/>
      <c r="BH634" s="174"/>
      <c r="BI634" s="574"/>
      <c r="BJ634" s="739">
        <f t="shared" ref="BJ634:BR634" si="1046">BJ630*BJ635</f>
        <v>4520</v>
      </c>
      <c r="BK634" s="265">
        <f t="shared" si="1046"/>
        <v>4696.8</v>
      </c>
      <c r="BL634" s="265">
        <f t="shared" si="1046"/>
        <v>4985.4450000000006</v>
      </c>
      <c r="BM634" s="744">
        <f t="shared" si="1046"/>
        <v>5100</v>
      </c>
      <c r="BN634" s="739">
        <f t="shared" si="1046"/>
        <v>5650</v>
      </c>
      <c r="BO634" s="265">
        <f t="shared" si="1046"/>
        <v>6105.84</v>
      </c>
      <c r="BP634" s="265">
        <f t="shared" si="1046"/>
        <v>6521.84</v>
      </c>
      <c r="BQ634" s="744">
        <f t="shared" si="1046"/>
        <v>6630</v>
      </c>
      <c r="BR634" s="739">
        <f t="shared" si="1046"/>
        <v>6638.75</v>
      </c>
      <c r="BS634" s="174"/>
      <c r="BT634" s="174"/>
      <c r="BU634" s="574"/>
      <c r="BV634" s="636"/>
      <c r="BW634" s="174"/>
      <c r="BX634" s="174"/>
      <c r="BY634" s="574"/>
      <c r="BZ634" s="174"/>
      <c r="CA634" s="174"/>
      <c r="CB634" s="174"/>
      <c r="CC634" s="574"/>
      <c r="CD634" s="636"/>
      <c r="CE634" s="174"/>
      <c r="CF634" s="174"/>
      <c r="CG634" s="574"/>
      <c r="CH634" s="174"/>
      <c r="CI634" s="174"/>
      <c r="CJ634" s="174"/>
      <c r="CK634" s="174"/>
      <c r="CL634" s="174"/>
      <c r="CM634" s="174"/>
      <c r="CN634" s="174"/>
      <c r="CO634" s="174"/>
      <c r="CP634" s="174"/>
      <c r="CQ634" s="174"/>
      <c r="CR634" s="174"/>
      <c r="CS634" s="174"/>
      <c r="CT634" s="174"/>
      <c r="CU634" s="174"/>
      <c r="CV634" s="174"/>
      <c r="CW634" s="174"/>
      <c r="CX634" s="174"/>
      <c r="CY634" s="174"/>
      <c r="CZ634" s="174"/>
      <c r="DA634" s="174"/>
      <c r="DB634" s="174"/>
      <c r="DC634" s="174"/>
      <c r="DD634" s="174"/>
      <c r="DE634" s="174"/>
      <c r="DF634" s="174"/>
      <c r="DG634" s="174"/>
      <c r="DH634" s="174"/>
      <c r="DI634" s="574"/>
      <c r="DJ634" s="1139"/>
      <c r="DK634" s="141"/>
      <c r="DL634" s="141"/>
      <c r="DM634" s="141"/>
      <c r="DN634" s="141"/>
      <c r="DO634" s="141"/>
      <c r="DP634" s="141"/>
      <c r="DQ634" s="615"/>
      <c r="DR634" s="141"/>
      <c r="DS634" s="141"/>
      <c r="DT634" s="141"/>
      <c r="DU634" s="141"/>
      <c r="DV634" s="141"/>
      <c r="DW634" s="141"/>
      <c r="DX634" s="141"/>
      <c r="DY634" s="141"/>
      <c r="DZ634" s="141"/>
      <c r="EA634" s="141"/>
      <c r="EB634" s="174"/>
      <c r="EC634" s="174"/>
      <c r="ED634" s="174"/>
      <c r="EE634" s="174"/>
      <c r="EF634" s="174"/>
      <c r="EG634" s="174"/>
      <c r="EH634" s="174"/>
      <c r="EI634" s="174"/>
      <c r="EJ634" s="574"/>
      <c r="EK634" s="99"/>
      <c r="EL634" s="99"/>
      <c r="EM634" s="99"/>
      <c r="EN634" s="99"/>
      <c r="EO634" s="99"/>
      <c r="EP634" s="99"/>
      <c r="EQ634" s="99"/>
      <c r="ER634" s="99"/>
      <c r="ES634" s="99"/>
      <c r="ET634" s="99"/>
      <c r="EU634" s="99"/>
      <c r="EV634" s="99"/>
      <c r="EW634" s="99"/>
      <c r="EX634" s="99"/>
      <c r="EY634" s="99"/>
      <c r="EZ634" s="99"/>
      <c r="FA634" s="99"/>
      <c r="FB634" s="99"/>
      <c r="FC634" s="99"/>
      <c r="FD634" s="99"/>
      <c r="FE634" s="99"/>
      <c r="FF634" s="99"/>
      <c r="FG634" s="99"/>
      <c r="FH634" s="99"/>
      <c r="FI634" s="99"/>
      <c r="FJ634" s="99"/>
      <c r="FK634" s="99"/>
      <c r="FL634" s="99"/>
      <c r="FM634" s="99"/>
      <c r="FN634" s="99"/>
      <c r="FO634" s="99"/>
      <c r="FP634" s="99"/>
      <c r="FQ634" s="99"/>
      <c r="FR634" s="99"/>
      <c r="FS634" s="99"/>
      <c r="FT634" s="99"/>
      <c r="FU634" s="99"/>
      <c r="FV634" s="99"/>
      <c r="FW634" s="99"/>
      <c r="FX634" s="99"/>
      <c r="FY634" s="99"/>
      <c r="FZ634" s="99"/>
      <c r="GA634" s="99"/>
      <c r="GB634" s="99"/>
      <c r="GC634" s="99"/>
      <c r="GD634" s="99"/>
      <c r="GE634" s="99"/>
      <c r="GF634" s="99"/>
      <c r="GG634" s="99"/>
      <c r="GH634" s="99"/>
      <c r="GI634" s="99"/>
      <c r="GJ634" s="99"/>
      <c r="GK634" s="99"/>
      <c r="GL634" s="99"/>
      <c r="GM634" s="99"/>
      <c r="GN634" s="99"/>
      <c r="GO634" s="99"/>
      <c r="GP634" s="99"/>
      <c r="GQ634" s="99"/>
      <c r="GR634" s="99"/>
      <c r="GS634" s="99"/>
      <c r="GT634" s="99"/>
      <c r="GU634" s="99"/>
      <c r="GV634" s="99"/>
      <c r="GW634" s="99"/>
      <c r="GX634" s="99"/>
      <c r="GY634" s="99"/>
      <c r="GZ634" s="99"/>
      <c r="HA634" s="99"/>
      <c r="HB634" s="99"/>
      <c r="HC634" s="99"/>
      <c r="HD634" s="99"/>
      <c r="HE634" s="99"/>
      <c r="HF634" s="99"/>
      <c r="HG634" s="99"/>
      <c r="HH634" s="99"/>
      <c r="HI634" s="99"/>
      <c r="HJ634" s="99"/>
      <c r="HK634" s="99"/>
      <c r="HL634" s="99"/>
      <c r="HM634" s="99"/>
      <c r="HN634" s="99"/>
      <c r="HO634" s="99"/>
      <c r="HP634" s="99"/>
      <c r="HQ634" s="99"/>
      <c r="HR634" s="99"/>
      <c r="HS634" s="99"/>
      <c r="HT634" s="99"/>
      <c r="HU634" s="99"/>
      <c r="HV634" s="99"/>
      <c r="HW634" s="99"/>
    </row>
    <row r="635" spans="1:231" ht="13.5" hidden="1" customHeight="1" outlineLevel="1">
      <c r="A635" s="4"/>
      <c r="H635" s="4"/>
      <c r="I635" s="1079" t="s">
        <v>401</v>
      </c>
      <c r="J635" s="20"/>
      <c r="K635" s="20"/>
      <c r="L635" s="20"/>
      <c r="M635" s="20"/>
      <c r="N635" s="20"/>
      <c r="O635" s="20"/>
      <c r="P635" s="20"/>
      <c r="Q635" s="20"/>
      <c r="R635" s="20"/>
      <c r="S635" s="20"/>
      <c r="T635" s="20"/>
      <c r="U635" s="20"/>
      <c r="V635" s="20"/>
      <c r="W635" s="20"/>
      <c r="X635" s="20"/>
      <c r="Y635" s="20"/>
      <c r="Z635" s="20"/>
      <c r="AA635" s="20"/>
      <c r="AB635" s="20"/>
      <c r="AC635" s="20"/>
      <c r="AD635" s="20"/>
      <c r="AE635" s="20"/>
      <c r="AF635" s="20"/>
      <c r="AG635" s="20"/>
      <c r="AH635" s="20"/>
      <c r="AI635" s="20"/>
      <c r="AJ635" s="20"/>
      <c r="AK635" s="20"/>
      <c r="AL635" s="20"/>
      <c r="AM635" s="20"/>
      <c r="AN635" s="20"/>
      <c r="AO635" s="20"/>
      <c r="AP635" s="20"/>
      <c r="AQ635" s="20"/>
      <c r="AR635" s="20"/>
      <c r="AS635" s="20"/>
      <c r="AT635" s="615"/>
      <c r="AU635" s="141"/>
      <c r="AV635" s="141"/>
      <c r="AW635" s="576"/>
      <c r="AX635" s="636"/>
      <c r="AY635" s="174"/>
      <c r="AZ635" s="174"/>
      <c r="BA635" s="574"/>
      <c r="BB635" s="636"/>
      <c r="BC635" s="174"/>
      <c r="BD635" s="174"/>
      <c r="BE635" s="574"/>
      <c r="BF635" s="636"/>
      <c r="BG635" s="174"/>
      <c r="BH635" s="174"/>
      <c r="BI635" s="574"/>
      <c r="BJ635" s="760">
        <v>0.2</v>
      </c>
      <c r="BK635" s="766">
        <v>0.2</v>
      </c>
      <c r="BL635" s="766">
        <v>0.19875000000000001</v>
      </c>
      <c r="BM635" s="767">
        <v>0.2</v>
      </c>
      <c r="BN635" s="760">
        <v>0.2</v>
      </c>
      <c r="BO635" s="766">
        <v>0.2</v>
      </c>
      <c r="BP635" s="766">
        <v>0.2</v>
      </c>
      <c r="BQ635" s="767">
        <v>0.2</v>
      </c>
      <c r="BR635" s="760">
        <v>0.2</v>
      </c>
      <c r="BS635" s="174"/>
      <c r="BT635" s="174"/>
      <c r="BU635" s="574"/>
      <c r="BV635" s="636"/>
      <c r="BW635" s="174"/>
      <c r="BX635" s="174"/>
      <c r="BY635" s="574"/>
      <c r="BZ635" s="174"/>
      <c r="CA635" s="174"/>
      <c r="CB635" s="174"/>
      <c r="CC635" s="574"/>
      <c r="CD635" s="636"/>
      <c r="CE635" s="174"/>
      <c r="CF635" s="174"/>
      <c r="CG635" s="574"/>
      <c r="CH635" s="174"/>
      <c r="CI635" s="174"/>
      <c r="CJ635" s="174"/>
      <c r="CK635" s="174"/>
      <c r="CL635" s="174"/>
      <c r="CM635" s="174"/>
      <c r="CN635" s="174"/>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574"/>
      <c r="DJ635" s="1139"/>
      <c r="DK635" s="141"/>
      <c r="DL635" s="141"/>
      <c r="DM635" s="141"/>
      <c r="DN635" s="141"/>
      <c r="DO635" s="141"/>
      <c r="DP635" s="141"/>
      <c r="DQ635" s="615"/>
      <c r="DR635" s="141"/>
      <c r="DS635" s="141"/>
      <c r="DT635" s="141"/>
      <c r="DU635" s="141"/>
      <c r="DV635" s="141"/>
      <c r="DW635" s="141"/>
      <c r="DX635" s="141"/>
      <c r="DY635" s="141"/>
      <c r="DZ635" s="141"/>
      <c r="EA635" s="141"/>
      <c r="EB635" s="174"/>
      <c r="EC635" s="174"/>
      <c r="ED635" s="174"/>
      <c r="EE635" s="174"/>
      <c r="EF635" s="174"/>
      <c r="EG635" s="174"/>
      <c r="EH635" s="174"/>
      <c r="EI635" s="174"/>
      <c r="EJ635" s="574"/>
      <c r="EK635" s="99"/>
      <c r="EL635" s="99"/>
      <c r="EM635" s="99"/>
      <c r="EN635" s="99"/>
      <c r="EO635" s="99"/>
      <c r="EP635" s="99"/>
      <c r="EQ635" s="99"/>
      <c r="ER635" s="99"/>
      <c r="ES635" s="99"/>
      <c r="ET635" s="99"/>
      <c r="EU635" s="99"/>
      <c r="EV635" s="99"/>
      <c r="EW635" s="99"/>
      <c r="EX635" s="99"/>
      <c r="EY635" s="99"/>
      <c r="EZ635" s="99"/>
      <c r="FA635" s="99"/>
      <c r="FB635" s="99"/>
      <c r="FC635" s="99"/>
      <c r="FD635" s="99"/>
      <c r="FE635" s="99"/>
      <c r="FF635" s="99"/>
      <c r="FG635" s="99"/>
      <c r="FH635" s="99"/>
      <c r="FI635" s="99"/>
      <c r="FJ635" s="99"/>
      <c r="FK635" s="99"/>
      <c r="FL635" s="99"/>
      <c r="FM635" s="99"/>
      <c r="FN635" s="99"/>
      <c r="FO635" s="99"/>
      <c r="FP635" s="99"/>
      <c r="FQ635" s="99"/>
      <c r="FR635" s="99"/>
      <c r="FS635" s="99"/>
      <c r="FT635" s="99"/>
      <c r="FU635" s="99"/>
      <c r="FV635" s="99"/>
      <c r="FW635" s="99"/>
      <c r="FX635" s="99"/>
      <c r="FY635" s="99"/>
      <c r="FZ635" s="99"/>
      <c r="GA635" s="99"/>
      <c r="GB635" s="99"/>
      <c r="GC635" s="99"/>
      <c r="GD635" s="99"/>
      <c r="GE635" s="99"/>
      <c r="GF635" s="99"/>
      <c r="GG635" s="99"/>
      <c r="GH635" s="99"/>
      <c r="GI635" s="99"/>
      <c r="GJ635" s="99"/>
      <c r="GK635" s="99"/>
      <c r="GL635" s="99"/>
      <c r="GM635" s="99"/>
      <c r="GN635" s="99"/>
      <c r="GO635" s="99"/>
      <c r="GP635" s="99"/>
      <c r="GQ635" s="99"/>
      <c r="GR635" s="99"/>
      <c r="GS635" s="99"/>
      <c r="GT635" s="99"/>
      <c r="GU635" s="99"/>
      <c r="GV635" s="99"/>
      <c r="GW635" s="99"/>
      <c r="GX635" s="99"/>
      <c r="GY635" s="99"/>
      <c r="GZ635" s="99"/>
      <c r="HA635" s="99"/>
      <c r="HB635" s="99"/>
      <c r="HC635" s="99"/>
      <c r="HD635" s="99"/>
      <c r="HE635" s="99"/>
      <c r="HF635" s="99"/>
      <c r="HG635" s="99"/>
      <c r="HH635" s="99"/>
      <c r="HI635" s="99"/>
      <c r="HJ635" s="99"/>
      <c r="HK635" s="99"/>
      <c r="HL635" s="99"/>
      <c r="HM635" s="99"/>
      <c r="HN635" s="99"/>
      <c r="HO635" s="99"/>
      <c r="HP635" s="99"/>
      <c r="HQ635" s="99"/>
      <c r="HR635" s="99"/>
      <c r="HS635" s="99"/>
      <c r="HT635" s="99"/>
      <c r="HU635" s="99"/>
      <c r="HV635" s="99"/>
      <c r="HW635" s="99"/>
    </row>
    <row r="636" spans="1:231" ht="13.5" hidden="1" customHeight="1" outlineLevel="1">
      <c r="A636" s="4"/>
      <c r="H636" s="4"/>
      <c r="I636" s="1104"/>
      <c r="J636" s="20"/>
      <c r="K636" s="20"/>
      <c r="L636" s="20"/>
      <c r="M636" s="20"/>
      <c r="N636" s="20"/>
      <c r="O636" s="20"/>
      <c r="P636" s="20"/>
      <c r="Q636" s="20"/>
      <c r="R636" s="20"/>
      <c r="S636" s="20"/>
      <c r="T636" s="20"/>
      <c r="U636" s="20"/>
      <c r="V636" s="20"/>
      <c r="W636" s="20"/>
      <c r="X636" s="20"/>
      <c r="Y636" s="20"/>
      <c r="Z636" s="20"/>
      <c r="AA636" s="20"/>
      <c r="AB636" s="20"/>
      <c r="AC636" s="20"/>
      <c r="AD636" s="20"/>
      <c r="AE636" s="20"/>
      <c r="AF636" s="20"/>
      <c r="AG636" s="20"/>
      <c r="AH636" s="20"/>
      <c r="AI636" s="20"/>
      <c r="AJ636" s="20"/>
      <c r="AK636" s="20"/>
      <c r="AL636" s="20"/>
      <c r="AM636" s="20"/>
      <c r="AN636" s="20"/>
      <c r="AO636" s="20"/>
      <c r="AP636" s="20"/>
      <c r="AQ636" s="20"/>
      <c r="AR636" s="20"/>
      <c r="AS636" s="20"/>
      <c r="AT636" s="615"/>
      <c r="AU636" s="141"/>
      <c r="AV636" s="141"/>
      <c r="AW636" s="576"/>
      <c r="AX636" s="636"/>
      <c r="AY636" s="174"/>
      <c r="AZ636" s="174"/>
      <c r="BA636" s="574"/>
      <c r="BB636" s="636"/>
      <c r="BC636" s="174"/>
      <c r="BD636" s="174"/>
      <c r="BE636" s="574"/>
      <c r="BF636" s="636"/>
      <c r="BG636" s="174"/>
      <c r="BH636" s="174"/>
      <c r="BI636" s="574"/>
      <c r="BJ636" s="636"/>
      <c r="BK636" s="174"/>
      <c r="BL636" s="174"/>
      <c r="BM636" s="574"/>
      <c r="BN636" s="726"/>
      <c r="BO636" s="174"/>
      <c r="BP636" s="755"/>
      <c r="BQ636" s="756"/>
      <c r="BR636" s="757"/>
      <c r="BS636" s="174"/>
      <c r="BT636" s="174"/>
      <c r="BU636" s="574"/>
      <c r="BV636" s="636"/>
      <c r="BW636" s="174"/>
      <c r="BX636" s="174"/>
      <c r="BY636" s="574"/>
      <c r="BZ636" s="174"/>
      <c r="CA636" s="174"/>
      <c r="CB636" s="174"/>
      <c r="CC636" s="574"/>
      <c r="CD636" s="636"/>
      <c r="CE636" s="174"/>
      <c r="CF636" s="174"/>
      <c r="CG636" s="574"/>
      <c r="CH636" s="174"/>
      <c r="CI636" s="174"/>
      <c r="CJ636" s="174"/>
      <c r="CK636" s="174"/>
      <c r="CL636" s="174"/>
      <c r="CM636" s="174"/>
      <c r="CN636" s="174"/>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574"/>
      <c r="DJ636" s="1139"/>
      <c r="DK636" s="141"/>
      <c r="DL636" s="141"/>
      <c r="DM636" s="141"/>
      <c r="DN636" s="141"/>
      <c r="DO636" s="141"/>
      <c r="DP636" s="141"/>
      <c r="DQ636" s="615"/>
      <c r="DR636" s="141"/>
      <c r="DS636" s="141"/>
      <c r="DT636" s="141"/>
      <c r="DU636" s="141"/>
      <c r="DV636" s="141"/>
      <c r="DW636" s="141"/>
      <c r="DX636" s="141"/>
      <c r="DY636" s="141"/>
      <c r="DZ636" s="141"/>
      <c r="EA636" s="141"/>
      <c r="EB636" s="174"/>
      <c r="EC636" s="174"/>
      <c r="ED636" s="174"/>
      <c r="EE636" s="174"/>
      <c r="EF636" s="174"/>
      <c r="EG636" s="174"/>
      <c r="EH636" s="174"/>
      <c r="EI636" s="174"/>
      <c r="EJ636" s="574"/>
      <c r="EK636" s="99"/>
      <c r="EL636" s="99"/>
      <c r="EM636" s="99"/>
      <c r="EN636" s="99"/>
      <c r="EO636" s="99"/>
      <c r="EP636" s="99"/>
      <c r="EQ636" s="99"/>
      <c r="ER636" s="99"/>
      <c r="ES636" s="99"/>
      <c r="ET636" s="99"/>
      <c r="EU636" s="99"/>
      <c r="EV636" s="99"/>
      <c r="EW636" s="99"/>
      <c r="EX636" s="99"/>
      <c r="EY636" s="99"/>
      <c r="EZ636" s="99"/>
      <c r="FA636" s="99"/>
      <c r="FB636" s="99"/>
      <c r="FC636" s="99"/>
      <c r="FD636" s="99"/>
      <c r="FE636" s="99"/>
      <c r="FF636" s="99"/>
      <c r="FG636" s="99"/>
      <c r="FH636" s="99"/>
      <c r="FI636" s="99"/>
      <c r="FJ636" s="99"/>
      <c r="FK636" s="99"/>
      <c r="FL636" s="99"/>
      <c r="FM636" s="99"/>
      <c r="FN636" s="99"/>
      <c r="FO636" s="99"/>
      <c r="FP636" s="99"/>
      <c r="FQ636" s="99"/>
      <c r="FR636" s="99"/>
      <c r="FS636" s="99"/>
      <c r="FT636" s="99"/>
      <c r="FU636" s="99"/>
      <c r="FV636" s="99"/>
      <c r="FW636" s="99"/>
      <c r="FX636" s="99"/>
      <c r="FY636" s="99"/>
      <c r="FZ636" s="99"/>
      <c r="GA636" s="99"/>
      <c r="GB636" s="99"/>
      <c r="GC636" s="99"/>
      <c r="GD636" s="99"/>
      <c r="GE636" s="99"/>
      <c r="GF636" s="99"/>
      <c r="GG636" s="99"/>
      <c r="GH636" s="99"/>
      <c r="GI636" s="99"/>
      <c r="GJ636" s="99"/>
      <c r="GK636" s="99"/>
      <c r="GL636" s="99"/>
      <c r="GM636" s="99"/>
      <c r="GN636" s="99"/>
      <c r="GO636" s="99"/>
      <c r="GP636" s="99"/>
      <c r="GQ636" s="99"/>
      <c r="GR636" s="99"/>
      <c r="GS636" s="99"/>
      <c r="GT636" s="99"/>
      <c r="GU636" s="99"/>
      <c r="GV636" s="99"/>
      <c r="GW636" s="99"/>
      <c r="GX636" s="99"/>
      <c r="GY636" s="99"/>
      <c r="GZ636" s="99"/>
      <c r="HA636" s="99"/>
      <c r="HB636" s="99"/>
      <c r="HC636" s="99"/>
      <c r="HD636" s="99"/>
      <c r="HE636" s="99"/>
      <c r="HF636" s="99"/>
      <c r="HG636" s="99"/>
      <c r="HH636" s="99"/>
      <c r="HI636" s="99"/>
      <c r="HJ636" s="99"/>
      <c r="HK636" s="99"/>
      <c r="HL636" s="99"/>
      <c r="HM636" s="99"/>
      <c r="HN636" s="99"/>
      <c r="HO636" s="99"/>
      <c r="HP636" s="99"/>
      <c r="HQ636" s="99"/>
      <c r="HR636" s="99"/>
      <c r="HS636" s="99"/>
      <c r="HT636" s="99"/>
      <c r="HU636" s="99"/>
      <c r="HV636" s="99"/>
      <c r="HW636" s="99"/>
    </row>
    <row r="637" spans="1:231" ht="13.5" hidden="1" customHeight="1" outlineLevel="1">
      <c r="A637" s="4"/>
      <c r="H637" s="4"/>
      <c r="I637" s="1102" t="s">
        <v>392</v>
      </c>
      <c r="J637" s="20"/>
      <c r="K637" s="20"/>
      <c r="L637" s="20"/>
      <c r="M637" s="20"/>
      <c r="N637" s="20"/>
      <c r="O637" s="20"/>
      <c r="P637" s="20"/>
      <c r="Q637" s="20"/>
      <c r="R637" s="20"/>
      <c r="S637" s="20"/>
      <c r="T637" s="20"/>
      <c r="U637" s="20"/>
      <c r="V637" s="20"/>
      <c r="W637" s="20"/>
      <c r="X637" s="20"/>
      <c r="Y637" s="20"/>
      <c r="Z637" s="20"/>
      <c r="AA637" s="20"/>
      <c r="AB637" s="20"/>
      <c r="AC637" s="20"/>
      <c r="AD637" s="20"/>
      <c r="AE637" s="20"/>
      <c r="AF637" s="20"/>
      <c r="AG637" s="20"/>
      <c r="AH637" s="20"/>
      <c r="AI637" s="20"/>
      <c r="AJ637" s="20"/>
      <c r="AK637" s="20"/>
      <c r="AL637" s="20"/>
      <c r="AM637" s="20"/>
      <c r="AN637" s="20"/>
      <c r="AO637" s="20"/>
      <c r="AP637" s="20"/>
      <c r="AQ637" s="20"/>
      <c r="AR637" s="20"/>
      <c r="AS637" s="20"/>
      <c r="AT637" s="615"/>
      <c r="AU637" s="141"/>
      <c r="AV637" s="141"/>
      <c r="AW637" s="576"/>
      <c r="AX637" s="636"/>
      <c r="AY637" s="174"/>
      <c r="AZ637" s="174"/>
      <c r="BA637" s="574"/>
      <c r="BB637" s="636"/>
      <c r="BC637" s="174"/>
      <c r="BD637" s="174"/>
      <c r="BE637" s="574"/>
      <c r="BF637" s="636"/>
      <c r="BG637" s="174"/>
      <c r="BH637" s="174"/>
      <c r="BI637" s="574"/>
      <c r="BJ637" s="636"/>
      <c r="BK637" s="174"/>
      <c r="BL637" s="174"/>
      <c r="BM637" s="574"/>
      <c r="BN637" s="726"/>
      <c r="BO637" s="174"/>
      <c r="BP637" s="755"/>
      <c r="BQ637" s="756"/>
      <c r="BR637" s="757"/>
      <c r="BS637" s="174"/>
      <c r="BT637" s="174"/>
      <c r="BU637" s="574"/>
      <c r="BV637" s="636"/>
      <c r="BW637" s="174"/>
      <c r="BX637" s="174"/>
      <c r="BY637" s="574"/>
      <c r="BZ637" s="174"/>
      <c r="CA637" s="174"/>
      <c r="CB637" s="174"/>
      <c r="CC637" s="574"/>
      <c r="CD637" s="636"/>
      <c r="CE637" s="174"/>
      <c r="CF637" s="174"/>
      <c r="CG637" s="574"/>
      <c r="CH637" s="174"/>
      <c r="CI637" s="174"/>
      <c r="CJ637" s="174"/>
      <c r="CK637" s="174"/>
      <c r="CL637" s="174"/>
      <c r="CM637" s="174"/>
      <c r="CN637" s="174"/>
      <c r="CO637" s="174"/>
      <c r="CP637" s="174"/>
      <c r="CQ637" s="174"/>
      <c r="CR637" s="174"/>
      <c r="CS637" s="174"/>
      <c r="CT637" s="174"/>
      <c r="CU637" s="174"/>
      <c r="CV637" s="174"/>
      <c r="CW637" s="174"/>
      <c r="CX637" s="174"/>
      <c r="CY637" s="174"/>
      <c r="CZ637" s="174"/>
      <c r="DA637" s="174"/>
      <c r="DB637" s="174"/>
      <c r="DC637" s="174"/>
      <c r="DD637" s="174"/>
      <c r="DE637" s="174"/>
      <c r="DF637" s="174"/>
      <c r="DG637" s="174"/>
      <c r="DH637" s="174"/>
      <c r="DI637" s="574"/>
      <c r="DJ637" s="1139"/>
      <c r="DK637" s="141"/>
      <c r="DL637" s="141"/>
      <c r="DM637" s="141"/>
      <c r="DN637" s="141"/>
      <c r="DO637" s="141"/>
      <c r="DP637" s="141"/>
      <c r="DQ637" s="615"/>
      <c r="DR637" s="141"/>
      <c r="DS637" s="141"/>
      <c r="DT637" s="141"/>
      <c r="DU637" s="141"/>
      <c r="DV637" s="141"/>
      <c r="DW637" s="141"/>
      <c r="DX637" s="141"/>
      <c r="DY637" s="141"/>
      <c r="DZ637" s="141"/>
      <c r="EA637" s="141"/>
      <c r="EB637" s="174"/>
      <c r="EC637" s="174"/>
      <c r="ED637" s="174"/>
      <c r="EE637" s="174"/>
      <c r="EF637" s="174"/>
      <c r="EG637" s="174"/>
      <c r="EH637" s="174"/>
      <c r="EI637" s="174"/>
      <c r="EJ637" s="574"/>
      <c r="EK637" s="99"/>
      <c r="EL637" s="99"/>
      <c r="EM637" s="99"/>
      <c r="EN637" s="99"/>
      <c r="EO637" s="99"/>
      <c r="EP637" s="99"/>
      <c r="EQ637" s="99"/>
      <c r="ER637" s="99"/>
      <c r="ES637" s="99"/>
      <c r="ET637" s="99"/>
      <c r="EU637" s="99"/>
      <c r="EV637" s="99"/>
      <c r="EW637" s="99"/>
      <c r="EX637" s="99"/>
      <c r="EY637" s="99"/>
      <c r="EZ637" s="99"/>
      <c r="FA637" s="99"/>
      <c r="FB637" s="99"/>
      <c r="FC637" s="99"/>
      <c r="FD637" s="99"/>
      <c r="FE637" s="99"/>
      <c r="FF637" s="99"/>
      <c r="FG637" s="99"/>
      <c r="FH637" s="99"/>
      <c r="FI637" s="99"/>
      <c r="FJ637" s="99"/>
      <c r="FK637" s="99"/>
      <c r="FL637" s="99"/>
      <c r="FM637" s="99"/>
      <c r="FN637" s="99"/>
      <c r="FO637" s="99"/>
      <c r="FP637" s="99"/>
      <c r="FQ637" s="99"/>
      <c r="FR637" s="99"/>
      <c r="FS637" s="99"/>
      <c r="FT637" s="99"/>
      <c r="FU637" s="99"/>
      <c r="FV637" s="99"/>
      <c r="FW637" s="99"/>
      <c r="FX637" s="99"/>
      <c r="FY637" s="99"/>
      <c r="FZ637" s="99"/>
      <c r="GA637" s="99"/>
      <c r="GB637" s="99"/>
      <c r="GC637" s="99"/>
      <c r="GD637" s="99"/>
      <c r="GE637" s="99"/>
      <c r="GF637" s="99"/>
      <c r="GG637" s="99"/>
      <c r="GH637" s="99"/>
      <c r="GI637" s="99"/>
      <c r="GJ637" s="99"/>
      <c r="GK637" s="99"/>
      <c r="GL637" s="99"/>
      <c r="GM637" s="99"/>
      <c r="GN637" s="99"/>
      <c r="GO637" s="99"/>
      <c r="GP637" s="99"/>
      <c r="GQ637" s="99"/>
      <c r="GR637" s="99"/>
      <c r="GS637" s="99"/>
      <c r="GT637" s="99"/>
      <c r="GU637" s="99"/>
      <c r="GV637" s="99"/>
      <c r="GW637" s="99"/>
      <c r="GX637" s="99"/>
      <c r="GY637" s="99"/>
      <c r="GZ637" s="99"/>
      <c r="HA637" s="99"/>
      <c r="HB637" s="99"/>
      <c r="HC637" s="99"/>
      <c r="HD637" s="99"/>
      <c r="HE637" s="99"/>
      <c r="HF637" s="99"/>
      <c r="HG637" s="99"/>
      <c r="HH637" s="99"/>
      <c r="HI637" s="99"/>
      <c r="HJ637" s="99"/>
      <c r="HK637" s="99"/>
      <c r="HL637" s="99"/>
      <c r="HM637" s="99"/>
      <c r="HN637" s="99"/>
      <c r="HO637" s="99"/>
      <c r="HP637" s="99"/>
      <c r="HQ637" s="99"/>
      <c r="HR637" s="99"/>
      <c r="HS637" s="99"/>
      <c r="HT637" s="99"/>
      <c r="HU637" s="99"/>
      <c r="HV637" s="99"/>
      <c r="HW637" s="99"/>
    </row>
    <row r="638" spans="1:231" ht="13.5" hidden="1" customHeight="1" outlineLevel="1">
      <c r="A638" s="4"/>
      <c r="H638" s="4"/>
      <c r="I638" s="1103" t="s">
        <v>393</v>
      </c>
      <c r="J638" s="20"/>
      <c r="K638" s="20"/>
      <c r="L638" s="20"/>
      <c r="M638" s="20"/>
      <c r="N638" s="20"/>
      <c r="O638" s="20"/>
      <c r="P638" s="20"/>
      <c r="Q638" s="20"/>
      <c r="R638" s="20"/>
      <c r="S638" s="20"/>
      <c r="T638" s="20"/>
      <c r="U638" s="20"/>
      <c r="V638" s="20"/>
      <c r="W638" s="20"/>
      <c r="X638" s="20"/>
      <c r="Y638" s="20"/>
      <c r="Z638" s="20"/>
      <c r="AA638" s="20"/>
      <c r="AB638" s="20"/>
      <c r="AC638" s="20"/>
      <c r="AD638" s="20"/>
      <c r="AE638" s="20"/>
      <c r="AF638" s="20"/>
      <c r="AG638" s="20"/>
      <c r="AH638" s="20"/>
      <c r="AI638" s="20"/>
      <c r="AJ638" s="20"/>
      <c r="AK638" s="20"/>
      <c r="AL638" s="20"/>
      <c r="AM638" s="20"/>
      <c r="AN638" s="20"/>
      <c r="AO638" s="20"/>
      <c r="AP638" s="20"/>
      <c r="AQ638" s="20"/>
      <c r="AR638" s="20"/>
      <c r="AS638" s="20"/>
      <c r="AT638" s="615"/>
      <c r="AU638" s="141"/>
      <c r="AV638" s="141"/>
      <c r="AW638" s="576"/>
      <c r="AX638" s="636"/>
      <c r="AY638" s="174"/>
      <c r="AZ638" s="174"/>
      <c r="BA638" s="574"/>
      <c r="BB638" s="636"/>
      <c r="BC638" s="174"/>
      <c r="BD638" s="174"/>
      <c r="BE638" s="574"/>
      <c r="BF638" s="636"/>
      <c r="BG638" s="174"/>
      <c r="BH638" s="174"/>
      <c r="BI638" s="574"/>
      <c r="BJ638" s="636"/>
      <c r="BK638" s="174"/>
      <c r="BL638" s="174"/>
      <c r="BM638" s="574"/>
      <c r="BN638" s="265"/>
      <c r="BO638" s="265"/>
      <c r="BP638" s="265"/>
      <c r="BQ638" s="744"/>
      <c r="BR638" s="739">
        <f>BR615</f>
        <v>65680.319999999992</v>
      </c>
      <c r="BS638" s="174"/>
      <c r="BT638" s="174"/>
      <c r="BU638" s="574"/>
      <c r="BV638" s="636"/>
      <c r="BW638" s="174"/>
      <c r="BX638" s="174"/>
      <c r="BY638" s="574"/>
      <c r="BZ638" s="174"/>
      <c r="CA638" s="174"/>
      <c r="CB638" s="174"/>
      <c r="CC638" s="574"/>
      <c r="CD638" s="636"/>
      <c r="CE638" s="174"/>
      <c r="CF638" s="174"/>
      <c r="CG638" s="574"/>
      <c r="CH638" s="174"/>
      <c r="CI638" s="174"/>
      <c r="CJ638" s="174"/>
      <c r="CK638" s="174"/>
      <c r="CL638" s="174"/>
      <c r="CM638" s="174"/>
      <c r="CN638" s="174"/>
      <c r="CO638" s="174"/>
      <c r="CP638" s="174"/>
      <c r="CQ638" s="174"/>
      <c r="CR638" s="174"/>
      <c r="CS638" s="174"/>
      <c r="CT638" s="174"/>
      <c r="CU638" s="174"/>
      <c r="CV638" s="174"/>
      <c r="CW638" s="174"/>
      <c r="CX638" s="174"/>
      <c r="CY638" s="174"/>
      <c r="CZ638" s="174"/>
      <c r="DA638" s="174"/>
      <c r="DB638" s="174"/>
      <c r="DC638" s="174"/>
      <c r="DD638" s="174"/>
      <c r="DE638" s="174"/>
      <c r="DF638" s="174"/>
      <c r="DG638" s="174"/>
      <c r="DH638" s="174"/>
      <c r="DI638" s="574"/>
      <c r="DJ638" s="1139"/>
      <c r="DK638" s="141"/>
      <c r="DL638" s="141"/>
      <c r="DM638" s="141"/>
      <c r="DN638" s="141"/>
      <c r="DO638" s="141"/>
      <c r="DP638" s="141"/>
      <c r="DQ638" s="615"/>
      <c r="DR638" s="141"/>
      <c r="DS638" s="141"/>
      <c r="DT638" s="141"/>
      <c r="DU638" s="141"/>
      <c r="DV638" s="141"/>
      <c r="DW638" s="141"/>
      <c r="DX638" s="141"/>
      <c r="DY638" s="141"/>
      <c r="DZ638" s="141"/>
      <c r="EA638" s="141"/>
      <c r="EB638" s="174"/>
      <c r="EC638" s="174"/>
      <c r="ED638" s="174"/>
      <c r="EE638" s="174"/>
      <c r="EF638" s="174"/>
      <c r="EG638" s="174"/>
      <c r="EH638" s="174"/>
      <c r="EI638" s="174"/>
      <c r="EJ638" s="574"/>
      <c r="EK638" s="99"/>
      <c r="EL638" s="99"/>
      <c r="EM638" s="99"/>
      <c r="EN638" s="99"/>
      <c r="EO638" s="99"/>
      <c r="EP638" s="99"/>
      <c r="EQ638" s="99"/>
      <c r="ER638" s="99"/>
      <c r="ES638" s="99"/>
      <c r="ET638" s="99"/>
      <c r="EU638" s="99"/>
      <c r="EV638" s="99"/>
      <c r="EW638" s="99"/>
      <c r="EX638" s="99"/>
      <c r="EY638" s="99"/>
      <c r="EZ638" s="99"/>
      <c r="FA638" s="99"/>
      <c r="FB638" s="99"/>
      <c r="FC638" s="99"/>
      <c r="FD638" s="99"/>
      <c r="FE638" s="99"/>
      <c r="FF638" s="99"/>
      <c r="FG638" s="99"/>
      <c r="FH638" s="99"/>
      <c r="FI638" s="99"/>
      <c r="FJ638" s="99"/>
      <c r="FK638" s="99"/>
      <c r="FL638" s="99"/>
      <c r="FM638" s="99"/>
      <c r="FN638" s="99"/>
      <c r="FO638" s="99"/>
      <c r="FP638" s="99"/>
      <c r="FQ638" s="99"/>
      <c r="FR638" s="99"/>
      <c r="FS638" s="99"/>
      <c r="FT638" s="99"/>
      <c r="FU638" s="99"/>
      <c r="FV638" s="99"/>
      <c r="FW638" s="99"/>
      <c r="FX638" s="99"/>
      <c r="FY638" s="99"/>
      <c r="FZ638" s="99"/>
      <c r="GA638" s="99"/>
      <c r="GB638" s="99"/>
      <c r="GC638" s="99"/>
      <c r="GD638" s="99"/>
      <c r="GE638" s="99"/>
      <c r="GF638" s="99"/>
      <c r="GG638" s="99"/>
      <c r="GH638" s="99"/>
      <c r="GI638" s="99"/>
      <c r="GJ638" s="99"/>
      <c r="GK638" s="99"/>
      <c r="GL638" s="99"/>
      <c r="GM638" s="99"/>
      <c r="GN638" s="99"/>
      <c r="GO638" s="99"/>
      <c r="GP638" s="99"/>
      <c r="GQ638" s="99"/>
      <c r="GR638" s="99"/>
      <c r="GS638" s="99"/>
      <c r="GT638" s="99"/>
      <c r="GU638" s="99"/>
      <c r="GV638" s="99"/>
      <c r="GW638" s="99"/>
      <c r="GX638" s="99"/>
      <c r="GY638" s="99"/>
      <c r="GZ638" s="99"/>
      <c r="HA638" s="99"/>
      <c r="HB638" s="99"/>
      <c r="HC638" s="99"/>
      <c r="HD638" s="99"/>
      <c r="HE638" s="99"/>
      <c r="HF638" s="99"/>
      <c r="HG638" s="99"/>
      <c r="HH638" s="99"/>
      <c r="HI638" s="99"/>
      <c r="HJ638" s="99"/>
      <c r="HK638" s="99"/>
      <c r="HL638" s="99"/>
      <c r="HM638" s="99"/>
      <c r="HN638" s="99"/>
      <c r="HO638" s="99"/>
      <c r="HP638" s="99"/>
      <c r="HQ638" s="99"/>
      <c r="HR638" s="99"/>
      <c r="HS638" s="99"/>
      <c r="HT638" s="99"/>
      <c r="HU638" s="99"/>
      <c r="HV638" s="99"/>
      <c r="HW638" s="99"/>
    </row>
    <row r="639" spans="1:231" ht="13.5" hidden="1" customHeight="1" outlineLevel="1">
      <c r="A639" s="4"/>
      <c r="H639" s="4"/>
      <c r="I639" s="1109" t="s">
        <v>394</v>
      </c>
      <c r="J639" s="20"/>
      <c r="K639" s="20"/>
      <c r="L639" s="20"/>
      <c r="M639" s="20"/>
      <c r="N639" s="20"/>
      <c r="O639" s="20"/>
      <c r="P639" s="20"/>
      <c r="Q639" s="20"/>
      <c r="R639" s="20"/>
      <c r="S639" s="20"/>
      <c r="T639" s="20"/>
      <c r="U639" s="20"/>
      <c r="V639" s="20"/>
      <c r="W639" s="20"/>
      <c r="X639" s="20"/>
      <c r="Y639" s="20"/>
      <c r="Z639" s="20"/>
      <c r="AA639" s="20"/>
      <c r="AB639" s="20"/>
      <c r="AC639" s="20"/>
      <c r="AD639" s="20"/>
      <c r="AE639" s="20"/>
      <c r="AF639" s="20"/>
      <c r="AG639" s="20"/>
      <c r="AH639" s="20"/>
      <c r="AI639" s="20"/>
      <c r="AJ639" s="20"/>
      <c r="AK639" s="20"/>
      <c r="AL639" s="20"/>
      <c r="AM639" s="20"/>
      <c r="AN639" s="20"/>
      <c r="AO639" s="20"/>
      <c r="AP639" s="20"/>
      <c r="AQ639" s="20"/>
      <c r="AR639" s="20"/>
      <c r="AS639" s="20"/>
      <c r="AT639" s="615"/>
      <c r="AU639" s="141"/>
      <c r="AV639" s="141"/>
      <c r="AW639" s="576"/>
      <c r="AX639" s="636"/>
      <c r="AY639" s="174"/>
      <c r="AZ639" s="174"/>
      <c r="BA639" s="574"/>
      <c r="BB639" s="636"/>
      <c r="BC639" s="174"/>
      <c r="BD639" s="174"/>
      <c r="BE639" s="574"/>
      <c r="BF639" s="636"/>
      <c r="BG639" s="174"/>
      <c r="BH639" s="174"/>
      <c r="BI639" s="574"/>
      <c r="BJ639" s="636"/>
      <c r="BK639" s="174"/>
      <c r="BL639" s="174"/>
      <c r="BM639" s="574"/>
      <c r="BN639" s="741"/>
      <c r="BO639" s="780"/>
      <c r="BP639" s="780"/>
      <c r="BQ639" s="781"/>
      <c r="BR639" s="741">
        <f>BR621</f>
        <v>83375</v>
      </c>
      <c r="BS639" s="174"/>
      <c r="BT639" s="174"/>
      <c r="BU639" s="574"/>
      <c r="BV639" s="636"/>
      <c r="BW639" s="174"/>
      <c r="BX639" s="174"/>
      <c r="BY639" s="574"/>
      <c r="BZ639" s="174"/>
      <c r="CA639" s="174"/>
      <c r="CB639" s="174"/>
      <c r="CC639" s="574"/>
      <c r="CD639" s="636"/>
      <c r="CE639" s="174"/>
      <c r="CF639" s="174"/>
      <c r="CG639" s="574"/>
      <c r="CH639" s="174"/>
      <c r="CI639" s="174"/>
      <c r="CJ639" s="174"/>
      <c r="CK639" s="174"/>
      <c r="CL639" s="174"/>
      <c r="CM639" s="174"/>
      <c r="CN639" s="174"/>
      <c r="CO639" s="174"/>
      <c r="CP639" s="174"/>
      <c r="CQ639" s="174"/>
      <c r="CR639" s="174"/>
      <c r="CS639" s="174"/>
      <c r="CT639" s="174"/>
      <c r="CU639" s="174"/>
      <c r="CV639" s="174"/>
      <c r="CW639" s="174"/>
      <c r="CX639" s="174"/>
      <c r="CY639" s="174"/>
      <c r="CZ639" s="174"/>
      <c r="DA639" s="174"/>
      <c r="DB639" s="174"/>
      <c r="DC639" s="174"/>
      <c r="DD639" s="174"/>
      <c r="DE639" s="174"/>
      <c r="DF639" s="174"/>
      <c r="DG639" s="174"/>
      <c r="DH639" s="174"/>
      <c r="DI639" s="574"/>
      <c r="DJ639" s="1139"/>
      <c r="DK639" s="141"/>
      <c r="DL639" s="141"/>
      <c r="DM639" s="141"/>
      <c r="DN639" s="141"/>
      <c r="DO639" s="141"/>
      <c r="DP639" s="141"/>
      <c r="DQ639" s="615"/>
      <c r="DR639" s="141"/>
      <c r="DS639" s="141"/>
      <c r="DT639" s="141"/>
      <c r="DU639" s="141"/>
      <c r="DV639" s="141"/>
      <c r="DW639" s="141"/>
      <c r="DX639" s="141"/>
      <c r="DY639" s="141"/>
      <c r="DZ639" s="141"/>
      <c r="EA639" s="141"/>
      <c r="EB639" s="174"/>
      <c r="EC639" s="174"/>
      <c r="ED639" s="174"/>
      <c r="EE639" s="174"/>
      <c r="EF639" s="174"/>
      <c r="EG639" s="174"/>
      <c r="EH639" s="174"/>
      <c r="EI639" s="174"/>
      <c r="EJ639" s="574"/>
      <c r="EK639" s="99"/>
      <c r="EL639" s="99"/>
      <c r="EM639" s="99"/>
      <c r="EN639" s="99"/>
      <c r="EO639" s="99"/>
      <c r="EP639" s="99"/>
      <c r="EQ639" s="99"/>
      <c r="ER639" s="99"/>
      <c r="ES639" s="99"/>
      <c r="ET639" s="99"/>
      <c r="EU639" s="99"/>
      <c r="EV639" s="99"/>
      <c r="EW639" s="99"/>
      <c r="EX639" s="99"/>
      <c r="EY639" s="99"/>
      <c r="EZ639" s="99"/>
      <c r="FA639" s="99"/>
      <c r="FB639" s="99"/>
      <c r="FC639" s="99"/>
      <c r="FD639" s="99"/>
      <c r="FE639" s="99"/>
      <c r="FF639" s="99"/>
      <c r="FG639" s="99"/>
      <c r="FH639" s="99"/>
      <c r="FI639" s="99"/>
      <c r="FJ639" s="99"/>
      <c r="FK639" s="99"/>
      <c r="FL639" s="99"/>
      <c r="FM639" s="99"/>
      <c r="FN639" s="99"/>
      <c r="FO639" s="99"/>
      <c r="FP639" s="99"/>
      <c r="FQ639" s="99"/>
      <c r="FR639" s="99"/>
      <c r="FS639" s="99"/>
      <c r="FT639" s="99"/>
      <c r="FU639" s="99"/>
      <c r="FV639" s="99"/>
      <c r="FW639" s="99"/>
      <c r="FX639" s="99"/>
      <c r="FY639" s="99"/>
      <c r="FZ639" s="99"/>
      <c r="GA639" s="99"/>
      <c r="GB639" s="99"/>
      <c r="GC639" s="99"/>
      <c r="GD639" s="99"/>
      <c r="GE639" s="99"/>
      <c r="GF639" s="99"/>
      <c r="GG639" s="99"/>
      <c r="GH639" s="99"/>
      <c r="GI639" s="99"/>
      <c r="GJ639" s="99"/>
      <c r="GK639" s="99"/>
      <c r="GL639" s="99"/>
      <c r="GM639" s="99"/>
      <c r="GN639" s="99"/>
      <c r="GO639" s="99"/>
      <c r="GP639" s="99"/>
      <c r="GQ639" s="99"/>
      <c r="GR639" s="99"/>
      <c r="GS639" s="99"/>
      <c r="GT639" s="99"/>
      <c r="GU639" s="99"/>
      <c r="GV639" s="99"/>
      <c r="GW639" s="99"/>
      <c r="GX639" s="99"/>
      <c r="GY639" s="99"/>
      <c r="GZ639" s="99"/>
      <c r="HA639" s="99"/>
      <c r="HB639" s="99"/>
      <c r="HC639" s="99"/>
      <c r="HD639" s="99"/>
      <c r="HE639" s="99"/>
      <c r="HF639" s="99"/>
      <c r="HG639" s="99"/>
      <c r="HH639" s="99"/>
      <c r="HI639" s="99"/>
      <c r="HJ639" s="99"/>
      <c r="HK639" s="99"/>
      <c r="HL639" s="99"/>
      <c r="HM639" s="99"/>
      <c r="HN639" s="99"/>
      <c r="HO639" s="99"/>
      <c r="HP639" s="99"/>
      <c r="HQ639" s="99"/>
      <c r="HR639" s="99"/>
      <c r="HS639" s="99"/>
      <c r="HT639" s="99"/>
      <c r="HU639" s="99"/>
      <c r="HV639" s="99"/>
      <c r="HW639" s="99"/>
    </row>
    <row r="640" spans="1:231" ht="13.5" hidden="1" customHeight="1" outlineLevel="1">
      <c r="A640" s="4"/>
      <c r="H640" s="4"/>
      <c r="I640" s="1105" t="s">
        <v>395</v>
      </c>
      <c r="J640" s="20"/>
      <c r="K640" s="20"/>
      <c r="L640" s="20"/>
      <c r="M640" s="20"/>
      <c r="N640" s="20"/>
      <c r="O640" s="20"/>
      <c r="P640" s="20"/>
      <c r="Q640" s="20"/>
      <c r="R640" s="20"/>
      <c r="S640" s="20"/>
      <c r="T640" s="20"/>
      <c r="U640" s="20"/>
      <c r="V640" s="20"/>
      <c r="W640" s="20"/>
      <c r="X640" s="20"/>
      <c r="Y640" s="20"/>
      <c r="Z640" s="20"/>
      <c r="AA640" s="20"/>
      <c r="AB640" s="20"/>
      <c r="AC640" s="20"/>
      <c r="AD640" s="20"/>
      <c r="AE640" s="20"/>
      <c r="AF640" s="20"/>
      <c r="AG640" s="20"/>
      <c r="AH640" s="20"/>
      <c r="AI640" s="20"/>
      <c r="AJ640" s="20"/>
      <c r="AK640" s="20"/>
      <c r="AL640" s="20"/>
      <c r="AM640" s="20"/>
      <c r="AN640" s="20"/>
      <c r="AO640" s="20"/>
      <c r="AP640" s="20"/>
      <c r="AQ640" s="20"/>
      <c r="AR640" s="20"/>
      <c r="AS640" s="20"/>
      <c r="AT640" s="615"/>
      <c r="AU640" s="141"/>
      <c r="AV640" s="141"/>
      <c r="AW640" s="576"/>
      <c r="AX640" s="636"/>
      <c r="AY640" s="174"/>
      <c r="AZ640" s="174"/>
      <c r="BA640" s="574"/>
      <c r="BB640" s="636"/>
      <c r="BC640" s="174"/>
      <c r="BD640" s="174"/>
      <c r="BE640" s="574"/>
      <c r="BF640" s="636"/>
      <c r="BG640" s="174"/>
      <c r="BH640" s="174"/>
      <c r="BI640" s="574"/>
      <c r="BJ640" s="636"/>
      <c r="BK640" s="174"/>
      <c r="BL640" s="174"/>
      <c r="BM640" s="574"/>
      <c r="BN640" s="730"/>
      <c r="BO640" s="748"/>
      <c r="BP640" s="772"/>
      <c r="BQ640" s="775"/>
      <c r="BR640" s="751">
        <f>BR638+BR639</f>
        <v>149055.32</v>
      </c>
      <c r="BS640" s="174"/>
      <c r="BT640" s="174"/>
      <c r="BU640" s="574"/>
      <c r="BV640" s="636"/>
      <c r="BW640" s="174"/>
      <c r="BX640" s="174"/>
      <c r="BY640" s="574"/>
      <c r="BZ640" s="174"/>
      <c r="CA640" s="174"/>
      <c r="CB640" s="174"/>
      <c r="CC640" s="574"/>
      <c r="CD640" s="636"/>
      <c r="CE640" s="174"/>
      <c r="CF640" s="174"/>
      <c r="CG640" s="574"/>
      <c r="CH640" s="174"/>
      <c r="CI640" s="174"/>
      <c r="CJ640" s="174"/>
      <c r="CK640" s="174"/>
      <c r="CL640" s="174"/>
      <c r="CM640" s="174"/>
      <c r="CN640" s="174"/>
      <c r="CO640" s="174"/>
      <c r="CP640" s="174"/>
      <c r="CQ640" s="174"/>
      <c r="CR640" s="174"/>
      <c r="CS640" s="174"/>
      <c r="CT640" s="174"/>
      <c r="CU640" s="174"/>
      <c r="CV640" s="174"/>
      <c r="CW640" s="174"/>
      <c r="CX640" s="174"/>
      <c r="CY640" s="174"/>
      <c r="CZ640" s="174"/>
      <c r="DA640" s="174"/>
      <c r="DB640" s="174"/>
      <c r="DC640" s="174"/>
      <c r="DD640" s="174"/>
      <c r="DE640" s="174"/>
      <c r="DF640" s="174"/>
      <c r="DG640" s="174"/>
      <c r="DH640" s="174"/>
      <c r="DI640" s="574"/>
      <c r="DJ640" s="1139"/>
      <c r="DK640" s="141"/>
      <c r="DL640" s="141"/>
      <c r="DM640" s="141"/>
      <c r="DN640" s="141"/>
      <c r="DO640" s="141"/>
      <c r="DP640" s="141"/>
      <c r="DQ640" s="615"/>
      <c r="DR640" s="141"/>
      <c r="DS640" s="141"/>
      <c r="DT640" s="141"/>
      <c r="DU640" s="141"/>
      <c r="DV640" s="141"/>
      <c r="DW640" s="141"/>
      <c r="DX640" s="141"/>
      <c r="DY640" s="141"/>
      <c r="DZ640" s="141"/>
      <c r="EA640" s="141"/>
      <c r="EB640" s="174"/>
      <c r="EC640" s="174"/>
      <c r="ED640" s="174"/>
      <c r="EE640" s="174"/>
      <c r="EF640" s="174"/>
      <c r="EG640" s="174"/>
      <c r="EH640" s="174"/>
      <c r="EI640" s="174"/>
      <c r="EJ640" s="574"/>
      <c r="EK640" s="99"/>
      <c r="EL640" s="99"/>
      <c r="EM640" s="99"/>
      <c r="EN640" s="99"/>
      <c r="EO640" s="99"/>
      <c r="EP640" s="99"/>
      <c r="EQ640" s="99"/>
      <c r="ER640" s="99"/>
      <c r="ES640" s="99"/>
      <c r="ET640" s="99"/>
      <c r="EU640" s="99"/>
      <c r="EV640" s="99"/>
      <c r="EW640" s="99"/>
      <c r="EX640" s="99"/>
      <c r="EY640" s="99"/>
      <c r="EZ640" s="99"/>
      <c r="FA640" s="99"/>
      <c r="FB640" s="99"/>
      <c r="FC640" s="99"/>
      <c r="FD640" s="99"/>
      <c r="FE640" s="99"/>
      <c r="FF640" s="99"/>
      <c r="FG640" s="99"/>
      <c r="FH640" s="99"/>
      <c r="FI640" s="99"/>
      <c r="FJ640" s="99"/>
      <c r="FK640" s="99"/>
      <c r="FL640" s="99"/>
      <c r="FM640" s="99"/>
      <c r="FN640" s="99"/>
      <c r="FO640" s="99"/>
      <c r="FP640" s="99"/>
      <c r="FQ640" s="99"/>
      <c r="FR640" s="99"/>
      <c r="FS640" s="99"/>
      <c r="FT640" s="99"/>
      <c r="FU640" s="99"/>
      <c r="FV640" s="99"/>
      <c r="FW640" s="99"/>
      <c r="FX640" s="99"/>
      <c r="FY640" s="99"/>
      <c r="FZ640" s="99"/>
      <c r="GA640" s="99"/>
      <c r="GB640" s="99"/>
      <c r="GC640" s="99"/>
      <c r="GD640" s="99"/>
      <c r="GE640" s="99"/>
      <c r="GF640" s="99"/>
      <c r="GG640" s="99"/>
      <c r="GH640" s="99"/>
      <c r="GI640" s="99"/>
      <c r="GJ640" s="99"/>
      <c r="GK640" s="99"/>
      <c r="GL640" s="99"/>
      <c r="GM640" s="99"/>
      <c r="GN640" s="99"/>
      <c r="GO640" s="99"/>
      <c r="GP640" s="99"/>
      <c r="GQ640" s="99"/>
      <c r="GR640" s="99"/>
      <c r="GS640" s="99"/>
      <c r="GT640" s="99"/>
      <c r="GU640" s="99"/>
      <c r="GV640" s="99"/>
      <c r="GW640" s="99"/>
      <c r="GX640" s="99"/>
      <c r="GY640" s="99"/>
      <c r="GZ640" s="99"/>
      <c r="HA640" s="99"/>
      <c r="HB640" s="99"/>
      <c r="HC640" s="99"/>
      <c r="HD640" s="99"/>
      <c r="HE640" s="99"/>
      <c r="HF640" s="99"/>
      <c r="HG640" s="99"/>
      <c r="HH640" s="99"/>
      <c r="HI640" s="99"/>
      <c r="HJ640" s="99"/>
      <c r="HK640" s="99"/>
      <c r="HL640" s="99"/>
      <c r="HM640" s="99"/>
      <c r="HN640" s="99"/>
      <c r="HO640" s="99"/>
      <c r="HP640" s="99"/>
      <c r="HQ640" s="99"/>
      <c r="HR640" s="99"/>
      <c r="HS640" s="99"/>
      <c r="HT640" s="99"/>
      <c r="HU640" s="99"/>
      <c r="HV640" s="99"/>
      <c r="HW640" s="99"/>
    </row>
    <row r="641" spans="1:231" ht="13.5" hidden="1" customHeight="1" outlineLevel="1">
      <c r="A641" s="4"/>
      <c r="H641" s="4"/>
      <c r="I641" s="1109" t="s">
        <v>396</v>
      </c>
      <c r="J641" s="20"/>
      <c r="K641" s="20"/>
      <c r="L641" s="20"/>
      <c r="M641" s="20"/>
      <c r="N641" s="20"/>
      <c r="O641" s="20"/>
      <c r="P641" s="20"/>
      <c r="Q641" s="20"/>
      <c r="R641" s="20"/>
      <c r="S641" s="20"/>
      <c r="T641" s="20"/>
      <c r="U641" s="20"/>
      <c r="V641" s="20"/>
      <c r="W641" s="20"/>
      <c r="X641" s="20"/>
      <c r="Y641" s="20"/>
      <c r="Z641" s="20"/>
      <c r="AA641" s="20"/>
      <c r="AB641" s="20"/>
      <c r="AC641" s="20"/>
      <c r="AD641" s="20"/>
      <c r="AE641" s="20"/>
      <c r="AF641" s="20"/>
      <c r="AG641" s="20"/>
      <c r="AH641" s="20"/>
      <c r="AI641" s="20"/>
      <c r="AJ641" s="20"/>
      <c r="AK641" s="20"/>
      <c r="AL641" s="20"/>
      <c r="AM641" s="20"/>
      <c r="AN641" s="20"/>
      <c r="AO641" s="20"/>
      <c r="AP641" s="20"/>
      <c r="AQ641" s="20"/>
      <c r="AR641" s="20"/>
      <c r="AS641" s="20"/>
      <c r="AT641" s="615"/>
      <c r="AU641" s="141"/>
      <c r="AV641" s="141"/>
      <c r="AW641" s="576"/>
      <c r="AX641" s="636"/>
      <c r="AY641" s="174"/>
      <c r="AZ641" s="174"/>
      <c r="BA641" s="574"/>
      <c r="BB641" s="636"/>
      <c r="BC641" s="174"/>
      <c r="BD641" s="174"/>
      <c r="BE641" s="574"/>
      <c r="BF641" s="636"/>
      <c r="BG641" s="174"/>
      <c r="BH641" s="174"/>
      <c r="BI641" s="574"/>
      <c r="BJ641" s="636"/>
      <c r="BK641" s="174"/>
      <c r="BL641" s="174"/>
      <c r="BM641" s="574"/>
      <c r="BN641" s="725"/>
      <c r="BO641" s="768"/>
      <c r="BP641" s="755"/>
      <c r="BQ641" s="744"/>
      <c r="BR641" s="758">
        <v>27500</v>
      </c>
      <c r="BS641" s="95"/>
      <c r="BT641" s="174"/>
      <c r="BU641" s="574"/>
      <c r="BV641" s="636"/>
      <c r="BW641" s="174"/>
      <c r="BX641" s="174"/>
      <c r="BY641" s="574"/>
      <c r="BZ641" s="174"/>
      <c r="CA641" s="174"/>
      <c r="CB641" s="174"/>
      <c r="CC641" s="574"/>
      <c r="CD641" s="636"/>
      <c r="CE641" s="174"/>
      <c r="CF641" s="174"/>
      <c r="CG641" s="574"/>
      <c r="CH641" s="174"/>
      <c r="CI641" s="174"/>
      <c r="CJ641" s="174"/>
      <c r="CK641" s="174"/>
      <c r="CL641" s="174"/>
      <c r="CM641" s="174"/>
      <c r="CN641" s="174"/>
      <c r="CO641" s="174"/>
      <c r="CP641" s="174"/>
      <c r="CQ641" s="174"/>
      <c r="CR641" s="174"/>
      <c r="CS641" s="174"/>
      <c r="CT641" s="174"/>
      <c r="CU641" s="174"/>
      <c r="CV641" s="174"/>
      <c r="CW641" s="174"/>
      <c r="CX641" s="174"/>
      <c r="CY641" s="174"/>
      <c r="CZ641" s="174"/>
      <c r="DA641" s="174"/>
      <c r="DB641" s="174"/>
      <c r="DC641" s="174"/>
      <c r="DD641" s="174"/>
      <c r="DE641" s="174"/>
      <c r="DF641" s="174"/>
      <c r="DG641" s="174"/>
      <c r="DH641" s="174"/>
      <c r="DI641" s="574"/>
      <c r="DJ641" s="1139"/>
      <c r="DK641" s="141"/>
      <c r="DL641" s="141"/>
      <c r="DM641" s="141"/>
      <c r="DN641" s="141"/>
      <c r="DO641" s="141"/>
      <c r="DP641" s="141"/>
      <c r="DQ641" s="615"/>
      <c r="DR641" s="141"/>
      <c r="DS641" s="141"/>
      <c r="DT641" s="141"/>
      <c r="DU641" s="141"/>
      <c r="DV641" s="141"/>
      <c r="DW641" s="141"/>
      <c r="DX641" s="141"/>
      <c r="DY641" s="141"/>
      <c r="DZ641" s="141"/>
      <c r="EA641" s="141"/>
      <c r="EB641" s="174"/>
      <c r="EC641" s="174"/>
      <c r="ED641" s="174"/>
      <c r="EE641" s="174"/>
      <c r="EF641" s="174"/>
      <c r="EG641" s="174"/>
      <c r="EH641" s="174"/>
      <c r="EI641" s="174"/>
      <c r="EJ641" s="574"/>
      <c r="EK641" s="99"/>
      <c r="EL641" s="99"/>
      <c r="EM641" s="99"/>
      <c r="EN641" s="99"/>
      <c r="EO641" s="99"/>
      <c r="EP641" s="99"/>
      <c r="EQ641" s="99"/>
      <c r="ER641" s="99"/>
      <c r="ES641" s="99"/>
      <c r="ET641" s="99"/>
      <c r="EU641" s="99"/>
      <c r="EV641" s="99"/>
      <c r="EW641" s="99"/>
      <c r="EX641" s="99"/>
      <c r="EY641" s="99"/>
      <c r="EZ641" s="99"/>
      <c r="FA641" s="99"/>
      <c r="FB641" s="99"/>
      <c r="FC641" s="99"/>
      <c r="FD641" s="99"/>
      <c r="FE641" s="99"/>
      <c r="FF641" s="99"/>
      <c r="FG641" s="99"/>
      <c r="FH641" s="99"/>
      <c r="FI641" s="99"/>
      <c r="FJ641" s="99"/>
      <c r="FK641" s="99"/>
      <c r="FL641" s="99"/>
      <c r="FM641" s="99"/>
      <c r="FN641" s="99"/>
      <c r="FO641" s="99"/>
      <c r="FP641" s="99"/>
      <c r="FQ641" s="99"/>
      <c r="FR641" s="99"/>
      <c r="FS641" s="99"/>
      <c r="FT641" s="99"/>
      <c r="FU641" s="99"/>
      <c r="FV641" s="99"/>
      <c r="FW641" s="99"/>
      <c r="FX641" s="99"/>
      <c r="FY641" s="99"/>
      <c r="FZ641" s="99"/>
      <c r="GA641" s="99"/>
      <c r="GB641" s="99"/>
      <c r="GC641" s="99"/>
      <c r="GD641" s="99"/>
      <c r="GE641" s="99"/>
      <c r="GF641" s="99"/>
      <c r="GG641" s="99"/>
      <c r="GH641" s="99"/>
      <c r="GI641" s="99"/>
      <c r="GJ641" s="99"/>
      <c r="GK641" s="99"/>
      <c r="GL641" s="99"/>
      <c r="GM641" s="99"/>
      <c r="GN641" s="99"/>
      <c r="GO641" s="99"/>
      <c r="GP641" s="99"/>
      <c r="GQ641" s="99"/>
      <c r="GR641" s="99"/>
      <c r="GS641" s="99"/>
      <c r="GT641" s="99"/>
      <c r="GU641" s="99"/>
      <c r="GV641" s="99"/>
      <c r="GW641" s="99"/>
      <c r="GX641" s="99"/>
      <c r="GY641" s="99"/>
      <c r="GZ641" s="99"/>
      <c r="HA641" s="99"/>
      <c r="HB641" s="99"/>
      <c r="HC641" s="99"/>
      <c r="HD641" s="99"/>
      <c r="HE641" s="99"/>
      <c r="HF641" s="99"/>
      <c r="HG641" s="99"/>
      <c r="HH641" s="99"/>
      <c r="HI641" s="99"/>
      <c r="HJ641" s="99"/>
      <c r="HK641" s="99"/>
      <c r="HL641" s="99"/>
      <c r="HM641" s="99"/>
      <c r="HN641" s="99"/>
      <c r="HO641" s="99"/>
      <c r="HP641" s="99"/>
      <c r="HQ641" s="99"/>
      <c r="HR641" s="99"/>
      <c r="HS641" s="99"/>
      <c r="HT641" s="99"/>
      <c r="HU641" s="99"/>
      <c r="HV641" s="99"/>
      <c r="HW641" s="99"/>
    </row>
    <row r="642" spans="1:231" ht="13.5" hidden="1" customHeight="1" outlineLevel="1">
      <c r="A642" s="4"/>
      <c r="H642" s="4"/>
      <c r="I642" s="1105" t="s">
        <v>395</v>
      </c>
      <c r="J642" s="20"/>
      <c r="K642" s="20"/>
      <c r="L642" s="20"/>
      <c r="M642" s="20"/>
      <c r="N642" s="20"/>
      <c r="O642" s="20"/>
      <c r="P642" s="20"/>
      <c r="Q642" s="20"/>
      <c r="R642" s="20"/>
      <c r="S642" s="20"/>
      <c r="T642" s="20"/>
      <c r="U642" s="20"/>
      <c r="V642" s="20"/>
      <c r="W642" s="20"/>
      <c r="X642" s="20"/>
      <c r="Y642" s="20"/>
      <c r="Z642" s="20"/>
      <c r="AA642" s="20"/>
      <c r="AB642" s="20"/>
      <c r="AC642" s="20"/>
      <c r="AD642" s="20"/>
      <c r="AE642" s="20"/>
      <c r="AF642" s="20"/>
      <c r="AG642" s="20"/>
      <c r="AH642" s="20"/>
      <c r="AI642" s="20"/>
      <c r="AJ642" s="20"/>
      <c r="AK642" s="20"/>
      <c r="AL642" s="20"/>
      <c r="AM642" s="20"/>
      <c r="AN642" s="20"/>
      <c r="AO642" s="20"/>
      <c r="AP642" s="20"/>
      <c r="AQ642" s="20"/>
      <c r="AR642" s="20"/>
      <c r="AS642" s="20"/>
      <c r="AT642" s="615"/>
      <c r="AU642" s="141"/>
      <c r="AV642" s="141"/>
      <c r="AW642" s="576"/>
      <c r="AX642" s="636"/>
      <c r="AY642" s="174"/>
      <c r="AZ642" s="174"/>
      <c r="BA642" s="574"/>
      <c r="BB642" s="636"/>
      <c r="BC642" s="174"/>
      <c r="BD642" s="174"/>
      <c r="BE642" s="574"/>
      <c r="BF642" s="636"/>
      <c r="BG642" s="174"/>
      <c r="BH642" s="174"/>
      <c r="BI642" s="574"/>
      <c r="BJ642" s="636"/>
      <c r="BK642" s="174"/>
      <c r="BL642" s="174"/>
      <c r="BM642" s="574"/>
      <c r="BN642" s="726"/>
      <c r="BO642" s="174"/>
      <c r="BP642" s="755"/>
      <c r="BQ642" s="756"/>
      <c r="BR642" s="751">
        <f>BR640-BR641</f>
        <v>121555.32</v>
      </c>
      <c r="BS642" s="174"/>
      <c r="BT642" s="174"/>
      <c r="BU642" s="574"/>
      <c r="BV642" s="636"/>
      <c r="BW642" s="174"/>
      <c r="BX642" s="174"/>
      <c r="BY642" s="574"/>
      <c r="BZ642" s="174"/>
      <c r="CA642" s="174"/>
      <c r="CB642" s="174"/>
      <c r="CC642" s="574"/>
      <c r="CD642" s="636"/>
      <c r="CE642" s="174"/>
      <c r="CF642" s="174"/>
      <c r="CG642" s="574"/>
      <c r="CH642" s="174"/>
      <c r="CI642" s="174"/>
      <c r="CJ642" s="174"/>
      <c r="CK642" s="174"/>
      <c r="CL642" s="174"/>
      <c r="CM642" s="174"/>
      <c r="CN642" s="174"/>
      <c r="CO642" s="174"/>
      <c r="CP642" s="174"/>
      <c r="CQ642" s="174"/>
      <c r="CR642" s="174"/>
      <c r="CS642" s="174"/>
      <c r="CT642" s="174"/>
      <c r="CU642" s="174"/>
      <c r="CV642" s="174"/>
      <c r="CW642" s="174"/>
      <c r="CX642" s="174"/>
      <c r="CY642" s="174"/>
      <c r="CZ642" s="174"/>
      <c r="DA642" s="174"/>
      <c r="DB642" s="174"/>
      <c r="DC642" s="174"/>
      <c r="DD642" s="174"/>
      <c r="DE642" s="174"/>
      <c r="DF642" s="174"/>
      <c r="DG642" s="174"/>
      <c r="DH642" s="174"/>
      <c r="DI642" s="574"/>
      <c r="DJ642" s="1139"/>
      <c r="DK642" s="141"/>
      <c r="DL642" s="141"/>
      <c r="DM642" s="141"/>
      <c r="DN642" s="141"/>
      <c r="DO642" s="141"/>
      <c r="DP642" s="141"/>
      <c r="DQ642" s="615"/>
      <c r="DR642" s="141"/>
      <c r="DS642" s="141"/>
      <c r="DT642" s="141"/>
      <c r="DU642" s="141"/>
      <c r="DV642" s="141"/>
      <c r="DW642" s="141"/>
      <c r="DX642" s="141"/>
      <c r="DY642" s="141"/>
      <c r="DZ642" s="141"/>
      <c r="EA642" s="141"/>
      <c r="EB642" s="174"/>
      <c r="EC642" s="174"/>
      <c r="ED642" s="174"/>
      <c r="EE642" s="174"/>
      <c r="EF642" s="174"/>
      <c r="EG642" s="174"/>
      <c r="EH642" s="174"/>
      <c r="EI642" s="174"/>
      <c r="EJ642" s="574"/>
      <c r="EK642" s="99"/>
      <c r="EL642" s="99"/>
      <c r="EM642" s="99"/>
      <c r="EN642" s="99"/>
      <c r="EO642" s="99"/>
      <c r="EP642" s="99"/>
      <c r="EQ642" s="99"/>
      <c r="ER642" s="99"/>
      <c r="ES642" s="99"/>
      <c r="ET642" s="99"/>
      <c r="EU642" s="99"/>
      <c r="EV642" s="99"/>
      <c r="EW642" s="99"/>
      <c r="EX642" s="99"/>
      <c r="EY642" s="99"/>
      <c r="EZ642" s="99"/>
      <c r="FA642" s="99"/>
      <c r="FB642" s="99"/>
      <c r="FC642" s="99"/>
      <c r="FD642" s="99"/>
      <c r="FE642" s="99"/>
      <c r="FF642" s="99"/>
      <c r="FG642" s="99"/>
      <c r="FH642" s="99"/>
      <c r="FI642" s="99"/>
      <c r="FJ642" s="99"/>
      <c r="FK642" s="99"/>
      <c r="FL642" s="99"/>
      <c r="FM642" s="99"/>
      <c r="FN642" s="99"/>
      <c r="FO642" s="99"/>
      <c r="FP642" s="99"/>
      <c r="FQ642" s="99"/>
      <c r="FR642" s="99"/>
      <c r="FS642" s="99"/>
      <c r="FT642" s="99"/>
      <c r="FU642" s="99"/>
      <c r="FV642" s="99"/>
      <c r="FW642" s="99"/>
      <c r="FX642" s="99"/>
      <c r="FY642" s="99"/>
      <c r="FZ642" s="99"/>
      <c r="GA642" s="99"/>
      <c r="GB642" s="99"/>
      <c r="GC642" s="99"/>
      <c r="GD642" s="99"/>
      <c r="GE642" s="99"/>
      <c r="GF642" s="99"/>
      <c r="GG642" s="99"/>
      <c r="GH642" s="99"/>
      <c r="GI642" s="99"/>
      <c r="GJ642" s="99"/>
      <c r="GK642" s="99"/>
      <c r="GL642" s="99"/>
      <c r="GM642" s="99"/>
      <c r="GN642" s="99"/>
      <c r="GO642" s="99"/>
      <c r="GP642" s="99"/>
      <c r="GQ642" s="99"/>
      <c r="GR642" s="99"/>
      <c r="GS642" s="99"/>
      <c r="GT642" s="99"/>
      <c r="GU642" s="99"/>
      <c r="GV642" s="99"/>
      <c r="GW642" s="99"/>
      <c r="GX642" s="99"/>
      <c r="GY642" s="99"/>
      <c r="GZ642" s="99"/>
      <c r="HA642" s="99"/>
      <c r="HB642" s="99"/>
      <c r="HC642" s="99"/>
      <c r="HD642" s="99"/>
      <c r="HE642" s="99"/>
      <c r="HF642" s="99"/>
      <c r="HG642" s="99"/>
      <c r="HH642" s="99"/>
      <c r="HI642" s="99"/>
      <c r="HJ642" s="99"/>
      <c r="HK642" s="99"/>
      <c r="HL642" s="99"/>
      <c r="HM642" s="99"/>
      <c r="HN642" s="99"/>
      <c r="HO642" s="99"/>
      <c r="HP642" s="99"/>
      <c r="HQ642" s="99"/>
      <c r="HR642" s="99"/>
      <c r="HS642" s="99"/>
      <c r="HT642" s="99"/>
      <c r="HU642" s="99"/>
      <c r="HV642" s="99"/>
      <c r="HW642" s="99"/>
    </row>
    <row r="643" spans="1:231" ht="13.5" hidden="1" customHeight="1" outlineLevel="1">
      <c r="A643" s="4"/>
      <c r="H643" s="4"/>
      <c r="I643" s="1109" t="s">
        <v>398</v>
      </c>
      <c r="J643" s="20"/>
      <c r="K643" s="20"/>
      <c r="L643" s="20"/>
      <c r="M643" s="20"/>
      <c r="N643" s="20"/>
      <c r="O643" s="20"/>
      <c r="P643" s="20"/>
      <c r="Q643" s="20"/>
      <c r="R643" s="20"/>
      <c r="S643" s="20"/>
      <c r="T643" s="20"/>
      <c r="U643" s="20"/>
      <c r="V643" s="20"/>
      <c r="W643" s="20"/>
      <c r="X643" s="20"/>
      <c r="Y643" s="20"/>
      <c r="Z643" s="20"/>
      <c r="AA643" s="20"/>
      <c r="AB643" s="20"/>
      <c r="AC643" s="20"/>
      <c r="AD643" s="20"/>
      <c r="AE643" s="20"/>
      <c r="AF643" s="20"/>
      <c r="AG643" s="20"/>
      <c r="AH643" s="20"/>
      <c r="AI643" s="20"/>
      <c r="AJ643" s="20"/>
      <c r="AK643" s="20"/>
      <c r="AL643" s="20"/>
      <c r="AM643" s="20"/>
      <c r="AN643" s="20"/>
      <c r="AO643" s="20"/>
      <c r="AP643" s="20"/>
      <c r="AQ643" s="20"/>
      <c r="AR643" s="20"/>
      <c r="AS643" s="20"/>
      <c r="AT643" s="615"/>
      <c r="AU643" s="141"/>
      <c r="AV643" s="141"/>
      <c r="AW643" s="576"/>
      <c r="AX643" s="636"/>
      <c r="AY643" s="174"/>
      <c r="AZ643" s="174"/>
      <c r="BA643" s="574"/>
      <c r="BB643" s="636"/>
      <c r="BC643" s="174"/>
      <c r="BD643" s="174"/>
      <c r="BE643" s="574"/>
      <c r="BF643" s="636"/>
      <c r="BG643" s="174"/>
      <c r="BH643" s="174"/>
      <c r="BI643" s="574"/>
      <c r="BJ643" s="636"/>
      <c r="BK643" s="174"/>
      <c r="BL643" s="174"/>
      <c r="BM643" s="574"/>
      <c r="BN643" s="726"/>
      <c r="BO643" s="174"/>
      <c r="BP643" s="755"/>
      <c r="BQ643" s="756"/>
      <c r="BR643" s="741">
        <f>BR642-BR644</f>
        <v>18140.320000000007</v>
      </c>
      <c r="BS643" s="174"/>
      <c r="BT643" s="174"/>
      <c r="BU643" s="574"/>
      <c r="BV643" s="636"/>
      <c r="BW643" s="174"/>
      <c r="BX643" s="174"/>
      <c r="BY643" s="574"/>
      <c r="BZ643" s="174"/>
      <c r="CA643" s="174"/>
      <c r="CB643" s="174"/>
      <c r="CC643" s="574"/>
      <c r="CD643" s="636"/>
      <c r="CE643" s="174"/>
      <c r="CF643" s="174"/>
      <c r="CG643" s="574"/>
      <c r="CH643" s="174"/>
      <c r="CI643" s="174"/>
      <c r="CJ643" s="174"/>
      <c r="CK643" s="174"/>
      <c r="CL643" s="174"/>
      <c r="CM643" s="174"/>
      <c r="CN643" s="174"/>
      <c r="CO643" s="174"/>
      <c r="CP643" s="174"/>
      <c r="CQ643" s="174"/>
      <c r="CR643" s="174"/>
      <c r="CS643" s="174"/>
      <c r="CT643" s="174"/>
      <c r="CU643" s="174"/>
      <c r="CV643" s="174"/>
      <c r="CW643" s="174"/>
      <c r="CX643" s="174"/>
      <c r="CY643" s="174"/>
      <c r="CZ643" s="174"/>
      <c r="DA643" s="174"/>
      <c r="DB643" s="174"/>
      <c r="DC643" s="174"/>
      <c r="DD643" s="174"/>
      <c r="DE643" s="174"/>
      <c r="DF643" s="174"/>
      <c r="DG643" s="174"/>
      <c r="DH643" s="174"/>
      <c r="DI643" s="574"/>
      <c r="DJ643" s="1139"/>
      <c r="DK643" s="141"/>
      <c r="DL643" s="141"/>
      <c r="DM643" s="141"/>
      <c r="DN643" s="141"/>
      <c r="DO643" s="141"/>
      <c r="DP643" s="141"/>
      <c r="DQ643" s="615"/>
      <c r="DR643" s="141"/>
      <c r="DS643" s="141"/>
      <c r="DT643" s="141"/>
      <c r="DU643" s="141"/>
      <c r="DV643" s="141"/>
      <c r="DW643" s="141"/>
      <c r="DX643" s="141"/>
      <c r="DY643" s="141"/>
      <c r="DZ643" s="141"/>
      <c r="EA643" s="141"/>
      <c r="EB643" s="174"/>
      <c r="EC643" s="174"/>
      <c r="ED643" s="174"/>
      <c r="EE643" s="174"/>
      <c r="EF643" s="174"/>
      <c r="EG643" s="174"/>
      <c r="EH643" s="174"/>
      <c r="EI643" s="174"/>
      <c r="EJ643" s="574"/>
      <c r="EK643" s="99"/>
      <c r="EL643" s="99"/>
      <c r="EM643" s="99"/>
      <c r="EN643" s="99"/>
      <c r="EO643" s="99"/>
      <c r="EP643" s="99"/>
      <c r="EQ643" s="99"/>
      <c r="ER643" s="99"/>
      <c r="ES643" s="99"/>
      <c r="ET643" s="99"/>
      <c r="EU643" s="99"/>
      <c r="EV643" s="99"/>
      <c r="EW643" s="99"/>
      <c r="EX643" s="99"/>
      <c r="EY643" s="99"/>
      <c r="EZ643" s="99"/>
      <c r="FA643" s="99"/>
      <c r="FB643" s="99"/>
      <c r="FC643" s="99"/>
      <c r="FD643" s="99"/>
      <c r="FE643" s="99"/>
      <c r="FF643" s="99"/>
      <c r="FG643" s="99"/>
      <c r="FH643" s="99"/>
      <c r="FI643" s="99"/>
      <c r="FJ643" s="99"/>
      <c r="FK643" s="99"/>
      <c r="FL643" s="99"/>
      <c r="FM643" s="99"/>
      <c r="FN643" s="99"/>
      <c r="FO643" s="99"/>
      <c r="FP643" s="99"/>
      <c r="FQ643" s="99"/>
      <c r="FR643" s="99"/>
      <c r="FS643" s="99"/>
      <c r="FT643" s="99"/>
      <c r="FU643" s="99"/>
      <c r="FV643" s="99"/>
      <c r="FW643" s="99"/>
      <c r="FX643" s="99"/>
      <c r="FY643" s="99"/>
      <c r="FZ643" s="99"/>
      <c r="GA643" s="99"/>
      <c r="GB643" s="99"/>
      <c r="GC643" s="99"/>
      <c r="GD643" s="99"/>
      <c r="GE643" s="99"/>
      <c r="GF643" s="99"/>
      <c r="GG643" s="99"/>
      <c r="GH643" s="99"/>
      <c r="GI643" s="99"/>
      <c r="GJ643" s="99"/>
      <c r="GK643" s="99"/>
      <c r="GL643" s="99"/>
      <c r="GM643" s="99"/>
      <c r="GN643" s="99"/>
      <c r="GO643" s="99"/>
      <c r="GP643" s="99"/>
      <c r="GQ643" s="99"/>
      <c r="GR643" s="99"/>
      <c r="GS643" s="99"/>
      <c r="GT643" s="99"/>
      <c r="GU643" s="99"/>
      <c r="GV643" s="99"/>
      <c r="GW643" s="99"/>
      <c r="GX643" s="99"/>
      <c r="GY643" s="99"/>
      <c r="GZ643" s="99"/>
      <c r="HA643" s="99"/>
      <c r="HB643" s="99"/>
      <c r="HC643" s="99"/>
      <c r="HD643" s="99"/>
      <c r="HE643" s="99"/>
      <c r="HF643" s="99"/>
      <c r="HG643" s="99"/>
      <c r="HH643" s="99"/>
      <c r="HI643" s="99"/>
      <c r="HJ643" s="99"/>
      <c r="HK643" s="99"/>
      <c r="HL643" s="99"/>
      <c r="HM643" s="99"/>
      <c r="HN643" s="99"/>
      <c r="HO643" s="99"/>
      <c r="HP643" s="99"/>
      <c r="HQ643" s="99"/>
      <c r="HR643" s="99"/>
      <c r="HS643" s="99"/>
      <c r="HT643" s="99"/>
      <c r="HU643" s="99"/>
      <c r="HV643" s="99"/>
      <c r="HW643" s="99"/>
    </row>
    <row r="644" spans="1:231" ht="13.5" hidden="1" customHeight="1" outlineLevel="1">
      <c r="A644" s="4"/>
      <c r="H644" s="4"/>
      <c r="I644" s="1105" t="s">
        <v>397</v>
      </c>
      <c r="J644" s="20"/>
      <c r="K644" s="20"/>
      <c r="L644" s="20"/>
      <c r="M644" s="20"/>
      <c r="N644" s="20"/>
      <c r="O644" s="20"/>
      <c r="P644" s="20"/>
      <c r="Q644" s="20"/>
      <c r="R644" s="20"/>
      <c r="S644" s="20"/>
      <c r="T644" s="20"/>
      <c r="U644" s="20"/>
      <c r="V644" s="20"/>
      <c r="W644" s="20"/>
      <c r="X644" s="20"/>
      <c r="Y644" s="20"/>
      <c r="Z644" s="20"/>
      <c r="AA644" s="20"/>
      <c r="AB644" s="20"/>
      <c r="AC644" s="20"/>
      <c r="AD644" s="20"/>
      <c r="AE644" s="20"/>
      <c r="AF644" s="20"/>
      <c r="AG644" s="20"/>
      <c r="AH644" s="20"/>
      <c r="AI644" s="20"/>
      <c r="AJ644" s="20"/>
      <c r="AK644" s="20"/>
      <c r="AL644" s="20"/>
      <c r="AM644" s="20"/>
      <c r="AN644" s="20"/>
      <c r="AO644" s="20"/>
      <c r="AP644" s="20"/>
      <c r="AQ644" s="20"/>
      <c r="AR644" s="20"/>
      <c r="AS644" s="20"/>
      <c r="AT644" s="615"/>
      <c r="AU644" s="141"/>
      <c r="AV644" s="141"/>
      <c r="AW644" s="576"/>
      <c r="AX644" s="636"/>
      <c r="AY644" s="174"/>
      <c r="AZ644" s="174"/>
      <c r="BA644" s="574"/>
      <c r="BB644" s="636"/>
      <c r="BC644" s="174"/>
      <c r="BD644" s="174"/>
      <c r="BE644" s="574"/>
      <c r="BF644" s="636"/>
      <c r="BG644" s="174"/>
      <c r="BH644" s="174"/>
      <c r="BI644" s="574"/>
      <c r="BJ644" s="636"/>
      <c r="BK644" s="174"/>
      <c r="BL644" s="174"/>
      <c r="BM644" s="574"/>
      <c r="BN644" s="726"/>
      <c r="BO644" s="174"/>
      <c r="BP644" s="755"/>
      <c r="BQ644" s="756"/>
      <c r="BR644" s="751">
        <f>BR531</f>
        <v>103415</v>
      </c>
      <c r="BS644" s="174"/>
      <c r="BT644" s="174"/>
      <c r="BU644" s="574"/>
      <c r="BV644" s="636"/>
      <c r="BW644" s="174"/>
      <c r="BX644" s="174"/>
      <c r="BY644" s="574"/>
      <c r="BZ644" s="174"/>
      <c r="CA644" s="174"/>
      <c r="CB644" s="174"/>
      <c r="CC644" s="574"/>
      <c r="CD644" s="636"/>
      <c r="CE644" s="174"/>
      <c r="CF644" s="174"/>
      <c r="CG644" s="574"/>
      <c r="CH644" s="174"/>
      <c r="CI644" s="174"/>
      <c r="CJ644" s="174"/>
      <c r="CK644" s="174"/>
      <c r="CL644" s="174"/>
      <c r="CM644" s="174"/>
      <c r="CN644" s="174"/>
      <c r="CO644" s="174"/>
      <c r="CP644" s="174"/>
      <c r="CQ644" s="174"/>
      <c r="CR644" s="174"/>
      <c r="CS644" s="174"/>
      <c r="CT644" s="174"/>
      <c r="CU644" s="174"/>
      <c r="CV644" s="174"/>
      <c r="CW644" s="174"/>
      <c r="CX644" s="174"/>
      <c r="CY644" s="174"/>
      <c r="CZ644" s="174"/>
      <c r="DA644" s="174"/>
      <c r="DB644" s="174"/>
      <c r="DC644" s="174"/>
      <c r="DD644" s="174"/>
      <c r="DE644" s="174"/>
      <c r="DF644" s="174"/>
      <c r="DG644" s="174"/>
      <c r="DH644" s="174"/>
      <c r="DI644" s="574"/>
      <c r="DJ644" s="1139"/>
      <c r="DK644" s="141"/>
      <c r="DL644" s="141"/>
      <c r="DM644" s="141"/>
      <c r="DN644" s="141"/>
      <c r="DO644" s="141"/>
      <c r="DP644" s="141"/>
      <c r="DQ644" s="615"/>
      <c r="DR644" s="141"/>
      <c r="DS644" s="141"/>
      <c r="DT644" s="141"/>
      <c r="DU644" s="141"/>
      <c r="DV644" s="141"/>
      <c r="DW644" s="141"/>
      <c r="DX644" s="141"/>
      <c r="DY644" s="141"/>
      <c r="DZ644" s="141"/>
      <c r="EA644" s="141"/>
      <c r="EB644" s="174"/>
      <c r="EC644" s="174"/>
      <c r="ED644" s="174"/>
      <c r="EE644" s="174"/>
      <c r="EF644" s="174"/>
      <c r="EG644" s="174"/>
      <c r="EH644" s="174"/>
      <c r="EI644" s="174"/>
      <c r="EJ644" s="574"/>
      <c r="EK644" s="99"/>
      <c r="EL644" s="99"/>
      <c r="EM644" s="99"/>
      <c r="EN644" s="99"/>
      <c r="EO644" s="99"/>
      <c r="EP644" s="99"/>
      <c r="EQ644" s="99"/>
      <c r="ER644" s="99"/>
      <c r="ES644" s="99"/>
      <c r="ET644" s="99"/>
      <c r="EU644" s="99"/>
      <c r="EV644" s="99"/>
      <c r="EW644" s="99"/>
      <c r="EX644" s="99"/>
      <c r="EY644" s="99"/>
      <c r="EZ644" s="99"/>
      <c r="FA644" s="99"/>
      <c r="FB644" s="99"/>
      <c r="FC644" s="99"/>
      <c r="FD644" s="99"/>
      <c r="FE644" s="99"/>
      <c r="FF644" s="99"/>
      <c r="FG644" s="99"/>
      <c r="FH644" s="99"/>
      <c r="FI644" s="99"/>
      <c r="FJ644" s="99"/>
      <c r="FK644" s="99"/>
      <c r="FL644" s="99"/>
      <c r="FM644" s="99"/>
      <c r="FN644" s="99"/>
      <c r="FO644" s="99"/>
      <c r="FP644" s="99"/>
      <c r="FQ644" s="99"/>
      <c r="FR644" s="99"/>
      <c r="FS644" s="99"/>
      <c r="FT644" s="99"/>
      <c r="FU644" s="99"/>
      <c r="FV644" s="99"/>
      <c r="FW644" s="99"/>
      <c r="FX644" s="99"/>
      <c r="FY644" s="99"/>
      <c r="FZ644" s="99"/>
      <c r="GA644" s="99"/>
      <c r="GB644" s="99"/>
      <c r="GC644" s="99"/>
      <c r="GD644" s="99"/>
      <c r="GE644" s="99"/>
      <c r="GF644" s="99"/>
      <c r="GG644" s="99"/>
      <c r="GH644" s="99"/>
      <c r="GI644" s="99"/>
      <c r="GJ644" s="99"/>
      <c r="GK644" s="99"/>
      <c r="GL644" s="99"/>
      <c r="GM644" s="99"/>
      <c r="GN644" s="99"/>
      <c r="GO644" s="99"/>
      <c r="GP644" s="99"/>
      <c r="GQ644" s="99"/>
      <c r="GR644" s="99"/>
      <c r="GS644" s="99"/>
      <c r="GT644" s="99"/>
      <c r="GU644" s="99"/>
      <c r="GV644" s="99"/>
      <c r="GW644" s="99"/>
      <c r="GX644" s="99"/>
      <c r="GY644" s="99"/>
      <c r="GZ644" s="99"/>
      <c r="HA644" s="99"/>
      <c r="HB644" s="99"/>
      <c r="HC644" s="99"/>
      <c r="HD644" s="99"/>
      <c r="HE644" s="99"/>
      <c r="HF644" s="99"/>
      <c r="HG644" s="99"/>
      <c r="HH644" s="99"/>
      <c r="HI644" s="99"/>
      <c r="HJ644" s="99"/>
      <c r="HK644" s="99"/>
      <c r="HL644" s="99"/>
      <c r="HM644" s="99"/>
      <c r="HN644" s="99"/>
      <c r="HO644" s="99"/>
      <c r="HP644" s="99"/>
      <c r="HQ644" s="99"/>
      <c r="HR644" s="99"/>
      <c r="HS644" s="99"/>
      <c r="HT644" s="99"/>
      <c r="HU644" s="99"/>
      <c r="HV644" s="99"/>
      <c r="HW644" s="99"/>
    </row>
    <row r="645" spans="1:231" ht="13.5" hidden="1" customHeight="1" outlineLevel="1">
      <c r="A645" s="4"/>
      <c r="H645" s="4"/>
      <c r="I645" s="1109" t="s">
        <v>430</v>
      </c>
      <c r="J645" s="20"/>
      <c r="K645" s="20"/>
      <c r="L645" s="20"/>
      <c r="M645" s="20"/>
      <c r="N645" s="20"/>
      <c r="O645" s="20"/>
      <c r="P645" s="20"/>
      <c r="Q645" s="20"/>
      <c r="R645" s="20"/>
      <c r="S645" s="20"/>
      <c r="T645" s="20"/>
      <c r="U645" s="20"/>
      <c r="V645" s="20"/>
      <c r="W645" s="20"/>
      <c r="X645" s="20"/>
      <c r="Y645" s="20"/>
      <c r="Z645" s="20"/>
      <c r="AA645" s="20"/>
      <c r="AB645" s="20"/>
      <c r="AC645" s="20"/>
      <c r="AD645" s="20"/>
      <c r="AE645" s="20"/>
      <c r="AF645" s="20"/>
      <c r="AG645" s="20"/>
      <c r="AH645" s="20"/>
      <c r="AI645" s="20"/>
      <c r="AJ645" s="20"/>
      <c r="AK645" s="20"/>
      <c r="AL645" s="20"/>
      <c r="AM645" s="20"/>
      <c r="AN645" s="20"/>
      <c r="AO645" s="20"/>
      <c r="AP645" s="20"/>
      <c r="AQ645" s="20"/>
      <c r="AR645" s="20"/>
      <c r="AS645" s="20"/>
      <c r="AT645" s="615"/>
      <c r="AU645" s="141"/>
      <c r="AV645" s="141"/>
      <c r="AW645" s="576"/>
      <c r="AX645" s="636"/>
      <c r="AY645" s="174"/>
      <c r="AZ645" s="174"/>
      <c r="BA645" s="574"/>
      <c r="BB645" s="636"/>
      <c r="BC645" s="174"/>
      <c r="BD645" s="174"/>
      <c r="BE645" s="574"/>
      <c r="BF645" s="636"/>
      <c r="BG645" s="174"/>
      <c r="BH645" s="174"/>
      <c r="BI645" s="574"/>
      <c r="BJ645" s="636"/>
      <c r="BK645" s="174"/>
      <c r="BL645" s="174"/>
      <c r="BM645" s="574"/>
      <c r="BN645" s="726"/>
      <c r="BO645" s="174"/>
      <c r="BP645" s="755"/>
      <c r="BQ645" s="756"/>
      <c r="BR645" s="759">
        <f>BR643/BR644</f>
        <v>0.17541285113378144</v>
      </c>
      <c r="BS645" s="174"/>
      <c r="BT645" s="174"/>
      <c r="BU645" s="574"/>
      <c r="BV645" s="636"/>
      <c r="BW645" s="174"/>
      <c r="BX645" s="174"/>
      <c r="BY645" s="574"/>
      <c r="BZ645" s="174"/>
      <c r="CA645" s="174"/>
      <c r="CB645" s="174"/>
      <c r="CC645" s="574"/>
      <c r="CD645" s="636"/>
      <c r="CE645" s="174"/>
      <c r="CF645" s="174"/>
      <c r="CG645" s="574"/>
      <c r="CH645" s="174"/>
      <c r="CI645" s="174"/>
      <c r="CJ645" s="174"/>
      <c r="CK645" s="174"/>
      <c r="CL645" s="174"/>
      <c r="CM645" s="174"/>
      <c r="CN645" s="174"/>
      <c r="CO645" s="174"/>
      <c r="CP645" s="174"/>
      <c r="CQ645" s="174"/>
      <c r="CR645" s="174"/>
      <c r="CS645" s="174"/>
      <c r="CT645" s="174"/>
      <c r="CU645" s="174"/>
      <c r="CV645" s="174"/>
      <c r="CW645" s="174"/>
      <c r="CX645" s="174"/>
      <c r="CY645" s="174"/>
      <c r="CZ645" s="174"/>
      <c r="DA645" s="174"/>
      <c r="DB645" s="174"/>
      <c r="DC645" s="174"/>
      <c r="DD645" s="174"/>
      <c r="DE645" s="174"/>
      <c r="DF645" s="174"/>
      <c r="DG645" s="174"/>
      <c r="DH645" s="174"/>
      <c r="DI645" s="574"/>
      <c r="DJ645" s="1139"/>
      <c r="DK645" s="141"/>
      <c r="DL645" s="141"/>
      <c r="DM645" s="141"/>
      <c r="DN645" s="141"/>
      <c r="DO645" s="141"/>
      <c r="DP645" s="141"/>
      <c r="DQ645" s="615"/>
      <c r="DR645" s="141"/>
      <c r="DS645" s="141"/>
      <c r="DT645" s="141"/>
      <c r="DU645" s="141"/>
      <c r="DV645" s="141"/>
      <c r="DW645" s="141"/>
      <c r="DX645" s="141"/>
      <c r="DY645" s="141"/>
      <c r="DZ645" s="141"/>
      <c r="EA645" s="141"/>
      <c r="EB645" s="174"/>
      <c r="EC645" s="174"/>
      <c r="ED645" s="174"/>
      <c r="EE645" s="174"/>
      <c r="EF645" s="174"/>
      <c r="EG645" s="174"/>
      <c r="EH645" s="174"/>
      <c r="EI645" s="174"/>
      <c r="EJ645" s="574"/>
      <c r="EK645" s="99"/>
      <c r="EL645" s="99"/>
      <c r="EM645" s="99"/>
      <c r="EN645" s="99"/>
      <c r="EO645" s="99"/>
      <c r="EP645" s="99"/>
      <c r="EQ645" s="99"/>
      <c r="ER645" s="99"/>
      <c r="ES645" s="99"/>
      <c r="ET645" s="99"/>
      <c r="EU645" s="99"/>
      <c r="EV645" s="99"/>
      <c r="EW645" s="99"/>
      <c r="EX645" s="99"/>
      <c r="EY645" s="99"/>
      <c r="EZ645" s="99"/>
      <c r="FA645" s="99"/>
      <c r="FB645" s="99"/>
      <c r="FC645" s="99"/>
      <c r="FD645" s="99"/>
      <c r="FE645" s="99"/>
      <c r="FF645" s="99"/>
      <c r="FG645" s="99"/>
      <c r="FH645" s="99"/>
      <c r="FI645" s="99"/>
      <c r="FJ645" s="99"/>
      <c r="FK645" s="99"/>
      <c r="FL645" s="99"/>
      <c r="FM645" s="99"/>
      <c r="FN645" s="99"/>
      <c r="FO645" s="99"/>
      <c r="FP645" s="99"/>
      <c r="FQ645" s="99"/>
      <c r="FR645" s="99"/>
      <c r="FS645" s="99"/>
      <c r="FT645" s="99"/>
      <c r="FU645" s="99"/>
      <c r="FV645" s="99"/>
      <c r="FW645" s="99"/>
      <c r="FX645" s="99"/>
      <c r="FY645" s="99"/>
      <c r="FZ645" s="99"/>
      <c r="GA645" s="99"/>
      <c r="GB645" s="99"/>
      <c r="GC645" s="99"/>
      <c r="GD645" s="99"/>
      <c r="GE645" s="99"/>
      <c r="GF645" s="99"/>
      <c r="GG645" s="99"/>
      <c r="GH645" s="99"/>
      <c r="GI645" s="99"/>
      <c r="GJ645" s="99"/>
      <c r="GK645" s="99"/>
      <c r="GL645" s="99"/>
      <c r="GM645" s="99"/>
      <c r="GN645" s="99"/>
      <c r="GO645" s="99"/>
      <c r="GP645" s="99"/>
      <c r="GQ645" s="99"/>
      <c r="GR645" s="99"/>
      <c r="GS645" s="99"/>
      <c r="GT645" s="99"/>
      <c r="GU645" s="99"/>
      <c r="GV645" s="99"/>
      <c r="GW645" s="99"/>
      <c r="GX645" s="99"/>
      <c r="GY645" s="99"/>
      <c r="GZ645" s="99"/>
      <c r="HA645" s="99"/>
      <c r="HB645" s="99"/>
      <c r="HC645" s="99"/>
      <c r="HD645" s="99"/>
      <c r="HE645" s="99"/>
      <c r="HF645" s="99"/>
      <c r="HG645" s="99"/>
      <c r="HH645" s="99"/>
      <c r="HI645" s="99"/>
      <c r="HJ645" s="99"/>
      <c r="HK645" s="99"/>
      <c r="HL645" s="99"/>
      <c r="HM645" s="99"/>
      <c r="HN645" s="99"/>
      <c r="HO645" s="99"/>
      <c r="HP645" s="99"/>
      <c r="HQ645" s="99"/>
      <c r="HR645" s="99"/>
      <c r="HS645" s="99"/>
      <c r="HT645" s="99"/>
      <c r="HU645" s="99"/>
      <c r="HV645" s="99"/>
      <c r="HW645" s="99"/>
    </row>
    <row r="646" spans="1:231" ht="13.5" hidden="1" customHeight="1" outlineLevel="1">
      <c r="A646" s="4"/>
      <c r="H646" s="4"/>
      <c r="I646" s="1103" t="s">
        <v>431</v>
      </c>
      <c r="J646" s="20"/>
      <c r="K646" s="20"/>
      <c r="L646" s="20"/>
      <c r="M646" s="20"/>
      <c r="N646" s="20"/>
      <c r="O646" s="20"/>
      <c r="P646" s="20"/>
      <c r="Q646" s="20"/>
      <c r="R646" s="20"/>
      <c r="S646" s="20"/>
      <c r="T646" s="20"/>
      <c r="U646" s="20"/>
      <c r="V646" s="20"/>
      <c r="W646" s="20"/>
      <c r="X646" s="20"/>
      <c r="Y646" s="20"/>
      <c r="Z646" s="20"/>
      <c r="AA646" s="20"/>
      <c r="AB646" s="20"/>
      <c r="AC646" s="20"/>
      <c r="AD646" s="20"/>
      <c r="AE646" s="20"/>
      <c r="AF646" s="20"/>
      <c r="AG646" s="20"/>
      <c r="AH646" s="20"/>
      <c r="AI646" s="20"/>
      <c r="AJ646" s="20"/>
      <c r="AK646" s="20"/>
      <c r="AL646" s="20"/>
      <c r="AM646" s="20"/>
      <c r="AN646" s="20"/>
      <c r="AO646" s="20"/>
      <c r="AP646" s="20"/>
      <c r="AQ646" s="20"/>
      <c r="AR646" s="20"/>
      <c r="AS646" s="20"/>
      <c r="AT646" s="615"/>
      <c r="AU646" s="141"/>
      <c r="AV646" s="141"/>
      <c r="AW646" s="576"/>
      <c r="AX646" s="636"/>
      <c r="AY646" s="174"/>
      <c r="AZ646" s="174"/>
      <c r="BA646" s="574"/>
      <c r="BB646" s="636"/>
      <c r="BC646" s="174"/>
      <c r="BD646" s="174"/>
      <c r="BE646" s="574"/>
      <c r="BF646" s="738"/>
      <c r="BG646" s="749"/>
      <c r="BH646" s="749"/>
      <c r="BI646" s="750"/>
      <c r="BJ646" s="738"/>
      <c r="BK646" s="749"/>
      <c r="BL646" s="749"/>
      <c r="BM646" s="750"/>
      <c r="BN646" s="735"/>
      <c r="BO646" s="778"/>
      <c r="BP646" s="778"/>
      <c r="BQ646" s="779"/>
      <c r="BR646" s="759">
        <f>(BR630-BR641)/BR630</f>
        <v>0.17153078516286951</v>
      </c>
      <c r="BS646" s="174"/>
      <c r="BT646" s="174"/>
      <c r="BU646" s="574"/>
      <c r="BV646" s="636"/>
      <c r="BW646" s="174"/>
      <c r="BX646" s="174"/>
      <c r="BY646" s="574"/>
      <c r="BZ646" s="174"/>
      <c r="CA646" s="174"/>
      <c r="CB646" s="174"/>
      <c r="CC646" s="574"/>
      <c r="CD646" s="636"/>
      <c r="CE646" s="174"/>
      <c r="CF646" s="174"/>
      <c r="CG646" s="574"/>
      <c r="CH646" s="174"/>
      <c r="CI646" s="174"/>
      <c r="CJ646" s="174"/>
      <c r="CK646" s="174"/>
      <c r="CL646" s="174"/>
      <c r="CM646" s="174"/>
      <c r="CN646" s="174"/>
      <c r="CO646" s="174"/>
      <c r="CP646" s="174"/>
      <c r="CQ646" s="174"/>
      <c r="CR646" s="174"/>
      <c r="CS646" s="174"/>
      <c r="CT646" s="174"/>
      <c r="CU646" s="174"/>
      <c r="CV646" s="174"/>
      <c r="CW646" s="174"/>
      <c r="CX646" s="174"/>
      <c r="CY646" s="174"/>
      <c r="CZ646" s="174"/>
      <c r="DA646" s="174"/>
      <c r="DB646" s="174"/>
      <c r="DC646" s="174"/>
      <c r="DD646" s="174"/>
      <c r="DE646" s="174"/>
      <c r="DF646" s="174"/>
      <c r="DG646" s="174"/>
      <c r="DH646" s="174"/>
      <c r="DI646" s="574"/>
      <c r="DJ646" s="1139"/>
      <c r="DK646" s="141"/>
      <c r="DL646" s="141"/>
      <c r="DM646" s="141"/>
      <c r="DN646" s="141"/>
      <c r="DO646" s="141"/>
      <c r="DP646" s="141"/>
      <c r="DQ646" s="615"/>
      <c r="DR646" s="141"/>
      <c r="DS646" s="141"/>
      <c r="DT646" s="141"/>
      <c r="DU646" s="141"/>
      <c r="DV646" s="141"/>
      <c r="DW646" s="141"/>
      <c r="DX646" s="141"/>
      <c r="DY646" s="141"/>
      <c r="DZ646" s="141"/>
      <c r="EA646" s="141"/>
      <c r="EB646" s="174"/>
      <c r="EC646" s="174"/>
      <c r="ED646" s="174"/>
      <c r="EE646" s="174"/>
      <c r="EF646" s="174"/>
      <c r="EG646" s="174"/>
      <c r="EH646" s="174"/>
      <c r="EI646" s="174"/>
      <c r="EJ646" s="574"/>
      <c r="EK646" s="99"/>
      <c r="EL646" s="99"/>
      <c r="EM646" s="99"/>
      <c r="EN646" s="99"/>
      <c r="EO646" s="99"/>
      <c r="EP646" s="99"/>
      <c r="EQ646" s="99"/>
      <c r="ER646" s="99"/>
      <c r="ES646" s="99"/>
      <c r="ET646" s="99"/>
      <c r="EU646" s="99"/>
      <c r="EV646" s="99"/>
      <c r="EW646" s="99"/>
      <c r="EX646" s="99"/>
      <c r="EY646" s="99"/>
      <c r="EZ646" s="99"/>
      <c r="FA646" s="99"/>
      <c r="FB646" s="99"/>
      <c r="FC646" s="99"/>
      <c r="FD646" s="99"/>
      <c r="FE646" s="99"/>
      <c r="FF646" s="99"/>
      <c r="FG646" s="99"/>
      <c r="FH646" s="99"/>
      <c r="FI646" s="99"/>
      <c r="FJ646" s="99"/>
      <c r="FK646" s="99"/>
      <c r="FL646" s="99"/>
      <c r="FM646" s="99"/>
      <c r="FN646" s="99"/>
      <c r="FO646" s="99"/>
      <c r="FP646" s="99"/>
      <c r="FQ646" s="99"/>
      <c r="FR646" s="99"/>
      <c r="FS646" s="99"/>
      <c r="FT646" s="99"/>
      <c r="FU646" s="99"/>
      <c r="FV646" s="99"/>
      <c r="FW646" s="99"/>
      <c r="FX646" s="99"/>
      <c r="FY646" s="99"/>
      <c r="FZ646" s="99"/>
      <c r="GA646" s="99"/>
      <c r="GB646" s="99"/>
      <c r="GC646" s="99"/>
      <c r="GD646" s="99"/>
      <c r="GE646" s="99"/>
      <c r="GF646" s="99"/>
      <c r="GG646" s="99"/>
      <c r="GH646" s="99"/>
      <c r="GI646" s="99"/>
      <c r="GJ646" s="99"/>
      <c r="GK646" s="99"/>
      <c r="GL646" s="99"/>
      <c r="GM646" s="99"/>
      <c r="GN646" s="99"/>
      <c r="GO646" s="99"/>
      <c r="GP646" s="99"/>
      <c r="GQ646" s="99"/>
      <c r="GR646" s="99"/>
      <c r="GS646" s="99"/>
      <c r="GT646" s="99"/>
      <c r="GU646" s="99"/>
      <c r="GV646" s="99"/>
      <c r="GW646" s="99"/>
      <c r="GX646" s="99"/>
      <c r="GY646" s="99"/>
      <c r="GZ646" s="99"/>
      <c r="HA646" s="99"/>
      <c r="HB646" s="99"/>
      <c r="HC646" s="99"/>
      <c r="HD646" s="99"/>
      <c r="HE646" s="99"/>
      <c r="HF646" s="99"/>
      <c r="HG646" s="99"/>
      <c r="HH646" s="99"/>
      <c r="HI646" s="99"/>
      <c r="HJ646" s="99"/>
      <c r="HK646" s="99"/>
      <c r="HL646" s="99"/>
      <c r="HM646" s="99"/>
      <c r="HN646" s="99"/>
      <c r="HO646" s="99"/>
      <c r="HP646" s="99"/>
      <c r="HQ646" s="99"/>
      <c r="HR646" s="99"/>
      <c r="HS646" s="99"/>
      <c r="HT646" s="99"/>
      <c r="HU646" s="99"/>
      <c r="HV646" s="99"/>
      <c r="HW646" s="99"/>
    </row>
    <row r="647" spans="1:231" ht="13.5" hidden="1" customHeight="1" outlineLevel="1">
      <c r="A647" s="4"/>
      <c r="H647" s="4"/>
      <c r="I647" s="1103"/>
      <c r="J647" s="20"/>
      <c r="K647" s="20"/>
      <c r="L647" s="20"/>
      <c r="M647" s="20"/>
      <c r="N647" s="20"/>
      <c r="O647" s="20"/>
      <c r="P647" s="20"/>
      <c r="Q647" s="20"/>
      <c r="R647" s="20"/>
      <c r="S647" s="20"/>
      <c r="T647" s="20"/>
      <c r="U647" s="20"/>
      <c r="V647" s="20"/>
      <c r="W647" s="20"/>
      <c r="X647" s="20"/>
      <c r="Y647" s="20"/>
      <c r="Z647" s="20"/>
      <c r="AA647" s="20"/>
      <c r="AB647" s="20"/>
      <c r="AC647" s="20"/>
      <c r="AD647" s="20"/>
      <c r="AE647" s="20"/>
      <c r="AF647" s="20"/>
      <c r="AG647" s="20"/>
      <c r="AH647" s="20"/>
      <c r="AI647" s="20"/>
      <c r="AJ647" s="20"/>
      <c r="AK647" s="20"/>
      <c r="AL647" s="20"/>
      <c r="AM647" s="20"/>
      <c r="AN647" s="20"/>
      <c r="AO647" s="20"/>
      <c r="AP647" s="20"/>
      <c r="AQ647" s="20"/>
      <c r="AR647" s="20"/>
      <c r="AS647" s="20"/>
      <c r="AT647" s="615"/>
      <c r="AU647" s="141"/>
      <c r="AV647" s="141"/>
      <c r="AW647" s="576"/>
      <c r="AX647" s="636"/>
      <c r="AY647" s="174"/>
      <c r="AZ647" s="174"/>
      <c r="BA647" s="574"/>
      <c r="BB647" s="636"/>
      <c r="BC647" s="174"/>
      <c r="BD647" s="174"/>
      <c r="BE647" s="574"/>
      <c r="BF647" s="738"/>
      <c r="BG647" s="749"/>
      <c r="BH647" s="749"/>
      <c r="BI647" s="750"/>
      <c r="BJ647" s="738"/>
      <c r="BK647" s="749"/>
      <c r="BL647" s="749"/>
      <c r="BM647" s="750"/>
      <c r="BN647" s="735"/>
      <c r="BO647" s="778"/>
      <c r="BP647" s="778"/>
      <c r="BQ647" s="779"/>
      <c r="BR647" s="759"/>
      <c r="BS647" s="174"/>
      <c r="BT647" s="174"/>
      <c r="BU647" s="574"/>
      <c r="BV647" s="636"/>
      <c r="BW647" s="174"/>
      <c r="BX647" s="174"/>
      <c r="BY647" s="574"/>
      <c r="BZ647" s="174"/>
      <c r="CA647" s="174"/>
      <c r="CB647" s="174"/>
      <c r="CC647" s="574"/>
      <c r="CD647" s="636"/>
      <c r="CE647" s="174"/>
      <c r="CF647" s="174"/>
      <c r="CG647" s="574"/>
      <c r="CH647" s="174"/>
      <c r="CI647" s="174"/>
      <c r="CJ647" s="174"/>
      <c r="CK647" s="174"/>
      <c r="CL647" s="174"/>
      <c r="CM647" s="174"/>
      <c r="CN647" s="174"/>
      <c r="CO647" s="174"/>
      <c r="CP647" s="174"/>
      <c r="CQ647" s="174"/>
      <c r="CR647" s="174"/>
      <c r="CS647" s="174"/>
      <c r="CT647" s="174"/>
      <c r="CU647" s="174"/>
      <c r="CV647" s="174"/>
      <c r="CW647" s="174"/>
      <c r="CX647" s="174"/>
      <c r="CY647" s="174"/>
      <c r="CZ647" s="174"/>
      <c r="DA647" s="174"/>
      <c r="DB647" s="174"/>
      <c r="DC647" s="174"/>
      <c r="DD647" s="174"/>
      <c r="DE647" s="174"/>
      <c r="DF647" s="174"/>
      <c r="DG647" s="174"/>
      <c r="DH647" s="174"/>
      <c r="DI647" s="574"/>
      <c r="DJ647" s="1139"/>
      <c r="DK647" s="141"/>
      <c r="DL647" s="141"/>
      <c r="DM647" s="141"/>
      <c r="DN647" s="141"/>
      <c r="DO647" s="141"/>
      <c r="DP647" s="141"/>
      <c r="DQ647" s="615"/>
      <c r="DR647" s="141"/>
      <c r="DS647" s="141"/>
      <c r="DT647" s="141"/>
      <c r="DU647" s="141"/>
      <c r="DV647" s="141"/>
      <c r="DW647" s="141"/>
      <c r="DX647" s="141"/>
      <c r="DY647" s="141"/>
      <c r="DZ647" s="141"/>
      <c r="EA647" s="141"/>
      <c r="EB647" s="174"/>
      <c r="EC647" s="174"/>
      <c r="ED647" s="174"/>
      <c r="EE647" s="174"/>
      <c r="EF647" s="174"/>
      <c r="EG647" s="174"/>
      <c r="EH647" s="174"/>
      <c r="EI647" s="174"/>
      <c r="EJ647" s="574"/>
      <c r="EK647" s="99"/>
      <c r="EL647" s="99"/>
      <c r="EM647" s="99"/>
      <c r="EN647" s="99"/>
      <c r="EO647" s="99"/>
      <c r="EP647" s="99"/>
      <c r="EQ647" s="99"/>
      <c r="ER647" s="99"/>
      <c r="ES647" s="99"/>
      <c r="ET647" s="99"/>
      <c r="EU647" s="99"/>
      <c r="EV647" s="99"/>
      <c r="EW647" s="99"/>
      <c r="EX647" s="99"/>
      <c r="EY647" s="99"/>
      <c r="EZ647" s="99"/>
      <c r="FA647" s="99"/>
      <c r="FB647" s="99"/>
      <c r="FC647" s="99"/>
      <c r="FD647" s="99"/>
      <c r="FE647" s="99"/>
      <c r="FF647" s="99"/>
      <c r="FG647" s="99"/>
      <c r="FH647" s="99"/>
      <c r="FI647" s="99"/>
      <c r="FJ647" s="99"/>
      <c r="FK647" s="99"/>
      <c r="FL647" s="99"/>
      <c r="FM647" s="99"/>
      <c r="FN647" s="99"/>
      <c r="FO647" s="99"/>
      <c r="FP647" s="99"/>
      <c r="FQ647" s="99"/>
      <c r="FR647" s="99"/>
      <c r="FS647" s="99"/>
      <c r="FT647" s="99"/>
      <c r="FU647" s="99"/>
      <c r="FV647" s="99"/>
      <c r="FW647" s="99"/>
      <c r="FX647" s="99"/>
      <c r="FY647" s="99"/>
      <c r="FZ647" s="99"/>
      <c r="GA647" s="99"/>
      <c r="GB647" s="99"/>
      <c r="GC647" s="99"/>
      <c r="GD647" s="99"/>
      <c r="GE647" s="99"/>
      <c r="GF647" s="99"/>
      <c r="GG647" s="99"/>
      <c r="GH647" s="99"/>
      <c r="GI647" s="99"/>
      <c r="GJ647" s="99"/>
      <c r="GK647" s="99"/>
      <c r="GL647" s="99"/>
      <c r="GM647" s="99"/>
      <c r="GN647" s="99"/>
      <c r="GO647" s="99"/>
      <c r="GP647" s="99"/>
      <c r="GQ647" s="99"/>
      <c r="GR647" s="99"/>
      <c r="GS647" s="99"/>
      <c r="GT647" s="99"/>
      <c r="GU647" s="99"/>
      <c r="GV647" s="99"/>
      <c r="GW647" s="99"/>
      <c r="GX647" s="99"/>
      <c r="GY647" s="99"/>
      <c r="GZ647" s="99"/>
      <c r="HA647" s="99"/>
      <c r="HB647" s="99"/>
      <c r="HC647" s="99"/>
      <c r="HD647" s="99"/>
      <c r="HE647" s="99"/>
      <c r="HF647" s="99"/>
      <c r="HG647" s="99"/>
      <c r="HH647" s="99"/>
      <c r="HI647" s="99"/>
      <c r="HJ647" s="99"/>
      <c r="HK647" s="99"/>
      <c r="HL647" s="99"/>
      <c r="HM647" s="99"/>
      <c r="HN647" s="99"/>
      <c r="HO647" s="99"/>
      <c r="HP647" s="99"/>
      <c r="HQ647" s="99"/>
      <c r="HR647" s="99"/>
      <c r="HS647" s="99"/>
      <c r="HT647" s="99"/>
      <c r="HU647" s="99"/>
      <c r="HV647" s="99"/>
      <c r="HW647" s="99"/>
    </row>
    <row r="648" spans="1:231" ht="13.5" hidden="1" customHeight="1" outlineLevel="1">
      <c r="A648" s="4"/>
      <c r="H648" s="4"/>
      <c r="I648" s="1110" t="s">
        <v>447</v>
      </c>
      <c r="J648" s="20"/>
      <c r="K648" s="20"/>
      <c r="L648" s="20"/>
      <c r="M648" s="20"/>
      <c r="N648" s="20"/>
      <c r="O648" s="20"/>
      <c r="P648" s="20"/>
      <c r="Q648" s="20"/>
      <c r="R648" s="20"/>
      <c r="S648" s="20"/>
      <c r="T648" s="20"/>
      <c r="U648" s="20"/>
      <c r="V648" s="20"/>
      <c r="W648" s="20"/>
      <c r="X648" s="20"/>
      <c r="Y648" s="20"/>
      <c r="Z648" s="20"/>
      <c r="AA648" s="20"/>
      <c r="AB648" s="20"/>
      <c r="AC648" s="20"/>
      <c r="AD648" s="20"/>
      <c r="AE648" s="20"/>
      <c r="AF648" s="20"/>
      <c r="AG648" s="20"/>
      <c r="AH648" s="20"/>
      <c r="AI648" s="20"/>
      <c r="AJ648" s="20"/>
      <c r="AK648" s="20"/>
      <c r="AL648" s="20"/>
      <c r="AM648" s="20"/>
      <c r="AN648" s="20"/>
      <c r="AO648" s="20"/>
      <c r="AP648" s="20"/>
      <c r="AQ648" s="20"/>
      <c r="AR648" s="20"/>
      <c r="AS648" s="20"/>
      <c r="AT648" s="615"/>
      <c r="AU648" s="141"/>
      <c r="AV648" s="141"/>
      <c r="AW648" s="576"/>
      <c r="AX648" s="636"/>
      <c r="AY648" s="174"/>
      <c r="AZ648" s="174"/>
      <c r="BA648" s="574"/>
      <c r="BB648" s="636"/>
      <c r="BC648" s="174"/>
      <c r="BD648" s="174"/>
      <c r="BE648" s="574"/>
      <c r="BF648" s="636"/>
      <c r="BG648" s="174"/>
      <c r="BH648" s="174"/>
      <c r="BI648" s="574"/>
      <c r="BJ648" s="636"/>
      <c r="BK648" s="174"/>
      <c r="BL648" s="174"/>
      <c r="BM648" s="574"/>
      <c r="BN648" s="636"/>
      <c r="BO648" s="174"/>
      <c r="BP648" s="174"/>
      <c r="BQ648" s="574"/>
      <c r="BR648" s="636"/>
      <c r="BS648" s="174"/>
      <c r="BT648" s="174"/>
      <c r="BU648" s="574"/>
      <c r="BV648" s="636"/>
      <c r="BW648" s="174"/>
      <c r="BX648" s="174"/>
      <c r="BY648" s="574"/>
      <c r="BZ648" s="174"/>
      <c r="CA648" s="174"/>
      <c r="CB648" s="174"/>
      <c r="CC648" s="574"/>
      <c r="CD648" s="174"/>
      <c r="CE648" s="174"/>
      <c r="CF648" s="174"/>
      <c r="CG648" s="574"/>
      <c r="CH648" s="174"/>
      <c r="CI648" s="174"/>
      <c r="CJ648" s="174"/>
      <c r="CK648" s="174"/>
      <c r="CL648" s="174"/>
      <c r="CM648" s="174"/>
      <c r="CN648" s="174"/>
      <c r="CO648" s="174"/>
      <c r="CP648" s="174"/>
      <c r="CQ648" s="174"/>
      <c r="CR648" s="174"/>
      <c r="CS648" s="174"/>
      <c r="CT648" s="174"/>
      <c r="CU648" s="174"/>
      <c r="CV648" s="174"/>
      <c r="CW648" s="174"/>
      <c r="CX648" s="174"/>
      <c r="CY648" s="174"/>
      <c r="CZ648" s="174"/>
      <c r="DA648" s="174"/>
      <c r="DB648" s="174"/>
      <c r="DC648" s="174"/>
      <c r="DD648" s="174"/>
      <c r="DE648" s="174"/>
      <c r="DF648" s="174"/>
      <c r="DG648" s="174"/>
      <c r="DH648" s="174"/>
      <c r="DI648" s="574"/>
      <c r="DJ648" s="1139"/>
      <c r="DK648" s="141"/>
      <c r="DL648" s="141"/>
      <c r="DM648" s="141"/>
      <c r="DN648" s="141"/>
      <c r="DO648" s="141"/>
      <c r="DP648" s="141"/>
      <c r="DQ648" s="615"/>
      <c r="DR648" s="141"/>
      <c r="DS648" s="141"/>
      <c r="DT648" s="141"/>
      <c r="DU648" s="141"/>
      <c r="DV648" s="141"/>
      <c r="DW648" s="141"/>
      <c r="DX648" s="141"/>
      <c r="DY648" s="141"/>
      <c r="DZ648" s="141"/>
      <c r="EA648" s="141"/>
      <c r="EB648" s="174"/>
      <c r="EC648" s="174"/>
      <c r="ED648" s="174"/>
      <c r="EE648" s="174"/>
      <c r="EF648" s="174"/>
      <c r="EG648" s="174"/>
      <c r="EH648" s="174"/>
      <c r="EI648" s="174"/>
      <c r="EJ648" s="574"/>
      <c r="EK648" s="99"/>
      <c r="EL648" s="99"/>
      <c r="EM648" s="99"/>
      <c r="EN648" s="99"/>
      <c r="EO648" s="99"/>
      <c r="EP648" s="99"/>
      <c r="EQ648" s="99"/>
      <c r="ER648" s="99"/>
      <c r="ES648" s="99"/>
      <c r="ET648" s="99"/>
      <c r="EU648" s="99"/>
      <c r="EV648" s="99"/>
      <c r="EW648" s="99"/>
      <c r="EX648" s="99"/>
      <c r="EY648" s="99"/>
      <c r="EZ648" s="99"/>
      <c r="FA648" s="99"/>
      <c r="FB648" s="99"/>
      <c r="FC648" s="99"/>
      <c r="FD648" s="99"/>
      <c r="FE648" s="99"/>
      <c r="FF648" s="99"/>
      <c r="FG648" s="99"/>
      <c r="FH648" s="99"/>
      <c r="FI648" s="99"/>
      <c r="FJ648" s="99"/>
      <c r="FK648" s="99"/>
      <c r="FL648" s="99"/>
      <c r="FM648" s="99"/>
      <c r="FN648" s="99"/>
      <c r="FO648" s="99"/>
      <c r="FP648" s="99"/>
      <c r="FQ648" s="99"/>
      <c r="FR648" s="99"/>
      <c r="FS648" s="99"/>
      <c r="FT648" s="99"/>
      <c r="FU648" s="99"/>
      <c r="FV648" s="99"/>
      <c r="FW648" s="99"/>
      <c r="FX648" s="99"/>
      <c r="FY648" s="99"/>
      <c r="FZ648" s="99"/>
      <c r="GA648" s="99"/>
      <c r="GB648" s="99"/>
      <c r="GC648" s="99"/>
      <c r="GD648" s="99"/>
      <c r="GE648" s="99"/>
      <c r="GF648" s="99"/>
      <c r="GG648" s="99"/>
      <c r="GH648" s="99"/>
      <c r="GI648" s="99"/>
      <c r="GJ648" s="99"/>
      <c r="GK648" s="99"/>
      <c r="GL648" s="99"/>
      <c r="GM648" s="99"/>
      <c r="GN648" s="99"/>
      <c r="GO648" s="99"/>
      <c r="GP648" s="99"/>
      <c r="GQ648" s="99"/>
      <c r="GR648" s="99"/>
      <c r="GS648" s="99"/>
      <c r="GT648" s="99"/>
      <c r="GU648" s="99"/>
      <c r="GV648" s="99"/>
      <c r="GW648" s="99"/>
      <c r="GX648" s="99"/>
      <c r="GY648" s="99"/>
      <c r="GZ648" s="99"/>
      <c r="HA648" s="99"/>
      <c r="HB648" s="99"/>
      <c r="HC648" s="99"/>
      <c r="HD648" s="99"/>
      <c r="HE648" s="99"/>
      <c r="HF648" s="99"/>
      <c r="HG648" s="99"/>
      <c r="HH648" s="99"/>
      <c r="HI648" s="99"/>
      <c r="HJ648" s="99"/>
      <c r="HK648" s="99"/>
      <c r="HL648" s="99"/>
      <c r="HM648" s="99"/>
      <c r="HN648" s="99"/>
      <c r="HO648" s="99"/>
      <c r="HP648" s="99"/>
      <c r="HQ648" s="99"/>
      <c r="HR648" s="99"/>
      <c r="HS648" s="99"/>
      <c r="HT648" s="99"/>
      <c r="HU648" s="99"/>
      <c r="HV648" s="99"/>
      <c r="HW648" s="99"/>
    </row>
    <row r="649" spans="1:231" ht="13.5" hidden="1" customHeight="1" outlineLevel="1">
      <c r="A649" s="4"/>
      <c r="H649" s="4"/>
      <c r="I649" s="1072" t="s">
        <v>360</v>
      </c>
      <c r="J649" s="20"/>
      <c r="K649" s="20"/>
      <c r="L649" s="20"/>
      <c r="M649" s="20"/>
      <c r="N649" s="20"/>
      <c r="O649" s="20"/>
      <c r="P649" s="20"/>
      <c r="Q649" s="20"/>
      <c r="R649" s="20"/>
      <c r="S649" s="20"/>
      <c r="T649" s="20"/>
      <c r="U649" s="20"/>
      <c r="V649" s="20"/>
      <c r="W649" s="20"/>
      <c r="X649" s="20"/>
      <c r="Y649" s="20"/>
      <c r="Z649" s="20"/>
      <c r="AA649" s="20"/>
      <c r="AB649" s="20"/>
      <c r="AC649" s="20"/>
      <c r="AD649" s="20"/>
      <c r="AE649" s="20"/>
      <c r="AF649" s="20"/>
      <c r="AG649" s="20"/>
      <c r="AH649" s="20"/>
      <c r="AI649" s="20"/>
      <c r="AJ649" s="20"/>
      <c r="AK649" s="20"/>
      <c r="AL649" s="20"/>
      <c r="AM649" s="20"/>
      <c r="AN649" s="20"/>
      <c r="AO649" s="20"/>
      <c r="AP649" s="20"/>
      <c r="AQ649" s="20"/>
      <c r="AR649" s="20"/>
      <c r="AS649" s="20"/>
      <c r="AT649" s="615"/>
      <c r="AU649" s="141"/>
      <c r="AV649" s="141"/>
      <c r="AW649" s="576"/>
      <c r="AX649" s="636"/>
      <c r="AY649" s="174"/>
      <c r="AZ649" s="174"/>
      <c r="BA649" s="574"/>
      <c r="BB649" s="636"/>
      <c r="BC649" s="174"/>
      <c r="BD649" s="174"/>
      <c r="BE649" s="574"/>
      <c r="BF649" s="636"/>
      <c r="BG649" s="174"/>
      <c r="BH649" s="174"/>
      <c r="BI649" s="574"/>
      <c r="BJ649" s="636"/>
      <c r="BK649" s="174"/>
      <c r="BL649" s="174"/>
      <c r="BM649" s="574"/>
      <c r="BN649" s="636"/>
      <c r="BO649" s="174"/>
      <c r="BP649" s="174"/>
      <c r="BQ649" s="574"/>
      <c r="BR649" s="636"/>
      <c r="BS649" s="174"/>
      <c r="BT649" s="174"/>
      <c r="BU649" s="574"/>
      <c r="BV649" s="636"/>
      <c r="BW649" s="174"/>
      <c r="BX649" s="174"/>
      <c r="BY649" s="574"/>
      <c r="BZ649" s="636"/>
      <c r="CA649" s="174"/>
      <c r="CB649" s="174"/>
      <c r="CC649" s="574"/>
      <c r="CD649" s="174"/>
      <c r="CE649" s="174"/>
      <c r="CF649" s="174"/>
      <c r="CG649" s="574"/>
      <c r="CH649" s="174"/>
      <c r="CI649" s="174"/>
      <c r="CJ649" s="174"/>
      <c r="CK649" s="174"/>
      <c r="CL649" s="174"/>
      <c r="CM649" s="174"/>
      <c r="CN649" s="174"/>
      <c r="CO649" s="174"/>
      <c r="CP649" s="174"/>
      <c r="CQ649" s="174"/>
      <c r="CR649" s="174"/>
      <c r="CS649" s="174"/>
      <c r="CT649" s="174"/>
      <c r="CU649" s="174"/>
      <c r="CV649" s="174"/>
      <c r="CW649" s="174"/>
      <c r="CX649" s="174"/>
      <c r="CY649" s="174"/>
      <c r="CZ649" s="174"/>
      <c r="DA649" s="174"/>
      <c r="DB649" s="174"/>
      <c r="DC649" s="174"/>
      <c r="DD649" s="174"/>
      <c r="DE649" s="174"/>
      <c r="DF649" s="174"/>
      <c r="DG649" s="174"/>
      <c r="DH649" s="174"/>
      <c r="DI649" s="574"/>
      <c r="DJ649" s="1139"/>
      <c r="DK649" s="141"/>
      <c r="DL649" s="141"/>
      <c r="DM649" s="141"/>
      <c r="DN649" s="141"/>
      <c r="DO649" s="141"/>
      <c r="DP649" s="576"/>
      <c r="DQ649" s="141"/>
      <c r="DR649" s="141"/>
      <c r="DS649" s="141"/>
      <c r="DT649" s="141"/>
      <c r="DU649" s="141"/>
      <c r="DV649" s="141"/>
      <c r="DW649" s="141"/>
      <c r="DX649" s="141"/>
      <c r="DY649" s="141"/>
      <c r="DZ649" s="141"/>
      <c r="EA649" s="141"/>
      <c r="EB649" s="174"/>
      <c r="EC649" s="174"/>
      <c r="ED649" s="174"/>
      <c r="EE649" s="174"/>
      <c r="EF649" s="174"/>
      <c r="EG649" s="174"/>
      <c r="EH649" s="174"/>
      <c r="EI649" s="174"/>
      <c r="EJ649" s="574"/>
      <c r="EK649" s="99"/>
      <c r="EL649" s="99"/>
      <c r="EM649" s="99"/>
      <c r="EN649" s="99"/>
      <c r="EO649" s="99"/>
      <c r="EP649" s="99"/>
      <c r="EQ649" s="99"/>
      <c r="ER649" s="99"/>
      <c r="ES649" s="99"/>
      <c r="ET649" s="99"/>
      <c r="EU649" s="99"/>
      <c r="EV649" s="99"/>
      <c r="EW649" s="99"/>
      <c r="EX649" s="99"/>
      <c r="EY649" s="99"/>
      <c r="EZ649" s="99"/>
      <c r="FA649" s="99"/>
      <c r="FB649" s="99"/>
      <c r="FC649" s="99"/>
      <c r="FD649" s="99"/>
      <c r="FE649" s="99"/>
      <c r="FF649" s="99"/>
      <c r="FG649" s="99"/>
      <c r="FH649" s="99"/>
      <c r="FI649" s="99"/>
      <c r="FJ649" s="99"/>
      <c r="FK649" s="99"/>
      <c r="FL649" s="99"/>
      <c r="FM649" s="99"/>
      <c r="FN649" s="99"/>
      <c r="FO649" s="99"/>
      <c r="FP649" s="99"/>
      <c r="FQ649" s="99"/>
      <c r="FR649" s="99"/>
      <c r="FS649" s="99"/>
      <c r="FT649" s="99"/>
      <c r="FU649" s="99"/>
      <c r="FV649" s="99"/>
      <c r="FW649" s="99"/>
      <c r="FX649" s="99"/>
      <c r="FY649" s="99"/>
      <c r="FZ649" s="99"/>
      <c r="GA649" s="99"/>
      <c r="GB649" s="99"/>
      <c r="GC649" s="99"/>
      <c r="GD649" s="99"/>
      <c r="GE649" s="99"/>
      <c r="GF649" s="99"/>
      <c r="GG649" s="99"/>
      <c r="GH649" s="99"/>
      <c r="GI649" s="99"/>
      <c r="GJ649" s="99"/>
      <c r="GK649" s="99"/>
      <c r="GL649" s="99"/>
      <c r="GM649" s="99"/>
      <c r="GN649" s="99"/>
      <c r="GO649" s="99"/>
      <c r="GP649" s="99"/>
      <c r="GQ649" s="99"/>
      <c r="GR649" s="99"/>
      <c r="GS649" s="99"/>
      <c r="GT649" s="99"/>
      <c r="GU649" s="99"/>
      <c r="GV649" s="99"/>
      <c r="GW649" s="99"/>
      <c r="GX649" s="99"/>
      <c r="GY649" s="99"/>
      <c r="GZ649" s="99"/>
      <c r="HA649" s="99"/>
      <c r="HB649" s="99"/>
      <c r="HC649" s="99"/>
      <c r="HD649" s="99"/>
      <c r="HE649" s="99"/>
      <c r="HF649" s="99"/>
      <c r="HG649" s="99"/>
      <c r="HH649" s="99"/>
      <c r="HI649" s="99"/>
      <c r="HJ649" s="99"/>
      <c r="HK649" s="99"/>
      <c r="HL649" s="99"/>
      <c r="HM649" s="99"/>
      <c r="HN649" s="99"/>
      <c r="HO649" s="99"/>
      <c r="HP649" s="99"/>
      <c r="HQ649" s="99"/>
      <c r="HR649" s="99"/>
      <c r="HS649" s="99"/>
      <c r="HT649" s="99"/>
      <c r="HU649" s="99"/>
      <c r="HV649" s="99"/>
      <c r="HW649" s="99"/>
    </row>
    <row r="650" spans="1:231" ht="13.5" hidden="1" customHeight="1" outlineLevel="2">
      <c r="A650" s="4"/>
      <c r="H650" s="4"/>
      <c r="I650" s="1073" t="s">
        <v>432</v>
      </c>
      <c r="J650" s="20"/>
      <c r="K650" s="20"/>
      <c r="L650" s="20"/>
      <c r="M650" s="20"/>
      <c r="N650" s="20"/>
      <c r="O650" s="20"/>
      <c r="P650" s="20"/>
      <c r="Q650" s="20"/>
      <c r="R650" s="20"/>
      <c r="S650" s="20"/>
      <c r="T650" s="20"/>
      <c r="U650" s="20"/>
      <c r="V650" s="20"/>
      <c r="W650" s="20"/>
      <c r="X650" s="20"/>
      <c r="Y650" s="20"/>
      <c r="Z650" s="20"/>
      <c r="AA650" s="20"/>
      <c r="AB650" s="20"/>
      <c r="AC650" s="20"/>
      <c r="AD650" s="20"/>
      <c r="AE650" s="20"/>
      <c r="AF650" s="20"/>
      <c r="AG650" s="20"/>
      <c r="AH650" s="20"/>
      <c r="AI650" s="20"/>
      <c r="AJ650" s="20"/>
      <c r="AK650" s="20"/>
      <c r="AL650" s="20"/>
      <c r="AM650" s="20"/>
      <c r="AN650" s="20"/>
      <c r="AO650" s="20"/>
      <c r="AP650" s="20"/>
      <c r="AQ650" s="20"/>
      <c r="AR650" s="20"/>
      <c r="AS650" s="20"/>
      <c r="AT650" s="615"/>
      <c r="AU650" s="141"/>
      <c r="AV650" s="141"/>
      <c r="AW650" s="576"/>
      <c r="AX650" s="636"/>
      <c r="AY650" s="174"/>
      <c r="AZ650" s="174"/>
      <c r="BA650" s="574"/>
      <c r="BB650" s="636"/>
      <c r="BC650" s="174"/>
      <c r="BD650" s="174"/>
      <c r="BE650" s="574"/>
      <c r="BF650" s="636"/>
      <c r="BG650" s="174"/>
      <c r="BH650" s="174"/>
      <c r="BI650" s="574"/>
      <c r="BJ650" s="636"/>
      <c r="BK650" s="174"/>
      <c r="BL650" s="174"/>
      <c r="BM650" s="574"/>
      <c r="BN650" s="732"/>
      <c r="BO650" s="174"/>
      <c r="BP650" s="174"/>
      <c r="BQ650" s="574"/>
      <c r="BR650" s="636"/>
      <c r="BS650" s="174"/>
      <c r="BT650" s="174"/>
      <c r="BU650" s="574"/>
      <c r="BV650" s="636"/>
      <c r="BW650" s="174"/>
      <c r="BX650" s="174"/>
      <c r="BY650" s="574"/>
      <c r="BZ650" s="636"/>
      <c r="CA650" s="174"/>
      <c r="CB650" s="174"/>
      <c r="CC650" s="574"/>
      <c r="CD650" s="174"/>
      <c r="CE650" s="174"/>
      <c r="CF650" s="174"/>
      <c r="CG650" s="574"/>
      <c r="CH650" s="174"/>
      <c r="CI650" s="174"/>
      <c r="CJ650" s="174"/>
      <c r="CK650" s="174"/>
      <c r="CL650" s="174"/>
      <c r="CM650" s="174"/>
      <c r="CN650" s="174"/>
      <c r="CO650" s="174"/>
      <c r="CP650" s="174"/>
      <c r="CQ650" s="174"/>
      <c r="CR650" s="174"/>
      <c r="CS650" s="174"/>
      <c r="CT650" s="174"/>
      <c r="CU650" s="174"/>
      <c r="CV650" s="174"/>
      <c r="CW650" s="174"/>
      <c r="CX650" s="174"/>
      <c r="CY650" s="174"/>
      <c r="CZ650" s="174"/>
      <c r="DA650" s="174"/>
      <c r="DB650" s="174"/>
      <c r="DC650" s="174"/>
      <c r="DD650" s="174"/>
      <c r="DE650" s="174"/>
      <c r="DF650" s="174"/>
      <c r="DG650" s="174"/>
      <c r="DH650" s="174"/>
      <c r="DI650" s="574"/>
      <c r="DJ650" s="1139"/>
      <c r="DK650" s="141"/>
      <c r="DL650" s="141"/>
      <c r="DM650" s="141"/>
      <c r="DN650" s="141"/>
      <c r="DO650" s="141"/>
      <c r="DP650" s="576"/>
      <c r="DQ650" s="141"/>
      <c r="DR650" s="141"/>
      <c r="DS650" s="141"/>
      <c r="DT650" s="141"/>
      <c r="DU650" s="141"/>
      <c r="DV650" s="141"/>
      <c r="DW650" s="141"/>
      <c r="DX650" s="141"/>
      <c r="DY650" s="141"/>
      <c r="DZ650" s="141"/>
      <c r="EA650" s="141"/>
      <c r="EB650" s="174"/>
      <c r="EC650" s="174"/>
      <c r="ED650" s="174"/>
      <c r="EE650" s="174"/>
      <c r="EF650" s="174"/>
      <c r="EG650" s="174"/>
      <c r="EH650" s="174"/>
      <c r="EI650" s="174"/>
      <c r="EJ650" s="574"/>
      <c r="EK650" s="99"/>
      <c r="EL650" s="99"/>
      <c r="EM650" s="99"/>
      <c r="EN650" s="99"/>
      <c r="EO650" s="99"/>
      <c r="EP650" s="99"/>
      <c r="EQ650" s="99"/>
      <c r="ER650" s="99"/>
      <c r="ES650" s="99"/>
      <c r="ET650" s="99"/>
      <c r="EU650" s="99"/>
      <c r="EV650" s="99"/>
      <c r="EW650" s="99"/>
      <c r="EX650" s="99"/>
      <c r="EY650" s="99"/>
      <c r="EZ650" s="99"/>
      <c r="FA650" s="99"/>
      <c r="FB650" s="99"/>
      <c r="FC650" s="99"/>
      <c r="FD650" s="99"/>
      <c r="FE650" s="99"/>
      <c r="FF650" s="99"/>
      <c r="FG650" s="99"/>
      <c r="FH650" s="99"/>
      <c r="FI650" s="99"/>
      <c r="FJ650" s="99"/>
      <c r="FK650" s="99"/>
      <c r="FL650" s="99"/>
      <c r="FM650" s="99"/>
      <c r="FN650" s="99"/>
      <c r="FO650" s="99"/>
      <c r="FP650" s="99"/>
      <c r="FQ650" s="99"/>
      <c r="FR650" s="99"/>
      <c r="FS650" s="99"/>
      <c r="FT650" s="99"/>
      <c r="FU650" s="99"/>
      <c r="FV650" s="99"/>
      <c r="FW650" s="99"/>
      <c r="FX650" s="99"/>
      <c r="FY650" s="99"/>
      <c r="FZ650" s="99"/>
      <c r="GA650" s="99"/>
      <c r="GB650" s="99"/>
      <c r="GC650" s="99"/>
      <c r="GD650" s="99"/>
      <c r="GE650" s="99"/>
      <c r="GF650" s="99"/>
      <c r="GG650" s="99"/>
      <c r="GH650" s="99"/>
      <c r="GI650" s="99"/>
      <c r="GJ650" s="99"/>
      <c r="GK650" s="99"/>
      <c r="GL650" s="99"/>
      <c r="GM650" s="99"/>
      <c r="GN650" s="99"/>
      <c r="GO650" s="99"/>
      <c r="GP650" s="99"/>
      <c r="GQ650" s="99"/>
      <c r="GR650" s="99"/>
      <c r="GS650" s="99"/>
      <c r="GT650" s="99"/>
      <c r="GU650" s="99"/>
      <c r="GV650" s="99"/>
      <c r="GW650" s="99"/>
      <c r="GX650" s="99"/>
      <c r="GY650" s="99"/>
      <c r="GZ650" s="99"/>
      <c r="HA650" s="99"/>
      <c r="HB650" s="99"/>
      <c r="HC650" s="99"/>
      <c r="HD650" s="99"/>
      <c r="HE650" s="99"/>
      <c r="HF650" s="99"/>
      <c r="HG650" s="99"/>
      <c r="HH650" s="99"/>
      <c r="HI650" s="99"/>
      <c r="HJ650" s="99"/>
      <c r="HK650" s="99"/>
      <c r="HL650" s="99"/>
      <c r="HM650" s="99"/>
      <c r="HN650" s="99"/>
      <c r="HO650" s="99"/>
      <c r="HP650" s="99"/>
      <c r="HQ650" s="99"/>
      <c r="HR650" s="99"/>
      <c r="HS650" s="99"/>
      <c r="HT650" s="99"/>
      <c r="HU650" s="99"/>
      <c r="HV650" s="99"/>
      <c r="HW650" s="99"/>
    </row>
    <row r="651" spans="1:231" ht="13.5" hidden="1" customHeight="1" outlineLevel="2">
      <c r="A651" s="4"/>
      <c r="H651" s="4"/>
      <c r="I651" s="1074" t="s">
        <v>164</v>
      </c>
      <c r="J651" s="20"/>
      <c r="K651" s="20"/>
      <c r="L651" s="20"/>
      <c r="M651" s="20"/>
      <c r="N651" s="20"/>
      <c r="O651" s="20"/>
      <c r="P651" s="20"/>
      <c r="Q651" s="20"/>
      <c r="R651" s="20"/>
      <c r="S651" s="20"/>
      <c r="T651" s="20"/>
      <c r="U651" s="20"/>
      <c r="V651" s="20"/>
      <c r="W651" s="20"/>
      <c r="X651" s="20"/>
      <c r="Y651" s="20"/>
      <c r="Z651" s="20"/>
      <c r="AA651" s="20"/>
      <c r="AB651" s="20"/>
      <c r="AC651" s="20"/>
      <c r="AD651" s="20"/>
      <c r="AE651" s="20"/>
      <c r="AF651" s="20"/>
      <c r="AG651" s="20"/>
      <c r="AH651" s="20"/>
      <c r="AI651" s="20"/>
      <c r="AJ651" s="20"/>
      <c r="AK651" s="20"/>
      <c r="AL651" s="20"/>
      <c r="AM651" s="20"/>
      <c r="AN651" s="20"/>
      <c r="AO651" s="20"/>
      <c r="AP651" s="20"/>
      <c r="AQ651" s="20"/>
      <c r="AR651" s="20"/>
      <c r="AS651" s="20"/>
      <c r="AT651" s="615"/>
      <c r="AU651" s="141"/>
      <c r="AV651" s="141"/>
      <c r="AW651" s="576"/>
      <c r="AX651" s="636"/>
      <c r="AY651" s="174"/>
      <c r="AZ651" s="174"/>
      <c r="BA651" s="574"/>
      <c r="BB651" s="636"/>
      <c r="BC651" s="174"/>
      <c r="BD651" s="174"/>
      <c r="BE651" s="574"/>
      <c r="BF651" s="636"/>
      <c r="BG651" s="174"/>
      <c r="BH651" s="174"/>
      <c r="BI651" s="574"/>
      <c r="BJ651" s="636"/>
      <c r="BK651" s="174"/>
      <c r="BL651" s="174"/>
      <c r="BM651" s="574"/>
      <c r="BN651" s="732"/>
      <c r="BO651" s="174"/>
      <c r="BP651" s="174"/>
      <c r="BQ651" s="574"/>
      <c r="BR651" s="1043"/>
      <c r="BS651" s="174"/>
      <c r="BT651" s="174"/>
      <c r="BU651" s="574"/>
      <c r="BV651" s="636"/>
      <c r="BW651" s="174"/>
      <c r="BX651" s="174"/>
      <c r="BY651" s="574"/>
      <c r="BZ651" s="636"/>
      <c r="CA651" s="174"/>
      <c r="CB651" s="174"/>
      <c r="CC651" s="574"/>
      <c r="CD651" s="174"/>
      <c r="CE651" s="174"/>
      <c r="CF651" s="174"/>
      <c r="CG651" s="574"/>
      <c r="CH651" s="174"/>
      <c r="CI651" s="174"/>
      <c r="CJ651" s="174"/>
      <c r="CK651" s="174"/>
      <c r="CL651" s="174"/>
      <c r="CM651" s="174"/>
      <c r="CN651" s="174"/>
      <c r="CO651" s="174"/>
      <c r="CP651" s="174"/>
      <c r="CQ651" s="174"/>
      <c r="CR651" s="174"/>
      <c r="CS651" s="174"/>
      <c r="CT651" s="174"/>
      <c r="CU651" s="174"/>
      <c r="CV651" s="174"/>
      <c r="CW651" s="174"/>
      <c r="CX651" s="174"/>
      <c r="CY651" s="174"/>
      <c r="CZ651" s="174"/>
      <c r="DA651" s="174"/>
      <c r="DB651" s="174"/>
      <c r="DC651" s="174"/>
      <c r="DD651" s="174"/>
      <c r="DE651" s="174"/>
      <c r="DF651" s="174"/>
      <c r="DG651" s="174"/>
      <c r="DH651" s="174"/>
      <c r="DI651" s="574"/>
      <c r="DJ651" s="1139"/>
      <c r="DK651" s="141"/>
      <c r="DL651" s="141"/>
      <c r="DM651" s="141"/>
      <c r="DN651" s="141"/>
      <c r="DO651" s="141"/>
      <c r="DP651" s="141"/>
      <c r="DQ651" s="615"/>
      <c r="DR651" s="141"/>
      <c r="DS651" s="141"/>
      <c r="DT651" s="141"/>
      <c r="DU651" s="141"/>
      <c r="DV651" s="141"/>
      <c r="DW651" s="141"/>
      <c r="DX651" s="141"/>
      <c r="DY651" s="141"/>
      <c r="DZ651" s="141"/>
      <c r="EA651" s="141"/>
      <c r="EB651" s="174"/>
      <c r="EC651" s="174"/>
      <c r="ED651" s="174"/>
      <c r="EE651" s="174"/>
      <c r="EF651" s="174"/>
      <c r="EG651" s="174"/>
      <c r="EH651" s="174"/>
      <c r="EI651" s="174"/>
      <c r="EJ651" s="574"/>
      <c r="EK651" s="99"/>
      <c r="EL651" s="99"/>
      <c r="EM651" s="99"/>
      <c r="EN651" s="99"/>
      <c r="EO651" s="99"/>
      <c r="EP651" s="99"/>
      <c r="EQ651" s="99"/>
      <c r="ER651" s="99"/>
      <c r="ES651" s="99"/>
      <c r="ET651" s="99"/>
      <c r="EU651" s="99"/>
      <c r="EV651" s="99"/>
      <c r="EW651" s="99"/>
      <c r="EX651" s="99"/>
      <c r="EY651" s="99"/>
      <c r="EZ651" s="99"/>
      <c r="FA651" s="99"/>
      <c r="FB651" s="99"/>
      <c r="FC651" s="99"/>
      <c r="FD651" s="99"/>
      <c r="FE651" s="99"/>
      <c r="FF651" s="99"/>
      <c r="FG651" s="99"/>
      <c r="FH651" s="99"/>
      <c r="FI651" s="99"/>
      <c r="FJ651" s="99"/>
      <c r="FK651" s="99"/>
      <c r="FL651" s="99"/>
      <c r="FM651" s="99"/>
      <c r="FN651" s="99"/>
      <c r="FO651" s="99"/>
      <c r="FP651" s="99"/>
      <c r="FQ651" s="99"/>
      <c r="FR651" s="99"/>
      <c r="FS651" s="99"/>
      <c r="FT651" s="99"/>
      <c r="FU651" s="99"/>
      <c r="FV651" s="99"/>
      <c r="FW651" s="99"/>
      <c r="FX651" s="99"/>
      <c r="FY651" s="99"/>
      <c r="FZ651" s="99"/>
      <c r="GA651" s="99"/>
      <c r="GB651" s="99"/>
      <c r="GC651" s="99"/>
      <c r="GD651" s="99"/>
      <c r="GE651" s="99"/>
      <c r="GF651" s="99"/>
      <c r="GG651" s="99"/>
      <c r="GH651" s="99"/>
      <c r="GI651" s="99"/>
      <c r="GJ651" s="99"/>
      <c r="GK651" s="99"/>
      <c r="GL651" s="99"/>
      <c r="GM651" s="99"/>
      <c r="GN651" s="99"/>
      <c r="GO651" s="99"/>
      <c r="GP651" s="99"/>
      <c r="GQ651" s="99"/>
      <c r="GR651" s="99"/>
      <c r="GS651" s="99"/>
      <c r="GT651" s="99"/>
      <c r="GU651" s="99"/>
      <c r="GV651" s="99"/>
      <c r="GW651" s="99"/>
      <c r="GX651" s="99"/>
      <c r="GY651" s="99"/>
      <c r="GZ651" s="99"/>
      <c r="HA651" s="99"/>
      <c r="HB651" s="99"/>
      <c r="HC651" s="99"/>
      <c r="HD651" s="99"/>
      <c r="HE651" s="99"/>
      <c r="HF651" s="99"/>
      <c r="HG651" s="99"/>
      <c r="HH651" s="99"/>
      <c r="HI651" s="99"/>
      <c r="HJ651" s="99"/>
      <c r="HK651" s="99"/>
      <c r="HL651" s="99"/>
      <c r="HM651" s="99"/>
      <c r="HN651" s="99"/>
      <c r="HO651" s="99"/>
      <c r="HP651" s="99"/>
      <c r="HQ651" s="99"/>
      <c r="HR651" s="99"/>
      <c r="HS651" s="99"/>
      <c r="HT651" s="99"/>
      <c r="HU651" s="99"/>
      <c r="HV651" s="99"/>
      <c r="HW651" s="99"/>
    </row>
    <row r="652" spans="1:231" ht="13.5" hidden="1" customHeight="1" outlineLevel="2">
      <c r="A652" s="4"/>
      <c r="H652" s="4"/>
      <c r="I652" s="1075" t="s">
        <v>361</v>
      </c>
      <c r="J652" s="20"/>
      <c r="K652" s="20"/>
      <c r="L652" s="20"/>
      <c r="M652" s="20"/>
      <c r="N652" s="20"/>
      <c r="O652" s="20"/>
      <c r="P652" s="20"/>
      <c r="Q652" s="20"/>
      <c r="R652" s="20"/>
      <c r="S652" s="20"/>
      <c r="T652" s="20"/>
      <c r="U652" s="20"/>
      <c r="V652" s="20"/>
      <c r="W652" s="20"/>
      <c r="X652" s="20"/>
      <c r="Y652" s="20"/>
      <c r="Z652" s="20"/>
      <c r="AA652" s="20"/>
      <c r="AB652" s="20"/>
      <c r="AC652" s="20"/>
      <c r="AD652" s="20"/>
      <c r="AE652" s="20"/>
      <c r="AF652" s="20"/>
      <c r="AG652" s="20"/>
      <c r="AH652" s="20"/>
      <c r="AI652" s="20"/>
      <c r="AJ652" s="20"/>
      <c r="AK652" s="20"/>
      <c r="AL652" s="20"/>
      <c r="AM652" s="20"/>
      <c r="AN652" s="20"/>
      <c r="AO652" s="20"/>
      <c r="AP652" s="20"/>
      <c r="AQ652" s="20"/>
      <c r="AR652" s="20"/>
      <c r="AS652" s="20"/>
      <c r="AT652" s="615"/>
      <c r="AU652" s="141"/>
      <c r="AV652" s="141"/>
      <c r="AW652" s="576"/>
      <c r="AX652" s="636"/>
      <c r="AY652" s="174"/>
      <c r="AZ652" s="174"/>
      <c r="BA652" s="574"/>
      <c r="BB652" s="636"/>
      <c r="BC652" s="174"/>
      <c r="BD652" s="174"/>
      <c r="BE652" s="574"/>
      <c r="BF652" s="636"/>
      <c r="BG652" s="174"/>
      <c r="BH652" s="174"/>
      <c r="BI652" s="574"/>
      <c r="BJ652" s="636"/>
      <c r="BK652" s="174"/>
      <c r="BL652" s="174"/>
      <c r="BM652" s="574"/>
      <c r="BN652" s="725">
        <f>BN16</f>
        <v>66.242999999999995</v>
      </c>
      <c r="BO652" s="769">
        <f>BO16</f>
        <v>78.674999999999997</v>
      </c>
      <c r="BP652" s="769">
        <f>BP16</f>
        <v>88.645999999999987</v>
      </c>
      <c r="BQ652" s="783">
        <f>BQ16</f>
        <v>92.328999999999994</v>
      </c>
      <c r="BR652" s="725"/>
      <c r="BS652" s="174"/>
      <c r="BT652" s="174"/>
      <c r="BU652" s="574"/>
      <c r="BV652" s="636"/>
      <c r="BW652" s="174"/>
      <c r="BX652" s="174"/>
      <c r="BY652" s="574"/>
      <c r="BZ652" s="636"/>
      <c r="CA652" s="174"/>
      <c r="CB652" s="174"/>
      <c r="CC652" s="574"/>
      <c r="CD652" s="174"/>
      <c r="CE652" s="174"/>
      <c r="CF652" s="174"/>
      <c r="CG652" s="574"/>
      <c r="CH652" s="174"/>
      <c r="CI652" s="174"/>
      <c r="CJ652" s="174"/>
      <c r="CK652" s="174"/>
      <c r="CL652" s="174"/>
      <c r="CM652" s="174"/>
      <c r="CN652" s="174"/>
      <c r="CO652" s="174"/>
      <c r="CP652" s="174"/>
      <c r="CQ652" s="174"/>
      <c r="CR652" s="174"/>
      <c r="CS652" s="174"/>
      <c r="CT652" s="174"/>
      <c r="CU652" s="174"/>
      <c r="CV652" s="174"/>
      <c r="CW652" s="174"/>
      <c r="CX652" s="174"/>
      <c r="CY652" s="174"/>
      <c r="CZ652" s="174"/>
      <c r="DA652" s="174"/>
      <c r="DB652" s="174"/>
      <c r="DC652" s="174"/>
      <c r="DD652" s="174"/>
      <c r="DE652" s="174"/>
      <c r="DF652" s="174"/>
      <c r="DG652" s="174"/>
      <c r="DH652" s="174"/>
      <c r="DI652" s="574"/>
      <c r="DJ652" s="1139"/>
      <c r="DK652" s="141"/>
      <c r="DL652" s="141"/>
      <c r="DM652" s="141"/>
      <c r="DN652" s="141"/>
      <c r="DO652" s="141"/>
      <c r="DP652" s="141"/>
      <c r="DQ652" s="615"/>
      <c r="DR652" s="141"/>
      <c r="DS652" s="141"/>
      <c r="DT652" s="141"/>
      <c r="DU652" s="141"/>
      <c r="DV652" s="141"/>
      <c r="DW652" s="141"/>
      <c r="DX652" s="141"/>
      <c r="DY652" s="141"/>
      <c r="DZ652" s="141"/>
      <c r="EA652" s="141"/>
      <c r="EB652" s="174"/>
      <c r="EC652" s="174"/>
      <c r="ED652" s="174"/>
      <c r="EE652" s="174"/>
      <c r="EF652" s="174"/>
      <c r="EG652" s="174"/>
      <c r="EH652" s="174"/>
      <c r="EI652" s="174"/>
      <c r="EJ652" s="574"/>
      <c r="EK652" s="99"/>
      <c r="EL652" s="99"/>
      <c r="EM652" s="99"/>
      <c r="EN652" s="99"/>
      <c r="EO652" s="99"/>
      <c r="EP652" s="99"/>
      <c r="EQ652" s="99"/>
      <c r="ER652" s="99"/>
      <c r="ES652" s="99"/>
      <c r="ET652" s="99"/>
      <c r="EU652" s="99"/>
      <c r="EV652" s="99"/>
      <c r="EW652" s="99"/>
      <c r="EX652" s="99"/>
      <c r="EY652" s="99"/>
      <c r="EZ652" s="99"/>
      <c r="FA652" s="99"/>
      <c r="FB652" s="99"/>
      <c r="FC652" s="99"/>
      <c r="FD652" s="99"/>
      <c r="FE652" s="99"/>
      <c r="FF652" s="99"/>
      <c r="FG652" s="99"/>
      <c r="FH652" s="99"/>
      <c r="FI652" s="99"/>
      <c r="FJ652" s="99"/>
      <c r="FK652" s="99"/>
      <c r="FL652" s="99"/>
      <c r="FM652" s="99"/>
      <c r="FN652" s="99"/>
      <c r="FO652" s="99"/>
      <c r="FP652" s="99"/>
      <c r="FQ652" s="99"/>
      <c r="FR652" s="99"/>
      <c r="FS652" s="99"/>
      <c r="FT652" s="99"/>
      <c r="FU652" s="99"/>
      <c r="FV652" s="99"/>
      <c r="FW652" s="99"/>
      <c r="FX652" s="99"/>
      <c r="FY652" s="99"/>
      <c r="FZ652" s="99"/>
      <c r="GA652" s="99"/>
      <c r="GB652" s="99"/>
      <c r="GC652" s="99"/>
      <c r="GD652" s="99"/>
      <c r="GE652" s="99"/>
      <c r="GF652" s="99"/>
      <c r="GG652" s="99"/>
      <c r="GH652" s="99"/>
      <c r="GI652" s="99"/>
      <c r="GJ652" s="99"/>
      <c r="GK652" s="99"/>
      <c r="GL652" s="99"/>
      <c r="GM652" s="99"/>
      <c r="GN652" s="99"/>
      <c r="GO652" s="99"/>
      <c r="GP652" s="99"/>
      <c r="GQ652" s="99"/>
      <c r="GR652" s="99"/>
      <c r="GS652" s="99"/>
      <c r="GT652" s="99"/>
      <c r="GU652" s="99"/>
      <c r="GV652" s="99"/>
      <c r="GW652" s="99"/>
      <c r="GX652" s="99"/>
      <c r="GY652" s="99"/>
      <c r="GZ652" s="99"/>
      <c r="HA652" s="99"/>
      <c r="HB652" s="99"/>
      <c r="HC652" s="99"/>
      <c r="HD652" s="99"/>
      <c r="HE652" s="99"/>
      <c r="HF652" s="99"/>
      <c r="HG652" s="99"/>
      <c r="HH652" s="99"/>
      <c r="HI652" s="99"/>
      <c r="HJ652" s="99"/>
      <c r="HK652" s="99"/>
      <c r="HL652" s="99"/>
      <c r="HM652" s="99"/>
      <c r="HN652" s="99"/>
      <c r="HO652" s="99"/>
      <c r="HP652" s="99"/>
      <c r="HQ652" s="99"/>
      <c r="HR652" s="99"/>
      <c r="HS652" s="99"/>
      <c r="HT652" s="99"/>
      <c r="HU652" s="99"/>
      <c r="HV652" s="99"/>
      <c r="HW652" s="99"/>
    </row>
    <row r="653" spans="1:231" ht="13.5" hidden="1" customHeight="1" outlineLevel="2">
      <c r="A653" s="4"/>
      <c r="H653" s="4"/>
      <c r="I653" s="1076" t="s">
        <v>362</v>
      </c>
      <c r="J653" s="20"/>
      <c r="K653" s="20"/>
      <c r="L653" s="20"/>
      <c r="M653" s="20"/>
      <c r="N653" s="20"/>
      <c r="O653" s="20"/>
      <c r="P653" s="20"/>
      <c r="Q653" s="20"/>
      <c r="R653" s="20"/>
      <c r="S653" s="20"/>
      <c r="T653" s="20"/>
      <c r="U653" s="20"/>
      <c r="V653" s="20"/>
      <c r="W653" s="20"/>
      <c r="X653" s="20"/>
      <c r="Y653" s="20"/>
      <c r="Z653" s="20"/>
      <c r="AA653" s="20"/>
      <c r="AB653" s="20"/>
      <c r="AC653" s="20"/>
      <c r="AD653" s="20"/>
      <c r="AE653" s="20"/>
      <c r="AF653" s="20"/>
      <c r="AG653" s="20"/>
      <c r="AH653" s="20"/>
      <c r="AI653" s="20"/>
      <c r="AJ653" s="20"/>
      <c r="AK653" s="20"/>
      <c r="AL653" s="20"/>
      <c r="AM653" s="20"/>
      <c r="AN653" s="20"/>
      <c r="AO653" s="20"/>
      <c r="AP653" s="20"/>
      <c r="AQ653" s="20"/>
      <c r="AR653" s="20"/>
      <c r="AS653" s="20"/>
      <c r="AT653" s="615"/>
      <c r="AU653" s="141"/>
      <c r="AV653" s="141"/>
      <c r="AW653" s="576"/>
      <c r="AX653" s="636"/>
      <c r="AY653" s="174"/>
      <c r="AZ653" s="174"/>
      <c r="BA653" s="574"/>
      <c r="BB653" s="636"/>
      <c r="BC653" s="174"/>
      <c r="BD653" s="174"/>
      <c r="BE653" s="574"/>
      <c r="BF653" s="636"/>
      <c r="BG653" s="174"/>
      <c r="BH653" s="174"/>
      <c r="BI653" s="574"/>
      <c r="BJ653" s="636"/>
      <c r="BK653" s="174"/>
      <c r="BL653" s="174"/>
      <c r="BM653" s="574"/>
      <c r="BN653" s="727">
        <v>54.488999999999997</v>
      </c>
      <c r="BO653" s="771">
        <v>64.085999999999999</v>
      </c>
      <c r="BP653" s="771">
        <v>67.144000000000005</v>
      </c>
      <c r="BQ653" s="784">
        <v>66.218000000000004</v>
      </c>
      <c r="BR653" s="725"/>
      <c r="BS653" s="174"/>
      <c r="BT653" s="174"/>
      <c r="BU653" s="574"/>
      <c r="BV653" s="636"/>
      <c r="BW653" s="174"/>
      <c r="BX653" s="174"/>
      <c r="BY653" s="174"/>
      <c r="BZ653" s="636"/>
      <c r="CA653" s="174"/>
      <c r="CB653" s="174"/>
      <c r="CC653" s="574"/>
      <c r="CD653" s="174"/>
      <c r="CE653" s="174"/>
      <c r="CF653" s="174"/>
      <c r="CG653" s="574"/>
      <c r="CH653" s="174"/>
      <c r="CI653" s="174"/>
      <c r="CJ653" s="174"/>
      <c r="CK653" s="174"/>
      <c r="CL653" s="174"/>
      <c r="CM653" s="174"/>
      <c r="CN653" s="174"/>
      <c r="CO653" s="174"/>
      <c r="CP653" s="174"/>
      <c r="CQ653" s="174"/>
      <c r="CR653" s="174"/>
      <c r="CS653" s="174"/>
      <c r="CT653" s="174"/>
      <c r="CU653" s="174"/>
      <c r="CV653" s="174"/>
      <c r="CW653" s="174"/>
      <c r="CX653" s="174"/>
      <c r="CY653" s="174"/>
      <c r="CZ653" s="174"/>
      <c r="DA653" s="174"/>
      <c r="DB653" s="174"/>
      <c r="DC653" s="174"/>
      <c r="DD653" s="174"/>
      <c r="DE653" s="174"/>
      <c r="DF653" s="174"/>
      <c r="DG653" s="174"/>
      <c r="DH653" s="174"/>
      <c r="DI653" s="574"/>
      <c r="DJ653" s="1139"/>
      <c r="DK653" s="141"/>
      <c r="DL653" s="141"/>
      <c r="DM653" s="141"/>
      <c r="DN653" s="141"/>
      <c r="DO653" s="141"/>
      <c r="DP653" s="141"/>
      <c r="DQ653" s="615"/>
      <c r="DR653" s="141"/>
      <c r="DS653" s="141"/>
      <c r="DT653" s="141"/>
      <c r="DU653" s="141"/>
      <c r="DV653" s="141"/>
      <c r="DW653" s="141"/>
      <c r="DX653" s="141"/>
      <c r="DY653" s="141"/>
      <c r="DZ653" s="141"/>
      <c r="EA653" s="95"/>
      <c r="EB653" s="174"/>
      <c r="EC653" s="174"/>
      <c r="ED653" s="174"/>
      <c r="EE653" s="174"/>
      <c r="EF653" s="174"/>
      <c r="EG653" s="174"/>
      <c r="EH653" s="174"/>
      <c r="EI653" s="174"/>
      <c r="EJ653" s="574"/>
      <c r="EK653" s="99"/>
      <c r="EL653" s="99"/>
      <c r="EM653" s="99"/>
      <c r="EN653" s="99"/>
      <c r="EO653" s="99"/>
      <c r="EP653" s="99"/>
      <c r="EQ653" s="99"/>
      <c r="ER653" s="99"/>
      <c r="ES653" s="99"/>
      <c r="ET653" s="99"/>
      <c r="EU653" s="99"/>
      <c r="EV653" s="99"/>
      <c r="EW653" s="99"/>
      <c r="EX653" s="99"/>
      <c r="EY653" s="99"/>
      <c r="EZ653" s="99"/>
      <c r="FA653" s="99"/>
      <c r="FB653" s="99"/>
      <c r="FC653" s="99"/>
      <c r="FD653" s="99"/>
      <c r="FE653" s="99"/>
      <c r="FF653" s="99"/>
      <c r="FG653" s="99"/>
      <c r="FH653" s="99"/>
      <c r="FI653" s="99"/>
      <c r="FJ653" s="99"/>
      <c r="FK653" s="99"/>
      <c r="FL653" s="99"/>
      <c r="FM653" s="99"/>
      <c r="FN653" s="99"/>
      <c r="FO653" s="99"/>
      <c r="FP653" s="99"/>
      <c r="FQ653" s="99"/>
      <c r="FR653" s="99"/>
      <c r="FS653" s="99"/>
      <c r="FT653" s="99"/>
      <c r="FU653" s="99"/>
      <c r="FV653" s="99"/>
      <c r="FW653" s="99"/>
      <c r="FX653" s="99"/>
      <c r="FY653" s="99"/>
      <c r="FZ653" s="99"/>
      <c r="GA653" s="99"/>
      <c r="GB653" s="99"/>
      <c r="GC653" s="99"/>
      <c r="GD653" s="99"/>
      <c r="GE653" s="99"/>
      <c r="GF653" s="99"/>
      <c r="GG653" s="99"/>
      <c r="GH653" s="99"/>
      <c r="GI653" s="99"/>
      <c r="GJ653" s="99"/>
      <c r="GK653" s="99"/>
      <c r="GL653" s="99"/>
      <c r="GM653" s="99"/>
      <c r="GN653" s="99"/>
      <c r="GO653" s="99"/>
      <c r="GP653" s="99"/>
      <c r="GQ653" s="99"/>
      <c r="GR653" s="99"/>
      <c r="GS653" s="99"/>
      <c r="GT653" s="99"/>
      <c r="GU653" s="99"/>
      <c r="GV653" s="99"/>
      <c r="GW653" s="99"/>
      <c r="GX653" s="99"/>
      <c r="GY653" s="99"/>
      <c r="GZ653" s="99"/>
      <c r="HA653" s="99"/>
      <c r="HB653" s="99"/>
      <c r="HC653" s="99"/>
      <c r="HD653" s="99"/>
      <c r="HE653" s="99"/>
      <c r="HF653" s="99"/>
      <c r="HG653" s="99"/>
      <c r="HH653" s="99"/>
      <c r="HI653" s="99"/>
      <c r="HJ653" s="99"/>
      <c r="HK653" s="99"/>
      <c r="HL653" s="99"/>
      <c r="HM653" s="99"/>
      <c r="HN653" s="99"/>
      <c r="HO653" s="99"/>
      <c r="HP653" s="99"/>
      <c r="HQ653" s="99"/>
      <c r="HR653" s="99"/>
      <c r="HS653" s="99"/>
      <c r="HT653" s="99"/>
      <c r="HU653" s="99"/>
      <c r="HV653" s="99"/>
      <c r="HW653" s="99"/>
    </row>
    <row r="654" spans="1:231" ht="13.5" hidden="1" customHeight="1" outlineLevel="2">
      <c r="A654" s="4"/>
      <c r="H654" s="4"/>
      <c r="I654" s="1077" t="s">
        <v>363</v>
      </c>
      <c r="J654" s="20"/>
      <c r="K654" s="20"/>
      <c r="L654" s="20"/>
      <c r="M654" s="20"/>
      <c r="N654" s="20"/>
      <c r="O654" s="20"/>
      <c r="P654" s="20"/>
      <c r="Q654" s="20"/>
      <c r="R654" s="20"/>
      <c r="S654" s="20"/>
      <c r="T654" s="20"/>
      <c r="U654" s="20"/>
      <c r="V654" s="20"/>
      <c r="W654" s="20"/>
      <c r="X654" s="20"/>
      <c r="Y654" s="20"/>
      <c r="Z654" s="20"/>
      <c r="AA654" s="20"/>
      <c r="AB654" s="20"/>
      <c r="AC654" s="20"/>
      <c r="AD654" s="20"/>
      <c r="AE654" s="20"/>
      <c r="AF654" s="20"/>
      <c r="AG654" s="20"/>
      <c r="AH654" s="20"/>
      <c r="AI654" s="20"/>
      <c r="AJ654" s="20"/>
      <c r="AK654" s="20"/>
      <c r="AL654" s="20"/>
      <c r="AM654" s="20"/>
      <c r="AN654" s="20"/>
      <c r="AO654" s="20"/>
      <c r="AP654" s="20"/>
      <c r="AQ654" s="20"/>
      <c r="AR654" s="20"/>
      <c r="AS654" s="20"/>
      <c r="AT654" s="615"/>
      <c r="AU654" s="141"/>
      <c r="AV654" s="141"/>
      <c r="AW654" s="576"/>
      <c r="AX654" s="636"/>
      <c r="AY654" s="174"/>
      <c r="AZ654" s="174"/>
      <c r="BA654" s="574"/>
      <c r="BB654" s="636"/>
      <c r="BC654" s="174"/>
      <c r="BD654" s="174"/>
      <c r="BE654" s="574"/>
      <c r="BF654" s="636"/>
      <c r="BG654" s="174"/>
      <c r="BH654" s="174"/>
      <c r="BI654" s="574"/>
      <c r="BJ654" s="636"/>
      <c r="BK654" s="174"/>
      <c r="BL654" s="174"/>
      <c r="BM654" s="574"/>
      <c r="BN654" s="730">
        <f>BN653+BN652</f>
        <v>120.732</v>
      </c>
      <c r="BO654" s="753">
        <f>BO653+BO652</f>
        <v>142.761</v>
      </c>
      <c r="BP654" s="753">
        <f>BP653+BP652</f>
        <v>155.79</v>
      </c>
      <c r="BQ654" s="782">
        <f>BQ653+BQ652</f>
        <v>158.547</v>
      </c>
      <c r="BR654" s="801">
        <v>162.53100000000001</v>
      </c>
      <c r="BS654" s="769">
        <f t="shared" ref="BS654:CC654" si="1047">BS655+BS656</f>
        <v>171.26900000000001</v>
      </c>
      <c r="BT654" s="769">
        <f t="shared" si="1047"/>
        <v>176.76499999999999</v>
      </c>
      <c r="BU654" s="783">
        <f t="shared" si="1047"/>
        <v>169.37</v>
      </c>
      <c r="BV654" s="788">
        <f t="shared" si="1047"/>
        <v>185.982</v>
      </c>
      <c r="BW654" s="769">
        <f t="shared" si="1047"/>
        <v>208.40299999999999</v>
      </c>
      <c r="BX654" s="769">
        <f t="shared" si="1047"/>
        <v>224.59200000000001</v>
      </c>
      <c r="BY654" s="769">
        <f t="shared" si="1047"/>
        <v>227.61200000000002</v>
      </c>
      <c r="BZ654" s="788">
        <f t="shared" si="1047"/>
        <v>245.77499999999998</v>
      </c>
      <c r="CA654" s="769">
        <f t="shared" si="1047"/>
        <v>266.85000000000002</v>
      </c>
      <c r="CB654" s="769">
        <f t="shared" ref="CB654" si="1048">CB655+CB656</f>
        <v>281.839</v>
      </c>
      <c r="CC654" s="783">
        <f t="shared" si="1047"/>
        <v>282.33</v>
      </c>
      <c r="CD654" s="769">
        <f t="shared" ref="CD654:CG654" si="1049">CD655+CD656</f>
        <v>284.05190102431459</v>
      </c>
      <c r="CE654" s="769">
        <f t="shared" si="1049"/>
        <v>310.12855600000006</v>
      </c>
      <c r="CF654" s="769">
        <f t="shared" si="1049"/>
        <v>323.23913503703704</v>
      </c>
      <c r="CG654" s="783">
        <f t="shared" si="1049"/>
        <v>324.1061865538461</v>
      </c>
      <c r="CH654" s="174"/>
      <c r="CI654" s="174"/>
      <c r="CJ654" s="174"/>
      <c r="CK654" s="174"/>
      <c r="CL654" s="174"/>
      <c r="CM654" s="174"/>
      <c r="CN654" s="174"/>
      <c r="CO654" s="174"/>
      <c r="CP654" s="174"/>
      <c r="CQ654" s="174"/>
      <c r="CR654" s="174"/>
      <c r="CS654" s="174"/>
      <c r="CT654" s="174"/>
      <c r="CU654" s="174"/>
      <c r="CV654" s="174"/>
      <c r="CW654" s="174"/>
      <c r="CX654" s="174"/>
      <c r="CY654" s="174"/>
      <c r="CZ654" s="174"/>
      <c r="DA654" s="174"/>
      <c r="DB654" s="174"/>
      <c r="DC654" s="174"/>
      <c r="DD654" s="174"/>
      <c r="DE654" s="174"/>
      <c r="DF654" s="174"/>
      <c r="DG654" s="174"/>
      <c r="DH654" s="174"/>
      <c r="DI654" s="574"/>
      <c r="DJ654" s="1139"/>
      <c r="DK654" s="141"/>
      <c r="DL654" s="141"/>
      <c r="DM654" s="141"/>
      <c r="DN654" s="141"/>
      <c r="DO654" s="141"/>
      <c r="DP654" s="141"/>
      <c r="DQ654" s="615"/>
      <c r="DR654" s="141"/>
      <c r="DS654" s="141"/>
      <c r="DT654" s="141"/>
      <c r="DU654" s="141"/>
      <c r="DV654" s="141"/>
      <c r="DW654" s="141"/>
      <c r="DX654" s="141"/>
      <c r="DY654" s="769">
        <f>SUM(BN654:BQ654)</f>
        <v>577.83000000000004</v>
      </c>
      <c r="DZ654" s="769">
        <f>SUM(BR654:BU654)</f>
        <v>679.93499999999995</v>
      </c>
      <c r="EA654" s="769">
        <f>SUM(BV654:BY654)</f>
        <v>846.58899999999994</v>
      </c>
      <c r="EB654" s="769">
        <f>SUM(BZ654:CC654)</f>
        <v>1076.7939999999999</v>
      </c>
      <c r="EC654" s="769">
        <f t="shared" ref="EC654:EJ654" si="1050">EC655+EC656</f>
        <v>1241.5257786151979</v>
      </c>
      <c r="ED654" s="769">
        <f t="shared" si="1050"/>
        <v>1434.6233550198735</v>
      </c>
      <c r="EE654" s="769">
        <f t="shared" si="1050"/>
        <v>1630.015411271921</v>
      </c>
      <c r="EF654" s="769">
        <f t="shared" si="1050"/>
        <v>1824.5457537515879</v>
      </c>
      <c r="EG654" s="769">
        <f t="shared" si="1050"/>
        <v>2018.2609737250655</v>
      </c>
      <c r="EH654" s="769">
        <f t="shared" si="1050"/>
        <v>2208.33547127165</v>
      </c>
      <c r="EI654" s="769">
        <f t="shared" si="1050"/>
        <v>2393.9979700696636</v>
      </c>
      <c r="EJ654" s="783">
        <f t="shared" si="1050"/>
        <v>2579.6420749235031</v>
      </c>
      <c r="EK654" s="99"/>
      <c r="EL654" s="99"/>
      <c r="EM654" s="99"/>
      <c r="EN654" s="99"/>
      <c r="EO654" s="99"/>
      <c r="EP654" s="99"/>
      <c r="EQ654" s="99"/>
      <c r="ER654" s="99"/>
      <c r="ES654" s="99"/>
      <c r="ET654" s="99"/>
      <c r="EU654" s="99"/>
      <c r="EV654" s="99"/>
      <c r="EW654" s="99"/>
      <c r="EX654" s="99"/>
      <c r="EY654" s="99"/>
      <c r="EZ654" s="99"/>
      <c r="FA654" s="99"/>
      <c r="FB654" s="99"/>
      <c r="FC654" s="99"/>
      <c r="FD654" s="99"/>
      <c r="FE654" s="99"/>
      <c r="FF654" s="99"/>
      <c r="FG654" s="99"/>
      <c r="FH654" s="99"/>
      <c r="FI654" s="99"/>
      <c r="FJ654" s="99"/>
      <c r="FK654" s="99"/>
      <c r="FL654" s="99"/>
      <c r="FM654" s="99"/>
      <c r="FN654" s="99"/>
      <c r="FO654" s="99"/>
      <c r="FP654" s="99"/>
      <c r="FQ654" s="99"/>
      <c r="FR654" s="99"/>
      <c r="FS654" s="99"/>
      <c r="FT654" s="99"/>
      <c r="FU654" s="99"/>
      <c r="FV654" s="99"/>
      <c r="FW654" s="99"/>
      <c r="FX654" s="99"/>
      <c r="FY654" s="99"/>
      <c r="FZ654" s="99"/>
      <c r="GA654" s="99"/>
      <c r="GB654" s="99"/>
      <c r="GC654" s="99"/>
      <c r="GD654" s="99"/>
      <c r="GE654" s="99"/>
      <c r="GF654" s="99"/>
      <c r="GG654" s="99"/>
      <c r="GH654" s="99"/>
      <c r="GI654" s="99"/>
      <c r="GJ654" s="99"/>
      <c r="GK654" s="99"/>
      <c r="GL654" s="99"/>
      <c r="GM654" s="99"/>
      <c r="GN654" s="99"/>
      <c r="GO654" s="99"/>
      <c r="GP654" s="99"/>
      <c r="GQ654" s="99"/>
      <c r="GR654" s="99"/>
      <c r="GS654" s="99"/>
      <c r="GT654" s="99"/>
      <c r="GU654" s="99"/>
      <c r="GV654" s="99"/>
      <c r="GW654" s="99"/>
      <c r="GX654" s="99"/>
      <c r="GY654" s="99"/>
      <c r="GZ654" s="99"/>
      <c r="HA654" s="99"/>
      <c r="HB654" s="99"/>
      <c r="HC654" s="99"/>
      <c r="HD654" s="99"/>
      <c r="HE654" s="99"/>
      <c r="HF654" s="99"/>
      <c r="HG654" s="99"/>
      <c r="HH654" s="99"/>
      <c r="HI654" s="99"/>
      <c r="HJ654" s="99"/>
      <c r="HK654" s="99"/>
      <c r="HL654" s="99"/>
      <c r="HM654" s="99"/>
      <c r="HN654" s="99"/>
      <c r="HO654" s="99"/>
      <c r="HP654" s="99"/>
      <c r="HQ654" s="99"/>
      <c r="HR654" s="99"/>
      <c r="HS654" s="99"/>
      <c r="HT654" s="99"/>
      <c r="HU654" s="99"/>
      <c r="HV654" s="99"/>
      <c r="HW654" s="99"/>
    </row>
    <row r="655" spans="1:231" ht="13.5" hidden="1" customHeight="1" outlineLevel="2">
      <c r="A655" s="4"/>
      <c r="H655" s="4"/>
      <c r="I655" s="1076" t="s">
        <v>365</v>
      </c>
      <c r="J655" s="20"/>
      <c r="K655" s="20"/>
      <c r="L655" s="20"/>
      <c r="M655" s="20"/>
      <c r="N655" s="20"/>
      <c r="O655" s="20"/>
      <c r="P655" s="20"/>
      <c r="Q655" s="20"/>
      <c r="R655" s="20"/>
      <c r="S655" s="20"/>
      <c r="T655" s="20"/>
      <c r="U655" s="20"/>
      <c r="V655" s="20"/>
      <c r="W655" s="20"/>
      <c r="X655" s="20"/>
      <c r="Y655" s="20"/>
      <c r="Z655" s="20"/>
      <c r="AA655" s="20"/>
      <c r="AB655" s="20"/>
      <c r="AC655" s="20"/>
      <c r="AD655" s="20"/>
      <c r="AE655" s="20"/>
      <c r="AF655" s="20"/>
      <c r="AG655" s="20"/>
      <c r="AH655" s="20"/>
      <c r="AI655" s="20"/>
      <c r="AJ655" s="20"/>
      <c r="AK655" s="20"/>
      <c r="AL655" s="20"/>
      <c r="AM655" s="20"/>
      <c r="AN655" s="20"/>
      <c r="AO655" s="20"/>
      <c r="AP655" s="20"/>
      <c r="AQ655" s="20"/>
      <c r="AR655" s="20"/>
      <c r="AS655" s="20"/>
      <c r="AT655" s="615"/>
      <c r="AU655" s="141"/>
      <c r="AV655" s="141"/>
      <c r="AW655" s="576"/>
      <c r="AX655" s="636"/>
      <c r="AY655" s="174"/>
      <c r="AZ655" s="174"/>
      <c r="BA655" s="574"/>
      <c r="BB655" s="636"/>
      <c r="BC655" s="174"/>
      <c r="BD655" s="174"/>
      <c r="BE655" s="574"/>
      <c r="BF655" s="636"/>
      <c r="BG655" s="174"/>
      <c r="BH655" s="174"/>
      <c r="BI655" s="574"/>
      <c r="BJ655" s="636"/>
      <c r="BK655" s="174"/>
      <c r="BL655" s="174"/>
      <c r="BM655" s="574"/>
      <c r="BN655" s="727">
        <f>BN520</f>
        <v>15.252000000000001</v>
      </c>
      <c r="BO655" s="771">
        <f>BO520</f>
        <v>15.3</v>
      </c>
      <c r="BP655" s="771">
        <f>BP520</f>
        <v>15.3</v>
      </c>
      <c r="BQ655" s="784">
        <f>BQ520</f>
        <v>15.3</v>
      </c>
      <c r="BR655" s="727">
        <f>BR654-BR656</f>
        <v>13.581000000000017</v>
      </c>
      <c r="BS655" s="771">
        <f t="shared" ref="BS655:CG655" si="1051">BS520</f>
        <v>12.53</v>
      </c>
      <c r="BT655" s="771">
        <f t="shared" si="1051"/>
        <v>10.957000000000001</v>
      </c>
      <c r="BU655" s="784">
        <f t="shared" si="1051"/>
        <v>5.0000000000000001E-3</v>
      </c>
      <c r="BV655" s="727">
        <f t="shared" si="1051"/>
        <v>0</v>
      </c>
      <c r="BW655" s="771">
        <f t="shared" si="1051"/>
        <v>0</v>
      </c>
      <c r="BX655" s="771">
        <f t="shared" si="1051"/>
        <v>0</v>
      </c>
      <c r="BY655" s="771">
        <f t="shared" si="1051"/>
        <v>0</v>
      </c>
      <c r="BZ655" s="727">
        <f t="shared" si="1051"/>
        <v>0</v>
      </c>
      <c r="CA655" s="771">
        <f t="shared" si="1051"/>
        <v>0</v>
      </c>
      <c r="CB655" s="771">
        <f t="shared" si="1051"/>
        <v>0</v>
      </c>
      <c r="CC655" s="784">
        <f t="shared" si="1051"/>
        <v>0</v>
      </c>
      <c r="CD655" s="771">
        <f t="shared" si="1051"/>
        <v>0</v>
      </c>
      <c r="CE655" s="771">
        <f t="shared" si="1051"/>
        <v>0</v>
      </c>
      <c r="CF655" s="771">
        <f t="shared" si="1051"/>
        <v>0</v>
      </c>
      <c r="CG655" s="784">
        <f t="shared" si="1051"/>
        <v>0</v>
      </c>
      <c r="CH655" s="174"/>
      <c r="CI655" s="174"/>
      <c r="CJ655" s="174"/>
      <c r="CK655" s="174"/>
      <c r="CL655" s="174"/>
      <c r="CM655" s="174"/>
      <c r="CN655" s="174"/>
      <c r="CO655" s="174"/>
      <c r="CP655" s="174"/>
      <c r="CQ655" s="174"/>
      <c r="CR655" s="174"/>
      <c r="CS655" s="174"/>
      <c r="CT655" s="174"/>
      <c r="CU655" s="174"/>
      <c r="CV655" s="174"/>
      <c r="CW655" s="174"/>
      <c r="CX655" s="174"/>
      <c r="CY655" s="174"/>
      <c r="CZ655" s="174"/>
      <c r="DA655" s="174"/>
      <c r="DB655" s="174"/>
      <c r="DC655" s="174"/>
      <c r="DD655" s="174"/>
      <c r="DE655" s="174"/>
      <c r="DF655" s="174"/>
      <c r="DG655" s="174"/>
      <c r="DH655" s="174"/>
      <c r="DI655" s="574"/>
      <c r="DJ655" s="1139"/>
      <c r="DK655" s="141"/>
      <c r="DL655" s="141"/>
      <c r="DM655" s="141"/>
      <c r="DN655" s="141"/>
      <c r="DO655" s="141"/>
      <c r="DP655" s="141"/>
      <c r="DQ655" s="615"/>
      <c r="DR655" s="141"/>
      <c r="DS655" s="141"/>
      <c r="DT655" s="141"/>
      <c r="DU655" s="141"/>
      <c r="DV655" s="141"/>
      <c r="DW655" s="141"/>
      <c r="DX655" s="141"/>
      <c r="DY655" s="771">
        <f>SUM(BN655:BQ655)</f>
        <v>61.152000000000001</v>
      </c>
      <c r="DZ655" s="771">
        <f>SUM(BR655:BU655)</f>
        <v>37.073000000000022</v>
      </c>
      <c r="EA655" s="771">
        <f>SUM(BV655:BY655)</f>
        <v>0</v>
      </c>
      <c r="EB655" s="769">
        <f>SUM(BZ655:CC655)</f>
        <v>0</v>
      </c>
      <c r="EC655" s="771">
        <f t="shared" ref="EC655:EJ655" si="1052">EC520</f>
        <v>0</v>
      </c>
      <c r="ED655" s="771">
        <f t="shared" si="1052"/>
        <v>0</v>
      </c>
      <c r="EE655" s="771">
        <f t="shared" si="1052"/>
        <v>0</v>
      </c>
      <c r="EF655" s="771">
        <f t="shared" si="1052"/>
        <v>0</v>
      </c>
      <c r="EG655" s="771">
        <f t="shared" si="1052"/>
        <v>0</v>
      </c>
      <c r="EH655" s="771">
        <f t="shared" si="1052"/>
        <v>0</v>
      </c>
      <c r="EI655" s="771">
        <f t="shared" si="1052"/>
        <v>0</v>
      </c>
      <c r="EJ655" s="784">
        <f t="shared" si="1052"/>
        <v>0</v>
      </c>
      <c r="EK655" s="99"/>
      <c r="EL655" s="99"/>
      <c r="EM655" s="99"/>
      <c r="EN655" s="99"/>
      <c r="EO655" s="99"/>
      <c r="EP655" s="99"/>
      <c r="EQ655" s="99"/>
      <c r="ER655" s="99"/>
      <c r="ES655" s="99"/>
      <c r="ET655" s="99"/>
      <c r="EU655" s="99"/>
      <c r="EV655" s="99"/>
      <c r="EW655" s="99"/>
      <c r="EX655" s="99"/>
      <c r="EY655" s="99"/>
      <c r="EZ655" s="99"/>
      <c r="FA655" s="99"/>
      <c r="FB655" s="99"/>
      <c r="FC655" s="99"/>
      <c r="FD655" s="99"/>
      <c r="FE655" s="99"/>
      <c r="FF655" s="99"/>
      <c r="FG655" s="99"/>
      <c r="FH655" s="99"/>
      <c r="FI655" s="99"/>
      <c r="FJ655" s="99"/>
      <c r="FK655" s="99"/>
      <c r="FL655" s="99"/>
      <c r="FM655" s="99"/>
      <c r="FN655" s="99"/>
      <c r="FO655" s="99"/>
      <c r="FP655" s="99"/>
      <c r="FQ655" s="99"/>
      <c r="FR655" s="99"/>
      <c r="FS655" s="99"/>
      <c r="FT655" s="99"/>
      <c r="FU655" s="99"/>
      <c r="FV655" s="99"/>
      <c r="FW655" s="99"/>
      <c r="FX655" s="99"/>
      <c r="FY655" s="99"/>
      <c r="FZ655" s="99"/>
      <c r="GA655" s="99"/>
      <c r="GB655" s="99"/>
      <c r="GC655" s="99"/>
      <c r="GD655" s="99"/>
      <c r="GE655" s="99"/>
      <c r="GF655" s="99"/>
      <c r="GG655" s="99"/>
      <c r="GH655" s="99"/>
      <c r="GI655" s="99"/>
      <c r="GJ655" s="99"/>
      <c r="GK655" s="99"/>
      <c r="GL655" s="99"/>
      <c r="GM655" s="99"/>
      <c r="GN655" s="99"/>
      <c r="GO655" s="99"/>
      <c r="GP655" s="99"/>
      <c r="GQ655" s="99"/>
      <c r="GR655" s="99"/>
      <c r="GS655" s="99"/>
      <c r="GT655" s="99"/>
      <c r="GU655" s="99"/>
      <c r="GV655" s="99"/>
      <c r="GW655" s="99"/>
      <c r="GX655" s="99"/>
      <c r="GY655" s="99"/>
      <c r="GZ655" s="99"/>
      <c r="HA655" s="99"/>
      <c r="HB655" s="99"/>
      <c r="HC655" s="99"/>
      <c r="HD655" s="99"/>
      <c r="HE655" s="99"/>
      <c r="HF655" s="99"/>
      <c r="HG655" s="99"/>
      <c r="HH655" s="99"/>
      <c r="HI655" s="99"/>
      <c r="HJ655" s="99"/>
      <c r="HK655" s="99"/>
      <c r="HL655" s="99"/>
      <c r="HM655" s="99"/>
      <c r="HN655" s="99"/>
      <c r="HO655" s="99"/>
      <c r="HP655" s="99"/>
      <c r="HQ655" s="99"/>
      <c r="HR655" s="99"/>
      <c r="HS655" s="99"/>
      <c r="HT655" s="99"/>
      <c r="HU655" s="99"/>
      <c r="HV655" s="99"/>
      <c r="HW655" s="99"/>
    </row>
    <row r="656" spans="1:231" ht="13.5" hidden="1" customHeight="1" outlineLevel="2">
      <c r="A656" s="4"/>
      <c r="H656" s="4"/>
      <c r="I656" s="1077" t="s">
        <v>364</v>
      </c>
      <c r="J656" s="20"/>
      <c r="K656" s="20"/>
      <c r="L656" s="20"/>
      <c r="M656" s="20"/>
      <c r="N656" s="20"/>
      <c r="O656" s="20"/>
      <c r="P656" s="20"/>
      <c r="Q656" s="20"/>
      <c r="R656" s="20"/>
      <c r="S656" s="20"/>
      <c r="T656" s="20"/>
      <c r="U656" s="20"/>
      <c r="V656" s="20"/>
      <c r="W656" s="20"/>
      <c r="X656" s="20"/>
      <c r="Y656" s="20"/>
      <c r="Z656" s="20"/>
      <c r="AA656" s="20"/>
      <c r="AB656" s="20"/>
      <c r="AC656" s="20"/>
      <c r="AD656" s="20"/>
      <c r="AE656" s="20"/>
      <c r="AF656" s="20"/>
      <c r="AG656" s="20"/>
      <c r="AH656" s="20"/>
      <c r="AI656" s="20"/>
      <c r="AJ656" s="20"/>
      <c r="AK656" s="20"/>
      <c r="AL656" s="20"/>
      <c r="AM656" s="20"/>
      <c r="AN656" s="20"/>
      <c r="AO656" s="20"/>
      <c r="AP656" s="20"/>
      <c r="AQ656" s="20"/>
      <c r="AR656" s="20"/>
      <c r="AS656" s="20"/>
      <c r="AT656" s="615"/>
      <c r="AU656" s="141"/>
      <c r="AV656" s="141"/>
      <c r="AW656" s="576"/>
      <c r="AX656" s="636"/>
      <c r="AY656" s="174"/>
      <c r="AZ656" s="174"/>
      <c r="BA656" s="574"/>
      <c r="BB656" s="636"/>
      <c r="BC656" s="174"/>
      <c r="BD656" s="174"/>
      <c r="BE656" s="574"/>
      <c r="BF656" s="636"/>
      <c r="BG656" s="174"/>
      <c r="BH656" s="174"/>
      <c r="BI656" s="574"/>
      <c r="BJ656" s="636"/>
      <c r="BK656" s="174"/>
      <c r="BL656" s="174"/>
      <c r="BM656" s="574"/>
      <c r="BN656" s="726">
        <f>BN654-BN655</f>
        <v>105.48</v>
      </c>
      <c r="BO656" s="753">
        <f>BO654-BO655</f>
        <v>127.461</v>
      </c>
      <c r="BP656" s="753">
        <f>BP654-BP655</f>
        <v>140.48999999999998</v>
      </c>
      <c r="BQ656" s="782">
        <f>BQ654-BQ655</f>
        <v>143.24699999999999</v>
      </c>
      <c r="BR656" s="726">
        <f t="shared" ref="BR656:CG656" si="1053">BR261+BR232+BR694</f>
        <v>148.94999999999999</v>
      </c>
      <c r="BS656" s="753">
        <f t="shared" si="1053"/>
        <v>158.739</v>
      </c>
      <c r="BT656" s="753">
        <f t="shared" si="1053"/>
        <v>165.80799999999999</v>
      </c>
      <c r="BU656" s="782">
        <f t="shared" si="1053"/>
        <v>169.36500000000001</v>
      </c>
      <c r="BV656" s="726">
        <f t="shared" si="1053"/>
        <v>185.982</v>
      </c>
      <c r="BW656" s="753">
        <f t="shared" si="1053"/>
        <v>208.40299999999999</v>
      </c>
      <c r="BX656" s="753">
        <f t="shared" si="1053"/>
        <v>224.59200000000001</v>
      </c>
      <c r="BY656" s="753">
        <f t="shared" si="1053"/>
        <v>227.61200000000002</v>
      </c>
      <c r="BZ656" s="726">
        <f t="shared" si="1053"/>
        <v>245.77499999999998</v>
      </c>
      <c r="CA656" s="753">
        <f t="shared" si="1053"/>
        <v>266.85000000000002</v>
      </c>
      <c r="CB656" s="753">
        <f t="shared" si="1053"/>
        <v>281.839</v>
      </c>
      <c r="CC656" s="782">
        <f t="shared" si="1053"/>
        <v>282.33</v>
      </c>
      <c r="CD656" s="753">
        <f t="shared" si="1053"/>
        <v>284.05190102431459</v>
      </c>
      <c r="CE656" s="753">
        <f t="shared" si="1053"/>
        <v>310.12855600000006</v>
      </c>
      <c r="CF656" s="753">
        <f t="shared" si="1053"/>
        <v>323.23913503703704</v>
      </c>
      <c r="CG656" s="782">
        <f t="shared" si="1053"/>
        <v>324.1061865538461</v>
      </c>
      <c r="CH656" s="174"/>
      <c r="CI656" s="174"/>
      <c r="CJ656" s="174"/>
      <c r="CK656" s="174"/>
      <c r="CL656" s="174"/>
      <c r="CM656" s="174"/>
      <c r="CN656" s="174"/>
      <c r="CO656" s="174"/>
      <c r="CP656" s="174"/>
      <c r="CQ656" s="174"/>
      <c r="CR656" s="174"/>
      <c r="CS656" s="174"/>
      <c r="CT656" s="174"/>
      <c r="CU656" s="174"/>
      <c r="CV656" s="174"/>
      <c r="CW656" s="174"/>
      <c r="CX656" s="174"/>
      <c r="CY656" s="174"/>
      <c r="CZ656" s="174"/>
      <c r="DA656" s="174"/>
      <c r="DB656" s="174"/>
      <c r="DC656" s="174"/>
      <c r="DD656" s="174"/>
      <c r="DE656" s="174"/>
      <c r="DF656" s="174"/>
      <c r="DG656" s="174"/>
      <c r="DH656" s="174"/>
      <c r="DI656" s="574"/>
      <c r="DJ656" s="1139"/>
      <c r="DK656" s="141"/>
      <c r="DL656" s="141"/>
      <c r="DM656" s="141"/>
      <c r="DN656" s="141"/>
      <c r="DO656" s="141"/>
      <c r="DP656" s="141"/>
      <c r="DQ656" s="615"/>
      <c r="DR656" s="141"/>
      <c r="DS656" s="141"/>
      <c r="DT656" s="141"/>
      <c r="DU656" s="141"/>
      <c r="DV656" s="141"/>
      <c r="DW656" s="141"/>
      <c r="DX656" s="141"/>
      <c r="DY656" s="753">
        <f>DY654-DY655</f>
        <v>516.678</v>
      </c>
      <c r="DZ656" s="753">
        <f>DZ654-DZ655</f>
        <v>642.86199999999997</v>
      </c>
      <c r="EA656" s="753">
        <f>EA654-EA655</f>
        <v>846.58899999999994</v>
      </c>
      <c r="EB656" s="1441">
        <f>EB654-EB655</f>
        <v>1076.7939999999999</v>
      </c>
      <c r="EC656" s="753">
        <f t="shared" ref="EC656:EJ656" si="1054">EC261+EC232+EC694</f>
        <v>1241.5257786151979</v>
      </c>
      <c r="ED656" s="753">
        <f t="shared" si="1054"/>
        <v>1434.6233550198735</v>
      </c>
      <c r="EE656" s="753">
        <f t="shared" si="1054"/>
        <v>1630.015411271921</v>
      </c>
      <c r="EF656" s="753">
        <f t="shared" si="1054"/>
        <v>1824.5457537515879</v>
      </c>
      <c r="EG656" s="753">
        <f t="shared" si="1054"/>
        <v>2018.2609737250655</v>
      </c>
      <c r="EH656" s="753">
        <f t="shared" si="1054"/>
        <v>2208.33547127165</v>
      </c>
      <c r="EI656" s="753">
        <f t="shared" si="1054"/>
        <v>2393.9979700696636</v>
      </c>
      <c r="EJ656" s="782">
        <f t="shared" si="1054"/>
        <v>2579.6420749235031</v>
      </c>
      <c r="EK656" s="99"/>
      <c r="EL656" s="99"/>
      <c r="EM656" s="99"/>
      <c r="EN656" s="99"/>
      <c r="EO656" s="99"/>
      <c r="EP656" s="99"/>
      <c r="EQ656" s="99"/>
      <c r="ER656" s="99"/>
      <c r="ES656" s="99"/>
      <c r="ET656" s="99"/>
      <c r="EU656" s="99"/>
      <c r="EV656" s="99"/>
      <c r="EW656" s="99"/>
      <c r="EX656" s="99"/>
      <c r="EY656" s="99"/>
      <c r="EZ656" s="99"/>
      <c r="FA656" s="99"/>
      <c r="FB656" s="99"/>
      <c r="FC656" s="99"/>
      <c r="FD656" s="99"/>
      <c r="FE656" s="99"/>
      <c r="FF656" s="99"/>
      <c r="FG656" s="99"/>
      <c r="FH656" s="99"/>
      <c r="FI656" s="99"/>
      <c r="FJ656" s="99"/>
      <c r="FK656" s="99"/>
      <c r="FL656" s="99"/>
      <c r="FM656" s="99"/>
      <c r="FN656" s="99"/>
      <c r="FO656" s="99"/>
      <c r="FP656" s="99"/>
      <c r="FQ656" s="99"/>
      <c r="FR656" s="99"/>
      <c r="FS656" s="99"/>
      <c r="FT656" s="99"/>
      <c r="FU656" s="99"/>
      <c r="FV656" s="99"/>
      <c r="FW656" s="99"/>
      <c r="FX656" s="99"/>
      <c r="FY656" s="99"/>
      <c r="FZ656" s="99"/>
      <c r="GA656" s="99"/>
      <c r="GB656" s="99"/>
      <c r="GC656" s="99"/>
      <c r="GD656" s="99"/>
      <c r="GE656" s="99"/>
      <c r="GF656" s="99"/>
      <c r="GG656" s="99"/>
      <c r="GH656" s="99"/>
      <c r="GI656" s="99"/>
      <c r="GJ656" s="99"/>
      <c r="GK656" s="99"/>
      <c r="GL656" s="99"/>
      <c r="GM656" s="99"/>
      <c r="GN656" s="99"/>
      <c r="GO656" s="99"/>
      <c r="GP656" s="99"/>
      <c r="GQ656" s="99"/>
      <c r="GR656" s="99"/>
      <c r="GS656" s="99"/>
      <c r="GT656" s="99"/>
      <c r="GU656" s="99"/>
      <c r="GV656" s="99"/>
      <c r="GW656" s="99"/>
      <c r="GX656" s="99"/>
      <c r="GY656" s="99"/>
      <c r="GZ656" s="99"/>
      <c r="HA656" s="99"/>
      <c r="HB656" s="99"/>
      <c r="HC656" s="99"/>
      <c r="HD656" s="99"/>
      <c r="HE656" s="99"/>
      <c r="HF656" s="99"/>
      <c r="HG656" s="99"/>
      <c r="HH656" s="99"/>
      <c r="HI656" s="99"/>
      <c r="HJ656" s="99"/>
      <c r="HK656" s="99"/>
      <c r="HL656" s="99"/>
      <c r="HM656" s="99"/>
      <c r="HN656" s="99"/>
      <c r="HO656" s="99"/>
      <c r="HP656" s="99"/>
      <c r="HQ656" s="99"/>
      <c r="HR656" s="99"/>
      <c r="HS656" s="99"/>
      <c r="HT656" s="99"/>
      <c r="HU656" s="99"/>
      <c r="HV656" s="99"/>
      <c r="HW656" s="99"/>
    </row>
    <row r="657" spans="1:231" ht="13.5" hidden="1" customHeight="1" outlineLevel="3">
      <c r="A657" s="4"/>
      <c r="H657" s="4"/>
      <c r="I657" s="1078" t="s">
        <v>218</v>
      </c>
      <c r="J657" s="20"/>
      <c r="K657" s="20"/>
      <c r="L657" s="20"/>
      <c r="M657" s="20"/>
      <c r="N657" s="20"/>
      <c r="O657" s="20"/>
      <c r="P657" s="20"/>
      <c r="Q657" s="20"/>
      <c r="R657" s="20"/>
      <c r="S657" s="20"/>
      <c r="T657" s="20"/>
      <c r="U657" s="20"/>
      <c r="V657" s="20"/>
      <c r="W657" s="20"/>
      <c r="X657" s="20"/>
      <c r="Y657" s="20"/>
      <c r="Z657" s="20"/>
      <c r="AA657" s="20"/>
      <c r="AB657" s="20"/>
      <c r="AC657" s="20"/>
      <c r="AD657" s="20"/>
      <c r="AE657" s="20"/>
      <c r="AF657" s="20"/>
      <c r="AG657" s="20"/>
      <c r="AH657" s="20"/>
      <c r="AI657" s="20"/>
      <c r="AJ657" s="20"/>
      <c r="AK657" s="20"/>
      <c r="AL657" s="20"/>
      <c r="AM657" s="20"/>
      <c r="AN657" s="20"/>
      <c r="AO657" s="20"/>
      <c r="AP657" s="20"/>
      <c r="AQ657" s="20"/>
      <c r="AR657" s="20"/>
      <c r="AS657" s="20"/>
      <c r="AT657" s="615"/>
      <c r="AU657" s="141"/>
      <c r="AV657" s="141"/>
      <c r="AW657" s="576"/>
      <c r="AX657" s="636"/>
      <c r="AY657" s="174"/>
      <c r="AZ657" s="174"/>
      <c r="BA657" s="574"/>
      <c r="BB657" s="636"/>
      <c r="BC657" s="174"/>
      <c r="BD657" s="174"/>
      <c r="BE657" s="574"/>
      <c r="BF657" s="636"/>
      <c r="BG657" s="174"/>
      <c r="BH657" s="174"/>
      <c r="BI657" s="574"/>
      <c r="BJ657" s="636"/>
      <c r="BK657" s="174"/>
      <c r="BL657" s="174"/>
      <c r="BM657" s="574"/>
      <c r="BN657" s="731">
        <f t="shared" ref="BN657:CG657" si="1055">(BN261+BN232+BN694)-BN656</f>
        <v>9.9999999999056399E-4</v>
      </c>
      <c r="BO657" s="753">
        <f t="shared" si="1055"/>
        <v>12.705280000000002</v>
      </c>
      <c r="BP657" s="753">
        <f t="shared" si="1055"/>
        <v>11.981332500000008</v>
      </c>
      <c r="BQ657" s="782">
        <f t="shared" si="1055"/>
        <v>9.6455070000000092</v>
      </c>
      <c r="BR657" s="731">
        <f t="shared" si="1055"/>
        <v>0</v>
      </c>
      <c r="BS657" s="753">
        <f t="shared" si="1055"/>
        <v>0</v>
      </c>
      <c r="BT657" s="753">
        <f t="shared" si="1055"/>
        <v>0</v>
      </c>
      <c r="BU657" s="782">
        <f t="shared" si="1055"/>
        <v>0</v>
      </c>
      <c r="BV657" s="731">
        <f t="shared" si="1055"/>
        <v>0</v>
      </c>
      <c r="BW657" s="753">
        <f t="shared" si="1055"/>
        <v>0</v>
      </c>
      <c r="BX657" s="753">
        <f t="shared" si="1055"/>
        <v>0</v>
      </c>
      <c r="BY657" s="753">
        <f t="shared" si="1055"/>
        <v>0</v>
      </c>
      <c r="BZ657" s="731">
        <f t="shared" si="1055"/>
        <v>0</v>
      </c>
      <c r="CA657" s="753">
        <f t="shared" si="1055"/>
        <v>0</v>
      </c>
      <c r="CB657" s="753">
        <f t="shared" si="1055"/>
        <v>0</v>
      </c>
      <c r="CC657" s="782">
        <f t="shared" si="1055"/>
        <v>0</v>
      </c>
      <c r="CD657" s="753">
        <f t="shared" si="1055"/>
        <v>0</v>
      </c>
      <c r="CE657" s="753">
        <f t="shared" si="1055"/>
        <v>0</v>
      </c>
      <c r="CF657" s="753">
        <f t="shared" si="1055"/>
        <v>0</v>
      </c>
      <c r="CG657" s="782">
        <f t="shared" si="1055"/>
        <v>0</v>
      </c>
      <c r="CH657" s="174"/>
      <c r="CI657" s="174"/>
      <c r="CJ657" s="174"/>
      <c r="CK657" s="174"/>
      <c r="CL657" s="174"/>
      <c r="CM657" s="174"/>
      <c r="CN657" s="174"/>
      <c r="CO657" s="174"/>
      <c r="CP657" s="174"/>
      <c r="CQ657" s="174"/>
      <c r="CR657" s="174"/>
      <c r="CS657" s="174"/>
      <c r="CT657" s="174"/>
      <c r="CU657" s="174"/>
      <c r="CV657" s="174"/>
      <c r="CW657" s="174"/>
      <c r="CX657" s="174"/>
      <c r="CY657" s="174"/>
      <c r="CZ657" s="174"/>
      <c r="DA657" s="174"/>
      <c r="DB657" s="174"/>
      <c r="DC657" s="174"/>
      <c r="DD657" s="174"/>
      <c r="DE657" s="174"/>
      <c r="DF657" s="174"/>
      <c r="DG657" s="174"/>
      <c r="DH657" s="174"/>
      <c r="DI657" s="574"/>
      <c r="DJ657" s="1139"/>
      <c r="DK657" s="141"/>
      <c r="DL657" s="141"/>
      <c r="DM657" s="141"/>
      <c r="DN657" s="141"/>
      <c r="DO657" s="141"/>
      <c r="DP657" s="141"/>
      <c r="DQ657" s="615"/>
      <c r="DR657" s="141"/>
      <c r="DS657" s="141"/>
      <c r="DT657" s="141"/>
      <c r="DU657" s="141"/>
      <c r="DV657" s="141"/>
      <c r="DW657" s="141"/>
      <c r="DX657" s="141"/>
      <c r="DY657" s="770">
        <f t="shared" ref="DY657:EJ657" si="1056">(DY261+DY232+DY694)-DY656</f>
        <v>34.333119499999952</v>
      </c>
      <c r="DZ657" s="770">
        <f t="shared" si="1056"/>
        <v>0</v>
      </c>
      <c r="EA657" s="770">
        <f t="shared" si="1056"/>
        <v>0</v>
      </c>
      <c r="EB657" s="770">
        <f t="shared" si="1056"/>
        <v>0</v>
      </c>
      <c r="EC657" s="753">
        <f t="shared" si="1056"/>
        <v>0</v>
      </c>
      <c r="ED657" s="753">
        <f t="shared" si="1056"/>
        <v>0</v>
      </c>
      <c r="EE657" s="753">
        <f t="shared" si="1056"/>
        <v>0</v>
      </c>
      <c r="EF657" s="753">
        <f t="shared" si="1056"/>
        <v>0</v>
      </c>
      <c r="EG657" s="753">
        <f t="shared" si="1056"/>
        <v>0</v>
      </c>
      <c r="EH657" s="753">
        <f t="shared" si="1056"/>
        <v>0</v>
      </c>
      <c r="EI657" s="753">
        <f t="shared" si="1056"/>
        <v>0</v>
      </c>
      <c r="EJ657" s="782">
        <f t="shared" si="1056"/>
        <v>0</v>
      </c>
      <c r="EK657" s="99"/>
      <c r="EL657" s="99"/>
      <c r="EM657" s="99"/>
      <c r="EN657" s="99"/>
      <c r="EO657" s="99"/>
      <c r="EP657" s="99"/>
      <c r="EQ657" s="99"/>
      <c r="ER657" s="99"/>
      <c r="ES657" s="99"/>
      <c r="ET657" s="99"/>
      <c r="EU657" s="99"/>
      <c r="EV657" s="99"/>
      <c r="EW657" s="99"/>
      <c r="EX657" s="99"/>
      <c r="EY657" s="99"/>
      <c r="EZ657" s="99"/>
      <c r="FA657" s="99"/>
      <c r="FB657" s="99"/>
      <c r="FC657" s="99"/>
      <c r="FD657" s="99"/>
      <c r="FE657" s="99"/>
      <c r="FF657" s="99"/>
      <c r="FG657" s="99"/>
      <c r="FH657" s="99"/>
      <c r="FI657" s="99"/>
      <c r="FJ657" s="99"/>
      <c r="FK657" s="99"/>
      <c r="FL657" s="99"/>
      <c r="FM657" s="99"/>
      <c r="FN657" s="99"/>
      <c r="FO657" s="99"/>
      <c r="FP657" s="99"/>
      <c r="FQ657" s="99"/>
      <c r="FR657" s="99"/>
      <c r="FS657" s="99"/>
      <c r="FT657" s="99"/>
      <c r="FU657" s="99"/>
      <c r="FV657" s="99"/>
      <c r="FW657" s="99"/>
      <c r="FX657" s="99"/>
      <c r="FY657" s="99"/>
      <c r="FZ657" s="99"/>
      <c r="GA657" s="99"/>
      <c r="GB657" s="99"/>
      <c r="GC657" s="99"/>
      <c r="GD657" s="99"/>
      <c r="GE657" s="99"/>
      <c r="GF657" s="99"/>
      <c r="GG657" s="99"/>
      <c r="GH657" s="99"/>
      <c r="GI657" s="99"/>
      <c r="GJ657" s="99"/>
      <c r="GK657" s="99"/>
      <c r="GL657" s="99"/>
      <c r="GM657" s="99"/>
      <c r="GN657" s="99"/>
      <c r="GO657" s="99"/>
      <c r="GP657" s="99"/>
      <c r="GQ657" s="99"/>
      <c r="GR657" s="99"/>
      <c r="GS657" s="99"/>
      <c r="GT657" s="99"/>
      <c r="GU657" s="99"/>
      <c r="GV657" s="99"/>
      <c r="GW657" s="99"/>
      <c r="GX657" s="99"/>
      <c r="GY657" s="99"/>
      <c r="GZ657" s="99"/>
      <c r="HA657" s="99"/>
      <c r="HB657" s="99"/>
      <c r="HC657" s="99"/>
      <c r="HD657" s="99"/>
      <c r="HE657" s="99"/>
      <c r="HF657" s="99"/>
      <c r="HG657" s="99"/>
      <c r="HH657" s="99"/>
      <c r="HI657" s="99"/>
      <c r="HJ657" s="99"/>
      <c r="HK657" s="99"/>
      <c r="HL657" s="99"/>
      <c r="HM657" s="99"/>
      <c r="HN657" s="99"/>
      <c r="HO657" s="99"/>
      <c r="HP657" s="99"/>
      <c r="HQ657" s="99"/>
      <c r="HR657" s="99"/>
      <c r="HS657" s="99"/>
      <c r="HT657" s="99"/>
      <c r="HU657" s="99"/>
      <c r="HV657" s="99"/>
      <c r="HW657" s="99"/>
    </row>
    <row r="658" spans="1:231" ht="13.5" hidden="1" customHeight="1" outlineLevel="3">
      <c r="A658" s="4"/>
      <c r="H658" s="4"/>
      <c r="I658" s="1078"/>
      <c r="J658" s="20"/>
      <c r="K658" s="20"/>
      <c r="L658" s="20"/>
      <c r="M658" s="20"/>
      <c r="N658" s="20"/>
      <c r="O658" s="20"/>
      <c r="P658" s="20"/>
      <c r="Q658" s="20"/>
      <c r="R658" s="20"/>
      <c r="S658" s="20"/>
      <c r="T658" s="20"/>
      <c r="U658" s="20"/>
      <c r="V658" s="20"/>
      <c r="W658" s="20"/>
      <c r="X658" s="20"/>
      <c r="Y658" s="20"/>
      <c r="Z658" s="20"/>
      <c r="AA658" s="20"/>
      <c r="AB658" s="20"/>
      <c r="AC658" s="20"/>
      <c r="AD658" s="20"/>
      <c r="AE658" s="20"/>
      <c r="AF658" s="20"/>
      <c r="AG658" s="20"/>
      <c r="AH658" s="20"/>
      <c r="AI658" s="20"/>
      <c r="AJ658" s="20"/>
      <c r="AK658" s="20"/>
      <c r="AL658" s="20"/>
      <c r="AM658" s="20"/>
      <c r="AN658" s="20"/>
      <c r="AO658" s="20"/>
      <c r="AP658" s="20"/>
      <c r="AQ658" s="20"/>
      <c r="AR658" s="20"/>
      <c r="AS658" s="20"/>
      <c r="AT658" s="615"/>
      <c r="AU658" s="141"/>
      <c r="AV658" s="141"/>
      <c r="AW658" s="576"/>
      <c r="AX658" s="636"/>
      <c r="AY658" s="174"/>
      <c r="AZ658" s="174"/>
      <c r="BA658" s="574"/>
      <c r="BB658" s="636"/>
      <c r="BC658" s="174"/>
      <c r="BD658" s="174"/>
      <c r="BE658" s="574"/>
      <c r="BF658" s="636"/>
      <c r="BG658" s="174"/>
      <c r="BH658" s="174"/>
      <c r="BI658" s="574"/>
      <c r="BJ658" s="636"/>
      <c r="BK658" s="174"/>
      <c r="BL658" s="174"/>
      <c r="BM658" s="574"/>
      <c r="BN658" s="731"/>
      <c r="BO658" s="753"/>
      <c r="BP658" s="753"/>
      <c r="BQ658" s="782"/>
      <c r="BR658" s="731"/>
      <c r="BS658" s="753"/>
      <c r="BT658" s="753"/>
      <c r="BU658" s="782"/>
      <c r="BV658" s="731"/>
      <c r="BW658" s="753"/>
      <c r="BX658" s="753"/>
      <c r="BY658" s="753"/>
      <c r="BZ658" s="731"/>
      <c r="CA658" s="753"/>
      <c r="CB658" s="753"/>
      <c r="CC658" s="782"/>
      <c r="CD658" s="753"/>
      <c r="CE658" s="753"/>
      <c r="CF658" s="753"/>
      <c r="CG658" s="782"/>
      <c r="CH658" s="174"/>
      <c r="CI658" s="174"/>
      <c r="CJ658" s="174"/>
      <c r="CK658" s="174"/>
      <c r="CL658" s="174"/>
      <c r="CM658" s="174"/>
      <c r="CN658" s="174"/>
      <c r="CO658" s="174"/>
      <c r="CP658" s="174"/>
      <c r="CQ658" s="174"/>
      <c r="CR658" s="174"/>
      <c r="CS658" s="174"/>
      <c r="CT658" s="174"/>
      <c r="CU658" s="174"/>
      <c r="CV658" s="174"/>
      <c r="CW658" s="174"/>
      <c r="CX658" s="174"/>
      <c r="CY658" s="174"/>
      <c r="CZ658" s="174"/>
      <c r="DA658" s="174"/>
      <c r="DB658" s="174"/>
      <c r="DC658" s="174"/>
      <c r="DD658" s="174"/>
      <c r="DE658" s="174"/>
      <c r="DF658" s="174"/>
      <c r="DG658" s="174"/>
      <c r="DH658" s="174"/>
      <c r="DI658" s="574"/>
      <c r="DJ658" s="1139"/>
      <c r="DK658" s="141"/>
      <c r="DL658" s="141"/>
      <c r="DM658" s="141"/>
      <c r="DN658" s="141"/>
      <c r="DO658" s="141"/>
      <c r="DP658" s="141"/>
      <c r="DQ658" s="615"/>
      <c r="DR658" s="141"/>
      <c r="DS658" s="141"/>
      <c r="DT658" s="141"/>
      <c r="DU658" s="141"/>
      <c r="DV658" s="141"/>
      <c r="DW658" s="141"/>
      <c r="DX658" s="141"/>
      <c r="DY658" s="770"/>
      <c r="DZ658" s="770"/>
      <c r="EA658" s="770"/>
      <c r="EB658" s="770"/>
      <c r="EC658" s="753"/>
      <c r="ED658" s="753"/>
      <c r="EE658" s="753"/>
      <c r="EF658" s="753"/>
      <c r="EG658" s="753"/>
      <c r="EH658" s="753"/>
      <c r="EI658" s="753"/>
      <c r="EJ658" s="782"/>
      <c r="EK658" s="99"/>
      <c r="EL658" s="99"/>
      <c r="EM658" s="99"/>
      <c r="EN658" s="99"/>
      <c r="EO658" s="99"/>
      <c r="EP658" s="99"/>
      <c r="EQ658" s="99"/>
      <c r="ER658" s="99"/>
      <c r="ES658" s="99"/>
      <c r="ET658" s="99"/>
      <c r="EU658" s="99"/>
      <c r="EV658" s="99"/>
      <c r="EW658" s="99"/>
      <c r="EX658" s="99"/>
      <c r="EY658" s="99"/>
      <c r="EZ658" s="99"/>
      <c r="FA658" s="99"/>
      <c r="FB658" s="99"/>
      <c r="FC658" s="99"/>
      <c r="FD658" s="99"/>
      <c r="FE658" s="99"/>
      <c r="FF658" s="99"/>
      <c r="FG658" s="99"/>
      <c r="FH658" s="99"/>
      <c r="FI658" s="99"/>
      <c r="FJ658" s="99"/>
      <c r="FK658" s="99"/>
      <c r="FL658" s="99"/>
      <c r="FM658" s="99"/>
      <c r="FN658" s="99"/>
      <c r="FO658" s="99"/>
      <c r="FP658" s="99"/>
      <c r="FQ658" s="99"/>
      <c r="FR658" s="99"/>
      <c r="FS658" s="99"/>
      <c r="FT658" s="99"/>
      <c r="FU658" s="99"/>
      <c r="FV658" s="99"/>
      <c r="FW658" s="99"/>
      <c r="FX658" s="99"/>
      <c r="FY658" s="99"/>
      <c r="FZ658" s="99"/>
      <c r="GA658" s="99"/>
      <c r="GB658" s="99"/>
      <c r="GC658" s="99"/>
      <c r="GD658" s="99"/>
      <c r="GE658" s="99"/>
      <c r="GF658" s="99"/>
      <c r="GG658" s="99"/>
      <c r="GH658" s="99"/>
      <c r="GI658" s="99"/>
      <c r="GJ658" s="99"/>
      <c r="GK658" s="99"/>
      <c r="GL658" s="99"/>
      <c r="GM658" s="99"/>
      <c r="GN658" s="99"/>
      <c r="GO658" s="99"/>
      <c r="GP658" s="99"/>
      <c r="GQ658" s="99"/>
      <c r="GR658" s="99"/>
      <c r="GS658" s="99"/>
      <c r="GT658" s="99"/>
      <c r="GU658" s="99"/>
      <c r="GV658" s="99"/>
      <c r="GW658" s="99"/>
      <c r="GX658" s="99"/>
      <c r="GY658" s="99"/>
      <c r="GZ658" s="99"/>
      <c r="HA658" s="99"/>
      <c r="HB658" s="99"/>
      <c r="HC658" s="99"/>
      <c r="HD658" s="99"/>
      <c r="HE658" s="99"/>
      <c r="HF658" s="99"/>
      <c r="HG658" s="99"/>
      <c r="HH658" s="99"/>
      <c r="HI658" s="99"/>
      <c r="HJ658" s="99"/>
      <c r="HK658" s="99"/>
      <c r="HL658" s="99"/>
      <c r="HM658" s="99"/>
      <c r="HN658" s="99"/>
      <c r="HO658" s="99"/>
      <c r="HP658" s="99"/>
      <c r="HQ658" s="99"/>
      <c r="HR658" s="99"/>
      <c r="HS658" s="99"/>
      <c r="HT658" s="99"/>
      <c r="HU658" s="99"/>
      <c r="HV658" s="99"/>
      <c r="HW658" s="99"/>
    </row>
    <row r="659" spans="1:231" ht="13.5" hidden="1" customHeight="1" outlineLevel="3">
      <c r="A659" s="4"/>
      <c r="H659" s="4"/>
      <c r="I659" s="1078" t="s">
        <v>554</v>
      </c>
      <c r="J659" s="20"/>
      <c r="K659" s="20"/>
      <c r="L659" s="20"/>
      <c r="M659" s="20"/>
      <c r="N659" s="20"/>
      <c r="O659" s="20"/>
      <c r="P659" s="20"/>
      <c r="Q659" s="20"/>
      <c r="R659" s="20"/>
      <c r="S659" s="20"/>
      <c r="T659" s="20"/>
      <c r="U659" s="20"/>
      <c r="V659" s="20"/>
      <c r="W659" s="20"/>
      <c r="X659" s="20"/>
      <c r="Y659" s="20"/>
      <c r="Z659" s="20"/>
      <c r="AA659" s="20"/>
      <c r="AB659" s="20"/>
      <c r="AC659" s="20"/>
      <c r="AD659" s="20"/>
      <c r="AE659" s="20"/>
      <c r="AF659" s="20"/>
      <c r="AG659" s="20"/>
      <c r="AH659" s="20"/>
      <c r="AI659" s="20"/>
      <c r="AJ659" s="20"/>
      <c r="AK659" s="20"/>
      <c r="AL659" s="20"/>
      <c r="AM659" s="20"/>
      <c r="AN659" s="20"/>
      <c r="AO659" s="20"/>
      <c r="AP659" s="20"/>
      <c r="AQ659" s="20"/>
      <c r="AR659" s="20"/>
      <c r="AS659" s="20"/>
      <c r="AT659" s="615"/>
      <c r="AU659" s="141"/>
      <c r="AV659" s="141"/>
      <c r="AW659" s="576"/>
      <c r="AX659" s="636"/>
      <c r="AY659" s="174"/>
      <c r="AZ659" s="174"/>
      <c r="BA659" s="574"/>
      <c r="BB659" s="636"/>
      <c r="BC659" s="174"/>
      <c r="BD659" s="174"/>
      <c r="BE659" s="574"/>
      <c r="BF659" s="636"/>
      <c r="BG659" s="174"/>
      <c r="BH659" s="174"/>
      <c r="BI659" s="574"/>
      <c r="BJ659" s="636"/>
      <c r="BK659" s="174"/>
      <c r="BL659" s="174"/>
      <c r="BM659" s="574"/>
      <c r="BN659" s="731"/>
      <c r="BO659" s="753"/>
      <c r="BP659" s="753"/>
      <c r="BQ659" s="782"/>
      <c r="BR659" s="731">
        <f>BR20</f>
        <v>24.5</v>
      </c>
      <c r="BS659" s="753"/>
      <c r="BT659" s="753"/>
      <c r="BU659" s="782"/>
      <c r="BV659" s="731"/>
      <c r="BW659" s="753"/>
      <c r="BX659" s="753"/>
      <c r="BY659" s="753"/>
      <c r="BZ659" s="731"/>
      <c r="CA659" s="753"/>
      <c r="CB659" s="753"/>
      <c r="CC659" s="782"/>
      <c r="CD659" s="753"/>
      <c r="CE659" s="753"/>
      <c r="CF659" s="753"/>
      <c r="CG659" s="782"/>
      <c r="CH659" s="174"/>
      <c r="CI659" s="174"/>
      <c r="CJ659" s="174"/>
      <c r="CK659" s="174"/>
      <c r="CL659" s="174"/>
      <c r="CM659" s="174"/>
      <c r="CN659" s="174"/>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574"/>
      <c r="DJ659" s="1139"/>
      <c r="DK659" s="141"/>
      <c r="DL659" s="141"/>
      <c r="DM659" s="141"/>
      <c r="DN659" s="141"/>
      <c r="DO659" s="141"/>
      <c r="DP659" s="141"/>
      <c r="DQ659" s="615"/>
      <c r="DR659" s="141"/>
      <c r="DS659" s="141"/>
      <c r="DT659" s="141"/>
      <c r="DU659" s="141"/>
      <c r="DV659" s="141"/>
      <c r="DW659" s="141"/>
      <c r="DX659" s="141"/>
      <c r="DY659" s="770">
        <v>84.846999999999937</v>
      </c>
      <c r="DZ659" s="1612">
        <f>DZ20</f>
        <v>95.410000000000011</v>
      </c>
      <c r="EA659" s="770"/>
      <c r="EB659" s="770"/>
      <c r="EC659" s="753"/>
      <c r="ED659" s="753"/>
      <c r="EE659" s="753"/>
      <c r="EF659" s="753"/>
      <c r="EG659" s="753"/>
      <c r="EH659" s="753"/>
      <c r="EI659" s="753"/>
      <c r="EJ659" s="782"/>
      <c r="EK659" s="99"/>
      <c r="EL659" s="99"/>
      <c r="EM659" s="99"/>
      <c r="EN659" s="99"/>
      <c r="EO659" s="99"/>
      <c r="EP659" s="99"/>
      <c r="EQ659" s="99"/>
      <c r="ER659" s="99"/>
      <c r="ES659" s="99"/>
      <c r="ET659" s="99"/>
      <c r="EU659" s="99"/>
      <c r="EV659" s="99"/>
      <c r="EW659" s="99"/>
      <c r="EX659" s="99"/>
      <c r="EY659" s="99"/>
      <c r="EZ659" s="99"/>
      <c r="FA659" s="99"/>
      <c r="FB659" s="99"/>
      <c r="FC659" s="99"/>
      <c r="FD659" s="99"/>
      <c r="FE659" s="99"/>
      <c r="FF659" s="99"/>
      <c r="FG659" s="99"/>
      <c r="FH659" s="99"/>
      <c r="FI659" s="99"/>
      <c r="FJ659" s="99"/>
      <c r="FK659" s="99"/>
      <c r="FL659" s="99"/>
      <c r="FM659" s="99"/>
      <c r="FN659" s="99"/>
      <c r="FO659" s="99"/>
      <c r="FP659" s="99"/>
      <c r="FQ659" s="99"/>
      <c r="FR659" s="99"/>
      <c r="FS659" s="99"/>
      <c r="FT659" s="99"/>
      <c r="FU659" s="99"/>
      <c r="FV659" s="99"/>
      <c r="FW659" s="99"/>
      <c r="FX659" s="99"/>
      <c r="FY659" s="99"/>
      <c r="FZ659" s="99"/>
      <c r="GA659" s="99"/>
      <c r="GB659" s="99"/>
      <c r="GC659" s="99"/>
      <c r="GD659" s="99"/>
      <c r="GE659" s="99"/>
      <c r="GF659" s="99"/>
      <c r="GG659" s="99"/>
      <c r="GH659" s="99"/>
      <c r="GI659" s="99"/>
      <c r="GJ659" s="99"/>
      <c r="GK659" s="99"/>
      <c r="GL659" s="99"/>
      <c r="GM659" s="99"/>
      <c r="GN659" s="99"/>
      <c r="GO659" s="99"/>
      <c r="GP659" s="99"/>
      <c r="GQ659" s="99"/>
      <c r="GR659" s="99"/>
      <c r="GS659" s="99"/>
      <c r="GT659" s="99"/>
      <c r="GU659" s="99"/>
      <c r="GV659" s="99"/>
      <c r="GW659" s="99"/>
      <c r="GX659" s="99"/>
      <c r="GY659" s="99"/>
      <c r="GZ659" s="99"/>
      <c r="HA659" s="99"/>
      <c r="HB659" s="99"/>
      <c r="HC659" s="99"/>
      <c r="HD659" s="99"/>
      <c r="HE659" s="99"/>
      <c r="HF659" s="99"/>
      <c r="HG659" s="99"/>
      <c r="HH659" s="99"/>
      <c r="HI659" s="99"/>
      <c r="HJ659" s="99"/>
      <c r="HK659" s="99"/>
      <c r="HL659" s="99"/>
      <c r="HM659" s="99"/>
      <c r="HN659" s="99"/>
      <c r="HO659" s="99"/>
      <c r="HP659" s="99"/>
      <c r="HQ659" s="99"/>
      <c r="HR659" s="99"/>
      <c r="HS659" s="99"/>
      <c r="HT659" s="99"/>
      <c r="HU659" s="99"/>
      <c r="HV659" s="99"/>
      <c r="HW659" s="99"/>
    </row>
    <row r="660" spans="1:231" ht="13.5" hidden="1" customHeight="1" outlineLevel="3">
      <c r="A660" s="4"/>
      <c r="H660" s="731">
        <f>H21</f>
        <v>0</v>
      </c>
      <c r="I660" s="1078"/>
      <c r="J660" s="20"/>
      <c r="K660" s="20"/>
      <c r="L660" s="20"/>
      <c r="M660" s="20"/>
      <c r="N660" s="20"/>
      <c r="O660" s="20"/>
      <c r="P660" s="20"/>
      <c r="Q660" s="20"/>
      <c r="R660" s="20"/>
      <c r="S660" s="20"/>
      <c r="T660" s="20"/>
      <c r="U660" s="20"/>
      <c r="V660" s="20"/>
      <c r="W660" s="20"/>
      <c r="X660" s="20"/>
      <c r="Y660" s="20"/>
      <c r="Z660" s="20"/>
      <c r="AA660" s="20"/>
      <c r="AB660" s="20"/>
      <c r="AC660" s="20"/>
      <c r="AD660" s="20"/>
      <c r="AE660" s="20"/>
      <c r="AF660" s="20"/>
      <c r="AG660" s="20"/>
      <c r="AH660" s="20"/>
      <c r="AI660" s="20"/>
      <c r="AJ660" s="20"/>
      <c r="AK660" s="20"/>
      <c r="AL660" s="20"/>
      <c r="AM660" s="20"/>
      <c r="AN660" s="20"/>
      <c r="AO660" s="20"/>
      <c r="AP660" s="20"/>
      <c r="AQ660" s="20"/>
      <c r="AR660" s="20"/>
      <c r="AS660" s="20"/>
      <c r="AT660" s="615"/>
      <c r="AU660" s="141"/>
      <c r="AV660" s="141"/>
      <c r="AW660" s="576"/>
      <c r="AX660" s="636"/>
      <c r="AY660" s="174"/>
      <c r="AZ660" s="174"/>
      <c r="BA660" s="574"/>
      <c r="BB660" s="636"/>
      <c r="BC660" s="174"/>
      <c r="BD660" s="174"/>
      <c r="BE660" s="574"/>
      <c r="BF660" s="636"/>
      <c r="BG660" s="174"/>
      <c r="BH660" s="174"/>
      <c r="BI660" s="574"/>
      <c r="BJ660" s="636"/>
      <c r="BK660" s="174"/>
      <c r="BL660" s="174"/>
      <c r="BM660" s="574"/>
      <c r="BN660" s="731"/>
      <c r="BO660" s="753"/>
      <c r="BP660" s="753"/>
      <c r="BQ660" s="782"/>
      <c r="BR660" s="731"/>
      <c r="BS660" s="753"/>
      <c r="BT660" s="753"/>
      <c r="BU660" s="782"/>
      <c r="BV660" s="731"/>
      <c r="BW660" s="753"/>
      <c r="BX660" s="753"/>
      <c r="BY660" s="753"/>
      <c r="BZ660" s="731"/>
      <c r="CA660" s="753"/>
      <c r="CB660" s="753"/>
      <c r="CC660" s="782"/>
      <c r="CD660" s="753"/>
      <c r="CE660" s="753"/>
      <c r="CF660" s="753"/>
      <c r="CG660" s="782"/>
      <c r="CH660" s="174"/>
      <c r="CI660" s="174"/>
      <c r="CJ660" s="174"/>
      <c r="CK660" s="174"/>
      <c r="CL660" s="174"/>
      <c r="CM660" s="174"/>
      <c r="CN660" s="174"/>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574"/>
      <c r="DJ660" s="1139"/>
      <c r="DK660" s="141"/>
      <c r="DL660" s="141"/>
      <c r="DM660" s="141"/>
      <c r="DN660" s="141"/>
      <c r="DO660" s="141"/>
      <c r="DP660" s="141"/>
      <c r="DQ660" s="615"/>
      <c r="DR660" s="141"/>
      <c r="DS660" s="141"/>
      <c r="DT660" s="141"/>
      <c r="DU660" s="141"/>
      <c r="DV660" s="141"/>
      <c r="DW660" s="141"/>
      <c r="DX660" s="141"/>
      <c r="DY660" s="770"/>
      <c r="DZ660" s="770"/>
      <c r="EA660" s="770"/>
      <c r="EB660" s="770"/>
      <c r="EC660" s="753"/>
      <c r="ED660" s="753"/>
      <c r="EE660" s="753"/>
      <c r="EF660" s="753"/>
      <c r="EG660" s="753"/>
      <c r="EH660" s="753"/>
      <c r="EI660" s="753"/>
      <c r="EJ660" s="782"/>
      <c r="EK660" s="99"/>
      <c r="EL660" s="99"/>
      <c r="EM660" s="99"/>
      <c r="EN660" s="99"/>
      <c r="EO660" s="99"/>
      <c r="EP660" s="99"/>
      <c r="EQ660" s="99"/>
      <c r="ER660" s="99"/>
      <c r="ES660" s="99"/>
      <c r="ET660" s="99"/>
      <c r="EU660" s="99"/>
      <c r="EV660" s="99"/>
      <c r="EW660" s="99"/>
      <c r="EX660" s="99"/>
      <c r="EY660" s="99"/>
      <c r="EZ660" s="99"/>
      <c r="FA660" s="99"/>
      <c r="FB660" s="99"/>
      <c r="FC660" s="99"/>
      <c r="FD660" s="99"/>
      <c r="FE660" s="99"/>
      <c r="FF660" s="99"/>
      <c r="FG660" s="99"/>
      <c r="FH660" s="99"/>
      <c r="FI660" s="99"/>
      <c r="FJ660" s="99"/>
      <c r="FK660" s="99"/>
      <c r="FL660" s="99"/>
      <c r="FM660" s="99"/>
      <c r="FN660" s="99"/>
      <c r="FO660" s="99"/>
      <c r="FP660" s="99"/>
      <c r="FQ660" s="99"/>
      <c r="FR660" s="99"/>
      <c r="FS660" s="99"/>
      <c r="FT660" s="99"/>
      <c r="FU660" s="99"/>
      <c r="FV660" s="99"/>
      <c r="FW660" s="99"/>
      <c r="FX660" s="99"/>
      <c r="FY660" s="99"/>
      <c r="FZ660" s="99"/>
      <c r="GA660" s="99"/>
      <c r="GB660" s="99"/>
      <c r="GC660" s="99"/>
      <c r="GD660" s="99"/>
      <c r="GE660" s="99"/>
      <c r="GF660" s="99"/>
      <c r="GG660" s="99"/>
      <c r="GH660" s="99"/>
      <c r="GI660" s="99"/>
      <c r="GJ660" s="99"/>
      <c r="GK660" s="99"/>
      <c r="GL660" s="99"/>
      <c r="GM660" s="99"/>
      <c r="GN660" s="99"/>
      <c r="GO660" s="99"/>
      <c r="GP660" s="99"/>
      <c r="GQ660" s="99"/>
      <c r="GR660" s="99"/>
      <c r="GS660" s="99"/>
      <c r="GT660" s="99"/>
      <c r="GU660" s="99"/>
      <c r="GV660" s="99"/>
      <c r="GW660" s="99"/>
      <c r="GX660" s="99"/>
      <c r="GY660" s="99"/>
      <c r="GZ660" s="99"/>
      <c r="HA660" s="99"/>
      <c r="HB660" s="99"/>
      <c r="HC660" s="99"/>
      <c r="HD660" s="99"/>
      <c r="HE660" s="99"/>
      <c r="HF660" s="99"/>
      <c r="HG660" s="99"/>
      <c r="HH660" s="99"/>
      <c r="HI660" s="99"/>
      <c r="HJ660" s="99"/>
      <c r="HK660" s="99"/>
      <c r="HL660" s="99"/>
      <c r="HM660" s="99"/>
      <c r="HN660" s="99"/>
      <c r="HO660" s="99"/>
      <c r="HP660" s="99"/>
      <c r="HQ660" s="99"/>
      <c r="HR660" s="99"/>
      <c r="HS660" s="99"/>
      <c r="HT660" s="99"/>
      <c r="HU660" s="99"/>
      <c r="HV660" s="99"/>
      <c r="HW660" s="99"/>
    </row>
    <row r="661" spans="1:231" ht="13.5" hidden="1" customHeight="1" outlineLevel="3">
      <c r="A661" s="4"/>
      <c r="H661" s="4"/>
      <c r="I661" s="1078"/>
      <c r="J661" s="20"/>
      <c r="K661" s="20"/>
      <c r="L661" s="20"/>
      <c r="M661" s="20"/>
      <c r="N661" s="20"/>
      <c r="O661" s="20"/>
      <c r="P661" s="20"/>
      <c r="Q661" s="20"/>
      <c r="R661" s="20"/>
      <c r="S661" s="20"/>
      <c r="T661" s="20"/>
      <c r="U661" s="20"/>
      <c r="V661" s="20"/>
      <c r="W661" s="20"/>
      <c r="X661" s="20"/>
      <c r="Y661" s="20"/>
      <c r="Z661" s="20"/>
      <c r="AA661" s="20"/>
      <c r="AB661" s="20"/>
      <c r="AC661" s="20"/>
      <c r="AD661" s="20"/>
      <c r="AE661" s="20"/>
      <c r="AF661" s="20"/>
      <c r="AG661" s="20"/>
      <c r="AH661" s="20"/>
      <c r="AI661" s="20"/>
      <c r="AJ661" s="20"/>
      <c r="AK661" s="20"/>
      <c r="AL661" s="20"/>
      <c r="AM661" s="20"/>
      <c r="AN661" s="20"/>
      <c r="AO661" s="20"/>
      <c r="AP661" s="20"/>
      <c r="AQ661" s="20"/>
      <c r="AR661" s="20"/>
      <c r="AS661" s="20"/>
      <c r="AT661" s="615"/>
      <c r="AU661" s="141"/>
      <c r="AV661" s="141"/>
      <c r="AW661" s="576"/>
      <c r="AX661" s="636"/>
      <c r="AY661" s="174"/>
      <c r="AZ661" s="174"/>
      <c r="BA661" s="574"/>
      <c r="BB661" s="636"/>
      <c r="BC661" s="174"/>
      <c r="BD661" s="174"/>
      <c r="BE661" s="574"/>
      <c r="BF661" s="636"/>
      <c r="BG661" s="174"/>
      <c r="BH661" s="174"/>
      <c r="BI661" s="574"/>
      <c r="BJ661" s="636"/>
      <c r="BK661" s="174"/>
      <c r="BL661" s="174"/>
      <c r="BM661" s="574"/>
      <c r="BN661" s="731"/>
      <c r="BO661" s="753"/>
      <c r="BP661" s="753"/>
      <c r="BQ661" s="782"/>
      <c r="BR661" s="731"/>
      <c r="BS661" s="753"/>
      <c r="BT661" s="753"/>
      <c r="BU661" s="782"/>
      <c r="BV661" s="731"/>
      <c r="BW661" s="753"/>
      <c r="BX661" s="753"/>
      <c r="BY661" s="753"/>
      <c r="BZ661" s="731"/>
      <c r="CA661" s="753"/>
      <c r="CB661" s="753"/>
      <c r="CC661" s="782"/>
      <c r="CD661" s="753"/>
      <c r="CE661" s="753"/>
      <c r="CF661" s="753"/>
      <c r="CG661" s="782"/>
      <c r="CH661" s="174"/>
      <c r="CI661" s="174"/>
      <c r="CJ661" s="174"/>
      <c r="CK661" s="174"/>
      <c r="CL661" s="174"/>
      <c r="CM661" s="174"/>
      <c r="CN661" s="174"/>
      <c r="CO661" s="174"/>
      <c r="CP661" s="174"/>
      <c r="CQ661" s="174"/>
      <c r="CR661" s="174"/>
      <c r="CS661" s="174"/>
      <c r="CT661" s="174"/>
      <c r="CU661" s="174"/>
      <c r="CV661" s="174"/>
      <c r="CW661" s="174"/>
      <c r="CX661" s="174"/>
      <c r="CY661" s="174"/>
      <c r="CZ661" s="174"/>
      <c r="DA661" s="174"/>
      <c r="DB661" s="174"/>
      <c r="DC661" s="174"/>
      <c r="DD661" s="174"/>
      <c r="DE661" s="174"/>
      <c r="DF661" s="174"/>
      <c r="DG661" s="174"/>
      <c r="DH661" s="174"/>
      <c r="DI661" s="574"/>
      <c r="DJ661" s="1139"/>
      <c r="DK661" s="141"/>
      <c r="DL661" s="141"/>
      <c r="DM661" s="141"/>
      <c r="DN661" s="141"/>
      <c r="DO661" s="141"/>
      <c r="DP661" s="141"/>
      <c r="DQ661" s="615"/>
      <c r="DR661" s="141"/>
      <c r="DS661" s="141"/>
      <c r="DT661" s="141"/>
      <c r="DU661" s="141"/>
      <c r="DV661" s="141"/>
      <c r="DW661" s="141"/>
      <c r="DX661" s="141"/>
      <c r="DY661" s="770"/>
      <c r="DZ661" s="770"/>
      <c r="EA661" s="770"/>
      <c r="EB661" s="770"/>
      <c r="EC661" s="753"/>
      <c r="ED661" s="753"/>
      <c r="EE661" s="753"/>
      <c r="EF661" s="753"/>
      <c r="EG661" s="753"/>
      <c r="EH661" s="753"/>
      <c r="EI661" s="753"/>
      <c r="EJ661" s="782"/>
      <c r="EK661" s="99"/>
      <c r="EL661" s="99"/>
      <c r="EM661" s="99"/>
      <c r="EN661" s="99"/>
      <c r="EO661" s="99"/>
      <c r="EP661" s="99"/>
      <c r="EQ661" s="99"/>
      <c r="ER661" s="99"/>
      <c r="ES661" s="99"/>
      <c r="ET661" s="99"/>
      <c r="EU661" s="99"/>
      <c r="EV661" s="99"/>
      <c r="EW661" s="99"/>
      <c r="EX661" s="99"/>
      <c r="EY661" s="99"/>
      <c r="EZ661" s="99"/>
      <c r="FA661" s="99"/>
      <c r="FB661" s="99"/>
      <c r="FC661" s="99"/>
      <c r="FD661" s="99"/>
      <c r="FE661" s="99"/>
      <c r="FF661" s="99"/>
      <c r="FG661" s="99"/>
      <c r="FH661" s="99"/>
      <c r="FI661" s="99"/>
      <c r="FJ661" s="99"/>
      <c r="FK661" s="99"/>
      <c r="FL661" s="99"/>
      <c r="FM661" s="99"/>
      <c r="FN661" s="99"/>
      <c r="FO661" s="99"/>
      <c r="FP661" s="99"/>
      <c r="FQ661" s="99"/>
      <c r="FR661" s="99"/>
      <c r="FS661" s="99"/>
      <c r="FT661" s="99"/>
      <c r="FU661" s="99"/>
      <c r="FV661" s="99"/>
      <c r="FW661" s="99"/>
      <c r="FX661" s="99"/>
      <c r="FY661" s="99"/>
      <c r="FZ661" s="99"/>
      <c r="GA661" s="99"/>
      <c r="GB661" s="99"/>
      <c r="GC661" s="99"/>
      <c r="GD661" s="99"/>
      <c r="GE661" s="99"/>
      <c r="GF661" s="99"/>
      <c r="GG661" s="99"/>
      <c r="GH661" s="99"/>
      <c r="GI661" s="99"/>
      <c r="GJ661" s="99"/>
      <c r="GK661" s="99"/>
      <c r="GL661" s="99"/>
      <c r="GM661" s="99"/>
      <c r="GN661" s="99"/>
      <c r="GO661" s="99"/>
      <c r="GP661" s="99"/>
      <c r="GQ661" s="99"/>
      <c r="GR661" s="99"/>
      <c r="GS661" s="99"/>
      <c r="GT661" s="99"/>
      <c r="GU661" s="99"/>
      <c r="GV661" s="99"/>
      <c r="GW661" s="99"/>
      <c r="GX661" s="99"/>
      <c r="GY661" s="99"/>
      <c r="GZ661" s="99"/>
      <c r="HA661" s="99"/>
      <c r="HB661" s="99"/>
      <c r="HC661" s="99"/>
      <c r="HD661" s="99"/>
      <c r="HE661" s="99"/>
      <c r="HF661" s="99"/>
      <c r="HG661" s="99"/>
      <c r="HH661" s="99"/>
      <c r="HI661" s="99"/>
      <c r="HJ661" s="99"/>
      <c r="HK661" s="99"/>
      <c r="HL661" s="99"/>
      <c r="HM661" s="99"/>
      <c r="HN661" s="99"/>
      <c r="HO661" s="99"/>
      <c r="HP661" s="99"/>
      <c r="HQ661" s="99"/>
      <c r="HR661" s="99"/>
      <c r="HS661" s="99"/>
      <c r="HT661" s="99"/>
      <c r="HU661" s="99"/>
      <c r="HV661" s="99"/>
      <c r="HW661" s="99"/>
    </row>
    <row r="662" spans="1:231" ht="13.5" hidden="1" customHeight="1" outlineLevel="2" collapsed="1">
      <c r="A662" s="4"/>
      <c r="H662" s="4"/>
      <c r="I662" s="1071"/>
      <c r="J662" s="20"/>
      <c r="K662" s="20"/>
      <c r="L662" s="20"/>
      <c r="M662" s="20"/>
      <c r="N662" s="20"/>
      <c r="O662" s="20"/>
      <c r="P662" s="20"/>
      <c r="Q662" s="20"/>
      <c r="R662" s="20"/>
      <c r="S662" s="20"/>
      <c r="T662" s="20"/>
      <c r="U662" s="20"/>
      <c r="V662" s="20"/>
      <c r="W662" s="20"/>
      <c r="X662" s="20"/>
      <c r="Y662" s="20"/>
      <c r="Z662" s="20"/>
      <c r="AA662" s="20"/>
      <c r="AB662" s="20"/>
      <c r="AC662" s="20"/>
      <c r="AD662" s="20"/>
      <c r="AE662" s="20"/>
      <c r="AF662" s="20"/>
      <c r="AG662" s="20"/>
      <c r="AH662" s="20"/>
      <c r="AI662" s="20"/>
      <c r="AJ662" s="20"/>
      <c r="AK662" s="20"/>
      <c r="AL662" s="20"/>
      <c r="AM662" s="20"/>
      <c r="AN662" s="20"/>
      <c r="AO662" s="20"/>
      <c r="AP662" s="20"/>
      <c r="AQ662" s="20"/>
      <c r="AR662" s="20"/>
      <c r="AS662" s="20"/>
      <c r="AT662" s="615"/>
      <c r="AU662" s="141"/>
      <c r="AV662" s="141"/>
      <c r="AW662" s="576"/>
      <c r="AX662" s="636"/>
      <c r="AY662" s="174"/>
      <c r="AZ662" s="174"/>
      <c r="BA662" s="574"/>
      <c r="BB662" s="636"/>
      <c r="BC662" s="174"/>
      <c r="BD662" s="174"/>
      <c r="BE662" s="574"/>
      <c r="BF662" s="636"/>
      <c r="BG662" s="174"/>
      <c r="BH662" s="174"/>
      <c r="BI662" s="574"/>
      <c r="BJ662" s="636"/>
      <c r="BK662" s="174"/>
      <c r="BL662" s="174"/>
      <c r="BM662" s="574"/>
      <c r="BN662" s="636"/>
      <c r="BO662" s="753">
        <v>127</v>
      </c>
      <c r="BP662" s="753"/>
      <c r="BQ662" s="782"/>
      <c r="BR662" s="813" t="s">
        <v>433</v>
      </c>
      <c r="BS662" s="800">
        <f>BS663-11</f>
        <v>157.5</v>
      </c>
      <c r="BT662" s="800">
        <f>BT663-10</f>
        <v>166</v>
      </c>
      <c r="BU662" s="574"/>
      <c r="BV662" s="636"/>
      <c r="BW662" s="174"/>
      <c r="BX662" s="174"/>
      <c r="BY662" s="174"/>
      <c r="BZ662" s="636"/>
      <c r="CA662" s="174"/>
      <c r="CB662" s="174"/>
      <c r="CC662" s="574"/>
      <c r="CD662" s="174"/>
      <c r="CE662" s="174"/>
      <c r="CF662" s="174"/>
      <c r="CG662" s="574"/>
      <c r="CH662" s="174"/>
      <c r="CI662" s="174"/>
      <c r="CJ662" s="174"/>
      <c r="CK662" s="174"/>
      <c r="CL662" s="174"/>
      <c r="CM662" s="174"/>
      <c r="CN662" s="174"/>
      <c r="CO662" s="174"/>
      <c r="CP662" s="174"/>
      <c r="CQ662" s="174"/>
      <c r="CR662" s="174"/>
      <c r="CS662" s="174"/>
      <c r="CT662" s="174"/>
      <c r="CU662" s="174"/>
      <c r="CV662" s="174"/>
      <c r="CW662" s="174"/>
      <c r="CX662" s="174"/>
      <c r="CY662" s="174"/>
      <c r="CZ662" s="174"/>
      <c r="DA662" s="174"/>
      <c r="DB662" s="174"/>
      <c r="DC662" s="174"/>
      <c r="DD662" s="174"/>
      <c r="DE662" s="174"/>
      <c r="DF662" s="174"/>
      <c r="DG662" s="174"/>
      <c r="DH662" s="174"/>
      <c r="DI662" s="574"/>
      <c r="DJ662" s="1139"/>
      <c r="DK662" s="141"/>
      <c r="DL662" s="141"/>
      <c r="DM662" s="141"/>
      <c r="DN662" s="141"/>
      <c r="DO662" s="141"/>
      <c r="DP662" s="141"/>
      <c r="DQ662" s="615"/>
      <c r="DR662" s="141"/>
      <c r="DS662" s="141"/>
      <c r="DT662" s="141"/>
      <c r="DU662" s="141"/>
      <c r="DV662" s="141"/>
      <c r="DW662" s="141"/>
      <c r="DX662" s="141"/>
      <c r="DY662" s="141"/>
      <c r="DZ662" s="897"/>
      <c r="EA662" s="141"/>
      <c r="EB662" s="174"/>
      <c r="EC662" s="174"/>
      <c r="ED662" s="174"/>
      <c r="EE662" s="174"/>
      <c r="EF662" s="174"/>
      <c r="EG662" s="174"/>
      <c r="EH662" s="174"/>
      <c r="EI662" s="174"/>
      <c r="EJ662" s="574"/>
      <c r="EK662" s="99"/>
      <c r="EL662" s="99"/>
      <c r="EM662" s="99"/>
      <c r="EN662" s="99"/>
      <c r="EO662" s="99"/>
      <c r="EP662" s="99"/>
      <c r="EQ662" s="99"/>
      <c r="ER662" s="99"/>
      <c r="ES662" s="99"/>
      <c r="ET662" s="99"/>
      <c r="EU662" s="99"/>
      <c r="EV662" s="99"/>
      <c r="EW662" s="99"/>
      <c r="EX662" s="99"/>
      <c r="EY662" s="99"/>
      <c r="EZ662" s="99"/>
      <c r="FA662" s="99"/>
      <c r="FB662" s="99"/>
      <c r="FC662" s="99"/>
      <c r="FD662" s="99"/>
      <c r="FE662" s="99"/>
      <c r="FF662" s="99"/>
      <c r="FG662" s="99"/>
      <c r="FH662" s="99"/>
      <c r="FI662" s="99"/>
      <c r="FJ662" s="99"/>
      <c r="FK662" s="99"/>
      <c r="FL662" s="99"/>
      <c r="FM662" s="99"/>
      <c r="FN662" s="99"/>
      <c r="FO662" s="99"/>
      <c r="FP662" s="99"/>
      <c r="FQ662" s="99"/>
      <c r="FR662" s="99"/>
      <c r="FS662" s="99"/>
      <c r="FT662" s="99"/>
      <c r="FU662" s="99"/>
      <c r="FV662" s="99"/>
      <c r="FW662" s="99"/>
      <c r="FX662" s="99"/>
      <c r="FY662" s="99"/>
      <c r="FZ662" s="99"/>
      <c r="GA662" s="99"/>
      <c r="GB662" s="99"/>
      <c r="GC662" s="99"/>
      <c r="GD662" s="99"/>
      <c r="GE662" s="99"/>
      <c r="GF662" s="99"/>
      <c r="GG662" s="99"/>
      <c r="GH662" s="99"/>
      <c r="GI662" s="99"/>
      <c r="GJ662" s="99"/>
      <c r="GK662" s="99"/>
      <c r="GL662" s="99"/>
      <c r="GM662" s="99"/>
      <c r="GN662" s="99"/>
      <c r="GO662" s="99"/>
      <c r="GP662" s="99"/>
      <c r="GQ662" s="99"/>
      <c r="GR662" s="99"/>
      <c r="GS662" s="99"/>
      <c r="GT662" s="99"/>
      <c r="GU662" s="99"/>
      <c r="GV662" s="99"/>
      <c r="GW662" s="99"/>
      <c r="GX662" s="99"/>
      <c r="GY662" s="99"/>
      <c r="GZ662" s="99"/>
      <c r="HA662" s="99"/>
      <c r="HB662" s="99"/>
      <c r="HC662" s="99"/>
      <c r="HD662" s="99"/>
      <c r="HE662" s="99"/>
      <c r="HF662" s="99"/>
      <c r="HG662" s="99"/>
      <c r="HH662" s="99"/>
      <c r="HI662" s="99"/>
      <c r="HJ662" s="99"/>
      <c r="HK662" s="99"/>
      <c r="HL662" s="99"/>
      <c r="HM662" s="99"/>
      <c r="HN662" s="99"/>
      <c r="HO662" s="99"/>
      <c r="HP662" s="99"/>
      <c r="HQ662" s="99"/>
      <c r="HR662" s="99"/>
      <c r="HS662" s="99"/>
      <c r="HT662" s="99"/>
      <c r="HU662" s="99"/>
      <c r="HV662" s="99"/>
      <c r="HW662" s="99"/>
    </row>
    <row r="663" spans="1:231" ht="13.5" hidden="1" customHeight="1" outlineLevel="2">
      <c r="A663" s="4"/>
      <c r="H663" s="4"/>
      <c r="I663" s="1074" t="s">
        <v>185</v>
      </c>
      <c r="J663" s="20"/>
      <c r="K663" s="20"/>
      <c r="L663" s="20"/>
      <c r="M663" s="20"/>
      <c r="N663" s="20"/>
      <c r="O663" s="20"/>
      <c r="P663" s="20"/>
      <c r="Q663" s="20"/>
      <c r="R663" s="20"/>
      <c r="S663" s="20"/>
      <c r="T663" s="20"/>
      <c r="U663" s="20"/>
      <c r="V663" s="20"/>
      <c r="W663" s="20"/>
      <c r="X663" s="20"/>
      <c r="Y663" s="20"/>
      <c r="Z663" s="20"/>
      <c r="AA663" s="20"/>
      <c r="AB663" s="20"/>
      <c r="AC663" s="20"/>
      <c r="AD663" s="20"/>
      <c r="AE663" s="20"/>
      <c r="AF663" s="20"/>
      <c r="AG663" s="20"/>
      <c r="AH663" s="20"/>
      <c r="AI663" s="20"/>
      <c r="AJ663" s="20"/>
      <c r="AK663" s="20"/>
      <c r="AL663" s="20"/>
      <c r="AM663" s="20"/>
      <c r="AN663" s="20"/>
      <c r="AO663" s="20"/>
      <c r="AP663" s="20"/>
      <c r="AQ663" s="20"/>
      <c r="AR663" s="20"/>
      <c r="AS663" s="20"/>
      <c r="AT663" s="615"/>
      <c r="AU663" s="141"/>
      <c r="AV663" s="141"/>
      <c r="AW663" s="576"/>
      <c r="AX663" s="636"/>
      <c r="AY663" s="174"/>
      <c r="AZ663" s="174"/>
      <c r="BA663" s="574"/>
      <c r="BB663" s="636"/>
      <c r="BC663" s="174"/>
      <c r="BD663" s="174"/>
      <c r="BE663" s="574"/>
      <c r="BF663" s="636"/>
      <c r="BG663" s="174"/>
      <c r="BH663" s="174"/>
      <c r="BI663" s="574"/>
      <c r="BJ663" s="636"/>
      <c r="BK663" s="174"/>
      <c r="BL663" s="174"/>
      <c r="BM663" s="574"/>
      <c r="BN663" s="636"/>
      <c r="BO663" s="753"/>
      <c r="BP663" s="753">
        <f>BO662*1.24</f>
        <v>157.47999999999999</v>
      </c>
      <c r="BQ663" s="782"/>
      <c r="BR663" s="813" t="s">
        <v>434</v>
      </c>
      <c r="BS663" s="800">
        <f>(168+169)/2</f>
        <v>168.5</v>
      </c>
      <c r="BT663" s="800">
        <f>(175+177)/2</f>
        <v>176</v>
      </c>
      <c r="BU663" s="574"/>
      <c r="BV663" s="636"/>
      <c r="BW663" s="174"/>
      <c r="BX663" s="174"/>
      <c r="BY663" s="174"/>
      <c r="BZ663" s="636"/>
      <c r="CA663" s="174"/>
      <c r="CB663" s="174"/>
      <c r="CC663" s="574"/>
      <c r="CD663" s="174"/>
      <c r="CE663" s="174"/>
      <c r="CF663" s="174"/>
      <c r="CG663" s="574"/>
      <c r="CH663" s="174"/>
      <c r="CI663" s="174"/>
      <c r="CJ663" s="174"/>
      <c r="CK663" s="174"/>
      <c r="CL663" s="174"/>
      <c r="CM663" s="174"/>
      <c r="CN663" s="174"/>
      <c r="CO663" s="174"/>
      <c r="CP663" s="174"/>
      <c r="CQ663" s="174"/>
      <c r="CR663" s="174"/>
      <c r="CS663" s="174"/>
      <c r="CT663" s="174"/>
      <c r="CU663" s="174"/>
      <c r="CV663" s="174"/>
      <c r="CW663" s="174"/>
      <c r="CX663" s="174"/>
      <c r="CY663" s="174"/>
      <c r="CZ663" s="174"/>
      <c r="DA663" s="174"/>
      <c r="DB663" s="174"/>
      <c r="DC663" s="174"/>
      <c r="DD663" s="174"/>
      <c r="DE663" s="174"/>
      <c r="DF663" s="174"/>
      <c r="DG663" s="174"/>
      <c r="DH663" s="174"/>
      <c r="DI663" s="574"/>
      <c r="DJ663" s="1139"/>
      <c r="DK663" s="141"/>
      <c r="DL663" s="141"/>
      <c r="DM663" s="141"/>
      <c r="DN663" s="141"/>
      <c r="DO663" s="141"/>
      <c r="DP663" s="141"/>
      <c r="DQ663" s="615"/>
      <c r="DR663" s="141"/>
      <c r="DS663" s="141"/>
      <c r="DT663" s="141"/>
      <c r="DU663" s="141"/>
      <c r="DV663" s="141"/>
      <c r="DW663" s="141"/>
      <c r="DX663" s="141"/>
      <c r="DY663" s="141"/>
      <c r="DZ663" s="897"/>
      <c r="EA663" s="141"/>
      <c r="EB663" s="174"/>
      <c r="EC663" s="174"/>
      <c r="ED663" s="174"/>
      <c r="EE663" s="174"/>
      <c r="EF663" s="174"/>
      <c r="EG663" s="174"/>
      <c r="EH663" s="174"/>
      <c r="EI663" s="174"/>
      <c r="EJ663" s="574"/>
      <c r="EK663" s="99"/>
      <c r="EL663" s="99"/>
      <c r="EM663" s="99"/>
      <c r="EN663" s="99"/>
      <c r="EO663" s="99"/>
      <c r="EP663" s="99"/>
      <c r="EQ663" s="99"/>
      <c r="ER663" s="99"/>
      <c r="ES663" s="99"/>
      <c r="ET663" s="99"/>
      <c r="EU663" s="99"/>
      <c r="EV663" s="99"/>
      <c r="EW663" s="99"/>
      <c r="EX663" s="99"/>
      <c r="EY663" s="99"/>
      <c r="EZ663" s="99"/>
      <c r="FA663" s="99"/>
      <c r="FB663" s="99"/>
      <c r="FC663" s="99"/>
      <c r="FD663" s="99"/>
      <c r="FE663" s="99"/>
      <c r="FF663" s="99"/>
      <c r="FG663" s="99"/>
      <c r="FH663" s="99"/>
      <c r="FI663" s="99"/>
      <c r="FJ663" s="99"/>
      <c r="FK663" s="99"/>
      <c r="FL663" s="99"/>
      <c r="FM663" s="99"/>
      <c r="FN663" s="99"/>
      <c r="FO663" s="99"/>
      <c r="FP663" s="99"/>
      <c r="FQ663" s="99"/>
      <c r="FR663" s="99"/>
      <c r="FS663" s="99"/>
      <c r="FT663" s="99"/>
      <c r="FU663" s="99"/>
      <c r="FV663" s="99"/>
      <c r="FW663" s="99"/>
      <c r="FX663" s="99"/>
      <c r="FY663" s="99"/>
      <c r="FZ663" s="99"/>
      <c r="GA663" s="99"/>
      <c r="GB663" s="99"/>
      <c r="GC663" s="99"/>
      <c r="GD663" s="99"/>
      <c r="GE663" s="99"/>
      <c r="GF663" s="99"/>
      <c r="GG663" s="99"/>
      <c r="GH663" s="99"/>
      <c r="GI663" s="99"/>
      <c r="GJ663" s="99"/>
      <c r="GK663" s="99"/>
      <c r="GL663" s="99"/>
      <c r="GM663" s="99"/>
      <c r="GN663" s="99"/>
      <c r="GO663" s="99"/>
      <c r="GP663" s="99"/>
      <c r="GQ663" s="99"/>
      <c r="GR663" s="99"/>
      <c r="GS663" s="99"/>
      <c r="GT663" s="99"/>
      <c r="GU663" s="99"/>
      <c r="GV663" s="99"/>
      <c r="GW663" s="99"/>
      <c r="GX663" s="99"/>
      <c r="GY663" s="99"/>
      <c r="GZ663" s="99"/>
      <c r="HA663" s="99"/>
      <c r="HB663" s="99"/>
      <c r="HC663" s="99"/>
      <c r="HD663" s="99"/>
      <c r="HE663" s="99"/>
      <c r="HF663" s="99"/>
      <c r="HG663" s="99"/>
      <c r="HH663" s="99"/>
      <c r="HI663" s="99"/>
      <c r="HJ663" s="99"/>
      <c r="HK663" s="99"/>
      <c r="HL663" s="99"/>
      <c r="HM663" s="99"/>
      <c r="HN663" s="99"/>
      <c r="HO663" s="99"/>
      <c r="HP663" s="99"/>
      <c r="HQ663" s="99"/>
      <c r="HR663" s="99"/>
      <c r="HS663" s="99"/>
      <c r="HT663" s="99"/>
      <c r="HU663" s="99"/>
      <c r="HV663" s="99"/>
      <c r="HW663" s="99"/>
    </row>
    <row r="664" spans="1:231" ht="13.5" hidden="1" customHeight="1" outlineLevel="2">
      <c r="A664" s="4"/>
      <c r="H664" s="4"/>
      <c r="I664" s="1077" t="s">
        <v>416</v>
      </c>
      <c r="J664" s="20"/>
      <c r="K664" s="20"/>
      <c r="L664" s="20"/>
      <c r="M664" s="20"/>
      <c r="N664" s="20"/>
      <c r="O664" s="20"/>
      <c r="P664" s="20"/>
      <c r="Q664" s="20"/>
      <c r="R664" s="20"/>
      <c r="S664" s="20"/>
      <c r="T664" s="20"/>
      <c r="U664" s="20"/>
      <c r="V664" s="20"/>
      <c r="W664" s="20"/>
      <c r="X664" s="20"/>
      <c r="Y664" s="20"/>
      <c r="Z664" s="20"/>
      <c r="AA664" s="20"/>
      <c r="AB664" s="20"/>
      <c r="AC664" s="20"/>
      <c r="AD664" s="20"/>
      <c r="AE664" s="20"/>
      <c r="AF664" s="20"/>
      <c r="AG664" s="20"/>
      <c r="AH664" s="20"/>
      <c r="AI664" s="20"/>
      <c r="AJ664" s="20"/>
      <c r="AK664" s="20"/>
      <c r="AL664" s="20"/>
      <c r="AM664" s="20"/>
      <c r="AN664" s="20"/>
      <c r="AO664" s="20"/>
      <c r="AP664" s="20"/>
      <c r="AQ664" s="20"/>
      <c r="AR664" s="20"/>
      <c r="AS664" s="20"/>
      <c r="AT664" s="615"/>
      <c r="AU664" s="141"/>
      <c r="AV664" s="141"/>
      <c r="AW664" s="576"/>
      <c r="AX664" s="636"/>
      <c r="AY664" s="174"/>
      <c r="AZ664" s="174"/>
      <c r="BA664" s="574"/>
      <c r="BB664" s="636"/>
      <c r="BC664" s="174"/>
      <c r="BD664" s="174"/>
      <c r="BE664" s="574"/>
      <c r="BF664" s="636"/>
      <c r="BG664" s="174"/>
      <c r="BH664" s="174"/>
      <c r="BI664" s="574"/>
      <c r="BJ664" s="636"/>
      <c r="BK664" s="174"/>
      <c r="BL664" s="174"/>
      <c r="BM664" s="574"/>
      <c r="BN664" s="636"/>
      <c r="BO664" s="174"/>
      <c r="BP664" s="174"/>
      <c r="BQ664" s="574"/>
      <c r="BR664" s="734">
        <f t="shared" ref="BR664:CC664" si="1057">BR654/BN654-1</f>
        <v>0.34621310008945438</v>
      </c>
      <c r="BS664" s="755">
        <f t="shared" si="1057"/>
        <v>0.1996903916335695</v>
      </c>
      <c r="BT664" s="755">
        <f t="shared" si="1057"/>
        <v>0.13463636947172475</v>
      </c>
      <c r="BU664" s="756">
        <f t="shared" si="1057"/>
        <v>6.826366944817619E-2</v>
      </c>
      <c r="BV664" s="734">
        <f t="shared" si="1057"/>
        <v>0.14428632076342351</v>
      </c>
      <c r="BW664" s="755">
        <f t="shared" si="1057"/>
        <v>0.21681682032358451</v>
      </c>
      <c r="BX664" s="755">
        <f t="shared" si="1057"/>
        <v>0.27056826860521044</v>
      </c>
      <c r="BY664" s="755">
        <f t="shared" si="1057"/>
        <v>0.34387435791462484</v>
      </c>
      <c r="BZ664" s="734">
        <f t="shared" si="1057"/>
        <v>0.32149885472787676</v>
      </c>
      <c r="CA664" s="755">
        <f t="shared" si="1057"/>
        <v>0.2804518169124246</v>
      </c>
      <c r="CB664" s="755">
        <f t="shared" si="1057"/>
        <v>0.25489331766046863</v>
      </c>
      <c r="CC664" s="756">
        <f t="shared" si="1057"/>
        <v>0.24040033038679831</v>
      </c>
      <c r="CD664" s="755">
        <f t="shared" ref="CD664" si="1058">CD654/BZ654-1</f>
        <v>0.15573960339462767</v>
      </c>
      <c r="CE664" s="755">
        <f t="shared" ref="CE664" si="1059">CE654/CA654-1</f>
        <v>0.16218308412966098</v>
      </c>
      <c r="CF664" s="755">
        <f t="shared" ref="CF664" si="1060">CF654/CB654-1</f>
        <v>0.14689285385286288</v>
      </c>
      <c r="CG664" s="756">
        <f t="shared" ref="CG664" si="1061">CG654/CC654-1</f>
        <v>0.14796934988788335</v>
      </c>
      <c r="CH664" s="174"/>
      <c r="CI664" s="174"/>
      <c r="CJ664" s="174"/>
      <c r="CK664" s="174"/>
      <c r="CL664" s="174"/>
      <c r="CM664" s="174"/>
      <c r="CN664" s="174"/>
      <c r="CO664" s="174"/>
      <c r="CP664" s="174"/>
      <c r="CQ664" s="174"/>
      <c r="CR664" s="174"/>
      <c r="CS664" s="174"/>
      <c r="CT664" s="174"/>
      <c r="CU664" s="174"/>
      <c r="CV664" s="174"/>
      <c r="CW664" s="174"/>
      <c r="CX664" s="174"/>
      <c r="CY664" s="174"/>
      <c r="CZ664" s="174"/>
      <c r="DA664" s="174"/>
      <c r="DB664" s="174"/>
      <c r="DC664" s="174"/>
      <c r="DD664" s="174"/>
      <c r="DE664" s="174"/>
      <c r="DF664" s="174"/>
      <c r="DG664" s="174"/>
      <c r="DH664" s="174"/>
      <c r="DI664" s="574"/>
      <c r="DJ664" s="1139"/>
      <c r="DK664" s="141"/>
      <c r="DL664" s="141"/>
      <c r="DM664" s="141"/>
      <c r="DN664" s="141"/>
      <c r="DO664" s="141"/>
      <c r="DP664" s="141"/>
      <c r="DQ664" s="615"/>
      <c r="DR664" s="141"/>
      <c r="DS664" s="141"/>
      <c r="DT664" s="141"/>
      <c r="DU664" s="141"/>
      <c r="DV664" s="141"/>
      <c r="DW664" s="141"/>
      <c r="DX664" s="141"/>
      <c r="DY664" s="141"/>
      <c r="DZ664" s="755">
        <f t="shared" ref="DZ664:EJ664" si="1062">DZ654/DY654-1</f>
        <v>0.17670422096464344</v>
      </c>
      <c r="EA664" s="755">
        <f t="shared" si="1062"/>
        <v>0.24510284071271515</v>
      </c>
      <c r="EB664" s="755">
        <f t="shared" si="1062"/>
        <v>0.27192061319010752</v>
      </c>
      <c r="EC664" s="755">
        <f t="shared" si="1062"/>
        <v>0.15298355917213313</v>
      </c>
      <c r="ED664" s="755">
        <f t="shared" si="1062"/>
        <v>0.1555324744203519</v>
      </c>
      <c r="EE664" s="755">
        <f t="shared" si="1062"/>
        <v>0.13619745947140305</v>
      </c>
      <c r="EF664" s="755">
        <f t="shared" si="1062"/>
        <v>0.11934264003545358</v>
      </c>
      <c r="EG664" s="755">
        <f t="shared" si="1062"/>
        <v>0.10617175238010068</v>
      </c>
      <c r="EH664" s="755">
        <f t="shared" si="1062"/>
        <v>9.417736359226514E-2</v>
      </c>
      <c r="EI664" s="755">
        <f t="shared" si="1062"/>
        <v>8.407350296787186E-2</v>
      </c>
      <c r="EJ664" s="756">
        <f t="shared" si="1062"/>
        <v>7.7545640044313524E-2</v>
      </c>
      <c r="EK664" s="99"/>
      <c r="EL664" s="99"/>
      <c r="EM664" s="99"/>
      <c r="EN664" s="99"/>
      <c r="EO664" s="99"/>
      <c r="EP664" s="99"/>
      <c r="EQ664" s="99"/>
      <c r="ER664" s="99"/>
      <c r="ES664" s="99"/>
      <c r="ET664" s="99"/>
      <c r="EU664" s="99"/>
      <c r="EV664" s="99"/>
      <c r="EW664" s="99"/>
      <c r="EX664" s="99"/>
      <c r="EY664" s="99"/>
      <c r="EZ664" s="99"/>
      <c r="FA664" s="99"/>
      <c r="FB664" s="99"/>
      <c r="FC664" s="99"/>
      <c r="FD664" s="99"/>
      <c r="FE664" s="99"/>
      <c r="FF664" s="99"/>
      <c r="FG664" s="99"/>
      <c r="FH664" s="99"/>
      <c r="FI664" s="99"/>
      <c r="FJ664" s="99"/>
      <c r="FK664" s="99"/>
      <c r="FL664" s="99"/>
      <c r="FM664" s="99"/>
      <c r="FN664" s="99"/>
      <c r="FO664" s="99"/>
      <c r="FP664" s="99"/>
      <c r="FQ664" s="99"/>
      <c r="FR664" s="99"/>
      <c r="FS664" s="99"/>
      <c r="FT664" s="99"/>
      <c r="FU664" s="99"/>
      <c r="FV664" s="99"/>
      <c r="FW664" s="99"/>
      <c r="FX664" s="99"/>
      <c r="FY664" s="99"/>
      <c r="FZ664" s="99"/>
      <c r="GA664" s="99"/>
      <c r="GB664" s="99"/>
      <c r="GC664" s="99"/>
      <c r="GD664" s="99"/>
      <c r="GE664" s="99"/>
      <c r="GF664" s="99"/>
      <c r="GG664" s="99"/>
      <c r="GH664" s="99"/>
      <c r="GI664" s="99"/>
      <c r="GJ664" s="99"/>
      <c r="GK664" s="99"/>
      <c r="GL664" s="99"/>
      <c r="GM664" s="99"/>
      <c r="GN664" s="99"/>
      <c r="GO664" s="99"/>
      <c r="GP664" s="99"/>
      <c r="GQ664" s="99"/>
      <c r="GR664" s="99"/>
      <c r="GS664" s="99"/>
      <c r="GT664" s="99"/>
      <c r="GU664" s="99"/>
      <c r="GV664" s="99"/>
      <c r="GW664" s="99"/>
      <c r="GX664" s="99"/>
      <c r="GY664" s="99"/>
      <c r="GZ664" s="99"/>
      <c r="HA664" s="99"/>
      <c r="HB664" s="99"/>
      <c r="HC664" s="99"/>
      <c r="HD664" s="99"/>
      <c r="HE664" s="99"/>
      <c r="HF664" s="99"/>
      <c r="HG664" s="99"/>
      <c r="HH664" s="99"/>
      <c r="HI664" s="99"/>
      <c r="HJ664" s="99"/>
      <c r="HK664" s="99"/>
      <c r="HL664" s="99"/>
      <c r="HM664" s="99"/>
      <c r="HN664" s="99"/>
      <c r="HO664" s="99"/>
      <c r="HP664" s="99"/>
      <c r="HQ664" s="99"/>
      <c r="HR664" s="99"/>
      <c r="HS664" s="99"/>
      <c r="HT664" s="99"/>
      <c r="HU664" s="99"/>
      <c r="HV664" s="99"/>
      <c r="HW664" s="99"/>
    </row>
    <row r="665" spans="1:231" ht="13.5" hidden="1" customHeight="1" outlineLevel="2">
      <c r="A665" s="4"/>
      <c r="H665" s="4"/>
      <c r="I665" s="1076" t="s">
        <v>417</v>
      </c>
      <c r="J665" s="20"/>
      <c r="K665" s="20"/>
      <c r="L665" s="20"/>
      <c r="M665" s="20"/>
      <c r="N665" s="20"/>
      <c r="O665" s="20"/>
      <c r="P665" s="20"/>
      <c r="Q665" s="20"/>
      <c r="R665" s="20"/>
      <c r="S665" s="20"/>
      <c r="T665" s="20"/>
      <c r="U665" s="20"/>
      <c r="V665" s="20"/>
      <c r="W665" s="20"/>
      <c r="X665" s="20"/>
      <c r="Y665" s="20"/>
      <c r="Z665" s="20"/>
      <c r="AA665" s="20"/>
      <c r="AB665" s="20"/>
      <c r="AC665" s="20"/>
      <c r="AD665" s="20"/>
      <c r="AE665" s="20"/>
      <c r="AF665" s="20"/>
      <c r="AG665" s="20"/>
      <c r="AH665" s="20"/>
      <c r="AI665" s="20"/>
      <c r="AJ665" s="20"/>
      <c r="AK665" s="20"/>
      <c r="AL665" s="20"/>
      <c r="AM665" s="20"/>
      <c r="AN665" s="20"/>
      <c r="AO665" s="20"/>
      <c r="AP665" s="20"/>
      <c r="AQ665" s="20"/>
      <c r="AR665" s="20"/>
      <c r="AS665" s="20"/>
      <c r="AT665" s="615"/>
      <c r="AU665" s="141"/>
      <c r="AV665" s="141"/>
      <c r="AW665" s="576"/>
      <c r="AX665" s="636"/>
      <c r="AY665" s="174"/>
      <c r="AZ665" s="174"/>
      <c r="BA665" s="574"/>
      <c r="BB665" s="636"/>
      <c r="BC665" s="174"/>
      <c r="BD665" s="174"/>
      <c r="BE665" s="574"/>
      <c r="BF665" s="636"/>
      <c r="BG665" s="174"/>
      <c r="BH665" s="174"/>
      <c r="BI665" s="574"/>
      <c r="BJ665" s="636"/>
      <c r="BK665" s="174"/>
      <c r="BL665" s="174"/>
      <c r="BM665" s="574"/>
      <c r="BN665" s="636"/>
      <c r="BO665" s="174"/>
      <c r="BP665" s="174"/>
      <c r="BQ665" s="574"/>
      <c r="BR665" s="734">
        <f t="shared" ref="BR665:BY666" si="1063">BR655/BN655-1</f>
        <v>-0.1095594020456323</v>
      </c>
      <c r="BS665" s="755">
        <f t="shared" si="1063"/>
        <v>-0.18104575163398706</v>
      </c>
      <c r="BT665" s="755">
        <f t="shared" si="1063"/>
        <v>-0.28385620915032683</v>
      </c>
      <c r="BU665" s="756">
        <f t="shared" si="1063"/>
        <v>-0.99967320261437909</v>
      </c>
      <c r="BV665" s="734">
        <f t="shared" si="1063"/>
        <v>-1</v>
      </c>
      <c r="BW665" s="755">
        <f t="shared" si="1063"/>
        <v>-1</v>
      </c>
      <c r="BX665" s="755">
        <f t="shared" si="1063"/>
        <v>-1</v>
      </c>
      <c r="BY665" s="755">
        <f t="shared" si="1063"/>
        <v>-1</v>
      </c>
      <c r="BZ665" s="734" t="str">
        <f>IF(ISERROR(BZ655/BV655-1),"N/A",BZ655/BV655-1)</f>
        <v>N/A</v>
      </c>
      <c r="CA665" s="755" t="str">
        <f>IF(ISERROR(CA655/BW655-1),"N/A",CA655/BW655-1)</f>
        <v>N/A</v>
      </c>
      <c r="CB665" s="755" t="str">
        <f>IF(ISERROR(CB655/BX655-1),"N/A",CB655/BX655-1)</f>
        <v>N/A</v>
      </c>
      <c r="CC665" s="756" t="str">
        <f>IF(BY655=0,"N/A",CC655/BY655-1)</f>
        <v>N/A</v>
      </c>
      <c r="CD665" s="755" t="str">
        <f t="shared" ref="CD665:CG665" si="1064">IF(BZ655=0,"N/A",CD655/BZ655-1)</f>
        <v>N/A</v>
      </c>
      <c r="CE665" s="755" t="str">
        <f t="shared" si="1064"/>
        <v>N/A</v>
      </c>
      <c r="CF665" s="755" t="str">
        <f t="shared" si="1064"/>
        <v>N/A</v>
      </c>
      <c r="CG665" s="756" t="str">
        <f t="shared" si="1064"/>
        <v>N/A</v>
      </c>
      <c r="CH665" s="174"/>
      <c r="CI665" s="174"/>
      <c r="CJ665" s="174"/>
      <c r="CK665" s="174"/>
      <c r="CL665" s="174"/>
      <c r="CM665" s="174"/>
      <c r="CN665" s="174"/>
      <c r="CO665" s="174"/>
      <c r="CP665" s="174"/>
      <c r="CQ665" s="174"/>
      <c r="CR665" s="174"/>
      <c r="CS665" s="174"/>
      <c r="CT665" s="174"/>
      <c r="CU665" s="174"/>
      <c r="CV665" s="174"/>
      <c r="CW665" s="174"/>
      <c r="CX665" s="174"/>
      <c r="CY665" s="174"/>
      <c r="CZ665" s="174"/>
      <c r="DA665" s="174"/>
      <c r="DB665" s="174"/>
      <c r="DC665" s="174"/>
      <c r="DD665" s="174"/>
      <c r="DE665" s="174"/>
      <c r="DF665" s="174"/>
      <c r="DG665" s="174"/>
      <c r="DH665" s="174"/>
      <c r="DI665" s="574"/>
      <c r="DJ665" s="1139"/>
      <c r="DK665" s="141"/>
      <c r="DL665" s="141"/>
      <c r="DM665" s="141"/>
      <c r="DN665" s="141"/>
      <c r="DO665" s="141"/>
      <c r="DP665" s="141"/>
      <c r="DQ665" s="615"/>
      <c r="DR665" s="141"/>
      <c r="DS665" s="141"/>
      <c r="DT665" s="141"/>
      <c r="DU665" s="141"/>
      <c r="DV665" s="141"/>
      <c r="DW665" s="141"/>
      <c r="DX665" s="141"/>
      <c r="DY665" s="141"/>
      <c r="DZ665" s="755">
        <f>DZ655/DY655-1</f>
        <v>-0.39375654107796931</v>
      </c>
      <c r="EA665" s="755">
        <f>EA655/DZ655-1</f>
        <v>-1</v>
      </c>
      <c r="EB665" s="755" t="str">
        <f t="shared" ref="EB665:EJ665" si="1065">IF(EA655=0,"N/A",EB655/EA655-1)</f>
        <v>N/A</v>
      </c>
      <c r="EC665" s="755" t="str">
        <f t="shared" si="1065"/>
        <v>N/A</v>
      </c>
      <c r="ED665" s="755" t="str">
        <f t="shared" si="1065"/>
        <v>N/A</v>
      </c>
      <c r="EE665" s="755" t="str">
        <f t="shared" si="1065"/>
        <v>N/A</v>
      </c>
      <c r="EF665" s="755" t="str">
        <f t="shared" si="1065"/>
        <v>N/A</v>
      </c>
      <c r="EG665" s="755" t="str">
        <f t="shared" si="1065"/>
        <v>N/A</v>
      </c>
      <c r="EH665" s="755" t="str">
        <f t="shared" si="1065"/>
        <v>N/A</v>
      </c>
      <c r="EI665" s="755" t="str">
        <f t="shared" si="1065"/>
        <v>N/A</v>
      </c>
      <c r="EJ665" s="756" t="str">
        <f t="shared" si="1065"/>
        <v>N/A</v>
      </c>
      <c r="EK665" s="99"/>
      <c r="EL665" s="99"/>
      <c r="EM665" s="99"/>
      <c r="EN665" s="99"/>
      <c r="EO665" s="99"/>
      <c r="EP665" s="99"/>
      <c r="EQ665" s="99"/>
      <c r="ER665" s="99"/>
      <c r="ES665" s="99"/>
      <c r="ET665" s="99"/>
      <c r="EU665" s="99"/>
      <c r="EV665" s="99"/>
      <c r="EW665" s="99"/>
      <c r="EX665" s="99"/>
      <c r="EY665" s="99"/>
      <c r="EZ665" s="99"/>
      <c r="FA665" s="99"/>
      <c r="FB665" s="99"/>
      <c r="FC665" s="99"/>
      <c r="FD665" s="99"/>
      <c r="FE665" s="99"/>
      <c r="FF665" s="99"/>
      <c r="FG665" s="99"/>
      <c r="FH665" s="99"/>
      <c r="FI665" s="99"/>
      <c r="FJ665" s="99"/>
      <c r="FK665" s="99"/>
      <c r="FL665" s="99"/>
      <c r="FM665" s="99"/>
      <c r="FN665" s="99"/>
      <c r="FO665" s="99"/>
      <c r="FP665" s="99"/>
      <c r="FQ665" s="99"/>
      <c r="FR665" s="99"/>
      <c r="FS665" s="99"/>
      <c r="FT665" s="99"/>
      <c r="FU665" s="99"/>
      <c r="FV665" s="99"/>
      <c r="FW665" s="99"/>
      <c r="FX665" s="99"/>
      <c r="FY665" s="99"/>
      <c r="FZ665" s="99"/>
      <c r="GA665" s="99"/>
      <c r="GB665" s="99"/>
      <c r="GC665" s="99"/>
      <c r="GD665" s="99"/>
      <c r="GE665" s="99"/>
      <c r="GF665" s="99"/>
      <c r="GG665" s="99"/>
      <c r="GH665" s="99"/>
      <c r="GI665" s="99"/>
      <c r="GJ665" s="99"/>
      <c r="GK665" s="99"/>
      <c r="GL665" s="99"/>
      <c r="GM665" s="99"/>
      <c r="GN665" s="99"/>
      <c r="GO665" s="99"/>
      <c r="GP665" s="99"/>
      <c r="GQ665" s="99"/>
      <c r="GR665" s="99"/>
      <c r="GS665" s="99"/>
      <c r="GT665" s="99"/>
      <c r="GU665" s="99"/>
      <c r="GV665" s="99"/>
      <c r="GW665" s="99"/>
      <c r="GX665" s="99"/>
      <c r="GY665" s="99"/>
      <c r="GZ665" s="99"/>
      <c r="HA665" s="99"/>
      <c r="HB665" s="99"/>
      <c r="HC665" s="99"/>
      <c r="HD665" s="99"/>
      <c r="HE665" s="99"/>
      <c r="HF665" s="99"/>
      <c r="HG665" s="99"/>
      <c r="HH665" s="99"/>
      <c r="HI665" s="99"/>
      <c r="HJ665" s="99"/>
      <c r="HK665" s="99"/>
      <c r="HL665" s="99"/>
      <c r="HM665" s="99"/>
      <c r="HN665" s="99"/>
      <c r="HO665" s="99"/>
      <c r="HP665" s="99"/>
      <c r="HQ665" s="99"/>
      <c r="HR665" s="99"/>
      <c r="HS665" s="99"/>
      <c r="HT665" s="99"/>
      <c r="HU665" s="99"/>
      <c r="HV665" s="99"/>
      <c r="HW665" s="99"/>
    </row>
    <row r="666" spans="1:231" ht="13.5" hidden="1" customHeight="1" outlineLevel="2">
      <c r="A666" s="4"/>
      <c r="H666" s="4"/>
      <c r="I666" s="1077" t="s">
        <v>418</v>
      </c>
      <c r="J666" s="20"/>
      <c r="K666" s="20"/>
      <c r="L666" s="20"/>
      <c r="M666" s="20"/>
      <c r="N666" s="20"/>
      <c r="O666" s="20"/>
      <c r="P666" s="20"/>
      <c r="Q666" s="20"/>
      <c r="R666" s="20"/>
      <c r="S666" s="20"/>
      <c r="T666" s="20"/>
      <c r="U666" s="20"/>
      <c r="V666" s="20"/>
      <c r="W666" s="20"/>
      <c r="X666" s="20"/>
      <c r="Y666" s="20"/>
      <c r="Z666" s="20"/>
      <c r="AA666" s="20"/>
      <c r="AB666" s="20"/>
      <c r="AC666" s="20"/>
      <c r="AD666" s="20"/>
      <c r="AE666" s="20"/>
      <c r="AF666" s="20"/>
      <c r="AG666" s="20"/>
      <c r="AH666" s="20"/>
      <c r="AI666" s="20"/>
      <c r="AJ666" s="20"/>
      <c r="AK666" s="20"/>
      <c r="AL666" s="20"/>
      <c r="AM666" s="20"/>
      <c r="AN666" s="20"/>
      <c r="AO666" s="20"/>
      <c r="AP666" s="20"/>
      <c r="AQ666" s="20"/>
      <c r="AR666" s="20"/>
      <c r="AS666" s="20"/>
      <c r="AT666" s="615"/>
      <c r="AU666" s="141"/>
      <c r="AV666" s="141"/>
      <c r="AW666" s="576"/>
      <c r="AX666" s="636"/>
      <c r="AY666" s="174"/>
      <c r="AZ666" s="174"/>
      <c r="BA666" s="574"/>
      <c r="BB666" s="636"/>
      <c r="BC666" s="174"/>
      <c r="BD666" s="174"/>
      <c r="BE666" s="574"/>
      <c r="BF666" s="636"/>
      <c r="BG666" s="174"/>
      <c r="BH666" s="174"/>
      <c r="BI666" s="574"/>
      <c r="BJ666" s="636"/>
      <c r="BK666" s="174"/>
      <c r="BL666" s="174"/>
      <c r="BM666" s="574"/>
      <c r="BN666" s="636"/>
      <c r="BO666" s="174"/>
      <c r="BP666" s="174"/>
      <c r="BQ666" s="574"/>
      <c r="BR666" s="733">
        <f t="shared" si="1063"/>
        <v>0.41211604095563126</v>
      </c>
      <c r="BS666" s="754">
        <f t="shared" si="1063"/>
        <v>0.24539270835785065</v>
      </c>
      <c r="BT666" s="754">
        <f t="shared" si="1063"/>
        <v>0.18021211474126275</v>
      </c>
      <c r="BU666" s="752">
        <f t="shared" si="1063"/>
        <v>0.18232842572619345</v>
      </c>
      <c r="BV666" s="733">
        <f t="shared" si="1063"/>
        <v>0.24862034239677744</v>
      </c>
      <c r="BW666" s="754">
        <f t="shared" si="1063"/>
        <v>0.31286577337642285</v>
      </c>
      <c r="BX666" s="754">
        <f t="shared" si="1063"/>
        <v>0.35453054134903028</v>
      </c>
      <c r="BY666" s="754">
        <f t="shared" si="1063"/>
        <v>0.34391403182475733</v>
      </c>
      <c r="BZ666" s="733">
        <f>BZ656/BV656-1</f>
        <v>0.32149885472787676</v>
      </c>
      <c r="CA666" s="754">
        <f>CA656/BW656-1</f>
        <v>0.2804518169124246</v>
      </c>
      <c r="CB666" s="754">
        <f>CB656/BX656-1</f>
        <v>0.25489331766046863</v>
      </c>
      <c r="CC666" s="752">
        <f>CC656/BY656-1</f>
        <v>0.24040033038679831</v>
      </c>
      <c r="CD666" s="754">
        <f t="shared" ref="CD666:CG666" si="1066">CD656/BZ656-1</f>
        <v>0.15573960339462767</v>
      </c>
      <c r="CE666" s="754">
        <f t="shared" si="1066"/>
        <v>0.16218308412966098</v>
      </c>
      <c r="CF666" s="754">
        <f t="shared" si="1066"/>
        <v>0.14689285385286288</v>
      </c>
      <c r="CG666" s="752">
        <f t="shared" si="1066"/>
        <v>0.14796934988788335</v>
      </c>
      <c r="CH666" s="174"/>
      <c r="CI666" s="174"/>
      <c r="CJ666" s="174"/>
      <c r="CK666" s="174"/>
      <c r="CL666" s="174"/>
      <c r="CM666" s="174"/>
      <c r="CN666" s="174"/>
      <c r="CO666" s="174"/>
      <c r="CP666" s="174"/>
      <c r="CQ666" s="174"/>
      <c r="CR666" s="174"/>
      <c r="CS666" s="174"/>
      <c r="CT666" s="174"/>
      <c r="CU666" s="174"/>
      <c r="CV666" s="174"/>
      <c r="CW666" s="174"/>
      <c r="CX666" s="174"/>
      <c r="CY666" s="174"/>
      <c r="CZ666" s="174"/>
      <c r="DA666" s="174"/>
      <c r="DB666" s="174"/>
      <c r="DC666" s="174"/>
      <c r="DD666" s="174"/>
      <c r="DE666" s="174"/>
      <c r="DF666" s="174"/>
      <c r="DG666" s="174"/>
      <c r="DH666" s="174"/>
      <c r="DI666" s="574"/>
      <c r="DJ666" s="1139"/>
      <c r="DK666" s="141"/>
      <c r="DL666" s="141"/>
      <c r="DM666" s="141"/>
      <c r="DN666" s="141"/>
      <c r="DO666" s="141"/>
      <c r="DP666" s="141"/>
      <c r="DQ666" s="615"/>
      <c r="DR666" s="141"/>
      <c r="DS666" s="141"/>
      <c r="DT666" s="141"/>
      <c r="DU666" s="141"/>
      <c r="DV666" s="141"/>
      <c r="DW666" s="141"/>
      <c r="DX666" s="141"/>
      <c r="DY666" s="141"/>
      <c r="DZ666" s="754">
        <f t="shared" ref="DZ666:EJ666" si="1067">DZ656/DY656-1</f>
        <v>0.24422173965216243</v>
      </c>
      <c r="EA666" s="754">
        <f t="shared" si="1067"/>
        <v>0.31690627226372059</v>
      </c>
      <c r="EB666" s="754">
        <f t="shared" si="1067"/>
        <v>0.27192061319010752</v>
      </c>
      <c r="EC666" s="754">
        <f t="shared" si="1067"/>
        <v>0.15298355917213313</v>
      </c>
      <c r="ED666" s="754">
        <f t="shared" si="1067"/>
        <v>0.1555324744203519</v>
      </c>
      <c r="EE666" s="754">
        <f t="shared" si="1067"/>
        <v>0.13619745947140305</v>
      </c>
      <c r="EF666" s="754">
        <f t="shared" si="1067"/>
        <v>0.11934264003545358</v>
      </c>
      <c r="EG666" s="754">
        <f t="shared" si="1067"/>
        <v>0.10617175238010068</v>
      </c>
      <c r="EH666" s="754">
        <f t="shared" si="1067"/>
        <v>9.417736359226514E-2</v>
      </c>
      <c r="EI666" s="754">
        <f t="shared" si="1067"/>
        <v>8.407350296787186E-2</v>
      </c>
      <c r="EJ666" s="752">
        <f t="shared" si="1067"/>
        <v>7.7545640044313524E-2</v>
      </c>
      <c r="EK666" s="99"/>
      <c r="EL666" s="99"/>
      <c r="EM666" s="99"/>
      <c r="EN666" s="99"/>
      <c r="EO666" s="99"/>
      <c r="EP666" s="99"/>
      <c r="EQ666" s="99"/>
      <c r="ER666" s="99"/>
      <c r="ES666" s="99"/>
      <c r="ET666" s="99"/>
      <c r="EU666" s="99"/>
      <c r="EV666" s="99"/>
      <c r="EW666" s="99"/>
      <c r="EX666" s="99"/>
      <c r="EY666" s="99"/>
      <c r="EZ666" s="99"/>
      <c r="FA666" s="99"/>
      <c r="FB666" s="99"/>
      <c r="FC666" s="99"/>
      <c r="FD666" s="99"/>
      <c r="FE666" s="99"/>
      <c r="FF666" s="99"/>
      <c r="FG666" s="99"/>
      <c r="FH666" s="99"/>
      <c r="FI666" s="99"/>
      <c r="FJ666" s="99"/>
      <c r="FK666" s="99"/>
      <c r="FL666" s="99"/>
      <c r="FM666" s="99"/>
      <c r="FN666" s="99"/>
      <c r="FO666" s="99"/>
      <c r="FP666" s="99"/>
      <c r="FQ666" s="99"/>
      <c r="FR666" s="99"/>
      <c r="FS666" s="99"/>
      <c r="FT666" s="99"/>
      <c r="FU666" s="99"/>
      <c r="FV666" s="99"/>
      <c r="FW666" s="99"/>
      <c r="FX666" s="99"/>
      <c r="FY666" s="99"/>
      <c r="FZ666" s="99"/>
      <c r="GA666" s="99"/>
      <c r="GB666" s="99"/>
      <c r="GC666" s="99"/>
      <c r="GD666" s="99"/>
      <c r="GE666" s="99"/>
      <c r="GF666" s="99"/>
      <c r="GG666" s="99"/>
      <c r="GH666" s="99"/>
      <c r="GI666" s="99"/>
      <c r="GJ666" s="99"/>
      <c r="GK666" s="99"/>
      <c r="GL666" s="99"/>
      <c r="GM666" s="99"/>
      <c r="GN666" s="99"/>
      <c r="GO666" s="99"/>
      <c r="GP666" s="99"/>
      <c r="GQ666" s="99"/>
      <c r="GR666" s="99"/>
      <c r="GS666" s="99"/>
      <c r="GT666" s="99"/>
      <c r="GU666" s="99"/>
      <c r="GV666" s="99"/>
      <c r="GW666" s="99"/>
      <c r="GX666" s="99"/>
      <c r="GY666" s="99"/>
      <c r="GZ666" s="99"/>
      <c r="HA666" s="99"/>
      <c r="HB666" s="99"/>
      <c r="HC666" s="99"/>
      <c r="HD666" s="99"/>
      <c r="HE666" s="99"/>
      <c r="HF666" s="99"/>
      <c r="HG666" s="99"/>
      <c r="HH666" s="99"/>
      <c r="HI666" s="99"/>
      <c r="HJ666" s="99"/>
      <c r="HK666" s="99"/>
      <c r="HL666" s="99"/>
      <c r="HM666" s="99"/>
      <c r="HN666" s="99"/>
      <c r="HO666" s="99"/>
      <c r="HP666" s="99"/>
      <c r="HQ666" s="99"/>
      <c r="HR666" s="99"/>
      <c r="HS666" s="99"/>
      <c r="HT666" s="99"/>
      <c r="HU666" s="99"/>
      <c r="HV666" s="99"/>
      <c r="HW666" s="99"/>
    </row>
    <row r="667" spans="1:231" ht="13.5" hidden="1" customHeight="1" outlineLevel="1" collapsed="1">
      <c r="A667" s="4"/>
      <c r="H667" s="4"/>
      <c r="I667" s="1071"/>
      <c r="J667" s="20"/>
      <c r="K667" s="20"/>
      <c r="L667" s="20"/>
      <c r="M667" s="20"/>
      <c r="N667" s="20"/>
      <c r="O667" s="20"/>
      <c r="P667" s="20"/>
      <c r="Q667" s="20"/>
      <c r="R667" s="20"/>
      <c r="S667" s="20"/>
      <c r="T667" s="20"/>
      <c r="U667" s="20"/>
      <c r="V667" s="20"/>
      <c r="W667" s="20"/>
      <c r="X667" s="20"/>
      <c r="Y667" s="20"/>
      <c r="Z667" s="20"/>
      <c r="AA667" s="20"/>
      <c r="AB667" s="20"/>
      <c r="AC667" s="20"/>
      <c r="AD667" s="20"/>
      <c r="AE667" s="20"/>
      <c r="AF667" s="20"/>
      <c r="AG667" s="20"/>
      <c r="AH667" s="20"/>
      <c r="AI667" s="20"/>
      <c r="AJ667" s="20"/>
      <c r="AK667" s="20"/>
      <c r="AL667" s="20"/>
      <c r="AM667" s="20"/>
      <c r="AN667" s="20"/>
      <c r="AO667" s="20"/>
      <c r="AP667" s="20"/>
      <c r="AQ667" s="20"/>
      <c r="AR667" s="20"/>
      <c r="AS667" s="20"/>
      <c r="AT667" s="615"/>
      <c r="AU667" s="141"/>
      <c r="AV667" s="141"/>
      <c r="AW667" s="576"/>
      <c r="AX667" s="636"/>
      <c r="AY667" s="174"/>
      <c r="AZ667" s="174"/>
      <c r="BA667" s="574"/>
      <c r="BB667" s="636"/>
      <c r="BC667" s="174"/>
      <c r="BD667" s="174"/>
      <c r="BE667" s="574"/>
      <c r="BF667" s="636"/>
      <c r="BG667" s="174"/>
      <c r="BH667" s="174"/>
      <c r="BI667" s="574"/>
      <c r="BJ667" s="636"/>
      <c r="BK667" s="174"/>
      <c r="BL667" s="174"/>
      <c r="BM667" s="574"/>
      <c r="BN667" s="636"/>
      <c r="BO667" s="174"/>
      <c r="BP667" s="174"/>
      <c r="BQ667" s="574"/>
      <c r="BR667" s="636"/>
      <c r="BS667" s="174"/>
      <c r="BT667" s="174"/>
      <c r="BU667" s="574"/>
      <c r="BV667" s="636"/>
      <c r="BW667" s="174"/>
      <c r="BX667" s="174"/>
      <c r="BY667" s="174"/>
      <c r="BZ667" s="636"/>
      <c r="CA667" s="174"/>
      <c r="CB667" s="174"/>
      <c r="CC667" s="574"/>
      <c r="CD667" s="174"/>
      <c r="CE667" s="174"/>
      <c r="CF667" s="174"/>
      <c r="CG667" s="574"/>
      <c r="CH667" s="174"/>
      <c r="CI667" s="174"/>
      <c r="CJ667" s="174"/>
      <c r="CK667" s="174"/>
      <c r="CL667" s="174"/>
      <c r="CM667" s="174"/>
      <c r="CN667" s="174"/>
      <c r="CO667" s="174"/>
      <c r="CP667" s="174"/>
      <c r="CQ667" s="174"/>
      <c r="CR667" s="174"/>
      <c r="CS667" s="174"/>
      <c r="CT667" s="174"/>
      <c r="CU667" s="174"/>
      <c r="CV667" s="174"/>
      <c r="CW667" s="174"/>
      <c r="CX667" s="174"/>
      <c r="CY667" s="174"/>
      <c r="CZ667" s="174"/>
      <c r="DA667" s="174"/>
      <c r="DB667" s="174"/>
      <c r="DC667" s="174"/>
      <c r="DD667" s="174"/>
      <c r="DE667" s="174"/>
      <c r="DF667" s="174"/>
      <c r="DG667" s="174"/>
      <c r="DH667" s="174"/>
      <c r="DI667" s="574"/>
      <c r="DJ667" s="1139"/>
      <c r="DK667" s="141"/>
      <c r="DL667" s="141"/>
      <c r="DM667" s="141"/>
      <c r="DN667" s="141"/>
      <c r="DO667" s="141"/>
      <c r="DP667" s="141"/>
      <c r="DQ667" s="615"/>
      <c r="DR667" s="141"/>
      <c r="DS667" s="141"/>
      <c r="DT667" s="141"/>
      <c r="DU667" s="141"/>
      <c r="DV667" s="141"/>
      <c r="DW667" s="141"/>
      <c r="DX667" s="141"/>
      <c r="DY667" s="141"/>
      <c r="DZ667" s="141"/>
      <c r="EA667" s="141"/>
      <c r="EB667" s="174"/>
      <c r="EC667" s="174"/>
      <c r="ED667" s="174"/>
      <c r="EE667" s="174"/>
      <c r="EF667" s="174"/>
      <c r="EG667" s="174"/>
      <c r="EH667" s="174"/>
      <c r="EI667" s="174"/>
      <c r="EJ667" s="574"/>
      <c r="EK667" s="99"/>
      <c r="EL667" s="99"/>
      <c r="EM667" s="99"/>
      <c r="EN667" s="99"/>
      <c r="EO667" s="99"/>
      <c r="EP667" s="99"/>
      <c r="EQ667" s="99"/>
      <c r="ER667" s="99"/>
      <c r="ES667" s="99"/>
      <c r="ET667" s="99"/>
      <c r="EU667" s="99"/>
      <c r="EV667" s="99"/>
      <c r="EW667" s="99"/>
      <c r="EX667" s="99"/>
      <c r="EY667" s="99"/>
      <c r="EZ667" s="99"/>
      <c r="FA667" s="99"/>
      <c r="FB667" s="99"/>
      <c r="FC667" s="99"/>
      <c r="FD667" s="99"/>
      <c r="FE667" s="99"/>
      <c r="FF667" s="99"/>
      <c r="FG667" s="99"/>
      <c r="FH667" s="99"/>
      <c r="FI667" s="99"/>
      <c r="FJ667" s="99"/>
      <c r="FK667" s="99"/>
      <c r="FL667" s="99"/>
      <c r="FM667" s="99"/>
      <c r="FN667" s="99"/>
      <c r="FO667" s="99"/>
      <c r="FP667" s="99"/>
      <c r="FQ667" s="99"/>
      <c r="FR667" s="99"/>
      <c r="FS667" s="99"/>
      <c r="FT667" s="99"/>
      <c r="FU667" s="99"/>
      <c r="FV667" s="99"/>
      <c r="FW667" s="99"/>
      <c r="FX667" s="99"/>
      <c r="FY667" s="99"/>
      <c r="FZ667" s="99"/>
      <c r="GA667" s="99"/>
      <c r="GB667" s="99"/>
      <c r="GC667" s="99"/>
      <c r="GD667" s="99"/>
      <c r="GE667" s="99"/>
      <c r="GF667" s="99"/>
      <c r="GG667" s="99"/>
      <c r="GH667" s="99"/>
      <c r="GI667" s="99"/>
      <c r="GJ667" s="99"/>
      <c r="GK667" s="99"/>
      <c r="GL667" s="99"/>
      <c r="GM667" s="99"/>
      <c r="GN667" s="99"/>
      <c r="GO667" s="99"/>
      <c r="GP667" s="99"/>
      <c r="GQ667" s="99"/>
      <c r="GR667" s="99"/>
      <c r="GS667" s="99"/>
      <c r="GT667" s="99"/>
      <c r="GU667" s="99"/>
      <c r="GV667" s="99"/>
      <c r="GW667" s="99"/>
      <c r="GX667" s="99"/>
      <c r="GY667" s="99"/>
      <c r="GZ667" s="99"/>
      <c r="HA667" s="99"/>
      <c r="HB667" s="99"/>
      <c r="HC667" s="99"/>
      <c r="HD667" s="99"/>
      <c r="HE667" s="99"/>
      <c r="HF667" s="99"/>
      <c r="HG667" s="99"/>
      <c r="HH667" s="99"/>
      <c r="HI667" s="99"/>
      <c r="HJ667" s="99"/>
      <c r="HK667" s="99"/>
      <c r="HL667" s="99"/>
      <c r="HM667" s="99"/>
      <c r="HN667" s="99"/>
      <c r="HO667" s="99"/>
      <c r="HP667" s="99"/>
      <c r="HQ667" s="99"/>
      <c r="HR667" s="99"/>
      <c r="HS667" s="99"/>
      <c r="HT667" s="99"/>
      <c r="HU667" s="99"/>
      <c r="HV667" s="99"/>
      <c r="HW667" s="99"/>
    </row>
    <row r="668" spans="1:231" ht="13.5" hidden="1" customHeight="1" outlineLevel="1">
      <c r="A668" s="4"/>
      <c r="H668" s="4"/>
      <c r="I668" s="1073" t="s">
        <v>428</v>
      </c>
      <c r="J668" s="20"/>
      <c r="K668" s="20"/>
      <c r="L668" s="20"/>
      <c r="M668" s="20"/>
      <c r="N668" s="20"/>
      <c r="O668" s="20"/>
      <c r="P668" s="20"/>
      <c r="Q668" s="20"/>
      <c r="R668" s="20"/>
      <c r="S668" s="20"/>
      <c r="T668" s="20"/>
      <c r="U668" s="20"/>
      <c r="V668" s="20"/>
      <c r="W668" s="20"/>
      <c r="X668" s="20"/>
      <c r="Y668" s="20"/>
      <c r="Z668" s="20"/>
      <c r="AA668" s="20"/>
      <c r="AB668" s="20"/>
      <c r="AC668" s="20"/>
      <c r="AD668" s="20"/>
      <c r="AE668" s="20"/>
      <c r="AF668" s="20"/>
      <c r="AG668" s="20"/>
      <c r="AH668" s="20"/>
      <c r="AI668" s="20"/>
      <c r="AJ668" s="20"/>
      <c r="AK668" s="20"/>
      <c r="AL668" s="20"/>
      <c r="AM668" s="20"/>
      <c r="AN668" s="20"/>
      <c r="AO668" s="20"/>
      <c r="AP668" s="20"/>
      <c r="AQ668" s="20"/>
      <c r="AR668" s="20"/>
      <c r="AS668" s="20"/>
      <c r="AT668" s="615"/>
      <c r="AU668" s="141"/>
      <c r="AV668" s="141"/>
      <c r="AW668" s="576"/>
      <c r="AX668" s="636"/>
      <c r="AY668" s="174"/>
      <c r="AZ668" s="174"/>
      <c r="BA668" s="574"/>
      <c r="BB668" s="636"/>
      <c r="BC668" s="174"/>
      <c r="BD668" s="174"/>
      <c r="BE668" s="574"/>
      <c r="BF668" s="636"/>
      <c r="BG668" s="174"/>
      <c r="BH668" s="174"/>
      <c r="BI668" s="574"/>
      <c r="BJ668" s="636"/>
      <c r="BK668" s="174"/>
      <c r="BL668" s="174"/>
      <c r="BM668" s="574"/>
      <c r="BN668" s="636"/>
      <c r="BO668" s="174"/>
      <c r="BP668" s="174"/>
      <c r="BQ668" s="574"/>
      <c r="BR668" s="636"/>
      <c r="BS668" s="174"/>
      <c r="BT668" s="174"/>
      <c r="BU668" s="574"/>
      <c r="BV668" s="636"/>
      <c r="BW668" s="174"/>
      <c r="BX668" s="174"/>
      <c r="BY668" s="174"/>
      <c r="BZ668" s="636"/>
      <c r="CA668" s="174"/>
      <c r="CB668" s="174"/>
      <c r="CC668" s="574"/>
      <c r="CD668" s="174"/>
      <c r="CE668" s="174"/>
      <c r="CF668" s="174"/>
      <c r="CG668" s="574"/>
      <c r="CH668" s="174"/>
      <c r="CI668" s="174"/>
      <c r="CJ668" s="174"/>
      <c r="CK668" s="174"/>
      <c r="CL668" s="174"/>
      <c r="CM668" s="174"/>
      <c r="CN668" s="174"/>
      <c r="CO668" s="174"/>
      <c r="CP668" s="174"/>
      <c r="CQ668" s="174"/>
      <c r="CR668" s="174"/>
      <c r="CS668" s="174"/>
      <c r="CT668" s="174"/>
      <c r="CU668" s="174"/>
      <c r="CV668" s="174"/>
      <c r="CW668" s="174"/>
      <c r="CX668" s="174"/>
      <c r="CY668" s="174"/>
      <c r="CZ668" s="174"/>
      <c r="DA668" s="174"/>
      <c r="DB668" s="174"/>
      <c r="DC668" s="174"/>
      <c r="DD668" s="174"/>
      <c r="DE668" s="174"/>
      <c r="DF668" s="174"/>
      <c r="DG668" s="174"/>
      <c r="DH668" s="174"/>
      <c r="DI668" s="574"/>
      <c r="DJ668" s="1139"/>
      <c r="DK668" s="141"/>
      <c r="DL668" s="141"/>
      <c r="DM668" s="141"/>
      <c r="DN668" s="141"/>
      <c r="DO668" s="141"/>
      <c r="DP668" s="141"/>
      <c r="DQ668" s="615"/>
      <c r="DR668" s="141"/>
      <c r="DS668" s="141"/>
      <c r="DT668" s="141"/>
      <c r="DU668" s="141"/>
      <c r="DV668" s="141"/>
      <c r="DW668" s="141"/>
      <c r="DX668" s="141"/>
      <c r="DY668" s="141"/>
      <c r="DZ668" s="141"/>
      <c r="EA668" s="141"/>
      <c r="EB668" s="174"/>
      <c r="EC668" s="174"/>
      <c r="ED668" s="174"/>
      <c r="EE668" s="174"/>
      <c r="EF668" s="174"/>
      <c r="EG668" s="174"/>
      <c r="EH668" s="174"/>
      <c r="EI668" s="174"/>
      <c r="EJ668" s="574"/>
      <c r="EK668" s="99"/>
      <c r="EL668" s="99"/>
      <c r="EM668" s="99"/>
      <c r="EN668" s="99"/>
      <c r="EO668" s="99"/>
      <c r="EP668" s="99"/>
      <c r="EQ668" s="99"/>
      <c r="ER668" s="99"/>
      <c r="ES668" s="99"/>
      <c r="ET668" s="99"/>
      <c r="EU668" s="99"/>
      <c r="EV668" s="99"/>
      <c r="EW668" s="99"/>
      <c r="EX668" s="99"/>
      <c r="EY668" s="99"/>
      <c r="EZ668" s="99"/>
      <c r="FA668" s="99"/>
      <c r="FB668" s="99"/>
      <c r="FC668" s="99"/>
      <c r="FD668" s="99"/>
      <c r="FE668" s="99"/>
      <c r="FF668" s="99"/>
      <c r="FG668" s="99"/>
      <c r="FH668" s="99"/>
      <c r="FI668" s="99"/>
      <c r="FJ668" s="99"/>
      <c r="FK668" s="99"/>
      <c r="FL668" s="99"/>
      <c r="FM668" s="99"/>
      <c r="FN668" s="99"/>
      <c r="FO668" s="99"/>
      <c r="FP668" s="99"/>
      <c r="FQ668" s="99"/>
      <c r="FR668" s="99"/>
      <c r="FS668" s="99"/>
      <c r="FT668" s="99"/>
      <c r="FU668" s="99"/>
      <c r="FV668" s="99"/>
      <c r="FW668" s="99"/>
      <c r="FX668" s="99"/>
      <c r="FY668" s="99"/>
      <c r="FZ668" s="99"/>
      <c r="GA668" s="99"/>
      <c r="GB668" s="99"/>
      <c r="GC668" s="99"/>
      <c r="GD668" s="99"/>
      <c r="GE668" s="99"/>
      <c r="GF668" s="99"/>
      <c r="GG668" s="99"/>
      <c r="GH668" s="99"/>
      <c r="GI668" s="99"/>
      <c r="GJ668" s="99"/>
      <c r="GK668" s="99"/>
      <c r="GL668" s="99"/>
      <c r="GM668" s="99"/>
      <c r="GN668" s="99"/>
      <c r="GO668" s="99"/>
      <c r="GP668" s="99"/>
      <c r="GQ668" s="99"/>
      <c r="GR668" s="99"/>
      <c r="GS668" s="99"/>
      <c r="GT668" s="99"/>
      <c r="GU668" s="99"/>
      <c r="GV668" s="99"/>
      <c r="GW668" s="99"/>
      <c r="GX668" s="99"/>
      <c r="GY668" s="99"/>
      <c r="GZ668" s="99"/>
      <c r="HA668" s="99"/>
      <c r="HB668" s="99"/>
      <c r="HC668" s="99"/>
      <c r="HD668" s="99"/>
      <c r="HE668" s="99"/>
      <c r="HF668" s="99"/>
      <c r="HG668" s="99"/>
      <c r="HH668" s="99"/>
      <c r="HI668" s="99"/>
      <c r="HJ668" s="99"/>
      <c r="HK668" s="99"/>
      <c r="HL668" s="99"/>
      <c r="HM668" s="99"/>
      <c r="HN668" s="99"/>
      <c r="HO668" s="99"/>
      <c r="HP668" s="99"/>
      <c r="HQ668" s="99"/>
      <c r="HR668" s="99"/>
      <c r="HS668" s="99"/>
      <c r="HT668" s="99"/>
      <c r="HU668" s="99"/>
      <c r="HV668" s="99"/>
      <c r="HW668" s="99"/>
    </row>
    <row r="669" spans="1:231" ht="13.5" hidden="1" customHeight="1" outlineLevel="1">
      <c r="A669" s="4"/>
      <c r="H669" s="4"/>
      <c r="I669" s="1071" t="s">
        <v>164</v>
      </c>
      <c r="J669" s="20"/>
      <c r="K669" s="20"/>
      <c r="L669" s="20"/>
      <c r="M669" s="20"/>
      <c r="N669" s="20"/>
      <c r="O669" s="20"/>
      <c r="P669" s="20"/>
      <c r="Q669" s="20"/>
      <c r="R669" s="20"/>
      <c r="S669" s="20"/>
      <c r="T669" s="20"/>
      <c r="U669" s="20"/>
      <c r="V669" s="20"/>
      <c r="W669" s="20"/>
      <c r="X669" s="20"/>
      <c r="Y669" s="20"/>
      <c r="Z669" s="20"/>
      <c r="AA669" s="20"/>
      <c r="AB669" s="20"/>
      <c r="AC669" s="20"/>
      <c r="AD669" s="20"/>
      <c r="AE669" s="20"/>
      <c r="AF669" s="20"/>
      <c r="AG669" s="20"/>
      <c r="AH669" s="20"/>
      <c r="AI669" s="20"/>
      <c r="AJ669" s="20"/>
      <c r="AK669" s="20"/>
      <c r="AL669" s="20"/>
      <c r="AM669" s="20"/>
      <c r="AN669" s="20"/>
      <c r="AO669" s="20"/>
      <c r="AP669" s="20"/>
      <c r="AQ669" s="20"/>
      <c r="AR669" s="20"/>
      <c r="AS669" s="20"/>
      <c r="AT669" s="615"/>
      <c r="AU669" s="141"/>
      <c r="AV669" s="141"/>
      <c r="AW669" s="576"/>
      <c r="AX669" s="636"/>
      <c r="AY669" s="174"/>
      <c r="AZ669" s="174"/>
      <c r="BA669" s="574"/>
      <c r="BB669" s="636"/>
      <c r="BC669" s="174"/>
      <c r="BD669" s="174"/>
      <c r="BE669" s="574"/>
      <c r="BF669" s="636"/>
      <c r="BG669" s="174"/>
      <c r="BH669" s="174"/>
      <c r="BI669" s="574"/>
      <c r="BJ669" s="636"/>
      <c r="BK669" s="174"/>
      <c r="BL669" s="174"/>
      <c r="BM669" s="574"/>
      <c r="BN669" s="636"/>
      <c r="BO669" s="174"/>
      <c r="BP669" s="174"/>
      <c r="BQ669" s="574"/>
      <c r="BR669" s="636"/>
      <c r="BS669" s="174"/>
      <c r="BT669" s="174"/>
      <c r="BU669" s="574"/>
      <c r="BV669" s="636"/>
      <c r="BW669" s="174"/>
      <c r="BX669" s="174"/>
      <c r="BY669" s="174"/>
      <c r="BZ669" s="636"/>
      <c r="CA669" s="174"/>
      <c r="CB669" s="174"/>
      <c r="CC669" s="574"/>
      <c r="CD669" s="174"/>
      <c r="CE669" s="174"/>
      <c r="CF669" s="174"/>
      <c r="CG669" s="574"/>
      <c r="CH669" s="174"/>
      <c r="CI669" s="174"/>
      <c r="CJ669" s="174"/>
      <c r="CK669" s="174"/>
      <c r="CL669" s="174"/>
      <c r="CM669" s="174"/>
      <c r="CN669" s="174"/>
      <c r="CO669" s="174"/>
      <c r="CP669" s="174"/>
      <c r="CQ669" s="174"/>
      <c r="CR669" s="174"/>
      <c r="CS669" s="174"/>
      <c r="CT669" s="174"/>
      <c r="CU669" s="174"/>
      <c r="CV669" s="174"/>
      <c r="CW669" s="174"/>
      <c r="CX669" s="174"/>
      <c r="CY669" s="174"/>
      <c r="CZ669" s="174"/>
      <c r="DA669" s="174"/>
      <c r="DB669" s="174"/>
      <c r="DC669" s="174"/>
      <c r="DD669" s="174"/>
      <c r="DE669" s="174"/>
      <c r="DF669" s="174"/>
      <c r="DG669" s="174"/>
      <c r="DH669" s="174"/>
      <c r="DI669" s="574"/>
      <c r="DJ669" s="1139"/>
      <c r="DK669" s="141"/>
      <c r="DL669" s="141"/>
      <c r="DM669" s="141"/>
      <c r="DN669" s="141"/>
      <c r="DO669" s="141"/>
      <c r="DP669" s="141"/>
      <c r="DQ669" s="615"/>
      <c r="DR669" s="141"/>
      <c r="DS669" s="141"/>
      <c r="DT669" s="141"/>
      <c r="DU669" s="141"/>
      <c r="DV669" s="141"/>
      <c r="DW669" s="141"/>
      <c r="DX669" s="141"/>
      <c r="DY669" s="141"/>
      <c r="DZ669" s="141"/>
      <c r="EA669" s="141"/>
      <c r="EB669" s="174"/>
      <c r="EC669" s="174"/>
      <c r="ED669" s="174"/>
      <c r="EE669" s="174"/>
      <c r="EF669" s="174"/>
      <c r="EG669" s="174"/>
      <c r="EH669" s="174"/>
      <c r="EI669" s="174"/>
      <c r="EJ669" s="574"/>
      <c r="EK669" s="99"/>
      <c r="EL669" s="99"/>
      <c r="EM669" s="99"/>
      <c r="EN669" s="99"/>
      <c r="EO669" s="99"/>
      <c r="EP669" s="99"/>
      <c r="EQ669" s="99"/>
      <c r="ER669" s="99"/>
      <c r="ES669" s="99"/>
      <c r="ET669" s="99"/>
      <c r="EU669" s="99"/>
      <c r="EV669" s="99"/>
      <c r="EW669" s="99"/>
      <c r="EX669" s="99"/>
      <c r="EY669" s="99"/>
      <c r="EZ669" s="99"/>
      <c r="FA669" s="99"/>
      <c r="FB669" s="99"/>
      <c r="FC669" s="99"/>
      <c r="FD669" s="99"/>
      <c r="FE669" s="99"/>
      <c r="FF669" s="99"/>
      <c r="FG669" s="99"/>
      <c r="FH669" s="99"/>
      <c r="FI669" s="99"/>
      <c r="FJ669" s="99"/>
      <c r="FK669" s="99"/>
      <c r="FL669" s="99"/>
      <c r="FM669" s="99"/>
      <c r="FN669" s="99"/>
      <c r="FO669" s="99"/>
      <c r="FP669" s="99"/>
      <c r="FQ669" s="99"/>
      <c r="FR669" s="99"/>
      <c r="FS669" s="99"/>
      <c r="FT669" s="99"/>
      <c r="FU669" s="99"/>
      <c r="FV669" s="99"/>
      <c r="FW669" s="99"/>
      <c r="FX669" s="99"/>
      <c r="FY669" s="99"/>
      <c r="FZ669" s="99"/>
      <c r="GA669" s="99"/>
      <c r="GB669" s="99"/>
      <c r="GC669" s="99"/>
      <c r="GD669" s="99"/>
      <c r="GE669" s="99"/>
      <c r="GF669" s="99"/>
      <c r="GG669" s="99"/>
      <c r="GH669" s="99"/>
      <c r="GI669" s="99"/>
      <c r="GJ669" s="99"/>
      <c r="GK669" s="99"/>
      <c r="GL669" s="99"/>
      <c r="GM669" s="99"/>
      <c r="GN669" s="99"/>
      <c r="GO669" s="99"/>
      <c r="GP669" s="99"/>
      <c r="GQ669" s="99"/>
      <c r="GR669" s="99"/>
      <c r="GS669" s="99"/>
      <c r="GT669" s="99"/>
      <c r="GU669" s="99"/>
      <c r="GV669" s="99"/>
      <c r="GW669" s="99"/>
      <c r="GX669" s="99"/>
      <c r="GY669" s="99"/>
      <c r="GZ669" s="99"/>
      <c r="HA669" s="99"/>
      <c r="HB669" s="99"/>
      <c r="HC669" s="99"/>
      <c r="HD669" s="99"/>
      <c r="HE669" s="99"/>
      <c r="HF669" s="99"/>
      <c r="HG669" s="99"/>
      <c r="HH669" s="99"/>
      <c r="HI669" s="99"/>
      <c r="HJ669" s="99"/>
      <c r="HK669" s="99"/>
      <c r="HL669" s="99"/>
      <c r="HM669" s="99"/>
      <c r="HN669" s="99"/>
      <c r="HO669" s="99"/>
      <c r="HP669" s="99"/>
      <c r="HQ669" s="99"/>
      <c r="HR669" s="99"/>
      <c r="HS669" s="99"/>
      <c r="HT669" s="99"/>
      <c r="HU669" s="99"/>
      <c r="HV669" s="99"/>
      <c r="HW669" s="99"/>
    </row>
    <row r="670" spans="1:231" s="5" customFormat="1" ht="13.5" hidden="1" customHeight="1" outlineLevel="1">
      <c r="A670" s="7"/>
      <c r="B670"/>
      <c r="C670"/>
      <c r="D670"/>
      <c r="E670"/>
      <c r="F670"/>
      <c r="G670"/>
      <c r="H670" s="7"/>
      <c r="I670" s="1071" t="s">
        <v>370</v>
      </c>
      <c r="J670" s="20"/>
      <c r="K670" s="20"/>
      <c r="L670" s="20"/>
      <c r="M670" s="20"/>
      <c r="N670" s="20"/>
      <c r="O670" s="20"/>
      <c r="P670" s="20"/>
      <c r="Q670" s="20"/>
      <c r="R670" s="20"/>
      <c r="S670" s="20"/>
      <c r="T670" s="20"/>
      <c r="U670" s="20"/>
      <c r="V670" s="20"/>
      <c r="W670" s="20"/>
      <c r="X670" s="20"/>
      <c r="Y670" s="20"/>
      <c r="Z670" s="20"/>
      <c r="AA670" s="20"/>
      <c r="AB670" s="20"/>
      <c r="AC670" s="20"/>
      <c r="AD670" s="20"/>
      <c r="AE670" s="20"/>
      <c r="AF670" s="20"/>
      <c r="AG670" s="20"/>
      <c r="AH670" s="20"/>
      <c r="AI670" s="20"/>
      <c r="AJ670" s="20"/>
      <c r="AK670" s="20"/>
      <c r="AL670" s="20"/>
      <c r="AM670" s="20"/>
      <c r="AN670" s="20"/>
      <c r="AO670" s="20"/>
      <c r="AP670" s="20"/>
      <c r="AQ670" s="20"/>
      <c r="AR670" s="20"/>
      <c r="AS670" s="20"/>
      <c r="AT670" s="615"/>
      <c r="AU670" s="141"/>
      <c r="AV670" s="141"/>
      <c r="AW670" s="576"/>
      <c r="AX670" s="636"/>
      <c r="AY670" s="174"/>
      <c r="AZ670" s="174"/>
      <c r="BA670" s="574"/>
      <c r="BB670" s="636"/>
      <c r="BC670" s="174"/>
      <c r="BD670" s="174"/>
      <c r="BE670" s="574"/>
      <c r="BF670" s="636"/>
      <c r="BG670" s="174"/>
      <c r="BH670" s="174"/>
      <c r="BI670" s="574"/>
      <c r="BJ670" s="636"/>
      <c r="BK670" s="174"/>
      <c r="BL670" s="174"/>
      <c r="BM670" s="574"/>
      <c r="BN670" s="726">
        <f t="shared" ref="BN670:CC670" si="1068">BN694</f>
        <v>73.52</v>
      </c>
      <c r="BO670" s="753">
        <v>90.724113760695758</v>
      </c>
      <c r="BP670" s="753">
        <v>102.91018726329079</v>
      </c>
      <c r="BQ670" s="782">
        <v>107.75385608079674</v>
      </c>
      <c r="BR670" s="726">
        <f t="shared" si="1068"/>
        <v>113.396</v>
      </c>
      <c r="BS670" s="753">
        <f t="shared" si="1068"/>
        <v>122.55800000000001</v>
      </c>
      <c r="BT670" s="753">
        <f t="shared" si="1068"/>
        <v>129.66200000000001</v>
      </c>
      <c r="BU670" s="782">
        <f t="shared" si="1068"/>
        <v>136.56</v>
      </c>
      <c r="BV670" s="726">
        <f t="shared" si="1068"/>
        <v>152.50700000000001</v>
      </c>
      <c r="BW670" s="753">
        <f t="shared" si="1068"/>
        <v>173.17599999999999</v>
      </c>
      <c r="BX670" s="753">
        <f t="shared" si="1068"/>
        <v>187.12100000000001</v>
      </c>
      <c r="BY670" s="753">
        <f t="shared" si="1068"/>
        <v>194.12300000000002</v>
      </c>
      <c r="BZ670" s="726">
        <f t="shared" si="1068"/>
        <v>210.05599999999998</v>
      </c>
      <c r="CA670" s="753">
        <f t="shared" si="1068"/>
        <v>227.619</v>
      </c>
      <c r="CB670" s="753">
        <f t="shared" si="1068"/>
        <v>241.83199999999999</v>
      </c>
      <c r="CC670" s="782">
        <f t="shared" si="1068"/>
        <v>247.078</v>
      </c>
      <c r="CD670" s="753">
        <f t="shared" ref="CD670:CG670" si="1069">CD694</f>
        <v>243.1843783783784</v>
      </c>
      <c r="CE670" s="753">
        <f t="shared" si="1069"/>
        <v>266.27070000000003</v>
      </c>
      <c r="CF670" s="753">
        <f t="shared" si="1069"/>
        <v>278.18183703703704</v>
      </c>
      <c r="CG670" s="782">
        <f t="shared" si="1069"/>
        <v>283.18584615384611</v>
      </c>
      <c r="CH670" s="174"/>
      <c r="CI670" s="174"/>
      <c r="CJ670" s="174"/>
      <c r="CK670" s="174"/>
      <c r="CL670" s="174"/>
      <c r="CM670" s="174"/>
      <c r="CN670" s="174"/>
      <c r="CO670" s="174"/>
      <c r="CP670" s="174"/>
      <c r="CQ670" s="174"/>
      <c r="CR670" s="174"/>
      <c r="CS670" s="174"/>
      <c r="CT670" s="174"/>
      <c r="CU670" s="174"/>
      <c r="CV670" s="174"/>
      <c r="CW670" s="174"/>
      <c r="CX670" s="174"/>
      <c r="CY670" s="174"/>
      <c r="CZ670" s="174"/>
      <c r="DA670" s="174"/>
      <c r="DB670" s="174"/>
      <c r="DC670" s="174"/>
      <c r="DD670" s="174"/>
      <c r="DE670" s="174"/>
      <c r="DF670" s="174"/>
      <c r="DG670" s="174"/>
      <c r="DH670" s="174"/>
      <c r="DI670" s="574"/>
      <c r="DJ670" s="1264"/>
      <c r="DK670" s="141"/>
      <c r="DL670" s="141"/>
      <c r="DM670" s="141"/>
      <c r="DN670" s="141"/>
      <c r="DO670" s="141"/>
      <c r="DP670" s="141"/>
      <c r="DQ670" s="615"/>
      <c r="DR670" s="141"/>
      <c r="DS670" s="141"/>
      <c r="DT670" s="141"/>
      <c r="DU670" s="141"/>
      <c r="DV670" s="141"/>
      <c r="DW670" s="141"/>
      <c r="DX670" s="141"/>
      <c r="DY670" s="753">
        <f>SUM(BN670:BQ670)</f>
        <v>374.9081571047833</v>
      </c>
      <c r="DZ670" s="753">
        <f>SUM(BR670:BU670)</f>
        <v>502.17599999999999</v>
      </c>
      <c r="EA670" s="800">
        <f>SUM(BV670:BY670)</f>
        <v>706.92700000000002</v>
      </c>
      <c r="EB670" s="800">
        <f>SUM(BZ670:CC670)</f>
        <v>926.58499999999992</v>
      </c>
      <c r="EC670" s="800">
        <f>SUM(CD670:CG670)</f>
        <v>1070.8227615692615</v>
      </c>
      <c r="ED670" s="753">
        <f t="shared" ref="ED670:EJ670" si="1070">ED694</f>
        <v>1250.2039386517288</v>
      </c>
      <c r="EE670" s="753">
        <f t="shared" si="1070"/>
        <v>1432.9476282225226</v>
      </c>
      <c r="EF670" s="753">
        <f t="shared" si="1070"/>
        <v>1616.7506724559009</v>
      </c>
      <c r="EG670" s="753">
        <f t="shared" si="1070"/>
        <v>1800.4410398751681</v>
      </c>
      <c r="EH670" s="753">
        <f t="shared" si="1070"/>
        <v>1982.6542142614367</v>
      </c>
      <c r="EI670" s="753">
        <f t="shared" si="1070"/>
        <v>2160.1602356875806</v>
      </c>
      <c r="EJ670" s="782">
        <f t="shared" si="1070"/>
        <v>2337.3411968994628</v>
      </c>
      <c r="EK670" s="215"/>
      <c r="EL670" s="215"/>
      <c r="EM670" s="215"/>
      <c r="EN670" s="215"/>
      <c r="EO670" s="215"/>
      <c r="EP670" s="215"/>
      <c r="EQ670" s="215"/>
      <c r="ER670" s="215"/>
      <c r="ES670" s="215"/>
      <c r="ET670" s="215"/>
      <c r="EU670" s="215"/>
      <c r="EV670" s="215"/>
      <c r="EW670" s="215"/>
      <c r="EX670" s="215"/>
      <c r="EY670" s="215"/>
      <c r="EZ670" s="215"/>
      <c r="FA670" s="215"/>
      <c r="FB670" s="215"/>
      <c r="FC670" s="215"/>
      <c r="FD670" s="215"/>
      <c r="FE670" s="215"/>
      <c r="FF670" s="215"/>
      <c r="FG670" s="215"/>
      <c r="FH670" s="215"/>
      <c r="FI670" s="215"/>
      <c r="FJ670" s="215"/>
      <c r="FK670" s="215"/>
      <c r="FL670" s="215"/>
      <c r="FM670" s="215"/>
      <c r="FN670" s="215"/>
      <c r="FO670" s="215"/>
      <c r="FP670" s="215"/>
      <c r="FQ670" s="215"/>
      <c r="FR670" s="215"/>
      <c r="FS670" s="215"/>
      <c r="FT670" s="215"/>
      <c r="FU670" s="215"/>
      <c r="FV670" s="215"/>
      <c r="FW670" s="215"/>
      <c r="FX670" s="215"/>
      <c r="FY670" s="215"/>
      <c r="FZ670" s="215"/>
      <c r="GA670" s="215"/>
      <c r="GB670" s="215"/>
      <c r="GC670" s="215"/>
      <c r="GD670" s="215"/>
      <c r="GE670" s="215"/>
      <c r="GF670" s="215"/>
      <c r="GG670" s="215"/>
      <c r="GH670" s="215"/>
      <c r="GI670" s="215"/>
      <c r="GJ670" s="215"/>
      <c r="GK670" s="215"/>
      <c r="GL670" s="215"/>
      <c r="GM670" s="215"/>
      <c r="GN670" s="215"/>
      <c r="GO670" s="215"/>
      <c r="GP670" s="215"/>
      <c r="GQ670" s="215"/>
      <c r="GR670" s="215"/>
      <c r="GS670" s="215"/>
      <c r="GT670" s="215"/>
      <c r="GU670" s="215"/>
      <c r="GV670" s="215"/>
      <c r="GW670" s="215"/>
      <c r="GX670" s="215"/>
      <c r="GY670" s="215"/>
      <c r="GZ670" s="215"/>
      <c r="HA670" s="215"/>
      <c r="HB670" s="215"/>
      <c r="HC670" s="215"/>
      <c r="HD670" s="215"/>
      <c r="HE670" s="215"/>
      <c r="HF670" s="215"/>
      <c r="HG670" s="215"/>
      <c r="HH670" s="215"/>
      <c r="HI670" s="215"/>
      <c r="HJ670" s="215"/>
      <c r="HK670" s="215"/>
      <c r="HL670" s="215"/>
      <c r="HM670" s="215"/>
      <c r="HN670" s="215"/>
      <c r="HO670" s="215"/>
      <c r="HP670" s="215"/>
      <c r="HQ670" s="215"/>
      <c r="HR670" s="215"/>
      <c r="HS670" s="215"/>
      <c r="HT670" s="215"/>
      <c r="HU670" s="215"/>
      <c r="HV670" s="215"/>
      <c r="HW670" s="215"/>
    </row>
    <row r="671" spans="1:231" ht="13.5" hidden="1" customHeight="1" outlineLevel="2">
      <c r="A671" s="4"/>
      <c r="H671" s="4"/>
      <c r="I671" s="1791" t="s">
        <v>578</v>
      </c>
      <c r="J671" s="20"/>
      <c r="K671" s="20"/>
      <c r="L671" s="20"/>
      <c r="M671" s="20"/>
      <c r="N671" s="20"/>
      <c r="O671" s="20"/>
      <c r="P671" s="20"/>
      <c r="Q671" s="20"/>
      <c r="R671" s="20"/>
      <c r="S671" s="20"/>
      <c r="T671" s="20"/>
      <c r="U671" s="20"/>
      <c r="V671" s="20"/>
      <c r="W671" s="20"/>
      <c r="X671" s="20"/>
      <c r="Y671" s="20"/>
      <c r="Z671" s="20"/>
      <c r="AA671" s="20"/>
      <c r="AB671" s="20"/>
      <c r="AC671" s="20"/>
      <c r="AD671" s="20"/>
      <c r="AE671" s="20"/>
      <c r="AF671" s="20"/>
      <c r="AG671" s="20"/>
      <c r="AH671" s="20"/>
      <c r="AI671" s="20"/>
      <c r="AJ671" s="20"/>
      <c r="AK671" s="20"/>
      <c r="AL671" s="20"/>
      <c r="AM671" s="20"/>
      <c r="AN671" s="20"/>
      <c r="AO671" s="20"/>
      <c r="AP671" s="20"/>
      <c r="AQ671" s="20"/>
      <c r="AR671" s="20"/>
      <c r="AS671" s="20"/>
      <c r="AT671" s="615"/>
      <c r="AU671" s="141"/>
      <c r="AV671" s="141"/>
      <c r="AW671" s="576"/>
      <c r="AX671" s="636"/>
      <c r="AY671" s="174"/>
      <c r="AZ671" s="174"/>
      <c r="BA671" s="574"/>
      <c r="BB671" s="636"/>
      <c r="BC671" s="174"/>
      <c r="BD671" s="174"/>
      <c r="BE671" s="574"/>
      <c r="BF671" s="636"/>
      <c r="BG671" s="174"/>
      <c r="BH671" s="174"/>
      <c r="BI671" s="574"/>
      <c r="BJ671" s="636"/>
      <c r="BK671" s="174"/>
      <c r="BL671" s="174"/>
      <c r="BM671" s="574"/>
      <c r="BN671" s="725"/>
      <c r="BO671" s="769"/>
      <c r="BP671" s="769"/>
      <c r="BQ671" s="783"/>
      <c r="BR671" s="725">
        <f>BR696</f>
        <v>85.801333209341763</v>
      </c>
      <c r="BS671" s="769">
        <f t="shared" ref="BS671:BU671" si="1071">BS696</f>
        <v>0</v>
      </c>
      <c r="BT671" s="769">
        <f t="shared" si="1071"/>
        <v>0</v>
      </c>
      <c r="BU671" s="769">
        <f t="shared" si="1071"/>
        <v>0</v>
      </c>
      <c r="BV671" s="725">
        <f>BV696</f>
        <v>134.5</v>
      </c>
      <c r="BW671" s="769">
        <f t="shared" ref="BW671:BY671" si="1072">BW696</f>
        <v>147.10599999999999</v>
      </c>
      <c r="BX671" s="769">
        <f t="shared" si="1072"/>
        <v>158.30000000000001</v>
      </c>
      <c r="BY671" s="769">
        <f t="shared" si="1072"/>
        <v>164.33500000000001</v>
      </c>
      <c r="BZ671" s="725">
        <f>BZ696</f>
        <v>175.30099999999999</v>
      </c>
      <c r="CA671" s="769">
        <f t="shared" ref="CA671:CC671" si="1073">CA696</f>
        <v>189.72499999999999</v>
      </c>
      <c r="CB671" s="769">
        <f t="shared" si="1073"/>
        <v>197.054</v>
      </c>
      <c r="CC671" s="783">
        <f t="shared" si="1073"/>
        <v>199.51400000000001</v>
      </c>
      <c r="CD671" s="769">
        <f>CD696</f>
        <v>208.30099999999999</v>
      </c>
      <c r="CE671" s="769">
        <f t="shared" ref="CE671:CG671" si="1074">CE696</f>
        <v>225.72499999999999</v>
      </c>
      <c r="CF671" s="769">
        <f t="shared" si="1074"/>
        <v>235.054</v>
      </c>
      <c r="CG671" s="783">
        <f t="shared" si="1074"/>
        <v>238.51400000000001</v>
      </c>
      <c r="CH671" s="174"/>
      <c r="CI671" s="174"/>
      <c r="CJ671" s="174"/>
      <c r="CK671" s="174"/>
      <c r="CL671" s="174"/>
      <c r="CM671" s="174"/>
      <c r="CN671" s="174"/>
      <c r="CO671" s="174"/>
      <c r="CP671" s="174"/>
      <c r="CQ671" s="174"/>
      <c r="CR671" s="174"/>
      <c r="CS671" s="174"/>
      <c r="CT671" s="174"/>
      <c r="CU671" s="174"/>
      <c r="CV671" s="174"/>
      <c r="CW671" s="174"/>
      <c r="CX671" s="174"/>
      <c r="CY671" s="174"/>
      <c r="CZ671" s="174"/>
      <c r="DA671" s="174"/>
      <c r="DB671" s="174"/>
      <c r="DC671" s="174"/>
      <c r="DD671" s="174"/>
      <c r="DE671" s="174"/>
      <c r="DF671" s="174"/>
      <c r="DG671" s="174"/>
      <c r="DH671" s="174"/>
      <c r="DI671" s="574"/>
      <c r="DJ671" s="1139"/>
      <c r="DK671" s="141"/>
      <c r="DL671" s="141"/>
      <c r="DM671" s="141"/>
      <c r="DN671" s="141"/>
      <c r="DO671" s="141"/>
      <c r="DP671" s="141"/>
      <c r="DQ671" s="615"/>
      <c r="DR671" s="141"/>
      <c r="DS671" s="141"/>
      <c r="DT671" s="141"/>
      <c r="DU671" s="141"/>
      <c r="DV671" s="141"/>
      <c r="DW671" s="141"/>
      <c r="DX671" s="141"/>
      <c r="DY671" s="1792">
        <f>SUM(BN671:BQ671)</f>
        <v>0</v>
      </c>
      <c r="DZ671" s="1792">
        <f>SUM(BR671:BU671)</f>
        <v>85.801333209341763</v>
      </c>
      <c r="EA671" s="1793">
        <f>SUM(BV671:BY671)</f>
        <v>604.24099999999999</v>
      </c>
      <c r="EB671" s="1793">
        <f>SUM(BZ671:CC671)</f>
        <v>761.59399999999994</v>
      </c>
      <c r="EC671" s="1793">
        <f t="shared" ref="EC671:EC672" si="1075">SUM(CD671:CG671)</f>
        <v>907.59399999999994</v>
      </c>
      <c r="ED671" s="769">
        <f t="shared" ref="ED671:EJ671" si="1076">ED696</f>
        <v>1057.5940000000001</v>
      </c>
      <c r="EE671" s="769">
        <f t="shared" si="1076"/>
        <v>1207.5940000000001</v>
      </c>
      <c r="EF671" s="769">
        <f t="shared" si="1076"/>
        <v>1357.5940000000001</v>
      </c>
      <c r="EG671" s="769">
        <f t="shared" si="1076"/>
        <v>1507.5940000000001</v>
      </c>
      <c r="EH671" s="769">
        <f t="shared" si="1076"/>
        <v>1657.5940000000001</v>
      </c>
      <c r="EI671" s="769">
        <f t="shared" si="1076"/>
        <v>1802.5940000000001</v>
      </c>
      <c r="EJ671" s="783">
        <f t="shared" si="1076"/>
        <v>1947.5940000000001</v>
      </c>
      <c r="EK671" s="99"/>
      <c r="EL671" s="99"/>
      <c r="EM671" s="99"/>
      <c r="EN671" s="99"/>
      <c r="EO671" s="99"/>
      <c r="EP671" s="99"/>
      <c r="EQ671" s="99"/>
      <c r="ER671" s="99"/>
      <c r="ES671" s="99"/>
      <c r="ET671" s="99"/>
      <c r="EU671" s="99"/>
      <c r="EV671" s="99"/>
      <c r="EW671" s="99"/>
      <c r="EX671" s="99"/>
      <c r="EY671" s="99"/>
      <c r="EZ671" s="99"/>
      <c r="FA671" s="99"/>
      <c r="FB671" s="99"/>
      <c r="FC671" s="99"/>
      <c r="FD671" s="99"/>
      <c r="FE671" s="99"/>
      <c r="FF671" s="99"/>
      <c r="FG671" s="99"/>
      <c r="FH671" s="99"/>
      <c r="FI671" s="99"/>
      <c r="FJ671" s="99"/>
      <c r="FK671" s="99"/>
      <c r="FL671" s="99"/>
      <c r="FM671" s="99"/>
      <c r="FN671" s="99"/>
      <c r="FO671" s="99"/>
      <c r="FP671" s="99"/>
      <c r="FQ671" s="99"/>
      <c r="FR671" s="99"/>
      <c r="FS671" s="99"/>
      <c r="FT671" s="99"/>
      <c r="FU671" s="99"/>
      <c r="FV671" s="99"/>
      <c r="FW671" s="99"/>
      <c r="FX671" s="99"/>
      <c r="FY671" s="99"/>
      <c r="FZ671" s="99"/>
      <c r="GA671" s="99"/>
      <c r="GB671" s="99"/>
      <c r="GC671" s="99"/>
      <c r="GD671" s="99"/>
      <c r="GE671" s="99"/>
      <c r="GF671" s="99"/>
      <c r="GG671" s="99"/>
      <c r="GH671" s="99"/>
      <c r="GI671" s="99"/>
      <c r="GJ671" s="99"/>
      <c r="GK671" s="99"/>
      <c r="GL671" s="99"/>
      <c r="GM671" s="99"/>
      <c r="GN671" s="99"/>
      <c r="GO671" s="99"/>
      <c r="GP671" s="99"/>
      <c r="GQ671" s="99"/>
      <c r="GR671" s="99"/>
      <c r="GS671" s="99"/>
      <c r="GT671" s="99"/>
      <c r="GU671" s="99"/>
      <c r="GV671" s="99"/>
      <c r="GW671" s="99"/>
      <c r="GX671" s="99"/>
      <c r="GY671" s="99"/>
      <c r="GZ671" s="99"/>
      <c r="HA671" s="99"/>
      <c r="HB671" s="99"/>
      <c r="HC671" s="99"/>
      <c r="HD671" s="99"/>
      <c r="HE671" s="99"/>
      <c r="HF671" s="99"/>
      <c r="HG671" s="99"/>
      <c r="HH671" s="99"/>
      <c r="HI671" s="99"/>
      <c r="HJ671" s="99"/>
      <c r="HK671" s="99"/>
      <c r="HL671" s="99"/>
      <c r="HM671" s="99"/>
      <c r="HN671" s="99"/>
      <c r="HO671" s="99"/>
      <c r="HP671" s="99"/>
      <c r="HQ671" s="99"/>
      <c r="HR671" s="99"/>
      <c r="HS671" s="99"/>
      <c r="HT671" s="99"/>
      <c r="HU671" s="99"/>
      <c r="HV671" s="99"/>
      <c r="HW671" s="99"/>
    </row>
    <row r="672" spans="1:231" ht="13.5" hidden="1" customHeight="1" outlineLevel="2">
      <c r="A672" s="4"/>
      <c r="H672" s="4"/>
      <c r="I672" s="1791" t="s">
        <v>423</v>
      </c>
      <c r="J672" s="20"/>
      <c r="K672" s="20"/>
      <c r="L672" s="20"/>
      <c r="M672" s="20"/>
      <c r="N672" s="20"/>
      <c r="O672" s="20"/>
      <c r="P672" s="20"/>
      <c r="Q672" s="20"/>
      <c r="R672" s="20"/>
      <c r="S672" s="20"/>
      <c r="T672" s="20"/>
      <c r="U672" s="20"/>
      <c r="V672" s="20"/>
      <c r="W672" s="20"/>
      <c r="X672" s="20"/>
      <c r="Y672" s="20"/>
      <c r="Z672" s="20"/>
      <c r="AA672" s="20"/>
      <c r="AB672" s="20"/>
      <c r="AC672" s="20"/>
      <c r="AD672" s="20"/>
      <c r="AE672" s="20"/>
      <c r="AF672" s="20"/>
      <c r="AG672" s="20"/>
      <c r="AH672" s="20"/>
      <c r="AI672" s="20"/>
      <c r="AJ672" s="20"/>
      <c r="AK672" s="20"/>
      <c r="AL672" s="20"/>
      <c r="AM672" s="20"/>
      <c r="AN672" s="20"/>
      <c r="AO672" s="20"/>
      <c r="AP672" s="20"/>
      <c r="AQ672" s="20"/>
      <c r="AR672" s="20"/>
      <c r="AS672" s="20"/>
      <c r="AT672" s="615"/>
      <c r="AU672" s="141"/>
      <c r="AV672" s="141"/>
      <c r="AW672" s="576"/>
      <c r="AX672" s="636"/>
      <c r="AY672" s="174"/>
      <c r="AZ672" s="174"/>
      <c r="BA672" s="574"/>
      <c r="BB672" s="636"/>
      <c r="BC672" s="174"/>
      <c r="BD672" s="174"/>
      <c r="BE672" s="574"/>
      <c r="BF672" s="636"/>
      <c r="BG672" s="174"/>
      <c r="BH672" s="174"/>
      <c r="BI672" s="574"/>
      <c r="BJ672" s="636"/>
      <c r="BK672" s="174"/>
      <c r="BL672" s="174"/>
      <c r="BM672" s="574"/>
      <c r="BN672" s="725"/>
      <c r="BO672" s="769"/>
      <c r="BP672" s="769"/>
      <c r="BQ672" s="783"/>
      <c r="BR672" s="725">
        <f>BR697</f>
        <v>27.594666790658238</v>
      </c>
      <c r="BS672" s="769">
        <f t="shared" ref="BS672:BU672" si="1077">BS697</f>
        <v>122.55800000000001</v>
      </c>
      <c r="BT672" s="769">
        <f t="shared" si="1077"/>
        <v>129.66200000000001</v>
      </c>
      <c r="BU672" s="769">
        <f t="shared" si="1077"/>
        <v>136.56</v>
      </c>
      <c r="BV672" s="725">
        <f>BV697</f>
        <v>18.007000000000005</v>
      </c>
      <c r="BW672" s="769">
        <f t="shared" ref="BW672:BY672" si="1078">BW697</f>
        <v>26.069999999999993</v>
      </c>
      <c r="BX672" s="769">
        <f t="shared" si="1078"/>
        <v>28.820999999999998</v>
      </c>
      <c r="BY672" s="769">
        <f t="shared" si="1078"/>
        <v>29.788000000000011</v>
      </c>
      <c r="BZ672" s="725">
        <f>BZ697</f>
        <v>34.754999999999995</v>
      </c>
      <c r="CA672" s="769">
        <f t="shared" ref="CA672:CC672" si="1079">CA697</f>
        <v>37.894000000000005</v>
      </c>
      <c r="CB672" s="769">
        <f t="shared" si="1079"/>
        <v>44.777999999999992</v>
      </c>
      <c r="CC672" s="783">
        <f t="shared" si="1079"/>
        <v>47.563999999999993</v>
      </c>
      <c r="CD672" s="769">
        <f>CD697</f>
        <v>34.883378378378403</v>
      </c>
      <c r="CE672" s="769">
        <f t="shared" ref="CE672:CG672" si="1080">CE697</f>
        <v>40.545700000000039</v>
      </c>
      <c r="CF672" s="769">
        <f t="shared" si="1080"/>
        <v>43.127837037037033</v>
      </c>
      <c r="CG672" s="783">
        <f t="shared" si="1080"/>
        <v>44.671846153846126</v>
      </c>
      <c r="CH672" s="174"/>
      <c r="CI672" s="174"/>
      <c r="CJ672" s="174"/>
      <c r="CK672" s="174"/>
      <c r="CL672" s="174"/>
      <c r="CM672" s="174"/>
      <c r="CN672" s="174"/>
      <c r="CO672" s="174"/>
      <c r="CP672" s="174"/>
      <c r="CQ672" s="174"/>
      <c r="CR672" s="174"/>
      <c r="CS672" s="174"/>
      <c r="CT672" s="174"/>
      <c r="CU672" s="174"/>
      <c r="CV672" s="174"/>
      <c r="CW672" s="174"/>
      <c r="CX672" s="174"/>
      <c r="CY672" s="174"/>
      <c r="CZ672" s="174"/>
      <c r="DA672" s="174"/>
      <c r="DB672" s="174"/>
      <c r="DC672" s="174"/>
      <c r="DD672" s="174"/>
      <c r="DE672" s="174"/>
      <c r="DF672" s="174"/>
      <c r="DG672" s="174"/>
      <c r="DH672" s="174"/>
      <c r="DI672" s="574"/>
      <c r="DJ672" s="1139"/>
      <c r="DK672" s="141"/>
      <c r="DL672" s="141"/>
      <c r="DM672" s="141"/>
      <c r="DN672" s="141"/>
      <c r="DO672" s="141"/>
      <c r="DP672" s="141"/>
      <c r="DQ672" s="615"/>
      <c r="DR672" s="141"/>
      <c r="DS672" s="141"/>
      <c r="DT672" s="141"/>
      <c r="DU672" s="141"/>
      <c r="DV672" s="141"/>
      <c r="DW672" s="141"/>
      <c r="DX672" s="141"/>
      <c r="DY672" s="1792">
        <f>SUM(BN672:BQ672)</f>
        <v>0</v>
      </c>
      <c r="DZ672" s="1792">
        <f>SUM(BR672:BU672)</f>
        <v>416.3746667906583</v>
      </c>
      <c r="EA672" s="1793">
        <f>SUM(BV672:BY672)</f>
        <v>102.68600000000001</v>
      </c>
      <c r="EB672" s="1793">
        <f>SUM(BZ672:CC672)</f>
        <v>164.99099999999999</v>
      </c>
      <c r="EC672" s="1793">
        <f t="shared" si="1075"/>
        <v>163.22876156926162</v>
      </c>
      <c r="ED672" s="769">
        <f t="shared" ref="ED672:EJ672" si="1081">ED697</f>
        <v>192.6099386517287</v>
      </c>
      <c r="EE672" s="769">
        <f t="shared" si="1081"/>
        <v>225.35362822252256</v>
      </c>
      <c r="EF672" s="769">
        <f t="shared" si="1081"/>
        <v>259.15667245590095</v>
      </c>
      <c r="EG672" s="769">
        <f t="shared" si="1081"/>
        <v>292.84703987516809</v>
      </c>
      <c r="EH672" s="769">
        <f t="shared" si="1081"/>
        <v>325.06021426143661</v>
      </c>
      <c r="EI672" s="769">
        <f t="shared" si="1081"/>
        <v>357.56623568758033</v>
      </c>
      <c r="EJ672" s="783">
        <f t="shared" si="1081"/>
        <v>389.74719689946261</v>
      </c>
      <c r="EK672" s="99"/>
      <c r="EL672" s="99"/>
      <c r="EM672" s="99"/>
      <c r="EN672" s="99"/>
      <c r="EO672" s="99"/>
      <c r="EP672" s="99"/>
      <c r="EQ672" s="99"/>
      <c r="ER672" s="99"/>
      <c r="ES672" s="99"/>
      <c r="ET672" s="99"/>
      <c r="EU672" s="99"/>
      <c r="EV672" s="99"/>
      <c r="EW672" s="99"/>
      <c r="EX672" s="99"/>
      <c r="EY672" s="99"/>
      <c r="EZ672" s="99"/>
      <c r="FA672" s="99"/>
      <c r="FB672" s="99"/>
      <c r="FC672" s="99"/>
      <c r="FD672" s="99"/>
      <c r="FE672" s="99"/>
      <c r="FF672" s="99"/>
      <c r="FG672" s="99"/>
      <c r="FH672" s="99"/>
      <c r="FI672" s="99"/>
      <c r="FJ672" s="99"/>
      <c r="FK672" s="99"/>
      <c r="FL672" s="99"/>
      <c r="FM672" s="99"/>
      <c r="FN672" s="99"/>
      <c r="FO672" s="99"/>
      <c r="FP672" s="99"/>
      <c r="FQ672" s="99"/>
      <c r="FR672" s="99"/>
      <c r="FS672" s="99"/>
      <c r="FT672" s="99"/>
      <c r="FU672" s="99"/>
      <c r="FV672" s="99"/>
      <c r="FW672" s="99"/>
      <c r="FX672" s="99"/>
      <c r="FY672" s="99"/>
      <c r="FZ672" s="99"/>
      <c r="GA672" s="99"/>
      <c r="GB672" s="99"/>
      <c r="GC672" s="99"/>
      <c r="GD672" s="99"/>
      <c r="GE672" s="99"/>
      <c r="GF672" s="99"/>
      <c r="GG672" s="99"/>
      <c r="GH672" s="99"/>
      <c r="GI672" s="99"/>
      <c r="GJ672" s="99"/>
      <c r="GK672" s="99"/>
      <c r="GL672" s="99"/>
      <c r="GM672" s="99"/>
      <c r="GN672" s="99"/>
      <c r="GO672" s="99"/>
      <c r="GP672" s="99"/>
      <c r="GQ672" s="99"/>
      <c r="GR672" s="99"/>
      <c r="GS672" s="99"/>
      <c r="GT672" s="99"/>
      <c r="GU672" s="99"/>
      <c r="GV672" s="99"/>
      <c r="GW672" s="99"/>
      <c r="GX672" s="99"/>
      <c r="GY672" s="99"/>
      <c r="GZ672" s="99"/>
      <c r="HA672" s="99"/>
      <c r="HB672" s="99"/>
      <c r="HC672" s="99"/>
      <c r="HD672" s="99"/>
      <c r="HE672" s="99"/>
      <c r="HF672" s="99"/>
      <c r="HG672" s="99"/>
      <c r="HH672" s="99"/>
      <c r="HI672" s="99"/>
      <c r="HJ672" s="99"/>
      <c r="HK672" s="99"/>
      <c r="HL672" s="99"/>
      <c r="HM672" s="99"/>
      <c r="HN672" s="99"/>
      <c r="HO672" s="99"/>
      <c r="HP672" s="99"/>
      <c r="HQ672" s="99"/>
      <c r="HR672" s="99"/>
      <c r="HS672" s="99"/>
      <c r="HT672" s="99"/>
      <c r="HU672" s="99"/>
      <c r="HV672" s="99"/>
      <c r="HW672" s="99"/>
    </row>
    <row r="673" spans="1:231" ht="13.5" hidden="1" customHeight="1" outlineLevel="2">
      <c r="A673" s="4"/>
      <c r="H673" s="4"/>
      <c r="I673" s="1791"/>
      <c r="J673" s="20"/>
      <c r="K673" s="20"/>
      <c r="L673" s="20"/>
      <c r="M673" s="20"/>
      <c r="N673" s="20"/>
      <c r="O673" s="20"/>
      <c r="P673" s="20"/>
      <c r="Q673" s="20"/>
      <c r="R673" s="20"/>
      <c r="S673" s="20"/>
      <c r="T673" s="20"/>
      <c r="U673" s="20"/>
      <c r="V673" s="20"/>
      <c r="W673" s="20"/>
      <c r="X673" s="20"/>
      <c r="Y673" s="20"/>
      <c r="Z673" s="20"/>
      <c r="AA673" s="20"/>
      <c r="AB673" s="20"/>
      <c r="AC673" s="20"/>
      <c r="AD673" s="20"/>
      <c r="AE673" s="20"/>
      <c r="AF673" s="20"/>
      <c r="AG673" s="20"/>
      <c r="AH673" s="20"/>
      <c r="AI673" s="20"/>
      <c r="AJ673" s="20"/>
      <c r="AK673" s="20"/>
      <c r="AL673" s="20"/>
      <c r="AM673" s="20"/>
      <c r="AN673" s="20"/>
      <c r="AO673" s="20"/>
      <c r="AP673" s="20"/>
      <c r="AQ673" s="20"/>
      <c r="AR673" s="20"/>
      <c r="AS673" s="20"/>
      <c r="AT673" s="615"/>
      <c r="AU673" s="141"/>
      <c r="AV673" s="141"/>
      <c r="AW673" s="576"/>
      <c r="AX673" s="636"/>
      <c r="AY673" s="174"/>
      <c r="AZ673" s="174"/>
      <c r="BA673" s="574"/>
      <c r="BB673" s="636"/>
      <c r="BC673" s="174"/>
      <c r="BD673" s="174"/>
      <c r="BE673" s="574"/>
      <c r="BF673" s="636"/>
      <c r="BG673" s="174"/>
      <c r="BH673" s="174"/>
      <c r="BI673" s="574"/>
      <c r="BJ673" s="636"/>
      <c r="BK673" s="174"/>
      <c r="BL673" s="174"/>
      <c r="BM673" s="574"/>
      <c r="BN673" s="725"/>
      <c r="BO673" s="769"/>
      <c r="BP673" s="769"/>
      <c r="BQ673" s="783"/>
      <c r="BR673" s="725"/>
      <c r="BS673" s="769"/>
      <c r="BT673" s="769"/>
      <c r="BU673" s="769"/>
      <c r="BV673" s="725"/>
      <c r="BW673" s="769"/>
      <c r="BX673" s="769"/>
      <c r="BY673" s="769"/>
      <c r="BZ673" s="725"/>
      <c r="CA673" s="769"/>
      <c r="CB673" s="769"/>
      <c r="CC673" s="783"/>
      <c r="CD673" s="769"/>
      <c r="CE673" s="769"/>
      <c r="CF673" s="769"/>
      <c r="CG673" s="783"/>
      <c r="CH673" s="174"/>
      <c r="CI673" s="174"/>
      <c r="CJ673" s="174"/>
      <c r="CK673" s="174"/>
      <c r="CL673" s="174"/>
      <c r="CM673" s="174"/>
      <c r="CN673" s="174"/>
      <c r="CO673" s="174"/>
      <c r="CP673" s="174"/>
      <c r="CQ673" s="174"/>
      <c r="CR673" s="174"/>
      <c r="CS673" s="174"/>
      <c r="CT673" s="174"/>
      <c r="CU673" s="174"/>
      <c r="CV673" s="174"/>
      <c r="CW673" s="174"/>
      <c r="CX673" s="174"/>
      <c r="CY673" s="174"/>
      <c r="CZ673" s="174"/>
      <c r="DA673" s="174"/>
      <c r="DB673" s="174"/>
      <c r="DC673" s="174"/>
      <c r="DD673" s="174"/>
      <c r="DE673" s="174"/>
      <c r="DF673" s="174"/>
      <c r="DG673" s="174"/>
      <c r="DH673" s="174"/>
      <c r="DI673" s="574"/>
      <c r="DJ673" s="1139"/>
      <c r="DK673" s="141"/>
      <c r="DL673" s="141"/>
      <c r="DM673" s="141"/>
      <c r="DN673" s="141"/>
      <c r="DO673" s="141"/>
      <c r="DP673" s="141"/>
      <c r="DQ673" s="615"/>
      <c r="DR673" s="141"/>
      <c r="DS673" s="141"/>
      <c r="DT673" s="141"/>
      <c r="DU673" s="141"/>
      <c r="DV673" s="141"/>
      <c r="DW673" s="141"/>
      <c r="DX673" s="141"/>
      <c r="DY673" s="1792"/>
      <c r="DZ673" s="1792"/>
      <c r="EA673" s="1793"/>
      <c r="EB673" s="1793"/>
      <c r="EC673" s="1793"/>
      <c r="ED673" s="769"/>
      <c r="EE673" s="769"/>
      <c r="EF673" s="769"/>
      <c r="EG673" s="769"/>
      <c r="EH673" s="769"/>
      <c r="EI673" s="769"/>
      <c r="EJ673" s="783"/>
      <c r="EK673" s="99"/>
      <c r="EL673" s="99"/>
      <c r="EM673" s="99"/>
      <c r="EN673" s="99"/>
      <c r="EO673" s="99"/>
      <c r="EP673" s="99"/>
      <c r="EQ673" s="99"/>
      <c r="ER673" s="99"/>
      <c r="ES673" s="99"/>
      <c r="ET673" s="99"/>
      <c r="EU673" s="99"/>
      <c r="EV673" s="99"/>
      <c r="EW673" s="99"/>
      <c r="EX673" s="99"/>
      <c r="EY673" s="99"/>
      <c r="EZ673" s="99"/>
      <c r="FA673" s="99"/>
      <c r="FB673" s="99"/>
      <c r="FC673" s="99"/>
      <c r="FD673" s="99"/>
      <c r="FE673" s="99"/>
      <c r="FF673" s="99"/>
      <c r="FG673" s="99"/>
      <c r="FH673" s="99"/>
      <c r="FI673" s="99"/>
      <c r="FJ673" s="99"/>
      <c r="FK673" s="99"/>
      <c r="FL673" s="99"/>
      <c r="FM673" s="99"/>
      <c r="FN673" s="99"/>
      <c r="FO673" s="99"/>
      <c r="FP673" s="99"/>
      <c r="FQ673" s="99"/>
      <c r="FR673" s="99"/>
      <c r="FS673" s="99"/>
      <c r="FT673" s="99"/>
      <c r="FU673" s="99"/>
      <c r="FV673" s="99"/>
      <c r="FW673" s="99"/>
      <c r="FX673" s="99"/>
      <c r="FY673" s="99"/>
      <c r="FZ673" s="99"/>
      <c r="GA673" s="99"/>
      <c r="GB673" s="99"/>
      <c r="GC673" s="99"/>
      <c r="GD673" s="99"/>
      <c r="GE673" s="99"/>
      <c r="GF673" s="99"/>
      <c r="GG673" s="99"/>
      <c r="GH673" s="99"/>
      <c r="GI673" s="99"/>
      <c r="GJ673" s="99"/>
      <c r="GK673" s="99"/>
      <c r="GL673" s="99"/>
      <c r="GM673" s="99"/>
      <c r="GN673" s="99"/>
      <c r="GO673" s="99"/>
      <c r="GP673" s="99"/>
      <c r="GQ673" s="99"/>
      <c r="GR673" s="99"/>
      <c r="GS673" s="99"/>
      <c r="GT673" s="99"/>
      <c r="GU673" s="99"/>
      <c r="GV673" s="99"/>
      <c r="GW673" s="99"/>
      <c r="GX673" s="99"/>
      <c r="GY673" s="99"/>
      <c r="GZ673" s="99"/>
      <c r="HA673" s="99"/>
      <c r="HB673" s="99"/>
      <c r="HC673" s="99"/>
      <c r="HD673" s="99"/>
      <c r="HE673" s="99"/>
      <c r="HF673" s="99"/>
      <c r="HG673" s="99"/>
      <c r="HH673" s="99"/>
      <c r="HI673" s="99"/>
      <c r="HJ673" s="99"/>
      <c r="HK673" s="99"/>
      <c r="HL673" s="99"/>
      <c r="HM673" s="99"/>
      <c r="HN673" s="99"/>
      <c r="HO673" s="99"/>
      <c r="HP673" s="99"/>
      <c r="HQ673" s="99"/>
      <c r="HR673" s="99"/>
      <c r="HS673" s="99"/>
      <c r="HT673" s="99"/>
      <c r="HU673" s="99"/>
      <c r="HV673" s="99"/>
      <c r="HW673" s="99"/>
    </row>
    <row r="674" spans="1:231" ht="13.5" hidden="1" customHeight="1" outlineLevel="1">
      <c r="A674" s="4"/>
      <c r="H674" s="4"/>
      <c r="I674" s="1076" t="s">
        <v>410</v>
      </c>
      <c r="J674" s="20"/>
      <c r="K674" s="20"/>
      <c r="L674" s="20"/>
      <c r="M674" s="20"/>
      <c r="N674" s="20"/>
      <c r="O674" s="20"/>
      <c r="P674" s="20"/>
      <c r="Q674" s="20"/>
      <c r="R674" s="20"/>
      <c r="S674" s="20"/>
      <c r="T674" s="20"/>
      <c r="U674" s="20"/>
      <c r="V674" s="20"/>
      <c r="W674" s="20"/>
      <c r="X674" s="20"/>
      <c r="Y674" s="20"/>
      <c r="Z674" s="20"/>
      <c r="AA674" s="20"/>
      <c r="AB674" s="20"/>
      <c r="AC674" s="20"/>
      <c r="AD674" s="20"/>
      <c r="AE674" s="20"/>
      <c r="AF674" s="20"/>
      <c r="AG674" s="20"/>
      <c r="AH674" s="20"/>
      <c r="AI674" s="20"/>
      <c r="AJ674" s="20"/>
      <c r="AK674" s="20"/>
      <c r="AL674" s="20"/>
      <c r="AM674" s="20"/>
      <c r="AN674" s="20"/>
      <c r="AO674" s="20"/>
      <c r="AP674" s="20"/>
      <c r="AQ674" s="20"/>
      <c r="AR674" s="20"/>
      <c r="AS674" s="20"/>
      <c r="AT674" s="615"/>
      <c r="AU674" s="141"/>
      <c r="AV674" s="141"/>
      <c r="AW674" s="576"/>
      <c r="AX674" s="636"/>
      <c r="AY674" s="174"/>
      <c r="AZ674" s="174"/>
      <c r="BA674" s="574"/>
      <c r="BB674" s="636"/>
      <c r="BC674" s="174"/>
      <c r="BD674" s="174"/>
      <c r="BE674" s="574"/>
      <c r="BF674" s="636"/>
      <c r="BG674" s="174"/>
      <c r="BH674" s="174"/>
      <c r="BI674" s="574"/>
      <c r="BJ674" s="636"/>
      <c r="BK674" s="174"/>
      <c r="BL674" s="174"/>
      <c r="BM674" s="574"/>
      <c r="BN674" s="725">
        <f t="shared" ref="BN674:CG674" si="1082">BN232</f>
        <v>7.4969999999999999</v>
      </c>
      <c r="BO674" s="769">
        <f t="shared" si="1082"/>
        <v>6.903886239304251</v>
      </c>
      <c r="BP674" s="769">
        <f t="shared" si="1082"/>
        <v>7.4728127367092156</v>
      </c>
      <c r="BQ674" s="783">
        <f t="shared" si="1082"/>
        <v>7.7851439192032545</v>
      </c>
      <c r="BR674" s="725">
        <f t="shared" si="1082"/>
        <v>9.9499999999999993</v>
      </c>
      <c r="BS674" s="769">
        <f t="shared" si="1082"/>
        <v>10.393000000000001</v>
      </c>
      <c r="BT674" s="769">
        <f t="shared" si="1082"/>
        <v>12.624000000000001</v>
      </c>
      <c r="BU674" s="783">
        <f t="shared" si="1082"/>
        <v>11.688000000000001</v>
      </c>
      <c r="BV674" s="725">
        <f t="shared" si="1082"/>
        <v>16.454000000000001</v>
      </c>
      <c r="BW674" s="769">
        <f t="shared" si="1082"/>
        <v>18.391999999999999</v>
      </c>
      <c r="BX674" s="769">
        <f t="shared" si="1082"/>
        <v>19.774999999999999</v>
      </c>
      <c r="BY674" s="769">
        <f t="shared" si="1082"/>
        <v>16.512</v>
      </c>
      <c r="BZ674" s="725">
        <f t="shared" si="1082"/>
        <v>20.27</v>
      </c>
      <c r="CA674" s="769">
        <f t="shared" si="1082"/>
        <v>20.936</v>
      </c>
      <c r="CB674" s="769">
        <f t="shared" si="1082"/>
        <v>20.869</v>
      </c>
      <c r="CC674" s="783">
        <f t="shared" si="1082"/>
        <v>18.515999999999998</v>
      </c>
      <c r="CD674" s="769">
        <f t="shared" si="1082"/>
        <v>24.028112645936211</v>
      </c>
      <c r="CE674" s="769">
        <f t="shared" si="1082"/>
        <v>25.562856000000004</v>
      </c>
      <c r="CF674" s="769">
        <f t="shared" si="1082"/>
        <v>25.919297999999998</v>
      </c>
      <c r="CG674" s="783">
        <f t="shared" si="1082"/>
        <v>23.180180400000001</v>
      </c>
      <c r="CH674" s="174"/>
      <c r="CI674" s="174"/>
      <c r="CJ674" s="174"/>
      <c r="CK674" s="174"/>
      <c r="CL674" s="174"/>
      <c r="CM674" s="174"/>
      <c r="CN674" s="174"/>
      <c r="CO674" s="174"/>
      <c r="CP674" s="174"/>
      <c r="CQ674" s="174"/>
      <c r="CR674" s="174"/>
      <c r="CS674" s="174"/>
      <c r="CT674" s="174"/>
      <c r="CU674" s="174"/>
      <c r="CV674" s="174"/>
      <c r="CW674" s="174"/>
      <c r="CX674" s="174"/>
      <c r="CY674" s="174"/>
      <c r="CZ674" s="174"/>
      <c r="DA674" s="174"/>
      <c r="DB674" s="174"/>
      <c r="DC674" s="174"/>
      <c r="DD674" s="174"/>
      <c r="DE674" s="174"/>
      <c r="DF674" s="174"/>
      <c r="DG674" s="174"/>
      <c r="DH674" s="174"/>
      <c r="DI674" s="574"/>
      <c r="DJ674" s="1139"/>
      <c r="DK674" s="141"/>
      <c r="DL674" s="141"/>
      <c r="DM674" s="141"/>
      <c r="DN674" s="141"/>
      <c r="DO674" s="141"/>
      <c r="DP674" s="141"/>
      <c r="DQ674" s="615"/>
      <c r="DR674" s="141"/>
      <c r="DS674" s="141"/>
      <c r="DT674" s="141"/>
      <c r="DU674" s="141"/>
      <c r="DV674" s="141"/>
      <c r="DW674" s="141"/>
      <c r="DX674" s="141"/>
      <c r="DY674" s="769">
        <f>SUM(BN674:BQ674)</f>
        <v>29.658842895216718</v>
      </c>
      <c r="DZ674" s="769">
        <f>SUM(BR674:BU674)</f>
        <v>44.655000000000001</v>
      </c>
      <c r="EA674" s="797">
        <f>SUM(BV674:BY674)</f>
        <v>71.13300000000001</v>
      </c>
      <c r="EB674" s="797">
        <f>SUM(BZ674:CC674)</f>
        <v>80.591000000000008</v>
      </c>
      <c r="EC674" s="797">
        <f>SUM(CD674:CG674)</f>
        <v>98.69044704593621</v>
      </c>
      <c r="ED674" s="769">
        <f t="shared" ref="ED674:EJ674" si="1083">ED232</f>
        <v>108.80621786814469</v>
      </c>
      <c r="EE674" s="769">
        <f t="shared" si="1083"/>
        <v>117.67392462439847</v>
      </c>
      <c r="EF674" s="769">
        <f t="shared" si="1083"/>
        <v>124.82849924156191</v>
      </c>
      <c r="EG674" s="769">
        <f t="shared" si="1083"/>
        <v>131.11985560333665</v>
      </c>
      <c r="EH674" s="769">
        <f t="shared" si="1083"/>
        <v>135.07967524255741</v>
      </c>
      <c r="EI674" s="769">
        <f t="shared" si="1083"/>
        <v>139.15908143488264</v>
      </c>
      <c r="EJ674" s="783">
        <f t="shared" si="1083"/>
        <v>143.36168569421611</v>
      </c>
      <c r="EK674" s="99"/>
      <c r="EL674" s="99"/>
      <c r="EM674" s="99"/>
      <c r="EN674" s="99"/>
      <c r="EO674" s="99"/>
      <c r="EP674" s="99"/>
      <c r="EQ674" s="99"/>
      <c r="ER674" s="99"/>
      <c r="ES674" s="99"/>
      <c r="ET674" s="99"/>
      <c r="EU674" s="99"/>
      <c r="EV674" s="99"/>
      <c r="EW674" s="99"/>
      <c r="EX674" s="99"/>
      <c r="EY674" s="99"/>
      <c r="EZ674" s="99"/>
      <c r="FA674" s="99"/>
      <c r="FB674" s="99"/>
      <c r="FC674" s="99"/>
      <c r="FD674" s="99"/>
      <c r="FE674" s="99"/>
      <c r="FF674" s="99"/>
      <c r="FG674" s="99"/>
      <c r="FH674" s="99"/>
      <c r="FI674" s="99"/>
      <c r="FJ674" s="99"/>
      <c r="FK674" s="99"/>
      <c r="FL674" s="99"/>
      <c r="FM674" s="99"/>
      <c r="FN674" s="99"/>
      <c r="FO674" s="99"/>
      <c r="FP674" s="99"/>
      <c r="FQ674" s="99"/>
      <c r="FR674" s="99"/>
      <c r="FS674" s="99"/>
      <c r="FT674" s="99"/>
      <c r="FU674" s="99"/>
      <c r="FV674" s="99"/>
      <c r="FW674" s="99"/>
      <c r="FX674" s="99"/>
      <c r="FY674" s="99"/>
      <c r="FZ674" s="99"/>
      <c r="GA674" s="99"/>
      <c r="GB674" s="99"/>
      <c r="GC674" s="99"/>
      <c r="GD674" s="99"/>
      <c r="GE674" s="99"/>
      <c r="GF674" s="99"/>
      <c r="GG674" s="99"/>
      <c r="GH674" s="99"/>
      <c r="GI674" s="99"/>
      <c r="GJ674" s="99"/>
      <c r="GK674" s="99"/>
      <c r="GL674" s="99"/>
      <c r="GM674" s="99"/>
      <c r="GN674" s="99"/>
      <c r="GO674" s="99"/>
      <c r="GP674" s="99"/>
      <c r="GQ674" s="99"/>
      <c r="GR674" s="99"/>
      <c r="GS674" s="99"/>
      <c r="GT674" s="99"/>
      <c r="GU674" s="99"/>
      <c r="GV674" s="99"/>
      <c r="GW674" s="99"/>
      <c r="GX674" s="99"/>
      <c r="GY674" s="99"/>
      <c r="GZ674" s="99"/>
      <c r="HA674" s="99"/>
      <c r="HB674" s="99"/>
      <c r="HC674" s="99"/>
      <c r="HD674" s="99"/>
      <c r="HE674" s="99"/>
      <c r="HF674" s="99"/>
      <c r="HG674" s="99"/>
      <c r="HH674" s="99"/>
      <c r="HI674" s="99"/>
      <c r="HJ674" s="99"/>
      <c r="HK674" s="99"/>
      <c r="HL674" s="99"/>
      <c r="HM674" s="99"/>
      <c r="HN674" s="99"/>
      <c r="HO674" s="99"/>
      <c r="HP674" s="99"/>
      <c r="HQ674" s="99"/>
      <c r="HR674" s="99"/>
      <c r="HS674" s="99"/>
      <c r="HT674" s="99"/>
      <c r="HU674" s="99"/>
      <c r="HV674" s="99"/>
      <c r="HW674" s="99"/>
    </row>
    <row r="675" spans="1:231" ht="13.5" hidden="1" customHeight="1" outlineLevel="1">
      <c r="A675" s="4"/>
      <c r="H675" s="4"/>
      <c r="I675" s="1076" t="s">
        <v>389</v>
      </c>
      <c r="J675" s="20"/>
      <c r="K675" s="20"/>
      <c r="L675" s="20"/>
      <c r="M675" s="20"/>
      <c r="N675" s="20"/>
      <c r="O675" s="20"/>
      <c r="P675" s="20"/>
      <c r="Q675" s="20"/>
      <c r="R675" s="20"/>
      <c r="S675" s="20"/>
      <c r="T675" s="20"/>
      <c r="U675" s="20"/>
      <c r="V675" s="20"/>
      <c r="W675" s="20"/>
      <c r="X675" s="20"/>
      <c r="Y675" s="20"/>
      <c r="Z675" s="20"/>
      <c r="AA675" s="20"/>
      <c r="AB675" s="20"/>
      <c r="AC675" s="20"/>
      <c r="AD675" s="20"/>
      <c r="AE675" s="20"/>
      <c r="AF675" s="20"/>
      <c r="AG675" s="20"/>
      <c r="AH675" s="20"/>
      <c r="AI675" s="20"/>
      <c r="AJ675" s="20"/>
      <c r="AK675" s="20"/>
      <c r="AL675" s="20"/>
      <c r="AM675" s="20"/>
      <c r="AN675" s="20"/>
      <c r="AO675" s="20"/>
      <c r="AP675" s="20"/>
      <c r="AQ675" s="20"/>
      <c r="AR675" s="20"/>
      <c r="AS675" s="20"/>
      <c r="AT675" s="615"/>
      <c r="AU675" s="141"/>
      <c r="AV675" s="141"/>
      <c r="AW675" s="576"/>
      <c r="AX675" s="636"/>
      <c r="AY675" s="174"/>
      <c r="AZ675" s="174"/>
      <c r="BA675" s="574"/>
      <c r="BB675" s="636"/>
      <c r="BC675" s="174"/>
      <c r="BD675" s="174"/>
      <c r="BE675" s="574"/>
      <c r="BF675" s="636"/>
      <c r="BG675" s="174"/>
      <c r="BH675" s="174"/>
      <c r="BI675" s="574"/>
      <c r="BJ675" s="636"/>
      <c r="BK675" s="174"/>
      <c r="BL675" s="174"/>
      <c r="BM675" s="574"/>
      <c r="BN675" s="727">
        <f t="shared" ref="BN675:CG675" si="1084">BN520</f>
        <v>15.252000000000001</v>
      </c>
      <c r="BO675" s="771">
        <f t="shared" si="1084"/>
        <v>15.3</v>
      </c>
      <c r="BP675" s="771">
        <f t="shared" si="1084"/>
        <v>15.3</v>
      </c>
      <c r="BQ675" s="784">
        <f t="shared" si="1084"/>
        <v>15.3</v>
      </c>
      <c r="BR675" s="727">
        <f t="shared" si="1084"/>
        <v>13.581000000000017</v>
      </c>
      <c r="BS675" s="771">
        <f t="shared" si="1084"/>
        <v>12.53</v>
      </c>
      <c r="BT675" s="771">
        <f t="shared" si="1084"/>
        <v>10.957000000000001</v>
      </c>
      <c r="BU675" s="784">
        <f t="shared" si="1084"/>
        <v>5.0000000000000001E-3</v>
      </c>
      <c r="BV675" s="727">
        <f t="shared" si="1084"/>
        <v>0</v>
      </c>
      <c r="BW675" s="771">
        <f t="shared" si="1084"/>
        <v>0</v>
      </c>
      <c r="BX675" s="771">
        <f t="shared" si="1084"/>
        <v>0</v>
      </c>
      <c r="BY675" s="771">
        <f t="shared" si="1084"/>
        <v>0</v>
      </c>
      <c r="BZ675" s="727">
        <f t="shared" si="1084"/>
        <v>0</v>
      </c>
      <c r="CA675" s="771">
        <f t="shared" si="1084"/>
        <v>0</v>
      </c>
      <c r="CB675" s="771">
        <f t="shared" si="1084"/>
        <v>0</v>
      </c>
      <c r="CC675" s="784">
        <f t="shared" si="1084"/>
        <v>0</v>
      </c>
      <c r="CD675" s="771">
        <f t="shared" si="1084"/>
        <v>0</v>
      </c>
      <c r="CE675" s="771">
        <f t="shared" si="1084"/>
        <v>0</v>
      </c>
      <c r="CF675" s="771">
        <f t="shared" si="1084"/>
        <v>0</v>
      </c>
      <c r="CG675" s="784">
        <f t="shared" si="1084"/>
        <v>0</v>
      </c>
      <c r="CH675" s="174"/>
      <c r="CI675" s="174"/>
      <c r="CJ675" s="174"/>
      <c r="CK675" s="174"/>
      <c r="CL675" s="174"/>
      <c r="CM675" s="174"/>
      <c r="CN675" s="174"/>
      <c r="CO675" s="174"/>
      <c r="CP675" s="174"/>
      <c r="CQ675" s="174"/>
      <c r="CR675" s="174"/>
      <c r="CS675" s="174"/>
      <c r="CT675" s="174"/>
      <c r="CU675" s="174"/>
      <c r="CV675" s="174"/>
      <c r="CW675" s="174"/>
      <c r="CX675" s="174"/>
      <c r="CY675" s="174"/>
      <c r="CZ675" s="174"/>
      <c r="DA675" s="174"/>
      <c r="DB675" s="174"/>
      <c r="DC675" s="174"/>
      <c r="DD675" s="174"/>
      <c r="DE675" s="174"/>
      <c r="DF675" s="174"/>
      <c r="DG675" s="174"/>
      <c r="DH675" s="174"/>
      <c r="DI675" s="574"/>
      <c r="DJ675" s="1139"/>
      <c r="DK675" s="141"/>
      <c r="DL675" s="141"/>
      <c r="DM675" s="141"/>
      <c r="DN675" s="141"/>
      <c r="DO675" s="141"/>
      <c r="DP675" s="141"/>
      <c r="DQ675" s="615"/>
      <c r="DR675" s="141"/>
      <c r="DS675" s="141"/>
      <c r="DT675" s="141"/>
      <c r="DU675" s="141"/>
      <c r="DV675" s="141"/>
      <c r="DW675" s="141"/>
      <c r="DX675" s="141"/>
      <c r="DY675" s="771">
        <f>SUM(BN675:BQ675)</f>
        <v>61.152000000000001</v>
      </c>
      <c r="DZ675" s="771">
        <f>SUM(BR675:BU675)</f>
        <v>37.073000000000022</v>
      </c>
      <c r="EA675" s="811">
        <f>SUM(BV675:BY675)</f>
        <v>0</v>
      </c>
      <c r="EB675" s="811">
        <f>SUM(BZ675:CC675)</f>
        <v>0</v>
      </c>
      <c r="EC675" s="797">
        <f>SUM(CD675:CG675)</f>
        <v>0</v>
      </c>
      <c r="ED675" s="771">
        <f t="shared" ref="ED675:EJ675" si="1085">ED520</f>
        <v>0</v>
      </c>
      <c r="EE675" s="771">
        <f t="shared" si="1085"/>
        <v>0</v>
      </c>
      <c r="EF675" s="771">
        <f t="shared" si="1085"/>
        <v>0</v>
      </c>
      <c r="EG675" s="771">
        <f t="shared" si="1085"/>
        <v>0</v>
      </c>
      <c r="EH675" s="771">
        <f t="shared" si="1085"/>
        <v>0</v>
      </c>
      <c r="EI675" s="771">
        <f t="shared" si="1085"/>
        <v>0</v>
      </c>
      <c r="EJ675" s="784">
        <f t="shared" si="1085"/>
        <v>0</v>
      </c>
      <c r="EK675" s="99"/>
      <c r="EL675" s="99"/>
      <c r="EM675" s="99"/>
      <c r="EN675" s="99"/>
      <c r="EO675" s="99"/>
      <c r="EP675" s="99"/>
      <c r="EQ675" s="99"/>
      <c r="ER675" s="99"/>
      <c r="ES675" s="99"/>
      <c r="ET675" s="99"/>
      <c r="EU675" s="99"/>
      <c r="EV675" s="99"/>
      <c r="EW675" s="99"/>
      <c r="EX675" s="99"/>
      <c r="EY675" s="99"/>
      <c r="EZ675" s="99"/>
      <c r="FA675" s="99"/>
      <c r="FB675" s="99"/>
      <c r="FC675" s="99"/>
      <c r="FD675" s="99"/>
      <c r="FE675" s="99"/>
      <c r="FF675" s="99"/>
      <c r="FG675" s="99"/>
      <c r="FH675" s="99"/>
      <c r="FI675" s="99"/>
      <c r="FJ675" s="99"/>
      <c r="FK675" s="99"/>
      <c r="FL675" s="99"/>
      <c r="FM675" s="99"/>
      <c r="FN675" s="99"/>
      <c r="FO675" s="99"/>
      <c r="FP675" s="99"/>
      <c r="FQ675" s="99"/>
      <c r="FR675" s="99"/>
      <c r="FS675" s="99"/>
      <c r="FT675" s="99"/>
      <c r="FU675" s="99"/>
      <c r="FV675" s="99"/>
      <c r="FW675" s="99"/>
      <c r="FX675" s="99"/>
      <c r="FY675" s="99"/>
      <c r="FZ675" s="99"/>
      <c r="GA675" s="99"/>
      <c r="GB675" s="99"/>
      <c r="GC675" s="99"/>
      <c r="GD675" s="99"/>
      <c r="GE675" s="99"/>
      <c r="GF675" s="99"/>
      <c r="GG675" s="99"/>
      <c r="GH675" s="99"/>
      <c r="GI675" s="99"/>
      <c r="GJ675" s="99"/>
      <c r="GK675" s="99"/>
      <c r="GL675" s="99"/>
      <c r="GM675" s="99"/>
      <c r="GN675" s="99"/>
      <c r="GO675" s="99"/>
      <c r="GP675" s="99"/>
      <c r="GQ675" s="99"/>
      <c r="GR675" s="99"/>
      <c r="GS675" s="99"/>
      <c r="GT675" s="99"/>
      <c r="GU675" s="99"/>
      <c r="GV675" s="99"/>
      <c r="GW675" s="99"/>
      <c r="GX675" s="99"/>
      <c r="GY675" s="99"/>
      <c r="GZ675" s="99"/>
      <c r="HA675" s="99"/>
      <c r="HB675" s="99"/>
      <c r="HC675" s="99"/>
      <c r="HD675" s="99"/>
      <c r="HE675" s="99"/>
      <c r="HF675" s="99"/>
      <c r="HG675" s="99"/>
      <c r="HH675" s="99"/>
      <c r="HI675" s="99"/>
      <c r="HJ675" s="99"/>
      <c r="HK675" s="99"/>
      <c r="HL675" s="99"/>
      <c r="HM675" s="99"/>
      <c r="HN675" s="99"/>
      <c r="HO675" s="99"/>
      <c r="HP675" s="99"/>
      <c r="HQ675" s="99"/>
      <c r="HR675" s="99"/>
      <c r="HS675" s="99"/>
      <c r="HT675" s="99"/>
      <c r="HU675" s="99"/>
      <c r="HV675" s="99"/>
      <c r="HW675" s="99"/>
    </row>
    <row r="676" spans="1:231" ht="13.5" hidden="1" customHeight="1" outlineLevel="1">
      <c r="A676" s="4"/>
      <c r="H676" s="4"/>
      <c r="I676" s="1077" t="s">
        <v>411</v>
      </c>
      <c r="J676" s="20"/>
      <c r="K676" s="20"/>
      <c r="L676" s="20"/>
      <c r="M676" s="20"/>
      <c r="N676" s="20"/>
      <c r="O676" s="20"/>
      <c r="P676" s="20"/>
      <c r="Q676" s="20"/>
      <c r="R676" s="20"/>
      <c r="S676" s="20"/>
      <c r="T676" s="20"/>
      <c r="U676" s="20"/>
      <c r="V676" s="20"/>
      <c r="W676" s="20"/>
      <c r="X676" s="20"/>
      <c r="Y676" s="20"/>
      <c r="Z676" s="20"/>
      <c r="AA676" s="20"/>
      <c r="AB676" s="20"/>
      <c r="AC676" s="20"/>
      <c r="AD676" s="20"/>
      <c r="AE676" s="20"/>
      <c r="AF676" s="20"/>
      <c r="AG676" s="20"/>
      <c r="AH676" s="20"/>
      <c r="AI676" s="20"/>
      <c r="AJ676" s="20"/>
      <c r="AK676" s="20"/>
      <c r="AL676" s="20"/>
      <c r="AM676" s="20"/>
      <c r="AN676" s="20"/>
      <c r="AO676" s="20"/>
      <c r="AP676" s="20"/>
      <c r="AQ676" s="20"/>
      <c r="AR676" s="20"/>
      <c r="AS676" s="20"/>
      <c r="AT676" s="615"/>
      <c r="AU676" s="141"/>
      <c r="AV676" s="141"/>
      <c r="AW676" s="576"/>
      <c r="AX676" s="636"/>
      <c r="AY676" s="174"/>
      <c r="AZ676" s="174"/>
      <c r="BA676" s="574"/>
      <c r="BB676" s="636"/>
      <c r="BC676" s="174"/>
      <c r="BD676" s="174"/>
      <c r="BE676" s="574"/>
      <c r="BF676" s="636"/>
      <c r="BG676" s="174"/>
      <c r="BH676" s="174"/>
      <c r="BI676" s="574"/>
      <c r="BJ676" s="636"/>
      <c r="BK676" s="174"/>
      <c r="BL676" s="174"/>
      <c r="BM676" s="574"/>
      <c r="BN676" s="726">
        <f>SUM(BN670:BN675)</f>
        <v>96.268999999999991</v>
      </c>
      <c r="BO676" s="753">
        <f>SUM(BO670:BO675)</f>
        <v>112.92800000000001</v>
      </c>
      <c r="BP676" s="753">
        <f>SUM(BP670:BP675)</f>
        <v>125.68300000000001</v>
      </c>
      <c r="BQ676" s="782">
        <f>SUM(BQ670:BQ675)</f>
        <v>130.839</v>
      </c>
      <c r="BR676" s="726">
        <f t="shared" ref="BR676:CG676" si="1086">+BR670+BR674+BR675</f>
        <v>136.92700000000002</v>
      </c>
      <c r="BS676" s="753">
        <f t="shared" si="1086"/>
        <v>145.48100000000002</v>
      </c>
      <c r="BT676" s="753">
        <f t="shared" si="1086"/>
        <v>153.24299999999999</v>
      </c>
      <c r="BU676" s="782">
        <f t="shared" si="1086"/>
        <v>148.25299999999999</v>
      </c>
      <c r="BV676" s="726">
        <f t="shared" si="1086"/>
        <v>168.96100000000001</v>
      </c>
      <c r="BW676" s="753">
        <f t="shared" si="1086"/>
        <v>191.56799999999998</v>
      </c>
      <c r="BX676" s="753">
        <f t="shared" si="1086"/>
        <v>206.89600000000002</v>
      </c>
      <c r="BY676" s="753">
        <f t="shared" si="1086"/>
        <v>210.63500000000002</v>
      </c>
      <c r="BZ676" s="726">
        <f t="shared" si="1086"/>
        <v>230.32599999999999</v>
      </c>
      <c r="CA676" s="753">
        <f t="shared" si="1086"/>
        <v>248.55500000000001</v>
      </c>
      <c r="CB676" s="753">
        <f t="shared" si="1086"/>
        <v>262.70100000000002</v>
      </c>
      <c r="CC676" s="782">
        <f t="shared" si="1086"/>
        <v>265.59399999999999</v>
      </c>
      <c r="CD676" s="753">
        <f t="shared" si="1086"/>
        <v>267.2124910243146</v>
      </c>
      <c r="CE676" s="753">
        <f t="shared" si="1086"/>
        <v>291.83355600000004</v>
      </c>
      <c r="CF676" s="753">
        <f t="shared" si="1086"/>
        <v>304.10113503703701</v>
      </c>
      <c r="CG676" s="782">
        <f t="shared" si="1086"/>
        <v>306.3660265538461</v>
      </c>
      <c r="CH676" s="174"/>
      <c r="CI676" s="174"/>
      <c r="CJ676" s="174"/>
      <c r="CK676" s="174"/>
      <c r="CL676" s="174"/>
      <c r="CM676" s="174"/>
      <c r="CN676" s="174"/>
      <c r="CO676" s="174"/>
      <c r="CP676" s="174"/>
      <c r="CQ676" s="174"/>
      <c r="CR676" s="174"/>
      <c r="CS676" s="174"/>
      <c r="CT676" s="174"/>
      <c r="CU676" s="174"/>
      <c r="CV676" s="174"/>
      <c r="CW676" s="174"/>
      <c r="CX676" s="174"/>
      <c r="CY676" s="174"/>
      <c r="CZ676" s="174"/>
      <c r="DA676" s="174"/>
      <c r="DB676" s="174"/>
      <c r="DC676" s="174"/>
      <c r="DD676" s="174"/>
      <c r="DE676" s="174"/>
      <c r="DF676" s="174"/>
      <c r="DG676" s="174"/>
      <c r="DH676" s="174"/>
      <c r="DI676" s="574"/>
      <c r="DJ676" s="1139"/>
      <c r="DK676" s="141"/>
      <c r="DL676" s="141"/>
      <c r="DM676" s="141"/>
      <c r="DN676" s="141"/>
      <c r="DO676" s="141"/>
      <c r="DP676" s="141"/>
      <c r="DQ676" s="615"/>
      <c r="DR676" s="141"/>
      <c r="DS676" s="141"/>
      <c r="DT676" s="141"/>
      <c r="DU676" s="141"/>
      <c r="DV676" s="141"/>
      <c r="DW676" s="141"/>
      <c r="DX676" s="141"/>
      <c r="DY676" s="772">
        <f t="shared" ref="DY676:EJ676" si="1087">+DY670+DY674+DY675</f>
        <v>465.71899999999999</v>
      </c>
      <c r="DZ676" s="772">
        <f t="shared" si="1087"/>
        <v>583.904</v>
      </c>
      <c r="EA676" s="772">
        <f t="shared" si="1087"/>
        <v>778.06000000000006</v>
      </c>
      <c r="EB676" s="772">
        <f t="shared" si="1087"/>
        <v>1007.1759999999999</v>
      </c>
      <c r="EC676" s="1258">
        <f t="shared" si="1087"/>
        <v>1169.5132086151978</v>
      </c>
      <c r="ED676" s="772">
        <f t="shared" si="1087"/>
        <v>1359.0101565198734</v>
      </c>
      <c r="EE676" s="772">
        <f t="shared" si="1087"/>
        <v>1550.6215528469211</v>
      </c>
      <c r="EF676" s="772">
        <f t="shared" si="1087"/>
        <v>1741.5791716974629</v>
      </c>
      <c r="EG676" s="772">
        <f t="shared" si="1087"/>
        <v>1931.5608954785048</v>
      </c>
      <c r="EH676" s="772">
        <f t="shared" si="1087"/>
        <v>2117.7338895039939</v>
      </c>
      <c r="EI676" s="772">
        <f t="shared" si="1087"/>
        <v>2299.319317122463</v>
      </c>
      <c r="EJ676" s="775">
        <f t="shared" si="1087"/>
        <v>2480.7028825936791</v>
      </c>
      <c r="EK676" s="99"/>
      <c r="EL676" s="99"/>
      <c r="EM676" s="99"/>
      <c r="EN676" s="99"/>
      <c r="EO676" s="99"/>
      <c r="EP676" s="99"/>
      <c r="EQ676" s="99"/>
      <c r="ER676" s="99"/>
      <c r="ES676" s="99"/>
      <c r="ET676" s="99"/>
      <c r="EU676" s="99"/>
      <c r="EV676" s="99"/>
      <c r="EW676" s="99"/>
      <c r="EX676" s="99"/>
      <c r="EY676" s="99"/>
      <c r="EZ676" s="99"/>
      <c r="FA676" s="99"/>
      <c r="FB676" s="99"/>
      <c r="FC676" s="99"/>
      <c r="FD676" s="99"/>
      <c r="FE676" s="99"/>
      <c r="FF676" s="99"/>
      <c r="FG676" s="99"/>
      <c r="FH676" s="99"/>
      <c r="FI676" s="99"/>
      <c r="FJ676" s="99"/>
      <c r="FK676" s="99"/>
      <c r="FL676" s="99"/>
      <c r="FM676" s="99"/>
      <c r="FN676" s="99"/>
      <c r="FO676" s="99"/>
      <c r="FP676" s="99"/>
      <c r="FQ676" s="99"/>
      <c r="FR676" s="99"/>
      <c r="FS676" s="99"/>
      <c r="FT676" s="99"/>
      <c r="FU676" s="99"/>
      <c r="FV676" s="99"/>
      <c r="FW676" s="99"/>
      <c r="FX676" s="99"/>
      <c r="FY676" s="99"/>
      <c r="FZ676" s="99"/>
      <c r="GA676" s="99"/>
      <c r="GB676" s="99"/>
      <c r="GC676" s="99"/>
      <c r="GD676" s="99"/>
      <c r="GE676" s="99"/>
      <c r="GF676" s="99"/>
      <c r="GG676" s="99"/>
      <c r="GH676" s="99"/>
      <c r="GI676" s="99"/>
      <c r="GJ676" s="99"/>
      <c r="GK676" s="99"/>
      <c r="GL676" s="99"/>
      <c r="GM676" s="99"/>
      <c r="GN676" s="99"/>
      <c r="GO676" s="99"/>
      <c r="GP676" s="99"/>
      <c r="GQ676" s="99"/>
      <c r="GR676" s="99"/>
      <c r="GS676" s="99"/>
      <c r="GT676" s="99"/>
      <c r="GU676" s="99"/>
      <c r="GV676" s="99"/>
      <c r="GW676" s="99"/>
      <c r="GX676" s="99"/>
      <c r="GY676" s="99"/>
      <c r="GZ676" s="99"/>
      <c r="HA676" s="99"/>
      <c r="HB676" s="99"/>
      <c r="HC676" s="99"/>
      <c r="HD676" s="99"/>
      <c r="HE676" s="99"/>
      <c r="HF676" s="99"/>
      <c r="HG676" s="99"/>
      <c r="HH676" s="99"/>
      <c r="HI676" s="99"/>
      <c r="HJ676" s="99"/>
      <c r="HK676" s="99"/>
      <c r="HL676" s="99"/>
      <c r="HM676" s="99"/>
      <c r="HN676" s="99"/>
      <c r="HO676" s="99"/>
      <c r="HP676" s="99"/>
      <c r="HQ676" s="99"/>
      <c r="HR676" s="99"/>
      <c r="HS676" s="99"/>
      <c r="HT676" s="99"/>
      <c r="HU676" s="99"/>
      <c r="HV676" s="99"/>
      <c r="HW676" s="99"/>
    </row>
    <row r="677" spans="1:231" ht="13.5" hidden="1" customHeight="1" outlineLevel="1">
      <c r="A677" s="4"/>
      <c r="H677" s="4"/>
      <c r="I677" s="1076" t="s">
        <v>427</v>
      </c>
      <c r="J677" s="20"/>
      <c r="K677" s="20"/>
      <c r="L677" s="20"/>
      <c r="M677" s="20"/>
      <c r="N677" s="20"/>
      <c r="O677" s="20"/>
      <c r="P677" s="20"/>
      <c r="Q677" s="20"/>
      <c r="R677" s="20"/>
      <c r="S677" s="20"/>
      <c r="T677" s="20"/>
      <c r="U677" s="20"/>
      <c r="V677" s="20"/>
      <c r="W677" s="20"/>
      <c r="X677" s="20"/>
      <c r="Y677" s="20"/>
      <c r="Z677" s="20"/>
      <c r="AA677" s="20"/>
      <c r="AB677" s="20"/>
      <c r="AC677" s="20"/>
      <c r="AD677" s="20"/>
      <c r="AE677" s="20"/>
      <c r="AF677" s="20"/>
      <c r="AG677" s="20"/>
      <c r="AH677" s="20"/>
      <c r="AI677" s="20"/>
      <c r="AJ677" s="20"/>
      <c r="AK677" s="20"/>
      <c r="AL677" s="20"/>
      <c r="AM677" s="20"/>
      <c r="AN677" s="20"/>
      <c r="AO677" s="20"/>
      <c r="AP677" s="20"/>
      <c r="AQ677" s="20"/>
      <c r="AR677" s="20"/>
      <c r="AS677" s="20"/>
      <c r="AT677" s="615"/>
      <c r="AU677" s="141"/>
      <c r="AV677" s="141"/>
      <c r="AW677" s="576"/>
      <c r="AX677" s="636"/>
      <c r="AY677" s="174"/>
      <c r="AZ677" s="174"/>
      <c r="BA677" s="574"/>
      <c r="BB677" s="636"/>
      <c r="BC677" s="174"/>
      <c r="BD677" s="174"/>
      <c r="BE677" s="574"/>
      <c r="BF677" s="636"/>
      <c r="BG677" s="174"/>
      <c r="BH677" s="174"/>
      <c r="BI677" s="574"/>
      <c r="BJ677" s="636"/>
      <c r="BK677" s="174"/>
      <c r="BL677" s="174"/>
      <c r="BM677" s="574"/>
      <c r="BN677" s="727">
        <f t="shared" ref="BN677:CG677" si="1088">BN261</f>
        <v>24.463999999999999</v>
      </c>
      <c r="BO677" s="771">
        <f t="shared" si="1088"/>
        <v>29.833000000000002</v>
      </c>
      <c r="BP677" s="771">
        <f t="shared" si="1088"/>
        <v>30.106999999999999</v>
      </c>
      <c r="BQ677" s="784">
        <f t="shared" si="1088"/>
        <v>27.707999999999998</v>
      </c>
      <c r="BR677" s="727">
        <f t="shared" si="1088"/>
        <v>25.603999999999999</v>
      </c>
      <c r="BS677" s="771">
        <f t="shared" si="1088"/>
        <v>25.788</v>
      </c>
      <c r="BT677" s="771">
        <f t="shared" si="1088"/>
        <v>23.521999999999998</v>
      </c>
      <c r="BU677" s="784">
        <f t="shared" si="1088"/>
        <v>21.117000000000001</v>
      </c>
      <c r="BV677" s="727">
        <f t="shared" si="1088"/>
        <v>17.021000000000001</v>
      </c>
      <c r="BW677" s="771">
        <f t="shared" si="1088"/>
        <v>16.835000000000001</v>
      </c>
      <c r="BX677" s="771">
        <f t="shared" si="1088"/>
        <v>17.696000000000002</v>
      </c>
      <c r="BY677" s="771">
        <f t="shared" si="1088"/>
        <v>16.977</v>
      </c>
      <c r="BZ677" s="727">
        <f t="shared" si="1088"/>
        <v>15.449</v>
      </c>
      <c r="CA677" s="771">
        <f t="shared" si="1088"/>
        <v>18.295000000000002</v>
      </c>
      <c r="CB677" s="771">
        <f t="shared" si="1088"/>
        <v>19.138000000000002</v>
      </c>
      <c r="CC677" s="784">
        <f t="shared" si="1088"/>
        <v>16.736000000000001</v>
      </c>
      <c r="CD677" s="771">
        <f t="shared" si="1088"/>
        <v>16.839410000000001</v>
      </c>
      <c r="CE677" s="771">
        <f t="shared" si="1088"/>
        <v>18.295000000000002</v>
      </c>
      <c r="CF677" s="771">
        <f t="shared" si="1088"/>
        <v>19.138000000000002</v>
      </c>
      <c r="CG677" s="784">
        <f t="shared" si="1088"/>
        <v>17.740160000000003</v>
      </c>
      <c r="CH677" s="174"/>
      <c r="CI677" s="174"/>
      <c r="CJ677" s="174"/>
      <c r="CK677" s="174"/>
      <c r="CL677" s="174"/>
      <c r="CM677" s="174"/>
      <c r="CN677" s="174"/>
      <c r="CO677" s="174"/>
      <c r="CP677" s="174"/>
      <c r="CQ677" s="174"/>
      <c r="CR677" s="174"/>
      <c r="CS677" s="174"/>
      <c r="CT677" s="174"/>
      <c r="CU677" s="174"/>
      <c r="CV677" s="174"/>
      <c r="CW677" s="174"/>
      <c r="CX677" s="174"/>
      <c r="CY677" s="174"/>
      <c r="CZ677" s="174"/>
      <c r="DA677" s="174"/>
      <c r="DB677" s="174"/>
      <c r="DC677" s="174"/>
      <c r="DD677" s="174"/>
      <c r="DE677" s="174"/>
      <c r="DF677" s="174"/>
      <c r="DG677" s="174"/>
      <c r="DH677" s="174"/>
      <c r="DI677" s="574"/>
      <c r="DJ677" s="1139"/>
      <c r="DK677" s="141"/>
      <c r="DL677" s="141"/>
      <c r="DM677" s="141"/>
      <c r="DN677" s="141"/>
      <c r="DO677" s="141"/>
      <c r="DP677" s="141"/>
      <c r="DQ677" s="615"/>
      <c r="DR677" s="141"/>
      <c r="DS677" s="141"/>
      <c r="DT677" s="141"/>
      <c r="DU677" s="141"/>
      <c r="DV677" s="141"/>
      <c r="DW677" s="141"/>
      <c r="DX677" s="141"/>
      <c r="DY677" s="802">
        <f>SUM(BN677:BQ677)</f>
        <v>112.11199999999999</v>
      </c>
      <c r="DZ677" s="802">
        <f>SUM(BR677:BU677)</f>
        <v>96.030999999999992</v>
      </c>
      <c r="EA677" s="802">
        <f>SUM(BV677:BY677)</f>
        <v>68.529000000000011</v>
      </c>
      <c r="EB677" s="802">
        <f>SUM(BZ677:CC677)</f>
        <v>69.618000000000009</v>
      </c>
      <c r="EC677" s="1420">
        <f>SUM(CD677:CG677)</f>
        <v>72.012570000000011</v>
      </c>
      <c r="ED677" s="802">
        <f t="shared" ref="ED677:EJ677" si="1089">ED261</f>
        <v>75.61319850000001</v>
      </c>
      <c r="EE677" s="802">
        <f t="shared" si="1089"/>
        <v>79.393858425000019</v>
      </c>
      <c r="EF677" s="802">
        <f t="shared" si="1089"/>
        <v>82.966582054125013</v>
      </c>
      <c r="EG677" s="802">
        <f t="shared" si="1089"/>
        <v>86.700078246560636</v>
      </c>
      <c r="EH677" s="802">
        <f t="shared" si="1089"/>
        <v>90.601581767655858</v>
      </c>
      <c r="EI677" s="802">
        <f t="shared" si="1089"/>
        <v>94.678652947200362</v>
      </c>
      <c r="EJ677" s="776">
        <f t="shared" si="1089"/>
        <v>98.939192329824365</v>
      </c>
      <c r="EK677" s="99"/>
      <c r="EL677" s="99"/>
      <c r="EM677" s="99"/>
      <c r="EN677" s="99"/>
      <c r="EO677" s="99"/>
      <c r="EP677" s="99"/>
      <c r="EQ677" s="99"/>
      <c r="ER677" s="99"/>
      <c r="ES677" s="99"/>
      <c r="ET677" s="99"/>
      <c r="EU677" s="99"/>
      <c r="EV677" s="99"/>
      <c r="EW677" s="99"/>
      <c r="EX677" s="99"/>
      <c r="EY677" s="99"/>
      <c r="EZ677" s="99"/>
      <c r="FA677" s="99"/>
      <c r="FB677" s="99"/>
      <c r="FC677" s="99"/>
      <c r="FD677" s="99"/>
      <c r="FE677" s="99"/>
      <c r="FF677" s="99"/>
      <c r="FG677" s="99"/>
      <c r="FH677" s="99"/>
      <c r="FI677" s="99"/>
      <c r="FJ677" s="99"/>
      <c r="FK677" s="99"/>
      <c r="FL677" s="99"/>
      <c r="FM677" s="99"/>
      <c r="FN677" s="99"/>
      <c r="FO677" s="99"/>
      <c r="FP677" s="99"/>
      <c r="FQ677" s="99"/>
      <c r="FR677" s="99"/>
      <c r="FS677" s="99"/>
      <c r="FT677" s="99"/>
      <c r="FU677" s="99"/>
      <c r="FV677" s="99"/>
      <c r="FW677" s="99"/>
      <c r="FX677" s="99"/>
      <c r="FY677" s="99"/>
      <c r="FZ677" s="99"/>
      <c r="GA677" s="99"/>
      <c r="GB677" s="99"/>
      <c r="GC677" s="99"/>
      <c r="GD677" s="99"/>
      <c r="GE677" s="99"/>
      <c r="GF677" s="99"/>
      <c r="GG677" s="99"/>
      <c r="GH677" s="99"/>
      <c r="GI677" s="99"/>
      <c r="GJ677" s="99"/>
      <c r="GK677" s="99"/>
      <c r="GL677" s="99"/>
      <c r="GM677" s="99"/>
      <c r="GN677" s="99"/>
      <c r="GO677" s="99"/>
      <c r="GP677" s="99"/>
      <c r="GQ677" s="99"/>
      <c r="GR677" s="99"/>
      <c r="GS677" s="99"/>
      <c r="GT677" s="99"/>
      <c r="GU677" s="99"/>
      <c r="GV677" s="99"/>
      <c r="GW677" s="99"/>
      <c r="GX677" s="99"/>
      <c r="GY677" s="99"/>
      <c r="GZ677" s="99"/>
      <c r="HA677" s="99"/>
      <c r="HB677" s="99"/>
      <c r="HC677" s="99"/>
      <c r="HD677" s="99"/>
      <c r="HE677" s="99"/>
      <c r="HF677" s="99"/>
      <c r="HG677" s="99"/>
      <c r="HH677" s="99"/>
      <c r="HI677" s="99"/>
      <c r="HJ677" s="99"/>
      <c r="HK677" s="99"/>
      <c r="HL677" s="99"/>
      <c r="HM677" s="99"/>
      <c r="HN677" s="99"/>
      <c r="HO677" s="99"/>
      <c r="HP677" s="99"/>
      <c r="HQ677" s="99"/>
      <c r="HR677" s="99"/>
      <c r="HS677" s="99"/>
      <c r="HT677" s="99"/>
      <c r="HU677" s="99"/>
      <c r="HV677" s="99"/>
      <c r="HW677" s="99"/>
    </row>
    <row r="678" spans="1:231" ht="13.5" hidden="1" customHeight="1" outlineLevel="1">
      <c r="A678" s="4"/>
      <c r="H678" s="4"/>
      <c r="I678" s="1077" t="s">
        <v>363</v>
      </c>
      <c r="J678" s="20"/>
      <c r="K678" s="20"/>
      <c r="L678" s="20"/>
      <c r="M678" s="20"/>
      <c r="N678" s="20"/>
      <c r="O678" s="20"/>
      <c r="P678" s="20"/>
      <c r="Q678" s="20"/>
      <c r="R678" s="20"/>
      <c r="S678" s="20"/>
      <c r="T678" s="20"/>
      <c r="U678" s="20"/>
      <c r="V678" s="20"/>
      <c r="W678" s="20"/>
      <c r="X678" s="20"/>
      <c r="Y678" s="20"/>
      <c r="Z678" s="20"/>
      <c r="AA678" s="20"/>
      <c r="AB678" s="20"/>
      <c r="AC678" s="20"/>
      <c r="AD678" s="20"/>
      <c r="AE678" s="20"/>
      <c r="AF678" s="20"/>
      <c r="AG678" s="20"/>
      <c r="AH678" s="20"/>
      <c r="AI678" s="20"/>
      <c r="AJ678" s="20"/>
      <c r="AK678" s="20"/>
      <c r="AL678" s="20"/>
      <c r="AM678" s="20"/>
      <c r="AN678" s="20"/>
      <c r="AO678" s="20"/>
      <c r="AP678" s="20"/>
      <c r="AQ678" s="20"/>
      <c r="AR678" s="20"/>
      <c r="AS678" s="20"/>
      <c r="AT678" s="615"/>
      <c r="AU678" s="141"/>
      <c r="AV678" s="141"/>
      <c r="AW678" s="576"/>
      <c r="AX678" s="636"/>
      <c r="AY678" s="174"/>
      <c r="AZ678" s="174"/>
      <c r="BA678" s="574"/>
      <c r="BB678" s="636"/>
      <c r="BC678" s="174"/>
      <c r="BD678" s="174"/>
      <c r="BE678" s="574"/>
      <c r="BF678" s="636"/>
      <c r="BG678" s="174"/>
      <c r="BH678" s="174"/>
      <c r="BI678" s="574"/>
      <c r="BJ678" s="636"/>
      <c r="BK678" s="174"/>
      <c r="BL678" s="174"/>
      <c r="BM678" s="574"/>
      <c r="BN678" s="726">
        <f t="shared" ref="BN678:BX678" si="1090">BN676+BN677</f>
        <v>120.73299999999999</v>
      </c>
      <c r="BO678" s="753">
        <f t="shared" si="1090"/>
        <v>142.76100000000002</v>
      </c>
      <c r="BP678" s="753">
        <f t="shared" si="1090"/>
        <v>155.79000000000002</v>
      </c>
      <c r="BQ678" s="782">
        <f t="shared" si="1090"/>
        <v>158.547</v>
      </c>
      <c r="BR678" s="726">
        <f t="shared" si="1090"/>
        <v>162.53100000000001</v>
      </c>
      <c r="BS678" s="753">
        <f t="shared" si="1090"/>
        <v>171.26900000000003</v>
      </c>
      <c r="BT678" s="753">
        <f t="shared" si="1090"/>
        <v>176.76499999999999</v>
      </c>
      <c r="BU678" s="782">
        <f t="shared" si="1090"/>
        <v>169.36999999999998</v>
      </c>
      <c r="BV678" s="726">
        <f t="shared" si="1090"/>
        <v>185.98200000000003</v>
      </c>
      <c r="BW678" s="753">
        <f t="shared" si="1090"/>
        <v>208.40299999999999</v>
      </c>
      <c r="BX678" s="753">
        <f t="shared" si="1090"/>
        <v>224.59200000000001</v>
      </c>
      <c r="BY678" s="753">
        <f>BY676+BY677</f>
        <v>227.61200000000002</v>
      </c>
      <c r="BZ678" s="726">
        <f>BZ676+BZ677</f>
        <v>245.77500000000001</v>
      </c>
      <c r="CA678" s="753">
        <f>CA676+CA677</f>
        <v>266.85000000000002</v>
      </c>
      <c r="CB678" s="753">
        <f>CB676+CB677</f>
        <v>281.839</v>
      </c>
      <c r="CC678" s="782">
        <f>CC676+CC677</f>
        <v>282.33</v>
      </c>
      <c r="CD678" s="753">
        <f t="shared" ref="CD678:CG678" si="1091">CD676+CD677</f>
        <v>284.05190102431459</v>
      </c>
      <c r="CE678" s="753">
        <f t="shared" si="1091"/>
        <v>310.12855600000006</v>
      </c>
      <c r="CF678" s="753">
        <f t="shared" si="1091"/>
        <v>323.23913503703699</v>
      </c>
      <c r="CG678" s="782">
        <f t="shared" si="1091"/>
        <v>324.1061865538461</v>
      </c>
      <c r="CH678" s="174"/>
      <c r="CI678" s="174"/>
      <c r="CJ678" s="174"/>
      <c r="CK678" s="174"/>
      <c r="CL678" s="174"/>
      <c r="CM678" s="174"/>
      <c r="CN678" s="174"/>
      <c r="CO678" s="174"/>
      <c r="CP678" s="174"/>
      <c r="CQ678" s="174"/>
      <c r="CR678" s="174"/>
      <c r="CS678" s="174"/>
      <c r="CT678" s="174"/>
      <c r="CU678" s="174"/>
      <c r="CV678" s="174"/>
      <c r="CW678" s="174"/>
      <c r="CX678" s="174"/>
      <c r="CY678" s="174"/>
      <c r="CZ678" s="174"/>
      <c r="DA678" s="174"/>
      <c r="DB678" s="174"/>
      <c r="DC678" s="174"/>
      <c r="DD678" s="174"/>
      <c r="DE678" s="174"/>
      <c r="DF678" s="174"/>
      <c r="DG678" s="174"/>
      <c r="DH678" s="174"/>
      <c r="DI678" s="574"/>
      <c r="DJ678" s="1139"/>
      <c r="DK678" s="141"/>
      <c r="DL678" s="141"/>
      <c r="DM678" s="141"/>
      <c r="DN678" s="141"/>
      <c r="DO678" s="141"/>
      <c r="DP678" s="141"/>
      <c r="DQ678" s="615"/>
      <c r="DR678" s="141"/>
      <c r="DS678" s="141"/>
      <c r="DT678" s="141"/>
      <c r="DU678" s="141"/>
      <c r="DV678" s="141"/>
      <c r="DW678" s="141"/>
      <c r="DX678" s="141"/>
      <c r="DY678" s="772">
        <f t="shared" ref="DY678:EJ678" si="1092">DY676+DY677</f>
        <v>577.83100000000002</v>
      </c>
      <c r="DZ678" s="772">
        <f t="shared" si="1092"/>
        <v>679.93499999999995</v>
      </c>
      <c r="EA678" s="772">
        <f t="shared" si="1092"/>
        <v>846.58900000000006</v>
      </c>
      <c r="EB678" s="772">
        <f>EB676+EB677</f>
        <v>1076.7939999999999</v>
      </c>
      <c r="EC678" s="1258">
        <f>EC676+EC677</f>
        <v>1241.5257786151979</v>
      </c>
      <c r="ED678" s="772">
        <f t="shared" si="1092"/>
        <v>1434.6233550198733</v>
      </c>
      <c r="EE678" s="772">
        <f t="shared" si="1092"/>
        <v>1630.015411271921</v>
      </c>
      <c r="EF678" s="772">
        <f t="shared" si="1092"/>
        <v>1824.5457537515879</v>
      </c>
      <c r="EG678" s="772">
        <f t="shared" si="1092"/>
        <v>2018.2609737250655</v>
      </c>
      <c r="EH678" s="772">
        <f t="shared" si="1092"/>
        <v>2208.3354712716496</v>
      </c>
      <c r="EI678" s="772">
        <f t="shared" si="1092"/>
        <v>2393.9979700696631</v>
      </c>
      <c r="EJ678" s="775">
        <f t="shared" si="1092"/>
        <v>2579.6420749235035</v>
      </c>
      <c r="EK678" s="99"/>
      <c r="EL678" s="99"/>
      <c r="EM678" s="99"/>
      <c r="EN678" s="99"/>
      <c r="EO678" s="99"/>
      <c r="EP678" s="99"/>
      <c r="EQ678" s="99"/>
      <c r="ER678" s="99"/>
      <c r="ES678" s="99"/>
      <c r="ET678" s="99"/>
      <c r="EU678" s="99"/>
      <c r="EV678" s="99"/>
      <c r="EW678" s="99"/>
      <c r="EX678" s="99"/>
      <c r="EY678" s="99"/>
      <c r="EZ678" s="99"/>
      <c r="FA678" s="99"/>
      <c r="FB678" s="99"/>
      <c r="FC678" s="99"/>
      <c r="FD678" s="99"/>
      <c r="FE678" s="99"/>
      <c r="FF678" s="99"/>
      <c r="FG678" s="99"/>
      <c r="FH678" s="99"/>
      <c r="FI678" s="99"/>
      <c r="FJ678" s="99"/>
      <c r="FK678" s="99"/>
      <c r="FL678" s="99"/>
      <c r="FM678" s="99"/>
      <c r="FN678" s="99"/>
      <c r="FO678" s="99"/>
      <c r="FP678" s="99"/>
      <c r="FQ678" s="99"/>
      <c r="FR678" s="99"/>
      <c r="FS678" s="99"/>
      <c r="FT678" s="99"/>
      <c r="FU678" s="99"/>
      <c r="FV678" s="99"/>
      <c r="FW678" s="99"/>
      <c r="FX678" s="99"/>
      <c r="FY678" s="99"/>
      <c r="FZ678" s="99"/>
      <c r="GA678" s="99"/>
      <c r="GB678" s="99"/>
      <c r="GC678" s="99"/>
      <c r="GD678" s="99"/>
      <c r="GE678" s="99"/>
      <c r="GF678" s="99"/>
      <c r="GG678" s="99"/>
      <c r="GH678" s="99"/>
      <c r="GI678" s="99"/>
      <c r="GJ678" s="99"/>
      <c r="GK678" s="99"/>
      <c r="GL678" s="99"/>
      <c r="GM678" s="99"/>
      <c r="GN678" s="99"/>
      <c r="GO678" s="99"/>
      <c r="GP678" s="99"/>
      <c r="GQ678" s="99"/>
      <c r="GR678" s="99"/>
      <c r="GS678" s="99"/>
      <c r="GT678" s="99"/>
      <c r="GU678" s="99"/>
      <c r="GV678" s="99"/>
      <c r="GW678" s="99"/>
      <c r="GX678" s="99"/>
      <c r="GY678" s="99"/>
      <c r="GZ678" s="99"/>
      <c r="HA678" s="99"/>
      <c r="HB678" s="99"/>
      <c r="HC678" s="99"/>
      <c r="HD678" s="99"/>
      <c r="HE678" s="99"/>
      <c r="HF678" s="99"/>
      <c r="HG678" s="99"/>
      <c r="HH678" s="99"/>
      <c r="HI678" s="99"/>
      <c r="HJ678" s="99"/>
      <c r="HK678" s="99"/>
      <c r="HL678" s="99"/>
      <c r="HM678" s="99"/>
      <c r="HN678" s="99"/>
      <c r="HO678" s="99"/>
      <c r="HP678" s="99"/>
      <c r="HQ678" s="99"/>
      <c r="HR678" s="99"/>
      <c r="HS678" s="99"/>
      <c r="HT678" s="99"/>
      <c r="HU678" s="99"/>
      <c r="HV678" s="99"/>
      <c r="HW678" s="99"/>
    </row>
    <row r="679" spans="1:231" ht="13.5" hidden="1" customHeight="1" outlineLevel="1">
      <c r="A679" s="4"/>
      <c r="H679" s="4"/>
      <c r="I679" s="1077"/>
      <c r="J679" s="20"/>
      <c r="K679" s="20"/>
      <c r="L679" s="20"/>
      <c r="M679" s="20"/>
      <c r="N679" s="20"/>
      <c r="O679" s="20"/>
      <c r="P679" s="20"/>
      <c r="Q679" s="20"/>
      <c r="R679" s="20"/>
      <c r="S679" s="20"/>
      <c r="T679" s="20"/>
      <c r="U679" s="20"/>
      <c r="V679" s="20"/>
      <c r="W679" s="20"/>
      <c r="X679" s="20"/>
      <c r="Y679" s="20"/>
      <c r="Z679" s="20"/>
      <c r="AA679" s="20"/>
      <c r="AB679" s="20"/>
      <c r="AC679" s="20"/>
      <c r="AD679" s="20"/>
      <c r="AE679" s="20"/>
      <c r="AF679" s="20"/>
      <c r="AG679" s="20"/>
      <c r="AH679" s="20"/>
      <c r="AI679" s="20"/>
      <c r="AJ679" s="20"/>
      <c r="AK679" s="20"/>
      <c r="AL679" s="20"/>
      <c r="AM679" s="20"/>
      <c r="AN679" s="20"/>
      <c r="AO679" s="20"/>
      <c r="AP679" s="20"/>
      <c r="AQ679" s="20"/>
      <c r="AR679" s="20"/>
      <c r="AS679" s="20"/>
      <c r="AT679" s="615"/>
      <c r="AU679" s="141"/>
      <c r="AV679" s="141"/>
      <c r="AW679" s="576"/>
      <c r="AX679" s="636"/>
      <c r="AY679" s="174"/>
      <c r="AZ679" s="174"/>
      <c r="BA679" s="574"/>
      <c r="BB679" s="636"/>
      <c r="BC679" s="174"/>
      <c r="BD679" s="174"/>
      <c r="BE679" s="574"/>
      <c r="BF679" s="636"/>
      <c r="BG679" s="174"/>
      <c r="BH679" s="174"/>
      <c r="BI679" s="574"/>
      <c r="BJ679" s="636"/>
      <c r="BK679" s="174"/>
      <c r="BL679" s="174"/>
      <c r="BM679" s="574"/>
      <c r="BN679" s="636"/>
      <c r="BO679" s="174"/>
      <c r="BP679" s="174"/>
      <c r="BQ679" s="574"/>
      <c r="BR679" s="636"/>
      <c r="BS679" s="174"/>
      <c r="BT679" s="174"/>
      <c r="BU679" s="574"/>
      <c r="BV679" s="636"/>
      <c r="BW679" s="174"/>
      <c r="BX679" s="174"/>
      <c r="BY679" s="174"/>
      <c r="BZ679" s="636"/>
      <c r="CA679" s="174"/>
      <c r="CB679" s="174"/>
      <c r="CC679" s="574"/>
      <c r="CD679" s="174"/>
      <c r="CE679" s="174"/>
      <c r="CF679" s="174"/>
      <c r="CG679" s="574"/>
      <c r="CH679" s="174"/>
      <c r="CI679" s="174"/>
      <c r="CJ679" s="174"/>
      <c r="CK679" s="174"/>
      <c r="CL679" s="174"/>
      <c r="CM679" s="174"/>
      <c r="CN679" s="174"/>
      <c r="CO679" s="174"/>
      <c r="CP679" s="174"/>
      <c r="CQ679" s="174"/>
      <c r="CR679" s="174"/>
      <c r="CS679" s="174"/>
      <c r="CT679" s="174"/>
      <c r="CU679" s="174"/>
      <c r="CV679" s="174"/>
      <c r="CW679" s="174"/>
      <c r="CX679" s="174"/>
      <c r="CY679" s="174"/>
      <c r="CZ679" s="174"/>
      <c r="DA679" s="174"/>
      <c r="DB679" s="174"/>
      <c r="DC679" s="174"/>
      <c r="DD679" s="174"/>
      <c r="DE679" s="174"/>
      <c r="DF679" s="174"/>
      <c r="DG679" s="174"/>
      <c r="DH679" s="174"/>
      <c r="DI679" s="574"/>
      <c r="DJ679" s="1139"/>
      <c r="DK679" s="141"/>
      <c r="DL679" s="141"/>
      <c r="DM679" s="141"/>
      <c r="DN679" s="141"/>
      <c r="DO679" s="141"/>
      <c r="DP679" s="141"/>
      <c r="DQ679" s="615"/>
      <c r="DR679" s="141"/>
      <c r="DS679" s="141"/>
      <c r="DT679" s="141"/>
      <c r="DU679" s="141"/>
      <c r="DV679" s="141"/>
      <c r="DW679" s="141"/>
      <c r="DX679" s="141"/>
      <c r="DY679" s="141"/>
      <c r="DZ679" s="141"/>
      <c r="EA679" s="141"/>
      <c r="EB679" s="174"/>
      <c r="EC679" s="174"/>
      <c r="ED679" s="174"/>
      <c r="EE679" s="174"/>
      <c r="EF679" s="174"/>
      <c r="EG679" s="174"/>
      <c r="EH679" s="174"/>
      <c r="EI679" s="174"/>
      <c r="EJ679" s="574"/>
      <c r="EK679" s="99"/>
      <c r="EL679" s="99"/>
      <c r="EM679" s="99"/>
      <c r="EN679" s="99"/>
      <c r="EO679" s="99"/>
      <c r="EP679" s="99"/>
      <c r="EQ679" s="99"/>
      <c r="ER679" s="99"/>
      <c r="ES679" s="99"/>
      <c r="ET679" s="99"/>
      <c r="EU679" s="99"/>
      <c r="EV679" s="99"/>
      <c r="EW679" s="99"/>
      <c r="EX679" s="99"/>
      <c r="EY679" s="99"/>
      <c r="EZ679" s="99"/>
      <c r="FA679" s="99"/>
      <c r="FB679" s="99"/>
      <c r="FC679" s="99"/>
      <c r="FD679" s="99"/>
      <c r="FE679" s="99"/>
      <c r="FF679" s="99"/>
      <c r="FG679" s="99"/>
      <c r="FH679" s="99"/>
      <c r="FI679" s="99"/>
      <c r="FJ679" s="99"/>
      <c r="FK679" s="99"/>
      <c r="FL679" s="99"/>
      <c r="FM679" s="99"/>
      <c r="FN679" s="99"/>
      <c r="FO679" s="99"/>
      <c r="FP679" s="99"/>
      <c r="FQ679" s="99"/>
      <c r="FR679" s="99"/>
      <c r="FS679" s="99"/>
      <c r="FT679" s="99"/>
      <c r="FU679" s="99"/>
      <c r="FV679" s="99"/>
      <c r="FW679" s="99"/>
      <c r="FX679" s="99"/>
      <c r="FY679" s="99"/>
      <c r="FZ679" s="99"/>
      <c r="GA679" s="99"/>
      <c r="GB679" s="99"/>
      <c r="GC679" s="99"/>
      <c r="GD679" s="99"/>
      <c r="GE679" s="99"/>
      <c r="GF679" s="99"/>
      <c r="GG679" s="99"/>
      <c r="GH679" s="99"/>
      <c r="GI679" s="99"/>
      <c r="GJ679" s="99"/>
      <c r="GK679" s="99"/>
      <c r="GL679" s="99"/>
      <c r="GM679" s="99"/>
      <c r="GN679" s="99"/>
      <c r="GO679" s="99"/>
      <c r="GP679" s="99"/>
      <c r="GQ679" s="99"/>
      <c r="GR679" s="99"/>
      <c r="GS679" s="99"/>
      <c r="GT679" s="99"/>
      <c r="GU679" s="99"/>
      <c r="GV679" s="99"/>
      <c r="GW679" s="99"/>
      <c r="GX679" s="99"/>
      <c r="GY679" s="99"/>
      <c r="GZ679" s="99"/>
      <c r="HA679" s="99"/>
      <c r="HB679" s="99"/>
      <c r="HC679" s="99"/>
      <c r="HD679" s="99"/>
      <c r="HE679" s="99"/>
      <c r="HF679" s="99"/>
      <c r="HG679" s="99"/>
      <c r="HH679" s="99"/>
      <c r="HI679" s="99"/>
      <c r="HJ679" s="99"/>
      <c r="HK679" s="99"/>
      <c r="HL679" s="99"/>
      <c r="HM679" s="99"/>
      <c r="HN679" s="99"/>
      <c r="HO679" s="99"/>
      <c r="HP679" s="99"/>
      <c r="HQ679" s="99"/>
      <c r="HR679" s="99"/>
      <c r="HS679" s="99"/>
      <c r="HT679" s="99"/>
      <c r="HU679" s="99"/>
      <c r="HV679" s="99"/>
      <c r="HW679" s="99"/>
    </row>
    <row r="680" spans="1:231" ht="13.5" hidden="1" customHeight="1" outlineLevel="1">
      <c r="A680" s="4"/>
      <c r="H680" s="4"/>
      <c r="I680" s="1074" t="s">
        <v>459</v>
      </c>
      <c r="J680" s="20"/>
      <c r="K680" s="20"/>
      <c r="L680" s="20"/>
      <c r="M680" s="20"/>
      <c r="N680" s="20"/>
      <c r="O680" s="20"/>
      <c r="P680" s="20"/>
      <c r="Q680" s="20"/>
      <c r="R680" s="20"/>
      <c r="S680" s="20"/>
      <c r="T680" s="20"/>
      <c r="U680" s="20"/>
      <c r="V680" s="20"/>
      <c r="W680" s="20"/>
      <c r="X680" s="20"/>
      <c r="Y680" s="20"/>
      <c r="Z680" s="20"/>
      <c r="AA680" s="20"/>
      <c r="AB680" s="20"/>
      <c r="AC680" s="20"/>
      <c r="AD680" s="20"/>
      <c r="AE680" s="20"/>
      <c r="AF680" s="20"/>
      <c r="AG680" s="20"/>
      <c r="AH680" s="20"/>
      <c r="AI680" s="20"/>
      <c r="AJ680" s="20"/>
      <c r="AK680" s="20"/>
      <c r="AL680" s="20"/>
      <c r="AM680" s="20"/>
      <c r="AN680" s="20"/>
      <c r="AO680" s="20"/>
      <c r="AP680" s="20"/>
      <c r="AQ680" s="20"/>
      <c r="AR680" s="20"/>
      <c r="AS680" s="20"/>
      <c r="AT680" s="615"/>
      <c r="AU680" s="141"/>
      <c r="AV680" s="141"/>
      <c r="AW680" s="576"/>
      <c r="AX680" s="636"/>
      <c r="AY680" s="174"/>
      <c r="AZ680" s="174"/>
      <c r="BA680" s="574"/>
      <c r="BB680" s="636"/>
      <c r="BC680" s="174"/>
      <c r="BD680" s="174"/>
      <c r="BE680" s="574"/>
      <c r="BF680" s="636"/>
      <c r="BG680" s="174"/>
      <c r="BH680" s="174"/>
      <c r="BI680" s="574"/>
      <c r="BJ680" s="636"/>
      <c r="BK680" s="174"/>
      <c r="BL680" s="174"/>
      <c r="BM680" s="574"/>
      <c r="BN680" s="636"/>
      <c r="BO680" s="174"/>
      <c r="BP680" s="174"/>
      <c r="BQ680" s="574"/>
      <c r="BR680" s="636"/>
      <c r="BS680" s="174"/>
      <c r="BT680" s="174"/>
      <c r="BU680" s="574"/>
      <c r="BV680" s="636"/>
      <c r="BW680" s="174"/>
      <c r="BX680" s="174"/>
      <c r="BY680" s="174"/>
      <c r="BZ680" s="636"/>
      <c r="CA680" s="174"/>
      <c r="CB680" s="174"/>
      <c r="CC680" s="574"/>
      <c r="CD680" s="174"/>
      <c r="CE680" s="174"/>
      <c r="CF680" s="174"/>
      <c r="CG680" s="574"/>
      <c r="CH680" s="174"/>
      <c r="CI680" s="174"/>
      <c r="CJ680" s="174"/>
      <c r="CK680" s="174"/>
      <c r="CL680" s="174"/>
      <c r="CM680" s="174"/>
      <c r="CN680" s="174"/>
      <c r="CO680" s="174"/>
      <c r="CP680" s="174"/>
      <c r="CQ680" s="174"/>
      <c r="CR680" s="174"/>
      <c r="CS680" s="174"/>
      <c r="CT680" s="174"/>
      <c r="CU680" s="174"/>
      <c r="CV680" s="174"/>
      <c r="CW680" s="174"/>
      <c r="CX680" s="174"/>
      <c r="CY680" s="174"/>
      <c r="CZ680" s="174"/>
      <c r="DA680" s="174"/>
      <c r="DB680" s="174"/>
      <c r="DC680" s="174"/>
      <c r="DD680" s="174"/>
      <c r="DE680" s="174"/>
      <c r="DF680" s="174"/>
      <c r="DG680" s="174"/>
      <c r="DH680" s="174"/>
      <c r="DI680" s="574"/>
      <c r="DJ680" s="1139"/>
      <c r="DK680" s="141"/>
      <c r="DL680" s="141"/>
      <c r="DM680" s="141"/>
      <c r="DN680" s="141"/>
      <c r="DO680" s="141"/>
      <c r="DP680" s="141"/>
      <c r="DQ680" s="615"/>
      <c r="DR680" s="141"/>
      <c r="DS680" s="141"/>
      <c r="DT680" s="141"/>
      <c r="DU680" s="141"/>
      <c r="DV680" s="141"/>
      <c r="DW680" s="141"/>
      <c r="DX680" s="141"/>
      <c r="DY680" s="141"/>
      <c r="DZ680" s="141"/>
      <c r="EA680" s="141"/>
      <c r="EB680" s="174"/>
      <c r="EC680" s="174"/>
      <c r="ED680" s="174"/>
      <c r="EE680" s="174"/>
      <c r="EF680" s="174"/>
      <c r="EG680" s="174"/>
      <c r="EH680" s="174"/>
      <c r="EI680" s="174"/>
      <c r="EJ680" s="574"/>
      <c r="EK680" s="99"/>
      <c r="EL680" s="99"/>
      <c r="EM680" s="99"/>
      <c r="EN680" s="99"/>
      <c r="EO680" s="99"/>
      <c r="EP680" s="99"/>
      <c r="EQ680" s="99"/>
      <c r="ER680" s="99"/>
      <c r="ES680" s="99"/>
      <c r="ET680" s="99"/>
      <c r="EU680" s="99"/>
      <c r="EV680" s="99"/>
      <c r="EW680" s="99"/>
      <c r="EX680" s="99"/>
      <c r="EY680" s="99"/>
      <c r="EZ680" s="99"/>
      <c r="FA680" s="99"/>
      <c r="FB680" s="99"/>
      <c r="FC680" s="99"/>
      <c r="FD680" s="99"/>
      <c r="FE680" s="99"/>
      <c r="FF680" s="99"/>
      <c r="FG680" s="99"/>
      <c r="FH680" s="99"/>
      <c r="FI680" s="99"/>
      <c r="FJ680" s="99"/>
      <c r="FK680" s="99"/>
      <c r="FL680" s="99"/>
      <c r="FM680" s="99"/>
      <c r="FN680" s="99"/>
      <c r="FO680" s="99"/>
      <c r="FP680" s="99"/>
      <c r="FQ680" s="99"/>
      <c r="FR680" s="99"/>
      <c r="FS680" s="99"/>
      <c r="FT680" s="99"/>
      <c r="FU680" s="99"/>
      <c r="FV680" s="99"/>
      <c r="FW680" s="99"/>
      <c r="FX680" s="99"/>
      <c r="FY680" s="99"/>
      <c r="FZ680" s="99"/>
      <c r="GA680" s="99"/>
      <c r="GB680" s="99"/>
      <c r="GC680" s="99"/>
      <c r="GD680" s="99"/>
      <c r="GE680" s="99"/>
      <c r="GF680" s="99"/>
      <c r="GG680" s="99"/>
      <c r="GH680" s="99"/>
      <c r="GI680" s="99"/>
      <c r="GJ680" s="99"/>
      <c r="GK680" s="99"/>
      <c r="GL680" s="99"/>
      <c r="GM680" s="99"/>
      <c r="GN680" s="99"/>
      <c r="GO680" s="99"/>
      <c r="GP680" s="99"/>
      <c r="GQ680" s="99"/>
      <c r="GR680" s="99"/>
      <c r="GS680" s="99"/>
      <c r="GT680" s="99"/>
      <c r="GU680" s="99"/>
      <c r="GV680" s="99"/>
      <c r="GW680" s="99"/>
      <c r="GX680" s="99"/>
      <c r="GY680" s="99"/>
      <c r="GZ680" s="99"/>
      <c r="HA680" s="99"/>
      <c r="HB680" s="99"/>
      <c r="HC680" s="99"/>
      <c r="HD680" s="99"/>
      <c r="HE680" s="99"/>
      <c r="HF680" s="99"/>
      <c r="HG680" s="99"/>
      <c r="HH680" s="99"/>
      <c r="HI680" s="99"/>
      <c r="HJ680" s="99"/>
      <c r="HK680" s="99"/>
      <c r="HL680" s="99"/>
      <c r="HM680" s="99"/>
      <c r="HN680" s="99"/>
      <c r="HO680" s="99"/>
      <c r="HP680" s="99"/>
      <c r="HQ680" s="99"/>
      <c r="HR680" s="99"/>
      <c r="HS680" s="99"/>
      <c r="HT680" s="99"/>
      <c r="HU680" s="99"/>
      <c r="HV680" s="99"/>
      <c r="HW680" s="99"/>
    </row>
    <row r="681" spans="1:231" ht="13.5" hidden="1" customHeight="1" outlineLevel="1">
      <c r="A681" s="4"/>
      <c r="H681" s="4"/>
      <c r="I681" s="1075" t="s">
        <v>370</v>
      </c>
      <c r="J681" s="20"/>
      <c r="K681" s="20"/>
      <c r="L681" s="20"/>
      <c r="M681" s="20"/>
      <c r="N681" s="20"/>
      <c r="O681" s="20"/>
      <c r="P681" s="20"/>
      <c r="Q681" s="20"/>
      <c r="R681" s="20"/>
      <c r="S681" s="20"/>
      <c r="T681" s="20"/>
      <c r="U681" s="20"/>
      <c r="V681" s="20"/>
      <c r="W681" s="20"/>
      <c r="X681" s="20"/>
      <c r="Y681" s="20"/>
      <c r="Z681" s="20"/>
      <c r="AA681" s="20"/>
      <c r="AB681" s="20"/>
      <c r="AC681" s="20"/>
      <c r="AD681" s="20"/>
      <c r="AE681" s="20"/>
      <c r="AF681" s="20"/>
      <c r="AG681" s="20"/>
      <c r="AH681" s="20"/>
      <c r="AI681" s="20"/>
      <c r="AJ681" s="20"/>
      <c r="AK681" s="20"/>
      <c r="AL681" s="20"/>
      <c r="AM681" s="20"/>
      <c r="AN681" s="20"/>
      <c r="AO681" s="20"/>
      <c r="AP681" s="20"/>
      <c r="AQ681" s="20"/>
      <c r="AR681" s="20"/>
      <c r="AS681" s="20"/>
      <c r="AT681" s="615"/>
      <c r="AU681" s="141"/>
      <c r="AV681" s="141"/>
      <c r="AW681" s="576"/>
      <c r="AX681" s="636"/>
      <c r="AY681" s="174"/>
      <c r="AZ681" s="174"/>
      <c r="BA681" s="574"/>
      <c r="BB681" s="636"/>
      <c r="BC681" s="174"/>
      <c r="BD681" s="174"/>
      <c r="BE681" s="574"/>
      <c r="BF681" s="636"/>
      <c r="BG681" s="174"/>
      <c r="BH681" s="174"/>
      <c r="BI681" s="574"/>
      <c r="BJ681" s="636"/>
      <c r="BK681" s="174"/>
      <c r="BL681" s="174"/>
      <c r="BM681" s="574"/>
      <c r="BN681" s="636"/>
      <c r="BO681" s="174"/>
      <c r="BP681" s="174"/>
      <c r="BQ681" s="574"/>
      <c r="BR681" s="734">
        <f t="shared" ref="BR681:CC681" si="1093">BR670/BN670-1</f>
        <v>0.54238302502720348</v>
      </c>
      <c r="BS681" s="755">
        <f t="shared" si="1093"/>
        <v>0.3508867148955892</v>
      </c>
      <c r="BT681" s="755">
        <f t="shared" si="1093"/>
        <v>0.25995300803666765</v>
      </c>
      <c r="BU681" s="756">
        <f t="shared" si="1093"/>
        <v>0.26733283584397793</v>
      </c>
      <c r="BV681" s="734">
        <f t="shared" si="1093"/>
        <v>0.34490634590285385</v>
      </c>
      <c r="BW681" s="755">
        <f t="shared" si="1093"/>
        <v>0.41301261443561388</v>
      </c>
      <c r="BX681" s="755">
        <f t="shared" si="1093"/>
        <v>0.44314448334901524</v>
      </c>
      <c r="BY681" s="755">
        <f t="shared" si="1093"/>
        <v>0.42152167545401298</v>
      </c>
      <c r="BZ681" s="734">
        <f t="shared" si="1093"/>
        <v>0.37735317067413288</v>
      </c>
      <c r="CA681" s="755">
        <f t="shared" si="1093"/>
        <v>0.31437959070540966</v>
      </c>
      <c r="CB681" s="755">
        <f t="shared" si="1093"/>
        <v>0.29238300351109703</v>
      </c>
      <c r="CC681" s="756">
        <f t="shared" si="1093"/>
        <v>0.27279096243103584</v>
      </c>
      <c r="CD681" s="755">
        <f t="shared" ref="CD681:CG681" si="1094">CD670/BZ670-1</f>
        <v>0.15771212618719965</v>
      </c>
      <c r="CE681" s="755">
        <f t="shared" si="1094"/>
        <v>0.16980875937421769</v>
      </c>
      <c r="CF681" s="755">
        <f t="shared" si="1094"/>
        <v>0.15031028580600192</v>
      </c>
      <c r="CG681" s="756">
        <f t="shared" si="1094"/>
        <v>0.14613946265489486</v>
      </c>
      <c r="CH681" s="174"/>
      <c r="CI681" s="174"/>
      <c r="CJ681" s="174"/>
      <c r="CK681" s="174"/>
      <c r="CL681" s="174"/>
      <c r="CM681" s="174"/>
      <c r="CN681" s="174"/>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574"/>
      <c r="DJ681" s="1139"/>
      <c r="DK681" s="141"/>
      <c r="DL681" s="141"/>
      <c r="DM681" s="141"/>
      <c r="DN681" s="141"/>
      <c r="DO681" s="141"/>
      <c r="DP681" s="141"/>
      <c r="DQ681" s="615"/>
      <c r="DR681" s="141"/>
      <c r="DS681" s="141"/>
      <c r="DT681" s="141"/>
      <c r="DU681" s="141"/>
      <c r="DV681" s="141"/>
      <c r="DW681" s="141"/>
      <c r="DX681" s="141"/>
      <c r="DY681" s="141"/>
      <c r="DZ681" s="755">
        <f>DZ670/DY670-1</f>
        <v>0.33946405401802582</v>
      </c>
      <c r="EA681" s="755">
        <f t="shared" ref="EA681:EJ681" si="1095">EA670/DZ670-1</f>
        <v>0.40772756961702683</v>
      </c>
      <c r="EB681" s="755">
        <f t="shared" si="1095"/>
        <v>0.31072232352138185</v>
      </c>
      <c r="EC681" s="755">
        <f t="shared" si="1095"/>
        <v>0.15566597945062965</v>
      </c>
      <c r="ED681" s="755">
        <f t="shared" si="1095"/>
        <v>0.16751714991525679</v>
      </c>
      <c r="EE681" s="755">
        <f t="shared" si="1095"/>
        <v>0.14617110370638575</v>
      </c>
      <c r="EF681" s="755">
        <f t="shared" si="1095"/>
        <v>0.12826919882715737</v>
      </c>
      <c r="EG681" s="755">
        <f t="shared" si="1095"/>
        <v>0.11361700387619766</v>
      </c>
      <c r="EH681" s="755">
        <f t="shared" si="1095"/>
        <v>0.10120474392146828</v>
      </c>
      <c r="EI681" s="755">
        <f t="shared" si="1095"/>
        <v>8.9529490391882183E-2</v>
      </c>
      <c r="EJ681" s="756">
        <f t="shared" si="1095"/>
        <v>8.2022138119529631E-2</v>
      </c>
      <c r="EK681" s="99"/>
      <c r="EL681" s="99"/>
      <c r="EM681" s="99"/>
      <c r="EN681" s="99"/>
      <c r="EO681" s="99"/>
      <c r="EP681" s="99"/>
      <c r="EQ681" s="99"/>
      <c r="ER681" s="99"/>
      <c r="ES681" s="99"/>
      <c r="ET681" s="99"/>
      <c r="EU681" s="99"/>
      <c r="EV681" s="99"/>
      <c r="EW681" s="99"/>
      <c r="EX681" s="99"/>
      <c r="EY681" s="99"/>
      <c r="EZ681" s="99"/>
      <c r="FA681" s="99"/>
      <c r="FB681" s="99"/>
      <c r="FC681" s="99"/>
      <c r="FD681" s="99"/>
      <c r="FE681" s="99"/>
      <c r="FF681" s="99"/>
      <c r="FG681" s="99"/>
      <c r="FH681" s="99"/>
      <c r="FI681" s="99"/>
      <c r="FJ681" s="99"/>
      <c r="FK681" s="99"/>
      <c r="FL681" s="99"/>
      <c r="FM681" s="99"/>
      <c r="FN681" s="99"/>
      <c r="FO681" s="99"/>
      <c r="FP681" s="99"/>
      <c r="FQ681" s="99"/>
      <c r="FR681" s="99"/>
      <c r="FS681" s="99"/>
      <c r="FT681" s="99"/>
      <c r="FU681" s="99"/>
      <c r="FV681" s="99"/>
      <c r="FW681" s="99"/>
      <c r="FX681" s="99"/>
      <c r="FY681" s="99"/>
      <c r="FZ681" s="99"/>
      <c r="GA681" s="99"/>
      <c r="GB681" s="99"/>
      <c r="GC681" s="99"/>
      <c r="GD681" s="99"/>
      <c r="GE681" s="99"/>
      <c r="GF681" s="99"/>
      <c r="GG681" s="99"/>
      <c r="GH681" s="99"/>
      <c r="GI681" s="99"/>
      <c r="GJ681" s="99"/>
      <c r="GK681" s="99"/>
      <c r="GL681" s="99"/>
      <c r="GM681" s="99"/>
      <c r="GN681" s="99"/>
      <c r="GO681" s="99"/>
      <c r="GP681" s="99"/>
      <c r="GQ681" s="99"/>
      <c r="GR681" s="99"/>
      <c r="GS681" s="99"/>
      <c r="GT681" s="99"/>
      <c r="GU681" s="99"/>
      <c r="GV681" s="99"/>
      <c r="GW681" s="99"/>
      <c r="GX681" s="99"/>
      <c r="GY681" s="99"/>
      <c r="GZ681" s="99"/>
      <c r="HA681" s="99"/>
      <c r="HB681" s="99"/>
      <c r="HC681" s="99"/>
      <c r="HD681" s="99"/>
      <c r="HE681" s="99"/>
      <c r="HF681" s="99"/>
      <c r="HG681" s="99"/>
      <c r="HH681" s="99"/>
      <c r="HI681" s="99"/>
      <c r="HJ681" s="99"/>
      <c r="HK681" s="99"/>
      <c r="HL681" s="99"/>
      <c r="HM681" s="99"/>
      <c r="HN681" s="99"/>
      <c r="HO681" s="99"/>
      <c r="HP681" s="99"/>
      <c r="HQ681" s="99"/>
      <c r="HR681" s="99"/>
      <c r="HS681" s="99"/>
      <c r="HT681" s="99"/>
      <c r="HU681" s="99"/>
      <c r="HV681" s="99"/>
      <c r="HW681" s="99"/>
    </row>
    <row r="682" spans="1:231" ht="13.5" hidden="1" customHeight="1" outlineLevel="1">
      <c r="A682" s="4"/>
      <c r="H682" s="4"/>
      <c r="I682" s="1076" t="s">
        <v>420</v>
      </c>
      <c r="J682" s="20"/>
      <c r="K682" s="20"/>
      <c r="L682" s="20"/>
      <c r="M682" s="20"/>
      <c r="N682" s="20"/>
      <c r="O682" s="20"/>
      <c r="P682" s="20"/>
      <c r="Q682" s="20"/>
      <c r="R682" s="20"/>
      <c r="S682" s="20"/>
      <c r="T682" s="20"/>
      <c r="U682" s="20"/>
      <c r="V682" s="20"/>
      <c r="W682" s="20"/>
      <c r="X682" s="20"/>
      <c r="Y682" s="20"/>
      <c r="Z682" s="20"/>
      <c r="AA682" s="20"/>
      <c r="AB682" s="20"/>
      <c r="AC682" s="20"/>
      <c r="AD682" s="20"/>
      <c r="AE682" s="20"/>
      <c r="AF682" s="20"/>
      <c r="AG682" s="20"/>
      <c r="AH682" s="20"/>
      <c r="AI682" s="20"/>
      <c r="AJ682" s="20"/>
      <c r="AK682" s="20"/>
      <c r="AL682" s="20"/>
      <c r="AM682" s="20"/>
      <c r="AN682" s="20"/>
      <c r="AO682" s="20"/>
      <c r="AP682" s="20"/>
      <c r="AQ682" s="20"/>
      <c r="AR682" s="20"/>
      <c r="AS682" s="20"/>
      <c r="AT682" s="615"/>
      <c r="AU682" s="141"/>
      <c r="AV682" s="141"/>
      <c r="AW682" s="576"/>
      <c r="AX682" s="636"/>
      <c r="AY682" s="174"/>
      <c r="AZ682" s="174"/>
      <c r="BA682" s="574"/>
      <c r="BB682" s="636"/>
      <c r="BC682" s="174"/>
      <c r="BD682" s="174"/>
      <c r="BE682" s="574"/>
      <c r="BF682" s="636"/>
      <c r="BG682" s="174"/>
      <c r="BH682" s="174"/>
      <c r="BI682" s="574"/>
      <c r="BJ682" s="636"/>
      <c r="BK682" s="174"/>
      <c r="BL682" s="174"/>
      <c r="BM682" s="574"/>
      <c r="BN682" s="636"/>
      <c r="BO682" s="174"/>
      <c r="BP682" s="174"/>
      <c r="BQ682" s="574"/>
      <c r="BR682" s="734">
        <f t="shared" ref="BR682:BY686" si="1096">BR674/BN674-1</f>
        <v>0.32719754568494053</v>
      </c>
      <c r="BS682" s="755">
        <f t="shared" si="1096"/>
        <v>0.50538401702392033</v>
      </c>
      <c r="BT682" s="755">
        <f t="shared" si="1096"/>
        <v>0.6893237452594323</v>
      </c>
      <c r="BU682" s="756">
        <f t="shared" si="1096"/>
        <v>0.50132099307371192</v>
      </c>
      <c r="BV682" s="734">
        <f t="shared" si="1096"/>
        <v>0.65366834170854293</v>
      </c>
      <c r="BW682" s="755">
        <f t="shared" si="1096"/>
        <v>0.76965265082266887</v>
      </c>
      <c r="BX682" s="755">
        <f t="shared" si="1096"/>
        <v>0.56646070975918872</v>
      </c>
      <c r="BY682" s="755">
        <f t="shared" si="1096"/>
        <v>0.41273100616016434</v>
      </c>
      <c r="BZ682" s="734">
        <f t="shared" ref="BZ682:BZ686" si="1097">BZ674/BV674-1</f>
        <v>0.23191929014221468</v>
      </c>
      <c r="CA682" s="755">
        <f t="shared" ref="CA682:CB686" si="1098">CA674/BW674-1</f>
        <v>0.13832100913440626</v>
      </c>
      <c r="CB682" s="755">
        <f t="shared" si="1098"/>
        <v>5.5322376738305978E-2</v>
      </c>
      <c r="CC682" s="756">
        <f>CC674/BY674-1</f>
        <v>0.12136627906976738</v>
      </c>
      <c r="CD682" s="755">
        <f t="shared" ref="CD682:CG682" si="1099">CD674/BZ674-1</f>
        <v>0.18540269590213176</v>
      </c>
      <c r="CE682" s="755">
        <f t="shared" si="1099"/>
        <v>0.22100000000000009</v>
      </c>
      <c r="CF682" s="755">
        <f t="shared" si="1099"/>
        <v>0.24199999999999999</v>
      </c>
      <c r="CG682" s="756">
        <f t="shared" si="1099"/>
        <v>0.25190000000000023</v>
      </c>
      <c r="CH682" s="174"/>
      <c r="CI682" s="174"/>
      <c r="CJ682" s="174"/>
      <c r="CK682" s="174"/>
      <c r="CL682" s="174"/>
      <c r="CM682" s="174"/>
      <c r="CN682" s="174"/>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574"/>
      <c r="DJ682" s="1139"/>
      <c r="DK682" s="141"/>
      <c r="DL682" s="141"/>
      <c r="DM682" s="141"/>
      <c r="DN682" s="141"/>
      <c r="DO682" s="141"/>
      <c r="DP682" s="141"/>
      <c r="DQ682" s="615"/>
      <c r="DR682" s="141"/>
      <c r="DS682" s="141"/>
      <c r="DT682" s="141"/>
      <c r="DU682" s="141"/>
      <c r="DV682" s="141"/>
      <c r="DW682" s="141"/>
      <c r="DX682" s="141"/>
      <c r="DY682" s="141"/>
      <c r="DZ682" s="755">
        <f t="shared" ref="DZ682:EJ682" si="1100">DZ674/DY674-1</f>
        <v>0.50562178564295279</v>
      </c>
      <c r="EA682" s="755">
        <f t="shared" si="1100"/>
        <v>0.59294591871011093</v>
      </c>
      <c r="EB682" s="755">
        <f t="shared" si="1100"/>
        <v>0.13296219757355932</v>
      </c>
      <c r="EC682" s="755">
        <f t="shared" si="1100"/>
        <v>0.22458397396652474</v>
      </c>
      <c r="ED682" s="755">
        <f t="shared" si="1100"/>
        <v>0.10250000000000004</v>
      </c>
      <c r="EE682" s="755">
        <f t="shared" si="1100"/>
        <v>8.1499999999999906E-2</v>
      </c>
      <c r="EF682" s="755">
        <f t="shared" si="1100"/>
        <v>6.0800000000000187E-2</v>
      </c>
      <c r="EG682" s="755">
        <f t="shared" si="1100"/>
        <v>5.04E-2</v>
      </c>
      <c r="EH682" s="755">
        <f t="shared" si="1100"/>
        <v>3.0200000000000005E-2</v>
      </c>
      <c r="EI682" s="755">
        <f t="shared" si="1100"/>
        <v>3.0200000000000005E-2</v>
      </c>
      <c r="EJ682" s="756">
        <f t="shared" si="1100"/>
        <v>3.0200000000000005E-2</v>
      </c>
      <c r="EK682" s="99"/>
      <c r="EL682" s="99"/>
      <c r="EM682" s="99"/>
      <c r="EN682" s="99"/>
      <c r="EO682" s="99"/>
      <c r="EP682" s="99"/>
      <c r="EQ682" s="99"/>
      <c r="ER682" s="99"/>
      <c r="ES682" s="99"/>
      <c r="ET682" s="99"/>
      <c r="EU682" s="99"/>
      <c r="EV682" s="99"/>
      <c r="EW682" s="99"/>
      <c r="EX682" s="99"/>
      <c r="EY682" s="99"/>
      <c r="EZ682" s="99"/>
      <c r="FA682" s="99"/>
      <c r="FB682" s="99"/>
      <c r="FC682" s="99"/>
      <c r="FD682" s="99"/>
      <c r="FE682" s="99"/>
      <c r="FF682" s="99"/>
      <c r="FG682" s="99"/>
      <c r="FH682" s="99"/>
      <c r="FI682" s="99"/>
      <c r="FJ682" s="99"/>
      <c r="FK682" s="99"/>
      <c r="FL682" s="99"/>
      <c r="FM682" s="99"/>
      <c r="FN682" s="99"/>
      <c r="FO682" s="99"/>
      <c r="FP682" s="99"/>
      <c r="FQ682" s="99"/>
      <c r="FR682" s="99"/>
      <c r="FS682" s="99"/>
      <c r="FT682" s="99"/>
      <c r="FU682" s="99"/>
      <c r="FV682" s="99"/>
      <c r="FW682" s="99"/>
      <c r="FX682" s="99"/>
      <c r="FY682" s="99"/>
      <c r="FZ682" s="99"/>
      <c r="GA682" s="99"/>
      <c r="GB682" s="99"/>
      <c r="GC682" s="99"/>
      <c r="GD682" s="99"/>
      <c r="GE682" s="99"/>
      <c r="GF682" s="99"/>
      <c r="GG682" s="99"/>
      <c r="GH682" s="99"/>
      <c r="GI682" s="99"/>
      <c r="GJ682" s="99"/>
      <c r="GK682" s="99"/>
      <c r="GL682" s="99"/>
      <c r="GM682" s="99"/>
      <c r="GN682" s="99"/>
      <c r="GO682" s="99"/>
      <c r="GP682" s="99"/>
      <c r="GQ682" s="99"/>
      <c r="GR682" s="99"/>
      <c r="GS682" s="99"/>
      <c r="GT682" s="99"/>
      <c r="GU682" s="99"/>
      <c r="GV682" s="99"/>
      <c r="GW682" s="99"/>
      <c r="GX682" s="99"/>
      <c r="GY682" s="99"/>
      <c r="GZ682" s="99"/>
      <c r="HA682" s="99"/>
      <c r="HB682" s="99"/>
      <c r="HC682" s="99"/>
      <c r="HD682" s="99"/>
      <c r="HE682" s="99"/>
      <c r="HF682" s="99"/>
      <c r="HG682" s="99"/>
      <c r="HH682" s="99"/>
      <c r="HI682" s="99"/>
      <c r="HJ682" s="99"/>
      <c r="HK682" s="99"/>
      <c r="HL682" s="99"/>
      <c r="HM682" s="99"/>
      <c r="HN682" s="99"/>
      <c r="HO682" s="99"/>
      <c r="HP682" s="99"/>
      <c r="HQ682" s="99"/>
      <c r="HR682" s="99"/>
      <c r="HS682" s="99"/>
      <c r="HT682" s="99"/>
      <c r="HU682" s="99"/>
      <c r="HV682" s="99"/>
      <c r="HW682" s="99"/>
    </row>
    <row r="683" spans="1:231" ht="13.5" hidden="1" customHeight="1" outlineLevel="1">
      <c r="A683" s="4"/>
      <c r="H683" s="4"/>
      <c r="I683" s="1076" t="s">
        <v>421</v>
      </c>
      <c r="J683" s="20"/>
      <c r="K683" s="20"/>
      <c r="L683" s="20"/>
      <c r="M683" s="20"/>
      <c r="N683" s="20"/>
      <c r="O683" s="20"/>
      <c r="P683" s="20"/>
      <c r="Q683" s="20"/>
      <c r="R683" s="20"/>
      <c r="S683" s="20"/>
      <c r="T683" s="20"/>
      <c r="U683" s="20"/>
      <c r="V683" s="20"/>
      <c r="W683" s="20"/>
      <c r="X683" s="20"/>
      <c r="Y683" s="20"/>
      <c r="Z683" s="20"/>
      <c r="AA683" s="20"/>
      <c r="AB683" s="20"/>
      <c r="AC683" s="20"/>
      <c r="AD683" s="20"/>
      <c r="AE683" s="20"/>
      <c r="AF683" s="20"/>
      <c r="AG683" s="20"/>
      <c r="AH683" s="20"/>
      <c r="AI683" s="20"/>
      <c r="AJ683" s="20"/>
      <c r="AK683" s="20"/>
      <c r="AL683" s="20"/>
      <c r="AM683" s="20"/>
      <c r="AN683" s="20"/>
      <c r="AO683" s="20"/>
      <c r="AP683" s="20"/>
      <c r="AQ683" s="20"/>
      <c r="AR683" s="20"/>
      <c r="AS683" s="20"/>
      <c r="AT683" s="615"/>
      <c r="AU683" s="141"/>
      <c r="AV683" s="141"/>
      <c r="AW683" s="576"/>
      <c r="AX683" s="636"/>
      <c r="AY683" s="174"/>
      <c r="AZ683" s="174"/>
      <c r="BA683" s="574"/>
      <c r="BB683" s="636"/>
      <c r="BC683" s="174"/>
      <c r="BD683" s="174"/>
      <c r="BE683" s="574"/>
      <c r="BF683" s="636"/>
      <c r="BG683" s="174"/>
      <c r="BH683" s="174"/>
      <c r="BI683" s="574"/>
      <c r="BJ683" s="636"/>
      <c r="BK683" s="174"/>
      <c r="BL683" s="174"/>
      <c r="BM683" s="574"/>
      <c r="BN683" s="636"/>
      <c r="BO683" s="174"/>
      <c r="BP683" s="174"/>
      <c r="BQ683" s="574"/>
      <c r="BR683" s="734">
        <f t="shared" si="1096"/>
        <v>-0.1095594020456323</v>
      </c>
      <c r="BS683" s="755">
        <f t="shared" si="1096"/>
        <v>-0.18104575163398706</v>
      </c>
      <c r="BT683" s="755">
        <f t="shared" si="1096"/>
        <v>-0.28385620915032683</v>
      </c>
      <c r="BU683" s="756">
        <f t="shared" si="1096"/>
        <v>-0.99967320261437909</v>
      </c>
      <c r="BV683" s="734">
        <f t="shared" si="1096"/>
        <v>-1</v>
      </c>
      <c r="BW683" s="755">
        <f t="shared" si="1096"/>
        <v>-1</v>
      </c>
      <c r="BX683" s="755">
        <f t="shared" si="1096"/>
        <v>-1</v>
      </c>
      <c r="BY683" s="755">
        <f t="shared" si="1096"/>
        <v>-1</v>
      </c>
      <c r="BZ683" s="734" t="str">
        <f>IF(ISERROR(BZ675/BV675-1),"N/A",BZ675/BV675-1)</f>
        <v>N/A</v>
      </c>
      <c r="CA683" s="755" t="str">
        <f>IF(ISERROR(CA675/BW675-1),"N/A",CA675/BW675-1)</f>
        <v>N/A</v>
      </c>
      <c r="CB683" s="755" t="str">
        <f>IF(ISERROR(CB675/BX675-1),"N/A",CB675/BX675-1)</f>
        <v>N/A</v>
      </c>
      <c r="CC683" s="1251" t="str">
        <f>IF(ISERROR(CC675/BY675-1),"N/A",CC675/BY675-1)</f>
        <v>N/A</v>
      </c>
      <c r="CD683" s="1235" t="str">
        <f t="shared" ref="CD683:CG683" si="1101">IF(ISERROR(CD675/BZ675-1),"N/A",CD675/BZ675-1)</f>
        <v>N/A</v>
      </c>
      <c r="CE683" s="1235" t="str">
        <f t="shared" si="1101"/>
        <v>N/A</v>
      </c>
      <c r="CF683" s="1235" t="str">
        <f t="shared" si="1101"/>
        <v>N/A</v>
      </c>
      <c r="CG683" s="1251" t="str">
        <f t="shared" si="1101"/>
        <v>N/A</v>
      </c>
      <c r="CH683" s="174"/>
      <c r="CI683" s="174"/>
      <c r="CJ683" s="174"/>
      <c r="CK683" s="174"/>
      <c r="CL683" s="174"/>
      <c r="CM683" s="174"/>
      <c r="CN683" s="174"/>
      <c r="CO683" s="174"/>
      <c r="CP683" s="174"/>
      <c r="CQ683" s="174"/>
      <c r="CR683" s="174"/>
      <c r="CS683" s="174"/>
      <c r="CT683" s="174"/>
      <c r="CU683" s="174"/>
      <c r="CV683" s="174"/>
      <c r="CW683" s="174"/>
      <c r="CX683" s="174"/>
      <c r="CY683" s="174"/>
      <c r="CZ683" s="174"/>
      <c r="DA683" s="174"/>
      <c r="DB683" s="174"/>
      <c r="DC683" s="174"/>
      <c r="DD683" s="174"/>
      <c r="DE683" s="174"/>
      <c r="DF683" s="174"/>
      <c r="DG683" s="174"/>
      <c r="DH683" s="174"/>
      <c r="DI683" s="574"/>
      <c r="DJ683" s="1139"/>
      <c r="DK683" s="141"/>
      <c r="DL683" s="141"/>
      <c r="DM683" s="141"/>
      <c r="DN683" s="141"/>
      <c r="DO683" s="141"/>
      <c r="DP683" s="141"/>
      <c r="DQ683" s="615"/>
      <c r="DR683" s="141"/>
      <c r="DS683" s="141"/>
      <c r="DT683" s="141"/>
      <c r="DU683" s="141"/>
      <c r="DV683" s="141"/>
      <c r="DW683" s="141"/>
      <c r="DX683" s="141"/>
      <c r="DY683" s="141"/>
      <c r="DZ683" s="755">
        <f>DZ675/DY675-1</f>
        <v>-0.39375654107796931</v>
      </c>
      <c r="EA683" s="755">
        <f>EA675/DZ675-1</f>
        <v>-1</v>
      </c>
      <c r="EB683" s="1235" t="s">
        <v>476</v>
      </c>
      <c r="EC683" s="755" t="s">
        <v>476</v>
      </c>
      <c r="ED683" s="755" t="s">
        <v>476</v>
      </c>
      <c r="EE683" s="755" t="s">
        <v>476</v>
      </c>
      <c r="EF683" s="755" t="s">
        <v>476</v>
      </c>
      <c r="EG683" s="755" t="s">
        <v>476</v>
      </c>
      <c r="EH683" s="755" t="s">
        <v>476</v>
      </c>
      <c r="EI683" s="755" t="s">
        <v>476</v>
      </c>
      <c r="EJ683" s="756" t="s">
        <v>476</v>
      </c>
      <c r="EK683" s="99"/>
      <c r="EL683" s="99"/>
      <c r="EM683" s="99"/>
      <c r="EN683" s="99"/>
      <c r="EO683" s="99"/>
      <c r="EP683" s="99"/>
      <c r="EQ683" s="99"/>
      <c r="ER683" s="99"/>
      <c r="ES683" s="99"/>
      <c r="ET683" s="99"/>
      <c r="EU683" s="99"/>
      <c r="EV683" s="99"/>
      <c r="EW683" s="99"/>
      <c r="EX683" s="99"/>
      <c r="EY683" s="99"/>
      <c r="EZ683" s="99"/>
      <c r="FA683" s="99"/>
      <c r="FB683" s="99"/>
      <c r="FC683" s="99"/>
      <c r="FD683" s="99"/>
      <c r="FE683" s="99"/>
      <c r="FF683" s="99"/>
      <c r="FG683" s="99"/>
      <c r="FH683" s="99"/>
      <c r="FI683" s="99"/>
      <c r="FJ683" s="99"/>
      <c r="FK683" s="99"/>
      <c r="FL683" s="99"/>
      <c r="FM683" s="99"/>
      <c r="FN683" s="99"/>
      <c r="FO683" s="99"/>
      <c r="FP683" s="99"/>
      <c r="FQ683" s="99"/>
      <c r="FR683" s="99"/>
      <c r="FS683" s="99"/>
      <c r="FT683" s="99"/>
      <c r="FU683" s="99"/>
      <c r="FV683" s="99"/>
      <c r="FW683" s="99"/>
      <c r="FX683" s="99"/>
      <c r="FY683" s="99"/>
      <c r="FZ683" s="99"/>
      <c r="GA683" s="99"/>
      <c r="GB683" s="99"/>
      <c r="GC683" s="99"/>
      <c r="GD683" s="99"/>
      <c r="GE683" s="99"/>
      <c r="GF683" s="99"/>
      <c r="GG683" s="99"/>
      <c r="GH683" s="99"/>
      <c r="GI683" s="99"/>
      <c r="GJ683" s="99"/>
      <c r="GK683" s="99"/>
      <c r="GL683" s="99"/>
      <c r="GM683" s="99"/>
      <c r="GN683" s="99"/>
      <c r="GO683" s="99"/>
      <c r="GP683" s="99"/>
      <c r="GQ683" s="99"/>
      <c r="GR683" s="99"/>
      <c r="GS683" s="99"/>
      <c r="GT683" s="99"/>
      <c r="GU683" s="99"/>
      <c r="GV683" s="99"/>
      <c r="GW683" s="99"/>
      <c r="GX683" s="99"/>
      <c r="GY683" s="99"/>
      <c r="GZ683" s="99"/>
      <c r="HA683" s="99"/>
      <c r="HB683" s="99"/>
      <c r="HC683" s="99"/>
      <c r="HD683" s="99"/>
      <c r="HE683" s="99"/>
      <c r="HF683" s="99"/>
      <c r="HG683" s="99"/>
      <c r="HH683" s="99"/>
      <c r="HI683" s="99"/>
      <c r="HJ683" s="99"/>
      <c r="HK683" s="99"/>
      <c r="HL683" s="99"/>
      <c r="HM683" s="99"/>
      <c r="HN683" s="99"/>
      <c r="HO683" s="99"/>
      <c r="HP683" s="99"/>
      <c r="HQ683" s="99"/>
      <c r="HR683" s="99"/>
      <c r="HS683" s="99"/>
      <c r="HT683" s="99"/>
      <c r="HU683" s="99"/>
      <c r="HV683" s="99"/>
      <c r="HW683" s="99"/>
    </row>
    <row r="684" spans="1:231" ht="13.5" hidden="1" customHeight="1" outlineLevel="1">
      <c r="A684" s="4"/>
      <c r="H684" s="4"/>
      <c r="I684" s="1077" t="s">
        <v>419</v>
      </c>
      <c r="J684" s="20"/>
      <c r="K684" s="20"/>
      <c r="L684" s="20"/>
      <c r="M684" s="20"/>
      <c r="N684" s="20"/>
      <c r="O684" s="20"/>
      <c r="P684" s="20"/>
      <c r="Q684" s="20"/>
      <c r="R684" s="20"/>
      <c r="S684" s="20"/>
      <c r="T684" s="20"/>
      <c r="U684" s="20"/>
      <c r="V684" s="20"/>
      <c r="W684" s="20"/>
      <c r="X684" s="20"/>
      <c r="Y684" s="20"/>
      <c r="Z684" s="20"/>
      <c r="AA684" s="20"/>
      <c r="AB684" s="20"/>
      <c r="AC684" s="20"/>
      <c r="AD684" s="20"/>
      <c r="AE684" s="20"/>
      <c r="AF684" s="20"/>
      <c r="AG684" s="20"/>
      <c r="AH684" s="20"/>
      <c r="AI684" s="20"/>
      <c r="AJ684" s="20"/>
      <c r="AK684" s="20"/>
      <c r="AL684" s="20"/>
      <c r="AM684" s="20"/>
      <c r="AN684" s="20"/>
      <c r="AO684" s="20"/>
      <c r="AP684" s="20"/>
      <c r="AQ684" s="20"/>
      <c r="AR684" s="20"/>
      <c r="AS684" s="20"/>
      <c r="AT684" s="615"/>
      <c r="AU684" s="141"/>
      <c r="AV684" s="141"/>
      <c r="AW684" s="576"/>
      <c r="AX684" s="636"/>
      <c r="AY684" s="174"/>
      <c r="AZ684" s="174"/>
      <c r="BA684" s="574"/>
      <c r="BB684" s="636"/>
      <c r="BC684" s="174"/>
      <c r="BD684" s="174"/>
      <c r="BE684" s="574"/>
      <c r="BF684" s="636"/>
      <c r="BG684" s="174"/>
      <c r="BH684" s="174"/>
      <c r="BI684" s="574"/>
      <c r="BJ684" s="636"/>
      <c r="BK684" s="174"/>
      <c r="BL684" s="174"/>
      <c r="BM684" s="574"/>
      <c r="BN684" s="636"/>
      <c r="BO684" s="174"/>
      <c r="BP684" s="174"/>
      <c r="BQ684" s="574"/>
      <c r="BR684" s="733">
        <f t="shared" si="1096"/>
        <v>0.42233740871931813</v>
      </c>
      <c r="BS684" s="754">
        <f t="shared" si="1096"/>
        <v>0.28826331822045903</v>
      </c>
      <c r="BT684" s="754">
        <f t="shared" si="1096"/>
        <v>0.21928184400436002</v>
      </c>
      <c r="BU684" s="752">
        <f t="shared" si="1096"/>
        <v>0.13309487232400108</v>
      </c>
      <c r="BV684" s="733">
        <f t="shared" si="1096"/>
        <v>0.23394947672847577</v>
      </c>
      <c r="BW684" s="754">
        <f t="shared" si="1096"/>
        <v>0.31679050872622505</v>
      </c>
      <c r="BX684" s="754">
        <f t="shared" si="1096"/>
        <v>0.35011713422472823</v>
      </c>
      <c r="BY684" s="754">
        <f t="shared" si="1096"/>
        <v>0.42078069246490823</v>
      </c>
      <c r="BZ684" s="733">
        <f t="shared" si="1097"/>
        <v>0.36319032202697654</v>
      </c>
      <c r="CA684" s="754">
        <f t="shared" si="1098"/>
        <v>0.29747661404827541</v>
      </c>
      <c r="CB684" s="754">
        <f t="shared" si="1098"/>
        <v>0.26972488593302923</v>
      </c>
      <c r="CC684" s="752">
        <f>CC676/BY676-1</f>
        <v>0.26092054976618306</v>
      </c>
      <c r="CD684" s="754">
        <f t="shared" ref="CD684:CG684" si="1102">CD676/BZ676-1</f>
        <v>0.16014905405518531</v>
      </c>
      <c r="CE684" s="754">
        <f t="shared" si="1102"/>
        <v>0.17412064130675309</v>
      </c>
      <c r="CF684" s="754">
        <f t="shared" si="1102"/>
        <v>0.15759412806588857</v>
      </c>
      <c r="CG684" s="752">
        <f t="shared" si="1102"/>
        <v>0.15351260402661993</v>
      </c>
      <c r="CH684" s="174"/>
      <c r="CI684" s="174"/>
      <c r="CJ684" s="174"/>
      <c r="CK684" s="174"/>
      <c r="CL684" s="174"/>
      <c r="CM684" s="174"/>
      <c r="CN684" s="174"/>
      <c r="CO684" s="174"/>
      <c r="CP684" s="174"/>
      <c r="CQ684" s="174"/>
      <c r="CR684" s="174"/>
      <c r="CS684" s="174"/>
      <c r="CT684" s="174"/>
      <c r="CU684" s="174"/>
      <c r="CV684" s="174"/>
      <c r="CW684" s="174"/>
      <c r="CX684" s="174"/>
      <c r="CY684" s="174"/>
      <c r="CZ684" s="174"/>
      <c r="DA684" s="174"/>
      <c r="DB684" s="174"/>
      <c r="DC684" s="174"/>
      <c r="DD684" s="174"/>
      <c r="DE684" s="174"/>
      <c r="DF684" s="174"/>
      <c r="DG684" s="174"/>
      <c r="DH684" s="174"/>
      <c r="DI684" s="574"/>
      <c r="DJ684" s="1139"/>
      <c r="DK684" s="141"/>
      <c r="DL684" s="141"/>
      <c r="DM684" s="141"/>
      <c r="DN684" s="141"/>
      <c r="DO684" s="141"/>
      <c r="DP684" s="141"/>
      <c r="DQ684" s="615"/>
      <c r="DR684" s="141"/>
      <c r="DS684" s="141"/>
      <c r="DT684" s="141"/>
      <c r="DU684" s="141"/>
      <c r="DV684" s="141"/>
      <c r="DW684" s="141"/>
      <c r="DX684" s="141"/>
      <c r="DY684" s="141"/>
      <c r="DZ684" s="754">
        <f t="shared" ref="DZ684:EJ684" si="1103">DZ676/DY676-1</f>
        <v>0.25376890356631354</v>
      </c>
      <c r="EA684" s="754">
        <f t="shared" si="1103"/>
        <v>0.3325135638735135</v>
      </c>
      <c r="EB684" s="754">
        <f t="shared" si="1103"/>
        <v>0.29447086342955542</v>
      </c>
      <c r="EC684" s="754">
        <f t="shared" si="1103"/>
        <v>0.16118057679610898</v>
      </c>
      <c r="ED684" s="754">
        <f t="shared" si="1103"/>
        <v>0.16203061796031859</v>
      </c>
      <c r="EE684" s="754">
        <f t="shared" si="1103"/>
        <v>0.14099335123272549</v>
      </c>
      <c r="EF684" s="754">
        <f t="shared" si="1103"/>
        <v>0.12314908076696485</v>
      </c>
      <c r="EG684" s="754">
        <f t="shared" si="1103"/>
        <v>0.1090858956448546</v>
      </c>
      <c r="EH684" s="754">
        <f t="shared" si="1103"/>
        <v>9.6384739648277318E-2</v>
      </c>
      <c r="EI684" s="754">
        <f t="shared" si="1103"/>
        <v>8.5745158312123593E-2</v>
      </c>
      <c r="EJ684" s="752">
        <f t="shared" si="1103"/>
        <v>7.8885765939727293E-2</v>
      </c>
      <c r="EK684" s="99"/>
      <c r="EL684" s="99"/>
      <c r="EM684" s="99"/>
      <c r="EN684" s="99"/>
      <c r="EO684" s="99"/>
      <c r="EP684" s="99"/>
      <c r="EQ684" s="99"/>
      <c r="ER684" s="99"/>
      <c r="ES684" s="99"/>
      <c r="ET684" s="99"/>
      <c r="EU684" s="99"/>
      <c r="EV684" s="99"/>
      <c r="EW684" s="99"/>
      <c r="EX684" s="99"/>
      <c r="EY684" s="99"/>
      <c r="EZ684" s="99"/>
      <c r="FA684" s="99"/>
      <c r="FB684" s="99"/>
      <c r="FC684" s="99"/>
      <c r="FD684" s="99"/>
      <c r="FE684" s="99"/>
      <c r="FF684" s="99"/>
      <c r="FG684" s="99"/>
      <c r="FH684" s="99"/>
      <c r="FI684" s="99"/>
      <c r="FJ684" s="99"/>
      <c r="FK684" s="99"/>
      <c r="FL684" s="99"/>
      <c r="FM684" s="99"/>
      <c r="FN684" s="99"/>
      <c r="FO684" s="99"/>
      <c r="FP684" s="99"/>
      <c r="FQ684" s="99"/>
      <c r="FR684" s="99"/>
      <c r="FS684" s="99"/>
      <c r="FT684" s="99"/>
      <c r="FU684" s="99"/>
      <c r="FV684" s="99"/>
      <c r="FW684" s="99"/>
      <c r="FX684" s="99"/>
      <c r="FY684" s="99"/>
      <c r="FZ684" s="99"/>
      <c r="GA684" s="99"/>
      <c r="GB684" s="99"/>
      <c r="GC684" s="99"/>
      <c r="GD684" s="99"/>
      <c r="GE684" s="99"/>
      <c r="GF684" s="99"/>
      <c r="GG684" s="99"/>
      <c r="GH684" s="99"/>
      <c r="GI684" s="99"/>
      <c r="GJ684" s="99"/>
      <c r="GK684" s="99"/>
      <c r="GL684" s="99"/>
      <c r="GM684" s="99"/>
      <c r="GN684" s="99"/>
      <c r="GO684" s="99"/>
      <c r="GP684" s="99"/>
      <c r="GQ684" s="99"/>
      <c r="GR684" s="99"/>
      <c r="GS684" s="99"/>
      <c r="GT684" s="99"/>
      <c r="GU684" s="99"/>
      <c r="GV684" s="99"/>
      <c r="GW684" s="99"/>
      <c r="GX684" s="99"/>
      <c r="GY684" s="99"/>
      <c r="GZ684" s="99"/>
      <c r="HA684" s="99"/>
      <c r="HB684" s="99"/>
      <c r="HC684" s="99"/>
      <c r="HD684" s="99"/>
      <c r="HE684" s="99"/>
      <c r="HF684" s="99"/>
      <c r="HG684" s="99"/>
      <c r="HH684" s="99"/>
      <c r="HI684" s="99"/>
      <c r="HJ684" s="99"/>
      <c r="HK684" s="99"/>
      <c r="HL684" s="99"/>
      <c r="HM684" s="99"/>
      <c r="HN684" s="99"/>
      <c r="HO684" s="99"/>
      <c r="HP684" s="99"/>
      <c r="HQ684" s="99"/>
      <c r="HR684" s="99"/>
      <c r="HS684" s="99"/>
      <c r="HT684" s="99"/>
      <c r="HU684" s="99"/>
      <c r="HV684" s="99"/>
      <c r="HW684" s="99"/>
    </row>
    <row r="685" spans="1:231" ht="13.5" hidden="1" customHeight="1" outlineLevel="1">
      <c r="A685" s="4"/>
      <c r="H685" s="4"/>
      <c r="I685" s="1076" t="s">
        <v>243</v>
      </c>
      <c r="J685" s="20"/>
      <c r="K685" s="20"/>
      <c r="L685" s="20"/>
      <c r="M685" s="20"/>
      <c r="N685" s="20"/>
      <c r="O685" s="20"/>
      <c r="P685" s="20"/>
      <c r="Q685" s="20"/>
      <c r="R685" s="20"/>
      <c r="S685" s="20"/>
      <c r="T685" s="20"/>
      <c r="U685" s="20"/>
      <c r="V685" s="20"/>
      <c r="W685" s="20"/>
      <c r="X685" s="20"/>
      <c r="Y685" s="20"/>
      <c r="Z685" s="20"/>
      <c r="AA685" s="20"/>
      <c r="AB685" s="20"/>
      <c r="AC685" s="20"/>
      <c r="AD685" s="20"/>
      <c r="AE685" s="20"/>
      <c r="AF685" s="20"/>
      <c r="AG685" s="20"/>
      <c r="AH685" s="20"/>
      <c r="AI685" s="20"/>
      <c r="AJ685" s="20"/>
      <c r="AK685" s="20"/>
      <c r="AL685" s="20"/>
      <c r="AM685" s="20"/>
      <c r="AN685" s="20"/>
      <c r="AO685" s="20"/>
      <c r="AP685" s="20"/>
      <c r="AQ685" s="20"/>
      <c r="AR685" s="20"/>
      <c r="AS685" s="20"/>
      <c r="AT685" s="615"/>
      <c r="AU685" s="141"/>
      <c r="AV685" s="141"/>
      <c r="AW685" s="576"/>
      <c r="AX685" s="636"/>
      <c r="AY685" s="174"/>
      <c r="AZ685" s="174"/>
      <c r="BA685" s="574"/>
      <c r="BB685" s="636"/>
      <c r="BC685" s="174"/>
      <c r="BD685" s="174"/>
      <c r="BE685" s="574"/>
      <c r="BF685" s="636"/>
      <c r="BG685" s="174"/>
      <c r="BH685" s="174"/>
      <c r="BI685" s="574"/>
      <c r="BJ685" s="636"/>
      <c r="BK685" s="174"/>
      <c r="BL685" s="174"/>
      <c r="BM685" s="574"/>
      <c r="BN685" s="636"/>
      <c r="BO685" s="174"/>
      <c r="BP685" s="174"/>
      <c r="BQ685" s="574"/>
      <c r="BR685" s="734">
        <f>BR677/BN677-1</f>
        <v>4.6599084368868615E-2</v>
      </c>
      <c r="BS685" s="755">
        <f t="shared" si="1096"/>
        <v>-0.13558810712968861</v>
      </c>
      <c r="BT685" s="755">
        <f t="shared" si="1096"/>
        <v>-0.21871989902680444</v>
      </c>
      <c r="BU685" s="756">
        <f t="shared" si="1096"/>
        <v>-0.23787353832828062</v>
      </c>
      <c r="BV685" s="734">
        <f t="shared" si="1096"/>
        <v>-0.33522105920949852</v>
      </c>
      <c r="BW685" s="755">
        <f t="shared" si="1096"/>
        <v>-0.34717698154180232</v>
      </c>
      <c r="BX685" s="755">
        <f t="shared" si="1096"/>
        <v>-0.24768302015134758</v>
      </c>
      <c r="BY685" s="755">
        <f t="shared" si="1096"/>
        <v>-0.19605057536581905</v>
      </c>
      <c r="BZ685" s="734">
        <f t="shared" si="1097"/>
        <v>-9.2356500793137952E-2</v>
      </c>
      <c r="CA685" s="755">
        <f t="shared" si="1098"/>
        <v>8.6724086724086824E-2</v>
      </c>
      <c r="CB685" s="755">
        <f t="shared" si="1098"/>
        <v>8.1487341772152E-2</v>
      </c>
      <c r="CC685" s="756">
        <f>CC677/BY677-1</f>
        <v>-1.4195676503504728E-2</v>
      </c>
      <c r="CD685" s="755">
        <f t="shared" ref="CD685:CG685" si="1104">CD677/BZ677-1</f>
        <v>9.000000000000008E-2</v>
      </c>
      <c r="CE685" s="755">
        <f t="shared" si="1104"/>
        <v>0</v>
      </c>
      <c r="CF685" s="755">
        <f t="shared" si="1104"/>
        <v>0</v>
      </c>
      <c r="CG685" s="756">
        <f t="shared" si="1104"/>
        <v>6.0000000000000053E-2</v>
      </c>
      <c r="CH685" s="174"/>
      <c r="CI685" s="174"/>
      <c r="CJ685" s="174"/>
      <c r="CK685" s="174"/>
      <c r="CL685" s="174"/>
      <c r="CM685" s="174"/>
      <c r="CN685" s="174"/>
      <c r="CO685" s="174"/>
      <c r="CP685" s="174"/>
      <c r="CQ685" s="174"/>
      <c r="CR685" s="174"/>
      <c r="CS685" s="174"/>
      <c r="CT685" s="174"/>
      <c r="CU685" s="174"/>
      <c r="CV685" s="174"/>
      <c r="CW685" s="174"/>
      <c r="CX685" s="174"/>
      <c r="CY685" s="174"/>
      <c r="CZ685" s="174"/>
      <c r="DA685" s="174"/>
      <c r="DB685" s="174"/>
      <c r="DC685" s="174"/>
      <c r="DD685" s="174"/>
      <c r="DE685" s="174"/>
      <c r="DF685" s="174"/>
      <c r="DG685" s="174"/>
      <c r="DH685" s="174"/>
      <c r="DI685" s="574"/>
      <c r="DJ685" s="1139"/>
      <c r="DK685" s="141"/>
      <c r="DL685" s="141"/>
      <c r="DM685" s="141"/>
      <c r="DN685" s="141"/>
      <c r="DO685" s="141"/>
      <c r="DP685" s="141"/>
      <c r="DQ685" s="615"/>
      <c r="DR685" s="141"/>
      <c r="DS685" s="141"/>
      <c r="DT685" s="141"/>
      <c r="DU685" s="141"/>
      <c r="DV685" s="141"/>
      <c r="DW685" s="141"/>
      <c r="DX685" s="141"/>
      <c r="DY685" s="141"/>
      <c r="DZ685" s="755">
        <f t="shared" ref="DZ685:EJ685" si="1105">DZ677/DY677-1</f>
        <v>-0.14343692022263455</v>
      </c>
      <c r="EA685" s="755">
        <f t="shared" si="1105"/>
        <v>-0.28638668763211861</v>
      </c>
      <c r="EB685" s="755">
        <f t="shared" si="1105"/>
        <v>1.5891082607363272E-2</v>
      </c>
      <c r="EC685" s="755">
        <f t="shared" si="1105"/>
        <v>3.4395845901922018E-2</v>
      </c>
      <c r="ED685" s="755">
        <f t="shared" si="1105"/>
        <v>5.0000000000000044E-2</v>
      </c>
      <c r="EE685" s="755">
        <f t="shared" si="1105"/>
        <v>5.0000000000000044E-2</v>
      </c>
      <c r="EF685" s="755">
        <f t="shared" si="1105"/>
        <v>4.4999999999999929E-2</v>
      </c>
      <c r="EG685" s="755">
        <f t="shared" si="1105"/>
        <v>4.4999999999999929E-2</v>
      </c>
      <c r="EH685" s="755">
        <f t="shared" si="1105"/>
        <v>4.4999999999999929E-2</v>
      </c>
      <c r="EI685" s="755">
        <f t="shared" si="1105"/>
        <v>4.4999999999999929E-2</v>
      </c>
      <c r="EJ685" s="756">
        <f t="shared" si="1105"/>
        <v>4.4999999999999929E-2</v>
      </c>
      <c r="EK685" s="99"/>
      <c r="EL685" s="99"/>
      <c r="EM685" s="99"/>
      <c r="EN685" s="99"/>
      <c r="EO685" s="99"/>
      <c r="EP685" s="99"/>
      <c r="EQ685" s="99"/>
      <c r="ER685" s="99"/>
      <c r="ES685" s="99"/>
      <c r="ET685" s="99"/>
      <c r="EU685" s="99"/>
      <c r="EV685" s="99"/>
      <c r="EW685" s="99"/>
      <c r="EX685" s="99"/>
      <c r="EY685" s="99"/>
      <c r="EZ685" s="99"/>
      <c r="FA685" s="99"/>
      <c r="FB685" s="99"/>
      <c r="FC685" s="99"/>
      <c r="FD685" s="99"/>
      <c r="FE685" s="99"/>
      <c r="FF685" s="99"/>
      <c r="FG685" s="99"/>
      <c r="FH685" s="99"/>
      <c r="FI685" s="99"/>
      <c r="FJ685" s="99"/>
      <c r="FK685" s="99"/>
      <c r="FL685" s="99"/>
      <c r="FM685" s="99"/>
      <c r="FN685" s="99"/>
      <c r="FO685" s="99"/>
      <c r="FP685" s="99"/>
      <c r="FQ685" s="99"/>
      <c r="FR685" s="99"/>
      <c r="FS685" s="99"/>
      <c r="FT685" s="99"/>
      <c r="FU685" s="99"/>
      <c r="FV685" s="99"/>
      <c r="FW685" s="99"/>
      <c r="FX685" s="99"/>
      <c r="FY685" s="99"/>
      <c r="FZ685" s="99"/>
      <c r="GA685" s="99"/>
      <c r="GB685" s="99"/>
      <c r="GC685" s="99"/>
      <c r="GD685" s="99"/>
      <c r="GE685" s="99"/>
      <c r="GF685" s="99"/>
      <c r="GG685" s="99"/>
      <c r="GH685" s="99"/>
      <c r="GI685" s="99"/>
      <c r="GJ685" s="99"/>
      <c r="GK685" s="99"/>
      <c r="GL685" s="99"/>
      <c r="GM685" s="99"/>
      <c r="GN685" s="99"/>
      <c r="GO685" s="99"/>
      <c r="GP685" s="99"/>
      <c r="GQ685" s="99"/>
      <c r="GR685" s="99"/>
      <c r="GS685" s="99"/>
      <c r="GT685" s="99"/>
      <c r="GU685" s="99"/>
      <c r="GV685" s="99"/>
      <c r="GW685" s="99"/>
      <c r="GX685" s="99"/>
      <c r="GY685" s="99"/>
      <c r="GZ685" s="99"/>
      <c r="HA685" s="99"/>
      <c r="HB685" s="99"/>
      <c r="HC685" s="99"/>
      <c r="HD685" s="99"/>
      <c r="HE685" s="99"/>
      <c r="HF685" s="99"/>
      <c r="HG685" s="99"/>
      <c r="HH685" s="99"/>
      <c r="HI685" s="99"/>
      <c r="HJ685" s="99"/>
      <c r="HK685" s="99"/>
      <c r="HL685" s="99"/>
      <c r="HM685" s="99"/>
      <c r="HN685" s="99"/>
      <c r="HO685" s="99"/>
      <c r="HP685" s="99"/>
      <c r="HQ685" s="99"/>
      <c r="HR685" s="99"/>
      <c r="HS685" s="99"/>
      <c r="HT685" s="99"/>
      <c r="HU685" s="99"/>
      <c r="HV685" s="99"/>
      <c r="HW685" s="99"/>
    </row>
    <row r="686" spans="1:231" ht="13.5" hidden="1" customHeight="1" outlineLevel="1">
      <c r="A686" s="4"/>
      <c r="H686" s="4"/>
      <c r="I686" s="1077" t="s">
        <v>416</v>
      </c>
      <c r="J686" s="20"/>
      <c r="K686" s="20"/>
      <c r="L686" s="20"/>
      <c r="M686" s="20"/>
      <c r="N686" s="20"/>
      <c r="O686" s="20"/>
      <c r="P686" s="20"/>
      <c r="Q686" s="20"/>
      <c r="R686" s="20"/>
      <c r="S686" s="20"/>
      <c r="T686" s="20"/>
      <c r="U686" s="20"/>
      <c r="V686" s="20"/>
      <c r="W686" s="20"/>
      <c r="X686" s="20"/>
      <c r="Y686" s="20"/>
      <c r="Z686" s="20"/>
      <c r="AA686" s="20"/>
      <c r="AB686" s="20"/>
      <c r="AC686" s="20"/>
      <c r="AD686" s="20"/>
      <c r="AE686" s="20"/>
      <c r="AF686" s="20"/>
      <c r="AG686" s="20"/>
      <c r="AH686" s="20"/>
      <c r="AI686" s="20"/>
      <c r="AJ686" s="20"/>
      <c r="AK686" s="20"/>
      <c r="AL686" s="20"/>
      <c r="AM686" s="20"/>
      <c r="AN686" s="20"/>
      <c r="AO686" s="20"/>
      <c r="AP686" s="20"/>
      <c r="AQ686" s="20"/>
      <c r="AR686" s="20"/>
      <c r="AS686" s="20"/>
      <c r="AT686" s="615"/>
      <c r="AU686" s="141"/>
      <c r="AV686" s="141"/>
      <c r="AW686" s="576"/>
      <c r="AX686" s="636"/>
      <c r="AY686" s="174"/>
      <c r="AZ686" s="174"/>
      <c r="BA686" s="574"/>
      <c r="BB686" s="636"/>
      <c r="BC686" s="174"/>
      <c r="BD686" s="174"/>
      <c r="BE686" s="574"/>
      <c r="BF686" s="636"/>
      <c r="BG686" s="174"/>
      <c r="BH686" s="174"/>
      <c r="BI686" s="574"/>
      <c r="BJ686" s="636"/>
      <c r="BK686" s="174"/>
      <c r="BL686" s="174"/>
      <c r="BM686" s="574"/>
      <c r="BN686" s="636"/>
      <c r="BO686" s="174"/>
      <c r="BP686" s="174"/>
      <c r="BQ686" s="574"/>
      <c r="BR686" s="733">
        <f t="shared" si="1096"/>
        <v>0.34620194975690177</v>
      </c>
      <c r="BS686" s="754">
        <f t="shared" si="1096"/>
        <v>0.1996903916335695</v>
      </c>
      <c r="BT686" s="754">
        <f>BT678/BP678-1</f>
        <v>0.13463636947172453</v>
      </c>
      <c r="BU686" s="752">
        <f t="shared" si="1096"/>
        <v>6.826366944817619E-2</v>
      </c>
      <c r="BV686" s="733">
        <f t="shared" si="1096"/>
        <v>0.14428632076342374</v>
      </c>
      <c r="BW686" s="754">
        <f t="shared" si="1096"/>
        <v>0.21681682032358429</v>
      </c>
      <c r="BX686" s="754">
        <f t="shared" si="1096"/>
        <v>0.27056826860521044</v>
      </c>
      <c r="BY686" s="754">
        <f t="shared" si="1096"/>
        <v>0.34387435791462506</v>
      </c>
      <c r="BZ686" s="733">
        <f t="shared" si="1097"/>
        <v>0.32149885472787676</v>
      </c>
      <c r="CA686" s="754">
        <f t="shared" si="1098"/>
        <v>0.2804518169124246</v>
      </c>
      <c r="CB686" s="754">
        <f t="shared" si="1098"/>
        <v>0.25489331766046863</v>
      </c>
      <c r="CC686" s="752">
        <f>CC678/BY678-1</f>
        <v>0.24040033038679831</v>
      </c>
      <c r="CD686" s="754">
        <f t="shared" ref="CD686:CG686" si="1106">CD678/BZ678-1</f>
        <v>0.15573960339462745</v>
      </c>
      <c r="CE686" s="754">
        <f t="shared" si="1106"/>
        <v>0.16218308412966098</v>
      </c>
      <c r="CF686" s="754">
        <f t="shared" si="1106"/>
        <v>0.14689285385286266</v>
      </c>
      <c r="CG686" s="752">
        <f t="shared" si="1106"/>
        <v>0.14796934988788335</v>
      </c>
      <c r="CH686" s="174"/>
      <c r="CI686" s="174"/>
      <c r="CJ686" s="174"/>
      <c r="CK686" s="174"/>
      <c r="CL686" s="174"/>
      <c r="CM686" s="174"/>
      <c r="CN686" s="174"/>
      <c r="CO686" s="174"/>
      <c r="CP686" s="174"/>
      <c r="CQ686" s="174"/>
      <c r="CR686" s="174"/>
      <c r="CS686" s="174"/>
      <c r="CT686" s="174"/>
      <c r="CU686" s="174"/>
      <c r="CV686" s="174"/>
      <c r="CW686" s="174"/>
      <c r="CX686" s="174"/>
      <c r="CY686" s="174"/>
      <c r="CZ686" s="174"/>
      <c r="DA686" s="174"/>
      <c r="DB686" s="174"/>
      <c r="DC686" s="174"/>
      <c r="DD686" s="174"/>
      <c r="DE686" s="174"/>
      <c r="DF686" s="174"/>
      <c r="DG686" s="174"/>
      <c r="DH686" s="174"/>
      <c r="DI686" s="574"/>
      <c r="DJ686" s="1139"/>
      <c r="DK686" s="141"/>
      <c r="DL686" s="141"/>
      <c r="DM686" s="141"/>
      <c r="DN686" s="141"/>
      <c r="DO686" s="141"/>
      <c r="DP686" s="141"/>
      <c r="DQ686" s="615"/>
      <c r="DR686" s="141"/>
      <c r="DS686" s="141"/>
      <c r="DT686" s="141"/>
      <c r="DU686" s="141"/>
      <c r="DV686" s="141"/>
      <c r="DW686" s="141"/>
      <c r="DX686" s="141"/>
      <c r="DY686" s="141"/>
      <c r="DZ686" s="754">
        <f t="shared" ref="DZ686:EJ686" si="1107">DZ678/DY678-1</f>
        <v>0.17670218454876929</v>
      </c>
      <c r="EA686" s="754">
        <f t="shared" si="1107"/>
        <v>0.24510284071271538</v>
      </c>
      <c r="EB686" s="754">
        <f t="shared" si="1107"/>
        <v>0.2719206131901073</v>
      </c>
      <c r="EC686" s="754">
        <f t="shared" si="1107"/>
        <v>0.15298355917213313</v>
      </c>
      <c r="ED686" s="754">
        <f t="shared" si="1107"/>
        <v>0.15553247442035167</v>
      </c>
      <c r="EE686" s="754">
        <f t="shared" si="1107"/>
        <v>0.13619745947140327</v>
      </c>
      <c r="EF686" s="754">
        <f t="shared" si="1107"/>
        <v>0.11934264003545358</v>
      </c>
      <c r="EG686" s="754">
        <f t="shared" si="1107"/>
        <v>0.10617175238010068</v>
      </c>
      <c r="EH686" s="754">
        <f t="shared" si="1107"/>
        <v>9.4177363592264918E-2</v>
      </c>
      <c r="EI686" s="754">
        <f t="shared" si="1107"/>
        <v>8.407350296787186E-2</v>
      </c>
      <c r="EJ686" s="752">
        <f t="shared" si="1107"/>
        <v>7.7545640044313968E-2</v>
      </c>
      <c r="EK686" s="99"/>
      <c r="EL686" s="99"/>
      <c r="EM686" s="99"/>
      <c r="EN686" s="99"/>
      <c r="EO686" s="99"/>
      <c r="EP686" s="99"/>
      <c r="EQ686" s="99"/>
      <c r="ER686" s="99"/>
      <c r="ES686" s="99"/>
      <c r="ET686" s="99"/>
      <c r="EU686" s="99"/>
      <c r="EV686" s="99"/>
      <c r="EW686" s="99"/>
      <c r="EX686" s="99"/>
      <c r="EY686" s="99"/>
      <c r="EZ686" s="99"/>
      <c r="FA686" s="99"/>
      <c r="FB686" s="99"/>
      <c r="FC686" s="99"/>
      <c r="FD686" s="99"/>
      <c r="FE686" s="99"/>
      <c r="FF686" s="99"/>
      <c r="FG686" s="99"/>
      <c r="FH686" s="99"/>
      <c r="FI686" s="99"/>
      <c r="FJ686" s="99"/>
      <c r="FK686" s="99"/>
      <c r="FL686" s="99"/>
      <c r="FM686" s="99"/>
      <c r="FN686" s="99"/>
      <c r="FO686" s="99"/>
      <c r="FP686" s="99"/>
      <c r="FQ686" s="99"/>
      <c r="FR686" s="99"/>
      <c r="FS686" s="99"/>
      <c r="FT686" s="99"/>
      <c r="FU686" s="99"/>
      <c r="FV686" s="99"/>
      <c r="FW686" s="99"/>
      <c r="FX686" s="99"/>
      <c r="FY686" s="99"/>
      <c r="FZ686" s="99"/>
      <c r="GA686" s="99"/>
      <c r="GB686" s="99"/>
      <c r="GC686" s="99"/>
      <c r="GD686" s="99"/>
      <c r="GE686" s="99"/>
      <c r="GF686" s="99"/>
      <c r="GG686" s="99"/>
      <c r="GH686" s="99"/>
      <c r="GI686" s="99"/>
      <c r="GJ686" s="99"/>
      <c r="GK686" s="99"/>
      <c r="GL686" s="99"/>
      <c r="GM686" s="99"/>
      <c r="GN686" s="99"/>
      <c r="GO686" s="99"/>
      <c r="GP686" s="99"/>
      <c r="GQ686" s="99"/>
      <c r="GR686" s="99"/>
      <c r="GS686" s="99"/>
      <c r="GT686" s="99"/>
      <c r="GU686" s="99"/>
      <c r="GV686" s="99"/>
      <c r="GW686" s="99"/>
      <c r="GX686" s="99"/>
      <c r="GY686" s="99"/>
      <c r="GZ686" s="99"/>
      <c r="HA686" s="99"/>
      <c r="HB686" s="99"/>
      <c r="HC686" s="99"/>
      <c r="HD686" s="99"/>
      <c r="HE686" s="99"/>
      <c r="HF686" s="99"/>
      <c r="HG686" s="99"/>
      <c r="HH686" s="99"/>
      <c r="HI686" s="99"/>
      <c r="HJ686" s="99"/>
      <c r="HK686" s="99"/>
      <c r="HL686" s="99"/>
      <c r="HM686" s="99"/>
      <c r="HN686" s="99"/>
      <c r="HO686" s="99"/>
      <c r="HP686" s="99"/>
      <c r="HQ686" s="99"/>
      <c r="HR686" s="99"/>
      <c r="HS686" s="99"/>
      <c r="HT686" s="99"/>
      <c r="HU686" s="99"/>
      <c r="HV686" s="99"/>
      <c r="HW686" s="99"/>
    </row>
    <row r="687" spans="1:231" ht="13.5" hidden="1" customHeight="1" outlineLevel="1">
      <c r="A687" s="4"/>
      <c r="H687" s="4"/>
      <c r="I687" s="1077"/>
      <c r="J687" s="20"/>
      <c r="K687" s="20"/>
      <c r="L687" s="20"/>
      <c r="M687" s="20"/>
      <c r="N687" s="20"/>
      <c r="O687" s="20"/>
      <c r="P687" s="20"/>
      <c r="Q687" s="20"/>
      <c r="R687" s="20"/>
      <c r="S687" s="20"/>
      <c r="T687" s="20"/>
      <c r="U687" s="20"/>
      <c r="V687" s="20"/>
      <c r="W687" s="20"/>
      <c r="X687" s="20"/>
      <c r="Y687" s="20"/>
      <c r="Z687" s="20"/>
      <c r="AA687" s="20"/>
      <c r="AB687" s="20"/>
      <c r="AC687" s="20"/>
      <c r="AD687" s="20"/>
      <c r="AE687" s="20"/>
      <c r="AF687" s="20"/>
      <c r="AG687" s="20"/>
      <c r="AH687" s="20"/>
      <c r="AI687" s="20"/>
      <c r="AJ687" s="20"/>
      <c r="AK687" s="20"/>
      <c r="AL687" s="20"/>
      <c r="AM687" s="20"/>
      <c r="AN687" s="20"/>
      <c r="AO687" s="20"/>
      <c r="AP687" s="20"/>
      <c r="AQ687" s="20"/>
      <c r="AR687" s="20"/>
      <c r="AS687" s="20"/>
      <c r="AT687" s="615"/>
      <c r="AU687" s="141"/>
      <c r="AV687" s="141"/>
      <c r="AW687" s="576"/>
      <c r="AX687" s="636"/>
      <c r="AY687" s="174"/>
      <c r="AZ687" s="174"/>
      <c r="BA687" s="574"/>
      <c r="BB687" s="636"/>
      <c r="BC687" s="174"/>
      <c r="BD687" s="174"/>
      <c r="BE687" s="574"/>
      <c r="BF687" s="636"/>
      <c r="BG687" s="174"/>
      <c r="BH687" s="174"/>
      <c r="BI687" s="574"/>
      <c r="BJ687" s="636"/>
      <c r="BK687" s="174"/>
      <c r="BL687" s="174"/>
      <c r="BM687" s="574"/>
      <c r="BN687" s="636"/>
      <c r="BO687" s="174"/>
      <c r="BP687" s="174"/>
      <c r="BQ687" s="574"/>
      <c r="BR687" s="636"/>
      <c r="BS687" s="174"/>
      <c r="BT687" s="174"/>
      <c r="BU687" s="574"/>
      <c r="BV687" s="636"/>
      <c r="BW687" s="174"/>
      <c r="BX687" s="174"/>
      <c r="BY687" s="174"/>
      <c r="BZ687" s="636"/>
      <c r="CA687" s="174"/>
      <c r="CB687" s="174"/>
      <c r="CC687" s="574"/>
      <c r="CD687" s="174"/>
      <c r="CE687" s="174"/>
      <c r="CF687" s="174"/>
      <c r="CG687" s="574"/>
      <c r="CH687" s="174"/>
      <c r="CI687" s="174"/>
      <c r="CJ687" s="174"/>
      <c r="CK687" s="174"/>
      <c r="CL687" s="174"/>
      <c r="CM687" s="174"/>
      <c r="CN687" s="174"/>
      <c r="CO687" s="174"/>
      <c r="CP687" s="174"/>
      <c r="CQ687" s="174"/>
      <c r="CR687" s="174"/>
      <c r="CS687" s="174"/>
      <c r="CT687" s="174"/>
      <c r="CU687" s="174"/>
      <c r="CV687" s="174"/>
      <c r="CW687" s="174"/>
      <c r="CX687" s="174"/>
      <c r="CY687" s="174"/>
      <c r="CZ687" s="174"/>
      <c r="DA687" s="174"/>
      <c r="DB687" s="174"/>
      <c r="DC687" s="174"/>
      <c r="DD687" s="174"/>
      <c r="DE687" s="174"/>
      <c r="DF687" s="174"/>
      <c r="DG687" s="174"/>
      <c r="DH687" s="174"/>
      <c r="DI687" s="574"/>
      <c r="DJ687" s="1139"/>
      <c r="DK687" s="141"/>
      <c r="DL687" s="141"/>
      <c r="DM687" s="141"/>
      <c r="DN687" s="141"/>
      <c r="DO687" s="141"/>
      <c r="DP687" s="141"/>
      <c r="DQ687" s="615"/>
      <c r="DR687" s="141"/>
      <c r="DS687" s="141"/>
      <c r="DT687" s="141"/>
      <c r="DU687" s="141"/>
      <c r="DV687" s="141"/>
      <c r="DW687" s="141"/>
      <c r="DX687" s="141"/>
      <c r="DY687" s="141"/>
      <c r="DZ687" s="141"/>
      <c r="EA687" s="141"/>
      <c r="EB687" s="174"/>
      <c r="EC687" s="174"/>
      <c r="ED687" s="174"/>
      <c r="EE687" s="174"/>
      <c r="EF687" s="174"/>
      <c r="EG687" s="174"/>
      <c r="EH687" s="174"/>
      <c r="EI687" s="174"/>
      <c r="EJ687" s="574"/>
      <c r="EK687" s="99"/>
      <c r="EL687" s="99"/>
      <c r="EM687" s="99"/>
      <c r="EN687" s="99"/>
      <c r="EO687" s="99"/>
      <c r="EP687" s="99"/>
      <c r="EQ687" s="99"/>
      <c r="ER687" s="99"/>
      <c r="ES687" s="99"/>
      <c r="ET687" s="99"/>
      <c r="EU687" s="99"/>
      <c r="EV687" s="99"/>
      <c r="EW687" s="99"/>
      <c r="EX687" s="99"/>
      <c r="EY687" s="99"/>
      <c r="EZ687" s="99"/>
      <c r="FA687" s="99"/>
      <c r="FB687" s="99"/>
      <c r="FC687" s="99"/>
      <c r="FD687" s="99"/>
      <c r="FE687" s="99"/>
      <c r="FF687" s="99"/>
      <c r="FG687" s="99"/>
      <c r="FH687" s="99"/>
      <c r="FI687" s="99"/>
      <c r="FJ687" s="99"/>
      <c r="FK687" s="99"/>
      <c r="FL687" s="99"/>
      <c r="FM687" s="99"/>
      <c r="FN687" s="99"/>
      <c r="FO687" s="99"/>
      <c r="FP687" s="99"/>
      <c r="FQ687" s="99"/>
      <c r="FR687" s="99"/>
      <c r="FS687" s="99"/>
      <c r="FT687" s="99"/>
      <c r="FU687" s="99"/>
      <c r="FV687" s="99"/>
      <c r="FW687" s="99"/>
      <c r="FX687" s="99"/>
      <c r="FY687" s="99"/>
      <c r="FZ687" s="99"/>
      <c r="GA687" s="99"/>
      <c r="GB687" s="99"/>
      <c r="GC687" s="99"/>
      <c r="GD687" s="99"/>
      <c r="GE687" s="99"/>
      <c r="GF687" s="99"/>
      <c r="GG687" s="99"/>
      <c r="GH687" s="99"/>
      <c r="GI687" s="99"/>
      <c r="GJ687" s="99"/>
      <c r="GK687" s="99"/>
      <c r="GL687" s="99"/>
      <c r="GM687" s="99"/>
      <c r="GN687" s="99"/>
      <c r="GO687" s="99"/>
      <c r="GP687" s="99"/>
      <c r="GQ687" s="99"/>
      <c r="GR687" s="99"/>
      <c r="GS687" s="99"/>
      <c r="GT687" s="99"/>
      <c r="GU687" s="99"/>
      <c r="GV687" s="99"/>
      <c r="GW687" s="99"/>
      <c r="GX687" s="99"/>
      <c r="GY687" s="99"/>
      <c r="GZ687" s="99"/>
      <c r="HA687" s="99"/>
      <c r="HB687" s="99"/>
      <c r="HC687" s="99"/>
      <c r="HD687" s="99"/>
      <c r="HE687" s="99"/>
      <c r="HF687" s="99"/>
      <c r="HG687" s="99"/>
      <c r="HH687" s="99"/>
      <c r="HI687" s="99"/>
      <c r="HJ687" s="99"/>
      <c r="HK687" s="99"/>
      <c r="HL687" s="99"/>
      <c r="HM687" s="99"/>
      <c r="HN687" s="99"/>
      <c r="HO687" s="99"/>
      <c r="HP687" s="99"/>
      <c r="HQ687" s="99"/>
      <c r="HR687" s="99"/>
      <c r="HS687" s="99"/>
      <c r="HT687" s="99"/>
      <c r="HU687" s="99"/>
      <c r="HV687" s="99"/>
      <c r="HW687" s="99"/>
    </row>
    <row r="688" spans="1:231" ht="13.5" hidden="1" customHeight="1" outlineLevel="1">
      <c r="A688" s="4"/>
      <c r="H688" s="4"/>
      <c r="I688" s="1683" t="s">
        <v>370</v>
      </c>
      <c r="J688" s="20"/>
      <c r="K688" s="20"/>
      <c r="L688" s="20"/>
      <c r="M688" s="20"/>
      <c r="N688" s="20"/>
      <c r="O688" s="20"/>
      <c r="P688" s="20"/>
      <c r="Q688" s="20"/>
      <c r="R688" s="20"/>
      <c r="S688" s="20"/>
      <c r="T688" s="20"/>
      <c r="U688" s="20"/>
      <c r="V688" s="20"/>
      <c r="W688" s="20"/>
      <c r="X688" s="20"/>
      <c r="Y688" s="20"/>
      <c r="Z688" s="20"/>
      <c r="AA688" s="20"/>
      <c r="AB688" s="20"/>
      <c r="AC688" s="20"/>
      <c r="AD688" s="20"/>
      <c r="AE688" s="20"/>
      <c r="AF688" s="20"/>
      <c r="AG688" s="20"/>
      <c r="AH688" s="20"/>
      <c r="AI688" s="20"/>
      <c r="AJ688" s="20"/>
      <c r="AK688" s="20"/>
      <c r="AL688" s="20"/>
      <c r="AM688" s="20"/>
      <c r="AN688" s="20"/>
      <c r="AO688" s="20"/>
      <c r="AP688" s="20"/>
      <c r="AQ688" s="20"/>
      <c r="AR688" s="20"/>
      <c r="AS688" s="20"/>
      <c r="AT688" s="615"/>
      <c r="AU688" s="141"/>
      <c r="AV688" s="141"/>
      <c r="AW688" s="576"/>
      <c r="AX688" s="636"/>
      <c r="AY688" s="174"/>
      <c r="AZ688" s="174"/>
      <c r="BA688" s="574"/>
      <c r="BB688" s="636"/>
      <c r="BC688" s="174"/>
      <c r="BD688" s="174"/>
      <c r="BE688" s="574"/>
      <c r="BF688" s="636"/>
      <c r="BG688" s="174"/>
      <c r="BH688" s="174"/>
      <c r="BI688" s="574"/>
      <c r="BJ688" s="636"/>
      <c r="BK688" s="174"/>
      <c r="BL688" s="174"/>
      <c r="BM688" s="574"/>
      <c r="BN688" s="728"/>
      <c r="BO688" s="174"/>
      <c r="BP688" s="174"/>
      <c r="BQ688" s="574"/>
      <c r="BR688" s="813" t="s">
        <v>434</v>
      </c>
      <c r="BS688" s="800">
        <f>(168+169)/2</f>
        <v>168.5</v>
      </c>
      <c r="BT688" s="800">
        <f>(175+177)/2</f>
        <v>176</v>
      </c>
      <c r="BU688" s="574"/>
      <c r="BV688" s="636"/>
      <c r="BW688" s="174"/>
      <c r="BX688" s="174"/>
      <c r="BY688" s="174"/>
      <c r="BZ688" s="636"/>
      <c r="CA688" s="174"/>
      <c r="CB688" s="174"/>
      <c r="CC688" s="574"/>
      <c r="CD688" s="174"/>
      <c r="CE688" s="174"/>
      <c r="CF688" s="174"/>
      <c r="CG688" s="574"/>
      <c r="CH688" s="174"/>
      <c r="CI688" s="174"/>
      <c r="CJ688" s="174"/>
      <c r="CK688" s="174"/>
      <c r="CL688" s="174"/>
      <c r="CM688" s="174"/>
      <c r="CN688" s="174"/>
      <c r="CO688" s="174"/>
      <c r="CP688" s="174"/>
      <c r="CQ688" s="174"/>
      <c r="CR688" s="174"/>
      <c r="CS688" s="174"/>
      <c r="CT688" s="174"/>
      <c r="CU688" s="174"/>
      <c r="CV688" s="174"/>
      <c r="CW688" s="174"/>
      <c r="CX688" s="174"/>
      <c r="CY688" s="174"/>
      <c r="CZ688" s="174"/>
      <c r="DA688" s="174"/>
      <c r="DB688" s="174"/>
      <c r="DC688" s="174"/>
      <c r="DD688" s="174"/>
      <c r="DE688" s="174"/>
      <c r="DF688" s="174"/>
      <c r="DG688" s="174"/>
      <c r="DH688" s="174"/>
      <c r="DI688" s="574"/>
      <c r="DJ688" s="1139"/>
      <c r="DK688" s="141"/>
      <c r="DL688" s="141"/>
      <c r="DM688" s="141"/>
      <c r="DN688" s="141"/>
      <c r="DO688" s="141"/>
      <c r="DP688" s="141"/>
      <c r="DQ688" s="615"/>
      <c r="DR688" s="141"/>
      <c r="DS688" s="141"/>
      <c r="DT688" s="141"/>
      <c r="DU688" s="141"/>
      <c r="DV688" s="141"/>
      <c r="DW688" s="141"/>
      <c r="DX688" s="141"/>
      <c r="DY688" s="141"/>
      <c r="DZ688" s="819"/>
      <c r="EA688" s="141"/>
      <c r="EB688" s="174"/>
      <c r="EC688" s="174"/>
      <c r="ED688" s="174"/>
      <c r="EE688" s="174"/>
      <c r="EF688" s="174"/>
      <c r="EG688" s="174"/>
      <c r="EH688" s="174"/>
      <c r="EI688" s="174"/>
      <c r="EJ688" s="574"/>
      <c r="EK688" s="99"/>
      <c r="EL688" s="99"/>
      <c r="EM688" s="99"/>
      <c r="EN688" s="99"/>
      <c r="EO688" s="99"/>
      <c r="EP688" s="99"/>
      <c r="EQ688" s="99"/>
      <c r="ER688" s="99"/>
      <c r="ES688" s="99"/>
      <c r="ET688" s="99"/>
      <c r="EU688" s="99"/>
      <c r="EV688" s="99"/>
      <c r="EW688" s="99"/>
      <c r="EX688" s="99"/>
      <c r="EY688" s="99"/>
      <c r="EZ688" s="99"/>
      <c r="FA688" s="99"/>
      <c r="FB688" s="99"/>
      <c r="FC688" s="99"/>
      <c r="FD688" s="99"/>
      <c r="FE688" s="99"/>
      <c r="FF688" s="99"/>
      <c r="FG688" s="99"/>
      <c r="FH688" s="99"/>
      <c r="FI688" s="99"/>
      <c r="FJ688" s="99"/>
      <c r="FK688" s="99"/>
      <c r="FL688" s="99"/>
      <c r="FM688" s="99"/>
      <c r="FN688" s="99"/>
      <c r="FO688" s="99"/>
      <c r="FP688" s="99"/>
      <c r="FQ688" s="99"/>
      <c r="FR688" s="99"/>
      <c r="FS688" s="99"/>
      <c r="FT688" s="99"/>
      <c r="FU688" s="99"/>
      <c r="FV688" s="99"/>
      <c r="FW688" s="99"/>
      <c r="FX688" s="99"/>
      <c r="FY688" s="99"/>
      <c r="FZ688" s="99"/>
      <c r="GA688" s="99"/>
      <c r="GB688" s="99"/>
      <c r="GC688" s="99"/>
      <c r="GD688" s="99"/>
      <c r="GE688" s="99"/>
      <c r="GF688" s="99"/>
      <c r="GG688" s="99"/>
      <c r="GH688" s="99"/>
      <c r="GI688" s="99"/>
      <c r="GJ688" s="99"/>
      <c r="GK688" s="99"/>
      <c r="GL688" s="99"/>
      <c r="GM688" s="99"/>
      <c r="GN688" s="99"/>
      <c r="GO688" s="99"/>
      <c r="GP688" s="99"/>
      <c r="GQ688" s="99"/>
      <c r="GR688" s="99"/>
      <c r="GS688" s="99"/>
      <c r="GT688" s="99"/>
      <c r="GU688" s="99"/>
      <c r="GV688" s="99"/>
      <c r="GW688" s="99"/>
      <c r="GX688" s="99"/>
      <c r="GY688" s="99"/>
      <c r="GZ688" s="99"/>
      <c r="HA688" s="99"/>
      <c r="HB688" s="99"/>
      <c r="HC688" s="99"/>
      <c r="HD688" s="99"/>
      <c r="HE688" s="99"/>
      <c r="HF688" s="99"/>
      <c r="HG688" s="99"/>
      <c r="HH688" s="99"/>
      <c r="HI688" s="99"/>
      <c r="HJ688" s="99"/>
      <c r="HK688" s="99"/>
      <c r="HL688" s="99"/>
      <c r="HM688" s="99"/>
      <c r="HN688" s="99"/>
      <c r="HO688" s="99"/>
      <c r="HP688" s="99"/>
      <c r="HQ688" s="99"/>
      <c r="HR688" s="99"/>
      <c r="HS688" s="99"/>
      <c r="HT688" s="99"/>
      <c r="HU688" s="99"/>
      <c r="HV688" s="99"/>
      <c r="HW688" s="99"/>
    </row>
    <row r="689" spans="1:231" ht="13.5" hidden="1" customHeight="1" outlineLevel="2">
      <c r="A689" s="4"/>
      <c r="H689" s="4"/>
      <c r="I689" s="1079" t="s">
        <v>371</v>
      </c>
      <c r="J689" s="20"/>
      <c r="K689" s="20"/>
      <c r="L689" s="20"/>
      <c r="M689" s="20"/>
      <c r="N689" s="20"/>
      <c r="O689" s="20"/>
      <c r="P689" s="20"/>
      <c r="Q689" s="20"/>
      <c r="R689" s="20"/>
      <c r="S689" s="20"/>
      <c r="T689" s="20"/>
      <c r="U689" s="20"/>
      <c r="V689" s="20"/>
      <c r="W689" s="20"/>
      <c r="X689" s="20"/>
      <c r="Y689" s="20"/>
      <c r="Z689" s="20"/>
      <c r="AA689" s="20"/>
      <c r="AB689" s="20"/>
      <c r="AC689" s="20"/>
      <c r="AD689" s="20"/>
      <c r="AE689" s="20"/>
      <c r="AF689" s="20"/>
      <c r="AG689" s="20"/>
      <c r="AH689" s="20"/>
      <c r="AI689" s="20"/>
      <c r="AJ689" s="20"/>
      <c r="AK689" s="20"/>
      <c r="AL689" s="20"/>
      <c r="AM689" s="20"/>
      <c r="AN689" s="20"/>
      <c r="AO689" s="20"/>
      <c r="AP689" s="20"/>
      <c r="AQ689" s="20"/>
      <c r="AR689" s="20"/>
      <c r="AS689" s="20"/>
      <c r="AT689" s="615"/>
      <c r="AU689" s="141"/>
      <c r="AV689" s="141"/>
      <c r="AW689" s="576"/>
      <c r="AX689" s="636"/>
      <c r="AY689" s="174"/>
      <c r="AZ689" s="174"/>
      <c r="BA689" s="574"/>
      <c r="BB689" s="636"/>
      <c r="BC689" s="174"/>
      <c r="BD689" s="174"/>
      <c r="BE689" s="574"/>
      <c r="BF689" s="636"/>
      <c r="BG689" s="174"/>
      <c r="BH689" s="174"/>
      <c r="BI689" s="574"/>
      <c r="BJ689" s="636"/>
      <c r="BK689" s="174"/>
      <c r="BL689" s="174"/>
      <c r="BM689" s="574"/>
      <c r="BN689" s="725">
        <f>BN10</f>
        <v>43.449978000000002</v>
      </c>
      <c r="BO689" s="769">
        <f>BO10</f>
        <v>52.697279999999999</v>
      </c>
      <c r="BP689" s="769">
        <f>BP10</f>
        <v>61.613332499999999</v>
      </c>
      <c r="BQ689" s="783">
        <f>BQ10</f>
        <v>66.333506999999997</v>
      </c>
      <c r="BR689" s="636"/>
      <c r="BS689" s="790">
        <f>BO689*1.48</f>
        <v>77.991974400000004</v>
      </c>
      <c r="BT689" s="174"/>
      <c r="BU689" s="574"/>
      <c r="BV689" s="636"/>
      <c r="BW689" s="174"/>
      <c r="BX689" s="174"/>
      <c r="BY689" s="174"/>
      <c r="BZ689" s="636"/>
      <c r="CA689" s="174"/>
      <c r="CB689" s="174"/>
      <c r="CC689" s="574"/>
      <c r="CD689" s="174"/>
      <c r="CE689" s="174"/>
      <c r="CF689" s="174"/>
      <c r="CG689" s="574"/>
      <c r="CH689" s="174"/>
      <c r="CI689" s="174"/>
      <c r="CJ689" s="174"/>
      <c r="CK689" s="174"/>
      <c r="CL689" s="174"/>
      <c r="CM689" s="174"/>
      <c r="CN689" s="174"/>
      <c r="CO689" s="174"/>
      <c r="CP689" s="174"/>
      <c r="CQ689" s="174"/>
      <c r="CR689" s="174"/>
      <c r="CS689" s="174"/>
      <c r="CT689" s="174"/>
      <c r="CU689" s="174"/>
      <c r="CV689" s="174"/>
      <c r="CW689" s="174"/>
      <c r="CX689" s="174"/>
      <c r="CY689" s="174"/>
      <c r="CZ689" s="174"/>
      <c r="DA689" s="174"/>
      <c r="DB689" s="174"/>
      <c r="DC689" s="174"/>
      <c r="DD689" s="174"/>
      <c r="DE689" s="174"/>
      <c r="DF689" s="174"/>
      <c r="DG689" s="174"/>
      <c r="DH689" s="174"/>
      <c r="DI689" s="574"/>
      <c r="DJ689" s="1139"/>
      <c r="DK689" s="141"/>
      <c r="DL689" s="141"/>
      <c r="DM689" s="141"/>
      <c r="DN689" s="141"/>
      <c r="DO689" s="141"/>
      <c r="DP689" s="141"/>
      <c r="DQ689" s="615"/>
      <c r="DR689" s="141"/>
      <c r="DS689" s="141"/>
      <c r="DT689" s="141"/>
      <c r="DU689" s="141"/>
      <c r="DV689" s="141"/>
      <c r="DW689" s="141"/>
      <c r="DX689" s="141"/>
      <c r="DY689" s="141"/>
      <c r="DZ689" s="754"/>
      <c r="EA689" s="754"/>
      <c r="EB689" s="754"/>
      <c r="EC689" s="754"/>
      <c r="ED689" s="754"/>
      <c r="EE689" s="754"/>
      <c r="EF689" s="754"/>
      <c r="EG689" s="754"/>
      <c r="EH689" s="754"/>
      <c r="EI689" s="754"/>
      <c r="EJ689" s="752"/>
      <c r="EK689" s="99"/>
      <c r="EL689" s="99"/>
      <c r="EM689" s="99"/>
      <c r="EN689" s="99"/>
      <c r="EO689" s="99"/>
      <c r="EP689" s="99"/>
      <c r="EQ689" s="99"/>
      <c r="ER689" s="99"/>
      <c r="ES689" s="99"/>
      <c r="ET689" s="99"/>
      <c r="EU689" s="99"/>
      <c r="EV689" s="99"/>
      <c r="EW689" s="99"/>
      <c r="EX689" s="99"/>
      <c r="EY689" s="99"/>
      <c r="EZ689" s="99"/>
      <c r="FA689" s="99"/>
      <c r="FB689" s="99"/>
      <c r="FC689" s="99"/>
      <c r="FD689" s="99"/>
      <c r="FE689" s="99"/>
      <c r="FF689" s="99"/>
      <c r="FG689" s="99"/>
      <c r="FH689" s="99"/>
      <c r="FI689" s="99"/>
      <c r="FJ689" s="99"/>
      <c r="FK689" s="99"/>
      <c r="FL689" s="99"/>
      <c r="FM689" s="99"/>
      <c r="FN689" s="99"/>
      <c r="FO689" s="99"/>
      <c r="FP689" s="99"/>
      <c r="FQ689" s="99"/>
      <c r="FR689" s="99"/>
      <c r="FS689" s="99"/>
      <c r="FT689" s="99"/>
      <c r="FU689" s="99"/>
      <c r="FV689" s="99"/>
      <c r="FW689" s="99"/>
      <c r="FX689" s="99"/>
      <c r="FY689" s="99"/>
      <c r="FZ689" s="99"/>
      <c r="GA689" s="99"/>
      <c r="GB689" s="99"/>
      <c r="GC689" s="99"/>
      <c r="GD689" s="99"/>
      <c r="GE689" s="99"/>
      <c r="GF689" s="99"/>
      <c r="GG689" s="99"/>
      <c r="GH689" s="99"/>
      <c r="GI689" s="99"/>
      <c r="GJ689" s="99"/>
      <c r="GK689" s="99"/>
      <c r="GL689" s="99"/>
      <c r="GM689" s="99"/>
      <c r="GN689" s="99"/>
      <c r="GO689" s="99"/>
      <c r="GP689" s="99"/>
      <c r="GQ689" s="99"/>
      <c r="GR689" s="99"/>
      <c r="GS689" s="99"/>
      <c r="GT689" s="99"/>
      <c r="GU689" s="99"/>
      <c r="GV689" s="99"/>
      <c r="GW689" s="99"/>
      <c r="GX689" s="99"/>
      <c r="GY689" s="99"/>
      <c r="GZ689" s="99"/>
      <c r="HA689" s="99"/>
      <c r="HB689" s="99"/>
      <c r="HC689" s="99"/>
      <c r="HD689" s="99"/>
      <c r="HE689" s="99"/>
      <c r="HF689" s="99"/>
      <c r="HG689" s="99"/>
      <c r="HH689" s="99"/>
      <c r="HI689" s="99"/>
      <c r="HJ689" s="99"/>
      <c r="HK689" s="99"/>
      <c r="HL689" s="99"/>
      <c r="HM689" s="99"/>
      <c r="HN689" s="99"/>
      <c r="HO689" s="99"/>
      <c r="HP689" s="99"/>
      <c r="HQ689" s="99"/>
      <c r="HR689" s="99"/>
      <c r="HS689" s="99"/>
      <c r="HT689" s="99"/>
      <c r="HU689" s="99"/>
      <c r="HV689" s="99"/>
      <c r="HW689" s="99"/>
    </row>
    <row r="690" spans="1:231" ht="13.5" hidden="1" customHeight="1" outlineLevel="2">
      <c r="A690" s="4"/>
      <c r="H690" s="4"/>
      <c r="I690" s="1079" t="s">
        <v>372</v>
      </c>
      <c r="J690" s="20"/>
      <c r="K690" s="20"/>
      <c r="L690" s="20"/>
      <c r="M690" s="20"/>
      <c r="N690" s="20"/>
      <c r="O690" s="20"/>
      <c r="P690" s="20"/>
      <c r="Q690" s="20"/>
      <c r="R690" s="20"/>
      <c r="S690" s="20"/>
      <c r="T690" s="20"/>
      <c r="U690" s="20"/>
      <c r="V690" s="20"/>
      <c r="W690" s="20"/>
      <c r="X690" s="20"/>
      <c r="Y690" s="20"/>
      <c r="Z690" s="20"/>
      <c r="AA690" s="20"/>
      <c r="AB690" s="20"/>
      <c r="AC690" s="20"/>
      <c r="AD690" s="20"/>
      <c r="AE690" s="20"/>
      <c r="AF690" s="20"/>
      <c r="AG690" s="20"/>
      <c r="AH690" s="20"/>
      <c r="AI690" s="20"/>
      <c r="AJ690" s="20"/>
      <c r="AK690" s="20"/>
      <c r="AL690" s="20"/>
      <c r="AM690" s="20"/>
      <c r="AN690" s="20"/>
      <c r="AO690" s="20"/>
      <c r="AP690" s="20"/>
      <c r="AQ690" s="20"/>
      <c r="AR690" s="20"/>
      <c r="AS690" s="20"/>
      <c r="AT690" s="615"/>
      <c r="AU690" s="141"/>
      <c r="AV690" s="141"/>
      <c r="AW690" s="576"/>
      <c r="AX690" s="636"/>
      <c r="AY690" s="174"/>
      <c r="AZ690" s="174"/>
      <c r="BA690" s="574"/>
      <c r="BB690" s="636"/>
      <c r="BC690" s="174"/>
      <c r="BD690" s="174"/>
      <c r="BE690" s="574"/>
      <c r="BF690" s="636"/>
      <c r="BG690" s="174"/>
      <c r="BH690" s="174"/>
      <c r="BI690" s="574"/>
      <c r="BJ690" s="636"/>
      <c r="BK690" s="174"/>
      <c r="BL690" s="174"/>
      <c r="BM690" s="574"/>
      <c r="BN690" s="727">
        <f>BN13</f>
        <v>12.879999999999995</v>
      </c>
      <c r="BO690" s="771">
        <f>BO13</f>
        <v>16.058999999999997</v>
      </c>
      <c r="BP690" s="771">
        <f>BP13</f>
        <v>15.953999999999994</v>
      </c>
      <c r="BQ690" s="784">
        <f>BQ13</f>
        <v>14.119</v>
      </c>
      <c r="BR690" s="636"/>
      <c r="BS690" s="174"/>
      <c r="BT690" s="174"/>
      <c r="BU690" s="574"/>
      <c r="BV690" s="636"/>
      <c r="BW690" s="174"/>
      <c r="BX690" s="174"/>
      <c r="BY690" s="574"/>
      <c r="BZ690" s="174"/>
      <c r="CA690" s="174"/>
      <c r="CB690" s="174"/>
      <c r="CC690" s="574"/>
      <c r="CD690" s="174"/>
      <c r="CE690" s="174"/>
      <c r="CF690" s="174"/>
      <c r="CG690" s="574"/>
      <c r="CH690" s="174"/>
      <c r="CI690" s="174"/>
      <c r="CJ690" s="174"/>
      <c r="CK690" s="174"/>
      <c r="CL690" s="174"/>
      <c r="CM690" s="174"/>
      <c r="CN690" s="174"/>
      <c r="CO690" s="174"/>
      <c r="CP690" s="174"/>
      <c r="CQ690" s="174"/>
      <c r="CR690" s="174"/>
      <c r="CS690" s="174"/>
      <c r="CT690" s="174"/>
      <c r="CU690" s="174"/>
      <c r="CV690" s="174"/>
      <c r="CW690" s="174"/>
      <c r="CX690" s="174"/>
      <c r="CY690" s="174"/>
      <c r="CZ690" s="174"/>
      <c r="DA690" s="174"/>
      <c r="DB690" s="174"/>
      <c r="DC690" s="174"/>
      <c r="DD690" s="174"/>
      <c r="DE690" s="174"/>
      <c r="DF690" s="174"/>
      <c r="DG690" s="174"/>
      <c r="DH690" s="174"/>
      <c r="DI690" s="574"/>
      <c r="DJ690" s="1139"/>
      <c r="DK690" s="141"/>
      <c r="DL690" s="141"/>
      <c r="DM690" s="141"/>
      <c r="DN690" s="141"/>
      <c r="DO690" s="141"/>
      <c r="DP690" s="141"/>
      <c r="DQ690" s="615"/>
      <c r="DR690" s="141"/>
      <c r="DS690" s="141"/>
      <c r="DT690" s="141"/>
      <c r="DU690" s="141"/>
      <c r="DV690" s="141"/>
      <c r="DW690" s="141"/>
      <c r="DX690" s="141"/>
      <c r="DY690" s="141"/>
      <c r="DZ690" s="141"/>
      <c r="EA690" s="141"/>
      <c r="EB690" s="174"/>
      <c r="EC690" s="174"/>
      <c r="ED690" s="174"/>
      <c r="EE690" s="174"/>
      <c r="EF690" s="174"/>
      <c r="EG690" s="174"/>
      <c r="EH690" s="174"/>
      <c r="EI690" s="174"/>
      <c r="EJ690" s="574"/>
      <c r="EK690" s="99"/>
      <c r="EL690" s="99"/>
      <c r="EM690" s="99"/>
      <c r="EN690" s="99"/>
      <c r="EO690" s="99"/>
      <c r="EP690" s="99"/>
      <c r="EQ690" s="99"/>
      <c r="ER690" s="99"/>
      <c r="ES690" s="99"/>
      <c r="ET690" s="99"/>
      <c r="EU690" s="99"/>
      <c r="EV690" s="99"/>
      <c r="EW690" s="99"/>
      <c r="EX690" s="99"/>
      <c r="EY690" s="99"/>
      <c r="EZ690" s="99"/>
      <c r="FA690" s="99"/>
      <c r="FB690" s="99"/>
      <c r="FC690" s="99"/>
      <c r="FD690" s="99"/>
      <c r="FE690" s="99"/>
      <c r="FF690" s="99"/>
      <c r="FG690" s="99"/>
      <c r="FH690" s="99"/>
      <c r="FI690" s="99"/>
      <c r="FJ690" s="99"/>
      <c r="FK690" s="99"/>
      <c r="FL690" s="99"/>
      <c r="FM690" s="99"/>
      <c r="FN690" s="99"/>
      <c r="FO690" s="99"/>
      <c r="FP690" s="99"/>
      <c r="FQ690" s="99"/>
      <c r="FR690" s="99"/>
      <c r="FS690" s="99"/>
      <c r="FT690" s="99"/>
      <c r="FU690" s="99"/>
      <c r="FV690" s="99"/>
      <c r="FW690" s="99"/>
      <c r="FX690" s="99"/>
      <c r="FY690" s="99"/>
      <c r="FZ690" s="99"/>
      <c r="GA690" s="99"/>
      <c r="GB690" s="99"/>
      <c r="GC690" s="99"/>
      <c r="GD690" s="99"/>
      <c r="GE690" s="99"/>
      <c r="GF690" s="99"/>
      <c r="GG690" s="99"/>
      <c r="GH690" s="99"/>
      <c r="GI690" s="99"/>
      <c r="GJ690" s="99"/>
      <c r="GK690" s="99"/>
      <c r="GL690" s="99"/>
      <c r="GM690" s="99"/>
      <c r="GN690" s="99"/>
      <c r="GO690" s="99"/>
      <c r="GP690" s="99"/>
      <c r="GQ690" s="99"/>
      <c r="GR690" s="99"/>
      <c r="GS690" s="99"/>
      <c r="GT690" s="99"/>
      <c r="GU690" s="99"/>
      <c r="GV690" s="99"/>
      <c r="GW690" s="99"/>
      <c r="GX690" s="99"/>
      <c r="GY690" s="99"/>
      <c r="GZ690" s="99"/>
      <c r="HA690" s="99"/>
      <c r="HB690" s="99"/>
      <c r="HC690" s="99"/>
      <c r="HD690" s="99"/>
      <c r="HE690" s="99"/>
      <c r="HF690" s="99"/>
      <c r="HG690" s="99"/>
      <c r="HH690" s="99"/>
      <c r="HI690" s="99"/>
      <c r="HJ690" s="99"/>
      <c r="HK690" s="99"/>
      <c r="HL690" s="99"/>
      <c r="HM690" s="99"/>
      <c r="HN690" s="99"/>
      <c r="HO690" s="99"/>
      <c r="HP690" s="99"/>
      <c r="HQ690" s="99"/>
      <c r="HR690" s="99"/>
      <c r="HS690" s="99"/>
      <c r="HT690" s="99"/>
      <c r="HU690" s="99"/>
      <c r="HV690" s="99"/>
      <c r="HW690" s="99"/>
    </row>
    <row r="691" spans="1:231" ht="13.5" hidden="1" customHeight="1" outlineLevel="2">
      <c r="A691" s="4"/>
      <c r="H691" s="4"/>
      <c r="I691" s="1080" t="s">
        <v>373</v>
      </c>
      <c r="J691" s="20"/>
      <c r="K691" s="20"/>
      <c r="L691" s="20"/>
      <c r="M691" s="20"/>
      <c r="N691" s="20"/>
      <c r="O691" s="20"/>
      <c r="P691" s="20"/>
      <c r="Q691" s="20"/>
      <c r="R691" s="20"/>
      <c r="S691" s="20"/>
      <c r="T691" s="20"/>
      <c r="U691" s="20"/>
      <c r="V691" s="20"/>
      <c r="W691" s="20"/>
      <c r="X691" s="20"/>
      <c r="Y691" s="20"/>
      <c r="Z691" s="20"/>
      <c r="AA691" s="20"/>
      <c r="AB691" s="20"/>
      <c r="AC691" s="20"/>
      <c r="AD691" s="20"/>
      <c r="AE691" s="20"/>
      <c r="AF691" s="20"/>
      <c r="AG691" s="20"/>
      <c r="AH691" s="20"/>
      <c r="AI691" s="20"/>
      <c r="AJ691" s="20"/>
      <c r="AK691" s="20"/>
      <c r="AL691" s="20"/>
      <c r="AM691" s="20"/>
      <c r="AN691" s="20"/>
      <c r="AO691" s="20"/>
      <c r="AP691" s="20"/>
      <c r="AQ691" s="20"/>
      <c r="AR691" s="20"/>
      <c r="AS691" s="20"/>
      <c r="AT691" s="615"/>
      <c r="AU691" s="141"/>
      <c r="AV691" s="141"/>
      <c r="AW691" s="576"/>
      <c r="AX691" s="636"/>
      <c r="AY691" s="174"/>
      <c r="AZ691" s="174"/>
      <c r="BA691" s="574"/>
      <c r="BB691" s="636"/>
      <c r="BC691" s="174"/>
      <c r="BD691" s="174"/>
      <c r="BE691" s="574"/>
      <c r="BF691" s="636"/>
      <c r="BG691" s="174"/>
      <c r="BH691" s="174"/>
      <c r="BI691" s="574"/>
      <c r="BJ691" s="636"/>
      <c r="BK691" s="174"/>
      <c r="BL691" s="174"/>
      <c r="BM691" s="574"/>
      <c r="BN691" s="726">
        <f>BN690+BN689</f>
        <v>56.329977999999997</v>
      </c>
      <c r="BO691" s="753">
        <f>BO690+BO689</f>
        <v>68.756280000000004</v>
      </c>
      <c r="BP691" s="753">
        <f>BP690+BP689</f>
        <v>77.567332499999992</v>
      </c>
      <c r="BQ691" s="782">
        <f>BQ690+BQ689</f>
        <v>80.452506999999997</v>
      </c>
      <c r="BR691" s="636"/>
      <c r="BS691" s="174"/>
      <c r="BT691" s="174"/>
      <c r="BU691" s="574"/>
      <c r="BV691" s="636"/>
      <c r="BW691" s="174"/>
      <c r="BX691" s="174"/>
      <c r="BY691" s="574"/>
      <c r="BZ691" s="174"/>
      <c r="CA691" s="174"/>
      <c r="CB691" s="174"/>
      <c r="CC691" s="574"/>
      <c r="CD691" s="174"/>
      <c r="CE691" s="174"/>
      <c r="CF691" s="174"/>
      <c r="CG691" s="574"/>
      <c r="CH691" s="174"/>
      <c r="CI691" s="174"/>
      <c r="CJ691" s="174"/>
      <c r="CK691" s="174"/>
      <c r="CL691" s="174"/>
      <c r="CM691" s="174"/>
      <c r="CN691" s="174"/>
      <c r="CO691" s="174"/>
      <c r="CP691" s="174"/>
      <c r="CQ691" s="174"/>
      <c r="CR691" s="174"/>
      <c r="CS691" s="174"/>
      <c r="CT691" s="174"/>
      <c r="CU691" s="174"/>
      <c r="CV691" s="174"/>
      <c r="CW691" s="174"/>
      <c r="CX691" s="174"/>
      <c r="CY691" s="174"/>
      <c r="CZ691" s="174"/>
      <c r="DA691" s="174"/>
      <c r="DB691" s="174"/>
      <c r="DC691" s="174"/>
      <c r="DD691" s="174"/>
      <c r="DE691" s="174"/>
      <c r="DF691" s="174"/>
      <c r="DG691" s="174"/>
      <c r="DH691" s="174"/>
      <c r="DI691" s="574"/>
      <c r="DJ691" s="1139"/>
      <c r="DK691" s="141"/>
      <c r="DL691" s="141"/>
      <c r="DM691" s="141"/>
      <c r="DN691" s="141"/>
      <c r="DO691" s="141"/>
      <c r="DP691" s="141"/>
      <c r="DQ691" s="615"/>
      <c r="DR691" s="141"/>
      <c r="DS691" s="141"/>
      <c r="DT691" s="141"/>
      <c r="DU691" s="141"/>
      <c r="DV691" s="141"/>
      <c r="DW691" s="141"/>
      <c r="DX691" s="141"/>
      <c r="DY691" s="141"/>
      <c r="DZ691" s="754"/>
      <c r="EA691" s="754"/>
      <c r="EB691" s="754"/>
      <c r="EC691" s="754"/>
      <c r="ED691" s="754"/>
      <c r="EE691" s="754"/>
      <c r="EF691" s="754"/>
      <c r="EG691" s="754"/>
      <c r="EH691" s="754"/>
      <c r="EI691" s="754"/>
      <c r="EJ691" s="752"/>
      <c r="EK691" s="99"/>
      <c r="EL691" s="99"/>
      <c r="EM691" s="99"/>
      <c r="EN691" s="99"/>
      <c r="EO691" s="99"/>
      <c r="EP691" s="99"/>
      <c r="EQ691" s="99"/>
      <c r="ER691" s="99"/>
      <c r="ES691" s="99"/>
      <c r="ET691" s="99"/>
      <c r="EU691" s="99"/>
      <c r="EV691" s="99"/>
      <c r="EW691" s="99"/>
      <c r="EX691" s="99"/>
      <c r="EY691" s="99"/>
      <c r="EZ691" s="99"/>
      <c r="FA691" s="99"/>
      <c r="FB691" s="99"/>
      <c r="FC691" s="99"/>
      <c r="FD691" s="99"/>
      <c r="FE691" s="99"/>
      <c r="FF691" s="99"/>
      <c r="FG691" s="99"/>
      <c r="FH691" s="99"/>
      <c r="FI691" s="99"/>
      <c r="FJ691" s="99"/>
      <c r="FK691" s="99"/>
      <c r="FL691" s="99"/>
      <c r="FM691" s="99"/>
      <c r="FN691" s="99"/>
      <c r="FO691" s="99"/>
      <c r="FP691" s="99"/>
      <c r="FQ691" s="99"/>
      <c r="FR691" s="99"/>
      <c r="FS691" s="99"/>
      <c r="FT691" s="99"/>
      <c r="FU691" s="99"/>
      <c r="FV691" s="99"/>
      <c r="FW691" s="99"/>
      <c r="FX691" s="99"/>
      <c r="FY691" s="99"/>
      <c r="FZ691" s="99"/>
      <c r="GA691" s="99"/>
      <c r="GB691" s="99"/>
      <c r="GC691" s="99"/>
      <c r="GD691" s="99"/>
      <c r="GE691" s="99"/>
      <c r="GF691" s="99"/>
      <c r="GG691" s="99"/>
      <c r="GH691" s="99"/>
      <c r="GI691" s="99"/>
      <c r="GJ691" s="99"/>
      <c r="GK691" s="99"/>
      <c r="GL691" s="99"/>
      <c r="GM691" s="99"/>
      <c r="GN691" s="99"/>
      <c r="GO691" s="99"/>
      <c r="GP691" s="99"/>
      <c r="GQ691" s="99"/>
      <c r="GR691" s="99"/>
      <c r="GS691" s="99"/>
      <c r="GT691" s="99"/>
      <c r="GU691" s="99"/>
      <c r="GV691" s="99"/>
      <c r="GW691" s="99"/>
      <c r="GX691" s="99"/>
      <c r="GY691" s="99"/>
      <c r="GZ691" s="99"/>
      <c r="HA691" s="99"/>
      <c r="HB691" s="99"/>
      <c r="HC691" s="99"/>
      <c r="HD691" s="99"/>
      <c r="HE691" s="99"/>
      <c r="HF691" s="99"/>
      <c r="HG691" s="99"/>
      <c r="HH691" s="99"/>
      <c r="HI691" s="99"/>
      <c r="HJ691" s="99"/>
      <c r="HK691" s="99"/>
      <c r="HL691" s="99"/>
      <c r="HM691" s="99"/>
      <c r="HN691" s="99"/>
      <c r="HO691" s="99"/>
      <c r="HP691" s="99"/>
      <c r="HQ691" s="99"/>
      <c r="HR691" s="99"/>
      <c r="HS691" s="99"/>
      <c r="HT691" s="99"/>
      <c r="HU691" s="99"/>
      <c r="HV691" s="99"/>
      <c r="HW691" s="99"/>
    </row>
    <row r="692" spans="1:231" ht="13.5" hidden="1" customHeight="1" outlineLevel="2">
      <c r="A692" s="4"/>
      <c r="H692" s="4"/>
      <c r="I692" s="1079" t="s">
        <v>408</v>
      </c>
      <c r="J692" s="20"/>
      <c r="K692" s="20"/>
      <c r="L692" s="20"/>
      <c r="M692" s="20"/>
      <c r="N692" s="20"/>
      <c r="O692" s="20"/>
      <c r="P692" s="20"/>
      <c r="Q692" s="20"/>
      <c r="R692" s="20"/>
      <c r="S692" s="20"/>
      <c r="T692" s="20"/>
      <c r="U692" s="20"/>
      <c r="V692" s="20"/>
      <c r="W692" s="20"/>
      <c r="X692" s="20"/>
      <c r="Y692" s="20"/>
      <c r="Z692" s="20"/>
      <c r="AA692" s="20"/>
      <c r="AB692" s="20"/>
      <c r="AC692" s="20"/>
      <c r="AD692" s="20"/>
      <c r="AE692" s="20"/>
      <c r="AF692" s="20"/>
      <c r="AG692" s="20"/>
      <c r="AH692" s="20"/>
      <c r="AI692" s="20"/>
      <c r="AJ692" s="20"/>
      <c r="AK692" s="20"/>
      <c r="AL692" s="20"/>
      <c r="AM692" s="20"/>
      <c r="AN692" s="20"/>
      <c r="AO692" s="20"/>
      <c r="AP692" s="20"/>
      <c r="AQ692" s="20"/>
      <c r="AR692" s="20"/>
      <c r="AS692" s="20"/>
      <c r="AT692" s="615"/>
      <c r="AU692" s="141"/>
      <c r="AV692" s="141"/>
      <c r="AW692" s="576"/>
      <c r="AX692" s="636"/>
      <c r="AY692" s="174"/>
      <c r="AZ692" s="174"/>
      <c r="BA692" s="574"/>
      <c r="BB692" s="636"/>
      <c r="BC692" s="174"/>
      <c r="BD692" s="174"/>
      <c r="BE692" s="574"/>
      <c r="BF692" s="636"/>
      <c r="BG692" s="174"/>
      <c r="BH692" s="174"/>
      <c r="BI692" s="574"/>
      <c r="BJ692" s="636"/>
      <c r="BK692" s="174"/>
      <c r="BL692" s="174"/>
      <c r="BM692" s="574"/>
      <c r="BN692" s="725">
        <f>BN600</f>
        <v>0</v>
      </c>
      <c r="BO692" s="769">
        <f>Drivers!BO600</f>
        <v>7.3589999999999982</v>
      </c>
      <c r="BP692" s="769">
        <f>Drivers!BP600</f>
        <v>10.038</v>
      </c>
      <c r="BQ692" s="783">
        <f>Drivers!BQ600</f>
        <v>9.6759999999999984</v>
      </c>
      <c r="BR692" s="636"/>
      <c r="BS692" s="769">
        <f>BS696-BS689</f>
        <v>-77.991974400000004</v>
      </c>
      <c r="BT692" s="174"/>
      <c r="BU692" s="574"/>
      <c r="BV692" s="636"/>
      <c r="BW692" s="174"/>
      <c r="BX692" s="174"/>
      <c r="BY692" s="574"/>
      <c r="BZ692" s="174"/>
      <c r="CA692" s="174"/>
      <c r="CB692" s="174"/>
      <c r="CC692" s="574"/>
      <c r="CD692" s="174"/>
      <c r="CE692" s="174"/>
      <c r="CF692" s="174"/>
      <c r="CG692" s="574"/>
      <c r="CH692" s="174"/>
      <c r="CI692" s="174"/>
      <c r="CJ692" s="174"/>
      <c r="CK692" s="174"/>
      <c r="CL692" s="174"/>
      <c r="CM692" s="174"/>
      <c r="CN692" s="174"/>
      <c r="CO692" s="174"/>
      <c r="CP692" s="174"/>
      <c r="CQ692" s="174"/>
      <c r="CR692" s="174"/>
      <c r="CS692" s="174"/>
      <c r="CT692" s="174"/>
      <c r="CU692" s="174"/>
      <c r="CV692" s="174"/>
      <c r="CW692" s="174"/>
      <c r="CX692" s="174"/>
      <c r="CY692" s="174"/>
      <c r="CZ692" s="174"/>
      <c r="DA692" s="174"/>
      <c r="DB692" s="174"/>
      <c r="DC692" s="174"/>
      <c r="DD692" s="174"/>
      <c r="DE692" s="174"/>
      <c r="DF692" s="174"/>
      <c r="DG692" s="174"/>
      <c r="DH692" s="174"/>
      <c r="DI692" s="574"/>
      <c r="DJ692" s="1139"/>
      <c r="DK692" s="141"/>
      <c r="DL692" s="141"/>
      <c r="DM692" s="141"/>
      <c r="DN692" s="141"/>
      <c r="DO692" s="141"/>
      <c r="DP692" s="141"/>
      <c r="DQ692" s="615"/>
      <c r="DR692" s="141"/>
      <c r="DS692" s="141"/>
      <c r="DT692" s="141"/>
      <c r="DU692" s="141"/>
      <c r="DV692" s="141"/>
      <c r="DW692" s="141"/>
      <c r="DX692" s="141"/>
      <c r="DY692" s="141"/>
      <c r="DZ692" s="141"/>
      <c r="EA692" s="141"/>
      <c r="EB692" s="174"/>
      <c r="EC692" s="174"/>
      <c r="ED692" s="174"/>
      <c r="EE692" s="174"/>
      <c r="EF692" s="174"/>
      <c r="EG692" s="174"/>
      <c r="EH692" s="174"/>
      <c r="EI692" s="174"/>
      <c r="EJ692" s="574"/>
      <c r="EK692" s="99"/>
      <c r="EL692" s="99"/>
      <c r="EM692" s="99"/>
      <c r="EN692" s="99"/>
      <c r="EO692" s="99"/>
      <c r="EP692" s="99"/>
      <c r="EQ692" s="99"/>
      <c r="ER692" s="99"/>
      <c r="ES692" s="99"/>
      <c r="ET692" s="99"/>
      <c r="EU692" s="99"/>
      <c r="EV692" s="99"/>
      <c r="EW692" s="99"/>
      <c r="EX692" s="99"/>
      <c r="EY692" s="99"/>
      <c r="EZ692" s="99"/>
      <c r="FA692" s="99"/>
      <c r="FB692" s="99"/>
      <c r="FC692" s="99"/>
      <c r="FD692" s="99"/>
      <c r="FE692" s="99"/>
      <c r="FF692" s="99"/>
      <c r="FG692" s="99"/>
      <c r="FH692" s="99"/>
      <c r="FI692" s="99"/>
      <c r="FJ692" s="99"/>
      <c r="FK692" s="99"/>
      <c r="FL692" s="99"/>
      <c r="FM692" s="99"/>
      <c r="FN692" s="99"/>
      <c r="FO692" s="99"/>
      <c r="FP692" s="99"/>
      <c r="FQ692" s="99"/>
      <c r="FR692" s="99"/>
      <c r="FS692" s="99"/>
      <c r="FT692" s="99"/>
      <c r="FU692" s="99"/>
      <c r="FV692" s="99"/>
      <c r="FW692" s="99"/>
      <c r="FX692" s="99"/>
      <c r="FY692" s="99"/>
      <c r="FZ692" s="99"/>
      <c r="GA692" s="99"/>
      <c r="GB692" s="99"/>
      <c r="GC692" s="99"/>
      <c r="GD692" s="99"/>
      <c r="GE692" s="99"/>
      <c r="GF692" s="99"/>
      <c r="GG692" s="99"/>
      <c r="GH692" s="99"/>
      <c r="GI692" s="99"/>
      <c r="GJ692" s="99"/>
      <c r="GK692" s="99"/>
      <c r="GL692" s="99"/>
      <c r="GM692" s="99"/>
      <c r="GN692" s="99"/>
      <c r="GO692" s="99"/>
      <c r="GP692" s="99"/>
      <c r="GQ692" s="99"/>
      <c r="GR692" s="99"/>
      <c r="GS692" s="99"/>
      <c r="GT692" s="99"/>
      <c r="GU692" s="99"/>
      <c r="GV692" s="99"/>
      <c r="GW692" s="99"/>
      <c r="GX692" s="99"/>
      <c r="GY692" s="99"/>
      <c r="GZ692" s="99"/>
      <c r="HA692" s="99"/>
      <c r="HB692" s="99"/>
      <c r="HC692" s="99"/>
      <c r="HD692" s="99"/>
      <c r="HE692" s="99"/>
      <c r="HF692" s="99"/>
      <c r="HG692" s="99"/>
      <c r="HH692" s="99"/>
      <c r="HI692" s="99"/>
      <c r="HJ692" s="99"/>
      <c r="HK692" s="99"/>
      <c r="HL692" s="99"/>
      <c r="HM692" s="99"/>
      <c r="HN692" s="99"/>
      <c r="HO692" s="99"/>
      <c r="HP692" s="99"/>
      <c r="HQ692" s="99"/>
      <c r="HR692" s="99"/>
      <c r="HS692" s="99"/>
      <c r="HT692" s="99"/>
      <c r="HU692" s="99"/>
      <c r="HV692" s="99"/>
      <c r="HW692" s="99"/>
    </row>
    <row r="693" spans="1:231" ht="13.5" hidden="1" customHeight="1" outlineLevel="2">
      <c r="A693" s="4"/>
      <c r="H693" s="4"/>
      <c r="I693" s="1079" t="s">
        <v>382</v>
      </c>
      <c r="J693" s="20"/>
      <c r="K693" s="20"/>
      <c r="L693" s="20"/>
      <c r="M693" s="20"/>
      <c r="N693" s="20"/>
      <c r="O693" s="20"/>
      <c r="P693" s="20"/>
      <c r="Q693" s="20"/>
      <c r="R693" s="20"/>
      <c r="S693" s="20"/>
      <c r="T693" s="20"/>
      <c r="U693" s="20"/>
      <c r="V693" s="20"/>
      <c r="W693" s="20"/>
      <c r="X693" s="20"/>
      <c r="Y693" s="20"/>
      <c r="Z693" s="20"/>
      <c r="AA693" s="20"/>
      <c r="AB693" s="20"/>
      <c r="AC693" s="20"/>
      <c r="AD693" s="20"/>
      <c r="AE693" s="20"/>
      <c r="AF693" s="20"/>
      <c r="AG693" s="20"/>
      <c r="AH693" s="20"/>
      <c r="AI693" s="20"/>
      <c r="AJ693" s="20"/>
      <c r="AK693" s="20"/>
      <c r="AL693" s="20"/>
      <c r="AM693" s="20"/>
      <c r="AN693" s="20"/>
      <c r="AO693" s="20"/>
      <c r="AP693" s="20"/>
      <c r="AQ693" s="20"/>
      <c r="AR693" s="20"/>
      <c r="AS693" s="20"/>
      <c r="AT693" s="615"/>
      <c r="AU693" s="141"/>
      <c r="AV693" s="141"/>
      <c r="AW693" s="576"/>
      <c r="AX693" s="636"/>
      <c r="AY693" s="174"/>
      <c r="AZ693" s="174"/>
      <c r="BA693" s="574"/>
      <c r="BB693" s="636"/>
      <c r="BC693" s="174"/>
      <c r="BD693" s="174"/>
      <c r="BE693" s="574"/>
      <c r="BF693" s="636"/>
      <c r="BG693" s="174"/>
      <c r="BH693" s="174"/>
      <c r="BI693" s="574"/>
      <c r="BJ693" s="636"/>
      <c r="BK693" s="174"/>
      <c r="BL693" s="174"/>
      <c r="BM693" s="574"/>
      <c r="BN693" s="727">
        <f>BN694-BN691-BN692</f>
        <v>17.190021999999999</v>
      </c>
      <c r="BO693" s="771">
        <f>BO597</f>
        <v>27.314113760695747</v>
      </c>
      <c r="BP693" s="771">
        <f>BP597</f>
        <v>27.286187263290781</v>
      </c>
      <c r="BQ693" s="784">
        <f>BQ597</f>
        <v>27.270856080796744</v>
      </c>
      <c r="BR693" s="636"/>
      <c r="BS693" s="1212"/>
      <c r="BT693" s="174"/>
      <c r="BU693" s="574"/>
      <c r="BV693" s="636"/>
      <c r="BW693" s="174"/>
      <c r="BX693" s="174"/>
      <c r="BY693" s="574"/>
      <c r="BZ693" s="174"/>
      <c r="CA693" s="174"/>
      <c r="CB693" s="174"/>
      <c r="CC693" s="574"/>
      <c r="CD693" s="174"/>
      <c r="CE693" s="174"/>
      <c r="CF693" s="174"/>
      <c r="CG693" s="574"/>
      <c r="CH693" s="174"/>
      <c r="CI693" s="174"/>
      <c r="CJ693" s="174"/>
      <c r="CK693" s="174"/>
      <c r="CL693" s="174"/>
      <c r="CM693" s="174"/>
      <c r="CN693" s="174"/>
      <c r="CO693" s="174"/>
      <c r="CP693" s="174"/>
      <c r="CQ693" s="174"/>
      <c r="CR693" s="174"/>
      <c r="CS693" s="174"/>
      <c r="CT693" s="174"/>
      <c r="CU693" s="174"/>
      <c r="CV693" s="174"/>
      <c r="CW693" s="174"/>
      <c r="CX693" s="174"/>
      <c r="CY693" s="174"/>
      <c r="CZ693" s="174"/>
      <c r="DA693" s="174"/>
      <c r="DB693" s="174"/>
      <c r="DC693" s="174"/>
      <c r="DD693" s="174"/>
      <c r="DE693" s="174"/>
      <c r="DF693" s="174"/>
      <c r="DG693" s="174"/>
      <c r="DH693" s="174"/>
      <c r="DI693" s="574"/>
      <c r="DJ693" s="1139"/>
      <c r="DK693" s="141"/>
      <c r="DL693" s="141"/>
      <c r="DM693" s="141"/>
      <c r="DN693" s="141"/>
      <c r="DO693" s="141"/>
      <c r="DP693" s="141"/>
      <c r="DQ693" s="615"/>
      <c r="DR693" s="141"/>
      <c r="DS693" s="141"/>
      <c r="DT693" s="141"/>
      <c r="DU693" s="141"/>
      <c r="DV693" s="141"/>
      <c r="DW693" s="141"/>
      <c r="DX693" s="141"/>
      <c r="DY693" s="141"/>
      <c r="DZ693" s="141"/>
      <c r="EA693" s="141"/>
      <c r="EB693" s="174"/>
      <c r="EC693" s="174"/>
      <c r="ED693" s="174"/>
      <c r="EE693" s="174"/>
      <c r="EF693" s="174"/>
      <c r="EG693" s="174"/>
      <c r="EH693" s="174"/>
      <c r="EI693" s="174"/>
      <c r="EJ693" s="574"/>
      <c r="EK693" s="99"/>
      <c r="EL693" s="99"/>
      <c r="EM693" s="99"/>
      <c r="EN693" s="99"/>
      <c r="EO693" s="99"/>
      <c r="EP693" s="99"/>
      <c r="EQ693" s="99"/>
      <c r="ER693" s="99"/>
      <c r="ES693" s="99"/>
      <c r="ET693" s="99"/>
      <c r="EU693" s="99"/>
      <c r="EV693" s="99"/>
      <c r="EW693" s="99"/>
      <c r="EX693" s="99"/>
      <c r="EY693" s="99"/>
      <c r="EZ693" s="99"/>
      <c r="FA693" s="99"/>
      <c r="FB693" s="99"/>
      <c r="FC693" s="99"/>
      <c r="FD693" s="99"/>
      <c r="FE693" s="99"/>
      <c r="FF693" s="99"/>
      <c r="FG693" s="99"/>
      <c r="FH693" s="99"/>
      <c r="FI693" s="99"/>
      <c r="FJ693" s="99"/>
      <c r="FK693" s="99"/>
      <c r="FL693" s="99"/>
      <c r="FM693" s="99"/>
      <c r="FN693" s="99"/>
      <c r="FO693" s="99"/>
      <c r="FP693" s="99"/>
      <c r="FQ693" s="99"/>
      <c r="FR693" s="99"/>
      <c r="FS693" s="99"/>
      <c r="FT693" s="99"/>
      <c r="FU693" s="99"/>
      <c r="FV693" s="99"/>
      <c r="FW693" s="99"/>
      <c r="FX693" s="99"/>
      <c r="FY693" s="99"/>
      <c r="FZ693" s="99"/>
      <c r="GA693" s="99"/>
      <c r="GB693" s="99"/>
      <c r="GC693" s="99"/>
      <c r="GD693" s="99"/>
      <c r="GE693" s="99"/>
      <c r="GF693" s="99"/>
      <c r="GG693" s="99"/>
      <c r="GH693" s="99"/>
      <c r="GI693" s="99"/>
      <c r="GJ693" s="99"/>
      <c r="GK693" s="99"/>
      <c r="GL693" s="99"/>
      <c r="GM693" s="99"/>
      <c r="GN693" s="99"/>
      <c r="GO693" s="99"/>
      <c r="GP693" s="99"/>
      <c r="GQ693" s="99"/>
      <c r="GR693" s="99"/>
      <c r="GS693" s="99"/>
      <c r="GT693" s="99"/>
      <c r="GU693" s="99"/>
      <c r="GV693" s="99"/>
      <c r="GW693" s="99"/>
      <c r="GX693" s="99"/>
      <c r="GY693" s="99"/>
      <c r="GZ693" s="99"/>
      <c r="HA693" s="99"/>
      <c r="HB693" s="99"/>
      <c r="HC693" s="99"/>
      <c r="HD693" s="99"/>
      <c r="HE693" s="99"/>
      <c r="HF693" s="99"/>
      <c r="HG693" s="99"/>
      <c r="HH693" s="99"/>
      <c r="HI693" s="99"/>
      <c r="HJ693" s="99"/>
      <c r="HK693" s="99"/>
      <c r="HL693" s="99"/>
      <c r="HM693" s="99"/>
      <c r="HN693" s="99"/>
      <c r="HO693" s="99"/>
      <c r="HP693" s="99"/>
      <c r="HQ693" s="99"/>
      <c r="HR693" s="99"/>
      <c r="HS693" s="99"/>
      <c r="HT693" s="99"/>
      <c r="HU693" s="99"/>
      <c r="HV693" s="99"/>
      <c r="HW693" s="99"/>
    </row>
    <row r="694" spans="1:231" s="5" customFormat="1" ht="13.5" hidden="1" customHeight="1" outlineLevel="1" collapsed="1">
      <c r="A694" s="7"/>
      <c r="B694"/>
      <c r="C694"/>
      <c r="D694"/>
      <c r="E694"/>
      <c r="F694"/>
      <c r="G694"/>
      <c r="H694" s="7"/>
      <c r="I694" s="1080" t="s">
        <v>374</v>
      </c>
      <c r="J694" s="20"/>
      <c r="K694" s="20"/>
      <c r="L694" s="20"/>
      <c r="M694" s="20"/>
      <c r="N694" s="20"/>
      <c r="O694" s="20"/>
      <c r="P694" s="20"/>
      <c r="Q694" s="20"/>
      <c r="R694" s="20"/>
      <c r="S694" s="20"/>
      <c r="T694" s="20"/>
      <c r="U694" s="20"/>
      <c r="V694" s="20"/>
      <c r="W694" s="20"/>
      <c r="X694" s="20"/>
      <c r="Y694" s="20"/>
      <c r="Z694" s="20"/>
      <c r="AA694" s="20"/>
      <c r="AB694" s="20"/>
      <c r="AC694" s="20"/>
      <c r="AD694" s="20"/>
      <c r="AE694" s="20"/>
      <c r="AF694" s="20"/>
      <c r="AG694" s="20"/>
      <c r="AH694" s="20"/>
      <c r="AI694" s="20"/>
      <c r="AJ694" s="20"/>
      <c r="AK694" s="20"/>
      <c r="AL694" s="20"/>
      <c r="AM694" s="20"/>
      <c r="AN694" s="20"/>
      <c r="AO694" s="20"/>
      <c r="AP694" s="20"/>
      <c r="AQ694" s="20"/>
      <c r="AR694" s="20"/>
      <c r="AS694" s="20"/>
      <c r="AT694" s="615"/>
      <c r="AU694" s="141"/>
      <c r="AV694" s="141"/>
      <c r="AW694" s="576"/>
      <c r="AX694" s="636"/>
      <c r="AY694" s="174"/>
      <c r="AZ694" s="174"/>
      <c r="BA694" s="574"/>
      <c r="BB694" s="636"/>
      <c r="BC694" s="174"/>
      <c r="BD694" s="174"/>
      <c r="BE694" s="574"/>
      <c r="BF694" s="636"/>
      <c r="BG694" s="174"/>
      <c r="BH694" s="174"/>
      <c r="BI694" s="574"/>
      <c r="BJ694" s="636"/>
      <c r="BK694" s="174"/>
      <c r="BL694" s="174"/>
      <c r="BM694" s="574"/>
      <c r="BN694" s="815">
        <v>73.52</v>
      </c>
      <c r="BO694" s="772">
        <f>SUM(BO691:BO693)</f>
        <v>103.42939376069575</v>
      </c>
      <c r="BP694" s="772">
        <f>SUM(BP691:BP693)</f>
        <v>114.89151976329077</v>
      </c>
      <c r="BQ694" s="772">
        <f>SUM(BQ691:BQ693)</f>
        <v>117.39936308079675</v>
      </c>
      <c r="BR694" s="1204">
        <v>113.396</v>
      </c>
      <c r="BS694" s="1479">
        <v>122.55800000000001</v>
      </c>
      <c r="BT694" s="1479">
        <v>129.66200000000001</v>
      </c>
      <c r="BU694" s="1228">
        <v>136.56</v>
      </c>
      <c r="BV694" s="1564">
        <v>152.50700000000001</v>
      </c>
      <c r="BW694" s="1570">
        <v>173.17599999999999</v>
      </c>
      <c r="BX694" s="1570">
        <v>187.12100000000001</v>
      </c>
      <c r="BY694" s="1619">
        <v>194.12300000000002</v>
      </c>
      <c r="BZ694" s="1564">
        <v>210.05599999999998</v>
      </c>
      <c r="CA694" s="1570">
        <v>227.619</v>
      </c>
      <c r="CB694" s="1570">
        <v>241.83199999999999</v>
      </c>
      <c r="CC694" s="1619">
        <v>247.078</v>
      </c>
      <c r="CD694" s="753">
        <f t="shared" ref="CD694:CG694" si="1108">CD698</f>
        <v>243.1843783783784</v>
      </c>
      <c r="CE694" s="753">
        <f t="shared" si="1108"/>
        <v>266.27070000000003</v>
      </c>
      <c r="CF694" s="753">
        <f t="shared" si="1108"/>
        <v>278.18183703703704</v>
      </c>
      <c r="CG694" s="782">
        <f t="shared" si="1108"/>
        <v>283.18584615384611</v>
      </c>
      <c r="CH694" s="174"/>
      <c r="CI694" s="174"/>
      <c r="CJ694" s="174"/>
      <c r="CK694" s="174"/>
      <c r="CL694" s="174"/>
      <c r="CM694" s="174"/>
      <c r="CN694" s="174"/>
      <c r="CO694" s="174"/>
      <c r="CP694" s="174"/>
      <c r="CQ694" s="174"/>
      <c r="CR694" s="174"/>
      <c r="CS694" s="174"/>
      <c r="CT694" s="174"/>
      <c r="CU694" s="174"/>
      <c r="CV694" s="174"/>
      <c r="CW694" s="174"/>
      <c r="CX694" s="174"/>
      <c r="CY694" s="174"/>
      <c r="CZ694" s="174"/>
      <c r="DA694" s="174"/>
      <c r="DB694" s="174"/>
      <c r="DC694" s="174"/>
      <c r="DD694" s="174"/>
      <c r="DE694" s="174"/>
      <c r="DF694" s="174"/>
      <c r="DG694" s="174"/>
      <c r="DH694" s="174"/>
      <c r="DI694" s="574"/>
      <c r="DJ694" s="1264"/>
      <c r="DK694" s="141"/>
      <c r="DL694" s="141"/>
      <c r="DM694" s="141"/>
      <c r="DN694" s="141"/>
      <c r="DO694" s="141"/>
      <c r="DP694" s="141"/>
      <c r="DQ694" s="615"/>
      <c r="DR694" s="141"/>
      <c r="DS694" s="141"/>
      <c r="DT694" s="141"/>
      <c r="DU694" s="141"/>
      <c r="DV694" s="141"/>
      <c r="DW694" s="141"/>
      <c r="DX694" s="141"/>
      <c r="DY694" s="753">
        <f>SUM(BN694:BQ694)</f>
        <v>409.24027660478328</v>
      </c>
      <c r="DZ694" s="753">
        <f>SUM(BR694:BU694)</f>
        <v>502.17599999999999</v>
      </c>
      <c r="EA694" s="800">
        <f>SUM(BV694:BY694)</f>
        <v>706.92700000000002</v>
      </c>
      <c r="EB694" s="800">
        <f>SUM(BZ694:CC694)</f>
        <v>926.58499999999992</v>
      </c>
      <c r="EC694" s="800">
        <f>SUM(CD694:CG694)</f>
        <v>1070.8227615692615</v>
      </c>
      <c r="ED694" s="800">
        <f t="shared" ref="ED694:EJ694" si="1109">ED698</f>
        <v>1250.2039386517288</v>
      </c>
      <c r="EE694" s="800">
        <f t="shared" si="1109"/>
        <v>1432.9476282225226</v>
      </c>
      <c r="EF694" s="800">
        <f t="shared" si="1109"/>
        <v>1616.7506724559009</v>
      </c>
      <c r="EG694" s="800">
        <f t="shared" si="1109"/>
        <v>1800.4410398751681</v>
      </c>
      <c r="EH694" s="800">
        <f t="shared" si="1109"/>
        <v>1982.6542142614367</v>
      </c>
      <c r="EI694" s="800">
        <f t="shared" si="1109"/>
        <v>2160.1602356875806</v>
      </c>
      <c r="EJ694" s="1522">
        <f t="shared" si="1109"/>
        <v>2337.3411968994628</v>
      </c>
      <c r="EK694" s="215"/>
      <c r="EL694" s="215"/>
      <c r="EM694" s="215"/>
      <c r="EN694" s="215"/>
      <c r="EO694" s="215"/>
      <c r="EP694" s="215"/>
      <c r="EQ694" s="215"/>
      <c r="ER694" s="215"/>
      <c r="ES694" s="215"/>
      <c r="ET694" s="215"/>
      <c r="EU694" s="215"/>
      <c r="EV694" s="215"/>
      <c r="EW694" s="215"/>
      <c r="EX694" s="215"/>
      <c r="EY694" s="215"/>
      <c r="EZ694" s="215"/>
      <c r="FA694" s="215"/>
      <c r="FB694" s="215"/>
      <c r="FC694" s="215"/>
      <c r="FD694" s="215"/>
      <c r="FE694" s="215"/>
      <c r="FF694" s="215"/>
      <c r="FG694" s="215"/>
      <c r="FH694" s="215"/>
      <c r="FI694" s="215"/>
      <c r="FJ694" s="215"/>
      <c r="FK694" s="215"/>
      <c r="FL694" s="215"/>
      <c r="FM694" s="215"/>
      <c r="FN694" s="215"/>
      <c r="FO694" s="215"/>
      <c r="FP694" s="215"/>
      <c r="FQ694" s="215"/>
      <c r="FR694" s="215"/>
      <c r="FS694" s="215"/>
      <c r="FT694" s="215"/>
      <c r="FU694" s="215"/>
      <c r="FV694" s="215"/>
      <c r="FW694" s="215"/>
      <c r="FX694" s="215"/>
      <c r="FY694" s="215"/>
      <c r="FZ694" s="215"/>
      <c r="GA694" s="215"/>
      <c r="GB694" s="215"/>
      <c r="GC694" s="215"/>
      <c r="GD694" s="215"/>
      <c r="GE694" s="215"/>
      <c r="GF694" s="215"/>
      <c r="GG694" s="215"/>
      <c r="GH694" s="215"/>
      <c r="GI694" s="215"/>
      <c r="GJ694" s="215"/>
      <c r="GK694" s="215"/>
      <c r="GL694" s="215"/>
      <c r="GM694" s="215"/>
      <c r="GN694" s="215"/>
      <c r="GO694" s="215"/>
      <c r="GP694" s="215"/>
      <c r="GQ694" s="215"/>
      <c r="GR694" s="215"/>
      <c r="GS694" s="215"/>
      <c r="GT694" s="215"/>
      <c r="GU694" s="215"/>
      <c r="GV694" s="215"/>
      <c r="GW694" s="215"/>
      <c r="GX694" s="215"/>
      <c r="GY694" s="215"/>
      <c r="GZ694" s="215"/>
      <c r="HA694" s="215"/>
      <c r="HB694" s="215"/>
      <c r="HC694" s="215"/>
      <c r="HD694" s="215"/>
      <c r="HE694" s="215"/>
      <c r="HF694" s="215"/>
      <c r="HG694" s="215"/>
      <c r="HH694" s="215"/>
      <c r="HI694" s="215"/>
      <c r="HJ694" s="215"/>
      <c r="HK694" s="215"/>
      <c r="HL694" s="215"/>
      <c r="HM694" s="215"/>
      <c r="HN694" s="215"/>
      <c r="HO694" s="215"/>
      <c r="HP694" s="215"/>
      <c r="HQ694" s="215"/>
      <c r="HR694" s="215"/>
      <c r="HS694" s="215"/>
      <c r="HT694" s="215"/>
      <c r="HU694" s="215"/>
      <c r="HV694" s="215"/>
      <c r="HW694" s="215"/>
    </row>
    <row r="695" spans="1:231" ht="13.5" hidden="1" customHeight="1" outlineLevel="1">
      <c r="A695" s="4"/>
      <c r="H695" s="4"/>
      <c r="I695" s="1080"/>
      <c r="J695" s="20"/>
      <c r="K695" s="20"/>
      <c r="L695" s="20"/>
      <c r="M695" s="20"/>
      <c r="N695" s="20"/>
      <c r="O695" s="20"/>
      <c r="P695" s="20"/>
      <c r="Q695" s="20"/>
      <c r="R695" s="20"/>
      <c r="S695" s="20"/>
      <c r="T695" s="20"/>
      <c r="U695" s="20"/>
      <c r="V695" s="20"/>
      <c r="W695" s="20"/>
      <c r="X695" s="20"/>
      <c r="Y695" s="20"/>
      <c r="Z695" s="20"/>
      <c r="AA695" s="20"/>
      <c r="AB695" s="20"/>
      <c r="AC695" s="20"/>
      <c r="AD695" s="20"/>
      <c r="AE695" s="20"/>
      <c r="AF695" s="20"/>
      <c r="AG695" s="20"/>
      <c r="AH695" s="20"/>
      <c r="AI695" s="20"/>
      <c r="AJ695" s="20"/>
      <c r="AK695" s="20"/>
      <c r="AL695" s="20"/>
      <c r="AM695" s="20"/>
      <c r="AN695" s="20"/>
      <c r="AO695" s="20"/>
      <c r="AP695" s="20"/>
      <c r="AQ695" s="20"/>
      <c r="AR695" s="20"/>
      <c r="AS695" s="20"/>
      <c r="AT695" s="615"/>
      <c r="AU695" s="141"/>
      <c r="AV695" s="141"/>
      <c r="AW695" s="576"/>
      <c r="AX695" s="636"/>
      <c r="AY695" s="174"/>
      <c r="AZ695" s="174"/>
      <c r="BA695" s="574"/>
      <c r="BB695" s="636"/>
      <c r="BC695" s="174"/>
      <c r="BD695" s="174"/>
      <c r="BE695" s="574"/>
      <c r="BF695" s="636"/>
      <c r="BG695" s="174"/>
      <c r="BH695" s="174"/>
      <c r="BI695" s="574"/>
      <c r="BJ695" s="636"/>
      <c r="BK695" s="174"/>
      <c r="BL695" s="174"/>
      <c r="BM695" s="574"/>
      <c r="BN695" s="728"/>
      <c r="BO695" s="174"/>
      <c r="BP695" s="174"/>
      <c r="BQ695" s="574"/>
      <c r="BR695" s="1203"/>
      <c r="BS695" s="1203"/>
      <c r="BT695" s="95"/>
      <c r="BU695" s="95"/>
      <c r="BV695" s="636"/>
      <c r="BW695" s="174"/>
      <c r="BX695" s="174"/>
      <c r="BY695" s="574"/>
      <c r="BZ695" s="174"/>
      <c r="CA695" s="174"/>
      <c r="CB695" s="174"/>
      <c r="CC695" s="574"/>
      <c r="CD695" s="174"/>
      <c r="CE695" s="174"/>
      <c r="CF695" s="174"/>
      <c r="CG695" s="574"/>
      <c r="CH695" s="174"/>
      <c r="CI695" s="174"/>
      <c r="CJ695" s="174"/>
      <c r="CK695" s="174"/>
      <c r="CL695" s="174"/>
      <c r="CM695" s="174"/>
      <c r="CN695" s="174"/>
      <c r="CO695" s="174"/>
      <c r="CP695" s="174"/>
      <c r="CQ695" s="174"/>
      <c r="CR695" s="174"/>
      <c r="CS695" s="174"/>
      <c r="CT695" s="174"/>
      <c r="CU695" s="174"/>
      <c r="CV695" s="174"/>
      <c r="CW695" s="174"/>
      <c r="CX695" s="174"/>
      <c r="CY695" s="174"/>
      <c r="CZ695" s="174"/>
      <c r="DA695" s="174"/>
      <c r="DB695" s="174"/>
      <c r="DC695" s="174"/>
      <c r="DD695" s="174"/>
      <c r="DE695" s="174"/>
      <c r="DF695" s="174"/>
      <c r="DG695" s="174"/>
      <c r="DH695" s="174"/>
      <c r="DI695" s="574"/>
      <c r="DJ695" s="1139"/>
      <c r="DK695" s="141"/>
      <c r="DL695" s="141"/>
      <c r="DM695" s="141"/>
      <c r="DN695" s="141"/>
      <c r="DO695" s="141"/>
      <c r="DP695" s="141"/>
      <c r="DQ695" s="615"/>
      <c r="DR695" s="141"/>
      <c r="DS695" s="141"/>
      <c r="DT695" s="141"/>
      <c r="DU695" s="141"/>
      <c r="DV695" s="141"/>
      <c r="DW695" s="141"/>
      <c r="DX695" s="141"/>
      <c r="DY695" s="800"/>
      <c r="DZ695" s="800"/>
      <c r="EA695" s="800"/>
      <c r="EB695" s="800"/>
      <c r="EC695" s="753"/>
      <c r="ED695" s="753"/>
      <c r="EE695" s="753"/>
      <c r="EF695" s="753"/>
      <c r="EG695" s="753"/>
      <c r="EH695" s="753"/>
      <c r="EI695" s="753"/>
      <c r="EJ695" s="782"/>
      <c r="EK695" s="99"/>
      <c r="EL695" s="99"/>
      <c r="EM695" s="99"/>
      <c r="EN695" s="99"/>
      <c r="EO695" s="99"/>
      <c r="EP695" s="99"/>
      <c r="EQ695" s="99"/>
      <c r="ER695" s="99"/>
      <c r="ES695" s="99"/>
      <c r="ET695" s="99"/>
      <c r="EU695" s="99"/>
      <c r="EV695" s="99"/>
      <c r="EW695" s="99"/>
      <c r="EX695" s="99"/>
      <c r="EY695" s="99"/>
      <c r="EZ695" s="99"/>
      <c r="FA695" s="99"/>
      <c r="FB695" s="99"/>
      <c r="FC695" s="99"/>
      <c r="FD695" s="99"/>
      <c r="FE695" s="99"/>
      <c r="FF695" s="99"/>
      <c r="FG695" s="99"/>
      <c r="FH695" s="99"/>
      <c r="FI695" s="99"/>
      <c r="FJ695" s="99"/>
      <c r="FK695" s="99"/>
      <c r="FL695" s="99"/>
      <c r="FM695" s="99"/>
      <c r="FN695" s="99"/>
      <c r="FO695" s="99"/>
      <c r="FP695" s="99"/>
      <c r="FQ695" s="99"/>
      <c r="FR695" s="99"/>
      <c r="FS695" s="99"/>
      <c r="FT695" s="99"/>
      <c r="FU695" s="99"/>
      <c r="FV695" s="99"/>
      <c r="FW695" s="99"/>
      <c r="FX695" s="99"/>
      <c r="FY695" s="99"/>
      <c r="FZ695" s="99"/>
      <c r="GA695" s="99"/>
      <c r="GB695" s="99"/>
      <c r="GC695" s="99"/>
      <c r="GD695" s="99"/>
      <c r="GE695" s="99"/>
      <c r="GF695" s="99"/>
      <c r="GG695" s="99"/>
      <c r="GH695" s="99"/>
      <c r="GI695" s="99"/>
      <c r="GJ695" s="99"/>
      <c r="GK695" s="99"/>
      <c r="GL695" s="99"/>
      <c r="GM695" s="99"/>
      <c r="GN695" s="99"/>
      <c r="GO695" s="99"/>
      <c r="GP695" s="99"/>
      <c r="GQ695" s="99"/>
      <c r="GR695" s="99"/>
      <c r="GS695" s="99"/>
      <c r="GT695" s="99"/>
      <c r="GU695" s="99"/>
      <c r="GV695" s="99"/>
      <c r="GW695" s="99"/>
      <c r="GX695" s="99"/>
      <c r="GY695" s="99"/>
      <c r="GZ695" s="99"/>
      <c r="HA695" s="99"/>
      <c r="HB695" s="99"/>
      <c r="HC695" s="99"/>
      <c r="HD695" s="99"/>
      <c r="HE695" s="99"/>
      <c r="HF695" s="99"/>
      <c r="HG695" s="99"/>
      <c r="HH695" s="99"/>
      <c r="HI695" s="99"/>
      <c r="HJ695" s="99"/>
      <c r="HK695" s="99"/>
      <c r="HL695" s="99"/>
      <c r="HM695" s="99"/>
      <c r="HN695" s="99"/>
      <c r="HO695" s="99"/>
      <c r="HP695" s="99"/>
      <c r="HQ695" s="99"/>
      <c r="HR695" s="99"/>
      <c r="HS695" s="99"/>
      <c r="HT695" s="99"/>
      <c r="HU695" s="99"/>
      <c r="HV695" s="99"/>
      <c r="HW695" s="99"/>
    </row>
    <row r="696" spans="1:231" s="201" customFormat="1" ht="13.5" hidden="1" customHeight="1" outlineLevel="1">
      <c r="A696" s="1465"/>
      <c r="B696"/>
      <c r="C696"/>
      <c r="D696"/>
      <c r="E696"/>
      <c r="F696"/>
      <c r="G696"/>
      <c r="H696" s="1465"/>
      <c r="I696" s="1684" t="s">
        <v>384</v>
      </c>
      <c r="J696" s="1466"/>
      <c r="K696" s="1466"/>
      <c r="L696" s="1466"/>
      <c r="M696" s="1466"/>
      <c r="N696" s="1466"/>
      <c r="O696" s="1466"/>
      <c r="P696" s="1466"/>
      <c r="Q696" s="1466"/>
      <c r="R696" s="1466"/>
      <c r="S696" s="1466"/>
      <c r="T696" s="1466"/>
      <c r="U696" s="1466"/>
      <c r="V696" s="1466"/>
      <c r="W696" s="1466"/>
      <c r="X696" s="1466"/>
      <c r="Y696" s="1466"/>
      <c r="Z696" s="1466"/>
      <c r="AA696" s="1466"/>
      <c r="AB696" s="1466"/>
      <c r="AC696" s="1466"/>
      <c r="AD696" s="1466"/>
      <c r="AE696" s="1466"/>
      <c r="AF696" s="1466"/>
      <c r="AG696" s="1466"/>
      <c r="AH696" s="1466"/>
      <c r="AI696" s="1466"/>
      <c r="AJ696" s="1466"/>
      <c r="AK696" s="1466"/>
      <c r="AL696" s="1466"/>
      <c r="AM696" s="1466"/>
      <c r="AN696" s="1466"/>
      <c r="AO696" s="1466"/>
      <c r="AP696" s="1466"/>
      <c r="AQ696" s="1466"/>
      <c r="AR696" s="1466"/>
      <c r="AS696" s="1466"/>
      <c r="AT696" s="1467"/>
      <c r="AU696" s="1466"/>
      <c r="AV696" s="1466"/>
      <c r="AW696" s="1468"/>
      <c r="AX696" s="1469"/>
      <c r="AY696" s="748"/>
      <c r="AZ696" s="748"/>
      <c r="BA696" s="1470"/>
      <c r="BB696" s="1469"/>
      <c r="BC696" s="748"/>
      <c r="BD696" s="748"/>
      <c r="BE696" s="1470"/>
      <c r="BF696" s="1469"/>
      <c r="BG696" s="748"/>
      <c r="BH696" s="748"/>
      <c r="BI696" s="1470"/>
      <c r="BJ696" s="1469"/>
      <c r="BK696" s="748"/>
      <c r="BL696" s="748"/>
      <c r="BM696" s="1470"/>
      <c r="BN696" s="788">
        <f t="shared" ref="BN696:BQ697" si="1110">BN689+BN692</f>
        <v>43.449978000000002</v>
      </c>
      <c r="BO696" s="770">
        <f>BO689+BO692</f>
        <v>60.056280000000001</v>
      </c>
      <c r="BP696" s="770">
        <f t="shared" si="1110"/>
        <v>71.651332499999995</v>
      </c>
      <c r="BQ696" s="774">
        <f t="shared" si="1110"/>
        <v>76.009506999999999</v>
      </c>
      <c r="BR696" s="788">
        <f>BR698-BR697</f>
        <v>85.801333209341763</v>
      </c>
      <c r="BS696" s="770">
        <f>BS536</f>
        <v>0</v>
      </c>
      <c r="BT696" s="770">
        <f>BT536</f>
        <v>0</v>
      </c>
      <c r="BU696" s="770">
        <f>BU536</f>
        <v>0</v>
      </c>
      <c r="BV696" s="1565">
        <v>134.5</v>
      </c>
      <c r="BW696" s="1571">
        <v>147.10599999999999</v>
      </c>
      <c r="BX696" s="1571">
        <v>158.30000000000001</v>
      </c>
      <c r="BY696" s="1620">
        <v>164.33500000000001</v>
      </c>
      <c r="BZ696" s="1565">
        <v>175.30099999999999</v>
      </c>
      <c r="CA696" s="1571">
        <v>189.72499999999999</v>
      </c>
      <c r="CB696" s="1571">
        <v>197.054</v>
      </c>
      <c r="CC696" s="1620">
        <v>199.51400000000001</v>
      </c>
      <c r="CD696" s="770">
        <f>CD55</f>
        <v>208.30099999999999</v>
      </c>
      <c r="CE696" s="770">
        <f>CE55</f>
        <v>225.72499999999999</v>
      </c>
      <c r="CF696" s="770">
        <f>CF55</f>
        <v>235.054</v>
      </c>
      <c r="CG696" s="774">
        <f>CG55</f>
        <v>238.51400000000001</v>
      </c>
      <c r="CH696" s="748"/>
      <c r="CI696" s="748"/>
      <c r="CJ696" s="748"/>
      <c r="CK696" s="748"/>
      <c r="CL696" s="748"/>
      <c r="CM696" s="748"/>
      <c r="CN696" s="748"/>
      <c r="CO696" s="748"/>
      <c r="CP696" s="748"/>
      <c r="CQ696" s="748"/>
      <c r="CR696" s="748"/>
      <c r="CS696" s="748"/>
      <c r="CT696" s="748"/>
      <c r="CU696" s="748"/>
      <c r="CV696" s="748"/>
      <c r="CW696" s="748"/>
      <c r="CX696" s="748"/>
      <c r="CY696" s="748"/>
      <c r="CZ696" s="748"/>
      <c r="DA696" s="748"/>
      <c r="DB696" s="748"/>
      <c r="DC696" s="748"/>
      <c r="DD696" s="748"/>
      <c r="DE696" s="748"/>
      <c r="DF696" s="748"/>
      <c r="DG696" s="748"/>
      <c r="DH696" s="748"/>
      <c r="DI696" s="1470"/>
      <c r="DJ696" s="1471"/>
      <c r="DK696" s="1466"/>
      <c r="DL696" s="1466"/>
      <c r="DM696" s="1466"/>
      <c r="DN696" s="1466"/>
      <c r="DO696" s="1466"/>
      <c r="DP696" s="1466"/>
      <c r="DQ696" s="1467"/>
      <c r="DR696" s="1466"/>
      <c r="DS696" s="1466"/>
      <c r="DT696" s="1466"/>
      <c r="DU696" s="1466"/>
      <c r="DV696" s="1466"/>
      <c r="DW696" s="1466"/>
      <c r="DX696" s="1466"/>
      <c r="DY696" s="770">
        <f>SUM(BN696:BQ696)</f>
        <v>251.16709750000001</v>
      </c>
      <c r="DZ696" s="770">
        <f>SUM(BR696:BU696)</f>
        <v>85.801333209341763</v>
      </c>
      <c r="EA696" s="1420">
        <f>SUM(BV696:BY696)</f>
        <v>604.24099999999999</v>
      </c>
      <c r="EB696" s="1420">
        <f>SUM(BZ696:CC696)</f>
        <v>761.59399999999994</v>
      </c>
      <c r="EC696" s="770">
        <f>SUM(CD696:CG696)</f>
        <v>907.59399999999994</v>
      </c>
      <c r="ED696" s="770">
        <f t="shared" ref="ED696:EJ696" si="1111">ED55</f>
        <v>1057.5940000000001</v>
      </c>
      <c r="EE696" s="770">
        <f t="shared" si="1111"/>
        <v>1207.5940000000001</v>
      </c>
      <c r="EF696" s="770">
        <f t="shared" si="1111"/>
        <v>1357.5940000000001</v>
      </c>
      <c r="EG696" s="770">
        <f t="shared" si="1111"/>
        <v>1507.5940000000001</v>
      </c>
      <c r="EH696" s="770">
        <f t="shared" si="1111"/>
        <v>1657.5940000000001</v>
      </c>
      <c r="EI696" s="770">
        <f t="shared" si="1111"/>
        <v>1802.5940000000001</v>
      </c>
      <c r="EJ696" s="774">
        <f t="shared" si="1111"/>
        <v>1947.5940000000001</v>
      </c>
      <c r="EK696" s="1472"/>
      <c r="EL696" s="1472"/>
      <c r="EM696" s="1472"/>
      <c r="EN696" s="1472"/>
      <c r="EO696" s="1472"/>
      <c r="EP696" s="1472"/>
      <c r="EQ696" s="1472"/>
      <c r="ER696" s="1472"/>
      <c r="ES696" s="1472"/>
      <c r="ET696" s="1472"/>
      <c r="EU696" s="1472"/>
      <c r="EV696" s="1472"/>
      <c r="EW696" s="1472"/>
      <c r="EX696" s="1472"/>
      <c r="EY696" s="1472"/>
      <c r="EZ696" s="1472"/>
      <c r="FA696" s="1472"/>
      <c r="FB696" s="1472"/>
      <c r="FC696" s="1472"/>
      <c r="FD696" s="1472"/>
      <c r="FE696" s="1472"/>
      <c r="FF696" s="1472"/>
      <c r="FG696" s="1472"/>
      <c r="FH696" s="1472"/>
      <c r="FI696" s="1472"/>
      <c r="FJ696" s="1472"/>
      <c r="FK696" s="1472"/>
      <c r="FL696" s="1472"/>
      <c r="FM696" s="1472"/>
      <c r="FN696" s="1472"/>
      <c r="FO696" s="1472"/>
      <c r="FP696" s="1472"/>
      <c r="FQ696" s="1472"/>
      <c r="FR696" s="1472"/>
      <c r="FS696" s="1472"/>
      <c r="FT696" s="1472"/>
      <c r="FU696" s="1472"/>
      <c r="FV696" s="1472"/>
      <c r="FW696" s="1472"/>
      <c r="FX696" s="1472"/>
      <c r="FY696" s="1472"/>
      <c r="FZ696" s="1472"/>
      <c r="GA696" s="1472"/>
      <c r="GB696" s="1472"/>
      <c r="GC696" s="1472"/>
      <c r="GD696" s="1472"/>
      <c r="GE696" s="1472"/>
      <c r="GF696" s="1472"/>
      <c r="GG696" s="1472"/>
      <c r="GH696" s="1472"/>
      <c r="GI696" s="1472"/>
      <c r="GJ696" s="1472"/>
      <c r="GK696" s="1472"/>
      <c r="GL696" s="1472"/>
      <c r="GM696" s="1472"/>
      <c r="GN696" s="1472"/>
      <c r="GO696" s="1472"/>
      <c r="GP696" s="1472"/>
      <c r="GQ696" s="1472"/>
      <c r="GR696" s="1472"/>
      <c r="GS696" s="1472"/>
      <c r="GT696" s="1472"/>
      <c r="GU696" s="1472"/>
      <c r="GV696" s="1472"/>
      <c r="GW696" s="1472"/>
      <c r="GX696" s="1472"/>
      <c r="GY696" s="1472"/>
      <c r="GZ696" s="1472"/>
      <c r="HA696" s="1472"/>
      <c r="HB696" s="1472"/>
      <c r="HC696" s="1472"/>
      <c r="HD696" s="1472"/>
      <c r="HE696" s="1472"/>
      <c r="HF696" s="1472"/>
      <c r="HG696" s="1472"/>
      <c r="HH696" s="1472"/>
      <c r="HI696" s="1472"/>
      <c r="HJ696" s="1472"/>
      <c r="HK696" s="1472"/>
      <c r="HL696" s="1472"/>
      <c r="HM696" s="1472"/>
      <c r="HN696" s="1472"/>
      <c r="HO696" s="1472"/>
      <c r="HP696" s="1472"/>
      <c r="HQ696" s="1472"/>
      <c r="HR696" s="1472"/>
      <c r="HS696" s="1472"/>
      <c r="HT696" s="1472"/>
      <c r="HU696" s="1472"/>
      <c r="HV696" s="1472"/>
      <c r="HW696" s="1472"/>
    </row>
    <row r="697" spans="1:231" ht="13.5" hidden="1" customHeight="1" outlineLevel="1">
      <c r="A697" s="4"/>
      <c r="H697" s="4"/>
      <c r="I697" s="1686" t="s">
        <v>385</v>
      </c>
      <c r="J697" s="20"/>
      <c r="K697" s="20"/>
      <c r="L697" s="20"/>
      <c r="M697" s="20"/>
      <c r="N697" s="20"/>
      <c r="O697" s="20"/>
      <c r="P697" s="20"/>
      <c r="Q697" s="20"/>
      <c r="R697" s="20"/>
      <c r="S697" s="20"/>
      <c r="T697" s="20"/>
      <c r="U697" s="20"/>
      <c r="V697" s="20"/>
      <c r="W697" s="20"/>
      <c r="X697" s="20"/>
      <c r="Y697" s="20"/>
      <c r="Z697" s="20"/>
      <c r="AA697" s="20"/>
      <c r="AB697" s="20"/>
      <c r="AC697" s="20"/>
      <c r="AD697" s="20"/>
      <c r="AE697" s="20"/>
      <c r="AF697" s="20"/>
      <c r="AG697" s="20"/>
      <c r="AH697" s="20"/>
      <c r="AI697" s="20"/>
      <c r="AJ697" s="20"/>
      <c r="AK697" s="20"/>
      <c r="AL697" s="20"/>
      <c r="AM697" s="20"/>
      <c r="AN697" s="20"/>
      <c r="AO697" s="20"/>
      <c r="AP697" s="20"/>
      <c r="AQ697" s="20"/>
      <c r="AR697" s="20"/>
      <c r="AS697" s="20"/>
      <c r="AT697" s="615"/>
      <c r="AU697" s="141"/>
      <c r="AV697" s="141"/>
      <c r="AW697" s="576"/>
      <c r="AX697" s="636"/>
      <c r="AY697" s="174"/>
      <c r="AZ697" s="174"/>
      <c r="BA697" s="574"/>
      <c r="BB697" s="636"/>
      <c r="BC697" s="174"/>
      <c r="BD697" s="174"/>
      <c r="BE697" s="574"/>
      <c r="BF697" s="636"/>
      <c r="BG697" s="174"/>
      <c r="BH697" s="174"/>
      <c r="BI697" s="574"/>
      <c r="BJ697" s="636"/>
      <c r="BK697" s="174"/>
      <c r="BL697" s="174"/>
      <c r="BM697" s="574"/>
      <c r="BN697" s="727">
        <f t="shared" si="1110"/>
        <v>30.070021999999994</v>
      </c>
      <c r="BO697" s="771">
        <f t="shared" si="1110"/>
        <v>43.373113760695745</v>
      </c>
      <c r="BP697" s="771">
        <f t="shared" si="1110"/>
        <v>43.240187263290778</v>
      </c>
      <c r="BQ697" s="784">
        <f t="shared" si="1110"/>
        <v>41.389856080796747</v>
      </c>
      <c r="BR697" s="727">
        <f>BR252</f>
        <v>27.594666790658238</v>
      </c>
      <c r="BS697" s="771">
        <f t="shared" ref="BS697:BZ697" si="1112">BS698-BS696</f>
        <v>122.55800000000001</v>
      </c>
      <c r="BT697" s="771">
        <f t="shared" si="1112"/>
        <v>129.66200000000001</v>
      </c>
      <c r="BU697" s="771">
        <f t="shared" si="1112"/>
        <v>136.56</v>
      </c>
      <c r="BV697" s="727">
        <f t="shared" si="1112"/>
        <v>18.007000000000005</v>
      </c>
      <c r="BW697" s="771">
        <f t="shared" si="1112"/>
        <v>26.069999999999993</v>
      </c>
      <c r="BX697" s="771">
        <f t="shared" si="1112"/>
        <v>28.820999999999998</v>
      </c>
      <c r="BY697" s="784">
        <f>BY698-BY696</f>
        <v>29.788000000000011</v>
      </c>
      <c r="BZ697" s="771">
        <f t="shared" si="1112"/>
        <v>34.754999999999995</v>
      </c>
      <c r="CA697" s="771">
        <f>CA698-CA696</f>
        <v>37.894000000000005</v>
      </c>
      <c r="CB697" s="771">
        <f>CB698-CB696</f>
        <v>44.777999999999992</v>
      </c>
      <c r="CC697" s="784">
        <f>CC698-CC696</f>
        <v>47.563999999999993</v>
      </c>
      <c r="CD697" s="771">
        <f>CD252</f>
        <v>34.883378378378403</v>
      </c>
      <c r="CE697" s="771">
        <f>CE252</f>
        <v>40.545700000000039</v>
      </c>
      <c r="CF697" s="771">
        <f>CF252</f>
        <v>43.127837037037033</v>
      </c>
      <c r="CG697" s="784">
        <f>CG252</f>
        <v>44.671846153846126</v>
      </c>
      <c r="CH697" s="174"/>
      <c r="CI697" s="174"/>
      <c r="CJ697" s="174"/>
      <c r="CK697" s="174"/>
      <c r="CL697" s="174"/>
      <c r="CM697" s="174"/>
      <c r="CN697" s="174"/>
      <c r="CO697" s="174"/>
      <c r="CP697" s="174"/>
      <c r="CQ697" s="174"/>
      <c r="CR697" s="174"/>
      <c r="CS697" s="174"/>
      <c r="CT697" s="174"/>
      <c r="CU697" s="174"/>
      <c r="CV697" s="174"/>
      <c r="CW697" s="174"/>
      <c r="CX697" s="174"/>
      <c r="CY697" s="174"/>
      <c r="CZ697" s="174"/>
      <c r="DA697" s="174"/>
      <c r="DB697" s="174"/>
      <c r="DC697" s="174"/>
      <c r="DD697" s="174"/>
      <c r="DE697" s="174"/>
      <c r="DF697" s="174"/>
      <c r="DG697" s="174"/>
      <c r="DH697" s="174"/>
      <c r="DI697" s="574"/>
      <c r="DJ697" s="1139"/>
      <c r="DK697" s="141"/>
      <c r="DL697" s="141"/>
      <c r="DM697" s="141"/>
      <c r="DN697" s="141"/>
      <c r="DO697" s="141"/>
      <c r="DP697" s="141"/>
      <c r="DQ697" s="615"/>
      <c r="DR697" s="141"/>
      <c r="DS697" s="141"/>
      <c r="DT697" s="141"/>
      <c r="DU697" s="141"/>
      <c r="DV697" s="141"/>
      <c r="DW697" s="141"/>
      <c r="DX697" s="141"/>
      <c r="DY697" s="771">
        <f>SUM(BN697:BQ697)</f>
        <v>158.07317910478326</v>
      </c>
      <c r="DZ697" s="771">
        <f>SUM(BR697:BU697)</f>
        <v>416.3746667906583</v>
      </c>
      <c r="EA697" s="811">
        <f>SUM(BV697:BY697)</f>
        <v>102.68600000000001</v>
      </c>
      <c r="EB697" s="811">
        <f>SUM(BZ697:CC697)</f>
        <v>164.99099999999999</v>
      </c>
      <c r="EC697" s="771">
        <f>SUM(CD697:CG697)</f>
        <v>163.22876156926162</v>
      </c>
      <c r="ED697" s="771">
        <f t="shared" ref="ED697:EJ697" si="1113">ED252</f>
        <v>192.6099386517287</v>
      </c>
      <c r="EE697" s="771">
        <f t="shared" si="1113"/>
        <v>225.35362822252256</v>
      </c>
      <c r="EF697" s="771">
        <f t="shared" si="1113"/>
        <v>259.15667245590095</v>
      </c>
      <c r="EG697" s="771">
        <f t="shared" si="1113"/>
        <v>292.84703987516809</v>
      </c>
      <c r="EH697" s="771">
        <f t="shared" si="1113"/>
        <v>325.06021426143661</v>
      </c>
      <c r="EI697" s="771">
        <f t="shared" si="1113"/>
        <v>357.56623568758033</v>
      </c>
      <c r="EJ697" s="784">
        <f t="shared" si="1113"/>
        <v>389.74719689946261</v>
      </c>
      <c r="EK697" s="99"/>
      <c r="EL697" s="99"/>
      <c r="EM697" s="99"/>
      <c r="EN697" s="99"/>
      <c r="EO697" s="99"/>
      <c r="EP697" s="99"/>
      <c r="EQ697" s="99"/>
      <c r="ER697" s="99"/>
      <c r="ES697" s="99"/>
      <c r="ET697" s="99"/>
      <c r="EU697" s="99"/>
      <c r="EV697" s="99"/>
      <c r="EW697" s="99"/>
      <c r="EX697" s="99"/>
      <c r="EY697" s="99"/>
      <c r="EZ697" s="99"/>
      <c r="FA697" s="99"/>
      <c r="FB697" s="99"/>
      <c r="FC697" s="99"/>
      <c r="FD697" s="99"/>
      <c r="FE697" s="99"/>
      <c r="FF697" s="99"/>
      <c r="FG697" s="99"/>
      <c r="FH697" s="99"/>
      <c r="FI697" s="99"/>
      <c r="FJ697" s="99"/>
      <c r="FK697" s="99"/>
      <c r="FL697" s="99"/>
      <c r="FM697" s="99"/>
      <c r="FN697" s="99"/>
      <c r="FO697" s="99"/>
      <c r="FP697" s="99"/>
      <c r="FQ697" s="99"/>
      <c r="FR697" s="99"/>
      <c r="FS697" s="99"/>
      <c r="FT697" s="99"/>
      <c r="FU697" s="99"/>
      <c r="FV697" s="99"/>
      <c r="FW697" s="99"/>
      <c r="FX697" s="99"/>
      <c r="FY697" s="99"/>
      <c r="FZ697" s="99"/>
      <c r="GA697" s="99"/>
      <c r="GB697" s="99"/>
      <c r="GC697" s="99"/>
      <c r="GD697" s="99"/>
      <c r="GE697" s="99"/>
      <c r="GF697" s="99"/>
      <c r="GG697" s="99"/>
      <c r="GH697" s="99"/>
      <c r="GI697" s="99"/>
      <c r="GJ697" s="99"/>
      <c r="GK697" s="99"/>
      <c r="GL697" s="99"/>
      <c r="GM697" s="99"/>
      <c r="GN697" s="99"/>
      <c r="GO697" s="99"/>
      <c r="GP697" s="99"/>
      <c r="GQ697" s="99"/>
      <c r="GR697" s="99"/>
      <c r="GS697" s="99"/>
      <c r="GT697" s="99"/>
      <c r="GU697" s="99"/>
      <c r="GV697" s="99"/>
      <c r="GW697" s="99"/>
      <c r="GX697" s="99"/>
      <c r="GY697" s="99"/>
      <c r="GZ697" s="99"/>
      <c r="HA697" s="99"/>
      <c r="HB697" s="99"/>
      <c r="HC697" s="99"/>
      <c r="HD697" s="99"/>
      <c r="HE697" s="99"/>
      <c r="HF697" s="99"/>
      <c r="HG697" s="99"/>
      <c r="HH697" s="99"/>
      <c r="HI697" s="99"/>
      <c r="HJ697" s="99"/>
      <c r="HK697" s="99"/>
      <c r="HL697" s="99"/>
      <c r="HM697" s="99"/>
      <c r="HN697" s="99"/>
      <c r="HO697" s="99"/>
      <c r="HP697" s="99"/>
      <c r="HQ697" s="99"/>
      <c r="HR697" s="99"/>
      <c r="HS697" s="99"/>
      <c r="HT697" s="99"/>
      <c r="HU697" s="99"/>
      <c r="HV697" s="99"/>
      <c r="HW697" s="99"/>
    </row>
    <row r="698" spans="1:231" ht="13.5" hidden="1" customHeight="1" outlineLevel="1">
      <c r="A698" s="4"/>
      <c r="H698" s="4"/>
      <c r="I698" s="1685" t="s">
        <v>386</v>
      </c>
      <c r="J698" s="20"/>
      <c r="K698" s="20"/>
      <c r="L698" s="20"/>
      <c r="M698" s="20"/>
      <c r="N698" s="20"/>
      <c r="O698" s="20"/>
      <c r="P698" s="20"/>
      <c r="Q698" s="20"/>
      <c r="R698" s="20"/>
      <c r="S698" s="20"/>
      <c r="T698" s="20"/>
      <c r="U698" s="20"/>
      <c r="V698" s="20"/>
      <c r="W698" s="20"/>
      <c r="X698" s="20"/>
      <c r="Y698" s="20"/>
      <c r="Z698" s="20"/>
      <c r="AA698" s="20"/>
      <c r="AB698" s="20"/>
      <c r="AC698" s="20"/>
      <c r="AD698" s="20"/>
      <c r="AE698" s="20"/>
      <c r="AF698" s="20"/>
      <c r="AG698" s="20"/>
      <c r="AH698" s="20"/>
      <c r="AI698" s="20"/>
      <c r="AJ698" s="20"/>
      <c r="AK698" s="20"/>
      <c r="AL698" s="20"/>
      <c r="AM698" s="20"/>
      <c r="AN698" s="20"/>
      <c r="AO698" s="20"/>
      <c r="AP698" s="20"/>
      <c r="AQ698" s="20"/>
      <c r="AR698" s="20"/>
      <c r="AS698" s="20"/>
      <c r="AT698" s="615"/>
      <c r="AU698" s="141"/>
      <c r="AV698" s="141"/>
      <c r="AW698" s="576"/>
      <c r="AX698" s="636"/>
      <c r="AY698" s="174"/>
      <c r="AZ698" s="174"/>
      <c r="BA698" s="574"/>
      <c r="BB698" s="636"/>
      <c r="BC698" s="174"/>
      <c r="BD698" s="174"/>
      <c r="BE698" s="574"/>
      <c r="BF698" s="636"/>
      <c r="BG698" s="174"/>
      <c r="BH698" s="174"/>
      <c r="BI698" s="574"/>
      <c r="BJ698" s="636"/>
      <c r="BK698" s="174"/>
      <c r="BL698" s="174"/>
      <c r="BM698" s="574"/>
      <c r="BN698" s="730">
        <f>BN696+BN697</f>
        <v>73.52</v>
      </c>
      <c r="BO698" s="772">
        <f>BO696+BO697</f>
        <v>103.42939376069575</v>
      </c>
      <c r="BP698" s="772">
        <f>BP696+BP697</f>
        <v>114.89151976329077</v>
      </c>
      <c r="BQ698" s="775">
        <f>BQ696+BQ697</f>
        <v>117.39936308079675</v>
      </c>
      <c r="BR698" s="730">
        <f>BR694</f>
        <v>113.396</v>
      </c>
      <c r="BS698" s="772">
        <f t="shared" ref="BS698:BW698" si="1114">BS694</f>
        <v>122.55800000000001</v>
      </c>
      <c r="BT698" s="772">
        <f t="shared" si="1114"/>
        <v>129.66200000000001</v>
      </c>
      <c r="BU698" s="1253">
        <f t="shared" si="1114"/>
        <v>136.56</v>
      </c>
      <c r="BV698" s="730">
        <f t="shared" si="1114"/>
        <v>152.50700000000001</v>
      </c>
      <c r="BW698" s="772">
        <f t="shared" si="1114"/>
        <v>173.17599999999999</v>
      </c>
      <c r="BX698" s="772">
        <f t="shared" ref="BX698:CC698" si="1115">BX694</f>
        <v>187.12100000000001</v>
      </c>
      <c r="BY698" s="775">
        <f t="shared" si="1115"/>
        <v>194.12300000000002</v>
      </c>
      <c r="BZ698" s="730">
        <f t="shared" si="1115"/>
        <v>210.05599999999998</v>
      </c>
      <c r="CA698" s="772">
        <f t="shared" si="1115"/>
        <v>227.619</v>
      </c>
      <c r="CB698" s="772">
        <f t="shared" si="1115"/>
        <v>241.83199999999999</v>
      </c>
      <c r="CC698" s="775">
        <f t="shared" si="1115"/>
        <v>247.078</v>
      </c>
      <c r="CD698" s="772">
        <f t="shared" ref="CD698:CG698" si="1116">CD696+CD697</f>
        <v>243.1843783783784</v>
      </c>
      <c r="CE698" s="772">
        <f t="shared" si="1116"/>
        <v>266.27070000000003</v>
      </c>
      <c r="CF698" s="772">
        <f t="shared" si="1116"/>
        <v>278.18183703703704</v>
      </c>
      <c r="CG698" s="775">
        <f t="shared" si="1116"/>
        <v>283.18584615384611</v>
      </c>
      <c r="CH698" s="174"/>
      <c r="CI698" s="174"/>
      <c r="CJ698" s="174"/>
      <c r="CK698" s="174"/>
      <c r="CL698" s="174"/>
      <c r="CM698" s="174"/>
      <c r="CN698" s="174"/>
      <c r="CO698" s="174"/>
      <c r="CP698" s="174"/>
      <c r="CQ698" s="174"/>
      <c r="CR698" s="174"/>
      <c r="CS698" s="174"/>
      <c r="CT698" s="174"/>
      <c r="CU698" s="174"/>
      <c r="CV698" s="174"/>
      <c r="CW698" s="174"/>
      <c r="CX698" s="174"/>
      <c r="CY698" s="174"/>
      <c r="CZ698" s="174"/>
      <c r="DA698" s="174"/>
      <c r="DB698" s="174"/>
      <c r="DC698" s="174"/>
      <c r="DD698" s="174"/>
      <c r="DE698" s="174"/>
      <c r="DF698" s="174"/>
      <c r="DG698" s="174"/>
      <c r="DH698" s="174"/>
      <c r="DI698" s="574"/>
      <c r="DJ698" s="1139"/>
      <c r="DK698" s="141"/>
      <c r="DL698" s="141"/>
      <c r="DM698" s="141"/>
      <c r="DN698" s="141"/>
      <c r="DO698" s="141"/>
      <c r="DP698" s="141"/>
      <c r="DQ698" s="615"/>
      <c r="DR698" s="141"/>
      <c r="DS698" s="141"/>
      <c r="DT698" s="141"/>
      <c r="DU698" s="141"/>
      <c r="DV698" s="141"/>
      <c r="DW698" s="141"/>
      <c r="DX698" s="141"/>
      <c r="DY698" s="814">
        <f>SUM(DY696:DY697)</f>
        <v>409.24027660478328</v>
      </c>
      <c r="DZ698" s="814">
        <f>SUM(DZ696:DZ697)</f>
        <v>502.17600000000004</v>
      </c>
      <c r="EA698" s="814">
        <f>SUM(EA696:EA697)</f>
        <v>706.92700000000002</v>
      </c>
      <c r="EB698" s="814">
        <f>SUM(EB696:EB697)</f>
        <v>926.58499999999992</v>
      </c>
      <c r="EC698" s="772">
        <f>SUM(EC696:EC697)</f>
        <v>1070.8227615692615</v>
      </c>
      <c r="ED698" s="772">
        <f t="shared" ref="ED698:EJ698" si="1117">ED696+ED697</f>
        <v>1250.2039386517288</v>
      </c>
      <c r="EE698" s="772">
        <f t="shared" si="1117"/>
        <v>1432.9476282225226</v>
      </c>
      <c r="EF698" s="772">
        <f t="shared" si="1117"/>
        <v>1616.7506724559009</v>
      </c>
      <c r="EG698" s="772">
        <f t="shared" si="1117"/>
        <v>1800.4410398751681</v>
      </c>
      <c r="EH698" s="772">
        <f t="shared" si="1117"/>
        <v>1982.6542142614367</v>
      </c>
      <c r="EI698" s="772">
        <f t="shared" si="1117"/>
        <v>2160.1602356875806</v>
      </c>
      <c r="EJ698" s="775">
        <f t="shared" si="1117"/>
        <v>2337.3411968994628</v>
      </c>
      <c r="EK698" s="99"/>
      <c r="EL698" s="99"/>
      <c r="EM698" s="99"/>
      <c r="EN698" s="99"/>
      <c r="EO698" s="99"/>
      <c r="EP698" s="99"/>
      <c r="EQ698" s="99"/>
      <c r="ER698" s="99"/>
      <c r="ES698" s="99"/>
      <c r="ET698" s="99"/>
      <c r="EU698" s="99"/>
      <c r="EV698" s="99"/>
      <c r="EW698" s="99"/>
      <c r="EX698" s="99"/>
      <c r="EY698" s="99"/>
      <c r="EZ698" s="99"/>
      <c r="FA698" s="99"/>
      <c r="FB698" s="99"/>
      <c r="FC698" s="99"/>
      <c r="FD698" s="99"/>
      <c r="FE698" s="99"/>
      <c r="FF698" s="99"/>
      <c r="FG698" s="99"/>
      <c r="FH698" s="99"/>
      <c r="FI698" s="99"/>
      <c r="FJ698" s="99"/>
      <c r="FK698" s="99"/>
      <c r="FL698" s="99"/>
      <c r="FM698" s="99"/>
      <c r="FN698" s="99"/>
      <c r="FO698" s="99"/>
      <c r="FP698" s="99"/>
      <c r="FQ698" s="99"/>
      <c r="FR698" s="99"/>
      <c r="FS698" s="99"/>
      <c r="FT698" s="99"/>
      <c r="FU698" s="99"/>
      <c r="FV698" s="99"/>
      <c r="FW698" s="99"/>
      <c r="FX698" s="99"/>
      <c r="FY698" s="99"/>
      <c r="FZ698" s="99"/>
      <c r="GA698" s="99"/>
      <c r="GB698" s="99"/>
      <c r="GC698" s="99"/>
      <c r="GD698" s="99"/>
      <c r="GE698" s="99"/>
      <c r="GF698" s="99"/>
      <c r="GG698" s="99"/>
      <c r="GH698" s="99"/>
      <c r="GI698" s="99"/>
      <c r="GJ698" s="99"/>
      <c r="GK698" s="99"/>
      <c r="GL698" s="99"/>
      <c r="GM698" s="99"/>
      <c r="GN698" s="99"/>
      <c r="GO698" s="99"/>
      <c r="GP698" s="99"/>
      <c r="GQ698" s="99"/>
      <c r="GR698" s="99"/>
      <c r="GS698" s="99"/>
      <c r="GT698" s="99"/>
      <c r="GU698" s="99"/>
      <c r="GV698" s="99"/>
      <c r="GW698" s="99"/>
      <c r="GX698" s="99"/>
      <c r="GY698" s="99"/>
      <c r="GZ698" s="99"/>
      <c r="HA698" s="99"/>
      <c r="HB698" s="99"/>
      <c r="HC698" s="99"/>
      <c r="HD698" s="99"/>
      <c r="HE698" s="99"/>
      <c r="HF698" s="99"/>
      <c r="HG698" s="99"/>
      <c r="HH698" s="99"/>
      <c r="HI698" s="99"/>
      <c r="HJ698" s="99"/>
      <c r="HK698" s="99"/>
      <c r="HL698" s="99"/>
      <c r="HM698" s="99"/>
      <c r="HN698" s="99"/>
      <c r="HO698" s="99"/>
      <c r="HP698" s="99"/>
      <c r="HQ698" s="99"/>
      <c r="HR698" s="99"/>
      <c r="HS698" s="99"/>
      <c r="HT698" s="99"/>
      <c r="HU698" s="99"/>
      <c r="HV698" s="99"/>
      <c r="HW698" s="99"/>
    </row>
    <row r="699" spans="1:231" ht="13.5" hidden="1" customHeight="1" outlineLevel="1">
      <c r="A699" s="4"/>
      <c r="H699" s="4"/>
      <c r="I699" s="1081"/>
      <c r="J699" s="20"/>
      <c r="K699" s="20"/>
      <c r="L699" s="20"/>
      <c r="M699" s="20"/>
      <c r="N699" s="20"/>
      <c r="O699" s="20"/>
      <c r="P699" s="20"/>
      <c r="Q699" s="20"/>
      <c r="R699" s="20"/>
      <c r="S699" s="20"/>
      <c r="T699" s="20"/>
      <c r="U699" s="20"/>
      <c r="V699" s="20"/>
      <c r="W699" s="20"/>
      <c r="X699" s="20"/>
      <c r="Y699" s="20"/>
      <c r="Z699" s="20"/>
      <c r="AA699" s="20"/>
      <c r="AB699" s="20"/>
      <c r="AC699" s="20"/>
      <c r="AD699" s="20"/>
      <c r="AE699" s="20"/>
      <c r="AF699" s="20"/>
      <c r="AG699" s="20"/>
      <c r="AH699" s="20"/>
      <c r="AI699" s="20"/>
      <c r="AJ699" s="20"/>
      <c r="AK699" s="20"/>
      <c r="AL699" s="20"/>
      <c r="AM699" s="20"/>
      <c r="AN699" s="20"/>
      <c r="AO699" s="20"/>
      <c r="AP699" s="20"/>
      <c r="AQ699" s="20"/>
      <c r="AR699" s="20"/>
      <c r="AS699" s="20"/>
      <c r="AT699" s="615"/>
      <c r="AU699" s="141"/>
      <c r="AV699" s="141"/>
      <c r="AW699" s="576"/>
      <c r="AX699" s="636"/>
      <c r="AY699" s="174"/>
      <c r="AZ699" s="174"/>
      <c r="BA699" s="574"/>
      <c r="BB699" s="636"/>
      <c r="BC699" s="174"/>
      <c r="BD699" s="174"/>
      <c r="BE699" s="574"/>
      <c r="BF699" s="636"/>
      <c r="BG699" s="174"/>
      <c r="BH699" s="174"/>
      <c r="BI699" s="574"/>
      <c r="BJ699" s="636"/>
      <c r="BK699" s="174"/>
      <c r="BL699" s="174"/>
      <c r="BM699" s="574"/>
      <c r="BN699" s="734"/>
      <c r="BO699" s="755"/>
      <c r="BP699" s="755"/>
      <c r="BQ699" s="755"/>
      <c r="BR699" s="737"/>
      <c r="BS699" s="785"/>
      <c r="BT699" s="785"/>
      <c r="BU699" s="785"/>
      <c r="BV699" s="636"/>
      <c r="BW699" s="803"/>
      <c r="BX699" s="803"/>
      <c r="BY699" s="804"/>
      <c r="BZ699" s="174"/>
      <c r="CA699" s="174"/>
      <c r="CB699" s="174"/>
      <c r="CC699" s="574"/>
      <c r="CD699" s="174"/>
      <c r="CE699" s="174"/>
      <c r="CF699" s="174"/>
      <c r="CG699" s="574"/>
      <c r="CH699" s="174"/>
      <c r="CI699" s="174"/>
      <c r="CJ699" s="174"/>
      <c r="CK699" s="174"/>
      <c r="CL699" s="174"/>
      <c r="CM699" s="174"/>
      <c r="CN699" s="174"/>
      <c r="CO699" s="174"/>
      <c r="CP699" s="174"/>
      <c r="CQ699" s="174"/>
      <c r="CR699" s="174"/>
      <c r="CS699" s="174"/>
      <c r="CT699" s="174"/>
      <c r="CU699" s="174"/>
      <c r="CV699" s="174"/>
      <c r="CW699" s="174"/>
      <c r="CX699" s="174"/>
      <c r="CY699" s="174"/>
      <c r="CZ699" s="174"/>
      <c r="DA699" s="174"/>
      <c r="DB699" s="174"/>
      <c r="DC699" s="174"/>
      <c r="DD699" s="174"/>
      <c r="DE699" s="174"/>
      <c r="DF699" s="174"/>
      <c r="DG699" s="174"/>
      <c r="DH699" s="174"/>
      <c r="DI699" s="574"/>
      <c r="DJ699" s="1139"/>
      <c r="DK699" s="141"/>
      <c r="DL699" s="141"/>
      <c r="DM699" s="141"/>
      <c r="DN699" s="141"/>
      <c r="DO699" s="141"/>
      <c r="DP699" s="141"/>
      <c r="DQ699" s="615"/>
      <c r="DR699" s="141"/>
      <c r="DS699" s="141"/>
      <c r="DT699" s="141"/>
      <c r="DU699" s="141"/>
      <c r="DV699" s="141"/>
      <c r="DW699" s="141"/>
      <c r="DX699" s="141"/>
      <c r="DY699" s="141"/>
      <c r="DZ699" s="141"/>
      <c r="EA699" s="141"/>
      <c r="EB699" s="174"/>
      <c r="EC699" s="174"/>
      <c r="ED699" s="174"/>
      <c r="EE699" s="174"/>
      <c r="EF699" s="174"/>
      <c r="EG699" s="174"/>
      <c r="EH699" s="174"/>
      <c r="EI699" s="174"/>
      <c r="EJ699" s="574"/>
      <c r="EK699" s="99"/>
      <c r="EL699" s="99"/>
      <c r="EM699" s="99"/>
      <c r="EN699" s="99"/>
      <c r="EO699" s="99"/>
      <c r="EP699" s="99"/>
      <c r="EQ699" s="99"/>
      <c r="ER699" s="99"/>
      <c r="ES699" s="99"/>
      <c r="ET699" s="99"/>
      <c r="EU699" s="99"/>
      <c r="EV699" s="99"/>
      <c r="EW699" s="99"/>
      <c r="EX699" s="99"/>
      <c r="EY699" s="99"/>
      <c r="EZ699" s="99"/>
      <c r="FA699" s="99"/>
      <c r="FB699" s="99"/>
      <c r="FC699" s="99"/>
      <c r="FD699" s="99"/>
      <c r="FE699" s="99"/>
      <c r="FF699" s="99"/>
      <c r="FG699" s="99"/>
      <c r="FH699" s="99"/>
      <c r="FI699" s="99"/>
      <c r="FJ699" s="99"/>
      <c r="FK699" s="99"/>
      <c r="FL699" s="99"/>
      <c r="FM699" s="99"/>
      <c r="FN699" s="99"/>
      <c r="FO699" s="99"/>
      <c r="FP699" s="99"/>
      <c r="FQ699" s="99"/>
      <c r="FR699" s="99"/>
      <c r="FS699" s="99"/>
      <c r="FT699" s="99"/>
      <c r="FU699" s="99"/>
      <c r="FV699" s="99"/>
      <c r="FW699" s="99"/>
      <c r="FX699" s="99"/>
      <c r="FY699" s="99"/>
      <c r="FZ699" s="99"/>
      <c r="GA699" s="99"/>
      <c r="GB699" s="99"/>
      <c r="GC699" s="99"/>
      <c r="GD699" s="99"/>
      <c r="GE699" s="99"/>
      <c r="GF699" s="99"/>
      <c r="GG699" s="99"/>
      <c r="GH699" s="99"/>
      <c r="GI699" s="99"/>
      <c r="GJ699" s="99"/>
      <c r="GK699" s="99"/>
      <c r="GL699" s="99"/>
      <c r="GM699" s="99"/>
      <c r="GN699" s="99"/>
      <c r="GO699" s="99"/>
      <c r="GP699" s="99"/>
      <c r="GQ699" s="99"/>
      <c r="GR699" s="99"/>
      <c r="GS699" s="99"/>
      <c r="GT699" s="99"/>
      <c r="GU699" s="99"/>
      <c r="GV699" s="99"/>
      <c r="GW699" s="99"/>
      <c r="GX699" s="99"/>
      <c r="GY699" s="99"/>
      <c r="GZ699" s="99"/>
      <c r="HA699" s="99"/>
      <c r="HB699" s="99"/>
      <c r="HC699" s="99"/>
      <c r="HD699" s="99"/>
      <c r="HE699" s="99"/>
      <c r="HF699" s="99"/>
      <c r="HG699" s="99"/>
      <c r="HH699" s="99"/>
      <c r="HI699" s="99"/>
      <c r="HJ699" s="99"/>
      <c r="HK699" s="99"/>
      <c r="HL699" s="99"/>
      <c r="HM699" s="99"/>
      <c r="HN699" s="99"/>
      <c r="HO699" s="99"/>
      <c r="HP699" s="99"/>
      <c r="HQ699" s="99"/>
      <c r="HR699" s="99"/>
      <c r="HS699" s="99"/>
      <c r="HT699" s="99"/>
      <c r="HU699" s="99"/>
      <c r="HV699" s="99"/>
      <c r="HW699" s="99"/>
    </row>
    <row r="700" spans="1:231" ht="13.5" hidden="1" customHeight="1" outlineLevel="1">
      <c r="A700" s="4"/>
      <c r="H700" s="4"/>
      <c r="I700" s="1081"/>
      <c r="J700" s="20"/>
      <c r="K700" s="20"/>
      <c r="L700" s="20"/>
      <c r="M700" s="20"/>
      <c r="N700" s="20"/>
      <c r="O700" s="20"/>
      <c r="P700" s="20"/>
      <c r="Q700" s="20"/>
      <c r="R700" s="20"/>
      <c r="S700" s="20"/>
      <c r="T700" s="20"/>
      <c r="U700" s="20"/>
      <c r="V700" s="20"/>
      <c r="W700" s="20"/>
      <c r="X700" s="20"/>
      <c r="Y700" s="20"/>
      <c r="Z700" s="20"/>
      <c r="AA700" s="20"/>
      <c r="AB700" s="20"/>
      <c r="AC700" s="20"/>
      <c r="AD700" s="20"/>
      <c r="AE700" s="20"/>
      <c r="AF700" s="20"/>
      <c r="AG700" s="20"/>
      <c r="AH700" s="20"/>
      <c r="AI700" s="20"/>
      <c r="AJ700" s="20"/>
      <c r="AK700" s="20"/>
      <c r="AL700" s="20"/>
      <c r="AM700" s="20"/>
      <c r="AN700" s="20"/>
      <c r="AO700" s="20"/>
      <c r="AP700" s="20"/>
      <c r="AQ700" s="20"/>
      <c r="AR700" s="20"/>
      <c r="AS700" s="20"/>
      <c r="AT700" s="615"/>
      <c r="AU700" s="141"/>
      <c r="AV700" s="141"/>
      <c r="AW700" s="576"/>
      <c r="AX700" s="636"/>
      <c r="AY700" s="174"/>
      <c r="AZ700" s="174"/>
      <c r="BA700" s="574"/>
      <c r="BB700" s="636"/>
      <c r="BC700" s="174"/>
      <c r="BD700" s="174"/>
      <c r="BE700" s="574"/>
      <c r="BF700" s="636"/>
      <c r="BG700" s="174"/>
      <c r="BH700" s="174"/>
      <c r="BI700" s="574"/>
      <c r="BJ700" s="636"/>
      <c r="BK700" s="174"/>
      <c r="BL700" s="174"/>
      <c r="BM700" s="574"/>
      <c r="BN700" s="734"/>
      <c r="BO700" s="755"/>
      <c r="BP700" s="755"/>
      <c r="BQ700" s="755"/>
      <c r="BR700" s="737"/>
      <c r="BS700" s="785"/>
      <c r="BT700" s="785"/>
      <c r="BU700" s="785"/>
      <c r="BV700" s="636"/>
      <c r="BW700" s="803"/>
      <c r="BX700" s="803"/>
      <c r="BY700" s="804"/>
      <c r="BZ700" s="174"/>
      <c r="CA700" s="174"/>
      <c r="CB700" s="174"/>
      <c r="CC700" s="574"/>
      <c r="CD700" s="174"/>
      <c r="CE700" s="174"/>
      <c r="CF700" s="174"/>
      <c r="CG700" s="574"/>
      <c r="CH700" s="174"/>
      <c r="CI700" s="174"/>
      <c r="CJ700" s="174"/>
      <c r="CK700" s="174"/>
      <c r="CL700" s="174"/>
      <c r="CM700" s="174"/>
      <c r="CN700" s="174"/>
      <c r="CO700" s="174"/>
      <c r="CP700" s="174"/>
      <c r="CQ700" s="174"/>
      <c r="CR700" s="174"/>
      <c r="CS700" s="174"/>
      <c r="CT700" s="174"/>
      <c r="CU700" s="174"/>
      <c r="CV700" s="174"/>
      <c r="CW700" s="174"/>
      <c r="CX700" s="174"/>
      <c r="CY700" s="174"/>
      <c r="CZ700" s="174"/>
      <c r="DA700" s="174"/>
      <c r="DB700" s="174"/>
      <c r="DC700" s="174"/>
      <c r="DD700" s="174"/>
      <c r="DE700" s="174"/>
      <c r="DF700" s="174"/>
      <c r="DG700" s="174"/>
      <c r="DH700" s="174"/>
      <c r="DI700" s="574"/>
      <c r="DJ700" s="1139"/>
      <c r="DK700" s="141"/>
      <c r="DL700" s="141"/>
      <c r="DM700" s="141"/>
      <c r="DN700" s="141"/>
      <c r="DO700" s="141"/>
      <c r="DP700" s="141"/>
      <c r="DQ700" s="615"/>
      <c r="DR700" s="141"/>
      <c r="DS700" s="141"/>
      <c r="DT700" s="141"/>
      <c r="DU700" s="141"/>
      <c r="DV700" s="141"/>
      <c r="DW700" s="141"/>
      <c r="DX700" s="141"/>
      <c r="DY700" s="141"/>
      <c r="DZ700" s="141"/>
      <c r="EA700" s="141"/>
      <c r="EB700" s="174"/>
      <c r="EC700" s="174"/>
      <c r="ED700" s="174"/>
      <c r="EE700" s="174"/>
      <c r="EF700" s="174"/>
      <c r="EG700" s="174"/>
      <c r="EH700" s="174"/>
      <c r="EI700" s="174"/>
      <c r="EJ700" s="574"/>
      <c r="EK700" s="99"/>
      <c r="EL700" s="99"/>
      <c r="EM700" s="99"/>
      <c r="EN700" s="99"/>
      <c r="EO700" s="99"/>
      <c r="EP700" s="99"/>
      <c r="EQ700" s="99"/>
      <c r="ER700" s="99"/>
      <c r="ES700" s="99"/>
      <c r="ET700" s="99"/>
      <c r="EU700" s="99"/>
      <c r="EV700" s="99"/>
      <c r="EW700" s="99"/>
      <c r="EX700" s="99"/>
      <c r="EY700" s="99"/>
      <c r="EZ700" s="99"/>
      <c r="FA700" s="99"/>
      <c r="FB700" s="99"/>
      <c r="FC700" s="99"/>
      <c r="FD700" s="99"/>
      <c r="FE700" s="99"/>
      <c r="FF700" s="99"/>
      <c r="FG700" s="99"/>
      <c r="FH700" s="99"/>
      <c r="FI700" s="99"/>
      <c r="FJ700" s="99"/>
      <c r="FK700" s="99"/>
      <c r="FL700" s="99"/>
      <c r="FM700" s="99"/>
      <c r="FN700" s="99"/>
      <c r="FO700" s="99"/>
      <c r="FP700" s="99"/>
      <c r="FQ700" s="99"/>
      <c r="FR700" s="99"/>
      <c r="FS700" s="99"/>
      <c r="FT700" s="99"/>
      <c r="FU700" s="99"/>
      <c r="FV700" s="99"/>
      <c r="FW700" s="99"/>
      <c r="FX700" s="99"/>
      <c r="FY700" s="99"/>
      <c r="FZ700" s="99"/>
      <c r="GA700" s="99"/>
      <c r="GB700" s="99"/>
      <c r="GC700" s="99"/>
      <c r="GD700" s="99"/>
      <c r="GE700" s="99"/>
      <c r="GF700" s="99"/>
      <c r="GG700" s="99"/>
      <c r="GH700" s="99"/>
      <c r="GI700" s="99"/>
      <c r="GJ700" s="99"/>
      <c r="GK700" s="99"/>
      <c r="GL700" s="99"/>
      <c r="GM700" s="99"/>
      <c r="GN700" s="99"/>
      <c r="GO700" s="99"/>
      <c r="GP700" s="99"/>
      <c r="GQ700" s="99"/>
      <c r="GR700" s="99"/>
      <c r="GS700" s="99"/>
      <c r="GT700" s="99"/>
      <c r="GU700" s="99"/>
      <c r="GV700" s="99"/>
      <c r="GW700" s="99"/>
      <c r="GX700" s="99"/>
      <c r="GY700" s="99"/>
      <c r="GZ700" s="99"/>
      <c r="HA700" s="99"/>
      <c r="HB700" s="99"/>
      <c r="HC700" s="99"/>
      <c r="HD700" s="99"/>
      <c r="HE700" s="99"/>
      <c r="HF700" s="99"/>
      <c r="HG700" s="99"/>
      <c r="HH700" s="99"/>
      <c r="HI700" s="99"/>
      <c r="HJ700" s="99"/>
      <c r="HK700" s="99"/>
      <c r="HL700" s="99"/>
      <c r="HM700" s="99"/>
      <c r="HN700" s="99"/>
      <c r="HO700" s="99"/>
      <c r="HP700" s="99"/>
      <c r="HQ700" s="99"/>
      <c r="HR700" s="99"/>
      <c r="HS700" s="99"/>
      <c r="HT700" s="99"/>
      <c r="HU700" s="99"/>
      <c r="HV700" s="99"/>
      <c r="HW700" s="99"/>
    </row>
    <row r="701" spans="1:231" s="99" customFormat="1" ht="13.5" hidden="1" customHeight="1" outlineLevel="1">
      <c r="A701" s="4"/>
      <c r="B701"/>
      <c r="C701"/>
      <c r="D701"/>
      <c r="E701"/>
      <c r="F701"/>
      <c r="G701"/>
      <c r="H701" s="4" t="s">
        <v>326</v>
      </c>
      <c r="I701" s="1111" t="s">
        <v>68</v>
      </c>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c r="AJ701" s="98"/>
      <c r="AK701" s="98"/>
      <c r="AL701" s="98"/>
      <c r="AM701" s="98"/>
      <c r="AN701" s="98"/>
      <c r="AO701" s="98"/>
      <c r="AP701" s="98"/>
      <c r="AQ701" s="98"/>
      <c r="AR701" s="98"/>
      <c r="AS701" s="98"/>
      <c r="AT701" s="654"/>
      <c r="AU701" s="655"/>
      <c r="AV701" s="655"/>
      <c r="AW701" s="656"/>
      <c r="AX701" s="654"/>
      <c r="AY701" s="655"/>
      <c r="AZ701" s="655"/>
      <c r="BA701" s="656"/>
      <c r="BB701" s="654"/>
      <c r="BC701" s="655"/>
      <c r="BD701" s="655"/>
      <c r="BE701" s="656"/>
      <c r="BF701" s="654"/>
      <c r="BG701" s="655"/>
      <c r="BH701" s="655"/>
      <c r="BI701" s="656"/>
      <c r="BJ701" s="654"/>
      <c r="BK701" s="655"/>
      <c r="BL701" s="655"/>
      <c r="BM701" s="656"/>
      <c r="BN701" s="654"/>
      <c r="BO701" s="655"/>
      <c r="BP701" s="655"/>
      <c r="BQ701" s="656"/>
      <c r="BR701" s="654"/>
      <c r="BS701" s="655"/>
      <c r="BT701" s="655"/>
      <c r="BU701" s="656"/>
      <c r="BV701" s="654"/>
      <c r="BW701" s="655"/>
      <c r="BX701" s="655"/>
      <c r="BY701" s="656"/>
      <c r="BZ701" s="655"/>
      <c r="CA701" s="655"/>
      <c r="CB701" s="655"/>
      <c r="CC701" s="656"/>
      <c r="CD701" s="264"/>
      <c r="CE701" s="264"/>
      <c r="CF701" s="264"/>
      <c r="CG701" s="575"/>
      <c r="CH701" s="264"/>
      <c r="CI701" s="264"/>
      <c r="CJ701" s="264"/>
      <c r="CK701" s="264"/>
      <c r="CL701" s="264"/>
      <c r="CM701" s="264"/>
      <c r="CN701" s="264"/>
      <c r="CO701" s="264"/>
      <c r="CP701" s="264"/>
      <c r="CQ701" s="264"/>
      <c r="CR701" s="264"/>
      <c r="CS701" s="264"/>
      <c r="CT701" s="264"/>
      <c r="CU701" s="264"/>
      <c r="CV701" s="264"/>
      <c r="CW701" s="264"/>
      <c r="CX701" s="264"/>
      <c r="CY701" s="264"/>
      <c r="CZ701" s="264"/>
      <c r="DA701" s="264"/>
      <c r="DB701" s="264"/>
      <c r="DC701" s="264"/>
      <c r="DD701" s="264"/>
      <c r="DE701" s="264"/>
      <c r="DF701" s="264"/>
      <c r="DG701" s="264"/>
      <c r="DH701" s="264"/>
      <c r="DI701" s="575"/>
      <c r="DJ701" s="1140"/>
      <c r="DK701" s="264"/>
      <c r="DL701" s="264"/>
      <c r="DM701" s="264"/>
      <c r="DN701" s="264"/>
      <c r="DO701" s="264"/>
      <c r="DP701" s="264"/>
      <c r="DQ701" s="654"/>
      <c r="DR701" s="655"/>
      <c r="DS701" s="655"/>
      <c r="DT701" s="655"/>
      <c r="DU701" s="655"/>
      <c r="DV701" s="655"/>
      <c r="DW701" s="655"/>
      <c r="DX701" s="655"/>
      <c r="DY701" s="655"/>
      <c r="DZ701" s="655"/>
      <c r="EA701" s="655"/>
      <c r="EB701" s="655"/>
      <c r="EC701" s="655"/>
      <c r="ED701" s="655"/>
      <c r="EE701" s="655"/>
      <c r="EF701" s="655"/>
      <c r="EG701" s="655"/>
      <c r="EH701" s="655"/>
      <c r="EI701" s="655"/>
      <c r="EJ701" s="656"/>
    </row>
    <row r="702" spans="1:231" ht="13.5" hidden="1" customHeight="1" outlineLevel="1">
      <c r="A702" s="4"/>
      <c r="H702" s="4"/>
      <c r="I702" s="1112" t="s">
        <v>96</v>
      </c>
      <c r="J702" s="20"/>
      <c r="K702" s="20"/>
      <c r="L702" s="20"/>
      <c r="M702" s="20"/>
      <c r="N702" s="20"/>
      <c r="O702" s="20"/>
      <c r="P702" s="20"/>
      <c r="Q702" s="20"/>
      <c r="R702" s="20"/>
      <c r="S702" s="20"/>
      <c r="T702" s="20"/>
      <c r="U702" s="20"/>
      <c r="V702" s="20"/>
      <c r="W702" s="20"/>
      <c r="X702" s="20"/>
      <c r="Y702" s="20"/>
      <c r="Z702" s="20"/>
      <c r="AA702" s="20"/>
      <c r="AB702" s="20"/>
      <c r="AC702" s="20"/>
      <c r="AD702" s="20"/>
      <c r="AE702" s="20"/>
      <c r="AF702" s="20"/>
      <c r="AG702" s="20"/>
      <c r="AH702" s="20"/>
      <c r="AI702" s="20"/>
      <c r="AJ702" s="20"/>
      <c r="AK702" s="20"/>
      <c r="AL702" s="20"/>
      <c r="AM702" s="20"/>
      <c r="AN702" s="20"/>
      <c r="AO702" s="20"/>
      <c r="AP702" s="20"/>
      <c r="AQ702" s="20"/>
      <c r="AR702" s="20"/>
      <c r="AS702" s="20"/>
      <c r="AT702" s="625"/>
      <c r="AU702" s="141"/>
      <c r="AV702" s="141"/>
      <c r="AW702" s="576"/>
      <c r="AX702" s="615"/>
      <c r="AY702" s="141"/>
      <c r="AZ702" s="141"/>
      <c r="BA702" s="576"/>
      <c r="BB702" s="615"/>
      <c r="BC702" s="141"/>
      <c r="BD702" s="141"/>
      <c r="BE702" s="576"/>
      <c r="BF702" s="615"/>
      <c r="BG702" s="141"/>
      <c r="BH702" s="141"/>
      <c r="BI702" s="576"/>
      <c r="BJ702" s="615"/>
      <c r="BK702" s="141"/>
      <c r="BL702" s="141"/>
      <c r="BM702" s="576"/>
      <c r="BN702" s="615"/>
      <c r="BO702" s="141"/>
      <c r="BP702" s="141"/>
      <c r="BQ702" s="576"/>
      <c r="BR702" s="615"/>
      <c r="BS702" s="141"/>
      <c r="BT702" s="141"/>
      <c r="BU702" s="576"/>
      <c r="BV702" s="615"/>
      <c r="BW702" s="141"/>
      <c r="BX702" s="141"/>
      <c r="BY702" s="576"/>
      <c r="BZ702" s="141"/>
      <c r="CA702" s="141"/>
      <c r="CB702" s="141"/>
      <c r="CC702" s="576"/>
      <c r="CD702" s="141"/>
      <c r="CE702" s="141"/>
      <c r="CF702" s="141"/>
      <c r="CG702" s="576"/>
      <c r="CH702" s="141"/>
      <c r="CI702" s="141"/>
      <c r="CJ702" s="141"/>
      <c r="CK702" s="141"/>
      <c r="CL702" s="141"/>
      <c r="CM702" s="141"/>
      <c r="CN702" s="141"/>
      <c r="CO702" s="141"/>
      <c r="CP702" s="141"/>
      <c r="CQ702" s="141"/>
      <c r="CR702" s="141"/>
      <c r="CS702" s="141"/>
      <c r="CT702" s="141"/>
      <c r="CU702" s="141"/>
      <c r="CV702" s="141"/>
      <c r="CW702" s="141"/>
      <c r="CX702" s="141"/>
      <c r="CY702" s="141"/>
      <c r="CZ702" s="141"/>
      <c r="DA702" s="141"/>
      <c r="DB702" s="141"/>
      <c r="DC702" s="141"/>
      <c r="DD702" s="141"/>
      <c r="DE702" s="141"/>
      <c r="DF702" s="141"/>
      <c r="DG702" s="141"/>
      <c r="DH702" s="141"/>
      <c r="DI702" s="576"/>
      <c r="DJ702" s="1139"/>
      <c r="DK702" s="141"/>
      <c r="DL702" s="141"/>
      <c r="DM702" s="141"/>
      <c r="DN702" s="141"/>
      <c r="DO702" s="141"/>
      <c r="DP702" s="141"/>
      <c r="DQ702" s="615"/>
      <c r="DR702" s="141"/>
      <c r="DS702" s="141"/>
      <c r="DT702" s="141"/>
      <c r="DU702" s="141"/>
      <c r="DV702" s="141"/>
      <c r="DW702" s="141"/>
      <c r="DX702" s="141"/>
      <c r="DY702" s="141"/>
      <c r="DZ702" s="141"/>
      <c r="EA702" s="141"/>
      <c r="EB702" s="141"/>
      <c r="EC702" s="264"/>
      <c r="ED702" s="264"/>
      <c r="EE702" s="264"/>
      <c r="EF702" s="264"/>
      <c r="EG702" s="141"/>
      <c r="EH702" s="141"/>
      <c r="EI702" s="141"/>
      <c r="EJ702" s="576"/>
      <c r="EK702" s="99"/>
      <c r="EL702" s="99"/>
      <c r="EM702" s="99"/>
      <c r="EN702" s="99"/>
      <c r="EO702" s="99"/>
      <c r="EP702" s="99"/>
      <c r="EQ702" s="99"/>
      <c r="ER702" s="99"/>
      <c r="ES702" s="99"/>
      <c r="ET702" s="99"/>
      <c r="EU702" s="99"/>
      <c r="EV702" s="99"/>
      <c r="EW702" s="99"/>
      <c r="EX702" s="99"/>
      <c r="EY702" s="99"/>
      <c r="EZ702" s="99"/>
      <c r="FA702" s="99"/>
      <c r="FB702" s="99"/>
      <c r="FC702" s="99"/>
      <c r="FD702" s="99"/>
      <c r="FE702" s="99"/>
      <c r="FF702" s="99"/>
      <c r="FG702" s="99"/>
      <c r="FH702" s="99"/>
      <c r="FI702" s="99"/>
      <c r="FJ702" s="99"/>
      <c r="FK702" s="99"/>
      <c r="FL702" s="99"/>
      <c r="FM702" s="99"/>
      <c r="FN702" s="99"/>
      <c r="FO702" s="99"/>
      <c r="FP702" s="99"/>
      <c r="FQ702" s="99"/>
      <c r="FR702" s="99"/>
      <c r="FS702" s="99"/>
      <c r="FT702" s="99"/>
      <c r="FU702" s="99"/>
      <c r="FV702" s="99"/>
      <c r="FW702" s="99"/>
      <c r="FX702" s="99"/>
      <c r="FY702" s="99"/>
      <c r="FZ702" s="99"/>
      <c r="GA702" s="99"/>
      <c r="GB702" s="99"/>
      <c r="GC702" s="99"/>
      <c r="GD702" s="99"/>
      <c r="GE702" s="99"/>
      <c r="GF702" s="99"/>
      <c r="GG702" s="99"/>
      <c r="GH702" s="99"/>
      <c r="GI702" s="99"/>
      <c r="GJ702" s="99"/>
      <c r="GK702" s="99"/>
      <c r="GL702" s="99"/>
      <c r="GM702" s="99"/>
      <c r="GN702" s="99"/>
      <c r="GO702" s="99"/>
      <c r="GP702" s="99"/>
      <c r="GQ702" s="99"/>
      <c r="GR702" s="99"/>
      <c r="GS702" s="99"/>
      <c r="GT702" s="99"/>
      <c r="GU702" s="99"/>
      <c r="GV702" s="99"/>
      <c r="GW702" s="99"/>
      <c r="GX702" s="99"/>
      <c r="GY702" s="99"/>
      <c r="GZ702" s="99"/>
      <c r="HA702" s="99"/>
      <c r="HB702" s="99"/>
      <c r="HC702" s="99"/>
      <c r="HD702" s="99"/>
      <c r="HE702" s="99"/>
      <c r="HF702" s="99"/>
      <c r="HG702" s="99"/>
      <c r="HH702" s="99"/>
      <c r="HI702" s="99"/>
      <c r="HJ702" s="99"/>
      <c r="HK702" s="99"/>
      <c r="HL702" s="99"/>
      <c r="HM702" s="99"/>
      <c r="HN702" s="99"/>
      <c r="HO702" s="99"/>
      <c r="HP702" s="99"/>
      <c r="HQ702" s="99"/>
      <c r="HR702" s="99"/>
      <c r="HS702" s="99"/>
      <c r="HT702" s="99"/>
      <c r="HU702" s="99"/>
      <c r="HV702" s="99"/>
      <c r="HW702" s="99"/>
    </row>
    <row r="703" spans="1:231" s="157" customFormat="1" ht="13.5" hidden="1" customHeight="1" outlineLevel="1">
      <c r="A703" s="235"/>
      <c r="B703"/>
      <c r="C703"/>
      <c r="D703"/>
      <c r="E703"/>
      <c r="F703"/>
      <c r="G703"/>
      <c r="H703" s="235"/>
      <c r="I703" s="1103" t="s">
        <v>128</v>
      </c>
      <c r="J703" s="130"/>
      <c r="K703" s="130"/>
      <c r="L703" s="130"/>
      <c r="M703" s="130"/>
      <c r="N703" s="130"/>
      <c r="O703" s="130"/>
      <c r="P703" s="130"/>
      <c r="Q703" s="130"/>
      <c r="R703" s="130"/>
      <c r="S703" s="130"/>
      <c r="T703" s="130"/>
      <c r="U703" s="130"/>
      <c r="V703" s="130"/>
      <c r="W703" s="130"/>
      <c r="X703" s="130"/>
      <c r="Y703" s="130"/>
      <c r="Z703" s="130"/>
      <c r="AA703" s="130"/>
      <c r="AB703" s="130"/>
      <c r="AC703" s="130"/>
      <c r="AD703" s="130"/>
      <c r="AE703" s="130"/>
      <c r="AF703" s="130"/>
      <c r="AG703" s="130"/>
      <c r="AH703" s="130"/>
      <c r="AI703" s="130"/>
      <c r="AJ703" s="130"/>
      <c r="AK703" s="130"/>
      <c r="AL703" s="130"/>
      <c r="AM703" s="130"/>
      <c r="AN703" s="130"/>
      <c r="AO703" s="130"/>
      <c r="AP703" s="130"/>
      <c r="AQ703" s="130"/>
      <c r="AR703" s="130"/>
      <c r="AS703" s="130"/>
      <c r="AT703" s="378">
        <v>26</v>
      </c>
      <c r="AU703" s="128">
        <f>AT705</f>
        <v>285</v>
      </c>
      <c r="AV703" s="128">
        <f t="shared" ref="AV703:BM703" si="1118">AU705</f>
        <v>1111</v>
      </c>
      <c r="AW703" s="347">
        <f t="shared" si="1118"/>
        <v>2106</v>
      </c>
      <c r="AX703" s="376">
        <f>AW705</f>
        <v>2764</v>
      </c>
      <c r="AY703" s="128">
        <f t="shared" si="1118"/>
        <v>3438</v>
      </c>
      <c r="AZ703" s="128">
        <f t="shared" si="1118"/>
        <v>4777</v>
      </c>
      <c r="BA703" s="347">
        <f t="shared" si="1118"/>
        <v>6448</v>
      </c>
      <c r="BB703" s="376">
        <f>BA705</f>
        <v>8102</v>
      </c>
      <c r="BC703" s="128">
        <f t="shared" si="1118"/>
        <v>10710</v>
      </c>
      <c r="BD703" s="128">
        <f t="shared" si="1118"/>
        <v>13385</v>
      </c>
      <c r="BE703" s="347">
        <f t="shared" si="1118"/>
        <v>14876</v>
      </c>
      <c r="BF703" s="376">
        <f>BE705</f>
        <v>15799</v>
      </c>
      <c r="BG703" s="128">
        <f t="shared" si="1118"/>
        <v>18616</v>
      </c>
      <c r="BH703" s="128">
        <f t="shared" si="1118"/>
        <v>22696</v>
      </c>
      <c r="BI703" s="347">
        <f t="shared" si="1118"/>
        <v>26703</v>
      </c>
      <c r="BJ703" s="376">
        <f>BI705</f>
        <v>29473</v>
      </c>
      <c r="BK703" s="128">
        <f t="shared" si="1118"/>
        <v>34030</v>
      </c>
      <c r="BL703" s="128">
        <f t="shared" si="1118"/>
        <v>38807</v>
      </c>
      <c r="BM703" s="347">
        <f t="shared" si="1118"/>
        <v>44749</v>
      </c>
      <c r="BN703" s="376">
        <f>BM705</f>
        <v>48314</v>
      </c>
      <c r="BO703" s="128">
        <f t="shared" ref="BO703:BU703" si="1119">BN705</f>
        <v>52968</v>
      </c>
      <c r="BP703" s="128">
        <f t="shared" si="1119"/>
        <v>56818</v>
      </c>
      <c r="BQ703" s="347">
        <f t="shared" si="1119"/>
        <v>60877</v>
      </c>
      <c r="BR703" s="314">
        <f>BQ705</f>
        <v>62305</v>
      </c>
      <c r="BS703" s="836">
        <f t="shared" si="1119"/>
        <v>103415</v>
      </c>
      <c r="BT703" s="836">
        <f t="shared" si="1119"/>
        <v>71590.680000000008</v>
      </c>
      <c r="BU703" s="837">
        <f t="shared" si="1119"/>
        <v>76705.02</v>
      </c>
      <c r="BV703" s="838">
        <f t="shared" ref="BV703:CC703" si="1120">BU705</f>
        <v>78504.3</v>
      </c>
      <c r="BW703" s="836">
        <f t="shared" si="1120"/>
        <v>129268.75</v>
      </c>
      <c r="BX703" s="836">
        <f t="shared" si="1120"/>
        <v>85908.816000000006</v>
      </c>
      <c r="BY703" s="837">
        <f t="shared" si="1120"/>
        <v>92046.024000000005</v>
      </c>
      <c r="BZ703" s="836">
        <f t="shared" si="1120"/>
        <v>94205.16</v>
      </c>
      <c r="CA703" s="836">
        <f t="shared" si="1120"/>
        <v>155122.5</v>
      </c>
      <c r="CB703" s="836">
        <f t="shared" si="1120"/>
        <v>103090.57920000001</v>
      </c>
      <c r="CC703" s="837">
        <f t="shared" si="1120"/>
        <v>110455.2288</v>
      </c>
      <c r="CD703" s="128"/>
      <c r="CE703" s="128"/>
      <c r="CF703" s="128"/>
      <c r="CG703" s="347"/>
      <c r="CH703" s="128"/>
      <c r="CI703" s="128"/>
      <c r="CJ703" s="128"/>
      <c r="CK703" s="128"/>
      <c r="CL703" s="128"/>
      <c r="CM703" s="128"/>
      <c r="CN703" s="128"/>
      <c r="CO703" s="128"/>
      <c r="CP703" s="128"/>
      <c r="CQ703" s="128"/>
      <c r="CR703" s="128"/>
      <c r="CS703" s="128"/>
      <c r="CT703" s="128"/>
      <c r="CU703" s="128"/>
      <c r="CV703" s="128"/>
      <c r="CW703" s="128"/>
      <c r="CX703" s="128"/>
      <c r="CY703" s="128"/>
      <c r="CZ703" s="128"/>
      <c r="DA703" s="128"/>
      <c r="DB703" s="128"/>
      <c r="DC703" s="128"/>
      <c r="DD703" s="128"/>
      <c r="DE703" s="128"/>
      <c r="DF703" s="128"/>
      <c r="DG703" s="128"/>
      <c r="DH703" s="128"/>
      <c r="DI703" s="347"/>
      <c r="DJ703" s="347"/>
      <c r="DK703" s="130"/>
      <c r="DL703" s="130"/>
      <c r="DM703" s="130"/>
      <c r="DN703" s="130"/>
      <c r="DO703" s="130"/>
      <c r="DP703" s="130"/>
      <c r="DQ703" s="378" t="s">
        <v>71</v>
      </c>
      <c r="DR703" s="132" t="s">
        <v>71</v>
      </c>
      <c r="DS703" s="132" t="s">
        <v>71</v>
      </c>
      <c r="DT703" s="132" t="s">
        <v>71</v>
      </c>
      <c r="DU703" s="132" t="s">
        <v>71</v>
      </c>
      <c r="DV703" s="128">
        <f>BA705</f>
        <v>8102</v>
      </c>
      <c r="DW703" s="128">
        <f>DV705</f>
        <v>15799</v>
      </c>
      <c r="DX703" s="128">
        <f>DW705</f>
        <v>29473</v>
      </c>
      <c r="DY703" s="128">
        <f>DX705</f>
        <v>48314</v>
      </c>
      <c r="DZ703" s="128"/>
      <c r="EA703" s="128"/>
      <c r="EB703" s="128"/>
      <c r="EC703" s="150"/>
      <c r="ED703" s="150"/>
      <c r="EE703" s="150"/>
      <c r="EF703" s="150"/>
      <c r="EG703" s="128"/>
      <c r="EH703" s="128"/>
      <c r="EI703" s="128"/>
      <c r="EJ703" s="347"/>
      <c r="EK703" s="202"/>
      <c r="EL703" s="202"/>
      <c r="EM703" s="202"/>
      <c r="EN703" s="202"/>
      <c r="EO703" s="202"/>
      <c r="EP703" s="202"/>
      <c r="EQ703" s="202"/>
      <c r="ER703" s="202"/>
      <c r="ES703" s="202"/>
      <c r="ET703" s="202"/>
      <c r="EU703" s="202"/>
      <c r="EV703" s="202"/>
      <c r="EW703" s="202"/>
      <c r="EX703" s="202"/>
      <c r="EY703" s="202"/>
      <c r="EZ703" s="202"/>
      <c r="FA703" s="202"/>
      <c r="FB703" s="202"/>
      <c r="FC703" s="202"/>
      <c r="FD703" s="202"/>
      <c r="FE703" s="202"/>
      <c r="FF703" s="202"/>
      <c r="FG703" s="202"/>
      <c r="FH703" s="202"/>
      <c r="FI703" s="202"/>
      <c r="FJ703" s="202"/>
      <c r="FK703" s="202"/>
      <c r="FL703" s="202"/>
      <c r="FM703" s="202"/>
      <c r="FN703" s="202"/>
      <c r="FO703" s="202"/>
      <c r="FP703" s="202"/>
      <c r="FQ703" s="202"/>
      <c r="FR703" s="202"/>
      <c r="FS703" s="202"/>
      <c r="FT703" s="202"/>
      <c r="FU703" s="202"/>
      <c r="FV703" s="202"/>
      <c r="FW703" s="202"/>
      <c r="FX703" s="202"/>
      <c r="FY703" s="202"/>
      <c r="FZ703" s="202"/>
      <c r="GA703" s="202"/>
      <c r="GB703" s="202"/>
      <c r="GC703" s="202"/>
      <c r="GD703" s="202"/>
      <c r="GE703" s="202"/>
      <c r="GF703" s="202"/>
      <c r="GG703" s="202"/>
      <c r="GH703" s="202"/>
      <c r="GI703" s="202"/>
      <c r="GJ703" s="202"/>
      <c r="GK703" s="202"/>
      <c r="GL703" s="202"/>
      <c r="GM703" s="202"/>
      <c r="GN703" s="202"/>
      <c r="GO703" s="202"/>
      <c r="GP703" s="202"/>
      <c r="GQ703" s="202"/>
      <c r="GR703" s="202"/>
      <c r="GS703" s="202"/>
      <c r="GT703" s="202"/>
      <c r="GU703" s="202"/>
      <c r="GV703" s="202"/>
      <c r="GW703" s="202"/>
      <c r="GX703" s="202"/>
      <c r="GY703" s="202"/>
      <c r="GZ703" s="202"/>
      <c r="HA703" s="202"/>
      <c r="HB703" s="202"/>
      <c r="HC703" s="202"/>
      <c r="HD703" s="202"/>
      <c r="HE703" s="202"/>
      <c r="HF703" s="202"/>
      <c r="HG703" s="202"/>
      <c r="HH703" s="202"/>
      <c r="HI703" s="202"/>
      <c r="HJ703" s="202"/>
      <c r="HK703" s="202"/>
      <c r="HL703" s="202"/>
      <c r="HM703" s="202"/>
      <c r="HN703" s="202"/>
      <c r="HO703" s="202"/>
      <c r="HP703" s="202"/>
      <c r="HQ703" s="202"/>
      <c r="HR703" s="202"/>
      <c r="HS703" s="202"/>
      <c r="HT703" s="202"/>
      <c r="HU703" s="202"/>
      <c r="HV703" s="202"/>
      <c r="HW703" s="202"/>
    </row>
    <row r="704" spans="1:231" s="157" customFormat="1" ht="13.5" hidden="1" customHeight="1" outlineLevel="1">
      <c r="A704" s="235"/>
      <c r="B704"/>
      <c r="C704"/>
      <c r="D704"/>
      <c r="E704"/>
      <c r="F704"/>
      <c r="G704"/>
      <c r="H704" s="235"/>
      <c r="I704" s="1103" t="s">
        <v>129</v>
      </c>
      <c r="J704" s="130"/>
      <c r="K704" s="130"/>
      <c r="L704" s="130"/>
      <c r="M704" s="130"/>
      <c r="N704" s="130"/>
      <c r="O704" s="130"/>
      <c r="P704" s="130"/>
      <c r="Q704" s="130"/>
      <c r="R704" s="130"/>
      <c r="S704" s="130"/>
      <c r="T704" s="130"/>
      <c r="U704" s="130"/>
      <c r="V704" s="130"/>
      <c r="W704" s="130"/>
      <c r="X704" s="130"/>
      <c r="Y704" s="130"/>
      <c r="Z704" s="130"/>
      <c r="AA704" s="130"/>
      <c r="AB704" s="130"/>
      <c r="AC704" s="130"/>
      <c r="AD704" s="130"/>
      <c r="AE704" s="130"/>
      <c r="AF704" s="130"/>
      <c r="AG704" s="130"/>
      <c r="AH704" s="130"/>
      <c r="AI704" s="130"/>
      <c r="AJ704" s="130"/>
      <c r="AK704" s="130"/>
      <c r="AL704" s="130"/>
      <c r="AM704" s="130"/>
      <c r="AN704" s="130"/>
      <c r="AO704" s="130"/>
      <c r="AP704" s="130"/>
      <c r="AQ704" s="130"/>
      <c r="AR704" s="130"/>
      <c r="AS704" s="130"/>
      <c r="AT704" s="376">
        <f>AT705-AT703</f>
        <v>259</v>
      </c>
      <c r="AU704" s="128">
        <f>AU705-AU703</f>
        <v>826</v>
      </c>
      <c r="AV704" s="128">
        <f t="shared" ref="AV704:BO704" si="1121">AV705-AV703</f>
        <v>995</v>
      </c>
      <c r="AW704" s="347">
        <f t="shared" si="1121"/>
        <v>658</v>
      </c>
      <c r="AX704" s="376">
        <f t="shared" si="1121"/>
        <v>674</v>
      </c>
      <c r="AY704" s="128">
        <f t="shared" si="1121"/>
        <v>1339</v>
      </c>
      <c r="AZ704" s="128">
        <f t="shared" si="1121"/>
        <v>1671</v>
      </c>
      <c r="BA704" s="347">
        <f t="shared" si="1121"/>
        <v>1654</v>
      </c>
      <c r="BB704" s="376">
        <f t="shared" si="1121"/>
        <v>2608</v>
      </c>
      <c r="BC704" s="128">
        <f t="shared" si="1121"/>
        <v>2675</v>
      </c>
      <c r="BD704" s="128">
        <f t="shared" si="1121"/>
        <v>1491</v>
      </c>
      <c r="BE704" s="347">
        <f t="shared" si="1121"/>
        <v>923</v>
      </c>
      <c r="BF704" s="376">
        <f t="shared" si="1121"/>
        <v>2817</v>
      </c>
      <c r="BG704" s="128">
        <f t="shared" si="1121"/>
        <v>4080</v>
      </c>
      <c r="BH704" s="128">
        <f t="shared" si="1121"/>
        <v>4007</v>
      </c>
      <c r="BI704" s="347">
        <f t="shared" si="1121"/>
        <v>2770</v>
      </c>
      <c r="BJ704" s="376">
        <f t="shared" si="1121"/>
        <v>4557</v>
      </c>
      <c r="BK704" s="128">
        <f t="shared" si="1121"/>
        <v>4777</v>
      </c>
      <c r="BL704" s="128">
        <f t="shared" si="1121"/>
        <v>5942</v>
      </c>
      <c r="BM704" s="347">
        <f t="shared" si="1121"/>
        <v>3565</v>
      </c>
      <c r="BN704" s="376">
        <f t="shared" si="1121"/>
        <v>4654</v>
      </c>
      <c r="BO704" s="128">
        <f t="shared" si="1121"/>
        <v>3850</v>
      </c>
      <c r="BP704" s="128">
        <f t="shared" ref="BP704:BZ704" si="1122">BP705-BP703</f>
        <v>4059</v>
      </c>
      <c r="BQ704" s="347">
        <f t="shared" si="1122"/>
        <v>1428</v>
      </c>
      <c r="BR704" s="314">
        <f>BR705-BR703</f>
        <v>41110</v>
      </c>
      <c r="BS704" s="836">
        <f t="shared" si="1122"/>
        <v>-31824.319999999992</v>
      </c>
      <c r="BT704" s="836">
        <f t="shared" si="1122"/>
        <v>5114.3399999999965</v>
      </c>
      <c r="BU704" s="837">
        <f t="shared" si="1122"/>
        <v>1799.2799999999988</v>
      </c>
      <c r="BV704" s="838">
        <f t="shared" si="1122"/>
        <v>50764.45</v>
      </c>
      <c r="BW704" s="836">
        <f t="shared" si="1122"/>
        <v>-43359.933999999994</v>
      </c>
      <c r="BX704" s="836">
        <f t="shared" si="1122"/>
        <v>6137.2079999999987</v>
      </c>
      <c r="BY704" s="837">
        <f t="shared" si="1122"/>
        <v>2159.1359999999986</v>
      </c>
      <c r="BZ704" s="836">
        <f t="shared" si="1122"/>
        <v>60917.34</v>
      </c>
      <c r="CA704" s="836">
        <f>CA705-CA703</f>
        <v>-52031.920799999993</v>
      </c>
      <c r="CB704" s="836">
        <f>CB705-CB703</f>
        <v>7364.6495999999897</v>
      </c>
      <c r="CC704" s="837">
        <f>CC705-CC703</f>
        <v>2590.9631999999983</v>
      </c>
      <c r="CD704" s="128"/>
      <c r="CE704" s="128"/>
      <c r="CF704" s="128"/>
      <c r="CG704" s="347"/>
      <c r="CH704" s="128"/>
      <c r="CI704" s="128"/>
      <c r="CJ704" s="128"/>
      <c r="CK704" s="128"/>
      <c r="CL704" s="128"/>
      <c r="CM704" s="128"/>
      <c r="CN704" s="128"/>
      <c r="CO704" s="128"/>
      <c r="CP704" s="128"/>
      <c r="CQ704" s="128"/>
      <c r="CR704" s="128"/>
      <c r="CS704" s="128"/>
      <c r="CT704" s="128"/>
      <c r="CU704" s="128"/>
      <c r="CV704" s="128"/>
      <c r="CW704" s="128"/>
      <c r="CX704" s="128"/>
      <c r="CY704" s="128"/>
      <c r="CZ704" s="128"/>
      <c r="DA704" s="128"/>
      <c r="DB704" s="128"/>
      <c r="DC704" s="128"/>
      <c r="DD704" s="128"/>
      <c r="DE704" s="128"/>
      <c r="DF704" s="128"/>
      <c r="DG704" s="128"/>
      <c r="DH704" s="128"/>
      <c r="DI704" s="347"/>
      <c r="DJ704" s="347"/>
      <c r="DK704" s="130"/>
      <c r="DL704" s="130"/>
      <c r="DM704" s="130"/>
      <c r="DN704" s="130"/>
      <c r="DO704" s="130"/>
      <c r="DP704" s="130"/>
      <c r="DQ704" s="378" t="s">
        <v>71</v>
      </c>
      <c r="DR704" s="132" t="s">
        <v>71</v>
      </c>
      <c r="DS704" s="132" t="s">
        <v>71</v>
      </c>
      <c r="DT704" s="132" t="s">
        <v>71</v>
      </c>
      <c r="DU704" s="132" t="s">
        <v>71</v>
      </c>
      <c r="DV704" s="128">
        <f>DV705-DV703</f>
        <v>7697</v>
      </c>
      <c r="DW704" s="128">
        <f>DW705-DW703</f>
        <v>13674</v>
      </c>
      <c r="DX704" s="128">
        <f>DX705-DX703</f>
        <v>18841</v>
      </c>
      <c r="DY704" s="128">
        <f>DY705-DY703</f>
        <v>13991</v>
      </c>
      <c r="DZ704" s="128"/>
      <c r="EA704" s="128"/>
      <c r="EB704" s="128"/>
      <c r="EC704" s="150"/>
      <c r="ED704" s="150"/>
      <c r="EE704" s="150"/>
      <c r="EF704" s="150"/>
      <c r="EG704" s="128"/>
      <c r="EH704" s="128"/>
      <c r="EI704" s="128"/>
      <c r="EJ704" s="347"/>
      <c r="EK704" s="202"/>
      <c r="EL704" s="202"/>
      <c r="EM704" s="202"/>
      <c r="EN704" s="202"/>
      <c r="EO704" s="202"/>
      <c r="EP704" s="202"/>
      <c r="EQ704" s="202"/>
      <c r="ER704" s="202"/>
      <c r="ES704" s="202"/>
      <c r="ET704" s="202"/>
      <c r="EU704" s="202"/>
      <c r="EV704" s="202"/>
      <c r="EW704" s="202"/>
      <c r="EX704" s="202"/>
      <c r="EY704" s="202"/>
      <c r="EZ704" s="202"/>
      <c r="FA704" s="202"/>
      <c r="FB704" s="202"/>
      <c r="FC704" s="202"/>
      <c r="FD704" s="202"/>
      <c r="FE704" s="202"/>
      <c r="FF704" s="202"/>
      <c r="FG704" s="202"/>
      <c r="FH704" s="202"/>
      <c r="FI704" s="202"/>
      <c r="FJ704" s="202"/>
      <c r="FK704" s="202"/>
      <c r="FL704" s="202"/>
      <c r="FM704" s="202"/>
      <c r="FN704" s="202"/>
      <c r="FO704" s="202"/>
      <c r="FP704" s="202"/>
      <c r="FQ704" s="202"/>
      <c r="FR704" s="202"/>
      <c r="FS704" s="202"/>
      <c r="FT704" s="202"/>
      <c r="FU704" s="202"/>
      <c r="FV704" s="202"/>
      <c r="FW704" s="202"/>
      <c r="FX704" s="202"/>
      <c r="FY704" s="202"/>
      <c r="FZ704" s="202"/>
      <c r="GA704" s="202"/>
      <c r="GB704" s="202"/>
      <c r="GC704" s="202"/>
      <c r="GD704" s="202"/>
      <c r="GE704" s="202"/>
      <c r="GF704" s="202"/>
      <c r="GG704" s="202"/>
      <c r="GH704" s="202"/>
      <c r="GI704" s="202"/>
      <c r="GJ704" s="202"/>
      <c r="GK704" s="202"/>
      <c r="GL704" s="202"/>
      <c r="GM704" s="202"/>
      <c r="GN704" s="202"/>
      <c r="GO704" s="202"/>
      <c r="GP704" s="202"/>
      <c r="GQ704" s="202"/>
      <c r="GR704" s="202"/>
      <c r="GS704" s="202"/>
      <c r="GT704" s="202"/>
      <c r="GU704" s="202"/>
      <c r="GV704" s="202"/>
      <c r="GW704" s="202"/>
      <c r="GX704" s="202"/>
      <c r="GY704" s="202"/>
      <c r="GZ704" s="202"/>
      <c r="HA704" s="202"/>
      <c r="HB704" s="202"/>
      <c r="HC704" s="202"/>
      <c r="HD704" s="202"/>
      <c r="HE704" s="202"/>
      <c r="HF704" s="202"/>
      <c r="HG704" s="202"/>
      <c r="HH704" s="202"/>
      <c r="HI704" s="202"/>
      <c r="HJ704" s="202"/>
      <c r="HK704" s="202"/>
      <c r="HL704" s="202"/>
      <c r="HM704" s="202"/>
      <c r="HN704" s="202"/>
      <c r="HO704" s="202"/>
      <c r="HP704" s="202"/>
      <c r="HQ704" s="202"/>
      <c r="HR704" s="202"/>
      <c r="HS704" s="202"/>
      <c r="HT704" s="202"/>
      <c r="HU704" s="202"/>
      <c r="HV704" s="202"/>
      <c r="HW704" s="202"/>
    </row>
    <row r="705" spans="1:231" s="184" customFormat="1" ht="13.5" hidden="1" customHeight="1" outlineLevel="1">
      <c r="A705" s="258"/>
      <c r="B705"/>
      <c r="C705"/>
      <c r="D705"/>
      <c r="E705"/>
      <c r="F705"/>
      <c r="G705"/>
      <c r="H705" s="258"/>
      <c r="I705" s="1104" t="s">
        <v>130</v>
      </c>
      <c r="J705" s="182"/>
      <c r="K705" s="182"/>
      <c r="L705" s="182"/>
      <c r="M705" s="182"/>
      <c r="N705" s="182"/>
      <c r="O705" s="182"/>
      <c r="P705" s="182"/>
      <c r="Q705" s="182"/>
      <c r="R705" s="182"/>
      <c r="S705" s="182"/>
      <c r="T705" s="182"/>
      <c r="U705" s="182"/>
      <c r="V705" s="182"/>
      <c r="W705" s="182"/>
      <c r="X705" s="182"/>
      <c r="Y705" s="182"/>
      <c r="Z705" s="182"/>
      <c r="AA705" s="182"/>
      <c r="AB705" s="182"/>
      <c r="AC705" s="182"/>
      <c r="AD705" s="182"/>
      <c r="AE705" s="182"/>
      <c r="AF705" s="182"/>
      <c r="AG705" s="182"/>
      <c r="AH705" s="182"/>
      <c r="AI705" s="182"/>
      <c r="AJ705" s="182"/>
      <c r="AK705" s="182"/>
      <c r="AL705" s="182"/>
      <c r="AM705" s="182"/>
      <c r="AN705" s="182"/>
      <c r="AO705" s="182"/>
      <c r="AP705" s="182"/>
      <c r="AQ705" s="182"/>
      <c r="AR705" s="182"/>
      <c r="AS705" s="182"/>
      <c r="AT705" s="703">
        <v>285</v>
      </c>
      <c r="AU705" s="704">
        <v>1111</v>
      </c>
      <c r="AV705" s="704">
        <v>2106</v>
      </c>
      <c r="AW705" s="705">
        <v>2764</v>
      </c>
      <c r="AX705" s="703">
        <v>3438</v>
      </c>
      <c r="AY705" s="704">
        <v>4777</v>
      </c>
      <c r="AZ705" s="704">
        <v>6448</v>
      </c>
      <c r="BA705" s="705">
        <v>8102</v>
      </c>
      <c r="BB705" s="703">
        <v>10710</v>
      </c>
      <c r="BC705" s="704">
        <v>13385</v>
      </c>
      <c r="BD705" s="704">
        <v>14876</v>
      </c>
      <c r="BE705" s="705">
        <v>15799</v>
      </c>
      <c r="BF705" s="703">
        <v>18616</v>
      </c>
      <c r="BG705" s="704">
        <v>22696</v>
      </c>
      <c r="BH705" s="704">
        <v>26703</v>
      </c>
      <c r="BI705" s="705">
        <v>29473</v>
      </c>
      <c r="BJ705" s="703">
        <v>34030</v>
      </c>
      <c r="BK705" s="704">
        <v>38807</v>
      </c>
      <c r="BL705" s="704">
        <v>44749</v>
      </c>
      <c r="BM705" s="705">
        <v>48314</v>
      </c>
      <c r="BN705" s="703">
        <v>52968</v>
      </c>
      <c r="BO705" s="704">
        <v>56818</v>
      </c>
      <c r="BP705" s="704">
        <v>60877</v>
      </c>
      <c r="BQ705" s="705">
        <v>62305</v>
      </c>
      <c r="BR705" s="821">
        <v>103415</v>
      </c>
      <c r="BS705" s="839">
        <f>BO705*(1+BS713)</f>
        <v>71590.680000000008</v>
      </c>
      <c r="BT705" s="839">
        <f t="shared" ref="BT705:BY705" si="1123">BP705*(1+BT713)</f>
        <v>76705.02</v>
      </c>
      <c r="BU705" s="840">
        <f t="shared" si="1123"/>
        <v>78504.3</v>
      </c>
      <c r="BV705" s="841">
        <f t="shared" si="1123"/>
        <v>129268.75</v>
      </c>
      <c r="BW705" s="839">
        <f t="shared" si="1123"/>
        <v>85908.816000000006</v>
      </c>
      <c r="BX705" s="839">
        <f t="shared" si="1123"/>
        <v>92046.024000000005</v>
      </c>
      <c r="BY705" s="840">
        <f t="shared" si="1123"/>
        <v>94205.16</v>
      </c>
      <c r="BZ705" s="839">
        <f>BV705*(1+BZ713)</f>
        <v>155122.5</v>
      </c>
      <c r="CA705" s="839">
        <f>BW705*(1+CA713)</f>
        <v>103090.57920000001</v>
      </c>
      <c r="CB705" s="839">
        <f>BX705*(1+CB713)</f>
        <v>110455.2288</v>
      </c>
      <c r="CC705" s="840">
        <f>BY705*(1+CC713)</f>
        <v>113046.192</v>
      </c>
      <c r="CD705" s="130"/>
      <c r="CE705" s="130"/>
      <c r="CF705" s="130"/>
      <c r="CG705" s="361"/>
      <c r="CH705" s="130"/>
      <c r="CI705" s="130"/>
      <c r="CJ705" s="130"/>
      <c r="CK705" s="130"/>
      <c r="CL705" s="130"/>
      <c r="CM705" s="130"/>
      <c r="CN705" s="130"/>
      <c r="CO705" s="130"/>
      <c r="CP705" s="130"/>
      <c r="CQ705" s="130"/>
      <c r="CR705" s="130"/>
      <c r="CS705" s="130"/>
      <c r="CT705" s="130"/>
      <c r="CU705" s="130"/>
      <c r="CV705" s="130"/>
      <c r="CW705" s="130"/>
      <c r="CX705" s="130"/>
      <c r="CY705" s="130"/>
      <c r="CZ705" s="130"/>
      <c r="DA705" s="130"/>
      <c r="DB705" s="130"/>
      <c r="DC705" s="130"/>
      <c r="DD705" s="130"/>
      <c r="DE705" s="130"/>
      <c r="DF705" s="130"/>
      <c r="DG705" s="130"/>
      <c r="DH705" s="130"/>
      <c r="DI705" s="361"/>
      <c r="DJ705" s="626"/>
      <c r="DQ705" s="703" t="s">
        <v>71</v>
      </c>
      <c r="DR705" s="704" t="s">
        <v>71</v>
      </c>
      <c r="DS705" s="704" t="s">
        <v>71</v>
      </c>
      <c r="DT705" s="704" t="s">
        <v>71</v>
      </c>
      <c r="DU705" s="697">
        <f>BA705</f>
        <v>8102</v>
      </c>
      <c r="DV705" s="697">
        <f>BE705</f>
        <v>15799</v>
      </c>
      <c r="DW705" s="697">
        <f>BI705</f>
        <v>29473</v>
      </c>
      <c r="DX705" s="697">
        <f>BM705</f>
        <v>48314</v>
      </c>
      <c r="DY705" s="697">
        <f>BQ705</f>
        <v>62305</v>
      </c>
      <c r="DZ705" s="697"/>
      <c r="EA705" s="697"/>
      <c r="EB705" s="697"/>
      <c r="EC705" s="895"/>
      <c r="ED705" s="895"/>
      <c r="EE705" s="895"/>
      <c r="EF705" s="895"/>
      <c r="EG705" s="697"/>
      <c r="EH705" s="697"/>
      <c r="EI705" s="697"/>
      <c r="EJ705" s="698"/>
      <c r="EK705" s="241"/>
      <c r="EL705" s="241"/>
      <c r="EM705" s="241"/>
      <c r="EN705" s="241"/>
      <c r="EO705" s="241"/>
      <c r="EP705" s="241"/>
      <c r="EQ705" s="241"/>
      <c r="ER705" s="241"/>
      <c r="ES705" s="241"/>
      <c r="ET705" s="241"/>
      <c r="EU705" s="241"/>
      <c r="EV705" s="241"/>
      <c r="EW705" s="241"/>
      <c r="EX705" s="241"/>
      <c r="EY705" s="241"/>
      <c r="EZ705" s="241"/>
      <c r="FA705" s="241"/>
      <c r="FB705" s="241"/>
      <c r="FC705" s="241"/>
      <c r="FD705" s="241"/>
      <c r="FE705" s="241"/>
      <c r="FF705" s="241"/>
      <c r="FG705" s="241"/>
      <c r="FH705" s="241"/>
      <c r="FI705" s="241"/>
      <c r="FJ705" s="241"/>
      <c r="FK705" s="241"/>
      <c r="FL705" s="241"/>
      <c r="FM705" s="241"/>
      <c r="FN705" s="241"/>
      <c r="FO705" s="241"/>
      <c r="FP705" s="241"/>
      <c r="FQ705" s="241"/>
      <c r="FR705" s="241"/>
      <c r="FS705" s="241"/>
      <c r="FT705" s="241"/>
      <c r="FU705" s="241"/>
      <c r="FV705" s="241"/>
      <c r="FW705" s="241"/>
      <c r="FX705" s="241"/>
      <c r="FY705" s="241"/>
      <c r="FZ705" s="241"/>
      <c r="GA705" s="241"/>
      <c r="GB705" s="241"/>
      <c r="GC705" s="241"/>
      <c r="GD705" s="241"/>
      <c r="GE705" s="241"/>
      <c r="GF705" s="241"/>
      <c r="GG705" s="241"/>
      <c r="GH705" s="241"/>
      <c r="GI705" s="241"/>
      <c r="GJ705" s="241"/>
      <c r="GK705" s="241"/>
      <c r="GL705" s="241"/>
      <c r="GM705" s="241"/>
      <c r="GN705" s="241"/>
      <c r="GO705" s="241"/>
      <c r="GP705" s="241"/>
      <c r="GQ705" s="241"/>
      <c r="GR705" s="241"/>
      <c r="GS705" s="241"/>
      <c r="GT705" s="241"/>
      <c r="GU705" s="241"/>
      <c r="GV705" s="241"/>
      <c r="GW705" s="241"/>
      <c r="GX705" s="241"/>
      <c r="GY705" s="241"/>
      <c r="GZ705" s="241"/>
      <c r="HA705" s="241"/>
      <c r="HB705" s="241"/>
      <c r="HC705" s="241"/>
      <c r="HD705" s="241"/>
      <c r="HE705" s="241"/>
      <c r="HF705" s="241"/>
      <c r="HG705" s="241"/>
      <c r="HH705" s="241"/>
      <c r="HI705" s="241"/>
      <c r="HJ705" s="241"/>
      <c r="HK705" s="241"/>
      <c r="HL705" s="241"/>
      <c r="HM705" s="241"/>
      <c r="HN705" s="241"/>
      <c r="HO705" s="241"/>
      <c r="HP705" s="241"/>
      <c r="HQ705" s="241"/>
      <c r="HR705" s="241"/>
      <c r="HS705" s="241"/>
      <c r="HT705" s="241"/>
      <c r="HU705" s="241"/>
      <c r="HV705" s="241"/>
      <c r="HW705" s="241"/>
    </row>
    <row r="706" spans="1:231" s="28" customFormat="1" ht="13.5" hidden="1" customHeight="1" outlineLevel="1">
      <c r="A706" s="42"/>
      <c r="B706"/>
      <c r="C706"/>
      <c r="D706"/>
      <c r="E706"/>
      <c r="F706"/>
      <c r="G706"/>
      <c r="H706" s="42"/>
      <c r="I706" s="111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85"/>
      <c r="AU706" s="130"/>
      <c r="AV706" s="130"/>
      <c r="AW706" s="361"/>
      <c r="AX706" s="385"/>
      <c r="AY706" s="130"/>
      <c r="AZ706" s="130"/>
      <c r="BA706" s="361"/>
      <c r="BB706" s="385"/>
      <c r="BC706" s="130"/>
      <c r="BD706" s="130"/>
      <c r="BE706" s="361"/>
      <c r="BF706" s="385"/>
      <c r="BG706" s="130"/>
      <c r="BH706" s="130"/>
      <c r="BI706" s="361"/>
      <c r="BJ706" s="385"/>
      <c r="BK706" s="130"/>
      <c r="BL706" s="130"/>
      <c r="BM706" s="361"/>
      <c r="BN706" s="385"/>
      <c r="BO706" s="130"/>
      <c r="BP706" s="182"/>
      <c r="BQ706" s="361"/>
      <c r="BR706" s="385"/>
      <c r="BS706" s="842"/>
      <c r="BT706" s="842"/>
      <c r="BU706" s="843"/>
      <c r="BV706" s="844"/>
      <c r="BW706" s="842"/>
      <c r="BX706" s="842"/>
      <c r="BY706" s="843"/>
      <c r="BZ706" s="842"/>
      <c r="CA706" s="842"/>
      <c r="CB706" s="842"/>
      <c r="CC706" s="843"/>
      <c r="CD706" s="130"/>
      <c r="CE706" s="130"/>
      <c r="CF706" s="130"/>
      <c r="CG706" s="361"/>
      <c r="CH706" s="130"/>
      <c r="CI706" s="130"/>
      <c r="CJ706" s="130"/>
      <c r="CK706" s="130"/>
      <c r="CL706" s="130"/>
      <c r="CM706" s="130"/>
      <c r="CN706" s="130"/>
      <c r="CO706" s="130"/>
      <c r="CP706" s="130"/>
      <c r="CQ706" s="130"/>
      <c r="CR706" s="130"/>
      <c r="CS706" s="130"/>
      <c r="CT706" s="130"/>
      <c r="CU706" s="130"/>
      <c r="CV706" s="130"/>
      <c r="CW706" s="130"/>
      <c r="CX706" s="130"/>
      <c r="CY706" s="130"/>
      <c r="CZ706" s="130"/>
      <c r="DA706" s="130"/>
      <c r="DB706" s="130"/>
      <c r="DC706" s="130"/>
      <c r="DD706" s="130"/>
      <c r="DE706" s="130"/>
      <c r="DF706" s="130"/>
      <c r="DG706" s="130"/>
      <c r="DH706" s="130"/>
      <c r="DI706" s="361"/>
      <c r="DJ706" s="347"/>
      <c r="DK706" s="130"/>
      <c r="DL706" s="130"/>
      <c r="DM706" s="130"/>
      <c r="DN706" s="130"/>
      <c r="DO706" s="130"/>
      <c r="DP706" s="130"/>
      <c r="DQ706" s="385"/>
      <c r="DR706" s="130"/>
      <c r="DS706" s="130"/>
      <c r="DT706" s="130"/>
      <c r="DU706" s="130"/>
      <c r="DV706" s="130"/>
      <c r="DW706" s="130"/>
      <c r="DX706" s="130"/>
      <c r="DY706" s="130"/>
      <c r="DZ706" s="130"/>
      <c r="EA706" s="130"/>
      <c r="EB706" s="130"/>
      <c r="EC706" s="149"/>
      <c r="ED706" s="149"/>
      <c r="EE706" s="149"/>
      <c r="EF706" s="149"/>
      <c r="EG706" s="130"/>
      <c r="EH706" s="130"/>
      <c r="EI706" s="130"/>
      <c r="EJ706" s="361"/>
      <c r="EK706" s="221"/>
      <c r="EL706" s="221"/>
      <c r="EM706" s="221"/>
      <c r="EN706" s="221"/>
      <c r="EO706" s="221"/>
      <c r="EP706" s="221"/>
      <c r="EQ706" s="221"/>
      <c r="ER706" s="221"/>
      <c r="ES706" s="221"/>
      <c r="ET706" s="221"/>
      <c r="EU706" s="221"/>
      <c r="EV706" s="221"/>
      <c r="EW706" s="221"/>
      <c r="EX706" s="221"/>
      <c r="EY706" s="221"/>
      <c r="EZ706" s="221"/>
      <c r="FA706" s="221"/>
      <c r="FB706" s="221"/>
      <c r="FC706" s="221"/>
      <c r="FD706" s="221"/>
      <c r="FE706" s="221"/>
      <c r="FF706" s="221"/>
      <c r="FG706" s="221"/>
      <c r="FH706" s="221"/>
      <c r="FI706" s="221"/>
      <c r="FJ706" s="221"/>
      <c r="FK706" s="221"/>
      <c r="FL706" s="221"/>
      <c r="FM706" s="221"/>
      <c r="FN706" s="221"/>
      <c r="FO706" s="221"/>
      <c r="FP706" s="221"/>
      <c r="FQ706" s="221"/>
      <c r="FR706" s="221"/>
      <c r="FS706" s="221"/>
      <c r="FT706" s="221"/>
      <c r="FU706" s="221"/>
      <c r="FV706" s="221"/>
      <c r="FW706" s="221"/>
      <c r="FX706" s="221"/>
      <c r="FY706" s="221"/>
      <c r="FZ706" s="221"/>
      <c r="GA706" s="221"/>
      <c r="GB706" s="221"/>
      <c r="GC706" s="221"/>
      <c r="GD706" s="221"/>
      <c r="GE706" s="221"/>
      <c r="GF706" s="221"/>
      <c r="GG706" s="221"/>
      <c r="GH706" s="221"/>
      <c r="GI706" s="221"/>
      <c r="GJ706" s="221"/>
      <c r="GK706" s="221"/>
      <c r="GL706" s="221"/>
      <c r="GM706" s="221"/>
      <c r="GN706" s="221"/>
      <c r="GO706" s="221"/>
      <c r="GP706" s="221"/>
      <c r="GQ706" s="221"/>
      <c r="GR706" s="221"/>
      <c r="GS706" s="221"/>
      <c r="GT706" s="221"/>
      <c r="GU706" s="221"/>
      <c r="GV706" s="221"/>
      <c r="GW706" s="221"/>
      <c r="GX706" s="221"/>
      <c r="GY706" s="221"/>
      <c r="GZ706" s="221"/>
      <c r="HA706" s="221"/>
      <c r="HB706" s="221"/>
      <c r="HC706" s="221"/>
      <c r="HD706" s="221"/>
      <c r="HE706" s="221"/>
      <c r="HF706" s="221"/>
      <c r="HG706" s="221"/>
      <c r="HH706" s="221"/>
      <c r="HI706" s="221"/>
      <c r="HJ706" s="221"/>
      <c r="HK706" s="221"/>
      <c r="HL706" s="221"/>
      <c r="HM706" s="221"/>
      <c r="HN706" s="221"/>
      <c r="HO706" s="221"/>
      <c r="HP706" s="221"/>
      <c r="HQ706" s="221"/>
      <c r="HR706" s="221"/>
      <c r="HS706" s="221"/>
      <c r="HT706" s="221"/>
      <c r="HU706" s="221"/>
      <c r="HV706" s="221"/>
      <c r="HW706" s="221"/>
    </row>
    <row r="707" spans="1:231" s="28" customFormat="1" ht="13.5" hidden="1" customHeight="1" outlineLevel="1">
      <c r="A707" s="42"/>
      <c r="B707"/>
      <c r="C707"/>
      <c r="D707"/>
      <c r="E707"/>
      <c r="F707"/>
      <c r="G707"/>
      <c r="H707" s="42"/>
      <c r="I707" s="1103" t="s">
        <v>131</v>
      </c>
      <c r="J707" s="32"/>
      <c r="K707" s="32"/>
      <c r="L707" s="32"/>
      <c r="M707" s="32"/>
      <c r="N707" s="32"/>
      <c r="O707" s="32"/>
      <c r="P707" s="32"/>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c r="AP707" s="32"/>
      <c r="AQ707" s="32"/>
      <c r="AR707" s="32"/>
      <c r="AS707" s="32"/>
      <c r="AT707" s="378" t="s">
        <v>71</v>
      </c>
      <c r="AU707" s="128">
        <f t="shared" ref="AU707:BA707" si="1124">AVERAGE(AU703,AU705)</f>
        <v>698</v>
      </c>
      <c r="AV707" s="128">
        <f t="shared" si="1124"/>
        <v>1608.5</v>
      </c>
      <c r="AW707" s="347">
        <f t="shared" si="1124"/>
        <v>2435</v>
      </c>
      <c r="AX707" s="376">
        <f t="shared" si="1124"/>
        <v>3101</v>
      </c>
      <c r="AY707" s="128">
        <f t="shared" si="1124"/>
        <v>4107.5</v>
      </c>
      <c r="AZ707" s="128">
        <f t="shared" si="1124"/>
        <v>5612.5</v>
      </c>
      <c r="BA707" s="347">
        <f t="shared" si="1124"/>
        <v>7275</v>
      </c>
      <c r="BB707" s="376">
        <f t="shared" ref="BB707:BM707" si="1125">AVERAGE(BB703,BB705)</f>
        <v>9406</v>
      </c>
      <c r="BC707" s="128">
        <f t="shared" si="1125"/>
        <v>12047.5</v>
      </c>
      <c r="BD707" s="128">
        <f t="shared" si="1125"/>
        <v>14130.5</v>
      </c>
      <c r="BE707" s="347">
        <f t="shared" si="1125"/>
        <v>15337.5</v>
      </c>
      <c r="BF707" s="376">
        <f t="shared" si="1125"/>
        <v>17207.5</v>
      </c>
      <c r="BG707" s="128">
        <f t="shared" si="1125"/>
        <v>20656</v>
      </c>
      <c r="BH707" s="128">
        <f t="shared" si="1125"/>
        <v>24699.5</v>
      </c>
      <c r="BI707" s="347">
        <f t="shared" si="1125"/>
        <v>28088</v>
      </c>
      <c r="BJ707" s="376">
        <f t="shared" si="1125"/>
        <v>31751.5</v>
      </c>
      <c r="BK707" s="128">
        <f t="shared" si="1125"/>
        <v>36418.5</v>
      </c>
      <c r="BL707" s="128">
        <f t="shared" si="1125"/>
        <v>41778</v>
      </c>
      <c r="BM707" s="347">
        <f t="shared" si="1125"/>
        <v>46531.5</v>
      </c>
      <c r="BN707" s="376">
        <f t="shared" ref="BN707:BU707" si="1126">AVERAGE(BN703,BN705)</f>
        <v>50641</v>
      </c>
      <c r="BO707" s="128">
        <f t="shared" si="1126"/>
        <v>54893</v>
      </c>
      <c r="BP707" s="128">
        <f t="shared" si="1126"/>
        <v>58847.5</v>
      </c>
      <c r="BQ707" s="347">
        <f t="shared" si="1126"/>
        <v>61591</v>
      </c>
      <c r="BR707" s="376">
        <f t="shared" si="1126"/>
        <v>82860</v>
      </c>
      <c r="BS707" s="836">
        <f t="shared" si="1126"/>
        <v>87502.84</v>
      </c>
      <c r="BT707" s="836">
        <f t="shared" si="1126"/>
        <v>74147.850000000006</v>
      </c>
      <c r="BU707" s="837">
        <f t="shared" si="1126"/>
        <v>77604.66</v>
      </c>
      <c r="BV707" s="838">
        <f t="shared" ref="BV707:CC707" si="1127">AVERAGE(BV703,BV705)</f>
        <v>103886.52499999999</v>
      </c>
      <c r="BW707" s="836">
        <f t="shared" si="1127"/>
        <v>107588.783</v>
      </c>
      <c r="BX707" s="836">
        <f t="shared" si="1127"/>
        <v>88977.420000000013</v>
      </c>
      <c r="BY707" s="837">
        <f t="shared" si="1127"/>
        <v>93125.592000000004</v>
      </c>
      <c r="BZ707" s="836">
        <f t="shared" si="1127"/>
        <v>124663.83</v>
      </c>
      <c r="CA707" s="836">
        <f t="shared" si="1127"/>
        <v>129106.5396</v>
      </c>
      <c r="CB707" s="836">
        <f t="shared" si="1127"/>
        <v>106772.90400000001</v>
      </c>
      <c r="CC707" s="837">
        <f t="shared" si="1127"/>
        <v>111750.7104</v>
      </c>
      <c r="CD707" s="128"/>
      <c r="CE707" s="128"/>
      <c r="CF707" s="128"/>
      <c r="CG707" s="347"/>
      <c r="CH707" s="128"/>
      <c r="CI707" s="128"/>
      <c r="CJ707" s="128"/>
      <c r="CK707" s="128"/>
      <c r="CL707" s="128"/>
      <c r="CM707" s="128"/>
      <c r="CN707" s="128"/>
      <c r="CO707" s="128"/>
      <c r="CP707" s="128"/>
      <c r="CQ707" s="128"/>
      <c r="CR707" s="128"/>
      <c r="CS707" s="128"/>
      <c r="CT707" s="128"/>
      <c r="CU707" s="128"/>
      <c r="CV707" s="128"/>
      <c r="CW707" s="128"/>
      <c r="CX707" s="128"/>
      <c r="CY707" s="128"/>
      <c r="CZ707" s="128"/>
      <c r="DA707" s="128"/>
      <c r="DB707" s="128"/>
      <c r="DC707" s="128"/>
      <c r="DD707" s="128"/>
      <c r="DE707" s="128"/>
      <c r="DF707" s="128"/>
      <c r="DG707" s="128"/>
      <c r="DH707" s="128"/>
      <c r="DI707" s="347"/>
      <c r="DJ707" s="347"/>
      <c r="DK707" s="126"/>
      <c r="DL707" s="126"/>
      <c r="DM707" s="126"/>
      <c r="DN707" s="126"/>
      <c r="DO707" s="126"/>
      <c r="DP707" s="126"/>
      <c r="DQ707" s="378" t="s">
        <v>71</v>
      </c>
      <c r="DR707" s="132" t="s">
        <v>71</v>
      </c>
      <c r="DS707" s="132" t="s">
        <v>71</v>
      </c>
      <c r="DT707" s="132" t="s">
        <v>71</v>
      </c>
      <c r="DU707" s="132" t="s">
        <v>71</v>
      </c>
      <c r="DV707" s="128">
        <f>AVERAGE(DV703,DV705)</f>
        <v>11950.5</v>
      </c>
      <c r="DW707" s="128">
        <f>AVERAGE(DW703,DW705)</f>
        <v>22636</v>
      </c>
      <c r="DX707" s="128">
        <f>AVERAGE(DX703,DX705)</f>
        <v>38893.5</v>
      </c>
      <c r="DY707" s="128">
        <f>AVERAGE(DY703,DY705)</f>
        <v>55309.5</v>
      </c>
      <c r="DZ707" s="128"/>
      <c r="EA707" s="128"/>
      <c r="EB707" s="128"/>
      <c r="EC707" s="150"/>
      <c r="ED707" s="150"/>
      <c r="EE707" s="150"/>
      <c r="EF707" s="150"/>
      <c r="EG707" s="128"/>
      <c r="EH707" s="128"/>
      <c r="EI707" s="128"/>
      <c r="EJ707" s="347"/>
      <c r="EK707" s="221"/>
      <c r="EL707" s="221"/>
      <c r="EM707" s="221"/>
      <c r="EN707" s="221"/>
      <c r="EO707" s="221"/>
      <c r="EP707" s="221"/>
      <c r="EQ707" s="221"/>
      <c r="ER707" s="221"/>
      <c r="ES707" s="221"/>
      <c r="ET707" s="221"/>
      <c r="EU707" s="221"/>
      <c r="EV707" s="221"/>
      <c r="EW707" s="221"/>
      <c r="EX707" s="221"/>
      <c r="EY707" s="221"/>
      <c r="EZ707" s="221"/>
      <c r="FA707" s="221"/>
      <c r="FB707" s="221"/>
      <c r="FC707" s="221"/>
      <c r="FD707" s="221"/>
      <c r="FE707" s="221"/>
      <c r="FF707" s="221"/>
      <c r="FG707" s="221"/>
      <c r="FH707" s="221"/>
      <c r="FI707" s="221"/>
      <c r="FJ707" s="221"/>
      <c r="FK707" s="221"/>
      <c r="FL707" s="221"/>
      <c r="FM707" s="221"/>
      <c r="FN707" s="221"/>
      <c r="FO707" s="221"/>
      <c r="FP707" s="221"/>
      <c r="FQ707" s="221"/>
      <c r="FR707" s="221"/>
      <c r="FS707" s="221"/>
      <c r="FT707" s="221"/>
      <c r="FU707" s="221"/>
      <c r="FV707" s="221"/>
      <c r="FW707" s="221"/>
      <c r="FX707" s="221"/>
      <c r="FY707" s="221"/>
      <c r="FZ707" s="221"/>
      <c r="GA707" s="221"/>
      <c r="GB707" s="221"/>
      <c r="GC707" s="221"/>
      <c r="GD707" s="221"/>
      <c r="GE707" s="221"/>
      <c r="GF707" s="221"/>
      <c r="GG707" s="221"/>
      <c r="GH707" s="221"/>
      <c r="GI707" s="221"/>
      <c r="GJ707" s="221"/>
      <c r="GK707" s="221"/>
      <c r="GL707" s="221"/>
      <c r="GM707" s="221"/>
      <c r="GN707" s="221"/>
      <c r="GO707" s="221"/>
      <c r="GP707" s="221"/>
      <c r="GQ707" s="221"/>
      <c r="GR707" s="221"/>
      <c r="GS707" s="221"/>
      <c r="GT707" s="221"/>
      <c r="GU707" s="221"/>
      <c r="GV707" s="221"/>
      <c r="GW707" s="221"/>
      <c r="GX707" s="221"/>
      <c r="GY707" s="221"/>
      <c r="GZ707" s="221"/>
      <c r="HA707" s="221"/>
      <c r="HB707" s="221"/>
      <c r="HC707" s="221"/>
      <c r="HD707" s="221"/>
      <c r="HE707" s="221"/>
      <c r="HF707" s="221"/>
      <c r="HG707" s="221"/>
      <c r="HH707" s="221"/>
      <c r="HI707" s="221"/>
      <c r="HJ707" s="221"/>
      <c r="HK707" s="221"/>
      <c r="HL707" s="221"/>
      <c r="HM707" s="221"/>
      <c r="HN707" s="221"/>
      <c r="HO707" s="221"/>
      <c r="HP707" s="221"/>
      <c r="HQ707" s="221"/>
      <c r="HR707" s="221"/>
      <c r="HS707" s="221"/>
      <c r="HT707" s="221"/>
      <c r="HU707" s="221"/>
      <c r="HV707" s="221"/>
      <c r="HW707" s="221"/>
    </row>
    <row r="708" spans="1:231" s="65" customFormat="1" ht="13.5" hidden="1" customHeight="1" outlineLevel="1">
      <c r="A708" s="63"/>
      <c r="B708"/>
      <c r="C708"/>
      <c r="D708"/>
      <c r="E708"/>
      <c r="F708"/>
      <c r="G708"/>
      <c r="H708" s="63"/>
      <c r="I708" s="1114" t="s">
        <v>132</v>
      </c>
      <c r="J708" s="37"/>
      <c r="K708" s="37"/>
      <c r="L708" s="37"/>
      <c r="M708" s="37"/>
      <c r="N708" s="37"/>
      <c r="O708" s="37"/>
      <c r="P708" s="37"/>
      <c r="Q708" s="37"/>
      <c r="R708" s="37"/>
      <c r="S708" s="37"/>
      <c r="T708" s="37"/>
      <c r="U708" s="37"/>
      <c r="V708" s="37"/>
      <c r="W708" s="37"/>
      <c r="X708" s="37"/>
      <c r="Y708" s="37"/>
      <c r="Z708" s="37"/>
      <c r="AA708" s="37"/>
      <c r="AB708" s="37"/>
      <c r="AC708" s="37"/>
      <c r="AD708" s="37"/>
      <c r="AE708" s="37"/>
      <c r="AF708" s="37"/>
      <c r="AG708" s="37"/>
      <c r="AH708" s="37"/>
      <c r="AI708" s="37"/>
      <c r="AJ708" s="37"/>
      <c r="AK708" s="37"/>
      <c r="AL708" s="37"/>
      <c r="AM708" s="37"/>
      <c r="AN708" s="37"/>
      <c r="AO708" s="37"/>
      <c r="AP708" s="37"/>
      <c r="AQ708" s="37"/>
      <c r="AR708" s="37"/>
      <c r="AS708" s="37"/>
      <c r="AT708" s="617" t="s">
        <v>71</v>
      </c>
      <c r="AU708" s="185" t="s">
        <v>71</v>
      </c>
      <c r="AV708" s="185" t="s">
        <v>71</v>
      </c>
      <c r="AW708" s="627" t="s">
        <v>71</v>
      </c>
      <c r="AX708" s="617" t="s">
        <v>71</v>
      </c>
      <c r="AY708" s="185" t="s">
        <v>71</v>
      </c>
      <c r="AZ708" s="185" t="s">
        <v>71</v>
      </c>
      <c r="BA708" s="627" t="s">
        <v>71</v>
      </c>
      <c r="BB708" s="617">
        <v>206</v>
      </c>
      <c r="BC708" s="185">
        <v>233</v>
      </c>
      <c r="BD708" s="185">
        <v>242</v>
      </c>
      <c r="BE708" s="627">
        <v>258</v>
      </c>
      <c r="BF708" s="617">
        <v>263</v>
      </c>
      <c r="BG708" s="185">
        <v>263</v>
      </c>
      <c r="BH708" s="185">
        <v>270</v>
      </c>
      <c r="BI708" s="627">
        <v>267</v>
      </c>
      <c r="BJ708" s="617">
        <v>259</v>
      </c>
      <c r="BK708" s="185">
        <v>266</v>
      </c>
      <c r="BL708" s="185">
        <v>264</v>
      </c>
      <c r="BM708" s="627">
        <v>271</v>
      </c>
      <c r="BN708" s="617">
        <v>286</v>
      </c>
      <c r="BO708" s="185">
        <v>320</v>
      </c>
      <c r="BP708" s="185">
        <v>349</v>
      </c>
      <c r="BQ708" s="627">
        <v>359</v>
      </c>
      <c r="BR708" s="617">
        <v>354</v>
      </c>
      <c r="BS708" s="845">
        <f t="shared" ref="BS708:BY708" si="1128">BO708*(1+BS720)</f>
        <v>352</v>
      </c>
      <c r="BT708" s="845">
        <f t="shared" si="1128"/>
        <v>383.90000000000003</v>
      </c>
      <c r="BU708" s="846">
        <f t="shared" si="1128"/>
        <v>394.90000000000003</v>
      </c>
      <c r="BV708" s="847">
        <f t="shared" si="1128"/>
        <v>382.32000000000005</v>
      </c>
      <c r="BW708" s="845">
        <f t="shared" si="1128"/>
        <v>380.16</v>
      </c>
      <c r="BX708" s="845">
        <f t="shared" si="1128"/>
        <v>414.61200000000008</v>
      </c>
      <c r="BY708" s="846">
        <f t="shared" si="1128"/>
        <v>426.49200000000008</v>
      </c>
      <c r="BZ708" s="845">
        <f>BV708*(1+BZ720)</f>
        <v>412.90560000000011</v>
      </c>
      <c r="CA708" s="845">
        <f>BW708*(1+CA720)</f>
        <v>410.57280000000003</v>
      </c>
      <c r="CB708" s="845">
        <f>BX708*(1+CB720)</f>
        <v>447.78096000000011</v>
      </c>
      <c r="CC708" s="846">
        <f>BY708*(1+CC720)</f>
        <v>460.6113600000001</v>
      </c>
      <c r="CD708" s="187"/>
      <c r="CE708" s="187"/>
      <c r="CF708" s="187"/>
      <c r="CG708" s="577"/>
      <c r="CH708" s="187"/>
      <c r="CI708" s="187"/>
      <c r="CJ708" s="187"/>
      <c r="CK708" s="187"/>
      <c r="CL708" s="187"/>
      <c r="CM708" s="187"/>
      <c r="CN708" s="187"/>
      <c r="CO708" s="187"/>
      <c r="CP708" s="187"/>
      <c r="CQ708" s="187"/>
      <c r="CR708" s="187"/>
      <c r="CS708" s="187"/>
      <c r="CT708" s="187"/>
      <c r="CU708" s="187"/>
      <c r="CV708" s="187"/>
      <c r="CW708" s="187"/>
      <c r="CX708" s="187"/>
      <c r="CY708" s="187"/>
      <c r="CZ708" s="187"/>
      <c r="DA708" s="187"/>
      <c r="DB708" s="187"/>
      <c r="DC708" s="187"/>
      <c r="DD708" s="187"/>
      <c r="DE708" s="187"/>
      <c r="DF708" s="187"/>
      <c r="DG708" s="187"/>
      <c r="DH708" s="187"/>
      <c r="DI708" s="577"/>
      <c r="DJ708" s="577"/>
      <c r="DK708" s="186"/>
      <c r="DL708" s="186"/>
      <c r="DM708" s="186"/>
      <c r="DN708" s="186"/>
      <c r="DO708" s="186"/>
      <c r="DP708" s="186"/>
      <c r="DQ708" s="617" t="s">
        <v>71</v>
      </c>
      <c r="DR708" s="185" t="s">
        <v>71</v>
      </c>
      <c r="DS708" s="185" t="s">
        <v>71</v>
      </c>
      <c r="DT708" s="185" t="s">
        <v>71</v>
      </c>
      <c r="DU708" s="185" t="s">
        <v>71</v>
      </c>
      <c r="DV708" s="618" t="e">
        <f>+DV710*1000000/DV707/DV709</f>
        <v>#DIV/0!</v>
      </c>
      <c r="DW708" s="618" t="e">
        <f>+DW710*1000000/DW707/DW709</f>
        <v>#DIV/0!</v>
      </c>
      <c r="DX708" s="618" t="e">
        <f>+DX710*1000000/DX707/DX709</f>
        <v>#DIV/0!</v>
      </c>
      <c r="DY708" s="618" t="e">
        <f>+DY710*1000000/DY707/DY709</f>
        <v>#DIV/0!</v>
      </c>
      <c r="DZ708" s="618"/>
      <c r="EA708" s="618"/>
      <c r="EB708" s="187"/>
      <c r="EC708" s="901"/>
      <c r="ED708" s="901"/>
      <c r="EE708" s="901"/>
      <c r="EF708" s="901"/>
      <c r="EG708" s="187"/>
      <c r="EH708" s="187"/>
      <c r="EI708" s="187"/>
      <c r="EJ708" s="577"/>
      <c r="EK708" s="222"/>
      <c r="EL708" s="222"/>
      <c r="EM708" s="222"/>
      <c r="EN708" s="222"/>
      <c r="EO708" s="222"/>
      <c r="EP708" s="222"/>
      <c r="EQ708" s="222"/>
      <c r="ER708" s="222"/>
      <c r="ES708" s="222"/>
      <c r="ET708" s="222"/>
      <c r="EU708" s="222"/>
      <c r="EV708" s="222"/>
      <c r="EW708" s="222"/>
      <c r="EX708" s="222"/>
      <c r="EY708" s="222"/>
      <c r="EZ708" s="222"/>
      <c r="FA708" s="222"/>
      <c r="FB708" s="222"/>
      <c r="FC708" s="222"/>
      <c r="FD708" s="222"/>
      <c r="FE708" s="222"/>
      <c r="FF708" s="222"/>
      <c r="FG708" s="222"/>
      <c r="FH708" s="222"/>
      <c r="FI708" s="222"/>
      <c r="FJ708" s="222"/>
      <c r="FK708" s="222"/>
      <c r="FL708" s="222"/>
      <c r="FM708" s="222"/>
      <c r="FN708" s="222"/>
      <c r="FO708" s="222"/>
      <c r="FP708" s="222"/>
      <c r="FQ708" s="222"/>
      <c r="FR708" s="222"/>
      <c r="FS708" s="222"/>
      <c r="FT708" s="222"/>
      <c r="FU708" s="222"/>
      <c r="FV708" s="222"/>
      <c r="FW708" s="222"/>
      <c r="FX708" s="222"/>
      <c r="FY708" s="222"/>
      <c r="FZ708" s="222"/>
      <c r="GA708" s="222"/>
      <c r="GB708" s="222"/>
      <c r="GC708" s="222"/>
      <c r="GD708" s="222"/>
      <c r="GE708" s="222"/>
      <c r="GF708" s="222"/>
      <c r="GG708" s="222"/>
      <c r="GH708" s="222"/>
      <c r="GI708" s="222"/>
      <c r="GJ708" s="222"/>
      <c r="GK708" s="222"/>
      <c r="GL708" s="222"/>
      <c r="GM708" s="222"/>
      <c r="GN708" s="222"/>
      <c r="GO708" s="222"/>
      <c r="GP708" s="222"/>
      <c r="GQ708" s="222"/>
      <c r="GR708" s="222"/>
      <c r="GS708" s="222"/>
      <c r="GT708" s="222"/>
      <c r="GU708" s="222"/>
      <c r="GV708" s="222"/>
      <c r="GW708" s="222"/>
      <c r="GX708" s="222"/>
      <c r="GY708" s="222"/>
      <c r="GZ708" s="222"/>
      <c r="HA708" s="222"/>
      <c r="HB708" s="222"/>
      <c r="HC708" s="222"/>
      <c r="HD708" s="222"/>
      <c r="HE708" s="222"/>
      <c r="HF708" s="222"/>
      <c r="HG708" s="222"/>
      <c r="HH708" s="222"/>
      <c r="HI708" s="222"/>
      <c r="HJ708" s="222"/>
      <c r="HK708" s="222"/>
      <c r="HL708" s="222"/>
      <c r="HM708" s="222"/>
      <c r="HN708" s="222"/>
      <c r="HO708" s="222"/>
      <c r="HP708" s="222"/>
      <c r="HQ708" s="222"/>
      <c r="HR708" s="222"/>
      <c r="HS708" s="222"/>
      <c r="HT708" s="222"/>
      <c r="HU708" s="222"/>
      <c r="HV708" s="222"/>
      <c r="HW708" s="222"/>
    </row>
    <row r="709" spans="1:231" s="28" customFormat="1" ht="13.5" hidden="1" customHeight="1" outlineLevel="1">
      <c r="A709" s="42"/>
      <c r="B709"/>
      <c r="C709"/>
      <c r="D709"/>
      <c r="E709"/>
      <c r="F709"/>
      <c r="G709"/>
      <c r="H709" s="42"/>
      <c r="I709" s="1115" t="s">
        <v>133</v>
      </c>
      <c r="J709" s="32"/>
      <c r="K709" s="32"/>
      <c r="L709" s="32"/>
      <c r="M709" s="32"/>
      <c r="N709" s="32"/>
      <c r="O709" s="32"/>
      <c r="P709" s="32"/>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c r="AP709" s="32"/>
      <c r="AQ709" s="32"/>
      <c r="AR709" s="32"/>
      <c r="AS709" s="32"/>
      <c r="AT709" s="376">
        <f t="shared" ref="AT709:BB709" si="1129">+months*AT$5</f>
        <v>0</v>
      </c>
      <c r="AU709" s="128">
        <f t="shared" si="1129"/>
        <v>0</v>
      </c>
      <c r="AV709" s="128">
        <f t="shared" si="1129"/>
        <v>0</v>
      </c>
      <c r="AW709" s="347">
        <f t="shared" si="1129"/>
        <v>0</v>
      </c>
      <c r="AX709" s="376">
        <f t="shared" si="1129"/>
        <v>0</v>
      </c>
      <c r="AY709" s="128">
        <f t="shared" si="1129"/>
        <v>0</v>
      </c>
      <c r="AZ709" s="128">
        <f t="shared" si="1129"/>
        <v>0</v>
      </c>
      <c r="BA709" s="347">
        <f t="shared" si="1129"/>
        <v>0</v>
      </c>
      <c r="BB709" s="376">
        <f t="shared" si="1129"/>
        <v>0</v>
      </c>
      <c r="BC709" s="128">
        <f t="shared" ref="BC709:CC709" si="1130">+months*BC$5</f>
        <v>0</v>
      </c>
      <c r="BD709" s="128">
        <f t="shared" si="1130"/>
        <v>0</v>
      </c>
      <c r="BE709" s="347">
        <f t="shared" si="1130"/>
        <v>0</v>
      </c>
      <c r="BF709" s="376">
        <f t="shared" si="1130"/>
        <v>0</v>
      </c>
      <c r="BG709" s="128">
        <f t="shared" si="1130"/>
        <v>0</v>
      </c>
      <c r="BH709" s="128">
        <f t="shared" si="1130"/>
        <v>0</v>
      </c>
      <c r="BI709" s="347">
        <f t="shared" si="1130"/>
        <v>0</v>
      </c>
      <c r="BJ709" s="376">
        <f t="shared" si="1130"/>
        <v>0</v>
      </c>
      <c r="BK709" s="128">
        <f t="shared" si="1130"/>
        <v>0</v>
      </c>
      <c r="BL709" s="128">
        <f t="shared" si="1130"/>
        <v>0</v>
      </c>
      <c r="BM709" s="347">
        <f t="shared" si="1130"/>
        <v>0</v>
      </c>
      <c r="BN709" s="376">
        <f t="shared" si="1130"/>
        <v>0</v>
      </c>
      <c r="BO709" s="128">
        <f t="shared" si="1130"/>
        <v>0</v>
      </c>
      <c r="BP709" s="128">
        <f t="shared" si="1130"/>
        <v>0</v>
      </c>
      <c r="BQ709" s="347">
        <f>+months*BQ$5</f>
        <v>0</v>
      </c>
      <c r="BR709" s="376">
        <f t="shared" si="1130"/>
        <v>0</v>
      </c>
      <c r="BS709" s="836">
        <f t="shared" si="1130"/>
        <v>0</v>
      </c>
      <c r="BT709" s="836">
        <f t="shared" si="1130"/>
        <v>0</v>
      </c>
      <c r="BU709" s="837">
        <f t="shared" si="1130"/>
        <v>0</v>
      </c>
      <c r="BV709" s="838">
        <f t="shared" si="1130"/>
        <v>0</v>
      </c>
      <c r="BW709" s="836">
        <f t="shared" si="1130"/>
        <v>0</v>
      </c>
      <c r="BX709" s="836">
        <f t="shared" si="1130"/>
        <v>0</v>
      </c>
      <c r="BY709" s="837">
        <f t="shared" si="1130"/>
        <v>0</v>
      </c>
      <c r="BZ709" s="836">
        <f t="shared" si="1130"/>
        <v>0</v>
      </c>
      <c r="CA709" s="836">
        <f t="shared" si="1130"/>
        <v>0</v>
      </c>
      <c r="CB709" s="836">
        <f t="shared" si="1130"/>
        <v>0</v>
      </c>
      <c r="CC709" s="837">
        <f t="shared" si="1130"/>
        <v>0</v>
      </c>
      <c r="CD709" s="128"/>
      <c r="CE709" s="128"/>
      <c r="CF709" s="128"/>
      <c r="CG709" s="347"/>
      <c r="CH709" s="128"/>
      <c r="CI709" s="128"/>
      <c r="CJ709" s="128"/>
      <c r="CK709" s="128"/>
      <c r="CL709" s="128"/>
      <c r="CM709" s="128"/>
      <c r="CN709" s="128"/>
      <c r="CO709" s="128"/>
      <c r="CP709" s="128"/>
      <c r="CQ709" s="128"/>
      <c r="CR709" s="128"/>
      <c r="CS709" s="128"/>
      <c r="CT709" s="128"/>
      <c r="CU709" s="128"/>
      <c r="CV709" s="128"/>
      <c r="CW709" s="128"/>
      <c r="CX709" s="128"/>
      <c r="CY709" s="128"/>
      <c r="CZ709" s="128"/>
      <c r="DA709" s="128"/>
      <c r="DB709" s="128"/>
      <c r="DC709" s="128"/>
      <c r="DD709" s="128"/>
      <c r="DE709" s="128"/>
      <c r="DF709" s="128"/>
      <c r="DG709" s="128"/>
      <c r="DH709" s="128"/>
      <c r="DI709" s="347"/>
      <c r="DJ709" s="347"/>
      <c r="DK709" s="126"/>
      <c r="DL709" s="126"/>
      <c r="DM709" s="126"/>
      <c r="DN709" s="126"/>
      <c r="DO709" s="126"/>
      <c r="DP709" s="126"/>
      <c r="DQ709" s="480" t="s">
        <v>71</v>
      </c>
      <c r="DR709" s="158" t="s">
        <v>71</v>
      </c>
      <c r="DS709" s="158" t="s">
        <v>71</v>
      </c>
      <c r="DT709" s="158" t="s">
        <v>71</v>
      </c>
      <c r="DU709" s="158" t="s">
        <v>71</v>
      </c>
      <c r="DV709" s="128">
        <f>+months</f>
        <v>0</v>
      </c>
      <c r="DW709" s="128">
        <f>+months</f>
        <v>0</v>
      </c>
      <c r="DX709" s="128">
        <f>+months</f>
        <v>0</v>
      </c>
      <c r="DY709" s="128">
        <f>+months</f>
        <v>0</v>
      </c>
      <c r="DZ709" s="128"/>
      <c r="EA709" s="128"/>
      <c r="EB709" s="128"/>
      <c r="EC709" s="150"/>
      <c r="ED709" s="150"/>
      <c r="EE709" s="150"/>
      <c r="EF709" s="150"/>
      <c r="EG709" s="128"/>
      <c r="EH709" s="128"/>
      <c r="EI709" s="128"/>
      <c r="EJ709" s="347"/>
      <c r="EK709" s="221"/>
      <c r="EL709" s="221"/>
      <c r="EM709" s="221"/>
      <c r="EN709" s="221"/>
      <c r="EO709" s="221"/>
      <c r="EP709" s="221"/>
      <c r="EQ709" s="221"/>
      <c r="ER709" s="221"/>
      <c r="ES709" s="221"/>
      <c r="ET709" s="221"/>
      <c r="EU709" s="221"/>
      <c r="EV709" s="221"/>
      <c r="EW709" s="221"/>
      <c r="EX709" s="221"/>
      <c r="EY709" s="221"/>
      <c r="EZ709" s="221"/>
      <c r="FA709" s="221"/>
      <c r="FB709" s="221"/>
      <c r="FC709" s="221"/>
      <c r="FD709" s="221"/>
      <c r="FE709" s="221"/>
      <c r="FF709" s="221"/>
      <c r="FG709" s="221"/>
      <c r="FH709" s="221"/>
      <c r="FI709" s="221"/>
      <c r="FJ709" s="221"/>
      <c r="FK709" s="221"/>
      <c r="FL709" s="221"/>
      <c r="FM709" s="221"/>
      <c r="FN709" s="221"/>
      <c r="FO709" s="221"/>
      <c r="FP709" s="221"/>
      <c r="FQ709" s="221"/>
      <c r="FR709" s="221"/>
      <c r="FS709" s="221"/>
      <c r="FT709" s="221"/>
      <c r="FU709" s="221"/>
      <c r="FV709" s="221"/>
      <c r="FW709" s="221"/>
      <c r="FX709" s="221"/>
      <c r="FY709" s="221"/>
      <c r="FZ709" s="221"/>
      <c r="GA709" s="221"/>
      <c r="GB709" s="221"/>
      <c r="GC709" s="221"/>
      <c r="GD709" s="221"/>
      <c r="GE709" s="221"/>
      <c r="GF709" s="221"/>
      <c r="GG709" s="221"/>
      <c r="GH709" s="221"/>
      <c r="GI709" s="221"/>
      <c r="GJ709" s="221"/>
      <c r="GK709" s="221"/>
      <c r="GL709" s="221"/>
      <c r="GM709" s="221"/>
      <c r="GN709" s="221"/>
      <c r="GO709" s="221"/>
      <c r="GP709" s="221"/>
      <c r="GQ709" s="221"/>
      <c r="GR709" s="221"/>
      <c r="GS709" s="221"/>
      <c r="GT709" s="221"/>
      <c r="GU709" s="221"/>
      <c r="GV709" s="221"/>
      <c r="GW709" s="221"/>
      <c r="GX709" s="221"/>
      <c r="GY709" s="221"/>
      <c r="GZ709" s="221"/>
      <c r="HA709" s="221"/>
      <c r="HB709" s="221"/>
      <c r="HC709" s="221"/>
      <c r="HD709" s="221"/>
      <c r="HE709" s="221"/>
      <c r="HF709" s="221"/>
      <c r="HG709" s="221"/>
      <c r="HH709" s="221"/>
      <c r="HI709" s="221"/>
      <c r="HJ709" s="221"/>
      <c r="HK709" s="221"/>
      <c r="HL709" s="221"/>
      <c r="HM709" s="221"/>
      <c r="HN709" s="221"/>
      <c r="HO709" s="221"/>
      <c r="HP709" s="221"/>
      <c r="HQ709" s="221"/>
      <c r="HR709" s="221"/>
      <c r="HS709" s="221"/>
      <c r="HT709" s="221"/>
      <c r="HU709" s="221"/>
      <c r="HV709" s="221"/>
      <c r="HW709" s="221"/>
    </row>
    <row r="710" spans="1:231" s="44" customFormat="1" ht="13.5" hidden="1" customHeight="1" outlineLevel="1">
      <c r="A710" s="43"/>
      <c r="B710"/>
      <c r="C710"/>
      <c r="D710"/>
      <c r="E710"/>
      <c r="F710"/>
      <c r="G710"/>
      <c r="H710" s="43"/>
      <c r="I710" s="1113" t="s">
        <v>134</v>
      </c>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77" t="str">
        <f t="shared" ref="AT710:BA710" si="1131">IF(ISERROR(+AT708*AT709*AT707/1000),"NA",+AT708*AT709*AT707/1000)</f>
        <v>NA</v>
      </c>
      <c r="AU710" s="129" t="str">
        <f t="shared" si="1131"/>
        <v>NA</v>
      </c>
      <c r="AV710" s="129" t="str">
        <f t="shared" si="1131"/>
        <v>NA</v>
      </c>
      <c r="AW710" s="349" t="str">
        <f t="shared" si="1131"/>
        <v>NA</v>
      </c>
      <c r="AX710" s="377" t="str">
        <f t="shared" si="1131"/>
        <v>NA</v>
      </c>
      <c r="AY710" s="129" t="str">
        <f t="shared" si="1131"/>
        <v>NA</v>
      </c>
      <c r="AZ710" s="129" t="str">
        <f t="shared" si="1131"/>
        <v>NA</v>
      </c>
      <c r="BA710" s="349" t="str">
        <f t="shared" si="1131"/>
        <v>NA</v>
      </c>
      <c r="BB710" s="377">
        <f t="shared" ref="BB710:BZ710" si="1132">+BB708*BB709*BB707/1000000</f>
        <v>0</v>
      </c>
      <c r="BC710" s="129">
        <f t="shared" si="1132"/>
        <v>0</v>
      </c>
      <c r="BD710" s="129">
        <f t="shared" si="1132"/>
        <v>0</v>
      </c>
      <c r="BE710" s="349">
        <f t="shared" si="1132"/>
        <v>0</v>
      </c>
      <c r="BF710" s="377">
        <f t="shared" si="1132"/>
        <v>0</v>
      </c>
      <c r="BG710" s="129">
        <f t="shared" si="1132"/>
        <v>0</v>
      </c>
      <c r="BH710" s="129">
        <f t="shared" si="1132"/>
        <v>0</v>
      </c>
      <c r="BI710" s="349">
        <f t="shared" si="1132"/>
        <v>0</v>
      </c>
      <c r="BJ710" s="377">
        <f t="shared" si="1132"/>
        <v>0</v>
      </c>
      <c r="BK710" s="129">
        <f t="shared" si="1132"/>
        <v>0</v>
      </c>
      <c r="BL710" s="129">
        <f t="shared" si="1132"/>
        <v>0</v>
      </c>
      <c r="BM710" s="349">
        <f t="shared" si="1132"/>
        <v>0</v>
      </c>
      <c r="BN710" s="377">
        <f t="shared" si="1132"/>
        <v>0</v>
      </c>
      <c r="BO710" s="129">
        <f t="shared" si="1132"/>
        <v>0</v>
      </c>
      <c r="BP710" s="129">
        <f t="shared" si="1132"/>
        <v>0</v>
      </c>
      <c r="BQ710" s="349">
        <f>+BQ708*BQ709*BQ707/1000000</f>
        <v>0</v>
      </c>
      <c r="BR710" s="377">
        <f t="shared" si="1132"/>
        <v>0</v>
      </c>
      <c r="BS710" s="848">
        <f t="shared" si="1132"/>
        <v>0</v>
      </c>
      <c r="BT710" s="848">
        <f t="shared" si="1132"/>
        <v>0</v>
      </c>
      <c r="BU710" s="849">
        <f t="shared" si="1132"/>
        <v>0</v>
      </c>
      <c r="BV710" s="850">
        <f t="shared" si="1132"/>
        <v>0</v>
      </c>
      <c r="BW710" s="848">
        <f t="shared" si="1132"/>
        <v>0</v>
      </c>
      <c r="BX710" s="848">
        <f t="shared" si="1132"/>
        <v>0</v>
      </c>
      <c r="BY710" s="849">
        <f t="shared" si="1132"/>
        <v>0</v>
      </c>
      <c r="BZ710" s="848">
        <f t="shared" si="1132"/>
        <v>0</v>
      </c>
      <c r="CA710" s="848">
        <f>+CA708*CA709*CA707/1000000</f>
        <v>0</v>
      </c>
      <c r="CB710" s="848">
        <f>+CB708*CB709*CB707/1000000</f>
        <v>0</v>
      </c>
      <c r="CC710" s="849">
        <f>+CC708*CC709*CC707/1000000</f>
        <v>0</v>
      </c>
      <c r="CD710" s="129"/>
      <c r="CE710" s="129"/>
      <c r="CF710" s="129"/>
      <c r="CG710" s="349"/>
      <c r="CH710" s="129"/>
      <c r="CI710" s="129"/>
      <c r="CJ710" s="129"/>
      <c r="CK710" s="129"/>
      <c r="CL710" s="129"/>
      <c r="CM710" s="129"/>
      <c r="CN710" s="129"/>
      <c r="CO710" s="129"/>
      <c r="CP710" s="129"/>
      <c r="CQ710" s="129"/>
      <c r="CR710" s="129"/>
      <c r="CS710" s="129"/>
      <c r="CT710" s="129"/>
      <c r="CU710" s="129"/>
      <c r="CV710" s="129"/>
      <c r="CW710" s="129"/>
      <c r="CX710" s="129"/>
      <c r="CY710" s="129"/>
      <c r="CZ710" s="129"/>
      <c r="DA710" s="129"/>
      <c r="DB710" s="129"/>
      <c r="DC710" s="129"/>
      <c r="DD710" s="129"/>
      <c r="DE710" s="129"/>
      <c r="DF710" s="129"/>
      <c r="DG710" s="129"/>
      <c r="DH710" s="129"/>
      <c r="DI710" s="349"/>
      <c r="DJ710" s="361"/>
      <c r="DK710" s="138"/>
      <c r="DL710" s="138"/>
      <c r="DM710" s="138"/>
      <c r="DN710" s="138"/>
      <c r="DO710" s="138"/>
      <c r="DP710" s="138"/>
      <c r="DQ710" s="378" t="s">
        <v>71</v>
      </c>
      <c r="DR710" s="132" t="s">
        <v>71</v>
      </c>
      <c r="DS710" s="132" t="s">
        <v>71</v>
      </c>
      <c r="DT710" s="132" t="s">
        <v>71</v>
      </c>
      <c r="DU710" s="132" t="s">
        <v>71</v>
      </c>
      <c r="DV710" s="129">
        <f>+SUM(BB710:BE710)</f>
        <v>0</v>
      </c>
      <c r="DW710" s="129">
        <f>+SUM(BF710:BI710)</f>
        <v>0</v>
      </c>
      <c r="DX710" s="129">
        <f>+SUM(BJ710:BM710)</f>
        <v>0</v>
      </c>
      <c r="DY710" s="129">
        <f>+SUM(BN710:BQ710)</f>
        <v>0</v>
      </c>
      <c r="DZ710" s="129"/>
      <c r="EA710" s="129"/>
      <c r="EB710" s="129"/>
      <c r="EC710" s="140"/>
      <c r="ED710" s="140"/>
      <c r="EE710" s="140"/>
      <c r="EF710" s="140"/>
      <c r="EG710" s="129"/>
      <c r="EH710" s="129"/>
      <c r="EI710" s="129"/>
      <c r="EJ710" s="349"/>
      <c r="EK710" s="223"/>
      <c r="EL710" s="223"/>
      <c r="EM710" s="223"/>
      <c r="EN710" s="223"/>
      <c r="EO710" s="223"/>
      <c r="EP710" s="223"/>
      <c r="EQ710" s="223"/>
      <c r="ER710" s="223"/>
      <c r="ES710" s="223"/>
      <c r="ET710" s="223"/>
      <c r="EU710" s="223"/>
      <c r="EV710" s="223"/>
      <c r="EW710" s="223"/>
      <c r="EX710" s="223"/>
      <c r="EY710" s="223"/>
      <c r="EZ710" s="223"/>
      <c r="FA710" s="223"/>
      <c r="FB710" s="223"/>
      <c r="FC710" s="223"/>
      <c r="FD710" s="223"/>
      <c r="FE710" s="223"/>
      <c r="FF710" s="223"/>
      <c r="FG710" s="223"/>
      <c r="FH710" s="223"/>
      <c r="FI710" s="223"/>
      <c r="FJ710" s="223"/>
      <c r="FK710" s="223"/>
      <c r="FL710" s="223"/>
      <c r="FM710" s="223"/>
      <c r="FN710" s="223"/>
      <c r="FO710" s="223"/>
      <c r="FP710" s="223"/>
      <c r="FQ710" s="223"/>
      <c r="FR710" s="223"/>
      <c r="FS710" s="223"/>
      <c r="FT710" s="223"/>
      <c r="FU710" s="223"/>
      <c r="FV710" s="223"/>
      <c r="FW710" s="223"/>
      <c r="FX710" s="223"/>
      <c r="FY710" s="223"/>
      <c r="FZ710" s="223"/>
      <c r="GA710" s="223"/>
      <c r="GB710" s="223"/>
      <c r="GC710" s="223"/>
      <c r="GD710" s="223"/>
      <c r="GE710" s="223"/>
      <c r="GF710" s="223"/>
      <c r="GG710" s="223"/>
      <c r="GH710" s="223"/>
      <c r="GI710" s="223"/>
      <c r="GJ710" s="223"/>
      <c r="GK710" s="223"/>
      <c r="GL710" s="223"/>
      <c r="GM710" s="223"/>
      <c r="GN710" s="223"/>
      <c r="GO710" s="223"/>
      <c r="GP710" s="223"/>
      <c r="GQ710" s="223"/>
      <c r="GR710" s="223"/>
      <c r="GS710" s="223"/>
      <c r="GT710" s="223"/>
      <c r="GU710" s="223"/>
      <c r="GV710" s="223"/>
      <c r="GW710" s="223"/>
      <c r="GX710" s="223"/>
      <c r="GY710" s="223"/>
      <c r="GZ710" s="223"/>
      <c r="HA710" s="223"/>
      <c r="HB710" s="223"/>
      <c r="HC710" s="223"/>
      <c r="HD710" s="223"/>
      <c r="HE710" s="223"/>
      <c r="HF710" s="223"/>
      <c r="HG710" s="223"/>
      <c r="HH710" s="223"/>
      <c r="HI710" s="223"/>
      <c r="HJ710" s="223"/>
      <c r="HK710" s="223"/>
      <c r="HL710" s="223"/>
      <c r="HM710" s="223"/>
      <c r="HN710" s="223"/>
      <c r="HO710" s="223"/>
      <c r="HP710" s="223"/>
      <c r="HQ710" s="223"/>
      <c r="HR710" s="223"/>
      <c r="HS710" s="223"/>
      <c r="HT710" s="223"/>
      <c r="HU710" s="223"/>
      <c r="HV710" s="223"/>
      <c r="HW710" s="223"/>
    </row>
    <row r="711" spans="1:231" s="28" customFormat="1" ht="13.5" hidden="1" customHeight="1" outlineLevel="1">
      <c r="A711" s="42"/>
      <c r="B711"/>
      <c r="C711"/>
      <c r="D711"/>
      <c r="E711"/>
      <c r="F711"/>
      <c r="G711"/>
      <c r="H711" s="42"/>
      <c r="I711" s="1115"/>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71"/>
      <c r="AU711" s="33"/>
      <c r="AV711" s="33"/>
      <c r="AW711" s="578"/>
      <c r="AX711" s="371"/>
      <c r="AY711" s="33"/>
      <c r="AZ711" s="33"/>
      <c r="BA711" s="578"/>
      <c r="BB711" s="371"/>
      <c r="BC711" s="33"/>
      <c r="BD711" s="33"/>
      <c r="BE711" s="578"/>
      <c r="BF711" s="371"/>
      <c r="BG711" s="33"/>
      <c r="BH711" s="33"/>
      <c r="BI711" s="578"/>
      <c r="BJ711" s="95"/>
      <c r="BK711" s="95"/>
      <c r="BL711" s="95"/>
      <c r="BM711" s="736"/>
      <c r="BN711" s="95"/>
      <c r="BO711" s="95"/>
      <c r="BP711" s="95"/>
      <c r="BQ711" s="95"/>
      <c r="BR711" s="371"/>
      <c r="BS711" s="851"/>
      <c r="BT711" s="851"/>
      <c r="BU711" s="852"/>
      <c r="BV711" s="853"/>
      <c r="BW711" s="851"/>
      <c r="BX711" s="851"/>
      <c r="BY711" s="852"/>
      <c r="BZ711" s="851"/>
      <c r="CA711" s="851"/>
      <c r="CB711" s="851"/>
      <c r="CC711" s="852"/>
      <c r="CD711" s="33"/>
      <c r="CE711" s="33"/>
      <c r="CF711" s="33"/>
      <c r="CG711" s="578"/>
      <c r="CH711" s="33"/>
      <c r="CI711" s="33"/>
      <c r="CJ711" s="33"/>
      <c r="CK711" s="33"/>
      <c r="CL711" s="33"/>
      <c r="CM711" s="33"/>
      <c r="CN711" s="33"/>
      <c r="CO711" s="33"/>
      <c r="CP711" s="33"/>
      <c r="CQ711" s="33"/>
      <c r="CR711" s="33"/>
      <c r="CS711" s="33"/>
      <c r="CT711" s="33"/>
      <c r="CU711" s="33"/>
      <c r="CV711" s="33"/>
      <c r="CW711" s="33"/>
      <c r="CX711" s="33"/>
      <c r="CY711" s="33"/>
      <c r="CZ711" s="33"/>
      <c r="DA711" s="33"/>
      <c r="DB711" s="33"/>
      <c r="DC711" s="33"/>
      <c r="DD711" s="33"/>
      <c r="DE711" s="33"/>
      <c r="DF711" s="33"/>
      <c r="DG711" s="33"/>
      <c r="DH711" s="33"/>
      <c r="DI711" s="578"/>
      <c r="DJ711" s="1141"/>
      <c r="DK711" s="33"/>
      <c r="DL711" s="33"/>
      <c r="DM711" s="33"/>
      <c r="DN711" s="33"/>
      <c r="DO711" s="33"/>
      <c r="DP711" s="33"/>
      <c r="DQ711" s="371"/>
      <c r="DR711" s="33"/>
      <c r="DS711" s="33"/>
      <c r="DT711" s="33"/>
      <c r="DU711" s="33"/>
      <c r="DV711" s="33"/>
      <c r="DW711" s="33"/>
      <c r="DX711" s="33"/>
      <c r="DY711" s="33"/>
      <c r="DZ711" s="33"/>
      <c r="EA711" s="33"/>
      <c r="EB711" s="33"/>
      <c r="EC711" s="903"/>
      <c r="ED711" s="903"/>
      <c r="EE711" s="903"/>
      <c r="EF711" s="903"/>
      <c r="EG711" s="33"/>
      <c r="EH711" s="33"/>
      <c r="EI711" s="33"/>
      <c r="EJ711" s="578"/>
      <c r="EK711" s="221"/>
      <c r="EL711" s="221"/>
      <c r="EM711" s="221"/>
      <c r="EN711" s="221"/>
      <c r="EO711" s="221"/>
      <c r="EP711" s="221"/>
      <c r="EQ711" s="221"/>
      <c r="ER711" s="221"/>
      <c r="ES711" s="221"/>
      <c r="ET711" s="221"/>
      <c r="EU711" s="221"/>
      <c r="EV711" s="221"/>
      <c r="EW711" s="221"/>
      <c r="EX711" s="221"/>
      <c r="EY711" s="221"/>
      <c r="EZ711" s="221"/>
      <c r="FA711" s="221"/>
      <c r="FB711" s="221"/>
      <c r="FC711" s="221"/>
      <c r="FD711" s="221"/>
      <c r="FE711" s="221"/>
      <c r="FF711" s="221"/>
      <c r="FG711" s="221"/>
      <c r="FH711" s="221"/>
      <c r="FI711" s="221"/>
      <c r="FJ711" s="221"/>
      <c r="FK711" s="221"/>
      <c r="FL711" s="221"/>
      <c r="FM711" s="221"/>
      <c r="FN711" s="221"/>
      <c r="FO711" s="221"/>
      <c r="FP711" s="221"/>
      <c r="FQ711" s="221"/>
      <c r="FR711" s="221"/>
      <c r="FS711" s="221"/>
      <c r="FT711" s="221"/>
      <c r="FU711" s="221"/>
      <c r="FV711" s="221"/>
      <c r="FW711" s="221"/>
      <c r="FX711" s="221"/>
      <c r="FY711" s="221"/>
      <c r="FZ711" s="221"/>
      <c r="GA711" s="221"/>
      <c r="GB711" s="221"/>
      <c r="GC711" s="221"/>
      <c r="GD711" s="221"/>
      <c r="GE711" s="221"/>
      <c r="GF711" s="221"/>
      <c r="GG711" s="221"/>
      <c r="GH711" s="221"/>
      <c r="GI711" s="221"/>
      <c r="GJ711" s="221"/>
      <c r="GK711" s="221"/>
      <c r="GL711" s="221"/>
      <c r="GM711" s="221"/>
      <c r="GN711" s="221"/>
      <c r="GO711" s="221"/>
      <c r="GP711" s="221"/>
      <c r="GQ711" s="221"/>
      <c r="GR711" s="221"/>
      <c r="GS711" s="221"/>
      <c r="GT711" s="221"/>
      <c r="GU711" s="221"/>
      <c r="GV711" s="221"/>
      <c r="GW711" s="221"/>
      <c r="GX711" s="221"/>
      <c r="GY711" s="221"/>
      <c r="GZ711" s="221"/>
      <c r="HA711" s="221"/>
      <c r="HB711" s="221"/>
      <c r="HC711" s="221"/>
      <c r="HD711" s="221"/>
      <c r="HE711" s="221"/>
      <c r="HF711" s="221"/>
      <c r="HG711" s="221"/>
      <c r="HH711" s="221"/>
      <c r="HI711" s="221"/>
      <c r="HJ711" s="221"/>
      <c r="HK711" s="221"/>
      <c r="HL711" s="221"/>
      <c r="HM711" s="221"/>
      <c r="HN711" s="221"/>
      <c r="HO711" s="221"/>
      <c r="HP711" s="221"/>
      <c r="HQ711" s="221"/>
      <c r="HR711" s="221"/>
      <c r="HS711" s="221"/>
      <c r="HT711" s="221"/>
      <c r="HU711" s="221"/>
      <c r="HV711" s="221"/>
      <c r="HW711" s="221"/>
    </row>
    <row r="712" spans="1:231" s="28" customFormat="1" ht="13.5" hidden="1" customHeight="1" outlineLevel="1">
      <c r="A712" s="42"/>
      <c r="B712"/>
      <c r="C712"/>
      <c r="D712"/>
      <c r="E712"/>
      <c r="F712"/>
      <c r="G712"/>
      <c r="H712" s="42"/>
      <c r="I712" s="1116" t="s">
        <v>135</v>
      </c>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71"/>
      <c r="AU712" s="33"/>
      <c r="AV712" s="33"/>
      <c r="AW712" s="578"/>
      <c r="AX712" s="371"/>
      <c r="AY712" s="33"/>
      <c r="AZ712" s="33"/>
      <c r="BA712" s="578"/>
      <c r="BB712" s="371"/>
      <c r="BC712" s="33"/>
      <c r="BD712" s="33"/>
      <c r="BE712" s="578"/>
      <c r="BF712" s="371"/>
      <c r="BG712" s="33"/>
      <c r="BH712" s="33"/>
      <c r="BI712" s="578"/>
      <c r="BJ712" s="371"/>
      <c r="BK712" s="33"/>
      <c r="BL712" s="33"/>
      <c r="BM712" s="578"/>
      <c r="BN712" s="33"/>
      <c r="BO712" s="33"/>
      <c r="BP712" s="716"/>
      <c r="BQ712" s="578"/>
      <c r="BR712" s="371"/>
      <c r="BS712" s="851"/>
      <c r="BT712" s="851"/>
      <c r="BU712" s="852"/>
      <c r="BV712" s="853"/>
      <c r="BW712" s="851"/>
      <c r="BX712" s="851"/>
      <c r="BY712" s="852"/>
      <c r="BZ712" s="851"/>
      <c r="CA712" s="851"/>
      <c r="CB712" s="851"/>
      <c r="CC712" s="852"/>
      <c r="CD712" s="33"/>
      <c r="CE712" s="33"/>
      <c r="CF712" s="33"/>
      <c r="CG712" s="578"/>
      <c r="CH712" s="33"/>
      <c r="CI712" s="33"/>
      <c r="CJ712" s="33"/>
      <c r="CK712" s="33"/>
      <c r="CL712" s="33"/>
      <c r="CM712" s="33"/>
      <c r="CN712" s="33"/>
      <c r="CO712" s="33"/>
      <c r="CP712" s="33"/>
      <c r="CQ712" s="33"/>
      <c r="CR712" s="33"/>
      <c r="CS712" s="33"/>
      <c r="CT712" s="33"/>
      <c r="CU712" s="33"/>
      <c r="CV712" s="33"/>
      <c r="CW712" s="33"/>
      <c r="CX712" s="33"/>
      <c r="CY712" s="33"/>
      <c r="CZ712" s="33"/>
      <c r="DA712" s="33"/>
      <c r="DB712" s="33"/>
      <c r="DC712" s="33"/>
      <c r="DD712" s="33"/>
      <c r="DE712" s="33"/>
      <c r="DF712" s="33"/>
      <c r="DG712" s="33"/>
      <c r="DH712" s="33"/>
      <c r="DI712" s="578"/>
      <c r="DJ712" s="1141"/>
      <c r="DK712" s="33"/>
      <c r="DL712" s="33"/>
      <c r="DM712" s="33"/>
      <c r="DN712" s="33"/>
      <c r="DO712" s="33"/>
      <c r="DP712" s="33"/>
      <c r="DQ712" s="371"/>
      <c r="DR712" s="33"/>
      <c r="DS712" s="33"/>
      <c r="DT712" s="33"/>
      <c r="DU712" s="33"/>
      <c r="DV712" s="33"/>
      <c r="DW712" s="33"/>
      <c r="DX712" s="33"/>
      <c r="DY712" s="33"/>
      <c r="DZ712" s="33"/>
      <c r="EA712" s="33"/>
      <c r="EB712" s="33"/>
      <c r="EC712" s="903"/>
      <c r="ED712" s="903"/>
      <c r="EE712" s="903"/>
      <c r="EF712" s="903"/>
      <c r="EG712" s="33"/>
      <c r="EH712" s="33"/>
      <c r="EI712" s="33"/>
      <c r="EJ712" s="578"/>
      <c r="EK712" s="221"/>
      <c r="EL712" s="221"/>
      <c r="EM712" s="221"/>
      <c r="EN712" s="221"/>
      <c r="EO712" s="221"/>
      <c r="EP712" s="221"/>
      <c r="EQ712" s="221"/>
      <c r="ER712" s="221"/>
      <c r="ES712" s="221"/>
      <c r="ET712" s="221"/>
      <c r="EU712" s="221"/>
      <c r="EV712" s="221"/>
      <c r="EW712" s="221"/>
      <c r="EX712" s="221"/>
      <c r="EY712" s="221"/>
      <c r="EZ712" s="221"/>
      <c r="FA712" s="221"/>
      <c r="FB712" s="221"/>
      <c r="FC712" s="221"/>
      <c r="FD712" s="221"/>
      <c r="FE712" s="221"/>
      <c r="FF712" s="221"/>
      <c r="FG712" s="221"/>
      <c r="FH712" s="221"/>
      <c r="FI712" s="221"/>
      <c r="FJ712" s="221"/>
      <c r="FK712" s="221"/>
      <c r="FL712" s="221"/>
      <c r="FM712" s="221"/>
      <c r="FN712" s="221"/>
      <c r="FO712" s="221"/>
      <c r="FP712" s="221"/>
      <c r="FQ712" s="221"/>
      <c r="FR712" s="221"/>
      <c r="FS712" s="221"/>
      <c r="FT712" s="221"/>
      <c r="FU712" s="221"/>
      <c r="FV712" s="221"/>
      <c r="FW712" s="221"/>
      <c r="FX712" s="221"/>
      <c r="FY712" s="221"/>
      <c r="FZ712" s="221"/>
      <c r="GA712" s="221"/>
      <c r="GB712" s="221"/>
      <c r="GC712" s="221"/>
      <c r="GD712" s="221"/>
      <c r="GE712" s="221"/>
      <c r="GF712" s="221"/>
      <c r="GG712" s="221"/>
      <c r="GH712" s="221"/>
      <c r="GI712" s="221"/>
      <c r="GJ712" s="221"/>
      <c r="GK712" s="221"/>
      <c r="GL712" s="221"/>
      <c r="GM712" s="221"/>
      <c r="GN712" s="221"/>
      <c r="GO712" s="221"/>
      <c r="GP712" s="221"/>
      <c r="GQ712" s="221"/>
      <c r="GR712" s="221"/>
      <c r="GS712" s="221"/>
      <c r="GT712" s="221"/>
      <c r="GU712" s="221"/>
      <c r="GV712" s="221"/>
      <c r="GW712" s="221"/>
      <c r="GX712" s="221"/>
      <c r="GY712" s="221"/>
      <c r="GZ712" s="221"/>
      <c r="HA712" s="221"/>
      <c r="HB712" s="221"/>
      <c r="HC712" s="221"/>
      <c r="HD712" s="221"/>
      <c r="HE712" s="221"/>
      <c r="HF712" s="221"/>
      <c r="HG712" s="221"/>
      <c r="HH712" s="221"/>
      <c r="HI712" s="221"/>
      <c r="HJ712" s="221"/>
      <c r="HK712" s="221"/>
      <c r="HL712" s="221"/>
      <c r="HM712" s="221"/>
      <c r="HN712" s="221"/>
      <c r="HO712" s="221"/>
      <c r="HP712" s="221"/>
      <c r="HQ712" s="221"/>
      <c r="HR712" s="221"/>
      <c r="HS712" s="221"/>
      <c r="HT712" s="221"/>
      <c r="HU712" s="221"/>
      <c r="HV712" s="221"/>
      <c r="HW712" s="221"/>
    </row>
    <row r="713" spans="1:231" s="28" customFormat="1" ht="13.5" hidden="1" customHeight="1" outlineLevel="1">
      <c r="A713" s="42"/>
      <c r="B713"/>
      <c r="C713"/>
      <c r="D713"/>
      <c r="E713"/>
      <c r="F713"/>
      <c r="G713"/>
      <c r="H713" s="42"/>
      <c r="I713" s="1117" t="s">
        <v>136</v>
      </c>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619" t="str">
        <f>IF(ISERROR(AT705/AP705-1),"NA",AT705/AP705-1)</f>
        <v>NA</v>
      </c>
      <c r="AU713" s="175" t="str">
        <f>IF(ISERROR(AU705/AQ705-1),"NA",AU705/AQ705-1)</f>
        <v>NA</v>
      </c>
      <c r="AV713" s="175" t="str">
        <f>IF(ISERROR(AV705/AR705-1),"NA",AV705/AR705-1)</f>
        <v>NA</v>
      </c>
      <c r="AW713" s="579" t="str">
        <f>IF(ISERROR(AW705/AS705-1),"NA",AW705/AS705-1)</f>
        <v>NA</v>
      </c>
      <c r="AX713" s="619">
        <f t="shared" ref="AX713:BR713" si="1133">AX705/AT705-1</f>
        <v>11.063157894736841</v>
      </c>
      <c r="AY713" s="175">
        <f t="shared" si="1133"/>
        <v>3.2997299729972998</v>
      </c>
      <c r="AZ713" s="175">
        <f t="shared" si="1133"/>
        <v>2.0617283950617282</v>
      </c>
      <c r="BA713" s="579">
        <f t="shared" si="1133"/>
        <v>1.931259044862518</v>
      </c>
      <c r="BB713" s="619">
        <f t="shared" si="1133"/>
        <v>2.1151832460732982</v>
      </c>
      <c r="BC713" s="175">
        <f t="shared" si="1133"/>
        <v>1.8019677621938457</v>
      </c>
      <c r="BD713" s="175">
        <f t="shared" si="1133"/>
        <v>1.3070719602977667</v>
      </c>
      <c r="BE713" s="579">
        <f t="shared" si="1133"/>
        <v>0.95001234263144907</v>
      </c>
      <c r="BF713" s="619">
        <f t="shared" si="1133"/>
        <v>0.73818860877684411</v>
      </c>
      <c r="BG713" s="175">
        <f t="shared" si="1133"/>
        <v>0.69562943593574889</v>
      </c>
      <c r="BH713" s="175">
        <f t="shared" si="1133"/>
        <v>0.79503898897553116</v>
      </c>
      <c r="BI713" s="579">
        <f t="shared" si="1133"/>
        <v>0.86549781631748846</v>
      </c>
      <c r="BJ713" s="619">
        <f t="shared" si="1133"/>
        <v>0.82799742157284051</v>
      </c>
      <c r="BK713" s="175">
        <f t="shared" si="1133"/>
        <v>0.70986076841734236</v>
      </c>
      <c r="BL713" s="175">
        <f t="shared" si="1133"/>
        <v>0.67580421675467184</v>
      </c>
      <c r="BM713" s="579">
        <f t="shared" si="1133"/>
        <v>0.63926305432090391</v>
      </c>
      <c r="BN713" s="619">
        <f t="shared" si="1133"/>
        <v>0.55650896267998817</v>
      </c>
      <c r="BO713" s="175">
        <f t="shared" si="1133"/>
        <v>0.46411729842554172</v>
      </c>
      <c r="BP713" s="175">
        <f t="shared" si="1133"/>
        <v>0.36041028849806689</v>
      </c>
      <c r="BQ713" s="579">
        <f t="shared" si="1133"/>
        <v>0.2895847994370162</v>
      </c>
      <c r="BR713" s="619">
        <f t="shared" si="1133"/>
        <v>0.9524052257967075</v>
      </c>
      <c r="BS713" s="854">
        <f t="shared" ref="BS713:BZ713" si="1134">CHOOSE(model_case,BS714,BS715,BS717)</f>
        <v>0.26</v>
      </c>
      <c r="BT713" s="854">
        <f t="shared" si="1134"/>
        <v>0.26</v>
      </c>
      <c r="BU713" s="855">
        <f t="shared" si="1134"/>
        <v>0.26</v>
      </c>
      <c r="BV713" s="856">
        <f t="shared" si="1134"/>
        <v>0.25</v>
      </c>
      <c r="BW713" s="854">
        <f t="shared" si="1134"/>
        <v>0.2</v>
      </c>
      <c r="BX713" s="854">
        <f t="shared" si="1134"/>
        <v>0.2</v>
      </c>
      <c r="BY713" s="855">
        <f t="shared" si="1134"/>
        <v>0.2</v>
      </c>
      <c r="BZ713" s="854">
        <f t="shared" si="1134"/>
        <v>0.2</v>
      </c>
      <c r="CA713" s="854">
        <f>CHOOSE(model_case,CA714,CA715,CA717)</f>
        <v>0.2</v>
      </c>
      <c r="CB713" s="854">
        <f>CHOOSE(model_case,CB714,CB715,CB717)</f>
        <v>0.2</v>
      </c>
      <c r="CC713" s="855">
        <f>CHOOSE(model_case,CC714,CC715,CC717)</f>
        <v>0.2</v>
      </c>
      <c r="CD713" s="175"/>
      <c r="CE713" s="175"/>
      <c r="CF713" s="175"/>
      <c r="CG713" s="579"/>
      <c r="CH713" s="175"/>
      <c r="CI713" s="175"/>
      <c r="CJ713" s="175"/>
      <c r="CK713" s="175"/>
      <c r="CL713" s="175"/>
      <c r="CM713" s="175"/>
      <c r="CN713" s="175"/>
      <c r="CO713" s="175"/>
      <c r="CP713" s="175"/>
      <c r="CQ713" s="175"/>
      <c r="CR713" s="175"/>
      <c r="CS713" s="175"/>
      <c r="CT713" s="175"/>
      <c r="CU713" s="175"/>
      <c r="CV713" s="175"/>
      <c r="CW713" s="175"/>
      <c r="CX713" s="175"/>
      <c r="CY713" s="175"/>
      <c r="CZ713" s="175"/>
      <c r="DA713" s="175"/>
      <c r="DB713" s="175"/>
      <c r="DC713" s="175"/>
      <c r="DD713" s="175"/>
      <c r="DE713" s="175"/>
      <c r="DF713" s="175"/>
      <c r="DG713" s="175"/>
      <c r="DH713" s="175"/>
      <c r="DI713" s="579"/>
      <c r="DJ713" s="363"/>
      <c r="DK713" s="118"/>
      <c r="DL713" s="118"/>
      <c r="DM713" s="118"/>
      <c r="DN713" s="118"/>
      <c r="DO713" s="118"/>
      <c r="DP713" s="118"/>
      <c r="DQ713" s="619" t="str">
        <f>IF(ISERROR(DQ705/DP705-1),"NA",DQ705/DP705-1)</f>
        <v>NA</v>
      </c>
      <c r="DR713" s="175" t="str">
        <f>IF(ISERROR(DR705/DQ705-1),"NA",DR705/DQ705-1)</f>
        <v>NA</v>
      </c>
      <c r="DS713" s="175" t="str">
        <f>IF(ISERROR(DS705/DR705-1),"NA",DS705/DR705-1)</f>
        <v>NA</v>
      </c>
      <c r="DT713" s="175" t="str">
        <f>IF(ISERROR(DT705/DS705-1),"NA",DT705/DS705-1)</f>
        <v>NA</v>
      </c>
      <c r="DU713" s="175" t="str">
        <f>IF(ISERROR(DU705/DT705-1),"NA",DU705/DT705-1)</f>
        <v>NA</v>
      </c>
      <c r="DV713" s="175">
        <f>DV705/DU705-1</f>
        <v>0.95001234263144907</v>
      </c>
      <c r="DW713" s="175">
        <f>DW705/DV705-1</f>
        <v>0.86549781631748846</v>
      </c>
      <c r="DX713" s="175">
        <f>DX705/DW705-1</f>
        <v>0.63926305432090391</v>
      </c>
      <c r="DY713" s="175">
        <f>DY705/DX705-1</f>
        <v>0.2895847994370162</v>
      </c>
      <c r="DZ713" s="175"/>
      <c r="EA713" s="175"/>
      <c r="EB713" s="175"/>
      <c r="EC713" s="261"/>
      <c r="ED713" s="261"/>
      <c r="EE713" s="261"/>
      <c r="EF713" s="261"/>
      <c r="EG713" s="175"/>
      <c r="EH713" s="175"/>
      <c r="EI713" s="175"/>
      <c r="EJ713" s="579"/>
      <c r="EK713" s="221"/>
      <c r="EL713" s="221"/>
      <c r="EM713" s="221"/>
      <c r="EN713" s="221"/>
      <c r="EO713" s="221"/>
      <c r="EP713" s="221"/>
      <c r="EQ713" s="221"/>
      <c r="ER713" s="221"/>
      <c r="ES713" s="221"/>
      <c r="ET713" s="221"/>
      <c r="EU713" s="221"/>
      <c r="EV713" s="221"/>
      <c r="EW713" s="221"/>
      <c r="EX713" s="221"/>
      <c r="EY713" s="221"/>
      <c r="EZ713" s="221"/>
      <c r="FA713" s="221"/>
      <c r="FB713" s="221"/>
      <c r="FC713" s="221"/>
      <c r="FD713" s="221"/>
      <c r="FE713" s="221"/>
      <c r="FF713" s="221"/>
      <c r="FG713" s="221"/>
      <c r="FH713" s="221"/>
      <c r="FI713" s="221"/>
      <c r="FJ713" s="221"/>
      <c r="FK713" s="221"/>
      <c r="FL713" s="221"/>
      <c r="FM713" s="221"/>
      <c r="FN713" s="221"/>
      <c r="FO713" s="221"/>
      <c r="FP713" s="221"/>
      <c r="FQ713" s="221"/>
      <c r="FR713" s="221"/>
      <c r="FS713" s="221"/>
      <c r="FT713" s="221"/>
      <c r="FU713" s="221"/>
      <c r="FV713" s="221"/>
      <c r="FW713" s="221"/>
      <c r="FX713" s="221"/>
      <c r="FY713" s="221"/>
      <c r="FZ713" s="221"/>
      <c r="GA713" s="221"/>
      <c r="GB713" s="221"/>
      <c r="GC713" s="221"/>
      <c r="GD713" s="221"/>
      <c r="GE713" s="221"/>
      <c r="GF713" s="221"/>
      <c r="GG713" s="221"/>
      <c r="GH713" s="221"/>
      <c r="GI713" s="221"/>
      <c r="GJ713" s="221"/>
      <c r="GK713" s="221"/>
      <c r="GL713" s="221"/>
      <c r="GM713" s="221"/>
      <c r="GN713" s="221"/>
      <c r="GO713" s="221"/>
      <c r="GP713" s="221"/>
      <c r="GQ713" s="221"/>
      <c r="GR713" s="221"/>
      <c r="GS713" s="221"/>
      <c r="GT713" s="221"/>
      <c r="GU713" s="221"/>
      <c r="GV713" s="221"/>
      <c r="GW713" s="221"/>
      <c r="GX713" s="221"/>
      <c r="GY713" s="221"/>
      <c r="GZ713" s="221"/>
      <c r="HA713" s="221"/>
      <c r="HB713" s="221"/>
      <c r="HC713" s="221"/>
      <c r="HD713" s="221"/>
      <c r="HE713" s="221"/>
      <c r="HF713" s="221"/>
      <c r="HG713" s="221"/>
      <c r="HH713" s="221"/>
      <c r="HI713" s="221"/>
      <c r="HJ713" s="221"/>
      <c r="HK713" s="221"/>
      <c r="HL713" s="221"/>
      <c r="HM713" s="221"/>
      <c r="HN713" s="221"/>
      <c r="HO713" s="221"/>
      <c r="HP713" s="221"/>
      <c r="HQ713" s="221"/>
      <c r="HR713" s="221"/>
      <c r="HS713" s="221"/>
      <c r="HT713" s="221"/>
      <c r="HU713" s="221"/>
      <c r="HV713" s="221"/>
      <c r="HW713" s="221"/>
    </row>
    <row r="714" spans="1:231" s="48" customFormat="1" ht="13.5" hidden="1" customHeight="1" outlineLevel="1">
      <c r="A714" s="17"/>
      <c r="B714"/>
      <c r="C714"/>
      <c r="D714"/>
      <c r="E714"/>
      <c r="F714"/>
      <c r="G714"/>
      <c r="H714" s="17"/>
      <c r="I714" s="1118" t="s">
        <v>75</v>
      </c>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87"/>
      <c r="AU714" s="118"/>
      <c r="AV714" s="118"/>
      <c r="AW714" s="365"/>
      <c r="AX714" s="387"/>
      <c r="AY714" s="118"/>
      <c r="AZ714" s="118"/>
      <c r="BA714" s="365"/>
      <c r="BB714" s="387"/>
      <c r="BC714" s="118"/>
      <c r="BD714" s="118"/>
      <c r="BE714" s="365"/>
      <c r="BF714" s="387"/>
      <c r="BG714" s="118"/>
      <c r="BH714" s="118"/>
      <c r="BI714" s="365"/>
      <c r="BJ714" s="387"/>
      <c r="BK714" s="118"/>
      <c r="BL714" s="118"/>
      <c r="BM714" s="365"/>
      <c r="BN714" s="387"/>
      <c r="BO714" s="176"/>
      <c r="BP714" s="176"/>
      <c r="BQ714" s="365"/>
      <c r="BR714" s="645"/>
      <c r="BS714" s="857">
        <v>0.26</v>
      </c>
      <c r="BT714" s="857">
        <v>0.26</v>
      </c>
      <c r="BU714" s="858">
        <v>0.26</v>
      </c>
      <c r="BV714" s="859">
        <v>0.25</v>
      </c>
      <c r="BW714" s="857">
        <v>0.2</v>
      </c>
      <c r="BX714" s="857">
        <v>0.2</v>
      </c>
      <c r="BY714" s="858">
        <v>0.2</v>
      </c>
      <c r="BZ714" s="857">
        <v>0.2</v>
      </c>
      <c r="CA714" s="857">
        <v>0.2</v>
      </c>
      <c r="CB714" s="857">
        <v>0.2</v>
      </c>
      <c r="CC714" s="858">
        <v>0.2</v>
      </c>
      <c r="CD714" s="176"/>
      <c r="CE714" s="176"/>
      <c r="CF714" s="176"/>
      <c r="CG714" s="581"/>
      <c r="CH714" s="176"/>
      <c r="CI714" s="176"/>
      <c r="CJ714" s="176"/>
      <c r="CK714" s="176"/>
      <c r="CL714" s="176"/>
      <c r="CM714" s="176"/>
      <c r="CN714" s="176"/>
      <c r="CO714" s="176"/>
      <c r="CP714" s="176"/>
      <c r="CQ714" s="176"/>
      <c r="CR714" s="176"/>
      <c r="CS714" s="176"/>
      <c r="CT714" s="176"/>
      <c r="CU714" s="176"/>
      <c r="CV714" s="176"/>
      <c r="CW714" s="176"/>
      <c r="CX714" s="176"/>
      <c r="CY714" s="176"/>
      <c r="CZ714" s="176"/>
      <c r="DA714" s="176"/>
      <c r="DB714" s="176"/>
      <c r="DC714" s="176"/>
      <c r="DD714" s="176"/>
      <c r="DE714" s="176"/>
      <c r="DF714" s="176"/>
      <c r="DG714" s="176"/>
      <c r="DH714" s="176"/>
      <c r="DI714" s="581"/>
      <c r="DJ714" s="363"/>
      <c r="DK714" s="118"/>
      <c r="DL714" s="118"/>
      <c r="DM714" s="118"/>
      <c r="DN714" s="118"/>
      <c r="DO714" s="118"/>
      <c r="DP714" s="118"/>
      <c r="DQ714" s="387"/>
      <c r="DR714" s="118"/>
      <c r="DS714" s="118"/>
      <c r="DT714" s="118"/>
      <c r="DU714" s="118"/>
      <c r="DV714" s="118"/>
      <c r="DW714" s="118"/>
      <c r="DX714" s="118"/>
      <c r="DY714" s="118"/>
      <c r="DZ714" s="118"/>
      <c r="EA714" s="118"/>
      <c r="EB714" s="176"/>
      <c r="EC714" s="904"/>
      <c r="ED714" s="904"/>
      <c r="EE714" s="904"/>
      <c r="EF714" s="904"/>
      <c r="EG714" s="176"/>
      <c r="EH714" s="176"/>
      <c r="EI714" s="176"/>
      <c r="EJ714" s="581"/>
      <c r="EK714" s="216"/>
      <c r="EL714" s="216"/>
      <c r="EM714" s="216"/>
      <c r="EN714" s="216"/>
      <c r="EO714" s="216"/>
      <c r="EP714" s="216"/>
      <c r="EQ714" s="216"/>
      <c r="ER714" s="216"/>
      <c r="ES714" s="216"/>
      <c r="ET714" s="216"/>
      <c r="EU714" s="216"/>
      <c r="EV714" s="216"/>
      <c r="EW714" s="216"/>
      <c r="EX714" s="216"/>
      <c r="EY714" s="216"/>
      <c r="EZ714" s="216"/>
      <c r="FA714" s="216"/>
      <c r="FB714" s="216"/>
      <c r="FC714" s="216"/>
      <c r="FD714" s="216"/>
      <c r="FE714" s="216"/>
      <c r="FF714" s="216"/>
      <c r="FG714" s="216"/>
      <c r="FH714" s="216"/>
      <c r="FI714" s="216"/>
      <c r="FJ714" s="216"/>
      <c r="FK714" s="216"/>
      <c r="FL714" s="216"/>
      <c r="FM714" s="216"/>
      <c r="FN714" s="216"/>
      <c r="FO714" s="216"/>
      <c r="FP714" s="216"/>
      <c r="FQ714" s="216"/>
      <c r="FR714" s="216"/>
      <c r="FS714" s="216"/>
      <c r="FT714" s="216"/>
      <c r="FU714" s="216"/>
      <c r="FV714" s="216"/>
      <c r="FW714" s="216"/>
      <c r="FX714" s="216"/>
      <c r="FY714" s="216"/>
      <c r="FZ714" s="216"/>
      <c r="GA714" s="216"/>
      <c r="GB714" s="216"/>
      <c r="GC714" s="216"/>
      <c r="GD714" s="216"/>
      <c r="GE714" s="216"/>
      <c r="GF714" s="216"/>
      <c r="GG714" s="216"/>
      <c r="GH714" s="216"/>
      <c r="GI714" s="216"/>
      <c r="GJ714" s="216"/>
      <c r="GK714" s="216"/>
      <c r="GL714" s="216"/>
      <c r="GM714" s="216"/>
      <c r="GN714" s="216"/>
      <c r="GO714" s="216"/>
      <c r="GP714" s="216"/>
      <c r="GQ714" s="216"/>
      <c r="GR714" s="216"/>
      <c r="GS714" s="216"/>
      <c r="GT714" s="216"/>
      <c r="GU714" s="216"/>
      <c r="GV714" s="216"/>
      <c r="GW714" s="216"/>
      <c r="GX714" s="216"/>
      <c r="GY714" s="216"/>
      <c r="GZ714" s="216"/>
      <c r="HA714" s="216"/>
      <c r="HB714" s="216"/>
      <c r="HC714" s="216"/>
      <c r="HD714" s="216"/>
      <c r="HE714" s="216"/>
      <c r="HF714" s="216"/>
      <c r="HG714" s="216"/>
      <c r="HH714" s="216"/>
      <c r="HI714" s="216"/>
      <c r="HJ714" s="216"/>
      <c r="HK714" s="216"/>
      <c r="HL714" s="216"/>
      <c r="HM714" s="216"/>
      <c r="HN714" s="216"/>
      <c r="HO714" s="216"/>
      <c r="HP714" s="216"/>
      <c r="HQ714" s="216"/>
      <c r="HR714" s="216"/>
      <c r="HS714" s="216"/>
      <c r="HT714" s="216"/>
      <c r="HU714" s="216"/>
      <c r="HV714" s="216"/>
      <c r="HW714" s="216"/>
    </row>
    <row r="715" spans="1:231" s="48" customFormat="1" ht="13.5" hidden="1" customHeight="1" outlineLevel="1">
      <c r="A715" s="17"/>
      <c r="B715"/>
      <c r="C715"/>
      <c r="D715"/>
      <c r="E715"/>
      <c r="F715"/>
      <c r="G715"/>
      <c r="H715" s="17"/>
      <c r="I715" s="1118" t="s">
        <v>76</v>
      </c>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87"/>
      <c r="AU715" s="118"/>
      <c r="AV715" s="118"/>
      <c r="AW715" s="365"/>
      <c r="AX715" s="387"/>
      <c r="AY715" s="118"/>
      <c r="AZ715" s="118"/>
      <c r="BA715" s="365"/>
      <c r="BB715" s="387"/>
      <c r="BC715" s="118"/>
      <c r="BD715" s="118"/>
      <c r="BE715" s="365"/>
      <c r="BF715" s="387"/>
      <c r="BG715" s="118"/>
      <c r="BH715" s="118"/>
      <c r="BI715" s="365"/>
      <c r="BJ715" s="387"/>
      <c r="BK715" s="118"/>
      <c r="BL715" s="118"/>
      <c r="BM715" s="365"/>
      <c r="BN715" s="387"/>
      <c r="BO715" s="113"/>
      <c r="BP715" s="113"/>
      <c r="BQ715" s="365"/>
      <c r="BR715" s="386"/>
      <c r="BS715" s="860">
        <f t="shared" ref="BS715:BZ715" si="1135">BS714+BS716</f>
        <v>0.28500000000000003</v>
      </c>
      <c r="BT715" s="860">
        <f t="shared" si="1135"/>
        <v>0.28500000000000003</v>
      </c>
      <c r="BU715" s="861">
        <f t="shared" si="1135"/>
        <v>0.28500000000000003</v>
      </c>
      <c r="BV715" s="862">
        <f t="shared" si="1135"/>
        <v>0.27500000000000002</v>
      </c>
      <c r="BW715" s="860">
        <f t="shared" si="1135"/>
        <v>0.22500000000000001</v>
      </c>
      <c r="BX715" s="860">
        <f t="shared" si="1135"/>
        <v>0.22500000000000001</v>
      </c>
      <c r="BY715" s="861">
        <f t="shared" si="1135"/>
        <v>0.22500000000000001</v>
      </c>
      <c r="BZ715" s="860">
        <f t="shared" si="1135"/>
        <v>0.22500000000000001</v>
      </c>
      <c r="CA715" s="860">
        <f>CA714+CA716</f>
        <v>0.22500000000000001</v>
      </c>
      <c r="CB715" s="860">
        <f>CB714+CB716</f>
        <v>0.22500000000000001</v>
      </c>
      <c r="CC715" s="861">
        <f>CC714+CC716</f>
        <v>0.22500000000000001</v>
      </c>
      <c r="CD715" s="113"/>
      <c r="CE715" s="113"/>
      <c r="CF715" s="113"/>
      <c r="CG715" s="363"/>
      <c r="CH715" s="113"/>
      <c r="CI715" s="113"/>
      <c r="CJ715" s="113"/>
      <c r="CK715" s="113"/>
      <c r="CL715" s="113"/>
      <c r="CM715" s="113"/>
      <c r="CN715" s="113"/>
      <c r="CO715" s="113"/>
      <c r="CP715" s="113"/>
      <c r="CQ715" s="113"/>
      <c r="CR715" s="113"/>
      <c r="CS715" s="113"/>
      <c r="CT715" s="113"/>
      <c r="CU715" s="113"/>
      <c r="CV715" s="113"/>
      <c r="CW715" s="113"/>
      <c r="CX715" s="113"/>
      <c r="CY715" s="113"/>
      <c r="CZ715" s="113"/>
      <c r="DA715" s="113"/>
      <c r="DB715" s="113"/>
      <c r="DC715" s="113"/>
      <c r="DD715" s="113"/>
      <c r="DE715" s="113"/>
      <c r="DF715" s="113"/>
      <c r="DG715" s="113"/>
      <c r="DH715" s="113"/>
      <c r="DI715" s="363"/>
      <c r="DJ715" s="363"/>
      <c r="DK715" s="118"/>
      <c r="DL715" s="118"/>
      <c r="DM715" s="118"/>
      <c r="DN715" s="118"/>
      <c r="DO715" s="118"/>
      <c r="DP715" s="118"/>
      <c r="DQ715" s="387"/>
      <c r="DR715" s="118"/>
      <c r="DS715" s="118"/>
      <c r="DT715" s="118"/>
      <c r="DU715" s="118"/>
      <c r="DV715" s="118"/>
      <c r="DW715" s="118"/>
      <c r="DX715" s="118"/>
      <c r="DY715" s="118"/>
      <c r="DZ715" s="118"/>
      <c r="EA715" s="118"/>
      <c r="EB715" s="113"/>
      <c r="EC715" s="260"/>
      <c r="ED715" s="260"/>
      <c r="EE715" s="260"/>
      <c r="EF715" s="260"/>
      <c r="EG715" s="113"/>
      <c r="EH715" s="113"/>
      <c r="EI715" s="113"/>
      <c r="EJ715" s="363"/>
      <c r="EK715" s="216"/>
      <c r="EL715" s="216"/>
      <c r="EM715" s="216"/>
      <c r="EN715" s="216"/>
      <c r="EO715" s="216"/>
      <c r="EP715" s="216"/>
      <c r="EQ715" s="216"/>
      <c r="ER715" s="216"/>
      <c r="ES715" s="216"/>
      <c r="ET715" s="216"/>
      <c r="EU715" s="216"/>
      <c r="EV715" s="216"/>
      <c r="EW715" s="216"/>
      <c r="EX715" s="216"/>
      <c r="EY715" s="216"/>
      <c r="EZ715" s="216"/>
      <c r="FA715" s="216"/>
      <c r="FB715" s="216"/>
      <c r="FC715" s="216"/>
      <c r="FD715" s="216"/>
      <c r="FE715" s="216"/>
      <c r="FF715" s="216"/>
      <c r="FG715" s="216"/>
      <c r="FH715" s="216"/>
      <c r="FI715" s="216"/>
      <c r="FJ715" s="216"/>
      <c r="FK715" s="216"/>
      <c r="FL715" s="216"/>
      <c r="FM715" s="216"/>
      <c r="FN715" s="216"/>
      <c r="FO715" s="216"/>
      <c r="FP715" s="216"/>
      <c r="FQ715" s="216"/>
      <c r="FR715" s="216"/>
      <c r="FS715" s="216"/>
      <c r="FT715" s="216"/>
      <c r="FU715" s="216"/>
      <c r="FV715" s="216"/>
      <c r="FW715" s="216"/>
      <c r="FX715" s="216"/>
      <c r="FY715" s="216"/>
      <c r="FZ715" s="216"/>
      <c r="GA715" s="216"/>
      <c r="GB715" s="216"/>
      <c r="GC715" s="216"/>
      <c r="GD715" s="216"/>
      <c r="GE715" s="216"/>
      <c r="GF715" s="216"/>
      <c r="GG715" s="216"/>
      <c r="GH715" s="216"/>
      <c r="GI715" s="216"/>
      <c r="GJ715" s="216"/>
      <c r="GK715" s="216"/>
      <c r="GL715" s="216"/>
      <c r="GM715" s="216"/>
      <c r="GN715" s="216"/>
      <c r="GO715" s="216"/>
      <c r="GP715" s="216"/>
      <c r="GQ715" s="216"/>
      <c r="GR715" s="216"/>
      <c r="GS715" s="216"/>
      <c r="GT715" s="216"/>
      <c r="GU715" s="216"/>
      <c r="GV715" s="216"/>
      <c r="GW715" s="216"/>
      <c r="GX715" s="216"/>
      <c r="GY715" s="216"/>
      <c r="GZ715" s="216"/>
      <c r="HA715" s="216"/>
      <c r="HB715" s="216"/>
      <c r="HC715" s="216"/>
      <c r="HD715" s="216"/>
      <c r="HE715" s="216"/>
      <c r="HF715" s="216"/>
      <c r="HG715" s="216"/>
      <c r="HH715" s="216"/>
      <c r="HI715" s="216"/>
      <c r="HJ715" s="216"/>
      <c r="HK715" s="216"/>
      <c r="HL715" s="216"/>
      <c r="HM715" s="216"/>
      <c r="HN715" s="216"/>
      <c r="HO715" s="216"/>
      <c r="HP715" s="216"/>
      <c r="HQ715" s="216"/>
      <c r="HR715" s="216"/>
      <c r="HS715" s="216"/>
      <c r="HT715" s="216"/>
      <c r="HU715" s="216"/>
      <c r="HV715" s="216"/>
      <c r="HW715" s="216"/>
    </row>
    <row r="716" spans="1:231" s="51" customFormat="1" ht="13.5" hidden="1" customHeight="1" outlineLevel="1">
      <c r="A716" s="49"/>
      <c r="B716"/>
      <c r="C716"/>
      <c r="D716"/>
      <c r="E716"/>
      <c r="F716"/>
      <c r="G716"/>
      <c r="H716" s="49"/>
      <c r="I716" s="1119" t="s">
        <v>137</v>
      </c>
      <c r="J716" s="50"/>
      <c r="K716" s="50"/>
      <c r="L716" s="50"/>
      <c r="M716" s="50"/>
      <c r="N716" s="50"/>
      <c r="O716" s="50"/>
      <c r="P716" s="50"/>
      <c r="Q716" s="50"/>
      <c r="R716" s="50"/>
      <c r="S716" s="50"/>
      <c r="T716" s="50"/>
      <c r="U716" s="50"/>
      <c r="V716" s="50"/>
      <c r="W716" s="50"/>
      <c r="X716" s="50"/>
      <c r="Y716" s="50"/>
      <c r="Z716" s="50"/>
      <c r="AA716" s="50"/>
      <c r="AB716" s="50"/>
      <c r="AC716" s="50"/>
      <c r="AD716" s="50"/>
      <c r="AE716" s="50"/>
      <c r="AF716" s="50"/>
      <c r="AG716" s="50"/>
      <c r="AH716" s="50"/>
      <c r="AI716" s="50"/>
      <c r="AJ716" s="50"/>
      <c r="AK716" s="50"/>
      <c r="AL716" s="50"/>
      <c r="AM716" s="50"/>
      <c r="AN716" s="50"/>
      <c r="AO716" s="50"/>
      <c r="AP716" s="50"/>
      <c r="AQ716" s="50"/>
      <c r="AR716" s="50"/>
      <c r="AS716" s="50"/>
      <c r="AT716" s="514"/>
      <c r="AU716" s="177"/>
      <c r="AV716" s="177"/>
      <c r="AW716" s="515"/>
      <c r="AX716" s="514"/>
      <c r="AY716" s="177"/>
      <c r="AZ716" s="177"/>
      <c r="BA716" s="515"/>
      <c r="BB716" s="514"/>
      <c r="BC716" s="177"/>
      <c r="BD716" s="177"/>
      <c r="BE716" s="515"/>
      <c r="BF716" s="514"/>
      <c r="BG716" s="177"/>
      <c r="BH716" s="177"/>
      <c r="BI716" s="515"/>
      <c r="BJ716" s="514"/>
      <c r="BK716" s="177"/>
      <c r="BL716" s="177"/>
      <c r="BM716" s="515"/>
      <c r="BN716" s="514"/>
      <c r="BO716" s="178"/>
      <c r="BP716" s="178"/>
      <c r="BQ716" s="515"/>
      <c r="BR716" s="646"/>
      <c r="BS716" s="863">
        <v>2.5000000000000001E-2</v>
      </c>
      <c r="BT716" s="863">
        <v>2.5000000000000001E-2</v>
      </c>
      <c r="BU716" s="864">
        <v>2.5000000000000001E-2</v>
      </c>
      <c r="BV716" s="865">
        <v>2.5000000000000001E-2</v>
      </c>
      <c r="BW716" s="863">
        <v>2.5000000000000001E-2</v>
      </c>
      <c r="BX716" s="863">
        <v>2.5000000000000001E-2</v>
      </c>
      <c r="BY716" s="864">
        <v>2.5000000000000001E-2</v>
      </c>
      <c r="BZ716" s="863">
        <v>2.5000000000000001E-2</v>
      </c>
      <c r="CA716" s="863">
        <v>2.5000000000000001E-2</v>
      </c>
      <c r="CB716" s="863">
        <v>2.5000000000000001E-2</v>
      </c>
      <c r="CC716" s="864">
        <v>2.5000000000000001E-2</v>
      </c>
      <c r="CD716" s="178"/>
      <c r="CE716" s="178"/>
      <c r="CF716" s="178"/>
      <c r="CG716" s="583"/>
      <c r="CH716" s="178"/>
      <c r="CI716" s="178"/>
      <c r="CJ716" s="178"/>
      <c r="CK716" s="178"/>
      <c r="CL716" s="178"/>
      <c r="CM716" s="178"/>
      <c r="CN716" s="178"/>
      <c r="CO716" s="178"/>
      <c r="CP716" s="178"/>
      <c r="CQ716" s="178"/>
      <c r="CR716" s="178"/>
      <c r="CS716" s="178"/>
      <c r="CT716" s="178"/>
      <c r="CU716" s="178"/>
      <c r="CV716" s="178"/>
      <c r="CW716" s="178"/>
      <c r="CX716" s="178"/>
      <c r="CY716" s="178"/>
      <c r="CZ716" s="178"/>
      <c r="DA716" s="178"/>
      <c r="DB716" s="178"/>
      <c r="DC716" s="178"/>
      <c r="DD716" s="178"/>
      <c r="DE716" s="178"/>
      <c r="DF716" s="178"/>
      <c r="DG716" s="178"/>
      <c r="DH716" s="178"/>
      <c r="DI716" s="583"/>
      <c r="DJ716" s="1142"/>
      <c r="DK716" s="177"/>
      <c r="DL716" s="177"/>
      <c r="DM716" s="177"/>
      <c r="DN716" s="177"/>
      <c r="DO716" s="177"/>
      <c r="DP716" s="177"/>
      <c r="DQ716" s="514"/>
      <c r="DR716" s="177"/>
      <c r="DS716" s="177"/>
      <c r="DT716" s="177"/>
      <c r="DU716" s="177"/>
      <c r="DV716" s="177"/>
      <c r="DW716" s="177"/>
      <c r="DX716" s="177"/>
      <c r="DY716" s="177"/>
      <c r="DZ716" s="177"/>
      <c r="EA716" s="177"/>
      <c r="EB716" s="178"/>
      <c r="EC716" s="905"/>
      <c r="ED716" s="905"/>
      <c r="EE716" s="905"/>
      <c r="EF716" s="905"/>
      <c r="EG716" s="178"/>
      <c r="EH716" s="178"/>
      <c r="EI716" s="178"/>
      <c r="EJ716" s="583"/>
      <c r="EK716" s="224"/>
      <c r="EL716" s="224"/>
      <c r="EM716" s="224"/>
      <c r="EN716" s="224"/>
      <c r="EO716" s="224"/>
      <c r="EP716" s="224"/>
      <c r="EQ716" s="224"/>
      <c r="ER716" s="224"/>
      <c r="ES716" s="224"/>
      <c r="ET716" s="224"/>
      <c r="EU716" s="224"/>
      <c r="EV716" s="224"/>
      <c r="EW716" s="224"/>
      <c r="EX716" s="224"/>
      <c r="EY716" s="224"/>
      <c r="EZ716" s="224"/>
      <c r="FA716" s="224"/>
      <c r="FB716" s="224"/>
      <c r="FC716" s="224"/>
      <c r="FD716" s="224"/>
      <c r="FE716" s="224"/>
      <c r="FF716" s="224"/>
      <c r="FG716" s="224"/>
      <c r="FH716" s="224"/>
      <c r="FI716" s="224"/>
      <c r="FJ716" s="224"/>
      <c r="FK716" s="224"/>
      <c r="FL716" s="224"/>
      <c r="FM716" s="224"/>
      <c r="FN716" s="224"/>
      <c r="FO716" s="224"/>
      <c r="FP716" s="224"/>
      <c r="FQ716" s="224"/>
      <c r="FR716" s="224"/>
      <c r="FS716" s="224"/>
      <c r="FT716" s="224"/>
      <c r="FU716" s="224"/>
      <c r="FV716" s="224"/>
      <c r="FW716" s="224"/>
      <c r="FX716" s="224"/>
      <c r="FY716" s="224"/>
      <c r="FZ716" s="224"/>
      <c r="GA716" s="224"/>
      <c r="GB716" s="224"/>
      <c r="GC716" s="224"/>
      <c r="GD716" s="224"/>
      <c r="GE716" s="224"/>
      <c r="GF716" s="224"/>
      <c r="GG716" s="224"/>
      <c r="GH716" s="224"/>
      <c r="GI716" s="224"/>
      <c r="GJ716" s="224"/>
      <c r="GK716" s="224"/>
      <c r="GL716" s="224"/>
      <c r="GM716" s="224"/>
      <c r="GN716" s="224"/>
      <c r="GO716" s="224"/>
      <c r="GP716" s="224"/>
      <c r="GQ716" s="224"/>
      <c r="GR716" s="224"/>
      <c r="GS716" s="224"/>
      <c r="GT716" s="224"/>
      <c r="GU716" s="224"/>
      <c r="GV716" s="224"/>
      <c r="GW716" s="224"/>
      <c r="GX716" s="224"/>
      <c r="GY716" s="224"/>
      <c r="GZ716" s="224"/>
      <c r="HA716" s="224"/>
      <c r="HB716" s="224"/>
      <c r="HC716" s="224"/>
      <c r="HD716" s="224"/>
      <c r="HE716" s="224"/>
      <c r="HF716" s="224"/>
      <c r="HG716" s="224"/>
      <c r="HH716" s="224"/>
      <c r="HI716" s="224"/>
      <c r="HJ716" s="224"/>
      <c r="HK716" s="224"/>
      <c r="HL716" s="224"/>
      <c r="HM716" s="224"/>
      <c r="HN716" s="224"/>
      <c r="HO716" s="224"/>
      <c r="HP716" s="224"/>
      <c r="HQ716" s="224"/>
      <c r="HR716" s="224"/>
      <c r="HS716" s="224"/>
      <c r="HT716" s="224"/>
      <c r="HU716" s="224"/>
      <c r="HV716" s="224"/>
      <c r="HW716" s="224"/>
    </row>
    <row r="717" spans="1:231" s="48" customFormat="1" ht="13.5" hidden="1" customHeight="1" outlineLevel="1">
      <c r="A717" s="17"/>
      <c r="B717"/>
      <c r="C717"/>
      <c r="D717"/>
      <c r="E717"/>
      <c r="F717"/>
      <c r="G717"/>
      <c r="H717" s="17"/>
      <c r="I717" s="1118" t="s">
        <v>77</v>
      </c>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87"/>
      <c r="AU717" s="118"/>
      <c r="AV717" s="118"/>
      <c r="AW717" s="365"/>
      <c r="AX717" s="387"/>
      <c r="AY717" s="118"/>
      <c r="AZ717" s="118"/>
      <c r="BA717" s="365"/>
      <c r="BB717" s="387"/>
      <c r="BC717" s="118"/>
      <c r="BD717" s="118"/>
      <c r="BE717" s="365"/>
      <c r="BF717" s="387"/>
      <c r="BG717" s="118"/>
      <c r="BH717" s="118"/>
      <c r="BI717" s="365"/>
      <c r="BJ717" s="387"/>
      <c r="BK717" s="118"/>
      <c r="BL717" s="118"/>
      <c r="BM717" s="365"/>
      <c r="BN717" s="387"/>
      <c r="BO717" s="113"/>
      <c r="BP717" s="113"/>
      <c r="BQ717" s="365"/>
      <c r="BR717" s="386"/>
      <c r="BS717" s="860">
        <f t="shared" ref="BS717:BZ717" si="1136">BS714+BS718</f>
        <v>0.21000000000000002</v>
      </c>
      <c r="BT717" s="860">
        <f t="shared" si="1136"/>
        <v>0.21000000000000002</v>
      </c>
      <c r="BU717" s="861">
        <f t="shared" si="1136"/>
        <v>0.21000000000000002</v>
      </c>
      <c r="BV717" s="862">
        <f t="shared" si="1136"/>
        <v>0.2</v>
      </c>
      <c r="BW717" s="860">
        <f t="shared" si="1136"/>
        <v>0.15000000000000002</v>
      </c>
      <c r="BX717" s="860">
        <f t="shared" si="1136"/>
        <v>0.15000000000000002</v>
      </c>
      <c r="BY717" s="861">
        <f t="shared" si="1136"/>
        <v>0.15000000000000002</v>
      </c>
      <c r="BZ717" s="860">
        <f t="shared" si="1136"/>
        <v>0.15000000000000002</v>
      </c>
      <c r="CA717" s="860">
        <f>CA714+CA718</f>
        <v>0.15000000000000002</v>
      </c>
      <c r="CB717" s="860">
        <f>CB714+CB718</f>
        <v>0.15000000000000002</v>
      </c>
      <c r="CC717" s="861">
        <f>CC714+CC718</f>
        <v>0.15000000000000002</v>
      </c>
      <c r="CD717" s="113"/>
      <c r="CE717" s="113"/>
      <c r="CF717" s="113"/>
      <c r="CG717" s="363"/>
      <c r="CH717" s="113"/>
      <c r="CI717" s="113"/>
      <c r="CJ717" s="113"/>
      <c r="CK717" s="113"/>
      <c r="CL717" s="113"/>
      <c r="CM717" s="113"/>
      <c r="CN717" s="113"/>
      <c r="CO717" s="113"/>
      <c r="CP717" s="113"/>
      <c r="CQ717" s="113"/>
      <c r="CR717" s="113"/>
      <c r="CS717" s="113"/>
      <c r="CT717" s="113"/>
      <c r="CU717" s="113"/>
      <c r="CV717" s="113"/>
      <c r="CW717" s="113"/>
      <c r="CX717" s="113"/>
      <c r="CY717" s="113"/>
      <c r="CZ717" s="113"/>
      <c r="DA717" s="113"/>
      <c r="DB717" s="113"/>
      <c r="DC717" s="113"/>
      <c r="DD717" s="113"/>
      <c r="DE717" s="113"/>
      <c r="DF717" s="113"/>
      <c r="DG717" s="113"/>
      <c r="DH717" s="113"/>
      <c r="DI717" s="363"/>
      <c r="DJ717" s="363"/>
      <c r="DK717" s="118"/>
      <c r="DL717" s="118"/>
      <c r="DM717" s="118"/>
      <c r="DN717" s="118"/>
      <c r="DO717" s="118"/>
      <c r="DP717" s="118"/>
      <c r="DQ717" s="387"/>
      <c r="DR717" s="118"/>
      <c r="DS717" s="118"/>
      <c r="DT717" s="118"/>
      <c r="DU717" s="118"/>
      <c r="DV717" s="118"/>
      <c r="DW717" s="118"/>
      <c r="DX717" s="118"/>
      <c r="DY717" s="118"/>
      <c r="DZ717" s="118"/>
      <c r="EA717" s="118"/>
      <c r="EB717" s="113"/>
      <c r="EC717" s="260"/>
      <c r="ED717" s="260"/>
      <c r="EE717" s="260"/>
      <c r="EF717" s="260"/>
      <c r="EG717" s="113"/>
      <c r="EH717" s="113"/>
      <c r="EI717" s="113"/>
      <c r="EJ717" s="363"/>
      <c r="EK717" s="216"/>
      <c r="EL717" s="216"/>
      <c r="EM717" s="216"/>
      <c r="EN717" s="216"/>
      <c r="EO717" s="216"/>
      <c r="EP717" s="216"/>
      <c r="EQ717" s="216"/>
      <c r="ER717" s="216"/>
      <c r="ES717" s="216"/>
      <c r="ET717" s="216"/>
      <c r="EU717" s="216"/>
      <c r="EV717" s="216"/>
      <c r="EW717" s="216"/>
      <c r="EX717" s="216"/>
      <c r="EY717" s="216"/>
      <c r="EZ717" s="216"/>
      <c r="FA717" s="216"/>
      <c r="FB717" s="216"/>
      <c r="FC717" s="216"/>
      <c r="FD717" s="216"/>
      <c r="FE717" s="216"/>
      <c r="FF717" s="216"/>
      <c r="FG717" s="216"/>
      <c r="FH717" s="216"/>
      <c r="FI717" s="216"/>
      <c r="FJ717" s="216"/>
      <c r="FK717" s="216"/>
      <c r="FL717" s="216"/>
      <c r="FM717" s="216"/>
      <c r="FN717" s="216"/>
      <c r="FO717" s="216"/>
      <c r="FP717" s="216"/>
      <c r="FQ717" s="216"/>
      <c r="FR717" s="216"/>
      <c r="FS717" s="216"/>
      <c r="FT717" s="216"/>
      <c r="FU717" s="216"/>
      <c r="FV717" s="216"/>
      <c r="FW717" s="216"/>
      <c r="FX717" s="216"/>
      <c r="FY717" s="216"/>
      <c r="FZ717" s="216"/>
      <c r="GA717" s="216"/>
      <c r="GB717" s="216"/>
      <c r="GC717" s="216"/>
      <c r="GD717" s="216"/>
      <c r="GE717" s="216"/>
      <c r="GF717" s="216"/>
      <c r="GG717" s="216"/>
      <c r="GH717" s="216"/>
      <c r="GI717" s="216"/>
      <c r="GJ717" s="216"/>
      <c r="GK717" s="216"/>
      <c r="GL717" s="216"/>
      <c r="GM717" s="216"/>
      <c r="GN717" s="216"/>
      <c r="GO717" s="216"/>
      <c r="GP717" s="216"/>
      <c r="GQ717" s="216"/>
      <c r="GR717" s="216"/>
      <c r="GS717" s="216"/>
      <c r="GT717" s="216"/>
      <c r="GU717" s="216"/>
      <c r="GV717" s="216"/>
      <c r="GW717" s="216"/>
      <c r="GX717" s="216"/>
      <c r="GY717" s="216"/>
      <c r="GZ717" s="216"/>
      <c r="HA717" s="216"/>
      <c r="HB717" s="216"/>
      <c r="HC717" s="216"/>
      <c r="HD717" s="216"/>
      <c r="HE717" s="216"/>
      <c r="HF717" s="216"/>
      <c r="HG717" s="216"/>
      <c r="HH717" s="216"/>
      <c r="HI717" s="216"/>
      <c r="HJ717" s="216"/>
      <c r="HK717" s="216"/>
      <c r="HL717" s="216"/>
      <c r="HM717" s="216"/>
      <c r="HN717" s="216"/>
      <c r="HO717" s="216"/>
      <c r="HP717" s="216"/>
      <c r="HQ717" s="216"/>
      <c r="HR717" s="216"/>
      <c r="HS717" s="216"/>
      <c r="HT717" s="216"/>
      <c r="HU717" s="216"/>
      <c r="HV717" s="216"/>
      <c r="HW717" s="216"/>
    </row>
    <row r="718" spans="1:231" s="51" customFormat="1" ht="13.5" hidden="1" customHeight="1" outlineLevel="1">
      <c r="A718" s="49"/>
      <c r="B718"/>
      <c r="C718"/>
      <c r="D718"/>
      <c r="E718"/>
      <c r="F718"/>
      <c r="G718"/>
      <c r="H718" s="49"/>
      <c r="I718" s="1119" t="s">
        <v>137</v>
      </c>
      <c r="J718" s="50"/>
      <c r="K718" s="50"/>
      <c r="L718" s="50"/>
      <c r="M718" s="50"/>
      <c r="N718" s="50"/>
      <c r="O718" s="50"/>
      <c r="P718" s="50"/>
      <c r="Q718" s="50"/>
      <c r="R718" s="50"/>
      <c r="S718" s="50"/>
      <c r="T718" s="50"/>
      <c r="U718" s="50"/>
      <c r="V718" s="50"/>
      <c r="W718" s="50"/>
      <c r="X718" s="50"/>
      <c r="Y718" s="50"/>
      <c r="Z718" s="50"/>
      <c r="AA718" s="50"/>
      <c r="AB718" s="50"/>
      <c r="AC718" s="50"/>
      <c r="AD718" s="50"/>
      <c r="AE718" s="50"/>
      <c r="AF718" s="50"/>
      <c r="AG718" s="50"/>
      <c r="AH718" s="50"/>
      <c r="AI718" s="50"/>
      <c r="AJ718" s="50"/>
      <c r="AK718" s="50"/>
      <c r="AL718" s="50"/>
      <c r="AM718" s="50"/>
      <c r="AN718" s="50"/>
      <c r="AO718" s="50"/>
      <c r="AP718" s="50"/>
      <c r="AQ718" s="50"/>
      <c r="AR718" s="50"/>
      <c r="AS718" s="50"/>
      <c r="AT718" s="514"/>
      <c r="AU718" s="177"/>
      <c r="AV718" s="177"/>
      <c r="AW718" s="515"/>
      <c r="AX718" s="514"/>
      <c r="AY718" s="177"/>
      <c r="AZ718" s="177"/>
      <c r="BA718" s="515"/>
      <c r="BB718" s="514"/>
      <c r="BC718" s="177"/>
      <c r="BD718" s="177"/>
      <c r="BE718" s="515"/>
      <c r="BF718" s="514"/>
      <c r="BG718" s="177"/>
      <c r="BH718" s="177"/>
      <c r="BI718" s="515"/>
      <c r="BJ718" s="514"/>
      <c r="BK718" s="177"/>
      <c r="BL718" s="177"/>
      <c r="BM718" s="515"/>
      <c r="BN718" s="514"/>
      <c r="BO718" s="178"/>
      <c r="BP718" s="178"/>
      <c r="BQ718" s="515"/>
      <c r="BR718" s="646"/>
      <c r="BS718" s="863">
        <v>-0.05</v>
      </c>
      <c r="BT718" s="863">
        <v>-0.05</v>
      </c>
      <c r="BU718" s="864">
        <v>-0.05</v>
      </c>
      <c r="BV718" s="865">
        <v>-0.05</v>
      </c>
      <c r="BW718" s="863">
        <v>-0.05</v>
      </c>
      <c r="BX718" s="863">
        <v>-0.05</v>
      </c>
      <c r="BY718" s="864">
        <v>-0.05</v>
      </c>
      <c r="BZ718" s="863">
        <v>-0.05</v>
      </c>
      <c r="CA718" s="863">
        <v>-0.05</v>
      </c>
      <c r="CB718" s="863">
        <v>-0.05</v>
      </c>
      <c r="CC718" s="864">
        <v>-0.05</v>
      </c>
      <c r="CD718" s="178"/>
      <c r="CE718" s="178"/>
      <c r="CF718" s="178"/>
      <c r="CG718" s="583"/>
      <c r="CH718" s="178"/>
      <c r="CI718" s="178"/>
      <c r="CJ718" s="178"/>
      <c r="CK718" s="178"/>
      <c r="CL718" s="178"/>
      <c r="CM718" s="178"/>
      <c r="CN718" s="178"/>
      <c r="CO718" s="178"/>
      <c r="CP718" s="178"/>
      <c r="CQ718" s="178"/>
      <c r="CR718" s="178"/>
      <c r="CS718" s="178"/>
      <c r="CT718" s="178"/>
      <c r="CU718" s="178"/>
      <c r="CV718" s="178"/>
      <c r="CW718" s="178"/>
      <c r="CX718" s="178"/>
      <c r="CY718" s="178"/>
      <c r="CZ718" s="178"/>
      <c r="DA718" s="178"/>
      <c r="DB718" s="178"/>
      <c r="DC718" s="178"/>
      <c r="DD718" s="178"/>
      <c r="DE718" s="178"/>
      <c r="DF718" s="178"/>
      <c r="DG718" s="178"/>
      <c r="DH718" s="178"/>
      <c r="DI718" s="583"/>
      <c r="DJ718" s="1142"/>
      <c r="DK718" s="177"/>
      <c r="DL718" s="177"/>
      <c r="DM718" s="177"/>
      <c r="DN718" s="177"/>
      <c r="DO718" s="177"/>
      <c r="DP718" s="177"/>
      <c r="DQ718" s="514"/>
      <c r="DR718" s="177"/>
      <c r="DS718" s="177"/>
      <c r="DT718" s="177"/>
      <c r="DU718" s="177"/>
      <c r="DV718" s="177"/>
      <c r="DW718" s="177"/>
      <c r="DX718" s="177"/>
      <c r="DY718" s="177"/>
      <c r="DZ718" s="177"/>
      <c r="EA718" s="177"/>
      <c r="EB718" s="178"/>
      <c r="EC718" s="905"/>
      <c r="ED718" s="905"/>
      <c r="EE718" s="905"/>
      <c r="EF718" s="905"/>
      <c r="EG718" s="178"/>
      <c r="EH718" s="178"/>
      <c r="EI718" s="178"/>
      <c r="EJ718" s="583"/>
      <c r="EK718" s="224"/>
      <c r="EL718" s="224"/>
      <c r="EM718" s="224"/>
      <c r="EN718" s="224"/>
      <c r="EO718" s="224"/>
      <c r="EP718" s="224"/>
      <c r="EQ718" s="224"/>
      <c r="ER718" s="224"/>
      <c r="ES718" s="224"/>
      <c r="ET718" s="224"/>
      <c r="EU718" s="224"/>
      <c r="EV718" s="224"/>
      <c r="EW718" s="224"/>
      <c r="EX718" s="224"/>
      <c r="EY718" s="224"/>
      <c r="EZ718" s="224"/>
      <c r="FA718" s="224"/>
      <c r="FB718" s="224"/>
      <c r="FC718" s="224"/>
      <c r="FD718" s="224"/>
      <c r="FE718" s="224"/>
      <c r="FF718" s="224"/>
      <c r="FG718" s="224"/>
      <c r="FH718" s="224"/>
      <c r="FI718" s="224"/>
      <c r="FJ718" s="224"/>
      <c r="FK718" s="224"/>
      <c r="FL718" s="224"/>
      <c r="FM718" s="224"/>
      <c r="FN718" s="224"/>
      <c r="FO718" s="224"/>
      <c r="FP718" s="224"/>
      <c r="FQ718" s="224"/>
      <c r="FR718" s="224"/>
      <c r="FS718" s="224"/>
      <c r="FT718" s="224"/>
      <c r="FU718" s="224"/>
      <c r="FV718" s="224"/>
      <c r="FW718" s="224"/>
      <c r="FX718" s="224"/>
      <c r="FY718" s="224"/>
      <c r="FZ718" s="224"/>
      <c r="GA718" s="224"/>
      <c r="GB718" s="224"/>
      <c r="GC718" s="224"/>
      <c r="GD718" s="224"/>
      <c r="GE718" s="224"/>
      <c r="GF718" s="224"/>
      <c r="GG718" s="224"/>
      <c r="GH718" s="224"/>
      <c r="GI718" s="224"/>
      <c r="GJ718" s="224"/>
      <c r="GK718" s="224"/>
      <c r="GL718" s="224"/>
      <c r="GM718" s="224"/>
      <c r="GN718" s="224"/>
      <c r="GO718" s="224"/>
      <c r="GP718" s="224"/>
      <c r="GQ718" s="224"/>
      <c r="GR718" s="224"/>
      <c r="GS718" s="224"/>
      <c r="GT718" s="224"/>
      <c r="GU718" s="224"/>
      <c r="GV718" s="224"/>
      <c r="GW718" s="224"/>
      <c r="GX718" s="224"/>
      <c r="GY718" s="224"/>
      <c r="GZ718" s="224"/>
      <c r="HA718" s="224"/>
      <c r="HB718" s="224"/>
      <c r="HC718" s="224"/>
      <c r="HD718" s="224"/>
      <c r="HE718" s="224"/>
      <c r="HF718" s="224"/>
      <c r="HG718" s="224"/>
      <c r="HH718" s="224"/>
      <c r="HI718" s="224"/>
      <c r="HJ718" s="224"/>
      <c r="HK718" s="224"/>
      <c r="HL718" s="224"/>
      <c r="HM718" s="224"/>
      <c r="HN718" s="224"/>
      <c r="HO718" s="224"/>
      <c r="HP718" s="224"/>
      <c r="HQ718" s="224"/>
      <c r="HR718" s="224"/>
      <c r="HS718" s="224"/>
      <c r="HT718" s="224"/>
      <c r="HU718" s="224"/>
      <c r="HV718" s="224"/>
      <c r="HW718" s="224"/>
    </row>
    <row r="719" spans="1:231" ht="13.5" hidden="1" customHeight="1" outlineLevel="1">
      <c r="A719" s="4"/>
      <c r="H719" s="4"/>
      <c r="I719" s="1120"/>
      <c r="J719" s="20"/>
      <c r="K719" s="20"/>
      <c r="L719" s="20"/>
      <c r="M719" s="20"/>
      <c r="N719" s="20"/>
      <c r="O719" s="20"/>
      <c r="P719" s="20"/>
      <c r="Q719" s="20"/>
      <c r="R719" s="20"/>
      <c r="S719" s="20"/>
      <c r="T719" s="20"/>
      <c r="U719" s="20"/>
      <c r="V719" s="20"/>
      <c r="W719" s="20"/>
      <c r="X719" s="20"/>
      <c r="Y719" s="20"/>
      <c r="Z719" s="20"/>
      <c r="AA719" s="20"/>
      <c r="AB719" s="20"/>
      <c r="AC719" s="20"/>
      <c r="AD719" s="20"/>
      <c r="AE719" s="20"/>
      <c r="AF719" s="20"/>
      <c r="AG719" s="20"/>
      <c r="AH719" s="20"/>
      <c r="AI719" s="20"/>
      <c r="AJ719" s="20"/>
      <c r="AK719" s="20"/>
      <c r="AL719" s="20"/>
      <c r="AM719" s="20"/>
      <c r="AN719" s="20"/>
      <c r="AO719" s="20"/>
      <c r="AP719" s="20"/>
      <c r="AQ719" s="20"/>
      <c r="AR719" s="20"/>
      <c r="AS719" s="20"/>
      <c r="AT719" s="387"/>
      <c r="AU719" s="118"/>
      <c r="AV719" s="118"/>
      <c r="AW719" s="365"/>
      <c r="AX719" s="387"/>
      <c r="AY719" s="118"/>
      <c r="AZ719" s="118"/>
      <c r="BA719" s="365"/>
      <c r="BB719" s="387"/>
      <c r="BC719" s="118"/>
      <c r="BD719" s="118"/>
      <c r="BE719" s="365"/>
      <c r="BF719" s="387"/>
      <c r="BG719" s="118"/>
      <c r="BH719" s="118"/>
      <c r="BI719" s="365"/>
      <c r="BJ719" s="387"/>
      <c r="BK719" s="118"/>
      <c r="BL719" s="118"/>
      <c r="BM719" s="365"/>
      <c r="BN719" s="387"/>
      <c r="BO719" s="118"/>
      <c r="BP719" s="118"/>
      <c r="BQ719" s="365"/>
      <c r="BR719" s="387"/>
      <c r="BS719" s="866"/>
      <c r="BT719" s="866"/>
      <c r="BU719" s="867"/>
      <c r="BV719" s="868"/>
      <c r="BW719" s="866"/>
      <c r="BX719" s="866"/>
      <c r="BY719" s="867"/>
      <c r="BZ719" s="866"/>
      <c r="CA719" s="866"/>
      <c r="CB719" s="866"/>
      <c r="CC719" s="867"/>
      <c r="CD719" s="118"/>
      <c r="CE719" s="118"/>
      <c r="CF719" s="118"/>
      <c r="CG719" s="365"/>
      <c r="CH719" s="118"/>
      <c r="CI719" s="118"/>
      <c r="CJ719" s="118"/>
      <c r="CK719" s="118"/>
      <c r="CL719" s="118"/>
      <c r="CM719" s="118"/>
      <c r="CN719" s="118"/>
      <c r="CO719" s="118"/>
      <c r="CP719" s="118"/>
      <c r="CQ719" s="118"/>
      <c r="CR719" s="118"/>
      <c r="CS719" s="118"/>
      <c r="CT719" s="118"/>
      <c r="CU719" s="118"/>
      <c r="CV719" s="118"/>
      <c r="CW719" s="118"/>
      <c r="CX719" s="118"/>
      <c r="CY719" s="118"/>
      <c r="CZ719" s="118"/>
      <c r="DA719" s="118"/>
      <c r="DB719" s="118"/>
      <c r="DC719" s="118"/>
      <c r="DD719" s="118"/>
      <c r="DE719" s="118"/>
      <c r="DF719" s="118"/>
      <c r="DG719" s="118"/>
      <c r="DH719" s="118"/>
      <c r="DI719" s="365"/>
      <c r="DJ719" s="363"/>
      <c r="DK719" s="118"/>
      <c r="DL719" s="118"/>
      <c r="DM719" s="118"/>
      <c r="DN719" s="118"/>
      <c r="DO719" s="118"/>
      <c r="DP719" s="118"/>
      <c r="DQ719" s="387"/>
      <c r="DR719" s="118"/>
      <c r="DS719" s="118"/>
      <c r="DT719" s="118"/>
      <c r="DU719" s="118"/>
      <c r="DV719" s="118"/>
      <c r="DW719" s="118"/>
      <c r="DX719" s="118"/>
      <c r="DY719" s="118"/>
      <c r="DZ719" s="118"/>
      <c r="EA719" s="118"/>
      <c r="EB719" s="118"/>
      <c r="EC719" s="263"/>
      <c r="ED719" s="263"/>
      <c r="EE719" s="263"/>
      <c r="EF719" s="263"/>
      <c r="EG719" s="118"/>
      <c r="EH719" s="118"/>
      <c r="EI719" s="118"/>
      <c r="EJ719" s="365"/>
      <c r="EK719" s="99"/>
      <c r="EL719" s="99"/>
      <c r="EM719" s="99"/>
      <c r="EN719" s="99"/>
      <c r="EO719" s="99"/>
      <c r="EP719" s="99"/>
      <c r="EQ719" s="99"/>
      <c r="ER719" s="99"/>
      <c r="ES719" s="99"/>
      <c r="ET719" s="99"/>
      <c r="EU719" s="99"/>
      <c r="EV719" s="99"/>
      <c r="EW719" s="99"/>
      <c r="EX719" s="99"/>
      <c r="EY719" s="99"/>
      <c r="EZ719" s="99"/>
      <c r="FA719" s="99"/>
      <c r="FB719" s="99"/>
      <c r="FC719" s="99"/>
      <c r="FD719" s="99"/>
      <c r="FE719" s="99"/>
      <c r="FF719" s="99"/>
      <c r="FG719" s="99"/>
      <c r="FH719" s="99"/>
      <c r="FI719" s="99"/>
      <c r="FJ719" s="99"/>
      <c r="FK719" s="99"/>
      <c r="FL719" s="99"/>
      <c r="FM719" s="99"/>
      <c r="FN719" s="99"/>
      <c r="FO719" s="99"/>
      <c r="FP719" s="99"/>
      <c r="FQ719" s="99"/>
      <c r="FR719" s="99"/>
      <c r="FS719" s="99"/>
      <c r="FT719" s="99"/>
      <c r="FU719" s="99"/>
      <c r="FV719" s="99"/>
      <c r="FW719" s="99"/>
      <c r="FX719" s="99"/>
      <c r="FY719" s="99"/>
      <c r="FZ719" s="99"/>
      <c r="GA719" s="99"/>
      <c r="GB719" s="99"/>
      <c r="GC719" s="99"/>
      <c r="GD719" s="99"/>
      <c r="GE719" s="99"/>
      <c r="GF719" s="99"/>
      <c r="GG719" s="99"/>
      <c r="GH719" s="99"/>
      <c r="GI719" s="99"/>
      <c r="GJ719" s="99"/>
      <c r="GK719" s="99"/>
      <c r="GL719" s="99"/>
      <c r="GM719" s="99"/>
      <c r="GN719" s="99"/>
      <c r="GO719" s="99"/>
      <c r="GP719" s="99"/>
      <c r="GQ719" s="99"/>
      <c r="GR719" s="99"/>
      <c r="GS719" s="99"/>
      <c r="GT719" s="99"/>
      <c r="GU719" s="99"/>
      <c r="GV719" s="99"/>
      <c r="GW719" s="99"/>
      <c r="GX719" s="99"/>
      <c r="GY719" s="99"/>
      <c r="GZ719" s="99"/>
      <c r="HA719" s="99"/>
      <c r="HB719" s="99"/>
      <c r="HC719" s="99"/>
      <c r="HD719" s="99"/>
      <c r="HE719" s="99"/>
      <c r="HF719" s="99"/>
      <c r="HG719" s="99"/>
      <c r="HH719" s="99"/>
      <c r="HI719" s="99"/>
      <c r="HJ719" s="99"/>
      <c r="HK719" s="99"/>
      <c r="HL719" s="99"/>
      <c r="HM719" s="99"/>
      <c r="HN719" s="99"/>
      <c r="HO719" s="99"/>
      <c r="HP719" s="99"/>
      <c r="HQ719" s="99"/>
      <c r="HR719" s="99"/>
      <c r="HS719" s="99"/>
      <c r="HT719" s="99"/>
      <c r="HU719" s="99"/>
      <c r="HV719" s="99"/>
      <c r="HW719" s="99"/>
    </row>
    <row r="720" spans="1:231" s="64" customFormat="1" ht="13.5" hidden="1" customHeight="1" outlineLevel="1">
      <c r="A720" s="63"/>
      <c r="B720"/>
      <c r="C720"/>
      <c r="D720"/>
      <c r="E720"/>
      <c r="F720"/>
      <c r="G720"/>
      <c r="H720" s="63"/>
      <c r="I720" s="1121" t="s">
        <v>138</v>
      </c>
      <c r="J720" s="37"/>
      <c r="K720" s="37"/>
      <c r="L720" s="37"/>
      <c r="M720" s="37"/>
      <c r="N720" s="37"/>
      <c r="O720" s="37"/>
      <c r="P720" s="37"/>
      <c r="Q720" s="37"/>
      <c r="R720" s="37"/>
      <c r="S720" s="37"/>
      <c r="T720" s="37"/>
      <c r="U720" s="37"/>
      <c r="V720" s="37"/>
      <c r="W720" s="37"/>
      <c r="X720" s="37"/>
      <c r="Y720" s="37"/>
      <c r="Z720" s="37"/>
      <c r="AA720" s="37"/>
      <c r="AB720" s="37"/>
      <c r="AC720" s="37"/>
      <c r="AD720" s="37"/>
      <c r="AE720" s="37"/>
      <c r="AF720" s="37"/>
      <c r="AG720" s="37"/>
      <c r="AH720" s="37"/>
      <c r="AI720" s="37"/>
      <c r="AJ720" s="37"/>
      <c r="AK720" s="37"/>
      <c r="AL720" s="37"/>
      <c r="AM720" s="37"/>
      <c r="AN720" s="37"/>
      <c r="AO720" s="37"/>
      <c r="AP720" s="37"/>
      <c r="AQ720" s="37"/>
      <c r="AR720" s="37"/>
      <c r="AS720" s="37"/>
      <c r="AT720" s="619" t="str">
        <f t="shared" ref="AT720:BE720" si="1137">IF(ISERROR(AT708/AP708-1),"NA",AT708/AP708-1)</f>
        <v>NA</v>
      </c>
      <c r="AU720" s="175" t="str">
        <f t="shared" si="1137"/>
        <v>NA</v>
      </c>
      <c r="AV720" s="175" t="str">
        <f t="shared" si="1137"/>
        <v>NA</v>
      </c>
      <c r="AW720" s="579" t="str">
        <f t="shared" si="1137"/>
        <v>NA</v>
      </c>
      <c r="AX720" s="619" t="str">
        <f t="shared" si="1137"/>
        <v>NA</v>
      </c>
      <c r="AY720" s="175" t="str">
        <f t="shared" si="1137"/>
        <v>NA</v>
      </c>
      <c r="AZ720" s="175" t="str">
        <f t="shared" si="1137"/>
        <v>NA</v>
      </c>
      <c r="BA720" s="579" t="str">
        <f t="shared" si="1137"/>
        <v>NA</v>
      </c>
      <c r="BB720" s="619" t="str">
        <f t="shared" si="1137"/>
        <v>NA</v>
      </c>
      <c r="BC720" s="175" t="str">
        <f t="shared" si="1137"/>
        <v>NA</v>
      </c>
      <c r="BD720" s="175" t="str">
        <f t="shared" si="1137"/>
        <v>NA</v>
      </c>
      <c r="BE720" s="579" t="str">
        <f t="shared" si="1137"/>
        <v>NA</v>
      </c>
      <c r="BF720" s="619">
        <f t="shared" ref="BF720:BR720" si="1138">BF708/BB708-1</f>
        <v>0.27669902912621369</v>
      </c>
      <c r="BG720" s="175">
        <f t="shared" si="1138"/>
        <v>0.12875536480686689</v>
      </c>
      <c r="BH720" s="175">
        <f t="shared" si="1138"/>
        <v>0.11570247933884303</v>
      </c>
      <c r="BI720" s="579">
        <f t="shared" si="1138"/>
        <v>3.488372093023262E-2</v>
      </c>
      <c r="BJ720" s="619">
        <f t="shared" si="1138"/>
        <v>-1.520912547528519E-2</v>
      </c>
      <c r="BK720" s="175">
        <f t="shared" si="1138"/>
        <v>1.1406844106463865E-2</v>
      </c>
      <c r="BL720" s="175">
        <f t="shared" si="1138"/>
        <v>-2.2222222222222254E-2</v>
      </c>
      <c r="BM720" s="579">
        <f t="shared" si="1138"/>
        <v>1.4981273408239737E-2</v>
      </c>
      <c r="BN720" s="619">
        <f t="shared" si="1138"/>
        <v>0.10424710424710426</v>
      </c>
      <c r="BO720" s="175">
        <f t="shared" si="1138"/>
        <v>0.20300751879699241</v>
      </c>
      <c r="BP720" s="175">
        <f t="shared" si="1138"/>
        <v>0.32196969696969702</v>
      </c>
      <c r="BQ720" s="579">
        <f t="shared" si="1138"/>
        <v>0.32472324723247237</v>
      </c>
      <c r="BR720" s="619">
        <f t="shared" si="1138"/>
        <v>0.2377622377622377</v>
      </c>
      <c r="BS720" s="854">
        <f t="shared" ref="BS720:BZ720" si="1139">CHOOSE(model_case,BS721,BS722,BS724)</f>
        <v>0.1</v>
      </c>
      <c r="BT720" s="854">
        <f t="shared" si="1139"/>
        <v>0.1</v>
      </c>
      <c r="BU720" s="855">
        <f t="shared" si="1139"/>
        <v>0.1</v>
      </c>
      <c r="BV720" s="856">
        <f t="shared" si="1139"/>
        <v>0.08</v>
      </c>
      <c r="BW720" s="854">
        <f t="shared" si="1139"/>
        <v>0.08</v>
      </c>
      <c r="BX720" s="854">
        <f t="shared" si="1139"/>
        <v>0.08</v>
      </c>
      <c r="BY720" s="855">
        <f t="shared" si="1139"/>
        <v>0.08</v>
      </c>
      <c r="BZ720" s="854">
        <f t="shared" si="1139"/>
        <v>0.08</v>
      </c>
      <c r="CA720" s="854">
        <f>CHOOSE(model_case,CA721,CA722,CA724)</f>
        <v>0.08</v>
      </c>
      <c r="CB720" s="854">
        <f>CHOOSE(model_case,CB721,CB722,CB724)</f>
        <v>0.08</v>
      </c>
      <c r="CC720" s="855">
        <f>CHOOSE(model_case,CC721,CC722,CC724)</f>
        <v>0.08</v>
      </c>
      <c r="CD720" s="175"/>
      <c r="CE720" s="175"/>
      <c r="CF720" s="175"/>
      <c r="CG720" s="579"/>
      <c r="CH720" s="175"/>
      <c r="CI720" s="175"/>
      <c r="CJ720" s="175"/>
      <c r="CK720" s="175"/>
      <c r="CL720" s="175"/>
      <c r="CM720" s="175"/>
      <c r="CN720" s="175"/>
      <c r="CO720" s="175"/>
      <c r="CP720" s="175"/>
      <c r="CQ720" s="175"/>
      <c r="CR720" s="175"/>
      <c r="CS720" s="175"/>
      <c r="CT720" s="175"/>
      <c r="CU720" s="175"/>
      <c r="CV720" s="175"/>
      <c r="CW720" s="175"/>
      <c r="CX720" s="175"/>
      <c r="CY720" s="175"/>
      <c r="CZ720" s="175"/>
      <c r="DA720" s="175"/>
      <c r="DB720" s="175"/>
      <c r="DC720" s="175"/>
      <c r="DD720" s="175"/>
      <c r="DE720" s="175"/>
      <c r="DF720" s="175"/>
      <c r="DG720" s="175"/>
      <c r="DH720" s="175"/>
      <c r="DI720" s="579"/>
      <c r="DJ720" s="363"/>
      <c r="DK720" s="114"/>
      <c r="DL720" s="114"/>
      <c r="DM720" s="114"/>
      <c r="DN720" s="114"/>
      <c r="DO720" s="114"/>
      <c r="DP720" s="114"/>
      <c r="DQ720" s="619" t="str">
        <f t="shared" ref="DQ720:DY720" si="1140">IF(ISERROR(DQ708/DP708-1),"NA",DQ708/DP708-1)</f>
        <v>NA</v>
      </c>
      <c r="DR720" s="175" t="str">
        <f t="shared" si="1140"/>
        <v>NA</v>
      </c>
      <c r="DS720" s="175" t="str">
        <f t="shared" si="1140"/>
        <v>NA</v>
      </c>
      <c r="DT720" s="175" t="str">
        <f t="shared" si="1140"/>
        <v>NA</v>
      </c>
      <c r="DU720" s="175" t="str">
        <f t="shared" si="1140"/>
        <v>NA</v>
      </c>
      <c r="DV720" s="175" t="str">
        <f t="shared" si="1140"/>
        <v>NA</v>
      </c>
      <c r="DW720" s="175" t="str">
        <f t="shared" si="1140"/>
        <v>NA</v>
      </c>
      <c r="DX720" s="175" t="str">
        <f t="shared" si="1140"/>
        <v>NA</v>
      </c>
      <c r="DY720" s="175" t="str">
        <f t="shared" si="1140"/>
        <v>NA</v>
      </c>
      <c r="DZ720" s="175"/>
      <c r="EA720" s="175"/>
      <c r="EB720" s="175"/>
      <c r="EC720" s="261"/>
      <c r="ED720" s="261"/>
      <c r="EE720" s="261"/>
      <c r="EF720" s="261"/>
      <c r="EG720" s="175"/>
      <c r="EH720" s="175"/>
      <c r="EI720" s="175"/>
      <c r="EJ720" s="579"/>
      <c r="EK720" s="225"/>
      <c r="EL720" s="225"/>
      <c r="EM720" s="225"/>
      <c r="EN720" s="225"/>
      <c r="EO720" s="225"/>
      <c r="EP720" s="225"/>
      <c r="EQ720" s="225"/>
      <c r="ER720" s="225"/>
      <c r="ES720" s="225"/>
      <c r="ET720" s="225"/>
      <c r="EU720" s="225"/>
      <c r="EV720" s="225"/>
      <c r="EW720" s="225"/>
      <c r="EX720" s="225"/>
      <c r="EY720" s="225"/>
      <c r="EZ720" s="225"/>
      <c r="FA720" s="225"/>
      <c r="FB720" s="225"/>
      <c r="FC720" s="225"/>
      <c r="FD720" s="225"/>
      <c r="FE720" s="225"/>
      <c r="FF720" s="225"/>
      <c r="FG720" s="225"/>
      <c r="FH720" s="225"/>
      <c r="FI720" s="225"/>
      <c r="FJ720" s="225"/>
      <c r="FK720" s="225"/>
      <c r="FL720" s="225"/>
      <c r="FM720" s="225"/>
      <c r="FN720" s="225"/>
      <c r="FO720" s="225"/>
      <c r="FP720" s="225"/>
      <c r="FQ720" s="225"/>
      <c r="FR720" s="225"/>
      <c r="FS720" s="225"/>
      <c r="FT720" s="225"/>
      <c r="FU720" s="225"/>
      <c r="FV720" s="225"/>
      <c r="FW720" s="225"/>
      <c r="FX720" s="225"/>
      <c r="FY720" s="225"/>
      <c r="FZ720" s="225"/>
      <c r="GA720" s="225"/>
      <c r="GB720" s="225"/>
      <c r="GC720" s="225"/>
      <c r="GD720" s="225"/>
      <c r="GE720" s="225"/>
      <c r="GF720" s="225"/>
      <c r="GG720" s="225"/>
      <c r="GH720" s="225"/>
      <c r="GI720" s="225"/>
      <c r="GJ720" s="225"/>
      <c r="GK720" s="225"/>
      <c r="GL720" s="225"/>
      <c r="GM720" s="225"/>
      <c r="GN720" s="225"/>
      <c r="GO720" s="225"/>
      <c r="GP720" s="225"/>
      <c r="GQ720" s="225"/>
      <c r="GR720" s="225"/>
      <c r="GS720" s="225"/>
      <c r="GT720" s="225"/>
      <c r="GU720" s="225"/>
      <c r="GV720" s="225"/>
      <c r="GW720" s="225"/>
      <c r="GX720" s="225"/>
      <c r="GY720" s="225"/>
      <c r="GZ720" s="225"/>
      <c r="HA720" s="225"/>
      <c r="HB720" s="225"/>
      <c r="HC720" s="225"/>
      <c r="HD720" s="225"/>
      <c r="HE720" s="225"/>
      <c r="HF720" s="225"/>
      <c r="HG720" s="225"/>
      <c r="HH720" s="225"/>
      <c r="HI720" s="225"/>
      <c r="HJ720" s="225"/>
      <c r="HK720" s="225"/>
      <c r="HL720" s="225"/>
      <c r="HM720" s="225"/>
      <c r="HN720" s="225"/>
      <c r="HO720" s="225"/>
      <c r="HP720" s="225"/>
      <c r="HQ720" s="225"/>
      <c r="HR720" s="225"/>
      <c r="HS720" s="225"/>
      <c r="HT720" s="225"/>
      <c r="HU720" s="225"/>
      <c r="HV720" s="225"/>
      <c r="HW720" s="225"/>
    </row>
    <row r="721" spans="1:231" s="48" customFormat="1" ht="13.5" hidden="1" customHeight="1" outlineLevel="1">
      <c r="A721" s="17"/>
      <c r="B721"/>
      <c r="C721"/>
      <c r="D721"/>
      <c r="E721"/>
      <c r="F721"/>
      <c r="G721"/>
      <c r="H721" s="17"/>
      <c r="I721" s="1118" t="s">
        <v>75</v>
      </c>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87"/>
      <c r="AU721" s="118"/>
      <c r="AV721" s="118"/>
      <c r="AW721" s="365"/>
      <c r="AX721" s="387"/>
      <c r="AY721" s="118"/>
      <c r="AZ721" s="118"/>
      <c r="BA721" s="365"/>
      <c r="BB721" s="387"/>
      <c r="BC721" s="118"/>
      <c r="BD721" s="118"/>
      <c r="BE721" s="365"/>
      <c r="BF721" s="387"/>
      <c r="BG721" s="118"/>
      <c r="BH721" s="118"/>
      <c r="BI721" s="365"/>
      <c r="BJ721" s="387"/>
      <c r="BK721" s="118"/>
      <c r="BL721" s="118"/>
      <c r="BM721" s="365"/>
      <c r="BN721" s="387"/>
      <c r="BO721" s="176"/>
      <c r="BP721" s="176"/>
      <c r="BQ721" s="365"/>
      <c r="BR721" s="645"/>
      <c r="BS721" s="857">
        <v>0.1</v>
      </c>
      <c r="BT721" s="857">
        <v>0.1</v>
      </c>
      <c r="BU721" s="858">
        <v>0.1</v>
      </c>
      <c r="BV721" s="859">
        <v>0.08</v>
      </c>
      <c r="BW721" s="857">
        <v>0.08</v>
      </c>
      <c r="BX721" s="857">
        <v>0.08</v>
      </c>
      <c r="BY721" s="858">
        <v>0.08</v>
      </c>
      <c r="BZ721" s="857">
        <v>0.08</v>
      </c>
      <c r="CA721" s="857">
        <v>0.08</v>
      </c>
      <c r="CB721" s="857">
        <v>0.08</v>
      </c>
      <c r="CC721" s="858">
        <v>0.08</v>
      </c>
      <c r="CD721" s="176"/>
      <c r="CE721" s="176"/>
      <c r="CF721" s="176"/>
      <c r="CG721" s="581"/>
      <c r="CH721" s="176"/>
      <c r="CI721" s="176"/>
      <c r="CJ721" s="176"/>
      <c r="CK721" s="176"/>
      <c r="CL721" s="176"/>
      <c r="CM721" s="176"/>
      <c r="CN721" s="176"/>
      <c r="CO721" s="176"/>
      <c r="CP721" s="176"/>
      <c r="CQ721" s="176"/>
      <c r="CR721" s="176"/>
      <c r="CS721" s="176"/>
      <c r="CT721" s="176"/>
      <c r="CU721" s="176"/>
      <c r="CV721" s="176"/>
      <c r="CW721" s="176"/>
      <c r="CX721" s="176"/>
      <c r="CY721" s="176"/>
      <c r="CZ721" s="176"/>
      <c r="DA721" s="176"/>
      <c r="DB721" s="176"/>
      <c r="DC721" s="176"/>
      <c r="DD721" s="176"/>
      <c r="DE721" s="176"/>
      <c r="DF721" s="176"/>
      <c r="DG721" s="176"/>
      <c r="DH721" s="176"/>
      <c r="DI721" s="581"/>
      <c r="DJ721" s="363"/>
      <c r="DK721" s="118"/>
      <c r="DL721" s="118"/>
      <c r="DM721" s="118"/>
      <c r="DN721" s="118"/>
      <c r="DO721" s="118"/>
      <c r="DP721" s="118"/>
      <c r="DQ721" s="387"/>
      <c r="DR721" s="118"/>
      <c r="DS721" s="118"/>
      <c r="DT721" s="118"/>
      <c r="DU721" s="118"/>
      <c r="DV721" s="118"/>
      <c r="DW721" s="118"/>
      <c r="DX721" s="118"/>
      <c r="DY721" s="118"/>
      <c r="DZ721" s="118"/>
      <c r="EA721" s="118"/>
      <c r="EB721" s="176"/>
      <c r="EC721" s="904"/>
      <c r="ED721" s="904"/>
      <c r="EE721" s="904"/>
      <c r="EF721" s="904"/>
      <c r="EG721" s="176"/>
      <c r="EH721" s="176"/>
      <c r="EI721" s="176"/>
      <c r="EJ721" s="581"/>
      <c r="EK721" s="216"/>
      <c r="EL721" s="216"/>
      <c r="EM721" s="216"/>
      <c r="EN721" s="216"/>
      <c r="EO721" s="216"/>
      <c r="EP721" s="216"/>
      <c r="EQ721" s="216"/>
      <c r="ER721" s="216"/>
      <c r="ES721" s="216"/>
      <c r="ET721" s="216"/>
      <c r="EU721" s="216"/>
      <c r="EV721" s="216"/>
      <c r="EW721" s="216"/>
      <c r="EX721" s="216"/>
      <c r="EY721" s="216"/>
      <c r="EZ721" s="216"/>
      <c r="FA721" s="216"/>
      <c r="FB721" s="216"/>
      <c r="FC721" s="216"/>
      <c r="FD721" s="216"/>
      <c r="FE721" s="216"/>
      <c r="FF721" s="216"/>
      <c r="FG721" s="216"/>
      <c r="FH721" s="216"/>
      <c r="FI721" s="216"/>
      <c r="FJ721" s="216"/>
      <c r="FK721" s="216"/>
      <c r="FL721" s="216"/>
      <c r="FM721" s="216"/>
      <c r="FN721" s="216"/>
      <c r="FO721" s="216"/>
      <c r="FP721" s="216"/>
      <c r="FQ721" s="216"/>
      <c r="FR721" s="216"/>
      <c r="FS721" s="216"/>
      <c r="FT721" s="216"/>
      <c r="FU721" s="216"/>
      <c r="FV721" s="216"/>
      <c r="FW721" s="216"/>
      <c r="FX721" s="216"/>
      <c r="FY721" s="216"/>
      <c r="FZ721" s="216"/>
      <c r="GA721" s="216"/>
      <c r="GB721" s="216"/>
      <c r="GC721" s="216"/>
      <c r="GD721" s="216"/>
      <c r="GE721" s="216"/>
      <c r="GF721" s="216"/>
      <c r="GG721" s="216"/>
      <c r="GH721" s="216"/>
      <c r="GI721" s="216"/>
      <c r="GJ721" s="216"/>
      <c r="GK721" s="216"/>
      <c r="GL721" s="216"/>
      <c r="GM721" s="216"/>
      <c r="GN721" s="216"/>
      <c r="GO721" s="216"/>
      <c r="GP721" s="216"/>
      <c r="GQ721" s="216"/>
      <c r="GR721" s="216"/>
      <c r="GS721" s="216"/>
      <c r="GT721" s="216"/>
      <c r="GU721" s="216"/>
      <c r="GV721" s="216"/>
      <c r="GW721" s="216"/>
      <c r="GX721" s="216"/>
      <c r="GY721" s="216"/>
      <c r="GZ721" s="216"/>
      <c r="HA721" s="216"/>
      <c r="HB721" s="216"/>
      <c r="HC721" s="216"/>
      <c r="HD721" s="216"/>
      <c r="HE721" s="216"/>
      <c r="HF721" s="216"/>
      <c r="HG721" s="216"/>
      <c r="HH721" s="216"/>
      <c r="HI721" s="216"/>
      <c r="HJ721" s="216"/>
      <c r="HK721" s="216"/>
      <c r="HL721" s="216"/>
      <c r="HM721" s="216"/>
      <c r="HN721" s="216"/>
      <c r="HO721" s="216"/>
      <c r="HP721" s="216"/>
      <c r="HQ721" s="216"/>
      <c r="HR721" s="216"/>
      <c r="HS721" s="216"/>
      <c r="HT721" s="216"/>
      <c r="HU721" s="216"/>
      <c r="HV721" s="216"/>
      <c r="HW721" s="216"/>
    </row>
    <row r="722" spans="1:231" s="48" customFormat="1" ht="13.5" hidden="1" customHeight="1" outlineLevel="1">
      <c r="A722" s="17"/>
      <c r="B722"/>
      <c r="C722"/>
      <c r="D722"/>
      <c r="E722"/>
      <c r="F722"/>
      <c r="G722"/>
      <c r="H722" s="17"/>
      <c r="I722" s="1118" t="s">
        <v>76</v>
      </c>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87"/>
      <c r="AU722" s="118"/>
      <c r="AV722" s="118"/>
      <c r="AW722" s="365"/>
      <c r="AX722" s="387"/>
      <c r="AY722" s="118"/>
      <c r="AZ722" s="118"/>
      <c r="BA722" s="365"/>
      <c r="BB722" s="387"/>
      <c r="BC722" s="118"/>
      <c r="BD722" s="118"/>
      <c r="BE722" s="365"/>
      <c r="BF722" s="387"/>
      <c r="BG722" s="118"/>
      <c r="BH722" s="118"/>
      <c r="BI722" s="365"/>
      <c r="BJ722" s="387"/>
      <c r="BK722" s="118"/>
      <c r="BL722" s="118"/>
      <c r="BM722" s="365"/>
      <c r="BN722" s="387"/>
      <c r="BO722" s="113"/>
      <c r="BP722" s="113"/>
      <c r="BQ722" s="365"/>
      <c r="BR722" s="386"/>
      <c r="BS722" s="860">
        <f t="shared" ref="BS722:BZ722" si="1141">BS721+BS723</f>
        <v>0.115</v>
      </c>
      <c r="BT722" s="860">
        <f t="shared" si="1141"/>
        <v>0.115</v>
      </c>
      <c r="BU722" s="861">
        <f t="shared" si="1141"/>
        <v>0.115</v>
      </c>
      <c r="BV722" s="862">
        <f t="shared" si="1141"/>
        <v>9.5000000000000001E-2</v>
      </c>
      <c r="BW722" s="860">
        <f t="shared" si="1141"/>
        <v>9.5000000000000001E-2</v>
      </c>
      <c r="BX722" s="860">
        <f t="shared" si="1141"/>
        <v>9.5000000000000001E-2</v>
      </c>
      <c r="BY722" s="861">
        <f t="shared" si="1141"/>
        <v>9.5000000000000001E-2</v>
      </c>
      <c r="BZ722" s="860">
        <f t="shared" si="1141"/>
        <v>9.5000000000000001E-2</v>
      </c>
      <c r="CA722" s="860">
        <f>CA721+CA723</f>
        <v>9.5000000000000001E-2</v>
      </c>
      <c r="CB722" s="860">
        <f>CB721+CB723</f>
        <v>9.5000000000000001E-2</v>
      </c>
      <c r="CC722" s="861">
        <f>CC721+CC723</f>
        <v>9.5000000000000001E-2</v>
      </c>
      <c r="CD722" s="113"/>
      <c r="CE722" s="113"/>
      <c r="CF722" s="113"/>
      <c r="CG722" s="363"/>
      <c r="CH722" s="113"/>
      <c r="CI722" s="113"/>
      <c r="CJ722" s="113"/>
      <c r="CK722" s="113"/>
      <c r="CL722" s="113"/>
      <c r="CM722" s="113"/>
      <c r="CN722" s="113"/>
      <c r="CO722" s="113"/>
      <c r="CP722" s="113"/>
      <c r="CQ722" s="113"/>
      <c r="CR722" s="113"/>
      <c r="CS722" s="113"/>
      <c r="CT722" s="113"/>
      <c r="CU722" s="113"/>
      <c r="CV722" s="113"/>
      <c r="CW722" s="113"/>
      <c r="CX722" s="113"/>
      <c r="CY722" s="113"/>
      <c r="CZ722" s="113"/>
      <c r="DA722" s="113"/>
      <c r="DB722" s="113"/>
      <c r="DC722" s="113"/>
      <c r="DD722" s="113"/>
      <c r="DE722" s="113"/>
      <c r="DF722" s="113"/>
      <c r="DG722" s="113"/>
      <c r="DH722" s="113"/>
      <c r="DI722" s="363"/>
      <c r="DJ722" s="363"/>
      <c r="DK722" s="118"/>
      <c r="DL722" s="118"/>
      <c r="DM722" s="118"/>
      <c r="DN722" s="118"/>
      <c r="DO722" s="118"/>
      <c r="DP722" s="118"/>
      <c r="DQ722" s="387"/>
      <c r="DR722" s="118"/>
      <c r="DS722" s="118"/>
      <c r="DT722" s="118"/>
      <c r="DU722" s="118"/>
      <c r="DV722" s="118"/>
      <c r="DW722" s="118"/>
      <c r="DX722" s="118"/>
      <c r="DY722" s="118"/>
      <c r="DZ722" s="118"/>
      <c r="EA722" s="118"/>
      <c r="EB722" s="113"/>
      <c r="EC722" s="260"/>
      <c r="ED722" s="260"/>
      <c r="EE722" s="260"/>
      <c r="EF722" s="260"/>
      <c r="EG722" s="113"/>
      <c r="EH722" s="113"/>
      <c r="EI722" s="113"/>
      <c r="EJ722" s="363"/>
      <c r="EK722" s="216"/>
      <c r="EL722" s="216"/>
      <c r="EM722" s="216"/>
      <c r="EN722" s="216"/>
      <c r="EO722" s="216"/>
      <c r="EP722" s="216"/>
      <c r="EQ722" s="216"/>
      <c r="ER722" s="216"/>
      <c r="ES722" s="216"/>
      <c r="ET722" s="216"/>
      <c r="EU722" s="216"/>
      <c r="EV722" s="216"/>
      <c r="EW722" s="216"/>
      <c r="EX722" s="216"/>
      <c r="EY722" s="216"/>
      <c r="EZ722" s="216"/>
      <c r="FA722" s="216"/>
      <c r="FB722" s="216"/>
      <c r="FC722" s="216"/>
      <c r="FD722" s="216"/>
      <c r="FE722" s="216"/>
      <c r="FF722" s="216"/>
      <c r="FG722" s="216"/>
      <c r="FH722" s="216"/>
      <c r="FI722" s="216"/>
      <c r="FJ722" s="216"/>
      <c r="FK722" s="216"/>
      <c r="FL722" s="216"/>
      <c r="FM722" s="216"/>
      <c r="FN722" s="216"/>
      <c r="FO722" s="216"/>
      <c r="FP722" s="216"/>
      <c r="FQ722" s="216"/>
      <c r="FR722" s="216"/>
      <c r="FS722" s="216"/>
      <c r="FT722" s="216"/>
      <c r="FU722" s="216"/>
      <c r="FV722" s="216"/>
      <c r="FW722" s="216"/>
      <c r="FX722" s="216"/>
      <c r="FY722" s="216"/>
      <c r="FZ722" s="216"/>
      <c r="GA722" s="216"/>
      <c r="GB722" s="216"/>
      <c r="GC722" s="216"/>
      <c r="GD722" s="216"/>
      <c r="GE722" s="216"/>
      <c r="GF722" s="216"/>
      <c r="GG722" s="216"/>
      <c r="GH722" s="216"/>
      <c r="GI722" s="216"/>
      <c r="GJ722" s="216"/>
      <c r="GK722" s="216"/>
      <c r="GL722" s="216"/>
      <c r="GM722" s="216"/>
      <c r="GN722" s="216"/>
      <c r="GO722" s="216"/>
      <c r="GP722" s="216"/>
      <c r="GQ722" s="216"/>
      <c r="GR722" s="216"/>
      <c r="GS722" s="216"/>
      <c r="GT722" s="216"/>
      <c r="GU722" s="216"/>
      <c r="GV722" s="216"/>
      <c r="GW722" s="216"/>
      <c r="GX722" s="216"/>
      <c r="GY722" s="216"/>
      <c r="GZ722" s="216"/>
      <c r="HA722" s="216"/>
      <c r="HB722" s="216"/>
      <c r="HC722" s="216"/>
      <c r="HD722" s="216"/>
      <c r="HE722" s="216"/>
      <c r="HF722" s="216"/>
      <c r="HG722" s="216"/>
      <c r="HH722" s="216"/>
      <c r="HI722" s="216"/>
      <c r="HJ722" s="216"/>
      <c r="HK722" s="216"/>
      <c r="HL722" s="216"/>
      <c r="HM722" s="216"/>
      <c r="HN722" s="216"/>
      <c r="HO722" s="216"/>
      <c r="HP722" s="216"/>
      <c r="HQ722" s="216"/>
      <c r="HR722" s="216"/>
      <c r="HS722" s="216"/>
      <c r="HT722" s="216"/>
      <c r="HU722" s="216"/>
      <c r="HV722" s="216"/>
      <c r="HW722" s="216"/>
    </row>
    <row r="723" spans="1:231" s="51" customFormat="1" ht="13.5" hidden="1" customHeight="1" outlineLevel="1">
      <c r="A723" s="49"/>
      <c r="B723"/>
      <c r="C723"/>
      <c r="D723"/>
      <c r="E723"/>
      <c r="F723"/>
      <c r="G723"/>
      <c r="H723" s="49"/>
      <c r="I723" s="1119" t="s">
        <v>137</v>
      </c>
      <c r="J723" s="50"/>
      <c r="K723" s="50"/>
      <c r="L723" s="50"/>
      <c r="M723" s="50"/>
      <c r="N723" s="50"/>
      <c r="O723" s="50"/>
      <c r="P723" s="50"/>
      <c r="Q723" s="50"/>
      <c r="R723" s="50"/>
      <c r="S723" s="50"/>
      <c r="T723" s="50"/>
      <c r="U723" s="50"/>
      <c r="V723" s="50"/>
      <c r="W723" s="50"/>
      <c r="X723" s="50"/>
      <c r="Y723" s="50"/>
      <c r="Z723" s="50"/>
      <c r="AA723" s="50"/>
      <c r="AB723" s="50"/>
      <c r="AC723" s="50"/>
      <c r="AD723" s="50"/>
      <c r="AE723" s="50"/>
      <c r="AF723" s="50"/>
      <c r="AG723" s="50"/>
      <c r="AH723" s="50"/>
      <c r="AI723" s="50"/>
      <c r="AJ723" s="50"/>
      <c r="AK723" s="50"/>
      <c r="AL723" s="50"/>
      <c r="AM723" s="50"/>
      <c r="AN723" s="50"/>
      <c r="AO723" s="50"/>
      <c r="AP723" s="50"/>
      <c r="AQ723" s="50"/>
      <c r="AR723" s="50"/>
      <c r="AS723" s="50"/>
      <c r="AT723" s="514"/>
      <c r="AU723" s="177"/>
      <c r="AV723" s="177"/>
      <c r="AW723" s="515"/>
      <c r="AX723" s="514"/>
      <c r="AY723" s="177"/>
      <c r="AZ723" s="177"/>
      <c r="BA723" s="515"/>
      <c r="BB723" s="514"/>
      <c r="BC723" s="177"/>
      <c r="BD723" s="177"/>
      <c r="BE723" s="515"/>
      <c r="BF723" s="514"/>
      <c r="BG723" s="177"/>
      <c r="BH723" s="177"/>
      <c r="BI723" s="515"/>
      <c r="BJ723" s="514"/>
      <c r="BK723" s="177"/>
      <c r="BL723" s="177"/>
      <c r="BM723" s="515"/>
      <c r="BN723" s="514"/>
      <c r="BO723" s="178"/>
      <c r="BP723" s="178"/>
      <c r="BQ723" s="515"/>
      <c r="BR723" s="646"/>
      <c r="BS723" s="863">
        <v>1.4999999999999999E-2</v>
      </c>
      <c r="BT723" s="863">
        <v>1.4999999999999999E-2</v>
      </c>
      <c r="BU723" s="864">
        <v>1.4999999999999999E-2</v>
      </c>
      <c r="BV723" s="865">
        <v>1.4999999999999999E-2</v>
      </c>
      <c r="BW723" s="863">
        <v>1.4999999999999999E-2</v>
      </c>
      <c r="BX723" s="863">
        <v>1.4999999999999999E-2</v>
      </c>
      <c r="BY723" s="864">
        <v>1.4999999999999999E-2</v>
      </c>
      <c r="BZ723" s="863">
        <v>1.4999999999999999E-2</v>
      </c>
      <c r="CA723" s="863">
        <v>1.4999999999999999E-2</v>
      </c>
      <c r="CB723" s="863">
        <v>1.4999999999999999E-2</v>
      </c>
      <c r="CC723" s="864">
        <v>1.4999999999999999E-2</v>
      </c>
      <c r="CD723" s="178"/>
      <c r="CE723" s="178"/>
      <c r="CF723" s="178"/>
      <c r="CG723" s="583"/>
      <c r="CH723" s="178"/>
      <c r="CI723" s="178"/>
      <c r="CJ723" s="178"/>
      <c r="CK723" s="178"/>
      <c r="CL723" s="178"/>
      <c r="CM723" s="178"/>
      <c r="CN723" s="178"/>
      <c r="CO723" s="178"/>
      <c r="CP723" s="178"/>
      <c r="CQ723" s="178"/>
      <c r="CR723" s="178"/>
      <c r="CS723" s="178"/>
      <c r="CT723" s="178"/>
      <c r="CU723" s="178"/>
      <c r="CV723" s="178"/>
      <c r="CW723" s="178"/>
      <c r="CX723" s="178"/>
      <c r="CY723" s="178"/>
      <c r="CZ723" s="178"/>
      <c r="DA723" s="178"/>
      <c r="DB723" s="178"/>
      <c r="DC723" s="178"/>
      <c r="DD723" s="178"/>
      <c r="DE723" s="178"/>
      <c r="DF723" s="178"/>
      <c r="DG723" s="178"/>
      <c r="DH723" s="178"/>
      <c r="DI723" s="583"/>
      <c r="DJ723" s="1142"/>
      <c r="DK723" s="177"/>
      <c r="DL723" s="177"/>
      <c r="DM723" s="177"/>
      <c r="DN723" s="177"/>
      <c r="DO723" s="177"/>
      <c r="DP723" s="177"/>
      <c r="DQ723" s="514"/>
      <c r="DR723" s="177"/>
      <c r="DS723" s="177"/>
      <c r="DT723" s="177"/>
      <c r="DU723" s="177"/>
      <c r="DV723" s="177"/>
      <c r="DW723" s="177"/>
      <c r="DX723" s="177"/>
      <c r="DY723" s="177"/>
      <c r="DZ723" s="177"/>
      <c r="EA723" s="177"/>
      <c r="EB723" s="178"/>
      <c r="EC723" s="905"/>
      <c r="ED723" s="905"/>
      <c r="EE723" s="905"/>
      <c r="EF723" s="905"/>
      <c r="EG723" s="178"/>
      <c r="EH723" s="178"/>
      <c r="EI723" s="178"/>
      <c r="EJ723" s="583"/>
      <c r="EK723" s="224"/>
      <c r="EL723" s="224"/>
      <c r="EM723" s="224"/>
      <c r="EN723" s="224"/>
      <c r="EO723" s="224"/>
      <c r="EP723" s="224"/>
      <c r="EQ723" s="224"/>
      <c r="ER723" s="224"/>
      <c r="ES723" s="224"/>
      <c r="ET723" s="224"/>
      <c r="EU723" s="224"/>
      <c r="EV723" s="224"/>
      <c r="EW723" s="224"/>
      <c r="EX723" s="224"/>
      <c r="EY723" s="224"/>
      <c r="EZ723" s="224"/>
      <c r="FA723" s="224"/>
      <c r="FB723" s="224"/>
      <c r="FC723" s="224"/>
      <c r="FD723" s="224"/>
      <c r="FE723" s="224"/>
      <c r="FF723" s="224"/>
      <c r="FG723" s="224"/>
      <c r="FH723" s="224"/>
      <c r="FI723" s="224"/>
      <c r="FJ723" s="224"/>
      <c r="FK723" s="224"/>
      <c r="FL723" s="224"/>
      <c r="FM723" s="224"/>
      <c r="FN723" s="224"/>
      <c r="FO723" s="224"/>
      <c r="FP723" s="224"/>
      <c r="FQ723" s="224"/>
      <c r="FR723" s="224"/>
      <c r="FS723" s="224"/>
      <c r="FT723" s="224"/>
      <c r="FU723" s="224"/>
      <c r="FV723" s="224"/>
      <c r="FW723" s="224"/>
      <c r="FX723" s="224"/>
      <c r="FY723" s="224"/>
      <c r="FZ723" s="224"/>
      <c r="GA723" s="224"/>
      <c r="GB723" s="224"/>
      <c r="GC723" s="224"/>
      <c r="GD723" s="224"/>
      <c r="GE723" s="224"/>
      <c r="GF723" s="224"/>
      <c r="GG723" s="224"/>
      <c r="GH723" s="224"/>
      <c r="GI723" s="224"/>
      <c r="GJ723" s="224"/>
      <c r="GK723" s="224"/>
      <c r="GL723" s="224"/>
      <c r="GM723" s="224"/>
      <c r="GN723" s="224"/>
      <c r="GO723" s="224"/>
      <c r="GP723" s="224"/>
      <c r="GQ723" s="224"/>
      <c r="GR723" s="224"/>
      <c r="GS723" s="224"/>
      <c r="GT723" s="224"/>
      <c r="GU723" s="224"/>
      <c r="GV723" s="224"/>
      <c r="GW723" s="224"/>
      <c r="GX723" s="224"/>
      <c r="GY723" s="224"/>
      <c r="GZ723" s="224"/>
      <c r="HA723" s="224"/>
      <c r="HB723" s="224"/>
      <c r="HC723" s="224"/>
      <c r="HD723" s="224"/>
      <c r="HE723" s="224"/>
      <c r="HF723" s="224"/>
      <c r="HG723" s="224"/>
      <c r="HH723" s="224"/>
      <c r="HI723" s="224"/>
      <c r="HJ723" s="224"/>
      <c r="HK723" s="224"/>
      <c r="HL723" s="224"/>
      <c r="HM723" s="224"/>
      <c r="HN723" s="224"/>
      <c r="HO723" s="224"/>
      <c r="HP723" s="224"/>
      <c r="HQ723" s="224"/>
      <c r="HR723" s="224"/>
      <c r="HS723" s="224"/>
      <c r="HT723" s="224"/>
      <c r="HU723" s="224"/>
      <c r="HV723" s="224"/>
      <c r="HW723" s="224"/>
    </row>
    <row r="724" spans="1:231" s="48" customFormat="1" ht="13.5" hidden="1" customHeight="1" outlineLevel="1">
      <c r="A724" s="17"/>
      <c r="B724"/>
      <c r="C724"/>
      <c r="D724"/>
      <c r="E724"/>
      <c r="F724"/>
      <c r="G724"/>
      <c r="H724" s="17"/>
      <c r="I724" s="1118" t="s">
        <v>77</v>
      </c>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87"/>
      <c r="AU724" s="118"/>
      <c r="AV724" s="118"/>
      <c r="AW724" s="365"/>
      <c r="AX724" s="387"/>
      <c r="AY724" s="118"/>
      <c r="AZ724" s="118"/>
      <c r="BA724" s="365"/>
      <c r="BB724" s="387"/>
      <c r="BC724" s="118"/>
      <c r="BD724" s="118"/>
      <c r="BE724" s="365"/>
      <c r="BF724" s="387"/>
      <c r="BG724" s="118"/>
      <c r="BH724" s="118"/>
      <c r="BI724" s="365"/>
      <c r="BJ724" s="387"/>
      <c r="BK724" s="118"/>
      <c r="BL724" s="118"/>
      <c r="BM724" s="365"/>
      <c r="BN724" s="387"/>
      <c r="BO724" s="113"/>
      <c r="BP724" s="113"/>
      <c r="BQ724" s="365"/>
      <c r="BR724" s="386"/>
      <c r="BS724" s="860">
        <f t="shared" ref="BS724:BZ724" si="1142">BS721+BS725</f>
        <v>7.5000000000000011E-2</v>
      </c>
      <c r="BT724" s="860">
        <f t="shared" si="1142"/>
        <v>7.5000000000000011E-2</v>
      </c>
      <c r="BU724" s="861">
        <f t="shared" si="1142"/>
        <v>7.5000000000000011E-2</v>
      </c>
      <c r="BV724" s="862">
        <f t="shared" si="1142"/>
        <v>5.5E-2</v>
      </c>
      <c r="BW724" s="860">
        <f t="shared" si="1142"/>
        <v>5.5E-2</v>
      </c>
      <c r="BX724" s="860">
        <f t="shared" si="1142"/>
        <v>5.5E-2</v>
      </c>
      <c r="BY724" s="861">
        <f t="shared" si="1142"/>
        <v>5.5E-2</v>
      </c>
      <c r="BZ724" s="860">
        <f t="shared" si="1142"/>
        <v>5.5E-2</v>
      </c>
      <c r="CA724" s="860">
        <f>CA721+CA725</f>
        <v>5.5E-2</v>
      </c>
      <c r="CB724" s="860">
        <f>CB721+CB725</f>
        <v>5.5E-2</v>
      </c>
      <c r="CC724" s="861">
        <f>CC721+CC725</f>
        <v>5.5E-2</v>
      </c>
      <c r="CD724" s="113"/>
      <c r="CE724" s="113"/>
      <c r="CF724" s="113"/>
      <c r="CG724" s="363"/>
      <c r="CH724" s="113"/>
      <c r="CI724" s="113"/>
      <c r="CJ724" s="113"/>
      <c r="CK724" s="113"/>
      <c r="CL724" s="113"/>
      <c r="CM724" s="113"/>
      <c r="CN724" s="113"/>
      <c r="CO724" s="113"/>
      <c r="CP724" s="113"/>
      <c r="CQ724" s="113"/>
      <c r="CR724" s="113"/>
      <c r="CS724" s="113"/>
      <c r="CT724" s="113"/>
      <c r="CU724" s="113"/>
      <c r="CV724" s="113"/>
      <c r="CW724" s="113"/>
      <c r="CX724" s="113"/>
      <c r="CY724" s="113"/>
      <c r="CZ724" s="113"/>
      <c r="DA724" s="113"/>
      <c r="DB724" s="113"/>
      <c r="DC724" s="113"/>
      <c r="DD724" s="113"/>
      <c r="DE724" s="113"/>
      <c r="DF724" s="113"/>
      <c r="DG724" s="113"/>
      <c r="DH724" s="113"/>
      <c r="DI724" s="363"/>
      <c r="DJ724" s="363"/>
      <c r="DK724" s="118"/>
      <c r="DL724" s="118"/>
      <c r="DM724" s="118"/>
      <c r="DN724" s="118"/>
      <c r="DO724" s="118"/>
      <c r="DP724" s="118"/>
      <c r="DQ724" s="387"/>
      <c r="DR724" s="118"/>
      <c r="DS724" s="118"/>
      <c r="DT724" s="118"/>
      <c r="DU724" s="118"/>
      <c r="DV724" s="118"/>
      <c r="DW724" s="118"/>
      <c r="DX724" s="118"/>
      <c r="DY724" s="118"/>
      <c r="DZ724" s="118"/>
      <c r="EA724" s="118"/>
      <c r="EB724" s="113"/>
      <c r="EC724" s="260"/>
      <c r="ED724" s="260"/>
      <c r="EE724" s="260"/>
      <c r="EF724" s="260"/>
      <c r="EG724" s="113"/>
      <c r="EH724" s="113"/>
      <c r="EI724" s="113"/>
      <c r="EJ724" s="363"/>
      <c r="EK724" s="216"/>
      <c r="EL724" s="216"/>
      <c r="EM724" s="216"/>
      <c r="EN724" s="216"/>
      <c r="EO724" s="216"/>
      <c r="EP724" s="216"/>
      <c r="EQ724" s="216"/>
      <c r="ER724" s="216"/>
      <c r="ES724" s="216"/>
      <c r="ET724" s="216"/>
      <c r="EU724" s="216"/>
      <c r="EV724" s="216"/>
      <c r="EW724" s="216"/>
      <c r="EX724" s="216"/>
      <c r="EY724" s="216"/>
      <c r="EZ724" s="216"/>
      <c r="FA724" s="216"/>
      <c r="FB724" s="216"/>
      <c r="FC724" s="216"/>
      <c r="FD724" s="216"/>
      <c r="FE724" s="216"/>
      <c r="FF724" s="216"/>
      <c r="FG724" s="216"/>
      <c r="FH724" s="216"/>
      <c r="FI724" s="216"/>
      <c r="FJ724" s="216"/>
      <c r="FK724" s="216"/>
      <c r="FL724" s="216"/>
      <c r="FM724" s="216"/>
      <c r="FN724" s="216"/>
      <c r="FO724" s="216"/>
      <c r="FP724" s="216"/>
      <c r="FQ724" s="216"/>
      <c r="FR724" s="216"/>
      <c r="FS724" s="216"/>
      <c r="FT724" s="216"/>
      <c r="FU724" s="216"/>
      <c r="FV724" s="216"/>
      <c r="FW724" s="216"/>
      <c r="FX724" s="216"/>
      <c r="FY724" s="216"/>
      <c r="FZ724" s="216"/>
      <c r="GA724" s="216"/>
      <c r="GB724" s="216"/>
      <c r="GC724" s="216"/>
      <c r="GD724" s="216"/>
      <c r="GE724" s="216"/>
      <c r="GF724" s="216"/>
      <c r="GG724" s="216"/>
      <c r="GH724" s="216"/>
      <c r="GI724" s="216"/>
      <c r="GJ724" s="216"/>
      <c r="GK724" s="216"/>
      <c r="GL724" s="216"/>
      <c r="GM724" s="216"/>
      <c r="GN724" s="216"/>
      <c r="GO724" s="216"/>
      <c r="GP724" s="216"/>
      <c r="GQ724" s="216"/>
      <c r="GR724" s="216"/>
      <c r="GS724" s="216"/>
      <c r="GT724" s="216"/>
      <c r="GU724" s="216"/>
      <c r="GV724" s="216"/>
      <c r="GW724" s="216"/>
      <c r="GX724" s="216"/>
      <c r="GY724" s="216"/>
      <c r="GZ724" s="216"/>
      <c r="HA724" s="216"/>
      <c r="HB724" s="216"/>
      <c r="HC724" s="216"/>
      <c r="HD724" s="216"/>
      <c r="HE724" s="216"/>
      <c r="HF724" s="216"/>
      <c r="HG724" s="216"/>
      <c r="HH724" s="216"/>
      <c r="HI724" s="216"/>
      <c r="HJ724" s="216"/>
      <c r="HK724" s="216"/>
      <c r="HL724" s="216"/>
      <c r="HM724" s="216"/>
      <c r="HN724" s="216"/>
      <c r="HO724" s="216"/>
      <c r="HP724" s="216"/>
      <c r="HQ724" s="216"/>
      <c r="HR724" s="216"/>
      <c r="HS724" s="216"/>
      <c r="HT724" s="216"/>
      <c r="HU724" s="216"/>
      <c r="HV724" s="216"/>
      <c r="HW724" s="216"/>
    </row>
    <row r="725" spans="1:231" s="51" customFormat="1" ht="13.5" hidden="1" customHeight="1" outlineLevel="1">
      <c r="A725" s="49"/>
      <c r="B725"/>
      <c r="C725"/>
      <c r="D725"/>
      <c r="E725"/>
      <c r="F725"/>
      <c r="G725"/>
      <c r="H725" s="49"/>
      <c r="I725" s="1119" t="s">
        <v>137</v>
      </c>
      <c r="J725" s="50"/>
      <c r="K725" s="50"/>
      <c r="L725" s="50"/>
      <c r="M725" s="50"/>
      <c r="N725" s="50"/>
      <c r="O725" s="50"/>
      <c r="P725" s="50"/>
      <c r="Q725" s="50"/>
      <c r="R725" s="50"/>
      <c r="S725" s="50"/>
      <c r="T725" s="50"/>
      <c r="U725" s="50"/>
      <c r="V725" s="50"/>
      <c r="W725" s="50"/>
      <c r="X725" s="50"/>
      <c r="Y725" s="50"/>
      <c r="Z725" s="50"/>
      <c r="AA725" s="50"/>
      <c r="AB725" s="50"/>
      <c r="AC725" s="50"/>
      <c r="AD725" s="50"/>
      <c r="AE725" s="50"/>
      <c r="AF725" s="50"/>
      <c r="AG725" s="50"/>
      <c r="AH725" s="50"/>
      <c r="AI725" s="50"/>
      <c r="AJ725" s="50"/>
      <c r="AK725" s="50"/>
      <c r="AL725" s="50"/>
      <c r="AM725" s="50"/>
      <c r="AN725" s="50"/>
      <c r="AO725" s="50"/>
      <c r="AP725" s="50"/>
      <c r="AQ725" s="50"/>
      <c r="AR725" s="50"/>
      <c r="AS725" s="50"/>
      <c r="AT725" s="514"/>
      <c r="AU725" s="177"/>
      <c r="AV725" s="177"/>
      <c r="AW725" s="515"/>
      <c r="AX725" s="514"/>
      <c r="AY725" s="177"/>
      <c r="AZ725" s="177"/>
      <c r="BA725" s="515"/>
      <c r="BB725" s="514"/>
      <c r="BC725" s="177"/>
      <c r="BD725" s="177"/>
      <c r="BE725" s="515"/>
      <c r="BF725" s="514"/>
      <c r="BG725" s="177"/>
      <c r="BH725" s="177"/>
      <c r="BI725" s="515"/>
      <c r="BJ725" s="514"/>
      <c r="BK725" s="177"/>
      <c r="BL725" s="177"/>
      <c r="BM725" s="515"/>
      <c r="BN725" s="514"/>
      <c r="BO725" s="178"/>
      <c r="BP725" s="178"/>
      <c r="BQ725" s="515"/>
      <c r="BR725" s="646"/>
      <c r="BS725" s="863">
        <v>-2.5000000000000001E-2</v>
      </c>
      <c r="BT725" s="863">
        <v>-2.5000000000000001E-2</v>
      </c>
      <c r="BU725" s="864">
        <v>-2.5000000000000001E-2</v>
      </c>
      <c r="BV725" s="865">
        <v>-2.5000000000000001E-2</v>
      </c>
      <c r="BW725" s="863">
        <v>-2.5000000000000001E-2</v>
      </c>
      <c r="BX725" s="863">
        <v>-2.5000000000000001E-2</v>
      </c>
      <c r="BY725" s="864">
        <v>-2.5000000000000001E-2</v>
      </c>
      <c r="BZ725" s="863">
        <v>-2.5000000000000001E-2</v>
      </c>
      <c r="CA725" s="863">
        <v>-2.5000000000000001E-2</v>
      </c>
      <c r="CB725" s="863">
        <v>-2.5000000000000001E-2</v>
      </c>
      <c r="CC725" s="864">
        <v>-2.5000000000000001E-2</v>
      </c>
      <c r="CD725" s="178"/>
      <c r="CE725" s="178"/>
      <c r="CF725" s="178"/>
      <c r="CG725" s="583"/>
      <c r="CH725" s="178"/>
      <c r="CI725" s="178"/>
      <c r="CJ725" s="178"/>
      <c r="CK725" s="178"/>
      <c r="CL725" s="178"/>
      <c r="CM725" s="178"/>
      <c r="CN725" s="178"/>
      <c r="CO725" s="178"/>
      <c r="CP725" s="178"/>
      <c r="CQ725" s="178"/>
      <c r="CR725" s="178"/>
      <c r="CS725" s="178"/>
      <c r="CT725" s="178"/>
      <c r="CU725" s="178"/>
      <c r="CV725" s="178"/>
      <c r="CW725" s="178"/>
      <c r="CX725" s="178"/>
      <c r="CY725" s="178"/>
      <c r="CZ725" s="178"/>
      <c r="DA725" s="178"/>
      <c r="DB725" s="178"/>
      <c r="DC725" s="178"/>
      <c r="DD725" s="178"/>
      <c r="DE725" s="178"/>
      <c r="DF725" s="178"/>
      <c r="DG725" s="178"/>
      <c r="DH725" s="178"/>
      <c r="DI725" s="583"/>
      <c r="DJ725" s="1142"/>
      <c r="DK725" s="177"/>
      <c r="DL725" s="177"/>
      <c r="DM725" s="177"/>
      <c r="DN725" s="177"/>
      <c r="DO725" s="177"/>
      <c r="DP725" s="177"/>
      <c r="DQ725" s="514"/>
      <c r="DR725" s="177"/>
      <c r="DS725" s="177"/>
      <c r="DT725" s="177"/>
      <c r="DU725" s="177"/>
      <c r="DV725" s="177"/>
      <c r="DW725" s="177"/>
      <c r="DX725" s="177"/>
      <c r="DY725" s="177"/>
      <c r="DZ725" s="177"/>
      <c r="EA725" s="177"/>
      <c r="EB725" s="178"/>
      <c r="EC725" s="905"/>
      <c r="ED725" s="905"/>
      <c r="EE725" s="905"/>
      <c r="EF725" s="905"/>
      <c r="EG725" s="178"/>
      <c r="EH725" s="178"/>
      <c r="EI725" s="178"/>
      <c r="EJ725" s="583"/>
      <c r="EK725" s="224"/>
      <c r="EL725" s="224"/>
      <c r="EM725" s="224"/>
      <c r="EN725" s="224"/>
      <c r="EO725" s="224"/>
      <c r="EP725" s="224"/>
      <c r="EQ725" s="224"/>
      <c r="ER725" s="224"/>
      <c r="ES725" s="224"/>
      <c r="ET725" s="224"/>
      <c r="EU725" s="224"/>
      <c r="EV725" s="224"/>
      <c r="EW725" s="224"/>
      <c r="EX725" s="224"/>
      <c r="EY725" s="224"/>
      <c r="EZ725" s="224"/>
      <c r="FA725" s="224"/>
      <c r="FB725" s="224"/>
      <c r="FC725" s="224"/>
      <c r="FD725" s="224"/>
      <c r="FE725" s="224"/>
      <c r="FF725" s="224"/>
      <c r="FG725" s="224"/>
      <c r="FH725" s="224"/>
      <c r="FI725" s="224"/>
      <c r="FJ725" s="224"/>
      <c r="FK725" s="224"/>
      <c r="FL725" s="224"/>
      <c r="FM725" s="224"/>
      <c r="FN725" s="224"/>
      <c r="FO725" s="224"/>
      <c r="FP725" s="224"/>
      <c r="FQ725" s="224"/>
      <c r="FR725" s="224"/>
      <c r="FS725" s="224"/>
      <c r="FT725" s="224"/>
      <c r="FU725" s="224"/>
      <c r="FV725" s="224"/>
      <c r="FW725" s="224"/>
      <c r="FX725" s="224"/>
      <c r="FY725" s="224"/>
      <c r="FZ725" s="224"/>
      <c r="GA725" s="224"/>
      <c r="GB725" s="224"/>
      <c r="GC725" s="224"/>
      <c r="GD725" s="224"/>
      <c r="GE725" s="224"/>
      <c r="GF725" s="224"/>
      <c r="GG725" s="224"/>
      <c r="GH725" s="224"/>
      <c r="GI725" s="224"/>
      <c r="GJ725" s="224"/>
      <c r="GK725" s="224"/>
      <c r="GL725" s="224"/>
      <c r="GM725" s="224"/>
      <c r="GN725" s="224"/>
      <c r="GO725" s="224"/>
      <c r="GP725" s="224"/>
      <c r="GQ725" s="224"/>
      <c r="GR725" s="224"/>
      <c r="GS725" s="224"/>
      <c r="GT725" s="224"/>
      <c r="GU725" s="224"/>
      <c r="GV725" s="224"/>
      <c r="GW725" s="224"/>
      <c r="GX725" s="224"/>
      <c r="GY725" s="224"/>
      <c r="GZ725" s="224"/>
      <c r="HA725" s="224"/>
      <c r="HB725" s="224"/>
      <c r="HC725" s="224"/>
      <c r="HD725" s="224"/>
      <c r="HE725" s="224"/>
      <c r="HF725" s="224"/>
      <c r="HG725" s="224"/>
      <c r="HH725" s="224"/>
      <c r="HI725" s="224"/>
      <c r="HJ725" s="224"/>
      <c r="HK725" s="224"/>
      <c r="HL725" s="224"/>
      <c r="HM725" s="224"/>
      <c r="HN725" s="224"/>
      <c r="HO725" s="224"/>
      <c r="HP725" s="224"/>
      <c r="HQ725" s="224"/>
      <c r="HR725" s="224"/>
      <c r="HS725" s="224"/>
      <c r="HT725" s="224"/>
      <c r="HU725" s="224"/>
      <c r="HV725" s="224"/>
      <c r="HW725" s="224"/>
    </row>
    <row r="726" spans="1:231" s="51" customFormat="1" ht="13.5" hidden="1" customHeight="1" outlineLevel="1">
      <c r="A726" s="49"/>
      <c r="B726"/>
      <c r="C726"/>
      <c r="D726"/>
      <c r="E726"/>
      <c r="F726"/>
      <c r="G726"/>
      <c r="H726" s="49"/>
      <c r="I726" s="1119"/>
      <c r="J726" s="50"/>
      <c r="K726" s="50"/>
      <c r="L726" s="50"/>
      <c r="M726" s="50"/>
      <c r="N726" s="50"/>
      <c r="O726" s="50"/>
      <c r="P726" s="50"/>
      <c r="Q726" s="50"/>
      <c r="R726" s="50"/>
      <c r="S726" s="50"/>
      <c r="T726" s="50"/>
      <c r="U726" s="50"/>
      <c r="V726" s="50"/>
      <c r="W726" s="50"/>
      <c r="X726" s="50"/>
      <c r="Y726" s="50"/>
      <c r="Z726" s="50"/>
      <c r="AA726" s="50"/>
      <c r="AB726" s="50"/>
      <c r="AC726" s="50"/>
      <c r="AD726" s="50"/>
      <c r="AE726" s="50"/>
      <c r="AF726" s="50"/>
      <c r="AG726" s="50"/>
      <c r="AH726" s="50"/>
      <c r="AI726" s="50"/>
      <c r="AJ726" s="50"/>
      <c r="AK726" s="50"/>
      <c r="AL726" s="50"/>
      <c r="AM726" s="50"/>
      <c r="AN726" s="50"/>
      <c r="AO726" s="50"/>
      <c r="AP726" s="50"/>
      <c r="AQ726" s="50"/>
      <c r="AR726" s="50"/>
      <c r="AS726" s="50"/>
      <c r="AT726" s="514"/>
      <c r="AU726" s="177"/>
      <c r="AV726" s="177"/>
      <c r="AW726" s="515"/>
      <c r="AX726" s="514"/>
      <c r="AY726" s="177"/>
      <c r="AZ726" s="177"/>
      <c r="BA726" s="515"/>
      <c r="BB726" s="514"/>
      <c r="BC726" s="177"/>
      <c r="BD726" s="177"/>
      <c r="BE726" s="515"/>
      <c r="BF726" s="514"/>
      <c r="BG726" s="177"/>
      <c r="BH726" s="177"/>
      <c r="BI726" s="515"/>
      <c r="BJ726" s="514"/>
      <c r="BK726" s="177"/>
      <c r="BL726" s="177"/>
      <c r="BM726" s="515"/>
      <c r="BN726" s="514"/>
      <c r="BO726" s="178"/>
      <c r="BP726" s="178"/>
      <c r="BQ726" s="515"/>
      <c r="BR726" s="646"/>
      <c r="BS726" s="863"/>
      <c r="BT726" s="863"/>
      <c r="BU726" s="864"/>
      <c r="BV726" s="865"/>
      <c r="BW726" s="863"/>
      <c r="BX726" s="863"/>
      <c r="BY726" s="864"/>
      <c r="BZ726" s="863"/>
      <c r="CA726" s="863"/>
      <c r="CB726" s="863"/>
      <c r="CC726" s="864"/>
      <c r="CD726" s="178"/>
      <c r="CE726" s="178"/>
      <c r="CF726" s="178"/>
      <c r="CG726" s="583"/>
      <c r="CH726" s="178"/>
      <c r="CI726" s="178"/>
      <c r="CJ726" s="178"/>
      <c r="CK726" s="178"/>
      <c r="CL726" s="178"/>
      <c r="CM726" s="178"/>
      <c r="CN726" s="178"/>
      <c r="CO726" s="178"/>
      <c r="CP726" s="178"/>
      <c r="CQ726" s="178"/>
      <c r="CR726" s="178"/>
      <c r="CS726" s="178"/>
      <c r="CT726" s="178"/>
      <c r="CU726" s="178"/>
      <c r="CV726" s="178"/>
      <c r="CW726" s="178"/>
      <c r="CX726" s="178"/>
      <c r="CY726" s="178"/>
      <c r="CZ726" s="178"/>
      <c r="DA726" s="178"/>
      <c r="DB726" s="178"/>
      <c r="DC726" s="178"/>
      <c r="DD726" s="178"/>
      <c r="DE726" s="178"/>
      <c r="DF726" s="178"/>
      <c r="DG726" s="178"/>
      <c r="DH726" s="178"/>
      <c r="DI726" s="583"/>
      <c r="DJ726" s="1142"/>
      <c r="DK726" s="177"/>
      <c r="DL726" s="177"/>
      <c r="DM726" s="177"/>
      <c r="DN726" s="177"/>
      <c r="DO726" s="177"/>
      <c r="DP726" s="177"/>
      <c r="DQ726" s="514"/>
      <c r="DR726" s="177"/>
      <c r="DS726" s="177"/>
      <c r="DT726" s="177"/>
      <c r="DU726" s="177"/>
      <c r="DV726" s="177"/>
      <c r="DW726" s="177"/>
      <c r="DX726" s="177"/>
      <c r="DY726" s="177"/>
      <c r="DZ726" s="177"/>
      <c r="EA726" s="177"/>
      <c r="EB726" s="178"/>
      <c r="EC726" s="905"/>
      <c r="ED726" s="905"/>
      <c r="EE726" s="905"/>
      <c r="EF726" s="905"/>
      <c r="EG726" s="178"/>
      <c r="EH726" s="178"/>
      <c r="EI726" s="178"/>
      <c r="EJ726" s="583"/>
      <c r="EK726" s="224"/>
      <c r="EL726" s="224"/>
      <c r="EM726" s="224"/>
      <c r="EN726" s="224"/>
      <c r="EO726" s="224"/>
      <c r="EP726" s="224"/>
      <c r="EQ726" s="224"/>
      <c r="ER726" s="224"/>
      <c r="ES726" s="224"/>
      <c r="ET726" s="224"/>
      <c r="EU726" s="224"/>
      <c r="EV726" s="224"/>
      <c r="EW726" s="224"/>
      <c r="EX726" s="224"/>
      <c r="EY726" s="224"/>
      <c r="EZ726" s="224"/>
      <c r="FA726" s="224"/>
      <c r="FB726" s="224"/>
      <c r="FC726" s="224"/>
      <c r="FD726" s="224"/>
      <c r="FE726" s="224"/>
      <c r="FF726" s="224"/>
      <c r="FG726" s="224"/>
      <c r="FH726" s="224"/>
      <c r="FI726" s="224"/>
      <c r="FJ726" s="224"/>
      <c r="FK726" s="224"/>
      <c r="FL726" s="224"/>
      <c r="FM726" s="224"/>
      <c r="FN726" s="224"/>
      <c r="FO726" s="224"/>
      <c r="FP726" s="224"/>
      <c r="FQ726" s="224"/>
      <c r="FR726" s="224"/>
      <c r="FS726" s="224"/>
      <c r="FT726" s="224"/>
      <c r="FU726" s="224"/>
      <c r="FV726" s="224"/>
      <c r="FW726" s="224"/>
      <c r="FX726" s="224"/>
      <c r="FY726" s="224"/>
      <c r="FZ726" s="224"/>
      <c r="GA726" s="224"/>
      <c r="GB726" s="224"/>
      <c r="GC726" s="224"/>
      <c r="GD726" s="224"/>
      <c r="GE726" s="224"/>
      <c r="GF726" s="224"/>
      <c r="GG726" s="224"/>
      <c r="GH726" s="224"/>
      <c r="GI726" s="224"/>
      <c r="GJ726" s="224"/>
      <c r="GK726" s="224"/>
      <c r="GL726" s="224"/>
      <c r="GM726" s="224"/>
      <c r="GN726" s="224"/>
      <c r="GO726" s="224"/>
      <c r="GP726" s="224"/>
      <c r="GQ726" s="224"/>
      <c r="GR726" s="224"/>
      <c r="GS726" s="224"/>
      <c r="GT726" s="224"/>
      <c r="GU726" s="224"/>
      <c r="GV726" s="224"/>
      <c r="GW726" s="224"/>
      <c r="GX726" s="224"/>
      <c r="GY726" s="224"/>
      <c r="GZ726" s="224"/>
      <c r="HA726" s="224"/>
      <c r="HB726" s="224"/>
      <c r="HC726" s="224"/>
      <c r="HD726" s="224"/>
      <c r="HE726" s="224"/>
      <c r="HF726" s="224"/>
      <c r="HG726" s="224"/>
      <c r="HH726" s="224"/>
      <c r="HI726" s="224"/>
      <c r="HJ726" s="224"/>
      <c r="HK726" s="224"/>
      <c r="HL726" s="224"/>
      <c r="HM726" s="224"/>
      <c r="HN726" s="224"/>
      <c r="HO726" s="224"/>
      <c r="HP726" s="224"/>
      <c r="HQ726" s="224"/>
      <c r="HR726" s="224"/>
      <c r="HS726" s="224"/>
      <c r="HT726" s="224"/>
      <c r="HU726" s="224"/>
      <c r="HV726" s="224"/>
      <c r="HW726" s="224"/>
    </row>
    <row r="727" spans="1:231" s="51" customFormat="1" ht="13.5" hidden="1" customHeight="1" outlineLevel="1">
      <c r="A727" s="49"/>
      <c r="B727"/>
      <c r="C727"/>
      <c r="D727"/>
      <c r="E727"/>
      <c r="F727"/>
      <c r="G727"/>
      <c r="H727" s="49"/>
      <c r="I727" s="1122"/>
      <c r="J727" s="50"/>
      <c r="K727" s="50"/>
      <c r="L727" s="50"/>
      <c r="M727" s="50"/>
      <c r="N727" s="50"/>
      <c r="O727" s="50"/>
      <c r="P727" s="50"/>
      <c r="Q727" s="50"/>
      <c r="R727" s="50"/>
      <c r="S727" s="50"/>
      <c r="T727" s="50"/>
      <c r="U727" s="50"/>
      <c r="V727" s="50"/>
      <c r="W727" s="50"/>
      <c r="X727" s="50"/>
      <c r="Y727" s="50"/>
      <c r="Z727" s="50"/>
      <c r="AA727" s="50"/>
      <c r="AB727" s="50"/>
      <c r="AC727" s="50"/>
      <c r="AD727" s="50"/>
      <c r="AE727" s="50"/>
      <c r="AF727" s="50"/>
      <c r="AG727" s="50"/>
      <c r="AH727" s="50"/>
      <c r="AI727" s="50"/>
      <c r="AJ727" s="50"/>
      <c r="AK727" s="50"/>
      <c r="AL727" s="50"/>
      <c r="AM727" s="50"/>
      <c r="AN727" s="50"/>
      <c r="AO727" s="50"/>
      <c r="AP727" s="50"/>
      <c r="AQ727" s="50"/>
      <c r="AR727" s="50"/>
      <c r="AS727" s="50"/>
      <c r="AT727" s="514"/>
      <c r="AU727" s="177"/>
      <c r="AV727" s="177"/>
      <c r="AW727" s="515"/>
      <c r="AX727" s="514"/>
      <c r="AY727" s="177"/>
      <c r="AZ727" s="177"/>
      <c r="BA727" s="515"/>
      <c r="BB727" s="113"/>
      <c r="BC727" s="113"/>
      <c r="BD727" s="113"/>
      <c r="BE727" s="363"/>
      <c r="BF727" s="386"/>
      <c r="BG727" s="113"/>
      <c r="BH727" s="113"/>
      <c r="BI727" s="363"/>
      <c r="BJ727" s="386"/>
      <c r="BK727" s="113"/>
      <c r="BL727" s="113"/>
      <c r="BM727" s="363"/>
      <c r="BN727" s="386"/>
      <c r="BO727" s="113"/>
      <c r="BP727" s="113"/>
      <c r="BQ727" s="363"/>
      <c r="BR727" s="646"/>
      <c r="BS727" s="863"/>
      <c r="BT727" s="863"/>
      <c r="BU727" s="864"/>
      <c r="BV727" s="865"/>
      <c r="BW727" s="863"/>
      <c r="BX727" s="863"/>
      <c r="BY727" s="864"/>
      <c r="BZ727" s="863"/>
      <c r="CA727" s="863"/>
      <c r="CB727" s="863"/>
      <c r="CC727" s="864"/>
      <c r="CD727" s="178"/>
      <c r="CE727" s="178"/>
      <c r="CF727" s="178"/>
      <c r="CG727" s="583"/>
      <c r="CH727" s="178"/>
      <c r="CI727" s="178"/>
      <c r="CJ727" s="178"/>
      <c r="CK727" s="178"/>
      <c r="CL727" s="178"/>
      <c r="CM727" s="178"/>
      <c r="CN727" s="178"/>
      <c r="CO727" s="178"/>
      <c r="CP727" s="178"/>
      <c r="CQ727" s="178"/>
      <c r="CR727" s="178"/>
      <c r="CS727" s="178"/>
      <c r="CT727" s="178"/>
      <c r="CU727" s="178"/>
      <c r="CV727" s="178"/>
      <c r="CW727" s="178"/>
      <c r="CX727" s="178"/>
      <c r="CY727" s="178"/>
      <c r="CZ727" s="178"/>
      <c r="DA727" s="178"/>
      <c r="DB727" s="178"/>
      <c r="DC727" s="178"/>
      <c r="DD727" s="178"/>
      <c r="DE727" s="178"/>
      <c r="DF727" s="178"/>
      <c r="DG727" s="178"/>
      <c r="DH727" s="178"/>
      <c r="DI727" s="583"/>
      <c r="DJ727" s="1142"/>
      <c r="DK727" s="177"/>
      <c r="DL727" s="177"/>
      <c r="DM727" s="177"/>
      <c r="DN727" s="177"/>
      <c r="DO727" s="177"/>
      <c r="DP727" s="177"/>
      <c r="DQ727" s="514"/>
      <c r="DR727" s="177"/>
      <c r="DS727" s="177"/>
      <c r="DT727" s="177"/>
      <c r="DU727" s="177"/>
      <c r="DV727" s="177"/>
      <c r="DW727" s="177"/>
      <c r="DX727" s="177"/>
      <c r="DY727" s="177"/>
      <c r="DZ727" s="177"/>
      <c r="EA727" s="177"/>
      <c r="EB727" s="178"/>
      <c r="EC727" s="905"/>
      <c r="ED727" s="905"/>
      <c r="EE727" s="905"/>
      <c r="EF727" s="905"/>
      <c r="EG727" s="178"/>
      <c r="EH727" s="178"/>
      <c r="EI727" s="178"/>
      <c r="EJ727" s="583"/>
      <c r="EK727" s="224"/>
      <c r="EL727" s="224"/>
      <c r="EM727" s="224"/>
      <c r="EN727" s="224"/>
      <c r="EO727" s="224"/>
      <c r="EP727" s="224"/>
      <c r="EQ727" s="224"/>
      <c r="ER727" s="224"/>
      <c r="ES727" s="224"/>
      <c r="ET727" s="224"/>
      <c r="EU727" s="224"/>
      <c r="EV727" s="224"/>
      <c r="EW727" s="224"/>
      <c r="EX727" s="224"/>
      <c r="EY727" s="224"/>
      <c r="EZ727" s="224"/>
      <c r="FA727" s="224"/>
      <c r="FB727" s="224"/>
      <c r="FC727" s="224"/>
      <c r="FD727" s="224"/>
      <c r="FE727" s="224"/>
      <c r="FF727" s="224"/>
      <c r="FG727" s="224"/>
      <c r="FH727" s="224"/>
      <c r="FI727" s="224"/>
      <c r="FJ727" s="224"/>
      <c r="FK727" s="224"/>
      <c r="FL727" s="224"/>
      <c r="FM727" s="224"/>
      <c r="FN727" s="224"/>
      <c r="FO727" s="224"/>
      <c r="FP727" s="224"/>
      <c r="FQ727" s="224"/>
      <c r="FR727" s="224"/>
      <c r="FS727" s="224"/>
      <c r="FT727" s="224"/>
      <c r="FU727" s="224"/>
      <c r="FV727" s="224"/>
      <c r="FW727" s="224"/>
      <c r="FX727" s="224"/>
      <c r="FY727" s="224"/>
      <c r="FZ727" s="224"/>
      <c r="GA727" s="224"/>
      <c r="GB727" s="224"/>
      <c r="GC727" s="224"/>
      <c r="GD727" s="224"/>
      <c r="GE727" s="224"/>
      <c r="GF727" s="224"/>
      <c r="GG727" s="224"/>
      <c r="GH727" s="224"/>
      <c r="GI727" s="224"/>
      <c r="GJ727" s="224"/>
      <c r="GK727" s="224"/>
      <c r="GL727" s="224"/>
      <c r="GM727" s="224"/>
      <c r="GN727" s="224"/>
      <c r="GO727" s="224"/>
      <c r="GP727" s="224"/>
      <c r="GQ727" s="224"/>
      <c r="GR727" s="224"/>
      <c r="GS727" s="224"/>
      <c r="GT727" s="224"/>
      <c r="GU727" s="224"/>
      <c r="GV727" s="224"/>
      <c r="GW727" s="224"/>
      <c r="GX727" s="224"/>
      <c r="GY727" s="224"/>
      <c r="GZ727" s="224"/>
      <c r="HA727" s="224"/>
      <c r="HB727" s="224"/>
      <c r="HC727" s="224"/>
      <c r="HD727" s="224"/>
      <c r="HE727" s="224"/>
      <c r="HF727" s="224"/>
      <c r="HG727" s="224"/>
      <c r="HH727" s="224"/>
      <c r="HI727" s="224"/>
      <c r="HJ727" s="224"/>
      <c r="HK727" s="224"/>
      <c r="HL727" s="224"/>
      <c r="HM727" s="224"/>
      <c r="HN727" s="224"/>
      <c r="HO727" s="224"/>
      <c r="HP727" s="224"/>
      <c r="HQ727" s="224"/>
      <c r="HR727" s="224"/>
      <c r="HS727" s="224"/>
      <c r="HT727" s="224"/>
      <c r="HU727" s="224"/>
      <c r="HV727" s="224"/>
      <c r="HW727" s="224"/>
    </row>
    <row r="728" spans="1:231" ht="13.5" hidden="1" customHeight="1" outlineLevel="1">
      <c r="A728" s="4"/>
      <c r="H728" s="4"/>
      <c r="I728" s="1123"/>
      <c r="J728" s="20"/>
      <c r="K728" s="20"/>
      <c r="L728" s="20"/>
      <c r="M728" s="20"/>
      <c r="N728" s="20"/>
      <c r="O728" s="20"/>
      <c r="P728" s="20"/>
      <c r="Q728" s="20"/>
      <c r="R728" s="20"/>
      <c r="S728" s="20"/>
      <c r="T728" s="20"/>
      <c r="U728" s="20"/>
      <c r="V728" s="20"/>
      <c r="W728" s="20"/>
      <c r="X728" s="20"/>
      <c r="Y728" s="20"/>
      <c r="Z728" s="20"/>
      <c r="AA728" s="20"/>
      <c r="AB728" s="20"/>
      <c r="AC728" s="20"/>
      <c r="AD728" s="20"/>
      <c r="AE728" s="20"/>
      <c r="AF728" s="20"/>
      <c r="AG728" s="20"/>
      <c r="AH728" s="20"/>
      <c r="AI728" s="20"/>
      <c r="AJ728" s="20"/>
      <c r="AK728" s="20"/>
      <c r="AL728" s="20"/>
      <c r="AM728" s="20"/>
      <c r="AN728" s="20"/>
      <c r="AO728" s="20"/>
      <c r="AP728" s="20"/>
      <c r="AQ728" s="20"/>
      <c r="AR728" s="20"/>
      <c r="AS728" s="20"/>
      <c r="AT728" s="368"/>
      <c r="AU728" s="20"/>
      <c r="AV728" s="20"/>
      <c r="AW728" s="586"/>
      <c r="AX728" s="368"/>
      <c r="AY728" s="20"/>
      <c r="AZ728" s="20"/>
      <c r="BA728" s="586"/>
      <c r="BB728" s="368"/>
      <c r="BC728" s="20"/>
      <c r="BD728" s="20"/>
      <c r="BE728" s="586"/>
      <c r="BF728" s="368"/>
      <c r="BG728" s="20"/>
      <c r="BH728" s="20"/>
      <c r="BI728" s="586"/>
      <c r="BJ728" s="368"/>
      <c r="BK728" s="20"/>
      <c r="BL728" s="20"/>
      <c r="BM728" s="586"/>
      <c r="BN728" s="368"/>
      <c r="BO728" s="20"/>
      <c r="BP728" s="20"/>
      <c r="BQ728" s="586"/>
      <c r="BR728" s="368"/>
      <c r="BS728" s="869"/>
      <c r="BT728" s="869"/>
      <c r="BU728" s="870"/>
      <c r="BV728" s="871"/>
      <c r="BW728" s="869"/>
      <c r="BX728" s="869"/>
      <c r="BY728" s="870"/>
      <c r="BZ728" s="869"/>
      <c r="CA728" s="869"/>
      <c r="CB728" s="869"/>
      <c r="CC728" s="870"/>
      <c r="CD728" s="20"/>
      <c r="CE728" s="20"/>
      <c r="CF728" s="20"/>
      <c r="CG728" s="586"/>
      <c r="CH728" s="20"/>
      <c r="CI728" s="20"/>
      <c r="CJ728" s="20"/>
      <c r="CK728" s="20"/>
      <c r="CL728" s="20"/>
      <c r="CM728" s="20"/>
      <c r="CN728" s="20"/>
      <c r="CO728" s="20"/>
      <c r="CP728" s="20"/>
      <c r="CQ728" s="20"/>
      <c r="CR728" s="20"/>
      <c r="CS728" s="20"/>
      <c r="CT728" s="20"/>
      <c r="CU728" s="20"/>
      <c r="CV728" s="20"/>
      <c r="CW728" s="20"/>
      <c r="CX728" s="20"/>
      <c r="CY728" s="20"/>
      <c r="CZ728" s="20"/>
      <c r="DA728" s="20"/>
      <c r="DB728" s="20"/>
      <c r="DC728" s="20"/>
      <c r="DD728" s="20"/>
      <c r="DE728" s="20"/>
      <c r="DF728" s="20"/>
      <c r="DG728" s="20"/>
      <c r="DH728" s="20"/>
      <c r="DI728" s="586"/>
      <c r="DJ728" s="601"/>
      <c r="DK728" s="20"/>
      <c r="DL728" s="20"/>
      <c r="DM728" s="20"/>
      <c r="DN728" s="20"/>
      <c r="DO728" s="20"/>
      <c r="DP728" s="20"/>
      <c r="DQ728" s="368"/>
      <c r="DR728" s="20"/>
      <c r="DS728" s="20"/>
      <c r="DT728" s="20"/>
      <c r="DU728" s="20"/>
      <c r="DV728" s="20"/>
      <c r="DW728" s="20"/>
      <c r="DX728" s="20"/>
      <c r="DY728" s="20"/>
      <c r="DZ728" s="20"/>
      <c r="EA728" s="20"/>
      <c r="EB728" s="20"/>
      <c r="EC728" s="98"/>
      <c r="ED728" s="98"/>
      <c r="EE728" s="98"/>
      <c r="EF728" s="98"/>
      <c r="EG728" s="20"/>
      <c r="EH728" s="20"/>
      <c r="EI728" s="20"/>
      <c r="EJ728" s="586"/>
      <c r="EK728" s="99"/>
      <c r="EL728" s="99"/>
      <c r="EM728" s="99"/>
      <c r="EN728" s="99"/>
      <c r="EO728" s="99"/>
      <c r="EP728" s="99"/>
      <c r="EQ728" s="99"/>
      <c r="ER728" s="99"/>
      <c r="ES728" s="99"/>
      <c r="ET728" s="99"/>
      <c r="EU728" s="99"/>
      <c r="EV728" s="99"/>
      <c r="EW728" s="99"/>
      <c r="EX728" s="99"/>
      <c r="EY728" s="99"/>
      <c r="EZ728" s="99"/>
      <c r="FA728" s="99"/>
      <c r="FB728" s="99"/>
      <c r="FC728" s="99"/>
      <c r="FD728" s="99"/>
      <c r="FE728" s="99"/>
      <c r="FF728" s="99"/>
      <c r="FG728" s="99"/>
      <c r="FH728" s="99"/>
      <c r="FI728" s="99"/>
      <c r="FJ728" s="99"/>
      <c r="FK728" s="99"/>
      <c r="FL728" s="99"/>
      <c r="FM728" s="99"/>
      <c r="FN728" s="99"/>
      <c r="FO728" s="99"/>
      <c r="FP728" s="99"/>
      <c r="FQ728" s="99"/>
      <c r="FR728" s="99"/>
      <c r="FS728" s="99"/>
      <c r="FT728" s="99"/>
      <c r="FU728" s="99"/>
      <c r="FV728" s="99"/>
      <c r="FW728" s="99"/>
      <c r="FX728" s="99"/>
      <c r="FY728" s="99"/>
      <c r="FZ728" s="99"/>
      <c r="GA728" s="99"/>
      <c r="GB728" s="99"/>
      <c r="GC728" s="99"/>
      <c r="GD728" s="99"/>
      <c r="GE728" s="99"/>
      <c r="GF728" s="99"/>
      <c r="GG728" s="99"/>
      <c r="GH728" s="99"/>
      <c r="GI728" s="99"/>
      <c r="GJ728" s="99"/>
      <c r="GK728" s="99"/>
      <c r="GL728" s="99"/>
      <c r="GM728" s="99"/>
      <c r="GN728" s="99"/>
      <c r="GO728" s="99"/>
      <c r="GP728" s="99"/>
      <c r="GQ728" s="99"/>
      <c r="GR728" s="99"/>
      <c r="GS728" s="99"/>
      <c r="GT728" s="99"/>
      <c r="GU728" s="99"/>
      <c r="GV728" s="99"/>
      <c r="GW728" s="99"/>
      <c r="GX728" s="99"/>
      <c r="GY728" s="99"/>
      <c r="GZ728" s="99"/>
      <c r="HA728" s="99"/>
      <c r="HB728" s="99"/>
      <c r="HC728" s="99"/>
      <c r="HD728" s="99"/>
      <c r="HE728" s="99"/>
      <c r="HF728" s="99"/>
      <c r="HG728" s="99"/>
      <c r="HH728" s="99"/>
      <c r="HI728" s="99"/>
      <c r="HJ728" s="99"/>
      <c r="HK728" s="99"/>
      <c r="HL728" s="99"/>
      <c r="HM728" s="99"/>
      <c r="HN728" s="99"/>
      <c r="HO728" s="99"/>
      <c r="HP728" s="99"/>
      <c r="HQ728" s="99"/>
      <c r="HR728" s="99"/>
      <c r="HS728" s="99"/>
      <c r="HT728" s="99"/>
      <c r="HU728" s="99"/>
      <c r="HV728" s="99"/>
      <c r="HW728" s="99"/>
    </row>
    <row r="729" spans="1:231" s="44" customFormat="1" ht="13.5" hidden="1" customHeight="1" outlineLevel="1">
      <c r="A729" s="43"/>
      <c r="B729"/>
      <c r="C729"/>
      <c r="D729"/>
      <c r="E729"/>
      <c r="F729"/>
      <c r="G729"/>
      <c r="H729" s="43"/>
      <c r="I729" s="1067" t="s">
        <v>96</v>
      </c>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85" t="str">
        <f t="shared" ref="AT729:BR729" si="1143">AT710</f>
        <v>NA</v>
      </c>
      <c r="AU729" s="130" t="str">
        <f t="shared" si="1143"/>
        <v>NA</v>
      </c>
      <c r="AV729" s="130" t="str">
        <f t="shared" si="1143"/>
        <v>NA</v>
      </c>
      <c r="AW729" s="361" t="str">
        <f t="shared" si="1143"/>
        <v>NA</v>
      </c>
      <c r="AX729" s="385" t="str">
        <f t="shared" si="1143"/>
        <v>NA</v>
      </c>
      <c r="AY729" s="130" t="str">
        <f t="shared" si="1143"/>
        <v>NA</v>
      </c>
      <c r="AZ729" s="130" t="str">
        <f t="shared" si="1143"/>
        <v>NA</v>
      </c>
      <c r="BA729" s="361" t="str">
        <f t="shared" si="1143"/>
        <v>NA</v>
      </c>
      <c r="BB729" s="385">
        <f t="shared" si="1143"/>
        <v>0</v>
      </c>
      <c r="BC729" s="130">
        <f t="shared" si="1143"/>
        <v>0</v>
      </c>
      <c r="BD729" s="130">
        <f t="shared" si="1143"/>
        <v>0</v>
      </c>
      <c r="BE729" s="361">
        <f t="shared" si="1143"/>
        <v>0</v>
      </c>
      <c r="BF729" s="385">
        <f t="shared" si="1143"/>
        <v>0</v>
      </c>
      <c r="BG729" s="130">
        <f t="shared" si="1143"/>
        <v>0</v>
      </c>
      <c r="BH729" s="130">
        <f t="shared" si="1143"/>
        <v>0</v>
      </c>
      <c r="BI729" s="361">
        <f t="shared" si="1143"/>
        <v>0</v>
      </c>
      <c r="BJ729" s="385">
        <f t="shared" si="1143"/>
        <v>0</v>
      </c>
      <c r="BK729" s="130">
        <f t="shared" si="1143"/>
        <v>0</v>
      </c>
      <c r="BL729" s="130">
        <f t="shared" si="1143"/>
        <v>0</v>
      </c>
      <c r="BM729" s="361">
        <f t="shared" si="1143"/>
        <v>0</v>
      </c>
      <c r="BN729" s="385">
        <f t="shared" si="1143"/>
        <v>0</v>
      </c>
      <c r="BO729" s="130">
        <f t="shared" si="1143"/>
        <v>0</v>
      </c>
      <c r="BP729" s="130">
        <f t="shared" si="1143"/>
        <v>0</v>
      </c>
      <c r="BQ729" s="361">
        <f t="shared" si="1143"/>
        <v>0</v>
      </c>
      <c r="BR729" s="385">
        <f t="shared" si="1143"/>
        <v>0</v>
      </c>
      <c r="BS729" s="842">
        <f t="shared" ref="BS729:BZ729" si="1144">CHOOSE(model_case,BS730,BS731,BS733)</f>
        <v>0</v>
      </c>
      <c r="BT729" s="842">
        <f t="shared" si="1144"/>
        <v>0</v>
      </c>
      <c r="BU729" s="843">
        <f t="shared" si="1144"/>
        <v>0</v>
      </c>
      <c r="BV729" s="844">
        <f t="shared" si="1144"/>
        <v>0</v>
      </c>
      <c r="BW729" s="842">
        <f t="shared" si="1144"/>
        <v>0</v>
      </c>
      <c r="BX729" s="842">
        <f t="shared" si="1144"/>
        <v>0</v>
      </c>
      <c r="BY729" s="843">
        <f t="shared" si="1144"/>
        <v>0</v>
      </c>
      <c r="BZ729" s="842">
        <f t="shared" si="1144"/>
        <v>0</v>
      </c>
      <c r="CA729" s="842">
        <f>CHOOSE(model_case,CA730,CA731,CA733)</f>
        <v>0</v>
      </c>
      <c r="CB729" s="842">
        <f>CHOOSE(model_case,CB730,CB731,CB733)</f>
        <v>0</v>
      </c>
      <c r="CC729" s="843">
        <f>CHOOSE(model_case,CC730,CC731,CC733)</f>
        <v>0</v>
      </c>
      <c r="CD729" s="130"/>
      <c r="CE729" s="130"/>
      <c r="CF729" s="130"/>
      <c r="CG729" s="361"/>
      <c r="CH729" s="130"/>
      <c r="CI729" s="130"/>
      <c r="CJ729" s="130"/>
      <c r="CK729" s="130"/>
      <c r="CL729" s="130"/>
      <c r="CM729" s="130"/>
      <c r="CN729" s="130"/>
      <c r="CO729" s="130"/>
      <c r="CP729" s="130"/>
      <c r="CQ729" s="130"/>
      <c r="CR729" s="130"/>
      <c r="CS729" s="130"/>
      <c r="CT729" s="130"/>
      <c r="CU729" s="130"/>
      <c r="CV729" s="130"/>
      <c r="CW729" s="130"/>
      <c r="CX729" s="130"/>
      <c r="CY729" s="130"/>
      <c r="CZ729" s="130"/>
      <c r="DA729" s="130"/>
      <c r="DB729" s="130"/>
      <c r="DC729" s="130"/>
      <c r="DD729" s="130"/>
      <c r="DE729" s="130"/>
      <c r="DF729" s="130"/>
      <c r="DG729" s="130"/>
      <c r="DH729" s="130"/>
      <c r="DI729" s="361"/>
      <c r="DJ729" s="361"/>
      <c r="DK729" s="130"/>
      <c r="DL729" s="130"/>
      <c r="DM729" s="130"/>
      <c r="DN729" s="130"/>
      <c r="DO729" s="130"/>
      <c r="DP729" s="130"/>
      <c r="DQ729" s="385" t="str">
        <f>DQ710</f>
        <v>NA</v>
      </c>
      <c r="DR729" s="130" t="str">
        <f>DR710</f>
        <v>NA</v>
      </c>
      <c r="DS729" s="130" t="str">
        <f>DS710</f>
        <v>NA</v>
      </c>
      <c r="DT729" s="130" t="str">
        <f>DT710</f>
        <v>NA</v>
      </c>
      <c r="DU729" s="130" t="str">
        <f>DU710</f>
        <v>NA</v>
      </c>
      <c r="DV729" s="130">
        <f>+SUM(BB729:BE729)</f>
        <v>0</v>
      </c>
      <c r="DW729" s="130">
        <f>+SUM(BF729:BI729)</f>
        <v>0</v>
      </c>
      <c r="DX729" s="130">
        <f>+SUM(BJ729:BM729)</f>
        <v>0</v>
      </c>
      <c r="DY729" s="130">
        <f>+SUM(BN729:BQ729)</f>
        <v>0</v>
      </c>
      <c r="DZ729" s="130"/>
      <c r="EA729" s="130"/>
      <c r="EB729" s="130"/>
      <c r="EC729" s="149"/>
      <c r="ED729" s="149"/>
      <c r="EE729" s="149"/>
      <c r="EF729" s="149"/>
      <c r="EG729" s="130"/>
      <c r="EH729" s="130"/>
      <c r="EI729" s="130"/>
      <c r="EJ729" s="361"/>
      <c r="EK729" s="223"/>
      <c r="EL729" s="223"/>
      <c r="EM729" s="223"/>
      <c r="EN729" s="223"/>
      <c r="EO729" s="223"/>
      <c r="EP729" s="223"/>
      <c r="EQ729" s="223"/>
      <c r="ER729" s="223"/>
      <c r="ES729" s="223"/>
      <c r="ET729" s="223"/>
      <c r="EU729" s="223"/>
      <c r="EV729" s="223"/>
      <c r="EW729" s="223"/>
      <c r="EX729" s="223"/>
      <c r="EY729" s="223"/>
      <c r="EZ729" s="223"/>
      <c r="FA729" s="223"/>
      <c r="FB729" s="223"/>
      <c r="FC729" s="223"/>
      <c r="FD729" s="223"/>
      <c r="FE729" s="223"/>
      <c r="FF729" s="223"/>
      <c r="FG729" s="223"/>
      <c r="FH729" s="223"/>
      <c r="FI729" s="223"/>
      <c r="FJ729" s="223"/>
      <c r="FK729" s="223"/>
      <c r="FL729" s="223"/>
      <c r="FM729" s="223"/>
      <c r="FN729" s="223"/>
      <c r="FO729" s="223"/>
      <c r="FP729" s="223"/>
      <c r="FQ729" s="223"/>
      <c r="FR729" s="223"/>
      <c r="FS729" s="223"/>
      <c r="FT729" s="223"/>
      <c r="FU729" s="223"/>
      <c r="FV729" s="223"/>
      <c r="FW729" s="223"/>
      <c r="FX729" s="223"/>
      <c r="FY729" s="223"/>
      <c r="FZ729" s="223"/>
      <c r="GA729" s="223"/>
      <c r="GB729" s="223"/>
      <c r="GC729" s="223"/>
      <c r="GD729" s="223"/>
      <c r="GE729" s="223"/>
      <c r="GF729" s="223"/>
      <c r="GG729" s="223"/>
      <c r="GH729" s="223"/>
      <c r="GI729" s="223"/>
      <c r="GJ729" s="223"/>
      <c r="GK729" s="223"/>
      <c r="GL729" s="223"/>
      <c r="GM729" s="223"/>
      <c r="GN729" s="223"/>
      <c r="GO729" s="223"/>
      <c r="GP729" s="223"/>
      <c r="GQ729" s="223"/>
      <c r="GR729" s="223"/>
      <c r="GS729" s="223"/>
      <c r="GT729" s="223"/>
      <c r="GU729" s="223"/>
      <c r="GV729" s="223"/>
      <c r="GW729" s="223"/>
      <c r="GX729" s="223"/>
      <c r="GY729" s="223"/>
      <c r="GZ729" s="223"/>
      <c r="HA729" s="223"/>
      <c r="HB729" s="223"/>
      <c r="HC729" s="223"/>
      <c r="HD729" s="223"/>
      <c r="HE729" s="223"/>
      <c r="HF729" s="223"/>
      <c r="HG729" s="223"/>
      <c r="HH729" s="223"/>
      <c r="HI729" s="223"/>
      <c r="HJ729" s="223"/>
      <c r="HK729" s="223"/>
      <c r="HL729" s="223"/>
      <c r="HM729" s="223"/>
      <c r="HN729" s="223"/>
      <c r="HO729" s="223"/>
      <c r="HP729" s="223"/>
      <c r="HQ729" s="223"/>
      <c r="HR729" s="223"/>
      <c r="HS729" s="223"/>
      <c r="HT729" s="223"/>
      <c r="HU729" s="223"/>
      <c r="HV729" s="223"/>
      <c r="HW729" s="223"/>
    </row>
    <row r="730" spans="1:231" s="57" customFormat="1" ht="13.5" hidden="1" customHeight="1" outlineLevel="1">
      <c r="A730" s="55"/>
      <c r="B730"/>
      <c r="C730"/>
      <c r="D730"/>
      <c r="E730"/>
      <c r="F730"/>
      <c r="G730"/>
      <c r="H730" s="55"/>
      <c r="I730" s="1124" t="s">
        <v>75</v>
      </c>
      <c r="J730" s="38"/>
      <c r="K730" s="38"/>
      <c r="L730" s="38"/>
      <c r="M730" s="38"/>
      <c r="N730" s="38"/>
      <c r="O730" s="38"/>
      <c r="P730" s="38"/>
      <c r="Q730" s="38"/>
      <c r="R730" s="38"/>
      <c r="S730" s="38"/>
      <c r="T730" s="38"/>
      <c r="U730" s="38"/>
      <c r="V730" s="38"/>
      <c r="W730" s="38"/>
      <c r="X730" s="38"/>
      <c r="Y730" s="38"/>
      <c r="Z730" s="38"/>
      <c r="AA730" s="38"/>
      <c r="AB730" s="38"/>
      <c r="AC730" s="38"/>
      <c r="AD730" s="38"/>
      <c r="AE730" s="38"/>
      <c r="AF730" s="38"/>
      <c r="AG730" s="38"/>
      <c r="AH730" s="38"/>
      <c r="AI730" s="38"/>
      <c r="AJ730" s="38"/>
      <c r="AK730" s="38"/>
      <c r="AL730" s="38"/>
      <c r="AM730" s="38"/>
      <c r="AN730" s="38"/>
      <c r="AO730" s="38"/>
      <c r="AP730" s="38"/>
      <c r="AQ730" s="38"/>
      <c r="AR730" s="38"/>
      <c r="AS730" s="38"/>
      <c r="AT730" s="385"/>
      <c r="AU730" s="130"/>
      <c r="AV730" s="130"/>
      <c r="AW730" s="361"/>
      <c r="AX730" s="385"/>
      <c r="AY730" s="130"/>
      <c r="AZ730" s="130"/>
      <c r="BA730" s="361"/>
      <c r="BB730" s="385"/>
      <c r="BC730" s="130"/>
      <c r="BD730" s="130"/>
      <c r="BE730" s="361"/>
      <c r="BF730" s="385"/>
      <c r="BG730" s="130"/>
      <c r="BH730" s="130"/>
      <c r="BI730" s="361"/>
      <c r="BJ730" s="385"/>
      <c r="BK730" s="130"/>
      <c r="BL730" s="130"/>
      <c r="BM730" s="361"/>
      <c r="BN730" s="385"/>
      <c r="BO730" s="128"/>
      <c r="BP730" s="128"/>
      <c r="BQ730" s="361"/>
      <c r="BR730" s="376"/>
      <c r="BS730" s="836">
        <f t="shared" ref="BS730:BY730" si="1145">(AVERAGE(BO705*(1+BS714),(BN705*(1+BR714)))*BO708*(1+BS721)*BS709/1000000)</f>
        <v>0</v>
      </c>
      <c r="BT730" s="836">
        <f t="shared" si="1145"/>
        <v>0</v>
      </c>
      <c r="BU730" s="837">
        <f t="shared" si="1145"/>
        <v>0</v>
      </c>
      <c r="BV730" s="838">
        <f t="shared" si="1145"/>
        <v>0</v>
      </c>
      <c r="BW730" s="836">
        <f t="shared" si="1145"/>
        <v>0</v>
      </c>
      <c r="BX730" s="836">
        <f t="shared" si="1145"/>
        <v>0</v>
      </c>
      <c r="BY730" s="837">
        <f t="shared" si="1145"/>
        <v>0</v>
      </c>
      <c r="BZ730" s="836">
        <f>(AVERAGE(BV705*(1+BZ714),(BU705*(1+BY714)))*BV708*(1+BZ721)*BZ709/1000000)</f>
        <v>0</v>
      </c>
      <c r="CA730" s="836">
        <f>(AVERAGE(BW705*(1+CA714),(BV705*(1+BZ714)))*BW708*(1+CA721)*CA709/1000000)</f>
        <v>0</v>
      </c>
      <c r="CB730" s="836">
        <f>(AVERAGE(BX705*(1+CB714),(BW705*(1+CA714)))*BX708*(1+CB721)*CB709/1000000)</f>
        <v>0</v>
      </c>
      <c r="CC730" s="837">
        <f>(AVERAGE(BY705*(1+CC714),(BX705*(1+CB714)))*BY708*(1+CC721)*CC709/1000000)</f>
        <v>0</v>
      </c>
      <c r="CD730" s="128"/>
      <c r="CE730" s="128"/>
      <c r="CF730" s="128"/>
      <c r="CG730" s="347"/>
      <c r="CH730" s="128"/>
      <c r="CI730" s="128"/>
      <c r="CJ730" s="128"/>
      <c r="CK730" s="128"/>
      <c r="CL730" s="128"/>
      <c r="CM730" s="128"/>
      <c r="CN730" s="128"/>
      <c r="CO730" s="128"/>
      <c r="CP730" s="128"/>
      <c r="CQ730" s="128"/>
      <c r="CR730" s="128"/>
      <c r="CS730" s="128"/>
      <c r="CT730" s="128"/>
      <c r="CU730" s="128"/>
      <c r="CV730" s="128"/>
      <c r="CW730" s="128"/>
      <c r="CX730" s="128"/>
      <c r="CY730" s="128"/>
      <c r="CZ730" s="128"/>
      <c r="DA730" s="128"/>
      <c r="DB730" s="128"/>
      <c r="DC730" s="128"/>
      <c r="DD730" s="128"/>
      <c r="DE730" s="128"/>
      <c r="DF730" s="128"/>
      <c r="DG730" s="128"/>
      <c r="DH730" s="128"/>
      <c r="DI730" s="347"/>
      <c r="DJ730" s="347"/>
      <c r="DK730" s="130"/>
      <c r="DL730" s="130"/>
      <c r="DM730" s="130"/>
      <c r="DN730" s="130"/>
      <c r="DO730" s="130"/>
      <c r="DP730" s="130"/>
      <c r="DQ730" s="385"/>
      <c r="DR730" s="130"/>
      <c r="DS730" s="130"/>
      <c r="DT730" s="130"/>
      <c r="DU730" s="130"/>
      <c r="DV730" s="130"/>
      <c r="DW730" s="130"/>
      <c r="DX730" s="130"/>
      <c r="DY730" s="128"/>
      <c r="DZ730" s="128"/>
      <c r="EA730" s="128"/>
      <c r="EB730" s="128"/>
      <c r="EC730" s="150"/>
      <c r="ED730" s="150"/>
      <c r="EE730" s="150"/>
      <c r="EF730" s="150"/>
      <c r="EG730" s="128"/>
      <c r="EH730" s="128"/>
      <c r="EI730" s="128"/>
      <c r="EJ730" s="347"/>
      <c r="EK730" s="226"/>
      <c r="EL730" s="226"/>
      <c r="EM730" s="226"/>
      <c r="EN730" s="226"/>
      <c r="EO730" s="226"/>
      <c r="EP730" s="226"/>
      <c r="EQ730" s="226"/>
      <c r="ER730" s="226"/>
      <c r="ES730" s="226"/>
      <c r="ET730" s="226"/>
      <c r="EU730" s="226"/>
      <c r="EV730" s="226"/>
      <c r="EW730" s="226"/>
      <c r="EX730" s="226"/>
      <c r="EY730" s="226"/>
      <c r="EZ730" s="226"/>
      <c r="FA730" s="226"/>
      <c r="FB730" s="226"/>
      <c r="FC730" s="226"/>
      <c r="FD730" s="226"/>
      <c r="FE730" s="226"/>
      <c r="FF730" s="226"/>
      <c r="FG730" s="226"/>
      <c r="FH730" s="226"/>
      <c r="FI730" s="226"/>
      <c r="FJ730" s="226"/>
      <c r="FK730" s="226"/>
      <c r="FL730" s="226"/>
      <c r="FM730" s="226"/>
      <c r="FN730" s="226"/>
      <c r="FO730" s="226"/>
      <c r="FP730" s="226"/>
      <c r="FQ730" s="226"/>
      <c r="FR730" s="226"/>
      <c r="FS730" s="226"/>
      <c r="FT730" s="226"/>
      <c r="FU730" s="226"/>
      <c r="FV730" s="226"/>
      <c r="FW730" s="226"/>
      <c r="FX730" s="226"/>
      <c r="FY730" s="226"/>
      <c r="FZ730" s="226"/>
      <c r="GA730" s="226"/>
      <c r="GB730" s="226"/>
      <c r="GC730" s="226"/>
      <c r="GD730" s="226"/>
      <c r="GE730" s="226"/>
      <c r="GF730" s="226"/>
      <c r="GG730" s="226"/>
      <c r="GH730" s="226"/>
      <c r="GI730" s="226"/>
      <c r="GJ730" s="226"/>
      <c r="GK730" s="226"/>
      <c r="GL730" s="226"/>
      <c r="GM730" s="226"/>
      <c r="GN730" s="226"/>
      <c r="GO730" s="226"/>
      <c r="GP730" s="226"/>
      <c r="GQ730" s="226"/>
      <c r="GR730" s="226"/>
      <c r="GS730" s="226"/>
      <c r="GT730" s="226"/>
      <c r="GU730" s="226"/>
      <c r="GV730" s="226"/>
      <c r="GW730" s="226"/>
      <c r="GX730" s="226"/>
      <c r="GY730" s="226"/>
      <c r="GZ730" s="226"/>
      <c r="HA730" s="226"/>
      <c r="HB730" s="226"/>
      <c r="HC730" s="226"/>
      <c r="HD730" s="226"/>
      <c r="HE730" s="226"/>
      <c r="HF730" s="226"/>
      <c r="HG730" s="226"/>
      <c r="HH730" s="226"/>
      <c r="HI730" s="226"/>
      <c r="HJ730" s="226"/>
      <c r="HK730" s="226"/>
      <c r="HL730" s="226"/>
      <c r="HM730" s="226"/>
      <c r="HN730" s="226"/>
      <c r="HO730" s="226"/>
      <c r="HP730" s="226"/>
      <c r="HQ730" s="226"/>
      <c r="HR730" s="226"/>
      <c r="HS730" s="226"/>
      <c r="HT730" s="226"/>
      <c r="HU730" s="226"/>
      <c r="HV730" s="226"/>
      <c r="HW730" s="226"/>
    </row>
    <row r="731" spans="1:231" s="57" customFormat="1" ht="13.5" hidden="1" customHeight="1" outlineLevel="1">
      <c r="A731" s="55"/>
      <c r="B731"/>
      <c r="C731"/>
      <c r="D731"/>
      <c r="E731"/>
      <c r="F731"/>
      <c r="G731"/>
      <c r="H731" s="55"/>
      <c r="I731" s="1124" t="s">
        <v>76</v>
      </c>
      <c r="J731" s="38"/>
      <c r="K731" s="38"/>
      <c r="L731" s="38"/>
      <c r="M731" s="38"/>
      <c r="N731" s="38"/>
      <c r="O731" s="38"/>
      <c r="P731" s="38"/>
      <c r="Q731" s="38"/>
      <c r="R731" s="38"/>
      <c r="S731" s="38"/>
      <c r="T731" s="38"/>
      <c r="U731" s="38"/>
      <c r="V731" s="38"/>
      <c r="W731" s="38"/>
      <c r="X731" s="38"/>
      <c r="Y731" s="38"/>
      <c r="Z731" s="38"/>
      <c r="AA731" s="38"/>
      <c r="AB731" s="38"/>
      <c r="AC731" s="38"/>
      <c r="AD731" s="38"/>
      <c r="AE731" s="38"/>
      <c r="AF731" s="38"/>
      <c r="AG731" s="38"/>
      <c r="AH731" s="38"/>
      <c r="AI731" s="38"/>
      <c r="AJ731" s="38"/>
      <c r="AK731" s="38"/>
      <c r="AL731" s="38"/>
      <c r="AM731" s="38"/>
      <c r="AN731" s="38"/>
      <c r="AO731" s="38"/>
      <c r="AP731" s="38"/>
      <c r="AQ731" s="38"/>
      <c r="AR731" s="38"/>
      <c r="AS731" s="38"/>
      <c r="AT731" s="385"/>
      <c r="AU731" s="130"/>
      <c r="AV731" s="130"/>
      <c r="AW731" s="361"/>
      <c r="AX731" s="385"/>
      <c r="AY731" s="130"/>
      <c r="AZ731" s="130"/>
      <c r="BA731" s="361"/>
      <c r="BB731" s="385"/>
      <c r="BC731" s="130"/>
      <c r="BD731" s="130"/>
      <c r="BE731" s="361"/>
      <c r="BF731" s="385"/>
      <c r="BG731" s="130"/>
      <c r="BH731" s="130"/>
      <c r="BI731" s="361"/>
      <c r="BJ731" s="385"/>
      <c r="BK731" s="130"/>
      <c r="BL731" s="130"/>
      <c r="BM731" s="361"/>
      <c r="BN731" s="385"/>
      <c r="BO731" s="128"/>
      <c r="BP731" s="128"/>
      <c r="BQ731" s="361"/>
      <c r="BR731" s="376"/>
      <c r="BS731" s="836">
        <f t="shared" ref="BS731:BY731" si="1146">(AVERAGE(BO705*(1+BS715),(BN705*(1+BR715)))*BO708*(1+BS722)*BS709/1000000)</f>
        <v>0</v>
      </c>
      <c r="BT731" s="836">
        <f t="shared" si="1146"/>
        <v>0</v>
      </c>
      <c r="BU731" s="837">
        <f t="shared" si="1146"/>
        <v>0</v>
      </c>
      <c r="BV731" s="838">
        <f t="shared" si="1146"/>
        <v>0</v>
      </c>
      <c r="BW731" s="836">
        <f t="shared" si="1146"/>
        <v>0</v>
      </c>
      <c r="BX731" s="836">
        <f t="shared" si="1146"/>
        <v>0</v>
      </c>
      <c r="BY731" s="837">
        <f t="shared" si="1146"/>
        <v>0</v>
      </c>
      <c r="BZ731" s="836">
        <f>(AVERAGE(BV705*(1+BZ715),(BU705*(1+BY715)))*BV708*(1+BZ722)*BZ709/1000000)</f>
        <v>0</v>
      </c>
      <c r="CA731" s="836">
        <f>(AVERAGE(BW705*(1+CA715),(BV705*(1+BZ715)))*BW708*(1+CA722)*CA709/1000000)</f>
        <v>0</v>
      </c>
      <c r="CB731" s="836">
        <f>(AVERAGE(BX705*(1+CB715),(BW705*(1+CA715)))*BX708*(1+CB722)*CB709/1000000)</f>
        <v>0</v>
      </c>
      <c r="CC731" s="837">
        <f>(AVERAGE(BY705*(1+CC715),(BX705*(1+CB715)))*BY708*(1+CC722)*CC709/1000000)</f>
        <v>0</v>
      </c>
      <c r="CD731" s="128"/>
      <c r="CE731" s="128"/>
      <c r="CF731" s="128"/>
      <c r="CG731" s="347"/>
      <c r="CH731" s="128"/>
      <c r="CI731" s="128"/>
      <c r="CJ731" s="128"/>
      <c r="CK731" s="128"/>
      <c r="CL731" s="128"/>
      <c r="CM731" s="128"/>
      <c r="CN731" s="128"/>
      <c r="CO731" s="128"/>
      <c r="CP731" s="128"/>
      <c r="CQ731" s="128"/>
      <c r="CR731" s="128"/>
      <c r="CS731" s="128"/>
      <c r="CT731" s="128"/>
      <c r="CU731" s="128"/>
      <c r="CV731" s="128"/>
      <c r="CW731" s="128"/>
      <c r="CX731" s="128"/>
      <c r="CY731" s="128"/>
      <c r="CZ731" s="128"/>
      <c r="DA731" s="128"/>
      <c r="DB731" s="128"/>
      <c r="DC731" s="128"/>
      <c r="DD731" s="128"/>
      <c r="DE731" s="128"/>
      <c r="DF731" s="128"/>
      <c r="DG731" s="128"/>
      <c r="DH731" s="128"/>
      <c r="DI731" s="347"/>
      <c r="DJ731" s="347"/>
      <c r="DK731" s="130"/>
      <c r="DL731" s="130"/>
      <c r="DM731" s="130"/>
      <c r="DN731" s="130"/>
      <c r="DO731" s="130"/>
      <c r="DP731" s="130"/>
      <c r="DQ731" s="385"/>
      <c r="DR731" s="130"/>
      <c r="DS731" s="130"/>
      <c r="DT731" s="130"/>
      <c r="DU731" s="130"/>
      <c r="DV731" s="130"/>
      <c r="DW731" s="130"/>
      <c r="DX731" s="130"/>
      <c r="DY731" s="130"/>
      <c r="DZ731" s="128"/>
      <c r="EA731" s="128"/>
      <c r="EB731" s="128"/>
      <c r="EC731" s="150"/>
      <c r="ED731" s="150"/>
      <c r="EE731" s="150"/>
      <c r="EF731" s="150"/>
      <c r="EG731" s="128"/>
      <c r="EH731" s="128"/>
      <c r="EI731" s="128"/>
      <c r="EJ731" s="347"/>
      <c r="EK731" s="226"/>
      <c r="EL731" s="226"/>
      <c r="EM731" s="226"/>
      <c r="EN731" s="226"/>
      <c r="EO731" s="226"/>
      <c r="EP731" s="226"/>
      <c r="EQ731" s="226"/>
      <c r="ER731" s="226"/>
      <c r="ES731" s="226"/>
      <c r="ET731" s="226"/>
      <c r="EU731" s="226"/>
      <c r="EV731" s="226"/>
      <c r="EW731" s="226"/>
      <c r="EX731" s="226"/>
      <c r="EY731" s="226"/>
      <c r="EZ731" s="226"/>
      <c r="FA731" s="226"/>
      <c r="FB731" s="226"/>
      <c r="FC731" s="226"/>
      <c r="FD731" s="226"/>
      <c r="FE731" s="226"/>
      <c r="FF731" s="226"/>
      <c r="FG731" s="226"/>
      <c r="FH731" s="226"/>
      <c r="FI731" s="226"/>
      <c r="FJ731" s="226"/>
      <c r="FK731" s="226"/>
      <c r="FL731" s="226"/>
      <c r="FM731" s="226"/>
      <c r="FN731" s="226"/>
      <c r="FO731" s="226"/>
      <c r="FP731" s="226"/>
      <c r="FQ731" s="226"/>
      <c r="FR731" s="226"/>
      <c r="FS731" s="226"/>
      <c r="FT731" s="226"/>
      <c r="FU731" s="226"/>
      <c r="FV731" s="226"/>
      <c r="FW731" s="226"/>
      <c r="FX731" s="226"/>
      <c r="FY731" s="226"/>
      <c r="FZ731" s="226"/>
      <c r="GA731" s="226"/>
      <c r="GB731" s="226"/>
      <c r="GC731" s="226"/>
      <c r="GD731" s="226"/>
      <c r="GE731" s="226"/>
      <c r="GF731" s="226"/>
      <c r="GG731" s="226"/>
      <c r="GH731" s="226"/>
      <c r="GI731" s="226"/>
      <c r="GJ731" s="226"/>
      <c r="GK731" s="226"/>
      <c r="GL731" s="226"/>
      <c r="GM731" s="226"/>
      <c r="GN731" s="226"/>
      <c r="GO731" s="226"/>
      <c r="GP731" s="226"/>
      <c r="GQ731" s="226"/>
      <c r="GR731" s="226"/>
      <c r="GS731" s="226"/>
      <c r="GT731" s="226"/>
      <c r="GU731" s="226"/>
      <c r="GV731" s="226"/>
      <c r="GW731" s="226"/>
      <c r="GX731" s="226"/>
      <c r="GY731" s="226"/>
      <c r="GZ731" s="226"/>
      <c r="HA731" s="226"/>
      <c r="HB731" s="226"/>
      <c r="HC731" s="226"/>
      <c r="HD731" s="226"/>
      <c r="HE731" s="226"/>
      <c r="HF731" s="226"/>
      <c r="HG731" s="226"/>
      <c r="HH731" s="226"/>
      <c r="HI731" s="226"/>
      <c r="HJ731" s="226"/>
      <c r="HK731" s="226"/>
      <c r="HL731" s="226"/>
      <c r="HM731" s="226"/>
      <c r="HN731" s="226"/>
      <c r="HO731" s="226"/>
      <c r="HP731" s="226"/>
      <c r="HQ731" s="226"/>
      <c r="HR731" s="226"/>
      <c r="HS731" s="226"/>
      <c r="HT731" s="226"/>
      <c r="HU731" s="226"/>
      <c r="HV731" s="226"/>
      <c r="HW731" s="226"/>
    </row>
    <row r="732" spans="1:231" s="51" customFormat="1" ht="13.5" hidden="1" customHeight="1" outlineLevel="1">
      <c r="A732" s="49"/>
      <c r="B732"/>
      <c r="C732"/>
      <c r="D732"/>
      <c r="E732"/>
      <c r="F732"/>
      <c r="G732"/>
      <c r="H732" s="49"/>
      <c r="I732" s="1119" t="s">
        <v>137</v>
      </c>
      <c r="J732" s="50"/>
      <c r="K732" s="50"/>
      <c r="L732" s="50"/>
      <c r="M732" s="50"/>
      <c r="N732" s="50"/>
      <c r="O732" s="50"/>
      <c r="P732" s="50"/>
      <c r="Q732" s="50"/>
      <c r="R732" s="50"/>
      <c r="S732" s="50"/>
      <c r="T732" s="50"/>
      <c r="U732" s="50"/>
      <c r="V732" s="50"/>
      <c r="W732" s="50"/>
      <c r="X732" s="50"/>
      <c r="Y732" s="50"/>
      <c r="Z732" s="50"/>
      <c r="AA732" s="50"/>
      <c r="AB732" s="50"/>
      <c r="AC732" s="50"/>
      <c r="AD732" s="50"/>
      <c r="AE732" s="50"/>
      <c r="AF732" s="50"/>
      <c r="AG732" s="50"/>
      <c r="AH732" s="50"/>
      <c r="AI732" s="50"/>
      <c r="AJ732" s="50"/>
      <c r="AK732" s="50"/>
      <c r="AL732" s="50"/>
      <c r="AM732" s="50"/>
      <c r="AN732" s="50"/>
      <c r="AO732" s="50"/>
      <c r="AP732" s="50"/>
      <c r="AQ732" s="50"/>
      <c r="AR732" s="50"/>
      <c r="AS732" s="50"/>
      <c r="AT732" s="514"/>
      <c r="AU732" s="177"/>
      <c r="AV732" s="177"/>
      <c r="AW732" s="515"/>
      <c r="AX732" s="514"/>
      <c r="AY732" s="177"/>
      <c r="AZ732" s="177"/>
      <c r="BA732" s="515"/>
      <c r="BB732" s="514"/>
      <c r="BC732" s="177"/>
      <c r="BD732" s="177"/>
      <c r="BE732" s="515"/>
      <c r="BF732" s="514"/>
      <c r="BG732" s="177"/>
      <c r="BH732" s="177"/>
      <c r="BI732" s="515"/>
      <c r="BJ732" s="514" t="e">
        <f t="shared" ref="BJ732:BR732" si="1147">BJ729/BF729-1</f>
        <v>#DIV/0!</v>
      </c>
      <c r="BK732" s="177" t="e">
        <f t="shared" si="1147"/>
        <v>#DIV/0!</v>
      </c>
      <c r="BL732" s="177" t="e">
        <f t="shared" si="1147"/>
        <v>#DIV/0!</v>
      </c>
      <c r="BM732" s="177" t="e">
        <f t="shared" si="1147"/>
        <v>#DIV/0!</v>
      </c>
      <c r="BN732" s="514" t="e">
        <f t="shared" si="1147"/>
        <v>#DIV/0!</v>
      </c>
      <c r="BO732" s="177" t="e">
        <f t="shared" si="1147"/>
        <v>#DIV/0!</v>
      </c>
      <c r="BP732" s="177" t="e">
        <f t="shared" si="1147"/>
        <v>#DIV/0!</v>
      </c>
      <c r="BQ732" s="177" t="e">
        <f t="shared" si="1147"/>
        <v>#DIV/0!</v>
      </c>
      <c r="BR732" s="514" t="e">
        <f t="shared" si="1147"/>
        <v>#DIV/0!</v>
      </c>
      <c r="BS732" s="872" t="e">
        <f t="shared" ref="BS732:BZ732" si="1148">BS731/BS730-1</f>
        <v>#DIV/0!</v>
      </c>
      <c r="BT732" s="872" t="e">
        <f t="shared" si="1148"/>
        <v>#DIV/0!</v>
      </c>
      <c r="BU732" s="873" t="e">
        <f t="shared" si="1148"/>
        <v>#DIV/0!</v>
      </c>
      <c r="BV732" s="874" t="e">
        <f t="shared" si="1148"/>
        <v>#DIV/0!</v>
      </c>
      <c r="BW732" s="872" t="e">
        <f t="shared" si="1148"/>
        <v>#DIV/0!</v>
      </c>
      <c r="BX732" s="872" t="e">
        <f t="shared" si="1148"/>
        <v>#DIV/0!</v>
      </c>
      <c r="BY732" s="873" t="e">
        <f t="shared" si="1148"/>
        <v>#DIV/0!</v>
      </c>
      <c r="BZ732" s="872" t="e">
        <f t="shared" si="1148"/>
        <v>#DIV/0!</v>
      </c>
      <c r="CA732" s="872" t="e">
        <f>CA731/CA730-1</f>
        <v>#DIV/0!</v>
      </c>
      <c r="CB732" s="872" t="e">
        <f>CB731/CB730-1</f>
        <v>#DIV/0!</v>
      </c>
      <c r="CC732" s="873" t="e">
        <f>CC731/CC730-1</f>
        <v>#DIV/0!</v>
      </c>
      <c r="CD732" s="180"/>
      <c r="CE732" s="180"/>
      <c r="CF732" s="180"/>
      <c r="CG732" s="587"/>
      <c r="CH732" s="180"/>
      <c r="CI732" s="180"/>
      <c r="CJ732" s="180"/>
      <c r="CK732" s="180"/>
      <c r="CL732" s="180"/>
      <c r="CM732" s="180"/>
      <c r="CN732" s="180"/>
      <c r="CO732" s="180"/>
      <c r="CP732" s="180"/>
      <c r="CQ732" s="180"/>
      <c r="CR732" s="180"/>
      <c r="CS732" s="180"/>
      <c r="CT732" s="180"/>
      <c r="CU732" s="180"/>
      <c r="CV732" s="180"/>
      <c r="CW732" s="180"/>
      <c r="CX732" s="180"/>
      <c r="CY732" s="180"/>
      <c r="CZ732" s="180"/>
      <c r="DA732" s="180"/>
      <c r="DB732" s="180"/>
      <c r="DC732" s="180"/>
      <c r="DD732" s="180"/>
      <c r="DE732" s="180"/>
      <c r="DF732" s="180"/>
      <c r="DG732" s="180"/>
      <c r="DH732" s="180"/>
      <c r="DI732" s="587"/>
      <c r="DJ732" s="1142"/>
      <c r="DK732" s="177"/>
      <c r="DL732" s="177"/>
      <c r="DM732" s="177"/>
      <c r="DN732" s="177"/>
      <c r="DO732" s="177"/>
      <c r="DP732" s="177"/>
      <c r="DQ732" s="514"/>
      <c r="DR732" s="177"/>
      <c r="DS732" s="177"/>
      <c r="DT732" s="177"/>
      <c r="DU732" s="177"/>
      <c r="DV732" s="177"/>
      <c r="DW732" s="177"/>
      <c r="DX732" s="177"/>
      <c r="DY732" s="177"/>
      <c r="DZ732" s="180"/>
      <c r="EA732" s="180"/>
      <c r="EB732" s="180"/>
      <c r="EC732" s="906"/>
      <c r="ED732" s="906"/>
      <c r="EE732" s="906"/>
      <c r="EF732" s="906"/>
      <c r="EG732" s="180"/>
      <c r="EH732" s="180"/>
      <c r="EI732" s="180"/>
      <c r="EJ732" s="587"/>
      <c r="EK732" s="224"/>
      <c r="EL732" s="224"/>
      <c r="EM732" s="224"/>
      <c r="EN732" s="224"/>
      <c r="EO732" s="224"/>
      <c r="EP732" s="224"/>
      <c r="EQ732" s="224"/>
      <c r="ER732" s="224"/>
      <c r="ES732" s="224"/>
      <c r="ET732" s="224"/>
      <c r="EU732" s="224"/>
      <c r="EV732" s="224"/>
      <c r="EW732" s="224"/>
      <c r="EX732" s="224"/>
      <c r="EY732" s="224"/>
      <c r="EZ732" s="224"/>
      <c r="FA732" s="224"/>
      <c r="FB732" s="224"/>
      <c r="FC732" s="224"/>
      <c r="FD732" s="224"/>
      <c r="FE732" s="224"/>
      <c r="FF732" s="224"/>
      <c r="FG732" s="224"/>
      <c r="FH732" s="224"/>
      <c r="FI732" s="224"/>
      <c r="FJ732" s="224"/>
      <c r="FK732" s="224"/>
      <c r="FL732" s="224"/>
      <c r="FM732" s="224"/>
      <c r="FN732" s="224"/>
      <c r="FO732" s="224"/>
      <c r="FP732" s="224"/>
      <c r="FQ732" s="224"/>
      <c r="FR732" s="224"/>
      <c r="FS732" s="224"/>
      <c r="FT732" s="224"/>
      <c r="FU732" s="224"/>
      <c r="FV732" s="224"/>
      <c r="FW732" s="224"/>
      <c r="FX732" s="224"/>
      <c r="FY732" s="224"/>
      <c r="FZ732" s="224"/>
      <c r="GA732" s="224"/>
      <c r="GB732" s="224"/>
      <c r="GC732" s="224"/>
      <c r="GD732" s="224"/>
      <c r="GE732" s="224"/>
      <c r="GF732" s="224"/>
      <c r="GG732" s="224"/>
      <c r="GH732" s="224"/>
      <c r="GI732" s="224"/>
      <c r="GJ732" s="224"/>
      <c r="GK732" s="224"/>
      <c r="GL732" s="224"/>
      <c r="GM732" s="224"/>
      <c r="GN732" s="224"/>
      <c r="GO732" s="224"/>
      <c r="GP732" s="224"/>
      <c r="GQ732" s="224"/>
      <c r="GR732" s="224"/>
      <c r="GS732" s="224"/>
      <c r="GT732" s="224"/>
      <c r="GU732" s="224"/>
      <c r="GV732" s="224"/>
      <c r="GW732" s="224"/>
      <c r="GX732" s="224"/>
      <c r="GY732" s="224"/>
      <c r="GZ732" s="224"/>
      <c r="HA732" s="224"/>
      <c r="HB732" s="224"/>
      <c r="HC732" s="224"/>
      <c r="HD732" s="224"/>
      <c r="HE732" s="224"/>
      <c r="HF732" s="224"/>
      <c r="HG732" s="224"/>
      <c r="HH732" s="224"/>
      <c r="HI732" s="224"/>
      <c r="HJ732" s="224"/>
      <c r="HK732" s="224"/>
      <c r="HL732" s="224"/>
      <c r="HM732" s="224"/>
      <c r="HN732" s="224"/>
      <c r="HO732" s="224"/>
      <c r="HP732" s="224"/>
      <c r="HQ732" s="224"/>
      <c r="HR732" s="224"/>
      <c r="HS732" s="224"/>
      <c r="HT732" s="224"/>
      <c r="HU732" s="224"/>
      <c r="HV732" s="224"/>
      <c r="HW732" s="224"/>
    </row>
    <row r="733" spans="1:231" s="57" customFormat="1" ht="13.5" hidden="1" customHeight="1" outlineLevel="1">
      <c r="A733" s="55"/>
      <c r="B733"/>
      <c r="C733"/>
      <c r="D733"/>
      <c r="E733"/>
      <c r="F733"/>
      <c r="G733"/>
      <c r="H733" s="55"/>
      <c r="I733" s="1124" t="s">
        <v>77</v>
      </c>
      <c r="J733" s="38"/>
      <c r="K733" s="38"/>
      <c r="L733" s="38"/>
      <c r="M733" s="38"/>
      <c r="N733" s="38"/>
      <c r="O733" s="38"/>
      <c r="P733" s="38"/>
      <c r="Q733" s="38"/>
      <c r="R733" s="38"/>
      <c r="S733" s="38"/>
      <c r="T733" s="38"/>
      <c r="U733" s="38"/>
      <c r="V733" s="38"/>
      <c r="W733" s="38"/>
      <c r="X733" s="38"/>
      <c r="Y733" s="38"/>
      <c r="Z733" s="38"/>
      <c r="AA733" s="38"/>
      <c r="AB733" s="38"/>
      <c r="AC733" s="38"/>
      <c r="AD733" s="38"/>
      <c r="AE733" s="38"/>
      <c r="AF733" s="38"/>
      <c r="AG733" s="38"/>
      <c r="AH733" s="38"/>
      <c r="AI733" s="38"/>
      <c r="AJ733" s="38"/>
      <c r="AK733" s="38"/>
      <c r="AL733" s="38"/>
      <c r="AM733" s="38"/>
      <c r="AN733" s="38"/>
      <c r="AO733" s="38"/>
      <c r="AP733" s="38"/>
      <c r="AQ733" s="38"/>
      <c r="AR733" s="38"/>
      <c r="AS733" s="38"/>
      <c r="AT733" s="385"/>
      <c r="AU733" s="130"/>
      <c r="AV733" s="130"/>
      <c r="AW733" s="361"/>
      <c r="AX733" s="385"/>
      <c r="AY733" s="130"/>
      <c r="AZ733" s="130"/>
      <c r="BA733" s="361"/>
      <c r="BB733" s="385"/>
      <c r="BC733" s="130"/>
      <c r="BD733" s="130"/>
      <c r="BE733" s="361"/>
      <c r="BF733" s="385"/>
      <c r="BG733" s="130"/>
      <c r="BH733" s="130"/>
      <c r="BI733" s="361"/>
      <c r="BJ733" s="385"/>
      <c r="BK733" s="130"/>
      <c r="BL733" s="130"/>
      <c r="BM733" s="361"/>
      <c r="BN733" s="385"/>
      <c r="BO733" s="128"/>
      <c r="BP733" s="128"/>
      <c r="BQ733" s="361"/>
      <c r="BR733" s="376"/>
      <c r="BS733" s="836">
        <f t="shared" ref="BS733:BY733" si="1149">(AVERAGE(BO705*(1+BS717),(BN705*(1+BR717)))*BO708*(1+BS724)*BS709/1000000)</f>
        <v>0</v>
      </c>
      <c r="BT733" s="836">
        <f t="shared" si="1149"/>
        <v>0</v>
      </c>
      <c r="BU733" s="837">
        <f t="shared" si="1149"/>
        <v>0</v>
      </c>
      <c r="BV733" s="838">
        <f t="shared" si="1149"/>
        <v>0</v>
      </c>
      <c r="BW733" s="836">
        <f t="shared" si="1149"/>
        <v>0</v>
      </c>
      <c r="BX733" s="836">
        <f t="shared" si="1149"/>
        <v>0</v>
      </c>
      <c r="BY733" s="837">
        <f t="shared" si="1149"/>
        <v>0</v>
      </c>
      <c r="BZ733" s="836">
        <f>(AVERAGE(BV705*(1+BZ717),(BU705*(1+BY717)))*BV708*(1+BZ724)*BZ709/1000000)</f>
        <v>0</v>
      </c>
      <c r="CA733" s="836">
        <f>(AVERAGE(BW705*(1+CA717),(BV705*(1+BZ717)))*BW708*(1+CA724)*CA709/1000000)</f>
        <v>0</v>
      </c>
      <c r="CB733" s="836">
        <f>(AVERAGE(BX705*(1+CB717),(BW705*(1+CA717)))*BX708*(1+CB724)*CB709/1000000)</f>
        <v>0</v>
      </c>
      <c r="CC733" s="837">
        <f>(AVERAGE(BY705*(1+CC717),(BX705*(1+CB717)))*BY708*(1+CC724)*CC709/1000000)</f>
        <v>0</v>
      </c>
      <c r="CD733" s="128"/>
      <c r="CE733" s="128"/>
      <c r="CF733" s="128"/>
      <c r="CG733" s="347"/>
      <c r="CH733" s="128"/>
      <c r="CI733" s="128"/>
      <c r="CJ733" s="128"/>
      <c r="CK733" s="128"/>
      <c r="CL733" s="128"/>
      <c r="CM733" s="128"/>
      <c r="CN733" s="128"/>
      <c r="CO733" s="128"/>
      <c r="CP733" s="128"/>
      <c r="CQ733" s="128"/>
      <c r="CR733" s="128"/>
      <c r="CS733" s="128"/>
      <c r="CT733" s="128"/>
      <c r="CU733" s="128"/>
      <c r="CV733" s="128"/>
      <c r="CW733" s="128"/>
      <c r="CX733" s="128"/>
      <c r="CY733" s="128"/>
      <c r="CZ733" s="128"/>
      <c r="DA733" s="128"/>
      <c r="DB733" s="128"/>
      <c r="DC733" s="128"/>
      <c r="DD733" s="128"/>
      <c r="DE733" s="128"/>
      <c r="DF733" s="128"/>
      <c r="DG733" s="128"/>
      <c r="DH733" s="128"/>
      <c r="DI733" s="347"/>
      <c r="DJ733" s="347"/>
      <c r="DK733" s="130"/>
      <c r="DL733" s="130"/>
      <c r="DM733" s="130"/>
      <c r="DN733" s="130"/>
      <c r="DO733" s="130"/>
      <c r="DP733" s="130"/>
      <c r="DQ733" s="385"/>
      <c r="DR733" s="130"/>
      <c r="DS733" s="130"/>
      <c r="DT733" s="130"/>
      <c r="DU733" s="130"/>
      <c r="DV733" s="130"/>
      <c r="DW733" s="130"/>
      <c r="DX733" s="130"/>
      <c r="DY733" s="130"/>
      <c r="DZ733" s="128"/>
      <c r="EA733" s="128"/>
      <c r="EB733" s="128"/>
      <c r="EC733" s="150"/>
      <c r="ED733" s="150"/>
      <c r="EE733" s="150"/>
      <c r="EF733" s="150"/>
      <c r="EG733" s="128"/>
      <c r="EH733" s="128"/>
      <c r="EI733" s="128"/>
      <c r="EJ733" s="347"/>
      <c r="EK733" s="226"/>
      <c r="EL733" s="226"/>
      <c r="EM733" s="226"/>
      <c r="EN733" s="226"/>
      <c r="EO733" s="226"/>
      <c r="EP733" s="226"/>
      <c r="EQ733" s="226"/>
      <c r="ER733" s="226"/>
      <c r="ES733" s="226"/>
      <c r="ET733" s="226"/>
      <c r="EU733" s="226"/>
      <c r="EV733" s="226"/>
      <c r="EW733" s="226"/>
      <c r="EX733" s="226"/>
      <c r="EY733" s="226"/>
      <c r="EZ733" s="226"/>
      <c r="FA733" s="226"/>
      <c r="FB733" s="226"/>
      <c r="FC733" s="226"/>
      <c r="FD733" s="226"/>
      <c r="FE733" s="226"/>
      <c r="FF733" s="226"/>
      <c r="FG733" s="226"/>
      <c r="FH733" s="226"/>
      <c r="FI733" s="226"/>
      <c r="FJ733" s="226"/>
      <c r="FK733" s="226"/>
      <c r="FL733" s="226"/>
      <c r="FM733" s="226"/>
      <c r="FN733" s="226"/>
      <c r="FO733" s="226"/>
      <c r="FP733" s="226"/>
      <c r="FQ733" s="226"/>
      <c r="FR733" s="226"/>
      <c r="FS733" s="226"/>
      <c r="FT733" s="226"/>
      <c r="FU733" s="226"/>
      <c r="FV733" s="226"/>
      <c r="FW733" s="226"/>
      <c r="FX733" s="226"/>
      <c r="FY733" s="226"/>
      <c r="FZ733" s="226"/>
      <c r="GA733" s="226"/>
      <c r="GB733" s="226"/>
      <c r="GC733" s="226"/>
      <c r="GD733" s="226"/>
      <c r="GE733" s="226"/>
      <c r="GF733" s="226"/>
      <c r="GG733" s="226"/>
      <c r="GH733" s="226"/>
      <c r="GI733" s="226"/>
      <c r="GJ733" s="226"/>
      <c r="GK733" s="226"/>
      <c r="GL733" s="226"/>
      <c r="GM733" s="226"/>
      <c r="GN733" s="226"/>
      <c r="GO733" s="226"/>
      <c r="GP733" s="226"/>
      <c r="GQ733" s="226"/>
      <c r="GR733" s="226"/>
      <c r="GS733" s="226"/>
      <c r="GT733" s="226"/>
      <c r="GU733" s="226"/>
      <c r="GV733" s="226"/>
      <c r="GW733" s="226"/>
      <c r="GX733" s="226"/>
      <c r="GY733" s="226"/>
      <c r="GZ733" s="226"/>
      <c r="HA733" s="226"/>
      <c r="HB733" s="226"/>
      <c r="HC733" s="226"/>
      <c r="HD733" s="226"/>
      <c r="HE733" s="226"/>
      <c r="HF733" s="226"/>
      <c r="HG733" s="226"/>
      <c r="HH733" s="226"/>
      <c r="HI733" s="226"/>
      <c r="HJ733" s="226"/>
      <c r="HK733" s="226"/>
      <c r="HL733" s="226"/>
      <c r="HM733" s="226"/>
      <c r="HN733" s="226"/>
      <c r="HO733" s="226"/>
      <c r="HP733" s="226"/>
      <c r="HQ733" s="226"/>
      <c r="HR733" s="226"/>
      <c r="HS733" s="226"/>
      <c r="HT733" s="226"/>
      <c r="HU733" s="226"/>
      <c r="HV733" s="226"/>
      <c r="HW733" s="226"/>
    </row>
    <row r="734" spans="1:231" s="51" customFormat="1" ht="13.5" hidden="1" customHeight="1" outlineLevel="1">
      <c r="A734" s="49"/>
      <c r="B734"/>
      <c r="C734"/>
      <c r="D734"/>
      <c r="E734"/>
      <c r="F734"/>
      <c r="G734"/>
      <c r="H734" s="49"/>
      <c r="I734" s="1119" t="s">
        <v>137</v>
      </c>
      <c r="J734" s="50"/>
      <c r="K734" s="50"/>
      <c r="L734" s="50"/>
      <c r="M734" s="50"/>
      <c r="N734" s="50"/>
      <c r="O734" s="50"/>
      <c r="P734" s="50"/>
      <c r="Q734" s="50"/>
      <c r="R734" s="50"/>
      <c r="S734" s="50"/>
      <c r="T734" s="50"/>
      <c r="U734" s="50"/>
      <c r="V734" s="50"/>
      <c r="W734" s="50"/>
      <c r="X734" s="50"/>
      <c r="Y734" s="50"/>
      <c r="Z734" s="50"/>
      <c r="AA734" s="50"/>
      <c r="AB734" s="50"/>
      <c r="AC734" s="50"/>
      <c r="AD734" s="50"/>
      <c r="AE734" s="50"/>
      <c r="AF734" s="50"/>
      <c r="AG734" s="50"/>
      <c r="AH734" s="50"/>
      <c r="AI734" s="50"/>
      <c r="AJ734" s="50"/>
      <c r="AK734" s="50"/>
      <c r="AL734" s="50"/>
      <c r="AM734" s="50"/>
      <c r="AN734" s="50"/>
      <c r="AO734" s="50"/>
      <c r="AP734" s="50"/>
      <c r="AQ734" s="50"/>
      <c r="AR734" s="50"/>
      <c r="AS734" s="50"/>
      <c r="AT734" s="514"/>
      <c r="AU734" s="177"/>
      <c r="AV734" s="177"/>
      <c r="AW734" s="515"/>
      <c r="AX734" s="514"/>
      <c r="AY734" s="177"/>
      <c r="AZ734" s="177"/>
      <c r="BA734" s="515"/>
      <c r="BB734" s="514"/>
      <c r="BC734" s="177"/>
      <c r="BD734" s="177"/>
      <c r="BE734" s="515"/>
      <c r="BF734" s="514"/>
      <c r="BG734" s="177"/>
      <c r="BH734" s="177"/>
      <c r="BI734" s="515"/>
      <c r="BJ734" s="514"/>
      <c r="BK734" s="177"/>
      <c r="BL734" s="177"/>
      <c r="BM734" s="515"/>
      <c r="BN734" s="514"/>
      <c r="BO734" s="180"/>
      <c r="BP734" s="180"/>
      <c r="BQ734" s="515"/>
      <c r="BR734" s="647"/>
      <c r="BS734" s="872" t="e">
        <f t="shared" ref="BS734:BZ734" si="1150">BS733/BS730-1</f>
        <v>#DIV/0!</v>
      </c>
      <c r="BT734" s="872" t="e">
        <f t="shared" si="1150"/>
        <v>#DIV/0!</v>
      </c>
      <c r="BU734" s="873" t="e">
        <f t="shared" si="1150"/>
        <v>#DIV/0!</v>
      </c>
      <c r="BV734" s="874" t="e">
        <f t="shared" si="1150"/>
        <v>#DIV/0!</v>
      </c>
      <c r="BW734" s="872" t="e">
        <f t="shared" si="1150"/>
        <v>#DIV/0!</v>
      </c>
      <c r="BX734" s="872" t="e">
        <f t="shared" si="1150"/>
        <v>#DIV/0!</v>
      </c>
      <c r="BY734" s="873" t="e">
        <f t="shared" si="1150"/>
        <v>#DIV/0!</v>
      </c>
      <c r="BZ734" s="872" t="e">
        <f t="shared" si="1150"/>
        <v>#DIV/0!</v>
      </c>
      <c r="CA734" s="872" t="e">
        <f>CA733/CA730-1</f>
        <v>#DIV/0!</v>
      </c>
      <c r="CB734" s="872" t="e">
        <f>CB733/CB730-1</f>
        <v>#DIV/0!</v>
      </c>
      <c r="CC734" s="873" t="e">
        <f>CC733/CC730-1</f>
        <v>#DIV/0!</v>
      </c>
      <c r="CD734" s="180"/>
      <c r="CE734" s="180"/>
      <c r="CF734" s="180"/>
      <c r="CG734" s="587"/>
      <c r="CH734" s="180"/>
      <c r="CI734" s="180"/>
      <c r="CJ734" s="180"/>
      <c r="CK734" s="180"/>
      <c r="CL734" s="180"/>
      <c r="CM734" s="180"/>
      <c r="CN734" s="180"/>
      <c r="CO734" s="180"/>
      <c r="CP734" s="180"/>
      <c r="CQ734" s="180"/>
      <c r="CR734" s="180"/>
      <c r="CS734" s="180"/>
      <c r="CT734" s="180"/>
      <c r="CU734" s="180"/>
      <c r="CV734" s="180"/>
      <c r="CW734" s="180"/>
      <c r="CX734" s="180"/>
      <c r="CY734" s="180"/>
      <c r="CZ734" s="180"/>
      <c r="DA734" s="180"/>
      <c r="DB734" s="180"/>
      <c r="DC734" s="180"/>
      <c r="DD734" s="180"/>
      <c r="DE734" s="180"/>
      <c r="DF734" s="180"/>
      <c r="DG734" s="180"/>
      <c r="DH734" s="180"/>
      <c r="DI734" s="587"/>
      <c r="DJ734" s="1142"/>
      <c r="DK734" s="177"/>
      <c r="DL734" s="177"/>
      <c r="DM734" s="177"/>
      <c r="DN734" s="177"/>
      <c r="DO734" s="177"/>
      <c r="DP734" s="177"/>
      <c r="DQ734" s="514"/>
      <c r="DR734" s="177"/>
      <c r="DS734" s="177"/>
      <c r="DT734" s="177"/>
      <c r="DU734" s="177"/>
      <c r="DV734" s="177"/>
      <c r="DW734" s="177"/>
      <c r="DX734" s="177"/>
      <c r="DY734" s="177"/>
      <c r="DZ734" s="180"/>
      <c r="EA734" s="180"/>
      <c r="EB734" s="180"/>
      <c r="EC734" s="906"/>
      <c r="ED734" s="906"/>
      <c r="EE734" s="906"/>
      <c r="EF734" s="906"/>
      <c r="EG734" s="180"/>
      <c r="EH734" s="180"/>
      <c r="EI734" s="180"/>
      <c r="EJ734" s="587"/>
      <c r="EK734" s="224"/>
      <c r="EL734" s="224"/>
      <c r="EM734" s="224"/>
      <c r="EN734" s="224"/>
      <c r="EO734" s="224"/>
      <c r="EP734" s="224"/>
      <c r="EQ734" s="224"/>
      <c r="ER734" s="224"/>
      <c r="ES734" s="224"/>
      <c r="ET734" s="224"/>
      <c r="EU734" s="224"/>
      <c r="EV734" s="224"/>
      <c r="EW734" s="224"/>
      <c r="EX734" s="224"/>
      <c r="EY734" s="224"/>
      <c r="EZ734" s="224"/>
      <c r="FA734" s="224"/>
      <c r="FB734" s="224"/>
      <c r="FC734" s="224"/>
      <c r="FD734" s="224"/>
      <c r="FE734" s="224"/>
      <c r="FF734" s="224"/>
      <c r="FG734" s="224"/>
      <c r="FH734" s="224"/>
      <c r="FI734" s="224"/>
      <c r="FJ734" s="224"/>
      <c r="FK734" s="224"/>
      <c r="FL734" s="224"/>
      <c r="FM734" s="224"/>
      <c r="FN734" s="224"/>
      <c r="FO734" s="224"/>
      <c r="FP734" s="224"/>
      <c r="FQ734" s="224"/>
      <c r="FR734" s="224"/>
      <c r="FS734" s="224"/>
      <c r="FT734" s="224"/>
      <c r="FU734" s="224"/>
      <c r="FV734" s="224"/>
      <c r="FW734" s="224"/>
      <c r="FX734" s="224"/>
      <c r="FY734" s="224"/>
      <c r="FZ734" s="224"/>
      <c r="GA734" s="224"/>
      <c r="GB734" s="224"/>
      <c r="GC734" s="224"/>
      <c r="GD734" s="224"/>
      <c r="GE734" s="224"/>
      <c r="GF734" s="224"/>
      <c r="GG734" s="224"/>
      <c r="GH734" s="224"/>
      <c r="GI734" s="224"/>
      <c r="GJ734" s="224"/>
      <c r="GK734" s="224"/>
      <c r="GL734" s="224"/>
      <c r="GM734" s="224"/>
      <c r="GN734" s="224"/>
      <c r="GO734" s="224"/>
      <c r="GP734" s="224"/>
      <c r="GQ734" s="224"/>
      <c r="GR734" s="224"/>
      <c r="GS734" s="224"/>
      <c r="GT734" s="224"/>
      <c r="GU734" s="224"/>
      <c r="GV734" s="224"/>
      <c r="GW734" s="224"/>
      <c r="GX734" s="224"/>
      <c r="GY734" s="224"/>
      <c r="GZ734" s="224"/>
      <c r="HA734" s="224"/>
      <c r="HB734" s="224"/>
      <c r="HC734" s="224"/>
      <c r="HD734" s="224"/>
      <c r="HE734" s="224"/>
      <c r="HF734" s="224"/>
      <c r="HG734" s="224"/>
      <c r="HH734" s="224"/>
      <c r="HI734" s="224"/>
      <c r="HJ734" s="224"/>
      <c r="HK734" s="224"/>
      <c r="HL734" s="224"/>
      <c r="HM734" s="224"/>
      <c r="HN734" s="224"/>
      <c r="HO734" s="224"/>
      <c r="HP734" s="224"/>
      <c r="HQ734" s="224"/>
      <c r="HR734" s="224"/>
      <c r="HS734" s="224"/>
      <c r="HT734" s="224"/>
      <c r="HU734" s="224"/>
      <c r="HV734" s="224"/>
      <c r="HW734" s="224"/>
    </row>
    <row r="735" spans="1:231" ht="13.5" hidden="1" customHeight="1" outlineLevel="1">
      <c r="A735" s="4"/>
      <c r="H735" s="4"/>
      <c r="I735" s="1071"/>
      <c r="J735" s="20"/>
      <c r="K735" s="20"/>
      <c r="L735" s="20"/>
      <c r="M735" s="20"/>
      <c r="N735" s="20"/>
      <c r="O735" s="20"/>
      <c r="P735" s="20"/>
      <c r="Q735" s="20"/>
      <c r="R735" s="20"/>
      <c r="S735" s="20"/>
      <c r="T735" s="20"/>
      <c r="U735" s="20"/>
      <c r="V735" s="20"/>
      <c r="W735" s="20"/>
      <c r="X735" s="20"/>
      <c r="Y735" s="20"/>
      <c r="Z735" s="20"/>
      <c r="AA735" s="20"/>
      <c r="AB735" s="20"/>
      <c r="AC735" s="20"/>
      <c r="AD735" s="20"/>
      <c r="AE735" s="20"/>
      <c r="AF735" s="20"/>
      <c r="AG735" s="20"/>
      <c r="AH735" s="20"/>
      <c r="AI735" s="20"/>
      <c r="AJ735" s="20"/>
      <c r="AK735" s="20"/>
      <c r="AL735" s="20"/>
      <c r="AM735" s="20"/>
      <c r="AN735" s="20"/>
      <c r="AO735" s="20"/>
      <c r="AP735" s="20"/>
      <c r="AQ735" s="20"/>
      <c r="AR735" s="20"/>
      <c r="AS735" s="20"/>
      <c r="AT735" s="368"/>
      <c r="AU735" s="20"/>
      <c r="AV735" s="20"/>
      <c r="AW735" s="586"/>
      <c r="AX735" s="368"/>
      <c r="AY735" s="20"/>
      <c r="AZ735" s="20"/>
      <c r="BA735" s="586"/>
      <c r="BB735" s="368"/>
      <c r="BC735" s="20"/>
      <c r="BD735" s="20"/>
      <c r="BE735" s="586"/>
      <c r="BF735" s="368"/>
      <c r="BG735" s="20"/>
      <c r="BH735" s="20"/>
      <c r="BI735" s="586"/>
      <c r="BJ735" s="368"/>
      <c r="BK735" s="20"/>
      <c r="BL735" s="20"/>
      <c r="BM735" s="586"/>
      <c r="BN735" s="368"/>
      <c r="BO735" s="20"/>
      <c r="BP735" s="20"/>
      <c r="BQ735" s="586"/>
      <c r="BR735" s="368"/>
      <c r="BS735" s="869"/>
      <c r="BT735" s="869"/>
      <c r="BU735" s="870"/>
      <c r="BV735" s="871"/>
      <c r="BW735" s="869"/>
      <c r="BX735" s="869"/>
      <c r="BY735" s="870"/>
      <c r="BZ735" s="869"/>
      <c r="CA735" s="869"/>
      <c r="CB735" s="869"/>
      <c r="CC735" s="870"/>
      <c r="CD735" s="20"/>
      <c r="CE735" s="20"/>
      <c r="CF735" s="20"/>
      <c r="CG735" s="586"/>
      <c r="CH735" s="20"/>
      <c r="CI735" s="20"/>
      <c r="CJ735" s="20"/>
      <c r="CK735" s="20"/>
      <c r="CL735" s="20"/>
      <c r="CM735" s="20"/>
      <c r="CN735" s="20"/>
      <c r="CO735" s="20"/>
      <c r="CP735" s="20"/>
      <c r="CQ735" s="20"/>
      <c r="CR735" s="20"/>
      <c r="CS735" s="20"/>
      <c r="CT735" s="20"/>
      <c r="CU735" s="20"/>
      <c r="CV735" s="20"/>
      <c r="CW735" s="20"/>
      <c r="CX735" s="20"/>
      <c r="CY735" s="20"/>
      <c r="CZ735" s="20"/>
      <c r="DA735" s="20"/>
      <c r="DB735" s="20"/>
      <c r="DC735" s="20"/>
      <c r="DD735" s="20"/>
      <c r="DE735" s="20"/>
      <c r="DF735" s="20"/>
      <c r="DG735" s="20"/>
      <c r="DH735" s="20"/>
      <c r="DI735" s="586"/>
      <c r="DJ735" s="601"/>
      <c r="DK735" s="20"/>
      <c r="DL735" s="20"/>
      <c r="DM735" s="20"/>
      <c r="DN735" s="20"/>
      <c r="DO735" s="20"/>
      <c r="DP735" s="20"/>
      <c r="DQ735" s="368"/>
      <c r="DR735" s="20"/>
      <c r="DS735" s="20"/>
      <c r="DT735" s="20"/>
      <c r="DU735" s="20"/>
      <c r="DV735" s="20"/>
      <c r="DW735" s="20"/>
      <c r="DX735" s="20"/>
      <c r="DY735" s="20"/>
      <c r="DZ735" s="20"/>
      <c r="EA735" s="20"/>
      <c r="EB735" s="20"/>
      <c r="EC735" s="98"/>
      <c r="ED735" s="98"/>
      <c r="EE735" s="98"/>
      <c r="EF735" s="98"/>
      <c r="EG735" s="20"/>
      <c r="EH735" s="20"/>
      <c r="EI735" s="20"/>
      <c r="EJ735" s="586"/>
      <c r="EK735" s="99"/>
      <c r="EL735" s="99"/>
      <c r="EM735" s="99"/>
      <c r="EN735" s="99"/>
      <c r="EO735" s="99"/>
      <c r="EP735" s="99"/>
      <c r="EQ735" s="99"/>
      <c r="ER735" s="99"/>
      <c r="ES735" s="99"/>
      <c r="ET735" s="99"/>
      <c r="EU735" s="99"/>
      <c r="EV735" s="99"/>
      <c r="EW735" s="99"/>
      <c r="EX735" s="99"/>
      <c r="EY735" s="99"/>
      <c r="EZ735" s="99"/>
      <c r="FA735" s="99"/>
      <c r="FB735" s="99"/>
      <c r="FC735" s="99"/>
      <c r="FD735" s="99"/>
      <c r="FE735" s="99"/>
      <c r="FF735" s="99"/>
      <c r="FG735" s="99"/>
      <c r="FH735" s="99"/>
      <c r="FI735" s="99"/>
      <c r="FJ735" s="99"/>
      <c r="FK735" s="99"/>
      <c r="FL735" s="99"/>
      <c r="FM735" s="99"/>
      <c r="FN735" s="99"/>
      <c r="FO735" s="99"/>
      <c r="FP735" s="99"/>
      <c r="FQ735" s="99"/>
      <c r="FR735" s="99"/>
      <c r="FS735" s="99"/>
      <c r="FT735" s="99"/>
      <c r="FU735" s="99"/>
      <c r="FV735" s="99"/>
      <c r="FW735" s="99"/>
      <c r="FX735" s="99"/>
      <c r="FY735" s="99"/>
      <c r="FZ735" s="99"/>
      <c r="GA735" s="99"/>
      <c r="GB735" s="99"/>
      <c r="GC735" s="99"/>
      <c r="GD735" s="99"/>
      <c r="GE735" s="99"/>
      <c r="GF735" s="99"/>
      <c r="GG735" s="99"/>
      <c r="GH735" s="99"/>
      <c r="GI735" s="99"/>
      <c r="GJ735" s="99"/>
      <c r="GK735" s="99"/>
      <c r="GL735" s="99"/>
      <c r="GM735" s="99"/>
      <c r="GN735" s="99"/>
      <c r="GO735" s="99"/>
      <c r="GP735" s="99"/>
      <c r="GQ735" s="99"/>
      <c r="GR735" s="99"/>
      <c r="GS735" s="99"/>
      <c r="GT735" s="99"/>
      <c r="GU735" s="99"/>
      <c r="GV735" s="99"/>
      <c r="GW735" s="99"/>
      <c r="GX735" s="99"/>
      <c r="GY735" s="99"/>
      <c r="GZ735" s="99"/>
      <c r="HA735" s="99"/>
      <c r="HB735" s="99"/>
      <c r="HC735" s="99"/>
      <c r="HD735" s="99"/>
      <c r="HE735" s="99"/>
      <c r="HF735" s="99"/>
      <c r="HG735" s="99"/>
      <c r="HH735" s="99"/>
      <c r="HI735" s="99"/>
      <c r="HJ735" s="99"/>
      <c r="HK735" s="99"/>
      <c r="HL735" s="99"/>
      <c r="HM735" s="99"/>
      <c r="HN735" s="99"/>
      <c r="HO735" s="99"/>
      <c r="HP735" s="99"/>
      <c r="HQ735" s="99"/>
      <c r="HR735" s="99"/>
      <c r="HS735" s="99"/>
      <c r="HT735" s="99"/>
      <c r="HU735" s="99"/>
      <c r="HV735" s="99"/>
      <c r="HW735" s="99"/>
    </row>
    <row r="736" spans="1:231" ht="13.5" hidden="1" customHeight="1" outlineLevel="1">
      <c r="A736" s="4"/>
      <c r="H736" s="4"/>
      <c r="I736" s="1125" t="s">
        <v>97</v>
      </c>
      <c r="J736" s="20"/>
      <c r="K736" s="20"/>
      <c r="L736" s="20"/>
      <c r="M736" s="20"/>
      <c r="N736" s="20"/>
      <c r="O736" s="20"/>
      <c r="P736" s="20"/>
      <c r="Q736" s="20"/>
      <c r="R736" s="20"/>
      <c r="S736" s="20"/>
      <c r="T736" s="20"/>
      <c r="U736" s="20"/>
      <c r="V736" s="20"/>
      <c r="W736" s="20"/>
      <c r="X736" s="20"/>
      <c r="Y736" s="20"/>
      <c r="Z736" s="20"/>
      <c r="AA736" s="20"/>
      <c r="AB736" s="20"/>
      <c r="AC736" s="20"/>
      <c r="AD736" s="20"/>
      <c r="AE736" s="20"/>
      <c r="AF736" s="20"/>
      <c r="AG736" s="20"/>
      <c r="AH736" s="20"/>
      <c r="AI736" s="20"/>
      <c r="AJ736" s="20"/>
      <c r="AK736" s="20"/>
      <c r="AL736" s="20"/>
      <c r="AM736" s="20"/>
      <c r="AN736" s="20"/>
      <c r="AO736" s="20"/>
      <c r="AP736" s="20"/>
      <c r="AQ736" s="20"/>
      <c r="AR736" s="20"/>
      <c r="AS736" s="20"/>
      <c r="AT736" s="368"/>
      <c r="AU736" s="20"/>
      <c r="AV736" s="20"/>
      <c r="AW736" s="586"/>
      <c r="AX736" s="368"/>
      <c r="AY736" s="20"/>
      <c r="AZ736" s="20"/>
      <c r="BA736" s="586"/>
      <c r="BB736" s="368"/>
      <c r="BC736" s="20"/>
      <c r="BD736" s="20"/>
      <c r="BE736" s="586"/>
      <c r="BF736" s="368"/>
      <c r="BG736" s="20"/>
      <c r="BH736" s="20"/>
      <c r="BI736" s="586"/>
      <c r="BJ736" s="368"/>
      <c r="BK736" s="20"/>
      <c r="BL736" s="20"/>
      <c r="BM736" s="586"/>
      <c r="BN736" s="368"/>
      <c r="BO736" s="20"/>
      <c r="BP736" s="20"/>
      <c r="BQ736" s="586"/>
      <c r="BR736" s="368"/>
      <c r="BS736" s="869"/>
      <c r="BT736" s="869"/>
      <c r="BU736" s="870"/>
      <c r="BV736" s="871"/>
      <c r="BW736" s="869"/>
      <c r="BX736" s="869"/>
      <c r="BY736" s="870"/>
      <c r="BZ736" s="869"/>
      <c r="CA736" s="869"/>
      <c r="CB736" s="869"/>
      <c r="CC736" s="870"/>
      <c r="CD736" s="20"/>
      <c r="CE736" s="20"/>
      <c r="CF736" s="20"/>
      <c r="CG736" s="586"/>
      <c r="CH736" s="20"/>
      <c r="CI736" s="20"/>
      <c r="CJ736" s="20"/>
      <c r="CK736" s="20"/>
      <c r="CL736" s="20"/>
      <c r="CM736" s="20"/>
      <c r="CN736" s="20"/>
      <c r="CO736" s="20"/>
      <c r="CP736" s="20"/>
      <c r="CQ736" s="20"/>
      <c r="CR736" s="20"/>
      <c r="CS736" s="20"/>
      <c r="CT736" s="20"/>
      <c r="CU736" s="20"/>
      <c r="CV736" s="20"/>
      <c r="CW736" s="20"/>
      <c r="CX736" s="20"/>
      <c r="CY736" s="20"/>
      <c r="CZ736" s="20"/>
      <c r="DA736" s="20"/>
      <c r="DB736" s="20"/>
      <c r="DC736" s="20"/>
      <c r="DD736" s="20"/>
      <c r="DE736" s="20"/>
      <c r="DF736" s="20"/>
      <c r="DG736" s="20"/>
      <c r="DH736" s="20"/>
      <c r="DI736" s="586"/>
      <c r="DJ736" s="601"/>
      <c r="DK736" s="20"/>
      <c r="DL736" s="20"/>
      <c r="DM736" s="20"/>
      <c r="DN736" s="20"/>
      <c r="DO736" s="20"/>
      <c r="DP736" s="20"/>
      <c r="DQ736" s="368"/>
      <c r="DR736" s="20"/>
      <c r="DS736" s="20"/>
      <c r="DT736" s="20"/>
      <c r="DU736" s="20"/>
      <c r="DV736" s="20"/>
      <c r="DW736" s="20"/>
      <c r="DX736" s="20"/>
      <c r="DY736" s="20"/>
      <c r="DZ736" s="20"/>
      <c r="EA736" s="20"/>
      <c r="EB736" s="20"/>
      <c r="EC736" s="98"/>
      <c r="ED736" s="98"/>
      <c r="EE736" s="98"/>
      <c r="EF736" s="98"/>
      <c r="EG736" s="20"/>
      <c r="EH736" s="20"/>
      <c r="EI736" s="20"/>
      <c r="EJ736" s="586"/>
      <c r="EK736" s="99"/>
      <c r="EL736" s="99"/>
      <c r="EM736" s="99"/>
      <c r="EN736" s="99"/>
      <c r="EO736" s="99"/>
      <c r="EP736" s="99"/>
      <c r="EQ736" s="99"/>
      <c r="ER736" s="99"/>
      <c r="ES736" s="99"/>
      <c r="ET736" s="99"/>
      <c r="EU736" s="99"/>
      <c r="EV736" s="99"/>
      <c r="EW736" s="99"/>
      <c r="EX736" s="99"/>
      <c r="EY736" s="99"/>
      <c r="EZ736" s="99"/>
      <c r="FA736" s="99"/>
      <c r="FB736" s="99"/>
      <c r="FC736" s="99"/>
      <c r="FD736" s="99"/>
      <c r="FE736" s="99"/>
      <c r="FF736" s="99"/>
      <c r="FG736" s="99"/>
      <c r="FH736" s="99"/>
      <c r="FI736" s="99"/>
      <c r="FJ736" s="99"/>
      <c r="FK736" s="99"/>
      <c r="FL736" s="99"/>
      <c r="FM736" s="99"/>
      <c r="FN736" s="99"/>
      <c r="FO736" s="99"/>
      <c r="FP736" s="99"/>
      <c r="FQ736" s="99"/>
      <c r="FR736" s="99"/>
      <c r="FS736" s="99"/>
      <c r="FT736" s="99"/>
      <c r="FU736" s="99"/>
      <c r="FV736" s="99"/>
      <c r="FW736" s="99"/>
      <c r="FX736" s="99"/>
      <c r="FY736" s="99"/>
      <c r="FZ736" s="99"/>
      <c r="GA736" s="99"/>
      <c r="GB736" s="99"/>
      <c r="GC736" s="99"/>
      <c r="GD736" s="99"/>
      <c r="GE736" s="99"/>
      <c r="GF736" s="99"/>
      <c r="GG736" s="99"/>
      <c r="GH736" s="99"/>
      <c r="GI736" s="99"/>
      <c r="GJ736" s="99"/>
      <c r="GK736" s="99"/>
      <c r="GL736" s="99"/>
      <c r="GM736" s="99"/>
      <c r="GN736" s="99"/>
      <c r="GO736" s="99"/>
      <c r="GP736" s="99"/>
      <c r="GQ736" s="99"/>
      <c r="GR736" s="99"/>
      <c r="GS736" s="99"/>
      <c r="GT736" s="99"/>
      <c r="GU736" s="99"/>
      <c r="GV736" s="99"/>
      <c r="GW736" s="99"/>
      <c r="GX736" s="99"/>
      <c r="GY736" s="99"/>
      <c r="GZ736" s="99"/>
      <c r="HA736" s="99"/>
      <c r="HB736" s="99"/>
      <c r="HC736" s="99"/>
      <c r="HD736" s="99"/>
      <c r="HE736" s="99"/>
      <c r="HF736" s="99"/>
      <c r="HG736" s="99"/>
      <c r="HH736" s="99"/>
      <c r="HI736" s="99"/>
      <c r="HJ736" s="99"/>
      <c r="HK736" s="99"/>
      <c r="HL736" s="99"/>
      <c r="HM736" s="99"/>
      <c r="HN736" s="99"/>
      <c r="HO736" s="99"/>
      <c r="HP736" s="99"/>
      <c r="HQ736" s="99"/>
      <c r="HR736" s="99"/>
      <c r="HS736" s="99"/>
      <c r="HT736" s="99"/>
      <c r="HU736" s="99"/>
      <c r="HV736" s="99"/>
      <c r="HW736" s="99"/>
    </row>
    <row r="737" spans="1:231" s="30" customFormat="1" ht="13.5" hidden="1" customHeight="1" outlineLevel="1">
      <c r="A737" s="29"/>
      <c r="B737"/>
      <c r="C737"/>
      <c r="D737"/>
      <c r="E737"/>
      <c r="F737"/>
      <c r="G737"/>
      <c r="H737" s="29"/>
      <c r="I737" s="1126" t="s">
        <v>139</v>
      </c>
      <c r="J737" s="31"/>
      <c r="K737" s="31"/>
      <c r="L737" s="31"/>
      <c r="M737" s="31"/>
      <c r="N737" s="31"/>
      <c r="O737" s="31"/>
      <c r="P737" s="31"/>
      <c r="Q737" s="31"/>
      <c r="R737" s="31"/>
      <c r="S737" s="31"/>
      <c r="T737" s="31"/>
      <c r="U737" s="31"/>
      <c r="V737" s="31"/>
      <c r="W737" s="31"/>
      <c r="X737" s="31"/>
      <c r="Y737" s="31"/>
      <c r="Z737" s="31"/>
      <c r="AA737" s="31"/>
      <c r="AB737" s="31"/>
      <c r="AC737" s="31"/>
      <c r="AD737" s="31"/>
      <c r="AE737" s="31"/>
      <c r="AF737" s="31"/>
      <c r="AG737" s="31"/>
      <c r="AH737" s="31"/>
      <c r="AI737" s="31"/>
      <c r="AJ737" s="31"/>
      <c r="AK737" s="31"/>
      <c r="AL737" s="31"/>
      <c r="AM737" s="31"/>
      <c r="AN737" s="31"/>
      <c r="AO737" s="31"/>
      <c r="AP737" s="31"/>
      <c r="AQ737" s="31"/>
      <c r="AR737" s="31"/>
      <c r="AS737" s="31"/>
      <c r="AT737" s="378">
        <v>0.10100000000000001</v>
      </c>
      <c r="AU737" s="132">
        <v>0.16400000000000001</v>
      </c>
      <c r="AV737" s="132">
        <v>0.14899999999999999</v>
      </c>
      <c r="AW737" s="366">
        <v>0.13700000000000001</v>
      </c>
      <c r="AX737" s="378">
        <v>0.14599999999999999</v>
      </c>
      <c r="AY737" s="132">
        <v>0.221</v>
      </c>
      <c r="AZ737" s="132">
        <v>0.77300000000000002</v>
      </c>
      <c r="BA737" s="366">
        <v>0.68799999999999994</v>
      </c>
      <c r="BB737" s="378">
        <v>0.98399999999999999</v>
      </c>
      <c r="BC737" s="132">
        <v>1.218</v>
      </c>
      <c r="BD737" s="132">
        <v>1.673</v>
      </c>
      <c r="BE737" s="366">
        <v>1.667</v>
      </c>
      <c r="BF737" s="378">
        <v>2.609</v>
      </c>
      <c r="BG737" s="132">
        <v>2.8759999999999999</v>
      </c>
      <c r="BH737" s="132">
        <v>3.1549999999999998</v>
      </c>
      <c r="BI737" s="366">
        <v>3.1970000000000001</v>
      </c>
      <c r="BJ737" s="378">
        <v>4.5229999999999997</v>
      </c>
      <c r="BK737" s="132">
        <v>5.33</v>
      </c>
      <c r="BL737" s="132">
        <v>5.9210000000000003</v>
      </c>
      <c r="BM737" s="366">
        <v>4.4470000000000001</v>
      </c>
      <c r="BN737" s="378">
        <v>5.8739999999999997</v>
      </c>
      <c r="BO737" s="132">
        <v>5.4669999999999996</v>
      </c>
      <c r="BP737" s="132">
        <v>7.0090000000000003</v>
      </c>
      <c r="BQ737" s="284">
        <v>7.4</v>
      </c>
      <c r="BR737" s="378">
        <v>13</v>
      </c>
      <c r="BS737" s="836">
        <f t="shared" ref="BS737:BY737" si="1151">BO737*(1+BS742)</f>
        <v>6.2870499999999989</v>
      </c>
      <c r="BT737" s="836">
        <f t="shared" si="1151"/>
        <v>8.0603499999999997</v>
      </c>
      <c r="BU737" s="837">
        <f t="shared" si="1151"/>
        <v>8.51</v>
      </c>
      <c r="BV737" s="838">
        <f t="shared" si="1151"/>
        <v>14.95</v>
      </c>
      <c r="BW737" s="836">
        <f t="shared" si="1151"/>
        <v>7.2301074999999981</v>
      </c>
      <c r="BX737" s="836">
        <f t="shared" si="1151"/>
        <v>9.2694024999999982</v>
      </c>
      <c r="BY737" s="837">
        <f t="shared" si="1151"/>
        <v>9.7864999999999984</v>
      </c>
      <c r="BZ737" s="836">
        <f>BV737*(1+BZ742)</f>
        <v>17.192499999999999</v>
      </c>
      <c r="CA737" s="836">
        <f>BW737*(1+CA742)</f>
        <v>8.3146236249999976</v>
      </c>
      <c r="CB737" s="836">
        <f>BX737*(1+CB742)</f>
        <v>10.659812874999997</v>
      </c>
      <c r="CC737" s="837">
        <f>BY737*(1+CC742)</f>
        <v>11.254474999999998</v>
      </c>
      <c r="CD737" s="128"/>
      <c r="CE737" s="128"/>
      <c r="CF737" s="128"/>
      <c r="CG737" s="347"/>
      <c r="CH737" s="128"/>
      <c r="CI737" s="128"/>
      <c r="CJ737" s="128"/>
      <c r="CK737" s="128"/>
      <c r="CL737" s="128"/>
      <c r="CM737" s="128"/>
      <c r="CN737" s="128"/>
      <c r="CO737" s="128"/>
      <c r="CP737" s="128"/>
      <c r="CQ737" s="128"/>
      <c r="CR737" s="128"/>
      <c r="CS737" s="128"/>
      <c r="CT737" s="128"/>
      <c r="CU737" s="128"/>
      <c r="CV737" s="128"/>
      <c r="CW737" s="128"/>
      <c r="CX737" s="128"/>
      <c r="CY737" s="128"/>
      <c r="CZ737" s="128"/>
      <c r="DA737" s="128"/>
      <c r="DB737" s="128"/>
      <c r="DC737" s="128"/>
      <c r="DD737" s="128"/>
      <c r="DE737" s="128"/>
      <c r="DF737" s="128"/>
      <c r="DG737" s="128"/>
      <c r="DH737" s="128"/>
      <c r="DI737" s="347"/>
      <c r="DJ737" s="366"/>
      <c r="DK737" s="133"/>
      <c r="DL737" s="133"/>
      <c r="DM737" s="133"/>
      <c r="DN737" s="133"/>
      <c r="DO737" s="133"/>
      <c r="DP737" s="133"/>
      <c r="DQ737" s="378" t="s">
        <v>71</v>
      </c>
      <c r="DR737" s="132" t="s">
        <v>71</v>
      </c>
      <c r="DS737" s="132" t="s">
        <v>71</v>
      </c>
      <c r="DT737" s="132" t="s">
        <v>71</v>
      </c>
      <c r="DU737" s="132" t="s">
        <v>71</v>
      </c>
      <c r="DV737" s="128">
        <f>+SUM(BB737:BE737)</f>
        <v>5.5419999999999998</v>
      </c>
      <c r="DW737" s="128">
        <f>+SUM(BF737:BI737)</f>
        <v>11.837</v>
      </c>
      <c r="DX737" s="128">
        <f>+SUM(BJ737:BM737)</f>
        <v>20.221</v>
      </c>
      <c r="DY737" s="128">
        <f>+SUM(BN737:BQ737)</f>
        <v>25.75</v>
      </c>
      <c r="DZ737" s="128"/>
      <c r="EA737" s="128"/>
      <c r="EB737" s="128"/>
      <c r="EC737" s="150"/>
      <c r="ED737" s="150"/>
      <c r="EE737" s="150"/>
      <c r="EF737" s="150"/>
      <c r="EG737" s="128"/>
      <c r="EH737" s="128"/>
      <c r="EI737" s="128"/>
      <c r="EJ737" s="347"/>
      <c r="EK737" s="227"/>
      <c r="EL737" s="227"/>
      <c r="EM737" s="227"/>
      <c r="EN737" s="227"/>
      <c r="EO737" s="227"/>
      <c r="EP737" s="227"/>
      <c r="EQ737" s="227"/>
      <c r="ER737" s="227"/>
      <c r="ES737" s="227"/>
      <c r="ET737" s="227"/>
      <c r="EU737" s="227"/>
      <c r="EV737" s="227"/>
      <c r="EW737" s="227"/>
      <c r="EX737" s="227"/>
      <c r="EY737" s="227"/>
      <c r="EZ737" s="227"/>
      <c r="FA737" s="227"/>
      <c r="FB737" s="227"/>
      <c r="FC737" s="227"/>
      <c r="FD737" s="227"/>
      <c r="FE737" s="227"/>
      <c r="FF737" s="227"/>
      <c r="FG737" s="227"/>
      <c r="FH737" s="227"/>
      <c r="FI737" s="227"/>
      <c r="FJ737" s="227"/>
      <c r="FK737" s="227"/>
      <c r="FL737" s="227"/>
      <c r="FM737" s="227"/>
      <c r="FN737" s="227"/>
      <c r="FO737" s="227"/>
      <c r="FP737" s="227"/>
      <c r="FQ737" s="227"/>
      <c r="FR737" s="227"/>
      <c r="FS737" s="227"/>
      <c r="FT737" s="227"/>
      <c r="FU737" s="227"/>
      <c r="FV737" s="227"/>
      <c r="FW737" s="227"/>
      <c r="FX737" s="227"/>
      <c r="FY737" s="227"/>
      <c r="FZ737" s="227"/>
      <c r="GA737" s="227"/>
      <c r="GB737" s="227"/>
      <c r="GC737" s="227"/>
      <c r="GD737" s="227"/>
      <c r="GE737" s="227"/>
      <c r="GF737" s="227"/>
      <c r="GG737" s="227"/>
      <c r="GH737" s="227"/>
      <c r="GI737" s="227"/>
      <c r="GJ737" s="227"/>
      <c r="GK737" s="227"/>
      <c r="GL737" s="227"/>
      <c r="GM737" s="227"/>
      <c r="GN737" s="227"/>
      <c r="GO737" s="227"/>
      <c r="GP737" s="227"/>
      <c r="GQ737" s="227"/>
      <c r="GR737" s="227"/>
      <c r="GS737" s="227"/>
      <c r="GT737" s="227"/>
      <c r="GU737" s="227"/>
      <c r="GV737" s="227"/>
      <c r="GW737" s="227"/>
      <c r="GX737" s="227"/>
      <c r="GY737" s="227"/>
      <c r="GZ737" s="227"/>
      <c r="HA737" s="227"/>
      <c r="HB737" s="227"/>
      <c r="HC737" s="227"/>
      <c r="HD737" s="227"/>
      <c r="HE737" s="227"/>
      <c r="HF737" s="227"/>
      <c r="HG737" s="227"/>
      <c r="HH737" s="227"/>
      <c r="HI737" s="227"/>
      <c r="HJ737" s="227"/>
      <c r="HK737" s="227"/>
      <c r="HL737" s="227"/>
      <c r="HM737" s="227"/>
      <c r="HN737" s="227"/>
      <c r="HO737" s="227"/>
      <c r="HP737" s="227"/>
      <c r="HQ737" s="227"/>
      <c r="HR737" s="227"/>
      <c r="HS737" s="227"/>
      <c r="HT737" s="227"/>
      <c r="HU737" s="227"/>
      <c r="HV737" s="227"/>
      <c r="HW737" s="227"/>
    </row>
    <row r="738" spans="1:231" s="65" customFormat="1" ht="13.5" hidden="1" customHeight="1" outlineLevel="1">
      <c r="A738" s="63"/>
      <c r="B738"/>
      <c r="C738"/>
      <c r="D738"/>
      <c r="E738"/>
      <c r="F738"/>
      <c r="G738"/>
      <c r="H738" s="63"/>
      <c r="I738" s="1127" t="s">
        <v>140</v>
      </c>
      <c r="J738" s="66"/>
      <c r="K738" s="66"/>
      <c r="L738" s="66"/>
      <c r="M738" s="66"/>
      <c r="N738" s="66"/>
      <c r="O738" s="66"/>
      <c r="P738" s="66"/>
      <c r="Q738" s="66"/>
      <c r="R738" s="66"/>
      <c r="S738" s="66"/>
      <c r="T738" s="66"/>
      <c r="U738" s="66"/>
      <c r="V738" s="66"/>
      <c r="W738" s="66"/>
      <c r="X738" s="66"/>
      <c r="Y738" s="66"/>
      <c r="Z738" s="66"/>
      <c r="AA738" s="66"/>
      <c r="AB738" s="66"/>
      <c r="AC738" s="66"/>
      <c r="AD738" s="66"/>
      <c r="AE738" s="66"/>
      <c r="AF738" s="66"/>
      <c r="AG738" s="66"/>
      <c r="AH738" s="66"/>
      <c r="AI738" s="66"/>
      <c r="AJ738" s="66"/>
      <c r="AK738" s="66"/>
      <c r="AL738" s="66"/>
      <c r="AM738" s="66"/>
      <c r="AN738" s="66"/>
      <c r="AO738" s="66"/>
      <c r="AP738" s="66"/>
      <c r="AQ738" s="66"/>
      <c r="AR738" s="66"/>
      <c r="AS738" s="66"/>
      <c r="AT738" s="692" t="str">
        <f t="shared" ref="AT738:BA738" si="1152">IF(ISERROR(AT739/AT737),"NA",AT739/AT737)</f>
        <v>NA</v>
      </c>
      <c r="AU738" s="693" t="str">
        <f t="shared" si="1152"/>
        <v>NA</v>
      </c>
      <c r="AV738" s="693" t="str">
        <f t="shared" si="1152"/>
        <v>NA</v>
      </c>
      <c r="AW738" s="694" t="str">
        <f t="shared" si="1152"/>
        <v>NA</v>
      </c>
      <c r="AX738" s="692" t="str">
        <f t="shared" si="1152"/>
        <v>NA</v>
      </c>
      <c r="AY738" s="693" t="str">
        <f t="shared" si="1152"/>
        <v>NA</v>
      </c>
      <c r="AZ738" s="693" t="str">
        <f t="shared" si="1152"/>
        <v>NA</v>
      </c>
      <c r="BA738" s="694" t="str">
        <f t="shared" si="1152"/>
        <v>NA</v>
      </c>
      <c r="BB738" s="692">
        <f>BB739/BB737</f>
        <v>6.9928861788617889</v>
      </c>
      <c r="BC738" s="693">
        <f>BC739/BC737</f>
        <v>7.9827586206896557</v>
      </c>
      <c r="BD738" s="693">
        <f>BD739/BD737</f>
        <v>7.0771069934249846</v>
      </c>
      <c r="BE738" s="694">
        <f>BE739/BE737</f>
        <v>8.2459508098380319</v>
      </c>
      <c r="BF738" s="692">
        <f>BF739/BF737</f>
        <v>0.92295898811805288</v>
      </c>
      <c r="BG738" s="693">
        <f t="shared" ref="BG738:BM738" si="1153">BG739/BG737</f>
        <v>0.89603616133518782</v>
      </c>
      <c r="BH738" s="693">
        <f t="shared" si="1153"/>
        <v>0.82852614896988908</v>
      </c>
      <c r="BI738" s="694">
        <f t="shared" si="1153"/>
        <v>0.99186737566468552</v>
      </c>
      <c r="BJ738" s="692">
        <f t="shared" si="1153"/>
        <v>1.0853415874419634</v>
      </c>
      <c r="BK738" s="693">
        <f t="shared" si="1153"/>
        <v>1.0908067542213884</v>
      </c>
      <c r="BL738" s="693">
        <f t="shared" si="1153"/>
        <v>0.96976862016551257</v>
      </c>
      <c r="BM738" s="694">
        <f t="shared" si="1153"/>
        <v>1.2023836294130876</v>
      </c>
      <c r="BN738" s="692">
        <f>BN739/BN737</f>
        <v>1.2136533878106912</v>
      </c>
      <c r="BO738" s="693">
        <f>BO739/BO737</f>
        <v>1.2008414121090178</v>
      </c>
      <c r="BP738" s="693">
        <f>BP739/BP737</f>
        <v>1.0138393494079041</v>
      </c>
      <c r="BQ738" s="694">
        <f>BQ739/BQ737</f>
        <v>1.0004054054054052</v>
      </c>
      <c r="BR738" s="692">
        <f>BR739/BR737</f>
        <v>0.73523076923076924</v>
      </c>
      <c r="BS738" s="875">
        <f t="shared" ref="BS738:BY738" si="1154">BO738*(1+BS749)</f>
        <v>1.3809676239253703</v>
      </c>
      <c r="BT738" s="875">
        <f t="shared" si="1154"/>
        <v>1.1659152518190896</v>
      </c>
      <c r="BU738" s="876">
        <f t="shared" si="1154"/>
        <v>1.150466216216216</v>
      </c>
      <c r="BV738" s="877">
        <f t="shared" si="1154"/>
        <v>0.84551538461538456</v>
      </c>
      <c r="BW738" s="875">
        <f t="shared" si="1154"/>
        <v>1.5881127675141757</v>
      </c>
      <c r="BX738" s="875">
        <f t="shared" si="1154"/>
        <v>1.3408025395919529</v>
      </c>
      <c r="BY738" s="876">
        <f t="shared" si="1154"/>
        <v>1.3230361486486484</v>
      </c>
      <c r="BZ738" s="875">
        <f>BV738*(1+BZ749)</f>
        <v>0.97234269230769221</v>
      </c>
      <c r="CA738" s="875">
        <f>BW738*(1+CA749)</f>
        <v>1.826329682641302</v>
      </c>
      <c r="CB738" s="875">
        <f>BX738*(1+CB749)</f>
        <v>1.5419229205307459</v>
      </c>
      <c r="CC738" s="876">
        <f>BY738*(1+CC749)</f>
        <v>1.5214915709459456</v>
      </c>
      <c r="CD738" s="187"/>
      <c r="CE738" s="187"/>
      <c r="CF738" s="187"/>
      <c r="CG738" s="577"/>
      <c r="CH738" s="187"/>
      <c r="CI738" s="187"/>
      <c r="CJ738" s="187"/>
      <c r="CK738" s="187"/>
      <c r="CL738" s="187"/>
      <c r="CM738" s="187"/>
      <c r="CN738" s="187"/>
      <c r="CO738" s="187"/>
      <c r="CP738" s="187"/>
      <c r="CQ738" s="187"/>
      <c r="CR738" s="187"/>
      <c r="CS738" s="187"/>
      <c r="CT738" s="187"/>
      <c r="CU738" s="187"/>
      <c r="CV738" s="187"/>
      <c r="CW738" s="187"/>
      <c r="CX738" s="187"/>
      <c r="CY738" s="187"/>
      <c r="CZ738" s="187"/>
      <c r="DA738" s="187"/>
      <c r="DB738" s="187"/>
      <c r="DC738" s="187"/>
      <c r="DD738" s="187"/>
      <c r="DE738" s="187"/>
      <c r="DF738" s="187"/>
      <c r="DG738" s="187"/>
      <c r="DH738" s="187"/>
      <c r="DI738" s="577"/>
      <c r="DJ738" s="577"/>
      <c r="DK738" s="188"/>
      <c r="DL738" s="188"/>
      <c r="DM738" s="188"/>
      <c r="DN738" s="188"/>
      <c r="DO738" s="188"/>
      <c r="DP738" s="188"/>
      <c r="DQ738" s="378" t="s">
        <v>71</v>
      </c>
      <c r="DR738" s="132" t="s">
        <v>71</v>
      </c>
      <c r="DS738" s="132" t="s">
        <v>71</v>
      </c>
      <c r="DT738" s="132" t="s">
        <v>71</v>
      </c>
      <c r="DU738" s="132" t="s">
        <v>71</v>
      </c>
      <c r="DV738" s="693">
        <f>DV739/DV737</f>
        <v>7.6127751714182601</v>
      </c>
      <c r="DW738" s="693">
        <f>DW739/DW737</f>
        <v>0.90985891695530963</v>
      </c>
      <c r="DX738" s="693">
        <f>DX739/DX737</f>
        <v>1.0786805795954701</v>
      </c>
      <c r="DY738" s="693">
        <f>DY739/DY737</f>
        <v>1.09526213592233</v>
      </c>
      <c r="DZ738" s="693"/>
      <c r="EA738" s="693"/>
      <c r="EB738" s="693"/>
      <c r="EC738" s="106"/>
      <c r="ED738" s="106"/>
      <c r="EE738" s="106"/>
      <c r="EF738" s="106"/>
      <c r="EG738" s="693"/>
      <c r="EH738" s="693"/>
      <c r="EI738" s="693"/>
      <c r="EJ738" s="694"/>
      <c r="EK738" s="222"/>
      <c r="EL738" s="222"/>
      <c r="EM738" s="222"/>
      <c r="EN738" s="222"/>
      <c r="EO738" s="222"/>
      <c r="EP738" s="222"/>
      <c r="EQ738" s="222"/>
      <c r="ER738" s="222"/>
      <c r="ES738" s="222"/>
      <c r="ET738" s="222"/>
      <c r="EU738" s="222"/>
      <c r="EV738" s="222"/>
      <c r="EW738" s="222"/>
      <c r="EX738" s="222"/>
      <c r="EY738" s="222"/>
      <c r="EZ738" s="222"/>
      <c r="FA738" s="222"/>
      <c r="FB738" s="222"/>
      <c r="FC738" s="222"/>
      <c r="FD738" s="222"/>
      <c r="FE738" s="222"/>
      <c r="FF738" s="222"/>
      <c r="FG738" s="222"/>
      <c r="FH738" s="222"/>
      <c r="FI738" s="222"/>
      <c r="FJ738" s="222"/>
      <c r="FK738" s="222"/>
      <c r="FL738" s="222"/>
      <c r="FM738" s="222"/>
      <c r="FN738" s="222"/>
      <c r="FO738" s="222"/>
      <c r="FP738" s="222"/>
      <c r="FQ738" s="222"/>
      <c r="FR738" s="222"/>
      <c r="FS738" s="222"/>
      <c r="FT738" s="222"/>
      <c r="FU738" s="222"/>
      <c r="FV738" s="222"/>
      <c r="FW738" s="222"/>
      <c r="FX738" s="222"/>
      <c r="FY738" s="222"/>
      <c r="FZ738" s="222"/>
      <c r="GA738" s="222"/>
      <c r="GB738" s="222"/>
      <c r="GC738" s="222"/>
      <c r="GD738" s="222"/>
      <c r="GE738" s="222"/>
      <c r="GF738" s="222"/>
      <c r="GG738" s="222"/>
      <c r="GH738" s="222"/>
      <c r="GI738" s="222"/>
      <c r="GJ738" s="222"/>
      <c r="GK738" s="222"/>
      <c r="GL738" s="222"/>
      <c r="GM738" s="222"/>
      <c r="GN738" s="222"/>
      <c r="GO738" s="222"/>
      <c r="GP738" s="222"/>
      <c r="GQ738" s="222"/>
      <c r="GR738" s="222"/>
      <c r="GS738" s="222"/>
      <c r="GT738" s="222"/>
      <c r="GU738" s="222"/>
      <c r="GV738" s="222"/>
      <c r="GW738" s="222"/>
      <c r="GX738" s="222"/>
      <c r="GY738" s="222"/>
      <c r="GZ738" s="222"/>
      <c r="HA738" s="222"/>
      <c r="HB738" s="222"/>
      <c r="HC738" s="222"/>
      <c r="HD738" s="222"/>
      <c r="HE738" s="222"/>
      <c r="HF738" s="222"/>
      <c r="HG738" s="222"/>
      <c r="HH738" s="222"/>
      <c r="HI738" s="222"/>
      <c r="HJ738" s="222"/>
      <c r="HK738" s="222"/>
      <c r="HL738" s="222"/>
      <c r="HM738" s="222"/>
      <c r="HN738" s="222"/>
      <c r="HO738" s="222"/>
      <c r="HP738" s="222"/>
      <c r="HQ738" s="222"/>
      <c r="HR738" s="222"/>
      <c r="HS738" s="222"/>
      <c r="HT738" s="222"/>
      <c r="HU738" s="222"/>
      <c r="HV738" s="222"/>
      <c r="HW738" s="222"/>
    </row>
    <row r="739" spans="1:231" s="44" customFormat="1" ht="13.5" hidden="1" customHeight="1" outlineLevel="1">
      <c r="A739" s="43"/>
      <c r="B739"/>
      <c r="C739"/>
      <c r="D739"/>
      <c r="E739"/>
      <c r="F739"/>
      <c r="G739"/>
      <c r="H739" s="43"/>
      <c r="I739" s="1067" t="s">
        <v>141</v>
      </c>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616" t="s">
        <v>71</v>
      </c>
      <c r="AU739" s="182" t="s">
        <v>71</v>
      </c>
      <c r="AV739" s="182" t="s">
        <v>71</v>
      </c>
      <c r="AW739" s="626" t="s">
        <v>71</v>
      </c>
      <c r="AX739" s="616" t="s">
        <v>71</v>
      </c>
      <c r="AY739" s="182" t="s">
        <v>71</v>
      </c>
      <c r="AZ739" s="182" t="s">
        <v>71</v>
      </c>
      <c r="BA739" s="626" t="s">
        <v>71</v>
      </c>
      <c r="BB739" s="385">
        <f>BB772-SUM(BB710)</f>
        <v>6.8810000000000002</v>
      </c>
      <c r="BC739" s="130">
        <f>BC772-SUM(BC710)</f>
        <v>9.7230000000000008</v>
      </c>
      <c r="BD739" s="130">
        <f>BD772-SUM(BD710)</f>
        <v>11.84</v>
      </c>
      <c r="BE739" s="361">
        <f>BE772-SUM(BE710)</f>
        <v>13.746</v>
      </c>
      <c r="BF739" s="616">
        <v>2.4079999999999999</v>
      </c>
      <c r="BG739" s="182">
        <v>2.577</v>
      </c>
      <c r="BH739" s="182">
        <v>2.6139999999999999</v>
      </c>
      <c r="BI739" s="626">
        <v>3.1709999999999998</v>
      </c>
      <c r="BJ739" s="616">
        <v>4.9089999999999998</v>
      </c>
      <c r="BK739" s="182">
        <v>5.8140000000000001</v>
      </c>
      <c r="BL739" s="182">
        <v>5.742</v>
      </c>
      <c r="BM739" s="626">
        <v>5.3470000000000004</v>
      </c>
      <c r="BN739" s="616">
        <v>7.1289999999999996</v>
      </c>
      <c r="BO739" s="182">
        <v>6.5650000000000004</v>
      </c>
      <c r="BP739" s="182">
        <v>7.1059999999999999</v>
      </c>
      <c r="BQ739" s="626">
        <v>7.4029999999999996</v>
      </c>
      <c r="BR739" s="616">
        <v>9.5579999999999998</v>
      </c>
      <c r="BS739" s="878">
        <f t="shared" ref="BS739:BZ739" si="1155">BS737*BS738</f>
        <v>8.6822124999999986</v>
      </c>
      <c r="BT739" s="878">
        <f t="shared" si="1155"/>
        <v>9.3976849999999992</v>
      </c>
      <c r="BU739" s="879">
        <f t="shared" si="1155"/>
        <v>9.7904674999999983</v>
      </c>
      <c r="BV739" s="880">
        <f t="shared" si="1155"/>
        <v>12.640454999999999</v>
      </c>
      <c r="BW739" s="878">
        <f t="shared" si="1155"/>
        <v>11.482226031249995</v>
      </c>
      <c r="BX739" s="878">
        <f t="shared" si="1155"/>
        <v>12.428438412499995</v>
      </c>
      <c r="BY739" s="879">
        <f t="shared" si="1155"/>
        <v>12.947893268749995</v>
      </c>
      <c r="BZ739" s="878">
        <f t="shared" si="1155"/>
        <v>16.717001737499999</v>
      </c>
      <c r="CA739" s="878">
        <f>CA737*CA738</f>
        <v>15.185243926328118</v>
      </c>
      <c r="CB739" s="878">
        <f>CB737*CB738</f>
        <v>16.43660980053124</v>
      </c>
      <c r="CC739" s="879">
        <f>CC737*CC738</f>
        <v>17.123588847921866</v>
      </c>
      <c r="CD739" s="135"/>
      <c r="CE739" s="135"/>
      <c r="CF739" s="135"/>
      <c r="CG739" s="492"/>
      <c r="CH739" s="135"/>
      <c r="CI739" s="135"/>
      <c r="CJ739" s="135"/>
      <c r="CK739" s="135"/>
      <c r="CL739" s="135"/>
      <c r="CM739" s="135"/>
      <c r="CN739" s="135"/>
      <c r="CO739" s="135"/>
      <c r="CP739" s="135"/>
      <c r="CQ739" s="135"/>
      <c r="CR739" s="135"/>
      <c r="CS739" s="135"/>
      <c r="CT739" s="135"/>
      <c r="CU739" s="135"/>
      <c r="CV739" s="135"/>
      <c r="CW739" s="135"/>
      <c r="CX739" s="135"/>
      <c r="CY739" s="135"/>
      <c r="CZ739" s="135"/>
      <c r="DA739" s="135"/>
      <c r="DB739" s="135"/>
      <c r="DC739" s="135"/>
      <c r="DD739" s="135"/>
      <c r="DE739" s="135"/>
      <c r="DF739" s="135"/>
      <c r="DG739" s="135"/>
      <c r="DH739" s="135"/>
      <c r="DI739" s="492"/>
      <c r="DJ739" s="361"/>
      <c r="DK739" s="138"/>
      <c r="DL739" s="138"/>
      <c r="DM739" s="138"/>
      <c r="DN739" s="138"/>
      <c r="DO739" s="138"/>
      <c r="DP739" s="138"/>
      <c r="DQ739" s="378" t="s">
        <v>71</v>
      </c>
      <c r="DR739" s="132" t="s">
        <v>71</v>
      </c>
      <c r="DS739" s="132" t="s">
        <v>71</v>
      </c>
      <c r="DT739" s="132" t="s">
        <v>71</v>
      </c>
      <c r="DU739" s="132" t="s">
        <v>71</v>
      </c>
      <c r="DV739" s="130">
        <f>+SUM(BB739:BE739)</f>
        <v>42.19</v>
      </c>
      <c r="DW739" s="130">
        <f>+SUM(BF739:BI739)</f>
        <v>10.77</v>
      </c>
      <c r="DX739" s="130">
        <f>+SUM(BJ739:BM739)</f>
        <v>21.812000000000001</v>
      </c>
      <c r="DY739" s="130">
        <f>+SUM(BN739:BQ739)</f>
        <v>28.202999999999996</v>
      </c>
      <c r="DZ739" s="130"/>
      <c r="EA739" s="130"/>
      <c r="EB739" s="135"/>
      <c r="EC739" s="168"/>
      <c r="ED739" s="168"/>
      <c r="EE739" s="168"/>
      <c r="EF739" s="168"/>
      <c r="EG739" s="135"/>
      <c r="EH739" s="135"/>
      <c r="EI739" s="135"/>
      <c r="EJ739" s="492"/>
      <c r="EK739" s="223"/>
      <c r="EL739" s="223"/>
      <c r="EM739" s="223"/>
      <c r="EN739" s="223"/>
      <c r="EO739" s="223"/>
      <c r="EP739" s="223"/>
      <c r="EQ739" s="223"/>
      <c r="ER739" s="223"/>
      <c r="ES739" s="223"/>
      <c r="ET739" s="223"/>
      <c r="EU739" s="223"/>
      <c r="EV739" s="223"/>
      <c r="EW739" s="223"/>
      <c r="EX739" s="223"/>
      <c r="EY739" s="223"/>
      <c r="EZ739" s="223"/>
      <c r="FA739" s="223"/>
      <c r="FB739" s="223"/>
      <c r="FC739" s="223"/>
      <c r="FD739" s="223"/>
      <c r="FE739" s="223"/>
      <c r="FF739" s="223"/>
      <c r="FG739" s="223"/>
      <c r="FH739" s="223"/>
      <c r="FI739" s="223"/>
      <c r="FJ739" s="223"/>
      <c r="FK739" s="223"/>
      <c r="FL739" s="223"/>
      <c r="FM739" s="223"/>
      <c r="FN739" s="223"/>
      <c r="FO739" s="223"/>
      <c r="FP739" s="223"/>
      <c r="FQ739" s="223"/>
      <c r="FR739" s="223"/>
      <c r="FS739" s="223"/>
      <c r="FT739" s="223"/>
      <c r="FU739" s="223"/>
      <c r="FV739" s="223"/>
      <c r="FW739" s="223"/>
      <c r="FX739" s="223"/>
      <c r="FY739" s="223"/>
      <c r="FZ739" s="223"/>
      <c r="GA739" s="223"/>
      <c r="GB739" s="223"/>
      <c r="GC739" s="223"/>
      <c r="GD739" s="223"/>
      <c r="GE739" s="223"/>
      <c r="GF739" s="223"/>
      <c r="GG739" s="223"/>
      <c r="GH739" s="223"/>
      <c r="GI739" s="223"/>
      <c r="GJ739" s="223"/>
      <c r="GK739" s="223"/>
      <c r="GL739" s="223"/>
      <c r="GM739" s="223"/>
      <c r="GN739" s="223"/>
      <c r="GO739" s="223"/>
      <c r="GP739" s="223"/>
      <c r="GQ739" s="223"/>
      <c r="GR739" s="223"/>
      <c r="GS739" s="223"/>
      <c r="GT739" s="223"/>
      <c r="GU739" s="223"/>
      <c r="GV739" s="223"/>
      <c r="GW739" s="223"/>
      <c r="GX739" s="223"/>
      <c r="GY739" s="223"/>
      <c r="GZ739" s="223"/>
      <c r="HA739" s="223"/>
      <c r="HB739" s="223"/>
      <c r="HC739" s="223"/>
      <c r="HD739" s="223"/>
      <c r="HE739" s="223"/>
      <c r="HF739" s="223"/>
      <c r="HG739" s="223"/>
      <c r="HH739" s="223"/>
      <c r="HI739" s="223"/>
      <c r="HJ739" s="223"/>
      <c r="HK739" s="223"/>
      <c r="HL739" s="223"/>
      <c r="HM739" s="223"/>
      <c r="HN739" s="223"/>
      <c r="HO739" s="223"/>
      <c r="HP739" s="223"/>
      <c r="HQ739" s="223"/>
      <c r="HR739" s="223"/>
      <c r="HS739" s="223"/>
      <c r="HT739" s="223"/>
      <c r="HU739" s="223"/>
      <c r="HV739" s="223"/>
      <c r="HW739" s="223"/>
    </row>
    <row r="740" spans="1:231" ht="13.5" hidden="1" customHeight="1" outlineLevel="1">
      <c r="A740" s="4"/>
      <c r="H740" s="4"/>
      <c r="I740" s="1123"/>
      <c r="J740" s="20"/>
      <c r="K740" s="20"/>
      <c r="L740" s="20"/>
      <c r="M740" s="20"/>
      <c r="N740" s="20"/>
      <c r="O740" s="20"/>
      <c r="P740" s="20"/>
      <c r="Q740" s="20"/>
      <c r="R740" s="20"/>
      <c r="S740" s="20"/>
      <c r="T740" s="20"/>
      <c r="U740" s="20"/>
      <c r="V740" s="20"/>
      <c r="W740" s="20"/>
      <c r="X740" s="20"/>
      <c r="Y740" s="20"/>
      <c r="Z740" s="20"/>
      <c r="AA740" s="20"/>
      <c r="AB740" s="20"/>
      <c r="AC740" s="20"/>
      <c r="AD740" s="20"/>
      <c r="AE740" s="20"/>
      <c r="AF740" s="20"/>
      <c r="AG740" s="20"/>
      <c r="AH740" s="20"/>
      <c r="AI740" s="20"/>
      <c r="AJ740" s="20"/>
      <c r="AK740" s="20"/>
      <c r="AL740" s="20"/>
      <c r="AM740" s="20"/>
      <c r="AN740" s="20"/>
      <c r="AO740" s="20"/>
      <c r="AP740" s="20"/>
      <c r="AQ740" s="20"/>
      <c r="AR740" s="20"/>
      <c r="AS740" s="20"/>
      <c r="AT740" s="368"/>
      <c r="AU740" s="20"/>
      <c r="AV740" s="20"/>
      <c r="AW740" s="586"/>
      <c r="AX740" s="368"/>
      <c r="AY740" s="20"/>
      <c r="AZ740" s="20"/>
      <c r="BA740" s="586"/>
      <c r="BB740" s="368"/>
      <c r="BC740" s="20"/>
      <c r="BD740" s="20"/>
      <c r="BE740" s="586"/>
      <c r="BF740" s="368"/>
      <c r="BG740" s="20"/>
      <c r="BH740" s="20"/>
      <c r="BI740" s="586"/>
      <c r="BJ740" s="368"/>
      <c r="BK740" s="20"/>
      <c r="BL740" s="20"/>
      <c r="BM740" s="586"/>
      <c r="BN740" s="368"/>
      <c r="BO740" s="20"/>
      <c r="BP740" s="20"/>
      <c r="BQ740" s="586"/>
      <c r="BR740" s="368"/>
      <c r="BS740" s="869"/>
      <c r="BT740" s="869"/>
      <c r="BU740" s="870"/>
      <c r="BV740" s="871"/>
      <c r="BW740" s="869"/>
      <c r="BX740" s="869"/>
      <c r="BY740" s="870"/>
      <c r="BZ740" s="869"/>
      <c r="CA740" s="869"/>
      <c r="CB740" s="869"/>
      <c r="CC740" s="870"/>
      <c r="CD740" s="20"/>
      <c r="CE740" s="20"/>
      <c r="CF740" s="20"/>
      <c r="CG740" s="586"/>
      <c r="CH740" s="20"/>
      <c r="CI740" s="20"/>
      <c r="CJ740" s="20"/>
      <c r="CK740" s="20"/>
      <c r="CL740" s="20"/>
      <c r="CM740" s="20"/>
      <c r="CN740" s="20"/>
      <c r="CO740" s="20"/>
      <c r="CP740" s="20"/>
      <c r="CQ740" s="20"/>
      <c r="CR740" s="20"/>
      <c r="CS740" s="20"/>
      <c r="CT740" s="20"/>
      <c r="CU740" s="20"/>
      <c r="CV740" s="20"/>
      <c r="CW740" s="20"/>
      <c r="CX740" s="20"/>
      <c r="CY740" s="20"/>
      <c r="CZ740" s="20"/>
      <c r="DA740" s="20"/>
      <c r="DB740" s="20"/>
      <c r="DC740" s="20"/>
      <c r="DD740" s="20"/>
      <c r="DE740" s="20"/>
      <c r="DF740" s="20"/>
      <c r="DG740" s="20"/>
      <c r="DH740" s="20"/>
      <c r="DI740" s="586"/>
      <c r="DJ740" s="601"/>
      <c r="DK740" s="20"/>
      <c r="DL740" s="20"/>
      <c r="DM740" s="20"/>
      <c r="DN740" s="20"/>
      <c r="DO740" s="20"/>
      <c r="DP740" s="20"/>
      <c r="DQ740" s="368"/>
      <c r="DR740" s="20"/>
      <c r="DS740" s="20"/>
      <c r="DT740" s="20"/>
      <c r="DU740" s="20"/>
      <c r="DV740" s="20"/>
      <c r="DW740" s="20"/>
      <c r="DX740" s="20"/>
      <c r="DY740" s="20"/>
      <c r="DZ740" s="20"/>
      <c r="EA740" s="20"/>
      <c r="EB740" s="20"/>
      <c r="EC740" s="98"/>
      <c r="ED740" s="98"/>
      <c r="EE740" s="98"/>
      <c r="EF740" s="98"/>
      <c r="EG740" s="20"/>
      <c r="EH740" s="20"/>
      <c r="EI740" s="20"/>
      <c r="EJ740" s="586"/>
      <c r="EK740" s="99"/>
      <c r="EL740" s="99"/>
      <c r="EM740" s="99"/>
      <c r="EN740" s="99"/>
      <c r="EO740" s="99"/>
      <c r="EP740" s="99"/>
      <c r="EQ740" s="99"/>
      <c r="ER740" s="99"/>
      <c r="ES740" s="99"/>
      <c r="ET740" s="99"/>
      <c r="EU740" s="99"/>
      <c r="EV740" s="99"/>
      <c r="EW740" s="99"/>
      <c r="EX740" s="99"/>
      <c r="EY740" s="99"/>
      <c r="EZ740" s="99"/>
      <c r="FA740" s="99"/>
      <c r="FB740" s="99"/>
      <c r="FC740" s="99"/>
      <c r="FD740" s="99"/>
      <c r="FE740" s="99"/>
      <c r="FF740" s="99"/>
      <c r="FG740" s="99"/>
      <c r="FH740" s="99"/>
      <c r="FI740" s="99"/>
      <c r="FJ740" s="99"/>
      <c r="FK740" s="99"/>
      <c r="FL740" s="99"/>
      <c r="FM740" s="99"/>
      <c r="FN740" s="99"/>
      <c r="FO740" s="99"/>
      <c r="FP740" s="99"/>
      <c r="FQ740" s="99"/>
      <c r="FR740" s="99"/>
      <c r="FS740" s="99"/>
      <c r="FT740" s="99"/>
      <c r="FU740" s="99"/>
      <c r="FV740" s="99"/>
      <c r="FW740" s="99"/>
      <c r="FX740" s="99"/>
      <c r="FY740" s="99"/>
      <c r="FZ740" s="99"/>
      <c r="GA740" s="99"/>
      <c r="GB740" s="99"/>
      <c r="GC740" s="99"/>
      <c r="GD740" s="99"/>
      <c r="GE740" s="99"/>
      <c r="GF740" s="99"/>
      <c r="GG740" s="99"/>
      <c r="GH740" s="99"/>
      <c r="GI740" s="99"/>
      <c r="GJ740" s="99"/>
      <c r="GK740" s="99"/>
      <c r="GL740" s="99"/>
      <c r="GM740" s="99"/>
      <c r="GN740" s="99"/>
      <c r="GO740" s="99"/>
      <c r="GP740" s="99"/>
      <c r="GQ740" s="99"/>
      <c r="GR740" s="99"/>
      <c r="GS740" s="99"/>
      <c r="GT740" s="99"/>
      <c r="GU740" s="99"/>
      <c r="GV740" s="99"/>
      <c r="GW740" s="99"/>
      <c r="GX740" s="99"/>
      <c r="GY740" s="99"/>
      <c r="GZ740" s="99"/>
      <c r="HA740" s="99"/>
      <c r="HB740" s="99"/>
      <c r="HC740" s="99"/>
      <c r="HD740" s="99"/>
      <c r="HE740" s="99"/>
      <c r="HF740" s="99"/>
      <c r="HG740" s="99"/>
      <c r="HH740" s="99"/>
      <c r="HI740" s="99"/>
      <c r="HJ740" s="99"/>
      <c r="HK740" s="99"/>
      <c r="HL740" s="99"/>
      <c r="HM740" s="99"/>
      <c r="HN740" s="99"/>
      <c r="HO740" s="99"/>
      <c r="HP740" s="99"/>
      <c r="HQ740" s="99"/>
      <c r="HR740" s="99"/>
      <c r="HS740" s="99"/>
      <c r="HT740" s="99"/>
      <c r="HU740" s="99"/>
      <c r="HV740" s="99"/>
      <c r="HW740" s="99"/>
    </row>
    <row r="741" spans="1:231" ht="13.5" hidden="1" customHeight="1" outlineLevel="1">
      <c r="A741" s="4"/>
      <c r="H741" s="4"/>
      <c r="I741" s="1125" t="s">
        <v>135</v>
      </c>
      <c r="J741" s="20"/>
      <c r="K741" s="20"/>
      <c r="L741" s="20"/>
      <c r="M741" s="20"/>
      <c r="N741" s="20"/>
      <c r="O741" s="20"/>
      <c r="P741" s="20"/>
      <c r="Q741" s="20"/>
      <c r="R741" s="20"/>
      <c r="S741" s="20"/>
      <c r="T741" s="20"/>
      <c r="U741" s="20"/>
      <c r="V741" s="20"/>
      <c r="W741" s="20"/>
      <c r="X741" s="20"/>
      <c r="Y741" s="20"/>
      <c r="Z741" s="20"/>
      <c r="AA741" s="20"/>
      <c r="AB741" s="20"/>
      <c r="AC741" s="20"/>
      <c r="AD741" s="20"/>
      <c r="AE741" s="20"/>
      <c r="AF741" s="20"/>
      <c r="AG741" s="20"/>
      <c r="AH741" s="20"/>
      <c r="AI741" s="20"/>
      <c r="AJ741" s="20"/>
      <c r="AK741" s="20"/>
      <c r="AL741" s="20"/>
      <c r="AM741" s="20"/>
      <c r="AN741" s="20"/>
      <c r="AO741" s="20"/>
      <c r="AP741" s="20"/>
      <c r="AQ741" s="20"/>
      <c r="AR741" s="20"/>
      <c r="AS741" s="20"/>
      <c r="AT741" s="368"/>
      <c r="AU741" s="20"/>
      <c r="AV741" s="20"/>
      <c r="AW741" s="586"/>
      <c r="AX741" s="368"/>
      <c r="AY741" s="20"/>
      <c r="AZ741" s="20"/>
      <c r="BA741" s="586"/>
      <c r="BB741" s="368"/>
      <c r="BC741" s="20"/>
      <c r="BD741" s="20"/>
      <c r="BE741" s="586"/>
      <c r="BF741" s="368"/>
      <c r="BG741" s="20"/>
      <c r="BH741" s="20"/>
      <c r="BI741" s="586"/>
      <c r="BJ741" s="368"/>
      <c r="BK741" s="20"/>
      <c r="BL741" s="20"/>
      <c r="BM741" s="586"/>
      <c r="BN741" s="368"/>
      <c r="BO741" s="20"/>
      <c r="BP741" s="20"/>
      <c r="BQ741" s="586"/>
      <c r="BR741" s="368"/>
      <c r="BS741" s="869"/>
      <c r="BT741" s="869"/>
      <c r="BU741" s="870"/>
      <c r="BV741" s="871"/>
      <c r="BW741" s="869"/>
      <c r="BX741" s="869"/>
      <c r="BY741" s="870"/>
      <c r="BZ741" s="869"/>
      <c r="CA741" s="869"/>
      <c r="CB741" s="869"/>
      <c r="CC741" s="870"/>
      <c r="CD741" s="20"/>
      <c r="CE741" s="20"/>
      <c r="CF741" s="20"/>
      <c r="CG741" s="586"/>
      <c r="CH741" s="20"/>
      <c r="CI741" s="20"/>
      <c r="CJ741" s="20"/>
      <c r="CK741" s="20"/>
      <c r="CL741" s="20"/>
      <c r="CM741" s="20"/>
      <c r="CN741" s="20"/>
      <c r="CO741" s="20"/>
      <c r="CP741" s="20"/>
      <c r="CQ741" s="20"/>
      <c r="CR741" s="20"/>
      <c r="CS741" s="20"/>
      <c r="CT741" s="20"/>
      <c r="CU741" s="20"/>
      <c r="CV741" s="20"/>
      <c r="CW741" s="20"/>
      <c r="CX741" s="20"/>
      <c r="CY741" s="20"/>
      <c r="CZ741" s="20"/>
      <c r="DA741" s="20"/>
      <c r="DB741" s="20"/>
      <c r="DC741" s="20"/>
      <c r="DD741" s="20"/>
      <c r="DE741" s="20"/>
      <c r="DF741" s="20"/>
      <c r="DG741" s="20"/>
      <c r="DH741" s="20"/>
      <c r="DI741" s="586"/>
      <c r="DJ741" s="601"/>
      <c r="DK741" s="20"/>
      <c r="DL741" s="20"/>
      <c r="DM741" s="20"/>
      <c r="DN741" s="20"/>
      <c r="DO741" s="20"/>
      <c r="DP741" s="20"/>
      <c r="DQ741" s="368"/>
      <c r="DR741" s="20"/>
      <c r="DS741" s="20"/>
      <c r="DT741" s="20"/>
      <c r="DU741" s="20"/>
      <c r="DV741" s="20"/>
      <c r="DW741" s="20"/>
      <c r="DX741" s="20"/>
      <c r="DY741" s="20"/>
      <c r="DZ741" s="20"/>
      <c r="EA741" s="20"/>
      <c r="EB741" s="20"/>
      <c r="EC741" s="98"/>
      <c r="ED741" s="98"/>
      <c r="EE741" s="98"/>
      <c r="EF741" s="98"/>
      <c r="EG741" s="20"/>
      <c r="EH741" s="20"/>
      <c r="EI741" s="20"/>
      <c r="EJ741" s="586"/>
      <c r="EK741" s="99"/>
      <c r="EL741" s="99"/>
      <c r="EM741" s="99"/>
      <c r="EN741" s="99"/>
      <c r="EO741" s="99"/>
      <c r="EP741" s="99"/>
      <c r="EQ741" s="99"/>
      <c r="ER741" s="99"/>
      <c r="ES741" s="99"/>
      <c r="ET741" s="99"/>
      <c r="EU741" s="99"/>
      <c r="EV741" s="99"/>
      <c r="EW741" s="99"/>
      <c r="EX741" s="99"/>
      <c r="EY741" s="99"/>
      <c r="EZ741" s="99"/>
      <c r="FA741" s="99"/>
      <c r="FB741" s="99"/>
      <c r="FC741" s="99"/>
      <c r="FD741" s="99"/>
      <c r="FE741" s="99"/>
      <c r="FF741" s="99"/>
      <c r="FG741" s="99"/>
      <c r="FH741" s="99"/>
      <c r="FI741" s="99"/>
      <c r="FJ741" s="99"/>
      <c r="FK741" s="99"/>
      <c r="FL741" s="99"/>
      <c r="FM741" s="99"/>
      <c r="FN741" s="99"/>
      <c r="FO741" s="99"/>
      <c r="FP741" s="99"/>
      <c r="FQ741" s="99"/>
      <c r="FR741" s="99"/>
      <c r="FS741" s="99"/>
      <c r="FT741" s="99"/>
      <c r="FU741" s="99"/>
      <c r="FV741" s="99"/>
      <c r="FW741" s="99"/>
      <c r="FX741" s="99"/>
      <c r="FY741" s="99"/>
      <c r="FZ741" s="99"/>
      <c r="GA741" s="99"/>
      <c r="GB741" s="99"/>
      <c r="GC741" s="99"/>
      <c r="GD741" s="99"/>
      <c r="GE741" s="99"/>
      <c r="GF741" s="99"/>
      <c r="GG741" s="99"/>
      <c r="GH741" s="99"/>
      <c r="GI741" s="99"/>
      <c r="GJ741" s="99"/>
      <c r="GK741" s="99"/>
      <c r="GL741" s="99"/>
      <c r="GM741" s="99"/>
      <c r="GN741" s="99"/>
      <c r="GO741" s="99"/>
      <c r="GP741" s="99"/>
      <c r="GQ741" s="99"/>
      <c r="GR741" s="99"/>
      <c r="GS741" s="99"/>
      <c r="GT741" s="99"/>
      <c r="GU741" s="99"/>
      <c r="GV741" s="99"/>
      <c r="GW741" s="99"/>
      <c r="GX741" s="99"/>
      <c r="GY741" s="99"/>
      <c r="GZ741" s="99"/>
      <c r="HA741" s="99"/>
      <c r="HB741" s="99"/>
      <c r="HC741" s="99"/>
      <c r="HD741" s="99"/>
      <c r="HE741" s="99"/>
      <c r="HF741" s="99"/>
      <c r="HG741" s="99"/>
      <c r="HH741" s="99"/>
      <c r="HI741" s="99"/>
      <c r="HJ741" s="99"/>
      <c r="HK741" s="99"/>
      <c r="HL741" s="99"/>
      <c r="HM741" s="99"/>
      <c r="HN741" s="99"/>
      <c r="HO741" s="99"/>
      <c r="HP741" s="99"/>
      <c r="HQ741" s="99"/>
      <c r="HR741" s="99"/>
      <c r="HS741" s="99"/>
      <c r="HT741" s="99"/>
      <c r="HU741" s="99"/>
      <c r="HV741" s="99"/>
      <c r="HW741" s="99"/>
    </row>
    <row r="742" spans="1:231" s="86" customFormat="1" ht="12.75" hidden="1" outlineLevel="1">
      <c r="A742" s="96"/>
      <c r="B742"/>
      <c r="C742"/>
      <c r="D742"/>
      <c r="E742"/>
      <c r="F742"/>
      <c r="G742"/>
      <c r="H742" s="96"/>
      <c r="I742" s="1128" t="s">
        <v>142</v>
      </c>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c r="AJ742" s="95"/>
      <c r="AK742" s="95"/>
      <c r="AL742" s="95"/>
      <c r="AM742" s="95"/>
      <c r="AN742" s="95"/>
      <c r="AO742" s="95"/>
      <c r="AP742" s="95"/>
      <c r="AQ742" s="95"/>
      <c r="AR742" s="95"/>
      <c r="AS742" s="95"/>
      <c r="AT742" s="619" t="str">
        <f>IF(ISERROR(AT737/AP737-1),"NA",AT737/AP737-1)</f>
        <v>NA</v>
      </c>
      <c r="AU742" s="175" t="str">
        <f>IF(ISERROR(AU737/AQ737-1),"NA",AU737/AQ737-1)</f>
        <v>NA</v>
      </c>
      <c r="AV742" s="175" t="str">
        <f>IF(ISERROR(AV737/AR737-1),"NA",AV737/AR737-1)</f>
        <v>NA</v>
      </c>
      <c r="AW742" s="579" t="str">
        <f>IF(ISERROR(AW737/AS737-1),"NA",AW737/AS737-1)</f>
        <v>NA</v>
      </c>
      <c r="AX742" s="619">
        <f t="shared" ref="AX742:BR742" si="1156">AX737/AT737-1</f>
        <v>0.44554455445544527</v>
      </c>
      <c r="AY742" s="175">
        <f t="shared" si="1156"/>
        <v>0.34756097560975596</v>
      </c>
      <c r="AZ742" s="175">
        <f t="shared" si="1156"/>
        <v>4.1879194630872485</v>
      </c>
      <c r="BA742" s="579">
        <f t="shared" si="1156"/>
        <v>4.0218978102189773</v>
      </c>
      <c r="BB742" s="619">
        <f t="shared" si="1156"/>
        <v>5.7397260273972606</v>
      </c>
      <c r="BC742" s="175">
        <f t="shared" si="1156"/>
        <v>4.5113122171945701</v>
      </c>
      <c r="BD742" s="175">
        <f t="shared" si="1156"/>
        <v>1.1642949547218628</v>
      </c>
      <c r="BE742" s="579">
        <f t="shared" si="1156"/>
        <v>1.42296511627907</v>
      </c>
      <c r="BF742" s="619">
        <f t="shared" si="1156"/>
        <v>1.6514227642276422</v>
      </c>
      <c r="BG742" s="175">
        <f t="shared" si="1156"/>
        <v>1.361247947454844</v>
      </c>
      <c r="BH742" s="175">
        <f t="shared" si="1156"/>
        <v>0.88583383144052585</v>
      </c>
      <c r="BI742" s="579">
        <f t="shared" si="1156"/>
        <v>0.91781643671265756</v>
      </c>
      <c r="BJ742" s="619">
        <f t="shared" si="1156"/>
        <v>0.73361441165197383</v>
      </c>
      <c r="BK742" s="175">
        <f t="shared" si="1156"/>
        <v>0.85326842837274008</v>
      </c>
      <c r="BL742" s="175">
        <f t="shared" si="1156"/>
        <v>0.87670364500792419</v>
      </c>
      <c r="BM742" s="579">
        <f t="shared" si="1156"/>
        <v>0.39099155458242096</v>
      </c>
      <c r="BN742" s="619">
        <f t="shared" si="1156"/>
        <v>0.29869555604687159</v>
      </c>
      <c r="BO742" s="175">
        <f t="shared" si="1156"/>
        <v>2.5703564727954875E-2</v>
      </c>
      <c r="BP742" s="175">
        <f t="shared" si="1156"/>
        <v>0.18375274446883982</v>
      </c>
      <c r="BQ742" s="579">
        <f>BQ737/BM737-1</f>
        <v>0.6640431751742748</v>
      </c>
      <c r="BR742" s="619">
        <f t="shared" si="1156"/>
        <v>1.2131426625808648</v>
      </c>
      <c r="BS742" s="854">
        <f t="shared" ref="BS742:BZ742" si="1157">CHOOSE(model_case,BS743,BS744,BS746)</f>
        <v>0.15</v>
      </c>
      <c r="BT742" s="854">
        <f t="shared" si="1157"/>
        <v>0.15</v>
      </c>
      <c r="BU742" s="855">
        <f t="shared" si="1157"/>
        <v>0.15</v>
      </c>
      <c r="BV742" s="856">
        <f t="shared" si="1157"/>
        <v>0.15</v>
      </c>
      <c r="BW742" s="854">
        <f t="shared" si="1157"/>
        <v>0.15</v>
      </c>
      <c r="BX742" s="854">
        <f t="shared" si="1157"/>
        <v>0.15</v>
      </c>
      <c r="BY742" s="855">
        <f t="shared" si="1157"/>
        <v>0.15</v>
      </c>
      <c r="BZ742" s="854">
        <f t="shared" si="1157"/>
        <v>0.15</v>
      </c>
      <c r="CA742" s="854">
        <f>CHOOSE(model_case,CA743,CA744,CA746)</f>
        <v>0.15</v>
      </c>
      <c r="CB742" s="854">
        <f>CHOOSE(model_case,CB743,CB744,CB746)</f>
        <v>0.15</v>
      </c>
      <c r="CC742" s="855">
        <f>CHOOSE(model_case,CC743,CC744,CC746)</f>
        <v>0.15</v>
      </c>
      <c r="CD742" s="175"/>
      <c r="CE742" s="175"/>
      <c r="CF742" s="175"/>
      <c r="CG742" s="579"/>
      <c r="CH742" s="175"/>
      <c r="CI742" s="175"/>
      <c r="CJ742" s="175"/>
      <c r="CK742" s="175"/>
      <c r="CL742" s="175"/>
      <c r="CM742" s="175"/>
      <c r="CN742" s="175"/>
      <c r="CO742" s="175"/>
      <c r="CP742" s="175"/>
      <c r="CQ742" s="175"/>
      <c r="CR742" s="175"/>
      <c r="CS742" s="175"/>
      <c r="CT742" s="175"/>
      <c r="CU742" s="175"/>
      <c r="CV742" s="175"/>
      <c r="CW742" s="175"/>
      <c r="CX742" s="175"/>
      <c r="CY742" s="175"/>
      <c r="CZ742" s="175"/>
      <c r="DA742" s="175"/>
      <c r="DB742" s="175"/>
      <c r="DC742" s="175"/>
      <c r="DD742" s="175"/>
      <c r="DE742" s="175"/>
      <c r="DF742" s="175"/>
      <c r="DG742" s="175"/>
      <c r="DH742" s="175"/>
      <c r="DI742" s="579"/>
      <c r="DJ742" s="579"/>
      <c r="DK742" s="181"/>
      <c r="DL742" s="181"/>
      <c r="DM742" s="181"/>
      <c r="DN742" s="181"/>
      <c r="DO742" s="181"/>
      <c r="DP742" s="181"/>
      <c r="DQ742" s="619" t="str">
        <f t="shared" ref="DQ742:DY742" si="1158">IF(ISERROR(DQ737/DP737-1),"NA",DQ737/DP737-1)</f>
        <v>NA</v>
      </c>
      <c r="DR742" s="175" t="str">
        <f t="shared" si="1158"/>
        <v>NA</v>
      </c>
      <c r="DS742" s="175" t="str">
        <f t="shared" si="1158"/>
        <v>NA</v>
      </c>
      <c r="DT742" s="175" t="str">
        <f t="shared" si="1158"/>
        <v>NA</v>
      </c>
      <c r="DU742" s="175" t="str">
        <f t="shared" si="1158"/>
        <v>NA</v>
      </c>
      <c r="DV742" s="175" t="str">
        <f t="shared" si="1158"/>
        <v>NA</v>
      </c>
      <c r="DW742" s="175">
        <f t="shared" si="1158"/>
        <v>1.1358715265247201</v>
      </c>
      <c r="DX742" s="175">
        <f t="shared" si="1158"/>
        <v>0.7082875728647462</v>
      </c>
      <c r="DY742" s="175">
        <f t="shared" si="1158"/>
        <v>0.27342861381731853</v>
      </c>
      <c r="DZ742" s="175"/>
      <c r="EA742" s="175"/>
      <c r="EB742" s="175"/>
      <c r="EC742" s="261"/>
      <c r="ED742" s="261"/>
      <c r="EE742" s="261"/>
      <c r="EF742" s="261"/>
      <c r="EG742" s="175"/>
      <c r="EH742" s="175"/>
      <c r="EI742" s="175"/>
      <c r="EJ742" s="579"/>
      <c r="EK742" s="228"/>
      <c r="EL742" s="228"/>
      <c r="EM742" s="228"/>
      <c r="EN742" s="228"/>
      <c r="EO742" s="228"/>
      <c r="EP742" s="228"/>
      <c r="EQ742" s="228"/>
      <c r="ER742" s="228"/>
      <c r="ES742" s="228"/>
      <c r="ET742" s="228"/>
      <c r="EU742" s="228"/>
      <c r="EV742" s="228"/>
      <c r="EW742" s="228"/>
      <c r="EX742" s="228"/>
      <c r="EY742" s="228"/>
      <c r="EZ742" s="228"/>
      <c r="FA742" s="228"/>
      <c r="FB742" s="228"/>
      <c r="FC742" s="228"/>
      <c r="FD742" s="228"/>
      <c r="FE742" s="228"/>
      <c r="FF742" s="228"/>
      <c r="FG742" s="228"/>
      <c r="FH742" s="228"/>
      <c r="FI742" s="228"/>
      <c r="FJ742" s="228"/>
      <c r="FK742" s="228"/>
      <c r="FL742" s="228"/>
      <c r="FM742" s="228"/>
      <c r="FN742" s="228"/>
      <c r="FO742" s="228"/>
      <c r="FP742" s="228"/>
      <c r="FQ742" s="228"/>
      <c r="FR742" s="228"/>
      <c r="FS742" s="228"/>
      <c r="FT742" s="228"/>
      <c r="FU742" s="228"/>
      <c r="FV742" s="228"/>
      <c r="FW742" s="228"/>
      <c r="FX742" s="228"/>
      <c r="FY742" s="228"/>
      <c r="FZ742" s="228"/>
      <c r="GA742" s="228"/>
      <c r="GB742" s="228"/>
      <c r="GC742" s="228"/>
      <c r="GD742" s="228"/>
      <c r="GE742" s="228"/>
      <c r="GF742" s="228"/>
      <c r="GG742" s="228"/>
      <c r="GH742" s="228"/>
      <c r="GI742" s="228"/>
      <c r="GJ742" s="228"/>
      <c r="GK742" s="228"/>
      <c r="GL742" s="228"/>
      <c r="GM742" s="228"/>
      <c r="GN742" s="228"/>
      <c r="GO742" s="228"/>
      <c r="GP742" s="228"/>
      <c r="GQ742" s="228"/>
      <c r="GR742" s="228"/>
      <c r="GS742" s="228"/>
      <c r="GT742" s="228"/>
      <c r="GU742" s="228"/>
      <c r="GV742" s="228"/>
      <c r="GW742" s="228"/>
      <c r="GX742" s="228"/>
      <c r="GY742" s="228"/>
      <c r="GZ742" s="228"/>
      <c r="HA742" s="228"/>
      <c r="HB742" s="228"/>
      <c r="HC742" s="228"/>
      <c r="HD742" s="228"/>
      <c r="HE742" s="228"/>
      <c r="HF742" s="228"/>
      <c r="HG742" s="228"/>
      <c r="HH742" s="228"/>
      <c r="HI742" s="228"/>
      <c r="HJ742" s="228"/>
      <c r="HK742" s="228"/>
      <c r="HL742" s="228"/>
      <c r="HM742" s="228"/>
      <c r="HN742" s="228"/>
      <c r="HO742" s="228"/>
      <c r="HP742" s="228"/>
      <c r="HQ742" s="228"/>
      <c r="HR742" s="228"/>
      <c r="HS742" s="228"/>
      <c r="HT742" s="228"/>
      <c r="HU742" s="228"/>
      <c r="HV742" s="228"/>
      <c r="HW742" s="228"/>
    </row>
    <row r="743" spans="1:231" s="122" customFormat="1" ht="13.5" hidden="1" customHeight="1" outlineLevel="1">
      <c r="A743" s="194"/>
      <c r="B743"/>
      <c r="C743"/>
      <c r="D743"/>
      <c r="E743"/>
      <c r="F743"/>
      <c r="G743"/>
      <c r="H743" s="194"/>
      <c r="I743" s="1129" t="s">
        <v>75</v>
      </c>
      <c r="J743" s="118"/>
      <c r="K743" s="118"/>
      <c r="L743" s="118"/>
      <c r="M743" s="118"/>
      <c r="N743" s="118"/>
      <c r="O743" s="118"/>
      <c r="P743" s="118"/>
      <c r="Q743" s="118"/>
      <c r="R743" s="118"/>
      <c r="S743" s="118"/>
      <c r="T743" s="118"/>
      <c r="U743" s="118"/>
      <c r="V743" s="118"/>
      <c r="W743" s="118"/>
      <c r="X743" s="118"/>
      <c r="Y743" s="118"/>
      <c r="Z743" s="118"/>
      <c r="AA743" s="118"/>
      <c r="AB743" s="118"/>
      <c r="AC743" s="118"/>
      <c r="AD743" s="118"/>
      <c r="AE743" s="118"/>
      <c r="AF743" s="118"/>
      <c r="AG743" s="118"/>
      <c r="AH743" s="118"/>
      <c r="AI743" s="118"/>
      <c r="AJ743" s="118"/>
      <c r="AK743" s="118"/>
      <c r="AL743" s="118"/>
      <c r="AM743" s="118"/>
      <c r="AN743" s="118"/>
      <c r="AO743" s="118"/>
      <c r="AP743" s="118"/>
      <c r="AQ743" s="118"/>
      <c r="AR743" s="118"/>
      <c r="AS743" s="118"/>
      <c r="AT743" s="387"/>
      <c r="AU743" s="118"/>
      <c r="AV743" s="118"/>
      <c r="AW743" s="365"/>
      <c r="AX743" s="387"/>
      <c r="AY743" s="118"/>
      <c r="AZ743" s="118"/>
      <c r="BA743" s="365"/>
      <c r="BB743" s="387"/>
      <c r="BC743" s="118"/>
      <c r="BD743" s="118"/>
      <c r="BE743" s="365"/>
      <c r="BF743" s="387"/>
      <c r="BG743" s="118"/>
      <c r="BH743" s="118"/>
      <c r="BI743" s="365"/>
      <c r="BJ743" s="387"/>
      <c r="BK743" s="118"/>
      <c r="BL743" s="118"/>
      <c r="BM743" s="365"/>
      <c r="BN743" s="387"/>
      <c r="BO743" s="176"/>
      <c r="BP743" s="176"/>
      <c r="BQ743" s="365"/>
      <c r="BR743" s="645"/>
      <c r="BS743" s="857">
        <v>0.15</v>
      </c>
      <c r="BT743" s="857">
        <v>0.15</v>
      </c>
      <c r="BU743" s="858">
        <v>0.15</v>
      </c>
      <c r="BV743" s="859">
        <v>0.15</v>
      </c>
      <c r="BW743" s="857">
        <v>0.15</v>
      </c>
      <c r="BX743" s="857">
        <v>0.15</v>
      </c>
      <c r="BY743" s="858">
        <v>0.15</v>
      </c>
      <c r="BZ743" s="857">
        <v>0.15</v>
      </c>
      <c r="CA743" s="857">
        <v>0.15</v>
      </c>
      <c r="CB743" s="857">
        <v>0.15</v>
      </c>
      <c r="CC743" s="858">
        <v>0.15</v>
      </c>
      <c r="CD743" s="176"/>
      <c r="CE743" s="176"/>
      <c r="CF743" s="176"/>
      <c r="CG743" s="581"/>
      <c r="CH743" s="176"/>
      <c r="CI743" s="176"/>
      <c r="CJ743" s="176"/>
      <c r="CK743" s="176"/>
      <c r="CL743" s="176"/>
      <c r="CM743" s="176"/>
      <c r="CN743" s="176"/>
      <c r="CO743" s="176"/>
      <c r="CP743" s="176"/>
      <c r="CQ743" s="176"/>
      <c r="CR743" s="176"/>
      <c r="CS743" s="176"/>
      <c r="CT743" s="176"/>
      <c r="CU743" s="176"/>
      <c r="CV743" s="176"/>
      <c r="CW743" s="176"/>
      <c r="CX743" s="176"/>
      <c r="CY743" s="176"/>
      <c r="CZ743" s="176"/>
      <c r="DA743" s="176"/>
      <c r="DB743" s="176"/>
      <c r="DC743" s="176"/>
      <c r="DD743" s="176"/>
      <c r="DE743" s="176"/>
      <c r="DF743" s="176"/>
      <c r="DG743" s="176"/>
      <c r="DH743" s="176"/>
      <c r="DI743" s="581"/>
      <c r="DJ743" s="363"/>
      <c r="DK743" s="118"/>
      <c r="DL743" s="118"/>
      <c r="DM743" s="118"/>
      <c r="DN743" s="118"/>
      <c r="DO743" s="118"/>
      <c r="DP743" s="118"/>
      <c r="DQ743" s="387"/>
      <c r="DR743" s="118"/>
      <c r="DS743" s="118"/>
      <c r="DT743" s="118"/>
      <c r="DU743" s="118"/>
      <c r="DV743" s="118"/>
      <c r="DW743" s="118"/>
      <c r="DX743" s="118"/>
      <c r="DY743" s="118"/>
      <c r="DZ743" s="113"/>
      <c r="EA743" s="113"/>
      <c r="EB743" s="176"/>
      <c r="EC743" s="904"/>
      <c r="ED743" s="904"/>
      <c r="EE743" s="904"/>
      <c r="EF743" s="904"/>
      <c r="EG743" s="176"/>
      <c r="EH743" s="176"/>
      <c r="EI743" s="176"/>
      <c r="EJ743" s="581"/>
      <c r="EK743" s="229"/>
      <c r="EL743" s="229"/>
      <c r="EM743" s="229"/>
      <c r="EN743" s="229"/>
      <c r="EO743" s="229"/>
      <c r="EP743" s="229"/>
      <c r="EQ743" s="229"/>
      <c r="ER743" s="229"/>
      <c r="ES743" s="229"/>
      <c r="ET743" s="229"/>
      <c r="EU743" s="229"/>
      <c r="EV743" s="229"/>
      <c r="EW743" s="229"/>
      <c r="EX743" s="229"/>
      <c r="EY743" s="229"/>
      <c r="EZ743" s="229"/>
      <c r="FA743" s="229"/>
      <c r="FB743" s="229"/>
      <c r="FC743" s="229"/>
      <c r="FD743" s="229"/>
      <c r="FE743" s="229"/>
      <c r="FF743" s="229"/>
      <c r="FG743" s="229"/>
      <c r="FH743" s="229"/>
      <c r="FI743" s="229"/>
      <c r="FJ743" s="229"/>
      <c r="FK743" s="229"/>
      <c r="FL743" s="229"/>
      <c r="FM743" s="229"/>
      <c r="FN743" s="229"/>
      <c r="FO743" s="229"/>
      <c r="FP743" s="229"/>
      <c r="FQ743" s="229"/>
      <c r="FR743" s="229"/>
      <c r="FS743" s="229"/>
      <c r="FT743" s="229"/>
      <c r="FU743" s="229"/>
      <c r="FV743" s="229"/>
      <c r="FW743" s="229"/>
      <c r="FX743" s="229"/>
      <c r="FY743" s="229"/>
      <c r="FZ743" s="229"/>
      <c r="GA743" s="229"/>
      <c r="GB743" s="229"/>
      <c r="GC743" s="229"/>
      <c r="GD743" s="229"/>
      <c r="GE743" s="229"/>
      <c r="GF743" s="229"/>
      <c r="GG743" s="229"/>
      <c r="GH743" s="229"/>
      <c r="GI743" s="229"/>
      <c r="GJ743" s="229"/>
      <c r="GK743" s="229"/>
      <c r="GL743" s="229"/>
      <c r="GM743" s="229"/>
      <c r="GN743" s="229"/>
      <c r="GO743" s="229"/>
      <c r="GP743" s="229"/>
      <c r="GQ743" s="229"/>
      <c r="GR743" s="229"/>
      <c r="GS743" s="229"/>
      <c r="GT743" s="229"/>
      <c r="GU743" s="229"/>
      <c r="GV743" s="229"/>
      <c r="GW743" s="229"/>
      <c r="GX743" s="229"/>
      <c r="GY743" s="229"/>
      <c r="GZ743" s="229"/>
      <c r="HA743" s="229"/>
      <c r="HB743" s="229"/>
      <c r="HC743" s="229"/>
      <c r="HD743" s="229"/>
      <c r="HE743" s="229"/>
      <c r="HF743" s="229"/>
      <c r="HG743" s="229"/>
      <c r="HH743" s="229"/>
      <c r="HI743" s="229"/>
      <c r="HJ743" s="229"/>
      <c r="HK743" s="229"/>
      <c r="HL743" s="229"/>
      <c r="HM743" s="229"/>
      <c r="HN743" s="229"/>
      <c r="HO743" s="229"/>
      <c r="HP743" s="229"/>
      <c r="HQ743" s="229"/>
      <c r="HR743" s="229"/>
      <c r="HS743" s="229"/>
      <c r="HT743" s="229"/>
      <c r="HU743" s="229"/>
      <c r="HV743" s="229"/>
      <c r="HW743" s="229"/>
    </row>
    <row r="744" spans="1:231" s="122" customFormat="1" ht="13.5" hidden="1" customHeight="1" outlineLevel="1">
      <c r="A744" s="194"/>
      <c r="B744"/>
      <c r="C744"/>
      <c r="D744"/>
      <c r="E744"/>
      <c r="F744"/>
      <c r="G744"/>
      <c r="H744" s="194"/>
      <c r="I744" s="1129" t="s">
        <v>76</v>
      </c>
      <c r="J744" s="118"/>
      <c r="K744" s="118"/>
      <c r="L744" s="118"/>
      <c r="M744" s="118"/>
      <c r="N744" s="118"/>
      <c r="O744" s="118"/>
      <c r="P744" s="118"/>
      <c r="Q744" s="118"/>
      <c r="R744" s="118"/>
      <c r="S744" s="118"/>
      <c r="T744" s="118"/>
      <c r="U744" s="118"/>
      <c r="V744" s="118"/>
      <c r="W744" s="118"/>
      <c r="X744" s="118"/>
      <c r="Y744" s="118"/>
      <c r="Z744" s="118"/>
      <c r="AA744" s="118"/>
      <c r="AB744" s="118"/>
      <c r="AC744" s="118"/>
      <c r="AD744" s="118"/>
      <c r="AE744" s="118"/>
      <c r="AF744" s="118"/>
      <c r="AG744" s="118"/>
      <c r="AH744" s="118"/>
      <c r="AI744" s="118"/>
      <c r="AJ744" s="118"/>
      <c r="AK744" s="118"/>
      <c r="AL744" s="118"/>
      <c r="AM744" s="118"/>
      <c r="AN744" s="118"/>
      <c r="AO744" s="118"/>
      <c r="AP744" s="118"/>
      <c r="AQ744" s="118"/>
      <c r="AR744" s="118"/>
      <c r="AS744" s="118"/>
      <c r="AT744" s="387"/>
      <c r="AU744" s="118"/>
      <c r="AV744" s="118"/>
      <c r="AW744" s="365"/>
      <c r="AX744" s="387"/>
      <c r="AY744" s="118"/>
      <c r="AZ744" s="118"/>
      <c r="BA744" s="365"/>
      <c r="BB744" s="387"/>
      <c r="BC744" s="118"/>
      <c r="BD744" s="118"/>
      <c r="BE744" s="365"/>
      <c r="BF744" s="387"/>
      <c r="BG744" s="118"/>
      <c r="BH744" s="118"/>
      <c r="BI744" s="365"/>
      <c r="BJ744" s="387"/>
      <c r="BK744" s="118"/>
      <c r="BL744" s="118"/>
      <c r="BM744" s="365"/>
      <c r="BN744" s="387"/>
      <c r="BO744" s="113"/>
      <c r="BP744" s="113"/>
      <c r="BQ744" s="365"/>
      <c r="BR744" s="386"/>
      <c r="BS744" s="860">
        <f t="shared" ref="BS744:BZ744" si="1159">BS743+BS745</f>
        <v>0.2</v>
      </c>
      <c r="BT744" s="860">
        <f t="shared" si="1159"/>
        <v>0.2</v>
      </c>
      <c r="BU744" s="861">
        <f t="shared" si="1159"/>
        <v>0.2</v>
      </c>
      <c r="BV744" s="862">
        <f t="shared" si="1159"/>
        <v>0.2</v>
      </c>
      <c r="BW744" s="860">
        <f t="shared" si="1159"/>
        <v>0.2</v>
      </c>
      <c r="BX744" s="860">
        <f t="shared" si="1159"/>
        <v>0.2</v>
      </c>
      <c r="BY744" s="861">
        <f t="shared" si="1159"/>
        <v>0.2</v>
      </c>
      <c r="BZ744" s="860">
        <f t="shared" si="1159"/>
        <v>0.2</v>
      </c>
      <c r="CA744" s="860">
        <f>CA743+CA745</f>
        <v>0.2</v>
      </c>
      <c r="CB744" s="860">
        <f>CB743+CB745</f>
        <v>0.2</v>
      </c>
      <c r="CC744" s="861">
        <f>CC743+CC745</f>
        <v>0.2</v>
      </c>
      <c r="CD744" s="113"/>
      <c r="CE744" s="113"/>
      <c r="CF744" s="113"/>
      <c r="CG744" s="363"/>
      <c r="CH744" s="113"/>
      <c r="CI744" s="113"/>
      <c r="CJ744" s="113"/>
      <c r="CK744" s="113"/>
      <c r="CL744" s="113"/>
      <c r="CM744" s="113"/>
      <c r="CN744" s="113"/>
      <c r="CO744" s="113"/>
      <c r="CP744" s="113"/>
      <c r="CQ744" s="113"/>
      <c r="CR744" s="113"/>
      <c r="CS744" s="113"/>
      <c r="CT744" s="113"/>
      <c r="CU744" s="113"/>
      <c r="CV744" s="113"/>
      <c r="CW744" s="113"/>
      <c r="CX744" s="113"/>
      <c r="CY744" s="113"/>
      <c r="CZ744" s="113"/>
      <c r="DA744" s="113"/>
      <c r="DB744" s="113"/>
      <c r="DC744" s="113"/>
      <c r="DD744" s="113"/>
      <c r="DE744" s="113"/>
      <c r="DF744" s="113"/>
      <c r="DG744" s="113"/>
      <c r="DH744" s="113"/>
      <c r="DI744" s="363"/>
      <c r="DJ744" s="363"/>
      <c r="DK744" s="118"/>
      <c r="DL744" s="118"/>
      <c r="DM744" s="118"/>
      <c r="DN744" s="118"/>
      <c r="DO744" s="118"/>
      <c r="DP744" s="118"/>
      <c r="DQ744" s="387"/>
      <c r="DR744" s="118"/>
      <c r="DS744" s="118"/>
      <c r="DT744" s="118"/>
      <c r="DU744" s="118"/>
      <c r="DV744" s="118"/>
      <c r="DW744" s="118"/>
      <c r="DX744" s="118"/>
      <c r="DY744" s="118"/>
      <c r="DZ744" s="113"/>
      <c r="EA744" s="113"/>
      <c r="EB744" s="113"/>
      <c r="EC744" s="260"/>
      <c r="ED744" s="260"/>
      <c r="EE744" s="260"/>
      <c r="EF744" s="260"/>
      <c r="EG744" s="113"/>
      <c r="EH744" s="113"/>
      <c r="EI744" s="113"/>
      <c r="EJ744" s="363"/>
      <c r="EK744" s="229"/>
      <c r="EL744" s="229"/>
      <c r="EM744" s="229"/>
      <c r="EN744" s="229"/>
      <c r="EO744" s="229"/>
      <c r="EP744" s="229"/>
      <c r="EQ744" s="229"/>
      <c r="ER744" s="229"/>
      <c r="ES744" s="229"/>
      <c r="ET744" s="229"/>
      <c r="EU744" s="229"/>
      <c r="EV744" s="229"/>
      <c r="EW744" s="229"/>
      <c r="EX744" s="229"/>
      <c r="EY744" s="229"/>
      <c r="EZ744" s="229"/>
      <c r="FA744" s="229"/>
      <c r="FB744" s="229"/>
      <c r="FC744" s="229"/>
      <c r="FD744" s="229"/>
      <c r="FE744" s="229"/>
      <c r="FF744" s="229"/>
      <c r="FG744" s="229"/>
      <c r="FH744" s="229"/>
      <c r="FI744" s="229"/>
      <c r="FJ744" s="229"/>
      <c r="FK744" s="229"/>
      <c r="FL744" s="229"/>
      <c r="FM744" s="229"/>
      <c r="FN744" s="229"/>
      <c r="FO744" s="229"/>
      <c r="FP744" s="229"/>
      <c r="FQ744" s="229"/>
      <c r="FR744" s="229"/>
      <c r="FS744" s="229"/>
      <c r="FT744" s="229"/>
      <c r="FU744" s="229"/>
      <c r="FV744" s="229"/>
      <c r="FW744" s="229"/>
      <c r="FX744" s="229"/>
      <c r="FY744" s="229"/>
      <c r="FZ744" s="229"/>
      <c r="GA744" s="229"/>
      <c r="GB744" s="229"/>
      <c r="GC744" s="229"/>
      <c r="GD744" s="229"/>
      <c r="GE744" s="229"/>
      <c r="GF744" s="229"/>
      <c r="GG744" s="229"/>
      <c r="GH744" s="229"/>
      <c r="GI744" s="229"/>
      <c r="GJ744" s="229"/>
      <c r="GK744" s="229"/>
      <c r="GL744" s="229"/>
      <c r="GM744" s="229"/>
      <c r="GN744" s="229"/>
      <c r="GO744" s="229"/>
      <c r="GP744" s="229"/>
      <c r="GQ744" s="229"/>
      <c r="GR744" s="229"/>
      <c r="GS744" s="229"/>
      <c r="GT744" s="229"/>
      <c r="GU744" s="229"/>
      <c r="GV744" s="229"/>
      <c r="GW744" s="229"/>
      <c r="GX744" s="229"/>
      <c r="GY744" s="229"/>
      <c r="GZ744" s="229"/>
      <c r="HA744" s="229"/>
      <c r="HB744" s="229"/>
      <c r="HC744" s="229"/>
      <c r="HD744" s="229"/>
      <c r="HE744" s="229"/>
      <c r="HF744" s="229"/>
      <c r="HG744" s="229"/>
      <c r="HH744" s="229"/>
      <c r="HI744" s="229"/>
      <c r="HJ744" s="229"/>
      <c r="HK744" s="229"/>
      <c r="HL744" s="229"/>
      <c r="HM744" s="229"/>
      <c r="HN744" s="229"/>
      <c r="HO744" s="229"/>
      <c r="HP744" s="229"/>
      <c r="HQ744" s="229"/>
      <c r="HR744" s="229"/>
      <c r="HS744" s="229"/>
      <c r="HT744" s="229"/>
      <c r="HU744" s="229"/>
      <c r="HV744" s="229"/>
      <c r="HW744" s="229"/>
    </row>
    <row r="745" spans="1:231" s="179" customFormat="1" ht="13.5" hidden="1" customHeight="1" outlineLevel="1">
      <c r="A745" s="195"/>
      <c r="B745"/>
      <c r="C745"/>
      <c r="D745"/>
      <c r="E745"/>
      <c r="F745"/>
      <c r="G745"/>
      <c r="H745" s="195"/>
      <c r="I745" s="1119" t="s">
        <v>137</v>
      </c>
      <c r="J745" s="177"/>
      <c r="K745" s="177"/>
      <c r="L745" s="177"/>
      <c r="M745" s="177"/>
      <c r="N745" s="177"/>
      <c r="O745" s="177"/>
      <c r="P745" s="177"/>
      <c r="Q745" s="177"/>
      <c r="R745" s="177"/>
      <c r="S745" s="177"/>
      <c r="T745" s="177"/>
      <c r="U745" s="177"/>
      <c r="V745" s="177"/>
      <c r="W745" s="177"/>
      <c r="X745" s="177"/>
      <c r="Y745" s="177"/>
      <c r="Z745" s="177"/>
      <c r="AA745" s="177"/>
      <c r="AB745" s="177"/>
      <c r="AC745" s="177"/>
      <c r="AD745" s="177"/>
      <c r="AE745" s="177"/>
      <c r="AF745" s="177"/>
      <c r="AG745" s="177"/>
      <c r="AH745" s="177"/>
      <c r="AI745" s="177"/>
      <c r="AJ745" s="177"/>
      <c r="AK745" s="177"/>
      <c r="AL745" s="177"/>
      <c r="AM745" s="177"/>
      <c r="AN745" s="177"/>
      <c r="AO745" s="177"/>
      <c r="AP745" s="177"/>
      <c r="AQ745" s="177"/>
      <c r="AR745" s="177"/>
      <c r="AS745" s="177"/>
      <c r="AT745" s="514"/>
      <c r="AU745" s="177"/>
      <c r="AV745" s="177"/>
      <c r="AW745" s="515"/>
      <c r="AX745" s="514"/>
      <c r="AY745" s="177"/>
      <c r="AZ745" s="177"/>
      <c r="BA745" s="515"/>
      <c r="BB745" s="514"/>
      <c r="BC745" s="177"/>
      <c r="BD745" s="177"/>
      <c r="BE745" s="515"/>
      <c r="BF745" s="514"/>
      <c r="BG745" s="177"/>
      <c r="BH745" s="177"/>
      <c r="BI745" s="515"/>
      <c r="BJ745" s="514"/>
      <c r="BK745" s="177"/>
      <c r="BL745" s="177"/>
      <c r="BM745" s="515"/>
      <c r="BN745" s="514"/>
      <c r="BO745" s="178"/>
      <c r="BP745" s="178"/>
      <c r="BQ745" s="515"/>
      <c r="BR745" s="646"/>
      <c r="BS745" s="863">
        <v>0.05</v>
      </c>
      <c r="BT745" s="863">
        <v>0.05</v>
      </c>
      <c r="BU745" s="864">
        <v>0.05</v>
      </c>
      <c r="BV745" s="865">
        <v>0.05</v>
      </c>
      <c r="BW745" s="863">
        <v>0.05</v>
      </c>
      <c r="BX745" s="863">
        <v>0.05</v>
      </c>
      <c r="BY745" s="864">
        <v>0.05</v>
      </c>
      <c r="BZ745" s="863">
        <v>0.05</v>
      </c>
      <c r="CA745" s="863">
        <v>0.05</v>
      </c>
      <c r="CB745" s="863">
        <v>0.05</v>
      </c>
      <c r="CC745" s="864">
        <v>0.05</v>
      </c>
      <c r="CD745" s="178"/>
      <c r="CE745" s="178"/>
      <c r="CF745" s="178"/>
      <c r="CG745" s="583"/>
      <c r="CH745" s="178"/>
      <c r="CI745" s="178"/>
      <c r="CJ745" s="178"/>
      <c r="CK745" s="178"/>
      <c r="CL745" s="178"/>
      <c r="CM745" s="178"/>
      <c r="CN745" s="178"/>
      <c r="CO745" s="178"/>
      <c r="CP745" s="178"/>
      <c r="CQ745" s="178"/>
      <c r="CR745" s="178"/>
      <c r="CS745" s="178"/>
      <c r="CT745" s="178"/>
      <c r="CU745" s="178"/>
      <c r="CV745" s="178"/>
      <c r="CW745" s="178"/>
      <c r="CX745" s="178"/>
      <c r="CY745" s="178"/>
      <c r="CZ745" s="178"/>
      <c r="DA745" s="178"/>
      <c r="DB745" s="178"/>
      <c r="DC745" s="178"/>
      <c r="DD745" s="178"/>
      <c r="DE745" s="178"/>
      <c r="DF745" s="178"/>
      <c r="DG745" s="178"/>
      <c r="DH745" s="178"/>
      <c r="DI745" s="583"/>
      <c r="DJ745" s="1142"/>
      <c r="DK745" s="177"/>
      <c r="DL745" s="177"/>
      <c r="DM745" s="177"/>
      <c r="DN745" s="177"/>
      <c r="DO745" s="177"/>
      <c r="DP745" s="177"/>
      <c r="DQ745" s="514"/>
      <c r="DR745" s="177"/>
      <c r="DS745" s="177"/>
      <c r="DT745" s="177"/>
      <c r="DU745" s="177"/>
      <c r="DV745" s="177"/>
      <c r="DW745" s="177"/>
      <c r="DX745" s="177"/>
      <c r="DY745" s="177"/>
      <c r="DZ745" s="180"/>
      <c r="EA745" s="180"/>
      <c r="EB745" s="178"/>
      <c r="EC745" s="905"/>
      <c r="ED745" s="905"/>
      <c r="EE745" s="905"/>
      <c r="EF745" s="905"/>
      <c r="EG745" s="178"/>
      <c r="EH745" s="178"/>
      <c r="EI745" s="178"/>
      <c r="EJ745" s="583"/>
      <c r="EK745" s="230"/>
      <c r="EL745" s="230"/>
      <c r="EM745" s="230"/>
      <c r="EN745" s="230"/>
      <c r="EO745" s="230"/>
      <c r="EP745" s="230"/>
      <c r="EQ745" s="230"/>
      <c r="ER745" s="230"/>
      <c r="ES745" s="230"/>
      <c r="ET745" s="230"/>
      <c r="EU745" s="230"/>
      <c r="EV745" s="230"/>
      <c r="EW745" s="230"/>
      <c r="EX745" s="230"/>
      <c r="EY745" s="230"/>
      <c r="EZ745" s="230"/>
      <c r="FA745" s="230"/>
      <c r="FB745" s="230"/>
      <c r="FC745" s="230"/>
      <c r="FD745" s="230"/>
      <c r="FE745" s="230"/>
      <c r="FF745" s="230"/>
      <c r="FG745" s="230"/>
      <c r="FH745" s="230"/>
      <c r="FI745" s="230"/>
      <c r="FJ745" s="230"/>
      <c r="FK745" s="230"/>
      <c r="FL745" s="230"/>
      <c r="FM745" s="230"/>
      <c r="FN745" s="230"/>
      <c r="FO745" s="230"/>
      <c r="FP745" s="230"/>
      <c r="FQ745" s="230"/>
      <c r="FR745" s="230"/>
      <c r="FS745" s="230"/>
      <c r="FT745" s="230"/>
      <c r="FU745" s="230"/>
      <c r="FV745" s="230"/>
      <c r="FW745" s="230"/>
      <c r="FX745" s="230"/>
      <c r="FY745" s="230"/>
      <c r="FZ745" s="230"/>
      <c r="GA745" s="230"/>
      <c r="GB745" s="230"/>
      <c r="GC745" s="230"/>
      <c r="GD745" s="230"/>
      <c r="GE745" s="230"/>
      <c r="GF745" s="230"/>
      <c r="GG745" s="230"/>
      <c r="GH745" s="230"/>
      <c r="GI745" s="230"/>
      <c r="GJ745" s="230"/>
      <c r="GK745" s="230"/>
      <c r="GL745" s="230"/>
      <c r="GM745" s="230"/>
      <c r="GN745" s="230"/>
      <c r="GO745" s="230"/>
      <c r="GP745" s="230"/>
      <c r="GQ745" s="230"/>
      <c r="GR745" s="230"/>
      <c r="GS745" s="230"/>
      <c r="GT745" s="230"/>
      <c r="GU745" s="230"/>
      <c r="GV745" s="230"/>
      <c r="GW745" s="230"/>
      <c r="GX745" s="230"/>
      <c r="GY745" s="230"/>
      <c r="GZ745" s="230"/>
      <c r="HA745" s="230"/>
      <c r="HB745" s="230"/>
      <c r="HC745" s="230"/>
      <c r="HD745" s="230"/>
      <c r="HE745" s="230"/>
      <c r="HF745" s="230"/>
      <c r="HG745" s="230"/>
      <c r="HH745" s="230"/>
      <c r="HI745" s="230"/>
      <c r="HJ745" s="230"/>
      <c r="HK745" s="230"/>
      <c r="HL745" s="230"/>
      <c r="HM745" s="230"/>
      <c r="HN745" s="230"/>
      <c r="HO745" s="230"/>
      <c r="HP745" s="230"/>
      <c r="HQ745" s="230"/>
      <c r="HR745" s="230"/>
      <c r="HS745" s="230"/>
      <c r="HT745" s="230"/>
      <c r="HU745" s="230"/>
      <c r="HV745" s="230"/>
      <c r="HW745" s="230"/>
    </row>
    <row r="746" spans="1:231" s="122" customFormat="1" ht="13.5" hidden="1" customHeight="1" outlineLevel="1">
      <c r="A746" s="194"/>
      <c r="B746"/>
      <c r="C746"/>
      <c r="D746"/>
      <c r="E746"/>
      <c r="F746"/>
      <c r="G746"/>
      <c r="H746" s="194"/>
      <c r="I746" s="1129" t="s">
        <v>77</v>
      </c>
      <c r="J746" s="118"/>
      <c r="K746" s="118"/>
      <c r="L746" s="118"/>
      <c r="M746" s="118"/>
      <c r="N746" s="118"/>
      <c r="O746" s="118"/>
      <c r="P746" s="118"/>
      <c r="Q746" s="118"/>
      <c r="R746" s="118"/>
      <c r="S746" s="118"/>
      <c r="T746" s="118"/>
      <c r="U746" s="118"/>
      <c r="V746" s="118"/>
      <c r="W746" s="118"/>
      <c r="X746" s="118"/>
      <c r="Y746" s="118"/>
      <c r="Z746" s="118"/>
      <c r="AA746" s="118"/>
      <c r="AB746" s="118"/>
      <c r="AC746" s="118"/>
      <c r="AD746" s="118"/>
      <c r="AE746" s="118"/>
      <c r="AF746" s="118"/>
      <c r="AG746" s="118"/>
      <c r="AH746" s="118"/>
      <c r="AI746" s="118"/>
      <c r="AJ746" s="118"/>
      <c r="AK746" s="118"/>
      <c r="AL746" s="118"/>
      <c r="AM746" s="118"/>
      <c r="AN746" s="118"/>
      <c r="AO746" s="118"/>
      <c r="AP746" s="118"/>
      <c r="AQ746" s="118"/>
      <c r="AR746" s="118"/>
      <c r="AS746" s="118"/>
      <c r="AT746" s="387"/>
      <c r="AU746" s="118"/>
      <c r="AV746" s="118"/>
      <c r="AW746" s="365"/>
      <c r="AX746" s="387"/>
      <c r="AY746" s="118"/>
      <c r="AZ746" s="118"/>
      <c r="BA746" s="365"/>
      <c r="BB746" s="387"/>
      <c r="BC746" s="118"/>
      <c r="BD746" s="118"/>
      <c r="BE746" s="365"/>
      <c r="BF746" s="387"/>
      <c r="BG746" s="118"/>
      <c r="BH746" s="118"/>
      <c r="BI746" s="365"/>
      <c r="BJ746" s="387"/>
      <c r="BK746" s="118"/>
      <c r="BL746" s="118"/>
      <c r="BM746" s="365"/>
      <c r="BN746" s="387"/>
      <c r="BO746" s="113"/>
      <c r="BP746" s="113"/>
      <c r="BQ746" s="365"/>
      <c r="BR746" s="386"/>
      <c r="BS746" s="860">
        <f t="shared" ref="BS746:BZ746" si="1160">BS743+BS747</f>
        <v>9.9999999999999992E-2</v>
      </c>
      <c r="BT746" s="860">
        <f t="shared" si="1160"/>
        <v>9.9999999999999992E-2</v>
      </c>
      <c r="BU746" s="861">
        <f t="shared" si="1160"/>
        <v>9.9999999999999992E-2</v>
      </c>
      <c r="BV746" s="862">
        <f t="shared" si="1160"/>
        <v>9.9999999999999992E-2</v>
      </c>
      <c r="BW746" s="860">
        <f t="shared" si="1160"/>
        <v>9.9999999999999992E-2</v>
      </c>
      <c r="BX746" s="860">
        <f t="shared" si="1160"/>
        <v>9.9999999999999992E-2</v>
      </c>
      <c r="BY746" s="861">
        <f t="shared" si="1160"/>
        <v>9.9999999999999992E-2</v>
      </c>
      <c r="BZ746" s="860">
        <f t="shared" si="1160"/>
        <v>9.9999999999999992E-2</v>
      </c>
      <c r="CA746" s="860">
        <f>CA743+CA747</f>
        <v>9.9999999999999992E-2</v>
      </c>
      <c r="CB746" s="860">
        <f>CB743+CB747</f>
        <v>9.9999999999999992E-2</v>
      </c>
      <c r="CC746" s="861">
        <f>CC743+CC747</f>
        <v>9.9999999999999992E-2</v>
      </c>
      <c r="CD746" s="113"/>
      <c r="CE746" s="113"/>
      <c r="CF746" s="113"/>
      <c r="CG746" s="363"/>
      <c r="CH746" s="113"/>
      <c r="CI746" s="113"/>
      <c r="CJ746" s="113"/>
      <c r="CK746" s="113"/>
      <c r="CL746" s="113"/>
      <c r="CM746" s="113"/>
      <c r="CN746" s="113"/>
      <c r="CO746" s="113"/>
      <c r="CP746" s="113"/>
      <c r="CQ746" s="113"/>
      <c r="CR746" s="113"/>
      <c r="CS746" s="113"/>
      <c r="CT746" s="113"/>
      <c r="CU746" s="113"/>
      <c r="CV746" s="113"/>
      <c r="CW746" s="113"/>
      <c r="CX746" s="113"/>
      <c r="CY746" s="113"/>
      <c r="CZ746" s="113"/>
      <c r="DA746" s="113"/>
      <c r="DB746" s="113"/>
      <c r="DC746" s="113"/>
      <c r="DD746" s="113"/>
      <c r="DE746" s="113"/>
      <c r="DF746" s="113"/>
      <c r="DG746" s="113"/>
      <c r="DH746" s="113"/>
      <c r="DI746" s="363"/>
      <c r="DJ746" s="363"/>
      <c r="DK746" s="118"/>
      <c r="DL746" s="118"/>
      <c r="DM746" s="118"/>
      <c r="DN746" s="118"/>
      <c r="DO746" s="118"/>
      <c r="DP746" s="118"/>
      <c r="DQ746" s="387"/>
      <c r="DR746" s="118"/>
      <c r="DS746" s="118"/>
      <c r="DT746" s="118"/>
      <c r="DU746" s="118"/>
      <c r="DV746" s="118"/>
      <c r="DW746" s="118"/>
      <c r="DX746" s="118"/>
      <c r="DY746" s="118"/>
      <c r="DZ746" s="113"/>
      <c r="EA746" s="113"/>
      <c r="EB746" s="113"/>
      <c r="EC746" s="260"/>
      <c r="ED746" s="260"/>
      <c r="EE746" s="260"/>
      <c r="EF746" s="260"/>
      <c r="EG746" s="113"/>
      <c r="EH746" s="113"/>
      <c r="EI746" s="113"/>
      <c r="EJ746" s="363"/>
      <c r="EK746" s="229"/>
      <c r="EL746" s="229"/>
      <c r="EM746" s="229"/>
      <c r="EN746" s="229"/>
      <c r="EO746" s="229"/>
      <c r="EP746" s="229"/>
      <c r="EQ746" s="229"/>
      <c r="ER746" s="229"/>
      <c r="ES746" s="229"/>
      <c r="ET746" s="229"/>
      <c r="EU746" s="229"/>
      <c r="EV746" s="229"/>
      <c r="EW746" s="229"/>
      <c r="EX746" s="229"/>
      <c r="EY746" s="229"/>
      <c r="EZ746" s="229"/>
      <c r="FA746" s="229"/>
      <c r="FB746" s="229"/>
      <c r="FC746" s="229"/>
      <c r="FD746" s="229"/>
      <c r="FE746" s="229"/>
      <c r="FF746" s="229"/>
      <c r="FG746" s="229"/>
      <c r="FH746" s="229"/>
      <c r="FI746" s="229"/>
      <c r="FJ746" s="229"/>
      <c r="FK746" s="229"/>
      <c r="FL746" s="229"/>
      <c r="FM746" s="229"/>
      <c r="FN746" s="229"/>
      <c r="FO746" s="229"/>
      <c r="FP746" s="229"/>
      <c r="FQ746" s="229"/>
      <c r="FR746" s="229"/>
      <c r="FS746" s="229"/>
      <c r="FT746" s="229"/>
      <c r="FU746" s="229"/>
      <c r="FV746" s="229"/>
      <c r="FW746" s="229"/>
      <c r="FX746" s="229"/>
      <c r="FY746" s="229"/>
      <c r="FZ746" s="229"/>
      <c r="GA746" s="229"/>
      <c r="GB746" s="229"/>
      <c r="GC746" s="229"/>
      <c r="GD746" s="229"/>
      <c r="GE746" s="229"/>
      <c r="GF746" s="229"/>
      <c r="GG746" s="229"/>
      <c r="GH746" s="229"/>
      <c r="GI746" s="229"/>
      <c r="GJ746" s="229"/>
      <c r="GK746" s="229"/>
      <c r="GL746" s="229"/>
      <c r="GM746" s="229"/>
      <c r="GN746" s="229"/>
      <c r="GO746" s="229"/>
      <c r="GP746" s="229"/>
      <c r="GQ746" s="229"/>
      <c r="GR746" s="229"/>
      <c r="GS746" s="229"/>
      <c r="GT746" s="229"/>
      <c r="GU746" s="229"/>
      <c r="GV746" s="229"/>
      <c r="GW746" s="229"/>
      <c r="GX746" s="229"/>
      <c r="GY746" s="229"/>
      <c r="GZ746" s="229"/>
      <c r="HA746" s="229"/>
      <c r="HB746" s="229"/>
      <c r="HC746" s="229"/>
      <c r="HD746" s="229"/>
      <c r="HE746" s="229"/>
      <c r="HF746" s="229"/>
      <c r="HG746" s="229"/>
      <c r="HH746" s="229"/>
      <c r="HI746" s="229"/>
      <c r="HJ746" s="229"/>
      <c r="HK746" s="229"/>
      <c r="HL746" s="229"/>
      <c r="HM746" s="229"/>
      <c r="HN746" s="229"/>
      <c r="HO746" s="229"/>
      <c r="HP746" s="229"/>
      <c r="HQ746" s="229"/>
      <c r="HR746" s="229"/>
      <c r="HS746" s="229"/>
      <c r="HT746" s="229"/>
      <c r="HU746" s="229"/>
      <c r="HV746" s="229"/>
      <c r="HW746" s="229"/>
    </row>
    <row r="747" spans="1:231" s="179" customFormat="1" ht="13.5" hidden="1" customHeight="1" outlineLevel="1">
      <c r="A747" s="195"/>
      <c r="B747"/>
      <c r="C747"/>
      <c r="D747"/>
      <c r="E747"/>
      <c r="F747"/>
      <c r="G747"/>
      <c r="H747" s="195"/>
      <c r="I747" s="1119" t="s">
        <v>137</v>
      </c>
      <c r="J747" s="177"/>
      <c r="K747" s="177"/>
      <c r="L747" s="177"/>
      <c r="M747" s="177"/>
      <c r="N747" s="177"/>
      <c r="O747" s="177"/>
      <c r="P747" s="177"/>
      <c r="Q747" s="177"/>
      <c r="R747" s="177"/>
      <c r="S747" s="177"/>
      <c r="T747" s="177"/>
      <c r="U747" s="177"/>
      <c r="V747" s="177"/>
      <c r="W747" s="177"/>
      <c r="X747" s="177"/>
      <c r="Y747" s="177"/>
      <c r="Z747" s="177"/>
      <c r="AA747" s="177"/>
      <c r="AB747" s="177"/>
      <c r="AC747" s="177"/>
      <c r="AD747" s="177"/>
      <c r="AE747" s="177"/>
      <c r="AF747" s="177"/>
      <c r="AG747" s="177"/>
      <c r="AH747" s="177"/>
      <c r="AI747" s="177"/>
      <c r="AJ747" s="177"/>
      <c r="AK747" s="177"/>
      <c r="AL747" s="177"/>
      <c r="AM747" s="177"/>
      <c r="AN747" s="177"/>
      <c r="AO747" s="177"/>
      <c r="AP747" s="177"/>
      <c r="AQ747" s="177"/>
      <c r="AR747" s="177"/>
      <c r="AS747" s="177"/>
      <c r="AT747" s="514"/>
      <c r="AU747" s="177"/>
      <c r="AV747" s="177"/>
      <c r="AW747" s="515"/>
      <c r="AX747" s="514"/>
      <c r="AY747" s="177"/>
      <c r="AZ747" s="177"/>
      <c r="BA747" s="515"/>
      <c r="BB747" s="514"/>
      <c r="BC747" s="177"/>
      <c r="BD747" s="177"/>
      <c r="BE747" s="515"/>
      <c r="BF747" s="514"/>
      <c r="BG747" s="177"/>
      <c r="BH747" s="177"/>
      <c r="BI747" s="515"/>
      <c r="BJ747" s="514"/>
      <c r="BK747" s="177"/>
      <c r="BL747" s="177"/>
      <c r="BM747" s="515"/>
      <c r="BN747" s="514"/>
      <c r="BO747" s="178"/>
      <c r="BP747" s="178"/>
      <c r="BQ747" s="515"/>
      <c r="BR747" s="646"/>
      <c r="BS747" s="863">
        <v>-0.05</v>
      </c>
      <c r="BT747" s="863">
        <v>-0.05</v>
      </c>
      <c r="BU747" s="864">
        <v>-0.05</v>
      </c>
      <c r="BV747" s="865">
        <v>-0.05</v>
      </c>
      <c r="BW747" s="863">
        <v>-0.05</v>
      </c>
      <c r="BX747" s="863">
        <v>-0.05</v>
      </c>
      <c r="BY747" s="864">
        <v>-0.05</v>
      </c>
      <c r="BZ747" s="863">
        <v>-0.05</v>
      </c>
      <c r="CA747" s="863">
        <v>-0.05</v>
      </c>
      <c r="CB747" s="863">
        <v>-0.05</v>
      </c>
      <c r="CC747" s="864">
        <v>-0.05</v>
      </c>
      <c r="CD747" s="178"/>
      <c r="CE747" s="178"/>
      <c r="CF747" s="178"/>
      <c r="CG747" s="583"/>
      <c r="CH747" s="178"/>
      <c r="CI747" s="178"/>
      <c r="CJ747" s="178"/>
      <c r="CK747" s="178"/>
      <c r="CL747" s="178"/>
      <c r="CM747" s="178"/>
      <c r="CN747" s="178"/>
      <c r="CO747" s="178"/>
      <c r="CP747" s="178"/>
      <c r="CQ747" s="178"/>
      <c r="CR747" s="178"/>
      <c r="CS747" s="178"/>
      <c r="CT747" s="178"/>
      <c r="CU747" s="178"/>
      <c r="CV747" s="178"/>
      <c r="CW747" s="178"/>
      <c r="CX747" s="178"/>
      <c r="CY747" s="178"/>
      <c r="CZ747" s="178"/>
      <c r="DA747" s="178"/>
      <c r="DB747" s="178"/>
      <c r="DC747" s="178"/>
      <c r="DD747" s="178"/>
      <c r="DE747" s="178"/>
      <c r="DF747" s="178"/>
      <c r="DG747" s="178"/>
      <c r="DH747" s="178"/>
      <c r="DI747" s="583"/>
      <c r="DJ747" s="1142"/>
      <c r="DK747" s="177"/>
      <c r="DL747" s="177"/>
      <c r="DM747" s="177"/>
      <c r="DN747" s="177"/>
      <c r="DO747" s="177"/>
      <c r="DP747" s="177"/>
      <c r="DQ747" s="514"/>
      <c r="DR747" s="177"/>
      <c r="DS747" s="177"/>
      <c r="DT747" s="177"/>
      <c r="DU747" s="177"/>
      <c r="DV747" s="177"/>
      <c r="DW747" s="177"/>
      <c r="DX747" s="177"/>
      <c r="DY747" s="177"/>
      <c r="DZ747" s="180"/>
      <c r="EA747" s="180"/>
      <c r="EB747" s="178"/>
      <c r="EC747" s="905"/>
      <c r="ED747" s="905"/>
      <c r="EE747" s="905"/>
      <c r="EF747" s="905"/>
      <c r="EG747" s="178"/>
      <c r="EH747" s="178"/>
      <c r="EI747" s="178"/>
      <c r="EJ747" s="583"/>
      <c r="EK747" s="230"/>
      <c r="EL747" s="230"/>
      <c r="EM747" s="230"/>
      <c r="EN747" s="230"/>
      <c r="EO747" s="230"/>
      <c r="EP747" s="230"/>
      <c r="EQ747" s="230"/>
      <c r="ER747" s="230"/>
      <c r="ES747" s="230"/>
      <c r="ET747" s="230"/>
      <c r="EU747" s="230"/>
      <c r="EV747" s="230"/>
      <c r="EW747" s="230"/>
      <c r="EX747" s="230"/>
      <c r="EY747" s="230"/>
      <c r="EZ747" s="230"/>
      <c r="FA747" s="230"/>
      <c r="FB747" s="230"/>
      <c r="FC747" s="230"/>
      <c r="FD747" s="230"/>
      <c r="FE747" s="230"/>
      <c r="FF747" s="230"/>
      <c r="FG747" s="230"/>
      <c r="FH747" s="230"/>
      <c r="FI747" s="230"/>
      <c r="FJ747" s="230"/>
      <c r="FK747" s="230"/>
      <c r="FL747" s="230"/>
      <c r="FM747" s="230"/>
      <c r="FN747" s="230"/>
      <c r="FO747" s="230"/>
      <c r="FP747" s="230"/>
      <c r="FQ747" s="230"/>
      <c r="FR747" s="230"/>
      <c r="FS747" s="230"/>
      <c r="FT747" s="230"/>
      <c r="FU747" s="230"/>
      <c r="FV747" s="230"/>
      <c r="FW747" s="230"/>
      <c r="FX747" s="230"/>
      <c r="FY747" s="230"/>
      <c r="FZ747" s="230"/>
      <c r="GA747" s="230"/>
      <c r="GB747" s="230"/>
      <c r="GC747" s="230"/>
      <c r="GD747" s="230"/>
      <c r="GE747" s="230"/>
      <c r="GF747" s="230"/>
      <c r="GG747" s="230"/>
      <c r="GH747" s="230"/>
      <c r="GI747" s="230"/>
      <c r="GJ747" s="230"/>
      <c r="GK747" s="230"/>
      <c r="GL747" s="230"/>
      <c r="GM747" s="230"/>
      <c r="GN747" s="230"/>
      <c r="GO747" s="230"/>
      <c r="GP747" s="230"/>
      <c r="GQ747" s="230"/>
      <c r="GR747" s="230"/>
      <c r="GS747" s="230"/>
      <c r="GT747" s="230"/>
      <c r="GU747" s="230"/>
      <c r="GV747" s="230"/>
      <c r="GW747" s="230"/>
      <c r="GX747" s="230"/>
      <c r="GY747" s="230"/>
      <c r="GZ747" s="230"/>
      <c r="HA747" s="230"/>
      <c r="HB747" s="230"/>
      <c r="HC747" s="230"/>
      <c r="HD747" s="230"/>
      <c r="HE747" s="230"/>
      <c r="HF747" s="230"/>
      <c r="HG747" s="230"/>
      <c r="HH747" s="230"/>
      <c r="HI747" s="230"/>
      <c r="HJ747" s="230"/>
      <c r="HK747" s="230"/>
      <c r="HL747" s="230"/>
      <c r="HM747" s="230"/>
      <c r="HN747" s="230"/>
      <c r="HO747" s="230"/>
      <c r="HP747" s="230"/>
      <c r="HQ747" s="230"/>
      <c r="HR747" s="230"/>
      <c r="HS747" s="230"/>
      <c r="HT747" s="230"/>
      <c r="HU747" s="230"/>
      <c r="HV747" s="230"/>
      <c r="HW747" s="230"/>
    </row>
    <row r="748" spans="1:231" ht="13.5" hidden="1" customHeight="1" outlineLevel="1">
      <c r="A748" s="4"/>
      <c r="H748" s="4"/>
      <c r="I748" s="1120"/>
      <c r="J748" s="20"/>
      <c r="K748" s="20"/>
      <c r="L748" s="20"/>
      <c r="M748" s="20"/>
      <c r="N748" s="20"/>
      <c r="O748" s="20"/>
      <c r="P748" s="20"/>
      <c r="Q748" s="20"/>
      <c r="R748" s="20"/>
      <c r="S748" s="20"/>
      <c r="T748" s="20"/>
      <c r="U748" s="20"/>
      <c r="V748" s="20"/>
      <c r="W748" s="20"/>
      <c r="X748" s="20"/>
      <c r="Y748" s="20"/>
      <c r="Z748" s="20"/>
      <c r="AA748" s="20"/>
      <c r="AB748" s="20"/>
      <c r="AC748" s="20"/>
      <c r="AD748" s="20"/>
      <c r="AE748" s="20"/>
      <c r="AF748" s="20"/>
      <c r="AG748" s="20"/>
      <c r="AH748" s="20"/>
      <c r="AI748" s="20"/>
      <c r="AJ748" s="20"/>
      <c r="AK748" s="20"/>
      <c r="AL748" s="20"/>
      <c r="AM748" s="20"/>
      <c r="AN748" s="20"/>
      <c r="AO748" s="20"/>
      <c r="AP748" s="20"/>
      <c r="AQ748" s="20"/>
      <c r="AR748" s="20"/>
      <c r="AS748" s="20"/>
      <c r="AT748" s="368"/>
      <c r="AU748" s="20"/>
      <c r="AV748" s="20"/>
      <c r="AW748" s="586"/>
      <c r="AX748" s="368"/>
      <c r="AY748" s="20"/>
      <c r="AZ748" s="20"/>
      <c r="BA748" s="586"/>
      <c r="BB748" s="368"/>
      <c r="BC748" s="20"/>
      <c r="BD748" s="20"/>
      <c r="BE748" s="586"/>
      <c r="BF748" s="368"/>
      <c r="BG748" s="20"/>
      <c r="BH748" s="20"/>
      <c r="BI748" s="586"/>
      <c r="BJ748" s="368"/>
      <c r="BK748" s="20"/>
      <c r="BL748" s="20"/>
      <c r="BM748" s="586"/>
      <c r="BN748" s="368"/>
      <c r="BO748" s="20"/>
      <c r="BP748" s="20"/>
      <c r="BQ748" s="586"/>
      <c r="BR748" s="368"/>
      <c r="BS748" s="869"/>
      <c r="BT748" s="869"/>
      <c r="BU748" s="870"/>
      <c r="BV748" s="871"/>
      <c r="BW748" s="869"/>
      <c r="BX748" s="869"/>
      <c r="BY748" s="870"/>
      <c r="BZ748" s="869"/>
      <c r="CA748" s="869"/>
      <c r="CB748" s="869"/>
      <c r="CC748" s="870"/>
      <c r="CD748" s="20"/>
      <c r="CE748" s="20"/>
      <c r="CF748" s="20"/>
      <c r="CG748" s="586"/>
      <c r="CH748" s="20"/>
      <c r="CI748" s="20"/>
      <c r="CJ748" s="20"/>
      <c r="CK748" s="20"/>
      <c r="CL748" s="20"/>
      <c r="CM748" s="20"/>
      <c r="CN748" s="20"/>
      <c r="CO748" s="20"/>
      <c r="CP748" s="20"/>
      <c r="CQ748" s="20"/>
      <c r="CR748" s="20"/>
      <c r="CS748" s="20"/>
      <c r="CT748" s="20"/>
      <c r="CU748" s="20"/>
      <c r="CV748" s="20"/>
      <c r="CW748" s="20"/>
      <c r="CX748" s="20"/>
      <c r="CY748" s="20"/>
      <c r="CZ748" s="20"/>
      <c r="DA748" s="20"/>
      <c r="DB748" s="20"/>
      <c r="DC748" s="20"/>
      <c r="DD748" s="20"/>
      <c r="DE748" s="20"/>
      <c r="DF748" s="20"/>
      <c r="DG748" s="20"/>
      <c r="DH748" s="20"/>
      <c r="DI748" s="586"/>
      <c r="DJ748" s="601"/>
      <c r="DK748" s="20"/>
      <c r="DL748" s="20"/>
      <c r="DM748" s="20"/>
      <c r="DN748" s="20"/>
      <c r="DO748" s="20"/>
      <c r="DP748" s="20"/>
      <c r="DQ748" s="368"/>
      <c r="DR748" s="20"/>
      <c r="DS748" s="20"/>
      <c r="DT748" s="20"/>
      <c r="DU748" s="20"/>
      <c r="DV748" s="20"/>
      <c r="DW748" s="20"/>
      <c r="DX748" s="20"/>
      <c r="DY748" s="20"/>
      <c r="DZ748" s="20"/>
      <c r="EA748" s="20"/>
      <c r="EB748" s="20"/>
      <c r="EC748" s="98"/>
      <c r="ED748" s="98"/>
      <c r="EE748" s="98"/>
      <c r="EF748" s="98"/>
      <c r="EG748" s="20"/>
      <c r="EH748" s="20"/>
      <c r="EI748" s="20"/>
      <c r="EJ748" s="586"/>
      <c r="EK748" s="99"/>
      <c r="EL748" s="99"/>
      <c r="EM748" s="99"/>
      <c r="EN748" s="99"/>
      <c r="EO748" s="99"/>
      <c r="EP748" s="99"/>
      <c r="EQ748" s="99"/>
      <c r="ER748" s="99"/>
      <c r="ES748" s="99"/>
      <c r="ET748" s="99"/>
      <c r="EU748" s="99"/>
      <c r="EV748" s="99"/>
      <c r="EW748" s="99"/>
      <c r="EX748" s="99"/>
      <c r="EY748" s="99"/>
      <c r="EZ748" s="99"/>
      <c r="FA748" s="99"/>
      <c r="FB748" s="99"/>
      <c r="FC748" s="99"/>
      <c r="FD748" s="99"/>
      <c r="FE748" s="99"/>
      <c r="FF748" s="99"/>
      <c r="FG748" s="99"/>
      <c r="FH748" s="99"/>
      <c r="FI748" s="99"/>
      <c r="FJ748" s="99"/>
      <c r="FK748" s="99"/>
      <c r="FL748" s="99"/>
      <c r="FM748" s="99"/>
      <c r="FN748" s="99"/>
      <c r="FO748" s="99"/>
      <c r="FP748" s="99"/>
      <c r="FQ748" s="99"/>
      <c r="FR748" s="99"/>
      <c r="FS748" s="99"/>
      <c r="FT748" s="99"/>
      <c r="FU748" s="99"/>
      <c r="FV748" s="99"/>
      <c r="FW748" s="99"/>
      <c r="FX748" s="99"/>
      <c r="FY748" s="99"/>
      <c r="FZ748" s="99"/>
      <c r="GA748" s="99"/>
      <c r="GB748" s="99"/>
      <c r="GC748" s="99"/>
      <c r="GD748" s="99"/>
      <c r="GE748" s="99"/>
      <c r="GF748" s="99"/>
      <c r="GG748" s="99"/>
      <c r="GH748" s="99"/>
      <c r="GI748" s="99"/>
      <c r="GJ748" s="99"/>
      <c r="GK748" s="99"/>
      <c r="GL748" s="99"/>
      <c r="GM748" s="99"/>
      <c r="GN748" s="99"/>
      <c r="GO748" s="99"/>
      <c r="GP748" s="99"/>
      <c r="GQ748" s="99"/>
      <c r="GR748" s="99"/>
      <c r="GS748" s="99"/>
      <c r="GT748" s="99"/>
      <c r="GU748" s="99"/>
      <c r="GV748" s="99"/>
      <c r="GW748" s="99"/>
      <c r="GX748" s="99"/>
      <c r="GY748" s="99"/>
      <c r="GZ748" s="99"/>
      <c r="HA748" s="99"/>
      <c r="HB748" s="99"/>
      <c r="HC748" s="99"/>
      <c r="HD748" s="99"/>
      <c r="HE748" s="99"/>
      <c r="HF748" s="99"/>
      <c r="HG748" s="99"/>
      <c r="HH748" s="99"/>
      <c r="HI748" s="99"/>
      <c r="HJ748" s="99"/>
      <c r="HK748" s="99"/>
      <c r="HL748" s="99"/>
      <c r="HM748" s="99"/>
      <c r="HN748" s="99"/>
      <c r="HO748" s="99"/>
      <c r="HP748" s="99"/>
      <c r="HQ748" s="99"/>
      <c r="HR748" s="99"/>
      <c r="HS748" s="99"/>
      <c r="HT748" s="99"/>
      <c r="HU748" s="99"/>
      <c r="HV748" s="99"/>
      <c r="HW748" s="99"/>
    </row>
    <row r="749" spans="1:231" s="86" customFormat="1" ht="13.5" hidden="1" customHeight="1" outlineLevel="1">
      <c r="A749" s="96"/>
      <c r="B749"/>
      <c r="C749"/>
      <c r="D749"/>
      <c r="E749"/>
      <c r="F749"/>
      <c r="G749"/>
      <c r="H749" s="96"/>
      <c r="I749" s="1128" t="s">
        <v>143</v>
      </c>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c r="AJ749" s="95"/>
      <c r="AK749" s="95"/>
      <c r="AL749" s="95"/>
      <c r="AM749" s="95"/>
      <c r="AN749" s="95"/>
      <c r="AO749" s="95"/>
      <c r="AP749" s="95"/>
      <c r="AQ749" s="95"/>
      <c r="AR749" s="95"/>
      <c r="AS749" s="95"/>
      <c r="AT749" s="619" t="str">
        <f t="shared" ref="AT749:BE749" si="1161">IF(ISERROR(AT738/AP738-1),"NA",AT738/AP738-1)</f>
        <v>NA</v>
      </c>
      <c r="AU749" s="175" t="str">
        <f t="shared" si="1161"/>
        <v>NA</v>
      </c>
      <c r="AV749" s="175" t="str">
        <f t="shared" si="1161"/>
        <v>NA</v>
      </c>
      <c r="AW749" s="579" t="str">
        <f t="shared" si="1161"/>
        <v>NA</v>
      </c>
      <c r="AX749" s="619" t="str">
        <f t="shared" si="1161"/>
        <v>NA</v>
      </c>
      <c r="AY749" s="175" t="str">
        <f t="shared" si="1161"/>
        <v>NA</v>
      </c>
      <c r="AZ749" s="175" t="str">
        <f t="shared" si="1161"/>
        <v>NA</v>
      </c>
      <c r="BA749" s="579" t="str">
        <f t="shared" si="1161"/>
        <v>NA</v>
      </c>
      <c r="BB749" s="619" t="str">
        <f t="shared" si="1161"/>
        <v>NA</v>
      </c>
      <c r="BC749" s="175" t="str">
        <f t="shared" si="1161"/>
        <v>NA</v>
      </c>
      <c r="BD749" s="175" t="str">
        <f t="shared" si="1161"/>
        <v>NA</v>
      </c>
      <c r="BE749" s="579" t="str">
        <f t="shared" si="1161"/>
        <v>NA</v>
      </c>
      <c r="BF749" s="619">
        <f t="shared" ref="BF749:BR749" si="1162">BF738/BB738-1</f>
        <v>-0.86801458446328095</v>
      </c>
      <c r="BG749" s="175">
        <f t="shared" si="1162"/>
        <v>-0.88775356942237393</v>
      </c>
      <c r="BH749" s="175">
        <f t="shared" si="1162"/>
        <v>-0.88292869533558915</v>
      </c>
      <c r="BI749" s="579">
        <f t="shared" si="1162"/>
        <v>-0.87971461405259488</v>
      </c>
      <c r="BJ749" s="619">
        <f t="shared" si="1162"/>
        <v>0.17593696081232668</v>
      </c>
      <c r="BK749" s="175">
        <f t="shared" si="1162"/>
        <v>0.21736912112561613</v>
      </c>
      <c r="BL749" s="175">
        <f t="shared" si="1162"/>
        <v>0.17047436749127476</v>
      </c>
      <c r="BM749" s="579">
        <f t="shared" si="1162"/>
        <v>0.21224234097560446</v>
      </c>
      <c r="BN749" s="619">
        <f t="shared" si="1162"/>
        <v>0.11822250418980551</v>
      </c>
      <c r="BO749" s="175">
        <f t="shared" si="1162"/>
        <v>0.1008745659685355</v>
      </c>
      <c r="BP749" s="175">
        <f t="shared" si="1162"/>
        <v>4.5444581651724159E-2</v>
      </c>
      <c r="BQ749" s="579">
        <f t="shared" si="1162"/>
        <v>-0.16798151527251981</v>
      </c>
      <c r="BR749" s="619">
        <f t="shared" si="1162"/>
        <v>-0.39420037333966351</v>
      </c>
      <c r="BS749" s="854">
        <f t="shared" ref="BS749:BZ749" si="1163">CHOOSE(model_case,BS750,BS751,BS753)</f>
        <v>0.15</v>
      </c>
      <c r="BT749" s="854">
        <f t="shared" si="1163"/>
        <v>0.15</v>
      </c>
      <c r="BU749" s="855">
        <f t="shared" si="1163"/>
        <v>0.15</v>
      </c>
      <c r="BV749" s="856">
        <f t="shared" si="1163"/>
        <v>0.15</v>
      </c>
      <c r="BW749" s="854">
        <f t="shared" si="1163"/>
        <v>0.15</v>
      </c>
      <c r="BX749" s="854">
        <f t="shared" si="1163"/>
        <v>0.15</v>
      </c>
      <c r="BY749" s="855">
        <f t="shared" si="1163"/>
        <v>0.15</v>
      </c>
      <c r="BZ749" s="854">
        <f t="shared" si="1163"/>
        <v>0.15</v>
      </c>
      <c r="CA749" s="854">
        <f>CHOOSE(model_case,CA750,CA751,CA753)</f>
        <v>0.15</v>
      </c>
      <c r="CB749" s="854">
        <f>CHOOSE(model_case,CB750,CB751,CB753)</f>
        <v>0.15</v>
      </c>
      <c r="CC749" s="855">
        <f>CHOOSE(model_case,CC750,CC751,CC753)</f>
        <v>0.15</v>
      </c>
      <c r="CD749" s="175"/>
      <c r="CE749" s="175"/>
      <c r="CF749" s="175"/>
      <c r="CG749" s="579"/>
      <c r="CH749" s="175"/>
      <c r="CI749" s="175"/>
      <c r="CJ749" s="175"/>
      <c r="CK749" s="175"/>
      <c r="CL749" s="175"/>
      <c r="CM749" s="175"/>
      <c r="CN749" s="175"/>
      <c r="CO749" s="175"/>
      <c r="CP749" s="175"/>
      <c r="CQ749" s="175"/>
      <c r="CR749" s="175"/>
      <c r="CS749" s="175"/>
      <c r="CT749" s="175"/>
      <c r="CU749" s="175"/>
      <c r="CV749" s="175"/>
      <c r="CW749" s="175"/>
      <c r="CX749" s="175"/>
      <c r="CY749" s="175"/>
      <c r="CZ749" s="175"/>
      <c r="DA749" s="175"/>
      <c r="DB749" s="175"/>
      <c r="DC749" s="175"/>
      <c r="DD749" s="175"/>
      <c r="DE749" s="175"/>
      <c r="DF749" s="175"/>
      <c r="DG749" s="175"/>
      <c r="DH749" s="175"/>
      <c r="DI749" s="579"/>
      <c r="DJ749" s="579"/>
      <c r="DK749" s="181"/>
      <c r="DL749" s="181"/>
      <c r="DM749" s="181"/>
      <c r="DN749" s="181"/>
      <c r="DO749" s="181"/>
      <c r="DP749" s="181"/>
      <c r="DQ749" s="619" t="str">
        <f t="shared" ref="DQ749:DY749" si="1164">IF(ISERROR(DQ738/DP738-1),"NA",DQ738/DP738-1)</f>
        <v>NA</v>
      </c>
      <c r="DR749" s="175" t="str">
        <f t="shared" si="1164"/>
        <v>NA</v>
      </c>
      <c r="DS749" s="175" t="str">
        <f t="shared" si="1164"/>
        <v>NA</v>
      </c>
      <c r="DT749" s="175" t="str">
        <f t="shared" si="1164"/>
        <v>NA</v>
      </c>
      <c r="DU749" s="175" t="str">
        <f t="shared" si="1164"/>
        <v>NA</v>
      </c>
      <c r="DV749" s="175" t="str">
        <f t="shared" si="1164"/>
        <v>NA</v>
      </c>
      <c r="DW749" s="175">
        <f t="shared" si="1164"/>
        <v>-0.8804826234234101</v>
      </c>
      <c r="DX749" s="175">
        <f t="shared" si="1164"/>
        <v>0.18554707712828034</v>
      </c>
      <c r="DY749" s="175">
        <f t="shared" si="1164"/>
        <v>1.5372072734523901E-2</v>
      </c>
      <c r="DZ749" s="175"/>
      <c r="EA749" s="175"/>
      <c r="EB749" s="175"/>
      <c r="EC749" s="261"/>
      <c r="ED749" s="261"/>
      <c r="EE749" s="261"/>
      <c r="EF749" s="261"/>
      <c r="EG749" s="175"/>
      <c r="EH749" s="175"/>
      <c r="EI749" s="175"/>
      <c r="EJ749" s="579"/>
      <c r="EK749" s="228"/>
      <c r="EL749" s="228"/>
      <c r="EM749" s="228"/>
      <c r="EN749" s="228"/>
      <c r="EO749" s="228"/>
      <c r="EP749" s="228"/>
      <c r="EQ749" s="228"/>
      <c r="ER749" s="228"/>
      <c r="ES749" s="228"/>
      <c r="ET749" s="228"/>
      <c r="EU749" s="228"/>
      <c r="EV749" s="228"/>
      <c r="EW749" s="228"/>
      <c r="EX749" s="228"/>
      <c r="EY749" s="228"/>
      <c r="EZ749" s="228"/>
      <c r="FA749" s="228"/>
      <c r="FB749" s="228"/>
      <c r="FC749" s="228"/>
      <c r="FD749" s="228"/>
      <c r="FE749" s="228"/>
      <c r="FF749" s="228"/>
      <c r="FG749" s="228"/>
      <c r="FH749" s="228"/>
      <c r="FI749" s="228"/>
      <c r="FJ749" s="228"/>
      <c r="FK749" s="228"/>
      <c r="FL749" s="228"/>
      <c r="FM749" s="228"/>
      <c r="FN749" s="228"/>
      <c r="FO749" s="228"/>
      <c r="FP749" s="228"/>
      <c r="FQ749" s="228"/>
      <c r="FR749" s="228"/>
      <c r="FS749" s="228"/>
      <c r="FT749" s="228"/>
      <c r="FU749" s="228"/>
      <c r="FV749" s="228"/>
      <c r="FW749" s="228"/>
      <c r="FX749" s="228"/>
      <c r="FY749" s="228"/>
      <c r="FZ749" s="228"/>
      <c r="GA749" s="228"/>
      <c r="GB749" s="228"/>
      <c r="GC749" s="228"/>
      <c r="GD749" s="228"/>
      <c r="GE749" s="228"/>
      <c r="GF749" s="228"/>
      <c r="GG749" s="228"/>
      <c r="GH749" s="228"/>
      <c r="GI749" s="228"/>
      <c r="GJ749" s="228"/>
      <c r="GK749" s="228"/>
      <c r="GL749" s="228"/>
      <c r="GM749" s="228"/>
      <c r="GN749" s="228"/>
      <c r="GO749" s="228"/>
      <c r="GP749" s="228"/>
      <c r="GQ749" s="228"/>
      <c r="GR749" s="228"/>
      <c r="GS749" s="228"/>
      <c r="GT749" s="228"/>
      <c r="GU749" s="228"/>
      <c r="GV749" s="228"/>
      <c r="GW749" s="228"/>
      <c r="GX749" s="228"/>
      <c r="GY749" s="228"/>
      <c r="GZ749" s="228"/>
      <c r="HA749" s="228"/>
      <c r="HB749" s="228"/>
      <c r="HC749" s="228"/>
      <c r="HD749" s="228"/>
      <c r="HE749" s="228"/>
      <c r="HF749" s="228"/>
      <c r="HG749" s="228"/>
      <c r="HH749" s="228"/>
      <c r="HI749" s="228"/>
      <c r="HJ749" s="228"/>
      <c r="HK749" s="228"/>
      <c r="HL749" s="228"/>
      <c r="HM749" s="228"/>
      <c r="HN749" s="228"/>
      <c r="HO749" s="228"/>
      <c r="HP749" s="228"/>
      <c r="HQ749" s="228"/>
      <c r="HR749" s="228"/>
      <c r="HS749" s="228"/>
      <c r="HT749" s="228"/>
      <c r="HU749" s="228"/>
      <c r="HV749" s="228"/>
      <c r="HW749" s="228"/>
    </row>
    <row r="750" spans="1:231" s="122" customFormat="1" ht="13.5" hidden="1" customHeight="1" outlineLevel="1">
      <c r="A750" s="194"/>
      <c r="B750"/>
      <c r="C750"/>
      <c r="D750"/>
      <c r="E750"/>
      <c r="F750"/>
      <c r="G750"/>
      <c r="H750" s="194"/>
      <c r="I750" s="1129" t="s">
        <v>75</v>
      </c>
      <c r="J750" s="118"/>
      <c r="K750" s="118"/>
      <c r="L750" s="118"/>
      <c r="M750" s="118"/>
      <c r="N750" s="118"/>
      <c r="O750" s="118"/>
      <c r="P750" s="118"/>
      <c r="Q750" s="118"/>
      <c r="R750" s="118"/>
      <c r="S750" s="118"/>
      <c r="T750" s="118"/>
      <c r="U750" s="118"/>
      <c r="V750" s="118"/>
      <c r="W750" s="118"/>
      <c r="X750" s="118"/>
      <c r="Y750" s="118"/>
      <c r="Z750" s="118"/>
      <c r="AA750" s="118"/>
      <c r="AB750" s="118"/>
      <c r="AC750" s="118"/>
      <c r="AD750" s="118"/>
      <c r="AE750" s="118"/>
      <c r="AF750" s="118"/>
      <c r="AG750" s="118"/>
      <c r="AH750" s="118"/>
      <c r="AI750" s="118"/>
      <c r="AJ750" s="118"/>
      <c r="AK750" s="118"/>
      <c r="AL750" s="118"/>
      <c r="AM750" s="118"/>
      <c r="AN750" s="118"/>
      <c r="AO750" s="118"/>
      <c r="AP750" s="118"/>
      <c r="AQ750" s="118"/>
      <c r="AR750" s="118"/>
      <c r="AS750" s="118"/>
      <c r="AT750" s="387"/>
      <c r="AU750" s="118"/>
      <c r="AV750" s="118"/>
      <c r="AW750" s="365"/>
      <c r="AX750" s="387"/>
      <c r="AY750" s="118"/>
      <c r="AZ750" s="118"/>
      <c r="BA750" s="365"/>
      <c r="BB750" s="387"/>
      <c r="BC750" s="118"/>
      <c r="BD750" s="118"/>
      <c r="BE750" s="365"/>
      <c r="BF750" s="387"/>
      <c r="BG750" s="118"/>
      <c r="BH750" s="118"/>
      <c r="BI750" s="365"/>
      <c r="BJ750" s="387"/>
      <c r="BK750" s="118"/>
      <c r="BL750" s="118"/>
      <c r="BM750" s="365"/>
      <c r="BN750" s="387"/>
      <c r="BO750" s="176"/>
      <c r="BP750" s="176"/>
      <c r="BQ750" s="365"/>
      <c r="BR750" s="645"/>
      <c r="BS750" s="857">
        <v>0.15</v>
      </c>
      <c r="BT750" s="857">
        <v>0.15</v>
      </c>
      <c r="BU750" s="858">
        <v>0.15</v>
      </c>
      <c r="BV750" s="859">
        <v>0.15</v>
      </c>
      <c r="BW750" s="857">
        <v>0.15</v>
      </c>
      <c r="BX750" s="857">
        <v>0.15</v>
      </c>
      <c r="BY750" s="858">
        <v>0.15</v>
      </c>
      <c r="BZ750" s="857">
        <v>0.15</v>
      </c>
      <c r="CA750" s="857">
        <v>0.15</v>
      </c>
      <c r="CB750" s="857">
        <v>0.15</v>
      </c>
      <c r="CC750" s="858">
        <v>0.15</v>
      </c>
      <c r="CD750" s="176"/>
      <c r="CE750" s="176"/>
      <c r="CF750" s="176"/>
      <c r="CG750" s="581"/>
      <c r="CH750" s="176"/>
      <c r="CI750" s="176"/>
      <c r="CJ750" s="176"/>
      <c r="CK750" s="176"/>
      <c r="CL750" s="176"/>
      <c r="CM750" s="176"/>
      <c r="CN750" s="176"/>
      <c r="CO750" s="176"/>
      <c r="CP750" s="176"/>
      <c r="CQ750" s="176"/>
      <c r="CR750" s="176"/>
      <c r="CS750" s="176"/>
      <c r="CT750" s="176"/>
      <c r="CU750" s="176"/>
      <c r="CV750" s="176"/>
      <c r="CW750" s="176"/>
      <c r="CX750" s="176"/>
      <c r="CY750" s="176"/>
      <c r="CZ750" s="176"/>
      <c r="DA750" s="176"/>
      <c r="DB750" s="176"/>
      <c r="DC750" s="176"/>
      <c r="DD750" s="176"/>
      <c r="DE750" s="176"/>
      <c r="DF750" s="176"/>
      <c r="DG750" s="176"/>
      <c r="DH750" s="176"/>
      <c r="DI750" s="581"/>
      <c r="DJ750" s="363"/>
      <c r="DK750" s="118"/>
      <c r="DL750" s="118"/>
      <c r="DM750" s="118"/>
      <c r="DN750" s="118"/>
      <c r="DO750" s="118"/>
      <c r="DP750" s="118"/>
      <c r="DQ750" s="387"/>
      <c r="DR750" s="118"/>
      <c r="DS750" s="118"/>
      <c r="DT750" s="118"/>
      <c r="DU750" s="118"/>
      <c r="DV750" s="118"/>
      <c r="DW750" s="118"/>
      <c r="DX750" s="118"/>
      <c r="DY750" s="118"/>
      <c r="DZ750" s="118"/>
      <c r="EA750" s="118"/>
      <c r="EB750" s="176"/>
      <c r="EC750" s="904"/>
      <c r="ED750" s="904"/>
      <c r="EE750" s="904"/>
      <c r="EF750" s="904"/>
      <c r="EG750" s="176"/>
      <c r="EH750" s="176"/>
      <c r="EI750" s="176"/>
      <c r="EJ750" s="581"/>
      <c r="EK750" s="229"/>
      <c r="EL750" s="229"/>
      <c r="EM750" s="229"/>
      <c r="EN750" s="229"/>
      <c r="EO750" s="229"/>
      <c r="EP750" s="229"/>
      <c r="EQ750" s="229"/>
      <c r="ER750" s="229"/>
      <c r="ES750" s="229"/>
      <c r="ET750" s="229"/>
      <c r="EU750" s="229"/>
      <c r="EV750" s="229"/>
      <c r="EW750" s="229"/>
      <c r="EX750" s="229"/>
      <c r="EY750" s="229"/>
      <c r="EZ750" s="229"/>
      <c r="FA750" s="229"/>
      <c r="FB750" s="229"/>
      <c r="FC750" s="229"/>
      <c r="FD750" s="229"/>
      <c r="FE750" s="229"/>
      <c r="FF750" s="229"/>
      <c r="FG750" s="229"/>
      <c r="FH750" s="229"/>
      <c r="FI750" s="229"/>
      <c r="FJ750" s="229"/>
      <c r="FK750" s="229"/>
      <c r="FL750" s="229"/>
      <c r="FM750" s="229"/>
      <c r="FN750" s="229"/>
      <c r="FO750" s="229"/>
      <c r="FP750" s="229"/>
      <c r="FQ750" s="229"/>
      <c r="FR750" s="229"/>
      <c r="FS750" s="229"/>
      <c r="FT750" s="229"/>
      <c r="FU750" s="229"/>
      <c r="FV750" s="229"/>
      <c r="FW750" s="229"/>
      <c r="FX750" s="229"/>
      <c r="FY750" s="229"/>
      <c r="FZ750" s="229"/>
      <c r="GA750" s="229"/>
      <c r="GB750" s="229"/>
      <c r="GC750" s="229"/>
      <c r="GD750" s="229"/>
      <c r="GE750" s="229"/>
      <c r="GF750" s="229"/>
      <c r="GG750" s="229"/>
      <c r="GH750" s="229"/>
      <c r="GI750" s="229"/>
      <c r="GJ750" s="229"/>
      <c r="GK750" s="229"/>
      <c r="GL750" s="229"/>
      <c r="GM750" s="229"/>
      <c r="GN750" s="229"/>
      <c r="GO750" s="229"/>
      <c r="GP750" s="229"/>
      <c r="GQ750" s="229"/>
      <c r="GR750" s="229"/>
      <c r="GS750" s="229"/>
      <c r="GT750" s="229"/>
      <c r="GU750" s="229"/>
      <c r="GV750" s="229"/>
      <c r="GW750" s="229"/>
      <c r="GX750" s="229"/>
      <c r="GY750" s="229"/>
      <c r="GZ750" s="229"/>
      <c r="HA750" s="229"/>
      <c r="HB750" s="229"/>
      <c r="HC750" s="229"/>
      <c r="HD750" s="229"/>
      <c r="HE750" s="229"/>
      <c r="HF750" s="229"/>
      <c r="HG750" s="229"/>
      <c r="HH750" s="229"/>
      <c r="HI750" s="229"/>
      <c r="HJ750" s="229"/>
      <c r="HK750" s="229"/>
      <c r="HL750" s="229"/>
      <c r="HM750" s="229"/>
      <c r="HN750" s="229"/>
      <c r="HO750" s="229"/>
      <c r="HP750" s="229"/>
      <c r="HQ750" s="229"/>
      <c r="HR750" s="229"/>
      <c r="HS750" s="229"/>
      <c r="HT750" s="229"/>
      <c r="HU750" s="229"/>
      <c r="HV750" s="229"/>
      <c r="HW750" s="229"/>
    </row>
    <row r="751" spans="1:231" s="122" customFormat="1" ht="13.5" hidden="1" customHeight="1" outlineLevel="1">
      <c r="A751" s="194"/>
      <c r="B751"/>
      <c r="C751"/>
      <c r="D751"/>
      <c r="E751"/>
      <c r="F751"/>
      <c r="G751"/>
      <c r="H751" s="194"/>
      <c r="I751" s="1129" t="s">
        <v>76</v>
      </c>
      <c r="J751" s="118"/>
      <c r="K751" s="118"/>
      <c r="L751" s="118"/>
      <c r="M751" s="118"/>
      <c r="N751" s="118"/>
      <c r="O751" s="118"/>
      <c r="P751" s="118"/>
      <c r="Q751" s="118"/>
      <c r="R751" s="118"/>
      <c r="S751" s="118"/>
      <c r="T751" s="118"/>
      <c r="U751" s="118"/>
      <c r="V751" s="118"/>
      <c r="W751" s="118"/>
      <c r="X751" s="118"/>
      <c r="Y751" s="118"/>
      <c r="Z751" s="118"/>
      <c r="AA751" s="118"/>
      <c r="AB751" s="118"/>
      <c r="AC751" s="118"/>
      <c r="AD751" s="118"/>
      <c r="AE751" s="118"/>
      <c r="AF751" s="118"/>
      <c r="AG751" s="118"/>
      <c r="AH751" s="118"/>
      <c r="AI751" s="118"/>
      <c r="AJ751" s="118"/>
      <c r="AK751" s="118"/>
      <c r="AL751" s="118"/>
      <c r="AM751" s="118"/>
      <c r="AN751" s="118"/>
      <c r="AO751" s="118"/>
      <c r="AP751" s="118"/>
      <c r="AQ751" s="118"/>
      <c r="AR751" s="118"/>
      <c r="AS751" s="118"/>
      <c r="AT751" s="387"/>
      <c r="AU751" s="118"/>
      <c r="AV751" s="118"/>
      <c r="AW751" s="365"/>
      <c r="AX751" s="387"/>
      <c r="AY751" s="118"/>
      <c r="AZ751" s="118"/>
      <c r="BA751" s="365"/>
      <c r="BB751" s="387"/>
      <c r="BC751" s="118"/>
      <c r="BD751" s="118"/>
      <c r="BE751" s="365"/>
      <c r="BF751" s="387"/>
      <c r="BG751" s="118"/>
      <c r="BH751" s="118"/>
      <c r="BI751" s="365"/>
      <c r="BJ751" s="387"/>
      <c r="BK751" s="118"/>
      <c r="BL751" s="118"/>
      <c r="BM751" s="365"/>
      <c r="BN751" s="387"/>
      <c r="BO751" s="113"/>
      <c r="BP751" s="113"/>
      <c r="BQ751" s="365"/>
      <c r="BR751" s="386"/>
      <c r="BS751" s="860">
        <f t="shared" ref="BS751:BZ751" si="1165">BS750+BS752</f>
        <v>0.2</v>
      </c>
      <c r="BT751" s="860">
        <f t="shared" si="1165"/>
        <v>0.2</v>
      </c>
      <c r="BU751" s="861">
        <f t="shared" si="1165"/>
        <v>0.2</v>
      </c>
      <c r="BV751" s="862">
        <f t="shared" si="1165"/>
        <v>0.2</v>
      </c>
      <c r="BW751" s="860">
        <f t="shared" si="1165"/>
        <v>0.2</v>
      </c>
      <c r="BX751" s="860">
        <f t="shared" si="1165"/>
        <v>0.2</v>
      </c>
      <c r="BY751" s="861">
        <f t="shared" si="1165"/>
        <v>0.2</v>
      </c>
      <c r="BZ751" s="860">
        <f t="shared" si="1165"/>
        <v>0.2</v>
      </c>
      <c r="CA751" s="860">
        <f>CA750+CA752</f>
        <v>0.2</v>
      </c>
      <c r="CB751" s="860">
        <f>CB750+CB752</f>
        <v>0.2</v>
      </c>
      <c r="CC751" s="861">
        <f>CC750+CC752</f>
        <v>0.2</v>
      </c>
      <c r="CD751" s="113"/>
      <c r="CE751" s="113"/>
      <c r="CF751" s="113"/>
      <c r="CG751" s="363"/>
      <c r="CH751" s="113"/>
      <c r="CI751" s="113"/>
      <c r="CJ751" s="113"/>
      <c r="CK751" s="113"/>
      <c r="CL751" s="113"/>
      <c r="CM751" s="113"/>
      <c r="CN751" s="113"/>
      <c r="CO751" s="113"/>
      <c r="CP751" s="113"/>
      <c r="CQ751" s="113"/>
      <c r="CR751" s="113"/>
      <c r="CS751" s="113"/>
      <c r="CT751" s="113"/>
      <c r="CU751" s="113"/>
      <c r="CV751" s="113"/>
      <c r="CW751" s="113"/>
      <c r="CX751" s="113"/>
      <c r="CY751" s="113"/>
      <c r="CZ751" s="113"/>
      <c r="DA751" s="113"/>
      <c r="DB751" s="113"/>
      <c r="DC751" s="113"/>
      <c r="DD751" s="113"/>
      <c r="DE751" s="113"/>
      <c r="DF751" s="113"/>
      <c r="DG751" s="113"/>
      <c r="DH751" s="113"/>
      <c r="DI751" s="363"/>
      <c r="DJ751" s="363"/>
      <c r="DK751" s="118"/>
      <c r="DL751" s="118"/>
      <c r="DM751" s="118"/>
      <c r="DN751" s="118"/>
      <c r="DO751" s="118"/>
      <c r="DP751" s="118"/>
      <c r="DQ751" s="387"/>
      <c r="DR751" s="118"/>
      <c r="DS751" s="118"/>
      <c r="DT751" s="118"/>
      <c r="DU751" s="118"/>
      <c r="DV751" s="118"/>
      <c r="DW751" s="118"/>
      <c r="DX751" s="118"/>
      <c r="DY751" s="118"/>
      <c r="DZ751" s="118"/>
      <c r="EA751" s="118"/>
      <c r="EB751" s="113"/>
      <c r="EC751" s="260"/>
      <c r="ED751" s="260"/>
      <c r="EE751" s="260"/>
      <c r="EF751" s="260"/>
      <c r="EG751" s="113"/>
      <c r="EH751" s="113"/>
      <c r="EI751" s="113"/>
      <c r="EJ751" s="363"/>
      <c r="EK751" s="229"/>
      <c r="EL751" s="229"/>
      <c r="EM751" s="229"/>
      <c r="EN751" s="229"/>
      <c r="EO751" s="229"/>
      <c r="EP751" s="229"/>
      <c r="EQ751" s="229"/>
      <c r="ER751" s="229"/>
      <c r="ES751" s="229"/>
      <c r="ET751" s="229"/>
      <c r="EU751" s="229"/>
      <c r="EV751" s="229"/>
      <c r="EW751" s="229"/>
      <c r="EX751" s="229"/>
      <c r="EY751" s="229"/>
      <c r="EZ751" s="229"/>
      <c r="FA751" s="229"/>
      <c r="FB751" s="229"/>
      <c r="FC751" s="229"/>
      <c r="FD751" s="229"/>
      <c r="FE751" s="229"/>
      <c r="FF751" s="229"/>
      <c r="FG751" s="229"/>
      <c r="FH751" s="229"/>
      <c r="FI751" s="229"/>
      <c r="FJ751" s="229"/>
      <c r="FK751" s="229"/>
      <c r="FL751" s="229"/>
      <c r="FM751" s="229"/>
      <c r="FN751" s="229"/>
      <c r="FO751" s="229"/>
      <c r="FP751" s="229"/>
      <c r="FQ751" s="229"/>
      <c r="FR751" s="229"/>
      <c r="FS751" s="229"/>
      <c r="FT751" s="229"/>
      <c r="FU751" s="229"/>
      <c r="FV751" s="229"/>
      <c r="FW751" s="229"/>
      <c r="FX751" s="229"/>
      <c r="FY751" s="229"/>
      <c r="FZ751" s="229"/>
      <c r="GA751" s="229"/>
      <c r="GB751" s="229"/>
      <c r="GC751" s="229"/>
      <c r="GD751" s="229"/>
      <c r="GE751" s="229"/>
      <c r="GF751" s="229"/>
      <c r="GG751" s="229"/>
      <c r="GH751" s="229"/>
      <c r="GI751" s="229"/>
      <c r="GJ751" s="229"/>
      <c r="GK751" s="229"/>
      <c r="GL751" s="229"/>
      <c r="GM751" s="229"/>
      <c r="GN751" s="229"/>
      <c r="GO751" s="229"/>
      <c r="GP751" s="229"/>
      <c r="GQ751" s="229"/>
      <c r="GR751" s="229"/>
      <c r="GS751" s="229"/>
      <c r="GT751" s="229"/>
      <c r="GU751" s="229"/>
      <c r="GV751" s="229"/>
      <c r="GW751" s="229"/>
      <c r="GX751" s="229"/>
      <c r="GY751" s="229"/>
      <c r="GZ751" s="229"/>
      <c r="HA751" s="229"/>
      <c r="HB751" s="229"/>
      <c r="HC751" s="229"/>
      <c r="HD751" s="229"/>
      <c r="HE751" s="229"/>
      <c r="HF751" s="229"/>
      <c r="HG751" s="229"/>
      <c r="HH751" s="229"/>
      <c r="HI751" s="229"/>
      <c r="HJ751" s="229"/>
      <c r="HK751" s="229"/>
      <c r="HL751" s="229"/>
      <c r="HM751" s="229"/>
      <c r="HN751" s="229"/>
      <c r="HO751" s="229"/>
      <c r="HP751" s="229"/>
      <c r="HQ751" s="229"/>
      <c r="HR751" s="229"/>
      <c r="HS751" s="229"/>
      <c r="HT751" s="229"/>
      <c r="HU751" s="229"/>
      <c r="HV751" s="229"/>
      <c r="HW751" s="229"/>
    </row>
    <row r="752" spans="1:231" s="179" customFormat="1" ht="13.5" hidden="1" customHeight="1" outlineLevel="1">
      <c r="A752" s="195"/>
      <c r="B752"/>
      <c r="C752"/>
      <c r="D752"/>
      <c r="E752"/>
      <c r="F752"/>
      <c r="G752"/>
      <c r="H752" s="195"/>
      <c r="I752" s="1119" t="s">
        <v>137</v>
      </c>
      <c r="J752" s="177"/>
      <c r="K752" s="177"/>
      <c r="L752" s="177"/>
      <c r="M752" s="177"/>
      <c r="N752" s="177"/>
      <c r="O752" s="177"/>
      <c r="P752" s="177"/>
      <c r="Q752" s="177"/>
      <c r="R752" s="177"/>
      <c r="S752" s="177"/>
      <c r="T752" s="177"/>
      <c r="U752" s="177"/>
      <c r="V752" s="177"/>
      <c r="W752" s="177"/>
      <c r="X752" s="177"/>
      <c r="Y752" s="177"/>
      <c r="Z752" s="177"/>
      <c r="AA752" s="177"/>
      <c r="AB752" s="177"/>
      <c r="AC752" s="177"/>
      <c r="AD752" s="177"/>
      <c r="AE752" s="177"/>
      <c r="AF752" s="177"/>
      <c r="AG752" s="177"/>
      <c r="AH752" s="177"/>
      <c r="AI752" s="177"/>
      <c r="AJ752" s="177"/>
      <c r="AK752" s="177"/>
      <c r="AL752" s="177"/>
      <c r="AM752" s="177"/>
      <c r="AN752" s="177"/>
      <c r="AO752" s="177"/>
      <c r="AP752" s="177"/>
      <c r="AQ752" s="177"/>
      <c r="AR752" s="177"/>
      <c r="AS752" s="177"/>
      <c r="AT752" s="514"/>
      <c r="AU752" s="177"/>
      <c r="AV752" s="177"/>
      <c r="AW752" s="515"/>
      <c r="AX752" s="514"/>
      <c r="AY752" s="177"/>
      <c r="AZ752" s="177"/>
      <c r="BA752" s="515"/>
      <c r="BB752" s="514"/>
      <c r="BC752" s="177"/>
      <c r="BD752" s="177"/>
      <c r="BE752" s="515"/>
      <c r="BF752" s="514"/>
      <c r="BG752" s="177"/>
      <c r="BH752" s="177"/>
      <c r="BI752" s="515"/>
      <c r="BJ752" s="514"/>
      <c r="BK752" s="177"/>
      <c r="BL752" s="177"/>
      <c r="BM752" s="515"/>
      <c r="BN752" s="514"/>
      <c r="BO752" s="178"/>
      <c r="BP752" s="178"/>
      <c r="BQ752" s="515"/>
      <c r="BR752" s="646"/>
      <c r="BS752" s="863">
        <v>0.05</v>
      </c>
      <c r="BT752" s="863">
        <v>0.05</v>
      </c>
      <c r="BU752" s="864">
        <v>0.05</v>
      </c>
      <c r="BV752" s="865">
        <v>0.05</v>
      </c>
      <c r="BW752" s="863">
        <v>0.05</v>
      </c>
      <c r="BX752" s="863">
        <v>0.05</v>
      </c>
      <c r="BY752" s="864">
        <v>0.05</v>
      </c>
      <c r="BZ752" s="863">
        <v>0.05</v>
      </c>
      <c r="CA752" s="863">
        <v>0.05</v>
      </c>
      <c r="CB752" s="863">
        <v>0.05</v>
      </c>
      <c r="CC752" s="864">
        <v>0.05</v>
      </c>
      <c r="CD752" s="178"/>
      <c r="CE752" s="178"/>
      <c r="CF752" s="178"/>
      <c r="CG752" s="583"/>
      <c r="CH752" s="178"/>
      <c r="CI752" s="178"/>
      <c r="CJ752" s="178"/>
      <c r="CK752" s="178"/>
      <c r="CL752" s="178"/>
      <c r="CM752" s="178"/>
      <c r="CN752" s="178"/>
      <c r="CO752" s="178"/>
      <c r="CP752" s="178"/>
      <c r="CQ752" s="178"/>
      <c r="CR752" s="178"/>
      <c r="CS752" s="178"/>
      <c r="CT752" s="178"/>
      <c r="CU752" s="178"/>
      <c r="CV752" s="178"/>
      <c r="CW752" s="178"/>
      <c r="CX752" s="178"/>
      <c r="CY752" s="178"/>
      <c r="CZ752" s="178"/>
      <c r="DA752" s="178"/>
      <c r="DB752" s="178"/>
      <c r="DC752" s="178"/>
      <c r="DD752" s="178"/>
      <c r="DE752" s="178"/>
      <c r="DF752" s="178"/>
      <c r="DG752" s="178"/>
      <c r="DH752" s="178"/>
      <c r="DI752" s="583"/>
      <c r="DJ752" s="1142"/>
      <c r="DK752" s="177"/>
      <c r="DL752" s="177"/>
      <c r="DM752" s="177"/>
      <c r="DN752" s="177"/>
      <c r="DO752" s="177"/>
      <c r="DP752" s="177"/>
      <c r="DQ752" s="514"/>
      <c r="DR752" s="177"/>
      <c r="DS752" s="177"/>
      <c r="DT752" s="177"/>
      <c r="DU752" s="177"/>
      <c r="DV752" s="177"/>
      <c r="DW752" s="177"/>
      <c r="DX752" s="177"/>
      <c r="DY752" s="177"/>
      <c r="DZ752" s="177"/>
      <c r="EA752" s="177"/>
      <c r="EB752" s="178"/>
      <c r="EC752" s="905"/>
      <c r="ED752" s="905"/>
      <c r="EE752" s="905"/>
      <c r="EF752" s="905"/>
      <c r="EG752" s="178"/>
      <c r="EH752" s="178"/>
      <c r="EI752" s="178"/>
      <c r="EJ752" s="583"/>
      <c r="EK752" s="230"/>
      <c r="EL752" s="230"/>
      <c r="EM752" s="230"/>
      <c r="EN752" s="230"/>
      <c r="EO752" s="230"/>
      <c r="EP752" s="230"/>
      <c r="EQ752" s="230"/>
      <c r="ER752" s="230"/>
      <c r="ES752" s="230"/>
      <c r="ET752" s="230"/>
      <c r="EU752" s="230"/>
      <c r="EV752" s="230"/>
      <c r="EW752" s="230"/>
      <c r="EX752" s="230"/>
      <c r="EY752" s="230"/>
      <c r="EZ752" s="230"/>
      <c r="FA752" s="230"/>
      <c r="FB752" s="230"/>
      <c r="FC752" s="230"/>
      <c r="FD752" s="230"/>
      <c r="FE752" s="230"/>
      <c r="FF752" s="230"/>
      <c r="FG752" s="230"/>
      <c r="FH752" s="230"/>
      <c r="FI752" s="230"/>
      <c r="FJ752" s="230"/>
      <c r="FK752" s="230"/>
      <c r="FL752" s="230"/>
      <c r="FM752" s="230"/>
      <c r="FN752" s="230"/>
      <c r="FO752" s="230"/>
      <c r="FP752" s="230"/>
      <c r="FQ752" s="230"/>
      <c r="FR752" s="230"/>
      <c r="FS752" s="230"/>
      <c r="FT752" s="230"/>
      <c r="FU752" s="230"/>
      <c r="FV752" s="230"/>
      <c r="FW752" s="230"/>
      <c r="FX752" s="230"/>
      <c r="FY752" s="230"/>
      <c r="FZ752" s="230"/>
      <c r="GA752" s="230"/>
      <c r="GB752" s="230"/>
      <c r="GC752" s="230"/>
      <c r="GD752" s="230"/>
      <c r="GE752" s="230"/>
      <c r="GF752" s="230"/>
      <c r="GG752" s="230"/>
      <c r="GH752" s="230"/>
      <c r="GI752" s="230"/>
      <c r="GJ752" s="230"/>
      <c r="GK752" s="230"/>
      <c r="GL752" s="230"/>
      <c r="GM752" s="230"/>
      <c r="GN752" s="230"/>
      <c r="GO752" s="230"/>
      <c r="GP752" s="230"/>
      <c r="GQ752" s="230"/>
      <c r="GR752" s="230"/>
      <c r="GS752" s="230"/>
      <c r="GT752" s="230"/>
      <c r="GU752" s="230"/>
      <c r="GV752" s="230"/>
      <c r="GW752" s="230"/>
      <c r="GX752" s="230"/>
      <c r="GY752" s="230"/>
      <c r="GZ752" s="230"/>
      <c r="HA752" s="230"/>
      <c r="HB752" s="230"/>
      <c r="HC752" s="230"/>
      <c r="HD752" s="230"/>
      <c r="HE752" s="230"/>
      <c r="HF752" s="230"/>
      <c r="HG752" s="230"/>
      <c r="HH752" s="230"/>
      <c r="HI752" s="230"/>
      <c r="HJ752" s="230"/>
      <c r="HK752" s="230"/>
      <c r="HL752" s="230"/>
      <c r="HM752" s="230"/>
      <c r="HN752" s="230"/>
      <c r="HO752" s="230"/>
      <c r="HP752" s="230"/>
      <c r="HQ752" s="230"/>
      <c r="HR752" s="230"/>
      <c r="HS752" s="230"/>
      <c r="HT752" s="230"/>
      <c r="HU752" s="230"/>
      <c r="HV752" s="230"/>
      <c r="HW752" s="230"/>
    </row>
    <row r="753" spans="1:231" s="122" customFormat="1" ht="13.5" hidden="1" customHeight="1" outlineLevel="1">
      <c r="A753" s="194"/>
      <c r="B753"/>
      <c r="C753"/>
      <c r="D753"/>
      <c r="E753"/>
      <c r="F753"/>
      <c r="G753"/>
      <c r="H753" s="194"/>
      <c r="I753" s="1129" t="s">
        <v>77</v>
      </c>
      <c r="J753" s="118"/>
      <c r="K753" s="118"/>
      <c r="L753" s="118"/>
      <c r="M753" s="118"/>
      <c r="N753" s="118"/>
      <c r="O753" s="118"/>
      <c r="P753" s="118"/>
      <c r="Q753" s="118"/>
      <c r="R753" s="118"/>
      <c r="S753" s="118"/>
      <c r="T753" s="118"/>
      <c r="U753" s="118"/>
      <c r="V753" s="118"/>
      <c r="W753" s="118"/>
      <c r="X753" s="118"/>
      <c r="Y753" s="118"/>
      <c r="Z753" s="118"/>
      <c r="AA753" s="118"/>
      <c r="AB753" s="118"/>
      <c r="AC753" s="118"/>
      <c r="AD753" s="118"/>
      <c r="AE753" s="118"/>
      <c r="AF753" s="118"/>
      <c r="AG753" s="118"/>
      <c r="AH753" s="118"/>
      <c r="AI753" s="118"/>
      <c r="AJ753" s="118"/>
      <c r="AK753" s="118"/>
      <c r="AL753" s="118"/>
      <c r="AM753" s="118"/>
      <c r="AN753" s="118"/>
      <c r="AO753" s="118"/>
      <c r="AP753" s="118"/>
      <c r="AQ753" s="118"/>
      <c r="AR753" s="118"/>
      <c r="AS753" s="118"/>
      <c r="AT753" s="387"/>
      <c r="AU753" s="118"/>
      <c r="AV753" s="118"/>
      <c r="AW753" s="365"/>
      <c r="AX753" s="387"/>
      <c r="AY753" s="118"/>
      <c r="AZ753" s="118"/>
      <c r="BA753" s="365"/>
      <c r="BB753" s="387"/>
      <c r="BC753" s="118"/>
      <c r="BD753" s="118"/>
      <c r="BE753" s="365"/>
      <c r="BF753" s="387"/>
      <c r="BG753" s="118"/>
      <c r="BH753" s="118"/>
      <c r="BI753" s="365"/>
      <c r="BJ753" s="387"/>
      <c r="BK753" s="118"/>
      <c r="BL753" s="118"/>
      <c r="BM753" s="365"/>
      <c r="BN753" s="387"/>
      <c r="BO753" s="113"/>
      <c r="BP753" s="113"/>
      <c r="BQ753" s="365"/>
      <c r="BR753" s="386"/>
      <c r="BS753" s="860">
        <f t="shared" ref="BS753:BZ753" si="1166">BS750+BS754</f>
        <v>9.9999999999999992E-2</v>
      </c>
      <c r="BT753" s="860">
        <f t="shared" si="1166"/>
        <v>9.9999999999999992E-2</v>
      </c>
      <c r="BU753" s="861">
        <f t="shared" si="1166"/>
        <v>9.9999999999999992E-2</v>
      </c>
      <c r="BV753" s="862">
        <f t="shared" si="1166"/>
        <v>9.9999999999999992E-2</v>
      </c>
      <c r="BW753" s="860">
        <f t="shared" si="1166"/>
        <v>9.9999999999999992E-2</v>
      </c>
      <c r="BX753" s="860">
        <f t="shared" si="1166"/>
        <v>9.9999999999999992E-2</v>
      </c>
      <c r="BY753" s="861">
        <f t="shared" si="1166"/>
        <v>9.9999999999999992E-2</v>
      </c>
      <c r="BZ753" s="860">
        <f t="shared" si="1166"/>
        <v>9.9999999999999992E-2</v>
      </c>
      <c r="CA753" s="860">
        <f>CA750+CA754</f>
        <v>9.9999999999999992E-2</v>
      </c>
      <c r="CB753" s="860">
        <f>CB750+CB754</f>
        <v>9.9999999999999992E-2</v>
      </c>
      <c r="CC753" s="861">
        <f>CC750+CC754</f>
        <v>9.9999999999999992E-2</v>
      </c>
      <c r="CD753" s="113"/>
      <c r="CE753" s="113"/>
      <c r="CF753" s="113"/>
      <c r="CG753" s="363"/>
      <c r="CH753" s="113"/>
      <c r="CI753" s="113"/>
      <c r="CJ753" s="113"/>
      <c r="CK753" s="113"/>
      <c r="CL753" s="113"/>
      <c r="CM753" s="113"/>
      <c r="CN753" s="113"/>
      <c r="CO753" s="113"/>
      <c r="CP753" s="113"/>
      <c r="CQ753" s="113"/>
      <c r="CR753" s="113"/>
      <c r="CS753" s="113"/>
      <c r="CT753" s="113"/>
      <c r="CU753" s="113"/>
      <c r="CV753" s="113"/>
      <c r="CW753" s="113"/>
      <c r="CX753" s="113"/>
      <c r="CY753" s="113"/>
      <c r="CZ753" s="113"/>
      <c r="DA753" s="113"/>
      <c r="DB753" s="113"/>
      <c r="DC753" s="113"/>
      <c r="DD753" s="113"/>
      <c r="DE753" s="113"/>
      <c r="DF753" s="113"/>
      <c r="DG753" s="113"/>
      <c r="DH753" s="113"/>
      <c r="DI753" s="363"/>
      <c r="DJ753" s="363"/>
      <c r="DK753" s="118"/>
      <c r="DL753" s="118"/>
      <c r="DM753" s="118"/>
      <c r="DN753" s="118"/>
      <c r="DO753" s="118"/>
      <c r="DP753" s="118"/>
      <c r="DQ753" s="387"/>
      <c r="DR753" s="118"/>
      <c r="DS753" s="118"/>
      <c r="DT753" s="118"/>
      <c r="DU753" s="118"/>
      <c r="DV753" s="118"/>
      <c r="DW753" s="118"/>
      <c r="DX753" s="118"/>
      <c r="DY753" s="118"/>
      <c r="DZ753" s="118"/>
      <c r="EA753" s="118"/>
      <c r="EB753" s="113"/>
      <c r="EC753" s="260"/>
      <c r="ED753" s="260"/>
      <c r="EE753" s="260"/>
      <c r="EF753" s="260"/>
      <c r="EG753" s="113"/>
      <c r="EH753" s="113"/>
      <c r="EI753" s="113"/>
      <c r="EJ753" s="363"/>
      <c r="EK753" s="229"/>
      <c r="EL753" s="229"/>
      <c r="EM753" s="229"/>
      <c r="EN753" s="229"/>
      <c r="EO753" s="229"/>
      <c r="EP753" s="229"/>
      <c r="EQ753" s="229"/>
      <c r="ER753" s="229"/>
      <c r="ES753" s="229"/>
      <c r="ET753" s="229"/>
      <c r="EU753" s="229"/>
      <c r="EV753" s="229"/>
      <c r="EW753" s="229"/>
      <c r="EX753" s="229"/>
      <c r="EY753" s="229"/>
      <c r="EZ753" s="229"/>
      <c r="FA753" s="229"/>
      <c r="FB753" s="229"/>
      <c r="FC753" s="229"/>
      <c r="FD753" s="229"/>
      <c r="FE753" s="229"/>
      <c r="FF753" s="229"/>
      <c r="FG753" s="229"/>
      <c r="FH753" s="229"/>
      <c r="FI753" s="229"/>
      <c r="FJ753" s="229"/>
      <c r="FK753" s="229"/>
      <c r="FL753" s="229"/>
      <c r="FM753" s="229"/>
      <c r="FN753" s="229"/>
      <c r="FO753" s="229"/>
      <c r="FP753" s="229"/>
      <c r="FQ753" s="229"/>
      <c r="FR753" s="229"/>
      <c r="FS753" s="229"/>
      <c r="FT753" s="229"/>
      <c r="FU753" s="229"/>
      <c r="FV753" s="229"/>
      <c r="FW753" s="229"/>
      <c r="FX753" s="229"/>
      <c r="FY753" s="229"/>
      <c r="FZ753" s="229"/>
      <c r="GA753" s="229"/>
      <c r="GB753" s="229"/>
      <c r="GC753" s="229"/>
      <c r="GD753" s="229"/>
      <c r="GE753" s="229"/>
      <c r="GF753" s="229"/>
      <c r="GG753" s="229"/>
      <c r="GH753" s="229"/>
      <c r="GI753" s="229"/>
      <c r="GJ753" s="229"/>
      <c r="GK753" s="229"/>
      <c r="GL753" s="229"/>
      <c r="GM753" s="229"/>
      <c r="GN753" s="229"/>
      <c r="GO753" s="229"/>
      <c r="GP753" s="229"/>
      <c r="GQ753" s="229"/>
      <c r="GR753" s="229"/>
      <c r="GS753" s="229"/>
      <c r="GT753" s="229"/>
      <c r="GU753" s="229"/>
      <c r="GV753" s="229"/>
      <c r="GW753" s="229"/>
      <c r="GX753" s="229"/>
      <c r="GY753" s="229"/>
      <c r="GZ753" s="229"/>
      <c r="HA753" s="229"/>
      <c r="HB753" s="229"/>
      <c r="HC753" s="229"/>
      <c r="HD753" s="229"/>
      <c r="HE753" s="229"/>
      <c r="HF753" s="229"/>
      <c r="HG753" s="229"/>
      <c r="HH753" s="229"/>
      <c r="HI753" s="229"/>
      <c r="HJ753" s="229"/>
      <c r="HK753" s="229"/>
      <c r="HL753" s="229"/>
      <c r="HM753" s="229"/>
      <c r="HN753" s="229"/>
      <c r="HO753" s="229"/>
      <c r="HP753" s="229"/>
      <c r="HQ753" s="229"/>
      <c r="HR753" s="229"/>
      <c r="HS753" s="229"/>
      <c r="HT753" s="229"/>
      <c r="HU753" s="229"/>
      <c r="HV753" s="229"/>
      <c r="HW753" s="229"/>
    </row>
    <row r="754" spans="1:231" s="179" customFormat="1" ht="12.75" hidden="1" outlineLevel="1">
      <c r="A754" s="195"/>
      <c r="B754"/>
      <c r="C754"/>
      <c r="D754"/>
      <c r="E754"/>
      <c r="F754"/>
      <c r="G754"/>
      <c r="H754" s="195"/>
      <c r="I754" s="1119" t="s">
        <v>137</v>
      </c>
      <c r="J754" s="177"/>
      <c r="K754" s="177"/>
      <c r="L754" s="177"/>
      <c r="M754" s="177"/>
      <c r="N754" s="177"/>
      <c r="O754" s="177"/>
      <c r="P754" s="177"/>
      <c r="Q754" s="177"/>
      <c r="R754" s="177"/>
      <c r="S754" s="177"/>
      <c r="T754" s="177"/>
      <c r="U754" s="177"/>
      <c r="V754" s="177"/>
      <c r="W754" s="177"/>
      <c r="X754" s="177"/>
      <c r="Y754" s="177"/>
      <c r="Z754" s="177"/>
      <c r="AA754" s="177"/>
      <c r="AB754" s="177"/>
      <c r="AC754" s="177"/>
      <c r="AD754" s="177"/>
      <c r="AE754" s="177"/>
      <c r="AF754" s="177"/>
      <c r="AG754" s="177"/>
      <c r="AH754" s="177"/>
      <c r="AI754" s="177"/>
      <c r="AJ754" s="177"/>
      <c r="AK754" s="177"/>
      <c r="AL754" s="177"/>
      <c r="AM754" s="177"/>
      <c r="AN754" s="177"/>
      <c r="AO754" s="177"/>
      <c r="AP754" s="177"/>
      <c r="AQ754" s="177"/>
      <c r="AR754" s="177"/>
      <c r="AS754" s="177"/>
      <c r="AT754" s="514"/>
      <c r="AU754" s="177"/>
      <c r="AV754" s="177"/>
      <c r="AW754" s="515"/>
      <c r="AX754" s="514"/>
      <c r="AY754" s="177"/>
      <c r="AZ754" s="177"/>
      <c r="BA754" s="515"/>
      <c r="BB754" s="514"/>
      <c r="BC754" s="177"/>
      <c r="BD754" s="177"/>
      <c r="BE754" s="515"/>
      <c r="BF754" s="514"/>
      <c r="BG754" s="177"/>
      <c r="BH754" s="177"/>
      <c r="BI754" s="515"/>
      <c r="BJ754" s="514"/>
      <c r="BK754" s="177"/>
      <c r="BL754" s="177"/>
      <c r="BM754" s="515"/>
      <c r="BN754" s="514"/>
      <c r="BO754" s="178"/>
      <c r="BP754" s="178"/>
      <c r="BQ754" s="515"/>
      <c r="BR754" s="646"/>
      <c r="BS754" s="863">
        <v>-0.05</v>
      </c>
      <c r="BT754" s="863">
        <v>-0.05</v>
      </c>
      <c r="BU754" s="864">
        <v>-0.05</v>
      </c>
      <c r="BV754" s="865">
        <v>-0.05</v>
      </c>
      <c r="BW754" s="863">
        <v>-0.05</v>
      </c>
      <c r="BX754" s="863">
        <v>-0.05</v>
      </c>
      <c r="BY754" s="864">
        <v>-0.05</v>
      </c>
      <c r="BZ754" s="863">
        <v>-0.05</v>
      </c>
      <c r="CA754" s="863">
        <v>-0.05</v>
      </c>
      <c r="CB754" s="863">
        <v>-0.05</v>
      </c>
      <c r="CC754" s="864">
        <v>-0.05</v>
      </c>
      <c r="CD754" s="178"/>
      <c r="CE754" s="178"/>
      <c r="CF754" s="178"/>
      <c r="CG754" s="583"/>
      <c r="CH754" s="178"/>
      <c r="CI754" s="178"/>
      <c r="CJ754" s="178"/>
      <c r="CK754" s="178"/>
      <c r="CL754" s="178"/>
      <c r="CM754" s="178"/>
      <c r="CN754" s="178"/>
      <c r="CO754" s="178"/>
      <c r="CP754" s="178"/>
      <c r="CQ754" s="178"/>
      <c r="CR754" s="178"/>
      <c r="CS754" s="178"/>
      <c r="CT754" s="178"/>
      <c r="CU754" s="178"/>
      <c r="CV754" s="178"/>
      <c r="CW754" s="178"/>
      <c r="CX754" s="178"/>
      <c r="CY754" s="178"/>
      <c r="CZ754" s="178"/>
      <c r="DA754" s="178"/>
      <c r="DB754" s="178"/>
      <c r="DC754" s="178"/>
      <c r="DD754" s="178"/>
      <c r="DE754" s="178"/>
      <c r="DF754" s="178"/>
      <c r="DG754" s="178"/>
      <c r="DH754" s="178"/>
      <c r="DI754" s="583"/>
      <c r="DJ754" s="1142"/>
      <c r="DK754" s="177"/>
      <c r="DL754" s="177"/>
      <c r="DM754" s="177"/>
      <c r="DN754" s="177"/>
      <c r="DO754" s="177"/>
      <c r="DP754" s="177"/>
      <c r="DQ754" s="514"/>
      <c r="DR754" s="177"/>
      <c r="DS754" s="177"/>
      <c r="DT754" s="177"/>
      <c r="DU754" s="177"/>
      <c r="DV754" s="177"/>
      <c r="DW754" s="177"/>
      <c r="DX754" s="177"/>
      <c r="DY754" s="177"/>
      <c r="DZ754" s="177"/>
      <c r="EA754" s="177"/>
      <c r="EB754" s="178"/>
      <c r="EC754" s="905"/>
      <c r="ED754" s="905"/>
      <c r="EE754" s="905"/>
      <c r="EF754" s="905"/>
      <c r="EG754" s="178"/>
      <c r="EH754" s="178"/>
      <c r="EI754" s="178"/>
      <c r="EJ754" s="583"/>
      <c r="EK754" s="230"/>
      <c r="EL754" s="230"/>
      <c r="EM754" s="230"/>
      <c r="EN754" s="230"/>
      <c r="EO754" s="230"/>
      <c r="EP754" s="230"/>
      <c r="EQ754" s="230"/>
      <c r="ER754" s="230"/>
      <c r="ES754" s="230"/>
      <c r="ET754" s="230"/>
      <c r="EU754" s="230"/>
      <c r="EV754" s="230"/>
      <c r="EW754" s="230"/>
      <c r="EX754" s="230"/>
      <c r="EY754" s="230"/>
      <c r="EZ754" s="230"/>
      <c r="FA754" s="230"/>
      <c r="FB754" s="230"/>
      <c r="FC754" s="230"/>
      <c r="FD754" s="230"/>
      <c r="FE754" s="230"/>
      <c r="FF754" s="230"/>
      <c r="FG754" s="230"/>
      <c r="FH754" s="230"/>
      <c r="FI754" s="230"/>
      <c r="FJ754" s="230"/>
      <c r="FK754" s="230"/>
      <c r="FL754" s="230"/>
      <c r="FM754" s="230"/>
      <c r="FN754" s="230"/>
      <c r="FO754" s="230"/>
      <c r="FP754" s="230"/>
      <c r="FQ754" s="230"/>
      <c r="FR754" s="230"/>
      <c r="FS754" s="230"/>
      <c r="FT754" s="230"/>
      <c r="FU754" s="230"/>
      <c r="FV754" s="230"/>
      <c r="FW754" s="230"/>
      <c r="FX754" s="230"/>
      <c r="FY754" s="230"/>
      <c r="FZ754" s="230"/>
      <c r="GA754" s="230"/>
      <c r="GB754" s="230"/>
      <c r="GC754" s="230"/>
      <c r="GD754" s="230"/>
      <c r="GE754" s="230"/>
      <c r="GF754" s="230"/>
      <c r="GG754" s="230"/>
      <c r="GH754" s="230"/>
      <c r="GI754" s="230"/>
      <c r="GJ754" s="230"/>
      <c r="GK754" s="230"/>
      <c r="GL754" s="230"/>
      <c r="GM754" s="230"/>
      <c r="GN754" s="230"/>
      <c r="GO754" s="230"/>
      <c r="GP754" s="230"/>
      <c r="GQ754" s="230"/>
      <c r="GR754" s="230"/>
      <c r="GS754" s="230"/>
      <c r="GT754" s="230"/>
      <c r="GU754" s="230"/>
      <c r="GV754" s="230"/>
      <c r="GW754" s="230"/>
      <c r="GX754" s="230"/>
      <c r="GY754" s="230"/>
      <c r="GZ754" s="230"/>
      <c r="HA754" s="230"/>
      <c r="HB754" s="230"/>
      <c r="HC754" s="230"/>
      <c r="HD754" s="230"/>
      <c r="HE754" s="230"/>
      <c r="HF754" s="230"/>
      <c r="HG754" s="230"/>
      <c r="HH754" s="230"/>
      <c r="HI754" s="230"/>
      <c r="HJ754" s="230"/>
      <c r="HK754" s="230"/>
      <c r="HL754" s="230"/>
      <c r="HM754" s="230"/>
      <c r="HN754" s="230"/>
      <c r="HO754" s="230"/>
      <c r="HP754" s="230"/>
      <c r="HQ754" s="230"/>
      <c r="HR754" s="230"/>
      <c r="HS754" s="230"/>
      <c r="HT754" s="230"/>
      <c r="HU754" s="230"/>
      <c r="HV754" s="230"/>
      <c r="HW754" s="230"/>
    </row>
    <row r="755" spans="1:231" ht="13.5" hidden="1" customHeight="1" outlineLevel="1">
      <c r="A755" s="4"/>
      <c r="H755" s="4"/>
      <c r="I755" s="1123"/>
      <c r="J755" s="20"/>
      <c r="K755" s="20"/>
      <c r="L755" s="20"/>
      <c r="M755" s="20"/>
      <c r="N755" s="20"/>
      <c r="O755" s="20"/>
      <c r="P755" s="20"/>
      <c r="Q755" s="20"/>
      <c r="R755" s="20"/>
      <c r="S755" s="20"/>
      <c r="T755" s="20"/>
      <c r="U755" s="20"/>
      <c r="V755" s="20"/>
      <c r="W755" s="20"/>
      <c r="X755" s="20"/>
      <c r="Y755" s="20"/>
      <c r="Z755" s="20"/>
      <c r="AA755" s="20"/>
      <c r="AB755" s="20"/>
      <c r="AC755" s="20"/>
      <c r="AD755" s="20"/>
      <c r="AE755" s="20"/>
      <c r="AF755" s="20"/>
      <c r="AG755" s="20"/>
      <c r="AH755" s="20"/>
      <c r="AI755" s="20"/>
      <c r="AJ755" s="20"/>
      <c r="AK755" s="20"/>
      <c r="AL755" s="20"/>
      <c r="AM755" s="20"/>
      <c r="AN755" s="20"/>
      <c r="AO755" s="20"/>
      <c r="AP755" s="20"/>
      <c r="AQ755" s="20"/>
      <c r="AR755" s="20"/>
      <c r="AS755" s="20"/>
      <c r="AT755" s="368"/>
      <c r="AU755" s="20"/>
      <c r="AV755" s="20"/>
      <c r="AW755" s="586"/>
      <c r="AX755" s="368"/>
      <c r="AY755" s="20"/>
      <c r="AZ755" s="20"/>
      <c r="BA755" s="586"/>
      <c r="BB755" s="368"/>
      <c r="BC755" s="20"/>
      <c r="BD755" s="20"/>
      <c r="BE755" s="586"/>
      <c r="BF755" s="368"/>
      <c r="BG755" s="20"/>
      <c r="BH755" s="20"/>
      <c r="BI755" s="586"/>
      <c r="BJ755" s="368"/>
      <c r="BK755" s="20"/>
      <c r="BL755" s="20"/>
      <c r="BM755" s="586"/>
      <c r="BN755" s="368"/>
      <c r="BO755" s="20"/>
      <c r="BP755" s="20"/>
      <c r="BQ755" s="586"/>
      <c r="BR755" s="368"/>
      <c r="BS755" s="869"/>
      <c r="BT755" s="869"/>
      <c r="BU755" s="870"/>
      <c r="BV755" s="871"/>
      <c r="BW755" s="869"/>
      <c r="BX755" s="869"/>
      <c r="BY755" s="870"/>
      <c r="BZ755" s="869"/>
      <c r="CA755" s="869"/>
      <c r="CB755" s="869"/>
      <c r="CC755" s="870"/>
      <c r="CD755" s="20"/>
      <c r="CE755" s="20"/>
      <c r="CF755" s="20"/>
      <c r="CG755" s="586"/>
      <c r="CH755" s="20"/>
      <c r="CI755" s="20"/>
      <c r="CJ755" s="20"/>
      <c r="CK755" s="20"/>
      <c r="CL755" s="20"/>
      <c r="CM755" s="20"/>
      <c r="CN755" s="20"/>
      <c r="CO755" s="20"/>
      <c r="CP755" s="20"/>
      <c r="CQ755" s="20"/>
      <c r="CR755" s="20"/>
      <c r="CS755" s="20"/>
      <c r="CT755" s="20"/>
      <c r="CU755" s="20"/>
      <c r="CV755" s="20"/>
      <c r="CW755" s="20"/>
      <c r="CX755" s="20"/>
      <c r="CY755" s="20"/>
      <c r="CZ755" s="20"/>
      <c r="DA755" s="20"/>
      <c r="DB755" s="20"/>
      <c r="DC755" s="20"/>
      <c r="DD755" s="20"/>
      <c r="DE755" s="20"/>
      <c r="DF755" s="20"/>
      <c r="DG755" s="20"/>
      <c r="DH755" s="20"/>
      <c r="DI755" s="586"/>
      <c r="DJ755" s="601"/>
      <c r="DK755" s="20"/>
      <c r="DL755" s="20"/>
      <c r="DM755" s="20"/>
      <c r="DN755" s="20"/>
      <c r="DO755" s="20"/>
      <c r="DP755" s="20"/>
      <c r="DQ755" s="368"/>
      <c r="DR755" s="20"/>
      <c r="DS755" s="20"/>
      <c r="DT755" s="20"/>
      <c r="DU755" s="20"/>
      <c r="DV755" s="20"/>
      <c r="DW755" s="20"/>
      <c r="DX755" s="20"/>
      <c r="DY755" s="20"/>
      <c r="DZ755" s="20"/>
      <c r="EA755" s="20"/>
      <c r="EB755" s="20"/>
      <c r="EC755" s="98"/>
      <c r="ED755" s="98"/>
      <c r="EE755" s="98"/>
      <c r="EF755" s="98"/>
      <c r="EG755" s="20"/>
      <c r="EH755" s="20"/>
      <c r="EI755" s="20"/>
      <c r="EJ755" s="586"/>
      <c r="EK755" s="99"/>
      <c r="EL755" s="99"/>
      <c r="EM755" s="99"/>
      <c r="EN755" s="99"/>
      <c r="EO755" s="99"/>
      <c r="EP755" s="99"/>
      <c r="EQ755" s="99"/>
      <c r="ER755" s="99"/>
      <c r="ES755" s="99"/>
      <c r="ET755" s="99"/>
      <c r="EU755" s="99"/>
      <c r="EV755" s="99"/>
      <c r="EW755" s="99"/>
      <c r="EX755" s="99"/>
      <c r="EY755" s="99"/>
      <c r="EZ755" s="99"/>
      <c r="FA755" s="99"/>
      <c r="FB755" s="99"/>
      <c r="FC755" s="99"/>
      <c r="FD755" s="99"/>
      <c r="FE755" s="99"/>
      <c r="FF755" s="99"/>
      <c r="FG755" s="99"/>
      <c r="FH755" s="99"/>
      <c r="FI755" s="99"/>
      <c r="FJ755" s="99"/>
      <c r="FK755" s="99"/>
      <c r="FL755" s="99"/>
      <c r="FM755" s="99"/>
      <c r="FN755" s="99"/>
      <c r="FO755" s="99"/>
      <c r="FP755" s="99"/>
      <c r="FQ755" s="99"/>
      <c r="FR755" s="99"/>
      <c r="FS755" s="99"/>
      <c r="FT755" s="99"/>
      <c r="FU755" s="99"/>
      <c r="FV755" s="99"/>
      <c r="FW755" s="99"/>
      <c r="FX755" s="99"/>
      <c r="FY755" s="99"/>
      <c r="FZ755" s="99"/>
      <c r="GA755" s="99"/>
      <c r="GB755" s="99"/>
      <c r="GC755" s="99"/>
      <c r="GD755" s="99"/>
      <c r="GE755" s="99"/>
      <c r="GF755" s="99"/>
      <c r="GG755" s="99"/>
      <c r="GH755" s="99"/>
      <c r="GI755" s="99"/>
      <c r="GJ755" s="99"/>
      <c r="GK755" s="99"/>
      <c r="GL755" s="99"/>
      <c r="GM755" s="99"/>
      <c r="GN755" s="99"/>
      <c r="GO755" s="99"/>
      <c r="GP755" s="99"/>
      <c r="GQ755" s="99"/>
      <c r="GR755" s="99"/>
      <c r="GS755" s="99"/>
      <c r="GT755" s="99"/>
      <c r="GU755" s="99"/>
      <c r="GV755" s="99"/>
      <c r="GW755" s="99"/>
      <c r="GX755" s="99"/>
      <c r="GY755" s="99"/>
      <c r="GZ755" s="99"/>
      <c r="HA755" s="99"/>
      <c r="HB755" s="99"/>
      <c r="HC755" s="99"/>
      <c r="HD755" s="99"/>
      <c r="HE755" s="99"/>
      <c r="HF755" s="99"/>
      <c r="HG755" s="99"/>
      <c r="HH755" s="99"/>
      <c r="HI755" s="99"/>
      <c r="HJ755" s="99"/>
      <c r="HK755" s="99"/>
      <c r="HL755" s="99"/>
      <c r="HM755" s="99"/>
      <c r="HN755" s="99"/>
      <c r="HO755" s="99"/>
      <c r="HP755" s="99"/>
      <c r="HQ755" s="99"/>
      <c r="HR755" s="99"/>
      <c r="HS755" s="99"/>
      <c r="HT755" s="99"/>
      <c r="HU755" s="99"/>
      <c r="HV755" s="99"/>
      <c r="HW755" s="99"/>
    </row>
    <row r="756" spans="1:231" s="44" customFormat="1" ht="13.5" hidden="1" customHeight="1" outlineLevel="1">
      <c r="A756" s="43"/>
      <c r="B756"/>
      <c r="C756"/>
      <c r="D756"/>
      <c r="E756"/>
      <c r="F756"/>
      <c r="G756"/>
      <c r="H756" s="43"/>
      <c r="I756" s="1067" t="s">
        <v>97</v>
      </c>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85" t="str">
        <f t="shared" ref="AT756:BA756" si="1167">AT739</f>
        <v>NA</v>
      </c>
      <c r="AU756" s="130" t="str">
        <f t="shared" si="1167"/>
        <v>NA</v>
      </c>
      <c r="AV756" s="130" t="str">
        <f t="shared" si="1167"/>
        <v>NA</v>
      </c>
      <c r="AW756" s="361" t="str">
        <f t="shared" si="1167"/>
        <v>NA</v>
      </c>
      <c r="AX756" s="385" t="str">
        <f t="shared" si="1167"/>
        <v>NA</v>
      </c>
      <c r="AY756" s="130" t="str">
        <f t="shared" si="1167"/>
        <v>NA</v>
      </c>
      <c r="AZ756" s="130" t="str">
        <f t="shared" si="1167"/>
        <v>NA</v>
      </c>
      <c r="BA756" s="361" t="str">
        <f t="shared" si="1167"/>
        <v>NA</v>
      </c>
      <c r="BB756" s="385">
        <f>BB739</f>
        <v>6.8810000000000002</v>
      </c>
      <c r="BC756" s="130">
        <f t="shared" ref="BC756:BR756" si="1168">BC739</f>
        <v>9.7230000000000008</v>
      </c>
      <c r="BD756" s="130">
        <f t="shared" si="1168"/>
        <v>11.84</v>
      </c>
      <c r="BE756" s="361">
        <f t="shared" si="1168"/>
        <v>13.746</v>
      </c>
      <c r="BF756" s="385">
        <f t="shared" si="1168"/>
        <v>2.4079999999999999</v>
      </c>
      <c r="BG756" s="130">
        <f t="shared" si="1168"/>
        <v>2.577</v>
      </c>
      <c r="BH756" s="130">
        <f t="shared" si="1168"/>
        <v>2.6139999999999999</v>
      </c>
      <c r="BI756" s="361">
        <f t="shared" si="1168"/>
        <v>3.1709999999999998</v>
      </c>
      <c r="BJ756" s="385">
        <f t="shared" si="1168"/>
        <v>4.9089999999999998</v>
      </c>
      <c r="BK756" s="130">
        <f t="shared" si="1168"/>
        <v>5.8140000000000001</v>
      </c>
      <c r="BL756" s="130">
        <f t="shared" si="1168"/>
        <v>5.742</v>
      </c>
      <c r="BM756" s="361">
        <f t="shared" si="1168"/>
        <v>5.3470000000000004</v>
      </c>
      <c r="BN756" s="385">
        <f t="shared" si="1168"/>
        <v>7.1289999999999996</v>
      </c>
      <c r="BO756" s="130">
        <f t="shared" si="1168"/>
        <v>6.5650000000000004</v>
      </c>
      <c r="BP756" s="130">
        <f t="shared" si="1168"/>
        <v>7.1059999999999999</v>
      </c>
      <c r="BQ756" s="361">
        <f>BQ739</f>
        <v>7.4029999999999996</v>
      </c>
      <c r="BR756" s="385">
        <f t="shared" si="1168"/>
        <v>9.5579999999999998</v>
      </c>
      <c r="BS756" s="842">
        <f t="shared" ref="BS756:BZ756" si="1169">CHOOSE(model_case,BS757,BS758,BS760)</f>
        <v>8.6822124999999986</v>
      </c>
      <c r="BT756" s="842">
        <f t="shared" si="1169"/>
        <v>9.3976849999999992</v>
      </c>
      <c r="BU756" s="843">
        <f t="shared" si="1169"/>
        <v>9.7904674999999983</v>
      </c>
      <c r="BV756" s="844">
        <f t="shared" si="1169"/>
        <v>12.640454999999999</v>
      </c>
      <c r="BW756" s="842">
        <f t="shared" si="1169"/>
        <v>11.482226031249995</v>
      </c>
      <c r="BX756" s="842">
        <f t="shared" si="1169"/>
        <v>12.428438412499995</v>
      </c>
      <c r="BY756" s="843">
        <f t="shared" si="1169"/>
        <v>12.947893268749995</v>
      </c>
      <c r="BZ756" s="842">
        <f t="shared" si="1169"/>
        <v>16.717001737499999</v>
      </c>
      <c r="CA756" s="842">
        <f>CHOOSE(model_case,CA757,CA758,CA760)</f>
        <v>15.185243926328118</v>
      </c>
      <c r="CB756" s="842">
        <f>CHOOSE(model_case,CB757,CB758,CB760)</f>
        <v>16.43660980053124</v>
      </c>
      <c r="CC756" s="843">
        <f>CHOOSE(model_case,CC757,CC758,CC760)</f>
        <v>17.123588847921866</v>
      </c>
      <c r="CD756" s="130"/>
      <c r="CE756" s="130"/>
      <c r="CF756" s="130"/>
      <c r="CG756" s="361"/>
      <c r="CH756" s="130"/>
      <c r="CI756" s="130"/>
      <c r="CJ756" s="130"/>
      <c r="CK756" s="130"/>
      <c r="CL756" s="130"/>
      <c r="CM756" s="130"/>
      <c r="CN756" s="130"/>
      <c r="CO756" s="130"/>
      <c r="CP756" s="130"/>
      <c r="CQ756" s="130"/>
      <c r="CR756" s="130"/>
      <c r="CS756" s="130"/>
      <c r="CT756" s="130"/>
      <c r="CU756" s="130"/>
      <c r="CV756" s="130"/>
      <c r="CW756" s="130"/>
      <c r="CX756" s="130"/>
      <c r="CY756" s="130"/>
      <c r="CZ756" s="130"/>
      <c r="DA756" s="130"/>
      <c r="DB756" s="130"/>
      <c r="DC756" s="130"/>
      <c r="DD756" s="130"/>
      <c r="DE756" s="130"/>
      <c r="DF756" s="130"/>
      <c r="DG756" s="130"/>
      <c r="DH756" s="130"/>
      <c r="DI756" s="361"/>
      <c r="DJ756" s="361"/>
      <c r="DK756" s="130"/>
      <c r="DL756" s="130"/>
      <c r="DM756" s="130"/>
      <c r="DN756" s="130"/>
      <c r="DO756" s="130"/>
      <c r="DP756" s="130"/>
      <c r="DQ756" s="378" t="s">
        <v>71</v>
      </c>
      <c r="DR756" s="132" t="s">
        <v>71</v>
      </c>
      <c r="DS756" s="132" t="s">
        <v>71</v>
      </c>
      <c r="DT756" s="132" t="s">
        <v>71</v>
      </c>
      <c r="DU756" s="132" t="s">
        <v>71</v>
      </c>
      <c r="DV756" s="130">
        <f>+SUM(BB756:BE756)</f>
        <v>42.19</v>
      </c>
      <c r="DW756" s="130">
        <f>+SUM(BF756:BI756)</f>
        <v>10.77</v>
      </c>
      <c r="DX756" s="130">
        <f>+SUM(BJ756:BM756)</f>
        <v>21.812000000000001</v>
      </c>
      <c r="DY756" s="130">
        <f>+SUM(BN756:BQ756)</f>
        <v>28.202999999999996</v>
      </c>
      <c r="DZ756" s="130"/>
      <c r="EA756" s="130"/>
      <c r="EB756" s="130"/>
      <c r="EC756" s="149"/>
      <c r="ED756" s="149"/>
      <c r="EE756" s="149"/>
      <c r="EF756" s="149"/>
      <c r="EG756" s="130"/>
      <c r="EH756" s="130"/>
      <c r="EI756" s="130"/>
      <c r="EJ756" s="361"/>
      <c r="EL756" s="223"/>
      <c r="EM756" s="223"/>
      <c r="EN756" s="223"/>
      <c r="EO756" s="223"/>
      <c r="EP756" s="223"/>
      <c r="EQ756" s="223"/>
      <c r="ER756" s="223"/>
      <c r="ES756" s="223"/>
      <c r="ET756" s="223"/>
      <c r="EU756" s="223"/>
      <c r="EV756" s="223"/>
      <c r="EW756" s="223"/>
      <c r="EX756" s="223"/>
      <c r="EY756" s="223"/>
      <c r="EZ756" s="223"/>
      <c r="FA756" s="223"/>
      <c r="FB756" s="223"/>
      <c r="FC756" s="223"/>
      <c r="FD756" s="223"/>
      <c r="FE756" s="223"/>
      <c r="FF756" s="223"/>
      <c r="FG756" s="223"/>
      <c r="FH756" s="223"/>
      <c r="FI756" s="223"/>
      <c r="FJ756" s="223"/>
      <c r="FK756" s="223"/>
      <c r="FL756" s="223"/>
      <c r="FM756" s="223"/>
      <c r="FN756" s="223"/>
      <c r="FO756" s="223"/>
      <c r="FP756" s="223"/>
      <c r="FQ756" s="223"/>
      <c r="FR756" s="223"/>
      <c r="FS756" s="223"/>
      <c r="FT756" s="223"/>
      <c r="FU756" s="223"/>
      <c r="FV756" s="223"/>
      <c r="FW756" s="223"/>
      <c r="FX756" s="223"/>
      <c r="FY756" s="223"/>
      <c r="FZ756" s="223"/>
      <c r="GA756" s="223"/>
      <c r="GB756" s="223"/>
      <c r="GC756" s="223"/>
      <c r="GD756" s="223"/>
      <c r="GE756" s="223"/>
      <c r="GF756" s="223"/>
      <c r="GG756" s="223"/>
      <c r="GH756" s="223"/>
      <c r="GI756" s="223"/>
      <c r="GJ756" s="223"/>
      <c r="GK756" s="223"/>
      <c r="GL756" s="223"/>
      <c r="GM756" s="223"/>
      <c r="GN756" s="223"/>
      <c r="GO756" s="223"/>
      <c r="GP756" s="223"/>
      <c r="GQ756" s="223"/>
      <c r="GR756" s="223"/>
      <c r="GS756" s="223"/>
      <c r="GT756" s="223"/>
      <c r="GU756" s="223"/>
      <c r="GV756" s="223"/>
      <c r="GW756" s="223"/>
      <c r="GX756" s="223"/>
      <c r="GY756" s="223"/>
      <c r="GZ756" s="223"/>
      <c r="HA756" s="223"/>
      <c r="HB756" s="223"/>
      <c r="HC756" s="223"/>
      <c r="HD756" s="223"/>
      <c r="HE756" s="223"/>
      <c r="HF756" s="223"/>
      <c r="HG756" s="223"/>
      <c r="HH756" s="223"/>
      <c r="HI756" s="223"/>
      <c r="HJ756" s="223"/>
      <c r="HK756" s="223"/>
      <c r="HL756" s="223"/>
      <c r="HM756" s="223"/>
      <c r="HN756" s="223"/>
      <c r="HO756" s="223"/>
      <c r="HP756" s="223"/>
      <c r="HQ756" s="223"/>
      <c r="HR756" s="223"/>
      <c r="HS756" s="223"/>
      <c r="HT756" s="223"/>
      <c r="HU756" s="223"/>
      <c r="HV756" s="223"/>
      <c r="HW756" s="223"/>
    </row>
    <row r="757" spans="1:231" ht="13.5" hidden="1" customHeight="1" outlineLevel="1">
      <c r="A757" s="4"/>
      <c r="H757" s="4"/>
      <c r="I757" s="1129" t="s">
        <v>75</v>
      </c>
      <c r="J757" s="20"/>
      <c r="K757" s="20"/>
      <c r="L757" s="20"/>
      <c r="M757" s="20"/>
      <c r="N757" s="20"/>
      <c r="O757" s="20"/>
      <c r="P757" s="20"/>
      <c r="Q757" s="20"/>
      <c r="R757" s="20"/>
      <c r="S757" s="20"/>
      <c r="T757" s="20"/>
      <c r="U757" s="20"/>
      <c r="V757" s="20"/>
      <c r="W757" s="20"/>
      <c r="X757" s="20"/>
      <c r="Y757" s="20"/>
      <c r="Z757" s="20"/>
      <c r="AA757" s="20"/>
      <c r="AB757" s="20"/>
      <c r="AC757" s="20"/>
      <c r="AD757" s="20"/>
      <c r="AE757" s="20"/>
      <c r="AF757" s="20"/>
      <c r="AG757" s="20"/>
      <c r="AH757" s="20"/>
      <c r="AI757" s="20"/>
      <c r="AJ757" s="20"/>
      <c r="AK757" s="20"/>
      <c r="AL757" s="20"/>
      <c r="AM757" s="20"/>
      <c r="AN757" s="20"/>
      <c r="AO757" s="20"/>
      <c r="AP757" s="20"/>
      <c r="AQ757" s="20"/>
      <c r="AR757" s="20"/>
      <c r="AS757" s="20"/>
      <c r="AT757" s="385"/>
      <c r="AU757" s="130"/>
      <c r="AV757" s="130"/>
      <c r="AW757" s="361"/>
      <c r="AX757" s="385"/>
      <c r="AY757" s="130"/>
      <c r="AZ757" s="130"/>
      <c r="BA757" s="361"/>
      <c r="BB757" s="385"/>
      <c r="BC757" s="130"/>
      <c r="BD757" s="130"/>
      <c r="BE757" s="361"/>
      <c r="BF757" s="385"/>
      <c r="BG757" s="130"/>
      <c r="BH757" s="130"/>
      <c r="BI757" s="361"/>
      <c r="BJ757" s="385"/>
      <c r="BK757" s="130"/>
      <c r="BL757" s="130"/>
      <c r="BM757" s="361"/>
      <c r="BN757" s="385"/>
      <c r="BO757" s="128"/>
      <c r="BP757" s="128"/>
      <c r="BQ757" s="361"/>
      <c r="BR757" s="376"/>
      <c r="BS757" s="836">
        <f t="shared" ref="BS757:BY757" si="1170">(BO737*(1+BS743))*(BO738*(1+BS750))</f>
        <v>8.6822124999999986</v>
      </c>
      <c r="BT757" s="836">
        <f t="shared" si="1170"/>
        <v>9.3976849999999992</v>
      </c>
      <c r="BU757" s="837">
        <f t="shared" si="1170"/>
        <v>9.7904674999999983</v>
      </c>
      <c r="BV757" s="838">
        <f t="shared" si="1170"/>
        <v>12.640454999999999</v>
      </c>
      <c r="BW757" s="836">
        <f t="shared" si="1170"/>
        <v>11.482226031249995</v>
      </c>
      <c r="BX757" s="836">
        <f t="shared" si="1170"/>
        <v>12.428438412499995</v>
      </c>
      <c r="BY757" s="837">
        <f t="shared" si="1170"/>
        <v>12.947893268749995</v>
      </c>
      <c r="BZ757" s="836">
        <f>(BV737*(1+BZ743))*(BV738*(1+BZ750))</f>
        <v>16.717001737499999</v>
      </c>
      <c r="CA757" s="836">
        <f>(BW737*(1+CA743))*(BW738*(1+CA750))</f>
        <v>15.185243926328118</v>
      </c>
      <c r="CB757" s="836">
        <f>(BX737*(1+CB743))*(BX738*(1+CB750))</f>
        <v>16.43660980053124</v>
      </c>
      <c r="CC757" s="837">
        <f>(BY737*(1+CC743))*(BY738*(1+CC750))</f>
        <v>17.123588847921866</v>
      </c>
      <c r="CD757" s="128"/>
      <c r="CE757" s="128"/>
      <c r="CF757" s="128"/>
      <c r="CG757" s="347"/>
      <c r="CH757" s="128"/>
      <c r="CI757" s="128"/>
      <c r="CJ757" s="128"/>
      <c r="CK757" s="128"/>
      <c r="CL757" s="128"/>
      <c r="CM757" s="128"/>
      <c r="CN757" s="128"/>
      <c r="CO757" s="128"/>
      <c r="CP757" s="128"/>
      <c r="CQ757" s="128"/>
      <c r="CR757" s="128"/>
      <c r="CS757" s="128"/>
      <c r="CT757" s="128"/>
      <c r="CU757" s="128"/>
      <c r="CV757" s="128"/>
      <c r="CW757" s="128"/>
      <c r="CX757" s="128"/>
      <c r="CY757" s="128"/>
      <c r="CZ757" s="128"/>
      <c r="DA757" s="128"/>
      <c r="DB757" s="128"/>
      <c r="DC757" s="128"/>
      <c r="DD757" s="128"/>
      <c r="DE757" s="128"/>
      <c r="DF757" s="128"/>
      <c r="DG757" s="128"/>
      <c r="DH757" s="128"/>
      <c r="DI757" s="347"/>
      <c r="DJ757" s="347"/>
      <c r="DK757" s="130"/>
      <c r="DL757" s="130"/>
      <c r="DM757" s="130"/>
      <c r="DN757" s="130"/>
      <c r="DO757" s="130"/>
      <c r="DP757" s="130"/>
      <c r="DQ757" s="385"/>
      <c r="DR757" s="130"/>
      <c r="DS757" s="130"/>
      <c r="DT757" s="130"/>
      <c r="DU757" s="130"/>
      <c r="DV757" s="130"/>
      <c r="DW757" s="130"/>
      <c r="DX757" s="130"/>
      <c r="DY757" s="130"/>
      <c r="DZ757" s="128"/>
      <c r="EA757" s="128"/>
      <c r="EB757" s="128"/>
      <c r="EC757" s="150"/>
      <c r="ED757" s="150"/>
      <c r="EE757" s="150"/>
      <c r="EF757" s="150"/>
      <c r="EG757" s="128"/>
      <c r="EH757" s="128"/>
      <c r="EI757" s="128"/>
      <c r="EJ757" s="347"/>
      <c r="EK757" s="99"/>
      <c r="EL757" s="99"/>
      <c r="EM757" s="99"/>
      <c r="EN757" s="99"/>
      <c r="EO757" s="99"/>
      <c r="EP757" s="99"/>
      <c r="EQ757" s="99"/>
      <c r="ER757" s="99"/>
      <c r="ES757" s="99"/>
      <c r="ET757" s="99"/>
      <c r="EU757" s="99"/>
      <c r="EV757" s="99"/>
      <c r="EW757" s="99"/>
      <c r="EX757" s="99"/>
      <c r="EY757" s="99"/>
      <c r="EZ757" s="99"/>
      <c r="FA757" s="99"/>
      <c r="FB757" s="99"/>
      <c r="FC757" s="99"/>
      <c r="FD757" s="99"/>
      <c r="FE757" s="99"/>
      <c r="FF757" s="99"/>
      <c r="FG757" s="99"/>
      <c r="FH757" s="99"/>
      <c r="FI757" s="99"/>
      <c r="FJ757" s="99"/>
      <c r="FK757" s="99"/>
      <c r="FL757" s="99"/>
      <c r="FM757" s="99"/>
      <c r="FN757" s="99"/>
      <c r="FO757" s="99"/>
      <c r="FP757" s="99"/>
      <c r="FQ757" s="99"/>
      <c r="FR757" s="99"/>
      <c r="FS757" s="99"/>
      <c r="FT757" s="99"/>
      <c r="FU757" s="99"/>
      <c r="FV757" s="99"/>
      <c r="FW757" s="99"/>
      <c r="FX757" s="99"/>
      <c r="FY757" s="99"/>
      <c r="FZ757" s="99"/>
      <c r="GA757" s="99"/>
      <c r="GB757" s="99"/>
      <c r="GC757" s="99"/>
      <c r="GD757" s="99"/>
      <c r="GE757" s="99"/>
      <c r="GF757" s="99"/>
      <c r="GG757" s="99"/>
      <c r="GH757" s="99"/>
      <c r="GI757" s="99"/>
      <c r="GJ757" s="99"/>
      <c r="GK757" s="99"/>
      <c r="GL757" s="99"/>
      <c r="GM757" s="99"/>
      <c r="GN757" s="99"/>
      <c r="GO757" s="99"/>
      <c r="GP757" s="99"/>
      <c r="GQ757" s="99"/>
      <c r="GR757" s="99"/>
      <c r="GS757" s="99"/>
      <c r="GT757" s="99"/>
      <c r="GU757" s="99"/>
      <c r="GV757" s="99"/>
      <c r="GW757" s="99"/>
      <c r="GX757" s="99"/>
      <c r="GY757" s="99"/>
      <c r="GZ757" s="99"/>
      <c r="HA757" s="99"/>
      <c r="HB757" s="99"/>
      <c r="HC757" s="99"/>
      <c r="HD757" s="99"/>
      <c r="HE757" s="99"/>
      <c r="HF757" s="99"/>
      <c r="HG757" s="99"/>
      <c r="HH757" s="99"/>
      <c r="HI757" s="99"/>
      <c r="HJ757" s="99"/>
      <c r="HK757" s="99"/>
      <c r="HL757" s="99"/>
      <c r="HM757" s="99"/>
      <c r="HN757" s="99"/>
      <c r="HO757" s="99"/>
      <c r="HP757" s="99"/>
      <c r="HQ757" s="99"/>
      <c r="HR757" s="99"/>
      <c r="HS757" s="99"/>
      <c r="HT757" s="99"/>
      <c r="HU757" s="99"/>
      <c r="HV757" s="99"/>
      <c r="HW757" s="99"/>
    </row>
    <row r="758" spans="1:231" ht="13.5" hidden="1" customHeight="1" outlineLevel="1">
      <c r="A758" s="4"/>
      <c r="H758" s="4"/>
      <c r="I758" s="1129" t="s">
        <v>76</v>
      </c>
      <c r="J758" s="20"/>
      <c r="K758" s="20"/>
      <c r="L758" s="20"/>
      <c r="M758" s="20"/>
      <c r="N758" s="20"/>
      <c r="O758" s="20"/>
      <c r="P758" s="20"/>
      <c r="Q758" s="20"/>
      <c r="R758" s="20"/>
      <c r="S758" s="20"/>
      <c r="T758" s="20"/>
      <c r="U758" s="20"/>
      <c r="V758" s="20"/>
      <c r="W758" s="20"/>
      <c r="X758" s="20"/>
      <c r="Y758" s="20"/>
      <c r="Z758" s="20"/>
      <c r="AA758" s="20"/>
      <c r="AB758" s="20"/>
      <c r="AC758" s="20"/>
      <c r="AD758" s="20"/>
      <c r="AE758" s="20"/>
      <c r="AF758" s="20"/>
      <c r="AG758" s="20"/>
      <c r="AH758" s="20"/>
      <c r="AI758" s="20"/>
      <c r="AJ758" s="20"/>
      <c r="AK758" s="20"/>
      <c r="AL758" s="20"/>
      <c r="AM758" s="20"/>
      <c r="AN758" s="20"/>
      <c r="AO758" s="20"/>
      <c r="AP758" s="20"/>
      <c r="AQ758" s="20"/>
      <c r="AR758" s="20"/>
      <c r="AS758" s="20"/>
      <c r="AT758" s="385"/>
      <c r="AU758" s="130"/>
      <c r="AV758" s="130"/>
      <c r="AW758" s="361"/>
      <c r="AX758" s="385"/>
      <c r="AY758" s="130"/>
      <c r="AZ758" s="130"/>
      <c r="BA758" s="361"/>
      <c r="BB758" s="385"/>
      <c r="BC758" s="130"/>
      <c r="BD758" s="130"/>
      <c r="BE758" s="361"/>
      <c r="BF758" s="385"/>
      <c r="BG758" s="130"/>
      <c r="BH758" s="130"/>
      <c r="BI758" s="361"/>
      <c r="BJ758" s="385"/>
      <c r="BK758" s="130"/>
      <c r="BL758" s="130"/>
      <c r="BM758" s="361"/>
      <c r="BN758" s="385"/>
      <c r="BO758" s="128"/>
      <c r="BP758" s="128"/>
      <c r="BQ758" s="361"/>
      <c r="BR758" s="376"/>
      <c r="BS758" s="836">
        <f t="shared" ref="BS758:BY758" si="1171">(BO737*(1+BS744))*(BO738*(1+BS751))</f>
        <v>9.4535999999999998</v>
      </c>
      <c r="BT758" s="836">
        <f t="shared" si="1171"/>
        <v>10.232639999999998</v>
      </c>
      <c r="BU758" s="837">
        <f t="shared" si="1171"/>
        <v>10.660319999999999</v>
      </c>
      <c r="BV758" s="838">
        <f t="shared" si="1171"/>
        <v>13.76352</v>
      </c>
      <c r="BW758" s="836">
        <f t="shared" si="1171"/>
        <v>12.502385999999996</v>
      </c>
      <c r="BX758" s="836">
        <f t="shared" si="1171"/>
        <v>13.532666399999997</v>
      </c>
      <c r="BY758" s="837">
        <f t="shared" si="1171"/>
        <v>14.098273199999998</v>
      </c>
      <c r="BZ758" s="836">
        <f>(BV737*(1+BZ744))*(BV738*(1+BZ751))</f>
        <v>18.202255199999996</v>
      </c>
      <c r="CA758" s="836">
        <f>(BW737*(1+CA744))*(BW738*(1+CA751))</f>
        <v>16.534405484999994</v>
      </c>
      <c r="CB758" s="836">
        <f>(BX737*(1+CB744))*(BX738*(1+CB751))</f>
        <v>17.896951313999992</v>
      </c>
      <c r="CC758" s="837">
        <f>(BY737*(1+CC744))*(BY738*(1+CC751))</f>
        <v>18.644966306999994</v>
      </c>
      <c r="CD758" s="128"/>
      <c r="CE758" s="128"/>
      <c r="CF758" s="128"/>
      <c r="CG758" s="347"/>
      <c r="CH758" s="128"/>
      <c r="CI758" s="128"/>
      <c r="CJ758" s="128"/>
      <c r="CK758" s="128"/>
      <c r="CL758" s="128"/>
      <c r="CM758" s="128"/>
      <c r="CN758" s="128"/>
      <c r="CO758" s="128"/>
      <c r="CP758" s="128"/>
      <c r="CQ758" s="128"/>
      <c r="CR758" s="128"/>
      <c r="CS758" s="128"/>
      <c r="CT758" s="128"/>
      <c r="CU758" s="128"/>
      <c r="CV758" s="128"/>
      <c r="CW758" s="128"/>
      <c r="CX758" s="128"/>
      <c r="CY758" s="128"/>
      <c r="CZ758" s="128"/>
      <c r="DA758" s="128"/>
      <c r="DB758" s="128"/>
      <c r="DC758" s="128"/>
      <c r="DD758" s="128"/>
      <c r="DE758" s="128"/>
      <c r="DF758" s="128"/>
      <c r="DG758" s="128"/>
      <c r="DH758" s="128"/>
      <c r="DI758" s="347"/>
      <c r="DJ758" s="347"/>
      <c r="DK758" s="130"/>
      <c r="DL758" s="130"/>
      <c r="DM758" s="130"/>
      <c r="DN758" s="130"/>
      <c r="DO758" s="130"/>
      <c r="DP758" s="130"/>
      <c r="DQ758" s="385"/>
      <c r="DR758" s="130"/>
      <c r="DS758" s="130"/>
      <c r="DT758" s="130"/>
      <c r="DU758" s="130"/>
      <c r="DV758" s="130"/>
      <c r="DW758" s="130"/>
      <c r="DX758" s="130"/>
      <c r="DY758" s="130"/>
      <c r="DZ758" s="128"/>
      <c r="EA758" s="128"/>
      <c r="EB758" s="128"/>
      <c r="EC758" s="150"/>
      <c r="ED758" s="150"/>
      <c r="EE758" s="150"/>
      <c r="EF758" s="150"/>
      <c r="EG758" s="128"/>
      <c r="EH758" s="128"/>
      <c r="EI758" s="128"/>
      <c r="EJ758" s="347"/>
      <c r="EK758" s="99"/>
      <c r="EL758" s="99"/>
      <c r="EM758" s="99"/>
      <c r="EN758" s="99"/>
      <c r="EO758" s="99"/>
      <c r="EP758" s="99"/>
      <c r="EQ758" s="99"/>
      <c r="ER758" s="99"/>
      <c r="ES758" s="99"/>
      <c r="ET758" s="99"/>
      <c r="EU758" s="99"/>
      <c r="EV758" s="99"/>
      <c r="EW758" s="99"/>
      <c r="EX758" s="99"/>
      <c r="EY758" s="99"/>
      <c r="EZ758" s="99"/>
      <c r="FA758" s="99"/>
      <c r="FB758" s="99"/>
      <c r="FC758" s="99"/>
      <c r="FD758" s="99"/>
      <c r="FE758" s="99"/>
      <c r="FF758" s="99"/>
      <c r="FG758" s="99"/>
      <c r="FH758" s="99"/>
      <c r="FI758" s="99"/>
      <c r="FJ758" s="99"/>
      <c r="FK758" s="99"/>
      <c r="FL758" s="99"/>
      <c r="FM758" s="99"/>
      <c r="FN758" s="99"/>
      <c r="FO758" s="99"/>
      <c r="FP758" s="99"/>
      <c r="FQ758" s="99"/>
      <c r="FR758" s="99"/>
      <c r="FS758" s="99"/>
      <c r="FT758" s="99"/>
      <c r="FU758" s="99"/>
      <c r="FV758" s="99"/>
      <c r="FW758" s="99"/>
      <c r="FX758" s="99"/>
      <c r="FY758" s="99"/>
      <c r="FZ758" s="99"/>
      <c r="GA758" s="99"/>
      <c r="GB758" s="99"/>
      <c r="GC758" s="99"/>
      <c r="GD758" s="99"/>
      <c r="GE758" s="99"/>
      <c r="GF758" s="99"/>
      <c r="GG758" s="99"/>
      <c r="GH758" s="99"/>
      <c r="GI758" s="99"/>
      <c r="GJ758" s="99"/>
      <c r="GK758" s="99"/>
      <c r="GL758" s="99"/>
      <c r="GM758" s="99"/>
      <c r="GN758" s="99"/>
      <c r="GO758" s="99"/>
      <c r="GP758" s="99"/>
      <c r="GQ758" s="99"/>
      <c r="GR758" s="99"/>
      <c r="GS758" s="99"/>
      <c r="GT758" s="99"/>
      <c r="GU758" s="99"/>
      <c r="GV758" s="99"/>
      <c r="GW758" s="99"/>
      <c r="GX758" s="99"/>
      <c r="GY758" s="99"/>
      <c r="GZ758" s="99"/>
      <c r="HA758" s="99"/>
      <c r="HB758" s="99"/>
      <c r="HC758" s="99"/>
      <c r="HD758" s="99"/>
      <c r="HE758" s="99"/>
      <c r="HF758" s="99"/>
      <c r="HG758" s="99"/>
      <c r="HH758" s="99"/>
      <c r="HI758" s="99"/>
      <c r="HJ758" s="99"/>
      <c r="HK758" s="99"/>
      <c r="HL758" s="99"/>
      <c r="HM758" s="99"/>
      <c r="HN758" s="99"/>
      <c r="HO758" s="99"/>
      <c r="HP758" s="99"/>
      <c r="HQ758" s="99"/>
      <c r="HR758" s="99"/>
      <c r="HS758" s="99"/>
      <c r="HT758" s="99"/>
      <c r="HU758" s="99"/>
      <c r="HV758" s="99"/>
      <c r="HW758" s="99"/>
    </row>
    <row r="759" spans="1:231" s="51" customFormat="1" ht="13.5" hidden="1" customHeight="1" outlineLevel="1">
      <c r="A759" s="49"/>
      <c r="B759"/>
      <c r="C759"/>
      <c r="D759"/>
      <c r="E759"/>
      <c r="F759"/>
      <c r="G759"/>
      <c r="H759" s="49"/>
      <c r="I759" s="1119" t="s">
        <v>137</v>
      </c>
      <c r="J759" s="50"/>
      <c r="K759" s="50"/>
      <c r="L759" s="50"/>
      <c r="M759" s="50"/>
      <c r="N759" s="50"/>
      <c r="O759" s="50"/>
      <c r="P759" s="50"/>
      <c r="Q759" s="50"/>
      <c r="R759" s="50"/>
      <c r="S759" s="50"/>
      <c r="T759" s="50"/>
      <c r="U759" s="50"/>
      <c r="V759" s="50"/>
      <c r="W759" s="50"/>
      <c r="X759" s="50"/>
      <c r="Y759" s="50"/>
      <c r="Z759" s="50"/>
      <c r="AA759" s="50"/>
      <c r="AB759" s="50"/>
      <c r="AC759" s="50"/>
      <c r="AD759" s="50"/>
      <c r="AE759" s="50"/>
      <c r="AF759" s="50"/>
      <c r="AG759" s="50"/>
      <c r="AH759" s="50"/>
      <c r="AI759" s="50"/>
      <c r="AJ759" s="50"/>
      <c r="AK759" s="50"/>
      <c r="AL759" s="50"/>
      <c r="AM759" s="50"/>
      <c r="AN759" s="50"/>
      <c r="AO759" s="50"/>
      <c r="AP759" s="50"/>
      <c r="AQ759" s="50"/>
      <c r="AR759" s="50"/>
      <c r="AS759" s="50"/>
      <c r="AT759" s="514"/>
      <c r="AU759" s="177"/>
      <c r="AV759" s="177"/>
      <c r="AW759" s="515"/>
      <c r="AX759" s="514"/>
      <c r="AY759" s="177"/>
      <c r="AZ759" s="177"/>
      <c r="BA759" s="515"/>
      <c r="BB759" s="514"/>
      <c r="BC759" s="177"/>
      <c r="BD759" s="177"/>
      <c r="BE759" s="515"/>
      <c r="BF759" s="514"/>
      <c r="BG759" s="177"/>
      <c r="BH759" s="177"/>
      <c r="BI759" s="515"/>
      <c r="BJ759" s="514"/>
      <c r="BK759" s="177"/>
      <c r="BL759" s="177"/>
      <c r="BM759" s="515"/>
      <c r="BN759" s="514"/>
      <c r="BO759" s="180"/>
      <c r="BP759" s="180"/>
      <c r="BQ759" s="515"/>
      <c r="BR759" s="647"/>
      <c r="BS759" s="872">
        <f t="shared" ref="BS759:BZ759" si="1172">BS758/BS757-1</f>
        <v>8.8846880907372583E-2</v>
      </c>
      <c r="BT759" s="872">
        <f t="shared" si="1172"/>
        <v>8.8846880907372361E-2</v>
      </c>
      <c r="BU759" s="873">
        <f t="shared" si="1172"/>
        <v>8.8846880907372361E-2</v>
      </c>
      <c r="BV759" s="874">
        <f t="shared" si="1172"/>
        <v>8.8846880907372361E-2</v>
      </c>
      <c r="BW759" s="872">
        <f t="shared" si="1172"/>
        <v>8.8846880907372583E-2</v>
      </c>
      <c r="BX759" s="872">
        <f t="shared" si="1172"/>
        <v>8.8846880907372583E-2</v>
      </c>
      <c r="BY759" s="873">
        <f t="shared" si="1172"/>
        <v>8.8846880907372583E-2</v>
      </c>
      <c r="BZ759" s="872">
        <f t="shared" si="1172"/>
        <v>8.8846880907372361E-2</v>
      </c>
      <c r="CA759" s="872">
        <f>CA758/CA757-1</f>
        <v>8.8846880907372583E-2</v>
      </c>
      <c r="CB759" s="872">
        <f>CB758/CB757-1</f>
        <v>8.8846880907372583E-2</v>
      </c>
      <c r="CC759" s="873">
        <f>CC758/CC757-1</f>
        <v>8.8846880907372583E-2</v>
      </c>
      <c r="CD759" s="180"/>
      <c r="CE759" s="180"/>
      <c r="CF759" s="180"/>
      <c r="CG759" s="587"/>
      <c r="CH759" s="180"/>
      <c r="CI759" s="180"/>
      <c r="CJ759" s="180"/>
      <c r="CK759" s="180"/>
      <c r="CL759" s="180"/>
      <c r="CM759" s="180"/>
      <c r="CN759" s="180"/>
      <c r="CO759" s="180"/>
      <c r="CP759" s="180"/>
      <c r="CQ759" s="180"/>
      <c r="CR759" s="180"/>
      <c r="CS759" s="180"/>
      <c r="CT759" s="180"/>
      <c r="CU759" s="180"/>
      <c r="CV759" s="180"/>
      <c r="CW759" s="180"/>
      <c r="CX759" s="180"/>
      <c r="CY759" s="180"/>
      <c r="CZ759" s="180"/>
      <c r="DA759" s="180"/>
      <c r="DB759" s="180"/>
      <c r="DC759" s="180"/>
      <c r="DD759" s="180"/>
      <c r="DE759" s="180"/>
      <c r="DF759" s="180"/>
      <c r="DG759" s="180"/>
      <c r="DH759" s="180"/>
      <c r="DI759" s="587"/>
      <c r="DJ759" s="1142"/>
      <c r="DK759" s="177"/>
      <c r="DL759" s="177"/>
      <c r="DM759" s="177"/>
      <c r="DN759" s="177"/>
      <c r="DO759" s="177"/>
      <c r="DP759" s="177"/>
      <c r="DQ759" s="514"/>
      <c r="DR759" s="177"/>
      <c r="DS759" s="177"/>
      <c r="DT759" s="177"/>
      <c r="DU759" s="177"/>
      <c r="DV759" s="177"/>
      <c r="DW759" s="177"/>
      <c r="DX759" s="177"/>
      <c r="DY759" s="177"/>
      <c r="DZ759" s="180"/>
      <c r="EA759" s="180"/>
      <c r="EB759" s="180"/>
      <c r="EC759" s="906"/>
      <c r="ED759" s="906"/>
      <c r="EE759" s="906"/>
      <c r="EF759" s="906"/>
      <c r="EG759" s="180"/>
      <c r="EH759" s="180"/>
      <c r="EI759" s="180"/>
      <c r="EJ759" s="587"/>
      <c r="EK759" s="224"/>
      <c r="EL759" s="224"/>
      <c r="EM759" s="224"/>
      <c r="EN759" s="224"/>
      <c r="EO759" s="224"/>
      <c r="EP759" s="224"/>
      <c r="EQ759" s="224"/>
      <c r="ER759" s="224"/>
      <c r="ES759" s="224"/>
      <c r="ET759" s="224"/>
      <c r="EU759" s="224"/>
      <c r="EV759" s="224"/>
      <c r="EW759" s="224"/>
      <c r="EX759" s="224"/>
      <c r="EY759" s="224"/>
      <c r="EZ759" s="224"/>
      <c r="FA759" s="224"/>
      <c r="FB759" s="224"/>
      <c r="FC759" s="224"/>
      <c r="FD759" s="224"/>
      <c r="FE759" s="224"/>
      <c r="FF759" s="224"/>
      <c r="FG759" s="224"/>
      <c r="FH759" s="224"/>
      <c r="FI759" s="224"/>
      <c r="FJ759" s="224"/>
      <c r="FK759" s="224"/>
      <c r="FL759" s="224"/>
      <c r="FM759" s="224"/>
      <c r="FN759" s="224"/>
      <c r="FO759" s="224"/>
      <c r="FP759" s="224"/>
      <c r="FQ759" s="224"/>
      <c r="FR759" s="224"/>
      <c r="FS759" s="224"/>
      <c r="FT759" s="224"/>
      <c r="FU759" s="224"/>
      <c r="FV759" s="224"/>
      <c r="FW759" s="224"/>
      <c r="FX759" s="224"/>
      <c r="FY759" s="224"/>
      <c r="FZ759" s="224"/>
      <c r="GA759" s="224"/>
      <c r="GB759" s="224"/>
      <c r="GC759" s="224"/>
      <c r="GD759" s="224"/>
      <c r="GE759" s="224"/>
      <c r="GF759" s="224"/>
      <c r="GG759" s="224"/>
      <c r="GH759" s="224"/>
      <c r="GI759" s="224"/>
      <c r="GJ759" s="224"/>
      <c r="GK759" s="224"/>
      <c r="GL759" s="224"/>
      <c r="GM759" s="224"/>
      <c r="GN759" s="224"/>
      <c r="GO759" s="224"/>
      <c r="GP759" s="224"/>
      <c r="GQ759" s="224"/>
      <c r="GR759" s="224"/>
      <c r="GS759" s="224"/>
      <c r="GT759" s="224"/>
      <c r="GU759" s="224"/>
      <c r="GV759" s="224"/>
      <c r="GW759" s="224"/>
      <c r="GX759" s="224"/>
      <c r="GY759" s="224"/>
      <c r="GZ759" s="224"/>
      <c r="HA759" s="224"/>
      <c r="HB759" s="224"/>
      <c r="HC759" s="224"/>
      <c r="HD759" s="224"/>
      <c r="HE759" s="224"/>
      <c r="HF759" s="224"/>
      <c r="HG759" s="224"/>
      <c r="HH759" s="224"/>
      <c r="HI759" s="224"/>
      <c r="HJ759" s="224"/>
      <c r="HK759" s="224"/>
      <c r="HL759" s="224"/>
      <c r="HM759" s="224"/>
      <c r="HN759" s="224"/>
      <c r="HO759" s="224"/>
      <c r="HP759" s="224"/>
      <c r="HQ759" s="224"/>
      <c r="HR759" s="224"/>
      <c r="HS759" s="224"/>
      <c r="HT759" s="224"/>
      <c r="HU759" s="224"/>
      <c r="HV759" s="224"/>
      <c r="HW759" s="224"/>
    </row>
    <row r="760" spans="1:231" ht="13.5" hidden="1" customHeight="1" outlineLevel="1">
      <c r="A760" s="4"/>
      <c r="H760" s="4"/>
      <c r="I760" s="1129" t="s">
        <v>77</v>
      </c>
      <c r="J760" s="20"/>
      <c r="K760" s="20"/>
      <c r="L760" s="20"/>
      <c r="M760" s="20"/>
      <c r="N760" s="20"/>
      <c r="O760" s="20"/>
      <c r="P760" s="20"/>
      <c r="Q760" s="20"/>
      <c r="R760" s="20"/>
      <c r="S760" s="20"/>
      <c r="T760" s="20"/>
      <c r="U760" s="20"/>
      <c r="V760" s="20"/>
      <c r="W760" s="20"/>
      <c r="X760" s="20"/>
      <c r="Y760" s="20"/>
      <c r="Z760" s="20"/>
      <c r="AA760" s="20"/>
      <c r="AB760" s="20"/>
      <c r="AC760" s="20"/>
      <c r="AD760" s="20"/>
      <c r="AE760" s="20"/>
      <c r="AF760" s="20"/>
      <c r="AG760" s="20"/>
      <c r="AH760" s="20"/>
      <c r="AI760" s="20"/>
      <c r="AJ760" s="20"/>
      <c r="AK760" s="20"/>
      <c r="AL760" s="20"/>
      <c r="AM760" s="20"/>
      <c r="AN760" s="20"/>
      <c r="AO760" s="20"/>
      <c r="AP760" s="20"/>
      <c r="AQ760" s="20"/>
      <c r="AR760" s="20"/>
      <c r="AS760" s="20"/>
      <c r="AT760" s="385"/>
      <c r="AU760" s="130"/>
      <c r="AV760" s="130"/>
      <c r="AW760" s="361"/>
      <c r="AX760" s="385"/>
      <c r="AY760" s="130"/>
      <c r="AZ760" s="130"/>
      <c r="BA760" s="361"/>
      <c r="BB760" s="385"/>
      <c r="BC760" s="130"/>
      <c r="BD760" s="130"/>
      <c r="BE760" s="361"/>
      <c r="BF760" s="385"/>
      <c r="BG760" s="130"/>
      <c r="BH760" s="130"/>
      <c r="BI760" s="361"/>
      <c r="BJ760" s="385"/>
      <c r="BK760" s="130"/>
      <c r="BL760" s="130"/>
      <c r="BM760" s="361"/>
      <c r="BN760" s="385"/>
      <c r="BO760" s="128"/>
      <c r="BP760" s="128"/>
      <c r="BQ760" s="361"/>
      <c r="BR760" s="376"/>
      <c r="BS760" s="836">
        <f t="shared" ref="BS760:BY760" si="1173">(BO737*(1+BS746))*(BO738*(1+BS753))</f>
        <v>7.9436500000000017</v>
      </c>
      <c r="BT760" s="836">
        <f t="shared" si="1173"/>
        <v>8.5982600000000016</v>
      </c>
      <c r="BU760" s="837">
        <f t="shared" si="1173"/>
        <v>8.95763</v>
      </c>
      <c r="BV760" s="838">
        <f t="shared" si="1173"/>
        <v>11.565180000000002</v>
      </c>
      <c r="BW760" s="836">
        <f t="shared" si="1173"/>
        <v>10.505477124999999</v>
      </c>
      <c r="BX760" s="836">
        <f t="shared" si="1173"/>
        <v>11.371198850000001</v>
      </c>
      <c r="BY760" s="837">
        <f t="shared" si="1173"/>
        <v>11.846465674999999</v>
      </c>
      <c r="BZ760" s="836">
        <f>(BV737*(1+BZ746))*(BV738*(1+BZ753))</f>
        <v>15.294950549999999</v>
      </c>
      <c r="CA760" s="836">
        <f>(BW737*(1+CA746))*(BW738*(1+CA753))</f>
        <v>13.893493497812496</v>
      </c>
      <c r="CB760" s="836">
        <f>(BX737*(1+CB746))*(BX738*(1+CB753))</f>
        <v>15.038410479124998</v>
      </c>
      <c r="CC760" s="837">
        <f>(BY737*(1+CC746))*(BY738*(1+CC753))</f>
        <v>15.666950855187494</v>
      </c>
      <c r="CD760" s="128"/>
      <c r="CE760" s="128"/>
      <c r="CF760" s="128"/>
      <c r="CG760" s="347"/>
      <c r="CH760" s="128"/>
      <c r="CI760" s="128"/>
      <c r="CJ760" s="128"/>
      <c r="CK760" s="128"/>
      <c r="CL760" s="128"/>
      <c r="CM760" s="128"/>
      <c r="CN760" s="128"/>
      <c r="CO760" s="128"/>
      <c r="CP760" s="128"/>
      <c r="CQ760" s="128"/>
      <c r="CR760" s="128"/>
      <c r="CS760" s="128"/>
      <c r="CT760" s="128"/>
      <c r="CU760" s="128"/>
      <c r="CV760" s="128"/>
      <c r="CW760" s="128"/>
      <c r="CX760" s="128"/>
      <c r="CY760" s="128"/>
      <c r="CZ760" s="128"/>
      <c r="DA760" s="128"/>
      <c r="DB760" s="128"/>
      <c r="DC760" s="128"/>
      <c r="DD760" s="128"/>
      <c r="DE760" s="128"/>
      <c r="DF760" s="128"/>
      <c r="DG760" s="128"/>
      <c r="DH760" s="128"/>
      <c r="DI760" s="347"/>
      <c r="DJ760" s="347"/>
      <c r="DK760" s="130"/>
      <c r="DL760" s="130"/>
      <c r="DM760" s="130"/>
      <c r="DN760" s="130"/>
      <c r="DO760" s="130"/>
      <c r="DP760" s="130"/>
      <c r="DQ760" s="385"/>
      <c r="DR760" s="130"/>
      <c r="DS760" s="130"/>
      <c r="DT760" s="130"/>
      <c r="DU760" s="130"/>
      <c r="DV760" s="130"/>
      <c r="DW760" s="130"/>
      <c r="DX760" s="130"/>
      <c r="DY760" s="130"/>
      <c r="DZ760" s="128"/>
      <c r="EA760" s="128"/>
      <c r="EB760" s="128"/>
      <c r="EC760" s="150"/>
      <c r="ED760" s="150"/>
      <c r="EE760" s="150"/>
      <c r="EF760" s="150"/>
      <c r="EG760" s="128"/>
      <c r="EH760" s="128"/>
      <c r="EI760" s="128"/>
      <c r="EJ760" s="347"/>
      <c r="EK760" s="99"/>
      <c r="EL760" s="99"/>
      <c r="EM760" s="99"/>
      <c r="EN760" s="99"/>
      <c r="EO760" s="99"/>
      <c r="EP760" s="99"/>
      <c r="EQ760" s="99"/>
      <c r="ER760" s="99"/>
      <c r="ES760" s="99"/>
      <c r="ET760" s="99"/>
      <c r="EU760" s="99"/>
      <c r="EV760" s="99"/>
      <c r="EW760" s="99"/>
      <c r="EX760" s="99"/>
      <c r="EY760" s="99"/>
      <c r="EZ760" s="99"/>
      <c r="FA760" s="99"/>
      <c r="FB760" s="99"/>
      <c r="FC760" s="99"/>
      <c r="FD760" s="99"/>
      <c r="FE760" s="99"/>
      <c r="FF760" s="99"/>
      <c r="FG760" s="99"/>
      <c r="FH760" s="99"/>
      <c r="FI760" s="99"/>
      <c r="FJ760" s="99"/>
      <c r="FK760" s="99"/>
      <c r="FL760" s="99"/>
      <c r="FM760" s="99"/>
      <c r="FN760" s="99"/>
      <c r="FO760" s="99"/>
      <c r="FP760" s="99"/>
      <c r="FQ760" s="99"/>
      <c r="FR760" s="99"/>
      <c r="FS760" s="99"/>
      <c r="FT760" s="99"/>
      <c r="FU760" s="99"/>
      <c r="FV760" s="99"/>
      <c r="FW760" s="99"/>
      <c r="FX760" s="99"/>
      <c r="FY760" s="99"/>
      <c r="FZ760" s="99"/>
      <c r="GA760" s="99"/>
      <c r="GB760" s="99"/>
      <c r="GC760" s="99"/>
      <c r="GD760" s="99"/>
      <c r="GE760" s="99"/>
      <c r="GF760" s="99"/>
      <c r="GG760" s="99"/>
      <c r="GH760" s="99"/>
      <c r="GI760" s="99"/>
      <c r="GJ760" s="99"/>
      <c r="GK760" s="99"/>
      <c r="GL760" s="99"/>
      <c r="GM760" s="99"/>
      <c r="GN760" s="99"/>
      <c r="GO760" s="99"/>
      <c r="GP760" s="99"/>
      <c r="GQ760" s="99"/>
      <c r="GR760" s="99"/>
      <c r="GS760" s="99"/>
      <c r="GT760" s="99"/>
      <c r="GU760" s="99"/>
      <c r="GV760" s="99"/>
      <c r="GW760" s="99"/>
      <c r="GX760" s="99"/>
      <c r="GY760" s="99"/>
      <c r="GZ760" s="99"/>
      <c r="HA760" s="99"/>
      <c r="HB760" s="99"/>
      <c r="HC760" s="99"/>
      <c r="HD760" s="99"/>
      <c r="HE760" s="99"/>
      <c r="HF760" s="99"/>
      <c r="HG760" s="99"/>
      <c r="HH760" s="99"/>
      <c r="HI760" s="99"/>
      <c r="HJ760" s="99"/>
      <c r="HK760" s="99"/>
      <c r="HL760" s="99"/>
      <c r="HM760" s="99"/>
      <c r="HN760" s="99"/>
      <c r="HO760" s="99"/>
      <c r="HP760" s="99"/>
      <c r="HQ760" s="99"/>
      <c r="HR760" s="99"/>
      <c r="HS760" s="99"/>
      <c r="HT760" s="99"/>
      <c r="HU760" s="99"/>
      <c r="HV760" s="99"/>
      <c r="HW760" s="99"/>
    </row>
    <row r="761" spans="1:231" s="51" customFormat="1" ht="13.5" hidden="1" customHeight="1" outlineLevel="1">
      <c r="A761" s="49"/>
      <c r="B761"/>
      <c r="C761"/>
      <c r="D761"/>
      <c r="E761"/>
      <c r="F761"/>
      <c r="G761"/>
      <c r="H761" s="49"/>
      <c r="I761" s="1119" t="s">
        <v>137</v>
      </c>
      <c r="J761" s="50"/>
      <c r="K761" s="50"/>
      <c r="L761" s="50"/>
      <c r="M761" s="50"/>
      <c r="N761" s="50"/>
      <c r="O761" s="50"/>
      <c r="P761" s="50"/>
      <c r="Q761" s="50"/>
      <c r="R761" s="50"/>
      <c r="S761" s="50"/>
      <c r="T761" s="50"/>
      <c r="U761" s="50"/>
      <c r="V761" s="50"/>
      <c r="W761" s="50"/>
      <c r="X761" s="50"/>
      <c r="Y761" s="50"/>
      <c r="Z761" s="50"/>
      <c r="AA761" s="50"/>
      <c r="AB761" s="50"/>
      <c r="AC761" s="50"/>
      <c r="AD761" s="50"/>
      <c r="AE761" s="50"/>
      <c r="AF761" s="50"/>
      <c r="AG761" s="50"/>
      <c r="AH761" s="50"/>
      <c r="AI761" s="50"/>
      <c r="AJ761" s="50"/>
      <c r="AK761" s="50"/>
      <c r="AL761" s="50"/>
      <c r="AM761" s="50"/>
      <c r="AN761" s="50"/>
      <c r="AO761" s="50"/>
      <c r="AP761" s="50"/>
      <c r="AQ761" s="50"/>
      <c r="AR761" s="50"/>
      <c r="AS761" s="50"/>
      <c r="AT761" s="514"/>
      <c r="AU761" s="177"/>
      <c r="AV761" s="177"/>
      <c r="AW761" s="515"/>
      <c r="AX761" s="514"/>
      <c r="AY761" s="177"/>
      <c r="AZ761" s="177"/>
      <c r="BA761" s="515"/>
      <c r="BB761" s="514"/>
      <c r="BC761" s="177"/>
      <c r="BD761" s="177"/>
      <c r="BE761" s="515"/>
      <c r="BF761" s="514"/>
      <c r="BG761" s="177"/>
      <c r="BH761" s="177"/>
      <c r="BI761" s="515"/>
      <c r="BJ761" s="514"/>
      <c r="BK761" s="177"/>
      <c r="BL761" s="177"/>
      <c r="BM761" s="515"/>
      <c r="BN761" s="514"/>
      <c r="BO761" s="180"/>
      <c r="BP761" s="180"/>
      <c r="BQ761" s="515"/>
      <c r="BR761" s="647"/>
      <c r="BS761" s="872">
        <f t="shared" ref="BS761:BZ761" si="1174">BS760/BS757-1</f>
        <v>-8.5066162570888171E-2</v>
      </c>
      <c r="BT761" s="872">
        <f t="shared" si="1174"/>
        <v>-8.5066162570888171E-2</v>
      </c>
      <c r="BU761" s="873">
        <f t="shared" si="1174"/>
        <v>-8.5066162570888282E-2</v>
      </c>
      <c r="BV761" s="874">
        <f t="shared" si="1174"/>
        <v>-8.5066162570888282E-2</v>
      </c>
      <c r="BW761" s="872">
        <f t="shared" si="1174"/>
        <v>-8.5066162570888171E-2</v>
      </c>
      <c r="BX761" s="872">
        <f t="shared" si="1174"/>
        <v>-8.506616257088806E-2</v>
      </c>
      <c r="BY761" s="873">
        <f t="shared" si="1174"/>
        <v>-8.5066162570888171E-2</v>
      </c>
      <c r="BZ761" s="872">
        <f t="shared" si="1174"/>
        <v>-8.5066162570888393E-2</v>
      </c>
      <c r="CA761" s="872">
        <f>CA760/CA757-1</f>
        <v>-8.5066162570888282E-2</v>
      </c>
      <c r="CB761" s="872">
        <f>CB760/CB757-1</f>
        <v>-8.506616257088806E-2</v>
      </c>
      <c r="CC761" s="873">
        <f>CC760/CC757-1</f>
        <v>-8.5066162570888282E-2</v>
      </c>
      <c r="CD761" s="180"/>
      <c r="CE761" s="180"/>
      <c r="CF761" s="180"/>
      <c r="CG761" s="587"/>
      <c r="CH761" s="180"/>
      <c r="CI761" s="180"/>
      <c r="CJ761" s="180"/>
      <c r="CK761" s="180"/>
      <c r="CL761" s="180"/>
      <c r="CM761" s="180"/>
      <c r="CN761" s="180"/>
      <c r="CO761" s="180"/>
      <c r="CP761" s="180"/>
      <c r="CQ761" s="180"/>
      <c r="CR761" s="180"/>
      <c r="CS761" s="180"/>
      <c r="CT761" s="180"/>
      <c r="CU761" s="180"/>
      <c r="CV761" s="180"/>
      <c r="CW761" s="180"/>
      <c r="CX761" s="180"/>
      <c r="CY761" s="180"/>
      <c r="CZ761" s="180"/>
      <c r="DA761" s="180"/>
      <c r="DB761" s="180"/>
      <c r="DC761" s="180"/>
      <c r="DD761" s="180"/>
      <c r="DE761" s="180"/>
      <c r="DF761" s="180"/>
      <c r="DG761" s="180"/>
      <c r="DH761" s="180"/>
      <c r="DI761" s="587"/>
      <c r="DJ761" s="1142"/>
      <c r="DK761" s="177"/>
      <c r="DL761" s="177"/>
      <c r="DM761" s="177"/>
      <c r="DN761" s="177"/>
      <c r="DO761" s="177"/>
      <c r="DP761" s="177"/>
      <c r="DQ761" s="514"/>
      <c r="DR761" s="177"/>
      <c r="DS761" s="177"/>
      <c r="DT761" s="177"/>
      <c r="DU761" s="177"/>
      <c r="DV761" s="177"/>
      <c r="DW761" s="177"/>
      <c r="DX761" s="177"/>
      <c r="DY761" s="177"/>
      <c r="DZ761" s="180"/>
      <c r="EA761" s="180"/>
      <c r="EB761" s="180"/>
      <c r="EC761" s="906"/>
      <c r="ED761" s="906"/>
      <c r="EE761" s="906"/>
      <c r="EF761" s="906"/>
      <c r="EG761" s="180"/>
      <c r="EH761" s="180"/>
      <c r="EI761" s="180"/>
      <c r="EJ761" s="587"/>
      <c r="EK761" s="224"/>
      <c r="EL761" s="224"/>
      <c r="EM761" s="224"/>
      <c r="EN761" s="224"/>
      <c r="EO761" s="224"/>
      <c r="EP761" s="224"/>
      <c r="EQ761" s="224"/>
      <c r="ER761" s="224"/>
      <c r="ES761" s="224"/>
      <c r="ET761" s="224"/>
      <c r="EU761" s="224"/>
      <c r="EV761" s="224"/>
      <c r="EW761" s="224"/>
      <c r="EX761" s="224"/>
      <c r="EY761" s="224"/>
      <c r="EZ761" s="224"/>
      <c r="FA761" s="224"/>
      <c r="FB761" s="224"/>
      <c r="FC761" s="224"/>
      <c r="FD761" s="224"/>
      <c r="FE761" s="224"/>
      <c r="FF761" s="224"/>
      <c r="FG761" s="224"/>
      <c r="FH761" s="224"/>
      <c r="FI761" s="224"/>
      <c r="FJ761" s="224"/>
      <c r="FK761" s="224"/>
      <c r="FL761" s="224"/>
      <c r="FM761" s="224"/>
      <c r="FN761" s="224"/>
      <c r="FO761" s="224"/>
      <c r="FP761" s="224"/>
      <c r="FQ761" s="224"/>
      <c r="FR761" s="224"/>
      <c r="FS761" s="224"/>
      <c r="FT761" s="224"/>
      <c r="FU761" s="224"/>
      <c r="FV761" s="224"/>
      <c r="FW761" s="224"/>
      <c r="FX761" s="224"/>
      <c r="FY761" s="224"/>
      <c r="FZ761" s="224"/>
      <c r="GA761" s="224"/>
      <c r="GB761" s="224"/>
      <c r="GC761" s="224"/>
      <c r="GD761" s="224"/>
      <c r="GE761" s="224"/>
      <c r="GF761" s="224"/>
      <c r="GG761" s="224"/>
      <c r="GH761" s="224"/>
      <c r="GI761" s="224"/>
      <c r="GJ761" s="224"/>
      <c r="GK761" s="224"/>
      <c r="GL761" s="224"/>
      <c r="GM761" s="224"/>
      <c r="GN761" s="224"/>
      <c r="GO761" s="224"/>
      <c r="GP761" s="224"/>
      <c r="GQ761" s="224"/>
      <c r="GR761" s="224"/>
      <c r="GS761" s="224"/>
      <c r="GT761" s="224"/>
      <c r="GU761" s="224"/>
      <c r="GV761" s="224"/>
      <c r="GW761" s="224"/>
      <c r="GX761" s="224"/>
      <c r="GY761" s="224"/>
      <c r="GZ761" s="224"/>
      <c r="HA761" s="224"/>
      <c r="HB761" s="224"/>
      <c r="HC761" s="224"/>
      <c r="HD761" s="224"/>
      <c r="HE761" s="224"/>
      <c r="HF761" s="224"/>
      <c r="HG761" s="224"/>
      <c r="HH761" s="224"/>
      <c r="HI761" s="224"/>
      <c r="HJ761" s="224"/>
      <c r="HK761" s="224"/>
      <c r="HL761" s="224"/>
      <c r="HM761" s="224"/>
      <c r="HN761" s="224"/>
      <c r="HO761" s="224"/>
      <c r="HP761" s="224"/>
      <c r="HQ761" s="224"/>
      <c r="HR761" s="224"/>
      <c r="HS761" s="224"/>
      <c r="HT761" s="224"/>
      <c r="HU761" s="224"/>
      <c r="HV761" s="224"/>
      <c r="HW761" s="224"/>
    </row>
    <row r="762" spans="1:231" ht="13.5" hidden="1" customHeight="1" outlineLevel="1">
      <c r="A762" s="4"/>
      <c r="H762" s="4"/>
      <c r="I762" s="1123"/>
      <c r="J762" s="20"/>
      <c r="K762" s="20"/>
      <c r="L762" s="20"/>
      <c r="M762" s="20"/>
      <c r="N762" s="20"/>
      <c r="O762" s="20"/>
      <c r="P762" s="20"/>
      <c r="Q762" s="20"/>
      <c r="R762" s="20"/>
      <c r="S762" s="20"/>
      <c r="T762" s="20"/>
      <c r="U762" s="20"/>
      <c r="V762" s="20"/>
      <c r="W762" s="20"/>
      <c r="X762" s="20"/>
      <c r="Y762" s="20"/>
      <c r="Z762" s="20"/>
      <c r="AA762" s="20"/>
      <c r="AB762" s="20"/>
      <c r="AC762" s="20"/>
      <c r="AD762" s="20"/>
      <c r="AE762" s="20"/>
      <c r="AF762" s="20"/>
      <c r="AG762" s="20"/>
      <c r="AH762" s="20"/>
      <c r="AI762" s="20"/>
      <c r="AJ762" s="20"/>
      <c r="AK762" s="20"/>
      <c r="AL762" s="20"/>
      <c r="AM762" s="20"/>
      <c r="AN762" s="20"/>
      <c r="AO762" s="20"/>
      <c r="AP762" s="20"/>
      <c r="AQ762" s="20"/>
      <c r="AR762" s="20"/>
      <c r="AS762" s="20"/>
      <c r="AT762" s="368"/>
      <c r="AU762" s="20"/>
      <c r="AV762" s="20"/>
      <c r="AW762" s="586"/>
      <c r="AX762" s="368"/>
      <c r="AY762" s="20"/>
      <c r="AZ762" s="20"/>
      <c r="BA762" s="586"/>
      <c r="BB762" s="368"/>
      <c r="BC762" s="20"/>
      <c r="BD762" s="20"/>
      <c r="BE762" s="586"/>
      <c r="BF762" s="368"/>
      <c r="BG762" s="20"/>
      <c r="BH762" s="20"/>
      <c r="BI762" s="586"/>
      <c r="BJ762" s="368"/>
      <c r="BK762" s="20"/>
      <c r="BL762" s="20"/>
      <c r="BM762" s="586"/>
      <c r="BN762" s="368"/>
      <c r="BO762" s="20"/>
      <c r="BP762" s="20"/>
      <c r="BQ762" s="586"/>
      <c r="BR762" s="368"/>
      <c r="BS762" s="869"/>
      <c r="BT762" s="869"/>
      <c r="BU762" s="870"/>
      <c r="BV762" s="871"/>
      <c r="BW762" s="869"/>
      <c r="BX762" s="869"/>
      <c r="BY762" s="870"/>
      <c r="BZ762" s="869"/>
      <c r="CA762" s="869"/>
      <c r="CB762" s="869"/>
      <c r="CC762" s="870"/>
      <c r="CD762" s="20"/>
      <c r="CE762" s="20"/>
      <c r="CF762" s="20"/>
      <c r="CG762" s="586"/>
      <c r="CH762" s="20"/>
      <c r="CI762" s="20"/>
      <c r="CJ762" s="20"/>
      <c r="CK762" s="20"/>
      <c r="CL762" s="20"/>
      <c r="CM762" s="20"/>
      <c r="CN762" s="20"/>
      <c r="CO762" s="20"/>
      <c r="CP762" s="20"/>
      <c r="CQ762" s="20"/>
      <c r="CR762" s="20"/>
      <c r="CS762" s="20"/>
      <c r="CT762" s="20"/>
      <c r="CU762" s="20"/>
      <c r="CV762" s="20"/>
      <c r="CW762" s="20"/>
      <c r="CX762" s="20"/>
      <c r="CY762" s="20"/>
      <c r="CZ762" s="20"/>
      <c r="DA762" s="20"/>
      <c r="DB762" s="20"/>
      <c r="DC762" s="20"/>
      <c r="DD762" s="20"/>
      <c r="DE762" s="20"/>
      <c r="DF762" s="20"/>
      <c r="DG762" s="20"/>
      <c r="DH762" s="20"/>
      <c r="DI762" s="586"/>
      <c r="DJ762" s="601"/>
      <c r="DK762" s="20"/>
      <c r="DL762" s="20"/>
      <c r="DM762" s="20"/>
      <c r="DN762" s="20"/>
      <c r="DO762" s="20"/>
      <c r="DP762" s="20"/>
      <c r="DQ762" s="368"/>
      <c r="DR762" s="20"/>
      <c r="DS762" s="20"/>
      <c r="DT762" s="20"/>
      <c r="DU762" s="20"/>
      <c r="DV762" s="20"/>
      <c r="DW762" s="20"/>
      <c r="DX762" s="20"/>
      <c r="DY762" s="20"/>
      <c r="DZ762" s="20"/>
      <c r="EA762" s="20"/>
      <c r="EB762" s="20"/>
      <c r="EC762" s="98"/>
      <c r="ED762" s="98"/>
      <c r="EE762" s="98"/>
      <c r="EF762" s="98"/>
      <c r="EG762" s="20"/>
      <c r="EH762" s="20"/>
      <c r="EI762" s="20"/>
      <c r="EJ762" s="586"/>
      <c r="EK762" s="99"/>
      <c r="EL762" s="99"/>
      <c r="EM762" s="99"/>
      <c r="EN762" s="99"/>
      <c r="EO762" s="99"/>
      <c r="EP762" s="99"/>
      <c r="EQ762" s="99"/>
      <c r="ER762" s="99"/>
      <c r="ES762" s="99"/>
      <c r="ET762" s="99"/>
      <c r="EU762" s="99"/>
      <c r="EV762" s="99"/>
      <c r="EW762" s="99"/>
      <c r="EX762" s="99"/>
      <c r="EY762" s="99"/>
      <c r="EZ762" s="99"/>
      <c r="FA762" s="99"/>
      <c r="FB762" s="99"/>
      <c r="FC762" s="99"/>
      <c r="FD762" s="99"/>
      <c r="FE762" s="99"/>
      <c r="FF762" s="99"/>
      <c r="FG762" s="99"/>
      <c r="FH762" s="99"/>
      <c r="FI762" s="99"/>
      <c r="FJ762" s="99"/>
      <c r="FK762" s="99"/>
      <c r="FL762" s="99"/>
      <c r="FM762" s="99"/>
      <c r="FN762" s="99"/>
      <c r="FO762" s="99"/>
      <c r="FP762" s="99"/>
      <c r="FQ762" s="99"/>
      <c r="FR762" s="99"/>
      <c r="FS762" s="99"/>
      <c r="FT762" s="99"/>
      <c r="FU762" s="99"/>
      <c r="FV762" s="99"/>
      <c r="FW762" s="99"/>
      <c r="FX762" s="99"/>
      <c r="FY762" s="99"/>
      <c r="FZ762" s="99"/>
      <c r="GA762" s="99"/>
      <c r="GB762" s="99"/>
      <c r="GC762" s="99"/>
      <c r="GD762" s="99"/>
      <c r="GE762" s="99"/>
      <c r="GF762" s="99"/>
      <c r="GG762" s="99"/>
      <c r="GH762" s="99"/>
      <c r="GI762" s="99"/>
      <c r="GJ762" s="99"/>
      <c r="GK762" s="99"/>
      <c r="GL762" s="99"/>
      <c r="GM762" s="99"/>
      <c r="GN762" s="99"/>
      <c r="GO762" s="99"/>
      <c r="GP762" s="99"/>
      <c r="GQ762" s="99"/>
      <c r="GR762" s="99"/>
      <c r="GS762" s="99"/>
      <c r="GT762" s="99"/>
      <c r="GU762" s="99"/>
      <c r="GV762" s="99"/>
      <c r="GW762" s="99"/>
      <c r="GX762" s="99"/>
      <c r="GY762" s="99"/>
      <c r="GZ762" s="99"/>
      <c r="HA762" s="99"/>
      <c r="HB762" s="99"/>
      <c r="HC762" s="99"/>
      <c r="HD762" s="99"/>
      <c r="HE762" s="99"/>
      <c r="HF762" s="99"/>
      <c r="HG762" s="99"/>
      <c r="HH762" s="99"/>
      <c r="HI762" s="99"/>
      <c r="HJ762" s="99"/>
      <c r="HK762" s="99"/>
      <c r="HL762" s="99"/>
      <c r="HM762" s="99"/>
      <c r="HN762" s="99"/>
      <c r="HO762" s="99"/>
      <c r="HP762" s="99"/>
      <c r="HQ762" s="99"/>
      <c r="HR762" s="99"/>
      <c r="HS762" s="99"/>
      <c r="HT762" s="99"/>
      <c r="HU762" s="99"/>
      <c r="HV762" s="99"/>
      <c r="HW762" s="99"/>
    </row>
    <row r="763" spans="1:231" ht="12.75" hidden="1" customHeight="1" outlineLevel="1">
      <c r="A763" s="4"/>
      <c r="H763" s="4"/>
      <c r="I763" s="1125" t="s">
        <v>120</v>
      </c>
      <c r="J763" s="19"/>
      <c r="K763" s="19"/>
      <c r="L763" s="19"/>
      <c r="M763" s="19"/>
      <c r="N763" s="19"/>
      <c r="O763" s="19"/>
      <c r="P763" s="19"/>
      <c r="Q763" s="19"/>
      <c r="R763" s="19"/>
      <c r="S763" s="19"/>
      <c r="T763" s="19"/>
      <c r="U763" s="19"/>
      <c r="V763" s="19"/>
      <c r="W763" s="19"/>
      <c r="X763" s="19"/>
      <c r="Y763" s="19"/>
      <c r="Z763" s="19"/>
      <c r="AA763" s="19"/>
      <c r="AB763" s="19"/>
      <c r="AC763" s="19"/>
      <c r="AD763" s="19"/>
      <c r="AE763" s="19"/>
      <c r="AF763" s="19"/>
      <c r="AG763" s="19"/>
      <c r="AH763" s="19"/>
      <c r="AI763" s="19"/>
      <c r="AJ763" s="19"/>
      <c r="AK763" s="19"/>
      <c r="AL763" s="19"/>
      <c r="AM763" s="19"/>
      <c r="AN763" s="19"/>
      <c r="AO763" s="19"/>
      <c r="AP763" s="19"/>
      <c r="AQ763" s="19"/>
      <c r="AR763" s="19"/>
      <c r="AS763" s="19"/>
      <c r="AT763" s="391"/>
      <c r="AU763" s="321"/>
      <c r="AV763" s="321"/>
      <c r="AW763" s="372"/>
      <c r="AX763" s="391"/>
      <c r="AY763" s="321"/>
      <c r="AZ763" s="321"/>
      <c r="BA763" s="372"/>
      <c r="BB763" s="350"/>
      <c r="BC763" s="35"/>
      <c r="BD763" s="35"/>
      <c r="BE763" s="351"/>
      <c r="BF763" s="350"/>
      <c r="BG763" s="35"/>
      <c r="BH763" s="35"/>
      <c r="BI763" s="351"/>
      <c r="BJ763" s="350"/>
      <c r="BK763" s="35"/>
      <c r="BL763" s="35"/>
      <c r="BM763" s="351"/>
      <c r="BN763" s="350"/>
      <c r="BO763" s="35"/>
      <c r="BP763" s="35"/>
      <c r="BQ763" s="351"/>
      <c r="BR763" s="350"/>
      <c r="BS763" s="881"/>
      <c r="BT763" s="881"/>
      <c r="BU763" s="882"/>
      <c r="BV763" s="883"/>
      <c r="BW763" s="881"/>
      <c r="BX763" s="881"/>
      <c r="BY763" s="882"/>
      <c r="BZ763" s="881"/>
      <c r="CA763" s="881"/>
      <c r="CB763" s="881"/>
      <c r="CC763" s="882"/>
      <c r="CD763" s="35"/>
      <c r="CE763" s="35"/>
      <c r="CF763" s="35"/>
      <c r="CG763" s="351"/>
      <c r="CH763" s="35"/>
      <c r="CI763" s="35"/>
      <c r="CJ763" s="35"/>
      <c r="CK763" s="35"/>
      <c r="CL763" s="35"/>
      <c r="CM763" s="35"/>
      <c r="CN763" s="35"/>
      <c r="CO763" s="35"/>
      <c r="CP763" s="35"/>
      <c r="CQ763" s="35"/>
      <c r="CR763" s="35"/>
      <c r="CS763" s="35"/>
      <c r="CT763" s="35"/>
      <c r="CU763" s="35"/>
      <c r="CV763" s="35"/>
      <c r="CW763" s="35"/>
      <c r="CX763" s="35"/>
      <c r="CY763" s="35"/>
      <c r="CZ763" s="35"/>
      <c r="DA763" s="35"/>
      <c r="DB763" s="35"/>
      <c r="DC763" s="35"/>
      <c r="DD763" s="35"/>
      <c r="DE763" s="35"/>
      <c r="DF763" s="35"/>
      <c r="DG763" s="35"/>
      <c r="DH763" s="35"/>
      <c r="DI763" s="351"/>
      <c r="DJ763" s="351"/>
      <c r="DQ763" s="350"/>
      <c r="DR763" s="35"/>
      <c r="DS763" s="35"/>
      <c r="DT763" s="35"/>
      <c r="DU763" s="35"/>
      <c r="DV763" s="35"/>
      <c r="DW763" s="35"/>
      <c r="DX763" s="35"/>
      <c r="DY763" s="35"/>
      <c r="DZ763" s="35"/>
      <c r="EA763" s="35"/>
      <c r="EB763" s="35"/>
      <c r="EC763" s="14"/>
      <c r="ED763" s="14"/>
      <c r="EE763" s="14"/>
      <c r="EF763" s="14"/>
      <c r="EG763" s="35"/>
      <c r="EH763" s="35"/>
      <c r="EI763" s="35"/>
      <c r="EJ763" s="351"/>
      <c r="EK763" s="99"/>
      <c r="EL763" s="99"/>
      <c r="EM763" s="99"/>
      <c r="EN763" s="99"/>
      <c r="EO763" s="99"/>
      <c r="EP763" s="99"/>
      <c r="EQ763" s="99"/>
      <c r="ER763" s="99"/>
      <c r="ES763" s="99"/>
      <c r="ET763" s="99"/>
      <c r="EU763" s="99"/>
      <c r="EV763" s="99"/>
      <c r="EW763" s="99"/>
      <c r="EX763" s="99"/>
      <c r="EY763" s="99"/>
      <c r="EZ763" s="99"/>
      <c r="FA763" s="99"/>
      <c r="FB763" s="99"/>
      <c r="FC763" s="99"/>
      <c r="FD763" s="99"/>
      <c r="FE763" s="99"/>
      <c r="FF763" s="99"/>
      <c r="FG763" s="99"/>
      <c r="FH763" s="99"/>
      <c r="FI763" s="99"/>
      <c r="FJ763" s="99"/>
      <c r="FK763" s="99"/>
      <c r="FL763" s="99"/>
      <c r="FM763" s="99"/>
      <c r="FN763" s="99"/>
      <c r="FO763" s="99"/>
      <c r="FP763" s="99"/>
      <c r="FQ763" s="99"/>
      <c r="FR763" s="99"/>
      <c r="FS763" s="99"/>
      <c r="FT763" s="99"/>
      <c r="FU763" s="99"/>
      <c r="FV763" s="99"/>
      <c r="FW763" s="99"/>
      <c r="FX763" s="99"/>
      <c r="FY763" s="99"/>
      <c r="FZ763" s="99"/>
      <c r="GA763" s="99"/>
      <c r="GB763" s="99"/>
      <c r="GC763" s="99"/>
      <c r="GD763" s="99"/>
      <c r="GE763" s="99"/>
      <c r="GF763" s="99"/>
      <c r="GG763" s="99"/>
      <c r="GH763" s="99"/>
      <c r="GI763" s="99"/>
      <c r="GJ763" s="99"/>
      <c r="GK763" s="99"/>
      <c r="GL763" s="99"/>
      <c r="GM763" s="99"/>
      <c r="GN763" s="99"/>
      <c r="GO763" s="99"/>
      <c r="GP763" s="99"/>
      <c r="GQ763" s="99"/>
      <c r="GR763" s="99"/>
      <c r="GS763" s="99"/>
      <c r="GT763" s="99"/>
      <c r="GU763" s="99"/>
      <c r="GV763" s="99"/>
      <c r="GW763" s="99"/>
      <c r="GX763" s="99"/>
      <c r="GY763" s="99"/>
      <c r="GZ763" s="99"/>
      <c r="HA763" s="99"/>
      <c r="HB763" s="99"/>
      <c r="HC763" s="99"/>
      <c r="HD763" s="99"/>
      <c r="HE763" s="99"/>
      <c r="HF763" s="99"/>
      <c r="HG763" s="99"/>
      <c r="HH763" s="99"/>
      <c r="HI763" s="99"/>
      <c r="HJ763" s="99"/>
      <c r="HK763" s="99"/>
      <c r="HL763" s="99"/>
      <c r="HM763" s="99"/>
      <c r="HN763" s="99"/>
      <c r="HO763" s="99"/>
      <c r="HP763" s="99"/>
      <c r="HQ763" s="99"/>
      <c r="HR763" s="99"/>
      <c r="HS763" s="99"/>
      <c r="HT763" s="99"/>
      <c r="HU763" s="99"/>
      <c r="HV763" s="99"/>
      <c r="HW763" s="99"/>
    </row>
    <row r="764" spans="1:231" s="28" customFormat="1" ht="13.5" hidden="1" customHeight="1" outlineLevel="1">
      <c r="A764" s="42"/>
      <c r="B764"/>
      <c r="C764"/>
      <c r="D764"/>
      <c r="E764"/>
      <c r="F764"/>
      <c r="G764"/>
      <c r="H764" s="42"/>
      <c r="I764" s="1066" t="s">
        <v>144</v>
      </c>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78" t="s">
        <v>71</v>
      </c>
      <c r="AU764" s="132" t="s">
        <v>71</v>
      </c>
      <c r="AV764" s="132" t="s">
        <v>71</v>
      </c>
      <c r="AW764" s="366" t="s">
        <v>71</v>
      </c>
      <c r="AX764" s="378" t="s">
        <v>71</v>
      </c>
      <c r="AY764" s="132" t="s">
        <v>71</v>
      </c>
      <c r="AZ764" s="132" t="s">
        <v>71</v>
      </c>
      <c r="BA764" s="366" t="s">
        <v>71</v>
      </c>
      <c r="BB764" s="378">
        <v>0</v>
      </c>
      <c r="BC764" s="132">
        <v>0</v>
      </c>
      <c r="BD764" s="128">
        <f t="shared" ref="BD764:BQ764" si="1175">BD772-SUM(BD710,BD739)</f>
        <v>0</v>
      </c>
      <c r="BE764" s="347">
        <f t="shared" si="1175"/>
        <v>0</v>
      </c>
      <c r="BF764" s="376">
        <f t="shared" si="1175"/>
        <v>14.185</v>
      </c>
      <c r="BG764" s="128">
        <f t="shared" si="1175"/>
        <v>17.045999999999999</v>
      </c>
      <c r="BH764" s="128">
        <f t="shared" si="1175"/>
        <v>21.001999999999999</v>
      </c>
      <c r="BI764" s="347">
        <f t="shared" si="1175"/>
        <v>23.667000000000002</v>
      </c>
      <c r="BJ764" s="376">
        <f t="shared" si="1175"/>
        <v>26.109000000000002</v>
      </c>
      <c r="BK764" s="128">
        <f t="shared" si="1175"/>
        <v>30.637</v>
      </c>
      <c r="BL764" s="128">
        <f t="shared" si="1175"/>
        <v>35.136000000000003</v>
      </c>
      <c r="BM764" s="347">
        <f t="shared" si="1175"/>
        <v>40.513999999999996</v>
      </c>
      <c r="BN764" s="376">
        <f t="shared" si="1175"/>
        <v>46.234000000000002</v>
      </c>
      <c r="BO764" s="128">
        <f t="shared" si="1175"/>
        <v>56.051000000000002</v>
      </c>
      <c r="BP764" s="128">
        <f t="shared" si="1175"/>
        <v>65.585999999999999</v>
      </c>
      <c r="BQ764" s="347">
        <f t="shared" si="1175"/>
        <v>70.806999999999988</v>
      </c>
      <c r="BR764" s="376">
        <f>BR772-SUM(BR710,BR739)</f>
        <v>99.369</v>
      </c>
      <c r="BS764" s="836">
        <f t="shared" ref="BS764:BY764" si="1176">BO764*(1+BS765)</f>
        <v>81.273949999999999</v>
      </c>
      <c r="BT764" s="836">
        <f t="shared" si="1176"/>
        <v>95.099699999999999</v>
      </c>
      <c r="BU764" s="837">
        <f t="shared" si="1176"/>
        <v>102.67014999999998</v>
      </c>
      <c r="BV764" s="838">
        <f t="shared" si="1176"/>
        <v>134.14815000000002</v>
      </c>
      <c r="BW764" s="836">
        <f t="shared" si="1176"/>
        <v>109.71983250000001</v>
      </c>
      <c r="BX764" s="836">
        <f t="shared" si="1176"/>
        <v>128.38459500000002</v>
      </c>
      <c r="BY764" s="837">
        <f t="shared" si="1176"/>
        <v>138.60470249999997</v>
      </c>
      <c r="BZ764" s="836">
        <f>BV764*(1+BZ765)</f>
        <v>181.10000250000004</v>
      </c>
      <c r="CA764" s="836">
        <f>BW764*(1+CA765)</f>
        <v>148.12177387500003</v>
      </c>
      <c r="CB764" s="836">
        <f>BX764*(1+CB765)</f>
        <v>173.31920325000004</v>
      </c>
      <c r="CC764" s="837">
        <f>BY764*(1+CC765)</f>
        <v>187.11634837499997</v>
      </c>
      <c r="CD764" s="128"/>
      <c r="CE764" s="128"/>
      <c r="CF764" s="128"/>
      <c r="CG764" s="347"/>
      <c r="CH764" s="128"/>
      <c r="CI764" s="128"/>
      <c r="CJ764" s="128"/>
      <c r="CK764" s="128"/>
      <c r="CL764" s="128"/>
      <c r="CM764" s="128"/>
      <c r="CN764" s="128"/>
      <c r="CO764" s="128"/>
      <c r="CP764" s="128"/>
      <c r="CQ764" s="128"/>
      <c r="CR764" s="128"/>
      <c r="CS764" s="128"/>
      <c r="CT764" s="128"/>
      <c r="CU764" s="128"/>
      <c r="CV764" s="128"/>
      <c r="CW764" s="128"/>
      <c r="CX764" s="128"/>
      <c r="CY764" s="128"/>
      <c r="CZ764" s="128"/>
      <c r="DA764" s="128"/>
      <c r="DB764" s="128"/>
      <c r="DC764" s="128"/>
      <c r="DD764" s="128"/>
      <c r="DE764" s="128"/>
      <c r="DF764" s="128"/>
      <c r="DG764" s="128"/>
      <c r="DH764" s="128"/>
      <c r="DI764" s="347"/>
      <c r="DJ764" s="347"/>
      <c r="DK764" s="126"/>
      <c r="DL764" s="126"/>
      <c r="DM764" s="126"/>
      <c r="DN764" s="126"/>
      <c r="DO764" s="126"/>
      <c r="DP764" s="126"/>
      <c r="DQ764" s="378" t="s">
        <v>71</v>
      </c>
      <c r="DR764" s="132" t="s">
        <v>71</v>
      </c>
      <c r="DS764" s="132" t="s">
        <v>71</v>
      </c>
      <c r="DT764" s="132" t="s">
        <v>71</v>
      </c>
      <c r="DU764" s="132" t="s">
        <v>71</v>
      </c>
      <c r="DV764" s="132" t="s">
        <v>71</v>
      </c>
      <c r="DW764" s="128">
        <f>+SUM(BF764:BI764)</f>
        <v>75.900000000000006</v>
      </c>
      <c r="DX764" s="128">
        <f>+SUM(BJ764:BM764)</f>
        <v>132.39600000000002</v>
      </c>
      <c r="DY764" s="128">
        <f>+SUM(BN764:BQ764)</f>
        <v>238.67799999999997</v>
      </c>
      <c r="DZ764" s="128"/>
      <c r="EA764" s="128"/>
      <c r="EB764" s="128"/>
      <c r="EC764" s="150"/>
      <c r="ED764" s="150"/>
      <c r="EE764" s="150"/>
      <c r="EF764" s="150"/>
      <c r="EG764" s="128"/>
      <c r="EH764" s="128"/>
      <c r="EI764" s="128"/>
      <c r="EJ764" s="347"/>
      <c r="EK764" s="221"/>
      <c r="EL764" s="221"/>
      <c r="EM764" s="221"/>
      <c r="EN764" s="221"/>
      <c r="EO764" s="221"/>
      <c r="EP764" s="221"/>
      <c r="EQ764" s="221"/>
      <c r="ER764" s="221"/>
      <c r="ES764" s="221"/>
      <c r="ET764" s="221"/>
      <c r="EU764" s="221"/>
      <c r="EV764" s="221"/>
      <c r="EW764" s="221"/>
      <c r="EX764" s="221"/>
      <c r="EY764" s="221"/>
      <c r="EZ764" s="221"/>
      <c r="FA764" s="221"/>
      <c r="FB764" s="221"/>
      <c r="FC764" s="221"/>
      <c r="FD764" s="221"/>
      <c r="FE764" s="221"/>
      <c r="FF764" s="221"/>
      <c r="FG764" s="221"/>
      <c r="FH764" s="221"/>
      <c r="FI764" s="221"/>
      <c r="FJ764" s="221"/>
      <c r="FK764" s="221"/>
      <c r="FL764" s="221"/>
      <c r="FM764" s="221"/>
      <c r="FN764" s="221"/>
      <c r="FO764" s="221"/>
      <c r="FP764" s="221"/>
      <c r="FQ764" s="221"/>
      <c r="FR764" s="221"/>
      <c r="FS764" s="221"/>
      <c r="FT764" s="221"/>
      <c r="FU764" s="221"/>
      <c r="FV764" s="221"/>
      <c r="FW764" s="221"/>
      <c r="FX764" s="221"/>
      <c r="FY764" s="221"/>
      <c r="FZ764" s="221"/>
      <c r="GA764" s="221"/>
      <c r="GB764" s="221"/>
      <c r="GC764" s="221"/>
      <c r="GD764" s="221"/>
      <c r="GE764" s="221"/>
      <c r="GF764" s="221"/>
      <c r="GG764" s="221"/>
      <c r="GH764" s="221"/>
      <c r="GI764" s="221"/>
      <c r="GJ764" s="221"/>
      <c r="GK764" s="221"/>
      <c r="GL764" s="221"/>
      <c r="GM764" s="221"/>
      <c r="GN764" s="221"/>
      <c r="GO764" s="221"/>
      <c r="GP764" s="221"/>
      <c r="GQ764" s="221"/>
      <c r="GR764" s="221"/>
      <c r="GS764" s="221"/>
      <c r="GT764" s="221"/>
      <c r="GU764" s="221"/>
      <c r="GV764" s="221"/>
      <c r="GW764" s="221"/>
      <c r="GX764" s="221"/>
      <c r="GY764" s="221"/>
      <c r="GZ764" s="221"/>
      <c r="HA764" s="221"/>
      <c r="HB764" s="221"/>
      <c r="HC764" s="221"/>
      <c r="HD764" s="221"/>
      <c r="HE764" s="221"/>
      <c r="HF764" s="221"/>
      <c r="HG764" s="221"/>
      <c r="HH764" s="221"/>
      <c r="HI764" s="221"/>
      <c r="HJ764" s="221"/>
      <c r="HK764" s="221"/>
      <c r="HL764" s="221"/>
      <c r="HM764" s="221"/>
      <c r="HN764" s="221"/>
      <c r="HO764" s="221"/>
      <c r="HP764" s="221"/>
      <c r="HQ764" s="221"/>
      <c r="HR764" s="221"/>
      <c r="HS764" s="221"/>
      <c r="HT764" s="221"/>
      <c r="HU764" s="221"/>
      <c r="HV764" s="221"/>
      <c r="HW764" s="221"/>
    </row>
    <row r="765" spans="1:231" s="122" customFormat="1" ht="13.5" hidden="1" customHeight="1" outlineLevel="1">
      <c r="A765" s="194"/>
      <c r="B765"/>
      <c r="C765"/>
      <c r="D765"/>
      <c r="E765"/>
      <c r="F765"/>
      <c r="G765"/>
      <c r="H765" s="194"/>
      <c r="I765" s="1130" t="s">
        <v>145</v>
      </c>
      <c r="J765" s="118"/>
      <c r="K765" s="118"/>
      <c r="L765" s="118"/>
      <c r="M765" s="118"/>
      <c r="N765" s="118"/>
      <c r="O765" s="118"/>
      <c r="P765" s="118"/>
      <c r="Q765" s="118"/>
      <c r="R765" s="118"/>
      <c r="S765" s="118"/>
      <c r="T765" s="118"/>
      <c r="U765" s="118"/>
      <c r="V765" s="118"/>
      <c r="W765" s="118"/>
      <c r="X765" s="118"/>
      <c r="Y765" s="118"/>
      <c r="Z765" s="118"/>
      <c r="AA765" s="118"/>
      <c r="AB765" s="118"/>
      <c r="AC765" s="118"/>
      <c r="AD765" s="118"/>
      <c r="AE765" s="118"/>
      <c r="AF765" s="118"/>
      <c r="AG765" s="118"/>
      <c r="AH765" s="118"/>
      <c r="AI765" s="118"/>
      <c r="AJ765" s="118"/>
      <c r="AK765" s="118"/>
      <c r="AL765" s="118"/>
      <c r="AM765" s="118"/>
      <c r="AN765" s="118"/>
      <c r="AO765" s="118"/>
      <c r="AP765" s="118"/>
      <c r="AQ765" s="118"/>
      <c r="AR765" s="118"/>
      <c r="AS765" s="118"/>
      <c r="AT765" s="619" t="str">
        <f t="shared" ref="AT765:BJ765" si="1177">IF(ISERROR(AT764/AP764-1),"NA",AT764/AP764-1)</f>
        <v>NA</v>
      </c>
      <c r="AU765" s="175" t="str">
        <f t="shared" si="1177"/>
        <v>NA</v>
      </c>
      <c r="AV765" s="175" t="str">
        <f t="shared" si="1177"/>
        <v>NA</v>
      </c>
      <c r="AW765" s="579" t="str">
        <f t="shared" si="1177"/>
        <v>NA</v>
      </c>
      <c r="AX765" s="619" t="str">
        <f t="shared" si="1177"/>
        <v>NA</v>
      </c>
      <c r="AY765" s="175" t="str">
        <f t="shared" si="1177"/>
        <v>NA</v>
      </c>
      <c r="AZ765" s="175" t="str">
        <f t="shared" si="1177"/>
        <v>NA</v>
      </c>
      <c r="BA765" s="579" t="str">
        <f t="shared" si="1177"/>
        <v>NA</v>
      </c>
      <c r="BB765" s="619" t="str">
        <f t="shared" si="1177"/>
        <v>NA</v>
      </c>
      <c r="BC765" s="175" t="str">
        <f t="shared" si="1177"/>
        <v>NA</v>
      </c>
      <c r="BD765" s="175" t="str">
        <f t="shared" si="1177"/>
        <v>NA</v>
      </c>
      <c r="BE765" s="579" t="str">
        <f t="shared" si="1177"/>
        <v>NA</v>
      </c>
      <c r="BF765" s="619" t="str">
        <f t="shared" si="1177"/>
        <v>NA</v>
      </c>
      <c r="BG765" s="175" t="str">
        <f t="shared" si="1177"/>
        <v>NA</v>
      </c>
      <c r="BH765" s="175" t="str">
        <f t="shared" si="1177"/>
        <v>NA</v>
      </c>
      <c r="BI765" s="579" t="str">
        <f t="shared" si="1177"/>
        <v>NA</v>
      </c>
      <c r="BJ765" s="619">
        <f t="shared" si="1177"/>
        <v>0.84060627423334511</v>
      </c>
      <c r="BK765" s="175">
        <f t="shared" ref="BK765:BR765" si="1178">BK764/BG764-1</f>
        <v>0.79731315264578217</v>
      </c>
      <c r="BL765" s="175">
        <f t="shared" si="1178"/>
        <v>0.67298352537853567</v>
      </c>
      <c r="BM765" s="579">
        <f t="shared" si="1178"/>
        <v>0.71183504457683666</v>
      </c>
      <c r="BN765" s="619">
        <f t="shared" si="1178"/>
        <v>0.77080700141713576</v>
      </c>
      <c r="BO765" s="175">
        <f t="shared" si="1178"/>
        <v>0.8295198616052486</v>
      </c>
      <c r="BP765" s="175">
        <f t="shared" si="1178"/>
        <v>0.86663251366120209</v>
      </c>
      <c r="BQ765" s="579">
        <f t="shared" si="1178"/>
        <v>0.74771683862368543</v>
      </c>
      <c r="BR765" s="619">
        <f t="shared" si="1178"/>
        <v>1.1492624475494222</v>
      </c>
      <c r="BS765" s="854">
        <f t="shared" ref="BS765:BZ765" si="1179">CHOOSE(model_case,BS766,BS767,BS769)</f>
        <v>0.45</v>
      </c>
      <c r="BT765" s="854">
        <f t="shared" si="1179"/>
        <v>0.45</v>
      </c>
      <c r="BU765" s="855">
        <f t="shared" si="1179"/>
        <v>0.45</v>
      </c>
      <c r="BV765" s="856">
        <f t="shared" si="1179"/>
        <v>0.35</v>
      </c>
      <c r="BW765" s="854">
        <f t="shared" si="1179"/>
        <v>0.35</v>
      </c>
      <c r="BX765" s="854">
        <f t="shared" si="1179"/>
        <v>0.35</v>
      </c>
      <c r="BY765" s="855">
        <f t="shared" si="1179"/>
        <v>0.35</v>
      </c>
      <c r="BZ765" s="854">
        <f t="shared" si="1179"/>
        <v>0.35</v>
      </c>
      <c r="CA765" s="854">
        <f>CHOOSE(model_case,CA766,CA767,CA769)</f>
        <v>0.35</v>
      </c>
      <c r="CB765" s="854">
        <f>CHOOSE(model_case,CB766,CB767,CB769)</f>
        <v>0.35</v>
      </c>
      <c r="CC765" s="855">
        <f>CHOOSE(model_case,CC766,CC767,CC769)</f>
        <v>0.35</v>
      </c>
      <c r="CD765" s="175"/>
      <c r="CE765" s="175"/>
      <c r="CF765" s="175"/>
      <c r="CG765" s="579"/>
      <c r="CH765" s="175"/>
      <c r="CI765" s="175"/>
      <c r="CJ765" s="175"/>
      <c r="CK765" s="175"/>
      <c r="CL765" s="175"/>
      <c r="CM765" s="175"/>
      <c r="CN765" s="175"/>
      <c r="CO765" s="175"/>
      <c r="CP765" s="175"/>
      <c r="CQ765" s="175"/>
      <c r="CR765" s="175"/>
      <c r="CS765" s="175"/>
      <c r="CT765" s="175"/>
      <c r="CU765" s="175"/>
      <c r="CV765" s="175"/>
      <c r="CW765" s="175"/>
      <c r="CX765" s="175"/>
      <c r="CY765" s="175"/>
      <c r="CZ765" s="175"/>
      <c r="DA765" s="175"/>
      <c r="DB765" s="175"/>
      <c r="DC765" s="175"/>
      <c r="DD765" s="175"/>
      <c r="DE765" s="175"/>
      <c r="DF765" s="175"/>
      <c r="DG765" s="175"/>
      <c r="DH765" s="175"/>
      <c r="DI765" s="579"/>
      <c r="DJ765" s="363"/>
      <c r="DK765" s="118"/>
      <c r="DL765" s="118"/>
      <c r="DM765" s="118"/>
      <c r="DN765" s="118"/>
      <c r="DO765" s="118"/>
      <c r="DP765" s="118"/>
      <c r="DQ765" s="376" t="str">
        <f t="shared" ref="DQ765:DW765" si="1180">IF(ISERROR(DQ764/DP764-1),"NA",DQ764/DP764-1)</f>
        <v>NA</v>
      </c>
      <c r="DR765" s="128" t="str">
        <f t="shared" si="1180"/>
        <v>NA</v>
      </c>
      <c r="DS765" s="128" t="str">
        <f t="shared" si="1180"/>
        <v>NA</v>
      </c>
      <c r="DT765" s="128" t="str">
        <f t="shared" si="1180"/>
        <v>NA</v>
      </c>
      <c r="DU765" s="128" t="str">
        <f t="shared" si="1180"/>
        <v>NA</v>
      </c>
      <c r="DV765" s="128" t="str">
        <f t="shared" si="1180"/>
        <v>NA</v>
      </c>
      <c r="DW765" s="436" t="str">
        <f t="shared" si="1180"/>
        <v>NA</v>
      </c>
      <c r="DX765" s="436">
        <f>DX764/DW764-1</f>
        <v>0.74434782608695649</v>
      </c>
      <c r="DY765" s="436">
        <f>DY764/DX764-1</f>
        <v>0.80275839149218964</v>
      </c>
      <c r="DZ765" s="436"/>
      <c r="EA765" s="436"/>
      <c r="EB765" s="175"/>
      <c r="EC765" s="261"/>
      <c r="ED765" s="261"/>
      <c r="EE765" s="261"/>
      <c r="EF765" s="261"/>
      <c r="EG765" s="175"/>
      <c r="EH765" s="175"/>
      <c r="EI765" s="175"/>
      <c r="EJ765" s="579"/>
      <c r="EK765" s="229"/>
      <c r="EL765" s="229"/>
      <c r="EM765" s="229"/>
      <c r="EN765" s="229"/>
      <c r="EO765" s="229"/>
      <c r="EP765" s="229"/>
      <c r="EQ765" s="229"/>
      <c r="ER765" s="229"/>
      <c r="ES765" s="229"/>
      <c r="ET765" s="229"/>
      <c r="EU765" s="229"/>
      <c r="EV765" s="229"/>
      <c r="EW765" s="229"/>
      <c r="EX765" s="229"/>
      <c r="EY765" s="229"/>
      <c r="EZ765" s="229"/>
      <c r="FA765" s="229"/>
      <c r="FB765" s="229"/>
      <c r="FC765" s="229"/>
      <c r="FD765" s="229"/>
      <c r="FE765" s="229"/>
      <c r="FF765" s="229"/>
      <c r="FG765" s="229"/>
      <c r="FH765" s="229"/>
      <c r="FI765" s="229"/>
      <c r="FJ765" s="229"/>
      <c r="FK765" s="229"/>
      <c r="FL765" s="229"/>
      <c r="FM765" s="229"/>
      <c r="FN765" s="229"/>
      <c r="FO765" s="229"/>
      <c r="FP765" s="229"/>
      <c r="FQ765" s="229"/>
      <c r="FR765" s="229"/>
      <c r="FS765" s="229"/>
      <c r="FT765" s="229"/>
      <c r="FU765" s="229"/>
      <c r="FV765" s="229"/>
      <c r="FW765" s="229"/>
      <c r="FX765" s="229"/>
      <c r="FY765" s="229"/>
      <c r="FZ765" s="229"/>
      <c r="GA765" s="229"/>
      <c r="GB765" s="229"/>
      <c r="GC765" s="229"/>
      <c r="GD765" s="229"/>
      <c r="GE765" s="229"/>
      <c r="GF765" s="229"/>
      <c r="GG765" s="229"/>
      <c r="GH765" s="229"/>
      <c r="GI765" s="229"/>
      <c r="GJ765" s="229"/>
      <c r="GK765" s="229"/>
      <c r="GL765" s="229"/>
      <c r="GM765" s="229"/>
      <c r="GN765" s="229"/>
      <c r="GO765" s="229"/>
      <c r="GP765" s="229"/>
      <c r="GQ765" s="229"/>
      <c r="GR765" s="229"/>
      <c r="GS765" s="229"/>
      <c r="GT765" s="229"/>
      <c r="GU765" s="229"/>
      <c r="GV765" s="229"/>
      <c r="GW765" s="229"/>
      <c r="GX765" s="229"/>
      <c r="GY765" s="229"/>
      <c r="GZ765" s="229"/>
      <c r="HA765" s="229"/>
      <c r="HB765" s="229"/>
      <c r="HC765" s="229"/>
      <c r="HD765" s="229"/>
      <c r="HE765" s="229"/>
      <c r="HF765" s="229"/>
      <c r="HG765" s="229"/>
      <c r="HH765" s="229"/>
      <c r="HI765" s="229"/>
      <c r="HJ765" s="229"/>
      <c r="HK765" s="229"/>
      <c r="HL765" s="229"/>
      <c r="HM765" s="229"/>
      <c r="HN765" s="229"/>
      <c r="HO765" s="229"/>
      <c r="HP765" s="229"/>
      <c r="HQ765" s="229"/>
      <c r="HR765" s="229"/>
      <c r="HS765" s="229"/>
      <c r="HT765" s="229"/>
      <c r="HU765" s="229"/>
      <c r="HV765" s="229"/>
      <c r="HW765" s="229"/>
    </row>
    <row r="766" spans="1:231" s="122" customFormat="1" ht="13.5" hidden="1" customHeight="1" outlineLevel="1">
      <c r="A766" s="194"/>
      <c r="B766"/>
      <c r="C766"/>
      <c r="D766"/>
      <c r="E766"/>
      <c r="F766"/>
      <c r="G766"/>
      <c r="H766" s="194"/>
      <c r="I766" s="1129" t="s">
        <v>75</v>
      </c>
      <c r="J766" s="118"/>
      <c r="K766" s="118"/>
      <c r="L766" s="118"/>
      <c r="M766" s="118"/>
      <c r="N766" s="118"/>
      <c r="O766" s="118"/>
      <c r="P766" s="118"/>
      <c r="Q766" s="118"/>
      <c r="R766" s="118"/>
      <c r="S766" s="118"/>
      <c r="T766" s="118"/>
      <c r="U766" s="118"/>
      <c r="V766" s="118"/>
      <c r="W766" s="118"/>
      <c r="X766" s="118"/>
      <c r="Y766" s="118"/>
      <c r="Z766" s="118"/>
      <c r="AA766" s="118"/>
      <c r="AB766" s="118"/>
      <c r="AC766" s="118"/>
      <c r="AD766" s="118"/>
      <c r="AE766" s="118"/>
      <c r="AF766" s="118"/>
      <c r="AG766" s="118"/>
      <c r="AH766" s="118"/>
      <c r="AI766" s="118"/>
      <c r="AJ766" s="118"/>
      <c r="AK766" s="118"/>
      <c r="AL766" s="118"/>
      <c r="AM766" s="118"/>
      <c r="AN766" s="118"/>
      <c r="AO766" s="118"/>
      <c r="AP766" s="118"/>
      <c r="AQ766" s="118"/>
      <c r="AR766" s="118"/>
      <c r="AS766" s="118"/>
      <c r="AT766" s="387"/>
      <c r="AU766" s="118"/>
      <c r="AV766" s="118"/>
      <c r="AW766" s="365"/>
      <c r="AX766" s="387"/>
      <c r="AY766" s="118"/>
      <c r="AZ766" s="118"/>
      <c r="BA766" s="365"/>
      <c r="BB766" s="387"/>
      <c r="BC766" s="118"/>
      <c r="BD766" s="118"/>
      <c r="BE766" s="365"/>
      <c r="BF766" s="387"/>
      <c r="BG766" s="118"/>
      <c r="BH766" s="118"/>
      <c r="BI766" s="365"/>
      <c r="BJ766" s="387"/>
      <c r="BK766" s="118"/>
      <c r="BL766" s="118"/>
      <c r="BM766" s="365"/>
      <c r="BN766" s="387"/>
      <c r="BO766" s="176"/>
      <c r="BP766" s="176"/>
      <c r="BQ766" s="365"/>
      <c r="BR766" s="645"/>
      <c r="BS766" s="857">
        <v>0.45</v>
      </c>
      <c r="BT766" s="857">
        <v>0.45</v>
      </c>
      <c r="BU766" s="858">
        <v>0.45</v>
      </c>
      <c r="BV766" s="859">
        <v>0.35</v>
      </c>
      <c r="BW766" s="857">
        <v>0.35</v>
      </c>
      <c r="BX766" s="857">
        <v>0.35</v>
      </c>
      <c r="BY766" s="858">
        <v>0.35</v>
      </c>
      <c r="BZ766" s="857">
        <v>0.35</v>
      </c>
      <c r="CA766" s="857">
        <v>0.35</v>
      </c>
      <c r="CB766" s="857">
        <v>0.35</v>
      </c>
      <c r="CC766" s="858">
        <v>0.35</v>
      </c>
      <c r="CD766" s="176"/>
      <c r="CE766" s="176"/>
      <c r="CF766" s="176"/>
      <c r="CG766" s="581"/>
      <c r="CH766" s="176"/>
      <c r="CI766" s="176"/>
      <c r="CJ766" s="176"/>
      <c r="CK766" s="176"/>
      <c r="CL766" s="176"/>
      <c r="CM766" s="176"/>
      <c r="CN766" s="176"/>
      <c r="CO766" s="176"/>
      <c r="CP766" s="176"/>
      <c r="CQ766" s="176"/>
      <c r="CR766" s="176"/>
      <c r="CS766" s="176"/>
      <c r="CT766" s="176"/>
      <c r="CU766" s="176"/>
      <c r="CV766" s="176"/>
      <c r="CW766" s="176"/>
      <c r="CX766" s="176"/>
      <c r="CY766" s="176"/>
      <c r="CZ766" s="176"/>
      <c r="DA766" s="176"/>
      <c r="DB766" s="176"/>
      <c r="DC766" s="176"/>
      <c r="DD766" s="176"/>
      <c r="DE766" s="176"/>
      <c r="DF766" s="176"/>
      <c r="DG766" s="176"/>
      <c r="DH766" s="176"/>
      <c r="DI766" s="581"/>
      <c r="DJ766" s="363"/>
      <c r="DK766" s="118"/>
      <c r="DL766" s="118"/>
      <c r="DM766" s="118"/>
      <c r="DN766" s="118"/>
      <c r="DO766" s="118"/>
      <c r="DP766" s="118"/>
      <c r="DQ766" s="387"/>
      <c r="DR766" s="118"/>
      <c r="DS766" s="118"/>
      <c r="DT766" s="118"/>
      <c r="DU766" s="118"/>
      <c r="DV766" s="118"/>
      <c r="DW766" s="118"/>
      <c r="DX766" s="118"/>
      <c r="DY766" s="118"/>
      <c r="DZ766" s="118"/>
      <c r="EA766" s="118"/>
      <c r="EB766" s="176"/>
      <c r="EC766" s="904"/>
      <c r="ED766" s="904"/>
      <c r="EE766" s="904"/>
      <c r="EF766" s="904"/>
      <c r="EG766" s="176"/>
      <c r="EH766" s="176"/>
      <c r="EI766" s="176"/>
      <c r="EJ766" s="581"/>
      <c r="EK766" s="229"/>
      <c r="EL766" s="229"/>
      <c r="EM766" s="229"/>
      <c r="EN766" s="229"/>
      <c r="EO766" s="229"/>
      <c r="EP766" s="229"/>
      <c r="EQ766" s="229"/>
      <c r="ER766" s="229"/>
      <c r="ES766" s="229"/>
      <c r="ET766" s="229"/>
      <c r="EU766" s="229"/>
      <c r="EV766" s="229"/>
      <c r="EW766" s="229"/>
      <c r="EX766" s="229"/>
      <c r="EY766" s="229"/>
      <c r="EZ766" s="229"/>
      <c r="FA766" s="229"/>
      <c r="FB766" s="229"/>
      <c r="FC766" s="229"/>
      <c r="FD766" s="229"/>
      <c r="FE766" s="229"/>
      <c r="FF766" s="229"/>
      <c r="FG766" s="229"/>
      <c r="FH766" s="229"/>
      <c r="FI766" s="229"/>
      <c r="FJ766" s="229"/>
      <c r="FK766" s="229"/>
      <c r="FL766" s="229"/>
      <c r="FM766" s="229"/>
      <c r="FN766" s="229"/>
      <c r="FO766" s="229"/>
      <c r="FP766" s="229"/>
      <c r="FQ766" s="229"/>
      <c r="FR766" s="229"/>
      <c r="FS766" s="229"/>
      <c r="FT766" s="229"/>
      <c r="FU766" s="229"/>
      <c r="FV766" s="229"/>
      <c r="FW766" s="229"/>
      <c r="FX766" s="229"/>
      <c r="FY766" s="229"/>
      <c r="FZ766" s="229"/>
      <c r="GA766" s="229"/>
      <c r="GB766" s="229"/>
      <c r="GC766" s="229"/>
      <c r="GD766" s="229"/>
      <c r="GE766" s="229"/>
      <c r="GF766" s="229"/>
      <c r="GG766" s="229"/>
      <c r="GH766" s="229"/>
      <c r="GI766" s="229"/>
      <c r="GJ766" s="229"/>
      <c r="GK766" s="229"/>
      <c r="GL766" s="229"/>
      <c r="GM766" s="229"/>
      <c r="GN766" s="229"/>
      <c r="GO766" s="229"/>
      <c r="GP766" s="229"/>
      <c r="GQ766" s="229"/>
      <c r="GR766" s="229"/>
      <c r="GS766" s="229"/>
      <c r="GT766" s="229"/>
      <c r="GU766" s="229"/>
      <c r="GV766" s="229"/>
      <c r="GW766" s="229"/>
      <c r="GX766" s="229"/>
      <c r="GY766" s="229"/>
      <c r="GZ766" s="229"/>
      <c r="HA766" s="229"/>
      <c r="HB766" s="229"/>
      <c r="HC766" s="229"/>
      <c r="HD766" s="229"/>
      <c r="HE766" s="229"/>
      <c r="HF766" s="229"/>
      <c r="HG766" s="229"/>
      <c r="HH766" s="229"/>
      <c r="HI766" s="229"/>
      <c r="HJ766" s="229"/>
      <c r="HK766" s="229"/>
      <c r="HL766" s="229"/>
      <c r="HM766" s="229"/>
      <c r="HN766" s="229"/>
      <c r="HO766" s="229"/>
      <c r="HP766" s="229"/>
      <c r="HQ766" s="229"/>
      <c r="HR766" s="229"/>
      <c r="HS766" s="229"/>
      <c r="HT766" s="229"/>
      <c r="HU766" s="229"/>
      <c r="HV766" s="229"/>
      <c r="HW766" s="229"/>
    </row>
    <row r="767" spans="1:231" s="122" customFormat="1" ht="13.5" hidden="1" customHeight="1" outlineLevel="1">
      <c r="A767" s="194"/>
      <c r="B767"/>
      <c r="C767"/>
      <c r="D767"/>
      <c r="E767"/>
      <c r="F767"/>
      <c r="G767"/>
      <c r="H767" s="194"/>
      <c r="I767" s="1129" t="s">
        <v>76</v>
      </c>
      <c r="J767" s="118"/>
      <c r="K767" s="118"/>
      <c r="L767" s="118"/>
      <c r="M767" s="118"/>
      <c r="N767" s="118"/>
      <c r="O767" s="118"/>
      <c r="P767" s="118"/>
      <c r="Q767" s="118"/>
      <c r="R767" s="118"/>
      <c r="S767" s="118"/>
      <c r="T767" s="118"/>
      <c r="U767" s="118"/>
      <c r="V767" s="118"/>
      <c r="W767" s="118"/>
      <c r="X767" s="118"/>
      <c r="Y767" s="118"/>
      <c r="Z767" s="118"/>
      <c r="AA767" s="118"/>
      <c r="AB767" s="118"/>
      <c r="AC767" s="118"/>
      <c r="AD767" s="118"/>
      <c r="AE767" s="118"/>
      <c r="AF767" s="118"/>
      <c r="AG767" s="118"/>
      <c r="AH767" s="118"/>
      <c r="AI767" s="118"/>
      <c r="AJ767" s="118"/>
      <c r="AK767" s="118"/>
      <c r="AL767" s="118"/>
      <c r="AM767" s="118"/>
      <c r="AN767" s="118"/>
      <c r="AO767" s="118"/>
      <c r="AP767" s="118"/>
      <c r="AQ767" s="118"/>
      <c r="AR767" s="118"/>
      <c r="AS767" s="118"/>
      <c r="AT767" s="387"/>
      <c r="AU767" s="118"/>
      <c r="AV767" s="118"/>
      <c r="AW767" s="365"/>
      <c r="AX767" s="387"/>
      <c r="AY767" s="118"/>
      <c r="AZ767" s="118"/>
      <c r="BA767" s="365"/>
      <c r="BB767" s="387"/>
      <c r="BC767" s="118"/>
      <c r="BD767" s="118"/>
      <c r="BE767" s="365"/>
      <c r="BF767" s="387"/>
      <c r="BG767" s="118"/>
      <c r="BH767" s="118"/>
      <c r="BI767" s="365"/>
      <c r="BJ767" s="387"/>
      <c r="BK767" s="118"/>
      <c r="BL767" s="118"/>
      <c r="BM767" s="365"/>
      <c r="BN767" s="387"/>
      <c r="BO767" s="113"/>
      <c r="BP767" s="113"/>
      <c r="BQ767" s="365"/>
      <c r="BR767" s="386"/>
      <c r="BS767" s="860">
        <f t="shared" ref="BS767:BZ767" si="1181">BS766+BS768</f>
        <v>0.5</v>
      </c>
      <c r="BT767" s="860">
        <f t="shared" si="1181"/>
        <v>0.5</v>
      </c>
      <c r="BU767" s="861">
        <f t="shared" si="1181"/>
        <v>0.5</v>
      </c>
      <c r="BV767" s="862">
        <f t="shared" si="1181"/>
        <v>0.39999999999999997</v>
      </c>
      <c r="BW767" s="860">
        <f t="shared" si="1181"/>
        <v>0.39999999999999997</v>
      </c>
      <c r="BX767" s="860">
        <f t="shared" si="1181"/>
        <v>0.39999999999999997</v>
      </c>
      <c r="BY767" s="861">
        <f t="shared" si="1181"/>
        <v>0.39999999999999997</v>
      </c>
      <c r="BZ767" s="860">
        <f t="shared" si="1181"/>
        <v>0.39999999999999997</v>
      </c>
      <c r="CA767" s="860">
        <f>CA766+CA768</f>
        <v>0.39999999999999997</v>
      </c>
      <c r="CB767" s="860">
        <f>CB766+CB768</f>
        <v>0.39999999999999997</v>
      </c>
      <c r="CC767" s="861">
        <f>CC766+CC768</f>
        <v>0.39999999999999997</v>
      </c>
      <c r="CD767" s="113"/>
      <c r="CE767" s="113"/>
      <c r="CF767" s="113"/>
      <c r="CG767" s="363"/>
      <c r="CH767" s="113"/>
      <c r="CI767" s="113"/>
      <c r="CJ767" s="113"/>
      <c r="CK767" s="113"/>
      <c r="CL767" s="113"/>
      <c r="CM767" s="113"/>
      <c r="CN767" s="113"/>
      <c r="CO767" s="113"/>
      <c r="CP767" s="113"/>
      <c r="CQ767" s="113"/>
      <c r="CR767" s="113"/>
      <c r="CS767" s="113"/>
      <c r="CT767" s="113"/>
      <c r="CU767" s="113"/>
      <c r="CV767" s="113"/>
      <c r="CW767" s="113"/>
      <c r="CX767" s="113"/>
      <c r="CY767" s="113"/>
      <c r="CZ767" s="113"/>
      <c r="DA767" s="113"/>
      <c r="DB767" s="113"/>
      <c r="DC767" s="113"/>
      <c r="DD767" s="113"/>
      <c r="DE767" s="113"/>
      <c r="DF767" s="113"/>
      <c r="DG767" s="113"/>
      <c r="DH767" s="113"/>
      <c r="DI767" s="363"/>
      <c r="DJ767" s="363"/>
      <c r="DK767" s="118"/>
      <c r="DL767" s="118"/>
      <c r="DM767" s="118"/>
      <c r="DN767" s="118"/>
      <c r="DO767" s="118"/>
      <c r="DP767" s="118"/>
      <c r="DQ767" s="387"/>
      <c r="DR767" s="118"/>
      <c r="DS767" s="118"/>
      <c r="DT767" s="118"/>
      <c r="DU767" s="118"/>
      <c r="DV767" s="118"/>
      <c r="DW767" s="118"/>
      <c r="DX767" s="118"/>
      <c r="DY767" s="118"/>
      <c r="DZ767" s="118"/>
      <c r="EA767" s="118"/>
      <c r="EB767" s="113"/>
      <c r="EC767" s="113"/>
      <c r="ED767" s="113"/>
      <c r="EE767" s="113"/>
      <c r="EF767" s="113"/>
      <c r="EG767" s="113"/>
      <c r="EH767" s="113"/>
      <c r="EI767" s="113"/>
      <c r="EJ767" s="363"/>
      <c r="EK767" s="229"/>
      <c r="EL767" s="229"/>
      <c r="EM767" s="229"/>
      <c r="EN767" s="229"/>
      <c r="EO767" s="229"/>
      <c r="EP767" s="229"/>
      <c r="EQ767" s="229"/>
      <c r="ER767" s="229"/>
      <c r="ES767" s="229"/>
      <c r="ET767" s="229"/>
      <c r="EU767" s="229"/>
      <c r="EV767" s="229"/>
      <c r="EW767" s="229"/>
      <c r="EX767" s="229"/>
      <c r="EY767" s="229"/>
      <c r="EZ767" s="229"/>
      <c r="FA767" s="229"/>
      <c r="FB767" s="229"/>
      <c r="FC767" s="229"/>
      <c r="FD767" s="229"/>
      <c r="FE767" s="229"/>
      <c r="FF767" s="229"/>
      <c r="FG767" s="229"/>
      <c r="FH767" s="229"/>
      <c r="FI767" s="229"/>
      <c r="FJ767" s="229"/>
      <c r="FK767" s="229"/>
      <c r="FL767" s="229"/>
      <c r="FM767" s="229"/>
      <c r="FN767" s="229"/>
      <c r="FO767" s="229"/>
      <c r="FP767" s="229"/>
      <c r="FQ767" s="229"/>
      <c r="FR767" s="229"/>
      <c r="FS767" s="229"/>
      <c r="FT767" s="229"/>
      <c r="FU767" s="229"/>
      <c r="FV767" s="229"/>
      <c r="FW767" s="229"/>
      <c r="FX767" s="229"/>
      <c r="FY767" s="229"/>
      <c r="FZ767" s="229"/>
      <c r="GA767" s="229"/>
      <c r="GB767" s="229"/>
      <c r="GC767" s="229"/>
      <c r="GD767" s="229"/>
      <c r="GE767" s="229"/>
      <c r="GF767" s="229"/>
      <c r="GG767" s="229"/>
      <c r="GH767" s="229"/>
      <c r="GI767" s="229"/>
      <c r="GJ767" s="229"/>
      <c r="GK767" s="229"/>
      <c r="GL767" s="229"/>
      <c r="GM767" s="229"/>
      <c r="GN767" s="229"/>
      <c r="GO767" s="229"/>
      <c r="GP767" s="229"/>
      <c r="GQ767" s="229"/>
      <c r="GR767" s="229"/>
      <c r="GS767" s="229"/>
      <c r="GT767" s="229"/>
      <c r="GU767" s="229"/>
      <c r="GV767" s="229"/>
      <c r="GW767" s="229"/>
      <c r="GX767" s="229"/>
      <c r="GY767" s="229"/>
      <c r="GZ767" s="229"/>
      <c r="HA767" s="229"/>
      <c r="HB767" s="229"/>
      <c r="HC767" s="229"/>
      <c r="HD767" s="229"/>
      <c r="HE767" s="229"/>
      <c r="HF767" s="229"/>
      <c r="HG767" s="229"/>
      <c r="HH767" s="229"/>
      <c r="HI767" s="229"/>
      <c r="HJ767" s="229"/>
      <c r="HK767" s="229"/>
      <c r="HL767" s="229"/>
      <c r="HM767" s="229"/>
      <c r="HN767" s="229"/>
      <c r="HO767" s="229"/>
      <c r="HP767" s="229"/>
      <c r="HQ767" s="229"/>
      <c r="HR767" s="229"/>
      <c r="HS767" s="229"/>
      <c r="HT767" s="229"/>
      <c r="HU767" s="229"/>
      <c r="HV767" s="229"/>
      <c r="HW767" s="229"/>
    </row>
    <row r="768" spans="1:231" s="114" customFormat="1" ht="13.5" hidden="1" customHeight="1" outlineLevel="1">
      <c r="A768" s="194"/>
      <c r="B768"/>
      <c r="C768"/>
      <c r="D768"/>
      <c r="E768"/>
      <c r="F768"/>
      <c r="G768"/>
      <c r="H768" s="194"/>
      <c r="I768" s="1119" t="s">
        <v>137</v>
      </c>
      <c r="J768" s="118"/>
      <c r="K768" s="118"/>
      <c r="L768" s="118"/>
      <c r="M768" s="118"/>
      <c r="N768" s="118"/>
      <c r="O768" s="118"/>
      <c r="P768" s="118"/>
      <c r="Q768" s="118"/>
      <c r="R768" s="118"/>
      <c r="S768" s="118"/>
      <c r="T768" s="118"/>
      <c r="U768" s="118"/>
      <c r="V768" s="118"/>
      <c r="W768" s="118"/>
      <c r="X768" s="118"/>
      <c r="Y768" s="118"/>
      <c r="Z768" s="118"/>
      <c r="AA768" s="118"/>
      <c r="AB768" s="118"/>
      <c r="AC768" s="118"/>
      <c r="AD768" s="118"/>
      <c r="AE768" s="118"/>
      <c r="AF768" s="118"/>
      <c r="AG768" s="118"/>
      <c r="AH768" s="118"/>
      <c r="AI768" s="118"/>
      <c r="AJ768" s="118"/>
      <c r="AK768" s="118"/>
      <c r="AL768" s="118"/>
      <c r="AM768" s="118"/>
      <c r="AN768" s="118"/>
      <c r="AO768" s="118"/>
      <c r="AP768" s="118"/>
      <c r="AQ768" s="118"/>
      <c r="AR768" s="118"/>
      <c r="AS768" s="118"/>
      <c r="AT768" s="387"/>
      <c r="AU768" s="118"/>
      <c r="AV768" s="118"/>
      <c r="AW768" s="365"/>
      <c r="AX768" s="387"/>
      <c r="AY768" s="118"/>
      <c r="AZ768" s="118"/>
      <c r="BA768" s="365"/>
      <c r="BB768" s="387"/>
      <c r="BC768" s="118"/>
      <c r="BD768" s="118"/>
      <c r="BE768" s="365"/>
      <c r="BF768" s="387"/>
      <c r="BG768" s="118"/>
      <c r="BH768" s="118"/>
      <c r="BI768" s="365"/>
      <c r="BJ768" s="387"/>
      <c r="BK768" s="118"/>
      <c r="BL768" s="118"/>
      <c r="BM768" s="365"/>
      <c r="BN768" s="387"/>
      <c r="BO768" s="176"/>
      <c r="BP768" s="176"/>
      <c r="BQ768" s="365"/>
      <c r="BR768" s="645"/>
      <c r="BS768" s="857">
        <v>0.05</v>
      </c>
      <c r="BT768" s="857">
        <v>0.05</v>
      </c>
      <c r="BU768" s="858">
        <v>0.05</v>
      </c>
      <c r="BV768" s="859">
        <v>0.05</v>
      </c>
      <c r="BW768" s="857">
        <v>0.05</v>
      </c>
      <c r="BX768" s="857">
        <v>0.05</v>
      </c>
      <c r="BY768" s="858">
        <v>0.05</v>
      </c>
      <c r="BZ768" s="857">
        <v>0.05</v>
      </c>
      <c r="CA768" s="857">
        <v>0.05</v>
      </c>
      <c r="CB768" s="857">
        <v>0.05</v>
      </c>
      <c r="CC768" s="858">
        <v>0.05</v>
      </c>
      <c r="CD768" s="176"/>
      <c r="CE768" s="176"/>
      <c r="CF768" s="176"/>
      <c r="CG768" s="581"/>
      <c r="CH768" s="176"/>
      <c r="CI768" s="176"/>
      <c r="CJ768" s="176"/>
      <c r="CK768" s="176"/>
      <c r="CL768" s="176"/>
      <c r="CM768" s="176"/>
      <c r="CN768" s="176"/>
      <c r="CO768" s="176"/>
      <c r="CP768" s="176"/>
      <c r="CQ768" s="176"/>
      <c r="CR768" s="176"/>
      <c r="CS768" s="176"/>
      <c r="CT768" s="176"/>
      <c r="CU768" s="176"/>
      <c r="CV768" s="176"/>
      <c r="CW768" s="176"/>
      <c r="CX768" s="176"/>
      <c r="CY768" s="176"/>
      <c r="CZ768" s="176"/>
      <c r="DA768" s="176"/>
      <c r="DB768" s="176"/>
      <c r="DC768" s="176"/>
      <c r="DD768" s="176"/>
      <c r="DE768" s="176"/>
      <c r="DF768" s="176"/>
      <c r="DG768" s="176"/>
      <c r="DH768" s="176"/>
      <c r="DI768" s="581"/>
      <c r="DJ768" s="363"/>
      <c r="DK768" s="118"/>
      <c r="DL768" s="118"/>
      <c r="DM768" s="118"/>
      <c r="DN768" s="118"/>
      <c r="DO768" s="118"/>
      <c r="DP768" s="118"/>
      <c r="DQ768" s="387"/>
      <c r="DR768" s="118"/>
      <c r="DS768" s="118"/>
      <c r="DT768" s="118"/>
      <c r="DU768" s="118"/>
      <c r="DV768" s="118"/>
      <c r="DW768" s="118"/>
      <c r="DX768" s="118"/>
      <c r="DY768" s="118"/>
      <c r="DZ768" s="118"/>
      <c r="EA768" s="118"/>
      <c r="EB768" s="176"/>
      <c r="EC768" s="176"/>
      <c r="ED768" s="176"/>
      <c r="EE768" s="176"/>
      <c r="EF768" s="176"/>
      <c r="EG768" s="176"/>
      <c r="EH768" s="176"/>
      <c r="EI768" s="176"/>
      <c r="EJ768" s="581"/>
      <c r="EK768" s="115"/>
      <c r="EL768" s="115"/>
      <c r="EM768" s="115"/>
      <c r="EN768" s="115"/>
      <c r="EO768" s="115"/>
      <c r="EP768" s="115"/>
      <c r="EQ768" s="115"/>
      <c r="ER768" s="115"/>
      <c r="ES768" s="115"/>
      <c r="ET768" s="115"/>
      <c r="EU768" s="115"/>
      <c r="EV768" s="115"/>
      <c r="EW768" s="115"/>
      <c r="EX768" s="115"/>
      <c r="EY768" s="115"/>
      <c r="EZ768" s="115"/>
      <c r="FA768" s="115"/>
      <c r="FB768" s="115"/>
      <c r="FC768" s="115"/>
      <c r="FD768" s="115"/>
      <c r="FE768" s="115"/>
      <c r="FF768" s="115"/>
      <c r="FG768" s="115"/>
      <c r="FH768" s="115"/>
      <c r="FI768" s="115"/>
      <c r="FJ768" s="115"/>
      <c r="FK768" s="115"/>
      <c r="FL768" s="115"/>
      <c r="FM768" s="115"/>
      <c r="FN768" s="115"/>
      <c r="FO768" s="115"/>
      <c r="FP768" s="115"/>
      <c r="FQ768" s="115"/>
      <c r="FR768" s="115"/>
      <c r="FS768" s="115"/>
      <c r="FT768" s="115"/>
      <c r="FU768" s="115"/>
      <c r="FV768" s="115"/>
      <c r="FW768" s="115"/>
      <c r="FX768" s="115"/>
      <c r="FY768" s="115"/>
      <c r="FZ768" s="115"/>
      <c r="GA768" s="115"/>
      <c r="GB768" s="115"/>
      <c r="GC768" s="115"/>
      <c r="GD768" s="115"/>
      <c r="GE768" s="115"/>
      <c r="GF768" s="115"/>
      <c r="GG768" s="115"/>
      <c r="GH768" s="115"/>
      <c r="GI768" s="115"/>
      <c r="GJ768" s="115"/>
      <c r="GK768" s="115"/>
      <c r="GL768" s="115"/>
      <c r="GM768" s="115"/>
      <c r="GN768" s="115"/>
      <c r="GO768" s="115"/>
      <c r="GP768" s="115"/>
      <c r="GQ768" s="115"/>
      <c r="GR768" s="115"/>
      <c r="GS768" s="115"/>
      <c r="GT768" s="115"/>
      <c r="GU768" s="115"/>
      <c r="GV768" s="115"/>
      <c r="GW768" s="115"/>
      <c r="GX768" s="115"/>
      <c r="GY768" s="115"/>
      <c r="GZ768" s="115"/>
      <c r="HA768" s="115"/>
      <c r="HB768" s="115"/>
      <c r="HC768" s="115"/>
      <c r="HD768" s="115"/>
      <c r="HE768" s="115"/>
      <c r="HF768" s="115"/>
      <c r="HG768" s="115"/>
      <c r="HH768" s="115"/>
      <c r="HI768" s="115"/>
      <c r="HJ768" s="115"/>
      <c r="HK768" s="115"/>
      <c r="HL768" s="115"/>
      <c r="HM768" s="115"/>
      <c r="HN768" s="115"/>
      <c r="HO768" s="115"/>
      <c r="HP768" s="115"/>
      <c r="HQ768" s="115"/>
      <c r="HR768" s="115"/>
      <c r="HS768" s="115"/>
      <c r="HT768" s="115"/>
      <c r="HU768" s="115"/>
      <c r="HV768" s="115"/>
      <c r="HW768" s="115"/>
    </row>
    <row r="769" spans="1:231" s="122" customFormat="1" ht="13.5" hidden="1" customHeight="1" outlineLevel="1">
      <c r="A769" s="194"/>
      <c r="B769"/>
      <c r="C769"/>
      <c r="D769"/>
      <c r="E769"/>
      <c r="F769"/>
      <c r="G769"/>
      <c r="H769" s="194"/>
      <c r="I769" s="1129" t="s">
        <v>77</v>
      </c>
      <c r="J769" s="118"/>
      <c r="K769" s="118"/>
      <c r="L769" s="118"/>
      <c r="M769" s="118"/>
      <c r="N769" s="118"/>
      <c r="O769" s="118"/>
      <c r="P769" s="118"/>
      <c r="Q769" s="118"/>
      <c r="R769" s="118"/>
      <c r="S769" s="118"/>
      <c r="T769" s="118"/>
      <c r="U769" s="118"/>
      <c r="V769" s="118"/>
      <c r="W769" s="118"/>
      <c r="X769" s="118"/>
      <c r="Y769" s="118"/>
      <c r="Z769" s="118"/>
      <c r="AA769" s="118"/>
      <c r="AB769" s="118"/>
      <c r="AC769" s="118"/>
      <c r="AD769" s="118"/>
      <c r="AE769" s="118"/>
      <c r="AF769" s="118"/>
      <c r="AG769" s="118"/>
      <c r="AH769" s="118"/>
      <c r="AI769" s="118"/>
      <c r="AJ769" s="118"/>
      <c r="AK769" s="118"/>
      <c r="AL769" s="118"/>
      <c r="AM769" s="118"/>
      <c r="AN769" s="118"/>
      <c r="AO769" s="118"/>
      <c r="AP769" s="118"/>
      <c r="AQ769" s="118"/>
      <c r="AR769" s="118"/>
      <c r="AS769" s="118"/>
      <c r="AT769" s="387"/>
      <c r="AU769" s="118"/>
      <c r="AV769" s="118"/>
      <c r="AW769" s="365"/>
      <c r="AX769" s="387"/>
      <c r="AY769" s="118"/>
      <c r="AZ769" s="118"/>
      <c r="BA769" s="365"/>
      <c r="BB769" s="387"/>
      <c r="BC769" s="118"/>
      <c r="BD769" s="118"/>
      <c r="BE769" s="365"/>
      <c r="BF769" s="387"/>
      <c r="BG769" s="118"/>
      <c r="BH769" s="118"/>
      <c r="BI769" s="365"/>
      <c r="BJ769" s="387"/>
      <c r="BK769" s="118"/>
      <c r="BL769" s="118"/>
      <c r="BM769" s="365"/>
      <c r="BN769" s="387"/>
      <c r="BO769" s="113"/>
      <c r="BP769" s="113"/>
      <c r="BQ769" s="365"/>
      <c r="BR769" s="386"/>
      <c r="BS769" s="860">
        <f t="shared" ref="BS769:BZ769" si="1182">BS766+BS770</f>
        <v>0.4</v>
      </c>
      <c r="BT769" s="860">
        <f t="shared" si="1182"/>
        <v>0.4</v>
      </c>
      <c r="BU769" s="861">
        <f t="shared" si="1182"/>
        <v>0.4</v>
      </c>
      <c r="BV769" s="862">
        <f t="shared" si="1182"/>
        <v>0.3</v>
      </c>
      <c r="BW769" s="860">
        <f t="shared" si="1182"/>
        <v>0.3</v>
      </c>
      <c r="BX769" s="860">
        <f t="shared" si="1182"/>
        <v>0.3</v>
      </c>
      <c r="BY769" s="861">
        <f t="shared" si="1182"/>
        <v>0.3</v>
      </c>
      <c r="BZ769" s="860">
        <f t="shared" si="1182"/>
        <v>0.3</v>
      </c>
      <c r="CA769" s="860">
        <f>CA766+CA770</f>
        <v>0.3</v>
      </c>
      <c r="CB769" s="860">
        <f>CB766+CB770</f>
        <v>0.3</v>
      </c>
      <c r="CC769" s="861">
        <f>CC766+CC770</f>
        <v>0.3</v>
      </c>
      <c r="CD769" s="113"/>
      <c r="CE769" s="113"/>
      <c r="CF769" s="113"/>
      <c r="CG769" s="363"/>
      <c r="CH769" s="113"/>
      <c r="CI769" s="113"/>
      <c r="CJ769" s="113"/>
      <c r="CK769" s="113"/>
      <c r="CL769" s="113"/>
      <c r="CM769" s="113"/>
      <c r="CN769" s="113"/>
      <c r="CO769" s="113"/>
      <c r="CP769" s="113"/>
      <c r="CQ769" s="113"/>
      <c r="CR769" s="113"/>
      <c r="CS769" s="113"/>
      <c r="CT769" s="113"/>
      <c r="CU769" s="113"/>
      <c r="CV769" s="113"/>
      <c r="CW769" s="113"/>
      <c r="CX769" s="113"/>
      <c r="CY769" s="113"/>
      <c r="CZ769" s="113"/>
      <c r="DA769" s="113"/>
      <c r="DB769" s="113"/>
      <c r="DC769" s="113"/>
      <c r="DD769" s="113"/>
      <c r="DE769" s="113"/>
      <c r="DF769" s="113"/>
      <c r="DG769" s="113"/>
      <c r="DH769" s="113"/>
      <c r="DI769" s="363"/>
      <c r="DJ769" s="363"/>
      <c r="DK769" s="118"/>
      <c r="DL769" s="118"/>
      <c r="DM769" s="118"/>
      <c r="DN769" s="118"/>
      <c r="DO769" s="118"/>
      <c r="DP769" s="118"/>
      <c r="DQ769" s="387"/>
      <c r="DR769" s="118"/>
      <c r="DS769" s="118"/>
      <c r="DT769" s="118"/>
      <c r="DU769" s="118"/>
      <c r="DV769" s="118"/>
      <c r="DW769" s="118"/>
      <c r="DX769" s="118"/>
      <c r="DY769" s="118"/>
      <c r="DZ769" s="118"/>
      <c r="EA769" s="118"/>
      <c r="EB769" s="113"/>
      <c r="EC769" s="113"/>
      <c r="ED769" s="113"/>
      <c r="EE769" s="113"/>
      <c r="EF769" s="113"/>
      <c r="EG769" s="113"/>
      <c r="EH769" s="113"/>
      <c r="EI769" s="113"/>
      <c r="EJ769" s="363"/>
      <c r="EK769" s="229"/>
      <c r="EL769" s="229"/>
      <c r="EM769" s="229"/>
      <c r="EN769" s="229"/>
      <c r="EO769" s="229"/>
      <c r="EP769" s="229"/>
      <c r="EQ769" s="229"/>
      <c r="ER769" s="229"/>
      <c r="ES769" s="229"/>
      <c r="ET769" s="229"/>
      <c r="EU769" s="229"/>
      <c r="EV769" s="229"/>
      <c r="EW769" s="229"/>
      <c r="EX769" s="229"/>
      <c r="EY769" s="229"/>
      <c r="EZ769" s="229"/>
      <c r="FA769" s="229"/>
      <c r="FB769" s="229"/>
      <c r="FC769" s="229"/>
      <c r="FD769" s="229"/>
      <c r="FE769" s="229"/>
      <c r="FF769" s="229"/>
      <c r="FG769" s="229"/>
      <c r="FH769" s="229"/>
      <c r="FI769" s="229"/>
      <c r="FJ769" s="229"/>
      <c r="FK769" s="229"/>
      <c r="FL769" s="229"/>
      <c r="FM769" s="229"/>
      <c r="FN769" s="229"/>
      <c r="FO769" s="229"/>
      <c r="FP769" s="229"/>
      <c r="FQ769" s="229"/>
      <c r="FR769" s="229"/>
      <c r="FS769" s="229"/>
      <c r="FT769" s="229"/>
      <c r="FU769" s="229"/>
      <c r="FV769" s="229"/>
      <c r="FW769" s="229"/>
      <c r="FX769" s="229"/>
      <c r="FY769" s="229"/>
      <c r="FZ769" s="229"/>
      <c r="GA769" s="229"/>
      <c r="GB769" s="229"/>
      <c r="GC769" s="229"/>
      <c r="GD769" s="229"/>
      <c r="GE769" s="229"/>
      <c r="GF769" s="229"/>
      <c r="GG769" s="229"/>
      <c r="GH769" s="229"/>
      <c r="GI769" s="229"/>
      <c r="GJ769" s="229"/>
      <c r="GK769" s="229"/>
      <c r="GL769" s="229"/>
      <c r="GM769" s="229"/>
      <c r="GN769" s="229"/>
      <c r="GO769" s="229"/>
      <c r="GP769" s="229"/>
      <c r="GQ769" s="229"/>
      <c r="GR769" s="229"/>
      <c r="GS769" s="229"/>
      <c r="GT769" s="229"/>
      <c r="GU769" s="229"/>
      <c r="GV769" s="229"/>
      <c r="GW769" s="229"/>
      <c r="GX769" s="229"/>
      <c r="GY769" s="229"/>
      <c r="GZ769" s="229"/>
      <c r="HA769" s="229"/>
      <c r="HB769" s="229"/>
      <c r="HC769" s="229"/>
      <c r="HD769" s="229"/>
      <c r="HE769" s="229"/>
      <c r="HF769" s="229"/>
      <c r="HG769" s="229"/>
      <c r="HH769" s="229"/>
      <c r="HI769" s="229"/>
      <c r="HJ769" s="229"/>
      <c r="HK769" s="229"/>
      <c r="HL769" s="229"/>
      <c r="HM769" s="229"/>
      <c r="HN769" s="229"/>
      <c r="HO769" s="229"/>
      <c r="HP769" s="229"/>
      <c r="HQ769" s="229"/>
      <c r="HR769" s="229"/>
      <c r="HS769" s="229"/>
      <c r="HT769" s="229"/>
      <c r="HU769" s="229"/>
      <c r="HV769" s="229"/>
      <c r="HW769" s="229"/>
    </row>
    <row r="770" spans="1:231" s="122" customFormat="1" ht="13.5" hidden="1" customHeight="1" outlineLevel="1">
      <c r="A770" s="194"/>
      <c r="B770"/>
      <c r="C770"/>
      <c r="D770"/>
      <c r="E770"/>
      <c r="F770"/>
      <c r="G770"/>
      <c r="H770" s="194"/>
      <c r="I770" s="1119" t="s">
        <v>137</v>
      </c>
      <c r="J770" s="118"/>
      <c r="K770" s="118"/>
      <c r="L770" s="118"/>
      <c r="M770" s="118"/>
      <c r="N770" s="118"/>
      <c r="O770" s="118"/>
      <c r="P770" s="118"/>
      <c r="Q770" s="118"/>
      <c r="R770" s="118"/>
      <c r="S770" s="118"/>
      <c r="T770" s="118"/>
      <c r="U770" s="118"/>
      <c r="V770" s="118"/>
      <c r="W770" s="118"/>
      <c r="X770" s="118"/>
      <c r="Y770" s="118"/>
      <c r="Z770" s="118"/>
      <c r="AA770" s="118"/>
      <c r="AB770" s="118"/>
      <c r="AC770" s="118"/>
      <c r="AD770" s="118"/>
      <c r="AE770" s="118"/>
      <c r="AF770" s="118"/>
      <c r="AG770" s="118"/>
      <c r="AH770" s="118"/>
      <c r="AI770" s="118"/>
      <c r="AJ770" s="118"/>
      <c r="AK770" s="118"/>
      <c r="AL770" s="118"/>
      <c r="AM770" s="118"/>
      <c r="AN770" s="118"/>
      <c r="AO770" s="118"/>
      <c r="AP770" s="118"/>
      <c r="AQ770" s="118"/>
      <c r="AR770" s="118"/>
      <c r="AS770" s="118"/>
      <c r="AT770" s="387"/>
      <c r="AU770" s="118"/>
      <c r="AV770" s="118"/>
      <c r="AW770" s="365"/>
      <c r="AX770" s="387"/>
      <c r="AY770" s="118"/>
      <c r="AZ770" s="118"/>
      <c r="BA770" s="365"/>
      <c r="BB770" s="387"/>
      <c r="BC770" s="118"/>
      <c r="BD770" s="118"/>
      <c r="BE770" s="365"/>
      <c r="BF770" s="387"/>
      <c r="BG770" s="118"/>
      <c r="BH770" s="118"/>
      <c r="BI770" s="365"/>
      <c r="BJ770" s="387"/>
      <c r="BK770" s="118"/>
      <c r="BL770" s="118"/>
      <c r="BM770" s="365"/>
      <c r="BN770" s="387"/>
      <c r="BO770" s="178"/>
      <c r="BP770" s="178"/>
      <c r="BQ770" s="365"/>
      <c r="BR770" s="646"/>
      <c r="BS770" s="863">
        <v>-0.05</v>
      </c>
      <c r="BT770" s="863">
        <v>-0.05</v>
      </c>
      <c r="BU770" s="864">
        <v>-0.05</v>
      </c>
      <c r="BV770" s="865">
        <v>-0.05</v>
      </c>
      <c r="BW770" s="863">
        <v>-0.05</v>
      </c>
      <c r="BX770" s="863">
        <v>-0.05</v>
      </c>
      <c r="BY770" s="864">
        <v>-0.05</v>
      </c>
      <c r="BZ770" s="863">
        <v>-0.05</v>
      </c>
      <c r="CA770" s="863">
        <v>-0.05</v>
      </c>
      <c r="CB770" s="863">
        <v>-0.05</v>
      </c>
      <c r="CC770" s="864">
        <v>-0.05</v>
      </c>
      <c r="CD770" s="178"/>
      <c r="CE770" s="178"/>
      <c r="CF770" s="178"/>
      <c r="CG770" s="583"/>
      <c r="CH770" s="178"/>
      <c r="CI770" s="178"/>
      <c r="CJ770" s="178"/>
      <c r="CK770" s="178"/>
      <c r="CL770" s="178"/>
      <c r="CM770" s="178"/>
      <c r="CN770" s="178"/>
      <c r="CO770" s="178"/>
      <c r="CP770" s="178"/>
      <c r="CQ770" s="178"/>
      <c r="CR770" s="178"/>
      <c r="CS770" s="178"/>
      <c r="CT770" s="178"/>
      <c r="CU770" s="178"/>
      <c r="CV770" s="178"/>
      <c r="CW770" s="178"/>
      <c r="CX770" s="178"/>
      <c r="CY770" s="178"/>
      <c r="CZ770" s="178"/>
      <c r="DA770" s="178"/>
      <c r="DB770" s="178"/>
      <c r="DC770" s="178"/>
      <c r="DD770" s="178"/>
      <c r="DE770" s="178"/>
      <c r="DF770" s="178"/>
      <c r="DG770" s="178"/>
      <c r="DH770" s="178"/>
      <c r="DI770" s="583"/>
      <c r="DJ770" s="363"/>
      <c r="DK770" s="118"/>
      <c r="DL770" s="118"/>
      <c r="DM770" s="118"/>
      <c r="DN770" s="118"/>
      <c r="DO770" s="118"/>
      <c r="DP770" s="118"/>
      <c r="DQ770" s="387"/>
      <c r="DR770" s="118"/>
      <c r="DS770" s="118"/>
      <c r="DT770" s="118"/>
      <c r="DU770" s="118"/>
      <c r="DV770" s="118"/>
      <c r="DW770" s="118"/>
      <c r="DX770" s="118"/>
      <c r="DY770" s="118"/>
      <c r="DZ770" s="118"/>
      <c r="EA770" s="118"/>
      <c r="EB770" s="178"/>
      <c r="EC770" s="178"/>
      <c r="ED770" s="178"/>
      <c r="EE770" s="178"/>
      <c r="EF770" s="178"/>
      <c r="EG770" s="178"/>
      <c r="EH770" s="178"/>
      <c r="EI770" s="178"/>
      <c r="EJ770" s="583"/>
      <c r="EK770" s="229"/>
      <c r="EL770" s="229"/>
      <c r="EM770" s="229"/>
      <c r="EN770" s="229"/>
      <c r="EO770" s="229"/>
      <c r="EP770" s="229"/>
      <c r="EQ770" s="229"/>
      <c r="ER770" s="229"/>
      <c r="ES770" s="229"/>
      <c r="ET770" s="229"/>
      <c r="EU770" s="229"/>
      <c r="EV770" s="229"/>
      <c r="EW770" s="229"/>
      <c r="EX770" s="229"/>
      <c r="EY770" s="229"/>
      <c r="EZ770" s="229"/>
      <c r="FA770" s="229"/>
      <c r="FB770" s="229"/>
      <c r="FC770" s="229"/>
      <c r="FD770" s="229"/>
      <c r="FE770" s="229"/>
      <c r="FF770" s="229"/>
      <c r="FG770" s="229"/>
      <c r="FH770" s="229"/>
      <c r="FI770" s="229"/>
      <c r="FJ770" s="229"/>
      <c r="FK770" s="229"/>
      <c r="FL770" s="229"/>
      <c r="FM770" s="229"/>
      <c r="FN770" s="229"/>
      <c r="FO770" s="229"/>
      <c r="FP770" s="229"/>
      <c r="FQ770" s="229"/>
      <c r="FR770" s="229"/>
      <c r="FS770" s="229"/>
      <c r="FT770" s="229"/>
      <c r="FU770" s="229"/>
      <c r="FV770" s="229"/>
      <c r="FW770" s="229"/>
      <c r="FX770" s="229"/>
      <c r="FY770" s="229"/>
      <c r="FZ770" s="229"/>
      <c r="GA770" s="229"/>
      <c r="GB770" s="229"/>
      <c r="GC770" s="229"/>
      <c r="GD770" s="229"/>
      <c r="GE770" s="229"/>
      <c r="GF770" s="229"/>
      <c r="GG770" s="229"/>
      <c r="GH770" s="229"/>
      <c r="GI770" s="229"/>
      <c r="GJ770" s="229"/>
      <c r="GK770" s="229"/>
      <c r="GL770" s="229"/>
      <c r="GM770" s="229"/>
      <c r="GN770" s="229"/>
      <c r="GO770" s="229"/>
      <c r="GP770" s="229"/>
      <c r="GQ770" s="229"/>
      <c r="GR770" s="229"/>
      <c r="GS770" s="229"/>
      <c r="GT770" s="229"/>
      <c r="GU770" s="229"/>
      <c r="GV770" s="229"/>
      <c r="GW770" s="229"/>
      <c r="GX770" s="229"/>
      <c r="GY770" s="229"/>
      <c r="GZ770" s="229"/>
      <c r="HA770" s="229"/>
      <c r="HB770" s="229"/>
      <c r="HC770" s="229"/>
      <c r="HD770" s="229"/>
      <c r="HE770" s="229"/>
      <c r="HF770" s="229"/>
      <c r="HG770" s="229"/>
      <c r="HH770" s="229"/>
      <c r="HI770" s="229"/>
      <c r="HJ770" s="229"/>
      <c r="HK770" s="229"/>
      <c r="HL770" s="229"/>
      <c r="HM770" s="229"/>
      <c r="HN770" s="229"/>
      <c r="HO770" s="229"/>
      <c r="HP770" s="229"/>
      <c r="HQ770" s="229"/>
      <c r="HR770" s="229"/>
      <c r="HS770" s="229"/>
      <c r="HT770" s="229"/>
      <c r="HU770" s="229"/>
      <c r="HV770" s="229"/>
      <c r="HW770" s="229"/>
    </row>
    <row r="771" spans="1:231" s="35" customFormat="1" ht="13.5" hidden="1" customHeight="1" outlineLevel="1">
      <c r="A771" s="6"/>
      <c r="B771"/>
      <c r="C771"/>
      <c r="D771"/>
      <c r="E771"/>
      <c r="F771"/>
      <c r="G771"/>
      <c r="H771" s="6"/>
      <c r="I771" s="1123"/>
      <c r="J771" s="20"/>
      <c r="K771" s="20"/>
      <c r="L771" s="20"/>
      <c r="M771" s="20"/>
      <c r="N771" s="20"/>
      <c r="O771" s="20"/>
      <c r="P771" s="20"/>
      <c r="Q771" s="20"/>
      <c r="R771" s="20"/>
      <c r="S771" s="20"/>
      <c r="T771" s="20"/>
      <c r="U771" s="20"/>
      <c r="V771" s="20"/>
      <c r="W771" s="20"/>
      <c r="X771" s="20"/>
      <c r="Y771" s="20"/>
      <c r="Z771" s="20"/>
      <c r="AA771" s="20"/>
      <c r="AB771" s="20"/>
      <c r="AC771" s="20"/>
      <c r="AD771" s="20"/>
      <c r="AE771" s="20"/>
      <c r="AF771" s="20"/>
      <c r="AG771" s="20"/>
      <c r="AH771" s="20"/>
      <c r="AI771" s="20"/>
      <c r="AJ771" s="20"/>
      <c r="AK771" s="20"/>
      <c r="AL771" s="20"/>
      <c r="AM771" s="20"/>
      <c r="AN771" s="20"/>
      <c r="AO771" s="20"/>
      <c r="AP771" s="20"/>
      <c r="AQ771" s="20"/>
      <c r="AR771" s="20"/>
      <c r="AS771" s="20"/>
      <c r="AT771" s="368"/>
      <c r="AU771" s="20"/>
      <c r="AV771" s="20"/>
      <c r="AW771" s="586"/>
      <c r="AX771" s="368"/>
      <c r="AY771" s="20"/>
      <c r="AZ771" s="20"/>
      <c r="BA771" s="586"/>
      <c r="BB771" s="368"/>
      <c r="BC771" s="20"/>
      <c r="BD771" s="20"/>
      <c r="BE771" s="586"/>
      <c r="BF771" s="368"/>
      <c r="BG771" s="20"/>
      <c r="BH771" s="20"/>
      <c r="BI771" s="586"/>
      <c r="BJ771" s="368"/>
      <c r="BK771" s="20"/>
      <c r="BL771" s="20"/>
      <c r="BM771" s="586"/>
      <c r="BN771" s="368"/>
      <c r="BO771" s="20"/>
      <c r="BP771" s="20"/>
      <c r="BQ771" s="586"/>
      <c r="BR771" s="368"/>
      <c r="BS771" s="869"/>
      <c r="BT771" s="869"/>
      <c r="BU771" s="870"/>
      <c r="BV771" s="871"/>
      <c r="BW771" s="869"/>
      <c r="BX771" s="869"/>
      <c r="BY771" s="870"/>
      <c r="BZ771" s="869"/>
      <c r="CA771" s="869"/>
      <c r="CB771" s="869"/>
      <c r="CC771" s="870"/>
      <c r="CD771" s="20"/>
      <c r="CE771" s="20"/>
      <c r="CF771" s="20"/>
      <c r="CG771" s="586"/>
      <c r="CH771" s="20"/>
      <c r="CI771" s="20"/>
      <c r="CJ771" s="20"/>
      <c r="CK771" s="20"/>
      <c r="CL771" s="20"/>
      <c r="CM771" s="20"/>
      <c r="CN771" s="20"/>
      <c r="CO771" s="20"/>
      <c r="CP771" s="20"/>
      <c r="CQ771" s="20"/>
      <c r="CR771" s="20"/>
      <c r="CS771" s="20"/>
      <c r="CT771" s="20"/>
      <c r="CU771" s="20"/>
      <c r="CV771" s="20"/>
      <c r="CW771" s="20"/>
      <c r="CX771" s="20"/>
      <c r="CY771" s="20"/>
      <c r="CZ771" s="20"/>
      <c r="DA771" s="20"/>
      <c r="DB771" s="20"/>
      <c r="DC771" s="20"/>
      <c r="DD771" s="20"/>
      <c r="DE771" s="20"/>
      <c r="DF771" s="20"/>
      <c r="DG771" s="20"/>
      <c r="DH771" s="20"/>
      <c r="DI771" s="586"/>
      <c r="DJ771" s="601"/>
      <c r="DK771" s="20"/>
      <c r="DL771" s="20"/>
      <c r="DM771" s="20"/>
      <c r="DN771" s="20"/>
      <c r="DO771" s="20"/>
      <c r="DP771" s="20"/>
      <c r="DQ771" s="368"/>
      <c r="DR771" s="20"/>
      <c r="DS771" s="20"/>
      <c r="DT771" s="20"/>
      <c r="DU771" s="20"/>
      <c r="DV771" s="20"/>
      <c r="DW771" s="20"/>
      <c r="DX771" s="20"/>
      <c r="DY771" s="20"/>
      <c r="DZ771" s="20"/>
      <c r="EA771" s="20"/>
      <c r="EB771" s="20"/>
      <c r="EC771" s="20"/>
      <c r="ED771" s="20"/>
      <c r="EE771" s="20"/>
      <c r="EF771" s="20"/>
      <c r="EG771" s="20"/>
      <c r="EH771" s="20"/>
      <c r="EI771" s="20"/>
      <c r="EJ771" s="586"/>
      <c r="EK771" s="14"/>
      <c r="EL771" s="14"/>
      <c r="EM771" s="14"/>
      <c r="EN771" s="14"/>
      <c r="EO771" s="14"/>
      <c r="EP771" s="14"/>
      <c r="EQ771" s="14"/>
      <c r="ER771" s="14"/>
      <c r="ES771" s="14"/>
      <c r="ET771" s="14"/>
      <c r="EU771" s="14"/>
      <c r="EV771" s="14"/>
      <c r="EW771" s="14"/>
      <c r="EX771" s="14"/>
      <c r="EY771" s="14"/>
      <c r="EZ771" s="14"/>
      <c r="FA771" s="14"/>
      <c r="FB771" s="14"/>
      <c r="FC771" s="14"/>
      <c r="FD771" s="14"/>
      <c r="FE771" s="14"/>
      <c r="FF771" s="14"/>
      <c r="FG771" s="14"/>
      <c r="FH771" s="14"/>
      <c r="FI771" s="14"/>
      <c r="FJ771" s="14"/>
      <c r="FK771" s="14"/>
      <c r="FL771" s="14"/>
      <c r="FM771" s="14"/>
      <c r="FN771" s="14"/>
      <c r="FO771" s="14"/>
      <c r="FP771" s="14"/>
      <c r="FQ771" s="14"/>
      <c r="FR771" s="14"/>
      <c r="FS771" s="14"/>
      <c r="FT771" s="14"/>
      <c r="FU771" s="14"/>
      <c r="FV771" s="14"/>
      <c r="FW771" s="14"/>
      <c r="FX771" s="14"/>
      <c r="FY771" s="14"/>
      <c r="FZ771" s="14"/>
      <c r="GA771" s="14"/>
      <c r="GB771" s="14"/>
      <c r="GC771" s="14"/>
      <c r="GD771" s="14"/>
      <c r="GE771" s="14"/>
      <c r="GF771" s="14"/>
      <c r="GG771" s="14"/>
      <c r="GH771" s="14"/>
      <c r="GI771" s="14"/>
      <c r="GJ771" s="14"/>
      <c r="GK771" s="14"/>
      <c r="GL771" s="14"/>
      <c r="GM771" s="14"/>
      <c r="GN771" s="14"/>
      <c r="GO771" s="14"/>
      <c r="GP771" s="14"/>
      <c r="GQ771" s="14"/>
      <c r="GR771" s="14"/>
      <c r="GS771" s="14"/>
      <c r="GT771" s="14"/>
      <c r="GU771" s="14"/>
      <c r="GV771" s="14"/>
      <c r="GW771" s="14"/>
      <c r="GX771" s="14"/>
      <c r="GY771" s="14"/>
      <c r="GZ771" s="14"/>
      <c r="HA771" s="14"/>
      <c r="HB771" s="14"/>
      <c r="HC771" s="14"/>
      <c r="HD771" s="14"/>
      <c r="HE771" s="14"/>
      <c r="HF771" s="14"/>
      <c r="HG771" s="14"/>
      <c r="HH771" s="14"/>
      <c r="HI771" s="14"/>
      <c r="HJ771" s="14"/>
      <c r="HK771" s="14"/>
      <c r="HL771" s="14"/>
      <c r="HM771" s="14"/>
      <c r="HN771" s="14"/>
      <c r="HO771" s="14"/>
      <c r="HP771" s="14"/>
      <c r="HQ771" s="14"/>
      <c r="HR771" s="14"/>
      <c r="HS771" s="14"/>
      <c r="HT771" s="14"/>
      <c r="HU771" s="14"/>
      <c r="HV771" s="14"/>
      <c r="HW771" s="14"/>
    </row>
    <row r="772" spans="1:231" s="62" customFormat="1" ht="13.5" hidden="1" customHeight="1" outlineLevel="1">
      <c r="A772" s="61"/>
      <c r="B772"/>
      <c r="C772"/>
      <c r="D772"/>
      <c r="E772"/>
      <c r="F772"/>
      <c r="G772"/>
      <c r="H772" s="61"/>
      <c r="I772" s="1131" t="s">
        <v>98</v>
      </c>
      <c r="J772" s="38"/>
      <c r="K772" s="38"/>
      <c r="L772" s="38"/>
      <c r="M772" s="38"/>
      <c r="N772" s="38"/>
      <c r="O772" s="38"/>
      <c r="P772" s="38"/>
      <c r="Q772" s="38"/>
      <c r="R772" s="38"/>
      <c r="S772" s="38"/>
      <c r="T772" s="38"/>
      <c r="U772" s="38"/>
      <c r="V772" s="38"/>
      <c r="W772" s="38"/>
      <c r="X772" s="38"/>
      <c r="Y772" s="38"/>
      <c r="Z772" s="38"/>
      <c r="AA772" s="38"/>
      <c r="AB772" s="38"/>
      <c r="AC772" s="38"/>
      <c r="AD772" s="38"/>
      <c r="AE772" s="38"/>
      <c r="AF772" s="38"/>
      <c r="AG772" s="38"/>
      <c r="AH772" s="38"/>
      <c r="AI772" s="38"/>
      <c r="AJ772" s="38"/>
      <c r="AK772" s="38"/>
      <c r="AL772" s="38"/>
      <c r="AM772" s="38"/>
      <c r="AN772" s="38"/>
      <c r="AO772" s="38"/>
      <c r="AP772" s="38"/>
      <c r="AQ772" s="38"/>
      <c r="AR772" s="38"/>
      <c r="AS772" s="38"/>
      <c r="AT772" s="616">
        <v>0.45500000000000002</v>
      </c>
      <c r="AU772" s="182">
        <v>0.86499999999999999</v>
      </c>
      <c r="AV772" s="182">
        <v>1.1679999999999999</v>
      </c>
      <c r="AW772" s="626">
        <v>1.4239999999999999</v>
      </c>
      <c r="AX772" s="616">
        <v>1.8540000000000001</v>
      </c>
      <c r="AY772" s="182">
        <v>2.6320000000000001</v>
      </c>
      <c r="AZ772" s="182">
        <v>3.6280000000000001</v>
      </c>
      <c r="BA772" s="626">
        <v>5.113999999999999</v>
      </c>
      <c r="BB772" s="616">
        <v>6.8810000000000002</v>
      </c>
      <c r="BC772" s="182">
        <v>9.7230000000000008</v>
      </c>
      <c r="BD772" s="182">
        <v>11.84</v>
      </c>
      <c r="BE772" s="626">
        <v>13.746</v>
      </c>
      <c r="BF772" s="616">
        <v>16.593</v>
      </c>
      <c r="BG772" s="182">
        <v>19.623000000000001</v>
      </c>
      <c r="BH772" s="182">
        <v>23.616</v>
      </c>
      <c r="BI772" s="626">
        <v>26.838000000000001</v>
      </c>
      <c r="BJ772" s="616">
        <v>31.018000000000001</v>
      </c>
      <c r="BK772" s="182">
        <v>36.451000000000001</v>
      </c>
      <c r="BL772" s="182">
        <v>40.878</v>
      </c>
      <c r="BM772" s="626">
        <v>45.860999999999997</v>
      </c>
      <c r="BN772" s="616">
        <v>53.363</v>
      </c>
      <c r="BO772" s="182">
        <v>62.616</v>
      </c>
      <c r="BP772" s="182">
        <v>72.691999999999993</v>
      </c>
      <c r="BQ772" s="639">
        <v>78.209999999999994</v>
      </c>
      <c r="BR772" s="616">
        <v>108.92700000000001</v>
      </c>
      <c r="BS772" s="878">
        <f t="shared" ref="BS772:BZ772" si="1183">BS764+BS739+BS710</f>
        <v>89.956162500000005</v>
      </c>
      <c r="BT772" s="878">
        <f t="shared" si="1183"/>
        <v>104.49738499999999</v>
      </c>
      <c r="BU772" s="879">
        <f t="shared" si="1183"/>
        <v>112.46061749999998</v>
      </c>
      <c r="BV772" s="880">
        <f t="shared" si="1183"/>
        <v>146.78860500000002</v>
      </c>
      <c r="BW772" s="878">
        <f t="shared" si="1183"/>
        <v>121.20205853125</v>
      </c>
      <c r="BX772" s="878">
        <f t="shared" si="1183"/>
        <v>140.8130334125</v>
      </c>
      <c r="BY772" s="879">
        <f t="shared" si="1183"/>
        <v>151.55259576874997</v>
      </c>
      <c r="BZ772" s="878">
        <f t="shared" si="1183"/>
        <v>197.81700423750004</v>
      </c>
      <c r="CA772" s="878">
        <f>CA764+CA739+CA710</f>
        <v>163.30701780132816</v>
      </c>
      <c r="CB772" s="878">
        <f>CB764+CB739+CB710</f>
        <v>189.75581305053129</v>
      </c>
      <c r="CC772" s="879">
        <f>CC764+CC739+CC710</f>
        <v>204.23993722292184</v>
      </c>
      <c r="CD772" s="135"/>
      <c r="CE772" s="135"/>
      <c r="CF772" s="135"/>
      <c r="CG772" s="492"/>
      <c r="CH772" s="135"/>
      <c r="CI772" s="135"/>
      <c r="CJ772" s="135"/>
      <c r="CK772" s="135"/>
      <c r="CL772" s="135"/>
      <c r="CM772" s="135"/>
      <c r="CN772" s="135"/>
      <c r="CO772" s="135"/>
      <c r="CP772" s="135"/>
      <c r="CQ772" s="135"/>
      <c r="CR772" s="135"/>
      <c r="CS772" s="135"/>
      <c r="CT772" s="135"/>
      <c r="CU772" s="135"/>
      <c r="CV772" s="135"/>
      <c r="CW772" s="135"/>
      <c r="CX772" s="135"/>
      <c r="CY772" s="135"/>
      <c r="CZ772" s="135"/>
      <c r="DA772" s="135"/>
      <c r="DB772" s="135"/>
      <c r="DC772" s="135"/>
      <c r="DD772" s="135"/>
      <c r="DE772" s="135"/>
      <c r="DF772" s="135"/>
      <c r="DG772" s="135"/>
      <c r="DH772" s="135"/>
      <c r="DI772" s="492"/>
      <c r="DJ772" s="361"/>
      <c r="DK772" s="130"/>
      <c r="DL772" s="130"/>
      <c r="DM772" s="130"/>
      <c r="DN772" s="130"/>
      <c r="DO772" s="130"/>
      <c r="DP772" s="130"/>
      <c r="DQ772" s="378" t="s">
        <v>71</v>
      </c>
      <c r="DR772" s="132" t="s">
        <v>71</v>
      </c>
      <c r="DS772" s="182">
        <v>0.13</v>
      </c>
      <c r="DT772" s="130">
        <f>+SUM(AT772:AW772)</f>
        <v>3.9119999999999999</v>
      </c>
      <c r="DU772" s="130">
        <f>+SUM(AX772:BA772)</f>
        <v>13.228</v>
      </c>
      <c r="DV772" s="130">
        <f>+SUM(BB772:BE772)</f>
        <v>42.19</v>
      </c>
      <c r="DW772" s="130">
        <f>+SUM(BF772:BI772)</f>
        <v>86.67</v>
      </c>
      <c r="DX772" s="130">
        <f>+SUM(BJ772:BM772)</f>
        <v>154.208</v>
      </c>
      <c r="DY772" s="130">
        <f>+SUM(BN772:BQ772)</f>
        <v>266.88099999999997</v>
      </c>
      <c r="DZ772" s="130"/>
      <c r="EA772" s="130"/>
      <c r="EB772" s="135"/>
      <c r="EC772" s="135"/>
      <c r="ED772" s="135"/>
      <c r="EE772" s="135"/>
      <c r="EF772" s="135"/>
      <c r="EG772" s="135"/>
      <c r="EH772" s="135"/>
      <c r="EI772" s="135"/>
      <c r="EJ772" s="492"/>
      <c r="EK772" s="231"/>
      <c r="EL772" s="231"/>
      <c r="EM772" s="231"/>
      <c r="EN772" s="231"/>
      <c r="EO772" s="231"/>
      <c r="EP772" s="231"/>
      <c r="EQ772" s="231"/>
      <c r="ER772" s="231"/>
      <c r="ES772" s="231"/>
      <c r="ET772" s="231"/>
      <c r="EU772" s="231"/>
      <c r="EV772" s="231"/>
      <c r="EW772" s="231"/>
      <c r="EX772" s="231"/>
      <c r="EY772" s="231"/>
      <c r="EZ772" s="231"/>
      <c r="FA772" s="231"/>
      <c r="FB772" s="231"/>
      <c r="FC772" s="231"/>
      <c r="FD772" s="231"/>
      <c r="FE772" s="231"/>
      <c r="FF772" s="231"/>
      <c r="FG772" s="231"/>
      <c r="FH772" s="231"/>
      <c r="FI772" s="231"/>
      <c r="FJ772" s="231"/>
      <c r="FK772" s="231"/>
      <c r="FL772" s="231"/>
      <c r="FM772" s="231"/>
      <c r="FN772" s="231"/>
      <c r="FO772" s="231"/>
      <c r="FP772" s="231"/>
      <c r="FQ772" s="231"/>
      <c r="FR772" s="231"/>
      <c r="FS772" s="231"/>
      <c r="FT772" s="231"/>
      <c r="FU772" s="231"/>
      <c r="FV772" s="231"/>
      <c r="FW772" s="231"/>
      <c r="FX772" s="231"/>
      <c r="FY772" s="231"/>
      <c r="FZ772" s="231"/>
      <c r="GA772" s="231"/>
      <c r="GB772" s="231"/>
      <c r="GC772" s="231"/>
      <c r="GD772" s="231"/>
      <c r="GE772" s="231"/>
      <c r="GF772" s="231"/>
      <c r="GG772" s="231"/>
      <c r="GH772" s="231"/>
      <c r="GI772" s="231"/>
      <c r="GJ772" s="231"/>
      <c r="GK772" s="231"/>
      <c r="GL772" s="231"/>
      <c r="GM772" s="231"/>
      <c r="GN772" s="231"/>
      <c r="GO772" s="231"/>
      <c r="GP772" s="231"/>
      <c r="GQ772" s="231"/>
      <c r="GR772" s="231"/>
      <c r="GS772" s="231"/>
      <c r="GT772" s="231"/>
      <c r="GU772" s="231"/>
      <c r="GV772" s="231"/>
      <c r="GW772" s="231"/>
      <c r="GX772" s="231"/>
      <c r="GY772" s="231"/>
      <c r="GZ772" s="231"/>
      <c r="HA772" s="231"/>
      <c r="HB772" s="231"/>
      <c r="HC772" s="231"/>
      <c r="HD772" s="231"/>
      <c r="HE772" s="231"/>
      <c r="HF772" s="231"/>
      <c r="HG772" s="231"/>
      <c r="HH772" s="231"/>
      <c r="HI772" s="231"/>
      <c r="HJ772" s="231"/>
      <c r="HK772" s="231"/>
      <c r="HL772" s="231"/>
      <c r="HM772" s="231"/>
      <c r="HN772" s="231"/>
      <c r="HO772" s="231"/>
      <c r="HP772" s="231"/>
      <c r="HQ772" s="231"/>
      <c r="HR772" s="231"/>
      <c r="HS772" s="231"/>
      <c r="HT772" s="231"/>
      <c r="HU772" s="231"/>
      <c r="HV772" s="231"/>
      <c r="HW772" s="231"/>
    </row>
    <row r="773" spans="1:231" s="54" customFormat="1" ht="13.5" hidden="1" customHeight="1" outlineLevel="1">
      <c r="A773" s="53"/>
      <c r="B773"/>
      <c r="C773"/>
      <c r="D773"/>
      <c r="E773"/>
      <c r="F773"/>
      <c r="G773"/>
      <c r="H773" s="53"/>
      <c r="I773" s="1132" t="s">
        <v>145</v>
      </c>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619" t="str">
        <f>IF(ISERROR(AT772/AP772-1),"NA",AT772/AP772-1)</f>
        <v>NA</v>
      </c>
      <c r="AU773" s="175" t="str">
        <f>IF(ISERROR(AU772/AQ772-1),"NA",AU772/AQ772-1)</f>
        <v>NA</v>
      </c>
      <c r="AV773" s="175" t="str">
        <f>IF(ISERROR(AV772/AR772-1),"NA",AV772/AR772-1)</f>
        <v>NA</v>
      </c>
      <c r="AW773" s="579" t="str">
        <f>IF(ISERROR(AW772/AS772-1),"NA",AW772/AS772-1)</f>
        <v>NA</v>
      </c>
      <c r="AX773" s="619">
        <f t="shared" ref="AX773:BY773" si="1184">AX772/AT772-1</f>
        <v>3.0747252747252745</v>
      </c>
      <c r="AY773" s="175">
        <f t="shared" si="1184"/>
        <v>2.0427745664739887</v>
      </c>
      <c r="AZ773" s="175">
        <f t="shared" si="1184"/>
        <v>2.1061643835616439</v>
      </c>
      <c r="BA773" s="579">
        <f t="shared" si="1184"/>
        <v>2.5912921348314599</v>
      </c>
      <c r="BB773" s="619">
        <f t="shared" si="1184"/>
        <v>2.7114347357065802</v>
      </c>
      <c r="BC773" s="175">
        <f t="shared" si="1184"/>
        <v>2.6941489361702127</v>
      </c>
      <c r="BD773" s="175">
        <f t="shared" si="1184"/>
        <v>2.2635060639470783</v>
      </c>
      <c r="BE773" s="579">
        <f t="shared" si="1184"/>
        <v>1.68791552600704</v>
      </c>
      <c r="BF773" s="619">
        <f t="shared" si="1184"/>
        <v>1.4114227583200116</v>
      </c>
      <c r="BG773" s="175">
        <f t="shared" si="1184"/>
        <v>1.0182042579450785</v>
      </c>
      <c r="BH773" s="175">
        <f t="shared" si="1184"/>
        <v>0.99459459459459465</v>
      </c>
      <c r="BI773" s="579">
        <f t="shared" si="1184"/>
        <v>0.95242252291575724</v>
      </c>
      <c r="BJ773" s="619">
        <f t="shared" si="1184"/>
        <v>0.86934249382269635</v>
      </c>
      <c r="BK773" s="175">
        <f t="shared" si="1184"/>
        <v>0.85756510217601778</v>
      </c>
      <c r="BL773" s="175">
        <f t="shared" si="1184"/>
        <v>0.73094512195121952</v>
      </c>
      <c r="BM773" s="579">
        <f t="shared" si="1184"/>
        <v>0.70880840599150452</v>
      </c>
      <c r="BN773" s="619">
        <f t="shared" si="1184"/>
        <v>0.72038816171255404</v>
      </c>
      <c r="BO773" s="175">
        <f t="shared" si="1184"/>
        <v>0.71781295437710901</v>
      </c>
      <c r="BP773" s="175">
        <f t="shared" si="1184"/>
        <v>0.77826703850481915</v>
      </c>
      <c r="BQ773" s="579">
        <f t="shared" si="1184"/>
        <v>0.70537057630666578</v>
      </c>
      <c r="BR773" s="619">
        <f t="shared" si="1184"/>
        <v>1.0412458070198451</v>
      </c>
      <c r="BS773" s="854">
        <f t="shared" si="1184"/>
        <v>0.43663221061709478</v>
      </c>
      <c r="BT773" s="854">
        <f t="shared" si="1184"/>
        <v>0.43753624883068287</v>
      </c>
      <c r="BU773" s="855">
        <f t="shared" si="1184"/>
        <v>0.43793143459915607</v>
      </c>
      <c r="BV773" s="856">
        <f t="shared" si="1184"/>
        <v>0.34758696191027028</v>
      </c>
      <c r="BW773" s="854">
        <f t="shared" si="1184"/>
        <v>0.34734580892387434</v>
      </c>
      <c r="BX773" s="854">
        <f t="shared" si="1184"/>
        <v>0.34752686311241199</v>
      </c>
      <c r="BY773" s="855">
        <f t="shared" si="1184"/>
        <v>0.34760593652929206</v>
      </c>
      <c r="BZ773" s="854">
        <f>BZ772/BV772-1</f>
        <v>0.34763188353414765</v>
      </c>
      <c r="CA773" s="854">
        <f>CA772/BW772-1</f>
        <v>0.3473947536891222</v>
      </c>
      <c r="CB773" s="854">
        <f>CB772/BX772-1</f>
        <v>0.3475727953012524</v>
      </c>
      <c r="CC773" s="855">
        <f>CC772/BY772-1</f>
        <v>0.34765053799913836</v>
      </c>
      <c r="CD773" s="175"/>
      <c r="CE773" s="175"/>
      <c r="CF773" s="175"/>
      <c r="CG773" s="579"/>
      <c r="CH773" s="175"/>
      <c r="CI773" s="175"/>
      <c r="CJ773" s="175"/>
      <c r="CK773" s="175"/>
      <c r="CL773" s="175"/>
      <c r="CM773" s="175"/>
      <c r="CN773" s="175"/>
      <c r="CO773" s="175"/>
      <c r="CP773" s="175"/>
      <c r="CQ773" s="175"/>
      <c r="CR773" s="175"/>
      <c r="CS773" s="175"/>
      <c r="CT773" s="175"/>
      <c r="CU773" s="175"/>
      <c r="CV773" s="175"/>
      <c r="CW773" s="175"/>
      <c r="CX773" s="175"/>
      <c r="CY773" s="175"/>
      <c r="CZ773" s="175"/>
      <c r="DA773" s="175"/>
      <c r="DB773" s="175"/>
      <c r="DC773" s="175"/>
      <c r="DD773" s="175"/>
      <c r="DE773" s="175"/>
      <c r="DF773" s="175"/>
      <c r="DG773" s="175"/>
      <c r="DH773" s="175"/>
      <c r="DI773" s="579"/>
      <c r="DJ773" s="363"/>
      <c r="DK773" s="113"/>
      <c r="DL773" s="113"/>
      <c r="DM773" s="113"/>
      <c r="DN773" s="113"/>
      <c r="DO773" s="113"/>
      <c r="DP773" s="113"/>
      <c r="DQ773" s="386"/>
      <c r="DR773" s="113"/>
      <c r="DS773" s="113"/>
      <c r="DT773" s="113">
        <f t="shared" ref="DT773:DY773" si="1185">DT772/DS772-1</f>
        <v>29.092307692307692</v>
      </c>
      <c r="DU773" s="113">
        <f t="shared" si="1185"/>
        <v>2.3813905930470347</v>
      </c>
      <c r="DV773" s="113">
        <f t="shared" si="1185"/>
        <v>2.1894466283640761</v>
      </c>
      <c r="DW773" s="113">
        <f t="shared" si="1185"/>
        <v>1.0542782649917042</v>
      </c>
      <c r="DX773" s="113">
        <f t="shared" si="1185"/>
        <v>0.77925464405215172</v>
      </c>
      <c r="DY773" s="113">
        <f t="shared" si="1185"/>
        <v>0.73065599709483275</v>
      </c>
      <c r="DZ773" s="113"/>
      <c r="EA773" s="113"/>
      <c r="EB773" s="175"/>
      <c r="EC773" s="175"/>
      <c r="ED773" s="175"/>
      <c r="EE773" s="175"/>
      <c r="EF773" s="175"/>
      <c r="EG773" s="175"/>
      <c r="EH773" s="175"/>
      <c r="EI773" s="175"/>
      <c r="EJ773" s="579"/>
      <c r="EK773" s="232"/>
      <c r="EL773" s="232"/>
      <c r="EM773" s="232"/>
      <c r="EN773" s="232"/>
      <c r="EO773" s="232"/>
      <c r="EP773" s="232"/>
      <c r="EQ773" s="232"/>
      <c r="ER773" s="232"/>
      <c r="ES773" s="232"/>
      <c r="ET773" s="232"/>
      <c r="EU773" s="232"/>
      <c r="EV773" s="232"/>
      <c r="EW773" s="232"/>
      <c r="EX773" s="232"/>
      <c r="EY773" s="232"/>
      <c r="EZ773" s="232"/>
      <c r="FA773" s="232"/>
      <c r="FB773" s="232"/>
      <c r="FC773" s="232"/>
      <c r="FD773" s="232"/>
      <c r="FE773" s="232"/>
      <c r="FF773" s="232"/>
      <c r="FG773" s="232"/>
      <c r="FH773" s="232"/>
      <c r="FI773" s="232"/>
      <c r="FJ773" s="232"/>
      <c r="FK773" s="232"/>
      <c r="FL773" s="232"/>
      <c r="FM773" s="232"/>
      <c r="FN773" s="232"/>
      <c r="FO773" s="232"/>
      <c r="FP773" s="232"/>
      <c r="FQ773" s="232"/>
      <c r="FR773" s="232"/>
      <c r="FS773" s="232"/>
      <c r="FT773" s="232"/>
      <c r="FU773" s="232"/>
      <c r="FV773" s="232"/>
      <c r="FW773" s="232"/>
      <c r="FX773" s="232"/>
      <c r="FY773" s="232"/>
      <c r="FZ773" s="232"/>
      <c r="GA773" s="232"/>
      <c r="GB773" s="232"/>
      <c r="GC773" s="232"/>
      <c r="GD773" s="232"/>
      <c r="GE773" s="232"/>
      <c r="GF773" s="232"/>
      <c r="GG773" s="232"/>
      <c r="GH773" s="232"/>
      <c r="GI773" s="232"/>
      <c r="GJ773" s="232"/>
      <c r="GK773" s="232"/>
      <c r="GL773" s="232"/>
      <c r="GM773" s="232"/>
      <c r="GN773" s="232"/>
      <c r="GO773" s="232"/>
      <c r="GP773" s="232"/>
      <c r="GQ773" s="232"/>
      <c r="GR773" s="232"/>
      <c r="GS773" s="232"/>
      <c r="GT773" s="232"/>
      <c r="GU773" s="232"/>
      <c r="GV773" s="232"/>
      <c r="GW773" s="232"/>
      <c r="GX773" s="232"/>
      <c r="GY773" s="232"/>
      <c r="GZ773" s="232"/>
      <c r="HA773" s="232"/>
      <c r="HB773" s="232"/>
      <c r="HC773" s="232"/>
      <c r="HD773" s="232"/>
      <c r="HE773" s="232"/>
      <c r="HF773" s="232"/>
      <c r="HG773" s="232"/>
      <c r="HH773" s="232"/>
      <c r="HI773" s="232"/>
      <c r="HJ773" s="232"/>
      <c r="HK773" s="232"/>
      <c r="HL773" s="232"/>
      <c r="HM773" s="232"/>
      <c r="HN773" s="232"/>
      <c r="HO773" s="232"/>
      <c r="HP773" s="232"/>
      <c r="HQ773" s="232"/>
      <c r="HR773" s="232"/>
      <c r="HS773" s="232"/>
      <c r="HT773" s="232"/>
      <c r="HU773" s="232"/>
      <c r="HV773" s="232"/>
      <c r="HW773" s="232"/>
    </row>
    <row r="774" spans="1:231" ht="13.5" hidden="1" customHeight="1" outlineLevel="1">
      <c r="A774" s="4"/>
      <c r="H774" s="4"/>
      <c r="I774" s="1120"/>
      <c r="J774" s="20"/>
      <c r="K774" s="20"/>
      <c r="L774" s="20"/>
      <c r="M774" s="20"/>
      <c r="N774" s="20"/>
      <c r="O774" s="20"/>
      <c r="P774" s="20"/>
      <c r="Q774" s="20"/>
      <c r="R774" s="20"/>
      <c r="S774" s="20"/>
      <c r="T774" s="20"/>
      <c r="U774" s="20"/>
      <c r="V774" s="20"/>
      <c r="W774" s="20"/>
      <c r="X774" s="20"/>
      <c r="Y774" s="20"/>
      <c r="Z774" s="20"/>
      <c r="AA774" s="20"/>
      <c r="AB774" s="20"/>
      <c r="AC774" s="20"/>
      <c r="AD774" s="20"/>
      <c r="AE774" s="20"/>
      <c r="AF774" s="20"/>
      <c r="AG774" s="20"/>
      <c r="AH774" s="20"/>
      <c r="AI774" s="20"/>
      <c r="AJ774" s="20"/>
      <c r="AK774" s="20"/>
      <c r="AL774" s="20"/>
      <c r="AM774" s="20"/>
      <c r="AN774" s="20"/>
      <c r="AO774" s="20"/>
      <c r="AP774" s="20"/>
      <c r="AQ774" s="20"/>
      <c r="AR774" s="20"/>
      <c r="AS774" s="20"/>
      <c r="AT774" s="368"/>
      <c r="AU774" s="20"/>
      <c r="AV774" s="20"/>
      <c r="AW774" s="586"/>
      <c r="AX774" s="368"/>
      <c r="AY774" s="20"/>
      <c r="AZ774" s="20"/>
      <c r="BA774" s="586"/>
      <c r="BB774" s="368"/>
      <c r="BC774" s="20"/>
      <c r="BD774" s="20"/>
      <c r="BE774" s="586"/>
      <c r="BF774" s="368"/>
      <c r="BG774" s="20"/>
      <c r="BH774" s="20"/>
      <c r="BI774" s="586"/>
      <c r="BJ774" s="368"/>
      <c r="BK774" s="20"/>
      <c r="BL774" s="20"/>
      <c r="BM774" s="578"/>
      <c r="BN774" s="371"/>
      <c r="BO774" s="33"/>
      <c r="BP774" s="20"/>
      <c r="BQ774" s="578"/>
      <c r="BR774" s="368"/>
      <c r="BS774" s="20"/>
      <c r="BT774" s="20"/>
      <c r="BU774" s="586"/>
      <c r="BV774" s="368"/>
      <c r="BW774" s="20"/>
      <c r="BX774" s="20"/>
      <c r="BY774" s="586"/>
      <c r="BZ774" s="20"/>
      <c r="CA774" s="20"/>
      <c r="CB774" s="20"/>
      <c r="CC774" s="586"/>
      <c r="CD774" s="20"/>
      <c r="CE774" s="20"/>
      <c r="CF774" s="20"/>
      <c r="CG774" s="586"/>
      <c r="CH774" s="20"/>
      <c r="CI774" s="20"/>
      <c r="CJ774" s="20"/>
      <c r="CK774" s="20"/>
      <c r="CL774" s="20"/>
      <c r="CM774" s="20"/>
      <c r="CN774" s="20"/>
      <c r="CO774" s="20"/>
      <c r="CP774" s="20"/>
      <c r="CQ774" s="20"/>
      <c r="CR774" s="20"/>
      <c r="CS774" s="20"/>
      <c r="CT774" s="20"/>
      <c r="CU774" s="20"/>
      <c r="CV774" s="20"/>
      <c r="CW774" s="20"/>
      <c r="CX774" s="20"/>
      <c r="CY774" s="20"/>
      <c r="CZ774" s="20"/>
      <c r="DA774" s="20"/>
      <c r="DB774" s="20"/>
      <c r="DC774" s="20"/>
      <c r="DD774" s="20"/>
      <c r="DE774" s="20"/>
      <c r="DF774" s="20"/>
      <c r="DG774" s="20"/>
      <c r="DH774" s="20"/>
      <c r="DI774" s="586"/>
      <c r="DJ774" s="601"/>
      <c r="DK774" s="20"/>
      <c r="DL774" s="20"/>
      <c r="DM774" s="20"/>
      <c r="DN774" s="20"/>
      <c r="DO774" s="20"/>
      <c r="DP774" s="20"/>
      <c r="DQ774" s="368"/>
      <c r="DR774" s="20"/>
      <c r="DS774" s="20"/>
      <c r="DT774" s="20"/>
      <c r="DU774" s="20"/>
      <c r="DV774" s="20"/>
      <c r="DW774" s="20"/>
      <c r="DX774" s="20"/>
      <c r="DY774" s="20"/>
      <c r="DZ774" s="20"/>
      <c r="EA774" s="20"/>
      <c r="EB774" s="20"/>
      <c r="EC774" s="20"/>
      <c r="ED774" s="20"/>
      <c r="EE774" s="20"/>
      <c r="EF774" s="20"/>
      <c r="EG774" s="20"/>
      <c r="EH774" s="20"/>
      <c r="EI774" s="20"/>
      <c r="EJ774" s="586"/>
      <c r="EK774" s="99"/>
      <c r="EL774" s="99"/>
      <c r="EM774" s="99"/>
      <c r="EN774" s="99"/>
      <c r="EO774" s="99"/>
      <c r="EP774" s="99"/>
      <c r="EQ774" s="99"/>
      <c r="ER774" s="99"/>
      <c r="ES774" s="99"/>
      <c r="ET774" s="99"/>
      <c r="EU774" s="99"/>
      <c r="EV774" s="99"/>
      <c r="EW774" s="99"/>
      <c r="EX774" s="99"/>
      <c r="EY774" s="99"/>
      <c r="EZ774" s="99"/>
      <c r="FA774" s="99"/>
      <c r="FB774" s="99"/>
      <c r="FC774" s="99"/>
      <c r="FD774" s="99"/>
      <c r="FE774" s="99"/>
      <c r="FF774" s="99"/>
      <c r="FG774" s="99"/>
      <c r="FH774" s="99"/>
      <c r="FI774" s="99"/>
      <c r="FJ774" s="99"/>
      <c r="FK774" s="99"/>
      <c r="FL774" s="99"/>
      <c r="FM774" s="99"/>
      <c r="FN774" s="99"/>
      <c r="FO774" s="99"/>
      <c r="FP774" s="99"/>
      <c r="FQ774" s="99"/>
      <c r="FR774" s="99"/>
      <c r="FS774" s="99"/>
      <c r="FT774" s="99"/>
      <c r="FU774" s="99"/>
      <c r="FV774" s="99"/>
      <c r="FW774" s="99"/>
      <c r="FX774" s="99"/>
      <c r="FY774" s="99"/>
      <c r="FZ774" s="99"/>
      <c r="GA774" s="99"/>
      <c r="GB774" s="99"/>
      <c r="GC774" s="99"/>
      <c r="GD774" s="99"/>
      <c r="GE774" s="99"/>
      <c r="GF774" s="99"/>
      <c r="GG774" s="99"/>
      <c r="GH774" s="99"/>
      <c r="GI774" s="99"/>
      <c r="GJ774" s="99"/>
      <c r="GK774" s="99"/>
      <c r="GL774" s="99"/>
      <c r="GM774" s="99"/>
      <c r="GN774" s="99"/>
      <c r="GO774" s="99"/>
      <c r="GP774" s="99"/>
      <c r="GQ774" s="99"/>
      <c r="GR774" s="99"/>
      <c r="GS774" s="99"/>
      <c r="GT774" s="99"/>
      <c r="GU774" s="99"/>
      <c r="GV774" s="99"/>
      <c r="GW774" s="99"/>
      <c r="GX774" s="99"/>
      <c r="GY774" s="99"/>
      <c r="GZ774" s="99"/>
      <c r="HA774" s="99"/>
      <c r="HB774" s="99"/>
      <c r="HC774" s="99"/>
      <c r="HD774" s="99"/>
      <c r="HE774" s="99"/>
      <c r="HF774" s="99"/>
      <c r="HG774" s="99"/>
      <c r="HH774" s="99"/>
      <c r="HI774" s="99"/>
      <c r="HJ774" s="99"/>
      <c r="HK774" s="99"/>
      <c r="HL774" s="99"/>
      <c r="HM774" s="99"/>
      <c r="HN774" s="99"/>
      <c r="HO774" s="99"/>
      <c r="HP774" s="99"/>
      <c r="HQ774" s="99"/>
      <c r="HR774" s="99"/>
      <c r="HS774" s="99"/>
      <c r="HT774" s="99"/>
      <c r="HU774" s="99"/>
      <c r="HV774" s="99"/>
      <c r="HW774" s="99"/>
    </row>
    <row r="775" spans="1:231" s="99" customFormat="1" ht="13.5" hidden="1" customHeight="1" outlineLevel="1">
      <c r="A775" s="4"/>
      <c r="B775"/>
      <c r="C775"/>
      <c r="D775"/>
      <c r="E775"/>
      <c r="F775"/>
      <c r="G775"/>
      <c r="H775" s="4" t="s">
        <v>326</v>
      </c>
      <c r="I775" s="1111" t="s">
        <v>67</v>
      </c>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c r="AJ775" s="98"/>
      <c r="AK775" s="98"/>
      <c r="AL775" s="98"/>
      <c r="AM775" s="98"/>
      <c r="AN775" s="98"/>
      <c r="AO775" s="98"/>
      <c r="AP775" s="98"/>
      <c r="AQ775" s="98"/>
      <c r="AR775" s="98"/>
      <c r="AS775" s="98"/>
      <c r="AT775" s="657"/>
      <c r="AU775" s="658"/>
      <c r="AV775" s="658"/>
      <c r="AW775" s="659"/>
      <c r="AX775" s="657"/>
      <c r="AY775" s="658"/>
      <c r="AZ775" s="658"/>
      <c r="BA775" s="659"/>
      <c r="BB775" s="657"/>
      <c r="BC775" s="658"/>
      <c r="BD775" s="658"/>
      <c r="BE775" s="659"/>
      <c r="BF775" s="657"/>
      <c r="BG775" s="658"/>
      <c r="BH775" s="658"/>
      <c r="BI775" s="659"/>
      <c r="BJ775" s="657"/>
      <c r="BK775" s="658"/>
      <c r="BL775" s="658"/>
      <c r="BM775" s="659"/>
      <c r="BN775" s="657"/>
      <c r="BO775" s="658"/>
      <c r="BP775" s="658"/>
      <c r="BQ775" s="659"/>
      <c r="BR775" s="657"/>
      <c r="BS775" s="658"/>
      <c r="BT775" s="658"/>
      <c r="BU775" s="659"/>
      <c r="BV775" s="657"/>
      <c r="BW775" s="658"/>
      <c r="BX775" s="658"/>
      <c r="BY775" s="659"/>
      <c r="BZ775" s="658"/>
      <c r="CA775" s="658"/>
      <c r="CB775" s="658"/>
      <c r="CC775" s="659"/>
      <c r="CD775" s="98"/>
      <c r="CE775" s="98"/>
      <c r="CF775" s="98"/>
      <c r="CG775" s="427"/>
      <c r="CH775" s="98"/>
      <c r="CI775" s="98"/>
      <c r="CJ775" s="98"/>
      <c r="CK775" s="98"/>
      <c r="CL775" s="98"/>
      <c r="CM775" s="98"/>
      <c r="CN775" s="98"/>
      <c r="CO775" s="98"/>
      <c r="CP775" s="98"/>
      <c r="CQ775" s="98"/>
      <c r="CR775" s="98"/>
      <c r="CS775" s="98"/>
      <c r="CT775" s="98"/>
      <c r="CU775" s="98"/>
      <c r="CV775" s="98"/>
      <c r="CW775" s="98"/>
      <c r="CX775" s="98"/>
      <c r="CY775" s="98"/>
      <c r="CZ775" s="98"/>
      <c r="DA775" s="98"/>
      <c r="DB775" s="98"/>
      <c r="DC775" s="98"/>
      <c r="DD775" s="98"/>
      <c r="DE775" s="98"/>
      <c r="DF775" s="98"/>
      <c r="DG775" s="98"/>
      <c r="DH775" s="98"/>
      <c r="DI775" s="427"/>
      <c r="DJ775" s="1004"/>
      <c r="DK775" s="98"/>
      <c r="DL775" s="98"/>
      <c r="DM775" s="98"/>
      <c r="DN775" s="98"/>
      <c r="DO775" s="98"/>
      <c r="DP775" s="98"/>
      <c r="DQ775" s="657"/>
      <c r="DR775" s="658"/>
      <c r="DS775" s="658"/>
      <c r="DT775" s="658"/>
      <c r="DU775" s="658"/>
      <c r="DV775" s="658"/>
      <c r="DW775" s="658"/>
      <c r="DX775" s="658"/>
      <c r="DY775" s="658"/>
      <c r="DZ775" s="658"/>
      <c r="EA775" s="658"/>
      <c r="EB775" s="658"/>
      <c r="EC775" s="658"/>
      <c r="ED775" s="658"/>
      <c r="EE775" s="658"/>
      <c r="EF775" s="658"/>
      <c r="EG775" s="658"/>
      <c r="EH775" s="658"/>
      <c r="EI775" s="658"/>
      <c r="EJ775" s="659"/>
    </row>
    <row r="776" spans="1:231" s="30" customFormat="1" ht="13.5" hidden="1" customHeight="1" outlineLevel="1">
      <c r="A776" s="29"/>
      <c r="B776"/>
      <c r="C776"/>
      <c r="D776"/>
      <c r="E776"/>
      <c r="F776"/>
      <c r="G776"/>
      <c r="H776" s="29"/>
      <c r="I776" s="1126" t="s">
        <v>183</v>
      </c>
      <c r="J776" s="31"/>
      <c r="K776" s="31"/>
      <c r="L776" s="31"/>
      <c r="M776" s="31"/>
      <c r="N776" s="31"/>
      <c r="O776" s="31"/>
      <c r="P776" s="31"/>
      <c r="Q776" s="31"/>
      <c r="R776" s="31"/>
      <c r="S776" s="31"/>
      <c r="T776" s="31"/>
      <c r="U776" s="31"/>
      <c r="V776" s="31"/>
      <c r="W776" s="31"/>
      <c r="X776" s="31"/>
      <c r="Y776" s="31"/>
      <c r="Z776" s="31"/>
      <c r="AA776" s="31"/>
      <c r="AB776" s="31"/>
      <c r="AC776" s="31"/>
      <c r="AD776" s="31"/>
      <c r="AE776" s="31"/>
      <c r="AF776" s="31"/>
      <c r="AG776" s="31"/>
      <c r="AH776" s="31"/>
      <c r="AI776" s="31"/>
      <c r="AJ776" s="31"/>
      <c r="AK776" s="31"/>
      <c r="AL776" s="31"/>
      <c r="AM776" s="31"/>
      <c r="AN776" s="31"/>
      <c r="AO776" s="31"/>
      <c r="AP776" s="31"/>
      <c r="AQ776" s="31"/>
      <c r="AR776" s="31"/>
      <c r="AS776" s="31"/>
      <c r="AT776" s="378">
        <v>8.0839999999999996</v>
      </c>
      <c r="AU776" s="132">
        <v>8.6150000000000002</v>
      </c>
      <c r="AV776" s="132">
        <v>8.4849999999999994</v>
      </c>
      <c r="AW776" s="366">
        <v>7.6109999999999998</v>
      </c>
      <c r="AX776" s="378">
        <v>9.3010000000000002</v>
      </c>
      <c r="AY776" s="132">
        <v>10.750999999999999</v>
      </c>
      <c r="AZ776" s="132">
        <v>12.061</v>
      </c>
      <c r="BA776" s="366">
        <v>12.666</v>
      </c>
      <c r="BB776" s="378">
        <v>17.306000000000001</v>
      </c>
      <c r="BC776" s="132">
        <v>20.757999999999999</v>
      </c>
      <c r="BD776" s="132">
        <v>24.238</v>
      </c>
      <c r="BE776" s="366">
        <v>23.507000000000001</v>
      </c>
      <c r="BF776" s="378">
        <v>31.797000000000001</v>
      </c>
      <c r="BG776" s="132">
        <v>33.473999999999997</v>
      </c>
      <c r="BH776" s="132">
        <v>36.095999999999997</v>
      </c>
      <c r="BI776" s="366">
        <v>34.534999999999997</v>
      </c>
      <c r="BJ776" s="378">
        <v>46.652000000000001</v>
      </c>
      <c r="BK776" s="132">
        <v>54.317</v>
      </c>
      <c r="BL776" s="132">
        <v>61.118000000000002</v>
      </c>
      <c r="BM776" s="366">
        <v>54.357999999999997</v>
      </c>
      <c r="BN776" s="378">
        <v>70.668000000000006</v>
      </c>
      <c r="BO776" s="132">
        <v>81.108000000000004</v>
      </c>
      <c r="BP776" s="132">
        <v>85.978999999999999</v>
      </c>
      <c r="BQ776" s="366">
        <v>76.712999999999994</v>
      </c>
      <c r="BR776" s="378">
        <v>109.91200000000001</v>
      </c>
      <c r="BS776" s="836">
        <f t="shared" ref="BS776:BY776" si="1186">BO776*(1+BS781)</f>
        <v>103.00716000000001</v>
      </c>
      <c r="BT776" s="836">
        <f t="shared" si="1186"/>
        <v>109.19333</v>
      </c>
      <c r="BU776" s="837">
        <f t="shared" si="1186"/>
        <v>97.425509999999989</v>
      </c>
      <c r="BV776" s="838">
        <f t="shared" si="1186"/>
        <v>130.79527999999999</v>
      </c>
      <c r="BW776" s="836">
        <f t="shared" si="1186"/>
        <v>122.57852040000002</v>
      </c>
      <c r="BX776" s="836">
        <f t="shared" si="1186"/>
        <v>129.9400627</v>
      </c>
      <c r="BY776" s="837">
        <f t="shared" si="1186"/>
        <v>115.93635689999998</v>
      </c>
      <c r="BZ776" s="836">
        <f>BV776*(1+BZ781)</f>
        <v>155.64638319999997</v>
      </c>
      <c r="CA776" s="836">
        <f>BW776*(1+CA781)</f>
        <v>145.868439276</v>
      </c>
      <c r="CB776" s="836">
        <f>BX776*(1+CB781)</f>
        <v>154.62867461299999</v>
      </c>
      <c r="CC776" s="837">
        <f>BY776*(1+CC781)</f>
        <v>137.96426471099997</v>
      </c>
      <c r="CD776" s="128"/>
      <c r="CE776" s="128"/>
      <c r="CF776" s="128"/>
      <c r="CG776" s="347"/>
      <c r="CH776" s="128"/>
      <c r="CI776" s="128"/>
      <c r="CJ776" s="128"/>
      <c r="CK776" s="128"/>
      <c r="CL776" s="128"/>
      <c r="CM776" s="128"/>
      <c r="CN776" s="128"/>
      <c r="CO776" s="128"/>
      <c r="CP776" s="128"/>
      <c r="CQ776" s="128"/>
      <c r="CR776" s="128"/>
      <c r="CS776" s="128"/>
      <c r="CT776" s="128"/>
      <c r="CU776" s="128"/>
      <c r="CV776" s="128"/>
      <c r="CW776" s="128"/>
      <c r="CX776" s="128"/>
      <c r="CY776" s="128"/>
      <c r="CZ776" s="128"/>
      <c r="DA776" s="128"/>
      <c r="DB776" s="128"/>
      <c r="DC776" s="128"/>
      <c r="DD776" s="128"/>
      <c r="DE776" s="128"/>
      <c r="DF776" s="128"/>
      <c r="DG776" s="128"/>
      <c r="DH776" s="128"/>
      <c r="DI776" s="347"/>
      <c r="DJ776" s="366"/>
      <c r="DK776" s="133"/>
      <c r="DL776" s="133"/>
      <c r="DM776" s="133"/>
      <c r="DN776" s="133"/>
      <c r="DO776" s="133"/>
      <c r="DP776" s="133"/>
      <c r="DQ776" s="378" t="s">
        <v>71</v>
      </c>
      <c r="DR776" s="132" t="s">
        <v>71</v>
      </c>
      <c r="DS776" s="132" t="s">
        <v>71</v>
      </c>
      <c r="DT776" s="128">
        <f>+AVERAGE(AT776:AW776)</f>
        <v>8.1987499999999986</v>
      </c>
      <c r="DU776" s="128">
        <f>+AVERAGE(AX776:BA776)</f>
        <v>11.194749999999999</v>
      </c>
      <c r="DV776" s="128">
        <f>+AVERAGE(BB776:BE776)</f>
        <v>21.452249999999999</v>
      </c>
      <c r="DW776" s="128">
        <f>+AVERAGE(BF776:BI776)</f>
        <v>33.975499999999997</v>
      </c>
      <c r="DX776" s="128">
        <f>+AVERAGE(BJ776:BM776)</f>
        <v>54.111249999999998</v>
      </c>
      <c r="DY776" s="128">
        <f>AVERAGE(BN776:BQ776)</f>
        <v>78.61699999999999</v>
      </c>
      <c r="DZ776" s="128"/>
      <c r="EA776" s="128"/>
      <c r="EB776" s="128"/>
      <c r="EC776" s="150"/>
      <c r="ED776" s="150"/>
      <c r="EE776" s="150"/>
      <c r="EF776" s="150"/>
      <c r="EG776" s="128"/>
      <c r="EH776" s="128"/>
      <c r="EI776" s="128"/>
      <c r="EJ776" s="347"/>
      <c r="EK776" s="227"/>
      <c r="EL776" s="227"/>
      <c r="EM776" s="227"/>
      <c r="EN776" s="227"/>
      <c r="EO776" s="227"/>
      <c r="EP776" s="227"/>
      <c r="EQ776" s="227"/>
      <c r="ER776" s="227"/>
      <c r="ES776" s="227"/>
      <c r="ET776" s="227"/>
      <c r="EU776" s="227"/>
      <c r="EV776" s="227"/>
      <c r="EW776" s="227"/>
      <c r="EX776" s="227"/>
      <c r="EY776" s="227"/>
      <c r="EZ776" s="227"/>
      <c r="FA776" s="227"/>
      <c r="FB776" s="227"/>
      <c r="FC776" s="227"/>
      <c r="FD776" s="227"/>
      <c r="FE776" s="227"/>
      <c r="FF776" s="227"/>
      <c r="FG776" s="227"/>
      <c r="FH776" s="227"/>
      <c r="FI776" s="227"/>
      <c r="FJ776" s="227"/>
      <c r="FK776" s="227"/>
      <c r="FL776" s="227"/>
      <c r="FM776" s="227"/>
      <c r="FN776" s="227"/>
      <c r="FO776" s="227"/>
      <c r="FP776" s="227"/>
      <c r="FQ776" s="227"/>
      <c r="FR776" s="227"/>
      <c r="FS776" s="227"/>
      <c r="FT776" s="227"/>
      <c r="FU776" s="227"/>
      <c r="FV776" s="227"/>
      <c r="FW776" s="227"/>
      <c r="FX776" s="227"/>
      <c r="FY776" s="227"/>
      <c r="FZ776" s="227"/>
      <c r="GA776" s="227"/>
      <c r="GB776" s="227"/>
      <c r="GC776" s="227"/>
      <c r="GD776" s="227"/>
      <c r="GE776" s="227"/>
      <c r="GF776" s="227"/>
      <c r="GG776" s="227"/>
      <c r="GH776" s="227"/>
      <c r="GI776" s="227"/>
      <c r="GJ776" s="227"/>
      <c r="GK776" s="227"/>
      <c r="GL776" s="227"/>
      <c r="GM776" s="227"/>
      <c r="GN776" s="227"/>
      <c r="GO776" s="227"/>
      <c r="GP776" s="227"/>
      <c r="GQ776" s="227"/>
      <c r="GR776" s="227"/>
      <c r="GS776" s="227"/>
      <c r="GT776" s="227"/>
      <c r="GU776" s="227"/>
      <c r="GV776" s="227"/>
      <c r="GW776" s="227"/>
      <c r="GX776" s="227"/>
      <c r="GY776" s="227"/>
      <c r="GZ776" s="227"/>
      <c r="HA776" s="227"/>
      <c r="HB776" s="227"/>
      <c r="HC776" s="227"/>
      <c r="HD776" s="227"/>
      <c r="HE776" s="227"/>
      <c r="HF776" s="227"/>
      <c r="HG776" s="227"/>
      <c r="HH776" s="227"/>
      <c r="HI776" s="227"/>
      <c r="HJ776" s="227"/>
      <c r="HK776" s="227"/>
      <c r="HL776" s="227"/>
      <c r="HM776" s="227"/>
      <c r="HN776" s="227"/>
      <c r="HO776" s="227"/>
      <c r="HP776" s="227"/>
      <c r="HQ776" s="227"/>
      <c r="HR776" s="227"/>
      <c r="HS776" s="227"/>
      <c r="HT776" s="227"/>
      <c r="HU776" s="227"/>
      <c r="HV776" s="227"/>
      <c r="HW776" s="227"/>
    </row>
    <row r="777" spans="1:231" s="65" customFormat="1" ht="13.5" hidden="1" customHeight="1" outlineLevel="1">
      <c r="A777" s="63"/>
      <c r="B777"/>
      <c r="C777"/>
      <c r="D777"/>
      <c r="E777"/>
      <c r="F777"/>
      <c r="G777"/>
      <c r="H777" s="63"/>
      <c r="I777" s="1133" t="s">
        <v>146</v>
      </c>
      <c r="J777" s="695"/>
      <c r="K777" s="695"/>
      <c r="L777" s="695"/>
      <c r="M777" s="695"/>
      <c r="N777" s="695"/>
      <c r="O777" s="695"/>
      <c r="P777" s="695"/>
      <c r="Q777" s="695"/>
      <c r="R777" s="695"/>
      <c r="S777" s="695"/>
      <c r="T777" s="695"/>
      <c r="U777" s="695"/>
      <c r="V777" s="695"/>
      <c r="W777" s="695"/>
      <c r="X777" s="695"/>
      <c r="Y777" s="695"/>
      <c r="Z777" s="695"/>
      <c r="AA777" s="695"/>
      <c r="AB777" s="695"/>
      <c r="AC777" s="695"/>
      <c r="AD777" s="695"/>
      <c r="AE777" s="695"/>
      <c r="AF777" s="695"/>
      <c r="AG777" s="695"/>
      <c r="AH777" s="695"/>
      <c r="AI777" s="695"/>
      <c r="AJ777" s="695"/>
      <c r="AK777" s="695"/>
      <c r="AL777" s="695"/>
      <c r="AM777" s="695"/>
      <c r="AN777" s="695"/>
      <c r="AO777" s="695"/>
      <c r="AP777" s="695"/>
      <c r="AQ777" s="695"/>
      <c r="AR777" s="695"/>
      <c r="AS777" s="695"/>
      <c r="AT777" s="692" t="e">
        <f t="shared" ref="AT777:BB777" si="1187">AT779/(AT776*AT778)</f>
        <v>#DIV/0!</v>
      </c>
      <c r="AU777" s="693" t="e">
        <f t="shared" si="1187"/>
        <v>#DIV/0!</v>
      </c>
      <c r="AV777" s="693" t="e">
        <f t="shared" si="1187"/>
        <v>#DIV/0!</v>
      </c>
      <c r="AW777" s="694" t="e">
        <f t="shared" si="1187"/>
        <v>#DIV/0!</v>
      </c>
      <c r="AX777" s="692" t="e">
        <f t="shared" si="1187"/>
        <v>#DIV/0!</v>
      </c>
      <c r="AY777" s="693" t="e">
        <f t="shared" si="1187"/>
        <v>#DIV/0!</v>
      </c>
      <c r="AZ777" s="693" t="e">
        <f t="shared" si="1187"/>
        <v>#DIV/0!</v>
      </c>
      <c r="BA777" s="694" t="e">
        <f t="shared" si="1187"/>
        <v>#DIV/0!</v>
      </c>
      <c r="BB777" s="692" t="e">
        <f t="shared" si="1187"/>
        <v>#DIV/0!</v>
      </c>
      <c r="BC777" s="693" t="e">
        <f t="shared" ref="BC777:BN777" si="1188">BC779/(BC776*BC778)</f>
        <v>#DIV/0!</v>
      </c>
      <c r="BD777" s="693" t="e">
        <f t="shared" si="1188"/>
        <v>#DIV/0!</v>
      </c>
      <c r="BE777" s="694" t="e">
        <f t="shared" si="1188"/>
        <v>#DIV/0!</v>
      </c>
      <c r="BF777" s="692" t="e">
        <f t="shared" si="1188"/>
        <v>#DIV/0!</v>
      </c>
      <c r="BG777" s="693" t="e">
        <f t="shared" si="1188"/>
        <v>#DIV/0!</v>
      </c>
      <c r="BH777" s="693" t="e">
        <f t="shared" si="1188"/>
        <v>#DIV/0!</v>
      </c>
      <c r="BI777" s="694" t="e">
        <f t="shared" si="1188"/>
        <v>#DIV/0!</v>
      </c>
      <c r="BJ777" s="692" t="e">
        <f t="shared" si="1188"/>
        <v>#DIV/0!</v>
      </c>
      <c r="BK777" s="693" t="e">
        <f t="shared" si="1188"/>
        <v>#DIV/0!</v>
      </c>
      <c r="BL777" s="693" t="e">
        <f t="shared" si="1188"/>
        <v>#DIV/0!</v>
      </c>
      <c r="BM777" s="694" t="e">
        <f t="shared" si="1188"/>
        <v>#DIV/0!</v>
      </c>
      <c r="BN777" s="692" t="e">
        <f t="shared" si="1188"/>
        <v>#DIV/0!</v>
      </c>
      <c r="BO777" s="693" t="e">
        <f>BO779/(BO776*BO778)</f>
        <v>#DIV/0!</v>
      </c>
      <c r="BP777" s="693" t="e">
        <f>BP779/(BP776*BP778)</f>
        <v>#DIV/0!</v>
      </c>
      <c r="BQ777" s="694" t="e">
        <f>BQ779/(BQ776*BQ778)</f>
        <v>#DIV/0!</v>
      </c>
      <c r="BR777" s="692" t="e">
        <f>BR779/(BR776*BR778)</f>
        <v>#DIV/0!</v>
      </c>
      <c r="BS777" s="875" t="e">
        <f t="shared" ref="BS777:BY777" si="1189">BO777*(1+BS788)</f>
        <v>#DIV/0!</v>
      </c>
      <c r="BT777" s="875" t="e">
        <f t="shared" si="1189"/>
        <v>#DIV/0!</v>
      </c>
      <c r="BU777" s="876" t="e">
        <f t="shared" si="1189"/>
        <v>#DIV/0!</v>
      </c>
      <c r="BV777" s="877" t="e">
        <f t="shared" si="1189"/>
        <v>#DIV/0!</v>
      </c>
      <c r="BW777" s="875" t="e">
        <f t="shared" si="1189"/>
        <v>#DIV/0!</v>
      </c>
      <c r="BX777" s="875" t="e">
        <f t="shared" si="1189"/>
        <v>#DIV/0!</v>
      </c>
      <c r="BY777" s="876" t="e">
        <f t="shared" si="1189"/>
        <v>#DIV/0!</v>
      </c>
      <c r="BZ777" s="875" t="e">
        <f>BV777*(1+BZ788)</f>
        <v>#DIV/0!</v>
      </c>
      <c r="CA777" s="875" t="e">
        <f>BW777*(1+CA788)</f>
        <v>#DIV/0!</v>
      </c>
      <c r="CB777" s="875" t="e">
        <f>BX777*(1+CB788)</f>
        <v>#DIV/0!</v>
      </c>
      <c r="CC777" s="876" t="e">
        <f>BY777*(1+CC788)</f>
        <v>#DIV/0!</v>
      </c>
      <c r="CD777" s="187"/>
      <c r="CE777" s="187"/>
      <c r="CF777" s="187"/>
      <c r="CG777" s="577"/>
      <c r="CH777" s="187"/>
      <c r="CI777" s="187"/>
      <c r="CJ777" s="187"/>
      <c r="CK777" s="187"/>
      <c r="CL777" s="187"/>
      <c r="CM777" s="187"/>
      <c r="CN777" s="187"/>
      <c r="CO777" s="187"/>
      <c r="CP777" s="187"/>
      <c r="CQ777" s="187"/>
      <c r="CR777" s="187"/>
      <c r="CS777" s="187"/>
      <c r="CT777" s="187"/>
      <c r="CU777" s="187"/>
      <c r="CV777" s="187"/>
      <c r="CW777" s="187"/>
      <c r="CX777" s="187"/>
      <c r="CY777" s="187"/>
      <c r="CZ777" s="187"/>
      <c r="DA777" s="187"/>
      <c r="DB777" s="187"/>
      <c r="DC777" s="187"/>
      <c r="DD777" s="187"/>
      <c r="DE777" s="187"/>
      <c r="DF777" s="187"/>
      <c r="DG777" s="187"/>
      <c r="DH777" s="187"/>
      <c r="DI777" s="577"/>
      <c r="DJ777" s="577"/>
      <c r="DK777" s="188"/>
      <c r="DL777" s="188"/>
      <c r="DM777" s="188"/>
      <c r="DN777" s="188"/>
      <c r="DO777" s="188"/>
      <c r="DP777" s="188"/>
      <c r="DQ777" s="620" t="str">
        <f>IF(ISERROR(DQ779/(DQ776*DQ778)),"NA",DQ779/(DQ776*DQ778))</f>
        <v>NA</v>
      </c>
      <c r="DR777" s="693" t="str">
        <f>IF(ISERROR(DR779/(DR776*DR778)),"NA",DR779/(DR776*DR778))</f>
        <v>NA</v>
      </c>
      <c r="DS777" s="693" t="str">
        <f>IF(ISERROR(DS779/(DS776*DS778)),"NA",DS779/(DS776*DS778))</f>
        <v>NA</v>
      </c>
      <c r="DT777" s="693" t="e">
        <f t="shared" ref="DT777:DY777" si="1190">DT779/(DT776*DT778)</f>
        <v>#DIV/0!</v>
      </c>
      <c r="DU777" s="693" t="e">
        <f t="shared" si="1190"/>
        <v>#DIV/0!</v>
      </c>
      <c r="DV777" s="693" t="e">
        <f t="shared" si="1190"/>
        <v>#DIV/0!</v>
      </c>
      <c r="DW777" s="693" t="e">
        <f t="shared" si="1190"/>
        <v>#DIV/0!</v>
      </c>
      <c r="DX777" s="693" t="e">
        <f t="shared" si="1190"/>
        <v>#DIV/0!</v>
      </c>
      <c r="DY777" s="693" t="e">
        <f t="shared" si="1190"/>
        <v>#DIV/0!</v>
      </c>
      <c r="DZ777" s="693"/>
      <c r="EA777" s="693"/>
      <c r="EB777" s="693"/>
      <c r="EC777" s="106"/>
      <c r="ED777" s="106"/>
      <c r="EE777" s="106"/>
      <c r="EF777" s="106"/>
      <c r="EG777" s="693"/>
      <c r="EH777" s="693"/>
      <c r="EI777" s="693"/>
      <c r="EJ777" s="694"/>
      <c r="EK777" s="222"/>
      <c r="EL777" s="222"/>
      <c r="EM777" s="222"/>
      <c r="EN777" s="222"/>
      <c r="EO777" s="222"/>
      <c r="EP777" s="222"/>
      <c r="EQ777" s="222"/>
      <c r="ER777" s="222"/>
      <c r="ES777" s="222"/>
      <c r="ET777" s="222"/>
      <c r="EU777" s="222"/>
      <c r="EV777" s="222"/>
      <c r="EW777" s="222"/>
      <c r="EX777" s="222"/>
      <c r="EY777" s="222"/>
      <c r="EZ777" s="222"/>
      <c r="FA777" s="222"/>
      <c r="FB777" s="222"/>
      <c r="FC777" s="222"/>
      <c r="FD777" s="222"/>
      <c r="FE777" s="222"/>
      <c r="FF777" s="222"/>
      <c r="FG777" s="222"/>
      <c r="FH777" s="222"/>
      <c r="FI777" s="222"/>
      <c r="FJ777" s="222"/>
      <c r="FK777" s="222"/>
      <c r="FL777" s="222"/>
      <c r="FM777" s="222"/>
      <c r="FN777" s="222"/>
      <c r="FO777" s="222"/>
      <c r="FP777" s="222"/>
      <c r="FQ777" s="222"/>
      <c r="FR777" s="222"/>
      <c r="FS777" s="222"/>
      <c r="FT777" s="222"/>
      <c r="FU777" s="222"/>
      <c r="FV777" s="222"/>
      <c r="FW777" s="222"/>
      <c r="FX777" s="222"/>
      <c r="FY777" s="222"/>
      <c r="FZ777" s="222"/>
      <c r="GA777" s="222"/>
      <c r="GB777" s="222"/>
      <c r="GC777" s="222"/>
      <c r="GD777" s="222"/>
      <c r="GE777" s="222"/>
      <c r="GF777" s="222"/>
      <c r="GG777" s="222"/>
      <c r="GH777" s="222"/>
      <c r="GI777" s="222"/>
      <c r="GJ777" s="222"/>
      <c r="GK777" s="222"/>
      <c r="GL777" s="222"/>
      <c r="GM777" s="222"/>
      <c r="GN777" s="222"/>
      <c r="GO777" s="222"/>
      <c r="GP777" s="222"/>
      <c r="GQ777" s="222"/>
      <c r="GR777" s="222"/>
      <c r="GS777" s="222"/>
      <c r="GT777" s="222"/>
      <c r="GU777" s="222"/>
      <c r="GV777" s="222"/>
      <c r="GW777" s="222"/>
      <c r="GX777" s="222"/>
      <c r="GY777" s="222"/>
      <c r="GZ777" s="222"/>
      <c r="HA777" s="222"/>
      <c r="HB777" s="222"/>
      <c r="HC777" s="222"/>
      <c r="HD777" s="222"/>
      <c r="HE777" s="222"/>
      <c r="HF777" s="222"/>
      <c r="HG777" s="222"/>
      <c r="HH777" s="222"/>
      <c r="HI777" s="222"/>
      <c r="HJ777" s="222"/>
      <c r="HK777" s="222"/>
      <c r="HL777" s="222"/>
      <c r="HM777" s="222"/>
      <c r="HN777" s="222"/>
      <c r="HO777" s="222"/>
      <c r="HP777" s="222"/>
      <c r="HQ777" s="222"/>
      <c r="HR777" s="222"/>
      <c r="HS777" s="222"/>
      <c r="HT777" s="222"/>
      <c r="HU777" s="222"/>
      <c r="HV777" s="222"/>
      <c r="HW777" s="222"/>
    </row>
    <row r="778" spans="1:231" s="28" customFormat="1" ht="13.5" hidden="1" customHeight="1" outlineLevel="1">
      <c r="A778" s="42"/>
      <c r="B778"/>
      <c r="C778"/>
      <c r="D778"/>
      <c r="E778"/>
      <c r="F778"/>
      <c r="G778"/>
      <c r="H778" s="42"/>
      <c r="I778" s="1066" t="s">
        <v>133</v>
      </c>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76">
        <f t="shared" ref="AT778:CC778" si="1191">+months*AT5</f>
        <v>0</v>
      </c>
      <c r="AU778" s="128">
        <f t="shared" si="1191"/>
        <v>0</v>
      </c>
      <c r="AV778" s="128">
        <f t="shared" si="1191"/>
        <v>0</v>
      </c>
      <c r="AW778" s="347">
        <f t="shared" si="1191"/>
        <v>0</v>
      </c>
      <c r="AX778" s="376">
        <f t="shared" si="1191"/>
        <v>0</v>
      </c>
      <c r="AY778" s="128">
        <f t="shared" si="1191"/>
        <v>0</v>
      </c>
      <c r="AZ778" s="128">
        <f t="shared" si="1191"/>
        <v>0</v>
      </c>
      <c r="BA778" s="347">
        <f t="shared" si="1191"/>
        <v>0</v>
      </c>
      <c r="BB778" s="376">
        <f t="shared" si="1191"/>
        <v>0</v>
      </c>
      <c r="BC778" s="128">
        <f t="shared" si="1191"/>
        <v>0</v>
      </c>
      <c r="BD778" s="128">
        <f t="shared" si="1191"/>
        <v>0</v>
      </c>
      <c r="BE778" s="347">
        <f t="shared" si="1191"/>
        <v>0</v>
      </c>
      <c r="BF778" s="376">
        <f t="shared" si="1191"/>
        <v>0</v>
      </c>
      <c r="BG778" s="128">
        <f t="shared" si="1191"/>
        <v>0</v>
      </c>
      <c r="BH778" s="128">
        <f t="shared" si="1191"/>
        <v>0</v>
      </c>
      <c r="BI778" s="347">
        <f t="shared" si="1191"/>
        <v>0</v>
      </c>
      <c r="BJ778" s="376">
        <f t="shared" si="1191"/>
        <v>0</v>
      </c>
      <c r="BK778" s="128">
        <f t="shared" si="1191"/>
        <v>0</v>
      </c>
      <c r="BL778" s="128">
        <f t="shared" si="1191"/>
        <v>0</v>
      </c>
      <c r="BM778" s="347">
        <f t="shared" si="1191"/>
        <v>0</v>
      </c>
      <c r="BN778" s="376">
        <f t="shared" si="1191"/>
        <v>0</v>
      </c>
      <c r="BO778" s="128">
        <f t="shared" si="1191"/>
        <v>0</v>
      </c>
      <c r="BP778" s="128">
        <f t="shared" si="1191"/>
        <v>0</v>
      </c>
      <c r="BQ778" s="347">
        <f t="shared" si="1191"/>
        <v>0</v>
      </c>
      <c r="BR778" s="376">
        <f t="shared" si="1191"/>
        <v>0</v>
      </c>
      <c r="BS778" s="836">
        <f t="shared" si="1191"/>
        <v>0</v>
      </c>
      <c r="BT778" s="836">
        <f t="shared" si="1191"/>
        <v>0</v>
      </c>
      <c r="BU778" s="837">
        <f t="shared" si="1191"/>
        <v>0</v>
      </c>
      <c r="BV778" s="838">
        <f t="shared" si="1191"/>
        <v>0</v>
      </c>
      <c r="BW778" s="836">
        <f t="shared" si="1191"/>
        <v>0</v>
      </c>
      <c r="BX778" s="836">
        <f t="shared" si="1191"/>
        <v>0</v>
      </c>
      <c r="BY778" s="837">
        <f t="shared" si="1191"/>
        <v>0</v>
      </c>
      <c r="BZ778" s="836">
        <f t="shared" si="1191"/>
        <v>0</v>
      </c>
      <c r="CA778" s="836">
        <f t="shared" si="1191"/>
        <v>0</v>
      </c>
      <c r="CB778" s="836">
        <f t="shared" si="1191"/>
        <v>0</v>
      </c>
      <c r="CC778" s="837">
        <f t="shared" si="1191"/>
        <v>0</v>
      </c>
      <c r="CD778" s="128"/>
      <c r="CE778" s="128"/>
      <c r="CF778" s="128"/>
      <c r="CG778" s="347"/>
      <c r="CH778" s="128"/>
      <c r="CI778" s="128"/>
      <c r="CJ778" s="128"/>
      <c r="CK778" s="128"/>
      <c r="CL778" s="128"/>
      <c r="CM778" s="128"/>
      <c r="CN778" s="128"/>
      <c r="CO778" s="128"/>
      <c r="CP778" s="128"/>
      <c r="CQ778" s="128"/>
      <c r="CR778" s="128"/>
      <c r="CS778" s="128"/>
      <c r="CT778" s="128"/>
      <c r="CU778" s="128"/>
      <c r="CV778" s="128"/>
      <c r="CW778" s="128"/>
      <c r="CX778" s="128"/>
      <c r="CY778" s="128"/>
      <c r="CZ778" s="128"/>
      <c r="DA778" s="128"/>
      <c r="DB778" s="128"/>
      <c r="DC778" s="128"/>
      <c r="DD778" s="128"/>
      <c r="DE778" s="128"/>
      <c r="DF778" s="128"/>
      <c r="DG778" s="128"/>
      <c r="DH778" s="128"/>
      <c r="DI778" s="347"/>
      <c r="DJ778" s="347"/>
      <c r="DK778" s="130"/>
      <c r="DL778" s="130"/>
      <c r="DM778" s="130"/>
      <c r="DN778" s="130"/>
      <c r="DO778" s="130"/>
      <c r="DP778" s="130"/>
      <c r="DQ778" s="465">
        <f t="shared" ref="DQ778:DY778" si="1192">+months*DQ5</f>
        <v>0</v>
      </c>
      <c r="DR778" s="134">
        <f t="shared" si="1192"/>
        <v>0</v>
      </c>
      <c r="DS778" s="134">
        <f t="shared" si="1192"/>
        <v>0</v>
      </c>
      <c r="DT778" s="128">
        <f t="shared" si="1192"/>
        <v>0</v>
      </c>
      <c r="DU778" s="128">
        <f t="shared" si="1192"/>
        <v>0</v>
      </c>
      <c r="DV778" s="128">
        <f t="shared" si="1192"/>
        <v>0</v>
      </c>
      <c r="DW778" s="128">
        <f t="shared" si="1192"/>
        <v>0</v>
      </c>
      <c r="DX778" s="128">
        <f t="shared" si="1192"/>
        <v>0</v>
      </c>
      <c r="DY778" s="128">
        <f t="shared" si="1192"/>
        <v>0</v>
      </c>
      <c r="DZ778" s="128"/>
      <c r="EA778" s="128"/>
      <c r="EB778" s="128"/>
      <c r="EC778" s="150"/>
      <c r="ED778" s="150"/>
      <c r="EE778" s="150"/>
      <c r="EF778" s="150"/>
      <c r="EG778" s="128"/>
      <c r="EH778" s="128"/>
      <c r="EI778" s="128"/>
      <c r="EJ778" s="347"/>
      <c r="EK778" s="221"/>
      <c r="EL778" s="221"/>
      <c r="EM778" s="221"/>
      <c r="EN778" s="221"/>
      <c r="EO778" s="221"/>
      <c r="EP778" s="221"/>
      <c r="EQ778" s="221"/>
      <c r="ER778" s="221"/>
      <c r="ES778" s="221"/>
      <c r="ET778" s="221"/>
      <c r="EU778" s="221"/>
      <c r="EV778" s="221"/>
      <c r="EW778" s="221"/>
      <c r="EX778" s="221"/>
      <c r="EY778" s="221"/>
      <c r="EZ778" s="221"/>
      <c r="FA778" s="221"/>
      <c r="FB778" s="221"/>
      <c r="FC778" s="221"/>
      <c r="FD778" s="221"/>
      <c r="FE778" s="221"/>
      <c r="FF778" s="221"/>
      <c r="FG778" s="221"/>
      <c r="FH778" s="221"/>
      <c r="FI778" s="221"/>
      <c r="FJ778" s="221"/>
      <c r="FK778" s="221"/>
      <c r="FL778" s="221"/>
      <c r="FM778" s="221"/>
      <c r="FN778" s="221"/>
      <c r="FO778" s="221"/>
      <c r="FP778" s="221"/>
      <c r="FQ778" s="221"/>
      <c r="FR778" s="221"/>
      <c r="FS778" s="221"/>
      <c r="FT778" s="221"/>
      <c r="FU778" s="221"/>
      <c r="FV778" s="221"/>
      <c r="FW778" s="221"/>
      <c r="FX778" s="221"/>
      <c r="FY778" s="221"/>
      <c r="FZ778" s="221"/>
      <c r="GA778" s="221"/>
      <c r="GB778" s="221"/>
      <c r="GC778" s="221"/>
      <c r="GD778" s="221"/>
      <c r="GE778" s="221"/>
      <c r="GF778" s="221"/>
      <c r="GG778" s="221"/>
      <c r="GH778" s="221"/>
      <c r="GI778" s="221"/>
      <c r="GJ778" s="221"/>
      <c r="GK778" s="221"/>
      <c r="GL778" s="221"/>
      <c r="GM778" s="221"/>
      <c r="GN778" s="221"/>
      <c r="GO778" s="221"/>
      <c r="GP778" s="221"/>
      <c r="GQ778" s="221"/>
      <c r="GR778" s="221"/>
      <c r="GS778" s="221"/>
      <c r="GT778" s="221"/>
      <c r="GU778" s="221"/>
      <c r="GV778" s="221"/>
      <c r="GW778" s="221"/>
      <c r="GX778" s="221"/>
      <c r="GY778" s="221"/>
      <c r="GZ778" s="221"/>
      <c r="HA778" s="221"/>
      <c r="HB778" s="221"/>
      <c r="HC778" s="221"/>
      <c r="HD778" s="221"/>
      <c r="HE778" s="221"/>
      <c r="HF778" s="221"/>
      <c r="HG778" s="221"/>
      <c r="HH778" s="221"/>
      <c r="HI778" s="221"/>
      <c r="HJ778" s="221"/>
      <c r="HK778" s="221"/>
      <c r="HL778" s="221"/>
      <c r="HM778" s="221"/>
      <c r="HN778" s="221"/>
      <c r="HO778" s="221"/>
      <c r="HP778" s="221"/>
      <c r="HQ778" s="221"/>
      <c r="HR778" s="221"/>
      <c r="HS778" s="221"/>
      <c r="HT778" s="221"/>
      <c r="HU778" s="221"/>
      <c r="HV778" s="221"/>
      <c r="HW778" s="221"/>
    </row>
    <row r="779" spans="1:231" s="44" customFormat="1" ht="13.5" hidden="1" customHeight="1" outlineLevel="1">
      <c r="A779" s="43"/>
      <c r="B779"/>
      <c r="C779"/>
      <c r="D779"/>
      <c r="E779"/>
      <c r="F779"/>
      <c r="G779"/>
      <c r="H779" s="43"/>
      <c r="I779" s="1067" t="s">
        <v>147</v>
      </c>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614">
        <v>2.2869999999999999</v>
      </c>
      <c r="AU779" s="183">
        <v>3.6389999999999998</v>
      </c>
      <c r="AV779" s="183">
        <v>4.3730000000000002</v>
      </c>
      <c r="AW779" s="628">
        <v>3.28</v>
      </c>
      <c r="AX779" s="614">
        <v>3.4769999999999999</v>
      </c>
      <c r="AY779" s="183">
        <v>4.702</v>
      </c>
      <c r="AZ779" s="183">
        <v>4.601</v>
      </c>
      <c r="BA779" s="628">
        <v>4.4589999999999996</v>
      </c>
      <c r="BB779" s="614">
        <v>4.3789999999999996</v>
      </c>
      <c r="BC779" s="183">
        <v>6.1219999999999999</v>
      </c>
      <c r="BD779" s="183">
        <v>7.2169999999999996</v>
      </c>
      <c r="BE779" s="628">
        <v>6.1449999999999996</v>
      </c>
      <c r="BF779" s="614">
        <v>6.24</v>
      </c>
      <c r="BG779" s="183">
        <v>8.1419999999999995</v>
      </c>
      <c r="BH779" s="183">
        <v>8.2989999999999995</v>
      </c>
      <c r="BI779" s="628">
        <v>7.4989999999999997</v>
      </c>
      <c r="BJ779" s="614">
        <v>7.9480000000000004</v>
      </c>
      <c r="BK779" s="183">
        <v>10.468999999999999</v>
      </c>
      <c r="BL779" s="183">
        <v>12.433</v>
      </c>
      <c r="BM779" s="628">
        <v>12.487</v>
      </c>
      <c r="BN779" s="614">
        <v>12.88</v>
      </c>
      <c r="BO779" s="183">
        <v>16.059000000000001</v>
      </c>
      <c r="BP779" s="183">
        <v>15.954000000000001</v>
      </c>
      <c r="BQ779" s="688">
        <v>14.119</v>
      </c>
      <c r="BR779" s="614">
        <v>18.346</v>
      </c>
      <c r="BS779" s="884" t="e">
        <f t="shared" ref="BS779:BZ779" si="1193">BS776*BS777*BS778</f>
        <v>#DIV/0!</v>
      </c>
      <c r="BT779" s="884" t="e">
        <f t="shared" si="1193"/>
        <v>#DIV/0!</v>
      </c>
      <c r="BU779" s="885" t="e">
        <f t="shared" si="1193"/>
        <v>#DIV/0!</v>
      </c>
      <c r="BV779" s="886" t="e">
        <f t="shared" si="1193"/>
        <v>#DIV/0!</v>
      </c>
      <c r="BW779" s="884" t="e">
        <f t="shared" si="1193"/>
        <v>#DIV/0!</v>
      </c>
      <c r="BX779" s="884" t="e">
        <f t="shared" si="1193"/>
        <v>#DIV/0!</v>
      </c>
      <c r="BY779" s="885" t="e">
        <f t="shared" si="1193"/>
        <v>#DIV/0!</v>
      </c>
      <c r="BZ779" s="884" t="e">
        <f t="shared" si="1193"/>
        <v>#DIV/0!</v>
      </c>
      <c r="CA779" s="884" t="e">
        <f>CA776*CA777*CA778</f>
        <v>#DIV/0!</v>
      </c>
      <c r="CB779" s="884" t="e">
        <f>CB776*CB777*CB778</f>
        <v>#DIV/0!</v>
      </c>
      <c r="CC779" s="885" t="e">
        <f>CC776*CC777*CC778</f>
        <v>#DIV/0!</v>
      </c>
      <c r="CD779" s="131"/>
      <c r="CE779" s="131"/>
      <c r="CF779" s="131"/>
      <c r="CG779" s="472"/>
      <c r="CH779" s="131"/>
      <c r="CI779" s="131"/>
      <c r="CJ779" s="131"/>
      <c r="CK779" s="131"/>
      <c r="CL779" s="131"/>
      <c r="CM779" s="131"/>
      <c r="CN779" s="131"/>
      <c r="CO779" s="131"/>
      <c r="CP779" s="131"/>
      <c r="CQ779" s="131"/>
      <c r="CR779" s="131"/>
      <c r="CS779" s="131"/>
      <c r="CT779" s="131"/>
      <c r="CU779" s="131"/>
      <c r="CV779" s="131"/>
      <c r="CW779" s="131"/>
      <c r="CX779" s="131"/>
      <c r="CY779" s="131"/>
      <c r="CZ779" s="131"/>
      <c r="DA779" s="131"/>
      <c r="DB779" s="131"/>
      <c r="DC779" s="131"/>
      <c r="DD779" s="131"/>
      <c r="DE779" s="131"/>
      <c r="DF779" s="131"/>
      <c r="DG779" s="131"/>
      <c r="DH779" s="131"/>
      <c r="DI779" s="472"/>
      <c r="DJ779" s="361"/>
      <c r="DK779" s="135"/>
      <c r="DL779" s="135"/>
      <c r="DM779" s="135"/>
      <c r="DN779" s="135"/>
      <c r="DO779" s="135"/>
      <c r="DP779" s="135"/>
      <c r="DQ779" s="378" t="s">
        <v>71</v>
      </c>
      <c r="DR779" s="132" t="s">
        <v>71</v>
      </c>
      <c r="DS779" s="182">
        <v>10.462999999999999</v>
      </c>
      <c r="DT779" s="129">
        <f>+SUM(AT779:AW779)</f>
        <v>13.578999999999999</v>
      </c>
      <c r="DU779" s="129">
        <f>+SUM(AX779:BA779)</f>
        <v>17.239000000000001</v>
      </c>
      <c r="DV779" s="129">
        <f>+SUM(BB779:BE779)</f>
        <v>23.863</v>
      </c>
      <c r="DW779" s="129">
        <f>+SUM(BF779:BI779)</f>
        <v>30.179999999999996</v>
      </c>
      <c r="DX779" s="129">
        <f>+SUM(BJ779:BM779)</f>
        <v>43.337000000000003</v>
      </c>
      <c r="DY779" s="129">
        <f>+SUM(BN779:BQ779)</f>
        <v>59.012</v>
      </c>
      <c r="DZ779" s="131"/>
      <c r="EA779" s="131"/>
      <c r="EB779" s="131"/>
      <c r="EC779" s="907"/>
      <c r="ED779" s="907"/>
      <c r="EE779" s="907"/>
      <c r="EF779" s="907"/>
      <c r="EG779" s="131"/>
      <c r="EH779" s="131"/>
      <c r="EI779" s="131"/>
      <c r="EJ779" s="472"/>
      <c r="EK779" s="223"/>
      <c r="EL779" s="223"/>
      <c r="EM779" s="223"/>
      <c r="EN779" s="223"/>
      <c r="EO779" s="223"/>
      <c r="EP779" s="223"/>
      <c r="EQ779" s="223"/>
      <c r="ER779" s="223"/>
      <c r="ES779" s="223"/>
      <c r="ET779" s="223"/>
      <c r="EU779" s="223"/>
      <c r="EV779" s="223"/>
      <c r="EW779" s="223"/>
      <c r="EX779" s="223"/>
      <c r="EY779" s="223"/>
      <c r="EZ779" s="223"/>
      <c r="FA779" s="223"/>
      <c r="FB779" s="223"/>
      <c r="FC779" s="223"/>
      <c r="FD779" s="223"/>
      <c r="FE779" s="223"/>
      <c r="FF779" s="223"/>
      <c r="FG779" s="223"/>
      <c r="FH779" s="223"/>
      <c r="FI779" s="223"/>
      <c r="FJ779" s="223"/>
      <c r="FK779" s="223"/>
      <c r="FL779" s="223"/>
      <c r="FM779" s="223"/>
      <c r="FN779" s="223"/>
      <c r="FO779" s="223"/>
      <c r="FP779" s="223"/>
      <c r="FQ779" s="223"/>
      <c r="FR779" s="223"/>
      <c r="FS779" s="223"/>
      <c r="FT779" s="223"/>
      <c r="FU779" s="223"/>
      <c r="FV779" s="223"/>
      <c r="FW779" s="223"/>
      <c r="FX779" s="223"/>
      <c r="FY779" s="223"/>
      <c r="FZ779" s="223"/>
      <c r="GA779" s="223"/>
      <c r="GB779" s="223"/>
      <c r="GC779" s="223"/>
      <c r="GD779" s="223"/>
      <c r="GE779" s="223"/>
      <c r="GF779" s="223"/>
      <c r="GG779" s="223"/>
      <c r="GH779" s="223"/>
      <c r="GI779" s="223"/>
      <c r="GJ779" s="223"/>
      <c r="GK779" s="223"/>
      <c r="GL779" s="223"/>
      <c r="GM779" s="223"/>
      <c r="GN779" s="223"/>
      <c r="GO779" s="223"/>
      <c r="GP779" s="223"/>
      <c r="GQ779" s="223"/>
      <c r="GR779" s="223"/>
      <c r="GS779" s="223"/>
      <c r="GT779" s="223"/>
      <c r="GU779" s="223"/>
      <c r="GV779" s="223"/>
      <c r="GW779" s="223"/>
      <c r="GX779" s="223"/>
      <c r="GY779" s="223"/>
      <c r="GZ779" s="223"/>
      <c r="HA779" s="223"/>
      <c r="HB779" s="223"/>
      <c r="HC779" s="223"/>
      <c r="HD779" s="223"/>
      <c r="HE779" s="223"/>
      <c r="HF779" s="223"/>
      <c r="HG779" s="223"/>
      <c r="HH779" s="223"/>
      <c r="HI779" s="223"/>
      <c r="HJ779" s="223"/>
      <c r="HK779" s="223"/>
      <c r="HL779" s="223"/>
      <c r="HM779" s="223"/>
      <c r="HN779" s="223"/>
      <c r="HO779" s="223"/>
      <c r="HP779" s="223"/>
      <c r="HQ779" s="223"/>
      <c r="HR779" s="223"/>
      <c r="HS779" s="223"/>
      <c r="HT779" s="223"/>
      <c r="HU779" s="223"/>
      <c r="HV779" s="223"/>
      <c r="HW779" s="223"/>
    </row>
    <row r="780" spans="1:231" s="28" customFormat="1" ht="13.5" hidden="1" customHeight="1" outlineLevel="1">
      <c r="A780" s="42"/>
      <c r="B780"/>
      <c r="C780"/>
      <c r="D780"/>
      <c r="E780"/>
      <c r="F780"/>
      <c r="G780"/>
      <c r="H780" s="42"/>
      <c r="I780" s="1070"/>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71"/>
      <c r="AU780" s="33"/>
      <c r="AV780" s="33"/>
      <c r="AW780" s="578"/>
      <c r="AX780" s="371"/>
      <c r="AY780" s="33"/>
      <c r="AZ780" s="33"/>
      <c r="BA780" s="578"/>
      <c r="BB780" s="371"/>
      <c r="BC780" s="33"/>
      <c r="BD780" s="33"/>
      <c r="BE780" s="578"/>
      <c r="BF780" s="371"/>
      <c r="BG780" s="33"/>
      <c r="BH780" s="33"/>
      <c r="BI780" s="578"/>
      <c r="BJ780" s="371"/>
      <c r="BK780" s="33"/>
      <c r="BL780" s="33"/>
      <c r="BM780" s="578"/>
      <c r="BN780" s="371"/>
      <c r="BO780" s="33"/>
      <c r="BP780" s="33"/>
      <c r="BQ780" s="578"/>
      <c r="BR780" s="371"/>
      <c r="BS780" s="851"/>
      <c r="BT780" s="851"/>
      <c r="BU780" s="852"/>
      <c r="BV780" s="853"/>
      <c r="BW780" s="851"/>
      <c r="BX780" s="851"/>
      <c r="BY780" s="852"/>
      <c r="BZ780" s="851"/>
      <c r="CA780" s="851"/>
      <c r="CB780" s="851"/>
      <c r="CC780" s="852"/>
      <c r="CD780" s="33"/>
      <c r="CE780" s="33"/>
      <c r="CF780" s="33"/>
      <c r="CG780" s="578"/>
      <c r="CH780" s="33"/>
      <c r="CI780" s="33"/>
      <c r="CJ780" s="33"/>
      <c r="CK780" s="33"/>
      <c r="CL780" s="33"/>
      <c r="CM780" s="33"/>
      <c r="CN780" s="33"/>
      <c r="CO780" s="33"/>
      <c r="CP780" s="33"/>
      <c r="CQ780" s="33"/>
      <c r="CR780" s="33"/>
      <c r="CS780" s="33"/>
      <c r="CT780" s="33"/>
      <c r="CU780" s="33"/>
      <c r="CV780" s="33"/>
      <c r="CW780" s="33"/>
      <c r="CX780" s="33"/>
      <c r="CY780" s="33"/>
      <c r="CZ780" s="33"/>
      <c r="DA780" s="33"/>
      <c r="DB780" s="33"/>
      <c r="DC780" s="33"/>
      <c r="DD780" s="33"/>
      <c r="DE780" s="33"/>
      <c r="DF780" s="33"/>
      <c r="DG780" s="33"/>
      <c r="DH780" s="33"/>
      <c r="DI780" s="578"/>
      <c r="DJ780" s="1141"/>
      <c r="DK780" s="33"/>
      <c r="DL780" s="33"/>
      <c r="DM780" s="33"/>
      <c r="DN780" s="33"/>
      <c r="DO780" s="33"/>
      <c r="DP780" s="33"/>
      <c r="DQ780" s="371"/>
      <c r="DR780" s="33"/>
      <c r="DS780" s="33"/>
      <c r="DT780" s="33"/>
      <c r="DU780" s="33"/>
      <c r="DV780" s="33"/>
      <c r="DW780" s="33"/>
      <c r="DX780" s="33"/>
      <c r="DY780" s="33"/>
      <c r="DZ780" s="33"/>
      <c r="EA780" s="33"/>
      <c r="EB780" s="33"/>
      <c r="EC780" s="903"/>
      <c r="ED780" s="903"/>
      <c r="EE780" s="903"/>
      <c r="EF780" s="903"/>
      <c r="EG780" s="33"/>
      <c r="EH780" s="33"/>
      <c r="EI780" s="33"/>
      <c r="EJ780" s="578"/>
      <c r="EK780" s="221"/>
      <c r="EL780" s="221"/>
      <c r="EM780" s="221"/>
      <c r="EN780" s="221"/>
      <c r="EO780" s="221"/>
      <c r="EP780" s="221"/>
      <c r="EQ780" s="221"/>
      <c r="ER780" s="221"/>
      <c r="ES780" s="221"/>
      <c r="ET780" s="221"/>
      <c r="EU780" s="221"/>
      <c r="EV780" s="221"/>
      <c r="EW780" s="221"/>
      <c r="EX780" s="221"/>
      <c r="EY780" s="221"/>
      <c r="EZ780" s="221"/>
      <c r="FA780" s="221"/>
      <c r="FB780" s="221"/>
      <c r="FC780" s="221"/>
      <c r="FD780" s="221"/>
      <c r="FE780" s="221"/>
      <c r="FF780" s="221"/>
      <c r="FG780" s="221"/>
      <c r="FH780" s="221"/>
      <c r="FI780" s="221"/>
      <c r="FJ780" s="221"/>
      <c r="FK780" s="221"/>
      <c r="FL780" s="221"/>
      <c r="FM780" s="221"/>
      <c r="FN780" s="221"/>
      <c r="FO780" s="221"/>
      <c r="FP780" s="221"/>
      <c r="FQ780" s="221"/>
      <c r="FR780" s="221"/>
      <c r="FS780" s="221"/>
      <c r="FT780" s="221"/>
      <c r="FU780" s="221"/>
      <c r="FV780" s="221"/>
      <c r="FW780" s="221"/>
      <c r="FX780" s="221"/>
      <c r="FY780" s="221"/>
      <c r="FZ780" s="221"/>
      <c r="GA780" s="221"/>
      <c r="GB780" s="221"/>
      <c r="GC780" s="221"/>
      <c r="GD780" s="221"/>
      <c r="GE780" s="221"/>
      <c r="GF780" s="221"/>
      <c r="GG780" s="221"/>
      <c r="GH780" s="221"/>
      <c r="GI780" s="221"/>
      <c r="GJ780" s="221"/>
      <c r="GK780" s="221"/>
      <c r="GL780" s="221"/>
      <c r="GM780" s="221"/>
      <c r="GN780" s="221"/>
      <c r="GO780" s="221"/>
      <c r="GP780" s="221"/>
      <c r="GQ780" s="221"/>
      <c r="GR780" s="221"/>
      <c r="GS780" s="221"/>
      <c r="GT780" s="221"/>
      <c r="GU780" s="221"/>
      <c r="GV780" s="221"/>
      <c r="GW780" s="221"/>
      <c r="GX780" s="221"/>
      <c r="GY780" s="221"/>
      <c r="GZ780" s="221"/>
      <c r="HA780" s="221"/>
      <c r="HB780" s="221"/>
      <c r="HC780" s="221"/>
      <c r="HD780" s="221"/>
      <c r="HE780" s="221"/>
      <c r="HF780" s="221"/>
      <c r="HG780" s="221"/>
      <c r="HH780" s="221"/>
      <c r="HI780" s="221"/>
      <c r="HJ780" s="221"/>
      <c r="HK780" s="221"/>
      <c r="HL780" s="221"/>
      <c r="HM780" s="221"/>
      <c r="HN780" s="221"/>
      <c r="HO780" s="221"/>
      <c r="HP780" s="221"/>
      <c r="HQ780" s="221"/>
      <c r="HR780" s="221"/>
      <c r="HS780" s="221"/>
      <c r="HT780" s="221"/>
      <c r="HU780" s="221"/>
      <c r="HV780" s="221"/>
      <c r="HW780" s="221"/>
    </row>
    <row r="781" spans="1:231" s="28" customFormat="1" ht="13.5" hidden="1" customHeight="1" outlineLevel="1">
      <c r="A781" s="42"/>
      <c r="B781"/>
      <c r="C781"/>
      <c r="D781"/>
      <c r="E781"/>
      <c r="F781"/>
      <c r="G781"/>
      <c r="H781" s="42"/>
      <c r="I781" s="1070" t="s">
        <v>148</v>
      </c>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619" t="str">
        <f>IF(ISERROR(AT776/AP776-1),"NA",AT776/AP776-1)</f>
        <v>NA</v>
      </c>
      <c r="AU781" s="175" t="str">
        <f>IF(ISERROR(AU776/AQ776-1),"NA",AU776/AQ776-1)</f>
        <v>NA</v>
      </c>
      <c r="AV781" s="175" t="str">
        <f>IF(ISERROR(AV776/AR776-1),"NA",AV776/AR776-1)</f>
        <v>NA</v>
      </c>
      <c r="AW781" s="579" t="str">
        <f>IF(ISERROR(AW776/AS776-1),"NA",AW776/AS776-1)</f>
        <v>NA</v>
      </c>
      <c r="AX781" s="619">
        <f t="shared" ref="AX781:BR781" si="1194">AX776/AT776-1</f>
        <v>0.15054428500742212</v>
      </c>
      <c r="AY781" s="175">
        <f t="shared" si="1194"/>
        <v>0.24793964016250714</v>
      </c>
      <c r="AZ781" s="175">
        <f t="shared" si="1194"/>
        <v>0.42144961697112571</v>
      </c>
      <c r="BA781" s="579">
        <f t="shared" si="1194"/>
        <v>0.66417027985810018</v>
      </c>
      <c r="BB781" s="619">
        <f t="shared" si="1194"/>
        <v>0.86066014407053015</v>
      </c>
      <c r="BC781" s="175">
        <f t="shared" si="1194"/>
        <v>0.93079713515021867</v>
      </c>
      <c r="BD781" s="175">
        <f t="shared" si="1194"/>
        <v>1.0096177763037892</v>
      </c>
      <c r="BE781" s="579">
        <f t="shared" si="1194"/>
        <v>0.85591346912995436</v>
      </c>
      <c r="BF781" s="619">
        <f t="shared" si="1194"/>
        <v>0.8373396509880966</v>
      </c>
      <c r="BG781" s="175">
        <f t="shared" si="1194"/>
        <v>0.61258310049137665</v>
      </c>
      <c r="BH781" s="175">
        <f t="shared" si="1194"/>
        <v>0.48923178480072593</v>
      </c>
      <c r="BI781" s="579">
        <f t="shared" si="1194"/>
        <v>0.46913685285234163</v>
      </c>
      <c r="BJ781" s="619">
        <f t="shared" si="1194"/>
        <v>0.46718243859483599</v>
      </c>
      <c r="BK781" s="175">
        <f t="shared" si="1194"/>
        <v>0.62266236482045789</v>
      </c>
      <c r="BL781" s="175">
        <f t="shared" si="1194"/>
        <v>0.69320700354609954</v>
      </c>
      <c r="BM781" s="579">
        <f t="shared" si="1194"/>
        <v>0.57399739394816862</v>
      </c>
      <c r="BN781" s="619">
        <f t="shared" si="1194"/>
        <v>0.51479036268541556</v>
      </c>
      <c r="BO781" s="175">
        <f t="shared" si="1194"/>
        <v>0.49323416241692297</v>
      </c>
      <c r="BP781" s="175">
        <f t="shared" si="1194"/>
        <v>0.40677050950620108</v>
      </c>
      <c r="BQ781" s="579">
        <f t="shared" si="1194"/>
        <v>0.41125501306155487</v>
      </c>
      <c r="BR781" s="619">
        <f t="shared" si="1194"/>
        <v>0.55532914473311812</v>
      </c>
      <c r="BS781" s="854">
        <f t="shared" ref="BS781:BZ781" si="1195">CHOOSE(model_case,BS782,BS783,BS785)</f>
        <v>0.27</v>
      </c>
      <c r="BT781" s="854">
        <f t="shared" si="1195"/>
        <v>0.27</v>
      </c>
      <c r="BU781" s="855">
        <f t="shared" si="1195"/>
        <v>0.27</v>
      </c>
      <c r="BV781" s="856">
        <f t="shared" si="1195"/>
        <v>0.19</v>
      </c>
      <c r="BW781" s="854">
        <f t="shared" si="1195"/>
        <v>0.19</v>
      </c>
      <c r="BX781" s="854">
        <f t="shared" si="1195"/>
        <v>0.19</v>
      </c>
      <c r="BY781" s="855">
        <f t="shared" si="1195"/>
        <v>0.19</v>
      </c>
      <c r="BZ781" s="854">
        <f t="shared" si="1195"/>
        <v>0.19</v>
      </c>
      <c r="CA781" s="854">
        <f>CHOOSE(model_case,CA782,CA783,CA785)</f>
        <v>0.19</v>
      </c>
      <c r="CB781" s="854">
        <f>CHOOSE(model_case,CB782,CB783,CB785)</f>
        <v>0.19</v>
      </c>
      <c r="CC781" s="855">
        <f>CHOOSE(model_case,CC782,CC783,CC785)</f>
        <v>0.19</v>
      </c>
      <c r="CD781" s="175"/>
      <c r="CE781" s="175"/>
      <c r="CF781" s="175"/>
      <c r="CG781" s="579"/>
      <c r="CH781" s="175"/>
      <c r="CI781" s="175"/>
      <c r="CJ781" s="175"/>
      <c r="CK781" s="175"/>
      <c r="CL781" s="175"/>
      <c r="CM781" s="175"/>
      <c r="CN781" s="175"/>
      <c r="CO781" s="175"/>
      <c r="CP781" s="175"/>
      <c r="CQ781" s="175"/>
      <c r="CR781" s="175"/>
      <c r="CS781" s="175"/>
      <c r="CT781" s="175"/>
      <c r="CU781" s="175"/>
      <c r="CV781" s="175"/>
      <c r="CW781" s="175"/>
      <c r="CX781" s="175"/>
      <c r="CY781" s="175"/>
      <c r="CZ781" s="175"/>
      <c r="DA781" s="175"/>
      <c r="DB781" s="175"/>
      <c r="DC781" s="175"/>
      <c r="DD781" s="175"/>
      <c r="DE781" s="175"/>
      <c r="DF781" s="175"/>
      <c r="DG781" s="175"/>
      <c r="DH781" s="175"/>
      <c r="DI781" s="579"/>
      <c r="DJ781" s="363"/>
      <c r="DK781" s="118"/>
      <c r="DL781" s="118"/>
      <c r="DM781" s="118"/>
      <c r="DN781" s="118"/>
      <c r="DO781" s="118"/>
      <c r="DP781" s="118"/>
      <c r="DQ781" s="619" t="str">
        <f>IF(ISERROR(DQ776/DP776-1),"NA",DQ776/DP776-1)</f>
        <v>NA</v>
      </c>
      <c r="DR781" s="175" t="str">
        <f>IF(ISERROR(DR776/DQ776-1),"NA",DR776/DQ776-1)</f>
        <v>NA</v>
      </c>
      <c r="DS781" s="175" t="str">
        <f>IF(ISERROR(DS776/DR776-1),"NA",DS776/DR776-1)</f>
        <v>NA</v>
      </c>
      <c r="DT781" s="175" t="str">
        <f>IF(ISERROR(DT776/DS776-1),"NA",DT776/DS776-1)</f>
        <v>NA</v>
      </c>
      <c r="DU781" s="175">
        <f>DU776/DT776-1</f>
        <v>0.36542155816435451</v>
      </c>
      <c r="DV781" s="175">
        <f>DV776/DU776-1</f>
        <v>0.91627771946671444</v>
      </c>
      <c r="DW781" s="175">
        <f>DW776/DV776-1</f>
        <v>0.58377326387674944</v>
      </c>
      <c r="DX781" s="175">
        <f>DX776/DW776-1</f>
        <v>0.59265500139806626</v>
      </c>
      <c r="DY781" s="175">
        <f>DY776/DX776-1</f>
        <v>0.45287717433990138</v>
      </c>
      <c r="DZ781" s="175"/>
      <c r="EA781" s="175"/>
      <c r="EB781" s="175"/>
      <c r="EC781" s="261"/>
      <c r="ED781" s="261"/>
      <c r="EE781" s="261"/>
      <c r="EF781" s="261"/>
      <c r="EG781" s="175"/>
      <c r="EH781" s="175"/>
      <c r="EI781" s="175"/>
      <c r="EJ781" s="579"/>
      <c r="EK781" s="221"/>
      <c r="EL781" s="221"/>
      <c r="EM781" s="221"/>
      <c r="EN781" s="221"/>
      <c r="EO781" s="221"/>
      <c r="EP781" s="221"/>
      <c r="EQ781" s="221"/>
      <c r="ER781" s="221"/>
      <c r="ES781" s="221"/>
      <c r="ET781" s="221"/>
      <c r="EU781" s="221"/>
      <c r="EV781" s="221"/>
      <c r="EW781" s="221"/>
      <c r="EX781" s="221"/>
      <c r="EY781" s="221"/>
      <c r="EZ781" s="221"/>
      <c r="FA781" s="221"/>
      <c r="FB781" s="221"/>
      <c r="FC781" s="221"/>
      <c r="FD781" s="221"/>
      <c r="FE781" s="221"/>
      <c r="FF781" s="221"/>
      <c r="FG781" s="221"/>
      <c r="FH781" s="221"/>
      <c r="FI781" s="221"/>
      <c r="FJ781" s="221"/>
      <c r="FK781" s="221"/>
      <c r="FL781" s="221"/>
      <c r="FM781" s="221"/>
      <c r="FN781" s="221"/>
      <c r="FO781" s="221"/>
      <c r="FP781" s="221"/>
      <c r="FQ781" s="221"/>
      <c r="FR781" s="221"/>
      <c r="FS781" s="221"/>
      <c r="FT781" s="221"/>
      <c r="FU781" s="221"/>
      <c r="FV781" s="221"/>
      <c r="FW781" s="221"/>
      <c r="FX781" s="221"/>
      <c r="FY781" s="221"/>
      <c r="FZ781" s="221"/>
      <c r="GA781" s="221"/>
      <c r="GB781" s="221"/>
      <c r="GC781" s="221"/>
      <c r="GD781" s="221"/>
      <c r="GE781" s="221"/>
      <c r="GF781" s="221"/>
      <c r="GG781" s="221"/>
      <c r="GH781" s="221"/>
      <c r="GI781" s="221"/>
      <c r="GJ781" s="221"/>
      <c r="GK781" s="221"/>
      <c r="GL781" s="221"/>
      <c r="GM781" s="221"/>
      <c r="GN781" s="221"/>
      <c r="GO781" s="221"/>
      <c r="GP781" s="221"/>
      <c r="GQ781" s="221"/>
      <c r="GR781" s="221"/>
      <c r="GS781" s="221"/>
      <c r="GT781" s="221"/>
      <c r="GU781" s="221"/>
      <c r="GV781" s="221"/>
      <c r="GW781" s="221"/>
      <c r="GX781" s="221"/>
      <c r="GY781" s="221"/>
      <c r="GZ781" s="221"/>
      <c r="HA781" s="221"/>
      <c r="HB781" s="221"/>
      <c r="HC781" s="221"/>
      <c r="HD781" s="221"/>
      <c r="HE781" s="221"/>
      <c r="HF781" s="221"/>
      <c r="HG781" s="221"/>
      <c r="HH781" s="221"/>
      <c r="HI781" s="221"/>
      <c r="HJ781" s="221"/>
      <c r="HK781" s="221"/>
      <c r="HL781" s="221"/>
      <c r="HM781" s="221"/>
      <c r="HN781" s="221"/>
      <c r="HO781" s="221"/>
      <c r="HP781" s="221"/>
      <c r="HQ781" s="221"/>
      <c r="HR781" s="221"/>
      <c r="HS781" s="221"/>
      <c r="HT781" s="221"/>
      <c r="HU781" s="221"/>
      <c r="HV781" s="221"/>
      <c r="HW781" s="221"/>
    </row>
    <row r="782" spans="1:231" s="122" customFormat="1" ht="13.5" hidden="1" customHeight="1" outlineLevel="1">
      <c r="A782" s="194"/>
      <c r="B782"/>
      <c r="C782"/>
      <c r="D782"/>
      <c r="E782"/>
      <c r="F782"/>
      <c r="G782"/>
      <c r="H782" s="194"/>
      <c r="I782" s="1129" t="s">
        <v>75</v>
      </c>
      <c r="J782" s="118"/>
      <c r="K782" s="118"/>
      <c r="L782" s="118"/>
      <c r="M782" s="118"/>
      <c r="N782" s="118"/>
      <c r="O782" s="118"/>
      <c r="P782" s="118"/>
      <c r="Q782" s="118"/>
      <c r="R782" s="118"/>
      <c r="S782" s="118"/>
      <c r="T782" s="118"/>
      <c r="U782" s="118"/>
      <c r="V782" s="118"/>
      <c r="W782" s="118"/>
      <c r="X782" s="118"/>
      <c r="Y782" s="118"/>
      <c r="Z782" s="118"/>
      <c r="AA782" s="118"/>
      <c r="AB782" s="118"/>
      <c r="AC782" s="118"/>
      <c r="AD782" s="118"/>
      <c r="AE782" s="118"/>
      <c r="AF782" s="118"/>
      <c r="AG782" s="118"/>
      <c r="AH782" s="118"/>
      <c r="AI782" s="118"/>
      <c r="AJ782" s="118"/>
      <c r="AK782" s="118"/>
      <c r="AL782" s="118"/>
      <c r="AM782" s="118"/>
      <c r="AN782" s="118"/>
      <c r="AO782" s="118"/>
      <c r="AP782" s="118"/>
      <c r="AQ782" s="118"/>
      <c r="AR782" s="118"/>
      <c r="AS782" s="118"/>
      <c r="AT782" s="387"/>
      <c r="AU782" s="118"/>
      <c r="AV782" s="118"/>
      <c r="AW782" s="365"/>
      <c r="AX782" s="387"/>
      <c r="AY782" s="118"/>
      <c r="AZ782" s="118"/>
      <c r="BA782" s="365"/>
      <c r="BB782" s="387"/>
      <c r="BC782" s="118"/>
      <c r="BD782" s="118"/>
      <c r="BE782" s="365"/>
      <c r="BF782" s="387"/>
      <c r="BG782" s="118"/>
      <c r="BH782" s="118"/>
      <c r="BI782" s="365"/>
      <c r="BJ782" s="387"/>
      <c r="BK782" s="118"/>
      <c r="BL782" s="118"/>
      <c r="BM782" s="365"/>
      <c r="BN782" s="387"/>
      <c r="BO782" s="176"/>
      <c r="BP782" s="176"/>
      <c r="BQ782" s="365"/>
      <c r="BR782" s="645"/>
      <c r="BS782" s="857">
        <v>0.27</v>
      </c>
      <c r="BT782" s="857">
        <v>0.27</v>
      </c>
      <c r="BU782" s="858">
        <v>0.27</v>
      </c>
      <c r="BV782" s="859">
        <v>0.19</v>
      </c>
      <c r="BW782" s="857">
        <v>0.19</v>
      </c>
      <c r="BX782" s="857">
        <v>0.19</v>
      </c>
      <c r="BY782" s="858">
        <v>0.19</v>
      </c>
      <c r="BZ782" s="857">
        <v>0.19</v>
      </c>
      <c r="CA782" s="857">
        <v>0.19</v>
      </c>
      <c r="CB782" s="857">
        <v>0.19</v>
      </c>
      <c r="CC782" s="858">
        <v>0.19</v>
      </c>
      <c r="CD782" s="176"/>
      <c r="CE782" s="176"/>
      <c r="CF782" s="176"/>
      <c r="CG782" s="581"/>
      <c r="CH782" s="176"/>
      <c r="CI782" s="176"/>
      <c r="CJ782" s="176"/>
      <c r="CK782" s="176"/>
      <c r="CL782" s="176"/>
      <c r="CM782" s="176"/>
      <c r="CN782" s="176"/>
      <c r="CO782" s="176"/>
      <c r="CP782" s="176"/>
      <c r="CQ782" s="176"/>
      <c r="CR782" s="176"/>
      <c r="CS782" s="176"/>
      <c r="CT782" s="176"/>
      <c r="CU782" s="176"/>
      <c r="CV782" s="176"/>
      <c r="CW782" s="176"/>
      <c r="CX782" s="176"/>
      <c r="CY782" s="176"/>
      <c r="CZ782" s="176"/>
      <c r="DA782" s="176"/>
      <c r="DB782" s="176"/>
      <c r="DC782" s="176"/>
      <c r="DD782" s="176"/>
      <c r="DE782" s="176"/>
      <c r="DF782" s="176"/>
      <c r="DG782" s="176"/>
      <c r="DH782" s="176"/>
      <c r="DI782" s="581"/>
      <c r="DJ782" s="363"/>
      <c r="DK782" s="118"/>
      <c r="DL782" s="118"/>
      <c r="DM782" s="118"/>
      <c r="DN782" s="118"/>
      <c r="DO782" s="118"/>
      <c r="DP782" s="118"/>
      <c r="DQ782" s="387"/>
      <c r="DR782" s="118"/>
      <c r="DS782" s="118"/>
      <c r="DT782" s="118"/>
      <c r="DU782" s="118"/>
      <c r="DV782" s="118"/>
      <c r="DW782" s="118"/>
      <c r="DX782" s="118"/>
      <c r="DY782" s="118"/>
      <c r="DZ782" s="118"/>
      <c r="EA782" s="118"/>
      <c r="EB782" s="176"/>
      <c r="EC782" s="904"/>
      <c r="ED782" s="904"/>
      <c r="EE782" s="904"/>
      <c r="EF782" s="904"/>
      <c r="EG782" s="176"/>
      <c r="EH782" s="176"/>
      <c r="EI782" s="176"/>
      <c r="EJ782" s="581"/>
      <c r="EK782" s="229"/>
      <c r="EL782" s="229"/>
      <c r="EM782" s="229"/>
      <c r="EN782" s="229"/>
      <c r="EO782" s="229"/>
      <c r="EP782" s="229"/>
      <c r="EQ782" s="229"/>
      <c r="ER782" s="229"/>
      <c r="ES782" s="229"/>
      <c r="ET782" s="229"/>
      <c r="EU782" s="229"/>
      <c r="EV782" s="229"/>
      <c r="EW782" s="229"/>
      <c r="EX782" s="229"/>
      <c r="EY782" s="229"/>
      <c r="EZ782" s="229"/>
      <c r="FA782" s="229"/>
      <c r="FB782" s="229"/>
      <c r="FC782" s="229"/>
      <c r="FD782" s="229"/>
      <c r="FE782" s="229"/>
      <c r="FF782" s="229"/>
      <c r="FG782" s="229"/>
      <c r="FH782" s="229"/>
      <c r="FI782" s="229"/>
      <c r="FJ782" s="229"/>
      <c r="FK782" s="229"/>
      <c r="FL782" s="229"/>
      <c r="FM782" s="229"/>
      <c r="FN782" s="229"/>
      <c r="FO782" s="229"/>
      <c r="FP782" s="229"/>
      <c r="FQ782" s="229"/>
      <c r="FR782" s="229"/>
      <c r="FS782" s="229"/>
      <c r="FT782" s="229"/>
      <c r="FU782" s="229"/>
      <c r="FV782" s="229"/>
      <c r="FW782" s="229"/>
      <c r="FX782" s="229"/>
      <c r="FY782" s="229"/>
      <c r="FZ782" s="229"/>
      <c r="GA782" s="229"/>
      <c r="GB782" s="229"/>
      <c r="GC782" s="229"/>
      <c r="GD782" s="229"/>
      <c r="GE782" s="229"/>
      <c r="GF782" s="229"/>
      <c r="GG782" s="229"/>
      <c r="GH782" s="229"/>
      <c r="GI782" s="229"/>
      <c r="GJ782" s="229"/>
      <c r="GK782" s="229"/>
      <c r="GL782" s="229"/>
      <c r="GM782" s="229"/>
      <c r="GN782" s="229"/>
      <c r="GO782" s="229"/>
      <c r="GP782" s="229"/>
      <c r="GQ782" s="229"/>
      <c r="GR782" s="229"/>
      <c r="GS782" s="229"/>
      <c r="GT782" s="229"/>
      <c r="GU782" s="229"/>
      <c r="GV782" s="229"/>
      <c r="GW782" s="229"/>
      <c r="GX782" s="229"/>
      <c r="GY782" s="229"/>
      <c r="GZ782" s="229"/>
      <c r="HA782" s="229"/>
      <c r="HB782" s="229"/>
      <c r="HC782" s="229"/>
      <c r="HD782" s="229"/>
      <c r="HE782" s="229"/>
      <c r="HF782" s="229"/>
      <c r="HG782" s="229"/>
      <c r="HH782" s="229"/>
      <c r="HI782" s="229"/>
      <c r="HJ782" s="229"/>
      <c r="HK782" s="229"/>
      <c r="HL782" s="229"/>
      <c r="HM782" s="229"/>
      <c r="HN782" s="229"/>
      <c r="HO782" s="229"/>
      <c r="HP782" s="229"/>
      <c r="HQ782" s="229"/>
      <c r="HR782" s="229"/>
      <c r="HS782" s="229"/>
      <c r="HT782" s="229"/>
      <c r="HU782" s="229"/>
      <c r="HV782" s="229"/>
      <c r="HW782" s="229"/>
    </row>
    <row r="783" spans="1:231" s="122" customFormat="1" ht="13.5" hidden="1" customHeight="1" outlineLevel="1">
      <c r="A783" s="194"/>
      <c r="B783"/>
      <c r="C783"/>
      <c r="D783"/>
      <c r="E783"/>
      <c r="F783"/>
      <c r="G783"/>
      <c r="H783" s="194"/>
      <c r="I783" s="1129" t="s">
        <v>76</v>
      </c>
      <c r="J783" s="118"/>
      <c r="K783" s="118"/>
      <c r="L783" s="118"/>
      <c r="M783" s="118"/>
      <c r="N783" s="118"/>
      <c r="O783" s="118"/>
      <c r="P783" s="118"/>
      <c r="Q783" s="118"/>
      <c r="R783" s="118"/>
      <c r="S783" s="118"/>
      <c r="T783" s="118"/>
      <c r="U783" s="118"/>
      <c r="V783" s="118"/>
      <c r="W783" s="118"/>
      <c r="X783" s="118"/>
      <c r="Y783" s="118"/>
      <c r="Z783" s="118"/>
      <c r="AA783" s="118"/>
      <c r="AB783" s="118"/>
      <c r="AC783" s="118"/>
      <c r="AD783" s="118"/>
      <c r="AE783" s="118"/>
      <c r="AF783" s="118"/>
      <c r="AG783" s="118"/>
      <c r="AH783" s="118"/>
      <c r="AI783" s="118"/>
      <c r="AJ783" s="118"/>
      <c r="AK783" s="118"/>
      <c r="AL783" s="118"/>
      <c r="AM783" s="118"/>
      <c r="AN783" s="118"/>
      <c r="AO783" s="118"/>
      <c r="AP783" s="118"/>
      <c r="AQ783" s="118"/>
      <c r="AR783" s="118"/>
      <c r="AS783" s="118"/>
      <c r="AT783" s="387"/>
      <c r="AU783" s="118"/>
      <c r="AV783" s="118"/>
      <c r="AW783" s="365"/>
      <c r="AX783" s="387"/>
      <c r="AY783" s="118"/>
      <c r="AZ783" s="118"/>
      <c r="BA783" s="365"/>
      <c r="BB783" s="387"/>
      <c r="BC783" s="118"/>
      <c r="BD783" s="118"/>
      <c r="BE783" s="365"/>
      <c r="BF783" s="387"/>
      <c r="BG783" s="118"/>
      <c r="BH783" s="118"/>
      <c r="BI783" s="365"/>
      <c r="BJ783" s="387"/>
      <c r="BK783" s="118"/>
      <c r="BL783" s="118"/>
      <c r="BM783" s="365"/>
      <c r="BN783" s="387"/>
      <c r="BO783" s="113"/>
      <c r="BP783" s="113"/>
      <c r="BQ783" s="365"/>
      <c r="BR783" s="386"/>
      <c r="BS783" s="860">
        <f t="shared" ref="BS783:BZ783" si="1196">BS782+BS784</f>
        <v>0.28000000000000003</v>
      </c>
      <c r="BT783" s="860">
        <f t="shared" si="1196"/>
        <v>0.28000000000000003</v>
      </c>
      <c r="BU783" s="861">
        <f t="shared" si="1196"/>
        <v>0.28000000000000003</v>
      </c>
      <c r="BV783" s="862">
        <f t="shared" si="1196"/>
        <v>0.2</v>
      </c>
      <c r="BW783" s="860">
        <f t="shared" si="1196"/>
        <v>0.2</v>
      </c>
      <c r="BX783" s="860">
        <f t="shared" si="1196"/>
        <v>0.2</v>
      </c>
      <c r="BY783" s="861">
        <f t="shared" si="1196"/>
        <v>0.2</v>
      </c>
      <c r="BZ783" s="860">
        <f t="shared" si="1196"/>
        <v>0.2</v>
      </c>
      <c r="CA783" s="860">
        <f>CA782+CA784</f>
        <v>0.2</v>
      </c>
      <c r="CB783" s="860">
        <f>CB782+CB784</f>
        <v>0.2</v>
      </c>
      <c r="CC783" s="861">
        <f>CC782+CC784</f>
        <v>0.2</v>
      </c>
      <c r="CD783" s="113"/>
      <c r="CE783" s="113"/>
      <c r="CF783" s="113"/>
      <c r="CG783" s="363"/>
      <c r="CH783" s="113"/>
      <c r="CI783" s="113"/>
      <c r="CJ783" s="113"/>
      <c r="CK783" s="113"/>
      <c r="CL783" s="113"/>
      <c r="CM783" s="113"/>
      <c r="CN783" s="113"/>
      <c r="CO783" s="113"/>
      <c r="CP783" s="113"/>
      <c r="CQ783" s="113"/>
      <c r="CR783" s="113"/>
      <c r="CS783" s="113"/>
      <c r="CT783" s="113"/>
      <c r="CU783" s="113"/>
      <c r="CV783" s="113"/>
      <c r="CW783" s="113"/>
      <c r="CX783" s="113"/>
      <c r="CY783" s="113"/>
      <c r="CZ783" s="113"/>
      <c r="DA783" s="113"/>
      <c r="DB783" s="113"/>
      <c r="DC783" s="113"/>
      <c r="DD783" s="113"/>
      <c r="DE783" s="113"/>
      <c r="DF783" s="113"/>
      <c r="DG783" s="113"/>
      <c r="DH783" s="113"/>
      <c r="DI783" s="363"/>
      <c r="DJ783" s="363"/>
      <c r="DK783" s="118"/>
      <c r="DL783" s="118"/>
      <c r="DM783" s="118"/>
      <c r="DN783" s="118"/>
      <c r="DO783" s="118"/>
      <c r="DP783" s="118"/>
      <c r="DQ783" s="387"/>
      <c r="DR783" s="118"/>
      <c r="DS783" s="118"/>
      <c r="DT783" s="118"/>
      <c r="DU783" s="118"/>
      <c r="DV783" s="118"/>
      <c r="DW783" s="118"/>
      <c r="DX783" s="118"/>
      <c r="DY783" s="118"/>
      <c r="DZ783" s="118"/>
      <c r="EA783" s="118"/>
      <c r="EB783" s="113"/>
      <c r="EC783" s="260"/>
      <c r="ED783" s="260"/>
      <c r="EE783" s="260"/>
      <c r="EF783" s="260"/>
      <c r="EG783" s="113"/>
      <c r="EH783" s="113"/>
      <c r="EI783" s="113"/>
      <c r="EJ783" s="363"/>
      <c r="EK783" s="229"/>
      <c r="EL783" s="229"/>
      <c r="EM783" s="229"/>
      <c r="EN783" s="229"/>
      <c r="EO783" s="229"/>
      <c r="EP783" s="229"/>
      <c r="EQ783" s="229"/>
      <c r="ER783" s="229"/>
      <c r="ES783" s="229"/>
      <c r="ET783" s="229"/>
      <c r="EU783" s="229"/>
      <c r="EV783" s="229"/>
      <c r="EW783" s="229"/>
      <c r="EX783" s="229"/>
      <c r="EY783" s="229"/>
      <c r="EZ783" s="229"/>
      <c r="FA783" s="229"/>
      <c r="FB783" s="229"/>
      <c r="FC783" s="229"/>
      <c r="FD783" s="229"/>
      <c r="FE783" s="229"/>
      <c r="FF783" s="229"/>
      <c r="FG783" s="229"/>
      <c r="FH783" s="229"/>
      <c r="FI783" s="229"/>
      <c r="FJ783" s="229"/>
      <c r="FK783" s="229"/>
      <c r="FL783" s="229"/>
      <c r="FM783" s="229"/>
      <c r="FN783" s="229"/>
      <c r="FO783" s="229"/>
      <c r="FP783" s="229"/>
      <c r="FQ783" s="229"/>
      <c r="FR783" s="229"/>
      <c r="FS783" s="229"/>
      <c r="FT783" s="229"/>
      <c r="FU783" s="229"/>
      <c r="FV783" s="229"/>
      <c r="FW783" s="229"/>
      <c r="FX783" s="229"/>
      <c r="FY783" s="229"/>
      <c r="FZ783" s="229"/>
      <c r="GA783" s="229"/>
      <c r="GB783" s="229"/>
      <c r="GC783" s="229"/>
      <c r="GD783" s="229"/>
      <c r="GE783" s="229"/>
      <c r="GF783" s="229"/>
      <c r="GG783" s="229"/>
      <c r="GH783" s="229"/>
      <c r="GI783" s="229"/>
      <c r="GJ783" s="229"/>
      <c r="GK783" s="229"/>
      <c r="GL783" s="229"/>
      <c r="GM783" s="229"/>
      <c r="GN783" s="229"/>
      <c r="GO783" s="229"/>
      <c r="GP783" s="229"/>
      <c r="GQ783" s="229"/>
      <c r="GR783" s="229"/>
      <c r="GS783" s="229"/>
      <c r="GT783" s="229"/>
      <c r="GU783" s="229"/>
      <c r="GV783" s="229"/>
      <c r="GW783" s="229"/>
      <c r="GX783" s="229"/>
      <c r="GY783" s="229"/>
      <c r="GZ783" s="229"/>
      <c r="HA783" s="229"/>
      <c r="HB783" s="229"/>
      <c r="HC783" s="229"/>
      <c r="HD783" s="229"/>
      <c r="HE783" s="229"/>
      <c r="HF783" s="229"/>
      <c r="HG783" s="229"/>
      <c r="HH783" s="229"/>
      <c r="HI783" s="229"/>
      <c r="HJ783" s="229"/>
      <c r="HK783" s="229"/>
      <c r="HL783" s="229"/>
      <c r="HM783" s="229"/>
      <c r="HN783" s="229"/>
      <c r="HO783" s="229"/>
      <c r="HP783" s="229"/>
      <c r="HQ783" s="229"/>
      <c r="HR783" s="229"/>
      <c r="HS783" s="229"/>
      <c r="HT783" s="229"/>
      <c r="HU783" s="229"/>
      <c r="HV783" s="229"/>
      <c r="HW783" s="229"/>
    </row>
    <row r="784" spans="1:231" s="114" customFormat="1" ht="13.5" hidden="1" customHeight="1" outlineLevel="1">
      <c r="A784" s="194"/>
      <c r="B784"/>
      <c r="C784"/>
      <c r="D784"/>
      <c r="E784"/>
      <c r="F784"/>
      <c r="G784"/>
      <c r="H784" s="194"/>
      <c r="I784" s="1119" t="s">
        <v>137</v>
      </c>
      <c r="J784" s="118"/>
      <c r="K784" s="118"/>
      <c r="L784" s="118"/>
      <c r="M784" s="118"/>
      <c r="N784" s="118"/>
      <c r="O784" s="118"/>
      <c r="P784" s="118"/>
      <c r="Q784" s="118"/>
      <c r="R784" s="118"/>
      <c r="S784" s="118"/>
      <c r="T784" s="118"/>
      <c r="U784" s="118"/>
      <c r="V784" s="118"/>
      <c r="W784" s="118"/>
      <c r="X784" s="118"/>
      <c r="Y784" s="118"/>
      <c r="Z784" s="118"/>
      <c r="AA784" s="118"/>
      <c r="AB784" s="118"/>
      <c r="AC784" s="118"/>
      <c r="AD784" s="118"/>
      <c r="AE784" s="118"/>
      <c r="AF784" s="118"/>
      <c r="AG784" s="118"/>
      <c r="AH784" s="118"/>
      <c r="AI784" s="118"/>
      <c r="AJ784" s="118"/>
      <c r="AK784" s="118"/>
      <c r="AL784" s="118"/>
      <c r="AM784" s="118"/>
      <c r="AN784" s="118"/>
      <c r="AO784" s="118"/>
      <c r="AP784" s="118"/>
      <c r="AQ784" s="118"/>
      <c r="AR784" s="118"/>
      <c r="AS784" s="118"/>
      <c r="AT784" s="387"/>
      <c r="AU784" s="118"/>
      <c r="AV784" s="118"/>
      <c r="AW784" s="365"/>
      <c r="AX784" s="387"/>
      <c r="AY784" s="118"/>
      <c r="AZ784" s="118"/>
      <c r="BA784" s="365"/>
      <c r="BB784" s="387"/>
      <c r="BC784" s="118"/>
      <c r="BD784" s="118"/>
      <c r="BE784" s="365"/>
      <c r="BF784" s="387"/>
      <c r="BG784" s="118"/>
      <c r="BH784" s="118"/>
      <c r="BI784" s="365"/>
      <c r="BJ784" s="387"/>
      <c r="BK784" s="118"/>
      <c r="BL784" s="118"/>
      <c r="BM784" s="365"/>
      <c r="BN784" s="387"/>
      <c r="BO784" s="176"/>
      <c r="BP784" s="176"/>
      <c r="BQ784" s="365"/>
      <c r="BR784" s="645"/>
      <c r="BS784" s="857">
        <v>0.01</v>
      </c>
      <c r="BT784" s="857">
        <v>0.01</v>
      </c>
      <c r="BU784" s="858">
        <v>0.01</v>
      </c>
      <c r="BV784" s="859">
        <v>0.01</v>
      </c>
      <c r="BW784" s="857">
        <v>0.01</v>
      </c>
      <c r="BX784" s="857">
        <v>0.01</v>
      </c>
      <c r="BY784" s="858">
        <v>0.01</v>
      </c>
      <c r="BZ784" s="857">
        <v>0.01</v>
      </c>
      <c r="CA784" s="857">
        <v>0.01</v>
      </c>
      <c r="CB784" s="857">
        <v>0.01</v>
      </c>
      <c r="CC784" s="858">
        <v>0.01</v>
      </c>
      <c r="CD784" s="176"/>
      <c r="CE784" s="176"/>
      <c r="CF784" s="176"/>
      <c r="CG784" s="581"/>
      <c r="CH784" s="176"/>
      <c r="CI784" s="176"/>
      <c r="CJ784" s="176"/>
      <c r="CK784" s="176"/>
      <c r="CL784" s="176"/>
      <c r="CM784" s="176"/>
      <c r="CN784" s="176"/>
      <c r="CO784" s="176"/>
      <c r="CP784" s="176"/>
      <c r="CQ784" s="176"/>
      <c r="CR784" s="176"/>
      <c r="CS784" s="176"/>
      <c r="CT784" s="176"/>
      <c r="CU784" s="176"/>
      <c r="CV784" s="176"/>
      <c r="CW784" s="176"/>
      <c r="CX784" s="176"/>
      <c r="CY784" s="176"/>
      <c r="CZ784" s="176"/>
      <c r="DA784" s="176"/>
      <c r="DB784" s="176"/>
      <c r="DC784" s="176"/>
      <c r="DD784" s="176"/>
      <c r="DE784" s="176"/>
      <c r="DF784" s="176"/>
      <c r="DG784" s="176"/>
      <c r="DH784" s="176"/>
      <c r="DI784" s="581"/>
      <c r="DJ784" s="363"/>
      <c r="DK784" s="118"/>
      <c r="DL784" s="118"/>
      <c r="DM784" s="118"/>
      <c r="DN784" s="118"/>
      <c r="DO784" s="118"/>
      <c r="DP784" s="118"/>
      <c r="DQ784" s="387"/>
      <c r="DR784" s="118"/>
      <c r="DS784" s="118"/>
      <c r="DT784" s="118"/>
      <c r="DU784" s="118"/>
      <c r="DV784" s="118"/>
      <c r="DW784" s="118"/>
      <c r="DX784" s="118"/>
      <c r="DY784" s="118"/>
      <c r="DZ784" s="118"/>
      <c r="EA784" s="118"/>
      <c r="EB784" s="176"/>
      <c r="EC784" s="904"/>
      <c r="ED784" s="904"/>
      <c r="EE784" s="904"/>
      <c r="EF784" s="904"/>
      <c r="EG784" s="176"/>
      <c r="EH784" s="176"/>
      <c r="EI784" s="176"/>
      <c r="EJ784" s="581"/>
      <c r="EK784" s="115"/>
      <c r="EL784" s="115"/>
      <c r="EM784" s="115"/>
      <c r="EN784" s="115"/>
      <c r="EO784" s="115"/>
      <c r="EP784" s="115"/>
      <c r="EQ784" s="115"/>
      <c r="ER784" s="115"/>
      <c r="ES784" s="115"/>
      <c r="ET784" s="115"/>
      <c r="EU784" s="115"/>
      <c r="EV784" s="115"/>
      <c r="EW784" s="115"/>
      <c r="EX784" s="115"/>
      <c r="EY784" s="115"/>
      <c r="EZ784" s="115"/>
      <c r="FA784" s="115"/>
      <c r="FB784" s="115"/>
      <c r="FC784" s="115"/>
      <c r="FD784" s="115"/>
      <c r="FE784" s="115"/>
      <c r="FF784" s="115"/>
      <c r="FG784" s="115"/>
      <c r="FH784" s="115"/>
      <c r="FI784" s="115"/>
      <c r="FJ784" s="115"/>
      <c r="FK784" s="115"/>
      <c r="FL784" s="115"/>
      <c r="FM784" s="115"/>
      <c r="FN784" s="115"/>
      <c r="FO784" s="115"/>
      <c r="FP784" s="115"/>
      <c r="FQ784" s="115"/>
      <c r="FR784" s="115"/>
      <c r="FS784" s="115"/>
      <c r="FT784" s="115"/>
      <c r="FU784" s="115"/>
      <c r="FV784" s="115"/>
      <c r="FW784" s="115"/>
      <c r="FX784" s="115"/>
      <c r="FY784" s="115"/>
      <c r="FZ784" s="115"/>
      <c r="GA784" s="115"/>
      <c r="GB784" s="115"/>
      <c r="GC784" s="115"/>
      <c r="GD784" s="115"/>
      <c r="GE784" s="115"/>
      <c r="GF784" s="115"/>
      <c r="GG784" s="115"/>
      <c r="GH784" s="115"/>
      <c r="GI784" s="115"/>
      <c r="GJ784" s="115"/>
      <c r="GK784" s="115"/>
      <c r="GL784" s="115"/>
      <c r="GM784" s="115"/>
      <c r="GN784" s="115"/>
      <c r="GO784" s="115"/>
      <c r="GP784" s="115"/>
      <c r="GQ784" s="115"/>
      <c r="GR784" s="115"/>
      <c r="GS784" s="115"/>
      <c r="GT784" s="115"/>
      <c r="GU784" s="115"/>
      <c r="GV784" s="115"/>
      <c r="GW784" s="115"/>
      <c r="GX784" s="115"/>
      <c r="GY784" s="115"/>
      <c r="GZ784" s="115"/>
      <c r="HA784" s="115"/>
      <c r="HB784" s="115"/>
      <c r="HC784" s="115"/>
      <c r="HD784" s="115"/>
      <c r="HE784" s="115"/>
      <c r="HF784" s="115"/>
      <c r="HG784" s="115"/>
      <c r="HH784" s="115"/>
      <c r="HI784" s="115"/>
      <c r="HJ784" s="115"/>
      <c r="HK784" s="115"/>
      <c r="HL784" s="115"/>
      <c r="HM784" s="115"/>
      <c r="HN784" s="115"/>
      <c r="HO784" s="115"/>
      <c r="HP784" s="115"/>
      <c r="HQ784" s="115"/>
      <c r="HR784" s="115"/>
      <c r="HS784" s="115"/>
      <c r="HT784" s="115"/>
      <c r="HU784" s="115"/>
      <c r="HV784" s="115"/>
      <c r="HW784" s="115"/>
    </row>
    <row r="785" spans="1:231" s="122" customFormat="1" ht="13.5" hidden="1" customHeight="1" outlineLevel="1">
      <c r="A785" s="194"/>
      <c r="B785"/>
      <c r="C785"/>
      <c r="D785"/>
      <c r="E785"/>
      <c r="F785"/>
      <c r="G785"/>
      <c r="H785" s="194"/>
      <c r="I785" s="1129" t="s">
        <v>77</v>
      </c>
      <c r="J785" s="118"/>
      <c r="K785" s="118"/>
      <c r="L785" s="118"/>
      <c r="M785" s="118"/>
      <c r="N785" s="118"/>
      <c r="O785" s="118"/>
      <c r="P785" s="118"/>
      <c r="Q785" s="118"/>
      <c r="R785" s="118"/>
      <c r="S785" s="118"/>
      <c r="T785" s="118"/>
      <c r="U785" s="118"/>
      <c r="V785" s="118"/>
      <c r="W785" s="118"/>
      <c r="X785" s="118"/>
      <c r="Y785" s="118"/>
      <c r="Z785" s="118"/>
      <c r="AA785" s="118"/>
      <c r="AB785" s="118"/>
      <c r="AC785" s="118"/>
      <c r="AD785" s="118"/>
      <c r="AE785" s="118"/>
      <c r="AF785" s="118"/>
      <c r="AG785" s="118"/>
      <c r="AH785" s="118"/>
      <c r="AI785" s="118"/>
      <c r="AJ785" s="118"/>
      <c r="AK785" s="118"/>
      <c r="AL785" s="118"/>
      <c r="AM785" s="118"/>
      <c r="AN785" s="118"/>
      <c r="AO785" s="118"/>
      <c r="AP785" s="118"/>
      <c r="AQ785" s="118"/>
      <c r="AR785" s="118"/>
      <c r="AS785" s="118"/>
      <c r="AT785" s="387"/>
      <c r="AU785" s="118"/>
      <c r="AV785" s="118"/>
      <c r="AW785" s="365"/>
      <c r="AX785" s="387"/>
      <c r="AY785" s="118"/>
      <c r="AZ785" s="118"/>
      <c r="BA785" s="365"/>
      <c r="BB785" s="387"/>
      <c r="BC785" s="118"/>
      <c r="BD785" s="118"/>
      <c r="BE785" s="365"/>
      <c r="BF785" s="387"/>
      <c r="BG785" s="118"/>
      <c r="BH785" s="118"/>
      <c r="BI785" s="365"/>
      <c r="BJ785" s="387"/>
      <c r="BK785" s="118"/>
      <c r="BL785" s="118"/>
      <c r="BM785" s="365"/>
      <c r="BN785" s="387"/>
      <c r="BO785" s="113"/>
      <c r="BP785" s="113"/>
      <c r="BQ785" s="365"/>
      <c r="BR785" s="386"/>
      <c r="BS785" s="860">
        <f t="shared" ref="BS785:BZ785" si="1197">BS782+BS786</f>
        <v>0.26</v>
      </c>
      <c r="BT785" s="860">
        <f t="shared" si="1197"/>
        <v>0.26</v>
      </c>
      <c r="BU785" s="861">
        <f t="shared" si="1197"/>
        <v>0.26</v>
      </c>
      <c r="BV785" s="862">
        <f t="shared" si="1197"/>
        <v>0.18</v>
      </c>
      <c r="BW785" s="860">
        <f t="shared" si="1197"/>
        <v>0.18</v>
      </c>
      <c r="BX785" s="860">
        <f t="shared" si="1197"/>
        <v>0.18</v>
      </c>
      <c r="BY785" s="861">
        <f t="shared" si="1197"/>
        <v>0.18</v>
      </c>
      <c r="BZ785" s="860">
        <f t="shared" si="1197"/>
        <v>0.18</v>
      </c>
      <c r="CA785" s="860">
        <f>CA782+CA786</f>
        <v>0.18</v>
      </c>
      <c r="CB785" s="860">
        <f>CB782+CB786</f>
        <v>0.18</v>
      </c>
      <c r="CC785" s="861">
        <f>CC782+CC786</f>
        <v>0.18</v>
      </c>
      <c r="CD785" s="113"/>
      <c r="CE785" s="113"/>
      <c r="CF785" s="113"/>
      <c r="CG785" s="363"/>
      <c r="CH785" s="113"/>
      <c r="CI785" s="113"/>
      <c r="CJ785" s="113"/>
      <c r="CK785" s="113"/>
      <c r="CL785" s="113"/>
      <c r="CM785" s="113"/>
      <c r="CN785" s="113"/>
      <c r="CO785" s="113"/>
      <c r="CP785" s="113"/>
      <c r="CQ785" s="113"/>
      <c r="CR785" s="113"/>
      <c r="CS785" s="113"/>
      <c r="CT785" s="113"/>
      <c r="CU785" s="113"/>
      <c r="CV785" s="113"/>
      <c r="CW785" s="113"/>
      <c r="CX785" s="113"/>
      <c r="CY785" s="113"/>
      <c r="CZ785" s="113"/>
      <c r="DA785" s="113"/>
      <c r="DB785" s="113"/>
      <c r="DC785" s="113"/>
      <c r="DD785" s="113"/>
      <c r="DE785" s="113"/>
      <c r="DF785" s="113"/>
      <c r="DG785" s="113"/>
      <c r="DH785" s="113"/>
      <c r="DI785" s="363"/>
      <c r="DJ785" s="363"/>
      <c r="DK785" s="118"/>
      <c r="DL785" s="118"/>
      <c r="DM785" s="118"/>
      <c r="DN785" s="118"/>
      <c r="DO785" s="118"/>
      <c r="DP785" s="118"/>
      <c r="DQ785" s="387"/>
      <c r="DR785" s="118"/>
      <c r="DS785" s="118"/>
      <c r="DT785" s="118"/>
      <c r="DU785" s="118"/>
      <c r="DV785" s="118"/>
      <c r="DW785" s="118"/>
      <c r="DX785" s="118"/>
      <c r="DY785" s="118"/>
      <c r="DZ785" s="118"/>
      <c r="EA785" s="118"/>
      <c r="EB785" s="113"/>
      <c r="EC785" s="260"/>
      <c r="ED785" s="260"/>
      <c r="EE785" s="260"/>
      <c r="EF785" s="260"/>
      <c r="EG785" s="113"/>
      <c r="EH785" s="113"/>
      <c r="EI785" s="113"/>
      <c r="EJ785" s="363"/>
      <c r="EK785" s="229"/>
      <c r="EL785" s="229"/>
      <c r="EM785" s="229"/>
      <c r="EN785" s="229"/>
      <c r="EO785" s="229"/>
      <c r="EP785" s="229"/>
      <c r="EQ785" s="229"/>
      <c r="ER785" s="229"/>
      <c r="ES785" s="229"/>
      <c r="ET785" s="229"/>
      <c r="EU785" s="229"/>
      <c r="EV785" s="229"/>
      <c r="EW785" s="229"/>
      <c r="EX785" s="229"/>
      <c r="EY785" s="229"/>
      <c r="EZ785" s="229"/>
      <c r="FA785" s="229"/>
      <c r="FB785" s="229"/>
      <c r="FC785" s="229"/>
      <c r="FD785" s="229"/>
      <c r="FE785" s="229"/>
      <c r="FF785" s="229"/>
      <c r="FG785" s="229"/>
      <c r="FH785" s="229"/>
      <c r="FI785" s="229"/>
      <c r="FJ785" s="229"/>
      <c r="FK785" s="229"/>
      <c r="FL785" s="229"/>
      <c r="FM785" s="229"/>
      <c r="FN785" s="229"/>
      <c r="FO785" s="229"/>
      <c r="FP785" s="229"/>
      <c r="FQ785" s="229"/>
      <c r="FR785" s="229"/>
      <c r="FS785" s="229"/>
      <c r="FT785" s="229"/>
      <c r="FU785" s="229"/>
      <c r="FV785" s="229"/>
      <c r="FW785" s="229"/>
      <c r="FX785" s="229"/>
      <c r="FY785" s="229"/>
      <c r="FZ785" s="229"/>
      <c r="GA785" s="229"/>
      <c r="GB785" s="229"/>
      <c r="GC785" s="229"/>
      <c r="GD785" s="229"/>
      <c r="GE785" s="229"/>
      <c r="GF785" s="229"/>
      <c r="GG785" s="229"/>
      <c r="GH785" s="229"/>
      <c r="GI785" s="229"/>
      <c r="GJ785" s="229"/>
      <c r="GK785" s="229"/>
      <c r="GL785" s="229"/>
      <c r="GM785" s="229"/>
      <c r="GN785" s="229"/>
      <c r="GO785" s="229"/>
      <c r="GP785" s="229"/>
      <c r="GQ785" s="229"/>
      <c r="GR785" s="229"/>
      <c r="GS785" s="229"/>
      <c r="GT785" s="229"/>
      <c r="GU785" s="229"/>
      <c r="GV785" s="229"/>
      <c r="GW785" s="229"/>
      <c r="GX785" s="229"/>
      <c r="GY785" s="229"/>
      <c r="GZ785" s="229"/>
      <c r="HA785" s="229"/>
      <c r="HB785" s="229"/>
      <c r="HC785" s="229"/>
      <c r="HD785" s="229"/>
      <c r="HE785" s="229"/>
      <c r="HF785" s="229"/>
      <c r="HG785" s="229"/>
      <c r="HH785" s="229"/>
      <c r="HI785" s="229"/>
      <c r="HJ785" s="229"/>
      <c r="HK785" s="229"/>
      <c r="HL785" s="229"/>
      <c r="HM785" s="229"/>
      <c r="HN785" s="229"/>
      <c r="HO785" s="229"/>
      <c r="HP785" s="229"/>
      <c r="HQ785" s="229"/>
      <c r="HR785" s="229"/>
      <c r="HS785" s="229"/>
      <c r="HT785" s="229"/>
      <c r="HU785" s="229"/>
      <c r="HV785" s="229"/>
      <c r="HW785" s="229"/>
    </row>
    <row r="786" spans="1:231" s="122" customFormat="1" ht="13.5" hidden="1" customHeight="1" outlineLevel="1">
      <c r="A786" s="194"/>
      <c r="B786"/>
      <c r="C786"/>
      <c r="D786"/>
      <c r="E786"/>
      <c r="F786"/>
      <c r="G786"/>
      <c r="H786" s="194"/>
      <c r="I786" s="1119" t="s">
        <v>137</v>
      </c>
      <c r="J786" s="118"/>
      <c r="K786" s="118"/>
      <c r="L786" s="118"/>
      <c r="M786" s="118"/>
      <c r="N786" s="118"/>
      <c r="O786" s="118"/>
      <c r="P786" s="118"/>
      <c r="Q786" s="118"/>
      <c r="R786" s="118"/>
      <c r="S786" s="118"/>
      <c r="T786" s="118"/>
      <c r="U786" s="118"/>
      <c r="V786" s="118"/>
      <c r="W786" s="118"/>
      <c r="X786" s="118"/>
      <c r="Y786" s="118"/>
      <c r="Z786" s="118"/>
      <c r="AA786" s="118"/>
      <c r="AB786" s="118"/>
      <c r="AC786" s="118"/>
      <c r="AD786" s="118"/>
      <c r="AE786" s="118"/>
      <c r="AF786" s="118"/>
      <c r="AG786" s="118"/>
      <c r="AH786" s="118"/>
      <c r="AI786" s="118"/>
      <c r="AJ786" s="118"/>
      <c r="AK786" s="118"/>
      <c r="AL786" s="118"/>
      <c r="AM786" s="118"/>
      <c r="AN786" s="118"/>
      <c r="AO786" s="118"/>
      <c r="AP786" s="118"/>
      <c r="AQ786" s="118"/>
      <c r="AR786" s="118"/>
      <c r="AS786" s="118"/>
      <c r="AT786" s="387"/>
      <c r="AU786" s="118"/>
      <c r="AV786" s="118"/>
      <c r="AW786" s="365"/>
      <c r="AX786" s="387"/>
      <c r="AY786" s="118"/>
      <c r="AZ786" s="118"/>
      <c r="BA786" s="365"/>
      <c r="BB786" s="387"/>
      <c r="BC786" s="118"/>
      <c r="BD786" s="118"/>
      <c r="BE786" s="365"/>
      <c r="BF786" s="387"/>
      <c r="BG786" s="118"/>
      <c r="BH786" s="118"/>
      <c r="BI786" s="365"/>
      <c r="BJ786" s="387"/>
      <c r="BK786" s="118"/>
      <c r="BL786" s="118"/>
      <c r="BM786" s="365"/>
      <c r="BN786" s="387"/>
      <c r="BO786" s="178"/>
      <c r="BP786" s="178"/>
      <c r="BQ786" s="365"/>
      <c r="BR786" s="646"/>
      <c r="BS786" s="863">
        <v>-0.01</v>
      </c>
      <c r="BT786" s="863">
        <v>-0.01</v>
      </c>
      <c r="BU786" s="864">
        <v>-0.01</v>
      </c>
      <c r="BV786" s="865">
        <v>-0.01</v>
      </c>
      <c r="BW786" s="863">
        <v>-0.01</v>
      </c>
      <c r="BX786" s="863">
        <v>-0.01</v>
      </c>
      <c r="BY786" s="864">
        <v>-0.01</v>
      </c>
      <c r="BZ786" s="863">
        <v>-0.01</v>
      </c>
      <c r="CA786" s="863">
        <v>-0.01</v>
      </c>
      <c r="CB786" s="863">
        <v>-0.01</v>
      </c>
      <c r="CC786" s="864">
        <v>-0.01</v>
      </c>
      <c r="CD786" s="178"/>
      <c r="CE786" s="178"/>
      <c r="CF786" s="178"/>
      <c r="CG786" s="583"/>
      <c r="CH786" s="178"/>
      <c r="CI786" s="178"/>
      <c r="CJ786" s="178"/>
      <c r="CK786" s="178"/>
      <c r="CL786" s="178"/>
      <c r="CM786" s="178"/>
      <c r="CN786" s="178"/>
      <c r="CO786" s="178"/>
      <c r="CP786" s="178"/>
      <c r="CQ786" s="178"/>
      <c r="CR786" s="178"/>
      <c r="CS786" s="178"/>
      <c r="CT786" s="178"/>
      <c r="CU786" s="178"/>
      <c r="CV786" s="178"/>
      <c r="CW786" s="178"/>
      <c r="CX786" s="178"/>
      <c r="CY786" s="178"/>
      <c r="CZ786" s="178"/>
      <c r="DA786" s="178"/>
      <c r="DB786" s="178"/>
      <c r="DC786" s="178"/>
      <c r="DD786" s="178"/>
      <c r="DE786" s="178"/>
      <c r="DF786" s="178"/>
      <c r="DG786" s="178"/>
      <c r="DH786" s="178"/>
      <c r="DI786" s="583"/>
      <c r="DJ786" s="363"/>
      <c r="DK786" s="118"/>
      <c r="DL786" s="118"/>
      <c r="DM786" s="118"/>
      <c r="DN786" s="118"/>
      <c r="DO786" s="118"/>
      <c r="DP786" s="118"/>
      <c r="DQ786" s="387"/>
      <c r="DR786" s="118"/>
      <c r="DS786" s="118"/>
      <c r="DT786" s="118"/>
      <c r="DU786" s="118"/>
      <c r="DV786" s="118"/>
      <c r="DW786" s="118"/>
      <c r="DX786" s="118"/>
      <c r="DY786" s="118"/>
      <c r="DZ786" s="118"/>
      <c r="EA786" s="118"/>
      <c r="EB786" s="178"/>
      <c r="EC786" s="905"/>
      <c r="ED786" s="905"/>
      <c r="EE786" s="905"/>
      <c r="EF786" s="905"/>
      <c r="EG786" s="178"/>
      <c r="EH786" s="178"/>
      <c r="EI786" s="178"/>
      <c r="EJ786" s="583"/>
      <c r="EK786" s="229"/>
      <c r="EL786" s="229"/>
      <c r="EM786" s="229"/>
      <c r="EN786" s="229"/>
      <c r="EO786" s="229"/>
      <c r="EP786" s="229"/>
      <c r="EQ786" s="229"/>
      <c r="ER786" s="229"/>
      <c r="ES786" s="229"/>
      <c r="ET786" s="229"/>
      <c r="EU786" s="229"/>
      <c r="EV786" s="229"/>
      <c r="EW786" s="229"/>
      <c r="EX786" s="229"/>
      <c r="EY786" s="229"/>
      <c r="EZ786" s="229"/>
      <c r="FA786" s="229"/>
      <c r="FB786" s="229"/>
      <c r="FC786" s="229"/>
      <c r="FD786" s="229"/>
      <c r="FE786" s="229"/>
      <c r="FF786" s="229"/>
      <c r="FG786" s="229"/>
      <c r="FH786" s="229"/>
      <c r="FI786" s="229"/>
      <c r="FJ786" s="229"/>
      <c r="FK786" s="229"/>
      <c r="FL786" s="229"/>
      <c r="FM786" s="229"/>
      <c r="FN786" s="229"/>
      <c r="FO786" s="229"/>
      <c r="FP786" s="229"/>
      <c r="FQ786" s="229"/>
      <c r="FR786" s="229"/>
      <c r="FS786" s="229"/>
      <c r="FT786" s="229"/>
      <c r="FU786" s="229"/>
      <c r="FV786" s="229"/>
      <c r="FW786" s="229"/>
      <c r="FX786" s="229"/>
      <c r="FY786" s="229"/>
      <c r="FZ786" s="229"/>
      <c r="GA786" s="229"/>
      <c r="GB786" s="229"/>
      <c r="GC786" s="229"/>
      <c r="GD786" s="229"/>
      <c r="GE786" s="229"/>
      <c r="GF786" s="229"/>
      <c r="GG786" s="229"/>
      <c r="GH786" s="229"/>
      <c r="GI786" s="229"/>
      <c r="GJ786" s="229"/>
      <c r="GK786" s="229"/>
      <c r="GL786" s="229"/>
      <c r="GM786" s="229"/>
      <c r="GN786" s="229"/>
      <c r="GO786" s="229"/>
      <c r="GP786" s="229"/>
      <c r="GQ786" s="229"/>
      <c r="GR786" s="229"/>
      <c r="GS786" s="229"/>
      <c r="GT786" s="229"/>
      <c r="GU786" s="229"/>
      <c r="GV786" s="229"/>
      <c r="GW786" s="229"/>
      <c r="GX786" s="229"/>
      <c r="GY786" s="229"/>
      <c r="GZ786" s="229"/>
      <c r="HA786" s="229"/>
      <c r="HB786" s="229"/>
      <c r="HC786" s="229"/>
      <c r="HD786" s="229"/>
      <c r="HE786" s="229"/>
      <c r="HF786" s="229"/>
      <c r="HG786" s="229"/>
      <c r="HH786" s="229"/>
      <c r="HI786" s="229"/>
      <c r="HJ786" s="229"/>
      <c r="HK786" s="229"/>
      <c r="HL786" s="229"/>
      <c r="HM786" s="229"/>
      <c r="HN786" s="229"/>
      <c r="HO786" s="229"/>
      <c r="HP786" s="229"/>
      <c r="HQ786" s="229"/>
      <c r="HR786" s="229"/>
      <c r="HS786" s="229"/>
      <c r="HT786" s="229"/>
      <c r="HU786" s="229"/>
      <c r="HV786" s="229"/>
      <c r="HW786" s="229"/>
    </row>
    <row r="787" spans="1:231" ht="13.5" hidden="1" customHeight="1" outlineLevel="1">
      <c r="A787" s="4"/>
      <c r="H787" s="4"/>
      <c r="I787" s="1120"/>
      <c r="J787" s="20"/>
      <c r="K787" s="20"/>
      <c r="L787" s="20"/>
      <c r="M787" s="20"/>
      <c r="N787" s="20"/>
      <c r="O787" s="20"/>
      <c r="P787" s="20"/>
      <c r="Q787" s="20"/>
      <c r="R787" s="20"/>
      <c r="S787" s="20"/>
      <c r="T787" s="20"/>
      <c r="U787" s="20"/>
      <c r="V787" s="20"/>
      <c r="W787" s="20"/>
      <c r="X787" s="20"/>
      <c r="Y787" s="20"/>
      <c r="Z787" s="20"/>
      <c r="AA787" s="20"/>
      <c r="AB787" s="20"/>
      <c r="AC787" s="20"/>
      <c r="AD787" s="20"/>
      <c r="AE787" s="20"/>
      <c r="AF787" s="20"/>
      <c r="AG787" s="20"/>
      <c r="AH787" s="20"/>
      <c r="AI787" s="20"/>
      <c r="AJ787" s="20"/>
      <c r="AK787" s="20"/>
      <c r="AL787" s="20"/>
      <c r="AM787" s="20"/>
      <c r="AN787" s="20"/>
      <c r="AO787" s="20"/>
      <c r="AP787" s="20"/>
      <c r="AQ787" s="20"/>
      <c r="AR787" s="20"/>
      <c r="AS787" s="20"/>
      <c r="AT787" s="368"/>
      <c r="AU787" s="20"/>
      <c r="AV787" s="20"/>
      <c r="AW787" s="586"/>
      <c r="AX787" s="368"/>
      <c r="AY787" s="20"/>
      <c r="AZ787" s="20"/>
      <c r="BA787" s="586"/>
      <c r="BB787" s="368"/>
      <c r="BC787" s="20"/>
      <c r="BD787" s="20"/>
      <c r="BE787" s="586"/>
      <c r="BF787" s="368"/>
      <c r="BG787" s="20"/>
      <c r="BH787" s="20"/>
      <c r="BI787" s="586"/>
      <c r="BJ787" s="368"/>
      <c r="BK787" s="20"/>
      <c r="BL787" s="20"/>
      <c r="BM787" s="586"/>
      <c r="BN787" s="368"/>
      <c r="BO787" s="20"/>
      <c r="BP787" s="20"/>
      <c r="BQ787" s="586"/>
      <c r="BR787" s="368"/>
      <c r="BS787" s="869"/>
      <c r="BT787" s="869"/>
      <c r="BU787" s="870"/>
      <c r="BV787" s="871"/>
      <c r="BW787" s="869"/>
      <c r="BX787" s="869"/>
      <c r="BY787" s="870"/>
      <c r="BZ787" s="869"/>
      <c r="CA787" s="869"/>
      <c r="CB787" s="869"/>
      <c r="CC787" s="870"/>
      <c r="CD787" s="20"/>
      <c r="CE787" s="20"/>
      <c r="CF787" s="20"/>
      <c r="CG787" s="586"/>
      <c r="CH787" s="20"/>
      <c r="CI787" s="20"/>
      <c r="CJ787" s="20"/>
      <c r="CK787" s="20"/>
      <c r="CL787" s="20"/>
      <c r="CM787" s="20"/>
      <c r="CN787" s="20"/>
      <c r="CO787" s="20"/>
      <c r="CP787" s="20"/>
      <c r="CQ787" s="20"/>
      <c r="CR787" s="20"/>
      <c r="CS787" s="20"/>
      <c r="CT787" s="20"/>
      <c r="CU787" s="20"/>
      <c r="CV787" s="20"/>
      <c r="CW787" s="20"/>
      <c r="CX787" s="20"/>
      <c r="CY787" s="20"/>
      <c r="CZ787" s="20"/>
      <c r="DA787" s="20"/>
      <c r="DB787" s="20"/>
      <c r="DC787" s="20"/>
      <c r="DD787" s="20"/>
      <c r="DE787" s="20"/>
      <c r="DF787" s="20"/>
      <c r="DG787" s="20"/>
      <c r="DH787" s="20"/>
      <c r="DI787" s="586"/>
      <c r="DJ787" s="601"/>
      <c r="DK787" s="20"/>
      <c r="DL787" s="20"/>
      <c r="DM787" s="20"/>
      <c r="DN787" s="20"/>
      <c r="DO787" s="20"/>
      <c r="DP787" s="20"/>
      <c r="DQ787" s="368"/>
      <c r="DR787" s="20"/>
      <c r="DS787" s="20"/>
      <c r="DT787" s="20"/>
      <c r="DU787" s="20"/>
      <c r="DV787" s="20"/>
      <c r="DW787" s="20"/>
      <c r="DX787" s="20"/>
      <c r="DY787" s="20"/>
      <c r="DZ787" s="20"/>
      <c r="EA787" s="20"/>
      <c r="EB787" s="20"/>
      <c r="EC787" s="98"/>
      <c r="ED787" s="98"/>
      <c r="EE787" s="98"/>
      <c r="EF787" s="98"/>
      <c r="EG787" s="20"/>
      <c r="EH787" s="20"/>
      <c r="EI787" s="20"/>
      <c r="EJ787" s="586"/>
      <c r="EK787" s="99"/>
      <c r="EL787" s="99"/>
      <c r="EM787" s="99"/>
      <c r="EN787" s="99"/>
      <c r="EO787" s="99"/>
      <c r="EP787" s="99"/>
      <c r="EQ787" s="99"/>
      <c r="ER787" s="99"/>
      <c r="ES787" s="99"/>
      <c r="ET787" s="99"/>
      <c r="EU787" s="99"/>
      <c r="EV787" s="99"/>
      <c r="EW787" s="99"/>
      <c r="EX787" s="99"/>
      <c r="EY787" s="99"/>
      <c r="EZ787" s="99"/>
      <c r="FA787" s="99"/>
      <c r="FB787" s="99"/>
      <c r="FC787" s="99"/>
      <c r="FD787" s="99"/>
      <c r="FE787" s="99"/>
      <c r="FF787" s="99"/>
      <c r="FG787" s="99"/>
      <c r="FH787" s="99"/>
      <c r="FI787" s="99"/>
      <c r="FJ787" s="99"/>
      <c r="FK787" s="99"/>
      <c r="FL787" s="99"/>
      <c r="FM787" s="99"/>
      <c r="FN787" s="99"/>
      <c r="FO787" s="99"/>
      <c r="FP787" s="99"/>
      <c r="FQ787" s="99"/>
      <c r="FR787" s="99"/>
      <c r="FS787" s="99"/>
      <c r="FT787" s="99"/>
      <c r="FU787" s="99"/>
      <c r="FV787" s="99"/>
      <c r="FW787" s="99"/>
      <c r="FX787" s="99"/>
      <c r="FY787" s="99"/>
      <c r="FZ787" s="99"/>
      <c r="GA787" s="99"/>
      <c r="GB787" s="99"/>
      <c r="GC787" s="99"/>
      <c r="GD787" s="99"/>
      <c r="GE787" s="99"/>
      <c r="GF787" s="99"/>
      <c r="GG787" s="99"/>
      <c r="GH787" s="99"/>
      <c r="GI787" s="99"/>
      <c r="GJ787" s="99"/>
      <c r="GK787" s="99"/>
      <c r="GL787" s="99"/>
      <c r="GM787" s="99"/>
      <c r="GN787" s="99"/>
      <c r="GO787" s="99"/>
      <c r="GP787" s="99"/>
      <c r="GQ787" s="99"/>
      <c r="GR787" s="99"/>
      <c r="GS787" s="99"/>
      <c r="GT787" s="99"/>
      <c r="GU787" s="99"/>
      <c r="GV787" s="99"/>
      <c r="GW787" s="99"/>
      <c r="GX787" s="99"/>
      <c r="GY787" s="99"/>
      <c r="GZ787" s="99"/>
      <c r="HA787" s="99"/>
      <c r="HB787" s="99"/>
      <c r="HC787" s="99"/>
      <c r="HD787" s="99"/>
      <c r="HE787" s="99"/>
      <c r="HF787" s="99"/>
      <c r="HG787" s="99"/>
      <c r="HH787" s="99"/>
      <c r="HI787" s="99"/>
      <c r="HJ787" s="99"/>
      <c r="HK787" s="99"/>
      <c r="HL787" s="99"/>
      <c r="HM787" s="99"/>
      <c r="HN787" s="99"/>
      <c r="HO787" s="99"/>
      <c r="HP787" s="99"/>
      <c r="HQ787" s="99"/>
      <c r="HR787" s="99"/>
      <c r="HS787" s="99"/>
      <c r="HT787" s="99"/>
      <c r="HU787" s="99"/>
      <c r="HV787" s="99"/>
      <c r="HW787" s="99"/>
    </row>
    <row r="788" spans="1:231" s="65" customFormat="1" ht="13.5" hidden="1" customHeight="1" outlineLevel="1">
      <c r="A788" s="63"/>
      <c r="B788"/>
      <c r="C788"/>
      <c r="D788"/>
      <c r="E788"/>
      <c r="F788"/>
      <c r="G788"/>
      <c r="H788" s="63"/>
      <c r="I788" s="1127" t="s">
        <v>149</v>
      </c>
      <c r="J788" s="66"/>
      <c r="K788" s="66"/>
      <c r="L788" s="66"/>
      <c r="M788" s="66"/>
      <c r="N788" s="66"/>
      <c r="O788" s="66"/>
      <c r="P788" s="66"/>
      <c r="Q788" s="66"/>
      <c r="R788" s="66"/>
      <c r="S788" s="66"/>
      <c r="T788" s="66"/>
      <c r="U788" s="66"/>
      <c r="V788" s="66"/>
      <c r="W788" s="66"/>
      <c r="X788" s="66"/>
      <c r="Y788" s="66"/>
      <c r="Z788" s="66"/>
      <c r="AA788" s="66"/>
      <c r="AB788" s="66"/>
      <c r="AC788" s="66"/>
      <c r="AD788" s="66"/>
      <c r="AE788" s="66"/>
      <c r="AF788" s="66"/>
      <c r="AG788" s="66"/>
      <c r="AH788" s="66"/>
      <c r="AI788" s="66"/>
      <c r="AJ788" s="66"/>
      <c r="AK788" s="66"/>
      <c r="AL788" s="66"/>
      <c r="AM788" s="66"/>
      <c r="AN788" s="66"/>
      <c r="AO788" s="66"/>
      <c r="AP788" s="66"/>
      <c r="AQ788" s="66"/>
      <c r="AR788" s="66"/>
      <c r="AS788" s="66"/>
      <c r="AT788" s="619" t="str">
        <f>IF(ISERROR(AT777/AP777-1),"NA",AT777/AP777-1)</f>
        <v>NA</v>
      </c>
      <c r="AU788" s="175" t="str">
        <f>IF(ISERROR(AU777/AQ777-1),"NA",AU777/AQ777-1)</f>
        <v>NA</v>
      </c>
      <c r="AV788" s="175" t="str">
        <f>IF(ISERROR(AV777/AR777-1),"NA",AV777/AR777-1)</f>
        <v>NA</v>
      </c>
      <c r="AW788" s="579" t="str">
        <f>IF(ISERROR(AW777/AS777-1),"NA",AW777/AS777-1)</f>
        <v>NA</v>
      </c>
      <c r="AX788" s="619" t="e">
        <f t="shared" ref="AX788:BR788" si="1198">AX777/AT777-1</f>
        <v>#DIV/0!</v>
      </c>
      <c r="AY788" s="175" t="e">
        <f t="shared" si="1198"/>
        <v>#DIV/0!</v>
      </c>
      <c r="AZ788" s="175" t="e">
        <f t="shared" si="1198"/>
        <v>#DIV/0!</v>
      </c>
      <c r="BA788" s="579" t="e">
        <f t="shared" si="1198"/>
        <v>#DIV/0!</v>
      </c>
      <c r="BB788" s="619" t="e">
        <f t="shared" si="1198"/>
        <v>#DIV/0!</v>
      </c>
      <c r="BC788" s="175" t="e">
        <f t="shared" si="1198"/>
        <v>#DIV/0!</v>
      </c>
      <c r="BD788" s="175" t="e">
        <f t="shared" si="1198"/>
        <v>#DIV/0!</v>
      </c>
      <c r="BE788" s="579" t="e">
        <f t="shared" si="1198"/>
        <v>#DIV/0!</v>
      </c>
      <c r="BF788" s="619" t="e">
        <f t="shared" si="1198"/>
        <v>#DIV/0!</v>
      </c>
      <c r="BG788" s="175" t="e">
        <f t="shared" si="1198"/>
        <v>#DIV/0!</v>
      </c>
      <c r="BH788" s="175" t="e">
        <f t="shared" si="1198"/>
        <v>#DIV/0!</v>
      </c>
      <c r="BI788" s="579" t="e">
        <f t="shared" si="1198"/>
        <v>#DIV/0!</v>
      </c>
      <c r="BJ788" s="619" t="e">
        <f t="shared" si="1198"/>
        <v>#DIV/0!</v>
      </c>
      <c r="BK788" s="175" t="e">
        <f t="shared" si="1198"/>
        <v>#DIV/0!</v>
      </c>
      <c r="BL788" s="175" t="e">
        <f t="shared" si="1198"/>
        <v>#DIV/0!</v>
      </c>
      <c r="BM788" s="579" t="e">
        <f t="shared" si="1198"/>
        <v>#DIV/0!</v>
      </c>
      <c r="BN788" s="619" t="e">
        <f t="shared" si="1198"/>
        <v>#DIV/0!</v>
      </c>
      <c r="BO788" s="175" t="e">
        <f t="shared" si="1198"/>
        <v>#DIV/0!</v>
      </c>
      <c r="BP788" s="175" t="e">
        <f t="shared" si="1198"/>
        <v>#DIV/0!</v>
      </c>
      <c r="BQ788" s="579" t="e">
        <f t="shared" si="1198"/>
        <v>#DIV/0!</v>
      </c>
      <c r="BR788" s="619" t="e">
        <f t="shared" si="1198"/>
        <v>#DIV/0!</v>
      </c>
      <c r="BS788" s="854">
        <f t="shared" ref="BS788:BZ788" si="1199">CHOOSE(model_case,BS789,BS790,BS792)</f>
        <v>0.1</v>
      </c>
      <c r="BT788" s="854">
        <f t="shared" si="1199"/>
        <v>0.1</v>
      </c>
      <c r="BU788" s="855">
        <f t="shared" si="1199"/>
        <v>0.1</v>
      </c>
      <c r="BV788" s="856">
        <f t="shared" si="1199"/>
        <v>0.1</v>
      </c>
      <c r="BW788" s="854">
        <f t="shared" si="1199"/>
        <v>0.1</v>
      </c>
      <c r="BX788" s="854">
        <f t="shared" si="1199"/>
        <v>0.1</v>
      </c>
      <c r="BY788" s="855">
        <f t="shared" si="1199"/>
        <v>0.1</v>
      </c>
      <c r="BZ788" s="854">
        <f t="shared" si="1199"/>
        <v>0.1</v>
      </c>
      <c r="CA788" s="854">
        <f>CHOOSE(model_case,CA789,CA790,CA792)</f>
        <v>0.1</v>
      </c>
      <c r="CB788" s="854">
        <f>CHOOSE(model_case,CB789,CB790,CB792)</f>
        <v>0.1</v>
      </c>
      <c r="CC788" s="855">
        <f>CHOOSE(model_case,CC789,CC790,CC792)</f>
        <v>0.1</v>
      </c>
      <c r="CD788" s="175"/>
      <c r="CE788" s="175"/>
      <c r="CF788" s="175"/>
      <c r="CG788" s="579"/>
      <c r="CH788" s="175"/>
      <c r="CI788" s="175"/>
      <c r="CJ788" s="175"/>
      <c r="CK788" s="175"/>
      <c r="CL788" s="175"/>
      <c r="CM788" s="175"/>
      <c r="CN788" s="175"/>
      <c r="CO788" s="175"/>
      <c r="CP788" s="175"/>
      <c r="CQ788" s="175"/>
      <c r="CR788" s="175"/>
      <c r="CS788" s="175"/>
      <c r="CT788" s="175"/>
      <c r="CU788" s="175"/>
      <c r="CV788" s="175"/>
      <c r="CW788" s="175"/>
      <c r="CX788" s="175"/>
      <c r="CY788" s="175"/>
      <c r="CZ788" s="175"/>
      <c r="DA788" s="175"/>
      <c r="DB788" s="175"/>
      <c r="DC788" s="175"/>
      <c r="DD788" s="175"/>
      <c r="DE788" s="175"/>
      <c r="DF788" s="175"/>
      <c r="DG788" s="175"/>
      <c r="DH788" s="175"/>
      <c r="DI788" s="579"/>
      <c r="DJ788" s="363"/>
      <c r="DK788" s="118"/>
      <c r="DL788" s="118"/>
      <c r="DM788" s="118"/>
      <c r="DN788" s="118"/>
      <c r="DO788" s="118"/>
      <c r="DP788" s="118"/>
      <c r="DQ788" s="619" t="str">
        <f>IF(ISERROR(DQ777/DP777-1),"NA",DQ777/DP777-1)</f>
        <v>NA</v>
      </c>
      <c r="DR788" s="175" t="str">
        <f>IF(ISERROR(DR777/DQ777-1),"NA",DR777/DQ777-1)</f>
        <v>NA</v>
      </c>
      <c r="DS788" s="175" t="str">
        <f>IF(ISERROR(DS777/DR777-1),"NA",DS777/DR777-1)</f>
        <v>NA</v>
      </c>
      <c r="DT788" s="175" t="str">
        <f>IF(ISERROR(DT777/DS777-1),"NA",DT777/DS777-1)</f>
        <v>NA</v>
      </c>
      <c r="DU788" s="175" t="e">
        <f>DU777/DT777-1</f>
        <v>#DIV/0!</v>
      </c>
      <c r="DV788" s="175" t="e">
        <f>DV777/DU777-1</f>
        <v>#DIV/0!</v>
      </c>
      <c r="DW788" s="175" t="e">
        <f>DW777/DV777-1</f>
        <v>#DIV/0!</v>
      </c>
      <c r="DX788" s="175" t="e">
        <f>DX777/DW777-1</f>
        <v>#DIV/0!</v>
      </c>
      <c r="DY788" s="175" t="e">
        <f>DY777/DX777-1</f>
        <v>#DIV/0!</v>
      </c>
      <c r="DZ788" s="175"/>
      <c r="EA788" s="175"/>
      <c r="EB788" s="175"/>
      <c r="EC788" s="261"/>
      <c r="ED788" s="261"/>
      <c r="EE788" s="261"/>
      <c r="EF788" s="261"/>
      <c r="EG788" s="175"/>
      <c r="EH788" s="175"/>
      <c r="EI788" s="175"/>
      <c r="EJ788" s="579"/>
      <c r="EK788" s="222"/>
      <c r="EL788" s="222"/>
      <c r="EM788" s="222"/>
      <c r="EN788" s="222"/>
      <c r="EO788" s="222"/>
      <c r="EP788" s="222"/>
      <c r="EQ788" s="222"/>
      <c r="ER788" s="222"/>
      <c r="ES788" s="222"/>
      <c r="ET788" s="222"/>
      <c r="EU788" s="222"/>
      <c r="EV788" s="222"/>
      <c r="EW788" s="222"/>
      <c r="EX788" s="222"/>
      <c r="EY788" s="222"/>
      <c r="EZ788" s="222"/>
      <c r="FA788" s="222"/>
      <c r="FB788" s="222"/>
      <c r="FC788" s="222"/>
      <c r="FD788" s="222"/>
      <c r="FE788" s="222"/>
      <c r="FF788" s="222"/>
      <c r="FG788" s="222"/>
      <c r="FH788" s="222"/>
      <c r="FI788" s="222"/>
      <c r="FJ788" s="222"/>
      <c r="FK788" s="222"/>
      <c r="FL788" s="222"/>
      <c r="FM788" s="222"/>
      <c r="FN788" s="222"/>
      <c r="FO788" s="222"/>
      <c r="FP788" s="222"/>
      <c r="FQ788" s="222"/>
      <c r="FR788" s="222"/>
      <c r="FS788" s="222"/>
      <c r="FT788" s="222"/>
      <c r="FU788" s="222"/>
      <c r="FV788" s="222"/>
      <c r="FW788" s="222"/>
      <c r="FX788" s="222"/>
      <c r="FY788" s="222"/>
      <c r="FZ788" s="222"/>
      <c r="GA788" s="222"/>
      <c r="GB788" s="222"/>
      <c r="GC788" s="222"/>
      <c r="GD788" s="222"/>
      <c r="GE788" s="222"/>
      <c r="GF788" s="222"/>
      <c r="GG788" s="222"/>
      <c r="GH788" s="222"/>
      <c r="GI788" s="222"/>
      <c r="GJ788" s="222"/>
      <c r="GK788" s="222"/>
      <c r="GL788" s="222"/>
      <c r="GM788" s="222"/>
      <c r="GN788" s="222"/>
      <c r="GO788" s="222"/>
      <c r="GP788" s="222"/>
      <c r="GQ788" s="222"/>
      <c r="GR788" s="222"/>
      <c r="GS788" s="222"/>
      <c r="GT788" s="222"/>
      <c r="GU788" s="222"/>
      <c r="GV788" s="222"/>
      <c r="GW788" s="222"/>
      <c r="GX788" s="222"/>
      <c r="GY788" s="222"/>
      <c r="GZ788" s="222"/>
      <c r="HA788" s="222"/>
      <c r="HB788" s="222"/>
      <c r="HC788" s="222"/>
      <c r="HD788" s="222"/>
      <c r="HE788" s="222"/>
      <c r="HF788" s="222"/>
      <c r="HG788" s="222"/>
      <c r="HH788" s="222"/>
      <c r="HI788" s="222"/>
      <c r="HJ788" s="222"/>
      <c r="HK788" s="222"/>
      <c r="HL788" s="222"/>
      <c r="HM788" s="222"/>
      <c r="HN788" s="222"/>
      <c r="HO788" s="222"/>
      <c r="HP788" s="222"/>
      <c r="HQ788" s="222"/>
      <c r="HR788" s="222"/>
      <c r="HS788" s="222"/>
      <c r="HT788" s="222"/>
      <c r="HU788" s="222"/>
      <c r="HV788" s="222"/>
      <c r="HW788" s="222"/>
    </row>
    <row r="789" spans="1:231" s="122" customFormat="1" ht="13.5" hidden="1" customHeight="1" outlineLevel="1">
      <c r="A789" s="194"/>
      <c r="B789"/>
      <c r="C789"/>
      <c r="D789"/>
      <c r="E789"/>
      <c r="F789"/>
      <c r="G789"/>
      <c r="H789" s="194"/>
      <c r="I789" s="1129" t="s">
        <v>75</v>
      </c>
      <c r="J789" s="118"/>
      <c r="K789" s="118"/>
      <c r="L789" s="118"/>
      <c r="M789" s="118"/>
      <c r="N789" s="118"/>
      <c r="O789" s="118"/>
      <c r="P789" s="118"/>
      <c r="Q789" s="118"/>
      <c r="R789" s="118"/>
      <c r="S789" s="118"/>
      <c r="T789" s="118"/>
      <c r="U789" s="118"/>
      <c r="V789" s="118"/>
      <c r="W789" s="118"/>
      <c r="X789" s="118"/>
      <c r="Y789" s="118"/>
      <c r="Z789" s="118"/>
      <c r="AA789" s="118"/>
      <c r="AB789" s="118"/>
      <c r="AC789" s="118"/>
      <c r="AD789" s="118"/>
      <c r="AE789" s="118"/>
      <c r="AF789" s="118"/>
      <c r="AG789" s="118"/>
      <c r="AH789" s="118"/>
      <c r="AI789" s="118"/>
      <c r="AJ789" s="118"/>
      <c r="AK789" s="118"/>
      <c r="AL789" s="118"/>
      <c r="AM789" s="118"/>
      <c r="AN789" s="118"/>
      <c r="AO789" s="118"/>
      <c r="AP789" s="118"/>
      <c r="AQ789" s="118"/>
      <c r="AR789" s="118"/>
      <c r="AS789" s="118"/>
      <c r="AT789" s="387"/>
      <c r="AU789" s="118"/>
      <c r="AV789" s="118"/>
      <c r="AW789" s="365"/>
      <c r="AX789" s="387"/>
      <c r="AY789" s="118"/>
      <c r="AZ789" s="118"/>
      <c r="BA789" s="365"/>
      <c r="BB789" s="387"/>
      <c r="BC789" s="118"/>
      <c r="BD789" s="118"/>
      <c r="BE789" s="365"/>
      <c r="BF789" s="387"/>
      <c r="BG789" s="118"/>
      <c r="BH789" s="118"/>
      <c r="BI789" s="365"/>
      <c r="BJ789" s="387"/>
      <c r="BK789" s="118"/>
      <c r="BL789" s="118"/>
      <c r="BM789" s="365"/>
      <c r="BN789" s="387"/>
      <c r="BO789" s="176"/>
      <c r="BP789" s="176"/>
      <c r="BQ789" s="365"/>
      <c r="BR789" s="645"/>
      <c r="BS789" s="857">
        <v>0.1</v>
      </c>
      <c r="BT789" s="857">
        <v>0.1</v>
      </c>
      <c r="BU789" s="858">
        <v>0.1</v>
      </c>
      <c r="BV789" s="859">
        <v>0.1</v>
      </c>
      <c r="BW789" s="857">
        <v>0.1</v>
      </c>
      <c r="BX789" s="857">
        <v>0.1</v>
      </c>
      <c r="BY789" s="858">
        <v>0.1</v>
      </c>
      <c r="BZ789" s="857">
        <v>0.1</v>
      </c>
      <c r="CA789" s="857">
        <v>0.1</v>
      </c>
      <c r="CB789" s="857">
        <v>0.1</v>
      </c>
      <c r="CC789" s="858">
        <v>0.1</v>
      </c>
      <c r="CD789" s="176"/>
      <c r="CE789" s="176"/>
      <c r="CF789" s="176"/>
      <c r="CG789" s="581"/>
      <c r="CH789" s="176"/>
      <c r="CI789" s="176"/>
      <c r="CJ789" s="176"/>
      <c r="CK789" s="176"/>
      <c r="CL789" s="176"/>
      <c r="CM789" s="176"/>
      <c r="CN789" s="176"/>
      <c r="CO789" s="176"/>
      <c r="CP789" s="176"/>
      <c r="CQ789" s="176"/>
      <c r="CR789" s="176"/>
      <c r="CS789" s="176"/>
      <c r="CT789" s="176"/>
      <c r="CU789" s="176"/>
      <c r="CV789" s="176"/>
      <c r="CW789" s="176"/>
      <c r="CX789" s="176"/>
      <c r="CY789" s="176"/>
      <c r="CZ789" s="176"/>
      <c r="DA789" s="176"/>
      <c r="DB789" s="176"/>
      <c r="DC789" s="176"/>
      <c r="DD789" s="176"/>
      <c r="DE789" s="176"/>
      <c r="DF789" s="176"/>
      <c r="DG789" s="176"/>
      <c r="DH789" s="176"/>
      <c r="DI789" s="581"/>
      <c r="DJ789" s="363"/>
      <c r="DK789" s="118"/>
      <c r="DL789" s="118"/>
      <c r="DM789" s="118"/>
      <c r="DN789" s="118"/>
      <c r="DO789" s="118"/>
      <c r="DP789" s="118"/>
      <c r="DQ789" s="387"/>
      <c r="DR789" s="118"/>
      <c r="DS789" s="118"/>
      <c r="DT789" s="118"/>
      <c r="DU789" s="118"/>
      <c r="DV789" s="118"/>
      <c r="DW789" s="118"/>
      <c r="DX789" s="118"/>
      <c r="DY789" s="118"/>
      <c r="DZ789" s="118"/>
      <c r="EA789" s="118"/>
      <c r="EB789" s="176"/>
      <c r="EC789" s="904"/>
      <c r="ED789" s="904"/>
      <c r="EE789" s="904"/>
      <c r="EF789" s="904"/>
      <c r="EG789" s="176"/>
      <c r="EH789" s="176"/>
      <c r="EI789" s="176"/>
      <c r="EJ789" s="581"/>
      <c r="EK789" s="229"/>
      <c r="EL789" s="229"/>
      <c r="EM789" s="229"/>
      <c r="EN789" s="229"/>
      <c r="EO789" s="229"/>
      <c r="EP789" s="229"/>
      <c r="EQ789" s="229"/>
      <c r="ER789" s="229"/>
      <c r="ES789" s="229"/>
      <c r="ET789" s="229"/>
      <c r="EU789" s="229"/>
      <c r="EV789" s="229"/>
      <c r="EW789" s="229"/>
      <c r="EX789" s="229"/>
      <c r="EY789" s="229"/>
      <c r="EZ789" s="229"/>
      <c r="FA789" s="229"/>
      <c r="FB789" s="229"/>
      <c r="FC789" s="229"/>
      <c r="FD789" s="229"/>
      <c r="FE789" s="229"/>
      <c r="FF789" s="229"/>
      <c r="FG789" s="229"/>
      <c r="FH789" s="229"/>
      <c r="FI789" s="229"/>
      <c r="FJ789" s="229"/>
      <c r="FK789" s="229"/>
      <c r="FL789" s="229"/>
      <c r="FM789" s="229"/>
      <c r="FN789" s="229"/>
      <c r="FO789" s="229"/>
      <c r="FP789" s="229"/>
      <c r="FQ789" s="229"/>
      <c r="FR789" s="229"/>
      <c r="FS789" s="229"/>
      <c r="FT789" s="229"/>
      <c r="FU789" s="229"/>
      <c r="FV789" s="229"/>
      <c r="FW789" s="229"/>
      <c r="FX789" s="229"/>
      <c r="FY789" s="229"/>
      <c r="FZ789" s="229"/>
      <c r="GA789" s="229"/>
      <c r="GB789" s="229"/>
      <c r="GC789" s="229"/>
      <c r="GD789" s="229"/>
      <c r="GE789" s="229"/>
      <c r="GF789" s="229"/>
      <c r="GG789" s="229"/>
      <c r="GH789" s="229"/>
      <c r="GI789" s="229"/>
      <c r="GJ789" s="229"/>
      <c r="GK789" s="229"/>
      <c r="GL789" s="229"/>
      <c r="GM789" s="229"/>
      <c r="GN789" s="229"/>
      <c r="GO789" s="229"/>
      <c r="GP789" s="229"/>
      <c r="GQ789" s="229"/>
      <c r="GR789" s="229"/>
      <c r="GS789" s="229"/>
      <c r="GT789" s="229"/>
      <c r="GU789" s="229"/>
      <c r="GV789" s="229"/>
      <c r="GW789" s="229"/>
      <c r="GX789" s="229"/>
      <c r="GY789" s="229"/>
      <c r="GZ789" s="229"/>
      <c r="HA789" s="229"/>
      <c r="HB789" s="229"/>
      <c r="HC789" s="229"/>
      <c r="HD789" s="229"/>
      <c r="HE789" s="229"/>
      <c r="HF789" s="229"/>
      <c r="HG789" s="229"/>
      <c r="HH789" s="229"/>
      <c r="HI789" s="229"/>
      <c r="HJ789" s="229"/>
      <c r="HK789" s="229"/>
      <c r="HL789" s="229"/>
      <c r="HM789" s="229"/>
      <c r="HN789" s="229"/>
      <c r="HO789" s="229"/>
      <c r="HP789" s="229"/>
      <c r="HQ789" s="229"/>
      <c r="HR789" s="229"/>
      <c r="HS789" s="229"/>
      <c r="HT789" s="229"/>
      <c r="HU789" s="229"/>
      <c r="HV789" s="229"/>
      <c r="HW789" s="229"/>
    </row>
    <row r="790" spans="1:231" s="122" customFormat="1" ht="13.5" hidden="1" customHeight="1" outlineLevel="1">
      <c r="A790" s="194"/>
      <c r="B790"/>
      <c r="C790"/>
      <c r="D790"/>
      <c r="E790"/>
      <c r="F790"/>
      <c r="G790"/>
      <c r="H790" s="194"/>
      <c r="I790" s="1129" t="s">
        <v>76</v>
      </c>
      <c r="J790" s="118"/>
      <c r="K790" s="118"/>
      <c r="L790" s="118"/>
      <c r="M790" s="118"/>
      <c r="N790" s="118"/>
      <c r="O790" s="118"/>
      <c r="P790" s="118"/>
      <c r="Q790" s="118"/>
      <c r="R790" s="118"/>
      <c r="S790" s="118"/>
      <c r="T790" s="118"/>
      <c r="U790" s="118"/>
      <c r="V790" s="118"/>
      <c r="W790" s="118"/>
      <c r="X790" s="118"/>
      <c r="Y790" s="118"/>
      <c r="Z790" s="118"/>
      <c r="AA790" s="118"/>
      <c r="AB790" s="118"/>
      <c r="AC790" s="118"/>
      <c r="AD790" s="118"/>
      <c r="AE790" s="118"/>
      <c r="AF790" s="118"/>
      <c r="AG790" s="118"/>
      <c r="AH790" s="118"/>
      <c r="AI790" s="118"/>
      <c r="AJ790" s="118"/>
      <c r="AK790" s="118"/>
      <c r="AL790" s="118"/>
      <c r="AM790" s="118"/>
      <c r="AN790" s="118"/>
      <c r="AO790" s="118"/>
      <c r="AP790" s="118"/>
      <c r="AQ790" s="118"/>
      <c r="AR790" s="118"/>
      <c r="AS790" s="118"/>
      <c r="AT790" s="387"/>
      <c r="AU790" s="118"/>
      <c r="AV790" s="118"/>
      <c r="AW790" s="365"/>
      <c r="AX790" s="387"/>
      <c r="AY790" s="118"/>
      <c r="AZ790" s="118"/>
      <c r="BA790" s="365"/>
      <c r="BB790" s="387"/>
      <c r="BC790" s="118"/>
      <c r="BD790" s="118"/>
      <c r="BE790" s="365"/>
      <c r="BF790" s="387"/>
      <c r="BG790" s="118"/>
      <c r="BH790" s="118"/>
      <c r="BI790" s="365"/>
      <c r="BJ790" s="387"/>
      <c r="BK790" s="118"/>
      <c r="BL790" s="118"/>
      <c r="BM790" s="365"/>
      <c r="BN790" s="387"/>
      <c r="BO790" s="113"/>
      <c r="BP790" s="113"/>
      <c r="BQ790" s="365"/>
      <c r="BR790" s="386"/>
      <c r="BS790" s="860">
        <f t="shared" ref="BS790:BZ790" si="1200">BS789+BS791</f>
        <v>0.15000000000000002</v>
      </c>
      <c r="BT790" s="860">
        <f t="shared" si="1200"/>
        <v>0.15000000000000002</v>
      </c>
      <c r="BU790" s="861">
        <f t="shared" si="1200"/>
        <v>0.15000000000000002</v>
      </c>
      <c r="BV790" s="862">
        <f t="shared" si="1200"/>
        <v>0.15000000000000002</v>
      </c>
      <c r="BW790" s="860">
        <f t="shared" si="1200"/>
        <v>0.15000000000000002</v>
      </c>
      <c r="BX790" s="860">
        <f t="shared" si="1200"/>
        <v>0.15000000000000002</v>
      </c>
      <c r="BY790" s="861">
        <f t="shared" si="1200"/>
        <v>0.15000000000000002</v>
      </c>
      <c r="BZ790" s="860">
        <f t="shared" si="1200"/>
        <v>0.15000000000000002</v>
      </c>
      <c r="CA790" s="860">
        <f>CA789+CA791</f>
        <v>0.15000000000000002</v>
      </c>
      <c r="CB790" s="860">
        <f>CB789+CB791</f>
        <v>0.15000000000000002</v>
      </c>
      <c r="CC790" s="861">
        <f>CC789+CC791</f>
        <v>0.15000000000000002</v>
      </c>
      <c r="CD790" s="113"/>
      <c r="CE790" s="113"/>
      <c r="CF790" s="113"/>
      <c r="CG790" s="363"/>
      <c r="CH790" s="113"/>
      <c r="CI790" s="113"/>
      <c r="CJ790" s="113"/>
      <c r="CK790" s="113"/>
      <c r="CL790" s="113"/>
      <c r="CM790" s="113"/>
      <c r="CN790" s="113"/>
      <c r="CO790" s="113"/>
      <c r="CP790" s="113"/>
      <c r="CQ790" s="113"/>
      <c r="CR790" s="113"/>
      <c r="CS790" s="113"/>
      <c r="CT790" s="113"/>
      <c r="CU790" s="113"/>
      <c r="CV790" s="113"/>
      <c r="CW790" s="113"/>
      <c r="CX790" s="113"/>
      <c r="CY790" s="113"/>
      <c r="CZ790" s="113"/>
      <c r="DA790" s="113"/>
      <c r="DB790" s="113"/>
      <c r="DC790" s="113"/>
      <c r="DD790" s="113"/>
      <c r="DE790" s="113"/>
      <c r="DF790" s="113"/>
      <c r="DG790" s="113"/>
      <c r="DH790" s="113"/>
      <c r="DI790" s="363"/>
      <c r="DJ790" s="363"/>
      <c r="DK790" s="118"/>
      <c r="DL790" s="118"/>
      <c r="DM790" s="118"/>
      <c r="DN790" s="118"/>
      <c r="DO790" s="118"/>
      <c r="DP790" s="118"/>
      <c r="DQ790" s="387"/>
      <c r="DR790" s="118"/>
      <c r="DS790" s="118"/>
      <c r="DT790" s="118"/>
      <c r="DU790" s="118"/>
      <c r="DV790" s="118"/>
      <c r="DW790" s="118"/>
      <c r="DX790" s="118"/>
      <c r="DY790" s="118"/>
      <c r="DZ790" s="118"/>
      <c r="EA790" s="118"/>
      <c r="EB790" s="113"/>
      <c r="EC790" s="260"/>
      <c r="ED790" s="260"/>
      <c r="EE790" s="260"/>
      <c r="EF790" s="260"/>
      <c r="EG790" s="113"/>
      <c r="EH790" s="113"/>
      <c r="EI790" s="113"/>
      <c r="EJ790" s="363"/>
      <c r="EK790" s="229"/>
      <c r="EL790" s="229"/>
      <c r="EM790" s="229"/>
      <c r="EN790" s="229"/>
      <c r="EO790" s="229"/>
      <c r="EP790" s="229"/>
      <c r="EQ790" s="229"/>
      <c r="ER790" s="229"/>
      <c r="ES790" s="229"/>
      <c r="ET790" s="229"/>
      <c r="EU790" s="229"/>
      <c r="EV790" s="229"/>
      <c r="EW790" s="229"/>
      <c r="EX790" s="229"/>
      <c r="EY790" s="229"/>
      <c r="EZ790" s="229"/>
      <c r="FA790" s="229"/>
      <c r="FB790" s="229"/>
      <c r="FC790" s="229"/>
      <c r="FD790" s="229"/>
      <c r="FE790" s="229"/>
      <c r="FF790" s="229"/>
      <c r="FG790" s="229"/>
      <c r="FH790" s="229"/>
      <c r="FI790" s="229"/>
      <c r="FJ790" s="229"/>
      <c r="FK790" s="229"/>
      <c r="FL790" s="229"/>
      <c r="FM790" s="229"/>
      <c r="FN790" s="229"/>
      <c r="FO790" s="229"/>
      <c r="FP790" s="229"/>
      <c r="FQ790" s="229"/>
      <c r="FR790" s="229"/>
      <c r="FS790" s="229"/>
      <c r="FT790" s="229"/>
      <c r="FU790" s="229"/>
      <c r="FV790" s="229"/>
      <c r="FW790" s="229"/>
      <c r="FX790" s="229"/>
      <c r="FY790" s="229"/>
      <c r="FZ790" s="229"/>
      <c r="GA790" s="229"/>
      <c r="GB790" s="229"/>
      <c r="GC790" s="229"/>
      <c r="GD790" s="229"/>
      <c r="GE790" s="229"/>
      <c r="GF790" s="229"/>
      <c r="GG790" s="229"/>
      <c r="GH790" s="229"/>
      <c r="GI790" s="229"/>
      <c r="GJ790" s="229"/>
      <c r="GK790" s="229"/>
      <c r="GL790" s="229"/>
      <c r="GM790" s="229"/>
      <c r="GN790" s="229"/>
      <c r="GO790" s="229"/>
      <c r="GP790" s="229"/>
      <c r="GQ790" s="229"/>
      <c r="GR790" s="229"/>
      <c r="GS790" s="229"/>
      <c r="GT790" s="229"/>
      <c r="GU790" s="229"/>
      <c r="GV790" s="229"/>
      <c r="GW790" s="229"/>
      <c r="GX790" s="229"/>
      <c r="GY790" s="229"/>
      <c r="GZ790" s="229"/>
      <c r="HA790" s="229"/>
      <c r="HB790" s="229"/>
      <c r="HC790" s="229"/>
      <c r="HD790" s="229"/>
      <c r="HE790" s="229"/>
      <c r="HF790" s="229"/>
      <c r="HG790" s="229"/>
      <c r="HH790" s="229"/>
      <c r="HI790" s="229"/>
      <c r="HJ790" s="229"/>
      <c r="HK790" s="229"/>
      <c r="HL790" s="229"/>
      <c r="HM790" s="229"/>
      <c r="HN790" s="229"/>
      <c r="HO790" s="229"/>
      <c r="HP790" s="229"/>
      <c r="HQ790" s="229"/>
      <c r="HR790" s="229"/>
      <c r="HS790" s="229"/>
      <c r="HT790" s="229"/>
      <c r="HU790" s="229"/>
      <c r="HV790" s="229"/>
      <c r="HW790" s="229"/>
    </row>
    <row r="791" spans="1:231" s="114" customFormat="1" ht="13.5" hidden="1" customHeight="1" outlineLevel="1">
      <c r="A791" s="194"/>
      <c r="B791"/>
      <c r="C791"/>
      <c r="D791"/>
      <c r="E791"/>
      <c r="F791"/>
      <c r="G791"/>
      <c r="H791" s="194"/>
      <c r="I791" s="1119" t="s">
        <v>137</v>
      </c>
      <c r="J791" s="118"/>
      <c r="K791" s="118"/>
      <c r="L791" s="118"/>
      <c r="M791" s="118"/>
      <c r="N791" s="118"/>
      <c r="O791" s="118"/>
      <c r="P791" s="118"/>
      <c r="Q791" s="118"/>
      <c r="R791" s="118"/>
      <c r="S791" s="118"/>
      <c r="T791" s="118"/>
      <c r="U791" s="118"/>
      <c r="V791" s="118"/>
      <c r="W791" s="118"/>
      <c r="X791" s="118"/>
      <c r="Y791" s="118"/>
      <c r="Z791" s="118"/>
      <c r="AA791" s="118"/>
      <c r="AB791" s="118"/>
      <c r="AC791" s="118"/>
      <c r="AD791" s="118"/>
      <c r="AE791" s="118"/>
      <c r="AF791" s="118"/>
      <c r="AG791" s="118"/>
      <c r="AH791" s="118"/>
      <c r="AI791" s="118"/>
      <c r="AJ791" s="118"/>
      <c r="AK791" s="118"/>
      <c r="AL791" s="118"/>
      <c r="AM791" s="118"/>
      <c r="AN791" s="118"/>
      <c r="AO791" s="118"/>
      <c r="AP791" s="118"/>
      <c r="AQ791" s="118"/>
      <c r="AR791" s="118"/>
      <c r="AS791" s="118"/>
      <c r="AT791" s="387"/>
      <c r="AU791" s="118"/>
      <c r="AV791" s="118"/>
      <c r="AW791" s="365"/>
      <c r="AX791" s="387"/>
      <c r="AY791" s="118"/>
      <c r="AZ791" s="118"/>
      <c r="BA791" s="365"/>
      <c r="BB791" s="387"/>
      <c r="BC791" s="118"/>
      <c r="BD791" s="118"/>
      <c r="BE791" s="365"/>
      <c r="BF791" s="387"/>
      <c r="BG791" s="118"/>
      <c r="BH791" s="118"/>
      <c r="BI791" s="365"/>
      <c r="BJ791" s="387"/>
      <c r="BK791" s="118"/>
      <c r="BL791" s="118"/>
      <c r="BM791" s="365"/>
      <c r="BN791" s="387"/>
      <c r="BO791" s="176"/>
      <c r="BP791" s="176"/>
      <c r="BQ791" s="365"/>
      <c r="BR791" s="645"/>
      <c r="BS791" s="857">
        <v>0.05</v>
      </c>
      <c r="BT791" s="857">
        <v>0.05</v>
      </c>
      <c r="BU791" s="858">
        <v>0.05</v>
      </c>
      <c r="BV791" s="859">
        <v>0.05</v>
      </c>
      <c r="BW791" s="857">
        <v>0.05</v>
      </c>
      <c r="BX791" s="857">
        <v>0.05</v>
      </c>
      <c r="BY791" s="858">
        <v>0.05</v>
      </c>
      <c r="BZ791" s="857">
        <v>0.05</v>
      </c>
      <c r="CA791" s="857">
        <v>0.05</v>
      </c>
      <c r="CB791" s="857">
        <v>0.05</v>
      </c>
      <c r="CC791" s="858">
        <v>0.05</v>
      </c>
      <c r="CD791" s="176"/>
      <c r="CE791" s="176"/>
      <c r="CF791" s="176"/>
      <c r="CG791" s="581"/>
      <c r="CH791" s="176"/>
      <c r="CI791" s="176"/>
      <c r="CJ791" s="176"/>
      <c r="CK791" s="176"/>
      <c r="CL791" s="176"/>
      <c r="CM791" s="176"/>
      <c r="CN791" s="176"/>
      <c r="CO791" s="176"/>
      <c r="CP791" s="176"/>
      <c r="CQ791" s="176"/>
      <c r="CR791" s="176"/>
      <c r="CS791" s="176"/>
      <c r="CT791" s="176"/>
      <c r="CU791" s="176"/>
      <c r="CV791" s="176"/>
      <c r="CW791" s="176"/>
      <c r="CX791" s="176"/>
      <c r="CY791" s="176"/>
      <c r="CZ791" s="176"/>
      <c r="DA791" s="176"/>
      <c r="DB791" s="176"/>
      <c r="DC791" s="176"/>
      <c r="DD791" s="176"/>
      <c r="DE791" s="176"/>
      <c r="DF791" s="176"/>
      <c r="DG791" s="176"/>
      <c r="DH791" s="176"/>
      <c r="DI791" s="581"/>
      <c r="DJ791" s="363"/>
      <c r="DK791" s="118"/>
      <c r="DL791" s="118"/>
      <c r="DM791" s="118"/>
      <c r="DN791" s="118"/>
      <c r="DO791" s="118"/>
      <c r="DP791" s="118"/>
      <c r="DQ791" s="387"/>
      <c r="DR791" s="118"/>
      <c r="DS791" s="118"/>
      <c r="DT791" s="118"/>
      <c r="DU791" s="118"/>
      <c r="DV791" s="118"/>
      <c r="DW791" s="118"/>
      <c r="DX791" s="118"/>
      <c r="DY791" s="118"/>
      <c r="DZ791" s="118"/>
      <c r="EA791" s="118"/>
      <c r="EB791" s="176"/>
      <c r="EC791" s="904"/>
      <c r="ED791" s="904"/>
      <c r="EE791" s="904"/>
      <c r="EF791" s="904"/>
      <c r="EG791" s="176"/>
      <c r="EH791" s="176"/>
      <c r="EI791" s="176"/>
      <c r="EJ791" s="581"/>
      <c r="EK791" s="115"/>
      <c r="EL791" s="115"/>
      <c r="EM791" s="115"/>
      <c r="EN791" s="115"/>
      <c r="EO791" s="115"/>
      <c r="EP791" s="115"/>
      <c r="EQ791" s="115"/>
      <c r="ER791" s="115"/>
      <c r="ES791" s="115"/>
      <c r="ET791" s="115"/>
      <c r="EU791" s="115"/>
      <c r="EV791" s="115"/>
      <c r="EW791" s="115"/>
      <c r="EX791" s="115"/>
      <c r="EY791" s="115"/>
      <c r="EZ791" s="115"/>
      <c r="FA791" s="115"/>
      <c r="FB791" s="115"/>
      <c r="FC791" s="115"/>
      <c r="FD791" s="115"/>
      <c r="FE791" s="115"/>
      <c r="FF791" s="115"/>
      <c r="FG791" s="115"/>
      <c r="FH791" s="115"/>
      <c r="FI791" s="115"/>
      <c r="FJ791" s="115"/>
      <c r="FK791" s="115"/>
      <c r="FL791" s="115"/>
      <c r="FM791" s="115"/>
      <c r="FN791" s="115"/>
      <c r="FO791" s="115"/>
      <c r="FP791" s="115"/>
      <c r="FQ791" s="115"/>
      <c r="FR791" s="115"/>
      <c r="FS791" s="115"/>
      <c r="FT791" s="115"/>
      <c r="FU791" s="115"/>
      <c r="FV791" s="115"/>
      <c r="FW791" s="115"/>
      <c r="FX791" s="115"/>
      <c r="FY791" s="115"/>
      <c r="FZ791" s="115"/>
      <c r="GA791" s="115"/>
      <c r="GB791" s="115"/>
      <c r="GC791" s="115"/>
      <c r="GD791" s="115"/>
      <c r="GE791" s="115"/>
      <c r="GF791" s="115"/>
      <c r="GG791" s="115"/>
      <c r="GH791" s="115"/>
      <c r="GI791" s="115"/>
      <c r="GJ791" s="115"/>
      <c r="GK791" s="115"/>
      <c r="GL791" s="115"/>
      <c r="GM791" s="115"/>
      <c r="GN791" s="115"/>
      <c r="GO791" s="115"/>
      <c r="GP791" s="115"/>
      <c r="GQ791" s="115"/>
      <c r="GR791" s="115"/>
      <c r="GS791" s="115"/>
      <c r="GT791" s="115"/>
      <c r="GU791" s="115"/>
      <c r="GV791" s="115"/>
      <c r="GW791" s="115"/>
      <c r="GX791" s="115"/>
      <c r="GY791" s="115"/>
      <c r="GZ791" s="115"/>
      <c r="HA791" s="115"/>
      <c r="HB791" s="115"/>
      <c r="HC791" s="115"/>
      <c r="HD791" s="115"/>
      <c r="HE791" s="115"/>
      <c r="HF791" s="115"/>
      <c r="HG791" s="115"/>
      <c r="HH791" s="115"/>
      <c r="HI791" s="115"/>
      <c r="HJ791" s="115"/>
      <c r="HK791" s="115"/>
      <c r="HL791" s="115"/>
      <c r="HM791" s="115"/>
      <c r="HN791" s="115"/>
      <c r="HO791" s="115"/>
      <c r="HP791" s="115"/>
      <c r="HQ791" s="115"/>
      <c r="HR791" s="115"/>
      <c r="HS791" s="115"/>
      <c r="HT791" s="115"/>
      <c r="HU791" s="115"/>
      <c r="HV791" s="115"/>
      <c r="HW791" s="115"/>
    </row>
    <row r="792" spans="1:231" s="122" customFormat="1" ht="13.5" hidden="1" customHeight="1" outlineLevel="1">
      <c r="A792" s="194"/>
      <c r="B792"/>
      <c r="C792"/>
      <c r="D792"/>
      <c r="E792"/>
      <c r="F792"/>
      <c r="G792"/>
      <c r="H792" s="194"/>
      <c r="I792" s="1129" t="s">
        <v>77</v>
      </c>
      <c r="J792" s="118"/>
      <c r="K792" s="118"/>
      <c r="L792" s="118"/>
      <c r="M792" s="118"/>
      <c r="N792" s="118"/>
      <c r="O792" s="118"/>
      <c r="P792" s="118"/>
      <c r="Q792" s="118"/>
      <c r="R792" s="118"/>
      <c r="S792" s="118"/>
      <c r="T792" s="118"/>
      <c r="U792" s="118"/>
      <c r="V792" s="118"/>
      <c r="W792" s="118"/>
      <c r="X792" s="118"/>
      <c r="Y792" s="118"/>
      <c r="Z792" s="118"/>
      <c r="AA792" s="118"/>
      <c r="AB792" s="118"/>
      <c r="AC792" s="118"/>
      <c r="AD792" s="118"/>
      <c r="AE792" s="118"/>
      <c r="AF792" s="118"/>
      <c r="AG792" s="118"/>
      <c r="AH792" s="118"/>
      <c r="AI792" s="118"/>
      <c r="AJ792" s="118"/>
      <c r="AK792" s="118"/>
      <c r="AL792" s="118"/>
      <c r="AM792" s="118"/>
      <c r="AN792" s="118"/>
      <c r="AO792" s="118"/>
      <c r="AP792" s="118"/>
      <c r="AQ792" s="118"/>
      <c r="AR792" s="118"/>
      <c r="AS792" s="118"/>
      <c r="AT792" s="387"/>
      <c r="AU792" s="118"/>
      <c r="AV792" s="118"/>
      <c r="AW792" s="365"/>
      <c r="AX792" s="387"/>
      <c r="AY792" s="118"/>
      <c r="AZ792" s="118"/>
      <c r="BA792" s="365"/>
      <c r="BB792" s="387"/>
      <c r="BC792" s="118"/>
      <c r="BD792" s="118"/>
      <c r="BE792" s="365"/>
      <c r="BF792" s="387"/>
      <c r="BG792" s="118"/>
      <c r="BH792" s="118"/>
      <c r="BI792" s="365"/>
      <c r="BJ792" s="387"/>
      <c r="BK792" s="118"/>
      <c r="BL792" s="118"/>
      <c r="BM792" s="365"/>
      <c r="BN792" s="387"/>
      <c r="BO792" s="113"/>
      <c r="BP792" s="113"/>
      <c r="BQ792" s="365"/>
      <c r="BR792" s="386"/>
      <c r="BS792" s="860">
        <f t="shared" ref="BS792:BZ792" si="1201">BS789+BS793</f>
        <v>0.05</v>
      </c>
      <c r="BT792" s="860">
        <f t="shared" si="1201"/>
        <v>0.05</v>
      </c>
      <c r="BU792" s="861">
        <f t="shared" si="1201"/>
        <v>0.05</v>
      </c>
      <c r="BV792" s="862">
        <f t="shared" si="1201"/>
        <v>0.05</v>
      </c>
      <c r="BW792" s="860">
        <f t="shared" si="1201"/>
        <v>0.05</v>
      </c>
      <c r="BX792" s="860">
        <f t="shared" si="1201"/>
        <v>0.05</v>
      </c>
      <c r="BY792" s="861">
        <f t="shared" si="1201"/>
        <v>0.05</v>
      </c>
      <c r="BZ792" s="860">
        <f t="shared" si="1201"/>
        <v>0.05</v>
      </c>
      <c r="CA792" s="860">
        <f>CA789+CA793</f>
        <v>0.05</v>
      </c>
      <c r="CB792" s="860">
        <f>CB789+CB793</f>
        <v>0.05</v>
      </c>
      <c r="CC792" s="861">
        <f>CC789+CC793</f>
        <v>0.05</v>
      </c>
      <c r="CD792" s="113"/>
      <c r="CE792" s="113"/>
      <c r="CF792" s="113"/>
      <c r="CG792" s="363"/>
      <c r="CH792" s="113"/>
      <c r="CI792" s="113"/>
      <c r="CJ792" s="113"/>
      <c r="CK792" s="113"/>
      <c r="CL792" s="113"/>
      <c r="CM792" s="113"/>
      <c r="CN792" s="113"/>
      <c r="CO792" s="113"/>
      <c r="CP792" s="113"/>
      <c r="CQ792" s="113"/>
      <c r="CR792" s="113"/>
      <c r="CS792" s="113"/>
      <c r="CT792" s="113"/>
      <c r="CU792" s="113"/>
      <c r="CV792" s="113"/>
      <c r="CW792" s="113"/>
      <c r="CX792" s="113"/>
      <c r="CY792" s="113"/>
      <c r="CZ792" s="113"/>
      <c r="DA792" s="113"/>
      <c r="DB792" s="113"/>
      <c r="DC792" s="113"/>
      <c r="DD792" s="113"/>
      <c r="DE792" s="113"/>
      <c r="DF792" s="113"/>
      <c r="DG792" s="113"/>
      <c r="DH792" s="113"/>
      <c r="DI792" s="363"/>
      <c r="DJ792" s="363"/>
      <c r="DK792" s="118"/>
      <c r="DL792" s="118"/>
      <c r="DM792" s="118"/>
      <c r="DN792" s="118"/>
      <c r="DO792" s="118"/>
      <c r="DP792" s="118"/>
      <c r="DQ792" s="387"/>
      <c r="DR792" s="118"/>
      <c r="DS792" s="118"/>
      <c r="DT792" s="118"/>
      <c r="DU792" s="118"/>
      <c r="DV792" s="118"/>
      <c r="DW792" s="118"/>
      <c r="DX792" s="118"/>
      <c r="DY792" s="118"/>
      <c r="DZ792" s="118"/>
      <c r="EA792" s="118"/>
      <c r="EB792" s="113"/>
      <c r="EC792" s="260"/>
      <c r="ED792" s="260"/>
      <c r="EE792" s="260"/>
      <c r="EF792" s="260"/>
      <c r="EG792" s="113"/>
      <c r="EH792" s="113"/>
      <c r="EI792" s="113"/>
      <c r="EJ792" s="363"/>
      <c r="EK792" s="229"/>
      <c r="EL792" s="229"/>
      <c r="EM792" s="229"/>
      <c r="EN792" s="229"/>
      <c r="EO792" s="229"/>
      <c r="EP792" s="229"/>
      <c r="EQ792" s="229"/>
      <c r="ER792" s="229"/>
      <c r="ES792" s="229"/>
      <c r="ET792" s="229"/>
      <c r="EU792" s="229"/>
      <c r="EV792" s="229"/>
      <c r="EW792" s="229"/>
      <c r="EX792" s="229"/>
      <c r="EY792" s="229"/>
      <c r="EZ792" s="229"/>
      <c r="FA792" s="229"/>
      <c r="FB792" s="229"/>
      <c r="FC792" s="229"/>
      <c r="FD792" s="229"/>
      <c r="FE792" s="229"/>
      <c r="FF792" s="229"/>
      <c r="FG792" s="229"/>
      <c r="FH792" s="229"/>
      <c r="FI792" s="229"/>
      <c r="FJ792" s="229"/>
      <c r="FK792" s="229"/>
      <c r="FL792" s="229"/>
      <c r="FM792" s="229"/>
      <c r="FN792" s="229"/>
      <c r="FO792" s="229"/>
      <c r="FP792" s="229"/>
      <c r="FQ792" s="229"/>
      <c r="FR792" s="229"/>
      <c r="FS792" s="229"/>
      <c r="FT792" s="229"/>
      <c r="FU792" s="229"/>
      <c r="FV792" s="229"/>
      <c r="FW792" s="229"/>
      <c r="FX792" s="229"/>
      <c r="FY792" s="229"/>
      <c r="FZ792" s="229"/>
      <c r="GA792" s="229"/>
      <c r="GB792" s="229"/>
      <c r="GC792" s="229"/>
      <c r="GD792" s="229"/>
      <c r="GE792" s="229"/>
      <c r="GF792" s="229"/>
      <c r="GG792" s="229"/>
      <c r="GH792" s="229"/>
      <c r="GI792" s="229"/>
      <c r="GJ792" s="229"/>
      <c r="GK792" s="229"/>
      <c r="GL792" s="229"/>
      <c r="GM792" s="229"/>
      <c r="GN792" s="229"/>
      <c r="GO792" s="229"/>
      <c r="GP792" s="229"/>
      <c r="GQ792" s="229"/>
      <c r="GR792" s="229"/>
      <c r="GS792" s="229"/>
      <c r="GT792" s="229"/>
      <c r="GU792" s="229"/>
      <c r="GV792" s="229"/>
      <c r="GW792" s="229"/>
      <c r="GX792" s="229"/>
      <c r="GY792" s="229"/>
      <c r="GZ792" s="229"/>
      <c r="HA792" s="229"/>
      <c r="HB792" s="229"/>
      <c r="HC792" s="229"/>
      <c r="HD792" s="229"/>
      <c r="HE792" s="229"/>
      <c r="HF792" s="229"/>
      <c r="HG792" s="229"/>
      <c r="HH792" s="229"/>
      <c r="HI792" s="229"/>
      <c r="HJ792" s="229"/>
      <c r="HK792" s="229"/>
      <c r="HL792" s="229"/>
      <c r="HM792" s="229"/>
      <c r="HN792" s="229"/>
      <c r="HO792" s="229"/>
      <c r="HP792" s="229"/>
      <c r="HQ792" s="229"/>
      <c r="HR792" s="229"/>
      <c r="HS792" s="229"/>
      <c r="HT792" s="229"/>
      <c r="HU792" s="229"/>
      <c r="HV792" s="229"/>
      <c r="HW792" s="229"/>
    </row>
    <row r="793" spans="1:231" s="122" customFormat="1" ht="13.5" hidden="1" customHeight="1" outlineLevel="1">
      <c r="A793" s="194"/>
      <c r="B793"/>
      <c r="C793"/>
      <c r="D793"/>
      <c r="E793"/>
      <c r="F793"/>
      <c r="G793"/>
      <c r="H793" s="194"/>
      <c r="I793" s="1119" t="s">
        <v>137</v>
      </c>
      <c r="J793" s="118"/>
      <c r="K793" s="118"/>
      <c r="L793" s="118"/>
      <c r="M793" s="118"/>
      <c r="N793" s="118"/>
      <c r="O793" s="118"/>
      <c r="P793" s="118"/>
      <c r="Q793" s="118"/>
      <c r="R793" s="118"/>
      <c r="S793" s="118"/>
      <c r="T793" s="118"/>
      <c r="U793" s="118"/>
      <c r="V793" s="118"/>
      <c r="W793" s="118"/>
      <c r="X793" s="118"/>
      <c r="Y793" s="118"/>
      <c r="Z793" s="118"/>
      <c r="AA793" s="118"/>
      <c r="AB793" s="118"/>
      <c r="AC793" s="118"/>
      <c r="AD793" s="118"/>
      <c r="AE793" s="118"/>
      <c r="AF793" s="118"/>
      <c r="AG793" s="118"/>
      <c r="AH793" s="118"/>
      <c r="AI793" s="118"/>
      <c r="AJ793" s="118"/>
      <c r="AK793" s="118"/>
      <c r="AL793" s="118"/>
      <c r="AM793" s="118"/>
      <c r="AN793" s="118"/>
      <c r="AO793" s="118"/>
      <c r="AP793" s="118"/>
      <c r="AQ793" s="118"/>
      <c r="AR793" s="118"/>
      <c r="AS793" s="118"/>
      <c r="AT793" s="387"/>
      <c r="AU793" s="118"/>
      <c r="AV793" s="118"/>
      <c r="AW793" s="365"/>
      <c r="AX793" s="387"/>
      <c r="AY793" s="118"/>
      <c r="AZ793" s="118"/>
      <c r="BA793" s="365"/>
      <c r="BB793" s="387"/>
      <c r="BC793" s="118"/>
      <c r="BD793" s="118"/>
      <c r="BE793" s="365"/>
      <c r="BF793" s="387"/>
      <c r="BG793" s="118"/>
      <c r="BH793" s="118"/>
      <c r="BI793" s="365"/>
      <c r="BJ793" s="387"/>
      <c r="BK793" s="118"/>
      <c r="BL793" s="118"/>
      <c r="BM793" s="365"/>
      <c r="BN793" s="387"/>
      <c r="BO793" s="178"/>
      <c r="BP793" s="178"/>
      <c r="BQ793" s="365"/>
      <c r="BR793" s="646"/>
      <c r="BS793" s="863">
        <v>-0.05</v>
      </c>
      <c r="BT793" s="863">
        <v>-0.05</v>
      </c>
      <c r="BU793" s="864">
        <v>-0.05</v>
      </c>
      <c r="BV793" s="865">
        <v>-0.05</v>
      </c>
      <c r="BW793" s="863">
        <v>-0.05</v>
      </c>
      <c r="BX793" s="863">
        <v>-0.05</v>
      </c>
      <c r="BY793" s="864">
        <v>-0.05</v>
      </c>
      <c r="BZ793" s="863">
        <v>-0.05</v>
      </c>
      <c r="CA793" s="863">
        <v>-0.05</v>
      </c>
      <c r="CB793" s="863">
        <v>-0.05</v>
      </c>
      <c r="CC793" s="864">
        <v>-0.05</v>
      </c>
      <c r="CD793" s="178"/>
      <c r="CE793" s="178"/>
      <c r="CF793" s="178"/>
      <c r="CG793" s="583"/>
      <c r="CH793" s="178"/>
      <c r="CI793" s="178"/>
      <c r="CJ793" s="178"/>
      <c r="CK793" s="178"/>
      <c r="CL793" s="178"/>
      <c r="CM793" s="178"/>
      <c r="CN793" s="178"/>
      <c r="CO793" s="178"/>
      <c r="CP793" s="178"/>
      <c r="CQ793" s="178"/>
      <c r="CR793" s="178"/>
      <c r="CS793" s="178"/>
      <c r="CT793" s="178"/>
      <c r="CU793" s="178"/>
      <c r="CV793" s="178"/>
      <c r="CW793" s="178"/>
      <c r="CX793" s="178"/>
      <c r="CY793" s="178"/>
      <c r="CZ793" s="178"/>
      <c r="DA793" s="178"/>
      <c r="DB793" s="178"/>
      <c r="DC793" s="178"/>
      <c r="DD793" s="178"/>
      <c r="DE793" s="178"/>
      <c r="DF793" s="178"/>
      <c r="DG793" s="178"/>
      <c r="DH793" s="178"/>
      <c r="DI793" s="583"/>
      <c r="DJ793" s="363"/>
      <c r="DK793" s="118"/>
      <c r="DL793" s="118"/>
      <c r="DM793" s="118"/>
      <c r="DN793" s="118"/>
      <c r="DO793" s="118"/>
      <c r="DP793" s="118"/>
      <c r="DQ793" s="387"/>
      <c r="DR793" s="118"/>
      <c r="DS793" s="118"/>
      <c r="DT793" s="118"/>
      <c r="DU793" s="118"/>
      <c r="DV793" s="118"/>
      <c r="DW793" s="118"/>
      <c r="DX793" s="118"/>
      <c r="DY793" s="118"/>
      <c r="DZ793" s="118"/>
      <c r="EA793" s="118"/>
      <c r="EB793" s="178"/>
      <c r="EC793" s="905"/>
      <c r="ED793" s="905"/>
      <c r="EE793" s="905"/>
      <c r="EF793" s="905"/>
      <c r="EG793" s="178"/>
      <c r="EH793" s="178"/>
      <c r="EI793" s="178"/>
      <c r="EJ793" s="583"/>
      <c r="EK793" s="229"/>
      <c r="EL793" s="229"/>
      <c r="EM793" s="229"/>
      <c r="EN793" s="229"/>
      <c r="EO793" s="229"/>
      <c r="EP793" s="229"/>
      <c r="EQ793" s="229"/>
      <c r="ER793" s="229"/>
      <c r="ES793" s="229"/>
      <c r="ET793" s="229"/>
      <c r="EU793" s="229"/>
      <c r="EV793" s="229"/>
      <c r="EW793" s="229"/>
      <c r="EX793" s="229"/>
      <c r="EY793" s="229"/>
      <c r="EZ793" s="229"/>
      <c r="FA793" s="229"/>
      <c r="FB793" s="229"/>
      <c r="FC793" s="229"/>
      <c r="FD793" s="229"/>
      <c r="FE793" s="229"/>
      <c r="FF793" s="229"/>
      <c r="FG793" s="229"/>
      <c r="FH793" s="229"/>
      <c r="FI793" s="229"/>
      <c r="FJ793" s="229"/>
      <c r="FK793" s="229"/>
      <c r="FL793" s="229"/>
      <c r="FM793" s="229"/>
      <c r="FN793" s="229"/>
      <c r="FO793" s="229"/>
      <c r="FP793" s="229"/>
      <c r="FQ793" s="229"/>
      <c r="FR793" s="229"/>
      <c r="FS793" s="229"/>
      <c r="FT793" s="229"/>
      <c r="FU793" s="229"/>
      <c r="FV793" s="229"/>
      <c r="FW793" s="229"/>
      <c r="FX793" s="229"/>
      <c r="FY793" s="229"/>
      <c r="FZ793" s="229"/>
      <c r="GA793" s="229"/>
      <c r="GB793" s="229"/>
      <c r="GC793" s="229"/>
      <c r="GD793" s="229"/>
      <c r="GE793" s="229"/>
      <c r="GF793" s="229"/>
      <c r="GG793" s="229"/>
      <c r="GH793" s="229"/>
      <c r="GI793" s="229"/>
      <c r="GJ793" s="229"/>
      <c r="GK793" s="229"/>
      <c r="GL793" s="229"/>
      <c r="GM793" s="229"/>
      <c r="GN793" s="229"/>
      <c r="GO793" s="229"/>
      <c r="GP793" s="229"/>
      <c r="GQ793" s="229"/>
      <c r="GR793" s="229"/>
      <c r="GS793" s="229"/>
      <c r="GT793" s="229"/>
      <c r="GU793" s="229"/>
      <c r="GV793" s="229"/>
      <c r="GW793" s="229"/>
      <c r="GX793" s="229"/>
      <c r="GY793" s="229"/>
      <c r="GZ793" s="229"/>
      <c r="HA793" s="229"/>
      <c r="HB793" s="229"/>
      <c r="HC793" s="229"/>
      <c r="HD793" s="229"/>
      <c r="HE793" s="229"/>
      <c r="HF793" s="229"/>
      <c r="HG793" s="229"/>
      <c r="HH793" s="229"/>
      <c r="HI793" s="229"/>
      <c r="HJ793" s="229"/>
      <c r="HK793" s="229"/>
      <c r="HL793" s="229"/>
      <c r="HM793" s="229"/>
      <c r="HN793" s="229"/>
      <c r="HO793" s="229"/>
      <c r="HP793" s="229"/>
      <c r="HQ793" s="229"/>
      <c r="HR793" s="229"/>
      <c r="HS793" s="229"/>
      <c r="HT793" s="229"/>
      <c r="HU793" s="229"/>
      <c r="HV793" s="229"/>
      <c r="HW793" s="229"/>
    </row>
    <row r="794" spans="1:231" ht="13.5" hidden="1" customHeight="1" outlineLevel="1">
      <c r="A794" s="4"/>
      <c r="H794" s="4"/>
      <c r="I794" s="1123"/>
      <c r="J794" s="20"/>
      <c r="K794" s="20"/>
      <c r="L794" s="20"/>
      <c r="M794" s="20"/>
      <c r="N794" s="20"/>
      <c r="O794" s="20"/>
      <c r="P794" s="20"/>
      <c r="Q794" s="20"/>
      <c r="R794" s="20"/>
      <c r="S794" s="20"/>
      <c r="T794" s="20"/>
      <c r="U794" s="20"/>
      <c r="V794" s="20"/>
      <c r="W794" s="20"/>
      <c r="X794" s="20"/>
      <c r="Y794" s="20"/>
      <c r="Z794" s="20"/>
      <c r="AA794" s="20"/>
      <c r="AB794" s="20"/>
      <c r="AC794" s="20"/>
      <c r="AD794" s="20"/>
      <c r="AE794" s="20"/>
      <c r="AF794" s="20"/>
      <c r="AG794" s="20"/>
      <c r="AH794" s="20"/>
      <c r="AI794" s="20"/>
      <c r="AJ794" s="20"/>
      <c r="AK794" s="20"/>
      <c r="AL794" s="20"/>
      <c r="AM794" s="20"/>
      <c r="AN794" s="20"/>
      <c r="AO794" s="20"/>
      <c r="AP794" s="20"/>
      <c r="AQ794" s="20"/>
      <c r="AR794" s="20"/>
      <c r="AS794" s="20"/>
      <c r="AT794" s="368"/>
      <c r="AU794" s="20"/>
      <c r="AV794" s="20"/>
      <c r="AW794" s="586"/>
      <c r="AX794" s="368"/>
      <c r="AY794" s="20"/>
      <c r="AZ794" s="20"/>
      <c r="BA794" s="586"/>
      <c r="BB794" s="368"/>
      <c r="BC794" s="20"/>
      <c r="BD794" s="20"/>
      <c r="BE794" s="586"/>
      <c r="BF794" s="368"/>
      <c r="BG794" s="20"/>
      <c r="BH794" s="20"/>
      <c r="BI794" s="586"/>
      <c r="BJ794" s="368"/>
      <c r="BK794" s="20"/>
      <c r="BL794" s="20"/>
      <c r="BM794" s="586"/>
      <c r="BN794" s="368"/>
      <c r="BO794" s="35"/>
      <c r="BP794" s="35"/>
      <c r="BQ794" s="586"/>
      <c r="BR794" s="350"/>
      <c r="BS794" s="881"/>
      <c r="BT794" s="881"/>
      <c r="BU794" s="882"/>
      <c r="BV794" s="883"/>
      <c r="BW794" s="881"/>
      <c r="BX794" s="881"/>
      <c r="BY794" s="882"/>
      <c r="BZ794" s="881"/>
      <c r="CA794" s="881"/>
      <c r="CB794" s="881"/>
      <c r="CC794" s="882"/>
      <c r="CD794" s="35"/>
      <c r="CE794" s="35"/>
      <c r="CF794" s="35"/>
      <c r="CG794" s="351"/>
      <c r="CH794" s="35"/>
      <c r="CI794" s="35"/>
      <c r="CJ794" s="35"/>
      <c r="CK794" s="35"/>
      <c r="CL794" s="35"/>
      <c r="CM794" s="35"/>
      <c r="CN794" s="35"/>
      <c r="CO794" s="35"/>
      <c r="CP794" s="35"/>
      <c r="CQ794" s="35"/>
      <c r="CR794" s="35"/>
      <c r="CS794" s="35"/>
      <c r="CT794" s="35"/>
      <c r="CU794" s="35"/>
      <c r="CV794" s="35"/>
      <c r="CW794" s="35"/>
      <c r="CX794" s="35"/>
      <c r="CY794" s="35"/>
      <c r="CZ794" s="35"/>
      <c r="DA794" s="35"/>
      <c r="DB794" s="35"/>
      <c r="DC794" s="35"/>
      <c r="DD794" s="35"/>
      <c r="DE794" s="35"/>
      <c r="DF794" s="35"/>
      <c r="DG794" s="35"/>
      <c r="DH794" s="35"/>
      <c r="DI794" s="351"/>
      <c r="DJ794" s="601"/>
      <c r="DK794" s="20"/>
      <c r="DL794" s="20"/>
      <c r="DM794" s="20"/>
      <c r="DN794" s="20"/>
      <c r="DO794" s="20"/>
      <c r="DP794" s="20"/>
      <c r="DQ794" s="368"/>
      <c r="DR794" s="20"/>
      <c r="DS794" s="20"/>
      <c r="DT794" s="20"/>
      <c r="DU794" s="20"/>
      <c r="DV794" s="20"/>
      <c r="DW794" s="20"/>
      <c r="DX794" s="20"/>
      <c r="DY794" s="20"/>
      <c r="DZ794" s="20"/>
      <c r="EA794" s="20"/>
      <c r="EB794" s="35"/>
      <c r="EC794" s="14"/>
      <c r="ED794" s="14"/>
      <c r="EE794" s="14"/>
      <c r="EF794" s="14"/>
      <c r="EG794" s="35"/>
      <c r="EH794" s="35"/>
      <c r="EI794" s="35"/>
      <c r="EJ794" s="351"/>
      <c r="EK794" s="99"/>
      <c r="EL794" s="99"/>
      <c r="EM794" s="99"/>
      <c r="EN794" s="99"/>
      <c r="EO794" s="99"/>
      <c r="EP794" s="99"/>
      <c r="EQ794" s="99"/>
      <c r="ER794" s="99"/>
      <c r="ES794" s="99"/>
      <c r="ET794" s="99"/>
      <c r="EU794" s="99"/>
      <c r="EV794" s="99"/>
      <c r="EW794" s="99"/>
      <c r="EX794" s="99"/>
      <c r="EY794" s="99"/>
      <c r="EZ794" s="99"/>
      <c r="FA794" s="99"/>
      <c r="FB794" s="99"/>
      <c r="FC794" s="99"/>
      <c r="FD794" s="99"/>
      <c r="FE794" s="99"/>
      <c r="FF794" s="99"/>
      <c r="FG794" s="99"/>
      <c r="FH794" s="99"/>
      <c r="FI794" s="99"/>
      <c r="FJ794" s="99"/>
      <c r="FK794" s="99"/>
      <c r="FL794" s="99"/>
      <c r="FM794" s="99"/>
      <c r="FN794" s="99"/>
      <c r="FO794" s="99"/>
      <c r="FP794" s="99"/>
      <c r="FQ794" s="99"/>
      <c r="FR794" s="99"/>
      <c r="FS794" s="99"/>
      <c r="FT794" s="99"/>
      <c r="FU794" s="99"/>
      <c r="FV794" s="99"/>
      <c r="FW794" s="99"/>
      <c r="FX794" s="99"/>
      <c r="FY794" s="99"/>
      <c r="FZ794" s="99"/>
      <c r="GA794" s="99"/>
      <c r="GB794" s="99"/>
      <c r="GC794" s="99"/>
      <c r="GD794" s="99"/>
      <c r="GE794" s="99"/>
      <c r="GF794" s="99"/>
      <c r="GG794" s="99"/>
      <c r="GH794" s="99"/>
      <c r="GI794" s="99"/>
      <c r="GJ794" s="99"/>
      <c r="GK794" s="99"/>
      <c r="GL794" s="99"/>
      <c r="GM794" s="99"/>
      <c r="GN794" s="99"/>
      <c r="GO794" s="99"/>
      <c r="GP794" s="99"/>
      <c r="GQ794" s="99"/>
      <c r="GR794" s="99"/>
      <c r="GS794" s="99"/>
      <c r="GT794" s="99"/>
      <c r="GU794" s="99"/>
      <c r="GV794" s="99"/>
      <c r="GW794" s="99"/>
      <c r="GX794" s="99"/>
      <c r="GY794" s="99"/>
      <c r="GZ794" s="99"/>
      <c r="HA794" s="99"/>
      <c r="HB794" s="99"/>
      <c r="HC794" s="99"/>
      <c r="HD794" s="99"/>
      <c r="HE794" s="99"/>
      <c r="HF794" s="99"/>
      <c r="HG794" s="99"/>
      <c r="HH794" s="99"/>
      <c r="HI794" s="99"/>
      <c r="HJ794" s="99"/>
      <c r="HK794" s="99"/>
      <c r="HL794" s="99"/>
      <c r="HM794" s="99"/>
      <c r="HN794" s="99"/>
      <c r="HO794" s="99"/>
      <c r="HP794" s="99"/>
      <c r="HQ794" s="99"/>
      <c r="HR794" s="99"/>
      <c r="HS794" s="99"/>
      <c r="HT794" s="99"/>
      <c r="HU794" s="99"/>
      <c r="HV794" s="99"/>
      <c r="HW794" s="99"/>
    </row>
    <row r="795" spans="1:231" s="44" customFormat="1" ht="13.5" hidden="1" customHeight="1" outlineLevel="1">
      <c r="A795" s="43"/>
      <c r="B795"/>
      <c r="C795"/>
      <c r="D795"/>
      <c r="E795"/>
      <c r="F795"/>
      <c r="G795"/>
      <c r="H795" s="43"/>
      <c r="I795" s="1067" t="s">
        <v>67</v>
      </c>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85">
        <f>AT779</f>
        <v>2.2869999999999999</v>
      </c>
      <c r="AU795" s="130">
        <f t="shared" ref="AU795:BR795" si="1202">AU779</f>
        <v>3.6389999999999998</v>
      </c>
      <c r="AV795" s="130">
        <f t="shared" si="1202"/>
        <v>4.3730000000000002</v>
      </c>
      <c r="AW795" s="361">
        <f t="shared" si="1202"/>
        <v>3.28</v>
      </c>
      <c r="AX795" s="385">
        <f t="shared" si="1202"/>
        <v>3.4769999999999999</v>
      </c>
      <c r="AY795" s="130">
        <f t="shared" si="1202"/>
        <v>4.702</v>
      </c>
      <c r="AZ795" s="130">
        <f t="shared" si="1202"/>
        <v>4.601</v>
      </c>
      <c r="BA795" s="361">
        <f t="shared" si="1202"/>
        <v>4.4589999999999996</v>
      </c>
      <c r="BB795" s="385">
        <f t="shared" si="1202"/>
        <v>4.3789999999999996</v>
      </c>
      <c r="BC795" s="130">
        <f t="shared" si="1202"/>
        <v>6.1219999999999999</v>
      </c>
      <c r="BD795" s="130">
        <f t="shared" si="1202"/>
        <v>7.2169999999999996</v>
      </c>
      <c r="BE795" s="361">
        <f t="shared" si="1202"/>
        <v>6.1449999999999996</v>
      </c>
      <c r="BF795" s="385">
        <f t="shared" si="1202"/>
        <v>6.24</v>
      </c>
      <c r="BG795" s="130">
        <f t="shared" si="1202"/>
        <v>8.1419999999999995</v>
      </c>
      <c r="BH795" s="130">
        <f t="shared" si="1202"/>
        <v>8.2989999999999995</v>
      </c>
      <c r="BI795" s="361">
        <f t="shared" si="1202"/>
        <v>7.4989999999999997</v>
      </c>
      <c r="BJ795" s="385">
        <f t="shared" si="1202"/>
        <v>7.9480000000000004</v>
      </c>
      <c r="BK795" s="130">
        <f t="shared" si="1202"/>
        <v>10.468999999999999</v>
      </c>
      <c r="BL795" s="130">
        <f t="shared" si="1202"/>
        <v>12.433</v>
      </c>
      <c r="BM795" s="361">
        <f t="shared" si="1202"/>
        <v>12.487</v>
      </c>
      <c r="BN795" s="385">
        <f t="shared" si="1202"/>
        <v>12.88</v>
      </c>
      <c r="BO795" s="130">
        <f t="shared" si="1202"/>
        <v>16.059000000000001</v>
      </c>
      <c r="BP795" s="130">
        <f t="shared" si="1202"/>
        <v>15.954000000000001</v>
      </c>
      <c r="BQ795" s="361">
        <f>BQ779</f>
        <v>14.119</v>
      </c>
      <c r="BR795" s="385">
        <f t="shared" si="1202"/>
        <v>18.346</v>
      </c>
      <c r="BS795" s="842" t="e">
        <f t="shared" ref="BS795:BZ795" si="1203">CHOOSE(model_case,BS796,BS797,BS799)</f>
        <v>#DIV/0!</v>
      </c>
      <c r="BT795" s="842" t="e">
        <f t="shared" si="1203"/>
        <v>#DIV/0!</v>
      </c>
      <c r="BU795" s="843" t="e">
        <f t="shared" si="1203"/>
        <v>#DIV/0!</v>
      </c>
      <c r="BV795" s="844" t="e">
        <f t="shared" si="1203"/>
        <v>#DIV/0!</v>
      </c>
      <c r="BW795" s="842" t="e">
        <f t="shared" si="1203"/>
        <v>#DIV/0!</v>
      </c>
      <c r="BX795" s="842" t="e">
        <f t="shared" si="1203"/>
        <v>#DIV/0!</v>
      </c>
      <c r="BY795" s="843" t="e">
        <f t="shared" si="1203"/>
        <v>#DIV/0!</v>
      </c>
      <c r="BZ795" s="842" t="e">
        <f t="shared" si="1203"/>
        <v>#DIV/0!</v>
      </c>
      <c r="CA795" s="842" t="e">
        <f>CHOOSE(model_case,CA796,CA797,CA799)</f>
        <v>#DIV/0!</v>
      </c>
      <c r="CB795" s="842" t="e">
        <f>CHOOSE(model_case,CB796,CB797,CB799)</f>
        <v>#DIV/0!</v>
      </c>
      <c r="CC795" s="843" t="e">
        <f>CHOOSE(model_case,CC796,CC797,CC799)</f>
        <v>#DIV/0!</v>
      </c>
      <c r="CD795" s="130"/>
      <c r="CE795" s="130"/>
      <c r="CF795" s="130"/>
      <c r="CG795" s="361"/>
      <c r="CH795" s="130"/>
      <c r="CI795" s="130"/>
      <c r="CJ795" s="130"/>
      <c r="CK795" s="130"/>
      <c r="CL795" s="130"/>
      <c r="CM795" s="130"/>
      <c r="CN795" s="130"/>
      <c r="CO795" s="130"/>
      <c r="CP795" s="130"/>
      <c r="CQ795" s="130"/>
      <c r="CR795" s="130"/>
      <c r="CS795" s="130"/>
      <c r="CT795" s="130"/>
      <c r="CU795" s="130"/>
      <c r="CV795" s="130"/>
      <c r="CW795" s="130"/>
      <c r="CX795" s="130"/>
      <c r="CY795" s="130"/>
      <c r="CZ795" s="130"/>
      <c r="DA795" s="130"/>
      <c r="DB795" s="130"/>
      <c r="DC795" s="130"/>
      <c r="DD795" s="130"/>
      <c r="DE795" s="130"/>
      <c r="DF795" s="130"/>
      <c r="DG795" s="130"/>
      <c r="DH795" s="130"/>
      <c r="DI795" s="361"/>
      <c r="DJ795" s="361"/>
      <c r="DK795" s="130"/>
      <c r="DL795" s="130"/>
      <c r="DM795" s="130"/>
      <c r="DN795" s="130"/>
      <c r="DO795" s="130"/>
      <c r="DP795" s="130"/>
      <c r="DQ795" s="385" t="str">
        <f>DQ779</f>
        <v>NA</v>
      </c>
      <c r="DR795" s="130" t="str">
        <f>DR779</f>
        <v>NA</v>
      </c>
      <c r="DS795" s="130">
        <f>DS779</f>
        <v>10.462999999999999</v>
      </c>
      <c r="DT795" s="130">
        <f>+SUM(AT795:AW795)</f>
        <v>13.578999999999999</v>
      </c>
      <c r="DU795" s="130">
        <f>+SUM(AX795:BA795)</f>
        <v>17.239000000000001</v>
      </c>
      <c r="DV795" s="130">
        <f>+SUM(BB795:BE795)</f>
        <v>23.863</v>
      </c>
      <c r="DW795" s="130">
        <f>+SUM(BF795:BI795)</f>
        <v>30.179999999999996</v>
      </c>
      <c r="DX795" s="130">
        <f>+SUM(BJ795:BM795)</f>
        <v>43.337000000000003</v>
      </c>
      <c r="DY795" s="130">
        <f>+SUM(BN795:BQ795)</f>
        <v>59.012</v>
      </c>
      <c r="DZ795" s="130"/>
      <c r="EA795" s="130"/>
      <c r="EB795" s="130"/>
      <c r="EC795" s="149"/>
      <c r="ED795" s="149"/>
      <c r="EE795" s="149"/>
      <c r="EF795" s="149"/>
      <c r="EG795" s="130"/>
      <c r="EH795" s="130"/>
      <c r="EI795" s="130"/>
      <c r="EJ795" s="361"/>
      <c r="EK795" s="223"/>
      <c r="EL795" s="223"/>
      <c r="EM795" s="223"/>
      <c r="EN795" s="223"/>
      <c r="EO795" s="223"/>
      <c r="EP795" s="223"/>
      <c r="EQ795" s="223"/>
      <c r="ER795" s="223"/>
      <c r="ES795" s="223"/>
      <c r="ET795" s="223"/>
      <c r="EU795" s="223"/>
      <c r="EV795" s="223"/>
      <c r="EW795" s="223"/>
      <c r="EX795" s="223"/>
      <c r="EY795" s="223"/>
      <c r="EZ795" s="223"/>
      <c r="FA795" s="223"/>
      <c r="FB795" s="223"/>
      <c r="FC795" s="223"/>
      <c r="FD795" s="223"/>
      <c r="FE795" s="223"/>
      <c r="FF795" s="223"/>
      <c r="FG795" s="223"/>
      <c r="FH795" s="223"/>
      <c r="FI795" s="223"/>
      <c r="FJ795" s="223"/>
      <c r="FK795" s="223"/>
      <c r="FL795" s="223"/>
      <c r="FM795" s="223"/>
      <c r="FN795" s="223"/>
      <c r="FO795" s="223"/>
      <c r="FP795" s="223"/>
      <c r="FQ795" s="223"/>
      <c r="FR795" s="223"/>
      <c r="FS795" s="223"/>
      <c r="FT795" s="223"/>
      <c r="FU795" s="223"/>
      <c r="FV795" s="223"/>
      <c r="FW795" s="223"/>
      <c r="FX795" s="223"/>
      <c r="FY795" s="223"/>
      <c r="FZ795" s="223"/>
      <c r="GA795" s="223"/>
      <c r="GB795" s="223"/>
      <c r="GC795" s="223"/>
      <c r="GD795" s="223"/>
      <c r="GE795" s="223"/>
      <c r="GF795" s="223"/>
      <c r="GG795" s="223"/>
      <c r="GH795" s="223"/>
      <c r="GI795" s="223"/>
      <c r="GJ795" s="223"/>
      <c r="GK795" s="223"/>
      <c r="GL795" s="223"/>
      <c r="GM795" s="223"/>
      <c r="GN795" s="223"/>
      <c r="GO795" s="223"/>
      <c r="GP795" s="223"/>
      <c r="GQ795" s="223"/>
      <c r="GR795" s="223"/>
      <c r="GS795" s="223"/>
      <c r="GT795" s="223"/>
      <c r="GU795" s="223"/>
      <c r="GV795" s="223"/>
      <c r="GW795" s="223"/>
      <c r="GX795" s="223"/>
      <c r="GY795" s="223"/>
      <c r="GZ795" s="223"/>
      <c r="HA795" s="223"/>
      <c r="HB795" s="223"/>
      <c r="HC795" s="223"/>
      <c r="HD795" s="223"/>
      <c r="HE795" s="223"/>
      <c r="HF795" s="223"/>
      <c r="HG795" s="223"/>
      <c r="HH795" s="223"/>
      <c r="HI795" s="223"/>
      <c r="HJ795" s="223"/>
      <c r="HK795" s="223"/>
      <c r="HL795" s="223"/>
      <c r="HM795" s="223"/>
      <c r="HN795" s="223"/>
      <c r="HO795" s="223"/>
      <c r="HP795" s="223"/>
      <c r="HQ795" s="223"/>
      <c r="HR795" s="223"/>
      <c r="HS795" s="223"/>
      <c r="HT795" s="223"/>
      <c r="HU795" s="223"/>
      <c r="HV795" s="223"/>
      <c r="HW795" s="223"/>
    </row>
    <row r="796" spans="1:231" s="57" customFormat="1" ht="13.5" hidden="1" customHeight="1" outlineLevel="1">
      <c r="A796" s="55"/>
      <c r="B796"/>
      <c r="C796"/>
      <c r="D796"/>
      <c r="E796"/>
      <c r="F796"/>
      <c r="G796"/>
      <c r="H796" s="55"/>
      <c r="I796" s="1124" t="s">
        <v>75</v>
      </c>
      <c r="J796" s="38"/>
      <c r="K796" s="38"/>
      <c r="L796" s="38"/>
      <c r="M796" s="38"/>
      <c r="N796" s="38"/>
      <c r="O796" s="38"/>
      <c r="P796" s="38"/>
      <c r="Q796" s="38"/>
      <c r="R796" s="38"/>
      <c r="S796" s="38"/>
      <c r="T796" s="38"/>
      <c r="U796" s="38"/>
      <c r="V796" s="38"/>
      <c r="W796" s="38"/>
      <c r="X796" s="38"/>
      <c r="Y796" s="38"/>
      <c r="Z796" s="38"/>
      <c r="AA796" s="38"/>
      <c r="AB796" s="38"/>
      <c r="AC796" s="38"/>
      <c r="AD796" s="38"/>
      <c r="AE796" s="38"/>
      <c r="AF796" s="38"/>
      <c r="AG796" s="38"/>
      <c r="AH796" s="38"/>
      <c r="AI796" s="38"/>
      <c r="AJ796" s="38"/>
      <c r="AK796" s="38"/>
      <c r="AL796" s="38"/>
      <c r="AM796" s="38"/>
      <c r="AN796" s="38"/>
      <c r="AO796" s="38"/>
      <c r="AP796" s="38"/>
      <c r="AQ796" s="38"/>
      <c r="AR796" s="38"/>
      <c r="AS796" s="38"/>
      <c r="AT796" s="385"/>
      <c r="AU796" s="130"/>
      <c r="AV796" s="130"/>
      <c r="AW796" s="361"/>
      <c r="AX796" s="385"/>
      <c r="AY796" s="130"/>
      <c r="AZ796" s="130"/>
      <c r="BA796" s="361"/>
      <c r="BB796" s="385"/>
      <c r="BC796" s="130"/>
      <c r="BD796" s="130"/>
      <c r="BE796" s="361"/>
      <c r="BF796" s="385"/>
      <c r="BG796" s="130"/>
      <c r="BH796" s="130"/>
      <c r="BI796" s="361"/>
      <c r="BJ796" s="385"/>
      <c r="BK796" s="130"/>
      <c r="BL796" s="130"/>
      <c r="BM796" s="361"/>
      <c r="BN796" s="385"/>
      <c r="BO796" s="128"/>
      <c r="BP796" s="128"/>
      <c r="BQ796" s="361"/>
      <c r="BR796" s="376"/>
      <c r="BS796" s="836" t="e">
        <f t="shared" ref="BS796:BY796" si="1204">(BO776*(1+BS782))*(BO777*(1+BS789))*BS778</f>
        <v>#DIV/0!</v>
      </c>
      <c r="BT796" s="836" t="e">
        <f t="shared" si="1204"/>
        <v>#DIV/0!</v>
      </c>
      <c r="BU796" s="837" t="e">
        <f t="shared" si="1204"/>
        <v>#DIV/0!</v>
      </c>
      <c r="BV796" s="838" t="e">
        <f t="shared" si="1204"/>
        <v>#DIV/0!</v>
      </c>
      <c r="BW796" s="836" t="e">
        <f t="shared" si="1204"/>
        <v>#DIV/0!</v>
      </c>
      <c r="BX796" s="836" t="e">
        <f t="shared" si="1204"/>
        <v>#DIV/0!</v>
      </c>
      <c r="BY796" s="837" t="e">
        <f t="shared" si="1204"/>
        <v>#DIV/0!</v>
      </c>
      <c r="BZ796" s="836" t="e">
        <f>(BV776*(1+BZ782))*(BV777*(1+BZ789))*BZ778</f>
        <v>#DIV/0!</v>
      </c>
      <c r="CA796" s="836" t="e">
        <f>(BW776*(1+CA782))*(BW777*(1+CA789))*CA778</f>
        <v>#DIV/0!</v>
      </c>
      <c r="CB796" s="836" t="e">
        <f>(BX776*(1+CB782))*(BX777*(1+CB789))*CB778</f>
        <v>#DIV/0!</v>
      </c>
      <c r="CC796" s="837" t="e">
        <f>(BY776*(1+CC782))*(BY777*(1+CC789))*CC778</f>
        <v>#DIV/0!</v>
      </c>
      <c r="CD796" s="128"/>
      <c r="CE796" s="128"/>
      <c r="CF796" s="128"/>
      <c r="CG796" s="347"/>
      <c r="CH796" s="128"/>
      <c r="CI796" s="128"/>
      <c r="CJ796" s="128"/>
      <c r="CK796" s="128"/>
      <c r="CL796" s="128"/>
      <c r="CM796" s="128"/>
      <c r="CN796" s="128"/>
      <c r="CO796" s="128"/>
      <c r="CP796" s="128"/>
      <c r="CQ796" s="128"/>
      <c r="CR796" s="128"/>
      <c r="CS796" s="128"/>
      <c r="CT796" s="128"/>
      <c r="CU796" s="128"/>
      <c r="CV796" s="128"/>
      <c r="CW796" s="128"/>
      <c r="CX796" s="128"/>
      <c r="CY796" s="128"/>
      <c r="CZ796" s="128"/>
      <c r="DA796" s="128"/>
      <c r="DB796" s="128"/>
      <c r="DC796" s="128"/>
      <c r="DD796" s="128"/>
      <c r="DE796" s="128"/>
      <c r="DF796" s="128"/>
      <c r="DG796" s="128"/>
      <c r="DH796" s="128"/>
      <c r="DI796" s="347"/>
      <c r="DJ796" s="347"/>
      <c r="DK796" s="130"/>
      <c r="DL796" s="130"/>
      <c r="DM796" s="130"/>
      <c r="DN796" s="130"/>
      <c r="DO796" s="130"/>
      <c r="DP796" s="130"/>
      <c r="DQ796" s="385"/>
      <c r="DR796" s="130"/>
      <c r="DS796" s="130"/>
      <c r="DT796" s="130"/>
      <c r="DU796" s="130"/>
      <c r="DV796" s="130"/>
      <c r="DW796" s="130"/>
      <c r="DX796" s="130"/>
      <c r="DY796" s="130"/>
      <c r="DZ796" s="128"/>
      <c r="EA796" s="128"/>
      <c r="EB796" s="128"/>
      <c r="EC796" s="150"/>
      <c r="ED796" s="150"/>
      <c r="EE796" s="150"/>
      <c r="EF796" s="150"/>
      <c r="EG796" s="128"/>
      <c r="EH796" s="128"/>
      <c r="EI796" s="128"/>
      <c r="EJ796" s="347"/>
      <c r="EK796" s="226"/>
      <c r="EL796" s="226"/>
      <c r="EM796" s="226"/>
      <c r="EN796" s="226"/>
      <c r="EO796" s="226"/>
      <c r="EP796" s="226"/>
      <c r="EQ796" s="226"/>
      <c r="ER796" s="226"/>
      <c r="ES796" s="226"/>
      <c r="ET796" s="226"/>
      <c r="EU796" s="226"/>
      <c r="EV796" s="226"/>
      <c r="EW796" s="226"/>
      <c r="EX796" s="226"/>
      <c r="EY796" s="226"/>
      <c r="EZ796" s="226"/>
      <c r="FA796" s="226"/>
      <c r="FB796" s="226"/>
      <c r="FC796" s="226"/>
      <c r="FD796" s="226"/>
      <c r="FE796" s="226"/>
      <c r="FF796" s="226"/>
      <c r="FG796" s="226"/>
      <c r="FH796" s="226"/>
      <c r="FI796" s="226"/>
      <c r="FJ796" s="226"/>
      <c r="FK796" s="226"/>
      <c r="FL796" s="226"/>
      <c r="FM796" s="226"/>
      <c r="FN796" s="226"/>
      <c r="FO796" s="226"/>
      <c r="FP796" s="226"/>
      <c r="FQ796" s="226"/>
      <c r="FR796" s="226"/>
      <c r="FS796" s="226"/>
      <c r="FT796" s="226"/>
      <c r="FU796" s="226"/>
      <c r="FV796" s="226"/>
      <c r="FW796" s="226"/>
      <c r="FX796" s="226"/>
      <c r="FY796" s="226"/>
      <c r="FZ796" s="226"/>
      <c r="GA796" s="226"/>
      <c r="GB796" s="226"/>
      <c r="GC796" s="226"/>
      <c r="GD796" s="226"/>
      <c r="GE796" s="226"/>
      <c r="GF796" s="226"/>
      <c r="GG796" s="226"/>
      <c r="GH796" s="226"/>
      <c r="GI796" s="226"/>
      <c r="GJ796" s="226"/>
      <c r="GK796" s="226"/>
      <c r="GL796" s="226"/>
      <c r="GM796" s="226"/>
      <c r="GN796" s="226"/>
      <c r="GO796" s="226"/>
      <c r="GP796" s="226"/>
      <c r="GQ796" s="226"/>
      <c r="GR796" s="226"/>
      <c r="GS796" s="226"/>
      <c r="GT796" s="226"/>
      <c r="GU796" s="226"/>
      <c r="GV796" s="226"/>
      <c r="GW796" s="226"/>
      <c r="GX796" s="226"/>
      <c r="GY796" s="226"/>
      <c r="GZ796" s="226"/>
      <c r="HA796" s="226"/>
      <c r="HB796" s="226"/>
      <c r="HC796" s="226"/>
      <c r="HD796" s="226"/>
      <c r="HE796" s="226"/>
      <c r="HF796" s="226"/>
      <c r="HG796" s="226"/>
      <c r="HH796" s="226"/>
      <c r="HI796" s="226"/>
      <c r="HJ796" s="226"/>
      <c r="HK796" s="226"/>
      <c r="HL796" s="226"/>
      <c r="HM796" s="226"/>
      <c r="HN796" s="226"/>
      <c r="HO796" s="226"/>
      <c r="HP796" s="226"/>
      <c r="HQ796" s="226"/>
      <c r="HR796" s="226"/>
      <c r="HS796" s="226"/>
      <c r="HT796" s="226"/>
      <c r="HU796" s="226"/>
      <c r="HV796" s="226"/>
      <c r="HW796" s="226"/>
    </row>
    <row r="797" spans="1:231" s="57" customFormat="1" ht="13.5" hidden="1" customHeight="1" outlineLevel="1">
      <c r="A797" s="55"/>
      <c r="B797"/>
      <c r="C797"/>
      <c r="D797"/>
      <c r="E797"/>
      <c r="F797"/>
      <c r="G797"/>
      <c r="H797" s="55"/>
      <c r="I797" s="1124" t="s">
        <v>76</v>
      </c>
      <c r="J797" s="38"/>
      <c r="K797" s="38"/>
      <c r="L797" s="38"/>
      <c r="M797" s="38"/>
      <c r="N797" s="38"/>
      <c r="O797" s="38"/>
      <c r="P797" s="38"/>
      <c r="Q797" s="38"/>
      <c r="R797" s="38"/>
      <c r="S797" s="38"/>
      <c r="T797" s="38"/>
      <c r="U797" s="38"/>
      <c r="V797" s="38"/>
      <c r="W797" s="38"/>
      <c r="X797" s="38"/>
      <c r="Y797" s="38"/>
      <c r="Z797" s="38"/>
      <c r="AA797" s="38"/>
      <c r="AB797" s="38"/>
      <c r="AC797" s="38"/>
      <c r="AD797" s="38"/>
      <c r="AE797" s="38"/>
      <c r="AF797" s="38"/>
      <c r="AG797" s="38"/>
      <c r="AH797" s="38"/>
      <c r="AI797" s="38"/>
      <c r="AJ797" s="38"/>
      <c r="AK797" s="38"/>
      <c r="AL797" s="38"/>
      <c r="AM797" s="38"/>
      <c r="AN797" s="38"/>
      <c r="AO797" s="38"/>
      <c r="AP797" s="38"/>
      <c r="AQ797" s="38"/>
      <c r="AR797" s="38"/>
      <c r="AS797" s="38"/>
      <c r="AT797" s="385"/>
      <c r="AU797" s="130"/>
      <c r="AV797" s="130"/>
      <c r="AW797" s="361"/>
      <c r="AX797" s="385"/>
      <c r="AY797" s="130"/>
      <c r="AZ797" s="130"/>
      <c r="BA797" s="361"/>
      <c r="BB797" s="385"/>
      <c r="BC797" s="130"/>
      <c r="BD797" s="130"/>
      <c r="BE797" s="361"/>
      <c r="BF797" s="385"/>
      <c r="BG797" s="130"/>
      <c r="BH797" s="130"/>
      <c r="BI797" s="361"/>
      <c r="BJ797" s="385"/>
      <c r="BK797" s="130"/>
      <c r="BL797" s="130"/>
      <c r="BM797" s="361"/>
      <c r="BN797" s="385"/>
      <c r="BO797" s="128"/>
      <c r="BP797" s="128"/>
      <c r="BQ797" s="361"/>
      <c r="BR797" s="376"/>
      <c r="BS797" s="836" t="e">
        <f t="shared" ref="BS797:BY797" si="1205">(BO776*(1+BS783))*(BO777*(1+BS790))*BS778</f>
        <v>#DIV/0!</v>
      </c>
      <c r="BT797" s="836" t="e">
        <f t="shared" si="1205"/>
        <v>#DIV/0!</v>
      </c>
      <c r="BU797" s="837" t="e">
        <f t="shared" si="1205"/>
        <v>#DIV/0!</v>
      </c>
      <c r="BV797" s="838" t="e">
        <f t="shared" si="1205"/>
        <v>#DIV/0!</v>
      </c>
      <c r="BW797" s="836" t="e">
        <f t="shared" si="1205"/>
        <v>#DIV/0!</v>
      </c>
      <c r="BX797" s="836" t="e">
        <f t="shared" si="1205"/>
        <v>#DIV/0!</v>
      </c>
      <c r="BY797" s="837" t="e">
        <f t="shared" si="1205"/>
        <v>#DIV/0!</v>
      </c>
      <c r="BZ797" s="836" t="e">
        <f>(BV776*(1+BZ783))*(BV777*(1+BZ790))*BZ778</f>
        <v>#DIV/0!</v>
      </c>
      <c r="CA797" s="836" t="e">
        <f>(BW776*(1+CA783))*(BW777*(1+CA790))*CA778</f>
        <v>#DIV/0!</v>
      </c>
      <c r="CB797" s="836" t="e">
        <f>(BX776*(1+CB783))*(BX777*(1+CB790))*CB778</f>
        <v>#DIV/0!</v>
      </c>
      <c r="CC797" s="837" t="e">
        <f>(BY776*(1+CC783))*(BY777*(1+CC790))*CC778</f>
        <v>#DIV/0!</v>
      </c>
      <c r="CD797" s="128"/>
      <c r="CE797" s="128"/>
      <c r="CF797" s="128"/>
      <c r="CG797" s="347"/>
      <c r="CH797" s="128"/>
      <c r="CI797" s="128"/>
      <c r="CJ797" s="128"/>
      <c r="CK797" s="128"/>
      <c r="CL797" s="128"/>
      <c r="CM797" s="128"/>
      <c r="CN797" s="128"/>
      <c r="CO797" s="128"/>
      <c r="CP797" s="128"/>
      <c r="CQ797" s="128"/>
      <c r="CR797" s="128"/>
      <c r="CS797" s="128"/>
      <c r="CT797" s="128"/>
      <c r="CU797" s="128"/>
      <c r="CV797" s="128"/>
      <c r="CW797" s="128"/>
      <c r="CX797" s="128"/>
      <c r="CY797" s="128"/>
      <c r="CZ797" s="128"/>
      <c r="DA797" s="128"/>
      <c r="DB797" s="128"/>
      <c r="DC797" s="128"/>
      <c r="DD797" s="128"/>
      <c r="DE797" s="128"/>
      <c r="DF797" s="128"/>
      <c r="DG797" s="128"/>
      <c r="DH797" s="128"/>
      <c r="DI797" s="347"/>
      <c r="DJ797" s="347"/>
      <c r="DK797" s="130"/>
      <c r="DL797" s="130"/>
      <c r="DM797" s="130"/>
      <c r="DN797" s="130"/>
      <c r="DO797" s="130"/>
      <c r="DP797" s="130"/>
      <c r="DQ797" s="385"/>
      <c r="DR797" s="130"/>
      <c r="DS797" s="130"/>
      <c r="DT797" s="130"/>
      <c r="DU797" s="130"/>
      <c r="DV797" s="130"/>
      <c r="DW797" s="130"/>
      <c r="DX797" s="130"/>
      <c r="DY797" s="130"/>
      <c r="DZ797" s="128"/>
      <c r="EA797" s="128"/>
      <c r="EB797" s="128"/>
      <c r="EC797" s="150"/>
      <c r="ED797" s="150"/>
      <c r="EE797" s="150"/>
      <c r="EF797" s="150"/>
      <c r="EG797" s="128"/>
      <c r="EH797" s="128"/>
      <c r="EI797" s="128"/>
      <c r="EJ797" s="347"/>
      <c r="EK797" s="226"/>
      <c r="EL797" s="226"/>
      <c r="EM797" s="226"/>
      <c r="EN797" s="226"/>
      <c r="EO797" s="226"/>
      <c r="EP797" s="226"/>
      <c r="EQ797" s="226"/>
      <c r="ER797" s="226"/>
      <c r="ES797" s="226"/>
      <c r="ET797" s="226"/>
      <c r="EU797" s="226"/>
      <c r="EV797" s="226"/>
      <c r="EW797" s="226"/>
      <c r="EX797" s="226"/>
      <c r="EY797" s="226"/>
      <c r="EZ797" s="226"/>
      <c r="FA797" s="226"/>
      <c r="FB797" s="226"/>
      <c r="FC797" s="226"/>
      <c r="FD797" s="226"/>
      <c r="FE797" s="226"/>
      <c r="FF797" s="226"/>
      <c r="FG797" s="226"/>
      <c r="FH797" s="226"/>
      <c r="FI797" s="226"/>
      <c r="FJ797" s="226"/>
      <c r="FK797" s="226"/>
      <c r="FL797" s="226"/>
      <c r="FM797" s="226"/>
      <c r="FN797" s="226"/>
      <c r="FO797" s="226"/>
      <c r="FP797" s="226"/>
      <c r="FQ797" s="226"/>
      <c r="FR797" s="226"/>
      <c r="FS797" s="226"/>
      <c r="FT797" s="226"/>
      <c r="FU797" s="226"/>
      <c r="FV797" s="226"/>
      <c r="FW797" s="226"/>
      <c r="FX797" s="226"/>
      <c r="FY797" s="226"/>
      <c r="FZ797" s="226"/>
      <c r="GA797" s="226"/>
      <c r="GB797" s="226"/>
      <c r="GC797" s="226"/>
      <c r="GD797" s="226"/>
      <c r="GE797" s="226"/>
      <c r="GF797" s="226"/>
      <c r="GG797" s="226"/>
      <c r="GH797" s="226"/>
      <c r="GI797" s="226"/>
      <c r="GJ797" s="226"/>
      <c r="GK797" s="226"/>
      <c r="GL797" s="226"/>
      <c r="GM797" s="226"/>
      <c r="GN797" s="226"/>
      <c r="GO797" s="226"/>
      <c r="GP797" s="226"/>
      <c r="GQ797" s="226"/>
      <c r="GR797" s="226"/>
      <c r="GS797" s="226"/>
      <c r="GT797" s="226"/>
      <c r="GU797" s="226"/>
      <c r="GV797" s="226"/>
      <c r="GW797" s="226"/>
      <c r="GX797" s="226"/>
      <c r="GY797" s="226"/>
      <c r="GZ797" s="226"/>
      <c r="HA797" s="226"/>
      <c r="HB797" s="226"/>
      <c r="HC797" s="226"/>
      <c r="HD797" s="226"/>
      <c r="HE797" s="226"/>
      <c r="HF797" s="226"/>
      <c r="HG797" s="226"/>
      <c r="HH797" s="226"/>
      <c r="HI797" s="226"/>
      <c r="HJ797" s="226"/>
      <c r="HK797" s="226"/>
      <c r="HL797" s="226"/>
      <c r="HM797" s="226"/>
      <c r="HN797" s="226"/>
      <c r="HO797" s="226"/>
      <c r="HP797" s="226"/>
      <c r="HQ797" s="226"/>
      <c r="HR797" s="226"/>
      <c r="HS797" s="226"/>
      <c r="HT797" s="226"/>
      <c r="HU797" s="226"/>
      <c r="HV797" s="226"/>
      <c r="HW797" s="226"/>
    </row>
    <row r="798" spans="1:231" s="51" customFormat="1" ht="13.5" hidden="1" customHeight="1" outlineLevel="1">
      <c r="A798" s="49"/>
      <c r="B798"/>
      <c r="C798"/>
      <c r="D798"/>
      <c r="E798"/>
      <c r="F798"/>
      <c r="G798"/>
      <c r="H798" s="49"/>
      <c r="I798" s="1119" t="s">
        <v>137</v>
      </c>
      <c r="J798" s="50"/>
      <c r="K798" s="50"/>
      <c r="L798" s="50"/>
      <c r="M798" s="50"/>
      <c r="N798" s="50"/>
      <c r="O798" s="50"/>
      <c r="P798" s="50"/>
      <c r="Q798" s="50"/>
      <c r="R798" s="50"/>
      <c r="S798" s="50"/>
      <c r="T798" s="50"/>
      <c r="U798" s="50"/>
      <c r="V798" s="50"/>
      <c r="W798" s="50"/>
      <c r="X798" s="50"/>
      <c r="Y798" s="50"/>
      <c r="Z798" s="50"/>
      <c r="AA798" s="50"/>
      <c r="AB798" s="50"/>
      <c r="AC798" s="50"/>
      <c r="AD798" s="50"/>
      <c r="AE798" s="50"/>
      <c r="AF798" s="50"/>
      <c r="AG798" s="50"/>
      <c r="AH798" s="50"/>
      <c r="AI798" s="50"/>
      <c r="AJ798" s="50"/>
      <c r="AK798" s="50"/>
      <c r="AL798" s="50"/>
      <c r="AM798" s="50"/>
      <c r="AN798" s="50"/>
      <c r="AO798" s="50"/>
      <c r="AP798" s="50"/>
      <c r="AQ798" s="50"/>
      <c r="AR798" s="50"/>
      <c r="AS798" s="50"/>
      <c r="AT798" s="514"/>
      <c r="AU798" s="177"/>
      <c r="AV798" s="177"/>
      <c r="AW798" s="515"/>
      <c r="AX798" s="514"/>
      <c r="AY798" s="177"/>
      <c r="AZ798" s="177"/>
      <c r="BA798" s="515"/>
      <c r="BB798" s="514"/>
      <c r="BC798" s="177"/>
      <c r="BD798" s="177"/>
      <c r="BE798" s="515"/>
      <c r="BF798" s="514"/>
      <c r="BG798" s="177"/>
      <c r="BH798" s="177"/>
      <c r="BI798" s="515"/>
      <c r="BJ798" s="514"/>
      <c r="BK798" s="177"/>
      <c r="BL798" s="177"/>
      <c r="BM798" s="515"/>
      <c r="BN798" s="514"/>
      <c r="BO798" s="180"/>
      <c r="BP798" s="180"/>
      <c r="BQ798" s="515"/>
      <c r="BR798" s="647"/>
      <c r="BS798" s="872" t="e">
        <f t="shared" ref="BS798:BZ798" si="1206">BS797/BS796-1</f>
        <v>#DIV/0!</v>
      </c>
      <c r="BT798" s="872" t="e">
        <f t="shared" si="1206"/>
        <v>#DIV/0!</v>
      </c>
      <c r="BU798" s="873" t="e">
        <f t="shared" si="1206"/>
        <v>#DIV/0!</v>
      </c>
      <c r="BV798" s="874" t="e">
        <f t="shared" si="1206"/>
        <v>#DIV/0!</v>
      </c>
      <c r="BW798" s="872" t="e">
        <f t="shared" si="1206"/>
        <v>#DIV/0!</v>
      </c>
      <c r="BX798" s="872" t="e">
        <f t="shared" si="1206"/>
        <v>#DIV/0!</v>
      </c>
      <c r="BY798" s="873" t="e">
        <f t="shared" si="1206"/>
        <v>#DIV/0!</v>
      </c>
      <c r="BZ798" s="872" t="e">
        <f t="shared" si="1206"/>
        <v>#DIV/0!</v>
      </c>
      <c r="CA798" s="872" t="e">
        <f>CA797/CA796-1</f>
        <v>#DIV/0!</v>
      </c>
      <c r="CB798" s="872" t="e">
        <f>CB797/CB796-1</f>
        <v>#DIV/0!</v>
      </c>
      <c r="CC798" s="873" t="e">
        <f>CC797/CC796-1</f>
        <v>#DIV/0!</v>
      </c>
      <c r="CD798" s="180"/>
      <c r="CE798" s="180"/>
      <c r="CF798" s="180"/>
      <c r="CG798" s="587"/>
      <c r="CH798" s="180"/>
      <c r="CI798" s="180"/>
      <c r="CJ798" s="180"/>
      <c r="CK798" s="180"/>
      <c r="CL798" s="180"/>
      <c r="CM798" s="180"/>
      <c r="CN798" s="180"/>
      <c r="CO798" s="180"/>
      <c r="CP798" s="180"/>
      <c r="CQ798" s="180"/>
      <c r="CR798" s="180"/>
      <c r="CS798" s="180"/>
      <c r="CT798" s="180"/>
      <c r="CU798" s="180"/>
      <c r="CV798" s="180"/>
      <c r="CW798" s="180"/>
      <c r="CX798" s="180"/>
      <c r="CY798" s="180"/>
      <c r="CZ798" s="180"/>
      <c r="DA798" s="180"/>
      <c r="DB798" s="180"/>
      <c r="DC798" s="180"/>
      <c r="DD798" s="180"/>
      <c r="DE798" s="180"/>
      <c r="DF798" s="180"/>
      <c r="DG798" s="180"/>
      <c r="DH798" s="180"/>
      <c r="DI798" s="587"/>
      <c r="DJ798" s="1142"/>
      <c r="DK798" s="177"/>
      <c r="DL798" s="177"/>
      <c r="DM798" s="177"/>
      <c r="DN798" s="177"/>
      <c r="DO798" s="177"/>
      <c r="DP798" s="177"/>
      <c r="DQ798" s="514"/>
      <c r="DR798" s="177"/>
      <c r="DS798" s="177"/>
      <c r="DT798" s="177"/>
      <c r="DU798" s="177"/>
      <c r="DV798" s="177"/>
      <c r="DW798" s="177"/>
      <c r="DX798" s="177"/>
      <c r="DY798" s="177"/>
      <c r="DZ798" s="180"/>
      <c r="EA798" s="180"/>
      <c r="EB798" s="180"/>
      <c r="EC798" s="906"/>
      <c r="ED798" s="906"/>
      <c r="EE798" s="906"/>
      <c r="EF798" s="906"/>
      <c r="EG798" s="180"/>
      <c r="EH798" s="180"/>
      <c r="EI798" s="180"/>
      <c r="EJ798" s="587"/>
      <c r="EK798" s="224"/>
      <c r="EL798" s="224"/>
      <c r="EM798" s="224"/>
      <c r="EN798" s="224"/>
      <c r="EO798" s="224"/>
      <c r="EP798" s="224"/>
      <c r="EQ798" s="224"/>
      <c r="ER798" s="224"/>
      <c r="ES798" s="224"/>
      <c r="ET798" s="224"/>
      <c r="EU798" s="224"/>
      <c r="EV798" s="224"/>
      <c r="EW798" s="224"/>
      <c r="EX798" s="224"/>
      <c r="EY798" s="224"/>
      <c r="EZ798" s="224"/>
      <c r="FA798" s="224"/>
      <c r="FB798" s="224"/>
      <c r="FC798" s="224"/>
      <c r="FD798" s="224"/>
      <c r="FE798" s="224"/>
      <c r="FF798" s="224"/>
      <c r="FG798" s="224"/>
      <c r="FH798" s="224"/>
      <c r="FI798" s="224"/>
      <c r="FJ798" s="224"/>
      <c r="FK798" s="224"/>
      <c r="FL798" s="224"/>
      <c r="FM798" s="224"/>
      <c r="FN798" s="224"/>
      <c r="FO798" s="224"/>
      <c r="FP798" s="224"/>
      <c r="FQ798" s="224"/>
      <c r="FR798" s="224"/>
      <c r="FS798" s="224"/>
      <c r="FT798" s="224"/>
      <c r="FU798" s="224"/>
      <c r="FV798" s="224"/>
      <c r="FW798" s="224"/>
      <c r="FX798" s="224"/>
      <c r="FY798" s="224"/>
      <c r="FZ798" s="224"/>
      <c r="GA798" s="224"/>
      <c r="GB798" s="224"/>
      <c r="GC798" s="224"/>
      <c r="GD798" s="224"/>
      <c r="GE798" s="224"/>
      <c r="GF798" s="224"/>
      <c r="GG798" s="224"/>
      <c r="GH798" s="224"/>
      <c r="GI798" s="224"/>
      <c r="GJ798" s="224"/>
      <c r="GK798" s="224"/>
      <c r="GL798" s="224"/>
      <c r="GM798" s="224"/>
      <c r="GN798" s="224"/>
      <c r="GO798" s="224"/>
      <c r="GP798" s="224"/>
      <c r="GQ798" s="224"/>
      <c r="GR798" s="224"/>
      <c r="GS798" s="224"/>
      <c r="GT798" s="224"/>
      <c r="GU798" s="224"/>
      <c r="GV798" s="224"/>
      <c r="GW798" s="224"/>
      <c r="GX798" s="224"/>
      <c r="GY798" s="224"/>
      <c r="GZ798" s="224"/>
      <c r="HA798" s="224"/>
      <c r="HB798" s="224"/>
      <c r="HC798" s="224"/>
      <c r="HD798" s="224"/>
      <c r="HE798" s="224"/>
      <c r="HF798" s="224"/>
      <c r="HG798" s="224"/>
      <c r="HH798" s="224"/>
      <c r="HI798" s="224"/>
      <c r="HJ798" s="224"/>
      <c r="HK798" s="224"/>
      <c r="HL798" s="224"/>
      <c r="HM798" s="224"/>
      <c r="HN798" s="224"/>
      <c r="HO798" s="224"/>
      <c r="HP798" s="224"/>
      <c r="HQ798" s="224"/>
      <c r="HR798" s="224"/>
      <c r="HS798" s="224"/>
      <c r="HT798" s="224"/>
      <c r="HU798" s="224"/>
      <c r="HV798" s="224"/>
      <c r="HW798" s="224"/>
    </row>
    <row r="799" spans="1:231" s="57" customFormat="1" ht="13.5" hidden="1" customHeight="1" outlineLevel="1">
      <c r="A799" s="55"/>
      <c r="B799"/>
      <c r="C799"/>
      <c r="D799"/>
      <c r="E799"/>
      <c r="F799"/>
      <c r="G799"/>
      <c r="H799" s="55"/>
      <c r="I799" s="1124" t="s">
        <v>77</v>
      </c>
      <c r="J799" s="38"/>
      <c r="K799" s="38"/>
      <c r="L799" s="38"/>
      <c r="M799" s="38"/>
      <c r="N799" s="38"/>
      <c r="O799" s="38"/>
      <c r="P799" s="38"/>
      <c r="Q799" s="38"/>
      <c r="R799" s="38"/>
      <c r="S799" s="38"/>
      <c r="T799" s="38"/>
      <c r="U799" s="38"/>
      <c r="V799" s="38"/>
      <c r="W799" s="38"/>
      <c r="X799" s="38"/>
      <c r="Y799" s="38"/>
      <c r="Z799" s="38"/>
      <c r="AA799" s="38"/>
      <c r="AB799" s="38"/>
      <c r="AC799" s="38"/>
      <c r="AD799" s="38"/>
      <c r="AE799" s="38"/>
      <c r="AF799" s="38"/>
      <c r="AG799" s="38"/>
      <c r="AH799" s="38"/>
      <c r="AI799" s="38"/>
      <c r="AJ799" s="38"/>
      <c r="AK799" s="38"/>
      <c r="AL799" s="38"/>
      <c r="AM799" s="38"/>
      <c r="AN799" s="38"/>
      <c r="AO799" s="38"/>
      <c r="AP799" s="38"/>
      <c r="AQ799" s="38"/>
      <c r="AR799" s="38"/>
      <c r="AS799" s="38"/>
      <c r="AT799" s="385"/>
      <c r="AU799" s="130"/>
      <c r="AV799" s="130"/>
      <c r="AW799" s="361"/>
      <c r="AX799" s="385"/>
      <c r="AY799" s="130"/>
      <c r="AZ799" s="130"/>
      <c r="BA799" s="361"/>
      <c r="BB799" s="385"/>
      <c r="BC799" s="130"/>
      <c r="BD799" s="130"/>
      <c r="BE799" s="361"/>
      <c r="BF799" s="385"/>
      <c r="BG799" s="130"/>
      <c r="BH799" s="130"/>
      <c r="BI799" s="361"/>
      <c r="BJ799" s="385"/>
      <c r="BK799" s="130"/>
      <c r="BL799" s="130"/>
      <c r="BM799" s="361"/>
      <c r="BN799" s="385"/>
      <c r="BO799" s="128"/>
      <c r="BP799" s="128"/>
      <c r="BQ799" s="361"/>
      <c r="BR799" s="376"/>
      <c r="BS799" s="836" t="e">
        <f t="shared" ref="BS799:BY799" si="1207">(BO776*(1+BS785))*(BO777*(1+BS792))*BS778</f>
        <v>#DIV/0!</v>
      </c>
      <c r="BT799" s="836" t="e">
        <f t="shared" si="1207"/>
        <v>#DIV/0!</v>
      </c>
      <c r="BU799" s="837" t="e">
        <f t="shared" si="1207"/>
        <v>#DIV/0!</v>
      </c>
      <c r="BV799" s="838" t="e">
        <f t="shared" si="1207"/>
        <v>#DIV/0!</v>
      </c>
      <c r="BW799" s="836" t="e">
        <f t="shared" si="1207"/>
        <v>#DIV/0!</v>
      </c>
      <c r="BX799" s="836" t="e">
        <f t="shared" si="1207"/>
        <v>#DIV/0!</v>
      </c>
      <c r="BY799" s="837" t="e">
        <f t="shared" si="1207"/>
        <v>#DIV/0!</v>
      </c>
      <c r="BZ799" s="836" t="e">
        <f>(BV776*(1+BZ785))*(BV777*(1+BZ792))*BZ778</f>
        <v>#DIV/0!</v>
      </c>
      <c r="CA799" s="836" t="e">
        <f>(BW776*(1+CA785))*(BW777*(1+CA792))*CA778</f>
        <v>#DIV/0!</v>
      </c>
      <c r="CB799" s="836" t="e">
        <f>(BX776*(1+CB785))*(BX777*(1+CB792))*CB778</f>
        <v>#DIV/0!</v>
      </c>
      <c r="CC799" s="837" t="e">
        <f>(BY776*(1+CC785))*(BY777*(1+CC792))*CC778</f>
        <v>#DIV/0!</v>
      </c>
      <c r="CD799" s="128"/>
      <c r="CE799" s="128"/>
      <c r="CF799" s="128"/>
      <c r="CG799" s="347"/>
      <c r="CH799" s="128"/>
      <c r="CI799" s="128"/>
      <c r="CJ799" s="128"/>
      <c r="CK799" s="128"/>
      <c r="CL799" s="128"/>
      <c r="CM799" s="128"/>
      <c r="CN799" s="128"/>
      <c r="CO799" s="128"/>
      <c r="CP799" s="128"/>
      <c r="CQ799" s="128"/>
      <c r="CR799" s="128"/>
      <c r="CS799" s="128"/>
      <c r="CT799" s="128"/>
      <c r="CU799" s="128"/>
      <c r="CV799" s="128"/>
      <c r="CW799" s="128"/>
      <c r="CX799" s="128"/>
      <c r="CY799" s="128"/>
      <c r="CZ799" s="128"/>
      <c r="DA799" s="128"/>
      <c r="DB799" s="128"/>
      <c r="DC799" s="128"/>
      <c r="DD799" s="128"/>
      <c r="DE799" s="128"/>
      <c r="DF799" s="128"/>
      <c r="DG799" s="128"/>
      <c r="DH799" s="128"/>
      <c r="DI799" s="347"/>
      <c r="DJ799" s="347"/>
      <c r="DK799" s="130"/>
      <c r="DL799" s="130"/>
      <c r="DM799" s="130"/>
      <c r="DN799" s="130"/>
      <c r="DO799" s="130"/>
      <c r="DP799" s="130"/>
      <c r="DQ799" s="385"/>
      <c r="DR799" s="130"/>
      <c r="DS799" s="130"/>
      <c r="DT799" s="130"/>
      <c r="DU799" s="130"/>
      <c r="DV799" s="130"/>
      <c r="DW799" s="130"/>
      <c r="DX799" s="130"/>
      <c r="DY799" s="130"/>
      <c r="DZ799" s="128"/>
      <c r="EA799" s="128"/>
      <c r="EB799" s="128"/>
      <c r="EC799" s="150"/>
      <c r="ED799" s="150"/>
      <c r="EE799" s="150"/>
      <c r="EF799" s="150"/>
      <c r="EG799" s="128"/>
      <c r="EH799" s="128"/>
      <c r="EI799" s="128"/>
      <c r="EJ799" s="347"/>
      <c r="EK799" s="226"/>
      <c r="EL799" s="226"/>
      <c r="EM799" s="226"/>
      <c r="EN799" s="226"/>
      <c r="EO799" s="226"/>
      <c r="EP799" s="226"/>
      <c r="EQ799" s="226"/>
      <c r="ER799" s="226"/>
      <c r="ES799" s="226"/>
      <c r="ET799" s="226"/>
      <c r="EU799" s="226"/>
      <c r="EV799" s="226"/>
      <c r="EW799" s="226"/>
      <c r="EX799" s="226"/>
      <c r="EY799" s="226"/>
      <c r="EZ799" s="226"/>
      <c r="FA799" s="226"/>
      <c r="FB799" s="226"/>
      <c r="FC799" s="226"/>
      <c r="FD799" s="226"/>
      <c r="FE799" s="226"/>
      <c r="FF799" s="226"/>
      <c r="FG799" s="226"/>
      <c r="FH799" s="226"/>
      <c r="FI799" s="226"/>
      <c r="FJ799" s="226"/>
      <c r="FK799" s="226"/>
      <c r="FL799" s="226"/>
      <c r="FM799" s="226"/>
      <c r="FN799" s="226"/>
      <c r="FO799" s="226"/>
      <c r="FP799" s="226"/>
      <c r="FQ799" s="226"/>
      <c r="FR799" s="226"/>
      <c r="FS799" s="226"/>
      <c r="FT799" s="226"/>
      <c r="FU799" s="226"/>
      <c r="FV799" s="226"/>
      <c r="FW799" s="226"/>
      <c r="FX799" s="226"/>
      <c r="FY799" s="226"/>
      <c r="FZ799" s="226"/>
      <c r="GA799" s="226"/>
      <c r="GB799" s="226"/>
      <c r="GC799" s="226"/>
      <c r="GD799" s="226"/>
      <c r="GE799" s="226"/>
      <c r="GF799" s="226"/>
      <c r="GG799" s="226"/>
      <c r="GH799" s="226"/>
      <c r="GI799" s="226"/>
      <c r="GJ799" s="226"/>
      <c r="GK799" s="226"/>
      <c r="GL799" s="226"/>
      <c r="GM799" s="226"/>
      <c r="GN799" s="226"/>
      <c r="GO799" s="226"/>
      <c r="GP799" s="226"/>
      <c r="GQ799" s="226"/>
      <c r="GR799" s="226"/>
      <c r="GS799" s="226"/>
      <c r="GT799" s="226"/>
      <c r="GU799" s="226"/>
      <c r="GV799" s="226"/>
      <c r="GW799" s="226"/>
      <c r="GX799" s="226"/>
      <c r="GY799" s="226"/>
      <c r="GZ799" s="226"/>
      <c r="HA799" s="226"/>
      <c r="HB799" s="226"/>
      <c r="HC799" s="226"/>
      <c r="HD799" s="226"/>
      <c r="HE799" s="226"/>
      <c r="HF799" s="226"/>
      <c r="HG799" s="226"/>
      <c r="HH799" s="226"/>
      <c r="HI799" s="226"/>
      <c r="HJ799" s="226"/>
      <c r="HK799" s="226"/>
      <c r="HL799" s="226"/>
      <c r="HM799" s="226"/>
      <c r="HN799" s="226"/>
      <c r="HO799" s="226"/>
      <c r="HP799" s="226"/>
      <c r="HQ799" s="226"/>
      <c r="HR799" s="226"/>
      <c r="HS799" s="226"/>
      <c r="HT799" s="226"/>
      <c r="HU799" s="226"/>
      <c r="HV799" s="226"/>
      <c r="HW799" s="226"/>
    </row>
    <row r="800" spans="1:231" s="51" customFormat="1" ht="13.5" hidden="1" customHeight="1" outlineLevel="1">
      <c r="A800" s="49"/>
      <c r="B800"/>
      <c r="C800"/>
      <c r="D800"/>
      <c r="E800"/>
      <c r="F800"/>
      <c r="G800"/>
      <c r="H800" s="49"/>
      <c r="I800" s="1119" t="s">
        <v>137</v>
      </c>
      <c r="J800" s="50"/>
      <c r="K800" s="50"/>
      <c r="L800" s="50"/>
      <c r="M800" s="50"/>
      <c r="N800" s="50"/>
      <c r="O800" s="50"/>
      <c r="P800" s="50"/>
      <c r="Q800" s="50"/>
      <c r="R800" s="50"/>
      <c r="S800" s="50"/>
      <c r="T800" s="50"/>
      <c r="U800" s="50"/>
      <c r="V800" s="50"/>
      <c r="W800" s="50"/>
      <c r="X800" s="50"/>
      <c r="Y800" s="50"/>
      <c r="Z800" s="50"/>
      <c r="AA800" s="50"/>
      <c r="AB800" s="50"/>
      <c r="AC800" s="50"/>
      <c r="AD800" s="50"/>
      <c r="AE800" s="50"/>
      <c r="AF800" s="50"/>
      <c r="AG800" s="50"/>
      <c r="AH800" s="50"/>
      <c r="AI800" s="50"/>
      <c r="AJ800" s="50"/>
      <c r="AK800" s="50"/>
      <c r="AL800" s="50"/>
      <c r="AM800" s="50"/>
      <c r="AN800" s="50"/>
      <c r="AO800" s="50"/>
      <c r="AP800" s="50"/>
      <c r="AQ800" s="50"/>
      <c r="AR800" s="50"/>
      <c r="AS800" s="50"/>
      <c r="AT800" s="514"/>
      <c r="AU800" s="177"/>
      <c r="AV800" s="177"/>
      <c r="AW800" s="515"/>
      <c r="AX800" s="514"/>
      <c r="AY800" s="177"/>
      <c r="AZ800" s="177"/>
      <c r="BA800" s="515"/>
      <c r="BB800" s="514"/>
      <c r="BC800" s="177"/>
      <c r="BD800" s="177"/>
      <c r="BE800" s="515"/>
      <c r="BF800" s="514"/>
      <c r="BG800" s="177"/>
      <c r="BH800" s="177"/>
      <c r="BI800" s="515"/>
      <c r="BJ800" s="514"/>
      <c r="BK800" s="177"/>
      <c r="BL800" s="177"/>
      <c r="BM800" s="515"/>
      <c r="BN800" s="514"/>
      <c r="BO800" s="180"/>
      <c r="BP800" s="180"/>
      <c r="BQ800" s="515"/>
      <c r="BR800" s="647"/>
      <c r="BS800" s="872" t="e">
        <f t="shared" ref="BS800:BZ800" si="1208">BS799/BS796-1</f>
        <v>#DIV/0!</v>
      </c>
      <c r="BT800" s="872" t="e">
        <f t="shared" si="1208"/>
        <v>#DIV/0!</v>
      </c>
      <c r="BU800" s="873" t="e">
        <f t="shared" si="1208"/>
        <v>#DIV/0!</v>
      </c>
      <c r="BV800" s="874" t="e">
        <f t="shared" si="1208"/>
        <v>#DIV/0!</v>
      </c>
      <c r="BW800" s="872" t="e">
        <f t="shared" si="1208"/>
        <v>#DIV/0!</v>
      </c>
      <c r="BX800" s="872" t="e">
        <f t="shared" si="1208"/>
        <v>#DIV/0!</v>
      </c>
      <c r="BY800" s="873" t="e">
        <f t="shared" si="1208"/>
        <v>#DIV/0!</v>
      </c>
      <c r="BZ800" s="872" t="e">
        <f t="shared" si="1208"/>
        <v>#DIV/0!</v>
      </c>
      <c r="CA800" s="872" t="e">
        <f>CA799/CA796-1</f>
        <v>#DIV/0!</v>
      </c>
      <c r="CB800" s="872" t="e">
        <f>CB799/CB796-1</f>
        <v>#DIV/0!</v>
      </c>
      <c r="CC800" s="873" t="e">
        <f>CC799/CC796-1</f>
        <v>#DIV/0!</v>
      </c>
      <c r="CD800" s="180"/>
      <c r="CE800" s="180"/>
      <c r="CF800" s="180"/>
      <c r="CG800" s="587"/>
      <c r="CH800" s="180"/>
      <c r="CI800" s="180"/>
      <c r="CJ800" s="180"/>
      <c r="CK800" s="180"/>
      <c r="CL800" s="180"/>
      <c r="CM800" s="180"/>
      <c r="CN800" s="180"/>
      <c r="CO800" s="180"/>
      <c r="CP800" s="180"/>
      <c r="CQ800" s="180"/>
      <c r="CR800" s="180"/>
      <c r="CS800" s="180"/>
      <c r="CT800" s="180"/>
      <c r="CU800" s="180"/>
      <c r="CV800" s="180"/>
      <c r="CW800" s="180"/>
      <c r="CX800" s="180"/>
      <c r="CY800" s="180"/>
      <c r="CZ800" s="180"/>
      <c r="DA800" s="180"/>
      <c r="DB800" s="180"/>
      <c r="DC800" s="180"/>
      <c r="DD800" s="180"/>
      <c r="DE800" s="180"/>
      <c r="DF800" s="180"/>
      <c r="DG800" s="180"/>
      <c r="DH800" s="180"/>
      <c r="DI800" s="587"/>
      <c r="DJ800" s="1142"/>
      <c r="DK800" s="177"/>
      <c r="DL800" s="177"/>
      <c r="DM800" s="177"/>
      <c r="DN800" s="177"/>
      <c r="DO800" s="177"/>
      <c r="DP800" s="177"/>
      <c r="DQ800" s="514"/>
      <c r="DR800" s="177"/>
      <c r="DS800" s="177"/>
      <c r="DT800" s="177"/>
      <c r="DU800" s="177"/>
      <c r="DV800" s="177"/>
      <c r="DW800" s="177"/>
      <c r="DX800" s="177"/>
      <c r="DY800" s="177"/>
      <c r="DZ800" s="180"/>
      <c r="EA800" s="180"/>
      <c r="EB800" s="180"/>
      <c r="EC800" s="906"/>
      <c r="ED800" s="906"/>
      <c r="EE800" s="906"/>
      <c r="EF800" s="906"/>
      <c r="EG800" s="180"/>
      <c r="EH800" s="180"/>
      <c r="EI800" s="180"/>
      <c r="EJ800" s="587"/>
      <c r="EK800" s="224"/>
      <c r="EL800" s="224"/>
      <c r="EM800" s="224"/>
      <c r="EN800" s="224"/>
      <c r="EO800" s="224"/>
      <c r="EP800" s="224"/>
      <c r="EQ800" s="224"/>
      <c r="ER800" s="224"/>
      <c r="ES800" s="224"/>
      <c r="ET800" s="224"/>
      <c r="EU800" s="224"/>
      <c r="EV800" s="224"/>
      <c r="EW800" s="224"/>
      <c r="EX800" s="224"/>
      <c r="EY800" s="224"/>
      <c r="EZ800" s="224"/>
      <c r="FA800" s="224"/>
      <c r="FB800" s="224"/>
      <c r="FC800" s="224"/>
      <c r="FD800" s="224"/>
      <c r="FE800" s="224"/>
      <c r="FF800" s="224"/>
      <c r="FG800" s="224"/>
      <c r="FH800" s="224"/>
      <c r="FI800" s="224"/>
      <c r="FJ800" s="224"/>
      <c r="FK800" s="224"/>
      <c r="FL800" s="224"/>
      <c r="FM800" s="224"/>
      <c r="FN800" s="224"/>
      <c r="FO800" s="224"/>
      <c r="FP800" s="224"/>
      <c r="FQ800" s="224"/>
      <c r="FR800" s="224"/>
      <c r="FS800" s="224"/>
      <c r="FT800" s="224"/>
      <c r="FU800" s="224"/>
      <c r="FV800" s="224"/>
      <c r="FW800" s="224"/>
      <c r="FX800" s="224"/>
      <c r="FY800" s="224"/>
      <c r="FZ800" s="224"/>
      <c r="GA800" s="224"/>
      <c r="GB800" s="224"/>
      <c r="GC800" s="224"/>
      <c r="GD800" s="224"/>
      <c r="GE800" s="224"/>
      <c r="GF800" s="224"/>
      <c r="GG800" s="224"/>
      <c r="GH800" s="224"/>
      <c r="GI800" s="224"/>
      <c r="GJ800" s="224"/>
      <c r="GK800" s="224"/>
      <c r="GL800" s="224"/>
      <c r="GM800" s="224"/>
      <c r="GN800" s="224"/>
      <c r="GO800" s="224"/>
      <c r="GP800" s="224"/>
      <c r="GQ800" s="224"/>
      <c r="GR800" s="224"/>
      <c r="GS800" s="224"/>
      <c r="GT800" s="224"/>
      <c r="GU800" s="224"/>
      <c r="GV800" s="224"/>
      <c r="GW800" s="224"/>
      <c r="GX800" s="224"/>
      <c r="GY800" s="224"/>
      <c r="GZ800" s="224"/>
      <c r="HA800" s="224"/>
      <c r="HB800" s="224"/>
      <c r="HC800" s="224"/>
      <c r="HD800" s="224"/>
      <c r="HE800" s="224"/>
      <c r="HF800" s="224"/>
      <c r="HG800" s="224"/>
      <c r="HH800" s="224"/>
      <c r="HI800" s="224"/>
      <c r="HJ800" s="224"/>
      <c r="HK800" s="224"/>
      <c r="HL800" s="224"/>
      <c r="HM800" s="224"/>
      <c r="HN800" s="224"/>
      <c r="HO800" s="224"/>
      <c r="HP800" s="224"/>
      <c r="HQ800" s="224"/>
      <c r="HR800" s="224"/>
      <c r="HS800" s="224"/>
      <c r="HT800" s="224"/>
      <c r="HU800" s="224"/>
      <c r="HV800" s="224"/>
      <c r="HW800" s="224"/>
    </row>
    <row r="801" spans="1:231" ht="13.5" hidden="1" customHeight="1" outlineLevel="1">
      <c r="A801" s="4"/>
      <c r="H801" s="4"/>
      <c r="I801" s="1071"/>
      <c r="J801" s="20"/>
      <c r="K801" s="20"/>
      <c r="L801" s="20"/>
      <c r="M801" s="20"/>
      <c r="N801" s="20"/>
      <c r="O801" s="20"/>
      <c r="P801" s="20"/>
      <c r="Q801" s="20"/>
      <c r="R801" s="20"/>
      <c r="S801" s="20"/>
      <c r="T801" s="20"/>
      <c r="U801" s="20"/>
      <c r="V801" s="20"/>
      <c r="W801" s="20"/>
      <c r="X801" s="20"/>
      <c r="Y801" s="20"/>
      <c r="Z801" s="20"/>
      <c r="AA801" s="20"/>
      <c r="AB801" s="20"/>
      <c r="AC801" s="20"/>
      <c r="AD801" s="20"/>
      <c r="AE801" s="20"/>
      <c r="AF801" s="20"/>
      <c r="AG801" s="20"/>
      <c r="AH801" s="20"/>
      <c r="AI801" s="20"/>
      <c r="AJ801" s="20"/>
      <c r="AK801" s="20"/>
      <c r="AL801" s="20"/>
      <c r="AM801" s="20"/>
      <c r="AN801" s="20"/>
      <c r="AO801" s="20"/>
      <c r="AP801" s="20"/>
      <c r="AQ801" s="20"/>
      <c r="AR801" s="20"/>
      <c r="AS801" s="20"/>
      <c r="AT801" s="368"/>
      <c r="AU801" s="20"/>
      <c r="AV801" s="20"/>
      <c r="AW801" s="586"/>
      <c r="AX801" s="368"/>
      <c r="AY801" s="20"/>
      <c r="AZ801" s="20"/>
      <c r="BA801" s="586"/>
      <c r="BB801" s="368"/>
      <c r="BC801" s="20"/>
      <c r="BD801" s="20"/>
      <c r="BE801" s="586"/>
      <c r="BF801" s="368"/>
      <c r="BG801" s="20"/>
      <c r="BH801" s="20"/>
      <c r="BI801" s="586"/>
      <c r="BJ801" s="368"/>
      <c r="BK801" s="20"/>
      <c r="BL801" s="20"/>
      <c r="BM801" s="586"/>
      <c r="BN801" s="368"/>
      <c r="BO801" s="20"/>
      <c r="BP801" s="20"/>
      <c r="BQ801" s="586"/>
      <c r="BR801" s="368"/>
      <c r="BS801" s="869"/>
      <c r="BT801" s="869"/>
      <c r="BU801" s="870"/>
      <c r="BV801" s="871"/>
      <c r="BW801" s="869"/>
      <c r="BX801" s="869"/>
      <c r="BY801" s="870"/>
      <c r="BZ801" s="869"/>
      <c r="CA801" s="869"/>
      <c r="CB801" s="869"/>
      <c r="CC801" s="870"/>
      <c r="CD801" s="20"/>
      <c r="CE801" s="20"/>
      <c r="CF801" s="20"/>
      <c r="CG801" s="586"/>
      <c r="CH801" s="20"/>
      <c r="CI801" s="20"/>
      <c r="CJ801" s="20"/>
      <c r="CK801" s="20"/>
      <c r="CL801" s="20"/>
      <c r="CM801" s="20"/>
      <c r="CN801" s="20"/>
      <c r="CO801" s="20"/>
      <c r="CP801" s="20"/>
      <c r="CQ801" s="20"/>
      <c r="CR801" s="20"/>
      <c r="CS801" s="20"/>
      <c r="CT801" s="20"/>
      <c r="CU801" s="20"/>
      <c r="CV801" s="20"/>
      <c r="CW801" s="20"/>
      <c r="CX801" s="20"/>
      <c r="CY801" s="20"/>
      <c r="CZ801" s="20"/>
      <c r="DA801" s="20"/>
      <c r="DB801" s="20"/>
      <c r="DC801" s="20"/>
      <c r="DD801" s="20"/>
      <c r="DE801" s="20"/>
      <c r="DF801" s="20"/>
      <c r="DG801" s="20"/>
      <c r="DH801" s="20"/>
      <c r="DI801" s="586"/>
      <c r="DJ801" s="601"/>
      <c r="DK801" s="20"/>
      <c r="DL801" s="20"/>
      <c r="DM801" s="20"/>
      <c r="DN801" s="20"/>
      <c r="DO801" s="20"/>
      <c r="DP801" s="20"/>
      <c r="DQ801" s="368"/>
      <c r="DR801" s="20"/>
      <c r="DS801" s="20"/>
      <c r="DT801" s="20"/>
      <c r="DU801" s="20"/>
      <c r="DV801" s="20"/>
      <c r="DW801" s="20"/>
      <c r="DX801" s="20"/>
      <c r="DY801" s="20"/>
      <c r="DZ801" s="20"/>
      <c r="EA801" s="20"/>
      <c r="EB801" s="20"/>
      <c r="EC801" s="98"/>
      <c r="ED801" s="98"/>
      <c r="EE801" s="98"/>
      <c r="EF801" s="98"/>
      <c r="EG801" s="20"/>
      <c r="EH801" s="20"/>
      <c r="EI801" s="20"/>
      <c r="EJ801" s="586"/>
      <c r="EK801" s="99"/>
      <c r="EL801" s="99"/>
      <c r="EM801" s="99"/>
      <c r="EN801" s="99"/>
      <c r="EO801" s="99"/>
      <c r="EP801" s="99"/>
      <c r="EQ801" s="99"/>
      <c r="ER801" s="99"/>
      <c r="ES801" s="99"/>
      <c r="ET801" s="99"/>
      <c r="EU801" s="99"/>
      <c r="EV801" s="99"/>
      <c r="EW801" s="99"/>
      <c r="EX801" s="99"/>
      <c r="EY801" s="99"/>
      <c r="EZ801" s="99"/>
      <c r="FA801" s="99"/>
      <c r="FB801" s="99"/>
      <c r="FC801" s="99"/>
      <c r="FD801" s="99"/>
      <c r="FE801" s="99"/>
      <c r="FF801" s="99"/>
      <c r="FG801" s="99"/>
      <c r="FH801" s="99"/>
      <c r="FI801" s="99"/>
      <c r="FJ801" s="99"/>
      <c r="FK801" s="99"/>
      <c r="FL801" s="99"/>
      <c r="FM801" s="99"/>
      <c r="FN801" s="99"/>
      <c r="FO801" s="99"/>
      <c r="FP801" s="99"/>
      <c r="FQ801" s="99"/>
      <c r="FR801" s="99"/>
      <c r="FS801" s="99"/>
      <c r="FT801" s="99"/>
      <c r="FU801" s="99"/>
      <c r="FV801" s="99"/>
      <c r="FW801" s="99"/>
      <c r="FX801" s="99"/>
      <c r="FY801" s="99"/>
      <c r="FZ801" s="99"/>
      <c r="GA801" s="99"/>
      <c r="GB801" s="99"/>
      <c r="GC801" s="99"/>
      <c r="GD801" s="99"/>
      <c r="GE801" s="99"/>
      <c r="GF801" s="99"/>
      <c r="GG801" s="99"/>
      <c r="GH801" s="99"/>
      <c r="GI801" s="99"/>
      <c r="GJ801" s="99"/>
      <c r="GK801" s="99"/>
      <c r="GL801" s="99"/>
      <c r="GM801" s="99"/>
      <c r="GN801" s="99"/>
      <c r="GO801" s="99"/>
      <c r="GP801" s="99"/>
      <c r="GQ801" s="99"/>
      <c r="GR801" s="99"/>
      <c r="GS801" s="99"/>
      <c r="GT801" s="99"/>
      <c r="GU801" s="99"/>
      <c r="GV801" s="99"/>
      <c r="GW801" s="99"/>
      <c r="GX801" s="99"/>
      <c r="GY801" s="99"/>
      <c r="GZ801" s="99"/>
      <c r="HA801" s="99"/>
      <c r="HB801" s="99"/>
      <c r="HC801" s="99"/>
      <c r="HD801" s="99"/>
      <c r="HE801" s="99"/>
      <c r="HF801" s="99"/>
      <c r="HG801" s="99"/>
      <c r="HH801" s="99"/>
      <c r="HI801" s="99"/>
      <c r="HJ801" s="99"/>
      <c r="HK801" s="99"/>
      <c r="HL801" s="99"/>
      <c r="HM801" s="99"/>
      <c r="HN801" s="99"/>
      <c r="HO801" s="99"/>
      <c r="HP801" s="99"/>
      <c r="HQ801" s="99"/>
      <c r="HR801" s="99"/>
      <c r="HS801" s="99"/>
      <c r="HT801" s="99"/>
      <c r="HU801" s="99"/>
      <c r="HV801" s="99"/>
      <c r="HW801" s="99"/>
    </row>
    <row r="802" spans="1:231" ht="13.5" hidden="1" customHeight="1" outlineLevel="1">
      <c r="A802" s="4"/>
      <c r="H802" s="4"/>
      <c r="I802" s="1116" t="s">
        <v>185</v>
      </c>
      <c r="J802" s="20"/>
      <c r="K802" s="20"/>
      <c r="L802" s="20"/>
      <c r="M802" s="20"/>
      <c r="N802" s="20"/>
      <c r="O802" s="20"/>
      <c r="P802" s="20"/>
      <c r="Q802" s="20"/>
      <c r="R802" s="20"/>
      <c r="S802" s="20"/>
      <c r="T802" s="20"/>
      <c r="U802" s="20"/>
      <c r="V802" s="20"/>
      <c r="W802" s="20"/>
      <c r="X802" s="20"/>
      <c r="Y802" s="20"/>
      <c r="Z802" s="20"/>
      <c r="AA802" s="20"/>
      <c r="AB802" s="20"/>
      <c r="AC802" s="20"/>
      <c r="AD802" s="20"/>
      <c r="AE802" s="20"/>
      <c r="AF802" s="20"/>
      <c r="AG802" s="20"/>
      <c r="AH802" s="20"/>
      <c r="AI802" s="20"/>
      <c r="AJ802" s="20"/>
      <c r="AK802" s="20"/>
      <c r="AL802" s="20"/>
      <c r="AM802" s="20"/>
      <c r="AN802" s="20"/>
      <c r="AO802" s="20"/>
      <c r="AP802" s="20"/>
      <c r="AQ802" s="20"/>
      <c r="AR802" s="20"/>
      <c r="AS802" s="20"/>
      <c r="AT802" s="368"/>
      <c r="AU802" s="20"/>
      <c r="AV802" s="20"/>
      <c r="AW802" s="586"/>
      <c r="AX802" s="368"/>
      <c r="AY802" s="20"/>
      <c r="AZ802" s="20"/>
      <c r="BA802" s="586"/>
      <c r="BB802" s="368"/>
      <c r="BC802" s="20"/>
      <c r="BD802" s="20"/>
      <c r="BE802" s="586"/>
      <c r="BF802" s="368"/>
      <c r="BG802" s="20"/>
      <c r="BH802" s="20"/>
      <c r="BI802" s="586"/>
      <c r="BJ802" s="368"/>
      <c r="BK802" s="20"/>
      <c r="BL802" s="20"/>
      <c r="BM802" s="586"/>
      <c r="BN802" s="368"/>
      <c r="BO802" s="20"/>
      <c r="BP802" s="20"/>
      <c r="BQ802" s="586"/>
      <c r="BR802" s="368"/>
      <c r="BS802" s="869"/>
      <c r="BT802" s="869"/>
      <c r="BU802" s="870"/>
      <c r="BV802" s="871"/>
      <c r="BW802" s="869"/>
      <c r="BX802" s="869"/>
      <c r="BY802" s="870"/>
      <c r="BZ802" s="869"/>
      <c r="CA802" s="869"/>
      <c r="CB802" s="869"/>
      <c r="CC802" s="870"/>
      <c r="CD802" s="20"/>
      <c r="CE802" s="20"/>
      <c r="CF802" s="20"/>
      <c r="CG802" s="586"/>
      <c r="CH802" s="20"/>
      <c r="CI802" s="20"/>
      <c r="CJ802" s="20"/>
      <c r="CK802" s="20"/>
      <c r="CL802" s="20"/>
      <c r="CM802" s="20"/>
      <c r="CN802" s="20"/>
      <c r="CO802" s="20"/>
      <c r="CP802" s="20"/>
      <c r="CQ802" s="20"/>
      <c r="CR802" s="20"/>
      <c r="CS802" s="20"/>
      <c r="CT802" s="20"/>
      <c r="CU802" s="20"/>
      <c r="CV802" s="20"/>
      <c r="CW802" s="20"/>
      <c r="CX802" s="20"/>
      <c r="CY802" s="20"/>
      <c r="CZ802" s="20"/>
      <c r="DA802" s="20"/>
      <c r="DB802" s="20"/>
      <c r="DC802" s="20"/>
      <c r="DD802" s="20"/>
      <c r="DE802" s="20"/>
      <c r="DF802" s="20"/>
      <c r="DG802" s="20"/>
      <c r="DH802" s="20"/>
      <c r="DI802" s="586"/>
      <c r="DJ802" s="601"/>
      <c r="DK802" s="20"/>
      <c r="DL802" s="20"/>
      <c r="DM802" s="20"/>
      <c r="DN802" s="20"/>
      <c r="DO802" s="20"/>
      <c r="DP802" s="20"/>
      <c r="DQ802" s="368"/>
      <c r="DR802" s="20"/>
      <c r="DS802" s="20"/>
      <c r="DT802" s="20"/>
      <c r="DU802" s="20"/>
      <c r="DV802" s="20"/>
      <c r="DW802" s="20"/>
      <c r="DX802" s="20"/>
      <c r="DY802" s="20"/>
      <c r="DZ802" s="20"/>
      <c r="EA802" s="20"/>
      <c r="EB802" s="20"/>
      <c r="EC802" s="20"/>
      <c r="ED802" s="20"/>
      <c r="EE802" s="20"/>
      <c r="EF802" s="20"/>
      <c r="EG802" s="20"/>
      <c r="EH802" s="20"/>
      <c r="EI802" s="20"/>
      <c r="EJ802" s="586"/>
      <c r="EK802" s="99"/>
      <c r="EL802" s="99"/>
      <c r="EM802" s="99"/>
      <c r="EN802" s="99"/>
      <c r="EO802" s="99"/>
      <c r="EP802" s="99"/>
      <c r="EQ802" s="99"/>
      <c r="ER802" s="99"/>
      <c r="ES802" s="99"/>
      <c r="ET802" s="99"/>
      <c r="EU802" s="99"/>
      <c r="EV802" s="99"/>
      <c r="EW802" s="99"/>
      <c r="EX802" s="99"/>
      <c r="EY802" s="99"/>
      <c r="EZ802" s="99"/>
      <c r="FA802" s="99"/>
      <c r="FB802" s="99"/>
      <c r="FC802" s="99"/>
      <c r="FD802" s="99"/>
      <c r="FE802" s="99"/>
      <c r="FF802" s="99"/>
      <c r="FG802" s="99"/>
      <c r="FH802" s="99"/>
      <c r="FI802" s="99"/>
      <c r="FJ802" s="99"/>
      <c r="FK802" s="99"/>
      <c r="FL802" s="99"/>
      <c r="FM802" s="99"/>
      <c r="FN802" s="99"/>
      <c r="FO802" s="99"/>
      <c r="FP802" s="99"/>
      <c r="FQ802" s="99"/>
      <c r="FR802" s="99"/>
      <c r="FS802" s="99"/>
      <c r="FT802" s="99"/>
      <c r="FU802" s="99"/>
      <c r="FV802" s="99"/>
      <c r="FW802" s="99"/>
      <c r="FX802" s="99"/>
      <c r="FY802" s="99"/>
      <c r="FZ802" s="99"/>
      <c r="GA802" s="99"/>
      <c r="GB802" s="99"/>
      <c r="GC802" s="99"/>
      <c r="GD802" s="99"/>
      <c r="GE802" s="99"/>
      <c r="GF802" s="99"/>
      <c r="GG802" s="99"/>
      <c r="GH802" s="99"/>
      <c r="GI802" s="99"/>
      <c r="GJ802" s="99"/>
      <c r="GK802" s="99"/>
      <c r="GL802" s="99"/>
      <c r="GM802" s="99"/>
      <c r="GN802" s="99"/>
      <c r="GO802" s="99"/>
      <c r="GP802" s="99"/>
      <c r="GQ802" s="99"/>
      <c r="GR802" s="99"/>
      <c r="GS802" s="99"/>
      <c r="GT802" s="99"/>
      <c r="GU802" s="99"/>
      <c r="GV802" s="99"/>
      <c r="GW802" s="99"/>
      <c r="GX802" s="99"/>
      <c r="GY802" s="99"/>
      <c r="GZ802" s="99"/>
      <c r="HA802" s="99"/>
      <c r="HB802" s="99"/>
      <c r="HC802" s="99"/>
      <c r="HD802" s="99"/>
      <c r="HE802" s="99"/>
      <c r="HF802" s="99"/>
      <c r="HG802" s="99"/>
      <c r="HH802" s="99"/>
      <c r="HI802" s="99"/>
      <c r="HJ802" s="99"/>
      <c r="HK802" s="99"/>
      <c r="HL802" s="99"/>
      <c r="HM802" s="99"/>
      <c r="HN802" s="99"/>
      <c r="HO802" s="99"/>
      <c r="HP802" s="99"/>
      <c r="HQ802" s="99"/>
      <c r="HR802" s="99"/>
      <c r="HS802" s="99"/>
      <c r="HT802" s="99"/>
      <c r="HU802" s="99"/>
      <c r="HV802" s="99"/>
      <c r="HW802" s="99"/>
    </row>
    <row r="803" spans="1:231" ht="13.5" hidden="1" customHeight="1" outlineLevel="1">
      <c r="A803" s="4"/>
      <c r="H803" s="4"/>
      <c r="I803" s="1070" t="s">
        <v>96</v>
      </c>
      <c r="J803" s="20"/>
      <c r="K803" s="20"/>
      <c r="L803" s="20"/>
      <c r="M803" s="20"/>
      <c r="N803" s="20"/>
      <c r="O803" s="20"/>
      <c r="P803" s="20"/>
      <c r="Q803" s="20"/>
      <c r="R803" s="20"/>
      <c r="S803" s="20"/>
      <c r="T803" s="20"/>
      <c r="U803" s="20"/>
      <c r="V803" s="20"/>
      <c r="W803" s="20"/>
      <c r="X803" s="20"/>
      <c r="Y803" s="20"/>
      <c r="Z803" s="20"/>
      <c r="AA803" s="20"/>
      <c r="AB803" s="20"/>
      <c r="AC803" s="20"/>
      <c r="AD803" s="20"/>
      <c r="AE803" s="20"/>
      <c r="AF803" s="20"/>
      <c r="AG803" s="20"/>
      <c r="AH803" s="20"/>
      <c r="AI803" s="20"/>
      <c r="AJ803" s="20"/>
      <c r="AK803" s="20"/>
      <c r="AL803" s="20"/>
      <c r="AM803" s="20"/>
      <c r="AN803" s="20"/>
      <c r="AO803" s="20"/>
      <c r="AP803" s="20"/>
      <c r="AQ803" s="20"/>
      <c r="AR803" s="20"/>
      <c r="AS803" s="20"/>
      <c r="AT803" s="387"/>
      <c r="AU803" s="118"/>
      <c r="AV803" s="118"/>
      <c r="AW803" s="365"/>
      <c r="AX803" s="637">
        <f t="shared" ref="AX803:CC803" si="1209">IF(ISERROR(AX10/AT10-1),"--",AX10/AT10-1)</f>
        <v>3.0747252747252736</v>
      </c>
      <c r="AY803" s="260">
        <f t="shared" si="1209"/>
        <v>2.0427745664739887</v>
      </c>
      <c r="AZ803" s="260">
        <f t="shared" si="1209"/>
        <v>2.1061643835616426</v>
      </c>
      <c r="BA803" s="313">
        <f t="shared" si="1209"/>
        <v>2.5912921348314599</v>
      </c>
      <c r="BB803" s="637">
        <f t="shared" si="1209"/>
        <v>2.135333333333334</v>
      </c>
      <c r="BC803" s="260">
        <f t="shared" si="1209"/>
        <v>2.1995450227963529</v>
      </c>
      <c r="BD803" s="260">
        <f t="shared" si="1209"/>
        <v>1.8276579382579943</v>
      </c>
      <c r="BE803" s="313">
        <f t="shared" si="1209"/>
        <v>1.3213189284317566</v>
      </c>
      <c r="BF803" s="386">
        <f t="shared" si="1209"/>
        <v>1.3356154097054351</v>
      </c>
      <c r="BG803" s="113">
        <f t="shared" si="1209"/>
        <v>0.93530365764271806</v>
      </c>
      <c r="BH803" s="113">
        <f t="shared" si="1209"/>
        <v>0.95019945426062424</v>
      </c>
      <c r="BI803" s="363">
        <f t="shared" si="1209"/>
        <v>0.89521199370747295</v>
      </c>
      <c r="BJ803" s="386">
        <f t="shared" si="1209"/>
        <v>0.81714876957556193</v>
      </c>
      <c r="BK803" s="113">
        <f t="shared" si="1209"/>
        <v>0.78320682378443318</v>
      </c>
      <c r="BL803" s="113">
        <f t="shared" si="1209"/>
        <v>0.65386343853114415</v>
      </c>
      <c r="BM803" s="363">
        <f t="shared" si="1209"/>
        <v>0.68145119352020456</v>
      </c>
      <c r="BN803" s="386">
        <f t="shared" si="1209"/>
        <v>0.76118223095531268</v>
      </c>
      <c r="BO803" s="113">
        <f t="shared" si="1209"/>
        <v>0.81327324654566535</v>
      </c>
      <c r="BP803" s="113">
        <f t="shared" si="1209"/>
        <v>0.86209516354119975</v>
      </c>
      <c r="BQ803" s="363">
        <f t="shared" si="1209"/>
        <v>0.75345796976876311</v>
      </c>
      <c r="BR803" s="386">
        <f t="shared" si="1209"/>
        <v>1.4522371449762299</v>
      </c>
      <c r="BS803" s="860">
        <f t="shared" si="1209"/>
        <v>1.1851317563259429</v>
      </c>
      <c r="BT803" s="860">
        <f t="shared" si="1209"/>
        <v>0.93866966131072327</v>
      </c>
      <c r="BU803" s="861">
        <f t="shared" si="1209"/>
        <v>0.87522826133706455</v>
      </c>
      <c r="BV803" s="862">
        <f t="shared" si="1209"/>
        <v>0.26232230701837134</v>
      </c>
      <c r="BW803" s="860">
        <f t="shared" si="1209"/>
        <v>0.27751073594990916</v>
      </c>
      <c r="BX803" s="860">
        <f t="shared" si="1209"/>
        <v>0.32526400258321186</v>
      </c>
      <c r="BY803" s="861">
        <f t="shared" si="1209"/>
        <v>0.32112214033250641</v>
      </c>
      <c r="BZ803" s="860">
        <f t="shared" si="1209"/>
        <v>0.30335315985130107</v>
      </c>
      <c r="CA803" s="860">
        <f t="shared" si="1209"/>
        <v>0.28971625902410514</v>
      </c>
      <c r="CB803" s="860">
        <f t="shared" si="1209"/>
        <v>0.24481364497788993</v>
      </c>
      <c r="CC803" s="861">
        <f t="shared" si="1209"/>
        <v>0.21406882283141138</v>
      </c>
      <c r="CD803" s="175"/>
      <c r="CE803" s="175"/>
      <c r="CF803" s="175"/>
      <c r="CG803" s="579"/>
      <c r="CH803" s="175"/>
      <c r="CI803" s="175"/>
      <c r="CJ803" s="175"/>
      <c r="CK803" s="175"/>
      <c r="CL803" s="175"/>
      <c r="CM803" s="175"/>
      <c r="CN803" s="175"/>
      <c r="CO803" s="175"/>
      <c r="CP803" s="175"/>
      <c r="CQ803" s="175"/>
      <c r="CR803" s="175"/>
      <c r="CS803" s="175"/>
      <c r="CT803" s="175"/>
      <c r="CU803" s="175"/>
      <c r="CV803" s="175"/>
      <c r="CW803" s="175"/>
      <c r="CX803" s="175"/>
      <c r="CY803" s="175"/>
      <c r="CZ803" s="175"/>
      <c r="DA803" s="175"/>
      <c r="DB803" s="175"/>
      <c r="DC803" s="175"/>
      <c r="DD803" s="175"/>
      <c r="DE803" s="175"/>
      <c r="DF803" s="175"/>
      <c r="DG803" s="175"/>
      <c r="DH803" s="175"/>
      <c r="DI803" s="579"/>
      <c r="DJ803" s="363"/>
      <c r="DK803" s="118"/>
      <c r="DL803" s="118"/>
      <c r="DM803" s="118"/>
      <c r="DN803" s="118"/>
      <c r="DO803" s="118"/>
      <c r="DP803" s="118"/>
      <c r="DQ803" s="387"/>
      <c r="DR803" s="113" t="str">
        <f t="shared" ref="DR803:DY803" si="1210">IF(ISERROR(DR10/DQ10-1),"--",DR10/DQ10-1)</f>
        <v>--</v>
      </c>
      <c r="DS803" s="113" t="str">
        <f t="shared" si="1210"/>
        <v>--</v>
      </c>
      <c r="DT803" s="113" t="str">
        <f t="shared" si="1210"/>
        <v>--</v>
      </c>
      <c r="DU803" s="113" t="str">
        <f t="shared" si="1210"/>
        <v>--</v>
      </c>
      <c r="DV803" s="113" t="str">
        <f t="shared" si="1210"/>
        <v>--</v>
      </c>
      <c r="DW803" s="113">
        <f t="shared" si="1210"/>
        <v>0.99040887286611667</v>
      </c>
      <c r="DX803" s="113">
        <f t="shared" si="1210"/>
        <v>0.72219154474849101</v>
      </c>
      <c r="DY803" s="113">
        <f t="shared" si="1210"/>
        <v>0.79776979459253172</v>
      </c>
      <c r="DZ803" s="113"/>
      <c r="EA803" s="113"/>
      <c r="EB803" s="113"/>
      <c r="EC803" s="113"/>
      <c r="ED803" s="113"/>
      <c r="EE803" s="113"/>
      <c r="EF803" s="113"/>
      <c r="EG803" s="113"/>
      <c r="EH803" s="113"/>
      <c r="EI803" s="113"/>
      <c r="EJ803" s="363"/>
      <c r="EK803" s="99"/>
      <c r="EL803" s="99"/>
      <c r="EM803" s="99"/>
      <c r="EN803" s="99"/>
      <c r="EO803" s="99"/>
      <c r="EP803" s="99"/>
      <c r="EQ803" s="99"/>
      <c r="ER803" s="99"/>
      <c r="ES803" s="99"/>
      <c r="ET803" s="99"/>
      <c r="EU803" s="99"/>
      <c r="EV803" s="99"/>
      <c r="EW803" s="99"/>
      <c r="EX803" s="99"/>
      <c r="EY803" s="99"/>
      <c r="EZ803" s="99"/>
      <c r="FA803" s="99"/>
      <c r="FB803" s="99"/>
      <c r="FC803" s="99"/>
      <c r="FD803" s="99"/>
      <c r="FE803" s="99"/>
      <c r="FF803" s="99"/>
      <c r="FG803" s="99"/>
      <c r="FH803" s="99"/>
      <c r="FI803" s="99"/>
      <c r="FJ803" s="99"/>
      <c r="FK803" s="99"/>
      <c r="FL803" s="99"/>
      <c r="FM803" s="99"/>
      <c r="FN803" s="99"/>
      <c r="FO803" s="99"/>
      <c r="FP803" s="99"/>
      <c r="FQ803" s="99"/>
      <c r="FR803" s="99"/>
      <c r="FS803" s="99"/>
      <c r="FT803" s="99"/>
      <c r="FU803" s="99"/>
      <c r="FV803" s="99"/>
      <c r="FW803" s="99"/>
      <c r="FX803" s="99"/>
      <c r="FY803" s="99"/>
      <c r="FZ803" s="99"/>
      <c r="GA803" s="99"/>
      <c r="GB803" s="99"/>
      <c r="GC803" s="99"/>
      <c r="GD803" s="99"/>
      <c r="GE803" s="99"/>
      <c r="GF803" s="99"/>
      <c r="GG803" s="99"/>
      <c r="GH803" s="99"/>
      <c r="GI803" s="99"/>
      <c r="GJ803" s="99"/>
      <c r="GK803" s="99"/>
      <c r="GL803" s="99"/>
      <c r="GM803" s="99"/>
      <c r="GN803" s="99"/>
      <c r="GO803" s="99"/>
      <c r="GP803" s="99"/>
      <c r="GQ803" s="99"/>
      <c r="GR803" s="99"/>
      <c r="GS803" s="99"/>
      <c r="GT803" s="99"/>
      <c r="GU803" s="99"/>
      <c r="GV803" s="99"/>
      <c r="GW803" s="99"/>
      <c r="GX803" s="99"/>
      <c r="GY803" s="99"/>
      <c r="GZ803" s="99"/>
      <c r="HA803" s="99"/>
      <c r="HB803" s="99"/>
      <c r="HC803" s="99"/>
      <c r="HD803" s="99"/>
      <c r="HE803" s="99"/>
      <c r="HF803" s="99"/>
      <c r="HG803" s="99"/>
      <c r="HH803" s="99"/>
      <c r="HI803" s="99"/>
      <c r="HJ803" s="99"/>
      <c r="HK803" s="99"/>
      <c r="HL803" s="99"/>
      <c r="HM803" s="99"/>
      <c r="HN803" s="99"/>
      <c r="HO803" s="99"/>
      <c r="HP803" s="99"/>
      <c r="HQ803" s="99"/>
      <c r="HR803" s="99"/>
      <c r="HS803" s="99"/>
      <c r="HT803" s="99"/>
      <c r="HU803" s="99"/>
      <c r="HV803" s="99"/>
      <c r="HW803" s="99"/>
    </row>
    <row r="804" spans="1:231" ht="13.5" hidden="1" customHeight="1" outlineLevel="1">
      <c r="A804" s="4"/>
      <c r="H804" s="4"/>
      <c r="I804" s="1070" t="s">
        <v>97</v>
      </c>
      <c r="J804" s="20"/>
      <c r="K804" s="20"/>
      <c r="L804" s="20"/>
      <c r="M804" s="20"/>
      <c r="N804" s="20"/>
      <c r="O804" s="20"/>
      <c r="P804" s="20"/>
      <c r="Q804" s="20"/>
      <c r="R804" s="20"/>
      <c r="S804" s="20"/>
      <c r="T804" s="20"/>
      <c r="U804" s="20"/>
      <c r="V804" s="20"/>
      <c r="W804" s="20"/>
      <c r="X804" s="20"/>
      <c r="Y804" s="20"/>
      <c r="Z804" s="20"/>
      <c r="AA804" s="20"/>
      <c r="AB804" s="20"/>
      <c r="AC804" s="20"/>
      <c r="AD804" s="20"/>
      <c r="AE804" s="20"/>
      <c r="AF804" s="20"/>
      <c r="AG804" s="20"/>
      <c r="AH804" s="20"/>
      <c r="AI804" s="20"/>
      <c r="AJ804" s="20"/>
      <c r="AK804" s="20"/>
      <c r="AL804" s="20"/>
      <c r="AM804" s="20"/>
      <c r="AN804" s="20"/>
      <c r="AO804" s="20"/>
      <c r="AP804" s="20"/>
      <c r="AQ804" s="20"/>
      <c r="AR804" s="20"/>
      <c r="AS804" s="20"/>
      <c r="AT804" s="387"/>
      <c r="AU804" s="118"/>
      <c r="AV804" s="118"/>
      <c r="AW804" s="365"/>
      <c r="AX804" s="629" t="str">
        <f t="shared" ref="AX804:BG805" si="1211">IF(ISERROR(AX12/AT12-1),"--",AX12/AT12-1)</f>
        <v>--</v>
      </c>
      <c r="AY804" s="261" t="str">
        <f t="shared" si="1211"/>
        <v>--</v>
      </c>
      <c r="AZ804" s="261" t="str">
        <f t="shared" si="1211"/>
        <v>--</v>
      </c>
      <c r="BA804" s="630" t="str">
        <f t="shared" si="1211"/>
        <v>--</v>
      </c>
      <c r="BB804" s="629" t="str">
        <f t="shared" si="1211"/>
        <v>--</v>
      </c>
      <c r="BC804" s="261" t="str">
        <f t="shared" si="1211"/>
        <v>--</v>
      </c>
      <c r="BD804" s="261" t="str">
        <f t="shared" si="1211"/>
        <v>--</v>
      </c>
      <c r="BE804" s="630" t="str">
        <f t="shared" si="1211"/>
        <v>--</v>
      </c>
      <c r="BF804" s="619">
        <f t="shared" si="1211"/>
        <v>1.2544874411567539</v>
      </c>
      <c r="BG804" s="175">
        <f t="shared" si="1211"/>
        <v>0.97957055532830406</v>
      </c>
      <c r="BH804" s="175">
        <f t="shared" ref="BH804:BQ805" si="1212">IF(ISERROR(BH12/BD12-1),"--",BH12/BD12-1)</f>
        <v>0.65311521150578411</v>
      </c>
      <c r="BI804" s="579">
        <f t="shared" si="1212"/>
        <v>0.69140296835620307</v>
      </c>
      <c r="BJ804" s="619">
        <f t="shared" si="1212"/>
        <v>1.0386212624584719</v>
      </c>
      <c r="BK804" s="175">
        <f t="shared" si="1212"/>
        <v>1.2561117578579744</v>
      </c>
      <c r="BL804" s="175">
        <f t="shared" si="1212"/>
        <v>1.1966335118592197</v>
      </c>
      <c r="BM804" s="579">
        <f t="shared" si="1212"/>
        <v>0.6862188584042892</v>
      </c>
      <c r="BN804" s="619">
        <f t="shared" si="1212"/>
        <v>0.45223059686290479</v>
      </c>
      <c r="BO804" s="175">
        <f t="shared" si="1212"/>
        <v>0.1291709666322669</v>
      </c>
      <c r="BP804" s="175">
        <f t="shared" si="1212"/>
        <v>0.23754789272030652</v>
      </c>
      <c r="BQ804" s="579">
        <f t="shared" si="1212"/>
        <v>0.38451468112960518</v>
      </c>
      <c r="BR804" s="619">
        <f t="shared" ref="BR804:CA805" si="1213">IF(ISERROR(BR12/BN12-1),"--",BR12/BN12-1)</f>
        <v>0.39570767288539765</v>
      </c>
      <c r="BS804" s="854">
        <f t="shared" si="1213"/>
        <v>0.58309215536938308</v>
      </c>
      <c r="BT804" s="854">
        <f t="shared" si="1213"/>
        <v>0.77652687869406156</v>
      </c>
      <c r="BU804" s="855">
        <f t="shared" si="1213"/>
        <v>0.57881939754153744</v>
      </c>
      <c r="BV804" s="856">
        <f t="shared" si="1213"/>
        <v>0.65366834170854293</v>
      </c>
      <c r="BW804" s="854">
        <f t="shared" si="1213"/>
        <v>0.76965265082266887</v>
      </c>
      <c r="BX804" s="854">
        <f t="shared" si="1213"/>
        <v>0.56646070975918872</v>
      </c>
      <c r="BY804" s="855">
        <f t="shared" si="1213"/>
        <v>0.41273100616016434</v>
      </c>
      <c r="BZ804" s="854">
        <f t="shared" si="1213"/>
        <v>0.23191929014221468</v>
      </c>
      <c r="CA804" s="854">
        <f t="shared" si="1213"/>
        <v>0.13832100913440626</v>
      </c>
      <c r="CB804" s="854">
        <f t="shared" ref="CB804:CC805" si="1214">IF(ISERROR(CB12/BX12-1),"--",CB12/BX12-1)</f>
        <v>5.5322376738305978E-2</v>
      </c>
      <c r="CC804" s="855">
        <f t="shared" si="1214"/>
        <v>0.12136627906976738</v>
      </c>
      <c r="CD804" s="175"/>
      <c r="CE804" s="175"/>
      <c r="CF804" s="175"/>
      <c r="CG804" s="579"/>
      <c r="CH804" s="175"/>
      <c r="CI804" s="175"/>
      <c r="CJ804" s="175"/>
      <c r="CK804" s="175"/>
      <c r="CL804" s="175"/>
      <c r="CM804" s="175"/>
      <c r="CN804" s="175"/>
      <c r="CO804" s="175"/>
      <c r="CP804" s="175"/>
      <c r="CQ804" s="175"/>
      <c r="CR804" s="175"/>
      <c r="CS804" s="175"/>
      <c r="CT804" s="175"/>
      <c r="CU804" s="175"/>
      <c r="CV804" s="175"/>
      <c r="CW804" s="175"/>
      <c r="CX804" s="175"/>
      <c r="CY804" s="175"/>
      <c r="CZ804" s="175"/>
      <c r="DA804" s="175"/>
      <c r="DB804" s="175"/>
      <c r="DC804" s="175"/>
      <c r="DD804" s="175"/>
      <c r="DE804" s="175"/>
      <c r="DF804" s="175"/>
      <c r="DG804" s="175"/>
      <c r="DH804" s="175"/>
      <c r="DI804" s="579"/>
      <c r="DJ804" s="363"/>
      <c r="DK804" s="118"/>
      <c r="DL804" s="118"/>
      <c r="DM804" s="118"/>
      <c r="DN804" s="118"/>
      <c r="DO804" s="118"/>
      <c r="DP804" s="118"/>
      <c r="DQ804" s="387"/>
      <c r="DR804" s="113" t="str">
        <f t="shared" ref="DR804:DY805" si="1215">IF(ISERROR(DR12/DQ12-1),"--",DR12/DQ12-1)</f>
        <v>--</v>
      </c>
      <c r="DS804" s="113" t="str">
        <f t="shared" si="1215"/>
        <v>--</v>
      </c>
      <c r="DT804" s="113" t="str">
        <f t="shared" si="1215"/>
        <v>--</v>
      </c>
      <c r="DU804" s="113" t="str">
        <f t="shared" si="1215"/>
        <v>--</v>
      </c>
      <c r="DV804" s="113" t="str">
        <f t="shared" si="1215"/>
        <v>--</v>
      </c>
      <c r="DW804" s="113">
        <f t="shared" si="1215"/>
        <v>0.84863458939499958</v>
      </c>
      <c r="DX804" s="113">
        <f t="shared" si="1215"/>
        <v>1.0252553389043642</v>
      </c>
      <c r="DY804" s="113">
        <f t="shared" si="1215"/>
        <v>0.29300385109114213</v>
      </c>
      <c r="DZ804" s="113"/>
      <c r="EA804" s="113"/>
      <c r="EB804" s="113"/>
      <c r="EC804" s="113"/>
      <c r="ED804" s="113"/>
      <c r="EE804" s="113"/>
      <c r="EF804" s="113"/>
      <c r="EG804" s="113"/>
      <c r="EH804" s="113"/>
      <c r="EI804" s="113"/>
      <c r="EJ804" s="363"/>
      <c r="EK804" s="99"/>
      <c r="EL804" s="99"/>
      <c r="EM804" s="99"/>
      <c r="EN804" s="99"/>
      <c r="EO804" s="99"/>
      <c r="EP804" s="99"/>
      <c r="EQ804" s="99"/>
      <c r="ER804" s="99"/>
      <c r="ES804" s="99"/>
      <c r="ET804" s="99"/>
      <c r="EU804" s="99"/>
      <c r="EV804" s="99"/>
      <c r="EW804" s="99"/>
      <c r="EX804" s="99"/>
      <c r="EY804" s="99"/>
      <c r="EZ804" s="99"/>
      <c r="FA804" s="99"/>
      <c r="FB804" s="99"/>
      <c r="FC804" s="99"/>
      <c r="FD804" s="99"/>
      <c r="FE804" s="99"/>
      <c r="FF804" s="99"/>
      <c r="FG804" s="99"/>
      <c r="FH804" s="99"/>
      <c r="FI804" s="99"/>
      <c r="FJ804" s="99"/>
      <c r="FK804" s="99"/>
      <c r="FL804" s="99"/>
      <c r="FM804" s="99"/>
      <c r="FN804" s="99"/>
      <c r="FO804" s="99"/>
      <c r="FP804" s="99"/>
      <c r="FQ804" s="99"/>
      <c r="FR804" s="99"/>
      <c r="FS804" s="99"/>
      <c r="FT804" s="99"/>
      <c r="FU804" s="99"/>
      <c r="FV804" s="99"/>
      <c r="FW804" s="99"/>
      <c r="FX804" s="99"/>
      <c r="FY804" s="99"/>
      <c r="FZ804" s="99"/>
      <c r="GA804" s="99"/>
      <c r="GB804" s="99"/>
      <c r="GC804" s="99"/>
      <c r="GD804" s="99"/>
      <c r="GE804" s="99"/>
      <c r="GF804" s="99"/>
      <c r="GG804" s="99"/>
      <c r="GH804" s="99"/>
      <c r="GI804" s="99"/>
      <c r="GJ804" s="99"/>
      <c r="GK804" s="99"/>
      <c r="GL804" s="99"/>
      <c r="GM804" s="99"/>
      <c r="GN804" s="99"/>
      <c r="GO804" s="99"/>
      <c r="GP804" s="99"/>
      <c r="GQ804" s="99"/>
      <c r="GR804" s="99"/>
      <c r="GS804" s="99"/>
      <c r="GT804" s="99"/>
      <c r="GU804" s="99"/>
      <c r="GV804" s="99"/>
      <c r="GW804" s="99"/>
      <c r="GX804" s="99"/>
      <c r="GY804" s="99"/>
      <c r="GZ804" s="99"/>
      <c r="HA804" s="99"/>
      <c r="HB804" s="99"/>
      <c r="HC804" s="99"/>
      <c r="HD804" s="99"/>
      <c r="HE804" s="99"/>
      <c r="HF804" s="99"/>
      <c r="HG804" s="99"/>
      <c r="HH804" s="99"/>
      <c r="HI804" s="99"/>
      <c r="HJ804" s="99"/>
      <c r="HK804" s="99"/>
      <c r="HL804" s="99"/>
      <c r="HM804" s="99"/>
      <c r="HN804" s="99"/>
      <c r="HO804" s="99"/>
      <c r="HP804" s="99"/>
      <c r="HQ804" s="99"/>
      <c r="HR804" s="99"/>
      <c r="HS804" s="99"/>
      <c r="HT804" s="99"/>
      <c r="HU804" s="99"/>
      <c r="HV804" s="99"/>
      <c r="HW804" s="99"/>
    </row>
    <row r="805" spans="1:231" ht="13.5" hidden="1" customHeight="1" outlineLevel="1">
      <c r="A805" s="4"/>
      <c r="H805" s="4"/>
      <c r="I805" s="1070" t="s">
        <v>120</v>
      </c>
      <c r="J805" s="20"/>
      <c r="K805" s="20"/>
      <c r="L805" s="20"/>
      <c r="M805" s="20"/>
      <c r="N805" s="20"/>
      <c r="O805" s="20"/>
      <c r="P805" s="20"/>
      <c r="Q805" s="20"/>
      <c r="R805" s="20"/>
      <c r="S805" s="20"/>
      <c r="T805" s="20"/>
      <c r="U805" s="20"/>
      <c r="V805" s="20"/>
      <c r="W805" s="20"/>
      <c r="X805" s="20"/>
      <c r="Y805" s="20"/>
      <c r="Z805" s="20"/>
      <c r="AA805" s="20"/>
      <c r="AB805" s="20"/>
      <c r="AC805" s="20"/>
      <c r="AD805" s="20"/>
      <c r="AE805" s="20"/>
      <c r="AF805" s="20"/>
      <c r="AG805" s="20"/>
      <c r="AH805" s="20"/>
      <c r="AI805" s="20"/>
      <c r="AJ805" s="20"/>
      <c r="AK805" s="20"/>
      <c r="AL805" s="20"/>
      <c r="AM805" s="20"/>
      <c r="AN805" s="20"/>
      <c r="AO805" s="20"/>
      <c r="AP805" s="20"/>
      <c r="AQ805" s="20"/>
      <c r="AR805" s="20"/>
      <c r="AS805" s="20"/>
      <c r="AT805" s="387"/>
      <c r="AU805" s="118"/>
      <c r="AV805" s="118"/>
      <c r="AW805" s="365"/>
      <c r="AX805" s="629">
        <f t="shared" si="1211"/>
        <v>0.52033231307389594</v>
      </c>
      <c r="AY805" s="261">
        <f t="shared" si="1211"/>
        <v>0.29211321791701028</v>
      </c>
      <c r="AZ805" s="261">
        <f t="shared" si="1211"/>
        <v>5.2138120283558242E-2</v>
      </c>
      <c r="BA805" s="630">
        <f t="shared" si="1211"/>
        <v>0.35945121951219505</v>
      </c>
      <c r="BB805" s="629">
        <f t="shared" si="1211"/>
        <v>0.25941903940178301</v>
      </c>
      <c r="BC805" s="261">
        <f t="shared" si="1211"/>
        <v>0.30199914929817107</v>
      </c>
      <c r="BD805" s="261">
        <f t="shared" si="1211"/>
        <v>0.5685720495544444</v>
      </c>
      <c r="BE805" s="630">
        <f t="shared" si="1211"/>
        <v>0.37811168423413277</v>
      </c>
      <c r="BF805" s="619">
        <f t="shared" si="1211"/>
        <v>0.56389187029002019</v>
      </c>
      <c r="BG805" s="175">
        <f t="shared" si="1211"/>
        <v>0.45220777523685163</v>
      </c>
      <c r="BH805" s="175">
        <f t="shared" si="1212"/>
        <v>0.28784882915338783</v>
      </c>
      <c r="BI805" s="579">
        <f t="shared" si="1212"/>
        <v>0.41049829129373627</v>
      </c>
      <c r="BJ805" s="619">
        <f t="shared" si="1212"/>
        <v>0.37057495802779816</v>
      </c>
      <c r="BK805" s="175">
        <f t="shared" si="1212"/>
        <v>0.35472142135981</v>
      </c>
      <c r="BL805" s="175">
        <f t="shared" si="1212"/>
        <v>0.55801517149295821</v>
      </c>
      <c r="BM805" s="579">
        <f t="shared" si="1212"/>
        <v>0.75031664219212946</v>
      </c>
      <c r="BN805" s="619">
        <f t="shared" si="1212"/>
        <v>0.37224419831293787</v>
      </c>
      <c r="BO805" s="175">
        <f t="shared" si="1212"/>
        <v>0.33335691346680463</v>
      </c>
      <c r="BP805" s="175">
        <f t="shared" si="1212"/>
        <v>0.10173288481373621</v>
      </c>
      <c r="BQ805" s="579">
        <f t="shared" si="1212"/>
        <v>-6.9336107857346896E-2</v>
      </c>
      <c r="BR805" s="619">
        <f t="shared" si="1213"/>
        <v>1.1424430738088702</v>
      </c>
      <c r="BS805" s="854">
        <f t="shared" si="1213"/>
        <v>0.64332688281648087</v>
      </c>
      <c r="BT805" s="854">
        <f t="shared" si="1213"/>
        <v>0.56317897305936637</v>
      </c>
      <c r="BU805" s="855">
        <f t="shared" si="1213"/>
        <v>0.75353945471311756</v>
      </c>
      <c r="BV805" s="856">
        <f t="shared" si="1213"/>
        <v>-0.12478487983589026</v>
      </c>
      <c r="BW805" s="854">
        <f t="shared" si="1213"/>
        <v>4.8158475655510458E-2</v>
      </c>
      <c r="BX805" s="854">
        <f t="shared" si="1213"/>
        <v>7.5080910546223789E-2</v>
      </c>
      <c r="BY805" s="855">
        <f t="shared" si="1213"/>
        <v>0.11726864363239931</v>
      </c>
      <c r="BZ805" s="854">
        <f t="shared" si="1213"/>
        <v>0.15549630110982471</v>
      </c>
      <c r="CA805" s="854">
        <f t="shared" si="1213"/>
        <v>0.12754021893916456</v>
      </c>
      <c r="CB805" s="854">
        <f t="shared" si="1214"/>
        <v>0.23735661022950172</v>
      </c>
      <c r="CC805" s="855">
        <f t="shared" si="1214"/>
        <v>0.28169964858918495</v>
      </c>
      <c r="CD805" s="175"/>
      <c r="CE805" s="175"/>
      <c r="CF805" s="175"/>
      <c r="CG805" s="579"/>
      <c r="CH805" s="175"/>
      <c r="CI805" s="175"/>
      <c r="CJ805" s="175"/>
      <c r="CK805" s="175"/>
      <c r="CL805" s="175"/>
      <c r="CM805" s="175"/>
      <c r="CN805" s="175"/>
      <c r="CO805" s="175"/>
      <c r="CP805" s="175"/>
      <c r="CQ805" s="175"/>
      <c r="CR805" s="175"/>
      <c r="CS805" s="175"/>
      <c r="CT805" s="175"/>
      <c r="CU805" s="175"/>
      <c r="CV805" s="175"/>
      <c r="CW805" s="175"/>
      <c r="CX805" s="175"/>
      <c r="CY805" s="175"/>
      <c r="CZ805" s="175"/>
      <c r="DA805" s="175"/>
      <c r="DB805" s="175"/>
      <c r="DC805" s="175"/>
      <c r="DD805" s="175"/>
      <c r="DE805" s="175"/>
      <c r="DF805" s="175"/>
      <c r="DG805" s="175"/>
      <c r="DH805" s="175"/>
      <c r="DI805" s="579"/>
      <c r="DJ805" s="363"/>
      <c r="DK805" s="118"/>
      <c r="DL805" s="118"/>
      <c r="DM805" s="118"/>
      <c r="DN805" s="118"/>
      <c r="DO805" s="118"/>
      <c r="DP805" s="118"/>
      <c r="DQ805" s="387"/>
      <c r="DR805" s="113" t="str">
        <f t="shared" si="1215"/>
        <v>--</v>
      </c>
      <c r="DS805" s="113" t="str">
        <f t="shared" si="1215"/>
        <v>--</v>
      </c>
      <c r="DT805" s="113" t="str">
        <f t="shared" si="1215"/>
        <v>--</v>
      </c>
      <c r="DU805" s="113" t="str">
        <f t="shared" si="1215"/>
        <v>--</v>
      </c>
      <c r="DV805" s="113" t="str">
        <f t="shared" si="1215"/>
        <v>--</v>
      </c>
      <c r="DW805" s="113">
        <f t="shared" si="1215"/>
        <v>0.41225392867619415</v>
      </c>
      <c r="DX805" s="113">
        <f t="shared" si="1215"/>
        <v>0.51575379980819602</v>
      </c>
      <c r="DY805" s="113">
        <f t="shared" si="1215"/>
        <v>0.15524430249531318</v>
      </c>
      <c r="DZ805" s="113"/>
      <c r="EA805" s="113"/>
      <c r="EB805" s="113"/>
      <c r="EC805" s="113"/>
      <c r="ED805" s="113"/>
      <c r="EE805" s="113"/>
      <c r="EF805" s="113"/>
      <c r="EG805" s="113"/>
      <c r="EH805" s="113"/>
      <c r="EI805" s="113"/>
      <c r="EJ805" s="363"/>
      <c r="EK805" s="99"/>
      <c r="EL805" s="99"/>
      <c r="EM805" s="99"/>
      <c r="EN805" s="99"/>
      <c r="EO805" s="99"/>
      <c r="EP805" s="99"/>
      <c r="EQ805" s="99"/>
      <c r="ER805" s="99"/>
      <c r="ES805" s="99"/>
      <c r="ET805" s="99"/>
      <c r="EU805" s="99"/>
      <c r="EV805" s="99"/>
      <c r="EW805" s="99"/>
      <c r="EX805" s="99"/>
      <c r="EY805" s="99"/>
      <c r="EZ805" s="99"/>
      <c r="FA805" s="99"/>
      <c r="FB805" s="99"/>
      <c r="FC805" s="99"/>
      <c r="FD805" s="99"/>
      <c r="FE805" s="99"/>
      <c r="FF805" s="99"/>
      <c r="FG805" s="99"/>
      <c r="FH805" s="99"/>
      <c r="FI805" s="99"/>
      <c r="FJ805" s="99"/>
      <c r="FK805" s="99"/>
      <c r="FL805" s="99"/>
      <c r="FM805" s="99"/>
      <c r="FN805" s="99"/>
      <c r="FO805" s="99"/>
      <c r="FP805" s="99"/>
      <c r="FQ805" s="99"/>
      <c r="FR805" s="99"/>
      <c r="FS805" s="99"/>
      <c r="FT805" s="99"/>
      <c r="FU805" s="99"/>
      <c r="FV805" s="99"/>
      <c r="FW805" s="99"/>
      <c r="FX805" s="99"/>
      <c r="FY805" s="99"/>
      <c r="FZ805" s="99"/>
      <c r="GA805" s="99"/>
      <c r="GB805" s="99"/>
      <c r="GC805" s="99"/>
      <c r="GD805" s="99"/>
      <c r="GE805" s="99"/>
      <c r="GF805" s="99"/>
      <c r="GG805" s="99"/>
      <c r="GH805" s="99"/>
      <c r="GI805" s="99"/>
      <c r="GJ805" s="99"/>
      <c r="GK805" s="99"/>
      <c r="GL805" s="99"/>
      <c r="GM805" s="99"/>
      <c r="GN805" s="99"/>
      <c r="GO805" s="99"/>
      <c r="GP805" s="99"/>
      <c r="GQ805" s="99"/>
      <c r="GR805" s="99"/>
      <c r="GS805" s="99"/>
      <c r="GT805" s="99"/>
      <c r="GU805" s="99"/>
      <c r="GV805" s="99"/>
      <c r="GW805" s="99"/>
      <c r="GX805" s="99"/>
      <c r="GY805" s="99"/>
      <c r="GZ805" s="99"/>
      <c r="HA805" s="99"/>
      <c r="HB805" s="99"/>
      <c r="HC805" s="99"/>
      <c r="HD805" s="99"/>
      <c r="HE805" s="99"/>
      <c r="HF805" s="99"/>
      <c r="HG805" s="99"/>
      <c r="HH805" s="99"/>
      <c r="HI805" s="99"/>
      <c r="HJ805" s="99"/>
      <c r="HK805" s="99"/>
      <c r="HL805" s="99"/>
      <c r="HM805" s="99"/>
      <c r="HN805" s="99"/>
      <c r="HO805" s="99"/>
      <c r="HP805" s="99"/>
      <c r="HQ805" s="99"/>
      <c r="HR805" s="99"/>
      <c r="HS805" s="99"/>
      <c r="HT805" s="99"/>
      <c r="HU805" s="99"/>
      <c r="HV805" s="99"/>
      <c r="HW805" s="99"/>
    </row>
    <row r="806" spans="1:231" ht="13.5" hidden="1" customHeight="1" outlineLevel="1">
      <c r="A806" s="4"/>
      <c r="H806" s="4"/>
      <c r="I806" s="1134" t="s">
        <v>68</v>
      </c>
      <c r="J806" s="20"/>
      <c r="K806" s="20"/>
      <c r="L806" s="20"/>
      <c r="M806" s="20"/>
      <c r="N806" s="20"/>
      <c r="O806" s="20"/>
      <c r="P806" s="20"/>
      <c r="Q806" s="20"/>
      <c r="R806" s="20"/>
      <c r="S806" s="20"/>
      <c r="T806" s="20"/>
      <c r="U806" s="20"/>
      <c r="V806" s="20"/>
      <c r="W806" s="20"/>
      <c r="X806" s="20"/>
      <c r="Y806" s="20"/>
      <c r="Z806" s="20"/>
      <c r="AA806" s="20"/>
      <c r="AB806" s="20"/>
      <c r="AC806" s="20"/>
      <c r="AD806" s="20"/>
      <c r="AE806" s="20"/>
      <c r="AF806" s="20"/>
      <c r="AG806" s="20"/>
      <c r="AH806" s="20"/>
      <c r="AI806" s="20"/>
      <c r="AJ806" s="20"/>
      <c r="AK806" s="20"/>
      <c r="AL806" s="20"/>
      <c r="AM806" s="20"/>
      <c r="AN806" s="20"/>
      <c r="AO806" s="20"/>
      <c r="AP806" s="20"/>
      <c r="AQ806" s="20"/>
      <c r="AR806" s="20"/>
      <c r="AS806" s="20"/>
      <c r="AT806" s="387"/>
      <c r="AU806" s="118"/>
      <c r="AV806" s="118"/>
      <c r="AW806" s="365"/>
      <c r="AX806" s="631">
        <f t="shared" ref="AX806:CC806" si="1216">IF(ISERROR(AX15/AT15-1),"--",AX15/AT15-1)</f>
        <v>3.0747252747252745</v>
      </c>
      <c r="AY806" s="262">
        <f t="shared" si="1216"/>
        <v>2.0427745664739887</v>
      </c>
      <c r="AZ806" s="262">
        <f t="shared" si="1216"/>
        <v>2.1061643835616439</v>
      </c>
      <c r="BA806" s="632">
        <f t="shared" si="1216"/>
        <v>2.5912921348314599</v>
      </c>
      <c r="BB806" s="631">
        <f t="shared" si="1216"/>
        <v>2.7114347357065802</v>
      </c>
      <c r="BC806" s="262">
        <f t="shared" si="1216"/>
        <v>2.6941489361702127</v>
      </c>
      <c r="BD806" s="262">
        <f t="shared" si="1216"/>
        <v>2.2635060639470783</v>
      </c>
      <c r="BE806" s="632">
        <f t="shared" si="1216"/>
        <v>1.68791552600704</v>
      </c>
      <c r="BF806" s="622">
        <f t="shared" si="1216"/>
        <v>1.323022453131812</v>
      </c>
      <c r="BG806" s="181">
        <f t="shared" si="1216"/>
        <v>0.94123048441838919</v>
      </c>
      <c r="BH806" s="181">
        <f t="shared" si="1216"/>
        <v>0.91052322635135141</v>
      </c>
      <c r="BI806" s="590">
        <f t="shared" si="1216"/>
        <v>0.86741510257529431</v>
      </c>
      <c r="BJ806" s="622">
        <f t="shared" si="1216"/>
        <v>0.85051224708850803</v>
      </c>
      <c r="BK806" s="181">
        <f t="shared" si="1216"/>
        <v>0.84777386351932327</v>
      </c>
      <c r="BL806" s="181">
        <f t="shared" si="1216"/>
        <v>0.71658508540557797</v>
      </c>
      <c r="BM806" s="590">
        <f t="shared" si="1216"/>
        <v>0.68204015210587787</v>
      </c>
      <c r="BN806" s="622">
        <f t="shared" si="1216"/>
        <v>0.80402814200060857</v>
      </c>
      <c r="BO806" s="181">
        <f t="shared" si="1216"/>
        <v>0.79539128424926941</v>
      </c>
      <c r="BP806" s="181">
        <f t="shared" si="1216"/>
        <v>0.87204920214628956</v>
      </c>
      <c r="BQ806" s="590">
        <f t="shared" si="1216"/>
        <v>0.81137646557836374</v>
      </c>
      <c r="BR806" s="622">
        <f t="shared" si="1216"/>
        <v>2.0457620448625455</v>
      </c>
      <c r="BS806" s="887">
        <f t="shared" si="1216"/>
        <v>1.735227417912355</v>
      </c>
      <c r="BT806" s="887">
        <f t="shared" si="1216"/>
        <v>1.4316981235899413</v>
      </c>
      <c r="BU806" s="888">
        <f t="shared" si="1216"/>
        <v>1.1655798491241525</v>
      </c>
      <c r="BV806" s="889">
        <f t="shared" si="1216"/>
        <v>0.14428632076342396</v>
      </c>
      <c r="BW806" s="887">
        <f t="shared" si="1216"/>
        <v>0.21681682032358429</v>
      </c>
      <c r="BX806" s="887">
        <f t="shared" si="1216"/>
        <v>0.27056826860521044</v>
      </c>
      <c r="BY806" s="888">
        <f t="shared" si="1216"/>
        <v>0.34387435791462528</v>
      </c>
      <c r="BZ806" s="887">
        <f t="shared" si="1216"/>
        <v>0.32149885472787654</v>
      </c>
      <c r="CA806" s="887">
        <f t="shared" si="1216"/>
        <v>0.2804518169124246</v>
      </c>
      <c r="CB806" s="887">
        <f t="shared" si="1216"/>
        <v>0.25489331766046863</v>
      </c>
      <c r="CC806" s="888">
        <f t="shared" si="1216"/>
        <v>0.24040033038679831</v>
      </c>
      <c r="CD806" s="181"/>
      <c r="CE806" s="181"/>
      <c r="CF806" s="181"/>
      <c r="CG806" s="590"/>
      <c r="CH806" s="181"/>
      <c r="CI806" s="181"/>
      <c r="CJ806" s="181"/>
      <c r="CK806" s="181"/>
      <c r="CL806" s="181"/>
      <c r="CM806" s="181"/>
      <c r="CN806" s="181"/>
      <c r="CO806" s="181"/>
      <c r="CP806" s="181"/>
      <c r="CQ806" s="181"/>
      <c r="CR806" s="181"/>
      <c r="CS806" s="181"/>
      <c r="CT806" s="181"/>
      <c r="CU806" s="181"/>
      <c r="CV806" s="181"/>
      <c r="CW806" s="181"/>
      <c r="CX806" s="181"/>
      <c r="CY806" s="181"/>
      <c r="CZ806" s="181"/>
      <c r="DA806" s="181"/>
      <c r="DB806" s="181"/>
      <c r="DC806" s="181"/>
      <c r="DD806" s="181"/>
      <c r="DE806" s="181"/>
      <c r="DF806" s="181"/>
      <c r="DG806" s="181"/>
      <c r="DH806" s="181"/>
      <c r="DI806" s="590"/>
      <c r="DJ806" s="363"/>
      <c r="DK806" s="118"/>
      <c r="DL806" s="118"/>
      <c r="DM806" s="118"/>
      <c r="DN806" s="118"/>
      <c r="DO806" s="118"/>
      <c r="DP806" s="118"/>
      <c r="DQ806" s="387"/>
      <c r="DR806" s="118" t="str">
        <f t="shared" ref="DR806:DY806" si="1217">IF(ISERROR(DR15/DQ15-1),"--",DR15/DQ15-1)</f>
        <v>--</v>
      </c>
      <c r="DS806" s="118" t="str">
        <f t="shared" si="1217"/>
        <v>--</v>
      </c>
      <c r="DT806" s="118">
        <f t="shared" si="1217"/>
        <v>29.092307692307692</v>
      </c>
      <c r="DU806" s="118">
        <f t="shared" si="1217"/>
        <v>2.3813905930470347</v>
      </c>
      <c r="DV806" s="118">
        <f t="shared" si="1217"/>
        <v>2.1894466283640766</v>
      </c>
      <c r="DW806" s="118">
        <f t="shared" si="1217"/>
        <v>0.97083158331358121</v>
      </c>
      <c r="DX806" s="118">
        <f t="shared" si="1217"/>
        <v>0.76144615959243822</v>
      </c>
      <c r="DY806" s="118">
        <f t="shared" si="1217"/>
        <v>0.82217147787412248</v>
      </c>
      <c r="DZ806" s="118"/>
      <c r="EA806" s="118"/>
      <c r="EB806" s="118"/>
      <c r="EC806" s="118"/>
      <c r="ED806" s="118"/>
      <c r="EE806" s="118"/>
      <c r="EF806" s="118"/>
      <c r="EG806" s="118"/>
      <c r="EH806" s="118"/>
      <c r="EI806" s="118"/>
      <c r="EJ806" s="365"/>
      <c r="EK806" s="99"/>
      <c r="EL806" s="99"/>
      <c r="EM806" s="99"/>
      <c r="EN806" s="99"/>
      <c r="EO806" s="99"/>
      <c r="EP806" s="99"/>
      <c r="EQ806" s="99"/>
      <c r="ER806" s="99"/>
      <c r="ES806" s="99"/>
      <c r="ET806" s="99"/>
      <c r="EU806" s="99"/>
      <c r="EV806" s="99"/>
      <c r="EW806" s="99"/>
      <c r="EX806" s="99"/>
      <c r="EY806" s="99"/>
      <c r="EZ806" s="99"/>
      <c r="FA806" s="99"/>
      <c r="FB806" s="99"/>
      <c r="FC806" s="99"/>
      <c r="FD806" s="99"/>
      <c r="FE806" s="99"/>
      <c r="FF806" s="99"/>
      <c r="FG806" s="99"/>
      <c r="FH806" s="99"/>
      <c r="FI806" s="99"/>
      <c r="FJ806" s="99"/>
      <c r="FK806" s="99"/>
      <c r="FL806" s="99"/>
      <c r="FM806" s="99"/>
      <c r="FN806" s="99"/>
      <c r="FO806" s="99"/>
      <c r="FP806" s="99"/>
      <c r="FQ806" s="99"/>
      <c r="FR806" s="99"/>
      <c r="FS806" s="99"/>
      <c r="FT806" s="99"/>
      <c r="FU806" s="99"/>
      <c r="FV806" s="99"/>
      <c r="FW806" s="99"/>
      <c r="FX806" s="99"/>
      <c r="FY806" s="99"/>
      <c r="FZ806" s="99"/>
      <c r="GA806" s="99"/>
      <c r="GB806" s="99"/>
      <c r="GC806" s="99"/>
      <c r="GD806" s="99"/>
      <c r="GE806" s="99"/>
      <c r="GF806" s="99"/>
      <c r="GG806" s="99"/>
      <c r="GH806" s="99"/>
      <c r="GI806" s="99"/>
      <c r="GJ806" s="99"/>
      <c r="GK806" s="99"/>
      <c r="GL806" s="99"/>
      <c r="GM806" s="99"/>
      <c r="GN806" s="99"/>
      <c r="GO806" s="99"/>
      <c r="GP806" s="99"/>
      <c r="GQ806" s="99"/>
      <c r="GR806" s="99"/>
      <c r="GS806" s="99"/>
      <c r="GT806" s="99"/>
      <c r="GU806" s="99"/>
      <c r="GV806" s="99"/>
      <c r="GW806" s="99"/>
      <c r="GX806" s="99"/>
      <c r="GY806" s="99"/>
      <c r="GZ806" s="99"/>
      <c r="HA806" s="99"/>
      <c r="HB806" s="99"/>
      <c r="HC806" s="99"/>
      <c r="HD806" s="99"/>
      <c r="HE806" s="99"/>
      <c r="HF806" s="99"/>
      <c r="HG806" s="99"/>
      <c r="HH806" s="99"/>
      <c r="HI806" s="99"/>
      <c r="HJ806" s="99"/>
      <c r="HK806" s="99"/>
      <c r="HL806" s="99"/>
      <c r="HM806" s="99"/>
      <c r="HN806" s="99"/>
      <c r="HO806" s="99"/>
      <c r="HP806" s="99"/>
      <c r="HQ806" s="99"/>
      <c r="HR806" s="99"/>
      <c r="HS806" s="99"/>
      <c r="HT806" s="99"/>
      <c r="HU806" s="99"/>
      <c r="HV806" s="99"/>
      <c r="HW806" s="99"/>
    </row>
    <row r="807" spans="1:231" ht="13.5" hidden="1" customHeight="1" outlineLevel="1">
      <c r="A807" s="4"/>
      <c r="H807" s="4"/>
      <c r="I807" s="1070" t="s">
        <v>67</v>
      </c>
      <c r="J807" s="20"/>
      <c r="K807" s="20"/>
      <c r="L807" s="20"/>
      <c r="M807" s="20"/>
      <c r="N807" s="20"/>
      <c r="O807" s="20"/>
      <c r="P807" s="20"/>
      <c r="Q807" s="20"/>
      <c r="R807" s="20"/>
      <c r="S807" s="20"/>
      <c r="T807" s="20"/>
      <c r="U807" s="20"/>
      <c r="V807" s="20"/>
      <c r="W807" s="20"/>
      <c r="X807" s="20"/>
      <c r="Y807" s="20"/>
      <c r="Z807" s="20"/>
      <c r="AA807" s="20"/>
      <c r="AB807" s="20"/>
      <c r="AC807" s="20"/>
      <c r="AD807" s="20"/>
      <c r="AE807" s="20"/>
      <c r="AF807" s="20"/>
      <c r="AG807" s="20"/>
      <c r="AH807" s="20"/>
      <c r="AI807" s="20"/>
      <c r="AJ807" s="20"/>
      <c r="AK807" s="20"/>
      <c r="AL807" s="20"/>
      <c r="AM807" s="20"/>
      <c r="AN807" s="20"/>
      <c r="AO807" s="20"/>
      <c r="AP807" s="20"/>
      <c r="AQ807" s="20"/>
      <c r="AR807" s="20"/>
      <c r="AS807" s="20"/>
      <c r="AT807" s="387"/>
      <c r="AU807" s="118"/>
      <c r="AV807" s="118"/>
      <c r="AW807" s="365"/>
      <c r="AX807" s="629" t="str">
        <f>IF(ISERROR(#REF!/#REF!-1),"--",#REF!/#REF!-1)</f>
        <v>--</v>
      </c>
      <c r="AY807" s="261" t="str">
        <f>IF(ISERROR(#REF!/#REF!-1),"--",#REF!/#REF!-1)</f>
        <v>--</v>
      </c>
      <c r="AZ807" s="261" t="str">
        <f>IF(ISERROR(#REF!/#REF!-1),"--",#REF!/#REF!-1)</f>
        <v>--</v>
      </c>
      <c r="BA807" s="630" t="str">
        <f>IF(ISERROR(#REF!/#REF!-1),"--",#REF!/#REF!-1)</f>
        <v>--</v>
      </c>
      <c r="BB807" s="629" t="str">
        <f>IF(ISERROR(#REF!/#REF!-1),"--",#REF!/#REF!-1)</f>
        <v>--</v>
      </c>
      <c r="BC807" s="261" t="str">
        <f>IF(ISERROR(#REF!/#REF!-1),"--",#REF!/#REF!-1)</f>
        <v>--</v>
      </c>
      <c r="BD807" s="261" t="str">
        <f>IF(ISERROR(#REF!/#REF!-1),"--",#REF!/#REF!-1)</f>
        <v>--</v>
      </c>
      <c r="BE807" s="630" t="str">
        <f>IF(ISERROR(#REF!/#REF!-1),"--",#REF!/#REF!-1)</f>
        <v>--</v>
      </c>
      <c r="BF807" s="619" t="str">
        <f>IF(ISERROR(#REF!/#REF!-1),"--",#REF!/#REF!-1)</f>
        <v>--</v>
      </c>
      <c r="BG807" s="175" t="str">
        <f>IF(ISERROR(#REF!/#REF!-1),"--",#REF!/#REF!-1)</f>
        <v>--</v>
      </c>
      <c r="BH807" s="175" t="str">
        <f>IF(ISERROR(#REF!/#REF!-1),"--",#REF!/#REF!-1)</f>
        <v>--</v>
      </c>
      <c r="BI807" s="579" t="str">
        <f>IF(ISERROR(#REF!/#REF!-1),"--",#REF!/#REF!-1)</f>
        <v>--</v>
      </c>
      <c r="BJ807" s="619" t="str">
        <f>IF(ISERROR(#REF!/#REF!-1),"--",#REF!/#REF!-1)</f>
        <v>--</v>
      </c>
      <c r="BK807" s="175" t="str">
        <f>IF(ISERROR(#REF!/#REF!-1),"--",#REF!/#REF!-1)</f>
        <v>--</v>
      </c>
      <c r="BL807" s="175" t="str">
        <f>IF(ISERROR(#REF!/#REF!-1),"--",#REF!/#REF!-1)</f>
        <v>--</v>
      </c>
      <c r="BM807" s="579" t="str">
        <f>IF(ISERROR(#REF!/#REF!-1),"--",#REF!/#REF!-1)</f>
        <v>--</v>
      </c>
      <c r="BN807" s="619" t="str">
        <f>IF(ISERROR(#REF!/#REF!-1),"--",#REF!/#REF!-1)</f>
        <v>--</v>
      </c>
      <c r="BO807" s="175" t="str">
        <f>IF(ISERROR(#REF!/#REF!-1),"--",#REF!/#REF!-1)</f>
        <v>--</v>
      </c>
      <c r="BP807" s="175" t="str">
        <f>IF(ISERROR(#REF!/#REF!-1),"--",#REF!/#REF!-1)</f>
        <v>--</v>
      </c>
      <c r="BQ807" s="579" t="str">
        <f>IF(ISERROR(#REF!/#REF!-1),"--",#REF!/#REF!-1)</f>
        <v>--</v>
      </c>
      <c r="BR807" s="619" t="str">
        <f>IF(ISERROR(#REF!/#REF!-1),"--",#REF!/#REF!-1)</f>
        <v>--</v>
      </c>
      <c r="BS807" s="854" t="str">
        <f>IF(ISERROR(#REF!/#REF!-1),"--",#REF!/#REF!-1)</f>
        <v>--</v>
      </c>
      <c r="BT807" s="854" t="str">
        <f>IF(ISERROR(#REF!/#REF!-1),"--",#REF!/#REF!-1)</f>
        <v>--</v>
      </c>
      <c r="BU807" s="855" t="str">
        <f>IF(ISERROR(#REF!/#REF!-1),"--",#REF!/#REF!-1)</f>
        <v>--</v>
      </c>
      <c r="BV807" s="856" t="str">
        <f>IF(ISERROR(#REF!/#REF!-1),"--",#REF!/#REF!-1)</f>
        <v>--</v>
      </c>
      <c r="BW807" s="854" t="str">
        <f>IF(ISERROR(#REF!/#REF!-1),"--",#REF!/#REF!-1)</f>
        <v>--</v>
      </c>
      <c r="BX807" s="854" t="str">
        <f>IF(ISERROR(#REF!/#REF!-1),"--",#REF!/#REF!-1)</f>
        <v>--</v>
      </c>
      <c r="BY807" s="855" t="str">
        <f>IF(ISERROR(#REF!/#REF!-1),"--",#REF!/#REF!-1)</f>
        <v>--</v>
      </c>
      <c r="BZ807" s="854" t="str">
        <f>IF(ISERROR(#REF!/#REF!-1),"--",#REF!/#REF!-1)</f>
        <v>--</v>
      </c>
      <c r="CA807" s="854" t="str">
        <f>IF(ISERROR(#REF!/#REF!-1),"--",#REF!/#REF!-1)</f>
        <v>--</v>
      </c>
      <c r="CB807" s="854" t="str">
        <f>IF(ISERROR(#REF!/#REF!-1),"--",#REF!/#REF!-1)</f>
        <v>--</v>
      </c>
      <c r="CC807" s="855" t="str">
        <f>IF(ISERROR(#REF!/#REF!-1),"--",#REF!/#REF!-1)</f>
        <v>--</v>
      </c>
      <c r="CD807" s="175"/>
      <c r="CE807" s="175"/>
      <c r="CF807" s="175"/>
      <c r="CG807" s="579"/>
      <c r="CH807" s="175"/>
      <c r="CI807" s="175"/>
      <c r="CJ807" s="175"/>
      <c r="CK807" s="175"/>
      <c r="CL807" s="175"/>
      <c r="CM807" s="175"/>
      <c r="CN807" s="175"/>
      <c r="CO807" s="175"/>
      <c r="CP807" s="175"/>
      <c r="CQ807" s="175"/>
      <c r="CR807" s="175"/>
      <c r="CS807" s="175"/>
      <c r="CT807" s="175"/>
      <c r="CU807" s="175"/>
      <c r="CV807" s="175"/>
      <c r="CW807" s="175"/>
      <c r="CX807" s="175"/>
      <c r="CY807" s="175"/>
      <c r="CZ807" s="175"/>
      <c r="DA807" s="175"/>
      <c r="DB807" s="175"/>
      <c r="DC807" s="175"/>
      <c r="DD807" s="175"/>
      <c r="DE807" s="175"/>
      <c r="DF807" s="175"/>
      <c r="DG807" s="175"/>
      <c r="DH807" s="175"/>
      <c r="DI807" s="579"/>
      <c r="DJ807" s="363"/>
      <c r="DK807" s="118"/>
      <c r="DL807" s="118"/>
      <c r="DM807" s="118"/>
      <c r="DN807" s="118"/>
      <c r="DO807" s="118"/>
      <c r="DP807" s="118"/>
      <c r="DQ807" s="387"/>
      <c r="DR807" s="113" t="str">
        <f>IF(ISERROR(#REF!/#REF!-1),"--",#REF!/#REF!-1)</f>
        <v>--</v>
      </c>
      <c r="DS807" s="113" t="str">
        <f>IF(ISERROR(#REF!/#REF!-1),"--",#REF!/#REF!-1)</f>
        <v>--</v>
      </c>
      <c r="DT807" s="113" t="str">
        <f>IF(ISERROR(#REF!/#REF!-1),"--",#REF!/#REF!-1)</f>
        <v>--</v>
      </c>
      <c r="DU807" s="113" t="str">
        <f>IF(ISERROR(#REF!/#REF!-1),"--",#REF!/#REF!-1)</f>
        <v>--</v>
      </c>
      <c r="DV807" s="113" t="str">
        <f>IF(ISERROR(#REF!/#REF!-1),"--",#REF!/#REF!-1)</f>
        <v>--</v>
      </c>
      <c r="DW807" s="113" t="str">
        <f>IF(ISERROR(#REF!/#REF!-1),"--",#REF!/#REF!-1)</f>
        <v>--</v>
      </c>
      <c r="DX807" s="113" t="str">
        <f>IF(ISERROR(#REF!/#REF!-1),"--",#REF!/#REF!-1)</f>
        <v>--</v>
      </c>
      <c r="DY807" s="113" t="str">
        <f>IF(ISERROR(#REF!/#REF!-1),"--",#REF!/#REF!-1)</f>
        <v>--</v>
      </c>
      <c r="DZ807" s="113"/>
      <c r="EA807" s="113"/>
      <c r="EB807" s="113"/>
      <c r="EC807" s="113"/>
      <c r="ED807" s="113"/>
      <c r="EE807" s="113"/>
      <c r="EF807" s="113"/>
      <c r="EG807" s="113"/>
      <c r="EH807" s="113"/>
      <c r="EI807" s="113"/>
      <c r="EJ807" s="363"/>
      <c r="EK807" s="99"/>
      <c r="EL807" s="99"/>
      <c r="EM807" s="99"/>
      <c r="EN807" s="99"/>
      <c r="EO807" s="99"/>
      <c r="EP807" s="99"/>
      <c r="EQ807" s="99"/>
      <c r="ER807" s="99"/>
      <c r="ES807" s="99"/>
      <c r="ET807" s="99"/>
      <c r="EU807" s="99"/>
      <c r="EV807" s="99"/>
      <c r="EW807" s="99"/>
      <c r="EX807" s="99"/>
      <c r="EY807" s="99"/>
      <c r="EZ807" s="99"/>
      <c r="FA807" s="99"/>
      <c r="FB807" s="99"/>
      <c r="FC807" s="99"/>
      <c r="FD807" s="99"/>
      <c r="FE807" s="99"/>
      <c r="FF807" s="99"/>
      <c r="FG807" s="99"/>
      <c r="FH807" s="99"/>
      <c r="FI807" s="99"/>
      <c r="FJ807" s="99"/>
      <c r="FK807" s="99"/>
      <c r="FL807" s="99"/>
      <c r="FM807" s="99"/>
      <c r="FN807" s="99"/>
      <c r="FO807" s="99"/>
      <c r="FP807" s="99"/>
      <c r="FQ807" s="99"/>
      <c r="FR807" s="99"/>
      <c r="FS807" s="99"/>
      <c r="FT807" s="99"/>
      <c r="FU807" s="99"/>
      <c r="FV807" s="99"/>
      <c r="FW807" s="99"/>
      <c r="FX807" s="99"/>
      <c r="FY807" s="99"/>
      <c r="FZ807" s="99"/>
      <c r="GA807" s="99"/>
      <c r="GB807" s="99"/>
      <c r="GC807" s="99"/>
      <c r="GD807" s="99"/>
      <c r="GE807" s="99"/>
      <c r="GF807" s="99"/>
      <c r="GG807" s="99"/>
      <c r="GH807" s="99"/>
      <c r="GI807" s="99"/>
      <c r="GJ807" s="99"/>
      <c r="GK807" s="99"/>
      <c r="GL807" s="99"/>
      <c r="GM807" s="99"/>
      <c r="GN807" s="99"/>
      <c r="GO807" s="99"/>
      <c r="GP807" s="99"/>
      <c r="GQ807" s="99"/>
      <c r="GR807" s="99"/>
      <c r="GS807" s="99"/>
      <c r="GT807" s="99"/>
      <c r="GU807" s="99"/>
      <c r="GV807" s="99"/>
      <c r="GW807" s="99"/>
      <c r="GX807" s="99"/>
      <c r="GY807" s="99"/>
      <c r="GZ807" s="99"/>
      <c r="HA807" s="99"/>
      <c r="HB807" s="99"/>
      <c r="HC807" s="99"/>
      <c r="HD807" s="99"/>
      <c r="HE807" s="99"/>
      <c r="HF807" s="99"/>
      <c r="HG807" s="99"/>
      <c r="HH807" s="99"/>
      <c r="HI807" s="99"/>
      <c r="HJ807" s="99"/>
      <c r="HK807" s="99"/>
      <c r="HL807" s="99"/>
      <c r="HM807" s="99"/>
      <c r="HN807" s="99"/>
      <c r="HO807" s="99"/>
      <c r="HP807" s="99"/>
      <c r="HQ807" s="99"/>
      <c r="HR807" s="99"/>
      <c r="HS807" s="99"/>
      <c r="HT807" s="99"/>
      <c r="HU807" s="99"/>
      <c r="HV807" s="99"/>
      <c r="HW807" s="99"/>
    </row>
    <row r="808" spans="1:231" ht="13.5" hidden="1" customHeight="1" outlineLevel="1">
      <c r="A808" s="4"/>
      <c r="H808" s="4"/>
      <c r="I808" s="1134" t="s">
        <v>61</v>
      </c>
      <c r="J808" s="20"/>
      <c r="K808" s="20"/>
      <c r="L808" s="20"/>
      <c r="M808" s="20"/>
      <c r="N808" s="20"/>
      <c r="O808" s="20"/>
      <c r="P808" s="20"/>
      <c r="Q808" s="20"/>
      <c r="R808" s="20"/>
      <c r="S808" s="20"/>
      <c r="T808" s="20"/>
      <c r="U808" s="20"/>
      <c r="V808" s="20"/>
      <c r="W808" s="20"/>
      <c r="X808" s="20"/>
      <c r="Y808" s="20"/>
      <c r="Z808" s="20"/>
      <c r="AA808" s="20"/>
      <c r="AB808" s="20"/>
      <c r="AC808" s="20"/>
      <c r="AD808" s="20"/>
      <c r="AE808" s="20"/>
      <c r="AF808" s="20"/>
      <c r="AG808" s="20"/>
      <c r="AH808" s="20"/>
      <c r="AI808" s="20"/>
      <c r="AJ808" s="20"/>
      <c r="AK808" s="20"/>
      <c r="AL808" s="20"/>
      <c r="AM808" s="20"/>
      <c r="AN808" s="20"/>
      <c r="AO808" s="20"/>
      <c r="AP808" s="20"/>
      <c r="AQ808" s="20"/>
      <c r="AR808" s="20"/>
      <c r="AS808" s="20"/>
      <c r="AT808" s="387"/>
      <c r="AU808" s="118"/>
      <c r="AV808" s="118"/>
      <c r="AW808" s="365"/>
      <c r="AX808" s="631">
        <f t="shared" ref="AX808:CC808" si="1218">IF(ISERROR(AX16/AT16-1),"--",AX16/AT16-1)</f>
        <v>0.9442013129102842</v>
      </c>
      <c r="AY808" s="262">
        <f t="shared" si="1218"/>
        <v>0.62833037300177619</v>
      </c>
      <c r="AZ808" s="262">
        <f t="shared" si="1218"/>
        <v>0.48511099079588504</v>
      </c>
      <c r="BA808" s="632">
        <f t="shared" si="1218"/>
        <v>1.0350765306122449</v>
      </c>
      <c r="BB808" s="631">
        <f t="shared" si="1218"/>
        <v>1.1121740761583192</v>
      </c>
      <c r="BC808" s="262">
        <f t="shared" si="1218"/>
        <v>1.1604854104172349</v>
      </c>
      <c r="BD808" s="262">
        <f t="shared" si="1218"/>
        <v>1.3158342447441975</v>
      </c>
      <c r="BE808" s="632">
        <f t="shared" si="1218"/>
        <v>1.0778230439778547</v>
      </c>
      <c r="BF808" s="622">
        <f t="shared" si="1218"/>
        <v>1.0277975133214921</v>
      </c>
      <c r="BG808" s="181">
        <f t="shared" si="1218"/>
        <v>0.75228778794572437</v>
      </c>
      <c r="BH808" s="181">
        <f t="shared" si="1218"/>
        <v>0.67471270399328342</v>
      </c>
      <c r="BI808" s="590">
        <f t="shared" si="1218"/>
        <v>0.726258106681414</v>
      </c>
      <c r="BJ808" s="622">
        <f t="shared" si="1218"/>
        <v>0.7065650593439321</v>
      </c>
      <c r="BK808" s="181">
        <f t="shared" si="1218"/>
        <v>0.68989735278227959</v>
      </c>
      <c r="BL808" s="181">
        <f t="shared" si="1218"/>
        <v>0.67040576531411555</v>
      </c>
      <c r="BM808" s="590">
        <f t="shared" si="1218"/>
        <v>0.69927483472638818</v>
      </c>
      <c r="BN808" s="622">
        <f t="shared" si="1218"/>
        <v>0.70002053071908832</v>
      </c>
      <c r="BO808" s="181">
        <f t="shared" si="1218"/>
        <v>0.67679028132992314</v>
      </c>
      <c r="BP808" s="181">
        <f t="shared" si="1218"/>
        <v>0.66280880118549623</v>
      </c>
      <c r="BQ808" s="590">
        <f t="shared" si="1218"/>
        <v>0.58238500034277085</v>
      </c>
      <c r="BR808" s="622">
        <f t="shared" si="1218"/>
        <v>1.453557357003759</v>
      </c>
      <c r="BS808" s="887">
        <f t="shared" si="1218"/>
        <v>1.1769176993962511</v>
      </c>
      <c r="BT808" s="887">
        <f t="shared" si="1218"/>
        <v>0.99405500530198787</v>
      </c>
      <c r="BU808" s="888">
        <f t="shared" si="1218"/>
        <v>0.83441822179380254</v>
      </c>
      <c r="BV808" s="889">
        <f t="shared" si="1218"/>
        <v>0.14428632076342374</v>
      </c>
      <c r="BW808" s="887">
        <f t="shared" si="1218"/>
        <v>0.21681682032358429</v>
      </c>
      <c r="BX808" s="887">
        <f t="shared" si="1218"/>
        <v>0.27056826860521044</v>
      </c>
      <c r="BY808" s="888">
        <f t="shared" si="1218"/>
        <v>0.34387435791462506</v>
      </c>
      <c r="BZ808" s="887">
        <f t="shared" si="1218"/>
        <v>0.32149885472787676</v>
      </c>
      <c r="CA808" s="887">
        <f t="shared" si="1218"/>
        <v>0.2804518169124246</v>
      </c>
      <c r="CB808" s="887">
        <f t="shared" si="1218"/>
        <v>0.25489331766046863</v>
      </c>
      <c r="CC808" s="888">
        <f t="shared" si="1218"/>
        <v>0.24040033038679831</v>
      </c>
      <c r="CD808" s="181"/>
      <c r="CE808" s="181"/>
      <c r="CF808" s="181"/>
      <c r="CG808" s="590"/>
      <c r="CH808" s="181"/>
      <c r="CI808" s="181"/>
      <c r="CJ808" s="181"/>
      <c r="CK808" s="181"/>
      <c r="CL808" s="181"/>
      <c r="CM808" s="181"/>
      <c r="CN808" s="181"/>
      <c r="CO808" s="181"/>
      <c r="CP808" s="181"/>
      <c r="CQ808" s="181"/>
      <c r="CR808" s="181"/>
      <c r="CS808" s="181"/>
      <c r="CT808" s="181"/>
      <c r="CU808" s="181"/>
      <c r="CV808" s="181"/>
      <c r="CW808" s="181"/>
      <c r="CX808" s="181"/>
      <c r="CY808" s="181"/>
      <c r="CZ808" s="181"/>
      <c r="DA808" s="181"/>
      <c r="DB808" s="181"/>
      <c r="DC808" s="181"/>
      <c r="DD808" s="181"/>
      <c r="DE808" s="181"/>
      <c r="DF808" s="181"/>
      <c r="DG808" s="181"/>
      <c r="DH808" s="181"/>
      <c r="DI808" s="590"/>
      <c r="DJ808" s="363"/>
      <c r="DK808" s="118"/>
      <c r="DL808" s="118"/>
      <c r="DM808" s="118"/>
      <c r="DN808" s="118"/>
      <c r="DO808" s="118"/>
      <c r="DP808" s="118"/>
      <c r="DQ808" s="387"/>
      <c r="DR808" s="118">
        <f t="shared" ref="DR808:DY808" si="1219">IF(ISERROR(DR16/DQ16-1),"--",DR16/DQ16-1)</f>
        <v>0.65679645605036141</v>
      </c>
      <c r="DS808" s="118">
        <f t="shared" si="1219"/>
        <v>0.49071207430340569</v>
      </c>
      <c r="DT808" s="118">
        <f t="shared" si="1219"/>
        <v>0.65118474464268861</v>
      </c>
      <c r="DU808" s="118">
        <f t="shared" si="1219"/>
        <v>0.74186724601223486</v>
      </c>
      <c r="DV808" s="118">
        <f t="shared" si="1219"/>
        <v>1.1680178553845142</v>
      </c>
      <c r="DW808" s="118">
        <f t="shared" si="1219"/>
        <v>0.76903395757951976</v>
      </c>
      <c r="DX808" s="118">
        <f t="shared" si="1219"/>
        <v>0.69058622165169026</v>
      </c>
      <c r="DY808" s="118">
        <f t="shared" si="1219"/>
        <v>0.64971525475208147</v>
      </c>
      <c r="DZ808" s="118"/>
      <c r="EA808" s="118"/>
      <c r="EB808" s="118"/>
      <c r="EC808" s="118"/>
      <c r="ED808" s="118"/>
      <c r="EE808" s="118"/>
      <c r="EF808" s="118"/>
      <c r="EG808" s="118"/>
      <c r="EH808" s="118"/>
      <c r="EI808" s="118"/>
      <c r="EJ808" s="365"/>
      <c r="EK808" s="99"/>
      <c r="EL808" s="99"/>
      <c r="EM808" s="99"/>
      <c r="EN808" s="99"/>
      <c r="EO808" s="99"/>
      <c r="EP808" s="99"/>
      <c r="EQ808" s="99"/>
      <c r="ER808" s="99"/>
      <c r="ES808" s="99"/>
      <c r="ET808" s="99"/>
      <c r="EU808" s="99"/>
      <c r="EV808" s="99"/>
      <c r="EW808" s="99"/>
      <c r="EX808" s="99"/>
      <c r="EY808" s="99"/>
      <c r="EZ808" s="99"/>
      <c r="FA808" s="99"/>
      <c r="FB808" s="99"/>
      <c r="FC808" s="99"/>
      <c r="FD808" s="99"/>
      <c r="FE808" s="99"/>
      <c r="FF808" s="99"/>
      <c r="FG808" s="99"/>
      <c r="FH808" s="99"/>
      <c r="FI808" s="99"/>
      <c r="FJ808" s="99"/>
      <c r="FK808" s="99"/>
      <c r="FL808" s="99"/>
      <c r="FM808" s="99"/>
      <c r="FN808" s="99"/>
      <c r="FO808" s="99"/>
      <c r="FP808" s="99"/>
      <c r="FQ808" s="99"/>
      <c r="FR808" s="99"/>
      <c r="FS808" s="99"/>
      <c r="FT808" s="99"/>
      <c r="FU808" s="99"/>
      <c r="FV808" s="99"/>
      <c r="FW808" s="99"/>
      <c r="FX808" s="99"/>
      <c r="FY808" s="99"/>
      <c r="FZ808" s="99"/>
      <c r="GA808" s="99"/>
      <c r="GB808" s="99"/>
      <c r="GC808" s="99"/>
      <c r="GD808" s="99"/>
      <c r="GE808" s="99"/>
      <c r="GF808" s="99"/>
      <c r="GG808" s="99"/>
      <c r="GH808" s="99"/>
      <c r="GI808" s="99"/>
      <c r="GJ808" s="99"/>
      <c r="GK808" s="99"/>
      <c r="GL808" s="99"/>
      <c r="GM808" s="99"/>
      <c r="GN808" s="99"/>
      <c r="GO808" s="99"/>
      <c r="GP808" s="99"/>
      <c r="GQ808" s="99"/>
      <c r="GR808" s="99"/>
      <c r="GS808" s="99"/>
      <c r="GT808" s="99"/>
      <c r="GU808" s="99"/>
      <c r="GV808" s="99"/>
      <c r="GW808" s="99"/>
      <c r="GX808" s="99"/>
      <c r="GY808" s="99"/>
      <c r="GZ808" s="99"/>
      <c r="HA808" s="99"/>
      <c r="HB808" s="99"/>
      <c r="HC808" s="99"/>
      <c r="HD808" s="99"/>
      <c r="HE808" s="99"/>
      <c r="HF808" s="99"/>
      <c r="HG808" s="99"/>
      <c r="HH808" s="99"/>
      <c r="HI808" s="99"/>
      <c r="HJ808" s="99"/>
      <c r="HK808" s="99"/>
      <c r="HL808" s="99"/>
      <c r="HM808" s="99"/>
      <c r="HN808" s="99"/>
      <c r="HO808" s="99"/>
      <c r="HP808" s="99"/>
      <c r="HQ808" s="99"/>
      <c r="HR808" s="99"/>
      <c r="HS808" s="99"/>
      <c r="HT808" s="99"/>
      <c r="HU808" s="99"/>
      <c r="HV808" s="99"/>
      <c r="HW808" s="99"/>
    </row>
    <row r="809" spans="1:231" ht="13.5" hidden="1" customHeight="1" outlineLevel="1">
      <c r="A809" s="4"/>
      <c r="H809" s="4"/>
      <c r="I809" s="1071"/>
      <c r="J809" s="20"/>
      <c r="K809" s="20"/>
      <c r="L809" s="20"/>
      <c r="M809" s="20"/>
      <c r="N809" s="20"/>
      <c r="O809" s="20"/>
      <c r="P809" s="20"/>
      <c r="Q809" s="20"/>
      <c r="R809" s="20"/>
      <c r="S809" s="20"/>
      <c r="T809" s="20"/>
      <c r="U809" s="20"/>
      <c r="V809" s="20"/>
      <c r="W809" s="20"/>
      <c r="X809" s="20"/>
      <c r="Y809" s="20"/>
      <c r="Z809" s="20"/>
      <c r="AA809" s="20"/>
      <c r="AB809" s="20"/>
      <c r="AC809" s="20"/>
      <c r="AD809" s="20"/>
      <c r="AE809" s="20"/>
      <c r="AF809" s="20"/>
      <c r="AG809" s="20"/>
      <c r="AH809" s="20"/>
      <c r="AI809" s="20"/>
      <c r="AJ809" s="20"/>
      <c r="AK809" s="20"/>
      <c r="AL809" s="20"/>
      <c r="AM809" s="20"/>
      <c r="AN809" s="20"/>
      <c r="AO809" s="20"/>
      <c r="AP809" s="20"/>
      <c r="AQ809" s="20"/>
      <c r="AR809" s="20"/>
      <c r="AS809" s="20"/>
      <c r="AT809" s="387"/>
      <c r="AU809" s="118"/>
      <c r="AV809" s="118"/>
      <c r="AW809" s="365"/>
      <c r="AX809" s="633"/>
      <c r="AY809" s="263"/>
      <c r="AZ809" s="263"/>
      <c r="BA809" s="315"/>
      <c r="BB809" s="633"/>
      <c r="BC809" s="263"/>
      <c r="BD809" s="263"/>
      <c r="BE809" s="315"/>
      <c r="BF809" s="387"/>
      <c r="BG809" s="118"/>
      <c r="BH809" s="118"/>
      <c r="BI809" s="365"/>
      <c r="BJ809" s="387"/>
      <c r="BK809" s="118"/>
      <c r="BL809" s="118"/>
      <c r="BM809" s="365"/>
      <c r="BN809" s="387"/>
      <c r="BO809" s="118"/>
      <c r="BP809" s="118"/>
      <c r="BQ809" s="365"/>
      <c r="BR809" s="387"/>
      <c r="BS809" s="866"/>
      <c r="BT809" s="866"/>
      <c r="BU809" s="867"/>
      <c r="BV809" s="868"/>
      <c r="BW809" s="866"/>
      <c r="BX809" s="866"/>
      <c r="BY809" s="867"/>
      <c r="BZ809" s="866"/>
      <c r="CA809" s="866"/>
      <c r="CB809" s="866"/>
      <c r="CC809" s="867"/>
      <c r="CD809" s="118"/>
      <c r="CE809" s="118"/>
      <c r="CF809" s="118"/>
      <c r="CG809" s="365"/>
      <c r="CH809" s="118"/>
      <c r="CI809" s="118"/>
      <c r="CJ809" s="118"/>
      <c r="CK809" s="118"/>
      <c r="CL809" s="118"/>
      <c r="CM809" s="118"/>
      <c r="CN809" s="118"/>
      <c r="CO809" s="118"/>
      <c r="CP809" s="118"/>
      <c r="CQ809" s="118"/>
      <c r="CR809" s="118"/>
      <c r="CS809" s="118"/>
      <c r="CT809" s="118"/>
      <c r="CU809" s="118"/>
      <c r="CV809" s="118"/>
      <c r="CW809" s="118"/>
      <c r="CX809" s="118"/>
      <c r="CY809" s="118"/>
      <c r="CZ809" s="118"/>
      <c r="DA809" s="118"/>
      <c r="DB809" s="118"/>
      <c r="DC809" s="118"/>
      <c r="DD809" s="118"/>
      <c r="DE809" s="118"/>
      <c r="DF809" s="118"/>
      <c r="DG809" s="118"/>
      <c r="DH809" s="118"/>
      <c r="DI809" s="365"/>
      <c r="DJ809" s="363"/>
      <c r="DK809" s="118"/>
      <c r="DL809" s="118"/>
      <c r="DM809" s="118"/>
      <c r="DN809" s="118"/>
      <c r="DO809" s="118"/>
      <c r="DP809" s="118"/>
      <c r="DQ809" s="387"/>
      <c r="DR809" s="118"/>
      <c r="DS809" s="118"/>
      <c r="DT809" s="118"/>
      <c r="DU809" s="118"/>
      <c r="DV809" s="118"/>
      <c r="DW809" s="118"/>
      <c r="DX809" s="118"/>
      <c r="DY809" s="118"/>
      <c r="DZ809" s="118"/>
      <c r="EA809" s="118"/>
      <c r="EB809" s="118"/>
      <c r="EC809" s="118"/>
      <c r="ED809" s="118"/>
      <c r="EE809" s="118"/>
      <c r="EF809" s="118"/>
      <c r="EG809" s="118"/>
      <c r="EH809" s="118"/>
      <c r="EI809" s="118"/>
      <c r="EJ809" s="365"/>
      <c r="EK809" s="99"/>
      <c r="EL809" s="99"/>
      <c r="EM809" s="99"/>
      <c r="EN809" s="99"/>
      <c r="EO809" s="99"/>
      <c r="EP809" s="99"/>
      <c r="EQ809" s="99"/>
      <c r="ER809" s="99"/>
      <c r="ES809" s="99"/>
      <c r="ET809" s="99"/>
      <c r="EU809" s="99"/>
      <c r="EV809" s="99"/>
      <c r="EW809" s="99"/>
      <c r="EX809" s="99"/>
      <c r="EY809" s="99"/>
      <c r="EZ809" s="99"/>
      <c r="FA809" s="99"/>
      <c r="FB809" s="99"/>
      <c r="FC809" s="99"/>
      <c r="FD809" s="99"/>
      <c r="FE809" s="99"/>
      <c r="FF809" s="99"/>
      <c r="FG809" s="99"/>
      <c r="FH809" s="99"/>
      <c r="FI809" s="99"/>
      <c r="FJ809" s="99"/>
      <c r="FK809" s="99"/>
      <c r="FL809" s="99"/>
      <c r="FM809" s="99"/>
      <c r="FN809" s="99"/>
      <c r="FO809" s="99"/>
      <c r="FP809" s="99"/>
      <c r="FQ809" s="99"/>
      <c r="FR809" s="99"/>
      <c r="FS809" s="99"/>
      <c r="FT809" s="99"/>
      <c r="FU809" s="99"/>
      <c r="FV809" s="99"/>
      <c r="FW809" s="99"/>
      <c r="FX809" s="99"/>
      <c r="FY809" s="99"/>
      <c r="FZ809" s="99"/>
      <c r="GA809" s="99"/>
      <c r="GB809" s="99"/>
      <c r="GC809" s="99"/>
      <c r="GD809" s="99"/>
      <c r="GE809" s="99"/>
      <c r="GF809" s="99"/>
      <c r="GG809" s="99"/>
      <c r="GH809" s="99"/>
      <c r="GI809" s="99"/>
      <c r="GJ809" s="99"/>
      <c r="GK809" s="99"/>
      <c r="GL809" s="99"/>
      <c r="GM809" s="99"/>
      <c r="GN809" s="99"/>
      <c r="GO809" s="99"/>
      <c r="GP809" s="99"/>
      <c r="GQ809" s="99"/>
      <c r="GR809" s="99"/>
      <c r="GS809" s="99"/>
      <c r="GT809" s="99"/>
      <c r="GU809" s="99"/>
      <c r="GV809" s="99"/>
      <c r="GW809" s="99"/>
      <c r="GX809" s="99"/>
      <c r="GY809" s="99"/>
      <c r="GZ809" s="99"/>
      <c r="HA809" s="99"/>
      <c r="HB809" s="99"/>
      <c r="HC809" s="99"/>
      <c r="HD809" s="99"/>
      <c r="HE809" s="99"/>
      <c r="HF809" s="99"/>
      <c r="HG809" s="99"/>
      <c r="HH809" s="99"/>
      <c r="HI809" s="99"/>
      <c r="HJ809" s="99"/>
      <c r="HK809" s="99"/>
      <c r="HL809" s="99"/>
      <c r="HM809" s="99"/>
      <c r="HN809" s="99"/>
      <c r="HO809" s="99"/>
      <c r="HP809" s="99"/>
      <c r="HQ809" s="99"/>
      <c r="HR809" s="99"/>
      <c r="HS809" s="99"/>
      <c r="HT809" s="99"/>
      <c r="HU809" s="99"/>
      <c r="HV809" s="99"/>
      <c r="HW809" s="99"/>
    </row>
    <row r="810" spans="1:231" ht="13.5" hidden="1" customHeight="1" outlineLevel="1">
      <c r="A810" s="4"/>
      <c r="H810" s="4"/>
      <c r="I810" s="1117" t="s">
        <v>128</v>
      </c>
      <c r="J810" s="20"/>
      <c r="K810" s="20"/>
      <c r="L810" s="20"/>
      <c r="M810" s="20"/>
      <c r="N810" s="20"/>
      <c r="O810" s="20"/>
      <c r="P810" s="20"/>
      <c r="Q810" s="20"/>
      <c r="R810" s="20"/>
      <c r="S810" s="20"/>
      <c r="T810" s="20"/>
      <c r="U810" s="20"/>
      <c r="V810" s="20"/>
      <c r="W810" s="20"/>
      <c r="X810" s="20"/>
      <c r="Y810" s="20"/>
      <c r="Z810" s="20"/>
      <c r="AA810" s="20"/>
      <c r="AB810" s="20"/>
      <c r="AC810" s="20"/>
      <c r="AD810" s="20"/>
      <c r="AE810" s="20"/>
      <c r="AF810" s="20"/>
      <c r="AG810" s="20"/>
      <c r="AH810" s="20"/>
      <c r="AI810" s="20"/>
      <c r="AJ810" s="20"/>
      <c r="AK810" s="20"/>
      <c r="AL810" s="20"/>
      <c r="AM810" s="20"/>
      <c r="AN810" s="20"/>
      <c r="AO810" s="20"/>
      <c r="AP810" s="20"/>
      <c r="AQ810" s="20"/>
      <c r="AR810" s="20"/>
      <c r="AS810" s="20"/>
      <c r="AT810" s="387"/>
      <c r="AU810" s="118"/>
      <c r="AV810" s="118"/>
      <c r="AW810" s="365"/>
      <c r="AX810" s="629">
        <f t="shared" ref="AX810:BG812" si="1220">IF(ISERROR(AX703/AT703-1),"--",AX703/AT703-1)</f>
        <v>105.30769230769231</v>
      </c>
      <c r="AY810" s="261">
        <f t="shared" si="1220"/>
        <v>11.063157894736841</v>
      </c>
      <c r="AZ810" s="261">
        <f t="shared" si="1220"/>
        <v>3.2997299729972998</v>
      </c>
      <c r="BA810" s="630">
        <f t="shared" si="1220"/>
        <v>2.0617283950617282</v>
      </c>
      <c r="BB810" s="629">
        <f t="shared" si="1220"/>
        <v>1.931259044862518</v>
      </c>
      <c r="BC810" s="261">
        <f t="shared" si="1220"/>
        <v>2.1151832460732982</v>
      </c>
      <c r="BD810" s="261">
        <f t="shared" si="1220"/>
        <v>1.8019677621938457</v>
      </c>
      <c r="BE810" s="630">
        <f t="shared" si="1220"/>
        <v>1.3070719602977667</v>
      </c>
      <c r="BF810" s="619">
        <f t="shared" si="1220"/>
        <v>0.95001234263144907</v>
      </c>
      <c r="BG810" s="175">
        <f t="shared" si="1220"/>
        <v>0.73818860877684411</v>
      </c>
      <c r="BH810" s="175">
        <f t="shared" ref="BH810:BQ812" si="1221">IF(ISERROR(BH703/BD703-1),"--",BH703/BD703-1)</f>
        <v>0.69562943593574889</v>
      </c>
      <c r="BI810" s="579">
        <f t="shared" si="1221"/>
        <v>0.79503898897553116</v>
      </c>
      <c r="BJ810" s="619">
        <f t="shared" si="1221"/>
        <v>0.86549781631748846</v>
      </c>
      <c r="BK810" s="175">
        <f t="shared" si="1221"/>
        <v>0.82799742157284051</v>
      </c>
      <c r="BL810" s="175">
        <f t="shared" si="1221"/>
        <v>0.70986076841734236</v>
      </c>
      <c r="BM810" s="579">
        <f t="shared" si="1221"/>
        <v>0.67580421675467184</v>
      </c>
      <c r="BN810" s="619">
        <f t="shared" si="1221"/>
        <v>0.63926305432090391</v>
      </c>
      <c r="BO810" s="175">
        <f t="shared" si="1221"/>
        <v>0.55650896267998817</v>
      </c>
      <c r="BP810" s="175">
        <f t="shared" si="1221"/>
        <v>0.46411729842554172</v>
      </c>
      <c r="BQ810" s="579">
        <f t="shared" si="1221"/>
        <v>0.36041028849806689</v>
      </c>
      <c r="BR810" s="619">
        <f t="shared" ref="BR810:BY812" si="1222">IF(ISERROR(BR703/BN703-1),"--",BR703/BN703-1)</f>
        <v>0.2895847994370162</v>
      </c>
      <c r="BS810" s="854">
        <f t="shared" si="1222"/>
        <v>0.9524052257967075</v>
      </c>
      <c r="BT810" s="854">
        <f t="shared" si="1222"/>
        <v>0.26000000000000023</v>
      </c>
      <c r="BU810" s="855">
        <f t="shared" si="1222"/>
        <v>0.26</v>
      </c>
      <c r="BV810" s="856">
        <f t="shared" si="1222"/>
        <v>0.26</v>
      </c>
      <c r="BW810" s="854">
        <f t="shared" si="1222"/>
        <v>0.25</v>
      </c>
      <c r="BX810" s="854">
        <f t="shared" si="1222"/>
        <v>0.19999999999999996</v>
      </c>
      <c r="BY810" s="855">
        <f t="shared" si="1222"/>
        <v>0.19999999999999996</v>
      </c>
      <c r="BZ810" s="854">
        <f t="shared" ref="BZ810:CA812" si="1223">IF(ISERROR(BZ703/BV703-1),"--",BZ703/BV703-1)</f>
        <v>0.19999999999999996</v>
      </c>
      <c r="CA810" s="854">
        <f t="shared" si="1223"/>
        <v>0.19999999999999996</v>
      </c>
      <c r="CB810" s="854">
        <f t="shared" ref="CB810:CC812" si="1224">IF(ISERROR(CB703/BX703-1),"--",CB703/BX703-1)</f>
        <v>0.19999999999999996</v>
      </c>
      <c r="CC810" s="855">
        <f t="shared" si="1224"/>
        <v>0.19999999999999996</v>
      </c>
      <c r="CD810" s="175"/>
      <c r="CE810" s="175"/>
      <c r="CF810" s="175"/>
      <c r="CG810" s="579"/>
      <c r="CH810" s="175"/>
      <c r="CI810" s="175"/>
      <c r="CJ810" s="175"/>
      <c r="CK810" s="175"/>
      <c r="CL810" s="175"/>
      <c r="CM810" s="175"/>
      <c r="CN810" s="175"/>
      <c r="CO810" s="175"/>
      <c r="CP810" s="175"/>
      <c r="CQ810" s="175"/>
      <c r="CR810" s="175"/>
      <c r="CS810" s="175"/>
      <c r="CT810" s="175"/>
      <c r="CU810" s="175"/>
      <c r="CV810" s="175"/>
      <c r="CW810" s="175"/>
      <c r="CX810" s="175"/>
      <c r="CY810" s="175"/>
      <c r="CZ810" s="175"/>
      <c r="DA810" s="175"/>
      <c r="DB810" s="175"/>
      <c r="DC810" s="175"/>
      <c r="DD810" s="175"/>
      <c r="DE810" s="175"/>
      <c r="DF810" s="175"/>
      <c r="DG810" s="175"/>
      <c r="DH810" s="175"/>
      <c r="DI810" s="579"/>
      <c r="DJ810" s="363"/>
      <c r="DK810" s="118"/>
      <c r="DL810" s="118"/>
      <c r="DM810" s="118"/>
      <c r="DN810" s="118"/>
      <c r="DO810" s="118"/>
      <c r="DP810" s="118"/>
      <c r="DQ810" s="387"/>
      <c r="DR810" s="113" t="str">
        <f t="shared" ref="DR810:DY812" si="1225">IF(ISERROR(DR703/DQ703-1),"--",DR703/DQ703-1)</f>
        <v>--</v>
      </c>
      <c r="DS810" s="113" t="str">
        <f t="shared" si="1225"/>
        <v>--</v>
      </c>
      <c r="DT810" s="113" t="str">
        <f t="shared" si="1225"/>
        <v>--</v>
      </c>
      <c r="DU810" s="113" t="str">
        <f t="shared" si="1225"/>
        <v>--</v>
      </c>
      <c r="DV810" s="113" t="str">
        <f t="shared" si="1225"/>
        <v>--</v>
      </c>
      <c r="DW810" s="113">
        <f t="shared" si="1225"/>
        <v>0.95001234263144907</v>
      </c>
      <c r="DX810" s="113">
        <f t="shared" si="1225"/>
        <v>0.86549781631748846</v>
      </c>
      <c r="DY810" s="113">
        <f t="shared" si="1225"/>
        <v>0.63926305432090391</v>
      </c>
      <c r="DZ810" s="113"/>
      <c r="EA810" s="113"/>
      <c r="EB810" s="113"/>
      <c r="EC810" s="113"/>
      <c r="ED810" s="113"/>
      <c r="EE810" s="113"/>
      <c r="EF810" s="113"/>
      <c r="EG810" s="113"/>
      <c r="EH810" s="113"/>
      <c r="EI810" s="113"/>
      <c r="EJ810" s="363"/>
      <c r="EK810" s="99"/>
      <c r="EL810" s="99"/>
      <c r="EM810" s="99"/>
      <c r="EN810" s="99"/>
      <c r="EO810" s="99"/>
      <c r="EP810" s="99"/>
      <c r="EQ810" s="99"/>
      <c r="ER810" s="99"/>
      <c r="ES810" s="99"/>
      <c r="ET810" s="99"/>
      <c r="EU810" s="99"/>
      <c r="EV810" s="99"/>
      <c r="EW810" s="99"/>
      <c r="EX810" s="99"/>
      <c r="EY810" s="99"/>
      <c r="EZ810" s="99"/>
      <c r="FA810" s="99"/>
      <c r="FB810" s="99"/>
      <c r="FC810" s="99"/>
      <c r="FD810" s="99"/>
      <c r="FE810" s="99"/>
      <c r="FF810" s="99"/>
      <c r="FG810" s="99"/>
      <c r="FH810" s="99"/>
      <c r="FI810" s="99"/>
      <c r="FJ810" s="99"/>
      <c r="FK810" s="99"/>
      <c r="FL810" s="99"/>
      <c r="FM810" s="99"/>
      <c r="FN810" s="99"/>
      <c r="FO810" s="99"/>
      <c r="FP810" s="99"/>
      <c r="FQ810" s="99"/>
      <c r="FR810" s="99"/>
      <c r="FS810" s="99"/>
      <c r="FT810" s="99"/>
      <c r="FU810" s="99"/>
      <c r="FV810" s="99"/>
      <c r="FW810" s="99"/>
      <c r="FX810" s="99"/>
      <c r="FY810" s="99"/>
      <c r="FZ810" s="99"/>
      <c r="GA810" s="99"/>
      <c r="GB810" s="99"/>
      <c r="GC810" s="99"/>
      <c r="GD810" s="99"/>
      <c r="GE810" s="99"/>
      <c r="GF810" s="99"/>
      <c r="GG810" s="99"/>
      <c r="GH810" s="99"/>
      <c r="GI810" s="99"/>
      <c r="GJ810" s="99"/>
      <c r="GK810" s="99"/>
      <c r="GL810" s="99"/>
      <c r="GM810" s="99"/>
      <c r="GN810" s="99"/>
      <c r="GO810" s="99"/>
      <c r="GP810" s="99"/>
      <c r="GQ810" s="99"/>
      <c r="GR810" s="99"/>
      <c r="GS810" s="99"/>
      <c r="GT810" s="99"/>
      <c r="GU810" s="99"/>
      <c r="GV810" s="99"/>
      <c r="GW810" s="99"/>
      <c r="GX810" s="99"/>
      <c r="GY810" s="99"/>
      <c r="GZ810" s="99"/>
      <c r="HA810" s="99"/>
      <c r="HB810" s="99"/>
      <c r="HC810" s="99"/>
      <c r="HD810" s="99"/>
      <c r="HE810" s="99"/>
      <c r="HF810" s="99"/>
      <c r="HG810" s="99"/>
      <c r="HH810" s="99"/>
      <c r="HI810" s="99"/>
      <c r="HJ810" s="99"/>
      <c r="HK810" s="99"/>
      <c r="HL810" s="99"/>
      <c r="HM810" s="99"/>
      <c r="HN810" s="99"/>
      <c r="HO810" s="99"/>
      <c r="HP810" s="99"/>
      <c r="HQ810" s="99"/>
      <c r="HR810" s="99"/>
      <c r="HS810" s="99"/>
      <c r="HT810" s="99"/>
      <c r="HU810" s="99"/>
      <c r="HV810" s="99"/>
      <c r="HW810" s="99"/>
    </row>
    <row r="811" spans="1:231" ht="13.5" hidden="1" customHeight="1" outlineLevel="1">
      <c r="A811" s="4"/>
      <c r="H811" s="4"/>
      <c r="I811" s="1117" t="s">
        <v>318</v>
      </c>
      <c r="J811" s="20"/>
      <c r="K811" s="20"/>
      <c r="L811" s="20"/>
      <c r="M811" s="20"/>
      <c r="N811" s="20"/>
      <c r="O811" s="20"/>
      <c r="P811" s="20"/>
      <c r="Q811" s="20"/>
      <c r="R811" s="20"/>
      <c r="S811" s="20"/>
      <c r="T811" s="20"/>
      <c r="U811" s="20"/>
      <c r="V811" s="20"/>
      <c r="W811" s="20"/>
      <c r="X811" s="20"/>
      <c r="Y811" s="20"/>
      <c r="Z811" s="20"/>
      <c r="AA811" s="20"/>
      <c r="AB811" s="20"/>
      <c r="AC811" s="20"/>
      <c r="AD811" s="20"/>
      <c r="AE811" s="20"/>
      <c r="AF811" s="20"/>
      <c r="AG811" s="20"/>
      <c r="AH811" s="20"/>
      <c r="AI811" s="20"/>
      <c r="AJ811" s="20"/>
      <c r="AK811" s="20"/>
      <c r="AL811" s="20"/>
      <c r="AM811" s="20"/>
      <c r="AN811" s="20"/>
      <c r="AO811" s="20"/>
      <c r="AP811" s="20"/>
      <c r="AQ811" s="20"/>
      <c r="AR811" s="20"/>
      <c r="AS811" s="20"/>
      <c r="AT811" s="387"/>
      <c r="AU811" s="118"/>
      <c r="AV811" s="118"/>
      <c r="AW811" s="365"/>
      <c r="AX811" s="629">
        <f t="shared" si="1220"/>
        <v>1.6023166023166024</v>
      </c>
      <c r="AY811" s="261">
        <f t="shared" si="1220"/>
        <v>0.62106537530266337</v>
      </c>
      <c r="AZ811" s="261">
        <f t="shared" si="1220"/>
        <v>0.67939698492462308</v>
      </c>
      <c r="BA811" s="630">
        <f t="shared" si="1220"/>
        <v>1.5136778115501519</v>
      </c>
      <c r="BB811" s="629">
        <f t="shared" si="1220"/>
        <v>2.8694362017804154</v>
      </c>
      <c r="BC811" s="261">
        <f t="shared" si="1220"/>
        <v>0.99775952203136664</v>
      </c>
      <c r="BD811" s="261">
        <f t="shared" si="1220"/>
        <v>-0.1077199281867145</v>
      </c>
      <c r="BE811" s="630">
        <f t="shared" si="1220"/>
        <v>-0.44195888754534463</v>
      </c>
      <c r="BF811" s="619">
        <f t="shared" si="1220"/>
        <v>8.0138036809815905E-2</v>
      </c>
      <c r="BG811" s="175">
        <f t="shared" si="1220"/>
        <v>0.52523364485981316</v>
      </c>
      <c r="BH811" s="175">
        <f t="shared" si="1221"/>
        <v>1.6874580818242788</v>
      </c>
      <c r="BI811" s="579">
        <f t="shared" si="1221"/>
        <v>2.0010834236186348</v>
      </c>
      <c r="BJ811" s="619">
        <f t="shared" si="1221"/>
        <v>0.61767838125665597</v>
      </c>
      <c r="BK811" s="175">
        <f t="shared" si="1221"/>
        <v>0.17083333333333339</v>
      </c>
      <c r="BL811" s="175">
        <f t="shared" si="1221"/>
        <v>0.48290491639630639</v>
      </c>
      <c r="BM811" s="579">
        <f t="shared" si="1221"/>
        <v>0.28700361010830333</v>
      </c>
      <c r="BN811" s="619">
        <f t="shared" si="1221"/>
        <v>2.1285933728329987E-2</v>
      </c>
      <c r="BO811" s="175">
        <f t="shared" si="1221"/>
        <v>-0.19405484613774338</v>
      </c>
      <c r="BP811" s="175">
        <f t="shared" si="1221"/>
        <v>-0.31689666778862335</v>
      </c>
      <c r="BQ811" s="579">
        <f t="shared" si="1221"/>
        <v>-0.59943899018232827</v>
      </c>
      <c r="BR811" s="619">
        <f t="shared" si="1222"/>
        <v>7.8332617103566822</v>
      </c>
      <c r="BS811" s="854">
        <f t="shared" si="1222"/>
        <v>-9.2660571428571412</v>
      </c>
      <c r="BT811" s="854">
        <f t="shared" si="1222"/>
        <v>0.25999999999999912</v>
      </c>
      <c r="BU811" s="855">
        <f t="shared" si="1222"/>
        <v>0.25999999999999912</v>
      </c>
      <c r="BV811" s="856">
        <f t="shared" si="1222"/>
        <v>0.23484432011675982</v>
      </c>
      <c r="BW811" s="854">
        <f t="shared" si="1222"/>
        <v>0.3624779413982766</v>
      </c>
      <c r="BX811" s="854">
        <f t="shared" si="1222"/>
        <v>0.20000000000000062</v>
      </c>
      <c r="BY811" s="855">
        <f t="shared" si="1222"/>
        <v>0.19999999999999996</v>
      </c>
      <c r="BZ811" s="854">
        <f t="shared" si="1223"/>
        <v>0.19999999999999996</v>
      </c>
      <c r="CA811" s="854">
        <f t="shared" si="1223"/>
        <v>0.19999999999999996</v>
      </c>
      <c r="CB811" s="854">
        <f t="shared" si="1224"/>
        <v>0.19999999999999862</v>
      </c>
      <c r="CC811" s="855">
        <f t="shared" si="1224"/>
        <v>0.19999999999999996</v>
      </c>
      <c r="CD811" s="175"/>
      <c r="CE811" s="175"/>
      <c r="CF811" s="175"/>
      <c r="CG811" s="579"/>
      <c r="CH811" s="175"/>
      <c r="CI811" s="175"/>
      <c r="CJ811" s="175"/>
      <c r="CK811" s="175"/>
      <c r="CL811" s="175"/>
      <c r="CM811" s="175"/>
      <c r="CN811" s="175"/>
      <c r="CO811" s="175"/>
      <c r="CP811" s="175"/>
      <c r="CQ811" s="175"/>
      <c r="CR811" s="175"/>
      <c r="CS811" s="175"/>
      <c r="CT811" s="175"/>
      <c r="CU811" s="175"/>
      <c r="CV811" s="175"/>
      <c r="CW811" s="175"/>
      <c r="CX811" s="175"/>
      <c r="CY811" s="175"/>
      <c r="CZ811" s="175"/>
      <c r="DA811" s="175"/>
      <c r="DB811" s="175"/>
      <c r="DC811" s="175"/>
      <c r="DD811" s="175"/>
      <c r="DE811" s="175"/>
      <c r="DF811" s="175"/>
      <c r="DG811" s="175"/>
      <c r="DH811" s="175"/>
      <c r="DI811" s="579"/>
      <c r="DJ811" s="363"/>
      <c r="DK811" s="118"/>
      <c r="DL811" s="118"/>
      <c r="DM811" s="118"/>
      <c r="DN811" s="118"/>
      <c r="DO811" s="118"/>
      <c r="DP811" s="118"/>
      <c r="DQ811" s="387"/>
      <c r="DR811" s="113" t="str">
        <f t="shared" si="1225"/>
        <v>--</v>
      </c>
      <c r="DS811" s="113" t="str">
        <f t="shared" si="1225"/>
        <v>--</v>
      </c>
      <c r="DT811" s="113" t="str">
        <f t="shared" si="1225"/>
        <v>--</v>
      </c>
      <c r="DU811" s="113" t="str">
        <f t="shared" si="1225"/>
        <v>--</v>
      </c>
      <c r="DV811" s="113" t="str">
        <f t="shared" si="1225"/>
        <v>--</v>
      </c>
      <c r="DW811" s="113">
        <f t="shared" si="1225"/>
        <v>0.77653631284916202</v>
      </c>
      <c r="DX811" s="113">
        <f t="shared" si="1225"/>
        <v>0.37787041099897611</v>
      </c>
      <c r="DY811" s="113">
        <f t="shared" si="1225"/>
        <v>-0.25741733453638338</v>
      </c>
      <c r="DZ811" s="113"/>
      <c r="EA811" s="113"/>
      <c r="EB811" s="113"/>
      <c r="EC811" s="113"/>
      <c r="ED811" s="113"/>
      <c r="EE811" s="113"/>
      <c r="EF811" s="113"/>
      <c r="EG811" s="113"/>
      <c r="EH811" s="113"/>
      <c r="EI811" s="113"/>
      <c r="EJ811" s="363"/>
      <c r="EK811" s="99"/>
      <c r="EL811" s="99"/>
      <c r="EM811" s="99"/>
      <c r="EN811" s="99"/>
      <c r="EO811" s="99"/>
      <c r="EP811" s="99"/>
      <c r="EQ811" s="99"/>
      <c r="ER811" s="99"/>
      <c r="ES811" s="99"/>
      <c r="ET811" s="99"/>
      <c r="EU811" s="99"/>
      <c r="EV811" s="99"/>
      <c r="EW811" s="99"/>
      <c r="EX811" s="99"/>
      <c r="EY811" s="99"/>
      <c r="EZ811" s="99"/>
      <c r="FA811" s="99"/>
      <c r="FB811" s="99"/>
      <c r="FC811" s="99"/>
      <c r="FD811" s="99"/>
      <c r="FE811" s="99"/>
      <c r="FF811" s="99"/>
      <c r="FG811" s="99"/>
      <c r="FH811" s="99"/>
      <c r="FI811" s="99"/>
      <c r="FJ811" s="99"/>
      <c r="FK811" s="99"/>
      <c r="FL811" s="99"/>
      <c r="FM811" s="99"/>
      <c r="FN811" s="99"/>
      <c r="FO811" s="99"/>
      <c r="FP811" s="99"/>
      <c r="FQ811" s="99"/>
      <c r="FR811" s="99"/>
      <c r="FS811" s="99"/>
      <c r="FT811" s="99"/>
      <c r="FU811" s="99"/>
      <c r="FV811" s="99"/>
      <c r="FW811" s="99"/>
      <c r="FX811" s="99"/>
      <c r="FY811" s="99"/>
      <c r="FZ811" s="99"/>
      <c r="GA811" s="99"/>
      <c r="GB811" s="99"/>
      <c r="GC811" s="99"/>
      <c r="GD811" s="99"/>
      <c r="GE811" s="99"/>
      <c r="GF811" s="99"/>
      <c r="GG811" s="99"/>
      <c r="GH811" s="99"/>
      <c r="GI811" s="99"/>
      <c r="GJ811" s="99"/>
      <c r="GK811" s="99"/>
      <c r="GL811" s="99"/>
      <c r="GM811" s="99"/>
      <c r="GN811" s="99"/>
      <c r="GO811" s="99"/>
      <c r="GP811" s="99"/>
      <c r="GQ811" s="99"/>
      <c r="GR811" s="99"/>
      <c r="GS811" s="99"/>
      <c r="GT811" s="99"/>
      <c r="GU811" s="99"/>
      <c r="GV811" s="99"/>
      <c r="GW811" s="99"/>
      <c r="GX811" s="99"/>
      <c r="GY811" s="99"/>
      <c r="GZ811" s="99"/>
      <c r="HA811" s="99"/>
      <c r="HB811" s="99"/>
      <c r="HC811" s="99"/>
      <c r="HD811" s="99"/>
      <c r="HE811" s="99"/>
      <c r="HF811" s="99"/>
      <c r="HG811" s="99"/>
      <c r="HH811" s="99"/>
      <c r="HI811" s="99"/>
      <c r="HJ811" s="99"/>
      <c r="HK811" s="99"/>
      <c r="HL811" s="99"/>
      <c r="HM811" s="99"/>
      <c r="HN811" s="99"/>
      <c r="HO811" s="99"/>
      <c r="HP811" s="99"/>
      <c r="HQ811" s="99"/>
      <c r="HR811" s="99"/>
      <c r="HS811" s="99"/>
      <c r="HT811" s="99"/>
      <c r="HU811" s="99"/>
      <c r="HV811" s="99"/>
      <c r="HW811" s="99"/>
    </row>
    <row r="812" spans="1:231" ht="13.5" hidden="1" customHeight="1" outlineLevel="1">
      <c r="A812" s="4"/>
      <c r="H812" s="4"/>
      <c r="I812" s="1135" t="s">
        <v>319</v>
      </c>
      <c r="J812" s="20"/>
      <c r="K812" s="20"/>
      <c r="L812" s="20"/>
      <c r="M812" s="20"/>
      <c r="N812" s="20"/>
      <c r="O812" s="20"/>
      <c r="P812" s="20"/>
      <c r="Q812" s="20"/>
      <c r="R812" s="20"/>
      <c r="S812" s="20"/>
      <c r="T812" s="20"/>
      <c r="U812" s="20"/>
      <c r="V812" s="20"/>
      <c r="W812" s="20"/>
      <c r="X812" s="20"/>
      <c r="Y812" s="20"/>
      <c r="Z812" s="20"/>
      <c r="AA812" s="20"/>
      <c r="AB812" s="20"/>
      <c r="AC812" s="20"/>
      <c r="AD812" s="20"/>
      <c r="AE812" s="20"/>
      <c r="AF812" s="20"/>
      <c r="AG812" s="20"/>
      <c r="AH812" s="20"/>
      <c r="AI812" s="20"/>
      <c r="AJ812" s="20"/>
      <c r="AK812" s="20"/>
      <c r="AL812" s="20"/>
      <c r="AM812" s="20"/>
      <c r="AN812" s="20"/>
      <c r="AO812" s="20"/>
      <c r="AP812" s="20"/>
      <c r="AQ812" s="20"/>
      <c r="AR812" s="20"/>
      <c r="AS812" s="20"/>
      <c r="AT812" s="387"/>
      <c r="AU812" s="118"/>
      <c r="AV812" s="118"/>
      <c r="AW812" s="365"/>
      <c r="AX812" s="631">
        <f t="shared" si="1220"/>
        <v>11.063157894736841</v>
      </c>
      <c r="AY812" s="262">
        <f t="shared" si="1220"/>
        <v>3.2997299729972998</v>
      </c>
      <c r="AZ812" s="262">
        <f t="shared" si="1220"/>
        <v>2.0617283950617282</v>
      </c>
      <c r="BA812" s="632">
        <f t="shared" si="1220"/>
        <v>1.931259044862518</v>
      </c>
      <c r="BB812" s="631">
        <f t="shared" si="1220"/>
        <v>2.1151832460732982</v>
      </c>
      <c r="BC812" s="262">
        <f t="shared" si="1220"/>
        <v>1.8019677621938457</v>
      </c>
      <c r="BD812" s="262">
        <f t="shared" si="1220"/>
        <v>1.3070719602977667</v>
      </c>
      <c r="BE812" s="632">
        <f t="shared" si="1220"/>
        <v>0.95001234263144907</v>
      </c>
      <c r="BF812" s="622">
        <f t="shared" si="1220"/>
        <v>0.73818860877684411</v>
      </c>
      <c r="BG812" s="181">
        <f t="shared" si="1220"/>
        <v>0.69562943593574889</v>
      </c>
      <c r="BH812" s="181">
        <f t="shared" si="1221"/>
        <v>0.79503898897553116</v>
      </c>
      <c r="BI812" s="590">
        <f t="shared" si="1221"/>
        <v>0.86549781631748846</v>
      </c>
      <c r="BJ812" s="622">
        <f t="shared" si="1221"/>
        <v>0.82799742157284051</v>
      </c>
      <c r="BK812" s="181">
        <f t="shared" si="1221"/>
        <v>0.70986076841734236</v>
      </c>
      <c r="BL812" s="181">
        <f t="shared" si="1221"/>
        <v>0.67580421675467184</v>
      </c>
      <c r="BM812" s="590">
        <f t="shared" si="1221"/>
        <v>0.63926305432090391</v>
      </c>
      <c r="BN812" s="622">
        <f t="shared" si="1221"/>
        <v>0.55650896267998817</v>
      </c>
      <c r="BO812" s="181">
        <f t="shared" si="1221"/>
        <v>0.46411729842554172</v>
      </c>
      <c r="BP812" s="181">
        <f t="shared" si="1221"/>
        <v>0.36041028849806689</v>
      </c>
      <c r="BQ812" s="590">
        <f t="shared" si="1221"/>
        <v>0.2895847994370162</v>
      </c>
      <c r="BR812" s="622">
        <f t="shared" si="1222"/>
        <v>0.9524052257967075</v>
      </c>
      <c r="BS812" s="887">
        <f t="shared" si="1222"/>
        <v>0.26000000000000023</v>
      </c>
      <c r="BT812" s="887">
        <f t="shared" si="1222"/>
        <v>0.26</v>
      </c>
      <c r="BU812" s="888">
        <f t="shared" si="1222"/>
        <v>0.26</v>
      </c>
      <c r="BV812" s="889">
        <f t="shared" si="1222"/>
        <v>0.25</v>
      </c>
      <c r="BW812" s="887">
        <f t="shared" si="1222"/>
        <v>0.19999999999999996</v>
      </c>
      <c r="BX812" s="887">
        <f t="shared" si="1222"/>
        <v>0.19999999999999996</v>
      </c>
      <c r="BY812" s="888">
        <f t="shared" si="1222"/>
        <v>0.19999999999999996</v>
      </c>
      <c r="BZ812" s="887">
        <f t="shared" si="1223"/>
        <v>0.19999999999999996</v>
      </c>
      <c r="CA812" s="887">
        <f t="shared" si="1223"/>
        <v>0.19999999999999996</v>
      </c>
      <c r="CB812" s="887">
        <f t="shared" si="1224"/>
        <v>0.19999999999999996</v>
      </c>
      <c r="CC812" s="888">
        <f t="shared" si="1224"/>
        <v>0.19999999999999996</v>
      </c>
      <c r="CD812" s="181"/>
      <c r="CE812" s="181"/>
      <c r="CF812" s="181"/>
      <c r="CG812" s="590"/>
      <c r="CH812" s="181"/>
      <c r="CI812" s="181"/>
      <c r="CJ812" s="181"/>
      <c r="CK812" s="181"/>
      <c r="CL812" s="181"/>
      <c r="CM812" s="181"/>
      <c r="CN812" s="181"/>
      <c r="CO812" s="181"/>
      <c r="CP812" s="181"/>
      <c r="CQ812" s="181"/>
      <c r="CR812" s="181"/>
      <c r="CS812" s="181"/>
      <c r="CT812" s="181"/>
      <c r="CU812" s="181"/>
      <c r="CV812" s="181"/>
      <c r="CW812" s="181"/>
      <c r="CX812" s="181"/>
      <c r="CY812" s="181"/>
      <c r="CZ812" s="181"/>
      <c r="DA812" s="181"/>
      <c r="DB812" s="181"/>
      <c r="DC812" s="181"/>
      <c r="DD812" s="181"/>
      <c r="DE812" s="181"/>
      <c r="DF812" s="181"/>
      <c r="DG812" s="181"/>
      <c r="DH812" s="181"/>
      <c r="DI812" s="590"/>
      <c r="DJ812" s="363"/>
      <c r="DK812" s="118"/>
      <c r="DL812" s="118"/>
      <c r="DM812" s="118"/>
      <c r="DN812" s="118"/>
      <c r="DO812" s="118"/>
      <c r="DP812" s="118"/>
      <c r="DQ812" s="387"/>
      <c r="DR812" s="181" t="str">
        <f t="shared" si="1225"/>
        <v>--</v>
      </c>
      <c r="DS812" s="181" t="str">
        <f t="shared" si="1225"/>
        <v>--</v>
      </c>
      <c r="DT812" s="181" t="str">
        <f t="shared" si="1225"/>
        <v>--</v>
      </c>
      <c r="DU812" s="181" t="str">
        <f t="shared" si="1225"/>
        <v>--</v>
      </c>
      <c r="DV812" s="181">
        <f t="shared" si="1225"/>
        <v>0.95001234263144907</v>
      </c>
      <c r="DW812" s="181">
        <f t="shared" si="1225"/>
        <v>0.86549781631748846</v>
      </c>
      <c r="DX812" s="181">
        <f t="shared" si="1225"/>
        <v>0.63926305432090391</v>
      </c>
      <c r="DY812" s="181">
        <f t="shared" si="1225"/>
        <v>0.2895847994370162</v>
      </c>
      <c r="DZ812" s="181"/>
      <c r="EA812" s="181"/>
      <c r="EB812" s="181"/>
      <c r="EC812" s="181"/>
      <c r="ED812" s="181"/>
      <c r="EE812" s="181"/>
      <c r="EF812" s="181"/>
      <c r="EG812" s="181"/>
      <c r="EH812" s="181"/>
      <c r="EI812" s="181"/>
      <c r="EJ812" s="590"/>
      <c r="EK812" s="99"/>
      <c r="EL812" s="99"/>
      <c r="EM812" s="99"/>
      <c r="EN812" s="99"/>
      <c r="EO812" s="99"/>
      <c r="EP812" s="99"/>
      <c r="EQ812" s="99"/>
      <c r="ER812" s="99"/>
      <c r="ES812" s="99"/>
      <c r="ET812" s="99"/>
      <c r="EU812" s="99"/>
      <c r="EV812" s="99"/>
      <c r="EW812" s="99"/>
      <c r="EX812" s="99"/>
      <c r="EY812" s="99"/>
      <c r="EZ812" s="99"/>
      <c r="FA812" s="99"/>
      <c r="FB812" s="99"/>
      <c r="FC812" s="99"/>
      <c r="FD812" s="99"/>
      <c r="FE812" s="99"/>
      <c r="FF812" s="99"/>
      <c r="FG812" s="99"/>
      <c r="FH812" s="99"/>
      <c r="FI812" s="99"/>
      <c r="FJ812" s="99"/>
      <c r="FK812" s="99"/>
      <c r="FL812" s="99"/>
      <c r="FM812" s="99"/>
      <c r="FN812" s="99"/>
      <c r="FO812" s="99"/>
      <c r="FP812" s="99"/>
      <c r="FQ812" s="99"/>
      <c r="FR812" s="99"/>
      <c r="FS812" s="99"/>
      <c r="FT812" s="99"/>
      <c r="FU812" s="99"/>
      <c r="FV812" s="99"/>
      <c r="FW812" s="99"/>
      <c r="FX812" s="99"/>
      <c r="FY812" s="99"/>
      <c r="FZ812" s="99"/>
      <c r="GA812" s="99"/>
      <c r="GB812" s="99"/>
      <c r="GC812" s="99"/>
      <c r="GD812" s="99"/>
      <c r="GE812" s="99"/>
      <c r="GF812" s="99"/>
      <c r="GG812" s="99"/>
      <c r="GH812" s="99"/>
      <c r="GI812" s="99"/>
      <c r="GJ812" s="99"/>
      <c r="GK812" s="99"/>
      <c r="GL812" s="99"/>
      <c r="GM812" s="99"/>
      <c r="GN812" s="99"/>
      <c r="GO812" s="99"/>
      <c r="GP812" s="99"/>
      <c r="GQ812" s="99"/>
      <c r="GR812" s="99"/>
      <c r="GS812" s="99"/>
      <c r="GT812" s="99"/>
      <c r="GU812" s="99"/>
      <c r="GV812" s="99"/>
      <c r="GW812" s="99"/>
      <c r="GX812" s="99"/>
      <c r="GY812" s="99"/>
      <c r="GZ812" s="99"/>
      <c r="HA812" s="99"/>
      <c r="HB812" s="99"/>
      <c r="HC812" s="99"/>
      <c r="HD812" s="99"/>
      <c r="HE812" s="99"/>
      <c r="HF812" s="99"/>
      <c r="HG812" s="99"/>
      <c r="HH812" s="99"/>
      <c r="HI812" s="99"/>
      <c r="HJ812" s="99"/>
      <c r="HK812" s="99"/>
      <c r="HL812" s="99"/>
      <c r="HM812" s="99"/>
      <c r="HN812" s="99"/>
      <c r="HO812" s="99"/>
      <c r="HP812" s="99"/>
      <c r="HQ812" s="99"/>
      <c r="HR812" s="99"/>
      <c r="HS812" s="99"/>
      <c r="HT812" s="99"/>
      <c r="HU812" s="99"/>
      <c r="HV812" s="99"/>
      <c r="HW812" s="99"/>
    </row>
    <row r="813" spans="1:231" ht="13.5" hidden="1" customHeight="1" outlineLevel="1">
      <c r="A813" s="4"/>
      <c r="H813" s="4"/>
      <c r="I813" s="1071"/>
      <c r="J813" s="20"/>
      <c r="K813" s="20"/>
      <c r="L813" s="20"/>
      <c r="M813" s="20"/>
      <c r="N813" s="20"/>
      <c r="O813" s="20"/>
      <c r="P813" s="20"/>
      <c r="Q813" s="20"/>
      <c r="R813" s="20"/>
      <c r="S813" s="20"/>
      <c r="T813" s="20"/>
      <c r="U813" s="20"/>
      <c r="V813" s="20"/>
      <c r="W813" s="20"/>
      <c r="X813" s="20"/>
      <c r="Y813" s="20"/>
      <c r="Z813" s="20"/>
      <c r="AA813" s="20"/>
      <c r="AB813" s="20"/>
      <c r="AC813" s="20"/>
      <c r="AD813" s="20"/>
      <c r="AE813" s="20"/>
      <c r="AF813" s="20"/>
      <c r="AG813" s="20"/>
      <c r="AH813" s="20"/>
      <c r="AI813" s="20"/>
      <c r="AJ813" s="20"/>
      <c r="AK813" s="20"/>
      <c r="AL813" s="20"/>
      <c r="AM813" s="20"/>
      <c r="AN813" s="20"/>
      <c r="AO813" s="20"/>
      <c r="AP813" s="20"/>
      <c r="AQ813" s="20"/>
      <c r="AR813" s="20"/>
      <c r="AS813" s="20"/>
      <c r="AT813" s="387"/>
      <c r="AU813" s="118"/>
      <c r="AV813" s="118"/>
      <c r="AW813" s="365"/>
      <c r="AX813" s="633"/>
      <c r="AY813" s="263"/>
      <c r="AZ813" s="263"/>
      <c r="BA813" s="315"/>
      <c r="BB813" s="633"/>
      <c r="BC813" s="263"/>
      <c r="BD813" s="263"/>
      <c r="BE813" s="315"/>
      <c r="BF813" s="387"/>
      <c r="BG813" s="118"/>
      <c r="BH813" s="118"/>
      <c r="BI813" s="365"/>
      <c r="BJ813" s="387"/>
      <c r="BK813" s="118"/>
      <c r="BL813" s="118"/>
      <c r="BM813" s="365"/>
      <c r="BN813" s="387"/>
      <c r="BO813" s="118"/>
      <c r="BP813" s="118"/>
      <c r="BQ813" s="365"/>
      <c r="BR813" s="387"/>
      <c r="BS813" s="866"/>
      <c r="BT813" s="866"/>
      <c r="BU813" s="867"/>
      <c r="BV813" s="868"/>
      <c r="BW813" s="866"/>
      <c r="BX813" s="866"/>
      <c r="BY813" s="867"/>
      <c r="BZ813" s="866"/>
      <c r="CA813" s="866"/>
      <c r="CB813" s="866"/>
      <c r="CC813" s="867"/>
      <c r="CD813" s="118"/>
      <c r="CE813" s="118"/>
      <c r="CF813" s="118"/>
      <c r="CG813" s="365"/>
      <c r="CH813" s="118"/>
      <c r="CI813" s="118"/>
      <c r="CJ813" s="118"/>
      <c r="CK813" s="118"/>
      <c r="CL813" s="118"/>
      <c r="CM813" s="118"/>
      <c r="CN813" s="118"/>
      <c r="CO813" s="118"/>
      <c r="CP813" s="118"/>
      <c r="CQ813" s="118"/>
      <c r="CR813" s="118"/>
      <c r="CS813" s="118"/>
      <c r="CT813" s="118"/>
      <c r="CU813" s="118"/>
      <c r="CV813" s="118"/>
      <c r="CW813" s="118"/>
      <c r="CX813" s="118"/>
      <c r="CY813" s="118"/>
      <c r="CZ813" s="118"/>
      <c r="DA813" s="118"/>
      <c r="DB813" s="118"/>
      <c r="DC813" s="118"/>
      <c r="DD813" s="118"/>
      <c r="DE813" s="118"/>
      <c r="DF813" s="118"/>
      <c r="DG813" s="118"/>
      <c r="DH813" s="118"/>
      <c r="DI813" s="365"/>
      <c r="DJ813" s="363"/>
      <c r="DK813" s="118"/>
      <c r="DL813" s="118"/>
      <c r="DM813" s="118"/>
      <c r="DN813" s="118"/>
      <c r="DO813" s="118"/>
      <c r="DP813" s="118"/>
      <c r="DQ813" s="387"/>
      <c r="DR813" s="118"/>
      <c r="DS813" s="118"/>
      <c r="DT813" s="118"/>
      <c r="DU813" s="118"/>
      <c r="DV813" s="118"/>
      <c r="DW813" s="118"/>
      <c r="DX813" s="118"/>
      <c r="DY813" s="118"/>
      <c r="DZ813" s="118"/>
      <c r="EA813" s="118"/>
      <c r="EB813" s="118"/>
      <c r="EC813" s="118"/>
      <c r="ED813" s="118"/>
      <c r="EE813" s="118"/>
      <c r="EF813" s="118"/>
      <c r="EG813" s="118"/>
      <c r="EH813" s="118"/>
      <c r="EI813" s="118"/>
      <c r="EJ813" s="365"/>
      <c r="EK813" s="99"/>
      <c r="EL813" s="99"/>
      <c r="EM813" s="99"/>
      <c r="EN813" s="99"/>
      <c r="EO813" s="99"/>
      <c r="EP813" s="99"/>
      <c r="EQ813" s="99"/>
      <c r="ER813" s="99"/>
      <c r="ES813" s="99"/>
      <c r="ET813" s="99"/>
      <c r="EU813" s="99"/>
      <c r="EV813" s="99"/>
      <c r="EW813" s="99"/>
      <c r="EX813" s="99"/>
      <c r="EY813" s="99"/>
      <c r="EZ813" s="99"/>
      <c r="FA813" s="99"/>
      <c r="FB813" s="99"/>
      <c r="FC813" s="99"/>
      <c r="FD813" s="99"/>
      <c r="FE813" s="99"/>
      <c r="FF813" s="99"/>
      <c r="FG813" s="99"/>
      <c r="FH813" s="99"/>
      <c r="FI813" s="99"/>
      <c r="FJ813" s="99"/>
      <c r="FK813" s="99"/>
      <c r="FL813" s="99"/>
      <c r="FM813" s="99"/>
      <c r="FN813" s="99"/>
      <c r="FO813" s="99"/>
      <c r="FP813" s="99"/>
      <c r="FQ813" s="99"/>
      <c r="FR813" s="99"/>
      <c r="FS813" s="99"/>
      <c r="FT813" s="99"/>
      <c r="FU813" s="99"/>
      <c r="FV813" s="99"/>
      <c r="FW813" s="99"/>
      <c r="FX813" s="99"/>
      <c r="FY813" s="99"/>
      <c r="FZ813" s="99"/>
      <c r="GA813" s="99"/>
      <c r="GB813" s="99"/>
      <c r="GC813" s="99"/>
      <c r="GD813" s="99"/>
      <c r="GE813" s="99"/>
      <c r="GF813" s="99"/>
      <c r="GG813" s="99"/>
      <c r="GH813" s="99"/>
      <c r="GI813" s="99"/>
      <c r="GJ813" s="99"/>
      <c r="GK813" s="99"/>
      <c r="GL813" s="99"/>
      <c r="GM813" s="99"/>
      <c r="GN813" s="99"/>
      <c r="GO813" s="99"/>
      <c r="GP813" s="99"/>
      <c r="GQ813" s="99"/>
      <c r="GR813" s="99"/>
      <c r="GS813" s="99"/>
      <c r="GT813" s="99"/>
      <c r="GU813" s="99"/>
      <c r="GV813" s="99"/>
      <c r="GW813" s="99"/>
      <c r="GX813" s="99"/>
      <c r="GY813" s="99"/>
      <c r="GZ813" s="99"/>
      <c r="HA813" s="99"/>
      <c r="HB813" s="99"/>
      <c r="HC813" s="99"/>
      <c r="HD813" s="99"/>
      <c r="HE813" s="99"/>
      <c r="HF813" s="99"/>
      <c r="HG813" s="99"/>
      <c r="HH813" s="99"/>
      <c r="HI813" s="99"/>
      <c r="HJ813" s="99"/>
      <c r="HK813" s="99"/>
      <c r="HL813" s="99"/>
      <c r="HM813" s="99"/>
      <c r="HN813" s="99"/>
      <c r="HO813" s="99"/>
      <c r="HP813" s="99"/>
      <c r="HQ813" s="99"/>
      <c r="HR813" s="99"/>
      <c r="HS813" s="99"/>
      <c r="HT813" s="99"/>
      <c r="HU813" s="99"/>
      <c r="HV813" s="99"/>
      <c r="HW813" s="99"/>
    </row>
    <row r="814" spans="1:231" ht="13.5" hidden="1" customHeight="1" outlineLevel="1">
      <c r="A814" s="4"/>
      <c r="H814" s="4"/>
      <c r="I814" s="1126" t="s">
        <v>138</v>
      </c>
      <c r="J814" s="20"/>
      <c r="K814" s="20"/>
      <c r="L814" s="20"/>
      <c r="M814" s="20"/>
      <c r="N814" s="20"/>
      <c r="O814" s="20"/>
      <c r="P814" s="20"/>
      <c r="Q814" s="20"/>
      <c r="R814" s="20"/>
      <c r="S814" s="20"/>
      <c r="T814" s="20"/>
      <c r="U814" s="20"/>
      <c r="V814" s="20"/>
      <c r="W814" s="20"/>
      <c r="X814" s="20"/>
      <c r="Y814" s="20"/>
      <c r="Z814" s="20"/>
      <c r="AA814" s="20"/>
      <c r="AB814" s="20"/>
      <c r="AC814" s="20"/>
      <c r="AD814" s="20"/>
      <c r="AE814" s="20"/>
      <c r="AF814" s="20"/>
      <c r="AG814" s="20"/>
      <c r="AH814" s="20"/>
      <c r="AI814" s="20"/>
      <c r="AJ814" s="20"/>
      <c r="AK814" s="20"/>
      <c r="AL814" s="20"/>
      <c r="AM814" s="20"/>
      <c r="AN814" s="20"/>
      <c r="AO814" s="20"/>
      <c r="AP814" s="20"/>
      <c r="AQ814" s="20"/>
      <c r="AR814" s="20"/>
      <c r="AS814" s="20"/>
      <c r="AT814" s="387"/>
      <c r="AU814" s="118"/>
      <c r="AV814" s="118"/>
      <c r="AW814" s="365"/>
      <c r="AX814" s="629" t="str">
        <f t="shared" ref="AX814:BY814" si="1226">IF(ISERROR(AX708/AT708-1),"--",AX708/AT708-1)</f>
        <v>--</v>
      </c>
      <c r="AY814" s="261" t="str">
        <f t="shared" si="1226"/>
        <v>--</v>
      </c>
      <c r="AZ814" s="261" t="str">
        <f t="shared" si="1226"/>
        <v>--</v>
      </c>
      <c r="BA814" s="630" t="str">
        <f t="shared" si="1226"/>
        <v>--</v>
      </c>
      <c r="BB814" s="629" t="str">
        <f t="shared" si="1226"/>
        <v>--</v>
      </c>
      <c r="BC814" s="261" t="str">
        <f t="shared" si="1226"/>
        <v>--</v>
      </c>
      <c r="BD814" s="261" t="str">
        <f t="shared" si="1226"/>
        <v>--</v>
      </c>
      <c r="BE814" s="630" t="str">
        <f t="shared" si="1226"/>
        <v>--</v>
      </c>
      <c r="BF814" s="619">
        <f t="shared" si="1226"/>
        <v>0.27669902912621369</v>
      </c>
      <c r="BG814" s="175">
        <f t="shared" si="1226"/>
        <v>0.12875536480686689</v>
      </c>
      <c r="BH814" s="175">
        <f t="shared" si="1226"/>
        <v>0.11570247933884303</v>
      </c>
      <c r="BI814" s="579">
        <f t="shared" si="1226"/>
        <v>3.488372093023262E-2</v>
      </c>
      <c r="BJ814" s="619">
        <f t="shared" si="1226"/>
        <v>-1.520912547528519E-2</v>
      </c>
      <c r="BK814" s="175">
        <f t="shared" si="1226"/>
        <v>1.1406844106463865E-2</v>
      </c>
      <c r="BL814" s="175">
        <f t="shared" si="1226"/>
        <v>-2.2222222222222254E-2</v>
      </c>
      <c r="BM814" s="579">
        <f t="shared" si="1226"/>
        <v>1.4981273408239737E-2</v>
      </c>
      <c r="BN814" s="619">
        <f t="shared" si="1226"/>
        <v>0.10424710424710426</v>
      </c>
      <c r="BO814" s="175">
        <f t="shared" si="1226"/>
        <v>0.20300751879699241</v>
      </c>
      <c r="BP814" s="175">
        <f t="shared" si="1226"/>
        <v>0.32196969696969702</v>
      </c>
      <c r="BQ814" s="579">
        <f t="shared" si="1226"/>
        <v>0.32472324723247237</v>
      </c>
      <c r="BR814" s="619">
        <f t="shared" si="1226"/>
        <v>0.2377622377622377</v>
      </c>
      <c r="BS814" s="854">
        <f t="shared" si="1226"/>
        <v>0.10000000000000009</v>
      </c>
      <c r="BT814" s="854">
        <f t="shared" si="1226"/>
        <v>0.10000000000000009</v>
      </c>
      <c r="BU814" s="855">
        <f t="shared" si="1226"/>
        <v>0.10000000000000009</v>
      </c>
      <c r="BV814" s="856">
        <f t="shared" si="1226"/>
        <v>8.0000000000000071E-2</v>
      </c>
      <c r="BW814" s="854">
        <f t="shared" si="1226"/>
        <v>8.0000000000000071E-2</v>
      </c>
      <c r="BX814" s="854">
        <f t="shared" si="1226"/>
        <v>8.0000000000000071E-2</v>
      </c>
      <c r="BY814" s="855">
        <f t="shared" si="1226"/>
        <v>8.0000000000000071E-2</v>
      </c>
      <c r="BZ814" s="854">
        <f>IF(ISERROR(BZ708/BV708-1),"--",BZ708/BV708-1)</f>
        <v>8.0000000000000071E-2</v>
      </c>
      <c r="CA814" s="854">
        <f>IF(ISERROR(CA708/BW708-1),"--",CA708/BW708-1)</f>
        <v>8.0000000000000071E-2</v>
      </c>
      <c r="CB814" s="854">
        <f>IF(ISERROR(CB708/BX708-1),"--",CB708/BX708-1)</f>
        <v>8.0000000000000071E-2</v>
      </c>
      <c r="CC814" s="855">
        <f>IF(ISERROR(CC708/BY708-1),"--",CC708/BY708-1)</f>
        <v>8.0000000000000071E-2</v>
      </c>
      <c r="CD814" s="175"/>
      <c r="CE814" s="175"/>
      <c r="CF814" s="175"/>
      <c r="CG814" s="579"/>
      <c r="CH814" s="175"/>
      <c r="CI814" s="175"/>
      <c r="CJ814" s="175"/>
      <c r="CK814" s="175"/>
      <c r="CL814" s="175"/>
      <c r="CM814" s="175"/>
      <c r="CN814" s="175"/>
      <c r="CO814" s="175"/>
      <c r="CP814" s="175"/>
      <c r="CQ814" s="175"/>
      <c r="CR814" s="175"/>
      <c r="CS814" s="175"/>
      <c r="CT814" s="175"/>
      <c r="CU814" s="175"/>
      <c r="CV814" s="175"/>
      <c r="CW814" s="175"/>
      <c r="CX814" s="175"/>
      <c r="CY814" s="175"/>
      <c r="CZ814" s="175"/>
      <c r="DA814" s="175"/>
      <c r="DB814" s="175"/>
      <c r="DC814" s="175"/>
      <c r="DD814" s="175"/>
      <c r="DE814" s="175"/>
      <c r="DF814" s="175"/>
      <c r="DG814" s="175"/>
      <c r="DH814" s="175"/>
      <c r="DI814" s="579"/>
      <c r="DJ814" s="363"/>
      <c r="DK814" s="118"/>
      <c r="DL814" s="118"/>
      <c r="DM814" s="118"/>
      <c r="DN814" s="118"/>
      <c r="DO814" s="118"/>
      <c r="DP814" s="118"/>
      <c r="DQ814" s="387"/>
      <c r="DR814" s="113" t="str">
        <f t="shared" ref="DR814:DY814" si="1227">IF(ISERROR(DR708/DQ708-1),"--",DR708/DQ708-1)</f>
        <v>--</v>
      </c>
      <c r="DS814" s="113" t="str">
        <f t="shared" si="1227"/>
        <v>--</v>
      </c>
      <c r="DT814" s="113" t="str">
        <f t="shared" si="1227"/>
        <v>--</v>
      </c>
      <c r="DU814" s="113" t="str">
        <f t="shared" si="1227"/>
        <v>--</v>
      </c>
      <c r="DV814" s="113" t="str">
        <f t="shared" si="1227"/>
        <v>--</v>
      </c>
      <c r="DW814" s="113" t="str">
        <f t="shared" si="1227"/>
        <v>--</v>
      </c>
      <c r="DX814" s="113" t="str">
        <f t="shared" si="1227"/>
        <v>--</v>
      </c>
      <c r="DY814" s="113" t="str">
        <f t="shared" si="1227"/>
        <v>--</v>
      </c>
      <c r="DZ814" s="113"/>
      <c r="EA814" s="113"/>
      <c r="EB814" s="113"/>
      <c r="EC814" s="113"/>
      <c r="ED814" s="113"/>
      <c r="EE814" s="113"/>
      <c r="EF814" s="113"/>
      <c r="EG814" s="113"/>
      <c r="EH814" s="113"/>
      <c r="EI814" s="113"/>
      <c r="EJ814" s="363"/>
      <c r="EK814" s="99"/>
      <c r="EL814" s="99"/>
      <c r="EM814" s="99"/>
      <c r="EN814" s="99"/>
      <c r="EO814" s="99"/>
      <c r="EP814" s="99"/>
      <c r="EQ814" s="99"/>
      <c r="ER814" s="99"/>
      <c r="ES814" s="99"/>
      <c r="ET814" s="99"/>
      <c r="EU814" s="99"/>
      <c r="EV814" s="99"/>
      <c r="EW814" s="99"/>
      <c r="EX814" s="99"/>
      <c r="EY814" s="99"/>
      <c r="EZ814" s="99"/>
      <c r="FA814" s="99"/>
      <c r="FB814" s="99"/>
      <c r="FC814" s="99"/>
      <c r="FD814" s="99"/>
      <c r="FE814" s="99"/>
      <c r="FF814" s="99"/>
      <c r="FG814" s="99"/>
      <c r="FH814" s="99"/>
      <c r="FI814" s="99"/>
      <c r="FJ814" s="99"/>
      <c r="FK814" s="99"/>
      <c r="FL814" s="99"/>
      <c r="FM814" s="99"/>
      <c r="FN814" s="99"/>
      <c r="FO814" s="99"/>
      <c r="FP814" s="99"/>
      <c r="FQ814" s="99"/>
      <c r="FR814" s="99"/>
      <c r="FS814" s="99"/>
      <c r="FT814" s="99"/>
      <c r="FU814" s="99"/>
      <c r="FV814" s="99"/>
      <c r="FW814" s="99"/>
      <c r="FX814" s="99"/>
      <c r="FY814" s="99"/>
      <c r="FZ814" s="99"/>
      <c r="GA814" s="99"/>
      <c r="GB814" s="99"/>
      <c r="GC814" s="99"/>
      <c r="GD814" s="99"/>
      <c r="GE814" s="99"/>
      <c r="GF814" s="99"/>
      <c r="GG814" s="99"/>
      <c r="GH814" s="99"/>
      <c r="GI814" s="99"/>
      <c r="GJ814" s="99"/>
      <c r="GK814" s="99"/>
      <c r="GL814" s="99"/>
      <c r="GM814" s="99"/>
      <c r="GN814" s="99"/>
      <c r="GO814" s="99"/>
      <c r="GP814" s="99"/>
      <c r="GQ814" s="99"/>
      <c r="GR814" s="99"/>
      <c r="GS814" s="99"/>
      <c r="GT814" s="99"/>
      <c r="GU814" s="99"/>
      <c r="GV814" s="99"/>
      <c r="GW814" s="99"/>
      <c r="GX814" s="99"/>
      <c r="GY814" s="99"/>
      <c r="GZ814" s="99"/>
      <c r="HA814" s="99"/>
      <c r="HB814" s="99"/>
      <c r="HC814" s="99"/>
      <c r="HD814" s="99"/>
      <c r="HE814" s="99"/>
      <c r="HF814" s="99"/>
      <c r="HG814" s="99"/>
      <c r="HH814" s="99"/>
      <c r="HI814" s="99"/>
      <c r="HJ814" s="99"/>
      <c r="HK814" s="99"/>
      <c r="HL814" s="99"/>
      <c r="HM814" s="99"/>
      <c r="HN814" s="99"/>
      <c r="HO814" s="99"/>
      <c r="HP814" s="99"/>
      <c r="HQ814" s="99"/>
      <c r="HR814" s="99"/>
      <c r="HS814" s="99"/>
      <c r="HT814" s="99"/>
      <c r="HU814" s="99"/>
      <c r="HV814" s="99"/>
      <c r="HW814" s="99"/>
    </row>
    <row r="815" spans="1:231" ht="13.5" hidden="1" customHeight="1" outlineLevel="1">
      <c r="A815" s="4"/>
      <c r="H815" s="4"/>
      <c r="I815" s="1071"/>
      <c r="J815" s="20"/>
      <c r="K815" s="20"/>
      <c r="L815" s="20"/>
      <c r="M815" s="20"/>
      <c r="N815" s="20"/>
      <c r="O815" s="20"/>
      <c r="P815" s="20"/>
      <c r="Q815" s="20"/>
      <c r="R815" s="20"/>
      <c r="S815" s="20"/>
      <c r="T815" s="20"/>
      <c r="U815" s="20"/>
      <c r="V815" s="20"/>
      <c r="W815" s="20"/>
      <c r="X815" s="20"/>
      <c r="Y815" s="20"/>
      <c r="Z815" s="20"/>
      <c r="AA815" s="20"/>
      <c r="AB815" s="20"/>
      <c r="AC815" s="20"/>
      <c r="AD815" s="20"/>
      <c r="AE815" s="20"/>
      <c r="AF815" s="20"/>
      <c r="AG815" s="20"/>
      <c r="AH815" s="20"/>
      <c r="AI815" s="20"/>
      <c r="AJ815" s="20"/>
      <c r="AK815" s="20"/>
      <c r="AL815" s="20"/>
      <c r="AM815" s="20"/>
      <c r="AN815" s="20"/>
      <c r="AO815" s="20"/>
      <c r="AP815" s="20"/>
      <c r="AQ815" s="20"/>
      <c r="AR815" s="20"/>
      <c r="AS815" s="20"/>
      <c r="AT815" s="387"/>
      <c r="AU815" s="118"/>
      <c r="AV815" s="118"/>
      <c r="AW815" s="365"/>
      <c r="AX815" s="633"/>
      <c r="AY815" s="263"/>
      <c r="AZ815" s="263"/>
      <c r="BA815" s="315"/>
      <c r="BB815" s="633"/>
      <c r="BC815" s="263"/>
      <c r="BD815" s="263"/>
      <c r="BE815" s="315"/>
      <c r="BF815" s="387"/>
      <c r="BG815" s="118"/>
      <c r="BH815" s="118"/>
      <c r="BI815" s="365"/>
      <c r="BJ815" s="387"/>
      <c r="BK815" s="118"/>
      <c r="BL815" s="118"/>
      <c r="BM815" s="365"/>
      <c r="BN815" s="387"/>
      <c r="BO815" s="118"/>
      <c r="BP815" s="118"/>
      <c r="BQ815" s="365"/>
      <c r="BR815" s="387"/>
      <c r="BS815" s="866"/>
      <c r="BT815" s="866"/>
      <c r="BU815" s="867"/>
      <c r="BV815" s="868"/>
      <c r="BW815" s="866"/>
      <c r="BX815" s="866"/>
      <c r="BY815" s="867"/>
      <c r="BZ815" s="866"/>
      <c r="CA815" s="866"/>
      <c r="CB815" s="866"/>
      <c r="CC815" s="867"/>
      <c r="CD815" s="118"/>
      <c r="CE815" s="118"/>
      <c r="CF815" s="118"/>
      <c r="CG815" s="365"/>
      <c r="CH815" s="118"/>
      <c r="CI815" s="118"/>
      <c r="CJ815" s="118"/>
      <c r="CK815" s="118"/>
      <c r="CL815" s="118"/>
      <c r="CM815" s="118"/>
      <c r="CN815" s="118"/>
      <c r="CO815" s="118"/>
      <c r="CP815" s="118"/>
      <c r="CQ815" s="118"/>
      <c r="CR815" s="118"/>
      <c r="CS815" s="118"/>
      <c r="CT815" s="118"/>
      <c r="CU815" s="118"/>
      <c r="CV815" s="118"/>
      <c r="CW815" s="118"/>
      <c r="CX815" s="118"/>
      <c r="CY815" s="118"/>
      <c r="CZ815" s="118"/>
      <c r="DA815" s="118"/>
      <c r="DB815" s="118"/>
      <c r="DC815" s="118"/>
      <c r="DD815" s="118"/>
      <c r="DE815" s="118"/>
      <c r="DF815" s="118"/>
      <c r="DG815" s="118"/>
      <c r="DH815" s="118"/>
      <c r="DI815" s="365"/>
      <c r="DJ815" s="363"/>
      <c r="DK815" s="118"/>
      <c r="DL815" s="118"/>
      <c r="DM815" s="118"/>
      <c r="DN815" s="118"/>
      <c r="DO815" s="118"/>
      <c r="DP815" s="118"/>
      <c r="DQ815" s="387"/>
      <c r="DR815" s="118"/>
      <c r="DS815" s="118"/>
      <c r="DT815" s="118"/>
      <c r="DU815" s="118"/>
      <c r="DV815" s="118"/>
      <c r="DW815" s="118"/>
      <c r="DX815" s="118"/>
      <c r="DY815" s="118"/>
      <c r="DZ815" s="118"/>
      <c r="EA815" s="118"/>
      <c r="EB815" s="118"/>
      <c r="EC815" s="118"/>
      <c r="ED815" s="118"/>
      <c r="EE815" s="118"/>
      <c r="EF815" s="118"/>
      <c r="EG815" s="118"/>
      <c r="EH815" s="118"/>
      <c r="EI815" s="118"/>
      <c r="EJ815" s="365"/>
      <c r="EK815" s="99"/>
      <c r="EL815" s="99"/>
      <c r="EM815" s="99"/>
      <c r="EN815" s="99"/>
      <c r="EO815" s="99"/>
      <c r="EP815" s="99"/>
      <c r="EQ815" s="99"/>
      <c r="ER815" s="99"/>
      <c r="ES815" s="99"/>
      <c r="ET815" s="99"/>
      <c r="EU815" s="99"/>
      <c r="EV815" s="99"/>
      <c r="EW815" s="99"/>
      <c r="EX815" s="99"/>
      <c r="EY815" s="99"/>
      <c r="EZ815" s="99"/>
      <c r="FA815" s="99"/>
      <c r="FB815" s="99"/>
      <c r="FC815" s="99"/>
      <c r="FD815" s="99"/>
      <c r="FE815" s="99"/>
      <c r="FF815" s="99"/>
      <c r="FG815" s="99"/>
      <c r="FH815" s="99"/>
      <c r="FI815" s="99"/>
      <c r="FJ815" s="99"/>
      <c r="FK815" s="99"/>
      <c r="FL815" s="99"/>
      <c r="FM815" s="99"/>
      <c r="FN815" s="99"/>
      <c r="FO815" s="99"/>
      <c r="FP815" s="99"/>
      <c r="FQ815" s="99"/>
      <c r="FR815" s="99"/>
      <c r="FS815" s="99"/>
      <c r="FT815" s="99"/>
      <c r="FU815" s="99"/>
      <c r="FV815" s="99"/>
      <c r="FW815" s="99"/>
      <c r="FX815" s="99"/>
      <c r="FY815" s="99"/>
      <c r="FZ815" s="99"/>
      <c r="GA815" s="99"/>
      <c r="GB815" s="99"/>
      <c r="GC815" s="99"/>
      <c r="GD815" s="99"/>
      <c r="GE815" s="99"/>
      <c r="GF815" s="99"/>
      <c r="GG815" s="99"/>
      <c r="GH815" s="99"/>
      <c r="GI815" s="99"/>
      <c r="GJ815" s="99"/>
      <c r="GK815" s="99"/>
      <c r="GL815" s="99"/>
      <c r="GM815" s="99"/>
      <c r="GN815" s="99"/>
      <c r="GO815" s="99"/>
      <c r="GP815" s="99"/>
      <c r="GQ815" s="99"/>
      <c r="GR815" s="99"/>
      <c r="GS815" s="99"/>
      <c r="GT815" s="99"/>
      <c r="GU815" s="99"/>
      <c r="GV815" s="99"/>
      <c r="GW815" s="99"/>
      <c r="GX815" s="99"/>
      <c r="GY815" s="99"/>
      <c r="GZ815" s="99"/>
      <c r="HA815" s="99"/>
      <c r="HB815" s="99"/>
      <c r="HC815" s="99"/>
      <c r="HD815" s="99"/>
      <c r="HE815" s="99"/>
      <c r="HF815" s="99"/>
      <c r="HG815" s="99"/>
      <c r="HH815" s="99"/>
      <c r="HI815" s="99"/>
      <c r="HJ815" s="99"/>
      <c r="HK815" s="99"/>
      <c r="HL815" s="99"/>
      <c r="HM815" s="99"/>
      <c r="HN815" s="99"/>
      <c r="HO815" s="99"/>
      <c r="HP815" s="99"/>
      <c r="HQ815" s="99"/>
      <c r="HR815" s="99"/>
      <c r="HS815" s="99"/>
      <c r="HT815" s="99"/>
      <c r="HU815" s="99"/>
      <c r="HV815" s="99"/>
      <c r="HW815" s="99"/>
    </row>
    <row r="816" spans="1:231" ht="13.5" hidden="1" customHeight="1" outlineLevel="1">
      <c r="A816" s="4"/>
      <c r="H816" s="4"/>
      <c r="I816" s="1126" t="s">
        <v>139</v>
      </c>
      <c r="J816" s="20"/>
      <c r="K816" s="20"/>
      <c r="L816" s="20"/>
      <c r="M816" s="20"/>
      <c r="N816" s="20"/>
      <c r="O816" s="20"/>
      <c r="P816" s="20"/>
      <c r="Q816" s="20"/>
      <c r="R816" s="20"/>
      <c r="S816" s="20"/>
      <c r="T816" s="20"/>
      <c r="U816" s="20"/>
      <c r="V816" s="20"/>
      <c r="W816" s="20"/>
      <c r="X816" s="20"/>
      <c r="Y816" s="20"/>
      <c r="Z816" s="20"/>
      <c r="AA816" s="20"/>
      <c r="AB816" s="20"/>
      <c r="AC816" s="20"/>
      <c r="AD816" s="20"/>
      <c r="AE816" s="20"/>
      <c r="AF816" s="20"/>
      <c r="AG816" s="20"/>
      <c r="AH816" s="20"/>
      <c r="AI816" s="20"/>
      <c r="AJ816" s="20"/>
      <c r="AK816" s="20"/>
      <c r="AL816" s="20"/>
      <c r="AM816" s="20"/>
      <c r="AN816" s="20"/>
      <c r="AO816" s="20"/>
      <c r="AP816" s="20"/>
      <c r="AQ816" s="20"/>
      <c r="AR816" s="20"/>
      <c r="AS816" s="20"/>
      <c r="AT816" s="387"/>
      <c r="AU816" s="118"/>
      <c r="AV816" s="118"/>
      <c r="AW816" s="365"/>
      <c r="AX816" s="629">
        <f t="shared" ref="AX816:BG818" si="1228">IF(ISERROR(AX737/AT737-1),"--",AX737/AT737-1)</f>
        <v>0.44554455445544527</v>
      </c>
      <c r="AY816" s="261">
        <f t="shared" si="1228"/>
        <v>0.34756097560975596</v>
      </c>
      <c r="AZ816" s="261">
        <f t="shared" si="1228"/>
        <v>4.1879194630872485</v>
      </c>
      <c r="BA816" s="630">
        <f t="shared" si="1228"/>
        <v>4.0218978102189773</v>
      </c>
      <c r="BB816" s="629">
        <f t="shared" si="1228"/>
        <v>5.7397260273972606</v>
      </c>
      <c r="BC816" s="261">
        <f t="shared" si="1228"/>
        <v>4.5113122171945701</v>
      </c>
      <c r="BD816" s="261">
        <f t="shared" si="1228"/>
        <v>1.1642949547218628</v>
      </c>
      <c r="BE816" s="630">
        <f t="shared" si="1228"/>
        <v>1.42296511627907</v>
      </c>
      <c r="BF816" s="619">
        <f t="shared" si="1228"/>
        <v>1.6514227642276422</v>
      </c>
      <c r="BG816" s="175">
        <f t="shared" si="1228"/>
        <v>1.361247947454844</v>
      </c>
      <c r="BH816" s="175">
        <f t="shared" ref="BH816:BQ818" si="1229">IF(ISERROR(BH737/BD737-1),"--",BH737/BD737-1)</f>
        <v>0.88583383144052585</v>
      </c>
      <c r="BI816" s="579">
        <f t="shared" si="1229"/>
        <v>0.91781643671265756</v>
      </c>
      <c r="BJ816" s="619">
        <f t="shared" si="1229"/>
        <v>0.73361441165197383</v>
      </c>
      <c r="BK816" s="175">
        <f t="shared" si="1229"/>
        <v>0.85326842837274008</v>
      </c>
      <c r="BL816" s="175">
        <f t="shared" si="1229"/>
        <v>0.87670364500792419</v>
      </c>
      <c r="BM816" s="579">
        <f t="shared" si="1229"/>
        <v>0.39099155458242096</v>
      </c>
      <c r="BN816" s="619">
        <f t="shared" si="1229"/>
        <v>0.29869555604687159</v>
      </c>
      <c r="BO816" s="175">
        <f t="shared" si="1229"/>
        <v>2.5703564727954875E-2</v>
      </c>
      <c r="BP816" s="175">
        <f t="shared" si="1229"/>
        <v>0.18375274446883982</v>
      </c>
      <c r="BQ816" s="579">
        <f t="shared" si="1229"/>
        <v>0.6640431751742748</v>
      </c>
      <c r="BR816" s="619">
        <f t="shared" ref="BR816:BY818" si="1230">IF(ISERROR(BR737/BN737-1),"--",BR737/BN737-1)</f>
        <v>1.2131426625808648</v>
      </c>
      <c r="BS816" s="854">
        <f t="shared" si="1230"/>
        <v>0.14999999999999991</v>
      </c>
      <c r="BT816" s="854">
        <f t="shared" si="1230"/>
        <v>0.14999999999999991</v>
      </c>
      <c r="BU816" s="855">
        <f t="shared" si="1230"/>
        <v>0.14999999999999991</v>
      </c>
      <c r="BV816" s="856">
        <f t="shared" si="1230"/>
        <v>0.14999999999999991</v>
      </c>
      <c r="BW816" s="854">
        <f t="shared" si="1230"/>
        <v>0.14999999999999991</v>
      </c>
      <c r="BX816" s="854">
        <f t="shared" si="1230"/>
        <v>0.14999999999999991</v>
      </c>
      <c r="BY816" s="855">
        <f t="shared" si="1230"/>
        <v>0.14999999999999991</v>
      </c>
      <c r="BZ816" s="854">
        <f t="shared" ref="BZ816:CA818" si="1231">IF(ISERROR(BZ737/BV737-1),"--",BZ737/BV737-1)</f>
        <v>0.14999999999999991</v>
      </c>
      <c r="CA816" s="854">
        <f t="shared" si="1231"/>
        <v>0.14999999999999991</v>
      </c>
      <c r="CB816" s="854">
        <f t="shared" ref="CB816:CC818" si="1232">IF(ISERROR(CB737/BX737-1),"--",CB737/BX737-1)</f>
        <v>0.14999999999999991</v>
      </c>
      <c r="CC816" s="855">
        <f t="shared" si="1232"/>
        <v>0.14999999999999991</v>
      </c>
      <c r="CD816" s="175"/>
      <c r="CE816" s="175"/>
      <c r="CF816" s="175"/>
      <c r="CG816" s="579"/>
      <c r="CH816" s="175"/>
      <c r="CI816" s="175"/>
      <c r="CJ816" s="175"/>
      <c r="CK816" s="175"/>
      <c r="CL816" s="175"/>
      <c r="CM816" s="175"/>
      <c r="CN816" s="175"/>
      <c r="CO816" s="175"/>
      <c r="CP816" s="175"/>
      <c r="CQ816" s="175"/>
      <c r="CR816" s="175"/>
      <c r="CS816" s="175"/>
      <c r="CT816" s="175"/>
      <c r="CU816" s="175"/>
      <c r="CV816" s="175"/>
      <c r="CW816" s="175"/>
      <c r="CX816" s="175"/>
      <c r="CY816" s="175"/>
      <c r="CZ816" s="175"/>
      <c r="DA816" s="175"/>
      <c r="DB816" s="175"/>
      <c r="DC816" s="175"/>
      <c r="DD816" s="175"/>
      <c r="DE816" s="175"/>
      <c r="DF816" s="175"/>
      <c r="DG816" s="175"/>
      <c r="DH816" s="175"/>
      <c r="DI816" s="579"/>
      <c r="DJ816" s="363"/>
      <c r="DK816" s="118"/>
      <c r="DL816" s="118"/>
      <c r="DM816" s="118"/>
      <c r="DN816" s="118"/>
      <c r="DO816" s="118"/>
      <c r="DP816" s="118"/>
      <c r="DQ816" s="387"/>
      <c r="DR816" s="113" t="str">
        <f t="shared" ref="DR816:DY818" si="1233">IF(ISERROR(DR737/DQ737-1),"--",DR737/DQ737-1)</f>
        <v>--</v>
      </c>
      <c r="DS816" s="113" t="str">
        <f t="shared" si="1233"/>
        <v>--</v>
      </c>
      <c r="DT816" s="113" t="str">
        <f t="shared" si="1233"/>
        <v>--</v>
      </c>
      <c r="DU816" s="113" t="str">
        <f t="shared" si="1233"/>
        <v>--</v>
      </c>
      <c r="DV816" s="113" t="str">
        <f t="shared" si="1233"/>
        <v>--</v>
      </c>
      <c r="DW816" s="113">
        <f t="shared" si="1233"/>
        <v>1.1358715265247201</v>
      </c>
      <c r="DX816" s="113">
        <f t="shared" si="1233"/>
        <v>0.7082875728647462</v>
      </c>
      <c r="DY816" s="113">
        <f t="shared" si="1233"/>
        <v>0.27342861381731853</v>
      </c>
      <c r="DZ816" s="113"/>
      <c r="EA816" s="113"/>
      <c r="EB816" s="113"/>
      <c r="EC816" s="113"/>
      <c r="ED816" s="113"/>
      <c r="EE816" s="113"/>
      <c r="EF816" s="113"/>
      <c r="EG816" s="113"/>
      <c r="EH816" s="113"/>
      <c r="EI816" s="113"/>
      <c r="EJ816" s="363"/>
      <c r="EK816" s="99"/>
      <c r="EL816" s="99"/>
      <c r="EM816" s="99"/>
      <c r="EN816" s="99"/>
      <c r="EO816" s="99"/>
      <c r="EP816" s="99"/>
      <c r="EQ816" s="99"/>
      <c r="ER816" s="99"/>
      <c r="ES816" s="99"/>
      <c r="ET816" s="99"/>
      <c r="EU816" s="99"/>
      <c r="EV816" s="99"/>
      <c r="EW816" s="99"/>
      <c r="EX816" s="99"/>
      <c r="EY816" s="99"/>
      <c r="EZ816" s="99"/>
      <c r="FA816" s="99"/>
      <c r="FB816" s="99"/>
      <c r="FC816" s="99"/>
      <c r="FD816" s="99"/>
      <c r="FE816" s="99"/>
      <c r="FF816" s="99"/>
      <c r="FG816" s="99"/>
      <c r="FH816" s="99"/>
      <c r="FI816" s="99"/>
      <c r="FJ816" s="99"/>
      <c r="FK816" s="99"/>
      <c r="FL816" s="99"/>
      <c r="FM816" s="99"/>
      <c r="FN816" s="99"/>
      <c r="FO816" s="99"/>
      <c r="FP816" s="99"/>
      <c r="FQ816" s="99"/>
      <c r="FR816" s="99"/>
      <c r="FS816" s="99"/>
      <c r="FT816" s="99"/>
      <c r="FU816" s="99"/>
      <c r="FV816" s="99"/>
      <c r="FW816" s="99"/>
      <c r="FX816" s="99"/>
      <c r="FY816" s="99"/>
      <c r="FZ816" s="99"/>
      <c r="GA816" s="99"/>
      <c r="GB816" s="99"/>
      <c r="GC816" s="99"/>
      <c r="GD816" s="99"/>
      <c r="GE816" s="99"/>
      <c r="GF816" s="99"/>
      <c r="GG816" s="99"/>
      <c r="GH816" s="99"/>
      <c r="GI816" s="99"/>
      <c r="GJ816" s="99"/>
      <c r="GK816" s="99"/>
      <c r="GL816" s="99"/>
      <c r="GM816" s="99"/>
      <c r="GN816" s="99"/>
      <c r="GO816" s="99"/>
      <c r="GP816" s="99"/>
      <c r="GQ816" s="99"/>
      <c r="GR816" s="99"/>
      <c r="GS816" s="99"/>
      <c r="GT816" s="99"/>
      <c r="GU816" s="99"/>
      <c r="GV816" s="99"/>
      <c r="GW816" s="99"/>
      <c r="GX816" s="99"/>
      <c r="GY816" s="99"/>
      <c r="GZ816" s="99"/>
      <c r="HA816" s="99"/>
      <c r="HB816" s="99"/>
      <c r="HC816" s="99"/>
      <c r="HD816" s="99"/>
      <c r="HE816" s="99"/>
      <c r="HF816" s="99"/>
      <c r="HG816" s="99"/>
      <c r="HH816" s="99"/>
      <c r="HI816" s="99"/>
      <c r="HJ816" s="99"/>
      <c r="HK816" s="99"/>
      <c r="HL816" s="99"/>
      <c r="HM816" s="99"/>
      <c r="HN816" s="99"/>
      <c r="HO816" s="99"/>
      <c r="HP816" s="99"/>
      <c r="HQ816" s="99"/>
      <c r="HR816" s="99"/>
      <c r="HS816" s="99"/>
      <c r="HT816" s="99"/>
      <c r="HU816" s="99"/>
      <c r="HV816" s="99"/>
      <c r="HW816" s="99"/>
    </row>
    <row r="817" spans="1:231" ht="13.5" hidden="1" customHeight="1" outlineLevel="1">
      <c r="A817" s="4"/>
      <c r="H817" s="4"/>
      <c r="I817" s="1070" t="s">
        <v>320</v>
      </c>
      <c r="J817" s="20"/>
      <c r="K817" s="20"/>
      <c r="L817" s="20"/>
      <c r="M817" s="20"/>
      <c r="N817" s="20"/>
      <c r="O817" s="20"/>
      <c r="P817" s="20"/>
      <c r="Q817" s="20"/>
      <c r="R817" s="20"/>
      <c r="S817" s="20"/>
      <c r="T817" s="20"/>
      <c r="U817" s="20"/>
      <c r="V817" s="20"/>
      <c r="W817" s="20"/>
      <c r="X817" s="20"/>
      <c r="Y817" s="20"/>
      <c r="Z817" s="20"/>
      <c r="AA817" s="20"/>
      <c r="AB817" s="20"/>
      <c r="AC817" s="20"/>
      <c r="AD817" s="20"/>
      <c r="AE817" s="20"/>
      <c r="AF817" s="20"/>
      <c r="AG817" s="20"/>
      <c r="AH817" s="20"/>
      <c r="AI817" s="20"/>
      <c r="AJ817" s="20"/>
      <c r="AK817" s="20"/>
      <c r="AL817" s="20"/>
      <c r="AM817" s="20"/>
      <c r="AN817" s="20"/>
      <c r="AO817" s="20"/>
      <c r="AP817" s="20"/>
      <c r="AQ817" s="20"/>
      <c r="AR817" s="20"/>
      <c r="AS817" s="20"/>
      <c r="AT817" s="387"/>
      <c r="AU817" s="118"/>
      <c r="AV817" s="118"/>
      <c r="AW817" s="365"/>
      <c r="AX817" s="629" t="str">
        <f t="shared" si="1228"/>
        <v>--</v>
      </c>
      <c r="AY817" s="261" t="str">
        <f t="shared" si="1228"/>
        <v>--</v>
      </c>
      <c r="AZ817" s="261" t="str">
        <f t="shared" si="1228"/>
        <v>--</v>
      </c>
      <c r="BA817" s="630" t="str">
        <f t="shared" si="1228"/>
        <v>--</v>
      </c>
      <c r="BB817" s="629" t="str">
        <f t="shared" si="1228"/>
        <v>--</v>
      </c>
      <c r="BC817" s="261" t="str">
        <f t="shared" si="1228"/>
        <v>--</v>
      </c>
      <c r="BD817" s="261" t="str">
        <f t="shared" si="1228"/>
        <v>--</v>
      </c>
      <c r="BE817" s="630" t="str">
        <f t="shared" si="1228"/>
        <v>--</v>
      </c>
      <c r="BF817" s="619">
        <f t="shared" si="1228"/>
        <v>-0.86801458446328095</v>
      </c>
      <c r="BG817" s="175">
        <f t="shared" si="1228"/>
        <v>-0.88775356942237393</v>
      </c>
      <c r="BH817" s="175">
        <f t="shared" si="1229"/>
        <v>-0.88292869533558915</v>
      </c>
      <c r="BI817" s="579">
        <f t="shared" si="1229"/>
        <v>-0.87971461405259488</v>
      </c>
      <c r="BJ817" s="619">
        <f t="shared" si="1229"/>
        <v>0.17593696081232668</v>
      </c>
      <c r="BK817" s="175">
        <f t="shared" si="1229"/>
        <v>0.21736912112561613</v>
      </c>
      <c r="BL817" s="175">
        <f t="shared" si="1229"/>
        <v>0.17047436749127476</v>
      </c>
      <c r="BM817" s="579">
        <f t="shared" si="1229"/>
        <v>0.21224234097560446</v>
      </c>
      <c r="BN817" s="619">
        <f t="shared" si="1229"/>
        <v>0.11822250418980551</v>
      </c>
      <c r="BO817" s="175">
        <f t="shared" si="1229"/>
        <v>0.1008745659685355</v>
      </c>
      <c r="BP817" s="175">
        <f t="shared" si="1229"/>
        <v>4.5444581651724159E-2</v>
      </c>
      <c r="BQ817" s="579">
        <f t="shared" si="1229"/>
        <v>-0.16798151527251981</v>
      </c>
      <c r="BR817" s="619">
        <f t="shared" si="1230"/>
        <v>-0.39420037333966351</v>
      </c>
      <c r="BS817" s="854">
        <f t="shared" si="1230"/>
        <v>0.14999999999999991</v>
      </c>
      <c r="BT817" s="854">
        <f t="shared" si="1230"/>
        <v>0.14999999999999991</v>
      </c>
      <c r="BU817" s="855">
        <f t="shared" si="1230"/>
        <v>0.14999999999999991</v>
      </c>
      <c r="BV817" s="856">
        <f t="shared" si="1230"/>
        <v>0.14999999999999991</v>
      </c>
      <c r="BW817" s="854">
        <f t="shared" si="1230"/>
        <v>0.14999999999999991</v>
      </c>
      <c r="BX817" s="854">
        <f t="shared" si="1230"/>
        <v>0.14999999999999991</v>
      </c>
      <c r="BY817" s="855">
        <f t="shared" si="1230"/>
        <v>0.14999999999999991</v>
      </c>
      <c r="BZ817" s="854">
        <f t="shared" si="1231"/>
        <v>0.14999999999999991</v>
      </c>
      <c r="CA817" s="854">
        <f t="shared" si="1231"/>
        <v>0.14999999999999991</v>
      </c>
      <c r="CB817" s="854">
        <f t="shared" si="1232"/>
        <v>0.14999999999999991</v>
      </c>
      <c r="CC817" s="855">
        <f t="shared" si="1232"/>
        <v>0.14999999999999991</v>
      </c>
      <c r="CD817" s="175"/>
      <c r="CE817" s="175"/>
      <c r="CF817" s="175"/>
      <c r="CG817" s="579"/>
      <c r="CH817" s="175"/>
      <c r="CI817" s="175"/>
      <c r="CJ817" s="175"/>
      <c r="CK817" s="175"/>
      <c r="CL817" s="175"/>
      <c r="CM817" s="175"/>
      <c r="CN817" s="175"/>
      <c r="CO817" s="175"/>
      <c r="CP817" s="175"/>
      <c r="CQ817" s="175"/>
      <c r="CR817" s="175"/>
      <c r="CS817" s="175"/>
      <c r="CT817" s="175"/>
      <c r="CU817" s="175"/>
      <c r="CV817" s="175"/>
      <c r="CW817" s="175"/>
      <c r="CX817" s="175"/>
      <c r="CY817" s="175"/>
      <c r="CZ817" s="175"/>
      <c r="DA817" s="175"/>
      <c r="DB817" s="175"/>
      <c r="DC817" s="175"/>
      <c r="DD817" s="175"/>
      <c r="DE817" s="175"/>
      <c r="DF817" s="175"/>
      <c r="DG817" s="175"/>
      <c r="DH817" s="175"/>
      <c r="DI817" s="579"/>
      <c r="DJ817" s="363"/>
      <c r="DK817" s="118"/>
      <c r="DL817" s="118"/>
      <c r="DM817" s="118"/>
      <c r="DN817" s="118"/>
      <c r="DO817" s="118"/>
      <c r="DP817" s="118"/>
      <c r="DQ817" s="387"/>
      <c r="DR817" s="113" t="str">
        <f t="shared" si="1233"/>
        <v>--</v>
      </c>
      <c r="DS817" s="113" t="str">
        <f t="shared" si="1233"/>
        <v>--</v>
      </c>
      <c r="DT817" s="113" t="str">
        <f t="shared" si="1233"/>
        <v>--</v>
      </c>
      <c r="DU817" s="113" t="str">
        <f t="shared" si="1233"/>
        <v>--</v>
      </c>
      <c r="DV817" s="113" t="str">
        <f t="shared" si="1233"/>
        <v>--</v>
      </c>
      <c r="DW817" s="113">
        <f t="shared" si="1233"/>
        <v>-0.8804826234234101</v>
      </c>
      <c r="DX817" s="113">
        <f t="shared" si="1233"/>
        <v>0.18554707712828034</v>
      </c>
      <c r="DY817" s="113">
        <f t="shared" si="1233"/>
        <v>1.5372072734523901E-2</v>
      </c>
      <c r="DZ817" s="113"/>
      <c r="EA817" s="113"/>
      <c r="EB817" s="113"/>
      <c r="EC817" s="113"/>
      <c r="ED817" s="113"/>
      <c r="EE817" s="113"/>
      <c r="EF817" s="113"/>
      <c r="EG817" s="113"/>
      <c r="EH817" s="113"/>
      <c r="EI817" s="113"/>
      <c r="EJ817" s="363"/>
      <c r="EK817" s="99"/>
      <c r="EL817" s="99"/>
      <c r="EM817" s="99"/>
      <c r="EN817" s="99"/>
      <c r="EO817" s="99"/>
      <c r="EP817" s="99"/>
      <c r="EQ817" s="99"/>
      <c r="ER817" s="99"/>
      <c r="ES817" s="99"/>
      <c r="ET817" s="99"/>
      <c r="EU817" s="99"/>
      <c r="EV817" s="99"/>
      <c r="EW817" s="99"/>
      <c r="EX817" s="99"/>
      <c r="EY817" s="99"/>
      <c r="EZ817" s="99"/>
      <c r="FA817" s="99"/>
      <c r="FB817" s="99"/>
      <c r="FC817" s="99"/>
      <c r="FD817" s="99"/>
      <c r="FE817" s="99"/>
      <c r="FF817" s="99"/>
      <c r="FG817" s="99"/>
      <c r="FH817" s="99"/>
      <c r="FI817" s="99"/>
      <c r="FJ817" s="99"/>
      <c r="FK817" s="99"/>
      <c r="FL817" s="99"/>
      <c r="FM817" s="99"/>
      <c r="FN817" s="99"/>
      <c r="FO817" s="99"/>
      <c r="FP817" s="99"/>
      <c r="FQ817" s="99"/>
      <c r="FR817" s="99"/>
      <c r="FS817" s="99"/>
      <c r="FT817" s="99"/>
      <c r="FU817" s="99"/>
      <c r="FV817" s="99"/>
      <c r="FW817" s="99"/>
      <c r="FX817" s="99"/>
      <c r="FY817" s="99"/>
      <c r="FZ817" s="99"/>
      <c r="GA817" s="99"/>
      <c r="GB817" s="99"/>
      <c r="GC817" s="99"/>
      <c r="GD817" s="99"/>
      <c r="GE817" s="99"/>
      <c r="GF817" s="99"/>
      <c r="GG817" s="99"/>
      <c r="GH817" s="99"/>
      <c r="GI817" s="99"/>
      <c r="GJ817" s="99"/>
      <c r="GK817" s="99"/>
      <c r="GL817" s="99"/>
      <c r="GM817" s="99"/>
      <c r="GN817" s="99"/>
      <c r="GO817" s="99"/>
      <c r="GP817" s="99"/>
      <c r="GQ817" s="99"/>
      <c r="GR817" s="99"/>
      <c r="GS817" s="99"/>
      <c r="GT817" s="99"/>
      <c r="GU817" s="99"/>
      <c r="GV817" s="99"/>
      <c r="GW817" s="99"/>
      <c r="GX817" s="99"/>
      <c r="GY817" s="99"/>
      <c r="GZ817" s="99"/>
      <c r="HA817" s="99"/>
      <c r="HB817" s="99"/>
      <c r="HC817" s="99"/>
      <c r="HD817" s="99"/>
      <c r="HE817" s="99"/>
      <c r="HF817" s="99"/>
      <c r="HG817" s="99"/>
      <c r="HH817" s="99"/>
      <c r="HI817" s="99"/>
      <c r="HJ817" s="99"/>
      <c r="HK817" s="99"/>
      <c r="HL817" s="99"/>
      <c r="HM817" s="99"/>
      <c r="HN817" s="99"/>
      <c r="HO817" s="99"/>
      <c r="HP817" s="99"/>
      <c r="HQ817" s="99"/>
      <c r="HR817" s="99"/>
      <c r="HS817" s="99"/>
      <c r="HT817" s="99"/>
      <c r="HU817" s="99"/>
      <c r="HV817" s="99"/>
      <c r="HW817" s="99"/>
    </row>
    <row r="818" spans="1:231" ht="13.5" hidden="1" customHeight="1" outlineLevel="1">
      <c r="A818" s="4"/>
      <c r="H818" s="4"/>
      <c r="I818" s="1134" t="s">
        <v>97</v>
      </c>
      <c r="J818" s="20"/>
      <c r="K818" s="20"/>
      <c r="L818" s="20"/>
      <c r="M818" s="20"/>
      <c r="N818" s="20"/>
      <c r="O818" s="20"/>
      <c r="P818" s="20"/>
      <c r="Q818" s="20"/>
      <c r="R818" s="20"/>
      <c r="S818" s="20"/>
      <c r="T818" s="20"/>
      <c r="U818" s="20"/>
      <c r="V818" s="20"/>
      <c r="W818" s="20"/>
      <c r="X818" s="20"/>
      <c r="Y818" s="20"/>
      <c r="Z818" s="20"/>
      <c r="AA818" s="20"/>
      <c r="AB818" s="20"/>
      <c r="AC818" s="20"/>
      <c r="AD818" s="20"/>
      <c r="AE818" s="20"/>
      <c r="AF818" s="20"/>
      <c r="AG818" s="20"/>
      <c r="AH818" s="20"/>
      <c r="AI818" s="20"/>
      <c r="AJ818" s="20"/>
      <c r="AK818" s="20"/>
      <c r="AL818" s="20"/>
      <c r="AM818" s="20"/>
      <c r="AN818" s="20"/>
      <c r="AO818" s="20"/>
      <c r="AP818" s="20"/>
      <c r="AQ818" s="20"/>
      <c r="AR818" s="20"/>
      <c r="AS818" s="20"/>
      <c r="AT818" s="387"/>
      <c r="AU818" s="118"/>
      <c r="AV818" s="118"/>
      <c r="AW818" s="365"/>
      <c r="AX818" s="631" t="str">
        <f t="shared" si="1228"/>
        <v>--</v>
      </c>
      <c r="AY818" s="262" t="str">
        <f t="shared" si="1228"/>
        <v>--</v>
      </c>
      <c r="AZ818" s="262" t="str">
        <f t="shared" si="1228"/>
        <v>--</v>
      </c>
      <c r="BA818" s="632" t="str">
        <f t="shared" si="1228"/>
        <v>--</v>
      </c>
      <c r="BB818" s="631" t="str">
        <f t="shared" si="1228"/>
        <v>--</v>
      </c>
      <c r="BC818" s="262" t="str">
        <f t="shared" si="1228"/>
        <v>--</v>
      </c>
      <c r="BD818" s="262" t="str">
        <f t="shared" si="1228"/>
        <v>--</v>
      </c>
      <c r="BE818" s="632" t="str">
        <f t="shared" si="1228"/>
        <v>--</v>
      </c>
      <c r="BF818" s="622">
        <f t="shared" si="1228"/>
        <v>-0.65005086469989837</v>
      </c>
      <c r="BG818" s="181">
        <f t="shared" si="1228"/>
        <v>-0.73495834618944778</v>
      </c>
      <c r="BH818" s="181">
        <f t="shared" si="1229"/>
        <v>-0.77922297297297294</v>
      </c>
      <c r="BI818" s="590">
        <f t="shared" si="1229"/>
        <v>-0.76931470973374072</v>
      </c>
      <c r="BJ818" s="622">
        <f t="shared" si="1229"/>
        <v>1.0386212624584719</v>
      </c>
      <c r="BK818" s="181">
        <f t="shared" si="1229"/>
        <v>1.2561117578579744</v>
      </c>
      <c r="BL818" s="181">
        <f t="shared" si="1229"/>
        <v>1.1966335118592197</v>
      </c>
      <c r="BM818" s="590">
        <f t="shared" si="1229"/>
        <v>0.6862188584042892</v>
      </c>
      <c r="BN818" s="622">
        <f t="shared" si="1229"/>
        <v>0.45223059686290479</v>
      </c>
      <c r="BO818" s="181">
        <f t="shared" si="1229"/>
        <v>0.1291709666322669</v>
      </c>
      <c r="BP818" s="181">
        <f t="shared" si="1229"/>
        <v>0.23754789272030652</v>
      </c>
      <c r="BQ818" s="590">
        <f t="shared" si="1229"/>
        <v>0.38451468112960518</v>
      </c>
      <c r="BR818" s="622">
        <f t="shared" si="1230"/>
        <v>0.34072099873755102</v>
      </c>
      <c r="BS818" s="887">
        <f t="shared" si="1230"/>
        <v>0.32249999999999979</v>
      </c>
      <c r="BT818" s="887">
        <f t="shared" si="1230"/>
        <v>0.32250000000000001</v>
      </c>
      <c r="BU818" s="888">
        <f t="shared" si="1230"/>
        <v>0.32249999999999979</v>
      </c>
      <c r="BV818" s="889">
        <f t="shared" si="1230"/>
        <v>0.32250000000000001</v>
      </c>
      <c r="BW818" s="887">
        <f t="shared" si="1230"/>
        <v>0.32249999999999979</v>
      </c>
      <c r="BX818" s="887">
        <f t="shared" si="1230"/>
        <v>0.32249999999999956</v>
      </c>
      <c r="BY818" s="888">
        <f t="shared" si="1230"/>
        <v>0.32249999999999979</v>
      </c>
      <c r="BZ818" s="887">
        <f t="shared" si="1231"/>
        <v>0.32250000000000001</v>
      </c>
      <c r="CA818" s="887">
        <f t="shared" si="1231"/>
        <v>0.32250000000000001</v>
      </c>
      <c r="CB818" s="887">
        <f t="shared" si="1232"/>
        <v>0.32249999999999979</v>
      </c>
      <c r="CC818" s="888">
        <f t="shared" si="1232"/>
        <v>0.32249999999999979</v>
      </c>
      <c r="CD818" s="181"/>
      <c r="CE818" s="181"/>
      <c r="CF818" s="181"/>
      <c r="CG818" s="590"/>
      <c r="CH818" s="181"/>
      <c r="CI818" s="181"/>
      <c r="CJ818" s="181"/>
      <c r="CK818" s="181"/>
      <c r="CL818" s="181"/>
      <c r="CM818" s="181"/>
      <c r="CN818" s="181"/>
      <c r="CO818" s="181"/>
      <c r="CP818" s="181"/>
      <c r="CQ818" s="181"/>
      <c r="CR818" s="181"/>
      <c r="CS818" s="181"/>
      <c r="CT818" s="181"/>
      <c r="CU818" s="181"/>
      <c r="CV818" s="181"/>
      <c r="CW818" s="181"/>
      <c r="CX818" s="181"/>
      <c r="CY818" s="181"/>
      <c r="CZ818" s="181"/>
      <c r="DA818" s="181"/>
      <c r="DB818" s="181"/>
      <c r="DC818" s="181"/>
      <c r="DD818" s="181"/>
      <c r="DE818" s="181"/>
      <c r="DF818" s="181"/>
      <c r="DG818" s="181"/>
      <c r="DH818" s="181"/>
      <c r="DI818" s="590"/>
      <c r="DJ818" s="363"/>
      <c r="DK818" s="118"/>
      <c r="DL818" s="118"/>
      <c r="DM818" s="118"/>
      <c r="DN818" s="118"/>
      <c r="DO818" s="118"/>
      <c r="DP818" s="118"/>
      <c r="DQ818" s="387"/>
      <c r="DR818" s="181" t="str">
        <f t="shared" si="1233"/>
        <v>--</v>
      </c>
      <c r="DS818" s="181" t="str">
        <f t="shared" si="1233"/>
        <v>--</v>
      </c>
      <c r="DT818" s="181" t="str">
        <f t="shared" si="1233"/>
        <v>--</v>
      </c>
      <c r="DU818" s="181" t="str">
        <f t="shared" si="1233"/>
        <v>--</v>
      </c>
      <c r="DV818" s="181" t="str">
        <f t="shared" si="1233"/>
        <v>--</v>
      </c>
      <c r="DW818" s="181">
        <f t="shared" si="1233"/>
        <v>-0.7447262384451292</v>
      </c>
      <c r="DX818" s="181">
        <f t="shared" si="1233"/>
        <v>1.0252553389043642</v>
      </c>
      <c r="DY818" s="181">
        <f t="shared" si="1233"/>
        <v>0.29300385109114213</v>
      </c>
      <c r="DZ818" s="181"/>
      <c r="EA818" s="181"/>
      <c r="EB818" s="181"/>
      <c r="EC818" s="181"/>
      <c r="ED818" s="181"/>
      <c r="EE818" s="181"/>
      <c r="EF818" s="181"/>
      <c r="EG818" s="181"/>
      <c r="EH818" s="181"/>
      <c r="EI818" s="181"/>
      <c r="EJ818" s="590"/>
      <c r="EK818" s="99"/>
      <c r="EL818" s="99"/>
      <c r="EM818" s="99"/>
      <c r="EN818" s="99"/>
      <c r="EO818" s="99"/>
      <c r="EP818" s="99"/>
      <c r="EQ818" s="99"/>
      <c r="ER818" s="99"/>
      <c r="ES818" s="99"/>
      <c r="ET818" s="99"/>
      <c r="EU818" s="99"/>
      <c r="EV818" s="99"/>
      <c r="EW818" s="99"/>
      <c r="EX818" s="99"/>
      <c r="EY818" s="99"/>
      <c r="EZ818" s="99"/>
      <c r="FA818" s="99"/>
      <c r="FB818" s="99"/>
      <c r="FC818" s="99"/>
      <c r="FD818" s="99"/>
      <c r="FE818" s="99"/>
      <c r="FF818" s="99"/>
      <c r="FG818" s="99"/>
      <c r="FH818" s="99"/>
      <c r="FI818" s="99"/>
      <c r="FJ818" s="99"/>
      <c r="FK818" s="99"/>
      <c r="FL818" s="99"/>
      <c r="FM818" s="99"/>
      <c r="FN818" s="99"/>
      <c r="FO818" s="99"/>
      <c r="FP818" s="99"/>
      <c r="FQ818" s="99"/>
      <c r="FR818" s="99"/>
      <c r="FS818" s="99"/>
      <c r="FT818" s="99"/>
      <c r="FU818" s="99"/>
      <c r="FV818" s="99"/>
      <c r="FW818" s="99"/>
      <c r="FX818" s="99"/>
      <c r="FY818" s="99"/>
      <c r="FZ818" s="99"/>
      <c r="GA818" s="99"/>
      <c r="GB818" s="99"/>
      <c r="GC818" s="99"/>
      <c r="GD818" s="99"/>
      <c r="GE818" s="99"/>
      <c r="GF818" s="99"/>
      <c r="GG818" s="99"/>
      <c r="GH818" s="99"/>
      <c r="GI818" s="99"/>
      <c r="GJ818" s="99"/>
      <c r="GK818" s="99"/>
      <c r="GL818" s="99"/>
      <c r="GM818" s="99"/>
      <c r="GN818" s="99"/>
      <c r="GO818" s="99"/>
      <c r="GP818" s="99"/>
      <c r="GQ818" s="99"/>
      <c r="GR818" s="99"/>
      <c r="GS818" s="99"/>
      <c r="GT818" s="99"/>
      <c r="GU818" s="99"/>
      <c r="GV818" s="99"/>
      <c r="GW818" s="99"/>
      <c r="GX818" s="99"/>
      <c r="GY818" s="99"/>
      <c r="GZ818" s="99"/>
      <c r="HA818" s="99"/>
      <c r="HB818" s="99"/>
      <c r="HC818" s="99"/>
      <c r="HD818" s="99"/>
      <c r="HE818" s="99"/>
      <c r="HF818" s="99"/>
      <c r="HG818" s="99"/>
      <c r="HH818" s="99"/>
      <c r="HI818" s="99"/>
      <c r="HJ818" s="99"/>
      <c r="HK818" s="99"/>
      <c r="HL818" s="99"/>
      <c r="HM818" s="99"/>
      <c r="HN818" s="99"/>
      <c r="HO818" s="99"/>
      <c r="HP818" s="99"/>
      <c r="HQ818" s="99"/>
      <c r="HR818" s="99"/>
      <c r="HS818" s="99"/>
      <c r="HT818" s="99"/>
      <c r="HU818" s="99"/>
      <c r="HV818" s="99"/>
      <c r="HW818" s="99"/>
    </row>
    <row r="819" spans="1:231" ht="13.5" hidden="1" customHeight="1" outlineLevel="1">
      <c r="A819" s="4"/>
      <c r="H819" s="4"/>
      <c r="I819" s="1067"/>
      <c r="J819" s="20"/>
      <c r="K819" s="20"/>
      <c r="L819" s="20"/>
      <c r="M819" s="20"/>
      <c r="N819" s="20"/>
      <c r="O819" s="20"/>
      <c r="P819" s="20"/>
      <c r="Q819" s="20"/>
      <c r="R819" s="20"/>
      <c r="S819" s="20"/>
      <c r="T819" s="20"/>
      <c r="U819" s="20"/>
      <c r="V819" s="20"/>
      <c r="W819" s="20"/>
      <c r="X819" s="20"/>
      <c r="Y819" s="20"/>
      <c r="Z819" s="20"/>
      <c r="AA819" s="20"/>
      <c r="AB819" s="20"/>
      <c r="AC819" s="20"/>
      <c r="AD819" s="20"/>
      <c r="AE819" s="20"/>
      <c r="AF819" s="20"/>
      <c r="AG819" s="20"/>
      <c r="AH819" s="20"/>
      <c r="AI819" s="20"/>
      <c r="AJ819" s="20"/>
      <c r="AK819" s="20"/>
      <c r="AL819" s="20"/>
      <c r="AM819" s="20"/>
      <c r="AN819" s="20"/>
      <c r="AO819" s="20"/>
      <c r="AP819" s="20"/>
      <c r="AQ819" s="20"/>
      <c r="AR819" s="20"/>
      <c r="AS819" s="20"/>
      <c r="AT819" s="387"/>
      <c r="AU819" s="118"/>
      <c r="AV819" s="118"/>
      <c r="AW819" s="365"/>
      <c r="AX819" s="633"/>
      <c r="AY819" s="263"/>
      <c r="AZ819" s="263"/>
      <c r="BA819" s="315"/>
      <c r="BB819" s="633"/>
      <c r="BC819" s="263"/>
      <c r="BD819" s="263"/>
      <c r="BE819" s="315"/>
      <c r="BF819" s="387"/>
      <c r="BG819" s="118"/>
      <c r="BH819" s="118"/>
      <c r="BI819" s="365"/>
      <c r="BJ819" s="387"/>
      <c r="BK819" s="118"/>
      <c r="BL819" s="118"/>
      <c r="BM819" s="365"/>
      <c r="BN819" s="387"/>
      <c r="BO819" s="118"/>
      <c r="BP819" s="118"/>
      <c r="BQ819" s="365"/>
      <c r="BR819" s="387"/>
      <c r="BS819" s="866"/>
      <c r="BT819" s="866"/>
      <c r="BU819" s="867"/>
      <c r="BV819" s="868"/>
      <c r="BW819" s="866"/>
      <c r="BX819" s="866"/>
      <c r="BY819" s="867"/>
      <c r="BZ819" s="866"/>
      <c r="CA819" s="866"/>
      <c r="CB819" s="866"/>
      <c r="CC819" s="867"/>
      <c r="CD819" s="118"/>
      <c r="CE819" s="118"/>
      <c r="CF819" s="118"/>
      <c r="CG819" s="365"/>
      <c r="CH819" s="118"/>
      <c r="CI819" s="118"/>
      <c r="CJ819" s="118"/>
      <c r="CK819" s="118"/>
      <c r="CL819" s="118"/>
      <c r="CM819" s="118"/>
      <c r="CN819" s="118"/>
      <c r="CO819" s="118"/>
      <c r="CP819" s="118"/>
      <c r="CQ819" s="118"/>
      <c r="CR819" s="118"/>
      <c r="CS819" s="118"/>
      <c r="CT819" s="118"/>
      <c r="CU819" s="118"/>
      <c r="CV819" s="118"/>
      <c r="CW819" s="118"/>
      <c r="CX819" s="118"/>
      <c r="CY819" s="118"/>
      <c r="CZ819" s="118"/>
      <c r="DA819" s="118"/>
      <c r="DB819" s="118"/>
      <c r="DC819" s="118"/>
      <c r="DD819" s="118"/>
      <c r="DE819" s="118"/>
      <c r="DF819" s="118"/>
      <c r="DG819" s="118"/>
      <c r="DH819" s="118"/>
      <c r="DI819" s="365"/>
      <c r="DJ819" s="363"/>
      <c r="DK819" s="118"/>
      <c r="DL819" s="118"/>
      <c r="DM819" s="118"/>
      <c r="DN819" s="118"/>
      <c r="DO819" s="118"/>
      <c r="DP819" s="118"/>
      <c r="DQ819" s="387"/>
      <c r="DR819" s="118"/>
      <c r="DS819" s="118"/>
      <c r="DT819" s="118"/>
      <c r="DU819" s="118"/>
      <c r="DV819" s="118"/>
      <c r="DW819" s="118"/>
      <c r="DX819" s="118"/>
      <c r="DY819" s="118"/>
      <c r="DZ819" s="118"/>
      <c r="EA819" s="118"/>
      <c r="EB819" s="118"/>
      <c r="EC819" s="118"/>
      <c r="ED819" s="118"/>
      <c r="EE819" s="118"/>
      <c r="EF819" s="118"/>
      <c r="EG819" s="118"/>
      <c r="EH819" s="118"/>
      <c r="EI819" s="118"/>
      <c r="EJ819" s="365"/>
      <c r="EK819" s="99"/>
      <c r="EL819" s="99"/>
      <c r="EM819" s="99"/>
      <c r="EN819" s="99"/>
      <c r="EO819" s="99"/>
      <c r="EP819" s="99"/>
      <c r="EQ819" s="99"/>
      <c r="ER819" s="99"/>
      <c r="ES819" s="99"/>
      <c r="ET819" s="99"/>
      <c r="EU819" s="99"/>
      <c r="EV819" s="99"/>
      <c r="EW819" s="99"/>
      <c r="EX819" s="99"/>
      <c r="EY819" s="99"/>
      <c r="EZ819" s="99"/>
      <c r="FA819" s="99"/>
      <c r="FB819" s="99"/>
      <c r="FC819" s="99"/>
      <c r="FD819" s="99"/>
      <c r="FE819" s="99"/>
      <c r="FF819" s="99"/>
      <c r="FG819" s="99"/>
      <c r="FH819" s="99"/>
      <c r="FI819" s="99"/>
      <c r="FJ819" s="99"/>
      <c r="FK819" s="99"/>
      <c r="FL819" s="99"/>
      <c r="FM819" s="99"/>
      <c r="FN819" s="99"/>
      <c r="FO819" s="99"/>
      <c r="FP819" s="99"/>
      <c r="FQ819" s="99"/>
      <c r="FR819" s="99"/>
      <c r="FS819" s="99"/>
      <c r="FT819" s="99"/>
      <c r="FU819" s="99"/>
      <c r="FV819" s="99"/>
      <c r="FW819" s="99"/>
      <c r="FX819" s="99"/>
      <c r="FY819" s="99"/>
      <c r="FZ819" s="99"/>
      <c r="GA819" s="99"/>
      <c r="GB819" s="99"/>
      <c r="GC819" s="99"/>
      <c r="GD819" s="99"/>
      <c r="GE819" s="99"/>
      <c r="GF819" s="99"/>
      <c r="GG819" s="99"/>
      <c r="GH819" s="99"/>
      <c r="GI819" s="99"/>
      <c r="GJ819" s="99"/>
      <c r="GK819" s="99"/>
      <c r="GL819" s="99"/>
      <c r="GM819" s="99"/>
      <c r="GN819" s="99"/>
      <c r="GO819" s="99"/>
      <c r="GP819" s="99"/>
      <c r="GQ819" s="99"/>
      <c r="GR819" s="99"/>
      <c r="GS819" s="99"/>
      <c r="GT819" s="99"/>
      <c r="GU819" s="99"/>
      <c r="GV819" s="99"/>
      <c r="GW819" s="99"/>
      <c r="GX819" s="99"/>
      <c r="GY819" s="99"/>
      <c r="GZ819" s="99"/>
      <c r="HA819" s="99"/>
      <c r="HB819" s="99"/>
      <c r="HC819" s="99"/>
      <c r="HD819" s="99"/>
      <c r="HE819" s="99"/>
      <c r="HF819" s="99"/>
      <c r="HG819" s="99"/>
      <c r="HH819" s="99"/>
      <c r="HI819" s="99"/>
      <c r="HJ819" s="99"/>
      <c r="HK819" s="99"/>
      <c r="HL819" s="99"/>
      <c r="HM819" s="99"/>
      <c r="HN819" s="99"/>
      <c r="HO819" s="99"/>
      <c r="HP819" s="99"/>
      <c r="HQ819" s="99"/>
      <c r="HR819" s="99"/>
      <c r="HS819" s="99"/>
      <c r="HT819" s="99"/>
      <c r="HU819" s="99"/>
      <c r="HV819" s="99"/>
      <c r="HW819" s="99"/>
    </row>
    <row r="820" spans="1:231" ht="13.5" hidden="1" customHeight="1" outlineLevel="1">
      <c r="A820" s="4"/>
      <c r="H820" s="4"/>
      <c r="I820" s="1126" t="s">
        <v>183</v>
      </c>
      <c r="J820" s="20"/>
      <c r="K820" s="20"/>
      <c r="L820" s="20"/>
      <c r="M820" s="20"/>
      <c r="N820" s="20"/>
      <c r="O820" s="20"/>
      <c r="P820" s="20"/>
      <c r="Q820" s="20"/>
      <c r="R820" s="20"/>
      <c r="S820" s="20"/>
      <c r="T820" s="20"/>
      <c r="U820" s="20"/>
      <c r="V820" s="20"/>
      <c r="W820" s="20"/>
      <c r="X820" s="20"/>
      <c r="Y820" s="20"/>
      <c r="Z820" s="20"/>
      <c r="AA820" s="20"/>
      <c r="AB820" s="20"/>
      <c r="AC820" s="20"/>
      <c r="AD820" s="20"/>
      <c r="AE820" s="20"/>
      <c r="AF820" s="20"/>
      <c r="AG820" s="20"/>
      <c r="AH820" s="20"/>
      <c r="AI820" s="20"/>
      <c r="AJ820" s="20"/>
      <c r="AK820" s="20"/>
      <c r="AL820" s="20"/>
      <c r="AM820" s="20"/>
      <c r="AN820" s="20"/>
      <c r="AO820" s="20"/>
      <c r="AP820" s="20"/>
      <c r="AQ820" s="20"/>
      <c r="AR820" s="20"/>
      <c r="AS820" s="20"/>
      <c r="AT820" s="387"/>
      <c r="AU820" s="118"/>
      <c r="AV820" s="118"/>
      <c r="AW820" s="365"/>
      <c r="AX820" s="629">
        <f t="shared" ref="AX820:BY820" si="1234">IF(ISERROR(AX776/AT776-1),"--",AX776/AT776-1)</f>
        <v>0.15054428500742212</v>
      </c>
      <c r="AY820" s="261">
        <f t="shared" si="1234"/>
        <v>0.24793964016250714</v>
      </c>
      <c r="AZ820" s="261">
        <f t="shared" si="1234"/>
        <v>0.42144961697112571</v>
      </c>
      <c r="BA820" s="630">
        <f t="shared" si="1234"/>
        <v>0.66417027985810018</v>
      </c>
      <c r="BB820" s="629">
        <f t="shared" si="1234"/>
        <v>0.86066014407053015</v>
      </c>
      <c r="BC820" s="261">
        <f t="shared" si="1234"/>
        <v>0.93079713515021867</v>
      </c>
      <c r="BD820" s="261">
        <f t="shared" si="1234"/>
        <v>1.0096177763037892</v>
      </c>
      <c r="BE820" s="630">
        <f t="shared" si="1234"/>
        <v>0.85591346912995436</v>
      </c>
      <c r="BF820" s="619">
        <f t="shared" si="1234"/>
        <v>0.8373396509880966</v>
      </c>
      <c r="BG820" s="175">
        <f t="shared" si="1234"/>
        <v>0.61258310049137665</v>
      </c>
      <c r="BH820" s="175">
        <f t="shared" si="1234"/>
        <v>0.48923178480072593</v>
      </c>
      <c r="BI820" s="579">
        <f t="shared" si="1234"/>
        <v>0.46913685285234163</v>
      </c>
      <c r="BJ820" s="619">
        <f t="shared" si="1234"/>
        <v>0.46718243859483599</v>
      </c>
      <c r="BK820" s="175">
        <f t="shared" si="1234"/>
        <v>0.62266236482045789</v>
      </c>
      <c r="BL820" s="175">
        <f t="shared" si="1234"/>
        <v>0.69320700354609954</v>
      </c>
      <c r="BM820" s="579">
        <f t="shared" si="1234"/>
        <v>0.57399739394816862</v>
      </c>
      <c r="BN820" s="619">
        <f t="shared" si="1234"/>
        <v>0.51479036268541556</v>
      </c>
      <c r="BO820" s="175">
        <f t="shared" si="1234"/>
        <v>0.49323416241692297</v>
      </c>
      <c r="BP820" s="175">
        <f t="shared" si="1234"/>
        <v>0.40677050950620108</v>
      </c>
      <c r="BQ820" s="579">
        <f t="shared" si="1234"/>
        <v>0.41125501306155487</v>
      </c>
      <c r="BR820" s="619">
        <f t="shared" si="1234"/>
        <v>0.55532914473311812</v>
      </c>
      <c r="BS820" s="854">
        <f t="shared" si="1234"/>
        <v>0.27</v>
      </c>
      <c r="BT820" s="854">
        <f t="shared" si="1234"/>
        <v>0.27</v>
      </c>
      <c r="BU820" s="855">
        <f t="shared" si="1234"/>
        <v>0.27</v>
      </c>
      <c r="BV820" s="856">
        <f t="shared" si="1234"/>
        <v>0.18999999999999995</v>
      </c>
      <c r="BW820" s="854">
        <f t="shared" si="1234"/>
        <v>0.18999999999999995</v>
      </c>
      <c r="BX820" s="854">
        <f t="shared" si="1234"/>
        <v>0.18999999999999995</v>
      </c>
      <c r="BY820" s="855">
        <f t="shared" si="1234"/>
        <v>0.18999999999999995</v>
      </c>
      <c r="BZ820" s="854">
        <f>IF(ISERROR(BZ776/BV776-1),"--",BZ776/BV776-1)</f>
        <v>0.18999999999999995</v>
      </c>
      <c r="CA820" s="854">
        <f>IF(ISERROR(CA776/BW776-1),"--",CA776/BW776-1)</f>
        <v>0.18999999999999995</v>
      </c>
      <c r="CB820" s="854">
        <f>IF(ISERROR(CB776/BX776-1),"--",CB776/BX776-1)</f>
        <v>0.18999999999999995</v>
      </c>
      <c r="CC820" s="855">
        <f>IF(ISERROR(CC776/BY776-1),"--",CC776/BY776-1)</f>
        <v>0.18999999999999995</v>
      </c>
      <c r="CD820" s="175"/>
      <c r="CE820" s="175"/>
      <c r="CF820" s="175"/>
      <c r="CG820" s="579"/>
      <c r="CH820" s="175"/>
      <c r="CI820" s="175"/>
      <c r="CJ820" s="175"/>
      <c r="CK820" s="175"/>
      <c r="CL820" s="175"/>
      <c r="CM820" s="175"/>
      <c r="CN820" s="175"/>
      <c r="CO820" s="175"/>
      <c r="CP820" s="175"/>
      <c r="CQ820" s="175"/>
      <c r="CR820" s="175"/>
      <c r="CS820" s="175"/>
      <c r="CT820" s="175"/>
      <c r="CU820" s="175"/>
      <c r="CV820" s="175"/>
      <c r="CW820" s="175"/>
      <c r="CX820" s="175"/>
      <c r="CY820" s="175"/>
      <c r="CZ820" s="175"/>
      <c r="DA820" s="175"/>
      <c r="DB820" s="175"/>
      <c r="DC820" s="175"/>
      <c r="DD820" s="175"/>
      <c r="DE820" s="175"/>
      <c r="DF820" s="175"/>
      <c r="DG820" s="175"/>
      <c r="DH820" s="175"/>
      <c r="DI820" s="579"/>
      <c r="DJ820" s="363"/>
      <c r="DK820" s="118"/>
      <c r="DL820" s="118"/>
      <c r="DM820" s="118"/>
      <c r="DN820" s="118"/>
      <c r="DO820" s="118"/>
      <c r="DP820" s="118"/>
      <c r="DQ820" s="387"/>
      <c r="DR820" s="175" t="str">
        <f t="shared" ref="DR820:DY820" si="1235">IF(ISERROR(DR776/DQ776-1),"--",DR776/DQ776-1)</f>
        <v>--</v>
      </c>
      <c r="DS820" s="175" t="str">
        <f t="shared" si="1235"/>
        <v>--</v>
      </c>
      <c r="DT820" s="175" t="str">
        <f t="shared" si="1235"/>
        <v>--</v>
      </c>
      <c r="DU820" s="175">
        <f t="shared" si="1235"/>
        <v>0.36542155816435451</v>
      </c>
      <c r="DV820" s="175">
        <f t="shared" si="1235"/>
        <v>0.91627771946671444</v>
      </c>
      <c r="DW820" s="175">
        <f t="shared" si="1235"/>
        <v>0.58377326387674944</v>
      </c>
      <c r="DX820" s="175">
        <f t="shared" si="1235"/>
        <v>0.59265500139806626</v>
      </c>
      <c r="DY820" s="175">
        <f t="shared" si="1235"/>
        <v>0.45287717433990138</v>
      </c>
      <c r="DZ820" s="175"/>
      <c r="EA820" s="175"/>
      <c r="EB820" s="175"/>
      <c r="EC820" s="175"/>
      <c r="ED820" s="175"/>
      <c r="EE820" s="175"/>
      <c r="EF820" s="175"/>
      <c r="EG820" s="175"/>
      <c r="EH820" s="175"/>
      <c r="EI820" s="175"/>
      <c r="EJ820" s="579"/>
      <c r="EK820" s="99"/>
      <c r="EL820" s="99"/>
      <c r="EM820" s="99"/>
      <c r="EN820" s="99"/>
      <c r="EO820" s="99"/>
      <c r="EP820" s="99"/>
      <c r="EQ820" s="99"/>
      <c r="ER820" s="99"/>
      <c r="ES820" s="99"/>
      <c r="ET820" s="99"/>
      <c r="EU820" s="99"/>
      <c r="EV820" s="99"/>
      <c r="EW820" s="99"/>
      <c r="EX820" s="99"/>
      <c r="EY820" s="99"/>
      <c r="EZ820" s="99"/>
      <c r="FA820" s="99"/>
      <c r="FB820" s="99"/>
      <c r="FC820" s="99"/>
      <c r="FD820" s="99"/>
      <c r="FE820" s="99"/>
      <c r="FF820" s="99"/>
      <c r="FG820" s="99"/>
      <c r="FH820" s="99"/>
      <c r="FI820" s="99"/>
      <c r="FJ820" s="99"/>
      <c r="FK820" s="99"/>
      <c r="FL820" s="99"/>
      <c r="FM820" s="99"/>
      <c r="FN820" s="99"/>
      <c r="FO820" s="99"/>
      <c r="FP820" s="99"/>
      <c r="FQ820" s="99"/>
      <c r="FR820" s="99"/>
      <c r="FS820" s="99"/>
      <c r="FT820" s="99"/>
      <c r="FU820" s="99"/>
      <c r="FV820" s="99"/>
      <c r="FW820" s="99"/>
      <c r="FX820" s="99"/>
      <c r="FY820" s="99"/>
      <c r="FZ820" s="99"/>
      <c r="GA820" s="99"/>
      <c r="GB820" s="99"/>
      <c r="GC820" s="99"/>
      <c r="GD820" s="99"/>
      <c r="GE820" s="99"/>
      <c r="GF820" s="99"/>
      <c r="GG820" s="99"/>
      <c r="GH820" s="99"/>
      <c r="GI820" s="99"/>
      <c r="GJ820" s="99"/>
      <c r="GK820" s="99"/>
      <c r="GL820" s="99"/>
      <c r="GM820" s="99"/>
      <c r="GN820" s="99"/>
      <c r="GO820" s="99"/>
      <c r="GP820" s="99"/>
      <c r="GQ820" s="99"/>
      <c r="GR820" s="99"/>
      <c r="GS820" s="99"/>
      <c r="GT820" s="99"/>
      <c r="GU820" s="99"/>
      <c r="GV820" s="99"/>
      <c r="GW820" s="99"/>
      <c r="GX820" s="99"/>
      <c r="GY820" s="99"/>
      <c r="GZ820" s="99"/>
      <c r="HA820" s="99"/>
      <c r="HB820" s="99"/>
      <c r="HC820" s="99"/>
      <c r="HD820" s="99"/>
      <c r="HE820" s="99"/>
      <c r="HF820" s="99"/>
      <c r="HG820" s="99"/>
      <c r="HH820" s="99"/>
      <c r="HI820" s="99"/>
      <c r="HJ820" s="99"/>
      <c r="HK820" s="99"/>
      <c r="HL820" s="99"/>
      <c r="HM820" s="99"/>
      <c r="HN820" s="99"/>
      <c r="HO820" s="99"/>
      <c r="HP820" s="99"/>
      <c r="HQ820" s="99"/>
      <c r="HR820" s="99"/>
      <c r="HS820" s="99"/>
      <c r="HT820" s="99"/>
      <c r="HU820" s="99"/>
      <c r="HV820" s="99"/>
      <c r="HW820" s="99"/>
    </row>
    <row r="821" spans="1:231" ht="13.5" hidden="1" customHeight="1" outlineLevel="1">
      <c r="A821" s="4"/>
      <c r="H821" s="4"/>
      <c r="I821" s="1134" t="s">
        <v>67</v>
      </c>
      <c r="J821" s="20"/>
      <c r="K821" s="20"/>
      <c r="L821" s="20"/>
      <c r="M821" s="20"/>
      <c r="N821" s="20"/>
      <c r="O821" s="20"/>
      <c r="P821" s="20"/>
      <c r="Q821" s="20"/>
      <c r="R821" s="20"/>
      <c r="S821" s="20"/>
      <c r="T821" s="20"/>
      <c r="U821" s="20"/>
      <c r="V821" s="20"/>
      <c r="W821" s="20"/>
      <c r="X821" s="20"/>
      <c r="Y821" s="20"/>
      <c r="Z821" s="20"/>
      <c r="AA821" s="20"/>
      <c r="AB821" s="20"/>
      <c r="AC821" s="20"/>
      <c r="AD821" s="20"/>
      <c r="AE821" s="20"/>
      <c r="AF821" s="20"/>
      <c r="AG821" s="20"/>
      <c r="AH821" s="20"/>
      <c r="AI821" s="20"/>
      <c r="AJ821" s="20"/>
      <c r="AK821" s="20"/>
      <c r="AL821" s="20"/>
      <c r="AM821" s="20"/>
      <c r="AN821" s="20"/>
      <c r="AO821" s="20"/>
      <c r="AP821" s="20"/>
      <c r="AQ821" s="20"/>
      <c r="AR821" s="20"/>
      <c r="AS821" s="20"/>
      <c r="AT821" s="387"/>
      <c r="AU821" s="118"/>
      <c r="AV821" s="118"/>
      <c r="AW821" s="365"/>
      <c r="AX821" s="631">
        <f t="shared" ref="AX821:BY821" si="1236">IF(ISERROR(AX779/AT779-1),"--",AX779/AT779-1)</f>
        <v>0.52033231307389594</v>
      </c>
      <c r="AY821" s="262">
        <f t="shared" si="1236"/>
        <v>0.29211321791701028</v>
      </c>
      <c r="AZ821" s="262">
        <f t="shared" si="1236"/>
        <v>5.2138120283558242E-2</v>
      </c>
      <c r="BA821" s="632">
        <f t="shared" si="1236"/>
        <v>0.35945121951219505</v>
      </c>
      <c r="BB821" s="631">
        <f t="shared" si="1236"/>
        <v>0.25941903940178301</v>
      </c>
      <c r="BC821" s="262">
        <f t="shared" si="1236"/>
        <v>0.30199914929817107</v>
      </c>
      <c r="BD821" s="262">
        <f t="shared" si="1236"/>
        <v>0.56857204955444463</v>
      </c>
      <c r="BE821" s="632">
        <f t="shared" si="1236"/>
        <v>0.37811168423413322</v>
      </c>
      <c r="BF821" s="622">
        <f t="shared" si="1236"/>
        <v>0.42498287280200975</v>
      </c>
      <c r="BG821" s="181">
        <f t="shared" si="1236"/>
        <v>0.32995753021888263</v>
      </c>
      <c r="BH821" s="181">
        <f t="shared" si="1236"/>
        <v>0.14992379104891218</v>
      </c>
      <c r="BI821" s="590">
        <f t="shared" si="1236"/>
        <v>0.22034174125305128</v>
      </c>
      <c r="BJ821" s="622">
        <f t="shared" si="1236"/>
        <v>0.27371794871794863</v>
      </c>
      <c r="BK821" s="181">
        <f t="shared" si="1236"/>
        <v>0.28580201424711382</v>
      </c>
      <c r="BL821" s="181">
        <f t="shared" si="1236"/>
        <v>0.49813230509699968</v>
      </c>
      <c r="BM821" s="590">
        <f t="shared" si="1236"/>
        <v>0.66515535404720638</v>
      </c>
      <c r="BN821" s="622">
        <f t="shared" si="1236"/>
        <v>0.62053346753900351</v>
      </c>
      <c r="BO821" s="181">
        <f t="shared" si="1236"/>
        <v>0.53395739803228603</v>
      </c>
      <c r="BP821" s="181">
        <f t="shared" si="1236"/>
        <v>0.28319794096356476</v>
      </c>
      <c r="BQ821" s="590">
        <f t="shared" si="1236"/>
        <v>0.13069592376071104</v>
      </c>
      <c r="BR821" s="622">
        <f t="shared" si="1236"/>
        <v>0.42437888198757756</v>
      </c>
      <c r="BS821" s="887" t="str">
        <f t="shared" si="1236"/>
        <v>--</v>
      </c>
      <c r="BT821" s="887" t="str">
        <f t="shared" si="1236"/>
        <v>--</v>
      </c>
      <c r="BU821" s="888" t="str">
        <f t="shared" si="1236"/>
        <v>--</v>
      </c>
      <c r="BV821" s="889" t="str">
        <f t="shared" si="1236"/>
        <v>--</v>
      </c>
      <c r="BW821" s="887" t="str">
        <f t="shared" si="1236"/>
        <v>--</v>
      </c>
      <c r="BX821" s="887" t="str">
        <f t="shared" si="1236"/>
        <v>--</v>
      </c>
      <c r="BY821" s="888" t="str">
        <f t="shared" si="1236"/>
        <v>--</v>
      </c>
      <c r="BZ821" s="887" t="str">
        <f>IF(ISERROR(BZ779/BV779-1),"--",BZ779/BV779-1)</f>
        <v>--</v>
      </c>
      <c r="CA821" s="887" t="str">
        <f>IF(ISERROR(CA779/BW779-1),"--",CA779/BW779-1)</f>
        <v>--</v>
      </c>
      <c r="CB821" s="887" t="str">
        <f>IF(ISERROR(CB779/BX779-1),"--",CB779/BX779-1)</f>
        <v>--</v>
      </c>
      <c r="CC821" s="888" t="str">
        <f>IF(ISERROR(CC779/BY779-1),"--",CC779/BY779-1)</f>
        <v>--</v>
      </c>
      <c r="CD821" s="181"/>
      <c r="CE821" s="181"/>
      <c r="CF821" s="181"/>
      <c r="CG821" s="590"/>
      <c r="CH821" s="181"/>
      <c r="CI821" s="181"/>
      <c r="CJ821" s="181"/>
      <c r="CK821" s="181"/>
      <c r="CL821" s="181"/>
      <c r="CM821" s="181"/>
      <c r="CN821" s="181"/>
      <c r="CO821" s="181"/>
      <c r="CP821" s="181"/>
      <c r="CQ821" s="181"/>
      <c r="CR821" s="181"/>
      <c r="CS821" s="181"/>
      <c r="CT821" s="181"/>
      <c r="CU821" s="181"/>
      <c r="CV821" s="181"/>
      <c r="CW821" s="181"/>
      <c r="CX821" s="181"/>
      <c r="CY821" s="181"/>
      <c r="CZ821" s="181"/>
      <c r="DA821" s="181"/>
      <c r="DB821" s="181"/>
      <c r="DC821" s="181"/>
      <c r="DD821" s="181"/>
      <c r="DE821" s="181"/>
      <c r="DF821" s="181"/>
      <c r="DG821" s="181"/>
      <c r="DH821" s="181"/>
      <c r="DI821" s="590"/>
      <c r="DJ821" s="363"/>
      <c r="DK821" s="118"/>
      <c r="DL821" s="118"/>
      <c r="DM821" s="118"/>
      <c r="DN821" s="118"/>
      <c r="DO821" s="118"/>
      <c r="DP821" s="118"/>
      <c r="DQ821" s="387"/>
      <c r="DR821" s="181" t="str">
        <f t="shared" ref="DR821:DY821" si="1237">IF(ISERROR(DR779/DQ779-1),"--",DR779/DQ779-1)</f>
        <v>--</v>
      </c>
      <c r="DS821" s="181" t="str">
        <f t="shared" si="1237"/>
        <v>--</v>
      </c>
      <c r="DT821" s="181">
        <f t="shared" si="1237"/>
        <v>0.29781133518111447</v>
      </c>
      <c r="DU821" s="181">
        <f t="shared" si="1237"/>
        <v>0.26953383901612793</v>
      </c>
      <c r="DV821" s="181">
        <f t="shared" si="1237"/>
        <v>0.38424502581356212</v>
      </c>
      <c r="DW821" s="181">
        <f t="shared" si="1237"/>
        <v>0.26471944013745108</v>
      </c>
      <c r="DX821" s="181">
        <f t="shared" si="1237"/>
        <v>0.43595096090125951</v>
      </c>
      <c r="DY821" s="181">
        <f t="shared" si="1237"/>
        <v>0.36170016383229098</v>
      </c>
      <c r="DZ821" s="181"/>
      <c r="EA821" s="181"/>
      <c r="EB821" s="181"/>
      <c r="EC821" s="181"/>
      <c r="ED821" s="181"/>
      <c r="EE821" s="181"/>
      <c r="EF821" s="181"/>
      <c r="EG821" s="181"/>
      <c r="EH821" s="181"/>
      <c r="EI821" s="181"/>
      <c r="EJ821" s="590"/>
      <c r="EK821" s="99"/>
      <c r="EL821" s="99"/>
      <c r="EM821" s="99"/>
      <c r="EN821" s="99"/>
      <c r="EO821" s="99"/>
      <c r="EP821" s="99"/>
      <c r="EQ821" s="99"/>
      <c r="ER821" s="99"/>
      <c r="ES821" s="99"/>
      <c r="ET821" s="99"/>
      <c r="EU821" s="99"/>
      <c r="EV821" s="99"/>
      <c r="EW821" s="99"/>
      <c r="EX821" s="99"/>
      <c r="EY821" s="99"/>
      <c r="EZ821" s="99"/>
      <c r="FA821" s="99"/>
      <c r="FB821" s="99"/>
      <c r="FC821" s="99"/>
      <c r="FD821" s="99"/>
      <c r="FE821" s="99"/>
      <c r="FF821" s="99"/>
      <c r="FG821" s="99"/>
      <c r="FH821" s="99"/>
      <c r="FI821" s="99"/>
      <c r="FJ821" s="99"/>
      <c r="FK821" s="99"/>
      <c r="FL821" s="99"/>
      <c r="FM821" s="99"/>
      <c r="FN821" s="99"/>
      <c r="FO821" s="99"/>
      <c r="FP821" s="99"/>
      <c r="FQ821" s="99"/>
      <c r="FR821" s="99"/>
      <c r="FS821" s="99"/>
      <c r="FT821" s="99"/>
      <c r="FU821" s="99"/>
      <c r="FV821" s="99"/>
      <c r="FW821" s="99"/>
      <c r="FX821" s="99"/>
      <c r="FY821" s="99"/>
      <c r="FZ821" s="99"/>
      <c r="GA821" s="99"/>
      <c r="GB821" s="99"/>
      <c r="GC821" s="99"/>
      <c r="GD821" s="99"/>
      <c r="GE821" s="99"/>
      <c r="GF821" s="99"/>
      <c r="GG821" s="99"/>
      <c r="GH821" s="99"/>
      <c r="GI821" s="99"/>
      <c r="GJ821" s="99"/>
      <c r="GK821" s="99"/>
      <c r="GL821" s="99"/>
      <c r="GM821" s="99"/>
      <c r="GN821" s="99"/>
      <c r="GO821" s="99"/>
      <c r="GP821" s="99"/>
      <c r="GQ821" s="99"/>
      <c r="GR821" s="99"/>
      <c r="GS821" s="99"/>
      <c r="GT821" s="99"/>
      <c r="GU821" s="99"/>
      <c r="GV821" s="99"/>
      <c r="GW821" s="99"/>
      <c r="GX821" s="99"/>
      <c r="GY821" s="99"/>
      <c r="GZ821" s="99"/>
      <c r="HA821" s="99"/>
      <c r="HB821" s="99"/>
      <c r="HC821" s="99"/>
      <c r="HD821" s="99"/>
      <c r="HE821" s="99"/>
      <c r="HF821" s="99"/>
      <c r="HG821" s="99"/>
      <c r="HH821" s="99"/>
      <c r="HI821" s="99"/>
      <c r="HJ821" s="99"/>
      <c r="HK821" s="99"/>
      <c r="HL821" s="99"/>
      <c r="HM821" s="99"/>
      <c r="HN821" s="99"/>
      <c r="HO821" s="99"/>
      <c r="HP821" s="99"/>
      <c r="HQ821" s="99"/>
      <c r="HR821" s="99"/>
      <c r="HS821" s="99"/>
      <c r="HT821" s="99"/>
      <c r="HU821" s="99"/>
      <c r="HV821" s="99"/>
      <c r="HW821" s="99"/>
    </row>
    <row r="822" spans="1:231" ht="13.5" hidden="1" customHeight="1" outlineLevel="1">
      <c r="A822" s="4"/>
      <c r="H822" s="4"/>
      <c r="I822" s="1067"/>
      <c r="J822" s="20"/>
      <c r="K822" s="20"/>
      <c r="L822" s="20"/>
      <c r="M822" s="20"/>
      <c r="N822" s="20"/>
      <c r="O822" s="20"/>
      <c r="P822" s="20"/>
      <c r="Q822" s="20"/>
      <c r="R822" s="20"/>
      <c r="S822" s="20"/>
      <c r="T822" s="20"/>
      <c r="U822" s="20"/>
      <c r="V822" s="20"/>
      <c r="W822" s="20"/>
      <c r="X822" s="20"/>
      <c r="Y822" s="20"/>
      <c r="Z822" s="20"/>
      <c r="AA822" s="20"/>
      <c r="AB822" s="20"/>
      <c r="AC822" s="20"/>
      <c r="AD822" s="20"/>
      <c r="AE822" s="20"/>
      <c r="AF822" s="20"/>
      <c r="AG822" s="20"/>
      <c r="AH822" s="20"/>
      <c r="AI822" s="20"/>
      <c r="AJ822" s="20"/>
      <c r="AK822" s="20"/>
      <c r="AL822" s="20"/>
      <c r="AM822" s="20"/>
      <c r="AN822" s="20"/>
      <c r="AO822" s="20"/>
      <c r="AP822" s="20"/>
      <c r="AQ822" s="20"/>
      <c r="AR822" s="20"/>
      <c r="AS822" s="20"/>
      <c r="AT822" s="368"/>
      <c r="AU822" s="20"/>
      <c r="AV822" s="20"/>
      <c r="AW822" s="586"/>
      <c r="AX822" s="450"/>
      <c r="AY822" s="98"/>
      <c r="AZ822" s="98"/>
      <c r="BA822" s="427"/>
      <c r="BB822" s="450"/>
      <c r="BC822" s="98"/>
      <c r="BD822" s="98"/>
      <c r="BE822" s="427"/>
      <c r="BF822" s="368"/>
      <c r="BG822" s="20"/>
      <c r="BH822" s="20"/>
      <c r="BI822" s="586"/>
      <c r="BJ822" s="368"/>
      <c r="BK822" s="20"/>
      <c r="BL822" s="20"/>
      <c r="BM822" s="586"/>
      <c r="BN822" s="368"/>
      <c r="BO822" s="20"/>
      <c r="BP822" s="20"/>
      <c r="BQ822" s="586"/>
      <c r="BR822" s="368"/>
      <c r="BS822" s="869"/>
      <c r="BT822" s="869"/>
      <c r="BU822" s="870"/>
      <c r="BV822" s="871"/>
      <c r="BW822" s="869"/>
      <c r="BX822" s="869"/>
      <c r="BY822" s="870"/>
      <c r="BZ822" s="869"/>
      <c r="CA822" s="869"/>
      <c r="CB822" s="869"/>
      <c r="CC822" s="870"/>
      <c r="CD822" s="20"/>
      <c r="CE822" s="20"/>
      <c r="CF822" s="20"/>
      <c r="CG822" s="586"/>
      <c r="CH822" s="20"/>
      <c r="CI822" s="20"/>
      <c r="CJ822" s="20"/>
      <c r="CK822" s="20"/>
      <c r="CL822" s="20"/>
      <c r="CM822" s="20"/>
      <c r="CN822" s="20"/>
      <c r="CO822" s="20"/>
      <c r="CP822" s="20"/>
      <c r="CQ822" s="20"/>
      <c r="CR822" s="20"/>
      <c r="CS822" s="20"/>
      <c r="CT822" s="20"/>
      <c r="CU822" s="20"/>
      <c r="CV822" s="20"/>
      <c r="CW822" s="20"/>
      <c r="CX822" s="20"/>
      <c r="CY822" s="20"/>
      <c r="CZ822" s="20"/>
      <c r="DA822" s="20"/>
      <c r="DB822" s="20"/>
      <c r="DC822" s="20"/>
      <c r="DD822" s="20"/>
      <c r="DE822" s="20"/>
      <c r="DF822" s="20"/>
      <c r="DG822" s="20"/>
      <c r="DH822" s="20"/>
      <c r="DI822" s="586"/>
      <c r="DJ822" s="601"/>
      <c r="DK822" s="20"/>
      <c r="DL822" s="20"/>
      <c r="DM822" s="20"/>
      <c r="DN822" s="20"/>
      <c r="DO822" s="20"/>
      <c r="DP822" s="20"/>
      <c r="DQ822" s="368"/>
      <c r="DR822" s="20"/>
      <c r="DS822" s="20"/>
      <c r="DT822" s="20"/>
      <c r="DU822" s="20"/>
      <c r="DV822" s="20"/>
      <c r="DW822" s="20"/>
      <c r="DX822" s="20"/>
      <c r="DY822" s="20"/>
      <c r="DZ822" s="20"/>
      <c r="EA822" s="20"/>
      <c r="EB822" s="20"/>
      <c r="EC822" s="20"/>
      <c r="ED822" s="20"/>
      <c r="EE822" s="20"/>
      <c r="EF822" s="20"/>
      <c r="EG822" s="20"/>
      <c r="EH822" s="20"/>
      <c r="EI822" s="20"/>
      <c r="EJ822" s="586"/>
      <c r="EK822" s="99"/>
      <c r="EL822" s="99"/>
      <c r="EM822" s="99"/>
      <c r="EN822" s="99"/>
      <c r="EO822" s="99"/>
      <c r="EP822" s="99"/>
      <c r="EQ822" s="99"/>
      <c r="ER822" s="99"/>
      <c r="ES822" s="99"/>
      <c r="ET822" s="99"/>
      <c r="EU822" s="99"/>
      <c r="EV822" s="99"/>
      <c r="EW822" s="99"/>
      <c r="EX822" s="99"/>
      <c r="EY822" s="99"/>
      <c r="EZ822" s="99"/>
      <c r="FA822" s="99"/>
      <c r="FB822" s="99"/>
      <c r="FC822" s="99"/>
      <c r="FD822" s="99"/>
      <c r="FE822" s="99"/>
      <c r="FF822" s="99"/>
      <c r="FG822" s="99"/>
      <c r="FH822" s="99"/>
      <c r="FI822" s="99"/>
      <c r="FJ822" s="99"/>
      <c r="FK822" s="99"/>
      <c r="FL822" s="99"/>
      <c r="FM822" s="99"/>
      <c r="FN822" s="99"/>
      <c r="FO822" s="99"/>
      <c r="FP822" s="99"/>
      <c r="FQ822" s="99"/>
      <c r="FR822" s="99"/>
      <c r="FS822" s="99"/>
      <c r="FT822" s="99"/>
      <c r="FU822" s="99"/>
      <c r="FV822" s="99"/>
      <c r="FW822" s="99"/>
      <c r="FX822" s="99"/>
      <c r="FY822" s="99"/>
      <c r="FZ822" s="99"/>
      <c r="GA822" s="99"/>
      <c r="GB822" s="99"/>
      <c r="GC822" s="99"/>
      <c r="GD822" s="99"/>
      <c r="GE822" s="99"/>
      <c r="GF822" s="99"/>
      <c r="GG822" s="99"/>
      <c r="GH822" s="99"/>
      <c r="GI822" s="99"/>
      <c r="GJ822" s="99"/>
      <c r="GK822" s="99"/>
      <c r="GL822" s="99"/>
      <c r="GM822" s="99"/>
      <c r="GN822" s="99"/>
      <c r="GO822" s="99"/>
      <c r="GP822" s="99"/>
      <c r="GQ822" s="99"/>
      <c r="GR822" s="99"/>
      <c r="GS822" s="99"/>
      <c r="GT822" s="99"/>
      <c r="GU822" s="99"/>
      <c r="GV822" s="99"/>
      <c r="GW822" s="99"/>
      <c r="GX822" s="99"/>
      <c r="GY822" s="99"/>
      <c r="GZ822" s="99"/>
      <c r="HA822" s="99"/>
      <c r="HB822" s="99"/>
      <c r="HC822" s="99"/>
      <c r="HD822" s="99"/>
      <c r="HE822" s="99"/>
      <c r="HF822" s="99"/>
      <c r="HG822" s="99"/>
      <c r="HH822" s="99"/>
      <c r="HI822" s="99"/>
      <c r="HJ822" s="99"/>
      <c r="HK822" s="99"/>
      <c r="HL822" s="99"/>
      <c r="HM822" s="99"/>
      <c r="HN822" s="99"/>
      <c r="HO822" s="99"/>
      <c r="HP822" s="99"/>
      <c r="HQ822" s="99"/>
      <c r="HR822" s="99"/>
      <c r="HS822" s="99"/>
      <c r="HT822" s="99"/>
      <c r="HU822" s="99"/>
      <c r="HV822" s="99"/>
      <c r="HW822" s="99"/>
    </row>
    <row r="823" spans="1:231" ht="13.5" hidden="1" customHeight="1" outlineLevel="1">
      <c r="A823" s="4"/>
      <c r="H823" s="4"/>
      <c r="I823" s="1116" t="s">
        <v>186</v>
      </c>
      <c r="J823" s="20"/>
      <c r="K823" s="20"/>
      <c r="L823" s="20"/>
      <c r="M823" s="20"/>
      <c r="N823" s="20"/>
      <c r="O823" s="20"/>
      <c r="P823" s="20"/>
      <c r="Q823" s="20"/>
      <c r="R823" s="20"/>
      <c r="S823" s="20"/>
      <c r="T823" s="20"/>
      <c r="U823" s="20"/>
      <c r="V823" s="20"/>
      <c r="W823" s="20"/>
      <c r="X823" s="20"/>
      <c r="Y823" s="20"/>
      <c r="Z823" s="20"/>
      <c r="AA823" s="20"/>
      <c r="AB823" s="20"/>
      <c r="AC823" s="20"/>
      <c r="AD823" s="20"/>
      <c r="AE823" s="20"/>
      <c r="AF823" s="20"/>
      <c r="AG823" s="20"/>
      <c r="AH823" s="20"/>
      <c r="AI823" s="20"/>
      <c r="AJ823" s="20"/>
      <c r="AK823" s="20"/>
      <c r="AL823" s="20"/>
      <c r="AM823" s="20"/>
      <c r="AN823" s="20"/>
      <c r="AO823" s="20"/>
      <c r="AP823" s="20"/>
      <c r="AQ823" s="20"/>
      <c r="AR823" s="20"/>
      <c r="AS823" s="20"/>
      <c r="AT823" s="368"/>
      <c r="AU823" s="20"/>
      <c r="AV823" s="20"/>
      <c r="AW823" s="586"/>
      <c r="AX823" s="450"/>
      <c r="AY823" s="98"/>
      <c r="AZ823" s="98"/>
      <c r="BA823" s="427"/>
      <c r="BB823" s="450"/>
      <c r="BC823" s="98"/>
      <c r="BD823" s="98"/>
      <c r="BE823" s="427"/>
      <c r="BF823" s="368"/>
      <c r="BG823" s="20"/>
      <c r="BH823" s="20"/>
      <c r="BI823" s="586"/>
      <c r="BJ823" s="368"/>
      <c r="BK823" s="20"/>
      <c r="BL823" s="20"/>
      <c r="BM823" s="586"/>
      <c r="BN823" s="368"/>
      <c r="BO823" s="20"/>
      <c r="BP823" s="20"/>
      <c r="BQ823" s="586"/>
      <c r="BR823" s="368"/>
      <c r="BS823" s="869"/>
      <c r="BT823" s="869"/>
      <c r="BU823" s="870"/>
      <c r="BV823" s="871"/>
      <c r="BW823" s="869"/>
      <c r="BX823" s="869"/>
      <c r="BY823" s="870"/>
      <c r="BZ823" s="869"/>
      <c r="CA823" s="869"/>
      <c r="CB823" s="869"/>
      <c r="CC823" s="870"/>
      <c r="CD823" s="20"/>
      <c r="CE823" s="20"/>
      <c r="CF823" s="20"/>
      <c r="CG823" s="586"/>
      <c r="CH823" s="20"/>
      <c r="CI823" s="20"/>
      <c r="CJ823" s="20"/>
      <c r="CK823" s="20"/>
      <c r="CL823" s="20"/>
      <c r="CM823" s="20"/>
      <c r="CN823" s="20"/>
      <c r="CO823" s="20"/>
      <c r="CP823" s="20"/>
      <c r="CQ823" s="20"/>
      <c r="CR823" s="20"/>
      <c r="CS823" s="20"/>
      <c r="CT823" s="20"/>
      <c r="CU823" s="20"/>
      <c r="CV823" s="20"/>
      <c r="CW823" s="20"/>
      <c r="CX823" s="20"/>
      <c r="CY823" s="20"/>
      <c r="CZ823" s="20"/>
      <c r="DA823" s="20"/>
      <c r="DB823" s="20"/>
      <c r="DC823" s="20"/>
      <c r="DD823" s="20"/>
      <c r="DE823" s="20"/>
      <c r="DF823" s="20"/>
      <c r="DG823" s="20"/>
      <c r="DH823" s="20"/>
      <c r="DI823" s="586"/>
      <c r="DJ823" s="601"/>
      <c r="DK823" s="20"/>
      <c r="DL823" s="20"/>
      <c r="DM823" s="20"/>
      <c r="DN823" s="20"/>
      <c r="DO823" s="20"/>
      <c r="DP823" s="20"/>
      <c r="DQ823" s="368"/>
      <c r="DR823" s="175"/>
      <c r="DS823" s="20"/>
      <c r="DT823" s="20"/>
      <c r="DU823" s="20"/>
      <c r="DV823" s="20"/>
      <c r="DW823" s="20"/>
      <c r="DX823" s="20"/>
      <c r="DY823" s="20"/>
      <c r="DZ823" s="20"/>
      <c r="EA823" s="20"/>
      <c r="EB823" s="20"/>
      <c r="EC823" s="20"/>
      <c r="ED823" s="20"/>
      <c r="EE823" s="20"/>
      <c r="EF823" s="20"/>
      <c r="EG823" s="20"/>
      <c r="EH823" s="20"/>
      <c r="EI823" s="20"/>
      <c r="EJ823" s="586"/>
      <c r="EK823" s="99"/>
      <c r="EL823" s="99"/>
      <c r="EM823" s="99"/>
      <c r="EN823" s="99"/>
      <c r="EO823" s="99"/>
      <c r="EP823" s="99"/>
      <c r="EQ823" s="99"/>
      <c r="ER823" s="99"/>
      <c r="ES823" s="99"/>
      <c r="ET823" s="99"/>
      <c r="EU823" s="99"/>
      <c r="EV823" s="99"/>
      <c r="EW823" s="99"/>
      <c r="EX823" s="99"/>
      <c r="EY823" s="99"/>
      <c r="EZ823" s="99"/>
      <c r="FA823" s="99"/>
      <c r="FB823" s="99"/>
      <c r="FC823" s="99"/>
      <c r="FD823" s="99"/>
      <c r="FE823" s="99"/>
      <c r="FF823" s="99"/>
      <c r="FG823" s="99"/>
      <c r="FH823" s="99"/>
      <c r="FI823" s="99"/>
      <c r="FJ823" s="99"/>
      <c r="FK823" s="99"/>
      <c r="FL823" s="99"/>
      <c r="FM823" s="99"/>
      <c r="FN823" s="99"/>
      <c r="FO823" s="99"/>
      <c r="FP823" s="99"/>
      <c r="FQ823" s="99"/>
      <c r="FR823" s="99"/>
      <c r="FS823" s="99"/>
      <c r="FT823" s="99"/>
      <c r="FU823" s="99"/>
      <c r="FV823" s="99"/>
      <c r="FW823" s="99"/>
      <c r="FX823" s="99"/>
      <c r="FY823" s="99"/>
      <c r="FZ823" s="99"/>
      <c r="GA823" s="99"/>
      <c r="GB823" s="99"/>
      <c r="GC823" s="99"/>
      <c r="GD823" s="99"/>
      <c r="GE823" s="99"/>
      <c r="GF823" s="99"/>
      <c r="GG823" s="99"/>
      <c r="GH823" s="99"/>
      <c r="GI823" s="99"/>
      <c r="GJ823" s="99"/>
      <c r="GK823" s="99"/>
      <c r="GL823" s="99"/>
      <c r="GM823" s="99"/>
      <c r="GN823" s="99"/>
      <c r="GO823" s="99"/>
      <c r="GP823" s="99"/>
      <c r="GQ823" s="99"/>
      <c r="GR823" s="99"/>
      <c r="GS823" s="99"/>
      <c r="GT823" s="99"/>
      <c r="GU823" s="99"/>
      <c r="GV823" s="99"/>
      <c r="GW823" s="99"/>
      <c r="GX823" s="99"/>
      <c r="GY823" s="99"/>
      <c r="GZ823" s="99"/>
      <c r="HA823" s="99"/>
      <c r="HB823" s="99"/>
      <c r="HC823" s="99"/>
      <c r="HD823" s="99"/>
      <c r="HE823" s="99"/>
      <c r="HF823" s="99"/>
      <c r="HG823" s="99"/>
      <c r="HH823" s="99"/>
      <c r="HI823" s="99"/>
      <c r="HJ823" s="99"/>
      <c r="HK823" s="99"/>
      <c r="HL823" s="99"/>
      <c r="HM823" s="99"/>
      <c r="HN823" s="99"/>
      <c r="HO823" s="99"/>
      <c r="HP823" s="99"/>
      <c r="HQ823" s="99"/>
      <c r="HR823" s="99"/>
      <c r="HS823" s="99"/>
      <c r="HT823" s="99"/>
      <c r="HU823" s="99"/>
      <c r="HV823" s="99"/>
      <c r="HW823" s="99"/>
    </row>
    <row r="824" spans="1:231" ht="13.5" hidden="1" customHeight="1" outlineLevel="1">
      <c r="A824" s="4"/>
      <c r="H824" s="4"/>
      <c r="I824" s="1070" t="s">
        <v>96</v>
      </c>
      <c r="J824" s="20"/>
      <c r="K824" s="20"/>
      <c r="L824" s="20"/>
      <c r="M824" s="20"/>
      <c r="N824" s="20"/>
      <c r="O824" s="20"/>
      <c r="P824" s="20"/>
      <c r="Q824" s="20"/>
      <c r="R824" s="20"/>
      <c r="S824" s="20"/>
      <c r="T824" s="20"/>
      <c r="U824" s="20"/>
      <c r="V824" s="20"/>
      <c r="W824" s="20"/>
      <c r="X824" s="20"/>
      <c r="Y824" s="20"/>
      <c r="Z824" s="20"/>
      <c r="AA824" s="20"/>
      <c r="AB824" s="20"/>
      <c r="AC824" s="20"/>
      <c r="AD824" s="20"/>
      <c r="AE824" s="20"/>
      <c r="AF824" s="20"/>
      <c r="AG824" s="20"/>
      <c r="AH824" s="20"/>
      <c r="AI824" s="20"/>
      <c r="AJ824" s="20"/>
      <c r="AK824" s="20"/>
      <c r="AL824" s="20"/>
      <c r="AM824" s="20"/>
      <c r="AN824" s="20"/>
      <c r="AO824" s="20"/>
      <c r="AP824" s="20"/>
      <c r="AQ824" s="20"/>
      <c r="AR824" s="20"/>
      <c r="AS824" s="20"/>
      <c r="AT824" s="629" t="str">
        <f t="shared" ref="AT824:CC824" si="1238">IF(ISERROR(AT10/AS10-1),"--",AT10/AS10-1)</f>
        <v>--</v>
      </c>
      <c r="AU824" s="261">
        <f t="shared" si="1238"/>
        <v>0.90109890109890034</v>
      </c>
      <c r="AV824" s="261">
        <f t="shared" si="1238"/>
        <v>0.3502890173410409</v>
      </c>
      <c r="AW824" s="630">
        <f t="shared" si="1238"/>
        <v>0.21917808219178059</v>
      </c>
      <c r="AX824" s="629">
        <f t="shared" si="1238"/>
        <v>0.30196629213483117</v>
      </c>
      <c r="AY824" s="261">
        <f t="shared" si="1238"/>
        <v>0.41963322545846826</v>
      </c>
      <c r="AZ824" s="261">
        <f t="shared" si="1238"/>
        <v>0.37841945288753798</v>
      </c>
      <c r="BA824" s="630">
        <f t="shared" si="1238"/>
        <v>0.40959206174200657</v>
      </c>
      <c r="BB824" s="629">
        <f t="shared" si="1238"/>
        <v>0.13666562377786495</v>
      </c>
      <c r="BC824" s="261">
        <f t="shared" si="1238"/>
        <v>0.44870734234913057</v>
      </c>
      <c r="BD824" s="261">
        <f t="shared" si="1238"/>
        <v>0.21820405102477958</v>
      </c>
      <c r="BE824" s="630">
        <f t="shared" si="1238"/>
        <v>0.15718124530461486</v>
      </c>
      <c r="BF824" s="619">
        <f t="shared" si="1238"/>
        <v>0.14366609174706069</v>
      </c>
      <c r="BG824" s="175">
        <f t="shared" si="1238"/>
        <v>0.2004067993607439</v>
      </c>
      <c r="BH824" s="175">
        <f t="shared" si="1238"/>
        <v>0.2275804192817783</v>
      </c>
      <c r="BI824" s="579">
        <f t="shared" si="1238"/>
        <v>0.12455357845750359</v>
      </c>
      <c r="BJ824" s="619">
        <f t="shared" si="1238"/>
        <v>9.6558822086177498E-2</v>
      </c>
      <c r="BK824" s="175">
        <f t="shared" si="1238"/>
        <v>0.17798478131060835</v>
      </c>
      <c r="BL824" s="175">
        <f t="shared" si="1238"/>
        <v>0.13853892113206534</v>
      </c>
      <c r="BM824" s="579">
        <f t="shared" si="1238"/>
        <v>0.14331202481514849</v>
      </c>
      <c r="BN824" s="619">
        <f t="shared" si="1238"/>
        <v>0.14855543836054719</v>
      </c>
      <c r="BO824" s="175">
        <f t="shared" si="1238"/>
        <v>0.21282639084420252</v>
      </c>
      <c r="BP824" s="175">
        <f t="shared" si="1238"/>
        <v>0.16919378950868058</v>
      </c>
      <c r="BQ824" s="579">
        <f t="shared" si="1238"/>
        <v>7.6609628281346431E-2</v>
      </c>
      <c r="BR824" s="619">
        <f t="shared" si="1238"/>
        <v>0.60627192528807505</v>
      </c>
      <c r="BS824" s="854">
        <f t="shared" si="1238"/>
        <v>8.0721522783040456E-2</v>
      </c>
      <c r="BT824" s="854">
        <f t="shared" si="1238"/>
        <v>3.7319841859132064E-2</v>
      </c>
      <c r="BU824" s="855">
        <f t="shared" si="1238"/>
        <v>4.1378447123278095E-2</v>
      </c>
      <c r="BV824" s="856">
        <f t="shared" si="1238"/>
        <v>8.1272570509764108E-2</v>
      </c>
      <c r="BW824" s="854">
        <f t="shared" si="1238"/>
        <v>9.3724907063196916E-2</v>
      </c>
      <c r="BX824" s="854">
        <f t="shared" si="1238"/>
        <v>7.6094788791755796E-2</v>
      </c>
      <c r="BY824" s="855">
        <f t="shared" si="1238"/>
        <v>3.8123815540113792E-2</v>
      </c>
      <c r="BZ824" s="854">
        <f t="shared" si="1238"/>
        <v>6.6729546353485159E-2</v>
      </c>
      <c r="CA824" s="854">
        <f t="shared" si="1238"/>
        <v>8.2281333249667687E-2</v>
      </c>
      <c r="CB824" s="854">
        <f t="shared" si="1238"/>
        <v>3.8629595467123412E-2</v>
      </c>
      <c r="CC824" s="855">
        <f t="shared" si="1238"/>
        <v>1.2483887665310167E-2</v>
      </c>
      <c r="CD824" s="175"/>
      <c r="CE824" s="175"/>
      <c r="CF824" s="175"/>
      <c r="CG824" s="579"/>
      <c r="CH824" s="175"/>
      <c r="CI824" s="175"/>
      <c r="CJ824" s="175"/>
      <c r="CK824" s="175"/>
      <c r="CL824" s="175"/>
      <c r="CM824" s="175"/>
      <c r="CN824" s="175"/>
      <c r="CO824" s="175"/>
      <c r="CP824" s="175"/>
      <c r="CQ824" s="175"/>
      <c r="CR824" s="175"/>
      <c r="CS824" s="175"/>
      <c r="CT824" s="175"/>
      <c r="CU824" s="175"/>
      <c r="CV824" s="175"/>
      <c r="CW824" s="175"/>
      <c r="CX824" s="175"/>
      <c r="CY824" s="175"/>
      <c r="CZ824" s="175"/>
      <c r="DA824" s="175"/>
      <c r="DB824" s="175"/>
      <c r="DC824" s="175"/>
      <c r="DD824" s="175"/>
      <c r="DE824" s="175"/>
      <c r="DF824" s="175"/>
      <c r="DG824" s="175"/>
      <c r="DH824" s="175"/>
      <c r="DI824" s="579"/>
      <c r="DJ824" s="363"/>
      <c r="DK824" s="118"/>
      <c r="DL824" s="118"/>
      <c r="DM824" s="118"/>
      <c r="DN824" s="118"/>
      <c r="DO824" s="118"/>
      <c r="DP824" s="118"/>
      <c r="DQ824" s="387"/>
      <c r="DR824" s="118"/>
      <c r="DS824" s="118"/>
      <c r="DT824" s="118"/>
      <c r="DU824" s="118"/>
      <c r="DV824" s="118"/>
      <c r="DW824" s="118"/>
      <c r="DX824" s="118"/>
      <c r="DY824" s="118"/>
      <c r="DZ824" s="118"/>
      <c r="EA824" s="118"/>
      <c r="EB824" s="175"/>
      <c r="EC824" s="175"/>
      <c r="ED824" s="175"/>
      <c r="EE824" s="175"/>
      <c r="EF824" s="175"/>
      <c r="EG824" s="175"/>
      <c r="EH824" s="175"/>
      <c r="EI824" s="175"/>
      <c r="EJ824" s="579"/>
      <c r="EK824" s="99"/>
      <c r="EL824" s="99"/>
      <c r="EM824" s="99"/>
      <c r="EN824" s="99"/>
      <c r="EO824" s="99"/>
      <c r="EP824" s="99"/>
      <c r="EQ824" s="99"/>
      <c r="ER824" s="99"/>
      <c r="ES824" s="99"/>
      <c r="ET824" s="99"/>
      <c r="EU824" s="99"/>
      <c r="EV824" s="99"/>
      <c r="EW824" s="99"/>
      <c r="EX824" s="99"/>
      <c r="EY824" s="99"/>
      <c r="EZ824" s="99"/>
      <c r="FA824" s="99"/>
      <c r="FB824" s="99"/>
      <c r="FC824" s="99"/>
      <c r="FD824" s="99"/>
      <c r="FE824" s="99"/>
      <c r="FF824" s="99"/>
      <c r="FG824" s="99"/>
      <c r="FH824" s="99"/>
      <c r="FI824" s="99"/>
      <c r="FJ824" s="99"/>
      <c r="FK824" s="99"/>
      <c r="FL824" s="99"/>
      <c r="FM824" s="99"/>
      <c r="FN824" s="99"/>
      <c r="FO824" s="99"/>
      <c r="FP824" s="99"/>
      <c r="FQ824" s="99"/>
      <c r="FR824" s="99"/>
      <c r="FS824" s="99"/>
      <c r="FT824" s="99"/>
      <c r="FU824" s="99"/>
      <c r="FV824" s="99"/>
      <c r="FW824" s="99"/>
      <c r="FX824" s="99"/>
      <c r="FY824" s="99"/>
      <c r="FZ824" s="99"/>
      <c r="GA824" s="99"/>
      <c r="GB824" s="99"/>
      <c r="GC824" s="99"/>
      <c r="GD824" s="99"/>
      <c r="GE824" s="99"/>
      <c r="GF824" s="99"/>
      <c r="GG824" s="99"/>
      <c r="GH824" s="99"/>
      <c r="GI824" s="99"/>
      <c r="GJ824" s="99"/>
      <c r="GK824" s="99"/>
      <c r="GL824" s="99"/>
      <c r="GM824" s="99"/>
      <c r="GN824" s="99"/>
      <c r="GO824" s="99"/>
      <c r="GP824" s="99"/>
      <c r="GQ824" s="99"/>
      <c r="GR824" s="99"/>
      <c r="GS824" s="99"/>
      <c r="GT824" s="99"/>
      <c r="GU824" s="99"/>
      <c r="GV824" s="99"/>
      <c r="GW824" s="99"/>
      <c r="GX824" s="99"/>
      <c r="GY824" s="99"/>
      <c r="GZ824" s="99"/>
      <c r="HA824" s="99"/>
      <c r="HB824" s="99"/>
      <c r="HC824" s="99"/>
      <c r="HD824" s="99"/>
      <c r="HE824" s="99"/>
      <c r="HF824" s="99"/>
      <c r="HG824" s="99"/>
      <c r="HH824" s="99"/>
      <c r="HI824" s="99"/>
      <c r="HJ824" s="99"/>
      <c r="HK824" s="99"/>
      <c r="HL824" s="99"/>
      <c r="HM824" s="99"/>
      <c r="HN824" s="99"/>
      <c r="HO824" s="99"/>
      <c r="HP824" s="99"/>
      <c r="HQ824" s="99"/>
      <c r="HR824" s="99"/>
      <c r="HS824" s="99"/>
      <c r="HT824" s="99"/>
      <c r="HU824" s="99"/>
      <c r="HV824" s="99"/>
      <c r="HW824" s="99"/>
    </row>
    <row r="825" spans="1:231" ht="13.5" hidden="1" customHeight="1" outlineLevel="1">
      <c r="A825" s="4"/>
      <c r="H825" s="4"/>
      <c r="I825" s="1070" t="s">
        <v>97</v>
      </c>
      <c r="J825" s="20"/>
      <c r="K825" s="20"/>
      <c r="L825" s="20"/>
      <c r="M825" s="20"/>
      <c r="N825" s="20"/>
      <c r="O825" s="20"/>
      <c r="P825" s="20"/>
      <c r="Q825" s="20"/>
      <c r="R825" s="20"/>
      <c r="S825" s="20"/>
      <c r="T825" s="20"/>
      <c r="U825" s="20"/>
      <c r="V825" s="20"/>
      <c r="W825" s="20"/>
      <c r="X825" s="20"/>
      <c r="Y825" s="20"/>
      <c r="Z825" s="20"/>
      <c r="AA825" s="20"/>
      <c r="AB825" s="20"/>
      <c r="AC825" s="20"/>
      <c r="AD825" s="20"/>
      <c r="AE825" s="20"/>
      <c r="AF825" s="20"/>
      <c r="AG825" s="20"/>
      <c r="AH825" s="20"/>
      <c r="AI825" s="20"/>
      <c r="AJ825" s="20"/>
      <c r="AK825" s="20"/>
      <c r="AL825" s="20"/>
      <c r="AM825" s="20"/>
      <c r="AN825" s="20"/>
      <c r="AO825" s="20"/>
      <c r="AP825" s="20"/>
      <c r="AQ825" s="20"/>
      <c r="AR825" s="20"/>
      <c r="AS825" s="20"/>
      <c r="AT825" s="629" t="str">
        <f t="shared" ref="AT825:CC825" si="1239">IF(ISERROR(AT12/AS12-1),"--",AT12/AS12-1)</f>
        <v>--</v>
      </c>
      <c r="AU825" s="261" t="str">
        <f t="shared" si="1239"/>
        <v>--</v>
      </c>
      <c r="AV825" s="261" t="str">
        <f t="shared" si="1239"/>
        <v>--</v>
      </c>
      <c r="AW825" s="630" t="str">
        <f t="shared" si="1239"/>
        <v>--</v>
      </c>
      <c r="AX825" s="629" t="str">
        <f t="shared" si="1239"/>
        <v>--</v>
      </c>
      <c r="AY825" s="261" t="str">
        <f t="shared" si="1239"/>
        <v>--</v>
      </c>
      <c r="AZ825" s="261" t="str">
        <f t="shared" si="1239"/>
        <v>--</v>
      </c>
      <c r="BA825" s="630" t="str">
        <f t="shared" si="1239"/>
        <v>--</v>
      </c>
      <c r="BB825" s="629" t="str">
        <f t="shared" si="1239"/>
        <v>--</v>
      </c>
      <c r="BC825" s="261">
        <f t="shared" si="1239"/>
        <v>0.21880652602959394</v>
      </c>
      <c r="BD825" s="261">
        <f t="shared" si="1239"/>
        <v>0.21467202080200476</v>
      </c>
      <c r="BE825" s="630">
        <f t="shared" si="1239"/>
        <v>0.185623209889348</v>
      </c>
      <c r="BF825" s="619">
        <f t="shared" si="1239"/>
        <v>0.28442079716232627</v>
      </c>
      <c r="BG825" s="175">
        <f t="shared" si="1239"/>
        <v>7.0182724252491724E-2</v>
      </c>
      <c r="BH825" s="175">
        <f t="shared" si="1239"/>
        <v>1.4357780364765205E-2</v>
      </c>
      <c r="BI825" s="579">
        <f t="shared" si="1239"/>
        <v>0.21308339709257851</v>
      </c>
      <c r="BJ825" s="619">
        <f t="shared" si="1239"/>
        <v>0.54809208451592561</v>
      </c>
      <c r="BK825" s="175">
        <f t="shared" si="1239"/>
        <v>0.18435526583825634</v>
      </c>
      <c r="BL825" s="175">
        <f t="shared" si="1239"/>
        <v>-1.2383900928792602E-2</v>
      </c>
      <c r="BM825" s="579">
        <f t="shared" si="1239"/>
        <v>-6.8791361894810055E-2</v>
      </c>
      <c r="BN825" s="619">
        <f t="shared" si="1239"/>
        <v>0.33327099308023178</v>
      </c>
      <c r="BO825" s="175">
        <f t="shared" si="1239"/>
        <v>-7.9113480151493776E-2</v>
      </c>
      <c r="BP825" s="175">
        <f t="shared" si="1239"/>
        <v>8.2406702208682292E-2</v>
      </c>
      <c r="BQ825" s="579">
        <f t="shared" si="1239"/>
        <v>4.1795665634674961E-2</v>
      </c>
      <c r="BR825" s="619">
        <f t="shared" si="1239"/>
        <v>0.34404970957719838</v>
      </c>
      <c r="BS825" s="854">
        <f t="shared" si="1239"/>
        <v>4.4522613065326677E-2</v>
      </c>
      <c r="BT825" s="854">
        <f t="shared" si="1239"/>
        <v>0.2146637159626672</v>
      </c>
      <c r="BU825" s="855">
        <f t="shared" si="1239"/>
        <v>-7.4144486692015232E-2</v>
      </c>
      <c r="BV825" s="856">
        <f t="shared" si="1239"/>
        <v>0.4077686516084873</v>
      </c>
      <c r="BW825" s="854">
        <f t="shared" si="1239"/>
        <v>0.11778290993071594</v>
      </c>
      <c r="BX825" s="854">
        <f t="shared" si="1239"/>
        <v>7.5195737277076846E-2</v>
      </c>
      <c r="BY825" s="855">
        <f t="shared" si="1239"/>
        <v>-0.16500632111251567</v>
      </c>
      <c r="BZ825" s="854">
        <f t="shared" si="1239"/>
        <v>0.22759205426356588</v>
      </c>
      <c r="CA825" s="854">
        <f t="shared" si="1239"/>
        <v>3.2856438085841155E-2</v>
      </c>
      <c r="CB825" s="854">
        <f t="shared" si="1239"/>
        <v>-3.2002292701567292E-3</v>
      </c>
      <c r="CC825" s="855">
        <f t="shared" si="1239"/>
        <v>-0.11275097033878012</v>
      </c>
      <c r="CD825" s="175"/>
      <c r="CE825" s="175"/>
      <c r="CF825" s="175"/>
      <c r="CG825" s="579"/>
      <c r="CH825" s="175"/>
      <c r="CI825" s="175"/>
      <c r="CJ825" s="175"/>
      <c r="CK825" s="175"/>
      <c r="CL825" s="175"/>
      <c r="CM825" s="175"/>
      <c r="CN825" s="175"/>
      <c r="CO825" s="175"/>
      <c r="CP825" s="175"/>
      <c r="CQ825" s="175"/>
      <c r="CR825" s="175"/>
      <c r="CS825" s="175"/>
      <c r="CT825" s="175"/>
      <c r="CU825" s="175"/>
      <c r="CV825" s="175"/>
      <c r="CW825" s="175"/>
      <c r="CX825" s="175"/>
      <c r="CY825" s="175"/>
      <c r="CZ825" s="175"/>
      <c r="DA825" s="175"/>
      <c r="DB825" s="175"/>
      <c r="DC825" s="175"/>
      <c r="DD825" s="175"/>
      <c r="DE825" s="175"/>
      <c r="DF825" s="175"/>
      <c r="DG825" s="175"/>
      <c r="DH825" s="175"/>
      <c r="DI825" s="579"/>
      <c r="DJ825" s="363"/>
      <c r="DK825" s="118"/>
      <c r="DL825" s="118"/>
      <c r="DM825" s="118"/>
      <c r="DN825" s="118"/>
      <c r="DO825" s="118"/>
      <c r="DP825" s="118"/>
      <c r="DQ825" s="387"/>
      <c r="DR825" s="118"/>
      <c r="DS825" s="118"/>
      <c r="DT825" s="118"/>
      <c r="DU825" s="118"/>
      <c r="DV825" s="118"/>
      <c r="DW825" s="118"/>
      <c r="DX825" s="118"/>
      <c r="DY825" s="118"/>
      <c r="DZ825" s="118"/>
      <c r="EA825" s="118"/>
      <c r="EB825" s="175"/>
      <c r="EC825" s="175"/>
      <c r="ED825" s="175"/>
      <c r="EE825" s="175"/>
      <c r="EF825" s="175"/>
      <c r="EG825" s="175"/>
      <c r="EH825" s="175"/>
      <c r="EI825" s="175"/>
      <c r="EJ825" s="579"/>
      <c r="EK825" s="99"/>
      <c r="EL825" s="99"/>
      <c r="EM825" s="99"/>
      <c r="EN825" s="99"/>
      <c r="EO825" s="99"/>
      <c r="EP825" s="99"/>
      <c r="EQ825" s="99"/>
      <c r="ER825" s="99"/>
      <c r="ES825" s="99"/>
      <c r="ET825" s="99"/>
      <c r="EU825" s="99"/>
      <c r="EV825" s="99"/>
      <c r="EW825" s="99"/>
      <c r="EX825" s="99"/>
      <c r="EY825" s="99"/>
      <c r="EZ825" s="99"/>
      <c r="FA825" s="99"/>
      <c r="FB825" s="99"/>
      <c r="FC825" s="99"/>
      <c r="FD825" s="99"/>
      <c r="FE825" s="99"/>
      <c r="FF825" s="99"/>
      <c r="FG825" s="99"/>
      <c r="FH825" s="99"/>
      <c r="FI825" s="99"/>
      <c r="FJ825" s="99"/>
      <c r="FK825" s="99"/>
      <c r="FL825" s="99"/>
      <c r="FM825" s="99"/>
      <c r="FN825" s="99"/>
      <c r="FO825" s="99"/>
      <c r="FP825" s="99"/>
      <c r="FQ825" s="99"/>
      <c r="FR825" s="99"/>
      <c r="FS825" s="99"/>
      <c r="FT825" s="99"/>
      <c r="FU825" s="99"/>
      <c r="FV825" s="99"/>
      <c r="FW825" s="99"/>
      <c r="FX825" s="99"/>
      <c r="FY825" s="99"/>
      <c r="FZ825" s="99"/>
      <c r="GA825" s="99"/>
      <c r="GB825" s="99"/>
      <c r="GC825" s="99"/>
      <c r="GD825" s="99"/>
      <c r="GE825" s="99"/>
      <c r="GF825" s="99"/>
      <c r="GG825" s="99"/>
      <c r="GH825" s="99"/>
      <c r="GI825" s="99"/>
      <c r="GJ825" s="99"/>
      <c r="GK825" s="99"/>
      <c r="GL825" s="99"/>
      <c r="GM825" s="99"/>
      <c r="GN825" s="99"/>
      <c r="GO825" s="99"/>
      <c r="GP825" s="99"/>
      <c r="GQ825" s="99"/>
      <c r="GR825" s="99"/>
      <c r="GS825" s="99"/>
      <c r="GT825" s="99"/>
      <c r="GU825" s="99"/>
      <c r="GV825" s="99"/>
      <c r="GW825" s="99"/>
      <c r="GX825" s="99"/>
      <c r="GY825" s="99"/>
      <c r="GZ825" s="99"/>
      <c r="HA825" s="99"/>
      <c r="HB825" s="99"/>
      <c r="HC825" s="99"/>
      <c r="HD825" s="99"/>
      <c r="HE825" s="99"/>
      <c r="HF825" s="99"/>
      <c r="HG825" s="99"/>
      <c r="HH825" s="99"/>
      <c r="HI825" s="99"/>
      <c r="HJ825" s="99"/>
      <c r="HK825" s="99"/>
      <c r="HL825" s="99"/>
      <c r="HM825" s="99"/>
      <c r="HN825" s="99"/>
      <c r="HO825" s="99"/>
      <c r="HP825" s="99"/>
      <c r="HQ825" s="99"/>
      <c r="HR825" s="99"/>
      <c r="HS825" s="99"/>
      <c r="HT825" s="99"/>
      <c r="HU825" s="99"/>
      <c r="HV825" s="99"/>
      <c r="HW825" s="99"/>
    </row>
    <row r="826" spans="1:231" ht="13.5" hidden="1" customHeight="1" outlineLevel="1">
      <c r="A826" s="4"/>
      <c r="H826" s="4"/>
      <c r="I826" s="1070" t="s">
        <v>120</v>
      </c>
      <c r="J826" s="20"/>
      <c r="K826" s="20"/>
      <c r="L826" s="20"/>
      <c r="M826" s="20"/>
      <c r="N826" s="20"/>
      <c r="O826" s="20"/>
      <c r="P826" s="20"/>
      <c r="Q826" s="20"/>
      <c r="R826" s="20"/>
      <c r="S826" s="20"/>
      <c r="T826" s="20"/>
      <c r="U826" s="20"/>
      <c r="V826" s="20"/>
      <c r="W826" s="20"/>
      <c r="X826" s="20"/>
      <c r="Y826" s="20"/>
      <c r="Z826" s="20"/>
      <c r="AA826" s="20"/>
      <c r="AB826" s="20"/>
      <c r="AC826" s="20"/>
      <c r="AD826" s="20"/>
      <c r="AE826" s="20"/>
      <c r="AF826" s="20"/>
      <c r="AG826" s="20"/>
      <c r="AH826" s="20"/>
      <c r="AI826" s="20"/>
      <c r="AJ826" s="20"/>
      <c r="AK826" s="20"/>
      <c r="AL826" s="20"/>
      <c r="AM826" s="20"/>
      <c r="AN826" s="20"/>
      <c r="AO826" s="20"/>
      <c r="AP826" s="20"/>
      <c r="AQ826" s="20"/>
      <c r="AR826" s="20"/>
      <c r="AS826" s="20"/>
      <c r="AT826" s="629" t="str">
        <f t="shared" ref="AT826:CC826" si="1240">IF(ISERROR(AT13/AS13-1),"--",AT13/AS13-1)</f>
        <v>--</v>
      </c>
      <c r="AU826" s="261">
        <f t="shared" si="1240"/>
        <v>0.59116746829908173</v>
      </c>
      <c r="AV826" s="261">
        <f t="shared" si="1240"/>
        <v>0.20170376477054153</v>
      </c>
      <c r="AW826" s="630">
        <f t="shared" si="1240"/>
        <v>-0.24994283100846104</v>
      </c>
      <c r="AX826" s="629">
        <f t="shared" si="1240"/>
        <v>6.0060975609756095E-2</v>
      </c>
      <c r="AY826" s="261">
        <f t="shared" si="1240"/>
        <v>0.35231521426517109</v>
      </c>
      <c r="AZ826" s="261">
        <f t="shared" si="1240"/>
        <v>-2.1480221182475501E-2</v>
      </c>
      <c r="BA826" s="630">
        <f t="shared" si="1240"/>
        <v>-3.0862855900891217E-2</v>
      </c>
      <c r="BB826" s="629">
        <f t="shared" si="1240"/>
        <v>-1.794124243103834E-2</v>
      </c>
      <c r="BC826" s="261">
        <f t="shared" si="1240"/>
        <v>0.3980360812971</v>
      </c>
      <c r="BD826" s="261">
        <f t="shared" si="1240"/>
        <v>0.17886311662855259</v>
      </c>
      <c r="BE826" s="630">
        <f t="shared" si="1240"/>
        <v>-0.14853817375640865</v>
      </c>
      <c r="BF826" s="619">
        <f t="shared" si="1240"/>
        <v>0.11444792514239222</v>
      </c>
      <c r="BG826" s="175">
        <f t="shared" si="1240"/>
        <v>0.29819644560515846</v>
      </c>
      <c r="BH826" s="175">
        <f t="shared" si="1240"/>
        <v>4.5440955743802247E-2</v>
      </c>
      <c r="BI826" s="579">
        <f t="shared" si="1240"/>
        <v>-6.7448427306534664E-2</v>
      </c>
      <c r="BJ826" s="619">
        <f t="shared" si="1240"/>
        <v>8.2904125197634126E-2</v>
      </c>
      <c r="BK826" s="175">
        <f t="shared" si="1240"/>
        <v>0.28318011626679906</v>
      </c>
      <c r="BL826" s="175">
        <f t="shared" si="1240"/>
        <v>0.20232310810735643</v>
      </c>
      <c r="BM826" s="579">
        <f t="shared" si="1240"/>
        <v>4.7653814451442233E-2</v>
      </c>
      <c r="BN826" s="619">
        <f t="shared" si="1240"/>
        <v>-0.15100567102504647</v>
      </c>
      <c r="BO826" s="175">
        <f t="shared" si="1240"/>
        <v>0.24681677018633574</v>
      </c>
      <c r="BP826" s="175">
        <f t="shared" si="1240"/>
        <v>-6.5383896880256698E-3</v>
      </c>
      <c r="BQ826" s="579">
        <f t="shared" si="1240"/>
        <v>-0.11501817725962105</v>
      </c>
      <c r="BR826" s="619">
        <f t="shared" si="1240"/>
        <v>0.95443493099073851</v>
      </c>
      <c r="BS826" s="854">
        <f t="shared" si="1240"/>
        <v>-4.3649027859112732E-2</v>
      </c>
      <c r="BT826" s="854">
        <f t="shared" si="1240"/>
        <v>-5.4991240014416798E-2</v>
      </c>
      <c r="BU826" s="855">
        <f t="shared" si="1240"/>
        <v>-7.2470461638887151E-3</v>
      </c>
      <c r="BV826" s="856">
        <f t="shared" si="1240"/>
        <v>-2.4515246359345655E-2</v>
      </c>
      <c r="BW826" s="854">
        <f t="shared" si="1240"/>
        <v>0.14532685057234707</v>
      </c>
      <c r="BX826" s="854">
        <f t="shared" si="1240"/>
        <v>-3.0718253244973903E-2</v>
      </c>
      <c r="BY826" s="855">
        <f t="shared" si="1240"/>
        <v>3.1710018579890198E-2</v>
      </c>
      <c r="BZ826" s="854">
        <f t="shared" si="1240"/>
        <v>8.8612358762865107E-3</v>
      </c>
      <c r="CA826" s="854">
        <f t="shared" si="1240"/>
        <v>0.11761680812901698</v>
      </c>
      <c r="CB826" s="854">
        <f t="shared" si="1240"/>
        <v>6.3684608652384789E-2</v>
      </c>
      <c r="CC826" s="855">
        <f t="shared" si="1240"/>
        <v>6.8683318396401516E-2</v>
      </c>
      <c r="CD826" s="175"/>
      <c r="CE826" s="175"/>
      <c r="CF826" s="175"/>
      <c r="CG826" s="579"/>
      <c r="CH826" s="175"/>
      <c r="CI826" s="175"/>
      <c r="CJ826" s="175"/>
      <c r="CK826" s="175"/>
      <c r="CL826" s="175"/>
      <c r="CM826" s="175"/>
      <c r="CN826" s="175"/>
      <c r="CO826" s="175"/>
      <c r="CP826" s="175"/>
      <c r="CQ826" s="175"/>
      <c r="CR826" s="175"/>
      <c r="CS826" s="175"/>
      <c r="CT826" s="175"/>
      <c r="CU826" s="175"/>
      <c r="CV826" s="175"/>
      <c r="CW826" s="175"/>
      <c r="CX826" s="175"/>
      <c r="CY826" s="175"/>
      <c r="CZ826" s="175"/>
      <c r="DA826" s="175"/>
      <c r="DB826" s="175"/>
      <c r="DC826" s="175"/>
      <c r="DD826" s="175"/>
      <c r="DE826" s="175"/>
      <c r="DF826" s="175"/>
      <c r="DG826" s="175"/>
      <c r="DH826" s="175"/>
      <c r="DI826" s="579"/>
      <c r="DJ826" s="363"/>
      <c r="DK826" s="118"/>
      <c r="DL826" s="118"/>
      <c r="DM826" s="118"/>
      <c r="DN826" s="118"/>
      <c r="DO826" s="118"/>
      <c r="DP826" s="118"/>
      <c r="DQ826" s="387"/>
      <c r="DR826" s="118"/>
      <c r="DS826" s="118"/>
      <c r="DT826" s="118"/>
      <c r="DU826" s="118"/>
      <c r="DV826" s="118"/>
      <c r="DW826" s="118"/>
      <c r="DX826" s="118"/>
      <c r="DY826" s="118"/>
      <c r="DZ826" s="118"/>
      <c r="EA826" s="118"/>
      <c r="EB826" s="175"/>
      <c r="EC826" s="175"/>
      <c r="ED826" s="175"/>
      <c r="EE826" s="175"/>
      <c r="EF826" s="175"/>
      <c r="EG826" s="175"/>
      <c r="EH826" s="175"/>
      <c r="EI826" s="175"/>
      <c r="EJ826" s="579"/>
      <c r="EK826" s="99"/>
      <c r="EL826" s="99"/>
      <c r="EM826" s="99"/>
      <c r="EN826" s="99"/>
      <c r="EO826" s="99"/>
      <c r="EP826" s="99"/>
      <c r="EQ826" s="99"/>
      <c r="ER826" s="99"/>
      <c r="ES826" s="99"/>
      <c r="ET826" s="99"/>
      <c r="EU826" s="99"/>
      <c r="EV826" s="99"/>
      <c r="EW826" s="99"/>
      <c r="EX826" s="99"/>
      <c r="EY826" s="99"/>
      <c r="EZ826" s="99"/>
      <c r="FA826" s="99"/>
      <c r="FB826" s="99"/>
      <c r="FC826" s="99"/>
      <c r="FD826" s="99"/>
      <c r="FE826" s="99"/>
      <c r="FF826" s="99"/>
      <c r="FG826" s="99"/>
      <c r="FH826" s="99"/>
      <c r="FI826" s="99"/>
      <c r="FJ826" s="99"/>
      <c r="FK826" s="99"/>
      <c r="FL826" s="99"/>
      <c r="FM826" s="99"/>
      <c r="FN826" s="99"/>
      <c r="FO826" s="99"/>
      <c r="FP826" s="99"/>
      <c r="FQ826" s="99"/>
      <c r="FR826" s="99"/>
      <c r="FS826" s="99"/>
      <c r="FT826" s="99"/>
      <c r="FU826" s="99"/>
      <c r="FV826" s="99"/>
      <c r="FW826" s="99"/>
      <c r="FX826" s="99"/>
      <c r="FY826" s="99"/>
      <c r="FZ826" s="99"/>
      <c r="GA826" s="99"/>
      <c r="GB826" s="99"/>
      <c r="GC826" s="99"/>
      <c r="GD826" s="99"/>
      <c r="GE826" s="99"/>
      <c r="GF826" s="99"/>
      <c r="GG826" s="99"/>
      <c r="GH826" s="99"/>
      <c r="GI826" s="99"/>
      <c r="GJ826" s="99"/>
      <c r="GK826" s="99"/>
      <c r="GL826" s="99"/>
      <c r="GM826" s="99"/>
      <c r="GN826" s="99"/>
      <c r="GO826" s="99"/>
      <c r="GP826" s="99"/>
      <c r="GQ826" s="99"/>
      <c r="GR826" s="99"/>
      <c r="GS826" s="99"/>
      <c r="GT826" s="99"/>
      <c r="GU826" s="99"/>
      <c r="GV826" s="99"/>
      <c r="GW826" s="99"/>
      <c r="GX826" s="99"/>
      <c r="GY826" s="99"/>
      <c r="GZ826" s="99"/>
      <c r="HA826" s="99"/>
      <c r="HB826" s="99"/>
      <c r="HC826" s="99"/>
      <c r="HD826" s="99"/>
      <c r="HE826" s="99"/>
      <c r="HF826" s="99"/>
      <c r="HG826" s="99"/>
      <c r="HH826" s="99"/>
      <c r="HI826" s="99"/>
      <c r="HJ826" s="99"/>
      <c r="HK826" s="99"/>
      <c r="HL826" s="99"/>
      <c r="HM826" s="99"/>
      <c r="HN826" s="99"/>
      <c r="HO826" s="99"/>
      <c r="HP826" s="99"/>
      <c r="HQ826" s="99"/>
      <c r="HR826" s="99"/>
      <c r="HS826" s="99"/>
      <c r="HT826" s="99"/>
      <c r="HU826" s="99"/>
      <c r="HV826" s="99"/>
      <c r="HW826" s="99"/>
    </row>
    <row r="827" spans="1:231" ht="13.5" hidden="1" customHeight="1" outlineLevel="1">
      <c r="A827" s="4"/>
      <c r="H827" s="4"/>
      <c r="I827" s="1134" t="s">
        <v>68</v>
      </c>
      <c r="J827" s="20"/>
      <c r="K827" s="20"/>
      <c r="L827" s="20"/>
      <c r="M827" s="20"/>
      <c r="N827" s="20"/>
      <c r="O827" s="20"/>
      <c r="P827" s="20"/>
      <c r="Q827" s="20"/>
      <c r="R827" s="20"/>
      <c r="S827" s="20"/>
      <c r="T827" s="20"/>
      <c r="U827" s="20"/>
      <c r="V827" s="20"/>
      <c r="W827" s="20"/>
      <c r="X827" s="20"/>
      <c r="Y827" s="20"/>
      <c r="Z827" s="20"/>
      <c r="AA827" s="20"/>
      <c r="AB827" s="20"/>
      <c r="AC827" s="20"/>
      <c r="AD827" s="20"/>
      <c r="AE827" s="20"/>
      <c r="AF827" s="20"/>
      <c r="AG827" s="20"/>
      <c r="AH827" s="20"/>
      <c r="AI827" s="20"/>
      <c r="AJ827" s="20"/>
      <c r="AK827" s="20"/>
      <c r="AL827" s="20"/>
      <c r="AM827" s="20"/>
      <c r="AN827" s="20"/>
      <c r="AO827" s="20"/>
      <c r="AP827" s="20"/>
      <c r="AQ827" s="20"/>
      <c r="AR827" s="20"/>
      <c r="AS827" s="20"/>
      <c r="AT827" s="631" t="str">
        <f t="shared" ref="AT827:CC827" si="1241">IF(ISERROR(AT15/AS15-1),"--",AT15/AS15-1)</f>
        <v>--</v>
      </c>
      <c r="AU827" s="262">
        <f t="shared" si="1241"/>
        <v>0.90109890109890101</v>
      </c>
      <c r="AV827" s="262">
        <f t="shared" si="1241"/>
        <v>0.35028901734104045</v>
      </c>
      <c r="AW827" s="632">
        <f t="shared" si="1241"/>
        <v>0.21917808219178081</v>
      </c>
      <c r="AX827" s="631">
        <f t="shared" si="1241"/>
        <v>0.30196629213483162</v>
      </c>
      <c r="AY827" s="262">
        <f t="shared" si="1241"/>
        <v>0.41963322545846826</v>
      </c>
      <c r="AZ827" s="262">
        <f t="shared" si="1241"/>
        <v>0.37841945288753798</v>
      </c>
      <c r="BA827" s="632">
        <f t="shared" si="1241"/>
        <v>0.40959206174200635</v>
      </c>
      <c r="BB827" s="631">
        <f t="shared" si="1241"/>
        <v>0.34552209620649221</v>
      </c>
      <c r="BC827" s="262">
        <f t="shared" si="1241"/>
        <v>0.41302136317395743</v>
      </c>
      <c r="BD827" s="262">
        <f t="shared" si="1241"/>
        <v>0.21773115293633638</v>
      </c>
      <c r="BE827" s="632">
        <f t="shared" si="1241"/>
        <v>0.16097972972972974</v>
      </c>
      <c r="BF827" s="622">
        <f t="shared" si="1241"/>
        <v>0.1628631965662739</v>
      </c>
      <c r="BG827" s="181">
        <f t="shared" si="1241"/>
        <v>0.1807893383164263</v>
      </c>
      <c r="BH827" s="181">
        <f t="shared" si="1241"/>
        <v>0.19846853313429325</v>
      </c>
      <c r="BI827" s="590">
        <f t="shared" si="1241"/>
        <v>0.13478394357000756</v>
      </c>
      <c r="BJ827" s="622">
        <f t="shared" si="1241"/>
        <v>0.15233757291925731</v>
      </c>
      <c r="BK827" s="181">
        <f t="shared" si="1241"/>
        <v>0.17904200909566503</v>
      </c>
      <c r="BL827" s="181">
        <f t="shared" si="1241"/>
        <v>0.11337932088068792</v>
      </c>
      <c r="BM827" s="590">
        <f t="shared" si="1241"/>
        <v>0.11194730356102456</v>
      </c>
      <c r="BN827" s="622">
        <f t="shared" si="1241"/>
        <v>0.23590950431732804</v>
      </c>
      <c r="BO827" s="181">
        <f t="shared" si="1241"/>
        <v>0.17339729775312485</v>
      </c>
      <c r="BP827" s="181">
        <f t="shared" si="1241"/>
        <v>0.16091733742174519</v>
      </c>
      <c r="BQ827" s="590">
        <f t="shared" si="1241"/>
        <v>7.5909316018268891E-2</v>
      </c>
      <c r="BR827" s="622">
        <f t="shared" si="1241"/>
        <v>1.078135788262371</v>
      </c>
      <c r="BS827" s="887">
        <f t="shared" si="1241"/>
        <v>5.3762051547089573E-2</v>
      </c>
      <c r="BT827" s="887">
        <f t="shared" si="1241"/>
        <v>3.2089870320956893E-2</v>
      </c>
      <c r="BU827" s="888">
        <f t="shared" si="1241"/>
        <v>-4.1835204933103443E-2</v>
      </c>
      <c r="BV827" s="889">
        <f t="shared" si="1241"/>
        <v>9.8081124166027767E-2</v>
      </c>
      <c r="BW827" s="887">
        <f t="shared" si="1241"/>
        <v>0.12055467733436531</v>
      </c>
      <c r="BX827" s="887">
        <f t="shared" si="1241"/>
        <v>7.7681223398895494E-2</v>
      </c>
      <c r="BY827" s="888">
        <f t="shared" si="1241"/>
        <v>1.3446605400014189E-2</v>
      </c>
      <c r="BZ827" s="887">
        <f t="shared" si="1241"/>
        <v>7.9798077430012437E-2</v>
      </c>
      <c r="CA827" s="887">
        <f t="shared" si="1241"/>
        <v>8.5749160817821135E-2</v>
      </c>
      <c r="CB827" s="887">
        <f t="shared" si="1241"/>
        <v>5.6170133033539349E-2</v>
      </c>
      <c r="CC827" s="888">
        <f t="shared" si="1241"/>
        <v>1.7421293717334585E-3</v>
      </c>
      <c r="CD827" s="181"/>
      <c r="CE827" s="181"/>
      <c r="CF827" s="181"/>
      <c r="CG827" s="590"/>
      <c r="CH827" s="181"/>
      <c r="CI827" s="181"/>
      <c r="CJ827" s="181"/>
      <c r="CK827" s="181"/>
      <c r="CL827" s="181"/>
      <c r="CM827" s="181"/>
      <c r="CN827" s="181"/>
      <c r="CO827" s="181"/>
      <c r="CP827" s="181"/>
      <c r="CQ827" s="181"/>
      <c r="CR827" s="181"/>
      <c r="CS827" s="181"/>
      <c r="CT827" s="181"/>
      <c r="CU827" s="181"/>
      <c r="CV827" s="181"/>
      <c r="CW827" s="181"/>
      <c r="CX827" s="181"/>
      <c r="CY827" s="181"/>
      <c r="CZ827" s="181"/>
      <c r="DA827" s="181"/>
      <c r="DB827" s="181"/>
      <c r="DC827" s="181"/>
      <c r="DD827" s="181"/>
      <c r="DE827" s="181"/>
      <c r="DF827" s="181"/>
      <c r="DG827" s="181"/>
      <c r="DH827" s="181"/>
      <c r="DI827" s="590"/>
      <c r="DJ827" s="363"/>
      <c r="DK827" s="118"/>
      <c r="DL827" s="118"/>
      <c r="DM827" s="118"/>
      <c r="DN827" s="118"/>
      <c r="DO827" s="118"/>
      <c r="DP827" s="118"/>
      <c r="DQ827" s="387"/>
      <c r="DR827" s="118"/>
      <c r="DS827" s="118"/>
      <c r="DT827" s="118"/>
      <c r="DU827" s="118"/>
      <c r="DV827" s="118"/>
      <c r="DW827" s="118"/>
      <c r="DX827" s="118"/>
      <c r="DY827" s="118"/>
      <c r="DZ827" s="118"/>
      <c r="EA827" s="118"/>
      <c r="EB827" s="181"/>
      <c r="EC827" s="181"/>
      <c r="ED827" s="181"/>
      <c r="EE827" s="181"/>
      <c r="EF827" s="181"/>
      <c r="EG827" s="181"/>
      <c r="EH827" s="181"/>
      <c r="EI827" s="181"/>
      <c r="EJ827" s="590"/>
      <c r="EK827" s="99"/>
      <c r="EL827" s="99"/>
      <c r="EM827" s="99"/>
      <c r="EN827" s="99"/>
      <c r="EO827" s="99"/>
      <c r="EP827" s="99"/>
      <c r="EQ827" s="99"/>
      <c r="ER827" s="99"/>
      <c r="ES827" s="99"/>
      <c r="ET827" s="99"/>
      <c r="EU827" s="99"/>
      <c r="EV827" s="99"/>
      <c r="EW827" s="99"/>
      <c r="EX827" s="99"/>
      <c r="EY827" s="99"/>
      <c r="EZ827" s="99"/>
      <c r="FA827" s="99"/>
      <c r="FB827" s="99"/>
      <c r="FC827" s="99"/>
      <c r="FD827" s="99"/>
      <c r="FE827" s="99"/>
      <c r="FF827" s="99"/>
      <c r="FG827" s="99"/>
      <c r="FH827" s="99"/>
      <c r="FI827" s="99"/>
      <c r="FJ827" s="99"/>
      <c r="FK827" s="99"/>
      <c r="FL827" s="99"/>
      <c r="FM827" s="99"/>
      <c r="FN827" s="99"/>
      <c r="FO827" s="99"/>
      <c r="FP827" s="99"/>
      <c r="FQ827" s="99"/>
      <c r="FR827" s="99"/>
      <c r="FS827" s="99"/>
      <c r="FT827" s="99"/>
      <c r="FU827" s="99"/>
      <c r="FV827" s="99"/>
      <c r="FW827" s="99"/>
      <c r="FX827" s="99"/>
      <c r="FY827" s="99"/>
      <c r="FZ827" s="99"/>
      <c r="GA827" s="99"/>
      <c r="GB827" s="99"/>
      <c r="GC827" s="99"/>
      <c r="GD827" s="99"/>
      <c r="GE827" s="99"/>
      <c r="GF827" s="99"/>
      <c r="GG827" s="99"/>
      <c r="GH827" s="99"/>
      <c r="GI827" s="99"/>
      <c r="GJ827" s="99"/>
      <c r="GK827" s="99"/>
      <c r="GL827" s="99"/>
      <c r="GM827" s="99"/>
      <c r="GN827" s="99"/>
      <c r="GO827" s="99"/>
      <c r="GP827" s="99"/>
      <c r="GQ827" s="99"/>
      <c r="GR827" s="99"/>
      <c r="GS827" s="99"/>
      <c r="GT827" s="99"/>
      <c r="GU827" s="99"/>
      <c r="GV827" s="99"/>
      <c r="GW827" s="99"/>
      <c r="GX827" s="99"/>
      <c r="GY827" s="99"/>
      <c r="GZ827" s="99"/>
      <c r="HA827" s="99"/>
      <c r="HB827" s="99"/>
      <c r="HC827" s="99"/>
      <c r="HD827" s="99"/>
      <c r="HE827" s="99"/>
      <c r="HF827" s="99"/>
      <c r="HG827" s="99"/>
      <c r="HH827" s="99"/>
      <c r="HI827" s="99"/>
      <c r="HJ827" s="99"/>
      <c r="HK827" s="99"/>
      <c r="HL827" s="99"/>
      <c r="HM827" s="99"/>
      <c r="HN827" s="99"/>
      <c r="HO827" s="99"/>
      <c r="HP827" s="99"/>
      <c r="HQ827" s="99"/>
      <c r="HR827" s="99"/>
      <c r="HS827" s="99"/>
      <c r="HT827" s="99"/>
      <c r="HU827" s="99"/>
      <c r="HV827" s="99"/>
      <c r="HW827" s="99"/>
    </row>
    <row r="828" spans="1:231" ht="13.5" hidden="1" customHeight="1" outlineLevel="1">
      <c r="A828" s="4"/>
      <c r="H828" s="4"/>
      <c r="I828" s="1070" t="s">
        <v>67</v>
      </c>
      <c r="J828" s="20"/>
      <c r="K828" s="20"/>
      <c r="L828" s="20"/>
      <c r="M828" s="20"/>
      <c r="N828" s="20"/>
      <c r="O828" s="20"/>
      <c r="P828" s="20"/>
      <c r="Q828" s="20"/>
      <c r="R828" s="20"/>
      <c r="S828" s="20"/>
      <c r="T828" s="20"/>
      <c r="U828" s="20"/>
      <c r="V828" s="20"/>
      <c r="W828" s="20"/>
      <c r="X828" s="20"/>
      <c r="Y828" s="20"/>
      <c r="Z828" s="20"/>
      <c r="AA828" s="20"/>
      <c r="AB828" s="20"/>
      <c r="AC828" s="20"/>
      <c r="AD828" s="20"/>
      <c r="AE828" s="20"/>
      <c r="AF828" s="20"/>
      <c r="AG828" s="20"/>
      <c r="AH828" s="20"/>
      <c r="AI828" s="20"/>
      <c r="AJ828" s="20"/>
      <c r="AK828" s="20"/>
      <c r="AL828" s="20"/>
      <c r="AM828" s="20"/>
      <c r="AN828" s="20"/>
      <c r="AO828" s="20"/>
      <c r="AP828" s="20"/>
      <c r="AQ828" s="20"/>
      <c r="AR828" s="20"/>
      <c r="AS828" s="20"/>
      <c r="AT828" s="629" t="str">
        <f>IF(ISERROR(#REF!/#REF!-1),"--",#REF!/#REF!-1)</f>
        <v>--</v>
      </c>
      <c r="AU828" s="261" t="str">
        <f>IF(ISERROR(#REF!/#REF!-1),"--",#REF!/#REF!-1)</f>
        <v>--</v>
      </c>
      <c r="AV828" s="261" t="str">
        <f>IF(ISERROR(#REF!/#REF!-1),"--",#REF!/#REF!-1)</f>
        <v>--</v>
      </c>
      <c r="AW828" s="630" t="str">
        <f>IF(ISERROR(#REF!/#REF!-1),"--",#REF!/#REF!-1)</f>
        <v>--</v>
      </c>
      <c r="AX828" s="629" t="str">
        <f>IF(ISERROR(#REF!/#REF!-1),"--",#REF!/#REF!-1)</f>
        <v>--</v>
      </c>
      <c r="AY828" s="261" t="str">
        <f>IF(ISERROR(#REF!/#REF!-1),"--",#REF!/#REF!-1)</f>
        <v>--</v>
      </c>
      <c r="AZ828" s="261" t="str">
        <f>IF(ISERROR(#REF!/#REF!-1),"--",#REF!/#REF!-1)</f>
        <v>--</v>
      </c>
      <c r="BA828" s="630" t="str">
        <f>IF(ISERROR(#REF!/#REF!-1),"--",#REF!/#REF!-1)</f>
        <v>--</v>
      </c>
      <c r="BB828" s="629" t="str">
        <f>IF(ISERROR(#REF!/#REF!-1),"--",#REF!/#REF!-1)</f>
        <v>--</v>
      </c>
      <c r="BC828" s="261" t="str">
        <f>IF(ISERROR(#REF!/#REF!-1),"--",#REF!/#REF!-1)</f>
        <v>--</v>
      </c>
      <c r="BD828" s="261" t="str">
        <f>IF(ISERROR(#REF!/#REF!-1),"--",#REF!/#REF!-1)</f>
        <v>--</v>
      </c>
      <c r="BE828" s="630" t="str">
        <f>IF(ISERROR(#REF!/#REF!-1),"--",#REF!/#REF!-1)</f>
        <v>--</v>
      </c>
      <c r="BF828" s="619" t="str">
        <f>IF(ISERROR(#REF!/#REF!-1),"--",#REF!/#REF!-1)</f>
        <v>--</v>
      </c>
      <c r="BG828" s="175" t="str">
        <f>IF(ISERROR(#REF!/#REF!-1),"--",#REF!/#REF!-1)</f>
        <v>--</v>
      </c>
      <c r="BH828" s="175" t="str">
        <f>IF(ISERROR(#REF!/#REF!-1),"--",#REF!/#REF!-1)</f>
        <v>--</v>
      </c>
      <c r="BI828" s="579" t="str">
        <f>IF(ISERROR(#REF!/#REF!-1),"--",#REF!/#REF!-1)</f>
        <v>--</v>
      </c>
      <c r="BJ828" s="619" t="str">
        <f>IF(ISERROR(#REF!/#REF!-1),"--",#REF!/#REF!-1)</f>
        <v>--</v>
      </c>
      <c r="BK828" s="175" t="str">
        <f>IF(ISERROR(#REF!/#REF!-1),"--",#REF!/#REF!-1)</f>
        <v>--</v>
      </c>
      <c r="BL828" s="175" t="str">
        <f>IF(ISERROR(#REF!/#REF!-1),"--",#REF!/#REF!-1)</f>
        <v>--</v>
      </c>
      <c r="BM828" s="579" t="str">
        <f>IF(ISERROR(#REF!/#REF!-1),"--",#REF!/#REF!-1)</f>
        <v>--</v>
      </c>
      <c r="BN828" s="619" t="str">
        <f>IF(ISERROR(#REF!/#REF!-1),"--",#REF!/#REF!-1)</f>
        <v>--</v>
      </c>
      <c r="BO828" s="175" t="str">
        <f>IF(ISERROR(#REF!/#REF!-1),"--",#REF!/#REF!-1)</f>
        <v>--</v>
      </c>
      <c r="BP828" s="175" t="str">
        <f>IF(ISERROR(#REF!/#REF!-1),"--",#REF!/#REF!-1)</f>
        <v>--</v>
      </c>
      <c r="BQ828" s="579" t="str">
        <f>IF(ISERROR(#REF!/#REF!-1),"--",#REF!/#REF!-1)</f>
        <v>--</v>
      </c>
      <c r="BR828" s="619" t="str">
        <f>IF(ISERROR(#REF!/#REF!-1),"--",#REF!/#REF!-1)</f>
        <v>--</v>
      </c>
      <c r="BS828" s="854" t="str">
        <f>IF(ISERROR(#REF!/#REF!-1),"--",#REF!/#REF!-1)</f>
        <v>--</v>
      </c>
      <c r="BT828" s="854" t="str">
        <f>IF(ISERROR(#REF!/#REF!-1),"--",#REF!/#REF!-1)</f>
        <v>--</v>
      </c>
      <c r="BU828" s="855" t="str">
        <f>IF(ISERROR(#REF!/#REF!-1),"--",#REF!/#REF!-1)</f>
        <v>--</v>
      </c>
      <c r="BV828" s="856" t="str">
        <f>IF(ISERROR(#REF!/#REF!-1),"--",#REF!/#REF!-1)</f>
        <v>--</v>
      </c>
      <c r="BW828" s="854" t="str">
        <f>IF(ISERROR(#REF!/#REF!-1),"--",#REF!/#REF!-1)</f>
        <v>--</v>
      </c>
      <c r="BX828" s="854" t="str">
        <f>IF(ISERROR(#REF!/#REF!-1),"--",#REF!/#REF!-1)</f>
        <v>--</v>
      </c>
      <c r="BY828" s="855" t="str">
        <f>IF(ISERROR(#REF!/#REF!-1),"--",#REF!/#REF!-1)</f>
        <v>--</v>
      </c>
      <c r="BZ828" s="854" t="str">
        <f>IF(ISERROR(#REF!/#REF!-1),"--",#REF!/#REF!-1)</f>
        <v>--</v>
      </c>
      <c r="CA828" s="854" t="str">
        <f>IF(ISERROR(#REF!/#REF!-1),"--",#REF!/#REF!-1)</f>
        <v>--</v>
      </c>
      <c r="CB828" s="854" t="str">
        <f>IF(ISERROR(#REF!/#REF!-1),"--",#REF!/#REF!-1)</f>
        <v>--</v>
      </c>
      <c r="CC828" s="855" t="str">
        <f>IF(ISERROR(#REF!/#REF!-1),"--",#REF!/#REF!-1)</f>
        <v>--</v>
      </c>
      <c r="CD828" s="175"/>
      <c r="CE828" s="175"/>
      <c r="CF828" s="175"/>
      <c r="CG828" s="579"/>
      <c r="CH828" s="175"/>
      <c r="CI828" s="175"/>
      <c r="CJ828" s="175"/>
      <c r="CK828" s="175"/>
      <c r="CL828" s="175"/>
      <c r="CM828" s="175"/>
      <c r="CN828" s="175"/>
      <c r="CO828" s="175"/>
      <c r="CP828" s="175"/>
      <c r="CQ828" s="175"/>
      <c r="CR828" s="175"/>
      <c r="CS828" s="175"/>
      <c r="CT828" s="175"/>
      <c r="CU828" s="175"/>
      <c r="CV828" s="175"/>
      <c r="CW828" s="175"/>
      <c r="CX828" s="175"/>
      <c r="CY828" s="175"/>
      <c r="CZ828" s="175"/>
      <c r="DA828" s="175"/>
      <c r="DB828" s="175"/>
      <c r="DC828" s="175"/>
      <c r="DD828" s="175"/>
      <c r="DE828" s="175"/>
      <c r="DF828" s="175"/>
      <c r="DG828" s="175"/>
      <c r="DH828" s="175"/>
      <c r="DI828" s="579"/>
      <c r="DJ828" s="363"/>
      <c r="DK828" s="118"/>
      <c r="DL828" s="118"/>
      <c r="DM828" s="118"/>
      <c r="DN828" s="118"/>
      <c r="DO828" s="118"/>
      <c r="DP828" s="118"/>
      <c r="DQ828" s="387"/>
      <c r="DR828" s="118"/>
      <c r="DS828" s="118"/>
      <c r="DT828" s="118"/>
      <c r="DU828" s="118"/>
      <c r="DV828" s="118"/>
      <c r="DW828" s="118"/>
      <c r="DX828" s="118"/>
      <c r="DY828" s="118"/>
      <c r="DZ828" s="118"/>
      <c r="EA828" s="118"/>
      <c r="EB828" s="175"/>
      <c r="EC828" s="175"/>
      <c r="ED828" s="175"/>
      <c r="EE828" s="175"/>
      <c r="EF828" s="175"/>
      <c r="EG828" s="175"/>
      <c r="EH828" s="175"/>
      <c r="EI828" s="175"/>
      <c r="EJ828" s="579"/>
      <c r="EK828" s="99"/>
      <c r="EL828" s="99"/>
      <c r="EM828" s="99"/>
      <c r="EN828" s="99"/>
      <c r="EO828" s="99"/>
      <c r="EP828" s="99"/>
      <c r="EQ828" s="99"/>
      <c r="ER828" s="99"/>
      <c r="ES828" s="99"/>
      <c r="ET828" s="99"/>
      <c r="EU828" s="99"/>
      <c r="EV828" s="99"/>
      <c r="EW828" s="99"/>
      <c r="EX828" s="99"/>
      <c r="EY828" s="99"/>
      <c r="EZ828" s="99"/>
      <c r="FA828" s="99"/>
      <c r="FB828" s="99"/>
      <c r="FC828" s="99"/>
      <c r="FD828" s="99"/>
      <c r="FE828" s="99"/>
      <c r="FF828" s="99"/>
      <c r="FG828" s="99"/>
      <c r="FH828" s="99"/>
      <c r="FI828" s="99"/>
      <c r="FJ828" s="99"/>
      <c r="FK828" s="99"/>
      <c r="FL828" s="99"/>
      <c r="FM828" s="99"/>
      <c r="FN828" s="99"/>
      <c r="FO828" s="99"/>
      <c r="FP828" s="99"/>
      <c r="FQ828" s="99"/>
      <c r="FR828" s="99"/>
      <c r="FS828" s="99"/>
      <c r="FT828" s="99"/>
      <c r="FU828" s="99"/>
      <c r="FV828" s="99"/>
      <c r="FW828" s="99"/>
      <c r="FX828" s="99"/>
      <c r="FY828" s="99"/>
      <c r="FZ828" s="99"/>
      <c r="GA828" s="99"/>
      <c r="GB828" s="99"/>
      <c r="GC828" s="99"/>
      <c r="GD828" s="99"/>
      <c r="GE828" s="99"/>
      <c r="GF828" s="99"/>
      <c r="GG828" s="99"/>
      <c r="GH828" s="99"/>
      <c r="GI828" s="99"/>
      <c r="GJ828" s="99"/>
      <c r="GK828" s="99"/>
      <c r="GL828" s="99"/>
      <c r="GM828" s="99"/>
      <c r="GN828" s="99"/>
      <c r="GO828" s="99"/>
      <c r="GP828" s="99"/>
      <c r="GQ828" s="99"/>
      <c r="GR828" s="99"/>
      <c r="GS828" s="99"/>
      <c r="GT828" s="99"/>
      <c r="GU828" s="99"/>
      <c r="GV828" s="99"/>
      <c r="GW828" s="99"/>
      <c r="GX828" s="99"/>
      <c r="GY828" s="99"/>
      <c r="GZ828" s="99"/>
      <c r="HA828" s="99"/>
      <c r="HB828" s="99"/>
      <c r="HC828" s="99"/>
      <c r="HD828" s="99"/>
      <c r="HE828" s="99"/>
      <c r="HF828" s="99"/>
      <c r="HG828" s="99"/>
      <c r="HH828" s="99"/>
      <c r="HI828" s="99"/>
      <c r="HJ828" s="99"/>
      <c r="HK828" s="99"/>
      <c r="HL828" s="99"/>
      <c r="HM828" s="99"/>
      <c r="HN828" s="99"/>
      <c r="HO828" s="99"/>
      <c r="HP828" s="99"/>
      <c r="HQ828" s="99"/>
      <c r="HR828" s="99"/>
      <c r="HS828" s="99"/>
      <c r="HT828" s="99"/>
      <c r="HU828" s="99"/>
      <c r="HV828" s="99"/>
      <c r="HW828" s="99"/>
    </row>
    <row r="829" spans="1:231" ht="13.5" hidden="1" customHeight="1" outlineLevel="1">
      <c r="A829" s="4"/>
      <c r="H829" s="4"/>
      <c r="I829" s="1134" t="s">
        <v>61</v>
      </c>
      <c r="J829" s="20"/>
      <c r="K829" s="20"/>
      <c r="L829" s="20"/>
      <c r="M829" s="20"/>
      <c r="N829" s="20"/>
      <c r="O829" s="20"/>
      <c r="P829" s="20"/>
      <c r="Q829" s="20"/>
      <c r="R829" s="20"/>
      <c r="S829" s="20"/>
      <c r="T829" s="20"/>
      <c r="U829" s="20"/>
      <c r="V829" s="20"/>
      <c r="W829" s="20"/>
      <c r="X829" s="20"/>
      <c r="Y829" s="20"/>
      <c r="Z829" s="20"/>
      <c r="AA829" s="20"/>
      <c r="AB829" s="20"/>
      <c r="AC829" s="20"/>
      <c r="AD829" s="20"/>
      <c r="AE829" s="20"/>
      <c r="AF829" s="20"/>
      <c r="AG829" s="20"/>
      <c r="AH829" s="20"/>
      <c r="AI829" s="20"/>
      <c r="AJ829" s="20"/>
      <c r="AK829" s="20"/>
      <c r="AL829" s="20"/>
      <c r="AM829" s="20"/>
      <c r="AN829" s="20"/>
      <c r="AO829" s="20"/>
      <c r="AP829" s="20"/>
      <c r="AQ829" s="20"/>
      <c r="AR829" s="20"/>
      <c r="AS829" s="20"/>
      <c r="AT829" s="631" t="str">
        <f t="shared" ref="AT829:CC829" si="1242">IF(ISERROR(AT16/AS16-1),"--",AT16/AS16-1)</f>
        <v>--</v>
      </c>
      <c r="AU829" s="262">
        <f t="shared" si="1242"/>
        <v>0.64259664478482836</v>
      </c>
      <c r="AV829" s="262">
        <f t="shared" si="1242"/>
        <v>0.23023978685612811</v>
      </c>
      <c r="AW829" s="632">
        <f t="shared" si="1242"/>
        <v>-0.15105576610720095</v>
      </c>
      <c r="AX829" s="631">
        <f t="shared" si="1242"/>
        <v>0.1332908163265305</v>
      </c>
      <c r="AY829" s="262">
        <f t="shared" si="1242"/>
        <v>0.37572688051022318</v>
      </c>
      <c r="AZ829" s="262">
        <f t="shared" si="1242"/>
        <v>0.12203436051268057</v>
      </c>
      <c r="BA829" s="632">
        <f t="shared" si="1242"/>
        <v>0.16332482683193583</v>
      </c>
      <c r="BB829" s="631">
        <f t="shared" si="1242"/>
        <v>0.17622479891361142</v>
      </c>
      <c r="BC829" s="262">
        <f t="shared" si="1242"/>
        <v>0.40719360568383678</v>
      </c>
      <c r="BD829" s="262">
        <f t="shared" si="1242"/>
        <v>0.20271378983906585</v>
      </c>
      <c r="BE829" s="632">
        <f t="shared" si="1242"/>
        <v>4.3763446502597558E-2</v>
      </c>
      <c r="BF829" s="622">
        <f t="shared" si="1242"/>
        <v>0.14790608818058426</v>
      </c>
      <c r="BG829" s="181">
        <f t="shared" si="1242"/>
        <v>0.21600315333070585</v>
      </c>
      <c r="BH829" s="181">
        <f t="shared" si="1242"/>
        <v>0.14946875562758843</v>
      </c>
      <c r="BI829" s="590">
        <f t="shared" si="1242"/>
        <v>7.5889080369732298E-2</v>
      </c>
      <c r="BJ829" s="622">
        <f t="shared" si="1242"/>
        <v>0.13481084544369049</v>
      </c>
      <c r="BK829" s="181">
        <f t="shared" si="1242"/>
        <v>0.20412667453677558</v>
      </c>
      <c r="BL829" s="181">
        <f t="shared" si="1242"/>
        <v>0.13621057118499569</v>
      </c>
      <c r="BM829" s="590">
        <f t="shared" si="1242"/>
        <v>9.448331488810946E-2</v>
      </c>
      <c r="BN829" s="622">
        <f t="shared" si="1242"/>
        <v>0.13530883663536009</v>
      </c>
      <c r="BO829" s="181">
        <f t="shared" si="1242"/>
        <v>0.18767265975272873</v>
      </c>
      <c r="BP829" s="181">
        <f t="shared" si="1242"/>
        <v>0.12673657451541143</v>
      </c>
      <c r="BQ829" s="590">
        <f t="shared" si="1242"/>
        <v>4.1547277936962779E-2</v>
      </c>
      <c r="BR829" s="622">
        <f t="shared" si="1242"/>
        <v>0.76034615342958345</v>
      </c>
      <c r="BS829" s="887">
        <f t="shared" si="1242"/>
        <v>5.3762051547089573E-2</v>
      </c>
      <c r="BT829" s="887">
        <f t="shared" si="1242"/>
        <v>3.2089870320956893E-2</v>
      </c>
      <c r="BU829" s="888">
        <f t="shared" si="1242"/>
        <v>-4.1835204933103332E-2</v>
      </c>
      <c r="BV829" s="889">
        <f t="shared" si="1242"/>
        <v>9.8081124166027323E-2</v>
      </c>
      <c r="BW829" s="887">
        <f t="shared" si="1242"/>
        <v>0.12055467733436553</v>
      </c>
      <c r="BX829" s="887">
        <f t="shared" si="1242"/>
        <v>7.7681223398895494E-2</v>
      </c>
      <c r="BY829" s="888">
        <f t="shared" si="1242"/>
        <v>1.3446605400014189E-2</v>
      </c>
      <c r="BZ829" s="887">
        <f t="shared" si="1242"/>
        <v>7.9798077430012437E-2</v>
      </c>
      <c r="CA829" s="887">
        <f t="shared" si="1242"/>
        <v>8.5749160817821135E-2</v>
      </c>
      <c r="CB829" s="887">
        <f t="shared" si="1242"/>
        <v>5.6170133033539349E-2</v>
      </c>
      <c r="CC829" s="888">
        <f t="shared" si="1242"/>
        <v>1.7421293717334585E-3</v>
      </c>
      <c r="CD829" s="181"/>
      <c r="CE829" s="181"/>
      <c r="CF829" s="181"/>
      <c r="CG829" s="590"/>
      <c r="CH829" s="181"/>
      <c r="CI829" s="181"/>
      <c r="CJ829" s="181"/>
      <c r="CK829" s="181"/>
      <c r="CL829" s="181"/>
      <c r="CM829" s="181"/>
      <c r="CN829" s="181"/>
      <c r="CO829" s="181"/>
      <c r="CP829" s="181"/>
      <c r="CQ829" s="181"/>
      <c r="CR829" s="181"/>
      <c r="CS829" s="181"/>
      <c r="CT829" s="181"/>
      <c r="CU829" s="181"/>
      <c r="CV829" s="181"/>
      <c r="CW829" s="181"/>
      <c r="CX829" s="181"/>
      <c r="CY829" s="181"/>
      <c r="CZ829" s="181"/>
      <c r="DA829" s="181"/>
      <c r="DB829" s="181"/>
      <c r="DC829" s="181"/>
      <c r="DD829" s="181"/>
      <c r="DE829" s="181"/>
      <c r="DF829" s="181"/>
      <c r="DG829" s="181"/>
      <c r="DH829" s="181"/>
      <c r="DI829" s="590"/>
      <c r="DJ829" s="363"/>
      <c r="DK829" s="118"/>
      <c r="DL829" s="118"/>
      <c r="DM829" s="118"/>
      <c r="DN829" s="118"/>
      <c r="DO829" s="118"/>
      <c r="DP829" s="118"/>
      <c r="DQ829" s="387"/>
      <c r="DR829" s="118"/>
      <c r="DS829" s="118"/>
      <c r="DT829" s="118"/>
      <c r="DU829" s="118"/>
      <c r="DV829" s="118"/>
      <c r="DW829" s="118"/>
      <c r="DX829" s="118"/>
      <c r="DY829" s="118"/>
      <c r="DZ829" s="118"/>
      <c r="EA829" s="118"/>
      <c r="EB829" s="181"/>
      <c r="EC829" s="181"/>
      <c r="ED829" s="181"/>
      <c r="EE829" s="181"/>
      <c r="EF829" s="181"/>
      <c r="EG829" s="181"/>
      <c r="EH829" s="181"/>
      <c r="EI829" s="181"/>
      <c r="EJ829" s="590"/>
      <c r="EK829" s="99"/>
      <c r="EL829" s="99"/>
      <c r="EM829" s="99"/>
      <c r="EN829" s="99"/>
      <c r="EO829" s="99"/>
      <c r="EP829" s="99"/>
      <c r="EQ829" s="99"/>
      <c r="ER829" s="99"/>
      <c r="ES829" s="99"/>
      <c r="ET829" s="99"/>
      <c r="EU829" s="99"/>
      <c r="EV829" s="99"/>
      <c r="EW829" s="99"/>
      <c r="EX829" s="99"/>
      <c r="EY829" s="99"/>
      <c r="EZ829" s="99"/>
      <c r="FA829" s="99"/>
      <c r="FB829" s="99"/>
      <c r="FC829" s="99"/>
      <c r="FD829" s="99"/>
      <c r="FE829" s="99"/>
      <c r="FF829" s="99"/>
      <c r="FG829" s="99"/>
      <c r="FH829" s="99"/>
      <c r="FI829" s="99"/>
      <c r="FJ829" s="99"/>
      <c r="FK829" s="99"/>
      <c r="FL829" s="99"/>
      <c r="FM829" s="99"/>
      <c r="FN829" s="99"/>
      <c r="FO829" s="99"/>
      <c r="FP829" s="99"/>
      <c r="FQ829" s="99"/>
      <c r="FR829" s="99"/>
      <c r="FS829" s="99"/>
      <c r="FT829" s="99"/>
      <c r="FU829" s="99"/>
      <c r="FV829" s="99"/>
      <c r="FW829" s="99"/>
      <c r="FX829" s="99"/>
      <c r="FY829" s="99"/>
      <c r="FZ829" s="99"/>
      <c r="GA829" s="99"/>
      <c r="GB829" s="99"/>
      <c r="GC829" s="99"/>
      <c r="GD829" s="99"/>
      <c r="GE829" s="99"/>
      <c r="GF829" s="99"/>
      <c r="GG829" s="99"/>
      <c r="GH829" s="99"/>
      <c r="GI829" s="99"/>
      <c r="GJ829" s="99"/>
      <c r="GK829" s="99"/>
      <c r="GL829" s="99"/>
      <c r="GM829" s="99"/>
      <c r="GN829" s="99"/>
      <c r="GO829" s="99"/>
      <c r="GP829" s="99"/>
      <c r="GQ829" s="99"/>
      <c r="GR829" s="99"/>
      <c r="GS829" s="99"/>
      <c r="GT829" s="99"/>
      <c r="GU829" s="99"/>
      <c r="GV829" s="99"/>
      <c r="GW829" s="99"/>
      <c r="GX829" s="99"/>
      <c r="GY829" s="99"/>
      <c r="GZ829" s="99"/>
      <c r="HA829" s="99"/>
      <c r="HB829" s="99"/>
      <c r="HC829" s="99"/>
      <c r="HD829" s="99"/>
      <c r="HE829" s="99"/>
      <c r="HF829" s="99"/>
      <c r="HG829" s="99"/>
      <c r="HH829" s="99"/>
      <c r="HI829" s="99"/>
      <c r="HJ829" s="99"/>
      <c r="HK829" s="99"/>
      <c r="HL829" s="99"/>
      <c r="HM829" s="99"/>
      <c r="HN829" s="99"/>
      <c r="HO829" s="99"/>
      <c r="HP829" s="99"/>
      <c r="HQ829" s="99"/>
      <c r="HR829" s="99"/>
      <c r="HS829" s="99"/>
      <c r="HT829" s="99"/>
      <c r="HU829" s="99"/>
      <c r="HV829" s="99"/>
      <c r="HW829" s="99"/>
    </row>
    <row r="830" spans="1:231" ht="13.5" hidden="1" customHeight="1" outlineLevel="1">
      <c r="A830" s="4"/>
      <c r="H830" s="4"/>
      <c r="I830" s="1071"/>
      <c r="J830" s="20"/>
      <c r="K830" s="20"/>
      <c r="L830" s="20"/>
      <c r="M830" s="20"/>
      <c r="N830" s="20"/>
      <c r="O830" s="20"/>
      <c r="P830" s="20"/>
      <c r="Q830" s="20"/>
      <c r="R830" s="20"/>
      <c r="S830" s="20"/>
      <c r="T830" s="20"/>
      <c r="U830" s="20"/>
      <c r="V830" s="20"/>
      <c r="W830" s="20"/>
      <c r="X830" s="20"/>
      <c r="Y830" s="20"/>
      <c r="Z830" s="20"/>
      <c r="AA830" s="20"/>
      <c r="AB830" s="20"/>
      <c r="AC830" s="20"/>
      <c r="AD830" s="20"/>
      <c r="AE830" s="20"/>
      <c r="AF830" s="20"/>
      <c r="AG830" s="20"/>
      <c r="AH830" s="20"/>
      <c r="AI830" s="20"/>
      <c r="AJ830" s="20"/>
      <c r="AK830" s="20"/>
      <c r="AL830" s="20"/>
      <c r="AM830" s="20"/>
      <c r="AN830" s="20"/>
      <c r="AO830" s="20"/>
      <c r="AP830" s="20"/>
      <c r="AQ830" s="20"/>
      <c r="AR830" s="20"/>
      <c r="AS830" s="20"/>
      <c r="AT830" s="633"/>
      <c r="AU830" s="263"/>
      <c r="AV830" s="263"/>
      <c r="AW830" s="315"/>
      <c r="AX830" s="633"/>
      <c r="AY830" s="263"/>
      <c r="AZ830" s="263"/>
      <c r="BA830" s="315"/>
      <c r="BB830" s="633"/>
      <c r="BC830" s="263"/>
      <c r="BD830" s="263"/>
      <c r="BE830" s="315"/>
      <c r="BF830" s="387"/>
      <c r="BG830" s="118"/>
      <c r="BH830" s="118"/>
      <c r="BI830" s="365"/>
      <c r="BJ830" s="387"/>
      <c r="BK830" s="118"/>
      <c r="BL830" s="118"/>
      <c r="BM830" s="365"/>
      <c r="BN830" s="387"/>
      <c r="BO830" s="118"/>
      <c r="BP830" s="118"/>
      <c r="BQ830" s="365"/>
      <c r="BR830" s="387"/>
      <c r="BS830" s="866"/>
      <c r="BT830" s="866"/>
      <c r="BU830" s="867"/>
      <c r="BV830" s="868"/>
      <c r="BW830" s="866"/>
      <c r="BX830" s="866"/>
      <c r="BY830" s="867"/>
      <c r="BZ830" s="866"/>
      <c r="CA830" s="866"/>
      <c r="CB830" s="866"/>
      <c r="CC830" s="867"/>
      <c r="CD830" s="118"/>
      <c r="CE830" s="118"/>
      <c r="CF830" s="118"/>
      <c r="CG830" s="365"/>
      <c r="CH830" s="118"/>
      <c r="CI830" s="118"/>
      <c r="CJ830" s="118"/>
      <c r="CK830" s="118"/>
      <c r="CL830" s="118"/>
      <c r="CM830" s="118"/>
      <c r="CN830" s="118"/>
      <c r="CO830" s="118"/>
      <c r="CP830" s="118"/>
      <c r="CQ830" s="118"/>
      <c r="CR830" s="118"/>
      <c r="CS830" s="118"/>
      <c r="CT830" s="118"/>
      <c r="CU830" s="118"/>
      <c r="CV830" s="118"/>
      <c r="CW830" s="118"/>
      <c r="CX830" s="118"/>
      <c r="CY830" s="118"/>
      <c r="CZ830" s="118"/>
      <c r="DA830" s="118"/>
      <c r="DB830" s="118"/>
      <c r="DC830" s="118"/>
      <c r="DD830" s="118"/>
      <c r="DE830" s="118"/>
      <c r="DF830" s="118"/>
      <c r="DG830" s="118"/>
      <c r="DH830" s="118"/>
      <c r="DI830" s="365"/>
      <c r="DJ830" s="363"/>
      <c r="DK830" s="118"/>
      <c r="DL830" s="118"/>
      <c r="DM830" s="118"/>
      <c r="DN830" s="118"/>
      <c r="DO830" s="118"/>
      <c r="DP830" s="118"/>
      <c r="DQ830" s="387"/>
      <c r="DR830" s="118"/>
      <c r="DS830" s="118"/>
      <c r="DT830" s="118"/>
      <c r="DU830" s="118"/>
      <c r="DV830" s="118"/>
      <c r="DW830" s="118"/>
      <c r="DX830" s="118"/>
      <c r="DY830" s="118"/>
      <c r="DZ830" s="118"/>
      <c r="EA830" s="118"/>
      <c r="EB830" s="118"/>
      <c r="EC830" s="118"/>
      <c r="ED830" s="118"/>
      <c r="EE830" s="118"/>
      <c r="EF830" s="118"/>
      <c r="EG830" s="118"/>
      <c r="EH830" s="118"/>
      <c r="EI830" s="118"/>
      <c r="EJ830" s="365"/>
      <c r="EK830" s="99"/>
      <c r="EL830" s="99"/>
      <c r="EM830" s="99"/>
      <c r="EN830" s="99"/>
      <c r="EO830" s="99"/>
      <c r="EP830" s="99"/>
      <c r="EQ830" s="99"/>
      <c r="ER830" s="99"/>
      <c r="ES830" s="99"/>
      <c r="ET830" s="99"/>
      <c r="EU830" s="99"/>
      <c r="EV830" s="99"/>
      <c r="EW830" s="99"/>
      <c r="EX830" s="99"/>
      <c r="EY830" s="99"/>
      <c r="EZ830" s="99"/>
      <c r="FA830" s="99"/>
      <c r="FB830" s="99"/>
      <c r="FC830" s="99"/>
      <c r="FD830" s="99"/>
      <c r="FE830" s="99"/>
      <c r="FF830" s="99"/>
      <c r="FG830" s="99"/>
      <c r="FH830" s="99"/>
      <c r="FI830" s="99"/>
      <c r="FJ830" s="99"/>
      <c r="FK830" s="99"/>
      <c r="FL830" s="99"/>
      <c r="FM830" s="99"/>
      <c r="FN830" s="99"/>
      <c r="FO830" s="99"/>
      <c r="FP830" s="99"/>
      <c r="FQ830" s="99"/>
      <c r="FR830" s="99"/>
      <c r="FS830" s="99"/>
      <c r="FT830" s="99"/>
      <c r="FU830" s="99"/>
      <c r="FV830" s="99"/>
      <c r="FW830" s="99"/>
      <c r="FX830" s="99"/>
      <c r="FY830" s="99"/>
      <c r="FZ830" s="99"/>
      <c r="GA830" s="99"/>
      <c r="GB830" s="99"/>
      <c r="GC830" s="99"/>
      <c r="GD830" s="99"/>
      <c r="GE830" s="99"/>
      <c r="GF830" s="99"/>
      <c r="GG830" s="99"/>
      <c r="GH830" s="99"/>
      <c r="GI830" s="99"/>
      <c r="GJ830" s="99"/>
      <c r="GK830" s="99"/>
      <c r="GL830" s="99"/>
      <c r="GM830" s="99"/>
      <c r="GN830" s="99"/>
      <c r="GO830" s="99"/>
      <c r="GP830" s="99"/>
      <c r="GQ830" s="99"/>
      <c r="GR830" s="99"/>
      <c r="GS830" s="99"/>
      <c r="GT830" s="99"/>
      <c r="GU830" s="99"/>
      <c r="GV830" s="99"/>
      <c r="GW830" s="99"/>
      <c r="GX830" s="99"/>
      <c r="GY830" s="99"/>
      <c r="GZ830" s="99"/>
      <c r="HA830" s="99"/>
      <c r="HB830" s="99"/>
      <c r="HC830" s="99"/>
      <c r="HD830" s="99"/>
      <c r="HE830" s="99"/>
      <c r="HF830" s="99"/>
      <c r="HG830" s="99"/>
      <c r="HH830" s="99"/>
      <c r="HI830" s="99"/>
      <c r="HJ830" s="99"/>
      <c r="HK830" s="99"/>
      <c r="HL830" s="99"/>
      <c r="HM830" s="99"/>
      <c r="HN830" s="99"/>
      <c r="HO830" s="99"/>
      <c r="HP830" s="99"/>
      <c r="HQ830" s="99"/>
      <c r="HR830" s="99"/>
      <c r="HS830" s="99"/>
      <c r="HT830" s="99"/>
      <c r="HU830" s="99"/>
      <c r="HV830" s="99"/>
      <c r="HW830" s="99"/>
    </row>
    <row r="831" spans="1:231" ht="13.5" hidden="1" customHeight="1" outlineLevel="1">
      <c r="A831" s="4"/>
      <c r="H831" s="4"/>
      <c r="I831" s="1117" t="s">
        <v>128</v>
      </c>
      <c r="J831" s="20"/>
      <c r="K831" s="20"/>
      <c r="L831" s="20"/>
      <c r="M831" s="20"/>
      <c r="N831" s="20"/>
      <c r="O831" s="20"/>
      <c r="P831" s="20"/>
      <c r="Q831" s="20"/>
      <c r="R831" s="20"/>
      <c r="S831" s="20"/>
      <c r="T831" s="20"/>
      <c r="U831" s="20"/>
      <c r="V831" s="20"/>
      <c r="W831" s="20"/>
      <c r="X831" s="20"/>
      <c r="Y831" s="20"/>
      <c r="Z831" s="20"/>
      <c r="AA831" s="20"/>
      <c r="AB831" s="20"/>
      <c r="AC831" s="20"/>
      <c r="AD831" s="20"/>
      <c r="AE831" s="20"/>
      <c r="AF831" s="20"/>
      <c r="AG831" s="20"/>
      <c r="AH831" s="20"/>
      <c r="AI831" s="20"/>
      <c r="AJ831" s="20"/>
      <c r="AK831" s="20"/>
      <c r="AL831" s="20"/>
      <c r="AM831" s="20"/>
      <c r="AN831" s="20"/>
      <c r="AO831" s="20"/>
      <c r="AP831" s="20"/>
      <c r="AQ831" s="20"/>
      <c r="AR831" s="20"/>
      <c r="AS831" s="20"/>
      <c r="AT831" s="629" t="str">
        <f t="shared" ref="AT831:BY831" si="1243">IF(ISERROR(AT703/AS703-1),"--",AT703/AS703-1)</f>
        <v>--</v>
      </c>
      <c r="AU831" s="261">
        <f t="shared" si="1243"/>
        <v>9.9615384615384617</v>
      </c>
      <c r="AV831" s="261">
        <f t="shared" si="1243"/>
        <v>2.8982456140350878</v>
      </c>
      <c r="AW831" s="630">
        <f t="shared" si="1243"/>
        <v>0.89558955895589554</v>
      </c>
      <c r="AX831" s="629">
        <f t="shared" si="1243"/>
        <v>0.31244064577397901</v>
      </c>
      <c r="AY831" s="261">
        <f t="shared" si="1243"/>
        <v>0.24384949348769891</v>
      </c>
      <c r="AZ831" s="261">
        <f t="shared" si="1243"/>
        <v>0.38947062245491559</v>
      </c>
      <c r="BA831" s="630">
        <f t="shared" si="1243"/>
        <v>0.34980113041657934</v>
      </c>
      <c r="BB831" s="629">
        <f t="shared" si="1243"/>
        <v>0.25651364764267992</v>
      </c>
      <c r="BC831" s="261">
        <f t="shared" si="1243"/>
        <v>0.32189582819057017</v>
      </c>
      <c r="BD831" s="261">
        <f t="shared" si="1243"/>
        <v>0.24976657329598506</v>
      </c>
      <c r="BE831" s="630">
        <f t="shared" si="1243"/>
        <v>0.1113933507657825</v>
      </c>
      <c r="BF831" s="619">
        <f t="shared" si="1243"/>
        <v>6.2046248991664443E-2</v>
      </c>
      <c r="BG831" s="175">
        <f t="shared" si="1243"/>
        <v>0.17830242420406361</v>
      </c>
      <c r="BH831" s="175">
        <f t="shared" si="1243"/>
        <v>0.21916630855178343</v>
      </c>
      <c r="BI831" s="579">
        <f t="shared" si="1243"/>
        <v>0.17655093408530131</v>
      </c>
      <c r="BJ831" s="619">
        <f t="shared" si="1243"/>
        <v>0.10373366288432018</v>
      </c>
      <c r="BK831" s="175">
        <f t="shared" si="1243"/>
        <v>0.15461608930207316</v>
      </c>
      <c r="BL831" s="175">
        <f t="shared" si="1243"/>
        <v>0.14037613870114596</v>
      </c>
      <c r="BM831" s="579">
        <f t="shared" si="1243"/>
        <v>0.15311670574896286</v>
      </c>
      <c r="BN831" s="619">
        <f t="shared" si="1243"/>
        <v>7.9666584728150358E-2</v>
      </c>
      <c r="BO831" s="175">
        <f t="shared" si="1243"/>
        <v>9.6328186446992481E-2</v>
      </c>
      <c r="BP831" s="175">
        <f t="shared" si="1243"/>
        <v>7.2685394955444904E-2</v>
      </c>
      <c r="BQ831" s="579">
        <f t="shared" si="1243"/>
        <v>7.1438628603611498E-2</v>
      </c>
      <c r="BR831" s="619">
        <f t="shared" si="1243"/>
        <v>2.3457134878525521E-2</v>
      </c>
      <c r="BS831" s="854">
        <f t="shared" si="1243"/>
        <v>0.65981863413851216</v>
      </c>
      <c r="BT831" s="854">
        <f t="shared" si="1243"/>
        <v>-0.3077340811294299</v>
      </c>
      <c r="BU831" s="855">
        <f t="shared" si="1243"/>
        <v>7.1438628603611498E-2</v>
      </c>
      <c r="BV831" s="856">
        <f t="shared" si="1243"/>
        <v>2.3457134878525521E-2</v>
      </c>
      <c r="BW831" s="854">
        <f t="shared" si="1243"/>
        <v>0.64664547037550801</v>
      </c>
      <c r="BX831" s="854">
        <f t="shared" si="1243"/>
        <v>-0.33542471788425277</v>
      </c>
      <c r="BY831" s="855">
        <f t="shared" si="1243"/>
        <v>7.1438628603611498E-2</v>
      </c>
      <c r="BZ831" s="854">
        <f t="shared" ref="BZ831:CA833" si="1244">IF(ISERROR(BZ703/BY703-1),"--",BZ703/BY703-1)</f>
        <v>2.3457134878525521E-2</v>
      </c>
      <c r="CA831" s="854">
        <f t="shared" si="1244"/>
        <v>0.64664547037550801</v>
      </c>
      <c r="CB831" s="854">
        <f t="shared" ref="CB831:CC833" si="1245">IF(ISERROR(CB703/CA703-1),"--",CB703/CA703-1)</f>
        <v>-0.33542471788425277</v>
      </c>
      <c r="CC831" s="855">
        <f t="shared" si="1245"/>
        <v>7.1438628603611498E-2</v>
      </c>
      <c r="CD831" s="175"/>
      <c r="CE831" s="175"/>
      <c r="CF831" s="175"/>
      <c r="CG831" s="579"/>
      <c r="CH831" s="175"/>
      <c r="CI831" s="175"/>
      <c r="CJ831" s="175"/>
      <c r="CK831" s="175"/>
      <c r="CL831" s="175"/>
      <c r="CM831" s="175"/>
      <c r="CN831" s="175"/>
      <c r="CO831" s="175"/>
      <c r="CP831" s="175"/>
      <c r="CQ831" s="175"/>
      <c r="CR831" s="175"/>
      <c r="CS831" s="175"/>
      <c r="CT831" s="175"/>
      <c r="CU831" s="175"/>
      <c r="CV831" s="175"/>
      <c r="CW831" s="175"/>
      <c r="CX831" s="175"/>
      <c r="CY831" s="175"/>
      <c r="CZ831" s="175"/>
      <c r="DA831" s="175"/>
      <c r="DB831" s="175"/>
      <c r="DC831" s="175"/>
      <c r="DD831" s="175"/>
      <c r="DE831" s="175"/>
      <c r="DF831" s="175"/>
      <c r="DG831" s="175"/>
      <c r="DH831" s="175"/>
      <c r="DI831" s="579"/>
      <c r="DJ831" s="363"/>
      <c r="DK831" s="118"/>
      <c r="DL831" s="118"/>
      <c r="DM831" s="118"/>
      <c r="DN831" s="118"/>
      <c r="DO831" s="118"/>
      <c r="DP831" s="118"/>
      <c r="DQ831" s="387"/>
      <c r="DR831" s="118"/>
      <c r="DS831" s="118"/>
      <c r="DT831" s="118"/>
      <c r="DU831" s="118"/>
      <c r="DV831" s="118"/>
      <c r="DW831" s="118"/>
      <c r="DX831" s="118"/>
      <c r="DY831" s="118"/>
      <c r="DZ831" s="118"/>
      <c r="EA831" s="118"/>
      <c r="EB831" s="175"/>
      <c r="EC831" s="175"/>
      <c r="ED831" s="175"/>
      <c r="EE831" s="175"/>
      <c r="EF831" s="175"/>
      <c r="EG831" s="175"/>
      <c r="EH831" s="175"/>
      <c r="EI831" s="175"/>
      <c r="EJ831" s="579"/>
      <c r="EK831" s="99"/>
      <c r="EL831" s="99"/>
      <c r="EM831" s="99"/>
      <c r="EN831" s="99"/>
      <c r="EO831" s="99"/>
      <c r="EP831" s="99"/>
      <c r="EQ831" s="99"/>
      <c r="ER831" s="99"/>
      <c r="ES831" s="99"/>
      <c r="ET831" s="99"/>
      <c r="EU831" s="99"/>
      <c r="EV831" s="99"/>
      <c r="EW831" s="99"/>
      <c r="EX831" s="99"/>
      <c r="EY831" s="99"/>
      <c r="EZ831" s="99"/>
      <c r="FA831" s="99"/>
      <c r="FB831" s="99"/>
      <c r="FC831" s="99"/>
      <c r="FD831" s="99"/>
      <c r="FE831" s="99"/>
      <c r="FF831" s="99"/>
      <c r="FG831" s="99"/>
      <c r="FH831" s="99"/>
      <c r="FI831" s="99"/>
      <c r="FJ831" s="99"/>
      <c r="FK831" s="99"/>
      <c r="FL831" s="99"/>
      <c r="FM831" s="99"/>
      <c r="FN831" s="99"/>
      <c r="FO831" s="99"/>
      <c r="FP831" s="99"/>
      <c r="FQ831" s="99"/>
      <c r="FR831" s="99"/>
      <c r="FS831" s="99"/>
      <c r="FT831" s="99"/>
      <c r="FU831" s="99"/>
      <c r="FV831" s="99"/>
      <c r="FW831" s="99"/>
      <c r="FX831" s="99"/>
      <c r="FY831" s="99"/>
      <c r="FZ831" s="99"/>
      <c r="GA831" s="99"/>
      <c r="GB831" s="99"/>
      <c r="GC831" s="99"/>
      <c r="GD831" s="99"/>
      <c r="GE831" s="99"/>
      <c r="GF831" s="99"/>
      <c r="GG831" s="99"/>
      <c r="GH831" s="99"/>
      <c r="GI831" s="99"/>
      <c r="GJ831" s="99"/>
      <c r="GK831" s="99"/>
      <c r="GL831" s="99"/>
      <c r="GM831" s="99"/>
      <c r="GN831" s="99"/>
      <c r="GO831" s="99"/>
      <c r="GP831" s="99"/>
      <c r="GQ831" s="99"/>
      <c r="GR831" s="99"/>
      <c r="GS831" s="99"/>
      <c r="GT831" s="99"/>
      <c r="GU831" s="99"/>
      <c r="GV831" s="99"/>
      <c r="GW831" s="99"/>
      <c r="GX831" s="99"/>
      <c r="GY831" s="99"/>
      <c r="GZ831" s="99"/>
      <c r="HA831" s="99"/>
      <c r="HB831" s="99"/>
      <c r="HC831" s="99"/>
      <c r="HD831" s="99"/>
      <c r="HE831" s="99"/>
      <c r="HF831" s="99"/>
      <c r="HG831" s="99"/>
      <c r="HH831" s="99"/>
      <c r="HI831" s="99"/>
      <c r="HJ831" s="99"/>
      <c r="HK831" s="99"/>
      <c r="HL831" s="99"/>
      <c r="HM831" s="99"/>
      <c r="HN831" s="99"/>
      <c r="HO831" s="99"/>
      <c r="HP831" s="99"/>
      <c r="HQ831" s="99"/>
      <c r="HR831" s="99"/>
      <c r="HS831" s="99"/>
      <c r="HT831" s="99"/>
      <c r="HU831" s="99"/>
      <c r="HV831" s="99"/>
      <c r="HW831" s="99"/>
    </row>
    <row r="832" spans="1:231" ht="13.5" hidden="1" customHeight="1" outlineLevel="1">
      <c r="A832" s="4"/>
      <c r="H832" s="4"/>
      <c r="I832" s="1117" t="s">
        <v>318</v>
      </c>
      <c r="J832" s="20"/>
      <c r="K832" s="20"/>
      <c r="L832" s="20"/>
      <c r="M832" s="20"/>
      <c r="N832" s="20"/>
      <c r="O832" s="20"/>
      <c r="P832" s="20"/>
      <c r="Q832" s="20"/>
      <c r="R832" s="20"/>
      <c r="S832" s="20"/>
      <c r="T832" s="20"/>
      <c r="U832" s="20"/>
      <c r="V832" s="20"/>
      <c r="W832" s="20"/>
      <c r="X832" s="20"/>
      <c r="Y832" s="20"/>
      <c r="Z832" s="20"/>
      <c r="AA832" s="20"/>
      <c r="AB832" s="20"/>
      <c r="AC832" s="20"/>
      <c r="AD832" s="20"/>
      <c r="AE832" s="20"/>
      <c r="AF832" s="20"/>
      <c r="AG832" s="20"/>
      <c r="AH832" s="20"/>
      <c r="AI832" s="20"/>
      <c r="AJ832" s="20"/>
      <c r="AK832" s="20"/>
      <c r="AL832" s="20"/>
      <c r="AM832" s="20"/>
      <c r="AN832" s="20"/>
      <c r="AO832" s="20"/>
      <c r="AP832" s="20"/>
      <c r="AQ832" s="20"/>
      <c r="AR832" s="20"/>
      <c r="AS832" s="20"/>
      <c r="AT832" s="629" t="str">
        <f t="shared" ref="AT832:BY832" si="1246">IF(ISERROR(AT704/AS704-1),"--",AT704/AS704-1)</f>
        <v>--</v>
      </c>
      <c r="AU832" s="261">
        <f t="shared" si="1246"/>
        <v>2.189189189189189</v>
      </c>
      <c r="AV832" s="261">
        <f t="shared" si="1246"/>
        <v>0.20460048426150124</v>
      </c>
      <c r="AW832" s="630">
        <f t="shared" si="1246"/>
        <v>-0.33869346733668337</v>
      </c>
      <c r="AX832" s="629">
        <f t="shared" si="1246"/>
        <v>2.4316109422492405E-2</v>
      </c>
      <c r="AY832" s="261">
        <f t="shared" si="1246"/>
        <v>0.98664688427299696</v>
      </c>
      <c r="AZ832" s="261">
        <f t="shared" si="1246"/>
        <v>0.24794622852875281</v>
      </c>
      <c r="BA832" s="630">
        <f t="shared" si="1246"/>
        <v>-1.0173548773189656E-2</v>
      </c>
      <c r="BB832" s="629">
        <f t="shared" si="1246"/>
        <v>0.57678355501813794</v>
      </c>
      <c r="BC832" s="261">
        <f t="shared" si="1246"/>
        <v>2.5690184049079745E-2</v>
      </c>
      <c r="BD832" s="261">
        <f t="shared" si="1246"/>
        <v>-0.44261682242990652</v>
      </c>
      <c r="BE832" s="630">
        <f t="shared" si="1246"/>
        <v>-0.38095238095238093</v>
      </c>
      <c r="BF832" s="619">
        <f t="shared" si="1246"/>
        <v>2.0520043336944744</v>
      </c>
      <c r="BG832" s="175">
        <f t="shared" si="1246"/>
        <v>0.44834930777422799</v>
      </c>
      <c r="BH832" s="175">
        <f t="shared" si="1246"/>
        <v>-1.7892156862745145E-2</v>
      </c>
      <c r="BI832" s="579">
        <f t="shared" si="1246"/>
        <v>-0.30870975792363364</v>
      </c>
      <c r="BJ832" s="619">
        <f t="shared" si="1246"/>
        <v>0.64512635379061378</v>
      </c>
      <c r="BK832" s="175">
        <f t="shared" si="1246"/>
        <v>4.8277375466315497E-2</v>
      </c>
      <c r="BL832" s="175">
        <f t="shared" si="1246"/>
        <v>0.24387691019468294</v>
      </c>
      <c r="BM832" s="579">
        <f t="shared" si="1246"/>
        <v>-0.40003365870077412</v>
      </c>
      <c r="BN832" s="619">
        <f t="shared" si="1246"/>
        <v>0.30546984572230018</v>
      </c>
      <c r="BO832" s="175">
        <f t="shared" si="1246"/>
        <v>-0.17275461968199401</v>
      </c>
      <c r="BP832" s="175">
        <f t="shared" si="1246"/>
        <v>5.428571428571427E-2</v>
      </c>
      <c r="BQ832" s="579">
        <f t="shared" si="1246"/>
        <v>-0.64818920916481892</v>
      </c>
      <c r="BR832" s="619">
        <f t="shared" si="1246"/>
        <v>27.788515406162464</v>
      </c>
      <c r="BS832" s="854">
        <f t="shared" si="1246"/>
        <v>-1.7741260034054973</v>
      </c>
      <c r="BT832" s="854">
        <f t="shared" si="1246"/>
        <v>-1.1607053976330051</v>
      </c>
      <c r="BU832" s="855">
        <f t="shared" si="1246"/>
        <v>-0.64818920916481892</v>
      </c>
      <c r="BV832" s="856">
        <f t="shared" si="1246"/>
        <v>27.213757725312362</v>
      </c>
      <c r="BW832" s="854">
        <f t="shared" si="1246"/>
        <v>-1.854139737552559</v>
      </c>
      <c r="BX832" s="854">
        <f t="shared" si="1246"/>
        <v>-1.1415409903529834</v>
      </c>
      <c r="BY832" s="855">
        <f t="shared" si="1246"/>
        <v>-0.64818920916481915</v>
      </c>
      <c r="BZ832" s="854">
        <f t="shared" si="1244"/>
        <v>27.213757725312362</v>
      </c>
      <c r="CA832" s="854">
        <f t="shared" si="1244"/>
        <v>-1.854139737552559</v>
      </c>
      <c r="CB832" s="854">
        <f t="shared" si="1245"/>
        <v>-1.1415409903529832</v>
      </c>
      <c r="CC832" s="855">
        <f t="shared" si="1245"/>
        <v>-0.6481892091648187</v>
      </c>
      <c r="CD832" s="175"/>
      <c r="CE832" s="175"/>
      <c r="CF832" s="175"/>
      <c r="CG832" s="579"/>
      <c r="CH832" s="175"/>
      <c r="CI832" s="175"/>
      <c r="CJ832" s="175"/>
      <c r="CK832" s="175"/>
      <c r="CL832" s="175"/>
      <c r="CM832" s="175"/>
      <c r="CN832" s="175"/>
      <c r="CO832" s="175"/>
      <c r="CP832" s="175"/>
      <c r="CQ832" s="175"/>
      <c r="CR832" s="175"/>
      <c r="CS832" s="175"/>
      <c r="CT832" s="175"/>
      <c r="CU832" s="175"/>
      <c r="CV832" s="175"/>
      <c r="CW832" s="175"/>
      <c r="CX832" s="175"/>
      <c r="CY832" s="175"/>
      <c r="CZ832" s="175"/>
      <c r="DA832" s="175"/>
      <c r="DB832" s="175"/>
      <c r="DC832" s="175"/>
      <c r="DD832" s="175"/>
      <c r="DE832" s="175"/>
      <c r="DF832" s="175"/>
      <c r="DG832" s="175"/>
      <c r="DH832" s="175"/>
      <c r="DI832" s="579"/>
      <c r="DJ832" s="363"/>
      <c r="DK832" s="118"/>
      <c r="DL832" s="118"/>
      <c r="DM832" s="118"/>
      <c r="DN832" s="118"/>
      <c r="DO832" s="118"/>
      <c r="DP832" s="118"/>
      <c r="DQ832" s="387"/>
      <c r="DR832" s="118"/>
      <c r="DS832" s="118"/>
      <c r="DT832" s="118"/>
      <c r="DU832" s="118"/>
      <c r="DV832" s="118"/>
      <c r="DW832" s="118"/>
      <c r="DX832" s="118"/>
      <c r="DY832" s="118"/>
      <c r="DZ832" s="118"/>
      <c r="EA832" s="118"/>
      <c r="EB832" s="175"/>
      <c r="EC832" s="175"/>
      <c r="ED832" s="175"/>
      <c r="EE832" s="175"/>
      <c r="EF832" s="175"/>
      <c r="EG832" s="175"/>
      <c r="EH832" s="175"/>
      <c r="EI832" s="175"/>
      <c r="EJ832" s="579"/>
      <c r="EK832" s="99"/>
      <c r="EL832" s="99"/>
      <c r="EM832" s="99"/>
      <c r="EN832" s="99"/>
      <c r="EO832" s="99"/>
      <c r="EP832" s="99"/>
      <c r="EQ832" s="99"/>
      <c r="ER832" s="99"/>
      <c r="ES832" s="99"/>
      <c r="ET832" s="99"/>
      <c r="EU832" s="99"/>
      <c r="EV832" s="99"/>
      <c r="EW832" s="99"/>
      <c r="EX832" s="99"/>
      <c r="EY832" s="99"/>
      <c r="EZ832" s="99"/>
      <c r="FA832" s="99"/>
      <c r="FB832" s="99"/>
      <c r="FC832" s="99"/>
      <c r="FD832" s="99"/>
      <c r="FE832" s="99"/>
      <c r="FF832" s="99"/>
      <c r="FG832" s="99"/>
      <c r="FH832" s="99"/>
      <c r="FI832" s="99"/>
      <c r="FJ832" s="99"/>
      <c r="FK832" s="99"/>
      <c r="FL832" s="99"/>
      <c r="FM832" s="99"/>
      <c r="FN832" s="99"/>
      <c r="FO832" s="99"/>
      <c r="FP832" s="99"/>
      <c r="FQ832" s="99"/>
      <c r="FR832" s="99"/>
      <c r="FS832" s="99"/>
      <c r="FT832" s="99"/>
      <c r="FU832" s="99"/>
      <c r="FV832" s="99"/>
      <c r="FW832" s="99"/>
      <c r="FX832" s="99"/>
      <c r="FY832" s="99"/>
      <c r="FZ832" s="99"/>
      <c r="GA832" s="99"/>
      <c r="GB832" s="99"/>
      <c r="GC832" s="99"/>
      <c r="GD832" s="99"/>
      <c r="GE832" s="99"/>
      <c r="GF832" s="99"/>
      <c r="GG832" s="99"/>
      <c r="GH832" s="99"/>
      <c r="GI832" s="99"/>
      <c r="GJ832" s="99"/>
      <c r="GK832" s="99"/>
      <c r="GL832" s="99"/>
      <c r="GM832" s="99"/>
      <c r="GN832" s="99"/>
      <c r="GO832" s="99"/>
      <c r="GP832" s="99"/>
      <c r="GQ832" s="99"/>
      <c r="GR832" s="99"/>
      <c r="GS832" s="99"/>
      <c r="GT832" s="99"/>
      <c r="GU832" s="99"/>
      <c r="GV832" s="99"/>
      <c r="GW832" s="99"/>
      <c r="GX832" s="99"/>
      <c r="GY832" s="99"/>
      <c r="GZ832" s="99"/>
      <c r="HA832" s="99"/>
      <c r="HB832" s="99"/>
      <c r="HC832" s="99"/>
      <c r="HD832" s="99"/>
      <c r="HE832" s="99"/>
      <c r="HF832" s="99"/>
      <c r="HG832" s="99"/>
      <c r="HH832" s="99"/>
      <c r="HI832" s="99"/>
      <c r="HJ832" s="99"/>
      <c r="HK832" s="99"/>
      <c r="HL832" s="99"/>
      <c r="HM832" s="99"/>
      <c r="HN832" s="99"/>
      <c r="HO832" s="99"/>
      <c r="HP832" s="99"/>
      <c r="HQ832" s="99"/>
      <c r="HR832" s="99"/>
      <c r="HS832" s="99"/>
      <c r="HT832" s="99"/>
      <c r="HU832" s="99"/>
      <c r="HV832" s="99"/>
      <c r="HW832" s="99"/>
    </row>
    <row r="833" spans="1:231" ht="13.5" hidden="1" customHeight="1" outlineLevel="1">
      <c r="A833" s="4"/>
      <c r="H833" s="4"/>
      <c r="I833" s="1135" t="s">
        <v>319</v>
      </c>
      <c r="J833" s="20"/>
      <c r="K833" s="20"/>
      <c r="L833" s="20"/>
      <c r="M833" s="20"/>
      <c r="N833" s="20"/>
      <c r="O833" s="20"/>
      <c r="P833" s="20"/>
      <c r="Q833" s="20"/>
      <c r="R833" s="20"/>
      <c r="S833" s="20"/>
      <c r="T833" s="20"/>
      <c r="U833" s="20"/>
      <c r="V833" s="20"/>
      <c r="W833" s="20"/>
      <c r="X833" s="20"/>
      <c r="Y833" s="20"/>
      <c r="Z833" s="20"/>
      <c r="AA833" s="20"/>
      <c r="AB833" s="20"/>
      <c r="AC833" s="20"/>
      <c r="AD833" s="20"/>
      <c r="AE833" s="20"/>
      <c r="AF833" s="20"/>
      <c r="AG833" s="20"/>
      <c r="AH833" s="20"/>
      <c r="AI833" s="20"/>
      <c r="AJ833" s="20"/>
      <c r="AK833" s="20"/>
      <c r="AL833" s="20"/>
      <c r="AM833" s="20"/>
      <c r="AN833" s="20"/>
      <c r="AO833" s="20"/>
      <c r="AP833" s="20"/>
      <c r="AQ833" s="20"/>
      <c r="AR833" s="20"/>
      <c r="AS833" s="20"/>
      <c r="AT833" s="631" t="str">
        <f t="shared" ref="AT833:BY833" si="1247">IF(ISERROR(AT705/AS705-1),"--",AT705/AS705-1)</f>
        <v>--</v>
      </c>
      <c r="AU833" s="262">
        <f t="shared" si="1247"/>
        <v>2.8982456140350878</v>
      </c>
      <c r="AV833" s="262">
        <f t="shared" si="1247"/>
        <v>0.89558955895589554</v>
      </c>
      <c r="AW833" s="632">
        <f t="shared" si="1247"/>
        <v>0.31244064577397901</v>
      </c>
      <c r="AX833" s="631">
        <f t="shared" si="1247"/>
        <v>0.24384949348769891</v>
      </c>
      <c r="AY833" s="262">
        <f t="shared" si="1247"/>
        <v>0.38947062245491559</v>
      </c>
      <c r="AZ833" s="262">
        <f t="shared" si="1247"/>
        <v>0.34980113041657934</v>
      </c>
      <c r="BA833" s="632">
        <f t="shared" si="1247"/>
        <v>0.25651364764267992</v>
      </c>
      <c r="BB833" s="631">
        <f t="shared" si="1247"/>
        <v>0.32189582819057017</v>
      </c>
      <c r="BC833" s="262">
        <f t="shared" si="1247"/>
        <v>0.24976657329598506</v>
      </c>
      <c r="BD833" s="262">
        <f t="shared" si="1247"/>
        <v>0.1113933507657825</v>
      </c>
      <c r="BE833" s="632">
        <f t="shared" si="1247"/>
        <v>6.2046248991664443E-2</v>
      </c>
      <c r="BF833" s="622">
        <f t="shared" si="1247"/>
        <v>0.17830242420406361</v>
      </c>
      <c r="BG833" s="181">
        <f t="shared" si="1247"/>
        <v>0.21916630855178343</v>
      </c>
      <c r="BH833" s="181">
        <f t="shared" si="1247"/>
        <v>0.17655093408530131</v>
      </c>
      <c r="BI833" s="590">
        <f t="shared" si="1247"/>
        <v>0.10373366288432018</v>
      </c>
      <c r="BJ833" s="622">
        <f t="shared" si="1247"/>
        <v>0.15461608930207316</v>
      </c>
      <c r="BK833" s="181">
        <f t="shared" si="1247"/>
        <v>0.14037613870114596</v>
      </c>
      <c r="BL833" s="181">
        <f t="shared" si="1247"/>
        <v>0.15311670574896286</v>
      </c>
      <c r="BM833" s="590">
        <f t="shared" si="1247"/>
        <v>7.9666584728150358E-2</v>
      </c>
      <c r="BN833" s="622">
        <f t="shared" si="1247"/>
        <v>9.6328186446992481E-2</v>
      </c>
      <c r="BO833" s="181">
        <f t="shared" si="1247"/>
        <v>7.2685394955444904E-2</v>
      </c>
      <c r="BP833" s="181">
        <f t="shared" si="1247"/>
        <v>7.1438628603611498E-2</v>
      </c>
      <c r="BQ833" s="590">
        <f t="shared" si="1247"/>
        <v>2.3457134878525521E-2</v>
      </c>
      <c r="BR833" s="622">
        <f t="shared" si="1247"/>
        <v>0.65981863413851216</v>
      </c>
      <c r="BS833" s="887">
        <f t="shared" si="1247"/>
        <v>-0.3077340811294299</v>
      </c>
      <c r="BT833" s="887">
        <f t="shared" si="1247"/>
        <v>7.1438628603611498E-2</v>
      </c>
      <c r="BU833" s="888">
        <f t="shared" si="1247"/>
        <v>2.3457134878525521E-2</v>
      </c>
      <c r="BV833" s="889">
        <f t="shared" si="1247"/>
        <v>0.64664547037550801</v>
      </c>
      <c r="BW833" s="887">
        <f t="shared" si="1247"/>
        <v>-0.33542471788425277</v>
      </c>
      <c r="BX833" s="887">
        <f t="shared" si="1247"/>
        <v>7.1438628603611498E-2</v>
      </c>
      <c r="BY833" s="888">
        <f t="shared" si="1247"/>
        <v>2.3457134878525521E-2</v>
      </c>
      <c r="BZ833" s="887">
        <f t="shared" si="1244"/>
        <v>0.64664547037550801</v>
      </c>
      <c r="CA833" s="887">
        <f t="shared" si="1244"/>
        <v>-0.33542471788425277</v>
      </c>
      <c r="CB833" s="887">
        <f t="shared" si="1245"/>
        <v>7.1438628603611498E-2</v>
      </c>
      <c r="CC833" s="888">
        <f t="shared" si="1245"/>
        <v>2.3457134878525521E-2</v>
      </c>
      <c r="CD833" s="181"/>
      <c r="CE833" s="181"/>
      <c r="CF833" s="181"/>
      <c r="CG833" s="590"/>
      <c r="CH833" s="181"/>
      <c r="CI833" s="181"/>
      <c r="CJ833" s="181"/>
      <c r="CK833" s="181"/>
      <c r="CL833" s="181"/>
      <c r="CM833" s="181"/>
      <c r="CN833" s="181"/>
      <c r="CO833" s="181"/>
      <c r="CP833" s="181"/>
      <c r="CQ833" s="181"/>
      <c r="CR833" s="181"/>
      <c r="CS833" s="181"/>
      <c r="CT833" s="181"/>
      <c r="CU833" s="181"/>
      <c r="CV833" s="181"/>
      <c r="CW833" s="181"/>
      <c r="CX833" s="181"/>
      <c r="CY833" s="181"/>
      <c r="CZ833" s="181"/>
      <c r="DA833" s="181"/>
      <c r="DB833" s="181"/>
      <c r="DC833" s="181"/>
      <c r="DD833" s="181"/>
      <c r="DE833" s="181"/>
      <c r="DF833" s="181"/>
      <c r="DG833" s="181"/>
      <c r="DH833" s="181"/>
      <c r="DI833" s="590"/>
      <c r="DJ833" s="363"/>
      <c r="DK833" s="118"/>
      <c r="DL833" s="118"/>
      <c r="DM833" s="118"/>
      <c r="DN833" s="118"/>
      <c r="DO833" s="118"/>
      <c r="DP833" s="118"/>
      <c r="DQ833" s="387"/>
      <c r="DR833" s="118"/>
      <c r="DS833" s="118"/>
      <c r="DT833" s="118"/>
      <c r="DU833" s="118"/>
      <c r="DV833" s="118"/>
      <c r="DW833" s="118"/>
      <c r="DX833" s="118"/>
      <c r="DY833" s="118"/>
      <c r="DZ833" s="118"/>
      <c r="EA833" s="118"/>
      <c r="EB833" s="181"/>
      <c r="EC833" s="181"/>
      <c r="ED833" s="181"/>
      <c r="EE833" s="181"/>
      <c r="EF833" s="181"/>
      <c r="EG833" s="181"/>
      <c r="EH833" s="181"/>
      <c r="EI833" s="181"/>
      <c r="EJ833" s="590"/>
      <c r="EK833" s="99"/>
      <c r="EL833" s="99"/>
      <c r="EM833" s="99"/>
      <c r="EN833" s="99"/>
      <c r="EO833" s="99"/>
      <c r="EP833" s="99"/>
      <c r="EQ833" s="99"/>
      <c r="ER833" s="99"/>
      <c r="ES833" s="99"/>
      <c r="ET833" s="99"/>
      <c r="EU833" s="99"/>
      <c r="EV833" s="99"/>
      <c r="EW833" s="99"/>
      <c r="EX833" s="99"/>
      <c r="EY833" s="99"/>
      <c r="EZ833" s="99"/>
      <c r="FA833" s="99"/>
      <c r="FB833" s="99"/>
      <c r="FC833" s="99"/>
      <c r="FD833" s="99"/>
      <c r="FE833" s="99"/>
      <c r="FF833" s="99"/>
      <c r="FG833" s="99"/>
      <c r="FH833" s="99"/>
      <c r="FI833" s="99"/>
      <c r="FJ833" s="99"/>
      <c r="FK833" s="99"/>
      <c r="FL833" s="99"/>
      <c r="FM833" s="99"/>
      <c r="FN833" s="99"/>
      <c r="FO833" s="99"/>
      <c r="FP833" s="99"/>
      <c r="FQ833" s="99"/>
      <c r="FR833" s="99"/>
      <c r="FS833" s="99"/>
      <c r="FT833" s="99"/>
      <c r="FU833" s="99"/>
      <c r="FV833" s="99"/>
      <c r="FW833" s="99"/>
      <c r="FX833" s="99"/>
      <c r="FY833" s="99"/>
      <c r="FZ833" s="99"/>
      <c r="GA833" s="99"/>
      <c r="GB833" s="99"/>
      <c r="GC833" s="99"/>
      <c r="GD833" s="99"/>
      <c r="GE833" s="99"/>
      <c r="GF833" s="99"/>
      <c r="GG833" s="99"/>
      <c r="GH833" s="99"/>
      <c r="GI833" s="99"/>
      <c r="GJ833" s="99"/>
      <c r="GK833" s="99"/>
      <c r="GL833" s="99"/>
      <c r="GM833" s="99"/>
      <c r="GN833" s="99"/>
      <c r="GO833" s="99"/>
      <c r="GP833" s="99"/>
      <c r="GQ833" s="99"/>
      <c r="GR833" s="99"/>
      <c r="GS833" s="99"/>
      <c r="GT833" s="99"/>
      <c r="GU833" s="99"/>
      <c r="GV833" s="99"/>
      <c r="GW833" s="99"/>
      <c r="GX833" s="99"/>
      <c r="GY833" s="99"/>
      <c r="GZ833" s="99"/>
      <c r="HA833" s="99"/>
      <c r="HB833" s="99"/>
      <c r="HC833" s="99"/>
      <c r="HD833" s="99"/>
      <c r="HE833" s="99"/>
      <c r="HF833" s="99"/>
      <c r="HG833" s="99"/>
      <c r="HH833" s="99"/>
      <c r="HI833" s="99"/>
      <c r="HJ833" s="99"/>
      <c r="HK833" s="99"/>
      <c r="HL833" s="99"/>
      <c r="HM833" s="99"/>
      <c r="HN833" s="99"/>
      <c r="HO833" s="99"/>
      <c r="HP833" s="99"/>
      <c r="HQ833" s="99"/>
      <c r="HR833" s="99"/>
      <c r="HS833" s="99"/>
      <c r="HT833" s="99"/>
      <c r="HU833" s="99"/>
      <c r="HV833" s="99"/>
      <c r="HW833" s="99"/>
    </row>
    <row r="834" spans="1:231" ht="13.5" hidden="1" customHeight="1" outlineLevel="1">
      <c r="A834" s="4"/>
      <c r="H834" s="4"/>
      <c r="I834" s="1071"/>
      <c r="J834" s="20"/>
      <c r="K834" s="20"/>
      <c r="L834" s="20"/>
      <c r="M834" s="20"/>
      <c r="N834" s="20"/>
      <c r="O834" s="20"/>
      <c r="P834" s="20"/>
      <c r="Q834" s="20"/>
      <c r="R834" s="20"/>
      <c r="S834" s="20"/>
      <c r="T834" s="20"/>
      <c r="U834" s="20"/>
      <c r="V834" s="20"/>
      <c r="W834" s="20"/>
      <c r="X834" s="20"/>
      <c r="Y834" s="20"/>
      <c r="Z834" s="20"/>
      <c r="AA834" s="20"/>
      <c r="AB834" s="20"/>
      <c r="AC834" s="20"/>
      <c r="AD834" s="20"/>
      <c r="AE834" s="20"/>
      <c r="AF834" s="20"/>
      <c r="AG834" s="20"/>
      <c r="AH834" s="20"/>
      <c r="AI834" s="20"/>
      <c r="AJ834" s="20"/>
      <c r="AK834" s="20"/>
      <c r="AL834" s="20"/>
      <c r="AM834" s="20"/>
      <c r="AN834" s="20"/>
      <c r="AO834" s="20"/>
      <c r="AP834" s="20"/>
      <c r="AQ834" s="20"/>
      <c r="AR834" s="20"/>
      <c r="AS834" s="20"/>
      <c r="AT834" s="633"/>
      <c r="AU834" s="263"/>
      <c r="AV834" s="263"/>
      <c r="AW834" s="315"/>
      <c r="AX834" s="633"/>
      <c r="AY834" s="263"/>
      <c r="AZ834" s="263"/>
      <c r="BA834" s="315"/>
      <c r="BB834" s="633"/>
      <c r="BC834" s="263"/>
      <c r="BD834" s="263"/>
      <c r="BE834" s="315"/>
      <c r="BF834" s="387"/>
      <c r="BG834" s="118"/>
      <c r="BH834" s="118"/>
      <c r="BI834" s="365"/>
      <c r="BJ834" s="387"/>
      <c r="BK834" s="118"/>
      <c r="BL834" s="118"/>
      <c r="BM834" s="365"/>
      <c r="BN834" s="387"/>
      <c r="BO834" s="118"/>
      <c r="BP834" s="118"/>
      <c r="BQ834" s="365"/>
      <c r="BR834" s="387"/>
      <c r="BS834" s="866"/>
      <c r="BT834" s="866"/>
      <c r="BU834" s="867"/>
      <c r="BV834" s="868"/>
      <c r="BW834" s="866"/>
      <c r="BX834" s="866"/>
      <c r="BY834" s="867"/>
      <c r="BZ834" s="866"/>
      <c r="CA834" s="866"/>
      <c r="CB834" s="866"/>
      <c r="CC834" s="867"/>
      <c r="CD834" s="118"/>
      <c r="CE834" s="118"/>
      <c r="CF834" s="118"/>
      <c r="CG834" s="365"/>
      <c r="CH834" s="118"/>
      <c r="CI834" s="118"/>
      <c r="CJ834" s="118"/>
      <c r="CK834" s="118"/>
      <c r="CL834" s="118"/>
      <c r="CM834" s="118"/>
      <c r="CN834" s="118"/>
      <c r="CO834" s="118"/>
      <c r="CP834" s="118"/>
      <c r="CQ834" s="118"/>
      <c r="CR834" s="118"/>
      <c r="CS834" s="118"/>
      <c r="CT834" s="118"/>
      <c r="CU834" s="118"/>
      <c r="CV834" s="118"/>
      <c r="CW834" s="118"/>
      <c r="CX834" s="118"/>
      <c r="CY834" s="118"/>
      <c r="CZ834" s="118"/>
      <c r="DA834" s="118"/>
      <c r="DB834" s="118"/>
      <c r="DC834" s="118"/>
      <c r="DD834" s="118"/>
      <c r="DE834" s="118"/>
      <c r="DF834" s="118"/>
      <c r="DG834" s="118"/>
      <c r="DH834" s="118"/>
      <c r="DI834" s="365"/>
      <c r="DJ834" s="363"/>
      <c r="DK834" s="118"/>
      <c r="DL834" s="118"/>
      <c r="DM834" s="118"/>
      <c r="DN834" s="118"/>
      <c r="DO834" s="118"/>
      <c r="DP834" s="118"/>
      <c r="DQ834" s="387"/>
      <c r="DR834" s="118"/>
      <c r="DS834" s="118"/>
      <c r="DT834" s="118"/>
      <c r="DU834" s="118"/>
      <c r="DV834" s="118"/>
      <c r="DW834" s="118"/>
      <c r="DX834" s="118"/>
      <c r="DY834" s="118"/>
      <c r="DZ834" s="118"/>
      <c r="EA834" s="118"/>
      <c r="EB834" s="118"/>
      <c r="EC834" s="118"/>
      <c r="ED834" s="118"/>
      <c r="EE834" s="118"/>
      <c r="EF834" s="118"/>
      <c r="EG834" s="118"/>
      <c r="EH834" s="118"/>
      <c r="EI834" s="118"/>
      <c r="EJ834" s="365"/>
      <c r="EK834" s="99"/>
      <c r="EL834" s="99"/>
      <c r="EM834" s="99"/>
      <c r="EN834" s="99"/>
      <c r="EO834" s="99"/>
      <c r="EP834" s="99"/>
      <c r="EQ834" s="99"/>
      <c r="ER834" s="99"/>
      <c r="ES834" s="99"/>
      <c r="ET834" s="99"/>
      <c r="EU834" s="99"/>
      <c r="EV834" s="99"/>
      <c r="EW834" s="99"/>
      <c r="EX834" s="99"/>
      <c r="EY834" s="99"/>
      <c r="EZ834" s="99"/>
      <c r="FA834" s="99"/>
      <c r="FB834" s="99"/>
      <c r="FC834" s="99"/>
      <c r="FD834" s="99"/>
      <c r="FE834" s="99"/>
      <c r="FF834" s="99"/>
      <c r="FG834" s="99"/>
      <c r="FH834" s="99"/>
      <c r="FI834" s="99"/>
      <c r="FJ834" s="99"/>
      <c r="FK834" s="99"/>
      <c r="FL834" s="99"/>
      <c r="FM834" s="99"/>
      <c r="FN834" s="99"/>
      <c r="FO834" s="99"/>
      <c r="FP834" s="99"/>
      <c r="FQ834" s="99"/>
      <c r="FR834" s="99"/>
      <c r="FS834" s="99"/>
      <c r="FT834" s="99"/>
      <c r="FU834" s="99"/>
      <c r="FV834" s="99"/>
      <c r="FW834" s="99"/>
      <c r="FX834" s="99"/>
      <c r="FY834" s="99"/>
      <c r="FZ834" s="99"/>
      <c r="GA834" s="99"/>
      <c r="GB834" s="99"/>
      <c r="GC834" s="99"/>
      <c r="GD834" s="99"/>
      <c r="GE834" s="99"/>
      <c r="GF834" s="99"/>
      <c r="GG834" s="99"/>
      <c r="GH834" s="99"/>
      <c r="GI834" s="99"/>
      <c r="GJ834" s="99"/>
      <c r="GK834" s="99"/>
      <c r="GL834" s="99"/>
      <c r="GM834" s="99"/>
      <c r="GN834" s="99"/>
      <c r="GO834" s="99"/>
      <c r="GP834" s="99"/>
      <c r="GQ834" s="99"/>
      <c r="GR834" s="99"/>
      <c r="GS834" s="99"/>
      <c r="GT834" s="99"/>
      <c r="GU834" s="99"/>
      <c r="GV834" s="99"/>
      <c r="GW834" s="99"/>
      <c r="GX834" s="99"/>
      <c r="GY834" s="99"/>
      <c r="GZ834" s="99"/>
      <c r="HA834" s="99"/>
      <c r="HB834" s="99"/>
      <c r="HC834" s="99"/>
      <c r="HD834" s="99"/>
      <c r="HE834" s="99"/>
      <c r="HF834" s="99"/>
      <c r="HG834" s="99"/>
      <c r="HH834" s="99"/>
      <c r="HI834" s="99"/>
      <c r="HJ834" s="99"/>
      <c r="HK834" s="99"/>
      <c r="HL834" s="99"/>
      <c r="HM834" s="99"/>
      <c r="HN834" s="99"/>
      <c r="HO834" s="99"/>
      <c r="HP834" s="99"/>
      <c r="HQ834" s="99"/>
      <c r="HR834" s="99"/>
      <c r="HS834" s="99"/>
      <c r="HT834" s="99"/>
      <c r="HU834" s="99"/>
      <c r="HV834" s="99"/>
      <c r="HW834" s="99"/>
    </row>
    <row r="835" spans="1:231" ht="13.5" hidden="1" customHeight="1" outlineLevel="1">
      <c r="A835" s="4"/>
      <c r="H835" s="4"/>
      <c r="I835" s="1126" t="s">
        <v>138</v>
      </c>
      <c r="J835" s="20"/>
      <c r="K835" s="20"/>
      <c r="L835" s="20"/>
      <c r="M835" s="20"/>
      <c r="N835" s="20"/>
      <c r="O835" s="20"/>
      <c r="P835" s="20"/>
      <c r="Q835" s="20"/>
      <c r="R835" s="20"/>
      <c r="S835" s="20"/>
      <c r="T835" s="20"/>
      <c r="U835" s="20"/>
      <c r="V835" s="20"/>
      <c r="W835" s="20"/>
      <c r="X835" s="20"/>
      <c r="Y835" s="20"/>
      <c r="Z835" s="20"/>
      <c r="AA835" s="20"/>
      <c r="AB835" s="20"/>
      <c r="AC835" s="20"/>
      <c r="AD835" s="20"/>
      <c r="AE835" s="20"/>
      <c r="AF835" s="20"/>
      <c r="AG835" s="20"/>
      <c r="AH835" s="20"/>
      <c r="AI835" s="20"/>
      <c r="AJ835" s="20"/>
      <c r="AK835" s="20"/>
      <c r="AL835" s="20"/>
      <c r="AM835" s="20"/>
      <c r="AN835" s="20"/>
      <c r="AO835" s="20"/>
      <c r="AP835" s="20"/>
      <c r="AQ835" s="20"/>
      <c r="AR835" s="20"/>
      <c r="AS835" s="20"/>
      <c r="AT835" s="629" t="str">
        <f t="shared" ref="AT835:BY835" si="1248">IF(ISERROR(AT708/AS708-1),"--",AT708/AS708-1)</f>
        <v>--</v>
      </c>
      <c r="AU835" s="261" t="str">
        <f t="shared" si="1248"/>
        <v>--</v>
      </c>
      <c r="AV835" s="261" t="str">
        <f t="shared" si="1248"/>
        <v>--</v>
      </c>
      <c r="AW835" s="630" t="str">
        <f t="shared" si="1248"/>
        <v>--</v>
      </c>
      <c r="AX835" s="629" t="str">
        <f t="shared" si="1248"/>
        <v>--</v>
      </c>
      <c r="AY835" s="261" t="str">
        <f t="shared" si="1248"/>
        <v>--</v>
      </c>
      <c r="AZ835" s="261" t="str">
        <f t="shared" si="1248"/>
        <v>--</v>
      </c>
      <c r="BA835" s="630" t="str">
        <f t="shared" si="1248"/>
        <v>--</v>
      </c>
      <c r="BB835" s="629" t="str">
        <f t="shared" si="1248"/>
        <v>--</v>
      </c>
      <c r="BC835" s="261">
        <f t="shared" si="1248"/>
        <v>0.13106796116504849</v>
      </c>
      <c r="BD835" s="261">
        <f t="shared" si="1248"/>
        <v>3.8626609442059978E-2</v>
      </c>
      <c r="BE835" s="630">
        <f t="shared" si="1248"/>
        <v>6.6115702479338845E-2</v>
      </c>
      <c r="BF835" s="619">
        <f t="shared" si="1248"/>
        <v>1.9379844961240345E-2</v>
      </c>
      <c r="BG835" s="175">
        <f t="shared" si="1248"/>
        <v>0</v>
      </c>
      <c r="BH835" s="175">
        <f t="shared" si="1248"/>
        <v>2.6615969581748944E-2</v>
      </c>
      <c r="BI835" s="579">
        <f t="shared" si="1248"/>
        <v>-1.1111111111111072E-2</v>
      </c>
      <c r="BJ835" s="619">
        <f t="shared" si="1248"/>
        <v>-2.9962546816479363E-2</v>
      </c>
      <c r="BK835" s="175">
        <f t="shared" si="1248"/>
        <v>2.7027027027026973E-2</v>
      </c>
      <c r="BL835" s="175">
        <f t="shared" si="1248"/>
        <v>-7.5187969924812581E-3</v>
      </c>
      <c r="BM835" s="579">
        <f t="shared" si="1248"/>
        <v>2.6515151515151603E-2</v>
      </c>
      <c r="BN835" s="619">
        <f t="shared" si="1248"/>
        <v>5.5350553505534972E-2</v>
      </c>
      <c r="BO835" s="175">
        <f t="shared" si="1248"/>
        <v>0.11888111888111896</v>
      </c>
      <c r="BP835" s="175">
        <f t="shared" si="1248"/>
        <v>9.0624999999999956E-2</v>
      </c>
      <c r="BQ835" s="579">
        <f t="shared" si="1248"/>
        <v>2.8653295128939771E-2</v>
      </c>
      <c r="BR835" s="619">
        <f t="shared" si="1248"/>
        <v>-1.3927576601671321E-2</v>
      </c>
      <c r="BS835" s="854">
        <f t="shared" si="1248"/>
        <v>-5.6497175141242417E-3</v>
      </c>
      <c r="BT835" s="854">
        <f t="shared" si="1248"/>
        <v>9.0625000000000178E-2</v>
      </c>
      <c r="BU835" s="855">
        <f t="shared" si="1248"/>
        <v>2.8653295128939771E-2</v>
      </c>
      <c r="BV835" s="856">
        <f t="shared" si="1248"/>
        <v>-3.185616611800457E-2</v>
      </c>
      <c r="BW835" s="854">
        <f t="shared" si="1248"/>
        <v>-5.6497175141243527E-3</v>
      </c>
      <c r="BX835" s="854">
        <f t="shared" si="1248"/>
        <v>9.0625000000000178E-2</v>
      </c>
      <c r="BY835" s="855">
        <f t="shared" si="1248"/>
        <v>2.8653295128939771E-2</v>
      </c>
      <c r="BZ835" s="854">
        <f>IF(ISERROR(BZ708/BY708-1),"--",BZ708/BY708-1)</f>
        <v>-3.1856166118004459E-2</v>
      </c>
      <c r="CA835" s="854">
        <f>IF(ISERROR(CA708/BZ708-1),"--",CA708/BZ708-1)</f>
        <v>-5.6497175141244638E-3</v>
      </c>
      <c r="CB835" s="854">
        <f>IF(ISERROR(CB708/CA708-1),"--",CB708/CA708-1)</f>
        <v>9.0625000000000178E-2</v>
      </c>
      <c r="CC835" s="855">
        <f>IF(ISERROR(CC708/CB708-1),"--",CC708/CB708-1)</f>
        <v>2.8653295128939771E-2</v>
      </c>
      <c r="CD835" s="175"/>
      <c r="CE835" s="175"/>
      <c r="CF835" s="175"/>
      <c r="CG835" s="579"/>
      <c r="CH835" s="175"/>
      <c r="CI835" s="175"/>
      <c r="CJ835" s="175"/>
      <c r="CK835" s="175"/>
      <c r="CL835" s="175"/>
      <c r="CM835" s="175"/>
      <c r="CN835" s="175"/>
      <c r="CO835" s="175"/>
      <c r="CP835" s="175"/>
      <c r="CQ835" s="175"/>
      <c r="CR835" s="175"/>
      <c r="CS835" s="175"/>
      <c r="CT835" s="175"/>
      <c r="CU835" s="175"/>
      <c r="CV835" s="175"/>
      <c r="CW835" s="175"/>
      <c r="CX835" s="175"/>
      <c r="CY835" s="175"/>
      <c r="CZ835" s="175"/>
      <c r="DA835" s="175"/>
      <c r="DB835" s="175"/>
      <c r="DC835" s="175"/>
      <c r="DD835" s="175"/>
      <c r="DE835" s="175"/>
      <c r="DF835" s="175"/>
      <c r="DG835" s="175"/>
      <c r="DH835" s="175"/>
      <c r="DI835" s="579"/>
      <c r="DJ835" s="363"/>
      <c r="DK835" s="118"/>
      <c r="DL835" s="118"/>
      <c r="DM835" s="118"/>
      <c r="DN835" s="118"/>
      <c r="DO835" s="118"/>
      <c r="DP835" s="118"/>
      <c r="DQ835" s="387"/>
      <c r="DR835" s="118"/>
      <c r="DS835" s="118"/>
      <c r="DT835" s="118"/>
      <c r="DU835" s="118"/>
      <c r="DV835" s="118"/>
      <c r="DW835" s="118"/>
      <c r="DX835" s="118"/>
      <c r="DY835" s="118"/>
      <c r="DZ835" s="118"/>
      <c r="EA835" s="118"/>
      <c r="EB835" s="175"/>
      <c r="EC835" s="175"/>
      <c r="ED835" s="175"/>
      <c r="EE835" s="175"/>
      <c r="EF835" s="175"/>
      <c r="EG835" s="175"/>
      <c r="EH835" s="175"/>
      <c r="EI835" s="175"/>
      <c r="EJ835" s="579"/>
      <c r="EK835" s="99"/>
      <c r="EL835" s="99"/>
      <c r="EM835" s="99"/>
      <c r="EN835" s="99"/>
      <c r="EO835" s="99"/>
      <c r="EP835" s="99"/>
      <c r="EQ835" s="99"/>
      <c r="ER835" s="99"/>
      <c r="ES835" s="99"/>
      <c r="ET835" s="99"/>
      <c r="EU835" s="99"/>
      <c r="EV835" s="99"/>
      <c r="EW835" s="99"/>
      <c r="EX835" s="99"/>
      <c r="EY835" s="99"/>
      <c r="EZ835" s="99"/>
      <c r="FA835" s="99"/>
      <c r="FB835" s="99"/>
      <c r="FC835" s="99"/>
      <c r="FD835" s="99"/>
      <c r="FE835" s="99"/>
      <c r="FF835" s="99"/>
      <c r="FG835" s="99"/>
      <c r="FH835" s="99"/>
      <c r="FI835" s="99"/>
      <c r="FJ835" s="99"/>
      <c r="FK835" s="99"/>
      <c r="FL835" s="99"/>
      <c r="FM835" s="99"/>
      <c r="FN835" s="99"/>
      <c r="FO835" s="99"/>
      <c r="FP835" s="99"/>
      <c r="FQ835" s="99"/>
      <c r="FR835" s="99"/>
      <c r="FS835" s="99"/>
      <c r="FT835" s="99"/>
      <c r="FU835" s="99"/>
      <c r="FV835" s="99"/>
      <c r="FW835" s="99"/>
      <c r="FX835" s="99"/>
      <c r="FY835" s="99"/>
      <c r="FZ835" s="99"/>
      <c r="GA835" s="99"/>
      <c r="GB835" s="99"/>
      <c r="GC835" s="99"/>
      <c r="GD835" s="99"/>
      <c r="GE835" s="99"/>
      <c r="GF835" s="99"/>
      <c r="GG835" s="99"/>
      <c r="GH835" s="99"/>
      <c r="GI835" s="99"/>
      <c r="GJ835" s="99"/>
      <c r="GK835" s="99"/>
      <c r="GL835" s="99"/>
      <c r="GM835" s="99"/>
      <c r="GN835" s="99"/>
      <c r="GO835" s="99"/>
      <c r="GP835" s="99"/>
      <c r="GQ835" s="99"/>
      <c r="GR835" s="99"/>
      <c r="GS835" s="99"/>
      <c r="GT835" s="99"/>
      <c r="GU835" s="99"/>
      <c r="GV835" s="99"/>
      <c r="GW835" s="99"/>
      <c r="GX835" s="99"/>
      <c r="GY835" s="99"/>
      <c r="GZ835" s="99"/>
      <c r="HA835" s="99"/>
      <c r="HB835" s="99"/>
      <c r="HC835" s="99"/>
      <c r="HD835" s="99"/>
      <c r="HE835" s="99"/>
      <c r="HF835" s="99"/>
      <c r="HG835" s="99"/>
      <c r="HH835" s="99"/>
      <c r="HI835" s="99"/>
      <c r="HJ835" s="99"/>
      <c r="HK835" s="99"/>
      <c r="HL835" s="99"/>
      <c r="HM835" s="99"/>
      <c r="HN835" s="99"/>
      <c r="HO835" s="99"/>
      <c r="HP835" s="99"/>
      <c r="HQ835" s="99"/>
      <c r="HR835" s="99"/>
      <c r="HS835" s="99"/>
      <c r="HT835" s="99"/>
      <c r="HU835" s="99"/>
      <c r="HV835" s="99"/>
      <c r="HW835" s="99"/>
    </row>
    <row r="836" spans="1:231" ht="13.5" hidden="1" customHeight="1" outlineLevel="1">
      <c r="A836" s="4"/>
      <c r="H836" s="4"/>
      <c r="I836" s="1071"/>
      <c r="J836" s="20"/>
      <c r="K836" s="20"/>
      <c r="L836" s="20"/>
      <c r="M836" s="20"/>
      <c r="N836" s="20"/>
      <c r="O836" s="20"/>
      <c r="P836" s="20"/>
      <c r="Q836" s="20"/>
      <c r="R836" s="20"/>
      <c r="S836" s="20"/>
      <c r="T836" s="20"/>
      <c r="U836" s="20"/>
      <c r="V836" s="20"/>
      <c r="W836" s="20"/>
      <c r="X836" s="20"/>
      <c r="Y836" s="20"/>
      <c r="Z836" s="20"/>
      <c r="AA836" s="20"/>
      <c r="AB836" s="20"/>
      <c r="AC836" s="20"/>
      <c r="AD836" s="20"/>
      <c r="AE836" s="20"/>
      <c r="AF836" s="20"/>
      <c r="AG836" s="20"/>
      <c r="AH836" s="20"/>
      <c r="AI836" s="20"/>
      <c r="AJ836" s="20"/>
      <c r="AK836" s="20"/>
      <c r="AL836" s="20"/>
      <c r="AM836" s="20"/>
      <c r="AN836" s="20"/>
      <c r="AO836" s="20"/>
      <c r="AP836" s="20"/>
      <c r="AQ836" s="20"/>
      <c r="AR836" s="20"/>
      <c r="AS836" s="20"/>
      <c r="AT836" s="633"/>
      <c r="AU836" s="263"/>
      <c r="AV836" s="263"/>
      <c r="AW836" s="315"/>
      <c r="AX836" s="633"/>
      <c r="AY836" s="263"/>
      <c r="AZ836" s="263"/>
      <c r="BA836" s="315"/>
      <c r="BB836" s="633"/>
      <c r="BC836" s="263"/>
      <c r="BD836" s="263"/>
      <c r="BE836" s="315"/>
      <c r="BF836" s="387"/>
      <c r="BG836" s="118"/>
      <c r="BH836" s="118"/>
      <c r="BI836" s="365"/>
      <c r="BJ836" s="387"/>
      <c r="BK836" s="118"/>
      <c r="BL836" s="118"/>
      <c r="BM836" s="365"/>
      <c r="BN836" s="387"/>
      <c r="BO836" s="118"/>
      <c r="BP836" s="118"/>
      <c r="BQ836" s="365"/>
      <c r="BR836" s="387"/>
      <c r="BS836" s="866"/>
      <c r="BT836" s="866"/>
      <c r="BU836" s="867"/>
      <c r="BV836" s="868"/>
      <c r="BW836" s="866"/>
      <c r="BX836" s="866"/>
      <c r="BY836" s="867"/>
      <c r="BZ836" s="866"/>
      <c r="CA836" s="866"/>
      <c r="CB836" s="866"/>
      <c r="CC836" s="867"/>
      <c r="CD836" s="118"/>
      <c r="CE836" s="118"/>
      <c r="CF836" s="118"/>
      <c r="CG836" s="365"/>
      <c r="CH836" s="118"/>
      <c r="CI836" s="118"/>
      <c r="CJ836" s="118"/>
      <c r="CK836" s="118"/>
      <c r="CL836" s="118"/>
      <c r="CM836" s="118"/>
      <c r="CN836" s="118"/>
      <c r="CO836" s="118"/>
      <c r="CP836" s="118"/>
      <c r="CQ836" s="118"/>
      <c r="CR836" s="118"/>
      <c r="CS836" s="118"/>
      <c r="CT836" s="118"/>
      <c r="CU836" s="118"/>
      <c r="CV836" s="118"/>
      <c r="CW836" s="118"/>
      <c r="CX836" s="118"/>
      <c r="CY836" s="118"/>
      <c r="CZ836" s="118"/>
      <c r="DA836" s="118"/>
      <c r="DB836" s="118"/>
      <c r="DC836" s="118"/>
      <c r="DD836" s="118"/>
      <c r="DE836" s="118"/>
      <c r="DF836" s="118"/>
      <c r="DG836" s="118"/>
      <c r="DH836" s="118"/>
      <c r="DI836" s="365"/>
      <c r="DJ836" s="363"/>
      <c r="DK836" s="118"/>
      <c r="DL836" s="118"/>
      <c r="DM836" s="118"/>
      <c r="DN836" s="118"/>
      <c r="DO836" s="118"/>
      <c r="DP836" s="118"/>
      <c r="DQ836" s="387"/>
      <c r="DR836" s="118"/>
      <c r="DS836" s="118"/>
      <c r="DT836" s="118"/>
      <c r="DU836" s="118"/>
      <c r="DV836" s="118"/>
      <c r="DW836" s="118"/>
      <c r="DX836" s="118"/>
      <c r="DY836" s="118"/>
      <c r="DZ836" s="118"/>
      <c r="EA836" s="118"/>
      <c r="EB836" s="118"/>
      <c r="EC836" s="118"/>
      <c r="ED836" s="118"/>
      <c r="EE836" s="118"/>
      <c r="EF836" s="118"/>
      <c r="EG836" s="118"/>
      <c r="EH836" s="118"/>
      <c r="EI836" s="118"/>
      <c r="EJ836" s="365"/>
      <c r="EK836" s="99"/>
      <c r="EL836" s="99"/>
      <c r="EM836" s="99"/>
      <c r="EN836" s="99"/>
      <c r="EO836" s="99"/>
      <c r="EP836" s="99"/>
      <c r="EQ836" s="99"/>
      <c r="ER836" s="99"/>
      <c r="ES836" s="99"/>
      <c r="ET836" s="99"/>
      <c r="EU836" s="99"/>
      <c r="EV836" s="99"/>
      <c r="EW836" s="99"/>
      <c r="EX836" s="99"/>
      <c r="EY836" s="99"/>
      <c r="EZ836" s="99"/>
      <c r="FA836" s="99"/>
      <c r="FB836" s="99"/>
      <c r="FC836" s="99"/>
      <c r="FD836" s="99"/>
      <c r="FE836" s="99"/>
      <c r="FF836" s="99"/>
      <c r="FG836" s="99"/>
      <c r="FH836" s="99"/>
      <c r="FI836" s="99"/>
      <c r="FJ836" s="99"/>
      <c r="FK836" s="99"/>
      <c r="FL836" s="99"/>
      <c r="FM836" s="99"/>
      <c r="FN836" s="99"/>
      <c r="FO836" s="99"/>
      <c r="FP836" s="99"/>
      <c r="FQ836" s="99"/>
      <c r="FR836" s="99"/>
      <c r="FS836" s="99"/>
      <c r="FT836" s="99"/>
      <c r="FU836" s="99"/>
      <c r="FV836" s="99"/>
      <c r="FW836" s="99"/>
      <c r="FX836" s="99"/>
      <c r="FY836" s="99"/>
      <c r="FZ836" s="99"/>
      <c r="GA836" s="99"/>
      <c r="GB836" s="99"/>
      <c r="GC836" s="99"/>
      <c r="GD836" s="99"/>
      <c r="GE836" s="99"/>
      <c r="GF836" s="99"/>
      <c r="GG836" s="99"/>
      <c r="GH836" s="99"/>
      <c r="GI836" s="99"/>
      <c r="GJ836" s="99"/>
      <c r="GK836" s="99"/>
      <c r="GL836" s="99"/>
      <c r="GM836" s="99"/>
      <c r="GN836" s="99"/>
      <c r="GO836" s="99"/>
      <c r="GP836" s="99"/>
      <c r="GQ836" s="99"/>
      <c r="GR836" s="99"/>
      <c r="GS836" s="99"/>
      <c r="GT836" s="99"/>
      <c r="GU836" s="99"/>
      <c r="GV836" s="99"/>
      <c r="GW836" s="99"/>
      <c r="GX836" s="99"/>
      <c r="GY836" s="99"/>
      <c r="GZ836" s="99"/>
      <c r="HA836" s="99"/>
      <c r="HB836" s="99"/>
      <c r="HC836" s="99"/>
      <c r="HD836" s="99"/>
      <c r="HE836" s="99"/>
      <c r="HF836" s="99"/>
      <c r="HG836" s="99"/>
      <c r="HH836" s="99"/>
      <c r="HI836" s="99"/>
      <c r="HJ836" s="99"/>
      <c r="HK836" s="99"/>
      <c r="HL836" s="99"/>
      <c r="HM836" s="99"/>
      <c r="HN836" s="99"/>
      <c r="HO836" s="99"/>
      <c r="HP836" s="99"/>
      <c r="HQ836" s="99"/>
      <c r="HR836" s="99"/>
      <c r="HS836" s="99"/>
      <c r="HT836" s="99"/>
      <c r="HU836" s="99"/>
      <c r="HV836" s="99"/>
      <c r="HW836" s="99"/>
    </row>
    <row r="837" spans="1:231" ht="13.5" hidden="1" customHeight="1" outlineLevel="1">
      <c r="A837" s="4"/>
      <c r="H837" s="4"/>
      <c r="I837" s="1126" t="s">
        <v>139</v>
      </c>
      <c r="J837" s="20"/>
      <c r="K837" s="20"/>
      <c r="L837" s="20"/>
      <c r="M837" s="20"/>
      <c r="N837" s="20"/>
      <c r="O837" s="20"/>
      <c r="P837" s="20"/>
      <c r="Q837" s="20"/>
      <c r="R837" s="20"/>
      <c r="S837" s="20"/>
      <c r="T837" s="20"/>
      <c r="U837" s="20"/>
      <c r="V837" s="20"/>
      <c r="W837" s="20"/>
      <c r="X837" s="20"/>
      <c r="Y837" s="20"/>
      <c r="Z837" s="20"/>
      <c r="AA837" s="20"/>
      <c r="AB837" s="20"/>
      <c r="AC837" s="20"/>
      <c r="AD837" s="20"/>
      <c r="AE837" s="20"/>
      <c r="AF837" s="20"/>
      <c r="AG837" s="20"/>
      <c r="AH837" s="20"/>
      <c r="AI837" s="20"/>
      <c r="AJ837" s="20"/>
      <c r="AK837" s="20"/>
      <c r="AL837" s="20"/>
      <c r="AM837" s="20"/>
      <c r="AN837" s="20"/>
      <c r="AO837" s="20"/>
      <c r="AP837" s="20"/>
      <c r="AQ837" s="20"/>
      <c r="AR837" s="20"/>
      <c r="AS837" s="20"/>
      <c r="AT837" s="629" t="str">
        <f t="shared" ref="AT837:BY837" si="1249">IF(ISERROR(AT737/AS737-1),"--",AT737/AS737-1)</f>
        <v>--</v>
      </c>
      <c r="AU837" s="261">
        <f t="shared" si="1249"/>
        <v>0.62376237623762365</v>
      </c>
      <c r="AV837" s="261">
        <f t="shared" si="1249"/>
        <v>-9.1463414634146423E-2</v>
      </c>
      <c r="AW837" s="630">
        <f t="shared" si="1249"/>
        <v>-8.0536912751677736E-2</v>
      </c>
      <c r="AX837" s="629">
        <f t="shared" si="1249"/>
        <v>6.5693430656934115E-2</v>
      </c>
      <c r="AY837" s="261">
        <f t="shared" si="1249"/>
        <v>0.51369863013698636</v>
      </c>
      <c r="AZ837" s="261">
        <f t="shared" si="1249"/>
        <v>2.497737556561086</v>
      </c>
      <c r="BA837" s="630">
        <f t="shared" si="1249"/>
        <v>-0.10996119016817607</v>
      </c>
      <c r="BB837" s="629">
        <f t="shared" si="1249"/>
        <v>0.43023255813953498</v>
      </c>
      <c r="BC837" s="261">
        <f t="shared" si="1249"/>
        <v>0.23780487804878048</v>
      </c>
      <c r="BD837" s="261">
        <f t="shared" si="1249"/>
        <v>0.37356321839080464</v>
      </c>
      <c r="BE837" s="630">
        <f t="shared" si="1249"/>
        <v>-3.5863717872086642E-3</v>
      </c>
      <c r="BF837" s="619">
        <f t="shared" si="1249"/>
        <v>0.56508698260347923</v>
      </c>
      <c r="BG837" s="175">
        <f t="shared" si="1249"/>
        <v>0.10233806055960137</v>
      </c>
      <c r="BH837" s="175">
        <f t="shared" si="1249"/>
        <v>9.7009735744088887E-2</v>
      </c>
      <c r="BI837" s="579">
        <f t="shared" si="1249"/>
        <v>1.3312202852614918E-2</v>
      </c>
      <c r="BJ837" s="619">
        <f t="shared" si="1249"/>
        <v>0.41476384110103215</v>
      </c>
      <c r="BK837" s="175">
        <f t="shared" si="1249"/>
        <v>0.17842140172451915</v>
      </c>
      <c r="BL837" s="175">
        <f t="shared" si="1249"/>
        <v>0.11088180112570356</v>
      </c>
      <c r="BM837" s="579">
        <f t="shared" si="1249"/>
        <v>-0.24894443506164499</v>
      </c>
      <c r="BN837" s="619">
        <f t="shared" si="1249"/>
        <v>0.32089048796941744</v>
      </c>
      <c r="BO837" s="175">
        <f t="shared" si="1249"/>
        <v>-6.9288389513108672E-2</v>
      </c>
      <c r="BP837" s="175">
        <f t="shared" si="1249"/>
        <v>0.28205597219681744</v>
      </c>
      <c r="BQ837" s="579">
        <f t="shared" si="1249"/>
        <v>5.5785418747324789E-2</v>
      </c>
      <c r="BR837" s="619">
        <f t="shared" si="1249"/>
        <v>0.75675675675675658</v>
      </c>
      <c r="BS837" s="854">
        <f t="shared" si="1249"/>
        <v>-0.51638076923076937</v>
      </c>
      <c r="BT837" s="854">
        <f t="shared" si="1249"/>
        <v>0.28205597219681744</v>
      </c>
      <c r="BU837" s="855">
        <f t="shared" si="1249"/>
        <v>5.5785418747324789E-2</v>
      </c>
      <c r="BV837" s="856">
        <f t="shared" si="1249"/>
        <v>0.7567567567567568</v>
      </c>
      <c r="BW837" s="854">
        <f t="shared" si="1249"/>
        <v>-0.51638076923076937</v>
      </c>
      <c r="BX837" s="854">
        <f t="shared" si="1249"/>
        <v>0.28205597219681744</v>
      </c>
      <c r="BY837" s="855">
        <f t="shared" si="1249"/>
        <v>5.5785418747325011E-2</v>
      </c>
      <c r="BZ837" s="854">
        <f t="shared" ref="BZ837:CA839" si="1250">IF(ISERROR(BZ737/BY737-1),"--",BZ737/BY737-1)</f>
        <v>0.75675675675675702</v>
      </c>
      <c r="CA837" s="854">
        <f t="shared" si="1250"/>
        <v>-0.51638076923076937</v>
      </c>
      <c r="CB837" s="854">
        <f t="shared" ref="CB837:CC839" si="1251">IF(ISERROR(CB737/CA737-1),"--",CB737/CA737-1)</f>
        <v>0.28205597219681722</v>
      </c>
      <c r="CC837" s="855">
        <f t="shared" si="1251"/>
        <v>5.5785418747325011E-2</v>
      </c>
      <c r="CD837" s="175"/>
      <c r="CE837" s="175"/>
      <c r="CF837" s="175"/>
      <c r="CG837" s="579"/>
      <c r="CH837" s="175"/>
      <c r="CI837" s="175"/>
      <c r="CJ837" s="175"/>
      <c r="CK837" s="175"/>
      <c r="CL837" s="175"/>
      <c r="CM837" s="175"/>
      <c r="CN837" s="175"/>
      <c r="CO837" s="175"/>
      <c r="CP837" s="175"/>
      <c r="CQ837" s="175"/>
      <c r="CR837" s="175"/>
      <c r="CS837" s="175"/>
      <c r="CT837" s="175"/>
      <c r="CU837" s="175"/>
      <c r="CV837" s="175"/>
      <c r="CW837" s="175"/>
      <c r="CX837" s="175"/>
      <c r="CY837" s="175"/>
      <c r="CZ837" s="175"/>
      <c r="DA837" s="175"/>
      <c r="DB837" s="175"/>
      <c r="DC837" s="175"/>
      <c r="DD837" s="175"/>
      <c r="DE837" s="175"/>
      <c r="DF837" s="175"/>
      <c r="DG837" s="175"/>
      <c r="DH837" s="175"/>
      <c r="DI837" s="579"/>
      <c r="DJ837" s="363"/>
      <c r="DK837" s="118"/>
      <c r="DL837" s="118"/>
      <c r="DM837" s="118"/>
      <c r="DN837" s="118"/>
      <c r="DO837" s="118"/>
      <c r="DP837" s="118"/>
      <c r="DQ837" s="387"/>
      <c r="DR837" s="118"/>
      <c r="DS837" s="118"/>
      <c r="DT837" s="118"/>
      <c r="DU837" s="118"/>
      <c r="DV837" s="118"/>
      <c r="DW837" s="118"/>
      <c r="DX837" s="118"/>
      <c r="DY837" s="118"/>
      <c r="DZ837" s="118"/>
      <c r="EA837" s="118"/>
      <c r="EB837" s="175"/>
      <c r="EC837" s="175"/>
      <c r="ED837" s="175"/>
      <c r="EE837" s="175"/>
      <c r="EF837" s="175"/>
      <c r="EG837" s="175"/>
      <c r="EH837" s="175"/>
      <c r="EI837" s="175"/>
      <c r="EJ837" s="579"/>
      <c r="EK837" s="99"/>
      <c r="EL837" s="99"/>
      <c r="EM837" s="99"/>
      <c r="EN837" s="99"/>
      <c r="EO837" s="99"/>
      <c r="EP837" s="99"/>
      <c r="EQ837" s="99"/>
      <c r="ER837" s="99"/>
      <c r="ES837" s="99"/>
      <c r="ET837" s="99"/>
      <c r="EU837" s="99"/>
      <c r="EV837" s="99"/>
      <c r="EW837" s="99"/>
      <c r="EX837" s="99"/>
      <c r="EY837" s="99"/>
      <c r="EZ837" s="99"/>
      <c r="FA837" s="99"/>
      <c r="FB837" s="99"/>
      <c r="FC837" s="99"/>
      <c r="FD837" s="99"/>
      <c r="FE837" s="99"/>
      <c r="FF837" s="99"/>
      <c r="FG837" s="99"/>
      <c r="FH837" s="99"/>
      <c r="FI837" s="99"/>
      <c r="FJ837" s="99"/>
      <c r="FK837" s="99"/>
      <c r="FL837" s="99"/>
      <c r="FM837" s="99"/>
      <c r="FN837" s="99"/>
      <c r="FO837" s="99"/>
      <c r="FP837" s="99"/>
      <c r="FQ837" s="99"/>
      <c r="FR837" s="99"/>
      <c r="FS837" s="99"/>
      <c r="FT837" s="99"/>
      <c r="FU837" s="99"/>
      <c r="FV837" s="99"/>
      <c r="FW837" s="99"/>
      <c r="FX837" s="99"/>
      <c r="FY837" s="99"/>
      <c r="FZ837" s="99"/>
      <c r="GA837" s="99"/>
      <c r="GB837" s="99"/>
      <c r="GC837" s="99"/>
      <c r="GD837" s="99"/>
      <c r="GE837" s="99"/>
      <c r="GF837" s="99"/>
      <c r="GG837" s="99"/>
      <c r="GH837" s="99"/>
      <c r="GI837" s="99"/>
      <c r="GJ837" s="99"/>
      <c r="GK837" s="99"/>
      <c r="GL837" s="99"/>
      <c r="GM837" s="99"/>
      <c r="GN837" s="99"/>
      <c r="GO837" s="99"/>
      <c r="GP837" s="99"/>
      <c r="GQ837" s="99"/>
      <c r="GR837" s="99"/>
      <c r="GS837" s="99"/>
      <c r="GT837" s="99"/>
      <c r="GU837" s="99"/>
      <c r="GV837" s="99"/>
      <c r="GW837" s="99"/>
      <c r="GX837" s="99"/>
      <c r="GY837" s="99"/>
      <c r="GZ837" s="99"/>
      <c r="HA837" s="99"/>
      <c r="HB837" s="99"/>
      <c r="HC837" s="99"/>
      <c r="HD837" s="99"/>
      <c r="HE837" s="99"/>
      <c r="HF837" s="99"/>
      <c r="HG837" s="99"/>
      <c r="HH837" s="99"/>
      <c r="HI837" s="99"/>
      <c r="HJ837" s="99"/>
      <c r="HK837" s="99"/>
      <c r="HL837" s="99"/>
      <c r="HM837" s="99"/>
      <c r="HN837" s="99"/>
      <c r="HO837" s="99"/>
      <c r="HP837" s="99"/>
      <c r="HQ837" s="99"/>
      <c r="HR837" s="99"/>
      <c r="HS837" s="99"/>
      <c r="HT837" s="99"/>
      <c r="HU837" s="99"/>
      <c r="HV837" s="99"/>
      <c r="HW837" s="99"/>
    </row>
    <row r="838" spans="1:231" ht="13.5" hidden="1" customHeight="1" outlineLevel="1">
      <c r="A838" s="4"/>
      <c r="H838" s="4"/>
      <c r="I838" s="1070" t="s">
        <v>320</v>
      </c>
      <c r="J838" s="20"/>
      <c r="K838" s="20"/>
      <c r="L838" s="20"/>
      <c r="M838" s="20"/>
      <c r="N838" s="20"/>
      <c r="O838" s="20"/>
      <c r="P838" s="20"/>
      <c r="Q838" s="20"/>
      <c r="R838" s="20"/>
      <c r="S838" s="20"/>
      <c r="T838" s="20"/>
      <c r="U838" s="20"/>
      <c r="V838" s="20"/>
      <c r="W838" s="20"/>
      <c r="X838" s="20"/>
      <c r="Y838" s="20"/>
      <c r="Z838" s="20"/>
      <c r="AA838" s="20"/>
      <c r="AB838" s="20"/>
      <c r="AC838" s="20"/>
      <c r="AD838" s="20"/>
      <c r="AE838" s="20"/>
      <c r="AF838" s="20"/>
      <c r="AG838" s="20"/>
      <c r="AH838" s="20"/>
      <c r="AI838" s="20"/>
      <c r="AJ838" s="20"/>
      <c r="AK838" s="20"/>
      <c r="AL838" s="20"/>
      <c r="AM838" s="20"/>
      <c r="AN838" s="20"/>
      <c r="AO838" s="20"/>
      <c r="AP838" s="20"/>
      <c r="AQ838" s="20"/>
      <c r="AR838" s="20"/>
      <c r="AS838" s="20"/>
      <c r="AT838" s="629" t="str">
        <f t="shared" ref="AT838:BY838" si="1252">IF(ISERROR(AT738/AS738-1),"--",AT738/AS738-1)</f>
        <v>--</v>
      </c>
      <c r="AU838" s="261" t="str">
        <f t="shared" si="1252"/>
        <v>--</v>
      </c>
      <c r="AV838" s="261" t="str">
        <f t="shared" si="1252"/>
        <v>--</v>
      </c>
      <c r="AW838" s="630" t="str">
        <f t="shared" si="1252"/>
        <v>--</v>
      </c>
      <c r="AX838" s="629" t="str">
        <f t="shared" si="1252"/>
        <v>--</v>
      </c>
      <c r="AY838" s="261" t="str">
        <f t="shared" si="1252"/>
        <v>--</v>
      </c>
      <c r="AZ838" s="261" t="str">
        <f t="shared" si="1252"/>
        <v>--</v>
      </c>
      <c r="BA838" s="630" t="str">
        <f t="shared" si="1252"/>
        <v>--</v>
      </c>
      <c r="BB838" s="629" t="str">
        <f t="shared" si="1252"/>
        <v>--</v>
      </c>
      <c r="BC838" s="261">
        <f t="shared" si="1252"/>
        <v>0.14155420473167002</v>
      </c>
      <c r="BD838" s="261">
        <f t="shared" si="1252"/>
        <v>-0.11345095978693498</v>
      </c>
      <c r="BE838" s="630">
        <f t="shared" si="1252"/>
        <v>0.16515842101849909</v>
      </c>
      <c r="BF838" s="619">
        <f t="shared" si="1252"/>
        <v>-0.88807124740340504</v>
      </c>
      <c r="BG838" s="175">
        <f t="shared" si="1252"/>
        <v>-2.9170122540072674E-2</v>
      </c>
      <c r="BH838" s="175">
        <f t="shared" si="1252"/>
        <v>-7.5342955204733886E-2</v>
      </c>
      <c r="BI838" s="579">
        <f t="shared" si="1252"/>
        <v>0.19714673688679518</v>
      </c>
      <c r="BJ838" s="619">
        <f t="shared" si="1252"/>
        <v>9.4240635462616629E-2</v>
      </c>
      <c r="BK838" s="175">
        <f t="shared" si="1252"/>
        <v>5.0354347816947698E-3</v>
      </c>
      <c r="BL838" s="175">
        <f t="shared" si="1252"/>
        <v>-0.11096203208080802</v>
      </c>
      <c r="BM838" s="579">
        <f t="shared" si="1252"/>
        <v>0.23986650465950743</v>
      </c>
      <c r="BN838" s="619">
        <f t="shared" si="1252"/>
        <v>9.3728475021774837E-3</v>
      </c>
      <c r="BO838" s="175">
        <f t="shared" si="1252"/>
        <v>-1.0556536017902851E-2</v>
      </c>
      <c r="BP838" s="175">
        <f t="shared" si="1252"/>
        <v>-0.15572586089672336</v>
      </c>
      <c r="BQ838" s="579">
        <f t="shared" si="1252"/>
        <v>-1.3250564806292497E-2</v>
      </c>
      <c r="BR838" s="619">
        <f t="shared" si="1252"/>
        <v>-0.26506717650848399</v>
      </c>
      <c r="BS838" s="854">
        <f t="shared" si="1252"/>
        <v>0.87827778939420531</v>
      </c>
      <c r="BT838" s="854">
        <f t="shared" si="1252"/>
        <v>-0.15572586089672324</v>
      </c>
      <c r="BU838" s="855">
        <f t="shared" si="1252"/>
        <v>-1.3250564806292386E-2</v>
      </c>
      <c r="BV838" s="856">
        <f t="shared" si="1252"/>
        <v>-0.26506717650848399</v>
      </c>
      <c r="BW838" s="854">
        <f t="shared" si="1252"/>
        <v>0.87827778939420531</v>
      </c>
      <c r="BX838" s="854">
        <f t="shared" si="1252"/>
        <v>-0.15572586089672324</v>
      </c>
      <c r="BY838" s="855">
        <f t="shared" si="1252"/>
        <v>-1.3250564806292386E-2</v>
      </c>
      <c r="BZ838" s="854">
        <f t="shared" si="1250"/>
        <v>-0.26506717650848399</v>
      </c>
      <c r="CA838" s="854">
        <f t="shared" si="1250"/>
        <v>0.87827778939420531</v>
      </c>
      <c r="CB838" s="854">
        <f t="shared" si="1251"/>
        <v>-0.15572586089672324</v>
      </c>
      <c r="CC838" s="855">
        <f t="shared" si="1251"/>
        <v>-1.3250564806292386E-2</v>
      </c>
      <c r="CD838" s="175"/>
      <c r="CE838" s="175"/>
      <c r="CF838" s="175"/>
      <c r="CG838" s="579"/>
      <c r="CH838" s="175"/>
      <c r="CI838" s="175"/>
      <c r="CJ838" s="175"/>
      <c r="CK838" s="175"/>
      <c r="CL838" s="175"/>
      <c r="CM838" s="175"/>
      <c r="CN838" s="175"/>
      <c r="CO838" s="175"/>
      <c r="CP838" s="175"/>
      <c r="CQ838" s="175"/>
      <c r="CR838" s="175"/>
      <c r="CS838" s="175"/>
      <c r="CT838" s="175"/>
      <c r="CU838" s="175"/>
      <c r="CV838" s="175"/>
      <c r="CW838" s="175"/>
      <c r="CX838" s="175"/>
      <c r="CY838" s="175"/>
      <c r="CZ838" s="175"/>
      <c r="DA838" s="175"/>
      <c r="DB838" s="175"/>
      <c r="DC838" s="175"/>
      <c r="DD838" s="175"/>
      <c r="DE838" s="175"/>
      <c r="DF838" s="175"/>
      <c r="DG838" s="175"/>
      <c r="DH838" s="175"/>
      <c r="DI838" s="579"/>
      <c r="DJ838" s="363"/>
      <c r="DK838" s="118"/>
      <c r="DL838" s="118"/>
      <c r="DM838" s="118"/>
      <c r="DN838" s="118"/>
      <c r="DO838" s="118"/>
      <c r="DP838" s="118"/>
      <c r="DQ838" s="387"/>
      <c r="DR838" s="118"/>
      <c r="DS838" s="118"/>
      <c r="DT838" s="118"/>
      <c r="DU838" s="118"/>
      <c r="DV838" s="118"/>
      <c r="DW838" s="118"/>
      <c r="DX838" s="118"/>
      <c r="DY838" s="118"/>
      <c r="DZ838" s="118"/>
      <c r="EA838" s="118"/>
      <c r="EB838" s="175"/>
      <c r="EC838" s="175"/>
      <c r="ED838" s="175"/>
      <c r="EE838" s="175"/>
      <c r="EF838" s="175"/>
      <c r="EG838" s="175"/>
      <c r="EH838" s="175"/>
      <c r="EI838" s="175"/>
      <c r="EJ838" s="579"/>
      <c r="EK838" s="99"/>
      <c r="EL838" s="99"/>
      <c r="EM838" s="99"/>
      <c r="EN838" s="99"/>
      <c r="EO838" s="99"/>
      <c r="EP838" s="99"/>
      <c r="EQ838" s="99"/>
      <c r="ER838" s="99"/>
      <c r="ES838" s="99"/>
      <c r="ET838" s="99"/>
      <c r="EU838" s="99"/>
      <c r="EV838" s="99"/>
      <c r="EW838" s="99"/>
      <c r="EX838" s="99"/>
      <c r="EY838" s="99"/>
      <c r="EZ838" s="99"/>
      <c r="FA838" s="99"/>
      <c r="FB838" s="99"/>
      <c r="FC838" s="99"/>
      <c r="FD838" s="99"/>
      <c r="FE838" s="99"/>
      <c r="FF838" s="99"/>
      <c r="FG838" s="99"/>
      <c r="FH838" s="99"/>
      <c r="FI838" s="99"/>
      <c r="FJ838" s="99"/>
      <c r="FK838" s="99"/>
      <c r="FL838" s="99"/>
      <c r="FM838" s="99"/>
      <c r="FN838" s="99"/>
      <c r="FO838" s="99"/>
      <c r="FP838" s="99"/>
      <c r="FQ838" s="99"/>
      <c r="FR838" s="99"/>
      <c r="FS838" s="99"/>
      <c r="FT838" s="99"/>
      <c r="FU838" s="99"/>
      <c r="FV838" s="99"/>
      <c r="FW838" s="99"/>
      <c r="FX838" s="99"/>
      <c r="FY838" s="99"/>
      <c r="FZ838" s="99"/>
      <c r="GA838" s="99"/>
      <c r="GB838" s="99"/>
      <c r="GC838" s="99"/>
      <c r="GD838" s="99"/>
      <c r="GE838" s="99"/>
      <c r="GF838" s="99"/>
      <c r="GG838" s="99"/>
      <c r="GH838" s="99"/>
      <c r="GI838" s="99"/>
      <c r="GJ838" s="99"/>
      <c r="GK838" s="99"/>
      <c r="GL838" s="99"/>
      <c r="GM838" s="99"/>
      <c r="GN838" s="99"/>
      <c r="GO838" s="99"/>
      <c r="GP838" s="99"/>
      <c r="GQ838" s="99"/>
      <c r="GR838" s="99"/>
      <c r="GS838" s="99"/>
      <c r="GT838" s="99"/>
      <c r="GU838" s="99"/>
      <c r="GV838" s="99"/>
      <c r="GW838" s="99"/>
      <c r="GX838" s="99"/>
      <c r="GY838" s="99"/>
      <c r="GZ838" s="99"/>
      <c r="HA838" s="99"/>
      <c r="HB838" s="99"/>
      <c r="HC838" s="99"/>
      <c r="HD838" s="99"/>
      <c r="HE838" s="99"/>
      <c r="HF838" s="99"/>
      <c r="HG838" s="99"/>
      <c r="HH838" s="99"/>
      <c r="HI838" s="99"/>
      <c r="HJ838" s="99"/>
      <c r="HK838" s="99"/>
      <c r="HL838" s="99"/>
      <c r="HM838" s="99"/>
      <c r="HN838" s="99"/>
      <c r="HO838" s="99"/>
      <c r="HP838" s="99"/>
      <c r="HQ838" s="99"/>
      <c r="HR838" s="99"/>
      <c r="HS838" s="99"/>
      <c r="HT838" s="99"/>
      <c r="HU838" s="99"/>
      <c r="HV838" s="99"/>
      <c r="HW838" s="99"/>
    </row>
    <row r="839" spans="1:231" ht="13.5" hidden="1" customHeight="1" outlineLevel="1">
      <c r="A839" s="4"/>
      <c r="H839" s="4"/>
      <c r="I839" s="1134" t="s">
        <v>97</v>
      </c>
      <c r="J839" s="20"/>
      <c r="K839" s="20"/>
      <c r="L839" s="20"/>
      <c r="M839" s="20"/>
      <c r="N839" s="20"/>
      <c r="O839" s="20"/>
      <c r="P839" s="20"/>
      <c r="Q839" s="20"/>
      <c r="R839" s="20"/>
      <c r="S839" s="20"/>
      <c r="T839" s="20"/>
      <c r="U839" s="20"/>
      <c r="V839" s="20"/>
      <c r="W839" s="20"/>
      <c r="X839" s="20"/>
      <c r="Y839" s="20"/>
      <c r="Z839" s="20"/>
      <c r="AA839" s="20"/>
      <c r="AB839" s="20"/>
      <c r="AC839" s="20"/>
      <c r="AD839" s="20"/>
      <c r="AE839" s="20"/>
      <c r="AF839" s="20"/>
      <c r="AG839" s="20"/>
      <c r="AH839" s="20"/>
      <c r="AI839" s="20"/>
      <c r="AJ839" s="20"/>
      <c r="AK839" s="20"/>
      <c r="AL839" s="20"/>
      <c r="AM839" s="20"/>
      <c r="AN839" s="20"/>
      <c r="AO839" s="20"/>
      <c r="AP839" s="20"/>
      <c r="AQ839" s="20"/>
      <c r="AR839" s="20"/>
      <c r="AS839" s="20"/>
      <c r="AT839" s="631" t="str">
        <f t="shared" ref="AT839:BY839" si="1253">IF(ISERROR(AT739/AS739-1),"--",AT739/AS739-1)</f>
        <v>--</v>
      </c>
      <c r="AU839" s="262" t="str">
        <f t="shared" si="1253"/>
        <v>--</v>
      </c>
      <c r="AV839" s="262" t="str">
        <f t="shared" si="1253"/>
        <v>--</v>
      </c>
      <c r="AW839" s="632" t="str">
        <f t="shared" si="1253"/>
        <v>--</v>
      </c>
      <c r="AX839" s="631" t="str">
        <f t="shared" si="1253"/>
        <v>--</v>
      </c>
      <c r="AY839" s="262" t="str">
        <f t="shared" si="1253"/>
        <v>--</v>
      </c>
      <c r="AZ839" s="262" t="str">
        <f t="shared" si="1253"/>
        <v>--</v>
      </c>
      <c r="BA839" s="632" t="str">
        <f t="shared" si="1253"/>
        <v>--</v>
      </c>
      <c r="BB839" s="631" t="str">
        <f t="shared" si="1253"/>
        <v>--</v>
      </c>
      <c r="BC839" s="262">
        <f t="shared" si="1253"/>
        <v>0.41302136317395743</v>
      </c>
      <c r="BD839" s="262">
        <f t="shared" si="1253"/>
        <v>0.21773115293633638</v>
      </c>
      <c r="BE839" s="632">
        <f t="shared" si="1253"/>
        <v>0.16097972972972974</v>
      </c>
      <c r="BF839" s="622">
        <f t="shared" si="1253"/>
        <v>-0.82482176633202386</v>
      </c>
      <c r="BG839" s="181">
        <f t="shared" si="1253"/>
        <v>7.0182724252491724E-2</v>
      </c>
      <c r="BH839" s="181">
        <f t="shared" si="1253"/>
        <v>1.4357780364765205E-2</v>
      </c>
      <c r="BI839" s="590">
        <f t="shared" si="1253"/>
        <v>0.21308339709257851</v>
      </c>
      <c r="BJ839" s="622">
        <f t="shared" si="1253"/>
        <v>0.54809208451592561</v>
      </c>
      <c r="BK839" s="181">
        <f t="shared" si="1253"/>
        <v>0.18435526583825634</v>
      </c>
      <c r="BL839" s="181">
        <f t="shared" si="1253"/>
        <v>-1.2383900928792602E-2</v>
      </c>
      <c r="BM839" s="590">
        <f t="shared" si="1253"/>
        <v>-6.8791361894810055E-2</v>
      </c>
      <c r="BN839" s="622">
        <f t="shared" si="1253"/>
        <v>0.33327099308023178</v>
      </c>
      <c r="BO839" s="181">
        <f t="shared" si="1253"/>
        <v>-7.9113480151493776E-2</v>
      </c>
      <c r="BP839" s="181">
        <f t="shared" si="1253"/>
        <v>8.2406702208682292E-2</v>
      </c>
      <c r="BQ839" s="590">
        <f t="shared" si="1253"/>
        <v>4.1795665634674961E-2</v>
      </c>
      <c r="BR839" s="622">
        <f t="shared" si="1253"/>
        <v>0.29109820343104142</v>
      </c>
      <c r="BS839" s="887">
        <f t="shared" si="1253"/>
        <v>-9.1628740322243329E-2</v>
      </c>
      <c r="BT839" s="887">
        <f t="shared" si="1253"/>
        <v>8.2406702208682514E-2</v>
      </c>
      <c r="BU839" s="888">
        <f t="shared" si="1253"/>
        <v>4.1795665634674739E-2</v>
      </c>
      <c r="BV839" s="889">
        <f t="shared" si="1253"/>
        <v>0.29109820343104165</v>
      </c>
      <c r="BW839" s="887">
        <f t="shared" si="1253"/>
        <v>-9.162874032224344E-2</v>
      </c>
      <c r="BX839" s="887">
        <f t="shared" si="1253"/>
        <v>8.2406702208682514E-2</v>
      </c>
      <c r="BY839" s="888">
        <f t="shared" si="1253"/>
        <v>4.1795665634674961E-2</v>
      </c>
      <c r="BZ839" s="887">
        <f t="shared" si="1250"/>
        <v>0.29109820343104187</v>
      </c>
      <c r="CA839" s="887">
        <f t="shared" si="1250"/>
        <v>-9.162874032224344E-2</v>
      </c>
      <c r="CB839" s="887">
        <f t="shared" si="1251"/>
        <v>8.2406702208682292E-2</v>
      </c>
      <c r="CC839" s="888">
        <f t="shared" si="1251"/>
        <v>4.1795665634674961E-2</v>
      </c>
      <c r="CD839" s="181"/>
      <c r="CE839" s="181"/>
      <c r="CF839" s="181"/>
      <c r="CG839" s="590"/>
      <c r="CH839" s="181"/>
      <c r="CI839" s="181"/>
      <c r="CJ839" s="181"/>
      <c r="CK839" s="181"/>
      <c r="CL839" s="181"/>
      <c r="CM839" s="181"/>
      <c r="CN839" s="181"/>
      <c r="CO839" s="181"/>
      <c r="CP839" s="181"/>
      <c r="CQ839" s="181"/>
      <c r="CR839" s="181"/>
      <c r="CS839" s="181"/>
      <c r="CT839" s="181"/>
      <c r="CU839" s="181"/>
      <c r="CV839" s="181"/>
      <c r="CW839" s="181"/>
      <c r="CX839" s="181"/>
      <c r="CY839" s="181"/>
      <c r="CZ839" s="181"/>
      <c r="DA839" s="181"/>
      <c r="DB839" s="181"/>
      <c r="DC839" s="181"/>
      <c r="DD839" s="181"/>
      <c r="DE839" s="181"/>
      <c r="DF839" s="181"/>
      <c r="DG839" s="181"/>
      <c r="DH839" s="181"/>
      <c r="DI839" s="590"/>
      <c r="DJ839" s="363"/>
      <c r="DK839" s="118"/>
      <c r="DL839" s="118"/>
      <c r="DM839" s="118"/>
      <c r="DN839" s="118"/>
      <c r="DO839" s="118"/>
      <c r="DP839" s="118"/>
      <c r="DQ839" s="387"/>
      <c r="DR839" s="118"/>
      <c r="DS839" s="118"/>
      <c r="DT839" s="118"/>
      <c r="DU839" s="118"/>
      <c r="DV839" s="118"/>
      <c r="DW839" s="118"/>
      <c r="DX839" s="118"/>
      <c r="DY839" s="118"/>
      <c r="DZ839" s="118"/>
      <c r="EA839" s="118"/>
      <c r="EB839" s="181"/>
      <c r="EC839" s="181"/>
      <c r="ED839" s="181"/>
      <c r="EE839" s="181"/>
      <c r="EF839" s="181"/>
      <c r="EG839" s="181"/>
      <c r="EH839" s="181"/>
      <c r="EI839" s="181"/>
      <c r="EJ839" s="590"/>
      <c r="EK839" s="99"/>
      <c r="EL839" s="99"/>
      <c r="EM839" s="99"/>
      <c r="EN839" s="99"/>
      <c r="EO839" s="99"/>
      <c r="EP839" s="99"/>
      <c r="EQ839" s="99"/>
      <c r="ER839" s="99"/>
      <c r="ES839" s="99"/>
      <c r="ET839" s="99"/>
      <c r="EU839" s="99"/>
      <c r="EV839" s="99"/>
      <c r="EW839" s="99"/>
      <c r="EX839" s="99"/>
      <c r="EY839" s="99"/>
      <c r="EZ839" s="99"/>
      <c r="FA839" s="99"/>
      <c r="FB839" s="99"/>
      <c r="FC839" s="99"/>
      <c r="FD839" s="99"/>
      <c r="FE839" s="99"/>
      <c r="FF839" s="99"/>
      <c r="FG839" s="99"/>
      <c r="FH839" s="99"/>
      <c r="FI839" s="99"/>
      <c r="FJ839" s="99"/>
      <c r="FK839" s="99"/>
      <c r="FL839" s="99"/>
      <c r="FM839" s="99"/>
      <c r="FN839" s="99"/>
      <c r="FO839" s="99"/>
      <c r="FP839" s="99"/>
      <c r="FQ839" s="99"/>
      <c r="FR839" s="99"/>
      <c r="FS839" s="99"/>
      <c r="FT839" s="99"/>
      <c r="FU839" s="99"/>
      <c r="FV839" s="99"/>
      <c r="FW839" s="99"/>
      <c r="FX839" s="99"/>
      <c r="FY839" s="99"/>
      <c r="FZ839" s="99"/>
      <c r="GA839" s="99"/>
      <c r="GB839" s="99"/>
      <c r="GC839" s="99"/>
      <c r="GD839" s="99"/>
      <c r="GE839" s="99"/>
      <c r="GF839" s="99"/>
      <c r="GG839" s="99"/>
      <c r="GH839" s="99"/>
      <c r="GI839" s="99"/>
      <c r="GJ839" s="99"/>
      <c r="GK839" s="99"/>
      <c r="GL839" s="99"/>
      <c r="GM839" s="99"/>
      <c r="GN839" s="99"/>
      <c r="GO839" s="99"/>
      <c r="GP839" s="99"/>
      <c r="GQ839" s="99"/>
      <c r="GR839" s="99"/>
      <c r="GS839" s="99"/>
      <c r="GT839" s="99"/>
      <c r="GU839" s="99"/>
      <c r="GV839" s="99"/>
      <c r="GW839" s="99"/>
      <c r="GX839" s="99"/>
      <c r="GY839" s="99"/>
      <c r="GZ839" s="99"/>
      <c r="HA839" s="99"/>
      <c r="HB839" s="99"/>
      <c r="HC839" s="99"/>
      <c r="HD839" s="99"/>
      <c r="HE839" s="99"/>
      <c r="HF839" s="99"/>
      <c r="HG839" s="99"/>
      <c r="HH839" s="99"/>
      <c r="HI839" s="99"/>
      <c r="HJ839" s="99"/>
      <c r="HK839" s="99"/>
      <c r="HL839" s="99"/>
      <c r="HM839" s="99"/>
      <c r="HN839" s="99"/>
      <c r="HO839" s="99"/>
      <c r="HP839" s="99"/>
      <c r="HQ839" s="99"/>
      <c r="HR839" s="99"/>
      <c r="HS839" s="99"/>
      <c r="HT839" s="99"/>
      <c r="HU839" s="99"/>
      <c r="HV839" s="99"/>
      <c r="HW839" s="99"/>
    </row>
    <row r="840" spans="1:231" ht="13.5" hidden="1" customHeight="1" outlineLevel="1">
      <c r="A840" s="4"/>
      <c r="H840" s="4"/>
      <c r="I840" s="1067"/>
      <c r="J840" s="20"/>
      <c r="K840" s="20"/>
      <c r="L840" s="20"/>
      <c r="M840" s="20"/>
      <c r="N840" s="20"/>
      <c r="O840" s="20"/>
      <c r="P840" s="20"/>
      <c r="Q840" s="20"/>
      <c r="R840" s="20"/>
      <c r="S840" s="20"/>
      <c r="T840" s="20"/>
      <c r="U840" s="20"/>
      <c r="V840" s="20"/>
      <c r="W840" s="20"/>
      <c r="X840" s="20"/>
      <c r="Y840" s="20"/>
      <c r="Z840" s="20"/>
      <c r="AA840" s="20"/>
      <c r="AB840" s="20"/>
      <c r="AC840" s="20"/>
      <c r="AD840" s="20"/>
      <c r="AE840" s="20"/>
      <c r="AF840" s="20"/>
      <c r="AG840" s="20"/>
      <c r="AH840" s="20"/>
      <c r="AI840" s="20"/>
      <c r="AJ840" s="20"/>
      <c r="AK840" s="20"/>
      <c r="AL840" s="20"/>
      <c r="AM840" s="20"/>
      <c r="AN840" s="20"/>
      <c r="AO840" s="20"/>
      <c r="AP840" s="20"/>
      <c r="AQ840" s="20"/>
      <c r="AR840" s="20"/>
      <c r="AS840" s="20"/>
      <c r="AT840" s="633"/>
      <c r="AU840" s="263"/>
      <c r="AV840" s="263"/>
      <c r="AW840" s="315"/>
      <c r="AX840" s="633"/>
      <c r="AY840" s="263"/>
      <c r="AZ840" s="263"/>
      <c r="BA840" s="315"/>
      <c r="BB840" s="633"/>
      <c r="BC840" s="263"/>
      <c r="BD840" s="263"/>
      <c r="BE840" s="315"/>
      <c r="BF840" s="387"/>
      <c r="BG840" s="118"/>
      <c r="BH840" s="118"/>
      <c r="BI840" s="365"/>
      <c r="BJ840" s="387"/>
      <c r="BK840" s="118"/>
      <c r="BL840" s="118"/>
      <c r="BM840" s="365"/>
      <c r="BN840" s="387"/>
      <c r="BO840" s="118"/>
      <c r="BP840" s="118"/>
      <c r="BQ840" s="365"/>
      <c r="BR840" s="387"/>
      <c r="BS840" s="866"/>
      <c r="BT840" s="866"/>
      <c r="BU840" s="867"/>
      <c r="BV840" s="868"/>
      <c r="BW840" s="866"/>
      <c r="BX840" s="866"/>
      <c r="BY840" s="867"/>
      <c r="BZ840" s="866"/>
      <c r="CA840" s="866"/>
      <c r="CB840" s="866"/>
      <c r="CC840" s="867"/>
      <c r="CD840" s="118"/>
      <c r="CE840" s="118"/>
      <c r="CF840" s="118"/>
      <c r="CG840" s="365"/>
      <c r="CH840" s="118"/>
      <c r="CI840" s="118"/>
      <c r="CJ840" s="118"/>
      <c r="CK840" s="118"/>
      <c r="CL840" s="118"/>
      <c r="CM840" s="118"/>
      <c r="CN840" s="118"/>
      <c r="CO840" s="118"/>
      <c r="CP840" s="118"/>
      <c r="CQ840" s="118"/>
      <c r="CR840" s="118"/>
      <c r="CS840" s="118"/>
      <c r="CT840" s="118"/>
      <c r="CU840" s="118"/>
      <c r="CV840" s="118"/>
      <c r="CW840" s="118"/>
      <c r="CX840" s="118"/>
      <c r="CY840" s="118"/>
      <c r="CZ840" s="118"/>
      <c r="DA840" s="118"/>
      <c r="DB840" s="118"/>
      <c r="DC840" s="118"/>
      <c r="DD840" s="118"/>
      <c r="DE840" s="118"/>
      <c r="DF840" s="118"/>
      <c r="DG840" s="118"/>
      <c r="DH840" s="118"/>
      <c r="DI840" s="365"/>
      <c r="DJ840" s="363"/>
      <c r="DK840" s="118"/>
      <c r="DL840" s="118"/>
      <c r="DM840" s="118"/>
      <c r="DN840" s="118"/>
      <c r="DO840" s="118"/>
      <c r="DP840" s="118"/>
      <c r="DQ840" s="387"/>
      <c r="DR840" s="118"/>
      <c r="DS840" s="118"/>
      <c r="DT840" s="118"/>
      <c r="DU840" s="118"/>
      <c r="DV840" s="118"/>
      <c r="DW840" s="118"/>
      <c r="DX840" s="118"/>
      <c r="DY840" s="118"/>
      <c r="DZ840" s="118"/>
      <c r="EA840" s="118"/>
      <c r="EB840" s="118"/>
      <c r="EC840" s="118"/>
      <c r="ED840" s="118"/>
      <c r="EE840" s="118"/>
      <c r="EF840" s="118"/>
      <c r="EG840" s="118"/>
      <c r="EH840" s="118"/>
      <c r="EI840" s="118"/>
      <c r="EJ840" s="365"/>
      <c r="EK840" s="99"/>
      <c r="EL840" s="99"/>
      <c r="EM840" s="99"/>
      <c r="EN840" s="99"/>
      <c r="EO840" s="99"/>
      <c r="EP840" s="99"/>
      <c r="EQ840" s="99"/>
      <c r="ER840" s="99"/>
      <c r="ES840" s="99"/>
      <c r="ET840" s="99"/>
      <c r="EU840" s="99"/>
      <c r="EV840" s="99"/>
      <c r="EW840" s="99"/>
      <c r="EX840" s="99"/>
      <c r="EY840" s="99"/>
      <c r="EZ840" s="99"/>
      <c r="FA840" s="99"/>
      <c r="FB840" s="99"/>
      <c r="FC840" s="99"/>
      <c r="FD840" s="99"/>
      <c r="FE840" s="99"/>
      <c r="FF840" s="99"/>
      <c r="FG840" s="99"/>
      <c r="FH840" s="99"/>
      <c r="FI840" s="99"/>
      <c r="FJ840" s="99"/>
      <c r="FK840" s="99"/>
      <c r="FL840" s="99"/>
      <c r="FM840" s="99"/>
      <c r="FN840" s="99"/>
      <c r="FO840" s="99"/>
      <c r="FP840" s="99"/>
      <c r="FQ840" s="99"/>
      <c r="FR840" s="99"/>
      <c r="FS840" s="99"/>
      <c r="FT840" s="99"/>
      <c r="FU840" s="99"/>
      <c r="FV840" s="99"/>
      <c r="FW840" s="99"/>
      <c r="FX840" s="99"/>
      <c r="FY840" s="99"/>
      <c r="FZ840" s="99"/>
      <c r="GA840" s="99"/>
      <c r="GB840" s="99"/>
      <c r="GC840" s="99"/>
      <c r="GD840" s="99"/>
      <c r="GE840" s="99"/>
      <c r="GF840" s="99"/>
      <c r="GG840" s="99"/>
      <c r="GH840" s="99"/>
      <c r="GI840" s="99"/>
      <c r="GJ840" s="99"/>
      <c r="GK840" s="99"/>
      <c r="GL840" s="99"/>
      <c r="GM840" s="99"/>
      <c r="GN840" s="99"/>
      <c r="GO840" s="99"/>
      <c r="GP840" s="99"/>
      <c r="GQ840" s="99"/>
      <c r="GR840" s="99"/>
      <c r="GS840" s="99"/>
      <c r="GT840" s="99"/>
      <c r="GU840" s="99"/>
      <c r="GV840" s="99"/>
      <c r="GW840" s="99"/>
      <c r="GX840" s="99"/>
      <c r="GY840" s="99"/>
      <c r="GZ840" s="99"/>
      <c r="HA840" s="99"/>
      <c r="HB840" s="99"/>
      <c r="HC840" s="99"/>
      <c r="HD840" s="99"/>
      <c r="HE840" s="99"/>
      <c r="HF840" s="99"/>
      <c r="HG840" s="99"/>
      <c r="HH840" s="99"/>
      <c r="HI840" s="99"/>
      <c r="HJ840" s="99"/>
      <c r="HK840" s="99"/>
      <c r="HL840" s="99"/>
      <c r="HM840" s="99"/>
      <c r="HN840" s="99"/>
      <c r="HO840" s="99"/>
      <c r="HP840" s="99"/>
      <c r="HQ840" s="99"/>
      <c r="HR840" s="99"/>
      <c r="HS840" s="99"/>
      <c r="HT840" s="99"/>
      <c r="HU840" s="99"/>
      <c r="HV840" s="99"/>
      <c r="HW840" s="99"/>
    </row>
    <row r="841" spans="1:231" ht="13.5" hidden="1" customHeight="1" outlineLevel="1">
      <c r="A841" s="4"/>
      <c r="H841" s="4"/>
      <c r="I841" s="1126" t="s">
        <v>183</v>
      </c>
      <c r="J841" s="20"/>
      <c r="K841" s="20"/>
      <c r="L841" s="20"/>
      <c r="M841" s="20"/>
      <c r="N841" s="20"/>
      <c r="O841" s="20"/>
      <c r="P841" s="20"/>
      <c r="Q841" s="20"/>
      <c r="R841" s="20"/>
      <c r="S841" s="20"/>
      <c r="T841" s="20"/>
      <c r="U841" s="20"/>
      <c r="V841" s="20"/>
      <c r="W841" s="20"/>
      <c r="X841" s="20"/>
      <c r="Y841" s="20"/>
      <c r="Z841" s="20"/>
      <c r="AA841" s="20"/>
      <c r="AB841" s="20"/>
      <c r="AC841" s="20"/>
      <c r="AD841" s="20"/>
      <c r="AE841" s="20"/>
      <c r="AF841" s="20"/>
      <c r="AG841" s="20"/>
      <c r="AH841" s="20"/>
      <c r="AI841" s="20"/>
      <c r="AJ841" s="20"/>
      <c r="AK841" s="20"/>
      <c r="AL841" s="20"/>
      <c r="AM841" s="20"/>
      <c r="AN841" s="20"/>
      <c r="AO841" s="20"/>
      <c r="AP841" s="20"/>
      <c r="AQ841" s="20"/>
      <c r="AR841" s="20"/>
      <c r="AS841" s="20"/>
      <c r="AT841" s="629" t="str">
        <f t="shared" ref="AT841:BX841" si="1254">IF(ISERROR(AT776/AS776-1),"--",AT776/AS776-1)</f>
        <v>--</v>
      </c>
      <c r="AU841" s="261">
        <f t="shared" si="1254"/>
        <v>6.5685304304799574E-2</v>
      </c>
      <c r="AV841" s="261">
        <f t="shared" si="1254"/>
        <v>-1.5089959373186357E-2</v>
      </c>
      <c r="AW841" s="630">
        <f t="shared" si="1254"/>
        <v>-0.10300530347672354</v>
      </c>
      <c r="AX841" s="629">
        <f t="shared" si="1254"/>
        <v>0.22204703718302454</v>
      </c>
      <c r="AY841" s="261">
        <f t="shared" si="1254"/>
        <v>0.15589721535318768</v>
      </c>
      <c r="AZ841" s="261">
        <f t="shared" si="1254"/>
        <v>0.12184913031345923</v>
      </c>
      <c r="BA841" s="630">
        <f t="shared" si="1254"/>
        <v>5.0161678136141363E-2</v>
      </c>
      <c r="BB841" s="629">
        <f t="shared" si="1254"/>
        <v>0.36633507026685619</v>
      </c>
      <c r="BC841" s="261">
        <f t="shared" si="1254"/>
        <v>0.19946839246504089</v>
      </c>
      <c r="BD841" s="261">
        <f t="shared" si="1254"/>
        <v>0.16764620869062541</v>
      </c>
      <c r="BE841" s="630">
        <f t="shared" si="1254"/>
        <v>-3.0159254063866547E-2</v>
      </c>
      <c r="BF841" s="619">
        <f t="shared" si="1254"/>
        <v>0.35266090951631424</v>
      </c>
      <c r="BG841" s="175">
        <f t="shared" si="1254"/>
        <v>5.2740824606094749E-2</v>
      </c>
      <c r="BH841" s="175">
        <f t="shared" si="1254"/>
        <v>7.8329449722172484E-2</v>
      </c>
      <c r="BI841" s="579">
        <f t="shared" si="1254"/>
        <v>-4.3245789007092195E-2</v>
      </c>
      <c r="BJ841" s="619">
        <f t="shared" si="1254"/>
        <v>0.35086144491096016</v>
      </c>
      <c r="BK841" s="175">
        <f t="shared" si="1254"/>
        <v>0.16430163765754946</v>
      </c>
      <c r="BL841" s="175">
        <f t="shared" si="1254"/>
        <v>0.12520941878233338</v>
      </c>
      <c r="BM841" s="579">
        <f t="shared" si="1254"/>
        <v>-0.11060571353774673</v>
      </c>
      <c r="BN841" s="619">
        <f t="shared" si="1254"/>
        <v>0.30004783104602839</v>
      </c>
      <c r="BO841" s="175">
        <f t="shared" si="1254"/>
        <v>0.14773306164034627</v>
      </c>
      <c r="BP841" s="175">
        <f t="shared" si="1254"/>
        <v>6.0055728164915889E-2</v>
      </c>
      <c r="BQ841" s="579">
        <f t="shared" si="1254"/>
        <v>-0.10777050209934991</v>
      </c>
      <c r="BR841" s="619">
        <f t="shared" si="1254"/>
        <v>0.43276889184362521</v>
      </c>
      <c r="BS841" s="854">
        <f t="shared" si="1254"/>
        <v>-6.282152995123369E-2</v>
      </c>
      <c r="BT841" s="854">
        <f t="shared" si="1254"/>
        <v>6.0055728164915889E-2</v>
      </c>
      <c r="BU841" s="855">
        <f t="shared" si="1254"/>
        <v>-0.10777050209935002</v>
      </c>
      <c r="BV841" s="856">
        <f t="shared" si="1254"/>
        <v>0.34251573330229435</v>
      </c>
      <c r="BW841" s="854">
        <f t="shared" si="1254"/>
        <v>-6.2821529951233579E-2</v>
      </c>
      <c r="BX841" s="854">
        <f t="shared" si="1254"/>
        <v>6.0055728164915667E-2</v>
      </c>
      <c r="BY841" s="855">
        <f>IF(ISERROR(BY776/BX776-1),"--",BY776/BX776-1)</f>
        <v>-0.10777050209935002</v>
      </c>
      <c r="BZ841" s="854">
        <f>IF(ISERROR(BZ776/BY776-1),"--",BZ776/BY776-1)</f>
        <v>0.34251573330229435</v>
      </c>
      <c r="CA841" s="854">
        <f>IF(ISERROR(CA776/BZ776-1),"--",CA776/BZ776-1)</f>
        <v>-6.2821529951233579E-2</v>
      </c>
      <c r="CB841" s="854">
        <f>IF(ISERROR(CB776/CA776-1),"--",CB776/CA776-1)</f>
        <v>6.0055728164915889E-2</v>
      </c>
      <c r="CC841" s="855">
        <f>IF(ISERROR(CC776/CB776-1),"--",CC776/CB776-1)</f>
        <v>-0.10777050209934991</v>
      </c>
      <c r="CD841" s="175"/>
      <c r="CE841" s="175"/>
      <c r="CF841" s="175"/>
      <c r="CG841" s="579"/>
      <c r="CH841" s="175"/>
      <c r="CI841" s="175"/>
      <c r="CJ841" s="175"/>
      <c r="CK841" s="175"/>
      <c r="CL841" s="175"/>
      <c r="CM841" s="175"/>
      <c r="CN841" s="175"/>
      <c r="CO841" s="175"/>
      <c r="CP841" s="175"/>
      <c r="CQ841" s="175"/>
      <c r="CR841" s="175"/>
      <c r="CS841" s="175"/>
      <c r="CT841" s="175"/>
      <c r="CU841" s="175"/>
      <c r="CV841" s="175"/>
      <c r="CW841" s="175"/>
      <c r="CX841" s="175"/>
      <c r="CY841" s="175"/>
      <c r="CZ841" s="175"/>
      <c r="DA841" s="175"/>
      <c r="DB841" s="175"/>
      <c r="DC841" s="175"/>
      <c r="DD841" s="175"/>
      <c r="DE841" s="175"/>
      <c r="DF841" s="175"/>
      <c r="DG841" s="175"/>
      <c r="DH841" s="175"/>
      <c r="DI841" s="579"/>
      <c r="DJ841" s="363"/>
      <c r="DK841" s="118"/>
      <c r="DL841" s="118"/>
      <c r="DM841" s="118"/>
      <c r="DN841" s="118"/>
      <c r="DO841" s="118"/>
      <c r="DP841" s="118"/>
      <c r="DQ841" s="387"/>
      <c r="DR841" s="118"/>
      <c r="DS841" s="118"/>
      <c r="DT841" s="118"/>
      <c r="DU841" s="118"/>
      <c r="DV841" s="118"/>
      <c r="DW841" s="118"/>
      <c r="DX841" s="118"/>
      <c r="DY841" s="118"/>
      <c r="DZ841" s="118"/>
      <c r="EA841" s="118"/>
      <c r="EB841" s="175"/>
      <c r="EC841" s="175"/>
      <c r="ED841" s="175"/>
      <c r="EE841" s="175"/>
      <c r="EF841" s="175"/>
      <c r="EG841" s="175"/>
      <c r="EH841" s="175"/>
      <c r="EI841" s="175"/>
      <c r="EJ841" s="579"/>
      <c r="EK841" s="99"/>
      <c r="EL841" s="99"/>
      <c r="EM841" s="99"/>
      <c r="EN841" s="99"/>
      <c r="EO841" s="99"/>
      <c r="EP841" s="99"/>
      <c r="EQ841" s="99"/>
      <c r="ER841" s="99"/>
      <c r="ES841" s="99"/>
      <c r="ET841" s="99"/>
      <c r="EU841" s="99"/>
      <c r="EV841" s="99"/>
      <c r="EW841" s="99"/>
      <c r="EX841" s="99"/>
      <c r="EY841" s="99"/>
      <c r="EZ841" s="99"/>
      <c r="FA841" s="99"/>
      <c r="FB841" s="99"/>
      <c r="FC841" s="99"/>
      <c r="FD841" s="99"/>
      <c r="FE841" s="99"/>
      <c r="FF841" s="99"/>
      <c r="FG841" s="99"/>
      <c r="FH841" s="99"/>
      <c r="FI841" s="99"/>
      <c r="FJ841" s="99"/>
      <c r="FK841" s="99"/>
      <c r="FL841" s="99"/>
      <c r="FM841" s="99"/>
      <c r="FN841" s="99"/>
      <c r="FO841" s="99"/>
      <c r="FP841" s="99"/>
      <c r="FQ841" s="99"/>
      <c r="FR841" s="99"/>
      <c r="FS841" s="99"/>
      <c r="FT841" s="99"/>
      <c r="FU841" s="99"/>
      <c r="FV841" s="99"/>
      <c r="FW841" s="99"/>
      <c r="FX841" s="99"/>
      <c r="FY841" s="99"/>
      <c r="FZ841" s="99"/>
      <c r="GA841" s="99"/>
      <c r="GB841" s="99"/>
      <c r="GC841" s="99"/>
      <c r="GD841" s="99"/>
      <c r="GE841" s="99"/>
      <c r="GF841" s="99"/>
      <c r="GG841" s="99"/>
      <c r="GH841" s="99"/>
      <c r="GI841" s="99"/>
      <c r="GJ841" s="99"/>
      <c r="GK841" s="99"/>
      <c r="GL841" s="99"/>
      <c r="GM841" s="99"/>
      <c r="GN841" s="99"/>
      <c r="GO841" s="99"/>
      <c r="GP841" s="99"/>
      <c r="GQ841" s="99"/>
      <c r="GR841" s="99"/>
      <c r="GS841" s="99"/>
      <c r="GT841" s="99"/>
      <c r="GU841" s="99"/>
      <c r="GV841" s="99"/>
      <c r="GW841" s="99"/>
      <c r="GX841" s="99"/>
      <c r="GY841" s="99"/>
      <c r="GZ841" s="99"/>
      <c r="HA841" s="99"/>
      <c r="HB841" s="99"/>
      <c r="HC841" s="99"/>
      <c r="HD841" s="99"/>
      <c r="HE841" s="99"/>
      <c r="HF841" s="99"/>
      <c r="HG841" s="99"/>
      <c r="HH841" s="99"/>
      <c r="HI841" s="99"/>
      <c r="HJ841" s="99"/>
      <c r="HK841" s="99"/>
      <c r="HL841" s="99"/>
      <c r="HM841" s="99"/>
      <c r="HN841" s="99"/>
      <c r="HO841" s="99"/>
      <c r="HP841" s="99"/>
      <c r="HQ841" s="99"/>
      <c r="HR841" s="99"/>
      <c r="HS841" s="99"/>
      <c r="HT841" s="99"/>
      <c r="HU841" s="99"/>
      <c r="HV841" s="99"/>
      <c r="HW841" s="99"/>
    </row>
    <row r="842" spans="1:231" ht="13.5" hidden="1" customHeight="1" outlineLevel="1">
      <c r="A842" s="4"/>
      <c r="H842" s="4"/>
      <c r="I842" s="1134" t="s">
        <v>67</v>
      </c>
      <c r="J842" s="20"/>
      <c r="K842" s="20"/>
      <c r="L842" s="20"/>
      <c r="M842" s="20"/>
      <c r="N842" s="20"/>
      <c r="O842" s="20"/>
      <c r="P842" s="20"/>
      <c r="Q842" s="20"/>
      <c r="R842" s="20"/>
      <c r="S842" s="20"/>
      <c r="T842" s="20"/>
      <c r="U842" s="20"/>
      <c r="V842" s="20"/>
      <c r="W842" s="20"/>
      <c r="X842" s="20"/>
      <c r="Y842" s="20"/>
      <c r="Z842" s="20"/>
      <c r="AA842" s="20"/>
      <c r="AB842" s="20"/>
      <c r="AC842" s="20"/>
      <c r="AD842" s="20"/>
      <c r="AE842" s="20"/>
      <c r="AF842" s="20"/>
      <c r="AG842" s="20"/>
      <c r="AH842" s="20"/>
      <c r="AI842" s="20"/>
      <c r="AJ842" s="20"/>
      <c r="AK842" s="20"/>
      <c r="AL842" s="20"/>
      <c r="AM842" s="20"/>
      <c r="AN842" s="20"/>
      <c r="AO842" s="20"/>
      <c r="AP842" s="20"/>
      <c r="AQ842" s="20"/>
      <c r="AR842" s="20"/>
      <c r="AS842" s="20"/>
      <c r="AT842" s="631" t="str">
        <f t="shared" ref="AT842:BY842" si="1255">IF(ISERROR(AT779/AS779-1),"--",AT779/AS779-1)</f>
        <v>--</v>
      </c>
      <c r="AU842" s="262">
        <f t="shared" si="1255"/>
        <v>0.59116746829908173</v>
      </c>
      <c r="AV842" s="262">
        <f t="shared" si="1255"/>
        <v>0.20170376477054153</v>
      </c>
      <c r="AW842" s="632">
        <f t="shared" si="1255"/>
        <v>-0.24994283100846104</v>
      </c>
      <c r="AX842" s="631">
        <f t="shared" si="1255"/>
        <v>6.0060975609756095E-2</v>
      </c>
      <c r="AY842" s="262">
        <f t="shared" si="1255"/>
        <v>0.35231521426517109</v>
      </c>
      <c r="AZ842" s="262">
        <f t="shared" si="1255"/>
        <v>-2.1480221182475501E-2</v>
      </c>
      <c r="BA842" s="632">
        <f t="shared" si="1255"/>
        <v>-3.0862855900891217E-2</v>
      </c>
      <c r="BB842" s="631">
        <f t="shared" si="1255"/>
        <v>-1.794124243103834E-2</v>
      </c>
      <c r="BC842" s="262">
        <f t="shared" si="1255"/>
        <v>0.3980360812971</v>
      </c>
      <c r="BD842" s="262">
        <f t="shared" si="1255"/>
        <v>0.17886311662855281</v>
      </c>
      <c r="BE842" s="632">
        <f t="shared" si="1255"/>
        <v>-0.14853817375640854</v>
      </c>
      <c r="BF842" s="622">
        <f t="shared" si="1255"/>
        <v>1.5459723352319044E-2</v>
      </c>
      <c r="BG842" s="181">
        <f t="shared" si="1255"/>
        <v>0.30480769230769211</v>
      </c>
      <c r="BH842" s="181">
        <f t="shared" si="1255"/>
        <v>1.9282731515598117E-2</v>
      </c>
      <c r="BI842" s="590">
        <f t="shared" si="1255"/>
        <v>-9.6397156283889562E-2</v>
      </c>
      <c r="BJ842" s="622">
        <f t="shared" si="1255"/>
        <v>5.9874649953327141E-2</v>
      </c>
      <c r="BK842" s="181">
        <f t="shared" si="1255"/>
        <v>0.31718671363865103</v>
      </c>
      <c r="BL842" s="181">
        <f t="shared" si="1255"/>
        <v>0.18760149011366889</v>
      </c>
      <c r="BM842" s="590">
        <f t="shared" si="1255"/>
        <v>4.3432799806966127E-3</v>
      </c>
      <c r="BN842" s="622">
        <f t="shared" si="1255"/>
        <v>3.1472731640906693E-2</v>
      </c>
      <c r="BO842" s="181">
        <f t="shared" si="1255"/>
        <v>0.2468167701863353</v>
      </c>
      <c r="BP842" s="181">
        <f t="shared" si="1255"/>
        <v>-6.5383896880254477E-3</v>
      </c>
      <c r="BQ842" s="590">
        <f t="shared" si="1255"/>
        <v>-0.11501817725962149</v>
      </c>
      <c r="BR842" s="622">
        <f t="shared" si="1255"/>
        <v>0.29938380905163253</v>
      </c>
      <c r="BS842" s="887" t="str">
        <f t="shared" si="1255"/>
        <v>--</v>
      </c>
      <c r="BT842" s="887" t="str">
        <f t="shared" si="1255"/>
        <v>--</v>
      </c>
      <c r="BU842" s="888" t="str">
        <f t="shared" si="1255"/>
        <v>--</v>
      </c>
      <c r="BV842" s="889" t="str">
        <f t="shared" si="1255"/>
        <v>--</v>
      </c>
      <c r="BW842" s="887" t="str">
        <f t="shared" si="1255"/>
        <v>--</v>
      </c>
      <c r="BX842" s="887" t="str">
        <f t="shared" si="1255"/>
        <v>--</v>
      </c>
      <c r="BY842" s="888" t="str">
        <f t="shared" si="1255"/>
        <v>--</v>
      </c>
      <c r="BZ842" s="887" t="str">
        <f>IF(ISERROR(BZ779/BY779-1),"--",BZ779/BY779-1)</f>
        <v>--</v>
      </c>
      <c r="CA842" s="887" t="str">
        <f>IF(ISERROR(CA779/BZ779-1),"--",CA779/BZ779-1)</f>
        <v>--</v>
      </c>
      <c r="CB842" s="887" t="str">
        <f>IF(ISERROR(CB779/CA779-1),"--",CB779/CA779-1)</f>
        <v>--</v>
      </c>
      <c r="CC842" s="888" t="str">
        <f>IF(ISERROR(CC779/CB779-1),"--",CC779/CB779-1)</f>
        <v>--</v>
      </c>
      <c r="CD842" s="181"/>
      <c r="CE842" s="181"/>
      <c r="CF842" s="181"/>
      <c r="CG842" s="590"/>
      <c r="CH842" s="181"/>
      <c r="CI842" s="181"/>
      <c r="CJ842" s="181"/>
      <c r="CK842" s="181"/>
      <c r="CL842" s="181"/>
      <c r="CM842" s="181"/>
      <c r="CN842" s="181"/>
      <c r="CO842" s="181"/>
      <c r="CP842" s="181"/>
      <c r="CQ842" s="181"/>
      <c r="CR842" s="181"/>
      <c r="CS842" s="181"/>
      <c r="CT842" s="181"/>
      <c r="CU842" s="181"/>
      <c r="CV842" s="181"/>
      <c r="CW842" s="181"/>
      <c r="CX842" s="181"/>
      <c r="CY842" s="181"/>
      <c r="CZ842" s="181"/>
      <c r="DA842" s="181"/>
      <c r="DB842" s="181"/>
      <c r="DC842" s="181"/>
      <c r="DD842" s="181"/>
      <c r="DE842" s="181"/>
      <c r="DF842" s="181"/>
      <c r="DG842" s="181"/>
      <c r="DH842" s="181"/>
      <c r="DI842" s="590"/>
      <c r="DJ842" s="363"/>
      <c r="DK842" s="118"/>
      <c r="DL842" s="118"/>
      <c r="DM842" s="118"/>
      <c r="DN842" s="118"/>
      <c r="DO842" s="118"/>
      <c r="DP842" s="118"/>
      <c r="DQ842" s="387"/>
      <c r="DR842" s="118"/>
      <c r="DS842" s="118"/>
      <c r="DT842" s="118"/>
      <c r="DU842" s="118"/>
      <c r="DV842" s="118"/>
      <c r="DW842" s="118"/>
      <c r="DX842" s="118"/>
      <c r="DY842" s="118"/>
      <c r="DZ842" s="118"/>
      <c r="EA842" s="118"/>
      <c r="EB842" s="181"/>
      <c r="EC842" s="181"/>
      <c r="ED842" s="181"/>
      <c r="EE842" s="181"/>
      <c r="EF842" s="181"/>
      <c r="EG842" s="181"/>
      <c r="EH842" s="181"/>
      <c r="EI842" s="181"/>
      <c r="EJ842" s="590"/>
      <c r="EK842" s="99"/>
      <c r="EL842" s="99"/>
      <c r="EM842" s="99"/>
      <c r="EN842" s="99"/>
      <c r="EO842" s="99"/>
      <c r="EP842" s="99"/>
      <c r="EQ842" s="99"/>
      <c r="ER842" s="99"/>
      <c r="ES842" s="99"/>
      <c r="ET842" s="99"/>
      <c r="EU842" s="99"/>
      <c r="EV842" s="99"/>
      <c r="EW842" s="99"/>
      <c r="EX842" s="99"/>
      <c r="EY842" s="99"/>
      <c r="EZ842" s="99"/>
      <c r="FA842" s="99"/>
      <c r="FB842" s="99"/>
      <c r="FC842" s="99"/>
      <c r="FD842" s="99"/>
      <c r="FE842" s="99"/>
      <c r="FF842" s="99"/>
      <c r="FG842" s="99"/>
      <c r="FH842" s="99"/>
      <c r="FI842" s="99"/>
      <c r="FJ842" s="99"/>
      <c r="FK842" s="99"/>
      <c r="FL842" s="99"/>
      <c r="FM842" s="99"/>
      <c r="FN842" s="99"/>
      <c r="FO842" s="99"/>
      <c r="FP842" s="99"/>
      <c r="FQ842" s="99"/>
      <c r="FR842" s="99"/>
      <c r="FS842" s="99"/>
      <c r="FT842" s="99"/>
      <c r="FU842" s="99"/>
      <c r="FV842" s="99"/>
      <c r="FW842" s="99"/>
      <c r="FX842" s="99"/>
      <c r="FY842" s="99"/>
      <c r="FZ842" s="99"/>
      <c r="GA842" s="99"/>
      <c r="GB842" s="99"/>
      <c r="GC842" s="99"/>
      <c r="GD842" s="99"/>
      <c r="GE842" s="99"/>
      <c r="GF842" s="99"/>
      <c r="GG842" s="99"/>
      <c r="GH842" s="99"/>
      <c r="GI842" s="99"/>
      <c r="GJ842" s="99"/>
      <c r="GK842" s="99"/>
      <c r="GL842" s="99"/>
      <c r="GM842" s="99"/>
      <c r="GN842" s="99"/>
      <c r="GO842" s="99"/>
      <c r="GP842" s="99"/>
      <c r="GQ842" s="99"/>
      <c r="GR842" s="99"/>
      <c r="GS842" s="99"/>
      <c r="GT842" s="99"/>
      <c r="GU842" s="99"/>
      <c r="GV842" s="99"/>
      <c r="GW842" s="99"/>
      <c r="GX842" s="99"/>
      <c r="GY842" s="99"/>
      <c r="GZ842" s="99"/>
      <c r="HA842" s="99"/>
      <c r="HB842" s="99"/>
      <c r="HC842" s="99"/>
      <c r="HD842" s="99"/>
      <c r="HE842" s="99"/>
      <c r="HF842" s="99"/>
      <c r="HG842" s="99"/>
      <c r="HH842" s="99"/>
      <c r="HI842" s="99"/>
      <c r="HJ842" s="99"/>
      <c r="HK842" s="99"/>
      <c r="HL842" s="99"/>
      <c r="HM842" s="99"/>
      <c r="HN842" s="99"/>
      <c r="HO842" s="99"/>
      <c r="HP842" s="99"/>
      <c r="HQ842" s="99"/>
      <c r="HR842" s="99"/>
      <c r="HS842" s="99"/>
      <c r="HT842" s="99"/>
      <c r="HU842" s="99"/>
      <c r="HV842" s="99"/>
      <c r="HW842" s="99"/>
    </row>
    <row r="843" spans="1:231" ht="13.5" customHeight="1" collapsed="1">
      <c r="I843" s="612"/>
      <c r="J843" s="36"/>
      <c r="K843" s="36"/>
      <c r="L843" s="36"/>
      <c r="M843" s="36"/>
      <c r="N843" s="36"/>
      <c r="O843" s="36"/>
      <c r="P843" s="36"/>
      <c r="Q843" s="36"/>
      <c r="R843" s="36"/>
      <c r="S843" s="36"/>
      <c r="T843" s="36"/>
      <c r="U843" s="36"/>
      <c r="V843" s="36"/>
      <c r="W843" s="36"/>
      <c r="X843" s="36"/>
      <c r="Y843" s="36"/>
      <c r="Z843" s="36"/>
      <c r="AA843" s="36"/>
      <c r="AB843" s="36"/>
      <c r="AC843" s="36"/>
      <c r="AD843" s="36"/>
      <c r="AE843" s="36"/>
      <c r="AF843" s="36"/>
      <c r="AG843" s="36"/>
      <c r="AH843" s="36"/>
      <c r="AI843" s="36"/>
      <c r="AJ843" s="36"/>
      <c r="AK843" s="36"/>
      <c r="AL843" s="36"/>
      <c r="AM843" s="36"/>
      <c r="AN843" s="36"/>
      <c r="AO843" s="36"/>
      <c r="AP843" s="36"/>
      <c r="AQ843" s="36"/>
      <c r="AR843" s="36"/>
      <c r="AS843" s="36"/>
      <c r="AT843" s="36"/>
      <c r="AU843" s="36"/>
      <c r="AV843" s="36"/>
      <c r="AW843" s="36"/>
      <c r="AX843" s="36"/>
      <c r="AY843" s="36"/>
      <c r="AZ843" s="36"/>
      <c r="BA843" s="36"/>
      <c r="BB843" s="36"/>
      <c r="BC843" s="36"/>
      <c r="BD843" s="36"/>
      <c r="BE843" s="36"/>
      <c r="BF843" s="36"/>
      <c r="BG843" s="36"/>
      <c r="BH843" s="36"/>
      <c r="BI843" s="36"/>
      <c r="BJ843" s="36"/>
      <c r="BK843" s="36"/>
      <c r="BL843" s="36"/>
      <c r="BM843" s="36"/>
      <c r="BN843" s="36"/>
      <c r="BO843" s="36"/>
      <c r="BP843" s="36"/>
      <c r="BQ843" s="36"/>
      <c r="BR843" s="36"/>
      <c r="BS843" s="36"/>
      <c r="BT843" s="36"/>
      <c r="BU843" s="613"/>
      <c r="BV843" s="36"/>
      <c r="BW843" s="36"/>
      <c r="BX843" s="36"/>
      <c r="BY843" s="613"/>
      <c r="BZ843" s="36"/>
      <c r="CA843" s="36"/>
      <c r="CB843" s="36"/>
      <c r="CC843" s="613"/>
      <c r="CD843" s="36"/>
      <c r="CE843" s="36"/>
      <c r="CF843" s="36"/>
      <c r="CG843" s="613"/>
      <c r="CH843" s="36"/>
      <c r="CI843" s="36"/>
      <c r="CJ843" s="36"/>
      <c r="CK843" s="36"/>
      <c r="CL843" s="36"/>
      <c r="CM843" s="36"/>
      <c r="CN843" s="36"/>
      <c r="CO843" s="36"/>
      <c r="CP843" s="36"/>
      <c r="CQ843" s="36"/>
      <c r="CR843" s="36"/>
      <c r="CS843" s="36"/>
      <c r="CT843" s="36"/>
      <c r="CU843" s="36"/>
      <c r="CV843" s="36"/>
      <c r="CW843" s="36"/>
      <c r="CX843" s="36"/>
      <c r="CY843" s="36"/>
      <c r="CZ843" s="36"/>
      <c r="DA843" s="36"/>
      <c r="DB843" s="36"/>
      <c r="DC843" s="36"/>
      <c r="DD843" s="36"/>
      <c r="DE843" s="36"/>
      <c r="DF843" s="36"/>
      <c r="DG843" s="36"/>
      <c r="DH843" s="36"/>
      <c r="DI843" s="36"/>
      <c r="DJ843" s="613"/>
      <c r="DK843" s="36"/>
      <c r="DL843" s="36"/>
      <c r="DM843" s="36"/>
      <c r="DN843" s="36"/>
      <c r="DO843" s="36"/>
      <c r="DP843" s="36"/>
      <c r="DQ843" s="36"/>
      <c r="DR843" s="36"/>
      <c r="DS843" s="36"/>
      <c r="DT843" s="36"/>
      <c r="DU843" s="36"/>
      <c r="DV843" s="36"/>
      <c r="DW843" s="36"/>
      <c r="DX843" s="36"/>
      <c r="DY843" s="36"/>
      <c r="DZ843" s="36"/>
      <c r="EA843" s="36"/>
      <c r="EB843" s="36"/>
      <c r="EC843" s="36"/>
      <c r="ED843" s="36"/>
      <c r="EE843" s="36"/>
      <c r="EF843" s="36"/>
      <c r="EG843" s="36"/>
      <c r="EH843" s="36"/>
      <c r="EI843" s="36"/>
      <c r="EJ843" s="613"/>
    </row>
  </sheetData>
  <phoneticPr fontId="2" type="noConversion"/>
  <pageMargins left="0" right="0" top="0" bottom="0" header="0" footer="0"/>
  <pageSetup paperSize="5"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150" r:id="rId4" name="Drop Down 4902">
              <controlPr defaultSize="0" autoLine="0" autoPict="0">
                <anchor moveWithCells="1">
                  <from>
                    <xdr:col>8</xdr:col>
                    <xdr:colOff>47625</xdr:colOff>
                    <xdr:row>0</xdr:row>
                    <xdr:rowOff>9525</xdr:rowOff>
                  </from>
                  <to>
                    <xdr:col>8</xdr:col>
                    <xdr:colOff>685800</xdr:colOff>
                    <xdr:row>1</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tabColor theme="4"/>
    <pageSetUpPr fitToPage="1"/>
  </sheetPr>
  <dimension ref="A1:BK92"/>
  <sheetViews>
    <sheetView showGridLines="0" topLeftCell="H1" zoomScale="85" zoomScaleNormal="85" workbookViewId="0">
      <selection activeCell="AE1" sqref="AE1"/>
    </sheetView>
  </sheetViews>
  <sheetFormatPr defaultColWidth="8.7109375" defaultRowHeight="12.75" outlineLevelRow="1" outlineLevelCol="1"/>
  <cols>
    <col min="1" max="7" width="8.7109375" style="11" hidden="1" customWidth="1" outlineLevel="1"/>
    <col min="8" max="8" width="1.7109375" style="11" customWidth="1" collapsed="1"/>
    <col min="9" max="12" width="10.7109375" style="11" customWidth="1"/>
    <col min="13" max="18" width="8.7109375" style="11" hidden="1" customWidth="1" outlineLevel="1"/>
    <col min="19" max="19" width="12.140625" style="11" customWidth="1" collapsed="1"/>
    <col min="20" max="29" width="8.7109375" style="11" customWidth="1"/>
    <col min="30" max="30" width="9.85546875" style="11" bestFit="1" customWidth="1"/>
    <col min="31" max="31" width="8.7109375" style="11"/>
    <col min="32" max="32" width="16.5703125" style="11" bestFit="1" customWidth="1"/>
    <col min="33" max="16384" width="8.7109375" style="11"/>
  </cols>
  <sheetData>
    <row r="1" spans="1:63" s="936" customFormat="1">
      <c r="A1" s="237"/>
      <c r="B1" s="909"/>
      <c r="C1" s="909"/>
      <c r="D1" s="909"/>
      <c r="E1" s="909"/>
      <c r="F1" s="909"/>
      <c r="G1" s="909"/>
      <c r="H1" s="58"/>
      <c r="I1" s="910" t="s">
        <v>104</v>
      </c>
      <c r="J1" s="910"/>
      <c r="K1" s="270"/>
      <c r="L1" s="271">
        <f>fair_value</f>
        <v>47</v>
      </c>
      <c r="M1" s="272"/>
      <c r="N1" s="272"/>
      <c r="O1" s="272"/>
      <c r="P1" s="272"/>
      <c r="Q1" s="272"/>
      <c r="R1" s="272"/>
      <c r="S1" s="272"/>
      <c r="T1" s="272"/>
      <c r="U1" s="272"/>
      <c r="V1" s="272"/>
      <c r="W1" s="272"/>
      <c r="X1" s="272"/>
      <c r="Y1" s="300"/>
      <c r="Z1" s="237"/>
      <c r="AA1" s="237"/>
      <c r="AB1" s="237"/>
      <c r="AC1" s="237"/>
      <c r="AD1" s="237"/>
      <c r="AE1" s="11"/>
      <c r="AF1" s="938" t="s">
        <v>264</v>
      </c>
    </row>
    <row r="2" spans="1:63">
      <c r="A2" s="273"/>
      <c r="B2" s="273"/>
      <c r="C2" s="273"/>
      <c r="D2" s="273"/>
      <c r="E2" s="273"/>
      <c r="F2" s="273"/>
      <c r="G2" s="273"/>
      <c r="H2" s="69"/>
      <c r="I2" s="274"/>
      <c r="J2" s="270"/>
      <c r="K2" s="270"/>
      <c r="L2" s="270"/>
      <c r="M2" s="272"/>
      <c r="N2" s="272"/>
      <c r="O2" s="272"/>
      <c r="P2" s="272"/>
      <c r="Q2" s="272"/>
      <c r="R2" s="272"/>
      <c r="S2" s="272"/>
      <c r="T2" s="1046"/>
      <c r="U2" s="1595"/>
      <c r="V2" s="272"/>
      <c r="W2" s="272"/>
      <c r="X2" s="272"/>
      <c r="Y2" s="300"/>
      <c r="Z2" s="237"/>
      <c r="AA2" s="237"/>
      <c r="AB2" s="237"/>
      <c r="AC2" s="237"/>
      <c r="AD2" s="237"/>
      <c r="AF2" s="939">
        <f>[0]!model_case</f>
        <v>1</v>
      </c>
    </row>
    <row r="3" spans="1:63">
      <c r="A3" s="237"/>
      <c r="B3" s="237"/>
      <c r="C3" s="237"/>
      <c r="D3" s="237"/>
      <c r="E3" s="237"/>
      <c r="F3" s="237"/>
      <c r="G3" s="237"/>
      <c r="H3" s="58"/>
      <c r="I3" s="274"/>
      <c r="J3" s="270"/>
      <c r="K3" s="270"/>
      <c r="L3" s="270"/>
      <c r="M3" s="272"/>
      <c r="N3" s="272"/>
      <c r="O3" s="272"/>
      <c r="P3" s="272"/>
      <c r="Q3" s="272"/>
      <c r="R3" s="272"/>
      <c r="S3" s="1046"/>
      <c r="T3" s="1046"/>
      <c r="U3" s="1618"/>
      <c r="V3" s="1618">
        <f>S27/V12</f>
        <v>28.40645715189984</v>
      </c>
      <c r="W3" s="1618">
        <f>S27/W12</f>
        <v>22.561554799621607</v>
      </c>
      <c r="X3" s="1618">
        <f>S27/X12</f>
        <v>17.563194877367909</v>
      </c>
      <c r="Y3" s="1498"/>
      <c r="Z3" s="1499"/>
      <c r="AA3" s="1499"/>
      <c r="AB3" s="1499"/>
      <c r="AC3" s="1499"/>
      <c r="AD3" s="1499"/>
    </row>
    <row r="4" spans="1:63">
      <c r="A4" s="237"/>
      <c r="B4" s="237"/>
      <c r="C4" s="237"/>
      <c r="D4" s="237"/>
      <c r="E4" s="237"/>
      <c r="F4" s="237"/>
      <c r="G4" s="237"/>
      <c r="H4" s="58"/>
      <c r="I4" s="1030"/>
      <c r="J4" s="286"/>
      <c r="K4" s="286"/>
      <c r="L4" s="286"/>
      <c r="M4" s="1031"/>
      <c r="N4" s="1031"/>
      <c r="O4" s="1031"/>
      <c r="P4" s="1031"/>
      <c r="Q4" s="1031"/>
      <c r="R4" s="1031"/>
      <c r="S4" s="1031"/>
      <c r="T4" s="1046"/>
      <c r="U4" s="1031"/>
      <c r="V4" s="1031"/>
      <c r="W4" s="1031"/>
      <c r="X4" s="1031"/>
      <c r="Y4" s="1031"/>
      <c r="Z4" s="1031"/>
      <c r="AA4" s="1031"/>
      <c r="AB4" s="1031"/>
      <c r="AC4" s="1031"/>
      <c r="AD4" s="1031"/>
    </row>
    <row r="5" spans="1:63" hidden="1" outlineLevel="1">
      <c r="A5" s="26"/>
      <c r="B5" s="26"/>
      <c r="C5" s="26"/>
      <c r="D5" s="26"/>
      <c r="E5" s="26"/>
      <c r="F5" s="26"/>
      <c r="G5" s="26"/>
      <c r="H5" s="58"/>
      <c r="I5" s="940"/>
      <c r="J5" s="941"/>
      <c r="K5" s="941"/>
      <c r="L5" s="941"/>
      <c r="M5" s="942" t="str">
        <f t="shared" ref="M5:AC5" si="0">+YEAR(M$7)&amp;"-FY"</f>
        <v>2009-FY</v>
      </c>
      <c r="N5" s="942" t="str">
        <f t="shared" si="0"/>
        <v>2010-FY</v>
      </c>
      <c r="O5" s="942" t="str">
        <f t="shared" si="0"/>
        <v>2011-FY</v>
      </c>
      <c r="P5" s="942" t="str">
        <f t="shared" si="0"/>
        <v>2012-FY</v>
      </c>
      <c r="Q5" s="942" t="str">
        <f t="shared" si="0"/>
        <v>2013-FY</v>
      </c>
      <c r="R5" s="942" t="str">
        <f t="shared" si="0"/>
        <v>2014-FY</v>
      </c>
      <c r="S5" s="942" t="str">
        <f t="shared" si="0"/>
        <v>2015-FY</v>
      </c>
      <c r="T5" s="942" t="str">
        <f t="shared" si="0"/>
        <v>2016-FY</v>
      </c>
      <c r="U5" s="942" t="str">
        <f t="shared" si="0"/>
        <v>2017-FY</v>
      </c>
      <c r="V5" s="942" t="str">
        <f t="shared" si="0"/>
        <v>2018-FY</v>
      </c>
      <c r="W5" s="942" t="str">
        <f t="shared" si="0"/>
        <v>2019-FY</v>
      </c>
      <c r="X5" s="942" t="str">
        <f t="shared" si="0"/>
        <v>2020-FY</v>
      </c>
      <c r="Y5" s="942" t="str">
        <f t="shared" si="0"/>
        <v>2021-FY</v>
      </c>
      <c r="Z5" s="942" t="str">
        <f t="shared" si="0"/>
        <v>2022-FY</v>
      </c>
      <c r="AA5" s="942" t="str">
        <f t="shared" si="0"/>
        <v>2023-FY</v>
      </c>
      <c r="AB5" s="942" t="str">
        <f t="shared" si="0"/>
        <v>2024-FY</v>
      </c>
      <c r="AC5" s="942" t="str">
        <f t="shared" si="0"/>
        <v>2025-FY</v>
      </c>
      <c r="AD5" s="943"/>
    </row>
    <row r="6" spans="1:63" hidden="1" outlineLevel="1">
      <c r="A6" s="26"/>
      <c r="B6" s="26"/>
      <c r="C6" s="26"/>
      <c r="D6" s="26"/>
      <c r="E6" s="26"/>
      <c r="F6" s="26"/>
      <c r="G6" s="26"/>
      <c r="H6" s="58"/>
      <c r="I6" s="944" t="s">
        <v>5</v>
      </c>
      <c r="J6" s="945"/>
      <c r="K6" s="945"/>
      <c r="L6" s="945"/>
      <c r="M6" s="946">
        <v>40178</v>
      </c>
      <c r="N6" s="946">
        <f t="shared" ref="N6:AC6" si="1">+EOMONTH(M6,12)</f>
        <v>40543</v>
      </c>
      <c r="O6" s="946">
        <f t="shared" si="1"/>
        <v>40908</v>
      </c>
      <c r="P6" s="946">
        <f t="shared" si="1"/>
        <v>41274</v>
      </c>
      <c r="Q6" s="946">
        <f t="shared" si="1"/>
        <v>41639</v>
      </c>
      <c r="R6" s="946">
        <f t="shared" si="1"/>
        <v>42004</v>
      </c>
      <c r="S6" s="946">
        <f t="shared" si="1"/>
        <v>42369</v>
      </c>
      <c r="T6" s="946">
        <f t="shared" si="1"/>
        <v>42735</v>
      </c>
      <c r="U6" s="946">
        <f t="shared" si="1"/>
        <v>43100</v>
      </c>
      <c r="V6" s="946">
        <f t="shared" si="1"/>
        <v>43465</v>
      </c>
      <c r="W6" s="946">
        <f t="shared" si="1"/>
        <v>43830</v>
      </c>
      <c r="X6" s="946">
        <f t="shared" si="1"/>
        <v>44196</v>
      </c>
      <c r="Y6" s="946">
        <f t="shared" si="1"/>
        <v>44561</v>
      </c>
      <c r="Z6" s="946">
        <f t="shared" si="1"/>
        <v>44926</v>
      </c>
      <c r="AA6" s="946">
        <f t="shared" si="1"/>
        <v>45291</v>
      </c>
      <c r="AB6" s="946">
        <f t="shared" si="1"/>
        <v>45657</v>
      </c>
      <c r="AC6" s="946">
        <f t="shared" si="1"/>
        <v>46022</v>
      </c>
      <c r="AD6" s="947"/>
    </row>
    <row r="7" spans="1:63" ht="19.5" customHeight="1" collapsed="1" thickBot="1">
      <c r="A7" s="237"/>
      <c r="B7" s="237"/>
      <c r="C7" s="237"/>
      <c r="D7" s="237"/>
      <c r="E7" s="237"/>
      <c r="F7" s="237"/>
      <c r="G7" s="237"/>
      <c r="H7" s="268"/>
      <c r="I7" s="1236" t="s">
        <v>265</v>
      </c>
      <c r="J7" s="1237"/>
      <c r="K7" s="1237"/>
      <c r="L7" s="1237"/>
      <c r="M7" s="1238">
        <v>40178</v>
      </c>
      <c r="N7" s="1238">
        <f t="shared" ref="N7:AC7" si="2">+EOMONTH(M7,12)</f>
        <v>40543</v>
      </c>
      <c r="O7" s="1238">
        <f t="shared" si="2"/>
        <v>40908</v>
      </c>
      <c r="P7" s="1238">
        <f t="shared" si="2"/>
        <v>41274</v>
      </c>
      <c r="Q7" s="1238">
        <f t="shared" si="2"/>
        <v>41639</v>
      </c>
      <c r="R7" s="1238">
        <f t="shared" si="2"/>
        <v>42004</v>
      </c>
      <c r="S7" s="1259">
        <f t="shared" si="2"/>
        <v>42369</v>
      </c>
      <c r="T7" s="1259">
        <f t="shared" si="2"/>
        <v>42735</v>
      </c>
      <c r="U7" s="1259">
        <f t="shared" si="2"/>
        <v>43100</v>
      </c>
      <c r="V7" s="961">
        <f t="shared" si="2"/>
        <v>43465</v>
      </c>
      <c r="W7" s="961">
        <f t="shared" si="2"/>
        <v>43830</v>
      </c>
      <c r="X7" s="961">
        <f t="shared" si="2"/>
        <v>44196</v>
      </c>
      <c r="Y7" s="961">
        <f t="shared" si="2"/>
        <v>44561</v>
      </c>
      <c r="Z7" s="961">
        <f t="shared" si="2"/>
        <v>44926</v>
      </c>
      <c r="AA7" s="961">
        <f t="shared" si="2"/>
        <v>45291</v>
      </c>
      <c r="AB7" s="961">
        <f t="shared" si="2"/>
        <v>45657</v>
      </c>
      <c r="AC7" s="961">
        <f t="shared" si="2"/>
        <v>46022</v>
      </c>
      <c r="AD7" s="1003" t="s">
        <v>311</v>
      </c>
    </row>
    <row r="8" spans="1:63" ht="11.25" customHeight="1">
      <c r="A8" s="237"/>
      <c r="B8" s="237"/>
      <c r="C8" s="237"/>
      <c r="D8" s="237"/>
      <c r="E8" s="237"/>
      <c r="F8" s="237"/>
      <c r="G8" s="237"/>
      <c r="H8" s="58"/>
      <c r="I8" s="960" t="s">
        <v>244</v>
      </c>
      <c r="J8" s="937"/>
      <c r="K8" s="1051"/>
      <c r="L8" s="1051"/>
      <c r="M8" s="1052"/>
      <c r="N8" s="1053"/>
      <c r="O8" s="1053"/>
      <c r="P8" s="1053"/>
      <c r="Q8" s="1053"/>
      <c r="R8" s="1053"/>
      <c r="S8" s="1053"/>
      <c r="T8" s="1053"/>
      <c r="U8" s="1053"/>
      <c r="V8" s="1053"/>
      <c r="W8" s="1053"/>
      <c r="X8" s="1053"/>
      <c r="Y8" s="1053"/>
      <c r="Z8" s="1053"/>
      <c r="AA8" s="1053"/>
      <c r="AB8" s="1053"/>
      <c r="AC8" s="1053"/>
      <c r="AD8" s="1054"/>
      <c r="AE8" s="301"/>
      <c r="AF8" s="301"/>
      <c r="AG8" s="301"/>
      <c r="AH8" s="301"/>
      <c r="AI8" s="301"/>
      <c r="AJ8" s="301"/>
      <c r="AK8" s="301"/>
      <c r="AL8" s="301"/>
      <c r="AM8" s="301"/>
      <c r="AN8" s="301"/>
      <c r="AO8" s="301"/>
      <c r="AP8" s="301"/>
      <c r="AQ8" s="301"/>
      <c r="AR8" s="301"/>
      <c r="AS8" s="301"/>
      <c r="AT8" s="301"/>
      <c r="AU8" s="301"/>
      <c r="AV8" s="301"/>
      <c r="AW8" s="301"/>
      <c r="AX8" s="301"/>
      <c r="AY8" s="301"/>
      <c r="AZ8" s="301"/>
      <c r="BA8" s="301"/>
      <c r="BB8" s="301"/>
      <c r="BC8" s="301"/>
      <c r="BD8" s="301"/>
      <c r="BE8" s="301"/>
      <c r="BF8" s="301"/>
      <c r="BG8" s="301"/>
      <c r="BH8" s="301"/>
      <c r="BI8" s="301"/>
      <c r="BJ8" s="301"/>
      <c r="BK8" s="301"/>
    </row>
    <row r="9" spans="1:63">
      <c r="A9" s="237"/>
      <c r="B9" s="237"/>
      <c r="C9" s="237"/>
      <c r="D9" s="237"/>
      <c r="E9" s="237"/>
      <c r="F9" s="237"/>
      <c r="G9" s="237"/>
      <c r="H9" s="58"/>
      <c r="I9" s="948" t="s">
        <v>666</v>
      </c>
      <c r="J9" s="281"/>
      <c r="K9" s="1055"/>
      <c r="L9" s="1055"/>
      <c r="M9" s="1056">
        <f>Model!DT12</f>
        <v>17.491</v>
      </c>
      <c r="N9" s="1056">
        <f>Model!DU12</f>
        <v>30.466999999999999</v>
      </c>
      <c r="O9" s="1056">
        <f>Model!DV12</f>
        <v>66.052999999999997</v>
      </c>
      <c r="P9" s="1056">
        <f>Model!DW12</f>
        <v>116.85000000000001</v>
      </c>
      <c r="Q9" s="1056">
        <f>Model!DX12</f>
        <v>197.54500000000002</v>
      </c>
      <c r="R9" s="1056">
        <f>Model!DY12</f>
        <v>325.89299999999997</v>
      </c>
      <c r="S9" s="1056">
        <f>Model!DZ12</f>
        <v>679.93500000000006</v>
      </c>
      <c r="T9" s="1056">
        <f>Model!EA12</f>
        <v>846.58900000000006</v>
      </c>
      <c r="U9" s="1056">
        <f>Model!EB10</f>
        <v>1076.7939999999999</v>
      </c>
      <c r="V9" s="1056">
        <f>Model!EC10</f>
        <v>1317.513208615198</v>
      </c>
      <c r="W9" s="1056">
        <f>Model!ED10</f>
        <v>1548.1258629198733</v>
      </c>
      <c r="X9" s="1056">
        <f>Model!EE10</f>
        <v>1788.8571784490196</v>
      </c>
      <c r="Y9" s="1056">
        <f>Model!EF10</f>
        <v>2037.9805919190446</v>
      </c>
      <c r="Z9" s="1056">
        <f>Model!EG10</f>
        <v>2301.8323466445809</v>
      </c>
      <c r="AA9" s="1056">
        <f>Model!EH10</f>
        <v>2584.1000760966785</v>
      </c>
      <c r="AB9" s="1056">
        <f>Model!EI10</f>
        <v>2855.2402796673482</v>
      </c>
      <c r="AC9" s="1056">
        <f>Model!EJ10</f>
        <v>3143.8971180904286</v>
      </c>
      <c r="AD9" s="1057">
        <f>+(1+S42)*AC9</f>
        <v>3233.9068925813576</v>
      </c>
      <c r="AE9" s="1645">
        <f>(Z9/U9)^(1/5)-1</f>
        <v>0.16409443306046101</v>
      </c>
      <c r="AF9" s="975"/>
    </row>
    <row r="10" spans="1:63">
      <c r="A10" s="237"/>
      <c r="B10" s="237"/>
      <c r="C10" s="237"/>
      <c r="D10" s="237"/>
      <c r="E10" s="237"/>
      <c r="F10" s="237"/>
      <c r="G10" s="237"/>
      <c r="H10" s="58"/>
      <c r="I10" s="949" t="s">
        <v>245</v>
      </c>
      <c r="J10" s="281"/>
      <c r="K10" s="281"/>
      <c r="L10" s="281"/>
      <c r="M10" s="975"/>
      <c r="N10" s="975">
        <f t="shared" ref="N10:AD10" si="3">IF(ISERROR(N9/M9-1),"--",N9/M9-1)</f>
        <v>0.74186724601223486</v>
      </c>
      <c r="O10" s="975">
        <f t="shared" si="3"/>
        <v>1.1680178553845142</v>
      </c>
      <c r="P10" s="975">
        <f t="shared" si="3"/>
        <v>0.76903395757951976</v>
      </c>
      <c r="Q10" s="975">
        <f t="shared" si="3"/>
        <v>0.69058622165169026</v>
      </c>
      <c r="R10" s="975">
        <f t="shared" si="3"/>
        <v>0.64971525475208147</v>
      </c>
      <c r="S10" s="975">
        <f t="shared" si="3"/>
        <v>1.0863749758356276</v>
      </c>
      <c r="T10" s="975">
        <f t="shared" si="3"/>
        <v>0.24510284071271515</v>
      </c>
      <c r="U10" s="975">
        <f t="shared" si="3"/>
        <v>0.2719206131901073</v>
      </c>
      <c r="V10" s="975">
        <f t="shared" si="3"/>
        <v>0.22355177370527524</v>
      </c>
      <c r="W10" s="975">
        <f t="shared" si="3"/>
        <v>0.17503631295436195</v>
      </c>
      <c r="X10" s="975">
        <f t="shared" si="3"/>
        <v>0.15549854265409024</v>
      </c>
      <c r="Y10" s="975">
        <f t="shared" si="3"/>
        <v>0.13926400412022888</v>
      </c>
      <c r="Z10" s="975">
        <f t="shared" si="3"/>
        <v>0.12946725585697694</v>
      </c>
      <c r="AA10" s="975">
        <f t="shared" si="3"/>
        <v>0.1226274058853869</v>
      </c>
      <c r="AB10" s="975">
        <f t="shared" si="3"/>
        <v>0.10492635563102137</v>
      </c>
      <c r="AC10" s="975">
        <f t="shared" si="3"/>
        <v>0.10109721429704344</v>
      </c>
      <c r="AD10" s="976">
        <f t="shared" si="3"/>
        <v>2.8629999999999933E-2</v>
      </c>
      <c r="AF10" s="975"/>
    </row>
    <row r="11" spans="1:63">
      <c r="A11" s="237"/>
      <c r="B11" s="237"/>
      <c r="C11" s="237"/>
      <c r="D11" s="237"/>
      <c r="E11" s="237"/>
      <c r="F11" s="237"/>
      <c r="G11" s="237"/>
      <c r="H11" s="58"/>
      <c r="I11" s="949"/>
      <c r="J11" s="281"/>
      <c r="K11" s="281"/>
      <c r="L11" s="281"/>
      <c r="M11" s="306"/>
      <c r="N11" s="950"/>
      <c r="O11" s="306"/>
      <c r="P11" s="306"/>
      <c r="Q11" s="306"/>
      <c r="R11" s="306"/>
      <c r="S11" s="306"/>
      <c r="T11" s="306"/>
      <c r="U11" s="306"/>
      <c r="V11" s="306"/>
      <c r="W11" s="306"/>
      <c r="X11" s="306"/>
      <c r="Y11" s="306"/>
      <c r="Z11" s="306"/>
      <c r="AA11" s="306"/>
      <c r="AB11" s="306"/>
      <c r="AC11" s="306"/>
      <c r="AD11" s="282"/>
      <c r="AF11" s="975"/>
      <c r="AH11" s="1044"/>
    </row>
    <row r="12" spans="1:63">
      <c r="A12" s="237"/>
      <c r="B12" s="237"/>
      <c r="C12" s="237"/>
      <c r="D12" s="237"/>
      <c r="E12" s="237"/>
      <c r="F12" s="237"/>
      <c r="G12" s="237"/>
      <c r="H12" s="58"/>
      <c r="I12" s="948" t="s">
        <v>649</v>
      </c>
      <c r="J12" s="281"/>
      <c r="K12" s="281"/>
      <c r="L12" s="281"/>
      <c r="M12" s="934">
        <f>Model!DT45</f>
        <v>-4.9080000000000013</v>
      </c>
      <c r="N12" s="934">
        <f>Model!DU45</f>
        <v>0.13999999999999879</v>
      </c>
      <c r="O12" s="934">
        <f>Model!DV45</f>
        <v>12.213999999999992</v>
      </c>
      <c r="P12" s="934">
        <f>Model!DW45</f>
        <v>26.448000000000018</v>
      </c>
      <c r="Q12" s="934">
        <f>Model!DX45</f>
        <v>30.116999999999997</v>
      </c>
      <c r="R12" s="934">
        <f>Model!DY45</f>
        <v>55.141999999999939</v>
      </c>
      <c r="S12" s="934">
        <f>Drivers!DZ20</f>
        <v>95.410000000000011</v>
      </c>
      <c r="T12" s="934">
        <f>Drivers!EA20</f>
        <v>143.57500000000002</v>
      </c>
      <c r="U12" s="934">
        <f>Drivers!EB20</f>
        <v>236.31499999999988</v>
      </c>
      <c r="V12" s="934">
        <f>Drivers!EC48</f>
        <v>324.90150836766963</v>
      </c>
      <c r="W12" s="934">
        <f>Drivers!ED48</f>
        <v>409.07201910520035</v>
      </c>
      <c r="X12" s="934">
        <f>Drivers!EE48</f>
        <v>525.49099639763119</v>
      </c>
      <c r="Y12" s="934">
        <f>Drivers!EF48</f>
        <v>653.34109069020326</v>
      </c>
      <c r="Z12" s="934">
        <f>Drivers!EG48</f>
        <v>803.65164128845049</v>
      </c>
      <c r="AA12" s="934">
        <f>Drivers!EH48</f>
        <v>1038.5182262889814</v>
      </c>
      <c r="AB12" s="934">
        <f>Drivers!EI48</f>
        <v>1181.5596770411601</v>
      </c>
      <c r="AC12" s="934">
        <f>Drivers!EJ48</f>
        <v>1342.0467702258195</v>
      </c>
      <c r="AD12" s="962">
        <f>+AD9*AD21</f>
        <v>1380.4695692573848</v>
      </c>
      <c r="AE12" s="1645">
        <f>(Z12/U12)^(1/5)-1</f>
        <v>0.27736587389012946</v>
      </c>
      <c r="AF12" s="975"/>
    </row>
    <row r="13" spans="1:63">
      <c r="A13" s="237"/>
      <c r="B13" s="237"/>
      <c r="C13" s="237"/>
      <c r="D13" s="237"/>
      <c r="E13" s="237"/>
      <c r="F13" s="237"/>
      <c r="G13" s="237"/>
      <c r="H13" s="58"/>
      <c r="I13" s="948" t="s">
        <v>444</v>
      </c>
      <c r="J13" s="281"/>
      <c r="K13" s="281"/>
      <c r="L13" s="281"/>
      <c r="M13" s="934">
        <f>-(Model!DT23*35%)</f>
        <v>4.49925</v>
      </c>
      <c r="N13" s="934">
        <f>-(Model!DU23*35%)</f>
        <v>2.3709000000000002</v>
      </c>
      <c r="O13" s="934">
        <f>-(Model!DV23*35%)</f>
        <v>-0.38569999999999705</v>
      </c>
      <c r="P13" s="934">
        <f>-(Model!DW23*35%)</f>
        <v>-2.0786500000000063</v>
      </c>
      <c r="Q13" s="934">
        <f>-(Model!DX23*35%)</f>
        <v>5.7974000000000023</v>
      </c>
      <c r="R13" s="934">
        <f>-(Model!DY23*35%)</f>
        <v>13.381900000000019</v>
      </c>
      <c r="S13" s="934">
        <f>Drivers!DZ451</f>
        <v>4.6450000000000005</v>
      </c>
      <c r="T13" s="934">
        <f>Drivers!EA451</f>
        <v>-0.12999999999999989</v>
      </c>
      <c r="U13" s="934">
        <f>Drivers!EB451</f>
        <v>89.585999999999999</v>
      </c>
      <c r="V13" s="934">
        <f>Drivers!EC451</f>
        <v>0</v>
      </c>
      <c r="W13" s="934">
        <f>Drivers!ED451</f>
        <v>0</v>
      </c>
      <c r="X13" s="934">
        <f>Drivers!EE451</f>
        <v>0</v>
      </c>
      <c r="Y13" s="934">
        <f>Drivers!EF451</f>
        <v>0</v>
      </c>
      <c r="Z13" s="934">
        <f>Drivers!EG451</f>
        <v>0</v>
      </c>
      <c r="AA13" s="934">
        <f>Drivers!EH451</f>
        <v>-153.6283226093968</v>
      </c>
      <c r="AB13" s="934">
        <f>Drivers!EI451</f>
        <v>-190.40220736856776</v>
      </c>
      <c r="AC13" s="934">
        <f>Drivers!EJ451</f>
        <v>-235.00482965830855</v>
      </c>
      <c r="AD13" s="962"/>
    </row>
    <row r="14" spans="1:63">
      <c r="A14" s="237"/>
      <c r="B14" s="237"/>
      <c r="C14" s="237"/>
      <c r="D14" s="237"/>
      <c r="E14" s="237"/>
      <c r="F14" s="237"/>
      <c r="G14" s="237"/>
      <c r="H14" s="58"/>
      <c r="I14" s="948" t="s">
        <v>457</v>
      </c>
      <c r="J14" s="281"/>
      <c r="K14" s="281"/>
      <c r="L14" s="281"/>
      <c r="M14" s="934">
        <f>Model!DT146</f>
        <v>0.78700000000000003</v>
      </c>
      <c r="N14" s="934">
        <f>Model!DU146</f>
        <v>1.9249999999999998</v>
      </c>
      <c r="O14" s="934">
        <f>Model!DV146</f>
        <v>0.67700000000000049</v>
      </c>
      <c r="P14" s="934">
        <f>Model!DW146</f>
        <v>2.488999999999999</v>
      </c>
      <c r="Q14" s="934">
        <f>Model!DX146</f>
        <v>-6.7799999999999994</v>
      </c>
      <c r="R14" s="934">
        <f>Model!DY146</f>
        <v>5.2060000000000013</v>
      </c>
      <c r="S14" s="934">
        <f>Model!DZ146</f>
        <v>-38.772999999999996</v>
      </c>
      <c r="T14" s="934">
        <f>Model!EA146</f>
        <v>-8.9240000000000066</v>
      </c>
      <c r="U14" s="934">
        <f>Model!EB146</f>
        <v>5.9160000000000021</v>
      </c>
      <c r="V14" s="934">
        <f>Model!EC146</f>
        <v>10.15793141374699</v>
      </c>
      <c r="W14" s="934">
        <f>Model!ED146</f>
        <v>11.31951767335644</v>
      </c>
      <c r="X14" s="934">
        <f>Model!EE146</f>
        <v>16.070807128993536</v>
      </c>
      <c r="Y14" s="934">
        <f>Model!EF146</f>
        <v>0.5552189236833911</v>
      </c>
      <c r="Z14" s="934">
        <f>Model!EG146</f>
        <v>8.1035919874731945</v>
      </c>
      <c r="AA14" s="934">
        <f>Model!EH146</f>
        <v>-1.4210196843425251</v>
      </c>
      <c r="AB14" s="934">
        <f>Model!EI146</f>
        <v>-13.376877944745743</v>
      </c>
      <c r="AC14" s="934">
        <f>Model!EJ146</f>
        <v>3.2031835098010646</v>
      </c>
      <c r="AD14" s="962"/>
    </row>
    <row r="15" spans="1:63">
      <c r="A15" s="237"/>
      <c r="B15" s="237"/>
      <c r="C15" s="237"/>
      <c r="D15" s="237"/>
      <c r="E15" s="237"/>
      <c r="F15" s="237"/>
      <c r="G15" s="237"/>
      <c r="H15" s="58"/>
      <c r="I15" s="948" t="s">
        <v>331</v>
      </c>
      <c r="J15" s="281"/>
      <c r="K15" s="281"/>
      <c r="L15" s="281"/>
      <c r="M15" s="934">
        <f>Model!DT157+Model!DT159+Model!DT160</f>
        <v>-3.6219999999999999</v>
      </c>
      <c r="N15" s="934">
        <f>Model!DU157+Model!DU159+Model!DU160</f>
        <v>-4.8959999999999999</v>
      </c>
      <c r="O15" s="934">
        <f>Model!DV157+Model!DV159+Model!DV160</f>
        <v>-14.225999999999999</v>
      </c>
      <c r="P15" s="934">
        <f>Model!DW157+Model!DW159+Model!DW160</f>
        <v>-80.322000000000003</v>
      </c>
      <c r="Q15" s="934">
        <f>Model!DX157+Model!DX159+Model!DX160</f>
        <v>-64.754999999999995</v>
      </c>
      <c r="R15" s="934">
        <f>Model!DY157+Model!DY159+Model!DY160</f>
        <v>-36.094999999999999</v>
      </c>
      <c r="S15" s="1163">
        <f>Model!DZ157+Model!DZ158</f>
        <v>-68.108000000000004</v>
      </c>
      <c r="T15" s="1163">
        <f>Model!EA157+Model!EA158</f>
        <v>-71.722000000000008</v>
      </c>
      <c r="U15" s="1163">
        <f>Model!EB157+Model!EB158</f>
        <v>-78.634999999999991</v>
      </c>
      <c r="V15" s="1163">
        <f>Model!EC157+Model!EC158</f>
        <v>-93.543437811679041</v>
      </c>
      <c r="W15" s="1163">
        <f>Model!ED157+Model!ED158</f>
        <v>-92.649699157647945</v>
      </c>
      <c r="X15" s="1163">
        <f>Model!EE157+Model!EE158</f>
        <v>-103.47887799710405</v>
      </c>
      <c r="Y15" s="1163">
        <f>Model!EF157+Model!EF158</f>
        <v>-113.81379970501131</v>
      </c>
      <c r="Z15" s="1163">
        <f>Model!EG157+Model!EG158</f>
        <v>-125.09621151150785</v>
      </c>
      <c r="AA15" s="1163">
        <f>Model!EH157+Model!EH158</f>
        <v>-136.56028530110873</v>
      </c>
      <c r="AB15" s="1163">
        <f>Model!EI157+Model!EI158</f>
        <v>-146.60619794218559</v>
      </c>
      <c r="AC15" s="1163">
        <f>Model!EJ157+Model!EJ158</f>
        <v>-158.02651215207632</v>
      </c>
      <c r="AD15" s="962"/>
    </row>
    <row r="16" spans="1:63">
      <c r="A16" s="237"/>
      <c r="B16" s="237"/>
      <c r="C16" s="237"/>
      <c r="D16" s="237"/>
      <c r="E16" s="237"/>
      <c r="F16" s="237"/>
      <c r="G16" s="237"/>
      <c r="H16" s="58"/>
      <c r="I16" s="948" t="s">
        <v>445</v>
      </c>
      <c r="J16" s="281"/>
      <c r="K16" s="281"/>
      <c r="L16" s="281"/>
      <c r="M16" s="933">
        <f>-Model!DT139</f>
        <v>-1.651</v>
      </c>
      <c r="N16" s="933">
        <f>-Model!DU139</f>
        <v>-1.7150000000000001</v>
      </c>
      <c r="O16" s="933">
        <f>-Model!DV139</f>
        <v>-1.9450000000000003</v>
      </c>
      <c r="P16" s="933">
        <f>-Model!DW139</f>
        <v>-6.6109999999999998</v>
      </c>
      <c r="Q16" s="933">
        <f>-Model!DX139</f>
        <v>-23.436</v>
      </c>
      <c r="R16" s="933">
        <f>-Model!DY139</f>
        <v>-34.085000000000001</v>
      </c>
      <c r="S16" s="933">
        <f>-Model!DZ139</f>
        <v>-105.214</v>
      </c>
      <c r="T16" s="933">
        <f>-Model!EA139</f>
        <v>-106.91800000000001</v>
      </c>
      <c r="U16" s="933">
        <f>-Model!EB139</f>
        <v>-113.571</v>
      </c>
      <c r="V16" s="933">
        <f>-Model!EC139</f>
        <v>-122.10021000000002</v>
      </c>
      <c r="W16" s="933">
        <f>-Model!ED139</f>
        <v>-131.26996576629685</v>
      </c>
      <c r="X16" s="933">
        <f>-Model!EE139</f>
        <v>-141.12837244329677</v>
      </c>
      <c r="Y16" s="933">
        <f>-Model!EF139</f>
        <v>-151.72714788356842</v>
      </c>
      <c r="Z16" s="933">
        <f>-Model!EG139</f>
        <v>-163.12189396311345</v>
      </c>
      <c r="AA16" s="933">
        <f>-Model!EH139</f>
        <v>-175.37238827248052</v>
      </c>
      <c r="AB16" s="933">
        <f>-Model!EI139</f>
        <v>-188.54289771395344</v>
      </c>
      <c r="AC16" s="933">
        <f>-Model!EJ139</f>
        <v>-202.70251564996551</v>
      </c>
      <c r="AD16" s="963"/>
    </row>
    <row r="17" spans="1:34">
      <c r="A17" s="237"/>
      <c r="B17" s="237"/>
      <c r="C17" s="237"/>
      <c r="D17" s="237"/>
      <c r="E17" s="237"/>
      <c r="F17" s="237"/>
      <c r="G17" s="237"/>
      <c r="H17" s="58"/>
      <c r="I17" s="283" t="s">
        <v>458</v>
      </c>
      <c r="J17" s="275"/>
      <c r="K17" s="275"/>
      <c r="L17" s="275"/>
      <c r="M17" s="964">
        <f t="shared" ref="M17:Z17" si="4">IF(ISERROR(+SUM(M12:M16)), "NM", +SUM(M12:M16))</f>
        <v>-4.894750000000001</v>
      </c>
      <c r="N17" s="964">
        <f t="shared" si="4"/>
        <v>-2.1751000000000014</v>
      </c>
      <c r="O17" s="964">
        <f t="shared" si="4"/>
        <v>-3.6657000000000046</v>
      </c>
      <c r="P17" s="964">
        <f t="shared" si="4"/>
        <v>-60.074649999999991</v>
      </c>
      <c r="Q17" s="964">
        <f t="shared" si="4"/>
        <v>-59.056599999999996</v>
      </c>
      <c r="R17" s="964">
        <f t="shared" si="4"/>
        <v>3.5498999999999583</v>
      </c>
      <c r="S17" s="964">
        <f t="shared" si="4"/>
        <v>-112.03999999999999</v>
      </c>
      <c r="T17" s="964">
        <f t="shared" si="4"/>
        <v>-44.119</v>
      </c>
      <c r="U17" s="964">
        <f t="shared" si="4"/>
        <v>139.6109999999999</v>
      </c>
      <c r="V17" s="964">
        <f t="shared" si="4"/>
        <v>119.41579196973758</v>
      </c>
      <c r="W17" s="964">
        <f t="shared" si="4"/>
        <v>196.47187185461198</v>
      </c>
      <c r="X17" s="964">
        <f t="shared" si="4"/>
        <v>296.95455308622394</v>
      </c>
      <c r="Y17" s="964">
        <f t="shared" si="4"/>
        <v>388.35536202530687</v>
      </c>
      <c r="Z17" s="964">
        <f t="shared" si="4"/>
        <v>523.5371278013024</v>
      </c>
      <c r="AA17" s="964">
        <f>IF(ISERROR(+SUM(AA12:AA16)), "NM", +SUM(AA12:AA16))</f>
        <v>571.53621042165287</v>
      </c>
      <c r="AB17" s="964">
        <f>IF(ISERROR(+SUM(AB12:AB16)), "NM", +SUM(AB12:AB16))</f>
        <v>642.63149607170749</v>
      </c>
      <c r="AC17" s="964">
        <f>IF(ISERROR(+SUM(AC12:AC16)), "NM", +SUM(AC12:AC16))</f>
        <v>749.51609627527</v>
      </c>
      <c r="AD17" s="965">
        <f>+AD12*AD22</f>
        <v>770.97474211163114</v>
      </c>
    </row>
    <row r="18" spans="1:34" hidden="1">
      <c r="A18" s="237"/>
      <c r="B18" s="237"/>
      <c r="C18" s="237"/>
      <c r="D18" s="237"/>
      <c r="E18" s="237"/>
      <c r="F18" s="237"/>
      <c r="G18" s="237"/>
      <c r="H18" s="58"/>
      <c r="I18" s="949" t="s">
        <v>245</v>
      </c>
      <c r="J18" s="281"/>
      <c r="K18" s="281"/>
      <c r="L18" s="281"/>
      <c r="M18" s="975"/>
      <c r="N18" s="975">
        <f t="shared" ref="N18:AD18" si="5">IF(ISERROR(N17/M17-1),"--",N17/M17-1)</f>
        <v>-0.55562592573675862</v>
      </c>
      <c r="O18" s="975">
        <f t="shared" si="5"/>
        <v>0.68530182520343996</v>
      </c>
      <c r="P18" s="975">
        <f t="shared" si="5"/>
        <v>15.388316010584585</v>
      </c>
      <c r="Q18" s="975">
        <f t="shared" si="5"/>
        <v>-1.6946415834299455E-2</v>
      </c>
      <c r="R18" s="975">
        <f t="shared" si="5"/>
        <v>-1.0601101316364294</v>
      </c>
      <c r="S18" s="975">
        <f t="shared" si="5"/>
        <v>-32.561452435280231</v>
      </c>
      <c r="T18" s="975">
        <f t="shared" si="5"/>
        <v>-0.60622099250267758</v>
      </c>
      <c r="U18" s="975">
        <f t="shared" si="5"/>
        <v>-4.1644189578186248</v>
      </c>
      <c r="V18" s="975">
        <f t="shared" si="5"/>
        <v>-0.14465341577857282</v>
      </c>
      <c r="W18" s="975">
        <f t="shared" si="5"/>
        <v>0.64527545824426635</v>
      </c>
      <c r="X18" s="975">
        <f t="shared" si="5"/>
        <v>0.51143545527966738</v>
      </c>
      <c r="Y18" s="975">
        <f t="shared" si="5"/>
        <v>0.30779393004472211</v>
      </c>
      <c r="Z18" s="975">
        <f t="shared" si="5"/>
        <v>0.34808780564020259</v>
      </c>
      <c r="AA18" s="975">
        <f t="shared" si="5"/>
        <v>9.1682289701080277E-2</v>
      </c>
      <c r="AB18" s="975">
        <f t="shared" si="5"/>
        <v>0.12439331813745236</v>
      </c>
      <c r="AC18" s="975">
        <f t="shared" si="5"/>
        <v>0.16632331414960078</v>
      </c>
      <c r="AD18" s="976">
        <f t="shared" si="5"/>
        <v>2.8630000000000155E-2</v>
      </c>
    </row>
    <row r="19" spans="1:34">
      <c r="A19" s="237"/>
      <c r="B19" s="237"/>
      <c r="C19" s="237"/>
      <c r="D19" s="237"/>
      <c r="E19" s="237"/>
      <c r="F19" s="237"/>
      <c r="G19" s="237"/>
      <c r="H19" s="58"/>
      <c r="I19" s="949" t="s">
        <v>187</v>
      </c>
      <c r="J19" s="281"/>
      <c r="K19" s="281"/>
      <c r="L19" s="281"/>
      <c r="M19" s="975">
        <f t="shared" ref="M19:AD19" si="6">IF(ISERROR(+M17/M9), "NM", +M17/M9)</f>
        <v>-0.27984391973014699</v>
      </c>
      <c r="N19" s="975">
        <f t="shared" si="6"/>
        <v>-7.139199789936658E-2</v>
      </c>
      <c r="O19" s="975">
        <f t="shared" si="6"/>
        <v>-5.5496343845094165E-2</v>
      </c>
      <c r="P19" s="975">
        <f t="shared" si="6"/>
        <v>-0.51411767222935378</v>
      </c>
      <c r="Q19" s="975">
        <f t="shared" si="6"/>
        <v>-0.29895264370143509</v>
      </c>
      <c r="R19" s="975">
        <f t="shared" si="6"/>
        <v>1.0892839060673162E-2</v>
      </c>
      <c r="S19" s="975">
        <f t="shared" si="6"/>
        <v>-0.16478045695544424</v>
      </c>
      <c r="T19" s="975">
        <f t="shared" si="6"/>
        <v>-5.2113835639253515E-2</v>
      </c>
      <c r="U19" s="975">
        <f t="shared" si="6"/>
        <v>0.12965432571132446</v>
      </c>
      <c r="V19" s="975">
        <f t="shared" si="6"/>
        <v>9.0637263587855982E-2</v>
      </c>
      <c r="W19" s="975">
        <f t="shared" si="6"/>
        <v>0.12690949525515474</v>
      </c>
      <c r="X19" s="975">
        <f t="shared" si="6"/>
        <v>0.16600238222689773</v>
      </c>
      <c r="Y19" s="975">
        <f t="shared" si="6"/>
        <v>0.19055891089699525</v>
      </c>
      <c r="Z19" s="975">
        <f t="shared" si="6"/>
        <v>0.22744364009154322</v>
      </c>
      <c r="AA19" s="975">
        <f t="shared" si="6"/>
        <v>0.22117417808561299</v>
      </c>
      <c r="AB19" s="975">
        <f t="shared" si="6"/>
        <v>0.22507089881296355</v>
      </c>
      <c r="AC19" s="975">
        <f>IF(ISERROR(+AC17/AC9), "NM", +AC17/AC9)</f>
        <v>0.23840350626057336</v>
      </c>
      <c r="AD19" s="976">
        <f t="shared" si="6"/>
        <v>0.23840350626057338</v>
      </c>
      <c r="AF19" s="975"/>
      <c r="AH19" s="975"/>
    </row>
    <row r="20" spans="1:34">
      <c r="A20" s="237"/>
      <c r="B20" s="237"/>
      <c r="C20" s="237"/>
      <c r="D20" s="237"/>
      <c r="E20" s="237"/>
      <c r="F20" s="237"/>
      <c r="G20" s="237"/>
      <c r="H20" s="58"/>
      <c r="I20" s="949"/>
      <c r="J20" s="281"/>
      <c r="K20" s="281"/>
      <c r="L20" s="281"/>
      <c r="M20" s="977"/>
      <c r="N20" s="977"/>
      <c r="O20" s="977"/>
      <c r="P20" s="977"/>
      <c r="Q20" s="977"/>
      <c r="R20" s="977"/>
      <c r="S20" s="977"/>
      <c r="T20" s="977"/>
      <c r="U20" s="977"/>
      <c r="V20" s="977"/>
      <c r="W20" s="977"/>
      <c r="X20" s="977"/>
      <c r="Y20" s="977"/>
      <c r="Z20" s="977"/>
      <c r="AA20" s="977"/>
      <c r="AB20" s="977"/>
      <c r="AC20" s="977"/>
      <c r="AD20" s="978"/>
    </row>
    <row r="21" spans="1:34" s="936" customFormat="1">
      <c r="A21" s="237"/>
      <c r="B21" s="237"/>
      <c r="C21" s="237"/>
      <c r="D21" s="237"/>
      <c r="E21" s="237"/>
      <c r="F21" s="237"/>
      <c r="G21" s="237"/>
      <c r="H21" s="58"/>
      <c r="I21" s="948" t="s">
        <v>117</v>
      </c>
      <c r="J21" s="281"/>
      <c r="K21" s="281"/>
      <c r="L21" s="281"/>
      <c r="M21" s="975">
        <f t="shared" ref="M21:AB21" si="7">IF(ISERROR(+M12/M9), "NM", +M12/M9)</f>
        <v>-0.28060145217540455</v>
      </c>
      <c r="N21" s="975">
        <f t="shared" si="7"/>
        <v>4.5951357206157088E-3</v>
      </c>
      <c r="O21" s="975">
        <f t="shared" si="7"/>
        <v>0.18491211602803798</v>
      </c>
      <c r="P21" s="975">
        <f t="shared" si="7"/>
        <v>0.22634146341463429</v>
      </c>
      <c r="Q21" s="975">
        <f t="shared" si="7"/>
        <v>0.15245640233870761</v>
      </c>
      <c r="R21" s="975">
        <f t="shared" si="7"/>
        <v>0.16920277514398879</v>
      </c>
      <c r="S21" s="975">
        <f t="shared" si="7"/>
        <v>0.14032223668438895</v>
      </c>
      <c r="T21" s="975">
        <f t="shared" si="7"/>
        <v>0.16959232874511718</v>
      </c>
      <c r="U21" s="975">
        <f t="shared" si="7"/>
        <v>0.21946166119053404</v>
      </c>
      <c r="V21" s="975">
        <f t="shared" si="7"/>
        <v>0.24660208811808779</v>
      </c>
      <c r="W21" s="975">
        <f t="shared" si="7"/>
        <v>0.26423692601689502</v>
      </c>
      <c r="X21" s="975">
        <f t="shared" si="7"/>
        <v>0.29375793815649609</v>
      </c>
      <c r="Y21" s="975">
        <f t="shared" si="7"/>
        <v>0.32058258713592114</v>
      </c>
      <c r="Z21" s="975">
        <f t="shared" si="7"/>
        <v>0.34913561035839419</v>
      </c>
      <c r="AA21" s="975">
        <f t="shared" si="7"/>
        <v>0.40188777357944999</v>
      </c>
      <c r="AB21" s="975">
        <f t="shared" si="7"/>
        <v>0.41382145154481309</v>
      </c>
      <c r="AC21" s="975">
        <f>IF(ISERROR(+AC12/AC9), "NM", +AC12/AC9)</f>
        <v>0.42687362843506954</v>
      </c>
      <c r="AD21" s="979">
        <f>+AC21</f>
        <v>0.42687362843506954</v>
      </c>
      <c r="AE21" s="1032"/>
      <c r="AF21" s="11"/>
    </row>
    <row r="22" spans="1:34" s="936" customFormat="1">
      <c r="A22" s="273"/>
      <c r="B22" s="273"/>
      <c r="C22" s="273"/>
      <c r="D22" s="273"/>
      <c r="E22" s="273"/>
      <c r="F22" s="273"/>
      <c r="G22" s="273"/>
      <c r="H22" s="69"/>
      <c r="I22" s="951" t="s">
        <v>246</v>
      </c>
      <c r="J22" s="288"/>
      <c r="K22" s="288"/>
      <c r="L22" s="288"/>
      <c r="M22" s="931">
        <f t="shared" ref="M22:AA22" si="8">IF(ISERROR(+M17/M12), "NM", +M17/M12)</f>
        <v>0.99730032599836993</v>
      </c>
      <c r="N22" s="931">
        <f t="shared" si="8"/>
        <v>-15.536428571428715</v>
      </c>
      <c r="O22" s="931">
        <f t="shared" si="8"/>
        <v>-0.30012280989029044</v>
      </c>
      <c r="P22" s="931">
        <f t="shared" si="8"/>
        <v>-2.2714250604960657</v>
      </c>
      <c r="Q22" s="931">
        <f t="shared" si="8"/>
        <v>-1.9609058007105622</v>
      </c>
      <c r="R22" s="931">
        <f t="shared" si="8"/>
        <v>6.4377425555836976E-2</v>
      </c>
      <c r="S22" s="931">
        <f t="shared" si="8"/>
        <v>-1.1743003878000207</v>
      </c>
      <c r="T22" s="931">
        <f t="shared" si="8"/>
        <v>-0.30728887341110916</v>
      </c>
      <c r="U22" s="931">
        <f t="shared" si="8"/>
        <v>0.59078348814082882</v>
      </c>
      <c r="V22" s="931">
        <f t="shared" si="8"/>
        <v>0.36754459088137748</v>
      </c>
      <c r="W22" s="931">
        <f t="shared" si="8"/>
        <v>0.48028675313548064</v>
      </c>
      <c r="X22" s="931">
        <f t="shared" si="8"/>
        <v>0.5650992217220081</v>
      </c>
      <c r="Y22" s="931">
        <f t="shared" si="8"/>
        <v>0.59441441470494394</v>
      </c>
      <c r="Z22" s="931">
        <f t="shared" si="8"/>
        <v>0.65144784245316056</v>
      </c>
      <c r="AA22" s="931">
        <f t="shared" si="8"/>
        <v>0.55033816061559937</v>
      </c>
      <c r="AB22" s="931">
        <f>IF(ISERROR(+AB17/AB12), "NM", +AB17/AB12)</f>
        <v>0.54388407844195685</v>
      </c>
      <c r="AC22" s="931">
        <f>IF(ISERROR(+AC17/AC12), "NM", +AC17/AC12)</f>
        <v>0.55848731423060072</v>
      </c>
      <c r="AD22" s="979">
        <f>AC22</f>
        <v>0.55848731423060072</v>
      </c>
      <c r="AE22" s="1032"/>
      <c r="AF22" s="1506"/>
    </row>
    <row r="23" spans="1:34">
      <c r="A23" s="237"/>
      <c r="B23" s="237"/>
      <c r="C23" s="237"/>
      <c r="D23" s="237"/>
      <c r="E23" s="237"/>
      <c r="F23" s="237"/>
      <c r="G23" s="237"/>
      <c r="H23" s="58"/>
      <c r="I23" s="952"/>
      <c r="J23" s="281"/>
      <c r="K23" s="281"/>
      <c r="L23" s="281"/>
      <c r="M23" s="934"/>
      <c r="N23" s="934"/>
      <c r="O23" s="934"/>
      <c r="P23" s="934"/>
      <c r="Q23" s="953"/>
      <c r="R23" s="953"/>
      <c r="S23" s="953"/>
      <c r="T23" s="953"/>
      <c r="U23" s="953"/>
      <c r="V23" s="953"/>
      <c r="W23" s="953"/>
      <c r="X23" s="953"/>
      <c r="Y23" s="953"/>
      <c r="Z23" s="922"/>
      <c r="AA23" s="1049"/>
      <c r="AB23" s="1049"/>
      <c r="AC23" s="1049"/>
      <c r="AD23" s="1050"/>
      <c r="AE23" s="820"/>
    </row>
    <row r="24" spans="1:34">
      <c r="A24" s="237"/>
      <c r="B24" s="237"/>
      <c r="C24" s="237"/>
      <c r="D24" s="237"/>
      <c r="E24" s="237"/>
      <c r="F24" s="237"/>
      <c r="G24" s="237"/>
      <c r="H24" s="58"/>
      <c r="I24" s="980" t="s">
        <v>266</v>
      </c>
      <c r="J24" s="981"/>
      <c r="K24" s="981"/>
      <c r="L24" s="981"/>
      <c r="M24" s="981"/>
      <c r="N24" s="981"/>
      <c r="O24" s="981"/>
      <c r="P24" s="981"/>
      <c r="Q24" s="981"/>
      <c r="R24" s="981"/>
      <c r="S24" s="982"/>
      <c r="T24" s="922"/>
      <c r="U24" s="996" t="s">
        <v>108</v>
      </c>
      <c r="V24" s="997"/>
      <c r="W24" s="997"/>
      <c r="X24" s="997"/>
      <c r="Y24" s="997"/>
      <c r="Z24" s="998"/>
      <c r="AA24" s="1047"/>
      <c r="AB24" s="1047"/>
      <c r="AC24" s="1047"/>
      <c r="AD24" s="1048"/>
      <c r="AE24" s="820"/>
    </row>
    <row r="25" spans="1:34">
      <c r="A25" s="237"/>
      <c r="B25" s="237"/>
      <c r="C25" s="237"/>
      <c r="D25" s="237"/>
      <c r="E25" s="237"/>
      <c r="F25" s="237"/>
      <c r="G25" s="237"/>
      <c r="H25" s="58"/>
      <c r="I25" s="1006" t="s">
        <v>249</v>
      </c>
      <c r="J25" s="1055"/>
      <c r="K25" s="1055"/>
      <c r="L25" s="1047"/>
      <c r="M25" s="1047"/>
      <c r="N25" s="1047"/>
      <c r="O25" s="1047"/>
      <c r="P25" s="1047"/>
      <c r="Q25" s="1047"/>
      <c r="R25" s="1047"/>
      <c r="S25" s="1057">
        <f>SUM(W52:AC52)</f>
        <v>2259.8206857816708</v>
      </c>
      <c r="T25" s="954"/>
      <c r="U25" s="915">
        <f>+S30</f>
        <v>9765.464410003573</v>
      </c>
      <c r="V25" s="916">
        <f>+W25-0.005</f>
        <v>8.062644497241446E-2</v>
      </c>
      <c r="W25" s="916">
        <f>+X25-0.005</f>
        <v>8.5626444972414464E-2</v>
      </c>
      <c r="X25" s="917">
        <f>S41</f>
        <v>9.0626444972414469E-2</v>
      </c>
      <c r="Y25" s="916">
        <f>+X25+0.005</f>
        <v>9.5626444972414473E-2</v>
      </c>
      <c r="Z25" s="918">
        <f>+Y25+0.005</f>
        <v>0.10062644497241448</v>
      </c>
      <c r="AA25" s="1047"/>
      <c r="AB25" s="1047"/>
      <c r="AC25" s="1047"/>
      <c r="AD25" s="1048"/>
      <c r="AE25" s="820"/>
    </row>
    <row r="26" spans="1:34">
      <c r="A26" s="237"/>
      <c r="B26" s="237"/>
      <c r="C26" s="237"/>
      <c r="D26" s="237"/>
      <c r="E26" s="237"/>
      <c r="F26" s="237"/>
      <c r="G26" s="237"/>
      <c r="H26" s="58"/>
      <c r="I26" s="1010" t="s">
        <v>450</v>
      </c>
      <c r="J26" s="1058"/>
      <c r="K26" s="1058"/>
      <c r="L26" s="1059"/>
      <c r="M26" s="1059"/>
      <c r="N26" s="1059"/>
      <c r="O26" s="1059"/>
      <c r="P26" s="1059"/>
      <c r="Q26" s="1059"/>
      <c r="R26" s="1059"/>
      <c r="S26" s="1060">
        <f>(($AD$17*(1+$S$42))/($S$41-$S$42))/(1+$S$41)^$AC$51</f>
        <v>6969.4800902521638</v>
      </c>
      <c r="T26" s="922"/>
      <c r="U26" s="999">
        <f>+U27-0.005</f>
        <v>2.3629999999999998E-2</v>
      </c>
      <c r="V26" s="966">
        <f t="shared" ref="V26:Z28" si="9">SUM($W$52:$AC$52)+((($AD$17*(1+$U26))/(V$25-$U26))/(1+V$25)^$AC$51)+($S$29-$S$28)</f>
        <v>10842.470099421123</v>
      </c>
      <c r="W26" s="932">
        <f t="shared" si="9"/>
        <v>9958.3002237184737</v>
      </c>
      <c r="X26" s="967">
        <f t="shared" si="9"/>
        <v>9213.9771738487198</v>
      </c>
      <c r="Y26" s="932">
        <f t="shared" si="9"/>
        <v>8580.0679003248097</v>
      </c>
      <c r="Z26" s="968">
        <f t="shared" si="9"/>
        <v>8034.7970936167167</v>
      </c>
      <c r="AA26" s="1047"/>
      <c r="AB26" s="1047"/>
      <c r="AC26" s="1047"/>
      <c r="AD26" s="1048"/>
      <c r="AE26" s="820"/>
    </row>
    <row r="27" spans="1:34">
      <c r="A27" s="237"/>
      <c r="B27" s="237"/>
      <c r="C27" s="237"/>
      <c r="D27" s="237"/>
      <c r="E27" s="237"/>
      <c r="F27" s="237"/>
      <c r="G27" s="237"/>
      <c r="H27" s="58"/>
      <c r="I27" s="1008" t="s">
        <v>451</v>
      </c>
      <c r="J27" s="1061"/>
      <c r="K27" s="1061"/>
      <c r="L27" s="1047"/>
      <c r="M27" s="1047"/>
      <c r="N27" s="1047"/>
      <c r="O27" s="1047"/>
      <c r="P27" s="1047"/>
      <c r="Q27" s="1047"/>
      <c r="R27" s="1047"/>
      <c r="S27" s="1062">
        <f>S25+S26</f>
        <v>9229.3007760338351</v>
      </c>
      <c r="T27" s="922"/>
      <c r="U27" s="1000">
        <f>S42</f>
        <v>2.8629999999999999E-2</v>
      </c>
      <c r="V27" s="969">
        <f t="shared" si="9"/>
        <v>11659.306695055946</v>
      </c>
      <c r="W27" s="970">
        <f t="shared" si="9"/>
        <v>10624.666663558311</v>
      </c>
      <c r="X27" s="971">
        <f t="shared" si="9"/>
        <v>9765.464410003573</v>
      </c>
      <c r="Y27" s="970">
        <f t="shared" si="9"/>
        <v>9042.1001674737217</v>
      </c>
      <c r="Z27" s="972">
        <f t="shared" si="9"/>
        <v>8425.9880153650629</v>
      </c>
      <c r="AA27" s="1047"/>
      <c r="AB27" s="1047"/>
      <c r="AC27" s="1047"/>
      <c r="AD27" s="1048"/>
      <c r="AE27" s="820"/>
    </row>
    <row r="28" spans="1:34">
      <c r="A28" s="237"/>
      <c r="B28" s="237"/>
      <c r="C28" s="237"/>
      <c r="D28" s="237"/>
      <c r="E28" s="237"/>
      <c r="F28" s="237"/>
      <c r="G28" s="237"/>
      <c r="H28" s="58"/>
      <c r="I28" s="1007" t="s">
        <v>452</v>
      </c>
      <c r="J28" s="1055"/>
      <c r="K28" s="1055"/>
      <c r="L28" s="1047"/>
      <c r="M28" s="1047"/>
      <c r="N28" s="1047"/>
      <c r="O28" s="1047"/>
      <c r="P28" s="1047"/>
      <c r="Q28" s="1047"/>
      <c r="R28" s="1047"/>
      <c r="S28" s="1057">
        <f>Model!EC85</f>
        <v>385.416</v>
      </c>
      <c r="T28" s="930"/>
      <c r="U28" s="1001">
        <f>+U27+0.005</f>
        <v>3.363E-2</v>
      </c>
      <c r="V28" s="973">
        <f t="shared" si="9"/>
        <v>12649.951457694524</v>
      </c>
      <c r="W28" s="933">
        <f t="shared" si="9"/>
        <v>11419.189257187771</v>
      </c>
      <c r="X28" s="974">
        <f t="shared" si="9"/>
        <v>10413.709827554083</v>
      </c>
      <c r="Y28" s="933">
        <f t="shared" si="9"/>
        <v>9578.6580412690291</v>
      </c>
      <c r="Z28" s="963">
        <f t="shared" si="9"/>
        <v>8875.5687400215229</v>
      </c>
      <c r="AA28" s="1047"/>
      <c r="AB28" s="1047"/>
      <c r="AC28" s="1047"/>
      <c r="AD28" s="1048"/>
      <c r="AE28" s="820"/>
    </row>
    <row r="29" spans="1:34">
      <c r="A29" s="237"/>
      <c r="B29" s="237"/>
      <c r="C29" s="237"/>
      <c r="D29" s="237"/>
      <c r="E29" s="237"/>
      <c r="F29" s="237"/>
      <c r="G29" s="237"/>
      <c r="H29" s="58"/>
      <c r="I29" s="1010" t="s">
        <v>453</v>
      </c>
      <c r="J29" s="1058"/>
      <c r="K29" s="1058"/>
      <c r="L29" s="1059"/>
      <c r="M29" s="1059"/>
      <c r="N29" s="1059"/>
      <c r="O29" s="1059"/>
      <c r="P29" s="1059"/>
      <c r="Q29" s="1059"/>
      <c r="R29" s="1059"/>
      <c r="S29" s="1060">
        <f>Model!EC65+Model!EC66+Model!EC70</f>
        <v>921.57963396973753</v>
      </c>
      <c r="T29" s="922"/>
      <c r="U29" s="922"/>
      <c r="V29" s="922"/>
      <c r="W29" s="922"/>
      <c r="X29" s="922"/>
      <c r="Y29" s="922"/>
      <c r="Z29" s="922"/>
      <c r="AA29" s="1047"/>
      <c r="AB29" s="1047"/>
      <c r="AC29" s="1047"/>
      <c r="AD29" s="1048"/>
      <c r="AE29" s="820"/>
    </row>
    <row r="30" spans="1:34">
      <c r="A30" s="237"/>
      <c r="B30" s="237"/>
      <c r="C30" s="237"/>
      <c r="D30" s="237"/>
      <c r="E30" s="237"/>
      <c r="F30" s="237"/>
      <c r="G30" s="237"/>
      <c r="H30" s="58"/>
      <c r="I30" s="1008" t="s">
        <v>454</v>
      </c>
      <c r="J30" s="1061"/>
      <c r="K30" s="1061"/>
      <c r="L30" s="1047"/>
      <c r="M30" s="1047"/>
      <c r="N30" s="1047"/>
      <c r="O30" s="1047"/>
      <c r="P30" s="1047"/>
      <c r="Q30" s="1047"/>
      <c r="R30" s="1047"/>
      <c r="S30" s="1062">
        <f>S27-S28+S29</f>
        <v>9765.464410003573</v>
      </c>
      <c r="T30" s="922"/>
      <c r="U30" s="996" t="s">
        <v>115</v>
      </c>
      <c r="V30" s="997"/>
      <c r="W30" s="997"/>
      <c r="X30" s="997"/>
      <c r="Y30" s="997"/>
      <c r="Z30" s="998"/>
      <c r="AA30" s="1047"/>
      <c r="AB30" s="1047"/>
      <c r="AC30" s="1047"/>
      <c r="AD30" s="1048"/>
      <c r="AE30" s="820"/>
    </row>
    <row r="31" spans="1:34">
      <c r="A31" s="237"/>
      <c r="B31" s="237"/>
      <c r="C31" s="237"/>
      <c r="D31" s="237"/>
      <c r="E31" s="237"/>
      <c r="F31" s="237"/>
      <c r="G31" s="237"/>
      <c r="H31" s="58"/>
      <c r="I31" s="1010" t="s">
        <v>455</v>
      </c>
      <c r="J31" s="1058"/>
      <c r="K31" s="1058"/>
      <c r="L31" s="1059"/>
      <c r="M31" s="1059"/>
      <c r="N31" s="1059"/>
      <c r="O31" s="1059"/>
      <c r="P31" s="1059"/>
      <c r="Q31" s="1059"/>
      <c r="R31" s="1059"/>
      <c r="S31" s="1060">
        <f>Drivers!EC473</f>
        <v>206.99917832336922</v>
      </c>
      <c r="T31" s="922"/>
      <c r="U31" s="915">
        <f>fair_value</f>
        <v>47</v>
      </c>
      <c r="V31" s="308">
        <f>+V25</f>
        <v>8.062644497241446E-2</v>
      </c>
      <c r="W31" s="308">
        <f>+W25</f>
        <v>8.5626444972414464E-2</v>
      </c>
      <c r="X31" s="1035">
        <f>+X25</f>
        <v>9.0626444972414469E-2</v>
      </c>
      <c r="Y31" s="308">
        <f>+Y25</f>
        <v>9.5626444972414473E-2</v>
      </c>
      <c r="Z31" s="1036">
        <f>+Z25</f>
        <v>0.10062644497241448</v>
      </c>
      <c r="AA31" s="1047"/>
      <c r="AB31" s="1047"/>
      <c r="AC31" s="1047"/>
      <c r="AD31" s="1048"/>
      <c r="AE31" s="820"/>
    </row>
    <row r="32" spans="1:34">
      <c r="A32" s="237"/>
      <c r="B32" s="237"/>
      <c r="C32" s="237"/>
      <c r="D32" s="237"/>
      <c r="E32" s="237"/>
      <c r="F32" s="237"/>
      <c r="G32" s="237"/>
      <c r="H32" s="58"/>
      <c r="I32" s="1008" t="s">
        <v>456</v>
      </c>
      <c r="J32" s="1061"/>
      <c r="K32" s="1061"/>
      <c r="L32" s="1047"/>
      <c r="M32" s="1047"/>
      <c r="N32" s="1047"/>
      <c r="O32" s="1047"/>
      <c r="P32" s="1047"/>
      <c r="Q32" s="1047"/>
      <c r="R32" s="1047"/>
      <c r="S32" s="1063">
        <f>ROUND(S30/S31,0)</f>
        <v>47</v>
      </c>
      <c r="T32" s="922"/>
      <c r="U32" s="999">
        <f>+U26</f>
        <v>2.3629999999999998E-2</v>
      </c>
      <c r="V32" s="966">
        <f t="shared" ref="V32:Z34" si="10">ROUND(V26/$S$31,0)</f>
        <v>52</v>
      </c>
      <c r="W32" s="932">
        <f t="shared" si="10"/>
        <v>48</v>
      </c>
      <c r="X32" s="967">
        <f t="shared" si="10"/>
        <v>45</v>
      </c>
      <c r="Y32" s="932">
        <f t="shared" si="10"/>
        <v>41</v>
      </c>
      <c r="Z32" s="968">
        <f t="shared" si="10"/>
        <v>39</v>
      </c>
      <c r="AA32" s="1047"/>
      <c r="AB32" s="1047"/>
      <c r="AC32" s="1047"/>
      <c r="AD32" s="1048"/>
      <c r="AE32" s="820"/>
    </row>
    <row r="33" spans="1:31">
      <c r="A33" s="237"/>
      <c r="B33" s="237"/>
      <c r="C33" s="237"/>
      <c r="D33" s="237"/>
      <c r="E33" s="237"/>
      <c r="F33" s="237"/>
      <c r="G33" s="237"/>
      <c r="H33" s="58"/>
      <c r="I33" s="1009" t="s">
        <v>253</v>
      </c>
      <c r="J33" s="1058"/>
      <c r="K33" s="1058"/>
      <c r="L33" s="1059"/>
      <c r="M33" s="1059"/>
      <c r="N33" s="1059"/>
      <c r="O33" s="1059"/>
      <c r="P33" s="1059"/>
      <c r="Q33" s="1059"/>
      <c r="R33" s="1059"/>
      <c r="S33" s="1064">
        <f>ROUND(((AD17*(1+S42))/(S41-S42))/AD12,1)</f>
        <v>9.3000000000000007</v>
      </c>
      <c r="T33" s="922"/>
      <c r="U33" s="1002">
        <f>+U27</f>
        <v>2.8629999999999999E-2</v>
      </c>
      <c r="V33" s="969">
        <f t="shared" si="10"/>
        <v>56</v>
      </c>
      <c r="W33" s="970">
        <f t="shared" si="10"/>
        <v>51</v>
      </c>
      <c r="X33" s="971">
        <f t="shared" si="10"/>
        <v>47</v>
      </c>
      <c r="Y33" s="970">
        <f t="shared" si="10"/>
        <v>44</v>
      </c>
      <c r="Z33" s="972">
        <f t="shared" si="10"/>
        <v>41</v>
      </c>
      <c r="AA33" s="1047"/>
      <c r="AB33" s="1047"/>
      <c r="AC33" s="1047"/>
      <c r="AD33" s="1048"/>
      <c r="AE33" s="820"/>
    </row>
    <row r="34" spans="1:31">
      <c r="A34" s="237"/>
      <c r="B34" s="237"/>
      <c r="C34" s="237"/>
      <c r="D34" s="237"/>
      <c r="E34" s="237"/>
      <c r="F34" s="237"/>
      <c r="G34" s="237"/>
      <c r="H34" s="58"/>
      <c r="I34" s="1006"/>
      <c r="J34" s="1055"/>
      <c r="K34" s="1055"/>
      <c r="L34" s="1047"/>
      <c r="M34" s="1047"/>
      <c r="N34" s="1047"/>
      <c r="O34" s="1047"/>
      <c r="P34" s="1047"/>
      <c r="Q34" s="1047"/>
      <c r="R34" s="1047"/>
      <c r="S34" s="1055"/>
      <c r="T34" s="922"/>
      <c r="U34" s="1001">
        <f>+U28</f>
        <v>3.363E-2</v>
      </c>
      <c r="V34" s="973">
        <f t="shared" si="10"/>
        <v>61</v>
      </c>
      <c r="W34" s="933">
        <f t="shared" si="10"/>
        <v>55</v>
      </c>
      <c r="X34" s="974">
        <f t="shared" si="10"/>
        <v>50</v>
      </c>
      <c r="Y34" s="933">
        <f t="shared" si="10"/>
        <v>46</v>
      </c>
      <c r="Z34" s="963">
        <f t="shared" si="10"/>
        <v>43</v>
      </c>
      <c r="AA34" s="1047"/>
      <c r="AB34" s="1047"/>
      <c r="AC34" s="1047"/>
      <c r="AD34" s="1048"/>
      <c r="AE34" s="820"/>
    </row>
    <row r="35" spans="1:31">
      <c r="A35" s="237"/>
      <c r="B35" s="237"/>
      <c r="C35" s="237"/>
      <c r="D35" s="237"/>
      <c r="E35" s="237"/>
      <c r="F35" s="237"/>
      <c r="G35" s="237"/>
      <c r="H35" s="58"/>
      <c r="I35" s="980" t="s">
        <v>107</v>
      </c>
      <c r="J35" s="981"/>
      <c r="K35" s="981"/>
      <c r="L35" s="981"/>
      <c r="M35" s="981"/>
      <c r="N35" s="981"/>
      <c r="O35" s="981"/>
      <c r="P35" s="981"/>
      <c r="Q35" s="981"/>
      <c r="R35" s="981"/>
      <c r="S35" s="982"/>
      <c r="T35" s="922"/>
      <c r="U35" s="911"/>
      <c r="V35" s="922"/>
      <c r="W35" s="922"/>
      <c r="X35" s="922"/>
      <c r="Y35" s="922"/>
      <c r="Z35" s="922"/>
      <c r="AA35" s="1049"/>
      <c r="AB35" s="1049"/>
      <c r="AC35" s="1049"/>
      <c r="AD35" s="1050"/>
      <c r="AE35" s="722"/>
    </row>
    <row r="36" spans="1:31" s="936" customFormat="1">
      <c r="A36" s="237"/>
      <c r="B36" s="237"/>
      <c r="C36" s="237"/>
      <c r="D36" s="237"/>
      <c r="E36" s="237"/>
      <c r="F36" s="237"/>
      <c r="G36" s="237"/>
      <c r="H36" s="58"/>
      <c r="I36" s="280" t="s">
        <v>109</v>
      </c>
      <c r="J36" s="1055"/>
      <c r="K36" s="1055"/>
      <c r="L36" s="1065"/>
      <c r="M36" s="1065"/>
      <c r="N36" s="1065"/>
      <c r="O36" s="1065"/>
      <c r="P36" s="1065"/>
      <c r="Q36" s="1065"/>
      <c r="R36" s="1065"/>
      <c r="S36" s="985" t="s">
        <v>449</v>
      </c>
      <c r="T36" s="930"/>
      <c r="U36" s="921"/>
      <c r="V36" s="930"/>
      <c r="W36" s="930"/>
      <c r="X36" s="930"/>
      <c r="Y36" s="930"/>
      <c r="Z36" s="930"/>
      <c r="AA36" s="1157"/>
      <c r="AB36" s="1157"/>
      <c r="AC36" s="1157"/>
      <c r="AD36" s="1158"/>
      <c r="AE36" s="1033"/>
    </row>
    <row r="37" spans="1:31" hidden="1" outlineLevel="1">
      <c r="A37" s="273"/>
      <c r="B37" s="273"/>
      <c r="C37" s="273"/>
      <c r="D37" s="273"/>
      <c r="E37" s="273"/>
      <c r="F37" s="273"/>
      <c r="G37" s="273"/>
      <c r="H37" s="69"/>
      <c r="I37" s="287" t="s">
        <v>110</v>
      </c>
      <c r="J37" s="288"/>
      <c r="K37" s="288"/>
      <c r="S37" s="986">
        <f>S48</f>
        <v>9.5455000000000012E-2</v>
      </c>
      <c r="T37" s="922"/>
      <c r="U37" s="911"/>
      <c r="V37" s="922"/>
      <c r="W37" s="922"/>
      <c r="X37" s="956"/>
      <c r="Y37" s="922"/>
      <c r="Z37" s="922"/>
      <c r="AA37" s="1049"/>
      <c r="AB37" s="1049"/>
      <c r="AC37" s="1049"/>
      <c r="AD37" s="1050"/>
      <c r="AE37" s="722"/>
    </row>
    <row r="38" spans="1:31" s="936" customFormat="1" hidden="1" outlineLevel="1">
      <c r="A38" s="237"/>
      <c r="B38" s="237"/>
      <c r="C38" s="237"/>
      <c r="D38" s="237"/>
      <c r="E38" s="237"/>
      <c r="F38" s="237"/>
      <c r="G38" s="237"/>
      <c r="H38" s="58"/>
      <c r="I38" s="826" t="s">
        <v>111</v>
      </c>
      <c r="J38" s="259"/>
      <c r="K38" s="259"/>
      <c r="S38" s="1191">
        <v>3.7499999999999999E-2</v>
      </c>
      <c r="T38" s="930"/>
      <c r="U38" s="921"/>
      <c r="V38" s="930"/>
      <c r="W38" s="930"/>
      <c r="X38" s="957"/>
      <c r="Y38" s="930"/>
      <c r="Z38" s="930"/>
      <c r="AA38" s="1157"/>
      <c r="AB38" s="1157"/>
      <c r="AC38" s="1157"/>
      <c r="AD38" s="1158"/>
      <c r="AE38" s="1033"/>
    </row>
    <row r="39" spans="1:31" s="936" customFormat="1" hidden="1" outlineLevel="1">
      <c r="A39" s="273"/>
      <c r="B39" s="273"/>
      <c r="C39" s="273"/>
      <c r="D39" s="273"/>
      <c r="E39" s="273"/>
      <c r="F39" s="273"/>
      <c r="G39" s="273"/>
      <c r="H39" s="69"/>
      <c r="I39" s="287" t="s">
        <v>112</v>
      </c>
      <c r="J39" s="288"/>
      <c r="K39" s="288"/>
      <c r="S39" s="979">
        <v>0.21</v>
      </c>
      <c r="T39" s="930"/>
      <c r="U39" s="921"/>
      <c r="V39" s="930"/>
      <c r="W39" s="930"/>
      <c r="X39" s="957"/>
      <c r="Y39" s="930"/>
      <c r="Z39" s="930"/>
      <c r="AA39" s="1157"/>
      <c r="AB39" s="1157"/>
      <c r="AC39" s="1157"/>
      <c r="AD39" s="1158"/>
      <c r="AE39" s="1033"/>
    </row>
    <row r="40" spans="1:31" s="936" customFormat="1" hidden="1" outlineLevel="1">
      <c r="A40" s="273"/>
      <c r="B40" s="273"/>
      <c r="C40" s="273"/>
      <c r="D40" s="273"/>
      <c r="E40" s="273"/>
      <c r="F40" s="273"/>
      <c r="G40" s="273"/>
      <c r="H40" s="69"/>
      <c r="I40" s="287" t="s">
        <v>113</v>
      </c>
      <c r="J40" s="288"/>
      <c r="K40" s="288"/>
      <c r="S40" s="976">
        <f>Model!DZ85/Model!DZ96</f>
        <v>7.3348853525528598E-2</v>
      </c>
      <c r="T40" s="930"/>
      <c r="U40" s="921"/>
      <c r="V40" s="930"/>
      <c r="W40" s="930"/>
      <c r="X40" s="957"/>
      <c r="Y40" s="930"/>
      <c r="Z40" s="930"/>
      <c r="AA40" s="1157"/>
      <c r="AB40" s="1157"/>
      <c r="AC40" s="1157"/>
      <c r="AD40" s="1158"/>
      <c r="AE40" s="1033"/>
    </row>
    <row r="41" spans="1:31" collapsed="1">
      <c r="A41" s="273"/>
      <c r="B41" s="273"/>
      <c r="C41" s="273"/>
      <c r="D41" s="273"/>
      <c r="E41" s="273"/>
      <c r="F41" s="273"/>
      <c r="G41" s="273"/>
      <c r="H41" s="69"/>
      <c r="I41" s="1027" t="s">
        <v>114</v>
      </c>
      <c r="J41" s="1028"/>
      <c r="K41" s="1028"/>
      <c r="L41" s="1029"/>
      <c r="M41" s="1029"/>
      <c r="N41" s="1029"/>
      <c r="O41" s="1029"/>
      <c r="P41" s="1029"/>
      <c r="Q41" s="1029"/>
      <c r="R41" s="1029"/>
      <c r="S41" s="1192">
        <f>+(S37*(1-S40))+((1-S39)*S38*S40)</f>
        <v>9.0626444972414469E-2</v>
      </c>
      <c r="T41" s="922"/>
      <c r="U41" s="911"/>
      <c r="V41" s="922"/>
      <c r="W41" s="922"/>
      <c r="X41" s="956"/>
      <c r="Y41" s="922"/>
      <c r="Z41" s="922"/>
      <c r="AA41" s="1049"/>
      <c r="AB41" s="1049"/>
      <c r="AC41" s="1049"/>
      <c r="AD41" s="1050"/>
      <c r="AE41" s="722"/>
    </row>
    <row r="42" spans="1:31">
      <c r="A42" s="237"/>
      <c r="B42" s="237"/>
      <c r="C42" s="237"/>
      <c r="D42" s="237"/>
      <c r="E42" s="237"/>
      <c r="F42" s="237"/>
      <c r="G42" s="237"/>
      <c r="H42" s="58"/>
      <c r="I42" s="285" t="s">
        <v>116</v>
      </c>
      <c r="J42" s="286"/>
      <c r="K42" s="286"/>
      <c r="L42" s="983"/>
      <c r="M42" s="983"/>
      <c r="N42" s="983"/>
      <c r="O42" s="983"/>
      <c r="P42" s="983"/>
      <c r="Q42" s="983"/>
      <c r="R42" s="983"/>
      <c r="S42" s="1644">
        <f>Z57</f>
        <v>2.8629999999999999E-2</v>
      </c>
      <c r="T42" s="922"/>
      <c r="U42" s="911"/>
      <c r="V42" s="922"/>
      <c r="W42" s="922"/>
      <c r="X42" s="922"/>
      <c r="Y42" s="922"/>
      <c r="Z42" s="922"/>
      <c r="AA42" s="1049"/>
      <c r="AB42" s="1049"/>
      <c r="AC42" s="1049"/>
      <c r="AD42" s="1050"/>
      <c r="AE42" s="722"/>
    </row>
    <row r="43" spans="1:31">
      <c r="A43" s="237"/>
      <c r="B43" s="237"/>
      <c r="C43" s="237"/>
      <c r="D43" s="237"/>
      <c r="E43" s="237"/>
      <c r="F43" s="237"/>
      <c r="G43" s="237"/>
      <c r="H43" s="58"/>
      <c r="I43" s="280"/>
      <c r="J43" s="281"/>
      <c r="K43" s="281"/>
      <c r="S43" s="1689"/>
      <c r="T43" s="922"/>
      <c r="U43" s="911"/>
      <c r="V43" s="922"/>
      <c r="W43" s="922"/>
      <c r="X43" s="922"/>
      <c r="Y43" s="922"/>
      <c r="Z43" s="922"/>
      <c r="AA43" s="1049"/>
      <c r="AB43" s="1049"/>
      <c r="AC43" s="1049"/>
      <c r="AD43" s="1050"/>
      <c r="AE43" s="722"/>
    </row>
    <row r="44" spans="1:31">
      <c r="A44" s="237"/>
      <c r="B44" s="237"/>
      <c r="C44" s="237"/>
      <c r="D44" s="237"/>
      <c r="E44" s="237"/>
      <c r="F44" s="237"/>
      <c r="G44" s="237"/>
      <c r="H44" s="58"/>
      <c r="I44" s="1694" t="s">
        <v>110</v>
      </c>
      <c r="J44" s="1695"/>
      <c r="K44" s="1695"/>
      <c r="L44" s="1695"/>
      <c r="S44" s="1690"/>
      <c r="T44" s="922"/>
      <c r="U44" s="911"/>
      <c r="V44" s="922"/>
      <c r="W44" s="922"/>
      <c r="X44" s="922"/>
      <c r="Y44" s="922"/>
      <c r="Z44" s="922"/>
      <c r="AA44" s="1049"/>
      <c r="AB44" s="1049"/>
      <c r="AC44" s="1049"/>
      <c r="AD44" s="1050"/>
      <c r="AE44" s="722"/>
    </row>
    <row r="45" spans="1:31" outlineLevel="1">
      <c r="A45" s="237"/>
      <c r="B45" s="237"/>
      <c r="C45" s="237"/>
      <c r="D45" s="237"/>
      <c r="E45" s="237"/>
      <c r="F45" s="237"/>
      <c r="G45" s="237"/>
      <c r="H45" s="58"/>
      <c r="I45" s="1696" t="s">
        <v>562</v>
      </c>
      <c r="J45" s="1697"/>
      <c r="K45" s="1697"/>
      <c r="L45" s="1697"/>
      <c r="S45" s="1691">
        <v>2.8629999999999999E-2</v>
      </c>
      <c r="T45" s="922"/>
      <c r="U45" s="911"/>
      <c r="V45" s="922"/>
      <c r="W45" s="922"/>
      <c r="X45" s="922"/>
      <c r="Y45" s="922"/>
      <c r="Z45" s="922"/>
      <c r="AA45" s="1049"/>
      <c r="AB45" s="1049"/>
      <c r="AC45" s="1049"/>
      <c r="AD45" s="1050"/>
      <c r="AE45" s="722"/>
    </row>
    <row r="46" spans="1:31" outlineLevel="1">
      <c r="A46" s="237"/>
      <c r="B46" s="237"/>
      <c r="C46" s="237"/>
      <c r="D46" s="237"/>
      <c r="E46" s="237"/>
      <c r="F46" s="237"/>
      <c r="G46" s="237"/>
      <c r="H46" s="58"/>
      <c r="I46" s="1696" t="s">
        <v>563</v>
      </c>
      <c r="J46" s="1697"/>
      <c r="K46" s="1697"/>
      <c r="L46" s="1697"/>
      <c r="S46" s="1692">
        <v>1.35</v>
      </c>
      <c r="T46" s="922"/>
      <c r="U46" s="911"/>
      <c r="V46" s="922"/>
      <c r="W46" s="922"/>
      <c r="X46" s="922"/>
      <c r="Y46" s="922"/>
      <c r="Z46" s="922"/>
      <c r="AA46" s="1049"/>
      <c r="AB46" s="1049"/>
      <c r="AC46" s="1049"/>
      <c r="AD46" s="1050"/>
      <c r="AE46" s="722"/>
    </row>
    <row r="47" spans="1:31" outlineLevel="1">
      <c r="A47" s="237"/>
      <c r="B47" s="237"/>
      <c r="C47" s="237"/>
      <c r="D47" s="237"/>
      <c r="E47" s="237"/>
      <c r="F47" s="237"/>
      <c r="G47" s="237"/>
      <c r="H47" s="58"/>
      <c r="I47" s="1696" t="s">
        <v>564</v>
      </c>
      <c r="J47" s="1697"/>
      <c r="K47" s="1697"/>
      <c r="L47" s="1697"/>
      <c r="S47" s="1691">
        <v>4.9500000000000002E-2</v>
      </c>
      <c r="T47" s="922"/>
      <c r="U47" s="911"/>
      <c r="V47" s="922"/>
      <c r="W47" s="922"/>
      <c r="X47" s="922"/>
      <c r="Y47" s="922"/>
      <c r="Z47" s="922"/>
      <c r="AA47" s="1049"/>
      <c r="AB47" s="1049"/>
      <c r="AC47" s="1049"/>
      <c r="AD47" s="1050"/>
      <c r="AE47" s="722"/>
    </row>
    <row r="48" spans="1:31">
      <c r="A48" s="237"/>
      <c r="B48" s="237"/>
      <c r="C48" s="237"/>
      <c r="D48" s="237"/>
      <c r="E48" s="237"/>
      <c r="F48" s="237"/>
      <c r="G48" s="237"/>
      <c r="H48" s="58"/>
      <c r="I48" s="1698" t="s">
        <v>565</v>
      </c>
      <c r="J48" s="1699"/>
      <c r="K48" s="1699"/>
      <c r="L48" s="1699"/>
      <c r="S48" s="1693">
        <f>S45+S46*S47</f>
        <v>9.5455000000000012E-2</v>
      </c>
      <c r="T48" s="922"/>
      <c r="U48" s="911"/>
      <c r="V48" s="922"/>
      <c r="W48" s="922"/>
      <c r="X48" s="922"/>
      <c r="Y48" s="922"/>
      <c r="Z48" s="922"/>
      <c r="AA48" s="1049"/>
      <c r="AB48" s="1049"/>
      <c r="AC48" s="1049"/>
      <c r="AD48" s="1050"/>
      <c r="AE48" s="722"/>
    </row>
    <row r="49" spans="1:58">
      <c r="A49" s="237"/>
      <c r="B49" s="237"/>
      <c r="C49" s="237"/>
      <c r="D49" s="237"/>
      <c r="E49" s="237"/>
      <c r="F49" s="237"/>
      <c r="G49" s="237"/>
      <c r="H49" s="58"/>
      <c r="I49" s="280"/>
      <c r="J49" s="281"/>
      <c r="K49" s="281"/>
      <c r="L49" s="281"/>
      <c r="M49" s="922"/>
      <c r="N49" s="922"/>
      <c r="O49" s="922"/>
      <c r="P49" s="922"/>
      <c r="Q49" s="922"/>
      <c r="R49" s="922"/>
      <c r="S49" s="922"/>
      <c r="T49" s="922"/>
      <c r="U49" s="922"/>
      <c r="V49" s="922"/>
      <c r="W49" s="922"/>
      <c r="X49" s="922"/>
      <c r="Y49" s="922"/>
      <c r="Z49" s="922"/>
      <c r="AA49" s="1049"/>
      <c r="AB49" s="1049"/>
      <c r="AC49" s="1049"/>
      <c r="AD49" s="1050"/>
      <c r="AE49" s="820"/>
    </row>
    <row r="50" spans="1:58" ht="12" customHeight="1" thickBot="1">
      <c r="A50" s="237"/>
      <c r="B50" s="237"/>
      <c r="C50" s="237"/>
      <c r="D50" s="237"/>
      <c r="E50" s="237"/>
      <c r="F50" s="237"/>
      <c r="G50" s="237"/>
      <c r="H50" s="268"/>
      <c r="I50" s="283" t="s">
        <v>106</v>
      </c>
      <c r="J50" s="275"/>
      <c r="K50" s="275"/>
      <c r="L50" s="275"/>
      <c r="M50" s="987"/>
      <c r="N50" s="987"/>
      <c r="O50" s="987"/>
      <c r="P50" s="987"/>
      <c r="Q50" s="987"/>
      <c r="R50" s="987"/>
      <c r="S50" s="1259">
        <f t="shared" ref="S50:AC50" si="11">S$7</f>
        <v>42369</v>
      </c>
      <c r="T50" s="1259">
        <f t="shared" si="11"/>
        <v>42735</v>
      </c>
      <c r="U50" s="1259">
        <f t="shared" si="11"/>
        <v>43100</v>
      </c>
      <c r="V50" s="988">
        <f t="shared" si="11"/>
        <v>43465</v>
      </c>
      <c r="W50" s="988">
        <f t="shared" si="11"/>
        <v>43830</v>
      </c>
      <c r="X50" s="988">
        <f t="shared" si="11"/>
        <v>44196</v>
      </c>
      <c r="Y50" s="988">
        <f t="shared" si="11"/>
        <v>44561</v>
      </c>
      <c r="Z50" s="988">
        <f t="shared" si="11"/>
        <v>44926</v>
      </c>
      <c r="AA50" s="988">
        <f t="shared" si="11"/>
        <v>45291</v>
      </c>
      <c r="AB50" s="988">
        <f t="shared" si="11"/>
        <v>45657</v>
      </c>
      <c r="AC50" s="988">
        <f t="shared" si="11"/>
        <v>46022</v>
      </c>
      <c r="AD50" s="1005"/>
      <c r="AE50" s="820"/>
    </row>
    <row r="51" spans="1:58" ht="11.25" customHeight="1">
      <c r="A51" s="237"/>
      <c r="B51" s="237"/>
      <c r="C51" s="237"/>
      <c r="D51" s="237"/>
      <c r="E51" s="237"/>
      <c r="F51" s="237"/>
      <c r="G51" s="237"/>
      <c r="H51" s="58"/>
      <c r="I51" s="948" t="s">
        <v>247</v>
      </c>
      <c r="J51" s="281"/>
      <c r="K51" s="281"/>
      <c r="L51" s="281"/>
      <c r="M51" s="911"/>
      <c r="N51" s="958"/>
      <c r="O51" s="911"/>
      <c r="P51" s="302"/>
      <c r="Q51" s="303"/>
      <c r="R51" s="303"/>
      <c r="S51" s="989">
        <v>0</v>
      </c>
      <c r="T51" s="1610">
        <v>0</v>
      </c>
      <c r="U51" s="1610">
        <v>0</v>
      </c>
      <c r="V51" s="990">
        <v>0</v>
      </c>
      <c r="W51" s="990">
        <f t="shared" ref="W51:AC51" si="12">V51+1</f>
        <v>1</v>
      </c>
      <c r="X51" s="990">
        <f t="shared" si="12"/>
        <v>2</v>
      </c>
      <c r="Y51" s="990">
        <f t="shared" si="12"/>
        <v>3</v>
      </c>
      <c r="Z51" s="990">
        <f t="shared" si="12"/>
        <v>4</v>
      </c>
      <c r="AA51" s="990">
        <f t="shared" si="12"/>
        <v>5</v>
      </c>
      <c r="AB51" s="990">
        <f t="shared" si="12"/>
        <v>6</v>
      </c>
      <c r="AC51" s="990">
        <f t="shared" si="12"/>
        <v>7</v>
      </c>
      <c r="AD51" s="959"/>
      <c r="AE51" s="820"/>
    </row>
    <row r="52" spans="1:58" s="12" customFormat="1" ht="11.25" customHeight="1">
      <c r="A52" s="236"/>
      <c r="B52" s="236"/>
      <c r="C52" s="236"/>
      <c r="D52" s="236"/>
      <c r="E52" s="236"/>
      <c r="F52" s="236"/>
      <c r="G52" s="236"/>
      <c r="H52" s="215"/>
      <c r="I52" s="991" t="s">
        <v>248</v>
      </c>
      <c r="J52" s="292"/>
      <c r="K52" s="292"/>
      <c r="L52" s="292"/>
      <c r="M52" s="992"/>
      <c r="N52" s="993"/>
      <c r="O52" s="993"/>
      <c r="P52" s="994"/>
      <c r="Q52" s="994"/>
      <c r="R52" s="994"/>
      <c r="S52" s="992">
        <f t="shared" ref="S52:AC52" si="13">S$17/(1+$S$41)^S51</f>
        <v>-112.03999999999999</v>
      </c>
      <c r="T52" s="992">
        <f t="shared" si="13"/>
        <v>-44.119</v>
      </c>
      <c r="U52" s="992">
        <f t="shared" si="13"/>
        <v>139.6109999999999</v>
      </c>
      <c r="V52" s="992">
        <f t="shared" si="13"/>
        <v>119.41579196973758</v>
      </c>
      <c r="W52" s="992">
        <f t="shared" si="13"/>
        <v>180.14589024529053</v>
      </c>
      <c r="X52" s="992">
        <f t="shared" si="13"/>
        <v>249.65366179667367</v>
      </c>
      <c r="Y52" s="992">
        <f t="shared" si="13"/>
        <v>299.36514469845434</v>
      </c>
      <c r="Z52" s="992">
        <f t="shared" si="13"/>
        <v>370.03549919597697</v>
      </c>
      <c r="AA52" s="992">
        <f t="shared" si="13"/>
        <v>370.39373370701992</v>
      </c>
      <c r="AB52" s="992">
        <f t="shared" si="13"/>
        <v>381.86148995377602</v>
      </c>
      <c r="AC52" s="992">
        <f t="shared" si="13"/>
        <v>408.36526618447931</v>
      </c>
      <c r="AD52" s="995"/>
      <c r="AE52" s="1034"/>
    </row>
    <row r="53" spans="1:58">
      <c r="A53" s="237"/>
      <c r="B53" s="237"/>
      <c r="C53" s="237"/>
      <c r="D53" s="237"/>
      <c r="E53" s="237"/>
      <c r="F53" s="237"/>
      <c r="G53" s="237"/>
      <c r="H53" s="58"/>
      <c r="I53" s="279"/>
      <c r="J53" s="270"/>
      <c r="K53" s="270"/>
      <c r="L53" s="270"/>
      <c r="M53" s="912"/>
      <c r="N53" s="912"/>
      <c r="O53" s="912"/>
      <c r="P53" s="912"/>
      <c r="Q53" s="913"/>
      <c r="R53" s="913"/>
      <c r="S53" s="913"/>
      <c r="T53" s="913"/>
      <c r="U53" s="913"/>
      <c r="V53" s="913"/>
      <c r="W53" s="913"/>
      <c r="X53" s="913"/>
      <c r="Y53" s="913"/>
      <c r="Z53" s="238"/>
      <c r="AA53" s="914"/>
      <c r="AB53" s="914"/>
      <c r="AC53" s="914"/>
      <c r="AD53" s="238"/>
    </row>
    <row r="54" spans="1:58" s="936" customFormat="1">
      <c r="A54" s="237"/>
      <c r="B54" s="237"/>
      <c r="C54" s="237"/>
      <c r="D54" s="237"/>
      <c r="E54" s="237"/>
      <c r="F54" s="237"/>
      <c r="G54" s="237"/>
      <c r="H54" s="58"/>
      <c r="I54" s="270"/>
      <c r="J54" s="270"/>
      <c r="K54" s="270"/>
      <c r="L54" s="270"/>
      <c r="M54" s="238"/>
      <c r="N54" s="238"/>
      <c r="O54" s="238"/>
      <c r="P54" s="238"/>
      <c r="Q54" s="238"/>
      <c r="R54" s="238"/>
      <c r="S54" s="238"/>
      <c r="T54" s="238"/>
      <c r="U54" s="238"/>
      <c r="V54" s="238"/>
      <c r="W54" s="238"/>
      <c r="X54" s="238"/>
      <c r="Y54" s="238"/>
      <c r="Z54" s="238"/>
      <c r="AA54" s="922"/>
      <c r="AB54" s="923"/>
      <c r="AC54" s="924"/>
      <c r="AD54" s="919"/>
      <c r="AE54" s="289"/>
      <c r="AF54" s="289"/>
      <c r="AG54" s="304"/>
    </row>
    <row r="55" spans="1:58" ht="11.25" customHeight="1" outlineLevel="1">
      <c r="A55" s="273"/>
      <c r="B55" s="273"/>
      <c r="C55" s="273"/>
      <c r="D55" s="273"/>
      <c r="E55" s="273"/>
      <c r="F55" s="273"/>
      <c r="G55" s="273"/>
      <c r="H55" s="69"/>
      <c r="I55" s="1011" t="s">
        <v>254</v>
      </c>
      <c r="J55" s="1011"/>
      <c r="K55" s="1011"/>
      <c r="L55" s="1011"/>
      <c r="M55" s="1011"/>
      <c r="N55" s="1011"/>
      <c r="O55" s="1011"/>
      <c r="P55" s="1011"/>
      <c r="Q55" s="1011"/>
      <c r="R55" s="1011"/>
      <c r="S55" s="1011"/>
      <c r="T55" s="1011"/>
      <c r="U55" s="1011"/>
      <c r="V55" s="1011"/>
      <c r="W55" s="1011"/>
      <c r="X55" s="1011"/>
      <c r="Y55" s="1011"/>
      <c r="Z55" s="1011"/>
      <c r="AA55" s="1011"/>
      <c r="AB55" s="1011"/>
      <c r="AC55" s="1011"/>
      <c r="AD55" s="101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301"/>
      <c r="BE55" s="301"/>
      <c r="BF55" s="301"/>
    </row>
    <row r="56" spans="1:58" s="936" customFormat="1" outlineLevel="1">
      <c r="A56" s="237"/>
      <c r="B56" s="237"/>
      <c r="C56" s="237"/>
      <c r="D56" s="237"/>
      <c r="E56" s="237"/>
      <c r="F56" s="237"/>
      <c r="G56" s="237"/>
      <c r="H56" s="58"/>
      <c r="I56" s="270"/>
      <c r="J56" s="270"/>
      <c r="K56" s="270"/>
      <c r="L56" s="270"/>
      <c r="M56" s="238"/>
      <c r="N56" s="238"/>
      <c r="O56" s="238"/>
      <c r="P56" s="238"/>
      <c r="Q56" s="238"/>
      <c r="R56" s="238"/>
      <c r="S56" s="238"/>
      <c r="T56" s="238"/>
      <c r="U56" s="238"/>
      <c r="V56" s="238"/>
      <c r="W56" s="238"/>
      <c r="X56" s="238"/>
      <c r="Y56" s="238"/>
      <c r="Z56" s="238"/>
      <c r="AA56" s="922"/>
      <c r="AB56" s="923"/>
      <c r="AC56" s="925"/>
      <c r="AD56" s="919"/>
      <c r="AE56" s="289"/>
      <c r="AF56" s="289"/>
      <c r="AG56" s="290"/>
    </row>
    <row r="57" spans="1:58" outlineLevel="1">
      <c r="A57" s="273"/>
      <c r="B57" s="273"/>
      <c r="C57" s="273"/>
      <c r="D57" s="273"/>
      <c r="E57" s="273"/>
      <c r="F57" s="273"/>
      <c r="G57" s="273"/>
      <c r="H57" s="69"/>
      <c r="I57" s="278"/>
      <c r="J57" s="278"/>
      <c r="K57" s="291"/>
      <c r="L57" s="270"/>
      <c r="M57" s="238"/>
      <c r="N57" s="914"/>
      <c r="O57" s="914"/>
      <c r="P57" s="914"/>
      <c r="Q57" s="914"/>
      <c r="R57" s="914"/>
      <c r="T57" s="1012" t="s">
        <v>255</v>
      </c>
      <c r="U57" s="926"/>
      <c r="V57" s="1159">
        <f>+fair_value</f>
        <v>47</v>
      </c>
      <c r="W57" s="238"/>
      <c r="X57" s="1012" t="s">
        <v>116</v>
      </c>
      <c r="Y57" s="926"/>
      <c r="Z57" s="1956">
        <v>2.8629999999999999E-2</v>
      </c>
      <c r="AA57" s="238"/>
      <c r="AB57" s="1016" t="s">
        <v>627</v>
      </c>
      <c r="AC57" s="926"/>
      <c r="AD57" s="927">
        <f>Model!ET12</f>
        <v>0.44536439306110953</v>
      </c>
      <c r="AE57" s="259"/>
      <c r="AF57" s="259"/>
      <c r="AG57" s="293"/>
    </row>
    <row r="58" spans="1:58" s="936" customFormat="1" outlineLevel="1">
      <c r="A58" s="237"/>
      <c r="B58" s="237"/>
      <c r="C58" s="237"/>
      <c r="D58" s="237"/>
      <c r="E58" s="237"/>
      <c r="F58" s="237"/>
      <c r="G58" s="237"/>
      <c r="H58" s="58"/>
      <c r="I58" s="270"/>
      <c r="J58" s="270"/>
      <c r="K58" s="294"/>
      <c r="L58" s="295"/>
      <c r="M58" s="238"/>
      <c r="N58" s="914"/>
      <c r="O58" s="914"/>
      <c r="P58" s="914"/>
      <c r="Q58" s="914"/>
      <c r="R58" s="914"/>
      <c r="T58" s="1013"/>
      <c r="U58" s="928"/>
      <c r="V58" s="1160"/>
      <c r="W58" s="929"/>
      <c r="X58" s="1015"/>
      <c r="Y58" s="928"/>
      <c r="Z58" s="1637"/>
      <c r="AA58" s="919"/>
      <c r="AB58" s="1015"/>
      <c r="AC58" s="928"/>
      <c r="AD58" s="116"/>
      <c r="AE58" s="289"/>
      <c r="AF58" s="289"/>
      <c r="AG58" s="290"/>
    </row>
    <row r="59" spans="1:58" s="936" customFormat="1" outlineLevel="1">
      <c r="A59" s="273"/>
      <c r="B59" s="273"/>
      <c r="C59" s="273"/>
      <c r="D59" s="273"/>
      <c r="E59" s="273"/>
      <c r="F59" s="273"/>
      <c r="G59" s="273"/>
      <c r="H59" s="69"/>
      <c r="I59" s="278"/>
      <c r="J59" s="278"/>
      <c r="K59" s="294"/>
      <c r="L59" s="295"/>
      <c r="M59" s="238"/>
      <c r="N59" s="914"/>
      <c r="O59" s="914"/>
      <c r="P59" s="914"/>
      <c r="Q59" s="914"/>
      <c r="R59" s="914"/>
      <c r="T59" s="1013"/>
      <c r="U59" s="928"/>
      <c r="V59" s="1160"/>
      <c r="W59" s="929"/>
      <c r="X59" s="1015"/>
      <c r="Y59" s="928"/>
      <c r="Z59" s="1638"/>
      <c r="AA59" s="919"/>
      <c r="AB59" s="1015"/>
      <c r="AC59" s="928"/>
      <c r="AD59" s="116"/>
      <c r="AE59" s="289"/>
      <c r="AF59" s="289"/>
      <c r="AG59" s="290"/>
    </row>
    <row r="60" spans="1:58" s="936" customFormat="1" outlineLevel="1">
      <c r="A60" s="273"/>
      <c r="B60" s="273"/>
      <c r="C60" s="273"/>
      <c r="D60" s="273"/>
      <c r="E60" s="273"/>
      <c r="F60" s="273"/>
      <c r="G60" s="273"/>
      <c r="H60" s="69"/>
      <c r="I60" s="278"/>
      <c r="J60" s="278"/>
      <c r="K60" s="294"/>
      <c r="L60" s="295"/>
      <c r="M60" s="238"/>
      <c r="N60" s="914"/>
      <c r="O60" s="914"/>
      <c r="P60" s="914"/>
      <c r="Q60" s="914"/>
      <c r="R60" s="914"/>
      <c r="T60" s="1013"/>
      <c r="U60" s="928"/>
      <c r="V60" s="1160"/>
      <c r="W60" s="929"/>
      <c r="X60" s="1015"/>
      <c r="Y60" s="928"/>
      <c r="Z60" s="1638"/>
      <c r="AA60" s="919"/>
      <c r="AB60" s="1015"/>
      <c r="AC60" s="928"/>
      <c r="AD60" s="116"/>
      <c r="AE60" s="289"/>
      <c r="AF60" s="289"/>
      <c r="AG60" s="290"/>
    </row>
    <row r="61" spans="1:58" s="936" customFormat="1" outlineLevel="1">
      <c r="A61" s="273"/>
      <c r="B61" s="273"/>
      <c r="C61" s="273"/>
      <c r="D61" s="273"/>
      <c r="E61" s="273"/>
      <c r="F61" s="273"/>
      <c r="G61" s="273"/>
      <c r="H61" s="69"/>
      <c r="I61" s="278"/>
      <c r="J61" s="278"/>
      <c r="K61" s="296"/>
      <c r="L61" s="278"/>
      <c r="M61" s="919"/>
      <c r="N61" s="920"/>
      <c r="O61" s="920"/>
      <c r="P61" s="920"/>
      <c r="Q61" s="920"/>
      <c r="R61" s="920"/>
      <c r="T61" s="1014"/>
      <c r="U61" s="920"/>
      <c r="V61" s="920"/>
      <c r="W61" s="919"/>
      <c r="X61" s="1015"/>
      <c r="Y61" s="919"/>
      <c r="Z61" s="1638"/>
      <c r="AA61" s="919"/>
      <c r="AB61" s="1014"/>
      <c r="AC61" s="920"/>
      <c r="AD61" s="116"/>
      <c r="AE61" s="289"/>
      <c r="AF61" s="289"/>
      <c r="AG61" s="290"/>
    </row>
    <row r="62" spans="1:58" outlineLevel="1">
      <c r="A62" s="273"/>
      <c r="B62" s="273"/>
      <c r="C62" s="273"/>
      <c r="D62" s="273"/>
      <c r="E62" s="273"/>
      <c r="F62" s="273"/>
      <c r="G62" s="273"/>
      <c r="H62" s="69"/>
      <c r="I62" s="278"/>
      <c r="J62" s="278"/>
      <c r="K62" s="296"/>
      <c r="L62" s="278"/>
      <c r="M62" s="919"/>
      <c r="N62" s="920"/>
      <c r="O62" s="920"/>
      <c r="P62" s="920"/>
      <c r="Q62" s="920"/>
      <c r="R62" s="920"/>
      <c r="T62" s="1012" t="s">
        <v>256</v>
      </c>
      <c r="U62" s="926"/>
      <c r="V62" s="1017">
        <f>S30</f>
        <v>9765.464410003573</v>
      </c>
      <c r="W62" s="238"/>
      <c r="X62" s="1012" t="s">
        <v>257</v>
      </c>
      <c r="Y62" s="926"/>
      <c r="Z62" s="1639">
        <f>S48</f>
        <v>9.5455000000000012E-2</v>
      </c>
      <c r="AA62" s="238"/>
      <c r="AB62" s="1016" t="s">
        <v>626</v>
      </c>
      <c r="AC62" s="926"/>
      <c r="AD62" s="927">
        <f>Model!ET35</f>
        <v>0.28345806076309643</v>
      </c>
      <c r="AE62" s="259"/>
      <c r="AF62" s="259"/>
      <c r="AG62" s="293"/>
    </row>
    <row r="63" spans="1:58" s="936" customFormat="1" outlineLevel="1">
      <c r="A63" s="237"/>
      <c r="B63" s="237"/>
      <c r="C63" s="237"/>
      <c r="D63" s="237"/>
      <c r="E63" s="237"/>
      <c r="F63" s="237"/>
      <c r="G63" s="237"/>
      <c r="H63" s="58"/>
      <c r="I63" s="270"/>
      <c r="J63" s="270"/>
      <c r="K63" s="270"/>
      <c r="L63" s="270"/>
      <c r="M63" s="238"/>
      <c r="N63" s="914"/>
      <c r="O63" s="914"/>
      <c r="P63" s="914"/>
      <c r="Q63" s="914"/>
      <c r="R63" s="914"/>
      <c r="T63" s="1013"/>
      <c r="U63" s="928"/>
      <c r="V63" s="1018"/>
      <c r="W63" s="919"/>
      <c r="X63" s="1015"/>
      <c r="Y63" s="928"/>
      <c r="Z63" s="115"/>
      <c r="AA63" s="919"/>
      <c r="AB63" s="1013"/>
      <c r="AC63" s="928"/>
      <c r="AD63" s="116"/>
      <c r="AE63" s="289"/>
      <c r="AF63" s="289"/>
      <c r="AG63" s="290"/>
    </row>
    <row r="64" spans="1:58" s="936" customFormat="1" outlineLevel="1">
      <c r="A64" s="273"/>
      <c r="B64" s="273"/>
      <c r="C64" s="273"/>
      <c r="D64" s="273"/>
      <c r="E64" s="273"/>
      <c r="F64" s="273"/>
      <c r="G64" s="273"/>
      <c r="H64" s="69"/>
      <c r="I64" s="278"/>
      <c r="J64" s="278"/>
      <c r="K64" s="278"/>
      <c r="L64" s="278"/>
      <c r="M64" s="919"/>
      <c r="N64" s="920"/>
      <c r="O64" s="920"/>
      <c r="P64" s="920"/>
      <c r="Q64" s="920"/>
      <c r="R64" s="920"/>
      <c r="T64" s="1015"/>
      <c r="U64" s="928"/>
      <c r="V64" s="1018"/>
      <c r="W64" s="919"/>
      <c r="X64" s="1015"/>
      <c r="Y64" s="928"/>
      <c r="Z64" s="1638"/>
      <c r="AA64" s="919"/>
      <c r="AB64" s="1015"/>
      <c r="AC64" s="928"/>
      <c r="AD64" s="116"/>
      <c r="AE64" s="289"/>
      <c r="AF64" s="289"/>
      <c r="AG64" s="290"/>
    </row>
    <row r="65" spans="1:58" s="936" customFormat="1" outlineLevel="1">
      <c r="A65" s="273"/>
      <c r="B65" s="273"/>
      <c r="C65" s="273"/>
      <c r="D65" s="273"/>
      <c r="E65" s="273"/>
      <c r="F65" s="273"/>
      <c r="G65" s="273"/>
      <c r="H65" s="69"/>
      <c r="I65" s="278"/>
      <c r="J65" s="278"/>
      <c r="K65" s="278"/>
      <c r="L65" s="278"/>
      <c r="M65" s="919"/>
      <c r="N65" s="920"/>
      <c r="O65" s="920"/>
      <c r="P65" s="920"/>
      <c r="Q65" s="920"/>
      <c r="R65" s="920"/>
      <c r="T65" s="1015"/>
      <c r="U65" s="928"/>
      <c r="V65" s="1018"/>
      <c r="W65" s="919"/>
      <c r="X65" s="1015"/>
      <c r="Y65" s="928"/>
      <c r="Z65" s="1638"/>
      <c r="AA65" s="919"/>
      <c r="AB65" s="1015"/>
      <c r="AC65" s="928"/>
      <c r="AD65" s="116"/>
      <c r="AE65" s="289"/>
      <c r="AF65" s="289"/>
      <c r="AG65" s="290"/>
    </row>
    <row r="66" spans="1:58" s="936" customFormat="1" outlineLevel="1">
      <c r="A66" s="273"/>
      <c r="B66" s="273"/>
      <c r="C66" s="273"/>
      <c r="D66" s="273"/>
      <c r="E66" s="273"/>
      <c r="F66" s="273"/>
      <c r="G66" s="273"/>
      <c r="H66" s="69"/>
      <c r="I66" s="278"/>
      <c r="J66" s="278"/>
      <c r="K66" s="278"/>
      <c r="L66" s="278"/>
      <c r="M66" s="919"/>
      <c r="N66" s="920"/>
      <c r="O66" s="920"/>
      <c r="P66" s="920"/>
      <c r="Q66" s="920"/>
      <c r="R66" s="920"/>
      <c r="T66" s="1014"/>
      <c r="U66" s="920"/>
      <c r="V66" s="1019"/>
      <c r="W66" s="919"/>
      <c r="X66" s="919"/>
      <c r="Y66" s="919"/>
      <c r="Z66" s="919"/>
      <c r="AA66" s="919"/>
      <c r="AB66" s="1015"/>
      <c r="AC66" s="919"/>
      <c r="AD66" s="116"/>
      <c r="AE66" s="289"/>
      <c r="AF66" s="289"/>
      <c r="AG66" s="290"/>
    </row>
    <row r="67" spans="1:58" outlineLevel="1">
      <c r="A67" s="273"/>
      <c r="B67" s="273"/>
      <c r="C67" s="273"/>
      <c r="D67" s="273"/>
      <c r="E67" s="273"/>
      <c r="F67" s="273"/>
      <c r="G67" s="273"/>
      <c r="H67" s="69"/>
      <c r="I67" s="278"/>
      <c r="J67" s="278"/>
      <c r="K67" s="278"/>
      <c r="L67" s="278"/>
      <c r="M67" s="919"/>
      <c r="N67" s="920"/>
      <c r="O67" s="920"/>
      <c r="P67" s="920"/>
      <c r="Q67" s="920"/>
      <c r="R67" s="920"/>
      <c r="T67" s="1012" t="s">
        <v>258</v>
      </c>
      <c r="U67" s="926"/>
      <c r="V67" s="1017">
        <f>S27</f>
        <v>9229.3007760338351</v>
      </c>
      <c r="W67" s="238"/>
      <c r="X67" s="914"/>
      <c r="Y67" s="914"/>
      <c r="Z67" s="914"/>
      <c r="AA67" s="238"/>
      <c r="AB67" s="1016" t="s">
        <v>628</v>
      </c>
      <c r="AC67" s="926"/>
      <c r="AD67" s="927">
        <f>Model!ET29</f>
        <v>0.17579272597774259</v>
      </c>
      <c r="AE67" s="259"/>
      <c r="AF67" s="259"/>
      <c r="AG67" s="293"/>
    </row>
    <row r="68" spans="1:58" s="936" customFormat="1" outlineLevel="1">
      <c r="A68" s="237"/>
      <c r="B68" s="237"/>
      <c r="C68" s="237"/>
      <c r="D68" s="237"/>
      <c r="E68" s="237"/>
      <c r="F68" s="237"/>
      <c r="G68" s="237"/>
      <c r="H68" s="58"/>
      <c r="I68" s="270"/>
      <c r="J68" s="270"/>
      <c r="K68" s="270"/>
      <c r="L68" s="270"/>
      <c r="M68" s="238"/>
      <c r="N68" s="914"/>
      <c r="O68" s="914"/>
      <c r="P68" s="914"/>
      <c r="Q68" s="914"/>
      <c r="R68" s="914"/>
      <c r="T68" s="1013"/>
      <c r="U68" s="928"/>
      <c r="V68" s="1018"/>
      <c r="W68" s="919"/>
      <c r="X68" s="920"/>
      <c r="Y68" s="920"/>
      <c r="Z68" s="920"/>
      <c r="AA68" s="919"/>
      <c r="AB68" s="1013"/>
      <c r="AC68" s="928"/>
      <c r="AD68" s="116"/>
      <c r="AE68" s="289"/>
      <c r="AF68" s="289"/>
      <c r="AG68" s="290"/>
    </row>
    <row r="69" spans="1:58" s="936" customFormat="1" outlineLevel="1">
      <c r="A69" s="273"/>
      <c r="B69" s="273"/>
      <c r="C69" s="273"/>
      <c r="D69" s="273"/>
      <c r="E69" s="273"/>
      <c r="F69" s="273"/>
      <c r="G69" s="273"/>
      <c r="H69" s="69"/>
      <c r="I69" s="278"/>
      <c r="J69" s="278"/>
      <c r="K69" s="278"/>
      <c r="L69" s="278"/>
      <c r="M69" s="919"/>
      <c r="N69" s="920"/>
      <c r="O69" s="920"/>
      <c r="P69" s="920"/>
      <c r="Q69" s="920"/>
      <c r="R69" s="920"/>
      <c r="T69" s="1015"/>
      <c r="U69" s="928"/>
      <c r="V69" s="1018"/>
      <c r="W69" s="919"/>
      <c r="X69" s="920"/>
      <c r="Y69" s="920"/>
      <c r="Z69" s="920"/>
      <c r="AA69" s="919"/>
      <c r="AB69" s="1015"/>
      <c r="AC69" s="928"/>
      <c r="AD69" s="116"/>
      <c r="AE69" s="289"/>
      <c r="AF69" s="289"/>
      <c r="AG69" s="290"/>
    </row>
    <row r="70" spans="1:58" s="936" customFormat="1" outlineLevel="1">
      <c r="A70" s="273"/>
      <c r="B70" s="273"/>
      <c r="C70" s="273"/>
      <c r="D70" s="273"/>
      <c r="E70" s="273"/>
      <c r="F70" s="273"/>
      <c r="G70" s="273"/>
      <c r="H70" s="69"/>
      <c r="I70" s="278"/>
      <c r="J70" s="278"/>
      <c r="K70" s="278"/>
      <c r="L70" s="278"/>
      <c r="M70" s="919"/>
      <c r="N70" s="920"/>
      <c r="O70" s="920"/>
      <c r="P70" s="920"/>
      <c r="Q70" s="920"/>
      <c r="R70" s="920"/>
      <c r="T70" s="1015"/>
      <c r="U70" s="928"/>
      <c r="V70" s="1018"/>
      <c r="W70" s="919"/>
      <c r="X70" s="920"/>
      <c r="Y70" s="920"/>
      <c r="Z70" s="920"/>
      <c r="AA70" s="919"/>
      <c r="AB70" s="1015"/>
      <c r="AC70" s="928"/>
      <c r="AD70" s="116"/>
      <c r="AE70" s="289"/>
      <c r="AF70" s="289"/>
      <c r="AG70" s="290"/>
    </row>
    <row r="71" spans="1:58" s="936" customFormat="1" outlineLevel="1">
      <c r="A71" s="273"/>
      <c r="B71" s="273"/>
      <c r="C71" s="273"/>
      <c r="D71" s="273"/>
      <c r="E71" s="273"/>
      <c r="F71" s="273"/>
      <c r="G71" s="273"/>
      <c r="H71" s="69"/>
      <c r="I71" s="278"/>
      <c r="J71" s="278"/>
      <c r="K71" s="278"/>
      <c r="L71" s="278"/>
      <c r="M71" s="919"/>
      <c r="N71" s="920"/>
      <c r="O71" s="920"/>
      <c r="P71" s="920"/>
      <c r="Q71" s="920"/>
      <c r="R71" s="920"/>
      <c r="T71" s="919"/>
      <c r="U71" s="919"/>
      <c r="V71" s="919"/>
      <c r="W71" s="919"/>
      <c r="X71" s="920"/>
      <c r="Y71" s="920"/>
      <c r="Z71" s="920"/>
      <c r="AA71" s="919"/>
      <c r="AB71" s="1014"/>
      <c r="AC71" s="920"/>
      <c r="AD71" s="116"/>
      <c r="AE71" s="289"/>
      <c r="AF71" s="289"/>
      <c r="AG71" s="290"/>
    </row>
    <row r="72" spans="1:58" s="13" customFormat="1" ht="11.25" customHeight="1" outlineLevel="1">
      <c r="A72" s="276"/>
      <c r="B72" s="276"/>
      <c r="C72" s="276"/>
      <c r="D72" s="276"/>
      <c r="E72" s="276"/>
      <c r="F72" s="276"/>
      <c r="G72" s="276"/>
      <c r="H72" s="15"/>
      <c r="I72" s="1023" t="s">
        <v>254</v>
      </c>
      <c r="J72" s="1011"/>
      <c r="K72" s="1011"/>
      <c r="L72" s="1011"/>
      <c r="M72" s="1011"/>
      <c r="N72" s="1020">
        <f t="shared" ref="N72:AC72" si="14">N$7</f>
        <v>40543</v>
      </c>
      <c r="O72" s="1020">
        <f t="shared" si="14"/>
        <v>40908</v>
      </c>
      <c r="P72" s="1020">
        <f t="shared" si="14"/>
        <v>41274</v>
      </c>
      <c r="Q72" s="1020">
        <f t="shared" si="14"/>
        <v>41639</v>
      </c>
      <c r="R72" s="1021">
        <f t="shared" si="14"/>
        <v>42004</v>
      </c>
      <c r="S72" s="1959">
        <f t="shared" si="14"/>
        <v>42369</v>
      </c>
      <c r="T72" s="1959">
        <f t="shared" si="14"/>
        <v>42735</v>
      </c>
      <c r="U72" s="1959">
        <f t="shared" si="14"/>
        <v>43100</v>
      </c>
      <c r="V72" s="1022">
        <f t="shared" si="14"/>
        <v>43465</v>
      </c>
      <c r="W72" s="1022">
        <f t="shared" si="14"/>
        <v>43830</v>
      </c>
      <c r="X72" s="1022">
        <f t="shared" si="14"/>
        <v>44196</v>
      </c>
      <c r="Y72" s="1022">
        <f t="shared" si="14"/>
        <v>44561</v>
      </c>
      <c r="Z72" s="1022">
        <f t="shared" si="14"/>
        <v>44926</v>
      </c>
      <c r="AA72" s="1022">
        <f t="shared" si="14"/>
        <v>45291</v>
      </c>
      <c r="AB72" s="1022">
        <f t="shared" si="14"/>
        <v>45657</v>
      </c>
      <c r="AC72" s="1022">
        <f t="shared" si="14"/>
        <v>46022</v>
      </c>
      <c r="AD72" s="1024"/>
      <c r="AE72" s="277"/>
      <c r="AF72" s="277"/>
      <c r="AG72" s="277"/>
      <c r="AH72" s="277"/>
      <c r="AI72" s="277"/>
      <c r="AJ72" s="277"/>
      <c r="AK72" s="277"/>
      <c r="AL72" s="277"/>
      <c r="AM72" s="277"/>
      <c r="AN72" s="277"/>
      <c r="AO72" s="277"/>
      <c r="AP72" s="277"/>
      <c r="AQ72" s="277"/>
      <c r="AR72" s="277"/>
      <c r="AS72" s="277"/>
      <c r="AT72" s="277"/>
      <c r="AU72" s="277"/>
      <c r="AV72" s="277"/>
      <c r="AW72" s="277"/>
      <c r="AX72" s="277"/>
      <c r="AY72" s="277"/>
      <c r="AZ72" s="277"/>
      <c r="BA72" s="277"/>
      <c r="BB72" s="277"/>
      <c r="BC72" s="277"/>
      <c r="BD72" s="277"/>
      <c r="BE72" s="277"/>
      <c r="BF72" s="277"/>
    </row>
    <row r="73" spans="1:58" outlineLevel="1">
      <c r="A73" s="25"/>
      <c r="B73" s="25"/>
      <c r="C73" s="25"/>
      <c r="D73" s="25"/>
      <c r="E73" s="25"/>
      <c r="F73" s="25"/>
      <c r="G73" s="25"/>
      <c r="H73" s="69"/>
      <c r="I73" s="283" t="s">
        <v>259</v>
      </c>
      <c r="J73" s="40"/>
      <c r="K73" s="40"/>
      <c r="L73" s="40"/>
      <c r="M73" s="128"/>
      <c r="N73" s="305">
        <f>Model!DU12</f>
        <v>30.466999999999999</v>
      </c>
      <c r="O73" s="305">
        <f>Model!DV12</f>
        <v>66.052999999999997</v>
      </c>
      <c r="P73" s="305">
        <f>Model!DW12</f>
        <v>116.85000000000001</v>
      </c>
      <c r="Q73" s="305">
        <f>Model!DX12</f>
        <v>197.54500000000002</v>
      </c>
      <c r="R73" s="305">
        <f>Model!DY12</f>
        <v>325.89299999999997</v>
      </c>
      <c r="S73" s="305">
        <f>Model!DZ12</f>
        <v>679.93500000000006</v>
      </c>
      <c r="T73" s="305">
        <f>Model!EA12</f>
        <v>846.58900000000006</v>
      </c>
      <c r="U73" s="305">
        <f>Model!EB12</f>
        <v>1076.7939999999999</v>
      </c>
      <c r="V73" s="305">
        <f>Model!EC12</f>
        <v>1512.513208615198</v>
      </c>
      <c r="W73" s="305">
        <f>Model!ED12</f>
        <v>2133.1258629198733</v>
      </c>
      <c r="X73" s="305">
        <f>Model!EE12</f>
        <v>3251.3571784490196</v>
      </c>
      <c r="Y73" s="305">
        <f>Model!EF12</f>
        <v>4743.6055919190449</v>
      </c>
      <c r="Z73" s="305">
        <f>Model!EG12</f>
        <v>6360.2698466445809</v>
      </c>
      <c r="AA73" s="305">
        <f>Model!EH12</f>
        <v>8265.9125760966781</v>
      </c>
      <c r="AB73" s="305">
        <f>Model!EI12</f>
        <v>10525.687154667348</v>
      </c>
      <c r="AC73" s="305">
        <f>Model!EJ12</f>
        <v>13307.239227465428</v>
      </c>
      <c r="AD73" s="955"/>
    </row>
    <row r="74" spans="1:58" outlineLevel="1">
      <c r="A74" s="237"/>
      <c r="B74" s="237"/>
      <c r="C74" s="237"/>
      <c r="D74" s="237"/>
      <c r="E74" s="237"/>
      <c r="F74" s="237"/>
      <c r="G74" s="237"/>
      <c r="H74" s="58"/>
      <c r="I74" s="984" t="s">
        <v>65</v>
      </c>
      <c r="J74" s="307"/>
      <c r="K74" s="307"/>
      <c r="L74" s="307"/>
      <c r="M74" s="265"/>
      <c r="N74" s="305">
        <f>Model!DU45</f>
        <v>0.13999999999999879</v>
      </c>
      <c r="O74" s="305">
        <f>Model!DV45</f>
        <v>12.213999999999992</v>
      </c>
      <c r="P74" s="305">
        <f>Model!DW45</f>
        <v>26.448000000000018</v>
      </c>
      <c r="Q74" s="305">
        <f>Model!DX45</f>
        <v>30.116999999999997</v>
      </c>
      <c r="R74" s="305">
        <f>Model!DY45</f>
        <v>55.141999999999939</v>
      </c>
      <c r="S74" s="305">
        <f>Model!DZ45</f>
        <v>122.82200000000002</v>
      </c>
      <c r="T74" s="305">
        <f>Model!EA45</f>
        <v>143.57500000000002</v>
      </c>
      <c r="U74" s="305">
        <f>Model!EB45</f>
        <v>236.31499999999988</v>
      </c>
      <c r="V74" s="305">
        <f>Model!EC45</f>
        <v>264.90150836766963</v>
      </c>
      <c r="W74" s="305">
        <f>Model!ED45</f>
        <v>351.92201910520032</v>
      </c>
      <c r="X74" s="305">
        <f>Model!EE45</f>
        <v>499.61599639763119</v>
      </c>
      <c r="Y74" s="305">
        <f>Model!EF45</f>
        <v>646.05671569020319</v>
      </c>
      <c r="Z74" s="305">
        <f>Model!EG45</f>
        <v>813.0172662884504</v>
      </c>
      <c r="AA74" s="305">
        <f>Model!EH45</f>
        <v>1080.0391637889813</v>
      </c>
      <c r="AB74" s="305">
        <f>Model!EI45</f>
        <v>1256.7890598536599</v>
      </c>
      <c r="AC74" s="305">
        <f>Model!EJ45</f>
        <v>1467.1340577258193</v>
      </c>
      <c r="AD74" s="1025"/>
      <c r="AE74" s="935"/>
      <c r="AF74" s="935"/>
      <c r="AG74" s="935"/>
    </row>
    <row r="75" spans="1:58" outlineLevel="1">
      <c r="A75" s="237"/>
      <c r="B75" s="237"/>
      <c r="C75" s="237"/>
      <c r="D75" s="237"/>
      <c r="E75" s="237"/>
      <c r="F75" s="237"/>
      <c r="G75" s="237"/>
      <c r="H75" s="58"/>
      <c r="I75" s="984" t="s">
        <v>309</v>
      </c>
      <c r="J75" s="307"/>
      <c r="K75" s="307"/>
      <c r="L75" s="307"/>
      <c r="M75" s="265"/>
      <c r="N75" s="305">
        <f>Model!DU34</f>
        <v>-5.1220000000000008</v>
      </c>
      <c r="O75" s="305">
        <f>Model!DV34</f>
        <v>2.9419999999999922</v>
      </c>
      <c r="P75" s="305">
        <f>Model!DW34</f>
        <v>12.408000000000019</v>
      </c>
      <c r="Q75" s="305">
        <f>Model!DX34</f>
        <v>6.4869999999999912</v>
      </c>
      <c r="R75" s="305">
        <f>Model!DY34</f>
        <v>-5.2340000000000586</v>
      </c>
      <c r="S75" s="305">
        <f>Model!DZ34</f>
        <v>-4.9159999999999826</v>
      </c>
      <c r="T75" s="305">
        <f>Model!EA34</f>
        <v>42.813000000000017</v>
      </c>
      <c r="U75" s="305">
        <f>Model!EB34</f>
        <v>-48.303000000000139</v>
      </c>
      <c r="V75" s="305">
        <f>Model!EC34</f>
        <v>147.28126681996031</v>
      </c>
      <c r="W75" s="305">
        <f>Model!ED34</f>
        <v>236.17674528086101</v>
      </c>
      <c r="X75" s="305">
        <f>Model!EE34</f>
        <v>371.23907270985563</v>
      </c>
      <c r="Y75" s="305">
        <f>Model!EF34</f>
        <v>505.91544934878812</v>
      </c>
      <c r="Z75" s="305">
        <f>Model!EG34</f>
        <v>661.63779180142433</v>
      </c>
      <c r="AA75" s="305">
        <f>Model!EH34</f>
        <v>917.84871726960819</v>
      </c>
      <c r="AB75" s="305">
        <f>Model!EI34</f>
        <v>1106.1329636595142</v>
      </c>
      <c r="AC75" s="305">
        <f>Model!EJ34</f>
        <v>1332.6860210704824</v>
      </c>
      <c r="AD75" s="1025"/>
      <c r="AE75" s="935"/>
      <c r="AF75" s="935"/>
      <c r="AG75" s="935"/>
    </row>
    <row r="76" spans="1:58" outlineLevel="1">
      <c r="A76" s="237"/>
      <c r="B76" s="237"/>
      <c r="C76" s="237"/>
      <c r="D76" s="237"/>
      <c r="E76" s="237"/>
      <c r="F76" s="237"/>
      <c r="G76" s="237"/>
      <c r="H76" s="58"/>
      <c r="I76" s="283" t="s">
        <v>260</v>
      </c>
      <c r="J76" s="281"/>
      <c r="K76" s="281"/>
      <c r="L76" s="281"/>
      <c r="M76" s="934"/>
      <c r="N76" s="1026">
        <f>Model!DU29</f>
        <v>-0.3961628817541113</v>
      </c>
      <c r="O76" s="1026">
        <f>Model!DV29</f>
        <v>0.22994844205335088</v>
      </c>
      <c r="P76" s="1026">
        <f>Model!DW29</f>
        <v>0.42242196337399546</v>
      </c>
      <c r="Q76" s="1026">
        <f>Model!DX29</f>
        <v>0.20117127869216445</v>
      </c>
      <c r="R76" s="1026">
        <f>Model!DY29</f>
        <v>0.51495913419480466</v>
      </c>
      <c r="S76" s="1026">
        <f>Model!DZ29</f>
        <v>0.28155446978298743</v>
      </c>
      <c r="T76" s="1026">
        <f>Model!EA29</f>
        <v>7.3294855245227469E-2</v>
      </c>
      <c r="U76" s="1026">
        <f>Model!EB29</f>
        <v>1.0044510539508011</v>
      </c>
      <c r="V76" s="1026">
        <f>Model!EC29</f>
        <v>0.61556380160742807</v>
      </c>
      <c r="W76" s="1026">
        <f>Model!ED29</f>
        <v>1.017828342973482</v>
      </c>
      <c r="X76" s="1026">
        <f>Model!EE29</f>
        <v>1.6327552396197491</v>
      </c>
      <c r="Y76" s="1026">
        <f>Model!EF29</f>
        <v>2.210867595177898</v>
      </c>
      <c r="Z76" s="1026">
        <f>Model!EG29</f>
        <v>2.8475067003937018</v>
      </c>
      <c r="AA76" s="1026">
        <f>Model!EH29</f>
        <v>3.0180958059394376</v>
      </c>
      <c r="AB76" s="1026">
        <f>Model!EI29</f>
        <v>3.5487588535602765</v>
      </c>
      <c r="AC76" s="1026">
        <f>Model!EJ29</f>
        <v>4.1687651972609583</v>
      </c>
      <c r="AD76" s="1025"/>
      <c r="AE76" s="935"/>
      <c r="AF76" s="935"/>
      <c r="AG76" s="935"/>
    </row>
    <row r="77" spans="1:58" outlineLevel="1">
      <c r="A77" s="237"/>
      <c r="B77" s="237"/>
      <c r="C77" s="237"/>
      <c r="D77" s="237"/>
      <c r="E77" s="237"/>
      <c r="F77" s="237"/>
      <c r="G77" s="237"/>
      <c r="H77" s="58"/>
      <c r="I77" s="984" t="s">
        <v>261</v>
      </c>
      <c r="J77" s="307"/>
      <c r="K77" s="307"/>
      <c r="L77" s="307"/>
      <c r="M77" s="932"/>
      <c r="N77" s="310"/>
      <c r="O77" s="310"/>
      <c r="P77" s="297"/>
      <c r="Q77" s="297">
        <f>Valuation!C43</f>
        <v>46.71999177925958</v>
      </c>
      <c r="R77" s="297">
        <f>Valuation!D43</f>
        <v>28.320033802609554</v>
      </c>
      <c r="S77" s="297">
        <f>Valuation!E43</f>
        <v>13.573798636684145</v>
      </c>
      <c r="T77" s="297">
        <f>Valuation!F43</f>
        <v>10.901748990400105</v>
      </c>
      <c r="U77" s="297">
        <f>Valuation!G43</f>
        <v>8.5710923129529295</v>
      </c>
      <c r="V77" s="297">
        <f>Valuation!H43</f>
        <v>6.1019637537472127</v>
      </c>
      <c r="W77" s="297">
        <f>Valuation!I43</f>
        <v>4.3266555136135052</v>
      </c>
      <c r="X77" s="297">
        <f>Valuation!J43</f>
        <v>2.8385994738469327</v>
      </c>
      <c r="Y77" s="297">
        <f>Valuation!K43</f>
        <v>1.9456298794647646</v>
      </c>
      <c r="Z77" s="297">
        <f>Valuation!L43</f>
        <v>1.4510863530268041</v>
      </c>
      <c r="AA77" s="310"/>
      <c r="AB77" s="310"/>
      <c r="AC77" s="310"/>
      <c r="AD77" s="1025"/>
      <c r="AE77" s="935"/>
      <c r="AF77" s="935"/>
      <c r="AG77" s="935"/>
    </row>
    <row r="78" spans="1:58" outlineLevel="1">
      <c r="A78" s="237"/>
      <c r="B78" s="237"/>
      <c r="C78" s="237"/>
      <c r="D78" s="237"/>
      <c r="E78" s="237"/>
      <c r="F78" s="237"/>
      <c r="G78" s="237"/>
      <c r="H78" s="58"/>
      <c r="I78" s="283" t="s">
        <v>262</v>
      </c>
      <c r="J78" s="281"/>
      <c r="K78" s="281"/>
      <c r="L78" s="281"/>
      <c r="M78" s="265"/>
      <c r="N78" s="922"/>
      <c r="O78" s="922"/>
      <c r="P78" s="922"/>
      <c r="Q78" s="299">
        <f>Valuation!C47</f>
        <v>306.44821117753548</v>
      </c>
      <c r="R78" s="299">
        <f>Valuation!D47</f>
        <v>167.3733411199058</v>
      </c>
      <c r="S78" s="299">
        <f>Valuation!E47</f>
        <v>75.143710215057837</v>
      </c>
      <c r="T78" s="299">
        <f>Valuation!F47</f>
        <v>53.503192904543972</v>
      </c>
      <c r="U78" s="299">
        <f>Valuation!G47</f>
        <v>39.055078078132318</v>
      </c>
      <c r="V78" s="299">
        <f>Valuation!H47</f>
        <v>34.840499145909135</v>
      </c>
      <c r="W78" s="299">
        <f>Valuation!I47</f>
        <v>26.225414367365609</v>
      </c>
      <c r="X78" s="299">
        <f>Valuation!J47</f>
        <v>18.472788786947643</v>
      </c>
      <c r="Y78" s="299">
        <f>Valuation!K47</f>
        <v>14.285589100600674</v>
      </c>
      <c r="Z78" s="299">
        <f>Valuation!L47</f>
        <v>11.35191238701119</v>
      </c>
      <c r="AA78" s="309"/>
      <c r="AB78" s="309"/>
      <c r="AC78" s="309"/>
      <c r="AD78" s="1025"/>
      <c r="AE78" s="935"/>
      <c r="AF78" s="935"/>
      <c r="AG78" s="935"/>
    </row>
    <row r="79" spans="1:58" outlineLevel="1">
      <c r="A79" s="237"/>
      <c r="B79" s="237"/>
      <c r="C79" s="237"/>
      <c r="D79" s="237"/>
      <c r="E79" s="237"/>
      <c r="F79" s="237"/>
      <c r="G79" s="237"/>
      <c r="H79" s="58"/>
      <c r="I79" s="283" t="s">
        <v>263</v>
      </c>
      <c r="J79" s="281"/>
      <c r="K79" s="281"/>
      <c r="L79" s="281"/>
      <c r="M79" s="326"/>
      <c r="N79" s="922"/>
      <c r="O79" s="922"/>
      <c r="P79" s="922"/>
      <c r="Q79" s="299">
        <f>Valuation!C51</f>
        <v>233.63176048565145</v>
      </c>
      <c r="R79" s="299">
        <f>Valuation!D51</f>
        <v>91.269378245886784</v>
      </c>
      <c r="S79" s="299">
        <f>Valuation!E51</f>
        <v>166.93039906710058</v>
      </c>
      <c r="T79" s="299">
        <f>Valuation!F51</f>
        <v>641.24555322128651</v>
      </c>
      <c r="U79" s="299">
        <f>Valuation!G51</f>
        <v>46.791727496462059</v>
      </c>
      <c r="V79" s="299">
        <f>Valuation!H51</f>
        <v>76.352767783401845</v>
      </c>
      <c r="W79" s="299">
        <f>Valuation!I51</f>
        <v>46.176745150065557</v>
      </c>
      <c r="X79" s="299">
        <f>Valuation!J51</f>
        <v>28.785698468158515</v>
      </c>
      <c r="Y79" s="299">
        <f>Valuation!K51</f>
        <v>21.258622679400272</v>
      </c>
      <c r="Z79" s="299">
        <f>Valuation!L51</f>
        <v>16.505667921168257</v>
      </c>
      <c r="AA79" s="309"/>
      <c r="AB79" s="309"/>
      <c r="AC79" s="309"/>
      <c r="AD79" s="1025"/>
      <c r="AE79" s="935"/>
      <c r="AF79" s="935"/>
      <c r="AG79" s="935"/>
    </row>
    <row r="80" spans="1:58" outlineLevel="1">
      <c r="A80" s="237"/>
      <c r="B80" s="237"/>
      <c r="C80" s="237"/>
      <c r="D80" s="237"/>
      <c r="E80" s="237"/>
      <c r="F80" s="237"/>
      <c r="G80" s="237"/>
      <c r="H80" s="58"/>
      <c r="I80" s="280"/>
      <c r="J80" s="281"/>
      <c r="K80" s="281"/>
      <c r="L80" s="281"/>
      <c r="M80" s="326"/>
      <c r="N80" s="922"/>
      <c r="O80" s="922"/>
      <c r="P80" s="922"/>
      <c r="Q80" s="298"/>
      <c r="R80" s="298"/>
      <c r="S80" s="298"/>
      <c r="T80" s="298"/>
      <c r="U80" s="298"/>
      <c r="V80" s="298"/>
      <c r="W80" s="298"/>
      <c r="X80" s="298"/>
      <c r="Y80" s="298"/>
      <c r="Z80" s="298"/>
      <c r="AA80" s="309"/>
      <c r="AB80" s="309"/>
      <c r="AC80" s="309"/>
      <c r="AD80" s="1025"/>
      <c r="AE80" s="935"/>
      <c r="AF80" s="935"/>
      <c r="AG80" s="935"/>
    </row>
    <row r="81" spans="9:33" outlineLevel="1">
      <c r="I81" s="1957"/>
      <c r="J81" s="1957"/>
      <c r="K81" s="1957"/>
      <c r="L81" s="1957"/>
      <c r="M81" s="1958"/>
      <c r="N81" s="1958"/>
      <c r="O81" s="1958"/>
      <c r="P81" s="1958"/>
      <c r="Q81" s="1958"/>
      <c r="R81" s="1958"/>
      <c r="S81" s="1958"/>
      <c r="T81" s="1958"/>
      <c r="U81" s="1958"/>
      <c r="V81" s="1958"/>
      <c r="W81" s="1958"/>
      <c r="X81" s="1958"/>
      <c r="Y81" s="1958"/>
      <c r="Z81" s="1958"/>
      <c r="AA81" s="1958"/>
      <c r="AB81" s="1958"/>
      <c r="AC81" s="1958"/>
      <c r="AD81" s="1958"/>
      <c r="AE81" s="935"/>
      <c r="AF81" s="935"/>
      <c r="AG81" s="935"/>
    </row>
    <row r="82" spans="9:33" outlineLevel="1">
      <c r="AE82" s="935"/>
      <c r="AF82" s="935"/>
      <c r="AG82" s="935"/>
    </row>
    <row r="83" spans="9:33">
      <c r="AA83" s="935"/>
      <c r="AB83" s="935"/>
      <c r="AC83" s="935"/>
      <c r="AD83" s="935"/>
      <c r="AE83" s="935"/>
      <c r="AF83" s="935"/>
      <c r="AG83" s="935"/>
    </row>
    <row r="84" spans="9:33">
      <c r="AA84" s="935"/>
      <c r="AB84" s="935"/>
      <c r="AC84" s="935"/>
      <c r="AD84" s="935"/>
      <c r="AE84" s="935"/>
      <c r="AF84" s="935"/>
      <c r="AG84" s="935"/>
    </row>
    <row r="85" spans="9:33">
      <c r="AA85" s="935"/>
      <c r="AB85" s="935"/>
      <c r="AC85" s="935"/>
      <c r="AD85" s="935"/>
      <c r="AE85" s="935"/>
      <c r="AF85" s="935"/>
      <c r="AG85" s="935"/>
    </row>
    <row r="86" spans="9:33">
      <c r="AA86" s="935"/>
      <c r="AB86" s="935"/>
      <c r="AC86" s="935"/>
      <c r="AD86" s="935"/>
      <c r="AE86" s="935"/>
      <c r="AF86" s="935"/>
      <c r="AG86" s="935"/>
    </row>
    <row r="87" spans="9:33">
      <c r="AA87" s="935"/>
      <c r="AB87" s="935"/>
      <c r="AC87" s="935"/>
      <c r="AD87" s="935"/>
      <c r="AE87" s="935"/>
      <c r="AF87" s="935"/>
      <c r="AG87" s="935"/>
    </row>
    <row r="88" spans="9:33">
      <c r="AA88" s="935"/>
      <c r="AB88" s="935"/>
      <c r="AC88" s="935"/>
      <c r="AD88" s="935"/>
      <c r="AE88" s="935"/>
      <c r="AF88" s="935"/>
      <c r="AG88" s="935"/>
    </row>
    <row r="89" spans="9:33">
      <c r="AA89" s="935"/>
      <c r="AB89" s="935"/>
      <c r="AC89" s="935"/>
      <c r="AD89" s="935"/>
      <c r="AE89" s="935"/>
      <c r="AF89" s="935"/>
      <c r="AG89" s="935"/>
    </row>
    <row r="90" spans="9:33">
      <c r="AA90" s="935"/>
      <c r="AB90" s="935"/>
      <c r="AC90" s="935"/>
      <c r="AD90" s="935"/>
      <c r="AE90" s="935"/>
      <c r="AF90" s="935"/>
      <c r="AG90" s="935"/>
    </row>
    <row r="91" spans="9:33">
      <c r="AA91" s="935"/>
      <c r="AB91" s="935"/>
      <c r="AC91" s="935"/>
      <c r="AD91" s="935"/>
      <c r="AE91" s="935"/>
      <c r="AF91" s="935"/>
      <c r="AG91" s="935"/>
    </row>
    <row r="92" spans="9:33">
      <c r="AA92" s="935"/>
      <c r="AB92" s="935"/>
      <c r="AC92" s="935"/>
      <c r="AD92" s="935"/>
      <c r="AE92" s="935"/>
      <c r="AF92" s="935"/>
      <c r="AG92" s="935"/>
    </row>
  </sheetData>
  <phoneticPr fontId="2" type="noConversion"/>
  <pageMargins left="0" right="0" top="0" bottom="0" header="0" footer="0"/>
  <pageSetup paperSize="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Drop Down 1">
              <controlPr defaultSize="0" autoLine="0" autoPict="0">
                <anchor moveWithCells="1">
                  <from>
                    <xdr:col>10</xdr:col>
                    <xdr:colOff>19050</xdr:colOff>
                    <xdr:row>0</xdr:row>
                    <xdr:rowOff>19050</xdr:rowOff>
                  </from>
                  <to>
                    <xdr:col>11</xdr:col>
                    <xdr:colOff>38100</xdr:colOff>
                    <xdr:row>1</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EX1023"/>
  <sheetViews>
    <sheetView zoomScale="70" zoomScaleNormal="70" workbookViewId="0">
      <pane xSplit="9" ySplit="3" topLeftCell="CC961" activePane="bottomRight" state="frozen"/>
      <selection pane="topRight" activeCell="J1" sqref="J1"/>
      <selection pane="bottomLeft" activeCell="A4" sqref="A4"/>
      <selection pane="bottomRight" activeCell="CD991" sqref="CD991"/>
    </sheetView>
  </sheetViews>
  <sheetFormatPr defaultRowHeight="12.75" outlineLevelRow="1"/>
  <cols>
    <col min="9" max="9" width="28.5703125" customWidth="1"/>
  </cols>
  <sheetData>
    <row r="1" spans="1:154" ht="62.25">
      <c r="A1" s="1260" t="s">
        <v>480</v>
      </c>
    </row>
    <row r="3" spans="1:154" hidden="1" outlineLevel="1">
      <c r="A3">
        <f>Model!A7</f>
        <v>0</v>
      </c>
      <c r="B3">
        <f>Model!B7</f>
        <v>0</v>
      </c>
      <c r="C3">
        <f>Model!C7</f>
        <v>0</v>
      </c>
      <c r="D3">
        <f>Model!D7</f>
        <v>0</v>
      </c>
      <c r="E3">
        <f>Model!E7</f>
        <v>0</v>
      </c>
      <c r="F3">
        <f>Model!F7</f>
        <v>0</v>
      </c>
      <c r="G3">
        <f>Model!G7</f>
        <v>0</v>
      </c>
      <c r="H3">
        <f>Model!H7</f>
        <v>0</v>
      </c>
      <c r="I3" t="str">
        <f>Model!I7</f>
        <v>Zillow Group, Inc. Model</v>
      </c>
      <c r="J3">
        <f>Model!J7</f>
        <v>2000</v>
      </c>
      <c r="K3">
        <f>Model!K7</f>
        <v>0</v>
      </c>
      <c r="L3">
        <f>Model!L7</f>
        <v>0</v>
      </c>
      <c r="M3">
        <f>Model!M7</f>
        <v>0</v>
      </c>
      <c r="N3">
        <f>Model!N7</f>
        <v>2001</v>
      </c>
      <c r="O3">
        <f>Model!O7</f>
        <v>0</v>
      </c>
      <c r="P3">
        <f>Model!P7</f>
        <v>0</v>
      </c>
      <c r="Q3">
        <f>Model!Q7</f>
        <v>0</v>
      </c>
      <c r="R3">
        <f>Model!R7</f>
        <v>2002</v>
      </c>
      <c r="S3">
        <f>Model!S7</f>
        <v>0</v>
      </c>
      <c r="T3">
        <f>Model!T7</f>
        <v>0</v>
      </c>
      <c r="U3">
        <f>Model!U7</f>
        <v>0</v>
      </c>
      <c r="V3">
        <f>Model!V7</f>
        <v>2003</v>
      </c>
      <c r="W3">
        <f>Model!W7</f>
        <v>0</v>
      </c>
      <c r="X3">
        <f>Model!X7</f>
        <v>0</v>
      </c>
      <c r="Y3">
        <f>Model!Y7</f>
        <v>0</v>
      </c>
      <c r="Z3">
        <f>Model!Z7</f>
        <v>2004</v>
      </c>
      <c r="AA3">
        <f>Model!AA7</f>
        <v>0</v>
      </c>
      <c r="AB3">
        <f>Model!AB7</f>
        <v>0</v>
      </c>
      <c r="AC3">
        <f>Model!AC7</f>
        <v>0</v>
      </c>
      <c r="AD3">
        <f>Model!AD7</f>
        <v>2005</v>
      </c>
      <c r="AE3">
        <f>Model!AE7</f>
        <v>0</v>
      </c>
      <c r="AF3">
        <f>Model!AF7</f>
        <v>0</v>
      </c>
      <c r="AG3">
        <f>Model!AG7</f>
        <v>0</v>
      </c>
      <c r="AH3">
        <f>Model!AH7</f>
        <v>2006</v>
      </c>
      <c r="AI3">
        <f>Model!AI7</f>
        <v>0</v>
      </c>
      <c r="AJ3">
        <f>Model!AJ7</f>
        <v>0</v>
      </c>
      <c r="AK3">
        <f>Model!AK7</f>
        <v>0</v>
      </c>
      <c r="AL3">
        <f>Model!AL7</f>
        <v>2007</v>
      </c>
      <c r="AM3">
        <f>Model!AM7</f>
        <v>0</v>
      </c>
      <c r="AN3">
        <f>Model!AN7</f>
        <v>0</v>
      </c>
      <c r="AO3">
        <f>Model!AO7</f>
        <v>0</v>
      </c>
      <c r="AP3">
        <f>Model!AP7</f>
        <v>2008</v>
      </c>
      <c r="AQ3">
        <f>Model!AQ7</f>
        <v>0</v>
      </c>
      <c r="AR3">
        <f>Model!AR7</f>
        <v>0</v>
      </c>
      <c r="AS3">
        <f>Model!AS7</f>
        <v>0</v>
      </c>
      <c r="AT3">
        <f>Model!AT7</f>
        <v>2009</v>
      </c>
      <c r="AU3">
        <f>Model!AU7</f>
        <v>0</v>
      </c>
      <c r="AV3">
        <f>Model!AV7</f>
        <v>0</v>
      </c>
      <c r="AW3">
        <f>Model!AW7</f>
        <v>0</v>
      </c>
      <c r="AX3">
        <f>Model!AX7</f>
        <v>2010</v>
      </c>
      <c r="AY3">
        <f>Model!AY7</f>
        <v>0</v>
      </c>
      <c r="AZ3">
        <f>Model!AZ7</f>
        <v>0</v>
      </c>
      <c r="BA3">
        <f>Model!BA7</f>
        <v>0</v>
      </c>
      <c r="BB3">
        <f>Model!BB7</f>
        <v>2011</v>
      </c>
      <c r="BC3">
        <f>Model!BC7</f>
        <v>0</v>
      </c>
      <c r="BD3">
        <f>Model!BD7</f>
        <v>0</v>
      </c>
      <c r="BE3">
        <f>Model!BE7</f>
        <v>0</v>
      </c>
      <c r="BF3">
        <f>Model!BF7</f>
        <v>2012</v>
      </c>
      <c r="BG3">
        <f>Model!BG7</f>
        <v>0</v>
      </c>
      <c r="BH3">
        <f>Model!BH7</f>
        <v>0</v>
      </c>
      <c r="BI3">
        <f>Model!BI7</f>
        <v>0</v>
      </c>
      <c r="BJ3">
        <f>Model!BJ7</f>
        <v>2013</v>
      </c>
      <c r="BK3">
        <f>Model!BK7</f>
        <v>0</v>
      </c>
      <c r="BL3">
        <f>Model!BL7</f>
        <v>0</v>
      </c>
      <c r="BM3">
        <f>Model!BM7</f>
        <v>0</v>
      </c>
      <c r="BN3">
        <f>Model!BN7</f>
        <v>2014</v>
      </c>
      <c r="BO3">
        <f>Model!BO7</f>
        <v>0</v>
      </c>
      <c r="BP3">
        <f>Model!BP7</f>
        <v>0</v>
      </c>
      <c r="BQ3">
        <f>Model!BQ7</f>
        <v>0</v>
      </c>
      <c r="BR3">
        <f>Model!BR7</f>
        <v>2015</v>
      </c>
      <c r="BS3">
        <f>Model!BS7</f>
        <v>0</v>
      </c>
      <c r="BT3">
        <f>Model!BT7</f>
        <v>0</v>
      </c>
      <c r="BU3">
        <f>Model!BU7</f>
        <v>0</v>
      </c>
      <c r="BV3">
        <f>Model!BV7</f>
        <v>2016</v>
      </c>
      <c r="BW3">
        <f>Model!BW7</f>
        <v>0</v>
      </c>
      <c r="BX3">
        <f>Model!BX7</f>
        <v>0</v>
      </c>
      <c r="BY3">
        <f>Model!BY7</f>
        <v>0</v>
      </c>
      <c r="BZ3">
        <f>Model!BZ7</f>
        <v>2017</v>
      </c>
      <c r="CA3">
        <f>Model!CA7</f>
        <v>0</v>
      </c>
      <c r="CB3">
        <f>Model!CB7</f>
        <v>0</v>
      </c>
      <c r="CC3">
        <f>Model!CC7</f>
        <v>0</v>
      </c>
      <c r="CD3">
        <f>Model!CD7</f>
        <v>2018</v>
      </c>
      <c r="CE3">
        <f>Model!CE7</f>
        <v>0</v>
      </c>
      <c r="CF3">
        <f>Model!CF7</f>
        <v>0</v>
      </c>
      <c r="CG3">
        <f>Model!CG7</f>
        <v>0</v>
      </c>
      <c r="CH3">
        <f>Model!CH7</f>
        <v>2019</v>
      </c>
      <c r="CI3">
        <f>Model!CI7</f>
        <v>0</v>
      </c>
      <c r="CJ3">
        <f>Model!CJ7</f>
        <v>0</v>
      </c>
      <c r="CK3">
        <f>Model!CK7</f>
        <v>0</v>
      </c>
      <c r="CL3">
        <f>Model!CL7</f>
        <v>2020</v>
      </c>
      <c r="CM3">
        <f>Model!CM7</f>
        <v>0</v>
      </c>
      <c r="CN3">
        <f>Model!CN7</f>
        <v>0</v>
      </c>
      <c r="CO3">
        <f>Model!CO7</f>
        <v>0</v>
      </c>
      <c r="CP3">
        <f>Model!CP7</f>
        <v>2021</v>
      </c>
      <c r="CQ3">
        <f>Model!CQ7</f>
        <v>0</v>
      </c>
      <c r="CR3">
        <f>Model!CR7</f>
        <v>0</v>
      </c>
      <c r="CS3">
        <f>Model!CS7</f>
        <v>0</v>
      </c>
      <c r="CT3">
        <f>Model!CT7</f>
        <v>2022</v>
      </c>
      <c r="CU3">
        <f>Model!CU7</f>
        <v>0</v>
      </c>
      <c r="CV3">
        <f>Model!CV7</f>
        <v>0</v>
      </c>
      <c r="CW3">
        <f>Model!CW7</f>
        <v>0</v>
      </c>
      <c r="CX3">
        <f>Model!CX7</f>
        <v>2023</v>
      </c>
      <c r="CY3">
        <f>Model!CY7</f>
        <v>0</v>
      </c>
      <c r="CZ3">
        <f>Model!CZ7</f>
        <v>0</v>
      </c>
      <c r="DA3">
        <f>Model!DA7</f>
        <v>0</v>
      </c>
      <c r="DB3">
        <f>Model!DB7</f>
        <v>2024</v>
      </c>
      <c r="DC3">
        <f>Model!DC7</f>
        <v>0</v>
      </c>
      <c r="DD3">
        <f>Model!DD7</f>
        <v>0</v>
      </c>
      <c r="DE3">
        <f>Model!DE7</f>
        <v>0</v>
      </c>
      <c r="DF3">
        <f>Model!DF7</f>
        <v>2025</v>
      </c>
      <c r="DG3">
        <f>Model!DG7</f>
        <v>0</v>
      </c>
      <c r="DH3">
        <f>Model!DH7</f>
        <v>0</v>
      </c>
      <c r="DI3">
        <f>Model!DI7</f>
        <v>0</v>
      </c>
      <c r="DJ3">
        <f>Model!DJ7</f>
        <v>0</v>
      </c>
      <c r="DK3">
        <f>Model!DK7</f>
        <v>0</v>
      </c>
      <c r="DL3">
        <f>Model!DL7</f>
        <v>0</v>
      </c>
      <c r="DM3">
        <f>Model!DM7</f>
        <v>0</v>
      </c>
      <c r="DN3">
        <f>Model!DN7</f>
        <v>0</v>
      </c>
      <c r="DO3">
        <f>Model!DO7</f>
        <v>0</v>
      </c>
      <c r="DP3">
        <f>Model!DP7</f>
        <v>0</v>
      </c>
      <c r="DQ3">
        <f>Model!DQ7</f>
        <v>0</v>
      </c>
      <c r="DR3">
        <f>Model!DR7</f>
        <v>0</v>
      </c>
      <c r="DS3">
        <f>Model!DS7</f>
        <v>0</v>
      </c>
      <c r="DT3">
        <f>Model!DT7</f>
        <v>0</v>
      </c>
      <c r="DU3">
        <f>Model!DU7</f>
        <v>0</v>
      </c>
      <c r="DV3">
        <f>Model!DV7</f>
        <v>0</v>
      </c>
      <c r="DW3">
        <f>Model!DW7</f>
        <v>0</v>
      </c>
      <c r="DX3">
        <f>Model!DX7</f>
        <v>0</v>
      </c>
      <c r="DY3">
        <f>Model!DY7</f>
        <v>0</v>
      </c>
      <c r="DZ3">
        <f>Model!DZ7</f>
        <v>0</v>
      </c>
      <c r="EA3">
        <f>Model!EA7</f>
        <v>0</v>
      </c>
      <c r="EB3">
        <f>Model!EB7</f>
        <v>0</v>
      </c>
      <c r="EC3">
        <f>Model!EC7</f>
        <v>0</v>
      </c>
      <c r="ED3">
        <f>Model!ED7</f>
        <v>0</v>
      </c>
      <c r="EE3">
        <f>Model!EE7</f>
        <v>0</v>
      </c>
      <c r="EF3">
        <f>Model!EF7</f>
        <v>0</v>
      </c>
      <c r="EG3">
        <f>Model!EG7</f>
        <v>0</v>
      </c>
      <c r="EH3">
        <f>Model!EH7</f>
        <v>0</v>
      </c>
      <c r="EI3">
        <f>Model!EI7</f>
        <v>0</v>
      </c>
      <c r="EJ3">
        <f>Model!EJ7</f>
        <v>0</v>
      </c>
      <c r="EK3">
        <f>Model!EK7</f>
        <v>0</v>
      </c>
      <c r="EL3">
        <f>Model!EM7</f>
        <v>0</v>
      </c>
      <c r="EM3" t="str">
        <f>Model!EN7</f>
        <v>CAGR</v>
      </c>
      <c r="EN3">
        <f>Model!EO7</f>
        <v>0</v>
      </c>
      <c r="EO3">
        <f>Model!EP7</f>
        <v>0</v>
      </c>
      <c r="EP3">
        <f>Model!EQ7</f>
        <v>0</v>
      </c>
      <c r="EQ3">
        <f>Model!ER7</f>
        <v>0</v>
      </c>
      <c r="ER3">
        <f>Model!ES7</f>
        <v>0</v>
      </c>
      <c r="ES3">
        <f>Model!ET7</f>
        <v>0</v>
      </c>
      <c r="ET3">
        <f>Model!EU7</f>
        <v>0</v>
      </c>
      <c r="EU3">
        <f>Model!EV7</f>
        <v>0</v>
      </c>
      <c r="EV3">
        <f>Model!EW7</f>
        <v>0</v>
      </c>
      <c r="EW3">
        <f>Model!EX7</f>
        <v>0</v>
      </c>
      <c r="EX3">
        <f>Model!EY7</f>
        <v>0</v>
      </c>
    </row>
    <row r="4" spans="1:154" hidden="1" outlineLevel="1">
      <c r="A4">
        <f>Model!A8</f>
        <v>0</v>
      </c>
      <c r="B4">
        <f>Model!B8</f>
        <v>0</v>
      </c>
      <c r="C4">
        <f>Model!C8</f>
        <v>0</v>
      </c>
      <c r="D4">
        <f>Model!D8</f>
        <v>0</v>
      </c>
      <c r="E4">
        <f>Model!E8</f>
        <v>0</v>
      </c>
      <c r="F4">
        <f>Model!F8</f>
        <v>0</v>
      </c>
      <c r="G4">
        <f>Model!G8</f>
        <v>0</v>
      </c>
      <c r="H4">
        <f>Model!H8</f>
        <v>0</v>
      </c>
      <c r="I4" t="str">
        <f>Model!I8</f>
        <v>(USD millions)</v>
      </c>
      <c r="J4" t="str">
        <f>Model!J8</f>
        <v>1Q00A</v>
      </c>
      <c r="K4" t="str">
        <f>Model!K8</f>
        <v>2Q00A</v>
      </c>
      <c r="L4" t="str">
        <f>Model!L8</f>
        <v>3Q00A</v>
      </c>
      <c r="M4" t="str">
        <f>Model!M8</f>
        <v>4Q00A</v>
      </c>
      <c r="N4" t="str">
        <f>Model!N8</f>
        <v>1Q01A</v>
      </c>
      <c r="O4" t="str">
        <f>Model!O8</f>
        <v>2Q01A</v>
      </c>
      <c r="P4" t="str">
        <f>Model!P8</f>
        <v>3Q01A</v>
      </c>
      <c r="Q4" t="str">
        <f>Model!Q8</f>
        <v>4Q01A</v>
      </c>
      <c r="R4" t="str">
        <f>Model!R8</f>
        <v>1Q02A</v>
      </c>
      <c r="S4" t="str">
        <f>Model!S8</f>
        <v>2Q02A</v>
      </c>
      <c r="T4" t="str">
        <f>Model!T8</f>
        <v>3Q02A</v>
      </c>
      <c r="U4" t="str">
        <f>Model!U8</f>
        <v>4Q02A</v>
      </c>
      <c r="V4" t="str">
        <f>Model!V8</f>
        <v>1Q03A</v>
      </c>
      <c r="W4" t="str">
        <f>Model!W8</f>
        <v>2Q03A</v>
      </c>
      <c r="X4" t="str">
        <f>Model!X8</f>
        <v>3Q03A</v>
      </c>
      <c r="Y4" t="str">
        <f>Model!Y8</f>
        <v>4Q03A</v>
      </c>
      <c r="Z4" t="str">
        <f>Model!Z8</f>
        <v>1Q04A</v>
      </c>
      <c r="AA4" t="str">
        <f>Model!AA8</f>
        <v>2Q04A</v>
      </c>
      <c r="AB4" t="str">
        <f>Model!AB8</f>
        <v>3Q04A</v>
      </c>
      <c r="AC4" t="str">
        <f>Model!AC8</f>
        <v>4Q04A</v>
      </c>
      <c r="AD4" t="str">
        <f>Model!AD8</f>
        <v>1Q05A</v>
      </c>
      <c r="AE4" t="str">
        <f>Model!AE8</f>
        <v>2Q05A</v>
      </c>
      <c r="AF4" t="str">
        <f>Model!AF8</f>
        <v>3Q05A</v>
      </c>
      <c r="AG4" t="str">
        <f>Model!AG8</f>
        <v>4Q05A</v>
      </c>
      <c r="AH4" t="str">
        <f>Model!AH8</f>
        <v>1Q06A</v>
      </c>
      <c r="AI4" t="str">
        <f>Model!AI8</f>
        <v>2Q06A</v>
      </c>
      <c r="AJ4" t="str">
        <f>Model!AJ8</f>
        <v>3Q06A</v>
      </c>
      <c r="AK4" t="str">
        <f>Model!AK8</f>
        <v>4Q06A</v>
      </c>
      <c r="AL4" t="str">
        <f>Model!AL8</f>
        <v>1Q07A</v>
      </c>
      <c r="AM4" t="str">
        <f>Model!AM8</f>
        <v>2Q07A</v>
      </c>
      <c r="AN4" t="str">
        <f>Model!AN8</f>
        <v>3Q07A</v>
      </c>
      <c r="AO4" t="str">
        <f>Model!AO8</f>
        <v>4Q07A</v>
      </c>
      <c r="AP4" t="str">
        <f>Model!AP8</f>
        <v>1Q08A</v>
      </c>
      <c r="AQ4" t="str">
        <f>Model!AQ8</f>
        <v>2Q08A</v>
      </c>
      <c r="AR4" t="str">
        <f>Model!AR8</f>
        <v>3Q08A</v>
      </c>
      <c r="AS4" t="str">
        <f>Model!AS8</f>
        <v>4Q08A</v>
      </c>
      <c r="AT4" t="str">
        <f>Model!AT8</f>
        <v>1Q09A</v>
      </c>
      <c r="AU4" t="str">
        <f>Model!AU8</f>
        <v>2Q09A</v>
      </c>
      <c r="AV4" t="str">
        <f>Model!AV8</f>
        <v>3Q09A</v>
      </c>
      <c r="AW4" t="str">
        <f>Model!AW8</f>
        <v>4Q09A</v>
      </c>
      <c r="AX4" t="str">
        <f>Model!AX8</f>
        <v>1Q10A</v>
      </c>
      <c r="AY4" t="str">
        <f>Model!AY8</f>
        <v>2Q10A</v>
      </c>
      <c r="AZ4" t="str">
        <f>Model!AZ8</f>
        <v>3Q10A</v>
      </c>
      <c r="BA4" t="str">
        <f>Model!BA8</f>
        <v>4Q10A</v>
      </c>
      <c r="BB4" t="str">
        <f>Model!BB8</f>
        <v>1Q11A</v>
      </c>
      <c r="BC4" t="str">
        <f>Model!BC8</f>
        <v>2Q11A</v>
      </c>
      <c r="BD4" t="str">
        <f>Model!BD8</f>
        <v>3Q11A</v>
      </c>
      <c r="BE4" t="str">
        <f>Model!BE8</f>
        <v>4Q11A</v>
      </c>
      <c r="BF4" t="str">
        <f>Model!BF8</f>
        <v>1Q12A</v>
      </c>
      <c r="BG4" t="str">
        <f>Model!BG8</f>
        <v>2Q12A</v>
      </c>
      <c r="BH4" t="str">
        <f>Model!BH8</f>
        <v>3Q12A</v>
      </c>
      <c r="BI4" t="str">
        <f>Model!BI8</f>
        <v>4Q12A</v>
      </c>
      <c r="BJ4" t="str">
        <f>Model!BJ8</f>
        <v>1Q13A</v>
      </c>
      <c r="BK4" t="str">
        <f>Model!BK8</f>
        <v>2Q13A</v>
      </c>
      <c r="BL4" t="str">
        <f>Model!BL8</f>
        <v>3Q13A</v>
      </c>
      <c r="BM4" t="str">
        <f>Model!BM8</f>
        <v>4Q13A</v>
      </c>
      <c r="BN4" t="str">
        <f>Model!BN8</f>
        <v>1Q14A</v>
      </c>
      <c r="BO4" t="str">
        <f>Model!BO8</f>
        <v>2Q14A</v>
      </c>
      <c r="BP4" t="str">
        <f>Model!BP8</f>
        <v>3Q14A</v>
      </c>
      <c r="BQ4" t="str">
        <f>Model!BQ8</f>
        <v>4Q14A</v>
      </c>
      <c r="BR4" t="str">
        <f>Model!BR8</f>
        <v>1Q15A</v>
      </c>
      <c r="BS4" t="str">
        <f>Model!BS8</f>
        <v>2Q15A</v>
      </c>
      <c r="BT4" t="str">
        <f>Model!BT8</f>
        <v>3Q15A</v>
      </c>
      <c r="BU4" t="str">
        <f>Model!BU8</f>
        <v>4Q15A</v>
      </c>
      <c r="BV4" t="str">
        <f>Model!BV8</f>
        <v>1Q16A</v>
      </c>
      <c r="BW4" t="str">
        <f>Model!BW8</f>
        <v>2Q16A</v>
      </c>
      <c r="BX4" t="str">
        <f>Model!BX8</f>
        <v>3Q16A</v>
      </c>
      <c r="BY4" t="str">
        <f>Model!BY8</f>
        <v>4Q16A</v>
      </c>
      <c r="BZ4" t="str">
        <f>Model!BZ8</f>
        <v>1Q17A</v>
      </c>
      <c r="CA4" t="str">
        <f>Model!CA8</f>
        <v>2Q17A</v>
      </c>
      <c r="CB4" t="str">
        <f>Model!CB8</f>
        <v>3Q17A</v>
      </c>
      <c r="CC4" t="str">
        <f>Model!CC8</f>
        <v>4Q17A</v>
      </c>
      <c r="CD4" t="str">
        <f>Model!CD8</f>
        <v>1Q18E</v>
      </c>
      <c r="CE4" t="str">
        <f>Model!CE8</f>
        <v>2Q18E</v>
      </c>
      <c r="CF4" t="str">
        <f>Model!CF8</f>
        <v>3Q18E</v>
      </c>
      <c r="CG4" t="str">
        <f>Model!CG8</f>
        <v>4Q18E</v>
      </c>
      <c r="CH4" t="str">
        <f>Model!CH8</f>
        <v>1Q19E</v>
      </c>
      <c r="CI4" t="str">
        <f>Model!CI8</f>
        <v>2Q19E</v>
      </c>
      <c r="CJ4" t="str">
        <f>Model!CJ8</f>
        <v>3Q19E</v>
      </c>
      <c r="CK4" t="str">
        <f>Model!CK8</f>
        <v>4Q19E</v>
      </c>
      <c r="CL4" t="str">
        <f>Model!CL8</f>
        <v>1Q20E</v>
      </c>
      <c r="CM4" t="str">
        <f>Model!CM8</f>
        <v>2Q20E</v>
      </c>
      <c r="CN4" t="str">
        <f>Model!CN8</f>
        <v>3Q20E</v>
      </c>
      <c r="CO4" t="str">
        <f>Model!CO8</f>
        <v>4Q20E</v>
      </c>
      <c r="CP4" t="str">
        <f>Model!CP8</f>
        <v>1Q21E</v>
      </c>
      <c r="CQ4" t="str">
        <f>Model!CQ8</f>
        <v>2Q21E</v>
      </c>
      <c r="CR4" t="str">
        <f>Model!CR8</f>
        <v>3Q21E</v>
      </c>
      <c r="CS4" t="str">
        <f>Model!CS8</f>
        <v>4Q21E</v>
      </c>
      <c r="CT4" t="str">
        <f>Model!CT8</f>
        <v>1Q22E</v>
      </c>
      <c r="CU4" t="str">
        <f>Model!CU8</f>
        <v>2Q22E</v>
      </c>
      <c r="CV4" t="str">
        <f>Model!CV8</f>
        <v>3Q22E</v>
      </c>
      <c r="CW4" t="str">
        <f>Model!CW8</f>
        <v>4Q22E</v>
      </c>
      <c r="CX4" t="str">
        <f>Model!CX8</f>
        <v>1Q23E</v>
      </c>
      <c r="CY4" t="str">
        <f>Model!CY8</f>
        <v>2Q23E</v>
      </c>
      <c r="CZ4" t="str">
        <f>Model!CZ8</f>
        <v>3Q23E</v>
      </c>
      <c r="DA4" t="str">
        <f>Model!DA8</f>
        <v>4Q23E</v>
      </c>
      <c r="DB4" t="str">
        <f>Model!DB8</f>
        <v>1Q24E</v>
      </c>
      <c r="DC4" t="str">
        <f>Model!DC8</f>
        <v>2Q24E</v>
      </c>
      <c r="DD4" t="str">
        <f>Model!DD8</f>
        <v>3Q24E</v>
      </c>
      <c r="DE4" t="str">
        <f>Model!DE8</f>
        <v>4Q24E</v>
      </c>
      <c r="DF4" t="str">
        <f>Model!DF8</f>
        <v>1Q25E</v>
      </c>
      <c r="DG4" t="str">
        <f>Model!DG8</f>
        <v>2Q25E</v>
      </c>
      <c r="DH4" t="str">
        <f>Model!DH8</f>
        <v>3Q25E</v>
      </c>
      <c r="DI4" t="str">
        <f>Model!DI8</f>
        <v>4Q25E</v>
      </c>
      <c r="DJ4">
        <f>Model!DJ8</f>
        <v>0</v>
      </c>
      <c r="DK4">
        <f>Model!DK8</f>
        <v>2000</v>
      </c>
      <c r="DL4">
        <f>Model!DL8</f>
        <v>2001</v>
      </c>
      <c r="DM4">
        <f>Model!DM8</f>
        <v>2002</v>
      </c>
      <c r="DN4">
        <f>Model!DN8</f>
        <v>2003</v>
      </c>
      <c r="DO4">
        <f>Model!DO8</f>
        <v>2004</v>
      </c>
      <c r="DP4">
        <f>Model!DP8</f>
        <v>2005</v>
      </c>
      <c r="DQ4">
        <f>Model!DQ8</f>
        <v>2006</v>
      </c>
      <c r="DR4">
        <f>Model!DR8</f>
        <v>2007</v>
      </c>
      <c r="DS4">
        <f>Model!DS8</f>
        <v>2008</v>
      </c>
      <c r="DT4">
        <f>Model!DT8</f>
        <v>2009</v>
      </c>
      <c r="DU4">
        <f>Model!DU8</f>
        <v>2010</v>
      </c>
      <c r="DV4">
        <f>Model!DV8</f>
        <v>2011</v>
      </c>
      <c r="DW4">
        <f>Model!DW8</f>
        <v>2012</v>
      </c>
      <c r="DX4">
        <f>Model!DX8</f>
        <v>2013</v>
      </c>
      <c r="DY4">
        <f>Model!DY8</f>
        <v>2014</v>
      </c>
      <c r="DZ4">
        <f>Model!DZ8</f>
        <v>2015</v>
      </c>
      <c r="EA4">
        <f>Model!EA8</f>
        <v>2016</v>
      </c>
      <c r="EB4">
        <f>Model!EB8</f>
        <v>2017</v>
      </c>
      <c r="EC4">
        <f>Model!EC8</f>
        <v>2018</v>
      </c>
      <c r="ED4">
        <f>Model!ED8</f>
        <v>2019</v>
      </c>
      <c r="EE4">
        <f>Model!EE8</f>
        <v>2020</v>
      </c>
      <c r="EF4">
        <f>Model!EF8</f>
        <v>2021</v>
      </c>
      <c r="EG4">
        <f>Model!EG8</f>
        <v>2022</v>
      </c>
      <c r="EH4">
        <f>Model!EH8</f>
        <v>2023</v>
      </c>
      <c r="EI4">
        <f>Model!EI8</f>
        <v>2024</v>
      </c>
      <c r="EJ4">
        <f>Model!EJ8</f>
        <v>2025</v>
      </c>
      <c r="EK4">
        <f>Model!EK8</f>
        <v>0</v>
      </c>
      <c r="EL4">
        <f>Model!EM8</f>
        <v>0</v>
      </c>
      <c r="EM4" t="str">
        <f>Model!EN8</f>
        <v>2011-2014</v>
      </c>
      <c r="EN4" t="str">
        <f>Model!EO8</f>
        <v>2012-2015</v>
      </c>
      <c r="EO4" t="str">
        <f>Model!EP8</f>
        <v>2013-2016</v>
      </c>
      <c r="EP4" t="str">
        <f>Model!EQ8</f>
        <v>2014-2017</v>
      </c>
      <c r="EQ4" t="str">
        <f>Model!ER8</f>
        <v>2015-2018</v>
      </c>
      <c r="ER4" t="str">
        <f>Model!ES8</f>
        <v>2016-2019</v>
      </c>
      <c r="ES4" t="str">
        <f>Model!ET8</f>
        <v>2017-2020</v>
      </c>
      <c r="ET4" t="str">
        <f>Model!EU8</f>
        <v>2018-2021</v>
      </c>
      <c r="EU4" t="str">
        <f>Model!EV8</f>
        <v>2019-2022</v>
      </c>
      <c r="EV4" t="str">
        <f>Model!EW8</f>
        <v>2020-2023</v>
      </c>
      <c r="EW4" t="str">
        <f>Model!EX8</f>
        <v>2021-2024</v>
      </c>
      <c r="EX4" t="str">
        <f>Model!EY8</f>
        <v>2022-2025</v>
      </c>
    </row>
    <row r="5" spans="1:154" hidden="1" outlineLevel="1">
      <c r="A5">
        <f>Model!A9</f>
        <v>0</v>
      </c>
      <c r="B5">
        <f>Model!B9</f>
        <v>0</v>
      </c>
      <c r="C5">
        <f>Model!C9</f>
        <v>0</v>
      </c>
      <c r="D5">
        <f>Model!D9</f>
        <v>0</v>
      </c>
      <c r="E5">
        <f>Model!E9</f>
        <v>0</v>
      </c>
      <c r="F5">
        <f>Model!F9</f>
        <v>0</v>
      </c>
      <c r="G5">
        <f>Model!G9</f>
        <v>0</v>
      </c>
      <c r="H5" t="str">
        <f>Model!H9</f>
        <v>*</v>
      </c>
      <c r="I5" t="str">
        <f>Model!I9</f>
        <v>Income Statement</v>
      </c>
      <c r="J5">
        <f>Model!J9</f>
        <v>0</v>
      </c>
      <c r="K5">
        <f>Model!K9</f>
        <v>0</v>
      </c>
      <c r="L5">
        <f>Model!L9</f>
        <v>0</v>
      </c>
      <c r="M5">
        <f>Model!M9</f>
        <v>0</v>
      </c>
      <c r="N5">
        <f>Model!N9</f>
        <v>0</v>
      </c>
      <c r="O5">
        <f>Model!O9</f>
        <v>0</v>
      </c>
      <c r="P5">
        <f>Model!P9</f>
        <v>0</v>
      </c>
      <c r="Q5">
        <f>Model!Q9</f>
        <v>0</v>
      </c>
      <c r="R5">
        <f>Model!R9</f>
        <v>0</v>
      </c>
      <c r="S5">
        <f>Model!S9</f>
        <v>0</v>
      </c>
      <c r="T5">
        <f>Model!T9</f>
        <v>0</v>
      </c>
      <c r="U5">
        <f>Model!U9</f>
        <v>0</v>
      </c>
      <c r="V5">
        <f>Model!V9</f>
        <v>0</v>
      </c>
      <c r="W5">
        <f>Model!W9</f>
        <v>0</v>
      </c>
      <c r="X5">
        <f>Model!X9</f>
        <v>0</v>
      </c>
      <c r="Y5">
        <f>Model!Y9</f>
        <v>0</v>
      </c>
      <c r="Z5">
        <f>Model!Z9</f>
        <v>0</v>
      </c>
      <c r="AA5">
        <f>Model!AA9</f>
        <v>0</v>
      </c>
      <c r="AB5">
        <f>Model!AB9</f>
        <v>0</v>
      </c>
      <c r="AC5">
        <f>Model!AC9</f>
        <v>0</v>
      </c>
      <c r="AD5">
        <f>Model!AD9</f>
        <v>0</v>
      </c>
      <c r="AE5">
        <f>Model!AE9</f>
        <v>0</v>
      </c>
      <c r="AF5">
        <f>Model!AF9</f>
        <v>0</v>
      </c>
      <c r="AG5">
        <f>Model!AG9</f>
        <v>0</v>
      </c>
      <c r="AH5">
        <f>Model!AH9</f>
        <v>0</v>
      </c>
      <c r="AI5">
        <f>Model!AI9</f>
        <v>0</v>
      </c>
      <c r="AJ5">
        <f>Model!AJ9</f>
        <v>0</v>
      </c>
      <c r="AK5">
        <f>Model!AK9</f>
        <v>0</v>
      </c>
      <c r="AL5">
        <f>Model!AL9</f>
        <v>0</v>
      </c>
      <c r="AM5">
        <f>Model!AM9</f>
        <v>0</v>
      </c>
      <c r="AN5">
        <f>Model!AN9</f>
        <v>0</v>
      </c>
      <c r="AO5">
        <f>Model!AO9</f>
        <v>0</v>
      </c>
      <c r="AP5">
        <f>Model!AP9</f>
        <v>0</v>
      </c>
      <c r="AQ5">
        <f>Model!AQ9</f>
        <v>0</v>
      </c>
      <c r="AR5">
        <f>Model!AR9</f>
        <v>0</v>
      </c>
      <c r="AS5">
        <f>Model!AS9</f>
        <v>0</v>
      </c>
      <c r="AT5">
        <f>Model!AT9</f>
        <v>0</v>
      </c>
      <c r="AU5">
        <f>Model!AU9</f>
        <v>0</v>
      </c>
      <c r="AV5">
        <f>Model!AV9</f>
        <v>0</v>
      </c>
      <c r="AW5">
        <f>Model!AW9</f>
        <v>0</v>
      </c>
      <c r="AX5">
        <f>Model!AX9</f>
        <v>0</v>
      </c>
      <c r="AY5">
        <f>Model!AY9</f>
        <v>0</v>
      </c>
      <c r="AZ5">
        <f>Model!AZ9</f>
        <v>0</v>
      </c>
      <c r="BA5">
        <f>Model!BA9</f>
        <v>0</v>
      </c>
      <c r="BB5">
        <f>Model!BB9</f>
        <v>0</v>
      </c>
      <c r="BC5">
        <f>Model!BC9</f>
        <v>0</v>
      </c>
      <c r="BD5">
        <f>Model!BD9</f>
        <v>0</v>
      </c>
      <c r="BE5">
        <f>Model!BE9</f>
        <v>0</v>
      </c>
      <c r="BF5">
        <f>Model!BF9</f>
        <v>0</v>
      </c>
      <c r="BG5">
        <f>Model!BG9</f>
        <v>0</v>
      </c>
      <c r="BH5">
        <f>Model!BH9</f>
        <v>0</v>
      </c>
      <c r="BI5">
        <f>Model!BI9</f>
        <v>0</v>
      </c>
      <c r="BJ5">
        <f>Model!BJ9</f>
        <v>0</v>
      </c>
      <c r="BK5">
        <f>Model!BK9</f>
        <v>0</v>
      </c>
      <c r="BL5">
        <f>Model!BL9</f>
        <v>0</v>
      </c>
      <c r="BM5">
        <f>Model!BM9</f>
        <v>0</v>
      </c>
      <c r="BN5">
        <f>Model!BN9</f>
        <v>0</v>
      </c>
      <c r="BO5">
        <f>Model!BO9</f>
        <v>0</v>
      </c>
      <c r="BP5">
        <f>Model!BP9</f>
        <v>0</v>
      </c>
      <c r="BQ5">
        <f>Model!BQ9</f>
        <v>0</v>
      </c>
      <c r="BR5">
        <f>Model!BR9</f>
        <v>0</v>
      </c>
      <c r="BS5">
        <f>Model!BS9</f>
        <v>0</v>
      </c>
      <c r="BT5">
        <f>Model!BT9</f>
        <v>0</v>
      </c>
      <c r="BU5">
        <f>Model!BU9</f>
        <v>0</v>
      </c>
      <c r="BV5">
        <f>Model!BV9</f>
        <v>0</v>
      </c>
      <c r="BW5">
        <f>Model!BW9</f>
        <v>0</v>
      </c>
      <c r="BX5">
        <f>Model!BX9</f>
        <v>0</v>
      </c>
      <c r="BY5">
        <f>Model!BY9</f>
        <v>0</v>
      </c>
      <c r="BZ5">
        <f>Model!BZ9</f>
        <v>0</v>
      </c>
      <c r="CA5">
        <f>Model!CA9</f>
        <v>0</v>
      </c>
      <c r="CB5">
        <f>Model!CB9</f>
        <v>0</v>
      </c>
      <c r="CC5">
        <f>Model!CC9</f>
        <v>0</v>
      </c>
      <c r="CD5">
        <f>Model!CD9</f>
        <v>0</v>
      </c>
      <c r="CE5">
        <f>Model!CE9</f>
        <v>0</v>
      </c>
      <c r="CF5">
        <f>Model!CF9</f>
        <v>0</v>
      </c>
      <c r="CG5">
        <f>Model!CG9</f>
        <v>0</v>
      </c>
      <c r="CH5">
        <f>Model!CH9</f>
        <v>0</v>
      </c>
      <c r="CI5">
        <f>Model!CI9</f>
        <v>0</v>
      </c>
      <c r="CJ5">
        <f>Model!CJ9</f>
        <v>0</v>
      </c>
      <c r="CK5">
        <f>Model!CK9</f>
        <v>0</v>
      </c>
      <c r="CL5">
        <f>Model!CL9</f>
        <v>0</v>
      </c>
      <c r="CM5">
        <f>Model!CM9</f>
        <v>0</v>
      </c>
      <c r="CN5">
        <f>Model!CN9</f>
        <v>0</v>
      </c>
      <c r="CO5">
        <f>Model!CO9</f>
        <v>0</v>
      </c>
      <c r="CP5">
        <f>Model!CP9</f>
        <v>0</v>
      </c>
      <c r="CQ5">
        <f>Model!CQ9</f>
        <v>0</v>
      </c>
      <c r="CR5">
        <f>Model!CR9</f>
        <v>0</v>
      </c>
      <c r="CS5">
        <f>Model!CS9</f>
        <v>0</v>
      </c>
      <c r="CT5">
        <f>Model!CT9</f>
        <v>0</v>
      </c>
      <c r="CU5">
        <f>Model!CU9</f>
        <v>0</v>
      </c>
      <c r="CV5">
        <f>Model!CV9</f>
        <v>0</v>
      </c>
      <c r="CW5">
        <f>Model!CW9</f>
        <v>0</v>
      </c>
      <c r="CX5">
        <f>Model!CX9</f>
        <v>0</v>
      </c>
      <c r="CY5">
        <f>Model!CY9</f>
        <v>0</v>
      </c>
      <c r="CZ5">
        <f>Model!CZ9</f>
        <v>0</v>
      </c>
      <c r="DA5">
        <f>Model!DA9</f>
        <v>0</v>
      </c>
      <c r="DB5">
        <f>Model!DB9</f>
        <v>0</v>
      </c>
      <c r="DC5">
        <f>Model!DC9</f>
        <v>0</v>
      </c>
      <c r="DD5">
        <f>Model!DD9</f>
        <v>0</v>
      </c>
      <c r="DE5">
        <f>Model!DE9</f>
        <v>0</v>
      </c>
      <c r="DF5">
        <f>Model!DF9</f>
        <v>0</v>
      </c>
      <c r="DG5">
        <f>Model!DG9</f>
        <v>0</v>
      </c>
      <c r="DH5">
        <f>Model!DH9</f>
        <v>0</v>
      </c>
      <c r="DI5">
        <f>Model!DI9</f>
        <v>0</v>
      </c>
      <c r="DJ5">
        <f>Model!DJ9</f>
        <v>0</v>
      </c>
      <c r="DK5">
        <f>Model!DK9</f>
        <v>0</v>
      </c>
      <c r="DL5">
        <f>Model!DL9</f>
        <v>0</v>
      </c>
      <c r="DM5">
        <f>Model!DM9</f>
        <v>0</v>
      </c>
      <c r="DN5">
        <f>Model!DN9</f>
        <v>0</v>
      </c>
      <c r="DO5">
        <f>Model!DO9</f>
        <v>0</v>
      </c>
      <c r="DP5">
        <f>Model!DP9</f>
        <v>0</v>
      </c>
      <c r="DQ5">
        <f>Model!DQ9</f>
        <v>0</v>
      </c>
      <c r="DR5">
        <f>Model!DR9</f>
        <v>0</v>
      </c>
      <c r="DS5">
        <f>Model!DS9</f>
        <v>0</v>
      </c>
      <c r="DT5">
        <f>Model!DT9</f>
        <v>0</v>
      </c>
      <c r="DU5">
        <f>Model!DU9</f>
        <v>0</v>
      </c>
      <c r="DV5">
        <f>Model!DV9</f>
        <v>0</v>
      </c>
      <c r="DW5">
        <f>Model!DW9</f>
        <v>0</v>
      </c>
      <c r="DX5">
        <f>Model!DX9</f>
        <v>0</v>
      </c>
      <c r="DY5">
        <f>Model!DY9</f>
        <v>0</v>
      </c>
      <c r="DZ5">
        <f>Model!DZ9</f>
        <v>0</v>
      </c>
      <c r="EA5">
        <f>Model!EA9</f>
        <v>0</v>
      </c>
      <c r="EB5">
        <f>Model!EB9</f>
        <v>0</v>
      </c>
      <c r="EC5">
        <f>Model!EC9</f>
        <v>0</v>
      </c>
      <c r="ED5">
        <f>Model!ED9</f>
        <v>0</v>
      </c>
      <c r="EE5">
        <f>Model!EE9</f>
        <v>0</v>
      </c>
      <c r="EF5">
        <f>Model!EF9</f>
        <v>0</v>
      </c>
      <c r="EG5">
        <f>Model!EG9</f>
        <v>0</v>
      </c>
      <c r="EH5">
        <f>Model!EH9</f>
        <v>0</v>
      </c>
      <c r="EI5">
        <f>Model!EI9</f>
        <v>0</v>
      </c>
      <c r="EJ5">
        <f>Model!EJ9</f>
        <v>0</v>
      </c>
      <c r="EK5">
        <f>Model!EK9</f>
        <v>0</v>
      </c>
      <c r="EL5">
        <f>Model!EM9</f>
        <v>0</v>
      </c>
      <c r="EM5">
        <f>Model!EN9</f>
        <v>0</v>
      </c>
      <c r="EN5">
        <f>Model!EO9</f>
        <v>0</v>
      </c>
      <c r="EO5">
        <f>Model!EP9</f>
        <v>0</v>
      </c>
      <c r="EP5">
        <f>Model!EQ9</f>
        <v>0</v>
      </c>
      <c r="EQ5">
        <f>Model!ER9</f>
        <v>0</v>
      </c>
      <c r="ER5">
        <f>Model!ES9</f>
        <v>0</v>
      </c>
      <c r="ES5">
        <f>Model!ET9</f>
        <v>0</v>
      </c>
      <c r="ET5">
        <f>Model!EU9</f>
        <v>0</v>
      </c>
      <c r="EU5">
        <f>Model!EV9</f>
        <v>0</v>
      </c>
      <c r="EV5">
        <f>Model!EW9</f>
        <v>0</v>
      </c>
      <c r="EW5">
        <f>Model!EX9</f>
        <v>0</v>
      </c>
      <c r="EX5">
        <f>Model!EY9</f>
        <v>0</v>
      </c>
    </row>
    <row r="6" spans="1:154" hidden="1" outlineLevel="1"/>
    <row r="7" spans="1:154" hidden="1" outlineLevel="1"/>
    <row r="8" spans="1:154" hidden="1" outlineLevel="1">
      <c r="A8">
        <f>Model!A12</f>
        <v>0</v>
      </c>
      <c r="B8">
        <f>Model!B12</f>
        <v>0</v>
      </c>
      <c r="C8">
        <f>Model!C12</f>
        <v>0</v>
      </c>
      <c r="D8">
        <f>Model!D12</f>
        <v>0</v>
      </c>
      <c r="E8">
        <f>Model!E12</f>
        <v>0</v>
      </c>
      <c r="F8">
        <f>Model!F12</f>
        <v>0</v>
      </c>
      <c r="G8">
        <f>Model!G12</f>
        <v>0</v>
      </c>
      <c r="H8">
        <f>Model!H12</f>
        <v>0</v>
      </c>
      <c r="I8" t="str">
        <f>Model!I12</f>
        <v>= Revenue</v>
      </c>
      <c r="J8">
        <f>Model!J12</f>
        <v>0</v>
      </c>
      <c r="K8">
        <f>Model!K12</f>
        <v>0</v>
      </c>
      <c r="L8">
        <f>Model!L12</f>
        <v>0</v>
      </c>
      <c r="M8">
        <f>Model!M12</f>
        <v>0</v>
      </c>
      <c r="N8">
        <f>Model!N12</f>
        <v>0</v>
      </c>
      <c r="O8">
        <f>Model!O12</f>
        <v>0</v>
      </c>
      <c r="P8">
        <f>Model!P12</f>
        <v>0</v>
      </c>
      <c r="Q8">
        <f>Model!Q12</f>
        <v>0</v>
      </c>
      <c r="R8">
        <f>Model!R12</f>
        <v>0</v>
      </c>
      <c r="S8">
        <f>Model!S12</f>
        <v>0</v>
      </c>
      <c r="T8">
        <f>Model!T12</f>
        <v>0</v>
      </c>
      <c r="U8">
        <f>Model!U12</f>
        <v>0</v>
      </c>
      <c r="V8">
        <f>Model!V12</f>
        <v>0</v>
      </c>
      <c r="W8">
        <f>Model!W12</f>
        <v>0</v>
      </c>
      <c r="X8">
        <f>Model!X12</f>
        <v>0</v>
      </c>
      <c r="Y8">
        <f>Model!Y12</f>
        <v>0</v>
      </c>
      <c r="Z8">
        <f>Model!Z12</f>
        <v>0</v>
      </c>
      <c r="AA8">
        <f>Model!AA12</f>
        <v>0</v>
      </c>
      <c r="AB8">
        <f>Model!AB12</f>
        <v>0</v>
      </c>
      <c r="AC8">
        <f>Model!AC12</f>
        <v>0</v>
      </c>
      <c r="AD8">
        <f>Model!AD12</f>
        <v>0</v>
      </c>
      <c r="AE8">
        <f>Model!AE12</f>
        <v>0</v>
      </c>
      <c r="AF8">
        <f>Model!AF12</f>
        <v>0</v>
      </c>
      <c r="AG8">
        <f>Model!AG12</f>
        <v>0</v>
      </c>
      <c r="AH8">
        <f>Model!AH12</f>
        <v>0</v>
      </c>
      <c r="AI8">
        <f>Model!AI12</f>
        <v>0</v>
      </c>
      <c r="AJ8">
        <f>Model!AJ12</f>
        <v>0</v>
      </c>
      <c r="AK8">
        <f>Model!AK12</f>
        <v>0</v>
      </c>
      <c r="AL8">
        <f>Model!AL12</f>
        <v>0</v>
      </c>
      <c r="AM8">
        <f>Model!AM12</f>
        <v>0</v>
      </c>
      <c r="AN8">
        <f>Model!AN12</f>
        <v>0</v>
      </c>
      <c r="AO8">
        <f>Model!AO12</f>
        <v>0</v>
      </c>
      <c r="AP8">
        <f>Model!AP12</f>
        <v>0</v>
      </c>
      <c r="AQ8">
        <f>Model!AQ12</f>
        <v>0</v>
      </c>
      <c r="AR8">
        <f>Model!AR12</f>
        <v>0</v>
      </c>
      <c r="AS8">
        <f>Model!AS12</f>
        <v>0</v>
      </c>
      <c r="AT8">
        <f>Model!AT12</f>
        <v>2.742</v>
      </c>
      <c r="AU8">
        <f>Model!AU12</f>
        <v>4.5039999999999996</v>
      </c>
      <c r="AV8">
        <f>Model!AV12</f>
        <v>5.5410000000000004</v>
      </c>
      <c r="AW8">
        <f>Model!AW12</f>
        <v>4.7039999999999997</v>
      </c>
      <c r="AX8">
        <f>Model!AX12</f>
        <v>5.3309999999999995</v>
      </c>
      <c r="AY8">
        <f>Model!AY12</f>
        <v>7.3339999999999996</v>
      </c>
      <c r="AZ8">
        <f>Model!AZ12</f>
        <v>8.2289999999999992</v>
      </c>
      <c r="BA8">
        <f>Model!BA12</f>
        <v>9.5729999999999986</v>
      </c>
      <c r="BB8">
        <f>Model!BB12</f>
        <v>11.26</v>
      </c>
      <c r="BC8">
        <f>Model!BC12</f>
        <v>15.845000000000001</v>
      </c>
      <c r="BD8">
        <f>Model!BD12</f>
        <v>19.056999999999999</v>
      </c>
      <c r="BE8">
        <f>Model!BE12</f>
        <v>19.890999999999998</v>
      </c>
      <c r="BF8">
        <f>Model!BF12</f>
        <v>22.832999999999998</v>
      </c>
      <c r="BG8">
        <f>Model!BG12</f>
        <v>27.765000000000004</v>
      </c>
      <c r="BH8">
        <f>Model!BH12</f>
        <v>31.914999999999999</v>
      </c>
      <c r="BI8">
        <f>Model!BI12</f>
        <v>34.337000000000003</v>
      </c>
      <c r="BJ8">
        <f>Model!BJ12</f>
        <v>38.966000000000001</v>
      </c>
      <c r="BK8">
        <f>Model!BK12</f>
        <v>46.92</v>
      </c>
      <c r="BL8">
        <f>Model!BL12</f>
        <v>53.311</v>
      </c>
      <c r="BM8">
        <f>Model!BM12</f>
        <v>58.347999999999999</v>
      </c>
      <c r="BN8">
        <f>Model!BN12</f>
        <v>66.242999999999995</v>
      </c>
      <c r="BO8">
        <f>Model!BO12</f>
        <v>78.674999999999997</v>
      </c>
      <c r="BP8">
        <f>Model!BP12</f>
        <v>88.645999999999987</v>
      </c>
      <c r="BQ8">
        <f>Model!BQ12</f>
        <v>92.328999999999994</v>
      </c>
      <c r="BR8">
        <f>Model!BR12</f>
        <v>162.53100000000001</v>
      </c>
      <c r="BS8">
        <f>Model!BS12</f>
        <v>171.26900000000003</v>
      </c>
      <c r="BT8">
        <f>Model!BT12</f>
        <v>176.76499999999999</v>
      </c>
      <c r="BU8">
        <f>Model!BU12</f>
        <v>169.36999999999998</v>
      </c>
      <c r="BV8">
        <f>Model!BV12</f>
        <v>185.98200000000003</v>
      </c>
      <c r="BW8">
        <f>Model!BW12</f>
        <v>208.40299999999999</v>
      </c>
      <c r="BX8">
        <f>Model!BX12</f>
        <v>224.59200000000001</v>
      </c>
      <c r="BY8">
        <f>Model!BY12</f>
        <v>227.61200000000002</v>
      </c>
      <c r="BZ8">
        <f>Model!BZ12</f>
        <v>245.77500000000001</v>
      </c>
      <c r="CA8">
        <f>Model!CA12</f>
        <v>266.85000000000002</v>
      </c>
      <c r="CB8">
        <f>Model!CB12</f>
        <v>281.839</v>
      </c>
      <c r="CC8">
        <f>Model!CC12</f>
        <v>282.33</v>
      </c>
      <c r="CD8">
        <f>Model!CD12</f>
        <v>300.2124910243146</v>
      </c>
      <c r="CE8">
        <f>Model!CE12</f>
        <v>332.83355600000004</v>
      </c>
      <c r="CF8">
        <f>Model!CF12</f>
        <v>415.60113503703701</v>
      </c>
      <c r="CG8">
        <f>Model!CG12</f>
        <v>463.8660265538461</v>
      </c>
      <c r="CH8">
        <f>Model!CH12</f>
        <v>0</v>
      </c>
      <c r="CI8">
        <f>Model!CI12</f>
        <v>0</v>
      </c>
      <c r="CJ8">
        <f>Model!CJ12</f>
        <v>0</v>
      </c>
      <c r="CK8">
        <f>Model!CK12</f>
        <v>0</v>
      </c>
      <c r="CL8">
        <f>Model!CL12</f>
        <v>0</v>
      </c>
      <c r="CM8">
        <f>Model!CM12</f>
        <v>0</v>
      </c>
      <c r="CN8">
        <f>Model!CN12</f>
        <v>0</v>
      </c>
      <c r="CO8">
        <f>Model!CO12</f>
        <v>0</v>
      </c>
      <c r="CP8">
        <f>Model!CP12</f>
        <v>0</v>
      </c>
      <c r="CQ8">
        <f>Model!CQ12</f>
        <v>0</v>
      </c>
      <c r="CR8">
        <f>Model!CR12</f>
        <v>0</v>
      </c>
      <c r="CS8">
        <f>Model!CS12</f>
        <v>0</v>
      </c>
      <c r="CT8">
        <f>Model!CT12</f>
        <v>0</v>
      </c>
      <c r="CU8">
        <f>Model!CU12</f>
        <v>0</v>
      </c>
      <c r="CV8">
        <f>Model!CV12</f>
        <v>0</v>
      </c>
      <c r="CW8">
        <f>Model!CW12</f>
        <v>0</v>
      </c>
      <c r="CX8">
        <f>Model!CX12</f>
        <v>0</v>
      </c>
      <c r="CY8">
        <f>Model!CY12</f>
        <v>0</v>
      </c>
      <c r="CZ8">
        <f>Model!CZ12</f>
        <v>0</v>
      </c>
      <c r="DA8">
        <f>Model!DA12</f>
        <v>0</v>
      </c>
      <c r="DB8">
        <f>Model!DB12</f>
        <v>0</v>
      </c>
      <c r="DC8">
        <f>Model!DC12</f>
        <v>0</v>
      </c>
      <c r="DD8">
        <f>Model!DD12</f>
        <v>0</v>
      </c>
      <c r="DE8">
        <f>Model!DE12</f>
        <v>0</v>
      </c>
      <c r="DF8">
        <f>Model!DF12</f>
        <v>0</v>
      </c>
      <c r="DG8">
        <f>Model!DG12</f>
        <v>0</v>
      </c>
      <c r="DH8">
        <f>Model!DH12</f>
        <v>0</v>
      </c>
      <c r="DI8">
        <f>Model!DI12</f>
        <v>0</v>
      </c>
      <c r="DJ8">
        <f>Model!DJ12</f>
        <v>0</v>
      </c>
      <c r="DK8">
        <f>Model!DK12</f>
        <v>0</v>
      </c>
      <c r="DL8">
        <f>Model!DL12</f>
        <v>0</v>
      </c>
      <c r="DM8">
        <f>Model!DM12</f>
        <v>0</v>
      </c>
      <c r="DN8">
        <f>Model!DN12</f>
        <v>0</v>
      </c>
      <c r="DO8">
        <f>Model!DO12</f>
        <v>0</v>
      </c>
      <c r="DP8">
        <f>Model!DP12</f>
        <v>0</v>
      </c>
      <c r="DQ8">
        <f>Model!DQ12</f>
        <v>4.2889999999999997</v>
      </c>
      <c r="DR8">
        <f>Model!DR12</f>
        <v>7.1059999999999999</v>
      </c>
      <c r="DS8">
        <f>Model!DS12</f>
        <v>10.593</v>
      </c>
      <c r="DT8">
        <f>Model!DT12</f>
        <v>17.491</v>
      </c>
      <c r="DU8">
        <f>Model!DU12</f>
        <v>30.466999999999999</v>
      </c>
      <c r="DV8">
        <f>Model!DV12</f>
        <v>66.052999999999997</v>
      </c>
      <c r="DW8">
        <f>Model!DW12</f>
        <v>116.85000000000001</v>
      </c>
      <c r="DX8">
        <f>Model!DX12</f>
        <v>197.54500000000002</v>
      </c>
      <c r="DY8">
        <f>Model!DY12</f>
        <v>325.89299999999997</v>
      </c>
      <c r="DZ8">
        <f>Model!DZ12</f>
        <v>679.93500000000006</v>
      </c>
      <c r="EA8" s="1641">
        <f>Model!EA12</f>
        <v>846.58900000000006</v>
      </c>
      <c r="EB8" s="1641">
        <f>Model!EB12</f>
        <v>1076.7939999999999</v>
      </c>
      <c r="EC8">
        <f>Model!EC12</f>
        <v>1512.513208615198</v>
      </c>
      <c r="ED8">
        <f>Model!ED12</f>
        <v>2133.1258629198733</v>
      </c>
      <c r="EE8">
        <f>Model!EE12</f>
        <v>3251.3571784490196</v>
      </c>
      <c r="EF8">
        <f>Model!EF12</f>
        <v>4743.6055919190449</v>
      </c>
      <c r="EG8">
        <f>Model!EG12</f>
        <v>6360.2698466445809</v>
      </c>
      <c r="EH8">
        <f>Model!EH12</f>
        <v>8265.9125760966781</v>
      </c>
      <c r="EI8">
        <f>Model!EI12</f>
        <v>10525.687154667348</v>
      </c>
      <c r="EJ8">
        <f>Model!EJ12</f>
        <v>13307.239227465428</v>
      </c>
      <c r="EK8">
        <f>Model!EK12</f>
        <v>0</v>
      </c>
      <c r="EL8">
        <f>Model!EM12</f>
        <v>0</v>
      </c>
      <c r="EM8">
        <f>Model!EN12</f>
        <v>0.70239693345106424</v>
      </c>
      <c r="EN8">
        <f>Model!EO12</f>
        <v>0.79864819766181194</v>
      </c>
      <c r="EO8">
        <f>Model!EP12</f>
        <v>0.62430978217847422</v>
      </c>
      <c r="EP8">
        <f>Model!EQ12</f>
        <v>0.48942691732284488</v>
      </c>
      <c r="EQ8">
        <f>Model!ER12</f>
        <v>0.30540095547162233</v>
      </c>
      <c r="ER8">
        <f>Model!ES12</f>
        <v>0.36075922335087396</v>
      </c>
      <c r="ES8">
        <f>Model!ET12</f>
        <v>0.44536439306110953</v>
      </c>
      <c r="ET8">
        <f>Model!EU12</f>
        <v>0.46375974289851873</v>
      </c>
      <c r="EU8">
        <f>Model!EV12</f>
        <v>0.4393056166836467</v>
      </c>
      <c r="EV8">
        <f>Model!EW12</f>
        <v>0.3648199916912736</v>
      </c>
      <c r="EW8">
        <f>Model!EX12</f>
        <v>0.30430941280495505</v>
      </c>
      <c r="EX8">
        <f>Model!EY12</f>
        <v>0.27900077465038831</v>
      </c>
    </row>
    <row r="9" spans="1:154" hidden="1" outlineLevel="1">
      <c r="A9">
        <f>Model!A13</f>
        <v>0</v>
      </c>
      <c r="B9">
        <f>Model!B13</f>
        <v>0</v>
      </c>
      <c r="C9">
        <f>Model!C13</f>
        <v>0</v>
      </c>
      <c r="D9">
        <f>Model!D13</f>
        <v>0</v>
      </c>
      <c r="E9">
        <f>Model!E13</f>
        <v>0</v>
      </c>
      <c r="F9">
        <f>Model!F13</f>
        <v>0</v>
      </c>
      <c r="G9">
        <f>Model!G13</f>
        <v>0</v>
      </c>
      <c r="H9">
        <f>Model!H13</f>
        <v>0</v>
      </c>
      <c r="I9" t="str">
        <f>Model!I13</f>
        <v>- Cost of Revenue</v>
      </c>
      <c r="J9">
        <f>Model!J13</f>
        <v>0</v>
      </c>
      <c r="K9">
        <f>Model!K13</f>
        <v>0</v>
      </c>
      <c r="L9">
        <f>Model!L13</f>
        <v>0</v>
      </c>
      <c r="M9">
        <f>Model!M13</f>
        <v>0</v>
      </c>
      <c r="N9">
        <f>Model!N13</f>
        <v>0</v>
      </c>
      <c r="O9">
        <f>Model!O13</f>
        <v>0</v>
      </c>
      <c r="P9">
        <f>Model!P13</f>
        <v>0</v>
      </c>
      <c r="Q9">
        <f>Model!Q13</f>
        <v>0</v>
      </c>
      <c r="R9">
        <f>Model!R13</f>
        <v>0</v>
      </c>
      <c r="S9">
        <f>Model!S13</f>
        <v>0</v>
      </c>
      <c r="T9">
        <f>Model!T13</f>
        <v>0</v>
      </c>
      <c r="U9">
        <f>Model!U13</f>
        <v>0</v>
      </c>
      <c r="V9">
        <f>Model!V13</f>
        <v>0</v>
      </c>
      <c r="W9">
        <f>Model!W13</f>
        <v>0</v>
      </c>
      <c r="X9">
        <f>Model!X13</f>
        <v>0</v>
      </c>
      <c r="Y9">
        <f>Model!Y13</f>
        <v>0</v>
      </c>
      <c r="Z9">
        <f>Model!Z13</f>
        <v>0</v>
      </c>
      <c r="AA9">
        <f>Model!AA13</f>
        <v>0</v>
      </c>
      <c r="AB9">
        <f>Model!AB13</f>
        <v>0</v>
      </c>
      <c r="AC9">
        <f>Model!AC13</f>
        <v>0</v>
      </c>
      <c r="AD9">
        <f>Model!AD13</f>
        <v>0</v>
      </c>
      <c r="AE9">
        <f>Model!AE13</f>
        <v>0</v>
      </c>
      <c r="AF9">
        <f>Model!AF13</f>
        <v>0</v>
      </c>
      <c r="AG9">
        <f>Model!AG13</f>
        <v>0</v>
      </c>
      <c r="AH9">
        <f>Model!AH13</f>
        <v>0</v>
      </c>
      <c r="AI9">
        <f>Model!AI13</f>
        <v>0</v>
      </c>
      <c r="AJ9">
        <f>Model!AJ13</f>
        <v>0</v>
      </c>
      <c r="AK9">
        <f>Model!AK13</f>
        <v>0</v>
      </c>
      <c r="AL9">
        <f>Model!AL13</f>
        <v>0</v>
      </c>
      <c r="AM9">
        <f>Model!AM13</f>
        <v>0</v>
      </c>
      <c r="AN9">
        <f>Model!AN13</f>
        <v>0</v>
      </c>
      <c r="AO9">
        <f>Model!AO13</f>
        <v>0</v>
      </c>
      <c r="AP9">
        <f>Model!AP13</f>
        <v>0</v>
      </c>
      <c r="AQ9">
        <f>Model!AQ13</f>
        <v>0</v>
      </c>
      <c r="AR9">
        <f>Model!AR13</f>
        <v>0</v>
      </c>
      <c r="AS9">
        <f>Model!AS13</f>
        <v>0</v>
      </c>
      <c r="AT9">
        <f>Model!AT13</f>
        <v>0.92</v>
      </c>
      <c r="AU9">
        <f>Model!AU13</f>
        <v>1.038</v>
      </c>
      <c r="AV9">
        <f>Model!AV13</f>
        <v>1.0489999999999999</v>
      </c>
      <c r="AW9">
        <f>Model!AW13</f>
        <v>1.0349999999999999</v>
      </c>
      <c r="AX9">
        <f>Model!AX13</f>
        <v>1.1619999999999999</v>
      </c>
      <c r="AY9">
        <f>Model!AY13</f>
        <v>1.222</v>
      </c>
      <c r="AZ9">
        <f>Model!AZ13</f>
        <v>1.2629999999999999</v>
      </c>
      <c r="BA9">
        <f>Model!BA13</f>
        <v>1.3260000000000001</v>
      </c>
      <c r="BB9">
        <f>Model!BB13</f>
        <v>1.8169999999999999</v>
      </c>
      <c r="BC9">
        <f>Model!BC13</f>
        <v>2.7130000000000001</v>
      </c>
      <c r="BD9">
        <f>Model!BD13</f>
        <v>3.0840000000000001</v>
      </c>
      <c r="BE9">
        <f>Model!BE13</f>
        <v>2.9609999999999999</v>
      </c>
      <c r="BF9">
        <f>Model!BF13</f>
        <v>3.35</v>
      </c>
      <c r="BG9">
        <f>Model!BG13</f>
        <v>3.2639999999999998</v>
      </c>
      <c r="BH9">
        <f>Model!BH13</f>
        <v>3.6230000000000002</v>
      </c>
      <c r="BI9">
        <f>Model!BI13</f>
        <v>3.806</v>
      </c>
      <c r="BJ9">
        <f>Model!BJ13</f>
        <v>4.13</v>
      </c>
      <c r="BK9">
        <f>Model!BK13</f>
        <v>4.2939999999999996</v>
      </c>
      <c r="BL9">
        <f>Model!BL13</f>
        <v>5.1159999999999997</v>
      </c>
      <c r="BM9">
        <f>Model!BM13</f>
        <v>5.27</v>
      </c>
      <c r="BN9">
        <f>Model!BN13</f>
        <v>6.1639999999999997</v>
      </c>
      <c r="BO9">
        <f>Model!BO13</f>
        <v>6.7930000000000001</v>
      </c>
      <c r="BP9">
        <f>Model!BP13</f>
        <v>7.6790000000000003</v>
      </c>
      <c r="BQ9">
        <f>Model!BQ13</f>
        <v>8.8249999999999993</v>
      </c>
      <c r="BR9">
        <f>Model!BR13</f>
        <v>13.019</v>
      </c>
      <c r="BS9">
        <f>Model!BS13</f>
        <v>17.036999999999999</v>
      </c>
      <c r="BT9">
        <f>Model!BT13</f>
        <v>16.452999999999999</v>
      </c>
      <c r="BU9">
        <f>Model!BU13</f>
        <v>15.105</v>
      </c>
      <c r="BV9">
        <f>Model!BV13</f>
        <v>16.452000000000002</v>
      </c>
      <c r="BW9">
        <f>Model!BW13</f>
        <v>17.22</v>
      </c>
      <c r="BX9">
        <f>Model!BX13</f>
        <v>18.254000000000001</v>
      </c>
      <c r="BY9">
        <f>Model!BY13</f>
        <v>19.664999999999999</v>
      </c>
      <c r="BZ9">
        <f>Model!BZ13</f>
        <v>20.231999999999999</v>
      </c>
      <c r="CA9">
        <f>Model!CA13</f>
        <v>20.260000000000002</v>
      </c>
      <c r="CB9">
        <f>Model!CB13</f>
        <v>22.152000000000001</v>
      </c>
      <c r="CC9">
        <f>Model!CC13</f>
        <v>22.559000000000001</v>
      </c>
      <c r="CD9">
        <f>Model!CD13</f>
        <v>22.660973353750649</v>
      </c>
      <c r="CE9">
        <f>Model!CE13</f>
        <v>29.302432476</v>
      </c>
      <c r="CF9">
        <f>Model!CF13</f>
        <v>94.902380587629622</v>
      </c>
      <c r="CG9">
        <f>Model!CG13</f>
        <v>144.20358788532309</v>
      </c>
      <c r="CH9">
        <f>Model!CH13</f>
        <v>0</v>
      </c>
      <c r="CI9">
        <f>Model!CI13</f>
        <v>0</v>
      </c>
      <c r="CJ9">
        <f>Model!CJ13</f>
        <v>0</v>
      </c>
      <c r="CK9">
        <f>Model!CK13</f>
        <v>0</v>
      </c>
      <c r="CL9">
        <f>Model!CL13</f>
        <v>0</v>
      </c>
      <c r="CM9">
        <f>Model!CM13</f>
        <v>0</v>
      </c>
      <c r="CN9">
        <f>Model!CN13</f>
        <v>0</v>
      </c>
      <c r="CO9">
        <f>Model!CO13</f>
        <v>0</v>
      </c>
      <c r="CP9">
        <f>Model!CP13</f>
        <v>0</v>
      </c>
      <c r="CQ9">
        <f>Model!CQ13</f>
        <v>0</v>
      </c>
      <c r="CR9">
        <f>Model!CR13</f>
        <v>0</v>
      </c>
      <c r="CS9">
        <f>Model!CS13</f>
        <v>0</v>
      </c>
      <c r="CT9">
        <f>Model!CT13</f>
        <v>0</v>
      </c>
      <c r="CU9">
        <f>Model!CU13</f>
        <v>0</v>
      </c>
      <c r="CV9">
        <f>Model!CV13</f>
        <v>0</v>
      </c>
      <c r="CW9">
        <f>Model!CW13</f>
        <v>0</v>
      </c>
      <c r="CX9">
        <f>Model!CX13</f>
        <v>0</v>
      </c>
      <c r="CY9">
        <f>Model!CY13</f>
        <v>0</v>
      </c>
      <c r="CZ9">
        <f>Model!CZ13</f>
        <v>0</v>
      </c>
      <c r="DA9">
        <f>Model!DA13</f>
        <v>0</v>
      </c>
      <c r="DB9">
        <f>Model!DB13</f>
        <v>0</v>
      </c>
      <c r="DC9">
        <f>Model!DC13</f>
        <v>0</v>
      </c>
      <c r="DD9">
        <f>Model!DD13</f>
        <v>0</v>
      </c>
      <c r="DE9">
        <f>Model!DE13</f>
        <v>0</v>
      </c>
      <c r="DF9">
        <f>Model!DF13</f>
        <v>0</v>
      </c>
      <c r="DG9">
        <f>Model!DG13</f>
        <v>0</v>
      </c>
      <c r="DH9">
        <f>Model!DH13</f>
        <v>0</v>
      </c>
      <c r="DI9">
        <f>Model!DI13</f>
        <v>0</v>
      </c>
      <c r="DJ9">
        <f>Model!DJ13</f>
        <v>0</v>
      </c>
      <c r="DK9">
        <f>Model!DK13</f>
        <v>0</v>
      </c>
      <c r="DL9">
        <f>Model!DL13</f>
        <v>0</v>
      </c>
      <c r="DM9">
        <f>Model!DM13</f>
        <v>0</v>
      </c>
      <c r="DN9">
        <f>Model!DN13</f>
        <v>0</v>
      </c>
      <c r="DO9">
        <f>Model!DO13</f>
        <v>0</v>
      </c>
      <c r="DP9">
        <f>Model!DP13</f>
        <v>0</v>
      </c>
      <c r="DQ9">
        <f>Model!DQ13</f>
        <v>1.621</v>
      </c>
      <c r="DR9">
        <f>Model!DR13</f>
        <v>3.71</v>
      </c>
      <c r="DS9">
        <f>Model!DS13</f>
        <v>4.1980000000000004</v>
      </c>
      <c r="DT9">
        <f>Model!DT13</f>
        <v>4.0419999999999998</v>
      </c>
      <c r="DU9">
        <f>Model!DU13</f>
        <v>4.9729999999999999</v>
      </c>
      <c r="DV9">
        <f>Model!DV13</f>
        <v>10.575000000000001</v>
      </c>
      <c r="DW9">
        <f>Model!DW13</f>
        <v>14.042999999999999</v>
      </c>
      <c r="DX9">
        <f>Model!DX13</f>
        <v>18.809999999999999</v>
      </c>
      <c r="DY9">
        <f>Model!DY13</f>
        <v>29.461000000000002</v>
      </c>
      <c r="DZ9">
        <f>Model!DZ13</f>
        <v>61.614000000000004</v>
      </c>
      <c r="EA9">
        <f>Model!EA13</f>
        <v>69.262</v>
      </c>
      <c r="EB9">
        <f>Model!EB13</f>
        <v>85.203000000000003</v>
      </c>
      <c r="EC9">
        <f>Model!EC13</f>
        <v>291.06937430270335</v>
      </c>
      <c r="ED9">
        <f>Model!ED13</f>
        <v>686.51089288116088</v>
      </c>
      <c r="EE9">
        <f>Model!EE13</f>
        <v>1547.290230723032</v>
      </c>
      <c r="EF9">
        <f>Model!EF13</f>
        <v>2764.2999911243101</v>
      </c>
      <c r="EG9">
        <f>Model!EG13</f>
        <v>4083.0783578844989</v>
      </c>
      <c r="EH9">
        <f>Model!EH13</f>
        <v>5658.280413369258</v>
      </c>
      <c r="EI9">
        <f>Model!EI13</f>
        <v>7578.0834138992277</v>
      </c>
      <c r="EJ9">
        <f>Model!EJ13</f>
        <v>9975.0981644298627</v>
      </c>
      <c r="EK9">
        <f>Model!EK13</f>
        <v>0</v>
      </c>
      <c r="EL9">
        <f>Model!EM13</f>
        <v>0</v>
      </c>
      <c r="EM9">
        <f>Model!EN13</f>
        <v>0.40709159655195437</v>
      </c>
      <c r="EN9">
        <f>Model!EO13</f>
        <v>0.63709231373743891</v>
      </c>
      <c r="EO9">
        <f>Model!EP13</f>
        <v>0.54419477096839008</v>
      </c>
      <c r="EP9">
        <f>Model!EQ13</f>
        <v>0.42474060166371885</v>
      </c>
      <c r="EQ9">
        <f>Model!ER13</f>
        <v>0.67792432214280784</v>
      </c>
      <c r="ER9">
        <f>Model!ES13</f>
        <v>1.1480817309206361</v>
      </c>
      <c r="ES9">
        <f>Model!ET13</f>
        <v>1.6284857828358956</v>
      </c>
      <c r="ET9">
        <f>Model!EU13</f>
        <v>1.1176924422601495</v>
      </c>
      <c r="EU9">
        <f>Model!EV13</f>
        <v>0.81181323299847052</v>
      </c>
      <c r="EV9">
        <f>Model!EW13</f>
        <v>0.54065084917186024</v>
      </c>
      <c r="EW9">
        <f>Model!EX13</f>
        <v>0.39955961756111691</v>
      </c>
      <c r="EX9">
        <f>Model!EY13</f>
        <v>0.34682081964753969</v>
      </c>
    </row>
    <row r="10" spans="1:154" hidden="1" outlineLevel="1">
      <c r="A10">
        <f>Model!A14</f>
        <v>0</v>
      </c>
      <c r="B10">
        <f>Model!B14</f>
        <v>0</v>
      </c>
      <c r="C10">
        <f>Model!C14</f>
        <v>0</v>
      </c>
      <c r="D10">
        <f>Model!D14</f>
        <v>0</v>
      </c>
      <c r="E10">
        <f>Model!E14</f>
        <v>0</v>
      </c>
      <c r="F10">
        <f>Model!F14</f>
        <v>0</v>
      </c>
      <c r="G10">
        <f>Model!G14</f>
        <v>0</v>
      </c>
      <c r="H10">
        <f>Model!H14</f>
        <v>0</v>
      </c>
      <c r="I10" t="str">
        <f>Model!I14</f>
        <v>= Gross Profit</v>
      </c>
      <c r="J10">
        <f>Model!J14</f>
        <v>0</v>
      </c>
      <c r="K10">
        <f>Model!K14</f>
        <v>0</v>
      </c>
      <c r="L10">
        <f>Model!L14</f>
        <v>0</v>
      </c>
      <c r="M10">
        <f>Model!M14</f>
        <v>0</v>
      </c>
      <c r="N10">
        <f>Model!N14</f>
        <v>0</v>
      </c>
      <c r="O10">
        <f>Model!O14</f>
        <v>0</v>
      </c>
      <c r="P10">
        <f>Model!P14</f>
        <v>0</v>
      </c>
      <c r="Q10">
        <f>Model!Q14</f>
        <v>0</v>
      </c>
      <c r="R10">
        <f>Model!R14</f>
        <v>0</v>
      </c>
      <c r="S10">
        <f>Model!S14</f>
        <v>0</v>
      </c>
      <c r="T10">
        <f>Model!T14</f>
        <v>0</v>
      </c>
      <c r="U10">
        <f>Model!U14</f>
        <v>0</v>
      </c>
      <c r="V10">
        <f>Model!V14</f>
        <v>0</v>
      </c>
      <c r="W10">
        <f>Model!W14</f>
        <v>0</v>
      </c>
      <c r="X10">
        <f>Model!X14</f>
        <v>0</v>
      </c>
      <c r="Y10">
        <f>Model!Y14</f>
        <v>0</v>
      </c>
      <c r="Z10">
        <f>Model!Z14</f>
        <v>0</v>
      </c>
      <c r="AA10">
        <f>Model!AA14</f>
        <v>0</v>
      </c>
      <c r="AB10">
        <f>Model!AB14</f>
        <v>0</v>
      </c>
      <c r="AC10">
        <f>Model!AC14</f>
        <v>0</v>
      </c>
      <c r="AD10">
        <f>Model!AD14</f>
        <v>0</v>
      </c>
      <c r="AE10">
        <f>Model!AE14</f>
        <v>0</v>
      </c>
      <c r="AF10">
        <f>Model!AF14</f>
        <v>0</v>
      </c>
      <c r="AG10">
        <f>Model!AG14</f>
        <v>0</v>
      </c>
      <c r="AH10">
        <f>Model!AH14</f>
        <v>0</v>
      </c>
      <c r="AI10">
        <f>Model!AI14</f>
        <v>0</v>
      </c>
      <c r="AJ10">
        <f>Model!AJ14</f>
        <v>0</v>
      </c>
      <c r="AK10">
        <f>Model!AK14</f>
        <v>0</v>
      </c>
      <c r="AL10">
        <f>Model!AL14</f>
        <v>0</v>
      </c>
      <c r="AM10">
        <f>Model!AM14</f>
        <v>0</v>
      </c>
      <c r="AN10">
        <f>Model!AN14</f>
        <v>0</v>
      </c>
      <c r="AO10">
        <f>Model!AO14</f>
        <v>0</v>
      </c>
      <c r="AP10">
        <f>Model!AP14</f>
        <v>0</v>
      </c>
      <c r="AQ10">
        <f>Model!AQ14</f>
        <v>0</v>
      </c>
      <c r="AR10">
        <f>Model!AR14</f>
        <v>0</v>
      </c>
      <c r="AS10">
        <f>Model!AS14</f>
        <v>0</v>
      </c>
      <c r="AT10">
        <f>Model!AT14</f>
        <v>1.8220000000000001</v>
      </c>
      <c r="AU10">
        <f>Model!AU14</f>
        <v>3.4659999999999993</v>
      </c>
      <c r="AV10">
        <f>Model!AV14</f>
        <v>4.4920000000000009</v>
      </c>
      <c r="AW10">
        <f>Model!AW14</f>
        <v>3.6689999999999996</v>
      </c>
      <c r="AX10">
        <f>Model!AX14</f>
        <v>4.1689999999999996</v>
      </c>
      <c r="AY10">
        <f>Model!AY14</f>
        <v>6.1120000000000001</v>
      </c>
      <c r="AZ10">
        <f>Model!AZ14</f>
        <v>6.9659999999999993</v>
      </c>
      <c r="BA10">
        <f>Model!BA14</f>
        <v>8.2469999999999981</v>
      </c>
      <c r="BB10">
        <f>Model!BB14</f>
        <v>9.4429999999999996</v>
      </c>
      <c r="BC10">
        <f>Model!BC14</f>
        <v>13.132000000000001</v>
      </c>
      <c r="BD10">
        <f>Model!BD14</f>
        <v>15.972999999999999</v>
      </c>
      <c r="BE10">
        <f>Model!BE14</f>
        <v>16.93</v>
      </c>
      <c r="BF10">
        <f>Model!BF14</f>
        <v>19.482999999999997</v>
      </c>
      <c r="BG10">
        <f>Model!BG14</f>
        <v>24.501000000000005</v>
      </c>
      <c r="BH10">
        <f>Model!BH14</f>
        <v>28.291999999999998</v>
      </c>
      <c r="BI10">
        <f>Model!BI14</f>
        <v>30.531000000000002</v>
      </c>
      <c r="BJ10">
        <f>Model!BJ14</f>
        <v>34.835999999999999</v>
      </c>
      <c r="BK10">
        <f>Model!BK14</f>
        <v>42.626000000000005</v>
      </c>
      <c r="BL10">
        <f>Model!BL14</f>
        <v>48.195</v>
      </c>
      <c r="BM10">
        <f>Model!BM14</f>
        <v>53.078000000000003</v>
      </c>
      <c r="BN10">
        <f>Model!BN14</f>
        <v>60.078999999999994</v>
      </c>
      <c r="BO10">
        <f>Model!BO14</f>
        <v>71.881999999999991</v>
      </c>
      <c r="BP10">
        <f>Model!BP14</f>
        <v>80.966999999999985</v>
      </c>
      <c r="BQ10">
        <f>Model!BQ14</f>
        <v>83.503999999999991</v>
      </c>
      <c r="BR10">
        <f>Model!BR14</f>
        <v>149.512</v>
      </c>
      <c r="BS10">
        <f>Model!BS14</f>
        <v>154.23200000000003</v>
      </c>
      <c r="BT10">
        <f>Model!BT14</f>
        <v>160.31199999999998</v>
      </c>
      <c r="BU10">
        <f>Model!BU14</f>
        <v>154.26499999999999</v>
      </c>
      <c r="BV10">
        <f>Model!BV14</f>
        <v>169.53000000000003</v>
      </c>
      <c r="BW10">
        <f>Model!BW14</f>
        <v>191.18299999999999</v>
      </c>
      <c r="BX10">
        <f>Model!BX14</f>
        <v>206.33800000000002</v>
      </c>
      <c r="BY10">
        <f>Model!BY14</f>
        <v>207.94700000000003</v>
      </c>
      <c r="BZ10">
        <f>Model!BZ14</f>
        <v>225.54300000000001</v>
      </c>
      <c r="CA10">
        <f>Model!CA14</f>
        <v>246.59000000000003</v>
      </c>
      <c r="CB10">
        <f>Model!CB14</f>
        <v>259.68700000000001</v>
      </c>
      <c r="CC10">
        <f>Model!CC14</f>
        <v>259.77099999999996</v>
      </c>
      <c r="CD10">
        <f>Model!CD14</f>
        <v>277.55151767056395</v>
      </c>
      <c r="CE10">
        <f>Model!CE14</f>
        <v>303.53112352400007</v>
      </c>
      <c r="CF10">
        <f>Model!CF14</f>
        <v>320.69875444940737</v>
      </c>
      <c r="CG10">
        <f>Model!CG14</f>
        <v>319.66243866852301</v>
      </c>
      <c r="CH10">
        <f>Model!CH14</f>
        <v>0</v>
      </c>
      <c r="CI10">
        <f>Model!CI14</f>
        <v>0</v>
      </c>
      <c r="CJ10">
        <f>Model!CJ14</f>
        <v>0</v>
      </c>
      <c r="CK10">
        <f>Model!CK14</f>
        <v>0</v>
      </c>
      <c r="CL10">
        <f>Model!CL14</f>
        <v>0</v>
      </c>
      <c r="CM10">
        <f>Model!CM14</f>
        <v>0</v>
      </c>
      <c r="CN10">
        <f>Model!CN14</f>
        <v>0</v>
      </c>
      <c r="CO10">
        <f>Model!CO14</f>
        <v>0</v>
      </c>
      <c r="CP10">
        <f>Model!CP14</f>
        <v>0</v>
      </c>
      <c r="CQ10">
        <f>Model!CQ14</f>
        <v>0</v>
      </c>
      <c r="CR10">
        <f>Model!CR14</f>
        <v>0</v>
      </c>
      <c r="CS10">
        <f>Model!CS14</f>
        <v>0</v>
      </c>
      <c r="CT10">
        <f>Model!CT14</f>
        <v>0</v>
      </c>
      <c r="CU10">
        <f>Model!CU14</f>
        <v>0</v>
      </c>
      <c r="CV10">
        <f>Model!CV14</f>
        <v>0</v>
      </c>
      <c r="CW10">
        <f>Model!CW14</f>
        <v>0</v>
      </c>
      <c r="CX10">
        <f>Model!CX14</f>
        <v>0</v>
      </c>
      <c r="CY10">
        <f>Model!CY14</f>
        <v>0</v>
      </c>
      <c r="CZ10">
        <f>Model!CZ14</f>
        <v>0</v>
      </c>
      <c r="DA10">
        <f>Model!DA14</f>
        <v>0</v>
      </c>
      <c r="DB10">
        <f>Model!DB14</f>
        <v>0</v>
      </c>
      <c r="DC10">
        <f>Model!DC14</f>
        <v>0</v>
      </c>
      <c r="DD10">
        <f>Model!DD14</f>
        <v>0</v>
      </c>
      <c r="DE10">
        <f>Model!DE14</f>
        <v>0</v>
      </c>
      <c r="DF10">
        <f>Model!DF14</f>
        <v>0</v>
      </c>
      <c r="DG10">
        <f>Model!DG14</f>
        <v>0</v>
      </c>
      <c r="DH10">
        <f>Model!DH14</f>
        <v>0</v>
      </c>
      <c r="DI10">
        <f>Model!DI14</f>
        <v>0</v>
      </c>
      <c r="DJ10">
        <f>Model!DJ14</f>
        <v>0</v>
      </c>
      <c r="DK10">
        <f>Model!DK14</f>
        <v>0</v>
      </c>
      <c r="DL10">
        <f>Model!DL14</f>
        <v>0</v>
      </c>
      <c r="DM10">
        <f>Model!DM14</f>
        <v>0</v>
      </c>
      <c r="DN10">
        <f>Model!DN14</f>
        <v>0</v>
      </c>
      <c r="DO10">
        <f>Model!DO14</f>
        <v>0</v>
      </c>
      <c r="DP10">
        <f>Model!DP14</f>
        <v>0</v>
      </c>
      <c r="DQ10">
        <f>Model!DQ14</f>
        <v>2.6679999999999997</v>
      </c>
      <c r="DR10">
        <f>Model!DR14</f>
        <v>3.3959999999999999</v>
      </c>
      <c r="DS10">
        <f>Model!DS14</f>
        <v>6.3949999999999996</v>
      </c>
      <c r="DT10">
        <f>Model!DT14</f>
        <v>13.449</v>
      </c>
      <c r="DU10">
        <f>Model!DU14</f>
        <v>25.494</v>
      </c>
      <c r="DV10">
        <f>Model!DV14</f>
        <v>55.477999999999994</v>
      </c>
      <c r="DW10">
        <f>Model!DW14</f>
        <v>102.80700000000002</v>
      </c>
      <c r="DX10">
        <f>Model!DX14</f>
        <v>178.73500000000001</v>
      </c>
      <c r="DY10">
        <f>Model!DY14</f>
        <v>296.43199999999996</v>
      </c>
      <c r="DZ10">
        <f>Model!DZ14</f>
        <v>618.32100000000003</v>
      </c>
      <c r="EA10" s="1641">
        <f>Model!EA14</f>
        <v>777.327</v>
      </c>
      <c r="EB10" s="1641">
        <f>Model!EB14</f>
        <v>991.59099999999989</v>
      </c>
      <c r="EC10">
        <f>Model!EC14</f>
        <v>1221.4438343124946</v>
      </c>
      <c r="ED10">
        <f>Model!ED14</f>
        <v>1446.6149700387123</v>
      </c>
      <c r="EE10">
        <f>Model!EE14</f>
        <v>1704.0669477259876</v>
      </c>
      <c r="EF10">
        <f>Model!EF14</f>
        <v>1979.3056007947348</v>
      </c>
      <c r="EG10">
        <f>Model!EG14</f>
        <v>2277.1914887600819</v>
      </c>
      <c r="EH10">
        <f>Model!EH14</f>
        <v>2607.6321627274201</v>
      </c>
      <c r="EI10">
        <f>Model!EI14</f>
        <v>2947.6037407681206</v>
      </c>
      <c r="EJ10">
        <f>Model!EJ14</f>
        <v>3332.1410630355658</v>
      </c>
      <c r="EK10">
        <f>Model!EK14</f>
        <v>0</v>
      </c>
      <c r="EL10">
        <f>Model!EM14</f>
        <v>0</v>
      </c>
      <c r="EM10">
        <f>Model!EN14</f>
        <v>0.74824151589851495</v>
      </c>
      <c r="EN10">
        <f>Model!EO14</f>
        <v>0.81857173497214009</v>
      </c>
      <c r="EO10">
        <f>Model!EP14</f>
        <v>0.63229274158816029</v>
      </c>
      <c r="EP10">
        <f>Model!EQ14</f>
        <v>0.49555537281397366</v>
      </c>
      <c r="EQ10">
        <f>Model!ER14</f>
        <v>0.25473833923757699</v>
      </c>
      <c r="ER10">
        <f>Model!ES14</f>
        <v>0.23003197360164945</v>
      </c>
      <c r="ES10">
        <f>Model!ET14</f>
        <v>0.19780105756400926</v>
      </c>
      <c r="ET10">
        <f>Model!EU14</f>
        <v>0.17457237939536799</v>
      </c>
      <c r="EU10">
        <f>Model!EV14</f>
        <v>0.16327447560381422</v>
      </c>
      <c r="EV10">
        <f>Model!EW14</f>
        <v>0.15235571155551278</v>
      </c>
      <c r="EW10">
        <f>Model!EX14</f>
        <v>0.14196312875994901</v>
      </c>
      <c r="EX10">
        <f>Model!EY14</f>
        <v>0.1352929532882462</v>
      </c>
    </row>
    <row r="11" spans="1:154" hidden="1" outlineLevel="1">
      <c r="A11">
        <f>Model!A15</f>
        <v>0</v>
      </c>
      <c r="B11">
        <f>Model!B15</f>
        <v>0</v>
      </c>
      <c r="C11">
        <f>Model!C15</f>
        <v>0</v>
      </c>
      <c r="D11">
        <f>Model!D15</f>
        <v>0</v>
      </c>
      <c r="E11">
        <f>Model!E15</f>
        <v>0</v>
      </c>
      <c r="F11">
        <f>Model!F15</f>
        <v>0</v>
      </c>
      <c r="G11">
        <f>Model!G15</f>
        <v>0</v>
      </c>
      <c r="H11">
        <f>Model!H15</f>
        <v>0</v>
      </c>
      <c r="I11" t="str">
        <f>Model!I15</f>
        <v>-Sales &amp; Marketing</v>
      </c>
      <c r="J11">
        <f>Model!J15</f>
        <v>0</v>
      </c>
      <c r="K11">
        <f>Model!K15</f>
        <v>0</v>
      </c>
      <c r="L11">
        <f>Model!L15</f>
        <v>0</v>
      </c>
      <c r="M11">
        <f>Model!M15</f>
        <v>0</v>
      </c>
      <c r="N11">
        <f>Model!N15</f>
        <v>0</v>
      </c>
      <c r="O11">
        <f>Model!O15</f>
        <v>0</v>
      </c>
      <c r="P11">
        <f>Model!P15</f>
        <v>0</v>
      </c>
      <c r="Q11">
        <f>Model!Q15</f>
        <v>0</v>
      </c>
      <c r="R11">
        <f>Model!R15</f>
        <v>0</v>
      </c>
      <c r="S11">
        <f>Model!S15</f>
        <v>0</v>
      </c>
      <c r="T11">
        <f>Model!T15</f>
        <v>0</v>
      </c>
      <c r="U11">
        <f>Model!U15</f>
        <v>0</v>
      </c>
      <c r="V11">
        <f>Model!V15</f>
        <v>0</v>
      </c>
      <c r="W11">
        <f>Model!W15</f>
        <v>0</v>
      </c>
      <c r="X11">
        <f>Model!X15</f>
        <v>0</v>
      </c>
      <c r="Y11">
        <f>Model!Y15</f>
        <v>0</v>
      </c>
      <c r="Z11">
        <f>Model!Z15</f>
        <v>0</v>
      </c>
      <c r="AA11">
        <f>Model!AA15</f>
        <v>0</v>
      </c>
      <c r="AB11">
        <f>Model!AB15</f>
        <v>0</v>
      </c>
      <c r="AC11">
        <f>Model!AC15</f>
        <v>0</v>
      </c>
      <c r="AD11">
        <f>Model!AD15</f>
        <v>0</v>
      </c>
      <c r="AE11">
        <f>Model!AE15</f>
        <v>0</v>
      </c>
      <c r="AF11">
        <f>Model!AF15</f>
        <v>0</v>
      </c>
      <c r="AG11">
        <f>Model!AG15</f>
        <v>0</v>
      </c>
      <c r="AH11">
        <f>Model!AH15</f>
        <v>0</v>
      </c>
      <c r="AI11">
        <f>Model!AI15</f>
        <v>0</v>
      </c>
      <c r="AJ11">
        <f>Model!AJ15</f>
        <v>0</v>
      </c>
      <c r="AK11">
        <f>Model!AK15</f>
        <v>0</v>
      </c>
      <c r="AL11">
        <f>Model!AL15</f>
        <v>0</v>
      </c>
      <c r="AM11">
        <f>Model!AM15</f>
        <v>0</v>
      </c>
      <c r="AN11">
        <f>Model!AN15</f>
        <v>0</v>
      </c>
      <c r="AO11">
        <f>Model!AO15</f>
        <v>0</v>
      </c>
      <c r="AP11">
        <f>Model!AP15</f>
        <v>0</v>
      </c>
      <c r="AQ11">
        <f>Model!AQ15</f>
        <v>0</v>
      </c>
      <c r="AR11">
        <f>Model!AR15</f>
        <v>0</v>
      </c>
      <c r="AS11">
        <f>Model!AS15</f>
        <v>0</v>
      </c>
      <c r="AT11">
        <f>Model!AT15</f>
        <v>1.909</v>
      </c>
      <c r="AU11">
        <f>Model!AU15</f>
        <v>2.38</v>
      </c>
      <c r="AV11">
        <f>Model!AV15</f>
        <v>2.6789999999999998</v>
      </c>
      <c r="AW11">
        <f>Model!AW15</f>
        <v>2.6859999999999999</v>
      </c>
      <c r="AX11">
        <f>Model!AX15</f>
        <v>3.117</v>
      </c>
      <c r="AY11">
        <f>Model!AY15</f>
        <v>3.7480000000000002</v>
      </c>
      <c r="AZ11">
        <f>Model!AZ15</f>
        <v>4.0599999999999996</v>
      </c>
      <c r="BA11">
        <f>Model!BA15</f>
        <v>4.0709999999999997</v>
      </c>
      <c r="BB11">
        <f>Model!BB15</f>
        <v>5.484</v>
      </c>
      <c r="BC11">
        <f>Model!BC15</f>
        <v>5.63</v>
      </c>
      <c r="BD11">
        <f>Model!BD15</f>
        <v>7.0350000000000001</v>
      </c>
      <c r="BE11">
        <f>Model!BE15</f>
        <v>7.5759999999999996</v>
      </c>
      <c r="BF11">
        <f>Model!BF15</f>
        <v>8.3149999999999995</v>
      </c>
      <c r="BG11">
        <f>Model!BG15</f>
        <v>12.153</v>
      </c>
      <c r="BH11">
        <f>Model!BH15</f>
        <v>14.118</v>
      </c>
      <c r="BI11">
        <f>Model!BI15</f>
        <v>14.519</v>
      </c>
      <c r="BJ11">
        <f>Model!BJ15</f>
        <v>19.794</v>
      </c>
      <c r="BK11">
        <f>Model!BK15</f>
        <v>32.923999999999999</v>
      </c>
      <c r="BL11">
        <f>Model!BL15</f>
        <v>31.195</v>
      </c>
      <c r="BM11">
        <f>Model!BM15</f>
        <v>24.978000000000002</v>
      </c>
      <c r="BN11">
        <f>Model!BN15</f>
        <v>34.898000000000003</v>
      </c>
      <c r="BO11">
        <f>Model!BO15</f>
        <v>48.075000000000003</v>
      </c>
      <c r="BP11">
        <f>Model!BP15</f>
        <v>46.933999999999997</v>
      </c>
      <c r="BQ11">
        <f>Model!BQ15</f>
        <v>37.817999999999998</v>
      </c>
      <c r="BR11">
        <f>Model!BR15</f>
        <v>59.286000000000001</v>
      </c>
      <c r="BS11">
        <f>Model!BS15</f>
        <v>87.941999999999993</v>
      </c>
      <c r="BT11">
        <f>Model!BT15</f>
        <v>82.043999999999997</v>
      </c>
      <c r="BU11">
        <f>Model!BU15</f>
        <v>77.816999999999993</v>
      </c>
      <c r="BV11">
        <f>Model!BV15</f>
        <v>98.76</v>
      </c>
      <c r="BW11">
        <f>Model!BW15</f>
        <v>99.256</v>
      </c>
      <c r="BX11">
        <f>Model!BX15</f>
        <v>92.793999999999997</v>
      </c>
      <c r="BY11">
        <f>Model!BY15</f>
        <v>90.108999999999995</v>
      </c>
      <c r="BZ11">
        <f>Model!BZ15</f>
        <v>105.94</v>
      </c>
      <c r="CA11">
        <f>Model!CA15</f>
        <v>131.21799999999999</v>
      </c>
      <c r="CB11">
        <f>Model!CB15</f>
        <v>107.108</v>
      </c>
      <c r="CC11">
        <f>Model!CC15</f>
        <v>103.935</v>
      </c>
      <c r="CD11">
        <f>Model!CD15</f>
        <v>135.49511114045526</v>
      </c>
      <c r="CE11">
        <f>Model!CE15</f>
        <v>150.80926464000001</v>
      </c>
      <c r="CF11">
        <f>Model!CF15</f>
        <v>132.3541142885185</v>
      </c>
      <c r="CG11">
        <f>Model!CG15</f>
        <v>123.92682916107688</v>
      </c>
      <c r="CH11">
        <f>Model!CH15</f>
        <v>0</v>
      </c>
      <c r="CI11">
        <f>Model!CI15</f>
        <v>0</v>
      </c>
      <c r="CJ11">
        <f>Model!CJ15</f>
        <v>0</v>
      </c>
      <c r="CK11">
        <f>Model!CK15</f>
        <v>0</v>
      </c>
      <c r="CL11">
        <f>Model!CL15</f>
        <v>0</v>
      </c>
      <c r="CM11">
        <f>Model!CM15</f>
        <v>0</v>
      </c>
      <c r="CN11">
        <f>Model!CN15</f>
        <v>0</v>
      </c>
      <c r="CO11">
        <f>Model!CO15</f>
        <v>0</v>
      </c>
      <c r="CP11">
        <f>Model!CP15</f>
        <v>0</v>
      </c>
      <c r="CQ11">
        <f>Model!CQ15</f>
        <v>0</v>
      </c>
      <c r="CR11">
        <f>Model!CR15</f>
        <v>0</v>
      </c>
      <c r="CS11">
        <f>Model!CS15</f>
        <v>0</v>
      </c>
      <c r="CT11">
        <f>Model!CT15</f>
        <v>0</v>
      </c>
      <c r="CU11">
        <f>Model!CU15</f>
        <v>0</v>
      </c>
      <c r="CV11">
        <f>Model!CV15</f>
        <v>0</v>
      </c>
      <c r="CW11">
        <f>Model!CW15</f>
        <v>0</v>
      </c>
      <c r="CX11">
        <f>Model!CX15</f>
        <v>0</v>
      </c>
      <c r="CY11">
        <f>Model!CY15</f>
        <v>0</v>
      </c>
      <c r="CZ11">
        <f>Model!CZ15</f>
        <v>0</v>
      </c>
      <c r="DA11">
        <f>Model!DA15</f>
        <v>0</v>
      </c>
      <c r="DB11">
        <f>Model!DB15</f>
        <v>0</v>
      </c>
      <c r="DC11">
        <f>Model!DC15</f>
        <v>0</v>
      </c>
      <c r="DD11">
        <f>Model!DD15</f>
        <v>0</v>
      </c>
      <c r="DE11">
        <f>Model!DE15</f>
        <v>0</v>
      </c>
      <c r="DF11">
        <f>Model!DF15</f>
        <v>0</v>
      </c>
      <c r="DG11">
        <f>Model!DG15</f>
        <v>0</v>
      </c>
      <c r="DH11">
        <f>Model!DH15</f>
        <v>0</v>
      </c>
      <c r="DI11">
        <f>Model!DI15</f>
        <v>0</v>
      </c>
      <c r="DJ11">
        <f>Model!DJ15</f>
        <v>0</v>
      </c>
      <c r="DK11">
        <f>Model!DK15</f>
        <v>0</v>
      </c>
      <c r="DL11">
        <f>Model!DL15</f>
        <v>0</v>
      </c>
      <c r="DM11">
        <f>Model!DM15</f>
        <v>0</v>
      </c>
      <c r="DN11">
        <f>Model!DN15</f>
        <v>0</v>
      </c>
      <c r="DO11">
        <f>Model!DO15</f>
        <v>0</v>
      </c>
      <c r="DP11">
        <f>Model!DP15</f>
        <v>0</v>
      </c>
      <c r="DQ11">
        <f>Model!DQ15</f>
        <v>4.6760000000000002</v>
      </c>
      <c r="DR11">
        <f>Model!DR15</f>
        <v>6.1180000000000003</v>
      </c>
      <c r="DS11">
        <f>Model!DS15</f>
        <v>7.4809999999999999</v>
      </c>
      <c r="DT11">
        <f>Model!DT15</f>
        <v>9.6539999999999999</v>
      </c>
      <c r="DU11">
        <f>Model!DU15</f>
        <v>14.996</v>
      </c>
      <c r="DV11">
        <f>Model!DV15</f>
        <v>25.725000000000001</v>
      </c>
      <c r="DW11">
        <f>Model!DW15</f>
        <v>49.104999999999997</v>
      </c>
      <c r="DX11">
        <f>Model!DX15</f>
        <v>108.89100000000002</v>
      </c>
      <c r="DY11">
        <f>Model!DY15</f>
        <v>167.72500000000002</v>
      </c>
      <c r="DZ11">
        <f>Model!DZ15</f>
        <v>307.089</v>
      </c>
      <c r="EA11">
        <f>Model!EA15</f>
        <v>382.41899999999998</v>
      </c>
      <c r="EB11">
        <f>Model!EB15</f>
        <v>448.20099999999996</v>
      </c>
      <c r="EC11">
        <f>Model!EC15</f>
        <v>542.58531923005069</v>
      </c>
      <c r="ED11">
        <f>Model!ED15</f>
        <v>604.14960108161358</v>
      </c>
      <c r="EE11">
        <f>Model!EE15</f>
        <v>660.20183280656215</v>
      </c>
      <c r="EF11">
        <f>Model!EF15</f>
        <v>719.75977919759885</v>
      </c>
      <c r="EG11">
        <f>Model!EG15</f>
        <v>779.06635268308162</v>
      </c>
      <c r="EH11">
        <f>Model!EH15</f>
        <v>844.62248566979235</v>
      </c>
      <c r="EI11">
        <f>Model!EI15</f>
        <v>909.35549061665483</v>
      </c>
      <c r="EJ11">
        <f>Model!EJ15</f>
        <v>975.1553468696668</v>
      </c>
      <c r="EK11">
        <f>Model!EK15</f>
        <v>0</v>
      </c>
      <c r="EL11">
        <f>Model!EM15</f>
        <v>0</v>
      </c>
      <c r="EM11">
        <f>Model!EN15</f>
        <v>0.86816030139535749</v>
      </c>
      <c r="EN11">
        <f>Model!EO15</f>
        <v>0.84238129154922037</v>
      </c>
      <c r="EO11">
        <f>Model!EP15</f>
        <v>0.52001949648877865</v>
      </c>
      <c r="EP11">
        <f>Model!EQ15</f>
        <v>0.38768749127188767</v>
      </c>
      <c r="EQ11">
        <f>Model!ER15</f>
        <v>0.20893029137885877</v>
      </c>
      <c r="ER11">
        <f>Model!ES15</f>
        <v>0.16466675048754073</v>
      </c>
      <c r="ES11">
        <f>Model!ET15</f>
        <v>0.13780534124219632</v>
      </c>
      <c r="ET11">
        <f>Model!EU15</f>
        <v>9.8769287907262221E-2</v>
      </c>
      <c r="EU11">
        <f>Model!EV15</f>
        <v>8.8453762493770488E-2</v>
      </c>
      <c r="EV11">
        <f>Model!EW15</f>
        <v>8.5580343884195387E-2</v>
      </c>
      <c r="EW11">
        <f>Model!EX15</f>
        <v>8.105728161931805E-2</v>
      </c>
      <c r="EX11">
        <f>Model!EY15</f>
        <v>7.7704723059435404E-2</v>
      </c>
    </row>
    <row r="12" spans="1:154" hidden="1" outlineLevel="1">
      <c r="A12">
        <f>Model!A16</f>
        <v>0</v>
      </c>
      <c r="B12">
        <f>Model!B16</f>
        <v>0</v>
      </c>
      <c r="C12">
        <f>Model!C16</f>
        <v>0</v>
      </c>
      <c r="D12">
        <f>Model!D16</f>
        <v>0</v>
      </c>
      <c r="E12">
        <f>Model!E16</f>
        <v>0</v>
      </c>
      <c r="F12">
        <f>Model!F16</f>
        <v>0</v>
      </c>
      <c r="G12">
        <f>Model!G16</f>
        <v>0</v>
      </c>
      <c r="H12">
        <f>Model!H16</f>
        <v>0</v>
      </c>
      <c r="I12" t="str">
        <f>Model!I16</f>
        <v>-Technology &amp; Development</v>
      </c>
      <c r="J12">
        <f>Model!J16</f>
        <v>0</v>
      </c>
      <c r="K12">
        <f>Model!K16</f>
        <v>0</v>
      </c>
      <c r="L12">
        <f>Model!L16</f>
        <v>0</v>
      </c>
      <c r="M12">
        <f>Model!M16</f>
        <v>0</v>
      </c>
      <c r="N12">
        <f>Model!N16</f>
        <v>0</v>
      </c>
      <c r="O12">
        <f>Model!O16</f>
        <v>0</v>
      </c>
      <c r="P12">
        <f>Model!P16</f>
        <v>0</v>
      </c>
      <c r="Q12">
        <f>Model!Q16</f>
        <v>0</v>
      </c>
      <c r="R12">
        <f>Model!R16</f>
        <v>0</v>
      </c>
      <c r="S12">
        <f>Model!S16</f>
        <v>0</v>
      </c>
      <c r="T12">
        <f>Model!T16</f>
        <v>0</v>
      </c>
      <c r="U12">
        <f>Model!U16</f>
        <v>0</v>
      </c>
      <c r="V12">
        <f>Model!V16</f>
        <v>0</v>
      </c>
      <c r="W12">
        <f>Model!W16</f>
        <v>0</v>
      </c>
      <c r="X12">
        <f>Model!X16</f>
        <v>0</v>
      </c>
      <c r="Y12">
        <f>Model!Y16</f>
        <v>0</v>
      </c>
      <c r="Z12">
        <f>Model!Z16</f>
        <v>0</v>
      </c>
      <c r="AA12">
        <f>Model!AA16</f>
        <v>0</v>
      </c>
      <c r="AB12">
        <f>Model!AB16</f>
        <v>0</v>
      </c>
      <c r="AC12">
        <f>Model!AC16</f>
        <v>0</v>
      </c>
      <c r="AD12">
        <f>Model!AD16</f>
        <v>0</v>
      </c>
      <c r="AE12">
        <f>Model!AE16</f>
        <v>0</v>
      </c>
      <c r="AF12">
        <f>Model!AF16</f>
        <v>0</v>
      </c>
      <c r="AG12">
        <f>Model!AG16</f>
        <v>0</v>
      </c>
      <c r="AH12">
        <f>Model!AH16</f>
        <v>0</v>
      </c>
      <c r="AI12">
        <f>Model!AI16</f>
        <v>0</v>
      </c>
      <c r="AJ12">
        <f>Model!AJ16</f>
        <v>0</v>
      </c>
      <c r="AK12">
        <f>Model!AK16</f>
        <v>0</v>
      </c>
      <c r="AL12">
        <f>Model!AL16</f>
        <v>0</v>
      </c>
      <c r="AM12">
        <f>Model!AM16</f>
        <v>0</v>
      </c>
      <c r="AN12">
        <f>Model!AN16</f>
        <v>0</v>
      </c>
      <c r="AO12">
        <f>Model!AO16</f>
        <v>0</v>
      </c>
      <c r="AP12">
        <f>Model!AP16</f>
        <v>0</v>
      </c>
      <c r="AQ12">
        <f>Model!AQ16</f>
        <v>0</v>
      </c>
      <c r="AR12">
        <f>Model!AR16</f>
        <v>0</v>
      </c>
      <c r="AS12">
        <f>Model!AS16</f>
        <v>0</v>
      </c>
      <c r="AT12">
        <f>Model!AT16</f>
        <v>3.077</v>
      </c>
      <c r="AU12">
        <f>Model!AU16</f>
        <v>2.774</v>
      </c>
      <c r="AV12">
        <f>Model!AV16</f>
        <v>2.8370000000000002</v>
      </c>
      <c r="AW12">
        <f>Model!AW16</f>
        <v>2.5720000000000001</v>
      </c>
      <c r="AX12">
        <f>Model!AX16</f>
        <v>2.5339999999999998</v>
      </c>
      <c r="AY12">
        <f>Model!AY16</f>
        <v>2.8780000000000001</v>
      </c>
      <c r="AZ12">
        <f>Model!AZ16</f>
        <v>2.528</v>
      </c>
      <c r="BA12">
        <f>Model!BA16</f>
        <v>2.7109999999999999</v>
      </c>
      <c r="BB12">
        <f>Model!BB16</f>
        <v>2.996</v>
      </c>
      <c r="BC12">
        <f>Model!BC16</f>
        <v>3.3039999999999998</v>
      </c>
      <c r="BD12">
        <f>Model!BD16</f>
        <v>3.8490000000000002</v>
      </c>
      <c r="BE12">
        <f>Model!BE16</f>
        <v>3.9940000000000002</v>
      </c>
      <c r="BF12">
        <f>Model!BF16</f>
        <v>5.03</v>
      </c>
      <c r="BG12">
        <f>Model!BG16</f>
        <v>5.8179999999999996</v>
      </c>
      <c r="BH12">
        <f>Model!BH16</f>
        <v>6.6870000000000003</v>
      </c>
      <c r="BI12">
        <f>Model!BI16</f>
        <v>9.0790000000000006</v>
      </c>
      <c r="BJ12">
        <f>Model!BJ16</f>
        <v>10.611000000000001</v>
      </c>
      <c r="BK12">
        <f>Model!BK16</f>
        <v>11.071</v>
      </c>
      <c r="BL12">
        <f>Model!BL16</f>
        <v>12.167</v>
      </c>
      <c r="BM12">
        <f>Model!BM16</f>
        <v>14.648999999999999</v>
      </c>
      <c r="BN12">
        <f>Model!BN16</f>
        <v>16.97</v>
      </c>
      <c r="BO12">
        <f>Model!BO16</f>
        <v>19.861999999999998</v>
      </c>
      <c r="BP12">
        <f>Model!BP16</f>
        <v>21.318000000000001</v>
      </c>
      <c r="BQ12">
        <f>Model!BQ16</f>
        <v>28.256</v>
      </c>
      <c r="BR12">
        <f>Model!BR16</f>
        <v>37.325000000000003</v>
      </c>
      <c r="BS12">
        <f>Model!BS16</f>
        <v>51.74</v>
      </c>
      <c r="BT12">
        <f>Model!BT16</f>
        <v>53.718000000000004</v>
      </c>
      <c r="BU12">
        <f>Model!BU16</f>
        <v>55.781999999999996</v>
      </c>
      <c r="BV12">
        <f>Model!BV16</f>
        <v>64.417000000000002</v>
      </c>
      <c r="BW12">
        <f>Model!BW16</f>
        <v>67.421000000000006</v>
      </c>
      <c r="BX12">
        <f>Model!BX16</f>
        <v>69.171000000000006</v>
      </c>
      <c r="BY12">
        <f>Model!BY16</f>
        <v>72.057000000000002</v>
      </c>
      <c r="BZ12">
        <f>Model!BZ16</f>
        <v>72.867999999999995</v>
      </c>
      <c r="CA12">
        <f>Model!CA16</f>
        <v>78.540999999999997</v>
      </c>
      <c r="CB12">
        <f>Model!CB16</f>
        <v>83.388999999999996</v>
      </c>
      <c r="CC12">
        <f>Model!CC16</f>
        <v>85.186999999999998</v>
      </c>
      <c r="CD12">
        <f>Model!CD16</f>
        <v>91.109302115106061</v>
      </c>
      <c r="CE12">
        <f>Model!CE16</f>
        <v>98.476981470000013</v>
      </c>
      <c r="CF12">
        <f>Model!CF16</f>
        <v>100.28154620740742</v>
      </c>
      <c r="CG12">
        <f>Model!CG16</f>
        <v>99.701116290769221</v>
      </c>
      <c r="CH12">
        <f>Model!CH16</f>
        <v>0</v>
      </c>
      <c r="CI12">
        <f>Model!CI16</f>
        <v>0</v>
      </c>
      <c r="CJ12">
        <f>Model!CJ16</f>
        <v>0</v>
      </c>
      <c r="CK12">
        <f>Model!CK16</f>
        <v>0</v>
      </c>
      <c r="CL12">
        <f>Model!CL16</f>
        <v>0</v>
      </c>
      <c r="CM12">
        <f>Model!CM16</f>
        <v>0</v>
      </c>
      <c r="CN12">
        <f>Model!CN16</f>
        <v>0</v>
      </c>
      <c r="CO12">
        <f>Model!CO16</f>
        <v>0</v>
      </c>
      <c r="CP12">
        <f>Model!CP16</f>
        <v>0</v>
      </c>
      <c r="CQ12">
        <f>Model!CQ16</f>
        <v>0</v>
      </c>
      <c r="CR12">
        <f>Model!CR16</f>
        <v>0</v>
      </c>
      <c r="CS12">
        <f>Model!CS16</f>
        <v>0</v>
      </c>
      <c r="CT12">
        <f>Model!CT16</f>
        <v>0</v>
      </c>
      <c r="CU12">
        <f>Model!CU16</f>
        <v>0</v>
      </c>
      <c r="CV12">
        <f>Model!CV16</f>
        <v>0</v>
      </c>
      <c r="CW12">
        <f>Model!CW16</f>
        <v>0</v>
      </c>
      <c r="CX12">
        <f>Model!CX16</f>
        <v>0</v>
      </c>
      <c r="CY12">
        <f>Model!CY16</f>
        <v>0</v>
      </c>
      <c r="CZ12">
        <f>Model!CZ16</f>
        <v>0</v>
      </c>
      <c r="DA12">
        <f>Model!DA16</f>
        <v>0</v>
      </c>
      <c r="DB12">
        <f>Model!DB16</f>
        <v>0</v>
      </c>
      <c r="DC12">
        <f>Model!DC16</f>
        <v>0</v>
      </c>
      <c r="DD12">
        <f>Model!DD16</f>
        <v>0</v>
      </c>
      <c r="DE12">
        <f>Model!DE16</f>
        <v>0</v>
      </c>
      <c r="DF12">
        <f>Model!DF16</f>
        <v>0</v>
      </c>
      <c r="DG12">
        <f>Model!DG16</f>
        <v>0</v>
      </c>
      <c r="DH12">
        <f>Model!DH16</f>
        <v>0</v>
      </c>
      <c r="DI12">
        <f>Model!DI16</f>
        <v>0</v>
      </c>
      <c r="DJ12">
        <f>Model!DJ16</f>
        <v>0</v>
      </c>
      <c r="DK12">
        <f>Model!DK16</f>
        <v>0</v>
      </c>
      <c r="DL12">
        <f>Model!DL16</f>
        <v>0</v>
      </c>
      <c r="DM12">
        <f>Model!DM16</f>
        <v>0</v>
      </c>
      <c r="DN12">
        <f>Model!DN16</f>
        <v>0</v>
      </c>
      <c r="DO12">
        <f>Model!DO16</f>
        <v>0</v>
      </c>
      <c r="DP12">
        <f>Model!DP16</f>
        <v>0</v>
      </c>
      <c r="DQ12">
        <f>Model!DQ16</f>
        <v>6.7939999999999996</v>
      </c>
      <c r="DR12">
        <f>Model!DR16</f>
        <v>12.885</v>
      </c>
      <c r="DS12">
        <f>Model!DS16</f>
        <v>15.048</v>
      </c>
      <c r="DT12">
        <f>Model!DT16</f>
        <v>11.260000000000002</v>
      </c>
      <c r="DU12">
        <f>Model!DU16</f>
        <v>10.651</v>
      </c>
      <c r="DV12">
        <f>Model!DV16</f>
        <v>14.143000000000001</v>
      </c>
      <c r="DW12">
        <f>Model!DW16</f>
        <v>26.614000000000001</v>
      </c>
      <c r="DX12">
        <f>Model!DX16</f>
        <v>48.498000000000005</v>
      </c>
      <c r="DY12">
        <f>Model!DY16</f>
        <v>86.405999999999992</v>
      </c>
      <c r="DZ12">
        <f>Model!DZ16</f>
        <v>198.565</v>
      </c>
      <c r="EA12">
        <f>Model!EA16</f>
        <v>255.583</v>
      </c>
      <c r="EB12">
        <f>Model!EB16</f>
        <v>319.98500000000001</v>
      </c>
      <c r="EC12">
        <f>Model!EC16</f>
        <v>389.5689460832827</v>
      </c>
      <c r="ED12">
        <f>Model!ED16</f>
        <v>440.01924796314029</v>
      </c>
      <c r="EE12">
        <f>Model!EE16</f>
        <v>483.26640666757186</v>
      </c>
      <c r="EF12">
        <f>Model!EF16</f>
        <v>542.78724791375043</v>
      </c>
      <c r="EG12">
        <f>Model!EG16</f>
        <v>605.02586908720468</v>
      </c>
      <c r="EH12">
        <f>Model!EH16</f>
        <v>583.36040412472687</v>
      </c>
      <c r="EI12">
        <f>Model!EI16</f>
        <v>642.63733347308539</v>
      </c>
      <c r="EJ12">
        <f>Model!EJ16</f>
        <v>705.83009088742472</v>
      </c>
      <c r="EK12">
        <f>Model!EK16</f>
        <v>0</v>
      </c>
      <c r="EL12">
        <f>Model!EM16</f>
        <v>0</v>
      </c>
      <c r="EM12">
        <f>Model!EN16</f>
        <v>0.82810352665950049</v>
      </c>
      <c r="EN12">
        <f>Model!EO16</f>
        <v>0.95402829963584534</v>
      </c>
      <c r="EO12">
        <f>Model!EP16</f>
        <v>0.74021421325187975</v>
      </c>
      <c r="EP12">
        <f>Model!EQ16</f>
        <v>0.54713629004027509</v>
      </c>
      <c r="EQ12">
        <f>Model!ER16</f>
        <v>0.25187378011295047</v>
      </c>
      <c r="ER12">
        <f>Model!ES16</f>
        <v>0.19852354537500858</v>
      </c>
      <c r="ES12">
        <f>Model!ET16</f>
        <v>0.14732290073090548</v>
      </c>
      <c r="ET12">
        <f>Model!EU16</f>
        <v>0.11690208541042819</v>
      </c>
      <c r="EU12">
        <f>Model!EV16</f>
        <v>0.11198967962299765</v>
      </c>
      <c r="EV12">
        <f>Model!EW16</f>
        <v>6.4756043037390257E-2</v>
      </c>
      <c r="EW12">
        <f>Model!EX16</f>
        <v>5.790200119020554E-2</v>
      </c>
      <c r="EX12">
        <f>Model!EY16</f>
        <v>5.2709983608348492E-2</v>
      </c>
    </row>
    <row r="13" spans="1:154" hidden="1" outlineLevel="1">
      <c r="A13">
        <f>Model!A17</f>
        <v>0</v>
      </c>
      <c r="B13">
        <f>Model!B17</f>
        <v>0</v>
      </c>
      <c r="C13">
        <f>Model!C17</f>
        <v>0</v>
      </c>
      <c r="D13">
        <f>Model!D17</f>
        <v>0</v>
      </c>
      <c r="E13">
        <f>Model!E17</f>
        <v>0</v>
      </c>
      <c r="F13">
        <f>Model!F17</f>
        <v>0</v>
      </c>
      <c r="G13">
        <f>Model!G17</f>
        <v>0</v>
      </c>
      <c r="H13">
        <f>Model!H17</f>
        <v>0</v>
      </c>
      <c r="I13" t="str">
        <f>Model!I17</f>
        <v>-General &amp; Administrative</v>
      </c>
      <c r="J13">
        <f>Model!J17</f>
        <v>0</v>
      </c>
      <c r="K13">
        <f>Model!K17</f>
        <v>0</v>
      </c>
      <c r="L13">
        <f>Model!L17</f>
        <v>0</v>
      </c>
      <c r="M13">
        <f>Model!M17</f>
        <v>0</v>
      </c>
      <c r="N13">
        <f>Model!N17</f>
        <v>0</v>
      </c>
      <c r="O13">
        <f>Model!O17</f>
        <v>0</v>
      </c>
      <c r="P13">
        <f>Model!P17</f>
        <v>0</v>
      </c>
      <c r="Q13">
        <f>Model!Q17</f>
        <v>0</v>
      </c>
      <c r="R13">
        <f>Model!R17</f>
        <v>0</v>
      </c>
      <c r="S13">
        <f>Model!S17</f>
        <v>0</v>
      </c>
      <c r="T13">
        <f>Model!T17</f>
        <v>0</v>
      </c>
      <c r="U13">
        <f>Model!U17</f>
        <v>0</v>
      </c>
      <c r="V13">
        <f>Model!V17</f>
        <v>0</v>
      </c>
      <c r="W13">
        <f>Model!W17</f>
        <v>0</v>
      </c>
      <c r="X13">
        <f>Model!X17</f>
        <v>0</v>
      </c>
      <c r="Y13">
        <f>Model!Y17</f>
        <v>0</v>
      </c>
      <c r="Z13">
        <f>Model!Z17</f>
        <v>0</v>
      </c>
      <c r="AA13">
        <f>Model!AA17</f>
        <v>0</v>
      </c>
      <c r="AB13">
        <f>Model!AB17</f>
        <v>0</v>
      </c>
      <c r="AC13">
        <f>Model!AC17</f>
        <v>0</v>
      </c>
      <c r="AD13">
        <f>Model!AD17</f>
        <v>0</v>
      </c>
      <c r="AE13">
        <f>Model!AE17</f>
        <v>0</v>
      </c>
      <c r="AF13">
        <f>Model!AF17</f>
        <v>0</v>
      </c>
      <c r="AG13">
        <f>Model!AG17</f>
        <v>0</v>
      </c>
      <c r="AH13">
        <f>Model!AH17</f>
        <v>0</v>
      </c>
      <c r="AI13">
        <f>Model!AI17</f>
        <v>0</v>
      </c>
      <c r="AJ13">
        <f>Model!AJ17</f>
        <v>0</v>
      </c>
      <c r="AK13">
        <f>Model!AK17</f>
        <v>0</v>
      </c>
      <c r="AL13">
        <f>Model!AL17</f>
        <v>0</v>
      </c>
      <c r="AM13">
        <f>Model!AM17</f>
        <v>0</v>
      </c>
      <c r="AN13">
        <f>Model!AN17</f>
        <v>0</v>
      </c>
      <c r="AO13">
        <f>Model!AO17</f>
        <v>0</v>
      </c>
      <c r="AP13">
        <f>Model!AP17</f>
        <v>0</v>
      </c>
      <c r="AQ13">
        <f>Model!AQ17</f>
        <v>0</v>
      </c>
      <c r="AR13">
        <f>Model!AR17</f>
        <v>0</v>
      </c>
      <c r="AS13">
        <f>Model!AS17</f>
        <v>0</v>
      </c>
      <c r="AT13">
        <f>Model!AT17</f>
        <v>1.3009999999999999</v>
      </c>
      <c r="AU13">
        <f>Model!AU17</f>
        <v>1.419</v>
      </c>
      <c r="AV13">
        <f>Model!AV17</f>
        <v>1.4159999999999999</v>
      </c>
      <c r="AW13">
        <f>Model!AW17</f>
        <v>1.365</v>
      </c>
      <c r="AX13">
        <f>Model!AX17</f>
        <v>1.341</v>
      </c>
      <c r="AY13">
        <f>Model!AY17</f>
        <v>1.4830000000000001</v>
      </c>
      <c r="AZ13">
        <f>Model!AZ17</f>
        <v>1.9019999999999999</v>
      </c>
      <c r="BA13">
        <f>Model!BA17</f>
        <v>1.958</v>
      </c>
      <c r="BB13">
        <f>Model!BB17</f>
        <v>1.7709999999999999</v>
      </c>
      <c r="BC13">
        <f>Model!BC17</f>
        <v>2.6269999999999998</v>
      </c>
      <c r="BD13">
        <f>Model!BD17</f>
        <v>5.6950000000000003</v>
      </c>
      <c r="BE13">
        <f>Model!BE17</f>
        <v>4.1749999999999998</v>
      </c>
      <c r="BF13">
        <f>Model!BF17</f>
        <v>4.4450000000000003</v>
      </c>
      <c r="BG13">
        <f>Model!BG17</f>
        <v>4.516</v>
      </c>
      <c r="BH13">
        <f>Model!BH17</f>
        <v>5.1920000000000002</v>
      </c>
      <c r="BI13">
        <f>Model!BI17</f>
        <v>5.8710000000000004</v>
      </c>
      <c r="BJ13">
        <f>Model!BJ17</f>
        <v>8.2330000000000005</v>
      </c>
      <c r="BK13">
        <f>Model!BK17</f>
        <v>8.9779999999999998</v>
      </c>
      <c r="BL13">
        <f>Model!BL17</f>
        <v>10.156000000000001</v>
      </c>
      <c r="BM13">
        <f>Model!BM17</f>
        <v>10.552</v>
      </c>
      <c r="BN13">
        <f>Model!BN17</f>
        <v>14.689</v>
      </c>
      <c r="BO13">
        <f>Model!BO17</f>
        <v>14.522</v>
      </c>
      <c r="BP13">
        <f>Model!BP17</f>
        <v>15.757</v>
      </c>
      <c r="BQ13">
        <f>Model!BQ17</f>
        <v>20.535</v>
      </c>
      <c r="BR13">
        <f>Model!BR17</f>
        <v>38.024000000000001</v>
      </c>
      <c r="BS13">
        <f>Model!BS17</f>
        <v>43.81</v>
      </c>
      <c r="BT13">
        <f>Model!BT17</f>
        <v>42.671999999999997</v>
      </c>
      <c r="BU13">
        <f>Model!BU17</f>
        <v>45.939</v>
      </c>
      <c r="BV13">
        <f>Model!BV17</f>
        <v>53.837000000000003</v>
      </c>
      <c r="BW13">
        <f>Model!BW17</f>
        <v>179.63200000000001</v>
      </c>
      <c r="BX13">
        <f>Model!BX17</f>
        <v>37.69</v>
      </c>
      <c r="BY13">
        <f>Model!BY17</f>
        <v>42.536000000000001</v>
      </c>
      <c r="BZ13">
        <f>Model!BZ17</f>
        <v>45.466000000000001</v>
      </c>
      <c r="CA13">
        <f>Model!CA17</f>
        <v>53.345999999999997</v>
      </c>
      <c r="CB13">
        <f>Model!CB17</f>
        <v>54.225999999999999</v>
      </c>
      <c r="CC13">
        <f>Model!CC17</f>
        <v>57.777999999999999</v>
      </c>
      <c r="CD13">
        <f>Model!CD17</f>
        <v>61.317416563890333</v>
      </c>
      <c r="CE13">
        <f>Model!CE17</f>
        <v>65.530769628000016</v>
      </c>
      <c r="CF13">
        <f>Model!CF17</f>
        <v>67.064581605925923</v>
      </c>
      <c r="CG13">
        <f>Model!CG17</f>
        <v>70.1957443813846</v>
      </c>
      <c r="CH13">
        <f>Model!CH17</f>
        <v>0</v>
      </c>
      <c r="CI13">
        <f>Model!CI17</f>
        <v>0</v>
      </c>
      <c r="CJ13">
        <f>Model!CJ17</f>
        <v>0</v>
      </c>
      <c r="CK13">
        <f>Model!CK17</f>
        <v>0</v>
      </c>
      <c r="CL13">
        <f>Model!CL17</f>
        <v>0</v>
      </c>
      <c r="CM13">
        <f>Model!CM17</f>
        <v>0</v>
      </c>
      <c r="CN13">
        <f>Model!CN17</f>
        <v>0</v>
      </c>
      <c r="CO13">
        <f>Model!CO17</f>
        <v>0</v>
      </c>
      <c r="CP13">
        <f>Model!CP17</f>
        <v>0</v>
      </c>
      <c r="CQ13">
        <f>Model!CQ17</f>
        <v>0</v>
      </c>
      <c r="CR13">
        <f>Model!CR17</f>
        <v>0</v>
      </c>
      <c r="CS13">
        <f>Model!CS17</f>
        <v>0</v>
      </c>
      <c r="CT13">
        <f>Model!CT17</f>
        <v>0</v>
      </c>
      <c r="CU13">
        <f>Model!CU17</f>
        <v>0</v>
      </c>
      <c r="CV13">
        <f>Model!CV17</f>
        <v>0</v>
      </c>
      <c r="CW13">
        <f>Model!CW17</f>
        <v>0</v>
      </c>
      <c r="CX13">
        <f>Model!CX17</f>
        <v>0</v>
      </c>
      <c r="CY13">
        <f>Model!CY17</f>
        <v>0</v>
      </c>
      <c r="CZ13">
        <f>Model!CZ17</f>
        <v>0</v>
      </c>
      <c r="DA13">
        <f>Model!DA17</f>
        <v>0</v>
      </c>
      <c r="DB13">
        <f>Model!DB17</f>
        <v>0</v>
      </c>
      <c r="DC13">
        <f>Model!DC17</f>
        <v>0</v>
      </c>
      <c r="DD13">
        <f>Model!DD17</f>
        <v>0</v>
      </c>
      <c r="DE13">
        <f>Model!DE17</f>
        <v>0</v>
      </c>
      <c r="DF13">
        <f>Model!DF17</f>
        <v>0</v>
      </c>
      <c r="DG13">
        <f>Model!DG17</f>
        <v>0</v>
      </c>
      <c r="DH13">
        <f>Model!DH17</f>
        <v>0</v>
      </c>
      <c r="DI13">
        <f>Model!DI17</f>
        <v>0</v>
      </c>
      <c r="DJ13">
        <f>Model!DJ17</f>
        <v>0</v>
      </c>
      <c r="DK13">
        <f>Model!DK17</f>
        <v>0</v>
      </c>
      <c r="DL13">
        <f>Model!DL17</f>
        <v>0</v>
      </c>
      <c r="DM13">
        <f>Model!DM17</f>
        <v>0</v>
      </c>
      <c r="DN13">
        <f>Model!DN17</f>
        <v>0</v>
      </c>
      <c r="DO13">
        <f>Model!DO17</f>
        <v>0</v>
      </c>
      <c r="DP13">
        <f>Model!DP17</f>
        <v>0</v>
      </c>
      <c r="DQ13">
        <f>Model!DQ17</f>
        <v>5.1479999999999997</v>
      </c>
      <c r="DR13">
        <f>Model!DR17</f>
        <v>6.1790000000000003</v>
      </c>
      <c r="DS13">
        <f>Model!DS17</f>
        <v>5.77</v>
      </c>
      <c r="DT13">
        <f>Model!DT17</f>
        <v>5.5009999999999994</v>
      </c>
      <c r="DU13">
        <f>Model!DU17</f>
        <v>6.6840000000000002</v>
      </c>
      <c r="DV13">
        <f>Model!DV17</f>
        <v>14.268000000000001</v>
      </c>
      <c r="DW13">
        <f>Model!DW17</f>
        <v>20.024000000000001</v>
      </c>
      <c r="DX13">
        <f>Model!DX17</f>
        <v>37.918999999999997</v>
      </c>
      <c r="DY13">
        <f>Model!DY17</f>
        <v>60.127000000000002</v>
      </c>
      <c r="DZ13">
        <f>Model!DZ17</f>
        <v>170.44499999999999</v>
      </c>
      <c r="EA13">
        <f>Model!EA17</f>
        <v>332.00700000000001</v>
      </c>
      <c r="EB13">
        <f>Model!EB17</f>
        <v>210.816</v>
      </c>
      <c r="EC13">
        <f>Model!EC17</f>
        <v>264.10851217920089</v>
      </c>
      <c r="ED13">
        <f>Model!ED17</f>
        <v>297.53934147939424</v>
      </c>
      <c r="EE13">
        <f>Model!EE17</f>
        <v>330.48800798529476</v>
      </c>
      <c r="EF13">
        <f>Model!EF17</f>
        <v>362.57027221816583</v>
      </c>
      <c r="EG13">
        <f>Model!EG17</f>
        <v>394.5833691514847</v>
      </c>
      <c r="EH13">
        <f>Model!EH17</f>
        <v>437.17294393577345</v>
      </c>
      <c r="EI13">
        <f>Model!EI17</f>
        <v>478.02085073281955</v>
      </c>
      <c r="EJ13">
        <f>Model!EJ17</f>
        <v>521.17211985795745</v>
      </c>
      <c r="EK13">
        <f>Model!EK17</f>
        <v>0</v>
      </c>
      <c r="EL13">
        <f>Model!EM17</f>
        <v>0</v>
      </c>
      <c r="EM13">
        <f>Model!EN17</f>
        <v>0.61523411357800906</v>
      </c>
      <c r="EN13">
        <f>Model!EO17</f>
        <v>1.0417903318618671</v>
      </c>
      <c r="EO13">
        <f>Model!EP17</f>
        <v>1.0610892030927508</v>
      </c>
      <c r="EP13">
        <f>Model!EQ17</f>
        <v>0.51918738140571341</v>
      </c>
      <c r="EQ13">
        <f>Model!ER17</f>
        <v>0.15717589318313929</v>
      </c>
      <c r="ER13">
        <f>Model!ES17</f>
        <v>-3.5877128248897452E-2</v>
      </c>
      <c r="ES13">
        <f>Model!ET17</f>
        <v>0.16167340141892997</v>
      </c>
      <c r="ET13">
        <f>Model!EU17</f>
        <v>0.1113988199284207</v>
      </c>
      <c r="EU13">
        <f>Model!EV17</f>
        <v>9.8663744202536652E-2</v>
      </c>
      <c r="EV13">
        <f>Model!EW17</f>
        <v>9.7739243555184194E-2</v>
      </c>
      <c r="EW13">
        <f>Model!EX17</f>
        <v>9.6524187518866059E-2</v>
      </c>
      <c r="EX13">
        <f>Model!EY17</f>
        <v>9.7187369382729275E-2</v>
      </c>
    </row>
    <row r="14" spans="1:154" hidden="1" outlineLevel="1">
      <c r="A14">
        <f>Model!A18</f>
        <v>0</v>
      </c>
      <c r="B14">
        <f>Model!B18</f>
        <v>0</v>
      </c>
      <c r="C14">
        <f>Model!C18</f>
        <v>0</v>
      </c>
      <c r="D14">
        <f>Model!D18</f>
        <v>0</v>
      </c>
      <c r="E14">
        <f>Model!E18</f>
        <v>0</v>
      </c>
      <c r="F14">
        <f>Model!F18</f>
        <v>0</v>
      </c>
      <c r="G14">
        <f>Model!G18</f>
        <v>0</v>
      </c>
      <c r="H14">
        <f>Model!H18</f>
        <v>0</v>
      </c>
      <c r="I14" t="str">
        <f>Model!I18</f>
        <v>- Acquisition-Related Costs</v>
      </c>
      <c r="J14">
        <f>Model!J18</f>
        <v>0</v>
      </c>
      <c r="K14">
        <f>Model!K18</f>
        <v>0</v>
      </c>
      <c r="L14">
        <f>Model!L18</f>
        <v>0</v>
      </c>
      <c r="M14">
        <f>Model!M18</f>
        <v>0</v>
      </c>
      <c r="N14">
        <f>Model!N18</f>
        <v>0</v>
      </c>
      <c r="O14">
        <f>Model!O18</f>
        <v>0</v>
      </c>
      <c r="P14">
        <f>Model!P18</f>
        <v>0</v>
      </c>
      <c r="Q14">
        <f>Model!Q18</f>
        <v>0</v>
      </c>
      <c r="R14">
        <f>Model!R18</f>
        <v>0</v>
      </c>
      <c r="S14">
        <f>Model!S18</f>
        <v>0</v>
      </c>
      <c r="T14">
        <f>Model!T18</f>
        <v>0</v>
      </c>
      <c r="U14">
        <f>Model!U18</f>
        <v>0</v>
      </c>
      <c r="V14">
        <f>Model!V18</f>
        <v>0</v>
      </c>
      <c r="W14">
        <f>Model!W18</f>
        <v>0</v>
      </c>
      <c r="X14">
        <f>Model!X18</f>
        <v>0</v>
      </c>
      <c r="Y14">
        <f>Model!Y18</f>
        <v>0</v>
      </c>
      <c r="Z14">
        <f>Model!Z18</f>
        <v>0</v>
      </c>
      <c r="AA14">
        <f>Model!AA18</f>
        <v>0</v>
      </c>
      <c r="AB14">
        <f>Model!AB18</f>
        <v>0</v>
      </c>
      <c r="AC14">
        <f>Model!AC18</f>
        <v>0</v>
      </c>
      <c r="AD14">
        <f>Model!AD18</f>
        <v>0</v>
      </c>
      <c r="AE14">
        <f>Model!AE18</f>
        <v>0</v>
      </c>
      <c r="AF14">
        <f>Model!AF18</f>
        <v>0</v>
      </c>
      <c r="AG14">
        <f>Model!AG18</f>
        <v>0</v>
      </c>
      <c r="AH14">
        <f>Model!AH18</f>
        <v>0</v>
      </c>
      <c r="AI14">
        <f>Model!AI18</f>
        <v>0</v>
      </c>
      <c r="AJ14">
        <f>Model!AJ18</f>
        <v>0</v>
      </c>
      <c r="AK14">
        <f>Model!AK18</f>
        <v>0</v>
      </c>
      <c r="AL14">
        <f>Model!AL18</f>
        <v>0</v>
      </c>
      <c r="AM14">
        <f>Model!AM18</f>
        <v>0</v>
      </c>
      <c r="AN14">
        <f>Model!AN18</f>
        <v>0</v>
      </c>
      <c r="AO14">
        <f>Model!AO18</f>
        <v>0</v>
      </c>
      <c r="AP14">
        <f>Model!AP18</f>
        <v>0</v>
      </c>
      <c r="AQ14">
        <f>Model!AQ18</f>
        <v>0</v>
      </c>
      <c r="AR14">
        <f>Model!AR18</f>
        <v>0</v>
      </c>
      <c r="AS14">
        <f>Model!AS18</f>
        <v>0</v>
      </c>
      <c r="AT14">
        <f>Model!AT18</f>
        <v>0</v>
      </c>
      <c r="AU14">
        <f>Model!AU18</f>
        <v>0</v>
      </c>
      <c r="AV14">
        <f>Model!AV18</f>
        <v>0</v>
      </c>
      <c r="AW14">
        <f>Model!AW18</f>
        <v>0</v>
      </c>
      <c r="AX14">
        <f>Model!AX18</f>
        <v>0</v>
      </c>
      <c r="AY14">
        <f>Model!AY18</f>
        <v>0</v>
      </c>
      <c r="AZ14">
        <f>Model!AZ18</f>
        <v>0</v>
      </c>
      <c r="BA14">
        <f>Model!BA18</f>
        <v>0</v>
      </c>
      <c r="BB14">
        <f>Model!BB18</f>
        <v>5.7000000000000002E-2</v>
      </c>
      <c r="BC14">
        <f>Model!BC18</f>
        <v>0</v>
      </c>
      <c r="BD14">
        <f>Model!BD18</f>
        <v>0</v>
      </c>
      <c r="BE14">
        <f>Model!BE18</f>
        <v>0.28799999999999998</v>
      </c>
      <c r="BF14">
        <f>Model!BF18</f>
        <v>0</v>
      </c>
      <c r="BG14">
        <f>Model!BG18</f>
        <v>0.71599999999999997</v>
      </c>
      <c r="BH14">
        <f>Model!BH18</f>
        <v>0</v>
      </c>
      <c r="BI14">
        <f>Model!BI18</f>
        <v>0.55100000000000005</v>
      </c>
      <c r="BJ14">
        <f>Model!BJ18</f>
        <v>0</v>
      </c>
      <c r="BK14">
        <f>Model!BK18</f>
        <v>0</v>
      </c>
      <c r="BL14">
        <f>Model!BL18</f>
        <v>0.20100000000000001</v>
      </c>
      <c r="BM14">
        <f>Model!BM18</f>
        <v>0.17499999999999999</v>
      </c>
      <c r="BN14">
        <f>Model!BN18</f>
        <v>0</v>
      </c>
      <c r="BO14">
        <f>Model!BO18</f>
        <v>0.184</v>
      </c>
      <c r="BP14">
        <f>Model!BP18</f>
        <v>13.2</v>
      </c>
      <c r="BQ14">
        <f>Model!BQ18</f>
        <v>8.109</v>
      </c>
      <c r="BR14">
        <f>Model!BR18</f>
        <v>12.477</v>
      </c>
      <c r="BS14">
        <f>Model!BS18</f>
        <v>1.679</v>
      </c>
      <c r="BT14">
        <f>Model!BT18</f>
        <v>1.988</v>
      </c>
      <c r="BU14">
        <f>Model!BU18</f>
        <v>0.432</v>
      </c>
      <c r="BV14">
        <f>Model!BV18</f>
        <v>0.59299999999999997</v>
      </c>
      <c r="BW14">
        <f>Model!BW18</f>
        <v>0.20399999999999999</v>
      </c>
      <c r="BX14">
        <f>Model!BX18</f>
        <v>9.2999999999999999E-2</v>
      </c>
      <c r="BY14">
        <f>Model!BY18</f>
        <v>0.53300000000000003</v>
      </c>
      <c r="BZ14">
        <f>Model!BZ18</f>
        <v>0.105</v>
      </c>
      <c r="CA14">
        <f>Model!CA18</f>
        <v>4.2999999999999997E-2</v>
      </c>
      <c r="CB14">
        <f>Model!CB18</f>
        <v>0.218</v>
      </c>
      <c r="CC14">
        <f>Model!CC18</f>
        <v>9.7000000000000003E-2</v>
      </c>
      <c r="CD14">
        <f>Model!CD18</f>
        <v>0</v>
      </c>
      <c r="CE14">
        <f>Model!CE18</f>
        <v>0</v>
      </c>
      <c r="CF14">
        <f>Model!CF18</f>
        <v>0</v>
      </c>
      <c r="CG14">
        <f>Model!CG18</f>
        <v>0</v>
      </c>
      <c r="CH14">
        <f>Model!CH18</f>
        <v>0</v>
      </c>
      <c r="CI14">
        <f>Model!CI18</f>
        <v>0</v>
      </c>
      <c r="CJ14">
        <f>Model!CJ18</f>
        <v>0</v>
      </c>
      <c r="CK14">
        <f>Model!CK18</f>
        <v>0</v>
      </c>
      <c r="CL14">
        <f>Model!CL18</f>
        <v>0</v>
      </c>
      <c r="CM14">
        <f>Model!CM18</f>
        <v>0</v>
      </c>
      <c r="CN14">
        <f>Model!CN18</f>
        <v>0</v>
      </c>
      <c r="CO14">
        <f>Model!CO18</f>
        <v>0</v>
      </c>
      <c r="CP14">
        <f>Model!CP18</f>
        <v>0</v>
      </c>
      <c r="CQ14">
        <f>Model!CQ18</f>
        <v>0</v>
      </c>
      <c r="CR14">
        <f>Model!CR18</f>
        <v>0</v>
      </c>
      <c r="CS14">
        <f>Model!CS18</f>
        <v>0</v>
      </c>
      <c r="CT14">
        <f>Model!CT18</f>
        <v>0</v>
      </c>
      <c r="CU14">
        <f>Model!CU18</f>
        <v>0</v>
      </c>
      <c r="CV14">
        <f>Model!CV18</f>
        <v>0</v>
      </c>
      <c r="CW14">
        <f>Model!CW18</f>
        <v>0</v>
      </c>
      <c r="CX14">
        <f>Model!CX18</f>
        <v>0</v>
      </c>
      <c r="CY14">
        <f>Model!CY18</f>
        <v>0</v>
      </c>
      <c r="CZ14">
        <f>Model!CZ18</f>
        <v>0</v>
      </c>
      <c r="DA14">
        <f>Model!DA18</f>
        <v>0</v>
      </c>
      <c r="DB14">
        <f>Model!DB18</f>
        <v>0</v>
      </c>
      <c r="DC14">
        <f>Model!DC18</f>
        <v>0</v>
      </c>
      <c r="DD14">
        <f>Model!DD18</f>
        <v>0</v>
      </c>
      <c r="DE14">
        <f>Model!DE18</f>
        <v>0</v>
      </c>
      <c r="DF14">
        <f>Model!DF18</f>
        <v>0</v>
      </c>
      <c r="DG14">
        <f>Model!DG18</f>
        <v>0</v>
      </c>
      <c r="DH14">
        <f>Model!DH18</f>
        <v>0</v>
      </c>
      <c r="DI14">
        <f>Model!DI18</f>
        <v>0</v>
      </c>
      <c r="DJ14">
        <f>Model!DJ18</f>
        <v>0</v>
      </c>
      <c r="DK14">
        <f>Model!DK18</f>
        <v>0</v>
      </c>
      <c r="DL14">
        <f>Model!DL18</f>
        <v>0</v>
      </c>
      <c r="DM14">
        <f>Model!DM18</f>
        <v>0</v>
      </c>
      <c r="DN14">
        <f>Model!DN18</f>
        <v>0</v>
      </c>
      <c r="DO14">
        <f>Model!DO18</f>
        <v>0</v>
      </c>
      <c r="DP14">
        <f>Model!DP18</f>
        <v>0</v>
      </c>
      <c r="DQ14">
        <f>Model!DQ18</f>
        <v>0</v>
      </c>
      <c r="DR14">
        <f>Model!DR18</f>
        <v>0</v>
      </c>
      <c r="DS14">
        <f>Model!DS18</f>
        <v>0</v>
      </c>
      <c r="DT14">
        <f>Model!DT18</f>
        <v>0</v>
      </c>
      <c r="DU14">
        <f>Model!DU18</f>
        <v>0</v>
      </c>
      <c r="DV14">
        <f>Model!DV18</f>
        <v>0.34499999999999997</v>
      </c>
      <c r="DW14">
        <f>Model!DW18</f>
        <v>1.2669999999999999</v>
      </c>
      <c r="DX14">
        <f>Model!DX18</f>
        <v>0.376</v>
      </c>
      <c r="DY14">
        <f>Model!DY18</f>
        <v>21.492999999999999</v>
      </c>
      <c r="DZ14">
        <f>Model!DZ18</f>
        <v>16.576000000000001</v>
      </c>
      <c r="EA14">
        <f>Model!EA18</f>
        <v>1.423</v>
      </c>
      <c r="EB14">
        <f>Model!EB18</f>
        <v>0.46299999999999997</v>
      </c>
      <c r="EC14">
        <f>Model!EC18</f>
        <v>0</v>
      </c>
      <c r="ED14">
        <f>Model!ED18</f>
        <v>0</v>
      </c>
      <c r="EE14">
        <f>Model!EE18</f>
        <v>0</v>
      </c>
      <c r="EF14">
        <f>Model!EF18</f>
        <v>0</v>
      </c>
      <c r="EG14">
        <f>Model!EG18</f>
        <v>0</v>
      </c>
      <c r="EH14">
        <f>Model!EH18</f>
        <v>0</v>
      </c>
      <c r="EI14">
        <f>Model!EI18</f>
        <v>0</v>
      </c>
      <c r="EJ14">
        <f>Model!EJ18</f>
        <v>0</v>
      </c>
      <c r="EK14">
        <f>Model!EK18</f>
        <v>0</v>
      </c>
      <c r="EL14">
        <f>Model!EM18</f>
        <v>0</v>
      </c>
      <c r="EM14">
        <f>Model!EN18</f>
        <v>2.9642342968615707</v>
      </c>
      <c r="EN14">
        <f>Model!EO18</f>
        <v>1.3563205692484357</v>
      </c>
      <c r="EO14">
        <f>Model!EP18</f>
        <v>0.55837636080011266</v>
      </c>
      <c r="EP14">
        <f>Model!EQ18</f>
        <v>-0.72175460584043194</v>
      </c>
      <c r="EQ14">
        <f>Model!ER18</f>
        <v>-0.99999974478297993</v>
      </c>
      <c r="ER14">
        <f>Model!ES18</f>
        <v>-0.99999974478297993</v>
      </c>
      <c r="ES14">
        <f>Model!ET18</f>
        <v>-0.99999974478297993</v>
      </c>
      <c r="ET14" t="str">
        <f>Model!EU18</f>
        <v>NA</v>
      </c>
      <c r="EU14" t="str">
        <f>Model!EV18</f>
        <v>NA</v>
      </c>
      <c r="EV14" t="str">
        <f>Model!EW18</f>
        <v>NA</v>
      </c>
      <c r="EW14" t="str">
        <f>Model!EX18</f>
        <v>NA</v>
      </c>
      <c r="EX14" t="str">
        <f>Model!EY18</f>
        <v>NA</v>
      </c>
    </row>
    <row r="15" spans="1:154" hidden="1" outlineLevel="1">
      <c r="A15">
        <f>Model!A19</f>
        <v>0</v>
      </c>
      <c r="B15">
        <f>Model!B19</f>
        <v>0</v>
      </c>
      <c r="C15">
        <f>Model!C19</f>
        <v>0</v>
      </c>
      <c r="D15">
        <f>Model!D19</f>
        <v>0</v>
      </c>
      <c r="E15">
        <f>Model!E19</f>
        <v>0</v>
      </c>
      <c r="F15">
        <f>Model!F19</f>
        <v>0</v>
      </c>
      <c r="G15">
        <f>Model!G19</f>
        <v>0</v>
      </c>
      <c r="H15">
        <f>Model!H19</f>
        <v>0</v>
      </c>
      <c r="I15" t="str">
        <f>Model!I19</f>
        <v>- Restructuring Costs</v>
      </c>
      <c r="J15">
        <f>Model!J19</f>
        <v>0</v>
      </c>
      <c r="K15">
        <f>Model!K19</f>
        <v>0</v>
      </c>
      <c r="L15">
        <f>Model!L19</f>
        <v>0</v>
      </c>
      <c r="M15">
        <f>Model!M19</f>
        <v>0</v>
      </c>
      <c r="N15">
        <f>Model!N19</f>
        <v>0</v>
      </c>
      <c r="O15">
        <f>Model!O19</f>
        <v>0</v>
      </c>
      <c r="P15">
        <f>Model!P19</f>
        <v>0</v>
      </c>
      <c r="Q15">
        <f>Model!Q19</f>
        <v>0</v>
      </c>
      <c r="R15">
        <f>Model!R19</f>
        <v>0</v>
      </c>
      <c r="S15">
        <f>Model!S19</f>
        <v>0</v>
      </c>
      <c r="T15">
        <f>Model!T19</f>
        <v>0</v>
      </c>
      <c r="U15">
        <f>Model!U19</f>
        <v>0</v>
      </c>
      <c r="V15">
        <f>Model!V19</f>
        <v>0</v>
      </c>
      <c r="W15">
        <f>Model!W19</f>
        <v>0</v>
      </c>
      <c r="X15">
        <f>Model!X19</f>
        <v>0</v>
      </c>
      <c r="Y15">
        <f>Model!Y19</f>
        <v>0</v>
      </c>
      <c r="Z15">
        <f>Model!Z19</f>
        <v>0</v>
      </c>
      <c r="AA15">
        <f>Model!AA19</f>
        <v>0</v>
      </c>
      <c r="AB15">
        <f>Model!AB19</f>
        <v>0</v>
      </c>
      <c r="AC15">
        <f>Model!AC19</f>
        <v>0</v>
      </c>
      <c r="AD15">
        <f>Model!AD19</f>
        <v>0</v>
      </c>
      <c r="AE15">
        <f>Model!AE19</f>
        <v>0</v>
      </c>
      <c r="AF15">
        <f>Model!AF19</f>
        <v>0</v>
      </c>
      <c r="AG15">
        <f>Model!AG19</f>
        <v>0</v>
      </c>
      <c r="AH15">
        <f>Model!AH19</f>
        <v>0</v>
      </c>
      <c r="AI15">
        <f>Model!AI19</f>
        <v>0</v>
      </c>
      <c r="AJ15">
        <f>Model!AJ19</f>
        <v>0</v>
      </c>
      <c r="AK15">
        <f>Model!AK19</f>
        <v>0</v>
      </c>
      <c r="AL15">
        <f>Model!AL19</f>
        <v>0</v>
      </c>
      <c r="AM15">
        <f>Model!AM19</f>
        <v>0</v>
      </c>
      <c r="AN15">
        <f>Model!AN19</f>
        <v>0</v>
      </c>
      <c r="AO15">
        <f>Model!AO19</f>
        <v>0</v>
      </c>
      <c r="AP15">
        <f>Model!AP19</f>
        <v>0</v>
      </c>
      <c r="AQ15">
        <f>Model!AQ19</f>
        <v>0</v>
      </c>
      <c r="AR15">
        <f>Model!AR19</f>
        <v>0</v>
      </c>
      <c r="AS15">
        <f>Model!AS19</f>
        <v>0</v>
      </c>
      <c r="AT15">
        <f>Model!AT19</f>
        <v>0</v>
      </c>
      <c r="AU15">
        <f>Model!AU19</f>
        <v>0</v>
      </c>
      <c r="AV15">
        <f>Model!AV19</f>
        <v>0</v>
      </c>
      <c r="AW15">
        <f>Model!AW19</f>
        <v>0</v>
      </c>
      <c r="AX15">
        <f>Model!AX19</f>
        <v>0</v>
      </c>
      <c r="AY15">
        <f>Model!AY19</f>
        <v>0</v>
      </c>
      <c r="AZ15">
        <f>Model!AZ19</f>
        <v>0</v>
      </c>
      <c r="BA15">
        <f>Model!BA19</f>
        <v>0</v>
      </c>
      <c r="BB15">
        <f>Model!BB19</f>
        <v>0</v>
      </c>
      <c r="BC15">
        <f>Model!BC19</f>
        <v>0</v>
      </c>
      <c r="BD15">
        <f>Model!BD19</f>
        <v>0</v>
      </c>
      <c r="BE15">
        <f>Model!BE19</f>
        <v>0</v>
      </c>
      <c r="BF15">
        <f>Model!BF19</f>
        <v>0</v>
      </c>
      <c r="BG15">
        <f>Model!BG19</f>
        <v>0</v>
      </c>
      <c r="BH15">
        <f>Model!BH19</f>
        <v>0</v>
      </c>
      <c r="BI15">
        <f>Model!BI19</f>
        <v>0</v>
      </c>
      <c r="BJ15">
        <f>Model!BJ19</f>
        <v>0</v>
      </c>
      <c r="BK15">
        <f>Model!BK19</f>
        <v>0</v>
      </c>
      <c r="BL15">
        <f>Model!BL19</f>
        <v>0</v>
      </c>
      <c r="BM15">
        <f>Model!BM19</f>
        <v>0</v>
      </c>
      <c r="BN15">
        <f>Model!BN19</f>
        <v>0</v>
      </c>
      <c r="BO15">
        <f>Model!BO19</f>
        <v>0</v>
      </c>
      <c r="BP15">
        <f>Model!BP19</f>
        <v>0</v>
      </c>
      <c r="BQ15">
        <f>Model!BQ19</f>
        <v>0</v>
      </c>
      <c r="BR15">
        <f>Model!BR19</f>
        <v>25.065000000000001</v>
      </c>
      <c r="BS15">
        <f>Model!BS19</f>
        <v>6.6520000000000001</v>
      </c>
      <c r="BT15">
        <f>Model!BT19</f>
        <v>3.4249999999999998</v>
      </c>
      <c r="BU15">
        <f>Model!BU19</f>
        <v>0.63400000000000001</v>
      </c>
      <c r="BV15">
        <f>Model!BV19</f>
        <v>0</v>
      </c>
      <c r="BW15">
        <f>Model!BW19</f>
        <v>0</v>
      </c>
      <c r="BX15">
        <f>Model!BX19</f>
        <v>0</v>
      </c>
      <c r="BY15">
        <f>Model!BY19</f>
        <v>0</v>
      </c>
      <c r="BZ15">
        <f>Model!BZ19</f>
        <v>0</v>
      </c>
      <c r="CA15">
        <f>Model!CA19</f>
        <v>0</v>
      </c>
      <c r="CB15">
        <f>Model!CB19</f>
        <v>0</v>
      </c>
      <c r="CC15">
        <f>Model!CC19</f>
        <v>174</v>
      </c>
      <c r="CD15">
        <f>Model!CD19</f>
        <v>0</v>
      </c>
      <c r="CE15">
        <f>Model!CE19</f>
        <v>0</v>
      </c>
      <c r="CF15">
        <f>Model!CF19</f>
        <v>0</v>
      </c>
      <c r="CG15">
        <f>Model!CG19</f>
        <v>0</v>
      </c>
      <c r="CH15">
        <f>Model!CH19</f>
        <v>0</v>
      </c>
      <c r="CI15">
        <f>Model!CI19</f>
        <v>0</v>
      </c>
      <c r="CJ15">
        <f>Model!CJ19</f>
        <v>0</v>
      </c>
      <c r="CK15">
        <f>Model!CK19</f>
        <v>0</v>
      </c>
      <c r="CL15">
        <f>Model!CL19</f>
        <v>0</v>
      </c>
      <c r="CM15">
        <f>Model!CM19</f>
        <v>0</v>
      </c>
      <c r="CN15">
        <f>Model!CN19</f>
        <v>0</v>
      </c>
      <c r="CO15">
        <f>Model!CO19</f>
        <v>0</v>
      </c>
      <c r="CP15">
        <f>Model!CP19</f>
        <v>0</v>
      </c>
      <c r="CQ15">
        <f>Model!CQ19</f>
        <v>0</v>
      </c>
      <c r="CR15">
        <f>Model!CR19</f>
        <v>0</v>
      </c>
      <c r="CS15">
        <f>Model!CS19</f>
        <v>0</v>
      </c>
      <c r="CT15">
        <f>Model!CT19</f>
        <v>0</v>
      </c>
      <c r="CU15">
        <f>Model!CU19</f>
        <v>0</v>
      </c>
      <c r="CV15">
        <f>Model!CV19</f>
        <v>0</v>
      </c>
      <c r="CW15">
        <f>Model!CW19</f>
        <v>0</v>
      </c>
      <c r="CX15">
        <f>Model!CX19</f>
        <v>0</v>
      </c>
      <c r="CY15">
        <f>Model!CY19</f>
        <v>0</v>
      </c>
      <c r="CZ15">
        <f>Model!CZ19</f>
        <v>0</v>
      </c>
      <c r="DA15">
        <f>Model!DA19</f>
        <v>0</v>
      </c>
      <c r="DB15">
        <f>Model!DB19</f>
        <v>0</v>
      </c>
      <c r="DC15">
        <f>Model!DC19</f>
        <v>0</v>
      </c>
      <c r="DD15">
        <f>Model!DD19</f>
        <v>0</v>
      </c>
      <c r="DE15">
        <f>Model!DE19</f>
        <v>0</v>
      </c>
      <c r="DF15">
        <f>Model!DF19</f>
        <v>0</v>
      </c>
      <c r="DG15">
        <f>Model!DG19</f>
        <v>0</v>
      </c>
      <c r="DH15">
        <f>Model!DH19</f>
        <v>0</v>
      </c>
      <c r="DI15">
        <f>Model!DI19</f>
        <v>0</v>
      </c>
      <c r="DJ15">
        <f>Model!DJ19</f>
        <v>0</v>
      </c>
      <c r="DK15">
        <f>Model!DK19</f>
        <v>0</v>
      </c>
      <c r="DL15">
        <f>Model!DL19</f>
        <v>0</v>
      </c>
      <c r="DM15">
        <f>Model!DM19</f>
        <v>0</v>
      </c>
      <c r="DN15">
        <f>Model!DN19</f>
        <v>0</v>
      </c>
      <c r="DO15">
        <f>Model!DO19</f>
        <v>0</v>
      </c>
      <c r="DP15">
        <f>Model!DP19</f>
        <v>0</v>
      </c>
      <c r="DQ15">
        <f>Model!DQ19</f>
        <v>0</v>
      </c>
      <c r="DR15">
        <f>Model!DR19</f>
        <v>0</v>
      </c>
      <c r="DS15">
        <f>Model!DS19</f>
        <v>0</v>
      </c>
      <c r="DT15">
        <f>Model!DT19</f>
        <v>0</v>
      </c>
      <c r="DU15">
        <f>Model!DU19</f>
        <v>0</v>
      </c>
      <c r="DV15">
        <f>Model!DV19</f>
        <v>0</v>
      </c>
      <c r="DW15">
        <f>Model!DW19</f>
        <v>0</v>
      </c>
      <c r="DX15">
        <f>Model!DX19</f>
        <v>0</v>
      </c>
      <c r="DY15">
        <f>Model!DY19</f>
        <v>0</v>
      </c>
      <c r="DZ15">
        <f>Model!DZ19</f>
        <v>35.776000000000003</v>
      </c>
      <c r="EA15">
        <f>Model!EA19</f>
        <v>0</v>
      </c>
      <c r="EB15">
        <f>Model!EB19</f>
        <v>174</v>
      </c>
      <c r="EC15">
        <f>Model!EC19</f>
        <v>0</v>
      </c>
      <c r="ED15">
        <f>Model!ED19</f>
        <v>0</v>
      </c>
      <c r="EE15">
        <f>Model!EE19</f>
        <v>0</v>
      </c>
      <c r="EF15">
        <f>Model!EF19</f>
        <v>0</v>
      </c>
      <c r="EG15">
        <f>Model!EG19</f>
        <v>0</v>
      </c>
      <c r="EH15">
        <f>Model!EH19</f>
        <v>0</v>
      </c>
      <c r="EI15">
        <f>Model!EI19</f>
        <v>0</v>
      </c>
      <c r="EJ15">
        <f>Model!EJ19</f>
        <v>0</v>
      </c>
      <c r="EK15">
        <f>Model!EK19</f>
        <v>0</v>
      </c>
      <c r="EL15">
        <f>Model!EM19</f>
        <v>0</v>
      </c>
      <c r="EM15">
        <f>Model!EN19</f>
        <v>0</v>
      </c>
      <c r="EN15">
        <f>Model!EO19</f>
        <v>0</v>
      </c>
      <c r="EO15">
        <f>Model!EP19</f>
        <v>0</v>
      </c>
      <c r="EP15">
        <f>Model!EQ19</f>
        <v>0</v>
      </c>
      <c r="EQ15">
        <f>Model!ER19</f>
        <v>0</v>
      </c>
      <c r="ER15">
        <f>Model!ES19</f>
        <v>0</v>
      </c>
      <c r="ES15">
        <f>Model!ET19</f>
        <v>0</v>
      </c>
      <c r="ET15">
        <f>Model!EU19</f>
        <v>0</v>
      </c>
      <c r="EU15">
        <f>Model!EV19</f>
        <v>0</v>
      </c>
      <c r="EV15">
        <f>Model!EW19</f>
        <v>0</v>
      </c>
      <c r="EW15">
        <f>Model!EX19</f>
        <v>0</v>
      </c>
      <c r="EX15">
        <f>Model!EY19</f>
        <v>0</v>
      </c>
    </row>
    <row r="16" spans="1:154" hidden="1" outlineLevel="1">
      <c r="A16">
        <f>Model!A20</f>
        <v>0</v>
      </c>
      <c r="B16">
        <f>Model!B20</f>
        <v>0</v>
      </c>
      <c r="C16">
        <f>Model!C20</f>
        <v>0</v>
      </c>
      <c r="D16">
        <f>Model!D20</f>
        <v>0</v>
      </c>
      <c r="E16">
        <f>Model!E20</f>
        <v>0</v>
      </c>
      <c r="F16">
        <f>Model!F20</f>
        <v>0</v>
      </c>
      <c r="G16">
        <f>Model!G20</f>
        <v>0</v>
      </c>
      <c r="H16">
        <f>Model!H20</f>
        <v>0</v>
      </c>
      <c r="I16" t="str">
        <f>Model!I20</f>
        <v>= Operating Income</v>
      </c>
      <c r="J16">
        <f>Model!J20</f>
        <v>0</v>
      </c>
      <c r="K16">
        <f>Model!K20</f>
        <v>0</v>
      </c>
      <c r="L16">
        <f>Model!L20</f>
        <v>0</v>
      </c>
      <c r="M16">
        <f>Model!M20</f>
        <v>0</v>
      </c>
      <c r="N16">
        <f>Model!N20</f>
        <v>0</v>
      </c>
      <c r="O16">
        <f>Model!O20</f>
        <v>0</v>
      </c>
      <c r="P16">
        <f>Model!P20</f>
        <v>0</v>
      </c>
      <c r="Q16">
        <f>Model!Q20</f>
        <v>0</v>
      </c>
      <c r="R16">
        <f>Model!R20</f>
        <v>0</v>
      </c>
      <c r="S16">
        <f>Model!S20</f>
        <v>0</v>
      </c>
      <c r="T16">
        <f>Model!T20</f>
        <v>0</v>
      </c>
      <c r="U16">
        <f>Model!U20</f>
        <v>0</v>
      </c>
      <c r="V16">
        <f>Model!V20</f>
        <v>0</v>
      </c>
      <c r="W16">
        <f>Model!W20</f>
        <v>0</v>
      </c>
      <c r="X16">
        <f>Model!X20</f>
        <v>0</v>
      </c>
      <c r="Y16">
        <f>Model!Y20</f>
        <v>0</v>
      </c>
      <c r="Z16">
        <f>Model!Z20</f>
        <v>0</v>
      </c>
      <c r="AA16">
        <f>Model!AA20</f>
        <v>0</v>
      </c>
      <c r="AB16">
        <f>Model!AB20</f>
        <v>0</v>
      </c>
      <c r="AC16">
        <f>Model!AC20</f>
        <v>0</v>
      </c>
      <c r="AD16">
        <f>Model!AD20</f>
        <v>0</v>
      </c>
      <c r="AE16">
        <f>Model!AE20</f>
        <v>0</v>
      </c>
      <c r="AF16">
        <f>Model!AF20</f>
        <v>0</v>
      </c>
      <c r="AG16">
        <f>Model!AG20</f>
        <v>0</v>
      </c>
      <c r="AH16">
        <f>Model!AH20</f>
        <v>0</v>
      </c>
      <c r="AI16">
        <f>Model!AI20</f>
        <v>0</v>
      </c>
      <c r="AJ16">
        <f>Model!AJ20</f>
        <v>0</v>
      </c>
      <c r="AK16">
        <f>Model!AK20</f>
        <v>0</v>
      </c>
      <c r="AL16">
        <f>Model!AL20</f>
        <v>0</v>
      </c>
      <c r="AM16">
        <f>Model!AM20</f>
        <v>0</v>
      </c>
      <c r="AN16">
        <f>Model!AN20</f>
        <v>0</v>
      </c>
      <c r="AO16">
        <f>Model!AO20</f>
        <v>0</v>
      </c>
      <c r="AP16">
        <f>Model!AP20</f>
        <v>0</v>
      </c>
      <c r="AQ16">
        <f>Model!AQ20</f>
        <v>0</v>
      </c>
      <c r="AR16">
        <f>Model!AR20</f>
        <v>0</v>
      </c>
      <c r="AS16">
        <f>Model!AS20</f>
        <v>0</v>
      </c>
      <c r="AT16">
        <f>Model!AT20</f>
        <v>-4.4649999999999999</v>
      </c>
      <c r="AU16">
        <f>Model!AU20</f>
        <v>-3.1070000000000007</v>
      </c>
      <c r="AV16">
        <f>Model!AV20</f>
        <v>-2.4399999999999991</v>
      </c>
      <c r="AW16">
        <f>Model!AW20</f>
        <v>-2.9540000000000006</v>
      </c>
      <c r="AX16">
        <f>Model!AX20</f>
        <v>-2.8230000000000004</v>
      </c>
      <c r="AY16">
        <f>Model!AY20</f>
        <v>-1.9970000000000003</v>
      </c>
      <c r="AZ16">
        <f>Model!AZ20</f>
        <v>-1.5240000000000002</v>
      </c>
      <c r="BA16">
        <f>Model!BA20</f>
        <v>-0.49300000000000144</v>
      </c>
      <c r="BB16">
        <f>Model!BB20</f>
        <v>-0.86500000000000032</v>
      </c>
      <c r="BC16">
        <f>Model!BC20</f>
        <v>1.5710000000000024</v>
      </c>
      <c r="BD16">
        <f>Model!BD20</f>
        <v>-0.60600000000000165</v>
      </c>
      <c r="BE16">
        <f>Model!BE20</f>
        <v>0.89699999999999958</v>
      </c>
      <c r="BF16">
        <f>Model!BF20</f>
        <v>1.692999999999997</v>
      </c>
      <c r="BG16">
        <f>Model!BG20</f>
        <v>1.2980000000000047</v>
      </c>
      <c r="BH16">
        <f>Model!BH20</f>
        <v>2.2949999999999973</v>
      </c>
      <c r="BI16">
        <f>Model!BI20</f>
        <v>0.51099999999999934</v>
      </c>
      <c r="BJ16">
        <f>Model!BJ20</f>
        <v>-3.8020000000000032</v>
      </c>
      <c r="BK16">
        <f>Model!BK20</f>
        <v>-10.346999999999994</v>
      </c>
      <c r="BL16">
        <f>Model!BL20</f>
        <v>-5.524</v>
      </c>
      <c r="BM16">
        <f>Model!BM20</f>
        <v>2.7240000000000029</v>
      </c>
      <c r="BN16">
        <f>Model!BN20</f>
        <v>-6.4780000000000086</v>
      </c>
      <c r="BO16">
        <f>Model!BO20</f>
        <v>-10.76100000000001</v>
      </c>
      <c r="BP16">
        <f>Model!BP20</f>
        <v>-16.242000000000012</v>
      </c>
      <c r="BQ16">
        <f>Model!BQ20</f>
        <v>-11.214000000000008</v>
      </c>
      <c r="BR16">
        <f>Model!BR20</f>
        <v>-22.665000000000006</v>
      </c>
      <c r="BS16">
        <f>Model!BS20</f>
        <v>-37.590999999999966</v>
      </c>
      <c r="BT16">
        <f>Model!BT20</f>
        <v>-23.535000000000014</v>
      </c>
      <c r="BU16">
        <f>Model!BU20</f>
        <v>-26.339000000000002</v>
      </c>
      <c r="BV16">
        <f>Model!BV20</f>
        <v>-48.076999999999984</v>
      </c>
      <c r="BW16">
        <f>Model!BW20</f>
        <v>-155.33000000000004</v>
      </c>
      <c r="BX16">
        <f>Model!BX20</f>
        <v>7.8410000000000206</v>
      </c>
      <c r="BY16">
        <f>Model!BY20</f>
        <v>2.7120000000000331</v>
      </c>
      <c r="BZ16">
        <f>Model!BZ20</f>
        <v>1.1640000000000126</v>
      </c>
      <c r="CA16">
        <f>Model!CA20</f>
        <v>-16.55799999999995</v>
      </c>
      <c r="CB16">
        <f>Model!CB20</f>
        <v>14.746000000000013</v>
      </c>
      <c r="CC16">
        <f>Model!CC20</f>
        <v>-161.22600000000003</v>
      </c>
      <c r="CD16">
        <f>Model!CD20</f>
        <v>-10.370312148887706</v>
      </c>
      <c r="CE16">
        <f>Model!CE20</f>
        <v>-11.285892213999972</v>
      </c>
      <c r="CF16">
        <f>Model!CF20</f>
        <v>20.998512347555533</v>
      </c>
      <c r="CG16">
        <f>Model!CG20</f>
        <v>25.838748835292307</v>
      </c>
      <c r="CH16">
        <f>Model!CH20</f>
        <v>0</v>
      </c>
      <c r="CI16">
        <f>Model!CI20</f>
        <v>0</v>
      </c>
      <c r="CJ16">
        <f>Model!CJ20</f>
        <v>0</v>
      </c>
      <c r="CK16">
        <f>Model!CK20</f>
        <v>0</v>
      </c>
      <c r="CL16">
        <f>Model!CL20</f>
        <v>0</v>
      </c>
      <c r="CM16">
        <f>Model!CM20</f>
        <v>0</v>
      </c>
      <c r="CN16">
        <f>Model!CN20</f>
        <v>0</v>
      </c>
      <c r="CO16">
        <f>Model!CO20</f>
        <v>0</v>
      </c>
      <c r="CP16">
        <f>Model!CP20</f>
        <v>0</v>
      </c>
      <c r="CQ16">
        <f>Model!CQ20</f>
        <v>0</v>
      </c>
      <c r="CR16">
        <f>Model!CR20</f>
        <v>0</v>
      </c>
      <c r="CS16">
        <f>Model!CS20</f>
        <v>0</v>
      </c>
      <c r="CT16">
        <f>Model!CT20</f>
        <v>0</v>
      </c>
      <c r="CU16">
        <f>Model!CU20</f>
        <v>0</v>
      </c>
      <c r="CV16">
        <f>Model!CV20</f>
        <v>0</v>
      </c>
      <c r="CW16">
        <f>Model!CW20</f>
        <v>0</v>
      </c>
      <c r="CX16">
        <f>Model!CX20</f>
        <v>0</v>
      </c>
      <c r="CY16">
        <f>Model!CY20</f>
        <v>0</v>
      </c>
      <c r="CZ16">
        <f>Model!CZ20</f>
        <v>0</v>
      </c>
      <c r="DA16">
        <f>Model!DA20</f>
        <v>0</v>
      </c>
      <c r="DB16">
        <f>Model!DB20</f>
        <v>0</v>
      </c>
      <c r="DC16">
        <f>Model!DC20</f>
        <v>0</v>
      </c>
      <c r="DD16">
        <f>Model!DD20</f>
        <v>0</v>
      </c>
      <c r="DE16">
        <f>Model!DE20</f>
        <v>0</v>
      </c>
      <c r="DF16">
        <f>Model!DF20</f>
        <v>0</v>
      </c>
      <c r="DG16">
        <f>Model!DG20</f>
        <v>0</v>
      </c>
      <c r="DH16">
        <f>Model!DH20</f>
        <v>0</v>
      </c>
      <c r="DI16">
        <f>Model!DI20</f>
        <v>0</v>
      </c>
      <c r="DJ16">
        <f>Model!DJ20</f>
        <v>0</v>
      </c>
      <c r="DK16">
        <f>Model!DK20</f>
        <v>0</v>
      </c>
      <c r="DL16">
        <f>Model!DL20</f>
        <v>0</v>
      </c>
      <c r="DM16">
        <f>Model!DM20</f>
        <v>0</v>
      </c>
      <c r="DN16">
        <f>Model!DN20</f>
        <v>0</v>
      </c>
      <c r="DO16">
        <f>Model!DO20</f>
        <v>0</v>
      </c>
      <c r="DP16">
        <f>Model!DP20</f>
        <v>0</v>
      </c>
      <c r="DQ16">
        <f>Model!DQ20</f>
        <v>-13.95</v>
      </c>
      <c r="DR16">
        <f>Model!DR20</f>
        <v>-21.786000000000001</v>
      </c>
      <c r="DS16">
        <f>Model!DS20</f>
        <v>-21.904</v>
      </c>
      <c r="DT16">
        <f>Model!DT20</f>
        <v>-12.966000000000001</v>
      </c>
      <c r="DU16">
        <f>Model!DU20</f>
        <v>-6.8370000000000006</v>
      </c>
      <c r="DV16">
        <f>Model!DV20</f>
        <v>0.99699999999999167</v>
      </c>
      <c r="DW16">
        <f>Model!DW20</f>
        <v>5.7970000000000184</v>
      </c>
      <c r="DX16">
        <f>Model!DX20</f>
        <v>-16.949000000000009</v>
      </c>
      <c r="DY16">
        <f>Model!DY20</f>
        <v>-39.319000000000059</v>
      </c>
      <c r="DZ16">
        <f>Model!DZ20</f>
        <v>-110.12999999999998</v>
      </c>
      <c r="EA16">
        <f>Model!EA20</f>
        <v>-194.10499999999999</v>
      </c>
      <c r="EB16">
        <f>Model!EB20</f>
        <v>-161.87400000000014</v>
      </c>
      <c r="EC16">
        <f>Model!EC20</f>
        <v>25.181056819960304</v>
      </c>
      <c r="ED16">
        <f>Model!ED20</f>
        <v>104.90677951456416</v>
      </c>
      <c r="EE16">
        <f>Model!EE20</f>
        <v>230.11070026655887</v>
      </c>
      <c r="EF16">
        <f>Model!EF20</f>
        <v>354.18830146521969</v>
      </c>
      <c r="EG16">
        <f>Model!EG20</f>
        <v>498.51589783831082</v>
      </c>
      <c r="EH16">
        <f>Model!EH20</f>
        <v>742.47632899712767</v>
      </c>
      <c r="EI16">
        <f>Model!EI20</f>
        <v>917.59006594556081</v>
      </c>
      <c r="EJ16">
        <f>Model!EJ20</f>
        <v>1129.9835054205168</v>
      </c>
      <c r="EK16">
        <f>Model!EK20</f>
        <v>0</v>
      </c>
      <c r="EL16">
        <f>Model!EM20</f>
        <v>0</v>
      </c>
      <c r="EM16" t="str">
        <f>Model!EN20</f>
        <v>NA</v>
      </c>
      <c r="EN16" t="str">
        <f>Model!EO20</f>
        <v>NA</v>
      </c>
      <c r="EO16">
        <f>Model!EP20</f>
        <v>1.2540534714287219</v>
      </c>
      <c r="EP16">
        <f>Model!EQ20</f>
        <v>0.60272204858679967</v>
      </c>
      <c r="EQ16" t="str">
        <f>Model!ER20</f>
        <v>NA</v>
      </c>
      <c r="ER16" t="str">
        <f>Model!ES20</f>
        <v>NA</v>
      </c>
      <c r="ES16" t="str">
        <f>Model!ET20</f>
        <v>NA</v>
      </c>
      <c r="ET16">
        <f>Model!EU20</f>
        <v>1.4139045124036806</v>
      </c>
      <c r="EU16">
        <f>Model!EV20</f>
        <v>0.68122234112720992</v>
      </c>
      <c r="EV16">
        <f>Model!EW20</f>
        <v>0.4776852312544192</v>
      </c>
      <c r="EW16">
        <f>Model!EX20</f>
        <v>0.37342462586006936</v>
      </c>
      <c r="EX16">
        <f>Model!EY20</f>
        <v>0.31360370227066264</v>
      </c>
    </row>
    <row r="17" spans="1:154" hidden="1" outlineLevel="1">
      <c r="A17">
        <f>Model!A21</f>
        <v>0</v>
      </c>
      <c r="B17">
        <f>Model!B21</f>
        <v>0</v>
      </c>
      <c r="C17">
        <f>Model!C21</f>
        <v>0</v>
      </c>
      <c r="D17">
        <f>Model!D21</f>
        <v>0</v>
      </c>
      <c r="E17">
        <f>Model!E21</f>
        <v>0</v>
      </c>
      <c r="F17">
        <f>Model!F21</f>
        <v>0</v>
      </c>
      <c r="G17">
        <f>Model!G21</f>
        <v>0</v>
      </c>
      <c r="H17">
        <f>Model!H21</f>
        <v>0</v>
      </c>
      <c r="I17" t="str">
        <f>Model!I21</f>
        <v>+ Other Income(Expense)</v>
      </c>
      <c r="J17">
        <f>Model!J21</f>
        <v>0</v>
      </c>
      <c r="K17">
        <f>Model!K21</f>
        <v>0</v>
      </c>
      <c r="L17">
        <f>Model!L21</f>
        <v>0</v>
      </c>
      <c r="M17">
        <f>Model!M21</f>
        <v>0</v>
      </c>
      <c r="N17">
        <f>Model!N21</f>
        <v>0</v>
      </c>
      <c r="O17">
        <f>Model!O21</f>
        <v>0</v>
      </c>
      <c r="P17">
        <f>Model!P21</f>
        <v>0</v>
      </c>
      <c r="Q17">
        <f>Model!Q21</f>
        <v>0</v>
      </c>
      <c r="R17">
        <f>Model!R21</f>
        <v>0</v>
      </c>
      <c r="S17">
        <f>Model!S21</f>
        <v>0</v>
      </c>
      <c r="T17">
        <f>Model!T21</f>
        <v>0</v>
      </c>
      <c r="U17">
        <f>Model!U21</f>
        <v>0</v>
      </c>
      <c r="V17">
        <f>Model!V21</f>
        <v>0</v>
      </c>
      <c r="W17">
        <f>Model!W21</f>
        <v>0</v>
      </c>
      <c r="X17">
        <f>Model!X21</f>
        <v>0</v>
      </c>
      <c r="Y17">
        <f>Model!Y21</f>
        <v>0</v>
      </c>
      <c r="Z17">
        <f>Model!Z21</f>
        <v>0</v>
      </c>
      <c r="AA17">
        <f>Model!AA21</f>
        <v>0</v>
      </c>
      <c r="AB17">
        <f>Model!AB21</f>
        <v>0</v>
      </c>
      <c r="AC17">
        <f>Model!AC21</f>
        <v>0</v>
      </c>
      <c r="AD17">
        <f>Model!AD21</f>
        <v>0</v>
      </c>
      <c r="AE17">
        <f>Model!AE21</f>
        <v>0</v>
      </c>
      <c r="AF17">
        <f>Model!AF21</f>
        <v>0</v>
      </c>
      <c r="AG17">
        <f>Model!AG21</f>
        <v>0</v>
      </c>
      <c r="AH17">
        <f>Model!AH21</f>
        <v>0</v>
      </c>
      <c r="AI17">
        <f>Model!AI21</f>
        <v>0</v>
      </c>
      <c r="AJ17">
        <f>Model!AJ21</f>
        <v>0</v>
      </c>
      <c r="AK17">
        <f>Model!AK21</f>
        <v>0</v>
      </c>
      <c r="AL17">
        <f>Model!AL21</f>
        <v>0</v>
      </c>
      <c r="AM17">
        <f>Model!AM21</f>
        <v>0</v>
      </c>
      <c r="AN17">
        <f>Model!AN21</f>
        <v>0</v>
      </c>
      <c r="AO17">
        <f>Model!AO21</f>
        <v>0</v>
      </c>
      <c r="AP17">
        <f>Model!AP21</f>
        <v>0</v>
      </c>
      <c r="AQ17">
        <f>Model!AQ21</f>
        <v>0</v>
      </c>
      <c r="AR17">
        <f>Model!AR21</f>
        <v>0</v>
      </c>
      <c r="AS17">
        <f>Model!AS21</f>
        <v>0</v>
      </c>
      <c r="AT17">
        <f>Model!AT21</f>
        <v>3.5999999999999997E-2</v>
      </c>
      <c r="AU17">
        <f>Model!AU21</f>
        <v>3.7999999999999999E-2</v>
      </c>
      <c r="AV17">
        <f>Model!AV21</f>
        <v>1.4999999999999999E-2</v>
      </c>
      <c r="AW17">
        <f>Model!AW21</f>
        <v>2.1999999999999999E-2</v>
      </c>
      <c r="AX17">
        <f>Model!AX21</f>
        <v>1.7000000000000001E-2</v>
      </c>
      <c r="AY17">
        <f>Model!AY21</f>
        <v>2.5000000000000001E-2</v>
      </c>
      <c r="AZ17">
        <f>Model!AZ21</f>
        <v>1.4E-2</v>
      </c>
      <c r="BA17">
        <f>Model!BA21</f>
        <v>7.0000000000000001E-3</v>
      </c>
      <c r="BB17">
        <f>Model!BB21</f>
        <v>3.9E-2</v>
      </c>
      <c r="BC17">
        <f>Model!BC21</f>
        <v>5.0000000000000001E-3</v>
      </c>
      <c r="BD17">
        <f>Model!BD21</f>
        <v>3.5999999999999997E-2</v>
      </c>
      <c r="BE17">
        <f>Model!BE21</f>
        <v>2.5000000000000001E-2</v>
      </c>
      <c r="BF17">
        <f>Model!BF21</f>
        <v>3.1E-2</v>
      </c>
      <c r="BG17">
        <f>Model!BG21</f>
        <v>3.4000000000000002E-2</v>
      </c>
      <c r="BH17">
        <f>Model!BH21</f>
        <v>3.9E-2</v>
      </c>
      <c r="BI17">
        <f>Model!BI21</f>
        <v>3.7999999999999999E-2</v>
      </c>
      <c r="BJ17">
        <f>Model!BJ21</f>
        <v>5.5E-2</v>
      </c>
      <c r="BK17">
        <f>Model!BK21</f>
        <v>0.115</v>
      </c>
      <c r="BL17">
        <f>Model!BL21</f>
        <v>7.0000000000000007E-2</v>
      </c>
      <c r="BM17">
        <f>Model!BM21</f>
        <v>0.14499999999999999</v>
      </c>
      <c r="BN17">
        <f>Model!BN21</f>
        <v>0.219</v>
      </c>
      <c r="BO17">
        <f>Model!BO21</f>
        <v>0.28399999999999997</v>
      </c>
      <c r="BP17">
        <f>Model!BP21</f>
        <v>0.26500000000000001</v>
      </c>
      <c r="BQ17">
        <f>Model!BQ21</f>
        <v>0.317</v>
      </c>
      <c r="BR17">
        <f>Model!BR21</f>
        <v>0.26900000000000002</v>
      </c>
      <c r="BS17">
        <f>Model!BS21</f>
        <v>0.45</v>
      </c>
      <c r="BT17">
        <f>Model!BT21</f>
        <v>-3.7769999999999997</v>
      </c>
      <c r="BU17">
        <f>Model!BU21</f>
        <v>-1.589</v>
      </c>
      <c r="BV17">
        <f>Model!BV21</f>
        <v>0.68100000000000005</v>
      </c>
      <c r="BW17">
        <f>Model!BW21</f>
        <v>0.753</v>
      </c>
      <c r="BX17">
        <f>Model!BX21</f>
        <v>0.56100000000000005</v>
      </c>
      <c r="BY17">
        <f>Model!BY21</f>
        <v>-22.041</v>
      </c>
      <c r="BZ17">
        <f>Model!BZ21</f>
        <v>0.95299999999999996</v>
      </c>
      <c r="CA17">
        <f>Model!CA21</f>
        <v>1.61</v>
      </c>
      <c r="CB17">
        <f>Model!CB21</f>
        <v>1.407</v>
      </c>
      <c r="CC17">
        <f>Model!CC21</f>
        <v>1.415</v>
      </c>
      <c r="CD17">
        <f>Model!CD21</f>
        <v>1.415</v>
      </c>
      <c r="CE17">
        <f>Model!CE21</f>
        <v>1.415</v>
      </c>
      <c r="CF17">
        <f>Model!CF21</f>
        <v>1.415</v>
      </c>
      <c r="CG17">
        <f>Model!CG21</f>
        <v>1.415</v>
      </c>
      <c r="CH17">
        <f>Model!CH21</f>
        <v>0</v>
      </c>
      <c r="CI17">
        <f>Model!CI21</f>
        <v>0</v>
      </c>
      <c r="CJ17">
        <f>Model!CJ21</f>
        <v>0</v>
      </c>
      <c r="CK17">
        <f>Model!CK21</f>
        <v>0</v>
      </c>
      <c r="CL17">
        <f>Model!CL21</f>
        <v>0</v>
      </c>
      <c r="CM17">
        <f>Model!CM21</f>
        <v>0</v>
      </c>
      <c r="CN17">
        <f>Model!CN21</f>
        <v>0</v>
      </c>
      <c r="CO17">
        <f>Model!CO21</f>
        <v>0</v>
      </c>
      <c r="CP17">
        <f>Model!CP21</f>
        <v>0</v>
      </c>
      <c r="CQ17">
        <f>Model!CQ21</f>
        <v>0</v>
      </c>
      <c r="CR17">
        <f>Model!CR21</f>
        <v>0</v>
      </c>
      <c r="CS17">
        <f>Model!CS21</f>
        <v>0</v>
      </c>
      <c r="CT17">
        <f>Model!CT21</f>
        <v>0</v>
      </c>
      <c r="CU17">
        <f>Model!CU21</f>
        <v>0</v>
      </c>
      <c r="CV17">
        <f>Model!CV21</f>
        <v>0</v>
      </c>
      <c r="CW17">
        <f>Model!CW21</f>
        <v>0</v>
      </c>
      <c r="CX17">
        <f>Model!CX21</f>
        <v>0</v>
      </c>
      <c r="CY17">
        <f>Model!CY21</f>
        <v>0</v>
      </c>
      <c r="CZ17">
        <f>Model!CZ21</f>
        <v>0</v>
      </c>
      <c r="DA17">
        <f>Model!DA21</f>
        <v>0</v>
      </c>
      <c r="DB17">
        <f>Model!DB21</f>
        <v>0</v>
      </c>
      <c r="DC17">
        <f>Model!DC21</f>
        <v>0</v>
      </c>
      <c r="DD17">
        <f>Model!DD21</f>
        <v>0</v>
      </c>
      <c r="DE17">
        <f>Model!DE21</f>
        <v>0</v>
      </c>
      <c r="DF17">
        <f>Model!DF21</f>
        <v>0</v>
      </c>
      <c r="DG17">
        <f>Model!DG21</f>
        <v>0</v>
      </c>
      <c r="DH17">
        <f>Model!DH21</f>
        <v>0</v>
      </c>
      <c r="DI17">
        <f>Model!DI21</f>
        <v>0</v>
      </c>
      <c r="DJ17">
        <f>Model!DJ21</f>
        <v>0</v>
      </c>
      <c r="DK17">
        <f>Model!DK21</f>
        <v>0</v>
      </c>
      <c r="DL17">
        <f>Model!DL21</f>
        <v>0</v>
      </c>
      <c r="DM17">
        <f>Model!DM21</f>
        <v>0</v>
      </c>
      <c r="DN17">
        <f>Model!DN21</f>
        <v>0</v>
      </c>
      <c r="DO17">
        <f>Model!DO21</f>
        <v>0</v>
      </c>
      <c r="DP17">
        <f>Model!DP21</f>
        <v>0</v>
      </c>
      <c r="DQ17">
        <f>Model!DQ21</f>
        <v>1.361</v>
      </c>
      <c r="DR17">
        <f>Model!DR21</f>
        <v>1.496</v>
      </c>
      <c r="DS17">
        <f>Model!DS21</f>
        <v>0.68700000000000006</v>
      </c>
      <c r="DT17">
        <f>Model!DT21</f>
        <v>0.11099999999999999</v>
      </c>
      <c r="DU17">
        <f>Model!DU21</f>
        <v>6.3E-2</v>
      </c>
      <c r="DV17">
        <f>Model!DV21</f>
        <v>0.10499999999999998</v>
      </c>
      <c r="DW17">
        <f>Model!DW21</f>
        <v>0.14200000000000002</v>
      </c>
      <c r="DX17">
        <f>Model!DX21</f>
        <v>0.38500000000000001</v>
      </c>
      <c r="DY17">
        <f>Model!DY21</f>
        <v>1.085</v>
      </c>
      <c r="DZ17">
        <f>Model!DZ21</f>
        <v>-4.6470000000000002</v>
      </c>
      <c r="EA17">
        <f>Model!EA21</f>
        <v>-20.045999999999999</v>
      </c>
      <c r="EB17">
        <f>Model!EB21</f>
        <v>5.3849999999999998</v>
      </c>
      <c r="EC17">
        <f>Model!EC21</f>
        <v>5.66</v>
      </c>
      <c r="ED17">
        <f>Model!ED21</f>
        <v>5.66</v>
      </c>
      <c r="EE17">
        <f>Model!EE21</f>
        <v>5.66</v>
      </c>
      <c r="EF17">
        <f>Model!EF21</f>
        <v>5.66</v>
      </c>
      <c r="EG17">
        <f>Model!EG21</f>
        <v>5.66</v>
      </c>
      <c r="EH17">
        <f>Model!EH21</f>
        <v>5.66</v>
      </c>
      <c r="EI17">
        <f>Model!EI21</f>
        <v>5.66</v>
      </c>
      <c r="EJ17">
        <f>Model!EJ21</f>
        <v>5.66</v>
      </c>
      <c r="EK17">
        <f>Model!EK21</f>
        <v>0</v>
      </c>
      <c r="EL17">
        <f>Model!EM21</f>
        <v>0</v>
      </c>
      <c r="EM17">
        <f>Model!EN21</f>
        <v>1.1781116923625226</v>
      </c>
      <c r="EN17" t="str">
        <f>Model!EO21</f>
        <v>NA</v>
      </c>
      <c r="EO17" t="str">
        <f>Model!EP21</f>
        <v>NA</v>
      </c>
      <c r="EP17">
        <f>Model!EQ21</f>
        <v>0.70576286906853258</v>
      </c>
      <c r="EQ17" t="str">
        <f>Model!ER21</f>
        <v>NA</v>
      </c>
      <c r="ER17" t="str">
        <f>Model!ES21</f>
        <v>NA</v>
      </c>
      <c r="ES17">
        <f>Model!ET21</f>
        <v>1.6740776150626916E-2</v>
      </c>
      <c r="ET17">
        <f>Model!EU21</f>
        <v>4.5715940522816851E-14</v>
      </c>
      <c r="EU17">
        <f>Model!EV21</f>
        <v>4.5715940522816851E-14</v>
      </c>
      <c r="EV17">
        <f>Model!EW21</f>
        <v>4.5715940522816851E-14</v>
      </c>
      <c r="EW17">
        <f>Model!EX21</f>
        <v>4.5715940522816851E-14</v>
      </c>
      <c r="EX17">
        <f>Model!EY21</f>
        <v>4.5715940522816851E-14</v>
      </c>
    </row>
    <row r="18" spans="1:154" hidden="1" outlineLevel="1">
      <c r="A18">
        <f>Model!A22</f>
        <v>0</v>
      </c>
      <c r="B18">
        <f>Model!B22</f>
        <v>0</v>
      </c>
      <c r="C18">
        <f>Model!C22</f>
        <v>0</v>
      </c>
      <c r="D18">
        <f>Model!D22</f>
        <v>0</v>
      </c>
      <c r="E18">
        <f>Model!E22</f>
        <v>0</v>
      </c>
      <c r="F18">
        <f>Model!F22</f>
        <v>0</v>
      </c>
      <c r="G18">
        <f>Model!G22</f>
        <v>0</v>
      </c>
      <c r="H18">
        <f>Model!H22</f>
        <v>0</v>
      </c>
      <c r="I18" t="str">
        <f>Model!I22</f>
        <v>- Interest Expenses</v>
      </c>
      <c r="J18">
        <f>Model!J22</f>
        <v>0</v>
      </c>
      <c r="K18">
        <f>Model!K22</f>
        <v>0</v>
      </c>
      <c r="L18">
        <f>Model!L22</f>
        <v>0</v>
      </c>
      <c r="M18">
        <f>Model!M22</f>
        <v>0</v>
      </c>
      <c r="N18">
        <f>Model!N22</f>
        <v>0</v>
      </c>
      <c r="O18">
        <f>Model!O22</f>
        <v>0</v>
      </c>
      <c r="P18">
        <f>Model!P22</f>
        <v>0</v>
      </c>
      <c r="Q18">
        <f>Model!Q22</f>
        <v>0</v>
      </c>
      <c r="R18">
        <f>Model!R22</f>
        <v>0</v>
      </c>
      <c r="S18">
        <f>Model!S22</f>
        <v>0</v>
      </c>
      <c r="T18">
        <f>Model!T22</f>
        <v>0</v>
      </c>
      <c r="U18">
        <f>Model!U22</f>
        <v>0</v>
      </c>
      <c r="V18">
        <f>Model!V22</f>
        <v>0</v>
      </c>
      <c r="W18">
        <f>Model!W22</f>
        <v>0</v>
      </c>
      <c r="X18">
        <f>Model!X22</f>
        <v>0</v>
      </c>
      <c r="Y18">
        <f>Model!Y22</f>
        <v>0</v>
      </c>
      <c r="Z18">
        <f>Model!Z22</f>
        <v>0</v>
      </c>
      <c r="AA18">
        <f>Model!AA22</f>
        <v>0</v>
      </c>
      <c r="AB18">
        <f>Model!AB22</f>
        <v>0</v>
      </c>
      <c r="AC18">
        <f>Model!AC22</f>
        <v>0</v>
      </c>
      <c r="AD18">
        <f>Model!AD22</f>
        <v>0</v>
      </c>
      <c r="AE18">
        <f>Model!AE22</f>
        <v>0</v>
      </c>
      <c r="AF18">
        <f>Model!AF22</f>
        <v>0</v>
      </c>
      <c r="AG18">
        <f>Model!AG22</f>
        <v>0</v>
      </c>
      <c r="AH18">
        <f>Model!AH22</f>
        <v>0</v>
      </c>
      <c r="AI18">
        <f>Model!AI22</f>
        <v>0</v>
      </c>
      <c r="AJ18">
        <f>Model!AJ22</f>
        <v>0</v>
      </c>
      <c r="AK18">
        <f>Model!AK22</f>
        <v>0</v>
      </c>
      <c r="AL18">
        <f>Model!AL22</f>
        <v>0</v>
      </c>
      <c r="AM18">
        <f>Model!AM22</f>
        <v>0</v>
      </c>
      <c r="AN18">
        <f>Model!AN22</f>
        <v>0</v>
      </c>
      <c r="AO18">
        <f>Model!AO22</f>
        <v>0</v>
      </c>
      <c r="AP18">
        <f>Model!AP22</f>
        <v>0</v>
      </c>
      <c r="AQ18">
        <f>Model!AQ22</f>
        <v>0</v>
      </c>
      <c r="AR18">
        <f>Model!AR22</f>
        <v>0</v>
      </c>
      <c r="AS18">
        <f>Model!AS22</f>
        <v>0</v>
      </c>
      <c r="AT18">
        <f>Model!AT22</f>
        <v>0</v>
      </c>
      <c r="AU18">
        <f>Model!AU22</f>
        <v>0</v>
      </c>
      <c r="AV18">
        <f>Model!AV22</f>
        <v>0</v>
      </c>
      <c r="AW18">
        <f>Model!AW22</f>
        <v>0</v>
      </c>
      <c r="AX18">
        <f>Model!AX22</f>
        <v>0</v>
      </c>
      <c r="AY18">
        <f>Model!AY22</f>
        <v>0</v>
      </c>
      <c r="AZ18">
        <f>Model!AZ22</f>
        <v>0</v>
      </c>
      <c r="BA18">
        <f>Model!BA22</f>
        <v>0</v>
      </c>
      <c r="BB18">
        <f>Model!BB22</f>
        <v>0</v>
      </c>
      <c r="BC18">
        <f>Model!BC22</f>
        <v>0</v>
      </c>
      <c r="BD18">
        <f>Model!BD22</f>
        <v>0</v>
      </c>
      <c r="BE18">
        <f>Model!BE22</f>
        <v>0</v>
      </c>
      <c r="BF18">
        <f>Model!BF22</f>
        <v>0</v>
      </c>
      <c r="BG18">
        <f>Model!BG22</f>
        <v>0</v>
      </c>
      <c r="BH18">
        <f>Model!BH22</f>
        <v>0</v>
      </c>
      <c r="BI18">
        <f>Model!BI22</f>
        <v>0</v>
      </c>
      <c r="BJ18">
        <f>Model!BJ22</f>
        <v>0</v>
      </c>
      <c r="BK18">
        <f>Model!BK22</f>
        <v>0</v>
      </c>
      <c r="BL18">
        <f>Model!BL22</f>
        <v>0</v>
      </c>
      <c r="BM18">
        <f>Model!BM22</f>
        <v>0</v>
      </c>
      <c r="BN18">
        <f>Model!BN22</f>
        <v>0</v>
      </c>
      <c r="BO18">
        <f>Model!BO22</f>
        <v>0</v>
      </c>
      <c r="BP18">
        <f>Model!BP22</f>
        <v>0</v>
      </c>
      <c r="BQ18">
        <f>Model!BQ22</f>
        <v>0</v>
      </c>
      <c r="BR18">
        <f>Model!BR22</f>
        <v>0.73</v>
      </c>
      <c r="BS18">
        <f>Model!BS22</f>
        <v>1.58</v>
      </c>
      <c r="BT18">
        <f>Model!BT22</f>
        <v>1.59</v>
      </c>
      <c r="BU18">
        <f>Model!BU22</f>
        <v>-0.41599999999999998</v>
      </c>
      <c r="BV18">
        <f>Model!BV22</f>
        <v>1.573</v>
      </c>
      <c r="BW18">
        <f>Model!BW22</f>
        <v>1.5720000000000001</v>
      </c>
      <c r="BX18">
        <f>Model!BX22</f>
        <v>1.595</v>
      </c>
      <c r="BY18">
        <f>Model!BY22</f>
        <v>2.6680000000000001</v>
      </c>
      <c r="BZ18">
        <f>Model!BZ22</f>
        <v>6.7229999999999999</v>
      </c>
      <c r="CA18">
        <f>Model!CA22</f>
        <v>6.8970000000000002</v>
      </c>
      <c r="CB18">
        <f>Model!CB22</f>
        <v>6.9059999999999997</v>
      </c>
      <c r="CC18">
        <f>Model!CC22</f>
        <v>6.9909999999999997</v>
      </c>
      <c r="CD18">
        <f>Model!CD22</f>
        <v>7.0338419999999999</v>
      </c>
      <c r="CE18">
        <f>Model!CE22</f>
        <v>7.0338419999999999</v>
      </c>
      <c r="CF18">
        <f>Model!CF22</f>
        <v>7.0338419999999999</v>
      </c>
      <c r="CG18">
        <f>Model!CG22</f>
        <v>7.0338419999999999</v>
      </c>
      <c r="CH18">
        <f>Model!CH22</f>
        <v>0</v>
      </c>
      <c r="CI18">
        <f>Model!CI22</f>
        <v>0</v>
      </c>
      <c r="CJ18">
        <f>Model!CJ22</f>
        <v>0</v>
      </c>
      <c r="CK18">
        <f>Model!CK22</f>
        <v>0</v>
      </c>
      <c r="CL18">
        <f>Model!CL22</f>
        <v>0</v>
      </c>
      <c r="CM18">
        <f>Model!CM22</f>
        <v>0</v>
      </c>
      <c r="CN18">
        <f>Model!CN22</f>
        <v>0</v>
      </c>
      <c r="CO18">
        <f>Model!CO22</f>
        <v>0</v>
      </c>
      <c r="CP18">
        <f>Model!CP22</f>
        <v>0</v>
      </c>
      <c r="CQ18">
        <f>Model!CQ22</f>
        <v>0</v>
      </c>
      <c r="CR18">
        <f>Model!CR22</f>
        <v>0</v>
      </c>
      <c r="CS18">
        <f>Model!CS22</f>
        <v>0</v>
      </c>
      <c r="CT18">
        <f>Model!CT22</f>
        <v>0</v>
      </c>
      <c r="CU18">
        <f>Model!CU22</f>
        <v>0</v>
      </c>
      <c r="CV18">
        <f>Model!CV22</f>
        <v>0</v>
      </c>
      <c r="CW18">
        <f>Model!CW22</f>
        <v>0</v>
      </c>
      <c r="CX18">
        <f>Model!CX22</f>
        <v>0</v>
      </c>
      <c r="CY18">
        <f>Model!CY22</f>
        <v>0</v>
      </c>
      <c r="CZ18">
        <f>Model!CZ22</f>
        <v>0</v>
      </c>
      <c r="DA18">
        <f>Model!DA22</f>
        <v>0</v>
      </c>
      <c r="DB18">
        <f>Model!DB22</f>
        <v>0</v>
      </c>
      <c r="DC18">
        <f>Model!DC22</f>
        <v>0</v>
      </c>
      <c r="DD18">
        <f>Model!DD22</f>
        <v>0</v>
      </c>
      <c r="DE18">
        <f>Model!DE22</f>
        <v>0</v>
      </c>
      <c r="DF18">
        <f>Model!DF22</f>
        <v>0</v>
      </c>
      <c r="DG18">
        <f>Model!DG22</f>
        <v>0</v>
      </c>
      <c r="DH18">
        <f>Model!DH22</f>
        <v>0</v>
      </c>
      <c r="DI18">
        <f>Model!DI22</f>
        <v>0</v>
      </c>
      <c r="DJ18">
        <f>Model!DJ22</f>
        <v>0</v>
      </c>
      <c r="DK18">
        <f>Model!DK22</f>
        <v>0</v>
      </c>
      <c r="DL18">
        <f>Model!DL22</f>
        <v>0</v>
      </c>
      <c r="DM18">
        <f>Model!DM22</f>
        <v>0</v>
      </c>
      <c r="DN18">
        <f>Model!DN22</f>
        <v>0</v>
      </c>
      <c r="DO18">
        <f>Model!DO22</f>
        <v>0</v>
      </c>
      <c r="DP18">
        <f>Model!DP22</f>
        <v>0</v>
      </c>
      <c r="DQ18">
        <f>Model!DQ22</f>
        <v>0</v>
      </c>
      <c r="DR18">
        <f>Model!DR22</f>
        <v>0</v>
      </c>
      <c r="DS18">
        <f>Model!DS22</f>
        <v>0</v>
      </c>
      <c r="DT18">
        <f>Model!DT22</f>
        <v>0</v>
      </c>
      <c r="DU18">
        <f>Model!DU22</f>
        <v>0</v>
      </c>
      <c r="DV18">
        <f>Model!DV22</f>
        <v>0</v>
      </c>
      <c r="DW18">
        <f>Model!DW22</f>
        <v>0</v>
      </c>
      <c r="DX18">
        <f>Model!DX22</f>
        <v>0</v>
      </c>
      <c r="DY18">
        <f>Model!DY22</f>
        <v>0</v>
      </c>
      <c r="DZ18">
        <f>Model!DZ22</f>
        <v>3.4840000000000004</v>
      </c>
      <c r="EA18">
        <f>Model!EA22</f>
        <v>7.4080000000000004</v>
      </c>
      <c r="EB18">
        <f>Model!EB22</f>
        <v>27.516999999999999</v>
      </c>
      <c r="EC18">
        <f>Model!EC22</f>
        <v>28.135368</v>
      </c>
      <c r="ED18">
        <f>Model!ED22</f>
        <v>28.135368</v>
      </c>
      <c r="EE18">
        <f>Model!EE22</f>
        <v>24.281207999999999</v>
      </c>
      <c r="EF18">
        <f>Model!EF22</f>
        <v>20.427047999999999</v>
      </c>
      <c r="EG18">
        <f>Model!EG22</f>
        <v>16.572887999999999</v>
      </c>
      <c r="EH18">
        <f>Model!EH22</f>
        <v>16.572887999999999</v>
      </c>
      <c r="EI18">
        <f>Model!EI22</f>
        <v>16.572887999999999</v>
      </c>
      <c r="EJ18">
        <f>Model!EJ22</f>
        <v>16.572887999999999</v>
      </c>
      <c r="EK18">
        <f>Model!EK22</f>
        <v>0</v>
      </c>
      <c r="EL18">
        <f>Model!EM22</f>
        <v>0</v>
      </c>
      <c r="EM18" t="str">
        <f>Model!EN22</f>
        <v>NA</v>
      </c>
      <c r="EN18" t="str">
        <f>Model!EO22</f>
        <v>NA</v>
      </c>
      <c r="EO18" t="str">
        <f>Model!EP22</f>
        <v>NA</v>
      </c>
      <c r="EP18" t="str">
        <f>Model!EQ22</f>
        <v>NA</v>
      </c>
      <c r="EQ18">
        <f>Model!ER22</f>
        <v>1.0062797260984864</v>
      </c>
      <c r="ER18">
        <f>Model!ES22</f>
        <v>0.56021293969376784</v>
      </c>
      <c r="ES18">
        <f>Model!ET22</f>
        <v>-4.0842923827386864E-2</v>
      </c>
      <c r="ET18">
        <f>Model!EU22</f>
        <v>-0.10122495980380473</v>
      </c>
      <c r="EU18">
        <f>Model!EV22</f>
        <v>-0.16173397377710974</v>
      </c>
      <c r="EV18">
        <f>Model!EW22</f>
        <v>-0.11954066570485612</v>
      </c>
      <c r="EW18">
        <f>Model!EX22</f>
        <v>-6.7323870009135783E-2</v>
      </c>
      <c r="EX18">
        <f>Model!EY22</f>
        <v>4.5882575904187245E-14</v>
      </c>
    </row>
    <row r="19" spans="1:154" hidden="1" outlineLevel="1">
      <c r="A19">
        <f>Model!A23</f>
        <v>0</v>
      </c>
      <c r="B19">
        <f>Model!B23</f>
        <v>0</v>
      </c>
      <c r="C19">
        <f>Model!C23</f>
        <v>0</v>
      </c>
      <c r="D19">
        <f>Model!D23</f>
        <v>0</v>
      </c>
      <c r="E19">
        <f>Model!E23</f>
        <v>0</v>
      </c>
      <c r="F19">
        <f>Model!F23</f>
        <v>0</v>
      </c>
      <c r="G19">
        <f>Model!G23</f>
        <v>0</v>
      </c>
      <c r="H19">
        <f>Model!H23</f>
        <v>0</v>
      </c>
      <c r="I19" t="str">
        <f>Model!I23</f>
        <v>= Pretax Income</v>
      </c>
      <c r="J19">
        <f>Model!J23</f>
        <v>0</v>
      </c>
      <c r="K19">
        <f>Model!K23</f>
        <v>0</v>
      </c>
      <c r="L19">
        <f>Model!L23</f>
        <v>0</v>
      </c>
      <c r="M19">
        <f>Model!M23</f>
        <v>0</v>
      </c>
      <c r="N19">
        <f>Model!N23</f>
        <v>0</v>
      </c>
      <c r="O19">
        <f>Model!O23</f>
        <v>0</v>
      </c>
      <c r="P19">
        <f>Model!P23</f>
        <v>0</v>
      </c>
      <c r="Q19">
        <f>Model!Q23</f>
        <v>0</v>
      </c>
      <c r="R19">
        <f>Model!R23</f>
        <v>0</v>
      </c>
      <c r="S19">
        <f>Model!S23</f>
        <v>0</v>
      </c>
      <c r="T19">
        <f>Model!T23</f>
        <v>0</v>
      </c>
      <c r="U19">
        <f>Model!U23</f>
        <v>0</v>
      </c>
      <c r="V19">
        <f>Model!V23</f>
        <v>0</v>
      </c>
      <c r="W19">
        <f>Model!W23</f>
        <v>0</v>
      </c>
      <c r="X19">
        <f>Model!X23</f>
        <v>0</v>
      </c>
      <c r="Y19">
        <f>Model!Y23</f>
        <v>0</v>
      </c>
      <c r="Z19">
        <f>Model!Z23</f>
        <v>0</v>
      </c>
      <c r="AA19">
        <f>Model!AA23</f>
        <v>0</v>
      </c>
      <c r="AB19">
        <f>Model!AB23</f>
        <v>0</v>
      </c>
      <c r="AC19">
        <f>Model!AC23</f>
        <v>0</v>
      </c>
      <c r="AD19">
        <f>Model!AD23</f>
        <v>0</v>
      </c>
      <c r="AE19">
        <f>Model!AE23</f>
        <v>0</v>
      </c>
      <c r="AF19">
        <f>Model!AF23</f>
        <v>0</v>
      </c>
      <c r="AG19">
        <f>Model!AG23</f>
        <v>0</v>
      </c>
      <c r="AH19">
        <f>Model!AH23</f>
        <v>0</v>
      </c>
      <c r="AI19">
        <f>Model!AI23</f>
        <v>0</v>
      </c>
      <c r="AJ19">
        <f>Model!AJ23</f>
        <v>0</v>
      </c>
      <c r="AK19">
        <f>Model!AK23</f>
        <v>0</v>
      </c>
      <c r="AL19">
        <f>Model!AL23</f>
        <v>0</v>
      </c>
      <c r="AM19">
        <f>Model!AM23</f>
        <v>0</v>
      </c>
      <c r="AN19">
        <f>Model!AN23</f>
        <v>0</v>
      </c>
      <c r="AO19">
        <f>Model!AO23</f>
        <v>0</v>
      </c>
      <c r="AP19">
        <f>Model!AP23</f>
        <v>0</v>
      </c>
      <c r="AQ19">
        <f>Model!AQ23</f>
        <v>0</v>
      </c>
      <c r="AR19">
        <f>Model!AR23</f>
        <v>0</v>
      </c>
      <c r="AS19">
        <f>Model!AS23</f>
        <v>0</v>
      </c>
      <c r="AT19">
        <f>Model!AT23</f>
        <v>-4.4290000000000003</v>
      </c>
      <c r="AU19">
        <f>Model!AU23</f>
        <v>-3.0690000000000008</v>
      </c>
      <c r="AV19">
        <f>Model!AV23</f>
        <v>-2.4249999999999989</v>
      </c>
      <c r="AW19">
        <f>Model!AW23</f>
        <v>-2.9320000000000008</v>
      </c>
      <c r="AX19">
        <f>Model!AX23</f>
        <v>-2.8060000000000005</v>
      </c>
      <c r="AY19">
        <f>Model!AY23</f>
        <v>-1.9720000000000004</v>
      </c>
      <c r="AZ19">
        <f>Model!AZ23</f>
        <v>-1.5100000000000002</v>
      </c>
      <c r="BA19">
        <f>Model!BA23</f>
        <v>-0.48600000000000143</v>
      </c>
      <c r="BB19">
        <f>Model!BB23</f>
        <v>-0.82600000000000029</v>
      </c>
      <c r="BC19">
        <f>Model!BC23</f>
        <v>1.5760000000000023</v>
      </c>
      <c r="BD19">
        <f>Model!BD23</f>
        <v>-0.57000000000000162</v>
      </c>
      <c r="BE19">
        <f>Model!BE23</f>
        <v>0.9219999999999996</v>
      </c>
      <c r="BF19">
        <f>Model!BF23</f>
        <v>1.7239999999999969</v>
      </c>
      <c r="BG19">
        <f>Model!BG23</f>
        <v>1.3320000000000047</v>
      </c>
      <c r="BH19">
        <f>Model!BH23</f>
        <v>2.3339999999999974</v>
      </c>
      <c r="BI19">
        <f>Model!BI23</f>
        <v>0.54899999999999938</v>
      </c>
      <c r="BJ19">
        <f>Model!BJ23</f>
        <v>-3.747000000000003</v>
      </c>
      <c r="BK19">
        <f>Model!BK23</f>
        <v>-10.231999999999994</v>
      </c>
      <c r="BL19">
        <f>Model!BL23</f>
        <v>-5.4539999999999997</v>
      </c>
      <c r="BM19">
        <f>Model!BM23</f>
        <v>2.8690000000000029</v>
      </c>
      <c r="BN19">
        <f>Model!BN23</f>
        <v>-6.2590000000000083</v>
      </c>
      <c r="BO19">
        <f>Model!BO23</f>
        <v>-10.477000000000009</v>
      </c>
      <c r="BP19">
        <f>Model!BP23</f>
        <v>-15.977000000000011</v>
      </c>
      <c r="BQ19">
        <f>Model!BQ23</f>
        <v>-10.897000000000007</v>
      </c>
      <c r="BR19">
        <f>Model!BR23</f>
        <v>-23.126000000000008</v>
      </c>
      <c r="BS19">
        <f>Model!BS23</f>
        <v>-38.720999999999961</v>
      </c>
      <c r="BT19">
        <f>Model!BT23</f>
        <v>-28.902000000000015</v>
      </c>
      <c r="BU19">
        <f>Model!BU23</f>
        <v>-27.512</v>
      </c>
      <c r="BV19">
        <f>Model!BV23</f>
        <v>-48.968999999999987</v>
      </c>
      <c r="BW19">
        <f>Model!BW23</f>
        <v>-156.14900000000006</v>
      </c>
      <c r="BX19">
        <f>Model!BX23</f>
        <v>6.8070000000000208</v>
      </c>
      <c r="BY19">
        <f>Model!BY23</f>
        <v>-21.996999999999968</v>
      </c>
      <c r="BZ19">
        <f>Model!BZ23</f>
        <v>-4.6059999999999874</v>
      </c>
      <c r="CA19">
        <f>Model!CA23</f>
        <v>-21.844999999999949</v>
      </c>
      <c r="CB19">
        <f>Model!CB23</f>
        <v>9.2470000000000141</v>
      </c>
      <c r="CC19">
        <f>Model!CC23</f>
        <v>-166.80200000000002</v>
      </c>
      <c r="CD19">
        <f>Model!CD23</f>
        <v>-15.989154148887707</v>
      </c>
      <c r="CE19">
        <f>Model!CE23</f>
        <v>-16.904734213999973</v>
      </c>
      <c r="CF19">
        <f>Model!CF23</f>
        <v>15.379670347555532</v>
      </c>
      <c r="CG19">
        <f>Model!CG23</f>
        <v>20.219906835292306</v>
      </c>
      <c r="CH19">
        <f>Model!CH23</f>
        <v>0</v>
      </c>
      <c r="CI19">
        <f>Model!CI23</f>
        <v>0</v>
      </c>
      <c r="CJ19">
        <f>Model!CJ23</f>
        <v>0</v>
      </c>
      <c r="CK19">
        <f>Model!CK23</f>
        <v>0</v>
      </c>
      <c r="CL19">
        <f>Model!CL23</f>
        <v>0</v>
      </c>
      <c r="CM19">
        <f>Model!CM23</f>
        <v>0</v>
      </c>
      <c r="CN19">
        <f>Model!CN23</f>
        <v>0</v>
      </c>
      <c r="CO19">
        <f>Model!CO23</f>
        <v>0</v>
      </c>
      <c r="CP19">
        <f>Model!CP23</f>
        <v>0</v>
      </c>
      <c r="CQ19">
        <f>Model!CQ23</f>
        <v>0</v>
      </c>
      <c r="CR19">
        <f>Model!CR23</f>
        <v>0</v>
      </c>
      <c r="CS19">
        <f>Model!CS23</f>
        <v>0</v>
      </c>
      <c r="CT19">
        <f>Model!CT23</f>
        <v>0</v>
      </c>
      <c r="CU19">
        <f>Model!CU23</f>
        <v>0</v>
      </c>
      <c r="CV19">
        <f>Model!CV23</f>
        <v>0</v>
      </c>
      <c r="CW19">
        <f>Model!CW23</f>
        <v>0</v>
      </c>
      <c r="CX19">
        <f>Model!CX23</f>
        <v>0</v>
      </c>
      <c r="CY19">
        <f>Model!CY23</f>
        <v>0</v>
      </c>
      <c r="CZ19">
        <f>Model!CZ23</f>
        <v>0</v>
      </c>
      <c r="DA19">
        <f>Model!DA23</f>
        <v>0</v>
      </c>
      <c r="DB19">
        <f>Model!DB23</f>
        <v>0</v>
      </c>
      <c r="DC19">
        <f>Model!DC23</f>
        <v>0</v>
      </c>
      <c r="DD19">
        <f>Model!DD23</f>
        <v>0</v>
      </c>
      <c r="DE19">
        <f>Model!DE23</f>
        <v>0</v>
      </c>
      <c r="DF19">
        <f>Model!DF23</f>
        <v>0</v>
      </c>
      <c r="DG19">
        <f>Model!DG23</f>
        <v>0</v>
      </c>
      <c r="DH19">
        <f>Model!DH23</f>
        <v>0</v>
      </c>
      <c r="DI19">
        <f>Model!DI23</f>
        <v>0</v>
      </c>
      <c r="DJ19">
        <f>Model!DJ23</f>
        <v>0</v>
      </c>
      <c r="DK19">
        <f>Model!DK23</f>
        <v>0</v>
      </c>
      <c r="DL19">
        <f>Model!DL23</f>
        <v>0</v>
      </c>
      <c r="DM19">
        <f>Model!DM23</f>
        <v>0</v>
      </c>
      <c r="DN19">
        <f>Model!DN23</f>
        <v>0</v>
      </c>
      <c r="DO19">
        <f>Model!DO23</f>
        <v>0</v>
      </c>
      <c r="DP19">
        <f>Model!DP23</f>
        <v>0</v>
      </c>
      <c r="DQ19">
        <f>Model!DQ23</f>
        <v>-12.588999999999999</v>
      </c>
      <c r="DR19">
        <f>Model!DR23</f>
        <v>-20.290000000000003</v>
      </c>
      <c r="DS19">
        <f>Model!DS23</f>
        <v>-21.216999999999999</v>
      </c>
      <c r="DT19">
        <f>Model!DT23</f>
        <v>-12.855</v>
      </c>
      <c r="DU19">
        <f>Model!DU23</f>
        <v>-6.7740000000000009</v>
      </c>
      <c r="DV19">
        <f>Model!DV23</f>
        <v>1.1019999999999917</v>
      </c>
      <c r="DW19">
        <f>Model!DW23</f>
        <v>5.9390000000000187</v>
      </c>
      <c r="DX19">
        <f>Model!DX23</f>
        <v>-16.564000000000007</v>
      </c>
      <c r="DY19">
        <f>Model!DY23</f>
        <v>-38.234000000000059</v>
      </c>
      <c r="DZ19">
        <f>Model!DZ23</f>
        <v>-118.26099999999998</v>
      </c>
      <c r="EA19">
        <f>Model!EA23</f>
        <v>-221.55899999999997</v>
      </c>
      <c r="EB19">
        <f>Model!EB23</f>
        <v>-184.00600000000014</v>
      </c>
      <c r="EC19">
        <f>Model!EC23</f>
        <v>2.7056888199603044</v>
      </c>
      <c r="ED19">
        <f>Model!ED23</f>
        <v>82.431411514564161</v>
      </c>
      <c r="EE19">
        <f>Model!EE23</f>
        <v>211.48949226655887</v>
      </c>
      <c r="EF19">
        <f>Model!EF23</f>
        <v>339.42125346521971</v>
      </c>
      <c r="EG19">
        <f>Model!EG23</f>
        <v>487.60300983831087</v>
      </c>
      <c r="EH19">
        <f>Model!EH23</f>
        <v>731.5634409971276</v>
      </c>
      <c r="EI19">
        <f>Model!EI23</f>
        <v>906.67717794556074</v>
      </c>
      <c r="EJ19">
        <f>Model!EJ23</f>
        <v>1119.070617420517</v>
      </c>
      <c r="EK19">
        <f>Model!EK23</f>
        <v>0</v>
      </c>
      <c r="EL19">
        <f>Model!EM23</f>
        <v>0</v>
      </c>
      <c r="EM19" t="str">
        <f>Model!EN23</f>
        <v>NA</v>
      </c>
      <c r="EN19" t="str">
        <f>Model!EO23</f>
        <v>NA</v>
      </c>
      <c r="EO19">
        <f>Model!EP23</f>
        <v>1.3737850562643024</v>
      </c>
      <c r="EP19">
        <f>Model!EQ23</f>
        <v>0.68834326446037719</v>
      </c>
      <c r="EQ19" t="str">
        <f>Model!ER23</f>
        <v>NA</v>
      </c>
      <c r="ER19" t="str">
        <f>Model!ES23</f>
        <v>NA</v>
      </c>
      <c r="ES19" t="str">
        <f>Model!ET23</f>
        <v>NA</v>
      </c>
      <c r="ET19">
        <f>Model!EU23</f>
        <v>4.0059563907444238</v>
      </c>
      <c r="EU19">
        <f>Model!EV23</f>
        <v>0.80852512695744494</v>
      </c>
      <c r="EV19">
        <f>Model!EW23</f>
        <v>0.51235727508526918</v>
      </c>
      <c r="EW19">
        <f>Model!EX23</f>
        <v>0.3875156290836384</v>
      </c>
      <c r="EX19">
        <f>Model!EY23</f>
        <v>0.31905743155689459</v>
      </c>
    </row>
    <row r="20" spans="1:154" hidden="1" outlineLevel="1">
      <c r="A20">
        <f>Model!A24</f>
        <v>0</v>
      </c>
      <c r="B20">
        <f>Model!B24</f>
        <v>0</v>
      </c>
      <c r="C20">
        <f>Model!C24</f>
        <v>0</v>
      </c>
      <c r="D20">
        <f>Model!D24</f>
        <v>0</v>
      </c>
      <c r="E20">
        <f>Model!E24</f>
        <v>0</v>
      </c>
      <c r="F20">
        <f>Model!F24</f>
        <v>0</v>
      </c>
      <c r="G20">
        <f>Model!G24</f>
        <v>0</v>
      </c>
      <c r="H20">
        <f>Model!H24</f>
        <v>0</v>
      </c>
      <c r="I20" t="str">
        <f>Model!I24</f>
        <v xml:space="preserve">+ Income Tax Expense </v>
      </c>
      <c r="J20">
        <f>Model!J24</f>
        <v>0</v>
      </c>
      <c r="K20">
        <f>Model!K24</f>
        <v>0</v>
      </c>
      <c r="L20">
        <f>Model!L24</f>
        <v>0</v>
      </c>
      <c r="M20">
        <f>Model!M24</f>
        <v>0</v>
      </c>
      <c r="N20">
        <f>Model!N24</f>
        <v>0</v>
      </c>
      <c r="O20">
        <f>Model!O24</f>
        <v>0</v>
      </c>
      <c r="P20">
        <f>Model!P24</f>
        <v>0</v>
      </c>
      <c r="Q20">
        <f>Model!Q24</f>
        <v>0</v>
      </c>
      <c r="R20">
        <f>Model!R24</f>
        <v>0</v>
      </c>
      <c r="S20">
        <f>Model!S24</f>
        <v>0</v>
      </c>
      <c r="T20">
        <f>Model!T24</f>
        <v>0</v>
      </c>
      <c r="U20">
        <f>Model!U24</f>
        <v>0</v>
      </c>
      <c r="V20">
        <f>Model!V24</f>
        <v>0</v>
      </c>
      <c r="W20">
        <f>Model!W24</f>
        <v>0</v>
      </c>
      <c r="X20">
        <f>Model!X24</f>
        <v>0</v>
      </c>
      <c r="Y20">
        <f>Model!Y24</f>
        <v>0</v>
      </c>
      <c r="Z20">
        <f>Model!Z24</f>
        <v>0</v>
      </c>
      <c r="AA20">
        <f>Model!AA24</f>
        <v>0</v>
      </c>
      <c r="AB20">
        <f>Model!AB24</f>
        <v>0</v>
      </c>
      <c r="AC20">
        <f>Model!AC24</f>
        <v>0</v>
      </c>
      <c r="AD20">
        <f>Model!AD24</f>
        <v>0</v>
      </c>
      <c r="AE20">
        <f>Model!AE24</f>
        <v>0</v>
      </c>
      <c r="AF20">
        <f>Model!AF24</f>
        <v>0</v>
      </c>
      <c r="AG20">
        <f>Model!AG24</f>
        <v>0</v>
      </c>
      <c r="AH20">
        <f>Model!AH24</f>
        <v>0</v>
      </c>
      <c r="AI20">
        <f>Model!AI24</f>
        <v>0</v>
      </c>
      <c r="AJ20">
        <f>Model!AJ24</f>
        <v>0</v>
      </c>
      <c r="AK20">
        <f>Model!AK24</f>
        <v>0</v>
      </c>
      <c r="AL20">
        <f>Model!AL24</f>
        <v>0</v>
      </c>
      <c r="AM20">
        <f>Model!AM24</f>
        <v>0</v>
      </c>
      <c r="AN20">
        <f>Model!AN24</f>
        <v>0</v>
      </c>
      <c r="AO20">
        <f>Model!AO24</f>
        <v>0</v>
      </c>
      <c r="AP20">
        <f>Model!AP24</f>
        <v>0</v>
      </c>
      <c r="AQ20">
        <f>Model!AQ24</f>
        <v>0</v>
      </c>
      <c r="AR20">
        <f>Model!AR24</f>
        <v>0</v>
      </c>
      <c r="AS20">
        <f>Model!AS24</f>
        <v>0</v>
      </c>
      <c r="AT20">
        <f>Model!AT24</f>
        <v>0</v>
      </c>
      <c r="AU20">
        <f>Model!AU24</f>
        <v>0</v>
      </c>
      <c r="AV20">
        <f>Model!AV24</f>
        <v>0</v>
      </c>
      <c r="AW20">
        <f>Model!AW24</f>
        <v>0</v>
      </c>
      <c r="AX20">
        <f>Model!AX24</f>
        <v>0</v>
      </c>
      <c r="AY20">
        <f>Model!AY24</f>
        <v>0</v>
      </c>
      <c r="AZ20">
        <f>Model!AZ24</f>
        <v>0</v>
      </c>
      <c r="BA20">
        <f>Model!BA24</f>
        <v>0</v>
      </c>
      <c r="BB20">
        <f>Model!BB24</f>
        <v>0</v>
      </c>
      <c r="BC20">
        <f>Model!BC24</f>
        <v>0</v>
      </c>
      <c r="BD20">
        <f>Model!BD24</f>
        <v>0</v>
      </c>
      <c r="BE20">
        <f>Model!BE24</f>
        <v>0</v>
      </c>
      <c r="BF20">
        <f>Model!BF24</f>
        <v>0</v>
      </c>
      <c r="BG20">
        <f>Model!BG24</f>
        <v>0</v>
      </c>
      <c r="BH20">
        <f>Model!BH24</f>
        <v>0</v>
      </c>
      <c r="BI20">
        <f>Model!BI24</f>
        <v>0</v>
      </c>
      <c r="BJ20">
        <f>Model!BJ24</f>
        <v>0</v>
      </c>
      <c r="BK20">
        <f>Model!BK24</f>
        <v>0</v>
      </c>
      <c r="BL20">
        <f>Model!BL24</f>
        <v>4.2649999999999997</v>
      </c>
      <c r="BM20">
        <f>Model!BM24</f>
        <v>-0.154</v>
      </c>
      <c r="BN20">
        <f>Model!BN24</f>
        <v>0</v>
      </c>
      <c r="BO20">
        <f>Model!BO24</f>
        <v>0</v>
      </c>
      <c r="BP20">
        <f>Model!BP24</f>
        <v>0</v>
      </c>
      <c r="BQ20">
        <f>Model!BQ24</f>
        <v>0</v>
      </c>
      <c r="BR20">
        <f>Model!BR24</f>
        <v>0</v>
      </c>
      <c r="BS20">
        <f>Model!BS24</f>
        <v>0</v>
      </c>
      <c r="BT20">
        <f>Model!BT24</f>
        <v>2.8530000000000002</v>
      </c>
      <c r="BU20">
        <f>Model!BU24</f>
        <v>1.792</v>
      </c>
      <c r="BV20">
        <f>Model!BV24</f>
        <v>1.3640000000000001</v>
      </c>
      <c r="BW20">
        <f>Model!BW24</f>
        <v>0</v>
      </c>
      <c r="BX20">
        <f>Model!BX24</f>
        <v>0</v>
      </c>
      <c r="BY20">
        <f>Model!BY24</f>
        <v>-1.494</v>
      </c>
      <c r="BZ20">
        <f>Model!BZ24</f>
        <v>0</v>
      </c>
      <c r="CA20">
        <f>Model!CA24</f>
        <v>0</v>
      </c>
      <c r="CB20">
        <f>Model!CB24</f>
        <v>-4.1000000000000002E-2</v>
      </c>
      <c r="CC20">
        <f>Model!CC24</f>
        <v>89.626999999999995</v>
      </c>
      <c r="CD20">
        <f>Model!CD24</f>
        <v>0</v>
      </c>
      <c r="CE20">
        <f>Model!CE24</f>
        <v>0</v>
      </c>
      <c r="CF20">
        <f>Model!CF24</f>
        <v>0</v>
      </c>
      <c r="CG20">
        <f>Model!CG24</f>
        <v>0</v>
      </c>
      <c r="CH20">
        <f>Model!CH24</f>
        <v>0</v>
      </c>
      <c r="CI20">
        <f>Model!CI24</f>
        <v>0</v>
      </c>
      <c r="CJ20">
        <f>Model!CJ24</f>
        <v>0</v>
      </c>
      <c r="CK20">
        <f>Model!CK24</f>
        <v>0</v>
      </c>
      <c r="CL20">
        <f>Model!CL24</f>
        <v>0</v>
      </c>
      <c r="CM20">
        <f>Model!CM24</f>
        <v>0</v>
      </c>
      <c r="CN20">
        <f>Model!CN24</f>
        <v>0</v>
      </c>
      <c r="CO20">
        <f>Model!CO24</f>
        <v>0</v>
      </c>
      <c r="CP20">
        <f>Model!CP24</f>
        <v>0</v>
      </c>
      <c r="CQ20">
        <f>Model!CQ24</f>
        <v>0</v>
      </c>
      <c r="CR20">
        <f>Model!CR24</f>
        <v>0</v>
      </c>
      <c r="CS20">
        <f>Model!CS24</f>
        <v>0</v>
      </c>
      <c r="CT20">
        <f>Model!CT24</f>
        <v>0</v>
      </c>
      <c r="CU20">
        <f>Model!CU24</f>
        <v>0</v>
      </c>
      <c r="CV20">
        <f>Model!CV24</f>
        <v>0</v>
      </c>
      <c r="CW20">
        <f>Model!CW24</f>
        <v>0</v>
      </c>
      <c r="CX20">
        <f>Model!CX24</f>
        <v>0</v>
      </c>
      <c r="CY20">
        <f>Model!CY24</f>
        <v>0</v>
      </c>
      <c r="CZ20">
        <f>Model!CZ24</f>
        <v>0</v>
      </c>
      <c r="DA20">
        <f>Model!DA24</f>
        <v>0</v>
      </c>
      <c r="DB20">
        <f>Model!DB24</f>
        <v>0</v>
      </c>
      <c r="DC20">
        <f>Model!DC24</f>
        <v>0</v>
      </c>
      <c r="DD20">
        <f>Model!DD24</f>
        <v>0</v>
      </c>
      <c r="DE20">
        <f>Model!DE24</f>
        <v>0</v>
      </c>
      <c r="DF20">
        <f>Model!DF24</f>
        <v>0</v>
      </c>
      <c r="DG20">
        <f>Model!DG24</f>
        <v>0</v>
      </c>
      <c r="DH20">
        <f>Model!DH24</f>
        <v>0</v>
      </c>
      <c r="DI20">
        <f>Model!DI24</f>
        <v>0</v>
      </c>
      <c r="DJ20">
        <f>Model!DJ24</f>
        <v>0</v>
      </c>
      <c r="DK20">
        <f>Model!DK24</f>
        <v>0</v>
      </c>
      <c r="DL20">
        <f>Model!DL24</f>
        <v>0</v>
      </c>
      <c r="DM20">
        <f>Model!DM24</f>
        <v>0</v>
      </c>
      <c r="DN20">
        <f>Model!DN24</f>
        <v>0</v>
      </c>
      <c r="DO20">
        <f>Model!DO24</f>
        <v>0</v>
      </c>
      <c r="DP20">
        <f>Model!DP24</f>
        <v>0</v>
      </c>
      <c r="DQ20">
        <f>Model!DQ24</f>
        <v>0</v>
      </c>
      <c r="DR20">
        <f>Model!DR24</f>
        <v>0</v>
      </c>
      <c r="DS20">
        <f>Model!DS24</f>
        <v>0</v>
      </c>
      <c r="DT20">
        <f>Model!DT24</f>
        <v>0</v>
      </c>
      <c r="DU20">
        <f>Model!DU24</f>
        <v>0</v>
      </c>
      <c r="DV20">
        <f>Model!DV24</f>
        <v>0</v>
      </c>
      <c r="DW20">
        <f>Model!DW24</f>
        <v>0</v>
      </c>
      <c r="DX20">
        <f>Model!DX24</f>
        <v>4.1109999999999998</v>
      </c>
      <c r="DY20">
        <f>Model!DY24</f>
        <v>0</v>
      </c>
      <c r="DZ20">
        <f>Model!DZ24</f>
        <v>4.6450000000000005</v>
      </c>
      <c r="EA20">
        <f>Model!EA24</f>
        <v>-0.12999999999999989</v>
      </c>
      <c r="EB20">
        <f>Model!EB24</f>
        <v>89.585999999999999</v>
      </c>
      <c r="EC20">
        <f>Model!EC24</f>
        <v>0</v>
      </c>
      <c r="ED20">
        <f>Model!ED24</f>
        <v>0</v>
      </c>
      <c r="EE20">
        <f>Model!EE24</f>
        <v>0</v>
      </c>
      <c r="EF20">
        <f>Model!EF24</f>
        <v>0</v>
      </c>
      <c r="EG20">
        <f>Model!EG24</f>
        <v>0</v>
      </c>
      <c r="EH20">
        <f>Model!EH24</f>
        <v>-153.6283226093968</v>
      </c>
      <c r="EI20">
        <f>Model!EI24</f>
        <v>-190.40220736856776</v>
      </c>
      <c r="EJ20">
        <f>Model!EJ24</f>
        <v>-235.00482965830855</v>
      </c>
      <c r="EK20">
        <f>Model!EK24</f>
        <v>0</v>
      </c>
      <c r="EL20">
        <f>Model!EM24</f>
        <v>0</v>
      </c>
      <c r="EM20" t="str">
        <f>Model!EN24</f>
        <v>NA</v>
      </c>
      <c r="EN20" t="str">
        <f>Model!EO24</f>
        <v>NA</v>
      </c>
      <c r="EO20" t="str">
        <f>Model!EP24</f>
        <v>NA</v>
      </c>
      <c r="EP20" t="str">
        <f>Model!EQ24</f>
        <v>NA</v>
      </c>
      <c r="EQ20">
        <f>Model!ER24</f>
        <v>-0.99999974478297993</v>
      </c>
      <c r="ER20">
        <f>Model!ES24</f>
        <v>-0.99999974507007583</v>
      </c>
      <c r="ES20">
        <f>Model!ET24</f>
        <v>-0.99999974478297993</v>
      </c>
      <c r="ET20" t="str">
        <f>Model!EU24</f>
        <v>NA</v>
      </c>
      <c r="EU20" t="str">
        <f>Model!EV24</f>
        <v>NA</v>
      </c>
      <c r="EV20" t="str">
        <f>Model!EW24</f>
        <v>NA</v>
      </c>
      <c r="EW20" t="str">
        <f>Model!EX24</f>
        <v>NA</v>
      </c>
      <c r="EX20" t="str">
        <f>Model!EY24</f>
        <v>NA</v>
      </c>
    </row>
    <row r="21" spans="1:154" hidden="1" outlineLevel="1">
      <c r="A21">
        <f>Model!A25</f>
        <v>0</v>
      </c>
      <c r="B21">
        <f>Model!B25</f>
        <v>0</v>
      </c>
      <c r="C21">
        <f>Model!C25</f>
        <v>0</v>
      </c>
      <c r="D21">
        <f>Model!D25</f>
        <v>0</v>
      </c>
      <c r="E21">
        <f>Model!E25</f>
        <v>0</v>
      </c>
      <c r="F21">
        <f>Model!F25</f>
        <v>0</v>
      </c>
      <c r="G21">
        <f>Model!G25</f>
        <v>0</v>
      </c>
      <c r="H21">
        <f>Model!H25</f>
        <v>0</v>
      </c>
      <c r="I21" t="str">
        <f>Model!I25</f>
        <v xml:space="preserve">= Net Income (Loss) </v>
      </c>
      <c r="J21">
        <f>Model!J25</f>
        <v>0</v>
      </c>
      <c r="K21">
        <f>Model!K25</f>
        <v>0</v>
      </c>
      <c r="L21">
        <f>Model!L25</f>
        <v>0</v>
      </c>
      <c r="M21">
        <f>Model!M25</f>
        <v>0</v>
      </c>
      <c r="N21">
        <f>Model!N25</f>
        <v>0</v>
      </c>
      <c r="O21">
        <f>Model!O25</f>
        <v>0</v>
      </c>
      <c r="P21">
        <f>Model!P25</f>
        <v>0</v>
      </c>
      <c r="Q21">
        <f>Model!Q25</f>
        <v>0</v>
      </c>
      <c r="R21">
        <f>Model!R25</f>
        <v>0</v>
      </c>
      <c r="S21">
        <f>Model!S25</f>
        <v>0</v>
      </c>
      <c r="T21">
        <f>Model!T25</f>
        <v>0</v>
      </c>
      <c r="U21">
        <f>Model!U25</f>
        <v>0</v>
      </c>
      <c r="V21">
        <f>Model!V25</f>
        <v>0</v>
      </c>
      <c r="W21">
        <f>Model!W25</f>
        <v>0</v>
      </c>
      <c r="X21">
        <f>Model!X25</f>
        <v>0</v>
      </c>
      <c r="Y21">
        <f>Model!Y25</f>
        <v>0</v>
      </c>
      <c r="Z21">
        <f>Model!Z25</f>
        <v>0</v>
      </c>
      <c r="AA21">
        <f>Model!AA25</f>
        <v>0</v>
      </c>
      <c r="AB21">
        <f>Model!AB25</f>
        <v>0</v>
      </c>
      <c r="AC21">
        <f>Model!AC25</f>
        <v>0</v>
      </c>
      <c r="AD21">
        <f>Model!AD25</f>
        <v>0</v>
      </c>
      <c r="AE21">
        <f>Model!AE25</f>
        <v>0</v>
      </c>
      <c r="AF21">
        <f>Model!AF25</f>
        <v>0</v>
      </c>
      <c r="AG21">
        <f>Model!AG25</f>
        <v>0</v>
      </c>
      <c r="AH21">
        <f>Model!AH25</f>
        <v>0</v>
      </c>
      <c r="AI21">
        <f>Model!AI25</f>
        <v>0</v>
      </c>
      <c r="AJ21">
        <f>Model!AJ25</f>
        <v>0</v>
      </c>
      <c r="AK21">
        <f>Model!AK25</f>
        <v>0</v>
      </c>
      <c r="AL21">
        <f>Model!AL25</f>
        <v>0</v>
      </c>
      <c r="AM21">
        <f>Model!AM25</f>
        <v>0</v>
      </c>
      <c r="AN21">
        <f>Model!AN25</f>
        <v>0</v>
      </c>
      <c r="AO21">
        <f>Model!AO25</f>
        <v>0</v>
      </c>
      <c r="AP21">
        <f>Model!AP25</f>
        <v>0</v>
      </c>
      <c r="AQ21">
        <f>Model!AQ25</f>
        <v>0</v>
      </c>
      <c r="AR21">
        <f>Model!AR25</f>
        <v>0</v>
      </c>
      <c r="AS21">
        <f>Model!AS25</f>
        <v>0</v>
      </c>
      <c r="AT21">
        <f>Model!AT25</f>
        <v>-4.4290000000000003</v>
      </c>
      <c r="AU21">
        <f>Model!AU25</f>
        <v>-3.0690000000000008</v>
      </c>
      <c r="AV21">
        <f>Model!AV25</f>
        <v>-2.4249999999999989</v>
      </c>
      <c r="AW21">
        <f>Model!AW25</f>
        <v>-2.9320000000000008</v>
      </c>
      <c r="AX21">
        <f>Model!AX25</f>
        <v>-2.8060000000000005</v>
      </c>
      <c r="AY21">
        <f>Model!AY25</f>
        <v>-1.9720000000000004</v>
      </c>
      <c r="AZ21">
        <f>Model!AZ25</f>
        <v>-1.5100000000000002</v>
      </c>
      <c r="BA21">
        <f>Model!BA25</f>
        <v>-0.48600000000000143</v>
      </c>
      <c r="BB21">
        <f>Model!BB25</f>
        <v>-0.82600000000000029</v>
      </c>
      <c r="BC21">
        <f>Model!BC25</f>
        <v>1.5760000000000023</v>
      </c>
      <c r="BD21">
        <f>Model!BD25</f>
        <v>-0.57000000000000162</v>
      </c>
      <c r="BE21">
        <f>Model!BE25</f>
        <v>0.9219999999999996</v>
      </c>
      <c r="BF21">
        <f>Model!BF25</f>
        <v>1.7239999999999969</v>
      </c>
      <c r="BG21">
        <f>Model!BG25</f>
        <v>1.3320000000000047</v>
      </c>
      <c r="BH21">
        <f>Model!BH25</f>
        <v>2.3339999999999974</v>
      </c>
      <c r="BI21">
        <f>Model!BI25</f>
        <v>0.54899999999999938</v>
      </c>
      <c r="BJ21">
        <f>Model!BJ25</f>
        <v>-3.747000000000003</v>
      </c>
      <c r="BK21">
        <f>Model!BK25</f>
        <v>-10.231999999999994</v>
      </c>
      <c r="BL21">
        <f>Model!BL25</f>
        <v>-1.1890000000000001</v>
      </c>
      <c r="BM21">
        <f>Model!BM25</f>
        <v>2.715000000000003</v>
      </c>
      <c r="BN21">
        <f>Model!BN25</f>
        <v>-6.2590000000000083</v>
      </c>
      <c r="BO21">
        <f>Model!BO25</f>
        <v>-10.477000000000009</v>
      </c>
      <c r="BP21">
        <f>Model!BP25</f>
        <v>-15.977000000000011</v>
      </c>
      <c r="BQ21">
        <f>Model!BQ25</f>
        <v>-10.897000000000007</v>
      </c>
      <c r="BR21">
        <f>Model!BR25</f>
        <v>-23.126000000000008</v>
      </c>
      <c r="BS21">
        <f>Model!BS25</f>
        <v>-38.720999999999961</v>
      </c>
      <c r="BT21">
        <f>Model!BT25</f>
        <v>-26.049000000000014</v>
      </c>
      <c r="BU21">
        <f>Model!BU25</f>
        <v>-25.72</v>
      </c>
      <c r="BV21">
        <f>Model!BV25</f>
        <v>-47.60499999999999</v>
      </c>
      <c r="BW21">
        <f>Model!BW25</f>
        <v>-156.14900000000006</v>
      </c>
      <c r="BX21">
        <f>Model!BX25</f>
        <v>6.8070000000000208</v>
      </c>
      <c r="BY21">
        <f>Model!BY25</f>
        <v>-23.490999999999968</v>
      </c>
      <c r="BZ21">
        <f>Model!BZ25</f>
        <v>-4.6059999999999874</v>
      </c>
      <c r="CA21">
        <f>Model!CA25</f>
        <v>-21.844999999999949</v>
      </c>
      <c r="CB21">
        <f>Model!CB25</f>
        <v>9.2060000000000137</v>
      </c>
      <c r="CC21">
        <f>Model!CC25</f>
        <v>-77.175000000000026</v>
      </c>
      <c r="CD21">
        <f>Model!CD25</f>
        <v>-15.989154148887707</v>
      </c>
      <c r="CE21">
        <f>Model!CE25</f>
        <v>-16.904734213999973</v>
      </c>
      <c r="CF21">
        <f>Model!CF25</f>
        <v>15.379670347555532</v>
      </c>
      <c r="CG21">
        <f>Model!CG25</f>
        <v>20.219906835292306</v>
      </c>
      <c r="CH21">
        <f>Model!CH25</f>
        <v>0</v>
      </c>
      <c r="CI21">
        <f>Model!CI25</f>
        <v>0</v>
      </c>
      <c r="CJ21">
        <f>Model!CJ25</f>
        <v>0</v>
      </c>
      <c r="CK21">
        <f>Model!CK25</f>
        <v>0</v>
      </c>
      <c r="CL21">
        <f>Model!CL25</f>
        <v>0</v>
      </c>
      <c r="CM21">
        <f>Model!CM25</f>
        <v>0</v>
      </c>
      <c r="CN21">
        <f>Model!CN25</f>
        <v>0</v>
      </c>
      <c r="CO21">
        <f>Model!CO25</f>
        <v>0</v>
      </c>
      <c r="CP21">
        <f>Model!CP25</f>
        <v>0</v>
      </c>
      <c r="CQ21">
        <f>Model!CQ25</f>
        <v>0</v>
      </c>
      <c r="CR21">
        <f>Model!CR25</f>
        <v>0</v>
      </c>
      <c r="CS21">
        <f>Model!CS25</f>
        <v>0</v>
      </c>
      <c r="CT21">
        <f>Model!CT25</f>
        <v>0</v>
      </c>
      <c r="CU21">
        <f>Model!CU25</f>
        <v>0</v>
      </c>
      <c r="CV21">
        <f>Model!CV25</f>
        <v>0</v>
      </c>
      <c r="CW21">
        <f>Model!CW25</f>
        <v>0</v>
      </c>
      <c r="CX21">
        <f>Model!CX25</f>
        <v>0</v>
      </c>
      <c r="CY21">
        <f>Model!CY25</f>
        <v>0</v>
      </c>
      <c r="CZ21">
        <f>Model!CZ25</f>
        <v>0</v>
      </c>
      <c r="DA21">
        <f>Model!DA25</f>
        <v>0</v>
      </c>
      <c r="DB21">
        <f>Model!DB25</f>
        <v>0</v>
      </c>
      <c r="DC21">
        <f>Model!DC25</f>
        <v>0</v>
      </c>
      <c r="DD21">
        <f>Model!DD25</f>
        <v>0</v>
      </c>
      <c r="DE21">
        <f>Model!DE25</f>
        <v>0</v>
      </c>
      <c r="DF21">
        <f>Model!DF25</f>
        <v>0</v>
      </c>
      <c r="DG21">
        <f>Model!DG25</f>
        <v>0</v>
      </c>
      <c r="DH21">
        <f>Model!DH25</f>
        <v>0</v>
      </c>
      <c r="DI21">
        <f>Model!DI25</f>
        <v>0</v>
      </c>
      <c r="DJ21">
        <f>Model!DJ25</f>
        <v>0</v>
      </c>
      <c r="DK21">
        <f>Model!DK25</f>
        <v>0</v>
      </c>
      <c r="DL21">
        <f>Model!DL25</f>
        <v>0</v>
      </c>
      <c r="DM21">
        <f>Model!DM25</f>
        <v>0</v>
      </c>
      <c r="DN21">
        <f>Model!DN25</f>
        <v>0</v>
      </c>
      <c r="DO21">
        <f>Model!DO25</f>
        <v>0</v>
      </c>
      <c r="DP21">
        <f>Model!DP25</f>
        <v>0</v>
      </c>
      <c r="DQ21">
        <f>Model!DQ25</f>
        <v>-12.588999999999999</v>
      </c>
      <c r="DR21">
        <f>Model!DR25</f>
        <v>-20.290000000000003</v>
      </c>
      <c r="DS21">
        <f>Model!DS25</f>
        <v>-21.216999999999999</v>
      </c>
      <c r="DT21">
        <f>Model!DT25</f>
        <v>-12.855</v>
      </c>
      <c r="DU21">
        <f>Model!DU25</f>
        <v>-6.7740000000000009</v>
      </c>
      <c r="DV21">
        <f>Model!DV25</f>
        <v>1.1019999999999917</v>
      </c>
      <c r="DW21">
        <f>Model!DW25</f>
        <v>5.9390000000000187</v>
      </c>
      <c r="DX21">
        <f>Model!DX25</f>
        <v>-12.453000000000007</v>
      </c>
      <c r="DY21">
        <f>Model!DY25</f>
        <v>-38.234000000000059</v>
      </c>
      <c r="DZ21">
        <f>Model!DZ25</f>
        <v>-113.61599999999999</v>
      </c>
      <c r="EA21">
        <f>Model!EA25</f>
        <v>-221.68899999999996</v>
      </c>
      <c r="EB21">
        <f>Model!EB25</f>
        <v>-94.420000000000144</v>
      </c>
      <c r="EC21">
        <f>Model!EC25</f>
        <v>2.7056888199603044</v>
      </c>
      <c r="ED21">
        <f>Model!ED25</f>
        <v>82.431411514564161</v>
      </c>
      <c r="EE21">
        <f>Model!EE25</f>
        <v>211.48949226655887</v>
      </c>
      <c r="EF21">
        <f>Model!EF25</f>
        <v>339.42125346521971</v>
      </c>
      <c r="EG21">
        <f>Model!EG25</f>
        <v>487.60300983831087</v>
      </c>
      <c r="EH21">
        <f>Model!EH25</f>
        <v>577.93511838773077</v>
      </c>
      <c r="EI21">
        <f>Model!EI25</f>
        <v>716.27497057699293</v>
      </c>
      <c r="EJ21">
        <f>Model!EJ25</f>
        <v>884.0657877622084</v>
      </c>
      <c r="EK21">
        <f>Model!EK25</f>
        <v>0</v>
      </c>
      <c r="EL21">
        <f>Model!EM25</f>
        <v>0</v>
      </c>
      <c r="EM21" t="str">
        <f>Model!EN25</f>
        <v>NA</v>
      </c>
      <c r="EN21" t="str">
        <f>Model!EO25</f>
        <v>NA</v>
      </c>
      <c r="EO21">
        <f>Model!EP25</f>
        <v>1.6110992824668362</v>
      </c>
      <c r="EP21">
        <f>Model!EQ25</f>
        <v>0.35167231948973432</v>
      </c>
      <c r="EQ21" t="str">
        <f>Model!ER25</f>
        <v>NA</v>
      </c>
      <c r="ER21" t="str">
        <f>Model!ES25</f>
        <v>NA</v>
      </c>
      <c r="ES21" t="str">
        <f>Model!ET25</f>
        <v>NA</v>
      </c>
      <c r="ET21">
        <f>Model!EU25</f>
        <v>4.0059563907444238</v>
      </c>
      <c r="EU21">
        <f>Model!EV25</f>
        <v>0.80852512695744494</v>
      </c>
      <c r="EV21">
        <f>Model!EW25</f>
        <v>0.39807379943884674</v>
      </c>
      <c r="EW21">
        <f>Model!EX25</f>
        <v>0.28266599387031638</v>
      </c>
      <c r="EX21">
        <f>Model!EY25</f>
        <v>0.21938093954074797</v>
      </c>
    </row>
    <row r="22" spans="1:154" hidden="1" outlineLevel="1">
      <c r="A22">
        <f>Model!A26</f>
        <v>0</v>
      </c>
      <c r="B22">
        <f>Model!B26</f>
        <v>0</v>
      </c>
      <c r="C22">
        <f>Model!C26</f>
        <v>0</v>
      </c>
      <c r="D22">
        <f>Model!D26</f>
        <v>0</v>
      </c>
      <c r="E22">
        <f>Model!E26</f>
        <v>0</v>
      </c>
      <c r="F22">
        <f>Model!F26</f>
        <v>0</v>
      </c>
      <c r="G22">
        <f>Model!G26</f>
        <v>0</v>
      </c>
      <c r="H22">
        <f>Model!H26</f>
        <v>0</v>
      </c>
      <c r="I22">
        <f>Model!I26</f>
        <v>0</v>
      </c>
      <c r="J22">
        <f>Model!J26</f>
        <v>0</v>
      </c>
      <c r="K22">
        <f>Model!K26</f>
        <v>0</v>
      </c>
      <c r="L22">
        <f>Model!L26</f>
        <v>0</v>
      </c>
      <c r="M22">
        <f>Model!M26</f>
        <v>0</v>
      </c>
      <c r="N22">
        <f>Model!N26</f>
        <v>0</v>
      </c>
      <c r="O22">
        <f>Model!O26</f>
        <v>0</v>
      </c>
      <c r="P22">
        <f>Model!P26</f>
        <v>0</v>
      </c>
      <c r="Q22">
        <f>Model!Q26</f>
        <v>0</v>
      </c>
      <c r="R22">
        <f>Model!R26</f>
        <v>0</v>
      </c>
      <c r="S22">
        <f>Model!S26</f>
        <v>0</v>
      </c>
      <c r="T22">
        <f>Model!T26</f>
        <v>0</v>
      </c>
      <c r="U22">
        <f>Model!U26</f>
        <v>0</v>
      </c>
      <c r="V22">
        <f>Model!V26</f>
        <v>0</v>
      </c>
      <c r="W22">
        <f>Model!W26</f>
        <v>0</v>
      </c>
      <c r="X22">
        <f>Model!X26</f>
        <v>0</v>
      </c>
      <c r="Y22">
        <f>Model!Y26</f>
        <v>0</v>
      </c>
      <c r="Z22">
        <f>Model!Z26</f>
        <v>0</v>
      </c>
      <c r="AA22">
        <f>Model!AA26</f>
        <v>0</v>
      </c>
      <c r="AB22">
        <f>Model!AB26</f>
        <v>0</v>
      </c>
      <c r="AC22">
        <f>Model!AC26</f>
        <v>0</v>
      </c>
      <c r="AD22">
        <f>Model!AD26</f>
        <v>0</v>
      </c>
      <c r="AE22">
        <f>Model!AE26</f>
        <v>0</v>
      </c>
      <c r="AF22">
        <f>Model!AF26</f>
        <v>0</v>
      </c>
      <c r="AG22">
        <f>Model!AG26</f>
        <v>0</v>
      </c>
      <c r="AH22">
        <f>Model!AH26</f>
        <v>0</v>
      </c>
      <c r="AI22">
        <f>Model!AI26</f>
        <v>0</v>
      </c>
      <c r="AJ22">
        <f>Model!AJ26</f>
        <v>0</v>
      </c>
      <c r="AK22">
        <f>Model!AK26</f>
        <v>0</v>
      </c>
      <c r="AL22">
        <f>Model!AL26</f>
        <v>0</v>
      </c>
      <c r="AM22">
        <f>Model!AM26</f>
        <v>0</v>
      </c>
      <c r="AN22">
        <f>Model!AN26</f>
        <v>0</v>
      </c>
      <c r="AO22">
        <f>Model!AO26</f>
        <v>0</v>
      </c>
      <c r="AP22">
        <f>Model!AP26</f>
        <v>0</v>
      </c>
      <c r="AQ22">
        <f>Model!AQ26</f>
        <v>0</v>
      </c>
      <c r="AR22">
        <f>Model!AR26</f>
        <v>0</v>
      </c>
      <c r="AS22">
        <f>Model!AS26</f>
        <v>0</v>
      </c>
      <c r="AT22">
        <f>Model!AT26</f>
        <v>0</v>
      </c>
      <c r="AU22">
        <f>Model!AU26</f>
        <v>0</v>
      </c>
      <c r="AV22">
        <f>Model!AV26</f>
        <v>0</v>
      </c>
      <c r="AW22">
        <f>Model!AW26</f>
        <v>0</v>
      </c>
      <c r="AX22">
        <f>Model!AX26</f>
        <v>0</v>
      </c>
      <c r="AY22">
        <f>Model!AY26</f>
        <v>0</v>
      </c>
      <c r="AZ22">
        <f>Model!AZ26</f>
        <v>0</v>
      </c>
      <c r="BA22">
        <f>Model!BA26</f>
        <v>0</v>
      </c>
      <c r="BB22">
        <f>Model!BB26</f>
        <v>0</v>
      </c>
      <c r="BC22">
        <f>Model!BC26</f>
        <v>0</v>
      </c>
      <c r="BD22">
        <f>Model!BD26</f>
        <v>0</v>
      </c>
      <c r="BE22">
        <f>Model!BE26</f>
        <v>0</v>
      </c>
      <c r="BF22">
        <f>Model!BF26</f>
        <v>0</v>
      </c>
      <c r="BG22">
        <f>Model!BG26</f>
        <v>0</v>
      </c>
      <c r="BH22">
        <f>Model!BH26</f>
        <v>0</v>
      </c>
      <c r="BI22">
        <f>Model!BI26</f>
        <v>0</v>
      </c>
      <c r="BJ22">
        <f>Model!BJ26</f>
        <v>0</v>
      </c>
      <c r="BK22">
        <f>Model!BK26</f>
        <v>0</v>
      </c>
      <c r="BL22">
        <f>Model!BL26</f>
        <v>0</v>
      </c>
      <c r="BM22">
        <f>Model!BM26</f>
        <v>0</v>
      </c>
      <c r="BN22">
        <f>Model!BN26</f>
        <v>0</v>
      </c>
      <c r="BO22">
        <f>Model!BO26</f>
        <v>0</v>
      </c>
      <c r="BP22">
        <f>Model!BP26</f>
        <v>0</v>
      </c>
      <c r="BQ22">
        <f>Model!BQ26</f>
        <v>0</v>
      </c>
      <c r="BR22">
        <f>Model!BR26</f>
        <v>0</v>
      </c>
      <c r="BS22">
        <f>Model!BS26</f>
        <v>0</v>
      </c>
      <c r="BT22">
        <f>Model!BT26</f>
        <v>0</v>
      </c>
      <c r="BU22">
        <f>Model!BU26</f>
        <v>0</v>
      </c>
      <c r="BV22">
        <f>Model!BV26</f>
        <v>0</v>
      </c>
      <c r="BW22">
        <f>Model!BW26</f>
        <v>0</v>
      </c>
      <c r="BX22">
        <f>Model!BX26</f>
        <v>0</v>
      </c>
      <c r="BY22">
        <f>Model!BY26</f>
        <v>0</v>
      </c>
      <c r="BZ22">
        <f>Model!BZ26</f>
        <v>0</v>
      </c>
      <c r="CA22">
        <f>Model!CA26</f>
        <v>0</v>
      </c>
      <c r="CB22">
        <f>Model!CB26</f>
        <v>0</v>
      </c>
      <c r="CC22">
        <f>Model!CC26</f>
        <v>0</v>
      </c>
      <c r="CD22">
        <f>Model!CD26</f>
        <v>0</v>
      </c>
      <c r="CE22">
        <f>Model!CE26</f>
        <v>0</v>
      </c>
      <c r="CF22">
        <f>Model!CF26</f>
        <v>0</v>
      </c>
      <c r="CG22">
        <f>Model!CG26</f>
        <v>0</v>
      </c>
      <c r="CH22">
        <f>Model!CH26</f>
        <v>0</v>
      </c>
      <c r="CI22">
        <f>Model!CI26</f>
        <v>0</v>
      </c>
      <c r="CJ22">
        <f>Model!CJ26</f>
        <v>0</v>
      </c>
      <c r="CK22">
        <f>Model!CK26</f>
        <v>0</v>
      </c>
      <c r="CL22">
        <f>Model!CL26</f>
        <v>0</v>
      </c>
      <c r="CM22">
        <f>Model!CM26</f>
        <v>0</v>
      </c>
      <c r="CN22">
        <f>Model!CN26</f>
        <v>0</v>
      </c>
      <c r="CO22">
        <f>Model!CO26</f>
        <v>0</v>
      </c>
      <c r="CP22">
        <f>Model!CP26</f>
        <v>0</v>
      </c>
      <c r="CQ22">
        <f>Model!CQ26</f>
        <v>0</v>
      </c>
      <c r="CR22">
        <f>Model!CR26</f>
        <v>0</v>
      </c>
      <c r="CS22">
        <f>Model!CS26</f>
        <v>0</v>
      </c>
      <c r="CT22">
        <f>Model!CT26</f>
        <v>0</v>
      </c>
      <c r="CU22">
        <f>Model!CU26</f>
        <v>0</v>
      </c>
      <c r="CV22">
        <f>Model!CV26</f>
        <v>0</v>
      </c>
      <c r="CW22">
        <f>Model!CW26</f>
        <v>0</v>
      </c>
      <c r="CX22">
        <f>Model!CX26</f>
        <v>0</v>
      </c>
      <c r="CY22">
        <f>Model!CY26</f>
        <v>0</v>
      </c>
      <c r="CZ22">
        <f>Model!CZ26</f>
        <v>0</v>
      </c>
      <c r="DA22">
        <f>Model!DA26</f>
        <v>0</v>
      </c>
      <c r="DB22">
        <f>Model!DB26</f>
        <v>0</v>
      </c>
      <c r="DC22">
        <f>Model!DC26</f>
        <v>0</v>
      </c>
      <c r="DD22">
        <f>Model!DD26</f>
        <v>0</v>
      </c>
      <c r="DE22">
        <f>Model!DE26</f>
        <v>0</v>
      </c>
      <c r="DF22">
        <f>Model!DF26</f>
        <v>0</v>
      </c>
      <c r="DG22">
        <f>Model!DG26</f>
        <v>0</v>
      </c>
      <c r="DH22">
        <f>Model!DH26</f>
        <v>0</v>
      </c>
      <c r="DI22">
        <f>Model!DI26</f>
        <v>0</v>
      </c>
      <c r="DJ22">
        <f>Model!DJ26</f>
        <v>0</v>
      </c>
      <c r="DK22">
        <f>Model!DK26</f>
        <v>0</v>
      </c>
      <c r="DL22">
        <f>Model!DL26</f>
        <v>0</v>
      </c>
      <c r="DM22">
        <f>Model!DM26</f>
        <v>0</v>
      </c>
      <c r="DN22">
        <f>Model!DN26</f>
        <v>0</v>
      </c>
      <c r="DO22">
        <f>Model!DO26</f>
        <v>0</v>
      </c>
      <c r="DP22">
        <f>Model!DP26</f>
        <v>0</v>
      </c>
      <c r="DQ22">
        <f>Model!DQ26</f>
        <v>0</v>
      </c>
      <c r="DR22">
        <f>Model!DR26</f>
        <v>0</v>
      </c>
      <c r="DS22">
        <f>Model!DS26</f>
        <v>0</v>
      </c>
      <c r="DT22">
        <f>Model!DT26</f>
        <v>0</v>
      </c>
      <c r="DU22">
        <f>Model!DU26</f>
        <v>0</v>
      </c>
      <c r="DV22">
        <f>Model!DV26</f>
        <v>0</v>
      </c>
      <c r="DW22">
        <f>Model!DW26</f>
        <v>0</v>
      </c>
      <c r="DX22">
        <f>Model!DX26</f>
        <v>0</v>
      </c>
      <c r="DY22">
        <f>Model!DY26</f>
        <v>0</v>
      </c>
      <c r="DZ22">
        <f>Model!DZ26</f>
        <v>0</v>
      </c>
      <c r="EA22">
        <f>Model!EA26</f>
        <v>0</v>
      </c>
      <c r="EB22">
        <f>Model!EB26</f>
        <v>0</v>
      </c>
      <c r="EC22">
        <f>Model!EC26</f>
        <v>0</v>
      </c>
      <c r="ED22">
        <f>Model!ED26</f>
        <v>0</v>
      </c>
      <c r="EE22">
        <f>Model!EE26</f>
        <v>0</v>
      </c>
      <c r="EF22">
        <f>Model!EF26</f>
        <v>0</v>
      </c>
      <c r="EG22">
        <f>Model!EG26</f>
        <v>0</v>
      </c>
      <c r="EH22">
        <f>Model!EH26</f>
        <v>0</v>
      </c>
      <c r="EI22">
        <f>Model!EI26</f>
        <v>0</v>
      </c>
      <c r="EJ22">
        <f>Model!EJ26</f>
        <v>0</v>
      </c>
      <c r="EK22">
        <f>Model!EK26</f>
        <v>0</v>
      </c>
      <c r="EL22">
        <f>Model!EM26</f>
        <v>0</v>
      </c>
      <c r="EM22">
        <f>Model!EN26</f>
        <v>0</v>
      </c>
      <c r="EN22">
        <f>Model!EO26</f>
        <v>0</v>
      </c>
      <c r="EO22">
        <f>Model!EP26</f>
        <v>0</v>
      </c>
      <c r="EP22">
        <f>Model!EQ26</f>
        <v>0</v>
      </c>
      <c r="EQ22">
        <f>Model!ER26</f>
        <v>0</v>
      </c>
      <c r="ER22">
        <f>Model!ES26</f>
        <v>0</v>
      </c>
      <c r="ES22">
        <f>Model!ET26</f>
        <v>0</v>
      </c>
      <c r="ET22">
        <f>Model!EU26</f>
        <v>0</v>
      </c>
      <c r="EU22">
        <f>Model!EV26</f>
        <v>0</v>
      </c>
      <c r="EV22">
        <f>Model!EW26</f>
        <v>0</v>
      </c>
      <c r="EW22">
        <f>Model!EX26</f>
        <v>0</v>
      </c>
      <c r="EX22">
        <f>Model!EY26</f>
        <v>0</v>
      </c>
    </row>
    <row r="23" spans="1:154" hidden="1" outlineLevel="1">
      <c r="A23">
        <f>Model!A27</f>
        <v>0</v>
      </c>
      <c r="B23">
        <f>Model!B27</f>
        <v>0</v>
      </c>
      <c r="C23">
        <f>Model!C27</f>
        <v>0</v>
      </c>
      <c r="D23">
        <f>Model!D27</f>
        <v>0</v>
      </c>
      <c r="E23">
        <f>Model!E27</f>
        <v>0</v>
      </c>
      <c r="F23">
        <f>Model!F27</f>
        <v>0</v>
      </c>
      <c r="G23">
        <f>Model!G27</f>
        <v>0</v>
      </c>
      <c r="H23">
        <f>Model!H27</f>
        <v>0</v>
      </c>
      <c r="I23" t="str">
        <f>Model!I27</f>
        <v>GAAP Basic EPS</v>
      </c>
      <c r="J23">
        <f>Model!J27</f>
        <v>0</v>
      </c>
      <c r="K23">
        <f>Model!K27</f>
        <v>0</v>
      </c>
      <c r="L23">
        <f>Model!L27</f>
        <v>0</v>
      </c>
      <c r="M23">
        <f>Model!M27</f>
        <v>0</v>
      </c>
      <c r="N23">
        <f>Model!N27</f>
        <v>0</v>
      </c>
      <c r="O23">
        <f>Model!O27</f>
        <v>0</v>
      </c>
      <c r="P23">
        <f>Model!P27</f>
        <v>0</v>
      </c>
      <c r="Q23">
        <f>Model!Q27</f>
        <v>0</v>
      </c>
      <c r="R23">
        <f>Model!R27</f>
        <v>0</v>
      </c>
      <c r="S23">
        <f>Model!S27</f>
        <v>0</v>
      </c>
      <c r="T23">
        <f>Model!T27</f>
        <v>0</v>
      </c>
      <c r="U23">
        <f>Model!U27</f>
        <v>0</v>
      </c>
      <c r="V23">
        <f>Model!V27</f>
        <v>0</v>
      </c>
      <c r="W23">
        <f>Model!W27</f>
        <v>0</v>
      </c>
      <c r="X23">
        <f>Model!X27</f>
        <v>0</v>
      </c>
      <c r="Y23">
        <f>Model!Y27</f>
        <v>0</v>
      </c>
      <c r="Z23">
        <f>Model!Z27</f>
        <v>0</v>
      </c>
      <c r="AA23">
        <f>Model!AA27</f>
        <v>0</v>
      </c>
      <c r="AB23">
        <f>Model!AB27</f>
        <v>0</v>
      </c>
      <c r="AC23">
        <f>Model!AC27</f>
        <v>0</v>
      </c>
      <c r="AD23">
        <f>Model!AD27</f>
        <v>0</v>
      </c>
      <c r="AE23">
        <f>Model!AE27</f>
        <v>0</v>
      </c>
      <c r="AF23">
        <f>Model!AF27</f>
        <v>0</v>
      </c>
      <c r="AG23">
        <f>Model!AG27</f>
        <v>0</v>
      </c>
      <c r="AH23">
        <f>Model!AH27</f>
        <v>0</v>
      </c>
      <c r="AI23">
        <f>Model!AI27</f>
        <v>0</v>
      </c>
      <c r="AJ23">
        <f>Model!AJ27</f>
        <v>0</v>
      </c>
      <c r="AK23">
        <f>Model!AK27</f>
        <v>0</v>
      </c>
      <c r="AL23">
        <f>Model!AL27</f>
        <v>0</v>
      </c>
      <c r="AM23">
        <f>Model!AM27</f>
        <v>0</v>
      </c>
      <c r="AN23">
        <f>Model!AN27</f>
        <v>0</v>
      </c>
      <c r="AO23">
        <f>Model!AO27</f>
        <v>0</v>
      </c>
      <c r="AP23">
        <f>Model!AP27</f>
        <v>0</v>
      </c>
      <c r="AQ23">
        <f>Model!AQ27</f>
        <v>0</v>
      </c>
      <c r="AR23">
        <f>Model!AR27</f>
        <v>0</v>
      </c>
      <c r="AS23">
        <f>Model!AS27</f>
        <v>0</v>
      </c>
      <c r="AT23">
        <f>Model!AT27</f>
        <v>-0.35131276275085271</v>
      </c>
      <c r="AU23">
        <f>Model!AU27</f>
        <v>-0.24341687817258889</v>
      </c>
      <c r="AV23">
        <f>Model!AV27</f>
        <v>-0.1922924431052255</v>
      </c>
      <c r="AW23">
        <f>Model!AW27</f>
        <v>-0.23221923015998741</v>
      </c>
      <c r="AX23">
        <f>Model!AX27</f>
        <v>-0.22199367088607597</v>
      </c>
      <c r="AY23">
        <f>Model!AY27</f>
        <v>-0.15576619273301742</v>
      </c>
      <c r="AZ23">
        <f>Model!AZ27</f>
        <v>-0.1179411075529173</v>
      </c>
      <c r="BA23">
        <f>Model!BA27</f>
        <v>-3.7465309898242483E-2</v>
      </c>
      <c r="BB23">
        <f>Model!BB27</f>
        <v>-6.1886566269573708E-2</v>
      </c>
      <c r="BC23">
        <f>Model!BC27</f>
        <v>0.11305595408895282</v>
      </c>
      <c r="BD23">
        <f>Model!BD27</f>
        <v>-2.3730224812656187E-2</v>
      </c>
      <c r="BE23">
        <f>Model!BE27</f>
        <v>3.3227620008649254E-2</v>
      </c>
      <c r="BF23">
        <f>Model!BF27</f>
        <v>6.0815577818540884E-2</v>
      </c>
      <c r="BG23">
        <f>Model!BG27</f>
        <v>4.6016720790437525E-2</v>
      </c>
      <c r="BH23">
        <f>Model!BH27</f>
        <v>7.769640479360844E-2</v>
      </c>
      <c r="BI23">
        <f>Model!BI27</f>
        <v>1.6433189655172393E-2</v>
      </c>
      <c r="BJ23">
        <f>Model!BJ27</f>
        <v>-0.11118694362017813</v>
      </c>
      <c r="BK23">
        <f>Model!BK27</f>
        <v>-0.29612479379503936</v>
      </c>
      <c r="BL23">
        <f>Model!BL27</f>
        <v>-3.2426977936564211E-2</v>
      </c>
      <c r="BM23">
        <f>Model!BM27</f>
        <v>6.9526248399487914E-2</v>
      </c>
      <c r="BN23">
        <f>Model!BN27</f>
        <v>-0.15917298204567437</v>
      </c>
      <c r="BO23">
        <f>Model!BO27</f>
        <v>-0.263241206030151</v>
      </c>
      <c r="BP23">
        <f>Model!BP27</f>
        <v>-0.39649096684534474</v>
      </c>
      <c r="BQ23">
        <f>Model!BQ27</f>
        <v>-0.26839901477832528</v>
      </c>
      <c r="BR23">
        <f>Model!BR27</f>
        <v>-0.15690345342289169</v>
      </c>
      <c r="BS23">
        <f>Model!BS27</f>
        <v>-0.21982832033245883</v>
      </c>
      <c r="BT23">
        <f>Model!BT27</f>
        <v>-0.14708805294243871</v>
      </c>
      <c r="BU23">
        <f>Model!BU27</f>
        <v>-0.14447814852263788</v>
      </c>
      <c r="BV23">
        <f>Model!BV27</f>
        <v>-0.26641706680993466</v>
      </c>
      <c r="BW23">
        <f>Model!BW27</f>
        <v>-0.87014839705546398</v>
      </c>
      <c r="BX23">
        <f>Model!BX27</f>
        <v>3.7694578116434112E-2</v>
      </c>
      <c r="BY23">
        <f>Model!BY27</f>
        <v>-0.1291764731759891</v>
      </c>
      <c r="BZ23">
        <f>Model!BZ27</f>
        <v>-2.5147686696731716E-2</v>
      </c>
      <c r="CA23">
        <f>Model!CA27</f>
        <v>-0.11780154120762057</v>
      </c>
      <c r="CB23">
        <f>Model!CB27</f>
        <v>4.9048441063018207E-2</v>
      </c>
      <c r="CC23">
        <f>Model!CC27</f>
        <v>-0.40738707446724293</v>
      </c>
      <c r="CD23">
        <f>Model!CD27</f>
        <v>-8.3925182030346657E-2</v>
      </c>
      <c r="CE23">
        <f>Model!CE27</f>
        <v>-8.785242938101398E-2</v>
      </c>
      <c r="CF23">
        <f>Model!CF27</f>
        <v>7.9135450964347584E-2</v>
      </c>
      <c r="CG23">
        <f>Model!CG27</f>
        <v>0.10301057971225672</v>
      </c>
      <c r="CH23">
        <f>Model!CH27</f>
        <v>0</v>
      </c>
      <c r="CI23">
        <f>Model!CI27</f>
        <v>0</v>
      </c>
      <c r="CJ23">
        <f>Model!CJ27</f>
        <v>0</v>
      </c>
      <c r="CK23">
        <f>Model!CK27</f>
        <v>0</v>
      </c>
      <c r="CL23">
        <f>Model!CL27</f>
        <v>0</v>
      </c>
      <c r="CM23">
        <f>Model!CM27</f>
        <v>0</v>
      </c>
      <c r="CN23">
        <f>Model!CN27</f>
        <v>0</v>
      </c>
      <c r="CO23">
        <f>Model!CO27</f>
        <v>0</v>
      </c>
      <c r="CP23">
        <f>Model!CP27</f>
        <v>0</v>
      </c>
      <c r="CQ23">
        <f>Model!CQ27</f>
        <v>0</v>
      </c>
      <c r="CR23">
        <f>Model!CR27</f>
        <v>0</v>
      </c>
      <c r="CS23">
        <f>Model!CS27</f>
        <v>0</v>
      </c>
      <c r="CT23">
        <f>Model!CT27</f>
        <v>0</v>
      </c>
      <c r="CU23">
        <f>Model!CU27</f>
        <v>0</v>
      </c>
      <c r="CV23">
        <f>Model!CV27</f>
        <v>0</v>
      </c>
      <c r="CW23">
        <f>Model!CW27</f>
        <v>0</v>
      </c>
      <c r="CX23">
        <f>Model!CX27</f>
        <v>0</v>
      </c>
      <c r="CY23">
        <f>Model!CY27</f>
        <v>0</v>
      </c>
      <c r="CZ23">
        <f>Model!CZ27</f>
        <v>0</v>
      </c>
      <c r="DA23">
        <f>Model!DA27</f>
        <v>0</v>
      </c>
      <c r="DB23">
        <f>Model!DB27</f>
        <v>0</v>
      </c>
      <c r="DC23">
        <f>Model!DC27</f>
        <v>0</v>
      </c>
      <c r="DD23">
        <f>Model!DD27</f>
        <v>0</v>
      </c>
      <c r="DE23">
        <f>Model!DE27</f>
        <v>0</v>
      </c>
      <c r="DF23">
        <f>Model!DF27</f>
        <v>0</v>
      </c>
      <c r="DG23">
        <f>Model!DG27</f>
        <v>0</v>
      </c>
      <c r="DH23">
        <f>Model!DH27</f>
        <v>0</v>
      </c>
      <c r="DI23">
        <f>Model!DI27</f>
        <v>0</v>
      </c>
      <c r="DJ23">
        <f>Model!DJ27</f>
        <v>0</v>
      </c>
      <c r="DK23">
        <f>Model!DK27</f>
        <v>0</v>
      </c>
      <c r="DL23">
        <f>Model!DL27</f>
        <v>0</v>
      </c>
      <c r="DM23">
        <f>Model!DM27</f>
        <v>0</v>
      </c>
      <c r="DN23">
        <f>Model!DN27</f>
        <v>0</v>
      </c>
      <c r="DO23">
        <f>Model!DO27</f>
        <v>0</v>
      </c>
      <c r="DP23">
        <f>Model!DP27</f>
        <v>0</v>
      </c>
      <c r="DQ23">
        <f>Model!DQ27</f>
        <v>-1.0080070462006565</v>
      </c>
      <c r="DR23">
        <f>Model!DR27</f>
        <v>-1.6163466900342549</v>
      </c>
      <c r="DS23">
        <f>Model!DS27</f>
        <v>-1.6848249027237354</v>
      </c>
      <c r="DT23">
        <f>Model!DT27</f>
        <v>-1.0191865535558551</v>
      </c>
      <c r="DU23">
        <f>Model!DU27</f>
        <v>-0.53046202036021939</v>
      </c>
      <c r="DV23">
        <f>Model!DV27</f>
        <v>5.5614433509966775E-2</v>
      </c>
      <c r="DW23">
        <f>Model!DW27</f>
        <v>0.19669470755779356</v>
      </c>
      <c r="DX23">
        <f>Model!DX27</f>
        <v>-0.34563823586555292</v>
      </c>
      <c r="DY23">
        <f>Model!DY27</f>
        <v>-0.95563498212902243</v>
      </c>
      <c r="DZ23">
        <f>Model!DZ27</f>
        <v>-0.66965888160318265</v>
      </c>
      <c r="EA23">
        <f>Model!EA27</f>
        <v>-1.2306278900651146</v>
      </c>
      <c r="EB23">
        <f>Model!EB27</f>
        <v>-0.513012677680457</v>
      </c>
      <c r="EC23">
        <f>Model!EC27</f>
        <v>1.3988848642159778E-2</v>
      </c>
      <c r="ED23">
        <f>Model!ED27</f>
        <v>0.41169355033437366</v>
      </c>
      <c r="EE23">
        <f>Model!EE27</f>
        <v>1.0254934637769184</v>
      </c>
      <c r="EF23">
        <f>Model!EF27</f>
        <v>1.5978864365270631</v>
      </c>
      <c r="EG23">
        <f>Model!EG27</f>
        <v>2.2286200346558536</v>
      </c>
      <c r="EH23">
        <f>Model!EH27</f>
        <v>2.5645520224212199</v>
      </c>
      <c r="EI23">
        <f>Model!EI27</f>
        <v>3.0858511873100922</v>
      </c>
      <c r="EJ23">
        <f>Model!EJ27</f>
        <v>3.6977927172306688</v>
      </c>
      <c r="EK23">
        <f>Model!EK27</f>
        <v>0</v>
      </c>
      <c r="EL23">
        <f>Model!EM27</f>
        <v>0</v>
      </c>
      <c r="EM23" t="str">
        <f>Model!EN27</f>
        <v>NA</v>
      </c>
      <c r="EN23" t="str">
        <f>Model!EO27</f>
        <v>NA</v>
      </c>
      <c r="EO23">
        <f>Model!EP27</f>
        <v>0.5269857746050346</v>
      </c>
      <c r="EP23">
        <f>Model!EQ27</f>
        <v>-0.18727175572267118</v>
      </c>
      <c r="EQ23" t="str">
        <f>Model!ER27</f>
        <v>NA</v>
      </c>
      <c r="ER23" t="str">
        <f>Model!ES27</f>
        <v>NA</v>
      </c>
      <c r="ES23" t="str">
        <f>Model!ET27</f>
        <v>NA</v>
      </c>
      <c r="ET23">
        <f>Model!EU27</f>
        <v>3.8520058189944839</v>
      </c>
      <c r="EU23">
        <f>Model!EV27</f>
        <v>0.75584963782276215</v>
      </c>
      <c r="EV23">
        <f>Model!EW27</f>
        <v>0.35735320333890691</v>
      </c>
      <c r="EW23">
        <f>Model!EX27</f>
        <v>0.24530679016262968</v>
      </c>
      <c r="EX23">
        <f>Model!EY27</f>
        <v>0.18386498984561081</v>
      </c>
    </row>
    <row r="24" spans="1:154" hidden="1" outlineLevel="1">
      <c r="A24">
        <f>Model!A28</f>
        <v>0</v>
      </c>
      <c r="B24">
        <f>Model!B28</f>
        <v>0</v>
      </c>
      <c r="C24">
        <f>Model!C28</f>
        <v>0</v>
      </c>
      <c r="D24">
        <f>Model!D28</f>
        <v>0</v>
      </c>
      <c r="E24">
        <f>Model!E28</f>
        <v>0</v>
      </c>
      <c r="F24">
        <f>Model!F28</f>
        <v>0</v>
      </c>
      <c r="G24">
        <f>Model!G28</f>
        <v>0</v>
      </c>
      <c r="H24">
        <f>Model!H28</f>
        <v>0</v>
      </c>
      <c r="I24" t="str">
        <f>Model!I28</f>
        <v>GAAP Diluted EPS</v>
      </c>
      <c r="J24">
        <f>Model!J28</f>
        <v>0</v>
      </c>
      <c r="K24">
        <f>Model!K28</f>
        <v>0</v>
      </c>
      <c r="L24">
        <f>Model!L28</f>
        <v>0</v>
      </c>
      <c r="M24">
        <f>Model!M28</f>
        <v>0</v>
      </c>
      <c r="N24">
        <f>Model!N28</f>
        <v>0</v>
      </c>
      <c r="O24">
        <f>Model!O28</f>
        <v>0</v>
      </c>
      <c r="P24">
        <f>Model!P28</f>
        <v>0</v>
      </c>
      <c r="Q24">
        <f>Model!Q28</f>
        <v>0</v>
      </c>
      <c r="R24">
        <f>Model!R28</f>
        <v>0</v>
      </c>
      <c r="S24">
        <f>Model!S28</f>
        <v>0</v>
      </c>
      <c r="T24">
        <f>Model!T28</f>
        <v>0</v>
      </c>
      <c r="U24">
        <f>Model!U28</f>
        <v>0</v>
      </c>
      <c r="V24">
        <f>Model!V28</f>
        <v>0</v>
      </c>
      <c r="W24">
        <f>Model!W28</f>
        <v>0</v>
      </c>
      <c r="X24">
        <f>Model!X28</f>
        <v>0</v>
      </c>
      <c r="Y24">
        <f>Model!Y28</f>
        <v>0</v>
      </c>
      <c r="Z24">
        <f>Model!Z28</f>
        <v>0</v>
      </c>
      <c r="AA24">
        <f>Model!AA28</f>
        <v>0</v>
      </c>
      <c r="AB24">
        <f>Model!AB28</f>
        <v>0</v>
      </c>
      <c r="AC24">
        <f>Model!AC28</f>
        <v>0</v>
      </c>
      <c r="AD24">
        <f>Model!AD28</f>
        <v>0</v>
      </c>
      <c r="AE24">
        <f>Model!AE28</f>
        <v>0</v>
      </c>
      <c r="AF24">
        <f>Model!AF28</f>
        <v>0</v>
      </c>
      <c r="AG24">
        <f>Model!AG28</f>
        <v>0</v>
      </c>
      <c r="AH24">
        <f>Model!AH28</f>
        <v>0</v>
      </c>
      <c r="AI24">
        <f>Model!AI28</f>
        <v>0</v>
      </c>
      <c r="AJ24">
        <f>Model!AJ28</f>
        <v>0</v>
      </c>
      <c r="AK24">
        <f>Model!AK28</f>
        <v>0</v>
      </c>
      <c r="AL24">
        <f>Model!AL28</f>
        <v>0</v>
      </c>
      <c r="AM24">
        <f>Model!AM28</f>
        <v>0</v>
      </c>
      <c r="AN24">
        <f>Model!AN28</f>
        <v>0</v>
      </c>
      <c r="AO24">
        <f>Model!AO28</f>
        <v>0</v>
      </c>
      <c r="AP24">
        <f>Model!AP28</f>
        <v>0</v>
      </c>
      <c r="AQ24">
        <f>Model!AQ28</f>
        <v>0</v>
      </c>
      <c r="AR24">
        <f>Model!AR28</f>
        <v>0</v>
      </c>
      <c r="AS24">
        <f>Model!AS28</f>
        <v>0</v>
      </c>
      <c r="AT24">
        <f>Model!AT28</f>
        <v>-0.35131276275085271</v>
      </c>
      <c r="AU24">
        <f>Model!AU28</f>
        <v>-0.24341687817258889</v>
      </c>
      <c r="AV24">
        <f>Model!AV28</f>
        <v>-0.1922924431052255</v>
      </c>
      <c r="AW24">
        <f>Model!AW28</f>
        <v>-0.23221923015998741</v>
      </c>
      <c r="AX24">
        <f>Model!AX28</f>
        <v>-0.22199367088607597</v>
      </c>
      <c r="AY24">
        <f>Model!AY28</f>
        <v>-0.15576619273301742</v>
      </c>
      <c r="AZ24">
        <f>Model!AZ28</f>
        <v>-0.1179411075529173</v>
      </c>
      <c r="BA24">
        <f>Model!BA28</f>
        <v>-3.7465309898242483E-2</v>
      </c>
      <c r="BB24">
        <f>Model!BB28</f>
        <v>-6.1886566269573708E-2</v>
      </c>
      <c r="BC24">
        <f>Model!BC28</f>
        <v>6.537791421222941E-2</v>
      </c>
      <c r="BD24">
        <f>Model!BD28</f>
        <v>-2.3730224812656187E-2</v>
      </c>
      <c r="BE24">
        <f>Model!BE28</f>
        <v>3.013859832635982E-2</v>
      </c>
      <c r="BF24">
        <f>Model!BF28</f>
        <v>5.5623669097244526E-2</v>
      </c>
      <c r="BG24">
        <f>Model!BG28</f>
        <v>4.252873563218406E-2</v>
      </c>
      <c r="BH24">
        <f>Model!BH28</f>
        <v>7.2417002792429339E-2</v>
      </c>
      <c r="BI24">
        <f>Model!BI28</f>
        <v>1.5127300782541589E-2</v>
      </c>
      <c r="BJ24">
        <f>Model!BJ28</f>
        <v>-0.11118694362017813</v>
      </c>
      <c r="BK24">
        <f>Model!BK28</f>
        <v>-0.29612479379503936</v>
      </c>
      <c r="BL24">
        <f>Model!BL28</f>
        <v>-3.2426977936564211E-2</v>
      </c>
      <c r="BM24">
        <f>Model!BM28</f>
        <v>6.4464811473074438E-2</v>
      </c>
      <c r="BN24">
        <f>Model!BN28</f>
        <v>-0.15917298204567437</v>
      </c>
      <c r="BO24">
        <f>Model!BO28</f>
        <v>-0.263241206030151</v>
      </c>
      <c r="BP24">
        <f>Model!BP28</f>
        <v>-0.39649096684534474</v>
      </c>
      <c r="BQ24">
        <f>Model!BQ28</f>
        <v>-0.26839901477832528</v>
      </c>
      <c r="BR24">
        <f>Model!BR28</f>
        <v>-0.15690345342289169</v>
      </c>
      <c r="BS24">
        <f>Model!BS28</f>
        <v>-0.21982832033245883</v>
      </c>
      <c r="BT24">
        <f>Model!BT28</f>
        <v>-0.14708805294243871</v>
      </c>
      <c r="BU24">
        <f>Model!BU28</f>
        <v>-0.14447814852263788</v>
      </c>
      <c r="BV24">
        <f>Model!BV28</f>
        <v>-0.26641706680993466</v>
      </c>
      <c r="BW24">
        <f>Model!BW28</f>
        <v>-0.87014839705546398</v>
      </c>
      <c r="BX24">
        <f>Model!BX28</f>
        <v>3.408834826503488E-2</v>
      </c>
      <c r="BY24">
        <f>Model!BY28</f>
        <v>-0.1291764731759891</v>
      </c>
      <c r="BZ24">
        <f>Model!BZ28</f>
        <v>-2.5147686696731716E-2</v>
      </c>
      <c r="CA24">
        <f>Model!CA28</f>
        <v>-0.11780154120762057</v>
      </c>
      <c r="CB24">
        <f>Model!CB28</f>
        <v>4.6867761232022465E-2</v>
      </c>
      <c r="CC24">
        <f>Model!CC28</f>
        <v>-0.40738707446724293</v>
      </c>
      <c r="CD24">
        <f>Model!CD28</f>
        <v>-8.3925182030346657E-2</v>
      </c>
      <c r="CE24">
        <f>Model!CE28</f>
        <v>-8.785242938101398E-2</v>
      </c>
      <c r="CF24">
        <f>Model!CF28</f>
        <v>7.5472246445135976E-2</v>
      </c>
      <c r="CG24">
        <f>Model!CG28</f>
        <v>9.8191774727674014E-2</v>
      </c>
      <c r="CH24">
        <f>Model!CH28</f>
        <v>0</v>
      </c>
      <c r="CI24">
        <f>Model!CI28</f>
        <v>0</v>
      </c>
      <c r="CJ24">
        <f>Model!CJ28</f>
        <v>0</v>
      </c>
      <c r="CK24">
        <f>Model!CK28</f>
        <v>0</v>
      </c>
      <c r="CL24">
        <f>Model!CL28</f>
        <v>0</v>
      </c>
      <c r="CM24">
        <f>Model!CM28</f>
        <v>0</v>
      </c>
      <c r="CN24">
        <f>Model!CN28</f>
        <v>0</v>
      </c>
      <c r="CO24">
        <f>Model!CO28</f>
        <v>0</v>
      </c>
      <c r="CP24">
        <f>Model!CP28</f>
        <v>0</v>
      </c>
      <c r="CQ24">
        <f>Model!CQ28</f>
        <v>0</v>
      </c>
      <c r="CR24">
        <f>Model!CR28</f>
        <v>0</v>
      </c>
      <c r="CS24">
        <f>Model!CS28</f>
        <v>0</v>
      </c>
      <c r="CT24">
        <f>Model!CT28</f>
        <v>0</v>
      </c>
      <c r="CU24">
        <f>Model!CU28</f>
        <v>0</v>
      </c>
      <c r="CV24">
        <f>Model!CV28</f>
        <v>0</v>
      </c>
      <c r="CW24">
        <f>Model!CW28</f>
        <v>0</v>
      </c>
      <c r="CX24">
        <f>Model!CX28</f>
        <v>0</v>
      </c>
      <c r="CY24">
        <f>Model!CY28</f>
        <v>0</v>
      </c>
      <c r="CZ24">
        <f>Model!CZ28</f>
        <v>0</v>
      </c>
      <c r="DA24">
        <f>Model!DA28</f>
        <v>0</v>
      </c>
      <c r="DB24">
        <f>Model!DB28</f>
        <v>0</v>
      </c>
      <c r="DC24">
        <f>Model!DC28</f>
        <v>0</v>
      </c>
      <c r="DD24">
        <f>Model!DD28</f>
        <v>0</v>
      </c>
      <c r="DE24">
        <f>Model!DE28</f>
        <v>0</v>
      </c>
      <c r="DF24">
        <f>Model!DF28</f>
        <v>0</v>
      </c>
      <c r="DG24">
        <f>Model!DG28</f>
        <v>0</v>
      </c>
      <c r="DH24">
        <f>Model!DH28</f>
        <v>0</v>
      </c>
      <c r="DI24">
        <f>Model!DI28</f>
        <v>0</v>
      </c>
      <c r="DJ24">
        <f>Model!DJ28</f>
        <v>0</v>
      </c>
      <c r="DK24">
        <f>Model!DK28</f>
        <v>0</v>
      </c>
      <c r="DL24">
        <f>Model!DL28</f>
        <v>0</v>
      </c>
      <c r="DM24">
        <f>Model!DM28</f>
        <v>0</v>
      </c>
      <c r="DN24">
        <f>Model!DN28</f>
        <v>0</v>
      </c>
      <c r="DO24">
        <f>Model!DO28</f>
        <v>0</v>
      </c>
      <c r="DP24">
        <f>Model!DP28</f>
        <v>0</v>
      </c>
      <c r="DQ24">
        <f>Model!DQ28</f>
        <v>-1.0080070462006565</v>
      </c>
      <c r="DR24">
        <f>Model!DR28</f>
        <v>-1.6163466900342549</v>
      </c>
      <c r="DS24">
        <f>Model!DS28</f>
        <v>-1.6848249027237354</v>
      </c>
      <c r="DT24">
        <f>Model!DT28</f>
        <v>-1.0191865535558551</v>
      </c>
      <c r="DU24">
        <f>Model!DU28</f>
        <v>-0.53046202036021939</v>
      </c>
      <c r="DV24">
        <f>Model!DV28</f>
        <v>4.9405962788612048E-2</v>
      </c>
      <c r="DW24">
        <f>Model!DW28</f>
        <v>0.1815708214864416</v>
      </c>
      <c r="DX24">
        <f>Model!DX28</f>
        <v>-0.34563823586555292</v>
      </c>
      <c r="DY24">
        <f>Model!DY28</f>
        <v>-0.95563498212902243</v>
      </c>
      <c r="DZ24">
        <f>Model!DZ28</f>
        <v>-0.66965888160318265</v>
      </c>
      <c r="EA24">
        <f>Model!EA28</f>
        <v>-1.2306278900651146</v>
      </c>
      <c r="EB24">
        <f>Model!EB28</f>
        <v>-0.513012677680457</v>
      </c>
      <c r="EC24">
        <f>Model!EC28</f>
        <v>1.3344914877654103E-2</v>
      </c>
      <c r="ED24">
        <f>Model!ED28</f>
        <v>0.39260873307599492</v>
      </c>
      <c r="EE24">
        <f>Model!EE28</f>
        <v>0.97927703381357634</v>
      </c>
      <c r="EF24">
        <f>Model!EF28</f>
        <v>1.5278792485939743</v>
      </c>
      <c r="EG24">
        <f>Model!EG28</f>
        <v>2.1337017064132948</v>
      </c>
      <c r="EH24">
        <f>Model!EH28</f>
        <v>2.4583757639896411</v>
      </c>
      <c r="EI24">
        <f>Model!EI28</f>
        <v>2.9616637469487692</v>
      </c>
      <c r="EJ24">
        <f>Model!EJ28</f>
        <v>3.5531430642033874</v>
      </c>
      <c r="EK24">
        <f>Model!EK28</f>
        <v>0</v>
      </c>
      <c r="EL24">
        <f>Model!EM28</f>
        <v>0</v>
      </c>
      <c r="EM24" t="str">
        <f>Model!EN28</f>
        <v>NA</v>
      </c>
      <c r="EN24" t="str">
        <f>Model!EO28</f>
        <v>NA</v>
      </c>
      <c r="EO24">
        <f>Model!EP28</f>
        <v>0.5269857746050346</v>
      </c>
      <c r="EP24">
        <f>Model!EQ28</f>
        <v>-0.18727175572267118</v>
      </c>
      <c r="EQ24" t="str">
        <f>Model!ER28</f>
        <v>NA</v>
      </c>
      <c r="ER24" t="str">
        <f>Model!ES28</f>
        <v>NA</v>
      </c>
      <c r="ES24" t="str">
        <f>Model!ET28</f>
        <v>NA</v>
      </c>
      <c r="ET24">
        <f>Model!EU28</f>
        <v>3.8557659064638887</v>
      </c>
      <c r="EU24">
        <f>Model!EV28</f>
        <v>0.75815806130384955</v>
      </c>
      <c r="EV24">
        <f>Model!EW28</f>
        <v>0.35908796094842454</v>
      </c>
      <c r="EW24">
        <f>Model!EX28</f>
        <v>0.24685391218619782</v>
      </c>
      <c r="EX24">
        <f>Model!EY28</f>
        <v>0.18529466576466547</v>
      </c>
    </row>
    <row r="25" spans="1:154" hidden="1" outlineLevel="1">
      <c r="A25">
        <f>Model!A29</f>
        <v>0</v>
      </c>
      <c r="B25">
        <f>Model!B29</f>
        <v>0</v>
      </c>
      <c r="C25">
        <f>Model!C29</f>
        <v>0</v>
      </c>
      <c r="D25">
        <f>Model!D29</f>
        <v>0</v>
      </c>
      <c r="E25">
        <f>Model!E29</f>
        <v>0</v>
      </c>
      <c r="F25">
        <f>Model!F29</f>
        <v>0</v>
      </c>
      <c r="G25">
        <f>Model!G29</f>
        <v>0</v>
      </c>
      <c r="H25">
        <f>Model!H29</f>
        <v>0</v>
      </c>
      <c r="I25" t="str">
        <f>Model!I29</f>
        <v>Non-GAAP EPS</v>
      </c>
      <c r="J25">
        <f>Model!J29</f>
        <v>0</v>
      </c>
      <c r="K25">
        <f>Model!K29</f>
        <v>0</v>
      </c>
      <c r="L25">
        <f>Model!L29</f>
        <v>0</v>
      </c>
      <c r="M25">
        <f>Model!M29</f>
        <v>0</v>
      </c>
      <c r="N25">
        <f>Model!N29</f>
        <v>0</v>
      </c>
      <c r="O25">
        <f>Model!O29</f>
        <v>0</v>
      </c>
      <c r="P25">
        <f>Model!P29</f>
        <v>0</v>
      </c>
      <c r="Q25">
        <f>Model!Q29</f>
        <v>0</v>
      </c>
      <c r="R25">
        <f>Model!R29</f>
        <v>0</v>
      </c>
      <c r="S25">
        <f>Model!S29</f>
        <v>0</v>
      </c>
      <c r="T25">
        <f>Model!T29</f>
        <v>0</v>
      </c>
      <c r="U25">
        <f>Model!U29</f>
        <v>0</v>
      </c>
      <c r="V25">
        <f>Model!V29</f>
        <v>0</v>
      </c>
      <c r="W25">
        <f>Model!W29</f>
        <v>0</v>
      </c>
      <c r="X25">
        <f>Model!X29</f>
        <v>0</v>
      </c>
      <c r="Y25">
        <f>Model!Y29</f>
        <v>0</v>
      </c>
      <c r="Z25">
        <f>Model!Z29</f>
        <v>0</v>
      </c>
      <c r="AA25">
        <f>Model!AA29</f>
        <v>0</v>
      </c>
      <c r="AB25">
        <f>Model!AB29</f>
        <v>0</v>
      </c>
      <c r="AC25">
        <f>Model!AC29</f>
        <v>0</v>
      </c>
      <c r="AD25">
        <f>Model!AD29</f>
        <v>0</v>
      </c>
      <c r="AE25">
        <f>Model!AE29</f>
        <v>0</v>
      </c>
      <c r="AF25">
        <f>Model!AF29</f>
        <v>0</v>
      </c>
      <c r="AG25">
        <f>Model!AG29</f>
        <v>0</v>
      </c>
      <c r="AH25">
        <f>Model!AH29</f>
        <v>0</v>
      </c>
      <c r="AI25">
        <f>Model!AI29</f>
        <v>0</v>
      </c>
      <c r="AJ25">
        <f>Model!AJ29</f>
        <v>0</v>
      </c>
      <c r="AK25">
        <f>Model!AK29</f>
        <v>0</v>
      </c>
      <c r="AL25">
        <f>Model!AL29</f>
        <v>0</v>
      </c>
      <c r="AM25">
        <f>Model!AM29</f>
        <v>0</v>
      </c>
      <c r="AN25">
        <f>Model!AN29</f>
        <v>0</v>
      </c>
      <c r="AO25">
        <f>Model!AO29</f>
        <v>0</v>
      </c>
      <c r="AP25">
        <f>Model!AP29</f>
        <v>0</v>
      </c>
      <c r="AQ25">
        <f>Model!AQ29</f>
        <v>0</v>
      </c>
      <c r="AR25">
        <f>Model!AR29</f>
        <v>0</v>
      </c>
      <c r="AS25">
        <f>Model!AS29</f>
        <v>0</v>
      </c>
      <c r="AT25">
        <f>Model!AT29</f>
        <v>-0.31823590069009283</v>
      </c>
      <c r="AU25">
        <f>Model!AU29</f>
        <v>-0.20954949238578685</v>
      </c>
      <c r="AV25">
        <f>Model!AV29</f>
        <v>-0.15875029735944801</v>
      </c>
      <c r="AW25">
        <f>Model!AW29</f>
        <v>-0.20180579756058933</v>
      </c>
      <c r="AX25">
        <f>Model!AX29</f>
        <v>-0.18939873417721523</v>
      </c>
      <c r="AY25">
        <f>Model!AY29</f>
        <v>-0.12187993680884679</v>
      </c>
      <c r="AZ25">
        <f>Model!AZ29</f>
        <v>-8.13871748808873E-2</v>
      </c>
      <c r="BA25">
        <f>Model!BA29</f>
        <v>-6.1671292013568682E-3</v>
      </c>
      <c r="BB25">
        <f>Model!BB29</f>
        <v>-2.8395894208436374E-2</v>
      </c>
      <c r="BC25">
        <f>Model!BC29</f>
        <v>8.2510578279266666E-2</v>
      </c>
      <c r="BD25">
        <f>Model!BD29</f>
        <v>6.8900915903413754E-2</v>
      </c>
      <c r="BE25">
        <f>Model!BE29</f>
        <v>6.0930962343096223E-2</v>
      </c>
      <c r="BF25">
        <f>Model!BF29</f>
        <v>0.10137445957282044</v>
      </c>
      <c r="BG25">
        <f>Model!BG29</f>
        <v>0.10450191570881243</v>
      </c>
      <c r="BH25">
        <f>Model!BH29</f>
        <v>0.12553521563760464</v>
      </c>
      <c r="BI25">
        <f>Model!BI29</f>
        <v>9.24721701752452E-2</v>
      </c>
      <c r="BJ25">
        <f>Model!BJ29</f>
        <v>1.1839762611275898E-2</v>
      </c>
      <c r="BK25">
        <f>Model!BK29</f>
        <v>6.8011460654648385E-3</v>
      </c>
      <c r="BL25">
        <f>Model!BL29</f>
        <v>-4.0499631821528888E-2</v>
      </c>
      <c r="BM25">
        <f>Model!BM29</f>
        <v>0.19230221293570143</v>
      </c>
      <c r="BN25">
        <f>Model!BN29</f>
        <v>2.2201312242510332E-2</v>
      </c>
      <c r="BO25">
        <f>Model!BO29</f>
        <v>-4.7311557788944955E-2</v>
      </c>
      <c r="BP25">
        <f>Model!BP29</f>
        <v>0.14534941433392864</v>
      </c>
      <c r="BQ25">
        <f>Model!BQ29</f>
        <v>0.25566502463054164</v>
      </c>
      <c r="BR25">
        <f>Model!BR29</f>
        <v>0.25390460682542904</v>
      </c>
      <c r="BS25">
        <f>Model!BS29</f>
        <v>1.1532456767835205E-2</v>
      </c>
      <c r="BT25">
        <f>Model!BT29</f>
        <v>6.5060023263955477E-2</v>
      </c>
      <c r="BU25">
        <f>Model!BU29</f>
        <v>-1.1987417144141114E-2</v>
      </c>
      <c r="BV25">
        <f>Model!BV29</f>
        <v>-0.12773804327143698</v>
      </c>
      <c r="BW25">
        <f>Model!BW29</f>
        <v>1.2109295199182524E-2</v>
      </c>
      <c r="BX25">
        <f>Model!BX29</f>
        <v>0.16492811249605641</v>
      </c>
      <c r="BY25">
        <f>Model!BY29</f>
        <v>0.13559535756130128</v>
      </c>
      <c r="BZ25">
        <f>Model!BZ29</f>
        <v>0.11445449317789751</v>
      </c>
      <c r="CA25">
        <f>Model!CA29</f>
        <v>3.7898482727501411E-2</v>
      </c>
      <c r="CB25">
        <f>Model!CB29</f>
        <v>0.19365661193839895</v>
      </c>
      <c r="CC25">
        <f>Model!CC29</f>
        <v>0.18589763069660953</v>
      </c>
      <c r="CD25">
        <f>Model!CD29</f>
        <v>7.3045718096087855E-2</v>
      </c>
      <c r="CE25">
        <f>Model!CE29</f>
        <v>6.8175450175594371E-2</v>
      </c>
      <c r="CF25">
        <f>Model!CF29</f>
        <v>0.22270369661593786</v>
      </c>
      <c r="CG25">
        <f>Model!CG29</f>
        <v>0.24814835082930869</v>
      </c>
      <c r="CH25">
        <f>Model!CH29</f>
        <v>0</v>
      </c>
      <c r="CI25">
        <f>Model!CI29</f>
        <v>0</v>
      </c>
      <c r="CJ25">
        <f>Model!CJ29</f>
        <v>0</v>
      </c>
      <c r="CK25">
        <f>Model!CK29</f>
        <v>0</v>
      </c>
      <c r="CL25">
        <f>Model!CL29</f>
        <v>0</v>
      </c>
      <c r="CM25">
        <f>Model!CM29</f>
        <v>0</v>
      </c>
      <c r="CN25">
        <f>Model!CN29</f>
        <v>0</v>
      </c>
      <c r="CO25">
        <f>Model!CO29</f>
        <v>0</v>
      </c>
      <c r="CP25">
        <f>Model!CP29</f>
        <v>0</v>
      </c>
      <c r="CQ25">
        <f>Model!CQ29</f>
        <v>0</v>
      </c>
      <c r="CR25">
        <f>Model!CR29</f>
        <v>0</v>
      </c>
      <c r="CS25">
        <f>Model!CS29</f>
        <v>0</v>
      </c>
      <c r="CT25">
        <f>Model!CT29</f>
        <v>0</v>
      </c>
      <c r="CU25">
        <f>Model!CU29</f>
        <v>0</v>
      </c>
      <c r="CV25">
        <f>Model!CV29</f>
        <v>0</v>
      </c>
      <c r="CW25">
        <f>Model!CW29</f>
        <v>0</v>
      </c>
      <c r="CX25">
        <f>Model!CX29</f>
        <v>0</v>
      </c>
      <c r="CY25">
        <f>Model!CY29</f>
        <v>0</v>
      </c>
      <c r="CZ25">
        <f>Model!CZ29</f>
        <v>0</v>
      </c>
      <c r="DA25">
        <f>Model!DA29</f>
        <v>0</v>
      </c>
      <c r="DB25">
        <f>Model!DB29</f>
        <v>0</v>
      </c>
      <c r="DC25">
        <f>Model!DC29</f>
        <v>0</v>
      </c>
      <c r="DD25">
        <f>Model!DD29</f>
        <v>0</v>
      </c>
      <c r="DE25">
        <f>Model!DE29</f>
        <v>0</v>
      </c>
      <c r="DF25">
        <f>Model!DF29</f>
        <v>0</v>
      </c>
      <c r="DG25">
        <f>Model!DG29</f>
        <v>0</v>
      </c>
      <c r="DH25">
        <f>Model!DH29</f>
        <v>0</v>
      </c>
      <c r="DI25">
        <f>Model!DI29</f>
        <v>0</v>
      </c>
      <c r="DJ25">
        <f>Model!DJ29</f>
        <v>0</v>
      </c>
      <c r="DK25">
        <f>Model!DK29</f>
        <v>0</v>
      </c>
      <c r="DL25">
        <f>Model!DL29</f>
        <v>0</v>
      </c>
      <c r="DM25">
        <f>Model!DM29</f>
        <v>0</v>
      </c>
      <c r="DN25">
        <f>Model!DN29</f>
        <v>0</v>
      </c>
      <c r="DO25">
        <f>Model!DO29</f>
        <v>0</v>
      </c>
      <c r="DP25">
        <f>Model!DP29</f>
        <v>0</v>
      </c>
      <c r="DQ25">
        <f>Model!DQ29</f>
        <v>-0.96597005364720934</v>
      </c>
      <c r="DR25">
        <f>Model!DR29</f>
        <v>-1.5223452561140765</v>
      </c>
      <c r="DS25">
        <f>Model!DS29</f>
        <v>-1.5640435162391804</v>
      </c>
      <c r="DT25">
        <f>Model!DT29</f>
        <v>-0.88828985966859597</v>
      </c>
      <c r="DU25">
        <f>Model!DU29</f>
        <v>-0.3961628817541113</v>
      </c>
      <c r="DV25">
        <f>Model!DV29</f>
        <v>0.22994844205335088</v>
      </c>
      <c r="DW25">
        <f>Model!DW29</f>
        <v>0.42242196337399546</v>
      </c>
      <c r="DX25">
        <f>Model!DX29</f>
        <v>0.20117127869216445</v>
      </c>
      <c r="DY25">
        <f>Model!DY29</f>
        <v>0.51495913419480466</v>
      </c>
      <c r="DZ25">
        <f>Model!DZ29</f>
        <v>0.28155446978298743</v>
      </c>
      <c r="EA25">
        <f>Model!EA29</f>
        <v>7.3294855245227469E-2</v>
      </c>
      <c r="EB25">
        <f>Model!EB29</f>
        <v>1.0044510539508011</v>
      </c>
      <c r="EC25">
        <f>Model!EC29</f>
        <v>0.61556380160742807</v>
      </c>
      <c r="ED25">
        <f>Model!ED29</f>
        <v>1.017828342973482</v>
      </c>
      <c r="EE25">
        <f>Model!EE29</f>
        <v>1.6327552396197491</v>
      </c>
      <c r="EF25">
        <f>Model!EF29</f>
        <v>2.210867595177898</v>
      </c>
      <c r="EG25">
        <f>Model!EG29</f>
        <v>2.8475067003937018</v>
      </c>
      <c r="EH25">
        <f>Model!EH29</f>
        <v>3.0180958059394376</v>
      </c>
      <c r="EI25">
        <f>Model!EI29</f>
        <v>3.5487588535602765</v>
      </c>
      <c r="EJ25">
        <f>Model!EJ29</f>
        <v>4.1687651972609583</v>
      </c>
      <c r="EK25">
        <f>Model!EK29</f>
        <v>0</v>
      </c>
      <c r="EL25">
        <f>Model!EM29</f>
        <v>0</v>
      </c>
      <c r="EM25">
        <f>Model!EN29</f>
        <v>0.30832035470025076</v>
      </c>
      <c r="EN25">
        <f>Model!EO29</f>
        <v>-0.12648175886946084</v>
      </c>
      <c r="EO25">
        <f>Model!EP29</f>
        <v>-0.28577369975604588</v>
      </c>
      <c r="EP25">
        <f>Model!EQ29</f>
        <v>0.24944939459766821</v>
      </c>
      <c r="EQ25">
        <f>Model!ER29</f>
        <v>0.29788699947301428</v>
      </c>
      <c r="ER25">
        <f>Model!ES29</f>
        <v>1.403626681587766</v>
      </c>
      <c r="ES25">
        <f>Model!ET29</f>
        <v>0.17579272597774259</v>
      </c>
      <c r="ET25">
        <f>Model!EU29</f>
        <v>0.53142789570455762</v>
      </c>
      <c r="EU25">
        <f>Model!EV29</f>
        <v>0.40906189806670568</v>
      </c>
      <c r="EV25">
        <f>Model!EW29</f>
        <v>0.22726206963131129</v>
      </c>
      <c r="EW25">
        <f>Model!EX29</f>
        <v>0.17085896322215025</v>
      </c>
      <c r="EX25">
        <f>Model!EY29</f>
        <v>0.13548367128389466</v>
      </c>
    </row>
    <row r="26" spans="1:154" hidden="1" outlineLevel="1">
      <c r="A26">
        <f>Model!A30</f>
        <v>0</v>
      </c>
      <c r="B26">
        <f>Model!B30</f>
        <v>0</v>
      </c>
      <c r="C26">
        <f>Model!C30</f>
        <v>0</v>
      </c>
      <c r="D26">
        <f>Model!D30</f>
        <v>0</v>
      </c>
      <c r="E26">
        <f>Model!E30</f>
        <v>0</v>
      </c>
      <c r="F26">
        <f>Model!F30</f>
        <v>0</v>
      </c>
      <c r="G26">
        <f>Model!G30</f>
        <v>0</v>
      </c>
      <c r="H26">
        <f>Model!H30</f>
        <v>0</v>
      </c>
      <c r="I26">
        <f>Model!I30</f>
        <v>0</v>
      </c>
      <c r="J26">
        <f>Model!J30</f>
        <v>0</v>
      </c>
      <c r="K26">
        <f>Model!K30</f>
        <v>0</v>
      </c>
      <c r="L26">
        <f>Model!L30</f>
        <v>0</v>
      </c>
      <c r="M26">
        <f>Model!M30</f>
        <v>0</v>
      </c>
      <c r="N26">
        <f>Model!N30</f>
        <v>0</v>
      </c>
      <c r="O26">
        <f>Model!O30</f>
        <v>0</v>
      </c>
      <c r="P26">
        <f>Model!P30</f>
        <v>0</v>
      </c>
      <c r="Q26">
        <f>Model!Q30</f>
        <v>0</v>
      </c>
      <c r="R26">
        <f>Model!R30</f>
        <v>0</v>
      </c>
      <c r="S26">
        <f>Model!S30</f>
        <v>0</v>
      </c>
      <c r="T26">
        <f>Model!T30</f>
        <v>0</v>
      </c>
      <c r="U26">
        <f>Model!U30</f>
        <v>0</v>
      </c>
      <c r="V26">
        <f>Model!V30</f>
        <v>0</v>
      </c>
      <c r="W26">
        <f>Model!W30</f>
        <v>0</v>
      </c>
      <c r="X26">
        <f>Model!X30</f>
        <v>0</v>
      </c>
      <c r="Y26">
        <f>Model!Y30</f>
        <v>0</v>
      </c>
      <c r="Z26">
        <f>Model!Z30</f>
        <v>0</v>
      </c>
      <c r="AA26">
        <f>Model!AA30</f>
        <v>0</v>
      </c>
      <c r="AB26">
        <f>Model!AB30</f>
        <v>0</v>
      </c>
      <c r="AC26">
        <f>Model!AC30</f>
        <v>0</v>
      </c>
      <c r="AD26">
        <f>Model!AD30</f>
        <v>0</v>
      </c>
      <c r="AE26">
        <f>Model!AE30</f>
        <v>0</v>
      </c>
      <c r="AF26">
        <f>Model!AF30</f>
        <v>0</v>
      </c>
      <c r="AG26">
        <f>Model!AG30</f>
        <v>0</v>
      </c>
      <c r="AH26">
        <f>Model!AH30</f>
        <v>0</v>
      </c>
      <c r="AI26">
        <f>Model!AI30</f>
        <v>0</v>
      </c>
      <c r="AJ26">
        <f>Model!AJ30</f>
        <v>0</v>
      </c>
      <c r="AK26">
        <f>Model!AK30</f>
        <v>0</v>
      </c>
      <c r="AL26">
        <f>Model!AL30</f>
        <v>0</v>
      </c>
      <c r="AM26">
        <f>Model!AM30</f>
        <v>0</v>
      </c>
      <c r="AN26">
        <f>Model!AN30</f>
        <v>0</v>
      </c>
      <c r="AO26">
        <f>Model!AO30</f>
        <v>0</v>
      </c>
      <c r="AP26">
        <f>Model!AP30</f>
        <v>0</v>
      </c>
      <c r="AQ26">
        <f>Model!AQ30</f>
        <v>0</v>
      </c>
      <c r="AR26">
        <f>Model!AR30</f>
        <v>0</v>
      </c>
      <c r="AS26">
        <f>Model!AS30</f>
        <v>0</v>
      </c>
      <c r="AT26">
        <f>Model!AT30</f>
        <v>0</v>
      </c>
      <c r="AU26">
        <f>Model!AU30</f>
        <v>0</v>
      </c>
      <c r="AV26">
        <f>Model!AV30</f>
        <v>0</v>
      </c>
      <c r="AW26">
        <f>Model!AW30</f>
        <v>0</v>
      </c>
      <c r="AX26">
        <f>Model!AX30</f>
        <v>0</v>
      </c>
      <c r="AY26">
        <f>Model!AY30</f>
        <v>0</v>
      </c>
      <c r="AZ26">
        <f>Model!AZ30</f>
        <v>0</v>
      </c>
      <c r="BA26">
        <f>Model!BA30</f>
        <v>0</v>
      </c>
      <c r="BB26">
        <f>Model!BB30</f>
        <v>0</v>
      </c>
      <c r="BC26">
        <f>Model!BC30</f>
        <v>0</v>
      </c>
      <c r="BD26">
        <f>Model!BD30</f>
        <v>0</v>
      </c>
      <c r="BE26">
        <f>Model!BE30</f>
        <v>0</v>
      </c>
      <c r="BF26">
        <f>Model!BF30</f>
        <v>0</v>
      </c>
      <c r="BG26">
        <f>Model!BG30</f>
        <v>0</v>
      </c>
      <c r="BH26">
        <f>Model!BH30</f>
        <v>0</v>
      </c>
      <c r="BI26">
        <f>Model!BI30</f>
        <v>0</v>
      </c>
      <c r="BJ26">
        <f>Model!BJ30</f>
        <v>0</v>
      </c>
      <c r="BK26">
        <f>Model!BK30</f>
        <v>0</v>
      </c>
      <c r="BL26">
        <f>Model!BL30</f>
        <v>0</v>
      </c>
      <c r="BM26">
        <f>Model!BM30</f>
        <v>0</v>
      </c>
      <c r="BN26">
        <f>Model!BN30</f>
        <v>0</v>
      </c>
      <c r="BO26">
        <f>Model!BO30</f>
        <v>0</v>
      </c>
      <c r="BP26">
        <f>Model!BP30</f>
        <v>0</v>
      </c>
      <c r="BQ26">
        <f>Model!BQ30</f>
        <v>0</v>
      </c>
      <c r="BR26">
        <f>Model!BR30</f>
        <v>0</v>
      </c>
      <c r="BS26">
        <f>Model!BS30</f>
        <v>0</v>
      </c>
      <c r="BT26">
        <f>Model!BT30</f>
        <v>0</v>
      </c>
      <c r="BU26">
        <f>Model!BU30</f>
        <v>0</v>
      </c>
      <c r="BV26">
        <f>Model!BV30</f>
        <v>0</v>
      </c>
      <c r="BW26">
        <f>Model!BW30</f>
        <v>0</v>
      </c>
      <c r="BX26">
        <f>Model!BX30</f>
        <v>0</v>
      </c>
      <c r="BY26">
        <f>Model!BY30</f>
        <v>0</v>
      </c>
      <c r="BZ26">
        <f>Model!BZ30</f>
        <v>0</v>
      </c>
      <c r="CA26">
        <f>Model!CA30</f>
        <v>0</v>
      </c>
      <c r="CB26">
        <f>Model!CB30</f>
        <v>0</v>
      </c>
      <c r="CC26">
        <f>Model!CC30</f>
        <v>0</v>
      </c>
      <c r="CD26">
        <f>Model!CD30</f>
        <v>0</v>
      </c>
      <c r="CE26">
        <f>Model!CE30</f>
        <v>0</v>
      </c>
      <c r="CF26">
        <f>Model!CF30</f>
        <v>0</v>
      </c>
      <c r="CG26">
        <f>Model!CG30</f>
        <v>0</v>
      </c>
      <c r="CH26">
        <f>Model!CH30</f>
        <v>0</v>
      </c>
      <c r="CI26">
        <f>Model!CI30</f>
        <v>0</v>
      </c>
      <c r="CJ26">
        <f>Model!CJ30</f>
        <v>0</v>
      </c>
      <c r="CK26">
        <f>Model!CK30</f>
        <v>0</v>
      </c>
      <c r="CL26">
        <f>Model!CL30</f>
        <v>0</v>
      </c>
      <c r="CM26">
        <f>Model!CM30</f>
        <v>0</v>
      </c>
      <c r="CN26">
        <f>Model!CN30</f>
        <v>0</v>
      </c>
      <c r="CO26">
        <f>Model!CO30</f>
        <v>0</v>
      </c>
      <c r="CP26">
        <f>Model!CP30</f>
        <v>0</v>
      </c>
      <c r="CQ26">
        <f>Model!CQ30</f>
        <v>0</v>
      </c>
      <c r="CR26">
        <f>Model!CR30</f>
        <v>0</v>
      </c>
      <c r="CS26">
        <f>Model!CS30</f>
        <v>0</v>
      </c>
      <c r="CT26">
        <f>Model!CT30</f>
        <v>0</v>
      </c>
      <c r="CU26">
        <f>Model!CU30</f>
        <v>0</v>
      </c>
      <c r="CV26">
        <f>Model!CV30</f>
        <v>0</v>
      </c>
      <c r="CW26">
        <f>Model!CW30</f>
        <v>0</v>
      </c>
      <c r="CX26">
        <f>Model!CX30</f>
        <v>0</v>
      </c>
      <c r="CY26">
        <f>Model!CY30</f>
        <v>0</v>
      </c>
      <c r="CZ26">
        <f>Model!CZ30</f>
        <v>0</v>
      </c>
      <c r="DA26">
        <f>Model!DA30</f>
        <v>0</v>
      </c>
      <c r="DB26">
        <f>Model!DB30</f>
        <v>0</v>
      </c>
      <c r="DC26">
        <f>Model!DC30</f>
        <v>0</v>
      </c>
      <c r="DD26">
        <f>Model!DD30</f>
        <v>0</v>
      </c>
      <c r="DE26">
        <f>Model!DE30</f>
        <v>0</v>
      </c>
      <c r="DF26">
        <f>Model!DF30</f>
        <v>0</v>
      </c>
      <c r="DG26">
        <f>Model!DG30</f>
        <v>0</v>
      </c>
      <c r="DH26">
        <f>Model!DH30</f>
        <v>0</v>
      </c>
      <c r="DI26">
        <f>Model!DI30</f>
        <v>0</v>
      </c>
      <c r="DJ26">
        <f>Model!DJ30</f>
        <v>0</v>
      </c>
      <c r="DK26">
        <f>Model!DK30</f>
        <v>0</v>
      </c>
      <c r="DL26">
        <f>Model!DL30</f>
        <v>0</v>
      </c>
      <c r="DM26">
        <f>Model!DM30</f>
        <v>0</v>
      </c>
      <c r="DN26">
        <f>Model!DN30</f>
        <v>0</v>
      </c>
      <c r="DO26">
        <f>Model!DO30</f>
        <v>0</v>
      </c>
      <c r="DP26">
        <f>Model!DP30</f>
        <v>0</v>
      </c>
      <c r="DQ26">
        <f>Model!DQ30</f>
        <v>0</v>
      </c>
      <c r="DR26">
        <f>Model!DR30</f>
        <v>0</v>
      </c>
      <c r="DS26">
        <f>Model!DS30</f>
        <v>0</v>
      </c>
      <c r="DT26">
        <f>Model!DT30</f>
        <v>0</v>
      </c>
      <c r="DU26">
        <f>Model!DU30</f>
        <v>0</v>
      </c>
      <c r="DV26">
        <f>Model!DV30</f>
        <v>0</v>
      </c>
      <c r="DW26">
        <f>Model!DW30</f>
        <v>0</v>
      </c>
      <c r="DX26">
        <f>Model!DX30</f>
        <v>0</v>
      </c>
      <c r="DY26">
        <f>Model!DY30</f>
        <v>0</v>
      </c>
      <c r="DZ26">
        <f>Model!DZ30</f>
        <v>0</v>
      </c>
      <c r="EA26">
        <f>Model!EA30</f>
        <v>0</v>
      </c>
      <c r="EB26">
        <f>Model!EB30</f>
        <v>0</v>
      </c>
      <c r="EC26">
        <f>Model!EC30</f>
        <v>0</v>
      </c>
      <c r="ED26">
        <f>Model!ED30</f>
        <v>0</v>
      </c>
      <c r="EE26">
        <f>Model!EE30</f>
        <v>0</v>
      </c>
      <c r="EF26">
        <f>Model!EF30</f>
        <v>0</v>
      </c>
      <c r="EG26">
        <f>Model!EG30</f>
        <v>0</v>
      </c>
      <c r="EH26">
        <f>Model!EH30</f>
        <v>0</v>
      </c>
      <c r="EI26">
        <f>Model!EI30</f>
        <v>0</v>
      </c>
      <c r="EJ26">
        <f>Model!EJ30</f>
        <v>0</v>
      </c>
      <c r="EK26">
        <f>Model!EK30</f>
        <v>0</v>
      </c>
      <c r="EL26">
        <f>Model!EM30</f>
        <v>0</v>
      </c>
      <c r="EM26">
        <f>Model!EN30</f>
        <v>0</v>
      </c>
      <c r="EN26">
        <f>Model!EO30</f>
        <v>0</v>
      </c>
      <c r="EO26">
        <f>Model!EP30</f>
        <v>0</v>
      </c>
      <c r="EP26">
        <f>Model!EQ30</f>
        <v>0</v>
      </c>
      <c r="EQ26">
        <f>Model!ER30</f>
        <v>0</v>
      </c>
      <c r="ER26">
        <f>Model!ES30</f>
        <v>0</v>
      </c>
      <c r="ES26">
        <f>Model!ET30</f>
        <v>0</v>
      </c>
      <c r="ET26">
        <f>Model!EU30</f>
        <v>0</v>
      </c>
      <c r="EU26">
        <f>Model!EV30</f>
        <v>0</v>
      </c>
      <c r="EV26">
        <f>Model!EW30</f>
        <v>0</v>
      </c>
      <c r="EW26">
        <f>Model!EX30</f>
        <v>0</v>
      </c>
      <c r="EX26">
        <f>Model!EY30</f>
        <v>0</v>
      </c>
    </row>
    <row r="27" spans="1:154" hidden="1" outlineLevel="1">
      <c r="A27">
        <f>Model!A31</f>
        <v>0</v>
      </c>
      <c r="B27">
        <f>Model!B31</f>
        <v>0</v>
      </c>
      <c r="C27">
        <f>Model!C31</f>
        <v>0</v>
      </c>
      <c r="D27">
        <f>Model!D31</f>
        <v>0</v>
      </c>
      <c r="E27">
        <f>Model!E31</f>
        <v>0</v>
      </c>
      <c r="F27">
        <f>Model!F31</f>
        <v>0</v>
      </c>
      <c r="G27">
        <f>Model!G31</f>
        <v>0</v>
      </c>
      <c r="H27">
        <f>Model!H31</f>
        <v>0</v>
      </c>
      <c r="I27" t="str">
        <f>Model!I31</f>
        <v>Basic Shares Outstanding</v>
      </c>
      <c r="J27">
        <f>Model!J31</f>
        <v>0</v>
      </c>
      <c r="K27">
        <f>Model!K31</f>
        <v>0</v>
      </c>
      <c r="L27">
        <f>Model!L31</f>
        <v>0</v>
      </c>
      <c r="M27">
        <f>Model!M31</f>
        <v>0</v>
      </c>
      <c r="N27">
        <f>Model!N31</f>
        <v>0</v>
      </c>
      <c r="O27">
        <f>Model!O31</f>
        <v>0</v>
      </c>
      <c r="P27">
        <f>Model!P31</f>
        <v>0</v>
      </c>
      <c r="Q27">
        <f>Model!Q31</f>
        <v>0</v>
      </c>
      <c r="R27">
        <f>Model!R31</f>
        <v>0</v>
      </c>
      <c r="S27">
        <f>Model!S31</f>
        <v>0</v>
      </c>
      <c r="T27">
        <f>Model!T31</f>
        <v>0</v>
      </c>
      <c r="U27">
        <f>Model!U31</f>
        <v>0</v>
      </c>
      <c r="V27">
        <f>Model!V31</f>
        <v>0</v>
      </c>
      <c r="W27">
        <f>Model!W31</f>
        <v>0</v>
      </c>
      <c r="X27">
        <f>Model!X31</f>
        <v>0</v>
      </c>
      <c r="Y27">
        <f>Model!Y31</f>
        <v>0</v>
      </c>
      <c r="Z27">
        <f>Model!Z31</f>
        <v>0</v>
      </c>
      <c r="AA27">
        <f>Model!AA31</f>
        <v>0</v>
      </c>
      <c r="AB27">
        <f>Model!AB31</f>
        <v>0</v>
      </c>
      <c r="AC27">
        <f>Model!AC31</f>
        <v>0</v>
      </c>
      <c r="AD27">
        <f>Model!AD31</f>
        <v>0</v>
      </c>
      <c r="AE27">
        <f>Model!AE31</f>
        <v>0</v>
      </c>
      <c r="AF27">
        <f>Model!AF31</f>
        <v>0</v>
      </c>
      <c r="AG27">
        <f>Model!AG31</f>
        <v>0</v>
      </c>
      <c r="AH27">
        <f>Model!AH31</f>
        <v>0</v>
      </c>
      <c r="AI27">
        <f>Model!AI31</f>
        <v>0</v>
      </c>
      <c r="AJ27">
        <f>Model!AJ31</f>
        <v>0</v>
      </c>
      <c r="AK27">
        <f>Model!AK31</f>
        <v>0</v>
      </c>
      <c r="AL27">
        <f>Model!AL31</f>
        <v>0</v>
      </c>
      <c r="AM27">
        <f>Model!AM31</f>
        <v>0</v>
      </c>
      <c r="AN27">
        <f>Model!AN31</f>
        <v>0</v>
      </c>
      <c r="AO27">
        <f>Model!AO31</f>
        <v>0</v>
      </c>
      <c r="AP27">
        <f>Model!AP31</f>
        <v>0</v>
      </c>
      <c r="AQ27">
        <f>Model!AQ31</f>
        <v>0</v>
      </c>
      <c r="AR27">
        <f>Model!AR31</f>
        <v>0</v>
      </c>
      <c r="AS27">
        <f>Model!AS31</f>
        <v>0</v>
      </c>
      <c r="AT27">
        <f>Model!AT31</f>
        <v>12.606999999999999</v>
      </c>
      <c r="AU27">
        <f>Model!AU31</f>
        <v>12.608000000000001</v>
      </c>
      <c r="AV27">
        <f>Model!AV31</f>
        <v>12.611000000000001</v>
      </c>
      <c r="AW27">
        <f>Model!AW31</f>
        <v>12.625999999999999</v>
      </c>
      <c r="AX27">
        <f>Model!AX31</f>
        <v>12.64</v>
      </c>
      <c r="AY27">
        <f>Model!AY31</f>
        <v>12.66</v>
      </c>
      <c r="AZ27">
        <f>Model!AZ31</f>
        <v>12.803000000000001</v>
      </c>
      <c r="BA27">
        <f>Model!BA31</f>
        <v>12.972</v>
      </c>
      <c r="BB27">
        <f>Model!BB31</f>
        <v>13.347</v>
      </c>
      <c r="BC27">
        <f>Model!BC31</f>
        <v>13.94</v>
      </c>
      <c r="BD27">
        <f>Model!BD31</f>
        <v>24.02</v>
      </c>
      <c r="BE27">
        <f>Model!BE31</f>
        <v>27.748000000000001</v>
      </c>
      <c r="BF27">
        <f>Model!BF31</f>
        <v>28.347999999999999</v>
      </c>
      <c r="BG27">
        <f>Model!BG31</f>
        <v>28.946000000000002</v>
      </c>
      <c r="BH27">
        <f>Model!BH31</f>
        <v>30.04</v>
      </c>
      <c r="BI27">
        <f>Model!BI31</f>
        <v>33.408000000000001</v>
      </c>
      <c r="BJ27">
        <f>Model!BJ31</f>
        <v>33.700000000000003</v>
      </c>
      <c r="BK27">
        <f>Model!BK31</f>
        <v>34.552999999999997</v>
      </c>
      <c r="BL27">
        <f>Model!BL31</f>
        <v>36.667000000000002</v>
      </c>
      <c r="BM27">
        <f>Model!BM31</f>
        <v>39.049999999999997</v>
      </c>
      <c r="BN27">
        <f>Model!BN31</f>
        <v>39.322000000000003</v>
      </c>
      <c r="BO27">
        <f>Model!BO31</f>
        <v>39.799999999999997</v>
      </c>
      <c r="BP27">
        <f>Model!BP31</f>
        <v>40.295999999999999</v>
      </c>
      <c r="BQ27">
        <f>Model!BQ31</f>
        <v>40.6</v>
      </c>
      <c r="BR27">
        <f>Model!BR31</f>
        <v>147.39000000000001</v>
      </c>
      <c r="BS27">
        <f>Model!BS31</f>
        <v>176.142</v>
      </c>
      <c r="BT27">
        <f>Model!BT31</f>
        <v>177.09800000000001</v>
      </c>
      <c r="BU27">
        <f>Model!BU31</f>
        <v>178.02</v>
      </c>
      <c r="BV27">
        <f>Model!BV31</f>
        <v>178.68600000000001</v>
      </c>
      <c r="BW27">
        <f>Model!BW31</f>
        <v>179.45099999999999</v>
      </c>
      <c r="BX27">
        <f>Model!BX31</f>
        <v>180.583</v>
      </c>
      <c r="BY27">
        <f>Model!BY31</f>
        <v>181.852</v>
      </c>
      <c r="BZ27">
        <f>Model!BZ31</f>
        <v>183.15799999999999</v>
      </c>
      <c r="CA27">
        <f>Model!CA31</f>
        <v>185.43899999999999</v>
      </c>
      <c r="CB27">
        <f>Model!CB31</f>
        <v>187.69200000000001</v>
      </c>
      <c r="CC27">
        <f>Model!CC31</f>
        <v>189.43899999999999</v>
      </c>
      <c r="CD27">
        <f>Model!CD31</f>
        <v>190.51676460000002</v>
      </c>
      <c r="CE27">
        <f>Model!CE31</f>
        <v>192.42193224600001</v>
      </c>
      <c r="CF27">
        <f>Model!CF31</f>
        <v>194.34615156846002</v>
      </c>
      <c r="CG27">
        <f>Model!CG31</f>
        <v>196.28961308414461</v>
      </c>
      <c r="CH27">
        <f>Model!CH31</f>
        <v>0</v>
      </c>
      <c r="CI27">
        <f>Model!CI31</f>
        <v>0</v>
      </c>
      <c r="CJ27">
        <f>Model!CJ31</f>
        <v>0</v>
      </c>
      <c r="CK27">
        <f>Model!CK31</f>
        <v>0</v>
      </c>
      <c r="CL27">
        <f>Model!CL31</f>
        <v>0</v>
      </c>
      <c r="CM27">
        <f>Model!CM31</f>
        <v>0</v>
      </c>
      <c r="CN27">
        <f>Model!CN31</f>
        <v>0</v>
      </c>
      <c r="CO27">
        <f>Model!CO31</f>
        <v>0</v>
      </c>
      <c r="CP27">
        <f>Model!CP31</f>
        <v>0</v>
      </c>
      <c r="CQ27">
        <f>Model!CQ31</f>
        <v>0</v>
      </c>
      <c r="CR27">
        <f>Model!CR31</f>
        <v>0</v>
      </c>
      <c r="CS27">
        <f>Model!CS31</f>
        <v>0</v>
      </c>
      <c r="CT27">
        <f>Model!CT31</f>
        <v>0</v>
      </c>
      <c r="CU27">
        <f>Model!CU31</f>
        <v>0</v>
      </c>
      <c r="CV27">
        <f>Model!CV31</f>
        <v>0</v>
      </c>
      <c r="CW27">
        <f>Model!CW31</f>
        <v>0</v>
      </c>
      <c r="CX27">
        <f>Model!CX31</f>
        <v>0</v>
      </c>
      <c r="CY27">
        <f>Model!CY31</f>
        <v>0</v>
      </c>
      <c r="CZ27">
        <f>Model!CZ31</f>
        <v>0</v>
      </c>
      <c r="DA27">
        <f>Model!DA31</f>
        <v>0</v>
      </c>
      <c r="DB27">
        <f>Model!DB31</f>
        <v>0</v>
      </c>
      <c r="DC27">
        <f>Model!DC31</f>
        <v>0</v>
      </c>
      <c r="DD27">
        <f>Model!DD31</f>
        <v>0</v>
      </c>
      <c r="DE27">
        <f>Model!DE31</f>
        <v>0</v>
      </c>
      <c r="DF27">
        <f>Model!DF31</f>
        <v>0</v>
      </c>
      <c r="DG27">
        <f>Model!DG31</f>
        <v>0</v>
      </c>
      <c r="DH27">
        <f>Model!DH31</f>
        <v>0</v>
      </c>
      <c r="DI27">
        <f>Model!DI31</f>
        <v>0</v>
      </c>
      <c r="DJ27">
        <f>Model!DJ31</f>
        <v>0</v>
      </c>
      <c r="DK27">
        <f>Model!DK31</f>
        <v>0</v>
      </c>
      <c r="DL27">
        <f>Model!DL31</f>
        <v>0</v>
      </c>
      <c r="DM27">
        <f>Model!DM31</f>
        <v>0</v>
      </c>
      <c r="DN27">
        <f>Model!DN31</f>
        <v>0</v>
      </c>
      <c r="DO27">
        <f>Model!DO31</f>
        <v>0</v>
      </c>
      <c r="DP27">
        <f>Model!DP31</f>
        <v>0</v>
      </c>
      <c r="DQ27">
        <f>Model!DQ31</f>
        <v>12.489000000000001</v>
      </c>
      <c r="DR27">
        <f>Model!DR31</f>
        <v>12.553000000000001</v>
      </c>
      <c r="DS27">
        <f>Model!DS31</f>
        <v>12.593</v>
      </c>
      <c r="DT27">
        <f>Model!DT31</f>
        <v>12.613</v>
      </c>
      <c r="DU27">
        <f>Model!DU31</f>
        <v>12.77</v>
      </c>
      <c r="DV27">
        <f>Model!DV31</f>
        <v>19.815000000000001</v>
      </c>
      <c r="DW27">
        <f>Model!DW31</f>
        <v>30.193999999999999</v>
      </c>
      <c r="DX27">
        <f>Model!DX31</f>
        <v>36.029000000000003</v>
      </c>
      <c r="DY27">
        <f>Model!DY31</f>
        <v>40.009</v>
      </c>
      <c r="DZ27">
        <f>Model!DZ31</f>
        <v>169.66250000000002</v>
      </c>
      <c r="EA27">
        <f>Model!EA31</f>
        <v>180.143</v>
      </c>
      <c r="EB27">
        <f>Model!EB31</f>
        <v>184.05003250000001</v>
      </c>
      <c r="EC27">
        <f>Model!EC31</f>
        <v>193.41754916168463</v>
      </c>
      <c r="ED27">
        <f>Model!ED31</f>
        <v>200.22517099821977</v>
      </c>
      <c r="EE27">
        <f>Model!EE31</f>
        <v>206.23192612816635</v>
      </c>
      <c r="EF27">
        <f>Model!EF31</f>
        <v>212.41888391201135</v>
      </c>
      <c r="EG27">
        <f>Model!EG31</f>
        <v>218.79145042937171</v>
      </c>
      <c r="EH27">
        <f>Model!EH31</f>
        <v>225.35519394225284</v>
      </c>
      <c r="EI27">
        <f>Model!EI31</f>
        <v>232.11584976052043</v>
      </c>
      <c r="EJ27">
        <f>Model!EJ31</f>
        <v>239.07932525333607</v>
      </c>
      <c r="EK27">
        <f>Model!EK31</f>
        <v>0</v>
      </c>
      <c r="EL27">
        <f>Model!EM31</f>
        <v>0</v>
      </c>
      <c r="EM27">
        <f>Model!EN31</f>
        <v>0</v>
      </c>
      <c r="EN27">
        <f>Model!EO31</f>
        <v>0</v>
      </c>
      <c r="EO27">
        <f>Model!EP31</f>
        <v>0</v>
      </c>
      <c r="EP27">
        <f>Model!EQ31</f>
        <v>0</v>
      </c>
      <c r="EQ27">
        <f>Model!ER31</f>
        <v>0</v>
      </c>
      <c r="ER27">
        <f>Model!ES31</f>
        <v>0</v>
      </c>
      <c r="ES27">
        <f>Model!ET31</f>
        <v>0</v>
      </c>
      <c r="ET27">
        <f>Model!EU31</f>
        <v>0</v>
      </c>
      <c r="EU27">
        <f>Model!EV31</f>
        <v>0</v>
      </c>
      <c r="EV27">
        <f>Model!EW31</f>
        <v>0</v>
      </c>
      <c r="EW27">
        <f>Model!EX31</f>
        <v>0</v>
      </c>
      <c r="EX27">
        <f>Model!EY31</f>
        <v>0</v>
      </c>
    </row>
    <row r="28" spans="1:154" hidden="1" outlineLevel="1">
      <c r="A28">
        <f>Model!A32</f>
        <v>0</v>
      </c>
      <c r="B28">
        <f>Model!B32</f>
        <v>0</v>
      </c>
      <c r="C28">
        <f>Model!C32</f>
        <v>0</v>
      </c>
      <c r="D28">
        <f>Model!D32</f>
        <v>0</v>
      </c>
      <c r="E28">
        <f>Model!E32</f>
        <v>0</v>
      </c>
      <c r="F28">
        <f>Model!F32</f>
        <v>0</v>
      </c>
      <c r="G28">
        <f>Model!G32</f>
        <v>0</v>
      </c>
      <c r="H28">
        <f>Model!H32</f>
        <v>0</v>
      </c>
      <c r="I28" t="str">
        <f>Model!I32</f>
        <v>Diluted Share Outstanding</v>
      </c>
      <c r="J28">
        <f>Model!J32</f>
        <v>0</v>
      </c>
      <c r="K28">
        <f>Model!K32</f>
        <v>0</v>
      </c>
      <c r="L28">
        <f>Model!L32</f>
        <v>0</v>
      </c>
      <c r="M28">
        <f>Model!M32</f>
        <v>0</v>
      </c>
      <c r="N28">
        <f>Model!N32</f>
        <v>0</v>
      </c>
      <c r="O28">
        <f>Model!O32</f>
        <v>0</v>
      </c>
      <c r="P28">
        <f>Model!P32</f>
        <v>0</v>
      </c>
      <c r="Q28">
        <f>Model!Q32</f>
        <v>0</v>
      </c>
      <c r="R28">
        <f>Model!R32</f>
        <v>0</v>
      </c>
      <c r="S28">
        <f>Model!S32</f>
        <v>0</v>
      </c>
      <c r="T28">
        <f>Model!T32</f>
        <v>0</v>
      </c>
      <c r="U28">
        <f>Model!U32</f>
        <v>0</v>
      </c>
      <c r="V28">
        <f>Model!V32</f>
        <v>0</v>
      </c>
      <c r="W28">
        <f>Model!W32</f>
        <v>0</v>
      </c>
      <c r="X28">
        <f>Model!X32</f>
        <v>0</v>
      </c>
      <c r="Y28">
        <f>Model!Y32</f>
        <v>0</v>
      </c>
      <c r="Z28">
        <f>Model!Z32</f>
        <v>0</v>
      </c>
      <c r="AA28">
        <f>Model!AA32</f>
        <v>0</v>
      </c>
      <c r="AB28">
        <f>Model!AB32</f>
        <v>0</v>
      </c>
      <c r="AC28">
        <f>Model!AC32</f>
        <v>0</v>
      </c>
      <c r="AD28">
        <f>Model!AD32</f>
        <v>0</v>
      </c>
      <c r="AE28">
        <f>Model!AE32</f>
        <v>0</v>
      </c>
      <c r="AF28">
        <f>Model!AF32</f>
        <v>0</v>
      </c>
      <c r="AG28">
        <f>Model!AG32</f>
        <v>0</v>
      </c>
      <c r="AH28">
        <f>Model!AH32</f>
        <v>0</v>
      </c>
      <c r="AI28">
        <f>Model!AI32</f>
        <v>0</v>
      </c>
      <c r="AJ28">
        <f>Model!AJ32</f>
        <v>0</v>
      </c>
      <c r="AK28">
        <f>Model!AK32</f>
        <v>0</v>
      </c>
      <c r="AL28">
        <f>Model!AL32</f>
        <v>0</v>
      </c>
      <c r="AM28">
        <f>Model!AM32</f>
        <v>0</v>
      </c>
      <c r="AN28">
        <f>Model!AN32</f>
        <v>0</v>
      </c>
      <c r="AO28">
        <f>Model!AO32</f>
        <v>0</v>
      </c>
      <c r="AP28">
        <f>Model!AP32</f>
        <v>0</v>
      </c>
      <c r="AQ28">
        <f>Model!AQ32</f>
        <v>0</v>
      </c>
      <c r="AR28">
        <f>Model!AR32</f>
        <v>0</v>
      </c>
      <c r="AS28">
        <f>Model!AS32</f>
        <v>0</v>
      </c>
      <c r="AT28">
        <f>Model!AT32</f>
        <v>12.606999999999999</v>
      </c>
      <c r="AU28">
        <f>Model!AU32</f>
        <v>12.608000000000001</v>
      </c>
      <c r="AV28">
        <f>Model!AV32</f>
        <v>12.611000000000001</v>
      </c>
      <c r="AW28">
        <f>Model!AW32</f>
        <v>12.625999999999999</v>
      </c>
      <c r="AX28">
        <f>Model!AX32</f>
        <v>12.64</v>
      </c>
      <c r="AY28">
        <f>Model!AY32</f>
        <v>12.66</v>
      </c>
      <c r="AZ28">
        <f>Model!AZ32</f>
        <v>12.803000000000001</v>
      </c>
      <c r="BA28">
        <f>Model!BA32</f>
        <v>12.972</v>
      </c>
      <c r="BB28">
        <f>Model!BB32</f>
        <v>13.347</v>
      </c>
      <c r="BC28">
        <f>Model!BC32</f>
        <v>24.106000000000002</v>
      </c>
      <c r="BD28">
        <f>Model!BD32</f>
        <v>24.02</v>
      </c>
      <c r="BE28">
        <f>Model!BE32</f>
        <v>30.591999999999999</v>
      </c>
      <c r="BF28">
        <f>Model!BF32</f>
        <v>30.994</v>
      </c>
      <c r="BG28">
        <f>Model!BG32</f>
        <v>31.32</v>
      </c>
      <c r="BH28">
        <f>Model!BH32</f>
        <v>32.229999999999997</v>
      </c>
      <c r="BI28">
        <f>Model!BI32</f>
        <v>36.292000000000002</v>
      </c>
      <c r="BJ28">
        <f>Model!BJ32</f>
        <v>33.700000000000003</v>
      </c>
      <c r="BK28">
        <f>Model!BK32</f>
        <v>34.552999999999997</v>
      </c>
      <c r="BL28">
        <f>Model!BL32</f>
        <v>36.667000000000002</v>
      </c>
      <c r="BM28">
        <f>Model!BM32</f>
        <v>42.116</v>
      </c>
      <c r="BN28">
        <f>Model!BN32</f>
        <v>39.322000000000003</v>
      </c>
      <c r="BO28">
        <f>Model!BO32</f>
        <v>39.799999999999997</v>
      </c>
      <c r="BP28">
        <f>Model!BP32</f>
        <v>40.295999999999999</v>
      </c>
      <c r="BQ28">
        <f>Model!BQ32</f>
        <v>40.6</v>
      </c>
      <c r="BR28">
        <f>Model!BR32</f>
        <v>147.39000000000001</v>
      </c>
      <c r="BS28">
        <f>Model!BS32</f>
        <v>176.142</v>
      </c>
      <c r="BT28">
        <f>Model!BT32</f>
        <v>177.09800000000001</v>
      </c>
      <c r="BU28">
        <f>Model!BU32</f>
        <v>193.26557250000002</v>
      </c>
      <c r="BV28">
        <f>Model!BV32</f>
        <v>193.5</v>
      </c>
      <c r="BW28">
        <f>Model!BW32</f>
        <v>195.8</v>
      </c>
      <c r="BX28">
        <f>Model!BX32</f>
        <v>199.68700000000001</v>
      </c>
      <c r="BY28">
        <f>Model!BY32</f>
        <v>190.33099999999999</v>
      </c>
      <c r="BZ28">
        <f>Model!BZ32</f>
        <v>191.29</v>
      </c>
      <c r="CA28">
        <f>Model!CA32</f>
        <v>195.02099999999999</v>
      </c>
      <c r="CB28">
        <f>Model!CB32</f>
        <v>196.42500000000001</v>
      </c>
      <c r="CC28">
        <f>Model!CC32</f>
        <v>197.44200000000001</v>
      </c>
      <c r="CD28">
        <f>Model!CD32</f>
        <v>199.5497646</v>
      </c>
      <c r="CE28">
        <f>Model!CE32</f>
        <v>201.65493224600002</v>
      </c>
      <c r="CF28">
        <f>Model!CF32</f>
        <v>203.77915156846001</v>
      </c>
      <c r="CG28">
        <f>Model!CG32</f>
        <v>205.92261308414461</v>
      </c>
      <c r="CH28">
        <f>Model!CH32</f>
        <v>0</v>
      </c>
      <c r="CI28">
        <f>Model!CI32</f>
        <v>0</v>
      </c>
      <c r="CJ28">
        <f>Model!CJ32</f>
        <v>0</v>
      </c>
      <c r="CK28">
        <f>Model!CK32</f>
        <v>0</v>
      </c>
      <c r="CL28">
        <f>Model!CL32</f>
        <v>0</v>
      </c>
      <c r="CM28">
        <f>Model!CM32</f>
        <v>0</v>
      </c>
      <c r="CN28">
        <f>Model!CN32</f>
        <v>0</v>
      </c>
      <c r="CO28">
        <f>Model!CO32</f>
        <v>0</v>
      </c>
      <c r="CP28">
        <f>Model!CP32</f>
        <v>0</v>
      </c>
      <c r="CQ28">
        <f>Model!CQ32</f>
        <v>0</v>
      </c>
      <c r="CR28">
        <f>Model!CR32</f>
        <v>0</v>
      </c>
      <c r="CS28">
        <f>Model!CS32</f>
        <v>0</v>
      </c>
      <c r="CT28">
        <f>Model!CT32</f>
        <v>0</v>
      </c>
      <c r="CU28">
        <f>Model!CU32</f>
        <v>0</v>
      </c>
      <c r="CV28">
        <f>Model!CV32</f>
        <v>0</v>
      </c>
      <c r="CW28">
        <f>Model!CW32</f>
        <v>0</v>
      </c>
      <c r="CX28">
        <f>Model!CX32</f>
        <v>0</v>
      </c>
      <c r="CY28">
        <f>Model!CY32</f>
        <v>0</v>
      </c>
      <c r="CZ28">
        <f>Model!CZ32</f>
        <v>0</v>
      </c>
      <c r="DA28">
        <f>Model!DA32</f>
        <v>0</v>
      </c>
      <c r="DB28">
        <f>Model!DB32</f>
        <v>0</v>
      </c>
      <c r="DC28">
        <f>Model!DC32</f>
        <v>0</v>
      </c>
      <c r="DD28">
        <f>Model!DD32</f>
        <v>0</v>
      </c>
      <c r="DE28">
        <f>Model!DE32</f>
        <v>0</v>
      </c>
      <c r="DF28">
        <f>Model!DF32</f>
        <v>0</v>
      </c>
      <c r="DG28">
        <f>Model!DG32</f>
        <v>0</v>
      </c>
      <c r="DH28">
        <f>Model!DH32</f>
        <v>0</v>
      </c>
      <c r="DI28">
        <f>Model!DI32</f>
        <v>0</v>
      </c>
      <c r="DJ28">
        <f>Model!DJ32</f>
        <v>0</v>
      </c>
      <c r="DK28">
        <f>Model!DK32</f>
        <v>0</v>
      </c>
      <c r="DL28">
        <f>Model!DL32</f>
        <v>0</v>
      </c>
      <c r="DM28">
        <f>Model!DM32</f>
        <v>0</v>
      </c>
      <c r="DN28">
        <f>Model!DN32</f>
        <v>0</v>
      </c>
      <c r="DO28">
        <f>Model!DO32</f>
        <v>0</v>
      </c>
      <c r="DP28">
        <f>Model!DP32</f>
        <v>0</v>
      </c>
      <c r="DQ28">
        <f>Model!DQ32</f>
        <v>12.489000000000001</v>
      </c>
      <c r="DR28">
        <f>Model!DR32</f>
        <v>12.553000000000001</v>
      </c>
      <c r="DS28">
        <f>Model!DS32</f>
        <v>12.593</v>
      </c>
      <c r="DT28">
        <f>Model!DT32</f>
        <v>12.613</v>
      </c>
      <c r="DU28">
        <f>Model!DU32</f>
        <v>12.77</v>
      </c>
      <c r="DV28">
        <f>Model!DV32</f>
        <v>22.305</v>
      </c>
      <c r="DW28">
        <f>Model!DW32</f>
        <v>32.709000000000003</v>
      </c>
      <c r="DX28">
        <f>Model!DX32</f>
        <v>36.029000000000003</v>
      </c>
      <c r="DY28">
        <f>Model!DY32</f>
        <v>40.009</v>
      </c>
      <c r="DZ28">
        <f>Model!DZ32</f>
        <v>173.47389312500002</v>
      </c>
      <c r="EA28">
        <f>Model!EA32</f>
        <v>194.82950000000002</v>
      </c>
      <c r="EB28">
        <f>Model!EB32</f>
        <v>192.7560325</v>
      </c>
      <c r="EC28">
        <f>Model!EC32</f>
        <v>202.7505491616846</v>
      </c>
      <c r="ED28">
        <f>Model!ED32</f>
        <v>209.95817099821977</v>
      </c>
      <c r="EE28">
        <f>Model!EE32</f>
        <v>215.96492612816635</v>
      </c>
      <c r="EF28">
        <f>Model!EF32</f>
        <v>222.15188391201136</v>
      </c>
      <c r="EG28">
        <f>Model!EG32</f>
        <v>228.52445042937171</v>
      </c>
      <c r="EH28">
        <f>Model!EH32</f>
        <v>235.08819394225284</v>
      </c>
      <c r="EI28">
        <f>Model!EI32</f>
        <v>241.84884976052044</v>
      </c>
      <c r="EJ28">
        <f>Model!EJ32</f>
        <v>248.81232525333607</v>
      </c>
      <c r="EK28">
        <f>Model!EK32</f>
        <v>0</v>
      </c>
      <c r="EL28">
        <f>Model!EM32</f>
        <v>0</v>
      </c>
      <c r="EM28">
        <f>Model!EN32</f>
        <v>0</v>
      </c>
      <c r="EN28">
        <f>Model!EO32</f>
        <v>0</v>
      </c>
      <c r="EO28">
        <f>Model!EP32</f>
        <v>0</v>
      </c>
      <c r="EP28">
        <f>Model!EQ32</f>
        <v>0</v>
      </c>
      <c r="EQ28">
        <f>Model!ER32</f>
        <v>0</v>
      </c>
      <c r="ER28">
        <f>Model!ES32</f>
        <v>0</v>
      </c>
      <c r="ES28">
        <f>Model!ET32</f>
        <v>0</v>
      </c>
      <c r="ET28">
        <f>Model!EU32</f>
        <v>0</v>
      </c>
      <c r="EU28">
        <f>Model!EV32</f>
        <v>0</v>
      </c>
      <c r="EV28">
        <f>Model!EW32</f>
        <v>0</v>
      </c>
      <c r="EW28">
        <f>Model!EX32</f>
        <v>0</v>
      </c>
      <c r="EX28">
        <f>Model!EY32</f>
        <v>0</v>
      </c>
    </row>
    <row r="29" spans="1:154" hidden="1" outlineLevel="1">
      <c r="A29">
        <f>Model!A33</f>
        <v>0</v>
      </c>
      <c r="B29">
        <f>Model!B33</f>
        <v>0</v>
      </c>
      <c r="C29">
        <f>Model!C33</f>
        <v>0</v>
      </c>
      <c r="D29">
        <f>Model!D33</f>
        <v>0</v>
      </c>
      <c r="E29">
        <f>Model!E33</f>
        <v>0</v>
      </c>
      <c r="F29">
        <f>Model!F33</f>
        <v>0</v>
      </c>
      <c r="G29">
        <f>Model!G33</f>
        <v>0</v>
      </c>
      <c r="H29">
        <f>Model!H33</f>
        <v>0</v>
      </c>
      <c r="I29">
        <f>Model!I33</f>
        <v>0</v>
      </c>
      <c r="J29">
        <f>Model!J33</f>
        <v>0</v>
      </c>
      <c r="K29">
        <f>Model!K33</f>
        <v>0</v>
      </c>
      <c r="L29">
        <f>Model!L33</f>
        <v>0</v>
      </c>
      <c r="M29">
        <f>Model!M33</f>
        <v>0</v>
      </c>
      <c r="N29">
        <f>Model!N33</f>
        <v>0</v>
      </c>
      <c r="O29">
        <f>Model!O33</f>
        <v>0</v>
      </c>
      <c r="P29">
        <f>Model!P33</f>
        <v>0</v>
      </c>
      <c r="Q29">
        <f>Model!Q33</f>
        <v>0</v>
      </c>
      <c r="R29">
        <f>Model!R33</f>
        <v>0</v>
      </c>
      <c r="S29">
        <f>Model!S33</f>
        <v>0</v>
      </c>
      <c r="T29">
        <f>Model!T33</f>
        <v>0</v>
      </c>
      <c r="U29">
        <f>Model!U33</f>
        <v>0</v>
      </c>
      <c r="V29">
        <f>Model!V33</f>
        <v>0</v>
      </c>
      <c r="W29">
        <f>Model!W33</f>
        <v>0</v>
      </c>
      <c r="X29">
        <f>Model!X33</f>
        <v>0</v>
      </c>
      <c r="Y29">
        <f>Model!Y33</f>
        <v>0</v>
      </c>
      <c r="Z29">
        <f>Model!Z33</f>
        <v>0</v>
      </c>
      <c r="AA29">
        <f>Model!AA33</f>
        <v>0</v>
      </c>
      <c r="AB29">
        <f>Model!AB33</f>
        <v>0</v>
      </c>
      <c r="AC29">
        <f>Model!AC33</f>
        <v>0</v>
      </c>
      <c r="AD29">
        <f>Model!AD33</f>
        <v>0</v>
      </c>
      <c r="AE29">
        <f>Model!AE33</f>
        <v>0</v>
      </c>
      <c r="AF29">
        <f>Model!AF33</f>
        <v>0</v>
      </c>
      <c r="AG29">
        <f>Model!AG33</f>
        <v>0</v>
      </c>
      <c r="AH29">
        <f>Model!AH33</f>
        <v>0</v>
      </c>
      <c r="AI29">
        <f>Model!AI33</f>
        <v>0</v>
      </c>
      <c r="AJ29">
        <f>Model!AJ33</f>
        <v>0</v>
      </c>
      <c r="AK29">
        <f>Model!AK33</f>
        <v>0</v>
      </c>
      <c r="AL29">
        <f>Model!AL33</f>
        <v>0</v>
      </c>
      <c r="AM29">
        <f>Model!AM33</f>
        <v>0</v>
      </c>
      <c r="AN29">
        <f>Model!AN33</f>
        <v>0</v>
      </c>
      <c r="AO29">
        <f>Model!AO33</f>
        <v>0</v>
      </c>
      <c r="AP29">
        <f>Model!AP33</f>
        <v>0</v>
      </c>
      <c r="AQ29">
        <f>Model!AQ33</f>
        <v>0</v>
      </c>
      <c r="AR29">
        <f>Model!AR33</f>
        <v>0</v>
      </c>
      <c r="AS29">
        <f>Model!AS33</f>
        <v>0</v>
      </c>
      <c r="AT29">
        <f>Model!AT33</f>
        <v>0</v>
      </c>
      <c r="AU29">
        <f>Model!AU33</f>
        <v>0</v>
      </c>
      <c r="AV29">
        <f>Model!AV33</f>
        <v>0</v>
      </c>
      <c r="AW29">
        <f>Model!AW33</f>
        <v>0</v>
      </c>
      <c r="AX29">
        <f>Model!AX33</f>
        <v>0</v>
      </c>
      <c r="AY29">
        <f>Model!AY33</f>
        <v>0</v>
      </c>
      <c r="AZ29">
        <f>Model!AZ33</f>
        <v>0</v>
      </c>
      <c r="BA29">
        <f>Model!BA33</f>
        <v>0</v>
      </c>
      <c r="BB29">
        <f>Model!BB33</f>
        <v>0</v>
      </c>
      <c r="BC29">
        <f>Model!BC33</f>
        <v>0</v>
      </c>
      <c r="BD29">
        <f>Model!BD33</f>
        <v>0</v>
      </c>
      <c r="BE29">
        <f>Model!BE33</f>
        <v>0</v>
      </c>
      <c r="BF29">
        <f>Model!BF33</f>
        <v>0</v>
      </c>
      <c r="BG29">
        <f>Model!BG33</f>
        <v>0</v>
      </c>
      <c r="BH29">
        <f>Model!BH33</f>
        <v>0</v>
      </c>
      <c r="BI29">
        <f>Model!BI33</f>
        <v>0</v>
      </c>
      <c r="BJ29">
        <f>Model!BJ33</f>
        <v>0</v>
      </c>
      <c r="BK29">
        <f>Model!BK33</f>
        <v>0</v>
      </c>
      <c r="BL29">
        <f>Model!BL33</f>
        <v>0</v>
      </c>
      <c r="BM29">
        <f>Model!BM33</f>
        <v>0</v>
      </c>
      <c r="BN29">
        <f>Model!BN33</f>
        <v>0</v>
      </c>
      <c r="BO29">
        <f>Model!BO33</f>
        <v>0</v>
      </c>
      <c r="BP29">
        <f>Model!BP33</f>
        <v>0</v>
      </c>
      <c r="BQ29">
        <f>Model!BQ33</f>
        <v>0</v>
      </c>
      <c r="BR29">
        <f>Model!BR33</f>
        <v>0</v>
      </c>
      <c r="BS29">
        <f>Model!BS33</f>
        <v>0</v>
      </c>
      <c r="BT29">
        <f>Model!BT33</f>
        <v>0</v>
      </c>
      <c r="BU29">
        <f>Model!BU33</f>
        <v>0</v>
      </c>
      <c r="BV29">
        <f>Model!BV33</f>
        <v>0</v>
      </c>
      <c r="BW29">
        <f>Model!BW33</f>
        <v>0</v>
      </c>
      <c r="BX29">
        <f>Model!BX33</f>
        <v>0</v>
      </c>
      <c r="BY29">
        <f>Model!BY33</f>
        <v>0</v>
      </c>
      <c r="BZ29">
        <f>Model!BZ33</f>
        <v>0</v>
      </c>
      <c r="CA29">
        <f>Model!CA33</f>
        <v>0</v>
      </c>
      <c r="CB29">
        <f>Model!CB33</f>
        <v>0</v>
      </c>
      <c r="CC29">
        <f>Model!CC33</f>
        <v>0</v>
      </c>
      <c r="CD29">
        <f>Model!CD33</f>
        <v>0</v>
      </c>
      <c r="CE29">
        <f>Model!CE33</f>
        <v>0</v>
      </c>
      <c r="CF29">
        <f>Model!CF33</f>
        <v>0</v>
      </c>
      <c r="CG29">
        <f>Model!CG33</f>
        <v>0</v>
      </c>
      <c r="CH29">
        <f>Model!CH33</f>
        <v>0</v>
      </c>
      <c r="CI29">
        <f>Model!CI33</f>
        <v>0</v>
      </c>
      <c r="CJ29">
        <f>Model!CJ33</f>
        <v>0</v>
      </c>
      <c r="CK29">
        <f>Model!CK33</f>
        <v>0</v>
      </c>
      <c r="CL29">
        <f>Model!CL33</f>
        <v>0</v>
      </c>
      <c r="CM29">
        <f>Model!CM33</f>
        <v>0</v>
      </c>
      <c r="CN29">
        <f>Model!CN33</f>
        <v>0</v>
      </c>
      <c r="CO29">
        <f>Model!CO33</f>
        <v>0</v>
      </c>
      <c r="CP29">
        <f>Model!CP33</f>
        <v>0</v>
      </c>
      <c r="CQ29">
        <f>Model!CQ33</f>
        <v>0</v>
      </c>
      <c r="CR29">
        <f>Model!CR33</f>
        <v>0</v>
      </c>
      <c r="CS29">
        <f>Model!CS33</f>
        <v>0</v>
      </c>
      <c r="CT29">
        <f>Model!CT33</f>
        <v>0</v>
      </c>
      <c r="CU29">
        <f>Model!CU33</f>
        <v>0</v>
      </c>
      <c r="CV29">
        <f>Model!CV33</f>
        <v>0</v>
      </c>
      <c r="CW29">
        <f>Model!CW33</f>
        <v>0</v>
      </c>
      <c r="CX29">
        <f>Model!CX33</f>
        <v>0</v>
      </c>
      <c r="CY29">
        <f>Model!CY33</f>
        <v>0</v>
      </c>
      <c r="CZ29">
        <f>Model!CZ33</f>
        <v>0</v>
      </c>
      <c r="DA29">
        <f>Model!DA33</f>
        <v>0</v>
      </c>
      <c r="DB29">
        <f>Model!DB33</f>
        <v>0</v>
      </c>
      <c r="DC29">
        <f>Model!DC33</f>
        <v>0</v>
      </c>
      <c r="DD29">
        <f>Model!DD33</f>
        <v>0</v>
      </c>
      <c r="DE29">
        <f>Model!DE33</f>
        <v>0</v>
      </c>
      <c r="DF29">
        <f>Model!DF33</f>
        <v>0</v>
      </c>
      <c r="DG29">
        <f>Model!DG33</f>
        <v>0</v>
      </c>
      <c r="DH29">
        <f>Model!DH33</f>
        <v>0</v>
      </c>
      <c r="DI29">
        <f>Model!DI33</f>
        <v>0</v>
      </c>
      <c r="DJ29">
        <f>Model!DJ33</f>
        <v>0</v>
      </c>
      <c r="DK29">
        <f>Model!DK33</f>
        <v>0</v>
      </c>
      <c r="DL29">
        <f>Model!DL33</f>
        <v>0</v>
      </c>
      <c r="DM29">
        <f>Model!DM33</f>
        <v>0</v>
      </c>
      <c r="DN29">
        <f>Model!DN33</f>
        <v>0</v>
      </c>
      <c r="DO29">
        <f>Model!DO33</f>
        <v>0</v>
      </c>
      <c r="DP29">
        <f>Model!DP33</f>
        <v>0</v>
      </c>
      <c r="DQ29">
        <f>Model!DQ33</f>
        <v>0</v>
      </c>
      <c r="DR29">
        <f>Model!DR33</f>
        <v>0</v>
      </c>
      <c r="DS29">
        <f>Model!DS33</f>
        <v>0</v>
      </c>
      <c r="DT29">
        <f>Model!DT33</f>
        <v>0</v>
      </c>
      <c r="DU29">
        <f>Model!DU33</f>
        <v>0</v>
      </c>
      <c r="DV29">
        <f>Model!DV33</f>
        <v>0</v>
      </c>
      <c r="DW29">
        <f>Model!DW33</f>
        <v>0</v>
      </c>
      <c r="DX29">
        <f>Model!DX33</f>
        <v>0</v>
      </c>
      <c r="DY29">
        <f>Model!DY33</f>
        <v>0</v>
      </c>
      <c r="DZ29">
        <f>Model!DZ33</f>
        <v>0</v>
      </c>
      <c r="EA29">
        <f>Model!EA33</f>
        <v>0</v>
      </c>
      <c r="EB29">
        <f>Model!EB33</f>
        <v>0</v>
      </c>
      <c r="EC29">
        <f>Model!EC33</f>
        <v>0</v>
      </c>
      <c r="ED29">
        <f>Model!ED33</f>
        <v>0</v>
      </c>
      <c r="EE29">
        <f>Model!EE33</f>
        <v>0</v>
      </c>
      <c r="EF29">
        <f>Model!EF33</f>
        <v>0</v>
      </c>
      <c r="EG29">
        <f>Model!EG33</f>
        <v>0</v>
      </c>
      <c r="EH29">
        <f>Model!EH33</f>
        <v>0</v>
      </c>
      <c r="EI29">
        <f>Model!EI33</f>
        <v>0</v>
      </c>
      <c r="EJ29">
        <f>Model!EJ33</f>
        <v>0</v>
      </c>
      <c r="EK29">
        <f>Model!EK33</f>
        <v>0</v>
      </c>
      <c r="EL29">
        <f>Model!EM33</f>
        <v>0</v>
      </c>
      <c r="EM29">
        <f>Model!EN33</f>
        <v>0</v>
      </c>
      <c r="EN29">
        <f>Model!EO33</f>
        <v>0</v>
      </c>
      <c r="EO29">
        <f>Model!EP33</f>
        <v>0</v>
      </c>
      <c r="EP29">
        <f>Model!EQ33</f>
        <v>0</v>
      </c>
      <c r="EQ29">
        <f>Model!ER33</f>
        <v>0</v>
      </c>
      <c r="ER29">
        <f>Model!ES33</f>
        <v>0</v>
      </c>
      <c r="ES29">
        <f>Model!ET33</f>
        <v>0</v>
      </c>
      <c r="ET29">
        <f>Model!EU33</f>
        <v>0</v>
      </c>
      <c r="EU29">
        <f>Model!EV33</f>
        <v>0</v>
      </c>
      <c r="EV29">
        <f>Model!EW33</f>
        <v>0</v>
      </c>
      <c r="EW29">
        <f>Model!EX33</f>
        <v>0</v>
      </c>
      <c r="EX29">
        <f>Model!EY33</f>
        <v>0</v>
      </c>
    </row>
    <row r="30" spans="1:154" hidden="1" outlineLevel="1">
      <c r="A30">
        <f>Model!A34</f>
        <v>0</v>
      </c>
      <c r="B30">
        <f>Model!B34</f>
        <v>0</v>
      </c>
      <c r="C30">
        <f>Model!C34</f>
        <v>0</v>
      </c>
      <c r="D30">
        <f>Model!D34</f>
        <v>0</v>
      </c>
      <c r="E30">
        <f>Model!E34</f>
        <v>0</v>
      </c>
      <c r="F30">
        <f>Model!F34</f>
        <v>0</v>
      </c>
      <c r="G30">
        <f>Model!G34</f>
        <v>0</v>
      </c>
      <c r="H30">
        <f>Model!H34</f>
        <v>0</v>
      </c>
      <c r="I30" t="str">
        <f>Model!I34</f>
        <v>Non-GAAP Operating Income (x-SBC)</v>
      </c>
      <c r="J30">
        <f>Model!J34</f>
        <v>0</v>
      </c>
      <c r="K30">
        <f>Model!K34</f>
        <v>0</v>
      </c>
      <c r="L30">
        <f>Model!L34</f>
        <v>0</v>
      </c>
      <c r="M30">
        <f>Model!M34</f>
        <v>0</v>
      </c>
      <c r="N30">
        <f>Model!N34</f>
        <v>0</v>
      </c>
      <c r="O30">
        <f>Model!O34</f>
        <v>0</v>
      </c>
      <c r="P30">
        <f>Model!P34</f>
        <v>0</v>
      </c>
      <c r="Q30">
        <f>Model!Q34</f>
        <v>0</v>
      </c>
      <c r="R30">
        <f>Model!R34</f>
        <v>0</v>
      </c>
      <c r="S30">
        <f>Model!S34</f>
        <v>0</v>
      </c>
      <c r="T30">
        <f>Model!T34</f>
        <v>0</v>
      </c>
      <c r="U30">
        <f>Model!U34</f>
        <v>0</v>
      </c>
      <c r="V30">
        <f>Model!V34</f>
        <v>0</v>
      </c>
      <c r="W30">
        <f>Model!W34</f>
        <v>0</v>
      </c>
      <c r="X30">
        <f>Model!X34</f>
        <v>0</v>
      </c>
      <c r="Y30">
        <f>Model!Y34</f>
        <v>0</v>
      </c>
      <c r="Z30">
        <f>Model!Z34</f>
        <v>0</v>
      </c>
      <c r="AA30">
        <f>Model!AA34</f>
        <v>0</v>
      </c>
      <c r="AB30">
        <f>Model!AB34</f>
        <v>0</v>
      </c>
      <c r="AC30">
        <f>Model!AC34</f>
        <v>0</v>
      </c>
      <c r="AD30">
        <f>Model!AD34</f>
        <v>0</v>
      </c>
      <c r="AE30">
        <f>Model!AE34</f>
        <v>0</v>
      </c>
      <c r="AF30">
        <f>Model!AF34</f>
        <v>0</v>
      </c>
      <c r="AG30">
        <f>Model!AG34</f>
        <v>0</v>
      </c>
      <c r="AH30">
        <f>Model!AH34</f>
        <v>0</v>
      </c>
      <c r="AI30">
        <f>Model!AI34</f>
        <v>0</v>
      </c>
      <c r="AJ30">
        <f>Model!AJ34</f>
        <v>0</v>
      </c>
      <c r="AK30">
        <f>Model!AK34</f>
        <v>0</v>
      </c>
      <c r="AL30">
        <f>Model!AL34</f>
        <v>0</v>
      </c>
      <c r="AM30">
        <f>Model!AM34</f>
        <v>0</v>
      </c>
      <c r="AN30">
        <f>Model!AN34</f>
        <v>0</v>
      </c>
      <c r="AO30">
        <f>Model!AO34</f>
        <v>0</v>
      </c>
      <c r="AP30">
        <f>Model!AP34</f>
        <v>0</v>
      </c>
      <c r="AQ30">
        <f>Model!AQ34</f>
        <v>0</v>
      </c>
      <c r="AR30">
        <f>Model!AR34</f>
        <v>0</v>
      </c>
      <c r="AS30">
        <f>Model!AS34</f>
        <v>0</v>
      </c>
      <c r="AT30">
        <f>Model!AT34</f>
        <v>-4.048</v>
      </c>
      <c r="AU30">
        <f>Model!AU34</f>
        <v>-2.6800000000000006</v>
      </c>
      <c r="AV30">
        <f>Model!AV34</f>
        <v>-2.016999999999999</v>
      </c>
      <c r="AW30">
        <f>Model!AW34</f>
        <v>-2.5700000000000007</v>
      </c>
      <c r="AX30">
        <f>Model!AX34</f>
        <v>-2.4110000000000005</v>
      </c>
      <c r="AY30">
        <f>Model!AY34</f>
        <v>-1.5680000000000003</v>
      </c>
      <c r="AZ30">
        <f>Model!AZ34</f>
        <v>-1.0560000000000003</v>
      </c>
      <c r="BA30">
        <f>Model!BA34</f>
        <v>-8.7000000000001299E-2</v>
      </c>
      <c r="BB30">
        <f>Model!BB34</f>
        <v>-0.47500000000000031</v>
      </c>
      <c r="BC30">
        <f>Model!BC34</f>
        <v>1.9840000000000024</v>
      </c>
      <c r="BD30">
        <f>Model!BD34</f>
        <v>-0.11800000000000166</v>
      </c>
      <c r="BE30">
        <f>Model!BE34</f>
        <v>1.5509999999999997</v>
      </c>
      <c r="BF30">
        <f>Model!BF34</f>
        <v>3.1109999999999971</v>
      </c>
      <c r="BG30">
        <f>Model!BG34</f>
        <v>2.523000000000005</v>
      </c>
      <c r="BH30">
        <f>Model!BH34</f>
        <v>4.0069999999999979</v>
      </c>
      <c r="BI30">
        <f>Model!BI34</f>
        <v>2.7669999999999986</v>
      </c>
      <c r="BJ30">
        <f>Model!BJ34</f>
        <v>0.34399999999999764</v>
      </c>
      <c r="BK30">
        <f>Model!BK34</f>
        <v>0.12000000000000632</v>
      </c>
      <c r="BL30">
        <f>Model!BL34</f>
        <v>-1.7560000000000002</v>
      </c>
      <c r="BM30">
        <f>Model!BM34</f>
        <v>7.7790000000000017</v>
      </c>
      <c r="BN30">
        <f>Model!BN34</f>
        <v>0.65399999999999103</v>
      </c>
      <c r="BO30">
        <f>Model!BO34</f>
        <v>-2.3510000000000097</v>
      </c>
      <c r="BP30">
        <f>Model!BP34</f>
        <v>-7.6080000000000112</v>
      </c>
      <c r="BQ30">
        <f>Model!BQ34</f>
        <v>-1.3050000000000086</v>
      </c>
      <c r="BR30">
        <f>Model!BR34</f>
        <v>0.34199999999999164</v>
      </c>
      <c r="BS30">
        <f>Model!BS34</f>
        <v>-7.710999999999963</v>
      </c>
      <c r="BT30">
        <f>Model!BT34</f>
        <v>4.4799999999999862</v>
      </c>
      <c r="BU30">
        <f>Model!BU34</f>
        <v>-2.0270000000000046</v>
      </c>
      <c r="BV30">
        <f>Model!BV34</f>
        <v>-22.525999999999982</v>
      </c>
      <c r="BW30">
        <f>Model!BW34</f>
        <v>2.9859999999999616</v>
      </c>
      <c r="BX30">
        <f>Model!BX34</f>
        <v>35.126000000000019</v>
      </c>
      <c r="BY30">
        <f>Model!BY34</f>
        <v>28.47800000000003</v>
      </c>
      <c r="BZ30">
        <f>Model!BZ34</f>
        <v>27.559000000000012</v>
      </c>
      <c r="CA30">
        <f>Model!CA34</f>
        <v>12.635000000000051</v>
      </c>
      <c r="CB30">
        <f>Model!CB34</f>
        <v>43.320000000000014</v>
      </c>
      <c r="CC30">
        <f>Model!CC34</f>
        <v>-131.81700000000004</v>
      </c>
      <c r="CD30">
        <f>Model!CD34</f>
        <v>20.195097851112294</v>
      </c>
      <c r="CE30">
        <f>Model!CE34</f>
        <v>19.366757786000033</v>
      </c>
      <c r="CF30">
        <f>Model!CF34</f>
        <v>51.001212347555537</v>
      </c>
      <c r="CG30">
        <f>Model!CG34</f>
        <v>56.718198835292313</v>
      </c>
      <c r="CH30">
        <f>Model!CH34</f>
        <v>0</v>
      </c>
      <c r="CI30">
        <f>Model!CI34</f>
        <v>0</v>
      </c>
      <c r="CJ30">
        <f>Model!CJ34</f>
        <v>0</v>
      </c>
      <c r="CK30">
        <f>Model!CK34</f>
        <v>0</v>
      </c>
      <c r="CL30">
        <f>Model!CL34</f>
        <v>0</v>
      </c>
      <c r="CM30">
        <f>Model!CM34</f>
        <v>0</v>
      </c>
      <c r="CN30">
        <f>Model!CN34</f>
        <v>0</v>
      </c>
      <c r="CO30">
        <f>Model!CO34</f>
        <v>0</v>
      </c>
      <c r="CP30">
        <f>Model!CP34</f>
        <v>0</v>
      </c>
      <c r="CQ30">
        <f>Model!CQ34</f>
        <v>0</v>
      </c>
      <c r="CR30">
        <f>Model!CR34</f>
        <v>0</v>
      </c>
      <c r="CS30">
        <f>Model!CS34</f>
        <v>0</v>
      </c>
      <c r="CT30">
        <f>Model!CT34</f>
        <v>0</v>
      </c>
      <c r="CU30">
        <f>Model!CU34</f>
        <v>0</v>
      </c>
      <c r="CV30">
        <f>Model!CV34</f>
        <v>0</v>
      </c>
      <c r="CW30">
        <f>Model!CW34</f>
        <v>0</v>
      </c>
      <c r="CX30">
        <f>Model!CX34</f>
        <v>0</v>
      </c>
      <c r="CY30">
        <f>Model!CY34</f>
        <v>0</v>
      </c>
      <c r="CZ30">
        <f>Model!CZ34</f>
        <v>0</v>
      </c>
      <c r="DA30">
        <f>Model!DA34</f>
        <v>0</v>
      </c>
      <c r="DB30">
        <f>Model!DB34</f>
        <v>0</v>
      </c>
      <c r="DC30">
        <f>Model!DC34</f>
        <v>0</v>
      </c>
      <c r="DD30">
        <f>Model!DD34</f>
        <v>0</v>
      </c>
      <c r="DE30">
        <f>Model!DE34</f>
        <v>0</v>
      </c>
      <c r="DF30">
        <f>Model!DF34</f>
        <v>0</v>
      </c>
      <c r="DG30">
        <f>Model!DG34</f>
        <v>0</v>
      </c>
      <c r="DH30">
        <f>Model!DH34</f>
        <v>0</v>
      </c>
      <c r="DI30">
        <f>Model!DI34</f>
        <v>0</v>
      </c>
      <c r="DJ30">
        <f>Model!DJ34</f>
        <v>0</v>
      </c>
      <c r="DK30">
        <f>Model!DK34</f>
        <v>0</v>
      </c>
      <c r="DL30">
        <f>Model!DL34</f>
        <v>0</v>
      </c>
      <c r="DM30">
        <f>Model!DM34</f>
        <v>0</v>
      </c>
      <c r="DN30">
        <f>Model!DN34</f>
        <v>0</v>
      </c>
      <c r="DO30">
        <f>Model!DO34</f>
        <v>0</v>
      </c>
      <c r="DP30">
        <f>Model!DP34</f>
        <v>0</v>
      </c>
      <c r="DQ30">
        <f>Model!DQ34</f>
        <v>-13.424999999999999</v>
      </c>
      <c r="DR30">
        <f>Model!DR34</f>
        <v>-20.606000000000002</v>
      </c>
      <c r="DS30">
        <f>Model!DS34</f>
        <v>-20.382999999999999</v>
      </c>
      <c r="DT30">
        <f>Model!DT34</f>
        <v>-11.315000000000001</v>
      </c>
      <c r="DU30">
        <f>Model!DU34</f>
        <v>-5.1220000000000008</v>
      </c>
      <c r="DV30">
        <f>Model!DV34</f>
        <v>2.9419999999999922</v>
      </c>
      <c r="DW30">
        <f>Model!DW34</f>
        <v>12.408000000000019</v>
      </c>
      <c r="DX30">
        <f>Model!DX34</f>
        <v>6.4869999999999912</v>
      </c>
      <c r="DY30">
        <f>Model!DY34</f>
        <v>-5.2340000000000586</v>
      </c>
      <c r="DZ30">
        <f>Model!DZ34</f>
        <v>-4.9159999999999826</v>
      </c>
      <c r="EA30" s="1641">
        <f>Model!EA34</f>
        <v>42.813000000000017</v>
      </c>
      <c r="EB30" s="1641">
        <f>Model!EB34</f>
        <v>-48.303000000000139</v>
      </c>
      <c r="EC30">
        <f>Model!EC34</f>
        <v>147.28126681996031</v>
      </c>
      <c r="ED30">
        <f>Model!ED34</f>
        <v>236.17674528086101</v>
      </c>
      <c r="EE30">
        <f>Model!EE34</f>
        <v>371.23907270985563</v>
      </c>
      <c r="EF30">
        <f>Model!EF34</f>
        <v>505.91544934878812</v>
      </c>
      <c r="EG30">
        <f>Model!EG34</f>
        <v>661.63779180142433</v>
      </c>
      <c r="EH30">
        <f>Model!EH34</f>
        <v>917.84871726960819</v>
      </c>
      <c r="EI30">
        <f>Model!EI34</f>
        <v>1106.1329636595142</v>
      </c>
      <c r="EJ30">
        <f>Model!EJ34</f>
        <v>1332.6860210704824</v>
      </c>
      <c r="EK30">
        <f>Model!EK34</f>
        <v>0</v>
      </c>
      <c r="EL30">
        <f>Model!EM34</f>
        <v>0</v>
      </c>
      <c r="EM30" t="str">
        <f>Model!EN34</f>
        <v>NA</v>
      </c>
      <c r="EN30" t="str">
        <f>Model!EO34</f>
        <v>NA</v>
      </c>
      <c r="EO30">
        <f>Model!EP34</f>
        <v>0.87575993038705202</v>
      </c>
      <c r="EP30">
        <f>Model!EQ34</f>
        <v>1.0975555064191629</v>
      </c>
      <c r="EQ30" t="str">
        <f>Model!ER34</f>
        <v>NA</v>
      </c>
      <c r="ER30">
        <f>Model!ES34</f>
        <v>0.76693466379549824</v>
      </c>
      <c r="ES30" t="str">
        <f>Model!ET34</f>
        <v>NA</v>
      </c>
      <c r="ET30">
        <f>Model!EU34</f>
        <v>0.50884100076801364</v>
      </c>
      <c r="EU30">
        <f>Model!EV34</f>
        <v>0.40970332272073889</v>
      </c>
      <c r="EV30">
        <f>Model!EW34</f>
        <v>0.35219442809497559</v>
      </c>
      <c r="EW30">
        <f>Model!EX34</f>
        <v>0.29790567393451101</v>
      </c>
      <c r="EX30">
        <f>Model!EY34</f>
        <v>0.26290062910751394</v>
      </c>
    </row>
    <row r="31" spans="1:154" hidden="1" outlineLevel="1">
      <c r="A31">
        <f>Model!A35</f>
        <v>0</v>
      </c>
      <c r="B31">
        <f>Model!B35</f>
        <v>0</v>
      </c>
      <c r="C31">
        <f>Model!C35</f>
        <v>0</v>
      </c>
      <c r="D31">
        <f>Model!D35</f>
        <v>0</v>
      </c>
      <c r="E31">
        <f>Model!E35</f>
        <v>0</v>
      </c>
      <c r="F31">
        <f>Model!F35</f>
        <v>0</v>
      </c>
      <c r="G31">
        <f>Model!G35</f>
        <v>0</v>
      </c>
      <c r="H31">
        <f>Model!H35</f>
        <v>0</v>
      </c>
      <c r="I31" t="str">
        <f>Model!I35</f>
        <v>Adj. EBITDA (x-SBC)</v>
      </c>
      <c r="J31">
        <f>Model!J35</f>
        <v>0</v>
      </c>
      <c r="K31">
        <f>Model!K35</f>
        <v>0</v>
      </c>
      <c r="L31">
        <f>Model!L35</f>
        <v>0</v>
      </c>
      <c r="M31">
        <f>Model!M35</f>
        <v>0</v>
      </c>
      <c r="N31">
        <f>Model!N35</f>
        <v>0</v>
      </c>
      <c r="O31">
        <f>Model!O35</f>
        <v>0</v>
      </c>
      <c r="P31">
        <f>Model!P35</f>
        <v>0</v>
      </c>
      <c r="Q31">
        <f>Model!Q35</f>
        <v>0</v>
      </c>
      <c r="R31">
        <f>Model!R35</f>
        <v>0</v>
      </c>
      <c r="S31">
        <f>Model!S35</f>
        <v>0</v>
      </c>
      <c r="T31">
        <f>Model!T35</f>
        <v>0</v>
      </c>
      <c r="U31">
        <f>Model!U35</f>
        <v>0</v>
      </c>
      <c r="V31">
        <f>Model!V35</f>
        <v>0</v>
      </c>
      <c r="W31">
        <f>Model!W35</f>
        <v>0</v>
      </c>
      <c r="X31">
        <f>Model!X35</f>
        <v>0</v>
      </c>
      <c r="Y31">
        <f>Model!Y35</f>
        <v>0</v>
      </c>
      <c r="Z31">
        <f>Model!Z35</f>
        <v>0</v>
      </c>
      <c r="AA31">
        <f>Model!AA35</f>
        <v>0</v>
      </c>
      <c r="AB31">
        <f>Model!AB35</f>
        <v>0</v>
      </c>
      <c r="AC31">
        <f>Model!AC35</f>
        <v>0</v>
      </c>
      <c r="AD31">
        <f>Model!AD35</f>
        <v>0</v>
      </c>
      <c r="AE31">
        <f>Model!AE35</f>
        <v>0</v>
      </c>
      <c r="AF31">
        <f>Model!AF35</f>
        <v>0</v>
      </c>
      <c r="AG31">
        <f>Model!AG35</f>
        <v>0</v>
      </c>
      <c r="AH31">
        <f>Model!AH35</f>
        <v>0</v>
      </c>
      <c r="AI31">
        <f>Model!AI35</f>
        <v>0</v>
      </c>
      <c r="AJ31">
        <f>Model!AJ35</f>
        <v>0</v>
      </c>
      <c r="AK31">
        <f>Model!AK35</f>
        <v>0</v>
      </c>
      <c r="AL31">
        <f>Model!AL35</f>
        <v>0</v>
      </c>
      <c r="AM31">
        <f>Model!AM35</f>
        <v>0</v>
      </c>
      <c r="AN31">
        <f>Model!AN35</f>
        <v>0</v>
      </c>
      <c r="AO31">
        <f>Model!AO35</f>
        <v>0</v>
      </c>
      <c r="AP31">
        <f>Model!AP35</f>
        <v>0</v>
      </c>
      <c r="AQ31">
        <f>Model!AQ35</f>
        <v>0</v>
      </c>
      <c r="AR31">
        <f>Model!AR35</f>
        <v>0</v>
      </c>
      <c r="AS31">
        <f>Model!AS35</f>
        <v>0</v>
      </c>
      <c r="AT31">
        <f>Model!AT35</f>
        <v>-2.153</v>
      </c>
      <c r="AU31">
        <f>Model!AU35</f>
        <v>-0.98900000000000055</v>
      </c>
      <c r="AV31">
        <f>Model!AV35</f>
        <v>-0.48899999999999899</v>
      </c>
      <c r="AW31">
        <f>Model!AW35</f>
        <v>-1.2770000000000008</v>
      </c>
      <c r="AX31">
        <f>Model!AX35</f>
        <v>-1.1830000000000005</v>
      </c>
      <c r="AY31">
        <f>Model!AY35</f>
        <v>-0.21400000000000041</v>
      </c>
      <c r="AZ31">
        <f>Model!AZ35</f>
        <v>0.25799999999999956</v>
      </c>
      <c r="BA31">
        <f>Model!BA35</f>
        <v>1.2789999999999981</v>
      </c>
      <c r="BB31">
        <f>Model!BB35</f>
        <v>1.1079999999999997</v>
      </c>
      <c r="BC31">
        <f>Model!BC35</f>
        <v>3.8520000000000025</v>
      </c>
      <c r="BD31">
        <f>Model!BD35</f>
        <v>3.6539999999999986</v>
      </c>
      <c r="BE31">
        <f>Model!BE35</f>
        <v>3.5999999999999992</v>
      </c>
      <c r="BF31">
        <f>Model!BF35</f>
        <v>5.4469999999999974</v>
      </c>
      <c r="BG31">
        <f>Model!BG35</f>
        <v>5.9880000000000058</v>
      </c>
      <c r="BH31">
        <f>Model!BH35</f>
        <v>7.623999999999997</v>
      </c>
      <c r="BI31">
        <f>Model!BI35</f>
        <v>7.3889999999999985</v>
      </c>
      <c r="BJ31">
        <f>Model!BJ35</f>
        <v>5.1229999999999976</v>
      </c>
      <c r="BK31">
        <f>Model!BK35</f>
        <v>5.2750000000000057</v>
      </c>
      <c r="BL31">
        <f>Model!BL35</f>
        <v>4.3220000000000001</v>
      </c>
      <c r="BM31">
        <f>Model!BM35</f>
        <v>15.397000000000006</v>
      </c>
      <c r="BN31">
        <f>Model!BN35</f>
        <v>8.7279999999999909</v>
      </c>
      <c r="BO31">
        <f>Model!BO35</f>
        <v>6.4289999999999923</v>
      </c>
      <c r="BP31">
        <f>Model!BP35</f>
        <v>14.630999999999988</v>
      </c>
      <c r="BQ31">
        <f>Model!BQ35</f>
        <v>19.977999999999987</v>
      </c>
      <c r="BR31">
        <f>Model!BR35</f>
        <v>51.911999999999992</v>
      </c>
      <c r="BS31">
        <f>Model!BS35</f>
        <v>21.039000000000041</v>
      </c>
      <c r="BT31">
        <f>Model!BT35</f>
        <v>29.476999999999983</v>
      </c>
      <c r="BU31">
        <f>Model!BU35</f>
        <v>20.393999999999995</v>
      </c>
      <c r="BV31">
        <f>Model!BV35</f>
        <v>1.8740000000000165</v>
      </c>
      <c r="BW31">
        <f>Model!BW35</f>
        <v>28.739999999999963</v>
      </c>
      <c r="BX31">
        <f>Model!BX35</f>
        <v>59.463000000000022</v>
      </c>
      <c r="BY31">
        <f>Model!BY35</f>
        <v>54.749000000000038</v>
      </c>
      <c r="BZ31">
        <f>Model!BZ35</f>
        <v>54.799000000000014</v>
      </c>
      <c r="CA31">
        <f>Model!CA35</f>
        <v>39.700000000000045</v>
      </c>
      <c r="CB31">
        <f>Model!CB35</f>
        <v>70.957000000000022</v>
      </c>
      <c r="CC31">
        <f>Model!CC35</f>
        <v>70.85899999999998</v>
      </c>
      <c r="CD31">
        <f>Model!CD35</f>
        <v>46.996397055568771</v>
      </c>
      <c r="CE31">
        <f>Model!CE35</f>
        <v>48.633911839577763</v>
      </c>
      <c r="CF31">
        <f>Model!CF35</f>
        <v>81.854556903352872</v>
      </c>
      <c r="CG31">
        <f>Model!CG35</f>
        <v>87.416642569170079</v>
      </c>
      <c r="CH31">
        <f>Model!CH35</f>
        <v>0</v>
      </c>
      <c r="CI31">
        <f>Model!CI35</f>
        <v>0</v>
      </c>
      <c r="CJ31">
        <f>Model!CJ35</f>
        <v>0</v>
      </c>
      <c r="CK31">
        <f>Model!CK35</f>
        <v>0</v>
      </c>
      <c r="CL31">
        <f>Model!CL35</f>
        <v>0</v>
      </c>
      <c r="CM31">
        <f>Model!CM35</f>
        <v>0</v>
      </c>
      <c r="CN31">
        <f>Model!CN35</f>
        <v>0</v>
      </c>
      <c r="CO31">
        <f>Model!CO35</f>
        <v>0</v>
      </c>
      <c r="CP31">
        <f>Model!CP35</f>
        <v>0</v>
      </c>
      <c r="CQ31">
        <f>Model!CQ35</f>
        <v>0</v>
      </c>
      <c r="CR31">
        <f>Model!CR35</f>
        <v>0</v>
      </c>
      <c r="CS31">
        <f>Model!CS35</f>
        <v>0</v>
      </c>
      <c r="CT31">
        <f>Model!CT35</f>
        <v>0</v>
      </c>
      <c r="CU31">
        <f>Model!CU35</f>
        <v>0</v>
      </c>
      <c r="CV31">
        <f>Model!CV35</f>
        <v>0</v>
      </c>
      <c r="CW31">
        <f>Model!CW35</f>
        <v>0</v>
      </c>
      <c r="CX31">
        <f>Model!CX35</f>
        <v>0</v>
      </c>
      <c r="CY31">
        <f>Model!CY35</f>
        <v>0</v>
      </c>
      <c r="CZ31">
        <f>Model!CZ35</f>
        <v>0</v>
      </c>
      <c r="DA31">
        <f>Model!DA35</f>
        <v>0</v>
      </c>
      <c r="DB31">
        <f>Model!DB35</f>
        <v>0</v>
      </c>
      <c r="DC31">
        <f>Model!DC35</f>
        <v>0</v>
      </c>
      <c r="DD31">
        <f>Model!DD35</f>
        <v>0</v>
      </c>
      <c r="DE31">
        <f>Model!DE35</f>
        <v>0</v>
      </c>
      <c r="DF31">
        <f>Model!DF35</f>
        <v>0</v>
      </c>
      <c r="DG31">
        <f>Model!DG35</f>
        <v>0</v>
      </c>
      <c r="DH31">
        <f>Model!DH35</f>
        <v>0</v>
      </c>
      <c r="DI31">
        <f>Model!DI35</f>
        <v>0</v>
      </c>
      <c r="DJ31">
        <f>Model!DJ35</f>
        <v>0</v>
      </c>
      <c r="DK31">
        <f>Model!DK35</f>
        <v>0</v>
      </c>
      <c r="DL31">
        <f>Model!DL35</f>
        <v>0</v>
      </c>
      <c r="DM31">
        <f>Model!DM35</f>
        <v>0</v>
      </c>
      <c r="DN31">
        <f>Model!DN35</f>
        <v>0</v>
      </c>
      <c r="DO31">
        <f>Model!DO35</f>
        <v>0</v>
      </c>
      <c r="DP31">
        <f>Model!DP35</f>
        <v>0</v>
      </c>
      <c r="DQ31">
        <f>Model!DQ35</f>
        <v>-10.372999999999999</v>
      </c>
      <c r="DR31">
        <f>Model!DR35</f>
        <v>-13.766000000000002</v>
      </c>
      <c r="DS31">
        <f>Model!DS35</f>
        <v>-12.235999999999999</v>
      </c>
      <c r="DT31">
        <f>Model!DT35</f>
        <v>-4.9080000000000013</v>
      </c>
      <c r="DU31">
        <f>Model!DU35</f>
        <v>0.13999999999999879</v>
      </c>
      <c r="DV31">
        <f>Model!DV35</f>
        <v>12.213999999999992</v>
      </c>
      <c r="DW31">
        <f>Model!DW35</f>
        <v>26.448000000000018</v>
      </c>
      <c r="DX31">
        <f>Model!DX35</f>
        <v>30.116999999999997</v>
      </c>
      <c r="DY31">
        <f>Model!DY35</f>
        <v>55.141999999999939</v>
      </c>
      <c r="DZ31">
        <f>Model!DZ35</f>
        <v>122.82200000000002</v>
      </c>
      <c r="EA31">
        <f>Model!EA35</f>
        <v>143.57500000000002</v>
      </c>
      <c r="EB31">
        <f>Model!EB35</f>
        <v>236.31499999999988</v>
      </c>
      <c r="EC31">
        <f>Model!EC35</f>
        <v>264.90150836766963</v>
      </c>
      <c r="ED31">
        <f>Model!ED35</f>
        <v>351.92201910520032</v>
      </c>
      <c r="EE31">
        <f>Model!EE35</f>
        <v>499.61599639763119</v>
      </c>
      <c r="EF31">
        <f>Model!EF35</f>
        <v>646.05671569020319</v>
      </c>
      <c r="EG31">
        <f>Model!EG35</f>
        <v>813.0172662884504</v>
      </c>
      <c r="EH31">
        <f>Model!EH35</f>
        <v>1080.0391637889813</v>
      </c>
      <c r="EI31">
        <f>Model!EI35</f>
        <v>1256.7890598536599</v>
      </c>
      <c r="EJ31">
        <f>Model!EJ35</f>
        <v>1467.1340577258193</v>
      </c>
      <c r="EK31">
        <f>Model!EK35</f>
        <v>0</v>
      </c>
      <c r="EL31">
        <f>Model!EM35</f>
        <v>0</v>
      </c>
      <c r="EM31">
        <f>Model!EN35</f>
        <v>0.65275393341310284</v>
      </c>
      <c r="EN31">
        <f>Model!EO35</f>
        <v>0.66837795594447691</v>
      </c>
      <c r="EO31">
        <f>Model!EP35</f>
        <v>0.68301907677212592</v>
      </c>
      <c r="EP31">
        <f>Model!EQ35</f>
        <v>0.62431251979002222</v>
      </c>
      <c r="EQ31">
        <f>Model!ER35</f>
        <v>0.29202055223195483</v>
      </c>
      <c r="ER31">
        <f>Model!ES35</f>
        <v>0.34830829148543435</v>
      </c>
      <c r="ES31">
        <f>Model!ET35</f>
        <v>0.28345806076309643</v>
      </c>
      <c r="ET31">
        <f>Model!EU35</f>
        <v>0.34605272433864093</v>
      </c>
      <c r="EU31">
        <f>Model!EV35</f>
        <v>0.3219583613391549</v>
      </c>
      <c r="EV31">
        <f>Model!EW35</f>
        <v>0.29300753679413355</v>
      </c>
      <c r="EW31">
        <f>Model!EX35</f>
        <v>0.24833337582401036</v>
      </c>
      <c r="EX31">
        <f>Model!EY35</f>
        <v>0.21746553760821269</v>
      </c>
    </row>
    <row r="32" spans="1:154" hidden="1" outlineLevel="1">
      <c r="A32">
        <f>Model!A36</f>
        <v>0</v>
      </c>
      <c r="B32">
        <f>Model!B36</f>
        <v>0</v>
      </c>
      <c r="C32">
        <f>Model!C36</f>
        <v>0</v>
      </c>
      <c r="D32">
        <f>Model!D36</f>
        <v>0</v>
      </c>
      <c r="E32">
        <f>Model!E36</f>
        <v>0</v>
      </c>
      <c r="F32">
        <f>Model!F36</f>
        <v>0</v>
      </c>
      <c r="G32">
        <f>Model!G36</f>
        <v>0</v>
      </c>
      <c r="H32">
        <f>Model!H36</f>
        <v>0</v>
      </c>
      <c r="I32" t="str">
        <f>Model!I36</f>
        <v>Non-GAAP Net Income</v>
      </c>
      <c r="J32">
        <f>Model!J36</f>
        <v>0</v>
      </c>
      <c r="K32">
        <f>Model!K36</f>
        <v>0</v>
      </c>
      <c r="L32">
        <f>Model!L36</f>
        <v>0</v>
      </c>
      <c r="M32">
        <f>Model!M36</f>
        <v>0</v>
      </c>
      <c r="N32">
        <f>Model!N36</f>
        <v>0</v>
      </c>
      <c r="O32">
        <f>Model!O36</f>
        <v>0</v>
      </c>
      <c r="P32">
        <f>Model!P36</f>
        <v>0</v>
      </c>
      <c r="Q32">
        <f>Model!Q36</f>
        <v>0</v>
      </c>
      <c r="R32">
        <f>Model!R36</f>
        <v>0</v>
      </c>
      <c r="S32">
        <f>Model!S36</f>
        <v>0</v>
      </c>
      <c r="T32">
        <f>Model!T36</f>
        <v>0</v>
      </c>
      <c r="U32">
        <f>Model!U36</f>
        <v>0</v>
      </c>
      <c r="V32">
        <f>Model!V36</f>
        <v>0</v>
      </c>
      <c r="W32">
        <f>Model!W36</f>
        <v>0</v>
      </c>
      <c r="X32">
        <f>Model!X36</f>
        <v>0</v>
      </c>
      <c r="Y32">
        <f>Model!Y36</f>
        <v>0</v>
      </c>
      <c r="Z32">
        <f>Model!Z36</f>
        <v>0</v>
      </c>
      <c r="AA32">
        <f>Model!AA36</f>
        <v>0</v>
      </c>
      <c r="AB32">
        <f>Model!AB36</f>
        <v>0</v>
      </c>
      <c r="AC32">
        <f>Model!AC36</f>
        <v>0</v>
      </c>
      <c r="AD32">
        <f>Model!AD36</f>
        <v>0</v>
      </c>
      <c r="AE32">
        <f>Model!AE36</f>
        <v>0</v>
      </c>
      <c r="AF32">
        <f>Model!AF36</f>
        <v>0</v>
      </c>
      <c r="AG32">
        <f>Model!AG36</f>
        <v>0</v>
      </c>
      <c r="AH32">
        <f>Model!AH36</f>
        <v>0</v>
      </c>
      <c r="AI32">
        <f>Model!AI36</f>
        <v>0</v>
      </c>
      <c r="AJ32">
        <f>Model!AJ36</f>
        <v>0</v>
      </c>
      <c r="AK32">
        <f>Model!AK36</f>
        <v>0</v>
      </c>
      <c r="AL32">
        <f>Model!AL36</f>
        <v>0</v>
      </c>
      <c r="AM32">
        <f>Model!AM36</f>
        <v>0</v>
      </c>
      <c r="AN32">
        <f>Model!AN36</f>
        <v>0</v>
      </c>
      <c r="AO32">
        <f>Model!AO36</f>
        <v>0</v>
      </c>
      <c r="AP32">
        <f>Model!AP36</f>
        <v>0</v>
      </c>
      <c r="AQ32">
        <f>Model!AQ36</f>
        <v>0</v>
      </c>
      <c r="AR32">
        <f>Model!AR36</f>
        <v>0</v>
      </c>
      <c r="AS32">
        <f>Model!AS36</f>
        <v>0</v>
      </c>
      <c r="AT32">
        <f>Model!AT36</f>
        <v>-4.0120000000000005</v>
      </c>
      <c r="AU32">
        <f>Model!AU36</f>
        <v>-2.6420000000000008</v>
      </c>
      <c r="AV32">
        <f>Model!AV36</f>
        <v>-2.0019999999999989</v>
      </c>
      <c r="AW32">
        <f>Model!AW36</f>
        <v>-2.5480000000000009</v>
      </c>
      <c r="AX32">
        <f>Model!AX36</f>
        <v>-2.3940000000000006</v>
      </c>
      <c r="AY32">
        <f>Model!AY36</f>
        <v>-1.5430000000000004</v>
      </c>
      <c r="AZ32">
        <f>Model!AZ36</f>
        <v>-1.0420000000000003</v>
      </c>
      <c r="BA32">
        <f>Model!BA36</f>
        <v>-8.0000000000001292E-2</v>
      </c>
      <c r="BB32">
        <f>Model!BB36</f>
        <v>-0.37900000000000028</v>
      </c>
      <c r="BC32">
        <f>Model!BC36</f>
        <v>1.9890000000000023</v>
      </c>
      <c r="BD32">
        <f>Model!BD36</f>
        <v>1.6549999999999985</v>
      </c>
      <c r="BE32">
        <f>Model!BE36</f>
        <v>1.8639999999999997</v>
      </c>
      <c r="BF32">
        <f>Model!BF36</f>
        <v>3.1419999999999968</v>
      </c>
      <c r="BG32">
        <f>Model!BG36</f>
        <v>3.273000000000005</v>
      </c>
      <c r="BH32">
        <f>Model!BH36</f>
        <v>4.0459999999999976</v>
      </c>
      <c r="BI32">
        <f>Model!BI36</f>
        <v>3.355999999999999</v>
      </c>
      <c r="BJ32">
        <f>Model!BJ36</f>
        <v>0.3989999999999978</v>
      </c>
      <c r="BK32">
        <f>Model!BK36</f>
        <v>0.23500000000000654</v>
      </c>
      <c r="BL32">
        <f>Model!BL36</f>
        <v>-1.4849999999999999</v>
      </c>
      <c r="BM32">
        <f>Model!BM36</f>
        <v>8.099000000000002</v>
      </c>
      <c r="BN32">
        <f>Model!BN36</f>
        <v>0.87299999999999134</v>
      </c>
      <c r="BO32">
        <f>Model!BO36</f>
        <v>-1.8830000000000091</v>
      </c>
      <c r="BP32">
        <f>Model!BP36</f>
        <v>5.8569999999999887</v>
      </c>
      <c r="BQ32">
        <f>Model!BQ36</f>
        <v>10.379999999999992</v>
      </c>
      <c r="BR32">
        <f>Model!BR36</f>
        <v>37.422999999999988</v>
      </c>
      <c r="BS32">
        <f>Model!BS36</f>
        <v>2.0313500000000286</v>
      </c>
      <c r="BT32">
        <f>Model!BT36</f>
        <v>11.521999999999988</v>
      </c>
      <c r="BU32">
        <f>Model!BU36</f>
        <v>-2.1340000000000012</v>
      </c>
      <c r="BV32">
        <f>Model!BV36</f>
        <v>-22.824999999999989</v>
      </c>
      <c r="BW32">
        <f>Model!BW36</f>
        <v>2.3709999999999383</v>
      </c>
      <c r="BX32">
        <f>Model!BX36</f>
        <v>32.934000000000019</v>
      </c>
      <c r="BY32">
        <f>Model!BY36</f>
        <v>25.808000000000032</v>
      </c>
      <c r="BZ32">
        <f>Model!BZ36</f>
        <v>21.894000000000013</v>
      </c>
      <c r="CA32">
        <f>Model!CA36</f>
        <v>7.3910000000000524</v>
      </c>
      <c r="CB32">
        <f>Model!CB36</f>
        <v>38.039000000000016</v>
      </c>
      <c r="CC32">
        <f>Model!CC36</f>
        <v>36.703999999999979</v>
      </c>
      <c r="CD32">
        <f>Model!CD36</f>
        <v>14.576255851112293</v>
      </c>
      <c r="CE32">
        <f>Model!CE36</f>
        <v>13.747915786000032</v>
      </c>
      <c r="CF32">
        <f>Model!CF36</f>
        <v>45.382370347555536</v>
      </c>
      <c r="CG32">
        <f>Model!CG36</f>
        <v>51.099356835292312</v>
      </c>
      <c r="CH32">
        <f>Model!CH36</f>
        <v>0</v>
      </c>
      <c r="CI32">
        <f>Model!CI36</f>
        <v>0</v>
      </c>
      <c r="CJ32">
        <f>Model!CJ36</f>
        <v>0</v>
      </c>
      <c r="CK32">
        <f>Model!CK36</f>
        <v>0</v>
      </c>
      <c r="CL32">
        <f>Model!CL36</f>
        <v>0</v>
      </c>
      <c r="CM32">
        <f>Model!CM36</f>
        <v>0</v>
      </c>
      <c r="CN32">
        <f>Model!CN36</f>
        <v>0</v>
      </c>
      <c r="CO32">
        <f>Model!CO36</f>
        <v>0</v>
      </c>
      <c r="CP32">
        <f>Model!CP36</f>
        <v>0</v>
      </c>
      <c r="CQ32">
        <f>Model!CQ36</f>
        <v>0</v>
      </c>
      <c r="CR32">
        <f>Model!CR36</f>
        <v>0</v>
      </c>
      <c r="CS32">
        <f>Model!CS36</f>
        <v>0</v>
      </c>
      <c r="CT32">
        <f>Model!CT36</f>
        <v>0</v>
      </c>
      <c r="CU32">
        <f>Model!CU36</f>
        <v>0</v>
      </c>
      <c r="CV32">
        <f>Model!CV36</f>
        <v>0</v>
      </c>
      <c r="CW32">
        <f>Model!CW36</f>
        <v>0</v>
      </c>
      <c r="CX32">
        <f>Model!CX36</f>
        <v>0</v>
      </c>
      <c r="CY32">
        <f>Model!CY36</f>
        <v>0</v>
      </c>
      <c r="CZ32">
        <f>Model!CZ36</f>
        <v>0</v>
      </c>
      <c r="DA32">
        <f>Model!DA36</f>
        <v>0</v>
      </c>
      <c r="DB32">
        <f>Model!DB36</f>
        <v>0</v>
      </c>
      <c r="DC32">
        <f>Model!DC36</f>
        <v>0</v>
      </c>
      <c r="DD32">
        <f>Model!DD36</f>
        <v>0</v>
      </c>
      <c r="DE32">
        <f>Model!DE36</f>
        <v>0</v>
      </c>
      <c r="DF32">
        <f>Model!DF36</f>
        <v>0</v>
      </c>
      <c r="DG32">
        <f>Model!DG36</f>
        <v>0</v>
      </c>
      <c r="DH32">
        <f>Model!DH36</f>
        <v>0</v>
      </c>
      <c r="DI32">
        <f>Model!DI36</f>
        <v>0</v>
      </c>
      <c r="DJ32">
        <f>Model!DJ36</f>
        <v>0</v>
      </c>
      <c r="DK32">
        <f>Model!DK36</f>
        <v>0</v>
      </c>
      <c r="DL32">
        <f>Model!DL36</f>
        <v>0</v>
      </c>
      <c r="DM32">
        <f>Model!DM36</f>
        <v>0</v>
      </c>
      <c r="DN32">
        <f>Model!DN36</f>
        <v>0</v>
      </c>
      <c r="DO32">
        <f>Model!DO36</f>
        <v>0</v>
      </c>
      <c r="DP32">
        <f>Model!DP36</f>
        <v>0</v>
      </c>
      <c r="DQ32">
        <f>Model!DQ36</f>
        <v>-12.063999999999998</v>
      </c>
      <c r="DR32">
        <f>Model!DR36</f>
        <v>-19.110000000000003</v>
      </c>
      <c r="DS32">
        <f>Model!DS36</f>
        <v>-19.695999999999998</v>
      </c>
      <c r="DT32">
        <f>Model!DT36</f>
        <v>-11.204000000000001</v>
      </c>
      <c r="DU32">
        <f>Model!DU36</f>
        <v>-5.0590000000000011</v>
      </c>
      <c r="DV32">
        <f>Model!DV36</f>
        <v>5.1289999999999916</v>
      </c>
      <c r="DW32">
        <f>Model!DW36</f>
        <v>13.817000000000018</v>
      </c>
      <c r="DX32">
        <f>Model!DX36</f>
        <v>7.2479999999999931</v>
      </c>
      <c r="DY32">
        <f>Model!DY36</f>
        <v>20.602999999999941</v>
      </c>
      <c r="DZ32">
        <f>Model!DZ36</f>
        <v>48.842350000000003</v>
      </c>
      <c r="EA32">
        <f>Model!EA36</f>
        <v>14.280000000000047</v>
      </c>
      <c r="EB32">
        <f>Model!EB36</f>
        <v>193.61399999999986</v>
      </c>
      <c r="EC32">
        <f>Model!EC36</f>
        <v>124.8058988199603</v>
      </c>
      <c r="ED32">
        <f>Model!ED36</f>
        <v>213.70137728086101</v>
      </c>
      <c r="EE32">
        <f>Model!EE36</f>
        <v>352.61786470985567</v>
      </c>
      <c r="EF32">
        <f>Model!EF36</f>
        <v>491.14840134878813</v>
      </c>
      <c r="EG32">
        <f>Model!EG36</f>
        <v>650.72490380142426</v>
      </c>
      <c r="EH32">
        <f>Model!EH36</f>
        <v>709.51869216299042</v>
      </c>
      <c r="EI32">
        <f>Model!EI36</f>
        <v>858.26324681101607</v>
      </c>
      <c r="EJ32">
        <f>Model!EJ36</f>
        <v>1037.2401621656813</v>
      </c>
      <c r="EK32">
        <f>Model!EK36</f>
        <v>0</v>
      </c>
      <c r="EL32">
        <f>Model!EM36</f>
        <v>0</v>
      </c>
      <c r="EM32">
        <f>Model!EN36</f>
        <v>0.58964172812354276</v>
      </c>
      <c r="EN32">
        <f>Model!EO36</f>
        <v>0.5233309455582017</v>
      </c>
      <c r="EO32">
        <f>Model!EP36</f>
        <v>0.25363182178282967</v>
      </c>
      <c r="EP32">
        <f>Model!EQ36</f>
        <v>1.1102573988112343</v>
      </c>
      <c r="EQ32">
        <f>Model!ER36</f>
        <v>0.36713957025835708</v>
      </c>
      <c r="ER32">
        <f>Model!ES36</f>
        <v>1.4642969408195543</v>
      </c>
      <c r="ES32">
        <f>Model!ET36</f>
        <v>0.22120671760400609</v>
      </c>
      <c r="ET32">
        <f>Model!EU36</f>
        <v>0.5787954792587745</v>
      </c>
      <c r="EU32">
        <f>Model!EV36</f>
        <v>0.44942818520140548</v>
      </c>
      <c r="EV32">
        <f>Model!EW36</f>
        <v>0.26246644359963311</v>
      </c>
      <c r="EW32">
        <f>Model!EX36</f>
        <v>0.20448832141550369</v>
      </c>
      <c r="EX32">
        <f>Model!EY36</f>
        <v>0.1681374985591832</v>
      </c>
    </row>
    <row r="33" spans="1:154" hidden="1" outlineLevel="1">
      <c r="A33">
        <f>Model!A37</f>
        <v>0</v>
      </c>
      <c r="B33">
        <f>Model!B37</f>
        <v>0</v>
      </c>
      <c r="C33">
        <f>Model!C37</f>
        <v>0</v>
      </c>
      <c r="D33">
        <f>Model!D37</f>
        <v>0</v>
      </c>
      <c r="E33">
        <f>Model!E37</f>
        <v>0</v>
      </c>
      <c r="F33">
        <f>Model!F37</f>
        <v>0</v>
      </c>
      <c r="G33">
        <f>Model!G37</f>
        <v>0</v>
      </c>
      <c r="H33">
        <f>Model!H37</f>
        <v>0</v>
      </c>
      <c r="I33">
        <f>Model!I37</f>
        <v>0</v>
      </c>
      <c r="J33">
        <f>Model!J37</f>
        <v>0</v>
      </c>
      <c r="K33">
        <f>Model!K37</f>
        <v>0</v>
      </c>
      <c r="L33">
        <f>Model!L37</f>
        <v>0</v>
      </c>
      <c r="M33">
        <f>Model!M37</f>
        <v>0</v>
      </c>
      <c r="N33">
        <f>Model!N37</f>
        <v>0</v>
      </c>
      <c r="O33">
        <f>Model!O37</f>
        <v>0</v>
      </c>
      <c r="P33">
        <f>Model!P37</f>
        <v>0</v>
      </c>
      <c r="Q33">
        <f>Model!Q37</f>
        <v>0</v>
      </c>
      <c r="R33">
        <f>Model!R37</f>
        <v>0</v>
      </c>
      <c r="S33">
        <f>Model!S37</f>
        <v>0</v>
      </c>
      <c r="T33">
        <f>Model!T37</f>
        <v>0</v>
      </c>
      <c r="U33">
        <f>Model!U37</f>
        <v>0</v>
      </c>
      <c r="V33">
        <f>Model!V37</f>
        <v>0</v>
      </c>
      <c r="W33">
        <f>Model!W37</f>
        <v>0</v>
      </c>
      <c r="X33">
        <f>Model!X37</f>
        <v>0</v>
      </c>
      <c r="Y33">
        <f>Model!Y37</f>
        <v>0</v>
      </c>
      <c r="Z33">
        <f>Model!Z37</f>
        <v>0</v>
      </c>
      <c r="AA33">
        <f>Model!AA37</f>
        <v>0</v>
      </c>
      <c r="AB33">
        <f>Model!AB37</f>
        <v>0</v>
      </c>
      <c r="AC33">
        <f>Model!AC37</f>
        <v>0</v>
      </c>
      <c r="AD33">
        <f>Model!AD37</f>
        <v>0</v>
      </c>
      <c r="AE33">
        <f>Model!AE37</f>
        <v>0</v>
      </c>
      <c r="AF33">
        <f>Model!AF37</f>
        <v>0</v>
      </c>
      <c r="AG33">
        <f>Model!AG37</f>
        <v>0</v>
      </c>
      <c r="AH33">
        <f>Model!AH37</f>
        <v>0</v>
      </c>
      <c r="AI33">
        <f>Model!AI37</f>
        <v>0</v>
      </c>
      <c r="AJ33">
        <f>Model!AJ37</f>
        <v>0</v>
      </c>
      <c r="AK33">
        <f>Model!AK37</f>
        <v>0</v>
      </c>
      <c r="AL33">
        <f>Model!AL37</f>
        <v>0</v>
      </c>
      <c r="AM33">
        <f>Model!AM37</f>
        <v>0</v>
      </c>
      <c r="AN33">
        <f>Model!AN37</f>
        <v>0</v>
      </c>
      <c r="AO33">
        <f>Model!AO37</f>
        <v>0</v>
      </c>
      <c r="AP33">
        <f>Model!AP37</f>
        <v>0</v>
      </c>
      <c r="AQ33">
        <f>Model!AQ37</f>
        <v>0</v>
      </c>
      <c r="AR33">
        <f>Model!AR37</f>
        <v>0</v>
      </c>
      <c r="AS33">
        <f>Model!AS37</f>
        <v>0</v>
      </c>
      <c r="AT33">
        <f>Model!AT37</f>
        <v>0</v>
      </c>
      <c r="AU33">
        <f>Model!AU37</f>
        <v>0</v>
      </c>
      <c r="AV33">
        <f>Model!AV37</f>
        <v>0</v>
      </c>
      <c r="AW33">
        <f>Model!AW37</f>
        <v>0</v>
      </c>
      <c r="AX33">
        <f>Model!AX37</f>
        <v>0</v>
      </c>
      <c r="AY33">
        <f>Model!AY37</f>
        <v>0</v>
      </c>
      <c r="AZ33">
        <f>Model!AZ37</f>
        <v>0</v>
      </c>
      <c r="BA33">
        <f>Model!BA37</f>
        <v>0</v>
      </c>
      <c r="BB33">
        <f>Model!BB37</f>
        <v>0</v>
      </c>
      <c r="BC33">
        <f>Model!BC37</f>
        <v>0</v>
      </c>
      <c r="BD33">
        <f>Model!BD37</f>
        <v>0</v>
      </c>
      <c r="BE33">
        <f>Model!BE37</f>
        <v>0</v>
      </c>
      <c r="BF33">
        <f>Model!BF37</f>
        <v>0</v>
      </c>
      <c r="BG33">
        <f>Model!BG37</f>
        <v>0</v>
      </c>
      <c r="BH33">
        <f>Model!BH37</f>
        <v>0</v>
      </c>
      <c r="BI33">
        <f>Model!BI37</f>
        <v>0</v>
      </c>
      <c r="BJ33">
        <f>Model!BJ37</f>
        <v>0</v>
      </c>
      <c r="BK33">
        <f>Model!BK37</f>
        <v>0</v>
      </c>
      <c r="BL33">
        <f>Model!BL37</f>
        <v>0</v>
      </c>
      <c r="BM33">
        <f>Model!BM37</f>
        <v>0</v>
      </c>
      <c r="BN33">
        <f>Model!BN37</f>
        <v>0</v>
      </c>
      <c r="BO33">
        <f>Model!BO37</f>
        <v>0</v>
      </c>
      <c r="BP33">
        <f>Model!BP37</f>
        <v>0</v>
      </c>
      <c r="BQ33">
        <f>Model!BQ37</f>
        <v>0</v>
      </c>
      <c r="BR33">
        <f>Model!BR37</f>
        <v>0</v>
      </c>
      <c r="BS33">
        <f>Model!BS37</f>
        <v>0</v>
      </c>
      <c r="BT33">
        <f>Model!BT37</f>
        <v>0</v>
      </c>
      <c r="BU33">
        <f>Model!BU37</f>
        <v>0</v>
      </c>
      <c r="BV33">
        <f>Model!BV37</f>
        <v>0</v>
      </c>
      <c r="BW33">
        <f>Model!BW37</f>
        <v>0</v>
      </c>
      <c r="BX33">
        <f>Model!BX37</f>
        <v>0</v>
      </c>
      <c r="BY33">
        <f>Model!BY37</f>
        <v>0</v>
      </c>
      <c r="BZ33">
        <f>Model!BZ37</f>
        <v>0</v>
      </c>
      <c r="CA33">
        <f>Model!CA37</f>
        <v>0</v>
      </c>
      <c r="CB33">
        <f>Model!CB37</f>
        <v>0</v>
      </c>
      <c r="CC33">
        <f>Model!CC37</f>
        <v>0</v>
      </c>
      <c r="CD33">
        <f>Model!CD37</f>
        <v>0</v>
      </c>
      <c r="CE33">
        <f>Model!CE37</f>
        <v>0</v>
      </c>
      <c r="CF33">
        <f>Model!CF37</f>
        <v>0</v>
      </c>
      <c r="CG33">
        <f>Model!CG37</f>
        <v>0</v>
      </c>
      <c r="CH33">
        <f>Model!CH37</f>
        <v>0</v>
      </c>
      <c r="CI33">
        <f>Model!CI37</f>
        <v>0</v>
      </c>
      <c r="CJ33">
        <f>Model!CJ37</f>
        <v>0</v>
      </c>
      <c r="CK33">
        <f>Model!CK37</f>
        <v>0</v>
      </c>
      <c r="CL33">
        <f>Model!CL37</f>
        <v>0</v>
      </c>
      <c r="CM33">
        <f>Model!CM37</f>
        <v>0</v>
      </c>
      <c r="CN33">
        <f>Model!CN37</f>
        <v>0</v>
      </c>
      <c r="CO33">
        <f>Model!CO37</f>
        <v>0</v>
      </c>
      <c r="CP33">
        <f>Model!CP37</f>
        <v>0</v>
      </c>
      <c r="CQ33">
        <f>Model!CQ37</f>
        <v>0</v>
      </c>
      <c r="CR33">
        <f>Model!CR37</f>
        <v>0</v>
      </c>
      <c r="CS33">
        <f>Model!CS37</f>
        <v>0</v>
      </c>
      <c r="CT33">
        <f>Model!CT37</f>
        <v>0</v>
      </c>
      <c r="CU33">
        <f>Model!CU37</f>
        <v>0</v>
      </c>
      <c r="CV33">
        <f>Model!CV37</f>
        <v>0</v>
      </c>
      <c r="CW33">
        <f>Model!CW37</f>
        <v>0</v>
      </c>
      <c r="CX33">
        <f>Model!CX37</f>
        <v>0</v>
      </c>
      <c r="CY33">
        <f>Model!CY37</f>
        <v>0</v>
      </c>
      <c r="CZ33">
        <f>Model!CZ37</f>
        <v>0</v>
      </c>
      <c r="DA33">
        <f>Model!DA37</f>
        <v>0</v>
      </c>
      <c r="DB33">
        <f>Model!DB37</f>
        <v>0</v>
      </c>
      <c r="DC33">
        <f>Model!DC37</f>
        <v>0</v>
      </c>
      <c r="DD33">
        <f>Model!DD37</f>
        <v>0</v>
      </c>
      <c r="DE33">
        <f>Model!DE37</f>
        <v>0</v>
      </c>
      <c r="DF33">
        <f>Model!DF37</f>
        <v>0</v>
      </c>
      <c r="DG33">
        <f>Model!DG37</f>
        <v>0</v>
      </c>
      <c r="DH33">
        <f>Model!DH37</f>
        <v>0</v>
      </c>
      <c r="DI33">
        <f>Model!DI37</f>
        <v>0</v>
      </c>
      <c r="DJ33">
        <f>Model!DJ37</f>
        <v>0</v>
      </c>
      <c r="DK33">
        <f>Model!DK37</f>
        <v>0</v>
      </c>
      <c r="DL33">
        <f>Model!DL37</f>
        <v>0</v>
      </c>
      <c r="DM33">
        <f>Model!DM37</f>
        <v>0</v>
      </c>
      <c r="DN33">
        <f>Model!DN37</f>
        <v>0</v>
      </c>
      <c r="DO33">
        <f>Model!DO37</f>
        <v>0</v>
      </c>
      <c r="DP33">
        <f>Model!DP37</f>
        <v>0</v>
      </c>
      <c r="DQ33">
        <f>Model!DQ37</f>
        <v>0</v>
      </c>
      <c r="DR33">
        <f>Model!DR37</f>
        <v>0</v>
      </c>
      <c r="DS33">
        <f>Model!DS37</f>
        <v>0</v>
      </c>
      <c r="DT33">
        <f>Model!DT37</f>
        <v>0</v>
      </c>
      <c r="DU33">
        <f>Model!DU37</f>
        <v>0</v>
      </c>
      <c r="DV33">
        <f>Model!DV37</f>
        <v>0</v>
      </c>
      <c r="DW33">
        <f>Model!DW37</f>
        <v>0</v>
      </c>
      <c r="DX33">
        <f>Model!DX37</f>
        <v>0</v>
      </c>
      <c r="DY33">
        <f>Model!DY37</f>
        <v>0</v>
      </c>
      <c r="DZ33">
        <f>Model!DY38</f>
        <v>0</v>
      </c>
      <c r="EA33">
        <f>Model!EA37</f>
        <v>0</v>
      </c>
      <c r="EB33">
        <f>Model!EB37</f>
        <v>0</v>
      </c>
      <c r="EC33">
        <f>Model!EC37</f>
        <v>0</v>
      </c>
      <c r="ED33">
        <f>Model!ED37</f>
        <v>0</v>
      </c>
      <c r="EE33">
        <f>Model!EE37</f>
        <v>0</v>
      </c>
      <c r="EF33">
        <f>Model!EF37</f>
        <v>0</v>
      </c>
      <c r="EG33">
        <f>Model!EG37</f>
        <v>0</v>
      </c>
      <c r="EH33">
        <f>Model!EH37</f>
        <v>0</v>
      </c>
      <c r="EI33">
        <f>Model!EI37</f>
        <v>0</v>
      </c>
      <c r="EJ33">
        <f>Model!EJ37</f>
        <v>0</v>
      </c>
      <c r="EK33">
        <f>Model!EK37</f>
        <v>0</v>
      </c>
      <c r="EL33">
        <f>Model!EM37</f>
        <v>0</v>
      </c>
      <c r="EM33">
        <f>Model!EN37</f>
        <v>0</v>
      </c>
      <c r="EN33">
        <f>Model!EO37</f>
        <v>0</v>
      </c>
      <c r="EO33">
        <f>Model!EP37</f>
        <v>0</v>
      </c>
      <c r="EP33">
        <f>Model!EQ37</f>
        <v>0</v>
      </c>
      <c r="EQ33">
        <f>Model!ER37</f>
        <v>0</v>
      </c>
      <c r="ER33">
        <f>Model!ES37</f>
        <v>0</v>
      </c>
      <c r="ES33">
        <f>Model!ET37</f>
        <v>0</v>
      </c>
      <c r="ET33">
        <f>Model!EU37</f>
        <v>0</v>
      </c>
      <c r="EU33">
        <f>Model!EV37</f>
        <v>0</v>
      </c>
      <c r="EV33">
        <f>Model!EW37</f>
        <v>0</v>
      </c>
      <c r="EW33">
        <f>Model!EX37</f>
        <v>0</v>
      </c>
      <c r="EX33">
        <f>Model!EY37</f>
        <v>0</v>
      </c>
    </row>
    <row r="34" spans="1:154" hidden="1" outlineLevel="1"/>
    <row r="35" spans="1:154" hidden="1" outlineLevel="1"/>
    <row r="36" spans="1:154" hidden="1" outlineLevel="1"/>
    <row r="37" spans="1:154" hidden="1" outlineLevel="1"/>
    <row r="38" spans="1:154" hidden="1" outlineLevel="1"/>
    <row r="39" spans="1:154" hidden="1" outlineLevel="1"/>
    <row r="40" spans="1:154" hidden="1" outlineLevel="1"/>
    <row r="41" spans="1:154" hidden="1" outlineLevel="1"/>
    <row r="42" spans="1:154" hidden="1" outlineLevel="1"/>
    <row r="43" spans="1:154" hidden="1" outlineLevel="1"/>
    <row r="44" spans="1:154" hidden="1" outlineLevel="1"/>
    <row r="45" spans="1:154" hidden="1" outlineLevel="1"/>
    <row r="46" spans="1:154" hidden="1" outlineLevel="1"/>
    <row r="47" spans="1:154" hidden="1" outlineLevel="1"/>
    <row r="48" spans="1:154" hidden="1" outlineLevel="1"/>
    <row r="49" hidden="1" outlineLevel="1"/>
    <row r="50" hidden="1" outlineLevel="1"/>
    <row r="51" hidden="1" outlineLevel="1"/>
    <row r="52" hidden="1" outlineLevel="1"/>
    <row r="53" hidden="1" outlineLevel="1"/>
    <row r="54" hidden="1" outlineLevel="1"/>
    <row r="55" hidden="1" outlineLevel="1"/>
    <row r="56" hidden="1" outlineLevel="1"/>
    <row r="57" hidden="1" outlineLevel="1"/>
    <row r="58" hidden="1" outlineLevel="1"/>
    <row r="59" hidden="1" outlineLevel="1"/>
    <row r="60" hidden="1" outlineLevel="1"/>
    <row r="61" hidden="1" outlineLevel="1"/>
    <row r="62" hidden="1" outlineLevel="1"/>
    <row r="63" hidden="1" outlineLevel="1"/>
    <row r="64" hidden="1" outlineLevel="1"/>
    <row r="65" hidden="1" outlineLevel="1"/>
    <row r="66" hidden="1" outlineLevel="1"/>
    <row r="67" hidden="1" outlineLevel="1"/>
    <row r="68" hidden="1" outlineLevel="1"/>
    <row r="69" hidden="1" outlineLevel="1"/>
    <row r="70" hidden="1" outlineLevel="1"/>
    <row r="71" hidden="1" outlineLevel="1"/>
    <row r="72" hidden="1" outlineLevel="1"/>
    <row r="73" hidden="1" outlineLevel="1"/>
    <row r="74" hidden="1" outlineLevel="1"/>
    <row r="75" hidden="1" outlineLevel="1"/>
    <row r="76" hidden="1" outlineLevel="1"/>
    <row r="77" hidden="1" outlineLevel="1"/>
    <row r="78" hidden="1" outlineLevel="1"/>
    <row r="79" hidden="1" outlineLevel="1"/>
    <row r="80" hidden="1" outlineLevel="1"/>
    <row r="81" hidden="1" outlineLevel="1"/>
    <row r="82" hidden="1" outlineLevel="1"/>
    <row r="83" hidden="1" outlineLevel="1"/>
    <row r="84" hidden="1" outlineLevel="1"/>
    <row r="85" hidden="1" outlineLevel="1"/>
    <row r="86" hidden="1" outlineLevel="1"/>
    <row r="87" hidden="1" outlineLevel="1"/>
    <row r="88" hidden="1" outlineLevel="1"/>
    <row r="89" hidden="1" outlineLevel="1"/>
    <row r="90" hidden="1" outlineLevel="1"/>
    <row r="91" hidden="1" outlineLevel="1"/>
    <row r="92" hidden="1" outlineLevel="1"/>
    <row r="93" hidden="1" outlineLevel="1"/>
    <row r="94" hidden="1" outlineLevel="1"/>
    <row r="95" hidden="1" outlineLevel="1"/>
    <row r="96" hidden="1" outlineLevel="1"/>
    <row r="97" spans="1:154" hidden="1" outlineLevel="1"/>
    <row r="98" spans="1:154" hidden="1" outlineLevel="1"/>
    <row r="99" spans="1:154" hidden="1" outlineLevel="1"/>
    <row r="100" spans="1:154" hidden="1" outlineLevel="1"/>
    <row r="101" spans="1:154" hidden="1" outlineLevel="1"/>
    <row r="102" spans="1:154" hidden="1" outlineLevel="1"/>
    <row r="103" spans="1:154" hidden="1" outlineLevel="1"/>
    <row r="104" spans="1:154" hidden="1" outlineLevel="1"/>
    <row r="105" spans="1:154" hidden="1" outlineLevel="1"/>
    <row r="106" spans="1:154" hidden="1" outlineLevel="1"/>
    <row r="107" spans="1:154" hidden="1" outlineLevel="1">
      <c r="A107">
        <f>Model!A38</f>
        <v>0</v>
      </c>
      <c r="B107">
        <f>Model!B38</f>
        <v>0</v>
      </c>
      <c r="C107">
        <f>Model!C38</f>
        <v>0</v>
      </c>
      <c r="D107">
        <f>Model!D38</f>
        <v>0</v>
      </c>
      <c r="E107">
        <f>Model!E38</f>
        <v>0</v>
      </c>
      <c r="F107">
        <f>Model!F38</f>
        <v>0</v>
      </c>
      <c r="G107">
        <f>Model!G38</f>
        <v>0</v>
      </c>
      <c r="H107" t="str">
        <f>Model!H38</f>
        <v>*</v>
      </c>
      <c r="I107" t="str">
        <f>Model!I38</f>
        <v>Non-GAAP Operating Metric Reconciliation</v>
      </c>
      <c r="J107">
        <f>Model!J38</f>
        <v>0</v>
      </c>
      <c r="K107">
        <f>Model!K38</f>
        <v>0</v>
      </c>
      <c r="L107">
        <f>Model!L38</f>
        <v>0</v>
      </c>
      <c r="M107">
        <f>Model!M38</f>
        <v>0</v>
      </c>
      <c r="N107">
        <f>Model!N38</f>
        <v>0</v>
      </c>
      <c r="O107">
        <f>Model!O38</f>
        <v>0</v>
      </c>
      <c r="P107">
        <f>Model!P38</f>
        <v>0</v>
      </c>
      <c r="Q107">
        <f>Model!Q38</f>
        <v>0</v>
      </c>
      <c r="R107">
        <f>Model!R38</f>
        <v>0</v>
      </c>
      <c r="S107">
        <f>Model!S38</f>
        <v>0</v>
      </c>
      <c r="T107">
        <f>Model!T38</f>
        <v>0</v>
      </c>
      <c r="U107">
        <f>Model!U38</f>
        <v>0</v>
      </c>
      <c r="V107">
        <f>Model!V38</f>
        <v>0</v>
      </c>
      <c r="W107">
        <f>Model!W38</f>
        <v>0</v>
      </c>
      <c r="X107">
        <f>Model!X38</f>
        <v>0</v>
      </c>
      <c r="Y107">
        <f>Model!Y38</f>
        <v>0</v>
      </c>
      <c r="Z107">
        <f>Model!Z38</f>
        <v>0</v>
      </c>
      <c r="AA107">
        <f>Model!AA38</f>
        <v>0</v>
      </c>
      <c r="AB107">
        <f>Model!AB38</f>
        <v>0</v>
      </c>
      <c r="AC107">
        <f>Model!AC38</f>
        <v>0</v>
      </c>
      <c r="AD107">
        <f>Model!AD38</f>
        <v>0</v>
      </c>
      <c r="AE107">
        <f>Model!AE38</f>
        <v>0</v>
      </c>
      <c r="AF107">
        <f>Model!AF38</f>
        <v>0</v>
      </c>
      <c r="AG107">
        <f>Model!AG38</f>
        <v>0</v>
      </c>
      <c r="AH107">
        <f>Model!AH38</f>
        <v>0</v>
      </c>
      <c r="AI107">
        <f>Model!AI38</f>
        <v>0</v>
      </c>
      <c r="AJ107">
        <f>Model!AJ38</f>
        <v>0</v>
      </c>
      <c r="AK107">
        <f>Model!AK38</f>
        <v>0</v>
      </c>
      <c r="AL107">
        <f>Model!AL38</f>
        <v>0</v>
      </c>
      <c r="AM107">
        <f>Model!AM38</f>
        <v>0</v>
      </c>
      <c r="AN107">
        <f>Model!AN38</f>
        <v>0</v>
      </c>
      <c r="AO107">
        <f>Model!AO38</f>
        <v>0</v>
      </c>
      <c r="AP107">
        <f>Model!AP38</f>
        <v>0</v>
      </c>
      <c r="AQ107">
        <f>Model!AQ38</f>
        <v>0</v>
      </c>
      <c r="AR107">
        <f>Model!AR38</f>
        <v>0</v>
      </c>
      <c r="AS107">
        <f>Model!AS38</f>
        <v>0</v>
      </c>
      <c r="AT107">
        <f>Model!AT38</f>
        <v>0</v>
      </c>
      <c r="AU107">
        <f>Model!AU38</f>
        <v>0</v>
      </c>
      <c r="AV107">
        <f>Model!AV38</f>
        <v>0</v>
      </c>
      <c r="AW107">
        <f>Model!AW38</f>
        <v>0</v>
      </c>
      <c r="AX107">
        <f>Model!AX38</f>
        <v>0</v>
      </c>
      <c r="AY107">
        <f>Model!AY38</f>
        <v>0</v>
      </c>
      <c r="AZ107">
        <f>Model!AZ38</f>
        <v>0</v>
      </c>
      <c r="BA107">
        <f>Model!BA38</f>
        <v>0</v>
      </c>
      <c r="BB107">
        <f>Model!BB38</f>
        <v>0</v>
      </c>
      <c r="BC107">
        <f>Model!BC38</f>
        <v>0</v>
      </c>
      <c r="BD107">
        <f>Model!BD38</f>
        <v>0</v>
      </c>
      <c r="BE107">
        <f>Model!BE38</f>
        <v>0</v>
      </c>
      <c r="BF107">
        <f>Model!BF38</f>
        <v>0</v>
      </c>
      <c r="BG107">
        <f>Model!BG38</f>
        <v>0</v>
      </c>
      <c r="BH107">
        <f>Model!BH38</f>
        <v>0</v>
      </c>
      <c r="BI107">
        <f>Model!BI38</f>
        <v>0</v>
      </c>
      <c r="BJ107">
        <f>Model!BJ38</f>
        <v>0</v>
      </c>
      <c r="BK107">
        <f>Model!BK38</f>
        <v>0</v>
      </c>
      <c r="BL107">
        <f>Model!BL38</f>
        <v>0</v>
      </c>
      <c r="BM107">
        <f>Model!BM38</f>
        <v>0</v>
      </c>
      <c r="BN107">
        <f>Model!BN38</f>
        <v>0</v>
      </c>
      <c r="BO107">
        <f>Model!BO38</f>
        <v>0</v>
      </c>
      <c r="BP107">
        <f>Model!BP38</f>
        <v>0</v>
      </c>
      <c r="BQ107">
        <f>Model!BQ38</f>
        <v>0</v>
      </c>
      <c r="BR107">
        <f>Model!BR38</f>
        <v>0</v>
      </c>
      <c r="BS107">
        <f>Model!BS38</f>
        <v>0</v>
      </c>
      <c r="BT107">
        <f>Model!BT38</f>
        <v>0</v>
      </c>
      <c r="BU107">
        <f>Model!BU38</f>
        <v>0</v>
      </c>
      <c r="BV107">
        <f>Model!BV38</f>
        <v>0</v>
      </c>
      <c r="BW107">
        <f>Model!BW38</f>
        <v>0</v>
      </c>
      <c r="BX107">
        <f>Model!BX38</f>
        <v>0</v>
      </c>
      <c r="BY107">
        <f>Model!BY38</f>
        <v>0</v>
      </c>
      <c r="BZ107">
        <f>Model!BZ38</f>
        <v>0</v>
      </c>
      <c r="CA107">
        <f>Model!CA38</f>
        <v>0</v>
      </c>
      <c r="CB107">
        <f>Model!CB38</f>
        <v>0</v>
      </c>
      <c r="CC107">
        <f>Model!CC38</f>
        <v>0</v>
      </c>
      <c r="CD107">
        <f>Model!CD38</f>
        <v>0</v>
      </c>
      <c r="CE107">
        <f>Model!CE38</f>
        <v>0</v>
      </c>
      <c r="CF107">
        <f>Model!CF38</f>
        <v>0</v>
      </c>
      <c r="CG107">
        <f>Model!CG38</f>
        <v>0</v>
      </c>
      <c r="CH107">
        <f>Model!CH38</f>
        <v>0</v>
      </c>
      <c r="CI107">
        <f>Model!CI38</f>
        <v>0</v>
      </c>
      <c r="CJ107">
        <f>Model!CJ38</f>
        <v>0</v>
      </c>
      <c r="CK107">
        <f>Model!CK38</f>
        <v>0</v>
      </c>
      <c r="CL107">
        <f>Model!CL38</f>
        <v>0</v>
      </c>
      <c r="CM107">
        <f>Model!CM38</f>
        <v>0</v>
      </c>
      <c r="CN107">
        <f>Model!CN38</f>
        <v>0</v>
      </c>
      <c r="CO107">
        <f>Model!CO38</f>
        <v>0</v>
      </c>
      <c r="CP107">
        <f>Model!CP38</f>
        <v>0</v>
      </c>
      <c r="CQ107">
        <f>Model!CQ38</f>
        <v>0</v>
      </c>
      <c r="CR107">
        <f>Model!CR38</f>
        <v>0</v>
      </c>
      <c r="CS107">
        <f>Model!CS38</f>
        <v>0</v>
      </c>
      <c r="CT107">
        <f>Model!CT38</f>
        <v>0</v>
      </c>
      <c r="CU107">
        <f>Model!CU38</f>
        <v>0</v>
      </c>
      <c r="CV107">
        <f>Model!CV38</f>
        <v>0</v>
      </c>
      <c r="CW107">
        <f>Model!CW38</f>
        <v>0</v>
      </c>
      <c r="CX107">
        <f>Model!CX38</f>
        <v>0</v>
      </c>
      <c r="CY107">
        <f>Model!CY38</f>
        <v>0</v>
      </c>
      <c r="CZ107">
        <f>Model!CZ38</f>
        <v>0</v>
      </c>
      <c r="DA107">
        <f>Model!DA38</f>
        <v>0</v>
      </c>
      <c r="DB107">
        <f>Model!DB38</f>
        <v>0</v>
      </c>
      <c r="DC107">
        <f>Model!DC38</f>
        <v>0</v>
      </c>
      <c r="DD107">
        <f>Model!DD38</f>
        <v>0</v>
      </c>
      <c r="DE107">
        <f>Model!DE38</f>
        <v>0</v>
      </c>
      <c r="DF107">
        <f>Model!DF38</f>
        <v>0</v>
      </c>
      <c r="DG107">
        <f>Model!DG38</f>
        <v>0</v>
      </c>
      <c r="DH107">
        <f>Model!DH38</f>
        <v>0</v>
      </c>
      <c r="DI107">
        <f>Model!DI38</f>
        <v>0</v>
      </c>
      <c r="DJ107">
        <f>Model!DJ38</f>
        <v>0</v>
      </c>
      <c r="DK107">
        <f>Model!DK38</f>
        <v>0</v>
      </c>
      <c r="DL107">
        <f>Model!DL38</f>
        <v>0</v>
      </c>
      <c r="DM107">
        <f>Model!DM38</f>
        <v>0</v>
      </c>
      <c r="DN107">
        <f>Model!DN38</f>
        <v>0</v>
      </c>
      <c r="DO107">
        <f>Model!DO38</f>
        <v>0</v>
      </c>
      <c r="DP107">
        <f>Model!DP38</f>
        <v>0</v>
      </c>
      <c r="DQ107">
        <f>Model!DQ38</f>
        <v>0</v>
      </c>
      <c r="DR107">
        <f>Model!DR38</f>
        <v>0</v>
      </c>
      <c r="DS107">
        <f>Model!DS38</f>
        <v>0</v>
      </c>
      <c r="DT107">
        <f>Model!DT38</f>
        <v>0</v>
      </c>
      <c r="DU107">
        <f>Model!DU38</f>
        <v>0</v>
      </c>
      <c r="DV107">
        <f>Model!DV38</f>
        <v>0</v>
      </c>
      <c r="DW107">
        <f>Model!DW38</f>
        <v>0</v>
      </c>
      <c r="DX107">
        <f>Model!DX38</f>
        <v>0</v>
      </c>
      <c r="DY107">
        <f>Model!DY38</f>
        <v>0</v>
      </c>
      <c r="DZ107">
        <f>Model!DZ38</f>
        <v>0</v>
      </c>
      <c r="EA107">
        <f>Model!EA38</f>
        <v>0</v>
      </c>
      <c r="EB107">
        <f>Model!EB38</f>
        <v>0</v>
      </c>
      <c r="EC107">
        <f>Model!EC38</f>
        <v>0</v>
      </c>
      <c r="ED107">
        <f>Model!ED38</f>
        <v>0</v>
      </c>
      <c r="EE107">
        <f>Model!EE38</f>
        <v>0</v>
      </c>
      <c r="EF107">
        <f>Model!EF38</f>
        <v>0</v>
      </c>
      <c r="EG107">
        <f>Model!EG38</f>
        <v>0</v>
      </c>
      <c r="EH107">
        <f>Model!EH38</f>
        <v>0</v>
      </c>
      <c r="EI107">
        <f>Model!EI38</f>
        <v>0</v>
      </c>
      <c r="EJ107">
        <f>Model!EJ38</f>
        <v>0</v>
      </c>
      <c r="EK107">
        <f>Model!EK38</f>
        <v>0</v>
      </c>
      <c r="EL107">
        <f>Model!EM38</f>
        <v>0</v>
      </c>
      <c r="EM107">
        <f>Model!EN38</f>
        <v>0</v>
      </c>
      <c r="EN107">
        <f>Model!EO38</f>
        <v>0</v>
      </c>
      <c r="EO107">
        <f>Model!EP38</f>
        <v>0</v>
      </c>
      <c r="EP107">
        <f>Model!EQ38</f>
        <v>0</v>
      </c>
      <c r="EQ107">
        <f>Model!ER38</f>
        <v>0</v>
      </c>
      <c r="ER107">
        <f>Model!ES38</f>
        <v>0</v>
      </c>
      <c r="ES107">
        <f>Model!ET38</f>
        <v>0</v>
      </c>
      <c r="ET107">
        <f>Model!EU38</f>
        <v>0</v>
      </c>
      <c r="EU107">
        <f>Model!EV38</f>
        <v>0</v>
      </c>
      <c r="EV107">
        <f>Model!EW38</f>
        <v>0</v>
      </c>
      <c r="EW107">
        <f>Model!EX38</f>
        <v>0</v>
      </c>
      <c r="EX107">
        <f>Model!EY38</f>
        <v>0</v>
      </c>
    </row>
    <row r="108" spans="1:154" hidden="1" outlineLevel="1">
      <c r="A108">
        <f>Model!A39</f>
        <v>0</v>
      </c>
      <c r="B108">
        <f>Model!B39</f>
        <v>0</v>
      </c>
      <c r="C108">
        <f>Model!C39</f>
        <v>0</v>
      </c>
      <c r="D108">
        <f>Model!D39</f>
        <v>0</v>
      </c>
      <c r="E108">
        <f>Model!E39</f>
        <v>0</v>
      </c>
      <c r="F108">
        <f>Model!F39</f>
        <v>0</v>
      </c>
      <c r="G108">
        <f>Model!G39</f>
        <v>0</v>
      </c>
      <c r="H108">
        <f>Model!H39</f>
        <v>0</v>
      </c>
      <c r="I108" t="str">
        <f>Model!I39</f>
        <v>GAAP Operating Income (Loss)</v>
      </c>
      <c r="J108">
        <f>Model!J39</f>
        <v>0</v>
      </c>
      <c r="K108">
        <f>Model!K39</f>
        <v>0</v>
      </c>
      <c r="L108">
        <f>Model!L39</f>
        <v>0</v>
      </c>
      <c r="M108">
        <f>Model!M39</f>
        <v>0</v>
      </c>
      <c r="N108">
        <f>Model!N39</f>
        <v>0</v>
      </c>
      <c r="O108">
        <f>Model!O39</f>
        <v>0</v>
      </c>
      <c r="P108">
        <f>Model!P39</f>
        <v>0</v>
      </c>
      <c r="Q108">
        <f>Model!Q39</f>
        <v>0</v>
      </c>
      <c r="R108">
        <f>Model!R39</f>
        <v>0</v>
      </c>
      <c r="S108">
        <f>Model!S39</f>
        <v>0</v>
      </c>
      <c r="T108">
        <f>Model!T39</f>
        <v>0</v>
      </c>
      <c r="U108">
        <f>Model!U39</f>
        <v>0</v>
      </c>
      <c r="V108">
        <f>Model!V39</f>
        <v>0</v>
      </c>
      <c r="W108">
        <f>Model!W39</f>
        <v>0</v>
      </c>
      <c r="X108">
        <f>Model!X39</f>
        <v>0</v>
      </c>
      <c r="Y108">
        <f>Model!Y39</f>
        <v>0</v>
      </c>
      <c r="Z108">
        <f>Model!Z39</f>
        <v>0</v>
      </c>
      <c r="AA108">
        <f>Model!AA39</f>
        <v>0</v>
      </c>
      <c r="AB108">
        <f>Model!AB39</f>
        <v>0</v>
      </c>
      <c r="AC108">
        <f>Model!AC39</f>
        <v>0</v>
      </c>
      <c r="AD108">
        <f>Model!AD39</f>
        <v>0</v>
      </c>
      <c r="AE108">
        <f>Model!AE39</f>
        <v>0</v>
      </c>
      <c r="AF108">
        <f>Model!AF39</f>
        <v>0</v>
      </c>
      <c r="AG108">
        <f>Model!AG39</f>
        <v>0</v>
      </c>
      <c r="AH108">
        <f>Model!AH39</f>
        <v>0</v>
      </c>
      <c r="AI108">
        <f>Model!AI39</f>
        <v>0</v>
      </c>
      <c r="AJ108">
        <f>Model!AJ39</f>
        <v>0</v>
      </c>
      <c r="AK108">
        <f>Model!AK39</f>
        <v>0</v>
      </c>
      <c r="AL108">
        <f>Model!AL39</f>
        <v>0</v>
      </c>
      <c r="AM108">
        <f>Model!AM39</f>
        <v>0</v>
      </c>
      <c r="AN108">
        <f>Model!AN39</f>
        <v>0</v>
      </c>
      <c r="AO108">
        <f>Model!AO39</f>
        <v>0</v>
      </c>
      <c r="AP108">
        <f>Model!AP39</f>
        <v>0</v>
      </c>
      <c r="AQ108">
        <f>Model!AQ39</f>
        <v>0</v>
      </c>
      <c r="AR108">
        <f>Model!AR39</f>
        <v>0</v>
      </c>
      <c r="AS108">
        <f>Model!AS39</f>
        <v>0</v>
      </c>
      <c r="AT108">
        <f>Model!AT39</f>
        <v>-4.4649999999999999</v>
      </c>
      <c r="AU108">
        <f>Model!AU39</f>
        <v>-3.1070000000000007</v>
      </c>
      <c r="AV108">
        <f>Model!AV39</f>
        <v>-2.4399999999999991</v>
      </c>
      <c r="AW108">
        <f>Model!AW39</f>
        <v>-2.9540000000000006</v>
      </c>
      <c r="AX108">
        <f>Model!AX39</f>
        <v>-2.8230000000000004</v>
      </c>
      <c r="AY108">
        <f>Model!AY39</f>
        <v>-1.9970000000000003</v>
      </c>
      <c r="AZ108">
        <f>Model!AZ39</f>
        <v>-1.5240000000000002</v>
      </c>
      <c r="BA108">
        <f>Model!BA39</f>
        <v>-0.49300000000000144</v>
      </c>
      <c r="BB108">
        <f>Model!BB39</f>
        <v>-0.86500000000000032</v>
      </c>
      <c r="BC108">
        <f>Model!BC39</f>
        <v>1.5710000000000024</v>
      </c>
      <c r="BD108">
        <f>Model!BD39</f>
        <v>-0.60600000000000165</v>
      </c>
      <c r="BE108">
        <f>Model!BE39</f>
        <v>0.89699999999999958</v>
      </c>
      <c r="BF108">
        <f>Model!BF39</f>
        <v>1.692999999999997</v>
      </c>
      <c r="BG108">
        <f>Model!BG39</f>
        <v>1.2980000000000047</v>
      </c>
      <c r="BH108">
        <f>Model!BH39</f>
        <v>2.2949999999999973</v>
      </c>
      <c r="BI108">
        <f>Model!BI39</f>
        <v>0.51099999999999934</v>
      </c>
      <c r="BJ108">
        <f>Model!BJ39</f>
        <v>-3.8020000000000032</v>
      </c>
      <c r="BK108">
        <f>Model!BK39</f>
        <v>-10.346999999999994</v>
      </c>
      <c r="BL108">
        <f>Model!BL39</f>
        <v>-5.524</v>
      </c>
      <c r="BM108">
        <f>Model!BM39</f>
        <v>2.7240000000000029</v>
      </c>
      <c r="BN108">
        <f>Model!BN39</f>
        <v>-6.4780000000000086</v>
      </c>
      <c r="BO108">
        <f>Model!BO39</f>
        <v>-10.76100000000001</v>
      </c>
      <c r="BP108">
        <f>Model!BP39</f>
        <v>-16.242000000000012</v>
      </c>
      <c r="BQ108">
        <f>Model!BQ39</f>
        <v>-11.214000000000008</v>
      </c>
      <c r="BR108">
        <f>Model!BR39</f>
        <v>-22.665000000000006</v>
      </c>
      <c r="BS108">
        <f>Model!BS39</f>
        <v>-37.590999999999966</v>
      </c>
      <c r="BT108">
        <f>Model!BT39</f>
        <v>-23.535000000000014</v>
      </c>
      <c r="BU108">
        <f>Model!BU39</f>
        <v>-26.339000000000002</v>
      </c>
      <c r="BV108">
        <f>Model!BV39</f>
        <v>-48.076999999999984</v>
      </c>
      <c r="BW108">
        <f>Model!BW39</f>
        <v>-155.33000000000004</v>
      </c>
      <c r="BX108">
        <f>Model!BX39</f>
        <v>7.8410000000000206</v>
      </c>
      <c r="BY108">
        <f>Model!BY39</f>
        <v>2.7120000000000331</v>
      </c>
      <c r="BZ108">
        <f>Model!BZ39</f>
        <v>1.1640000000000126</v>
      </c>
      <c r="CA108">
        <f>Model!CA39</f>
        <v>-16.55799999999995</v>
      </c>
      <c r="CB108">
        <f>Model!CB39</f>
        <v>14.746000000000013</v>
      </c>
      <c r="CC108">
        <f>Model!CC39</f>
        <v>-161.22600000000003</v>
      </c>
      <c r="CD108">
        <f>Model!CD39</f>
        <v>-10.370312148887706</v>
      </c>
      <c r="CE108">
        <f>Model!CE39</f>
        <v>-11.285892213999972</v>
      </c>
      <c r="CF108">
        <f>Model!CF39</f>
        <v>20.998512347555533</v>
      </c>
      <c r="CG108">
        <f>Model!CG39</f>
        <v>25.838748835292307</v>
      </c>
      <c r="CH108">
        <f>Model!CH39</f>
        <v>0</v>
      </c>
      <c r="CI108">
        <f>Model!CI39</f>
        <v>0</v>
      </c>
      <c r="CJ108">
        <f>Model!CJ39</f>
        <v>0</v>
      </c>
      <c r="CK108">
        <f>Model!CK39</f>
        <v>0</v>
      </c>
      <c r="CL108">
        <f>Model!CL39</f>
        <v>0</v>
      </c>
      <c r="CM108">
        <f>Model!CM39</f>
        <v>0</v>
      </c>
      <c r="CN108">
        <f>Model!CN39</f>
        <v>0</v>
      </c>
      <c r="CO108">
        <f>Model!CO39</f>
        <v>0</v>
      </c>
      <c r="CP108">
        <f>Model!CP39</f>
        <v>0</v>
      </c>
      <c r="CQ108">
        <f>Model!CQ39</f>
        <v>0</v>
      </c>
      <c r="CR108">
        <f>Model!CR39</f>
        <v>0</v>
      </c>
      <c r="CS108">
        <f>Model!CS39</f>
        <v>0</v>
      </c>
      <c r="CT108">
        <f>Model!CT39</f>
        <v>0</v>
      </c>
      <c r="CU108">
        <f>Model!CU39</f>
        <v>0</v>
      </c>
      <c r="CV108">
        <f>Model!CV39</f>
        <v>0</v>
      </c>
      <c r="CW108">
        <f>Model!CW39</f>
        <v>0</v>
      </c>
      <c r="CX108">
        <f>Model!CX39</f>
        <v>0</v>
      </c>
      <c r="CY108">
        <f>Model!CY39</f>
        <v>0</v>
      </c>
      <c r="CZ108">
        <f>Model!CZ39</f>
        <v>0</v>
      </c>
      <c r="DA108">
        <f>Model!DA39</f>
        <v>0</v>
      </c>
      <c r="DB108">
        <f>Model!DB39</f>
        <v>0</v>
      </c>
      <c r="DC108">
        <f>Model!DC39</f>
        <v>0</v>
      </c>
      <c r="DD108">
        <f>Model!DD39</f>
        <v>0</v>
      </c>
      <c r="DE108">
        <f>Model!DE39</f>
        <v>0</v>
      </c>
      <c r="DF108">
        <f>Model!DF39</f>
        <v>0</v>
      </c>
      <c r="DG108">
        <f>Model!DG39</f>
        <v>0</v>
      </c>
      <c r="DH108">
        <f>Model!DH39</f>
        <v>0</v>
      </c>
      <c r="DI108">
        <f>Model!DI39</f>
        <v>0</v>
      </c>
      <c r="DJ108">
        <f>Model!DJ39</f>
        <v>0</v>
      </c>
      <c r="DK108">
        <f>Model!DK39</f>
        <v>0</v>
      </c>
      <c r="DL108">
        <f>Model!DL39</f>
        <v>0</v>
      </c>
      <c r="DM108">
        <f>Model!DM39</f>
        <v>0</v>
      </c>
      <c r="DN108">
        <f>Model!DN39</f>
        <v>0</v>
      </c>
      <c r="DO108">
        <f>Model!DO39</f>
        <v>0</v>
      </c>
      <c r="DP108">
        <f>Model!DP39</f>
        <v>0</v>
      </c>
      <c r="DQ108">
        <f>Model!DQ39</f>
        <v>-13.95</v>
      </c>
      <c r="DR108">
        <f>Model!DR39</f>
        <v>-21.786000000000001</v>
      </c>
      <c r="DS108">
        <f>Model!DS39</f>
        <v>-21.904</v>
      </c>
      <c r="DT108">
        <f>Model!DT39</f>
        <v>-12.966000000000001</v>
      </c>
      <c r="DU108">
        <f>Model!DU39</f>
        <v>-6.8370000000000006</v>
      </c>
      <c r="DV108">
        <f>Model!DV39</f>
        <v>0.99699999999999167</v>
      </c>
      <c r="DW108">
        <f>Model!DW39</f>
        <v>5.7970000000000184</v>
      </c>
      <c r="DX108">
        <f>Model!DX39</f>
        <v>-16.949000000000009</v>
      </c>
      <c r="DY108">
        <f>Model!DY39</f>
        <v>-39.319000000000059</v>
      </c>
      <c r="DZ108">
        <f>Model!DZ39</f>
        <v>-110.12999999999998</v>
      </c>
      <c r="EA108">
        <f>Model!EA39</f>
        <v>-194.10499999999999</v>
      </c>
      <c r="EB108">
        <f>Model!EB39</f>
        <v>-161.87400000000014</v>
      </c>
      <c r="EC108">
        <f>Model!EC39</f>
        <v>25.181056819960304</v>
      </c>
      <c r="ED108">
        <f>Model!ED39</f>
        <v>104.90677951456416</v>
      </c>
      <c r="EE108">
        <f>Model!EE39</f>
        <v>230.11070026655887</v>
      </c>
      <c r="EF108">
        <f>Model!EF39</f>
        <v>354.18830146521969</v>
      </c>
      <c r="EG108">
        <f>Model!EG39</f>
        <v>498.51589783831082</v>
      </c>
      <c r="EH108">
        <f>Model!EH39</f>
        <v>742.47632899712767</v>
      </c>
      <c r="EI108">
        <f>Model!EI39</f>
        <v>917.59006594556081</v>
      </c>
      <c r="EJ108">
        <f>Model!EJ39</f>
        <v>1129.9835054205168</v>
      </c>
      <c r="EK108">
        <f>Model!EK39</f>
        <v>0</v>
      </c>
      <c r="EL108">
        <f>Model!EM39</f>
        <v>0</v>
      </c>
      <c r="EM108">
        <f>Model!EN39</f>
        <v>0</v>
      </c>
      <c r="EN108">
        <f>Model!EO39</f>
        <v>0</v>
      </c>
      <c r="EO108">
        <f>Model!EP39</f>
        <v>0</v>
      </c>
      <c r="EP108">
        <f>Model!EQ39</f>
        <v>0</v>
      </c>
      <c r="EQ108">
        <f>Model!ER39</f>
        <v>0</v>
      </c>
      <c r="ER108">
        <f>Model!ES39</f>
        <v>0</v>
      </c>
      <c r="ES108">
        <f>Model!ET39</f>
        <v>0</v>
      </c>
      <c r="ET108">
        <f>Model!EU39</f>
        <v>0</v>
      </c>
      <c r="EU108">
        <f>Model!EV39</f>
        <v>0</v>
      </c>
      <c r="EV108">
        <f>Model!EW39</f>
        <v>0</v>
      </c>
      <c r="EW108">
        <f>Model!EX39</f>
        <v>0</v>
      </c>
      <c r="EX108">
        <f>Model!EY39</f>
        <v>0</v>
      </c>
    </row>
    <row r="109" spans="1:154" hidden="1" outlineLevel="1">
      <c r="A109">
        <f>Model!A40</f>
        <v>0</v>
      </c>
      <c r="B109">
        <f>Model!B40</f>
        <v>0</v>
      </c>
      <c r="C109">
        <f>Model!C40</f>
        <v>0</v>
      </c>
      <c r="D109">
        <f>Model!D40</f>
        <v>0</v>
      </c>
      <c r="E109">
        <f>Model!E40</f>
        <v>0</v>
      </c>
      <c r="F109">
        <f>Model!F40</f>
        <v>0</v>
      </c>
      <c r="G109">
        <f>Model!G40</f>
        <v>0</v>
      </c>
      <c r="H109">
        <f>Model!H40</f>
        <v>0</v>
      </c>
      <c r="I109" t="str">
        <f>Model!I40</f>
        <v>+ Stock-Based Compensation</v>
      </c>
      <c r="J109">
        <f>Model!J40</f>
        <v>0</v>
      </c>
      <c r="K109">
        <f>Model!K40</f>
        <v>0</v>
      </c>
      <c r="L109">
        <f>Model!L40</f>
        <v>0</v>
      </c>
      <c r="M109">
        <f>Model!M40</f>
        <v>0</v>
      </c>
      <c r="N109">
        <f>Model!N40</f>
        <v>0</v>
      </c>
      <c r="O109">
        <f>Model!O40</f>
        <v>0</v>
      </c>
      <c r="P109">
        <f>Model!P40</f>
        <v>0</v>
      </c>
      <c r="Q109">
        <f>Model!Q40</f>
        <v>0</v>
      </c>
      <c r="R109">
        <f>Model!R40</f>
        <v>0</v>
      </c>
      <c r="S109">
        <f>Model!S40</f>
        <v>0</v>
      </c>
      <c r="T109">
        <f>Model!T40</f>
        <v>0</v>
      </c>
      <c r="U109">
        <f>Model!U40</f>
        <v>0</v>
      </c>
      <c r="V109">
        <f>Model!V40</f>
        <v>0</v>
      </c>
      <c r="W109">
        <f>Model!W40</f>
        <v>0</v>
      </c>
      <c r="X109">
        <f>Model!X40</f>
        <v>0</v>
      </c>
      <c r="Y109">
        <f>Model!Y40</f>
        <v>0</v>
      </c>
      <c r="Z109">
        <f>Model!Z40</f>
        <v>0</v>
      </c>
      <c r="AA109">
        <f>Model!AA40</f>
        <v>0</v>
      </c>
      <c r="AB109">
        <f>Model!AB40</f>
        <v>0</v>
      </c>
      <c r="AC109">
        <f>Model!AC40</f>
        <v>0</v>
      </c>
      <c r="AD109">
        <f>Model!AD40</f>
        <v>0</v>
      </c>
      <c r="AE109">
        <f>Model!AE40</f>
        <v>0</v>
      </c>
      <c r="AF109">
        <f>Model!AF40</f>
        <v>0</v>
      </c>
      <c r="AG109">
        <f>Model!AG40</f>
        <v>0</v>
      </c>
      <c r="AH109">
        <f>Model!AH40</f>
        <v>0</v>
      </c>
      <c r="AI109">
        <f>Model!AI40</f>
        <v>0</v>
      </c>
      <c r="AJ109">
        <f>Model!AJ40</f>
        <v>0</v>
      </c>
      <c r="AK109">
        <f>Model!AK40</f>
        <v>0</v>
      </c>
      <c r="AL109">
        <f>Model!AL40</f>
        <v>0</v>
      </c>
      <c r="AM109">
        <f>Model!AM40</f>
        <v>0</v>
      </c>
      <c r="AN109">
        <f>Model!AN40</f>
        <v>0</v>
      </c>
      <c r="AO109">
        <f>Model!AO40</f>
        <v>0</v>
      </c>
      <c r="AP109">
        <f>Model!AP40</f>
        <v>0</v>
      </c>
      <c r="AQ109">
        <f>Model!AQ40</f>
        <v>0</v>
      </c>
      <c r="AR109">
        <f>Model!AR40</f>
        <v>0</v>
      </c>
      <c r="AS109">
        <f>Model!AS40</f>
        <v>0</v>
      </c>
      <c r="AT109">
        <f>Model!AT40</f>
        <v>0.41700000000000004</v>
      </c>
      <c r="AU109">
        <f>Model!AU40</f>
        <v>0.42700000000000005</v>
      </c>
      <c r="AV109">
        <f>Model!AV40</f>
        <v>0.42300000000000004</v>
      </c>
      <c r="AW109">
        <f>Model!AW40</f>
        <v>0.38400000000000001</v>
      </c>
      <c r="AX109">
        <f>Model!AX40</f>
        <v>0.41200000000000003</v>
      </c>
      <c r="AY109">
        <f>Model!AY40</f>
        <v>0.42900000000000005</v>
      </c>
      <c r="AZ109">
        <f>Model!AZ40</f>
        <v>0.46799999999999997</v>
      </c>
      <c r="BA109">
        <f>Model!BA40</f>
        <v>0.40600000000000014</v>
      </c>
      <c r="BB109">
        <f>Model!BB40</f>
        <v>0.39</v>
      </c>
      <c r="BC109">
        <f>Model!BC40</f>
        <v>0.41300000000000003</v>
      </c>
      <c r="BD109">
        <f>Model!BD40</f>
        <v>0.48799999999999999</v>
      </c>
      <c r="BE109">
        <f>Model!BE40</f>
        <v>0.65400000000000014</v>
      </c>
      <c r="BF109">
        <f>Model!BF40</f>
        <v>1.4179999999999999</v>
      </c>
      <c r="BG109">
        <f>Model!BG40</f>
        <v>1.2250000000000001</v>
      </c>
      <c r="BH109">
        <f>Model!BH40</f>
        <v>1.7120000000000002</v>
      </c>
      <c r="BI109">
        <f>Model!BI40</f>
        <v>2.2559999999999993</v>
      </c>
      <c r="BJ109">
        <f>Model!BJ40</f>
        <v>4.1460000000000008</v>
      </c>
      <c r="BK109">
        <f>Model!BK40</f>
        <v>10.467000000000001</v>
      </c>
      <c r="BL109">
        <f>Model!BL40</f>
        <v>3.7679999999999998</v>
      </c>
      <c r="BM109">
        <f>Model!BM40</f>
        <v>5.0549999999999988</v>
      </c>
      <c r="BN109">
        <f>Model!BN40</f>
        <v>7.1319999999999997</v>
      </c>
      <c r="BO109">
        <f>Model!BO40</f>
        <v>8.41</v>
      </c>
      <c r="BP109">
        <f>Model!BP40</f>
        <v>8.6340000000000003</v>
      </c>
      <c r="BQ109">
        <f>Model!BQ40</f>
        <v>9.9089999999999989</v>
      </c>
      <c r="BR109">
        <f>Model!BR40</f>
        <v>23.006999999999998</v>
      </c>
      <c r="BS109">
        <f>Model!BS40</f>
        <v>29.880000000000003</v>
      </c>
      <c r="BT109">
        <f>Model!BT40</f>
        <v>28.015000000000001</v>
      </c>
      <c r="BU109">
        <f>Model!BU40</f>
        <v>24.311999999999998</v>
      </c>
      <c r="BV109">
        <f>Model!BV40</f>
        <v>25.551000000000002</v>
      </c>
      <c r="BW109">
        <f>Model!BW40</f>
        <v>28.315999999999999</v>
      </c>
      <c r="BX109">
        <f>Model!BX40</f>
        <v>27.285</v>
      </c>
      <c r="BY109">
        <f>Model!BY40</f>
        <v>25.765999999999998</v>
      </c>
      <c r="BZ109">
        <f>Model!BZ40</f>
        <v>26.395</v>
      </c>
      <c r="CA109">
        <f>Model!CA40</f>
        <v>29.193000000000001</v>
      </c>
      <c r="CB109">
        <f>Model!CB40</f>
        <v>28.574000000000002</v>
      </c>
      <c r="CC109">
        <f>Model!CC40</f>
        <v>29.408999999999999</v>
      </c>
      <c r="CD109">
        <f>Model!CD40</f>
        <v>30.56541</v>
      </c>
      <c r="CE109">
        <f>Model!CE40</f>
        <v>30.652650000000005</v>
      </c>
      <c r="CF109">
        <f>Model!CF40</f>
        <v>30.002700000000004</v>
      </c>
      <c r="CG109">
        <f>Model!CG40</f>
        <v>30.879450000000002</v>
      </c>
      <c r="CH109">
        <f>Model!CH40</f>
        <v>0</v>
      </c>
      <c r="CI109">
        <f>Model!CI40</f>
        <v>0</v>
      </c>
      <c r="CJ109">
        <f>Model!CJ40</f>
        <v>0</v>
      </c>
      <c r="CK109">
        <f>Model!CK40</f>
        <v>0</v>
      </c>
      <c r="CL109">
        <f>Model!CL40</f>
        <v>0</v>
      </c>
      <c r="CM109">
        <f>Model!CM40</f>
        <v>0</v>
      </c>
      <c r="CN109">
        <f>Model!CN40</f>
        <v>0</v>
      </c>
      <c r="CO109">
        <f>Model!CO40</f>
        <v>0</v>
      </c>
      <c r="CP109">
        <f>Model!CP40</f>
        <v>0</v>
      </c>
      <c r="CQ109">
        <f>Model!CQ40</f>
        <v>0</v>
      </c>
      <c r="CR109">
        <f>Model!CR40</f>
        <v>0</v>
      </c>
      <c r="CS109">
        <f>Model!CS40</f>
        <v>0</v>
      </c>
      <c r="CT109">
        <f>Model!CT40</f>
        <v>0</v>
      </c>
      <c r="CU109">
        <f>Model!CU40</f>
        <v>0</v>
      </c>
      <c r="CV109">
        <f>Model!CV40</f>
        <v>0</v>
      </c>
      <c r="CW109">
        <f>Model!CW40</f>
        <v>0</v>
      </c>
      <c r="CX109">
        <f>Model!CX40</f>
        <v>0</v>
      </c>
      <c r="CY109">
        <f>Model!CY40</f>
        <v>0</v>
      </c>
      <c r="CZ109">
        <f>Model!CZ40</f>
        <v>0</v>
      </c>
      <c r="DA109">
        <f>Model!DA40</f>
        <v>0</v>
      </c>
      <c r="DB109">
        <f>Model!DB40</f>
        <v>0</v>
      </c>
      <c r="DC109">
        <f>Model!DC40</f>
        <v>0</v>
      </c>
      <c r="DD109">
        <f>Model!DD40</f>
        <v>0</v>
      </c>
      <c r="DE109">
        <f>Model!DE40</f>
        <v>0</v>
      </c>
      <c r="DF109">
        <f>Model!DF40</f>
        <v>0</v>
      </c>
      <c r="DG109">
        <f>Model!DG40</f>
        <v>0</v>
      </c>
      <c r="DH109">
        <f>Model!DH40</f>
        <v>0</v>
      </c>
      <c r="DI109">
        <f>Model!DI40</f>
        <v>0</v>
      </c>
      <c r="DJ109">
        <f>Model!DJ40</f>
        <v>0</v>
      </c>
      <c r="DK109">
        <f>Model!DK40</f>
        <v>0</v>
      </c>
      <c r="DL109">
        <f>Model!DL40</f>
        <v>0</v>
      </c>
      <c r="DM109">
        <f>Model!DM40</f>
        <v>0</v>
      </c>
      <c r="DN109">
        <f>Model!DN40</f>
        <v>0</v>
      </c>
      <c r="DO109">
        <f>Model!DO40</f>
        <v>0</v>
      </c>
      <c r="DP109">
        <f>Model!DP40</f>
        <v>0</v>
      </c>
      <c r="DQ109">
        <f>Model!DQ40</f>
        <v>0.52500000000000002</v>
      </c>
      <c r="DR109">
        <f>Model!DR40</f>
        <v>1.1800000000000002</v>
      </c>
      <c r="DS109">
        <f>Model!DS40</f>
        <v>1.5209999999999999</v>
      </c>
      <c r="DT109">
        <f>Model!DT40</f>
        <v>1.651</v>
      </c>
      <c r="DU109">
        <f>Model!DU40</f>
        <v>1.7150000000000001</v>
      </c>
      <c r="DV109">
        <f>Model!DV40</f>
        <v>1.9450000000000003</v>
      </c>
      <c r="DW109">
        <f>Model!DW40</f>
        <v>6.6109999999999998</v>
      </c>
      <c r="DX109">
        <f>Model!DX40</f>
        <v>23.436</v>
      </c>
      <c r="DY109">
        <f>Model!DY40</f>
        <v>34.085000000000001</v>
      </c>
      <c r="DZ109">
        <f>Model!DZ40</f>
        <v>105.214</v>
      </c>
      <c r="EA109">
        <f>Model!EA40</f>
        <v>106.91800000000001</v>
      </c>
      <c r="EB109">
        <f>Model!EB40</f>
        <v>113.571</v>
      </c>
      <c r="EC109">
        <f>Model!EC40</f>
        <v>122.10021</v>
      </c>
      <c r="ED109">
        <f>Model!ED40</f>
        <v>131.26996576629685</v>
      </c>
      <c r="EE109">
        <f>Model!EE40</f>
        <v>141.12837244329677</v>
      </c>
      <c r="EF109">
        <f>Model!EF40</f>
        <v>151.72714788356842</v>
      </c>
      <c r="EG109">
        <f>Model!EG40</f>
        <v>163.12189396311345</v>
      </c>
      <c r="EH109">
        <f>Model!EH40</f>
        <v>175.37238827248052</v>
      </c>
      <c r="EI109">
        <f>Model!EI40</f>
        <v>188.54289771395344</v>
      </c>
      <c r="EJ109">
        <f>Model!EJ40</f>
        <v>202.70251564996551</v>
      </c>
      <c r="EK109">
        <f>Model!EK40</f>
        <v>0</v>
      </c>
      <c r="EL109">
        <f>Model!EM40</f>
        <v>0</v>
      </c>
      <c r="EM109">
        <f>Model!EN40</f>
        <v>0</v>
      </c>
      <c r="EN109">
        <f>Model!EO40</f>
        <v>0</v>
      </c>
      <c r="EO109">
        <f>Model!EP40</f>
        <v>0</v>
      </c>
      <c r="EP109">
        <f>Model!EQ40</f>
        <v>0</v>
      </c>
      <c r="EQ109">
        <f>Model!ER40</f>
        <v>0</v>
      </c>
      <c r="ER109">
        <f>Model!ES40</f>
        <v>0</v>
      </c>
      <c r="ES109">
        <f>Model!ET40</f>
        <v>0</v>
      </c>
      <c r="ET109">
        <f>Model!EU40</f>
        <v>0</v>
      </c>
      <c r="EU109">
        <f>Model!EV40</f>
        <v>0</v>
      </c>
      <c r="EV109">
        <f>Model!EW40</f>
        <v>0</v>
      </c>
      <c r="EW109">
        <f>Model!EX40</f>
        <v>0</v>
      </c>
      <c r="EX109">
        <f>Model!EY40</f>
        <v>0</v>
      </c>
    </row>
    <row r="110" spans="1:154" hidden="1" outlineLevel="1">
      <c r="A110">
        <f>Model!A41</f>
        <v>0</v>
      </c>
      <c r="B110">
        <f>Model!B41</f>
        <v>0</v>
      </c>
      <c r="C110">
        <f>Model!C41</f>
        <v>0</v>
      </c>
      <c r="D110">
        <f>Model!D41</f>
        <v>0</v>
      </c>
      <c r="E110">
        <f>Model!E41</f>
        <v>0</v>
      </c>
      <c r="F110">
        <f>Model!F41</f>
        <v>0</v>
      </c>
      <c r="G110">
        <f>Model!G41</f>
        <v>0</v>
      </c>
      <c r="H110">
        <f>Model!H41</f>
        <v>0</v>
      </c>
      <c r="I110" t="str">
        <f>Model!I41</f>
        <v>+ Other</v>
      </c>
      <c r="J110">
        <f>Model!J41</f>
        <v>0</v>
      </c>
      <c r="K110">
        <f>Model!K41</f>
        <v>0</v>
      </c>
      <c r="L110">
        <f>Model!L41</f>
        <v>0</v>
      </c>
      <c r="M110">
        <f>Model!M41</f>
        <v>0</v>
      </c>
      <c r="N110">
        <f>Model!N41</f>
        <v>0</v>
      </c>
      <c r="O110">
        <f>Model!O41</f>
        <v>0</v>
      </c>
      <c r="P110">
        <f>Model!P41</f>
        <v>0</v>
      </c>
      <c r="Q110">
        <f>Model!Q41</f>
        <v>0</v>
      </c>
      <c r="R110">
        <f>Model!R41</f>
        <v>0</v>
      </c>
      <c r="S110">
        <f>Model!S41</f>
        <v>0</v>
      </c>
      <c r="T110">
        <f>Model!T41</f>
        <v>0</v>
      </c>
      <c r="U110">
        <f>Model!U41</f>
        <v>0</v>
      </c>
      <c r="V110">
        <f>Model!V41</f>
        <v>0</v>
      </c>
      <c r="W110">
        <f>Model!W41</f>
        <v>0</v>
      </c>
      <c r="X110">
        <f>Model!X41</f>
        <v>0</v>
      </c>
      <c r="Y110">
        <f>Model!Y41</f>
        <v>0</v>
      </c>
      <c r="Z110">
        <f>Model!Z41</f>
        <v>0</v>
      </c>
      <c r="AA110">
        <f>Model!AA41</f>
        <v>0</v>
      </c>
      <c r="AB110">
        <f>Model!AB41</f>
        <v>0</v>
      </c>
      <c r="AC110">
        <f>Model!AC41</f>
        <v>0</v>
      </c>
      <c r="AD110">
        <f>Model!AD41</f>
        <v>0</v>
      </c>
      <c r="AE110">
        <f>Model!AE41</f>
        <v>0</v>
      </c>
      <c r="AF110">
        <f>Model!AF41</f>
        <v>0</v>
      </c>
      <c r="AG110">
        <f>Model!AG41</f>
        <v>0</v>
      </c>
      <c r="AH110">
        <f>Model!AH41</f>
        <v>0</v>
      </c>
      <c r="AI110">
        <f>Model!AI41</f>
        <v>0</v>
      </c>
      <c r="AJ110">
        <f>Model!AJ41</f>
        <v>0</v>
      </c>
      <c r="AK110">
        <f>Model!AK41</f>
        <v>0</v>
      </c>
      <c r="AL110">
        <f>Model!AL41</f>
        <v>0</v>
      </c>
      <c r="AM110">
        <f>Model!AM41</f>
        <v>0</v>
      </c>
      <c r="AN110">
        <f>Model!AN41</f>
        <v>0</v>
      </c>
      <c r="AO110">
        <f>Model!AO41</f>
        <v>0</v>
      </c>
      <c r="AP110">
        <f>Model!AP41</f>
        <v>0</v>
      </c>
      <c r="AQ110">
        <f>Model!AQ41</f>
        <v>0</v>
      </c>
      <c r="AR110">
        <f>Model!AR41</f>
        <v>0</v>
      </c>
      <c r="AS110">
        <f>Model!AS41</f>
        <v>0</v>
      </c>
      <c r="AT110">
        <f>Model!AT41</f>
        <v>0</v>
      </c>
      <c r="AU110">
        <f>Model!AU41</f>
        <v>0</v>
      </c>
      <c r="AV110">
        <f>Model!AV41</f>
        <v>0</v>
      </c>
      <c r="AW110">
        <f>Model!AW41</f>
        <v>0</v>
      </c>
      <c r="AX110">
        <f>Model!AX41</f>
        <v>0</v>
      </c>
      <c r="AY110">
        <f>Model!AY41</f>
        <v>0</v>
      </c>
      <c r="AZ110">
        <f>Model!AZ41</f>
        <v>0</v>
      </c>
      <c r="BA110">
        <f>Model!BA41</f>
        <v>0</v>
      </c>
      <c r="BB110">
        <f>Model!BB41</f>
        <v>0</v>
      </c>
      <c r="BC110">
        <f>Model!BC41</f>
        <v>0</v>
      </c>
      <c r="BD110">
        <f>Model!BD41</f>
        <v>0</v>
      </c>
      <c r="BE110">
        <f>Model!BE41</f>
        <v>0</v>
      </c>
      <c r="BF110">
        <f>Model!BF41</f>
        <v>0</v>
      </c>
      <c r="BG110">
        <f>Model!BG41</f>
        <v>0</v>
      </c>
      <c r="BH110">
        <f>Model!BH41</f>
        <v>0</v>
      </c>
      <c r="BI110">
        <f>Model!BI41</f>
        <v>0</v>
      </c>
      <c r="BJ110">
        <f>Model!BJ41</f>
        <v>0</v>
      </c>
      <c r="BK110">
        <f>Model!BK41</f>
        <v>0</v>
      </c>
      <c r="BL110">
        <f>Model!BL41</f>
        <v>0</v>
      </c>
      <c r="BM110">
        <f>Model!BM41</f>
        <v>0</v>
      </c>
      <c r="BN110">
        <f>Model!BN41</f>
        <v>0</v>
      </c>
      <c r="BO110">
        <f>Model!BO41</f>
        <v>0</v>
      </c>
      <c r="BP110">
        <f>Model!BP41</f>
        <v>0</v>
      </c>
      <c r="BQ110">
        <f>Model!BQ41</f>
        <v>0</v>
      </c>
      <c r="BR110">
        <f>Model!BR41</f>
        <v>0</v>
      </c>
      <c r="BS110">
        <f>Model!BS41</f>
        <v>0</v>
      </c>
      <c r="BT110">
        <f>Model!BT41</f>
        <v>0</v>
      </c>
      <c r="BU110">
        <f>Model!BU41</f>
        <v>0</v>
      </c>
      <c r="BV110">
        <f>Model!BV41</f>
        <v>0</v>
      </c>
      <c r="BW110">
        <f>Model!BW41</f>
        <v>130</v>
      </c>
      <c r="BX110">
        <f>Model!BX41</f>
        <v>0</v>
      </c>
      <c r="BY110">
        <f>Model!BY41</f>
        <v>0</v>
      </c>
      <c r="BZ110">
        <f>Model!BZ41</f>
        <v>0</v>
      </c>
      <c r="CA110">
        <f>Model!CA41</f>
        <v>0</v>
      </c>
      <c r="CB110">
        <f>Model!CB41</f>
        <v>0</v>
      </c>
      <c r="CC110">
        <f>Model!CC41</f>
        <v>0</v>
      </c>
      <c r="CD110">
        <f>Model!CD41</f>
        <v>0</v>
      </c>
      <c r="CE110">
        <f>Model!CE41</f>
        <v>0</v>
      </c>
      <c r="CF110">
        <f>Model!CF41</f>
        <v>0</v>
      </c>
      <c r="CG110">
        <f>Model!CG41</f>
        <v>0</v>
      </c>
      <c r="CH110">
        <f>Model!CH41</f>
        <v>0</v>
      </c>
      <c r="CI110">
        <f>Model!CI41</f>
        <v>0</v>
      </c>
      <c r="CJ110">
        <f>Model!CJ41</f>
        <v>0</v>
      </c>
      <c r="CK110">
        <f>Model!CK41</f>
        <v>0</v>
      </c>
      <c r="CL110">
        <f>Model!CL41</f>
        <v>0</v>
      </c>
      <c r="CM110">
        <f>Model!CM41</f>
        <v>0</v>
      </c>
      <c r="CN110">
        <f>Model!CN41</f>
        <v>0</v>
      </c>
      <c r="CO110">
        <f>Model!CO41</f>
        <v>0</v>
      </c>
      <c r="CP110">
        <f>Model!CP41</f>
        <v>0</v>
      </c>
      <c r="CQ110">
        <f>Model!CQ41</f>
        <v>0</v>
      </c>
      <c r="CR110">
        <f>Model!CR41</f>
        <v>0</v>
      </c>
      <c r="CS110">
        <f>Model!CS41</f>
        <v>0</v>
      </c>
      <c r="CT110">
        <f>Model!CT41</f>
        <v>0</v>
      </c>
      <c r="CU110">
        <f>Model!CU41</f>
        <v>0</v>
      </c>
      <c r="CV110">
        <f>Model!CV41</f>
        <v>0</v>
      </c>
      <c r="CW110">
        <f>Model!CW41</f>
        <v>0</v>
      </c>
      <c r="CX110">
        <f>Model!CX41</f>
        <v>0</v>
      </c>
      <c r="CY110">
        <f>Model!CY41</f>
        <v>0</v>
      </c>
      <c r="CZ110">
        <f>Model!CZ41</f>
        <v>0</v>
      </c>
      <c r="DA110">
        <f>Model!DA41</f>
        <v>0</v>
      </c>
      <c r="DB110">
        <f>Model!DB41</f>
        <v>0</v>
      </c>
      <c r="DC110">
        <f>Model!DC41</f>
        <v>0</v>
      </c>
      <c r="DD110">
        <f>Model!DD41</f>
        <v>0</v>
      </c>
      <c r="DE110">
        <f>Model!DE41</f>
        <v>0</v>
      </c>
      <c r="DF110">
        <f>Model!DF41</f>
        <v>0</v>
      </c>
      <c r="DG110">
        <f>Model!DG41</f>
        <v>0</v>
      </c>
      <c r="DH110">
        <f>Model!DH41</f>
        <v>0</v>
      </c>
      <c r="DI110">
        <f>Model!DI41</f>
        <v>0</v>
      </c>
      <c r="DJ110">
        <f>Model!DJ41</f>
        <v>0</v>
      </c>
      <c r="DK110">
        <f>Model!DK41</f>
        <v>0</v>
      </c>
      <c r="DL110">
        <f>Model!DL41</f>
        <v>0</v>
      </c>
      <c r="DM110">
        <f>Model!DM41</f>
        <v>0</v>
      </c>
      <c r="DN110">
        <f>Model!DN41</f>
        <v>0</v>
      </c>
      <c r="DO110">
        <f>Model!DO41</f>
        <v>0</v>
      </c>
      <c r="DP110">
        <f>Model!DP41</f>
        <v>0</v>
      </c>
      <c r="DQ110">
        <f>Model!DQ41</f>
        <v>0</v>
      </c>
      <c r="DR110">
        <f>Model!DR41</f>
        <v>0</v>
      </c>
      <c r="DS110">
        <f>Model!DS41</f>
        <v>0</v>
      </c>
      <c r="DT110">
        <f>Model!DT41</f>
        <v>0</v>
      </c>
      <c r="DU110">
        <f>Model!DU41</f>
        <v>0</v>
      </c>
      <c r="DV110">
        <f>Model!DV41</f>
        <v>0</v>
      </c>
      <c r="DW110">
        <f>Model!DW41</f>
        <v>0</v>
      </c>
      <c r="DX110">
        <f>Model!DX41</f>
        <v>0</v>
      </c>
      <c r="DY110">
        <f>Model!DY41</f>
        <v>0</v>
      </c>
      <c r="DZ110">
        <f>Model!DZ41</f>
        <v>0</v>
      </c>
      <c r="EA110">
        <f>Model!EA41</f>
        <v>130</v>
      </c>
      <c r="EB110">
        <f>Model!EB41</f>
        <v>0</v>
      </c>
      <c r="EC110">
        <f>Model!EC41</f>
        <v>0</v>
      </c>
      <c r="ED110">
        <f>Model!ED41</f>
        <v>0</v>
      </c>
      <c r="EE110">
        <f>Model!EE41</f>
        <v>0</v>
      </c>
      <c r="EF110">
        <f>Model!EF41</f>
        <v>0</v>
      </c>
      <c r="EG110">
        <f>Model!EG41</f>
        <v>0</v>
      </c>
      <c r="EH110">
        <f>Model!EH41</f>
        <v>0</v>
      </c>
      <c r="EI110">
        <f>Model!EI41</f>
        <v>0</v>
      </c>
      <c r="EJ110">
        <f>Model!EJ41</f>
        <v>0</v>
      </c>
      <c r="EK110">
        <f>Model!EK41</f>
        <v>0</v>
      </c>
      <c r="EL110">
        <f>Model!EM41</f>
        <v>0</v>
      </c>
      <c r="EM110">
        <f>Model!EN41</f>
        <v>0</v>
      </c>
      <c r="EN110">
        <f>Model!EO41</f>
        <v>0</v>
      </c>
      <c r="EO110">
        <f>Model!EP41</f>
        <v>0</v>
      </c>
      <c r="EP110">
        <f>Model!EQ41</f>
        <v>0</v>
      </c>
      <c r="EQ110">
        <f>Model!ER41</f>
        <v>0</v>
      </c>
      <c r="ER110">
        <f>Model!ES41</f>
        <v>0</v>
      </c>
      <c r="ES110">
        <f>Model!ET41</f>
        <v>0</v>
      </c>
      <c r="ET110">
        <f>Model!EU41</f>
        <v>0</v>
      </c>
      <c r="EU110">
        <f>Model!EV41</f>
        <v>0</v>
      </c>
      <c r="EV110">
        <f>Model!EW41</f>
        <v>0</v>
      </c>
      <c r="EW110">
        <f>Model!EX41</f>
        <v>0</v>
      </c>
      <c r="EX110">
        <f>Model!EY41</f>
        <v>0</v>
      </c>
    </row>
    <row r="111" spans="1:154" hidden="1" outlineLevel="1">
      <c r="A111">
        <f>Model!A42</f>
        <v>0</v>
      </c>
      <c r="B111">
        <f>Model!B42</f>
        <v>0</v>
      </c>
      <c r="C111">
        <f>Model!C42</f>
        <v>0</v>
      </c>
      <c r="D111">
        <f>Model!D42</f>
        <v>0</v>
      </c>
      <c r="E111">
        <f>Model!E42</f>
        <v>0</v>
      </c>
      <c r="F111">
        <f>Model!F42</f>
        <v>0</v>
      </c>
      <c r="G111">
        <f>Model!G42</f>
        <v>0</v>
      </c>
      <c r="H111">
        <f>Model!H42</f>
        <v>0</v>
      </c>
      <c r="I111" t="str">
        <f>Model!I42</f>
        <v>= Non-GAAP Operating Income</v>
      </c>
      <c r="J111">
        <f>Model!J42</f>
        <v>0</v>
      </c>
      <c r="K111">
        <f>Model!K42</f>
        <v>0</v>
      </c>
      <c r="L111">
        <f>Model!L42</f>
        <v>0</v>
      </c>
      <c r="M111">
        <f>Model!M42</f>
        <v>0</v>
      </c>
      <c r="N111">
        <f>Model!N42</f>
        <v>0</v>
      </c>
      <c r="O111">
        <f>Model!O42</f>
        <v>0</v>
      </c>
      <c r="P111">
        <f>Model!P42</f>
        <v>0</v>
      </c>
      <c r="Q111">
        <f>Model!Q42</f>
        <v>0</v>
      </c>
      <c r="R111">
        <f>Model!R42</f>
        <v>0</v>
      </c>
      <c r="S111">
        <f>Model!S42</f>
        <v>0</v>
      </c>
      <c r="T111">
        <f>Model!T42</f>
        <v>0</v>
      </c>
      <c r="U111">
        <f>Model!U42</f>
        <v>0</v>
      </c>
      <c r="V111">
        <f>Model!V42</f>
        <v>0</v>
      </c>
      <c r="W111">
        <f>Model!W42</f>
        <v>0</v>
      </c>
      <c r="X111">
        <f>Model!X42</f>
        <v>0</v>
      </c>
      <c r="Y111">
        <f>Model!Y42</f>
        <v>0</v>
      </c>
      <c r="Z111">
        <f>Model!Z42</f>
        <v>0</v>
      </c>
      <c r="AA111">
        <f>Model!AA42</f>
        <v>0</v>
      </c>
      <c r="AB111">
        <f>Model!AB42</f>
        <v>0</v>
      </c>
      <c r="AC111">
        <f>Model!AC42</f>
        <v>0</v>
      </c>
      <c r="AD111">
        <f>Model!AD42</f>
        <v>0</v>
      </c>
      <c r="AE111">
        <f>Model!AE42</f>
        <v>0</v>
      </c>
      <c r="AF111">
        <f>Model!AF42</f>
        <v>0</v>
      </c>
      <c r="AG111">
        <f>Model!AG42</f>
        <v>0</v>
      </c>
      <c r="AH111">
        <f>Model!AH42</f>
        <v>0</v>
      </c>
      <c r="AI111">
        <f>Model!AI42</f>
        <v>0</v>
      </c>
      <c r="AJ111">
        <f>Model!AJ42</f>
        <v>0</v>
      </c>
      <c r="AK111">
        <f>Model!AK42</f>
        <v>0</v>
      </c>
      <c r="AL111">
        <f>Model!AL42</f>
        <v>0</v>
      </c>
      <c r="AM111">
        <f>Model!AM42</f>
        <v>0</v>
      </c>
      <c r="AN111">
        <f>Model!AN42</f>
        <v>0</v>
      </c>
      <c r="AO111">
        <f>Model!AO42</f>
        <v>0</v>
      </c>
      <c r="AP111">
        <f>Model!AP42</f>
        <v>0</v>
      </c>
      <c r="AQ111">
        <f>Model!AQ42</f>
        <v>0</v>
      </c>
      <c r="AR111">
        <f>Model!AR42</f>
        <v>0</v>
      </c>
      <c r="AS111">
        <f>Model!AS42</f>
        <v>0</v>
      </c>
      <c r="AT111">
        <f>Model!AT42</f>
        <v>-4.048</v>
      </c>
      <c r="AU111">
        <f>Model!AU42</f>
        <v>-2.6800000000000006</v>
      </c>
      <c r="AV111">
        <f>Model!AV42</f>
        <v>-2.016999999999999</v>
      </c>
      <c r="AW111">
        <f>Model!AW42</f>
        <v>-2.5700000000000007</v>
      </c>
      <c r="AX111">
        <f>Model!AX42</f>
        <v>-2.4110000000000005</v>
      </c>
      <c r="AY111">
        <f>Model!AY42</f>
        <v>-1.5680000000000003</v>
      </c>
      <c r="AZ111">
        <f>Model!AZ42</f>
        <v>-1.0560000000000003</v>
      </c>
      <c r="BA111">
        <f>Model!BA42</f>
        <v>-8.7000000000001299E-2</v>
      </c>
      <c r="BB111">
        <f>Model!BB42</f>
        <v>-0.47500000000000031</v>
      </c>
      <c r="BC111">
        <f>Model!BC42</f>
        <v>1.9840000000000024</v>
      </c>
      <c r="BD111">
        <f>Model!BD42</f>
        <v>-0.11800000000000166</v>
      </c>
      <c r="BE111">
        <f>Model!BE42</f>
        <v>1.5509999999999997</v>
      </c>
      <c r="BF111">
        <f>Model!BF42</f>
        <v>3.1109999999999971</v>
      </c>
      <c r="BG111">
        <f>Model!BG42</f>
        <v>2.523000000000005</v>
      </c>
      <c r="BH111">
        <f>Model!BH42</f>
        <v>4.0069999999999979</v>
      </c>
      <c r="BI111">
        <f>Model!BI42</f>
        <v>2.7669999999999986</v>
      </c>
      <c r="BJ111">
        <f>Model!BJ42</f>
        <v>0.34399999999999764</v>
      </c>
      <c r="BK111">
        <f>Model!BK42</f>
        <v>0.12000000000000632</v>
      </c>
      <c r="BL111">
        <f>Model!BL42</f>
        <v>-1.7560000000000002</v>
      </c>
      <c r="BM111">
        <f>Model!BM42</f>
        <v>7.7790000000000017</v>
      </c>
      <c r="BN111">
        <f>Model!BN42</f>
        <v>0.65399999999999103</v>
      </c>
      <c r="BO111">
        <f>Model!BO42</f>
        <v>-2.3510000000000097</v>
      </c>
      <c r="BP111">
        <f>Model!BP42</f>
        <v>-7.6080000000000112</v>
      </c>
      <c r="BQ111">
        <f>Model!BQ42</f>
        <v>-1.3050000000000086</v>
      </c>
      <c r="BR111">
        <f>Model!BR42</f>
        <v>0.34199999999999164</v>
      </c>
      <c r="BS111">
        <f>Model!BS42</f>
        <v>-7.710999999999963</v>
      </c>
      <c r="BT111">
        <f>Model!BT42</f>
        <v>4.4799999999999862</v>
      </c>
      <c r="BU111">
        <f>Model!BU42</f>
        <v>-2.0270000000000046</v>
      </c>
      <c r="BV111">
        <f>Model!BV42</f>
        <v>-22.525999999999982</v>
      </c>
      <c r="BW111">
        <f>Model!BW42</f>
        <v>2.9859999999999616</v>
      </c>
      <c r="BX111">
        <f>Model!BX42</f>
        <v>35.126000000000019</v>
      </c>
      <c r="BY111">
        <f>Model!BY42</f>
        <v>28.47800000000003</v>
      </c>
      <c r="BZ111">
        <f>Model!BZ42</f>
        <v>27.559000000000012</v>
      </c>
      <c r="CA111">
        <f>Model!CA42</f>
        <v>12.635000000000051</v>
      </c>
      <c r="CB111">
        <f>Model!CB42</f>
        <v>43.320000000000014</v>
      </c>
      <c r="CC111">
        <f>Model!CC42</f>
        <v>-131.81700000000004</v>
      </c>
      <c r="CD111">
        <f>Model!CD42</f>
        <v>20.195097851112294</v>
      </c>
      <c r="CE111">
        <f>Model!CE42</f>
        <v>19.366757786000033</v>
      </c>
      <c r="CF111">
        <f>Model!CF42</f>
        <v>51.001212347555537</v>
      </c>
      <c r="CG111">
        <f>Model!CG42</f>
        <v>56.718198835292313</v>
      </c>
      <c r="CH111">
        <f>Model!CH42</f>
        <v>0</v>
      </c>
      <c r="CI111">
        <f>Model!CI42</f>
        <v>0</v>
      </c>
      <c r="CJ111">
        <f>Model!CJ42</f>
        <v>0</v>
      </c>
      <c r="CK111">
        <f>Model!CK42</f>
        <v>0</v>
      </c>
      <c r="CL111">
        <f>Model!CL42</f>
        <v>0</v>
      </c>
      <c r="CM111">
        <f>Model!CM42</f>
        <v>0</v>
      </c>
      <c r="CN111">
        <f>Model!CN42</f>
        <v>0</v>
      </c>
      <c r="CO111">
        <f>Model!CO42</f>
        <v>0</v>
      </c>
      <c r="CP111">
        <f>Model!CP42</f>
        <v>0</v>
      </c>
      <c r="CQ111">
        <f>Model!CQ42</f>
        <v>0</v>
      </c>
      <c r="CR111">
        <f>Model!CR42</f>
        <v>0</v>
      </c>
      <c r="CS111">
        <f>Model!CS42</f>
        <v>0</v>
      </c>
      <c r="CT111">
        <f>Model!CT42</f>
        <v>0</v>
      </c>
      <c r="CU111">
        <f>Model!CU42</f>
        <v>0</v>
      </c>
      <c r="CV111">
        <f>Model!CV42</f>
        <v>0</v>
      </c>
      <c r="CW111">
        <f>Model!CW42</f>
        <v>0</v>
      </c>
      <c r="CX111">
        <f>Model!CX42</f>
        <v>0</v>
      </c>
      <c r="CY111">
        <f>Model!CY42</f>
        <v>0</v>
      </c>
      <c r="CZ111">
        <f>Model!CZ42</f>
        <v>0</v>
      </c>
      <c r="DA111">
        <f>Model!DA42</f>
        <v>0</v>
      </c>
      <c r="DB111">
        <f>Model!DB42</f>
        <v>0</v>
      </c>
      <c r="DC111">
        <f>Model!DC42</f>
        <v>0</v>
      </c>
      <c r="DD111">
        <f>Model!DD42</f>
        <v>0</v>
      </c>
      <c r="DE111">
        <f>Model!DE42</f>
        <v>0</v>
      </c>
      <c r="DF111">
        <f>Model!DF42</f>
        <v>0</v>
      </c>
      <c r="DG111">
        <f>Model!DG42</f>
        <v>0</v>
      </c>
      <c r="DH111">
        <f>Model!DH42</f>
        <v>0</v>
      </c>
      <c r="DI111">
        <f>Model!DI42</f>
        <v>0</v>
      </c>
      <c r="DJ111">
        <f>Model!DJ42</f>
        <v>0</v>
      </c>
      <c r="DK111">
        <f>Model!DK42</f>
        <v>0</v>
      </c>
      <c r="DL111">
        <f>Model!DL42</f>
        <v>0</v>
      </c>
      <c r="DM111">
        <f>Model!DM42</f>
        <v>0</v>
      </c>
      <c r="DN111">
        <f>Model!DN42</f>
        <v>0</v>
      </c>
      <c r="DO111">
        <f>Model!DO42</f>
        <v>0</v>
      </c>
      <c r="DP111">
        <f>Model!DP42</f>
        <v>0</v>
      </c>
      <c r="DQ111">
        <f>Model!DQ42</f>
        <v>-13.424999999999999</v>
      </c>
      <c r="DR111">
        <f>Model!DR42</f>
        <v>-20.606000000000002</v>
      </c>
      <c r="DS111">
        <f>Model!DS42</f>
        <v>-20.382999999999999</v>
      </c>
      <c r="DT111">
        <f>Model!DT42</f>
        <v>-11.315000000000001</v>
      </c>
      <c r="DU111">
        <f>Model!DU42</f>
        <v>-5.1220000000000008</v>
      </c>
      <c r="DV111">
        <f>Model!DV42</f>
        <v>2.9419999999999922</v>
      </c>
      <c r="DW111">
        <f>Model!DW42</f>
        <v>12.408000000000019</v>
      </c>
      <c r="DX111">
        <f>Model!DX42</f>
        <v>6.4869999999999912</v>
      </c>
      <c r="DY111">
        <f>Model!DY42</f>
        <v>-5.2340000000000586</v>
      </c>
      <c r="DZ111">
        <f>Model!DZ42</f>
        <v>-4.9159999999999826</v>
      </c>
      <c r="EA111">
        <f>Model!EA42</f>
        <v>42.813000000000017</v>
      </c>
      <c r="EB111">
        <f>Model!EB42</f>
        <v>-48.303000000000139</v>
      </c>
      <c r="EC111">
        <f>Model!EC42</f>
        <v>147.28126681996031</v>
      </c>
      <c r="ED111">
        <f>Model!ED42</f>
        <v>236.17674528086101</v>
      </c>
      <c r="EE111">
        <f>Model!EE42</f>
        <v>371.23907270985563</v>
      </c>
      <c r="EF111">
        <f>Model!EF42</f>
        <v>505.91544934878812</v>
      </c>
      <c r="EG111">
        <f>Model!EG42</f>
        <v>661.63779180142433</v>
      </c>
      <c r="EH111">
        <f>Model!EH42</f>
        <v>917.84871726960819</v>
      </c>
      <c r="EI111">
        <f>Model!EI42</f>
        <v>1106.1329636595142</v>
      </c>
      <c r="EJ111">
        <f>Model!EJ42</f>
        <v>1332.6860210704824</v>
      </c>
      <c r="EK111">
        <f>Model!EK42</f>
        <v>0</v>
      </c>
      <c r="EL111">
        <f>Model!EM42</f>
        <v>0</v>
      </c>
      <c r="EM111">
        <f>Model!EN42</f>
        <v>0</v>
      </c>
      <c r="EN111">
        <f>Model!EO42</f>
        <v>0</v>
      </c>
      <c r="EO111">
        <f>Model!EP42</f>
        <v>0</v>
      </c>
      <c r="EP111">
        <f>Model!EQ42</f>
        <v>0</v>
      </c>
      <c r="EQ111">
        <f>Model!ER42</f>
        <v>0</v>
      </c>
      <c r="ER111">
        <f>Model!ES42</f>
        <v>0</v>
      </c>
      <c r="ES111">
        <f>Model!ET42</f>
        <v>0</v>
      </c>
      <c r="ET111">
        <f>Model!EU42</f>
        <v>0</v>
      </c>
      <c r="EU111">
        <f>Model!EV42</f>
        <v>0</v>
      </c>
      <c r="EV111">
        <f>Model!EW42</f>
        <v>0</v>
      </c>
      <c r="EW111">
        <f>Model!EX42</f>
        <v>0</v>
      </c>
      <c r="EX111">
        <f>Model!EY42</f>
        <v>0</v>
      </c>
    </row>
    <row r="112" spans="1:154" hidden="1" outlineLevel="1">
      <c r="A112">
        <f>Model!A43</f>
        <v>0</v>
      </c>
      <c r="B112">
        <f>Model!B43</f>
        <v>0</v>
      </c>
      <c r="C112">
        <f>Model!C43</f>
        <v>0</v>
      </c>
      <c r="D112">
        <f>Model!D43</f>
        <v>0</v>
      </c>
      <c r="E112">
        <f>Model!E43</f>
        <v>0</v>
      </c>
      <c r="F112">
        <f>Model!F43</f>
        <v>0</v>
      </c>
      <c r="G112">
        <f>Model!G43</f>
        <v>0</v>
      </c>
      <c r="H112">
        <f>Model!H43</f>
        <v>0</v>
      </c>
      <c r="I112" t="str">
        <f>Model!I43</f>
        <v>+ Depreciation &amp; Amortization</v>
      </c>
      <c r="J112">
        <f>Model!J43</f>
        <v>0</v>
      </c>
      <c r="K112">
        <f>Model!K43</f>
        <v>0</v>
      </c>
      <c r="L112">
        <f>Model!L43</f>
        <v>0</v>
      </c>
      <c r="M112">
        <f>Model!M43</f>
        <v>0</v>
      </c>
      <c r="N112">
        <f>Model!N43</f>
        <v>0</v>
      </c>
      <c r="O112">
        <f>Model!O43</f>
        <v>0</v>
      </c>
      <c r="P112">
        <f>Model!P43</f>
        <v>0</v>
      </c>
      <c r="Q112">
        <f>Model!Q43</f>
        <v>0</v>
      </c>
      <c r="R112">
        <f>Model!R43</f>
        <v>0</v>
      </c>
      <c r="S112">
        <f>Model!S43</f>
        <v>0</v>
      </c>
      <c r="T112">
        <f>Model!T43</f>
        <v>0</v>
      </c>
      <c r="U112">
        <f>Model!U43</f>
        <v>0</v>
      </c>
      <c r="V112">
        <f>Model!V43</f>
        <v>0</v>
      </c>
      <c r="W112">
        <f>Model!W43</f>
        <v>0</v>
      </c>
      <c r="X112">
        <f>Model!X43</f>
        <v>0</v>
      </c>
      <c r="Y112">
        <f>Model!Y43</f>
        <v>0</v>
      </c>
      <c r="Z112">
        <f>Model!Z43</f>
        <v>0</v>
      </c>
      <c r="AA112">
        <f>Model!AA43</f>
        <v>0</v>
      </c>
      <c r="AB112">
        <f>Model!AB43</f>
        <v>0</v>
      </c>
      <c r="AC112">
        <f>Model!AC43</f>
        <v>0</v>
      </c>
      <c r="AD112">
        <f>Model!AD43</f>
        <v>0</v>
      </c>
      <c r="AE112">
        <f>Model!AE43</f>
        <v>0</v>
      </c>
      <c r="AF112">
        <f>Model!AF43</f>
        <v>0</v>
      </c>
      <c r="AG112">
        <f>Model!AG43</f>
        <v>0</v>
      </c>
      <c r="AH112">
        <f>Model!AH43</f>
        <v>0</v>
      </c>
      <c r="AI112">
        <f>Model!AI43</f>
        <v>0</v>
      </c>
      <c r="AJ112">
        <f>Model!AJ43</f>
        <v>0</v>
      </c>
      <c r="AK112">
        <f>Model!AK43</f>
        <v>0</v>
      </c>
      <c r="AL112">
        <f>Model!AL43</f>
        <v>0</v>
      </c>
      <c r="AM112">
        <f>Model!AM43</f>
        <v>0</v>
      </c>
      <c r="AN112">
        <f>Model!AN43</f>
        <v>0</v>
      </c>
      <c r="AO112">
        <f>Model!AO43</f>
        <v>0</v>
      </c>
      <c r="AP112">
        <f>Model!AP43</f>
        <v>0</v>
      </c>
      <c r="AQ112">
        <f>Model!AQ43</f>
        <v>0</v>
      </c>
      <c r="AR112">
        <f>Model!AR43</f>
        <v>0</v>
      </c>
      <c r="AS112">
        <f>Model!AS43</f>
        <v>0</v>
      </c>
      <c r="AT112">
        <f>Model!AT43</f>
        <v>1.895</v>
      </c>
      <c r="AU112">
        <f>Model!AU43</f>
        <v>1.6910000000000001</v>
      </c>
      <c r="AV112">
        <f>Model!AV43</f>
        <v>1.528</v>
      </c>
      <c r="AW112">
        <f>Model!AW43</f>
        <v>1.2929999999999999</v>
      </c>
      <c r="AX112">
        <f>Model!AX43</f>
        <v>1.228</v>
      </c>
      <c r="AY112">
        <f>Model!AY43</f>
        <v>1.3539999999999999</v>
      </c>
      <c r="AZ112">
        <f>Model!AZ43</f>
        <v>1.3139999999999998</v>
      </c>
      <c r="BA112">
        <f>Model!BA43</f>
        <v>1.3659999999999994</v>
      </c>
      <c r="BB112">
        <f>Model!BB43</f>
        <v>1.526</v>
      </c>
      <c r="BC112">
        <f>Model!BC43</f>
        <v>1.8680000000000001</v>
      </c>
      <c r="BD112">
        <f>Model!BD43</f>
        <v>2.0350000000000001</v>
      </c>
      <c r="BE112">
        <f>Model!BE43</f>
        <v>1.7609999999999999</v>
      </c>
      <c r="BF112">
        <f>Model!BF43</f>
        <v>2.3359999999999999</v>
      </c>
      <c r="BG112">
        <f>Model!BG43</f>
        <v>2.7490000000000001</v>
      </c>
      <c r="BH112">
        <f>Model!BH43</f>
        <v>3.6169999999999995</v>
      </c>
      <c r="BI112">
        <f>Model!BI43</f>
        <v>4.0709999999999997</v>
      </c>
      <c r="BJ112">
        <f>Model!BJ43</f>
        <v>4.7789999999999999</v>
      </c>
      <c r="BK112">
        <f>Model!BK43</f>
        <v>5.1549999999999994</v>
      </c>
      <c r="BL112">
        <f>Model!BL43</f>
        <v>5.8770000000000007</v>
      </c>
      <c r="BM112">
        <f>Model!BM43</f>
        <v>7.4430000000000032</v>
      </c>
      <c r="BN112">
        <f>Model!BN43</f>
        <v>8.0739999999999998</v>
      </c>
      <c r="BO112">
        <f>Model!BO43</f>
        <v>8.5960000000000019</v>
      </c>
      <c r="BP112">
        <f>Model!BP43</f>
        <v>9.0389999999999997</v>
      </c>
      <c r="BQ112">
        <f>Model!BQ43</f>
        <v>9.9149999999999974</v>
      </c>
      <c r="BR112">
        <f>Model!BR43</f>
        <v>14.028</v>
      </c>
      <c r="BS112">
        <f>Model!BS43</f>
        <v>20.419000000000004</v>
      </c>
      <c r="BT112">
        <f>Model!BT43</f>
        <v>19.583999999999996</v>
      </c>
      <c r="BU112">
        <f>Model!BU43</f>
        <v>21.355</v>
      </c>
      <c r="BV112">
        <f>Model!BV43</f>
        <v>23.806999999999999</v>
      </c>
      <c r="BW112">
        <f>Model!BW43</f>
        <v>25.55</v>
      </c>
      <c r="BX112">
        <f>Model!BX43</f>
        <v>25.495000000000008</v>
      </c>
      <c r="BY112">
        <f>Model!BY43</f>
        <v>25.738000000000003</v>
      </c>
      <c r="BZ112">
        <f>Model!BZ43</f>
        <v>27.135000000000002</v>
      </c>
      <c r="CA112">
        <f>Model!CA43</f>
        <v>27.021999999999995</v>
      </c>
      <c r="CB112">
        <f>Model!CB43</f>
        <v>27.419</v>
      </c>
      <c r="CC112">
        <f>Model!CC43</f>
        <v>28.579000000000011</v>
      </c>
      <c r="CD112">
        <f>Model!CD43</f>
        <v>26.801299204456477</v>
      </c>
      <c r="CE112">
        <f>Model!CE43</f>
        <v>29.267154053577734</v>
      </c>
      <c r="CF112">
        <f>Model!CF43</f>
        <v>30.853344555797339</v>
      </c>
      <c r="CG112">
        <f>Model!CG43</f>
        <v>30.69844373387776</v>
      </c>
      <c r="CH112">
        <f>Model!CH43</f>
        <v>0</v>
      </c>
      <c r="CI112">
        <f>Model!CI43</f>
        <v>0</v>
      </c>
      <c r="CJ112">
        <f>Model!CJ43</f>
        <v>0</v>
      </c>
      <c r="CK112">
        <f>Model!CK43</f>
        <v>0</v>
      </c>
      <c r="CL112">
        <f>Model!CL43</f>
        <v>0</v>
      </c>
      <c r="CM112">
        <f>Model!CM43</f>
        <v>0</v>
      </c>
      <c r="CN112">
        <f>Model!CN43</f>
        <v>0</v>
      </c>
      <c r="CO112">
        <f>Model!CO43</f>
        <v>0</v>
      </c>
      <c r="CP112">
        <f>Model!CP43</f>
        <v>0</v>
      </c>
      <c r="CQ112">
        <f>Model!CQ43</f>
        <v>0</v>
      </c>
      <c r="CR112">
        <f>Model!CR43</f>
        <v>0</v>
      </c>
      <c r="CS112">
        <f>Model!CS43</f>
        <v>0</v>
      </c>
      <c r="CT112">
        <f>Model!CT43</f>
        <v>0</v>
      </c>
      <c r="CU112">
        <f>Model!CU43</f>
        <v>0</v>
      </c>
      <c r="CV112">
        <f>Model!CV43</f>
        <v>0</v>
      </c>
      <c r="CW112">
        <f>Model!CW43</f>
        <v>0</v>
      </c>
      <c r="CX112">
        <f>Model!CX43</f>
        <v>0</v>
      </c>
      <c r="CY112">
        <f>Model!CY43</f>
        <v>0</v>
      </c>
      <c r="CZ112">
        <f>Model!CZ43</f>
        <v>0</v>
      </c>
      <c r="DA112">
        <f>Model!DA43</f>
        <v>0</v>
      </c>
      <c r="DB112">
        <f>Model!DB43</f>
        <v>0</v>
      </c>
      <c r="DC112">
        <f>Model!DC43</f>
        <v>0</v>
      </c>
      <c r="DD112">
        <f>Model!DD43</f>
        <v>0</v>
      </c>
      <c r="DE112">
        <f>Model!DE43</f>
        <v>0</v>
      </c>
      <c r="DF112">
        <f>Model!DF43</f>
        <v>0</v>
      </c>
      <c r="DG112">
        <f>Model!DG43</f>
        <v>0</v>
      </c>
      <c r="DH112">
        <f>Model!DH43</f>
        <v>0</v>
      </c>
      <c r="DI112">
        <f>Model!DI43</f>
        <v>0</v>
      </c>
      <c r="DJ112">
        <f>Model!DJ43</f>
        <v>0</v>
      </c>
      <c r="DK112">
        <f>Model!DK43</f>
        <v>0</v>
      </c>
      <c r="DL112">
        <f>Model!DL43</f>
        <v>0</v>
      </c>
      <c r="DM112">
        <f>Model!DM43</f>
        <v>0</v>
      </c>
      <c r="DN112">
        <f>Model!DN43</f>
        <v>0</v>
      </c>
      <c r="DO112">
        <f>Model!DO43</f>
        <v>0</v>
      </c>
      <c r="DP112">
        <f>Model!DP43</f>
        <v>0</v>
      </c>
      <c r="DQ112">
        <f>Model!DQ43</f>
        <v>3.052</v>
      </c>
      <c r="DR112">
        <f>Model!DR43</f>
        <v>6.84</v>
      </c>
      <c r="DS112">
        <f>Model!DS43</f>
        <v>8.1470000000000002</v>
      </c>
      <c r="DT112">
        <f>Model!DT43</f>
        <v>6.407</v>
      </c>
      <c r="DU112">
        <f>Model!DU43</f>
        <v>5.2619999999999996</v>
      </c>
      <c r="DV112">
        <f>Model!DV43</f>
        <v>7.19</v>
      </c>
      <c r="DW112">
        <f>Model!DW43</f>
        <v>12.773</v>
      </c>
      <c r="DX112">
        <f>Model!DX43</f>
        <v>23.254000000000005</v>
      </c>
      <c r="DY112">
        <f>Model!DY43</f>
        <v>35.624000000000002</v>
      </c>
      <c r="DZ112">
        <f>Model!DZ43</f>
        <v>75.385999999999996</v>
      </c>
      <c r="EA112">
        <f>Model!EA43</f>
        <v>100.59</v>
      </c>
      <c r="EB112">
        <f>Model!EB43</f>
        <v>110.155</v>
      </c>
      <c r="EC112">
        <f>Model!EC43</f>
        <v>117.6202415477093</v>
      </c>
      <c r="ED112">
        <f>Model!ED43</f>
        <v>115.74527382433928</v>
      </c>
      <c r="EE112">
        <f>Model!EE43</f>
        <v>128.37692368777559</v>
      </c>
      <c r="EF112">
        <f>Model!EF43</f>
        <v>140.14126634141513</v>
      </c>
      <c r="EG112">
        <f>Model!EG43</f>
        <v>151.37947448702613</v>
      </c>
      <c r="EH112">
        <f>Model!EH43</f>
        <v>162.19044651937324</v>
      </c>
      <c r="EI112">
        <f>Model!EI43</f>
        <v>150.65609619414568</v>
      </c>
      <c r="EJ112">
        <f>Model!EJ43</f>
        <v>134.44803665533692</v>
      </c>
      <c r="EK112">
        <f>Model!EK43</f>
        <v>0</v>
      </c>
      <c r="EL112">
        <f>Model!EM43</f>
        <v>0</v>
      </c>
      <c r="EM112">
        <f>Model!EN43</f>
        <v>0</v>
      </c>
      <c r="EN112">
        <f>Model!EO43</f>
        <v>0</v>
      </c>
      <c r="EO112">
        <f>Model!EP43</f>
        <v>0</v>
      </c>
      <c r="EP112">
        <f>Model!EQ43</f>
        <v>0</v>
      </c>
      <c r="EQ112">
        <f>Model!ER43</f>
        <v>0</v>
      </c>
      <c r="ER112">
        <f>Model!ES43</f>
        <v>0</v>
      </c>
      <c r="ES112">
        <f>Model!ET43</f>
        <v>0</v>
      </c>
      <c r="ET112">
        <f>Model!EU43</f>
        <v>0</v>
      </c>
      <c r="EU112">
        <f>Model!EV43</f>
        <v>0</v>
      </c>
      <c r="EV112">
        <f>Model!EW43</f>
        <v>0</v>
      </c>
      <c r="EW112">
        <f>Model!EX43</f>
        <v>0</v>
      </c>
      <c r="EX112">
        <f>Model!EY43</f>
        <v>0</v>
      </c>
    </row>
    <row r="113" spans="1:154" hidden="1" outlineLevel="1">
      <c r="A113">
        <f>Model!A44</f>
        <v>0</v>
      </c>
      <c r="B113">
        <f>Model!B44</f>
        <v>0</v>
      </c>
      <c r="C113">
        <f>Model!C44</f>
        <v>0</v>
      </c>
      <c r="D113">
        <f>Model!D44</f>
        <v>0</v>
      </c>
      <c r="E113">
        <f>Model!E44</f>
        <v>0</v>
      </c>
      <c r="F113">
        <f>Model!F44</f>
        <v>0</v>
      </c>
      <c r="G113">
        <f>Model!G44</f>
        <v>0</v>
      </c>
      <c r="H113">
        <f>Model!H44</f>
        <v>0</v>
      </c>
      <c r="I113" t="str">
        <f>Model!I44</f>
        <v>+ Other</v>
      </c>
      <c r="J113">
        <f>Model!J44</f>
        <v>0</v>
      </c>
      <c r="K113">
        <f>Model!K44</f>
        <v>0</v>
      </c>
      <c r="L113">
        <f>Model!L44</f>
        <v>0</v>
      </c>
      <c r="M113">
        <f>Model!M44</f>
        <v>0</v>
      </c>
      <c r="N113">
        <f>Model!N44</f>
        <v>0</v>
      </c>
      <c r="O113">
        <f>Model!O44</f>
        <v>0</v>
      </c>
      <c r="P113">
        <f>Model!P44</f>
        <v>0</v>
      </c>
      <c r="Q113">
        <f>Model!Q44</f>
        <v>0</v>
      </c>
      <c r="R113">
        <f>Model!R44</f>
        <v>0</v>
      </c>
      <c r="S113">
        <f>Model!S44</f>
        <v>0</v>
      </c>
      <c r="T113">
        <f>Model!T44</f>
        <v>0</v>
      </c>
      <c r="U113">
        <f>Model!U44</f>
        <v>0</v>
      </c>
      <c r="V113">
        <f>Model!V44</f>
        <v>0</v>
      </c>
      <c r="W113">
        <f>Model!W44</f>
        <v>0</v>
      </c>
      <c r="X113">
        <f>Model!X44</f>
        <v>0</v>
      </c>
      <c r="Y113">
        <f>Model!Y44</f>
        <v>0</v>
      </c>
      <c r="Z113">
        <f>Model!Z44</f>
        <v>0</v>
      </c>
      <c r="AA113">
        <f>Model!AA44</f>
        <v>0</v>
      </c>
      <c r="AB113">
        <f>Model!AB44</f>
        <v>0</v>
      </c>
      <c r="AC113">
        <f>Model!AC44</f>
        <v>0</v>
      </c>
      <c r="AD113">
        <f>Model!AD44</f>
        <v>0</v>
      </c>
      <c r="AE113">
        <f>Model!AE44</f>
        <v>0</v>
      </c>
      <c r="AF113">
        <f>Model!AF44</f>
        <v>0</v>
      </c>
      <c r="AG113">
        <f>Model!AG44</f>
        <v>0</v>
      </c>
      <c r="AH113">
        <f>Model!AH44</f>
        <v>0</v>
      </c>
      <c r="AI113">
        <f>Model!AI44</f>
        <v>0</v>
      </c>
      <c r="AJ113">
        <f>Model!AJ44</f>
        <v>0</v>
      </c>
      <c r="AK113">
        <f>Model!AK44</f>
        <v>0</v>
      </c>
      <c r="AL113">
        <f>Model!AL44</f>
        <v>0</v>
      </c>
      <c r="AM113">
        <f>Model!AM44</f>
        <v>0</v>
      </c>
      <c r="AN113">
        <f>Model!AN44</f>
        <v>0</v>
      </c>
      <c r="AO113">
        <f>Model!AO44</f>
        <v>0</v>
      </c>
      <c r="AP113">
        <f>Model!AP44</f>
        <v>0</v>
      </c>
      <c r="AQ113">
        <f>Model!AQ44</f>
        <v>0</v>
      </c>
      <c r="AR113">
        <f>Model!AR44</f>
        <v>0</v>
      </c>
      <c r="AS113">
        <f>Model!AS44</f>
        <v>0</v>
      </c>
      <c r="AT113">
        <f>Model!AT44</f>
        <v>0</v>
      </c>
      <c r="AU113">
        <f>Model!AU44</f>
        <v>0</v>
      </c>
      <c r="AV113">
        <f>Model!AV44</f>
        <v>0</v>
      </c>
      <c r="AW113">
        <f>Model!AW44</f>
        <v>0</v>
      </c>
      <c r="AX113">
        <f>Model!AX44</f>
        <v>0</v>
      </c>
      <c r="AY113">
        <f>Model!AY44</f>
        <v>0</v>
      </c>
      <c r="AZ113">
        <f>Model!AZ44</f>
        <v>0</v>
      </c>
      <c r="BA113">
        <f>Model!BA44</f>
        <v>0</v>
      </c>
      <c r="BB113">
        <f>Model!BB44</f>
        <v>5.7000000000000002E-2</v>
      </c>
      <c r="BC113">
        <f>Model!BC44</f>
        <v>0</v>
      </c>
      <c r="BD113">
        <f>Model!BD44</f>
        <v>1.7370000000000001</v>
      </c>
      <c r="BE113">
        <f>Model!BE44</f>
        <v>0.28799999999999998</v>
      </c>
      <c r="BF113">
        <f>Model!BF44</f>
        <v>0</v>
      </c>
      <c r="BG113">
        <f>Model!BG44</f>
        <v>0.71599999999999997</v>
      </c>
      <c r="BH113">
        <f>Model!BH44</f>
        <v>0</v>
      </c>
      <c r="BI113">
        <f>Model!BI44</f>
        <v>0.55100000000000005</v>
      </c>
      <c r="BJ113">
        <f>Model!BJ44</f>
        <v>0</v>
      </c>
      <c r="BK113">
        <f>Model!BK44</f>
        <v>0</v>
      </c>
      <c r="BL113">
        <f>Model!BL44</f>
        <v>0.20100000000000001</v>
      </c>
      <c r="BM113">
        <f>Model!BM44</f>
        <v>0.17499999999999999</v>
      </c>
      <c r="BN113">
        <f>Model!BN44</f>
        <v>0</v>
      </c>
      <c r="BO113">
        <f>Model!BO44</f>
        <v>0.184</v>
      </c>
      <c r="BP113">
        <f>Model!BP44</f>
        <v>13.2</v>
      </c>
      <c r="BQ113">
        <f>Model!BQ44</f>
        <v>11.368</v>
      </c>
      <c r="BR113">
        <f>Model!BR44</f>
        <v>37.542000000000002</v>
      </c>
      <c r="BS113">
        <f>Model!BS44</f>
        <v>8.3309999999999995</v>
      </c>
      <c r="BT113">
        <f>Model!BT44</f>
        <v>5.4130000000000003</v>
      </c>
      <c r="BU113">
        <f>Model!BU44</f>
        <v>1.0660000000000001</v>
      </c>
      <c r="BV113">
        <f>Model!BV44</f>
        <v>0.59299999999999997</v>
      </c>
      <c r="BW113">
        <f>Model!BW44</f>
        <v>0.20399999999999999</v>
      </c>
      <c r="BX113">
        <f>Model!BX44</f>
        <v>-1.1579999999999999</v>
      </c>
      <c r="BY113">
        <f>Model!BY44</f>
        <v>0.53300000000000003</v>
      </c>
      <c r="BZ113">
        <f>Model!BZ44</f>
        <v>0.105</v>
      </c>
      <c r="CA113">
        <f>Model!CA44</f>
        <v>4.2999999999999997E-2</v>
      </c>
      <c r="CB113">
        <f>Model!CB44</f>
        <v>0.218</v>
      </c>
      <c r="CC113">
        <f>Model!CC44</f>
        <v>174.09700000000001</v>
      </c>
      <c r="CD113">
        <f>Model!CD44</f>
        <v>0</v>
      </c>
      <c r="CE113">
        <f>Model!CE44</f>
        <v>0</v>
      </c>
      <c r="CF113">
        <f>Model!CF44</f>
        <v>0</v>
      </c>
      <c r="CG113">
        <f>Model!CG44</f>
        <v>0</v>
      </c>
      <c r="CH113">
        <f>Model!CH44</f>
        <v>0</v>
      </c>
      <c r="CI113">
        <f>Model!CI44</f>
        <v>0</v>
      </c>
      <c r="CJ113">
        <f>Model!CJ44</f>
        <v>0</v>
      </c>
      <c r="CK113">
        <f>Model!CK44</f>
        <v>0</v>
      </c>
      <c r="CL113">
        <f>Model!CL44</f>
        <v>0</v>
      </c>
      <c r="CM113">
        <f>Model!CM44</f>
        <v>0</v>
      </c>
      <c r="CN113">
        <f>Model!CN44</f>
        <v>0</v>
      </c>
      <c r="CO113">
        <f>Model!CO44</f>
        <v>0</v>
      </c>
      <c r="CP113">
        <f>Model!CP44</f>
        <v>0</v>
      </c>
      <c r="CQ113">
        <f>Model!CQ44</f>
        <v>0</v>
      </c>
      <c r="CR113">
        <f>Model!CR44</f>
        <v>0</v>
      </c>
      <c r="CS113">
        <f>Model!CS44</f>
        <v>0</v>
      </c>
      <c r="CT113">
        <f>Model!CT44</f>
        <v>0</v>
      </c>
      <c r="CU113">
        <f>Model!CU44</f>
        <v>0</v>
      </c>
      <c r="CV113">
        <f>Model!CV44</f>
        <v>0</v>
      </c>
      <c r="CW113">
        <f>Model!CW44</f>
        <v>0</v>
      </c>
      <c r="CX113">
        <f>Model!CX44</f>
        <v>0</v>
      </c>
      <c r="CY113">
        <f>Model!CY44</f>
        <v>0</v>
      </c>
      <c r="CZ113">
        <f>Model!CZ44</f>
        <v>0</v>
      </c>
      <c r="DA113">
        <f>Model!DA44</f>
        <v>0</v>
      </c>
      <c r="DB113">
        <f>Model!DB44</f>
        <v>0</v>
      </c>
      <c r="DC113">
        <f>Model!DC44</f>
        <v>0</v>
      </c>
      <c r="DD113">
        <f>Model!DD44</f>
        <v>0</v>
      </c>
      <c r="DE113">
        <f>Model!DE44</f>
        <v>0</v>
      </c>
      <c r="DF113">
        <f>Model!DF44</f>
        <v>0</v>
      </c>
      <c r="DG113">
        <f>Model!DG44</f>
        <v>0</v>
      </c>
      <c r="DH113">
        <f>Model!DH44</f>
        <v>0</v>
      </c>
      <c r="DI113">
        <f>Model!DI44</f>
        <v>0</v>
      </c>
      <c r="DJ113">
        <f>Model!DJ44</f>
        <v>0</v>
      </c>
      <c r="DK113">
        <f>Model!DK44</f>
        <v>0</v>
      </c>
      <c r="DL113">
        <f>Model!DL44</f>
        <v>0</v>
      </c>
      <c r="DM113">
        <f>Model!DM44</f>
        <v>0</v>
      </c>
      <c r="DN113">
        <f>Model!DN44</f>
        <v>0</v>
      </c>
      <c r="DO113">
        <f>Model!DO44</f>
        <v>0</v>
      </c>
      <c r="DP113">
        <f>Model!DP44</f>
        <v>0</v>
      </c>
      <c r="DQ113">
        <f>Model!DQ44</f>
        <v>0</v>
      </c>
      <c r="DR113">
        <f>Model!DR44</f>
        <v>0</v>
      </c>
      <c r="DS113">
        <f>Model!DS44</f>
        <v>0</v>
      </c>
      <c r="DT113">
        <f>Model!DT44</f>
        <v>0</v>
      </c>
      <c r="DU113">
        <f>Model!DU44</f>
        <v>0</v>
      </c>
      <c r="DV113">
        <f>Model!DV44</f>
        <v>2.0819999999999999</v>
      </c>
      <c r="DW113">
        <f>Model!DW44</f>
        <v>1.2669999999999999</v>
      </c>
      <c r="DX113">
        <f>Model!DX44</f>
        <v>0.376</v>
      </c>
      <c r="DY113">
        <f>Model!DY44</f>
        <v>24.751999999999999</v>
      </c>
      <c r="DZ113">
        <f>Model!DZ44</f>
        <v>52.352000000000004</v>
      </c>
      <c r="EA113">
        <f>Model!EA44</f>
        <v>0.17200000000000004</v>
      </c>
      <c r="EB113">
        <f>Model!EB44</f>
        <v>174.46300000000002</v>
      </c>
      <c r="EC113">
        <f>Model!EC44</f>
        <v>0</v>
      </c>
      <c r="ED113">
        <f>Model!ED44</f>
        <v>0</v>
      </c>
      <c r="EE113">
        <f>Model!EE44</f>
        <v>0</v>
      </c>
      <c r="EF113">
        <f>Model!EF44</f>
        <v>0</v>
      </c>
      <c r="EG113">
        <f>Model!EG44</f>
        <v>0</v>
      </c>
      <c r="EH113">
        <f>Model!EH44</f>
        <v>0</v>
      </c>
      <c r="EI113">
        <f>Model!EI44</f>
        <v>0</v>
      </c>
      <c r="EJ113">
        <f>Model!EJ44</f>
        <v>0</v>
      </c>
      <c r="EK113">
        <f>Model!EK44</f>
        <v>0</v>
      </c>
      <c r="EL113">
        <f>Model!EM44</f>
        <v>0</v>
      </c>
      <c r="EM113">
        <f>Model!EN44</f>
        <v>0</v>
      </c>
      <c r="EN113">
        <f>Model!EO44</f>
        <v>0</v>
      </c>
      <c r="EO113">
        <f>Model!EP44</f>
        <v>0</v>
      </c>
      <c r="EP113">
        <f>Model!EQ44</f>
        <v>0</v>
      </c>
      <c r="EQ113">
        <f>Model!ER44</f>
        <v>0</v>
      </c>
      <c r="ER113">
        <f>Model!ES44</f>
        <v>0</v>
      </c>
      <c r="ES113">
        <f>Model!ET44</f>
        <v>0</v>
      </c>
      <c r="ET113">
        <f>Model!EU44</f>
        <v>0</v>
      </c>
      <c r="EU113">
        <f>Model!EV44</f>
        <v>0</v>
      </c>
      <c r="EV113">
        <f>Model!EW44</f>
        <v>0</v>
      </c>
      <c r="EW113">
        <f>Model!EX44</f>
        <v>0</v>
      </c>
      <c r="EX113">
        <f>Model!EY44</f>
        <v>0</v>
      </c>
    </row>
    <row r="114" spans="1:154" hidden="1" outlineLevel="1">
      <c r="A114">
        <f>Model!A45</f>
        <v>0</v>
      </c>
      <c r="B114">
        <f>Model!B45</f>
        <v>0</v>
      </c>
      <c r="C114">
        <f>Model!C45</f>
        <v>0</v>
      </c>
      <c r="D114">
        <f>Model!D45</f>
        <v>0</v>
      </c>
      <c r="E114">
        <f>Model!E45</f>
        <v>0</v>
      </c>
      <c r="F114">
        <f>Model!F45</f>
        <v>0</v>
      </c>
      <c r="G114">
        <f>Model!G45</f>
        <v>0</v>
      </c>
      <c r="H114">
        <f>Model!H45</f>
        <v>0</v>
      </c>
      <c r="I114" t="str">
        <f>Model!I45</f>
        <v>= Adj. EBITDA</v>
      </c>
      <c r="J114">
        <f>Model!J45</f>
        <v>0</v>
      </c>
      <c r="K114">
        <f>Model!K45</f>
        <v>0</v>
      </c>
      <c r="L114">
        <f>Model!L45</f>
        <v>0</v>
      </c>
      <c r="M114">
        <f>Model!M45</f>
        <v>0</v>
      </c>
      <c r="N114">
        <f>Model!N45</f>
        <v>0</v>
      </c>
      <c r="O114">
        <f>Model!O45</f>
        <v>0</v>
      </c>
      <c r="P114">
        <f>Model!P45</f>
        <v>0</v>
      </c>
      <c r="Q114">
        <f>Model!Q45</f>
        <v>0</v>
      </c>
      <c r="R114">
        <f>Model!R45</f>
        <v>0</v>
      </c>
      <c r="S114">
        <f>Model!S45</f>
        <v>0</v>
      </c>
      <c r="T114">
        <f>Model!T45</f>
        <v>0</v>
      </c>
      <c r="U114">
        <f>Model!U45</f>
        <v>0</v>
      </c>
      <c r="V114">
        <f>Model!V45</f>
        <v>0</v>
      </c>
      <c r="W114">
        <f>Model!W45</f>
        <v>0</v>
      </c>
      <c r="X114">
        <f>Model!X45</f>
        <v>0</v>
      </c>
      <c r="Y114">
        <f>Model!Y45</f>
        <v>0</v>
      </c>
      <c r="Z114">
        <f>Model!Z45</f>
        <v>0</v>
      </c>
      <c r="AA114">
        <f>Model!AA45</f>
        <v>0</v>
      </c>
      <c r="AB114">
        <f>Model!AB45</f>
        <v>0</v>
      </c>
      <c r="AC114">
        <f>Model!AC45</f>
        <v>0</v>
      </c>
      <c r="AD114">
        <f>Model!AD45</f>
        <v>0</v>
      </c>
      <c r="AE114">
        <f>Model!AE45</f>
        <v>0</v>
      </c>
      <c r="AF114">
        <f>Model!AF45</f>
        <v>0</v>
      </c>
      <c r="AG114">
        <f>Model!AG45</f>
        <v>0</v>
      </c>
      <c r="AH114">
        <f>Model!AH45</f>
        <v>0</v>
      </c>
      <c r="AI114">
        <f>Model!AI45</f>
        <v>0</v>
      </c>
      <c r="AJ114">
        <f>Model!AJ45</f>
        <v>0</v>
      </c>
      <c r="AK114">
        <f>Model!AK45</f>
        <v>0</v>
      </c>
      <c r="AL114">
        <f>Model!AL45</f>
        <v>0</v>
      </c>
      <c r="AM114">
        <f>Model!AM45</f>
        <v>0</v>
      </c>
      <c r="AN114">
        <f>Model!AN45</f>
        <v>0</v>
      </c>
      <c r="AO114">
        <f>Model!AO45</f>
        <v>0</v>
      </c>
      <c r="AP114">
        <f>Model!AP45</f>
        <v>0</v>
      </c>
      <c r="AQ114">
        <f>Model!AQ45</f>
        <v>0</v>
      </c>
      <c r="AR114">
        <f>Model!AR45</f>
        <v>0</v>
      </c>
      <c r="AS114">
        <f>Model!AS45</f>
        <v>0</v>
      </c>
      <c r="AT114">
        <f>Model!AT45</f>
        <v>-2.153</v>
      </c>
      <c r="AU114">
        <f>Model!AU45</f>
        <v>-0.98900000000000055</v>
      </c>
      <c r="AV114">
        <f>Model!AV45</f>
        <v>-0.48899999999999899</v>
      </c>
      <c r="AW114">
        <f>Model!AW45</f>
        <v>-1.2770000000000008</v>
      </c>
      <c r="AX114">
        <f>Model!AX45</f>
        <v>-1.1830000000000005</v>
      </c>
      <c r="AY114">
        <f>Model!AY45</f>
        <v>-0.21400000000000041</v>
      </c>
      <c r="AZ114">
        <f>Model!AZ45</f>
        <v>0.25799999999999956</v>
      </c>
      <c r="BA114">
        <f>Model!BA45</f>
        <v>1.2789999999999981</v>
      </c>
      <c r="BB114">
        <f>Model!BB45</f>
        <v>1.1079999999999997</v>
      </c>
      <c r="BC114">
        <f>Model!BC45</f>
        <v>3.8520000000000025</v>
      </c>
      <c r="BD114">
        <f>Model!BD45</f>
        <v>3.6539999999999986</v>
      </c>
      <c r="BE114">
        <f>Model!BE45</f>
        <v>3.5999999999999992</v>
      </c>
      <c r="BF114">
        <f>Model!BF45</f>
        <v>5.4469999999999974</v>
      </c>
      <c r="BG114">
        <f>Model!BG45</f>
        <v>5.9880000000000058</v>
      </c>
      <c r="BH114">
        <f>Model!BH45</f>
        <v>7.623999999999997</v>
      </c>
      <c r="BI114">
        <f>Model!BI45</f>
        <v>7.3889999999999985</v>
      </c>
      <c r="BJ114">
        <f>Model!BJ45</f>
        <v>5.1229999999999976</v>
      </c>
      <c r="BK114">
        <f>Model!BK45</f>
        <v>5.2750000000000057</v>
      </c>
      <c r="BL114">
        <f>Model!BL45</f>
        <v>4.3220000000000001</v>
      </c>
      <c r="BM114">
        <f>Model!BM45</f>
        <v>15.397000000000006</v>
      </c>
      <c r="BN114">
        <f>Model!BN45</f>
        <v>8.7279999999999909</v>
      </c>
      <c r="BO114">
        <f>Model!BO45</f>
        <v>6.4289999999999923</v>
      </c>
      <c r="BP114">
        <f>Model!BP45</f>
        <v>14.630999999999988</v>
      </c>
      <c r="BQ114">
        <f>Model!BQ45</f>
        <v>19.977999999999987</v>
      </c>
      <c r="BR114">
        <f>Model!BR45</f>
        <v>51.911999999999992</v>
      </c>
      <c r="BS114">
        <f>Model!BS45</f>
        <v>21.039000000000041</v>
      </c>
      <c r="BT114">
        <f>Model!BT45</f>
        <v>29.476999999999983</v>
      </c>
      <c r="BU114">
        <f>Model!BU45</f>
        <v>20.393999999999995</v>
      </c>
      <c r="BV114">
        <f>Model!BV45</f>
        <v>1.8740000000000165</v>
      </c>
      <c r="BW114">
        <f>Model!BW45</f>
        <v>28.739999999999963</v>
      </c>
      <c r="BX114">
        <f>Model!BX45</f>
        <v>59.463000000000022</v>
      </c>
      <c r="BY114">
        <f>Model!BY45</f>
        <v>54.749000000000038</v>
      </c>
      <c r="BZ114">
        <f>Model!BZ45</f>
        <v>54.799000000000014</v>
      </c>
      <c r="CA114">
        <f>Model!CA45</f>
        <v>39.700000000000045</v>
      </c>
      <c r="CB114">
        <f>Model!CB45</f>
        <v>70.957000000000022</v>
      </c>
      <c r="CC114">
        <f>Model!CC45</f>
        <v>70.85899999999998</v>
      </c>
      <c r="CD114">
        <f>Model!CD45</f>
        <v>46.996397055568771</v>
      </c>
      <c r="CE114">
        <f>Model!CE45</f>
        <v>48.633911839577763</v>
      </c>
      <c r="CF114">
        <f>Model!CF45</f>
        <v>81.854556903352872</v>
      </c>
      <c r="CG114">
        <f>Model!CG45</f>
        <v>87.416642569170079</v>
      </c>
      <c r="CH114">
        <f>Model!CH45</f>
        <v>0</v>
      </c>
      <c r="CI114">
        <f>Model!CI45</f>
        <v>0</v>
      </c>
      <c r="CJ114">
        <f>Model!CJ45</f>
        <v>0</v>
      </c>
      <c r="CK114">
        <f>Model!CK45</f>
        <v>0</v>
      </c>
      <c r="CL114">
        <f>Model!CL45</f>
        <v>0</v>
      </c>
      <c r="CM114">
        <f>Model!CM45</f>
        <v>0</v>
      </c>
      <c r="CN114">
        <f>Model!CN45</f>
        <v>0</v>
      </c>
      <c r="CO114">
        <f>Model!CO45</f>
        <v>0</v>
      </c>
      <c r="CP114">
        <f>Model!CP45</f>
        <v>0</v>
      </c>
      <c r="CQ114">
        <f>Model!CQ45</f>
        <v>0</v>
      </c>
      <c r="CR114">
        <f>Model!CR45</f>
        <v>0</v>
      </c>
      <c r="CS114">
        <f>Model!CS45</f>
        <v>0</v>
      </c>
      <c r="CT114">
        <f>Model!CT45</f>
        <v>0</v>
      </c>
      <c r="CU114">
        <f>Model!CU45</f>
        <v>0</v>
      </c>
      <c r="CV114">
        <f>Model!CV45</f>
        <v>0</v>
      </c>
      <c r="CW114">
        <f>Model!CW45</f>
        <v>0</v>
      </c>
      <c r="CX114">
        <f>Model!CX45</f>
        <v>0</v>
      </c>
      <c r="CY114">
        <f>Model!CY45</f>
        <v>0</v>
      </c>
      <c r="CZ114">
        <f>Model!CZ45</f>
        <v>0</v>
      </c>
      <c r="DA114">
        <f>Model!DA45</f>
        <v>0</v>
      </c>
      <c r="DB114">
        <f>Model!DB45</f>
        <v>0</v>
      </c>
      <c r="DC114">
        <f>Model!DC45</f>
        <v>0</v>
      </c>
      <c r="DD114">
        <f>Model!DD45</f>
        <v>0</v>
      </c>
      <c r="DE114">
        <f>Model!DE45</f>
        <v>0</v>
      </c>
      <c r="DF114">
        <f>Model!DF45</f>
        <v>0</v>
      </c>
      <c r="DG114">
        <f>Model!DG45</f>
        <v>0</v>
      </c>
      <c r="DH114">
        <f>Model!DH45</f>
        <v>0</v>
      </c>
      <c r="DI114">
        <f>Model!DI45</f>
        <v>0</v>
      </c>
      <c r="DJ114">
        <f>Model!DJ45</f>
        <v>0</v>
      </c>
      <c r="DK114">
        <f>Model!DK45</f>
        <v>0</v>
      </c>
      <c r="DL114">
        <f>Model!DL45</f>
        <v>0</v>
      </c>
      <c r="DM114">
        <f>Model!DM45</f>
        <v>0</v>
      </c>
      <c r="DN114">
        <f>Model!DN45</f>
        <v>0</v>
      </c>
      <c r="DO114">
        <f>Model!DO45</f>
        <v>0</v>
      </c>
      <c r="DP114">
        <f>Model!DP45</f>
        <v>0</v>
      </c>
      <c r="DQ114">
        <f>Model!DQ45</f>
        <v>-10.372999999999999</v>
      </c>
      <c r="DR114">
        <f>Model!DR45</f>
        <v>-13.766000000000002</v>
      </c>
      <c r="DS114">
        <f>Model!DS45</f>
        <v>-12.235999999999999</v>
      </c>
      <c r="DT114">
        <f>Model!DT45</f>
        <v>-4.9080000000000013</v>
      </c>
      <c r="DU114">
        <f>Model!DU45</f>
        <v>0.13999999999999879</v>
      </c>
      <c r="DV114">
        <f>Model!DV45</f>
        <v>12.213999999999992</v>
      </c>
      <c r="DW114">
        <f>Model!DW45</f>
        <v>26.448000000000018</v>
      </c>
      <c r="DX114">
        <f>Model!DX45</f>
        <v>30.116999999999997</v>
      </c>
      <c r="DY114">
        <f>Model!DY45</f>
        <v>55.141999999999939</v>
      </c>
      <c r="DZ114">
        <f>Model!DZ45</f>
        <v>122.82200000000002</v>
      </c>
      <c r="EA114">
        <f>Model!EA45</f>
        <v>143.57500000000002</v>
      </c>
      <c r="EB114">
        <f>Model!EB45</f>
        <v>236.31499999999988</v>
      </c>
      <c r="EC114">
        <f>Model!EC45</f>
        <v>264.90150836766963</v>
      </c>
      <c r="ED114">
        <f>Model!ED45</f>
        <v>351.92201910520032</v>
      </c>
      <c r="EE114">
        <f>Model!EE45</f>
        <v>499.61599639763119</v>
      </c>
      <c r="EF114">
        <f>Model!EF45</f>
        <v>646.05671569020319</v>
      </c>
      <c r="EG114">
        <f>Model!EG45</f>
        <v>813.0172662884504</v>
      </c>
      <c r="EH114">
        <f>Model!EH45</f>
        <v>1080.0391637889813</v>
      </c>
      <c r="EI114">
        <f>Model!EI45</f>
        <v>1256.7890598536599</v>
      </c>
      <c r="EJ114">
        <f>Model!EJ45</f>
        <v>1467.1340577258193</v>
      </c>
      <c r="EK114">
        <f>Model!EK45</f>
        <v>0</v>
      </c>
      <c r="EL114">
        <f>Model!EM45</f>
        <v>0</v>
      </c>
      <c r="EM114">
        <f>Model!EN45</f>
        <v>0</v>
      </c>
      <c r="EN114">
        <f>Model!EO45</f>
        <v>0</v>
      </c>
      <c r="EO114">
        <f>Model!EP45</f>
        <v>0</v>
      </c>
      <c r="EP114">
        <f>Model!EQ45</f>
        <v>0</v>
      </c>
      <c r="EQ114">
        <f>Model!ER45</f>
        <v>0</v>
      </c>
      <c r="ER114">
        <f>Model!ES45</f>
        <v>0</v>
      </c>
      <c r="ES114">
        <f>Model!ET45</f>
        <v>0</v>
      </c>
      <c r="ET114">
        <f>Model!EU45</f>
        <v>0</v>
      </c>
      <c r="EU114">
        <f>Model!EV45</f>
        <v>0</v>
      </c>
      <c r="EV114">
        <f>Model!EW45</f>
        <v>0</v>
      </c>
      <c r="EW114">
        <f>Model!EX45</f>
        <v>0</v>
      </c>
      <c r="EX114">
        <f>Model!EY45</f>
        <v>0</v>
      </c>
    </row>
    <row r="115" spans="1:154" hidden="1" outlineLevel="1">
      <c r="A115">
        <f>Model!A46</f>
        <v>0</v>
      </c>
      <c r="B115">
        <f>Model!B46</f>
        <v>0</v>
      </c>
      <c r="C115">
        <f>Model!C46</f>
        <v>0</v>
      </c>
      <c r="D115">
        <f>Model!D46</f>
        <v>0</v>
      </c>
      <c r="E115">
        <f>Model!E46</f>
        <v>0</v>
      </c>
      <c r="F115">
        <f>Model!F46</f>
        <v>0</v>
      </c>
      <c r="G115">
        <f>Model!G46</f>
        <v>0</v>
      </c>
      <c r="H115">
        <f>Model!H46</f>
        <v>0</v>
      </c>
      <c r="I115">
        <f>Model!I46</f>
        <v>0</v>
      </c>
      <c r="J115">
        <f>Model!J46</f>
        <v>0</v>
      </c>
      <c r="K115">
        <f>Model!K46</f>
        <v>0</v>
      </c>
      <c r="L115">
        <f>Model!L46</f>
        <v>0</v>
      </c>
      <c r="M115">
        <f>Model!M46</f>
        <v>0</v>
      </c>
      <c r="N115">
        <f>Model!N46</f>
        <v>0</v>
      </c>
      <c r="O115">
        <f>Model!O46</f>
        <v>0</v>
      </c>
      <c r="P115">
        <f>Model!P46</f>
        <v>0</v>
      </c>
      <c r="Q115">
        <f>Model!Q46</f>
        <v>0</v>
      </c>
      <c r="R115">
        <f>Model!R46</f>
        <v>0</v>
      </c>
      <c r="S115">
        <f>Model!S46</f>
        <v>0</v>
      </c>
      <c r="T115">
        <f>Model!T46</f>
        <v>0</v>
      </c>
      <c r="U115">
        <f>Model!U46</f>
        <v>0</v>
      </c>
      <c r="V115">
        <f>Model!V46</f>
        <v>0</v>
      </c>
      <c r="W115">
        <f>Model!W46</f>
        <v>0</v>
      </c>
      <c r="X115">
        <f>Model!X46</f>
        <v>0</v>
      </c>
      <c r="Y115">
        <f>Model!Y46</f>
        <v>0</v>
      </c>
      <c r="Z115">
        <f>Model!Z46</f>
        <v>0</v>
      </c>
      <c r="AA115">
        <f>Model!AA46</f>
        <v>0</v>
      </c>
      <c r="AB115">
        <f>Model!AB46</f>
        <v>0</v>
      </c>
      <c r="AC115">
        <f>Model!AC46</f>
        <v>0</v>
      </c>
      <c r="AD115">
        <f>Model!AD46</f>
        <v>0</v>
      </c>
      <c r="AE115">
        <f>Model!AE46</f>
        <v>0</v>
      </c>
      <c r="AF115">
        <f>Model!AF46</f>
        <v>0</v>
      </c>
      <c r="AG115">
        <f>Model!AG46</f>
        <v>0</v>
      </c>
      <c r="AH115">
        <f>Model!AH46</f>
        <v>0</v>
      </c>
      <c r="AI115">
        <f>Model!AI46</f>
        <v>0</v>
      </c>
      <c r="AJ115">
        <f>Model!AJ46</f>
        <v>0</v>
      </c>
      <c r="AK115">
        <f>Model!AK46</f>
        <v>0</v>
      </c>
      <c r="AL115">
        <f>Model!AL46</f>
        <v>0</v>
      </c>
      <c r="AM115">
        <f>Model!AM46</f>
        <v>0</v>
      </c>
      <c r="AN115">
        <f>Model!AN46</f>
        <v>0</v>
      </c>
      <c r="AO115">
        <f>Model!AO46</f>
        <v>0</v>
      </c>
      <c r="AP115">
        <f>Model!AP46</f>
        <v>0</v>
      </c>
      <c r="AQ115">
        <f>Model!AQ46</f>
        <v>0</v>
      </c>
      <c r="AR115">
        <f>Model!AR46</f>
        <v>0</v>
      </c>
      <c r="AS115">
        <f>Model!AS46</f>
        <v>0</v>
      </c>
      <c r="AT115">
        <f>Model!AT46</f>
        <v>0</v>
      </c>
      <c r="AU115">
        <f>Model!AU46</f>
        <v>0</v>
      </c>
      <c r="AV115">
        <f>Model!AV46</f>
        <v>0</v>
      </c>
      <c r="AW115">
        <f>Model!AW46</f>
        <v>0</v>
      </c>
      <c r="AX115">
        <f>Model!AX46</f>
        <v>0</v>
      </c>
      <c r="AY115">
        <f>Model!AY46</f>
        <v>0</v>
      </c>
      <c r="AZ115">
        <f>Model!AZ46</f>
        <v>0</v>
      </c>
      <c r="BA115">
        <f>Model!BA46</f>
        <v>0</v>
      </c>
      <c r="BB115">
        <f>Model!BB46</f>
        <v>0</v>
      </c>
      <c r="BC115">
        <f>Model!BC46</f>
        <v>0</v>
      </c>
      <c r="BD115">
        <f>Model!BD46</f>
        <v>0</v>
      </c>
      <c r="BE115">
        <f>Model!BE46</f>
        <v>0</v>
      </c>
      <c r="BF115">
        <f>Model!BF46</f>
        <v>0</v>
      </c>
      <c r="BG115">
        <f>Model!BG46</f>
        <v>0</v>
      </c>
      <c r="BH115">
        <f>Model!BH46</f>
        <v>0</v>
      </c>
      <c r="BI115">
        <f>Model!BI46</f>
        <v>0</v>
      </c>
      <c r="BJ115">
        <f>Model!BJ46</f>
        <v>0</v>
      </c>
      <c r="BK115">
        <f>Model!BK46</f>
        <v>0</v>
      </c>
      <c r="BL115">
        <f>Model!BL46</f>
        <v>0</v>
      </c>
      <c r="BM115">
        <f>Model!BM46</f>
        <v>0</v>
      </c>
      <c r="BN115">
        <f>Model!BN46</f>
        <v>0</v>
      </c>
      <c r="BO115">
        <f>Model!BO46</f>
        <v>0</v>
      </c>
      <c r="BP115">
        <f>Model!BP46</f>
        <v>0</v>
      </c>
      <c r="BQ115">
        <f>Model!BQ46</f>
        <v>0</v>
      </c>
      <c r="BR115">
        <f>Model!BR46</f>
        <v>0</v>
      </c>
      <c r="BS115">
        <f>Model!BS46</f>
        <v>0</v>
      </c>
      <c r="BT115">
        <f>Model!BT46</f>
        <v>0</v>
      </c>
      <c r="BU115">
        <f>Model!BU46</f>
        <v>0</v>
      </c>
      <c r="BV115">
        <f>Model!BV46</f>
        <v>0</v>
      </c>
      <c r="BW115">
        <f>Model!BW46</f>
        <v>0</v>
      </c>
      <c r="BX115">
        <f>Model!BX46</f>
        <v>0</v>
      </c>
      <c r="BY115">
        <f>Model!BY46</f>
        <v>0</v>
      </c>
      <c r="BZ115">
        <f>Model!BZ46</f>
        <v>0</v>
      </c>
      <c r="CA115">
        <f>Model!CA46</f>
        <v>0</v>
      </c>
      <c r="CB115">
        <f>Model!CB46</f>
        <v>0</v>
      </c>
      <c r="CC115">
        <f>Model!CC46</f>
        <v>0</v>
      </c>
      <c r="CD115">
        <f>Model!CD46</f>
        <v>0</v>
      </c>
      <c r="CE115">
        <f>Model!CE46</f>
        <v>0</v>
      </c>
      <c r="CF115">
        <f>Model!CF46</f>
        <v>0</v>
      </c>
      <c r="CG115">
        <f>Model!CG46</f>
        <v>0</v>
      </c>
      <c r="CH115">
        <f>Model!CH46</f>
        <v>0</v>
      </c>
      <c r="CI115">
        <f>Model!CI46</f>
        <v>0</v>
      </c>
      <c r="CJ115">
        <f>Model!CJ46</f>
        <v>0</v>
      </c>
      <c r="CK115">
        <f>Model!CK46</f>
        <v>0</v>
      </c>
      <c r="CL115">
        <f>Model!CL46</f>
        <v>0</v>
      </c>
      <c r="CM115">
        <f>Model!CM46</f>
        <v>0</v>
      </c>
      <c r="CN115">
        <f>Model!CN46</f>
        <v>0</v>
      </c>
      <c r="CO115">
        <f>Model!CO46</f>
        <v>0</v>
      </c>
      <c r="CP115">
        <f>Model!CP46</f>
        <v>0</v>
      </c>
      <c r="CQ115">
        <f>Model!CQ46</f>
        <v>0</v>
      </c>
      <c r="CR115">
        <f>Model!CR46</f>
        <v>0</v>
      </c>
      <c r="CS115">
        <f>Model!CS46</f>
        <v>0</v>
      </c>
      <c r="CT115">
        <f>Model!CT46</f>
        <v>0</v>
      </c>
      <c r="CU115">
        <f>Model!CU46</f>
        <v>0</v>
      </c>
      <c r="CV115">
        <f>Model!CV46</f>
        <v>0</v>
      </c>
      <c r="CW115">
        <f>Model!CW46</f>
        <v>0</v>
      </c>
      <c r="CX115">
        <f>Model!CX46</f>
        <v>0</v>
      </c>
      <c r="CY115">
        <f>Model!CY46</f>
        <v>0</v>
      </c>
      <c r="CZ115">
        <f>Model!CZ46</f>
        <v>0</v>
      </c>
      <c r="DA115">
        <f>Model!DA46</f>
        <v>0</v>
      </c>
      <c r="DB115">
        <f>Model!DB46</f>
        <v>0</v>
      </c>
      <c r="DC115">
        <f>Model!DC46</f>
        <v>0</v>
      </c>
      <c r="DD115">
        <f>Model!DD46</f>
        <v>0</v>
      </c>
      <c r="DE115">
        <f>Model!DE46</f>
        <v>0</v>
      </c>
      <c r="DF115">
        <f>Model!DF46</f>
        <v>0</v>
      </c>
      <c r="DG115">
        <f>Model!DG46</f>
        <v>0</v>
      </c>
      <c r="DH115">
        <f>Model!DH46</f>
        <v>0</v>
      </c>
      <c r="DI115">
        <f>Model!DI46</f>
        <v>0</v>
      </c>
      <c r="DJ115">
        <f>Model!DJ46</f>
        <v>0</v>
      </c>
      <c r="DK115">
        <f>Model!DK46</f>
        <v>0</v>
      </c>
      <c r="DL115">
        <f>Model!DL46</f>
        <v>0</v>
      </c>
      <c r="DM115">
        <f>Model!DM46</f>
        <v>0</v>
      </c>
      <c r="DN115">
        <f>Model!DN46</f>
        <v>0</v>
      </c>
      <c r="DO115">
        <f>Model!DO46</f>
        <v>0</v>
      </c>
      <c r="DP115">
        <f>Model!DP46</f>
        <v>0</v>
      </c>
      <c r="DQ115">
        <f>Model!DQ46</f>
        <v>0</v>
      </c>
      <c r="DR115">
        <f>Model!DR46</f>
        <v>0</v>
      </c>
      <c r="DS115">
        <f>Model!DS46</f>
        <v>0</v>
      </c>
      <c r="DT115">
        <f>Model!DT46</f>
        <v>0</v>
      </c>
      <c r="DU115">
        <f>Model!DU46</f>
        <v>0</v>
      </c>
      <c r="DV115">
        <f>Model!DV46</f>
        <v>0</v>
      </c>
      <c r="DW115">
        <f>Model!DW46</f>
        <v>0</v>
      </c>
      <c r="DX115">
        <f>Model!DX46</f>
        <v>0</v>
      </c>
      <c r="DY115">
        <f>Model!DY46</f>
        <v>0</v>
      </c>
      <c r="DZ115">
        <f>Model!DZ46</f>
        <v>0</v>
      </c>
      <c r="EA115">
        <f>Model!EA46</f>
        <v>0</v>
      </c>
      <c r="EB115">
        <f>Model!EB46</f>
        <v>0</v>
      </c>
      <c r="EC115">
        <f>Model!EC46</f>
        <v>0</v>
      </c>
      <c r="ED115">
        <f>Model!ED46</f>
        <v>0</v>
      </c>
      <c r="EE115">
        <f>Model!EE46</f>
        <v>0</v>
      </c>
      <c r="EF115">
        <f>Model!EF46</f>
        <v>0</v>
      </c>
      <c r="EG115">
        <f>Model!EG46</f>
        <v>0</v>
      </c>
      <c r="EH115">
        <f>Model!EH46</f>
        <v>0</v>
      </c>
      <c r="EI115">
        <f>Model!EI46</f>
        <v>0</v>
      </c>
      <c r="EJ115">
        <f>Model!EJ46</f>
        <v>0</v>
      </c>
      <c r="EK115">
        <f>Model!EK46</f>
        <v>0</v>
      </c>
      <c r="EL115">
        <f>Model!EM46</f>
        <v>0</v>
      </c>
      <c r="EM115">
        <f>Model!EN46</f>
        <v>0</v>
      </c>
      <c r="EN115">
        <f>Model!EO46</f>
        <v>0</v>
      </c>
      <c r="EO115">
        <f>Model!EP46</f>
        <v>0</v>
      </c>
      <c r="EP115">
        <f>Model!EQ46</f>
        <v>0</v>
      </c>
      <c r="EQ115">
        <f>Model!ER46</f>
        <v>0</v>
      </c>
      <c r="ER115">
        <f>Model!ES46</f>
        <v>0</v>
      </c>
      <c r="ES115">
        <f>Model!ET46</f>
        <v>0</v>
      </c>
      <c r="ET115">
        <f>Model!EU46</f>
        <v>0</v>
      </c>
      <c r="EU115">
        <f>Model!EV46</f>
        <v>0</v>
      </c>
      <c r="EV115">
        <f>Model!EW46</f>
        <v>0</v>
      </c>
      <c r="EW115">
        <f>Model!EX46</f>
        <v>0</v>
      </c>
      <c r="EX115">
        <f>Model!EY46</f>
        <v>0</v>
      </c>
    </row>
    <row r="116" spans="1:154" hidden="1" outlineLevel="1"/>
    <row r="117" spans="1:154" hidden="1" outlineLevel="1">
      <c r="A117">
        <f>Model!A47</f>
        <v>0</v>
      </c>
      <c r="B117">
        <f>Model!B47</f>
        <v>0</v>
      </c>
      <c r="C117">
        <f>Model!C47</f>
        <v>0</v>
      </c>
      <c r="D117">
        <f>Model!D47</f>
        <v>0</v>
      </c>
      <c r="E117">
        <f>Model!E47</f>
        <v>0</v>
      </c>
      <c r="F117">
        <f>Model!F47</f>
        <v>0</v>
      </c>
      <c r="G117">
        <f>Model!G47</f>
        <v>0</v>
      </c>
      <c r="H117">
        <f>Model!H47</f>
        <v>0</v>
      </c>
      <c r="I117" t="str">
        <f>Model!I47</f>
        <v>GAAP Net Income</v>
      </c>
      <c r="J117">
        <f>Model!J47</f>
        <v>0</v>
      </c>
      <c r="K117">
        <f>Model!K47</f>
        <v>0</v>
      </c>
      <c r="L117">
        <f>Model!L47</f>
        <v>0</v>
      </c>
      <c r="M117">
        <f>Model!M47</f>
        <v>0</v>
      </c>
      <c r="N117">
        <f>Model!N47</f>
        <v>0</v>
      </c>
      <c r="O117">
        <f>Model!O47</f>
        <v>0</v>
      </c>
      <c r="P117">
        <f>Model!P47</f>
        <v>0</v>
      </c>
      <c r="Q117">
        <f>Model!Q47</f>
        <v>0</v>
      </c>
      <c r="R117">
        <f>Model!R47</f>
        <v>0</v>
      </c>
      <c r="S117">
        <f>Model!S47</f>
        <v>0</v>
      </c>
      <c r="T117">
        <f>Model!T47</f>
        <v>0</v>
      </c>
      <c r="U117">
        <f>Model!U47</f>
        <v>0</v>
      </c>
      <c r="V117">
        <f>Model!V47</f>
        <v>0</v>
      </c>
      <c r="W117">
        <f>Model!W47</f>
        <v>0</v>
      </c>
      <c r="X117">
        <f>Model!X47</f>
        <v>0</v>
      </c>
      <c r="Y117">
        <f>Model!Y47</f>
        <v>0</v>
      </c>
      <c r="Z117">
        <f>Model!Z47</f>
        <v>0</v>
      </c>
      <c r="AA117">
        <f>Model!AA47</f>
        <v>0</v>
      </c>
      <c r="AB117">
        <f>Model!AB47</f>
        <v>0</v>
      </c>
      <c r="AC117">
        <f>Model!AC47</f>
        <v>0</v>
      </c>
      <c r="AD117">
        <f>Model!AD47</f>
        <v>0</v>
      </c>
      <c r="AE117">
        <f>Model!AE47</f>
        <v>0</v>
      </c>
      <c r="AF117">
        <f>Model!AF47</f>
        <v>0</v>
      </c>
      <c r="AG117">
        <f>Model!AG47</f>
        <v>0</v>
      </c>
      <c r="AH117">
        <f>Model!AH47</f>
        <v>0</v>
      </c>
      <c r="AI117">
        <f>Model!AI47</f>
        <v>0</v>
      </c>
      <c r="AJ117">
        <f>Model!AJ47</f>
        <v>0</v>
      </c>
      <c r="AK117">
        <f>Model!AK47</f>
        <v>0</v>
      </c>
      <c r="AL117">
        <f>Model!AL47</f>
        <v>0</v>
      </c>
      <c r="AM117">
        <f>Model!AM47</f>
        <v>0</v>
      </c>
      <c r="AN117">
        <f>Model!AN47</f>
        <v>0</v>
      </c>
      <c r="AO117">
        <f>Model!AO47</f>
        <v>0</v>
      </c>
      <c r="AP117">
        <f>Model!AP47</f>
        <v>0</v>
      </c>
      <c r="AQ117">
        <f>Model!AQ47</f>
        <v>0</v>
      </c>
      <c r="AR117">
        <f>Model!AR47</f>
        <v>0</v>
      </c>
      <c r="AS117">
        <f>Model!AS47</f>
        <v>0</v>
      </c>
      <c r="AT117">
        <f>Model!AT47</f>
        <v>-4.4290000000000003</v>
      </c>
      <c r="AU117">
        <f>Model!AU47</f>
        <v>-3.0690000000000008</v>
      </c>
      <c r="AV117">
        <f>Model!AV47</f>
        <v>-2.4249999999999989</v>
      </c>
      <c r="AW117">
        <f>Model!AW47</f>
        <v>-2.9320000000000008</v>
      </c>
      <c r="AX117">
        <f>Model!AX47</f>
        <v>-2.8060000000000005</v>
      </c>
      <c r="AY117">
        <f>Model!AY47</f>
        <v>-1.9720000000000004</v>
      </c>
      <c r="AZ117">
        <f>Model!AZ47</f>
        <v>-1.5100000000000002</v>
      </c>
      <c r="BA117">
        <f>Model!BA47</f>
        <v>-0.48600000000000143</v>
      </c>
      <c r="BB117">
        <f>Model!BB47</f>
        <v>-0.82600000000000029</v>
      </c>
      <c r="BC117">
        <f>Model!BC47</f>
        <v>1.5760000000000023</v>
      </c>
      <c r="BD117">
        <f>Model!BD47</f>
        <v>-0.57000000000000162</v>
      </c>
      <c r="BE117">
        <f>Model!BE47</f>
        <v>0.9219999999999996</v>
      </c>
      <c r="BF117">
        <f>Model!BF47</f>
        <v>1.7239999999999969</v>
      </c>
      <c r="BG117">
        <f>Model!BG47</f>
        <v>1.3320000000000047</v>
      </c>
      <c r="BH117">
        <f>Model!BH47</f>
        <v>2.3339999999999974</v>
      </c>
      <c r="BI117">
        <f>Model!BI47</f>
        <v>0.54899999999999938</v>
      </c>
      <c r="BJ117">
        <f>Model!BJ47</f>
        <v>-3.747000000000003</v>
      </c>
      <c r="BK117">
        <f>Model!BK47</f>
        <v>-10.231999999999994</v>
      </c>
      <c r="BL117">
        <f>Model!BL47</f>
        <v>-1.1890000000000001</v>
      </c>
      <c r="BM117">
        <f>Model!BM47</f>
        <v>2.715000000000003</v>
      </c>
      <c r="BN117">
        <f>Model!BN47</f>
        <v>-6.2590000000000083</v>
      </c>
      <c r="BO117">
        <f>Model!BO47</f>
        <v>-10.477000000000009</v>
      </c>
      <c r="BP117">
        <f>Model!BP47</f>
        <v>-15.977000000000011</v>
      </c>
      <c r="BQ117">
        <f>Model!BQ47</f>
        <v>-10.897000000000007</v>
      </c>
      <c r="BR117">
        <f>Model!BR47</f>
        <v>-23.126000000000008</v>
      </c>
      <c r="BS117">
        <f>Model!BS47</f>
        <v>-38.720999999999961</v>
      </c>
      <c r="BT117">
        <f>Model!BT47</f>
        <v>-26.049000000000014</v>
      </c>
      <c r="BU117">
        <f>Model!BU47</f>
        <v>-25.72</v>
      </c>
      <c r="BV117">
        <f>Model!BV47</f>
        <v>-47.60499999999999</v>
      </c>
      <c r="BW117">
        <f>Model!BW47</f>
        <v>-156.14900000000006</v>
      </c>
      <c r="BX117">
        <f>Model!BX47</f>
        <v>6.8070000000000208</v>
      </c>
      <c r="BY117">
        <f>Model!BY47</f>
        <v>-23.490999999999968</v>
      </c>
      <c r="BZ117">
        <f>Model!BZ47</f>
        <v>-4.6059999999999874</v>
      </c>
      <c r="CA117">
        <f>Model!CA47</f>
        <v>-21.844999999999949</v>
      </c>
      <c r="CB117">
        <f>Model!CB47</f>
        <v>9.2060000000000137</v>
      </c>
      <c r="CC117">
        <f>Model!CC47</f>
        <v>-77.175000000000026</v>
      </c>
      <c r="CD117">
        <f>Model!CD47</f>
        <v>-15.989154148887707</v>
      </c>
      <c r="CE117">
        <f>Model!CE47</f>
        <v>-16.904734213999973</v>
      </c>
      <c r="CF117">
        <f>Model!CF47</f>
        <v>15.379670347555532</v>
      </c>
      <c r="CG117">
        <f>Model!CG47</f>
        <v>20.219906835292306</v>
      </c>
      <c r="CH117">
        <f>Model!CH47</f>
        <v>0</v>
      </c>
      <c r="CI117">
        <f>Model!CI47</f>
        <v>0</v>
      </c>
      <c r="CJ117">
        <f>Model!CJ47</f>
        <v>0</v>
      </c>
      <c r="CK117">
        <f>Model!CK47</f>
        <v>0</v>
      </c>
      <c r="CL117">
        <f>Model!CL47</f>
        <v>0</v>
      </c>
      <c r="CM117">
        <f>Model!CM47</f>
        <v>0</v>
      </c>
      <c r="CN117">
        <f>Model!CN47</f>
        <v>0</v>
      </c>
      <c r="CO117">
        <f>Model!CO47</f>
        <v>0</v>
      </c>
      <c r="CP117">
        <f>Model!CP47</f>
        <v>0</v>
      </c>
      <c r="CQ117">
        <f>Model!CQ47</f>
        <v>0</v>
      </c>
      <c r="CR117">
        <f>Model!CR47</f>
        <v>0</v>
      </c>
      <c r="CS117">
        <f>Model!CS47</f>
        <v>0</v>
      </c>
      <c r="CT117">
        <f>Model!CT47</f>
        <v>0</v>
      </c>
      <c r="CU117">
        <f>Model!CU47</f>
        <v>0</v>
      </c>
      <c r="CV117">
        <f>Model!CV47</f>
        <v>0</v>
      </c>
      <c r="CW117">
        <f>Model!CW47</f>
        <v>0</v>
      </c>
      <c r="CX117">
        <f>Model!CX47</f>
        <v>0</v>
      </c>
      <c r="CY117">
        <f>Model!CY47</f>
        <v>0</v>
      </c>
      <c r="CZ117">
        <f>Model!CZ47</f>
        <v>0</v>
      </c>
      <c r="DA117">
        <f>Model!DA47</f>
        <v>0</v>
      </c>
      <c r="DB117">
        <f>Model!DB47</f>
        <v>0</v>
      </c>
      <c r="DC117">
        <f>Model!DC47</f>
        <v>0</v>
      </c>
      <c r="DD117">
        <f>Model!DD47</f>
        <v>0</v>
      </c>
      <c r="DE117">
        <f>Model!DE47</f>
        <v>0</v>
      </c>
      <c r="DF117">
        <f>Model!DF47</f>
        <v>0</v>
      </c>
      <c r="DG117">
        <f>Model!DG47</f>
        <v>0</v>
      </c>
      <c r="DH117">
        <f>Model!DH47</f>
        <v>0</v>
      </c>
      <c r="DI117">
        <f>Model!DI47</f>
        <v>0</v>
      </c>
      <c r="DJ117">
        <f>Model!DJ47</f>
        <v>0</v>
      </c>
      <c r="DK117">
        <f>Model!DK47</f>
        <v>0</v>
      </c>
      <c r="DL117">
        <f>Model!DL47</f>
        <v>0</v>
      </c>
      <c r="DM117">
        <f>Model!DM47</f>
        <v>0</v>
      </c>
      <c r="DN117">
        <f>Model!DN47</f>
        <v>0</v>
      </c>
      <c r="DO117">
        <f>Model!DO47</f>
        <v>0</v>
      </c>
      <c r="DP117">
        <f>Model!DP47</f>
        <v>0</v>
      </c>
      <c r="DQ117">
        <f>Model!DQ47</f>
        <v>-12.588999999999999</v>
      </c>
      <c r="DR117">
        <f>Model!DR47</f>
        <v>-20.290000000000003</v>
      </c>
      <c r="DS117">
        <f>Model!DS47</f>
        <v>-21.216999999999999</v>
      </c>
      <c r="DT117">
        <f>Model!DT47</f>
        <v>-12.855</v>
      </c>
      <c r="DU117">
        <f>Model!DU47</f>
        <v>-6.7740000000000009</v>
      </c>
      <c r="DV117">
        <f>Model!DV47</f>
        <v>1.1019999999999917</v>
      </c>
      <c r="DW117">
        <f>Model!DW47</f>
        <v>5.9390000000000187</v>
      </c>
      <c r="DX117">
        <f>Model!DX47</f>
        <v>-12.453000000000007</v>
      </c>
      <c r="DY117">
        <f>Model!DY47</f>
        <v>-38.234000000000059</v>
      </c>
      <c r="DZ117">
        <f>Model!DZ47</f>
        <v>-113.61599999999999</v>
      </c>
      <c r="EA117">
        <f>Model!EA47</f>
        <v>-221.68899999999996</v>
      </c>
      <c r="EB117">
        <f>Model!EB47</f>
        <v>-94.420000000000144</v>
      </c>
      <c r="EC117">
        <f>Model!EC47</f>
        <v>2.7056888199603044</v>
      </c>
      <c r="ED117">
        <f>Model!ED47</f>
        <v>82.431411514564161</v>
      </c>
      <c r="EE117">
        <f>Model!EE47</f>
        <v>211.48949226655887</v>
      </c>
      <c r="EF117">
        <f>Model!EF47</f>
        <v>339.42125346521971</v>
      </c>
      <c r="EG117">
        <f>Model!EG47</f>
        <v>487.60300983831087</v>
      </c>
      <c r="EH117">
        <f>Model!EH47</f>
        <v>577.93511838773077</v>
      </c>
      <c r="EI117">
        <f>Model!EI47</f>
        <v>716.27497057699293</v>
      </c>
      <c r="EJ117">
        <f>Model!EJ47</f>
        <v>884.0657877622084</v>
      </c>
      <c r="EK117">
        <f>Model!EK47</f>
        <v>0</v>
      </c>
      <c r="EL117">
        <f>Model!EM47</f>
        <v>0</v>
      </c>
      <c r="EM117">
        <f>Model!EN47</f>
        <v>0</v>
      </c>
      <c r="EN117">
        <f>Model!EO47</f>
        <v>0</v>
      </c>
      <c r="EO117">
        <f>Model!EP47</f>
        <v>0</v>
      </c>
      <c r="EP117">
        <f>Model!EQ47</f>
        <v>0</v>
      </c>
      <c r="EQ117">
        <f>Model!ER47</f>
        <v>0</v>
      </c>
      <c r="ER117">
        <f>Model!ES47</f>
        <v>0</v>
      </c>
      <c r="ES117">
        <f>Model!ET47</f>
        <v>0</v>
      </c>
      <c r="ET117">
        <f>Model!EU47</f>
        <v>0</v>
      </c>
      <c r="EU117">
        <f>Model!EV47</f>
        <v>0</v>
      </c>
      <c r="EV117">
        <f>Model!EW47</f>
        <v>0</v>
      </c>
      <c r="EW117">
        <f>Model!EX47</f>
        <v>0</v>
      </c>
      <c r="EX117">
        <f>Model!EY47</f>
        <v>0</v>
      </c>
    </row>
    <row r="118" spans="1:154" hidden="1" outlineLevel="1">
      <c r="A118">
        <f>Model!A48</f>
        <v>0</v>
      </c>
      <c r="B118">
        <f>Model!B48</f>
        <v>0</v>
      </c>
      <c r="C118">
        <f>Model!C48</f>
        <v>0</v>
      </c>
      <c r="D118">
        <f>Model!D48</f>
        <v>0</v>
      </c>
      <c r="E118">
        <f>Model!E48</f>
        <v>0</v>
      </c>
      <c r="F118">
        <f>Model!F48</f>
        <v>0</v>
      </c>
      <c r="G118">
        <f>Model!G48</f>
        <v>0</v>
      </c>
      <c r="H118">
        <f>Model!H48</f>
        <v>0</v>
      </c>
      <c r="I118" t="str">
        <f>Model!I48</f>
        <v>+ Stock-Based Compensation</v>
      </c>
      <c r="J118">
        <f>Model!J48</f>
        <v>0</v>
      </c>
      <c r="K118">
        <f>Model!K48</f>
        <v>0</v>
      </c>
      <c r="L118">
        <f>Model!L48</f>
        <v>0</v>
      </c>
      <c r="M118">
        <f>Model!M48</f>
        <v>0</v>
      </c>
      <c r="N118">
        <f>Model!N48</f>
        <v>0</v>
      </c>
      <c r="O118">
        <f>Model!O48</f>
        <v>0</v>
      </c>
      <c r="P118">
        <f>Model!P48</f>
        <v>0</v>
      </c>
      <c r="Q118">
        <f>Model!Q48</f>
        <v>0</v>
      </c>
      <c r="R118">
        <f>Model!R48</f>
        <v>0</v>
      </c>
      <c r="S118">
        <f>Model!S48</f>
        <v>0</v>
      </c>
      <c r="T118">
        <f>Model!T48</f>
        <v>0</v>
      </c>
      <c r="U118">
        <f>Model!U48</f>
        <v>0</v>
      </c>
      <c r="V118">
        <f>Model!V48</f>
        <v>0</v>
      </c>
      <c r="W118">
        <f>Model!W48</f>
        <v>0</v>
      </c>
      <c r="X118">
        <f>Model!X48</f>
        <v>0</v>
      </c>
      <c r="Y118">
        <f>Model!Y48</f>
        <v>0</v>
      </c>
      <c r="Z118">
        <f>Model!Z48</f>
        <v>0</v>
      </c>
      <c r="AA118">
        <f>Model!AA48</f>
        <v>0</v>
      </c>
      <c r="AB118">
        <f>Model!AB48</f>
        <v>0</v>
      </c>
      <c r="AC118">
        <f>Model!AC48</f>
        <v>0</v>
      </c>
      <c r="AD118">
        <f>Model!AD48</f>
        <v>0</v>
      </c>
      <c r="AE118">
        <f>Model!AE48</f>
        <v>0</v>
      </c>
      <c r="AF118">
        <f>Model!AF48</f>
        <v>0</v>
      </c>
      <c r="AG118">
        <f>Model!AG48</f>
        <v>0</v>
      </c>
      <c r="AH118">
        <f>Model!AH48</f>
        <v>0</v>
      </c>
      <c r="AI118">
        <f>Model!AI48</f>
        <v>0</v>
      </c>
      <c r="AJ118">
        <f>Model!AJ48</f>
        <v>0</v>
      </c>
      <c r="AK118">
        <f>Model!AK48</f>
        <v>0</v>
      </c>
      <c r="AL118">
        <f>Model!AL48</f>
        <v>0</v>
      </c>
      <c r="AM118">
        <f>Model!AM48</f>
        <v>0</v>
      </c>
      <c r="AN118">
        <f>Model!AN48</f>
        <v>0</v>
      </c>
      <c r="AO118">
        <f>Model!AO48</f>
        <v>0</v>
      </c>
      <c r="AP118">
        <f>Model!AP48</f>
        <v>0</v>
      </c>
      <c r="AQ118">
        <f>Model!AQ48</f>
        <v>0</v>
      </c>
      <c r="AR118">
        <f>Model!AR48</f>
        <v>0</v>
      </c>
      <c r="AS118">
        <f>Model!AS48</f>
        <v>0</v>
      </c>
      <c r="AT118">
        <f>Model!AT48</f>
        <v>0.41700000000000004</v>
      </c>
      <c r="AU118">
        <f>Model!AU48</f>
        <v>0.42700000000000005</v>
      </c>
      <c r="AV118">
        <f>Model!AV48</f>
        <v>0.42300000000000004</v>
      </c>
      <c r="AW118">
        <f>Model!AW48</f>
        <v>0.38400000000000001</v>
      </c>
      <c r="AX118">
        <f>Model!AX48</f>
        <v>0.41200000000000003</v>
      </c>
      <c r="AY118">
        <f>Model!AY48</f>
        <v>0.42900000000000005</v>
      </c>
      <c r="AZ118">
        <f>Model!AZ48</f>
        <v>0.46799999999999997</v>
      </c>
      <c r="BA118">
        <f>Model!BA48</f>
        <v>0.40600000000000014</v>
      </c>
      <c r="BB118">
        <f>Model!BB48</f>
        <v>0.39</v>
      </c>
      <c r="BC118">
        <f>Model!BC48</f>
        <v>0.41300000000000003</v>
      </c>
      <c r="BD118">
        <f>Model!BD48</f>
        <v>0.48799999999999999</v>
      </c>
      <c r="BE118">
        <f>Model!BE48</f>
        <v>0.65400000000000014</v>
      </c>
      <c r="BF118">
        <f>Model!BF48</f>
        <v>1.4179999999999999</v>
      </c>
      <c r="BG118">
        <f>Model!BG48</f>
        <v>1.2250000000000001</v>
      </c>
      <c r="BH118">
        <f>Model!BH48</f>
        <v>1.7120000000000002</v>
      </c>
      <c r="BI118">
        <f>Model!BI48</f>
        <v>2.2559999999999993</v>
      </c>
      <c r="BJ118">
        <f>Model!BJ48</f>
        <v>4.1460000000000008</v>
      </c>
      <c r="BK118">
        <f>Model!BK48</f>
        <v>10.467000000000001</v>
      </c>
      <c r="BL118">
        <f>Model!BL48</f>
        <v>3.7679999999999998</v>
      </c>
      <c r="BM118">
        <f>Model!BM48</f>
        <v>5.0549999999999988</v>
      </c>
      <c r="BN118">
        <f>Model!BN48</f>
        <v>7.1319999999999997</v>
      </c>
      <c r="BO118">
        <f>Model!BO48</f>
        <v>8.41</v>
      </c>
      <c r="BP118">
        <f>Model!BP48</f>
        <v>8.6340000000000003</v>
      </c>
      <c r="BQ118">
        <f>Model!BQ48</f>
        <v>9.9089999999999989</v>
      </c>
      <c r="BR118">
        <f>Model!BR48</f>
        <v>23.006999999999998</v>
      </c>
      <c r="BS118">
        <f>Model!BS48</f>
        <v>29.880000000000003</v>
      </c>
      <c r="BT118">
        <f>Model!BT48</f>
        <v>28.015000000000001</v>
      </c>
      <c r="BU118">
        <f>Model!BU48</f>
        <v>24.311999999999998</v>
      </c>
      <c r="BV118">
        <f>Model!BV48</f>
        <v>25.551000000000002</v>
      </c>
      <c r="BW118">
        <f>Model!BW48</f>
        <v>28.315999999999999</v>
      </c>
      <c r="BX118">
        <f>Model!BX48</f>
        <v>27.285</v>
      </c>
      <c r="BY118">
        <f>Model!BY48</f>
        <v>25.765999999999998</v>
      </c>
      <c r="BZ118">
        <f>Model!BZ48</f>
        <v>26.395</v>
      </c>
      <c r="CA118">
        <f>Model!CA48</f>
        <v>29.193000000000001</v>
      </c>
      <c r="CB118">
        <f>Model!CB48</f>
        <v>28.574000000000002</v>
      </c>
      <c r="CC118">
        <f>Model!CC48</f>
        <v>29.408999999999999</v>
      </c>
      <c r="CD118">
        <f>Model!CD48</f>
        <v>30.56541</v>
      </c>
      <c r="CE118">
        <f>Model!CE48</f>
        <v>30.652650000000005</v>
      </c>
      <c r="CF118">
        <f>Model!CF48</f>
        <v>30.002700000000004</v>
      </c>
      <c r="CG118">
        <f>Model!CG48</f>
        <v>30.879450000000002</v>
      </c>
      <c r="CH118">
        <f>Model!CH48</f>
        <v>0</v>
      </c>
      <c r="CI118">
        <f>Model!CI48</f>
        <v>0</v>
      </c>
      <c r="CJ118">
        <f>Model!CJ48</f>
        <v>0</v>
      </c>
      <c r="CK118">
        <f>Model!CK48</f>
        <v>0</v>
      </c>
      <c r="CL118">
        <f>Model!CL48</f>
        <v>0</v>
      </c>
      <c r="CM118">
        <f>Model!CM48</f>
        <v>0</v>
      </c>
      <c r="CN118">
        <f>Model!CN48</f>
        <v>0</v>
      </c>
      <c r="CO118">
        <f>Model!CO48</f>
        <v>0</v>
      </c>
      <c r="CP118">
        <f>Model!CP48</f>
        <v>0</v>
      </c>
      <c r="CQ118">
        <f>Model!CQ48</f>
        <v>0</v>
      </c>
      <c r="CR118">
        <f>Model!CR48</f>
        <v>0</v>
      </c>
      <c r="CS118">
        <f>Model!CS48</f>
        <v>0</v>
      </c>
      <c r="CT118">
        <f>Model!CT48</f>
        <v>0</v>
      </c>
      <c r="CU118">
        <f>Model!CU48</f>
        <v>0</v>
      </c>
      <c r="CV118">
        <f>Model!CV48</f>
        <v>0</v>
      </c>
      <c r="CW118">
        <f>Model!CW48</f>
        <v>0</v>
      </c>
      <c r="CX118">
        <f>Model!CX48</f>
        <v>0</v>
      </c>
      <c r="CY118">
        <f>Model!CY48</f>
        <v>0</v>
      </c>
      <c r="CZ118">
        <f>Model!CZ48</f>
        <v>0</v>
      </c>
      <c r="DA118">
        <f>Model!DA48</f>
        <v>0</v>
      </c>
      <c r="DB118">
        <f>Model!DB48</f>
        <v>0</v>
      </c>
      <c r="DC118">
        <f>Model!DC48</f>
        <v>0</v>
      </c>
      <c r="DD118">
        <f>Model!DD48</f>
        <v>0</v>
      </c>
      <c r="DE118">
        <f>Model!DE48</f>
        <v>0</v>
      </c>
      <c r="DF118">
        <f>Model!DF48</f>
        <v>0</v>
      </c>
      <c r="DG118">
        <f>Model!DG48</f>
        <v>0</v>
      </c>
      <c r="DH118">
        <f>Model!DH48</f>
        <v>0</v>
      </c>
      <c r="DI118">
        <f>Model!DI48</f>
        <v>0</v>
      </c>
      <c r="DJ118">
        <f>Model!DJ48</f>
        <v>0</v>
      </c>
      <c r="DK118">
        <f>Model!DK48</f>
        <v>0</v>
      </c>
      <c r="DL118">
        <f>Model!DL48</f>
        <v>0</v>
      </c>
      <c r="DM118">
        <f>Model!DM48</f>
        <v>0</v>
      </c>
      <c r="DN118">
        <f>Model!DN48</f>
        <v>0</v>
      </c>
      <c r="DO118">
        <f>Model!DO48</f>
        <v>0</v>
      </c>
      <c r="DP118">
        <f>Model!DP48</f>
        <v>0</v>
      </c>
      <c r="DQ118">
        <f>Model!DQ48</f>
        <v>0.52500000000000002</v>
      </c>
      <c r="DR118">
        <f>Model!DR48</f>
        <v>1.1800000000000002</v>
      </c>
      <c r="DS118">
        <f>Model!DS48</f>
        <v>1.5209999999999999</v>
      </c>
      <c r="DT118">
        <f>Model!DT48</f>
        <v>1.651</v>
      </c>
      <c r="DU118">
        <f>Model!DU48</f>
        <v>1.7150000000000001</v>
      </c>
      <c r="DV118">
        <f>Model!DV48</f>
        <v>1.9450000000000003</v>
      </c>
      <c r="DW118">
        <f>Model!DW48</f>
        <v>6.6109999999999998</v>
      </c>
      <c r="DX118">
        <f>Model!DX48</f>
        <v>23.436</v>
      </c>
      <c r="DY118">
        <f>Model!DY48</f>
        <v>34.085000000000001</v>
      </c>
      <c r="DZ118">
        <f>Model!DZ48</f>
        <v>105.214</v>
      </c>
      <c r="EA118">
        <f>Model!EA48</f>
        <v>106.91800000000001</v>
      </c>
      <c r="EB118">
        <f>Model!EB48</f>
        <v>113.571</v>
      </c>
      <c r="EC118">
        <f>Model!EC48</f>
        <v>122.10021</v>
      </c>
      <c r="ED118">
        <f>Model!ED48</f>
        <v>131.26996576629685</v>
      </c>
      <c r="EE118">
        <f>Model!EE48</f>
        <v>141.12837244329677</v>
      </c>
      <c r="EF118">
        <f>Model!EF48</f>
        <v>151.72714788356842</v>
      </c>
      <c r="EG118">
        <f>Model!EG48</f>
        <v>163.12189396311345</v>
      </c>
      <c r="EH118">
        <f>Model!EH48</f>
        <v>175.37238827248052</v>
      </c>
      <c r="EI118">
        <f>Model!EI48</f>
        <v>188.54289771395344</v>
      </c>
      <c r="EJ118">
        <f>Model!EJ48</f>
        <v>202.70251564996551</v>
      </c>
      <c r="EK118">
        <f>Model!EK48</f>
        <v>0</v>
      </c>
      <c r="EL118">
        <f>Model!EM48</f>
        <v>0</v>
      </c>
      <c r="EM118">
        <f>Model!EN48</f>
        <v>0</v>
      </c>
      <c r="EN118">
        <f>Model!EO48</f>
        <v>0</v>
      </c>
      <c r="EO118">
        <f>Model!EP48</f>
        <v>0</v>
      </c>
      <c r="EP118">
        <f>Model!EQ48</f>
        <v>0</v>
      </c>
      <c r="EQ118">
        <f>Model!ER48</f>
        <v>0</v>
      </c>
      <c r="ER118">
        <f>Model!ES48</f>
        <v>0</v>
      </c>
      <c r="ES118">
        <f>Model!ET48</f>
        <v>0</v>
      </c>
      <c r="ET118">
        <f>Model!EU48</f>
        <v>0</v>
      </c>
      <c r="EU118">
        <f>Model!EV48</f>
        <v>0</v>
      </c>
      <c r="EV118">
        <f>Model!EW48</f>
        <v>0</v>
      </c>
      <c r="EW118">
        <f>Model!EX48</f>
        <v>0</v>
      </c>
      <c r="EX118">
        <f>Model!EY48</f>
        <v>0</v>
      </c>
    </row>
    <row r="119" spans="1:154" hidden="1" outlineLevel="1">
      <c r="A119">
        <f>Model!A49</f>
        <v>0</v>
      </c>
      <c r="B119">
        <f>Model!B49</f>
        <v>0</v>
      </c>
      <c r="C119">
        <f>Model!C49</f>
        <v>0</v>
      </c>
      <c r="D119">
        <f>Model!D49</f>
        <v>0</v>
      </c>
      <c r="E119">
        <f>Model!E49</f>
        <v>0</v>
      </c>
      <c r="F119">
        <f>Model!F49</f>
        <v>0</v>
      </c>
      <c r="G119">
        <f>Model!G49</f>
        <v>0</v>
      </c>
      <c r="H119">
        <f>Model!H49</f>
        <v>0</v>
      </c>
      <c r="I119" t="str">
        <f>Model!I49</f>
        <v xml:space="preserve">+ Acquisition-related Expense </v>
      </c>
      <c r="J119">
        <f>Model!J49</f>
        <v>0</v>
      </c>
      <c r="K119">
        <f>Model!K49</f>
        <v>0</v>
      </c>
      <c r="L119">
        <f>Model!L49</f>
        <v>0</v>
      </c>
      <c r="M119">
        <f>Model!M49</f>
        <v>0</v>
      </c>
      <c r="N119">
        <f>Model!N49</f>
        <v>0</v>
      </c>
      <c r="O119">
        <f>Model!O49</f>
        <v>0</v>
      </c>
      <c r="P119">
        <f>Model!P49</f>
        <v>0</v>
      </c>
      <c r="Q119">
        <f>Model!Q49</f>
        <v>0</v>
      </c>
      <c r="R119">
        <f>Model!R49</f>
        <v>0</v>
      </c>
      <c r="S119">
        <f>Model!S49</f>
        <v>0</v>
      </c>
      <c r="T119">
        <f>Model!T49</f>
        <v>0</v>
      </c>
      <c r="U119">
        <f>Model!U49</f>
        <v>0</v>
      </c>
      <c r="V119">
        <f>Model!V49</f>
        <v>0</v>
      </c>
      <c r="W119">
        <f>Model!W49</f>
        <v>0</v>
      </c>
      <c r="X119">
        <f>Model!X49</f>
        <v>0</v>
      </c>
      <c r="Y119">
        <f>Model!Y49</f>
        <v>0</v>
      </c>
      <c r="Z119">
        <f>Model!Z49</f>
        <v>0</v>
      </c>
      <c r="AA119">
        <f>Model!AA49</f>
        <v>0</v>
      </c>
      <c r="AB119">
        <f>Model!AB49</f>
        <v>0</v>
      </c>
      <c r="AC119">
        <f>Model!AC49</f>
        <v>0</v>
      </c>
      <c r="AD119">
        <f>Model!AD49</f>
        <v>0</v>
      </c>
      <c r="AE119">
        <f>Model!AE49</f>
        <v>0</v>
      </c>
      <c r="AF119">
        <f>Model!AF49</f>
        <v>0</v>
      </c>
      <c r="AG119">
        <f>Model!AG49</f>
        <v>0</v>
      </c>
      <c r="AH119">
        <f>Model!AH49</f>
        <v>0</v>
      </c>
      <c r="AI119">
        <f>Model!AI49</f>
        <v>0</v>
      </c>
      <c r="AJ119">
        <f>Model!AJ49</f>
        <v>0</v>
      </c>
      <c r="AK119">
        <f>Model!AK49</f>
        <v>0</v>
      </c>
      <c r="AL119">
        <f>Model!AL49</f>
        <v>0</v>
      </c>
      <c r="AM119">
        <f>Model!AM49</f>
        <v>0</v>
      </c>
      <c r="AN119">
        <f>Model!AN49</f>
        <v>0</v>
      </c>
      <c r="AO119">
        <f>Model!AO49</f>
        <v>0</v>
      </c>
      <c r="AP119">
        <f>Model!AP49</f>
        <v>0</v>
      </c>
      <c r="AQ119">
        <f>Model!AQ49</f>
        <v>0</v>
      </c>
      <c r="AR119">
        <f>Model!AR49</f>
        <v>0</v>
      </c>
      <c r="AS119">
        <f>Model!AS49</f>
        <v>0</v>
      </c>
      <c r="AT119">
        <f>Model!AT49</f>
        <v>0</v>
      </c>
      <c r="AU119">
        <f>Model!AU49</f>
        <v>0</v>
      </c>
      <c r="AV119">
        <f>Model!AV49</f>
        <v>0</v>
      </c>
      <c r="AW119">
        <f>Model!AW49</f>
        <v>0</v>
      </c>
      <c r="AX119">
        <f>Model!AX49</f>
        <v>0</v>
      </c>
      <c r="AY119">
        <f>Model!AY49</f>
        <v>0</v>
      </c>
      <c r="AZ119">
        <f>Model!AZ49</f>
        <v>0</v>
      </c>
      <c r="BA119">
        <f>Model!BA49</f>
        <v>0</v>
      </c>
      <c r="BB119">
        <f>Model!BB49</f>
        <v>5.7000000000000002E-2</v>
      </c>
      <c r="BC119">
        <f>Model!BC49</f>
        <v>0</v>
      </c>
      <c r="BD119">
        <f>Model!BD49</f>
        <v>0</v>
      </c>
      <c r="BE119">
        <f>Model!BE49</f>
        <v>0.28799999999999998</v>
      </c>
      <c r="BF119">
        <f>Model!BF49</f>
        <v>0</v>
      </c>
      <c r="BG119">
        <f>Model!BG49</f>
        <v>0.71599999999999997</v>
      </c>
      <c r="BH119">
        <f>Model!BH49</f>
        <v>0</v>
      </c>
      <c r="BI119">
        <f>Model!BI49</f>
        <v>0.55100000000000005</v>
      </c>
      <c r="BJ119">
        <f>Model!BJ49</f>
        <v>0</v>
      </c>
      <c r="BK119">
        <f>Model!BK49</f>
        <v>0</v>
      </c>
      <c r="BL119">
        <f>Model!BL49</f>
        <v>0.20100000000000001</v>
      </c>
      <c r="BM119">
        <f>Model!BM49</f>
        <v>0.17499999999999999</v>
      </c>
      <c r="BN119">
        <f>Model!BN49</f>
        <v>0</v>
      </c>
      <c r="BO119">
        <f>Model!BO49</f>
        <v>0.184</v>
      </c>
      <c r="BP119">
        <f>Model!BP49</f>
        <v>13.2</v>
      </c>
      <c r="BQ119">
        <f>Model!BQ49</f>
        <v>8.109</v>
      </c>
      <c r="BR119">
        <f>Model!BR49</f>
        <v>12.477</v>
      </c>
      <c r="BS119">
        <f>Model!BS49</f>
        <v>1.679</v>
      </c>
      <c r="BT119">
        <f>Model!BT49</f>
        <v>1.988</v>
      </c>
      <c r="BU119">
        <f>Model!BU49</f>
        <v>0.432</v>
      </c>
      <c r="BV119">
        <f>Model!BV49</f>
        <v>0.59299999999999997</v>
      </c>
      <c r="BW119">
        <f>Model!BW49</f>
        <v>0.20399999999999999</v>
      </c>
      <c r="BX119">
        <f>Model!BX49</f>
        <v>-1.1579999999999999</v>
      </c>
      <c r="BY119">
        <f>Model!BY49</f>
        <v>-0.71799999999999986</v>
      </c>
      <c r="BZ119">
        <f>Model!BZ49</f>
        <v>0.105</v>
      </c>
      <c r="CA119">
        <f>Model!CA49</f>
        <v>4.2999999999999997E-2</v>
      </c>
      <c r="CB119">
        <f>Model!CB49</f>
        <v>0.218</v>
      </c>
      <c r="CC119">
        <f>Model!CC49</f>
        <v>9.7000000000000003E-2</v>
      </c>
      <c r="CD119">
        <f>Model!CD49</f>
        <v>0</v>
      </c>
      <c r="CE119">
        <f>Model!CE49</f>
        <v>0</v>
      </c>
      <c r="CF119">
        <f>Model!CF49</f>
        <v>0</v>
      </c>
      <c r="CG119">
        <f>Model!CG49</f>
        <v>0</v>
      </c>
      <c r="CH119">
        <f>Model!CH49</f>
        <v>0</v>
      </c>
      <c r="CI119">
        <f>Model!CI49</f>
        <v>0</v>
      </c>
      <c r="CJ119">
        <f>Model!CJ49</f>
        <v>0</v>
      </c>
      <c r="CK119">
        <f>Model!CK49</f>
        <v>0</v>
      </c>
      <c r="CL119">
        <f>Model!CL49</f>
        <v>0</v>
      </c>
      <c r="CM119">
        <f>Model!CM49</f>
        <v>0</v>
      </c>
      <c r="CN119">
        <f>Model!CN49</f>
        <v>0</v>
      </c>
      <c r="CO119">
        <f>Model!CO49</f>
        <v>0</v>
      </c>
      <c r="CP119">
        <f>Model!CP49</f>
        <v>0</v>
      </c>
      <c r="CQ119">
        <f>Model!CQ49</f>
        <v>0</v>
      </c>
      <c r="CR119">
        <f>Model!CR49</f>
        <v>0</v>
      </c>
      <c r="CS119">
        <f>Model!CS49</f>
        <v>0</v>
      </c>
      <c r="CT119">
        <f>Model!CT49</f>
        <v>0</v>
      </c>
      <c r="CU119">
        <f>Model!CU49</f>
        <v>0</v>
      </c>
      <c r="CV119">
        <f>Model!CV49</f>
        <v>0</v>
      </c>
      <c r="CW119">
        <f>Model!CW49</f>
        <v>0</v>
      </c>
      <c r="CX119">
        <f>Model!CX49</f>
        <v>0</v>
      </c>
      <c r="CY119">
        <f>Model!CY49</f>
        <v>0</v>
      </c>
      <c r="CZ119">
        <f>Model!CZ49</f>
        <v>0</v>
      </c>
      <c r="DA119">
        <f>Model!DA49</f>
        <v>0</v>
      </c>
      <c r="DB119">
        <f>Model!DB49</f>
        <v>0</v>
      </c>
      <c r="DC119">
        <f>Model!DC49</f>
        <v>0</v>
      </c>
      <c r="DD119">
        <f>Model!DD49</f>
        <v>0</v>
      </c>
      <c r="DE119">
        <f>Model!DE49</f>
        <v>0</v>
      </c>
      <c r="DF119">
        <f>Model!DF49</f>
        <v>0</v>
      </c>
      <c r="DG119">
        <f>Model!DG49</f>
        <v>0</v>
      </c>
      <c r="DH119">
        <f>Model!DH49</f>
        <v>0</v>
      </c>
      <c r="DI119">
        <f>Model!DI49</f>
        <v>0</v>
      </c>
      <c r="DJ119">
        <f>Model!DJ49</f>
        <v>0</v>
      </c>
      <c r="DK119">
        <f>Model!DK49</f>
        <v>0</v>
      </c>
      <c r="DL119">
        <f>Model!DL49</f>
        <v>0</v>
      </c>
      <c r="DM119">
        <f>Model!DM49</f>
        <v>0</v>
      </c>
      <c r="DN119">
        <f>Model!DN49</f>
        <v>0</v>
      </c>
      <c r="DO119">
        <f>Model!DO49</f>
        <v>0</v>
      </c>
      <c r="DP119">
        <f>Model!DP49</f>
        <v>0</v>
      </c>
      <c r="DQ119">
        <f>Model!DQ49</f>
        <v>0</v>
      </c>
      <c r="DR119">
        <f>Model!DR49</f>
        <v>0</v>
      </c>
      <c r="DS119">
        <f>Model!DS49</f>
        <v>0</v>
      </c>
      <c r="DT119">
        <f>Model!DT49</f>
        <v>0</v>
      </c>
      <c r="DU119">
        <f>Model!DU49</f>
        <v>0</v>
      </c>
      <c r="DV119">
        <f>Model!DV49</f>
        <v>0.34499999999999997</v>
      </c>
      <c r="DW119">
        <f>Model!DW49</f>
        <v>1.2669999999999999</v>
      </c>
      <c r="DX119">
        <f>Model!DX49</f>
        <v>0.376</v>
      </c>
      <c r="DY119">
        <f>Model!DY49</f>
        <v>21.492999999999999</v>
      </c>
      <c r="DZ119">
        <f>Model!DZ49</f>
        <v>16.576000000000001</v>
      </c>
      <c r="EA119">
        <f>Model!EA49</f>
        <v>-1.0789999999999997</v>
      </c>
      <c r="EB119">
        <f>Model!EB49</f>
        <v>0.46299999999999997</v>
      </c>
      <c r="EC119">
        <f>Model!EC49</f>
        <v>0</v>
      </c>
      <c r="ED119">
        <f>Model!ED49</f>
        <v>0</v>
      </c>
      <c r="EE119">
        <f>Model!EE49</f>
        <v>0</v>
      </c>
      <c r="EF119">
        <f>Model!EF49</f>
        <v>0</v>
      </c>
      <c r="EG119">
        <f>Model!EG49</f>
        <v>0</v>
      </c>
      <c r="EH119">
        <f>Model!EH49</f>
        <v>0</v>
      </c>
      <c r="EI119">
        <f>Model!EI49</f>
        <v>0</v>
      </c>
      <c r="EJ119">
        <f>Model!EJ49</f>
        <v>0</v>
      </c>
      <c r="EK119">
        <f>Model!EK49</f>
        <v>0</v>
      </c>
      <c r="EL119">
        <f>Model!EM49</f>
        <v>0</v>
      </c>
      <c r="EM119">
        <f>Model!EN49</f>
        <v>0</v>
      </c>
      <c r="EN119">
        <f>Model!EO49</f>
        <v>0</v>
      </c>
      <c r="EO119">
        <f>Model!EP49</f>
        <v>0</v>
      </c>
      <c r="EP119">
        <f>Model!EQ49</f>
        <v>0</v>
      </c>
      <c r="EQ119">
        <f>Model!ER49</f>
        <v>0</v>
      </c>
      <c r="ER119">
        <f>Model!ES49</f>
        <v>0</v>
      </c>
      <c r="ES119">
        <f>Model!ET49</f>
        <v>0</v>
      </c>
      <c r="ET119">
        <f>Model!EU49</f>
        <v>0</v>
      </c>
      <c r="EU119">
        <f>Model!EV49</f>
        <v>0</v>
      </c>
      <c r="EV119">
        <f>Model!EW49</f>
        <v>0</v>
      </c>
      <c r="EW119">
        <f>Model!EX49</f>
        <v>0</v>
      </c>
      <c r="EX119">
        <f>Model!EY49</f>
        <v>0</v>
      </c>
    </row>
    <row r="120" spans="1:154" hidden="1" outlineLevel="1">
      <c r="A120">
        <f>Model!A50</f>
        <v>0</v>
      </c>
      <c r="B120">
        <f>Model!B50</f>
        <v>0</v>
      </c>
      <c r="C120">
        <f>Model!C50</f>
        <v>0</v>
      </c>
      <c r="D120">
        <f>Model!D50</f>
        <v>0</v>
      </c>
      <c r="E120">
        <f>Model!E50</f>
        <v>0</v>
      </c>
      <c r="F120">
        <f>Model!F50</f>
        <v>0</v>
      </c>
      <c r="G120">
        <f>Model!G50</f>
        <v>0</v>
      </c>
      <c r="H120">
        <f>Model!H50</f>
        <v>0</v>
      </c>
      <c r="I120" t="str">
        <f>Model!I50</f>
        <v>+ Restructuring Costs</v>
      </c>
      <c r="J120">
        <f>Model!J50</f>
        <v>0</v>
      </c>
      <c r="K120">
        <f>Model!K50</f>
        <v>0</v>
      </c>
      <c r="L120">
        <f>Model!L50</f>
        <v>0</v>
      </c>
      <c r="M120">
        <f>Model!M50</f>
        <v>0</v>
      </c>
      <c r="N120">
        <f>Model!N50</f>
        <v>0</v>
      </c>
      <c r="O120">
        <f>Model!O50</f>
        <v>0</v>
      </c>
      <c r="P120">
        <f>Model!P50</f>
        <v>0</v>
      </c>
      <c r="Q120">
        <f>Model!Q50</f>
        <v>0</v>
      </c>
      <c r="R120">
        <f>Model!R50</f>
        <v>0</v>
      </c>
      <c r="S120">
        <f>Model!S50</f>
        <v>0</v>
      </c>
      <c r="T120">
        <f>Model!T50</f>
        <v>0</v>
      </c>
      <c r="U120">
        <f>Model!U50</f>
        <v>0</v>
      </c>
      <c r="V120">
        <f>Model!V50</f>
        <v>0</v>
      </c>
      <c r="W120">
        <f>Model!W50</f>
        <v>0</v>
      </c>
      <c r="X120">
        <f>Model!X50</f>
        <v>0</v>
      </c>
      <c r="Y120">
        <f>Model!Y50</f>
        <v>0</v>
      </c>
      <c r="Z120">
        <f>Model!Z50</f>
        <v>0</v>
      </c>
      <c r="AA120">
        <f>Model!AA50</f>
        <v>0</v>
      </c>
      <c r="AB120">
        <f>Model!AB50</f>
        <v>0</v>
      </c>
      <c r="AC120">
        <f>Model!AC50</f>
        <v>0</v>
      </c>
      <c r="AD120">
        <f>Model!AD50</f>
        <v>0</v>
      </c>
      <c r="AE120">
        <f>Model!AE50</f>
        <v>0</v>
      </c>
      <c r="AF120">
        <f>Model!AF50</f>
        <v>0</v>
      </c>
      <c r="AG120">
        <f>Model!AG50</f>
        <v>0</v>
      </c>
      <c r="AH120">
        <f>Model!AH50</f>
        <v>0</v>
      </c>
      <c r="AI120">
        <f>Model!AI50</f>
        <v>0</v>
      </c>
      <c r="AJ120">
        <f>Model!AJ50</f>
        <v>0</v>
      </c>
      <c r="AK120">
        <f>Model!AK50</f>
        <v>0</v>
      </c>
      <c r="AL120">
        <f>Model!AL50</f>
        <v>0</v>
      </c>
      <c r="AM120">
        <f>Model!AM50</f>
        <v>0</v>
      </c>
      <c r="AN120">
        <f>Model!AN50</f>
        <v>0</v>
      </c>
      <c r="AO120">
        <f>Model!AO50</f>
        <v>0</v>
      </c>
      <c r="AP120">
        <f>Model!AP50</f>
        <v>0</v>
      </c>
      <c r="AQ120">
        <f>Model!AQ50</f>
        <v>0</v>
      </c>
      <c r="AR120">
        <f>Model!AR50</f>
        <v>0</v>
      </c>
      <c r="AS120">
        <f>Model!AS50</f>
        <v>0</v>
      </c>
      <c r="AT120">
        <f>Model!AT50</f>
        <v>0</v>
      </c>
      <c r="AU120">
        <f>Model!AU50</f>
        <v>0</v>
      </c>
      <c r="AV120">
        <f>Model!AV50</f>
        <v>0</v>
      </c>
      <c r="AW120">
        <f>Model!AW50</f>
        <v>0</v>
      </c>
      <c r="AX120">
        <f>Model!AX50</f>
        <v>0</v>
      </c>
      <c r="AY120">
        <f>Model!AY50</f>
        <v>0</v>
      </c>
      <c r="AZ120">
        <f>Model!AZ50</f>
        <v>0</v>
      </c>
      <c r="BA120">
        <f>Model!BA50</f>
        <v>0</v>
      </c>
      <c r="BB120">
        <f>Model!BB50</f>
        <v>0</v>
      </c>
      <c r="BC120">
        <f>Model!BC50</f>
        <v>0</v>
      </c>
      <c r="BD120">
        <f>Model!BD50</f>
        <v>0</v>
      </c>
      <c r="BE120">
        <f>Model!BE50</f>
        <v>0</v>
      </c>
      <c r="BF120">
        <f>Model!BF50</f>
        <v>0</v>
      </c>
      <c r="BG120">
        <f>Model!BG50</f>
        <v>0</v>
      </c>
      <c r="BH120">
        <f>Model!BH50</f>
        <v>0</v>
      </c>
      <c r="BI120">
        <f>Model!BI50</f>
        <v>0</v>
      </c>
      <c r="BJ120">
        <f>Model!BJ50</f>
        <v>0</v>
      </c>
      <c r="BK120">
        <f>Model!BK50</f>
        <v>0</v>
      </c>
      <c r="BL120">
        <f>Model!BL50</f>
        <v>0</v>
      </c>
      <c r="BM120">
        <f>Model!BM50</f>
        <v>0</v>
      </c>
      <c r="BN120">
        <f>Model!BN50</f>
        <v>0</v>
      </c>
      <c r="BO120">
        <f>Model!BO50</f>
        <v>0</v>
      </c>
      <c r="BP120">
        <f>Model!BP50</f>
        <v>0</v>
      </c>
      <c r="BQ120">
        <f>Model!BQ50</f>
        <v>0</v>
      </c>
      <c r="BR120">
        <f>Model!BR50</f>
        <v>25.065000000000001</v>
      </c>
      <c r="BS120">
        <f>Model!BS50</f>
        <v>6.6520000000000001</v>
      </c>
      <c r="BT120">
        <f>Model!BT50</f>
        <v>3.4249999999999998</v>
      </c>
      <c r="BU120">
        <f>Model!BU50</f>
        <v>0.63400000000000001</v>
      </c>
      <c r="BV120">
        <f>Model!BV50</f>
        <v>0</v>
      </c>
      <c r="BW120">
        <f>Model!BW50</f>
        <v>0</v>
      </c>
      <c r="BX120">
        <f>Model!BX50</f>
        <v>0</v>
      </c>
      <c r="BY120">
        <f>Model!BY50</f>
        <v>22.757000000000001</v>
      </c>
      <c r="BZ120">
        <f>Model!BZ50</f>
        <v>0</v>
      </c>
      <c r="CA120">
        <f>Model!CA50</f>
        <v>0</v>
      </c>
      <c r="CB120">
        <f>Model!CB50</f>
        <v>0</v>
      </c>
      <c r="CC120">
        <f>Model!CC50</f>
        <v>174</v>
      </c>
      <c r="CD120">
        <f>Model!CD50</f>
        <v>0</v>
      </c>
      <c r="CE120">
        <f>Model!CE50</f>
        <v>0</v>
      </c>
      <c r="CF120">
        <f>Model!CF50</f>
        <v>0</v>
      </c>
      <c r="CG120">
        <f>Model!CG50</f>
        <v>0</v>
      </c>
      <c r="CH120">
        <f>Model!CH50</f>
        <v>0</v>
      </c>
      <c r="CI120">
        <f>Model!CI50</f>
        <v>0</v>
      </c>
      <c r="CJ120">
        <f>Model!CJ50</f>
        <v>0</v>
      </c>
      <c r="CK120">
        <f>Model!CK50</f>
        <v>0</v>
      </c>
      <c r="CL120">
        <f>Model!CL50</f>
        <v>0</v>
      </c>
      <c r="CM120">
        <f>Model!CM50</f>
        <v>0</v>
      </c>
      <c r="CN120">
        <f>Model!CN50</f>
        <v>0</v>
      </c>
      <c r="CO120">
        <f>Model!CO50</f>
        <v>0</v>
      </c>
      <c r="CP120">
        <f>Model!CP50</f>
        <v>0</v>
      </c>
      <c r="CQ120">
        <f>Model!CQ50</f>
        <v>0</v>
      </c>
      <c r="CR120">
        <f>Model!CR50</f>
        <v>0</v>
      </c>
      <c r="CS120">
        <f>Model!CS50</f>
        <v>0</v>
      </c>
      <c r="CT120">
        <f>Model!CT50</f>
        <v>0</v>
      </c>
      <c r="CU120">
        <f>Model!CU50</f>
        <v>0</v>
      </c>
      <c r="CV120">
        <f>Model!CV50</f>
        <v>0</v>
      </c>
      <c r="CW120">
        <f>Model!CW50</f>
        <v>0</v>
      </c>
      <c r="CX120">
        <f>Model!CX50</f>
        <v>0</v>
      </c>
      <c r="CY120">
        <f>Model!CY50</f>
        <v>0</v>
      </c>
      <c r="CZ120">
        <f>Model!CZ50</f>
        <v>0</v>
      </c>
      <c r="DA120">
        <f>Model!DA50</f>
        <v>0</v>
      </c>
      <c r="DB120">
        <f>Model!DB50</f>
        <v>0</v>
      </c>
      <c r="DC120">
        <f>Model!DC50</f>
        <v>0</v>
      </c>
      <c r="DD120">
        <f>Model!DD50</f>
        <v>0</v>
      </c>
      <c r="DE120">
        <f>Model!DE50</f>
        <v>0</v>
      </c>
      <c r="DF120">
        <f>Model!DF50</f>
        <v>0</v>
      </c>
      <c r="DG120">
        <f>Model!DG50</f>
        <v>0</v>
      </c>
      <c r="DH120">
        <f>Model!DH50</f>
        <v>0</v>
      </c>
      <c r="DI120">
        <f>Model!DI50</f>
        <v>0</v>
      </c>
      <c r="DJ120">
        <f>Model!DJ50</f>
        <v>0</v>
      </c>
      <c r="DK120">
        <f>Model!DK50</f>
        <v>0</v>
      </c>
      <c r="DL120">
        <f>Model!DL50</f>
        <v>0</v>
      </c>
      <c r="DM120">
        <f>Model!DM50</f>
        <v>0</v>
      </c>
      <c r="DN120">
        <f>Model!DN50</f>
        <v>0</v>
      </c>
      <c r="DO120">
        <f>Model!DO50</f>
        <v>0</v>
      </c>
      <c r="DP120">
        <f>Model!DP50</f>
        <v>0</v>
      </c>
      <c r="DQ120">
        <f>Model!DQ50</f>
        <v>0</v>
      </c>
      <c r="DR120">
        <f>Model!DR50</f>
        <v>0</v>
      </c>
      <c r="DS120">
        <f>Model!DS50</f>
        <v>0</v>
      </c>
      <c r="DT120">
        <f>Model!DT50</f>
        <v>0</v>
      </c>
      <c r="DU120">
        <f>Model!DU50</f>
        <v>0</v>
      </c>
      <c r="DV120">
        <f>Model!DV50</f>
        <v>0</v>
      </c>
      <c r="DW120">
        <f>Model!DW50</f>
        <v>0</v>
      </c>
      <c r="DX120">
        <f>Model!DX50</f>
        <v>0</v>
      </c>
      <c r="DY120">
        <f>Model!DY50</f>
        <v>0</v>
      </c>
      <c r="DZ120">
        <f>Model!DZ50</f>
        <v>35.776000000000003</v>
      </c>
      <c r="EA120">
        <f>Model!EA50</f>
        <v>0</v>
      </c>
      <c r="EB120">
        <f>Model!EB50</f>
        <v>174</v>
      </c>
      <c r="EC120">
        <f>Model!EC50</f>
        <v>0</v>
      </c>
      <c r="ED120">
        <f>Model!ED50</f>
        <v>0</v>
      </c>
      <c r="EE120">
        <f>Model!EE50</f>
        <v>0</v>
      </c>
      <c r="EF120">
        <f>Model!EF50</f>
        <v>0</v>
      </c>
      <c r="EG120">
        <f>Model!EG50</f>
        <v>0</v>
      </c>
      <c r="EH120">
        <f>Model!EH50</f>
        <v>0</v>
      </c>
      <c r="EI120">
        <f>Model!EI50</f>
        <v>0</v>
      </c>
      <c r="EJ120">
        <f>Model!EJ50</f>
        <v>0</v>
      </c>
      <c r="EK120">
        <f>Model!EK50</f>
        <v>0</v>
      </c>
      <c r="EL120">
        <f>Model!EM50</f>
        <v>0</v>
      </c>
      <c r="EM120">
        <f>Model!EN50</f>
        <v>0</v>
      </c>
      <c r="EN120">
        <f>Model!EO50</f>
        <v>0</v>
      </c>
      <c r="EO120">
        <f>Model!EP50</f>
        <v>0</v>
      </c>
      <c r="EP120">
        <f>Model!EQ50</f>
        <v>0</v>
      </c>
      <c r="EQ120">
        <f>Model!ER50</f>
        <v>0</v>
      </c>
      <c r="ER120">
        <f>Model!ES50</f>
        <v>0</v>
      </c>
      <c r="ES120">
        <f>Model!ET50</f>
        <v>0</v>
      </c>
      <c r="ET120">
        <f>Model!EU50</f>
        <v>0</v>
      </c>
      <c r="EU120">
        <f>Model!EV50</f>
        <v>0</v>
      </c>
      <c r="EV120">
        <f>Model!EW50</f>
        <v>0</v>
      </c>
      <c r="EW120">
        <f>Model!EX50</f>
        <v>0</v>
      </c>
      <c r="EX120">
        <f>Model!EY50</f>
        <v>0</v>
      </c>
    </row>
    <row r="121" spans="1:154" hidden="1" outlineLevel="1">
      <c r="A121">
        <f>Model!A51</f>
        <v>0</v>
      </c>
      <c r="B121">
        <f>Model!B51</f>
        <v>0</v>
      </c>
      <c r="C121">
        <f>Model!C51</f>
        <v>0</v>
      </c>
      <c r="D121">
        <f>Model!D51</f>
        <v>0</v>
      </c>
      <c r="E121">
        <f>Model!E51</f>
        <v>0</v>
      </c>
      <c r="F121">
        <f>Model!F51</f>
        <v>0</v>
      </c>
      <c r="G121">
        <f>Model!G51</f>
        <v>0</v>
      </c>
      <c r="H121">
        <f>Model!H51</f>
        <v>0</v>
      </c>
      <c r="I121" t="str">
        <f>Model!I51</f>
        <v>+ Other</v>
      </c>
      <c r="J121">
        <f>Model!J51</f>
        <v>0</v>
      </c>
      <c r="K121">
        <f>Model!K51</f>
        <v>0</v>
      </c>
      <c r="L121">
        <f>Model!L51</f>
        <v>0</v>
      </c>
      <c r="M121">
        <f>Model!M51</f>
        <v>0</v>
      </c>
      <c r="N121">
        <f>Model!N51</f>
        <v>0</v>
      </c>
      <c r="O121">
        <f>Model!O51</f>
        <v>0</v>
      </c>
      <c r="P121">
        <f>Model!P51</f>
        <v>0</v>
      </c>
      <c r="Q121">
        <f>Model!Q51</f>
        <v>0</v>
      </c>
      <c r="R121">
        <f>Model!R51</f>
        <v>0</v>
      </c>
      <c r="S121">
        <f>Model!S51</f>
        <v>0</v>
      </c>
      <c r="T121">
        <f>Model!T51</f>
        <v>0</v>
      </c>
      <c r="U121">
        <f>Model!U51</f>
        <v>0</v>
      </c>
      <c r="V121">
        <f>Model!V51</f>
        <v>0</v>
      </c>
      <c r="W121">
        <f>Model!W51</f>
        <v>0</v>
      </c>
      <c r="X121">
        <f>Model!X51</f>
        <v>0</v>
      </c>
      <c r="Y121">
        <f>Model!Y51</f>
        <v>0</v>
      </c>
      <c r="Z121">
        <f>Model!Z51</f>
        <v>0</v>
      </c>
      <c r="AA121">
        <f>Model!AA51</f>
        <v>0</v>
      </c>
      <c r="AB121">
        <f>Model!AB51</f>
        <v>0</v>
      </c>
      <c r="AC121">
        <f>Model!AC51</f>
        <v>0</v>
      </c>
      <c r="AD121">
        <f>Model!AD51</f>
        <v>0</v>
      </c>
      <c r="AE121">
        <f>Model!AE51</f>
        <v>0</v>
      </c>
      <c r="AF121">
        <f>Model!AF51</f>
        <v>0</v>
      </c>
      <c r="AG121">
        <f>Model!AG51</f>
        <v>0</v>
      </c>
      <c r="AH121">
        <f>Model!AH51</f>
        <v>0</v>
      </c>
      <c r="AI121">
        <f>Model!AI51</f>
        <v>0</v>
      </c>
      <c r="AJ121">
        <f>Model!AJ51</f>
        <v>0</v>
      </c>
      <c r="AK121">
        <f>Model!AK51</f>
        <v>0</v>
      </c>
      <c r="AL121">
        <f>Model!AL51</f>
        <v>0</v>
      </c>
      <c r="AM121">
        <f>Model!AM51</f>
        <v>0</v>
      </c>
      <c r="AN121">
        <f>Model!AN51</f>
        <v>0</v>
      </c>
      <c r="AO121">
        <f>Model!AO51</f>
        <v>0</v>
      </c>
      <c r="AP121">
        <f>Model!AP51</f>
        <v>0</v>
      </c>
      <c r="AQ121">
        <f>Model!AQ51</f>
        <v>0</v>
      </c>
      <c r="AR121">
        <f>Model!AR51</f>
        <v>0</v>
      </c>
      <c r="AS121">
        <f>Model!AS51</f>
        <v>0</v>
      </c>
      <c r="AT121">
        <f>Model!AT51</f>
        <v>0</v>
      </c>
      <c r="AU121">
        <f>Model!AU51</f>
        <v>0</v>
      </c>
      <c r="AV121">
        <f>Model!AV51</f>
        <v>0</v>
      </c>
      <c r="AW121">
        <f>Model!AW51</f>
        <v>0</v>
      </c>
      <c r="AX121">
        <f>Model!AX51</f>
        <v>0</v>
      </c>
      <c r="AY121">
        <f>Model!AY51</f>
        <v>0</v>
      </c>
      <c r="AZ121">
        <f>Model!AZ51</f>
        <v>0</v>
      </c>
      <c r="BA121">
        <f>Model!BA51</f>
        <v>0</v>
      </c>
      <c r="BB121">
        <f>Model!BB51</f>
        <v>0</v>
      </c>
      <c r="BC121">
        <f>Model!BC51</f>
        <v>0</v>
      </c>
      <c r="BD121">
        <f>Model!BD51</f>
        <v>1.7370000000000001</v>
      </c>
      <c r="BE121">
        <f>Model!BE51</f>
        <v>0</v>
      </c>
      <c r="BF121">
        <f>Model!BF51</f>
        <v>0</v>
      </c>
      <c r="BG121">
        <f>Model!BG51</f>
        <v>0</v>
      </c>
      <c r="BH121">
        <f>Model!BH51</f>
        <v>0</v>
      </c>
      <c r="BI121">
        <f>Model!BI51</f>
        <v>0</v>
      </c>
      <c r="BJ121">
        <f>Model!BJ51</f>
        <v>0</v>
      </c>
      <c r="BK121">
        <f>Model!BK51</f>
        <v>0</v>
      </c>
      <c r="BL121">
        <f>Model!BL51</f>
        <v>0</v>
      </c>
      <c r="BM121">
        <f>Model!BM51</f>
        <v>0</v>
      </c>
      <c r="BN121">
        <f>Model!BN51</f>
        <v>0</v>
      </c>
      <c r="BO121">
        <f>Model!BO51</f>
        <v>0</v>
      </c>
      <c r="BP121">
        <f>Model!BP51</f>
        <v>0</v>
      </c>
      <c r="BQ121">
        <f>Model!BQ51</f>
        <v>3.2589999999999999</v>
      </c>
      <c r="BR121">
        <f>Model!BR51</f>
        <v>0</v>
      </c>
      <c r="BS121">
        <f>Model!BS51</f>
        <v>0</v>
      </c>
      <c r="BT121">
        <f>Model!BT51</f>
        <v>4.1429999999999998</v>
      </c>
      <c r="BU121">
        <f>Model!BU51</f>
        <v>0</v>
      </c>
      <c r="BV121">
        <f>Model!BV51</f>
        <v>0</v>
      </c>
      <c r="BW121">
        <f>Model!BW51</f>
        <v>130</v>
      </c>
      <c r="BX121">
        <f>Model!BX51</f>
        <v>0</v>
      </c>
      <c r="BY121">
        <f>Model!BY51</f>
        <v>0</v>
      </c>
      <c r="BZ121">
        <f>Model!BZ51</f>
        <v>0</v>
      </c>
      <c r="CA121">
        <f>Model!CA51</f>
        <v>0</v>
      </c>
      <c r="CB121">
        <f>Model!CB51</f>
        <v>0</v>
      </c>
      <c r="CC121">
        <f>Model!CC51</f>
        <v>0</v>
      </c>
      <c r="CD121">
        <f>Model!CD51</f>
        <v>0</v>
      </c>
      <c r="CE121">
        <f>Model!CE51</f>
        <v>0</v>
      </c>
      <c r="CF121">
        <f>Model!CF51</f>
        <v>0</v>
      </c>
      <c r="CG121">
        <f>Model!CG51</f>
        <v>0</v>
      </c>
      <c r="CH121">
        <f>Model!CH51</f>
        <v>0</v>
      </c>
      <c r="CI121">
        <f>Model!CI51</f>
        <v>0</v>
      </c>
      <c r="CJ121">
        <f>Model!CJ51</f>
        <v>0</v>
      </c>
      <c r="CK121">
        <f>Model!CK51</f>
        <v>0</v>
      </c>
      <c r="CL121">
        <f>Model!CL51</f>
        <v>0</v>
      </c>
      <c r="CM121">
        <f>Model!CM51</f>
        <v>0</v>
      </c>
      <c r="CN121">
        <f>Model!CN51</f>
        <v>0</v>
      </c>
      <c r="CO121">
        <f>Model!CO51</f>
        <v>0</v>
      </c>
      <c r="CP121">
        <f>Model!CP51</f>
        <v>0</v>
      </c>
      <c r="CQ121">
        <f>Model!CQ51</f>
        <v>0</v>
      </c>
      <c r="CR121">
        <f>Model!CR51</f>
        <v>0</v>
      </c>
      <c r="CS121">
        <f>Model!CS51</f>
        <v>0</v>
      </c>
      <c r="CT121">
        <f>Model!CT51</f>
        <v>0</v>
      </c>
      <c r="CU121">
        <f>Model!CU51</f>
        <v>0</v>
      </c>
      <c r="CV121">
        <f>Model!CV51</f>
        <v>0</v>
      </c>
      <c r="CW121">
        <f>Model!CW51</f>
        <v>0</v>
      </c>
      <c r="CX121">
        <f>Model!CX51</f>
        <v>0</v>
      </c>
      <c r="CY121">
        <f>Model!CY51</f>
        <v>0</v>
      </c>
      <c r="CZ121">
        <f>Model!CZ51</f>
        <v>0</v>
      </c>
      <c r="DA121">
        <f>Model!DA51</f>
        <v>0</v>
      </c>
      <c r="DB121">
        <f>Model!DB51</f>
        <v>0</v>
      </c>
      <c r="DC121">
        <f>Model!DC51</f>
        <v>0</v>
      </c>
      <c r="DD121">
        <f>Model!DD51</f>
        <v>0</v>
      </c>
      <c r="DE121">
        <f>Model!DE51</f>
        <v>0</v>
      </c>
      <c r="DF121">
        <f>Model!DF51</f>
        <v>0</v>
      </c>
      <c r="DG121">
        <f>Model!DG51</f>
        <v>0</v>
      </c>
      <c r="DH121">
        <f>Model!DH51</f>
        <v>0</v>
      </c>
      <c r="DI121">
        <f>Model!DI51</f>
        <v>0</v>
      </c>
      <c r="DJ121">
        <f>Model!DJ51</f>
        <v>0</v>
      </c>
      <c r="DK121">
        <f>Model!DK51</f>
        <v>0</v>
      </c>
      <c r="DL121">
        <f>Model!DL51</f>
        <v>0</v>
      </c>
      <c r="DM121">
        <f>Model!DM51</f>
        <v>0</v>
      </c>
      <c r="DN121">
        <f>Model!DN51</f>
        <v>0</v>
      </c>
      <c r="DO121">
        <f>Model!DO51</f>
        <v>0</v>
      </c>
      <c r="DP121">
        <f>Model!DP51</f>
        <v>0</v>
      </c>
      <c r="DQ121">
        <f>Model!DQ51</f>
        <v>0</v>
      </c>
      <c r="DR121">
        <f>Model!DR51</f>
        <v>0</v>
      </c>
      <c r="DS121">
        <f>Model!DS51</f>
        <v>0</v>
      </c>
      <c r="DT121">
        <f>Model!DT51</f>
        <v>0</v>
      </c>
      <c r="DU121">
        <f>Model!DU51</f>
        <v>0</v>
      </c>
      <c r="DV121">
        <f>Model!DV51</f>
        <v>1.7370000000000001</v>
      </c>
      <c r="DW121">
        <f>Model!DW51</f>
        <v>0</v>
      </c>
      <c r="DX121">
        <f>Model!DX51</f>
        <v>0</v>
      </c>
      <c r="DY121">
        <f>Model!DY51</f>
        <v>3.2589999999999999</v>
      </c>
      <c r="DZ121">
        <f>Model!DZ51</f>
        <v>4.1429999999999998</v>
      </c>
      <c r="EA121">
        <f>Model!EA51</f>
        <v>130</v>
      </c>
      <c r="EB121">
        <f>Model!EB51</f>
        <v>0</v>
      </c>
      <c r="EC121">
        <f>Model!EC51</f>
        <v>0</v>
      </c>
      <c r="ED121">
        <f>Model!ED51</f>
        <v>0</v>
      </c>
      <c r="EE121">
        <f>Model!EE51</f>
        <v>0</v>
      </c>
      <c r="EF121">
        <f>Model!EF51</f>
        <v>0</v>
      </c>
      <c r="EG121">
        <f>Model!EG51</f>
        <v>0</v>
      </c>
      <c r="EH121">
        <f>Model!EH51</f>
        <v>0</v>
      </c>
      <c r="EI121">
        <f>Model!EI51</f>
        <v>0</v>
      </c>
      <c r="EJ121">
        <f>Model!EJ51</f>
        <v>0</v>
      </c>
      <c r="EK121">
        <f>Model!EK51</f>
        <v>0</v>
      </c>
      <c r="EL121">
        <f>Model!EM51</f>
        <v>0</v>
      </c>
      <c r="EM121">
        <f>Model!EN51</f>
        <v>0</v>
      </c>
      <c r="EN121">
        <f>Model!EO51</f>
        <v>0</v>
      </c>
      <c r="EO121">
        <f>Model!EP51</f>
        <v>0</v>
      </c>
      <c r="EP121">
        <f>Model!EQ51</f>
        <v>0</v>
      </c>
      <c r="EQ121">
        <f>Model!ER51</f>
        <v>0</v>
      </c>
      <c r="ER121">
        <f>Model!ES51</f>
        <v>0</v>
      </c>
      <c r="ES121">
        <f>Model!ET51</f>
        <v>0</v>
      </c>
      <c r="ET121">
        <f>Model!EU51</f>
        <v>0</v>
      </c>
      <c r="EU121">
        <f>Model!EV51</f>
        <v>0</v>
      </c>
      <c r="EV121">
        <f>Model!EW51</f>
        <v>0</v>
      </c>
      <c r="EW121">
        <f>Model!EX51</f>
        <v>0</v>
      </c>
      <c r="EX121">
        <f>Model!EY51</f>
        <v>0</v>
      </c>
    </row>
    <row r="122" spans="1:154" hidden="1" outlineLevel="1">
      <c r="A122">
        <f>Model!A52</f>
        <v>0</v>
      </c>
      <c r="B122">
        <f>Model!B52</f>
        <v>0</v>
      </c>
      <c r="C122">
        <f>Model!C52</f>
        <v>0</v>
      </c>
      <c r="D122">
        <f>Model!D52</f>
        <v>0</v>
      </c>
      <c r="E122">
        <f>Model!E52</f>
        <v>0</v>
      </c>
      <c r="F122">
        <f>Model!F52</f>
        <v>0</v>
      </c>
      <c r="G122">
        <f>Model!G52</f>
        <v>0</v>
      </c>
      <c r="H122">
        <f>Model!H52</f>
        <v>0</v>
      </c>
      <c r="I122" t="str">
        <f>Model!I52</f>
        <v>+ Tax Effect of Non-GAAP Adjustments</v>
      </c>
      <c r="J122">
        <f>Model!J52</f>
        <v>0</v>
      </c>
      <c r="K122">
        <f>Model!K52</f>
        <v>0</v>
      </c>
      <c r="L122">
        <f>Model!L52</f>
        <v>0</v>
      </c>
      <c r="M122">
        <f>Model!M52</f>
        <v>0</v>
      </c>
      <c r="N122">
        <f>Model!N52</f>
        <v>0</v>
      </c>
      <c r="O122">
        <f>Model!O52</f>
        <v>0</v>
      </c>
      <c r="P122">
        <f>Model!P52</f>
        <v>0</v>
      </c>
      <c r="Q122">
        <f>Model!Q52</f>
        <v>0</v>
      </c>
      <c r="R122">
        <f>Model!R52</f>
        <v>0</v>
      </c>
      <c r="S122">
        <f>Model!S52</f>
        <v>0</v>
      </c>
      <c r="T122">
        <f>Model!T52</f>
        <v>0</v>
      </c>
      <c r="U122">
        <f>Model!U52</f>
        <v>0</v>
      </c>
      <c r="V122">
        <f>Model!V52</f>
        <v>0</v>
      </c>
      <c r="W122">
        <f>Model!W52</f>
        <v>0</v>
      </c>
      <c r="X122">
        <f>Model!X52</f>
        <v>0</v>
      </c>
      <c r="Y122">
        <f>Model!Y52</f>
        <v>0</v>
      </c>
      <c r="Z122">
        <f>Model!Z52</f>
        <v>0</v>
      </c>
      <c r="AA122">
        <f>Model!AA52</f>
        <v>0</v>
      </c>
      <c r="AB122">
        <f>Model!AB52</f>
        <v>0</v>
      </c>
      <c r="AC122">
        <f>Model!AC52</f>
        <v>0</v>
      </c>
      <c r="AD122">
        <f>Model!AD52</f>
        <v>0</v>
      </c>
      <c r="AE122">
        <f>Model!AE52</f>
        <v>0</v>
      </c>
      <c r="AF122">
        <f>Model!AF52</f>
        <v>0</v>
      </c>
      <c r="AG122">
        <f>Model!AG52</f>
        <v>0</v>
      </c>
      <c r="AH122">
        <f>Model!AH52</f>
        <v>0</v>
      </c>
      <c r="AI122">
        <f>Model!AI52</f>
        <v>0</v>
      </c>
      <c r="AJ122">
        <f>Model!AJ52</f>
        <v>0</v>
      </c>
      <c r="AK122">
        <f>Model!AK52</f>
        <v>0</v>
      </c>
      <c r="AL122">
        <f>Model!AL52</f>
        <v>0</v>
      </c>
      <c r="AM122">
        <f>Model!AM52</f>
        <v>0</v>
      </c>
      <c r="AN122">
        <f>Model!AN52</f>
        <v>0</v>
      </c>
      <c r="AO122">
        <f>Model!AO52</f>
        <v>0</v>
      </c>
      <c r="AP122">
        <f>Model!AP52</f>
        <v>0</v>
      </c>
      <c r="AQ122">
        <f>Model!AQ52</f>
        <v>0</v>
      </c>
      <c r="AR122">
        <f>Model!AR52</f>
        <v>0</v>
      </c>
      <c r="AS122">
        <f>Model!AS52</f>
        <v>0</v>
      </c>
      <c r="AT122">
        <f>Model!AT52</f>
        <v>0</v>
      </c>
      <c r="AU122">
        <f>Model!AU52</f>
        <v>0</v>
      </c>
      <c r="AV122">
        <f>Model!AV52</f>
        <v>0</v>
      </c>
      <c r="AW122">
        <f>Model!AW52</f>
        <v>0</v>
      </c>
      <c r="AX122">
        <f>Model!AX52</f>
        <v>0</v>
      </c>
      <c r="AY122">
        <f>Model!AY52</f>
        <v>0</v>
      </c>
      <c r="AZ122">
        <f>Model!AZ52</f>
        <v>0</v>
      </c>
      <c r="BA122">
        <f>Model!BA52</f>
        <v>0</v>
      </c>
      <c r="BB122">
        <f>Model!BB52</f>
        <v>0</v>
      </c>
      <c r="BC122">
        <f>Model!BC52</f>
        <v>0</v>
      </c>
      <c r="BD122">
        <f>Model!BD52</f>
        <v>0</v>
      </c>
      <c r="BE122">
        <f>Model!BE52</f>
        <v>0</v>
      </c>
      <c r="BF122">
        <f>Model!BF52</f>
        <v>0</v>
      </c>
      <c r="BG122">
        <f>Model!BG52</f>
        <v>0</v>
      </c>
      <c r="BH122">
        <f>Model!BH52</f>
        <v>0</v>
      </c>
      <c r="BI122">
        <f>Model!BI52</f>
        <v>0</v>
      </c>
      <c r="BJ122">
        <f>Model!BJ52</f>
        <v>0</v>
      </c>
      <c r="BK122">
        <f>Model!BK52</f>
        <v>0</v>
      </c>
      <c r="BL122">
        <f>Model!BL52</f>
        <v>-4.2649999999999997</v>
      </c>
      <c r="BM122">
        <f>Model!BM52</f>
        <v>0.154</v>
      </c>
      <c r="BN122">
        <f>Model!BN52</f>
        <v>0</v>
      </c>
      <c r="BO122">
        <f>Model!BO52</f>
        <v>0</v>
      </c>
      <c r="BP122">
        <f>Model!BP52</f>
        <v>0</v>
      </c>
      <c r="BQ122">
        <f>Model!BQ52</f>
        <v>0</v>
      </c>
      <c r="BR122">
        <f>Model!BR52</f>
        <v>0</v>
      </c>
      <c r="BS122">
        <f>Model!BS52</f>
        <v>2.5413499999999867</v>
      </c>
      <c r="BT122">
        <f>Model!BT52</f>
        <v>0</v>
      </c>
      <c r="BU122">
        <f>Model!BU52</f>
        <v>-1.792</v>
      </c>
      <c r="BV122">
        <f>Model!BV52</f>
        <v>-1.3640000000000001</v>
      </c>
      <c r="BW122">
        <f>Model!BW52</f>
        <v>0</v>
      </c>
      <c r="BX122">
        <f>Model!BX52</f>
        <v>0</v>
      </c>
      <c r="BY122">
        <f>Model!BY52</f>
        <v>1.494</v>
      </c>
      <c r="BZ122">
        <f>Model!BZ52</f>
        <v>0</v>
      </c>
      <c r="CA122">
        <f>Model!CA52</f>
        <v>0</v>
      </c>
      <c r="CB122">
        <f>Model!CB52</f>
        <v>4.1000000000000002E-2</v>
      </c>
      <c r="CC122">
        <f>Model!CC52</f>
        <v>-89.626999999999995</v>
      </c>
      <c r="CD122">
        <f>Model!CD52</f>
        <v>0</v>
      </c>
      <c r="CE122">
        <f>Model!CE52</f>
        <v>0</v>
      </c>
      <c r="CF122">
        <f>Model!CF52</f>
        <v>0</v>
      </c>
      <c r="CG122">
        <f>Model!CG52</f>
        <v>0</v>
      </c>
      <c r="CH122">
        <f>Model!CH52</f>
        <v>0</v>
      </c>
      <c r="CI122">
        <f>Model!CI52</f>
        <v>0</v>
      </c>
      <c r="CJ122">
        <f>Model!CJ52</f>
        <v>0</v>
      </c>
      <c r="CK122">
        <f>Model!CK52</f>
        <v>0</v>
      </c>
      <c r="CL122">
        <f>Model!CL52</f>
        <v>0</v>
      </c>
      <c r="CM122">
        <f>Model!CM52</f>
        <v>0</v>
      </c>
      <c r="CN122">
        <f>Model!CN52</f>
        <v>0</v>
      </c>
      <c r="CO122">
        <f>Model!CO52</f>
        <v>0</v>
      </c>
      <c r="CP122">
        <f>Model!CP52</f>
        <v>0</v>
      </c>
      <c r="CQ122">
        <f>Model!CQ52</f>
        <v>0</v>
      </c>
      <c r="CR122">
        <f>Model!CR52</f>
        <v>0</v>
      </c>
      <c r="CS122">
        <f>Model!CS52</f>
        <v>0</v>
      </c>
      <c r="CT122">
        <f>Model!CT52</f>
        <v>0</v>
      </c>
      <c r="CU122">
        <f>Model!CU52</f>
        <v>0</v>
      </c>
      <c r="CV122">
        <f>Model!CV52</f>
        <v>0</v>
      </c>
      <c r="CW122">
        <f>Model!CW52</f>
        <v>0</v>
      </c>
      <c r="CX122">
        <f>Model!CX52</f>
        <v>0</v>
      </c>
      <c r="CY122">
        <f>Model!CY52</f>
        <v>0</v>
      </c>
      <c r="CZ122">
        <f>Model!CZ52</f>
        <v>0</v>
      </c>
      <c r="DA122">
        <f>Model!DA52</f>
        <v>0</v>
      </c>
      <c r="DB122">
        <f>Model!DB52</f>
        <v>0</v>
      </c>
      <c r="DC122">
        <f>Model!DC52</f>
        <v>0</v>
      </c>
      <c r="DD122">
        <f>Model!DD52</f>
        <v>0</v>
      </c>
      <c r="DE122">
        <f>Model!DE52</f>
        <v>0</v>
      </c>
      <c r="DF122">
        <f>Model!DF52</f>
        <v>0</v>
      </c>
      <c r="DG122">
        <f>Model!DG52</f>
        <v>0</v>
      </c>
      <c r="DH122">
        <f>Model!DH52</f>
        <v>0</v>
      </c>
      <c r="DI122">
        <f>Model!DI52</f>
        <v>0</v>
      </c>
      <c r="DJ122">
        <f>Model!DJ52</f>
        <v>0</v>
      </c>
      <c r="DK122">
        <f>Model!DK52</f>
        <v>0</v>
      </c>
      <c r="DL122">
        <f>Model!DL52</f>
        <v>0</v>
      </c>
      <c r="DM122">
        <f>Model!DM52</f>
        <v>0</v>
      </c>
      <c r="DN122">
        <f>Model!DN52</f>
        <v>0</v>
      </c>
      <c r="DO122">
        <f>Model!DO52</f>
        <v>0</v>
      </c>
      <c r="DP122">
        <f>Model!DP52</f>
        <v>0</v>
      </c>
      <c r="DQ122">
        <f>Model!DQ52</f>
        <v>0</v>
      </c>
      <c r="DR122">
        <f>Model!DR52</f>
        <v>0</v>
      </c>
      <c r="DS122">
        <f>Model!DS52</f>
        <v>0</v>
      </c>
      <c r="DT122">
        <f>Model!DT52</f>
        <v>0</v>
      </c>
      <c r="DU122">
        <f>Model!DU52</f>
        <v>0</v>
      </c>
      <c r="DV122">
        <f>Model!DV52</f>
        <v>0</v>
      </c>
      <c r="DW122">
        <f>Model!DW52</f>
        <v>0</v>
      </c>
      <c r="DX122">
        <f>Model!DX52</f>
        <v>-4.1109999999999998</v>
      </c>
      <c r="DY122">
        <f>Model!DY52</f>
        <v>0</v>
      </c>
      <c r="DZ122">
        <f>Model!DZ52</f>
        <v>0.74934999999998664</v>
      </c>
      <c r="EA122">
        <f>Model!EA52</f>
        <v>0.12999999999999989</v>
      </c>
      <c r="EB122">
        <f>Model!EB52</f>
        <v>0</v>
      </c>
      <c r="EC122">
        <f>Model!EC52</f>
        <v>0</v>
      </c>
      <c r="ED122">
        <f>Model!ED52</f>
        <v>0</v>
      </c>
      <c r="EE122">
        <f>Model!EE52</f>
        <v>0</v>
      </c>
      <c r="EF122">
        <f>Model!EF52</f>
        <v>0</v>
      </c>
      <c r="EG122">
        <f>Model!EG52</f>
        <v>0</v>
      </c>
      <c r="EH122">
        <f>Model!EH52</f>
        <v>-43.788814497220898</v>
      </c>
      <c r="EI122">
        <f>Model!EI52</f>
        <v>-46.554621479930205</v>
      </c>
      <c r="EJ122">
        <f>Model!EJ52</f>
        <v>-49.528141246492737</v>
      </c>
      <c r="EK122">
        <f>Model!EK52</f>
        <v>0</v>
      </c>
      <c r="EL122">
        <f>Model!EM52</f>
        <v>0</v>
      </c>
      <c r="EM122">
        <f>Model!EN52</f>
        <v>0</v>
      </c>
      <c r="EN122">
        <f>Model!EO52</f>
        <v>0</v>
      </c>
      <c r="EO122">
        <f>Model!EP52</f>
        <v>0</v>
      </c>
      <c r="EP122">
        <f>Model!EQ52</f>
        <v>0</v>
      </c>
      <c r="EQ122">
        <f>Model!ER52</f>
        <v>0</v>
      </c>
      <c r="ER122">
        <f>Model!ES52</f>
        <v>0</v>
      </c>
      <c r="ES122">
        <f>Model!ET52</f>
        <v>0</v>
      </c>
      <c r="ET122">
        <f>Model!EU52</f>
        <v>0</v>
      </c>
      <c r="EU122">
        <f>Model!EV52</f>
        <v>0</v>
      </c>
      <c r="EV122">
        <f>Model!EW52</f>
        <v>0</v>
      </c>
      <c r="EW122">
        <f>Model!EX52</f>
        <v>0</v>
      </c>
      <c r="EX122">
        <f>Model!EY52</f>
        <v>0</v>
      </c>
    </row>
    <row r="123" spans="1:154" hidden="1" outlineLevel="1">
      <c r="A123">
        <f>Model!A53</f>
        <v>0</v>
      </c>
      <c r="B123">
        <f>Model!B53</f>
        <v>0</v>
      </c>
      <c r="C123">
        <f>Model!C53</f>
        <v>0</v>
      </c>
      <c r="D123">
        <f>Model!D53</f>
        <v>0</v>
      </c>
      <c r="E123">
        <f>Model!E53</f>
        <v>0</v>
      </c>
      <c r="F123">
        <f>Model!F53</f>
        <v>0</v>
      </c>
      <c r="G123">
        <f>Model!G53</f>
        <v>0</v>
      </c>
      <c r="H123">
        <f>Model!H53</f>
        <v>0</v>
      </c>
      <c r="I123" t="str">
        <f>Model!I53</f>
        <v>Non-GAAP Net Income</v>
      </c>
      <c r="J123">
        <f>Model!J53</f>
        <v>0</v>
      </c>
      <c r="K123">
        <f>Model!K53</f>
        <v>0</v>
      </c>
      <c r="L123">
        <f>Model!L53</f>
        <v>0</v>
      </c>
      <c r="M123">
        <f>Model!M53</f>
        <v>0</v>
      </c>
      <c r="N123">
        <f>Model!N53</f>
        <v>0</v>
      </c>
      <c r="O123">
        <f>Model!O53</f>
        <v>0</v>
      </c>
      <c r="P123">
        <f>Model!P53</f>
        <v>0</v>
      </c>
      <c r="Q123">
        <f>Model!Q53</f>
        <v>0</v>
      </c>
      <c r="R123">
        <f>Model!R53</f>
        <v>0</v>
      </c>
      <c r="S123">
        <f>Model!S53</f>
        <v>0</v>
      </c>
      <c r="T123">
        <f>Model!T53</f>
        <v>0</v>
      </c>
      <c r="U123">
        <f>Model!U53</f>
        <v>0</v>
      </c>
      <c r="V123">
        <f>Model!V53</f>
        <v>0</v>
      </c>
      <c r="W123">
        <f>Model!W53</f>
        <v>0</v>
      </c>
      <c r="X123">
        <f>Model!X53</f>
        <v>0</v>
      </c>
      <c r="Y123">
        <f>Model!Y53</f>
        <v>0</v>
      </c>
      <c r="Z123">
        <f>Model!Z53</f>
        <v>0</v>
      </c>
      <c r="AA123">
        <f>Model!AA53</f>
        <v>0</v>
      </c>
      <c r="AB123">
        <f>Model!AB53</f>
        <v>0</v>
      </c>
      <c r="AC123">
        <f>Model!AC53</f>
        <v>0</v>
      </c>
      <c r="AD123">
        <f>Model!AD53</f>
        <v>0</v>
      </c>
      <c r="AE123">
        <f>Model!AE53</f>
        <v>0</v>
      </c>
      <c r="AF123">
        <f>Model!AF53</f>
        <v>0</v>
      </c>
      <c r="AG123">
        <f>Model!AG53</f>
        <v>0</v>
      </c>
      <c r="AH123">
        <f>Model!AH53</f>
        <v>0</v>
      </c>
      <c r="AI123">
        <f>Model!AI53</f>
        <v>0</v>
      </c>
      <c r="AJ123">
        <f>Model!AJ53</f>
        <v>0</v>
      </c>
      <c r="AK123">
        <f>Model!AK53</f>
        <v>0</v>
      </c>
      <c r="AL123">
        <f>Model!AL53</f>
        <v>0</v>
      </c>
      <c r="AM123">
        <f>Model!AM53</f>
        <v>0</v>
      </c>
      <c r="AN123">
        <f>Model!AN53</f>
        <v>0</v>
      </c>
      <c r="AO123">
        <f>Model!AO53</f>
        <v>0</v>
      </c>
      <c r="AP123">
        <f>Model!AP53</f>
        <v>0</v>
      </c>
      <c r="AQ123">
        <f>Model!AQ53</f>
        <v>0</v>
      </c>
      <c r="AR123">
        <f>Model!AR53</f>
        <v>0</v>
      </c>
      <c r="AS123">
        <f>Model!AS53</f>
        <v>0</v>
      </c>
      <c r="AT123">
        <f>Model!AT53</f>
        <v>-4.0120000000000005</v>
      </c>
      <c r="AU123">
        <f>Model!AU53</f>
        <v>-2.6420000000000008</v>
      </c>
      <c r="AV123">
        <f>Model!AV53</f>
        <v>-2.0019999999999989</v>
      </c>
      <c r="AW123">
        <f>Model!AW53</f>
        <v>-2.5480000000000009</v>
      </c>
      <c r="AX123">
        <f>Model!AX53</f>
        <v>-2.3940000000000006</v>
      </c>
      <c r="AY123">
        <f>Model!AY53</f>
        <v>-1.5430000000000004</v>
      </c>
      <c r="AZ123">
        <f>Model!AZ53</f>
        <v>-1.0420000000000003</v>
      </c>
      <c r="BA123">
        <f>Model!BA53</f>
        <v>-8.0000000000001292E-2</v>
      </c>
      <c r="BB123">
        <f>Model!BB53</f>
        <v>-0.37900000000000028</v>
      </c>
      <c r="BC123">
        <f>Model!BC53</f>
        <v>1.9890000000000023</v>
      </c>
      <c r="BD123">
        <f>Model!BD53</f>
        <v>1.6549999999999985</v>
      </c>
      <c r="BE123">
        <f>Model!BE53</f>
        <v>1.8639999999999997</v>
      </c>
      <c r="BF123">
        <f>Model!BF53</f>
        <v>3.1419999999999968</v>
      </c>
      <c r="BG123">
        <f>Model!BG53</f>
        <v>3.273000000000005</v>
      </c>
      <c r="BH123">
        <f>Model!BH53</f>
        <v>4.0459999999999976</v>
      </c>
      <c r="BI123">
        <f>Model!BI53</f>
        <v>3.355999999999999</v>
      </c>
      <c r="BJ123">
        <f>Model!BJ53</f>
        <v>0.3989999999999978</v>
      </c>
      <c r="BK123">
        <f>Model!BK53</f>
        <v>0.23500000000000654</v>
      </c>
      <c r="BL123">
        <f>Model!BL53</f>
        <v>-1.4849999999999999</v>
      </c>
      <c r="BM123">
        <f>Model!BM53</f>
        <v>8.099000000000002</v>
      </c>
      <c r="BN123">
        <f>Model!BN53</f>
        <v>0.87299999999999134</v>
      </c>
      <c r="BO123">
        <f>Model!BO53</f>
        <v>-1.8830000000000091</v>
      </c>
      <c r="BP123">
        <f>Model!BP53</f>
        <v>5.8569999999999887</v>
      </c>
      <c r="BQ123">
        <f>Model!BQ53</f>
        <v>10.379999999999992</v>
      </c>
      <c r="BR123">
        <f>Model!BR53</f>
        <v>37.422999999999988</v>
      </c>
      <c r="BS123">
        <f>Model!BS53</f>
        <v>2.0313500000000286</v>
      </c>
      <c r="BT123">
        <f>Model!BT53</f>
        <v>11.521999999999988</v>
      </c>
      <c r="BU123">
        <f>Model!BU53</f>
        <v>-2.1340000000000012</v>
      </c>
      <c r="BV123">
        <f>Model!BV53</f>
        <v>-22.824999999999989</v>
      </c>
      <c r="BW123">
        <f>Model!BW53</f>
        <v>2.3709999999999383</v>
      </c>
      <c r="BX123">
        <f>Model!BX53</f>
        <v>32.934000000000019</v>
      </c>
      <c r="BY123">
        <f>Model!BY53</f>
        <v>25.808000000000032</v>
      </c>
      <c r="BZ123">
        <f>Model!BZ53</f>
        <v>21.894000000000013</v>
      </c>
      <c r="CA123">
        <f>Model!CA53</f>
        <v>7.3910000000000524</v>
      </c>
      <c r="CB123">
        <f>Model!CB53</f>
        <v>38.039000000000016</v>
      </c>
      <c r="CC123">
        <f>Model!CC53</f>
        <v>36.703999999999979</v>
      </c>
      <c r="CD123">
        <f>Model!CD53</f>
        <v>14.576255851112293</v>
      </c>
      <c r="CE123">
        <f>Model!CE53</f>
        <v>13.747915786000032</v>
      </c>
      <c r="CF123">
        <f>Model!CF53</f>
        <v>45.382370347555536</v>
      </c>
      <c r="CG123">
        <f>Model!CG53</f>
        <v>51.099356835292312</v>
      </c>
      <c r="CH123">
        <f>Model!CH53</f>
        <v>0</v>
      </c>
      <c r="CI123">
        <f>Model!CI53</f>
        <v>0</v>
      </c>
      <c r="CJ123">
        <f>Model!CJ53</f>
        <v>0</v>
      </c>
      <c r="CK123">
        <f>Model!CK53</f>
        <v>0</v>
      </c>
      <c r="CL123">
        <f>Model!CL53</f>
        <v>0</v>
      </c>
      <c r="CM123">
        <f>Model!CM53</f>
        <v>0</v>
      </c>
      <c r="CN123">
        <f>Model!CN53</f>
        <v>0</v>
      </c>
      <c r="CO123">
        <f>Model!CO53</f>
        <v>0</v>
      </c>
      <c r="CP123">
        <f>Model!CP53</f>
        <v>0</v>
      </c>
      <c r="CQ123">
        <f>Model!CQ53</f>
        <v>0</v>
      </c>
      <c r="CR123">
        <f>Model!CR53</f>
        <v>0</v>
      </c>
      <c r="CS123">
        <f>Model!CS53</f>
        <v>0</v>
      </c>
      <c r="CT123">
        <f>Model!CT53</f>
        <v>0</v>
      </c>
      <c r="CU123">
        <f>Model!CU53</f>
        <v>0</v>
      </c>
      <c r="CV123">
        <f>Model!CV53</f>
        <v>0</v>
      </c>
      <c r="CW123">
        <f>Model!CW53</f>
        <v>0</v>
      </c>
      <c r="CX123">
        <f>Model!CX53</f>
        <v>0</v>
      </c>
      <c r="CY123">
        <f>Model!CY53</f>
        <v>0</v>
      </c>
      <c r="CZ123">
        <f>Model!CZ53</f>
        <v>0</v>
      </c>
      <c r="DA123">
        <f>Model!DA53</f>
        <v>0</v>
      </c>
      <c r="DB123">
        <f>Model!DB53</f>
        <v>0</v>
      </c>
      <c r="DC123">
        <f>Model!DC53</f>
        <v>0</v>
      </c>
      <c r="DD123">
        <f>Model!DD53</f>
        <v>0</v>
      </c>
      <c r="DE123">
        <f>Model!DE53</f>
        <v>0</v>
      </c>
      <c r="DF123">
        <f>Model!DF53</f>
        <v>0</v>
      </c>
      <c r="DG123">
        <f>Model!DG53</f>
        <v>0</v>
      </c>
      <c r="DH123">
        <f>Model!DH53</f>
        <v>0</v>
      </c>
      <c r="DI123">
        <f>Model!DI53</f>
        <v>0</v>
      </c>
      <c r="DJ123">
        <f>Model!DJ53</f>
        <v>0</v>
      </c>
      <c r="DK123">
        <f>Model!DK53</f>
        <v>0</v>
      </c>
      <c r="DL123">
        <f>Model!DL53</f>
        <v>0</v>
      </c>
      <c r="DM123">
        <f>Model!DM53</f>
        <v>0</v>
      </c>
      <c r="DN123">
        <f>Model!DN53</f>
        <v>0</v>
      </c>
      <c r="DO123">
        <f>Model!DO53</f>
        <v>0</v>
      </c>
      <c r="DP123">
        <f>Model!DP53</f>
        <v>0</v>
      </c>
      <c r="DQ123">
        <f>Model!DQ53</f>
        <v>-12.063999999999998</v>
      </c>
      <c r="DR123">
        <f>Model!DR53</f>
        <v>-19.110000000000003</v>
      </c>
      <c r="DS123">
        <f>Model!DS53</f>
        <v>-19.695999999999998</v>
      </c>
      <c r="DT123">
        <f>Model!DT53</f>
        <v>-11.204000000000001</v>
      </c>
      <c r="DU123">
        <f>Model!DU53</f>
        <v>-5.0590000000000011</v>
      </c>
      <c r="DV123">
        <f>Model!DV53</f>
        <v>5.1289999999999916</v>
      </c>
      <c r="DW123">
        <f>Model!DW53</f>
        <v>13.817000000000018</v>
      </c>
      <c r="DX123">
        <f>Model!DX53</f>
        <v>7.2479999999999931</v>
      </c>
      <c r="DY123">
        <f>Model!DY53</f>
        <v>20.602999999999941</v>
      </c>
      <c r="DZ123">
        <f>Model!DZ53</f>
        <v>48.842350000000003</v>
      </c>
      <c r="EA123">
        <f>Model!EA53</f>
        <v>14.280000000000047</v>
      </c>
      <c r="EB123">
        <f>Model!EB53</f>
        <v>193.61399999999986</v>
      </c>
      <c r="EC123">
        <f>Model!EC53</f>
        <v>124.8058988199603</v>
      </c>
      <c r="ED123">
        <f>Model!ED53</f>
        <v>213.70137728086101</v>
      </c>
      <c r="EE123">
        <f>Model!EE53</f>
        <v>352.61786470985567</v>
      </c>
      <c r="EF123">
        <f>Model!EF53</f>
        <v>491.14840134878813</v>
      </c>
      <c r="EG123">
        <f>Model!EG53</f>
        <v>650.72490380142426</v>
      </c>
      <c r="EH123">
        <f>Model!EH53</f>
        <v>709.51869216299042</v>
      </c>
      <c r="EI123">
        <f>Model!EI53</f>
        <v>858.26324681101607</v>
      </c>
      <c r="EJ123">
        <f>Model!EJ53</f>
        <v>1037.2401621656813</v>
      </c>
      <c r="EK123">
        <f>Model!EK53</f>
        <v>0</v>
      </c>
      <c r="EL123">
        <f>Model!EM53</f>
        <v>0</v>
      </c>
      <c r="EM123">
        <f>Model!EN53</f>
        <v>0</v>
      </c>
      <c r="EN123">
        <f>Model!EO53</f>
        <v>0</v>
      </c>
      <c r="EO123">
        <f>Model!EP53</f>
        <v>0</v>
      </c>
      <c r="EP123">
        <f>Model!EQ53</f>
        <v>0</v>
      </c>
      <c r="EQ123">
        <f>Model!ER53</f>
        <v>0</v>
      </c>
      <c r="ER123">
        <f>Model!ES53</f>
        <v>0</v>
      </c>
      <c r="ES123">
        <f>Model!ET53</f>
        <v>0</v>
      </c>
      <c r="ET123">
        <f>Model!EU53</f>
        <v>0</v>
      </c>
      <c r="EU123">
        <f>Model!EV53</f>
        <v>0</v>
      </c>
      <c r="EV123">
        <f>Model!EW53</f>
        <v>0</v>
      </c>
      <c r="EW123">
        <f>Model!EX53</f>
        <v>0</v>
      </c>
      <c r="EX123">
        <f>Model!EY53</f>
        <v>0</v>
      </c>
    </row>
    <row r="124" spans="1:154" hidden="1" outlineLevel="1">
      <c r="A124">
        <f>Model!A54</f>
        <v>0</v>
      </c>
      <c r="B124">
        <f>Model!B54</f>
        <v>0</v>
      </c>
      <c r="C124">
        <f>Model!C54</f>
        <v>0</v>
      </c>
      <c r="D124">
        <f>Model!D54</f>
        <v>0</v>
      </c>
      <c r="E124">
        <f>Model!E54</f>
        <v>0</v>
      </c>
      <c r="F124">
        <f>Model!F54</f>
        <v>0</v>
      </c>
      <c r="G124">
        <f>Model!G54</f>
        <v>0</v>
      </c>
      <c r="H124">
        <f>Model!H54</f>
        <v>0</v>
      </c>
      <c r="I124">
        <f>Model!I54</f>
        <v>0</v>
      </c>
      <c r="J124">
        <f>Model!J54</f>
        <v>0</v>
      </c>
      <c r="K124">
        <f>Model!K54</f>
        <v>0</v>
      </c>
      <c r="L124">
        <f>Model!L54</f>
        <v>0</v>
      </c>
      <c r="M124">
        <f>Model!M54</f>
        <v>0</v>
      </c>
      <c r="N124">
        <f>Model!N54</f>
        <v>0</v>
      </c>
      <c r="O124">
        <f>Model!O54</f>
        <v>0</v>
      </c>
      <c r="P124">
        <f>Model!P54</f>
        <v>0</v>
      </c>
      <c r="Q124">
        <f>Model!Q54</f>
        <v>0</v>
      </c>
      <c r="R124">
        <f>Model!R54</f>
        <v>0</v>
      </c>
      <c r="S124">
        <f>Model!S54</f>
        <v>0</v>
      </c>
      <c r="T124">
        <f>Model!T54</f>
        <v>0</v>
      </c>
      <c r="U124">
        <f>Model!U54</f>
        <v>0</v>
      </c>
      <c r="V124">
        <f>Model!V54</f>
        <v>0</v>
      </c>
      <c r="W124">
        <f>Model!W54</f>
        <v>0</v>
      </c>
      <c r="X124">
        <f>Model!X54</f>
        <v>0</v>
      </c>
      <c r="Y124">
        <f>Model!Y54</f>
        <v>0</v>
      </c>
      <c r="Z124">
        <f>Model!Z54</f>
        <v>0</v>
      </c>
      <c r="AA124">
        <f>Model!AA54</f>
        <v>0</v>
      </c>
      <c r="AB124">
        <f>Model!AB54</f>
        <v>0</v>
      </c>
      <c r="AC124">
        <f>Model!AC54</f>
        <v>0</v>
      </c>
      <c r="AD124">
        <f>Model!AD54</f>
        <v>0</v>
      </c>
      <c r="AE124">
        <f>Model!AE54</f>
        <v>0</v>
      </c>
      <c r="AF124">
        <f>Model!AF54</f>
        <v>0</v>
      </c>
      <c r="AG124">
        <f>Model!AG54</f>
        <v>0</v>
      </c>
      <c r="AH124">
        <f>Model!AH54</f>
        <v>0</v>
      </c>
      <c r="AI124">
        <f>Model!AI54</f>
        <v>0</v>
      </c>
      <c r="AJ124">
        <f>Model!AJ54</f>
        <v>0</v>
      </c>
      <c r="AK124">
        <f>Model!AK54</f>
        <v>0</v>
      </c>
      <c r="AL124">
        <f>Model!AL54</f>
        <v>0</v>
      </c>
      <c r="AM124">
        <f>Model!AM54</f>
        <v>0</v>
      </c>
      <c r="AN124">
        <f>Model!AN54</f>
        <v>0</v>
      </c>
      <c r="AO124">
        <f>Model!AO54</f>
        <v>0</v>
      </c>
      <c r="AP124">
        <f>Model!AP54</f>
        <v>0</v>
      </c>
      <c r="AQ124">
        <f>Model!AQ54</f>
        <v>0</v>
      </c>
      <c r="AR124">
        <f>Model!AR54</f>
        <v>0</v>
      </c>
      <c r="AS124">
        <f>Model!AS54</f>
        <v>0</v>
      </c>
      <c r="AT124">
        <f>Model!AT54</f>
        <v>0</v>
      </c>
      <c r="AU124">
        <f>Model!AU54</f>
        <v>0</v>
      </c>
      <c r="AV124">
        <f>Model!AV54</f>
        <v>0</v>
      </c>
      <c r="AW124">
        <f>Model!AW54</f>
        <v>0</v>
      </c>
      <c r="AX124">
        <f>Model!AX54</f>
        <v>0</v>
      </c>
      <c r="AY124">
        <f>Model!AY54</f>
        <v>0</v>
      </c>
      <c r="AZ124">
        <f>Model!AZ54</f>
        <v>0</v>
      </c>
      <c r="BA124">
        <f>Model!BA54</f>
        <v>0</v>
      </c>
      <c r="BB124">
        <f>Model!BB54</f>
        <v>0</v>
      </c>
      <c r="BC124">
        <f>Model!BC54</f>
        <v>0</v>
      </c>
      <c r="BD124">
        <f>Model!BD54</f>
        <v>0</v>
      </c>
      <c r="BE124">
        <f>Model!BE54</f>
        <v>0</v>
      </c>
      <c r="BF124">
        <f>Model!BF54</f>
        <v>0</v>
      </c>
      <c r="BG124">
        <f>Model!BG54</f>
        <v>0</v>
      </c>
      <c r="BH124">
        <f>Model!BH54</f>
        <v>0</v>
      </c>
      <c r="BI124">
        <f>Model!BI54</f>
        <v>0</v>
      </c>
      <c r="BJ124">
        <f>Model!BJ54</f>
        <v>0</v>
      </c>
      <c r="BK124">
        <f>Model!BK54</f>
        <v>0</v>
      </c>
      <c r="BL124">
        <f>Model!BL54</f>
        <v>0</v>
      </c>
      <c r="BM124">
        <f>Model!BM54</f>
        <v>0</v>
      </c>
      <c r="BN124">
        <f>Model!BN54</f>
        <v>0</v>
      </c>
      <c r="BO124">
        <f>Model!BO54</f>
        <v>0</v>
      </c>
      <c r="BP124">
        <f>Model!BP54</f>
        <v>0</v>
      </c>
      <c r="BQ124">
        <f>Model!BQ54</f>
        <v>0</v>
      </c>
      <c r="BR124">
        <f>Model!BR54</f>
        <v>0</v>
      </c>
      <c r="BS124">
        <f>Model!BS54</f>
        <v>0</v>
      </c>
      <c r="BT124">
        <f>Model!BT54</f>
        <v>0</v>
      </c>
      <c r="BU124">
        <f>Model!BU54</f>
        <v>0</v>
      </c>
      <c r="BV124">
        <f>Model!BV54</f>
        <v>0</v>
      </c>
      <c r="BW124">
        <f>Model!BW54</f>
        <v>0</v>
      </c>
      <c r="BX124">
        <f>Model!BX54</f>
        <v>0</v>
      </c>
      <c r="BY124">
        <f>Model!BY54</f>
        <v>0</v>
      </c>
      <c r="BZ124">
        <f>Model!BZ54</f>
        <v>0</v>
      </c>
      <c r="CA124">
        <f>Model!CA54</f>
        <v>0</v>
      </c>
      <c r="CB124">
        <f>Model!CB54</f>
        <v>0</v>
      </c>
      <c r="CC124">
        <f>Model!CC54</f>
        <v>0</v>
      </c>
      <c r="CD124">
        <f>Model!CD54</f>
        <v>0</v>
      </c>
      <c r="CE124">
        <f>Model!CE54</f>
        <v>0</v>
      </c>
      <c r="CF124">
        <f>Model!CF54</f>
        <v>0</v>
      </c>
      <c r="CG124">
        <f>Model!CG54</f>
        <v>0</v>
      </c>
      <c r="CH124">
        <f>Model!CH54</f>
        <v>0</v>
      </c>
      <c r="CI124">
        <f>Model!CI54</f>
        <v>0</v>
      </c>
      <c r="CJ124">
        <f>Model!CJ54</f>
        <v>0</v>
      </c>
      <c r="CK124">
        <f>Model!CK54</f>
        <v>0</v>
      </c>
      <c r="CL124">
        <f>Model!CL54</f>
        <v>0</v>
      </c>
      <c r="CM124">
        <f>Model!CM54</f>
        <v>0</v>
      </c>
      <c r="CN124">
        <f>Model!CN54</f>
        <v>0</v>
      </c>
      <c r="CO124">
        <f>Model!CO54</f>
        <v>0</v>
      </c>
      <c r="CP124">
        <f>Model!CP54</f>
        <v>0</v>
      </c>
      <c r="CQ124">
        <f>Model!CQ54</f>
        <v>0</v>
      </c>
      <c r="CR124">
        <f>Model!CR54</f>
        <v>0</v>
      </c>
      <c r="CS124">
        <f>Model!CS54</f>
        <v>0</v>
      </c>
      <c r="CT124">
        <f>Model!CT54</f>
        <v>0</v>
      </c>
      <c r="CU124">
        <f>Model!CU54</f>
        <v>0</v>
      </c>
      <c r="CV124">
        <f>Model!CV54</f>
        <v>0</v>
      </c>
      <c r="CW124">
        <f>Model!CW54</f>
        <v>0</v>
      </c>
      <c r="CX124">
        <f>Model!CX54</f>
        <v>0</v>
      </c>
      <c r="CY124">
        <f>Model!CY54</f>
        <v>0</v>
      </c>
      <c r="CZ124">
        <f>Model!CZ54</f>
        <v>0</v>
      </c>
      <c r="DA124">
        <f>Model!DA54</f>
        <v>0</v>
      </c>
      <c r="DB124">
        <f>Model!DB54</f>
        <v>0</v>
      </c>
      <c r="DC124">
        <f>Model!DC54</f>
        <v>0</v>
      </c>
      <c r="DD124">
        <f>Model!DD54</f>
        <v>0</v>
      </c>
      <c r="DE124">
        <f>Model!DE54</f>
        <v>0</v>
      </c>
      <c r="DF124">
        <f>Model!DF54</f>
        <v>0</v>
      </c>
      <c r="DG124">
        <f>Model!DG54</f>
        <v>0</v>
      </c>
      <c r="DH124">
        <f>Model!DH54</f>
        <v>0</v>
      </c>
      <c r="DI124">
        <f>Model!DI54</f>
        <v>0</v>
      </c>
      <c r="DJ124">
        <f>Model!DJ54</f>
        <v>0</v>
      </c>
      <c r="DK124">
        <f>Model!DK54</f>
        <v>0</v>
      </c>
      <c r="DL124">
        <f>Model!DL54</f>
        <v>0</v>
      </c>
      <c r="DM124">
        <f>Model!DM54</f>
        <v>0</v>
      </c>
      <c r="DN124">
        <f>Model!DN54</f>
        <v>0</v>
      </c>
      <c r="DO124">
        <f>Model!DO54</f>
        <v>0</v>
      </c>
      <c r="DP124">
        <f>Model!DP54</f>
        <v>0</v>
      </c>
      <c r="DQ124">
        <f>Model!DQ54</f>
        <v>0</v>
      </c>
      <c r="DR124">
        <f>Model!DR54</f>
        <v>0</v>
      </c>
      <c r="DS124">
        <f>Model!DS54</f>
        <v>0</v>
      </c>
      <c r="DT124">
        <f>Model!DT54</f>
        <v>0</v>
      </c>
      <c r="DU124">
        <f>Model!DU54</f>
        <v>0</v>
      </c>
      <c r="DV124">
        <f>Model!DV54</f>
        <v>0</v>
      </c>
      <c r="DW124">
        <f>Model!DW54</f>
        <v>0</v>
      </c>
      <c r="DX124">
        <f>Model!DX54</f>
        <v>0</v>
      </c>
      <c r="DY124">
        <f>Model!DY54</f>
        <v>0</v>
      </c>
      <c r="DZ124">
        <f>Model!DZ54</f>
        <v>0</v>
      </c>
      <c r="EA124">
        <f>Model!EA54</f>
        <v>0</v>
      </c>
      <c r="EB124">
        <f>Model!EB54</f>
        <v>0</v>
      </c>
      <c r="EC124">
        <f>Model!EC54</f>
        <v>0</v>
      </c>
      <c r="ED124">
        <f>Model!ED54</f>
        <v>0</v>
      </c>
      <c r="EE124">
        <f>Model!EE54</f>
        <v>0</v>
      </c>
      <c r="EF124">
        <f>Model!EF54</f>
        <v>0</v>
      </c>
      <c r="EG124">
        <f>Model!EG54</f>
        <v>0</v>
      </c>
      <c r="EH124">
        <f>Model!EH54</f>
        <v>0</v>
      </c>
      <c r="EI124">
        <f>Model!EI54</f>
        <v>0</v>
      </c>
      <c r="EJ124">
        <f>Model!EJ54</f>
        <v>0</v>
      </c>
      <c r="EK124">
        <f>Model!EK54</f>
        <v>0</v>
      </c>
      <c r="EL124">
        <f>Model!EM54</f>
        <v>0</v>
      </c>
      <c r="EM124">
        <f>Model!EN54</f>
        <v>0</v>
      </c>
      <c r="EN124">
        <f>Model!EO54</f>
        <v>0</v>
      </c>
      <c r="EO124">
        <f>Model!EP54</f>
        <v>0</v>
      </c>
      <c r="EP124">
        <f>Model!EQ54</f>
        <v>0</v>
      </c>
      <c r="EQ124">
        <f>Model!ER54</f>
        <v>0</v>
      </c>
      <c r="ER124">
        <f>Model!ES54</f>
        <v>0</v>
      </c>
      <c r="ES124">
        <f>Model!ET54</f>
        <v>0</v>
      </c>
      <c r="ET124">
        <f>Model!EU54</f>
        <v>0</v>
      </c>
      <c r="EU124">
        <f>Model!EV54</f>
        <v>0</v>
      </c>
      <c r="EV124">
        <f>Model!EW54</f>
        <v>0</v>
      </c>
      <c r="EW124">
        <f>Model!EX54</f>
        <v>0</v>
      </c>
      <c r="EX124">
        <f>Model!EY54</f>
        <v>0</v>
      </c>
    </row>
    <row r="125" spans="1:154" hidden="1" outlineLevel="1">
      <c r="A125">
        <f>Model!A55</f>
        <v>0</v>
      </c>
      <c r="B125">
        <f>Model!B55</f>
        <v>0</v>
      </c>
      <c r="C125">
        <f>Model!C55</f>
        <v>0</v>
      </c>
      <c r="D125">
        <f>Model!D55</f>
        <v>0</v>
      </c>
      <c r="E125">
        <f>Model!E55</f>
        <v>0</v>
      </c>
      <c r="F125">
        <f>Model!F55</f>
        <v>0</v>
      </c>
      <c r="G125">
        <f>Model!G55</f>
        <v>0</v>
      </c>
      <c r="H125">
        <f>Model!H55</f>
        <v>0</v>
      </c>
      <c r="I125" t="str">
        <f>Model!I55</f>
        <v xml:space="preserve">Unlevered Free Cash Flow </v>
      </c>
      <c r="J125">
        <f>Model!J55</f>
        <v>0</v>
      </c>
      <c r="K125">
        <f>Model!K55</f>
        <v>0</v>
      </c>
      <c r="L125">
        <f>Model!L55</f>
        <v>0</v>
      </c>
      <c r="M125">
        <f>Model!M55</f>
        <v>0</v>
      </c>
      <c r="N125">
        <f>Model!N55</f>
        <v>0</v>
      </c>
      <c r="O125">
        <f>Model!O55</f>
        <v>0</v>
      </c>
      <c r="P125">
        <f>Model!P55</f>
        <v>0</v>
      </c>
      <c r="Q125">
        <f>Model!Q55</f>
        <v>0</v>
      </c>
      <c r="R125">
        <f>Model!R55</f>
        <v>0</v>
      </c>
      <c r="S125">
        <f>Model!S55</f>
        <v>0</v>
      </c>
      <c r="T125">
        <f>Model!T55</f>
        <v>0</v>
      </c>
      <c r="U125">
        <f>Model!U55</f>
        <v>0</v>
      </c>
      <c r="V125">
        <f>Model!V55</f>
        <v>0</v>
      </c>
      <c r="W125">
        <f>Model!W55</f>
        <v>0</v>
      </c>
      <c r="X125">
        <f>Model!X55</f>
        <v>0</v>
      </c>
      <c r="Y125">
        <f>Model!Y55</f>
        <v>0</v>
      </c>
      <c r="Z125">
        <f>Model!Z55</f>
        <v>0</v>
      </c>
      <c r="AA125">
        <f>Model!AA55</f>
        <v>0</v>
      </c>
      <c r="AB125">
        <f>Model!AB55</f>
        <v>0</v>
      </c>
      <c r="AC125">
        <f>Model!AC55</f>
        <v>0</v>
      </c>
      <c r="AD125">
        <f>Model!AD55</f>
        <v>0</v>
      </c>
      <c r="AE125">
        <f>Model!AE55</f>
        <v>0</v>
      </c>
      <c r="AF125">
        <f>Model!AF55</f>
        <v>0</v>
      </c>
      <c r="AG125">
        <f>Model!AG55</f>
        <v>0</v>
      </c>
      <c r="AH125">
        <f>Model!AH55</f>
        <v>0</v>
      </c>
      <c r="AI125">
        <f>Model!AI55</f>
        <v>0</v>
      </c>
      <c r="AJ125">
        <f>Model!AJ55</f>
        <v>0</v>
      </c>
      <c r="AK125">
        <f>Model!AK55</f>
        <v>0</v>
      </c>
      <c r="AL125">
        <f>Model!AL55</f>
        <v>0</v>
      </c>
      <c r="AM125">
        <f>Model!AM55</f>
        <v>0</v>
      </c>
      <c r="AN125">
        <f>Model!AN55</f>
        <v>0</v>
      </c>
      <c r="AO125">
        <f>Model!AO55</f>
        <v>0</v>
      </c>
      <c r="AP125">
        <f>Model!AP55</f>
        <v>0</v>
      </c>
      <c r="AQ125">
        <f>Model!AQ55</f>
        <v>0</v>
      </c>
      <c r="AR125">
        <f>Model!AR55</f>
        <v>0</v>
      </c>
      <c r="AS125">
        <f>Model!AS55</f>
        <v>0</v>
      </c>
      <c r="AT125">
        <f>Model!AT55</f>
        <v>0</v>
      </c>
      <c r="AU125">
        <f>Model!AU55</f>
        <v>0</v>
      </c>
      <c r="AV125">
        <f>Model!AV55</f>
        <v>0</v>
      </c>
      <c r="AW125">
        <f>Model!AW55</f>
        <v>0</v>
      </c>
      <c r="AX125">
        <f>Model!AX55</f>
        <v>0</v>
      </c>
      <c r="AY125">
        <f>Model!AY55</f>
        <v>0</v>
      </c>
      <c r="AZ125">
        <f>Model!AZ55</f>
        <v>0</v>
      </c>
      <c r="BA125">
        <f>Model!BA55</f>
        <v>0</v>
      </c>
      <c r="BB125">
        <f>Model!BB55</f>
        <v>0</v>
      </c>
      <c r="BC125">
        <f>Model!BC55</f>
        <v>0</v>
      </c>
      <c r="BD125">
        <f>Model!BD55</f>
        <v>0</v>
      </c>
      <c r="BE125">
        <f>Model!BE55</f>
        <v>0</v>
      </c>
      <c r="BF125">
        <f>Model!BF55</f>
        <v>0</v>
      </c>
      <c r="BG125">
        <f>Model!BG55</f>
        <v>0</v>
      </c>
      <c r="BH125">
        <f>Model!BH55</f>
        <v>0</v>
      </c>
      <c r="BI125">
        <f>Model!BI55</f>
        <v>0</v>
      </c>
      <c r="BJ125">
        <f>Model!BJ55</f>
        <v>0</v>
      </c>
      <c r="BK125">
        <f>Model!BK55</f>
        <v>0</v>
      </c>
      <c r="BL125">
        <f>Model!BL55</f>
        <v>0</v>
      </c>
      <c r="BM125">
        <f>Model!BM55</f>
        <v>0</v>
      </c>
      <c r="BN125">
        <f>Model!BN55</f>
        <v>0</v>
      </c>
      <c r="BO125">
        <f>Model!BO55</f>
        <v>0</v>
      </c>
      <c r="BP125">
        <f>Model!BP55</f>
        <v>0</v>
      </c>
      <c r="BQ125">
        <f>Model!BQ55</f>
        <v>0</v>
      </c>
      <c r="BR125">
        <f>Model!BR55</f>
        <v>0</v>
      </c>
      <c r="BS125">
        <f>Model!BS55</f>
        <v>0</v>
      </c>
      <c r="BT125">
        <f>Model!BT55</f>
        <v>0</v>
      </c>
      <c r="BU125">
        <f>Model!BU55</f>
        <v>0</v>
      </c>
      <c r="BV125">
        <f>Model!BV55</f>
        <v>0</v>
      </c>
      <c r="BW125">
        <f>Model!BW55</f>
        <v>0</v>
      </c>
      <c r="BX125">
        <f>Model!BX55</f>
        <v>0</v>
      </c>
      <c r="BY125">
        <f>Model!BY55</f>
        <v>0</v>
      </c>
      <c r="BZ125">
        <f>Model!BZ55</f>
        <v>0</v>
      </c>
      <c r="CA125">
        <f>Model!CA55</f>
        <v>0</v>
      </c>
      <c r="CB125">
        <f>Model!CB55</f>
        <v>0</v>
      </c>
      <c r="CC125">
        <f>Model!CC55</f>
        <v>0</v>
      </c>
      <c r="CD125">
        <f>Model!CD55</f>
        <v>0</v>
      </c>
      <c r="CE125">
        <f>Model!CE55</f>
        <v>0</v>
      </c>
      <c r="CF125">
        <f>Model!CF55</f>
        <v>0</v>
      </c>
      <c r="CG125">
        <f>Model!CG55</f>
        <v>0</v>
      </c>
      <c r="CH125">
        <f>Model!CH55</f>
        <v>0</v>
      </c>
      <c r="CI125">
        <f>Model!CI55</f>
        <v>0</v>
      </c>
      <c r="CJ125">
        <f>Model!CJ55</f>
        <v>0</v>
      </c>
      <c r="CK125">
        <f>Model!CK55</f>
        <v>0</v>
      </c>
      <c r="CL125">
        <f>Model!CL55</f>
        <v>0</v>
      </c>
      <c r="CM125">
        <f>Model!CM55</f>
        <v>0</v>
      </c>
      <c r="CN125">
        <f>Model!CN55</f>
        <v>0</v>
      </c>
      <c r="CO125">
        <f>Model!CO55</f>
        <v>0</v>
      </c>
      <c r="CP125">
        <f>Model!CP55</f>
        <v>0</v>
      </c>
      <c r="CQ125">
        <f>Model!CQ55</f>
        <v>0</v>
      </c>
      <c r="CR125">
        <f>Model!CR55</f>
        <v>0</v>
      </c>
      <c r="CS125">
        <f>Model!CS55</f>
        <v>0</v>
      </c>
      <c r="CT125">
        <f>Model!CT55</f>
        <v>0</v>
      </c>
      <c r="CU125">
        <f>Model!CU55</f>
        <v>0</v>
      </c>
      <c r="CV125">
        <f>Model!CV55</f>
        <v>0</v>
      </c>
      <c r="CW125">
        <f>Model!CW55</f>
        <v>0</v>
      </c>
      <c r="CX125">
        <f>Model!CX55</f>
        <v>0</v>
      </c>
      <c r="CY125">
        <f>Model!CY55</f>
        <v>0</v>
      </c>
      <c r="CZ125">
        <f>Model!CZ55</f>
        <v>0</v>
      </c>
      <c r="DA125">
        <f>Model!DA55</f>
        <v>0</v>
      </c>
      <c r="DB125">
        <f>Model!DB55</f>
        <v>0</v>
      </c>
      <c r="DC125">
        <f>Model!DC55</f>
        <v>0</v>
      </c>
      <c r="DD125">
        <f>Model!DD55</f>
        <v>0</v>
      </c>
      <c r="DE125">
        <f>Model!DE55</f>
        <v>0</v>
      </c>
      <c r="DF125">
        <f>Model!DF55</f>
        <v>0</v>
      </c>
      <c r="DG125">
        <f>Model!DG55</f>
        <v>0</v>
      </c>
      <c r="DH125">
        <f>Model!DH55</f>
        <v>0</v>
      </c>
      <c r="DI125">
        <f>Model!DI55</f>
        <v>0</v>
      </c>
      <c r="DJ125">
        <f>Model!DJ55</f>
        <v>0</v>
      </c>
      <c r="DK125">
        <f>Model!DK55</f>
        <v>0</v>
      </c>
      <c r="DL125">
        <f>Model!DL55</f>
        <v>0</v>
      </c>
      <c r="DM125">
        <f>Model!DM55</f>
        <v>0</v>
      </c>
      <c r="DN125">
        <f>Model!DN55</f>
        <v>0</v>
      </c>
      <c r="DO125">
        <f>Model!DO55</f>
        <v>0</v>
      </c>
      <c r="DP125">
        <f>Model!DP55</f>
        <v>0</v>
      </c>
      <c r="DQ125">
        <f>Model!DQ55</f>
        <v>0</v>
      </c>
      <c r="DR125">
        <f>Model!DR55</f>
        <v>0</v>
      </c>
      <c r="DS125">
        <f>Model!DS55</f>
        <v>0</v>
      </c>
      <c r="DT125">
        <f>Model!DT55</f>
        <v>0</v>
      </c>
      <c r="DU125">
        <f>Model!DU55</f>
        <v>0</v>
      </c>
      <c r="DV125">
        <f>Model!DV55</f>
        <v>0</v>
      </c>
      <c r="DW125">
        <f>Model!DW55</f>
        <v>0</v>
      </c>
      <c r="DX125">
        <f>Model!DX55</f>
        <v>0</v>
      </c>
      <c r="DY125">
        <f>Model!DY55</f>
        <v>0</v>
      </c>
      <c r="DZ125">
        <f>Model!DZ55</f>
        <v>0</v>
      </c>
      <c r="EA125">
        <f>Model!EA55</f>
        <v>0</v>
      </c>
      <c r="EB125">
        <f>Model!EB55</f>
        <v>0</v>
      </c>
      <c r="EC125">
        <f>Model!EC55</f>
        <v>0</v>
      </c>
      <c r="ED125">
        <f>Model!ED55</f>
        <v>0</v>
      </c>
      <c r="EE125">
        <f>Model!EE55</f>
        <v>0</v>
      </c>
      <c r="EF125">
        <f>Model!EF55</f>
        <v>0</v>
      </c>
      <c r="EG125">
        <f>Model!EG55</f>
        <v>0</v>
      </c>
      <c r="EH125">
        <f>Model!EH55</f>
        <v>0</v>
      </c>
      <c r="EI125">
        <f>Model!EI55</f>
        <v>0</v>
      </c>
      <c r="EJ125">
        <f>Model!EJ55</f>
        <v>0</v>
      </c>
      <c r="EK125">
        <f>Model!EK55</f>
        <v>0</v>
      </c>
      <c r="EL125">
        <f>Model!EM55</f>
        <v>0</v>
      </c>
      <c r="EM125">
        <f>Model!EN55</f>
        <v>0</v>
      </c>
      <c r="EN125">
        <f>Model!EO55</f>
        <v>0</v>
      </c>
      <c r="EO125">
        <f>Model!EP55</f>
        <v>0</v>
      </c>
      <c r="EP125">
        <f>Model!EQ55</f>
        <v>0</v>
      </c>
      <c r="EQ125">
        <f>Model!ER55</f>
        <v>0</v>
      </c>
      <c r="ER125">
        <f>Model!ES55</f>
        <v>0</v>
      </c>
      <c r="ES125">
        <f>Model!ET55</f>
        <v>0</v>
      </c>
      <c r="ET125">
        <f>Model!EU55</f>
        <v>0</v>
      </c>
      <c r="EU125">
        <f>Model!EV55</f>
        <v>0</v>
      </c>
      <c r="EV125">
        <f>Model!EW55</f>
        <v>0</v>
      </c>
      <c r="EW125">
        <f>Model!EX55</f>
        <v>0</v>
      </c>
      <c r="EX125">
        <f>Model!EY55</f>
        <v>0</v>
      </c>
    </row>
    <row r="126" spans="1:154" hidden="1" outlineLevel="1">
      <c r="A126">
        <f>Model!A56</f>
        <v>0</v>
      </c>
      <c r="B126">
        <f>Model!B56</f>
        <v>0</v>
      </c>
      <c r="C126">
        <f>Model!C56</f>
        <v>0</v>
      </c>
      <c r="D126">
        <f>Model!D56</f>
        <v>0</v>
      </c>
      <c r="E126">
        <f>Model!E56</f>
        <v>0</v>
      </c>
      <c r="F126">
        <f>Model!F56</f>
        <v>0</v>
      </c>
      <c r="G126">
        <f>Model!G56</f>
        <v>0</v>
      </c>
      <c r="H126">
        <f>Model!H56</f>
        <v>0</v>
      </c>
      <c r="I126" t="str">
        <f>Model!I56</f>
        <v>Adj. EBITDA</v>
      </c>
      <c r="J126">
        <f>Model!J56</f>
        <v>0</v>
      </c>
      <c r="K126">
        <f>Model!K56</f>
        <v>0</v>
      </c>
      <c r="L126">
        <f>Model!L56</f>
        <v>0</v>
      </c>
      <c r="M126">
        <f>Model!M56</f>
        <v>0</v>
      </c>
      <c r="N126">
        <f>Model!N56</f>
        <v>0</v>
      </c>
      <c r="O126">
        <f>Model!O56</f>
        <v>0</v>
      </c>
      <c r="P126">
        <f>Model!P56</f>
        <v>0</v>
      </c>
      <c r="Q126">
        <f>Model!Q56</f>
        <v>0</v>
      </c>
      <c r="R126">
        <f>Model!R56</f>
        <v>0</v>
      </c>
      <c r="S126">
        <f>Model!S56</f>
        <v>0</v>
      </c>
      <c r="T126">
        <f>Model!T56</f>
        <v>0</v>
      </c>
      <c r="U126">
        <f>Model!U56</f>
        <v>0</v>
      </c>
      <c r="V126">
        <f>Model!V56</f>
        <v>0</v>
      </c>
      <c r="W126">
        <f>Model!W56</f>
        <v>0</v>
      </c>
      <c r="X126">
        <f>Model!X56</f>
        <v>0</v>
      </c>
      <c r="Y126">
        <f>Model!Y56</f>
        <v>0</v>
      </c>
      <c r="Z126">
        <f>Model!Z56</f>
        <v>0</v>
      </c>
      <c r="AA126">
        <f>Model!AA56</f>
        <v>0</v>
      </c>
      <c r="AB126">
        <f>Model!AB56</f>
        <v>0</v>
      </c>
      <c r="AC126">
        <f>Model!AC56</f>
        <v>0</v>
      </c>
      <c r="AD126">
        <f>Model!AD56</f>
        <v>0</v>
      </c>
      <c r="AE126">
        <f>Model!AE56</f>
        <v>0</v>
      </c>
      <c r="AF126">
        <f>Model!AF56</f>
        <v>0</v>
      </c>
      <c r="AG126">
        <f>Model!AG56</f>
        <v>0</v>
      </c>
      <c r="AH126">
        <f>Model!AH56</f>
        <v>0</v>
      </c>
      <c r="AI126">
        <f>Model!AI56</f>
        <v>0</v>
      </c>
      <c r="AJ126">
        <f>Model!AJ56</f>
        <v>0</v>
      </c>
      <c r="AK126">
        <f>Model!AK56</f>
        <v>0</v>
      </c>
      <c r="AL126">
        <f>Model!AL56</f>
        <v>0</v>
      </c>
      <c r="AM126">
        <f>Model!AM56</f>
        <v>0</v>
      </c>
      <c r="AN126">
        <f>Model!AN56</f>
        <v>0</v>
      </c>
      <c r="AO126">
        <f>Model!AO56</f>
        <v>0</v>
      </c>
      <c r="AP126">
        <f>Model!AP56</f>
        <v>0</v>
      </c>
      <c r="AQ126">
        <f>Model!AQ56</f>
        <v>0</v>
      </c>
      <c r="AR126">
        <f>Model!AR56</f>
        <v>0</v>
      </c>
      <c r="AS126">
        <f>Model!AS56</f>
        <v>0</v>
      </c>
      <c r="AT126">
        <f>Model!AT56</f>
        <v>-2.153</v>
      </c>
      <c r="AU126">
        <f>Model!AU56</f>
        <v>-0.98900000000000055</v>
      </c>
      <c r="AV126">
        <f>Model!AV56</f>
        <v>-0.48899999999999899</v>
      </c>
      <c r="AW126">
        <f>Model!AW56</f>
        <v>-1.2770000000000008</v>
      </c>
      <c r="AX126">
        <f>Model!AX56</f>
        <v>-1.1830000000000005</v>
      </c>
      <c r="AY126">
        <f>Model!AY56</f>
        <v>-0.21400000000000041</v>
      </c>
      <c r="AZ126">
        <f>Model!AZ56</f>
        <v>0.25799999999999956</v>
      </c>
      <c r="BA126">
        <f>Model!BA56</f>
        <v>1.2789999999999981</v>
      </c>
      <c r="BB126">
        <f>Model!BB56</f>
        <v>1.1079999999999997</v>
      </c>
      <c r="BC126">
        <f>Model!BC56</f>
        <v>3.8520000000000025</v>
      </c>
      <c r="BD126">
        <f>Model!BD56</f>
        <v>3.6539999999999986</v>
      </c>
      <c r="BE126">
        <f>Model!BE56</f>
        <v>3.5999999999999992</v>
      </c>
      <c r="BF126">
        <f>Model!BF56</f>
        <v>5.4469999999999974</v>
      </c>
      <c r="BG126">
        <f>Model!BG56</f>
        <v>5.9880000000000058</v>
      </c>
      <c r="BH126">
        <f>Model!BH56</f>
        <v>7.623999999999997</v>
      </c>
      <c r="BI126">
        <f>Model!BI56</f>
        <v>7.3889999999999985</v>
      </c>
      <c r="BJ126">
        <f>Model!BJ56</f>
        <v>5.1229999999999976</v>
      </c>
      <c r="BK126">
        <f>Model!BK56</f>
        <v>5.2750000000000057</v>
      </c>
      <c r="BL126">
        <f>Model!BL56</f>
        <v>4.3220000000000001</v>
      </c>
      <c r="BM126">
        <f>Model!BM56</f>
        <v>15.397000000000006</v>
      </c>
      <c r="BN126">
        <f>Model!BN56</f>
        <v>8.7279999999999909</v>
      </c>
      <c r="BO126">
        <f>Model!BO56</f>
        <v>6.4289999999999923</v>
      </c>
      <c r="BP126">
        <f>Model!BP56</f>
        <v>14.630999999999988</v>
      </c>
      <c r="BQ126">
        <f>Model!BQ56</f>
        <v>19.977999999999987</v>
      </c>
      <c r="BR126">
        <f>Model!BR56</f>
        <v>51.911999999999992</v>
      </c>
      <c r="BS126">
        <f>Model!BS56</f>
        <v>21.039000000000041</v>
      </c>
      <c r="BT126">
        <f>Model!BT56</f>
        <v>29.476999999999983</v>
      </c>
      <c r="BU126">
        <f>Model!BU56</f>
        <v>20.393999999999995</v>
      </c>
      <c r="BV126">
        <f>Model!BV56</f>
        <v>1.8740000000000165</v>
      </c>
      <c r="BW126">
        <f>Model!BW56</f>
        <v>28.739999999999963</v>
      </c>
      <c r="BX126">
        <f>Model!BX56</f>
        <v>59.463000000000022</v>
      </c>
      <c r="BY126">
        <f>Model!BY56</f>
        <v>54.749000000000038</v>
      </c>
      <c r="BZ126">
        <f>Model!BZ56</f>
        <v>54.799000000000014</v>
      </c>
      <c r="CA126">
        <f>Model!CA56</f>
        <v>39.700000000000045</v>
      </c>
      <c r="CB126">
        <f>Model!CB56</f>
        <v>70.957000000000022</v>
      </c>
      <c r="CC126">
        <f>Model!CC56</f>
        <v>70.85899999999998</v>
      </c>
      <c r="CD126">
        <f>Model!CD56</f>
        <v>46.996397055568771</v>
      </c>
      <c r="CE126">
        <f>Model!CE56</f>
        <v>48.633911839577763</v>
      </c>
      <c r="CF126">
        <f>Model!CF56</f>
        <v>81.854556903352872</v>
      </c>
      <c r="CG126">
        <f>Model!CG56</f>
        <v>87.416642569170079</v>
      </c>
      <c r="CH126">
        <f>Model!CH56</f>
        <v>0</v>
      </c>
      <c r="CI126">
        <f>Model!CI56</f>
        <v>0</v>
      </c>
      <c r="CJ126">
        <f>Model!CJ56</f>
        <v>0</v>
      </c>
      <c r="CK126">
        <f>Model!CK56</f>
        <v>0</v>
      </c>
      <c r="CL126">
        <f>Model!CL56</f>
        <v>0</v>
      </c>
      <c r="CM126">
        <f>Model!CM56</f>
        <v>0</v>
      </c>
      <c r="CN126">
        <f>Model!CN56</f>
        <v>0</v>
      </c>
      <c r="CO126">
        <f>Model!CO56</f>
        <v>0</v>
      </c>
      <c r="CP126">
        <f>Model!CP56</f>
        <v>0</v>
      </c>
      <c r="CQ126">
        <f>Model!CQ56</f>
        <v>0</v>
      </c>
      <c r="CR126">
        <f>Model!CR56</f>
        <v>0</v>
      </c>
      <c r="CS126">
        <f>Model!CS56</f>
        <v>0</v>
      </c>
      <c r="CT126">
        <f>Model!CT56</f>
        <v>0</v>
      </c>
      <c r="CU126">
        <f>Model!CU56</f>
        <v>0</v>
      </c>
      <c r="CV126">
        <f>Model!CV56</f>
        <v>0</v>
      </c>
      <c r="CW126">
        <f>Model!CW56</f>
        <v>0</v>
      </c>
      <c r="CX126">
        <f>Model!CX56</f>
        <v>0</v>
      </c>
      <c r="CY126">
        <f>Model!CY56</f>
        <v>0</v>
      </c>
      <c r="CZ126">
        <f>Model!CZ56</f>
        <v>0</v>
      </c>
      <c r="DA126">
        <f>Model!DA56</f>
        <v>0</v>
      </c>
      <c r="DB126">
        <f>Model!DB56</f>
        <v>0</v>
      </c>
      <c r="DC126">
        <f>Model!DC56</f>
        <v>0</v>
      </c>
      <c r="DD126">
        <f>Model!DD56</f>
        <v>0</v>
      </c>
      <c r="DE126">
        <f>Model!DE56</f>
        <v>0</v>
      </c>
      <c r="DF126">
        <f>Model!DF56</f>
        <v>0</v>
      </c>
      <c r="DG126">
        <f>Model!DG56</f>
        <v>0</v>
      </c>
      <c r="DH126">
        <f>Model!DH56</f>
        <v>0</v>
      </c>
      <c r="DI126">
        <f>Model!DI56</f>
        <v>0</v>
      </c>
      <c r="DJ126">
        <f>Model!DJ56</f>
        <v>0</v>
      </c>
      <c r="DK126">
        <f>Model!DK56</f>
        <v>0</v>
      </c>
      <c r="DL126">
        <f>Model!DL56</f>
        <v>0</v>
      </c>
      <c r="DM126">
        <f>Model!DM56</f>
        <v>0</v>
      </c>
      <c r="DN126">
        <f>Model!DN56</f>
        <v>0</v>
      </c>
      <c r="DO126">
        <f>Model!DO56</f>
        <v>0</v>
      </c>
      <c r="DP126">
        <f>Model!DP56</f>
        <v>0</v>
      </c>
      <c r="DQ126">
        <f>Model!DQ56</f>
        <v>-10.372999999999999</v>
      </c>
      <c r="DR126">
        <f>Model!DR56</f>
        <v>-13.766000000000002</v>
      </c>
      <c r="DS126">
        <f>Model!DS56</f>
        <v>-12.235999999999999</v>
      </c>
      <c r="DT126">
        <f>Model!DT56</f>
        <v>-4.9080000000000013</v>
      </c>
      <c r="DU126">
        <f>Model!DU56</f>
        <v>0.13999999999999879</v>
      </c>
      <c r="DV126">
        <f>Model!DV56</f>
        <v>12.213999999999992</v>
      </c>
      <c r="DW126">
        <f>Model!DW56</f>
        <v>26.448000000000018</v>
      </c>
      <c r="DX126">
        <f>Model!DX56</f>
        <v>30.116999999999997</v>
      </c>
      <c r="DY126">
        <f>Model!DY56</f>
        <v>55.141999999999939</v>
      </c>
      <c r="DZ126">
        <f>Model!DZ56</f>
        <v>122.82200000000002</v>
      </c>
      <c r="EA126">
        <f>Model!EA56</f>
        <v>143.57500000000002</v>
      </c>
      <c r="EB126">
        <f>Model!EB56</f>
        <v>236.31499999999988</v>
      </c>
      <c r="EC126">
        <f>Model!EC56</f>
        <v>264.90150836766963</v>
      </c>
      <c r="ED126">
        <f>Model!ED56</f>
        <v>351.92201910520032</v>
      </c>
      <c r="EE126">
        <f>Model!EE56</f>
        <v>499.61599639763119</v>
      </c>
      <c r="EF126">
        <f>Model!EF56</f>
        <v>646.05671569020319</v>
      </c>
      <c r="EG126">
        <f>Model!EG56</f>
        <v>813.0172662884504</v>
      </c>
      <c r="EH126">
        <f>Model!EH56</f>
        <v>1080.0391637889813</v>
      </c>
      <c r="EI126">
        <f>Model!EI56</f>
        <v>1256.7890598536599</v>
      </c>
      <c r="EJ126">
        <f>Model!EJ56</f>
        <v>1467.1340577258193</v>
      </c>
      <c r="EK126">
        <f>Model!EK56</f>
        <v>0</v>
      </c>
      <c r="EL126">
        <f>Model!EM56</f>
        <v>0</v>
      </c>
      <c r="EM126">
        <f>Model!EN56</f>
        <v>0.65275393341310284</v>
      </c>
      <c r="EN126">
        <f>Model!EO56</f>
        <v>0.66837795594447691</v>
      </c>
      <c r="EO126">
        <f>Model!EP56</f>
        <v>0.68301907677212592</v>
      </c>
      <c r="EP126">
        <f>Model!EQ56</f>
        <v>0.62431251979002222</v>
      </c>
      <c r="EQ126">
        <f>Model!ER56</f>
        <v>0.29202055223195483</v>
      </c>
      <c r="ER126">
        <f>Model!ES56</f>
        <v>0.34830829148543435</v>
      </c>
      <c r="ES126">
        <f>Model!ET56</f>
        <v>0.28345806076309643</v>
      </c>
      <c r="ET126">
        <f>Model!EU56</f>
        <v>0.34605272433864093</v>
      </c>
      <c r="EU126">
        <f>Model!EV56</f>
        <v>0.3219583613391549</v>
      </c>
      <c r="EV126">
        <f>Model!EW56</f>
        <v>0.29300753679413355</v>
      </c>
      <c r="EW126">
        <f>Model!EX56</f>
        <v>0.24833337582401036</v>
      </c>
      <c r="EX126">
        <f>Model!EY56</f>
        <v>0.21746553760821269</v>
      </c>
    </row>
    <row r="127" spans="1:154" hidden="1" outlineLevel="1">
      <c r="A127">
        <f>Model!A57</f>
        <v>0</v>
      </c>
      <c r="B127">
        <f>Model!B57</f>
        <v>0</v>
      </c>
      <c r="C127">
        <f>Model!C57</f>
        <v>0</v>
      </c>
      <c r="D127">
        <f>Model!D57</f>
        <v>0</v>
      </c>
      <c r="E127">
        <f>Model!E57</f>
        <v>0</v>
      </c>
      <c r="F127">
        <f>Model!F57</f>
        <v>0</v>
      </c>
      <c r="G127">
        <f>Model!G57</f>
        <v>0</v>
      </c>
      <c r="H127">
        <f>Model!H57</f>
        <v>0</v>
      </c>
      <c r="I127" t="str">
        <f>Model!I57</f>
        <v>- Cash Taxes</v>
      </c>
      <c r="J127">
        <f>Model!J57</f>
        <v>0</v>
      </c>
      <c r="K127">
        <f>Model!K57</f>
        <v>0</v>
      </c>
      <c r="L127">
        <f>Model!L57</f>
        <v>0</v>
      </c>
      <c r="M127">
        <f>Model!M57</f>
        <v>0</v>
      </c>
      <c r="N127">
        <f>Model!N57</f>
        <v>0</v>
      </c>
      <c r="O127">
        <f>Model!O57</f>
        <v>0</v>
      </c>
      <c r="P127">
        <f>Model!P57</f>
        <v>0</v>
      </c>
      <c r="Q127">
        <f>Model!Q57</f>
        <v>0</v>
      </c>
      <c r="R127">
        <f>Model!R57</f>
        <v>0</v>
      </c>
      <c r="S127">
        <f>Model!S57</f>
        <v>0</v>
      </c>
      <c r="T127">
        <f>Model!T57</f>
        <v>0</v>
      </c>
      <c r="U127">
        <f>Model!U57</f>
        <v>0</v>
      </c>
      <c r="V127">
        <f>Model!V57</f>
        <v>0</v>
      </c>
      <c r="W127">
        <f>Model!W57</f>
        <v>0</v>
      </c>
      <c r="X127">
        <f>Model!X57</f>
        <v>0</v>
      </c>
      <c r="Y127">
        <f>Model!Y57</f>
        <v>0</v>
      </c>
      <c r="Z127">
        <f>Model!Z57</f>
        <v>0</v>
      </c>
      <c r="AA127">
        <f>Model!AA57</f>
        <v>0</v>
      </c>
      <c r="AB127">
        <f>Model!AB57</f>
        <v>0</v>
      </c>
      <c r="AC127">
        <f>Model!AC57</f>
        <v>0</v>
      </c>
      <c r="AD127">
        <f>Model!AD57</f>
        <v>0</v>
      </c>
      <c r="AE127">
        <f>Model!AE57</f>
        <v>0</v>
      </c>
      <c r="AF127">
        <f>Model!AF57</f>
        <v>0</v>
      </c>
      <c r="AG127">
        <f>Model!AG57</f>
        <v>0</v>
      </c>
      <c r="AH127">
        <f>Model!AH57</f>
        <v>0</v>
      </c>
      <c r="AI127">
        <f>Model!AI57</f>
        <v>0</v>
      </c>
      <c r="AJ127">
        <f>Model!AJ57</f>
        <v>0</v>
      </c>
      <c r="AK127">
        <f>Model!AK57</f>
        <v>0</v>
      </c>
      <c r="AL127">
        <f>Model!AL57</f>
        <v>0</v>
      </c>
      <c r="AM127">
        <f>Model!AM57</f>
        <v>0</v>
      </c>
      <c r="AN127">
        <f>Model!AN57</f>
        <v>0</v>
      </c>
      <c r="AO127">
        <f>Model!AO57</f>
        <v>0</v>
      </c>
      <c r="AP127">
        <f>Model!AP57</f>
        <v>0</v>
      </c>
      <c r="AQ127">
        <f>Model!AQ57</f>
        <v>0</v>
      </c>
      <c r="AR127">
        <f>Model!AR57</f>
        <v>0</v>
      </c>
      <c r="AS127">
        <f>Model!AS57</f>
        <v>0</v>
      </c>
      <c r="AT127">
        <f>Model!AT57</f>
        <v>1.5501499999999999</v>
      </c>
      <c r="AU127">
        <f>Model!AU57</f>
        <v>1.0741500000000002</v>
      </c>
      <c r="AV127">
        <f>Model!AV57</f>
        <v>0.84874999999999956</v>
      </c>
      <c r="AW127">
        <f>Model!AW57</f>
        <v>1.0262000000000002</v>
      </c>
      <c r="AX127">
        <f>Model!AX57</f>
        <v>0.98210000000000008</v>
      </c>
      <c r="AY127">
        <f>Model!AY57</f>
        <v>0.69020000000000015</v>
      </c>
      <c r="AZ127">
        <f>Model!AZ57</f>
        <v>0.52850000000000008</v>
      </c>
      <c r="BA127">
        <f>Model!BA57</f>
        <v>0.1701000000000005</v>
      </c>
      <c r="BB127">
        <f>Model!BB57</f>
        <v>0.28910000000000008</v>
      </c>
      <c r="BC127">
        <f>Model!BC57</f>
        <v>-0.55160000000000076</v>
      </c>
      <c r="BD127">
        <f>Model!BD57</f>
        <v>0.19950000000000057</v>
      </c>
      <c r="BE127">
        <f>Model!BE57</f>
        <v>-0.32269999999999982</v>
      </c>
      <c r="BF127">
        <f>Model!BF57</f>
        <v>-0.60339999999999883</v>
      </c>
      <c r="BG127">
        <f>Model!BG57</f>
        <v>-0.46620000000000161</v>
      </c>
      <c r="BH127">
        <f>Model!BH57</f>
        <v>-0.81689999999999907</v>
      </c>
      <c r="BI127">
        <f>Model!BI57</f>
        <v>-0.19214999999999977</v>
      </c>
      <c r="BJ127">
        <f>Model!BJ57</f>
        <v>1.3114500000000009</v>
      </c>
      <c r="BK127">
        <f>Model!BK57</f>
        <v>3.5811999999999977</v>
      </c>
      <c r="BL127">
        <f>Model!BL57</f>
        <v>1.9088999999999998</v>
      </c>
      <c r="BM127">
        <f>Model!BM57</f>
        <v>-1.004150000000001</v>
      </c>
      <c r="BN127">
        <f>Model!BN57</f>
        <v>2.1906500000000029</v>
      </c>
      <c r="BO127">
        <f>Model!BO57</f>
        <v>3.666950000000003</v>
      </c>
      <c r="BP127">
        <f>Model!BP57</f>
        <v>5.5919500000000033</v>
      </c>
      <c r="BQ127">
        <f>Model!BQ57</f>
        <v>3.8139500000000024</v>
      </c>
      <c r="BR127">
        <f>Model!BR57</f>
        <v>8.0941000000000027</v>
      </c>
      <c r="BS127">
        <f>Model!BS57</f>
        <v>13.552349999999986</v>
      </c>
      <c r="BT127">
        <f>Model!BT57</f>
        <v>10.115700000000004</v>
      </c>
      <c r="BU127">
        <f>Model!BU57</f>
        <v>9.6291999999999991</v>
      </c>
      <c r="BV127">
        <f>Model!BV57</f>
        <v>17.139149999999994</v>
      </c>
      <c r="BW127">
        <f>Model!BW57</f>
        <v>54.65215000000002</v>
      </c>
      <c r="BX127">
        <f>Model!BX57</f>
        <v>-2.3824500000000071</v>
      </c>
      <c r="BY127">
        <f>Model!BY57</f>
        <v>7.6989499999999884</v>
      </c>
      <c r="BZ127">
        <f>Model!BZ57</f>
        <v>1.6120999999999954</v>
      </c>
      <c r="CA127">
        <f>Model!CA57</f>
        <v>7.6457499999999818</v>
      </c>
      <c r="CB127">
        <f>Model!CB57</f>
        <v>-3.2364500000000049</v>
      </c>
      <c r="CC127">
        <f>Model!CC57</f>
        <v>58.380700000000004</v>
      </c>
      <c r="CD127">
        <f>Model!CD57</f>
        <v>5.596203952110697</v>
      </c>
      <c r="CE127">
        <f>Model!CE57</f>
        <v>5.9166569748999898</v>
      </c>
      <c r="CF127">
        <f>Model!CF57</f>
        <v>-5.3828846216444362</v>
      </c>
      <c r="CG127">
        <f>Model!CG57</f>
        <v>-7.0769673923523069</v>
      </c>
      <c r="CH127">
        <f>Model!CH57</f>
        <v>0</v>
      </c>
      <c r="CI127">
        <f>Model!CI57</f>
        <v>0</v>
      </c>
      <c r="CJ127">
        <f>Model!CJ57</f>
        <v>0</v>
      </c>
      <c r="CK127">
        <f>Model!CK57</f>
        <v>0</v>
      </c>
      <c r="CL127">
        <f>Model!CL57</f>
        <v>0</v>
      </c>
      <c r="CM127">
        <f>Model!CM57</f>
        <v>0</v>
      </c>
      <c r="CN127">
        <f>Model!CN57</f>
        <v>0</v>
      </c>
      <c r="CO127">
        <f>Model!CO57</f>
        <v>0</v>
      </c>
      <c r="CP127">
        <f>Model!CP57</f>
        <v>0</v>
      </c>
      <c r="CQ127">
        <f>Model!CQ57</f>
        <v>0</v>
      </c>
      <c r="CR127">
        <f>Model!CR57</f>
        <v>0</v>
      </c>
      <c r="CS127">
        <f>Model!CS57</f>
        <v>0</v>
      </c>
      <c r="CT127">
        <f>Model!CT57</f>
        <v>0</v>
      </c>
      <c r="CU127">
        <f>Model!CU57</f>
        <v>0</v>
      </c>
      <c r="CV127">
        <f>Model!CV57</f>
        <v>0</v>
      </c>
      <c r="CW127">
        <f>Model!CW57</f>
        <v>0</v>
      </c>
      <c r="CX127">
        <f>Model!CX57</f>
        <v>0</v>
      </c>
      <c r="CY127">
        <f>Model!CY57</f>
        <v>0</v>
      </c>
      <c r="CZ127">
        <f>Model!CZ57</f>
        <v>0</v>
      </c>
      <c r="DA127">
        <f>Model!DA57</f>
        <v>0</v>
      </c>
      <c r="DB127">
        <f>Model!DB57</f>
        <v>0</v>
      </c>
      <c r="DC127">
        <f>Model!DC57</f>
        <v>0</v>
      </c>
      <c r="DD127">
        <f>Model!DD57</f>
        <v>0</v>
      </c>
      <c r="DE127">
        <f>Model!DE57</f>
        <v>0</v>
      </c>
      <c r="DF127">
        <f>Model!DF57</f>
        <v>0</v>
      </c>
      <c r="DG127">
        <f>Model!DG57</f>
        <v>0</v>
      </c>
      <c r="DH127">
        <f>Model!DH57</f>
        <v>0</v>
      </c>
      <c r="DI127">
        <f>Model!DI57</f>
        <v>0</v>
      </c>
      <c r="DJ127">
        <f>Model!DJ57</f>
        <v>0</v>
      </c>
      <c r="DK127">
        <f>Model!DK57</f>
        <v>0</v>
      </c>
      <c r="DL127">
        <f>Model!DL57</f>
        <v>0</v>
      </c>
      <c r="DM127">
        <f>Model!DM57</f>
        <v>0</v>
      </c>
      <c r="DN127">
        <f>Model!DN57</f>
        <v>0</v>
      </c>
      <c r="DO127">
        <f>Model!DO57</f>
        <v>0</v>
      </c>
      <c r="DP127">
        <f>Model!DP57</f>
        <v>0</v>
      </c>
      <c r="DQ127">
        <f>Model!DQ57</f>
        <v>4.4061499999999993</v>
      </c>
      <c r="DR127">
        <f>Model!DR57</f>
        <v>7.1015000000000006</v>
      </c>
      <c r="DS127">
        <f>Model!DS57</f>
        <v>7.4259499999999994</v>
      </c>
      <c r="DT127">
        <f>Model!DT57</f>
        <v>4.49925</v>
      </c>
      <c r="DU127">
        <f>Model!DU57</f>
        <v>2.3709000000000002</v>
      </c>
      <c r="DV127">
        <f>Model!DV57</f>
        <v>-0.38569999999999705</v>
      </c>
      <c r="DW127">
        <f>Model!DW57</f>
        <v>-2.0786500000000063</v>
      </c>
      <c r="DX127">
        <f>Model!DX57</f>
        <v>5.7974000000000023</v>
      </c>
      <c r="DY127">
        <f>Model!DY57</f>
        <v>13.381900000000019</v>
      </c>
      <c r="DZ127">
        <f>Model!DZ57</f>
        <v>41.391349999999989</v>
      </c>
      <c r="EA127">
        <f>Model!EA57</f>
        <v>77.545649999999981</v>
      </c>
      <c r="EB127">
        <f>Model!EB57</f>
        <v>64.402100000000047</v>
      </c>
      <c r="EC127">
        <f>Model!EC57</f>
        <v>-0.94699108698610646</v>
      </c>
      <c r="ED127">
        <f>Model!ED57</f>
        <v>-28.850994030097453</v>
      </c>
      <c r="EE127">
        <f>Model!EE57</f>
        <v>-74.021322293295597</v>
      </c>
      <c r="EF127">
        <f>Model!EF57</f>
        <v>-118.79743871282689</v>
      </c>
      <c r="EG127">
        <f>Model!EG57</f>
        <v>-170.6610534434088</v>
      </c>
      <c r="EH127">
        <f>Model!EH57</f>
        <v>-256.04720434899463</v>
      </c>
      <c r="EI127">
        <f>Model!EI57</f>
        <v>-317.33701228094623</v>
      </c>
      <c r="EJ127">
        <f>Model!EJ57</f>
        <v>-391.67471609718092</v>
      </c>
      <c r="EK127">
        <f>Model!EK57</f>
        <v>0</v>
      </c>
      <c r="EL127">
        <f>Model!EM57</f>
        <v>0</v>
      </c>
      <c r="EM127" t="str">
        <f>Model!EN57</f>
        <v>NA</v>
      </c>
      <c r="EN127" t="str">
        <f>Model!EO57</f>
        <v>NA</v>
      </c>
      <c r="EO127">
        <f>Model!EP57</f>
        <v>1.3737850562643021</v>
      </c>
      <c r="EP127">
        <f>Model!EQ57</f>
        <v>0.68834326446048755</v>
      </c>
      <c r="EQ127" t="str">
        <f>Model!ER57</f>
        <v>NA</v>
      </c>
      <c r="ER127" t="str">
        <f>Model!ES57</f>
        <v>NA</v>
      </c>
      <c r="ES127" t="str">
        <f>Model!ET57</f>
        <v>NA</v>
      </c>
      <c r="ET127">
        <f>Model!EU57</f>
        <v>4.0059563907437958</v>
      </c>
      <c r="EU127">
        <f>Model!EV57</f>
        <v>0.80852512695744527</v>
      </c>
      <c r="EV127">
        <f>Model!EW57</f>
        <v>0.51235727508526918</v>
      </c>
      <c r="EW127">
        <f>Model!EX57</f>
        <v>0.38751562908365028</v>
      </c>
      <c r="EX127">
        <f>Model!EY57</f>
        <v>0.31905743155689475</v>
      </c>
    </row>
    <row r="128" spans="1:154" hidden="1" outlineLevel="1">
      <c r="A128">
        <f>Model!A58</f>
        <v>0</v>
      </c>
      <c r="B128">
        <f>Model!B58</f>
        <v>0</v>
      </c>
      <c r="C128">
        <f>Model!C58</f>
        <v>0</v>
      </c>
      <c r="D128">
        <f>Model!D58</f>
        <v>0</v>
      </c>
      <c r="E128">
        <f>Model!E58</f>
        <v>0</v>
      </c>
      <c r="F128">
        <f>Model!F58</f>
        <v>0</v>
      </c>
      <c r="G128">
        <f>Model!G58</f>
        <v>0</v>
      </c>
      <c r="H128">
        <f>Model!H58</f>
        <v>0</v>
      </c>
      <c r="I128" t="str">
        <f>Model!I58</f>
        <v>+ Changes in Working Capital</v>
      </c>
      <c r="J128">
        <f>Model!J58</f>
        <v>0</v>
      </c>
      <c r="K128">
        <f>Model!K58</f>
        <v>0</v>
      </c>
      <c r="L128">
        <f>Model!L58</f>
        <v>0</v>
      </c>
      <c r="M128">
        <f>Model!M58</f>
        <v>0</v>
      </c>
      <c r="N128">
        <f>Model!N58</f>
        <v>0</v>
      </c>
      <c r="O128">
        <f>Model!O58</f>
        <v>0</v>
      </c>
      <c r="P128">
        <f>Model!P58</f>
        <v>0</v>
      </c>
      <c r="Q128">
        <f>Model!Q58</f>
        <v>0</v>
      </c>
      <c r="R128">
        <f>Model!R58</f>
        <v>0</v>
      </c>
      <c r="S128">
        <f>Model!S58</f>
        <v>0</v>
      </c>
      <c r="T128">
        <f>Model!T58</f>
        <v>0</v>
      </c>
      <c r="U128">
        <f>Model!U58</f>
        <v>0</v>
      </c>
      <c r="V128">
        <f>Model!V58</f>
        <v>0</v>
      </c>
      <c r="W128">
        <f>Model!W58</f>
        <v>0</v>
      </c>
      <c r="X128">
        <f>Model!X58</f>
        <v>0</v>
      </c>
      <c r="Y128">
        <f>Model!Y58</f>
        <v>0</v>
      </c>
      <c r="Z128">
        <f>Model!Z58</f>
        <v>0</v>
      </c>
      <c r="AA128">
        <f>Model!AA58</f>
        <v>0</v>
      </c>
      <c r="AB128">
        <f>Model!AB58</f>
        <v>0</v>
      </c>
      <c r="AC128">
        <f>Model!AC58</f>
        <v>0</v>
      </c>
      <c r="AD128">
        <f>Model!AD58</f>
        <v>0</v>
      </c>
      <c r="AE128">
        <f>Model!AE58</f>
        <v>0</v>
      </c>
      <c r="AF128">
        <f>Model!AF58</f>
        <v>0</v>
      </c>
      <c r="AG128">
        <f>Model!AG58</f>
        <v>0</v>
      </c>
      <c r="AH128">
        <f>Model!AH58</f>
        <v>0</v>
      </c>
      <c r="AI128">
        <f>Model!AI58</f>
        <v>0</v>
      </c>
      <c r="AJ128">
        <f>Model!AJ58</f>
        <v>0</v>
      </c>
      <c r="AK128">
        <f>Model!AK58</f>
        <v>0</v>
      </c>
      <c r="AL128">
        <f>Model!AL58</f>
        <v>0</v>
      </c>
      <c r="AM128">
        <f>Model!AM58</f>
        <v>0</v>
      </c>
      <c r="AN128">
        <f>Model!AN58</f>
        <v>0</v>
      </c>
      <c r="AO128">
        <f>Model!AO58</f>
        <v>0</v>
      </c>
      <c r="AP128">
        <f>Model!AP58</f>
        <v>0</v>
      </c>
      <c r="AQ128">
        <f>Model!AQ58</f>
        <v>0</v>
      </c>
      <c r="AR128">
        <f>Model!AR58</f>
        <v>0</v>
      </c>
      <c r="AS128">
        <f>Model!AS58</f>
        <v>0</v>
      </c>
      <c r="AT128">
        <f>Model!AT58</f>
        <v>0</v>
      </c>
      <c r="AU128">
        <f>Model!AU58</f>
        <v>0</v>
      </c>
      <c r="AV128">
        <f>Model!AV58</f>
        <v>0</v>
      </c>
      <c r="AW128">
        <f>Model!AW58</f>
        <v>0</v>
      </c>
      <c r="AX128">
        <f>Model!AX58</f>
        <v>0.41499999999999992</v>
      </c>
      <c r="AY128">
        <f>Model!AY58</f>
        <v>-0.16899999999999993</v>
      </c>
      <c r="AZ128">
        <f>Model!AZ58</f>
        <v>1.3820000000000001</v>
      </c>
      <c r="BA128">
        <f>Model!BA58</f>
        <v>0.29699999999999982</v>
      </c>
      <c r="BB128">
        <f>Model!BB58</f>
        <v>2.39</v>
      </c>
      <c r="BC128">
        <f>Model!BC58</f>
        <v>0.69500000000000051</v>
      </c>
      <c r="BD128">
        <f>Model!BD58</f>
        <v>1.4019999999999997</v>
      </c>
      <c r="BE128">
        <f>Model!BE58</f>
        <v>-3.81</v>
      </c>
      <c r="BF128">
        <f>Model!BF58</f>
        <v>0.248</v>
      </c>
      <c r="BG128">
        <f>Model!BG58</f>
        <v>4.3849999999999998</v>
      </c>
      <c r="BH128">
        <f>Model!BH58</f>
        <v>-3.46</v>
      </c>
      <c r="BI128">
        <f>Model!BI58</f>
        <v>1.3159999999999989</v>
      </c>
      <c r="BJ128">
        <f>Model!BJ58</f>
        <v>-4.0649999999999995</v>
      </c>
      <c r="BK128">
        <f>Model!BK58</f>
        <v>0.52200000000000002</v>
      </c>
      <c r="BL128">
        <f>Model!BL58</f>
        <v>-5.1430000000000025</v>
      </c>
      <c r="BM128">
        <f>Model!BM58</f>
        <v>1.9060000000000012</v>
      </c>
      <c r="BN128">
        <f>Model!BN58</f>
        <v>2.879</v>
      </c>
      <c r="BO128">
        <f>Model!BO58</f>
        <v>4.411999999999999</v>
      </c>
      <c r="BP128">
        <f>Model!BP58</f>
        <v>0.93200000000000027</v>
      </c>
      <c r="BQ128">
        <f>Model!BQ58</f>
        <v>-3.0169999999999995</v>
      </c>
      <c r="BR128">
        <f>Model!BR58</f>
        <v>-1.0199999999999996</v>
      </c>
      <c r="BS128">
        <f>Model!BS58</f>
        <v>2.7830000000000004</v>
      </c>
      <c r="BT128">
        <f>Model!BT58</f>
        <v>-3.1430000000000016</v>
      </c>
      <c r="BU128">
        <f>Model!BU58</f>
        <v>-37.392999999999994</v>
      </c>
      <c r="BV128">
        <f>Model!BV58</f>
        <v>13.629</v>
      </c>
      <c r="BW128">
        <f>Model!BW58</f>
        <v>19.782000000000004</v>
      </c>
      <c r="BX128">
        <f>Model!BX58</f>
        <v>-26.794000000000004</v>
      </c>
      <c r="BY128">
        <f>Model!BY58</f>
        <v>-15.541</v>
      </c>
      <c r="BZ128">
        <f>Model!BZ58</f>
        <v>11.551</v>
      </c>
      <c r="CA128">
        <f>Model!CA58</f>
        <v>-26.917999999999999</v>
      </c>
      <c r="CB128">
        <f>Model!CB58</f>
        <v>16.937000000000001</v>
      </c>
      <c r="CC128">
        <f>Model!CC58</f>
        <v>4.3460000000000001</v>
      </c>
      <c r="CD128">
        <f>Model!CD58</f>
        <v>0.75969838362675723</v>
      </c>
      <c r="CE128">
        <f>Model!CE58</f>
        <v>-28.06506078370187</v>
      </c>
      <c r="CF128">
        <f>Model!CF58</f>
        <v>41.430395567712139</v>
      </c>
      <c r="CG128">
        <f>Model!CG58</f>
        <v>-3.9671017538900379</v>
      </c>
      <c r="CH128">
        <f>Model!CH58</f>
        <v>0</v>
      </c>
      <c r="CI128">
        <f>Model!CI58</f>
        <v>0</v>
      </c>
      <c r="CJ128">
        <f>Model!CJ58</f>
        <v>0</v>
      </c>
      <c r="CK128">
        <f>Model!CK58</f>
        <v>0</v>
      </c>
      <c r="CL128">
        <f>Model!CL58</f>
        <v>0</v>
      </c>
      <c r="CM128">
        <f>Model!CM58</f>
        <v>0</v>
      </c>
      <c r="CN128">
        <f>Model!CN58</f>
        <v>0</v>
      </c>
      <c r="CO128">
        <f>Model!CO58</f>
        <v>0</v>
      </c>
      <c r="CP128">
        <f>Model!CP58</f>
        <v>0</v>
      </c>
      <c r="CQ128">
        <f>Model!CQ58</f>
        <v>0</v>
      </c>
      <c r="CR128">
        <f>Model!CR58</f>
        <v>0</v>
      </c>
      <c r="CS128">
        <f>Model!CS58</f>
        <v>0</v>
      </c>
      <c r="CT128">
        <f>Model!CT58</f>
        <v>0</v>
      </c>
      <c r="CU128">
        <f>Model!CU58</f>
        <v>0</v>
      </c>
      <c r="CV128">
        <f>Model!CV58</f>
        <v>0</v>
      </c>
      <c r="CW128">
        <f>Model!CW58</f>
        <v>0</v>
      </c>
      <c r="CX128">
        <f>Model!CX58</f>
        <v>0</v>
      </c>
      <c r="CY128">
        <f>Model!CY58</f>
        <v>0</v>
      </c>
      <c r="CZ128">
        <f>Model!CZ58</f>
        <v>0</v>
      </c>
      <c r="DA128">
        <f>Model!DA58</f>
        <v>0</v>
      </c>
      <c r="DB128">
        <f>Model!DB58</f>
        <v>0</v>
      </c>
      <c r="DC128">
        <f>Model!DC58</f>
        <v>0</v>
      </c>
      <c r="DD128">
        <f>Model!DD58</f>
        <v>0</v>
      </c>
      <c r="DE128">
        <f>Model!DE58</f>
        <v>0</v>
      </c>
      <c r="DF128">
        <f>Model!DF58</f>
        <v>0</v>
      </c>
      <c r="DG128">
        <f>Model!DG58</f>
        <v>0</v>
      </c>
      <c r="DH128">
        <f>Model!DH58</f>
        <v>0</v>
      </c>
      <c r="DI128">
        <f>Model!DI58</f>
        <v>0</v>
      </c>
      <c r="DJ128">
        <f>Model!DJ58</f>
        <v>0</v>
      </c>
      <c r="DK128">
        <f>Model!DK58</f>
        <v>0</v>
      </c>
      <c r="DL128">
        <f>Model!DL58</f>
        <v>0</v>
      </c>
      <c r="DM128">
        <f>Model!DM58</f>
        <v>0</v>
      </c>
      <c r="DN128">
        <f>Model!DN58</f>
        <v>0</v>
      </c>
      <c r="DO128">
        <f>Model!DO58</f>
        <v>0</v>
      </c>
      <c r="DP128">
        <f>Model!DP58</f>
        <v>0</v>
      </c>
      <c r="DQ128">
        <f>Model!DQ58</f>
        <v>0</v>
      </c>
      <c r="DR128">
        <f>Model!DR58</f>
        <v>0</v>
      </c>
      <c r="DS128">
        <f>Model!DS58</f>
        <v>-1.5070000000000001</v>
      </c>
      <c r="DT128">
        <f>Model!DT58</f>
        <v>0.78700000000000003</v>
      </c>
      <c r="DU128">
        <f>Model!DU58</f>
        <v>1.9249999999999998</v>
      </c>
      <c r="DV128">
        <f>Model!DV58</f>
        <v>0.67700000000000049</v>
      </c>
      <c r="DW128">
        <f>Model!DW58</f>
        <v>2.488999999999999</v>
      </c>
      <c r="DX128">
        <f>Model!DX58</f>
        <v>-6.7799999999999994</v>
      </c>
      <c r="DY128">
        <f>Model!DY58</f>
        <v>5.2060000000000013</v>
      </c>
      <c r="DZ128">
        <f>Model!DZ58</f>
        <v>-38.772999999999996</v>
      </c>
      <c r="EA128">
        <f>Model!EA58</f>
        <v>-8.9240000000000066</v>
      </c>
      <c r="EB128">
        <f>Model!EB58</f>
        <v>5.9160000000000021</v>
      </c>
      <c r="EC128">
        <f>Model!EC58</f>
        <v>10.15793141374699</v>
      </c>
      <c r="ED128">
        <f>Model!ED58</f>
        <v>11.31951767335644</v>
      </c>
      <c r="EE128">
        <f>Model!EE58</f>
        <v>16.070807128993536</v>
      </c>
      <c r="EF128">
        <f>Model!EF58</f>
        <v>0.5552189236833911</v>
      </c>
      <c r="EG128">
        <f>Model!EG58</f>
        <v>8.1035919874731945</v>
      </c>
      <c r="EH128">
        <f>Model!EH58</f>
        <v>-1.4210196843425251</v>
      </c>
      <c r="EI128">
        <f>Model!EI58</f>
        <v>-13.376877944745743</v>
      </c>
      <c r="EJ128">
        <f>Model!EJ58</f>
        <v>3.2031835098010646</v>
      </c>
      <c r="EK128">
        <f>Model!EK58</f>
        <v>0</v>
      </c>
      <c r="EL128">
        <f>Model!EM58</f>
        <v>0</v>
      </c>
      <c r="EM128">
        <f>Model!EN58</f>
        <v>0.97380918238508274</v>
      </c>
      <c r="EN128" t="str">
        <f>Model!EO58</f>
        <v>NA</v>
      </c>
      <c r="EO128">
        <f>Model!EP58</f>
        <v>9.591437251489815E-2</v>
      </c>
      <c r="EP128">
        <f>Model!EQ58</f>
        <v>4.3537356462818311E-2</v>
      </c>
      <c r="EQ128" t="str">
        <f>Model!ER58</f>
        <v>NA</v>
      </c>
      <c r="ER128" t="str">
        <f>Model!ES58</f>
        <v>NA</v>
      </c>
      <c r="ES128">
        <f>Model!ET58</f>
        <v>0.39530721916841538</v>
      </c>
      <c r="ET128">
        <f>Model!EU58</f>
        <v>-0.62049311326258083</v>
      </c>
      <c r="EU128">
        <f>Model!EV58</f>
        <v>-0.10542543041234155</v>
      </c>
      <c r="EV128" t="str">
        <f>Model!EW58</f>
        <v>NA</v>
      </c>
      <c r="EW128" t="str">
        <f>Model!EX58</f>
        <v>NA</v>
      </c>
      <c r="EX128">
        <f>Model!EY58</f>
        <v>-0.26610361034979552</v>
      </c>
    </row>
    <row r="129" spans="1:154" hidden="1" outlineLevel="1">
      <c r="A129">
        <f>Model!A59</f>
        <v>0</v>
      </c>
      <c r="B129">
        <f>Model!B59</f>
        <v>0</v>
      </c>
      <c r="C129">
        <f>Model!C59</f>
        <v>0</v>
      </c>
      <c r="D129">
        <f>Model!D59</f>
        <v>0</v>
      </c>
      <c r="E129">
        <f>Model!E59</f>
        <v>0</v>
      </c>
      <c r="F129">
        <f>Model!F59</f>
        <v>0</v>
      </c>
      <c r="G129">
        <f>Model!G59</f>
        <v>0</v>
      </c>
      <c r="H129">
        <f>Model!H59</f>
        <v>0</v>
      </c>
      <c r="I129" t="str">
        <f>Model!I59</f>
        <v>- CAPEX</v>
      </c>
      <c r="J129">
        <f>Model!J59</f>
        <v>0</v>
      </c>
      <c r="K129">
        <f>Model!K59</f>
        <v>0</v>
      </c>
      <c r="L129">
        <f>Model!L59</f>
        <v>0</v>
      </c>
      <c r="M129">
        <f>Model!M59</f>
        <v>0</v>
      </c>
      <c r="N129">
        <f>Model!N59</f>
        <v>0</v>
      </c>
      <c r="O129">
        <f>Model!O59</f>
        <v>0</v>
      </c>
      <c r="P129">
        <f>Model!P59</f>
        <v>0</v>
      </c>
      <c r="Q129">
        <f>Model!Q59</f>
        <v>0</v>
      </c>
      <c r="R129">
        <f>Model!R59</f>
        <v>0</v>
      </c>
      <c r="S129">
        <f>Model!S59</f>
        <v>0</v>
      </c>
      <c r="T129">
        <f>Model!T59</f>
        <v>0</v>
      </c>
      <c r="U129">
        <f>Model!U59</f>
        <v>0</v>
      </c>
      <c r="V129">
        <f>Model!V59</f>
        <v>0</v>
      </c>
      <c r="W129">
        <f>Model!W59</f>
        <v>0</v>
      </c>
      <c r="X129">
        <f>Model!X59</f>
        <v>0</v>
      </c>
      <c r="Y129">
        <f>Model!Y59</f>
        <v>0</v>
      </c>
      <c r="Z129">
        <f>Model!Z59</f>
        <v>0</v>
      </c>
      <c r="AA129">
        <f>Model!AA59</f>
        <v>0</v>
      </c>
      <c r="AB129">
        <f>Model!AB59</f>
        <v>0</v>
      </c>
      <c r="AC129">
        <f>Model!AC59</f>
        <v>0</v>
      </c>
      <c r="AD129">
        <f>Model!AD59</f>
        <v>0</v>
      </c>
      <c r="AE129">
        <f>Model!AE59</f>
        <v>0</v>
      </c>
      <c r="AF129">
        <f>Model!AF59</f>
        <v>0</v>
      </c>
      <c r="AG129">
        <f>Model!AG59</f>
        <v>0</v>
      </c>
      <c r="AH129">
        <f>Model!AH59</f>
        <v>0</v>
      </c>
      <c r="AI129">
        <f>Model!AI59</f>
        <v>0</v>
      </c>
      <c r="AJ129">
        <f>Model!AJ59</f>
        <v>0</v>
      </c>
      <c r="AK129">
        <f>Model!AK59</f>
        <v>0</v>
      </c>
      <c r="AL129">
        <f>Model!AL59</f>
        <v>0</v>
      </c>
      <c r="AM129">
        <f>Model!AM59</f>
        <v>0</v>
      </c>
      <c r="AN129">
        <f>Model!AN59</f>
        <v>0</v>
      </c>
      <c r="AO129">
        <f>Model!AO59</f>
        <v>0</v>
      </c>
      <c r="AP129">
        <f>Model!AP59</f>
        <v>0</v>
      </c>
      <c r="AQ129">
        <f>Model!AQ59</f>
        <v>0</v>
      </c>
      <c r="AR129">
        <f>Model!AR59</f>
        <v>0</v>
      </c>
      <c r="AS129">
        <f>Model!AS59</f>
        <v>0</v>
      </c>
      <c r="AT129">
        <f>Model!AT59</f>
        <v>0</v>
      </c>
      <c r="AU129">
        <f>Model!AU59</f>
        <v>0</v>
      </c>
      <c r="AV129">
        <f>Model!AV59</f>
        <v>0</v>
      </c>
      <c r="AW129">
        <f>Model!AW59</f>
        <v>0</v>
      </c>
      <c r="AX129">
        <f>Model!AX59</f>
        <v>-1.224</v>
      </c>
      <c r="AY129">
        <f>Model!AY59</f>
        <v>-1.3080000000000001</v>
      </c>
      <c r="AZ129">
        <f>Model!AZ59</f>
        <v>-1.0740000000000001</v>
      </c>
      <c r="BA129">
        <f>Model!BA59</f>
        <v>-1.2900000000000003</v>
      </c>
      <c r="BB129">
        <f>Model!BB59</f>
        <v>-1.236</v>
      </c>
      <c r="BC129">
        <f>Model!BC59</f>
        <v>-1.9989999999999999</v>
      </c>
      <c r="BD129">
        <f>Model!BD59</f>
        <v>-4.2250000000000005</v>
      </c>
      <c r="BE129">
        <f>Model!BE59</f>
        <v>-0.22599999999999953</v>
      </c>
      <c r="BF129">
        <f>Model!BF59</f>
        <v>-2.5249999999999999</v>
      </c>
      <c r="BG129">
        <f>Model!BG59</f>
        <v>-3.3729999999999998</v>
      </c>
      <c r="BH129">
        <f>Model!BH59</f>
        <v>-3.754</v>
      </c>
      <c r="BI129">
        <f>Model!BI59</f>
        <v>-3.0250000000000008</v>
      </c>
      <c r="BJ129">
        <f>Model!BJ59</f>
        <v>-5.944</v>
      </c>
      <c r="BK129">
        <f>Model!BK59</f>
        <v>-5.0520000000000005</v>
      </c>
      <c r="BL129">
        <f>Model!BL59</f>
        <v>-5.4380000000000015</v>
      </c>
      <c r="BM129">
        <f>Model!BM59</f>
        <v>-5.6129999999999987</v>
      </c>
      <c r="BN129">
        <f>Model!BN59</f>
        <v>-7.8719999999999999</v>
      </c>
      <c r="BO129">
        <f>Model!BO59</f>
        <v>-7.5009999999999994</v>
      </c>
      <c r="BP129">
        <f>Model!BP59</f>
        <v>-8.9059999999999988</v>
      </c>
      <c r="BQ129">
        <f>Model!BQ59</f>
        <v>-8.3160000000000025</v>
      </c>
      <c r="BR129">
        <f>Model!BR59</f>
        <v>-10.321</v>
      </c>
      <c r="BS129">
        <f>Model!BS59</f>
        <v>-15.225</v>
      </c>
      <c r="BT129">
        <f>Model!BT59</f>
        <v>-16.844999999999999</v>
      </c>
      <c r="BU129">
        <f>Model!BU59</f>
        <v>-12.590000000000002</v>
      </c>
      <c r="BV129">
        <f>Model!BV59</f>
        <v>-15.212</v>
      </c>
      <c r="BW129">
        <f>Model!BW59</f>
        <v>-18.181000000000001</v>
      </c>
      <c r="BX129">
        <f>Model!BX59</f>
        <v>-12.338999999999999</v>
      </c>
      <c r="BY129">
        <f>Model!BY59</f>
        <v>-16.328000000000003</v>
      </c>
      <c r="BZ129">
        <f>Model!BZ59</f>
        <v>-14.163</v>
      </c>
      <c r="CA129">
        <f>Model!CA59</f>
        <v>-17.445</v>
      </c>
      <c r="CB129">
        <f>Model!CB59</f>
        <v>-19.971999999999998</v>
      </c>
      <c r="CC129">
        <f>Model!CC59</f>
        <v>-15.148</v>
      </c>
      <c r="CD129">
        <f>Model!CD59</f>
        <v>-18.012749461458874</v>
      </c>
      <c r="CE129">
        <f>Model!CE59</f>
        <v>-19.670013360000002</v>
      </c>
      <c r="CF129">
        <f>Model!CF59</f>
        <v>-20.73606810222222</v>
      </c>
      <c r="CG129">
        <f>Model!CG59</f>
        <v>-20.631961593230766</v>
      </c>
      <c r="CH129">
        <f>Model!CH59</f>
        <v>0</v>
      </c>
      <c r="CI129">
        <f>Model!CI59</f>
        <v>0</v>
      </c>
      <c r="CJ129">
        <f>Model!CJ59</f>
        <v>0</v>
      </c>
      <c r="CK129">
        <f>Model!CK59</f>
        <v>0</v>
      </c>
      <c r="CL129">
        <f>Model!CL59</f>
        <v>0</v>
      </c>
      <c r="CM129">
        <f>Model!CM59</f>
        <v>0</v>
      </c>
      <c r="CN129">
        <f>Model!CN59</f>
        <v>0</v>
      </c>
      <c r="CO129">
        <f>Model!CO59</f>
        <v>0</v>
      </c>
      <c r="CP129">
        <f>Model!CP59</f>
        <v>0</v>
      </c>
      <c r="CQ129">
        <f>Model!CQ59</f>
        <v>0</v>
      </c>
      <c r="CR129">
        <f>Model!CR59</f>
        <v>0</v>
      </c>
      <c r="CS129">
        <f>Model!CS59</f>
        <v>0</v>
      </c>
      <c r="CT129">
        <f>Model!CT59</f>
        <v>0</v>
      </c>
      <c r="CU129">
        <f>Model!CU59</f>
        <v>0</v>
      </c>
      <c r="CV129">
        <f>Model!CV59</f>
        <v>0</v>
      </c>
      <c r="CW129">
        <f>Model!CW59</f>
        <v>0</v>
      </c>
      <c r="CX129">
        <f>Model!CX59</f>
        <v>0</v>
      </c>
      <c r="CY129">
        <f>Model!CY59</f>
        <v>0</v>
      </c>
      <c r="CZ129">
        <f>Model!CZ59</f>
        <v>0</v>
      </c>
      <c r="DA129">
        <f>Model!DA59</f>
        <v>0</v>
      </c>
      <c r="DB129">
        <f>Model!DB59</f>
        <v>0</v>
      </c>
      <c r="DC129">
        <f>Model!DC59</f>
        <v>0</v>
      </c>
      <c r="DD129">
        <f>Model!DD59</f>
        <v>0</v>
      </c>
      <c r="DE129">
        <f>Model!DE59</f>
        <v>0</v>
      </c>
      <c r="DF129">
        <f>Model!DF59</f>
        <v>0</v>
      </c>
      <c r="DG129">
        <f>Model!DG59</f>
        <v>0</v>
      </c>
      <c r="DH129">
        <f>Model!DH59</f>
        <v>0</v>
      </c>
      <c r="DI129">
        <f>Model!DI59</f>
        <v>0</v>
      </c>
      <c r="DJ129">
        <f>Model!DJ59</f>
        <v>0</v>
      </c>
      <c r="DK129">
        <f>Model!DK59</f>
        <v>0</v>
      </c>
      <c r="DL129">
        <f>Model!DL59</f>
        <v>0</v>
      </c>
      <c r="DM129">
        <f>Model!DM59</f>
        <v>0</v>
      </c>
      <c r="DN129">
        <f>Model!DN59</f>
        <v>0</v>
      </c>
      <c r="DO129">
        <f>Model!DO59</f>
        <v>0</v>
      </c>
      <c r="DP129">
        <f>Model!DP59</f>
        <v>0</v>
      </c>
      <c r="DQ129">
        <f>Model!DQ59</f>
        <v>0</v>
      </c>
      <c r="DR129">
        <f>Model!DR59</f>
        <v>0</v>
      </c>
      <c r="DS129">
        <f>Model!DS59</f>
        <v>-4.4080000000000004</v>
      </c>
      <c r="DT129">
        <f>Model!DT59</f>
        <v>-3.6219999999999999</v>
      </c>
      <c r="DU129">
        <f>Model!DU59</f>
        <v>-4.8959999999999999</v>
      </c>
      <c r="DV129">
        <f>Model!DV59</f>
        <v>-7.6859999999999999</v>
      </c>
      <c r="DW129">
        <f>Model!DW59</f>
        <v>-12.677</v>
      </c>
      <c r="DX129">
        <f>Model!DX59</f>
        <v>-22.047000000000001</v>
      </c>
      <c r="DY129">
        <f>Model!DY59</f>
        <v>-32.594999999999999</v>
      </c>
      <c r="DZ129">
        <f>Model!DZ59</f>
        <v>-54.981000000000002</v>
      </c>
      <c r="EA129">
        <f>Model!EA59</f>
        <v>-62.06</v>
      </c>
      <c r="EB129">
        <f>Model!EB59</f>
        <v>-66.727999999999994</v>
      </c>
      <c r="EC129">
        <f>Model!EC59</f>
        <v>-79.050792516911869</v>
      </c>
      <c r="ED129">
        <f>Model!ED59</f>
        <v>-77.815819443304775</v>
      </c>
      <c r="EE129">
        <f>Model!EE59</f>
        <v>-86.338351605274454</v>
      </c>
      <c r="EF129">
        <f>Model!EF59</f>
        <v>-94.286214975127066</v>
      </c>
      <c r="EG129">
        <f>Model!EG59</f>
        <v>-103.04044397313089</v>
      </c>
      <c r="EH129">
        <f>Model!EH59</f>
        <v>-111.79987620468947</v>
      </c>
      <c r="EI129">
        <f>Model!EI59</f>
        <v>-119.24776935534587</v>
      </c>
      <c r="EJ129">
        <f>Model!EJ59</f>
        <v>-126.58754097117203</v>
      </c>
      <c r="EK129">
        <f>Model!EK59</f>
        <v>0</v>
      </c>
      <c r="EL129">
        <f>Model!EM59</f>
        <v>0</v>
      </c>
      <c r="EM129">
        <f>Model!EN59</f>
        <v>0.61863975114356695</v>
      </c>
      <c r="EN129">
        <f>Model!EO59</f>
        <v>0.63079253484444842</v>
      </c>
      <c r="EO129">
        <f>Model!EP59</f>
        <v>0.41195467721763163</v>
      </c>
      <c r="EP129">
        <f>Model!EQ59</f>
        <v>0.26975239579413746</v>
      </c>
      <c r="EQ129">
        <f>Model!ER59</f>
        <v>0.12866363168147285</v>
      </c>
      <c r="ER129">
        <f>Model!ES59</f>
        <v>7.8330877750806452E-2</v>
      </c>
      <c r="ES129">
        <f>Model!ET59</f>
        <v>8.9678916725677349E-2</v>
      </c>
      <c r="ET129">
        <f>Model!EU59</f>
        <v>6.0508102998233906E-2</v>
      </c>
      <c r="EU129">
        <f>Model!EV59</f>
        <v>9.8111927248545575E-2</v>
      </c>
      <c r="EV129">
        <f>Model!EW59</f>
        <v>8.9964926784270358E-2</v>
      </c>
      <c r="EW129">
        <f>Model!EX59</f>
        <v>8.1435662920587654E-2</v>
      </c>
      <c r="EX129">
        <f>Model!EY59</f>
        <v>7.1012190487275528E-2</v>
      </c>
    </row>
    <row r="130" spans="1:154" hidden="1" outlineLevel="1">
      <c r="A130">
        <f>Model!A60</f>
        <v>0</v>
      </c>
      <c r="B130">
        <f>Model!B60</f>
        <v>0</v>
      </c>
      <c r="C130">
        <f>Model!C60</f>
        <v>0</v>
      </c>
      <c r="D130">
        <f>Model!D60</f>
        <v>0</v>
      </c>
      <c r="E130">
        <f>Model!E60</f>
        <v>0</v>
      </c>
      <c r="F130">
        <f>Model!F60</f>
        <v>0</v>
      </c>
      <c r="G130">
        <f>Model!G60</f>
        <v>0</v>
      </c>
      <c r="H130">
        <f>Model!H60</f>
        <v>0</v>
      </c>
      <c r="I130" t="str">
        <f>Model!I60</f>
        <v xml:space="preserve">- Stock-Based Compensation </v>
      </c>
      <c r="J130">
        <f>Model!J60</f>
        <v>0</v>
      </c>
      <c r="K130">
        <f>Model!K60</f>
        <v>0</v>
      </c>
      <c r="L130">
        <f>Model!L60</f>
        <v>0</v>
      </c>
      <c r="M130">
        <f>Model!M60</f>
        <v>0</v>
      </c>
      <c r="N130">
        <f>Model!N60</f>
        <v>0</v>
      </c>
      <c r="O130">
        <f>Model!O60</f>
        <v>0</v>
      </c>
      <c r="P130">
        <f>Model!P60</f>
        <v>0</v>
      </c>
      <c r="Q130">
        <f>Model!Q60</f>
        <v>0</v>
      </c>
      <c r="R130">
        <f>Model!R60</f>
        <v>0</v>
      </c>
      <c r="S130">
        <f>Model!S60</f>
        <v>0</v>
      </c>
      <c r="T130">
        <f>Model!T60</f>
        <v>0</v>
      </c>
      <c r="U130">
        <f>Model!U60</f>
        <v>0</v>
      </c>
      <c r="V130">
        <f>Model!V60</f>
        <v>0</v>
      </c>
      <c r="W130">
        <f>Model!W60</f>
        <v>0</v>
      </c>
      <c r="X130">
        <f>Model!X60</f>
        <v>0</v>
      </c>
      <c r="Y130">
        <f>Model!Y60</f>
        <v>0</v>
      </c>
      <c r="Z130">
        <f>Model!Z60</f>
        <v>0</v>
      </c>
      <c r="AA130">
        <f>Model!AA60</f>
        <v>0</v>
      </c>
      <c r="AB130">
        <f>Model!AB60</f>
        <v>0</v>
      </c>
      <c r="AC130">
        <f>Model!AC60</f>
        <v>0</v>
      </c>
      <c r="AD130">
        <f>Model!AD60</f>
        <v>0</v>
      </c>
      <c r="AE130">
        <f>Model!AE60</f>
        <v>0</v>
      </c>
      <c r="AF130">
        <f>Model!AF60</f>
        <v>0</v>
      </c>
      <c r="AG130">
        <f>Model!AG60</f>
        <v>0</v>
      </c>
      <c r="AH130">
        <f>Model!AH60</f>
        <v>0</v>
      </c>
      <c r="AI130">
        <f>Model!AI60</f>
        <v>0</v>
      </c>
      <c r="AJ130">
        <f>Model!AJ60</f>
        <v>0</v>
      </c>
      <c r="AK130">
        <f>Model!AK60</f>
        <v>0</v>
      </c>
      <c r="AL130">
        <f>Model!AL60</f>
        <v>0</v>
      </c>
      <c r="AM130">
        <f>Model!AM60</f>
        <v>0</v>
      </c>
      <c r="AN130">
        <f>Model!AN60</f>
        <v>0</v>
      </c>
      <c r="AO130">
        <f>Model!AO60</f>
        <v>0</v>
      </c>
      <c r="AP130">
        <f>Model!AP60</f>
        <v>0</v>
      </c>
      <c r="AQ130">
        <f>Model!AQ60</f>
        <v>0</v>
      </c>
      <c r="AR130">
        <f>Model!AR60</f>
        <v>0</v>
      </c>
      <c r="AS130">
        <f>Model!AS60</f>
        <v>0</v>
      </c>
      <c r="AT130">
        <f>Model!AT60</f>
        <v>0</v>
      </c>
      <c r="AU130">
        <f>Model!AU60</f>
        <v>0</v>
      </c>
      <c r="AV130">
        <f>Model!AV60</f>
        <v>0</v>
      </c>
      <c r="AW130">
        <f>Model!AW60</f>
        <v>0</v>
      </c>
      <c r="AX130">
        <f>Model!AX60</f>
        <v>-0.41199999999999998</v>
      </c>
      <c r="AY130">
        <f>Model!AY60</f>
        <v>-0.42899999999999999</v>
      </c>
      <c r="AZ130">
        <f>Model!AZ60</f>
        <v>-0.46799999999999992</v>
      </c>
      <c r="BA130">
        <f>Model!BA60</f>
        <v>-0.40600000000000008</v>
      </c>
      <c r="BB130">
        <f>Model!BB60</f>
        <v>-0.39</v>
      </c>
      <c r="BC130">
        <f>Model!BC60</f>
        <v>-0.41300000000000003</v>
      </c>
      <c r="BD130">
        <f>Model!BD60</f>
        <v>-0.48799999999999988</v>
      </c>
      <c r="BE130">
        <f>Model!BE60</f>
        <v>-0.65400000000000025</v>
      </c>
      <c r="BF130">
        <f>Model!BF60</f>
        <v>-1.4179999999999999</v>
      </c>
      <c r="BG130">
        <f>Model!BG60</f>
        <v>-1.2249999999999999</v>
      </c>
      <c r="BH130">
        <f>Model!BH60</f>
        <v>-1.7120000000000009</v>
      </c>
      <c r="BI130">
        <f>Model!BI60</f>
        <v>-2.2559999999999993</v>
      </c>
      <c r="BJ130">
        <f>Model!BJ60</f>
        <v>-4.1459999999999999</v>
      </c>
      <c r="BK130">
        <f>Model!BK60</f>
        <v>-10.466999999999999</v>
      </c>
      <c r="BL130">
        <f>Model!BL60</f>
        <v>-3.7680000000000016</v>
      </c>
      <c r="BM130">
        <f>Model!BM60</f>
        <v>-5.0550000000000006</v>
      </c>
      <c r="BN130">
        <f>Model!BN60</f>
        <v>-7.1319999999999997</v>
      </c>
      <c r="BO130">
        <f>Model!BO60</f>
        <v>-8.41</v>
      </c>
      <c r="BP130">
        <f>Model!BP60</f>
        <v>-8.6339999999999986</v>
      </c>
      <c r="BQ130">
        <f>Model!BQ60</f>
        <v>-9.9090000000000007</v>
      </c>
      <c r="BR130">
        <f>Model!BR60</f>
        <v>-23.007000000000001</v>
      </c>
      <c r="BS130">
        <f>Model!BS60</f>
        <v>-29.88</v>
      </c>
      <c r="BT130">
        <f>Model!BT60</f>
        <v>-28.015000000000004</v>
      </c>
      <c r="BU130">
        <f>Model!BU60</f>
        <v>-24.312000000000001</v>
      </c>
      <c r="BV130">
        <f>Model!BV60</f>
        <v>-25.550999999999998</v>
      </c>
      <c r="BW130">
        <f>Model!BW60</f>
        <v>-28.315999999999999</v>
      </c>
      <c r="BX130">
        <f>Model!BX60</f>
        <v>-27.285</v>
      </c>
      <c r="BY130">
        <f>Model!BY60</f>
        <v>-25.766000000000009</v>
      </c>
      <c r="BZ130">
        <f>Model!BZ60</f>
        <v>-26.395</v>
      </c>
      <c r="CA130">
        <f>Model!CA60</f>
        <v>-29.193000000000001</v>
      </c>
      <c r="CB130">
        <f>Model!CB60</f>
        <v>-28.574000000000009</v>
      </c>
      <c r="CC130">
        <f>Model!CC60</f>
        <v>-29.408999999999988</v>
      </c>
      <c r="CD130">
        <f>Model!CD60</f>
        <v>-30.56541</v>
      </c>
      <c r="CE130">
        <f>Model!CE60</f>
        <v>-30.652650000000005</v>
      </c>
      <c r="CF130">
        <f>Model!CF60</f>
        <v>-30.002700000000004</v>
      </c>
      <c r="CG130">
        <f>Model!CG60</f>
        <v>-30.879450000000002</v>
      </c>
      <c r="CH130">
        <f>Model!CH60</f>
        <v>0</v>
      </c>
      <c r="CI130">
        <f>Model!CI60</f>
        <v>0</v>
      </c>
      <c r="CJ130">
        <f>Model!CJ60</f>
        <v>0</v>
      </c>
      <c r="CK130">
        <f>Model!CK60</f>
        <v>0</v>
      </c>
      <c r="CL130">
        <f>Model!CL60</f>
        <v>0</v>
      </c>
      <c r="CM130">
        <f>Model!CM60</f>
        <v>0</v>
      </c>
      <c r="CN130">
        <f>Model!CN60</f>
        <v>0</v>
      </c>
      <c r="CO130">
        <f>Model!CO60</f>
        <v>0</v>
      </c>
      <c r="CP130">
        <f>Model!CP60</f>
        <v>0</v>
      </c>
      <c r="CQ130">
        <f>Model!CQ60</f>
        <v>0</v>
      </c>
      <c r="CR130">
        <f>Model!CR60</f>
        <v>0</v>
      </c>
      <c r="CS130">
        <f>Model!CS60</f>
        <v>0</v>
      </c>
      <c r="CT130">
        <f>Model!CT60</f>
        <v>0</v>
      </c>
      <c r="CU130">
        <f>Model!CU60</f>
        <v>0</v>
      </c>
      <c r="CV130">
        <f>Model!CV60</f>
        <v>0</v>
      </c>
      <c r="CW130">
        <f>Model!CW60</f>
        <v>0</v>
      </c>
      <c r="CX130">
        <f>Model!CX60</f>
        <v>0</v>
      </c>
      <c r="CY130">
        <f>Model!CY60</f>
        <v>0</v>
      </c>
      <c r="CZ130">
        <f>Model!CZ60</f>
        <v>0</v>
      </c>
      <c r="DA130">
        <f>Model!DA60</f>
        <v>0</v>
      </c>
      <c r="DB130">
        <f>Model!DB60</f>
        <v>0</v>
      </c>
      <c r="DC130">
        <f>Model!DC60</f>
        <v>0</v>
      </c>
      <c r="DD130">
        <f>Model!DD60</f>
        <v>0</v>
      </c>
      <c r="DE130">
        <f>Model!DE60</f>
        <v>0</v>
      </c>
      <c r="DF130">
        <f>Model!DF60</f>
        <v>0</v>
      </c>
      <c r="DG130">
        <f>Model!DG60</f>
        <v>0</v>
      </c>
      <c r="DH130">
        <f>Model!DH60</f>
        <v>0</v>
      </c>
      <c r="DI130">
        <f>Model!DI60</f>
        <v>0</v>
      </c>
      <c r="DJ130">
        <f>Model!DJ60</f>
        <v>0</v>
      </c>
      <c r="DK130">
        <f>Model!DK60</f>
        <v>0</v>
      </c>
      <c r="DL130">
        <f>Model!DL60</f>
        <v>0</v>
      </c>
      <c r="DM130">
        <f>Model!DM60</f>
        <v>0</v>
      </c>
      <c r="DN130">
        <f>Model!DN60</f>
        <v>0</v>
      </c>
      <c r="DO130">
        <f>Model!DO60</f>
        <v>0</v>
      </c>
      <c r="DP130">
        <f>Model!DP60</f>
        <v>0</v>
      </c>
      <c r="DQ130">
        <f>Model!DQ60</f>
        <v>-0.52500000000000002</v>
      </c>
      <c r="DR130">
        <f>Model!DR60</f>
        <v>-1.1800000000000002</v>
      </c>
      <c r="DS130">
        <f>Model!DS60</f>
        <v>-1.5209999999999999</v>
      </c>
      <c r="DT130">
        <f>Model!DT60</f>
        <v>-1.651</v>
      </c>
      <c r="DU130">
        <f>Model!DU60</f>
        <v>-1.7150000000000001</v>
      </c>
      <c r="DV130">
        <f>Model!DV60</f>
        <v>-1.9450000000000003</v>
      </c>
      <c r="DW130">
        <f>Model!DW60</f>
        <v>-6.6109999999999998</v>
      </c>
      <c r="DX130">
        <f>Model!DX60</f>
        <v>-23.436</v>
      </c>
      <c r="DY130">
        <f>Model!DY60</f>
        <v>-34.085000000000001</v>
      </c>
      <c r="DZ130">
        <f>Model!DZ60</f>
        <v>-105.214</v>
      </c>
      <c r="EA130">
        <f>Model!EA60</f>
        <v>-106.91800000000001</v>
      </c>
      <c r="EB130">
        <f>Model!EB60</f>
        <v>-113.571</v>
      </c>
      <c r="EC130">
        <f>Model!EC60</f>
        <v>-122.10021000000002</v>
      </c>
      <c r="ED130">
        <f>Model!ED60</f>
        <v>-131.26996576629685</v>
      </c>
      <c r="EE130">
        <f>Model!EE60</f>
        <v>-141.12837244329677</v>
      </c>
      <c r="EF130">
        <f>Model!EF60</f>
        <v>-151.72714788356842</v>
      </c>
      <c r="EG130">
        <f>Model!EG60</f>
        <v>-163.12189396311345</v>
      </c>
      <c r="EH130">
        <f>Model!EH60</f>
        <v>-175.37238827248052</v>
      </c>
      <c r="EI130">
        <f>Model!EI60</f>
        <v>-188.54289771395344</v>
      </c>
      <c r="EJ130">
        <f>Model!EJ60</f>
        <v>-202.70251564996551</v>
      </c>
      <c r="EK130">
        <f>Model!EK60</f>
        <v>0</v>
      </c>
      <c r="EL130">
        <f>Model!EM60</f>
        <v>0</v>
      </c>
      <c r="EM130">
        <f>Model!EN60</f>
        <v>1.5974541941587646</v>
      </c>
      <c r="EN130">
        <f>Model!EO60</f>
        <v>1.5153714361626773</v>
      </c>
      <c r="EO130">
        <f>Model!EP60</f>
        <v>0.65852661671969648</v>
      </c>
      <c r="EP130">
        <f>Model!EQ60</f>
        <v>0.4936014176541581</v>
      </c>
      <c r="EQ130">
        <f>Model!ER60</f>
        <v>5.0866690518934971E-2</v>
      </c>
      <c r="ER130">
        <f>Model!ES60</f>
        <v>7.0791336018706408E-2</v>
      </c>
      <c r="ES130">
        <f>Model!ET60</f>
        <v>7.510024566136872E-2</v>
      </c>
      <c r="ET130">
        <f>Model!EU60</f>
        <v>7.5100245661368553E-2</v>
      </c>
      <c r="EU130">
        <f>Model!EV60</f>
        <v>7.5100245661368678E-2</v>
      </c>
      <c r="EV130">
        <f>Model!EW60</f>
        <v>7.5100245661368734E-2</v>
      </c>
      <c r="EW130">
        <f>Model!EX60</f>
        <v>7.5100245661368553E-2</v>
      </c>
      <c r="EX130">
        <f>Model!EY60</f>
        <v>7.510024566136865E-2</v>
      </c>
    </row>
    <row r="131" spans="1:154" hidden="1" outlineLevel="1">
      <c r="A131">
        <f>Model!A61</f>
        <v>0</v>
      </c>
      <c r="B131">
        <f>Model!B61</f>
        <v>0</v>
      </c>
      <c r="C131">
        <f>Model!C61</f>
        <v>0</v>
      </c>
      <c r="D131">
        <f>Model!D61</f>
        <v>0</v>
      </c>
      <c r="E131">
        <f>Model!E61</f>
        <v>0</v>
      </c>
      <c r="F131">
        <f>Model!F61</f>
        <v>0</v>
      </c>
      <c r="G131">
        <f>Model!G61</f>
        <v>0</v>
      </c>
      <c r="H131">
        <f>Model!H61</f>
        <v>0</v>
      </c>
      <c r="I131" t="str">
        <f>Model!I61</f>
        <v xml:space="preserve">= Unlevered Free Cash Flow </v>
      </c>
      <c r="J131">
        <f>Model!J61</f>
        <v>0</v>
      </c>
      <c r="K131">
        <f>Model!K61</f>
        <v>0</v>
      </c>
      <c r="L131">
        <f>Model!L61</f>
        <v>0</v>
      </c>
      <c r="M131">
        <f>Model!M61</f>
        <v>0</v>
      </c>
      <c r="N131">
        <f>Model!N61</f>
        <v>0</v>
      </c>
      <c r="O131">
        <f>Model!O61</f>
        <v>0</v>
      </c>
      <c r="P131">
        <f>Model!P61</f>
        <v>0</v>
      </c>
      <c r="Q131">
        <f>Model!Q61</f>
        <v>0</v>
      </c>
      <c r="R131">
        <f>Model!R61</f>
        <v>0</v>
      </c>
      <c r="S131">
        <f>Model!S61</f>
        <v>0</v>
      </c>
      <c r="T131">
        <f>Model!T61</f>
        <v>0</v>
      </c>
      <c r="U131">
        <f>Model!U61</f>
        <v>0</v>
      </c>
      <c r="V131">
        <f>Model!V61</f>
        <v>0</v>
      </c>
      <c r="W131">
        <f>Model!W61</f>
        <v>0</v>
      </c>
      <c r="X131">
        <f>Model!X61</f>
        <v>0</v>
      </c>
      <c r="Y131">
        <f>Model!Y61</f>
        <v>0</v>
      </c>
      <c r="Z131">
        <f>Model!Z61</f>
        <v>0</v>
      </c>
      <c r="AA131">
        <f>Model!AA61</f>
        <v>0</v>
      </c>
      <c r="AB131">
        <f>Model!AB61</f>
        <v>0</v>
      </c>
      <c r="AC131">
        <f>Model!AC61</f>
        <v>0</v>
      </c>
      <c r="AD131">
        <f>Model!AD61</f>
        <v>0</v>
      </c>
      <c r="AE131">
        <f>Model!AE61</f>
        <v>0</v>
      </c>
      <c r="AF131">
        <f>Model!AF61</f>
        <v>0</v>
      </c>
      <c r="AG131">
        <f>Model!AG61</f>
        <v>0</v>
      </c>
      <c r="AH131">
        <f>Model!AH61</f>
        <v>0</v>
      </c>
      <c r="AI131">
        <f>Model!AI61</f>
        <v>0</v>
      </c>
      <c r="AJ131">
        <f>Model!AJ61</f>
        <v>0</v>
      </c>
      <c r="AK131">
        <f>Model!AK61</f>
        <v>0</v>
      </c>
      <c r="AL131">
        <f>Model!AL61</f>
        <v>0</v>
      </c>
      <c r="AM131">
        <f>Model!AM61</f>
        <v>0</v>
      </c>
      <c r="AN131">
        <f>Model!AN61</f>
        <v>0</v>
      </c>
      <c r="AO131">
        <f>Model!AO61</f>
        <v>0</v>
      </c>
      <c r="AP131">
        <f>Model!AP61</f>
        <v>0</v>
      </c>
      <c r="AQ131">
        <f>Model!AQ61</f>
        <v>0</v>
      </c>
      <c r="AR131">
        <f>Model!AR61</f>
        <v>0</v>
      </c>
      <c r="AS131">
        <f>Model!AS61</f>
        <v>0</v>
      </c>
      <c r="AT131">
        <f>Model!AT61</f>
        <v>-0.60285000000000011</v>
      </c>
      <c r="AU131">
        <f>Model!AU61</f>
        <v>8.5149999999999615E-2</v>
      </c>
      <c r="AV131">
        <f>Model!AV61</f>
        <v>0.35975000000000057</v>
      </c>
      <c r="AW131">
        <f>Model!AW61</f>
        <v>-0.25080000000000058</v>
      </c>
      <c r="AX131">
        <f>Model!AX61</f>
        <v>-1.4219000000000004</v>
      </c>
      <c r="AY131">
        <f>Model!AY61</f>
        <v>-1.4298000000000004</v>
      </c>
      <c r="AZ131">
        <f>Model!AZ61</f>
        <v>0.62649999999999983</v>
      </c>
      <c r="BA131">
        <f>Model!BA61</f>
        <v>5.0099999999998091E-2</v>
      </c>
      <c r="BB131">
        <f>Model!BB61</f>
        <v>2.1610999999999998</v>
      </c>
      <c r="BC131">
        <f>Model!BC61</f>
        <v>1.5834000000000019</v>
      </c>
      <c r="BD131">
        <f>Model!BD61</f>
        <v>0.54249999999999832</v>
      </c>
      <c r="BE131">
        <f>Model!BE61</f>
        <v>-1.4127000000000005</v>
      </c>
      <c r="BF131">
        <f>Model!BF61</f>
        <v>1.148599999999999</v>
      </c>
      <c r="BG131">
        <f>Model!BG61</f>
        <v>5.3088000000000051</v>
      </c>
      <c r="BH131">
        <f>Model!BH61</f>
        <v>-2.1189000000000027</v>
      </c>
      <c r="BI131">
        <f>Model!BI61</f>
        <v>3.231849999999997</v>
      </c>
      <c r="BJ131">
        <f>Model!BJ61</f>
        <v>-7.7205500000000011</v>
      </c>
      <c r="BK131">
        <f>Model!BK61</f>
        <v>-6.140799999999996</v>
      </c>
      <c r="BL131">
        <f>Model!BL61</f>
        <v>-8.1181000000000054</v>
      </c>
      <c r="BM131">
        <f>Model!BM61</f>
        <v>5.630850000000005</v>
      </c>
      <c r="BN131">
        <f>Model!BN61</f>
        <v>-1.2063500000000058</v>
      </c>
      <c r="BO131">
        <f>Model!BO61</f>
        <v>-1.4030500000000057</v>
      </c>
      <c r="BP131">
        <f>Model!BP61</f>
        <v>3.6149499999999914</v>
      </c>
      <c r="BQ131">
        <f>Model!BQ61</f>
        <v>2.5499499999999866</v>
      </c>
      <c r="BR131">
        <f>Model!BR61</f>
        <v>25.658099999999994</v>
      </c>
      <c r="BS131">
        <f>Model!BS61</f>
        <v>-7.7306499999999723</v>
      </c>
      <c r="BT131">
        <f>Model!BT61</f>
        <v>-8.4103000000000172</v>
      </c>
      <c r="BU131">
        <f>Model!BU61</f>
        <v>-44.271799999999999</v>
      </c>
      <c r="BV131">
        <f>Model!BV61</f>
        <v>-8.1208499999999901</v>
      </c>
      <c r="BW131">
        <f>Model!BW61</f>
        <v>56.677149999999997</v>
      </c>
      <c r="BX131">
        <f>Model!BX61</f>
        <v>-9.3374499999999863</v>
      </c>
      <c r="BY131">
        <f>Model!BY61</f>
        <v>4.8129500000000114</v>
      </c>
      <c r="BZ131">
        <f>Model!BZ61</f>
        <v>27.40410000000001</v>
      </c>
      <c r="CA131">
        <f>Model!CA61</f>
        <v>-26.210249999999977</v>
      </c>
      <c r="CB131">
        <f>Model!CB61</f>
        <v>36.111550000000008</v>
      </c>
      <c r="CC131">
        <f>Model!CC61</f>
        <v>89.028699999999986</v>
      </c>
      <c r="CD131">
        <f>Model!CD61</f>
        <v>4.774139929847351</v>
      </c>
      <c r="CE131">
        <f>Model!CE61</f>
        <v>-23.837155329224121</v>
      </c>
      <c r="CF131">
        <f>Model!CF61</f>
        <v>67.163299747198351</v>
      </c>
      <c r="CG131">
        <f>Model!CG61</f>
        <v>24.861161829696972</v>
      </c>
      <c r="CH131">
        <f>Model!CH61</f>
        <v>0</v>
      </c>
      <c r="CI131">
        <f>Model!CI61</f>
        <v>0</v>
      </c>
      <c r="CJ131">
        <f>Model!CJ61</f>
        <v>0</v>
      </c>
      <c r="CK131">
        <f>Model!CK61</f>
        <v>0</v>
      </c>
      <c r="CL131">
        <f>Model!CL61</f>
        <v>0</v>
      </c>
      <c r="CM131">
        <f>Model!CM61</f>
        <v>0</v>
      </c>
      <c r="CN131">
        <f>Model!CN61</f>
        <v>0</v>
      </c>
      <c r="CO131">
        <f>Model!CO61</f>
        <v>0</v>
      </c>
      <c r="CP131">
        <f>Model!CP61</f>
        <v>0</v>
      </c>
      <c r="CQ131">
        <f>Model!CQ61</f>
        <v>0</v>
      </c>
      <c r="CR131">
        <f>Model!CR61</f>
        <v>0</v>
      </c>
      <c r="CS131">
        <f>Model!CS61</f>
        <v>0</v>
      </c>
      <c r="CT131">
        <f>Model!CT61</f>
        <v>0</v>
      </c>
      <c r="CU131">
        <f>Model!CU61</f>
        <v>0</v>
      </c>
      <c r="CV131">
        <f>Model!CV61</f>
        <v>0</v>
      </c>
      <c r="CW131">
        <f>Model!CW61</f>
        <v>0</v>
      </c>
      <c r="CX131">
        <f>Model!CX61</f>
        <v>0</v>
      </c>
      <c r="CY131">
        <f>Model!CY61</f>
        <v>0</v>
      </c>
      <c r="CZ131">
        <f>Model!CZ61</f>
        <v>0</v>
      </c>
      <c r="DA131">
        <f>Model!DA61</f>
        <v>0</v>
      </c>
      <c r="DB131">
        <f>Model!DB61</f>
        <v>0</v>
      </c>
      <c r="DC131">
        <f>Model!DC61</f>
        <v>0</v>
      </c>
      <c r="DD131">
        <f>Model!DD61</f>
        <v>0</v>
      </c>
      <c r="DE131">
        <f>Model!DE61</f>
        <v>0</v>
      </c>
      <c r="DF131">
        <f>Model!DF61</f>
        <v>0</v>
      </c>
      <c r="DG131">
        <f>Model!DG61</f>
        <v>0</v>
      </c>
      <c r="DH131">
        <f>Model!DH61</f>
        <v>0</v>
      </c>
      <c r="DI131">
        <f>Model!DI61</f>
        <v>0</v>
      </c>
      <c r="DJ131">
        <f>Model!DJ61</f>
        <v>0</v>
      </c>
      <c r="DK131">
        <f>Model!DK61</f>
        <v>0</v>
      </c>
      <c r="DL131">
        <f>Model!DL61</f>
        <v>0</v>
      </c>
      <c r="DM131">
        <f>Model!DM61</f>
        <v>0</v>
      </c>
      <c r="DN131">
        <f>Model!DN61</f>
        <v>0</v>
      </c>
      <c r="DO131">
        <f>Model!DO61</f>
        <v>0</v>
      </c>
      <c r="DP131">
        <f>Model!DP61</f>
        <v>0</v>
      </c>
      <c r="DQ131">
        <f>Model!DQ61</f>
        <v>-6.4918500000000003</v>
      </c>
      <c r="DR131">
        <f>Model!DR61</f>
        <v>-7.8445000000000018</v>
      </c>
      <c r="DS131">
        <f>Model!DS61</f>
        <v>-12.24605</v>
      </c>
      <c r="DT131">
        <f>Model!DT61</f>
        <v>-4.894750000000001</v>
      </c>
      <c r="DU131">
        <f>Model!DU61</f>
        <v>-2.1751000000000014</v>
      </c>
      <c r="DV131">
        <f>Model!DV61</f>
        <v>2.8742999999999945</v>
      </c>
      <c r="DW131">
        <f>Model!DW61</f>
        <v>7.5703500000000092</v>
      </c>
      <c r="DX131">
        <f>Model!DX61</f>
        <v>-16.348600000000001</v>
      </c>
      <c r="DY131">
        <f>Model!DY61</f>
        <v>7.0498999999999583</v>
      </c>
      <c r="DZ131">
        <f>Model!DZ61</f>
        <v>-34.754649999999998</v>
      </c>
      <c r="EA131">
        <f>Model!EA61</f>
        <v>43.218649999999997</v>
      </c>
      <c r="EB131">
        <f>Model!EB61</f>
        <v>126.33409999999995</v>
      </c>
      <c r="EC131">
        <f>Model!EC61</f>
        <v>72.961446177518653</v>
      </c>
      <c r="ED131">
        <f>Model!ED61</f>
        <v>125.30475753885767</v>
      </c>
      <c r="EE131">
        <f>Model!EE61</f>
        <v>214.19875718475788</v>
      </c>
      <c r="EF131">
        <f>Model!EF61</f>
        <v>281.8011330423642</v>
      </c>
      <c r="EG131">
        <f>Model!EG61</f>
        <v>384.29746689627046</v>
      </c>
      <c r="EH131">
        <f>Model!EH61</f>
        <v>535.39867527847412</v>
      </c>
      <c r="EI131">
        <f>Model!EI61</f>
        <v>618.28450255866846</v>
      </c>
      <c r="EJ131">
        <f>Model!EJ61</f>
        <v>749.37246851730174</v>
      </c>
      <c r="EK131">
        <f>Model!EK61</f>
        <v>0</v>
      </c>
      <c r="EL131">
        <f>Model!EM61</f>
        <v>0</v>
      </c>
      <c r="EM131">
        <f>Model!EN61</f>
        <v>0.34860144481374605</v>
      </c>
      <c r="EN131" t="str">
        <f>Model!EO61</f>
        <v>NA</v>
      </c>
      <c r="EO131" t="str">
        <f>Model!EP61</f>
        <v>NA</v>
      </c>
      <c r="EP131">
        <f>Model!EQ61</f>
        <v>1.6168523024567205</v>
      </c>
      <c r="EQ131" t="str">
        <f>Model!ER61</f>
        <v>NA</v>
      </c>
      <c r="ER131">
        <f>Model!ES61</f>
        <v>0.4259319098096444</v>
      </c>
      <c r="ES131">
        <f>Model!ET61</f>
        <v>0.19242787164576353</v>
      </c>
      <c r="ET131">
        <f>Model!EU61</f>
        <v>0.56897648183613725</v>
      </c>
      <c r="EU131">
        <f>Model!EV61</f>
        <v>0.45289195987844277</v>
      </c>
      <c r="EV131">
        <f>Model!EW61</f>
        <v>0.35712582614418542</v>
      </c>
      <c r="EW131">
        <f>Model!EX61</f>
        <v>0.29941699326154025</v>
      </c>
      <c r="EX131">
        <f>Model!EY61</f>
        <v>0.24932875847133298</v>
      </c>
    </row>
    <row r="132" spans="1:154" hidden="1" outlineLevel="1">
      <c r="A132">
        <f>Model!A62</f>
        <v>0</v>
      </c>
      <c r="B132">
        <f>Model!B62</f>
        <v>0</v>
      </c>
      <c r="C132">
        <f>Model!C62</f>
        <v>0</v>
      </c>
      <c r="D132">
        <f>Model!D62</f>
        <v>0</v>
      </c>
      <c r="E132">
        <f>Model!E62</f>
        <v>0</v>
      </c>
      <c r="F132">
        <f>Model!F62</f>
        <v>0</v>
      </c>
      <c r="G132">
        <f>Model!G62</f>
        <v>0</v>
      </c>
      <c r="H132">
        <f>Model!H62</f>
        <v>0</v>
      </c>
      <c r="I132">
        <f>Model!I62</f>
        <v>0</v>
      </c>
      <c r="J132">
        <f>Model!J62</f>
        <v>0</v>
      </c>
      <c r="K132">
        <f>Model!K62</f>
        <v>0</v>
      </c>
      <c r="L132">
        <f>Model!L62</f>
        <v>0</v>
      </c>
      <c r="M132">
        <f>Model!M62</f>
        <v>0</v>
      </c>
      <c r="N132">
        <f>Model!N62</f>
        <v>0</v>
      </c>
      <c r="O132">
        <f>Model!O62</f>
        <v>0</v>
      </c>
      <c r="P132">
        <f>Model!P62</f>
        <v>0</v>
      </c>
      <c r="Q132">
        <f>Model!Q62</f>
        <v>0</v>
      </c>
      <c r="R132">
        <f>Model!R62</f>
        <v>0</v>
      </c>
      <c r="S132">
        <f>Model!S62</f>
        <v>0</v>
      </c>
      <c r="T132">
        <f>Model!T62</f>
        <v>0</v>
      </c>
      <c r="U132">
        <f>Model!U62</f>
        <v>0</v>
      </c>
      <c r="V132">
        <f>Model!V62</f>
        <v>0</v>
      </c>
      <c r="W132">
        <f>Model!W62</f>
        <v>0</v>
      </c>
      <c r="X132">
        <f>Model!X62</f>
        <v>0</v>
      </c>
      <c r="Y132">
        <f>Model!Y62</f>
        <v>0</v>
      </c>
      <c r="Z132">
        <f>Model!Z62</f>
        <v>0</v>
      </c>
      <c r="AA132">
        <f>Model!AA62</f>
        <v>0</v>
      </c>
      <c r="AB132">
        <f>Model!AB62</f>
        <v>0</v>
      </c>
      <c r="AC132">
        <f>Model!AC62</f>
        <v>0</v>
      </c>
      <c r="AD132">
        <f>Model!AD62</f>
        <v>0</v>
      </c>
      <c r="AE132">
        <f>Model!AE62</f>
        <v>0</v>
      </c>
      <c r="AF132">
        <f>Model!AF62</f>
        <v>0</v>
      </c>
      <c r="AG132">
        <f>Model!AG62</f>
        <v>0</v>
      </c>
      <c r="AH132">
        <f>Model!AH62</f>
        <v>0</v>
      </c>
      <c r="AI132">
        <f>Model!AI62</f>
        <v>0</v>
      </c>
      <c r="AJ132">
        <f>Model!AJ62</f>
        <v>0</v>
      </c>
      <c r="AK132">
        <f>Model!AK62</f>
        <v>0</v>
      </c>
      <c r="AL132">
        <f>Model!AL62</f>
        <v>0</v>
      </c>
      <c r="AM132">
        <f>Model!AM62</f>
        <v>0</v>
      </c>
      <c r="AN132">
        <f>Model!AN62</f>
        <v>0</v>
      </c>
      <c r="AO132">
        <f>Model!AO62</f>
        <v>0</v>
      </c>
      <c r="AP132">
        <f>Model!AP62</f>
        <v>0</v>
      </c>
      <c r="AQ132">
        <f>Model!AQ62</f>
        <v>0</v>
      </c>
      <c r="AR132">
        <f>Model!AR62</f>
        <v>0</v>
      </c>
      <c r="AS132">
        <f>Model!AS62</f>
        <v>0</v>
      </c>
      <c r="AT132">
        <f>Model!AT62</f>
        <v>0</v>
      </c>
      <c r="AU132">
        <f>Model!AU62</f>
        <v>0</v>
      </c>
      <c r="AV132">
        <f>Model!AV62</f>
        <v>0</v>
      </c>
      <c r="AW132">
        <f>Model!AW62</f>
        <v>0</v>
      </c>
      <c r="AX132">
        <f>Model!AX62</f>
        <v>0</v>
      </c>
      <c r="AY132">
        <f>Model!AY62</f>
        <v>0</v>
      </c>
      <c r="AZ132">
        <f>Model!AZ62</f>
        <v>0</v>
      </c>
      <c r="BA132">
        <f>Model!BA62</f>
        <v>0</v>
      </c>
      <c r="BB132">
        <f>Model!BB62</f>
        <v>0</v>
      </c>
      <c r="BC132">
        <f>Model!BC62</f>
        <v>0</v>
      </c>
      <c r="BD132">
        <f>Model!BD62</f>
        <v>0</v>
      </c>
      <c r="BE132">
        <f>Model!BE62</f>
        <v>0</v>
      </c>
      <c r="BF132">
        <f>Model!BF62</f>
        <v>0</v>
      </c>
      <c r="BG132">
        <f>Model!BG62</f>
        <v>0</v>
      </c>
      <c r="BH132">
        <f>Model!BH62</f>
        <v>0</v>
      </c>
      <c r="BI132">
        <f>Model!BI62</f>
        <v>0</v>
      </c>
      <c r="BJ132">
        <f>Model!BJ62</f>
        <v>0</v>
      </c>
      <c r="BK132">
        <f>Model!BK62</f>
        <v>0</v>
      </c>
      <c r="BL132">
        <f>Model!BL62</f>
        <v>0</v>
      </c>
      <c r="BM132">
        <f>Model!BM62</f>
        <v>0</v>
      </c>
      <c r="BN132">
        <f>Model!BN62</f>
        <v>0</v>
      </c>
      <c r="BO132">
        <f>Model!BO62</f>
        <v>0</v>
      </c>
      <c r="BP132">
        <f>Model!BP62</f>
        <v>0</v>
      </c>
      <c r="BQ132">
        <f>Model!BQ62</f>
        <v>0</v>
      </c>
      <c r="BR132">
        <f>Model!BR62</f>
        <v>0</v>
      </c>
      <c r="BS132">
        <f>Model!BS62</f>
        <v>0</v>
      </c>
      <c r="BT132">
        <f>Model!BT62</f>
        <v>0</v>
      </c>
      <c r="BU132">
        <f>Model!BU62</f>
        <v>0</v>
      </c>
      <c r="BV132">
        <f>Model!BV62</f>
        <v>0</v>
      </c>
      <c r="BW132">
        <f>Model!BW62</f>
        <v>0</v>
      </c>
      <c r="BX132">
        <f>Model!BX62</f>
        <v>0</v>
      </c>
      <c r="BY132">
        <f>Model!BY62</f>
        <v>0</v>
      </c>
      <c r="BZ132">
        <f>Model!BZ62</f>
        <v>0</v>
      </c>
      <c r="CA132">
        <f>Model!CA62</f>
        <v>0</v>
      </c>
      <c r="CB132">
        <f>Model!CB62</f>
        <v>0</v>
      </c>
      <c r="CC132">
        <f>Model!CC62</f>
        <v>0</v>
      </c>
      <c r="CD132">
        <f>Model!CD62</f>
        <v>0</v>
      </c>
      <c r="CE132">
        <f>Model!CE62</f>
        <v>0</v>
      </c>
      <c r="CF132">
        <f>Model!CF62</f>
        <v>0</v>
      </c>
      <c r="CG132">
        <f>Model!CG62</f>
        <v>0</v>
      </c>
      <c r="CH132">
        <f>Model!CH62</f>
        <v>0</v>
      </c>
      <c r="CI132">
        <f>Model!CI62</f>
        <v>0</v>
      </c>
      <c r="CJ132">
        <f>Model!CJ62</f>
        <v>0</v>
      </c>
      <c r="CK132">
        <f>Model!CK62</f>
        <v>0</v>
      </c>
      <c r="CL132">
        <f>Model!CL62</f>
        <v>0</v>
      </c>
      <c r="CM132">
        <f>Model!CM62</f>
        <v>0</v>
      </c>
      <c r="CN132">
        <f>Model!CN62</f>
        <v>0</v>
      </c>
      <c r="CO132">
        <f>Model!CO62</f>
        <v>0</v>
      </c>
      <c r="CP132">
        <f>Model!CP62</f>
        <v>0</v>
      </c>
      <c r="CQ132">
        <f>Model!CQ62</f>
        <v>0</v>
      </c>
      <c r="CR132">
        <f>Model!CR62</f>
        <v>0</v>
      </c>
      <c r="CS132">
        <f>Model!CS62</f>
        <v>0</v>
      </c>
      <c r="CT132">
        <f>Model!CT62</f>
        <v>0</v>
      </c>
      <c r="CU132">
        <f>Model!CU62</f>
        <v>0</v>
      </c>
      <c r="CV132">
        <f>Model!CV62</f>
        <v>0</v>
      </c>
      <c r="CW132">
        <f>Model!CW62</f>
        <v>0</v>
      </c>
      <c r="CX132">
        <f>Model!CX62</f>
        <v>0</v>
      </c>
      <c r="CY132">
        <f>Model!CY62</f>
        <v>0</v>
      </c>
      <c r="CZ132">
        <f>Model!CZ62</f>
        <v>0</v>
      </c>
      <c r="DA132">
        <f>Model!DA62</f>
        <v>0</v>
      </c>
      <c r="DB132">
        <f>Model!DB62</f>
        <v>0</v>
      </c>
      <c r="DC132">
        <f>Model!DC62</f>
        <v>0</v>
      </c>
      <c r="DD132">
        <f>Model!DD62</f>
        <v>0</v>
      </c>
      <c r="DE132">
        <f>Model!DE62</f>
        <v>0</v>
      </c>
      <c r="DF132">
        <f>Model!DF62</f>
        <v>0</v>
      </c>
      <c r="DG132">
        <f>Model!DG62</f>
        <v>0</v>
      </c>
      <c r="DH132">
        <f>Model!DH62</f>
        <v>0</v>
      </c>
      <c r="DI132">
        <f>Model!DI62</f>
        <v>0</v>
      </c>
      <c r="DJ132">
        <f>Model!DJ62</f>
        <v>0</v>
      </c>
      <c r="DK132">
        <f>Model!DK62</f>
        <v>0</v>
      </c>
      <c r="DL132">
        <f>Model!DL62</f>
        <v>0</v>
      </c>
      <c r="DM132">
        <f>Model!DM62</f>
        <v>0</v>
      </c>
      <c r="DN132">
        <f>Model!DN62</f>
        <v>0</v>
      </c>
      <c r="DO132">
        <f>Model!DO62</f>
        <v>0</v>
      </c>
      <c r="DP132">
        <f>Model!DP62</f>
        <v>0</v>
      </c>
      <c r="DQ132">
        <f>Model!DQ62</f>
        <v>0</v>
      </c>
      <c r="DR132">
        <f>Model!DR62</f>
        <v>0</v>
      </c>
      <c r="DS132">
        <f>Model!DS62</f>
        <v>0</v>
      </c>
      <c r="DT132">
        <f>Model!DT62</f>
        <v>0</v>
      </c>
      <c r="DU132">
        <f>Model!DU62</f>
        <v>0</v>
      </c>
      <c r="DV132">
        <f>Model!DV62</f>
        <v>0</v>
      </c>
      <c r="DW132">
        <f>Model!DW62</f>
        <v>0</v>
      </c>
      <c r="DX132">
        <f>Model!DX62</f>
        <v>0</v>
      </c>
      <c r="DY132">
        <f>Model!DY62</f>
        <v>0</v>
      </c>
      <c r="DZ132">
        <f>Model!DZ62</f>
        <v>0</v>
      </c>
      <c r="EA132">
        <f>Model!EA62</f>
        <v>0</v>
      </c>
      <c r="EB132">
        <f>Model!EB62</f>
        <v>0</v>
      </c>
      <c r="EC132">
        <f>Model!EC62</f>
        <v>0</v>
      </c>
      <c r="ED132">
        <f>Model!ED62</f>
        <v>0</v>
      </c>
      <c r="EE132">
        <f>Model!EE62</f>
        <v>0</v>
      </c>
      <c r="EF132">
        <f>Model!EF62</f>
        <v>0</v>
      </c>
      <c r="EG132">
        <f>Model!EG62</f>
        <v>0</v>
      </c>
      <c r="EH132">
        <f>Model!EH62</f>
        <v>0</v>
      </c>
      <c r="EI132">
        <f>Model!EI62</f>
        <v>0</v>
      </c>
      <c r="EJ132">
        <f>Model!EJ62</f>
        <v>0</v>
      </c>
      <c r="EK132">
        <f>Model!EK62</f>
        <v>0</v>
      </c>
      <c r="EL132">
        <f>Model!EM62</f>
        <v>0</v>
      </c>
      <c r="EM132">
        <f>Model!EN62</f>
        <v>0</v>
      </c>
      <c r="EN132">
        <f>Model!EO62</f>
        <v>0</v>
      </c>
      <c r="EO132">
        <f>Model!EP62</f>
        <v>0</v>
      </c>
      <c r="EP132">
        <f>Model!EQ62</f>
        <v>0</v>
      </c>
      <c r="EQ132">
        <f>Model!ER62</f>
        <v>0</v>
      </c>
      <c r="ER132">
        <f>Model!ES62</f>
        <v>0</v>
      </c>
      <c r="ES132">
        <f>Model!ET62</f>
        <v>0</v>
      </c>
      <c r="ET132">
        <f>Model!EU62</f>
        <v>0</v>
      </c>
      <c r="EU132">
        <f>Model!EV62</f>
        <v>0</v>
      </c>
      <c r="EV132">
        <f>Model!EW62</f>
        <v>0</v>
      </c>
      <c r="EW132">
        <f>Model!EX62</f>
        <v>0</v>
      </c>
      <c r="EX132">
        <f>Model!EY62</f>
        <v>0</v>
      </c>
    </row>
    <row r="133" spans="1:154" hidden="1" outlineLevel="1">
      <c r="A133">
        <f>Model!A63</f>
        <v>0</v>
      </c>
      <c r="B133">
        <f>Model!B63</f>
        <v>0</v>
      </c>
      <c r="C133">
        <f>Model!C63</f>
        <v>0</v>
      </c>
      <c r="D133">
        <f>Model!D63</f>
        <v>0</v>
      </c>
      <c r="E133">
        <f>Model!E63</f>
        <v>0</v>
      </c>
      <c r="F133">
        <f>Model!F63</f>
        <v>0</v>
      </c>
      <c r="G133">
        <f>Model!G63</f>
        <v>0</v>
      </c>
      <c r="H133" t="str">
        <f>Model!H63</f>
        <v>*</v>
      </c>
      <c r="I133" t="str">
        <f>Model!I63</f>
        <v>Balance Sheet</v>
      </c>
      <c r="J133">
        <f>Model!J63</f>
        <v>0</v>
      </c>
      <c r="K133">
        <f>Model!K63</f>
        <v>0</v>
      </c>
      <c r="L133">
        <f>Model!L63</f>
        <v>0</v>
      </c>
      <c r="M133">
        <f>Model!M63</f>
        <v>0</v>
      </c>
      <c r="N133">
        <f>Model!N63</f>
        <v>0</v>
      </c>
      <c r="O133">
        <f>Model!O63</f>
        <v>0</v>
      </c>
      <c r="P133">
        <f>Model!P63</f>
        <v>0</v>
      </c>
      <c r="Q133">
        <f>Model!Q63</f>
        <v>0</v>
      </c>
      <c r="R133">
        <f>Model!R63</f>
        <v>0</v>
      </c>
      <c r="S133">
        <f>Model!S63</f>
        <v>0</v>
      </c>
      <c r="T133">
        <f>Model!T63</f>
        <v>0</v>
      </c>
      <c r="U133">
        <f>Model!U63</f>
        <v>0</v>
      </c>
      <c r="V133">
        <f>Model!V63</f>
        <v>0</v>
      </c>
      <c r="W133">
        <f>Model!W63</f>
        <v>0</v>
      </c>
      <c r="X133">
        <f>Model!X63</f>
        <v>0</v>
      </c>
      <c r="Y133">
        <f>Model!Y63</f>
        <v>0</v>
      </c>
      <c r="Z133">
        <f>Model!Z63</f>
        <v>0</v>
      </c>
      <c r="AA133">
        <f>Model!AA63</f>
        <v>0</v>
      </c>
      <c r="AB133">
        <f>Model!AB63</f>
        <v>0</v>
      </c>
      <c r="AC133">
        <f>Model!AC63</f>
        <v>0</v>
      </c>
      <c r="AD133">
        <f>Model!AD63</f>
        <v>0</v>
      </c>
      <c r="AE133">
        <f>Model!AE63</f>
        <v>0</v>
      </c>
      <c r="AF133">
        <f>Model!AF63</f>
        <v>0</v>
      </c>
      <c r="AG133">
        <f>Model!AG63</f>
        <v>0</v>
      </c>
      <c r="AH133">
        <f>Model!AH63</f>
        <v>0</v>
      </c>
      <c r="AI133">
        <f>Model!AI63</f>
        <v>0</v>
      </c>
      <c r="AJ133">
        <f>Model!AJ63</f>
        <v>0</v>
      </c>
      <c r="AK133">
        <f>Model!AK63</f>
        <v>0</v>
      </c>
      <c r="AL133">
        <f>Model!AL63</f>
        <v>0</v>
      </c>
      <c r="AM133">
        <f>Model!AM63</f>
        <v>0</v>
      </c>
      <c r="AN133">
        <f>Model!AN63</f>
        <v>0</v>
      </c>
      <c r="AO133">
        <f>Model!AO63</f>
        <v>0</v>
      </c>
      <c r="AP133">
        <f>Model!AP63</f>
        <v>0</v>
      </c>
      <c r="AQ133">
        <f>Model!AQ63</f>
        <v>0</v>
      </c>
      <c r="AR133">
        <f>Model!AR63</f>
        <v>0</v>
      </c>
      <c r="AS133">
        <f>Model!AS63</f>
        <v>0</v>
      </c>
      <c r="AT133">
        <f>Model!AT63</f>
        <v>0</v>
      </c>
      <c r="AU133">
        <f>Model!AU63</f>
        <v>0</v>
      </c>
      <c r="AV133">
        <f>Model!AV63</f>
        <v>0</v>
      </c>
      <c r="AW133">
        <f>Model!AW63</f>
        <v>0</v>
      </c>
      <c r="AX133">
        <f>Model!AX63</f>
        <v>0</v>
      </c>
      <c r="AY133">
        <f>Model!AY63</f>
        <v>0</v>
      </c>
      <c r="AZ133">
        <f>Model!AZ63</f>
        <v>0</v>
      </c>
      <c r="BA133">
        <f>Model!BA63</f>
        <v>0</v>
      </c>
      <c r="BB133">
        <f>Model!BB63</f>
        <v>0</v>
      </c>
      <c r="BC133">
        <f>Model!BC63</f>
        <v>0</v>
      </c>
      <c r="BD133">
        <f>Model!BD63</f>
        <v>0</v>
      </c>
      <c r="BE133">
        <f>Model!BE63</f>
        <v>0</v>
      </c>
      <c r="BF133">
        <f>Model!BF63</f>
        <v>0</v>
      </c>
      <c r="BG133">
        <f>Model!BG63</f>
        <v>0</v>
      </c>
      <c r="BH133">
        <f>Model!BH63</f>
        <v>0</v>
      </c>
      <c r="BI133">
        <f>Model!BI63</f>
        <v>0</v>
      </c>
      <c r="BJ133">
        <f>Model!BJ63</f>
        <v>0</v>
      </c>
      <c r="BK133">
        <f>Model!BK63</f>
        <v>0</v>
      </c>
      <c r="BL133">
        <f>Model!BL63</f>
        <v>0</v>
      </c>
      <c r="BM133">
        <f>Model!BM63</f>
        <v>0</v>
      </c>
      <c r="BN133">
        <f>Model!BN63</f>
        <v>0</v>
      </c>
      <c r="BO133">
        <f>Model!BO63</f>
        <v>0</v>
      </c>
      <c r="BP133">
        <f>Model!BP63</f>
        <v>0</v>
      </c>
      <c r="BQ133">
        <f>Model!BQ63</f>
        <v>0</v>
      </c>
      <c r="BR133">
        <f>Model!BR63</f>
        <v>0</v>
      </c>
      <c r="BS133">
        <f>Model!BS63</f>
        <v>0</v>
      </c>
      <c r="BT133">
        <f>Model!BT63</f>
        <v>0</v>
      </c>
      <c r="BU133">
        <f>Model!BU63</f>
        <v>0</v>
      </c>
      <c r="BV133">
        <f>Model!BV63</f>
        <v>0</v>
      </c>
      <c r="BW133">
        <f>Model!BW63</f>
        <v>0</v>
      </c>
      <c r="BX133">
        <f>Model!BX63</f>
        <v>0</v>
      </c>
      <c r="BY133">
        <f>Model!BY63</f>
        <v>0</v>
      </c>
      <c r="BZ133">
        <f>Model!BZ63</f>
        <v>0</v>
      </c>
      <c r="CA133">
        <f>Model!CA63</f>
        <v>0</v>
      </c>
      <c r="CB133">
        <f>Model!CB63</f>
        <v>0</v>
      </c>
      <c r="CC133">
        <f>Model!CC63</f>
        <v>0</v>
      </c>
      <c r="CD133">
        <f>Model!CD63</f>
        <v>0</v>
      </c>
      <c r="CE133">
        <f>Model!CE63</f>
        <v>0</v>
      </c>
      <c r="CF133">
        <f>Model!CF63</f>
        <v>0</v>
      </c>
      <c r="CG133">
        <f>Model!CG63</f>
        <v>0</v>
      </c>
      <c r="CH133">
        <f>Model!CH63</f>
        <v>0</v>
      </c>
      <c r="CI133">
        <f>Model!CI63</f>
        <v>0</v>
      </c>
      <c r="CJ133">
        <f>Model!CJ63</f>
        <v>0</v>
      </c>
      <c r="CK133">
        <f>Model!CK63</f>
        <v>0</v>
      </c>
      <c r="CL133">
        <f>Model!CL63</f>
        <v>0</v>
      </c>
      <c r="CM133">
        <f>Model!CM63</f>
        <v>0</v>
      </c>
      <c r="CN133">
        <f>Model!CN63</f>
        <v>0</v>
      </c>
      <c r="CO133">
        <f>Model!CO63</f>
        <v>0</v>
      </c>
      <c r="CP133">
        <f>Model!CP63</f>
        <v>0</v>
      </c>
      <c r="CQ133">
        <f>Model!CQ63</f>
        <v>0</v>
      </c>
      <c r="CR133">
        <f>Model!CR63</f>
        <v>0</v>
      </c>
      <c r="CS133">
        <f>Model!CS63</f>
        <v>0</v>
      </c>
      <c r="CT133">
        <f>Model!CT63</f>
        <v>0</v>
      </c>
      <c r="CU133">
        <f>Model!CU63</f>
        <v>0</v>
      </c>
      <c r="CV133">
        <f>Model!CV63</f>
        <v>0</v>
      </c>
      <c r="CW133">
        <f>Model!CW63</f>
        <v>0</v>
      </c>
      <c r="CX133">
        <f>Model!CX63</f>
        <v>0</v>
      </c>
      <c r="CY133">
        <f>Model!CY63</f>
        <v>0</v>
      </c>
      <c r="CZ133">
        <f>Model!CZ63</f>
        <v>0</v>
      </c>
      <c r="DA133">
        <f>Model!DA63</f>
        <v>0</v>
      </c>
      <c r="DB133">
        <f>Model!DB63</f>
        <v>0</v>
      </c>
      <c r="DC133">
        <f>Model!DC63</f>
        <v>0</v>
      </c>
      <c r="DD133">
        <f>Model!DD63</f>
        <v>0</v>
      </c>
      <c r="DE133">
        <f>Model!DE63</f>
        <v>0</v>
      </c>
      <c r="DF133">
        <f>Model!DF63</f>
        <v>0</v>
      </c>
      <c r="DG133">
        <f>Model!DG63</f>
        <v>0</v>
      </c>
      <c r="DH133">
        <f>Model!DH63</f>
        <v>0</v>
      </c>
      <c r="DI133">
        <f>Model!DI63</f>
        <v>0</v>
      </c>
      <c r="DJ133">
        <f>Model!DJ63</f>
        <v>0</v>
      </c>
      <c r="DK133">
        <f>Model!DK63</f>
        <v>0</v>
      </c>
      <c r="DL133">
        <f>Model!DL63</f>
        <v>0</v>
      </c>
      <c r="DM133">
        <f>Model!DM63</f>
        <v>0</v>
      </c>
      <c r="DN133">
        <f>Model!DN63</f>
        <v>0</v>
      </c>
      <c r="DO133">
        <f>Model!DO63</f>
        <v>0</v>
      </c>
      <c r="DP133">
        <f>Model!DP63</f>
        <v>0</v>
      </c>
      <c r="DQ133">
        <f>Model!DQ63</f>
        <v>0</v>
      </c>
      <c r="DR133">
        <f>Model!DR63</f>
        <v>0</v>
      </c>
      <c r="DS133">
        <f>Model!DS63</f>
        <v>0</v>
      </c>
      <c r="DT133">
        <f>Model!DT63</f>
        <v>0</v>
      </c>
      <c r="DU133">
        <f>Model!DU63</f>
        <v>0</v>
      </c>
      <c r="DV133">
        <f>Model!DV63</f>
        <v>0</v>
      </c>
      <c r="DW133">
        <f>Model!DW63</f>
        <v>0</v>
      </c>
      <c r="DX133">
        <f>Model!DX63</f>
        <v>0</v>
      </c>
      <c r="DY133">
        <f>Model!DY63</f>
        <v>0</v>
      </c>
      <c r="DZ133">
        <f>Model!DZ63</f>
        <v>0</v>
      </c>
      <c r="EA133">
        <f>Model!EA63</f>
        <v>0</v>
      </c>
      <c r="EB133">
        <f>Model!EB63</f>
        <v>0</v>
      </c>
      <c r="EC133">
        <f>Model!EC63</f>
        <v>0</v>
      </c>
      <c r="ED133">
        <f>Model!ED63</f>
        <v>0</v>
      </c>
      <c r="EE133">
        <f>Model!EE63</f>
        <v>0</v>
      </c>
      <c r="EF133">
        <f>Model!EF63</f>
        <v>0</v>
      </c>
      <c r="EG133">
        <f>Model!EG63</f>
        <v>0</v>
      </c>
      <c r="EH133">
        <f>Model!EH63</f>
        <v>0</v>
      </c>
      <c r="EI133">
        <f>Model!EI63</f>
        <v>0</v>
      </c>
      <c r="EJ133">
        <f>Model!EJ63</f>
        <v>0</v>
      </c>
      <c r="EK133">
        <f>Model!EK63</f>
        <v>0</v>
      </c>
      <c r="EL133">
        <f>Model!EM63</f>
        <v>0</v>
      </c>
      <c r="EM133">
        <f>Model!EN63</f>
        <v>0</v>
      </c>
      <c r="EN133">
        <f>Model!EO63</f>
        <v>0</v>
      </c>
      <c r="EO133">
        <f>Model!EP63</f>
        <v>0</v>
      </c>
      <c r="EP133">
        <f>Model!EQ63</f>
        <v>0</v>
      </c>
      <c r="EQ133">
        <f>Model!ER63</f>
        <v>0</v>
      </c>
      <c r="ER133">
        <f>Model!ES63</f>
        <v>0</v>
      </c>
      <c r="ES133">
        <f>Model!ET63</f>
        <v>0</v>
      </c>
      <c r="ET133">
        <f>Model!EU63</f>
        <v>0</v>
      </c>
      <c r="EU133">
        <f>Model!EV63</f>
        <v>0</v>
      </c>
      <c r="EV133">
        <f>Model!EW63</f>
        <v>0</v>
      </c>
      <c r="EW133">
        <f>Model!EX63</f>
        <v>0</v>
      </c>
      <c r="EX133">
        <f>Model!EY63</f>
        <v>0</v>
      </c>
    </row>
    <row r="134" spans="1:154" hidden="1" outlineLevel="1">
      <c r="A134">
        <f>Model!A64</f>
        <v>0</v>
      </c>
      <c r="B134">
        <f>Model!B64</f>
        <v>0</v>
      </c>
      <c r="C134">
        <f>Model!C64</f>
        <v>0</v>
      </c>
      <c r="D134">
        <f>Model!D64</f>
        <v>0</v>
      </c>
      <c r="E134">
        <f>Model!E64</f>
        <v>0</v>
      </c>
      <c r="F134">
        <f>Model!F64</f>
        <v>0</v>
      </c>
      <c r="G134">
        <f>Model!G64</f>
        <v>0</v>
      </c>
      <c r="H134">
        <f>Model!H64</f>
        <v>0</v>
      </c>
      <c r="I134" t="str">
        <f>Model!I64</f>
        <v>Assets:</v>
      </c>
      <c r="J134">
        <f>Model!J64</f>
        <v>0</v>
      </c>
      <c r="K134">
        <f>Model!K64</f>
        <v>0</v>
      </c>
      <c r="L134">
        <f>Model!L64</f>
        <v>0</v>
      </c>
      <c r="M134">
        <f>Model!M64</f>
        <v>0</v>
      </c>
      <c r="N134">
        <f>Model!N64</f>
        <v>0</v>
      </c>
      <c r="O134">
        <f>Model!O64</f>
        <v>0</v>
      </c>
      <c r="P134">
        <f>Model!P64</f>
        <v>0</v>
      </c>
      <c r="Q134">
        <f>Model!Q64</f>
        <v>0</v>
      </c>
      <c r="R134">
        <f>Model!R64</f>
        <v>0</v>
      </c>
      <c r="S134">
        <f>Model!S64</f>
        <v>0</v>
      </c>
      <c r="T134">
        <f>Model!T64</f>
        <v>0</v>
      </c>
      <c r="U134">
        <f>Model!U64</f>
        <v>0</v>
      </c>
      <c r="V134">
        <f>Model!V64</f>
        <v>0</v>
      </c>
      <c r="W134">
        <f>Model!W64</f>
        <v>0</v>
      </c>
      <c r="X134">
        <f>Model!X64</f>
        <v>0</v>
      </c>
      <c r="Y134">
        <f>Model!Y64</f>
        <v>0</v>
      </c>
      <c r="Z134">
        <f>Model!Z64</f>
        <v>0</v>
      </c>
      <c r="AA134">
        <f>Model!AA64</f>
        <v>0</v>
      </c>
      <c r="AB134">
        <f>Model!AB64</f>
        <v>0</v>
      </c>
      <c r="AC134">
        <f>Model!AC64</f>
        <v>0</v>
      </c>
      <c r="AD134">
        <f>Model!AD64</f>
        <v>0</v>
      </c>
      <c r="AE134">
        <f>Model!AE64</f>
        <v>0</v>
      </c>
      <c r="AF134">
        <f>Model!AF64</f>
        <v>0</v>
      </c>
      <c r="AG134">
        <f>Model!AG64</f>
        <v>0</v>
      </c>
      <c r="AH134">
        <f>Model!AH64</f>
        <v>0</v>
      </c>
      <c r="AI134">
        <f>Model!AI64</f>
        <v>0</v>
      </c>
      <c r="AJ134">
        <f>Model!AJ64</f>
        <v>0</v>
      </c>
      <c r="AK134">
        <f>Model!AK64</f>
        <v>0</v>
      </c>
      <c r="AL134">
        <f>Model!AL64</f>
        <v>0</v>
      </c>
      <c r="AM134">
        <f>Model!AM64</f>
        <v>0</v>
      </c>
      <c r="AN134">
        <f>Model!AN64</f>
        <v>0</v>
      </c>
      <c r="AO134">
        <f>Model!AO64</f>
        <v>0</v>
      </c>
      <c r="AP134">
        <f>Model!AP64</f>
        <v>0</v>
      </c>
      <c r="AQ134">
        <f>Model!AQ64</f>
        <v>0</v>
      </c>
      <c r="AR134">
        <f>Model!AR64</f>
        <v>0</v>
      </c>
      <c r="AS134">
        <f>Model!AS64</f>
        <v>0</v>
      </c>
      <c r="AT134">
        <f>Model!AT64</f>
        <v>0</v>
      </c>
      <c r="AU134">
        <f>Model!AU64</f>
        <v>0</v>
      </c>
      <c r="AV134">
        <f>Model!AV64</f>
        <v>0</v>
      </c>
      <c r="AW134">
        <f>Model!AW64</f>
        <v>0</v>
      </c>
      <c r="AX134">
        <f>Model!AX64</f>
        <v>0</v>
      </c>
      <c r="AY134">
        <f>Model!AY64</f>
        <v>0</v>
      </c>
      <c r="AZ134">
        <f>Model!AZ64</f>
        <v>0</v>
      </c>
      <c r="BA134">
        <f>Model!BA64</f>
        <v>0</v>
      </c>
      <c r="BB134">
        <f>Model!BB64</f>
        <v>0</v>
      </c>
      <c r="BC134">
        <f>Model!BC64</f>
        <v>0</v>
      </c>
      <c r="BD134">
        <f>Model!BD64</f>
        <v>0</v>
      </c>
      <c r="BE134">
        <f>Model!BE64</f>
        <v>0</v>
      </c>
      <c r="BF134">
        <f>Model!BF64</f>
        <v>0</v>
      </c>
      <c r="BG134">
        <f>Model!BG64</f>
        <v>0</v>
      </c>
      <c r="BH134">
        <f>Model!BH64</f>
        <v>0</v>
      </c>
      <c r="BI134">
        <f>Model!BI64</f>
        <v>0</v>
      </c>
      <c r="BJ134">
        <f>Model!BJ64</f>
        <v>0</v>
      </c>
      <c r="BK134">
        <f>Model!BK64</f>
        <v>0</v>
      </c>
      <c r="BL134">
        <f>Model!BL64</f>
        <v>0</v>
      </c>
      <c r="BM134">
        <f>Model!BM64</f>
        <v>0</v>
      </c>
      <c r="BN134">
        <f>Model!BN64</f>
        <v>0</v>
      </c>
      <c r="BO134">
        <f>Model!BO64</f>
        <v>0</v>
      </c>
      <c r="BP134">
        <f>Model!BP64</f>
        <v>0</v>
      </c>
      <c r="BQ134">
        <f>Model!BQ64</f>
        <v>0</v>
      </c>
      <c r="BR134">
        <f>Model!BR64</f>
        <v>0</v>
      </c>
      <c r="BS134">
        <f>Model!BS64</f>
        <v>0</v>
      </c>
      <c r="BT134">
        <f>Model!BT64</f>
        <v>0</v>
      </c>
      <c r="BU134">
        <f>Model!BU64</f>
        <v>0</v>
      </c>
      <c r="BV134">
        <f>Model!BV64</f>
        <v>0</v>
      </c>
      <c r="BW134">
        <f>Model!BW64</f>
        <v>0</v>
      </c>
      <c r="BX134">
        <f>Model!BX64</f>
        <v>0</v>
      </c>
      <c r="BY134">
        <f>Model!BY64</f>
        <v>0</v>
      </c>
      <c r="BZ134">
        <f>Model!BZ64</f>
        <v>0</v>
      </c>
      <c r="CA134">
        <f>Model!CA64</f>
        <v>0</v>
      </c>
      <c r="CB134">
        <f>Model!CB64</f>
        <v>0</v>
      </c>
      <c r="CC134">
        <f>Model!CC64</f>
        <v>0</v>
      </c>
      <c r="CD134">
        <f>Model!CD64</f>
        <v>0</v>
      </c>
      <c r="CE134">
        <f>Model!CE64</f>
        <v>0</v>
      </c>
      <c r="CF134">
        <f>Model!CF64</f>
        <v>0</v>
      </c>
      <c r="CG134">
        <f>Model!CG64</f>
        <v>0</v>
      </c>
      <c r="CH134">
        <f>Model!CH64</f>
        <v>0</v>
      </c>
      <c r="CI134">
        <f>Model!CI64</f>
        <v>0</v>
      </c>
      <c r="CJ134">
        <f>Model!CJ64</f>
        <v>0</v>
      </c>
      <c r="CK134">
        <f>Model!CK64</f>
        <v>0</v>
      </c>
      <c r="CL134">
        <f>Model!CL64</f>
        <v>0</v>
      </c>
      <c r="CM134">
        <f>Model!CM64</f>
        <v>0</v>
      </c>
      <c r="CN134">
        <f>Model!CN64</f>
        <v>0</v>
      </c>
      <c r="CO134">
        <f>Model!CO64</f>
        <v>0</v>
      </c>
      <c r="CP134">
        <f>Model!CP64</f>
        <v>0</v>
      </c>
      <c r="CQ134">
        <f>Model!CQ64</f>
        <v>0</v>
      </c>
      <c r="CR134">
        <f>Model!CR64</f>
        <v>0</v>
      </c>
      <c r="CS134">
        <f>Model!CS64</f>
        <v>0</v>
      </c>
      <c r="CT134">
        <f>Model!CT64</f>
        <v>0</v>
      </c>
      <c r="CU134">
        <f>Model!CU64</f>
        <v>0</v>
      </c>
      <c r="CV134">
        <f>Model!CV64</f>
        <v>0</v>
      </c>
      <c r="CW134">
        <f>Model!CW64</f>
        <v>0</v>
      </c>
      <c r="CX134">
        <f>Model!CX64</f>
        <v>0</v>
      </c>
      <c r="CY134">
        <f>Model!CY64</f>
        <v>0</v>
      </c>
      <c r="CZ134">
        <f>Model!CZ64</f>
        <v>0</v>
      </c>
      <c r="DA134">
        <f>Model!DA64</f>
        <v>0</v>
      </c>
      <c r="DB134">
        <f>Model!DB64</f>
        <v>0</v>
      </c>
      <c r="DC134">
        <f>Model!DC64</f>
        <v>0</v>
      </c>
      <c r="DD134">
        <f>Model!DD64</f>
        <v>0</v>
      </c>
      <c r="DE134">
        <f>Model!DE64</f>
        <v>0</v>
      </c>
      <c r="DF134">
        <f>Model!DF64</f>
        <v>0</v>
      </c>
      <c r="DG134">
        <f>Model!DG64</f>
        <v>0</v>
      </c>
      <c r="DH134">
        <f>Model!DH64</f>
        <v>0</v>
      </c>
      <c r="DI134">
        <f>Model!DI64</f>
        <v>0</v>
      </c>
      <c r="DJ134">
        <f>Model!DJ64</f>
        <v>0</v>
      </c>
      <c r="DK134">
        <f>Model!DK64</f>
        <v>0</v>
      </c>
      <c r="DL134">
        <f>Model!DL64</f>
        <v>0</v>
      </c>
      <c r="DM134">
        <f>Model!DM64</f>
        <v>0</v>
      </c>
      <c r="DN134">
        <f>Model!DN64</f>
        <v>0</v>
      </c>
      <c r="DO134">
        <f>Model!DO64</f>
        <v>0</v>
      </c>
      <c r="DP134">
        <f>Model!DP64</f>
        <v>0</v>
      </c>
      <c r="DQ134">
        <f>Model!DQ64</f>
        <v>0</v>
      </c>
      <c r="DR134">
        <f>Model!DR64</f>
        <v>0</v>
      </c>
      <c r="DS134">
        <f>Model!DS64</f>
        <v>0</v>
      </c>
      <c r="DT134">
        <f>Model!DT64</f>
        <v>0</v>
      </c>
      <c r="DU134">
        <f>Model!DU64</f>
        <v>0</v>
      </c>
      <c r="DV134">
        <f>Model!DV64</f>
        <v>0</v>
      </c>
      <c r="DW134">
        <f>Model!DW64</f>
        <v>0</v>
      </c>
      <c r="DX134">
        <f>Model!DX64</f>
        <v>0</v>
      </c>
      <c r="DY134">
        <f>Model!DY64</f>
        <v>0</v>
      </c>
      <c r="DZ134">
        <f>Model!DZ64</f>
        <v>0</v>
      </c>
      <c r="EA134">
        <f>Model!EA64</f>
        <v>0</v>
      </c>
      <c r="EB134">
        <f>Model!EB64</f>
        <v>0</v>
      </c>
      <c r="EC134">
        <f>Model!EC64</f>
        <v>0</v>
      </c>
      <c r="ED134">
        <f>Model!ED64</f>
        <v>0</v>
      </c>
      <c r="EE134">
        <f>Model!EE64</f>
        <v>0</v>
      </c>
      <c r="EF134">
        <f>Model!EF64</f>
        <v>0</v>
      </c>
      <c r="EG134">
        <f>Model!EG64</f>
        <v>0</v>
      </c>
      <c r="EH134">
        <f>Model!EH64</f>
        <v>0</v>
      </c>
      <c r="EI134">
        <f>Model!EI64</f>
        <v>0</v>
      </c>
      <c r="EJ134">
        <f>Model!EJ64</f>
        <v>0</v>
      </c>
      <c r="EK134">
        <f>Model!EK64</f>
        <v>0</v>
      </c>
      <c r="EL134">
        <f>Model!EM64</f>
        <v>0</v>
      </c>
      <c r="EM134">
        <f>Model!EN64</f>
        <v>0</v>
      </c>
      <c r="EN134">
        <f>Model!EO64</f>
        <v>0</v>
      </c>
      <c r="EO134">
        <f>Model!EP64</f>
        <v>0</v>
      </c>
      <c r="EP134">
        <f>Model!EQ64</f>
        <v>0</v>
      </c>
      <c r="EQ134">
        <f>Model!ER64</f>
        <v>0</v>
      </c>
      <c r="ER134">
        <f>Model!ES64</f>
        <v>0</v>
      </c>
      <c r="ES134">
        <f>Model!ET64</f>
        <v>0</v>
      </c>
      <c r="ET134">
        <f>Model!EU64</f>
        <v>0</v>
      </c>
      <c r="EU134">
        <f>Model!EV64</f>
        <v>0</v>
      </c>
      <c r="EV134">
        <f>Model!EW64</f>
        <v>0</v>
      </c>
      <c r="EW134">
        <f>Model!EX64</f>
        <v>0</v>
      </c>
      <c r="EX134">
        <f>Model!EY64</f>
        <v>0</v>
      </c>
    </row>
    <row r="135" spans="1:154" hidden="1" outlineLevel="1">
      <c r="A135">
        <f>Model!A65</f>
        <v>0</v>
      </c>
      <c r="B135">
        <f>Model!B65</f>
        <v>0</v>
      </c>
      <c r="C135">
        <f>Model!C65</f>
        <v>0</v>
      </c>
      <c r="D135">
        <f>Model!D65</f>
        <v>0</v>
      </c>
      <c r="E135">
        <f>Model!E65</f>
        <v>0</v>
      </c>
      <c r="F135">
        <f>Model!F65</f>
        <v>0</v>
      </c>
      <c r="G135">
        <f>Model!G65</f>
        <v>0</v>
      </c>
      <c r="H135">
        <f>Model!H65</f>
        <v>0</v>
      </c>
      <c r="I135" t="str">
        <f>Model!I65</f>
        <v>Cash &amp; Cash Equivalents</v>
      </c>
      <c r="J135">
        <f>Model!J65</f>
        <v>0</v>
      </c>
      <c r="K135">
        <f>Model!K65</f>
        <v>0</v>
      </c>
      <c r="L135">
        <f>Model!L65</f>
        <v>0</v>
      </c>
      <c r="M135">
        <f>Model!M65</f>
        <v>0</v>
      </c>
      <c r="N135">
        <f>Model!N65</f>
        <v>0</v>
      </c>
      <c r="O135">
        <f>Model!O65</f>
        <v>0</v>
      </c>
      <c r="P135">
        <f>Model!P65</f>
        <v>0</v>
      </c>
      <c r="Q135">
        <f>Model!Q65</f>
        <v>0</v>
      </c>
      <c r="R135">
        <f>Model!R65</f>
        <v>0</v>
      </c>
      <c r="S135">
        <f>Model!S65</f>
        <v>0</v>
      </c>
      <c r="T135">
        <f>Model!T65</f>
        <v>0</v>
      </c>
      <c r="U135">
        <f>Model!U65</f>
        <v>0</v>
      </c>
      <c r="V135">
        <f>Model!V65</f>
        <v>0</v>
      </c>
      <c r="W135">
        <f>Model!W65</f>
        <v>0</v>
      </c>
      <c r="X135">
        <f>Model!X65</f>
        <v>0</v>
      </c>
      <c r="Y135">
        <f>Model!Y65</f>
        <v>0</v>
      </c>
      <c r="Z135">
        <f>Model!Z65</f>
        <v>0</v>
      </c>
      <c r="AA135">
        <f>Model!AA65</f>
        <v>0</v>
      </c>
      <c r="AB135">
        <f>Model!AB65</f>
        <v>0</v>
      </c>
      <c r="AC135">
        <f>Model!AC65</f>
        <v>0</v>
      </c>
      <c r="AD135">
        <f>Model!AD65</f>
        <v>0</v>
      </c>
      <c r="AE135">
        <f>Model!AE65</f>
        <v>0</v>
      </c>
      <c r="AF135">
        <f>Model!AF65</f>
        <v>0</v>
      </c>
      <c r="AG135">
        <f>Model!AG65</f>
        <v>0</v>
      </c>
      <c r="AH135">
        <f>Model!AH65</f>
        <v>0</v>
      </c>
      <c r="AI135">
        <f>Model!AI65</f>
        <v>0</v>
      </c>
      <c r="AJ135">
        <f>Model!AJ65</f>
        <v>0</v>
      </c>
      <c r="AK135">
        <f>Model!AK65</f>
        <v>0</v>
      </c>
      <c r="AL135">
        <f>Model!AL65</f>
        <v>0</v>
      </c>
      <c r="AM135">
        <f>Model!AM65</f>
        <v>0</v>
      </c>
      <c r="AN135">
        <f>Model!AN65</f>
        <v>0</v>
      </c>
      <c r="AO135">
        <f>Model!AO65</f>
        <v>0</v>
      </c>
      <c r="AP135">
        <f>Model!AP65</f>
        <v>0</v>
      </c>
      <c r="AQ135">
        <f>Model!AQ65</f>
        <v>0</v>
      </c>
      <c r="AR135">
        <f>Model!AR65</f>
        <v>0</v>
      </c>
      <c r="AS135">
        <f>Model!AS65</f>
        <v>0</v>
      </c>
      <c r="AT135">
        <f>Model!AT65</f>
        <v>0</v>
      </c>
      <c r="AU135">
        <f>Model!AU65</f>
        <v>0</v>
      </c>
      <c r="AV135">
        <f>Model!AV65</f>
        <v>0</v>
      </c>
      <c r="AW135">
        <f>Model!AW65</f>
        <v>4.4390000000000001</v>
      </c>
      <c r="AX135">
        <f>Model!AX65</f>
        <v>0</v>
      </c>
      <c r="AY135">
        <f>Model!AY65</f>
        <v>0</v>
      </c>
      <c r="AZ135">
        <f>Model!AZ65</f>
        <v>0</v>
      </c>
      <c r="BA135">
        <f>Model!BA65</f>
        <v>12.277999999999995</v>
      </c>
      <c r="BB135">
        <f>Model!BB65</f>
        <v>11.055</v>
      </c>
      <c r="BC135">
        <f>Model!BC65</f>
        <v>16.160999999999994</v>
      </c>
      <c r="BD135">
        <f>Model!BD65</f>
        <v>95.813000000000002</v>
      </c>
      <c r="BE135">
        <f>Model!BE65</f>
        <v>47.926000000000002</v>
      </c>
      <c r="BF135">
        <f>Model!BF65</f>
        <v>54.3</v>
      </c>
      <c r="BG135">
        <f>Model!BG65</f>
        <v>25.792000000000002</v>
      </c>
      <c r="BH135">
        <f>Model!BH65</f>
        <v>188.858</v>
      </c>
      <c r="BI135">
        <f>Model!BI65</f>
        <v>150.04</v>
      </c>
      <c r="BJ135">
        <f>Model!BJ65</f>
        <v>131.94800000000001</v>
      </c>
      <c r="BK135">
        <f>Model!BK65</f>
        <v>131.55199999999999</v>
      </c>
      <c r="BL135">
        <f>Model!BL65</f>
        <v>318.88799999999998</v>
      </c>
      <c r="BM135">
        <f>Model!BM65</f>
        <v>201.76</v>
      </c>
      <c r="BN135">
        <f>Model!BN65</f>
        <v>153.654</v>
      </c>
      <c r="BO135">
        <f>Model!BO65</f>
        <v>138.28899999999999</v>
      </c>
      <c r="BP135">
        <f>Model!BP65</f>
        <v>122.765</v>
      </c>
      <c r="BQ135">
        <f>Model!BQ65</f>
        <v>125.765</v>
      </c>
      <c r="BR135">
        <f>Model!BR65</f>
        <v>307.85199999999998</v>
      </c>
      <c r="BS135">
        <f>Model!BS65</f>
        <v>302.27199999999999</v>
      </c>
      <c r="BT135">
        <f>Model!BT65</f>
        <v>233.53899999999999</v>
      </c>
      <c r="BU135">
        <f>Model!BU65</f>
        <v>229.13800000000001</v>
      </c>
      <c r="BV135">
        <f>Model!BV65</f>
        <v>232.44300000000001</v>
      </c>
      <c r="BW135">
        <f>Model!BW65</f>
        <v>155.21</v>
      </c>
      <c r="BX135">
        <f>Model!BX65</f>
        <v>190.76</v>
      </c>
      <c r="BY135">
        <f>Model!BY65</f>
        <v>243.59200000000001</v>
      </c>
      <c r="BZ135">
        <f>Model!BZ65</f>
        <v>261.524</v>
      </c>
      <c r="CA135">
        <f>Model!CA65</f>
        <v>276.46499999999997</v>
      </c>
      <c r="CB135">
        <f>Model!CB65</f>
        <v>319.94200000000001</v>
      </c>
      <c r="CC135">
        <f>Model!CC65</f>
        <v>352.09500000000003</v>
      </c>
      <c r="CD135">
        <f>Model!CD65</f>
        <v>372.9171665764693</v>
      </c>
      <c r="CE135">
        <f>Model!CE65</f>
        <v>364.59099315634518</v>
      </c>
      <c r="CF135">
        <f>Model!CF65</f>
        <v>457.71942303978057</v>
      </c>
      <c r="CG135">
        <f>Model!CG65</f>
        <v>511.13563396973751</v>
      </c>
      <c r="CH135">
        <f>Model!CH65</f>
        <v>0</v>
      </c>
      <c r="CI135">
        <f>Model!CI65</f>
        <v>0</v>
      </c>
      <c r="CJ135">
        <f>Model!CJ65</f>
        <v>0</v>
      </c>
      <c r="CK135">
        <f>Model!CK65</f>
        <v>0</v>
      </c>
      <c r="CL135">
        <f>Model!CL65</f>
        <v>0</v>
      </c>
      <c r="CM135">
        <f>Model!CM65</f>
        <v>0</v>
      </c>
      <c r="CN135">
        <f>Model!CN65</f>
        <v>0</v>
      </c>
      <c r="CO135">
        <f>Model!CO65</f>
        <v>0</v>
      </c>
      <c r="CP135">
        <f>Model!CP65</f>
        <v>0</v>
      </c>
      <c r="CQ135">
        <f>Model!CQ65</f>
        <v>0</v>
      </c>
      <c r="CR135">
        <f>Model!CR65</f>
        <v>0</v>
      </c>
      <c r="CS135">
        <f>Model!CS65</f>
        <v>0</v>
      </c>
      <c r="CT135">
        <f>Model!CT65</f>
        <v>0</v>
      </c>
      <c r="CU135">
        <f>Model!CU65</f>
        <v>0</v>
      </c>
      <c r="CV135">
        <f>Model!CV65</f>
        <v>0</v>
      </c>
      <c r="CW135">
        <f>Model!CW65</f>
        <v>0</v>
      </c>
      <c r="CX135">
        <f>Model!CX65</f>
        <v>0</v>
      </c>
      <c r="CY135">
        <f>Model!CY65</f>
        <v>0</v>
      </c>
      <c r="CZ135">
        <f>Model!CZ65</f>
        <v>0</v>
      </c>
      <c r="DA135">
        <f>Model!DA65</f>
        <v>0</v>
      </c>
      <c r="DB135">
        <f>Model!DB65</f>
        <v>0</v>
      </c>
      <c r="DC135">
        <f>Model!DC65</f>
        <v>0</v>
      </c>
      <c r="DD135">
        <f>Model!DD65</f>
        <v>0</v>
      </c>
      <c r="DE135">
        <f>Model!DE65</f>
        <v>0</v>
      </c>
      <c r="DF135">
        <f>Model!DF65</f>
        <v>0</v>
      </c>
      <c r="DG135">
        <f>Model!DG65</f>
        <v>0</v>
      </c>
      <c r="DH135">
        <f>Model!DH65</f>
        <v>0</v>
      </c>
      <c r="DI135">
        <f>Model!DI65</f>
        <v>0</v>
      </c>
      <c r="DJ135">
        <f>Model!DJ65</f>
        <v>0</v>
      </c>
      <c r="DK135">
        <f>Model!DK65</f>
        <v>0</v>
      </c>
      <c r="DL135">
        <f>Model!DL65</f>
        <v>0</v>
      </c>
      <c r="DM135">
        <f>Model!DM65</f>
        <v>0</v>
      </c>
      <c r="DN135">
        <f>Model!DN65</f>
        <v>0</v>
      </c>
      <c r="DO135">
        <f>Model!DO65</f>
        <v>0</v>
      </c>
      <c r="DP135">
        <f>Model!DP65</f>
        <v>0</v>
      </c>
      <c r="DQ135">
        <f>Model!DQ65</f>
        <v>0</v>
      </c>
      <c r="DR135">
        <f>Model!DR65</f>
        <v>0</v>
      </c>
      <c r="DS135">
        <f>Model!DS65</f>
        <v>0</v>
      </c>
      <c r="DT135">
        <f>Model!DT65</f>
        <v>4.4390000000000001</v>
      </c>
      <c r="DU135">
        <f>Model!DU65</f>
        <v>12.277999999999995</v>
      </c>
      <c r="DV135">
        <f>Model!DV65</f>
        <v>47.926000000000002</v>
      </c>
      <c r="DW135">
        <f>Model!DW65</f>
        <v>150.04</v>
      </c>
      <c r="DX135">
        <f>Model!DX65</f>
        <v>201.76</v>
      </c>
      <c r="DY135">
        <f>Model!DY65</f>
        <v>125.765</v>
      </c>
      <c r="DZ135">
        <f>Model!DZ65</f>
        <v>229.13800000000001</v>
      </c>
      <c r="EA135">
        <f>Model!EA65</f>
        <v>243.59200000000001</v>
      </c>
      <c r="EB135">
        <f>Model!EB65</f>
        <v>352.09500000000003</v>
      </c>
      <c r="EC135">
        <f>Model!EC65</f>
        <v>511.13563396973751</v>
      </c>
      <c r="ED135">
        <f>Model!ED65</f>
        <v>759.25210359064636</v>
      </c>
      <c r="EE135">
        <f>Model!EE65</f>
        <v>1152.838821120167</v>
      </c>
      <c r="EF135">
        <f>Model!EF65</f>
        <v>1670.8699080290423</v>
      </c>
      <c r="EG135">
        <f>Model!EG65</f>
        <v>2355.9816667934583</v>
      </c>
      <c r="EH135">
        <f>Model!EH65</f>
        <v>3133.4983149875916</v>
      </c>
      <c r="EI135">
        <f>Model!EI65</f>
        <v>4028.989203585752</v>
      </c>
      <c r="EJ135">
        <f>Model!EJ65</f>
        <v>5095.3822150109872</v>
      </c>
      <c r="EK135">
        <f>Model!EK65</f>
        <v>0</v>
      </c>
      <c r="EL135">
        <f>Model!EM65</f>
        <v>0</v>
      </c>
      <c r="EM135">
        <f>Model!EN65</f>
        <v>0</v>
      </c>
      <c r="EN135">
        <f>Model!EO65</f>
        <v>0</v>
      </c>
      <c r="EO135">
        <f>Model!EP65</f>
        <v>0</v>
      </c>
      <c r="EP135">
        <f>Model!EQ65</f>
        <v>0</v>
      </c>
      <c r="EQ135">
        <f>Model!ER65</f>
        <v>0</v>
      </c>
      <c r="ER135">
        <f>Model!ES65</f>
        <v>0</v>
      </c>
      <c r="ES135">
        <f>Model!ET65</f>
        <v>0</v>
      </c>
      <c r="ET135">
        <f>Model!EU65</f>
        <v>0</v>
      </c>
      <c r="EU135">
        <f>Model!EV65</f>
        <v>0</v>
      </c>
      <c r="EV135">
        <f>Model!EW65</f>
        <v>0</v>
      </c>
      <c r="EW135">
        <f>Model!EX65</f>
        <v>0</v>
      </c>
      <c r="EX135">
        <f>Model!EY65</f>
        <v>0</v>
      </c>
    </row>
    <row r="136" spans="1:154" hidden="1" outlineLevel="1">
      <c r="A136">
        <f>Model!A66</f>
        <v>0</v>
      </c>
      <c r="B136">
        <f>Model!B66</f>
        <v>0</v>
      </c>
      <c r="C136">
        <f>Model!C66</f>
        <v>0</v>
      </c>
      <c r="D136">
        <f>Model!D66</f>
        <v>0</v>
      </c>
      <c r="E136">
        <f>Model!E66</f>
        <v>0</v>
      </c>
      <c r="F136">
        <f>Model!F66</f>
        <v>0</v>
      </c>
      <c r="G136">
        <f>Model!G66</f>
        <v>0</v>
      </c>
      <c r="H136">
        <f>Model!H66</f>
        <v>0</v>
      </c>
      <c r="I136" t="str">
        <f>Model!I66</f>
        <v>Short-Term Investments</v>
      </c>
      <c r="J136">
        <f>Model!J66</f>
        <v>0</v>
      </c>
      <c r="K136">
        <f>Model!K66</f>
        <v>0</v>
      </c>
      <c r="L136">
        <f>Model!L66</f>
        <v>0</v>
      </c>
      <c r="M136">
        <f>Model!M66</f>
        <v>0</v>
      </c>
      <c r="N136">
        <f>Model!N66</f>
        <v>0</v>
      </c>
      <c r="O136">
        <f>Model!O66</f>
        <v>0</v>
      </c>
      <c r="P136">
        <f>Model!P66</f>
        <v>0</v>
      </c>
      <c r="Q136">
        <f>Model!Q66</f>
        <v>0</v>
      </c>
      <c r="R136">
        <f>Model!R66</f>
        <v>0</v>
      </c>
      <c r="S136">
        <f>Model!S66</f>
        <v>0</v>
      </c>
      <c r="T136">
        <f>Model!T66</f>
        <v>0</v>
      </c>
      <c r="U136">
        <f>Model!U66</f>
        <v>0</v>
      </c>
      <c r="V136">
        <f>Model!V66</f>
        <v>0</v>
      </c>
      <c r="W136">
        <f>Model!W66</f>
        <v>0</v>
      </c>
      <c r="X136">
        <f>Model!X66</f>
        <v>0</v>
      </c>
      <c r="Y136">
        <f>Model!Y66</f>
        <v>0</v>
      </c>
      <c r="Z136">
        <f>Model!Z66</f>
        <v>0</v>
      </c>
      <c r="AA136">
        <f>Model!AA66</f>
        <v>0</v>
      </c>
      <c r="AB136">
        <f>Model!AB66</f>
        <v>0</v>
      </c>
      <c r="AC136">
        <f>Model!AC66</f>
        <v>0</v>
      </c>
      <c r="AD136">
        <f>Model!AD66</f>
        <v>0</v>
      </c>
      <c r="AE136">
        <f>Model!AE66</f>
        <v>0</v>
      </c>
      <c r="AF136">
        <f>Model!AF66</f>
        <v>0</v>
      </c>
      <c r="AG136">
        <f>Model!AG66</f>
        <v>0</v>
      </c>
      <c r="AH136">
        <f>Model!AH66</f>
        <v>0</v>
      </c>
      <c r="AI136">
        <f>Model!AI66</f>
        <v>0</v>
      </c>
      <c r="AJ136">
        <f>Model!AJ66</f>
        <v>0</v>
      </c>
      <c r="AK136">
        <f>Model!AK66</f>
        <v>0</v>
      </c>
      <c r="AL136">
        <f>Model!AL66</f>
        <v>0</v>
      </c>
      <c r="AM136">
        <f>Model!AM66</f>
        <v>0</v>
      </c>
      <c r="AN136">
        <f>Model!AN66</f>
        <v>0</v>
      </c>
      <c r="AO136">
        <f>Model!AO66</f>
        <v>0</v>
      </c>
      <c r="AP136">
        <f>Model!AP66</f>
        <v>0</v>
      </c>
      <c r="AQ136">
        <f>Model!AQ66</f>
        <v>0</v>
      </c>
      <c r="AR136">
        <f>Model!AR66</f>
        <v>0</v>
      </c>
      <c r="AS136">
        <f>Model!AS66</f>
        <v>0</v>
      </c>
      <c r="AT136">
        <f>Model!AT66</f>
        <v>0</v>
      </c>
      <c r="AU136">
        <f>Model!AU66</f>
        <v>0</v>
      </c>
      <c r="AV136">
        <f>Model!AV66</f>
        <v>0</v>
      </c>
      <c r="AW136">
        <f>Model!AW66</f>
        <v>11.651999999999999</v>
      </c>
      <c r="AX136">
        <f>Model!AX66</f>
        <v>0</v>
      </c>
      <c r="AY136">
        <f>Model!AY66</f>
        <v>0</v>
      </c>
      <c r="AZ136">
        <f>Model!AZ66</f>
        <v>0</v>
      </c>
      <c r="BA136">
        <f>Model!BA66</f>
        <v>1.4990000000000001</v>
      </c>
      <c r="BB136">
        <f>Model!BB66</f>
        <v>4.4989999999999997</v>
      </c>
      <c r="BC136">
        <f>Model!BC66</f>
        <v>0</v>
      </c>
      <c r="BD136">
        <f>Model!BD66</f>
        <v>0</v>
      </c>
      <c r="BE136">
        <f>Model!BE66</f>
        <v>28.925000000000001</v>
      </c>
      <c r="BF136">
        <f>Model!BF66</f>
        <v>28.78</v>
      </c>
      <c r="BG136">
        <f>Model!BG66</f>
        <v>43.81</v>
      </c>
      <c r="BH136">
        <f>Model!BH66</f>
        <v>40.024000000000001</v>
      </c>
      <c r="BI136">
        <f>Model!BI66</f>
        <v>44.054000000000002</v>
      </c>
      <c r="BJ136">
        <f>Model!BJ66</f>
        <v>47.101999999999997</v>
      </c>
      <c r="BK136">
        <f>Model!BK66</f>
        <v>38.137999999999998</v>
      </c>
      <c r="BL136">
        <f>Model!BL66</f>
        <v>46.154000000000003</v>
      </c>
      <c r="BM136">
        <f>Model!BM66</f>
        <v>93.531000000000006</v>
      </c>
      <c r="BN136">
        <f>Model!BN66</f>
        <v>155.76</v>
      </c>
      <c r="BO136">
        <f>Model!BO66</f>
        <v>219.77699999999999</v>
      </c>
      <c r="BP136">
        <f>Model!BP66</f>
        <v>243.55500000000001</v>
      </c>
      <c r="BQ136">
        <f>Model!BQ66</f>
        <v>246.82900000000001</v>
      </c>
      <c r="BR136">
        <f>Model!BR66</f>
        <v>320.58100000000002</v>
      </c>
      <c r="BS136">
        <f>Model!BS66</f>
        <v>322.69499999999999</v>
      </c>
      <c r="BT136">
        <f>Model!BT66</f>
        <v>303.22000000000003</v>
      </c>
      <c r="BU136">
        <f>Model!BU66</f>
        <v>291.15100000000001</v>
      </c>
      <c r="BV136">
        <f>Model!BV66</f>
        <v>281.21800000000002</v>
      </c>
      <c r="BW136">
        <f>Model!BW66</f>
        <v>264.93299999999999</v>
      </c>
      <c r="BX136">
        <f>Model!BX66</f>
        <v>253.845</v>
      </c>
      <c r="BY136">
        <f>Model!BY66</f>
        <v>262.87</v>
      </c>
      <c r="BZ136">
        <f>Model!BZ66</f>
        <v>297.52</v>
      </c>
      <c r="CA136">
        <f>Model!CA66</f>
        <v>322.46300000000002</v>
      </c>
      <c r="CB136">
        <f>Model!CB66</f>
        <v>361.03800000000001</v>
      </c>
      <c r="CC136">
        <f>Model!CC66</f>
        <v>410.44400000000002</v>
      </c>
      <c r="CD136">
        <f>Model!CD66</f>
        <v>410.44400000000002</v>
      </c>
      <c r="CE136">
        <f>Model!CE66</f>
        <v>410.44400000000002</v>
      </c>
      <c r="CF136">
        <f>Model!CF66</f>
        <v>410.44400000000002</v>
      </c>
      <c r="CG136">
        <f>Model!CG66</f>
        <v>410.44400000000002</v>
      </c>
      <c r="CH136">
        <f>Model!CH66</f>
        <v>0</v>
      </c>
      <c r="CI136">
        <f>Model!CI66</f>
        <v>0</v>
      </c>
      <c r="CJ136">
        <f>Model!CJ66</f>
        <v>0</v>
      </c>
      <c r="CK136">
        <f>Model!CK66</f>
        <v>0</v>
      </c>
      <c r="CL136">
        <f>Model!CL66</f>
        <v>0</v>
      </c>
      <c r="CM136">
        <f>Model!CM66</f>
        <v>0</v>
      </c>
      <c r="CN136">
        <f>Model!CN66</f>
        <v>0</v>
      </c>
      <c r="CO136">
        <f>Model!CO66</f>
        <v>0</v>
      </c>
      <c r="CP136">
        <f>Model!CP66</f>
        <v>0</v>
      </c>
      <c r="CQ136">
        <f>Model!CQ66</f>
        <v>0</v>
      </c>
      <c r="CR136">
        <f>Model!CR66</f>
        <v>0</v>
      </c>
      <c r="CS136">
        <f>Model!CS66</f>
        <v>0</v>
      </c>
      <c r="CT136">
        <f>Model!CT66</f>
        <v>0</v>
      </c>
      <c r="CU136">
        <f>Model!CU66</f>
        <v>0</v>
      </c>
      <c r="CV136">
        <f>Model!CV66</f>
        <v>0</v>
      </c>
      <c r="CW136">
        <f>Model!CW66</f>
        <v>0</v>
      </c>
      <c r="CX136">
        <f>Model!CX66</f>
        <v>0</v>
      </c>
      <c r="CY136">
        <f>Model!CY66</f>
        <v>0</v>
      </c>
      <c r="CZ136">
        <f>Model!CZ66</f>
        <v>0</v>
      </c>
      <c r="DA136">
        <f>Model!DA66</f>
        <v>0</v>
      </c>
      <c r="DB136">
        <f>Model!DB66</f>
        <v>0</v>
      </c>
      <c r="DC136">
        <f>Model!DC66</f>
        <v>0</v>
      </c>
      <c r="DD136">
        <f>Model!DD66</f>
        <v>0</v>
      </c>
      <c r="DE136">
        <f>Model!DE66</f>
        <v>0</v>
      </c>
      <c r="DF136">
        <f>Model!DF66</f>
        <v>0</v>
      </c>
      <c r="DG136">
        <f>Model!DG66</f>
        <v>0</v>
      </c>
      <c r="DH136">
        <f>Model!DH66</f>
        <v>0</v>
      </c>
      <c r="DI136">
        <f>Model!DI66</f>
        <v>0</v>
      </c>
      <c r="DJ136">
        <f>Model!DJ66</f>
        <v>0</v>
      </c>
      <c r="DK136">
        <f>Model!DK66</f>
        <v>0</v>
      </c>
      <c r="DL136">
        <f>Model!DL66</f>
        <v>0</v>
      </c>
      <c r="DM136">
        <f>Model!DM66</f>
        <v>0</v>
      </c>
      <c r="DN136">
        <f>Model!DN66</f>
        <v>0</v>
      </c>
      <c r="DO136">
        <f>Model!DO66</f>
        <v>0</v>
      </c>
      <c r="DP136">
        <f>Model!DP66</f>
        <v>0</v>
      </c>
      <c r="DQ136">
        <f>Model!DQ66</f>
        <v>0</v>
      </c>
      <c r="DR136">
        <f>Model!DR66</f>
        <v>0</v>
      </c>
      <c r="DS136">
        <f>Model!DS66</f>
        <v>0</v>
      </c>
      <c r="DT136">
        <f>Model!DT66</f>
        <v>11.651999999999999</v>
      </c>
      <c r="DU136">
        <f>Model!DU66</f>
        <v>1.4990000000000001</v>
      </c>
      <c r="DV136">
        <f>Model!DV66</f>
        <v>28.925000000000001</v>
      </c>
      <c r="DW136">
        <f>Model!DW66</f>
        <v>44.054000000000002</v>
      </c>
      <c r="DX136">
        <f>Model!DX66</f>
        <v>93.531000000000006</v>
      </c>
      <c r="DY136">
        <f>Model!DY66</f>
        <v>246.82900000000001</v>
      </c>
      <c r="DZ136">
        <f>Model!DZ66</f>
        <v>291.15100000000001</v>
      </c>
      <c r="EA136">
        <f>Model!EA66</f>
        <v>262.87</v>
      </c>
      <c r="EB136">
        <f>Model!EB66</f>
        <v>410.44400000000002</v>
      </c>
      <c r="EC136">
        <f>Model!EC66</f>
        <v>410.44400000000002</v>
      </c>
      <c r="ED136">
        <f>Model!ED66</f>
        <v>410.44400000000002</v>
      </c>
      <c r="EE136">
        <f>Model!EE66</f>
        <v>410.44400000000002</v>
      </c>
      <c r="EF136">
        <f>Model!EF66</f>
        <v>410.44400000000002</v>
      </c>
      <c r="EG136">
        <f>Model!EG66</f>
        <v>410.44400000000002</v>
      </c>
      <c r="EH136">
        <f>Model!EH66</f>
        <v>410.44400000000002</v>
      </c>
      <c r="EI136">
        <f>Model!EI66</f>
        <v>410.44400000000002</v>
      </c>
      <c r="EJ136">
        <f>Model!EJ66</f>
        <v>410.44400000000002</v>
      </c>
      <c r="EK136">
        <f>Model!EK66</f>
        <v>0</v>
      </c>
      <c r="EL136">
        <f>Model!EM66</f>
        <v>0</v>
      </c>
      <c r="EM136">
        <f>Model!EN66</f>
        <v>0</v>
      </c>
      <c r="EN136">
        <f>Model!EO66</f>
        <v>0</v>
      </c>
      <c r="EO136">
        <f>Model!EP66</f>
        <v>0</v>
      </c>
      <c r="EP136">
        <f>Model!EQ66</f>
        <v>0</v>
      </c>
      <c r="EQ136">
        <f>Model!ER66</f>
        <v>0</v>
      </c>
      <c r="ER136">
        <f>Model!ES66</f>
        <v>0</v>
      </c>
      <c r="ES136">
        <f>Model!ET66</f>
        <v>0</v>
      </c>
      <c r="ET136">
        <f>Model!EU66</f>
        <v>0</v>
      </c>
      <c r="EU136">
        <f>Model!EV66</f>
        <v>0</v>
      </c>
      <c r="EV136">
        <f>Model!EW66</f>
        <v>0</v>
      </c>
      <c r="EW136">
        <f>Model!EX66</f>
        <v>0</v>
      </c>
      <c r="EX136">
        <f>Model!EY66</f>
        <v>0</v>
      </c>
    </row>
    <row r="137" spans="1:154" hidden="1" outlineLevel="1">
      <c r="A137">
        <f>Model!A67</f>
        <v>0</v>
      </c>
      <c r="B137">
        <f>Model!B67</f>
        <v>0</v>
      </c>
      <c r="C137">
        <f>Model!C67</f>
        <v>0</v>
      </c>
      <c r="D137">
        <f>Model!D67</f>
        <v>0</v>
      </c>
      <c r="E137">
        <f>Model!E67</f>
        <v>0</v>
      </c>
      <c r="F137">
        <f>Model!F67</f>
        <v>0</v>
      </c>
      <c r="G137">
        <f>Model!G67</f>
        <v>0</v>
      </c>
      <c r="H137">
        <f>Model!H67</f>
        <v>0</v>
      </c>
      <c r="I137" t="str">
        <f>Model!I67</f>
        <v>Accounts Receivable</v>
      </c>
      <c r="J137">
        <f>Model!J67</f>
        <v>0</v>
      </c>
      <c r="K137">
        <f>Model!K67</f>
        <v>0</v>
      </c>
      <c r="L137">
        <f>Model!L67</f>
        <v>0</v>
      </c>
      <c r="M137">
        <f>Model!M67</f>
        <v>0</v>
      </c>
      <c r="N137">
        <f>Model!N67</f>
        <v>0</v>
      </c>
      <c r="O137">
        <f>Model!O67</f>
        <v>0</v>
      </c>
      <c r="P137">
        <f>Model!P67</f>
        <v>0</v>
      </c>
      <c r="Q137">
        <f>Model!Q67</f>
        <v>0</v>
      </c>
      <c r="R137">
        <f>Model!R67</f>
        <v>0</v>
      </c>
      <c r="S137">
        <f>Model!S67</f>
        <v>0</v>
      </c>
      <c r="T137">
        <f>Model!T67</f>
        <v>0</v>
      </c>
      <c r="U137">
        <f>Model!U67</f>
        <v>0</v>
      </c>
      <c r="V137">
        <f>Model!V67</f>
        <v>0</v>
      </c>
      <c r="W137">
        <f>Model!W67</f>
        <v>0</v>
      </c>
      <c r="X137">
        <f>Model!X67</f>
        <v>0</v>
      </c>
      <c r="Y137">
        <f>Model!Y67</f>
        <v>0</v>
      </c>
      <c r="Z137">
        <f>Model!Z67</f>
        <v>0</v>
      </c>
      <c r="AA137">
        <f>Model!AA67</f>
        <v>0</v>
      </c>
      <c r="AB137">
        <f>Model!AB67</f>
        <v>0</v>
      </c>
      <c r="AC137">
        <f>Model!AC67</f>
        <v>0</v>
      </c>
      <c r="AD137">
        <f>Model!AD67</f>
        <v>0</v>
      </c>
      <c r="AE137">
        <f>Model!AE67</f>
        <v>0</v>
      </c>
      <c r="AF137">
        <f>Model!AF67</f>
        <v>0</v>
      </c>
      <c r="AG137">
        <f>Model!AG67</f>
        <v>0</v>
      </c>
      <c r="AH137">
        <f>Model!AH67</f>
        <v>0</v>
      </c>
      <c r="AI137">
        <f>Model!AI67</f>
        <v>0</v>
      </c>
      <c r="AJ137">
        <f>Model!AJ67</f>
        <v>0</v>
      </c>
      <c r="AK137">
        <f>Model!AK67</f>
        <v>0</v>
      </c>
      <c r="AL137">
        <f>Model!AL67</f>
        <v>0</v>
      </c>
      <c r="AM137">
        <f>Model!AM67</f>
        <v>0</v>
      </c>
      <c r="AN137">
        <f>Model!AN67</f>
        <v>0</v>
      </c>
      <c r="AO137">
        <f>Model!AO67</f>
        <v>0</v>
      </c>
      <c r="AP137">
        <f>Model!AP67</f>
        <v>0</v>
      </c>
      <c r="AQ137">
        <f>Model!AQ67</f>
        <v>0</v>
      </c>
      <c r="AR137">
        <f>Model!AR67</f>
        <v>0</v>
      </c>
      <c r="AS137">
        <f>Model!AS67</f>
        <v>0</v>
      </c>
      <c r="AT137">
        <f>Model!AT67</f>
        <v>0</v>
      </c>
      <c r="AU137">
        <f>Model!AU67</f>
        <v>0</v>
      </c>
      <c r="AV137">
        <f>Model!AV67</f>
        <v>0</v>
      </c>
      <c r="AW137">
        <f>Model!AW67</f>
        <v>2.8679999999999999</v>
      </c>
      <c r="AX137">
        <f>Model!AX67</f>
        <v>0</v>
      </c>
      <c r="AY137">
        <f>Model!AY67</f>
        <v>0</v>
      </c>
      <c r="AZ137">
        <f>Model!AZ67</f>
        <v>0</v>
      </c>
      <c r="BA137">
        <f>Model!BA67</f>
        <v>3.984</v>
      </c>
      <c r="BB137">
        <f>Model!BB67</f>
        <v>3.7290000000000001</v>
      </c>
      <c r="BC137">
        <f>Model!BC67</f>
        <v>5.3070000000000004</v>
      </c>
      <c r="BD137">
        <f>Model!BD67</f>
        <v>6.1150000000000002</v>
      </c>
      <c r="BE137">
        <f>Model!BE67</f>
        <v>5.6379999999999999</v>
      </c>
      <c r="BF137">
        <f>Model!BF67</f>
        <v>6.14</v>
      </c>
      <c r="BG137">
        <f>Model!BG67</f>
        <v>7.7750000000000004</v>
      </c>
      <c r="BH137">
        <f>Model!BH67</f>
        <v>8.6389999999999993</v>
      </c>
      <c r="BI137">
        <f>Model!BI67</f>
        <v>8.6549999999999994</v>
      </c>
      <c r="BJ137">
        <f>Model!BJ67</f>
        <v>9.4990000000000006</v>
      </c>
      <c r="BK137">
        <f>Model!BK67</f>
        <v>13.083</v>
      </c>
      <c r="BL137">
        <f>Model!BL67</f>
        <v>15.712</v>
      </c>
      <c r="BM137">
        <f>Model!BM67</f>
        <v>15.234</v>
      </c>
      <c r="BN137">
        <f>Model!BN67</f>
        <v>14.859</v>
      </c>
      <c r="BO137">
        <f>Model!BO67</f>
        <v>19.885000000000002</v>
      </c>
      <c r="BP137">
        <f>Model!BP67</f>
        <v>21.794</v>
      </c>
      <c r="BQ137">
        <f>Model!BQ67</f>
        <v>18.684000000000001</v>
      </c>
      <c r="BR137">
        <f>Model!BR67</f>
        <v>31.266999999999999</v>
      </c>
      <c r="BS137">
        <f>Model!BS67</f>
        <v>35.198</v>
      </c>
      <c r="BT137">
        <f>Model!BT67</f>
        <v>33.567999999999998</v>
      </c>
      <c r="BU137">
        <f>Model!BU67</f>
        <v>29.789000000000001</v>
      </c>
      <c r="BV137">
        <f>Model!BV67</f>
        <v>32.270000000000003</v>
      </c>
      <c r="BW137">
        <f>Model!BW67</f>
        <v>35.494</v>
      </c>
      <c r="BX137">
        <f>Model!BX67</f>
        <v>39.939</v>
      </c>
      <c r="BY137">
        <f>Model!BY67</f>
        <v>40.527000000000001</v>
      </c>
      <c r="BZ137">
        <f>Model!BZ67</f>
        <v>41.868000000000002</v>
      </c>
      <c r="CA137">
        <f>Model!CA67</f>
        <v>47.716000000000001</v>
      </c>
      <c r="CB137">
        <f>Model!CB67</f>
        <v>53.951000000000001</v>
      </c>
      <c r="CC137">
        <f>Model!CC67</f>
        <v>54.396000000000001</v>
      </c>
      <c r="CD137">
        <f>Model!CD67</f>
        <v>51.141477262561303</v>
      </c>
      <c r="CE137">
        <f>Model!CE67</f>
        <v>59.514656016848413</v>
      </c>
      <c r="CF137">
        <f>Model!CF67</f>
        <v>79.556402188423831</v>
      </c>
      <c r="CG137">
        <f>Model!CG67</f>
        <v>89.372211172822645</v>
      </c>
      <c r="CH137">
        <f>Model!CH67</f>
        <v>0</v>
      </c>
      <c r="CI137">
        <f>Model!CI67</f>
        <v>0</v>
      </c>
      <c r="CJ137">
        <f>Model!CJ67</f>
        <v>0</v>
      </c>
      <c r="CK137">
        <f>Model!CK67</f>
        <v>0</v>
      </c>
      <c r="CL137">
        <f>Model!CL67</f>
        <v>0</v>
      </c>
      <c r="CM137">
        <f>Model!CM67</f>
        <v>0</v>
      </c>
      <c r="CN137">
        <f>Model!CN67</f>
        <v>0</v>
      </c>
      <c r="CO137">
        <f>Model!CO67</f>
        <v>0</v>
      </c>
      <c r="CP137">
        <f>Model!CP67</f>
        <v>0</v>
      </c>
      <c r="CQ137">
        <f>Model!CQ67</f>
        <v>0</v>
      </c>
      <c r="CR137">
        <f>Model!CR67</f>
        <v>0</v>
      </c>
      <c r="CS137">
        <f>Model!CS67</f>
        <v>0</v>
      </c>
      <c r="CT137">
        <f>Model!CT67</f>
        <v>0</v>
      </c>
      <c r="CU137">
        <f>Model!CU67</f>
        <v>0</v>
      </c>
      <c r="CV137">
        <f>Model!CV67</f>
        <v>0</v>
      </c>
      <c r="CW137">
        <f>Model!CW67</f>
        <v>0</v>
      </c>
      <c r="CX137">
        <f>Model!CX67</f>
        <v>0</v>
      </c>
      <c r="CY137">
        <f>Model!CY67</f>
        <v>0</v>
      </c>
      <c r="CZ137">
        <f>Model!CZ67</f>
        <v>0</v>
      </c>
      <c r="DA137">
        <f>Model!DA67</f>
        <v>0</v>
      </c>
      <c r="DB137">
        <f>Model!DB67</f>
        <v>0</v>
      </c>
      <c r="DC137">
        <f>Model!DC67</f>
        <v>0</v>
      </c>
      <c r="DD137">
        <f>Model!DD67</f>
        <v>0</v>
      </c>
      <c r="DE137">
        <f>Model!DE67</f>
        <v>0</v>
      </c>
      <c r="DF137">
        <f>Model!DF67</f>
        <v>0</v>
      </c>
      <c r="DG137">
        <f>Model!DG67</f>
        <v>0</v>
      </c>
      <c r="DH137">
        <f>Model!DH67</f>
        <v>0</v>
      </c>
      <c r="DI137">
        <f>Model!DI67</f>
        <v>0</v>
      </c>
      <c r="DJ137">
        <f>Model!DJ67</f>
        <v>0</v>
      </c>
      <c r="DK137">
        <f>Model!DK67</f>
        <v>0</v>
      </c>
      <c r="DL137">
        <f>Model!DL67</f>
        <v>0</v>
      </c>
      <c r="DM137">
        <f>Model!DM67</f>
        <v>0</v>
      </c>
      <c r="DN137">
        <f>Model!DN67</f>
        <v>0</v>
      </c>
      <c r="DO137">
        <f>Model!DO67</f>
        <v>0</v>
      </c>
      <c r="DP137">
        <f>Model!DP67</f>
        <v>0</v>
      </c>
      <c r="DQ137">
        <f>Model!DQ67</f>
        <v>0</v>
      </c>
      <c r="DR137">
        <f>Model!DR67</f>
        <v>0</v>
      </c>
      <c r="DS137">
        <f>Model!DS67</f>
        <v>0</v>
      </c>
      <c r="DT137">
        <f>Model!DT67</f>
        <v>2.8679999999999999</v>
      </c>
      <c r="DU137">
        <f>Model!DU67</f>
        <v>3.984</v>
      </c>
      <c r="DV137">
        <f>Model!DV67</f>
        <v>5.6379999999999999</v>
      </c>
      <c r="DW137">
        <f>Model!DW67</f>
        <v>8.6549999999999994</v>
      </c>
      <c r="DX137">
        <f>Model!DX67</f>
        <v>15.234</v>
      </c>
      <c r="DY137">
        <f>Model!DY67</f>
        <v>18.684000000000001</v>
      </c>
      <c r="DZ137">
        <f>Model!DZ67</f>
        <v>29.789000000000001</v>
      </c>
      <c r="EA137">
        <f>Model!EA67</f>
        <v>40.527000000000001</v>
      </c>
      <c r="EB137">
        <f>Model!EB67</f>
        <v>54.396000000000001</v>
      </c>
      <c r="EC137">
        <f>Model!EC67</f>
        <v>89.372211172822645</v>
      </c>
      <c r="ED137">
        <f>Model!ED67</f>
        <v>120.19913209676537</v>
      </c>
      <c r="EE137">
        <f>Model!EE67</f>
        <v>174.30232289753823</v>
      </c>
      <c r="EF137">
        <f>Model!EF67</f>
        <v>241.30423338565669</v>
      </c>
      <c r="EG137">
        <f>Model!EG67</f>
        <v>306.11753052403617</v>
      </c>
      <c r="EH137">
        <f>Model!EH67</f>
        <v>375.18910297445399</v>
      </c>
      <c r="EI137">
        <f>Model!EI67</f>
        <v>448.92258918724207</v>
      </c>
      <c r="EJ137">
        <f>Model!EJ67</f>
        <v>531.09813242142229</v>
      </c>
      <c r="EK137">
        <f>Model!EK67</f>
        <v>0</v>
      </c>
      <c r="EL137">
        <f>Model!EM67</f>
        <v>0</v>
      </c>
      <c r="EM137">
        <f>Model!EN67</f>
        <v>0</v>
      </c>
      <c r="EN137">
        <f>Model!EO67</f>
        <v>0</v>
      </c>
      <c r="EO137">
        <f>Model!EP67</f>
        <v>0</v>
      </c>
      <c r="EP137">
        <f>Model!EQ67</f>
        <v>0</v>
      </c>
      <c r="EQ137">
        <f>Model!ER67</f>
        <v>0</v>
      </c>
      <c r="ER137">
        <f>Model!ES67</f>
        <v>0</v>
      </c>
      <c r="ES137">
        <f>Model!ET67</f>
        <v>0</v>
      </c>
      <c r="ET137">
        <f>Model!EU67</f>
        <v>0</v>
      </c>
      <c r="EU137">
        <f>Model!EV67</f>
        <v>0</v>
      </c>
      <c r="EV137">
        <f>Model!EW67</f>
        <v>0</v>
      </c>
      <c r="EW137">
        <f>Model!EX67</f>
        <v>0</v>
      </c>
      <c r="EX137">
        <f>Model!EY67</f>
        <v>0</v>
      </c>
    </row>
    <row r="138" spans="1:154" hidden="1" outlineLevel="1">
      <c r="A138">
        <f>Model!A68</f>
        <v>0</v>
      </c>
      <c r="B138">
        <f>Model!B68</f>
        <v>0</v>
      </c>
      <c r="C138">
        <f>Model!C68</f>
        <v>0</v>
      </c>
      <c r="D138">
        <f>Model!D68</f>
        <v>0</v>
      </c>
      <c r="E138">
        <f>Model!E68</f>
        <v>0</v>
      </c>
      <c r="F138">
        <f>Model!F68</f>
        <v>0</v>
      </c>
      <c r="G138">
        <f>Model!G68</f>
        <v>0</v>
      </c>
      <c r="H138">
        <f>Model!H68</f>
        <v>0</v>
      </c>
      <c r="I138" t="str">
        <f>Model!I68</f>
        <v>Prepaid Expenses &amp; Other Current Assets</v>
      </c>
      <c r="J138">
        <f>Model!J68</f>
        <v>0</v>
      </c>
      <c r="K138">
        <f>Model!K68</f>
        <v>0</v>
      </c>
      <c r="L138">
        <f>Model!L68</f>
        <v>0</v>
      </c>
      <c r="M138">
        <f>Model!M68</f>
        <v>0</v>
      </c>
      <c r="N138">
        <f>Model!N68</f>
        <v>0</v>
      </c>
      <c r="O138">
        <f>Model!O68</f>
        <v>0</v>
      </c>
      <c r="P138">
        <f>Model!P68</f>
        <v>0</v>
      </c>
      <c r="Q138">
        <f>Model!Q68</f>
        <v>0</v>
      </c>
      <c r="R138">
        <f>Model!R68</f>
        <v>0</v>
      </c>
      <c r="S138">
        <f>Model!S68</f>
        <v>0</v>
      </c>
      <c r="T138">
        <f>Model!T68</f>
        <v>0</v>
      </c>
      <c r="U138">
        <f>Model!U68</f>
        <v>0</v>
      </c>
      <c r="V138">
        <f>Model!V68</f>
        <v>0</v>
      </c>
      <c r="W138">
        <f>Model!W68</f>
        <v>0</v>
      </c>
      <c r="X138">
        <f>Model!X68</f>
        <v>0</v>
      </c>
      <c r="Y138">
        <f>Model!Y68</f>
        <v>0</v>
      </c>
      <c r="Z138">
        <f>Model!Z68</f>
        <v>0</v>
      </c>
      <c r="AA138">
        <f>Model!AA68</f>
        <v>0</v>
      </c>
      <c r="AB138">
        <f>Model!AB68</f>
        <v>0</v>
      </c>
      <c r="AC138">
        <f>Model!AC68</f>
        <v>0</v>
      </c>
      <c r="AD138">
        <f>Model!AD68</f>
        <v>0</v>
      </c>
      <c r="AE138">
        <f>Model!AE68</f>
        <v>0</v>
      </c>
      <c r="AF138">
        <f>Model!AF68</f>
        <v>0</v>
      </c>
      <c r="AG138">
        <f>Model!AG68</f>
        <v>0</v>
      </c>
      <c r="AH138">
        <f>Model!AH68</f>
        <v>0</v>
      </c>
      <c r="AI138">
        <f>Model!AI68</f>
        <v>0</v>
      </c>
      <c r="AJ138">
        <f>Model!AJ68</f>
        <v>0</v>
      </c>
      <c r="AK138">
        <f>Model!AK68</f>
        <v>0</v>
      </c>
      <c r="AL138">
        <f>Model!AL68</f>
        <v>0</v>
      </c>
      <c r="AM138">
        <f>Model!AM68</f>
        <v>0</v>
      </c>
      <c r="AN138">
        <f>Model!AN68</f>
        <v>0</v>
      </c>
      <c r="AO138">
        <f>Model!AO68</f>
        <v>0</v>
      </c>
      <c r="AP138">
        <f>Model!AP68</f>
        <v>0</v>
      </c>
      <c r="AQ138">
        <f>Model!AQ68</f>
        <v>0</v>
      </c>
      <c r="AR138">
        <f>Model!AR68</f>
        <v>0</v>
      </c>
      <c r="AS138">
        <f>Model!AS68</f>
        <v>0</v>
      </c>
      <c r="AT138">
        <f>Model!AT68</f>
        <v>0</v>
      </c>
      <c r="AU138">
        <f>Model!AU68</f>
        <v>0</v>
      </c>
      <c r="AV138">
        <f>Model!AV68</f>
        <v>0</v>
      </c>
      <c r="AW138">
        <f>Model!AW68</f>
        <v>0.34899999999999998</v>
      </c>
      <c r="AX138">
        <f>Model!AX68</f>
        <v>0</v>
      </c>
      <c r="AY138">
        <f>Model!AY68</f>
        <v>0</v>
      </c>
      <c r="AZ138">
        <f>Model!AZ68</f>
        <v>0</v>
      </c>
      <c r="BA138">
        <f>Model!BA68</f>
        <v>0.41</v>
      </c>
      <c r="BB138">
        <f>Model!BB68</f>
        <v>0.69299999999999995</v>
      </c>
      <c r="BC138">
        <f>Model!BC68</f>
        <v>0.67</v>
      </c>
      <c r="BD138">
        <f>Model!BD68</f>
        <v>0.84799999999999998</v>
      </c>
      <c r="BE138">
        <f>Model!BE68</f>
        <v>3.214</v>
      </c>
      <c r="BF138">
        <f>Model!BF68</f>
        <v>2.1509999999999998</v>
      </c>
      <c r="BG138">
        <f>Model!BG68</f>
        <v>1.617</v>
      </c>
      <c r="BH138">
        <f>Model!BH68</f>
        <v>3.2229999999999999</v>
      </c>
      <c r="BI138">
        <f>Model!BI68</f>
        <v>2.6520000000000001</v>
      </c>
      <c r="BJ138">
        <f>Model!BJ68</f>
        <v>4.4450000000000003</v>
      </c>
      <c r="BK138">
        <f>Model!BK68</f>
        <v>3.081</v>
      </c>
      <c r="BL138">
        <f>Model!BL68</f>
        <v>5.0049999999999999</v>
      </c>
      <c r="BM138">
        <f>Model!BM68</f>
        <v>4.9870000000000001</v>
      </c>
      <c r="BN138">
        <f>Model!BN68</f>
        <v>6.8170000000000002</v>
      </c>
      <c r="BO138">
        <f>Model!BO68</f>
        <v>6.4640000000000004</v>
      </c>
      <c r="BP138">
        <f>Model!BP68</f>
        <v>8.9209999999999994</v>
      </c>
      <c r="BQ138">
        <f>Model!BQ68</f>
        <v>10.058999999999999</v>
      </c>
      <c r="BR138">
        <f>Model!BR68</f>
        <v>25.035</v>
      </c>
      <c r="BS138">
        <f>Model!BS68</f>
        <v>21.888000000000002</v>
      </c>
      <c r="BT138">
        <f>Model!BT68</f>
        <v>25.204999999999998</v>
      </c>
      <c r="BU138">
        <f>Model!BU68</f>
        <v>24.015999999999998</v>
      </c>
      <c r="BV138">
        <f>Model!BV68</f>
        <v>21.006</v>
      </c>
      <c r="BW138">
        <f>Model!BW68</f>
        <v>15.728</v>
      </c>
      <c r="BX138">
        <f>Model!BX68</f>
        <v>17.238</v>
      </c>
      <c r="BY138">
        <f>Model!BY68</f>
        <v>34.817</v>
      </c>
      <c r="BZ138">
        <f>Model!BZ68</f>
        <v>29.559000000000001</v>
      </c>
      <c r="CA138">
        <f>Model!CA68</f>
        <v>39.978999999999999</v>
      </c>
      <c r="CB138">
        <f>Model!CB68</f>
        <v>30.013999999999999</v>
      </c>
      <c r="CC138">
        <f>Model!CC68</f>
        <v>24.59</v>
      </c>
      <c r="CD138">
        <f>Model!CD68</f>
        <v>37.930463966009313</v>
      </c>
      <c r="CE138">
        <f>Model!CE68</f>
        <v>49.297205616495901</v>
      </c>
      <c r="CF138">
        <f>Model!CF68</f>
        <v>45.879372626927399</v>
      </c>
      <c r="CG138">
        <f>Model!CG68</f>
        <v>24.17442377609698</v>
      </c>
      <c r="CH138">
        <f>Model!CH68</f>
        <v>0</v>
      </c>
      <c r="CI138">
        <f>Model!CI68</f>
        <v>0</v>
      </c>
      <c r="CJ138">
        <f>Model!CJ68</f>
        <v>0</v>
      </c>
      <c r="CK138">
        <f>Model!CK68</f>
        <v>0</v>
      </c>
      <c r="CL138">
        <f>Model!CL68</f>
        <v>0</v>
      </c>
      <c r="CM138">
        <f>Model!CM68</f>
        <v>0</v>
      </c>
      <c r="CN138">
        <f>Model!CN68</f>
        <v>0</v>
      </c>
      <c r="CO138">
        <f>Model!CO68</f>
        <v>0</v>
      </c>
      <c r="CP138">
        <f>Model!CP68</f>
        <v>0</v>
      </c>
      <c r="CQ138">
        <f>Model!CQ68</f>
        <v>0</v>
      </c>
      <c r="CR138">
        <f>Model!CR68</f>
        <v>0</v>
      </c>
      <c r="CS138">
        <f>Model!CS68</f>
        <v>0</v>
      </c>
      <c r="CT138">
        <f>Model!CT68</f>
        <v>0</v>
      </c>
      <c r="CU138">
        <f>Model!CU68</f>
        <v>0</v>
      </c>
      <c r="CV138">
        <f>Model!CV68</f>
        <v>0</v>
      </c>
      <c r="CW138">
        <f>Model!CW68</f>
        <v>0</v>
      </c>
      <c r="CX138">
        <f>Model!CX68</f>
        <v>0</v>
      </c>
      <c r="CY138">
        <f>Model!CY68</f>
        <v>0</v>
      </c>
      <c r="CZ138">
        <f>Model!CZ68</f>
        <v>0</v>
      </c>
      <c r="DA138">
        <f>Model!DA68</f>
        <v>0</v>
      </c>
      <c r="DB138">
        <f>Model!DB68</f>
        <v>0</v>
      </c>
      <c r="DC138">
        <f>Model!DC68</f>
        <v>0</v>
      </c>
      <c r="DD138">
        <f>Model!DD68</f>
        <v>0</v>
      </c>
      <c r="DE138">
        <f>Model!DE68</f>
        <v>0</v>
      </c>
      <c r="DF138">
        <f>Model!DF68</f>
        <v>0</v>
      </c>
      <c r="DG138">
        <f>Model!DG68</f>
        <v>0</v>
      </c>
      <c r="DH138">
        <f>Model!DH68</f>
        <v>0</v>
      </c>
      <c r="DI138">
        <f>Model!DI68</f>
        <v>0</v>
      </c>
      <c r="DJ138">
        <f>Model!DJ68</f>
        <v>0</v>
      </c>
      <c r="DK138">
        <f>Model!DK68</f>
        <v>0</v>
      </c>
      <c r="DL138">
        <f>Model!DL68</f>
        <v>0</v>
      </c>
      <c r="DM138">
        <f>Model!DM68</f>
        <v>0</v>
      </c>
      <c r="DN138">
        <f>Model!DN68</f>
        <v>0</v>
      </c>
      <c r="DO138">
        <f>Model!DO68</f>
        <v>0</v>
      </c>
      <c r="DP138">
        <f>Model!DP68</f>
        <v>0</v>
      </c>
      <c r="DQ138">
        <f>Model!DQ68</f>
        <v>0</v>
      </c>
      <c r="DR138">
        <f>Model!DR68</f>
        <v>0</v>
      </c>
      <c r="DS138">
        <f>Model!DS68</f>
        <v>0</v>
      </c>
      <c r="DT138">
        <f>Model!DT68</f>
        <v>0.34899999999999998</v>
      </c>
      <c r="DU138">
        <f>Model!DU68</f>
        <v>0.41</v>
      </c>
      <c r="DV138">
        <f>Model!DV68</f>
        <v>3.214</v>
      </c>
      <c r="DW138">
        <f>Model!DW68</f>
        <v>2.6520000000000001</v>
      </c>
      <c r="DX138">
        <f>Model!DX68</f>
        <v>4.9870000000000001</v>
      </c>
      <c r="DY138">
        <f>Model!DY68</f>
        <v>10.058999999999999</v>
      </c>
      <c r="DZ138">
        <f>Model!DZ68</f>
        <v>24.015999999999998</v>
      </c>
      <c r="EA138">
        <f>Model!EA68</f>
        <v>34.817</v>
      </c>
      <c r="EB138">
        <f>Model!EB68</f>
        <v>24.59</v>
      </c>
      <c r="EC138">
        <f>Model!EC68</f>
        <v>24.17442377609698</v>
      </c>
      <c r="ED138">
        <f>Model!ED68</f>
        <v>29.795743530059916</v>
      </c>
      <c r="EE138">
        <f>Model!EE68</f>
        <v>39.478331136966858</v>
      </c>
      <c r="EF138">
        <f>Model!EF68</f>
        <v>49.611451074614841</v>
      </c>
      <c r="EG138">
        <f>Model!EG68</f>
        <v>55.317714066988145</v>
      </c>
      <c r="EH138">
        <f>Model!EH68</f>
        <v>56.632937148554859</v>
      </c>
      <c r="EI138">
        <f>Model!EI68</f>
        <v>53.75920196417475</v>
      </c>
      <c r="EJ138">
        <f>Model!EJ68</f>
        <v>44.391964852331817</v>
      </c>
      <c r="EK138">
        <f>Model!EK68</f>
        <v>0</v>
      </c>
      <c r="EL138">
        <f>Model!EM68</f>
        <v>0</v>
      </c>
      <c r="EM138">
        <f>Model!EN68</f>
        <v>0</v>
      </c>
      <c r="EN138">
        <f>Model!EO68</f>
        <v>0</v>
      </c>
      <c r="EO138">
        <f>Model!EP68</f>
        <v>0</v>
      </c>
      <c r="EP138">
        <f>Model!EQ68</f>
        <v>0</v>
      </c>
      <c r="EQ138">
        <f>Model!ER68</f>
        <v>0</v>
      </c>
      <c r="ER138">
        <f>Model!ES68</f>
        <v>0</v>
      </c>
      <c r="ES138">
        <f>Model!ET68</f>
        <v>0</v>
      </c>
      <c r="ET138">
        <f>Model!EU68</f>
        <v>0</v>
      </c>
      <c r="EU138">
        <f>Model!EV68</f>
        <v>0</v>
      </c>
      <c r="EV138">
        <f>Model!EW68</f>
        <v>0</v>
      </c>
      <c r="EW138">
        <f>Model!EX68</f>
        <v>0</v>
      </c>
      <c r="EX138">
        <f>Model!EY68</f>
        <v>0</v>
      </c>
    </row>
    <row r="139" spans="1:154" hidden="1" outlineLevel="1">
      <c r="A139">
        <f>Model!A69</f>
        <v>0</v>
      </c>
      <c r="B139">
        <f>Model!B69</f>
        <v>0</v>
      </c>
      <c r="C139">
        <f>Model!C69</f>
        <v>0</v>
      </c>
      <c r="D139">
        <f>Model!D69</f>
        <v>0</v>
      </c>
      <c r="E139">
        <f>Model!E69</f>
        <v>0</v>
      </c>
      <c r="F139">
        <f>Model!F69</f>
        <v>0</v>
      </c>
      <c r="G139">
        <f>Model!G69</f>
        <v>0</v>
      </c>
      <c r="H139">
        <f>Model!H69</f>
        <v>0</v>
      </c>
      <c r="I139" t="str">
        <f>Model!I69</f>
        <v>Total Current Assets</v>
      </c>
      <c r="J139">
        <f>Model!J69</f>
        <v>0</v>
      </c>
      <c r="K139">
        <f>Model!K69</f>
        <v>0</v>
      </c>
      <c r="L139">
        <f>Model!L69</f>
        <v>0</v>
      </c>
      <c r="M139">
        <f>Model!M69</f>
        <v>0</v>
      </c>
      <c r="N139">
        <f>Model!N69</f>
        <v>0</v>
      </c>
      <c r="O139">
        <f>Model!O69</f>
        <v>0</v>
      </c>
      <c r="P139">
        <f>Model!P69</f>
        <v>0</v>
      </c>
      <c r="Q139">
        <f>Model!Q69</f>
        <v>0</v>
      </c>
      <c r="R139">
        <f>Model!R69</f>
        <v>0</v>
      </c>
      <c r="S139">
        <f>Model!S69</f>
        <v>0</v>
      </c>
      <c r="T139">
        <f>Model!T69</f>
        <v>0</v>
      </c>
      <c r="U139">
        <f>Model!U69</f>
        <v>0</v>
      </c>
      <c r="V139">
        <f>Model!V69</f>
        <v>0</v>
      </c>
      <c r="W139">
        <f>Model!W69</f>
        <v>0</v>
      </c>
      <c r="X139">
        <f>Model!X69</f>
        <v>0</v>
      </c>
      <c r="Y139">
        <f>Model!Y69</f>
        <v>0</v>
      </c>
      <c r="Z139">
        <f>Model!Z69</f>
        <v>0</v>
      </c>
      <c r="AA139">
        <f>Model!AA69</f>
        <v>0</v>
      </c>
      <c r="AB139">
        <f>Model!AB69</f>
        <v>0</v>
      </c>
      <c r="AC139">
        <f>Model!AC69</f>
        <v>0</v>
      </c>
      <c r="AD139">
        <f>Model!AD69</f>
        <v>0</v>
      </c>
      <c r="AE139">
        <f>Model!AE69</f>
        <v>0</v>
      </c>
      <c r="AF139">
        <f>Model!AF69</f>
        <v>0</v>
      </c>
      <c r="AG139">
        <f>Model!AG69</f>
        <v>0</v>
      </c>
      <c r="AH139">
        <f>Model!AH69</f>
        <v>0</v>
      </c>
      <c r="AI139">
        <f>Model!AI69</f>
        <v>0</v>
      </c>
      <c r="AJ139">
        <f>Model!AJ69</f>
        <v>0</v>
      </c>
      <c r="AK139">
        <f>Model!AK69</f>
        <v>0</v>
      </c>
      <c r="AL139">
        <f>Model!AL69</f>
        <v>0</v>
      </c>
      <c r="AM139">
        <f>Model!AM69</f>
        <v>0</v>
      </c>
      <c r="AN139">
        <f>Model!AN69</f>
        <v>0</v>
      </c>
      <c r="AO139">
        <f>Model!AO69</f>
        <v>0</v>
      </c>
      <c r="AP139">
        <f>Model!AP69</f>
        <v>0</v>
      </c>
      <c r="AQ139">
        <f>Model!AQ69</f>
        <v>0</v>
      </c>
      <c r="AR139">
        <f>Model!AR69</f>
        <v>0</v>
      </c>
      <c r="AS139">
        <f>Model!AS69</f>
        <v>0</v>
      </c>
      <c r="AT139">
        <f>Model!AT69</f>
        <v>0</v>
      </c>
      <c r="AU139">
        <f>Model!AU69</f>
        <v>0</v>
      </c>
      <c r="AV139">
        <f>Model!AV69</f>
        <v>0</v>
      </c>
      <c r="AW139">
        <f>Model!AW69</f>
        <v>19.308</v>
      </c>
      <c r="AX139">
        <f>Model!AX69</f>
        <v>0</v>
      </c>
      <c r="AY139">
        <f>Model!AY69</f>
        <v>0</v>
      </c>
      <c r="AZ139">
        <f>Model!AZ69</f>
        <v>0</v>
      </c>
      <c r="BA139">
        <f>Model!BA69</f>
        <v>18.170999999999996</v>
      </c>
      <c r="BB139">
        <f>Model!BB69</f>
        <v>19.975999999999999</v>
      </c>
      <c r="BC139">
        <f>Model!BC69</f>
        <v>22.137999999999998</v>
      </c>
      <c r="BD139">
        <f>Model!BD69</f>
        <v>102.776</v>
      </c>
      <c r="BE139">
        <f>Model!BE69</f>
        <v>85.703000000000003</v>
      </c>
      <c r="BF139">
        <f>Model!BF69</f>
        <v>91.370999999999995</v>
      </c>
      <c r="BG139">
        <f>Model!BG69</f>
        <v>78.994000000000014</v>
      </c>
      <c r="BH139">
        <f>Model!BH69</f>
        <v>240.74400000000003</v>
      </c>
      <c r="BI139">
        <f>Model!BI69</f>
        <v>205.40099999999998</v>
      </c>
      <c r="BJ139">
        <f>Model!BJ69</f>
        <v>192.994</v>
      </c>
      <c r="BK139">
        <f>Model!BK69</f>
        <v>185.85399999999998</v>
      </c>
      <c r="BL139">
        <f>Model!BL69</f>
        <v>385.75899999999996</v>
      </c>
      <c r="BM139">
        <f>Model!BM69</f>
        <v>315.512</v>
      </c>
      <c r="BN139">
        <f>Model!BN69</f>
        <v>331.09</v>
      </c>
      <c r="BO139">
        <f>Model!BO69</f>
        <v>384.41499999999996</v>
      </c>
      <c r="BP139">
        <f>Model!BP69</f>
        <v>397.03499999999997</v>
      </c>
      <c r="BQ139">
        <f>Model!BQ69</f>
        <v>401.33700000000005</v>
      </c>
      <c r="BR139">
        <f>Model!BR69</f>
        <v>684.73500000000001</v>
      </c>
      <c r="BS139">
        <f>Model!BS69</f>
        <v>682.053</v>
      </c>
      <c r="BT139">
        <f>Model!BT69</f>
        <v>595.53200000000004</v>
      </c>
      <c r="BU139">
        <f>Model!BU69</f>
        <v>574.09399999999994</v>
      </c>
      <c r="BV139">
        <f>Model!BV69</f>
        <v>566.93700000000001</v>
      </c>
      <c r="BW139">
        <f>Model!BW69</f>
        <v>471.36500000000007</v>
      </c>
      <c r="BX139">
        <f>Model!BX69</f>
        <v>501.78200000000004</v>
      </c>
      <c r="BY139">
        <f>Model!BY69</f>
        <v>581.80600000000004</v>
      </c>
      <c r="BZ139">
        <f>Model!BZ69</f>
        <v>630.471</v>
      </c>
      <c r="CA139">
        <f>Model!CA69</f>
        <v>686.62300000000005</v>
      </c>
      <c r="CB139">
        <f>Model!CB69</f>
        <v>764.94500000000005</v>
      </c>
      <c r="CC139">
        <f>Model!CC69</f>
        <v>841.52499999999998</v>
      </c>
      <c r="CD139">
        <f>Model!CD69</f>
        <v>872.43310780503998</v>
      </c>
      <c r="CE139">
        <f>Model!CE69</f>
        <v>883.84685478968959</v>
      </c>
      <c r="CF139">
        <f>Model!CF69</f>
        <v>993.59919785513182</v>
      </c>
      <c r="CG139">
        <f>Model!CG69</f>
        <v>1035.1262689186572</v>
      </c>
      <c r="CH139">
        <f>Model!CH69</f>
        <v>0</v>
      </c>
      <c r="CI139">
        <f>Model!CI69</f>
        <v>0</v>
      </c>
      <c r="CJ139">
        <f>Model!CJ69</f>
        <v>0</v>
      </c>
      <c r="CK139">
        <f>Model!CK69</f>
        <v>0</v>
      </c>
      <c r="CL139">
        <f>Model!CL69</f>
        <v>0</v>
      </c>
      <c r="CM139">
        <f>Model!CM69</f>
        <v>0</v>
      </c>
      <c r="CN139">
        <f>Model!CN69</f>
        <v>0</v>
      </c>
      <c r="CO139">
        <f>Model!CO69</f>
        <v>0</v>
      </c>
      <c r="CP139">
        <f>Model!CP69</f>
        <v>0</v>
      </c>
      <c r="CQ139">
        <f>Model!CQ69</f>
        <v>0</v>
      </c>
      <c r="CR139">
        <f>Model!CR69</f>
        <v>0</v>
      </c>
      <c r="CS139">
        <f>Model!CS69</f>
        <v>0</v>
      </c>
      <c r="CT139">
        <f>Model!CT69</f>
        <v>0</v>
      </c>
      <c r="CU139">
        <f>Model!CU69</f>
        <v>0</v>
      </c>
      <c r="CV139">
        <f>Model!CV69</f>
        <v>0</v>
      </c>
      <c r="CW139">
        <f>Model!CW69</f>
        <v>0</v>
      </c>
      <c r="CX139">
        <f>Model!CX69</f>
        <v>0</v>
      </c>
      <c r="CY139">
        <f>Model!CY69</f>
        <v>0</v>
      </c>
      <c r="CZ139">
        <f>Model!CZ69</f>
        <v>0</v>
      </c>
      <c r="DA139">
        <f>Model!DA69</f>
        <v>0</v>
      </c>
      <c r="DB139">
        <f>Model!DB69</f>
        <v>0</v>
      </c>
      <c r="DC139">
        <f>Model!DC69</f>
        <v>0</v>
      </c>
      <c r="DD139">
        <f>Model!DD69</f>
        <v>0</v>
      </c>
      <c r="DE139">
        <f>Model!DE69</f>
        <v>0</v>
      </c>
      <c r="DF139">
        <f>Model!DF69</f>
        <v>0</v>
      </c>
      <c r="DG139">
        <f>Model!DG69</f>
        <v>0</v>
      </c>
      <c r="DH139">
        <f>Model!DH69</f>
        <v>0</v>
      </c>
      <c r="DI139">
        <f>Model!DI69</f>
        <v>0</v>
      </c>
      <c r="DJ139">
        <f>Model!DJ69</f>
        <v>0</v>
      </c>
      <c r="DK139">
        <f>Model!DK69</f>
        <v>0</v>
      </c>
      <c r="DL139">
        <f>Model!DL69</f>
        <v>0</v>
      </c>
      <c r="DM139">
        <f>Model!DM69</f>
        <v>0</v>
      </c>
      <c r="DN139">
        <f>Model!DN69</f>
        <v>0</v>
      </c>
      <c r="DO139">
        <f>Model!DO69</f>
        <v>0</v>
      </c>
      <c r="DP139">
        <f>Model!DP69</f>
        <v>0</v>
      </c>
      <c r="DQ139">
        <f>Model!DQ69</f>
        <v>0</v>
      </c>
      <c r="DR139">
        <f>Model!DR69</f>
        <v>0</v>
      </c>
      <c r="DS139">
        <f>Model!DS69</f>
        <v>0</v>
      </c>
      <c r="DT139">
        <f>Model!DT69</f>
        <v>19.308</v>
      </c>
      <c r="DU139">
        <f>Model!DU69</f>
        <v>18.170999999999996</v>
      </c>
      <c r="DV139">
        <f>Model!DV69</f>
        <v>85.703000000000003</v>
      </c>
      <c r="DW139">
        <f>Model!DW69</f>
        <v>205.40099999999998</v>
      </c>
      <c r="DX139">
        <f>Model!DX69</f>
        <v>315.512</v>
      </c>
      <c r="DY139">
        <f>Model!DY69</f>
        <v>401.33700000000005</v>
      </c>
      <c r="DZ139">
        <f>Model!DZ69</f>
        <v>574.09399999999994</v>
      </c>
      <c r="EA139">
        <f>Model!EA69</f>
        <v>581.80600000000004</v>
      </c>
      <c r="EB139">
        <f>Model!EB69</f>
        <v>841.52499999999998</v>
      </c>
      <c r="EC139">
        <f>Model!EC69</f>
        <v>1035.1262689186572</v>
      </c>
      <c r="ED139">
        <f>Model!ED69</f>
        <v>1319.6909792174717</v>
      </c>
      <c r="EE139">
        <f>Model!EE69</f>
        <v>1777.0634751546722</v>
      </c>
      <c r="EF139">
        <f>Model!EF69</f>
        <v>2372.2295924893137</v>
      </c>
      <c r="EG139">
        <f>Model!EG69</f>
        <v>3127.8609113844827</v>
      </c>
      <c r="EH139">
        <f>Model!EH69</f>
        <v>3975.7643551106003</v>
      </c>
      <c r="EI139">
        <f>Model!EI69</f>
        <v>4942.1149947371696</v>
      </c>
      <c r="EJ139">
        <f>Model!EJ69</f>
        <v>6081.3163122847418</v>
      </c>
      <c r="EK139">
        <f>Model!EK69</f>
        <v>0</v>
      </c>
      <c r="EL139">
        <f>Model!EM69</f>
        <v>0</v>
      </c>
      <c r="EM139">
        <f>Model!EN69</f>
        <v>0</v>
      </c>
      <c r="EN139">
        <f>Model!EO69</f>
        <v>0</v>
      </c>
      <c r="EO139">
        <f>Model!EP69</f>
        <v>0</v>
      </c>
      <c r="EP139">
        <f>Model!EQ69</f>
        <v>0</v>
      </c>
      <c r="EQ139">
        <f>Model!ER69</f>
        <v>0</v>
      </c>
      <c r="ER139">
        <f>Model!ES69</f>
        <v>0</v>
      </c>
      <c r="ES139">
        <f>Model!ET69</f>
        <v>0</v>
      </c>
      <c r="ET139">
        <f>Model!EU69</f>
        <v>0</v>
      </c>
      <c r="EU139">
        <f>Model!EV69</f>
        <v>0</v>
      </c>
      <c r="EV139">
        <f>Model!EW69</f>
        <v>0</v>
      </c>
      <c r="EW139">
        <f>Model!EX69</f>
        <v>0</v>
      </c>
      <c r="EX139">
        <f>Model!EY69</f>
        <v>0</v>
      </c>
    </row>
    <row r="140" spans="1:154" hidden="1" outlineLevel="1">
      <c r="A140">
        <f>Model!A70</f>
        <v>0</v>
      </c>
      <c r="B140">
        <f>Model!B70</f>
        <v>0</v>
      </c>
      <c r="C140">
        <f>Model!C70</f>
        <v>0</v>
      </c>
      <c r="D140">
        <f>Model!D70</f>
        <v>0</v>
      </c>
      <c r="E140">
        <f>Model!E70</f>
        <v>0</v>
      </c>
      <c r="F140">
        <f>Model!F70</f>
        <v>0</v>
      </c>
      <c r="G140">
        <f>Model!G70</f>
        <v>0</v>
      </c>
      <c r="H140">
        <f>Model!H70</f>
        <v>0</v>
      </c>
      <c r="I140" t="str">
        <f>Model!I70</f>
        <v>Long-Term Investments</v>
      </c>
      <c r="J140">
        <f>Model!J70</f>
        <v>0</v>
      </c>
      <c r="K140">
        <f>Model!K70</f>
        <v>0</v>
      </c>
      <c r="L140">
        <f>Model!L70</f>
        <v>0</v>
      </c>
      <c r="M140">
        <f>Model!M70</f>
        <v>0</v>
      </c>
      <c r="N140">
        <f>Model!N70</f>
        <v>0</v>
      </c>
      <c r="O140">
        <f>Model!O70</f>
        <v>0</v>
      </c>
      <c r="P140">
        <f>Model!P70</f>
        <v>0</v>
      </c>
      <c r="Q140">
        <f>Model!Q70</f>
        <v>0</v>
      </c>
      <c r="R140">
        <f>Model!R70</f>
        <v>0</v>
      </c>
      <c r="S140">
        <f>Model!S70</f>
        <v>0</v>
      </c>
      <c r="T140">
        <f>Model!T70</f>
        <v>0</v>
      </c>
      <c r="U140">
        <f>Model!U70</f>
        <v>0</v>
      </c>
      <c r="V140">
        <f>Model!V70</f>
        <v>0</v>
      </c>
      <c r="W140">
        <f>Model!W70</f>
        <v>0</v>
      </c>
      <c r="X140">
        <f>Model!X70</f>
        <v>0</v>
      </c>
      <c r="Y140">
        <f>Model!Y70</f>
        <v>0</v>
      </c>
      <c r="Z140">
        <f>Model!Z70</f>
        <v>0</v>
      </c>
      <c r="AA140">
        <f>Model!AA70</f>
        <v>0</v>
      </c>
      <c r="AB140">
        <f>Model!AB70</f>
        <v>0</v>
      </c>
      <c r="AC140">
        <f>Model!AC70</f>
        <v>0</v>
      </c>
      <c r="AD140">
        <f>Model!AD70</f>
        <v>0</v>
      </c>
      <c r="AE140">
        <f>Model!AE70</f>
        <v>0</v>
      </c>
      <c r="AF140">
        <f>Model!AF70</f>
        <v>0</v>
      </c>
      <c r="AG140">
        <f>Model!AG70</f>
        <v>0</v>
      </c>
      <c r="AH140">
        <f>Model!AH70</f>
        <v>0</v>
      </c>
      <c r="AI140">
        <f>Model!AI70</f>
        <v>0</v>
      </c>
      <c r="AJ140">
        <f>Model!AJ70</f>
        <v>0</v>
      </c>
      <c r="AK140">
        <f>Model!AK70</f>
        <v>0</v>
      </c>
      <c r="AL140">
        <f>Model!AL70</f>
        <v>0</v>
      </c>
      <c r="AM140">
        <f>Model!AM70</f>
        <v>0</v>
      </c>
      <c r="AN140">
        <f>Model!AN70</f>
        <v>0</v>
      </c>
      <c r="AO140">
        <f>Model!AO70</f>
        <v>0</v>
      </c>
      <c r="AP140">
        <f>Model!AP70</f>
        <v>0</v>
      </c>
      <c r="AQ140">
        <f>Model!AQ70</f>
        <v>0</v>
      </c>
      <c r="AR140">
        <f>Model!AR70</f>
        <v>0</v>
      </c>
      <c r="AS140">
        <f>Model!AS70</f>
        <v>0</v>
      </c>
      <c r="AT140">
        <f>Model!AT70</f>
        <v>0</v>
      </c>
      <c r="AU140">
        <f>Model!AU70</f>
        <v>0</v>
      </c>
      <c r="AV140">
        <f>Model!AV70</f>
        <v>0</v>
      </c>
      <c r="AW140">
        <f>Model!AW70</f>
        <v>0</v>
      </c>
      <c r="AX140">
        <f>Model!AX70</f>
        <v>0</v>
      </c>
      <c r="AY140">
        <f>Model!AY70</f>
        <v>0</v>
      </c>
      <c r="AZ140">
        <f>Model!AZ70</f>
        <v>0</v>
      </c>
      <c r="BA140">
        <f>Model!BA70</f>
        <v>0</v>
      </c>
      <c r="BB140">
        <f>Model!BB70</f>
        <v>0</v>
      </c>
      <c r="BC140">
        <f>Model!BC70</f>
        <v>0</v>
      </c>
      <c r="BD140">
        <f>Model!BD70</f>
        <v>0</v>
      </c>
      <c r="BE140">
        <f>Model!BE70</f>
        <v>15.285</v>
      </c>
      <c r="BF140">
        <f>Model!BF70</f>
        <v>15.23</v>
      </c>
      <c r="BG140">
        <f>Model!BG70</f>
        <v>0</v>
      </c>
      <c r="BH140">
        <f>Model!BH70</f>
        <v>0</v>
      </c>
      <c r="BI140">
        <f>Model!BI70</f>
        <v>9.3889999999999993</v>
      </c>
      <c r="BJ140">
        <f>Model!BJ70</f>
        <v>25.081</v>
      </c>
      <c r="BK140">
        <f>Model!BK70</f>
        <v>38.368000000000002</v>
      </c>
      <c r="BL140">
        <f>Model!BL70</f>
        <v>59.531999999999996</v>
      </c>
      <c r="BM140">
        <f>Model!BM70</f>
        <v>142.435</v>
      </c>
      <c r="BN140">
        <f>Model!BN70</f>
        <v>137.94900000000001</v>
      </c>
      <c r="BO140">
        <f>Model!BO70</f>
        <v>99.805999999999997</v>
      </c>
      <c r="BP140">
        <f>Model!BP70</f>
        <v>92.13</v>
      </c>
      <c r="BQ140">
        <f>Model!BQ70</f>
        <v>83.325999999999993</v>
      </c>
      <c r="BR140">
        <f>Model!BR70</f>
        <v>0</v>
      </c>
      <c r="BS140">
        <f>Model!BS70</f>
        <v>0</v>
      </c>
      <c r="BT140">
        <f>Model!BT70</f>
        <v>0</v>
      </c>
      <c r="BU140">
        <f>Model!BU70</f>
        <v>3.0150000000000001</v>
      </c>
      <c r="BV140">
        <f>Model!BV70</f>
        <v>1.0529999999999999</v>
      </c>
      <c r="BW140">
        <f>Model!BW70</f>
        <v>1.0529999999999999</v>
      </c>
      <c r="BX140">
        <f>Model!BX70</f>
        <v>1.0529999999999999</v>
      </c>
      <c r="BY140">
        <f>Model!BY70</f>
        <v>1.0529999999999999</v>
      </c>
      <c r="BZ140">
        <f>Model!BZ70</f>
        <v>1.0529999999999999</v>
      </c>
      <c r="CA140">
        <f>Model!CA70</f>
        <v>1.0529999999999999</v>
      </c>
      <c r="CB140">
        <f>Model!CB70</f>
        <v>1.0529999999999999</v>
      </c>
      <c r="CC140">
        <f>Model!CC70</f>
        <v>0</v>
      </c>
      <c r="CD140">
        <f>Model!CD70</f>
        <v>0</v>
      </c>
      <c r="CE140">
        <f>Model!CE70</f>
        <v>0</v>
      </c>
      <c r="CF140">
        <f>Model!CF70</f>
        <v>0</v>
      </c>
      <c r="CG140">
        <f>Model!CG70</f>
        <v>0</v>
      </c>
      <c r="CH140">
        <f>Model!CH70</f>
        <v>0</v>
      </c>
      <c r="CI140">
        <f>Model!CI70</f>
        <v>0</v>
      </c>
      <c r="CJ140">
        <f>Model!CJ70</f>
        <v>0</v>
      </c>
      <c r="CK140">
        <f>Model!CK70</f>
        <v>0</v>
      </c>
      <c r="CL140">
        <f>Model!CL70</f>
        <v>0</v>
      </c>
      <c r="CM140">
        <f>Model!CM70</f>
        <v>0</v>
      </c>
      <c r="CN140">
        <f>Model!CN70</f>
        <v>0</v>
      </c>
      <c r="CO140">
        <f>Model!CO70</f>
        <v>0</v>
      </c>
      <c r="CP140">
        <f>Model!CP70</f>
        <v>0</v>
      </c>
      <c r="CQ140">
        <f>Model!CQ70</f>
        <v>0</v>
      </c>
      <c r="CR140">
        <f>Model!CR70</f>
        <v>0</v>
      </c>
      <c r="CS140">
        <f>Model!CS70</f>
        <v>0</v>
      </c>
      <c r="CT140">
        <f>Model!CT70</f>
        <v>0</v>
      </c>
      <c r="CU140">
        <f>Model!CU70</f>
        <v>0</v>
      </c>
      <c r="CV140">
        <f>Model!CV70</f>
        <v>0</v>
      </c>
      <c r="CW140">
        <f>Model!CW70</f>
        <v>0</v>
      </c>
      <c r="CX140">
        <f>Model!CX70</f>
        <v>0</v>
      </c>
      <c r="CY140">
        <f>Model!CY70</f>
        <v>0</v>
      </c>
      <c r="CZ140">
        <f>Model!CZ70</f>
        <v>0</v>
      </c>
      <c r="DA140">
        <f>Model!DA70</f>
        <v>0</v>
      </c>
      <c r="DB140">
        <f>Model!DB70</f>
        <v>0</v>
      </c>
      <c r="DC140">
        <f>Model!DC70</f>
        <v>0</v>
      </c>
      <c r="DD140">
        <f>Model!DD70</f>
        <v>0</v>
      </c>
      <c r="DE140">
        <f>Model!DE70</f>
        <v>0</v>
      </c>
      <c r="DF140">
        <f>Model!DF70</f>
        <v>0</v>
      </c>
      <c r="DG140">
        <f>Model!DG70</f>
        <v>0</v>
      </c>
      <c r="DH140">
        <f>Model!DH70</f>
        <v>0</v>
      </c>
      <c r="DI140">
        <f>Model!DI70</f>
        <v>0</v>
      </c>
      <c r="DJ140">
        <f>Model!DJ70</f>
        <v>0</v>
      </c>
      <c r="DK140">
        <f>Model!DK70</f>
        <v>0</v>
      </c>
      <c r="DL140">
        <f>Model!DL70</f>
        <v>0</v>
      </c>
      <c r="DM140">
        <f>Model!DM70</f>
        <v>0</v>
      </c>
      <c r="DN140">
        <f>Model!DN70</f>
        <v>0</v>
      </c>
      <c r="DO140">
        <f>Model!DO70</f>
        <v>0</v>
      </c>
      <c r="DP140">
        <f>Model!DP70</f>
        <v>0</v>
      </c>
      <c r="DQ140">
        <f>Model!DQ70</f>
        <v>0</v>
      </c>
      <c r="DR140">
        <f>Model!DR70</f>
        <v>0</v>
      </c>
      <c r="DS140">
        <f>Model!DS70</f>
        <v>0</v>
      </c>
      <c r="DT140">
        <f>Model!DT70</f>
        <v>0</v>
      </c>
      <c r="DU140">
        <f>Model!DU70</f>
        <v>0</v>
      </c>
      <c r="DV140">
        <f>Model!DV70</f>
        <v>15.285</v>
      </c>
      <c r="DW140">
        <f>Model!DW70</f>
        <v>9.3889999999999993</v>
      </c>
      <c r="DX140">
        <f>Model!DX70</f>
        <v>142.435</v>
      </c>
      <c r="DY140">
        <f>Model!DY70</f>
        <v>83.325999999999993</v>
      </c>
      <c r="DZ140">
        <f>Model!DZ70</f>
        <v>3.0150000000000001</v>
      </c>
      <c r="EA140">
        <f>Model!EA70</f>
        <v>1.0529999999999999</v>
      </c>
      <c r="EB140">
        <f>Model!EB70</f>
        <v>0</v>
      </c>
      <c r="EC140">
        <f>Model!EC70</f>
        <v>0</v>
      </c>
      <c r="ED140">
        <f>Model!ED70</f>
        <v>0</v>
      </c>
      <c r="EE140">
        <f>Model!EE70</f>
        <v>0</v>
      </c>
      <c r="EF140">
        <f>Model!EF70</f>
        <v>0</v>
      </c>
      <c r="EG140">
        <f>Model!EG70</f>
        <v>0</v>
      </c>
      <c r="EH140">
        <f>Model!EH70</f>
        <v>0</v>
      </c>
      <c r="EI140">
        <f>Model!EI70</f>
        <v>0</v>
      </c>
      <c r="EJ140">
        <f>Model!EJ70</f>
        <v>0</v>
      </c>
      <c r="EK140">
        <f>Model!EK70</f>
        <v>0</v>
      </c>
      <c r="EL140">
        <f>Model!EM70</f>
        <v>0</v>
      </c>
      <c r="EM140">
        <f>Model!EN70</f>
        <v>0</v>
      </c>
      <c r="EN140">
        <f>Model!EO70</f>
        <v>0</v>
      </c>
      <c r="EO140">
        <f>Model!EP70</f>
        <v>0</v>
      </c>
      <c r="EP140">
        <f>Model!EQ70</f>
        <v>0</v>
      </c>
      <c r="EQ140">
        <f>Model!ER70</f>
        <v>0</v>
      </c>
      <c r="ER140">
        <f>Model!ES70</f>
        <v>0</v>
      </c>
      <c r="ES140">
        <f>Model!ET70</f>
        <v>0</v>
      </c>
      <c r="ET140">
        <f>Model!EU70</f>
        <v>0</v>
      </c>
      <c r="EU140">
        <f>Model!EV70</f>
        <v>0</v>
      </c>
      <c r="EV140">
        <f>Model!EW70</f>
        <v>0</v>
      </c>
      <c r="EW140">
        <f>Model!EX70</f>
        <v>0</v>
      </c>
      <c r="EX140">
        <f>Model!EY70</f>
        <v>0</v>
      </c>
    </row>
    <row r="141" spans="1:154" hidden="1" outlineLevel="1">
      <c r="A141">
        <f>Model!A71</f>
        <v>0</v>
      </c>
      <c r="B141">
        <f>Model!B71</f>
        <v>0</v>
      </c>
      <c r="C141">
        <f>Model!C71</f>
        <v>0</v>
      </c>
      <c r="D141">
        <f>Model!D71</f>
        <v>0</v>
      </c>
      <c r="E141">
        <f>Model!E71</f>
        <v>0</v>
      </c>
      <c r="F141">
        <f>Model!F71</f>
        <v>0</v>
      </c>
      <c r="G141">
        <f>Model!G71</f>
        <v>0</v>
      </c>
      <c r="H141">
        <f>Model!H71</f>
        <v>0</v>
      </c>
      <c r="I141" t="str">
        <f>Model!I71</f>
        <v>Net PP&amp;E</v>
      </c>
      <c r="J141">
        <f>Model!J71</f>
        <v>0</v>
      </c>
      <c r="K141">
        <f>Model!K71</f>
        <v>0</v>
      </c>
      <c r="L141">
        <f>Model!L71</f>
        <v>0</v>
      </c>
      <c r="M141">
        <f>Model!M71</f>
        <v>0</v>
      </c>
      <c r="N141">
        <f>Model!N71</f>
        <v>0</v>
      </c>
      <c r="O141">
        <f>Model!O71</f>
        <v>0</v>
      </c>
      <c r="P141">
        <f>Model!P71</f>
        <v>0</v>
      </c>
      <c r="Q141">
        <f>Model!Q71</f>
        <v>0</v>
      </c>
      <c r="R141">
        <f>Model!R71</f>
        <v>0</v>
      </c>
      <c r="S141">
        <f>Model!S71</f>
        <v>0</v>
      </c>
      <c r="T141">
        <f>Model!T71</f>
        <v>0</v>
      </c>
      <c r="U141">
        <f>Model!U71</f>
        <v>0</v>
      </c>
      <c r="V141">
        <f>Model!V71</f>
        <v>0</v>
      </c>
      <c r="W141">
        <f>Model!W71</f>
        <v>0</v>
      </c>
      <c r="X141">
        <f>Model!X71</f>
        <v>0</v>
      </c>
      <c r="Y141">
        <f>Model!Y71</f>
        <v>0</v>
      </c>
      <c r="Z141">
        <f>Model!Z71</f>
        <v>0</v>
      </c>
      <c r="AA141">
        <f>Model!AA71</f>
        <v>0</v>
      </c>
      <c r="AB141">
        <f>Model!AB71</f>
        <v>0</v>
      </c>
      <c r="AC141">
        <f>Model!AC71</f>
        <v>0</v>
      </c>
      <c r="AD141">
        <f>Model!AD71</f>
        <v>0</v>
      </c>
      <c r="AE141">
        <f>Model!AE71</f>
        <v>0</v>
      </c>
      <c r="AF141">
        <f>Model!AF71</f>
        <v>0</v>
      </c>
      <c r="AG141">
        <f>Model!AG71</f>
        <v>0</v>
      </c>
      <c r="AH141">
        <f>Model!AH71</f>
        <v>0</v>
      </c>
      <c r="AI141">
        <f>Model!AI71</f>
        <v>0</v>
      </c>
      <c r="AJ141">
        <f>Model!AJ71</f>
        <v>0</v>
      </c>
      <c r="AK141">
        <f>Model!AK71</f>
        <v>0</v>
      </c>
      <c r="AL141">
        <f>Model!AL71</f>
        <v>0</v>
      </c>
      <c r="AM141">
        <f>Model!AM71</f>
        <v>0</v>
      </c>
      <c r="AN141">
        <f>Model!AN71</f>
        <v>0</v>
      </c>
      <c r="AO141">
        <f>Model!AO71</f>
        <v>0</v>
      </c>
      <c r="AP141">
        <f>Model!AP71</f>
        <v>0</v>
      </c>
      <c r="AQ141">
        <f>Model!AQ71</f>
        <v>0</v>
      </c>
      <c r="AR141">
        <f>Model!AR71</f>
        <v>0</v>
      </c>
      <c r="AS141">
        <f>Model!AS71</f>
        <v>0</v>
      </c>
      <c r="AT141">
        <f>Model!AT71</f>
        <v>0</v>
      </c>
      <c r="AU141">
        <f>Model!AU71</f>
        <v>0</v>
      </c>
      <c r="AV141">
        <f>Model!AV71</f>
        <v>0</v>
      </c>
      <c r="AW141">
        <f>Model!AW71</f>
        <v>4.4089999999999998</v>
      </c>
      <c r="AX141">
        <f>Model!AX71</f>
        <v>0</v>
      </c>
      <c r="AY141">
        <f>Model!AY71</f>
        <v>0</v>
      </c>
      <c r="AZ141">
        <f>Model!AZ71</f>
        <v>0</v>
      </c>
      <c r="BA141">
        <f>Model!BA71</f>
        <v>4.9290000000000003</v>
      </c>
      <c r="BB141">
        <f>Model!BB71</f>
        <v>4.9939999999999998</v>
      </c>
      <c r="BC141">
        <f>Model!BC71</f>
        <v>5.5439999999999996</v>
      </c>
      <c r="BD141">
        <f>Model!BD71</f>
        <v>8.2520000000000007</v>
      </c>
      <c r="BE141">
        <f>Model!BE71</f>
        <v>7.2270000000000003</v>
      </c>
      <c r="BF141">
        <f>Model!BF71</f>
        <v>8.484</v>
      </c>
      <c r="BG141">
        <f>Model!BG71</f>
        <v>10.664999999999999</v>
      </c>
      <c r="BH141">
        <f>Model!BH71</f>
        <v>12.878</v>
      </c>
      <c r="BI141">
        <f>Model!BI71</f>
        <v>13.634</v>
      </c>
      <c r="BJ141">
        <f>Model!BJ71</f>
        <v>16.773</v>
      </c>
      <c r="BK141">
        <f>Model!BK71</f>
        <v>19.117000000000001</v>
      </c>
      <c r="BL141">
        <f>Model!BL71</f>
        <v>22.527999999999999</v>
      </c>
      <c r="BM141">
        <f>Model!BM71</f>
        <v>27.408000000000001</v>
      </c>
      <c r="BN141">
        <f>Model!BN71</f>
        <v>31.114000000000001</v>
      </c>
      <c r="BO141">
        <f>Model!BO71</f>
        <v>34.011000000000003</v>
      </c>
      <c r="BP141">
        <f>Model!BP71</f>
        <v>38.335000000000001</v>
      </c>
      <c r="BQ141">
        <f>Model!BQ71</f>
        <v>41.6</v>
      </c>
      <c r="BR141">
        <f>Model!BR71</f>
        <v>72.936000000000007</v>
      </c>
      <c r="BS141">
        <f>Model!BS71</f>
        <v>81.415999999999997</v>
      </c>
      <c r="BT141">
        <f>Model!BT71</f>
        <v>85.745000000000005</v>
      </c>
      <c r="BU141">
        <f>Model!BU71</f>
        <v>89.638999999999996</v>
      </c>
      <c r="BV141">
        <f>Model!BV71</f>
        <v>92.838999999999999</v>
      </c>
      <c r="BW141">
        <f>Model!BW71</f>
        <v>98.799000000000007</v>
      </c>
      <c r="BX141">
        <f>Model!BX71</f>
        <v>94.045000000000002</v>
      </c>
      <c r="BY141">
        <f>Model!BY71</f>
        <v>98.287999999999997</v>
      </c>
      <c r="BZ141">
        <f>Model!BZ71</f>
        <v>94.944999999999993</v>
      </c>
      <c r="CA141">
        <f>Model!CA71</f>
        <v>103.004</v>
      </c>
      <c r="CB141">
        <f>Model!CB71</f>
        <v>110.741</v>
      </c>
      <c r="CC141">
        <f>Model!CC71</f>
        <v>112.271</v>
      </c>
      <c r="CD141">
        <f>Model!CD71</f>
        <v>116.77418736536472</v>
      </c>
      <c r="CE141">
        <f>Model!CE71</f>
        <v>121.69169070536473</v>
      </c>
      <c r="CF141">
        <f>Model!CF71</f>
        <v>126.87570773092028</v>
      </c>
      <c r="CG141">
        <f>Model!CG71</f>
        <v>132.03369812922796</v>
      </c>
      <c r="CH141">
        <f>Model!CH71</f>
        <v>0</v>
      </c>
      <c r="CI141">
        <f>Model!CI71</f>
        <v>0</v>
      </c>
      <c r="CJ141">
        <f>Model!CJ71</f>
        <v>0</v>
      </c>
      <c r="CK141">
        <f>Model!CK71</f>
        <v>0</v>
      </c>
      <c r="CL141">
        <f>Model!CL71</f>
        <v>0</v>
      </c>
      <c r="CM141">
        <f>Model!CM71</f>
        <v>0</v>
      </c>
      <c r="CN141">
        <f>Model!CN71</f>
        <v>0</v>
      </c>
      <c r="CO141">
        <f>Model!CO71</f>
        <v>0</v>
      </c>
      <c r="CP141">
        <f>Model!CP71</f>
        <v>0</v>
      </c>
      <c r="CQ141">
        <f>Model!CQ71</f>
        <v>0</v>
      </c>
      <c r="CR141">
        <f>Model!CR71</f>
        <v>0</v>
      </c>
      <c r="CS141">
        <f>Model!CS71</f>
        <v>0</v>
      </c>
      <c r="CT141">
        <f>Model!CT71</f>
        <v>0</v>
      </c>
      <c r="CU141">
        <f>Model!CU71</f>
        <v>0</v>
      </c>
      <c r="CV141">
        <f>Model!CV71</f>
        <v>0</v>
      </c>
      <c r="CW141">
        <f>Model!CW71</f>
        <v>0</v>
      </c>
      <c r="CX141">
        <f>Model!CX71</f>
        <v>0</v>
      </c>
      <c r="CY141">
        <f>Model!CY71</f>
        <v>0</v>
      </c>
      <c r="CZ141">
        <f>Model!CZ71</f>
        <v>0</v>
      </c>
      <c r="DA141">
        <f>Model!DA71</f>
        <v>0</v>
      </c>
      <c r="DB141">
        <f>Model!DB71</f>
        <v>0</v>
      </c>
      <c r="DC141">
        <f>Model!DC71</f>
        <v>0</v>
      </c>
      <c r="DD141">
        <f>Model!DD71</f>
        <v>0</v>
      </c>
      <c r="DE141">
        <f>Model!DE71</f>
        <v>0</v>
      </c>
      <c r="DF141">
        <f>Model!DF71</f>
        <v>0</v>
      </c>
      <c r="DG141">
        <f>Model!DG71</f>
        <v>0</v>
      </c>
      <c r="DH141">
        <f>Model!DH71</f>
        <v>0</v>
      </c>
      <c r="DI141">
        <f>Model!DI71</f>
        <v>0</v>
      </c>
      <c r="DJ141">
        <f>Model!DJ71</f>
        <v>0</v>
      </c>
      <c r="DK141">
        <f>Model!DK71</f>
        <v>0</v>
      </c>
      <c r="DL141">
        <f>Model!DL71</f>
        <v>0</v>
      </c>
      <c r="DM141">
        <f>Model!DM71</f>
        <v>0</v>
      </c>
      <c r="DN141">
        <f>Model!DN71</f>
        <v>0</v>
      </c>
      <c r="DO141">
        <f>Model!DO71</f>
        <v>0</v>
      </c>
      <c r="DP141">
        <f>Model!DP71</f>
        <v>0</v>
      </c>
      <c r="DQ141">
        <f>Model!DQ71</f>
        <v>0</v>
      </c>
      <c r="DR141">
        <f>Model!DR71</f>
        <v>0</v>
      </c>
      <c r="DS141">
        <f>Model!DS71</f>
        <v>0</v>
      </c>
      <c r="DT141">
        <f>Model!DT71</f>
        <v>4.4089999999999998</v>
      </c>
      <c r="DU141">
        <f>Model!DU71</f>
        <v>4.9290000000000003</v>
      </c>
      <c r="DV141">
        <f>Model!DV71</f>
        <v>7.2270000000000003</v>
      </c>
      <c r="DW141">
        <f>Model!DW71</f>
        <v>13.634</v>
      </c>
      <c r="DX141">
        <f>Model!DX71</f>
        <v>27.408000000000001</v>
      </c>
      <c r="DY141">
        <f>Model!DY71</f>
        <v>41.6</v>
      </c>
      <c r="DZ141">
        <f>Model!DZ71</f>
        <v>89.638999999999996</v>
      </c>
      <c r="EA141">
        <f>Model!EA71</f>
        <v>98.287999999999997</v>
      </c>
      <c r="EB141">
        <f>Model!EB71</f>
        <v>112.271</v>
      </c>
      <c r="EC141">
        <f>Model!EC71</f>
        <v>132.03369812922796</v>
      </c>
      <c r="ED141">
        <f>Model!ED71</f>
        <v>149.16546419567433</v>
      </c>
      <c r="EE141">
        <f>Model!EE71</f>
        <v>165.38348056164588</v>
      </c>
      <c r="EF141">
        <f>Model!EF71</f>
        <v>179.78412164179196</v>
      </c>
      <c r="EG141">
        <f>Model!EG71</f>
        <v>192.59642568519888</v>
      </c>
      <c r="EH141">
        <f>Model!EH71</f>
        <v>203.10371922271867</v>
      </c>
      <c r="EI141">
        <f>Model!EI71</f>
        <v>210.43064435917472</v>
      </c>
      <c r="EJ141">
        <f>Model!EJ71</f>
        <v>213.78245553915383</v>
      </c>
      <c r="EK141">
        <f>Model!EK71</f>
        <v>0</v>
      </c>
      <c r="EL141">
        <f>Model!EM71</f>
        <v>0</v>
      </c>
      <c r="EM141">
        <f>Model!EN71</f>
        <v>0</v>
      </c>
      <c r="EN141">
        <f>Model!EO71</f>
        <v>0</v>
      </c>
      <c r="EO141">
        <f>Model!EP71</f>
        <v>0</v>
      </c>
      <c r="EP141">
        <f>Model!EQ71</f>
        <v>0</v>
      </c>
      <c r="EQ141" t="str">
        <f>Model!ER71</f>
        <v>`</v>
      </c>
      <c r="ER141">
        <f>Model!ES71</f>
        <v>0</v>
      </c>
      <c r="ES141">
        <f>Model!ET71</f>
        <v>0</v>
      </c>
      <c r="ET141">
        <f>Model!EU71</f>
        <v>0</v>
      </c>
      <c r="EU141">
        <f>Model!EV71</f>
        <v>0</v>
      </c>
      <c r="EV141">
        <f>Model!EW71</f>
        <v>0</v>
      </c>
      <c r="EW141">
        <f>Model!EX71</f>
        <v>0</v>
      </c>
      <c r="EX141">
        <f>Model!EY71</f>
        <v>0</v>
      </c>
    </row>
    <row r="142" spans="1:154" hidden="1" outlineLevel="1">
      <c r="A142">
        <f>Model!A72</f>
        <v>0</v>
      </c>
      <c r="B142">
        <f>Model!B72</f>
        <v>0</v>
      </c>
      <c r="C142">
        <f>Model!C72</f>
        <v>0</v>
      </c>
      <c r="D142">
        <f>Model!D72</f>
        <v>0</v>
      </c>
      <c r="E142">
        <f>Model!E72</f>
        <v>0</v>
      </c>
      <c r="F142">
        <f>Model!F72</f>
        <v>0</v>
      </c>
      <c r="G142">
        <f>Model!G72</f>
        <v>0</v>
      </c>
      <c r="H142">
        <f>Model!H72</f>
        <v>0</v>
      </c>
      <c r="I142" t="str">
        <f>Model!I72</f>
        <v>Goodwill</v>
      </c>
      <c r="J142">
        <f>Model!J72</f>
        <v>0</v>
      </c>
      <c r="K142">
        <f>Model!K72</f>
        <v>0</v>
      </c>
      <c r="L142">
        <f>Model!L72</f>
        <v>0</v>
      </c>
      <c r="M142">
        <f>Model!M72</f>
        <v>0</v>
      </c>
      <c r="N142">
        <f>Model!N72</f>
        <v>0</v>
      </c>
      <c r="O142">
        <f>Model!O72</f>
        <v>0</v>
      </c>
      <c r="P142">
        <f>Model!P72</f>
        <v>0</v>
      </c>
      <c r="Q142">
        <f>Model!Q72</f>
        <v>0</v>
      </c>
      <c r="R142">
        <f>Model!R72</f>
        <v>0</v>
      </c>
      <c r="S142">
        <f>Model!S72</f>
        <v>0</v>
      </c>
      <c r="T142">
        <f>Model!T72</f>
        <v>0</v>
      </c>
      <c r="U142">
        <f>Model!U72</f>
        <v>0</v>
      </c>
      <c r="V142">
        <f>Model!V72</f>
        <v>0</v>
      </c>
      <c r="W142">
        <f>Model!W72</f>
        <v>0</v>
      </c>
      <c r="X142">
        <f>Model!X72</f>
        <v>0</v>
      </c>
      <c r="Y142">
        <f>Model!Y72</f>
        <v>0</v>
      </c>
      <c r="Z142">
        <f>Model!Z72</f>
        <v>0</v>
      </c>
      <c r="AA142">
        <f>Model!AA72</f>
        <v>0</v>
      </c>
      <c r="AB142">
        <f>Model!AB72</f>
        <v>0</v>
      </c>
      <c r="AC142">
        <f>Model!AC72</f>
        <v>0</v>
      </c>
      <c r="AD142">
        <f>Model!AD72</f>
        <v>0</v>
      </c>
      <c r="AE142">
        <f>Model!AE72</f>
        <v>0</v>
      </c>
      <c r="AF142">
        <f>Model!AF72</f>
        <v>0</v>
      </c>
      <c r="AG142">
        <f>Model!AG72</f>
        <v>0</v>
      </c>
      <c r="AH142">
        <f>Model!AH72</f>
        <v>0</v>
      </c>
      <c r="AI142">
        <f>Model!AI72</f>
        <v>0</v>
      </c>
      <c r="AJ142">
        <f>Model!AJ72</f>
        <v>0</v>
      </c>
      <c r="AK142">
        <f>Model!AK72</f>
        <v>0</v>
      </c>
      <c r="AL142">
        <f>Model!AL72</f>
        <v>0</v>
      </c>
      <c r="AM142">
        <f>Model!AM72</f>
        <v>0</v>
      </c>
      <c r="AN142">
        <f>Model!AN72</f>
        <v>0</v>
      </c>
      <c r="AO142">
        <f>Model!AO72</f>
        <v>0</v>
      </c>
      <c r="AP142">
        <f>Model!AP72</f>
        <v>0</v>
      </c>
      <c r="AQ142">
        <f>Model!AQ72</f>
        <v>0</v>
      </c>
      <c r="AR142">
        <f>Model!AR72</f>
        <v>0</v>
      </c>
      <c r="AS142">
        <f>Model!AS72</f>
        <v>0</v>
      </c>
      <c r="AT142">
        <f>Model!AT72</f>
        <v>0</v>
      </c>
      <c r="AU142">
        <f>Model!AU72</f>
        <v>0</v>
      </c>
      <c r="AV142">
        <f>Model!AV72</f>
        <v>0</v>
      </c>
      <c r="AW142">
        <f>Model!AW72</f>
        <v>0</v>
      </c>
      <c r="AX142">
        <f>Model!AX72</f>
        <v>0</v>
      </c>
      <c r="AY142">
        <f>Model!AY72</f>
        <v>0</v>
      </c>
      <c r="AZ142">
        <f>Model!AZ72</f>
        <v>0</v>
      </c>
      <c r="BA142">
        <f>Model!BA72</f>
        <v>0</v>
      </c>
      <c r="BB142">
        <f>Model!BB72</f>
        <v>1.1399999999999999</v>
      </c>
      <c r="BC142">
        <f>Model!BC72</f>
        <v>1.1399999999999999</v>
      </c>
      <c r="BD142">
        <f>Model!BD72</f>
        <v>1.1399999999999999</v>
      </c>
      <c r="BE142">
        <f>Model!BE72</f>
        <v>3.6760000000000002</v>
      </c>
      <c r="BF142">
        <f>Model!BF72</f>
        <v>3.6760000000000002</v>
      </c>
      <c r="BG142">
        <f>Model!BG72</f>
        <v>35.432000000000002</v>
      </c>
      <c r="BH142">
        <f>Model!BH72</f>
        <v>35.375</v>
      </c>
      <c r="BI142">
        <f>Model!BI72</f>
        <v>54.283999999999999</v>
      </c>
      <c r="BJ142">
        <f>Model!BJ72</f>
        <v>54.283999999999999</v>
      </c>
      <c r="BK142">
        <f>Model!BK72</f>
        <v>54.283999999999999</v>
      </c>
      <c r="BL142">
        <f>Model!BL72</f>
        <v>93.198999999999998</v>
      </c>
      <c r="BM142">
        <f>Model!BM72</f>
        <v>93.212999999999994</v>
      </c>
      <c r="BN142">
        <f>Model!BN72</f>
        <v>93.212999999999994</v>
      </c>
      <c r="BO142">
        <f>Model!BO72</f>
        <v>96.352000000000004</v>
      </c>
      <c r="BP142">
        <f>Model!BP72</f>
        <v>96.352000000000004</v>
      </c>
      <c r="BQ142">
        <f>Model!BQ72</f>
        <v>96.352000000000004</v>
      </c>
      <c r="BR142">
        <f>Model!BR72</f>
        <v>1833.4269999999999</v>
      </c>
      <c r="BS142">
        <f>Model!BS72</f>
        <v>1832.961</v>
      </c>
      <c r="BT142">
        <f>Model!BT72</f>
        <v>1909.82</v>
      </c>
      <c r="BU142">
        <f>Model!BU72</f>
        <v>1909.1669999999999</v>
      </c>
      <c r="BV142">
        <f>Model!BV72</f>
        <v>1919.777</v>
      </c>
      <c r="BW142">
        <f>Model!BW72</f>
        <v>1919.777</v>
      </c>
      <c r="BX142">
        <f>Model!BX72</f>
        <v>1923.48</v>
      </c>
      <c r="BY142">
        <f>Model!BY72</f>
        <v>1923.48</v>
      </c>
      <c r="BZ142">
        <f>Model!BZ72</f>
        <v>1927.45</v>
      </c>
      <c r="CA142">
        <f>Model!CA72</f>
        <v>1927.45</v>
      </c>
      <c r="CB142">
        <f>Model!CB72</f>
        <v>1931.26</v>
      </c>
      <c r="CC142">
        <f>Model!CC72</f>
        <v>1931.076</v>
      </c>
      <c r="CD142">
        <f>Model!CD72</f>
        <v>1931.076</v>
      </c>
      <c r="CE142">
        <f>Model!CE72</f>
        <v>1931.076</v>
      </c>
      <c r="CF142">
        <f>Model!CF72</f>
        <v>1931.076</v>
      </c>
      <c r="CG142">
        <f>Model!CG72</f>
        <v>1931.076</v>
      </c>
      <c r="CH142">
        <f>Model!CH72</f>
        <v>0</v>
      </c>
      <c r="CI142">
        <f>Model!CI72</f>
        <v>0</v>
      </c>
      <c r="CJ142">
        <f>Model!CJ72</f>
        <v>0</v>
      </c>
      <c r="CK142">
        <f>Model!CK72</f>
        <v>0</v>
      </c>
      <c r="CL142">
        <f>Model!CL72</f>
        <v>0</v>
      </c>
      <c r="CM142">
        <f>Model!CM72</f>
        <v>0</v>
      </c>
      <c r="CN142">
        <f>Model!CN72</f>
        <v>0</v>
      </c>
      <c r="CO142">
        <f>Model!CO72</f>
        <v>0</v>
      </c>
      <c r="CP142">
        <f>Model!CP72</f>
        <v>0</v>
      </c>
      <c r="CQ142">
        <f>Model!CQ72</f>
        <v>0</v>
      </c>
      <c r="CR142">
        <f>Model!CR72</f>
        <v>0</v>
      </c>
      <c r="CS142">
        <f>Model!CS72</f>
        <v>0</v>
      </c>
      <c r="CT142">
        <f>Model!CT72</f>
        <v>0</v>
      </c>
      <c r="CU142">
        <f>Model!CU72</f>
        <v>0</v>
      </c>
      <c r="CV142">
        <f>Model!CV72</f>
        <v>0</v>
      </c>
      <c r="CW142">
        <f>Model!CW72</f>
        <v>0</v>
      </c>
      <c r="CX142">
        <f>Model!CX72</f>
        <v>0</v>
      </c>
      <c r="CY142">
        <f>Model!CY72</f>
        <v>0</v>
      </c>
      <c r="CZ142">
        <f>Model!CZ72</f>
        <v>0</v>
      </c>
      <c r="DA142">
        <f>Model!DA72</f>
        <v>0</v>
      </c>
      <c r="DB142">
        <f>Model!DB72</f>
        <v>0</v>
      </c>
      <c r="DC142">
        <f>Model!DC72</f>
        <v>0</v>
      </c>
      <c r="DD142">
        <f>Model!DD72</f>
        <v>0</v>
      </c>
      <c r="DE142">
        <f>Model!DE72</f>
        <v>0</v>
      </c>
      <c r="DF142">
        <f>Model!DF72</f>
        <v>0</v>
      </c>
      <c r="DG142">
        <f>Model!DG72</f>
        <v>0</v>
      </c>
      <c r="DH142">
        <f>Model!DH72</f>
        <v>0</v>
      </c>
      <c r="DI142">
        <f>Model!DI72</f>
        <v>0</v>
      </c>
      <c r="DJ142">
        <f>Model!DJ72</f>
        <v>0</v>
      </c>
      <c r="DK142">
        <f>Model!DK72</f>
        <v>0</v>
      </c>
      <c r="DL142">
        <f>Model!DL72</f>
        <v>0</v>
      </c>
      <c r="DM142">
        <f>Model!DM72</f>
        <v>0</v>
      </c>
      <c r="DN142">
        <f>Model!DN72</f>
        <v>0</v>
      </c>
      <c r="DO142">
        <f>Model!DO72</f>
        <v>0</v>
      </c>
      <c r="DP142">
        <f>Model!DP72</f>
        <v>0</v>
      </c>
      <c r="DQ142">
        <f>Model!DQ72</f>
        <v>0</v>
      </c>
      <c r="DR142">
        <f>Model!DR72</f>
        <v>0</v>
      </c>
      <c r="DS142">
        <f>Model!DS72</f>
        <v>0</v>
      </c>
      <c r="DT142">
        <f>Model!DT72</f>
        <v>0</v>
      </c>
      <c r="DU142">
        <f>Model!DU72</f>
        <v>0</v>
      </c>
      <c r="DV142">
        <f>Model!DV72</f>
        <v>3.6760000000000002</v>
      </c>
      <c r="DW142">
        <f>Model!DW72</f>
        <v>54.283999999999999</v>
      </c>
      <c r="DX142">
        <f>Model!DX72</f>
        <v>93.212999999999994</v>
      </c>
      <c r="DY142">
        <f>Model!DY72</f>
        <v>96.352000000000004</v>
      </c>
      <c r="DZ142">
        <f>Model!DZ72</f>
        <v>1909.1669999999999</v>
      </c>
      <c r="EA142">
        <f>Model!EA72</f>
        <v>1923.48</v>
      </c>
      <c r="EB142">
        <f>Model!EB72</f>
        <v>1931.076</v>
      </c>
      <c r="EC142">
        <f>Model!EC72</f>
        <v>1931.076</v>
      </c>
      <c r="ED142">
        <f>Model!ED72</f>
        <v>1931.076</v>
      </c>
      <c r="EE142">
        <f>Model!EE72</f>
        <v>1931.076</v>
      </c>
      <c r="EF142">
        <f>Model!EF72</f>
        <v>1931.076</v>
      </c>
      <c r="EG142">
        <f>Model!EG72</f>
        <v>1931.076</v>
      </c>
      <c r="EH142">
        <f>Model!EH72</f>
        <v>1931.076</v>
      </c>
      <c r="EI142">
        <f>Model!EI72</f>
        <v>1931.076</v>
      </c>
      <c r="EJ142">
        <f>Model!EJ72</f>
        <v>1931.076</v>
      </c>
      <c r="EK142">
        <f>Model!EK72</f>
        <v>0</v>
      </c>
      <c r="EL142">
        <f>Model!EM72</f>
        <v>0</v>
      </c>
      <c r="EM142">
        <f>Model!EN72</f>
        <v>0</v>
      </c>
      <c r="EN142">
        <f>Model!EO72</f>
        <v>0</v>
      </c>
      <c r="EO142">
        <f>Model!EP72</f>
        <v>0</v>
      </c>
      <c r="EP142">
        <f>Model!EQ72</f>
        <v>0</v>
      </c>
      <c r="EQ142">
        <f>Model!ER72</f>
        <v>0</v>
      </c>
      <c r="ER142">
        <f>Model!ES72</f>
        <v>0</v>
      </c>
      <c r="ES142">
        <f>Model!ET72</f>
        <v>0</v>
      </c>
      <c r="ET142">
        <f>Model!EU72</f>
        <v>0</v>
      </c>
      <c r="EU142">
        <f>Model!EV72</f>
        <v>0</v>
      </c>
      <c r="EV142">
        <f>Model!EW72</f>
        <v>0</v>
      </c>
      <c r="EW142">
        <f>Model!EX72</f>
        <v>0</v>
      </c>
      <c r="EX142">
        <f>Model!EY72</f>
        <v>0</v>
      </c>
    </row>
    <row r="143" spans="1:154" hidden="1" outlineLevel="1">
      <c r="A143">
        <f>Model!A73</f>
        <v>0</v>
      </c>
      <c r="B143">
        <f>Model!B73</f>
        <v>0</v>
      </c>
      <c r="C143">
        <f>Model!C73</f>
        <v>0</v>
      </c>
      <c r="D143">
        <f>Model!D73</f>
        <v>0</v>
      </c>
      <c r="E143">
        <f>Model!E73</f>
        <v>0</v>
      </c>
      <c r="F143">
        <f>Model!F73</f>
        <v>0</v>
      </c>
      <c r="G143">
        <f>Model!G73</f>
        <v>0</v>
      </c>
      <c r="H143">
        <f>Model!H73</f>
        <v>0</v>
      </c>
      <c r="I143" t="str">
        <f>Model!I73</f>
        <v>Intangible Assets</v>
      </c>
      <c r="J143">
        <f>Model!J73</f>
        <v>0</v>
      </c>
      <c r="K143">
        <f>Model!K73</f>
        <v>0</v>
      </c>
      <c r="L143">
        <f>Model!L73</f>
        <v>0</v>
      </c>
      <c r="M143">
        <f>Model!M73</f>
        <v>0</v>
      </c>
      <c r="N143">
        <f>Model!N73</f>
        <v>0</v>
      </c>
      <c r="O143">
        <f>Model!O73</f>
        <v>0</v>
      </c>
      <c r="P143">
        <f>Model!P73</f>
        <v>0</v>
      </c>
      <c r="Q143">
        <f>Model!Q73</f>
        <v>0</v>
      </c>
      <c r="R143">
        <f>Model!R73</f>
        <v>0</v>
      </c>
      <c r="S143">
        <f>Model!S73</f>
        <v>0</v>
      </c>
      <c r="T143">
        <f>Model!T73</f>
        <v>0</v>
      </c>
      <c r="U143">
        <f>Model!U73</f>
        <v>0</v>
      </c>
      <c r="V143">
        <f>Model!V73</f>
        <v>0</v>
      </c>
      <c r="W143">
        <f>Model!W73</f>
        <v>0</v>
      </c>
      <c r="X143">
        <f>Model!X73</f>
        <v>0</v>
      </c>
      <c r="Y143">
        <f>Model!Y73</f>
        <v>0</v>
      </c>
      <c r="Z143">
        <f>Model!Z73</f>
        <v>0</v>
      </c>
      <c r="AA143">
        <f>Model!AA73</f>
        <v>0</v>
      </c>
      <c r="AB143">
        <f>Model!AB73</f>
        <v>0</v>
      </c>
      <c r="AC143">
        <f>Model!AC73</f>
        <v>0</v>
      </c>
      <c r="AD143">
        <f>Model!AD73</f>
        <v>0</v>
      </c>
      <c r="AE143">
        <f>Model!AE73</f>
        <v>0</v>
      </c>
      <c r="AF143">
        <f>Model!AF73</f>
        <v>0</v>
      </c>
      <c r="AG143">
        <f>Model!AG73</f>
        <v>0</v>
      </c>
      <c r="AH143">
        <f>Model!AH73</f>
        <v>0</v>
      </c>
      <c r="AI143">
        <f>Model!AI73</f>
        <v>0</v>
      </c>
      <c r="AJ143">
        <f>Model!AJ73</f>
        <v>0</v>
      </c>
      <c r="AK143">
        <f>Model!AK73</f>
        <v>0</v>
      </c>
      <c r="AL143">
        <f>Model!AL73</f>
        <v>0</v>
      </c>
      <c r="AM143">
        <f>Model!AM73</f>
        <v>0</v>
      </c>
      <c r="AN143">
        <f>Model!AN73</f>
        <v>0</v>
      </c>
      <c r="AO143">
        <f>Model!AO73</f>
        <v>0</v>
      </c>
      <c r="AP143">
        <f>Model!AP73</f>
        <v>0</v>
      </c>
      <c r="AQ143">
        <f>Model!AQ73</f>
        <v>0</v>
      </c>
      <c r="AR143">
        <f>Model!AR73</f>
        <v>0</v>
      </c>
      <c r="AS143">
        <f>Model!AS73</f>
        <v>0</v>
      </c>
      <c r="AT143">
        <f>Model!AT73</f>
        <v>0</v>
      </c>
      <c r="AU143">
        <f>Model!AU73</f>
        <v>0</v>
      </c>
      <c r="AV143">
        <f>Model!AV73</f>
        <v>0</v>
      </c>
      <c r="AW143">
        <f>Model!AW73</f>
        <v>0.875</v>
      </c>
      <c r="AX143">
        <f>Model!AX73</f>
        <v>0</v>
      </c>
      <c r="AY143">
        <f>Model!AY73</f>
        <v>0</v>
      </c>
      <c r="AZ143">
        <f>Model!AZ73</f>
        <v>0</v>
      </c>
      <c r="BA143">
        <f>Model!BA73</f>
        <v>0.88800000000000001</v>
      </c>
      <c r="BB143">
        <f>Model!BB73</f>
        <v>1.518</v>
      </c>
      <c r="BC143">
        <f>Model!BC73</f>
        <v>1.9339999999999999</v>
      </c>
      <c r="BD143">
        <f>Model!BD73</f>
        <v>1.714</v>
      </c>
      <c r="BE143">
        <f>Model!BE73</f>
        <v>4.532</v>
      </c>
      <c r="BF143">
        <f>Model!BF73</f>
        <v>4.2889999999999997</v>
      </c>
      <c r="BG143">
        <f>Model!BG73</f>
        <v>9.6549999999999994</v>
      </c>
      <c r="BH143">
        <f>Model!BH73</f>
        <v>9.0690000000000008</v>
      </c>
      <c r="BI143">
        <f>Model!BI73</f>
        <v>21.248000000000001</v>
      </c>
      <c r="BJ143">
        <f>Model!BJ73</f>
        <v>20.241</v>
      </c>
      <c r="BK143">
        <f>Model!BK73</f>
        <v>19.597000000000001</v>
      </c>
      <c r="BL143">
        <f>Model!BL73</f>
        <v>30.262</v>
      </c>
      <c r="BM143">
        <f>Model!BM73</f>
        <v>29.149000000000001</v>
      </c>
      <c r="BN143">
        <f>Model!BN73</f>
        <v>27.74</v>
      </c>
      <c r="BO143">
        <f>Model!BO73</f>
        <v>26.454999999999998</v>
      </c>
      <c r="BP143">
        <f>Model!BP73</f>
        <v>24.864000000000001</v>
      </c>
      <c r="BQ143">
        <f>Model!BQ73</f>
        <v>26.757000000000001</v>
      </c>
      <c r="BR143">
        <f>Model!BR73</f>
        <v>569.125</v>
      </c>
      <c r="BS143">
        <f>Model!BS73</f>
        <v>565.34500000000003</v>
      </c>
      <c r="BT143">
        <f>Model!BT73</f>
        <v>563.54</v>
      </c>
      <c r="BU143">
        <f>Model!BU73</f>
        <v>554.76499999999999</v>
      </c>
      <c r="BV143">
        <f>Model!BV73</f>
        <v>549.26700000000005</v>
      </c>
      <c r="BW143">
        <f>Model!BW73</f>
        <v>539.96500000000003</v>
      </c>
      <c r="BX143">
        <f>Model!BX73</f>
        <v>537.17700000000002</v>
      </c>
      <c r="BY143">
        <f>Model!BY73</f>
        <v>527.46400000000006</v>
      </c>
      <c r="BZ143">
        <f>Model!BZ73</f>
        <v>525.77099999999996</v>
      </c>
      <c r="CA143">
        <f>Model!CA73</f>
        <v>514.51300000000003</v>
      </c>
      <c r="CB143">
        <f>Model!CB73</f>
        <v>505.69600000000003</v>
      </c>
      <c r="CC143">
        <f>Model!CC73</f>
        <v>319.71100000000001</v>
      </c>
      <c r="CD143">
        <f>Model!CD73</f>
        <v>309.72160029290512</v>
      </c>
      <c r="CE143">
        <f>Model!CE73</f>
        <v>298.81312537532739</v>
      </c>
      <c r="CF143">
        <f>Model!CF73</f>
        <v>287.31344438160414</v>
      </c>
      <c r="CG143">
        <f>Model!CG73</f>
        <v>275.87149813474178</v>
      </c>
      <c r="CH143">
        <f>Model!CH73</f>
        <v>0</v>
      </c>
      <c r="CI143">
        <f>Model!CI73</f>
        <v>0</v>
      </c>
      <c r="CJ143">
        <f>Model!CJ73</f>
        <v>0</v>
      </c>
      <c r="CK143">
        <f>Model!CK73</f>
        <v>0</v>
      </c>
      <c r="CL143">
        <f>Model!CL73</f>
        <v>0</v>
      </c>
      <c r="CM143">
        <f>Model!CM73</f>
        <v>0</v>
      </c>
      <c r="CN143">
        <f>Model!CN73</f>
        <v>0</v>
      </c>
      <c r="CO143">
        <f>Model!CO73</f>
        <v>0</v>
      </c>
      <c r="CP143">
        <f>Model!CP73</f>
        <v>0</v>
      </c>
      <c r="CQ143">
        <f>Model!CQ73</f>
        <v>0</v>
      </c>
      <c r="CR143">
        <f>Model!CR73</f>
        <v>0</v>
      </c>
      <c r="CS143">
        <f>Model!CS73</f>
        <v>0</v>
      </c>
      <c r="CT143">
        <f>Model!CT73</f>
        <v>0</v>
      </c>
      <c r="CU143">
        <f>Model!CU73</f>
        <v>0</v>
      </c>
      <c r="CV143">
        <f>Model!CV73</f>
        <v>0</v>
      </c>
      <c r="CW143">
        <f>Model!CW73</f>
        <v>0</v>
      </c>
      <c r="CX143">
        <f>Model!CX73</f>
        <v>0</v>
      </c>
      <c r="CY143">
        <f>Model!CY73</f>
        <v>0</v>
      </c>
      <c r="CZ143">
        <f>Model!CZ73</f>
        <v>0</v>
      </c>
      <c r="DA143">
        <f>Model!DA73</f>
        <v>0</v>
      </c>
      <c r="DB143">
        <f>Model!DB73</f>
        <v>0</v>
      </c>
      <c r="DC143">
        <f>Model!DC73</f>
        <v>0</v>
      </c>
      <c r="DD143">
        <f>Model!DD73</f>
        <v>0</v>
      </c>
      <c r="DE143">
        <f>Model!DE73</f>
        <v>0</v>
      </c>
      <c r="DF143">
        <f>Model!DF73</f>
        <v>0</v>
      </c>
      <c r="DG143">
        <f>Model!DG73</f>
        <v>0</v>
      </c>
      <c r="DH143">
        <f>Model!DH73</f>
        <v>0</v>
      </c>
      <c r="DI143">
        <f>Model!DI73</f>
        <v>0</v>
      </c>
      <c r="DJ143">
        <f>Model!DJ73</f>
        <v>0</v>
      </c>
      <c r="DK143">
        <f>Model!DK73</f>
        <v>0</v>
      </c>
      <c r="DL143">
        <f>Model!DL73</f>
        <v>0</v>
      </c>
      <c r="DM143">
        <f>Model!DM73</f>
        <v>0</v>
      </c>
      <c r="DN143">
        <f>Model!DN73</f>
        <v>0</v>
      </c>
      <c r="DO143">
        <f>Model!DO73</f>
        <v>0</v>
      </c>
      <c r="DP143">
        <f>Model!DP73</f>
        <v>0</v>
      </c>
      <c r="DQ143">
        <f>Model!DQ73</f>
        <v>0</v>
      </c>
      <c r="DR143">
        <f>Model!DR73</f>
        <v>0</v>
      </c>
      <c r="DS143">
        <f>Model!DS73</f>
        <v>0</v>
      </c>
      <c r="DT143">
        <f>Model!DT73</f>
        <v>0.875</v>
      </c>
      <c r="DU143">
        <f>Model!DU73</f>
        <v>0.88800000000000001</v>
      </c>
      <c r="DV143">
        <f>Model!DV73</f>
        <v>4.532</v>
      </c>
      <c r="DW143">
        <f>Model!DW73</f>
        <v>21.248000000000001</v>
      </c>
      <c r="DX143">
        <f>Model!DX73</f>
        <v>29.149000000000001</v>
      </c>
      <c r="DY143">
        <f>Model!DY73</f>
        <v>26.757000000000001</v>
      </c>
      <c r="DZ143">
        <f>Model!DZ73</f>
        <v>554.76499999999999</v>
      </c>
      <c r="EA143">
        <f>Model!EA73</f>
        <v>527.46400000000006</v>
      </c>
      <c r="EB143">
        <f>Model!EB73</f>
        <v>319.71100000000001</v>
      </c>
      <c r="EC143">
        <f>Model!EC73</f>
        <v>275.87149813474178</v>
      </c>
      <c r="ED143">
        <f>Model!ED73</f>
        <v>235.64415740160399</v>
      </c>
      <c r="EE143">
        <f>Model!EE73</f>
        <v>194.52809534496092</v>
      </c>
      <c r="EF143">
        <f>Model!EF73</f>
        <v>153.79998762841103</v>
      </c>
      <c r="EG143">
        <f>Model!EG73</f>
        <v>114.70442060948579</v>
      </c>
      <c r="EH143">
        <f>Model!EH73</f>
        <v>78.566965853701532</v>
      </c>
      <c r="EI143">
        <f>Model!EI73</f>
        <v>67.190142465285362</v>
      </c>
      <c r="EJ143">
        <f>Model!EJ73</f>
        <v>87.416806782045626</v>
      </c>
      <c r="EK143">
        <f>Model!EK73</f>
        <v>0</v>
      </c>
      <c r="EL143">
        <f>Model!EM73</f>
        <v>0</v>
      </c>
      <c r="EM143">
        <f>Model!EN73</f>
        <v>0</v>
      </c>
      <c r="EN143">
        <f>Model!EO73</f>
        <v>0</v>
      </c>
      <c r="EO143">
        <f>Model!EP73</f>
        <v>0</v>
      </c>
      <c r="EP143">
        <f>Model!EQ73</f>
        <v>0</v>
      </c>
      <c r="EQ143">
        <f>Model!ER73</f>
        <v>0</v>
      </c>
      <c r="ER143">
        <f>Model!ES73</f>
        <v>0</v>
      </c>
      <c r="ES143">
        <f>Model!ET73</f>
        <v>0</v>
      </c>
      <c r="ET143">
        <f>Model!EU73</f>
        <v>0</v>
      </c>
      <c r="EU143">
        <f>Model!EV73</f>
        <v>0</v>
      </c>
      <c r="EV143">
        <f>Model!EW73</f>
        <v>0</v>
      </c>
      <c r="EW143">
        <f>Model!EX73</f>
        <v>0</v>
      </c>
      <c r="EX143">
        <f>Model!EY73</f>
        <v>0</v>
      </c>
    </row>
    <row r="144" spans="1:154" hidden="1" outlineLevel="1">
      <c r="A144">
        <f>Model!A74</f>
        <v>0</v>
      </c>
      <c r="B144">
        <f>Model!B74</f>
        <v>0</v>
      </c>
      <c r="C144">
        <f>Model!C74</f>
        <v>0</v>
      </c>
      <c r="D144">
        <f>Model!D74</f>
        <v>0</v>
      </c>
      <c r="E144">
        <f>Model!E74</f>
        <v>0</v>
      </c>
      <c r="F144">
        <f>Model!F74</f>
        <v>0</v>
      </c>
      <c r="G144">
        <f>Model!G74</f>
        <v>0</v>
      </c>
      <c r="H144">
        <f>Model!H74</f>
        <v>0</v>
      </c>
      <c r="I144" t="str">
        <f>Model!I74</f>
        <v>Other Assets</v>
      </c>
      <c r="J144">
        <f>Model!J74</f>
        <v>0</v>
      </c>
      <c r="K144">
        <f>Model!K74</f>
        <v>0</v>
      </c>
      <c r="L144">
        <f>Model!L74</f>
        <v>0</v>
      </c>
      <c r="M144">
        <f>Model!M74</f>
        <v>0</v>
      </c>
      <c r="N144">
        <f>Model!N74</f>
        <v>0</v>
      </c>
      <c r="O144">
        <f>Model!O74</f>
        <v>0</v>
      </c>
      <c r="P144">
        <f>Model!P74</f>
        <v>0</v>
      </c>
      <c r="Q144">
        <f>Model!Q74</f>
        <v>0</v>
      </c>
      <c r="R144">
        <f>Model!R74</f>
        <v>0</v>
      </c>
      <c r="S144">
        <f>Model!S74</f>
        <v>0</v>
      </c>
      <c r="T144">
        <f>Model!T74</f>
        <v>0</v>
      </c>
      <c r="U144">
        <f>Model!U74</f>
        <v>0</v>
      </c>
      <c r="V144">
        <f>Model!V74</f>
        <v>0</v>
      </c>
      <c r="W144">
        <f>Model!W74</f>
        <v>0</v>
      </c>
      <c r="X144">
        <f>Model!X74</f>
        <v>0</v>
      </c>
      <c r="Y144">
        <f>Model!Y74</f>
        <v>0</v>
      </c>
      <c r="Z144">
        <f>Model!Z74</f>
        <v>0</v>
      </c>
      <c r="AA144">
        <f>Model!AA74</f>
        <v>0</v>
      </c>
      <c r="AB144">
        <f>Model!AB74</f>
        <v>0</v>
      </c>
      <c r="AC144">
        <f>Model!AC74</f>
        <v>0</v>
      </c>
      <c r="AD144">
        <f>Model!AD74</f>
        <v>0</v>
      </c>
      <c r="AE144">
        <f>Model!AE74</f>
        <v>0</v>
      </c>
      <c r="AF144">
        <f>Model!AF74</f>
        <v>0</v>
      </c>
      <c r="AG144">
        <f>Model!AG74</f>
        <v>0</v>
      </c>
      <c r="AH144">
        <f>Model!AH74</f>
        <v>0</v>
      </c>
      <c r="AI144">
        <f>Model!AI74</f>
        <v>0</v>
      </c>
      <c r="AJ144">
        <f>Model!AJ74</f>
        <v>0</v>
      </c>
      <c r="AK144">
        <f>Model!AK74</f>
        <v>0</v>
      </c>
      <c r="AL144">
        <f>Model!AL74</f>
        <v>0</v>
      </c>
      <c r="AM144">
        <f>Model!AM74</f>
        <v>0</v>
      </c>
      <c r="AN144">
        <f>Model!AN74</f>
        <v>0</v>
      </c>
      <c r="AO144">
        <f>Model!AO74</f>
        <v>0</v>
      </c>
      <c r="AP144">
        <f>Model!AP74</f>
        <v>0</v>
      </c>
      <c r="AQ144">
        <f>Model!AQ74</f>
        <v>0</v>
      </c>
      <c r="AR144">
        <f>Model!AR74</f>
        <v>0</v>
      </c>
      <c r="AS144">
        <f>Model!AS74</f>
        <v>0</v>
      </c>
      <c r="AT144">
        <f>Model!AT74</f>
        <v>0</v>
      </c>
      <c r="AU144">
        <f>Model!AU74</f>
        <v>0</v>
      </c>
      <c r="AV144">
        <f>Model!AV74</f>
        <v>0</v>
      </c>
      <c r="AW144">
        <f>Model!AW74</f>
        <v>1.6E-2</v>
      </c>
      <c r="AX144">
        <f>Model!AX74</f>
        <v>0</v>
      </c>
      <c r="AY144">
        <f>Model!AY74</f>
        <v>0</v>
      </c>
      <c r="AZ144">
        <f>Model!AZ74</f>
        <v>0</v>
      </c>
      <c r="BA144">
        <f>Model!BA74</f>
        <v>2.5000000000000001E-2</v>
      </c>
      <c r="BB144">
        <f>Model!BB74</f>
        <v>0.997</v>
      </c>
      <c r="BC144">
        <f>Model!BC74</f>
        <v>3.1459999999999999</v>
      </c>
      <c r="BD144">
        <f>Model!BD74</f>
        <v>0.04</v>
      </c>
      <c r="BE144">
        <f>Model!BE74</f>
        <v>0.245</v>
      </c>
      <c r="BF144">
        <f>Model!BF74</f>
        <v>0.223</v>
      </c>
      <c r="BG144">
        <f>Model!BG74</f>
        <v>0.40699999999999997</v>
      </c>
      <c r="BH144">
        <f>Model!BH74</f>
        <v>0.28599999999999998</v>
      </c>
      <c r="BI144">
        <f>Model!BI74</f>
        <v>0.27900000000000003</v>
      </c>
      <c r="BJ144">
        <f>Model!BJ74</f>
        <v>0.254</v>
      </c>
      <c r="BK144">
        <f>Model!BK74</f>
        <v>0.312</v>
      </c>
      <c r="BL144">
        <f>Model!BL74</f>
        <v>0.38100000000000001</v>
      </c>
      <c r="BM144">
        <f>Model!BM74</f>
        <v>0.34599999999999997</v>
      </c>
      <c r="BN144">
        <f>Model!BN74</f>
        <v>0.436</v>
      </c>
      <c r="BO144">
        <f>Model!BO74</f>
        <v>0.434</v>
      </c>
      <c r="BP144">
        <f>Model!BP74</f>
        <v>0.49399999999999999</v>
      </c>
      <c r="BQ144">
        <f>Model!BQ74</f>
        <v>0.35799999999999998</v>
      </c>
      <c r="BR144">
        <f>Model!BR74</f>
        <v>7.9710000000000001</v>
      </c>
      <c r="BS144">
        <f>Model!BS74</f>
        <v>8.0869999999999997</v>
      </c>
      <c r="BT144">
        <f>Model!BT74</f>
        <v>7.8119999999999994</v>
      </c>
      <c r="BU144">
        <f>Model!BU74</f>
        <v>5.0199999999999996</v>
      </c>
      <c r="BV144">
        <f>Model!BV74</f>
        <v>5.38</v>
      </c>
      <c r="BW144">
        <f>Model!BW74</f>
        <v>6.1420000000000003</v>
      </c>
      <c r="BX144">
        <f>Model!BX74</f>
        <v>6.9669999999999996</v>
      </c>
      <c r="BY144">
        <f>Model!BY74</f>
        <v>17.585999999999999</v>
      </c>
      <c r="BZ144">
        <f>Model!BZ74</f>
        <v>17.404</v>
      </c>
      <c r="CA144">
        <f>Model!CA74</f>
        <v>27.442</v>
      </c>
      <c r="CB144">
        <f>Model!CB74</f>
        <v>27.006</v>
      </c>
      <c r="CC144">
        <f>Model!CC74</f>
        <v>25.934000000000001</v>
      </c>
      <c r="CD144">
        <f>Model!CD74</f>
        <v>25.934000000000001</v>
      </c>
      <c r="CE144">
        <f>Model!CE74</f>
        <v>25.934000000000001</v>
      </c>
      <c r="CF144">
        <f>Model!CF74</f>
        <v>25.934000000000001</v>
      </c>
      <c r="CG144">
        <f>Model!CG74</f>
        <v>25.934000000000001</v>
      </c>
      <c r="CH144">
        <f>Model!CH74</f>
        <v>0</v>
      </c>
      <c r="CI144">
        <f>Model!CI74</f>
        <v>0</v>
      </c>
      <c r="CJ144">
        <f>Model!CJ74</f>
        <v>0</v>
      </c>
      <c r="CK144">
        <f>Model!CK74</f>
        <v>0</v>
      </c>
      <c r="CL144">
        <f>Model!CL74</f>
        <v>0</v>
      </c>
      <c r="CM144">
        <f>Model!CM74</f>
        <v>0</v>
      </c>
      <c r="CN144">
        <f>Model!CN74</f>
        <v>0</v>
      </c>
      <c r="CO144">
        <f>Model!CO74</f>
        <v>0</v>
      </c>
      <c r="CP144">
        <f>Model!CP74</f>
        <v>0</v>
      </c>
      <c r="CQ144">
        <f>Model!CQ74</f>
        <v>0</v>
      </c>
      <c r="CR144">
        <f>Model!CR74</f>
        <v>0</v>
      </c>
      <c r="CS144">
        <f>Model!CS74</f>
        <v>0</v>
      </c>
      <c r="CT144">
        <f>Model!CT74</f>
        <v>0</v>
      </c>
      <c r="CU144">
        <f>Model!CU74</f>
        <v>0</v>
      </c>
      <c r="CV144">
        <f>Model!CV74</f>
        <v>0</v>
      </c>
      <c r="CW144">
        <f>Model!CW74</f>
        <v>0</v>
      </c>
      <c r="CX144">
        <f>Model!CX74</f>
        <v>0</v>
      </c>
      <c r="CY144">
        <f>Model!CY74</f>
        <v>0</v>
      </c>
      <c r="CZ144">
        <f>Model!CZ74</f>
        <v>0</v>
      </c>
      <c r="DA144">
        <f>Model!DA74</f>
        <v>0</v>
      </c>
      <c r="DB144">
        <f>Model!DB74</f>
        <v>0</v>
      </c>
      <c r="DC144">
        <f>Model!DC74</f>
        <v>0</v>
      </c>
      <c r="DD144">
        <f>Model!DD74</f>
        <v>0</v>
      </c>
      <c r="DE144">
        <f>Model!DE74</f>
        <v>0</v>
      </c>
      <c r="DF144">
        <f>Model!DF74</f>
        <v>0</v>
      </c>
      <c r="DG144">
        <f>Model!DG74</f>
        <v>0</v>
      </c>
      <c r="DH144">
        <f>Model!DH74</f>
        <v>0</v>
      </c>
      <c r="DI144">
        <f>Model!DI74</f>
        <v>0</v>
      </c>
      <c r="DJ144">
        <f>Model!DJ74</f>
        <v>0</v>
      </c>
      <c r="DK144">
        <f>Model!DK74</f>
        <v>0</v>
      </c>
      <c r="DL144">
        <f>Model!DL74</f>
        <v>0</v>
      </c>
      <c r="DM144">
        <f>Model!DM74</f>
        <v>0</v>
      </c>
      <c r="DN144">
        <f>Model!DN74</f>
        <v>0</v>
      </c>
      <c r="DO144">
        <f>Model!DO74</f>
        <v>0</v>
      </c>
      <c r="DP144">
        <f>Model!DP74</f>
        <v>0</v>
      </c>
      <c r="DQ144">
        <f>Model!DQ74</f>
        <v>0</v>
      </c>
      <c r="DR144">
        <f>Model!DR74</f>
        <v>0</v>
      </c>
      <c r="DS144">
        <f>Model!DS74</f>
        <v>0</v>
      </c>
      <c r="DT144">
        <f>Model!DT74</f>
        <v>1.6E-2</v>
      </c>
      <c r="DU144">
        <f>Model!DU74</f>
        <v>2.5000000000000001E-2</v>
      </c>
      <c r="DV144">
        <f>Model!DV74</f>
        <v>0.245</v>
      </c>
      <c r="DW144">
        <f>Model!DW74</f>
        <v>0.27900000000000003</v>
      </c>
      <c r="DX144">
        <f>Model!DX74</f>
        <v>0.34599999999999997</v>
      </c>
      <c r="DY144">
        <f>Model!DY74</f>
        <v>0.35799999999999998</v>
      </c>
      <c r="DZ144">
        <f>Model!DZ74</f>
        <v>5.0199999999999996</v>
      </c>
      <c r="EA144">
        <f>Model!EA74</f>
        <v>17.585999999999999</v>
      </c>
      <c r="EB144">
        <f>Model!EB74</f>
        <v>25.934000000000001</v>
      </c>
      <c r="EC144">
        <f>Model!EC74</f>
        <v>25.934000000000001</v>
      </c>
      <c r="ED144">
        <f>Model!ED74</f>
        <v>25.934000000000001</v>
      </c>
      <c r="EE144">
        <f>Model!EE74</f>
        <v>25.934000000000001</v>
      </c>
      <c r="EF144">
        <f>Model!EF74</f>
        <v>25.934000000000001</v>
      </c>
      <c r="EG144">
        <f>Model!EG74</f>
        <v>25.934000000000001</v>
      </c>
      <c r="EH144">
        <f>Model!EH74</f>
        <v>25.934000000000001</v>
      </c>
      <c r="EI144">
        <f>Model!EI74</f>
        <v>25.934000000000001</v>
      </c>
      <c r="EJ144">
        <f>Model!EJ74</f>
        <v>25.934000000000001</v>
      </c>
      <c r="EK144">
        <f>Model!EK74</f>
        <v>0</v>
      </c>
      <c r="EL144">
        <f>Model!EM74</f>
        <v>0</v>
      </c>
      <c r="EM144">
        <f>Model!EN74</f>
        <v>0</v>
      </c>
      <c r="EN144">
        <f>Model!EO74</f>
        <v>0</v>
      </c>
      <c r="EO144">
        <f>Model!EP74</f>
        <v>0</v>
      </c>
      <c r="EP144">
        <f>Model!EQ74</f>
        <v>0</v>
      </c>
      <c r="EQ144">
        <f>Model!ER74</f>
        <v>0</v>
      </c>
      <c r="ER144">
        <f>Model!ES74</f>
        <v>0</v>
      </c>
      <c r="ES144">
        <f>Model!ET74</f>
        <v>0</v>
      </c>
      <c r="ET144">
        <f>Model!EU74</f>
        <v>0</v>
      </c>
      <c r="EU144">
        <f>Model!EV74</f>
        <v>0</v>
      </c>
      <c r="EV144">
        <f>Model!EW74</f>
        <v>0</v>
      </c>
      <c r="EW144">
        <f>Model!EX74</f>
        <v>0</v>
      </c>
      <c r="EX144">
        <f>Model!EY74</f>
        <v>0</v>
      </c>
    </row>
    <row r="145" spans="1:154" hidden="1" outlineLevel="1">
      <c r="A145">
        <f>Model!A75</f>
        <v>0</v>
      </c>
      <c r="B145">
        <f>Model!B75</f>
        <v>0</v>
      </c>
      <c r="C145">
        <f>Model!C75</f>
        <v>0</v>
      </c>
      <c r="D145">
        <f>Model!D75</f>
        <v>0</v>
      </c>
      <c r="E145">
        <f>Model!E75</f>
        <v>0</v>
      </c>
      <c r="F145">
        <f>Model!F75</f>
        <v>0</v>
      </c>
      <c r="G145">
        <f>Model!G75</f>
        <v>0</v>
      </c>
      <c r="H145">
        <f>Model!H75</f>
        <v>0</v>
      </c>
      <c r="I145" t="str">
        <f>Model!I75</f>
        <v>Total Assets</v>
      </c>
      <c r="J145">
        <f>Model!J75</f>
        <v>0</v>
      </c>
      <c r="K145">
        <f>Model!K75</f>
        <v>0</v>
      </c>
      <c r="L145">
        <f>Model!L75</f>
        <v>0</v>
      </c>
      <c r="M145">
        <f>Model!M75</f>
        <v>0</v>
      </c>
      <c r="N145">
        <f>Model!N75</f>
        <v>0</v>
      </c>
      <c r="O145">
        <f>Model!O75</f>
        <v>0</v>
      </c>
      <c r="P145">
        <f>Model!P75</f>
        <v>0</v>
      </c>
      <c r="Q145">
        <f>Model!Q75</f>
        <v>0</v>
      </c>
      <c r="R145">
        <f>Model!R75</f>
        <v>0</v>
      </c>
      <c r="S145">
        <f>Model!S75</f>
        <v>0</v>
      </c>
      <c r="T145">
        <f>Model!T75</f>
        <v>0</v>
      </c>
      <c r="U145">
        <f>Model!U75</f>
        <v>0</v>
      </c>
      <c r="V145">
        <f>Model!V75</f>
        <v>0</v>
      </c>
      <c r="W145">
        <f>Model!W75</f>
        <v>0</v>
      </c>
      <c r="X145">
        <f>Model!X75</f>
        <v>0</v>
      </c>
      <c r="Y145">
        <f>Model!Y75</f>
        <v>0</v>
      </c>
      <c r="Z145">
        <f>Model!Z75</f>
        <v>0</v>
      </c>
      <c r="AA145">
        <f>Model!AA75</f>
        <v>0</v>
      </c>
      <c r="AB145">
        <f>Model!AB75</f>
        <v>0</v>
      </c>
      <c r="AC145">
        <f>Model!AC75</f>
        <v>0</v>
      </c>
      <c r="AD145">
        <f>Model!AD75</f>
        <v>0</v>
      </c>
      <c r="AE145">
        <f>Model!AE75</f>
        <v>0</v>
      </c>
      <c r="AF145">
        <f>Model!AF75</f>
        <v>0</v>
      </c>
      <c r="AG145">
        <f>Model!AG75</f>
        <v>0</v>
      </c>
      <c r="AH145">
        <f>Model!AH75</f>
        <v>0</v>
      </c>
      <c r="AI145">
        <f>Model!AI75</f>
        <v>0</v>
      </c>
      <c r="AJ145">
        <f>Model!AJ75</f>
        <v>0</v>
      </c>
      <c r="AK145">
        <f>Model!AK75</f>
        <v>0</v>
      </c>
      <c r="AL145">
        <f>Model!AL75</f>
        <v>0</v>
      </c>
      <c r="AM145">
        <f>Model!AM75</f>
        <v>0</v>
      </c>
      <c r="AN145">
        <f>Model!AN75</f>
        <v>0</v>
      </c>
      <c r="AO145">
        <f>Model!AO75</f>
        <v>0</v>
      </c>
      <c r="AP145">
        <f>Model!AP75</f>
        <v>0</v>
      </c>
      <c r="AQ145">
        <f>Model!AQ75</f>
        <v>0</v>
      </c>
      <c r="AR145">
        <f>Model!AR75</f>
        <v>0</v>
      </c>
      <c r="AS145">
        <f>Model!AS75</f>
        <v>0</v>
      </c>
      <c r="AT145">
        <f>Model!AT75</f>
        <v>0</v>
      </c>
      <c r="AU145">
        <f>Model!AU75</f>
        <v>0</v>
      </c>
      <c r="AV145">
        <f>Model!AV75</f>
        <v>0</v>
      </c>
      <c r="AW145">
        <f>Model!AW75</f>
        <v>24.607999999999997</v>
      </c>
      <c r="AX145">
        <f>Model!AX75</f>
        <v>0</v>
      </c>
      <c r="AY145">
        <f>Model!AY75</f>
        <v>0</v>
      </c>
      <c r="AZ145">
        <f>Model!AZ75</f>
        <v>0</v>
      </c>
      <c r="BA145">
        <f>Model!BA75</f>
        <v>24.012999999999995</v>
      </c>
      <c r="BB145">
        <f>Model!BB75</f>
        <v>28.625</v>
      </c>
      <c r="BC145">
        <f>Model!BC75</f>
        <v>33.902000000000001</v>
      </c>
      <c r="BD145">
        <f>Model!BD75</f>
        <v>113.922</v>
      </c>
      <c r="BE145">
        <f>Model!BE75</f>
        <v>116.66800000000001</v>
      </c>
      <c r="BF145">
        <f>Model!BF75</f>
        <v>123.273</v>
      </c>
      <c r="BG145">
        <f>Model!BG75</f>
        <v>135.15300000000002</v>
      </c>
      <c r="BH145">
        <f>Model!BH75</f>
        <v>298.35200000000003</v>
      </c>
      <c r="BI145">
        <f>Model!BI75</f>
        <v>304.23499999999996</v>
      </c>
      <c r="BJ145">
        <f>Model!BJ75</f>
        <v>309.62700000000001</v>
      </c>
      <c r="BK145">
        <f>Model!BK75</f>
        <v>317.53199999999998</v>
      </c>
      <c r="BL145">
        <f>Model!BL75</f>
        <v>591.66099999999994</v>
      </c>
      <c r="BM145">
        <f>Model!BM75</f>
        <v>608.06299999999999</v>
      </c>
      <c r="BN145">
        <f>Model!BN75</f>
        <v>621.54200000000003</v>
      </c>
      <c r="BO145">
        <f>Model!BO75</f>
        <v>641.47299999999996</v>
      </c>
      <c r="BP145">
        <f>Model!BP75</f>
        <v>649.21</v>
      </c>
      <c r="BQ145">
        <f>Model!BQ75</f>
        <v>649.7299999999999</v>
      </c>
      <c r="BR145">
        <f>Model!BR75</f>
        <v>3168.194</v>
      </c>
      <c r="BS145">
        <f>Model!BS75</f>
        <v>3169.8620000000005</v>
      </c>
      <c r="BT145">
        <f>Model!BT75</f>
        <v>3162.4489999999996</v>
      </c>
      <c r="BU145">
        <f>Model!BU75</f>
        <v>3135.7</v>
      </c>
      <c r="BV145">
        <f>Model!BV75</f>
        <v>3135.2529999999997</v>
      </c>
      <c r="BW145">
        <f>Model!BW75</f>
        <v>3037.1010000000001</v>
      </c>
      <c r="BX145">
        <f>Model!BX75</f>
        <v>3064.5040000000004</v>
      </c>
      <c r="BY145">
        <f>Model!BY75</f>
        <v>3149.6769999999997</v>
      </c>
      <c r="BZ145">
        <f>Model!BZ75</f>
        <v>3197.0939999999996</v>
      </c>
      <c r="CA145">
        <f>Model!CA75</f>
        <v>3260.085</v>
      </c>
      <c r="CB145">
        <f>Model!CB75</f>
        <v>3340.7009999999996</v>
      </c>
      <c r="CC145">
        <f>Model!CC75</f>
        <v>3230.5169999999998</v>
      </c>
      <c r="CD145">
        <f>Model!CD75</f>
        <v>3255.9388954633105</v>
      </c>
      <c r="CE145">
        <f>Model!CE75</f>
        <v>3261.3616708703817</v>
      </c>
      <c r="CF145">
        <f>Model!CF75</f>
        <v>3364.7983499676566</v>
      </c>
      <c r="CG145">
        <f>Model!CG75</f>
        <v>3400.0414651826272</v>
      </c>
      <c r="CH145">
        <f>Model!CH75</f>
        <v>0</v>
      </c>
      <c r="CI145">
        <f>Model!CI75</f>
        <v>0</v>
      </c>
      <c r="CJ145">
        <f>Model!CJ75</f>
        <v>0</v>
      </c>
      <c r="CK145">
        <f>Model!CK75</f>
        <v>0</v>
      </c>
      <c r="CL145">
        <f>Model!CL75</f>
        <v>0</v>
      </c>
      <c r="CM145">
        <f>Model!CM75</f>
        <v>0</v>
      </c>
      <c r="CN145">
        <f>Model!CN75</f>
        <v>0</v>
      </c>
      <c r="CO145">
        <f>Model!CO75</f>
        <v>0</v>
      </c>
      <c r="CP145">
        <f>Model!CP75</f>
        <v>0</v>
      </c>
      <c r="CQ145">
        <f>Model!CQ75</f>
        <v>0</v>
      </c>
      <c r="CR145">
        <f>Model!CR75</f>
        <v>0</v>
      </c>
      <c r="CS145">
        <f>Model!CS75</f>
        <v>0</v>
      </c>
      <c r="CT145">
        <f>Model!CT75</f>
        <v>0</v>
      </c>
      <c r="CU145">
        <f>Model!CU75</f>
        <v>0</v>
      </c>
      <c r="CV145">
        <f>Model!CV75</f>
        <v>0</v>
      </c>
      <c r="CW145">
        <f>Model!CW75</f>
        <v>0</v>
      </c>
      <c r="CX145">
        <f>Model!CX75</f>
        <v>0</v>
      </c>
      <c r="CY145">
        <f>Model!CY75</f>
        <v>0</v>
      </c>
      <c r="CZ145">
        <f>Model!CZ75</f>
        <v>0</v>
      </c>
      <c r="DA145">
        <f>Model!DA75</f>
        <v>0</v>
      </c>
      <c r="DB145">
        <f>Model!DB75</f>
        <v>0</v>
      </c>
      <c r="DC145">
        <f>Model!DC75</f>
        <v>0</v>
      </c>
      <c r="DD145">
        <f>Model!DD75</f>
        <v>0</v>
      </c>
      <c r="DE145">
        <f>Model!DE75</f>
        <v>0</v>
      </c>
      <c r="DF145">
        <f>Model!DF75</f>
        <v>0</v>
      </c>
      <c r="DG145">
        <f>Model!DG75</f>
        <v>0</v>
      </c>
      <c r="DH145">
        <f>Model!DH75</f>
        <v>0</v>
      </c>
      <c r="DI145">
        <f>Model!DI75</f>
        <v>0</v>
      </c>
      <c r="DJ145">
        <f>Model!DJ75</f>
        <v>0</v>
      </c>
      <c r="DK145">
        <f>Model!DK75</f>
        <v>0</v>
      </c>
      <c r="DL145">
        <f>Model!DL75</f>
        <v>0</v>
      </c>
      <c r="DM145">
        <f>Model!DM75</f>
        <v>0</v>
      </c>
      <c r="DN145">
        <f>Model!DN75</f>
        <v>0</v>
      </c>
      <c r="DO145">
        <f>Model!DO75</f>
        <v>0</v>
      </c>
      <c r="DP145">
        <f>Model!DP75</f>
        <v>0</v>
      </c>
      <c r="DQ145">
        <f>Model!DQ75</f>
        <v>0</v>
      </c>
      <c r="DR145">
        <f>Model!DR75</f>
        <v>0</v>
      </c>
      <c r="DS145">
        <f>Model!DS75</f>
        <v>0</v>
      </c>
      <c r="DT145">
        <f>Model!DT75</f>
        <v>24.607999999999997</v>
      </c>
      <c r="DU145">
        <f>Model!DU75</f>
        <v>24.012999999999995</v>
      </c>
      <c r="DV145">
        <f>Model!DV75</f>
        <v>116.66800000000001</v>
      </c>
      <c r="DW145">
        <f>Model!DW75</f>
        <v>304.23499999999996</v>
      </c>
      <c r="DX145">
        <f>Model!DX75</f>
        <v>608.06299999999999</v>
      </c>
      <c r="DY145">
        <f>Model!DY75</f>
        <v>649.7299999999999</v>
      </c>
      <c r="DZ145">
        <f>Model!DZ75</f>
        <v>3135.7</v>
      </c>
      <c r="EA145">
        <f>Model!EA75</f>
        <v>3149.6769999999997</v>
      </c>
      <c r="EB145">
        <f>Model!EB75</f>
        <v>3230.5169999999998</v>
      </c>
      <c r="EC145">
        <f>Model!EC75</f>
        <v>3400.0414651826272</v>
      </c>
      <c r="ED145">
        <f>Model!ED75</f>
        <v>3661.51060081475</v>
      </c>
      <c r="EE145">
        <f>Model!EE75</f>
        <v>4093.9850510612796</v>
      </c>
      <c r="EF145">
        <f>Model!EF75</f>
        <v>4662.8237017595166</v>
      </c>
      <c r="EG145">
        <f>Model!EG75</f>
        <v>5392.171757679168</v>
      </c>
      <c r="EH145">
        <f>Model!EH75</f>
        <v>6214.4450401870208</v>
      </c>
      <c r="EI145">
        <f>Model!EI75</f>
        <v>7176.7457815616299</v>
      </c>
      <c r="EJ145">
        <f>Model!EJ75</f>
        <v>8339.5255746059411</v>
      </c>
      <c r="EK145">
        <f>Model!EK75</f>
        <v>0</v>
      </c>
      <c r="EL145">
        <f>Model!EM75</f>
        <v>0</v>
      </c>
      <c r="EM145">
        <f>Model!EN75</f>
        <v>0</v>
      </c>
      <c r="EN145">
        <f>Model!EO75</f>
        <v>0</v>
      </c>
      <c r="EO145">
        <f>Model!EP75</f>
        <v>0</v>
      </c>
      <c r="EP145">
        <f>Model!EQ75</f>
        <v>0</v>
      </c>
      <c r="EQ145">
        <f>Model!ER75</f>
        <v>0</v>
      </c>
      <c r="ER145">
        <f>Model!ES75</f>
        <v>0</v>
      </c>
      <c r="ES145">
        <f>Model!ET75</f>
        <v>0</v>
      </c>
      <c r="ET145">
        <f>Model!EU75</f>
        <v>0</v>
      </c>
      <c r="EU145">
        <f>Model!EV75</f>
        <v>0</v>
      </c>
      <c r="EV145">
        <f>Model!EW75</f>
        <v>0</v>
      </c>
      <c r="EW145">
        <f>Model!EX75</f>
        <v>0</v>
      </c>
      <c r="EX145">
        <f>Model!EY75</f>
        <v>0</v>
      </c>
    </row>
    <row r="146" spans="1:154" hidden="1" outlineLevel="1">
      <c r="A146">
        <f>Model!A76</f>
        <v>0</v>
      </c>
      <c r="B146">
        <f>Model!B76</f>
        <v>0</v>
      </c>
      <c r="C146">
        <f>Model!C76</f>
        <v>0</v>
      </c>
      <c r="D146">
        <f>Model!D76</f>
        <v>0</v>
      </c>
      <c r="E146">
        <f>Model!E76</f>
        <v>0</v>
      </c>
      <c r="F146">
        <f>Model!F76</f>
        <v>0</v>
      </c>
      <c r="G146">
        <f>Model!G76</f>
        <v>0</v>
      </c>
      <c r="H146">
        <f>Model!H76</f>
        <v>0</v>
      </c>
      <c r="I146">
        <f>Model!I76</f>
        <v>0</v>
      </c>
      <c r="J146">
        <f>Model!J76</f>
        <v>0</v>
      </c>
      <c r="K146">
        <f>Model!K76</f>
        <v>0</v>
      </c>
      <c r="L146">
        <f>Model!L76</f>
        <v>0</v>
      </c>
      <c r="M146">
        <f>Model!M76</f>
        <v>0</v>
      </c>
      <c r="N146">
        <f>Model!N76</f>
        <v>0</v>
      </c>
      <c r="O146">
        <f>Model!O76</f>
        <v>0</v>
      </c>
      <c r="P146">
        <f>Model!P76</f>
        <v>0</v>
      </c>
      <c r="Q146">
        <f>Model!Q76</f>
        <v>0</v>
      </c>
      <c r="R146">
        <f>Model!R76</f>
        <v>0</v>
      </c>
      <c r="S146">
        <f>Model!S76</f>
        <v>0</v>
      </c>
      <c r="T146">
        <f>Model!T76</f>
        <v>0</v>
      </c>
      <c r="U146">
        <f>Model!U76</f>
        <v>0</v>
      </c>
      <c r="V146">
        <f>Model!V76</f>
        <v>0</v>
      </c>
      <c r="W146">
        <f>Model!W76</f>
        <v>0</v>
      </c>
      <c r="X146">
        <f>Model!X76</f>
        <v>0</v>
      </c>
      <c r="Y146">
        <f>Model!Y76</f>
        <v>0</v>
      </c>
      <c r="Z146">
        <f>Model!Z76</f>
        <v>0</v>
      </c>
      <c r="AA146">
        <f>Model!AA76</f>
        <v>0</v>
      </c>
      <c r="AB146">
        <f>Model!AB76</f>
        <v>0</v>
      </c>
      <c r="AC146">
        <f>Model!AC76</f>
        <v>0</v>
      </c>
      <c r="AD146">
        <f>Model!AD76</f>
        <v>0</v>
      </c>
      <c r="AE146">
        <f>Model!AE76</f>
        <v>0</v>
      </c>
      <c r="AF146">
        <f>Model!AF76</f>
        <v>0</v>
      </c>
      <c r="AG146">
        <f>Model!AG76</f>
        <v>0</v>
      </c>
      <c r="AH146">
        <f>Model!AH76</f>
        <v>0</v>
      </c>
      <c r="AI146">
        <f>Model!AI76</f>
        <v>0</v>
      </c>
      <c r="AJ146">
        <f>Model!AJ76</f>
        <v>0</v>
      </c>
      <c r="AK146">
        <f>Model!AK76</f>
        <v>0</v>
      </c>
      <c r="AL146">
        <f>Model!AL76</f>
        <v>0</v>
      </c>
      <c r="AM146">
        <f>Model!AM76</f>
        <v>0</v>
      </c>
      <c r="AN146">
        <f>Model!AN76</f>
        <v>0</v>
      </c>
      <c r="AO146">
        <f>Model!AO76</f>
        <v>0</v>
      </c>
      <c r="AP146">
        <f>Model!AP76</f>
        <v>0</v>
      </c>
      <c r="AQ146">
        <f>Model!AQ76</f>
        <v>0</v>
      </c>
      <c r="AR146">
        <f>Model!AR76</f>
        <v>0</v>
      </c>
      <c r="AS146">
        <f>Model!AS76</f>
        <v>0</v>
      </c>
      <c r="AT146">
        <f>Model!AT76</f>
        <v>0</v>
      </c>
      <c r="AU146">
        <f>Model!AU76</f>
        <v>0</v>
      </c>
      <c r="AV146">
        <f>Model!AV76</f>
        <v>0</v>
      </c>
      <c r="AW146">
        <f>Model!AW76</f>
        <v>0</v>
      </c>
      <c r="AX146">
        <f>Model!AX76</f>
        <v>0</v>
      </c>
      <c r="AY146">
        <f>Model!AY76</f>
        <v>0</v>
      </c>
      <c r="AZ146">
        <f>Model!AZ76</f>
        <v>0</v>
      </c>
      <c r="BA146">
        <f>Model!BA76</f>
        <v>0</v>
      </c>
      <c r="BB146">
        <f>Model!BB76</f>
        <v>0</v>
      </c>
      <c r="BC146">
        <f>Model!BC76</f>
        <v>0</v>
      </c>
      <c r="BD146">
        <f>Model!BD76</f>
        <v>0</v>
      </c>
      <c r="BE146">
        <f>Model!BE76</f>
        <v>0</v>
      </c>
      <c r="BF146">
        <f>Model!BF76</f>
        <v>0</v>
      </c>
      <c r="BG146">
        <f>Model!BG76</f>
        <v>0</v>
      </c>
      <c r="BH146">
        <f>Model!BH76</f>
        <v>0</v>
      </c>
      <c r="BI146">
        <f>Model!BI76</f>
        <v>0</v>
      </c>
      <c r="BJ146">
        <f>Model!BJ76</f>
        <v>0</v>
      </c>
      <c r="BK146">
        <f>Model!BK76</f>
        <v>0</v>
      </c>
      <c r="BL146">
        <f>Model!BL76</f>
        <v>0</v>
      </c>
      <c r="BM146">
        <f>Model!BM76</f>
        <v>0</v>
      </c>
      <c r="BN146">
        <f>Model!BN76</f>
        <v>0</v>
      </c>
      <c r="BO146">
        <f>Model!BO76</f>
        <v>0</v>
      </c>
      <c r="BP146">
        <f>Model!BP76</f>
        <v>0</v>
      </c>
      <c r="BQ146">
        <f>Model!BQ76</f>
        <v>0</v>
      </c>
      <c r="BR146">
        <f>Model!BR76</f>
        <v>0</v>
      </c>
      <c r="BS146">
        <f>Model!BS76</f>
        <v>0</v>
      </c>
      <c r="BT146">
        <f>Model!BT76</f>
        <v>0</v>
      </c>
      <c r="BU146">
        <f>Model!BU76</f>
        <v>0</v>
      </c>
      <c r="BV146">
        <f>Model!BV76</f>
        <v>0</v>
      </c>
      <c r="BW146">
        <f>Model!BW76</f>
        <v>0</v>
      </c>
      <c r="BX146">
        <f>Model!BX76</f>
        <v>0</v>
      </c>
      <c r="BY146">
        <f>Model!BY76</f>
        <v>0</v>
      </c>
      <c r="BZ146">
        <f>Model!BZ76</f>
        <v>0</v>
      </c>
      <c r="CA146">
        <f>Model!CA76</f>
        <v>0</v>
      </c>
      <c r="CB146">
        <f>Model!CB76</f>
        <v>0</v>
      </c>
      <c r="CC146">
        <f>Model!CC76</f>
        <v>0</v>
      </c>
      <c r="CD146">
        <f>Model!CD76</f>
        <v>0</v>
      </c>
      <c r="CE146">
        <f>Model!CE76</f>
        <v>0</v>
      </c>
      <c r="CF146">
        <f>Model!CF76</f>
        <v>0</v>
      </c>
      <c r="CG146">
        <f>Model!CG76</f>
        <v>0</v>
      </c>
      <c r="CH146">
        <f>Model!CH76</f>
        <v>0</v>
      </c>
      <c r="CI146">
        <f>Model!CI76</f>
        <v>0</v>
      </c>
      <c r="CJ146">
        <f>Model!CJ76</f>
        <v>0</v>
      </c>
      <c r="CK146">
        <f>Model!CK76</f>
        <v>0</v>
      </c>
      <c r="CL146">
        <f>Model!CL76</f>
        <v>0</v>
      </c>
      <c r="CM146">
        <f>Model!CM76</f>
        <v>0</v>
      </c>
      <c r="CN146">
        <f>Model!CN76</f>
        <v>0</v>
      </c>
      <c r="CO146">
        <f>Model!CO76</f>
        <v>0</v>
      </c>
      <c r="CP146">
        <f>Model!CP76</f>
        <v>0</v>
      </c>
      <c r="CQ146">
        <f>Model!CQ76</f>
        <v>0</v>
      </c>
      <c r="CR146">
        <f>Model!CR76</f>
        <v>0</v>
      </c>
      <c r="CS146">
        <f>Model!CS76</f>
        <v>0</v>
      </c>
      <c r="CT146">
        <f>Model!CT76</f>
        <v>0</v>
      </c>
      <c r="CU146">
        <f>Model!CU76</f>
        <v>0</v>
      </c>
      <c r="CV146">
        <f>Model!CV76</f>
        <v>0</v>
      </c>
      <c r="CW146">
        <f>Model!CW76</f>
        <v>0</v>
      </c>
      <c r="CX146">
        <f>Model!CX76</f>
        <v>0</v>
      </c>
      <c r="CY146">
        <f>Model!CY76</f>
        <v>0</v>
      </c>
      <c r="CZ146">
        <f>Model!CZ76</f>
        <v>0</v>
      </c>
      <c r="DA146">
        <f>Model!DA76</f>
        <v>0</v>
      </c>
      <c r="DB146">
        <f>Model!DB76</f>
        <v>0</v>
      </c>
      <c r="DC146">
        <f>Model!DC76</f>
        <v>0</v>
      </c>
      <c r="DD146">
        <f>Model!DD76</f>
        <v>0</v>
      </c>
      <c r="DE146">
        <f>Model!DE76</f>
        <v>0</v>
      </c>
      <c r="DF146">
        <f>Model!DF76</f>
        <v>0</v>
      </c>
      <c r="DG146">
        <f>Model!DG76</f>
        <v>0</v>
      </c>
      <c r="DH146">
        <f>Model!DH76</f>
        <v>0</v>
      </c>
      <c r="DI146">
        <f>Model!DI76</f>
        <v>0</v>
      </c>
      <c r="DJ146">
        <f>Model!DJ76</f>
        <v>0</v>
      </c>
      <c r="DK146">
        <f>Model!DK76</f>
        <v>0</v>
      </c>
      <c r="DL146">
        <f>Model!DL76</f>
        <v>0</v>
      </c>
      <c r="DM146">
        <f>Model!DM76</f>
        <v>0</v>
      </c>
      <c r="DN146">
        <f>Model!DN76</f>
        <v>0</v>
      </c>
      <c r="DO146">
        <f>Model!DO76</f>
        <v>0</v>
      </c>
      <c r="DP146">
        <f>Model!DP76</f>
        <v>0</v>
      </c>
      <c r="DQ146">
        <f>Model!DQ76</f>
        <v>0</v>
      </c>
      <c r="DR146">
        <f>Model!DR76</f>
        <v>0</v>
      </c>
      <c r="DS146">
        <f>Model!DS76</f>
        <v>0</v>
      </c>
      <c r="DT146">
        <f>Model!DT76</f>
        <v>0</v>
      </c>
      <c r="DU146">
        <f>Model!DU76</f>
        <v>0</v>
      </c>
      <c r="DV146">
        <f>Model!DV76</f>
        <v>0</v>
      </c>
      <c r="DW146">
        <f>Model!DW76</f>
        <v>0</v>
      </c>
      <c r="DX146">
        <f>Model!DX76</f>
        <v>0</v>
      </c>
      <c r="DY146">
        <f>Model!DY76</f>
        <v>0</v>
      </c>
      <c r="DZ146">
        <f>Model!DZ76</f>
        <v>0</v>
      </c>
      <c r="EA146">
        <f>Model!EA76</f>
        <v>0</v>
      </c>
      <c r="EB146">
        <f>Model!EB76</f>
        <v>0</v>
      </c>
      <c r="EC146">
        <f>Model!EC76</f>
        <v>0</v>
      </c>
      <c r="ED146">
        <f>Model!ED76</f>
        <v>0</v>
      </c>
      <c r="EE146">
        <f>Model!EE76</f>
        <v>0</v>
      </c>
      <c r="EF146">
        <f>Model!EF76</f>
        <v>0</v>
      </c>
      <c r="EG146">
        <f>Model!EG76</f>
        <v>0</v>
      </c>
      <c r="EH146">
        <f>Model!EH76</f>
        <v>0</v>
      </c>
      <c r="EI146">
        <f>Model!EI76</f>
        <v>0</v>
      </c>
      <c r="EJ146">
        <f>Model!EJ76</f>
        <v>0</v>
      </c>
      <c r="EK146">
        <f>Model!EK76</f>
        <v>0</v>
      </c>
      <c r="EL146">
        <f>Model!EM76</f>
        <v>0</v>
      </c>
      <c r="EM146">
        <f>Model!EN76</f>
        <v>0</v>
      </c>
      <c r="EN146">
        <f>Model!EO76</f>
        <v>0</v>
      </c>
      <c r="EO146">
        <f>Model!EP76</f>
        <v>0</v>
      </c>
      <c r="EP146">
        <f>Model!EQ76</f>
        <v>0</v>
      </c>
      <c r="EQ146">
        <f>Model!ER76</f>
        <v>0</v>
      </c>
      <c r="ER146">
        <f>Model!ES76</f>
        <v>0</v>
      </c>
      <c r="ES146">
        <f>Model!ET76</f>
        <v>0</v>
      </c>
      <c r="ET146">
        <f>Model!EU76</f>
        <v>0</v>
      </c>
      <c r="EU146">
        <f>Model!EV76</f>
        <v>0</v>
      </c>
      <c r="EV146">
        <f>Model!EW76</f>
        <v>0</v>
      </c>
      <c r="EW146">
        <f>Model!EX76</f>
        <v>0</v>
      </c>
      <c r="EX146">
        <f>Model!EY76</f>
        <v>0</v>
      </c>
    </row>
    <row r="147" spans="1:154" hidden="1" outlineLevel="1">
      <c r="A147">
        <f>Model!A77</f>
        <v>0</v>
      </c>
      <c r="B147">
        <f>Model!B77</f>
        <v>0</v>
      </c>
      <c r="C147">
        <f>Model!C77</f>
        <v>0</v>
      </c>
      <c r="D147">
        <f>Model!D77</f>
        <v>0</v>
      </c>
      <c r="E147">
        <f>Model!E77</f>
        <v>0</v>
      </c>
      <c r="F147">
        <f>Model!F77</f>
        <v>0</v>
      </c>
      <c r="G147">
        <f>Model!G77</f>
        <v>0</v>
      </c>
      <c r="H147">
        <f>Model!H77</f>
        <v>0</v>
      </c>
      <c r="I147" t="str">
        <f>Model!I77</f>
        <v>LIABILITIES &amp; SHAREHOLDERS EQUITY</v>
      </c>
      <c r="J147">
        <f>Model!J77</f>
        <v>0</v>
      </c>
      <c r="K147">
        <f>Model!K77</f>
        <v>0</v>
      </c>
      <c r="L147">
        <f>Model!L77</f>
        <v>0</v>
      </c>
      <c r="M147">
        <f>Model!M77</f>
        <v>0</v>
      </c>
      <c r="N147">
        <f>Model!N77</f>
        <v>0</v>
      </c>
      <c r="O147">
        <f>Model!O77</f>
        <v>0</v>
      </c>
      <c r="P147">
        <f>Model!P77</f>
        <v>0</v>
      </c>
      <c r="Q147">
        <f>Model!Q77</f>
        <v>0</v>
      </c>
      <c r="R147">
        <f>Model!R77</f>
        <v>0</v>
      </c>
      <c r="S147">
        <f>Model!S77</f>
        <v>0</v>
      </c>
      <c r="T147">
        <f>Model!T77</f>
        <v>0</v>
      </c>
      <c r="U147">
        <f>Model!U77</f>
        <v>0</v>
      </c>
      <c r="V147">
        <f>Model!V77</f>
        <v>0</v>
      </c>
      <c r="W147">
        <f>Model!W77</f>
        <v>0</v>
      </c>
      <c r="X147">
        <f>Model!X77</f>
        <v>0</v>
      </c>
      <c r="Y147">
        <f>Model!Y77</f>
        <v>0</v>
      </c>
      <c r="Z147">
        <f>Model!Z77</f>
        <v>0</v>
      </c>
      <c r="AA147">
        <f>Model!AA77</f>
        <v>0</v>
      </c>
      <c r="AB147">
        <f>Model!AB77</f>
        <v>0</v>
      </c>
      <c r="AC147">
        <f>Model!AC77</f>
        <v>0</v>
      </c>
      <c r="AD147">
        <f>Model!AD77</f>
        <v>0</v>
      </c>
      <c r="AE147">
        <f>Model!AE77</f>
        <v>0</v>
      </c>
      <c r="AF147">
        <f>Model!AF77</f>
        <v>0</v>
      </c>
      <c r="AG147">
        <f>Model!AG77</f>
        <v>0</v>
      </c>
      <c r="AH147">
        <f>Model!AH77</f>
        <v>0</v>
      </c>
      <c r="AI147">
        <f>Model!AI77</f>
        <v>0</v>
      </c>
      <c r="AJ147">
        <f>Model!AJ77</f>
        <v>0</v>
      </c>
      <c r="AK147">
        <f>Model!AK77</f>
        <v>0</v>
      </c>
      <c r="AL147">
        <f>Model!AL77</f>
        <v>0</v>
      </c>
      <c r="AM147">
        <f>Model!AM77</f>
        <v>0</v>
      </c>
      <c r="AN147">
        <f>Model!AN77</f>
        <v>0</v>
      </c>
      <c r="AO147">
        <f>Model!AO77</f>
        <v>0</v>
      </c>
      <c r="AP147">
        <f>Model!AP77</f>
        <v>0</v>
      </c>
      <c r="AQ147">
        <f>Model!AQ77</f>
        <v>0</v>
      </c>
      <c r="AR147">
        <f>Model!AR77</f>
        <v>0</v>
      </c>
      <c r="AS147">
        <f>Model!AS77</f>
        <v>0</v>
      </c>
      <c r="AT147">
        <f>Model!AT77</f>
        <v>0</v>
      </c>
      <c r="AU147">
        <f>Model!AU77</f>
        <v>0</v>
      </c>
      <c r="AV147">
        <f>Model!AV77</f>
        <v>0</v>
      </c>
      <c r="AW147">
        <f>Model!AW77</f>
        <v>0</v>
      </c>
      <c r="AX147">
        <f>Model!AX77</f>
        <v>0</v>
      </c>
      <c r="AY147">
        <f>Model!AY77</f>
        <v>0</v>
      </c>
      <c r="AZ147">
        <f>Model!AZ77</f>
        <v>0</v>
      </c>
      <c r="BA147">
        <f>Model!BA77</f>
        <v>0</v>
      </c>
      <c r="BB147">
        <f>Model!BB77</f>
        <v>0</v>
      </c>
      <c r="BC147">
        <f>Model!BC77</f>
        <v>0</v>
      </c>
      <c r="BD147">
        <f>Model!BD77</f>
        <v>0</v>
      </c>
      <c r="BE147">
        <f>Model!BE77</f>
        <v>0</v>
      </c>
      <c r="BF147">
        <f>Model!BF77</f>
        <v>0</v>
      </c>
      <c r="BG147">
        <f>Model!BG77</f>
        <v>0</v>
      </c>
      <c r="BH147">
        <f>Model!BH77</f>
        <v>0</v>
      </c>
      <c r="BI147">
        <f>Model!BI77</f>
        <v>0</v>
      </c>
      <c r="BJ147">
        <f>Model!BJ77</f>
        <v>0</v>
      </c>
      <c r="BK147">
        <f>Model!BK77</f>
        <v>0</v>
      </c>
      <c r="BL147">
        <f>Model!BL77</f>
        <v>0</v>
      </c>
      <c r="BM147">
        <f>Model!BM77</f>
        <v>0</v>
      </c>
      <c r="BN147">
        <f>Model!BN77</f>
        <v>0</v>
      </c>
      <c r="BO147">
        <f>Model!BO77</f>
        <v>0</v>
      </c>
      <c r="BP147">
        <f>Model!BP77</f>
        <v>0</v>
      </c>
      <c r="BQ147">
        <f>Model!BQ77</f>
        <v>0</v>
      </c>
      <c r="BR147">
        <f>Model!BR77</f>
        <v>0</v>
      </c>
      <c r="BS147">
        <f>Model!BS77</f>
        <v>0</v>
      </c>
      <c r="BT147">
        <f>Model!BT77</f>
        <v>0</v>
      </c>
      <c r="BU147">
        <f>Model!BU77</f>
        <v>0</v>
      </c>
      <c r="BV147">
        <f>Model!BV77</f>
        <v>0</v>
      </c>
      <c r="BW147">
        <f>Model!BW77</f>
        <v>0</v>
      </c>
      <c r="BX147">
        <f>Model!BX77</f>
        <v>0</v>
      </c>
      <c r="BY147">
        <f>Model!BY77</f>
        <v>0</v>
      </c>
      <c r="BZ147">
        <f>Model!BZ77</f>
        <v>0</v>
      </c>
      <c r="CA147">
        <f>Model!CA77</f>
        <v>0</v>
      </c>
      <c r="CB147">
        <f>Model!CB77</f>
        <v>0</v>
      </c>
      <c r="CC147">
        <f>Model!CC77</f>
        <v>0</v>
      </c>
      <c r="CD147">
        <f>Model!CD77</f>
        <v>0</v>
      </c>
      <c r="CE147">
        <f>Model!CE77</f>
        <v>0</v>
      </c>
      <c r="CF147">
        <f>Model!CF77</f>
        <v>0</v>
      </c>
      <c r="CG147">
        <f>Model!CG77</f>
        <v>0</v>
      </c>
      <c r="CH147">
        <f>Model!CH77</f>
        <v>0</v>
      </c>
      <c r="CI147">
        <f>Model!CI77</f>
        <v>0</v>
      </c>
      <c r="CJ147">
        <f>Model!CJ77</f>
        <v>0</v>
      </c>
      <c r="CK147">
        <f>Model!CK77</f>
        <v>0</v>
      </c>
      <c r="CL147">
        <f>Model!CL77</f>
        <v>0</v>
      </c>
      <c r="CM147">
        <f>Model!CM77</f>
        <v>0</v>
      </c>
      <c r="CN147">
        <f>Model!CN77</f>
        <v>0</v>
      </c>
      <c r="CO147">
        <f>Model!CO77</f>
        <v>0</v>
      </c>
      <c r="CP147">
        <f>Model!CP77</f>
        <v>0</v>
      </c>
      <c r="CQ147">
        <f>Model!CQ77</f>
        <v>0</v>
      </c>
      <c r="CR147">
        <f>Model!CR77</f>
        <v>0</v>
      </c>
      <c r="CS147">
        <f>Model!CS77</f>
        <v>0</v>
      </c>
      <c r="CT147">
        <f>Model!CT77</f>
        <v>0</v>
      </c>
      <c r="CU147">
        <f>Model!CU77</f>
        <v>0</v>
      </c>
      <c r="CV147">
        <f>Model!CV77</f>
        <v>0</v>
      </c>
      <c r="CW147">
        <f>Model!CW77</f>
        <v>0</v>
      </c>
      <c r="CX147">
        <f>Model!CX77</f>
        <v>0</v>
      </c>
      <c r="CY147">
        <f>Model!CY77</f>
        <v>0</v>
      </c>
      <c r="CZ147">
        <f>Model!CZ77</f>
        <v>0</v>
      </c>
      <c r="DA147">
        <f>Model!DA77</f>
        <v>0</v>
      </c>
      <c r="DB147">
        <f>Model!DB77</f>
        <v>0</v>
      </c>
      <c r="DC147">
        <f>Model!DC77</f>
        <v>0</v>
      </c>
      <c r="DD147">
        <f>Model!DD77</f>
        <v>0</v>
      </c>
      <c r="DE147">
        <f>Model!DE77</f>
        <v>0</v>
      </c>
      <c r="DF147">
        <f>Model!DF77</f>
        <v>0</v>
      </c>
      <c r="DG147">
        <f>Model!DG77</f>
        <v>0</v>
      </c>
      <c r="DH147">
        <f>Model!DH77</f>
        <v>0</v>
      </c>
      <c r="DI147">
        <f>Model!DI77</f>
        <v>0</v>
      </c>
      <c r="DJ147">
        <f>Model!DJ77</f>
        <v>0</v>
      </c>
      <c r="DK147">
        <f>Model!DK77</f>
        <v>0</v>
      </c>
      <c r="DL147">
        <f>Model!DL77</f>
        <v>0</v>
      </c>
      <c r="DM147">
        <f>Model!DM77</f>
        <v>0</v>
      </c>
      <c r="DN147">
        <f>Model!DN77</f>
        <v>0</v>
      </c>
      <c r="DO147">
        <f>Model!DO77</f>
        <v>0</v>
      </c>
      <c r="DP147">
        <f>Model!DP77</f>
        <v>0</v>
      </c>
      <c r="DQ147">
        <f>Model!DQ77</f>
        <v>0</v>
      </c>
      <c r="DR147">
        <f>Model!DR77</f>
        <v>0</v>
      </c>
      <c r="DS147">
        <f>Model!DS77</f>
        <v>0</v>
      </c>
      <c r="DT147">
        <f>Model!DT77</f>
        <v>0</v>
      </c>
      <c r="DU147">
        <f>Model!DU77</f>
        <v>0</v>
      </c>
      <c r="DV147">
        <f>Model!DV77</f>
        <v>0</v>
      </c>
      <c r="DW147">
        <f>Model!DW77</f>
        <v>0</v>
      </c>
      <c r="DX147">
        <f>Model!DX77</f>
        <v>0</v>
      </c>
      <c r="DY147">
        <f>Model!DY77</f>
        <v>0</v>
      </c>
      <c r="DZ147">
        <f>Model!DZ77</f>
        <v>0</v>
      </c>
      <c r="EA147">
        <f>Model!EA77</f>
        <v>0</v>
      </c>
      <c r="EB147">
        <f>Model!EB77</f>
        <v>0</v>
      </c>
      <c r="EC147">
        <f>Model!EC77</f>
        <v>0</v>
      </c>
      <c r="ED147">
        <f>Model!ED77</f>
        <v>0</v>
      </c>
      <c r="EE147">
        <f>Model!EE77</f>
        <v>0</v>
      </c>
      <c r="EF147">
        <f>Model!EF77</f>
        <v>0</v>
      </c>
      <c r="EG147">
        <f>Model!EG77</f>
        <v>0</v>
      </c>
      <c r="EH147">
        <f>Model!EH77</f>
        <v>0</v>
      </c>
      <c r="EI147">
        <f>Model!EI77</f>
        <v>0</v>
      </c>
      <c r="EJ147">
        <f>Model!EJ77</f>
        <v>0</v>
      </c>
      <c r="EK147">
        <f>Model!EK77</f>
        <v>0</v>
      </c>
      <c r="EL147">
        <f>Model!EM77</f>
        <v>0</v>
      </c>
      <c r="EM147">
        <f>Model!EN77</f>
        <v>0</v>
      </c>
      <c r="EN147">
        <f>Model!EO77</f>
        <v>0</v>
      </c>
      <c r="EO147">
        <f>Model!EP77</f>
        <v>0</v>
      </c>
      <c r="EP147">
        <f>Model!EQ77</f>
        <v>0</v>
      </c>
      <c r="EQ147">
        <f>Model!ER77</f>
        <v>0</v>
      </c>
      <c r="ER147">
        <f>Model!ES77</f>
        <v>0</v>
      </c>
      <c r="ES147">
        <f>Model!ET77</f>
        <v>0</v>
      </c>
      <c r="ET147">
        <f>Model!EU77</f>
        <v>0</v>
      </c>
      <c r="EU147">
        <f>Model!EV77</f>
        <v>0</v>
      </c>
      <c r="EV147">
        <f>Model!EW77</f>
        <v>0</v>
      </c>
      <c r="EW147">
        <f>Model!EX77</f>
        <v>0</v>
      </c>
      <c r="EX147">
        <f>Model!EY77</f>
        <v>0</v>
      </c>
    </row>
    <row r="148" spans="1:154" hidden="1" outlineLevel="1">
      <c r="A148">
        <f>Model!A78</f>
        <v>0</v>
      </c>
      <c r="B148">
        <f>Model!B78</f>
        <v>0</v>
      </c>
      <c r="C148">
        <f>Model!C78</f>
        <v>0</v>
      </c>
      <c r="D148">
        <f>Model!D78</f>
        <v>0</v>
      </c>
      <c r="E148">
        <f>Model!E78</f>
        <v>0</v>
      </c>
      <c r="F148">
        <f>Model!F78</f>
        <v>0</v>
      </c>
      <c r="G148">
        <f>Model!G78</f>
        <v>0</v>
      </c>
      <c r="H148">
        <f>Model!H78</f>
        <v>0</v>
      </c>
      <c r="I148" t="str">
        <f>Model!I78</f>
        <v>Accounts Payable</v>
      </c>
      <c r="J148">
        <f>Model!J78</f>
        <v>0</v>
      </c>
      <c r="K148">
        <f>Model!K78</f>
        <v>0</v>
      </c>
      <c r="L148">
        <f>Model!L78</f>
        <v>0</v>
      </c>
      <c r="M148">
        <f>Model!M78</f>
        <v>0</v>
      </c>
      <c r="N148">
        <f>Model!N78</f>
        <v>0</v>
      </c>
      <c r="O148">
        <f>Model!O78</f>
        <v>0</v>
      </c>
      <c r="P148">
        <f>Model!P78</f>
        <v>0</v>
      </c>
      <c r="Q148">
        <f>Model!Q78</f>
        <v>0</v>
      </c>
      <c r="R148">
        <f>Model!R78</f>
        <v>0</v>
      </c>
      <c r="S148">
        <f>Model!S78</f>
        <v>0</v>
      </c>
      <c r="T148">
        <f>Model!T78</f>
        <v>0</v>
      </c>
      <c r="U148">
        <f>Model!U78</f>
        <v>0</v>
      </c>
      <c r="V148">
        <f>Model!V78</f>
        <v>0</v>
      </c>
      <c r="W148">
        <f>Model!W78</f>
        <v>0</v>
      </c>
      <c r="X148">
        <f>Model!X78</f>
        <v>0</v>
      </c>
      <c r="Y148">
        <f>Model!Y78</f>
        <v>0</v>
      </c>
      <c r="Z148">
        <f>Model!Z78</f>
        <v>0</v>
      </c>
      <c r="AA148">
        <f>Model!AA78</f>
        <v>0</v>
      </c>
      <c r="AB148">
        <f>Model!AB78</f>
        <v>0</v>
      </c>
      <c r="AC148">
        <f>Model!AC78</f>
        <v>0</v>
      </c>
      <c r="AD148">
        <f>Model!AD78</f>
        <v>0</v>
      </c>
      <c r="AE148">
        <f>Model!AE78</f>
        <v>0</v>
      </c>
      <c r="AF148">
        <f>Model!AF78</f>
        <v>0</v>
      </c>
      <c r="AG148">
        <f>Model!AG78</f>
        <v>0</v>
      </c>
      <c r="AH148">
        <f>Model!AH78</f>
        <v>0</v>
      </c>
      <c r="AI148">
        <f>Model!AI78</f>
        <v>0</v>
      </c>
      <c r="AJ148">
        <f>Model!AJ78</f>
        <v>0</v>
      </c>
      <c r="AK148">
        <f>Model!AK78</f>
        <v>0</v>
      </c>
      <c r="AL148">
        <f>Model!AL78</f>
        <v>0</v>
      </c>
      <c r="AM148">
        <f>Model!AM78</f>
        <v>0</v>
      </c>
      <c r="AN148">
        <f>Model!AN78</f>
        <v>0</v>
      </c>
      <c r="AO148">
        <f>Model!AO78</f>
        <v>0</v>
      </c>
      <c r="AP148">
        <f>Model!AP78</f>
        <v>0</v>
      </c>
      <c r="AQ148">
        <f>Model!AQ78</f>
        <v>0</v>
      </c>
      <c r="AR148">
        <f>Model!AR78</f>
        <v>0</v>
      </c>
      <c r="AS148">
        <f>Model!AS78</f>
        <v>0</v>
      </c>
      <c r="AT148">
        <f>Model!AT78</f>
        <v>0</v>
      </c>
      <c r="AU148">
        <f>Model!AU78</f>
        <v>0</v>
      </c>
      <c r="AV148">
        <f>Model!AV78</f>
        <v>0</v>
      </c>
      <c r="AW148">
        <f>Model!AW78</f>
        <v>0.42299999999999999</v>
      </c>
      <c r="AX148">
        <f>Model!AX78</f>
        <v>0</v>
      </c>
      <c r="AY148">
        <f>Model!AY78</f>
        <v>0</v>
      </c>
      <c r="AZ148">
        <f>Model!AZ78</f>
        <v>0</v>
      </c>
      <c r="BA148">
        <f>Model!BA78</f>
        <v>0.75</v>
      </c>
      <c r="BB148">
        <f>Model!BB78</f>
        <v>1.2669999999999999</v>
      </c>
      <c r="BC148">
        <f>Model!BC78</f>
        <v>2.524</v>
      </c>
      <c r="BD148">
        <f>Model!BD78</f>
        <v>3.734</v>
      </c>
      <c r="BE148">
        <f>Model!BE78</f>
        <v>1.681</v>
      </c>
      <c r="BF148">
        <f>Model!BF78</f>
        <v>1.268</v>
      </c>
      <c r="BG148">
        <f>Model!BG78</f>
        <v>3.472</v>
      </c>
      <c r="BH148">
        <f>Model!BH78</f>
        <v>2.66</v>
      </c>
      <c r="BI148">
        <f>Model!BI78</f>
        <v>3.1579999999999999</v>
      </c>
      <c r="BJ148">
        <f>Model!BJ78</f>
        <v>4.399</v>
      </c>
      <c r="BK148">
        <f>Model!BK78</f>
        <v>5.8170000000000002</v>
      </c>
      <c r="BL148">
        <f>Model!BL78</f>
        <v>3.9870000000000001</v>
      </c>
      <c r="BM148">
        <f>Model!BM78</f>
        <v>4.7240000000000002</v>
      </c>
      <c r="BN148">
        <f>Model!BN78</f>
        <v>6.4029999999999996</v>
      </c>
      <c r="BO148">
        <f>Model!BO78</f>
        <v>14.279</v>
      </c>
      <c r="BP148">
        <f>Model!BP78</f>
        <v>13.366</v>
      </c>
      <c r="BQ148">
        <f>Model!BQ78</f>
        <v>9.3580000000000005</v>
      </c>
      <c r="BR148">
        <f>Model!BR78</f>
        <v>13.661</v>
      </c>
      <c r="BS148">
        <f>Model!BS78</f>
        <v>11.907999999999999</v>
      </c>
      <c r="BT148">
        <f>Model!BT78</f>
        <v>6.1239999999999997</v>
      </c>
      <c r="BU148">
        <f>Model!BU78</f>
        <v>3.3610000000000002</v>
      </c>
      <c r="BV148">
        <f>Model!BV78</f>
        <v>4.9950000000000001</v>
      </c>
      <c r="BW148">
        <f>Model!BW78</f>
        <v>17.143999999999998</v>
      </c>
      <c r="BX148">
        <f>Model!BX78</f>
        <v>6.6970000000000001</v>
      </c>
      <c r="BY148">
        <f>Model!BY78</f>
        <v>4.2569999999999997</v>
      </c>
      <c r="BZ148">
        <f>Model!BZ78</f>
        <v>4.157</v>
      </c>
      <c r="CA148">
        <f>Model!CA78</f>
        <v>2.0369999999999999</v>
      </c>
      <c r="CB148">
        <f>Model!CB78</f>
        <v>4.915</v>
      </c>
      <c r="CC148">
        <f>Model!CC78</f>
        <v>3.5870000000000002</v>
      </c>
      <c r="CD148">
        <f>Model!CD78</f>
        <v>4.6560728663276709</v>
      </c>
      <c r="CE148">
        <f>Model!CE78</f>
        <v>2.9461527617774927</v>
      </c>
      <c r="CF148">
        <f>Model!CF78</f>
        <v>21.056572796505939</v>
      </c>
      <c r="CG148">
        <f>Model!CG78</f>
        <v>22.929131155842629</v>
      </c>
      <c r="CH148">
        <f>Model!CH78</f>
        <v>0</v>
      </c>
      <c r="CI148">
        <f>Model!CI78</f>
        <v>0</v>
      </c>
      <c r="CJ148">
        <f>Model!CJ78</f>
        <v>0</v>
      </c>
      <c r="CK148">
        <f>Model!CK78</f>
        <v>0</v>
      </c>
      <c r="CL148">
        <f>Model!CL78</f>
        <v>0</v>
      </c>
      <c r="CM148">
        <f>Model!CM78</f>
        <v>0</v>
      </c>
      <c r="CN148">
        <f>Model!CN78</f>
        <v>0</v>
      </c>
      <c r="CO148">
        <f>Model!CO78</f>
        <v>0</v>
      </c>
      <c r="CP148">
        <f>Model!CP78</f>
        <v>0</v>
      </c>
      <c r="CQ148">
        <f>Model!CQ78</f>
        <v>0</v>
      </c>
      <c r="CR148">
        <f>Model!CR78</f>
        <v>0</v>
      </c>
      <c r="CS148">
        <f>Model!CS78</f>
        <v>0</v>
      </c>
      <c r="CT148">
        <f>Model!CT78</f>
        <v>0</v>
      </c>
      <c r="CU148">
        <f>Model!CU78</f>
        <v>0</v>
      </c>
      <c r="CV148">
        <f>Model!CV78</f>
        <v>0</v>
      </c>
      <c r="CW148">
        <f>Model!CW78</f>
        <v>0</v>
      </c>
      <c r="CX148">
        <f>Model!CX78</f>
        <v>0</v>
      </c>
      <c r="CY148">
        <f>Model!CY78</f>
        <v>0</v>
      </c>
      <c r="CZ148">
        <f>Model!CZ78</f>
        <v>0</v>
      </c>
      <c r="DA148">
        <f>Model!DA78</f>
        <v>0</v>
      </c>
      <c r="DB148">
        <f>Model!DB78</f>
        <v>0</v>
      </c>
      <c r="DC148">
        <f>Model!DC78</f>
        <v>0</v>
      </c>
      <c r="DD148">
        <f>Model!DD78</f>
        <v>0</v>
      </c>
      <c r="DE148">
        <f>Model!DE78</f>
        <v>0</v>
      </c>
      <c r="DF148">
        <f>Model!DF78</f>
        <v>0</v>
      </c>
      <c r="DG148">
        <f>Model!DG78</f>
        <v>0</v>
      </c>
      <c r="DH148">
        <f>Model!DH78</f>
        <v>0</v>
      </c>
      <c r="DI148">
        <f>Model!DI78</f>
        <v>0</v>
      </c>
      <c r="DJ148">
        <f>Model!DJ78</f>
        <v>0</v>
      </c>
      <c r="DK148">
        <f>Model!DK78</f>
        <v>0</v>
      </c>
      <c r="DL148">
        <f>Model!DL78</f>
        <v>0</v>
      </c>
      <c r="DM148">
        <f>Model!DM78</f>
        <v>0</v>
      </c>
      <c r="DN148">
        <f>Model!DN78</f>
        <v>0</v>
      </c>
      <c r="DO148">
        <f>Model!DO78</f>
        <v>0</v>
      </c>
      <c r="DP148">
        <f>Model!DP78</f>
        <v>0</v>
      </c>
      <c r="DQ148">
        <f>Model!DQ78</f>
        <v>0</v>
      </c>
      <c r="DR148">
        <f>Model!DR78</f>
        <v>0</v>
      </c>
      <c r="DS148">
        <f>Model!DS78</f>
        <v>0</v>
      </c>
      <c r="DT148">
        <f>Model!DT78</f>
        <v>0.42299999999999999</v>
      </c>
      <c r="DU148">
        <f>Model!DU78</f>
        <v>0.75</v>
      </c>
      <c r="DV148">
        <f>Model!DV78</f>
        <v>1.681</v>
      </c>
      <c r="DW148">
        <f>Model!DW78</f>
        <v>3.1579999999999999</v>
      </c>
      <c r="DX148">
        <f>Model!DX78</f>
        <v>4.7240000000000002</v>
      </c>
      <c r="DY148">
        <f>Model!DY78</f>
        <v>9.3580000000000005</v>
      </c>
      <c r="DZ148">
        <f>Model!DZ78</f>
        <v>3.3610000000000002</v>
      </c>
      <c r="EA148">
        <f>Model!EA78</f>
        <v>4.2569999999999997</v>
      </c>
      <c r="EB148">
        <f>Model!EB78</f>
        <v>3.5870000000000002</v>
      </c>
      <c r="EC148">
        <f>Model!EC78</f>
        <v>22.929131155842629</v>
      </c>
      <c r="ED148">
        <f>Model!ED78</f>
        <v>48.437673323045658</v>
      </c>
      <c r="EE148">
        <f>Model!EE78</f>
        <v>96.453630599546557</v>
      </c>
      <c r="EF148">
        <f>Model!EF78</f>
        <v>149.59825103903546</v>
      </c>
      <c r="EG148">
        <f>Model!EG78</f>
        <v>187.40828571911845</v>
      </c>
      <c r="EH148">
        <f>Model!EH78</f>
        <v>213.20171256202801</v>
      </c>
      <c r="EI148">
        <f>Model!EI78</f>
        <v>223.25349438707025</v>
      </c>
      <c r="EJ148">
        <f>Model!EJ78</f>
        <v>225.54795736167449</v>
      </c>
      <c r="EK148">
        <f>Model!EK78</f>
        <v>0</v>
      </c>
      <c r="EL148">
        <f>Model!EM78</f>
        <v>0</v>
      </c>
      <c r="EM148">
        <f>Model!EN78</f>
        <v>0</v>
      </c>
      <c r="EN148">
        <f>Model!EO78</f>
        <v>0</v>
      </c>
      <c r="EO148">
        <f>Model!EP78</f>
        <v>0</v>
      </c>
      <c r="EP148">
        <f>Model!EQ78</f>
        <v>0</v>
      </c>
      <c r="EQ148">
        <f>Model!ER78</f>
        <v>0</v>
      </c>
      <c r="ER148">
        <f>Model!ES78</f>
        <v>0</v>
      </c>
      <c r="ES148">
        <f>Model!ET78</f>
        <v>0</v>
      </c>
      <c r="ET148">
        <f>Model!EU78</f>
        <v>0</v>
      </c>
      <c r="EU148">
        <f>Model!EV78</f>
        <v>0</v>
      </c>
      <c r="EV148">
        <f>Model!EW78</f>
        <v>0</v>
      </c>
      <c r="EW148">
        <f>Model!EX78</f>
        <v>0</v>
      </c>
      <c r="EX148">
        <f>Model!EY78</f>
        <v>0</v>
      </c>
    </row>
    <row r="149" spans="1:154" hidden="1" outlineLevel="1">
      <c r="A149">
        <f>Model!A79</f>
        <v>0</v>
      </c>
      <c r="B149">
        <f>Model!B79</f>
        <v>0</v>
      </c>
      <c r="C149">
        <f>Model!C79</f>
        <v>0</v>
      </c>
      <c r="D149">
        <f>Model!D79</f>
        <v>0</v>
      </c>
      <c r="E149">
        <f>Model!E79</f>
        <v>0</v>
      </c>
      <c r="F149">
        <f>Model!F79</f>
        <v>0</v>
      </c>
      <c r="G149">
        <f>Model!G79</f>
        <v>0</v>
      </c>
      <c r="H149">
        <f>Model!H79</f>
        <v>0</v>
      </c>
      <c r="I149" t="str">
        <f>Model!I79</f>
        <v>Accrued Expenses &amp; Other Current Liabilities</v>
      </c>
      <c r="J149">
        <f>Model!J79</f>
        <v>0</v>
      </c>
      <c r="K149">
        <f>Model!K79</f>
        <v>0</v>
      </c>
      <c r="L149">
        <f>Model!L79</f>
        <v>0</v>
      </c>
      <c r="M149">
        <f>Model!M79</f>
        <v>0</v>
      </c>
      <c r="N149">
        <f>Model!N79</f>
        <v>0</v>
      </c>
      <c r="O149">
        <f>Model!O79</f>
        <v>0</v>
      </c>
      <c r="P149">
        <f>Model!P79</f>
        <v>0</v>
      </c>
      <c r="Q149">
        <f>Model!Q79</f>
        <v>0</v>
      </c>
      <c r="R149">
        <f>Model!R79</f>
        <v>0</v>
      </c>
      <c r="S149">
        <f>Model!S79</f>
        <v>0</v>
      </c>
      <c r="T149">
        <f>Model!T79</f>
        <v>0</v>
      </c>
      <c r="U149">
        <f>Model!U79</f>
        <v>0</v>
      </c>
      <c r="V149">
        <f>Model!V79</f>
        <v>0</v>
      </c>
      <c r="W149">
        <f>Model!W79</f>
        <v>0</v>
      </c>
      <c r="X149">
        <f>Model!X79</f>
        <v>0</v>
      </c>
      <c r="Y149">
        <f>Model!Y79</f>
        <v>0</v>
      </c>
      <c r="Z149">
        <f>Model!Z79</f>
        <v>0</v>
      </c>
      <c r="AA149">
        <f>Model!AA79</f>
        <v>0</v>
      </c>
      <c r="AB149">
        <f>Model!AB79</f>
        <v>0</v>
      </c>
      <c r="AC149">
        <f>Model!AC79</f>
        <v>0</v>
      </c>
      <c r="AD149">
        <f>Model!AD79</f>
        <v>0</v>
      </c>
      <c r="AE149">
        <f>Model!AE79</f>
        <v>0</v>
      </c>
      <c r="AF149">
        <f>Model!AF79</f>
        <v>0</v>
      </c>
      <c r="AG149">
        <f>Model!AG79</f>
        <v>0</v>
      </c>
      <c r="AH149">
        <f>Model!AH79</f>
        <v>0</v>
      </c>
      <c r="AI149">
        <f>Model!AI79</f>
        <v>0</v>
      </c>
      <c r="AJ149">
        <f>Model!AJ79</f>
        <v>0</v>
      </c>
      <c r="AK149">
        <f>Model!AK79</f>
        <v>0</v>
      </c>
      <c r="AL149">
        <f>Model!AL79</f>
        <v>0</v>
      </c>
      <c r="AM149">
        <f>Model!AM79</f>
        <v>0</v>
      </c>
      <c r="AN149">
        <f>Model!AN79</f>
        <v>0</v>
      </c>
      <c r="AO149">
        <f>Model!AO79</f>
        <v>0</v>
      </c>
      <c r="AP149">
        <f>Model!AP79</f>
        <v>0</v>
      </c>
      <c r="AQ149">
        <f>Model!AQ79</f>
        <v>0</v>
      </c>
      <c r="AR149">
        <f>Model!AR79</f>
        <v>0</v>
      </c>
      <c r="AS149">
        <f>Model!AS79</f>
        <v>0</v>
      </c>
      <c r="AT149">
        <f>Model!AT79</f>
        <v>0</v>
      </c>
      <c r="AU149">
        <f>Model!AU79</f>
        <v>0</v>
      </c>
      <c r="AV149">
        <f>Model!AV79</f>
        <v>0</v>
      </c>
      <c r="AW149">
        <f>Model!AW79</f>
        <v>0.50600000000000001</v>
      </c>
      <c r="AX149">
        <f>Model!AX79</f>
        <v>0</v>
      </c>
      <c r="AY149">
        <f>Model!AY79</f>
        <v>0</v>
      </c>
      <c r="AZ149">
        <f>Model!AZ79</f>
        <v>0</v>
      </c>
      <c r="BA149">
        <f>Model!BA79</f>
        <v>0.60699999999999998</v>
      </c>
      <c r="BB149">
        <f>Model!BB79</f>
        <v>2.0179999999999998</v>
      </c>
      <c r="BC149">
        <f>Model!BC79</f>
        <v>2.3359999999999999</v>
      </c>
      <c r="BD149">
        <f>Model!BD79</f>
        <v>4.0629999999999997</v>
      </c>
      <c r="BE149">
        <f>Model!BE79</f>
        <v>4.8929999999999998</v>
      </c>
      <c r="BF149">
        <f>Model!BF79</f>
        <v>4.173</v>
      </c>
      <c r="BG149">
        <f>Model!BG79</f>
        <v>5.2089999999999996</v>
      </c>
      <c r="BH149">
        <f>Model!BH79</f>
        <v>5.3869999999999996</v>
      </c>
      <c r="BI149">
        <f>Model!BI79</f>
        <v>6.3179999999999996</v>
      </c>
      <c r="BJ149">
        <f>Model!BJ79</f>
        <v>3.8839999999999999</v>
      </c>
      <c r="BK149">
        <f>Model!BK79</f>
        <v>3.4729999999999999</v>
      </c>
      <c r="BL149">
        <f>Model!BL79</f>
        <v>11.817</v>
      </c>
      <c r="BM149">
        <f>Model!BM79</f>
        <v>11.377000000000001</v>
      </c>
      <c r="BN149">
        <f>Model!BN79</f>
        <v>13.845000000000001</v>
      </c>
      <c r="BO149">
        <f>Model!BO79</f>
        <v>12.116</v>
      </c>
      <c r="BP149">
        <f>Model!BP79</f>
        <v>17.756</v>
      </c>
      <c r="BQ149">
        <f>Model!BQ79</f>
        <v>16.882999999999999</v>
      </c>
      <c r="BR149">
        <f>Model!BR79</f>
        <v>59.837000000000003</v>
      </c>
      <c r="BS149">
        <f>Model!BS79</f>
        <v>60.134</v>
      </c>
      <c r="BT149">
        <f>Model!BT79</f>
        <v>67.448999999999998</v>
      </c>
      <c r="BU149">
        <f>Model!BU79</f>
        <v>43.046999999999997</v>
      </c>
      <c r="BV149">
        <f>Model!BV79</f>
        <v>46.433999999999997</v>
      </c>
      <c r="BW149">
        <f>Model!BW79</f>
        <v>48.475000000000001</v>
      </c>
      <c r="BX149">
        <f>Model!BX79</f>
        <v>34.744999999999997</v>
      </c>
      <c r="BY149">
        <f>Model!BY79</f>
        <v>38.427</v>
      </c>
      <c r="BZ149">
        <f>Model!BZ79</f>
        <v>43.741999999999997</v>
      </c>
      <c r="CA149">
        <f>Model!CA79</f>
        <v>43.273000000000003</v>
      </c>
      <c r="CB149">
        <f>Model!CB79</f>
        <v>55.597999999999999</v>
      </c>
      <c r="CC149">
        <f>Model!CC79</f>
        <v>61.372999999999998</v>
      </c>
      <c r="CD149">
        <f>Model!CD79</f>
        <v>56.130259981771339</v>
      </c>
      <c r="CE149">
        <f>Model!CE79</f>
        <v>53.358962921599527</v>
      </c>
      <c r="CF149">
        <f>Model!CF79</f>
        <v>84.987051353098877</v>
      </c>
      <c r="CG149">
        <f>Model!CG79</f>
        <v>81.429565543710765</v>
      </c>
      <c r="CH149">
        <f>Model!CH79</f>
        <v>0</v>
      </c>
      <c r="CI149">
        <f>Model!CI79</f>
        <v>0</v>
      </c>
      <c r="CJ149">
        <f>Model!CJ79</f>
        <v>0</v>
      </c>
      <c r="CK149">
        <f>Model!CK79</f>
        <v>0</v>
      </c>
      <c r="CL149">
        <f>Model!CL79</f>
        <v>0</v>
      </c>
      <c r="CM149">
        <f>Model!CM79</f>
        <v>0</v>
      </c>
      <c r="CN149">
        <f>Model!CN79</f>
        <v>0</v>
      </c>
      <c r="CO149">
        <f>Model!CO79</f>
        <v>0</v>
      </c>
      <c r="CP149">
        <f>Model!CP79</f>
        <v>0</v>
      </c>
      <c r="CQ149">
        <f>Model!CQ79</f>
        <v>0</v>
      </c>
      <c r="CR149">
        <f>Model!CR79</f>
        <v>0</v>
      </c>
      <c r="CS149">
        <f>Model!CS79</f>
        <v>0</v>
      </c>
      <c r="CT149">
        <f>Model!CT79</f>
        <v>0</v>
      </c>
      <c r="CU149">
        <f>Model!CU79</f>
        <v>0</v>
      </c>
      <c r="CV149">
        <f>Model!CV79</f>
        <v>0</v>
      </c>
      <c r="CW149">
        <f>Model!CW79</f>
        <v>0</v>
      </c>
      <c r="CX149">
        <f>Model!CX79</f>
        <v>0</v>
      </c>
      <c r="CY149">
        <f>Model!CY79</f>
        <v>0</v>
      </c>
      <c r="CZ149">
        <f>Model!CZ79</f>
        <v>0</v>
      </c>
      <c r="DA149">
        <f>Model!DA79</f>
        <v>0</v>
      </c>
      <c r="DB149">
        <f>Model!DB79</f>
        <v>0</v>
      </c>
      <c r="DC149">
        <f>Model!DC79</f>
        <v>0</v>
      </c>
      <c r="DD149">
        <f>Model!DD79</f>
        <v>0</v>
      </c>
      <c r="DE149">
        <f>Model!DE79</f>
        <v>0</v>
      </c>
      <c r="DF149">
        <f>Model!DF79</f>
        <v>0</v>
      </c>
      <c r="DG149">
        <f>Model!DG79</f>
        <v>0</v>
      </c>
      <c r="DH149">
        <f>Model!DH79</f>
        <v>0</v>
      </c>
      <c r="DI149">
        <f>Model!DI79</f>
        <v>0</v>
      </c>
      <c r="DJ149">
        <f>Model!DJ79</f>
        <v>0</v>
      </c>
      <c r="DK149">
        <f>Model!DK79</f>
        <v>0</v>
      </c>
      <c r="DL149">
        <f>Model!DL79</f>
        <v>0</v>
      </c>
      <c r="DM149">
        <f>Model!DM79</f>
        <v>0</v>
      </c>
      <c r="DN149">
        <f>Model!DN79</f>
        <v>0</v>
      </c>
      <c r="DO149">
        <f>Model!DO79</f>
        <v>0</v>
      </c>
      <c r="DP149">
        <f>Model!DP79</f>
        <v>0</v>
      </c>
      <c r="DQ149">
        <f>Model!DQ79</f>
        <v>0</v>
      </c>
      <c r="DR149">
        <f>Model!DR79</f>
        <v>0</v>
      </c>
      <c r="DS149">
        <f>Model!DS79</f>
        <v>0</v>
      </c>
      <c r="DT149">
        <f>Model!DT79</f>
        <v>0.50600000000000001</v>
      </c>
      <c r="DU149">
        <f>Model!DU79</f>
        <v>0.60699999999999998</v>
      </c>
      <c r="DV149">
        <f>Model!DV79</f>
        <v>4.8929999999999998</v>
      </c>
      <c r="DW149">
        <f>Model!DW79</f>
        <v>6.3179999999999996</v>
      </c>
      <c r="DX149">
        <f>Model!DX79</f>
        <v>11.377000000000001</v>
      </c>
      <c r="DY149">
        <f>Model!DY79</f>
        <v>16.882999999999999</v>
      </c>
      <c r="DZ149">
        <f>Model!DZ79</f>
        <v>43.046999999999997</v>
      </c>
      <c r="EA149">
        <f>Model!EA79</f>
        <v>38.427</v>
      </c>
      <c r="EB149">
        <f>Model!EB79</f>
        <v>61.372999999999998</v>
      </c>
      <c r="EC149">
        <f>Model!EC79</f>
        <v>81.429565543710765</v>
      </c>
      <c r="ED149">
        <f>Model!ED79</f>
        <v>94.17446464458925</v>
      </c>
      <c r="EE149">
        <f>Model!EE79</f>
        <v>114.18292863699911</v>
      </c>
      <c r="EF149">
        <f>Model!EF79</f>
        <v>125.62727526781934</v>
      </c>
      <c r="EG149">
        <f>Model!EG79</f>
        <v>157.53996200132619</v>
      </c>
      <c r="EH149">
        <f>Model!EH79</f>
        <v>188.44274665818864</v>
      </c>
      <c r="EI149">
        <f>Model!EI79</f>
        <v>222.72747271360763</v>
      </c>
      <c r="EJ149">
        <f>Model!EJ79</f>
        <v>271.16644460017045</v>
      </c>
      <c r="EK149">
        <f>Model!EK79</f>
        <v>0</v>
      </c>
      <c r="EL149">
        <f>Model!EM79</f>
        <v>0</v>
      </c>
      <c r="EM149">
        <f>Model!EN79</f>
        <v>0</v>
      </c>
      <c r="EN149">
        <f>Model!EO79</f>
        <v>0</v>
      </c>
      <c r="EO149">
        <f>Model!EP79</f>
        <v>0</v>
      </c>
      <c r="EP149">
        <f>Model!EQ79</f>
        <v>0</v>
      </c>
      <c r="EQ149">
        <f>Model!ER79</f>
        <v>0</v>
      </c>
      <c r="ER149">
        <f>Model!ES79</f>
        <v>0</v>
      </c>
      <c r="ES149">
        <f>Model!ET79</f>
        <v>0</v>
      </c>
      <c r="ET149">
        <f>Model!EU79</f>
        <v>0</v>
      </c>
      <c r="EU149">
        <f>Model!EV79</f>
        <v>0</v>
      </c>
      <c r="EV149">
        <f>Model!EW79</f>
        <v>0</v>
      </c>
      <c r="EW149">
        <f>Model!EX79</f>
        <v>0</v>
      </c>
      <c r="EX149">
        <f>Model!EY79</f>
        <v>0</v>
      </c>
    </row>
    <row r="150" spans="1:154" hidden="1" outlineLevel="1">
      <c r="A150">
        <f>Model!A80</f>
        <v>0</v>
      </c>
      <c r="B150">
        <f>Model!B80</f>
        <v>0</v>
      </c>
      <c r="C150">
        <f>Model!C80</f>
        <v>0</v>
      </c>
      <c r="D150">
        <f>Model!D80</f>
        <v>0</v>
      </c>
      <c r="E150">
        <f>Model!E80</f>
        <v>0</v>
      </c>
      <c r="F150">
        <f>Model!F80</f>
        <v>0</v>
      </c>
      <c r="G150">
        <f>Model!G80</f>
        <v>0</v>
      </c>
      <c r="H150">
        <f>Model!H80</f>
        <v>0</v>
      </c>
      <c r="I150" t="str">
        <f>Model!I80</f>
        <v>Accrued Compensation &amp; Benefits</v>
      </c>
      <c r="J150">
        <f>Model!J80</f>
        <v>0</v>
      </c>
      <c r="K150">
        <f>Model!K80</f>
        <v>0</v>
      </c>
      <c r="L150">
        <f>Model!L80</f>
        <v>0</v>
      </c>
      <c r="M150">
        <f>Model!M80</f>
        <v>0</v>
      </c>
      <c r="N150">
        <f>Model!N80</f>
        <v>0</v>
      </c>
      <c r="O150">
        <f>Model!O80</f>
        <v>0</v>
      </c>
      <c r="P150">
        <f>Model!P80</f>
        <v>0</v>
      </c>
      <c r="Q150">
        <f>Model!Q80</f>
        <v>0</v>
      </c>
      <c r="R150">
        <f>Model!R80</f>
        <v>0</v>
      </c>
      <c r="S150">
        <f>Model!S80</f>
        <v>0</v>
      </c>
      <c r="T150">
        <f>Model!T80</f>
        <v>0</v>
      </c>
      <c r="U150">
        <f>Model!U80</f>
        <v>0</v>
      </c>
      <c r="V150">
        <f>Model!V80</f>
        <v>0</v>
      </c>
      <c r="W150">
        <f>Model!W80</f>
        <v>0</v>
      </c>
      <c r="X150">
        <f>Model!X80</f>
        <v>0</v>
      </c>
      <c r="Y150">
        <f>Model!Y80</f>
        <v>0</v>
      </c>
      <c r="Z150">
        <f>Model!Z80</f>
        <v>0</v>
      </c>
      <c r="AA150">
        <f>Model!AA80</f>
        <v>0</v>
      </c>
      <c r="AB150">
        <f>Model!AB80</f>
        <v>0</v>
      </c>
      <c r="AC150">
        <f>Model!AC80</f>
        <v>0</v>
      </c>
      <c r="AD150">
        <f>Model!AD80</f>
        <v>0</v>
      </c>
      <c r="AE150">
        <f>Model!AE80</f>
        <v>0</v>
      </c>
      <c r="AF150">
        <f>Model!AF80</f>
        <v>0</v>
      </c>
      <c r="AG150">
        <f>Model!AG80</f>
        <v>0</v>
      </c>
      <c r="AH150">
        <f>Model!AH80</f>
        <v>0</v>
      </c>
      <c r="AI150">
        <f>Model!AI80</f>
        <v>0</v>
      </c>
      <c r="AJ150">
        <f>Model!AJ80</f>
        <v>0</v>
      </c>
      <c r="AK150">
        <f>Model!AK80</f>
        <v>0</v>
      </c>
      <c r="AL150">
        <f>Model!AL80</f>
        <v>0</v>
      </c>
      <c r="AM150">
        <f>Model!AM80</f>
        <v>0</v>
      </c>
      <c r="AN150">
        <f>Model!AN80</f>
        <v>0</v>
      </c>
      <c r="AO150">
        <f>Model!AO80</f>
        <v>0</v>
      </c>
      <c r="AP150">
        <f>Model!AP80</f>
        <v>0</v>
      </c>
      <c r="AQ150">
        <f>Model!AQ80</f>
        <v>0</v>
      </c>
      <c r="AR150">
        <f>Model!AR80</f>
        <v>0</v>
      </c>
      <c r="AS150">
        <f>Model!AS80</f>
        <v>0</v>
      </c>
      <c r="AT150">
        <f>Model!AT80</f>
        <v>0</v>
      </c>
      <c r="AU150">
        <f>Model!AU80</f>
        <v>0</v>
      </c>
      <c r="AV150">
        <f>Model!AV80</f>
        <v>0</v>
      </c>
      <c r="AW150">
        <f>Model!AW80</f>
        <v>0.873</v>
      </c>
      <c r="AX150">
        <f>Model!AX80</f>
        <v>0</v>
      </c>
      <c r="AY150">
        <f>Model!AY80</f>
        <v>0</v>
      </c>
      <c r="AZ150">
        <f>Model!AZ80</f>
        <v>0</v>
      </c>
      <c r="BA150">
        <f>Model!BA80</f>
        <v>1.3180000000000001</v>
      </c>
      <c r="BB150">
        <f>Model!BB80</f>
        <v>1.327</v>
      </c>
      <c r="BC150">
        <f>Model!BC80</f>
        <v>1.5640000000000001</v>
      </c>
      <c r="BD150">
        <f>Model!BD80</f>
        <v>1.597</v>
      </c>
      <c r="BE150">
        <f>Model!BE80</f>
        <v>1.587</v>
      </c>
      <c r="BF150">
        <f>Model!BF80</f>
        <v>1.8380000000000001</v>
      </c>
      <c r="BG150">
        <f>Model!BG80</f>
        <v>2.6760000000000002</v>
      </c>
      <c r="BH150">
        <f>Model!BH80</f>
        <v>2.3929999999999998</v>
      </c>
      <c r="BI150">
        <f>Model!BI80</f>
        <v>2.5139999999999998</v>
      </c>
      <c r="BJ150">
        <f>Model!BJ80</f>
        <v>3.238</v>
      </c>
      <c r="BK150">
        <f>Model!BK80</f>
        <v>3.8530000000000002</v>
      </c>
      <c r="BL150">
        <f>Model!BL80</f>
        <v>4.12</v>
      </c>
      <c r="BM150">
        <f>Model!BM80</f>
        <v>4.4400000000000004</v>
      </c>
      <c r="BN150">
        <f>Model!BN80</f>
        <v>5.51</v>
      </c>
      <c r="BO150">
        <f>Model!BO80</f>
        <v>6.3630000000000004</v>
      </c>
      <c r="BP150">
        <f>Model!BP80</f>
        <v>6.7839999999999998</v>
      </c>
      <c r="BQ150">
        <f>Model!BQ80</f>
        <v>6.7350000000000003</v>
      </c>
      <c r="BR150">
        <f>Model!BR80</f>
        <v>16.786000000000001</v>
      </c>
      <c r="BS150">
        <f>Model!BS80</f>
        <v>15.986000000000001</v>
      </c>
      <c r="BT150">
        <f>Model!BT80</f>
        <v>12.43</v>
      </c>
      <c r="BU150">
        <f>Model!BU80</f>
        <v>11.391999999999999</v>
      </c>
      <c r="BV150">
        <f>Model!BV80</f>
        <v>20.184999999999999</v>
      </c>
      <c r="BW150">
        <f>Model!BW80</f>
        <v>24.303000000000001</v>
      </c>
      <c r="BX150">
        <f>Model!BX80</f>
        <v>24.611000000000001</v>
      </c>
      <c r="BY150">
        <f>Model!BY80</f>
        <v>24.056999999999999</v>
      </c>
      <c r="BZ150">
        <f>Model!BZ80</f>
        <v>26.596</v>
      </c>
      <c r="CA150">
        <f>Model!CA80</f>
        <v>24.56</v>
      </c>
      <c r="CB150">
        <f>Model!CB80</f>
        <v>25.251999999999999</v>
      </c>
      <c r="CC150">
        <f>Model!CC80</f>
        <v>19.109000000000002</v>
      </c>
      <c r="CD150">
        <f>Model!CD80</f>
        <v>34.128306764098362</v>
      </c>
      <c r="CE150">
        <f>Model!CE80</f>
        <v>30.28438354989218</v>
      </c>
      <c r="CF150">
        <f>Model!CF80</f>
        <v>38.60018383338344</v>
      </c>
      <c r="CG150">
        <f>Model!CG80</f>
        <v>24.428869663113225</v>
      </c>
      <c r="CH150">
        <f>Model!CH80</f>
        <v>0</v>
      </c>
      <c r="CI150">
        <f>Model!CI80</f>
        <v>0</v>
      </c>
      <c r="CJ150">
        <f>Model!CJ80</f>
        <v>0</v>
      </c>
      <c r="CK150">
        <f>Model!CK80</f>
        <v>0</v>
      </c>
      <c r="CL150">
        <f>Model!CL80</f>
        <v>0</v>
      </c>
      <c r="CM150">
        <f>Model!CM80</f>
        <v>0</v>
      </c>
      <c r="CN150">
        <f>Model!CN80</f>
        <v>0</v>
      </c>
      <c r="CO150">
        <f>Model!CO80</f>
        <v>0</v>
      </c>
      <c r="CP150">
        <f>Model!CP80</f>
        <v>0</v>
      </c>
      <c r="CQ150">
        <f>Model!CQ80</f>
        <v>0</v>
      </c>
      <c r="CR150">
        <f>Model!CR80</f>
        <v>0</v>
      </c>
      <c r="CS150">
        <f>Model!CS80</f>
        <v>0</v>
      </c>
      <c r="CT150">
        <f>Model!CT80</f>
        <v>0</v>
      </c>
      <c r="CU150">
        <f>Model!CU80</f>
        <v>0</v>
      </c>
      <c r="CV150">
        <f>Model!CV80</f>
        <v>0</v>
      </c>
      <c r="CW150">
        <f>Model!CW80</f>
        <v>0</v>
      </c>
      <c r="CX150">
        <f>Model!CX80</f>
        <v>0</v>
      </c>
      <c r="CY150">
        <f>Model!CY80</f>
        <v>0</v>
      </c>
      <c r="CZ150">
        <f>Model!CZ80</f>
        <v>0</v>
      </c>
      <c r="DA150">
        <f>Model!DA80</f>
        <v>0</v>
      </c>
      <c r="DB150">
        <f>Model!DB80</f>
        <v>0</v>
      </c>
      <c r="DC150">
        <f>Model!DC80</f>
        <v>0</v>
      </c>
      <c r="DD150">
        <f>Model!DD80</f>
        <v>0</v>
      </c>
      <c r="DE150">
        <f>Model!DE80</f>
        <v>0</v>
      </c>
      <c r="DF150">
        <f>Model!DF80</f>
        <v>0</v>
      </c>
      <c r="DG150">
        <f>Model!DG80</f>
        <v>0</v>
      </c>
      <c r="DH150">
        <f>Model!DH80</f>
        <v>0</v>
      </c>
      <c r="DI150">
        <f>Model!DI80</f>
        <v>0</v>
      </c>
      <c r="DJ150">
        <f>Model!DJ80</f>
        <v>0</v>
      </c>
      <c r="DK150">
        <f>Model!DK80</f>
        <v>0</v>
      </c>
      <c r="DL150">
        <f>Model!DL80</f>
        <v>0</v>
      </c>
      <c r="DM150">
        <f>Model!DM80</f>
        <v>0</v>
      </c>
      <c r="DN150">
        <f>Model!DN80</f>
        <v>0</v>
      </c>
      <c r="DO150">
        <f>Model!DO80</f>
        <v>0</v>
      </c>
      <c r="DP150">
        <f>Model!DP80</f>
        <v>0</v>
      </c>
      <c r="DQ150">
        <f>Model!DQ80</f>
        <v>0</v>
      </c>
      <c r="DR150">
        <f>Model!DR80</f>
        <v>0</v>
      </c>
      <c r="DS150">
        <f>Model!DS80</f>
        <v>0</v>
      </c>
      <c r="DT150">
        <f>Model!DT80</f>
        <v>0.873</v>
      </c>
      <c r="DU150">
        <f>Model!DU80</f>
        <v>1.3180000000000001</v>
      </c>
      <c r="DV150">
        <f>Model!DV80</f>
        <v>1.587</v>
      </c>
      <c r="DW150">
        <f>Model!DW80</f>
        <v>2.5139999999999998</v>
      </c>
      <c r="DX150">
        <f>Model!DX80</f>
        <v>4.4400000000000004</v>
      </c>
      <c r="DY150">
        <f>Model!DY80</f>
        <v>6.7350000000000003</v>
      </c>
      <c r="DZ150">
        <f>Model!DZ80</f>
        <v>11.391999999999999</v>
      </c>
      <c r="EA150">
        <f>Model!EA80</f>
        <v>24.056999999999999</v>
      </c>
      <c r="EB150">
        <f>Model!EB80</f>
        <v>19.109000000000002</v>
      </c>
      <c r="EC150">
        <f>Model!EC80</f>
        <v>24.428869663113225</v>
      </c>
      <c r="ED150">
        <f>Model!ED80</f>
        <v>33.943186746293811</v>
      </c>
      <c r="EE150">
        <f>Model!EE80</f>
        <v>45.77535101405639</v>
      </c>
      <c r="EF150">
        <f>Model!EF80</f>
        <v>58.876633293197088</v>
      </c>
      <c r="EG150">
        <f>Model!EG80</f>
        <v>67.777063997833224</v>
      </c>
      <c r="EH150">
        <f>Model!EH80</f>
        <v>80.046628345703226</v>
      </c>
      <c r="EI150">
        <f>Model!EI80</f>
        <v>93.192993548904226</v>
      </c>
      <c r="EJ150">
        <f>Model!EJ80</f>
        <v>118.47104831987549</v>
      </c>
      <c r="EK150">
        <f>Model!EK80</f>
        <v>0</v>
      </c>
      <c r="EL150">
        <f>Model!EM80</f>
        <v>0</v>
      </c>
      <c r="EM150">
        <f>Model!EN80</f>
        <v>0</v>
      </c>
      <c r="EN150">
        <f>Model!EO80</f>
        <v>0</v>
      </c>
      <c r="EO150">
        <f>Model!EP80</f>
        <v>0</v>
      </c>
      <c r="EP150">
        <f>Model!EQ80</f>
        <v>0</v>
      </c>
      <c r="EQ150">
        <f>Model!ER80</f>
        <v>0</v>
      </c>
      <c r="ER150">
        <f>Model!ES80</f>
        <v>0</v>
      </c>
      <c r="ES150">
        <f>Model!ET80</f>
        <v>0</v>
      </c>
      <c r="ET150">
        <f>Model!EU80</f>
        <v>0</v>
      </c>
      <c r="EU150">
        <f>Model!EV80</f>
        <v>0</v>
      </c>
      <c r="EV150">
        <f>Model!EW80</f>
        <v>0</v>
      </c>
      <c r="EW150">
        <f>Model!EX80</f>
        <v>0</v>
      </c>
      <c r="EX150">
        <f>Model!EY80</f>
        <v>0</v>
      </c>
    </row>
    <row r="151" spans="1:154" hidden="1" outlineLevel="1">
      <c r="A151">
        <f>Model!A81</f>
        <v>0</v>
      </c>
      <c r="B151">
        <f>Model!B81</f>
        <v>0</v>
      </c>
      <c r="C151">
        <f>Model!C81</f>
        <v>0</v>
      </c>
      <c r="D151">
        <f>Model!D81</f>
        <v>0</v>
      </c>
      <c r="E151">
        <f>Model!E81</f>
        <v>0</v>
      </c>
      <c r="F151">
        <f>Model!F81</f>
        <v>0</v>
      </c>
      <c r="G151">
        <f>Model!G81</f>
        <v>0</v>
      </c>
      <c r="H151">
        <f>Model!H81</f>
        <v>0</v>
      </c>
      <c r="I151" t="str">
        <f>Model!I81</f>
        <v>Deferred Revenue</v>
      </c>
      <c r="J151">
        <f>Model!J81</f>
        <v>0</v>
      </c>
      <c r="K151">
        <f>Model!K81</f>
        <v>0</v>
      </c>
      <c r="L151">
        <f>Model!L81</f>
        <v>0</v>
      </c>
      <c r="M151">
        <f>Model!M81</f>
        <v>0</v>
      </c>
      <c r="N151">
        <f>Model!N81</f>
        <v>0</v>
      </c>
      <c r="O151">
        <f>Model!O81</f>
        <v>0</v>
      </c>
      <c r="P151">
        <f>Model!P81</f>
        <v>0</v>
      </c>
      <c r="Q151">
        <f>Model!Q81</f>
        <v>0</v>
      </c>
      <c r="R151">
        <f>Model!R81</f>
        <v>0</v>
      </c>
      <c r="S151">
        <f>Model!S81</f>
        <v>0</v>
      </c>
      <c r="T151">
        <f>Model!T81</f>
        <v>0</v>
      </c>
      <c r="U151">
        <f>Model!U81</f>
        <v>0</v>
      </c>
      <c r="V151">
        <f>Model!V81</f>
        <v>0</v>
      </c>
      <c r="W151">
        <f>Model!W81</f>
        <v>0</v>
      </c>
      <c r="X151">
        <f>Model!X81</f>
        <v>0</v>
      </c>
      <c r="Y151">
        <f>Model!Y81</f>
        <v>0</v>
      </c>
      <c r="Z151">
        <f>Model!Z81</f>
        <v>0</v>
      </c>
      <c r="AA151">
        <f>Model!AA81</f>
        <v>0</v>
      </c>
      <c r="AB151">
        <f>Model!AB81</f>
        <v>0</v>
      </c>
      <c r="AC151">
        <f>Model!AC81</f>
        <v>0</v>
      </c>
      <c r="AD151">
        <f>Model!AD81</f>
        <v>0</v>
      </c>
      <c r="AE151">
        <f>Model!AE81</f>
        <v>0</v>
      </c>
      <c r="AF151">
        <f>Model!AF81</f>
        <v>0</v>
      </c>
      <c r="AG151">
        <f>Model!AG81</f>
        <v>0</v>
      </c>
      <c r="AH151">
        <f>Model!AH81</f>
        <v>0</v>
      </c>
      <c r="AI151">
        <f>Model!AI81</f>
        <v>0</v>
      </c>
      <c r="AJ151">
        <f>Model!AJ81</f>
        <v>0</v>
      </c>
      <c r="AK151">
        <f>Model!AK81</f>
        <v>0</v>
      </c>
      <c r="AL151">
        <f>Model!AL81</f>
        <v>0</v>
      </c>
      <c r="AM151">
        <f>Model!AM81</f>
        <v>0</v>
      </c>
      <c r="AN151">
        <f>Model!AN81</f>
        <v>0</v>
      </c>
      <c r="AO151">
        <f>Model!AO81</f>
        <v>0</v>
      </c>
      <c r="AP151">
        <f>Model!AP81</f>
        <v>0</v>
      </c>
      <c r="AQ151">
        <f>Model!AQ81</f>
        <v>0</v>
      </c>
      <c r="AR151">
        <f>Model!AR81</f>
        <v>0</v>
      </c>
      <c r="AS151">
        <f>Model!AS81</f>
        <v>0</v>
      </c>
      <c r="AT151">
        <f>Model!AT81</f>
        <v>0</v>
      </c>
      <c r="AU151">
        <f>Model!AU81</f>
        <v>0</v>
      </c>
      <c r="AV151">
        <f>Model!AV81</f>
        <v>0</v>
      </c>
      <c r="AW151">
        <f>Model!AW81</f>
        <v>0.80700000000000005</v>
      </c>
      <c r="AX151">
        <f>Model!AX81</f>
        <v>0</v>
      </c>
      <c r="AY151">
        <f>Model!AY81</f>
        <v>0</v>
      </c>
      <c r="AZ151">
        <f>Model!AZ81</f>
        <v>0</v>
      </c>
      <c r="BA151">
        <f>Model!BA81</f>
        <v>3.2839999999999998</v>
      </c>
      <c r="BB151">
        <f>Model!BB81</f>
        <v>4.7619999999999996</v>
      </c>
      <c r="BC151">
        <f>Model!BC81</f>
        <v>5.6470000000000002</v>
      </c>
      <c r="BD151">
        <f>Model!BD81</f>
        <v>5.734</v>
      </c>
      <c r="BE151">
        <f>Model!BE81</f>
        <v>5.7690000000000001</v>
      </c>
      <c r="BF151">
        <f>Model!BF81</f>
        <v>6.5330000000000004</v>
      </c>
      <c r="BG151">
        <f>Model!BG81</f>
        <v>8.6989999999999998</v>
      </c>
      <c r="BH151">
        <f>Model!BH81</f>
        <v>8.7200000000000006</v>
      </c>
      <c r="BI151">
        <f>Model!BI81</f>
        <v>8.3490000000000002</v>
      </c>
      <c r="BJ151">
        <f>Model!BJ81</f>
        <v>7.7789999999999999</v>
      </c>
      <c r="BK151">
        <f>Model!BK81</f>
        <v>9.3079999999999998</v>
      </c>
      <c r="BL151">
        <f>Model!BL81</f>
        <v>10.893000000000001</v>
      </c>
      <c r="BM151">
        <f>Model!BM81</f>
        <v>12.298</v>
      </c>
      <c r="BN151">
        <f>Model!BN81</f>
        <v>12.14</v>
      </c>
      <c r="BO151">
        <f>Model!BO81</f>
        <v>14.037000000000001</v>
      </c>
      <c r="BP151">
        <f>Model!BP81</f>
        <v>14.721</v>
      </c>
      <c r="BQ151">
        <f>Model!BQ81</f>
        <v>15.356</v>
      </c>
      <c r="BR151">
        <f>Model!BR81</f>
        <v>23.768000000000001</v>
      </c>
      <c r="BS151">
        <f>Model!BS81</f>
        <v>23.199000000000002</v>
      </c>
      <c r="BT151">
        <f>Model!BT81</f>
        <v>19.82</v>
      </c>
      <c r="BU151">
        <f>Model!BU81</f>
        <v>21.45</v>
      </c>
      <c r="BV151">
        <f>Model!BV81</f>
        <v>24.748999999999999</v>
      </c>
      <c r="BW151">
        <f>Model!BW81</f>
        <v>25.651</v>
      </c>
      <c r="BX151">
        <f>Model!BX81</f>
        <v>27.004999999999999</v>
      </c>
      <c r="BY151">
        <f>Model!BY81</f>
        <v>29.154</v>
      </c>
      <c r="BZ151">
        <f>Model!BZ81</f>
        <v>30.875</v>
      </c>
      <c r="CA151">
        <f>Model!CA81</f>
        <v>30.911999999999999</v>
      </c>
      <c r="CB151">
        <f>Model!CB81</f>
        <v>31.06</v>
      </c>
      <c r="CC151">
        <f>Model!CC81</f>
        <v>31.917999999999999</v>
      </c>
      <c r="CD151">
        <f>Model!CD81</f>
        <v>31.917999999999999</v>
      </c>
      <c r="CE151">
        <f>Model!CE81</f>
        <v>31.917999999999999</v>
      </c>
      <c r="CF151">
        <f>Model!CF81</f>
        <v>31.917999999999999</v>
      </c>
      <c r="CG151">
        <f>Model!CG81</f>
        <v>31.917999999999999</v>
      </c>
      <c r="CH151">
        <f>Model!CH81</f>
        <v>0</v>
      </c>
      <c r="CI151">
        <f>Model!CI81</f>
        <v>0</v>
      </c>
      <c r="CJ151">
        <f>Model!CJ81</f>
        <v>0</v>
      </c>
      <c r="CK151">
        <f>Model!CK81</f>
        <v>0</v>
      </c>
      <c r="CL151">
        <f>Model!CL81</f>
        <v>0</v>
      </c>
      <c r="CM151">
        <f>Model!CM81</f>
        <v>0</v>
      </c>
      <c r="CN151">
        <f>Model!CN81</f>
        <v>0</v>
      </c>
      <c r="CO151">
        <f>Model!CO81</f>
        <v>0</v>
      </c>
      <c r="CP151">
        <f>Model!CP81</f>
        <v>0</v>
      </c>
      <c r="CQ151">
        <f>Model!CQ81</f>
        <v>0</v>
      </c>
      <c r="CR151">
        <f>Model!CR81</f>
        <v>0</v>
      </c>
      <c r="CS151">
        <f>Model!CS81</f>
        <v>0</v>
      </c>
      <c r="CT151">
        <f>Model!CT81</f>
        <v>0</v>
      </c>
      <c r="CU151">
        <f>Model!CU81</f>
        <v>0</v>
      </c>
      <c r="CV151">
        <f>Model!CV81</f>
        <v>0</v>
      </c>
      <c r="CW151">
        <f>Model!CW81</f>
        <v>0</v>
      </c>
      <c r="CX151">
        <f>Model!CX81</f>
        <v>0</v>
      </c>
      <c r="CY151">
        <f>Model!CY81</f>
        <v>0</v>
      </c>
      <c r="CZ151">
        <f>Model!CZ81</f>
        <v>0</v>
      </c>
      <c r="DA151">
        <f>Model!DA81</f>
        <v>0</v>
      </c>
      <c r="DB151">
        <f>Model!DB81</f>
        <v>0</v>
      </c>
      <c r="DC151">
        <f>Model!DC81</f>
        <v>0</v>
      </c>
      <c r="DD151">
        <f>Model!DD81</f>
        <v>0</v>
      </c>
      <c r="DE151">
        <f>Model!DE81</f>
        <v>0</v>
      </c>
      <c r="DF151">
        <f>Model!DF81</f>
        <v>0</v>
      </c>
      <c r="DG151">
        <f>Model!DG81</f>
        <v>0</v>
      </c>
      <c r="DH151">
        <f>Model!DH81</f>
        <v>0</v>
      </c>
      <c r="DI151">
        <f>Model!DI81</f>
        <v>0</v>
      </c>
      <c r="DJ151">
        <f>Model!DJ81</f>
        <v>0</v>
      </c>
      <c r="DK151">
        <f>Model!DK81</f>
        <v>0</v>
      </c>
      <c r="DL151">
        <f>Model!DL81</f>
        <v>0</v>
      </c>
      <c r="DM151">
        <f>Model!DM81</f>
        <v>0</v>
      </c>
      <c r="DN151">
        <f>Model!DN81</f>
        <v>0</v>
      </c>
      <c r="DO151">
        <f>Model!DO81</f>
        <v>0</v>
      </c>
      <c r="DP151">
        <f>Model!DP81</f>
        <v>0</v>
      </c>
      <c r="DQ151">
        <f>Model!DQ81</f>
        <v>0</v>
      </c>
      <c r="DR151">
        <f>Model!DR81</f>
        <v>0</v>
      </c>
      <c r="DS151">
        <f>Model!DS81</f>
        <v>0</v>
      </c>
      <c r="DT151">
        <f>Model!DT81</f>
        <v>0.80700000000000005</v>
      </c>
      <c r="DU151">
        <f>Model!DU81</f>
        <v>3.2839999999999998</v>
      </c>
      <c r="DV151">
        <f>Model!DV81</f>
        <v>5.7690000000000001</v>
      </c>
      <c r="DW151">
        <f>Model!DW81</f>
        <v>8.3490000000000002</v>
      </c>
      <c r="DX151">
        <f>Model!DX81</f>
        <v>12.298</v>
      </c>
      <c r="DY151">
        <f>Model!DY81</f>
        <v>15.356</v>
      </c>
      <c r="DZ151">
        <f>Model!DZ81</f>
        <v>21.45</v>
      </c>
      <c r="EA151">
        <f>Model!EA81</f>
        <v>29.154</v>
      </c>
      <c r="EB151">
        <f>Model!EB81</f>
        <v>31.917999999999999</v>
      </c>
      <c r="EC151">
        <f>Model!EC81</f>
        <v>31.917999999999999</v>
      </c>
      <c r="ED151">
        <f>Model!ED81</f>
        <v>31.917999999999999</v>
      </c>
      <c r="EE151">
        <f>Model!EE81</f>
        <v>31.917999999999999</v>
      </c>
      <c r="EF151">
        <f>Model!EF81</f>
        <v>31.917999999999999</v>
      </c>
      <c r="EG151">
        <f>Model!EG81</f>
        <v>31.917999999999999</v>
      </c>
      <c r="EH151">
        <f>Model!EH81</f>
        <v>31.917999999999999</v>
      </c>
      <c r="EI151">
        <f>Model!EI81</f>
        <v>31.917999999999999</v>
      </c>
      <c r="EJ151">
        <f>Model!EJ81</f>
        <v>31.917999999999999</v>
      </c>
      <c r="EK151">
        <f>Model!EK81</f>
        <v>0</v>
      </c>
      <c r="EL151">
        <f>Model!EM81</f>
        <v>0</v>
      </c>
      <c r="EM151">
        <f>Model!EN81</f>
        <v>0</v>
      </c>
      <c r="EN151">
        <f>Model!EO81</f>
        <v>0</v>
      </c>
      <c r="EO151">
        <f>Model!EP81</f>
        <v>0</v>
      </c>
      <c r="EP151">
        <f>Model!EQ81</f>
        <v>0</v>
      </c>
      <c r="EQ151">
        <f>Model!ER81</f>
        <v>0</v>
      </c>
      <c r="ER151">
        <f>Model!ES81</f>
        <v>0</v>
      </c>
      <c r="ES151">
        <f>Model!ET81</f>
        <v>0</v>
      </c>
      <c r="ET151">
        <f>Model!EU81</f>
        <v>0</v>
      </c>
      <c r="EU151">
        <f>Model!EV81</f>
        <v>0</v>
      </c>
      <c r="EV151">
        <f>Model!EW81</f>
        <v>0</v>
      </c>
      <c r="EW151">
        <f>Model!EX81</f>
        <v>0</v>
      </c>
      <c r="EX151">
        <f>Model!EY81</f>
        <v>0</v>
      </c>
    </row>
    <row r="152" spans="1:154" hidden="1" outlineLevel="1">
      <c r="A152">
        <f>Model!A82</f>
        <v>0</v>
      </c>
      <c r="B152">
        <f>Model!B82</f>
        <v>0</v>
      </c>
      <c r="C152">
        <f>Model!C82</f>
        <v>0</v>
      </c>
      <c r="D152">
        <f>Model!D82</f>
        <v>0</v>
      </c>
      <c r="E152">
        <f>Model!E82</f>
        <v>0</v>
      </c>
      <c r="F152">
        <f>Model!F82</f>
        <v>0</v>
      </c>
      <c r="G152">
        <f>Model!G82</f>
        <v>0</v>
      </c>
      <c r="H152">
        <f>Model!H82</f>
        <v>0</v>
      </c>
      <c r="I152" t="str">
        <f>Model!I82</f>
        <v>Deferred Rent, Current Portion</v>
      </c>
      <c r="J152">
        <f>Model!J82</f>
        <v>0</v>
      </c>
      <c r="K152">
        <f>Model!K82</f>
        <v>0</v>
      </c>
      <c r="L152">
        <f>Model!L82</f>
        <v>0</v>
      </c>
      <c r="M152">
        <f>Model!M82</f>
        <v>0</v>
      </c>
      <c r="N152">
        <f>Model!N82</f>
        <v>0</v>
      </c>
      <c r="O152">
        <f>Model!O82</f>
        <v>0</v>
      </c>
      <c r="P152">
        <f>Model!P82</f>
        <v>0</v>
      </c>
      <c r="Q152">
        <f>Model!Q82</f>
        <v>0</v>
      </c>
      <c r="R152">
        <f>Model!R82</f>
        <v>0</v>
      </c>
      <c r="S152">
        <f>Model!S82</f>
        <v>0</v>
      </c>
      <c r="T152">
        <f>Model!T82</f>
        <v>0</v>
      </c>
      <c r="U152">
        <f>Model!U82</f>
        <v>0</v>
      </c>
      <c r="V152">
        <f>Model!V82</f>
        <v>0</v>
      </c>
      <c r="W152">
        <f>Model!W82</f>
        <v>0</v>
      </c>
      <c r="X152">
        <f>Model!X82</f>
        <v>0</v>
      </c>
      <c r="Y152">
        <f>Model!Y82</f>
        <v>0</v>
      </c>
      <c r="Z152">
        <f>Model!Z82</f>
        <v>0</v>
      </c>
      <c r="AA152">
        <f>Model!AA82</f>
        <v>0</v>
      </c>
      <c r="AB152">
        <f>Model!AB82</f>
        <v>0</v>
      </c>
      <c r="AC152">
        <f>Model!AC82</f>
        <v>0</v>
      </c>
      <c r="AD152">
        <f>Model!AD82</f>
        <v>0</v>
      </c>
      <c r="AE152">
        <f>Model!AE82</f>
        <v>0</v>
      </c>
      <c r="AF152">
        <f>Model!AF82</f>
        <v>0</v>
      </c>
      <c r="AG152">
        <f>Model!AG82</f>
        <v>0</v>
      </c>
      <c r="AH152">
        <f>Model!AH82</f>
        <v>0</v>
      </c>
      <c r="AI152">
        <f>Model!AI82</f>
        <v>0</v>
      </c>
      <c r="AJ152">
        <f>Model!AJ82</f>
        <v>0</v>
      </c>
      <c r="AK152">
        <f>Model!AK82</f>
        <v>0</v>
      </c>
      <c r="AL152">
        <f>Model!AL82</f>
        <v>0</v>
      </c>
      <c r="AM152">
        <f>Model!AM82</f>
        <v>0</v>
      </c>
      <c r="AN152">
        <f>Model!AN82</f>
        <v>0</v>
      </c>
      <c r="AO152">
        <f>Model!AO82</f>
        <v>0</v>
      </c>
      <c r="AP152">
        <f>Model!AP82</f>
        <v>0</v>
      </c>
      <c r="AQ152">
        <f>Model!AQ82</f>
        <v>0</v>
      </c>
      <c r="AR152">
        <f>Model!AR82</f>
        <v>0</v>
      </c>
      <c r="AS152">
        <f>Model!AS82</f>
        <v>0</v>
      </c>
      <c r="AT152">
        <f>Model!AT82</f>
        <v>0</v>
      </c>
      <c r="AU152">
        <f>Model!AU82</f>
        <v>0</v>
      </c>
      <c r="AV152">
        <f>Model!AV82</f>
        <v>0</v>
      </c>
      <c r="AW152">
        <f>Model!AW82</f>
        <v>0.26700000000000002</v>
      </c>
      <c r="AX152">
        <f>Model!AX82</f>
        <v>0</v>
      </c>
      <c r="AY152">
        <f>Model!AY82</f>
        <v>0</v>
      </c>
      <c r="AZ152">
        <f>Model!AZ82</f>
        <v>0</v>
      </c>
      <c r="BA152">
        <f>Model!BA82</f>
        <v>0.27100000000000002</v>
      </c>
      <c r="BB152">
        <f>Model!BB82</f>
        <v>0.27</v>
      </c>
      <c r="BC152">
        <f>Model!BC82</f>
        <v>0.28499999999999998</v>
      </c>
      <c r="BD152">
        <f>Model!BD82</f>
        <v>2.7E-2</v>
      </c>
      <c r="BE152">
        <f>Model!BE82</f>
        <v>0.06</v>
      </c>
      <c r="BF152">
        <f>Model!BF82</f>
        <v>6.2E-2</v>
      </c>
      <c r="BG152">
        <f>Model!BG82</f>
        <v>6.4000000000000001E-2</v>
      </c>
      <c r="BH152">
        <f>Model!BH82</f>
        <v>9.1999999999999998E-2</v>
      </c>
      <c r="BI152">
        <f>Model!BI82</f>
        <v>9.4E-2</v>
      </c>
      <c r="BJ152">
        <f>Model!BJ82</f>
        <v>0.126</v>
      </c>
      <c r="BK152">
        <f>Model!BK82</f>
        <v>0.14899999999999999</v>
      </c>
      <c r="BL152">
        <f>Model!BL82</f>
        <v>0.19800000000000001</v>
      </c>
      <c r="BM152">
        <f>Model!BM82</f>
        <v>0.54600000000000004</v>
      </c>
      <c r="BN152">
        <f>Model!BN82</f>
        <v>0.63200000000000001</v>
      </c>
      <c r="BO152">
        <f>Model!BO82</f>
        <v>0.73499999999999999</v>
      </c>
      <c r="BP152">
        <f>Model!BP82</f>
        <v>0.83399999999999996</v>
      </c>
      <c r="BQ152">
        <f>Model!BQ82</f>
        <v>0.86399999999999999</v>
      </c>
      <c r="BR152">
        <f>Model!BR82</f>
        <v>0.96799999999999997</v>
      </c>
      <c r="BS152">
        <f>Model!BS82</f>
        <v>1.1479999999999999</v>
      </c>
      <c r="BT152">
        <f>Model!BT82</f>
        <v>1.1599999999999999</v>
      </c>
      <c r="BU152">
        <f>Model!BU82</f>
        <v>1.1719999999999999</v>
      </c>
      <c r="BV152">
        <f>Model!BV82</f>
        <v>1.2030000000000001</v>
      </c>
      <c r="BW152">
        <f>Model!BW82</f>
        <v>1.2150000000000001</v>
      </c>
      <c r="BX152">
        <f>Model!BX82</f>
        <v>1.236</v>
      </c>
      <c r="BY152">
        <f>Model!BY82</f>
        <v>1.347</v>
      </c>
      <c r="BZ152">
        <f>Model!BZ82</f>
        <v>1.4510000000000001</v>
      </c>
      <c r="CA152">
        <f>Model!CA82</f>
        <v>1.748</v>
      </c>
      <c r="CB152">
        <f>Model!CB82</f>
        <v>1.93</v>
      </c>
      <c r="CC152">
        <f>Model!CC82</f>
        <v>2.4</v>
      </c>
      <c r="CD152">
        <f>Model!CD82</f>
        <v>2.4</v>
      </c>
      <c r="CE152">
        <f>Model!CE82</f>
        <v>2.4</v>
      </c>
      <c r="CF152">
        <f>Model!CF82</f>
        <v>2.4</v>
      </c>
      <c r="CG152">
        <f>Model!CG82</f>
        <v>2.4</v>
      </c>
      <c r="CH152">
        <f>Model!CH82</f>
        <v>0</v>
      </c>
      <c r="CI152">
        <f>Model!CI82</f>
        <v>0</v>
      </c>
      <c r="CJ152">
        <f>Model!CJ82</f>
        <v>0</v>
      </c>
      <c r="CK152">
        <f>Model!CK82</f>
        <v>0</v>
      </c>
      <c r="CL152">
        <f>Model!CL82</f>
        <v>0</v>
      </c>
      <c r="CM152">
        <f>Model!CM82</f>
        <v>0</v>
      </c>
      <c r="CN152">
        <f>Model!CN82</f>
        <v>0</v>
      </c>
      <c r="CO152">
        <f>Model!CO82</f>
        <v>0</v>
      </c>
      <c r="CP152">
        <f>Model!CP82</f>
        <v>0</v>
      </c>
      <c r="CQ152">
        <f>Model!CQ82</f>
        <v>0</v>
      </c>
      <c r="CR152">
        <f>Model!CR82</f>
        <v>0</v>
      </c>
      <c r="CS152">
        <f>Model!CS82</f>
        <v>0</v>
      </c>
      <c r="CT152">
        <f>Model!CT82</f>
        <v>0</v>
      </c>
      <c r="CU152">
        <f>Model!CU82</f>
        <v>0</v>
      </c>
      <c r="CV152">
        <f>Model!CV82</f>
        <v>0</v>
      </c>
      <c r="CW152">
        <f>Model!CW82</f>
        <v>0</v>
      </c>
      <c r="CX152">
        <f>Model!CX82</f>
        <v>0</v>
      </c>
      <c r="CY152">
        <f>Model!CY82</f>
        <v>0</v>
      </c>
      <c r="CZ152">
        <f>Model!CZ82</f>
        <v>0</v>
      </c>
      <c r="DA152">
        <f>Model!DA82</f>
        <v>0</v>
      </c>
      <c r="DB152">
        <f>Model!DB82</f>
        <v>0</v>
      </c>
      <c r="DC152">
        <f>Model!DC82</f>
        <v>0</v>
      </c>
      <c r="DD152">
        <f>Model!DD82</f>
        <v>0</v>
      </c>
      <c r="DE152">
        <f>Model!DE82</f>
        <v>0</v>
      </c>
      <c r="DF152">
        <f>Model!DF82</f>
        <v>0</v>
      </c>
      <c r="DG152">
        <f>Model!DG82</f>
        <v>0</v>
      </c>
      <c r="DH152">
        <f>Model!DH82</f>
        <v>0</v>
      </c>
      <c r="DI152">
        <f>Model!DI82</f>
        <v>0</v>
      </c>
      <c r="DJ152">
        <f>Model!DJ82</f>
        <v>0</v>
      </c>
      <c r="DK152">
        <f>Model!DK82</f>
        <v>0</v>
      </c>
      <c r="DL152">
        <f>Model!DL82</f>
        <v>0</v>
      </c>
      <c r="DM152">
        <f>Model!DM82</f>
        <v>0</v>
      </c>
      <c r="DN152">
        <f>Model!DN82</f>
        <v>0</v>
      </c>
      <c r="DO152">
        <f>Model!DO82</f>
        <v>0</v>
      </c>
      <c r="DP152">
        <f>Model!DP82</f>
        <v>0</v>
      </c>
      <c r="DQ152">
        <f>Model!DQ82</f>
        <v>0</v>
      </c>
      <c r="DR152">
        <f>Model!DR82</f>
        <v>0</v>
      </c>
      <c r="DS152">
        <f>Model!DS82</f>
        <v>0</v>
      </c>
      <c r="DT152">
        <f>Model!DT82</f>
        <v>0.26700000000000002</v>
      </c>
      <c r="DU152">
        <f>Model!DU82</f>
        <v>0.27100000000000002</v>
      </c>
      <c r="DV152">
        <f>Model!DV82</f>
        <v>0.06</v>
      </c>
      <c r="DW152">
        <f>Model!DW82</f>
        <v>9.4E-2</v>
      </c>
      <c r="DX152">
        <f>Model!DX82</f>
        <v>0.54600000000000004</v>
      </c>
      <c r="DY152">
        <f>Model!DY82</f>
        <v>0.86399999999999999</v>
      </c>
      <c r="DZ152">
        <f>Model!DZ82</f>
        <v>1.1719999999999999</v>
      </c>
      <c r="EA152">
        <f>Model!EA82</f>
        <v>1.347</v>
      </c>
      <c r="EB152">
        <f>Model!EB82</f>
        <v>2.4</v>
      </c>
      <c r="EC152">
        <f>Model!EC82</f>
        <v>2.4</v>
      </c>
      <c r="ED152">
        <f>Model!ED82</f>
        <v>2.4</v>
      </c>
      <c r="EE152">
        <f>Model!EE82</f>
        <v>2.4</v>
      </c>
      <c r="EF152">
        <f>Model!EF82</f>
        <v>2.4</v>
      </c>
      <c r="EG152">
        <f>Model!EG82</f>
        <v>2.4</v>
      </c>
      <c r="EH152">
        <f>Model!EH82</f>
        <v>2.4</v>
      </c>
      <c r="EI152">
        <f>Model!EI82</f>
        <v>2.4</v>
      </c>
      <c r="EJ152">
        <f>Model!EJ82</f>
        <v>2.4</v>
      </c>
      <c r="EK152">
        <f>Model!EK82</f>
        <v>0</v>
      </c>
      <c r="EL152">
        <f>Model!EM82</f>
        <v>0</v>
      </c>
      <c r="EM152">
        <f>Model!EN82</f>
        <v>0</v>
      </c>
      <c r="EN152">
        <f>Model!EO82</f>
        <v>0</v>
      </c>
      <c r="EO152">
        <f>Model!EP82</f>
        <v>0</v>
      </c>
      <c r="EP152">
        <f>Model!EQ82</f>
        <v>0</v>
      </c>
      <c r="EQ152">
        <f>Model!ER82</f>
        <v>0</v>
      </c>
      <c r="ER152">
        <f>Model!ES82</f>
        <v>0</v>
      </c>
      <c r="ES152">
        <f>Model!ET82</f>
        <v>0</v>
      </c>
      <c r="ET152">
        <f>Model!EU82</f>
        <v>0</v>
      </c>
      <c r="EU152">
        <f>Model!EV82</f>
        <v>0</v>
      </c>
      <c r="EV152">
        <f>Model!EW82</f>
        <v>0</v>
      </c>
      <c r="EW152">
        <f>Model!EX82</f>
        <v>0</v>
      </c>
      <c r="EX152">
        <f>Model!EY82</f>
        <v>0</v>
      </c>
    </row>
    <row r="153" spans="1:154" hidden="1" outlineLevel="1">
      <c r="A153">
        <f>Model!A83</f>
        <v>0</v>
      </c>
      <c r="B153">
        <f>Model!B83</f>
        <v>0</v>
      </c>
      <c r="C153">
        <f>Model!C83</f>
        <v>0</v>
      </c>
      <c r="D153">
        <f>Model!D83</f>
        <v>0</v>
      </c>
      <c r="E153">
        <f>Model!E83</f>
        <v>0</v>
      </c>
      <c r="F153">
        <f>Model!F83</f>
        <v>0</v>
      </c>
      <c r="G153">
        <f>Model!G83</f>
        <v>0</v>
      </c>
      <c r="H153">
        <f>Model!H83</f>
        <v>0</v>
      </c>
      <c r="I153" t="str">
        <f>Model!I83</f>
        <v>Total Current Liabilities</v>
      </c>
      <c r="J153">
        <f>Model!J83</f>
        <v>0</v>
      </c>
      <c r="K153">
        <f>Model!K83</f>
        <v>0</v>
      </c>
      <c r="L153">
        <f>Model!L83</f>
        <v>0</v>
      </c>
      <c r="M153">
        <f>Model!M83</f>
        <v>0</v>
      </c>
      <c r="N153">
        <f>Model!N83</f>
        <v>0</v>
      </c>
      <c r="O153">
        <f>Model!O83</f>
        <v>0</v>
      </c>
      <c r="P153">
        <f>Model!P83</f>
        <v>0</v>
      </c>
      <c r="Q153">
        <f>Model!Q83</f>
        <v>0</v>
      </c>
      <c r="R153">
        <f>Model!R83</f>
        <v>0</v>
      </c>
      <c r="S153">
        <f>Model!S83</f>
        <v>0</v>
      </c>
      <c r="T153">
        <f>Model!T83</f>
        <v>0</v>
      </c>
      <c r="U153">
        <f>Model!U83</f>
        <v>0</v>
      </c>
      <c r="V153">
        <f>Model!V83</f>
        <v>0</v>
      </c>
      <c r="W153">
        <f>Model!W83</f>
        <v>0</v>
      </c>
      <c r="X153">
        <f>Model!X83</f>
        <v>0</v>
      </c>
      <c r="Y153">
        <f>Model!Y83</f>
        <v>0</v>
      </c>
      <c r="Z153">
        <f>Model!Z83</f>
        <v>0</v>
      </c>
      <c r="AA153">
        <f>Model!AA83</f>
        <v>0</v>
      </c>
      <c r="AB153">
        <f>Model!AB83</f>
        <v>0</v>
      </c>
      <c r="AC153">
        <f>Model!AC83</f>
        <v>0</v>
      </c>
      <c r="AD153">
        <f>Model!AD83</f>
        <v>0</v>
      </c>
      <c r="AE153">
        <f>Model!AE83</f>
        <v>0</v>
      </c>
      <c r="AF153">
        <f>Model!AF83</f>
        <v>0</v>
      </c>
      <c r="AG153">
        <f>Model!AG83</f>
        <v>0</v>
      </c>
      <c r="AH153">
        <f>Model!AH83</f>
        <v>0</v>
      </c>
      <c r="AI153">
        <f>Model!AI83</f>
        <v>0</v>
      </c>
      <c r="AJ153">
        <f>Model!AJ83</f>
        <v>0</v>
      </c>
      <c r="AK153">
        <f>Model!AK83</f>
        <v>0</v>
      </c>
      <c r="AL153">
        <f>Model!AL83</f>
        <v>0</v>
      </c>
      <c r="AM153">
        <f>Model!AM83</f>
        <v>0</v>
      </c>
      <c r="AN153">
        <f>Model!AN83</f>
        <v>0</v>
      </c>
      <c r="AO153">
        <f>Model!AO83</f>
        <v>0</v>
      </c>
      <c r="AP153">
        <f>Model!AP83</f>
        <v>0</v>
      </c>
      <c r="AQ153">
        <f>Model!AQ83</f>
        <v>0</v>
      </c>
      <c r="AR153">
        <f>Model!AR83</f>
        <v>0</v>
      </c>
      <c r="AS153">
        <f>Model!AS83</f>
        <v>0</v>
      </c>
      <c r="AT153">
        <f>Model!AT83</f>
        <v>0</v>
      </c>
      <c r="AU153">
        <f>Model!AU83</f>
        <v>0</v>
      </c>
      <c r="AV153">
        <f>Model!AV83</f>
        <v>0</v>
      </c>
      <c r="AW153">
        <f>Model!AW83</f>
        <v>2.8759999999999999</v>
      </c>
      <c r="AX153">
        <f>Model!AX83</f>
        <v>0</v>
      </c>
      <c r="AY153">
        <f>Model!AY83</f>
        <v>0</v>
      </c>
      <c r="AZ153">
        <f>Model!AZ83</f>
        <v>0</v>
      </c>
      <c r="BA153">
        <f>Model!BA83</f>
        <v>6.2299999999999995</v>
      </c>
      <c r="BB153">
        <f>Model!BB83</f>
        <v>9.6439999999999984</v>
      </c>
      <c r="BC153">
        <f>Model!BC83</f>
        <v>12.356</v>
      </c>
      <c r="BD153">
        <f>Model!BD83</f>
        <v>15.154999999999999</v>
      </c>
      <c r="BE153">
        <f>Model!BE83</f>
        <v>13.99</v>
      </c>
      <c r="BF153">
        <f>Model!BF83</f>
        <v>13.874000000000001</v>
      </c>
      <c r="BG153">
        <f>Model!BG83</f>
        <v>20.119999999999997</v>
      </c>
      <c r="BH153">
        <f>Model!BH83</f>
        <v>19.252000000000002</v>
      </c>
      <c r="BI153">
        <f>Model!BI83</f>
        <v>20.433</v>
      </c>
      <c r="BJ153">
        <f>Model!BJ83</f>
        <v>19.425999999999998</v>
      </c>
      <c r="BK153">
        <f>Model!BK83</f>
        <v>22.6</v>
      </c>
      <c r="BL153">
        <f>Model!BL83</f>
        <v>31.015000000000001</v>
      </c>
      <c r="BM153">
        <f>Model!BM83</f>
        <v>33.384999999999998</v>
      </c>
      <c r="BN153">
        <f>Model!BN83</f>
        <v>38.53</v>
      </c>
      <c r="BO153">
        <f>Model!BO83</f>
        <v>47.53</v>
      </c>
      <c r="BP153">
        <f>Model!BP83</f>
        <v>53.460999999999999</v>
      </c>
      <c r="BQ153">
        <f>Model!BQ83</f>
        <v>49.195999999999998</v>
      </c>
      <c r="BR153">
        <f>Model!BR83</f>
        <v>115.02000000000001</v>
      </c>
      <c r="BS153">
        <f>Model!BS83</f>
        <v>112.375</v>
      </c>
      <c r="BT153">
        <f>Model!BT83</f>
        <v>106.98299999999998</v>
      </c>
      <c r="BU153">
        <f>Model!BU83</f>
        <v>80.421999999999997</v>
      </c>
      <c r="BV153">
        <f>Model!BV83</f>
        <v>97.565999999999988</v>
      </c>
      <c r="BW153">
        <f>Model!BW83</f>
        <v>116.788</v>
      </c>
      <c r="BX153">
        <f>Model!BX83</f>
        <v>94.293999999999997</v>
      </c>
      <c r="BY153">
        <f>Model!BY83</f>
        <v>97.24199999999999</v>
      </c>
      <c r="BZ153">
        <f>Model!BZ83</f>
        <v>106.821</v>
      </c>
      <c r="CA153">
        <f>Model!CA83</f>
        <v>102.53000000000002</v>
      </c>
      <c r="CB153">
        <f>Model!CB83</f>
        <v>118.75500000000001</v>
      </c>
      <c r="CC153">
        <f>Model!CC83</f>
        <v>118.387</v>
      </c>
      <c r="CD153">
        <f>Model!CD83</f>
        <v>129.23263961219737</v>
      </c>
      <c r="CE153">
        <f>Model!CE83</f>
        <v>120.90749923326919</v>
      </c>
      <c r="CF153">
        <f>Model!CF83</f>
        <v>178.96180798298829</v>
      </c>
      <c r="CG153">
        <f>Model!CG83</f>
        <v>163.10556636266662</v>
      </c>
      <c r="CH153">
        <f>Model!CH83</f>
        <v>0</v>
      </c>
      <c r="CI153">
        <f>Model!CI83</f>
        <v>0</v>
      </c>
      <c r="CJ153">
        <f>Model!CJ83</f>
        <v>0</v>
      </c>
      <c r="CK153">
        <f>Model!CK83</f>
        <v>0</v>
      </c>
      <c r="CL153">
        <f>Model!CL83</f>
        <v>0</v>
      </c>
      <c r="CM153">
        <f>Model!CM83</f>
        <v>0</v>
      </c>
      <c r="CN153">
        <f>Model!CN83</f>
        <v>0</v>
      </c>
      <c r="CO153">
        <f>Model!CO83</f>
        <v>0</v>
      </c>
      <c r="CP153">
        <f>Model!CP83</f>
        <v>0</v>
      </c>
      <c r="CQ153">
        <f>Model!CQ83</f>
        <v>0</v>
      </c>
      <c r="CR153">
        <f>Model!CR83</f>
        <v>0</v>
      </c>
      <c r="CS153">
        <f>Model!CS83</f>
        <v>0</v>
      </c>
      <c r="CT153">
        <f>Model!CT83</f>
        <v>0</v>
      </c>
      <c r="CU153">
        <f>Model!CU83</f>
        <v>0</v>
      </c>
      <c r="CV153">
        <f>Model!CV83</f>
        <v>0</v>
      </c>
      <c r="CW153">
        <f>Model!CW83</f>
        <v>0</v>
      </c>
      <c r="CX153">
        <f>Model!CX83</f>
        <v>0</v>
      </c>
      <c r="CY153">
        <f>Model!CY83</f>
        <v>0</v>
      </c>
      <c r="CZ153">
        <f>Model!CZ83</f>
        <v>0</v>
      </c>
      <c r="DA153">
        <f>Model!DA83</f>
        <v>0</v>
      </c>
      <c r="DB153">
        <f>Model!DB83</f>
        <v>0</v>
      </c>
      <c r="DC153">
        <f>Model!DC83</f>
        <v>0</v>
      </c>
      <c r="DD153">
        <f>Model!DD83</f>
        <v>0</v>
      </c>
      <c r="DE153">
        <f>Model!DE83</f>
        <v>0</v>
      </c>
      <c r="DF153">
        <f>Model!DF83</f>
        <v>0</v>
      </c>
      <c r="DG153">
        <f>Model!DG83</f>
        <v>0</v>
      </c>
      <c r="DH153">
        <f>Model!DH83</f>
        <v>0</v>
      </c>
      <c r="DI153">
        <f>Model!DI83</f>
        <v>0</v>
      </c>
      <c r="DJ153">
        <f>Model!DJ83</f>
        <v>0</v>
      </c>
      <c r="DK153">
        <f>Model!DK83</f>
        <v>0</v>
      </c>
      <c r="DL153">
        <f>Model!DL83</f>
        <v>0</v>
      </c>
      <c r="DM153">
        <f>Model!DM83</f>
        <v>0</v>
      </c>
      <c r="DN153">
        <f>Model!DN83</f>
        <v>0</v>
      </c>
      <c r="DO153">
        <f>Model!DO83</f>
        <v>0</v>
      </c>
      <c r="DP153">
        <f>Model!DP83</f>
        <v>0</v>
      </c>
      <c r="DQ153">
        <f>Model!DQ83</f>
        <v>0</v>
      </c>
      <c r="DR153">
        <f>Model!DR83</f>
        <v>0</v>
      </c>
      <c r="DS153">
        <f>Model!DS83</f>
        <v>0</v>
      </c>
      <c r="DT153">
        <f>Model!DT83</f>
        <v>2.8759999999999999</v>
      </c>
      <c r="DU153">
        <f>Model!DU83</f>
        <v>6.2299999999999995</v>
      </c>
      <c r="DV153">
        <f>Model!DV83</f>
        <v>13.99</v>
      </c>
      <c r="DW153">
        <f>Model!DW83</f>
        <v>20.433</v>
      </c>
      <c r="DX153">
        <f>Model!DX83</f>
        <v>33.384999999999998</v>
      </c>
      <c r="DY153">
        <f>Model!DY83</f>
        <v>49.195999999999998</v>
      </c>
      <c r="DZ153">
        <f>Model!DZ83</f>
        <v>80.421999999999997</v>
      </c>
      <c r="EA153">
        <f>Model!EA83</f>
        <v>97.24199999999999</v>
      </c>
      <c r="EB153">
        <f>Model!EB83</f>
        <v>118.387</v>
      </c>
      <c r="EC153">
        <f>Model!EC83</f>
        <v>163.10556636266662</v>
      </c>
      <c r="ED153">
        <f>Model!ED83</f>
        <v>210.87332471392872</v>
      </c>
      <c r="EE153">
        <f>Model!EE83</f>
        <v>290.72991025060207</v>
      </c>
      <c r="EF153">
        <f>Model!EF83</f>
        <v>368.42015960005187</v>
      </c>
      <c r="EG153">
        <f>Model!EG83</f>
        <v>447.04331171827789</v>
      </c>
      <c r="EH153">
        <f>Model!EH83</f>
        <v>516.0090875659198</v>
      </c>
      <c r="EI153">
        <f>Model!EI83</f>
        <v>573.4919606495821</v>
      </c>
      <c r="EJ153">
        <f>Model!EJ83</f>
        <v>649.50345028172046</v>
      </c>
      <c r="EK153">
        <f>Model!EK83</f>
        <v>0</v>
      </c>
      <c r="EL153">
        <f>Model!EM83</f>
        <v>0</v>
      </c>
      <c r="EM153">
        <f>Model!EN83</f>
        <v>0</v>
      </c>
      <c r="EN153">
        <f>Model!EO83</f>
        <v>0</v>
      </c>
      <c r="EO153">
        <f>Model!EP83</f>
        <v>0</v>
      </c>
      <c r="EP153">
        <f>Model!EQ83</f>
        <v>0</v>
      </c>
      <c r="EQ153">
        <f>Model!ER83</f>
        <v>0</v>
      </c>
      <c r="ER153">
        <f>Model!ES83</f>
        <v>0</v>
      </c>
      <c r="ES153">
        <f>Model!ET83</f>
        <v>0</v>
      </c>
      <c r="ET153">
        <f>Model!EU83</f>
        <v>0</v>
      </c>
      <c r="EU153">
        <f>Model!EV83</f>
        <v>0</v>
      </c>
      <c r="EV153">
        <f>Model!EW83</f>
        <v>0</v>
      </c>
      <c r="EW153">
        <f>Model!EX83</f>
        <v>0</v>
      </c>
      <c r="EX153">
        <f>Model!EY83</f>
        <v>0</v>
      </c>
    </row>
    <row r="154" spans="1:154" hidden="1" outlineLevel="1">
      <c r="A154">
        <f>Model!A84</f>
        <v>0</v>
      </c>
      <c r="B154">
        <f>Model!B84</f>
        <v>0</v>
      </c>
      <c r="C154">
        <f>Model!C84</f>
        <v>0</v>
      </c>
      <c r="D154">
        <f>Model!D84</f>
        <v>0</v>
      </c>
      <c r="E154">
        <f>Model!E84</f>
        <v>0</v>
      </c>
      <c r="F154">
        <f>Model!F84</f>
        <v>0</v>
      </c>
      <c r="G154">
        <f>Model!G84</f>
        <v>0</v>
      </c>
      <c r="H154">
        <f>Model!H84</f>
        <v>0</v>
      </c>
      <c r="I154" t="str">
        <f>Model!I84</f>
        <v>Deferred Rent, Long-Term Portion</v>
      </c>
      <c r="J154">
        <f>Model!J84</f>
        <v>0</v>
      </c>
      <c r="K154">
        <f>Model!K84</f>
        <v>0</v>
      </c>
      <c r="L154">
        <f>Model!L84</f>
        <v>0</v>
      </c>
      <c r="M154">
        <f>Model!M84</f>
        <v>0</v>
      </c>
      <c r="N154">
        <f>Model!N84</f>
        <v>0</v>
      </c>
      <c r="O154">
        <f>Model!O84</f>
        <v>0</v>
      </c>
      <c r="P154">
        <f>Model!P84</f>
        <v>0</v>
      </c>
      <c r="Q154">
        <f>Model!Q84</f>
        <v>0</v>
      </c>
      <c r="R154">
        <f>Model!R84</f>
        <v>0</v>
      </c>
      <c r="S154">
        <f>Model!S84</f>
        <v>0</v>
      </c>
      <c r="T154">
        <f>Model!T84</f>
        <v>0</v>
      </c>
      <c r="U154">
        <f>Model!U84</f>
        <v>0</v>
      </c>
      <c r="V154">
        <f>Model!V84</f>
        <v>0</v>
      </c>
      <c r="W154">
        <f>Model!W84</f>
        <v>0</v>
      </c>
      <c r="X154">
        <f>Model!X84</f>
        <v>0</v>
      </c>
      <c r="Y154">
        <f>Model!Y84</f>
        <v>0</v>
      </c>
      <c r="Z154">
        <f>Model!Z84</f>
        <v>0</v>
      </c>
      <c r="AA154">
        <f>Model!AA84</f>
        <v>0</v>
      </c>
      <c r="AB154">
        <f>Model!AB84</f>
        <v>0</v>
      </c>
      <c r="AC154">
        <f>Model!AC84</f>
        <v>0</v>
      </c>
      <c r="AD154">
        <f>Model!AD84</f>
        <v>0</v>
      </c>
      <c r="AE154">
        <f>Model!AE84</f>
        <v>0</v>
      </c>
      <c r="AF154">
        <f>Model!AF84</f>
        <v>0</v>
      </c>
      <c r="AG154">
        <f>Model!AG84</f>
        <v>0</v>
      </c>
      <c r="AH154">
        <f>Model!AH84</f>
        <v>0</v>
      </c>
      <c r="AI154">
        <f>Model!AI84</f>
        <v>0</v>
      </c>
      <c r="AJ154">
        <f>Model!AJ84</f>
        <v>0</v>
      </c>
      <c r="AK154">
        <f>Model!AK84</f>
        <v>0</v>
      </c>
      <c r="AL154">
        <f>Model!AL84</f>
        <v>0</v>
      </c>
      <c r="AM154">
        <f>Model!AM84</f>
        <v>0</v>
      </c>
      <c r="AN154">
        <f>Model!AN84</f>
        <v>0</v>
      </c>
      <c r="AO154">
        <f>Model!AO84</f>
        <v>0</v>
      </c>
      <c r="AP154">
        <f>Model!AP84</f>
        <v>0</v>
      </c>
      <c r="AQ154">
        <f>Model!AQ84</f>
        <v>0</v>
      </c>
      <c r="AR154">
        <f>Model!AR84</f>
        <v>0</v>
      </c>
      <c r="AS154">
        <f>Model!AS84</f>
        <v>0</v>
      </c>
      <c r="AT154">
        <f>Model!AT84</f>
        <v>0</v>
      </c>
      <c r="AU154">
        <f>Model!AU84</f>
        <v>0</v>
      </c>
      <c r="AV154">
        <f>Model!AV84</f>
        <v>0</v>
      </c>
      <c r="AW154">
        <f>Model!AW84</f>
        <v>0.60599999999999998</v>
      </c>
      <c r="AX154">
        <f>Model!AX84</f>
        <v>0</v>
      </c>
      <c r="AY154">
        <f>Model!AY84</f>
        <v>0</v>
      </c>
      <c r="AZ154">
        <f>Model!AZ84</f>
        <v>0</v>
      </c>
      <c r="BA154">
        <f>Model!BA84</f>
        <v>0.33500000000000002</v>
      </c>
      <c r="BB154">
        <f>Model!BB84</f>
        <v>0.30099999999999999</v>
      </c>
      <c r="BC154">
        <f>Model!BC84</f>
        <v>0.40500000000000003</v>
      </c>
      <c r="BD154">
        <f>Model!BD84</f>
        <v>0.629</v>
      </c>
      <c r="BE154">
        <f>Model!BE84</f>
        <v>1.347</v>
      </c>
      <c r="BF154">
        <f>Model!BF84</f>
        <v>1.756</v>
      </c>
      <c r="BG154">
        <f>Model!BG84</f>
        <v>2.2469999999999999</v>
      </c>
      <c r="BH154">
        <f>Model!BH84</f>
        <v>2.95</v>
      </c>
      <c r="BI154">
        <f>Model!BI84</f>
        <v>3.4849999999999999</v>
      </c>
      <c r="BJ154">
        <f>Model!BJ84</f>
        <v>3.6509999999999998</v>
      </c>
      <c r="BK154">
        <f>Model!BK84</f>
        <v>3.3079999999999998</v>
      </c>
      <c r="BL154">
        <f>Model!BL84</f>
        <v>3.395</v>
      </c>
      <c r="BM154">
        <f>Model!BM84</f>
        <v>6.8819999999999997</v>
      </c>
      <c r="BN154">
        <f>Model!BN84</f>
        <v>7.4930000000000003</v>
      </c>
      <c r="BO154">
        <f>Model!BO84</f>
        <v>10.247999999999999</v>
      </c>
      <c r="BP154">
        <f>Model!BP84</f>
        <v>10.548999999999999</v>
      </c>
      <c r="BQ154">
        <f>Model!BQ84</f>
        <v>11.755000000000001</v>
      </c>
      <c r="BR154">
        <f>Model!BR84</f>
        <v>11.773999999999999</v>
      </c>
      <c r="BS154">
        <f>Model!BS84</f>
        <v>13.523999999999999</v>
      </c>
      <c r="BT154">
        <f>Model!BT84</f>
        <v>13.836</v>
      </c>
      <c r="BU154">
        <f>Model!BU84</f>
        <v>13.743</v>
      </c>
      <c r="BV154">
        <f>Model!BV84</f>
        <v>13.704000000000001</v>
      </c>
      <c r="BW154">
        <f>Model!BW84</f>
        <v>15.02</v>
      </c>
      <c r="BX154">
        <f>Model!BX84</f>
        <v>13.991</v>
      </c>
      <c r="BY154">
        <f>Model!BY84</f>
        <v>15.298</v>
      </c>
      <c r="BZ154">
        <f>Model!BZ84</f>
        <v>15.384</v>
      </c>
      <c r="CA154">
        <f>Model!CA84</f>
        <v>16.646999999999998</v>
      </c>
      <c r="CB154">
        <f>Model!CB84</f>
        <v>17.786999999999999</v>
      </c>
      <c r="CC154">
        <f>Model!CC84</f>
        <v>21.33</v>
      </c>
      <c r="CD154">
        <f>Model!CD84</f>
        <v>21.33</v>
      </c>
      <c r="CE154">
        <f>Model!CE84</f>
        <v>21.33</v>
      </c>
      <c r="CF154">
        <f>Model!CF84</f>
        <v>21.33</v>
      </c>
      <c r="CG154">
        <f>Model!CG84</f>
        <v>21.33</v>
      </c>
      <c r="CH154">
        <f>Model!CH84</f>
        <v>0</v>
      </c>
      <c r="CI154">
        <f>Model!CI84</f>
        <v>0</v>
      </c>
      <c r="CJ154">
        <f>Model!CJ84</f>
        <v>0</v>
      </c>
      <c r="CK154">
        <f>Model!CK84</f>
        <v>0</v>
      </c>
      <c r="CL154">
        <f>Model!CL84</f>
        <v>0</v>
      </c>
      <c r="CM154">
        <f>Model!CM84</f>
        <v>0</v>
      </c>
      <c r="CN154">
        <f>Model!CN84</f>
        <v>0</v>
      </c>
      <c r="CO154">
        <f>Model!CO84</f>
        <v>0</v>
      </c>
      <c r="CP154">
        <f>Model!CP84</f>
        <v>0</v>
      </c>
      <c r="CQ154">
        <f>Model!CQ84</f>
        <v>0</v>
      </c>
      <c r="CR154">
        <f>Model!CR84</f>
        <v>0</v>
      </c>
      <c r="CS154">
        <f>Model!CS84</f>
        <v>0</v>
      </c>
      <c r="CT154">
        <f>Model!CT84</f>
        <v>0</v>
      </c>
      <c r="CU154">
        <f>Model!CU84</f>
        <v>0</v>
      </c>
      <c r="CV154">
        <f>Model!CV84</f>
        <v>0</v>
      </c>
      <c r="CW154">
        <f>Model!CW84</f>
        <v>0</v>
      </c>
      <c r="CX154">
        <f>Model!CX84</f>
        <v>0</v>
      </c>
      <c r="CY154">
        <f>Model!CY84</f>
        <v>0</v>
      </c>
      <c r="CZ154">
        <f>Model!CZ84</f>
        <v>0</v>
      </c>
      <c r="DA154">
        <f>Model!DA84</f>
        <v>0</v>
      </c>
      <c r="DB154">
        <f>Model!DB84</f>
        <v>0</v>
      </c>
      <c r="DC154">
        <f>Model!DC84</f>
        <v>0</v>
      </c>
      <c r="DD154">
        <f>Model!DD84</f>
        <v>0</v>
      </c>
      <c r="DE154">
        <f>Model!DE84</f>
        <v>0</v>
      </c>
      <c r="DF154">
        <f>Model!DF84</f>
        <v>0</v>
      </c>
      <c r="DG154">
        <f>Model!DG84</f>
        <v>0</v>
      </c>
      <c r="DH154">
        <f>Model!DH84</f>
        <v>0</v>
      </c>
      <c r="DI154">
        <f>Model!DI84</f>
        <v>0</v>
      </c>
      <c r="DJ154">
        <f>Model!DJ84</f>
        <v>0</v>
      </c>
      <c r="DK154">
        <f>Model!DK84</f>
        <v>0</v>
      </c>
      <c r="DL154">
        <f>Model!DL84</f>
        <v>0</v>
      </c>
      <c r="DM154">
        <f>Model!DM84</f>
        <v>0</v>
      </c>
      <c r="DN154">
        <f>Model!DN84</f>
        <v>0</v>
      </c>
      <c r="DO154">
        <f>Model!DO84</f>
        <v>0</v>
      </c>
      <c r="DP154">
        <f>Model!DP84</f>
        <v>0</v>
      </c>
      <c r="DQ154">
        <f>Model!DQ84</f>
        <v>0</v>
      </c>
      <c r="DR154">
        <f>Model!DR84</f>
        <v>0</v>
      </c>
      <c r="DS154">
        <f>Model!DS84</f>
        <v>0</v>
      </c>
      <c r="DT154">
        <f>Model!DT84</f>
        <v>0.60599999999999998</v>
      </c>
      <c r="DU154">
        <f>Model!DU84</f>
        <v>0.33500000000000002</v>
      </c>
      <c r="DV154">
        <f>Model!DV84</f>
        <v>1.347</v>
      </c>
      <c r="DW154">
        <f>Model!DW84</f>
        <v>3.4849999999999999</v>
      </c>
      <c r="DX154">
        <f>Model!DX84</f>
        <v>6.8819999999999997</v>
      </c>
      <c r="DY154">
        <f>Model!DY84</f>
        <v>11.755000000000001</v>
      </c>
      <c r="DZ154">
        <f>Model!DZ84</f>
        <v>13.743</v>
      </c>
      <c r="EA154">
        <f>Model!EA84</f>
        <v>15.298</v>
      </c>
      <c r="EB154">
        <f>Model!EB84</f>
        <v>21.33</v>
      </c>
      <c r="EC154">
        <f>Model!EC84</f>
        <v>21.33</v>
      </c>
      <c r="ED154">
        <f>Model!ED84</f>
        <v>21.33</v>
      </c>
      <c r="EE154">
        <f>Model!EE84</f>
        <v>21.33</v>
      </c>
      <c r="EF154">
        <f>Model!EF84</f>
        <v>21.33</v>
      </c>
      <c r="EG154">
        <f>Model!EG84</f>
        <v>21.33</v>
      </c>
      <c r="EH154">
        <f>Model!EH84</f>
        <v>21.33</v>
      </c>
      <c r="EI154">
        <f>Model!EI84</f>
        <v>21.33</v>
      </c>
      <c r="EJ154">
        <f>Model!EJ84</f>
        <v>21.33</v>
      </c>
      <c r="EK154">
        <f>Model!EK84</f>
        <v>0</v>
      </c>
      <c r="EL154">
        <f>Model!EM84</f>
        <v>0</v>
      </c>
      <c r="EM154">
        <f>Model!EN84</f>
        <v>0</v>
      </c>
      <c r="EN154">
        <f>Model!EO84</f>
        <v>0</v>
      </c>
      <c r="EO154">
        <f>Model!EP84</f>
        <v>0</v>
      </c>
      <c r="EP154">
        <f>Model!EQ84</f>
        <v>0</v>
      </c>
      <c r="EQ154">
        <f>Model!ER84</f>
        <v>0</v>
      </c>
      <c r="ER154">
        <f>Model!ES84</f>
        <v>0</v>
      </c>
      <c r="ES154">
        <f>Model!ET84</f>
        <v>0</v>
      </c>
      <c r="ET154">
        <f>Model!EU84</f>
        <v>0</v>
      </c>
      <c r="EU154">
        <f>Model!EV84</f>
        <v>0</v>
      </c>
      <c r="EV154">
        <f>Model!EW84</f>
        <v>0</v>
      </c>
      <c r="EW154">
        <f>Model!EX84</f>
        <v>0</v>
      </c>
      <c r="EX154">
        <f>Model!EY84</f>
        <v>0</v>
      </c>
    </row>
    <row r="155" spans="1:154" hidden="1" outlineLevel="1">
      <c r="A155">
        <f>Model!A85</f>
        <v>0</v>
      </c>
      <c r="B155">
        <f>Model!B85</f>
        <v>0</v>
      </c>
      <c r="C155">
        <f>Model!C85</f>
        <v>0</v>
      </c>
      <c r="D155">
        <f>Model!D85</f>
        <v>0</v>
      </c>
      <c r="E155">
        <f>Model!E85</f>
        <v>0</v>
      </c>
      <c r="F155">
        <f>Model!F85</f>
        <v>0</v>
      </c>
      <c r="G155">
        <f>Model!G85</f>
        <v>0</v>
      </c>
      <c r="H155">
        <f>Model!H85</f>
        <v>0</v>
      </c>
      <c r="I155" t="str">
        <f>Model!I85</f>
        <v>Long-Term Debt</v>
      </c>
      <c r="J155">
        <f>Model!J85</f>
        <v>0</v>
      </c>
      <c r="K155">
        <f>Model!K85</f>
        <v>0</v>
      </c>
      <c r="L155">
        <f>Model!L85</f>
        <v>0</v>
      </c>
      <c r="M155">
        <f>Model!M85</f>
        <v>0</v>
      </c>
      <c r="N155">
        <f>Model!N85</f>
        <v>0</v>
      </c>
      <c r="O155">
        <f>Model!O85</f>
        <v>0</v>
      </c>
      <c r="P155">
        <f>Model!P85</f>
        <v>0</v>
      </c>
      <c r="Q155">
        <f>Model!Q85</f>
        <v>0</v>
      </c>
      <c r="R155">
        <f>Model!R85</f>
        <v>0</v>
      </c>
      <c r="S155">
        <f>Model!S85</f>
        <v>0</v>
      </c>
      <c r="T155">
        <f>Model!T85</f>
        <v>0</v>
      </c>
      <c r="U155">
        <f>Model!U85</f>
        <v>0</v>
      </c>
      <c r="V155">
        <f>Model!V85</f>
        <v>0</v>
      </c>
      <c r="W155">
        <f>Model!W85</f>
        <v>0</v>
      </c>
      <c r="X155">
        <f>Model!X85</f>
        <v>0</v>
      </c>
      <c r="Y155">
        <f>Model!Y85</f>
        <v>0</v>
      </c>
      <c r="Z155">
        <f>Model!Z85</f>
        <v>0</v>
      </c>
      <c r="AA155">
        <f>Model!AA85</f>
        <v>0</v>
      </c>
      <c r="AB155">
        <f>Model!AB85</f>
        <v>0</v>
      </c>
      <c r="AC155">
        <f>Model!AC85</f>
        <v>0</v>
      </c>
      <c r="AD155">
        <f>Model!AD85</f>
        <v>0</v>
      </c>
      <c r="AE155">
        <f>Model!AE85</f>
        <v>0</v>
      </c>
      <c r="AF155">
        <f>Model!AF85</f>
        <v>0</v>
      </c>
      <c r="AG155">
        <f>Model!AG85</f>
        <v>0</v>
      </c>
      <c r="AH155">
        <f>Model!AH85</f>
        <v>0</v>
      </c>
      <c r="AI155">
        <f>Model!AI85</f>
        <v>0</v>
      </c>
      <c r="AJ155">
        <f>Model!AJ85</f>
        <v>0</v>
      </c>
      <c r="AK155">
        <f>Model!AK85</f>
        <v>0</v>
      </c>
      <c r="AL155">
        <f>Model!AL85</f>
        <v>0</v>
      </c>
      <c r="AM155">
        <f>Model!AM85</f>
        <v>0</v>
      </c>
      <c r="AN155">
        <f>Model!AN85</f>
        <v>0</v>
      </c>
      <c r="AO155">
        <f>Model!AO85</f>
        <v>0</v>
      </c>
      <c r="AP155">
        <f>Model!AP85</f>
        <v>0</v>
      </c>
      <c r="AQ155">
        <f>Model!AQ85</f>
        <v>0</v>
      </c>
      <c r="AR155">
        <f>Model!AR85</f>
        <v>0</v>
      </c>
      <c r="AS155">
        <f>Model!AS85</f>
        <v>0</v>
      </c>
      <c r="AT155">
        <f>Model!AT85</f>
        <v>0</v>
      </c>
      <c r="AU155">
        <f>Model!AU85</f>
        <v>0</v>
      </c>
      <c r="AV155">
        <f>Model!AV85</f>
        <v>0</v>
      </c>
      <c r="AW155">
        <f>Model!AW85</f>
        <v>0</v>
      </c>
      <c r="AX155">
        <f>Model!AX85</f>
        <v>0</v>
      </c>
      <c r="AY155">
        <f>Model!AY85</f>
        <v>0</v>
      </c>
      <c r="AZ155">
        <f>Model!AZ85</f>
        <v>0</v>
      </c>
      <c r="BA155">
        <f>Model!BA85</f>
        <v>0</v>
      </c>
      <c r="BB155">
        <f>Model!BB85</f>
        <v>0</v>
      </c>
      <c r="BC155">
        <f>Model!BC85</f>
        <v>0</v>
      </c>
      <c r="BD155">
        <f>Model!BD85</f>
        <v>0</v>
      </c>
      <c r="BE155">
        <f>Model!BE85</f>
        <v>0</v>
      </c>
      <c r="BF155">
        <f>Model!BF85</f>
        <v>0</v>
      </c>
      <c r="BG155">
        <f>Model!BG85</f>
        <v>0</v>
      </c>
      <c r="BH155">
        <f>Model!BH85</f>
        <v>0</v>
      </c>
      <c r="BI155">
        <f>Model!BI85</f>
        <v>0</v>
      </c>
      <c r="BJ155">
        <f>Model!BJ85</f>
        <v>0</v>
      </c>
      <c r="BK155">
        <f>Model!BK85</f>
        <v>0</v>
      </c>
      <c r="BL155">
        <f>Model!BL85</f>
        <v>0</v>
      </c>
      <c r="BM155">
        <f>Model!BM85</f>
        <v>0</v>
      </c>
      <c r="BN155">
        <f>Model!BN85</f>
        <v>0</v>
      </c>
      <c r="BO155">
        <f>Model!BO85</f>
        <v>0</v>
      </c>
      <c r="BP155">
        <f>Model!BP85</f>
        <v>0</v>
      </c>
      <c r="BQ155">
        <f>Model!BQ85</f>
        <v>0</v>
      </c>
      <c r="BR155">
        <f>Model!BR85</f>
        <v>230</v>
      </c>
      <c r="BS155">
        <f>Model!BS85</f>
        <v>230</v>
      </c>
      <c r="BT155">
        <f>Model!BT85</f>
        <v>230</v>
      </c>
      <c r="BU155">
        <f>Model!BU85</f>
        <v>230</v>
      </c>
      <c r="BV155">
        <f>Model!BV85</f>
        <v>230</v>
      </c>
      <c r="BW155">
        <f>Model!BW85</f>
        <v>230</v>
      </c>
      <c r="BX155">
        <f>Model!BX85</f>
        <v>230</v>
      </c>
      <c r="BY155">
        <f>Model!BY85</f>
        <v>367.404</v>
      </c>
      <c r="BZ155">
        <f>Model!BZ85</f>
        <v>371.75700000000001</v>
      </c>
      <c r="CA155">
        <f>Model!CA85</f>
        <v>376.25900000000001</v>
      </c>
      <c r="CB155">
        <f>Model!CB85</f>
        <v>380.79500000000002</v>
      </c>
      <c r="CC155">
        <f>Model!CC85</f>
        <v>385.416</v>
      </c>
      <c r="CD155">
        <f>Model!CD85</f>
        <v>385.416</v>
      </c>
      <c r="CE155">
        <f>Model!CE85</f>
        <v>385.416</v>
      </c>
      <c r="CF155">
        <f>Model!CF85</f>
        <v>385.416</v>
      </c>
      <c r="CG155">
        <f>Model!CG85</f>
        <v>385.416</v>
      </c>
      <c r="CH155">
        <f>Model!CH85</f>
        <v>0</v>
      </c>
      <c r="CI155">
        <f>Model!CI85</f>
        <v>0</v>
      </c>
      <c r="CJ155">
        <f>Model!CJ85</f>
        <v>0</v>
      </c>
      <c r="CK155">
        <f>Model!CK85</f>
        <v>0</v>
      </c>
      <c r="CL155">
        <f>Model!CL85</f>
        <v>0</v>
      </c>
      <c r="CM155">
        <f>Model!CM85</f>
        <v>0</v>
      </c>
      <c r="CN155">
        <f>Model!CN85</f>
        <v>0</v>
      </c>
      <c r="CO155">
        <f>Model!CO85</f>
        <v>0</v>
      </c>
      <c r="CP155">
        <f>Model!CP85</f>
        <v>0</v>
      </c>
      <c r="CQ155">
        <f>Model!CQ85</f>
        <v>0</v>
      </c>
      <c r="CR155">
        <f>Model!CR85</f>
        <v>0</v>
      </c>
      <c r="CS155">
        <f>Model!CS85</f>
        <v>0</v>
      </c>
      <c r="CT155">
        <f>Model!CT85</f>
        <v>0</v>
      </c>
      <c r="CU155">
        <f>Model!CU85</f>
        <v>0</v>
      </c>
      <c r="CV155">
        <f>Model!CV85</f>
        <v>0</v>
      </c>
      <c r="CW155">
        <f>Model!CW85</f>
        <v>0</v>
      </c>
      <c r="CX155">
        <f>Model!CX85</f>
        <v>0</v>
      </c>
      <c r="CY155">
        <f>Model!CY85</f>
        <v>0</v>
      </c>
      <c r="CZ155">
        <f>Model!CZ85</f>
        <v>0</v>
      </c>
      <c r="DA155">
        <f>Model!DA85</f>
        <v>0</v>
      </c>
      <c r="DB155">
        <f>Model!DB85</f>
        <v>0</v>
      </c>
      <c r="DC155">
        <f>Model!DC85</f>
        <v>0</v>
      </c>
      <c r="DD155">
        <f>Model!DD85</f>
        <v>0</v>
      </c>
      <c r="DE155">
        <f>Model!DE85</f>
        <v>0</v>
      </c>
      <c r="DF155">
        <f>Model!DF85</f>
        <v>0</v>
      </c>
      <c r="DG155">
        <f>Model!DG85</f>
        <v>0</v>
      </c>
      <c r="DH155">
        <f>Model!DH85</f>
        <v>0</v>
      </c>
      <c r="DI155">
        <f>Model!DI85</f>
        <v>0</v>
      </c>
      <c r="DJ155">
        <f>Model!DJ85</f>
        <v>0</v>
      </c>
      <c r="DK155">
        <f>Model!DK85</f>
        <v>0</v>
      </c>
      <c r="DL155">
        <f>Model!DL85</f>
        <v>0</v>
      </c>
      <c r="DM155">
        <f>Model!DM85</f>
        <v>0</v>
      </c>
      <c r="DN155">
        <f>Model!DN85</f>
        <v>0</v>
      </c>
      <c r="DO155">
        <f>Model!DO85</f>
        <v>0</v>
      </c>
      <c r="DP155">
        <f>Model!DP85</f>
        <v>0</v>
      </c>
      <c r="DQ155">
        <f>Model!DQ85</f>
        <v>0</v>
      </c>
      <c r="DR155">
        <f>Model!DR85</f>
        <v>0</v>
      </c>
      <c r="DS155">
        <f>Model!DS85</f>
        <v>0</v>
      </c>
      <c r="DT155">
        <f>Model!DT85</f>
        <v>0</v>
      </c>
      <c r="DU155">
        <f>Model!DU85</f>
        <v>0</v>
      </c>
      <c r="DV155">
        <f>Model!DV85</f>
        <v>0</v>
      </c>
      <c r="DW155">
        <f>Model!DW85</f>
        <v>0</v>
      </c>
      <c r="DX155">
        <f>Model!DX85</f>
        <v>0</v>
      </c>
      <c r="DY155">
        <f>Model!DY85</f>
        <v>0</v>
      </c>
      <c r="DZ155">
        <f>Model!DZ85</f>
        <v>230</v>
      </c>
      <c r="EA155">
        <f>Model!EA85</f>
        <v>367.404</v>
      </c>
      <c r="EB155">
        <f>Model!EB85</f>
        <v>385.416</v>
      </c>
      <c r="EC155">
        <f>Model!EC85</f>
        <v>385.416</v>
      </c>
      <c r="ED155">
        <f>Model!ED85</f>
        <v>385.416</v>
      </c>
      <c r="EE155">
        <f>Model!EE85</f>
        <v>385.416</v>
      </c>
      <c r="EF155">
        <f>Model!EF85</f>
        <v>385.416</v>
      </c>
      <c r="EG155">
        <f>Model!EG85</f>
        <v>385.416</v>
      </c>
      <c r="EH155">
        <f>Model!EH85</f>
        <v>385.416</v>
      </c>
      <c r="EI155">
        <f>Model!EI85</f>
        <v>385.416</v>
      </c>
      <c r="EJ155">
        <f>Model!EJ85</f>
        <v>385.416</v>
      </c>
      <c r="EK155">
        <f>Model!EK85</f>
        <v>0</v>
      </c>
      <c r="EL155">
        <f>Model!EM85</f>
        <v>0</v>
      </c>
      <c r="EM155">
        <f>Model!EN85</f>
        <v>0</v>
      </c>
      <c r="EN155">
        <f>Model!EO85</f>
        <v>0</v>
      </c>
      <c r="EO155">
        <f>Model!EP85</f>
        <v>0</v>
      </c>
      <c r="EP155">
        <f>Model!EQ85</f>
        <v>0</v>
      </c>
      <c r="EQ155">
        <f>Model!ER85</f>
        <v>0</v>
      </c>
      <c r="ER155">
        <f>Model!ES85</f>
        <v>0</v>
      </c>
      <c r="ES155">
        <f>Model!ET85</f>
        <v>0</v>
      </c>
      <c r="ET155">
        <f>Model!EU85</f>
        <v>0</v>
      </c>
      <c r="EU155">
        <f>Model!EV85</f>
        <v>0</v>
      </c>
      <c r="EV155">
        <f>Model!EW85</f>
        <v>0</v>
      </c>
      <c r="EW155">
        <f>Model!EX85</f>
        <v>0</v>
      </c>
      <c r="EX155">
        <f>Model!EY85</f>
        <v>0</v>
      </c>
    </row>
    <row r="156" spans="1:154" hidden="1" outlineLevel="1">
      <c r="A156">
        <f>Model!A86</f>
        <v>0</v>
      </c>
      <c r="B156">
        <f>Model!B86</f>
        <v>0</v>
      </c>
      <c r="C156">
        <f>Model!C86</f>
        <v>0</v>
      </c>
      <c r="D156">
        <f>Model!D86</f>
        <v>0</v>
      </c>
      <c r="E156">
        <f>Model!E86</f>
        <v>0</v>
      </c>
      <c r="F156">
        <f>Model!F86</f>
        <v>0</v>
      </c>
      <c r="G156">
        <f>Model!G86</f>
        <v>0</v>
      </c>
      <c r="H156">
        <f>Model!H86</f>
        <v>0</v>
      </c>
      <c r="I156" t="str">
        <f>Model!I86</f>
        <v>Other Non-Current Liabilities</v>
      </c>
      <c r="J156">
        <f>Model!J86</f>
        <v>0</v>
      </c>
      <c r="K156">
        <f>Model!K86</f>
        <v>0</v>
      </c>
      <c r="L156">
        <f>Model!L86</f>
        <v>0</v>
      </c>
      <c r="M156">
        <f>Model!M86</f>
        <v>0</v>
      </c>
      <c r="N156">
        <f>Model!N86</f>
        <v>0</v>
      </c>
      <c r="O156">
        <f>Model!O86</f>
        <v>0</v>
      </c>
      <c r="P156">
        <f>Model!P86</f>
        <v>0</v>
      </c>
      <c r="Q156">
        <f>Model!Q86</f>
        <v>0</v>
      </c>
      <c r="R156">
        <f>Model!R86</f>
        <v>0</v>
      </c>
      <c r="S156">
        <f>Model!S86</f>
        <v>0</v>
      </c>
      <c r="T156">
        <f>Model!T86</f>
        <v>0</v>
      </c>
      <c r="U156">
        <f>Model!U86</f>
        <v>0</v>
      </c>
      <c r="V156">
        <f>Model!V86</f>
        <v>0</v>
      </c>
      <c r="W156">
        <f>Model!W86</f>
        <v>0</v>
      </c>
      <c r="X156">
        <f>Model!X86</f>
        <v>0</v>
      </c>
      <c r="Y156">
        <f>Model!Y86</f>
        <v>0</v>
      </c>
      <c r="Z156">
        <f>Model!Z86</f>
        <v>0</v>
      </c>
      <c r="AA156">
        <f>Model!AA86</f>
        <v>0</v>
      </c>
      <c r="AB156">
        <f>Model!AB86</f>
        <v>0</v>
      </c>
      <c r="AC156">
        <f>Model!AC86</f>
        <v>0</v>
      </c>
      <c r="AD156">
        <f>Model!AD86</f>
        <v>0</v>
      </c>
      <c r="AE156">
        <f>Model!AE86</f>
        <v>0</v>
      </c>
      <c r="AF156">
        <f>Model!AF86</f>
        <v>0</v>
      </c>
      <c r="AG156">
        <f>Model!AG86</f>
        <v>0</v>
      </c>
      <c r="AH156">
        <f>Model!AH86</f>
        <v>0</v>
      </c>
      <c r="AI156">
        <f>Model!AI86</f>
        <v>0</v>
      </c>
      <c r="AJ156">
        <f>Model!AJ86</f>
        <v>0</v>
      </c>
      <c r="AK156">
        <f>Model!AK86</f>
        <v>0</v>
      </c>
      <c r="AL156">
        <f>Model!AL86</f>
        <v>0</v>
      </c>
      <c r="AM156">
        <f>Model!AM86</f>
        <v>0</v>
      </c>
      <c r="AN156">
        <f>Model!AN86</f>
        <v>0</v>
      </c>
      <c r="AO156">
        <f>Model!AO86</f>
        <v>0</v>
      </c>
      <c r="AP156">
        <f>Model!AP86</f>
        <v>0</v>
      </c>
      <c r="AQ156">
        <f>Model!AQ86</f>
        <v>0</v>
      </c>
      <c r="AR156">
        <f>Model!AR86</f>
        <v>0</v>
      </c>
      <c r="AS156">
        <f>Model!AS86</f>
        <v>0</v>
      </c>
      <c r="AT156">
        <f>Model!AT86</f>
        <v>0</v>
      </c>
      <c r="AU156">
        <f>Model!AU86</f>
        <v>0</v>
      </c>
      <c r="AV156">
        <f>Model!AV86</f>
        <v>0</v>
      </c>
      <c r="AW156">
        <f>Model!AW86</f>
        <v>0</v>
      </c>
      <c r="AX156">
        <f>Model!AX86</f>
        <v>0</v>
      </c>
      <c r="AY156">
        <f>Model!AY86</f>
        <v>0</v>
      </c>
      <c r="AZ156">
        <f>Model!AZ86</f>
        <v>0</v>
      </c>
      <c r="BA156">
        <f>Model!BA86</f>
        <v>0</v>
      </c>
      <c r="BB156">
        <f>Model!BB86</f>
        <v>0</v>
      </c>
      <c r="BC156">
        <f>Model!BC86</f>
        <v>0</v>
      </c>
      <c r="BD156">
        <f>Model!BD86</f>
        <v>0.47099999999999997</v>
      </c>
      <c r="BE156">
        <f>Model!BE86</f>
        <v>0.11799999999999999</v>
      </c>
      <c r="BF156">
        <f>Model!BF86</f>
        <v>0</v>
      </c>
      <c r="BG156">
        <f>Model!BG86</f>
        <v>0</v>
      </c>
      <c r="BH156">
        <f>Model!BH86</f>
        <v>0</v>
      </c>
      <c r="BI156">
        <f>Model!BI86</f>
        <v>0</v>
      </c>
      <c r="BJ156">
        <f>Model!BJ86</f>
        <v>0</v>
      </c>
      <c r="BK156">
        <f>Model!BK86</f>
        <v>0</v>
      </c>
      <c r="BL156">
        <f>Model!BL86</f>
        <v>0</v>
      </c>
      <c r="BM156">
        <f>Model!BM86</f>
        <v>0</v>
      </c>
      <c r="BN156">
        <f>Model!BN86</f>
        <v>0</v>
      </c>
      <c r="BO156">
        <f>Model!BO86</f>
        <v>0</v>
      </c>
      <c r="BP156">
        <f>Model!BP86</f>
        <v>0</v>
      </c>
      <c r="BQ156">
        <f>Model!BQ86</f>
        <v>0</v>
      </c>
      <c r="BR156">
        <f>Model!BR86</f>
        <v>143.43</v>
      </c>
      <c r="BS156">
        <f>Model!BS86</f>
        <v>143.52099999999999</v>
      </c>
      <c r="BT156">
        <f>Model!BT86</f>
        <v>138.18899999999999</v>
      </c>
      <c r="BU156">
        <f>Model!BU86</f>
        <v>132.482</v>
      </c>
      <c r="BV156">
        <f>Model!BV86</f>
        <v>132.52799999999999</v>
      </c>
      <c r="BW156">
        <f>Model!BW86</f>
        <v>132.52099999999999</v>
      </c>
      <c r="BX156">
        <f>Model!BX86</f>
        <v>134.51300000000001</v>
      </c>
      <c r="BY156">
        <f>Model!BY86</f>
        <v>136.14599999999999</v>
      </c>
      <c r="BZ156">
        <f>Model!BZ86</f>
        <v>134.14599999999999</v>
      </c>
      <c r="CA156">
        <f>Model!CA86</f>
        <v>134.14599999999999</v>
      </c>
      <c r="CB156">
        <f>Model!CB86</f>
        <v>134.37200000000001</v>
      </c>
      <c r="CC156">
        <f>Model!CC86</f>
        <v>44.561</v>
      </c>
      <c r="CD156">
        <f>Model!CD86</f>
        <v>44.561</v>
      </c>
      <c r="CE156">
        <f>Model!CE86</f>
        <v>44.561</v>
      </c>
      <c r="CF156">
        <f>Model!CF86</f>
        <v>44.561</v>
      </c>
      <c r="CG156">
        <f>Model!CG86</f>
        <v>44.561</v>
      </c>
      <c r="CH156">
        <f>Model!CH86</f>
        <v>0</v>
      </c>
      <c r="CI156">
        <f>Model!CI86</f>
        <v>0</v>
      </c>
      <c r="CJ156">
        <f>Model!CJ86</f>
        <v>0</v>
      </c>
      <c r="CK156">
        <f>Model!CK86</f>
        <v>0</v>
      </c>
      <c r="CL156">
        <f>Model!CL86</f>
        <v>0</v>
      </c>
      <c r="CM156">
        <f>Model!CM86</f>
        <v>0</v>
      </c>
      <c r="CN156">
        <f>Model!CN86</f>
        <v>0</v>
      </c>
      <c r="CO156">
        <f>Model!CO86</f>
        <v>0</v>
      </c>
      <c r="CP156">
        <f>Model!CP86</f>
        <v>0</v>
      </c>
      <c r="CQ156">
        <f>Model!CQ86</f>
        <v>0</v>
      </c>
      <c r="CR156">
        <f>Model!CR86</f>
        <v>0</v>
      </c>
      <c r="CS156">
        <f>Model!CS86</f>
        <v>0</v>
      </c>
      <c r="CT156">
        <f>Model!CT86</f>
        <v>0</v>
      </c>
      <c r="CU156">
        <f>Model!CU86</f>
        <v>0</v>
      </c>
      <c r="CV156">
        <f>Model!CV86</f>
        <v>0</v>
      </c>
      <c r="CW156">
        <f>Model!CW86</f>
        <v>0</v>
      </c>
      <c r="CX156">
        <f>Model!CX86</f>
        <v>0</v>
      </c>
      <c r="CY156">
        <f>Model!CY86</f>
        <v>0</v>
      </c>
      <c r="CZ156">
        <f>Model!CZ86</f>
        <v>0</v>
      </c>
      <c r="DA156">
        <f>Model!DA86</f>
        <v>0</v>
      </c>
      <c r="DB156">
        <f>Model!DB86</f>
        <v>0</v>
      </c>
      <c r="DC156">
        <f>Model!DC86</f>
        <v>0</v>
      </c>
      <c r="DD156">
        <f>Model!DD86</f>
        <v>0</v>
      </c>
      <c r="DE156">
        <f>Model!DE86</f>
        <v>0</v>
      </c>
      <c r="DF156">
        <f>Model!DF86</f>
        <v>0</v>
      </c>
      <c r="DG156">
        <f>Model!DG86</f>
        <v>0</v>
      </c>
      <c r="DH156">
        <f>Model!DH86</f>
        <v>0</v>
      </c>
      <c r="DI156">
        <f>Model!DI86</f>
        <v>0</v>
      </c>
      <c r="DJ156">
        <f>Model!DJ86</f>
        <v>0</v>
      </c>
      <c r="DK156">
        <f>Model!DK86</f>
        <v>0</v>
      </c>
      <c r="DL156">
        <f>Model!DL86</f>
        <v>0</v>
      </c>
      <c r="DM156">
        <f>Model!DM86</f>
        <v>0</v>
      </c>
      <c r="DN156">
        <f>Model!DN86</f>
        <v>0</v>
      </c>
      <c r="DO156">
        <f>Model!DO86</f>
        <v>0</v>
      </c>
      <c r="DP156">
        <f>Model!DP86</f>
        <v>0</v>
      </c>
      <c r="DQ156">
        <f>Model!DQ86</f>
        <v>0</v>
      </c>
      <c r="DR156">
        <f>Model!DR86</f>
        <v>0</v>
      </c>
      <c r="DS156">
        <f>Model!DS86</f>
        <v>0</v>
      </c>
      <c r="DT156">
        <f>Model!DT86</f>
        <v>0</v>
      </c>
      <c r="DU156">
        <f>Model!DU86</f>
        <v>0</v>
      </c>
      <c r="DV156">
        <f>Model!DV86</f>
        <v>0.11799999999999999</v>
      </c>
      <c r="DW156">
        <f>Model!DW86</f>
        <v>0</v>
      </c>
      <c r="DX156">
        <f>Model!DX86</f>
        <v>0</v>
      </c>
      <c r="DY156">
        <f>Model!DY86</f>
        <v>0</v>
      </c>
      <c r="DZ156">
        <f>Model!DZ86</f>
        <v>132.482</v>
      </c>
      <c r="EA156">
        <f>Model!EA86</f>
        <v>136.14599999999999</v>
      </c>
      <c r="EB156">
        <f>Model!EB86</f>
        <v>44.561</v>
      </c>
      <c r="EC156">
        <f>Model!EC86</f>
        <v>44.561</v>
      </c>
      <c r="ED156">
        <f>Model!ED86</f>
        <v>44.561</v>
      </c>
      <c r="EE156">
        <f>Model!EE86</f>
        <v>44.561</v>
      </c>
      <c r="EF156">
        <f>Model!EF86</f>
        <v>44.561</v>
      </c>
      <c r="EG156">
        <f>Model!EG86</f>
        <v>44.561</v>
      </c>
      <c r="EH156">
        <f>Model!EH86</f>
        <v>44.561</v>
      </c>
      <c r="EI156">
        <f>Model!EI86</f>
        <v>44.561</v>
      </c>
      <c r="EJ156">
        <f>Model!EJ86</f>
        <v>44.561</v>
      </c>
      <c r="EK156">
        <f>Model!EK86</f>
        <v>0</v>
      </c>
      <c r="EL156">
        <f>Model!EM86</f>
        <v>0</v>
      </c>
      <c r="EM156">
        <f>Model!EN86</f>
        <v>0</v>
      </c>
      <c r="EN156">
        <f>Model!EO86</f>
        <v>0</v>
      </c>
      <c r="EO156">
        <f>Model!EP86</f>
        <v>0</v>
      </c>
      <c r="EP156">
        <f>Model!EQ86</f>
        <v>0</v>
      </c>
      <c r="EQ156">
        <f>Model!ER86</f>
        <v>0</v>
      </c>
      <c r="ER156">
        <f>Model!ES86</f>
        <v>0</v>
      </c>
      <c r="ES156">
        <f>Model!ET86</f>
        <v>0</v>
      </c>
      <c r="ET156">
        <f>Model!EU86</f>
        <v>0</v>
      </c>
      <c r="EU156">
        <f>Model!EV86</f>
        <v>0</v>
      </c>
      <c r="EV156">
        <f>Model!EW86</f>
        <v>0</v>
      </c>
      <c r="EW156">
        <f>Model!EX86</f>
        <v>0</v>
      </c>
      <c r="EX156">
        <f>Model!EY86</f>
        <v>0</v>
      </c>
    </row>
    <row r="157" spans="1:154" hidden="1" outlineLevel="1">
      <c r="A157">
        <f>Model!A87</f>
        <v>0</v>
      </c>
      <c r="B157">
        <f>Model!B87</f>
        <v>0</v>
      </c>
      <c r="C157">
        <f>Model!C87</f>
        <v>0</v>
      </c>
      <c r="D157">
        <f>Model!D87</f>
        <v>0</v>
      </c>
      <c r="E157">
        <f>Model!E87</f>
        <v>0</v>
      </c>
      <c r="F157">
        <f>Model!F87</f>
        <v>0</v>
      </c>
      <c r="G157">
        <f>Model!G87</f>
        <v>0</v>
      </c>
      <c r="H157">
        <f>Model!H87</f>
        <v>0</v>
      </c>
      <c r="I157" t="str">
        <f>Model!I87</f>
        <v>Total Liabilities</v>
      </c>
      <c r="J157">
        <f>Model!J87</f>
        <v>0</v>
      </c>
      <c r="K157">
        <f>Model!K87</f>
        <v>0</v>
      </c>
      <c r="L157">
        <f>Model!L87</f>
        <v>0</v>
      </c>
      <c r="M157">
        <f>Model!M87</f>
        <v>0</v>
      </c>
      <c r="N157">
        <f>Model!N87</f>
        <v>0</v>
      </c>
      <c r="O157">
        <f>Model!O87</f>
        <v>0</v>
      </c>
      <c r="P157">
        <f>Model!P87</f>
        <v>0</v>
      </c>
      <c r="Q157">
        <f>Model!Q87</f>
        <v>0</v>
      </c>
      <c r="R157">
        <f>Model!R87</f>
        <v>0</v>
      </c>
      <c r="S157">
        <f>Model!S87</f>
        <v>0</v>
      </c>
      <c r="T157">
        <f>Model!T87</f>
        <v>0</v>
      </c>
      <c r="U157">
        <f>Model!U87</f>
        <v>0</v>
      </c>
      <c r="V157">
        <f>Model!V87</f>
        <v>0</v>
      </c>
      <c r="W157">
        <f>Model!W87</f>
        <v>0</v>
      </c>
      <c r="X157">
        <f>Model!X87</f>
        <v>0</v>
      </c>
      <c r="Y157">
        <f>Model!Y87</f>
        <v>0</v>
      </c>
      <c r="Z157">
        <f>Model!Z87</f>
        <v>0</v>
      </c>
      <c r="AA157">
        <f>Model!AA87</f>
        <v>0</v>
      </c>
      <c r="AB157">
        <f>Model!AB87</f>
        <v>0</v>
      </c>
      <c r="AC157">
        <f>Model!AC87</f>
        <v>0</v>
      </c>
      <c r="AD157">
        <f>Model!AD87</f>
        <v>0</v>
      </c>
      <c r="AE157">
        <f>Model!AE87</f>
        <v>0</v>
      </c>
      <c r="AF157">
        <f>Model!AF87</f>
        <v>0</v>
      </c>
      <c r="AG157">
        <f>Model!AG87</f>
        <v>0</v>
      </c>
      <c r="AH157">
        <f>Model!AH87</f>
        <v>0</v>
      </c>
      <c r="AI157">
        <f>Model!AI87</f>
        <v>0</v>
      </c>
      <c r="AJ157">
        <f>Model!AJ87</f>
        <v>0</v>
      </c>
      <c r="AK157">
        <f>Model!AK87</f>
        <v>0</v>
      </c>
      <c r="AL157">
        <f>Model!AL87</f>
        <v>0</v>
      </c>
      <c r="AM157">
        <f>Model!AM87</f>
        <v>0</v>
      </c>
      <c r="AN157">
        <f>Model!AN87</f>
        <v>0</v>
      </c>
      <c r="AO157">
        <f>Model!AO87</f>
        <v>0</v>
      </c>
      <c r="AP157">
        <f>Model!AP87</f>
        <v>0</v>
      </c>
      <c r="AQ157">
        <f>Model!AQ87</f>
        <v>0</v>
      </c>
      <c r="AR157">
        <f>Model!AR87</f>
        <v>0</v>
      </c>
      <c r="AS157">
        <f>Model!AS87</f>
        <v>0</v>
      </c>
      <c r="AT157">
        <f>Model!AT87</f>
        <v>0</v>
      </c>
      <c r="AU157">
        <f>Model!AU87</f>
        <v>0</v>
      </c>
      <c r="AV157">
        <f>Model!AV87</f>
        <v>0</v>
      </c>
      <c r="AW157">
        <f>Model!AW87</f>
        <v>3.4819999999999998</v>
      </c>
      <c r="AX157">
        <f>Model!AX87</f>
        <v>0</v>
      </c>
      <c r="AY157">
        <f>Model!AY87</f>
        <v>0</v>
      </c>
      <c r="AZ157">
        <f>Model!AZ87</f>
        <v>0</v>
      </c>
      <c r="BA157">
        <f>Model!BA87</f>
        <v>6.5649999999999995</v>
      </c>
      <c r="BB157">
        <f>Model!BB87</f>
        <v>9.9449999999999985</v>
      </c>
      <c r="BC157">
        <f>Model!BC87</f>
        <v>12.760999999999999</v>
      </c>
      <c r="BD157">
        <f>Model!BD87</f>
        <v>16.254999999999999</v>
      </c>
      <c r="BE157">
        <f>Model!BE87</f>
        <v>15.455</v>
      </c>
      <c r="BF157">
        <f>Model!BF87</f>
        <v>15.63</v>
      </c>
      <c r="BG157">
        <f>Model!BG87</f>
        <v>22.366999999999997</v>
      </c>
      <c r="BH157">
        <f>Model!BH87</f>
        <v>22.202000000000002</v>
      </c>
      <c r="BI157">
        <f>Model!BI87</f>
        <v>23.917999999999999</v>
      </c>
      <c r="BJ157">
        <f>Model!BJ87</f>
        <v>23.076999999999998</v>
      </c>
      <c r="BK157">
        <f>Model!BK87</f>
        <v>25.908000000000001</v>
      </c>
      <c r="BL157">
        <f>Model!BL87</f>
        <v>34.410000000000004</v>
      </c>
      <c r="BM157">
        <f>Model!BM87</f>
        <v>40.266999999999996</v>
      </c>
      <c r="BN157">
        <f>Model!BN87</f>
        <v>46.023000000000003</v>
      </c>
      <c r="BO157">
        <f>Model!BO87</f>
        <v>57.777999999999999</v>
      </c>
      <c r="BP157">
        <f>Model!BP87</f>
        <v>64.009999999999991</v>
      </c>
      <c r="BQ157">
        <f>Model!BQ87</f>
        <v>60.951000000000001</v>
      </c>
      <c r="BR157">
        <f>Model!BR87</f>
        <v>500.22399999999999</v>
      </c>
      <c r="BS157">
        <f>Model!BS87</f>
        <v>499.41999999999996</v>
      </c>
      <c r="BT157">
        <f>Model!BT87</f>
        <v>489.00799999999992</v>
      </c>
      <c r="BU157">
        <f>Model!BU87</f>
        <v>456.64699999999993</v>
      </c>
      <c r="BV157">
        <f>Model!BV87</f>
        <v>473.798</v>
      </c>
      <c r="BW157">
        <f>Model!BW87</f>
        <v>494.32899999999995</v>
      </c>
      <c r="BX157">
        <f>Model!BX87</f>
        <v>472.798</v>
      </c>
      <c r="BY157">
        <f>Model!BY87</f>
        <v>616.08999999999992</v>
      </c>
      <c r="BZ157">
        <f>Model!BZ87</f>
        <v>628.10799999999995</v>
      </c>
      <c r="CA157">
        <f>Model!CA87</f>
        <v>629.58199999999999</v>
      </c>
      <c r="CB157">
        <f>Model!CB87</f>
        <v>651.70900000000006</v>
      </c>
      <c r="CC157">
        <f>Model!CC87</f>
        <v>569.69400000000007</v>
      </c>
      <c r="CD157">
        <f>Model!CD87</f>
        <v>580.53963961219745</v>
      </c>
      <c r="CE157">
        <f>Model!CE87</f>
        <v>572.21449923326929</v>
      </c>
      <c r="CF157">
        <f>Model!CF87</f>
        <v>630.26880798298828</v>
      </c>
      <c r="CG157">
        <f>Model!CG87</f>
        <v>614.41256636266667</v>
      </c>
      <c r="CH157">
        <f>Model!CH87</f>
        <v>0</v>
      </c>
      <c r="CI157">
        <f>Model!CI87</f>
        <v>0</v>
      </c>
      <c r="CJ157">
        <f>Model!CJ87</f>
        <v>0</v>
      </c>
      <c r="CK157">
        <f>Model!CK87</f>
        <v>0</v>
      </c>
      <c r="CL157">
        <f>Model!CL87</f>
        <v>0</v>
      </c>
      <c r="CM157">
        <f>Model!CM87</f>
        <v>0</v>
      </c>
      <c r="CN157">
        <f>Model!CN87</f>
        <v>0</v>
      </c>
      <c r="CO157">
        <f>Model!CO87</f>
        <v>0</v>
      </c>
      <c r="CP157">
        <f>Model!CP87</f>
        <v>0</v>
      </c>
      <c r="CQ157">
        <f>Model!CQ87</f>
        <v>0</v>
      </c>
      <c r="CR157">
        <f>Model!CR87</f>
        <v>0</v>
      </c>
      <c r="CS157">
        <f>Model!CS87</f>
        <v>0</v>
      </c>
      <c r="CT157">
        <f>Model!CT87</f>
        <v>0</v>
      </c>
      <c r="CU157">
        <f>Model!CU87</f>
        <v>0</v>
      </c>
      <c r="CV157">
        <f>Model!CV87</f>
        <v>0</v>
      </c>
      <c r="CW157">
        <f>Model!CW87</f>
        <v>0</v>
      </c>
      <c r="CX157">
        <f>Model!CX87</f>
        <v>0</v>
      </c>
      <c r="CY157">
        <f>Model!CY87</f>
        <v>0</v>
      </c>
      <c r="CZ157">
        <f>Model!CZ87</f>
        <v>0</v>
      </c>
      <c r="DA157">
        <f>Model!DA87</f>
        <v>0</v>
      </c>
      <c r="DB157">
        <f>Model!DB87</f>
        <v>0</v>
      </c>
      <c r="DC157">
        <f>Model!DC87</f>
        <v>0</v>
      </c>
      <c r="DD157">
        <f>Model!DD87</f>
        <v>0</v>
      </c>
      <c r="DE157">
        <f>Model!DE87</f>
        <v>0</v>
      </c>
      <c r="DF157">
        <f>Model!DF87</f>
        <v>0</v>
      </c>
      <c r="DG157">
        <f>Model!DG87</f>
        <v>0</v>
      </c>
      <c r="DH157">
        <f>Model!DH87</f>
        <v>0</v>
      </c>
      <c r="DI157">
        <f>Model!DI87</f>
        <v>0</v>
      </c>
      <c r="DJ157">
        <f>Model!DJ87</f>
        <v>0</v>
      </c>
      <c r="DK157">
        <f>Model!DK87</f>
        <v>0</v>
      </c>
      <c r="DL157">
        <f>Model!DL87</f>
        <v>0</v>
      </c>
      <c r="DM157">
        <f>Model!DM87</f>
        <v>0</v>
      </c>
      <c r="DN157">
        <f>Model!DN87</f>
        <v>0</v>
      </c>
      <c r="DO157">
        <f>Model!DO87</f>
        <v>0</v>
      </c>
      <c r="DP157">
        <f>Model!DP87</f>
        <v>0</v>
      </c>
      <c r="DQ157">
        <f>Model!DQ87</f>
        <v>0</v>
      </c>
      <c r="DR157">
        <f>Model!DR87</f>
        <v>0</v>
      </c>
      <c r="DS157">
        <f>Model!DS87</f>
        <v>0</v>
      </c>
      <c r="DT157">
        <f>Model!DT87</f>
        <v>3.4819999999999998</v>
      </c>
      <c r="DU157">
        <f>Model!DU87</f>
        <v>6.5649999999999995</v>
      </c>
      <c r="DV157">
        <f>Model!DV87</f>
        <v>15.455</v>
      </c>
      <c r="DW157">
        <f>Model!DW87</f>
        <v>23.917999999999999</v>
      </c>
      <c r="DX157">
        <f>Model!DX87</f>
        <v>40.266999999999996</v>
      </c>
      <c r="DY157">
        <f>Model!DY87</f>
        <v>60.951000000000001</v>
      </c>
      <c r="DZ157">
        <f>Model!DZ87</f>
        <v>456.64699999999993</v>
      </c>
      <c r="EA157">
        <f>Model!EA87</f>
        <v>616.08999999999992</v>
      </c>
      <c r="EB157">
        <f>Model!EB87</f>
        <v>569.69400000000007</v>
      </c>
      <c r="EC157">
        <f>Model!EC87</f>
        <v>614.41256636266667</v>
      </c>
      <c r="ED157">
        <f>Model!ED87</f>
        <v>662.18032471392883</v>
      </c>
      <c r="EE157">
        <f>Model!EE87</f>
        <v>742.03691025060209</v>
      </c>
      <c r="EF157">
        <f>Model!EF87</f>
        <v>819.72715960005189</v>
      </c>
      <c r="EG157">
        <f>Model!EG87</f>
        <v>898.35031171827791</v>
      </c>
      <c r="EH157">
        <f>Model!EH87</f>
        <v>967.31608756591993</v>
      </c>
      <c r="EI157">
        <f>Model!EI87</f>
        <v>1024.7989606495821</v>
      </c>
      <c r="EJ157">
        <f>Model!EJ87</f>
        <v>1100.8104502817205</v>
      </c>
      <c r="EK157">
        <f>Model!EK87</f>
        <v>0</v>
      </c>
      <c r="EL157">
        <f>Model!EM87</f>
        <v>0</v>
      </c>
      <c r="EM157">
        <f>Model!EN87</f>
        <v>0</v>
      </c>
      <c r="EN157">
        <f>Model!EO87</f>
        <v>0</v>
      </c>
      <c r="EO157">
        <f>Model!EP87</f>
        <v>0</v>
      </c>
      <c r="EP157">
        <f>Model!EQ87</f>
        <v>0</v>
      </c>
      <c r="EQ157">
        <f>Model!ER87</f>
        <v>0</v>
      </c>
      <c r="ER157">
        <f>Model!ES87</f>
        <v>0</v>
      </c>
      <c r="ES157">
        <f>Model!ET87</f>
        <v>0</v>
      </c>
      <c r="ET157">
        <f>Model!EU87</f>
        <v>0</v>
      </c>
      <c r="EU157">
        <f>Model!EV87</f>
        <v>0</v>
      </c>
      <c r="EV157">
        <f>Model!EW87</f>
        <v>0</v>
      </c>
      <c r="EW157">
        <f>Model!EX87</f>
        <v>0</v>
      </c>
      <c r="EX157">
        <f>Model!EY87</f>
        <v>0</v>
      </c>
    </row>
    <row r="158" spans="1:154" hidden="1" outlineLevel="1">
      <c r="A158">
        <f>Model!A88</f>
        <v>0</v>
      </c>
      <c r="B158">
        <f>Model!B88</f>
        <v>0</v>
      </c>
      <c r="C158">
        <f>Model!C88</f>
        <v>0</v>
      </c>
      <c r="D158">
        <f>Model!D88</f>
        <v>0</v>
      </c>
      <c r="E158">
        <f>Model!E88</f>
        <v>0</v>
      </c>
      <c r="F158">
        <f>Model!F88</f>
        <v>0</v>
      </c>
      <c r="G158">
        <f>Model!G88</f>
        <v>0</v>
      </c>
      <c r="H158">
        <f>Model!H88</f>
        <v>0</v>
      </c>
      <c r="I158">
        <f>Model!I88</f>
        <v>0</v>
      </c>
      <c r="J158">
        <f>Model!J88</f>
        <v>0</v>
      </c>
      <c r="K158">
        <f>Model!K88</f>
        <v>0</v>
      </c>
      <c r="L158">
        <f>Model!L88</f>
        <v>0</v>
      </c>
      <c r="M158">
        <f>Model!M88</f>
        <v>0</v>
      </c>
      <c r="N158">
        <f>Model!N88</f>
        <v>0</v>
      </c>
      <c r="O158">
        <f>Model!O88</f>
        <v>0</v>
      </c>
      <c r="P158">
        <f>Model!P88</f>
        <v>0</v>
      </c>
      <c r="Q158">
        <f>Model!Q88</f>
        <v>0</v>
      </c>
      <c r="R158">
        <f>Model!R88</f>
        <v>0</v>
      </c>
      <c r="S158">
        <f>Model!S88</f>
        <v>0</v>
      </c>
      <c r="T158">
        <f>Model!T88</f>
        <v>0</v>
      </c>
      <c r="U158">
        <f>Model!U88</f>
        <v>0</v>
      </c>
      <c r="V158">
        <f>Model!V88</f>
        <v>0</v>
      </c>
      <c r="W158">
        <f>Model!W88</f>
        <v>0</v>
      </c>
      <c r="X158">
        <f>Model!X88</f>
        <v>0</v>
      </c>
      <c r="Y158">
        <f>Model!Y88</f>
        <v>0</v>
      </c>
      <c r="Z158">
        <f>Model!Z88</f>
        <v>0</v>
      </c>
      <c r="AA158">
        <f>Model!AA88</f>
        <v>0</v>
      </c>
      <c r="AB158">
        <f>Model!AB88</f>
        <v>0</v>
      </c>
      <c r="AC158">
        <f>Model!AC88</f>
        <v>0</v>
      </c>
      <c r="AD158">
        <f>Model!AD88</f>
        <v>0</v>
      </c>
      <c r="AE158">
        <f>Model!AE88</f>
        <v>0</v>
      </c>
      <c r="AF158">
        <f>Model!AF88</f>
        <v>0</v>
      </c>
      <c r="AG158">
        <f>Model!AG88</f>
        <v>0</v>
      </c>
      <c r="AH158">
        <f>Model!AH88</f>
        <v>0</v>
      </c>
      <c r="AI158">
        <f>Model!AI88</f>
        <v>0</v>
      </c>
      <c r="AJ158">
        <f>Model!AJ88</f>
        <v>0</v>
      </c>
      <c r="AK158">
        <f>Model!AK88</f>
        <v>0</v>
      </c>
      <c r="AL158">
        <f>Model!AL88</f>
        <v>0</v>
      </c>
      <c r="AM158">
        <f>Model!AM88</f>
        <v>0</v>
      </c>
      <c r="AN158">
        <f>Model!AN88</f>
        <v>0</v>
      </c>
      <c r="AO158">
        <f>Model!AO88</f>
        <v>0</v>
      </c>
      <c r="AP158">
        <f>Model!AP88</f>
        <v>0</v>
      </c>
      <c r="AQ158">
        <f>Model!AQ88</f>
        <v>0</v>
      </c>
      <c r="AR158">
        <f>Model!AR88</f>
        <v>0</v>
      </c>
      <c r="AS158">
        <f>Model!AS88</f>
        <v>0</v>
      </c>
      <c r="AT158">
        <f>Model!AT88</f>
        <v>0</v>
      </c>
      <c r="AU158">
        <f>Model!AU88</f>
        <v>0</v>
      </c>
      <c r="AV158">
        <f>Model!AV88</f>
        <v>0</v>
      </c>
      <c r="AW158">
        <f>Model!AW88</f>
        <v>0</v>
      </c>
      <c r="AX158">
        <f>Model!AX88</f>
        <v>0</v>
      </c>
      <c r="AY158">
        <f>Model!AY88</f>
        <v>0</v>
      </c>
      <c r="AZ158">
        <f>Model!AZ88</f>
        <v>0</v>
      </c>
      <c r="BA158">
        <f>Model!BA88</f>
        <v>0</v>
      </c>
      <c r="BB158">
        <f>Model!BB88</f>
        <v>0</v>
      </c>
      <c r="BC158">
        <f>Model!BC88</f>
        <v>0</v>
      </c>
      <c r="BD158">
        <f>Model!BD88</f>
        <v>0</v>
      </c>
      <c r="BE158">
        <f>Model!BE88</f>
        <v>0</v>
      </c>
      <c r="BF158">
        <f>Model!BF88</f>
        <v>0</v>
      </c>
      <c r="BG158">
        <f>Model!BG88</f>
        <v>0</v>
      </c>
      <c r="BH158">
        <f>Model!BH88</f>
        <v>0</v>
      </c>
      <c r="BI158">
        <f>Model!BI88</f>
        <v>0</v>
      </c>
      <c r="BJ158">
        <f>Model!BJ88</f>
        <v>0</v>
      </c>
      <c r="BK158">
        <f>Model!BK88</f>
        <v>0</v>
      </c>
      <c r="BL158">
        <f>Model!BL88</f>
        <v>0</v>
      </c>
      <c r="BM158">
        <f>Model!BM88</f>
        <v>0</v>
      </c>
      <c r="BN158">
        <f>Model!BN88</f>
        <v>0</v>
      </c>
      <c r="BO158">
        <f>Model!BO88</f>
        <v>0</v>
      </c>
      <c r="BP158">
        <f>Model!BP88</f>
        <v>0</v>
      </c>
      <c r="BQ158">
        <f>Model!BQ88</f>
        <v>0</v>
      </c>
      <c r="BR158">
        <f>Model!BR88</f>
        <v>0</v>
      </c>
      <c r="BS158">
        <f>Model!BS88</f>
        <v>0</v>
      </c>
      <c r="BT158">
        <f>Model!BT88</f>
        <v>0</v>
      </c>
      <c r="BU158">
        <f>Model!BU88</f>
        <v>0</v>
      </c>
      <c r="BV158">
        <f>Model!BV88</f>
        <v>0</v>
      </c>
      <c r="BW158">
        <f>Model!BW88</f>
        <v>0</v>
      </c>
      <c r="BX158">
        <f>Model!BX88</f>
        <v>0</v>
      </c>
      <c r="BY158">
        <f>Model!BY88</f>
        <v>0</v>
      </c>
      <c r="BZ158">
        <f>Model!BZ88</f>
        <v>0</v>
      </c>
      <c r="CA158">
        <f>Model!CA88</f>
        <v>0</v>
      </c>
      <c r="CB158">
        <f>Model!CB88</f>
        <v>0</v>
      </c>
      <c r="CC158">
        <f>Model!CC88</f>
        <v>0</v>
      </c>
      <c r="CD158">
        <f>Model!CD88</f>
        <v>0</v>
      </c>
      <c r="CE158">
        <f>Model!CE88</f>
        <v>0</v>
      </c>
      <c r="CF158">
        <f>Model!CF88</f>
        <v>0</v>
      </c>
      <c r="CG158">
        <f>Model!CG88</f>
        <v>0</v>
      </c>
      <c r="CH158">
        <f>Model!CH88</f>
        <v>0</v>
      </c>
      <c r="CI158">
        <f>Model!CI88</f>
        <v>0</v>
      </c>
      <c r="CJ158">
        <f>Model!CJ88</f>
        <v>0</v>
      </c>
      <c r="CK158">
        <f>Model!CK88</f>
        <v>0</v>
      </c>
      <c r="CL158">
        <f>Model!CL88</f>
        <v>0</v>
      </c>
      <c r="CM158">
        <f>Model!CM88</f>
        <v>0</v>
      </c>
      <c r="CN158">
        <f>Model!CN88</f>
        <v>0</v>
      </c>
      <c r="CO158">
        <f>Model!CO88</f>
        <v>0</v>
      </c>
      <c r="CP158">
        <f>Model!CP88</f>
        <v>0</v>
      </c>
      <c r="CQ158">
        <f>Model!CQ88</f>
        <v>0</v>
      </c>
      <c r="CR158">
        <f>Model!CR88</f>
        <v>0</v>
      </c>
      <c r="CS158">
        <f>Model!CS88</f>
        <v>0</v>
      </c>
      <c r="CT158">
        <f>Model!CT88</f>
        <v>0</v>
      </c>
      <c r="CU158">
        <f>Model!CU88</f>
        <v>0</v>
      </c>
      <c r="CV158">
        <f>Model!CV88</f>
        <v>0</v>
      </c>
      <c r="CW158">
        <f>Model!CW88</f>
        <v>0</v>
      </c>
      <c r="CX158">
        <f>Model!CX88</f>
        <v>0</v>
      </c>
      <c r="CY158">
        <f>Model!CY88</f>
        <v>0</v>
      </c>
      <c r="CZ158">
        <f>Model!CZ88</f>
        <v>0</v>
      </c>
      <c r="DA158">
        <f>Model!DA88</f>
        <v>0</v>
      </c>
      <c r="DB158">
        <f>Model!DB88</f>
        <v>0</v>
      </c>
      <c r="DC158">
        <f>Model!DC88</f>
        <v>0</v>
      </c>
      <c r="DD158">
        <f>Model!DD88</f>
        <v>0</v>
      </c>
      <c r="DE158">
        <f>Model!DE88</f>
        <v>0</v>
      </c>
      <c r="DF158">
        <f>Model!DF88</f>
        <v>0</v>
      </c>
      <c r="DG158">
        <f>Model!DG88</f>
        <v>0</v>
      </c>
      <c r="DH158">
        <f>Model!DH88</f>
        <v>0</v>
      </c>
      <c r="DI158">
        <f>Model!DI88</f>
        <v>0</v>
      </c>
      <c r="DJ158">
        <f>Model!DJ88</f>
        <v>0</v>
      </c>
      <c r="DK158">
        <f>Model!DK88</f>
        <v>0</v>
      </c>
      <c r="DL158">
        <f>Model!DL88</f>
        <v>0</v>
      </c>
      <c r="DM158">
        <f>Model!DM88</f>
        <v>0</v>
      </c>
      <c r="DN158">
        <f>Model!DN88</f>
        <v>0</v>
      </c>
      <c r="DO158">
        <f>Model!DO88</f>
        <v>0</v>
      </c>
      <c r="DP158">
        <f>Model!DP88</f>
        <v>0</v>
      </c>
      <c r="DQ158">
        <f>Model!DQ88</f>
        <v>0</v>
      </c>
      <c r="DR158">
        <f>Model!DR88</f>
        <v>0</v>
      </c>
      <c r="DS158">
        <f>Model!DS88</f>
        <v>0</v>
      </c>
      <c r="DT158">
        <f>Model!DT88</f>
        <v>0</v>
      </c>
      <c r="DU158">
        <f>Model!DU88</f>
        <v>0</v>
      </c>
      <c r="DV158">
        <f>Model!DV88</f>
        <v>0</v>
      </c>
      <c r="DW158">
        <f>Model!DW88</f>
        <v>0</v>
      </c>
      <c r="DX158">
        <f>Model!DX88</f>
        <v>0</v>
      </c>
      <c r="DY158">
        <f>Model!DY88</f>
        <v>0</v>
      </c>
      <c r="DZ158">
        <f>Model!DZ88</f>
        <v>0</v>
      </c>
      <c r="EA158">
        <f>Model!EA88</f>
        <v>0</v>
      </c>
      <c r="EB158">
        <f>Model!EB88</f>
        <v>0</v>
      </c>
      <c r="EC158">
        <f>Model!EC88</f>
        <v>0</v>
      </c>
      <c r="ED158">
        <f>Model!ED88</f>
        <v>0</v>
      </c>
      <c r="EE158">
        <f>Model!EE88</f>
        <v>0</v>
      </c>
      <c r="EF158">
        <f>Model!EF88</f>
        <v>0</v>
      </c>
      <c r="EG158">
        <f>Model!EG88</f>
        <v>0</v>
      </c>
      <c r="EH158">
        <f>Model!EH88</f>
        <v>0</v>
      </c>
      <c r="EI158">
        <f>Model!EI88</f>
        <v>0</v>
      </c>
      <c r="EJ158">
        <f>Model!EJ88</f>
        <v>0</v>
      </c>
      <c r="EK158">
        <f>Model!EK88</f>
        <v>0</v>
      </c>
      <c r="EL158">
        <f>Model!EM88</f>
        <v>0</v>
      </c>
      <c r="EM158">
        <f>Model!EN88</f>
        <v>0</v>
      </c>
      <c r="EN158">
        <f>Model!EO88</f>
        <v>0</v>
      </c>
      <c r="EO158">
        <f>Model!EP88</f>
        <v>0</v>
      </c>
      <c r="EP158">
        <f>Model!EQ88</f>
        <v>0</v>
      </c>
      <c r="EQ158">
        <f>Model!ER88</f>
        <v>0</v>
      </c>
      <c r="ER158">
        <f>Model!ES88</f>
        <v>0</v>
      </c>
      <c r="ES158">
        <f>Model!ET88</f>
        <v>0</v>
      </c>
      <c r="ET158">
        <f>Model!EU88</f>
        <v>0</v>
      </c>
      <c r="EU158">
        <f>Model!EV88</f>
        <v>0</v>
      </c>
      <c r="EV158">
        <f>Model!EW88</f>
        <v>0</v>
      </c>
      <c r="EW158">
        <f>Model!EX88</f>
        <v>0</v>
      </c>
      <c r="EX158">
        <f>Model!EY88</f>
        <v>0</v>
      </c>
    </row>
    <row r="159" spans="1:154" hidden="1" outlineLevel="1">
      <c r="A159">
        <f>Model!A89</f>
        <v>0</v>
      </c>
      <c r="B159">
        <f>Model!B89</f>
        <v>0</v>
      </c>
      <c r="C159">
        <f>Model!C89</f>
        <v>0</v>
      </c>
      <c r="D159">
        <f>Model!D89</f>
        <v>0</v>
      </c>
      <c r="E159">
        <f>Model!E89</f>
        <v>0</v>
      </c>
      <c r="F159">
        <f>Model!F89</f>
        <v>0</v>
      </c>
      <c r="G159">
        <f>Model!G89</f>
        <v>0</v>
      </c>
      <c r="H159">
        <f>Model!H89</f>
        <v>0</v>
      </c>
      <c r="I159" t="str">
        <f>Model!I89</f>
        <v>Shareholders' Equity:</v>
      </c>
      <c r="J159">
        <f>Model!J89</f>
        <v>0</v>
      </c>
      <c r="K159">
        <f>Model!K89</f>
        <v>0</v>
      </c>
      <c r="L159">
        <f>Model!L89</f>
        <v>0</v>
      </c>
      <c r="M159">
        <f>Model!M89</f>
        <v>0</v>
      </c>
      <c r="N159">
        <f>Model!N89</f>
        <v>0</v>
      </c>
      <c r="O159">
        <f>Model!O89</f>
        <v>0</v>
      </c>
      <c r="P159">
        <f>Model!P89</f>
        <v>0</v>
      </c>
      <c r="Q159">
        <f>Model!Q89</f>
        <v>0</v>
      </c>
      <c r="R159">
        <f>Model!R89</f>
        <v>0</v>
      </c>
      <c r="S159">
        <f>Model!S89</f>
        <v>0</v>
      </c>
      <c r="T159">
        <f>Model!T89</f>
        <v>0</v>
      </c>
      <c r="U159">
        <f>Model!U89</f>
        <v>0</v>
      </c>
      <c r="V159">
        <f>Model!V89</f>
        <v>0</v>
      </c>
      <c r="W159">
        <f>Model!W89</f>
        <v>0</v>
      </c>
      <c r="X159">
        <f>Model!X89</f>
        <v>0</v>
      </c>
      <c r="Y159">
        <f>Model!Y89</f>
        <v>0</v>
      </c>
      <c r="Z159">
        <f>Model!Z89</f>
        <v>0</v>
      </c>
      <c r="AA159">
        <f>Model!AA89</f>
        <v>0</v>
      </c>
      <c r="AB159">
        <f>Model!AB89</f>
        <v>0</v>
      </c>
      <c r="AC159">
        <f>Model!AC89</f>
        <v>0</v>
      </c>
      <c r="AD159">
        <f>Model!AD89</f>
        <v>0</v>
      </c>
      <c r="AE159">
        <f>Model!AE89</f>
        <v>0</v>
      </c>
      <c r="AF159">
        <f>Model!AF89</f>
        <v>0</v>
      </c>
      <c r="AG159">
        <f>Model!AG89</f>
        <v>0</v>
      </c>
      <c r="AH159">
        <f>Model!AH89</f>
        <v>0</v>
      </c>
      <c r="AI159">
        <f>Model!AI89</f>
        <v>0</v>
      </c>
      <c r="AJ159">
        <f>Model!AJ89</f>
        <v>0</v>
      </c>
      <c r="AK159">
        <f>Model!AK89</f>
        <v>0</v>
      </c>
      <c r="AL159">
        <f>Model!AL89</f>
        <v>0</v>
      </c>
      <c r="AM159">
        <f>Model!AM89</f>
        <v>0</v>
      </c>
      <c r="AN159">
        <f>Model!AN89</f>
        <v>0</v>
      </c>
      <c r="AO159">
        <f>Model!AO89</f>
        <v>0</v>
      </c>
      <c r="AP159">
        <f>Model!AP89</f>
        <v>0</v>
      </c>
      <c r="AQ159">
        <f>Model!AQ89</f>
        <v>0</v>
      </c>
      <c r="AR159">
        <f>Model!AR89</f>
        <v>0</v>
      </c>
      <c r="AS159">
        <f>Model!AS89</f>
        <v>0</v>
      </c>
      <c r="AT159">
        <f>Model!AT89</f>
        <v>0</v>
      </c>
      <c r="AU159">
        <f>Model!AU89</f>
        <v>0</v>
      </c>
      <c r="AV159">
        <f>Model!AV89</f>
        <v>0</v>
      </c>
      <c r="AW159">
        <f>Model!AW89</f>
        <v>0</v>
      </c>
      <c r="AX159">
        <f>Model!AX89</f>
        <v>0</v>
      </c>
      <c r="AY159">
        <f>Model!AY89</f>
        <v>0</v>
      </c>
      <c r="AZ159">
        <f>Model!AZ89</f>
        <v>0</v>
      </c>
      <c r="BA159">
        <f>Model!BA89</f>
        <v>0</v>
      </c>
      <c r="BB159">
        <f>Model!BB89</f>
        <v>0</v>
      </c>
      <c r="BC159">
        <f>Model!BC89</f>
        <v>0</v>
      </c>
      <c r="BD159">
        <f>Model!BD89</f>
        <v>0</v>
      </c>
      <c r="BE159">
        <f>Model!BE89</f>
        <v>0</v>
      </c>
      <c r="BF159">
        <f>Model!BF89</f>
        <v>0</v>
      </c>
      <c r="BG159">
        <f>Model!BG89</f>
        <v>0</v>
      </c>
      <c r="BH159">
        <f>Model!BH89</f>
        <v>0</v>
      </c>
      <c r="BI159">
        <f>Model!BI89</f>
        <v>0</v>
      </c>
      <c r="BJ159">
        <f>Model!BJ89</f>
        <v>0</v>
      </c>
      <c r="BK159">
        <f>Model!BK89</f>
        <v>0</v>
      </c>
      <c r="BL159">
        <f>Model!BL89</f>
        <v>0</v>
      </c>
      <c r="BM159">
        <f>Model!BM89</f>
        <v>0</v>
      </c>
      <c r="BN159">
        <f>Model!BN89</f>
        <v>0</v>
      </c>
      <c r="BO159">
        <f>Model!BO89</f>
        <v>0</v>
      </c>
      <c r="BP159">
        <f>Model!BP89</f>
        <v>0</v>
      </c>
      <c r="BQ159">
        <f>Model!BQ89</f>
        <v>0</v>
      </c>
      <c r="BR159">
        <f>Model!BR89</f>
        <v>0</v>
      </c>
      <c r="BS159">
        <f>Model!BS89</f>
        <v>0</v>
      </c>
      <c r="BT159">
        <f>Model!BT89</f>
        <v>0</v>
      </c>
      <c r="BU159">
        <f>Model!BU89</f>
        <v>0</v>
      </c>
      <c r="BV159">
        <f>Model!BV89</f>
        <v>0</v>
      </c>
      <c r="BW159">
        <f>Model!BW89</f>
        <v>0</v>
      </c>
      <c r="BX159">
        <f>Model!BX89</f>
        <v>0</v>
      </c>
      <c r="BY159">
        <f>Model!BY89</f>
        <v>0</v>
      </c>
      <c r="BZ159">
        <f>Model!BZ89</f>
        <v>0</v>
      </c>
      <c r="CA159">
        <f>Model!CA89</f>
        <v>0</v>
      </c>
      <c r="CB159">
        <f>Model!CB89</f>
        <v>0</v>
      </c>
      <c r="CC159">
        <f>Model!CC89</f>
        <v>0</v>
      </c>
      <c r="CD159">
        <f>Model!CD89</f>
        <v>0</v>
      </c>
      <c r="CE159">
        <f>Model!CE89</f>
        <v>0</v>
      </c>
      <c r="CF159">
        <f>Model!CF89</f>
        <v>0</v>
      </c>
      <c r="CG159">
        <f>Model!CG89</f>
        <v>0</v>
      </c>
      <c r="CH159">
        <f>Model!CH89</f>
        <v>0</v>
      </c>
      <c r="CI159">
        <f>Model!CI89</f>
        <v>0</v>
      </c>
      <c r="CJ159">
        <f>Model!CJ89</f>
        <v>0</v>
      </c>
      <c r="CK159">
        <f>Model!CK89</f>
        <v>0</v>
      </c>
      <c r="CL159">
        <f>Model!CL89</f>
        <v>0</v>
      </c>
      <c r="CM159">
        <f>Model!CM89</f>
        <v>0</v>
      </c>
      <c r="CN159">
        <f>Model!CN89</f>
        <v>0</v>
      </c>
      <c r="CO159">
        <f>Model!CO89</f>
        <v>0</v>
      </c>
      <c r="CP159">
        <f>Model!CP89</f>
        <v>0</v>
      </c>
      <c r="CQ159">
        <f>Model!CQ89</f>
        <v>0</v>
      </c>
      <c r="CR159">
        <f>Model!CR89</f>
        <v>0</v>
      </c>
      <c r="CS159">
        <f>Model!CS89</f>
        <v>0</v>
      </c>
      <c r="CT159">
        <f>Model!CT89</f>
        <v>0</v>
      </c>
      <c r="CU159">
        <f>Model!CU89</f>
        <v>0</v>
      </c>
      <c r="CV159">
        <f>Model!CV89</f>
        <v>0</v>
      </c>
      <c r="CW159">
        <f>Model!CW89</f>
        <v>0</v>
      </c>
      <c r="CX159">
        <f>Model!CX89</f>
        <v>0</v>
      </c>
      <c r="CY159">
        <f>Model!CY89</f>
        <v>0</v>
      </c>
      <c r="CZ159">
        <f>Model!CZ89</f>
        <v>0</v>
      </c>
      <c r="DA159">
        <f>Model!DA89</f>
        <v>0</v>
      </c>
      <c r="DB159">
        <f>Model!DB89</f>
        <v>0</v>
      </c>
      <c r="DC159">
        <f>Model!DC89</f>
        <v>0</v>
      </c>
      <c r="DD159">
        <f>Model!DD89</f>
        <v>0</v>
      </c>
      <c r="DE159">
        <f>Model!DE89</f>
        <v>0</v>
      </c>
      <c r="DF159">
        <f>Model!DF89</f>
        <v>0</v>
      </c>
      <c r="DG159">
        <f>Model!DG89</f>
        <v>0</v>
      </c>
      <c r="DH159">
        <f>Model!DH89</f>
        <v>0</v>
      </c>
      <c r="DI159">
        <f>Model!DI89</f>
        <v>0</v>
      </c>
      <c r="DJ159">
        <f>Model!DJ89</f>
        <v>0</v>
      </c>
      <c r="DK159">
        <f>Model!DK89</f>
        <v>0</v>
      </c>
      <c r="DL159">
        <f>Model!DL89</f>
        <v>0</v>
      </c>
      <c r="DM159">
        <f>Model!DM89</f>
        <v>0</v>
      </c>
      <c r="DN159">
        <f>Model!DN89</f>
        <v>0</v>
      </c>
      <c r="DO159">
        <f>Model!DO89</f>
        <v>0</v>
      </c>
      <c r="DP159">
        <f>Model!DP89</f>
        <v>0</v>
      </c>
      <c r="DQ159">
        <f>Model!DQ89</f>
        <v>0</v>
      </c>
      <c r="DR159">
        <f>Model!DR89</f>
        <v>0</v>
      </c>
      <c r="DS159">
        <f>Model!DS89</f>
        <v>0</v>
      </c>
      <c r="DT159">
        <f>Model!DT89</f>
        <v>0</v>
      </c>
      <c r="DU159">
        <f>Model!DU89</f>
        <v>0</v>
      </c>
      <c r="DV159">
        <f>Model!DV89</f>
        <v>0</v>
      </c>
      <c r="DW159">
        <f>Model!DW89</f>
        <v>0</v>
      </c>
      <c r="DX159">
        <f>Model!DX89</f>
        <v>0</v>
      </c>
      <c r="DY159">
        <f>Model!DY89</f>
        <v>0</v>
      </c>
      <c r="DZ159">
        <f>Model!DZ89</f>
        <v>0</v>
      </c>
      <c r="EA159">
        <f>Model!EA89</f>
        <v>0</v>
      </c>
      <c r="EB159">
        <f>Model!EB89</f>
        <v>0</v>
      </c>
      <c r="EC159">
        <f>Model!EC89</f>
        <v>0</v>
      </c>
      <c r="ED159">
        <f>Model!ED89</f>
        <v>0</v>
      </c>
      <c r="EE159">
        <f>Model!EE89</f>
        <v>0</v>
      </c>
      <c r="EF159">
        <f>Model!EF89</f>
        <v>0</v>
      </c>
      <c r="EG159">
        <f>Model!EG89</f>
        <v>0</v>
      </c>
      <c r="EH159">
        <f>Model!EH89</f>
        <v>0</v>
      </c>
      <c r="EI159">
        <f>Model!EI89</f>
        <v>0</v>
      </c>
      <c r="EJ159">
        <f>Model!EJ89</f>
        <v>0</v>
      </c>
      <c r="EK159">
        <f>Model!EK89</f>
        <v>0</v>
      </c>
      <c r="EL159">
        <f>Model!EM89</f>
        <v>0</v>
      </c>
      <c r="EM159">
        <f>Model!EN89</f>
        <v>0</v>
      </c>
      <c r="EN159">
        <f>Model!EO89</f>
        <v>0</v>
      </c>
      <c r="EO159">
        <f>Model!EP89</f>
        <v>0</v>
      </c>
      <c r="EP159">
        <f>Model!EQ89</f>
        <v>0</v>
      </c>
      <c r="EQ159">
        <f>Model!ER89</f>
        <v>0</v>
      </c>
      <c r="ER159">
        <f>Model!ES89</f>
        <v>0</v>
      </c>
      <c r="ES159">
        <f>Model!ET89</f>
        <v>0</v>
      </c>
      <c r="ET159">
        <f>Model!EU89</f>
        <v>0</v>
      </c>
      <c r="EU159">
        <f>Model!EV89</f>
        <v>0</v>
      </c>
      <c r="EV159">
        <f>Model!EW89</f>
        <v>0</v>
      </c>
      <c r="EW159">
        <f>Model!EX89</f>
        <v>0</v>
      </c>
      <c r="EX159">
        <f>Model!EY89</f>
        <v>0</v>
      </c>
    </row>
    <row r="160" spans="1:154" hidden="1" outlineLevel="1">
      <c r="A160">
        <f>Model!A90</f>
        <v>0</v>
      </c>
      <c r="B160">
        <f>Model!B90</f>
        <v>0</v>
      </c>
      <c r="C160">
        <f>Model!C90</f>
        <v>0</v>
      </c>
      <c r="D160">
        <f>Model!D90</f>
        <v>0</v>
      </c>
      <c r="E160">
        <f>Model!E90</f>
        <v>0</v>
      </c>
      <c r="F160">
        <f>Model!F90</f>
        <v>0</v>
      </c>
      <c r="G160">
        <f>Model!G90</f>
        <v>0</v>
      </c>
      <c r="H160">
        <f>Model!H90</f>
        <v>0</v>
      </c>
      <c r="I160" t="str">
        <f>Model!I90</f>
        <v>Preferred Equity</v>
      </c>
      <c r="J160">
        <f>Model!J90</f>
        <v>0</v>
      </c>
      <c r="K160">
        <f>Model!K90</f>
        <v>0</v>
      </c>
      <c r="L160">
        <f>Model!L90</f>
        <v>0</v>
      </c>
      <c r="M160">
        <f>Model!M90</f>
        <v>0</v>
      </c>
      <c r="N160">
        <f>Model!N90</f>
        <v>0</v>
      </c>
      <c r="O160">
        <f>Model!O90</f>
        <v>0</v>
      </c>
      <c r="P160">
        <f>Model!P90</f>
        <v>0</v>
      </c>
      <c r="Q160">
        <f>Model!Q90</f>
        <v>0</v>
      </c>
      <c r="R160">
        <f>Model!R90</f>
        <v>0</v>
      </c>
      <c r="S160">
        <f>Model!S90</f>
        <v>0</v>
      </c>
      <c r="T160">
        <f>Model!T90</f>
        <v>0</v>
      </c>
      <c r="U160">
        <f>Model!U90</f>
        <v>0</v>
      </c>
      <c r="V160">
        <f>Model!V90</f>
        <v>0</v>
      </c>
      <c r="W160">
        <f>Model!W90</f>
        <v>0</v>
      </c>
      <c r="X160">
        <f>Model!X90</f>
        <v>0</v>
      </c>
      <c r="Y160">
        <f>Model!Y90</f>
        <v>0</v>
      </c>
      <c r="Z160">
        <f>Model!Z90</f>
        <v>0</v>
      </c>
      <c r="AA160">
        <f>Model!AA90</f>
        <v>0</v>
      </c>
      <c r="AB160">
        <f>Model!AB90</f>
        <v>0</v>
      </c>
      <c r="AC160">
        <f>Model!AC90</f>
        <v>0</v>
      </c>
      <c r="AD160">
        <f>Model!AD90</f>
        <v>0</v>
      </c>
      <c r="AE160">
        <f>Model!AE90</f>
        <v>0</v>
      </c>
      <c r="AF160">
        <f>Model!AF90</f>
        <v>0</v>
      </c>
      <c r="AG160">
        <f>Model!AG90</f>
        <v>0</v>
      </c>
      <c r="AH160">
        <f>Model!AH90</f>
        <v>0</v>
      </c>
      <c r="AI160">
        <f>Model!AI90</f>
        <v>0</v>
      </c>
      <c r="AJ160">
        <f>Model!AJ90</f>
        <v>0</v>
      </c>
      <c r="AK160">
        <f>Model!AK90</f>
        <v>0</v>
      </c>
      <c r="AL160">
        <f>Model!AL90</f>
        <v>0</v>
      </c>
      <c r="AM160">
        <f>Model!AM90</f>
        <v>0</v>
      </c>
      <c r="AN160">
        <f>Model!AN90</f>
        <v>0</v>
      </c>
      <c r="AO160">
        <f>Model!AO90</f>
        <v>0</v>
      </c>
      <c r="AP160">
        <f>Model!AP90</f>
        <v>0</v>
      </c>
      <c r="AQ160">
        <f>Model!AQ90</f>
        <v>0</v>
      </c>
      <c r="AR160">
        <f>Model!AR90</f>
        <v>0</v>
      </c>
      <c r="AS160">
        <f>Model!AS90</f>
        <v>0</v>
      </c>
      <c r="AT160">
        <f>Model!AT90</f>
        <v>0</v>
      </c>
      <c r="AU160">
        <f>Model!AU90</f>
        <v>0</v>
      </c>
      <c r="AV160">
        <f>Model!AV90</f>
        <v>0</v>
      </c>
      <c r="AW160">
        <f>Model!AW90</f>
        <v>4.0000000000000001E-3</v>
      </c>
      <c r="AX160">
        <f>Model!AX90</f>
        <v>0</v>
      </c>
      <c r="AY160">
        <f>Model!AY90</f>
        <v>0</v>
      </c>
      <c r="AZ160">
        <f>Model!AZ90</f>
        <v>0</v>
      </c>
      <c r="BA160">
        <f>Model!BA90</f>
        <v>4.0000000000000001E-3</v>
      </c>
      <c r="BB160">
        <f>Model!BB90</f>
        <v>4.0000000000000001E-3</v>
      </c>
      <c r="BC160">
        <f>Model!BC90</f>
        <v>4.0000000000000001E-3</v>
      </c>
      <c r="BD160">
        <f>Model!BD90</f>
        <v>0</v>
      </c>
      <c r="BE160">
        <f>Model!BE90</f>
        <v>0</v>
      </c>
      <c r="BF160">
        <f>Model!BF90</f>
        <v>0</v>
      </c>
      <c r="BG160">
        <f>Model!BG90</f>
        <v>0</v>
      </c>
      <c r="BH160">
        <f>Model!BH90</f>
        <v>0</v>
      </c>
      <c r="BI160">
        <f>Model!BI90</f>
        <v>0</v>
      </c>
      <c r="BJ160">
        <f>Model!BJ90</f>
        <v>0</v>
      </c>
      <c r="BK160">
        <f>Model!BK90</f>
        <v>0</v>
      </c>
      <c r="BL160">
        <f>Model!BL90</f>
        <v>0</v>
      </c>
      <c r="BM160">
        <f>Model!BM90</f>
        <v>0</v>
      </c>
      <c r="BN160">
        <f>Model!BN90</f>
        <v>0</v>
      </c>
      <c r="BO160">
        <f>Model!BO90</f>
        <v>0</v>
      </c>
      <c r="BP160">
        <f>Model!BP90</f>
        <v>0</v>
      </c>
      <c r="BQ160">
        <f>Model!BQ90</f>
        <v>0</v>
      </c>
      <c r="BR160">
        <f>Model!BR90</f>
        <v>0</v>
      </c>
      <c r="BS160">
        <f>Model!BS90</f>
        <v>0</v>
      </c>
      <c r="BT160">
        <f>Model!BT90</f>
        <v>0</v>
      </c>
      <c r="BU160">
        <f>Model!BU90</f>
        <v>0</v>
      </c>
      <c r="BV160">
        <f>Model!BV90</f>
        <v>0</v>
      </c>
      <c r="BW160">
        <f>Model!BW90</f>
        <v>0</v>
      </c>
      <c r="BX160">
        <f>Model!BX90</f>
        <v>0</v>
      </c>
      <c r="BY160">
        <f>Model!BY90</f>
        <v>0</v>
      </c>
      <c r="BZ160">
        <f>Model!BZ90</f>
        <v>0</v>
      </c>
      <c r="CA160">
        <f>Model!CA90</f>
        <v>0</v>
      </c>
      <c r="CB160">
        <f>Model!CB90</f>
        <v>0</v>
      </c>
      <c r="CC160">
        <f>Model!CC90</f>
        <v>0</v>
      </c>
      <c r="CD160">
        <f>Model!CD90</f>
        <v>0</v>
      </c>
      <c r="CE160">
        <f>Model!CE90</f>
        <v>0</v>
      </c>
      <c r="CF160">
        <f>Model!CF90</f>
        <v>0</v>
      </c>
      <c r="CG160">
        <f>Model!CG90</f>
        <v>0</v>
      </c>
      <c r="CH160">
        <f>Model!CH90</f>
        <v>0</v>
      </c>
      <c r="CI160">
        <f>Model!CI90</f>
        <v>0</v>
      </c>
      <c r="CJ160">
        <f>Model!CJ90</f>
        <v>0</v>
      </c>
      <c r="CK160">
        <f>Model!CK90</f>
        <v>0</v>
      </c>
      <c r="CL160">
        <f>Model!CL90</f>
        <v>0</v>
      </c>
      <c r="CM160">
        <f>Model!CM90</f>
        <v>0</v>
      </c>
      <c r="CN160">
        <f>Model!CN90</f>
        <v>0</v>
      </c>
      <c r="CO160">
        <f>Model!CO90</f>
        <v>0</v>
      </c>
      <c r="CP160">
        <f>Model!CP90</f>
        <v>0</v>
      </c>
      <c r="CQ160">
        <f>Model!CQ90</f>
        <v>0</v>
      </c>
      <c r="CR160">
        <f>Model!CR90</f>
        <v>0</v>
      </c>
      <c r="CS160">
        <f>Model!CS90</f>
        <v>0</v>
      </c>
      <c r="CT160">
        <f>Model!CT90</f>
        <v>0</v>
      </c>
      <c r="CU160">
        <f>Model!CU90</f>
        <v>0</v>
      </c>
      <c r="CV160">
        <f>Model!CV90</f>
        <v>0</v>
      </c>
      <c r="CW160">
        <f>Model!CW90</f>
        <v>0</v>
      </c>
      <c r="CX160">
        <f>Model!CX90</f>
        <v>0</v>
      </c>
      <c r="CY160">
        <f>Model!CY90</f>
        <v>0</v>
      </c>
      <c r="CZ160">
        <f>Model!CZ90</f>
        <v>0</v>
      </c>
      <c r="DA160">
        <f>Model!DA90</f>
        <v>0</v>
      </c>
      <c r="DB160">
        <f>Model!DB90</f>
        <v>0</v>
      </c>
      <c r="DC160">
        <f>Model!DC90</f>
        <v>0</v>
      </c>
      <c r="DD160">
        <f>Model!DD90</f>
        <v>0</v>
      </c>
      <c r="DE160">
        <f>Model!DE90</f>
        <v>0</v>
      </c>
      <c r="DF160">
        <f>Model!DF90</f>
        <v>0</v>
      </c>
      <c r="DG160">
        <f>Model!DG90</f>
        <v>0</v>
      </c>
      <c r="DH160">
        <f>Model!DH90</f>
        <v>0</v>
      </c>
      <c r="DI160">
        <f>Model!DI90</f>
        <v>0</v>
      </c>
      <c r="DJ160">
        <f>Model!DJ90</f>
        <v>0</v>
      </c>
      <c r="DK160">
        <f>Model!DK90</f>
        <v>0</v>
      </c>
      <c r="DL160">
        <f>Model!DL90</f>
        <v>0</v>
      </c>
      <c r="DM160">
        <f>Model!DM90</f>
        <v>0</v>
      </c>
      <c r="DN160">
        <f>Model!DN90</f>
        <v>0</v>
      </c>
      <c r="DO160">
        <f>Model!DO90</f>
        <v>0</v>
      </c>
      <c r="DP160">
        <f>Model!DP90</f>
        <v>0</v>
      </c>
      <c r="DQ160">
        <f>Model!DQ90</f>
        <v>0</v>
      </c>
      <c r="DR160">
        <f>Model!DR90</f>
        <v>0</v>
      </c>
      <c r="DS160">
        <f>Model!DS90</f>
        <v>0</v>
      </c>
      <c r="DT160">
        <f>Model!DT90</f>
        <v>4.0000000000000001E-3</v>
      </c>
      <c r="DU160">
        <f>Model!DU90</f>
        <v>4.0000000000000001E-3</v>
      </c>
      <c r="DV160">
        <f>Model!DV90</f>
        <v>0</v>
      </c>
      <c r="DW160">
        <f>Model!DW90</f>
        <v>0</v>
      </c>
      <c r="DX160">
        <f>Model!DX90</f>
        <v>0</v>
      </c>
      <c r="DY160">
        <f>Model!DY90</f>
        <v>0</v>
      </c>
      <c r="DZ160">
        <f>Model!DZ90</f>
        <v>0</v>
      </c>
      <c r="EA160">
        <f>Model!EA90</f>
        <v>0</v>
      </c>
      <c r="EB160">
        <f>Model!EB90</f>
        <v>0</v>
      </c>
      <c r="EC160">
        <f>Model!EC90</f>
        <v>0</v>
      </c>
      <c r="ED160">
        <f>Model!ED90</f>
        <v>0</v>
      </c>
      <c r="EE160">
        <f>Model!EE90</f>
        <v>0</v>
      </c>
      <c r="EF160">
        <f>Model!EF90</f>
        <v>0</v>
      </c>
      <c r="EG160">
        <f>Model!EG90</f>
        <v>0</v>
      </c>
      <c r="EH160">
        <f>Model!EH90</f>
        <v>0</v>
      </c>
      <c r="EI160">
        <f>Model!EI90</f>
        <v>0</v>
      </c>
      <c r="EJ160">
        <f>Model!EJ90</f>
        <v>0</v>
      </c>
      <c r="EK160">
        <f>Model!EK90</f>
        <v>0</v>
      </c>
      <c r="EL160">
        <f>Model!EM90</f>
        <v>0</v>
      </c>
      <c r="EM160">
        <f>Model!EN90</f>
        <v>0</v>
      </c>
      <c r="EN160">
        <f>Model!EO90</f>
        <v>0</v>
      </c>
      <c r="EO160">
        <f>Model!EP90</f>
        <v>0</v>
      </c>
      <c r="EP160">
        <f>Model!EQ90</f>
        <v>0</v>
      </c>
      <c r="EQ160">
        <f>Model!ER90</f>
        <v>0</v>
      </c>
      <c r="ER160">
        <f>Model!ES90</f>
        <v>0</v>
      </c>
      <c r="ES160">
        <f>Model!ET90</f>
        <v>0</v>
      </c>
      <c r="ET160">
        <f>Model!EU90</f>
        <v>0</v>
      </c>
      <c r="EU160">
        <f>Model!EV90</f>
        <v>0</v>
      </c>
      <c r="EV160">
        <f>Model!EW90</f>
        <v>0</v>
      </c>
      <c r="EW160">
        <f>Model!EX90</f>
        <v>0</v>
      </c>
      <c r="EX160">
        <f>Model!EY90</f>
        <v>0</v>
      </c>
    </row>
    <row r="161" spans="1:154" hidden="1" outlineLevel="1">
      <c r="A161">
        <f>Model!A91</f>
        <v>0</v>
      </c>
      <c r="B161">
        <f>Model!B91</f>
        <v>0</v>
      </c>
      <c r="C161">
        <f>Model!C91</f>
        <v>0</v>
      </c>
      <c r="D161">
        <f>Model!D91</f>
        <v>0</v>
      </c>
      <c r="E161">
        <f>Model!E91</f>
        <v>0</v>
      </c>
      <c r="F161">
        <f>Model!F91</f>
        <v>0</v>
      </c>
      <c r="G161">
        <f>Model!G91</f>
        <v>0</v>
      </c>
      <c r="H161">
        <f>Model!H91</f>
        <v>0</v>
      </c>
      <c r="I161" t="str">
        <f>Model!I91</f>
        <v>Common Equity</v>
      </c>
      <c r="J161">
        <f>Model!J91</f>
        <v>0</v>
      </c>
      <c r="K161">
        <f>Model!K91</f>
        <v>0</v>
      </c>
      <c r="L161">
        <f>Model!L91</f>
        <v>0</v>
      </c>
      <c r="M161">
        <f>Model!M91</f>
        <v>0</v>
      </c>
      <c r="N161">
        <f>Model!N91</f>
        <v>0</v>
      </c>
      <c r="O161">
        <f>Model!O91</f>
        <v>0</v>
      </c>
      <c r="P161">
        <f>Model!P91</f>
        <v>0</v>
      </c>
      <c r="Q161">
        <f>Model!Q91</f>
        <v>0</v>
      </c>
      <c r="R161">
        <f>Model!R91</f>
        <v>0</v>
      </c>
      <c r="S161">
        <f>Model!S91</f>
        <v>0</v>
      </c>
      <c r="T161">
        <f>Model!T91</f>
        <v>0</v>
      </c>
      <c r="U161">
        <f>Model!U91</f>
        <v>0</v>
      </c>
      <c r="V161">
        <f>Model!V91</f>
        <v>0</v>
      </c>
      <c r="W161">
        <f>Model!W91</f>
        <v>0</v>
      </c>
      <c r="X161">
        <f>Model!X91</f>
        <v>0</v>
      </c>
      <c r="Y161">
        <f>Model!Y91</f>
        <v>0</v>
      </c>
      <c r="Z161">
        <f>Model!Z91</f>
        <v>0</v>
      </c>
      <c r="AA161">
        <f>Model!AA91</f>
        <v>0</v>
      </c>
      <c r="AB161">
        <f>Model!AB91</f>
        <v>0</v>
      </c>
      <c r="AC161">
        <f>Model!AC91</f>
        <v>0</v>
      </c>
      <c r="AD161">
        <f>Model!AD91</f>
        <v>0</v>
      </c>
      <c r="AE161">
        <f>Model!AE91</f>
        <v>0</v>
      </c>
      <c r="AF161">
        <f>Model!AF91</f>
        <v>0</v>
      </c>
      <c r="AG161">
        <f>Model!AG91</f>
        <v>0</v>
      </c>
      <c r="AH161">
        <f>Model!AH91</f>
        <v>0</v>
      </c>
      <c r="AI161">
        <f>Model!AI91</f>
        <v>0</v>
      </c>
      <c r="AJ161">
        <f>Model!AJ91</f>
        <v>0</v>
      </c>
      <c r="AK161">
        <f>Model!AK91</f>
        <v>0</v>
      </c>
      <c r="AL161">
        <f>Model!AL91</f>
        <v>0</v>
      </c>
      <c r="AM161">
        <f>Model!AM91</f>
        <v>0</v>
      </c>
      <c r="AN161">
        <f>Model!AN91</f>
        <v>0</v>
      </c>
      <c r="AO161">
        <f>Model!AO91</f>
        <v>0</v>
      </c>
      <c r="AP161">
        <f>Model!AP91</f>
        <v>0</v>
      </c>
      <c r="AQ161">
        <f>Model!AQ91</f>
        <v>0</v>
      </c>
      <c r="AR161">
        <f>Model!AR91</f>
        <v>0</v>
      </c>
      <c r="AS161">
        <f>Model!AS91</f>
        <v>0</v>
      </c>
      <c r="AT161">
        <f>Model!AT91</f>
        <v>0</v>
      </c>
      <c r="AU161">
        <f>Model!AU91</f>
        <v>0</v>
      </c>
      <c r="AV161">
        <f>Model!AV91</f>
        <v>0</v>
      </c>
      <c r="AW161">
        <f>Model!AW91</f>
        <v>93.057000000000002</v>
      </c>
      <c r="AX161">
        <f>Model!AX91</f>
        <v>0</v>
      </c>
      <c r="AY161">
        <f>Model!AY91</f>
        <v>0</v>
      </c>
      <c r="AZ161">
        <f>Model!AZ91</f>
        <v>0</v>
      </c>
      <c r="BA161">
        <f>Model!BA91</f>
        <v>96.153000000000006</v>
      </c>
      <c r="BB161">
        <f>Model!BB91</f>
        <v>98.210999999999999</v>
      </c>
      <c r="BC161">
        <f>Model!BC91</f>
        <v>99.096000000000004</v>
      </c>
      <c r="BD161">
        <f>Model!BD91</f>
        <v>176.19799999999998</v>
      </c>
      <c r="BE161">
        <f>Model!BE91</f>
        <v>178.82</v>
      </c>
      <c r="BF161">
        <f>Model!BF91</f>
        <v>183.52599999999998</v>
      </c>
      <c r="BG161">
        <f>Model!BG91</f>
        <v>187.33699999999999</v>
      </c>
      <c r="BH161">
        <f>Model!BH91</f>
        <v>348.36700000000002</v>
      </c>
      <c r="BI161">
        <f>Model!BI91</f>
        <v>351.98500000000001</v>
      </c>
      <c r="BJ161">
        <f>Model!BJ91</f>
        <v>361.96500000000003</v>
      </c>
      <c r="BK161">
        <f>Model!BK91</f>
        <v>377.27100000000002</v>
      </c>
      <c r="BL161">
        <f>Model!BL91</f>
        <v>644.08699999999999</v>
      </c>
      <c r="BM161">
        <f>Model!BM91</f>
        <v>651.91700000000003</v>
      </c>
      <c r="BN161">
        <f>Model!BN91</f>
        <v>665.899</v>
      </c>
      <c r="BO161">
        <f>Model!BO91</f>
        <v>684.55200000000002</v>
      </c>
      <c r="BP161">
        <f>Model!BP91</f>
        <v>702.03399999999999</v>
      </c>
      <c r="BQ161">
        <f>Model!BQ91</f>
        <v>716.51</v>
      </c>
      <c r="BR161">
        <f>Model!BR91</f>
        <v>2854.0849999999996</v>
      </c>
      <c r="BS161">
        <f>Model!BS91</f>
        <v>2895.1610000000001</v>
      </c>
      <c r="BT161">
        <f>Model!BT91</f>
        <v>2924.056</v>
      </c>
      <c r="BU161">
        <f>Model!BU91</f>
        <v>2956.1289999999999</v>
      </c>
      <c r="BV161">
        <f>Model!BV91</f>
        <v>2985.4960000000001</v>
      </c>
      <c r="BW161">
        <f>Model!BW91</f>
        <v>3022.7539999999999</v>
      </c>
      <c r="BX161">
        <f>Model!BX91</f>
        <v>3065.06</v>
      </c>
      <c r="BY161">
        <f>Model!BY91</f>
        <v>3030.6299999999997</v>
      </c>
      <c r="BZ161">
        <f>Model!BZ91</f>
        <v>3071.6820000000002</v>
      </c>
      <c r="CA161">
        <f>Model!CA91</f>
        <v>3155.221</v>
      </c>
      <c r="CB161">
        <f>Model!CB91</f>
        <v>3204.4029999999998</v>
      </c>
      <c r="CC161">
        <f>Model!CC91</f>
        <v>3254.1660000000002</v>
      </c>
      <c r="CD161">
        <f>Model!CD91</f>
        <v>3284.7314100000003</v>
      </c>
      <c r="CE161">
        <f>Model!CE91</f>
        <v>3315.3840600000003</v>
      </c>
      <c r="CF161">
        <f>Model!CF91</f>
        <v>3345.3867600000003</v>
      </c>
      <c r="CG161">
        <f>Model!CG91</f>
        <v>3376.2662100000002</v>
      </c>
      <c r="CH161">
        <f>Model!CH91</f>
        <v>0</v>
      </c>
      <c r="CI161">
        <f>Model!CI91</f>
        <v>0</v>
      </c>
      <c r="CJ161">
        <f>Model!CJ91</f>
        <v>0</v>
      </c>
      <c r="CK161">
        <f>Model!CK91</f>
        <v>0</v>
      </c>
      <c r="CL161">
        <f>Model!CL91</f>
        <v>0</v>
      </c>
      <c r="CM161">
        <f>Model!CM91</f>
        <v>0</v>
      </c>
      <c r="CN161">
        <f>Model!CN91</f>
        <v>0</v>
      </c>
      <c r="CO161">
        <f>Model!CO91</f>
        <v>0</v>
      </c>
      <c r="CP161">
        <f>Model!CP91</f>
        <v>0</v>
      </c>
      <c r="CQ161">
        <f>Model!CQ91</f>
        <v>0</v>
      </c>
      <c r="CR161">
        <f>Model!CR91</f>
        <v>0</v>
      </c>
      <c r="CS161">
        <f>Model!CS91</f>
        <v>0</v>
      </c>
      <c r="CT161">
        <f>Model!CT91</f>
        <v>0</v>
      </c>
      <c r="CU161">
        <f>Model!CU91</f>
        <v>0</v>
      </c>
      <c r="CV161">
        <f>Model!CV91</f>
        <v>0</v>
      </c>
      <c r="CW161">
        <f>Model!CW91</f>
        <v>0</v>
      </c>
      <c r="CX161">
        <f>Model!CX91</f>
        <v>0</v>
      </c>
      <c r="CY161">
        <f>Model!CY91</f>
        <v>0</v>
      </c>
      <c r="CZ161">
        <f>Model!CZ91</f>
        <v>0</v>
      </c>
      <c r="DA161">
        <f>Model!DA91</f>
        <v>0</v>
      </c>
      <c r="DB161">
        <f>Model!DB91</f>
        <v>0</v>
      </c>
      <c r="DC161">
        <f>Model!DC91</f>
        <v>0</v>
      </c>
      <c r="DD161">
        <f>Model!DD91</f>
        <v>0</v>
      </c>
      <c r="DE161">
        <f>Model!DE91</f>
        <v>0</v>
      </c>
      <c r="DF161">
        <f>Model!DF91</f>
        <v>0</v>
      </c>
      <c r="DG161">
        <f>Model!DG91</f>
        <v>0</v>
      </c>
      <c r="DH161">
        <f>Model!DH91</f>
        <v>0</v>
      </c>
      <c r="DI161">
        <f>Model!DI91</f>
        <v>0</v>
      </c>
      <c r="DJ161">
        <f>Model!DJ91</f>
        <v>0</v>
      </c>
      <c r="DK161">
        <f>Model!DK91</f>
        <v>0</v>
      </c>
      <c r="DL161">
        <f>Model!DL91</f>
        <v>0</v>
      </c>
      <c r="DM161">
        <f>Model!DM91</f>
        <v>0</v>
      </c>
      <c r="DN161">
        <f>Model!DN91</f>
        <v>0</v>
      </c>
      <c r="DO161">
        <f>Model!DO91</f>
        <v>0</v>
      </c>
      <c r="DP161">
        <f>Model!DP91</f>
        <v>0</v>
      </c>
      <c r="DQ161">
        <f>Model!DQ91</f>
        <v>0</v>
      </c>
      <c r="DR161">
        <f>Model!DR91</f>
        <v>0</v>
      </c>
      <c r="DS161">
        <f>Model!DS91</f>
        <v>0</v>
      </c>
      <c r="DT161">
        <f>Model!DT91</f>
        <v>93.057000000000002</v>
      </c>
      <c r="DU161">
        <f>Model!DU91</f>
        <v>96.153000000000006</v>
      </c>
      <c r="DV161">
        <f>Model!DV91</f>
        <v>178.82</v>
      </c>
      <c r="DW161">
        <f>Model!DW91</f>
        <v>351.98500000000001</v>
      </c>
      <c r="DX161">
        <f>Model!DX91</f>
        <v>651.91700000000003</v>
      </c>
      <c r="DY161">
        <f>Model!DY91</f>
        <v>716.51</v>
      </c>
      <c r="DZ161">
        <f>Model!DZ91</f>
        <v>2956.1289999999999</v>
      </c>
      <c r="EA161">
        <f>Model!EA91</f>
        <v>3030.6299999999997</v>
      </c>
      <c r="EB161">
        <f>Model!EB91</f>
        <v>3254.1660000000002</v>
      </c>
      <c r="EC161">
        <f>Model!EC91</f>
        <v>3376.2662100000002</v>
      </c>
      <c r="ED161">
        <f>Model!ED91</f>
        <v>3507.5361757662972</v>
      </c>
      <c r="EE161">
        <f>Model!EE91</f>
        <v>3648.6645482095942</v>
      </c>
      <c r="EF161">
        <f>Model!EF91</f>
        <v>3800.3916960931624</v>
      </c>
      <c r="EG161">
        <f>Model!EG91</f>
        <v>3963.5135900562759</v>
      </c>
      <c r="EH161">
        <f>Model!EH91</f>
        <v>4138.8859783287571</v>
      </c>
      <c r="EI161">
        <f>Model!EI91</f>
        <v>4327.4288760427107</v>
      </c>
      <c r="EJ161">
        <f>Model!EJ91</f>
        <v>4530.1313916926765</v>
      </c>
      <c r="EK161">
        <f>Model!EK91</f>
        <v>0</v>
      </c>
      <c r="EL161">
        <f>Model!EM91</f>
        <v>0</v>
      </c>
      <c r="EM161">
        <f>Model!EN91</f>
        <v>0</v>
      </c>
      <c r="EN161">
        <f>Model!EO91</f>
        <v>0</v>
      </c>
      <c r="EO161">
        <f>Model!EP91</f>
        <v>0</v>
      </c>
      <c r="EP161">
        <f>Model!EQ91</f>
        <v>0</v>
      </c>
      <c r="EQ161">
        <f>Model!ER91</f>
        <v>0</v>
      </c>
      <c r="ER161">
        <f>Model!ES91</f>
        <v>0</v>
      </c>
      <c r="ES161">
        <f>Model!ET91</f>
        <v>0</v>
      </c>
      <c r="ET161">
        <f>Model!EU91</f>
        <v>0</v>
      </c>
      <c r="EU161">
        <f>Model!EV91</f>
        <v>0</v>
      </c>
      <c r="EV161">
        <f>Model!EW91</f>
        <v>0</v>
      </c>
      <c r="EW161">
        <f>Model!EX91</f>
        <v>0</v>
      </c>
      <c r="EX161">
        <f>Model!EY91</f>
        <v>0</v>
      </c>
    </row>
    <row r="162" spans="1:154" hidden="1" outlineLevel="1">
      <c r="A162">
        <f>Model!A92</f>
        <v>0</v>
      </c>
      <c r="B162">
        <f>Model!B92</f>
        <v>0</v>
      </c>
      <c r="C162">
        <f>Model!C92</f>
        <v>0</v>
      </c>
      <c r="D162">
        <f>Model!D92</f>
        <v>0</v>
      </c>
      <c r="E162">
        <f>Model!E92</f>
        <v>0</v>
      </c>
      <c r="F162">
        <f>Model!F92</f>
        <v>0</v>
      </c>
      <c r="G162">
        <f>Model!G92</f>
        <v>0</v>
      </c>
      <c r="H162">
        <f>Model!H92</f>
        <v>0</v>
      </c>
      <c r="I162" t="str">
        <f>Model!I92</f>
        <v>Par Value</v>
      </c>
      <c r="J162">
        <f>Model!J92</f>
        <v>0</v>
      </c>
      <c r="K162">
        <f>Model!K92</f>
        <v>0</v>
      </c>
      <c r="L162">
        <f>Model!L92</f>
        <v>0</v>
      </c>
      <c r="M162">
        <f>Model!M92</f>
        <v>0</v>
      </c>
      <c r="N162">
        <f>Model!N92</f>
        <v>0</v>
      </c>
      <c r="O162">
        <f>Model!O92</f>
        <v>0</v>
      </c>
      <c r="P162">
        <f>Model!P92</f>
        <v>0</v>
      </c>
      <c r="Q162">
        <f>Model!Q92</f>
        <v>0</v>
      </c>
      <c r="R162">
        <f>Model!R92</f>
        <v>0</v>
      </c>
      <c r="S162">
        <f>Model!S92</f>
        <v>0</v>
      </c>
      <c r="T162">
        <f>Model!T92</f>
        <v>0</v>
      </c>
      <c r="U162">
        <f>Model!U92</f>
        <v>0</v>
      </c>
      <c r="V162">
        <f>Model!V92</f>
        <v>0</v>
      </c>
      <c r="W162">
        <f>Model!W92</f>
        <v>0</v>
      </c>
      <c r="X162">
        <f>Model!X92</f>
        <v>0</v>
      </c>
      <c r="Y162">
        <f>Model!Y92</f>
        <v>0</v>
      </c>
      <c r="Z162">
        <f>Model!Z92</f>
        <v>0</v>
      </c>
      <c r="AA162">
        <f>Model!AA92</f>
        <v>0</v>
      </c>
      <c r="AB162">
        <f>Model!AB92</f>
        <v>0</v>
      </c>
      <c r="AC162">
        <f>Model!AC92</f>
        <v>0</v>
      </c>
      <c r="AD162">
        <f>Model!AD92</f>
        <v>0</v>
      </c>
      <c r="AE162">
        <f>Model!AE92</f>
        <v>0</v>
      </c>
      <c r="AF162">
        <f>Model!AF92</f>
        <v>0</v>
      </c>
      <c r="AG162">
        <f>Model!AG92</f>
        <v>0</v>
      </c>
      <c r="AH162">
        <f>Model!AH92</f>
        <v>0</v>
      </c>
      <c r="AI162">
        <f>Model!AI92</f>
        <v>0</v>
      </c>
      <c r="AJ162">
        <f>Model!AJ92</f>
        <v>0</v>
      </c>
      <c r="AK162">
        <f>Model!AK92</f>
        <v>0</v>
      </c>
      <c r="AL162">
        <f>Model!AL92</f>
        <v>0</v>
      </c>
      <c r="AM162">
        <f>Model!AM92</f>
        <v>0</v>
      </c>
      <c r="AN162">
        <f>Model!AN92</f>
        <v>0</v>
      </c>
      <c r="AO162">
        <f>Model!AO92</f>
        <v>0</v>
      </c>
      <c r="AP162">
        <f>Model!AP92</f>
        <v>0</v>
      </c>
      <c r="AQ162">
        <f>Model!AQ92</f>
        <v>0</v>
      </c>
      <c r="AR162">
        <f>Model!AR92</f>
        <v>0</v>
      </c>
      <c r="AS162">
        <f>Model!AS92</f>
        <v>0</v>
      </c>
      <c r="AT162">
        <f>Model!AT92</f>
        <v>0</v>
      </c>
      <c r="AU162">
        <f>Model!AU92</f>
        <v>0</v>
      </c>
      <c r="AV162">
        <f>Model!AV92</f>
        <v>0</v>
      </c>
      <c r="AW162">
        <f>Model!AW92</f>
        <v>4.0000000000000001E-3</v>
      </c>
      <c r="AX162">
        <f>Model!AX92</f>
        <v>0</v>
      </c>
      <c r="AY162">
        <f>Model!AY92</f>
        <v>0</v>
      </c>
      <c r="AZ162">
        <f>Model!AZ92</f>
        <v>0</v>
      </c>
      <c r="BA162">
        <f>Model!BA92</f>
        <v>4.0000000000000001E-3</v>
      </c>
      <c r="BB162">
        <f>Model!BB92</f>
        <v>1E-3</v>
      </c>
      <c r="BC162">
        <f>Model!BC92</f>
        <v>1E-3</v>
      </c>
      <c r="BD162">
        <f>Model!BD92</f>
        <v>3.0000000000000001E-3</v>
      </c>
      <c r="BE162">
        <f>Model!BE92</f>
        <v>3.0000000000000001E-3</v>
      </c>
      <c r="BF162">
        <f>Model!BF92</f>
        <v>3.0000000000000001E-3</v>
      </c>
      <c r="BG162">
        <f>Model!BG92</f>
        <v>3.0000000000000001E-3</v>
      </c>
      <c r="BH162">
        <f>Model!BH92</f>
        <v>4.0000000000000001E-3</v>
      </c>
      <c r="BI162">
        <f>Model!BI92</f>
        <v>4.0000000000000001E-3</v>
      </c>
      <c r="BJ162">
        <f>Model!BJ92</f>
        <v>4.0000000000000001E-3</v>
      </c>
      <c r="BK162">
        <f>Model!BK92</f>
        <v>4.0000000000000001E-3</v>
      </c>
      <c r="BL162">
        <f>Model!BL92</f>
        <v>4.0000000000000001E-3</v>
      </c>
      <c r="BM162">
        <f>Model!BM92</f>
        <v>4.0000000000000001E-3</v>
      </c>
      <c r="BN162">
        <f>Model!BN92</f>
        <v>4.0000000000000001E-3</v>
      </c>
      <c r="BO162">
        <f>Model!BO92</f>
        <v>4.0000000000000001E-3</v>
      </c>
      <c r="BP162">
        <f>Model!BP92</f>
        <v>4.0000000000000001E-3</v>
      </c>
      <c r="BQ162">
        <f>Model!BQ92</f>
        <v>4.0000000000000001E-3</v>
      </c>
      <c r="BR162">
        <f>Model!BR92</f>
        <v>6.0000000000000001E-3</v>
      </c>
      <c r="BS162">
        <f>Model!BS92</f>
        <v>6.0000000000000001E-3</v>
      </c>
      <c r="BT162">
        <f>Model!BT92</f>
        <v>1.8000000000000002E-2</v>
      </c>
      <c r="BU162">
        <f>Model!BU92</f>
        <v>1.8000000000000002E-2</v>
      </c>
      <c r="BV162">
        <f>Model!BV92</f>
        <v>1.8000000000000002E-2</v>
      </c>
      <c r="BW162">
        <f>Model!BW92</f>
        <v>1.8000000000000002E-2</v>
      </c>
      <c r="BX162">
        <f>Model!BX92</f>
        <v>1.8000000000000002E-2</v>
      </c>
      <c r="BY162">
        <f>Model!BY92</f>
        <v>1.8000000000000002E-2</v>
      </c>
      <c r="BZ162">
        <f>Model!BZ92</f>
        <v>1.8000000000000002E-2</v>
      </c>
      <c r="CA162">
        <f>Model!CA92</f>
        <v>1.9E-2</v>
      </c>
      <c r="CB162">
        <f>Model!CB92</f>
        <v>0.02</v>
      </c>
      <c r="CC162">
        <f>Model!CC92</f>
        <v>0.02</v>
      </c>
      <c r="CD162">
        <f>Model!CD92</f>
        <v>0.02</v>
      </c>
      <c r="CE162">
        <f>Model!CE92</f>
        <v>0.02</v>
      </c>
      <c r="CF162">
        <f>Model!CF92</f>
        <v>0.02</v>
      </c>
      <c r="CG162">
        <f>Model!CG92</f>
        <v>0.02</v>
      </c>
      <c r="CH162">
        <f>Model!CH92</f>
        <v>0</v>
      </c>
      <c r="CI162">
        <f>Model!CI92</f>
        <v>0</v>
      </c>
      <c r="CJ162">
        <f>Model!CJ92</f>
        <v>0</v>
      </c>
      <c r="CK162">
        <f>Model!CK92</f>
        <v>0</v>
      </c>
      <c r="CL162">
        <f>Model!CL92</f>
        <v>0</v>
      </c>
      <c r="CM162">
        <f>Model!CM92</f>
        <v>0</v>
      </c>
      <c r="CN162">
        <f>Model!CN92</f>
        <v>0</v>
      </c>
      <c r="CO162">
        <f>Model!CO92</f>
        <v>0</v>
      </c>
      <c r="CP162">
        <f>Model!CP92</f>
        <v>0</v>
      </c>
      <c r="CQ162">
        <f>Model!CQ92</f>
        <v>0</v>
      </c>
      <c r="CR162">
        <f>Model!CR92</f>
        <v>0</v>
      </c>
      <c r="CS162">
        <f>Model!CS92</f>
        <v>0</v>
      </c>
      <c r="CT162">
        <f>Model!CT92</f>
        <v>0</v>
      </c>
      <c r="CU162">
        <f>Model!CU92</f>
        <v>0</v>
      </c>
      <c r="CV162">
        <f>Model!CV92</f>
        <v>0</v>
      </c>
      <c r="CW162">
        <f>Model!CW92</f>
        <v>0</v>
      </c>
      <c r="CX162">
        <f>Model!CX92</f>
        <v>0</v>
      </c>
      <c r="CY162">
        <f>Model!CY92</f>
        <v>0</v>
      </c>
      <c r="CZ162">
        <f>Model!CZ92</f>
        <v>0</v>
      </c>
      <c r="DA162">
        <f>Model!DA92</f>
        <v>0</v>
      </c>
      <c r="DB162">
        <f>Model!DB92</f>
        <v>0</v>
      </c>
      <c r="DC162">
        <f>Model!DC92</f>
        <v>0</v>
      </c>
      <c r="DD162">
        <f>Model!DD92</f>
        <v>0</v>
      </c>
      <c r="DE162">
        <f>Model!DE92</f>
        <v>0</v>
      </c>
      <c r="DF162">
        <f>Model!DF92</f>
        <v>0</v>
      </c>
      <c r="DG162">
        <f>Model!DG92</f>
        <v>0</v>
      </c>
      <c r="DH162">
        <f>Model!DH92</f>
        <v>0</v>
      </c>
      <c r="DI162">
        <f>Model!DI92</f>
        <v>0</v>
      </c>
      <c r="DJ162">
        <f>Model!DJ92</f>
        <v>0</v>
      </c>
      <c r="DK162">
        <f>Model!DK92</f>
        <v>0</v>
      </c>
      <c r="DL162">
        <f>Model!DL92</f>
        <v>0</v>
      </c>
      <c r="DM162">
        <f>Model!DM92</f>
        <v>0</v>
      </c>
      <c r="DN162">
        <f>Model!DN92</f>
        <v>0</v>
      </c>
      <c r="DO162">
        <f>Model!DO92</f>
        <v>0</v>
      </c>
      <c r="DP162">
        <f>Model!DP92</f>
        <v>0</v>
      </c>
      <c r="DQ162">
        <f>Model!DQ92</f>
        <v>0</v>
      </c>
      <c r="DR162">
        <f>Model!DR92</f>
        <v>0</v>
      </c>
      <c r="DS162">
        <f>Model!DS92</f>
        <v>0</v>
      </c>
      <c r="DT162">
        <f>Model!DT92</f>
        <v>4.0000000000000001E-3</v>
      </c>
      <c r="DU162">
        <f>Model!DU92</f>
        <v>4.0000000000000001E-3</v>
      </c>
      <c r="DV162">
        <f>Model!DV92</f>
        <v>3.0000000000000001E-3</v>
      </c>
      <c r="DW162">
        <f>Model!DW92</f>
        <v>4.0000000000000001E-3</v>
      </c>
      <c r="DX162">
        <f>Model!DX92</f>
        <v>4.0000000000000001E-3</v>
      </c>
      <c r="DY162">
        <f>Model!DY92</f>
        <v>4.0000000000000001E-3</v>
      </c>
      <c r="DZ162">
        <f>Model!DZ92</f>
        <v>1.8000000000000002E-2</v>
      </c>
      <c r="EA162">
        <f>Model!EA92</f>
        <v>1.8000000000000002E-2</v>
      </c>
      <c r="EB162">
        <f>Model!EB92</f>
        <v>0.02</v>
      </c>
      <c r="EC162">
        <f>Model!EC92</f>
        <v>0.02</v>
      </c>
      <c r="ED162">
        <f>Model!ED92</f>
        <v>0.02</v>
      </c>
      <c r="EE162">
        <f>Model!EE92</f>
        <v>0.02</v>
      </c>
      <c r="EF162">
        <f>Model!EF92</f>
        <v>0.02</v>
      </c>
      <c r="EG162">
        <f>Model!EG92</f>
        <v>0.02</v>
      </c>
      <c r="EH162">
        <f>Model!EH92</f>
        <v>0.02</v>
      </c>
      <c r="EI162">
        <f>Model!EI92</f>
        <v>0.02</v>
      </c>
      <c r="EJ162">
        <f>Model!EJ92</f>
        <v>0.02</v>
      </c>
      <c r="EK162">
        <f>Model!EK92</f>
        <v>0</v>
      </c>
      <c r="EL162">
        <f>Model!EM92</f>
        <v>0</v>
      </c>
      <c r="EM162">
        <f>Model!EN92</f>
        <v>0</v>
      </c>
      <c r="EN162">
        <f>Model!EO92</f>
        <v>0</v>
      </c>
      <c r="EO162">
        <f>Model!EP92</f>
        <v>0</v>
      </c>
      <c r="EP162">
        <f>Model!EQ92</f>
        <v>0</v>
      </c>
      <c r="EQ162">
        <f>Model!ER92</f>
        <v>0</v>
      </c>
      <c r="ER162">
        <f>Model!ES92</f>
        <v>0</v>
      </c>
      <c r="ES162">
        <f>Model!ET92</f>
        <v>0</v>
      </c>
      <c r="ET162">
        <f>Model!EU92</f>
        <v>0</v>
      </c>
      <c r="EU162">
        <f>Model!EV92</f>
        <v>0</v>
      </c>
      <c r="EV162">
        <f>Model!EW92</f>
        <v>0</v>
      </c>
      <c r="EW162">
        <f>Model!EX92</f>
        <v>0</v>
      </c>
      <c r="EX162">
        <f>Model!EY92</f>
        <v>0</v>
      </c>
    </row>
    <row r="163" spans="1:154" hidden="1" outlineLevel="1">
      <c r="A163">
        <f>Model!A93</f>
        <v>0</v>
      </c>
      <c r="B163">
        <f>Model!B93</f>
        <v>0</v>
      </c>
      <c r="C163">
        <f>Model!C93</f>
        <v>0</v>
      </c>
      <c r="D163">
        <f>Model!D93</f>
        <v>0</v>
      </c>
      <c r="E163">
        <f>Model!E93</f>
        <v>0</v>
      </c>
      <c r="F163">
        <f>Model!F93</f>
        <v>0</v>
      </c>
      <c r="G163">
        <f>Model!G93</f>
        <v>0</v>
      </c>
      <c r="H163">
        <f>Model!H93</f>
        <v>0</v>
      </c>
      <c r="I163" t="str">
        <f>Model!I93</f>
        <v>APIC</v>
      </c>
      <c r="J163">
        <f>Model!J93</f>
        <v>0</v>
      </c>
      <c r="K163">
        <f>Model!K93</f>
        <v>0</v>
      </c>
      <c r="L163">
        <f>Model!L93</f>
        <v>0</v>
      </c>
      <c r="M163">
        <f>Model!M93</f>
        <v>0</v>
      </c>
      <c r="N163">
        <f>Model!N93</f>
        <v>0</v>
      </c>
      <c r="O163">
        <f>Model!O93</f>
        <v>0</v>
      </c>
      <c r="P163">
        <f>Model!P93</f>
        <v>0</v>
      </c>
      <c r="Q163">
        <f>Model!Q93</f>
        <v>0</v>
      </c>
      <c r="R163">
        <f>Model!R93</f>
        <v>0</v>
      </c>
      <c r="S163">
        <f>Model!S93</f>
        <v>0</v>
      </c>
      <c r="T163">
        <f>Model!T93</f>
        <v>0</v>
      </c>
      <c r="U163">
        <f>Model!U93</f>
        <v>0</v>
      </c>
      <c r="V163">
        <f>Model!V93</f>
        <v>0</v>
      </c>
      <c r="W163">
        <f>Model!W93</f>
        <v>0</v>
      </c>
      <c r="X163">
        <f>Model!X93</f>
        <v>0</v>
      </c>
      <c r="Y163">
        <f>Model!Y93</f>
        <v>0</v>
      </c>
      <c r="Z163">
        <f>Model!Z93</f>
        <v>0</v>
      </c>
      <c r="AA163">
        <f>Model!AA93</f>
        <v>0</v>
      </c>
      <c r="AB163">
        <f>Model!AB93</f>
        <v>0</v>
      </c>
      <c r="AC163">
        <f>Model!AC93</f>
        <v>0</v>
      </c>
      <c r="AD163">
        <f>Model!AD93</f>
        <v>0</v>
      </c>
      <c r="AE163">
        <f>Model!AE93</f>
        <v>0</v>
      </c>
      <c r="AF163">
        <f>Model!AF93</f>
        <v>0</v>
      </c>
      <c r="AG163">
        <f>Model!AG93</f>
        <v>0</v>
      </c>
      <c r="AH163">
        <f>Model!AH93</f>
        <v>0</v>
      </c>
      <c r="AI163">
        <f>Model!AI93</f>
        <v>0</v>
      </c>
      <c r="AJ163">
        <f>Model!AJ93</f>
        <v>0</v>
      </c>
      <c r="AK163">
        <f>Model!AK93</f>
        <v>0</v>
      </c>
      <c r="AL163">
        <f>Model!AL93</f>
        <v>0</v>
      </c>
      <c r="AM163">
        <f>Model!AM93</f>
        <v>0</v>
      </c>
      <c r="AN163">
        <f>Model!AN93</f>
        <v>0</v>
      </c>
      <c r="AO163">
        <f>Model!AO93</f>
        <v>0</v>
      </c>
      <c r="AP163">
        <f>Model!AP93</f>
        <v>0</v>
      </c>
      <c r="AQ163">
        <f>Model!AQ93</f>
        <v>0</v>
      </c>
      <c r="AR163">
        <f>Model!AR93</f>
        <v>0</v>
      </c>
      <c r="AS163">
        <f>Model!AS93</f>
        <v>0</v>
      </c>
      <c r="AT163">
        <f>Model!AT93</f>
        <v>0</v>
      </c>
      <c r="AU163">
        <f>Model!AU93</f>
        <v>0</v>
      </c>
      <c r="AV163">
        <f>Model!AV93</f>
        <v>0</v>
      </c>
      <c r="AW163">
        <f>Model!AW93</f>
        <v>93.052999999999997</v>
      </c>
      <c r="AX163">
        <f>Model!AX93</f>
        <v>0</v>
      </c>
      <c r="AY163">
        <f>Model!AY93</f>
        <v>0</v>
      </c>
      <c r="AZ163">
        <f>Model!AZ93</f>
        <v>0</v>
      </c>
      <c r="BA163">
        <f>Model!BA93</f>
        <v>96.149000000000001</v>
      </c>
      <c r="BB163">
        <f>Model!BB93</f>
        <v>98.21</v>
      </c>
      <c r="BC163">
        <f>Model!BC93</f>
        <v>99.094999999999999</v>
      </c>
      <c r="BD163">
        <f>Model!BD93</f>
        <v>176.19499999999999</v>
      </c>
      <c r="BE163">
        <f>Model!BE93</f>
        <v>178.81700000000001</v>
      </c>
      <c r="BF163">
        <f>Model!BF93</f>
        <v>183.523</v>
      </c>
      <c r="BG163">
        <f>Model!BG93</f>
        <v>187.334</v>
      </c>
      <c r="BH163">
        <f>Model!BH93</f>
        <v>348.363</v>
      </c>
      <c r="BI163">
        <f>Model!BI93</f>
        <v>351.98099999999999</v>
      </c>
      <c r="BJ163">
        <f>Model!BJ93</f>
        <v>361.96100000000001</v>
      </c>
      <c r="BK163">
        <f>Model!BK93</f>
        <v>377.267</v>
      </c>
      <c r="BL163">
        <f>Model!BL93</f>
        <v>644.08299999999997</v>
      </c>
      <c r="BM163">
        <f>Model!BM93</f>
        <v>651.91300000000001</v>
      </c>
      <c r="BN163">
        <f>Model!BN93</f>
        <v>665.89499999999998</v>
      </c>
      <c r="BO163">
        <f>Model!BO93</f>
        <v>684.548</v>
      </c>
      <c r="BP163">
        <f>Model!BP93</f>
        <v>702.03</v>
      </c>
      <c r="BQ163">
        <f>Model!BQ93</f>
        <v>716.50599999999997</v>
      </c>
      <c r="BR163">
        <f>Model!BR93</f>
        <v>2854.0789999999997</v>
      </c>
      <c r="BS163">
        <f>Model!BS93</f>
        <v>2895.1550000000002</v>
      </c>
      <c r="BT163">
        <f>Model!BT93</f>
        <v>2924.038</v>
      </c>
      <c r="BU163">
        <f>Model!BU93</f>
        <v>2956.1109999999999</v>
      </c>
      <c r="BV163">
        <f>Model!BV93</f>
        <v>2985.4780000000001</v>
      </c>
      <c r="BW163">
        <f>Model!BW93</f>
        <v>3022.7359999999999</v>
      </c>
      <c r="BX163">
        <f>Model!BX93</f>
        <v>3065.0419999999999</v>
      </c>
      <c r="BY163">
        <f>Model!BY93</f>
        <v>3030.6119999999996</v>
      </c>
      <c r="BZ163">
        <f>Model!BZ93</f>
        <v>3071.6640000000002</v>
      </c>
      <c r="CA163">
        <f>Model!CA93</f>
        <v>3155.2020000000002</v>
      </c>
      <c r="CB163">
        <f>Model!CB93</f>
        <v>3204.3829999999998</v>
      </c>
      <c r="CC163">
        <f>Model!CC93</f>
        <v>3254.1460000000002</v>
      </c>
      <c r="CD163">
        <f>Model!CD93</f>
        <v>3284.7114100000003</v>
      </c>
      <c r="CE163">
        <f>Model!CE93</f>
        <v>3315.3640600000003</v>
      </c>
      <c r="CF163">
        <f>Model!CF93</f>
        <v>3345.3667600000003</v>
      </c>
      <c r="CG163">
        <f>Model!CG93</f>
        <v>3376.2462100000002</v>
      </c>
      <c r="CH163">
        <f>Model!CH93</f>
        <v>0</v>
      </c>
      <c r="CI163">
        <f>Model!CI93</f>
        <v>0</v>
      </c>
      <c r="CJ163">
        <f>Model!CJ93</f>
        <v>0</v>
      </c>
      <c r="CK163">
        <f>Model!CK93</f>
        <v>0</v>
      </c>
      <c r="CL163">
        <f>Model!CL93</f>
        <v>0</v>
      </c>
      <c r="CM163">
        <f>Model!CM93</f>
        <v>0</v>
      </c>
      <c r="CN163">
        <f>Model!CN93</f>
        <v>0</v>
      </c>
      <c r="CO163">
        <f>Model!CO93</f>
        <v>0</v>
      </c>
      <c r="CP163">
        <f>Model!CP93</f>
        <v>0</v>
      </c>
      <c r="CQ163">
        <f>Model!CQ93</f>
        <v>0</v>
      </c>
      <c r="CR163">
        <f>Model!CR93</f>
        <v>0</v>
      </c>
      <c r="CS163">
        <f>Model!CS93</f>
        <v>0</v>
      </c>
      <c r="CT163">
        <f>Model!CT93</f>
        <v>0</v>
      </c>
      <c r="CU163">
        <f>Model!CU93</f>
        <v>0</v>
      </c>
      <c r="CV163">
        <f>Model!CV93</f>
        <v>0</v>
      </c>
      <c r="CW163">
        <f>Model!CW93</f>
        <v>0</v>
      </c>
      <c r="CX163">
        <f>Model!CX93</f>
        <v>0</v>
      </c>
      <c r="CY163">
        <f>Model!CY93</f>
        <v>0</v>
      </c>
      <c r="CZ163">
        <f>Model!CZ93</f>
        <v>0</v>
      </c>
      <c r="DA163">
        <f>Model!DA93</f>
        <v>0</v>
      </c>
      <c r="DB163">
        <f>Model!DB93</f>
        <v>0</v>
      </c>
      <c r="DC163">
        <f>Model!DC93</f>
        <v>0</v>
      </c>
      <c r="DD163">
        <f>Model!DD93</f>
        <v>0</v>
      </c>
      <c r="DE163">
        <f>Model!DE93</f>
        <v>0</v>
      </c>
      <c r="DF163">
        <f>Model!DF93</f>
        <v>0</v>
      </c>
      <c r="DG163">
        <f>Model!DG93</f>
        <v>0</v>
      </c>
      <c r="DH163">
        <f>Model!DH93</f>
        <v>0</v>
      </c>
      <c r="DI163">
        <f>Model!DI93</f>
        <v>0</v>
      </c>
      <c r="DJ163">
        <f>Model!DJ93</f>
        <v>0</v>
      </c>
      <c r="DK163">
        <f>Model!DK93</f>
        <v>0</v>
      </c>
      <c r="DL163">
        <f>Model!DL93</f>
        <v>0</v>
      </c>
      <c r="DM163">
        <f>Model!DM93</f>
        <v>0</v>
      </c>
      <c r="DN163">
        <f>Model!DN93</f>
        <v>0</v>
      </c>
      <c r="DO163">
        <f>Model!DO93</f>
        <v>0</v>
      </c>
      <c r="DP163">
        <f>Model!DP93</f>
        <v>0</v>
      </c>
      <c r="DQ163">
        <f>Model!DQ93</f>
        <v>0</v>
      </c>
      <c r="DR163">
        <f>Model!DR93</f>
        <v>0</v>
      </c>
      <c r="DS163">
        <f>Model!DS93</f>
        <v>0</v>
      </c>
      <c r="DT163">
        <f>Model!DT93</f>
        <v>93.052999999999997</v>
      </c>
      <c r="DU163">
        <f>Model!DU93</f>
        <v>96.149000000000001</v>
      </c>
      <c r="DV163">
        <f>Model!DV93</f>
        <v>178.81700000000001</v>
      </c>
      <c r="DW163">
        <f>Model!DW93</f>
        <v>351.98099999999999</v>
      </c>
      <c r="DX163">
        <f>Model!DX93</f>
        <v>651.91300000000001</v>
      </c>
      <c r="DY163">
        <f>Model!DY93</f>
        <v>716.50599999999997</v>
      </c>
      <c r="DZ163">
        <f>Model!DZ93</f>
        <v>2956.1109999999999</v>
      </c>
      <c r="EA163">
        <f>Model!EA93</f>
        <v>3030.6119999999996</v>
      </c>
      <c r="EB163">
        <f>Model!EB93</f>
        <v>3254.1460000000002</v>
      </c>
      <c r="EC163">
        <f>Model!EC93</f>
        <v>3376.2462100000002</v>
      </c>
      <c r="ED163">
        <f>Model!ED93</f>
        <v>3507.5161757662972</v>
      </c>
      <c r="EE163">
        <f>Model!EE93</f>
        <v>3648.6445482095942</v>
      </c>
      <c r="EF163">
        <f>Model!EF93</f>
        <v>3800.3716960931624</v>
      </c>
      <c r="EG163">
        <f>Model!EG93</f>
        <v>3963.4935900562759</v>
      </c>
      <c r="EH163">
        <f>Model!EH93</f>
        <v>4138.8659783287567</v>
      </c>
      <c r="EI163">
        <f>Model!EI93</f>
        <v>4327.4088760427103</v>
      </c>
      <c r="EJ163">
        <f>Model!EJ93</f>
        <v>4530.1113916926761</v>
      </c>
      <c r="EK163">
        <f>Model!EK93</f>
        <v>0</v>
      </c>
      <c r="EL163">
        <f>Model!EM93</f>
        <v>0</v>
      </c>
      <c r="EM163">
        <f>Model!EN93</f>
        <v>0</v>
      </c>
      <c r="EN163">
        <f>Model!EO93</f>
        <v>0</v>
      </c>
      <c r="EO163">
        <f>Model!EP93</f>
        <v>0</v>
      </c>
      <c r="EP163">
        <f>Model!EQ93</f>
        <v>0</v>
      </c>
      <c r="EQ163">
        <f>Model!ER93</f>
        <v>0</v>
      </c>
      <c r="ER163">
        <f>Model!ES93</f>
        <v>0</v>
      </c>
      <c r="ES163">
        <f>Model!ET93</f>
        <v>0</v>
      </c>
      <c r="ET163">
        <f>Model!EU93</f>
        <v>0</v>
      </c>
      <c r="EU163">
        <f>Model!EV93</f>
        <v>0</v>
      </c>
      <c r="EV163">
        <f>Model!EW93</f>
        <v>0</v>
      </c>
      <c r="EW163">
        <f>Model!EX93</f>
        <v>0</v>
      </c>
      <c r="EX163">
        <f>Model!EY93</f>
        <v>0</v>
      </c>
    </row>
    <row r="164" spans="1:154" hidden="1" outlineLevel="1">
      <c r="A164">
        <f>Model!A94</f>
        <v>0</v>
      </c>
      <c r="B164">
        <f>Model!B94</f>
        <v>0</v>
      </c>
      <c r="C164">
        <f>Model!C94</f>
        <v>0</v>
      </c>
      <c r="D164">
        <f>Model!D94</f>
        <v>0</v>
      </c>
      <c r="E164">
        <f>Model!E94</f>
        <v>0</v>
      </c>
      <c r="F164">
        <f>Model!F94</f>
        <v>0</v>
      </c>
      <c r="G164">
        <f>Model!G94</f>
        <v>0</v>
      </c>
      <c r="H164">
        <f>Model!H94</f>
        <v>0</v>
      </c>
      <c r="I164" t="str">
        <f>Model!I94</f>
        <v>Retained Earnings</v>
      </c>
      <c r="J164">
        <f>Model!J94</f>
        <v>0</v>
      </c>
      <c r="K164">
        <f>Model!K94</f>
        <v>0</v>
      </c>
      <c r="L164">
        <f>Model!L94</f>
        <v>0</v>
      </c>
      <c r="M164">
        <f>Model!M94</f>
        <v>0</v>
      </c>
      <c r="N164">
        <f>Model!N94</f>
        <v>0</v>
      </c>
      <c r="O164">
        <f>Model!O94</f>
        <v>0</v>
      </c>
      <c r="P164">
        <f>Model!P94</f>
        <v>0</v>
      </c>
      <c r="Q164">
        <f>Model!Q94</f>
        <v>0</v>
      </c>
      <c r="R164">
        <f>Model!R94</f>
        <v>0</v>
      </c>
      <c r="S164">
        <f>Model!S94</f>
        <v>0</v>
      </c>
      <c r="T164">
        <f>Model!T94</f>
        <v>0</v>
      </c>
      <c r="U164">
        <f>Model!U94</f>
        <v>0</v>
      </c>
      <c r="V164">
        <f>Model!V94</f>
        <v>0</v>
      </c>
      <c r="W164">
        <f>Model!W94</f>
        <v>0</v>
      </c>
      <c r="X164">
        <f>Model!X94</f>
        <v>0</v>
      </c>
      <c r="Y164">
        <f>Model!Y94</f>
        <v>0</v>
      </c>
      <c r="Z164">
        <f>Model!Z94</f>
        <v>0</v>
      </c>
      <c r="AA164">
        <f>Model!AA94</f>
        <v>0</v>
      </c>
      <c r="AB164">
        <f>Model!AB94</f>
        <v>0</v>
      </c>
      <c r="AC164">
        <f>Model!AC94</f>
        <v>0</v>
      </c>
      <c r="AD164">
        <f>Model!AD94</f>
        <v>0</v>
      </c>
      <c r="AE164">
        <f>Model!AE94</f>
        <v>0</v>
      </c>
      <c r="AF164">
        <f>Model!AF94</f>
        <v>0</v>
      </c>
      <c r="AG164">
        <f>Model!AG94</f>
        <v>0</v>
      </c>
      <c r="AH164">
        <f>Model!AH94</f>
        <v>0</v>
      </c>
      <c r="AI164">
        <f>Model!AI94</f>
        <v>0</v>
      </c>
      <c r="AJ164">
        <f>Model!AJ94</f>
        <v>0</v>
      </c>
      <c r="AK164">
        <f>Model!AK94</f>
        <v>0</v>
      </c>
      <c r="AL164">
        <f>Model!AL94</f>
        <v>0</v>
      </c>
      <c r="AM164">
        <f>Model!AM94</f>
        <v>0</v>
      </c>
      <c r="AN164">
        <f>Model!AN94</f>
        <v>0</v>
      </c>
      <c r="AO164">
        <f>Model!AO94</f>
        <v>0</v>
      </c>
      <c r="AP164">
        <f>Model!AP94</f>
        <v>0</v>
      </c>
      <c r="AQ164">
        <f>Model!AQ94</f>
        <v>0</v>
      </c>
      <c r="AR164">
        <f>Model!AR94</f>
        <v>0</v>
      </c>
      <c r="AS164">
        <f>Model!AS94</f>
        <v>0</v>
      </c>
      <c r="AT164">
        <f>Model!AT94</f>
        <v>0</v>
      </c>
      <c r="AU164">
        <f>Model!AU94</f>
        <v>0</v>
      </c>
      <c r="AV164">
        <f>Model!AV94</f>
        <v>0</v>
      </c>
      <c r="AW164">
        <f>Model!AW94</f>
        <v>-71.935000000000002</v>
      </c>
      <c r="AX164">
        <f>Model!AX94</f>
        <v>0</v>
      </c>
      <c r="AY164">
        <f>Model!AY94</f>
        <v>0</v>
      </c>
      <c r="AZ164">
        <f>Model!AZ94</f>
        <v>0</v>
      </c>
      <c r="BA164">
        <f>Model!BA94</f>
        <v>-78.709000000000003</v>
      </c>
      <c r="BB164">
        <f>Model!BB94</f>
        <v>-79.534999999999997</v>
      </c>
      <c r="BC164">
        <f>Model!BC94</f>
        <v>-77.959000000000003</v>
      </c>
      <c r="BD164">
        <f>Model!BD94</f>
        <v>-78.531000000000006</v>
      </c>
      <c r="BE164">
        <f>Model!BE94</f>
        <v>-77.606999999999999</v>
      </c>
      <c r="BF164">
        <f>Model!BF94</f>
        <v>-75.882999999999996</v>
      </c>
      <c r="BG164">
        <f>Model!BG94</f>
        <v>-74.551000000000002</v>
      </c>
      <c r="BH164">
        <f>Model!BH94</f>
        <v>-72.216999999999999</v>
      </c>
      <c r="BI164">
        <f>Model!BI94</f>
        <v>-71.668000000000006</v>
      </c>
      <c r="BJ164">
        <f>Model!BJ94</f>
        <v>-75.415000000000006</v>
      </c>
      <c r="BK164">
        <f>Model!BK94</f>
        <v>-85.647000000000006</v>
      </c>
      <c r="BL164">
        <f>Model!BL94</f>
        <v>-86.835999999999999</v>
      </c>
      <c r="BM164">
        <f>Model!BM94</f>
        <v>-84.120999999999995</v>
      </c>
      <c r="BN164">
        <f>Model!BN94</f>
        <v>-90.38</v>
      </c>
      <c r="BO164">
        <f>Model!BO94</f>
        <v>-100.857</v>
      </c>
      <c r="BP164">
        <f>Model!BP94</f>
        <v>-116.834</v>
      </c>
      <c r="BQ164">
        <f>Model!BQ94</f>
        <v>-127.73099999999999</v>
      </c>
      <c r="BR164">
        <f>Model!BR94</f>
        <v>-186.11500000000001</v>
      </c>
      <c r="BS164">
        <f>Model!BS94</f>
        <v>-224.71900000000002</v>
      </c>
      <c r="BT164">
        <f>Model!BT94</f>
        <v>-250.61499999999998</v>
      </c>
      <c r="BU164">
        <f>Model!BU94</f>
        <v>-277.07600000000002</v>
      </c>
      <c r="BV164">
        <f>Model!BV94</f>
        <v>-324.041</v>
      </c>
      <c r="BW164">
        <f>Model!BW94</f>
        <v>-479.98199999999997</v>
      </c>
      <c r="BX164">
        <f>Model!BX94</f>
        <v>-473.35400000000004</v>
      </c>
      <c r="BY164">
        <f>Model!BY94</f>
        <v>-497.04300000000001</v>
      </c>
      <c r="BZ164">
        <f>Model!BZ94</f>
        <v>-502.69599999999997</v>
      </c>
      <c r="CA164">
        <f>Model!CA94</f>
        <v>-524.71799999999996</v>
      </c>
      <c r="CB164">
        <f>Model!CB94</f>
        <v>-515.41100000000006</v>
      </c>
      <c r="CC164">
        <f>Model!CC94</f>
        <v>-593.34300000000007</v>
      </c>
      <c r="CD164">
        <f>Model!CD94</f>
        <v>-609.33215414888775</v>
      </c>
      <c r="CE164">
        <f>Model!CE94</f>
        <v>-626.23688836288773</v>
      </c>
      <c r="CF164">
        <f>Model!CF94</f>
        <v>-610.85721801533214</v>
      </c>
      <c r="CG164">
        <f>Model!CG94</f>
        <v>-590.63731118003989</v>
      </c>
      <c r="CH164">
        <f>Model!CH94</f>
        <v>0</v>
      </c>
      <c r="CI164">
        <f>Model!CI94</f>
        <v>0</v>
      </c>
      <c r="CJ164">
        <f>Model!CJ94</f>
        <v>0</v>
      </c>
      <c r="CK164">
        <f>Model!CK94</f>
        <v>0</v>
      </c>
      <c r="CL164">
        <f>Model!CL94</f>
        <v>0</v>
      </c>
      <c r="CM164">
        <f>Model!CM94</f>
        <v>0</v>
      </c>
      <c r="CN164">
        <f>Model!CN94</f>
        <v>0</v>
      </c>
      <c r="CO164">
        <f>Model!CO94</f>
        <v>0</v>
      </c>
      <c r="CP164">
        <f>Model!CP94</f>
        <v>0</v>
      </c>
      <c r="CQ164">
        <f>Model!CQ94</f>
        <v>0</v>
      </c>
      <c r="CR164">
        <f>Model!CR94</f>
        <v>0</v>
      </c>
      <c r="CS164">
        <f>Model!CS94</f>
        <v>0</v>
      </c>
      <c r="CT164">
        <f>Model!CT94</f>
        <v>0</v>
      </c>
      <c r="CU164">
        <f>Model!CU94</f>
        <v>0</v>
      </c>
      <c r="CV164">
        <f>Model!CV94</f>
        <v>0</v>
      </c>
      <c r="CW164">
        <f>Model!CW94</f>
        <v>0</v>
      </c>
      <c r="CX164">
        <f>Model!CX94</f>
        <v>0</v>
      </c>
      <c r="CY164">
        <f>Model!CY94</f>
        <v>0</v>
      </c>
      <c r="CZ164">
        <f>Model!CZ94</f>
        <v>0</v>
      </c>
      <c r="DA164">
        <f>Model!DA94</f>
        <v>0</v>
      </c>
      <c r="DB164">
        <f>Model!DB94</f>
        <v>0</v>
      </c>
      <c r="DC164">
        <f>Model!DC94</f>
        <v>0</v>
      </c>
      <c r="DD164">
        <f>Model!DD94</f>
        <v>0</v>
      </c>
      <c r="DE164">
        <f>Model!DE94</f>
        <v>0</v>
      </c>
      <c r="DF164">
        <f>Model!DF94</f>
        <v>0</v>
      </c>
      <c r="DG164">
        <f>Model!DG94</f>
        <v>0</v>
      </c>
      <c r="DH164">
        <f>Model!DH94</f>
        <v>0</v>
      </c>
      <c r="DI164">
        <f>Model!DI94</f>
        <v>0</v>
      </c>
      <c r="DJ164">
        <f>Model!DJ94</f>
        <v>0</v>
      </c>
      <c r="DK164">
        <f>Model!DK94</f>
        <v>0</v>
      </c>
      <c r="DL164">
        <f>Model!DL94</f>
        <v>0</v>
      </c>
      <c r="DM164">
        <f>Model!DM94</f>
        <v>0</v>
      </c>
      <c r="DN164">
        <f>Model!DN94</f>
        <v>0</v>
      </c>
      <c r="DO164">
        <f>Model!DO94</f>
        <v>0</v>
      </c>
      <c r="DP164">
        <f>Model!DP94</f>
        <v>0</v>
      </c>
      <c r="DQ164">
        <f>Model!DQ94</f>
        <v>0</v>
      </c>
      <c r="DR164">
        <f>Model!DR94</f>
        <v>0</v>
      </c>
      <c r="DS164">
        <f>Model!DS94</f>
        <v>0</v>
      </c>
      <c r="DT164">
        <f>Model!DT94</f>
        <v>-71.935000000000002</v>
      </c>
      <c r="DU164">
        <f>Model!DU94</f>
        <v>-78.709000000000003</v>
      </c>
      <c r="DV164">
        <f>Model!DV94</f>
        <v>-77.606999999999999</v>
      </c>
      <c r="DW164">
        <f>Model!DW94</f>
        <v>-71.668000000000006</v>
      </c>
      <c r="DX164">
        <f>Model!DX94</f>
        <v>-84.120999999999995</v>
      </c>
      <c r="DY164">
        <f>Model!DY94</f>
        <v>-127.73099999999999</v>
      </c>
      <c r="DZ164">
        <f>Model!DZ94</f>
        <v>-277.07600000000002</v>
      </c>
      <c r="EA164">
        <f>Model!EA94</f>
        <v>-497.04300000000001</v>
      </c>
      <c r="EB164">
        <f>Model!EB94</f>
        <v>-593.34300000000007</v>
      </c>
      <c r="EC164">
        <f>Model!EC94</f>
        <v>-590.63731118003977</v>
      </c>
      <c r="ED164">
        <f>Model!ED94</f>
        <v>-508.20589966547561</v>
      </c>
      <c r="EE164">
        <f>Model!EE94</f>
        <v>-296.71640739891677</v>
      </c>
      <c r="EF164">
        <f>Model!EF94</f>
        <v>42.704846066302935</v>
      </c>
      <c r="EG164">
        <f>Model!EG94</f>
        <v>530.3078559046138</v>
      </c>
      <c r="EH164">
        <f>Model!EH94</f>
        <v>1108.2429742923446</v>
      </c>
      <c r="EI164">
        <f>Model!EI94</f>
        <v>1824.5179448693375</v>
      </c>
      <c r="EJ164">
        <f>Model!EJ94</f>
        <v>2708.5837326315459</v>
      </c>
      <c r="EK164">
        <f>Model!EK94</f>
        <v>0</v>
      </c>
      <c r="EL164">
        <f>Model!EM94</f>
        <v>0</v>
      </c>
      <c r="EM164">
        <f>Model!EN94</f>
        <v>0</v>
      </c>
      <c r="EN164">
        <f>Model!EO94</f>
        <v>0</v>
      </c>
      <c r="EO164">
        <f>Model!EP94</f>
        <v>0</v>
      </c>
      <c r="EP164">
        <f>Model!EQ94</f>
        <v>0</v>
      </c>
      <c r="EQ164">
        <f>Model!ER94</f>
        <v>0</v>
      </c>
      <c r="ER164">
        <f>Model!ES94</f>
        <v>0</v>
      </c>
      <c r="ES164">
        <f>Model!ET94</f>
        <v>0</v>
      </c>
      <c r="ET164">
        <f>Model!EU94</f>
        <v>0</v>
      </c>
      <c r="EU164">
        <f>Model!EV94</f>
        <v>0</v>
      </c>
      <c r="EV164">
        <f>Model!EW94</f>
        <v>0</v>
      </c>
      <c r="EW164">
        <f>Model!EX94</f>
        <v>0</v>
      </c>
      <c r="EX164">
        <f>Model!EY94</f>
        <v>0</v>
      </c>
    </row>
    <row r="165" spans="1:154" hidden="1" outlineLevel="1">
      <c r="A165">
        <f>Model!A95</f>
        <v>0</v>
      </c>
      <c r="B165">
        <f>Model!B95</f>
        <v>0</v>
      </c>
      <c r="C165">
        <f>Model!C95</f>
        <v>0</v>
      </c>
      <c r="D165">
        <f>Model!D95</f>
        <v>0</v>
      </c>
      <c r="E165">
        <f>Model!E95</f>
        <v>0</v>
      </c>
      <c r="F165">
        <f>Model!F95</f>
        <v>0</v>
      </c>
      <c r="G165">
        <f>Model!G95</f>
        <v>0</v>
      </c>
      <c r="H165">
        <f>Model!H95</f>
        <v>0</v>
      </c>
      <c r="I165" t="str">
        <f>Model!I95</f>
        <v>Total Shareholders' Equity</v>
      </c>
      <c r="J165">
        <f>Model!J95</f>
        <v>0</v>
      </c>
      <c r="K165">
        <f>Model!K95</f>
        <v>0</v>
      </c>
      <c r="L165">
        <f>Model!L95</f>
        <v>0</v>
      </c>
      <c r="M165">
        <f>Model!M95</f>
        <v>0</v>
      </c>
      <c r="N165">
        <f>Model!N95</f>
        <v>0</v>
      </c>
      <c r="O165">
        <f>Model!O95</f>
        <v>0</v>
      </c>
      <c r="P165">
        <f>Model!P95</f>
        <v>0</v>
      </c>
      <c r="Q165">
        <f>Model!Q95</f>
        <v>0</v>
      </c>
      <c r="R165">
        <f>Model!R95</f>
        <v>0</v>
      </c>
      <c r="S165">
        <f>Model!S95</f>
        <v>0</v>
      </c>
      <c r="T165">
        <f>Model!T95</f>
        <v>0</v>
      </c>
      <c r="U165">
        <f>Model!U95</f>
        <v>0</v>
      </c>
      <c r="V165">
        <f>Model!V95</f>
        <v>0</v>
      </c>
      <c r="W165">
        <f>Model!W95</f>
        <v>0</v>
      </c>
      <c r="X165">
        <f>Model!X95</f>
        <v>0</v>
      </c>
      <c r="Y165">
        <f>Model!Y95</f>
        <v>0</v>
      </c>
      <c r="Z165">
        <f>Model!Z95</f>
        <v>0</v>
      </c>
      <c r="AA165">
        <f>Model!AA95</f>
        <v>0</v>
      </c>
      <c r="AB165">
        <f>Model!AB95</f>
        <v>0</v>
      </c>
      <c r="AC165">
        <f>Model!AC95</f>
        <v>0</v>
      </c>
      <c r="AD165">
        <f>Model!AD95</f>
        <v>0</v>
      </c>
      <c r="AE165">
        <f>Model!AE95</f>
        <v>0</v>
      </c>
      <c r="AF165">
        <f>Model!AF95</f>
        <v>0</v>
      </c>
      <c r="AG165">
        <f>Model!AG95</f>
        <v>0</v>
      </c>
      <c r="AH165">
        <f>Model!AH95</f>
        <v>0</v>
      </c>
      <c r="AI165">
        <f>Model!AI95</f>
        <v>0</v>
      </c>
      <c r="AJ165">
        <f>Model!AJ95</f>
        <v>0</v>
      </c>
      <c r="AK165">
        <f>Model!AK95</f>
        <v>0</v>
      </c>
      <c r="AL165">
        <f>Model!AL95</f>
        <v>0</v>
      </c>
      <c r="AM165">
        <f>Model!AM95</f>
        <v>0</v>
      </c>
      <c r="AN165">
        <f>Model!AN95</f>
        <v>0</v>
      </c>
      <c r="AO165">
        <f>Model!AO95</f>
        <v>0</v>
      </c>
      <c r="AP165">
        <f>Model!AP95</f>
        <v>0</v>
      </c>
      <c r="AQ165">
        <f>Model!AQ95</f>
        <v>0</v>
      </c>
      <c r="AR165">
        <f>Model!AR95</f>
        <v>0</v>
      </c>
      <c r="AS165">
        <f>Model!AS95</f>
        <v>0</v>
      </c>
      <c r="AT165">
        <f>Model!AT95</f>
        <v>0</v>
      </c>
      <c r="AU165">
        <f>Model!AU95</f>
        <v>0</v>
      </c>
      <c r="AV165">
        <f>Model!AV95</f>
        <v>0</v>
      </c>
      <c r="AW165">
        <f>Model!AW95</f>
        <v>21.126000000000005</v>
      </c>
      <c r="AX165">
        <f>Model!AX95</f>
        <v>0</v>
      </c>
      <c r="AY165">
        <f>Model!AY95</f>
        <v>0</v>
      </c>
      <c r="AZ165">
        <f>Model!AZ95</f>
        <v>0</v>
      </c>
      <c r="BA165">
        <f>Model!BA95</f>
        <v>17.448000000000008</v>
      </c>
      <c r="BB165">
        <f>Model!BB95</f>
        <v>18.680000000000007</v>
      </c>
      <c r="BC165">
        <f>Model!BC95</f>
        <v>21.141000000000005</v>
      </c>
      <c r="BD165">
        <f>Model!BD95</f>
        <v>97.666999999999973</v>
      </c>
      <c r="BE165">
        <f>Model!BE95</f>
        <v>101.21299999999999</v>
      </c>
      <c r="BF165">
        <f>Model!BF95</f>
        <v>107.64299999999999</v>
      </c>
      <c r="BG165">
        <f>Model!BG95</f>
        <v>112.78599999999999</v>
      </c>
      <c r="BH165">
        <f>Model!BH95</f>
        <v>276.15000000000003</v>
      </c>
      <c r="BI165">
        <f>Model!BI95</f>
        <v>280.31700000000001</v>
      </c>
      <c r="BJ165">
        <f>Model!BJ95</f>
        <v>286.55</v>
      </c>
      <c r="BK165">
        <f>Model!BK95</f>
        <v>291.62400000000002</v>
      </c>
      <c r="BL165">
        <f>Model!BL95</f>
        <v>557.25099999999998</v>
      </c>
      <c r="BM165">
        <f>Model!BM95</f>
        <v>567.79600000000005</v>
      </c>
      <c r="BN165">
        <f>Model!BN95</f>
        <v>575.51900000000001</v>
      </c>
      <c r="BO165">
        <f>Model!BO95</f>
        <v>583.69500000000005</v>
      </c>
      <c r="BP165">
        <f>Model!BP95</f>
        <v>585.20000000000005</v>
      </c>
      <c r="BQ165">
        <f>Model!BQ95</f>
        <v>588.779</v>
      </c>
      <c r="BR165">
        <f>Model!BR95</f>
        <v>2667.9699999999993</v>
      </c>
      <c r="BS165">
        <f>Model!BS95</f>
        <v>2670.442</v>
      </c>
      <c r="BT165">
        <f>Model!BT95</f>
        <v>2673.4410000000003</v>
      </c>
      <c r="BU165">
        <f>Model!BU95</f>
        <v>2679.0529999999999</v>
      </c>
      <c r="BV165">
        <f>Model!BV95</f>
        <v>2661.4549999999999</v>
      </c>
      <c r="BW165">
        <f>Model!BW95</f>
        <v>2542.7719999999999</v>
      </c>
      <c r="BX165">
        <f>Model!BX95</f>
        <v>2591.7060000000001</v>
      </c>
      <c r="BY165">
        <f>Model!BY95</f>
        <v>2533.5869999999995</v>
      </c>
      <c r="BZ165">
        <f>Model!BZ95</f>
        <v>2568.9860000000003</v>
      </c>
      <c r="CA165">
        <f>Model!CA95</f>
        <v>2630.5030000000002</v>
      </c>
      <c r="CB165">
        <f>Model!CB95</f>
        <v>2688.9919999999997</v>
      </c>
      <c r="CC165">
        <f>Model!CC95</f>
        <v>2660.8230000000003</v>
      </c>
      <c r="CD165">
        <f>Model!CD95</f>
        <v>2675.3992558511127</v>
      </c>
      <c r="CE165">
        <f>Model!CE95</f>
        <v>2689.1471716371125</v>
      </c>
      <c r="CF165">
        <f>Model!CF95</f>
        <v>2734.529541984668</v>
      </c>
      <c r="CG165">
        <f>Model!CG95</f>
        <v>2785.6288988199603</v>
      </c>
      <c r="CH165">
        <f>Model!CH95</f>
        <v>0</v>
      </c>
      <c r="CI165">
        <f>Model!CI95</f>
        <v>0</v>
      </c>
      <c r="CJ165">
        <f>Model!CJ95</f>
        <v>0</v>
      </c>
      <c r="CK165">
        <f>Model!CK95</f>
        <v>0</v>
      </c>
      <c r="CL165">
        <f>Model!CL95</f>
        <v>0</v>
      </c>
      <c r="CM165">
        <f>Model!CM95</f>
        <v>0</v>
      </c>
      <c r="CN165">
        <f>Model!CN95</f>
        <v>0</v>
      </c>
      <c r="CO165">
        <f>Model!CO95</f>
        <v>0</v>
      </c>
      <c r="CP165">
        <f>Model!CP95</f>
        <v>0</v>
      </c>
      <c r="CQ165">
        <f>Model!CQ95</f>
        <v>0</v>
      </c>
      <c r="CR165">
        <f>Model!CR95</f>
        <v>0</v>
      </c>
      <c r="CS165">
        <f>Model!CS95</f>
        <v>0</v>
      </c>
      <c r="CT165">
        <f>Model!CT95</f>
        <v>0</v>
      </c>
      <c r="CU165">
        <f>Model!CU95</f>
        <v>0</v>
      </c>
      <c r="CV165">
        <f>Model!CV95</f>
        <v>0</v>
      </c>
      <c r="CW165">
        <f>Model!CW95</f>
        <v>0</v>
      </c>
      <c r="CX165">
        <f>Model!CX95</f>
        <v>0</v>
      </c>
      <c r="CY165">
        <f>Model!CY95</f>
        <v>0</v>
      </c>
      <c r="CZ165">
        <f>Model!CZ95</f>
        <v>0</v>
      </c>
      <c r="DA165">
        <f>Model!DA95</f>
        <v>0</v>
      </c>
      <c r="DB165">
        <f>Model!DB95</f>
        <v>0</v>
      </c>
      <c r="DC165">
        <f>Model!DC95</f>
        <v>0</v>
      </c>
      <c r="DD165">
        <f>Model!DD95</f>
        <v>0</v>
      </c>
      <c r="DE165">
        <f>Model!DE95</f>
        <v>0</v>
      </c>
      <c r="DF165">
        <f>Model!DF95</f>
        <v>0</v>
      </c>
      <c r="DG165">
        <f>Model!DG95</f>
        <v>0</v>
      </c>
      <c r="DH165">
        <f>Model!DH95</f>
        <v>0</v>
      </c>
      <c r="DI165">
        <f>Model!DI95</f>
        <v>0</v>
      </c>
      <c r="DJ165">
        <f>Model!DJ95</f>
        <v>0</v>
      </c>
      <c r="DK165">
        <f>Model!DK95</f>
        <v>0</v>
      </c>
      <c r="DL165">
        <f>Model!DL95</f>
        <v>0</v>
      </c>
      <c r="DM165">
        <f>Model!DM95</f>
        <v>0</v>
      </c>
      <c r="DN165">
        <f>Model!DN95</f>
        <v>0</v>
      </c>
      <c r="DO165">
        <f>Model!DO95</f>
        <v>0</v>
      </c>
      <c r="DP165">
        <f>Model!DP95</f>
        <v>0</v>
      </c>
      <c r="DQ165">
        <f>Model!DQ95</f>
        <v>0</v>
      </c>
      <c r="DR165">
        <f>Model!DR95</f>
        <v>0</v>
      </c>
      <c r="DS165">
        <f>Model!DS95</f>
        <v>0</v>
      </c>
      <c r="DT165">
        <f>Model!DT95</f>
        <v>21.126000000000005</v>
      </c>
      <c r="DU165">
        <f>Model!DU95</f>
        <v>17.448000000000008</v>
      </c>
      <c r="DV165">
        <f>Model!DV95</f>
        <v>101.21299999999999</v>
      </c>
      <c r="DW165">
        <f>Model!DW95</f>
        <v>280.31700000000001</v>
      </c>
      <c r="DX165">
        <f>Model!DX95</f>
        <v>567.79600000000005</v>
      </c>
      <c r="DY165">
        <f>Model!DY95</f>
        <v>588.779</v>
      </c>
      <c r="DZ165">
        <f>Model!DZ95</f>
        <v>2679.0529999999999</v>
      </c>
      <c r="EA165">
        <f>Model!EA95</f>
        <v>2533.5869999999995</v>
      </c>
      <c r="EB165">
        <f>Model!EB95</f>
        <v>2660.8230000000003</v>
      </c>
      <c r="EC165">
        <f>Model!EC95</f>
        <v>2785.6288988199603</v>
      </c>
      <c r="ED165">
        <f>Model!ED95</f>
        <v>2999.3302761008217</v>
      </c>
      <c r="EE165">
        <f>Model!EE95</f>
        <v>3351.9481408106776</v>
      </c>
      <c r="EF165">
        <f>Model!EF95</f>
        <v>3843.0965421594656</v>
      </c>
      <c r="EG165">
        <f>Model!EG95</f>
        <v>4493.8214459608898</v>
      </c>
      <c r="EH165">
        <f>Model!EH95</f>
        <v>5247.1289526211021</v>
      </c>
      <c r="EI165">
        <f>Model!EI95</f>
        <v>6151.9468209120478</v>
      </c>
      <c r="EJ165">
        <f>Model!EJ95</f>
        <v>7238.7151243242224</v>
      </c>
      <c r="EK165">
        <f>Model!EK95</f>
        <v>0</v>
      </c>
      <c r="EL165">
        <f>Model!EM95</f>
        <v>0</v>
      </c>
      <c r="EM165">
        <f>Model!EN95</f>
        <v>0</v>
      </c>
      <c r="EN165">
        <f>Model!EO95</f>
        <v>0</v>
      </c>
      <c r="EO165">
        <f>Model!EP95</f>
        <v>0</v>
      </c>
      <c r="EP165">
        <f>Model!EQ95</f>
        <v>0</v>
      </c>
      <c r="EQ165">
        <f>Model!ER95</f>
        <v>0</v>
      </c>
      <c r="ER165">
        <f>Model!ES95</f>
        <v>0</v>
      </c>
      <c r="ES165">
        <f>Model!ET95</f>
        <v>0</v>
      </c>
      <c r="ET165">
        <f>Model!EU95</f>
        <v>0</v>
      </c>
      <c r="EU165">
        <f>Model!EV95</f>
        <v>0</v>
      </c>
      <c r="EV165">
        <f>Model!EW95</f>
        <v>0</v>
      </c>
      <c r="EW165">
        <f>Model!EX95</f>
        <v>0</v>
      </c>
      <c r="EX165">
        <f>Model!EY95</f>
        <v>0</v>
      </c>
    </row>
    <row r="166" spans="1:154" hidden="1" outlineLevel="1">
      <c r="A166">
        <f>Model!A96</f>
        <v>0</v>
      </c>
      <c r="B166">
        <f>Model!B96</f>
        <v>0</v>
      </c>
      <c r="C166">
        <f>Model!C96</f>
        <v>0</v>
      </c>
      <c r="D166">
        <f>Model!D96</f>
        <v>0</v>
      </c>
      <c r="E166">
        <f>Model!E96</f>
        <v>0</v>
      </c>
      <c r="F166">
        <f>Model!F96</f>
        <v>0</v>
      </c>
      <c r="G166">
        <f>Model!G96</f>
        <v>0</v>
      </c>
      <c r="H166">
        <f>Model!H96</f>
        <v>0</v>
      </c>
      <c r="I166" t="str">
        <f>Model!I96</f>
        <v>Total Liabilities &amp; Shareholders' Equity</v>
      </c>
      <c r="J166">
        <f>Model!J96</f>
        <v>0</v>
      </c>
      <c r="K166">
        <f>Model!K96</f>
        <v>0</v>
      </c>
      <c r="L166">
        <f>Model!L96</f>
        <v>0</v>
      </c>
      <c r="M166">
        <f>Model!M96</f>
        <v>0</v>
      </c>
      <c r="N166">
        <f>Model!N96</f>
        <v>0</v>
      </c>
      <c r="O166">
        <f>Model!O96</f>
        <v>0</v>
      </c>
      <c r="P166">
        <f>Model!P96</f>
        <v>0</v>
      </c>
      <c r="Q166">
        <f>Model!Q96</f>
        <v>0</v>
      </c>
      <c r="R166">
        <f>Model!R96</f>
        <v>0</v>
      </c>
      <c r="S166">
        <f>Model!S96</f>
        <v>0</v>
      </c>
      <c r="T166">
        <f>Model!T96</f>
        <v>0</v>
      </c>
      <c r="U166">
        <f>Model!U96</f>
        <v>0</v>
      </c>
      <c r="V166">
        <f>Model!V96</f>
        <v>0</v>
      </c>
      <c r="W166">
        <f>Model!W96</f>
        <v>0</v>
      </c>
      <c r="X166">
        <f>Model!X96</f>
        <v>0</v>
      </c>
      <c r="Y166">
        <f>Model!Y96</f>
        <v>0</v>
      </c>
      <c r="Z166">
        <f>Model!Z96</f>
        <v>0</v>
      </c>
      <c r="AA166">
        <f>Model!AA96</f>
        <v>0</v>
      </c>
      <c r="AB166">
        <f>Model!AB96</f>
        <v>0</v>
      </c>
      <c r="AC166">
        <f>Model!AC96</f>
        <v>0</v>
      </c>
      <c r="AD166">
        <f>Model!AD96</f>
        <v>0</v>
      </c>
      <c r="AE166">
        <f>Model!AE96</f>
        <v>0</v>
      </c>
      <c r="AF166">
        <f>Model!AF96</f>
        <v>0</v>
      </c>
      <c r="AG166">
        <f>Model!AG96</f>
        <v>0</v>
      </c>
      <c r="AH166">
        <f>Model!AH96</f>
        <v>0</v>
      </c>
      <c r="AI166">
        <f>Model!AI96</f>
        <v>0</v>
      </c>
      <c r="AJ166">
        <f>Model!AJ96</f>
        <v>0</v>
      </c>
      <c r="AK166">
        <f>Model!AK96</f>
        <v>0</v>
      </c>
      <c r="AL166">
        <f>Model!AL96</f>
        <v>0</v>
      </c>
      <c r="AM166">
        <f>Model!AM96</f>
        <v>0</v>
      </c>
      <c r="AN166">
        <f>Model!AN96</f>
        <v>0</v>
      </c>
      <c r="AO166">
        <f>Model!AO96</f>
        <v>0</v>
      </c>
      <c r="AP166">
        <f>Model!AP96</f>
        <v>0</v>
      </c>
      <c r="AQ166">
        <f>Model!AQ96</f>
        <v>0</v>
      </c>
      <c r="AR166">
        <f>Model!AR96</f>
        <v>0</v>
      </c>
      <c r="AS166">
        <f>Model!AS96</f>
        <v>0</v>
      </c>
      <c r="AT166">
        <f>Model!AT96</f>
        <v>0</v>
      </c>
      <c r="AU166">
        <f>Model!AU96</f>
        <v>0</v>
      </c>
      <c r="AV166">
        <f>Model!AV96</f>
        <v>0</v>
      </c>
      <c r="AW166">
        <f>Model!AW96</f>
        <v>24.608000000000004</v>
      </c>
      <c r="AX166">
        <f>Model!AX96</f>
        <v>0</v>
      </c>
      <c r="AY166">
        <f>Model!AY96</f>
        <v>0</v>
      </c>
      <c r="AZ166">
        <f>Model!AZ96</f>
        <v>0</v>
      </c>
      <c r="BA166">
        <f>Model!BA96</f>
        <v>24.013000000000005</v>
      </c>
      <c r="BB166">
        <f>Model!BB96</f>
        <v>28.625000000000007</v>
      </c>
      <c r="BC166">
        <f>Model!BC96</f>
        <v>33.902000000000001</v>
      </c>
      <c r="BD166">
        <f>Model!BD96</f>
        <v>113.92199999999997</v>
      </c>
      <c r="BE166">
        <f>Model!BE96</f>
        <v>116.66799999999999</v>
      </c>
      <c r="BF166">
        <f>Model!BF96</f>
        <v>123.27299999999998</v>
      </c>
      <c r="BG166">
        <f>Model!BG96</f>
        <v>135.15299999999999</v>
      </c>
      <c r="BH166">
        <f>Model!BH96</f>
        <v>298.35200000000003</v>
      </c>
      <c r="BI166">
        <f>Model!BI96</f>
        <v>304.23500000000001</v>
      </c>
      <c r="BJ166">
        <f>Model!BJ96</f>
        <v>309.62700000000001</v>
      </c>
      <c r="BK166">
        <f>Model!BK96</f>
        <v>317.53200000000004</v>
      </c>
      <c r="BL166">
        <f>Model!BL96</f>
        <v>591.66099999999994</v>
      </c>
      <c r="BM166">
        <f>Model!BM96</f>
        <v>608.0630000000001</v>
      </c>
      <c r="BN166">
        <f>Model!BN96</f>
        <v>621.54200000000003</v>
      </c>
      <c r="BO166">
        <f>Model!BO96</f>
        <v>641.47300000000007</v>
      </c>
      <c r="BP166">
        <f>Model!BP96</f>
        <v>649.21</v>
      </c>
      <c r="BQ166">
        <f>Model!BQ96</f>
        <v>649.73</v>
      </c>
      <c r="BR166">
        <f>Model!BR96</f>
        <v>3168.1939999999995</v>
      </c>
      <c r="BS166">
        <f>Model!BS96</f>
        <v>3169.8620000000001</v>
      </c>
      <c r="BT166">
        <f>Model!BT96</f>
        <v>3162.4490000000001</v>
      </c>
      <c r="BU166">
        <f>Model!BU96</f>
        <v>3135.7</v>
      </c>
      <c r="BV166">
        <f>Model!BV96</f>
        <v>3135.2529999999997</v>
      </c>
      <c r="BW166">
        <f>Model!BW96</f>
        <v>3037.1009999999997</v>
      </c>
      <c r="BX166">
        <f>Model!BX96</f>
        <v>3064.5039999999999</v>
      </c>
      <c r="BY166">
        <f>Model!BY96</f>
        <v>3149.6769999999997</v>
      </c>
      <c r="BZ166">
        <f>Model!BZ96</f>
        <v>3197.0940000000001</v>
      </c>
      <c r="CA166">
        <f>Model!CA96</f>
        <v>3260.085</v>
      </c>
      <c r="CB166">
        <f>Model!CB96</f>
        <v>3340.701</v>
      </c>
      <c r="CC166">
        <f>Model!CC96</f>
        <v>3230.5170000000003</v>
      </c>
      <c r="CD166">
        <f>Model!CD96</f>
        <v>3255.93889546331</v>
      </c>
      <c r="CE166">
        <f>Model!CE96</f>
        <v>3261.3616708703817</v>
      </c>
      <c r="CF166">
        <f>Model!CF96</f>
        <v>3364.7983499676561</v>
      </c>
      <c r="CG166">
        <f>Model!CG96</f>
        <v>3400.0414651826268</v>
      </c>
      <c r="CH166">
        <f>Model!CH96</f>
        <v>0</v>
      </c>
      <c r="CI166">
        <f>Model!CI96</f>
        <v>0</v>
      </c>
      <c r="CJ166">
        <f>Model!CJ96</f>
        <v>0</v>
      </c>
      <c r="CK166">
        <f>Model!CK96</f>
        <v>0</v>
      </c>
      <c r="CL166">
        <f>Model!CL96</f>
        <v>0</v>
      </c>
      <c r="CM166">
        <f>Model!CM96</f>
        <v>0</v>
      </c>
      <c r="CN166">
        <f>Model!CN96</f>
        <v>0</v>
      </c>
      <c r="CO166">
        <f>Model!CO96</f>
        <v>0</v>
      </c>
      <c r="CP166">
        <f>Model!CP96</f>
        <v>0</v>
      </c>
      <c r="CQ166">
        <f>Model!CQ96</f>
        <v>0</v>
      </c>
      <c r="CR166">
        <f>Model!CR96</f>
        <v>0</v>
      </c>
      <c r="CS166">
        <f>Model!CS96</f>
        <v>0</v>
      </c>
      <c r="CT166">
        <f>Model!CT96</f>
        <v>0</v>
      </c>
      <c r="CU166">
        <f>Model!CU96</f>
        <v>0</v>
      </c>
      <c r="CV166">
        <f>Model!CV96</f>
        <v>0</v>
      </c>
      <c r="CW166">
        <f>Model!CW96</f>
        <v>0</v>
      </c>
      <c r="CX166">
        <f>Model!CX96</f>
        <v>0</v>
      </c>
      <c r="CY166">
        <f>Model!CY96</f>
        <v>0</v>
      </c>
      <c r="CZ166">
        <f>Model!CZ96</f>
        <v>0</v>
      </c>
      <c r="DA166">
        <f>Model!DA96</f>
        <v>0</v>
      </c>
      <c r="DB166">
        <f>Model!DB96</f>
        <v>0</v>
      </c>
      <c r="DC166">
        <f>Model!DC96</f>
        <v>0</v>
      </c>
      <c r="DD166">
        <f>Model!DD96</f>
        <v>0</v>
      </c>
      <c r="DE166">
        <f>Model!DE96</f>
        <v>0</v>
      </c>
      <c r="DF166">
        <f>Model!DF96</f>
        <v>0</v>
      </c>
      <c r="DG166">
        <f>Model!DG96</f>
        <v>0</v>
      </c>
      <c r="DH166">
        <f>Model!DH96</f>
        <v>0</v>
      </c>
      <c r="DI166">
        <f>Model!DI96</f>
        <v>0</v>
      </c>
      <c r="DJ166">
        <f>Model!DJ96</f>
        <v>0</v>
      </c>
      <c r="DK166">
        <f>Model!DK96</f>
        <v>0</v>
      </c>
      <c r="DL166">
        <f>Model!DL96</f>
        <v>0</v>
      </c>
      <c r="DM166">
        <f>Model!DM96</f>
        <v>0</v>
      </c>
      <c r="DN166">
        <f>Model!DN96</f>
        <v>0</v>
      </c>
      <c r="DO166">
        <f>Model!DO96</f>
        <v>0</v>
      </c>
      <c r="DP166">
        <f>Model!DP96</f>
        <v>0</v>
      </c>
      <c r="DQ166">
        <f>Model!DQ96</f>
        <v>0</v>
      </c>
      <c r="DR166">
        <f>Model!DR96</f>
        <v>0</v>
      </c>
      <c r="DS166">
        <f>Model!DS96</f>
        <v>0</v>
      </c>
      <c r="DT166">
        <f>Model!DT96</f>
        <v>24.608000000000004</v>
      </c>
      <c r="DU166">
        <f>Model!DU96</f>
        <v>24.013000000000005</v>
      </c>
      <c r="DV166">
        <f>Model!DV96</f>
        <v>116.66799999999999</v>
      </c>
      <c r="DW166">
        <f>Model!DW96</f>
        <v>304.23500000000001</v>
      </c>
      <c r="DX166">
        <f>Model!DX96</f>
        <v>608.0630000000001</v>
      </c>
      <c r="DY166">
        <f>Model!DY96</f>
        <v>649.73</v>
      </c>
      <c r="DZ166">
        <f>Model!DZ96</f>
        <v>3135.7</v>
      </c>
      <c r="EA166">
        <f>Model!EA96</f>
        <v>3149.6769999999997</v>
      </c>
      <c r="EB166">
        <f>Model!EB96</f>
        <v>3230.5170000000003</v>
      </c>
      <c r="EC166">
        <f>Model!EC96</f>
        <v>3400.0414651826268</v>
      </c>
      <c r="ED166">
        <f>Model!ED96</f>
        <v>3661.5106008147504</v>
      </c>
      <c r="EE166">
        <f>Model!EE96</f>
        <v>4093.9850510612796</v>
      </c>
      <c r="EF166">
        <f>Model!EF96</f>
        <v>4662.8237017595175</v>
      </c>
      <c r="EG166">
        <f>Model!EG96</f>
        <v>5392.171757679168</v>
      </c>
      <c r="EH166">
        <f>Model!EH96</f>
        <v>6214.4450401870217</v>
      </c>
      <c r="EI166">
        <f>Model!EI96</f>
        <v>7176.7457815616299</v>
      </c>
      <c r="EJ166">
        <f>Model!EJ96</f>
        <v>8339.5255746059429</v>
      </c>
      <c r="EK166">
        <f>Model!EK96</f>
        <v>0</v>
      </c>
      <c r="EL166">
        <f>Model!EM96</f>
        <v>0</v>
      </c>
      <c r="EM166">
        <f>Model!EN96</f>
        <v>0</v>
      </c>
      <c r="EN166">
        <f>Model!EO96</f>
        <v>0</v>
      </c>
      <c r="EO166">
        <f>Model!EP96</f>
        <v>0</v>
      </c>
      <c r="EP166">
        <f>Model!EQ96</f>
        <v>0</v>
      </c>
      <c r="EQ166">
        <f>Model!ER96</f>
        <v>0</v>
      </c>
      <c r="ER166">
        <f>Model!ES96</f>
        <v>0</v>
      </c>
      <c r="ES166">
        <f>Model!ET96</f>
        <v>0</v>
      </c>
      <c r="ET166">
        <f>Model!EU96</f>
        <v>0</v>
      </c>
      <c r="EU166">
        <f>Model!EV96</f>
        <v>0</v>
      </c>
      <c r="EV166">
        <f>Model!EW96</f>
        <v>0</v>
      </c>
      <c r="EW166">
        <f>Model!EX96</f>
        <v>0</v>
      </c>
      <c r="EX166">
        <f>Model!EY96</f>
        <v>0</v>
      </c>
    </row>
    <row r="167" spans="1:154" hidden="1" outlineLevel="1">
      <c r="A167">
        <f>Model!A97</f>
        <v>0</v>
      </c>
      <c r="B167">
        <f>Model!B97</f>
        <v>0</v>
      </c>
      <c r="C167">
        <f>Model!C97</f>
        <v>0</v>
      </c>
      <c r="D167">
        <f>Model!D97</f>
        <v>0</v>
      </c>
      <c r="E167">
        <f>Model!E97</f>
        <v>0</v>
      </c>
      <c r="F167">
        <f>Model!F97</f>
        <v>0</v>
      </c>
      <c r="G167">
        <f>Model!G97</f>
        <v>0</v>
      </c>
      <c r="H167">
        <f>Model!H97</f>
        <v>0</v>
      </c>
      <c r="I167" t="str">
        <f>Model!I97</f>
        <v>check</v>
      </c>
      <c r="J167">
        <f>Model!J97</f>
        <v>0</v>
      </c>
      <c r="K167">
        <f>Model!K97</f>
        <v>0</v>
      </c>
      <c r="L167">
        <f>Model!L97</f>
        <v>0</v>
      </c>
      <c r="M167">
        <f>Model!M97</f>
        <v>0</v>
      </c>
      <c r="N167">
        <f>Model!N97</f>
        <v>0</v>
      </c>
      <c r="O167">
        <f>Model!O97</f>
        <v>0</v>
      </c>
      <c r="P167">
        <f>Model!P97</f>
        <v>0</v>
      </c>
      <c r="Q167">
        <f>Model!Q97</f>
        <v>0</v>
      </c>
      <c r="R167">
        <f>Model!R97</f>
        <v>0</v>
      </c>
      <c r="S167">
        <f>Model!S97</f>
        <v>0</v>
      </c>
      <c r="T167">
        <f>Model!T97</f>
        <v>0</v>
      </c>
      <c r="U167">
        <f>Model!U97</f>
        <v>0</v>
      </c>
      <c r="V167">
        <f>Model!V97</f>
        <v>0</v>
      </c>
      <c r="W167">
        <f>Model!W97</f>
        <v>0</v>
      </c>
      <c r="X167">
        <f>Model!X97</f>
        <v>0</v>
      </c>
      <c r="Y167">
        <f>Model!Y97</f>
        <v>0</v>
      </c>
      <c r="Z167">
        <f>Model!Z97</f>
        <v>0</v>
      </c>
      <c r="AA167">
        <f>Model!AA97</f>
        <v>0</v>
      </c>
      <c r="AB167">
        <f>Model!AB97</f>
        <v>0</v>
      </c>
      <c r="AC167">
        <f>Model!AC97</f>
        <v>0</v>
      </c>
      <c r="AD167">
        <f>Model!AD97</f>
        <v>0</v>
      </c>
      <c r="AE167">
        <f>Model!AE97</f>
        <v>0</v>
      </c>
      <c r="AF167">
        <f>Model!AF97</f>
        <v>0</v>
      </c>
      <c r="AG167">
        <f>Model!AG97</f>
        <v>0</v>
      </c>
      <c r="AH167">
        <f>Model!AH97</f>
        <v>0</v>
      </c>
      <c r="AI167">
        <f>Model!AI97</f>
        <v>0</v>
      </c>
      <c r="AJ167">
        <f>Model!AJ97</f>
        <v>0</v>
      </c>
      <c r="AK167">
        <f>Model!AK97</f>
        <v>0</v>
      </c>
      <c r="AL167">
        <f>Model!AL97</f>
        <v>0</v>
      </c>
      <c r="AM167">
        <f>Model!AM97</f>
        <v>0</v>
      </c>
      <c r="AN167">
        <f>Model!AN97</f>
        <v>0</v>
      </c>
      <c r="AO167">
        <f>Model!AO97</f>
        <v>0</v>
      </c>
      <c r="AP167">
        <f>Model!AP97</f>
        <v>0</v>
      </c>
      <c r="AQ167">
        <f>Model!AQ97</f>
        <v>0</v>
      </c>
      <c r="AR167">
        <f>Model!AR97</f>
        <v>0</v>
      </c>
      <c r="AS167">
        <f>Model!AS97</f>
        <v>0</v>
      </c>
      <c r="AT167">
        <f>Model!AT97</f>
        <v>0</v>
      </c>
      <c r="AU167">
        <f>Model!AU97</f>
        <v>0</v>
      </c>
      <c r="AV167">
        <f>Model!AV97</f>
        <v>0</v>
      </c>
      <c r="AW167">
        <f>Model!AW97</f>
        <v>0</v>
      </c>
      <c r="AX167">
        <f>Model!AX97</f>
        <v>0</v>
      </c>
      <c r="AY167">
        <f>Model!AY97</f>
        <v>0</v>
      </c>
      <c r="AZ167">
        <f>Model!AZ97</f>
        <v>0</v>
      </c>
      <c r="BA167">
        <f>Model!BA97</f>
        <v>0</v>
      </c>
      <c r="BB167">
        <f>Model!BB97</f>
        <v>0</v>
      </c>
      <c r="BC167">
        <f>Model!BC97</f>
        <v>0</v>
      </c>
      <c r="BD167">
        <f>Model!BD97</f>
        <v>0</v>
      </c>
      <c r="BE167">
        <f>Model!BE97</f>
        <v>0</v>
      </c>
      <c r="BF167">
        <f>Model!BF97</f>
        <v>0</v>
      </c>
      <c r="BG167">
        <f>Model!BG97</f>
        <v>0</v>
      </c>
      <c r="BH167">
        <f>Model!BH97</f>
        <v>0</v>
      </c>
      <c r="BI167">
        <f>Model!BI97</f>
        <v>0</v>
      </c>
      <c r="BJ167">
        <f>Model!BJ97</f>
        <v>0</v>
      </c>
      <c r="BK167">
        <f>Model!BK97</f>
        <v>0</v>
      </c>
      <c r="BL167">
        <f>Model!BL97</f>
        <v>0</v>
      </c>
      <c r="BM167">
        <f>Model!BM97</f>
        <v>0</v>
      </c>
      <c r="BN167">
        <f>Model!BN97</f>
        <v>0</v>
      </c>
      <c r="BO167">
        <f>Model!BO97</f>
        <v>0</v>
      </c>
      <c r="BP167">
        <f>Model!BP97</f>
        <v>0</v>
      </c>
      <c r="BQ167">
        <f>Model!BQ97</f>
        <v>0</v>
      </c>
      <c r="BR167">
        <f>Model!BR97</f>
        <v>0</v>
      </c>
      <c r="BS167">
        <f>Model!BS97</f>
        <v>0</v>
      </c>
      <c r="BT167">
        <f>Model!BT97</f>
        <v>0</v>
      </c>
      <c r="BU167">
        <f>Model!BU97</f>
        <v>0</v>
      </c>
      <c r="BV167">
        <f>Model!BV97</f>
        <v>0</v>
      </c>
      <c r="BW167">
        <f>Model!BW97</f>
        <v>0</v>
      </c>
      <c r="BX167">
        <f>Model!BX97</f>
        <v>0</v>
      </c>
      <c r="BY167">
        <f>Model!BY97</f>
        <v>0</v>
      </c>
      <c r="BZ167">
        <f>Model!BZ97</f>
        <v>0</v>
      </c>
      <c r="CA167">
        <f>Model!CA97</f>
        <v>0</v>
      </c>
      <c r="CB167">
        <f>Model!CB97</f>
        <v>0</v>
      </c>
      <c r="CC167">
        <f>Model!CC97</f>
        <v>0</v>
      </c>
      <c r="CD167">
        <f>Model!CD97</f>
        <v>0</v>
      </c>
      <c r="CE167">
        <f>Model!CE97</f>
        <v>0</v>
      </c>
      <c r="CF167">
        <f>Model!CF97</f>
        <v>0</v>
      </c>
      <c r="CG167">
        <f>Model!CG97</f>
        <v>0</v>
      </c>
      <c r="CH167">
        <f>Model!CH97</f>
        <v>0</v>
      </c>
      <c r="CI167">
        <f>Model!CI97</f>
        <v>0</v>
      </c>
      <c r="CJ167">
        <f>Model!CJ97</f>
        <v>0</v>
      </c>
      <c r="CK167">
        <f>Model!CK97</f>
        <v>0</v>
      </c>
      <c r="CL167">
        <f>Model!CL97</f>
        <v>0</v>
      </c>
      <c r="CM167">
        <f>Model!CM97</f>
        <v>0</v>
      </c>
      <c r="CN167">
        <f>Model!CN97</f>
        <v>0</v>
      </c>
      <c r="CO167">
        <f>Model!CO97</f>
        <v>0</v>
      </c>
      <c r="CP167">
        <f>Model!CP97</f>
        <v>0</v>
      </c>
      <c r="CQ167">
        <f>Model!CQ97</f>
        <v>0</v>
      </c>
      <c r="CR167">
        <f>Model!CR97</f>
        <v>0</v>
      </c>
      <c r="CS167">
        <f>Model!CS97</f>
        <v>0</v>
      </c>
      <c r="CT167">
        <f>Model!CT97</f>
        <v>0</v>
      </c>
      <c r="CU167">
        <f>Model!CU97</f>
        <v>0</v>
      </c>
      <c r="CV167">
        <f>Model!CV97</f>
        <v>0</v>
      </c>
      <c r="CW167">
        <f>Model!CW97</f>
        <v>0</v>
      </c>
      <c r="CX167">
        <f>Model!CX97</f>
        <v>0</v>
      </c>
      <c r="CY167">
        <f>Model!CY97</f>
        <v>0</v>
      </c>
      <c r="CZ167">
        <f>Model!CZ97</f>
        <v>0</v>
      </c>
      <c r="DA167">
        <f>Model!DA97</f>
        <v>0</v>
      </c>
      <c r="DB167">
        <f>Model!DB97</f>
        <v>0</v>
      </c>
      <c r="DC167">
        <f>Model!DC97</f>
        <v>0</v>
      </c>
      <c r="DD167">
        <f>Model!DD97</f>
        <v>0</v>
      </c>
      <c r="DE167">
        <f>Model!DE97</f>
        <v>0</v>
      </c>
      <c r="DF167">
        <f>Model!DF97</f>
        <v>0</v>
      </c>
      <c r="DG167">
        <f>Model!DG97</f>
        <v>0</v>
      </c>
      <c r="DH167">
        <f>Model!DH97</f>
        <v>0</v>
      </c>
      <c r="DI167">
        <f>Model!DI97</f>
        <v>0</v>
      </c>
      <c r="DJ167">
        <f>Model!DJ97</f>
        <v>0</v>
      </c>
      <c r="DK167">
        <f>Model!DK97</f>
        <v>0</v>
      </c>
      <c r="DL167">
        <f>Model!DL97</f>
        <v>0</v>
      </c>
      <c r="DM167">
        <f>Model!DM97</f>
        <v>0</v>
      </c>
      <c r="DN167">
        <f>Model!DN97</f>
        <v>0</v>
      </c>
      <c r="DO167">
        <f>Model!DO97</f>
        <v>0</v>
      </c>
      <c r="DP167">
        <f>Model!DP97</f>
        <v>0</v>
      </c>
      <c r="DQ167">
        <f>Model!DQ97</f>
        <v>0</v>
      </c>
      <c r="DR167">
        <f>Model!DR97</f>
        <v>0</v>
      </c>
      <c r="DS167">
        <f>Model!DS97</f>
        <v>0</v>
      </c>
      <c r="DT167">
        <f>Model!DT97</f>
        <v>0</v>
      </c>
      <c r="DU167">
        <f>Model!DU97</f>
        <v>0</v>
      </c>
      <c r="DV167">
        <f>Model!DV97</f>
        <v>0</v>
      </c>
      <c r="DW167">
        <f>Model!DW97</f>
        <v>0</v>
      </c>
      <c r="DX167">
        <f>Model!DX97</f>
        <v>0</v>
      </c>
      <c r="DY167">
        <f>Model!DY97</f>
        <v>0</v>
      </c>
      <c r="DZ167">
        <f>Model!DZ97</f>
        <v>0</v>
      </c>
      <c r="EA167">
        <f>Model!EA97</f>
        <v>0</v>
      </c>
      <c r="EB167">
        <f>Model!EB97</f>
        <v>0</v>
      </c>
      <c r="EC167">
        <f>Model!EC97</f>
        <v>0</v>
      </c>
      <c r="ED167">
        <f>Model!ED97</f>
        <v>0</v>
      </c>
      <c r="EE167">
        <f>Model!EE97</f>
        <v>0</v>
      </c>
      <c r="EF167">
        <f>Model!EF97</f>
        <v>0</v>
      </c>
      <c r="EG167">
        <f>Model!EG97</f>
        <v>0</v>
      </c>
      <c r="EH167">
        <f>Model!EH97</f>
        <v>0</v>
      </c>
      <c r="EI167">
        <f>Model!EI97</f>
        <v>0</v>
      </c>
      <c r="EJ167">
        <f>Model!EJ97</f>
        <v>0</v>
      </c>
      <c r="EK167">
        <f>Model!EK97</f>
        <v>0</v>
      </c>
      <c r="EL167">
        <f>Model!EM97</f>
        <v>0</v>
      </c>
      <c r="EM167">
        <f>Model!EN97</f>
        <v>0</v>
      </c>
      <c r="EN167">
        <f>Model!EO97</f>
        <v>0</v>
      </c>
      <c r="EO167">
        <f>Model!EP97</f>
        <v>0</v>
      </c>
      <c r="EP167">
        <f>Model!EQ97</f>
        <v>0</v>
      </c>
      <c r="EQ167">
        <f>Model!ER97</f>
        <v>0</v>
      </c>
      <c r="ER167">
        <f>Model!ES97</f>
        <v>0</v>
      </c>
      <c r="ES167">
        <f>Model!ET97</f>
        <v>0</v>
      </c>
      <c r="ET167">
        <f>Model!EU97</f>
        <v>0</v>
      </c>
      <c r="EU167">
        <f>Model!EV97</f>
        <v>0</v>
      </c>
      <c r="EV167">
        <f>Model!EW97</f>
        <v>0</v>
      </c>
      <c r="EW167">
        <f>Model!EX97</f>
        <v>0</v>
      </c>
      <c r="EX167">
        <f>Model!EY97</f>
        <v>0</v>
      </c>
    </row>
    <row r="168" spans="1:154" hidden="1" outlineLevel="1">
      <c r="A168">
        <f>Model!A98</f>
        <v>0</v>
      </c>
      <c r="B168">
        <f>Model!B98</f>
        <v>0</v>
      </c>
      <c r="C168">
        <f>Model!C98</f>
        <v>0</v>
      </c>
      <c r="D168">
        <f>Model!D98</f>
        <v>0</v>
      </c>
      <c r="E168">
        <f>Model!E98</f>
        <v>0</v>
      </c>
      <c r="F168">
        <f>Model!F98</f>
        <v>0</v>
      </c>
      <c r="G168">
        <f>Model!G98</f>
        <v>0</v>
      </c>
      <c r="H168">
        <f>Model!H98</f>
        <v>0</v>
      </c>
      <c r="I168">
        <f>Model!I98</f>
        <v>0</v>
      </c>
      <c r="J168">
        <f>Model!J98</f>
        <v>0</v>
      </c>
      <c r="K168">
        <f>Model!K98</f>
        <v>0</v>
      </c>
      <c r="L168">
        <f>Model!L98</f>
        <v>0</v>
      </c>
      <c r="M168">
        <f>Model!M98</f>
        <v>0</v>
      </c>
      <c r="N168">
        <f>Model!N98</f>
        <v>0</v>
      </c>
      <c r="O168">
        <f>Model!O98</f>
        <v>0</v>
      </c>
      <c r="P168">
        <f>Model!P98</f>
        <v>0</v>
      </c>
      <c r="Q168">
        <f>Model!Q98</f>
        <v>0</v>
      </c>
      <c r="R168">
        <f>Model!R98</f>
        <v>0</v>
      </c>
      <c r="S168">
        <f>Model!S98</f>
        <v>0</v>
      </c>
      <c r="T168">
        <f>Model!T98</f>
        <v>0</v>
      </c>
      <c r="U168">
        <f>Model!U98</f>
        <v>0</v>
      </c>
      <c r="V168">
        <f>Model!V98</f>
        <v>0</v>
      </c>
      <c r="W168">
        <f>Model!W98</f>
        <v>0</v>
      </c>
      <c r="X168">
        <f>Model!X98</f>
        <v>0</v>
      </c>
      <c r="Y168">
        <f>Model!Y98</f>
        <v>0</v>
      </c>
      <c r="Z168">
        <f>Model!Z98</f>
        <v>0</v>
      </c>
      <c r="AA168">
        <f>Model!AA98</f>
        <v>0</v>
      </c>
      <c r="AB168">
        <f>Model!AB98</f>
        <v>0</v>
      </c>
      <c r="AC168">
        <f>Model!AC98</f>
        <v>0</v>
      </c>
      <c r="AD168">
        <f>Model!AD98</f>
        <v>0</v>
      </c>
      <c r="AE168">
        <f>Model!AE98</f>
        <v>0</v>
      </c>
      <c r="AF168">
        <f>Model!AF98</f>
        <v>0</v>
      </c>
      <c r="AG168">
        <f>Model!AG98</f>
        <v>0</v>
      </c>
      <c r="AH168">
        <f>Model!AH98</f>
        <v>0</v>
      </c>
      <c r="AI168">
        <f>Model!AI98</f>
        <v>0</v>
      </c>
      <c r="AJ168">
        <f>Model!AJ98</f>
        <v>0</v>
      </c>
      <c r="AK168">
        <f>Model!AK98</f>
        <v>0</v>
      </c>
      <c r="AL168">
        <f>Model!AL98</f>
        <v>0</v>
      </c>
      <c r="AM168">
        <f>Model!AM98</f>
        <v>0</v>
      </c>
      <c r="AN168">
        <f>Model!AN98</f>
        <v>0</v>
      </c>
      <c r="AO168">
        <f>Model!AO98</f>
        <v>0</v>
      </c>
      <c r="AP168">
        <f>Model!AP98</f>
        <v>0</v>
      </c>
      <c r="AQ168">
        <f>Model!AQ98</f>
        <v>0</v>
      </c>
      <c r="AR168">
        <f>Model!AR98</f>
        <v>0</v>
      </c>
      <c r="AS168">
        <f>Model!AS98</f>
        <v>0</v>
      </c>
      <c r="AT168">
        <f>Model!AT98</f>
        <v>0</v>
      </c>
      <c r="AU168">
        <f>Model!AU98</f>
        <v>0</v>
      </c>
      <c r="AV168">
        <f>Model!AV98</f>
        <v>0</v>
      </c>
      <c r="AW168">
        <f>Model!AW98</f>
        <v>0</v>
      </c>
      <c r="AX168">
        <f>Model!AX98</f>
        <v>0</v>
      </c>
      <c r="AY168">
        <f>Model!AY98</f>
        <v>0</v>
      </c>
      <c r="AZ168">
        <f>Model!AZ98</f>
        <v>0</v>
      </c>
      <c r="BA168">
        <f>Model!BA98</f>
        <v>0</v>
      </c>
      <c r="BB168">
        <f>Model!BB98</f>
        <v>0</v>
      </c>
      <c r="BC168">
        <f>Model!BC98</f>
        <v>0</v>
      </c>
      <c r="BD168">
        <f>Model!BD98</f>
        <v>0</v>
      </c>
      <c r="BE168">
        <f>Model!BE98</f>
        <v>0</v>
      </c>
      <c r="BF168">
        <f>Model!BF98</f>
        <v>0</v>
      </c>
      <c r="BG168">
        <f>Model!BG98</f>
        <v>0</v>
      </c>
      <c r="BH168">
        <f>Model!BH98</f>
        <v>0</v>
      </c>
      <c r="BI168">
        <f>Model!BI98</f>
        <v>0</v>
      </c>
      <c r="BJ168">
        <f>Model!BJ98</f>
        <v>0</v>
      </c>
      <c r="BK168">
        <f>Model!BK98</f>
        <v>0</v>
      </c>
      <c r="BL168">
        <f>Model!BL98</f>
        <v>0</v>
      </c>
      <c r="BM168">
        <f>Model!BM98</f>
        <v>0</v>
      </c>
      <c r="BN168">
        <f>Model!BN98</f>
        <v>0</v>
      </c>
      <c r="BO168">
        <f>Model!BO98</f>
        <v>0</v>
      </c>
      <c r="BP168">
        <f>Model!BP98</f>
        <v>0</v>
      </c>
      <c r="BQ168">
        <f>Model!BQ98</f>
        <v>0</v>
      </c>
      <c r="BR168">
        <f>Model!BR98</f>
        <v>0</v>
      </c>
      <c r="BS168">
        <f>Model!BS98</f>
        <v>0</v>
      </c>
      <c r="BT168">
        <f>Model!BT98</f>
        <v>0</v>
      </c>
      <c r="BU168">
        <f>Model!BU98</f>
        <v>0</v>
      </c>
      <c r="BV168">
        <f>Model!BV98</f>
        <v>0</v>
      </c>
      <c r="BW168">
        <f>Model!BW98</f>
        <v>0</v>
      </c>
      <c r="BX168">
        <f>Model!BX98</f>
        <v>0</v>
      </c>
      <c r="BY168">
        <f>Model!BY98</f>
        <v>0</v>
      </c>
      <c r="BZ168">
        <f>Model!BZ98</f>
        <v>0</v>
      </c>
      <c r="CA168">
        <f>Model!CA98</f>
        <v>0</v>
      </c>
      <c r="CB168">
        <f>Model!CB98</f>
        <v>0</v>
      </c>
      <c r="CC168">
        <f>Model!CC98</f>
        <v>0</v>
      </c>
      <c r="CD168">
        <f>Model!CD98</f>
        <v>0</v>
      </c>
      <c r="CE168">
        <f>Model!CE98</f>
        <v>0</v>
      </c>
      <c r="CF168">
        <f>Model!CF98</f>
        <v>0</v>
      </c>
      <c r="CG168">
        <f>Model!CG98</f>
        <v>0</v>
      </c>
      <c r="CH168">
        <f>Model!CH98</f>
        <v>0</v>
      </c>
      <c r="CI168">
        <f>Model!CI98</f>
        <v>0</v>
      </c>
      <c r="CJ168">
        <f>Model!CJ98</f>
        <v>0</v>
      </c>
      <c r="CK168">
        <f>Model!CK98</f>
        <v>0</v>
      </c>
      <c r="CL168">
        <f>Model!CL98</f>
        <v>0</v>
      </c>
      <c r="CM168">
        <f>Model!CM98</f>
        <v>0</v>
      </c>
      <c r="CN168">
        <f>Model!CN98</f>
        <v>0</v>
      </c>
      <c r="CO168">
        <f>Model!CO98</f>
        <v>0</v>
      </c>
      <c r="CP168">
        <f>Model!CP98</f>
        <v>0</v>
      </c>
      <c r="CQ168">
        <f>Model!CQ98</f>
        <v>0</v>
      </c>
      <c r="CR168">
        <f>Model!CR98</f>
        <v>0</v>
      </c>
      <c r="CS168">
        <f>Model!CS98</f>
        <v>0</v>
      </c>
      <c r="CT168">
        <f>Model!CT98</f>
        <v>0</v>
      </c>
      <c r="CU168">
        <f>Model!CU98</f>
        <v>0</v>
      </c>
      <c r="CV168">
        <f>Model!CV98</f>
        <v>0</v>
      </c>
      <c r="CW168">
        <f>Model!CW98</f>
        <v>0</v>
      </c>
      <c r="CX168">
        <f>Model!CX98</f>
        <v>0</v>
      </c>
      <c r="CY168">
        <f>Model!CY98</f>
        <v>0</v>
      </c>
      <c r="CZ168">
        <f>Model!CZ98</f>
        <v>0</v>
      </c>
      <c r="DA168">
        <f>Model!DA98</f>
        <v>0</v>
      </c>
      <c r="DB168">
        <f>Model!DB98</f>
        <v>0</v>
      </c>
      <c r="DC168">
        <f>Model!DC98</f>
        <v>0</v>
      </c>
      <c r="DD168">
        <f>Model!DD98</f>
        <v>0</v>
      </c>
      <c r="DE168">
        <f>Model!DE98</f>
        <v>0</v>
      </c>
      <c r="DF168">
        <f>Model!DF98</f>
        <v>0</v>
      </c>
      <c r="DG168">
        <f>Model!DG98</f>
        <v>0</v>
      </c>
      <c r="DH168">
        <f>Model!DH98</f>
        <v>0</v>
      </c>
      <c r="DI168">
        <f>Model!DI98</f>
        <v>0</v>
      </c>
      <c r="DJ168">
        <f>Model!DJ98</f>
        <v>0</v>
      </c>
      <c r="DK168">
        <f>Model!DK98</f>
        <v>0</v>
      </c>
      <c r="DL168">
        <f>Model!DL98</f>
        <v>0</v>
      </c>
      <c r="DM168">
        <f>Model!DM98</f>
        <v>0</v>
      </c>
      <c r="DN168">
        <f>Model!DN98</f>
        <v>0</v>
      </c>
      <c r="DO168">
        <f>Model!DO98</f>
        <v>0</v>
      </c>
      <c r="DP168">
        <f>Model!DP98</f>
        <v>0</v>
      </c>
      <c r="DQ168">
        <f>Model!DQ98</f>
        <v>0</v>
      </c>
      <c r="DR168">
        <f>Model!DR98</f>
        <v>0</v>
      </c>
      <c r="DS168">
        <f>Model!DS98</f>
        <v>0</v>
      </c>
      <c r="DT168">
        <f>Model!DT98</f>
        <v>0</v>
      </c>
      <c r="DU168">
        <f>Model!DU98</f>
        <v>0</v>
      </c>
      <c r="DV168">
        <f>Model!DV98</f>
        <v>0</v>
      </c>
      <c r="DW168">
        <f>Model!DW98</f>
        <v>0</v>
      </c>
      <c r="DX168">
        <f>Model!DX98</f>
        <v>0</v>
      </c>
      <c r="DY168">
        <f>Model!DY98</f>
        <v>0</v>
      </c>
      <c r="DZ168">
        <f>Model!DZ98</f>
        <v>0</v>
      </c>
      <c r="EA168">
        <f>Model!EA98</f>
        <v>0</v>
      </c>
      <c r="EB168">
        <f>Model!EB98</f>
        <v>0</v>
      </c>
      <c r="EC168">
        <f>Model!EC98</f>
        <v>0</v>
      </c>
      <c r="ED168">
        <f>Model!ED98</f>
        <v>0</v>
      </c>
      <c r="EE168">
        <f>Model!EE98</f>
        <v>0</v>
      </c>
      <c r="EF168">
        <f>Model!EF98</f>
        <v>0</v>
      </c>
      <c r="EG168">
        <f>Model!EG98</f>
        <v>0</v>
      </c>
      <c r="EH168">
        <f>Model!EH98</f>
        <v>0</v>
      </c>
      <c r="EI168">
        <f>Model!EI98</f>
        <v>0</v>
      </c>
      <c r="EJ168">
        <f>Model!EJ98</f>
        <v>0</v>
      </c>
      <c r="EK168">
        <f>Model!EK98</f>
        <v>0</v>
      </c>
      <c r="EL168">
        <f>Model!EM98</f>
        <v>0</v>
      </c>
      <c r="EM168">
        <f>Model!EN98</f>
        <v>0</v>
      </c>
      <c r="EN168">
        <f>Model!EO98</f>
        <v>0</v>
      </c>
      <c r="EO168">
        <f>Model!EP98</f>
        <v>0</v>
      </c>
      <c r="EP168">
        <f>Model!EQ98</f>
        <v>0</v>
      </c>
      <c r="EQ168">
        <f>Model!ER98</f>
        <v>0</v>
      </c>
      <c r="ER168">
        <f>Model!ES98</f>
        <v>0</v>
      </c>
      <c r="ES168">
        <f>Model!ET98</f>
        <v>0</v>
      </c>
      <c r="ET168">
        <f>Model!EU98</f>
        <v>0</v>
      </c>
      <c r="EU168">
        <f>Model!EV98</f>
        <v>0</v>
      </c>
      <c r="EV168">
        <f>Model!EW98</f>
        <v>0</v>
      </c>
      <c r="EW168">
        <f>Model!EX98</f>
        <v>0</v>
      </c>
      <c r="EX168">
        <f>Model!EY98</f>
        <v>0</v>
      </c>
    </row>
    <row r="169" spans="1:154" hidden="1" outlineLevel="1">
      <c r="A169">
        <f>Model!A99</f>
        <v>0</v>
      </c>
      <c r="B169">
        <f>Model!B99</f>
        <v>0</v>
      </c>
      <c r="C169">
        <f>Model!C99</f>
        <v>0</v>
      </c>
      <c r="D169">
        <f>Model!D99</f>
        <v>0</v>
      </c>
      <c r="E169">
        <f>Model!E99</f>
        <v>0</v>
      </c>
      <c r="F169">
        <f>Model!F99</f>
        <v>0</v>
      </c>
      <c r="G169">
        <f>Model!G99</f>
        <v>0</v>
      </c>
      <c r="H169">
        <f>Model!H99</f>
        <v>0</v>
      </c>
      <c r="I169" t="str">
        <f>Model!I99</f>
        <v>B/S Drivers</v>
      </c>
      <c r="J169">
        <f>Model!J99</f>
        <v>0</v>
      </c>
      <c r="K169">
        <f>Model!K99</f>
        <v>0</v>
      </c>
      <c r="L169">
        <f>Model!L99</f>
        <v>0</v>
      </c>
      <c r="M169">
        <f>Model!M99</f>
        <v>0</v>
      </c>
      <c r="N169">
        <f>Model!N99</f>
        <v>0</v>
      </c>
      <c r="O169">
        <f>Model!O99</f>
        <v>0</v>
      </c>
      <c r="P169">
        <f>Model!P99</f>
        <v>0</v>
      </c>
      <c r="Q169">
        <f>Model!Q99</f>
        <v>0</v>
      </c>
      <c r="R169">
        <f>Model!R99</f>
        <v>0</v>
      </c>
      <c r="S169">
        <f>Model!S99</f>
        <v>0</v>
      </c>
      <c r="T169">
        <f>Model!T99</f>
        <v>0</v>
      </c>
      <c r="U169">
        <f>Model!U99</f>
        <v>0</v>
      </c>
      <c r="V169">
        <f>Model!V99</f>
        <v>0</v>
      </c>
      <c r="W169">
        <f>Model!W99</f>
        <v>0</v>
      </c>
      <c r="X169">
        <f>Model!X99</f>
        <v>0</v>
      </c>
      <c r="Y169">
        <f>Model!Y99</f>
        <v>0</v>
      </c>
      <c r="Z169">
        <f>Model!Z99</f>
        <v>0</v>
      </c>
      <c r="AA169">
        <f>Model!AA99</f>
        <v>0</v>
      </c>
      <c r="AB169">
        <f>Model!AB99</f>
        <v>0</v>
      </c>
      <c r="AC169">
        <f>Model!AC99</f>
        <v>0</v>
      </c>
      <c r="AD169">
        <f>Model!AD99</f>
        <v>0</v>
      </c>
      <c r="AE169">
        <f>Model!AE99</f>
        <v>0</v>
      </c>
      <c r="AF169">
        <f>Model!AF99</f>
        <v>0</v>
      </c>
      <c r="AG169">
        <f>Model!AG99</f>
        <v>0</v>
      </c>
      <c r="AH169">
        <f>Model!AH99</f>
        <v>0</v>
      </c>
      <c r="AI169">
        <f>Model!AI99</f>
        <v>0</v>
      </c>
      <c r="AJ169">
        <f>Model!AJ99</f>
        <v>0</v>
      </c>
      <c r="AK169">
        <f>Model!AK99</f>
        <v>0</v>
      </c>
      <c r="AL169">
        <f>Model!AL99</f>
        <v>0</v>
      </c>
      <c r="AM169">
        <f>Model!AM99</f>
        <v>0</v>
      </c>
      <c r="AN169">
        <f>Model!AN99</f>
        <v>0</v>
      </c>
      <c r="AO169">
        <f>Model!AO99</f>
        <v>0</v>
      </c>
      <c r="AP169">
        <f>Model!AP99</f>
        <v>0</v>
      </c>
      <c r="AQ169">
        <f>Model!AQ99</f>
        <v>0</v>
      </c>
      <c r="AR169">
        <f>Model!AR99</f>
        <v>0</v>
      </c>
      <c r="AS169">
        <f>Model!AS99</f>
        <v>0</v>
      </c>
      <c r="AT169">
        <f>Model!AT99</f>
        <v>0</v>
      </c>
      <c r="AU169">
        <f>Model!AU99</f>
        <v>0</v>
      </c>
      <c r="AV169">
        <f>Model!AV99</f>
        <v>0</v>
      </c>
      <c r="AW169">
        <f>Model!AW99</f>
        <v>0</v>
      </c>
      <c r="AX169">
        <f>Model!AX99</f>
        <v>0</v>
      </c>
      <c r="AY169">
        <f>Model!AY99</f>
        <v>0</v>
      </c>
      <c r="AZ169">
        <f>Model!AZ99</f>
        <v>0</v>
      </c>
      <c r="BA169">
        <f>Model!BA99</f>
        <v>0</v>
      </c>
      <c r="BB169">
        <f>Model!BB99</f>
        <v>0</v>
      </c>
      <c r="BC169">
        <f>Model!BC99</f>
        <v>0</v>
      </c>
      <c r="BD169">
        <f>Model!BD99</f>
        <v>0</v>
      </c>
      <c r="BE169">
        <f>Model!BE99</f>
        <v>0</v>
      </c>
      <c r="BF169">
        <f>Model!BF99</f>
        <v>0</v>
      </c>
      <c r="BG169">
        <f>Model!BG99</f>
        <v>0</v>
      </c>
      <c r="BH169">
        <f>Model!BH99</f>
        <v>0</v>
      </c>
      <c r="BI169">
        <f>Model!BI99</f>
        <v>0</v>
      </c>
      <c r="BJ169">
        <f>Model!BJ99</f>
        <v>0</v>
      </c>
      <c r="BK169">
        <f>Model!BK99</f>
        <v>0</v>
      </c>
      <c r="BL169">
        <f>Model!BL99</f>
        <v>0</v>
      </c>
      <c r="BM169">
        <f>Model!BM99</f>
        <v>0</v>
      </c>
      <c r="BN169">
        <f>Model!BN99</f>
        <v>0</v>
      </c>
      <c r="BO169">
        <f>Model!BO99</f>
        <v>0</v>
      </c>
      <c r="BP169">
        <f>Model!BP99</f>
        <v>0</v>
      </c>
      <c r="BQ169">
        <f>Model!BQ99</f>
        <v>0</v>
      </c>
      <c r="BR169">
        <f>Model!BR99</f>
        <v>0</v>
      </c>
      <c r="BS169">
        <f>Model!BS99</f>
        <v>0</v>
      </c>
      <c r="BT169">
        <f>Model!BT99</f>
        <v>0</v>
      </c>
      <c r="BU169">
        <f>Model!BU99</f>
        <v>0</v>
      </c>
      <c r="BV169">
        <f>Model!BV99</f>
        <v>0</v>
      </c>
      <c r="BW169">
        <f>Model!BW99</f>
        <v>0</v>
      </c>
      <c r="BX169">
        <f>Model!BX99</f>
        <v>0</v>
      </c>
      <c r="BY169">
        <f>Model!BY99</f>
        <v>0</v>
      </c>
      <c r="BZ169">
        <f>Model!BZ99</f>
        <v>0</v>
      </c>
      <c r="CA169">
        <f>Model!CA99</f>
        <v>0</v>
      </c>
      <c r="CB169">
        <f>Model!CB99</f>
        <v>0</v>
      </c>
      <c r="CC169">
        <f>Model!CC99</f>
        <v>0</v>
      </c>
      <c r="CD169">
        <f>Model!CD99</f>
        <v>0</v>
      </c>
      <c r="CE169">
        <f>Model!CE99</f>
        <v>0</v>
      </c>
      <c r="CF169">
        <f>Model!CF99</f>
        <v>0</v>
      </c>
      <c r="CG169">
        <f>Model!CG99</f>
        <v>0</v>
      </c>
      <c r="CH169">
        <f>Model!CH99</f>
        <v>0</v>
      </c>
      <c r="CI169">
        <f>Model!CI99</f>
        <v>0</v>
      </c>
      <c r="CJ169">
        <f>Model!CJ99</f>
        <v>0</v>
      </c>
      <c r="CK169">
        <f>Model!CK99</f>
        <v>0</v>
      </c>
      <c r="CL169">
        <f>Model!CL99</f>
        <v>0</v>
      </c>
      <c r="CM169">
        <f>Model!CM99</f>
        <v>0</v>
      </c>
      <c r="CN169">
        <f>Model!CN99</f>
        <v>0</v>
      </c>
      <c r="CO169">
        <f>Model!CO99</f>
        <v>0</v>
      </c>
      <c r="CP169">
        <f>Model!CP99</f>
        <v>0</v>
      </c>
      <c r="CQ169">
        <f>Model!CQ99</f>
        <v>0</v>
      </c>
      <c r="CR169">
        <f>Model!CR99</f>
        <v>0</v>
      </c>
      <c r="CS169">
        <f>Model!CS99</f>
        <v>0</v>
      </c>
      <c r="CT169">
        <f>Model!CT99</f>
        <v>0</v>
      </c>
      <c r="CU169">
        <f>Model!CU99</f>
        <v>0</v>
      </c>
      <c r="CV169">
        <f>Model!CV99</f>
        <v>0</v>
      </c>
      <c r="CW169">
        <f>Model!CW99</f>
        <v>0</v>
      </c>
      <c r="CX169">
        <f>Model!CX99</f>
        <v>0</v>
      </c>
      <c r="CY169">
        <f>Model!CY99</f>
        <v>0</v>
      </c>
      <c r="CZ169">
        <f>Model!CZ99</f>
        <v>0</v>
      </c>
      <c r="DA169">
        <f>Model!DA99</f>
        <v>0</v>
      </c>
      <c r="DB169">
        <f>Model!DB99</f>
        <v>0</v>
      </c>
      <c r="DC169">
        <f>Model!DC99</f>
        <v>0</v>
      </c>
      <c r="DD169">
        <f>Model!DD99</f>
        <v>0</v>
      </c>
      <c r="DE169">
        <f>Model!DE99</f>
        <v>0</v>
      </c>
      <c r="DF169">
        <f>Model!DF99</f>
        <v>0</v>
      </c>
      <c r="DG169">
        <f>Model!DG99</f>
        <v>0</v>
      </c>
      <c r="DH169">
        <f>Model!DH99</f>
        <v>0</v>
      </c>
      <c r="DI169">
        <f>Model!DI99</f>
        <v>0</v>
      </c>
      <c r="DJ169">
        <f>Model!DJ99</f>
        <v>0</v>
      </c>
      <c r="DK169">
        <f>Model!DK99</f>
        <v>0</v>
      </c>
      <c r="DL169">
        <f>Model!DL99</f>
        <v>0</v>
      </c>
      <c r="DM169">
        <f>Model!DM99</f>
        <v>0</v>
      </c>
      <c r="DN169">
        <f>Model!DN99</f>
        <v>0</v>
      </c>
      <c r="DO169">
        <f>Model!DO99</f>
        <v>0</v>
      </c>
      <c r="DP169">
        <f>Model!DP99</f>
        <v>0</v>
      </c>
      <c r="DQ169">
        <f>Model!DQ99</f>
        <v>0</v>
      </c>
      <c r="DR169">
        <f>Model!DR99</f>
        <v>0</v>
      </c>
      <c r="DS169">
        <f>Model!DS99</f>
        <v>0</v>
      </c>
      <c r="DT169">
        <f>Model!DT99</f>
        <v>0</v>
      </c>
      <c r="DU169">
        <f>Model!DU99</f>
        <v>0</v>
      </c>
      <c r="DV169">
        <f>Model!DV99</f>
        <v>0</v>
      </c>
      <c r="DW169">
        <f>Model!DW99</f>
        <v>0</v>
      </c>
      <c r="DX169">
        <f>Model!DX99</f>
        <v>0</v>
      </c>
      <c r="DY169">
        <f>Model!DY99</f>
        <v>0</v>
      </c>
      <c r="DZ169">
        <f>Model!DZ99</f>
        <v>0</v>
      </c>
      <c r="EA169">
        <f>Model!EA99</f>
        <v>0</v>
      </c>
      <c r="EB169">
        <f>Model!EB99</f>
        <v>0</v>
      </c>
      <c r="EC169">
        <f>Model!EC99</f>
        <v>0</v>
      </c>
      <c r="ED169">
        <f>Model!ED99</f>
        <v>0</v>
      </c>
      <c r="EE169">
        <f>Model!EE99</f>
        <v>0</v>
      </c>
      <c r="EF169">
        <f>Model!EF99</f>
        <v>0</v>
      </c>
      <c r="EG169">
        <f>Model!EG99</f>
        <v>0</v>
      </c>
      <c r="EH169">
        <f>Model!EH99</f>
        <v>0</v>
      </c>
      <c r="EI169">
        <f>Model!EI99</f>
        <v>0</v>
      </c>
      <c r="EJ169">
        <f>Model!EJ99</f>
        <v>0</v>
      </c>
      <c r="EK169">
        <f>Model!EK99</f>
        <v>0</v>
      </c>
      <c r="EL169">
        <f>Model!EM99</f>
        <v>0</v>
      </c>
      <c r="EM169">
        <f>Model!EN99</f>
        <v>0</v>
      </c>
      <c r="EN169">
        <f>Model!EO99</f>
        <v>0</v>
      </c>
      <c r="EO169">
        <f>Model!EP99</f>
        <v>0</v>
      </c>
      <c r="EP169">
        <f>Model!EQ99</f>
        <v>0</v>
      </c>
      <c r="EQ169">
        <f>Model!ER99</f>
        <v>0</v>
      </c>
      <c r="ER169">
        <f>Model!ES99</f>
        <v>0</v>
      </c>
      <c r="ES169">
        <f>Model!ET99</f>
        <v>0</v>
      </c>
      <c r="ET169">
        <f>Model!EU99</f>
        <v>0</v>
      </c>
      <c r="EU169">
        <f>Model!EV99</f>
        <v>0</v>
      </c>
      <c r="EV169">
        <f>Model!EW99</f>
        <v>0</v>
      </c>
      <c r="EW169">
        <f>Model!EX99</f>
        <v>0</v>
      </c>
      <c r="EX169">
        <f>Model!EY99</f>
        <v>0</v>
      </c>
    </row>
    <row r="170" spans="1:154" hidden="1" outlineLevel="1">
      <c r="A170">
        <f>Model!A100</f>
        <v>0</v>
      </c>
      <c r="B170">
        <f>Model!B100</f>
        <v>0</v>
      </c>
      <c r="C170">
        <f>Model!C100</f>
        <v>0</v>
      </c>
      <c r="D170">
        <f>Model!D100</f>
        <v>0</v>
      </c>
      <c r="E170">
        <f>Model!E100</f>
        <v>0</v>
      </c>
      <c r="F170">
        <f>Model!F100</f>
        <v>0</v>
      </c>
      <c r="G170">
        <f>Model!G100</f>
        <v>0</v>
      </c>
      <c r="H170">
        <f>Model!H100</f>
        <v>0</v>
      </c>
      <c r="I170" t="str">
        <f>Model!I100</f>
        <v>D&amp;A</v>
      </c>
      <c r="J170">
        <f>Model!J100</f>
        <v>0</v>
      </c>
      <c r="K170">
        <f>Model!K100</f>
        <v>0</v>
      </c>
      <c r="L170">
        <f>Model!L100</f>
        <v>0</v>
      </c>
      <c r="M170">
        <f>Model!M100</f>
        <v>0</v>
      </c>
      <c r="N170">
        <f>Model!N100</f>
        <v>0</v>
      </c>
      <c r="O170">
        <f>Model!O100</f>
        <v>0</v>
      </c>
      <c r="P170">
        <f>Model!P100</f>
        <v>0</v>
      </c>
      <c r="Q170">
        <f>Model!Q100</f>
        <v>0</v>
      </c>
      <c r="R170">
        <f>Model!R100</f>
        <v>0</v>
      </c>
      <c r="S170">
        <f>Model!S100</f>
        <v>0</v>
      </c>
      <c r="T170">
        <f>Model!T100</f>
        <v>0</v>
      </c>
      <c r="U170">
        <f>Model!U100</f>
        <v>0</v>
      </c>
      <c r="V170">
        <f>Model!V100</f>
        <v>0</v>
      </c>
      <c r="W170">
        <f>Model!W100</f>
        <v>0</v>
      </c>
      <c r="X170">
        <f>Model!X100</f>
        <v>0</v>
      </c>
      <c r="Y170">
        <f>Model!Y100</f>
        <v>0</v>
      </c>
      <c r="Z170">
        <f>Model!Z100</f>
        <v>0</v>
      </c>
      <c r="AA170">
        <f>Model!AA100</f>
        <v>0</v>
      </c>
      <c r="AB170">
        <f>Model!AB100</f>
        <v>0</v>
      </c>
      <c r="AC170">
        <f>Model!AC100</f>
        <v>0</v>
      </c>
      <c r="AD170">
        <f>Model!AD100</f>
        <v>0</v>
      </c>
      <c r="AE170">
        <f>Model!AE100</f>
        <v>0</v>
      </c>
      <c r="AF170">
        <f>Model!AF100</f>
        <v>0</v>
      </c>
      <c r="AG170">
        <f>Model!AG100</f>
        <v>0</v>
      </c>
      <c r="AH170">
        <f>Model!AH100</f>
        <v>0</v>
      </c>
      <c r="AI170">
        <f>Model!AI100</f>
        <v>0</v>
      </c>
      <c r="AJ170">
        <f>Model!AJ100</f>
        <v>0</v>
      </c>
      <c r="AK170">
        <f>Model!AK100</f>
        <v>0</v>
      </c>
      <c r="AL170">
        <f>Model!AL100</f>
        <v>0</v>
      </c>
      <c r="AM170">
        <f>Model!AM100</f>
        <v>0</v>
      </c>
      <c r="AN170">
        <f>Model!AN100</f>
        <v>0</v>
      </c>
      <c r="AO170">
        <f>Model!AO100</f>
        <v>0</v>
      </c>
      <c r="AP170">
        <f>Model!AP100</f>
        <v>0</v>
      </c>
      <c r="AQ170">
        <f>Model!AQ100</f>
        <v>0</v>
      </c>
      <c r="AR170">
        <f>Model!AR100</f>
        <v>0</v>
      </c>
      <c r="AS170">
        <f>Model!AS100</f>
        <v>0</v>
      </c>
      <c r="AT170">
        <f>Model!AT100</f>
        <v>0</v>
      </c>
      <c r="AU170">
        <f>Model!AU100</f>
        <v>0</v>
      </c>
      <c r="AV170">
        <f>Model!AV100</f>
        <v>0</v>
      </c>
      <c r="AW170">
        <f>Model!AW100</f>
        <v>0</v>
      </c>
      <c r="AX170">
        <f>Model!AX100</f>
        <v>0</v>
      </c>
      <c r="AY170">
        <f>Model!AY100</f>
        <v>0</v>
      </c>
      <c r="AZ170">
        <f>Model!AZ100</f>
        <v>0</v>
      </c>
      <c r="BA170">
        <f>Model!BA100</f>
        <v>0</v>
      </c>
      <c r="BB170">
        <f>Model!BB100</f>
        <v>0</v>
      </c>
      <c r="BC170">
        <f>Model!BC100</f>
        <v>0</v>
      </c>
      <c r="BD170">
        <f>Model!BD100</f>
        <v>0</v>
      </c>
      <c r="BE170">
        <f>Model!BE100</f>
        <v>0</v>
      </c>
      <c r="BF170">
        <f>Model!BF100</f>
        <v>0</v>
      </c>
      <c r="BG170">
        <f>Model!BG100</f>
        <v>0</v>
      </c>
      <c r="BH170">
        <f>Model!BH100</f>
        <v>0</v>
      </c>
      <c r="BI170">
        <f>Model!BI100</f>
        <v>0</v>
      </c>
      <c r="BJ170">
        <f>Model!BJ100</f>
        <v>0</v>
      </c>
      <c r="BK170">
        <f>Model!BK100</f>
        <v>0</v>
      </c>
      <c r="BL170">
        <f>Model!BL100</f>
        <v>0</v>
      </c>
      <c r="BM170">
        <f>Model!BM100</f>
        <v>0</v>
      </c>
      <c r="BN170">
        <f>Model!BN100</f>
        <v>0</v>
      </c>
      <c r="BO170">
        <f>Model!BO100</f>
        <v>0</v>
      </c>
      <c r="BP170">
        <f>Model!BP100</f>
        <v>0</v>
      </c>
      <c r="BQ170">
        <f>Model!BQ100</f>
        <v>0</v>
      </c>
      <c r="BR170">
        <f>Model!BR100</f>
        <v>0</v>
      </c>
      <c r="BS170">
        <f>Model!BS100</f>
        <v>0</v>
      </c>
      <c r="BT170">
        <f>Model!BT100</f>
        <v>0</v>
      </c>
      <c r="BU170">
        <f>Model!BU100</f>
        <v>0</v>
      </c>
      <c r="BV170">
        <f>Model!BV100</f>
        <v>0</v>
      </c>
      <c r="BW170">
        <f>Model!BW100</f>
        <v>0</v>
      </c>
      <c r="BX170">
        <f>Model!BX100</f>
        <v>0</v>
      </c>
      <c r="BY170">
        <f>Model!BY100</f>
        <v>0</v>
      </c>
      <c r="BZ170">
        <f>Model!BZ100</f>
        <v>0</v>
      </c>
      <c r="CA170">
        <f>Model!CA100</f>
        <v>0</v>
      </c>
      <c r="CB170">
        <f>Model!CB100</f>
        <v>0</v>
      </c>
      <c r="CC170">
        <f>Model!CC100</f>
        <v>0</v>
      </c>
      <c r="CD170">
        <f>Model!CD100</f>
        <v>0</v>
      </c>
      <c r="CE170">
        <f>Model!CE100</f>
        <v>0</v>
      </c>
      <c r="CF170">
        <f>Model!CF100</f>
        <v>0</v>
      </c>
      <c r="CG170">
        <f>Model!CG100</f>
        <v>0</v>
      </c>
      <c r="CH170">
        <f>Model!CH100</f>
        <v>0</v>
      </c>
      <c r="CI170">
        <f>Model!CI100</f>
        <v>0</v>
      </c>
      <c r="CJ170">
        <f>Model!CJ100</f>
        <v>0</v>
      </c>
      <c r="CK170">
        <f>Model!CK100</f>
        <v>0</v>
      </c>
      <c r="CL170">
        <f>Model!CL100</f>
        <v>0</v>
      </c>
      <c r="CM170">
        <f>Model!CM100</f>
        <v>0</v>
      </c>
      <c r="CN170">
        <f>Model!CN100</f>
        <v>0</v>
      </c>
      <c r="CO170">
        <f>Model!CO100</f>
        <v>0</v>
      </c>
      <c r="CP170">
        <f>Model!CP100</f>
        <v>0</v>
      </c>
      <c r="CQ170">
        <f>Model!CQ100</f>
        <v>0</v>
      </c>
      <c r="CR170">
        <f>Model!CR100</f>
        <v>0</v>
      </c>
      <c r="CS170">
        <f>Model!CS100</f>
        <v>0</v>
      </c>
      <c r="CT170">
        <f>Model!CT100</f>
        <v>0</v>
      </c>
      <c r="CU170">
        <f>Model!CU100</f>
        <v>0</v>
      </c>
      <c r="CV170">
        <f>Model!CV100</f>
        <v>0</v>
      </c>
      <c r="CW170">
        <f>Model!CW100</f>
        <v>0</v>
      </c>
      <c r="CX170">
        <f>Model!CX100</f>
        <v>0</v>
      </c>
      <c r="CY170">
        <f>Model!CY100</f>
        <v>0</v>
      </c>
      <c r="CZ170">
        <f>Model!CZ100</f>
        <v>0</v>
      </c>
      <c r="DA170">
        <f>Model!DA100</f>
        <v>0</v>
      </c>
      <c r="DB170">
        <f>Model!DB100</f>
        <v>0</v>
      </c>
      <c r="DC170">
        <f>Model!DC100</f>
        <v>0</v>
      </c>
      <c r="DD170">
        <f>Model!DD100</f>
        <v>0</v>
      </c>
      <c r="DE170">
        <f>Model!DE100</f>
        <v>0</v>
      </c>
      <c r="DF170">
        <f>Model!DF100</f>
        <v>0</v>
      </c>
      <c r="DG170">
        <f>Model!DG100</f>
        <v>0</v>
      </c>
      <c r="DH170">
        <f>Model!DH100</f>
        <v>0</v>
      </c>
      <c r="DI170">
        <f>Model!DI100</f>
        <v>0</v>
      </c>
      <c r="DJ170">
        <f>Model!DJ100</f>
        <v>0</v>
      </c>
      <c r="DK170">
        <f>Model!DK100</f>
        <v>0</v>
      </c>
      <c r="DL170">
        <f>Model!DL100</f>
        <v>0</v>
      </c>
      <c r="DM170">
        <f>Model!DM100</f>
        <v>0</v>
      </c>
      <c r="DN170">
        <f>Model!DN100</f>
        <v>0</v>
      </c>
      <c r="DO170">
        <f>Model!DO100</f>
        <v>0</v>
      </c>
      <c r="DP170">
        <f>Model!DP100</f>
        <v>0</v>
      </c>
      <c r="DQ170">
        <f>Model!DQ100</f>
        <v>0</v>
      </c>
      <c r="DR170">
        <f>Model!DR100</f>
        <v>0</v>
      </c>
      <c r="DS170">
        <f>Model!DS100</f>
        <v>0</v>
      </c>
      <c r="DT170">
        <f>Model!DT100</f>
        <v>0</v>
      </c>
      <c r="DU170">
        <f>Model!DU100</f>
        <v>0</v>
      </c>
      <c r="DV170">
        <f>Model!DV100</f>
        <v>0</v>
      </c>
      <c r="DW170">
        <f>Model!DW100</f>
        <v>0</v>
      </c>
      <c r="DX170">
        <f>Model!DX100</f>
        <v>0</v>
      </c>
      <c r="DY170">
        <f>Model!DY100</f>
        <v>0</v>
      </c>
      <c r="DZ170">
        <f>Model!DZ100</f>
        <v>0</v>
      </c>
      <c r="EA170">
        <f>Model!EA100</f>
        <v>0</v>
      </c>
      <c r="EB170">
        <f>Model!EB100</f>
        <v>0</v>
      </c>
      <c r="EC170">
        <f>Model!EC100</f>
        <v>0</v>
      </c>
      <c r="ED170">
        <f>Model!ED100</f>
        <v>0</v>
      </c>
      <c r="EE170">
        <f>Model!EE100</f>
        <v>0</v>
      </c>
      <c r="EF170">
        <f>Model!EF100</f>
        <v>0</v>
      </c>
      <c r="EG170">
        <f>Model!EG100</f>
        <v>0</v>
      </c>
      <c r="EH170">
        <f>Model!EH100</f>
        <v>0</v>
      </c>
      <c r="EI170">
        <f>Model!EI100</f>
        <v>0</v>
      </c>
      <c r="EJ170">
        <f>Model!EJ100</f>
        <v>0</v>
      </c>
      <c r="EK170">
        <f>Model!EK100</f>
        <v>0</v>
      </c>
      <c r="EL170">
        <f>Model!EM100</f>
        <v>0</v>
      </c>
      <c r="EM170">
        <f>Model!EN100</f>
        <v>0</v>
      </c>
      <c r="EN170">
        <f>Model!EO100</f>
        <v>0</v>
      </c>
      <c r="EO170">
        <f>Model!EP100</f>
        <v>0</v>
      </c>
      <c r="EP170">
        <f>Model!EQ100</f>
        <v>0</v>
      </c>
      <c r="EQ170">
        <f>Model!ER100</f>
        <v>0</v>
      </c>
      <c r="ER170">
        <f>Model!ES100</f>
        <v>0</v>
      </c>
      <c r="ES170">
        <f>Model!ET100</f>
        <v>0</v>
      </c>
      <c r="ET170">
        <f>Model!EU100</f>
        <v>0</v>
      </c>
      <c r="EU170">
        <f>Model!EV100</f>
        <v>0</v>
      </c>
      <c r="EV170">
        <f>Model!EW100</f>
        <v>0</v>
      </c>
      <c r="EW170">
        <f>Model!EX100</f>
        <v>0</v>
      </c>
      <c r="EX170">
        <f>Model!EY100</f>
        <v>0</v>
      </c>
    </row>
    <row r="171" spans="1:154" hidden="1" outlineLevel="1">
      <c r="A171">
        <f>Model!A101</f>
        <v>0</v>
      </c>
      <c r="B171">
        <f>Model!B101</f>
        <v>0</v>
      </c>
      <c r="C171">
        <f>Model!C101</f>
        <v>0</v>
      </c>
      <c r="D171">
        <f>Model!D101</f>
        <v>0</v>
      </c>
      <c r="E171">
        <f>Model!E101</f>
        <v>0</v>
      </c>
      <c r="F171">
        <f>Model!F101</f>
        <v>0</v>
      </c>
      <c r="G171">
        <f>Model!G101</f>
        <v>0</v>
      </c>
      <c r="H171">
        <f>Model!H101</f>
        <v>0</v>
      </c>
      <c r="I171" t="str">
        <f>Model!I101</f>
        <v>Amortization of Intangible Assets</v>
      </c>
      <c r="J171">
        <f>Model!J101</f>
        <v>0</v>
      </c>
      <c r="K171">
        <f>Model!K101</f>
        <v>0</v>
      </c>
      <c r="L171">
        <f>Model!L101</f>
        <v>0</v>
      </c>
      <c r="M171">
        <f>Model!M101</f>
        <v>0</v>
      </c>
      <c r="N171">
        <f>Model!N101</f>
        <v>0</v>
      </c>
      <c r="O171">
        <f>Model!O101</f>
        <v>0</v>
      </c>
      <c r="P171">
        <f>Model!P101</f>
        <v>0</v>
      </c>
      <c r="Q171">
        <f>Model!Q101</f>
        <v>0</v>
      </c>
      <c r="R171">
        <f>Model!R101</f>
        <v>0</v>
      </c>
      <c r="S171">
        <f>Model!S101</f>
        <v>0</v>
      </c>
      <c r="T171">
        <f>Model!T101</f>
        <v>0</v>
      </c>
      <c r="U171">
        <f>Model!U101</f>
        <v>0</v>
      </c>
      <c r="V171">
        <f>Model!V101</f>
        <v>0</v>
      </c>
      <c r="W171">
        <f>Model!W101</f>
        <v>0</v>
      </c>
      <c r="X171">
        <f>Model!X101</f>
        <v>0</v>
      </c>
      <c r="Y171">
        <f>Model!Y101</f>
        <v>0</v>
      </c>
      <c r="Z171">
        <f>Model!Z101</f>
        <v>0</v>
      </c>
      <c r="AA171">
        <f>Model!AA101</f>
        <v>0</v>
      </c>
      <c r="AB171">
        <f>Model!AB101</f>
        <v>0</v>
      </c>
      <c r="AC171">
        <f>Model!AC101</f>
        <v>0</v>
      </c>
      <c r="AD171">
        <f>Model!AD101</f>
        <v>0</v>
      </c>
      <c r="AE171">
        <f>Model!AE101</f>
        <v>0</v>
      </c>
      <c r="AF171">
        <f>Model!AF101</f>
        <v>0</v>
      </c>
      <c r="AG171">
        <f>Model!AG101</f>
        <v>0</v>
      </c>
      <c r="AH171">
        <f>Model!AH101</f>
        <v>0</v>
      </c>
      <c r="AI171">
        <f>Model!AI101</f>
        <v>0</v>
      </c>
      <c r="AJ171">
        <f>Model!AJ101</f>
        <v>0</v>
      </c>
      <c r="AK171">
        <f>Model!AK101</f>
        <v>0</v>
      </c>
      <c r="AL171">
        <f>Model!AL101</f>
        <v>0</v>
      </c>
      <c r="AM171">
        <f>Model!AM101</f>
        <v>0</v>
      </c>
      <c r="AN171">
        <f>Model!AN101</f>
        <v>0</v>
      </c>
      <c r="AO171">
        <f>Model!AO101</f>
        <v>0</v>
      </c>
      <c r="AP171">
        <f>Model!AP101</f>
        <v>0</v>
      </c>
      <c r="AQ171">
        <f>Model!AQ101</f>
        <v>0</v>
      </c>
      <c r="AR171">
        <f>Model!AR101</f>
        <v>0</v>
      </c>
      <c r="AS171">
        <f>Model!AS101</f>
        <v>0</v>
      </c>
      <c r="AT171">
        <f>Model!AT101</f>
        <v>1.407</v>
      </c>
      <c r="AU171">
        <f>Model!AU101</f>
        <v>1.258</v>
      </c>
      <c r="AV171">
        <f>Model!AV101</f>
        <v>1.1599999999999999</v>
      </c>
      <c r="AW171">
        <f>Model!AW101</f>
        <v>0.97199999999999998</v>
      </c>
      <c r="AX171">
        <f>Model!AX101</f>
        <v>0.97</v>
      </c>
      <c r="AY171">
        <f>Model!AY101</f>
        <v>1.107</v>
      </c>
      <c r="AZ171">
        <f>Model!AZ101</f>
        <v>1.03</v>
      </c>
      <c r="BA171">
        <f>Model!BA101</f>
        <v>1.0760000000000001</v>
      </c>
      <c r="BB171">
        <f>Model!BB101</f>
        <v>1.2230000000000001</v>
      </c>
      <c r="BC171">
        <f>Model!BC101</f>
        <v>1.234</v>
      </c>
      <c r="BD171">
        <f>Model!BD101</f>
        <v>1.4610000000000001</v>
      </c>
      <c r="BE171">
        <f>Model!BE101</f>
        <v>1.4660000000000002</v>
      </c>
      <c r="BF171">
        <f>Model!BF101</f>
        <v>2.004</v>
      </c>
      <c r="BG171">
        <f>Model!BG101</f>
        <v>2.3740000000000001</v>
      </c>
      <c r="BH171">
        <f>Model!BH101</f>
        <v>3.198</v>
      </c>
      <c r="BI171">
        <f>Model!BI101</f>
        <v>3.6029999999999998</v>
      </c>
      <c r="BJ171">
        <f>Model!BJ101</f>
        <v>4.2080000000000002</v>
      </c>
      <c r="BK171">
        <f>Model!BK101</f>
        <v>4.492</v>
      </c>
      <c r="BL171">
        <f>Model!BL101</f>
        <v>5.0919999999999996</v>
      </c>
      <c r="BM171">
        <f>Model!BM101</f>
        <v>5.9990000000000023</v>
      </c>
      <c r="BN171">
        <f>Model!BN101</f>
        <v>3.5</v>
      </c>
      <c r="BO171">
        <f>Model!BO101</f>
        <v>3.5</v>
      </c>
      <c r="BP171">
        <f>Model!BP101</f>
        <v>4</v>
      </c>
      <c r="BQ171">
        <f>Model!BQ101</f>
        <v>6</v>
      </c>
      <c r="BR171">
        <f>Model!BR101</f>
        <v>11.782</v>
      </c>
      <c r="BS171">
        <f>Model!BS101</f>
        <v>12.5</v>
      </c>
      <c r="BT171">
        <f>Model!BT101</f>
        <v>6.5</v>
      </c>
      <c r="BU171">
        <f>Model!BU101</f>
        <v>12</v>
      </c>
      <c r="BV171">
        <f>Model!BV101</f>
        <v>9.5</v>
      </c>
      <c r="BW171">
        <f>Model!BW101</f>
        <v>12</v>
      </c>
      <c r="BX171">
        <f>Model!BX101</f>
        <v>8</v>
      </c>
      <c r="BY171">
        <f>Model!BY101</f>
        <v>12.5</v>
      </c>
      <c r="BZ171">
        <f>Model!BZ101</f>
        <v>9</v>
      </c>
      <c r="CA171">
        <f>Model!CA101</f>
        <v>15</v>
      </c>
      <c r="CB171">
        <f>Model!CB101</f>
        <v>13</v>
      </c>
      <c r="CC171">
        <f>Model!CC101</f>
        <v>12.5</v>
      </c>
      <c r="CD171">
        <f>Model!CD101</f>
        <v>13.291737108362318</v>
      </c>
      <c r="CE171">
        <f>Model!CE101</f>
        <v>14.514644033577731</v>
      </c>
      <c r="CF171">
        <f>Model!CF101</f>
        <v>15.301293479130674</v>
      </c>
      <c r="CG171">
        <f>Model!CG101</f>
        <v>15.224472538954688</v>
      </c>
      <c r="CH171">
        <f>Model!CH101</f>
        <v>0</v>
      </c>
      <c r="CI171">
        <f>Model!CI101</f>
        <v>0</v>
      </c>
      <c r="CJ171">
        <f>Model!CJ101</f>
        <v>0</v>
      </c>
      <c r="CK171">
        <f>Model!CK101</f>
        <v>0</v>
      </c>
      <c r="CL171">
        <f>Model!CL101</f>
        <v>0</v>
      </c>
      <c r="CM171">
        <f>Model!CM101</f>
        <v>0</v>
      </c>
      <c r="CN171">
        <f>Model!CN101</f>
        <v>0</v>
      </c>
      <c r="CO171">
        <f>Model!CO101</f>
        <v>0</v>
      </c>
      <c r="CP171">
        <f>Model!CP101</f>
        <v>0</v>
      </c>
      <c r="CQ171">
        <f>Model!CQ101</f>
        <v>0</v>
      </c>
      <c r="CR171">
        <f>Model!CR101</f>
        <v>0</v>
      </c>
      <c r="CS171">
        <f>Model!CS101</f>
        <v>0</v>
      </c>
      <c r="CT171">
        <f>Model!CT101</f>
        <v>0</v>
      </c>
      <c r="CU171">
        <f>Model!CU101</f>
        <v>0</v>
      </c>
      <c r="CV171">
        <f>Model!CV101</f>
        <v>0</v>
      </c>
      <c r="CW171">
        <f>Model!CW101</f>
        <v>0</v>
      </c>
      <c r="CX171">
        <f>Model!CX101</f>
        <v>0</v>
      </c>
      <c r="CY171">
        <f>Model!CY101</f>
        <v>0</v>
      </c>
      <c r="CZ171">
        <f>Model!CZ101</f>
        <v>0</v>
      </c>
      <c r="DA171">
        <f>Model!DA101</f>
        <v>0</v>
      </c>
      <c r="DB171">
        <f>Model!DB101</f>
        <v>0</v>
      </c>
      <c r="DC171">
        <f>Model!DC101</f>
        <v>0</v>
      </c>
      <c r="DD171">
        <f>Model!DD101</f>
        <v>0</v>
      </c>
      <c r="DE171">
        <f>Model!DE101</f>
        <v>0</v>
      </c>
      <c r="DF171">
        <f>Model!DF101</f>
        <v>0</v>
      </c>
      <c r="DG171">
        <f>Model!DG101</f>
        <v>0</v>
      </c>
      <c r="DH171">
        <f>Model!DH101</f>
        <v>0</v>
      </c>
      <c r="DI171">
        <f>Model!DI101</f>
        <v>0</v>
      </c>
      <c r="DJ171">
        <f>Model!DJ101</f>
        <v>0</v>
      </c>
      <c r="DK171">
        <f>Model!DK101</f>
        <v>0</v>
      </c>
      <c r="DL171">
        <f>Model!DL101</f>
        <v>0</v>
      </c>
      <c r="DM171">
        <f>Model!DM101</f>
        <v>0</v>
      </c>
      <c r="DN171">
        <f>Model!DN101</f>
        <v>0</v>
      </c>
      <c r="DO171">
        <f>Model!DO101</f>
        <v>0</v>
      </c>
      <c r="DP171">
        <f>Model!DP101</f>
        <v>0</v>
      </c>
      <c r="DQ171">
        <f>Model!DQ101</f>
        <v>0</v>
      </c>
      <c r="DR171">
        <f>Model!DR101</f>
        <v>0</v>
      </c>
      <c r="DS171">
        <f>Model!DS101</f>
        <v>0</v>
      </c>
      <c r="DT171">
        <f>Model!DT101</f>
        <v>4.7970000000000006</v>
      </c>
      <c r="DU171">
        <f>Model!DU101</f>
        <v>4.1829999999999998</v>
      </c>
      <c r="DV171">
        <f>Model!DV101</f>
        <v>5.3840000000000003</v>
      </c>
      <c r="DW171">
        <f>Model!DW101</f>
        <v>11.179</v>
      </c>
      <c r="DX171">
        <f>Model!DX101</f>
        <v>19.791</v>
      </c>
      <c r="DY171">
        <f>Model!DY101</f>
        <v>17</v>
      </c>
      <c r="DZ171">
        <f>Model!DZ101</f>
        <v>42.781999999999996</v>
      </c>
      <c r="EA171">
        <f>Model!EA101</f>
        <v>42</v>
      </c>
      <c r="EB171">
        <f>Model!EB101</f>
        <v>49.5</v>
      </c>
      <c r="EC171">
        <f>Model!EC101</f>
        <v>58.332147160025414</v>
      </c>
      <c r="ED171">
        <f>Model!ED101</f>
        <v>55.061220447480878</v>
      </c>
      <c r="EE171">
        <f>Model!EE101</f>
        <v>58.256588448472684</v>
      </c>
      <c r="EF171">
        <f>Model!EF101</f>
        <v>60.255692446434125</v>
      </c>
      <c r="EG171">
        <f>Model!EG101</f>
        <v>61.151334557302185</v>
      </c>
      <c r="EH171">
        <f>Model!EH101</f>
        <v>60.897863852203535</v>
      </c>
      <c r="EI171">
        <f>Model!EI101</f>
        <v>38.735251975255885</v>
      </c>
      <c r="EJ171">
        <f>Model!EJ101</f>
        <v>11.21230686414402</v>
      </c>
      <c r="EK171">
        <f>Model!EK101</f>
        <v>0</v>
      </c>
      <c r="EL171">
        <f>Model!EM101</f>
        <v>0</v>
      </c>
      <c r="EM171">
        <f>Model!EN101</f>
        <v>0</v>
      </c>
      <c r="EN171">
        <f>Model!EO101</f>
        <v>0</v>
      </c>
      <c r="EO171">
        <f>Model!EP101</f>
        <v>0</v>
      </c>
      <c r="EP171">
        <f>Model!EQ101</f>
        <v>0</v>
      </c>
      <c r="EQ171">
        <f>Model!ER101</f>
        <v>0</v>
      </c>
      <c r="ER171">
        <f>Model!ES101</f>
        <v>0</v>
      </c>
      <c r="ES171">
        <f>Model!ET101</f>
        <v>0</v>
      </c>
      <c r="ET171">
        <f>Model!EU101</f>
        <v>0</v>
      </c>
      <c r="EU171">
        <f>Model!EV101</f>
        <v>0</v>
      </c>
      <c r="EV171">
        <f>Model!EW101</f>
        <v>0</v>
      </c>
      <c r="EW171">
        <f>Model!EX101</f>
        <v>0</v>
      </c>
      <c r="EX171">
        <f>Model!EY101</f>
        <v>0</v>
      </c>
    </row>
    <row r="172" spans="1:154" hidden="1" outlineLevel="1">
      <c r="A172">
        <f>Model!A102</f>
        <v>0</v>
      </c>
      <c r="B172">
        <f>Model!B102</f>
        <v>0</v>
      </c>
      <c r="C172">
        <f>Model!C102</f>
        <v>0</v>
      </c>
      <c r="D172">
        <f>Model!D102</f>
        <v>0</v>
      </c>
      <c r="E172">
        <f>Model!E102</f>
        <v>0</v>
      </c>
      <c r="F172">
        <f>Model!F102</f>
        <v>0</v>
      </c>
      <c r="G172">
        <f>Model!G102</f>
        <v>0</v>
      </c>
      <c r="H172">
        <f>Model!H102</f>
        <v>0</v>
      </c>
      <c r="I172" t="str">
        <f>Model!I102</f>
        <v>as % of IMS Revenue</v>
      </c>
      <c r="J172">
        <f>Model!J102</f>
        <v>0</v>
      </c>
      <c r="K172">
        <f>Model!K102</f>
        <v>0</v>
      </c>
      <c r="L172">
        <f>Model!L102</f>
        <v>0</v>
      </c>
      <c r="M172">
        <f>Model!M102</f>
        <v>0</v>
      </c>
      <c r="N172">
        <f>Model!N102</f>
        <v>0</v>
      </c>
      <c r="O172">
        <f>Model!O102</f>
        <v>0</v>
      </c>
      <c r="P172">
        <f>Model!P102</f>
        <v>0</v>
      </c>
      <c r="Q172">
        <f>Model!Q102</f>
        <v>0</v>
      </c>
      <c r="R172">
        <f>Model!R102</f>
        <v>0</v>
      </c>
      <c r="S172">
        <f>Model!S102</f>
        <v>0</v>
      </c>
      <c r="T172">
        <f>Model!T102</f>
        <v>0</v>
      </c>
      <c r="U172">
        <f>Model!U102</f>
        <v>0</v>
      </c>
      <c r="V172">
        <f>Model!V102</f>
        <v>0</v>
      </c>
      <c r="W172">
        <f>Model!W102</f>
        <v>0</v>
      </c>
      <c r="X172">
        <f>Model!X102</f>
        <v>0</v>
      </c>
      <c r="Y172">
        <f>Model!Y102</f>
        <v>0</v>
      </c>
      <c r="Z172">
        <f>Model!Z102</f>
        <v>0</v>
      </c>
      <c r="AA172">
        <f>Model!AA102</f>
        <v>0</v>
      </c>
      <c r="AB172">
        <f>Model!AB102</f>
        <v>0</v>
      </c>
      <c r="AC172">
        <f>Model!AC102</f>
        <v>0</v>
      </c>
      <c r="AD172">
        <f>Model!AD102</f>
        <v>0</v>
      </c>
      <c r="AE172">
        <f>Model!AE102</f>
        <v>0</v>
      </c>
      <c r="AF172">
        <f>Model!AF102</f>
        <v>0</v>
      </c>
      <c r="AG172">
        <f>Model!AG102</f>
        <v>0</v>
      </c>
      <c r="AH172">
        <f>Model!AH102</f>
        <v>0</v>
      </c>
      <c r="AI172">
        <f>Model!AI102</f>
        <v>0</v>
      </c>
      <c r="AJ172">
        <f>Model!AJ102</f>
        <v>0</v>
      </c>
      <c r="AK172">
        <f>Model!AK102</f>
        <v>0</v>
      </c>
      <c r="AL172">
        <f>Model!AL102</f>
        <v>0</v>
      </c>
      <c r="AM172">
        <f>Model!AM102</f>
        <v>0</v>
      </c>
      <c r="AN172">
        <f>Model!AN102</f>
        <v>0</v>
      </c>
      <c r="AO172">
        <f>Model!AO102</f>
        <v>0</v>
      </c>
      <c r="AP172">
        <f>Model!AP102</f>
        <v>0</v>
      </c>
      <c r="AQ172">
        <f>Model!AQ102</f>
        <v>0</v>
      </c>
      <c r="AR172">
        <f>Model!AR102</f>
        <v>0</v>
      </c>
      <c r="AS172">
        <f>Model!AS102</f>
        <v>0</v>
      </c>
      <c r="AT172">
        <f>Model!AT102</f>
        <v>0.51312910284463897</v>
      </c>
      <c r="AU172">
        <f>Model!AU102</f>
        <v>0.27930728241563058</v>
      </c>
      <c r="AV172">
        <f>Model!AV102</f>
        <v>0.20934849305179568</v>
      </c>
      <c r="AW172">
        <f>Model!AW102</f>
        <v>0.2066326530612245</v>
      </c>
      <c r="AX172">
        <f>Model!AX102</f>
        <v>0.18195460513974865</v>
      </c>
      <c r="AY172">
        <f>Model!AY102</f>
        <v>0.15094082356149441</v>
      </c>
      <c r="AZ172">
        <f>Model!AZ102</f>
        <v>0.12516709199173656</v>
      </c>
      <c r="BA172">
        <f>Model!BA102</f>
        <v>0.11239945680559911</v>
      </c>
      <c r="BB172">
        <f>Model!BB102</f>
        <v>0.10861456483126111</v>
      </c>
      <c r="BC172">
        <f>Model!BC102</f>
        <v>7.7879457242032185E-2</v>
      </c>
      <c r="BD172">
        <f>Model!BD102</f>
        <v>7.6664742614262482E-2</v>
      </c>
      <c r="BE172">
        <f>Model!BE102</f>
        <v>7.3701674123975686E-2</v>
      </c>
      <c r="BF172">
        <f>Model!BF102</f>
        <v>8.7767704638023913E-2</v>
      </c>
      <c r="BG172">
        <f>Model!BG102</f>
        <v>8.5503331532504945E-2</v>
      </c>
      <c r="BH172">
        <f>Model!BH102</f>
        <v>0.10020366598778004</v>
      </c>
      <c r="BI172">
        <f>Model!BI102</f>
        <v>0.10493054139849141</v>
      </c>
      <c r="BJ172">
        <f>Model!BJ102</f>
        <v>0.10799158240517374</v>
      </c>
      <c r="BK172">
        <f>Model!BK102</f>
        <v>9.5737425404944579E-2</v>
      </c>
      <c r="BL172">
        <f>Model!BL102</f>
        <v>9.5514996904953936E-2</v>
      </c>
      <c r="BM172">
        <f>Model!BM102</f>
        <v>0.10281414958524718</v>
      </c>
      <c r="BN172">
        <f>Model!BN102</f>
        <v>5.2835771326781703E-2</v>
      </c>
      <c r="BO172">
        <f>Model!BO102</f>
        <v>4.4486812837623138E-2</v>
      </c>
      <c r="BP172">
        <f>Model!BP102</f>
        <v>4.5123299415653281E-2</v>
      </c>
      <c r="BQ172">
        <f>Model!BQ102</f>
        <v>6.4984999295995841E-2</v>
      </c>
      <c r="BR172">
        <f>Model!BR102</f>
        <v>7.2490786373061139E-2</v>
      </c>
      <c r="BS172">
        <f>Model!BS102</f>
        <v>7.2984603168115642E-2</v>
      </c>
      <c r="BT172">
        <f>Model!BT102</f>
        <v>3.6771985404350414E-2</v>
      </c>
      <c r="BU172">
        <f>Model!BU102</f>
        <v>7.0850800023616947E-2</v>
      </c>
      <c r="BV172">
        <f>Model!BV102</f>
        <v>5.1080212063533026E-2</v>
      </c>
      <c r="BW172">
        <f>Model!BW102</f>
        <v>5.7580744998872377E-2</v>
      </c>
      <c r="BX172">
        <f>Model!BX102</f>
        <v>3.5620146755004627E-2</v>
      </c>
      <c r="BY172">
        <f>Model!BY102</f>
        <v>5.4918018382159109E-2</v>
      </c>
      <c r="BZ172">
        <f>Model!BZ102</f>
        <v>3.6618858712236801E-2</v>
      </c>
      <c r="CA172">
        <f>Model!CA102</f>
        <v>5.6211354693648109E-2</v>
      </c>
      <c r="CB172">
        <f>Model!CB102</f>
        <v>4.6125624913514456E-2</v>
      </c>
      <c r="CC172">
        <f>Model!CC102</f>
        <v>4.4274430630822093E-2</v>
      </c>
      <c r="CD172">
        <f>Model!CD102</f>
        <v>4.4274430630822093E-2</v>
      </c>
      <c r="CE172">
        <f>Model!CE102</f>
        <v>4.4274430630822093E-2</v>
      </c>
      <c r="CF172">
        <f>Model!CF102</f>
        <v>4.4274430630822093E-2</v>
      </c>
      <c r="CG172">
        <f>Model!CG102</f>
        <v>4.4274430630822093E-2</v>
      </c>
      <c r="CH172">
        <f>Model!CH102</f>
        <v>0</v>
      </c>
      <c r="CI172">
        <f>Model!CI102</f>
        <v>0</v>
      </c>
      <c r="CJ172">
        <f>Model!CJ102</f>
        <v>0</v>
      </c>
      <c r="CK172">
        <f>Model!CK102</f>
        <v>0</v>
      </c>
      <c r="CL172">
        <f>Model!CL102</f>
        <v>0</v>
      </c>
      <c r="CM172">
        <f>Model!CM102</f>
        <v>0</v>
      </c>
      <c r="CN172">
        <f>Model!CN102</f>
        <v>0</v>
      </c>
      <c r="CO172">
        <f>Model!CO102</f>
        <v>0</v>
      </c>
      <c r="CP172">
        <f>Model!CP102</f>
        <v>0</v>
      </c>
      <c r="CQ172">
        <f>Model!CQ102</f>
        <v>0</v>
      </c>
      <c r="CR172">
        <f>Model!CR102</f>
        <v>0</v>
      </c>
      <c r="CS172">
        <f>Model!CS102</f>
        <v>0</v>
      </c>
      <c r="CT172">
        <f>Model!CT102</f>
        <v>0</v>
      </c>
      <c r="CU172">
        <f>Model!CU102</f>
        <v>0</v>
      </c>
      <c r="CV172">
        <f>Model!CV102</f>
        <v>0</v>
      </c>
      <c r="CW172">
        <f>Model!CW102</f>
        <v>0</v>
      </c>
      <c r="CX172">
        <f>Model!CX102</f>
        <v>0</v>
      </c>
      <c r="CY172">
        <f>Model!CY102</f>
        <v>0</v>
      </c>
      <c r="CZ172">
        <f>Model!CZ102</f>
        <v>0</v>
      </c>
      <c r="DA172">
        <f>Model!DA102</f>
        <v>0</v>
      </c>
      <c r="DB172">
        <f>Model!DB102</f>
        <v>0</v>
      </c>
      <c r="DC172">
        <f>Model!DC102</f>
        <v>0</v>
      </c>
      <c r="DD172">
        <f>Model!DD102</f>
        <v>0</v>
      </c>
      <c r="DE172">
        <f>Model!DE102</f>
        <v>0</v>
      </c>
      <c r="DF172">
        <f>Model!DF102</f>
        <v>0</v>
      </c>
      <c r="DG172">
        <f>Model!DG102</f>
        <v>0</v>
      </c>
      <c r="DH172">
        <f>Model!DH102</f>
        <v>0</v>
      </c>
      <c r="DI172">
        <f>Model!DI102</f>
        <v>0</v>
      </c>
      <c r="DJ172">
        <f>Model!DJ102</f>
        <v>0</v>
      </c>
      <c r="DK172">
        <f>Model!DK102</f>
        <v>0</v>
      </c>
      <c r="DL172">
        <f>Model!DL102</f>
        <v>0</v>
      </c>
      <c r="DM172">
        <f>Model!DM102</f>
        <v>0</v>
      </c>
      <c r="DN172">
        <f>Model!DN102</f>
        <v>0</v>
      </c>
      <c r="DO172">
        <f>Model!DO102</f>
        <v>0</v>
      </c>
      <c r="DP172">
        <f>Model!DP102</f>
        <v>0</v>
      </c>
      <c r="DQ172">
        <f>Model!DQ102</f>
        <v>0</v>
      </c>
      <c r="DR172">
        <f>Model!DR102</f>
        <v>0</v>
      </c>
      <c r="DS172">
        <f>Model!DS102</f>
        <v>0</v>
      </c>
      <c r="DT172">
        <f>Model!DT102</f>
        <v>0.27425533131324686</v>
      </c>
      <c r="DU172">
        <f>Model!DU102</f>
        <v>0.13729609085239769</v>
      </c>
      <c r="DV172">
        <f>Model!DV102</f>
        <v>8.1510302332975043E-2</v>
      </c>
      <c r="DW172">
        <f>Model!DW102</f>
        <v>9.5669661959777483E-2</v>
      </c>
      <c r="DX172">
        <f>Model!DX102</f>
        <v>0.10018476802753802</v>
      </c>
      <c r="DY172">
        <f>Model!DY102</f>
        <v>5.2164360695074768E-2</v>
      </c>
      <c r="DZ172">
        <f>Model!DZ102</f>
        <v>6.2920720362975857E-2</v>
      </c>
      <c r="EA172">
        <f>Model!EA102</f>
        <v>4.9610850129165392E-2</v>
      </c>
      <c r="EB172">
        <f>Model!EB102</f>
        <v>4.596979552263479E-2</v>
      </c>
      <c r="EC172">
        <f>Model!EC102</f>
        <v>3.856637206721137E-2</v>
      </c>
      <c r="ED172">
        <f>Model!ED102</f>
        <v>3.5566372067211367E-2</v>
      </c>
      <c r="EE172">
        <f>Model!EE102</f>
        <v>3.2566372067211365E-2</v>
      </c>
      <c r="EF172">
        <f>Model!EF102</f>
        <v>2.9566372067211365E-2</v>
      </c>
      <c r="EG172">
        <f>Model!EG102</f>
        <v>2.6566372067211366E-2</v>
      </c>
      <c r="EH172">
        <f>Model!EH102</f>
        <v>2.3566372067211367E-2</v>
      </c>
      <c r="EI172">
        <f>Model!EI102</f>
        <v>1.3566372067211367E-2</v>
      </c>
      <c r="EJ172">
        <f>Model!EJ102</f>
        <v>3.5663720672113666E-3</v>
      </c>
      <c r="EK172">
        <f>Model!EK102</f>
        <v>0</v>
      </c>
      <c r="EL172">
        <f>Model!EM102</f>
        <v>0</v>
      </c>
      <c r="EM172">
        <f>Model!EN102</f>
        <v>0</v>
      </c>
      <c r="EN172">
        <f>Model!EO102</f>
        <v>0</v>
      </c>
      <c r="EO172">
        <f>Model!EP102</f>
        <v>0</v>
      </c>
      <c r="EP172">
        <f>Model!EQ102</f>
        <v>0</v>
      </c>
      <c r="EQ172">
        <f>Model!ER102</f>
        <v>0</v>
      </c>
      <c r="ER172">
        <f>Model!ES102</f>
        <v>0</v>
      </c>
      <c r="ES172">
        <f>Model!ET102</f>
        <v>0</v>
      </c>
      <c r="ET172">
        <f>Model!EU102</f>
        <v>0</v>
      </c>
      <c r="EU172">
        <f>Model!EV102</f>
        <v>0</v>
      </c>
      <c r="EV172">
        <f>Model!EW102</f>
        <v>0</v>
      </c>
      <c r="EW172">
        <f>Model!EX102</f>
        <v>0</v>
      </c>
      <c r="EX172">
        <f>Model!EY102</f>
        <v>0</v>
      </c>
    </row>
    <row r="173" spans="1:154" hidden="1" outlineLevel="1">
      <c r="A173">
        <f>Model!A103</f>
        <v>0</v>
      </c>
      <c r="B173">
        <f>Model!B103</f>
        <v>0</v>
      </c>
      <c r="C173">
        <f>Model!C103</f>
        <v>0</v>
      </c>
      <c r="D173">
        <f>Model!D103</f>
        <v>0</v>
      </c>
      <c r="E173">
        <f>Model!E103</f>
        <v>0</v>
      </c>
      <c r="F173">
        <f>Model!F103</f>
        <v>0</v>
      </c>
      <c r="G173">
        <f>Model!G103</f>
        <v>0</v>
      </c>
      <c r="H173">
        <f>Model!H103</f>
        <v>0</v>
      </c>
      <c r="I173" t="str">
        <f>Model!I103</f>
        <v>as % of Gross Profit</v>
      </c>
      <c r="J173">
        <f>Model!J103</f>
        <v>0</v>
      </c>
      <c r="K173">
        <f>Model!K103</f>
        <v>0</v>
      </c>
      <c r="L173">
        <f>Model!L103</f>
        <v>0</v>
      </c>
      <c r="M173">
        <f>Model!M103</f>
        <v>0</v>
      </c>
      <c r="N173">
        <f>Model!N103</f>
        <v>0</v>
      </c>
      <c r="O173">
        <f>Model!O103</f>
        <v>0</v>
      </c>
      <c r="P173">
        <f>Model!P103</f>
        <v>0</v>
      </c>
      <c r="Q173">
        <f>Model!Q103</f>
        <v>0</v>
      </c>
      <c r="R173">
        <f>Model!R103</f>
        <v>0</v>
      </c>
      <c r="S173">
        <f>Model!S103</f>
        <v>0</v>
      </c>
      <c r="T173">
        <f>Model!T103</f>
        <v>0</v>
      </c>
      <c r="U173">
        <f>Model!U103</f>
        <v>0</v>
      </c>
      <c r="V173">
        <f>Model!V103</f>
        <v>0</v>
      </c>
      <c r="W173">
        <f>Model!W103</f>
        <v>0</v>
      </c>
      <c r="X173">
        <f>Model!X103</f>
        <v>0</v>
      </c>
      <c r="Y173">
        <f>Model!Y103</f>
        <v>0</v>
      </c>
      <c r="Z173">
        <f>Model!Z103</f>
        <v>0</v>
      </c>
      <c r="AA173">
        <f>Model!AA103</f>
        <v>0</v>
      </c>
      <c r="AB173">
        <f>Model!AB103</f>
        <v>0</v>
      </c>
      <c r="AC173">
        <f>Model!AC103</f>
        <v>0</v>
      </c>
      <c r="AD173">
        <f>Model!AD103</f>
        <v>0</v>
      </c>
      <c r="AE173">
        <f>Model!AE103</f>
        <v>0</v>
      </c>
      <c r="AF173">
        <f>Model!AF103</f>
        <v>0</v>
      </c>
      <c r="AG173">
        <f>Model!AG103</f>
        <v>0</v>
      </c>
      <c r="AH173">
        <f>Model!AH103</f>
        <v>0</v>
      </c>
      <c r="AI173">
        <f>Model!AI103</f>
        <v>0</v>
      </c>
      <c r="AJ173">
        <f>Model!AJ103</f>
        <v>0</v>
      </c>
      <c r="AK173">
        <f>Model!AK103</f>
        <v>0</v>
      </c>
      <c r="AL173">
        <f>Model!AL103</f>
        <v>0</v>
      </c>
      <c r="AM173">
        <f>Model!AM103</f>
        <v>0</v>
      </c>
      <c r="AN173">
        <f>Model!AN103</f>
        <v>0</v>
      </c>
      <c r="AO173">
        <f>Model!AO103</f>
        <v>0</v>
      </c>
      <c r="AP173">
        <f>Model!AP103</f>
        <v>0</v>
      </c>
      <c r="AQ173">
        <f>Model!AQ103</f>
        <v>0</v>
      </c>
      <c r="AR173">
        <f>Model!AR103</f>
        <v>0</v>
      </c>
      <c r="AS173">
        <f>Model!AS103</f>
        <v>0</v>
      </c>
      <c r="AT173">
        <f>Model!AT103</f>
        <v>0.7722283205268935</v>
      </c>
      <c r="AU173">
        <f>Model!AU103</f>
        <v>0.3629544143104444</v>
      </c>
      <c r="AV173">
        <f>Model!AV103</f>
        <v>0.25823686553873548</v>
      </c>
      <c r="AW173">
        <f>Model!AW103</f>
        <v>0.26492232215862638</v>
      </c>
      <c r="AX173">
        <f>Model!AX103</f>
        <v>0.23266970496521949</v>
      </c>
      <c r="AY173">
        <f>Model!AY103</f>
        <v>0.18111910994764396</v>
      </c>
      <c r="AZ173">
        <f>Model!AZ103</f>
        <v>0.14786103933390757</v>
      </c>
      <c r="BA173">
        <f>Model!BA103</f>
        <v>0.13047168667394207</v>
      </c>
      <c r="BB173">
        <f>Model!BB103</f>
        <v>0.12951392565921849</v>
      </c>
      <c r="BC173">
        <f>Model!BC103</f>
        <v>9.3968930855924448E-2</v>
      </c>
      <c r="BD173">
        <f>Model!BD103</f>
        <v>9.1466850309897957E-2</v>
      </c>
      <c r="BE173">
        <f>Model!BE103</f>
        <v>8.6591848789131731E-2</v>
      </c>
      <c r="BF173">
        <f>Model!BF103</f>
        <v>0.10285890263306474</v>
      </c>
      <c r="BG173">
        <f>Model!BG103</f>
        <v>9.6894004326354005E-2</v>
      </c>
      <c r="BH173">
        <f>Model!BH103</f>
        <v>0.11303548706348085</v>
      </c>
      <c r="BI173">
        <f>Model!BI103</f>
        <v>0.11801120172938978</v>
      </c>
      <c r="BJ173">
        <f>Model!BJ103</f>
        <v>0.12079458031921002</v>
      </c>
      <c r="BK173">
        <f>Model!BK103</f>
        <v>0.10538169192511611</v>
      </c>
      <c r="BL173">
        <f>Model!BL103</f>
        <v>0.10565411349725075</v>
      </c>
      <c r="BM173">
        <f>Model!BM103</f>
        <v>0.11302234447417013</v>
      </c>
      <c r="BN173">
        <f>Model!BN103</f>
        <v>5.8256628772116723E-2</v>
      </c>
      <c r="BO173">
        <f>Model!BO103</f>
        <v>4.8690910102668267E-2</v>
      </c>
      <c r="BP173">
        <f>Model!BP103</f>
        <v>4.9402843133622351E-2</v>
      </c>
      <c r="BQ173">
        <f>Model!BQ103</f>
        <v>7.1852845372676763E-2</v>
      </c>
      <c r="BR173">
        <f>Model!BR103</f>
        <v>7.8803039220932097E-2</v>
      </c>
      <c r="BS173">
        <f>Model!BS103</f>
        <v>8.1046734789148797E-2</v>
      </c>
      <c r="BT173">
        <f>Model!BT103</f>
        <v>4.0545935425919465E-2</v>
      </c>
      <c r="BU173">
        <f>Model!BU103</f>
        <v>7.778822156678443E-2</v>
      </c>
      <c r="BV173">
        <f>Model!BV103</f>
        <v>5.6037279537544969E-2</v>
      </c>
      <c r="BW173">
        <f>Model!BW103</f>
        <v>6.2767087031796759E-2</v>
      </c>
      <c r="BX173">
        <f>Model!BX103</f>
        <v>3.8771336351035676E-2</v>
      </c>
      <c r="BY173">
        <f>Model!BY103</f>
        <v>6.0111470711287002E-2</v>
      </c>
      <c r="BZ173">
        <f>Model!BZ103</f>
        <v>3.9903699072904059E-2</v>
      </c>
      <c r="CA173">
        <f>Model!CA103</f>
        <v>6.0829717344580064E-2</v>
      </c>
      <c r="CB173">
        <f>Model!CB103</f>
        <v>5.0060264857308988E-2</v>
      </c>
      <c r="CC173">
        <f>Model!CC103</f>
        <v>4.8119305080243764E-2</v>
      </c>
      <c r="CD173">
        <f>Model!CD103</f>
        <v>4.7889261135796661E-2</v>
      </c>
      <c r="CE173">
        <f>Model!CE103</f>
        <v>4.7819293998791743E-2</v>
      </c>
      <c r="CF173">
        <f>Model!CF103</f>
        <v>4.7712357054210411E-2</v>
      </c>
      <c r="CG173">
        <f>Model!CG103</f>
        <v>4.7626717115619104E-2</v>
      </c>
      <c r="CH173">
        <f>Model!CH103</f>
        <v>0</v>
      </c>
      <c r="CI173">
        <f>Model!CI103</f>
        <v>0</v>
      </c>
      <c r="CJ173">
        <f>Model!CJ103</f>
        <v>0</v>
      </c>
      <c r="CK173">
        <f>Model!CK103</f>
        <v>0</v>
      </c>
      <c r="CL173">
        <f>Model!CL103</f>
        <v>0</v>
      </c>
      <c r="CM173">
        <f>Model!CM103</f>
        <v>0</v>
      </c>
      <c r="CN173">
        <f>Model!CN103</f>
        <v>0</v>
      </c>
      <c r="CO173">
        <f>Model!CO103</f>
        <v>0</v>
      </c>
      <c r="CP173">
        <f>Model!CP103</f>
        <v>0</v>
      </c>
      <c r="CQ173">
        <f>Model!CQ103</f>
        <v>0</v>
      </c>
      <c r="CR173">
        <f>Model!CR103</f>
        <v>0</v>
      </c>
      <c r="CS173">
        <f>Model!CS103</f>
        <v>0</v>
      </c>
      <c r="CT173">
        <f>Model!CT103</f>
        <v>0</v>
      </c>
      <c r="CU173">
        <f>Model!CU103</f>
        <v>0</v>
      </c>
      <c r="CV173">
        <f>Model!CV103</f>
        <v>0</v>
      </c>
      <c r="CW173">
        <f>Model!CW103</f>
        <v>0</v>
      </c>
      <c r="CX173">
        <f>Model!CX103</f>
        <v>0</v>
      </c>
      <c r="CY173">
        <f>Model!CY103</f>
        <v>0</v>
      </c>
      <c r="CZ173">
        <f>Model!CZ103</f>
        <v>0</v>
      </c>
      <c r="DA173">
        <f>Model!DA103</f>
        <v>0</v>
      </c>
      <c r="DB173">
        <f>Model!DB103</f>
        <v>0</v>
      </c>
      <c r="DC173">
        <f>Model!DC103</f>
        <v>0</v>
      </c>
      <c r="DD173">
        <f>Model!DD103</f>
        <v>0</v>
      </c>
      <c r="DE173">
        <f>Model!DE103</f>
        <v>0</v>
      </c>
      <c r="DF173">
        <f>Model!DF103</f>
        <v>0</v>
      </c>
      <c r="DG173">
        <f>Model!DG103</f>
        <v>0</v>
      </c>
      <c r="DH173">
        <f>Model!DH103</f>
        <v>0</v>
      </c>
      <c r="DI173">
        <f>Model!DI103</f>
        <v>0</v>
      </c>
      <c r="DJ173">
        <f>Model!DJ103</f>
        <v>0</v>
      </c>
      <c r="DK173">
        <f>Model!DK103</f>
        <v>0</v>
      </c>
      <c r="DL173">
        <f>Model!DL103</f>
        <v>0</v>
      </c>
      <c r="DM173">
        <f>Model!DM103</f>
        <v>0</v>
      </c>
      <c r="DN173">
        <f>Model!DN103</f>
        <v>0</v>
      </c>
      <c r="DO173">
        <f>Model!DO103</f>
        <v>0</v>
      </c>
      <c r="DP173">
        <f>Model!DP103</f>
        <v>0</v>
      </c>
      <c r="DQ173">
        <f>Model!DQ103</f>
        <v>0</v>
      </c>
      <c r="DR173">
        <f>Model!DR103</f>
        <v>0</v>
      </c>
      <c r="DS173">
        <f>Model!DS103</f>
        <v>0</v>
      </c>
      <c r="DT173">
        <f>Model!DT103</f>
        <v>0.35668079411108639</v>
      </c>
      <c r="DU173">
        <f>Model!DU103</f>
        <v>0.16407782223268219</v>
      </c>
      <c r="DV173">
        <f>Model!DV103</f>
        <v>9.7047478279678454E-2</v>
      </c>
      <c r="DW173">
        <f>Model!DW103</f>
        <v>0.10873773186650713</v>
      </c>
      <c r="DX173">
        <f>Model!DX103</f>
        <v>0.11072817299353792</v>
      </c>
      <c r="DY173">
        <f>Model!DY103</f>
        <v>5.7348734279699908E-2</v>
      </c>
      <c r="DZ173">
        <f>Model!DZ103</f>
        <v>6.9190598410857784E-2</v>
      </c>
      <c r="EA173">
        <f>Model!EA103</f>
        <v>5.403131500642587E-2</v>
      </c>
      <c r="EB173">
        <f>Model!EB103</f>
        <v>4.9919775391265152E-2</v>
      </c>
      <c r="EC173">
        <f>Model!EC103</f>
        <v>4.775671669983779E-2</v>
      </c>
      <c r="ED173">
        <f>Model!ED103</f>
        <v>3.8062111610809204E-2</v>
      </c>
      <c r="EE173">
        <f>Model!EE103</f>
        <v>3.4186795610474038E-2</v>
      </c>
      <c r="EF173">
        <f>Model!EF103</f>
        <v>3.0442844410807576E-2</v>
      </c>
      <c r="EG173">
        <f>Model!EG103</f>
        <v>2.6853839415410228E-2</v>
      </c>
      <c r="EH173">
        <f>Model!EH103</f>
        <v>2.3353701769235805E-2</v>
      </c>
      <c r="EI173">
        <f>Model!EI103</f>
        <v>1.3141268427472482E-2</v>
      </c>
      <c r="EJ173">
        <f>Model!EJ103</f>
        <v>3.3648956187736115E-3</v>
      </c>
      <c r="EK173">
        <f>Model!EK103</f>
        <v>0</v>
      </c>
      <c r="EL173">
        <f>Model!EM103</f>
        <v>0</v>
      </c>
      <c r="EM173">
        <f>Model!EN103</f>
        <v>0</v>
      </c>
      <c r="EN173">
        <f>Model!EO103</f>
        <v>0</v>
      </c>
      <c r="EO173">
        <f>Model!EP103</f>
        <v>0</v>
      </c>
      <c r="EP173">
        <f>Model!EQ103</f>
        <v>0</v>
      </c>
      <c r="EQ173">
        <f>Model!ER103</f>
        <v>0</v>
      </c>
      <c r="ER173">
        <f>Model!ES103</f>
        <v>0</v>
      </c>
      <c r="ES173">
        <f>Model!ET103</f>
        <v>0</v>
      </c>
      <c r="ET173">
        <f>Model!EU103</f>
        <v>0</v>
      </c>
      <c r="EU173">
        <f>Model!EV103</f>
        <v>0</v>
      </c>
      <c r="EV173">
        <f>Model!EW103</f>
        <v>0</v>
      </c>
      <c r="EW173">
        <f>Model!EX103</f>
        <v>0</v>
      </c>
      <c r="EX173">
        <f>Model!EY103</f>
        <v>0</v>
      </c>
    </row>
    <row r="174" spans="1:154" hidden="1" outlineLevel="1">
      <c r="A174">
        <f>Model!A104</f>
        <v>0</v>
      </c>
      <c r="B174">
        <f>Model!B104</f>
        <v>0</v>
      </c>
      <c r="C174">
        <f>Model!C104</f>
        <v>0</v>
      </c>
      <c r="D174">
        <f>Model!D104</f>
        <v>0</v>
      </c>
      <c r="E174">
        <f>Model!E104</f>
        <v>0</v>
      </c>
      <c r="F174">
        <f>Model!F104</f>
        <v>0</v>
      </c>
      <c r="G174">
        <f>Model!G104</f>
        <v>0</v>
      </c>
      <c r="H174">
        <f>Model!H104</f>
        <v>0</v>
      </c>
      <c r="I174" t="str">
        <f>Model!I104</f>
        <v>Depreciation of PP&amp;E</v>
      </c>
      <c r="J174">
        <f>Model!J104</f>
        <v>0</v>
      </c>
      <c r="K174">
        <f>Model!K104</f>
        <v>0</v>
      </c>
      <c r="L174">
        <f>Model!L104</f>
        <v>0</v>
      </c>
      <c r="M174">
        <f>Model!M104</f>
        <v>0</v>
      </c>
      <c r="N174">
        <f>Model!N104</f>
        <v>0</v>
      </c>
      <c r="O174">
        <f>Model!O104</f>
        <v>0</v>
      </c>
      <c r="P174">
        <f>Model!P104</f>
        <v>0</v>
      </c>
      <c r="Q174">
        <f>Model!Q104</f>
        <v>0</v>
      </c>
      <c r="R174">
        <f>Model!R104</f>
        <v>0</v>
      </c>
      <c r="S174">
        <f>Model!S104</f>
        <v>0</v>
      </c>
      <c r="T174">
        <f>Model!T104</f>
        <v>0</v>
      </c>
      <c r="U174">
        <f>Model!U104</f>
        <v>0</v>
      </c>
      <c r="V174">
        <f>Model!V104</f>
        <v>0</v>
      </c>
      <c r="W174">
        <f>Model!W104</f>
        <v>0</v>
      </c>
      <c r="X174">
        <f>Model!X104</f>
        <v>0</v>
      </c>
      <c r="Y174">
        <f>Model!Y104</f>
        <v>0</v>
      </c>
      <c r="Z174">
        <f>Model!Z104</f>
        <v>0</v>
      </c>
      <c r="AA174">
        <f>Model!AA104</f>
        <v>0</v>
      </c>
      <c r="AB174">
        <f>Model!AB104</f>
        <v>0</v>
      </c>
      <c r="AC174">
        <f>Model!AC104</f>
        <v>0</v>
      </c>
      <c r="AD174">
        <f>Model!AD104</f>
        <v>0</v>
      </c>
      <c r="AE174">
        <f>Model!AE104</f>
        <v>0</v>
      </c>
      <c r="AF174">
        <f>Model!AF104</f>
        <v>0</v>
      </c>
      <c r="AG174">
        <f>Model!AG104</f>
        <v>0</v>
      </c>
      <c r="AH174">
        <f>Model!AH104</f>
        <v>0</v>
      </c>
      <c r="AI174">
        <f>Model!AI104</f>
        <v>0</v>
      </c>
      <c r="AJ174">
        <f>Model!AJ104</f>
        <v>0</v>
      </c>
      <c r="AK174">
        <f>Model!AK104</f>
        <v>0</v>
      </c>
      <c r="AL174">
        <f>Model!AL104</f>
        <v>0</v>
      </c>
      <c r="AM174">
        <f>Model!AM104</f>
        <v>0</v>
      </c>
      <c r="AN174">
        <f>Model!AN104</f>
        <v>0</v>
      </c>
      <c r="AO174">
        <f>Model!AO104</f>
        <v>0</v>
      </c>
      <c r="AP174">
        <f>Model!AP104</f>
        <v>0</v>
      </c>
      <c r="AQ174">
        <f>Model!AQ104</f>
        <v>0</v>
      </c>
      <c r="AR174">
        <f>Model!AR104</f>
        <v>0</v>
      </c>
      <c r="AS174">
        <f>Model!AS104</f>
        <v>0</v>
      </c>
      <c r="AT174">
        <f>Model!AT104</f>
        <v>0.48799999999999999</v>
      </c>
      <c r="AU174">
        <f>Model!AU104</f>
        <v>0.43300000000000005</v>
      </c>
      <c r="AV174">
        <f>Model!AV104</f>
        <v>0.3680000000000001</v>
      </c>
      <c r="AW174">
        <f>Model!AW104</f>
        <v>0.32099999999999995</v>
      </c>
      <c r="AX174">
        <f>Model!AX104</f>
        <v>0.25800000000000001</v>
      </c>
      <c r="AY174">
        <f>Model!AY104</f>
        <v>0.24699999999999989</v>
      </c>
      <c r="AZ174">
        <f>Model!AZ104</f>
        <v>0.28399999999999981</v>
      </c>
      <c r="BA174">
        <f>Model!BA104</f>
        <v>0.28999999999999937</v>
      </c>
      <c r="BB174">
        <f>Model!BB104</f>
        <v>0.30299999999999994</v>
      </c>
      <c r="BC174">
        <f>Model!BC104</f>
        <v>0.63400000000000012</v>
      </c>
      <c r="BD174">
        <f>Model!BD104</f>
        <v>0.57400000000000007</v>
      </c>
      <c r="BE174">
        <f>Model!BE104</f>
        <v>0.29499999999999971</v>
      </c>
      <c r="BF174">
        <f>Model!BF104</f>
        <v>0.33199999999999985</v>
      </c>
      <c r="BG174">
        <f>Model!BG104</f>
        <v>0.375</v>
      </c>
      <c r="BH174">
        <f>Model!BH104</f>
        <v>0.41899999999999959</v>
      </c>
      <c r="BI174">
        <f>Model!BI104</f>
        <v>0.46799999999999997</v>
      </c>
      <c r="BJ174">
        <f>Model!BJ104</f>
        <v>0.57099999999999973</v>
      </c>
      <c r="BK174">
        <f>Model!BK104</f>
        <v>0.66299999999999937</v>
      </c>
      <c r="BL174">
        <f>Model!BL104</f>
        <v>0.78500000000000103</v>
      </c>
      <c r="BM174">
        <f>Model!BM104</f>
        <v>1.4440000000000008</v>
      </c>
      <c r="BN174">
        <f>Model!BN104</f>
        <v>4.5739999999999998</v>
      </c>
      <c r="BO174">
        <f>Model!BO104</f>
        <v>5.0960000000000019</v>
      </c>
      <c r="BP174">
        <f>Model!BP104</f>
        <v>5.0389999999999997</v>
      </c>
      <c r="BQ174">
        <f>Model!BQ104</f>
        <v>3.9149999999999974</v>
      </c>
      <c r="BR174">
        <f>Model!BR104</f>
        <v>2.2460000000000004</v>
      </c>
      <c r="BS174">
        <f>Model!BS104</f>
        <v>7.919000000000004</v>
      </c>
      <c r="BT174">
        <f>Model!BT104</f>
        <v>13.083999999999996</v>
      </c>
      <c r="BU174">
        <f>Model!BU104</f>
        <v>9.3550000000000004</v>
      </c>
      <c r="BV174">
        <f>Model!BV104</f>
        <v>14.306999999999999</v>
      </c>
      <c r="BW174">
        <f>Model!BW104</f>
        <v>13.55</v>
      </c>
      <c r="BX174">
        <f>Model!BX104</f>
        <v>17.495000000000008</v>
      </c>
      <c r="BY174">
        <f>Model!BY104</f>
        <v>13.238000000000003</v>
      </c>
      <c r="BZ174">
        <f>Model!BZ104</f>
        <v>18.135000000000002</v>
      </c>
      <c r="CA174">
        <f>Model!CA104</f>
        <v>12.021999999999995</v>
      </c>
      <c r="CB174">
        <f>Model!CB104</f>
        <v>14.419</v>
      </c>
      <c r="CC174">
        <f>Model!CC104</f>
        <v>16.079000000000011</v>
      </c>
      <c r="CD174">
        <f>Model!CD104</f>
        <v>13.509562096094157</v>
      </c>
      <c r="CE174">
        <f>Model!CE104</f>
        <v>14.752510020000001</v>
      </c>
      <c r="CF174">
        <f>Model!CF104</f>
        <v>15.552051076666665</v>
      </c>
      <c r="CG174">
        <f>Model!CG104</f>
        <v>15.473971194923074</v>
      </c>
      <c r="CH174">
        <f>Model!CH104</f>
        <v>0</v>
      </c>
      <c r="CI174">
        <f>Model!CI104</f>
        <v>0</v>
      </c>
      <c r="CJ174">
        <f>Model!CJ104</f>
        <v>0</v>
      </c>
      <c r="CK174">
        <f>Model!CK104</f>
        <v>0</v>
      </c>
      <c r="CL174">
        <f>Model!CL104</f>
        <v>0</v>
      </c>
      <c r="CM174">
        <f>Model!CM104</f>
        <v>0</v>
      </c>
      <c r="CN174">
        <f>Model!CN104</f>
        <v>0</v>
      </c>
      <c r="CO174">
        <f>Model!CO104</f>
        <v>0</v>
      </c>
      <c r="CP174">
        <f>Model!CP104</f>
        <v>0</v>
      </c>
      <c r="CQ174">
        <f>Model!CQ104</f>
        <v>0</v>
      </c>
      <c r="CR174">
        <f>Model!CR104</f>
        <v>0</v>
      </c>
      <c r="CS174">
        <f>Model!CS104</f>
        <v>0</v>
      </c>
      <c r="CT174">
        <f>Model!CT104</f>
        <v>0</v>
      </c>
      <c r="CU174">
        <f>Model!CU104</f>
        <v>0</v>
      </c>
      <c r="CV174">
        <f>Model!CV104</f>
        <v>0</v>
      </c>
      <c r="CW174">
        <f>Model!CW104</f>
        <v>0</v>
      </c>
      <c r="CX174">
        <f>Model!CX104</f>
        <v>0</v>
      </c>
      <c r="CY174">
        <f>Model!CY104</f>
        <v>0</v>
      </c>
      <c r="CZ174">
        <f>Model!CZ104</f>
        <v>0</v>
      </c>
      <c r="DA174">
        <f>Model!DA104</f>
        <v>0</v>
      </c>
      <c r="DB174">
        <f>Model!DB104</f>
        <v>0</v>
      </c>
      <c r="DC174">
        <f>Model!DC104</f>
        <v>0</v>
      </c>
      <c r="DD174">
        <f>Model!DD104</f>
        <v>0</v>
      </c>
      <c r="DE174">
        <f>Model!DE104</f>
        <v>0</v>
      </c>
      <c r="DF174">
        <f>Model!DF104</f>
        <v>0</v>
      </c>
      <c r="DG174">
        <f>Model!DG104</f>
        <v>0</v>
      </c>
      <c r="DH174">
        <f>Model!DH104</f>
        <v>0</v>
      </c>
      <c r="DI174">
        <f>Model!DI104</f>
        <v>0</v>
      </c>
      <c r="DJ174">
        <f>Model!DJ104</f>
        <v>0</v>
      </c>
      <c r="DK174">
        <f>Model!DK104</f>
        <v>0</v>
      </c>
      <c r="DL174">
        <f>Model!DL104</f>
        <v>0</v>
      </c>
      <c r="DM174">
        <f>Model!DM104</f>
        <v>0</v>
      </c>
      <c r="DN174">
        <f>Model!DN104</f>
        <v>0</v>
      </c>
      <c r="DO174">
        <f>Model!DO104</f>
        <v>0</v>
      </c>
      <c r="DP174">
        <f>Model!DP104</f>
        <v>0</v>
      </c>
      <c r="DQ174">
        <f>Model!DQ104</f>
        <v>0</v>
      </c>
      <c r="DR174">
        <f>Model!DR104</f>
        <v>0</v>
      </c>
      <c r="DS174">
        <f>Model!DS104</f>
        <v>0</v>
      </c>
      <c r="DT174">
        <f>Model!DT104</f>
        <v>1.6099999999999994</v>
      </c>
      <c r="DU174">
        <f>Model!DU104</f>
        <v>1.0789999999999997</v>
      </c>
      <c r="DV174">
        <f>Model!DV104</f>
        <v>1.806</v>
      </c>
      <c r="DW174">
        <f>Model!DW104</f>
        <v>1.5939999999999994</v>
      </c>
      <c r="DX174">
        <f>Model!DX104</f>
        <v>3.4630000000000045</v>
      </c>
      <c r="DY174">
        <f>Model!DY104</f>
        <v>18.624000000000002</v>
      </c>
      <c r="DZ174">
        <f>Model!DZ104</f>
        <v>32.603999999999999</v>
      </c>
      <c r="EA174">
        <f>Model!EA104</f>
        <v>58.59</v>
      </c>
      <c r="EB174">
        <f>Model!EB104</f>
        <v>60.655000000000001</v>
      </c>
      <c r="EC174">
        <f>Model!EC104</f>
        <v>59.288094387683898</v>
      </c>
      <c r="ED174">
        <f>Model!ED104</f>
        <v>60.684053376858394</v>
      </c>
      <c r="EE174">
        <f>Model!EE104</f>
        <v>70.120335239302904</v>
      </c>
      <c r="EF174">
        <f>Model!EF104</f>
        <v>79.885573894981007</v>
      </c>
      <c r="EG174">
        <f>Model!EG104</f>
        <v>90.228139929723952</v>
      </c>
      <c r="EH174">
        <f>Model!EH104</f>
        <v>101.2925826671697</v>
      </c>
      <c r="EI174">
        <f>Model!EI104</f>
        <v>111.92084421888978</v>
      </c>
      <c r="EJ174">
        <f>Model!EJ104</f>
        <v>123.23572979119291</v>
      </c>
      <c r="EK174">
        <f>Model!EK104</f>
        <v>0</v>
      </c>
      <c r="EL174">
        <f>Model!EM104</f>
        <v>0</v>
      </c>
      <c r="EM174">
        <f>Model!EN104</f>
        <v>0</v>
      </c>
      <c r="EN174">
        <f>Model!EO104</f>
        <v>0</v>
      </c>
      <c r="EO174">
        <f>Model!EP104</f>
        <v>0</v>
      </c>
      <c r="EP174">
        <f>Model!EQ104</f>
        <v>0</v>
      </c>
      <c r="EQ174">
        <f>Model!ER104</f>
        <v>0</v>
      </c>
      <c r="ER174">
        <f>Model!ES104</f>
        <v>0</v>
      </c>
      <c r="ES174">
        <f>Model!ET104</f>
        <v>0</v>
      </c>
      <c r="ET174">
        <f>Model!EU104</f>
        <v>0</v>
      </c>
      <c r="EU174">
        <f>Model!EV104</f>
        <v>0</v>
      </c>
      <c r="EV174">
        <f>Model!EW104</f>
        <v>0</v>
      </c>
      <c r="EW174">
        <f>Model!EX104</f>
        <v>0</v>
      </c>
      <c r="EX174">
        <f>Model!EY104</f>
        <v>0</v>
      </c>
    </row>
    <row r="175" spans="1:154" hidden="1" outlineLevel="1">
      <c r="A175">
        <f>Model!A105</f>
        <v>0</v>
      </c>
      <c r="B175">
        <f>Model!B105</f>
        <v>0</v>
      </c>
      <c r="C175">
        <f>Model!C105</f>
        <v>0</v>
      </c>
      <c r="D175">
        <f>Model!D105</f>
        <v>0</v>
      </c>
      <c r="E175">
        <f>Model!E105</f>
        <v>0</v>
      </c>
      <c r="F175">
        <f>Model!F105</f>
        <v>0</v>
      </c>
      <c r="G175">
        <f>Model!G105</f>
        <v>0</v>
      </c>
      <c r="H175">
        <f>Model!H105</f>
        <v>0</v>
      </c>
      <c r="I175" t="str">
        <f>Model!I105</f>
        <v>as % of IMS Revenue</v>
      </c>
      <c r="J175">
        <f>Model!J105</f>
        <v>0</v>
      </c>
      <c r="K175">
        <f>Model!K105</f>
        <v>0</v>
      </c>
      <c r="L175">
        <f>Model!L105</f>
        <v>0</v>
      </c>
      <c r="M175">
        <f>Model!M105</f>
        <v>0</v>
      </c>
      <c r="N175">
        <f>Model!N105</f>
        <v>0</v>
      </c>
      <c r="O175">
        <f>Model!O105</f>
        <v>0</v>
      </c>
      <c r="P175">
        <f>Model!P105</f>
        <v>0</v>
      </c>
      <c r="Q175">
        <f>Model!Q105</f>
        <v>0</v>
      </c>
      <c r="R175">
        <f>Model!R105</f>
        <v>0</v>
      </c>
      <c r="S175">
        <f>Model!S105</f>
        <v>0</v>
      </c>
      <c r="T175">
        <f>Model!T105</f>
        <v>0</v>
      </c>
      <c r="U175">
        <f>Model!U105</f>
        <v>0</v>
      </c>
      <c r="V175">
        <f>Model!V105</f>
        <v>0</v>
      </c>
      <c r="W175">
        <f>Model!W105</f>
        <v>0</v>
      </c>
      <c r="X175">
        <f>Model!X105</f>
        <v>0</v>
      </c>
      <c r="Y175">
        <f>Model!Y105</f>
        <v>0</v>
      </c>
      <c r="Z175">
        <f>Model!Z105</f>
        <v>0</v>
      </c>
      <c r="AA175">
        <f>Model!AA105</f>
        <v>0</v>
      </c>
      <c r="AB175">
        <f>Model!AB105</f>
        <v>0</v>
      </c>
      <c r="AC175">
        <f>Model!AC105</f>
        <v>0</v>
      </c>
      <c r="AD175">
        <f>Model!AD105</f>
        <v>0</v>
      </c>
      <c r="AE175">
        <f>Model!AE105</f>
        <v>0</v>
      </c>
      <c r="AF175">
        <f>Model!AF105</f>
        <v>0</v>
      </c>
      <c r="AG175">
        <f>Model!AG105</f>
        <v>0</v>
      </c>
      <c r="AH175">
        <f>Model!AH105</f>
        <v>0</v>
      </c>
      <c r="AI175">
        <f>Model!AI105</f>
        <v>0</v>
      </c>
      <c r="AJ175">
        <f>Model!AJ105</f>
        <v>0</v>
      </c>
      <c r="AK175">
        <f>Model!AK105</f>
        <v>0</v>
      </c>
      <c r="AL175">
        <f>Model!AL105</f>
        <v>0</v>
      </c>
      <c r="AM175">
        <f>Model!AM105</f>
        <v>0</v>
      </c>
      <c r="AN175">
        <f>Model!AN105</f>
        <v>0</v>
      </c>
      <c r="AO175">
        <f>Model!AO105</f>
        <v>0</v>
      </c>
      <c r="AP175">
        <f>Model!AP105</f>
        <v>0</v>
      </c>
      <c r="AQ175">
        <f>Model!AQ105</f>
        <v>0</v>
      </c>
      <c r="AR175">
        <f>Model!AR105</f>
        <v>0</v>
      </c>
      <c r="AS175">
        <f>Model!AS105</f>
        <v>0</v>
      </c>
      <c r="AT175">
        <f>Model!AT105</f>
        <v>0.17797228300510576</v>
      </c>
      <c r="AU175">
        <f>Model!AU105</f>
        <v>9.6136767317939631E-2</v>
      </c>
      <c r="AV175">
        <f>Model!AV105</f>
        <v>6.6414004692293818E-2</v>
      </c>
      <c r="AW175">
        <f>Model!AW105</f>
        <v>6.8239795918367346E-2</v>
      </c>
      <c r="AX175">
        <f>Model!AX105</f>
        <v>4.8396173325830058E-2</v>
      </c>
      <c r="AY175">
        <f>Model!AY105</f>
        <v>3.3678756476683926E-2</v>
      </c>
      <c r="AZ175">
        <f>Model!AZ105</f>
        <v>3.4512091384129279E-2</v>
      </c>
      <c r="BA175">
        <f>Model!BA105</f>
        <v>3.0293533897419764E-2</v>
      </c>
      <c r="BB175">
        <f>Model!BB105</f>
        <v>2.6909413854351683E-2</v>
      </c>
      <c r="BC175">
        <f>Model!BC105</f>
        <v>4.0012622278321246E-2</v>
      </c>
      <c r="BD175">
        <f>Model!BD105</f>
        <v>3.0120165818334477E-2</v>
      </c>
      <c r="BE175">
        <f>Model!BE105</f>
        <v>1.4830828012669033E-2</v>
      </c>
      <c r="BF175">
        <f>Model!BF105</f>
        <v>1.4540358253405154E-2</v>
      </c>
      <c r="BG175">
        <f>Model!BG105</f>
        <v>1.3506212857914639E-2</v>
      </c>
      <c r="BH175">
        <f>Model!BH105</f>
        <v>1.3128622904590305E-2</v>
      </c>
      <c r="BI175">
        <f>Model!BI105</f>
        <v>1.3629612371494305E-2</v>
      </c>
      <c r="BJ175">
        <f>Model!BJ105</f>
        <v>1.465380074937124E-2</v>
      </c>
      <c r="BK175">
        <f>Model!BK105</f>
        <v>1.4130434782608682E-2</v>
      </c>
      <c r="BL175">
        <f>Model!BL105</f>
        <v>1.4724916058599559E-2</v>
      </c>
      <c r="BM175">
        <f>Model!BM105</f>
        <v>2.4748063344073506E-2</v>
      </c>
      <c r="BN175">
        <f>Model!BN105</f>
        <v>6.9048805156771281E-2</v>
      </c>
      <c r="BO175">
        <f>Model!BO105</f>
        <v>6.4772799491579311E-2</v>
      </c>
      <c r="BP175">
        <f>Model!BP105</f>
        <v>5.6844076438869212E-2</v>
      </c>
      <c r="BQ175">
        <f>Model!BQ105</f>
        <v>4.240271204063726E-2</v>
      </c>
      <c r="BR175">
        <f>Model!BR105</f>
        <v>1.3818902240188028E-2</v>
      </c>
      <c r="BS175">
        <f>Model!BS105</f>
        <v>4.6237205799064644E-2</v>
      </c>
      <c r="BT175">
        <f>Model!BT105</f>
        <v>7.4019178004695485E-2</v>
      </c>
      <c r="BU175">
        <f>Model!BU105</f>
        <v>5.523410285174471E-2</v>
      </c>
      <c r="BV175">
        <f>Model!BV105</f>
        <v>7.6926799367680723E-2</v>
      </c>
      <c r="BW175">
        <f>Model!BW105</f>
        <v>6.5018257894560061E-2</v>
      </c>
      <c r="BX175">
        <f>Model!BX105</f>
        <v>7.7896808434850778E-2</v>
      </c>
      <c r="BY175">
        <f>Model!BY105</f>
        <v>5.8160378187441797E-2</v>
      </c>
      <c r="BZ175">
        <f>Model!BZ105</f>
        <v>7.3787000305157155E-2</v>
      </c>
      <c r="CA175">
        <f>Model!CA105</f>
        <v>4.5051527075135822E-2</v>
      </c>
      <c r="CB175">
        <f>Model!CB105</f>
        <v>5.1160414279074223E-2</v>
      </c>
      <c r="CC175">
        <f>Model!CC105</f>
        <v>5.6951085609039109E-2</v>
      </c>
      <c r="CD175">
        <f>Model!CD105</f>
        <v>4.4999999999999998E-2</v>
      </c>
      <c r="CE175">
        <f>Model!CE105</f>
        <v>4.4999999999999998E-2</v>
      </c>
      <c r="CF175">
        <f>Model!CF105</f>
        <v>4.4999999999999998E-2</v>
      </c>
      <c r="CG175">
        <f>Model!CG105</f>
        <v>4.4999999999999998E-2</v>
      </c>
      <c r="CH175">
        <f>Model!CH105</f>
        <v>0</v>
      </c>
      <c r="CI175">
        <f>Model!CI105</f>
        <v>0</v>
      </c>
      <c r="CJ175">
        <f>Model!CJ105</f>
        <v>0</v>
      </c>
      <c r="CK175">
        <f>Model!CK105</f>
        <v>0</v>
      </c>
      <c r="CL175">
        <f>Model!CL105</f>
        <v>0</v>
      </c>
      <c r="CM175">
        <f>Model!CM105</f>
        <v>0</v>
      </c>
      <c r="CN175">
        <f>Model!CN105</f>
        <v>0</v>
      </c>
      <c r="CO175">
        <f>Model!CO105</f>
        <v>0</v>
      </c>
      <c r="CP175">
        <f>Model!CP105</f>
        <v>0</v>
      </c>
      <c r="CQ175">
        <f>Model!CQ105</f>
        <v>0</v>
      </c>
      <c r="CR175">
        <f>Model!CR105</f>
        <v>0</v>
      </c>
      <c r="CS175">
        <f>Model!CS105</f>
        <v>0</v>
      </c>
      <c r="CT175">
        <f>Model!CT105</f>
        <v>0</v>
      </c>
      <c r="CU175">
        <f>Model!CU105</f>
        <v>0</v>
      </c>
      <c r="CV175">
        <f>Model!CV105</f>
        <v>0</v>
      </c>
      <c r="CW175">
        <f>Model!CW105</f>
        <v>0</v>
      </c>
      <c r="CX175">
        <f>Model!CX105</f>
        <v>0</v>
      </c>
      <c r="CY175">
        <f>Model!CY105</f>
        <v>0</v>
      </c>
      <c r="CZ175">
        <f>Model!CZ105</f>
        <v>0</v>
      </c>
      <c r="DA175">
        <f>Model!DA105</f>
        <v>0</v>
      </c>
      <c r="DB175">
        <f>Model!DB105</f>
        <v>0</v>
      </c>
      <c r="DC175">
        <f>Model!DC105</f>
        <v>0</v>
      </c>
      <c r="DD175">
        <f>Model!DD105</f>
        <v>0</v>
      </c>
      <c r="DE175">
        <f>Model!DE105</f>
        <v>0</v>
      </c>
      <c r="DF175">
        <f>Model!DF105</f>
        <v>0</v>
      </c>
      <c r="DG175">
        <f>Model!DG105</f>
        <v>0</v>
      </c>
      <c r="DH175">
        <f>Model!DH105</f>
        <v>0</v>
      </c>
      <c r="DI175">
        <f>Model!DI105</f>
        <v>0</v>
      </c>
      <c r="DJ175">
        <f>Model!DJ105</f>
        <v>0</v>
      </c>
      <c r="DK175">
        <f>Model!DK105</f>
        <v>0</v>
      </c>
      <c r="DL175">
        <f>Model!DL105</f>
        <v>0</v>
      </c>
      <c r="DM175">
        <f>Model!DM105</f>
        <v>0</v>
      </c>
      <c r="DN175">
        <f>Model!DN105</f>
        <v>0</v>
      </c>
      <c r="DO175">
        <f>Model!DO105</f>
        <v>0</v>
      </c>
      <c r="DP175">
        <f>Model!DP105</f>
        <v>0</v>
      </c>
      <c r="DQ175">
        <f>Model!DQ105</f>
        <v>0</v>
      </c>
      <c r="DR175">
        <f>Model!DR105</f>
        <v>0</v>
      </c>
      <c r="DS175">
        <f>Model!DS105</f>
        <v>0</v>
      </c>
      <c r="DT175">
        <f>Model!DT105</f>
        <v>9.2047338631296063E-2</v>
      </c>
      <c r="DU175">
        <f>Model!DU105</f>
        <v>3.5415367446745651E-2</v>
      </c>
      <c r="DV175">
        <f>Model!DV105</f>
        <v>2.7341680165927362E-2</v>
      </c>
      <c r="DW175">
        <f>Model!DW105</f>
        <v>1.3641420624732557E-2</v>
      </c>
      <c r="DX175">
        <f>Model!DX105</f>
        <v>1.7530182996279349E-2</v>
      </c>
      <c r="DY175">
        <f>Model!DY105</f>
        <v>5.7147591387357213E-2</v>
      </c>
      <c r="DZ175">
        <f>Model!DZ105</f>
        <v>4.7951642436409356E-2</v>
      </c>
      <c r="EA175">
        <f>Model!EA105</f>
        <v>6.9207135930185723E-2</v>
      </c>
      <c r="EB175">
        <f>Model!EB105</f>
        <v>5.6329251463139662E-2</v>
      </c>
      <c r="EC175">
        <f>Model!EC105</f>
        <v>3.9198397772648823E-2</v>
      </c>
      <c r="ED175">
        <f>Model!ED105</f>
        <v>3.9198397772648823E-2</v>
      </c>
      <c r="EE175">
        <f>Model!EE105</f>
        <v>3.9198397772648823E-2</v>
      </c>
      <c r="EF175">
        <f>Model!EF105</f>
        <v>3.9198397772648823E-2</v>
      </c>
      <c r="EG175">
        <f>Model!EG105</f>
        <v>3.9198397772648823E-2</v>
      </c>
      <c r="EH175">
        <f>Model!EH105</f>
        <v>3.9198397772648823E-2</v>
      </c>
      <c r="EI175">
        <f>Model!EI105</f>
        <v>3.9198397772648823E-2</v>
      </c>
      <c r="EJ175">
        <f>Model!EJ105</f>
        <v>3.9198397772648823E-2</v>
      </c>
      <c r="EK175">
        <f>Model!EK105</f>
        <v>0</v>
      </c>
      <c r="EL175">
        <f>Model!EM105</f>
        <v>0</v>
      </c>
      <c r="EM175">
        <f>Model!EN105</f>
        <v>0</v>
      </c>
      <c r="EN175">
        <f>Model!EO105</f>
        <v>0</v>
      </c>
      <c r="EO175">
        <f>Model!EP105</f>
        <v>0</v>
      </c>
      <c r="EP175">
        <f>Model!EQ105</f>
        <v>0</v>
      </c>
      <c r="EQ175">
        <f>Model!ER105</f>
        <v>0</v>
      </c>
      <c r="ER175">
        <f>Model!ES105</f>
        <v>0</v>
      </c>
      <c r="ES175">
        <f>Model!ET105</f>
        <v>0</v>
      </c>
      <c r="ET175">
        <f>Model!EU105</f>
        <v>0</v>
      </c>
      <c r="EU175">
        <f>Model!EV105</f>
        <v>0</v>
      </c>
      <c r="EV175">
        <f>Model!EW105</f>
        <v>0</v>
      </c>
      <c r="EW175">
        <f>Model!EX105</f>
        <v>0</v>
      </c>
      <c r="EX175">
        <f>Model!EY105</f>
        <v>0</v>
      </c>
    </row>
    <row r="176" spans="1:154" hidden="1" outlineLevel="1">
      <c r="A176">
        <f>Model!A106</f>
        <v>0</v>
      </c>
      <c r="B176">
        <f>Model!B106</f>
        <v>0</v>
      </c>
      <c r="C176">
        <f>Model!C106</f>
        <v>0</v>
      </c>
      <c r="D176">
        <f>Model!D106</f>
        <v>0</v>
      </c>
      <c r="E176">
        <f>Model!E106</f>
        <v>0</v>
      </c>
      <c r="F176">
        <f>Model!F106</f>
        <v>0</v>
      </c>
      <c r="G176">
        <f>Model!G106</f>
        <v>0</v>
      </c>
      <c r="H176">
        <f>Model!H106</f>
        <v>0</v>
      </c>
      <c r="I176" t="str">
        <f>Model!I106</f>
        <v>as % of Gross Profit</v>
      </c>
      <c r="J176">
        <f>Model!J106</f>
        <v>0</v>
      </c>
      <c r="K176">
        <f>Model!K106</f>
        <v>0</v>
      </c>
      <c r="L176">
        <f>Model!L106</f>
        <v>0</v>
      </c>
      <c r="M176">
        <f>Model!M106</f>
        <v>0</v>
      </c>
      <c r="N176">
        <f>Model!N106</f>
        <v>0</v>
      </c>
      <c r="O176">
        <f>Model!O106</f>
        <v>0</v>
      </c>
      <c r="P176">
        <f>Model!P106</f>
        <v>0</v>
      </c>
      <c r="Q176">
        <f>Model!Q106</f>
        <v>0</v>
      </c>
      <c r="R176">
        <f>Model!R106</f>
        <v>0</v>
      </c>
      <c r="S176">
        <f>Model!S106</f>
        <v>0</v>
      </c>
      <c r="T176">
        <f>Model!T106</f>
        <v>0</v>
      </c>
      <c r="U176">
        <f>Model!U106</f>
        <v>0</v>
      </c>
      <c r="V176">
        <f>Model!V106</f>
        <v>0</v>
      </c>
      <c r="W176">
        <f>Model!W106</f>
        <v>0</v>
      </c>
      <c r="X176">
        <f>Model!X106</f>
        <v>0</v>
      </c>
      <c r="Y176">
        <f>Model!Y106</f>
        <v>0</v>
      </c>
      <c r="Z176">
        <f>Model!Z106</f>
        <v>0</v>
      </c>
      <c r="AA176">
        <f>Model!AA106</f>
        <v>0</v>
      </c>
      <c r="AB176">
        <f>Model!AB106</f>
        <v>0</v>
      </c>
      <c r="AC176">
        <f>Model!AC106</f>
        <v>0</v>
      </c>
      <c r="AD176">
        <f>Model!AD106</f>
        <v>0</v>
      </c>
      <c r="AE176">
        <f>Model!AE106</f>
        <v>0</v>
      </c>
      <c r="AF176">
        <f>Model!AF106</f>
        <v>0</v>
      </c>
      <c r="AG176">
        <f>Model!AG106</f>
        <v>0</v>
      </c>
      <c r="AH176">
        <f>Model!AH106</f>
        <v>0</v>
      </c>
      <c r="AI176">
        <f>Model!AI106</f>
        <v>0</v>
      </c>
      <c r="AJ176">
        <f>Model!AJ106</f>
        <v>0</v>
      </c>
      <c r="AK176">
        <f>Model!AK106</f>
        <v>0</v>
      </c>
      <c r="AL176">
        <f>Model!AL106</f>
        <v>0</v>
      </c>
      <c r="AM176">
        <f>Model!AM106</f>
        <v>0</v>
      </c>
      <c r="AN176">
        <f>Model!AN106</f>
        <v>0</v>
      </c>
      <c r="AO176">
        <f>Model!AO106</f>
        <v>0</v>
      </c>
      <c r="AP176">
        <f>Model!AP106</f>
        <v>0</v>
      </c>
      <c r="AQ176">
        <f>Model!AQ106</f>
        <v>0</v>
      </c>
      <c r="AR176">
        <f>Model!AR106</f>
        <v>0</v>
      </c>
      <c r="AS176">
        <f>Model!AS106</f>
        <v>0</v>
      </c>
      <c r="AT176">
        <f>Model!AT106</f>
        <v>0.26783754116355651</v>
      </c>
      <c r="AU176">
        <f>Model!AU106</f>
        <v>0.12492787074437396</v>
      </c>
      <c r="AV176">
        <f>Model!AV106</f>
        <v>8.192341941228852E-2</v>
      </c>
      <c r="AW176">
        <f>Model!AW106</f>
        <v>8.7489779231398196E-2</v>
      </c>
      <c r="AX176">
        <f>Model!AX106</f>
        <v>6.1885344207243953E-2</v>
      </c>
      <c r="AY176">
        <f>Model!AY106</f>
        <v>4.0412303664921448E-2</v>
      </c>
      <c r="AZ176">
        <f>Model!AZ106</f>
        <v>4.0769451622164776E-2</v>
      </c>
      <c r="BA176">
        <f>Model!BA106</f>
        <v>3.5164302170486168E-2</v>
      </c>
      <c r="BB176">
        <f>Model!BB106</f>
        <v>3.2087260404532456E-2</v>
      </c>
      <c r="BC176">
        <f>Model!BC106</f>
        <v>4.8279013097776428E-2</v>
      </c>
      <c r="BD176">
        <f>Model!BD106</f>
        <v>3.5935641394853821E-2</v>
      </c>
      <c r="BE176">
        <f>Model!BE106</f>
        <v>1.7424689899586517E-2</v>
      </c>
      <c r="BF176">
        <f>Model!BF106</f>
        <v>1.7040496843401934E-2</v>
      </c>
      <c r="BG176">
        <f>Model!BG106</f>
        <v>1.5305497734786332E-2</v>
      </c>
      <c r="BH176">
        <f>Model!BH106</f>
        <v>1.4809840237522961E-2</v>
      </c>
      <c r="BI176">
        <f>Model!BI106</f>
        <v>1.5328682322884934E-2</v>
      </c>
      <c r="BJ176">
        <f>Model!BJ106</f>
        <v>1.6391089677345268E-2</v>
      </c>
      <c r="BK176">
        <f>Model!BK106</f>
        <v>1.5553887298831682E-2</v>
      </c>
      <c r="BL176">
        <f>Model!BL106</f>
        <v>1.6287996680153564E-2</v>
      </c>
      <c r="BM176">
        <f>Model!BM106</f>
        <v>2.7205245110968779E-2</v>
      </c>
      <c r="BN176">
        <f>Model!BN106</f>
        <v>7.6133091429617675E-2</v>
      </c>
      <c r="BO176">
        <f>Model!BO106</f>
        <v>7.0893965109485022E-2</v>
      </c>
      <c r="BP176">
        <f>Model!BP106</f>
        <v>6.2235231637580754E-2</v>
      </c>
      <c r="BQ176">
        <f>Model!BQ106</f>
        <v>4.688398160567156E-2</v>
      </c>
      <c r="BR176">
        <f>Model!BR106</f>
        <v>1.5022205575472207E-2</v>
      </c>
      <c r="BS176">
        <f>Model!BS106</f>
        <v>5.1344727423621575E-2</v>
      </c>
      <c r="BT176">
        <f>Model!BT106</f>
        <v>8.1615849094266169E-2</v>
      </c>
      <c r="BU176">
        <f>Model!BU106</f>
        <v>6.06424010631057E-2</v>
      </c>
      <c r="BV176">
        <f>Model!BV106</f>
        <v>8.4392142983542709E-2</v>
      </c>
      <c r="BW176">
        <f>Model!BW106</f>
        <v>7.0874502440070514E-2</v>
      </c>
      <c r="BX176">
        <f>Model!BX106</f>
        <v>8.4788066182671179E-2</v>
      </c>
      <c r="BY176">
        <f>Model!BY106</f>
        <v>6.3660451942081406E-2</v>
      </c>
      <c r="BZ176">
        <f>Model!BZ106</f>
        <v>8.0405953631901686E-2</v>
      </c>
      <c r="CA176">
        <f>Model!CA106</f>
        <v>4.8752990794436082E-2</v>
      </c>
      <c r="CB176">
        <f>Model!CB106</f>
        <v>5.552453530596449E-2</v>
      </c>
      <c r="CC176">
        <f>Model!CC106</f>
        <v>6.1896824510819196E-2</v>
      </c>
      <c r="CD176">
        <f>Model!CD106</f>
        <v>4.8674070347290085E-2</v>
      </c>
      <c r="CE176">
        <f>Model!CE106</f>
        <v>4.8602956588843935E-2</v>
      </c>
      <c r="CF176">
        <f>Model!CF106</f>
        <v>4.8494267161614799E-2</v>
      </c>
      <c r="CG176">
        <f>Model!CG106</f>
        <v>4.8407223755709862E-2</v>
      </c>
      <c r="CH176">
        <f>Model!CH106</f>
        <v>0</v>
      </c>
      <c r="CI176">
        <f>Model!CI106</f>
        <v>0</v>
      </c>
      <c r="CJ176">
        <f>Model!CJ106</f>
        <v>0</v>
      </c>
      <c r="CK176">
        <f>Model!CK106</f>
        <v>0</v>
      </c>
      <c r="CL176">
        <f>Model!CL106</f>
        <v>0</v>
      </c>
      <c r="CM176">
        <f>Model!CM106</f>
        <v>0</v>
      </c>
      <c r="CN176">
        <f>Model!CN106</f>
        <v>0</v>
      </c>
      <c r="CO176">
        <f>Model!CO106</f>
        <v>0</v>
      </c>
      <c r="CP176">
        <f>Model!CP106</f>
        <v>0</v>
      </c>
      <c r="CQ176">
        <f>Model!CQ106</f>
        <v>0</v>
      </c>
      <c r="CR176">
        <f>Model!CR106</f>
        <v>0</v>
      </c>
      <c r="CS176">
        <f>Model!CS106</f>
        <v>0</v>
      </c>
      <c r="CT176">
        <f>Model!CT106</f>
        <v>0</v>
      </c>
      <c r="CU176">
        <f>Model!CU106</f>
        <v>0</v>
      </c>
      <c r="CV176">
        <f>Model!CV106</f>
        <v>0</v>
      </c>
      <c r="CW176">
        <f>Model!CW106</f>
        <v>0</v>
      </c>
      <c r="CX176">
        <f>Model!CX106</f>
        <v>0</v>
      </c>
      <c r="CY176">
        <f>Model!CY106</f>
        <v>0</v>
      </c>
      <c r="CZ176">
        <f>Model!CZ106</f>
        <v>0</v>
      </c>
      <c r="DA176">
        <f>Model!DA106</f>
        <v>0</v>
      </c>
      <c r="DB176">
        <f>Model!DB106</f>
        <v>0</v>
      </c>
      <c r="DC176">
        <f>Model!DC106</f>
        <v>0</v>
      </c>
      <c r="DD176">
        <f>Model!DD106</f>
        <v>0</v>
      </c>
      <c r="DE176">
        <f>Model!DE106</f>
        <v>0</v>
      </c>
      <c r="DF176">
        <f>Model!DF106</f>
        <v>0</v>
      </c>
      <c r="DG176">
        <f>Model!DG106</f>
        <v>0</v>
      </c>
      <c r="DH176">
        <f>Model!DH106</f>
        <v>0</v>
      </c>
      <c r="DI176">
        <f>Model!DI106</f>
        <v>0</v>
      </c>
      <c r="DJ176">
        <f>Model!DJ106</f>
        <v>0</v>
      </c>
      <c r="DK176">
        <f>Model!DK106</f>
        <v>0</v>
      </c>
      <c r="DL176">
        <f>Model!DL106</f>
        <v>0</v>
      </c>
      <c r="DM176">
        <f>Model!DM106</f>
        <v>0</v>
      </c>
      <c r="DN176">
        <f>Model!DN106</f>
        <v>0</v>
      </c>
      <c r="DO176">
        <f>Model!DO106</f>
        <v>0</v>
      </c>
      <c r="DP176">
        <f>Model!DP106</f>
        <v>0</v>
      </c>
      <c r="DQ176">
        <f>Model!DQ106</f>
        <v>0</v>
      </c>
      <c r="DR176">
        <f>Model!DR106</f>
        <v>0</v>
      </c>
      <c r="DS176">
        <f>Model!DS106</f>
        <v>0</v>
      </c>
      <c r="DT176">
        <f>Model!DT106</f>
        <v>0.11971150271395639</v>
      </c>
      <c r="DU176">
        <f>Model!DU106</f>
        <v>4.2323684004079383E-2</v>
      </c>
      <c r="DV176">
        <f>Model!DV106</f>
        <v>3.2553444608673709E-2</v>
      </c>
      <c r="DW176">
        <f>Model!DW106</f>
        <v>1.550478080286361E-2</v>
      </c>
      <c r="DX176">
        <f>Model!DX106</f>
        <v>1.9375052451954033E-2</v>
      </c>
      <c r="DY176">
        <f>Model!DY106</f>
        <v>6.2827225130890063E-2</v>
      </c>
      <c r="DZ176">
        <f>Model!DZ106</f>
        <v>5.2729892725623097E-2</v>
      </c>
      <c r="EA176">
        <f>Model!EA106</f>
        <v>7.5373684433964083E-2</v>
      </c>
      <c r="EB176">
        <f>Model!EB106</f>
        <v>6.1169373259741172E-2</v>
      </c>
      <c r="EC176">
        <f>Model!EC106</f>
        <v>4.8539353773114725E-2</v>
      </c>
      <c r="ED176">
        <f>Model!ED106</f>
        <v>4.1949001381642315E-2</v>
      </c>
      <c r="EE176">
        <f>Model!EE106</f>
        <v>4.1148814800308062E-2</v>
      </c>
      <c r="EF176">
        <f>Model!EF106</f>
        <v>4.036040410480584E-2</v>
      </c>
      <c r="EG176">
        <f>Model!EG106</f>
        <v>3.9622552769531326E-2</v>
      </c>
      <c r="EH176">
        <f>Model!EH106</f>
        <v>3.8844659195039224E-2</v>
      </c>
      <c r="EI176">
        <f>Model!EI106</f>
        <v>3.7970112017066501E-2</v>
      </c>
      <c r="EJ176">
        <f>Model!EJ106</f>
        <v>3.6983947395950192E-2</v>
      </c>
      <c r="EK176">
        <f>Model!EK106</f>
        <v>0</v>
      </c>
      <c r="EL176">
        <f>Model!EM106</f>
        <v>0</v>
      </c>
      <c r="EM176">
        <f>Model!EN106</f>
        <v>0</v>
      </c>
      <c r="EN176">
        <f>Model!EO106</f>
        <v>0</v>
      </c>
      <c r="EO176">
        <f>Model!EP106</f>
        <v>0</v>
      </c>
      <c r="EP176">
        <f>Model!EQ106</f>
        <v>0</v>
      </c>
      <c r="EQ176">
        <f>Model!ER106</f>
        <v>0</v>
      </c>
      <c r="ER176">
        <f>Model!ES106</f>
        <v>0</v>
      </c>
      <c r="ES176">
        <f>Model!ET106</f>
        <v>0</v>
      </c>
      <c r="ET176">
        <f>Model!EU106</f>
        <v>0</v>
      </c>
      <c r="EU176">
        <f>Model!EV106</f>
        <v>0</v>
      </c>
      <c r="EV176">
        <f>Model!EW106</f>
        <v>0</v>
      </c>
      <c r="EW176">
        <f>Model!EX106</f>
        <v>0</v>
      </c>
      <c r="EX176">
        <f>Model!EY106</f>
        <v>0</v>
      </c>
    </row>
    <row r="177" spans="1:154" hidden="1" outlineLevel="1">
      <c r="A177">
        <f>Model!A107</f>
        <v>0</v>
      </c>
      <c r="B177">
        <f>Model!B107</f>
        <v>0</v>
      </c>
      <c r="C177">
        <f>Model!C107</f>
        <v>0</v>
      </c>
      <c r="D177">
        <f>Model!D107</f>
        <v>0</v>
      </c>
      <c r="E177">
        <f>Model!E107</f>
        <v>0</v>
      </c>
      <c r="F177">
        <f>Model!F107</f>
        <v>0</v>
      </c>
      <c r="G177">
        <f>Model!G107</f>
        <v>0</v>
      </c>
      <c r="H177">
        <f>Model!H107</f>
        <v>0</v>
      </c>
      <c r="I177" t="str">
        <f>Model!I107</f>
        <v xml:space="preserve">Depreciation &amp; Amortization </v>
      </c>
      <c r="J177">
        <f>Model!J107</f>
        <v>0</v>
      </c>
      <c r="K177">
        <f>Model!K107</f>
        <v>0</v>
      </c>
      <c r="L177">
        <f>Model!L107</f>
        <v>0</v>
      </c>
      <c r="M177">
        <f>Model!M107</f>
        <v>0</v>
      </c>
      <c r="N177">
        <f>Model!N107</f>
        <v>0</v>
      </c>
      <c r="O177">
        <f>Model!O107</f>
        <v>0</v>
      </c>
      <c r="P177">
        <f>Model!P107</f>
        <v>0</v>
      </c>
      <c r="Q177">
        <f>Model!Q107</f>
        <v>0</v>
      </c>
      <c r="R177">
        <f>Model!R107</f>
        <v>0</v>
      </c>
      <c r="S177">
        <f>Model!S107</f>
        <v>0</v>
      </c>
      <c r="T177">
        <f>Model!T107</f>
        <v>0</v>
      </c>
      <c r="U177">
        <f>Model!U107</f>
        <v>0</v>
      </c>
      <c r="V177">
        <f>Model!V107</f>
        <v>0</v>
      </c>
      <c r="W177">
        <f>Model!W107</f>
        <v>0</v>
      </c>
      <c r="X177">
        <f>Model!X107</f>
        <v>0</v>
      </c>
      <c r="Y177">
        <f>Model!Y107</f>
        <v>0</v>
      </c>
      <c r="Z177">
        <f>Model!Z107</f>
        <v>0</v>
      </c>
      <c r="AA177">
        <f>Model!AA107</f>
        <v>0</v>
      </c>
      <c r="AB177">
        <f>Model!AB107</f>
        <v>0</v>
      </c>
      <c r="AC177">
        <f>Model!AC107</f>
        <v>0</v>
      </c>
      <c r="AD177">
        <f>Model!AD107</f>
        <v>0</v>
      </c>
      <c r="AE177">
        <f>Model!AE107</f>
        <v>0</v>
      </c>
      <c r="AF177">
        <f>Model!AF107</f>
        <v>0</v>
      </c>
      <c r="AG177">
        <f>Model!AG107</f>
        <v>0</v>
      </c>
      <c r="AH177">
        <f>Model!AH107</f>
        <v>0</v>
      </c>
      <c r="AI177">
        <f>Model!AI107</f>
        <v>0</v>
      </c>
      <c r="AJ177">
        <f>Model!AJ107</f>
        <v>0</v>
      </c>
      <c r="AK177">
        <f>Model!AK107</f>
        <v>0</v>
      </c>
      <c r="AL177">
        <f>Model!AL107</f>
        <v>0</v>
      </c>
      <c r="AM177">
        <f>Model!AM107</f>
        <v>0</v>
      </c>
      <c r="AN177">
        <f>Model!AN107</f>
        <v>0</v>
      </c>
      <c r="AO177">
        <f>Model!AO107</f>
        <v>0</v>
      </c>
      <c r="AP177">
        <f>Model!AP107</f>
        <v>0</v>
      </c>
      <c r="AQ177">
        <f>Model!AQ107</f>
        <v>0</v>
      </c>
      <c r="AR177">
        <f>Model!AR107</f>
        <v>0</v>
      </c>
      <c r="AS177">
        <f>Model!AS107</f>
        <v>0</v>
      </c>
      <c r="AT177">
        <f>Model!AT107</f>
        <v>1.895</v>
      </c>
      <c r="AU177">
        <f>Model!AU107</f>
        <v>1.6910000000000001</v>
      </c>
      <c r="AV177">
        <f>Model!AV107</f>
        <v>1.528</v>
      </c>
      <c r="AW177">
        <f>Model!AW107</f>
        <v>1.2929999999999999</v>
      </c>
      <c r="AX177">
        <f>Model!AX107</f>
        <v>1.228</v>
      </c>
      <c r="AY177">
        <f>Model!AY107</f>
        <v>1.3539999999999999</v>
      </c>
      <c r="AZ177">
        <f>Model!AZ107</f>
        <v>1.3139999999999998</v>
      </c>
      <c r="BA177">
        <f>Model!BA107</f>
        <v>1.3659999999999994</v>
      </c>
      <c r="BB177">
        <f>Model!BB107</f>
        <v>1.526</v>
      </c>
      <c r="BC177">
        <f>Model!BC107</f>
        <v>1.8680000000000001</v>
      </c>
      <c r="BD177">
        <f>Model!BD107</f>
        <v>2.0350000000000001</v>
      </c>
      <c r="BE177">
        <f>Model!BE107</f>
        <v>1.7609999999999999</v>
      </c>
      <c r="BF177">
        <f>Model!BF107</f>
        <v>2.3359999999999999</v>
      </c>
      <c r="BG177">
        <f>Model!BG107</f>
        <v>2.7490000000000001</v>
      </c>
      <c r="BH177">
        <f>Model!BH107</f>
        <v>3.6169999999999995</v>
      </c>
      <c r="BI177">
        <f>Model!BI107</f>
        <v>4.0709999999999997</v>
      </c>
      <c r="BJ177">
        <f>Model!BJ107</f>
        <v>4.7789999999999999</v>
      </c>
      <c r="BK177">
        <f>Model!BK107</f>
        <v>5.1549999999999994</v>
      </c>
      <c r="BL177">
        <f>Model!BL107</f>
        <v>5.8770000000000007</v>
      </c>
      <c r="BM177">
        <f>Model!BM107</f>
        <v>7.4430000000000032</v>
      </c>
      <c r="BN177">
        <f>Model!BN107</f>
        <v>8.0739999999999998</v>
      </c>
      <c r="BO177">
        <f>Model!BO107</f>
        <v>8.5960000000000019</v>
      </c>
      <c r="BP177">
        <f>Model!BP107</f>
        <v>9.0389999999999997</v>
      </c>
      <c r="BQ177">
        <f>Model!BQ107</f>
        <v>9.9149999999999974</v>
      </c>
      <c r="BR177">
        <f>Model!BR107</f>
        <v>14.028</v>
      </c>
      <c r="BS177">
        <f>Model!BS107</f>
        <v>20.419000000000004</v>
      </c>
      <c r="BT177">
        <f>Model!BT107</f>
        <v>19.583999999999996</v>
      </c>
      <c r="BU177">
        <f>Model!BU107</f>
        <v>21.355</v>
      </c>
      <c r="BV177">
        <f>Model!BV107</f>
        <v>23.806999999999999</v>
      </c>
      <c r="BW177">
        <f>Model!BW107</f>
        <v>25.55</v>
      </c>
      <c r="BX177">
        <f>Model!BX107</f>
        <v>25.495000000000008</v>
      </c>
      <c r="BY177">
        <f>Model!BY107</f>
        <v>25.738000000000003</v>
      </c>
      <c r="BZ177">
        <f>Model!BZ107</f>
        <v>27.135000000000002</v>
      </c>
      <c r="CA177">
        <f>Model!CA107</f>
        <v>27.021999999999995</v>
      </c>
      <c r="CB177">
        <f>Model!CB107</f>
        <v>27.419</v>
      </c>
      <c r="CC177">
        <f>Model!CC107</f>
        <v>28.579000000000011</v>
      </c>
      <c r="CD177">
        <f>Model!CD107</f>
        <v>26.801299204456477</v>
      </c>
      <c r="CE177">
        <f>Model!CE107</f>
        <v>29.267154053577734</v>
      </c>
      <c r="CF177">
        <f>Model!CF107</f>
        <v>30.853344555797339</v>
      </c>
      <c r="CG177">
        <f>Model!CG107</f>
        <v>30.69844373387776</v>
      </c>
      <c r="CH177">
        <f>Model!CH107</f>
        <v>0</v>
      </c>
      <c r="CI177">
        <f>Model!CI107</f>
        <v>0</v>
      </c>
      <c r="CJ177">
        <f>Model!CJ107</f>
        <v>0</v>
      </c>
      <c r="CK177">
        <f>Model!CK107</f>
        <v>0</v>
      </c>
      <c r="CL177">
        <f>Model!CL107</f>
        <v>0</v>
      </c>
      <c r="CM177">
        <f>Model!CM107</f>
        <v>0</v>
      </c>
      <c r="CN177">
        <f>Model!CN107</f>
        <v>0</v>
      </c>
      <c r="CO177">
        <f>Model!CO107</f>
        <v>0</v>
      </c>
      <c r="CP177">
        <f>Model!CP107</f>
        <v>0</v>
      </c>
      <c r="CQ177">
        <f>Model!CQ107</f>
        <v>0</v>
      </c>
      <c r="CR177">
        <f>Model!CR107</f>
        <v>0</v>
      </c>
      <c r="CS177">
        <f>Model!CS107</f>
        <v>0</v>
      </c>
      <c r="CT177">
        <f>Model!CT107</f>
        <v>0</v>
      </c>
      <c r="CU177">
        <f>Model!CU107</f>
        <v>0</v>
      </c>
      <c r="CV177">
        <f>Model!CV107</f>
        <v>0</v>
      </c>
      <c r="CW177">
        <f>Model!CW107</f>
        <v>0</v>
      </c>
      <c r="CX177">
        <f>Model!CX107</f>
        <v>0</v>
      </c>
      <c r="CY177">
        <f>Model!CY107</f>
        <v>0</v>
      </c>
      <c r="CZ177">
        <f>Model!CZ107</f>
        <v>0</v>
      </c>
      <c r="DA177">
        <f>Model!DA107</f>
        <v>0</v>
      </c>
      <c r="DB177">
        <f>Model!DB107</f>
        <v>0</v>
      </c>
      <c r="DC177">
        <f>Model!DC107</f>
        <v>0</v>
      </c>
      <c r="DD177">
        <f>Model!DD107</f>
        <v>0</v>
      </c>
      <c r="DE177">
        <f>Model!DE107</f>
        <v>0</v>
      </c>
      <c r="DF177">
        <f>Model!DF107</f>
        <v>0</v>
      </c>
      <c r="DG177">
        <f>Model!DG107</f>
        <v>0</v>
      </c>
      <c r="DH177">
        <f>Model!DH107</f>
        <v>0</v>
      </c>
      <c r="DI177">
        <f>Model!DI107</f>
        <v>0</v>
      </c>
      <c r="DJ177">
        <f>Model!DJ107</f>
        <v>0</v>
      </c>
      <c r="DK177">
        <f>Model!DK107</f>
        <v>0</v>
      </c>
      <c r="DL177">
        <f>Model!DL107</f>
        <v>0</v>
      </c>
      <c r="DM177">
        <f>Model!DM107</f>
        <v>0</v>
      </c>
      <c r="DN177">
        <f>Model!DN107</f>
        <v>0</v>
      </c>
      <c r="DO177">
        <f>Model!DO107</f>
        <v>0</v>
      </c>
      <c r="DP177">
        <f>Model!DP107</f>
        <v>0</v>
      </c>
      <c r="DQ177">
        <f>Model!DQ107</f>
        <v>0</v>
      </c>
      <c r="DR177">
        <f>Model!DR107</f>
        <v>0</v>
      </c>
      <c r="DS177">
        <f>Model!DS107</f>
        <v>0</v>
      </c>
      <c r="DT177">
        <f>Model!DT107</f>
        <v>6.407</v>
      </c>
      <c r="DU177">
        <f>Model!DU107</f>
        <v>5.2619999999999996</v>
      </c>
      <c r="DV177">
        <f>Model!DV107</f>
        <v>7.19</v>
      </c>
      <c r="DW177">
        <f>Model!DW107</f>
        <v>12.773</v>
      </c>
      <c r="DX177">
        <f>Model!DX107</f>
        <v>23.254000000000005</v>
      </c>
      <c r="DY177">
        <f>Model!DY107</f>
        <v>35.624000000000002</v>
      </c>
      <c r="DZ177">
        <f>Model!DZ107</f>
        <v>75.385999999999996</v>
      </c>
      <c r="EA177">
        <f>Model!EA107</f>
        <v>100.59</v>
      </c>
      <c r="EB177">
        <f>Model!EB107</f>
        <v>110.155</v>
      </c>
      <c r="EC177">
        <f>Model!EC107</f>
        <v>117.62024154770931</v>
      </c>
      <c r="ED177">
        <f>Model!ED107</f>
        <v>115.74527382433928</v>
      </c>
      <c r="EE177">
        <f>Model!EE107</f>
        <v>128.37692368777559</v>
      </c>
      <c r="EF177">
        <f>Model!EF107</f>
        <v>140.14126634141513</v>
      </c>
      <c r="EG177">
        <f>Model!EG107</f>
        <v>151.37947448702613</v>
      </c>
      <c r="EH177">
        <f>Model!EH107</f>
        <v>162.19044651937324</v>
      </c>
      <c r="EI177">
        <f>Model!EI107</f>
        <v>150.65609619414568</v>
      </c>
      <c r="EJ177">
        <f>Model!EJ107</f>
        <v>134.44803665533692</v>
      </c>
      <c r="EK177">
        <f>Model!EK107</f>
        <v>0</v>
      </c>
      <c r="EL177">
        <f>Model!EM107</f>
        <v>0</v>
      </c>
      <c r="EM177">
        <f>Model!EN107</f>
        <v>0</v>
      </c>
      <c r="EN177">
        <f>Model!EO107</f>
        <v>0</v>
      </c>
      <c r="EO177">
        <f>Model!EP107</f>
        <v>0</v>
      </c>
      <c r="EP177">
        <f>Model!EQ107</f>
        <v>0</v>
      </c>
      <c r="EQ177">
        <f>Model!ER107</f>
        <v>0</v>
      </c>
      <c r="ER177">
        <f>Model!ES107</f>
        <v>0</v>
      </c>
      <c r="ES177">
        <f>Model!ET107</f>
        <v>0</v>
      </c>
      <c r="ET177">
        <f>Model!EU107</f>
        <v>0</v>
      </c>
      <c r="EU177">
        <f>Model!EV107</f>
        <v>0</v>
      </c>
      <c r="EV177">
        <f>Model!EW107</f>
        <v>0</v>
      </c>
      <c r="EW177">
        <f>Model!EX107</f>
        <v>0</v>
      </c>
      <c r="EX177">
        <f>Model!EY107</f>
        <v>0</v>
      </c>
    </row>
    <row r="178" spans="1:154" hidden="1" outlineLevel="1">
      <c r="A178">
        <f>Model!A109</f>
        <v>0</v>
      </c>
      <c r="B178">
        <f>Model!B109</f>
        <v>0</v>
      </c>
      <c r="C178">
        <f>Model!C109</f>
        <v>0</v>
      </c>
      <c r="D178">
        <f>Model!D109</f>
        <v>0</v>
      </c>
      <c r="E178">
        <f>Model!E109</f>
        <v>0</v>
      </c>
      <c r="F178">
        <f>Model!F109</f>
        <v>0</v>
      </c>
      <c r="G178">
        <f>Model!G109</f>
        <v>0</v>
      </c>
      <c r="H178">
        <f>Model!H109</f>
        <v>0</v>
      </c>
      <c r="I178">
        <f>Model!I109</f>
        <v>0</v>
      </c>
      <c r="J178">
        <f>Model!J109</f>
        <v>0</v>
      </c>
      <c r="K178">
        <f>Model!K109</f>
        <v>0</v>
      </c>
      <c r="L178">
        <f>Model!L109</f>
        <v>0</v>
      </c>
      <c r="M178">
        <f>Model!M109</f>
        <v>0</v>
      </c>
      <c r="N178">
        <f>Model!N109</f>
        <v>0</v>
      </c>
      <c r="O178">
        <f>Model!O109</f>
        <v>0</v>
      </c>
      <c r="P178">
        <f>Model!P109</f>
        <v>0</v>
      </c>
      <c r="Q178">
        <f>Model!Q109</f>
        <v>0</v>
      </c>
      <c r="R178">
        <f>Model!R109</f>
        <v>0</v>
      </c>
      <c r="S178">
        <f>Model!S109</f>
        <v>0</v>
      </c>
      <c r="T178">
        <f>Model!T109</f>
        <v>0</v>
      </c>
      <c r="U178">
        <f>Model!U109</f>
        <v>0</v>
      </c>
      <c r="V178">
        <f>Model!V109</f>
        <v>0</v>
      </c>
      <c r="W178">
        <f>Model!W109</f>
        <v>0</v>
      </c>
      <c r="X178">
        <f>Model!X109</f>
        <v>0</v>
      </c>
      <c r="Y178">
        <f>Model!Y109</f>
        <v>0</v>
      </c>
      <c r="Z178">
        <f>Model!Z109</f>
        <v>0</v>
      </c>
      <c r="AA178">
        <f>Model!AA109</f>
        <v>0</v>
      </c>
      <c r="AB178">
        <f>Model!AB109</f>
        <v>0</v>
      </c>
      <c r="AC178">
        <f>Model!AC109</f>
        <v>0</v>
      </c>
      <c r="AD178">
        <f>Model!AD109</f>
        <v>0</v>
      </c>
      <c r="AE178">
        <f>Model!AE109</f>
        <v>0</v>
      </c>
      <c r="AF178">
        <f>Model!AF109</f>
        <v>0</v>
      </c>
      <c r="AG178">
        <f>Model!AG109</f>
        <v>0</v>
      </c>
      <c r="AH178">
        <f>Model!AH109</f>
        <v>0</v>
      </c>
      <c r="AI178">
        <f>Model!AI109</f>
        <v>0</v>
      </c>
      <c r="AJ178">
        <f>Model!AJ109</f>
        <v>0</v>
      </c>
      <c r="AK178">
        <f>Model!AK109</f>
        <v>0</v>
      </c>
      <c r="AL178">
        <f>Model!AL109</f>
        <v>0</v>
      </c>
      <c r="AM178">
        <f>Model!AM109</f>
        <v>0</v>
      </c>
      <c r="AN178">
        <f>Model!AN109</f>
        <v>0</v>
      </c>
      <c r="AO178">
        <f>Model!AO109</f>
        <v>0</v>
      </c>
      <c r="AP178">
        <f>Model!AP109</f>
        <v>0</v>
      </c>
      <c r="AQ178">
        <f>Model!AQ109</f>
        <v>0</v>
      </c>
      <c r="AR178">
        <f>Model!AR109</f>
        <v>0</v>
      </c>
      <c r="AS178">
        <f>Model!AS109</f>
        <v>0</v>
      </c>
      <c r="AT178">
        <f>Model!AT109</f>
        <v>0</v>
      </c>
      <c r="AU178">
        <f>Model!AU109</f>
        <v>0</v>
      </c>
      <c r="AV178">
        <f>Model!AV109</f>
        <v>0</v>
      </c>
      <c r="AW178">
        <f>Model!AW109</f>
        <v>0</v>
      </c>
      <c r="AX178">
        <f>Model!AX109</f>
        <v>0</v>
      </c>
      <c r="AY178">
        <f>Model!AY109</f>
        <v>0</v>
      </c>
      <c r="AZ178">
        <f>Model!AZ109</f>
        <v>0</v>
      </c>
      <c r="BA178">
        <f>Model!BA109</f>
        <v>0</v>
      </c>
      <c r="BB178">
        <f>Model!BB109</f>
        <v>0</v>
      </c>
      <c r="BC178">
        <f>Model!BC109</f>
        <v>0</v>
      </c>
      <c r="BD178">
        <f>Model!BD109</f>
        <v>0</v>
      </c>
      <c r="BE178">
        <f>Model!BE109</f>
        <v>0</v>
      </c>
      <c r="BF178">
        <f>Model!BF109</f>
        <v>0</v>
      </c>
      <c r="BG178">
        <f>Model!BG109</f>
        <v>0</v>
      </c>
      <c r="BH178">
        <f>Model!BH109</f>
        <v>0</v>
      </c>
      <c r="BI178">
        <f>Model!BI109</f>
        <v>0</v>
      </c>
      <c r="BJ178">
        <f>Model!BJ109</f>
        <v>0</v>
      </c>
      <c r="BK178">
        <f>Model!BK109</f>
        <v>0</v>
      </c>
      <c r="BL178">
        <f>Model!BL109</f>
        <v>0</v>
      </c>
      <c r="BM178">
        <f>Model!BM109</f>
        <v>0</v>
      </c>
      <c r="BN178">
        <f>Model!BN109</f>
        <v>0</v>
      </c>
      <c r="BO178">
        <f>Model!BO109</f>
        <v>0</v>
      </c>
      <c r="BP178">
        <f>Model!BP109</f>
        <v>0</v>
      </c>
      <c r="BQ178">
        <f>Model!BQ109</f>
        <v>0</v>
      </c>
      <c r="BR178">
        <f>Model!BR109</f>
        <v>0</v>
      </c>
      <c r="BS178">
        <f>Model!BS109</f>
        <v>0</v>
      </c>
      <c r="BT178">
        <f>Model!BT109</f>
        <v>0</v>
      </c>
      <c r="BU178">
        <f>Model!BU109</f>
        <v>0</v>
      </c>
      <c r="BV178">
        <f>Model!BV109</f>
        <v>0</v>
      </c>
      <c r="BW178">
        <f>Model!BW109</f>
        <v>0</v>
      </c>
      <c r="BX178">
        <f>Model!BX109</f>
        <v>0</v>
      </c>
      <c r="BY178">
        <f>Model!BY109</f>
        <v>0</v>
      </c>
      <c r="BZ178">
        <f>Model!BZ109</f>
        <v>0</v>
      </c>
      <c r="CA178">
        <f>Model!CA109</f>
        <v>0</v>
      </c>
      <c r="CB178">
        <f>Model!CB109</f>
        <v>0</v>
      </c>
      <c r="CC178">
        <f>Model!CC109</f>
        <v>0</v>
      </c>
      <c r="CD178">
        <f>Model!CD109</f>
        <v>0</v>
      </c>
      <c r="CE178">
        <f>Model!CE109</f>
        <v>0</v>
      </c>
      <c r="CF178">
        <f>Model!CF109</f>
        <v>0</v>
      </c>
      <c r="CG178">
        <f>Model!CG109</f>
        <v>0</v>
      </c>
      <c r="CH178">
        <f>Model!CH109</f>
        <v>0</v>
      </c>
      <c r="CI178">
        <f>Model!CI109</f>
        <v>0</v>
      </c>
      <c r="CJ178">
        <f>Model!CJ109</f>
        <v>0</v>
      </c>
      <c r="CK178">
        <f>Model!CK109</f>
        <v>0</v>
      </c>
      <c r="CL178">
        <f>Model!CL109</f>
        <v>0</v>
      </c>
      <c r="CM178">
        <f>Model!CM109</f>
        <v>0</v>
      </c>
      <c r="CN178">
        <f>Model!CN109</f>
        <v>0</v>
      </c>
      <c r="CO178">
        <f>Model!CO109</f>
        <v>0</v>
      </c>
      <c r="CP178">
        <f>Model!CP109</f>
        <v>0</v>
      </c>
      <c r="CQ178">
        <f>Model!CQ109</f>
        <v>0</v>
      </c>
      <c r="CR178">
        <f>Model!CR109</f>
        <v>0</v>
      </c>
      <c r="CS178">
        <f>Model!CS109</f>
        <v>0</v>
      </c>
      <c r="CT178">
        <f>Model!CT109</f>
        <v>0</v>
      </c>
      <c r="CU178">
        <f>Model!CU109</f>
        <v>0</v>
      </c>
      <c r="CV178">
        <f>Model!CV109</f>
        <v>0</v>
      </c>
      <c r="CW178">
        <f>Model!CW109</f>
        <v>0</v>
      </c>
      <c r="CX178">
        <f>Model!CX109</f>
        <v>0</v>
      </c>
      <c r="CY178">
        <f>Model!CY109</f>
        <v>0</v>
      </c>
      <c r="CZ178">
        <f>Model!CZ109</f>
        <v>0</v>
      </c>
      <c r="DA178">
        <f>Model!DA109</f>
        <v>0</v>
      </c>
      <c r="DB178">
        <f>Model!DB109</f>
        <v>0</v>
      </c>
      <c r="DC178">
        <f>Model!DC109</f>
        <v>0</v>
      </c>
      <c r="DD178">
        <f>Model!DD109</f>
        <v>0</v>
      </c>
      <c r="DE178">
        <f>Model!DE109</f>
        <v>0</v>
      </c>
      <c r="DF178">
        <f>Model!DF109</f>
        <v>0</v>
      </c>
      <c r="DG178">
        <f>Model!DG109</f>
        <v>0</v>
      </c>
      <c r="DH178">
        <f>Model!DH109</f>
        <v>0</v>
      </c>
      <c r="DI178">
        <f>Model!DI109</f>
        <v>0</v>
      </c>
      <c r="DJ178">
        <f>Model!DJ109</f>
        <v>0</v>
      </c>
      <c r="DK178">
        <f>Model!DK109</f>
        <v>0</v>
      </c>
      <c r="DL178">
        <f>Model!DL109</f>
        <v>0</v>
      </c>
      <c r="DM178">
        <f>Model!DM109</f>
        <v>0</v>
      </c>
      <c r="DN178">
        <f>Model!DN109</f>
        <v>0</v>
      </c>
      <c r="DO178">
        <f>Model!DO109</f>
        <v>0</v>
      </c>
      <c r="DP178">
        <f>Model!DP109</f>
        <v>0</v>
      </c>
      <c r="DQ178">
        <f>Model!DQ109</f>
        <v>0</v>
      </c>
      <c r="DR178">
        <f>Model!DR109</f>
        <v>0</v>
      </c>
      <c r="DS178">
        <f>Model!DS109</f>
        <v>0</v>
      </c>
      <c r="DT178">
        <f>Model!DT109</f>
        <v>0</v>
      </c>
      <c r="DU178">
        <f>Model!DU109</f>
        <v>0</v>
      </c>
      <c r="DV178">
        <f>Model!DV109</f>
        <v>0</v>
      </c>
      <c r="DW178">
        <f>Model!DW109</f>
        <v>0</v>
      </c>
      <c r="DX178">
        <f>Model!DX109</f>
        <v>0</v>
      </c>
      <c r="DY178">
        <f>Model!DY109</f>
        <v>0</v>
      </c>
      <c r="DZ178">
        <f>Model!DZ109</f>
        <v>0</v>
      </c>
      <c r="EA178">
        <f>Model!EA109</f>
        <v>0</v>
      </c>
      <c r="EB178">
        <f>Model!EB109</f>
        <v>0</v>
      </c>
      <c r="EC178">
        <f>Model!EC109</f>
        <v>0</v>
      </c>
      <c r="ED178">
        <f>Model!ED109</f>
        <v>0</v>
      </c>
      <c r="EE178">
        <f>Model!EE109</f>
        <v>0</v>
      </c>
      <c r="EF178">
        <f>Model!EF109</f>
        <v>0</v>
      </c>
      <c r="EG178">
        <f>Model!EG109</f>
        <v>0</v>
      </c>
      <c r="EH178">
        <f>Model!EH109</f>
        <v>0</v>
      </c>
      <c r="EI178">
        <f>Model!EI109</f>
        <v>0</v>
      </c>
      <c r="EJ178">
        <f>Model!EJ109</f>
        <v>0</v>
      </c>
      <c r="EK178">
        <f>Model!EK109</f>
        <v>0</v>
      </c>
      <c r="EL178">
        <f>Model!EM109</f>
        <v>0</v>
      </c>
      <c r="EM178">
        <f>Model!EN109</f>
        <v>0</v>
      </c>
      <c r="EN178">
        <f>Model!EO109</f>
        <v>0</v>
      </c>
      <c r="EO178">
        <f>Model!EP109</f>
        <v>0</v>
      </c>
      <c r="EP178">
        <f>Model!EQ109</f>
        <v>0</v>
      </c>
      <c r="EQ178">
        <f>Model!ER109</f>
        <v>0</v>
      </c>
      <c r="ER178">
        <f>Model!ES109</f>
        <v>0</v>
      </c>
      <c r="ES178">
        <f>Model!ET109</f>
        <v>0</v>
      </c>
      <c r="ET178">
        <f>Model!EU109</f>
        <v>0</v>
      </c>
      <c r="EU178">
        <f>Model!EV109</f>
        <v>0</v>
      </c>
      <c r="EV178">
        <f>Model!EW109</f>
        <v>0</v>
      </c>
      <c r="EW178">
        <f>Model!EX109</f>
        <v>0</v>
      </c>
      <c r="EX178">
        <f>Model!EY109</f>
        <v>0</v>
      </c>
    </row>
    <row r="179" spans="1:154" hidden="1" outlineLevel="1">
      <c r="A179">
        <f>Model!A110</f>
        <v>0</v>
      </c>
      <c r="B179">
        <f>Model!B110</f>
        <v>0</v>
      </c>
      <c r="C179">
        <f>Model!C110</f>
        <v>0</v>
      </c>
      <c r="D179">
        <f>Model!D110</f>
        <v>0</v>
      </c>
      <c r="E179">
        <f>Model!E110</f>
        <v>0</v>
      </c>
      <c r="F179">
        <f>Model!F110</f>
        <v>0</v>
      </c>
      <c r="G179">
        <f>Model!G110</f>
        <v>0</v>
      </c>
      <c r="H179">
        <f>Model!H110</f>
        <v>0</v>
      </c>
      <c r="I179" t="str">
        <f>Model!I110</f>
        <v>PP&amp;E</v>
      </c>
      <c r="J179">
        <f>Model!J110</f>
        <v>0</v>
      </c>
      <c r="K179">
        <f>Model!K110</f>
        <v>0</v>
      </c>
      <c r="L179">
        <f>Model!L110</f>
        <v>0</v>
      </c>
      <c r="M179">
        <f>Model!M110</f>
        <v>0</v>
      </c>
      <c r="N179">
        <f>Model!N110</f>
        <v>0</v>
      </c>
      <c r="O179">
        <f>Model!O110</f>
        <v>0</v>
      </c>
      <c r="P179">
        <f>Model!P110</f>
        <v>0</v>
      </c>
      <c r="Q179">
        <f>Model!Q110</f>
        <v>0</v>
      </c>
      <c r="R179">
        <f>Model!R110</f>
        <v>0</v>
      </c>
      <c r="S179">
        <f>Model!S110</f>
        <v>0</v>
      </c>
      <c r="T179">
        <f>Model!T110</f>
        <v>0</v>
      </c>
      <c r="U179">
        <f>Model!U110</f>
        <v>0</v>
      </c>
      <c r="V179">
        <f>Model!V110</f>
        <v>0</v>
      </c>
      <c r="W179">
        <f>Model!W110</f>
        <v>0</v>
      </c>
      <c r="X179">
        <f>Model!X110</f>
        <v>0</v>
      </c>
      <c r="Y179">
        <f>Model!Y110</f>
        <v>0</v>
      </c>
      <c r="Z179">
        <f>Model!Z110</f>
        <v>0</v>
      </c>
      <c r="AA179">
        <f>Model!AA110</f>
        <v>0</v>
      </c>
      <c r="AB179">
        <f>Model!AB110</f>
        <v>0</v>
      </c>
      <c r="AC179">
        <f>Model!AC110</f>
        <v>0</v>
      </c>
      <c r="AD179">
        <f>Model!AD110</f>
        <v>0</v>
      </c>
      <c r="AE179">
        <f>Model!AE110</f>
        <v>0</v>
      </c>
      <c r="AF179">
        <f>Model!AF110</f>
        <v>0</v>
      </c>
      <c r="AG179">
        <f>Model!AG110</f>
        <v>0</v>
      </c>
      <c r="AH179">
        <f>Model!AH110</f>
        <v>0</v>
      </c>
      <c r="AI179">
        <f>Model!AI110</f>
        <v>0</v>
      </c>
      <c r="AJ179">
        <f>Model!AJ110</f>
        <v>0</v>
      </c>
      <c r="AK179">
        <f>Model!AK110</f>
        <v>0</v>
      </c>
      <c r="AL179">
        <f>Model!AL110</f>
        <v>0</v>
      </c>
      <c r="AM179">
        <f>Model!AM110</f>
        <v>0</v>
      </c>
      <c r="AN179">
        <f>Model!AN110</f>
        <v>0</v>
      </c>
      <c r="AO179">
        <f>Model!AO110</f>
        <v>0</v>
      </c>
      <c r="AP179">
        <f>Model!AP110</f>
        <v>0</v>
      </c>
      <c r="AQ179">
        <f>Model!AQ110</f>
        <v>0</v>
      </c>
      <c r="AR179">
        <f>Model!AR110</f>
        <v>0</v>
      </c>
      <c r="AS179">
        <f>Model!AS110</f>
        <v>0</v>
      </c>
      <c r="AT179">
        <f>Model!AT110</f>
        <v>0</v>
      </c>
      <c r="AU179">
        <f>Model!AU110</f>
        <v>0</v>
      </c>
      <c r="AV179">
        <f>Model!AV110</f>
        <v>0</v>
      </c>
      <c r="AW179">
        <f>Model!AW110</f>
        <v>0</v>
      </c>
      <c r="AX179">
        <f>Model!AX110</f>
        <v>0</v>
      </c>
      <c r="AY179">
        <f>Model!AY110</f>
        <v>0</v>
      </c>
      <c r="AZ179">
        <f>Model!AZ110</f>
        <v>0</v>
      </c>
      <c r="BA179">
        <f>Model!BA110</f>
        <v>0</v>
      </c>
      <c r="BB179">
        <f>Model!BB110</f>
        <v>0</v>
      </c>
      <c r="BC179">
        <f>Model!BC110</f>
        <v>0</v>
      </c>
      <c r="BD179">
        <f>Model!BD110</f>
        <v>0</v>
      </c>
      <c r="BE179">
        <f>Model!BE110</f>
        <v>0</v>
      </c>
      <c r="BF179">
        <f>Model!BF110</f>
        <v>0</v>
      </c>
      <c r="BG179">
        <f>Model!BG110</f>
        <v>0</v>
      </c>
      <c r="BH179">
        <f>Model!BH110</f>
        <v>0</v>
      </c>
      <c r="BI179">
        <f>Model!BI110</f>
        <v>0</v>
      </c>
      <c r="BJ179">
        <f>Model!BJ110</f>
        <v>0</v>
      </c>
      <c r="BK179">
        <f>Model!BK110</f>
        <v>0</v>
      </c>
      <c r="BL179">
        <f>Model!BL110</f>
        <v>0</v>
      </c>
      <c r="BM179">
        <f>Model!BM110</f>
        <v>0</v>
      </c>
      <c r="BN179">
        <f>Model!BN110</f>
        <v>0</v>
      </c>
      <c r="BO179">
        <f>Model!BO110</f>
        <v>0</v>
      </c>
      <c r="BP179">
        <f>Model!BP110</f>
        <v>0</v>
      </c>
      <c r="BQ179">
        <f>Model!BQ110</f>
        <v>0</v>
      </c>
      <c r="BR179">
        <f>Model!BR110</f>
        <v>0</v>
      </c>
      <c r="BS179">
        <f>Model!BS110</f>
        <v>0</v>
      </c>
      <c r="BT179">
        <f>Model!BT110</f>
        <v>0</v>
      </c>
      <c r="BU179">
        <f>Model!BU110</f>
        <v>0</v>
      </c>
      <c r="BV179">
        <f>Model!BV110</f>
        <v>0</v>
      </c>
      <c r="BW179">
        <f>Model!BW110</f>
        <v>0</v>
      </c>
      <c r="BX179">
        <f>Model!BX110</f>
        <v>0</v>
      </c>
      <c r="BY179">
        <f>Model!BY110</f>
        <v>0</v>
      </c>
      <c r="BZ179">
        <f>Model!BZ110</f>
        <v>0</v>
      </c>
      <c r="CA179">
        <f>Model!CA110</f>
        <v>0</v>
      </c>
      <c r="CB179">
        <f>Model!CB110</f>
        <v>0</v>
      </c>
      <c r="CC179">
        <f>Model!CC110</f>
        <v>0</v>
      </c>
      <c r="CD179">
        <f>Model!CD110</f>
        <v>0</v>
      </c>
      <c r="CE179">
        <f>Model!CE110</f>
        <v>0</v>
      </c>
      <c r="CF179">
        <f>Model!CF110</f>
        <v>0</v>
      </c>
      <c r="CG179">
        <f>Model!CG110</f>
        <v>0</v>
      </c>
      <c r="CH179">
        <f>Model!CH110</f>
        <v>0</v>
      </c>
      <c r="CI179">
        <f>Model!CI110</f>
        <v>0</v>
      </c>
      <c r="CJ179">
        <f>Model!CJ110</f>
        <v>0</v>
      </c>
      <c r="CK179">
        <f>Model!CK110</f>
        <v>0</v>
      </c>
      <c r="CL179">
        <f>Model!CL110</f>
        <v>0</v>
      </c>
      <c r="CM179">
        <f>Model!CM110</f>
        <v>0</v>
      </c>
      <c r="CN179">
        <f>Model!CN110</f>
        <v>0</v>
      </c>
      <c r="CO179">
        <f>Model!CO110</f>
        <v>0</v>
      </c>
      <c r="CP179">
        <f>Model!CP110</f>
        <v>0</v>
      </c>
      <c r="CQ179">
        <f>Model!CQ110</f>
        <v>0</v>
      </c>
      <c r="CR179">
        <f>Model!CR110</f>
        <v>0</v>
      </c>
      <c r="CS179">
        <f>Model!CS110</f>
        <v>0</v>
      </c>
      <c r="CT179">
        <f>Model!CT110</f>
        <v>0</v>
      </c>
      <c r="CU179">
        <f>Model!CU110</f>
        <v>0</v>
      </c>
      <c r="CV179">
        <f>Model!CV110</f>
        <v>0</v>
      </c>
      <c r="CW179">
        <f>Model!CW110</f>
        <v>0</v>
      </c>
      <c r="CX179">
        <f>Model!CX110</f>
        <v>0</v>
      </c>
      <c r="CY179">
        <f>Model!CY110</f>
        <v>0</v>
      </c>
      <c r="CZ179">
        <f>Model!CZ110</f>
        <v>0</v>
      </c>
      <c r="DA179">
        <f>Model!DA110</f>
        <v>0</v>
      </c>
      <c r="DB179">
        <f>Model!DB110</f>
        <v>0</v>
      </c>
      <c r="DC179">
        <f>Model!DC110</f>
        <v>0</v>
      </c>
      <c r="DD179">
        <f>Model!DD110</f>
        <v>0</v>
      </c>
      <c r="DE179">
        <f>Model!DE110</f>
        <v>0</v>
      </c>
      <c r="DF179">
        <f>Model!DF110</f>
        <v>0</v>
      </c>
      <c r="DG179">
        <f>Model!DG110</f>
        <v>0</v>
      </c>
      <c r="DH179">
        <f>Model!DH110</f>
        <v>0</v>
      </c>
      <c r="DI179">
        <f>Model!DI110</f>
        <v>0</v>
      </c>
      <c r="DJ179">
        <f>Model!DJ110</f>
        <v>0</v>
      </c>
      <c r="DK179">
        <f>Model!DK110</f>
        <v>0</v>
      </c>
      <c r="DL179">
        <f>Model!DL110</f>
        <v>0</v>
      </c>
      <c r="DM179">
        <f>Model!DM110</f>
        <v>0</v>
      </c>
      <c r="DN179">
        <f>Model!DN110</f>
        <v>0</v>
      </c>
      <c r="DO179">
        <f>Model!DO110</f>
        <v>0</v>
      </c>
      <c r="DP179">
        <f>Model!DP110</f>
        <v>0</v>
      </c>
      <c r="DQ179">
        <f>Model!DQ110</f>
        <v>0</v>
      </c>
      <c r="DR179">
        <f>Model!DR110</f>
        <v>0</v>
      </c>
      <c r="DS179">
        <f>Model!DS110</f>
        <v>0</v>
      </c>
      <c r="DT179">
        <f>Model!DT110</f>
        <v>0</v>
      </c>
      <c r="DU179">
        <f>Model!DU110</f>
        <v>0</v>
      </c>
      <c r="DV179">
        <f>Model!DV110</f>
        <v>0</v>
      </c>
      <c r="DW179">
        <f>Model!DW110</f>
        <v>0</v>
      </c>
      <c r="DX179">
        <f>Model!DX110</f>
        <v>0</v>
      </c>
      <c r="DY179">
        <f>Model!DY110</f>
        <v>0</v>
      </c>
      <c r="DZ179">
        <f>Model!DZ110</f>
        <v>0</v>
      </c>
      <c r="EA179">
        <f>Model!EA110</f>
        <v>0</v>
      </c>
      <c r="EB179">
        <f>Model!EB110</f>
        <v>0</v>
      </c>
      <c r="EC179">
        <f>Model!EC110</f>
        <v>0</v>
      </c>
      <c r="ED179">
        <f>Model!ED110</f>
        <v>0</v>
      </c>
      <c r="EE179">
        <f>Model!EE110</f>
        <v>0</v>
      </c>
      <c r="EF179">
        <f>Model!EF110</f>
        <v>0</v>
      </c>
      <c r="EG179">
        <f>Model!EG110</f>
        <v>0</v>
      </c>
      <c r="EH179">
        <f>Model!EH110</f>
        <v>0</v>
      </c>
      <c r="EI179">
        <f>Model!EI110</f>
        <v>0</v>
      </c>
      <c r="EJ179">
        <f>Model!EJ110</f>
        <v>0</v>
      </c>
      <c r="EK179">
        <f>Model!EK110</f>
        <v>0</v>
      </c>
      <c r="EL179">
        <f>Model!EM110</f>
        <v>0</v>
      </c>
      <c r="EM179">
        <f>Model!EN110</f>
        <v>0</v>
      </c>
      <c r="EN179">
        <f>Model!EO110</f>
        <v>0</v>
      </c>
      <c r="EO179">
        <f>Model!EP110</f>
        <v>0</v>
      </c>
      <c r="EP179">
        <f>Model!EQ110</f>
        <v>0</v>
      </c>
      <c r="EQ179">
        <f>Model!ER110</f>
        <v>0</v>
      </c>
      <c r="ER179">
        <f>Model!ES110</f>
        <v>0</v>
      </c>
      <c r="ES179">
        <f>Model!ET110</f>
        <v>0</v>
      </c>
      <c r="ET179">
        <f>Model!EU110</f>
        <v>0</v>
      </c>
      <c r="EU179">
        <f>Model!EV110</f>
        <v>0</v>
      </c>
      <c r="EV179">
        <f>Model!EW110</f>
        <v>0</v>
      </c>
      <c r="EW179">
        <f>Model!EX110</f>
        <v>0</v>
      </c>
      <c r="EX179">
        <f>Model!EY110</f>
        <v>0</v>
      </c>
    </row>
    <row r="180" spans="1:154" hidden="1" outlineLevel="1">
      <c r="A180">
        <f>Model!A111</f>
        <v>0</v>
      </c>
      <c r="B180">
        <f>Model!B111</f>
        <v>0</v>
      </c>
      <c r="C180">
        <f>Model!C111</f>
        <v>0</v>
      </c>
      <c r="D180">
        <f>Model!D111</f>
        <v>0</v>
      </c>
      <c r="E180">
        <f>Model!E111</f>
        <v>0</v>
      </c>
      <c r="F180">
        <f>Model!F111</f>
        <v>0</v>
      </c>
      <c r="G180">
        <f>Model!G111</f>
        <v>0</v>
      </c>
      <c r="H180">
        <f>Model!H111</f>
        <v>0</v>
      </c>
      <c r="I180" t="str">
        <f>Model!I111</f>
        <v>BOP - Net PP&amp;E</v>
      </c>
      <c r="J180">
        <f>Model!J111</f>
        <v>0</v>
      </c>
      <c r="K180">
        <f>Model!K111</f>
        <v>0</v>
      </c>
      <c r="L180">
        <f>Model!L111</f>
        <v>0</v>
      </c>
      <c r="M180">
        <f>Model!M111</f>
        <v>0</v>
      </c>
      <c r="N180">
        <f>Model!N111</f>
        <v>0</v>
      </c>
      <c r="O180">
        <f>Model!O111</f>
        <v>0</v>
      </c>
      <c r="P180">
        <f>Model!P111</f>
        <v>0</v>
      </c>
      <c r="Q180">
        <f>Model!Q111</f>
        <v>0</v>
      </c>
      <c r="R180">
        <f>Model!R111</f>
        <v>0</v>
      </c>
      <c r="S180">
        <f>Model!S111</f>
        <v>0</v>
      </c>
      <c r="T180">
        <f>Model!T111</f>
        <v>0</v>
      </c>
      <c r="U180">
        <f>Model!U111</f>
        <v>0</v>
      </c>
      <c r="V180">
        <f>Model!V111</f>
        <v>0</v>
      </c>
      <c r="W180">
        <f>Model!W111</f>
        <v>0</v>
      </c>
      <c r="X180">
        <f>Model!X111</f>
        <v>0</v>
      </c>
      <c r="Y180">
        <f>Model!Y111</f>
        <v>0</v>
      </c>
      <c r="Z180">
        <f>Model!Z111</f>
        <v>0</v>
      </c>
      <c r="AA180">
        <f>Model!AA111</f>
        <v>0</v>
      </c>
      <c r="AB180">
        <f>Model!AB111</f>
        <v>0</v>
      </c>
      <c r="AC180">
        <f>Model!AC111</f>
        <v>0</v>
      </c>
      <c r="AD180">
        <f>Model!AD111</f>
        <v>0</v>
      </c>
      <c r="AE180">
        <f>Model!AE111</f>
        <v>0</v>
      </c>
      <c r="AF180">
        <f>Model!AF111</f>
        <v>0</v>
      </c>
      <c r="AG180">
        <f>Model!AG111</f>
        <v>0</v>
      </c>
      <c r="AH180">
        <f>Model!AH111</f>
        <v>0</v>
      </c>
      <c r="AI180">
        <f>Model!AI111</f>
        <v>0</v>
      </c>
      <c r="AJ180">
        <f>Model!AJ111</f>
        <v>0</v>
      </c>
      <c r="AK180">
        <f>Model!AK111</f>
        <v>0</v>
      </c>
      <c r="AL180">
        <f>Model!AL111</f>
        <v>0</v>
      </c>
      <c r="AM180">
        <f>Model!AM111</f>
        <v>0</v>
      </c>
      <c r="AN180">
        <f>Model!AN111</f>
        <v>0</v>
      </c>
      <c r="AO180">
        <f>Model!AO111</f>
        <v>0</v>
      </c>
      <c r="AP180">
        <f>Model!AP111</f>
        <v>0</v>
      </c>
      <c r="AQ180">
        <f>Model!AQ111</f>
        <v>0</v>
      </c>
      <c r="AR180">
        <f>Model!AR111</f>
        <v>0</v>
      </c>
      <c r="AS180">
        <f>Model!AS111</f>
        <v>0</v>
      </c>
      <c r="AT180">
        <f>Model!AT111</f>
        <v>0</v>
      </c>
      <c r="AU180">
        <f>Model!AU111</f>
        <v>0</v>
      </c>
      <c r="AV180">
        <f>Model!AV111</f>
        <v>0</v>
      </c>
      <c r="AW180">
        <f>Model!AW111</f>
        <v>0</v>
      </c>
      <c r="AX180">
        <f>Model!AX111</f>
        <v>0</v>
      </c>
      <c r="AY180">
        <f>Model!AY111</f>
        <v>0</v>
      </c>
      <c r="AZ180">
        <f>Model!AZ111</f>
        <v>0</v>
      </c>
      <c r="BA180">
        <f>Model!BA111</f>
        <v>0</v>
      </c>
      <c r="BB180">
        <f>Model!BB111</f>
        <v>4.9290000000000003</v>
      </c>
      <c r="BC180">
        <f>Model!BC111</f>
        <v>4.9939999999999998</v>
      </c>
      <c r="BD180">
        <f>Model!BD111</f>
        <v>5.5439999999999996</v>
      </c>
      <c r="BE180">
        <f>Model!BE111</f>
        <v>8.2520000000000007</v>
      </c>
      <c r="BF180">
        <f>Model!BF111</f>
        <v>7.2270000000000003</v>
      </c>
      <c r="BG180">
        <f>Model!BG111</f>
        <v>8.484</v>
      </c>
      <c r="BH180">
        <f>Model!BH111</f>
        <v>10.664999999999999</v>
      </c>
      <c r="BI180">
        <f>Model!BI111</f>
        <v>12.878</v>
      </c>
      <c r="BJ180">
        <f>Model!BJ111</f>
        <v>13.634</v>
      </c>
      <c r="BK180">
        <f>Model!BK111</f>
        <v>16.773</v>
      </c>
      <c r="BL180">
        <f>Model!BL111</f>
        <v>19.117000000000001</v>
      </c>
      <c r="BM180">
        <f>Model!BM111</f>
        <v>22.527999999999999</v>
      </c>
      <c r="BN180">
        <f>Model!BN111</f>
        <v>27.408000000000001</v>
      </c>
      <c r="BO180">
        <f>Model!BO111</f>
        <v>31.114000000000001</v>
      </c>
      <c r="BP180">
        <f>Model!BP111</f>
        <v>34.011000000000003</v>
      </c>
      <c r="BQ180">
        <f>Model!BQ111</f>
        <v>38.335000000000001</v>
      </c>
      <c r="BR180">
        <f>Model!BR111</f>
        <v>41.6</v>
      </c>
      <c r="BS180">
        <f>Model!BS111</f>
        <v>72.936000000000007</v>
      </c>
      <c r="BT180">
        <f>Model!BT111</f>
        <v>81.415999999999997</v>
      </c>
      <c r="BU180">
        <f>Model!BU111</f>
        <v>85.745000000000005</v>
      </c>
      <c r="BV180">
        <f>Model!BV111</f>
        <v>89.638999999999996</v>
      </c>
      <c r="BW180">
        <f>Model!BW111</f>
        <v>92.838999999999999</v>
      </c>
      <c r="BX180">
        <f>Model!BX111</f>
        <v>98.799000000000007</v>
      </c>
      <c r="BY180">
        <f>Model!BY111</f>
        <v>94.045000000000002</v>
      </c>
      <c r="BZ180">
        <f>Model!BZ111</f>
        <v>98.287999999999997</v>
      </c>
      <c r="CA180">
        <f>Model!CA111</f>
        <v>94.944999999999993</v>
      </c>
      <c r="CB180">
        <f>Model!CB111</f>
        <v>103.004</v>
      </c>
      <c r="CC180">
        <f>Model!CC111</f>
        <v>110.741</v>
      </c>
      <c r="CD180">
        <f>Model!CD111</f>
        <v>112.271</v>
      </c>
      <c r="CE180">
        <f>Model!CE111</f>
        <v>116.77418736536472</v>
      </c>
      <c r="CF180">
        <f>Model!CF111</f>
        <v>121.69169070536473</v>
      </c>
      <c r="CG180">
        <f>Model!CG111</f>
        <v>126.87570773092028</v>
      </c>
      <c r="CH180">
        <f>Model!CH111</f>
        <v>0</v>
      </c>
      <c r="CI180">
        <f>Model!CI111</f>
        <v>0</v>
      </c>
      <c r="CJ180">
        <f>Model!CJ111</f>
        <v>0</v>
      </c>
      <c r="CK180">
        <f>Model!CK111</f>
        <v>0</v>
      </c>
      <c r="CL180">
        <f>Model!CL111</f>
        <v>0</v>
      </c>
      <c r="CM180">
        <f>Model!CM111</f>
        <v>0</v>
      </c>
      <c r="CN180">
        <f>Model!CN111</f>
        <v>0</v>
      </c>
      <c r="CO180">
        <f>Model!CO111</f>
        <v>0</v>
      </c>
      <c r="CP180">
        <f>Model!CP111</f>
        <v>0</v>
      </c>
      <c r="CQ180">
        <f>Model!CQ111</f>
        <v>0</v>
      </c>
      <c r="CR180">
        <f>Model!CR111</f>
        <v>0</v>
      </c>
      <c r="CS180">
        <f>Model!CS111</f>
        <v>0</v>
      </c>
      <c r="CT180">
        <f>Model!CT111</f>
        <v>0</v>
      </c>
      <c r="CU180">
        <f>Model!CU111</f>
        <v>0</v>
      </c>
      <c r="CV180">
        <f>Model!CV111</f>
        <v>0</v>
      </c>
      <c r="CW180">
        <f>Model!CW111</f>
        <v>0</v>
      </c>
      <c r="CX180">
        <f>Model!CX111</f>
        <v>0</v>
      </c>
      <c r="CY180">
        <f>Model!CY111</f>
        <v>0</v>
      </c>
      <c r="CZ180">
        <f>Model!CZ111</f>
        <v>0</v>
      </c>
      <c r="DA180">
        <f>Model!DA111</f>
        <v>0</v>
      </c>
      <c r="DB180">
        <f>Model!DB111</f>
        <v>0</v>
      </c>
      <c r="DC180">
        <f>Model!DC111</f>
        <v>0</v>
      </c>
      <c r="DD180">
        <f>Model!DD111</f>
        <v>0</v>
      </c>
      <c r="DE180">
        <f>Model!DE111</f>
        <v>0</v>
      </c>
      <c r="DF180">
        <f>Model!DF111</f>
        <v>0</v>
      </c>
      <c r="DG180">
        <f>Model!DG111</f>
        <v>0</v>
      </c>
      <c r="DH180">
        <f>Model!DH111</f>
        <v>0</v>
      </c>
      <c r="DI180">
        <f>Model!DI111</f>
        <v>0</v>
      </c>
      <c r="DJ180">
        <f>Model!DJ111</f>
        <v>0</v>
      </c>
      <c r="DK180">
        <f>Model!DK111</f>
        <v>0</v>
      </c>
      <c r="DL180">
        <f>Model!DL111</f>
        <v>0</v>
      </c>
      <c r="DM180">
        <f>Model!DM111</f>
        <v>0</v>
      </c>
      <c r="DN180">
        <f>Model!DN111</f>
        <v>0</v>
      </c>
      <c r="DO180">
        <f>Model!DO111</f>
        <v>0</v>
      </c>
      <c r="DP180">
        <f>Model!DP111</f>
        <v>0</v>
      </c>
      <c r="DQ180">
        <f>Model!DQ111</f>
        <v>0</v>
      </c>
      <c r="DR180">
        <f>Model!DR111</f>
        <v>0</v>
      </c>
      <c r="DS180">
        <f>Model!DS111</f>
        <v>0</v>
      </c>
      <c r="DT180">
        <f>Model!DT111</f>
        <v>0</v>
      </c>
      <c r="DU180">
        <f>Model!DU111</f>
        <v>4.4089999999999998</v>
      </c>
      <c r="DV180">
        <f>Model!DV111</f>
        <v>4.9290000000000003</v>
      </c>
      <c r="DW180">
        <f>Model!DW111</f>
        <v>7.2270000000000003</v>
      </c>
      <c r="DX180">
        <f>Model!DX111</f>
        <v>13.634</v>
      </c>
      <c r="DY180">
        <f>Model!DY111</f>
        <v>27.408000000000001</v>
      </c>
      <c r="DZ180">
        <f>Model!DZ111</f>
        <v>41.6</v>
      </c>
      <c r="EA180">
        <f>Model!EA111</f>
        <v>89.638999999999996</v>
      </c>
      <c r="EB180">
        <f>Model!EB111</f>
        <v>98.287999999999997</v>
      </c>
      <c r="EC180">
        <f>Model!EC111</f>
        <v>112.271</v>
      </c>
      <c r="ED180">
        <f>Model!ED111</f>
        <v>132.03369812922796</v>
      </c>
      <c r="EE180">
        <f>Model!EE111</f>
        <v>149.16546419567433</v>
      </c>
      <c r="EF180">
        <f>Model!EF111</f>
        <v>165.38348056164588</v>
      </c>
      <c r="EG180">
        <f>Model!EG111</f>
        <v>179.78412164179196</v>
      </c>
      <c r="EH180">
        <f>Model!EH111</f>
        <v>192.59642568519888</v>
      </c>
      <c r="EI180">
        <f>Model!EI111</f>
        <v>203.10371922271867</v>
      </c>
      <c r="EJ180">
        <f>Model!EJ111</f>
        <v>210.43064435917472</v>
      </c>
      <c r="EK180">
        <f>Model!EK111</f>
        <v>0</v>
      </c>
      <c r="EL180">
        <f>Model!EM111</f>
        <v>0</v>
      </c>
      <c r="EM180">
        <f>Model!EN111</f>
        <v>0</v>
      </c>
      <c r="EN180">
        <f>Model!EO111</f>
        <v>0</v>
      </c>
      <c r="EO180">
        <f>Model!EP111</f>
        <v>0</v>
      </c>
      <c r="EP180">
        <f>Model!EQ111</f>
        <v>0</v>
      </c>
      <c r="EQ180">
        <f>Model!ER111</f>
        <v>0</v>
      </c>
      <c r="ER180">
        <f>Model!ES111</f>
        <v>0</v>
      </c>
      <c r="ES180">
        <f>Model!ET111</f>
        <v>0</v>
      </c>
      <c r="ET180">
        <f>Model!EU111</f>
        <v>0</v>
      </c>
      <c r="EU180">
        <f>Model!EV111</f>
        <v>0</v>
      </c>
      <c r="EV180">
        <f>Model!EW111</f>
        <v>0</v>
      </c>
      <c r="EW180">
        <f>Model!EX111</f>
        <v>0</v>
      </c>
      <c r="EX180">
        <f>Model!EY111</f>
        <v>0</v>
      </c>
    </row>
    <row r="181" spans="1:154" hidden="1" outlineLevel="1">
      <c r="A181">
        <f>Model!A112</f>
        <v>0</v>
      </c>
      <c r="B181">
        <f>Model!B112</f>
        <v>0</v>
      </c>
      <c r="C181">
        <f>Model!C112</f>
        <v>0</v>
      </c>
      <c r="D181">
        <f>Model!D112</f>
        <v>0</v>
      </c>
      <c r="E181">
        <f>Model!E112</f>
        <v>0</v>
      </c>
      <c r="F181">
        <f>Model!F112</f>
        <v>0</v>
      </c>
      <c r="G181">
        <f>Model!G112</f>
        <v>0</v>
      </c>
      <c r="H181">
        <f>Model!H112</f>
        <v>0</v>
      </c>
      <c r="I181" t="str">
        <f>Model!I112</f>
        <v>+ Capex</v>
      </c>
      <c r="J181">
        <f>Model!J112</f>
        <v>0</v>
      </c>
      <c r="K181">
        <f>Model!K112</f>
        <v>0</v>
      </c>
      <c r="L181">
        <f>Model!L112</f>
        <v>0</v>
      </c>
      <c r="M181">
        <f>Model!M112</f>
        <v>0</v>
      </c>
      <c r="N181">
        <f>Model!N112</f>
        <v>0</v>
      </c>
      <c r="O181">
        <f>Model!O112</f>
        <v>0</v>
      </c>
      <c r="P181">
        <f>Model!P112</f>
        <v>0</v>
      </c>
      <c r="Q181">
        <f>Model!Q112</f>
        <v>0</v>
      </c>
      <c r="R181">
        <f>Model!R112</f>
        <v>0</v>
      </c>
      <c r="S181">
        <f>Model!S112</f>
        <v>0</v>
      </c>
      <c r="T181">
        <f>Model!T112</f>
        <v>0</v>
      </c>
      <c r="U181">
        <f>Model!U112</f>
        <v>0</v>
      </c>
      <c r="V181">
        <f>Model!V112</f>
        <v>0</v>
      </c>
      <c r="W181">
        <f>Model!W112</f>
        <v>0</v>
      </c>
      <c r="X181">
        <f>Model!X112</f>
        <v>0</v>
      </c>
      <c r="Y181">
        <f>Model!Y112</f>
        <v>0</v>
      </c>
      <c r="Z181">
        <f>Model!Z112</f>
        <v>0</v>
      </c>
      <c r="AA181">
        <f>Model!AA112</f>
        <v>0</v>
      </c>
      <c r="AB181">
        <f>Model!AB112</f>
        <v>0</v>
      </c>
      <c r="AC181">
        <f>Model!AC112</f>
        <v>0</v>
      </c>
      <c r="AD181">
        <f>Model!AD112</f>
        <v>0</v>
      </c>
      <c r="AE181">
        <f>Model!AE112</f>
        <v>0</v>
      </c>
      <c r="AF181">
        <f>Model!AF112</f>
        <v>0</v>
      </c>
      <c r="AG181">
        <f>Model!AG112</f>
        <v>0</v>
      </c>
      <c r="AH181">
        <f>Model!AH112</f>
        <v>0</v>
      </c>
      <c r="AI181">
        <f>Model!AI112</f>
        <v>0</v>
      </c>
      <c r="AJ181">
        <f>Model!AJ112</f>
        <v>0</v>
      </c>
      <c r="AK181">
        <f>Model!AK112</f>
        <v>0</v>
      </c>
      <c r="AL181">
        <f>Model!AL112</f>
        <v>0</v>
      </c>
      <c r="AM181">
        <f>Model!AM112</f>
        <v>0</v>
      </c>
      <c r="AN181">
        <f>Model!AN112</f>
        <v>0</v>
      </c>
      <c r="AO181">
        <f>Model!AO112</f>
        <v>0</v>
      </c>
      <c r="AP181">
        <f>Model!AP112</f>
        <v>0</v>
      </c>
      <c r="AQ181">
        <f>Model!AQ112</f>
        <v>0</v>
      </c>
      <c r="AR181">
        <f>Model!AR112</f>
        <v>0</v>
      </c>
      <c r="AS181">
        <f>Model!AS112</f>
        <v>0</v>
      </c>
      <c r="AT181">
        <f>Model!AT112</f>
        <v>0</v>
      </c>
      <c r="AU181">
        <f>Model!AU112</f>
        <v>0</v>
      </c>
      <c r="AV181">
        <f>Model!AV112</f>
        <v>0</v>
      </c>
      <c r="AW181">
        <f>Model!AW112</f>
        <v>0</v>
      </c>
      <c r="AX181">
        <f>Model!AX112</f>
        <v>0</v>
      </c>
      <c r="AY181">
        <f>Model!AY112</f>
        <v>0</v>
      </c>
      <c r="AZ181">
        <f>Model!AZ112</f>
        <v>0</v>
      </c>
      <c r="BA181">
        <f>Model!BA112</f>
        <v>0</v>
      </c>
      <c r="BB181">
        <f>Model!BB112</f>
        <v>1.236</v>
      </c>
      <c r="BC181">
        <f>Model!BC112</f>
        <v>1.9989999999999999</v>
      </c>
      <c r="BD181">
        <f>Model!BD112</f>
        <v>4.2250000000000005</v>
      </c>
      <c r="BE181">
        <f>Model!BE112</f>
        <v>0.22599999999999953</v>
      </c>
      <c r="BF181">
        <f>Model!BF112</f>
        <v>2.5249999999999999</v>
      </c>
      <c r="BG181">
        <f>Model!BG112</f>
        <v>3.3729999999999998</v>
      </c>
      <c r="BH181">
        <f>Model!BH112</f>
        <v>3.754</v>
      </c>
      <c r="BI181">
        <f>Model!BI112</f>
        <v>3.0250000000000008</v>
      </c>
      <c r="BJ181">
        <f>Model!BJ112</f>
        <v>5.944</v>
      </c>
      <c r="BK181">
        <f>Model!BK112</f>
        <v>5.0520000000000005</v>
      </c>
      <c r="BL181">
        <f>Model!BL112</f>
        <v>5.4380000000000015</v>
      </c>
      <c r="BM181">
        <f>Model!BM112</f>
        <v>5.6129999999999987</v>
      </c>
      <c r="BN181">
        <f>Model!BN112</f>
        <v>7.8719999999999999</v>
      </c>
      <c r="BO181">
        <f>Model!BO112</f>
        <v>7.5009999999999994</v>
      </c>
      <c r="BP181">
        <f>Model!BP112</f>
        <v>8.9059999999999988</v>
      </c>
      <c r="BQ181">
        <f>Model!BQ112</f>
        <v>8.3160000000000025</v>
      </c>
      <c r="BR181">
        <f>Model!BR112</f>
        <v>10.321</v>
      </c>
      <c r="BS181">
        <f>Model!BS112</f>
        <v>15.225</v>
      </c>
      <c r="BT181">
        <f>Model!BT112</f>
        <v>16.844999999999999</v>
      </c>
      <c r="BU181">
        <f>Model!BU112</f>
        <v>12.590000000000002</v>
      </c>
      <c r="BV181">
        <f>Model!BV112</f>
        <v>15.212</v>
      </c>
      <c r="BW181">
        <f>Model!BW112</f>
        <v>18.181000000000001</v>
      </c>
      <c r="BX181">
        <f>Model!BX112</f>
        <v>12.338999999999999</v>
      </c>
      <c r="BY181">
        <f>Model!BY112</f>
        <v>16.328000000000003</v>
      </c>
      <c r="BZ181">
        <f>Model!BZ112</f>
        <v>14.163</v>
      </c>
      <c r="CA181">
        <f>Model!CA112</f>
        <v>17.445</v>
      </c>
      <c r="CB181">
        <f>Model!CB112</f>
        <v>19.971999999999998</v>
      </c>
      <c r="CC181">
        <f>Model!CC112</f>
        <v>15.148</v>
      </c>
      <c r="CD181">
        <f>Model!CD112</f>
        <v>18.012749461458874</v>
      </c>
      <c r="CE181">
        <f>Model!CE112</f>
        <v>19.670013360000002</v>
      </c>
      <c r="CF181">
        <f>Model!CF112</f>
        <v>20.73606810222222</v>
      </c>
      <c r="CG181">
        <f>Model!CG112</f>
        <v>20.631961593230766</v>
      </c>
      <c r="CH181">
        <f>Model!CH112</f>
        <v>0</v>
      </c>
      <c r="CI181">
        <f>Model!CI112</f>
        <v>0</v>
      </c>
      <c r="CJ181">
        <f>Model!CJ112</f>
        <v>0</v>
      </c>
      <c r="CK181">
        <f>Model!CK112</f>
        <v>0</v>
      </c>
      <c r="CL181">
        <f>Model!CL112</f>
        <v>0</v>
      </c>
      <c r="CM181">
        <f>Model!CM112</f>
        <v>0</v>
      </c>
      <c r="CN181">
        <f>Model!CN112</f>
        <v>0</v>
      </c>
      <c r="CO181">
        <f>Model!CO112</f>
        <v>0</v>
      </c>
      <c r="CP181">
        <f>Model!CP112</f>
        <v>0</v>
      </c>
      <c r="CQ181">
        <f>Model!CQ112</f>
        <v>0</v>
      </c>
      <c r="CR181">
        <f>Model!CR112</f>
        <v>0</v>
      </c>
      <c r="CS181">
        <f>Model!CS112</f>
        <v>0</v>
      </c>
      <c r="CT181">
        <f>Model!CT112</f>
        <v>0</v>
      </c>
      <c r="CU181">
        <f>Model!CU112</f>
        <v>0</v>
      </c>
      <c r="CV181">
        <f>Model!CV112</f>
        <v>0</v>
      </c>
      <c r="CW181">
        <f>Model!CW112</f>
        <v>0</v>
      </c>
      <c r="CX181">
        <f>Model!CX112</f>
        <v>0</v>
      </c>
      <c r="CY181">
        <f>Model!CY112</f>
        <v>0</v>
      </c>
      <c r="CZ181">
        <f>Model!CZ112</f>
        <v>0</v>
      </c>
      <c r="DA181">
        <f>Model!DA112</f>
        <v>0</v>
      </c>
      <c r="DB181">
        <f>Model!DB112</f>
        <v>0</v>
      </c>
      <c r="DC181">
        <f>Model!DC112</f>
        <v>0</v>
      </c>
      <c r="DD181">
        <f>Model!DD112</f>
        <v>0</v>
      </c>
      <c r="DE181">
        <f>Model!DE112</f>
        <v>0</v>
      </c>
      <c r="DF181">
        <f>Model!DF112</f>
        <v>0</v>
      </c>
      <c r="DG181">
        <f>Model!DG112</f>
        <v>0</v>
      </c>
      <c r="DH181">
        <f>Model!DH112</f>
        <v>0</v>
      </c>
      <c r="DI181">
        <f>Model!DI112</f>
        <v>0</v>
      </c>
      <c r="DJ181">
        <f>Model!DJ112</f>
        <v>0</v>
      </c>
      <c r="DK181">
        <f>Model!DK112</f>
        <v>0</v>
      </c>
      <c r="DL181">
        <f>Model!DL112</f>
        <v>0</v>
      </c>
      <c r="DM181">
        <f>Model!DM112</f>
        <v>0</v>
      </c>
      <c r="DN181">
        <f>Model!DN112</f>
        <v>0</v>
      </c>
      <c r="DO181">
        <f>Model!DO112</f>
        <v>0</v>
      </c>
      <c r="DP181">
        <f>Model!DP112</f>
        <v>0</v>
      </c>
      <c r="DQ181">
        <f>Model!DQ112</f>
        <v>0</v>
      </c>
      <c r="DR181">
        <f>Model!DR112</f>
        <v>0</v>
      </c>
      <c r="DS181">
        <f>Model!DS112</f>
        <v>0</v>
      </c>
      <c r="DT181">
        <f>Model!DT112</f>
        <v>0</v>
      </c>
      <c r="DU181">
        <f>Model!DU112</f>
        <v>4.8959999999999999</v>
      </c>
      <c r="DV181">
        <f>Model!DV112</f>
        <v>7.6859999999999999</v>
      </c>
      <c r="DW181">
        <f>Model!DW112</f>
        <v>12.677</v>
      </c>
      <c r="DX181">
        <f>Model!DX112</f>
        <v>22.047000000000001</v>
      </c>
      <c r="DY181">
        <f>Model!DY112</f>
        <v>32.594999999999999</v>
      </c>
      <c r="DZ181">
        <f>Model!DZ112</f>
        <v>54.981000000000002</v>
      </c>
      <c r="EA181">
        <f>Model!EA112</f>
        <v>62.06</v>
      </c>
      <c r="EB181">
        <f>Model!EB112</f>
        <v>66.727999999999994</v>
      </c>
      <c r="EC181">
        <f>Model!EC112</f>
        <v>79.050792516911869</v>
      </c>
      <c r="ED181">
        <f>Model!ED112</f>
        <v>77.815819443304775</v>
      </c>
      <c r="EE181">
        <f>Model!EE112</f>
        <v>86.338351605274454</v>
      </c>
      <c r="EF181">
        <f>Model!EF112</f>
        <v>94.286214975127066</v>
      </c>
      <c r="EG181">
        <f>Model!EG112</f>
        <v>103.04044397313089</v>
      </c>
      <c r="EH181">
        <f>Model!EH112</f>
        <v>111.79987620468947</v>
      </c>
      <c r="EI181">
        <f>Model!EI112</f>
        <v>119.24776935534587</v>
      </c>
      <c r="EJ181">
        <f>Model!EJ112</f>
        <v>126.58754097117203</v>
      </c>
      <c r="EK181">
        <f>Model!EK112</f>
        <v>0</v>
      </c>
      <c r="EL181">
        <f>Model!EM112</f>
        <v>0</v>
      </c>
      <c r="EM181">
        <f>Model!EN112</f>
        <v>0</v>
      </c>
      <c r="EN181">
        <f>Model!EO112</f>
        <v>0</v>
      </c>
      <c r="EO181">
        <f>Model!EP112</f>
        <v>0</v>
      </c>
      <c r="EP181">
        <f>Model!EQ112</f>
        <v>0</v>
      </c>
      <c r="EQ181">
        <f>Model!ER112</f>
        <v>0</v>
      </c>
      <c r="ER181">
        <f>Model!ES112</f>
        <v>0</v>
      </c>
      <c r="ES181">
        <f>Model!ET112</f>
        <v>0</v>
      </c>
      <c r="ET181">
        <f>Model!EU112</f>
        <v>0</v>
      </c>
      <c r="EU181">
        <f>Model!EV112</f>
        <v>0</v>
      </c>
      <c r="EV181">
        <f>Model!EW112</f>
        <v>0</v>
      </c>
      <c r="EW181">
        <f>Model!EX112</f>
        <v>0</v>
      </c>
      <c r="EX181">
        <f>Model!EY112</f>
        <v>0</v>
      </c>
    </row>
    <row r="182" spans="1:154" hidden="1" outlineLevel="1">
      <c r="A182">
        <f>Model!A113</f>
        <v>0</v>
      </c>
      <c r="B182">
        <f>Model!B113</f>
        <v>0</v>
      </c>
      <c r="C182">
        <f>Model!C113</f>
        <v>0</v>
      </c>
      <c r="D182">
        <f>Model!D113</f>
        <v>0</v>
      </c>
      <c r="E182">
        <f>Model!E113</f>
        <v>0</v>
      </c>
      <c r="F182">
        <f>Model!F113</f>
        <v>0</v>
      </c>
      <c r="G182">
        <f>Model!G113</f>
        <v>0</v>
      </c>
      <c r="H182">
        <f>Model!H113</f>
        <v>0</v>
      </c>
      <c r="I182" t="str">
        <f>Model!I113</f>
        <v xml:space="preserve">- Depreciation </v>
      </c>
      <c r="J182">
        <f>Model!J113</f>
        <v>0</v>
      </c>
      <c r="K182">
        <f>Model!K113</f>
        <v>0</v>
      </c>
      <c r="L182">
        <f>Model!L113</f>
        <v>0</v>
      </c>
      <c r="M182">
        <f>Model!M113</f>
        <v>0</v>
      </c>
      <c r="N182">
        <f>Model!N113</f>
        <v>0</v>
      </c>
      <c r="O182">
        <f>Model!O113</f>
        <v>0</v>
      </c>
      <c r="P182">
        <f>Model!P113</f>
        <v>0</v>
      </c>
      <c r="Q182">
        <f>Model!Q113</f>
        <v>0</v>
      </c>
      <c r="R182">
        <f>Model!R113</f>
        <v>0</v>
      </c>
      <c r="S182">
        <f>Model!S113</f>
        <v>0</v>
      </c>
      <c r="T182">
        <f>Model!T113</f>
        <v>0</v>
      </c>
      <c r="U182">
        <f>Model!U113</f>
        <v>0</v>
      </c>
      <c r="V182">
        <f>Model!V113</f>
        <v>0</v>
      </c>
      <c r="W182">
        <f>Model!W113</f>
        <v>0</v>
      </c>
      <c r="X182">
        <f>Model!X113</f>
        <v>0</v>
      </c>
      <c r="Y182">
        <f>Model!Y113</f>
        <v>0</v>
      </c>
      <c r="Z182">
        <f>Model!Z113</f>
        <v>0</v>
      </c>
      <c r="AA182">
        <f>Model!AA113</f>
        <v>0</v>
      </c>
      <c r="AB182">
        <f>Model!AB113</f>
        <v>0</v>
      </c>
      <c r="AC182">
        <f>Model!AC113</f>
        <v>0</v>
      </c>
      <c r="AD182">
        <f>Model!AD113</f>
        <v>0</v>
      </c>
      <c r="AE182">
        <f>Model!AE113</f>
        <v>0</v>
      </c>
      <c r="AF182">
        <f>Model!AF113</f>
        <v>0</v>
      </c>
      <c r="AG182">
        <f>Model!AG113</f>
        <v>0</v>
      </c>
      <c r="AH182">
        <f>Model!AH113</f>
        <v>0</v>
      </c>
      <c r="AI182">
        <f>Model!AI113</f>
        <v>0</v>
      </c>
      <c r="AJ182">
        <f>Model!AJ113</f>
        <v>0</v>
      </c>
      <c r="AK182">
        <f>Model!AK113</f>
        <v>0</v>
      </c>
      <c r="AL182">
        <f>Model!AL113</f>
        <v>0</v>
      </c>
      <c r="AM182">
        <f>Model!AM113</f>
        <v>0</v>
      </c>
      <c r="AN182">
        <f>Model!AN113</f>
        <v>0</v>
      </c>
      <c r="AO182">
        <f>Model!AO113</f>
        <v>0</v>
      </c>
      <c r="AP182">
        <f>Model!AP113</f>
        <v>0</v>
      </c>
      <c r="AQ182">
        <f>Model!AQ113</f>
        <v>0</v>
      </c>
      <c r="AR182">
        <f>Model!AR113</f>
        <v>0</v>
      </c>
      <c r="AS182">
        <f>Model!AS113</f>
        <v>0</v>
      </c>
      <c r="AT182">
        <f>Model!AT113</f>
        <v>0</v>
      </c>
      <c r="AU182">
        <f>Model!AU113</f>
        <v>0</v>
      </c>
      <c r="AV182">
        <f>Model!AV113</f>
        <v>0</v>
      </c>
      <c r="AW182">
        <f>Model!AW113</f>
        <v>0</v>
      </c>
      <c r="AX182">
        <f>Model!AX113</f>
        <v>0</v>
      </c>
      <c r="AY182">
        <f>Model!AY113</f>
        <v>0</v>
      </c>
      <c r="AZ182">
        <f>Model!AZ113</f>
        <v>0</v>
      </c>
      <c r="BA182">
        <f>Model!BA113</f>
        <v>0</v>
      </c>
      <c r="BB182">
        <f>Model!BB113</f>
        <v>0.30299999999999994</v>
      </c>
      <c r="BC182">
        <f>Model!BC113</f>
        <v>0.63400000000000012</v>
      </c>
      <c r="BD182">
        <f>Model!BD113</f>
        <v>0.57400000000000007</v>
      </c>
      <c r="BE182">
        <f>Model!BE113</f>
        <v>0.29499999999999971</v>
      </c>
      <c r="BF182">
        <f>Model!BF113</f>
        <v>0.33199999999999985</v>
      </c>
      <c r="BG182">
        <f>Model!BG113</f>
        <v>0.375</v>
      </c>
      <c r="BH182">
        <f>Model!BH113</f>
        <v>0.41899999999999959</v>
      </c>
      <c r="BI182">
        <f>Model!BI113</f>
        <v>0.46799999999999997</v>
      </c>
      <c r="BJ182">
        <f>Model!BJ113</f>
        <v>0.57099999999999973</v>
      </c>
      <c r="BK182">
        <f>Model!BK113</f>
        <v>0.66299999999999937</v>
      </c>
      <c r="BL182">
        <f>Model!BL113</f>
        <v>0.78500000000000103</v>
      </c>
      <c r="BM182">
        <f>Model!BM113</f>
        <v>1.4440000000000008</v>
      </c>
      <c r="BN182">
        <f>Model!BN113</f>
        <v>4.5739999999999998</v>
      </c>
      <c r="BO182">
        <f>Model!BO113</f>
        <v>5.0960000000000019</v>
      </c>
      <c r="BP182">
        <f>Model!BP113</f>
        <v>5.0389999999999997</v>
      </c>
      <c r="BQ182">
        <f>Model!BQ113</f>
        <v>3.9149999999999974</v>
      </c>
      <c r="BR182">
        <f>Model!BR113</f>
        <v>2.2460000000000004</v>
      </c>
      <c r="BS182">
        <f>Model!BS113</f>
        <v>7.919000000000004</v>
      </c>
      <c r="BT182">
        <f>Model!BT113</f>
        <v>13.083999999999996</v>
      </c>
      <c r="BU182">
        <f>Model!BU113</f>
        <v>9.3550000000000004</v>
      </c>
      <c r="BV182">
        <f>Model!BV113</f>
        <v>14.306999999999999</v>
      </c>
      <c r="BW182">
        <f>Model!BW113</f>
        <v>13.55</v>
      </c>
      <c r="BX182">
        <f>Model!BX113</f>
        <v>17.495000000000008</v>
      </c>
      <c r="BY182">
        <f>Model!BY113</f>
        <v>13.238000000000003</v>
      </c>
      <c r="BZ182">
        <f>Model!BZ113</f>
        <v>18.135000000000002</v>
      </c>
      <c r="CA182">
        <f>Model!CA113</f>
        <v>12.021999999999995</v>
      </c>
      <c r="CB182">
        <f>Model!CB113</f>
        <v>14.419</v>
      </c>
      <c r="CC182">
        <f>Model!CC113</f>
        <v>16.079000000000011</v>
      </c>
      <c r="CD182">
        <f>Model!CD113</f>
        <v>13.509562096094157</v>
      </c>
      <c r="CE182">
        <f>Model!CE113</f>
        <v>14.752510020000001</v>
      </c>
      <c r="CF182">
        <f>Model!CF113</f>
        <v>15.552051076666665</v>
      </c>
      <c r="CG182">
        <f>Model!CG113</f>
        <v>15.473971194923074</v>
      </c>
      <c r="CH182">
        <f>Model!CH113</f>
        <v>0</v>
      </c>
      <c r="CI182">
        <f>Model!CI113</f>
        <v>0</v>
      </c>
      <c r="CJ182">
        <f>Model!CJ113</f>
        <v>0</v>
      </c>
      <c r="CK182">
        <f>Model!CK113</f>
        <v>0</v>
      </c>
      <c r="CL182">
        <f>Model!CL113</f>
        <v>0</v>
      </c>
      <c r="CM182">
        <f>Model!CM113</f>
        <v>0</v>
      </c>
      <c r="CN182">
        <f>Model!CN113</f>
        <v>0</v>
      </c>
      <c r="CO182">
        <f>Model!CO113</f>
        <v>0</v>
      </c>
      <c r="CP182">
        <f>Model!CP113</f>
        <v>0</v>
      </c>
      <c r="CQ182">
        <f>Model!CQ113</f>
        <v>0</v>
      </c>
      <c r="CR182">
        <f>Model!CR113</f>
        <v>0</v>
      </c>
      <c r="CS182">
        <f>Model!CS113</f>
        <v>0</v>
      </c>
      <c r="CT182">
        <f>Model!CT113</f>
        <v>0</v>
      </c>
      <c r="CU182">
        <f>Model!CU113</f>
        <v>0</v>
      </c>
      <c r="CV182">
        <f>Model!CV113</f>
        <v>0</v>
      </c>
      <c r="CW182">
        <f>Model!CW113</f>
        <v>0</v>
      </c>
      <c r="CX182">
        <f>Model!CX113</f>
        <v>0</v>
      </c>
      <c r="CY182">
        <f>Model!CY113</f>
        <v>0</v>
      </c>
      <c r="CZ182">
        <f>Model!CZ113</f>
        <v>0</v>
      </c>
      <c r="DA182">
        <f>Model!DA113</f>
        <v>0</v>
      </c>
      <c r="DB182">
        <f>Model!DB113</f>
        <v>0</v>
      </c>
      <c r="DC182">
        <f>Model!DC113</f>
        <v>0</v>
      </c>
      <c r="DD182">
        <f>Model!DD113</f>
        <v>0</v>
      </c>
      <c r="DE182">
        <f>Model!DE113</f>
        <v>0</v>
      </c>
      <c r="DF182">
        <f>Model!DF113</f>
        <v>0</v>
      </c>
      <c r="DG182">
        <f>Model!DG113</f>
        <v>0</v>
      </c>
      <c r="DH182">
        <f>Model!DH113</f>
        <v>0</v>
      </c>
      <c r="DI182">
        <f>Model!DI113</f>
        <v>0</v>
      </c>
      <c r="DJ182">
        <f>Model!DJ113</f>
        <v>0</v>
      </c>
      <c r="DK182">
        <f>Model!DK113</f>
        <v>0</v>
      </c>
      <c r="DL182">
        <f>Model!DL113</f>
        <v>0</v>
      </c>
      <c r="DM182">
        <f>Model!DM113</f>
        <v>0</v>
      </c>
      <c r="DN182">
        <f>Model!DN113</f>
        <v>0</v>
      </c>
      <c r="DO182">
        <f>Model!DO113</f>
        <v>0</v>
      </c>
      <c r="DP182">
        <f>Model!DP113</f>
        <v>0</v>
      </c>
      <c r="DQ182">
        <f>Model!DQ113</f>
        <v>0</v>
      </c>
      <c r="DR182">
        <f>Model!DR113</f>
        <v>0</v>
      </c>
      <c r="DS182">
        <f>Model!DS113</f>
        <v>0</v>
      </c>
      <c r="DT182">
        <f>Model!DT113</f>
        <v>0</v>
      </c>
      <c r="DU182">
        <f>Model!DU113</f>
        <v>1.0789999999999997</v>
      </c>
      <c r="DV182">
        <f>Model!DV113</f>
        <v>1.806</v>
      </c>
      <c r="DW182">
        <f>Model!DW113</f>
        <v>1.5939999999999994</v>
      </c>
      <c r="DX182">
        <f>Model!DX113</f>
        <v>3.4630000000000045</v>
      </c>
      <c r="DY182">
        <f>Model!DY113</f>
        <v>18.624000000000002</v>
      </c>
      <c r="DZ182">
        <f>Model!DZ113</f>
        <v>32.603999999999999</v>
      </c>
      <c r="EA182">
        <f>Model!EA113</f>
        <v>58.59</v>
      </c>
      <c r="EB182">
        <f>Model!EB113</f>
        <v>60.655000000000001</v>
      </c>
      <c r="EC182">
        <f>Model!EC113</f>
        <v>59.288094387683898</v>
      </c>
      <c r="ED182">
        <f>Model!ED113</f>
        <v>60.684053376858394</v>
      </c>
      <c r="EE182">
        <f>Model!EE113</f>
        <v>70.120335239302904</v>
      </c>
      <c r="EF182">
        <f>Model!EF113</f>
        <v>79.885573894981007</v>
      </c>
      <c r="EG182">
        <f>Model!EG113</f>
        <v>90.228139929723952</v>
      </c>
      <c r="EH182">
        <f>Model!EH113</f>
        <v>101.2925826671697</v>
      </c>
      <c r="EI182">
        <f>Model!EI113</f>
        <v>111.92084421888978</v>
      </c>
      <c r="EJ182">
        <f>Model!EJ113</f>
        <v>123.23572979119291</v>
      </c>
      <c r="EK182">
        <f>Model!EK113</f>
        <v>0</v>
      </c>
      <c r="EL182">
        <f>Model!EM113</f>
        <v>0</v>
      </c>
      <c r="EM182">
        <f>Model!EN113</f>
        <v>0</v>
      </c>
      <c r="EN182">
        <f>Model!EO113</f>
        <v>0</v>
      </c>
      <c r="EO182">
        <f>Model!EP113</f>
        <v>0</v>
      </c>
      <c r="EP182">
        <f>Model!EQ113</f>
        <v>0</v>
      </c>
      <c r="EQ182">
        <f>Model!ER113</f>
        <v>0</v>
      </c>
      <c r="ER182">
        <f>Model!ES113</f>
        <v>0</v>
      </c>
      <c r="ES182">
        <f>Model!ET113</f>
        <v>0</v>
      </c>
      <c r="ET182">
        <f>Model!EU113</f>
        <v>0</v>
      </c>
      <c r="EU182">
        <f>Model!EV113</f>
        <v>0</v>
      </c>
      <c r="EV182">
        <f>Model!EW113</f>
        <v>0</v>
      </c>
      <c r="EW182">
        <f>Model!EX113</f>
        <v>0</v>
      </c>
      <c r="EX182">
        <f>Model!EY113</f>
        <v>0</v>
      </c>
    </row>
    <row r="183" spans="1:154" hidden="1" outlineLevel="1">
      <c r="A183">
        <f>Model!A114</f>
        <v>0</v>
      </c>
      <c r="B183">
        <f>Model!B114</f>
        <v>0</v>
      </c>
      <c r="C183">
        <f>Model!C114</f>
        <v>0</v>
      </c>
      <c r="D183">
        <f>Model!D114</f>
        <v>0</v>
      </c>
      <c r="E183">
        <f>Model!E114</f>
        <v>0</v>
      </c>
      <c r="F183">
        <f>Model!F114</f>
        <v>0</v>
      </c>
      <c r="G183">
        <f>Model!G114</f>
        <v>0</v>
      </c>
      <c r="H183">
        <f>Model!H114</f>
        <v>0</v>
      </c>
      <c r="I183" t="str">
        <f>Model!I114</f>
        <v>+/- Write-off/Impairment and Revaluation (Implied)</v>
      </c>
      <c r="J183">
        <f>Model!J114</f>
        <v>0</v>
      </c>
      <c r="K183">
        <f>Model!K114</f>
        <v>0</v>
      </c>
      <c r="L183">
        <f>Model!L114</f>
        <v>0</v>
      </c>
      <c r="M183">
        <f>Model!M114</f>
        <v>0</v>
      </c>
      <c r="N183">
        <f>Model!N114</f>
        <v>0</v>
      </c>
      <c r="O183">
        <f>Model!O114</f>
        <v>0</v>
      </c>
      <c r="P183">
        <f>Model!P114</f>
        <v>0</v>
      </c>
      <c r="Q183">
        <f>Model!Q114</f>
        <v>0</v>
      </c>
      <c r="R183">
        <f>Model!R114</f>
        <v>0</v>
      </c>
      <c r="S183">
        <f>Model!S114</f>
        <v>0</v>
      </c>
      <c r="T183">
        <f>Model!T114</f>
        <v>0</v>
      </c>
      <c r="U183">
        <f>Model!U114</f>
        <v>0</v>
      </c>
      <c r="V183">
        <f>Model!V114</f>
        <v>0</v>
      </c>
      <c r="W183">
        <f>Model!W114</f>
        <v>0</v>
      </c>
      <c r="X183">
        <f>Model!X114</f>
        <v>0</v>
      </c>
      <c r="Y183">
        <f>Model!Y114</f>
        <v>0</v>
      </c>
      <c r="Z183">
        <f>Model!Z114</f>
        <v>0</v>
      </c>
      <c r="AA183">
        <f>Model!AA114</f>
        <v>0</v>
      </c>
      <c r="AB183">
        <f>Model!AB114</f>
        <v>0</v>
      </c>
      <c r="AC183">
        <f>Model!AC114</f>
        <v>0</v>
      </c>
      <c r="AD183">
        <f>Model!AD114</f>
        <v>0</v>
      </c>
      <c r="AE183">
        <f>Model!AE114</f>
        <v>0</v>
      </c>
      <c r="AF183">
        <f>Model!AF114</f>
        <v>0</v>
      </c>
      <c r="AG183">
        <f>Model!AG114</f>
        <v>0</v>
      </c>
      <c r="AH183">
        <f>Model!AH114</f>
        <v>0</v>
      </c>
      <c r="AI183">
        <f>Model!AI114</f>
        <v>0</v>
      </c>
      <c r="AJ183">
        <f>Model!AJ114</f>
        <v>0</v>
      </c>
      <c r="AK183">
        <f>Model!AK114</f>
        <v>0</v>
      </c>
      <c r="AL183">
        <f>Model!AL114</f>
        <v>0</v>
      </c>
      <c r="AM183">
        <f>Model!AM114</f>
        <v>0</v>
      </c>
      <c r="AN183">
        <f>Model!AN114</f>
        <v>0</v>
      </c>
      <c r="AO183">
        <f>Model!AO114</f>
        <v>0</v>
      </c>
      <c r="AP183">
        <f>Model!AP114</f>
        <v>0</v>
      </c>
      <c r="AQ183">
        <f>Model!AQ114</f>
        <v>0</v>
      </c>
      <c r="AR183">
        <f>Model!AR114</f>
        <v>0</v>
      </c>
      <c r="AS183">
        <f>Model!AS114</f>
        <v>0</v>
      </c>
      <c r="AT183">
        <f>Model!AT114</f>
        <v>0</v>
      </c>
      <c r="AU183">
        <f>Model!AU114</f>
        <v>0</v>
      </c>
      <c r="AV183">
        <f>Model!AV114</f>
        <v>0</v>
      </c>
      <c r="AW183">
        <f>Model!AW114</f>
        <v>0</v>
      </c>
      <c r="AX183">
        <f>Model!AX114</f>
        <v>0</v>
      </c>
      <c r="AY183">
        <f>Model!AY114</f>
        <v>0</v>
      </c>
      <c r="AZ183">
        <f>Model!AZ114</f>
        <v>0</v>
      </c>
      <c r="BA183">
        <f>Model!BA114</f>
        <v>0</v>
      </c>
      <c r="BB183">
        <f>Model!BB114</f>
        <v>-0.86800000000000055</v>
      </c>
      <c r="BC183">
        <f>Model!BC114</f>
        <v>-0.81499999999999995</v>
      </c>
      <c r="BD183">
        <f>Model!BD114</f>
        <v>-0.94299999999999939</v>
      </c>
      <c r="BE183">
        <f>Model!BE114</f>
        <v>-0.95600000000000018</v>
      </c>
      <c r="BF183">
        <f>Model!BF114</f>
        <v>-0.93600000000000039</v>
      </c>
      <c r="BG183">
        <f>Model!BG114</f>
        <v>-0.81700000000000061</v>
      </c>
      <c r="BH183">
        <f>Model!BH114</f>
        <v>-1.1219999999999994</v>
      </c>
      <c r="BI183">
        <f>Model!BI114</f>
        <v>-1.8010000000000006</v>
      </c>
      <c r="BJ183">
        <f>Model!BJ114</f>
        <v>-2.2340000000000009</v>
      </c>
      <c r="BK183">
        <f>Model!BK114</f>
        <v>-2.0449999999999999</v>
      </c>
      <c r="BL183">
        <f>Model!BL114</f>
        <v>-1.2420000000000027</v>
      </c>
      <c r="BM183">
        <f>Model!BM114</f>
        <v>0.71100000000000474</v>
      </c>
      <c r="BN183">
        <f>Model!BN114</f>
        <v>0.40799999999999947</v>
      </c>
      <c r="BO183">
        <f>Model!BO114</f>
        <v>0.49200000000000443</v>
      </c>
      <c r="BP183">
        <f>Model!BP114</f>
        <v>0.45699999999999896</v>
      </c>
      <c r="BQ183">
        <f>Model!BQ114</f>
        <v>-1.1360000000000046</v>
      </c>
      <c r="BR183">
        <f>Model!BR114</f>
        <v>23.26100000000001</v>
      </c>
      <c r="BS183">
        <f>Model!BS114</f>
        <v>1.1739999999999942</v>
      </c>
      <c r="BT183">
        <f>Model!BT114</f>
        <v>0.56800000000000495</v>
      </c>
      <c r="BU183">
        <f>Model!BU114</f>
        <v>0.65899999999999004</v>
      </c>
      <c r="BV183">
        <f>Model!BV114</f>
        <v>2.2950000000000017</v>
      </c>
      <c r="BW183">
        <f>Model!BW114</f>
        <v>1.3290000000000077</v>
      </c>
      <c r="BX183">
        <f>Model!BX114</f>
        <v>0.40200000000000458</v>
      </c>
      <c r="BY183">
        <f>Model!BY114</f>
        <v>1.1529999999999951</v>
      </c>
      <c r="BZ183">
        <f>Model!BZ114</f>
        <v>0.62899999999999778</v>
      </c>
      <c r="CA183">
        <f>Model!CA114</f>
        <v>2.6360000000000063</v>
      </c>
      <c r="CB183">
        <f>Model!CB114</f>
        <v>2.1839999999999975</v>
      </c>
      <c r="CC183">
        <f>Model!CC114</f>
        <v>2.4610000000000127</v>
      </c>
      <c r="CD183">
        <f>Model!CD114</f>
        <v>0</v>
      </c>
      <c r="CE183">
        <f>Model!CE114</f>
        <v>0</v>
      </c>
      <c r="CF183">
        <f>Model!CF114</f>
        <v>0</v>
      </c>
      <c r="CG183">
        <f>Model!CG114</f>
        <v>0</v>
      </c>
      <c r="CH183">
        <f>Model!CH114</f>
        <v>0</v>
      </c>
      <c r="CI183">
        <f>Model!CI114</f>
        <v>0</v>
      </c>
      <c r="CJ183">
        <f>Model!CJ114</f>
        <v>0</v>
      </c>
      <c r="CK183">
        <f>Model!CK114</f>
        <v>0</v>
      </c>
      <c r="CL183">
        <f>Model!CL114</f>
        <v>0</v>
      </c>
      <c r="CM183">
        <f>Model!CM114</f>
        <v>0</v>
      </c>
      <c r="CN183">
        <f>Model!CN114</f>
        <v>0</v>
      </c>
      <c r="CO183">
        <f>Model!CO114</f>
        <v>0</v>
      </c>
      <c r="CP183">
        <f>Model!CP114</f>
        <v>0</v>
      </c>
      <c r="CQ183">
        <f>Model!CQ114</f>
        <v>0</v>
      </c>
      <c r="CR183">
        <f>Model!CR114</f>
        <v>0</v>
      </c>
      <c r="CS183">
        <f>Model!CS114</f>
        <v>0</v>
      </c>
      <c r="CT183">
        <f>Model!CT114</f>
        <v>0</v>
      </c>
      <c r="CU183">
        <f>Model!CU114</f>
        <v>0</v>
      </c>
      <c r="CV183">
        <f>Model!CV114</f>
        <v>0</v>
      </c>
      <c r="CW183">
        <f>Model!CW114</f>
        <v>0</v>
      </c>
      <c r="CX183">
        <f>Model!CX114</f>
        <v>0</v>
      </c>
      <c r="CY183">
        <f>Model!CY114</f>
        <v>0</v>
      </c>
      <c r="CZ183">
        <f>Model!CZ114</f>
        <v>0</v>
      </c>
      <c r="DA183">
        <f>Model!DA114</f>
        <v>0</v>
      </c>
      <c r="DB183">
        <f>Model!DB114</f>
        <v>0</v>
      </c>
      <c r="DC183">
        <f>Model!DC114</f>
        <v>0</v>
      </c>
      <c r="DD183">
        <f>Model!DD114</f>
        <v>0</v>
      </c>
      <c r="DE183">
        <f>Model!DE114</f>
        <v>0</v>
      </c>
      <c r="DF183">
        <f>Model!DF114</f>
        <v>0</v>
      </c>
      <c r="DG183">
        <f>Model!DG114</f>
        <v>0</v>
      </c>
      <c r="DH183">
        <f>Model!DH114</f>
        <v>0</v>
      </c>
      <c r="DI183">
        <f>Model!DI114</f>
        <v>0</v>
      </c>
      <c r="DJ183">
        <f>Model!DJ114</f>
        <v>0</v>
      </c>
      <c r="DK183">
        <f>Model!DK114</f>
        <v>0</v>
      </c>
      <c r="DL183">
        <f>Model!DL114</f>
        <v>0</v>
      </c>
      <c r="DM183">
        <f>Model!DM114</f>
        <v>0</v>
      </c>
      <c r="DN183">
        <f>Model!DN114</f>
        <v>0</v>
      </c>
      <c r="DO183">
        <f>Model!DO114</f>
        <v>0</v>
      </c>
      <c r="DP183">
        <f>Model!DP114</f>
        <v>0</v>
      </c>
      <c r="DQ183">
        <f>Model!DQ114</f>
        <v>0</v>
      </c>
      <c r="DR183">
        <f>Model!DR114</f>
        <v>0</v>
      </c>
      <c r="DS183">
        <f>Model!DS114</f>
        <v>0</v>
      </c>
      <c r="DT183">
        <f>Model!DT114</f>
        <v>0</v>
      </c>
      <c r="DU183">
        <f>Model!DU114</f>
        <v>-3.2969999999999997</v>
      </c>
      <c r="DV183">
        <f>Model!DV114</f>
        <v>-3.5819999999999999</v>
      </c>
      <c r="DW183">
        <f>Model!DW114</f>
        <v>-4.6760000000000002</v>
      </c>
      <c r="DX183">
        <f>Model!DX114</f>
        <v>-4.8099999999999952</v>
      </c>
      <c r="DY183">
        <f>Model!DY114</f>
        <v>0.22100000000000364</v>
      </c>
      <c r="DZ183">
        <f>Model!DZ114</f>
        <v>25.661999999999992</v>
      </c>
      <c r="EA183">
        <f>Model!EA114</f>
        <v>5.179000000000002</v>
      </c>
      <c r="EB183">
        <f>Model!EB114</f>
        <v>7.9100000000000108</v>
      </c>
      <c r="EC183">
        <f>Model!EC114</f>
        <v>0</v>
      </c>
      <c r="ED183">
        <f>Model!ED114</f>
        <v>0</v>
      </c>
      <c r="EE183">
        <f>Model!EE114</f>
        <v>0</v>
      </c>
      <c r="EF183">
        <f>Model!EF114</f>
        <v>0</v>
      </c>
      <c r="EG183">
        <f>Model!EG114</f>
        <v>0</v>
      </c>
      <c r="EH183">
        <f>Model!EH114</f>
        <v>0</v>
      </c>
      <c r="EI183">
        <f>Model!EI114</f>
        <v>0</v>
      </c>
      <c r="EJ183">
        <f>Model!EJ114</f>
        <v>0</v>
      </c>
      <c r="EK183">
        <f>Model!EK114</f>
        <v>0</v>
      </c>
      <c r="EL183">
        <f>Model!EM114</f>
        <v>0</v>
      </c>
      <c r="EM183">
        <f>Model!EN114</f>
        <v>0</v>
      </c>
      <c r="EN183">
        <f>Model!EO114</f>
        <v>0</v>
      </c>
      <c r="EO183">
        <f>Model!EP114</f>
        <v>0</v>
      </c>
      <c r="EP183">
        <f>Model!EQ114</f>
        <v>0</v>
      </c>
      <c r="EQ183">
        <f>Model!ER114</f>
        <v>0</v>
      </c>
      <c r="ER183">
        <f>Model!ES114</f>
        <v>0</v>
      </c>
      <c r="ES183">
        <f>Model!ET114</f>
        <v>0</v>
      </c>
      <c r="ET183">
        <f>Model!EU114</f>
        <v>0</v>
      </c>
      <c r="EU183">
        <f>Model!EV114</f>
        <v>0</v>
      </c>
      <c r="EV183">
        <f>Model!EW114</f>
        <v>0</v>
      </c>
      <c r="EW183">
        <f>Model!EX114</f>
        <v>0</v>
      </c>
      <c r="EX183">
        <f>Model!EY114</f>
        <v>0</v>
      </c>
    </row>
    <row r="184" spans="1:154" hidden="1" outlineLevel="1">
      <c r="A184">
        <f>Model!A115</f>
        <v>0</v>
      </c>
      <c r="B184">
        <f>Model!B115</f>
        <v>0</v>
      </c>
      <c r="C184">
        <f>Model!C115</f>
        <v>0</v>
      </c>
      <c r="D184">
        <f>Model!D115</f>
        <v>0</v>
      </c>
      <c r="E184">
        <f>Model!E115</f>
        <v>0</v>
      </c>
      <c r="F184">
        <f>Model!F115</f>
        <v>0</v>
      </c>
      <c r="G184">
        <f>Model!G115</f>
        <v>0</v>
      </c>
      <c r="H184">
        <f>Model!H115</f>
        <v>0</v>
      </c>
      <c r="I184" t="str">
        <f>Model!I115</f>
        <v>= EOP - Net PP&amp;E</v>
      </c>
      <c r="J184">
        <f>Model!J115</f>
        <v>0</v>
      </c>
      <c r="K184">
        <f>Model!K115</f>
        <v>0</v>
      </c>
      <c r="L184">
        <f>Model!L115</f>
        <v>0</v>
      </c>
      <c r="M184">
        <f>Model!M115</f>
        <v>0</v>
      </c>
      <c r="N184">
        <f>Model!N115</f>
        <v>0</v>
      </c>
      <c r="O184">
        <f>Model!O115</f>
        <v>0</v>
      </c>
      <c r="P184">
        <f>Model!P115</f>
        <v>0</v>
      </c>
      <c r="Q184">
        <f>Model!Q115</f>
        <v>0</v>
      </c>
      <c r="R184">
        <f>Model!R115</f>
        <v>0</v>
      </c>
      <c r="S184">
        <f>Model!S115</f>
        <v>0</v>
      </c>
      <c r="T184">
        <f>Model!T115</f>
        <v>0</v>
      </c>
      <c r="U184">
        <f>Model!U115</f>
        <v>0</v>
      </c>
      <c r="V184">
        <f>Model!V115</f>
        <v>0</v>
      </c>
      <c r="W184">
        <f>Model!W115</f>
        <v>0</v>
      </c>
      <c r="X184">
        <f>Model!X115</f>
        <v>0</v>
      </c>
      <c r="Y184">
        <f>Model!Y115</f>
        <v>0</v>
      </c>
      <c r="Z184">
        <f>Model!Z115</f>
        <v>0</v>
      </c>
      <c r="AA184">
        <f>Model!AA115</f>
        <v>0</v>
      </c>
      <c r="AB184">
        <f>Model!AB115</f>
        <v>0</v>
      </c>
      <c r="AC184">
        <f>Model!AC115</f>
        <v>0</v>
      </c>
      <c r="AD184">
        <f>Model!AD115</f>
        <v>0</v>
      </c>
      <c r="AE184">
        <f>Model!AE115</f>
        <v>0</v>
      </c>
      <c r="AF184">
        <f>Model!AF115</f>
        <v>0</v>
      </c>
      <c r="AG184">
        <f>Model!AG115</f>
        <v>0</v>
      </c>
      <c r="AH184">
        <f>Model!AH115</f>
        <v>0</v>
      </c>
      <c r="AI184">
        <f>Model!AI115</f>
        <v>0</v>
      </c>
      <c r="AJ184">
        <f>Model!AJ115</f>
        <v>0</v>
      </c>
      <c r="AK184">
        <f>Model!AK115</f>
        <v>0</v>
      </c>
      <c r="AL184">
        <f>Model!AL115</f>
        <v>0</v>
      </c>
      <c r="AM184">
        <f>Model!AM115</f>
        <v>0</v>
      </c>
      <c r="AN184">
        <f>Model!AN115</f>
        <v>0</v>
      </c>
      <c r="AO184">
        <f>Model!AO115</f>
        <v>0</v>
      </c>
      <c r="AP184">
        <f>Model!AP115</f>
        <v>0</v>
      </c>
      <c r="AQ184">
        <f>Model!AQ115</f>
        <v>0</v>
      </c>
      <c r="AR184">
        <f>Model!AR115</f>
        <v>0</v>
      </c>
      <c r="AS184">
        <f>Model!AS115</f>
        <v>0</v>
      </c>
      <c r="AT184">
        <f>Model!AT115</f>
        <v>0</v>
      </c>
      <c r="AU184">
        <f>Model!AU115</f>
        <v>0</v>
      </c>
      <c r="AV184">
        <f>Model!AV115</f>
        <v>0</v>
      </c>
      <c r="AW184">
        <f>Model!AW115</f>
        <v>0</v>
      </c>
      <c r="AX184">
        <f>Model!AX115</f>
        <v>0</v>
      </c>
      <c r="AY184">
        <f>Model!AY115</f>
        <v>0</v>
      </c>
      <c r="AZ184">
        <f>Model!AZ115</f>
        <v>0</v>
      </c>
      <c r="BA184">
        <f>Model!BA115</f>
        <v>0</v>
      </c>
      <c r="BB184">
        <f>Model!BB115</f>
        <v>4.9939999999999998</v>
      </c>
      <c r="BC184">
        <f>Model!BC115</f>
        <v>5.5439999999999996</v>
      </c>
      <c r="BD184">
        <f>Model!BD115</f>
        <v>8.2520000000000007</v>
      </c>
      <c r="BE184">
        <f>Model!BE115</f>
        <v>7.2270000000000003</v>
      </c>
      <c r="BF184">
        <f>Model!BF115</f>
        <v>8.484</v>
      </c>
      <c r="BG184">
        <f>Model!BG115</f>
        <v>10.664999999999999</v>
      </c>
      <c r="BH184">
        <f>Model!BH115</f>
        <v>12.878</v>
      </c>
      <c r="BI184">
        <f>Model!BI115</f>
        <v>13.634</v>
      </c>
      <c r="BJ184">
        <f>Model!BJ115</f>
        <v>16.773</v>
      </c>
      <c r="BK184">
        <f>Model!BK115</f>
        <v>19.117000000000001</v>
      </c>
      <c r="BL184">
        <f>Model!BL115</f>
        <v>22.527999999999999</v>
      </c>
      <c r="BM184">
        <f>Model!BM115</f>
        <v>27.408000000000001</v>
      </c>
      <c r="BN184">
        <f>Model!BN115</f>
        <v>31.114000000000001</v>
      </c>
      <c r="BO184">
        <f>Model!BO115</f>
        <v>34.011000000000003</v>
      </c>
      <c r="BP184">
        <f>Model!BP115</f>
        <v>38.335000000000001</v>
      </c>
      <c r="BQ184">
        <f>Model!BQ115</f>
        <v>41.6</v>
      </c>
      <c r="BR184">
        <f>Model!BR115</f>
        <v>72.936000000000007</v>
      </c>
      <c r="BS184">
        <f>Model!BS115</f>
        <v>81.415999999999997</v>
      </c>
      <c r="BT184">
        <f>Model!BT115</f>
        <v>85.745000000000005</v>
      </c>
      <c r="BU184">
        <f>Model!BU115</f>
        <v>89.638999999999996</v>
      </c>
      <c r="BV184">
        <f>Model!BV115</f>
        <v>92.838999999999999</v>
      </c>
      <c r="BW184">
        <f>Model!BW115</f>
        <v>98.799000000000007</v>
      </c>
      <c r="BX184">
        <f>Model!BX115</f>
        <v>94.045000000000002</v>
      </c>
      <c r="BY184">
        <f>Model!BY115</f>
        <v>98.287999999999997</v>
      </c>
      <c r="BZ184">
        <f>Model!BZ115</f>
        <v>94.944999999999993</v>
      </c>
      <c r="CA184">
        <f>Model!CA115</f>
        <v>103.004</v>
      </c>
      <c r="CB184">
        <f>Model!CB115</f>
        <v>110.741</v>
      </c>
      <c r="CC184">
        <f>Model!CC115</f>
        <v>112.271</v>
      </c>
      <c r="CD184">
        <f>Model!CD115</f>
        <v>116.77418736536472</v>
      </c>
      <c r="CE184">
        <f>Model!CE115</f>
        <v>121.69169070536473</v>
      </c>
      <c r="CF184">
        <f>Model!CF115</f>
        <v>126.87570773092028</v>
      </c>
      <c r="CG184">
        <f>Model!CG115</f>
        <v>132.03369812922796</v>
      </c>
      <c r="CH184">
        <f>Model!CH115</f>
        <v>0</v>
      </c>
      <c r="CI184">
        <f>Model!CI115</f>
        <v>0</v>
      </c>
      <c r="CJ184">
        <f>Model!CJ115</f>
        <v>0</v>
      </c>
      <c r="CK184">
        <f>Model!CK115</f>
        <v>0</v>
      </c>
      <c r="CL184">
        <f>Model!CL115</f>
        <v>0</v>
      </c>
      <c r="CM184">
        <f>Model!CM115</f>
        <v>0</v>
      </c>
      <c r="CN184">
        <f>Model!CN115</f>
        <v>0</v>
      </c>
      <c r="CO184">
        <f>Model!CO115</f>
        <v>0</v>
      </c>
      <c r="CP184">
        <f>Model!CP115</f>
        <v>0</v>
      </c>
      <c r="CQ184">
        <f>Model!CQ115</f>
        <v>0</v>
      </c>
      <c r="CR184">
        <f>Model!CR115</f>
        <v>0</v>
      </c>
      <c r="CS184">
        <f>Model!CS115</f>
        <v>0</v>
      </c>
      <c r="CT184">
        <f>Model!CT115</f>
        <v>0</v>
      </c>
      <c r="CU184">
        <f>Model!CU115</f>
        <v>0</v>
      </c>
      <c r="CV184">
        <f>Model!CV115</f>
        <v>0</v>
      </c>
      <c r="CW184">
        <f>Model!CW115</f>
        <v>0</v>
      </c>
      <c r="CX184">
        <f>Model!CX115</f>
        <v>0</v>
      </c>
      <c r="CY184">
        <f>Model!CY115</f>
        <v>0</v>
      </c>
      <c r="CZ184">
        <f>Model!CZ115</f>
        <v>0</v>
      </c>
      <c r="DA184">
        <f>Model!DA115</f>
        <v>0</v>
      </c>
      <c r="DB184">
        <f>Model!DB115</f>
        <v>0</v>
      </c>
      <c r="DC184">
        <f>Model!DC115</f>
        <v>0</v>
      </c>
      <c r="DD184">
        <f>Model!DD115</f>
        <v>0</v>
      </c>
      <c r="DE184">
        <f>Model!DE115</f>
        <v>0</v>
      </c>
      <c r="DF184">
        <f>Model!DF115</f>
        <v>0</v>
      </c>
      <c r="DG184">
        <f>Model!DG115</f>
        <v>0</v>
      </c>
      <c r="DH184">
        <f>Model!DH115</f>
        <v>0</v>
      </c>
      <c r="DI184">
        <f>Model!DI115</f>
        <v>0</v>
      </c>
      <c r="DJ184">
        <f>Model!DJ115</f>
        <v>0</v>
      </c>
      <c r="DK184">
        <f>Model!DK115</f>
        <v>0</v>
      </c>
      <c r="DL184">
        <f>Model!DL115</f>
        <v>0</v>
      </c>
      <c r="DM184">
        <f>Model!DM115</f>
        <v>0</v>
      </c>
      <c r="DN184">
        <f>Model!DN115</f>
        <v>0</v>
      </c>
      <c r="DO184">
        <f>Model!DO115</f>
        <v>0</v>
      </c>
      <c r="DP184">
        <f>Model!DP115</f>
        <v>0</v>
      </c>
      <c r="DQ184">
        <f>Model!DQ115</f>
        <v>0</v>
      </c>
      <c r="DR184">
        <f>Model!DR115</f>
        <v>0</v>
      </c>
      <c r="DS184">
        <f>Model!DS115</f>
        <v>0</v>
      </c>
      <c r="DT184">
        <f>Model!DT115</f>
        <v>4.4089999999999998</v>
      </c>
      <c r="DU184">
        <f>Model!DU115</f>
        <v>4.9290000000000003</v>
      </c>
      <c r="DV184">
        <f>Model!DV115</f>
        <v>7.2270000000000003</v>
      </c>
      <c r="DW184">
        <f>Model!DW115</f>
        <v>13.634</v>
      </c>
      <c r="DX184">
        <f>Model!DX115</f>
        <v>27.408000000000001</v>
      </c>
      <c r="DY184">
        <f>Model!DY115</f>
        <v>41.6</v>
      </c>
      <c r="DZ184">
        <f>Model!DZ115</f>
        <v>89.638999999999996</v>
      </c>
      <c r="EA184">
        <f>Model!EA115</f>
        <v>98.287999999999997</v>
      </c>
      <c r="EB184">
        <f>Model!EB115</f>
        <v>112.271</v>
      </c>
      <c r="EC184">
        <f>Model!EC115</f>
        <v>132.03369812922796</v>
      </c>
      <c r="ED184">
        <f>Model!ED115</f>
        <v>149.16546419567433</v>
      </c>
      <c r="EE184">
        <f>Model!EE115</f>
        <v>165.38348056164588</v>
      </c>
      <c r="EF184">
        <f>Model!EF115</f>
        <v>179.78412164179196</v>
      </c>
      <c r="EG184">
        <f>Model!EG115</f>
        <v>192.59642568519888</v>
      </c>
      <c r="EH184">
        <f>Model!EH115</f>
        <v>203.10371922271867</v>
      </c>
      <c r="EI184">
        <f>Model!EI115</f>
        <v>210.43064435917472</v>
      </c>
      <c r="EJ184">
        <f>Model!EJ115</f>
        <v>213.78245553915383</v>
      </c>
      <c r="EK184">
        <f>Model!EK115</f>
        <v>0</v>
      </c>
      <c r="EL184">
        <f>Model!EM115</f>
        <v>0</v>
      </c>
      <c r="EM184">
        <f>Model!EN115</f>
        <v>0</v>
      </c>
      <c r="EN184">
        <f>Model!EO115</f>
        <v>0</v>
      </c>
      <c r="EO184">
        <f>Model!EP115</f>
        <v>0</v>
      </c>
      <c r="EP184">
        <f>Model!EQ115</f>
        <v>0</v>
      </c>
      <c r="EQ184">
        <f>Model!ER115</f>
        <v>0</v>
      </c>
      <c r="ER184">
        <f>Model!ES115</f>
        <v>0</v>
      </c>
      <c r="ES184">
        <f>Model!ET115</f>
        <v>0</v>
      </c>
      <c r="ET184">
        <f>Model!EU115</f>
        <v>0</v>
      </c>
      <c r="EU184">
        <f>Model!EV115</f>
        <v>0</v>
      </c>
      <c r="EV184">
        <f>Model!EW115</f>
        <v>0</v>
      </c>
      <c r="EW184">
        <f>Model!EX115</f>
        <v>0</v>
      </c>
      <c r="EX184">
        <f>Model!EY115</f>
        <v>0</v>
      </c>
    </row>
    <row r="185" spans="1:154" hidden="1" outlineLevel="1">
      <c r="A185">
        <f>Model!A116</f>
        <v>0</v>
      </c>
      <c r="B185">
        <f>Model!B116</f>
        <v>0</v>
      </c>
      <c r="C185">
        <f>Model!C116</f>
        <v>0</v>
      </c>
      <c r="D185">
        <f>Model!D116</f>
        <v>0</v>
      </c>
      <c r="E185">
        <f>Model!E116</f>
        <v>0</v>
      </c>
      <c r="F185">
        <f>Model!F116</f>
        <v>0</v>
      </c>
      <c r="G185">
        <f>Model!G116</f>
        <v>0</v>
      </c>
      <c r="H185">
        <f>Model!H116</f>
        <v>0</v>
      </c>
      <c r="I185" t="str">
        <f>Model!I116</f>
        <v>Capex as % of IMS Revenue</v>
      </c>
      <c r="J185">
        <f>Model!J116</f>
        <v>0</v>
      </c>
      <c r="K185">
        <f>Model!K116</f>
        <v>0</v>
      </c>
      <c r="L185">
        <f>Model!L116</f>
        <v>0</v>
      </c>
      <c r="M185">
        <f>Model!M116</f>
        <v>0</v>
      </c>
      <c r="N185">
        <f>Model!N116</f>
        <v>0</v>
      </c>
      <c r="O185">
        <f>Model!O116</f>
        <v>0</v>
      </c>
      <c r="P185">
        <f>Model!P116</f>
        <v>0</v>
      </c>
      <c r="Q185">
        <f>Model!Q116</f>
        <v>0</v>
      </c>
      <c r="R185">
        <f>Model!R116</f>
        <v>0</v>
      </c>
      <c r="S185">
        <f>Model!S116</f>
        <v>0</v>
      </c>
      <c r="T185">
        <f>Model!T116</f>
        <v>0</v>
      </c>
      <c r="U185">
        <f>Model!U116</f>
        <v>0</v>
      </c>
      <c r="V185">
        <f>Model!V116</f>
        <v>0</v>
      </c>
      <c r="W185">
        <f>Model!W116</f>
        <v>0</v>
      </c>
      <c r="X185">
        <f>Model!X116</f>
        <v>0</v>
      </c>
      <c r="Y185">
        <f>Model!Y116</f>
        <v>0</v>
      </c>
      <c r="Z185">
        <f>Model!Z116</f>
        <v>0</v>
      </c>
      <c r="AA185">
        <f>Model!AA116</f>
        <v>0</v>
      </c>
      <c r="AB185">
        <f>Model!AB116</f>
        <v>0</v>
      </c>
      <c r="AC185">
        <f>Model!AC116</f>
        <v>0</v>
      </c>
      <c r="AD185">
        <f>Model!AD116</f>
        <v>0</v>
      </c>
      <c r="AE185">
        <f>Model!AE116</f>
        <v>0</v>
      </c>
      <c r="AF185">
        <f>Model!AF116</f>
        <v>0</v>
      </c>
      <c r="AG185">
        <f>Model!AG116</f>
        <v>0</v>
      </c>
      <c r="AH185">
        <f>Model!AH116</f>
        <v>0</v>
      </c>
      <c r="AI185">
        <f>Model!AI116</f>
        <v>0</v>
      </c>
      <c r="AJ185">
        <f>Model!AJ116</f>
        <v>0</v>
      </c>
      <c r="AK185">
        <f>Model!AK116</f>
        <v>0</v>
      </c>
      <c r="AL185">
        <f>Model!AL116</f>
        <v>0</v>
      </c>
      <c r="AM185">
        <f>Model!AM116</f>
        <v>0</v>
      </c>
      <c r="AN185">
        <f>Model!AN116</f>
        <v>0</v>
      </c>
      <c r="AO185">
        <f>Model!AO116</f>
        <v>0</v>
      </c>
      <c r="AP185">
        <f>Model!AP116</f>
        <v>0</v>
      </c>
      <c r="AQ185">
        <f>Model!AQ116</f>
        <v>0</v>
      </c>
      <c r="AR185">
        <f>Model!AR116</f>
        <v>0</v>
      </c>
      <c r="AS185">
        <f>Model!AS116</f>
        <v>0</v>
      </c>
      <c r="AT185">
        <f>Model!AT116</f>
        <v>0</v>
      </c>
      <c r="AU185">
        <f>Model!AU116</f>
        <v>0</v>
      </c>
      <c r="AV185">
        <f>Model!AV116</f>
        <v>0</v>
      </c>
      <c r="AW185">
        <f>Model!AW116</f>
        <v>0</v>
      </c>
      <c r="AX185">
        <f>Model!AX116</f>
        <v>0</v>
      </c>
      <c r="AY185">
        <f>Model!AY116</f>
        <v>0</v>
      </c>
      <c r="AZ185">
        <f>Model!AZ116</f>
        <v>0</v>
      </c>
      <c r="BA185">
        <f>Model!BA116</f>
        <v>0</v>
      </c>
      <c r="BB185">
        <f>Model!BB116</f>
        <v>0.10976909413854352</v>
      </c>
      <c r="BC185">
        <f>Model!BC116</f>
        <v>0.12615967182076362</v>
      </c>
      <c r="BD185">
        <f>Model!BD116</f>
        <v>0.2217033111192738</v>
      </c>
      <c r="BE185">
        <f>Model!BE116</f>
        <v>1.1361922477502366E-2</v>
      </c>
      <c r="BF185">
        <f>Model!BF116</f>
        <v>0.11058555599351816</v>
      </c>
      <c r="BG185">
        <f>Model!BG116</f>
        <v>0.12148388258598952</v>
      </c>
      <c r="BH185">
        <f>Model!BH116</f>
        <v>0.11762494125019583</v>
      </c>
      <c r="BI185">
        <f>Model!BI116</f>
        <v>8.8097387657628812E-2</v>
      </c>
      <c r="BJ185">
        <f>Model!BJ116</f>
        <v>0.15254324282708001</v>
      </c>
      <c r="BK185">
        <f>Model!BK116</f>
        <v>0.10767263427109976</v>
      </c>
      <c r="BL185">
        <f>Model!BL116</f>
        <v>0.1020052146836488</v>
      </c>
      <c r="BM185">
        <f>Model!BM116</f>
        <v>9.6198670048673454E-2</v>
      </c>
      <c r="BN185">
        <f>Model!BN116</f>
        <v>0.11883519768126444</v>
      </c>
      <c r="BO185">
        <f>Model!BO116</f>
        <v>9.5341595170003179E-2</v>
      </c>
      <c r="BP185">
        <f>Model!BP116</f>
        <v>0.10046702614895202</v>
      </c>
      <c r="BQ185">
        <f>Model!BQ116</f>
        <v>9.0069209024250266E-2</v>
      </c>
      <c r="BR185">
        <f>Model!BR116</f>
        <v>6.3501731977284329E-2</v>
      </c>
      <c r="BS185">
        <f>Model!BS116</f>
        <v>8.8895246658764845E-2</v>
      </c>
      <c r="BT185">
        <f>Model!BT116</f>
        <v>9.529601448250502E-2</v>
      </c>
      <c r="BU185">
        <f>Model!BU116</f>
        <v>7.4334297691444784E-2</v>
      </c>
      <c r="BV185">
        <f>Model!BV116</f>
        <v>8.1792861674785722E-2</v>
      </c>
      <c r="BW185">
        <f>Model!BW116</f>
        <v>8.7239627068708234E-2</v>
      </c>
      <c r="BX185">
        <f>Model!BX116</f>
        <v>5.4939623851250258E-2</v>
      </c>
      <c r="BY185">
        <f>Model!BY116</f>
        <v>7.1736112331511531E-2</v>
      </c>
      <c r="BZ185">
        <f>Model!BZ116</f>
        <v>5.762587732682331E-2</v>
      </c>
      <c r="CA185">
        <f>Model!CA116</f>
        <v>6.537380550871276E-2</v>
      </c>
      <c r="CB185">
        <f>Model!CB116</f>
        <v>7.0863152367131588E-2</v>
      </c>
      <c r="CC185">
        <f>Model!CC116</f>
        <v>5.3653526015655442E-2</v>
      </c>
      <c r="CD185">
        <f>Model!CD116</f>
        <v>0.06</v>
      </c>
      <c r="CE185">
        <f>Model!CE116</f>
        <v>0.06</v>
      </c>
      <c r="CF185">
        <f>Model!CF116</f>
        <v>0.06</v>
      </c>
      <c r="CG185">
        <f>Model!CG116</f>
        <v>0.06</v>
      </c>
      <c r="CH185">
        <f>Model!CH116</f>
        <v>0</v>
      </c>
      <c r="CI185">
        <f>Model!CI116</f>
        <v>0</v>
      </c>
      <c r="CJ185">
        <f>Model!CJ116</f>
        <v>0</v>
      </c>
      <c r="CK185">
        <f>Model!CK116</f>
        <v>0</v>
      </c>
      <c r="CL185">
        <f>Model!CL116</f>
        <v>0</v>
      </c>
      <c r="CM185">
        <f>Model!CM116</f>
        <v>0</v>
      </c>
      <c r="CN185">
        <f>Model!CN116</f>
        <v>0</v>
      </c>
      <c r="CO185">
        <f>Model!CO116</f>
        <v>0</v>
      </c>
      <c r="CP185">
        <f>Model!CP116</f>
        <v>0</v>
      </c>
      <c r="CQ185">
        <f>Model!CQ116</f>
        <v>0</v>
      </c>
      <c r="CR185">
        <f>Model!CR116</f>
        <v>0</v>
      </c>
      <c r="CS185">
        <f>Model!CS116</f>
        <v>0</v>
      </c>
      <c r="CT185">
        <f>Model!CT116</f>
        <v>0</v>
      </c>
      <c r="CU185">
        <f>Model!CU116</f>
        <v>0</v>
      </c>
      <c r="CV185">
        <f>Model!CV116</f>
        <v>0</v>
      </c>
      <c r="CW185">
        <f>Model!CW116</f>
        <v>0</v>
      </c>
      <c r="CX185">
        <f>Model!CX116</f>
        <v>0</v>
      </c>
      <c r="CY185">
        <f>Model!CY116</f>
        <v>0</v>
      </c>
      <c r="CZ185">
        <f>Model!CZ116</f>
        <v>0</v>
      </c>
      <c r="DA185">
        <f>Model!DA116</f>
        <v>0</v>
      </c>
      <c r="DB185">
        <f>Model!DB116</f>
        <v>0</v>
      </c>
      <c r="DC185">
        <f>Model!DC116</f>
        <v>0</v>
      </c>
      <c r="DD185">
        <f>Model!DD116</f>
        <v>0</v>
      </c>
      <c r="DE185">
        <f>Model!DE116</f>
        <v>0</v>
      </c>
      <c r="DF185">
        <f>Model!DF116</f>
        <v>0</v>
      </c>
      <c r="DG185">
        <f>Model!DG116</f>
        <v>0</v>
      </c>
      <c r="DH185">
        <f>Model!DH116</f>
        <v>0</v>
      </c>
      <c r="DI185">
        <f>Model!DI116</f>
        <v>0</v>
      </c>
      <c r="DJ185">
        <f>Model!DJ116</f>
        <v>0</v>
      </c>
      <c r="DK185">
        <f>Model!DK116</f>
        <v>0</v>
      </c>
      <c r="DL185">
        <f>Model!DL116</f>
        <v>0</v>
      </c>
      <c r="DM185">
        <f>Model!DM116</f>
        <v>0</v>
      </c>
      <c r="DN185">
        <f>Model!DN116</f>
        <v>0</v>
      </c>
      <c r="DO185">
        <f>Model!DO116</f>
        <v>0</v>
      </c>
      <c r="DP185">
        <f>Model!DP116</f>
        <v>0</v>
      </c>
      <c r="DQ185">
        <f>Model!DQ116</f>
        <v>0</v>
      </c>
      <c r="DR185">
        <f>Model!DR116</f>
        <v>0</v>
      </c>
      <c r="DS185">
        <f>Model!DS116</f>
        <v>0</v>
      </c>
      <c r="DT185">
        <f>Model!DT116</f>
        <v>0</v>
      </c>
      <c r="DU185">
        <f>Model!DU116</f>
        <v>0.16069846062953361</v>
      </c>
      <c r="DV185">
        <f>Model!DV116</f>
        <v>0.11636110396196994</v>
      </c>
      <c r="DW185">
        <f>Model!DW116</f>
        <v>0.1084895164741121</v>
      </c>
      <c r="DX185">
        <f>Model!DX116</f>
        <v>0.11160495077071046</v>
      </c>
      <c r="DY185">
        <f>Model!DY116</f>
        <v>0.10001749040329189</v>
      </c>
      <c r="DZ185">
        <f>Model!DZ116</f>
        <v>8.0862141234088553E-2</v>
      </c>
      <c r="EA185">
        <f>Model!EA116</f>
        <v>7.3305937119428663E-2</v>
      </c>
      <c r="EB185">
        <f>Model!EB116</f>
        <v>6.1969141729987354E-2</v>
      </c>
      <c r="EC185">
        <f>Model!EC116</f>
        <v>5.2264530363531764E-2</v>
      </c>
      <c r="ED185">
        <f>Model!ED116</f>
        <v>5.0264530363531762E-2</v>
      </c>
      <c r="EE185">
        <f>Model!EE116</f>
        <v>4.826453036353176E-2</v>
      </c>
      <c r="EF185">
        <f>Model!EF116</f>
        <v>4.6264530363531758E-2</v>
      </c>
      <c r="EG185">
        <f>Model!EG116</f>
        <v>4.4764530363531757E-2</v>
      </c>
      <c r="EH185">
        <f>Model!EH116</f>
        <v>4.3264530363531756E-2</v>
      </c>
      <c r="EI185">
        <f>Model!EI116</f>
        <v>4.1764530363531754E-2</v>
      </c>
      <c r="EJ185">
        <f>Model!EJ116</f>
        <v>4.0264530363531753E-2</v>
      </c>
      <c r="EK185">
        <f>Model!EK116</f>
        <v>0</v>
      </c>
      <c r="EL185">
        <f>Model!EM116</f>
        <v>0</v>
      </c>
      <c r="EM185">
        <f>Model!EN116</f>
        <v>0</v>
      </c>
      <c r="EN185">
        <f>Model!EO116</f>
        <v>0</v>
      </c>
      <c r="EO185">
        <f>Model!EP116</f>
        <v>0</v>
      </c>
      <c r="EP185">
        <f>Model!EQ116</f>
        <v>0</v>
      </c>
      <c r="EQ185">
        <f>Model!ER116</f>
        <v>0</v>
      </c>
      <c r="ER185">
        <f>Model!ES116</f>
        <v>0</v>
      </c>
      <c r="ES185">
        <f>Model!ET116</f>
        <v>0</v>
      </c>
      <c r="ET185">
        <f>Model!EU116</f>
        <v>0</v>
      </c>
      <c r="EU185">
        <f>Model!EV116</f>
        <v>0</v>
      </c>
      <c r="EV185">
        <f>Model!EW116</f>
        <v>0</v>
      </c>
      <c r="EW185">
        <f>Model!EX116</f>
        <v>0</v>
      </c>
      <c r="EX185">
        <f>Model!EY116</f>
        <v>0</v>
      </c>
    </row>
    <row r="186" spans="1:154" hidden="1" outlineLevel="1">
      <c r="A186">
        <f>Model!A119</f>
        <v>0</v>
      </c>
      <c r="B186">
        <f>Model!B119</f>
        <v>0</v>
      </c>
      <c r="C186">
        <f>Model!C119</f>
        <v>0</v>
      </c>
      <c r="D186">
        <f>Model!D119</f>
        <v>0</v>
      </c>
      <c r="E186">
        <f>Model!E119</f>
        <v>0</v>
      </c>
      <c r="F186">
        <f>Model!F119</f>
        <v>0</v>
      </c>
      <c r="G186">
        <f>Model!G119</f>
        <v>0</v>
      </c>
      <c r="H186">
        <f>Model!H119</f>
        <v>0</v>
      </c>
      <c r="I186">
        <f>Model!I119</f>
        <v>0</v>
      </c>
      <c r="J186">
        <f>Model!J119</f>
        <v>0</v>
      </c>
      <c r="K186">
        <f>Model!K119</f>
        <v>0</v>
      </c>
      <c r="L186">
        <f>Model!L119</f>
        <v>0</v>
      </c>
      <c r="M186">
        <f>Model!M119</f>
        <v>0</v>
      </c>
      <c r="N186">
        <f>Model!N119</f>
        <v>0</v>
      </c>
      <c r="O186">
        <f>Model!O119</f>
        <v>0</v>
      </c>
      <c r="P186">
        <f>Model!P119</f>
        <v>0</v>
      </c>
      <c r="Q186">
        <f>Model!Q119</f>
        <v>0</v>
      </c>
      <c r="R186">
        <f>Model!R119</f>
        <v>0</v>
      </c>
      <c r="S186">
        <f>Model!S119</f>
        <v>0</v>
      </c>
      <c r="T186">
        <f>Model!T119</f>
        <v>0</v>
      </c>
      <c r="U186">
        <f>Model!U119</f>
        <v>0</v>
      </c>
      <c r="V186">
        <f>Model!V119</f>
        <v>0</v>
      </c>
      <c r="W186">
        <f>Model!W119</f>
        <v>0</v>
      </c>
      <c r="X186">
        <f>Model!X119</f>
        <v>0</v>
      </c>
      <c r="Y186">
        <f>Model!Y119</f>
        <v>0</v>
      </c>
      <c r="Z186">
        <f>Model!Z119</f>
        <v>0</v>
      </c>
      <c r="AA186">
        <f>Model!AA119</f>
        <v>0</v>
      </c>
      <c r="AB186">
        <f>Model!AB119</f>
        <v>0</v>
      </c>
      <c r="AC186">
        <f>Model!AC119</f>
        <v>0</v>
      </c>
      <c r="AD186">
        <f>Model!AD119</f>
        <v>0</v>
      </c>
      <c r="AE186">
        <f>Model!AE119</f>
        <v>0</v>
      </c>
      <c r="AF186">
        <f>Model!AF119</f>
        <v>0</v>
      </c>
      <c r="AG186">
        <f>Model!AG119</f>
        <v>0</v>
      </c>
      <c r="AH186">
        <f>Model!AH119</f>
        <v>0</v>
      </c>
      <c r="AI186">
        <f>Model!AI119</f>
        <v>0</v>
      </c>
      <c r="AJ186">
        <f>Model!AJ119</f>
        <v>0</v>
      </c>
      <c r="AK186">
        <f>Model!AK119</f>
        <v>0</v>
      </c>
      <c r="AL186">
        <f>Model!AL119</f>
        <v>0</v>
      </c>
      <c r="AM186">
        <f>Model!AM119</f>
        <v>0</v>
      </c>
      <c r="AN186">
        <f>Model!AN119</f>
        <v>0</v>
      </c>
      <c r="AO186">
        <f>Model!AO119</f>
        <v>0</v>
      </c>
      <c r="AP186">
        <f>Model!AP119</f>
        <v>0</v>
      </c>
      <c r="AQ186">
        <f>Model!AQ119</f>
        <v>0</v>
      </c>
      <c r="AR186">
        <f>Model!AR119</f>
        <v>0</v>
      </c>
      <c r="AS186">
        <f>Model!AS119</f>
        <v>0</v>
      </c>
      <c r="AT186">
        <f>Model!AT119</f>
        <v>0</v>
      </c>
      <c r="AU186">
        <f>Model!AU119</f>
        <v>0</v>
      </c>
      <c r="AV186">
        <f>Model!AV119</f>
        <v>0</v>
      </c>
      <c r="AW186">
        <f>Model!AW119</f>
        <v>0</v>
      </c>
      <c r="AX186">
        <f>Model!AX119</f>
        <v>0</v>
      </c>
      <c r="AY186">
        <f>Model!AY119</f>
        <v>0</v>
      </c>
      <c r="AZ186">
        <f>Model!AZ119</f>
        <v>0</v>
      </c>
      <c r="BA186">
        <f>Model!BA119</f>
        <v>0</v>
      </c>
      <c r="BB186">
        <f>Model!BB119</f>
        <v>0</v>
      </c>
      <c r="BC186">
        <f>Model!BC119</f>
        <v>0</v>
      </c>
      <c r="BD186">
        <f>Model!BD119</f>
        <v>0</v>
      </c>
      <c r="BE186">
        <f>Model!BE119</f>
        <v>0</v>
      </c>
      <c r="BF186">
        <f>Model!BF119</f>
        <v>0</v>
      </c>
      <c r="BG186">
        <f>Model!BG119</f>
        <v>0</v>
      </c>
      <c r="BH186">
        <f>Model!BH119</f>
        <v>0</v>
      </c>
      <c r="BI186">
        <f>Model!BI119</f>
        <v>0</v>
      </c>
      <c r="BJ186">
        <f>Model!BJ119</f>
        <v>0</v>
      </c>
      <c r="BK186">
        <f>Model!BK119</f>
        <v>0</v>
      </c>
      <c r="BL186">
        <f>Model!BL119</f>
        <v>0</v>
      </c>
      <c r="BM186">
        <f>Model!BM119</f>
        <v>0</v>
      </c>
      <c r="BN186">
        <f>Model!BN119</f>
        <v>0</v>
      </c>
      <c r="BO186">
        <f>Model!BO119</f>
        <v>0</v>
      </c>
      <c r="BP186">
        <f>Model!BP119</f>
        <v>0</v>
      </c>
      <c r="BQ186">
        <f>Model!BQ119</f>
        <v>0</v>
      </c>
      <c r="BR186">
        <f>Model!BR119</f>
        <v>0</v>
      </c>
      <c r="BS186">
        <f>Model!BS119</f>
        <v>0</v>
      </c>
      <c r="BT186">
        <f>Model!BT119</f>
        <v>0</v>
      </c>
      <c r="BU186">
        <f>Model!BU119</f>
        <v>0</v>
      </c>
      <c r="BV186">
        <f>Model!BV119</f>
        <v>0</v>
      </c>
      <c r="BW186">
        <f>Model!BW119</f>
        <v>0</v>
      </c>
      <c r="BX186">
        <f>Model!BX119</f>
        <v>0</v>
      </c>
      <c r="BY186">
        <f>Model!BY119</f>
        <v>0</v>
      </c>
      <c r="BZ186">
        <f>Model!BZ119</f>
        <v>0</v>
      </c>
      <c r="CA186">
        <f>Model!CA119</f>
        <v>0</v>
      </c>
      <c r="CB186">
        <f>Model!CB119</f>
        <v>0</v>
      </c>
      <c r="CC186">
        <f>Model!CC119</f>
        <v>0</v>
      </c>
      <c r="CD186">
        <f>Model!CD119</f>
        <v>0</v>
      </c>
      <c r="CE186">
        <f>Model!CE119</f>
        <v>0</v>
      </c>
      <c r="CF186">
        <f>Model!CF119</f>
        <v>0</v>
      </c>
      <c r="CG186">
        <f>Model!CG119</f>
        <v>0</v>
      </c>
      <c r="CH186">
        <f>Model!CH119</f>
        <v>0</v>
      </c>
      <c r="CI186">
        <f>Model!CI119</f>
        <v>0</v>
      </c>
      <c r="CJ186">
        <f>Model!CJ119</f>
        <v>0</v>
      </c>
      <c r="CK186">
        <f>Model!CK119</f>
        <v>0</v>
      </c>
      <c r="CL186">
        <f>Model!CL119</f>
        <v>0</v>
      </c>
      <c r="CM186">
        <f>Model!CM119</f>
        <v>0</v>
      </c>
      <c r="CN186">
        <f>Model!CN119</f>
        <v>0</v>
      </c>
      <c r="CO186">
        <f>Model!CO119</f>
        <v>0</v>
      </c>
      <c r="CP186">
        <f>Model!CP119</f>
        <v>0</v>
      </c>
      <c r="CQ186">
        <f>Model!CQ119</f>
        <v>0</v>
      </c>
      <c r="CR186">
        <f>Model!CR119</f>
        <v>0</v>
      </c>
      <c r="CS186">
        <f>Model!CS119</f>
        <v>0</v>
      </c>
      <c r="CT186">
        <f>Model!CT119</f>
        <v>0</v>
      </c>
      <c r="CU186">
        <f>Model!CU119</f>
        <v>0</v>
      </c>
      <c r="CV186">
        <f>Model!CV119</f>
        <v>0</v>
      </c>
      <c r="CW186">
        <f>Model!CW119</f>
        <v>0</v>
      </c>
      <c r="CX186">
        <f>Model!CX119</f>
        <v>0</v>
      </c>
      <c r="CY186">
        <f>Model!CY119</f>
        <v>0</v>
      </c>
      <c r="CZ186">
        <f>Model!CZ119</f>
        <v>0</v>
      </c>
      <c r="DA186">
        <f>Model!DA119</f>
        <v>0</v>
      </c>
      <c r="DB186">
        <f>Model!DB119</f>
        <v>0</v>
      </c>
      <c r="DC186">
        <f>Model!DC119</f>
        <v>0</v>
      </c>
      <c r="DD186">
        <f>Model!DD119</f>
        <v>0</v>
      </c>
      <c r="DE186">
        <f>Model!DE119</f>
        <v>0</v>
      </c>
      <c r="DF186">
        <f>Model!DF119</f>
        <v>0</v>
      </c>
      <c r="DG186">
        <f>Model!DG119</f>
        <v>0</v>
      </c>
      <c r="DH186">
        <f>Model!DH119</f>
        <v>0</v>
      </c>
      <c r="DI186">
        <f>Model!DI119</f>
        <v>0</v>
      </c>
      <c r="DJ186">
        <f>Model!DJ119</f>
        <v>0</v>
      </c>
      <c r="DK186">
        <f>Model!DK119</f>
        <v>0</v>
      </c>
      <c r="DL186">
        <f>Model!DL119</f>
        <v>0</v>
      </c>
      <c r="DM186">
        <f>Model!DM119</f>
        <v>0</v>
      </c>
      <c r="DN186">
        <f>Model!DN119</f>
        <v>0</v>
      </c>
      <c r="DO186">
        <f>Model!DO119</f>
        <v>0</v>
      </c>
      <c r="DP186">
        <f>Model!DP119</f>
        <v>0</v>
      </c>
      <c r="DQ186">
        <f>Model!DQ119</f>
        <v>0</v>
      </c>
      <c r="DR186">
        <f>Model!DR119</f>
        <v>0</v>
      </c>
      <c r="DS186">
        <f>Model!DS119</f>
        <v>0</v>
      </c>
      <c r="DT186">
        <f>Model!DT119</f>
        <v>0</v>
      </c>
      <c r="DU186">
        <f>Model!DU119</f>
        <v>0</v>
      </c>
      <c r="DV186">
        <f>Model!DV119</f>
        <v>0</v>
      </c>
      <c r="DW186">
        <f>Model!DW119</f>
        <v>0</v>
      </c>
      <c r="DX186">
        <f>Model!DX119</f>
        <v>0</v>
      </c>
      <c r="DY186">
        <f>Model!DY119</f>
        <v>0</v>
      </c>
      <c r="DZ186">
        <f>Model!DZ119</f>
        <v>0</v>
      </c>
      <c r="EA186">
        <f>Model!EA119</f>
        <v>0</v>
      </c>
      <c r="EB186">
        <f>Model!EB119</f>
        <v>0</v>
      </c>
      <c r="EC186">
        <f>Model!EC119</f>
        <v>0</v>
      </c>
      <c r="ED186">
        <f>Model!ED119</f>
        <v>0</v>
      </c>
      <c r="EE186">
        <f>Model!EE119</f>
        <v>0</v>
      </c>
      <c r="EF186">
        <f>Model!EF119</f>
        <v>0</v>
      </c>
      <c r="EG186">
        <f>Model!EG119</f>
        <v>0</v>
      </c>
      <c r="EH186">
        <f>Model!EH119</f>
        <v>0</v>
      </c>
      <c r="EI186">
        <f>Model!EI119</f>
        <v>0</v>
      </c>
      <c r="EJ186">
        <f>Model!EJ119</f>
        <v>0</v>
      </c>
      <c r="EK186">
        <f>Model!EK119</f>
        <v>0</v>
      </c>
      <c r="EL186">
        <f>Model!EM119</f>
        <v>0</v>
      </c>
      <c r="EM186">
        <f>Model!EN119</f>
        <v>0</v>
      </c>
      <c r="EN186">
        <f>Model!EO119</f>
        <v>0</v>
      </c>
      <c r="EO186">
        <f>Model!EP119</f>
        <v>0</v>
      </c>
      <c r="EP186">
        <f>Model!EQ119</f>
        <v>0</v>
      </c>
      <c r="EQ186">
        <f>Model!ER119</f>
        <v>0</v>
      </c>
      <c r="ER186">
        <f>Model!ES119</f>
        <v>0</v>
      </c>
      <c r="ES186">
        <f>Model!ET119</f>
        <v>0</v>
      </c>
      <c r="ET186">
        <f>Model!EU119</f>
        <v>0</v>
      </c>
      <c r="EU186">
        <f>Model!EV119</f>
        <v>0</v>
      </c>
      <c r="EV186">
        <f>Model!EW119</f>
        <v>0</v>
      </c>
      <c r="EW186">
        <f>Model!EX119</f>
        <v>0</v>
      </c>
      <c r="EX186">
        <f>Model!EY119</f>
        <v>0</v>
      </c>
    </row>
    <row r="187" spans="1:154" hidden="1" outlineLevel="1">
      <c r="A187">
        <f>Model!A120</f>
        <v>0</v>
      </c>
      <c r="B187">
        <f>Model!B120</f>
        <v>0</v>
      </c>
      <c r="C187">
        <f>Model!C120</f>
        <v>0</v>
      </c>
      <c r="D187">
        <f>Model!D120</f>
        <v>0</v>
      </c>
      <c r="E187">
        <f>Model!E120</f>
        <v>0</v>
      </c>
      <c r="F187">
        <f>Model!F120</f>
        <v>0</v>
      </c>
      <c r="G187">
        <f>Model!G120</f>
        <v>0</v>
      </c>
      <c r="H187">
        <f>Model!H120</f>
        <v>0</v>
      </c>
      <c r="I187" t="str">
        <f>Model!I120</f>
        <v>Intangible Assets</v>
      </c>
      <c r="J187">
        <f>Model!J120</f>
        <v>0</v>
      </c>
      <c r="K187">
        <f>Model!K120</f>
        <v>0</v>
      </c>
      <c r="L187">
        <f>Model!L120</f>
        <v>0</v>
      </c>
      <c r="M187">
        <f>Model!M120</f>
        <v>0</v>
      </c>
      <c r="N187">
        <f>Model!N120</f>
        <v>0</v>
      </c>
      <c r="O187">
        <f>Model!O120</f>
        <v>0</v>
      </c>
      <c r="P187">
        <f>Model!P120</f>
        <v>0</v>
      </c>
      <c r="Q187">
        <f>Model!Q120</f>
        <v>0</v>
      </c>
      <c r="R187">
        <f>Model!R120</f>
        <v>0</v>
      </c>
      <c r="S187">
        <f>Model!S120</f>
        <v>0</v>
      </c>
      <c r="T187">
        <f>Model!T120</f>
        <v>0</v>
      </c>
      <c r="U187">
        <f>Model!U120</f>
        <v>0</v>
      </c>
      <c r="V187">
        <f>Model!V120</f>
        <v>0</v>
      </c>
      <c r="W187">
        <f>Model!W120</f>
        <v>0</v>
      </c>
      <c r="X187">
        <f>Model!X120</f>
        <v>0</v>
      </c>
      <c r="Y187">
        <f>Model!Y120</f>
        <v>0</v>
      </c>
      <c r="Z187">
        <f>Model!Z120</f>
        <v>0</v>
      </c>
      <c r="AA187">
        <f>Model!AA120</f>
        <v>0</v>
      </c>
      <c r="AB187">
        <f>Model!AB120</f>
        <v>0</v>
      </c>
      <c r="AC187">
        <f>Model!AC120</f>
        <v>0</v>
      </c>
      <c r="AD187">
        <f>Model!AD120</f>
        <v>0</v>
      </c>
      <c r="AE187">
        <f>Model!AE120</f>
        <v>0</v>
      </c>
      <c r="AF187">
        <f>Model!AF120</f>
        <v>0</v>
      </c>
      <c r="AG187">
        <f>Model!AG120</f>
        <v>0</v>
      </c>
      <c r="AH187">
        <f>Model!AH120</f>
        <v>0</v>
      </c>
      <c r="AI187">
        <f>Model!AI120</f>
        <v>0</v>
      </c>
      <c r="AJ187">
        <f>Model!AJ120</f>
        <v>0</v>
      </c>
      <c r="AK187">
        <f>Model!AK120</f>
        <v>0</v>
      </c>
      <c r="AL187">
        <f>Model!AL120</f>
        <v>0</v>
      </c>
      <c r="AM187">
        <f>Model!AM120</f>
        <v>0</v>
      </c>
      <c r="AN187">
        <f>Model!AN120</f>
        <v>0</v>
      </c>
      <c r="AO187">
        <f>Model!AO120</f>
        <v>0</v>
      </c>
      <c r="AP187">
        <f>Model!AP120</f>
        <v>0</v>
      </c>
      <c r="AQ187">
        <f>Model!AQ120</f>
        <v>0</v>
      </c>
      <c r="AR187">
        <f>Model!AR120</f>
        <v>0</v>
      </c>
      <c r="AS187">
        <f>Model!AS120</f>
        <v>0</v>
      </c>
      <c r="AT187">
        <f>Model!AT120</f>
        <v>0</v>
      </c>
      <c r="AU187">
        <f>Model!AU120</f>
        <v>0</v>
      </c>
      <c r="AV187">
        <f>Model!AV120</f>
        <v>0</v>
      </c>
      <c r="AW187">
        <f>Model!AW120</f>
        <v>0</v>
      </c>
      <c r="AX187">
        <f>Model!AX120</f>
        <v>0</v>
      </c>
      <c r="AY187">
        <f>Model!AY120</f>
        <v>0</v>
      </c>
      <c r="AZ187">
        <f>Model!AZ120</f>
        <v>0</v>
      </c>
      <c r="BA187">
        <f>Model!BA120</f>
        <v>0</v>
      </c>
      <c r="BB187">
        <f>Model!BB120</f>
        <v>0</v>
      </c>
      <c r="BC187">
        <f>Model!BC120</f>
        <v>0</v>
      </c>
      <c r="BD187">
        <f>Model!BD120</f>
        <v>0</v>
      </c>
      <c r="BE187">
        <f>Model!BE120</f>
        <v>0</v>
      </c>
      <c r="BF187">
        <f>Model!BF120</f>
        <v>0</v>
      </c>
      <c r="BG187">
        <f>Model!BG120</f>
        <v>0</v>
      </c>
      <c r="BH187">
        <f>Model!BH120</f>
        <v>0</v>
      </c>
      <c r="BI187">
        <f>Model!BI120</f>
        <v>0</v>
      </c>
      <c r="BJ187">
        <f>Model!BJ120</f>
        <v>0</v>
      </c>
      <c r="BK187">
        <f>Model!BK120</f>
        <v>0</v>
      </c>
      <c r="BL187">
        <f>Model!BL120</f>
        <v>0</v>
      </c>
      <c r="BM187">
        <f>Model!BM120</f>
        <v>0</v>
      </c>
      <c r="BN187">
        <f>Model!BN120</f>
        <v>0</v>
      </c>
      <c r="BO187">
        <f>Model!BO120</f>
        <v>0</v>
      </c>
      <c r="BP187">
        <f>Model!BP120</f>
        <v>0</v>
      </c>
      <c r="BQ187">
        <f>Model!BQ120</f>
        <v>0</v>
      </c>
      <c r="BR187">
        <f>Model!BR120</f>
        <v>0</v>
      </c>
      <c r="BS187">
        <f>Model!BS120</f>
        <v>0</v>
      </c>
      <c r="BT187">
        <f>Model!BT120</f>
        <v>0</v>
      </c>
      <c r="BU187">
        <f>Model!BU120</f>
        <v>0</v>
      </c>
      <c r="BV187">
        <f>Model!BV120</f>
        <v>0</v>
      </c>
      <c r="BW187">
        <f>Model!BW120</f>
        <v>0</v>
      </c>
      <c r="BX187">
        <f>Model!BX120</f>
        <v>0</v>
      </c>
      <c r="BY187">
        <f>Model!BY120</f>
        <v>0</v>
      </c>
      <c r="BZ187">
        <f>Model!BZ120</f>
        <v>0</v>
      </c>
      <c r="CA187">
        <f>Model!CA120</f>
        <v>0</v>
      </c>
      <c r="CB187">
        <f>Model!CB120</f>
        <v>0</v>
      </c>
      <c r="CC187">
        <f>Model!CC120</f>
        <v>0</v>
      </c>
      <c r="CD187">
        <f>Model!CD120</f>
        <v>0</v>
      </c>
      <c r="CE187">
        <f>Model!CE120</f>
        <v>0</v>
      </c>
      <c r="CF187">
        <f>Model!CF120</f>
        <v>0</v>
      </c>
      <c r="CG187">
        <f>Model!CG120</f>
        <v>0</v>
      </c>
      <c r="CH187">
        <f>Model!CH120</f>
        <v>0</v>
      </c>
      <c r="CI187">
        <f>Model!CI120</f>
        <v>0</v>
      </c>
      <c r="CJ187">
        <f>Model!CJ120</f>
        <v>0</v>
      </c>
      <c r="CK187">
        <f>Model!CK120</f>
        <v>0</v>
      </c>
      <c r="CL187">
        <f>Model!CL120</f>
        <v>0</v>
      </c>
      <c r="CM187">
        <f>Model!CM120</f>
        <v>0</v>
      </c>
      <c r="CN187">
        <f>Model!CN120</f>
        <v>0</v>
      </c>
      <c r="CO187">
        <f>Model!CO120</f>
        <v>0</v>
      </c>
      <c r="CP187">
        <f>Model!CP120</f>
        <v>0</v>
      </c>
      <c r="CQ187">
        <f>Model!CQ120</f>
        <v>0</v>
      </c>
      <c r="CR187">
        <f>Model!CR120</f>
        <v>0</v>
      </c>
      <c r="CS187">
        <f>Model!CS120</f>
        <v>0</v>
      </c>
      <c r="CT187">
        <f>Model!CT120</f>
        <v>0</v>
      </c>
      <c r="CU187">
        <f>Model!CU120</f>
        <v>0</v>
      </c>
      <c r="CV187">
        <f>Model!CV120</f>
        <v>0</v>
      </c>
      <c r="CW187">
        <f>Model!CW120</f>
        <v>0</v>
      </c>
      <c r="CX187">
        <f>Model!CX120</f>
        <v>0</v>
      </c>
      <c r="CY187">
        <f>Model!CY120</f>
        <v>0</v>
      </c>
      <c r="CZ187">
        <f>Model!CZ120</f>
        <v>0</v>
      </c>
      <c r="DA187">
        <f>Model!DA120</f>
        <v>0</v>
      </c>
      <c r="DB187">
        <f>Model!DB120</f>
        <v>0</v>
      </c>
      <c r="DC187">
        <f>Model!DC120</f>
        <v>0</v>
      </c>
      <c r="DD187">
        <f>Model!DD120</f>
        <v>0</v>
      </c>
      <c r="DE187">
        <f>Model!DE120</f>
        <v>0</v>
      </c>
      <c r="DF187">
        <f>Model!DF120</f>
        <v>0</v>
      </c>
      <c r="DG187">
        <f>Model!DG120</f>
        <v>0</v>
      </c>
      <c r="DH187">
        <f>Model!DH120</f>
        <v>0</v>
      </c>
      <c r="DI187">
        <f>Model!DI120</f>
        <v>0</v>
      </c>
      <c r="DJ187">
        <f>Model!DJ120</f>
        <v>0</v>
      </c>
      <c r="DK187">
        <f>Model!DK120</f>
        <v>0</v>
      </c>
      <c r="DL187">
        <f>Model!DL120</f>
        <v>0</v>
      </c>
      <c r="DM187">
        <f>Model!DM120</f>
        <v>0</v>
      </c>
      <c r="DN187">
        <f>Model!DN120</f>
        <v>0</v>
      </c>
      <c r="DO187">
        <f>Model!DO120</f>
        <v>0</v>
      </c>
      <c r="DP187">
        <f>Model!DP120</f>
        <v>0</v>
      </c>
      <c r="DQ187">
        <f>Model!DQ120</f>
        <v>0</v>
      </c>
      <c r="DR187">
        <f>Model!DR120</f>
        <v>0</v>
      </c>
      <c r="DS187">
        <f>Model!DS120</f>
        <v>0</v>
      </c>
      <c r="DT187">
        <f>Model!DT120</f>
        <v>0</v>
      </c>
      <c r="DU187">
        <f>Model!DU120</f>
        <v>0</v>
      </c>
      <c r="DV187">
        <f>Model!DV120</f>
        <v>0</v>
      </c>
      <c r="DW187">
        <f>Model!DW120</f>
        <v>0</v>
      </c>
      <c r="DX187">
        <f>Model!DX120</f>
        <v>0</v>
      </c>
      <c r="DY187">
        <f>Model!DY120</f>
        <v>0</v>
      </c>
      <c r="DZ187">
        <f>Model!DZ120</f>
        <v>0</v>
      </c>
      <c r="EA187">
        <f>Model!EA120</f>
        <v>0</v>
      </c>
      <c r="EB187">
        <f>Model!EB120</f>
        <v>0</v>
      </c>
      <c r="EC187">
        <f>Model!EC120</f>
        <v>0</v>
      </c>
      <c r="ED187">
        <f>Model!ED120</f>
        <v>0</v>
      </c>
      <c r="EE187">
        <f>Model!EE120</f>
        <v>0</v>
      </c>
      <c r="EF187">
        <f>Model!EF120</f>
        <v>0</v>
      </c>
      <c r="EG187">
        <f>Model!EG120</f>
        <v>0</v>
      </c>
      <c r="EH187">
        <f>Model!EH120</f>
        <v>0</v>
      </c>
      <c r="EI187">
        <f>Model!EI120</f>
        <v>0</v>
      </c>
      <c r="EJ187">
        <f>Model!EJ120</f>
        <v>0</v>
      </c>
      <c r="EK187">
        <f>Model!EK120</f>
        <v>0</v>
      </c>
      <c r="EL187">
        <f>Model!EM120</f>
        <v>0</v>
      </c>
      <c r="EM187">
        <f>Model!EN120</f>
        <v>0</v>
      </c>
      <c r="EN187">
        <f>Model!EO120</f>
        <v>0</v>
      </c>
      <c r="EO187">
        <f>Model!EP120</f>
        <v>0</v>
      </c>
      <c r="EP187">
        <f>Model!EQ120</f>
        <v>0</v>
      </c>
      <c r="EQ187">
        <f>Model!ER120</f>
        <v>0</v>
      </c>
      <c r="ER187">
        <f>Model!ES120</f>
        <v>0</v>
      </c>
      <c r="ES187">
        <f>Model!ET120</f>
        <v>0</v>
      </c>
      <c r="ET187">
        <f>Model!EU120</f>
        <v>0</v>
      </c>
      <c r="EU187">
        <f>Model!EV120</f>
        <v>0</v>
      </c>
      <c r="EV187">
        <f>Model!EW120</f>
        <v>0</v>
      </c>
      <c r="EW187">
        <f>Model!EX120</f>
        <v>0</v>
      </c>
      <c r="EX187">
        <f>Model!EY120</f>
        <v>0</v>
      </c>
    </row>
    <row r="188" spans="1:154" hidden="1" outlineLevel="1">
      <c r="A188">
        <f>Model!A121</f>
        <v>0</v>
      </c>
      <c r="B188">
        <f>Model!B121</f>
        <v>0</v>
      </c>
      <c r="C188">
        <f>Model!C121</f>
        <v>0</v>
      </c>
      <c r="D188">
        <f>Model!D121</f>
        <v>0</v>
      </c>
      <c r="E188">
        <f>Model!E121</f>
        <v>0</v>
      </c>
      <c r="F188">
        <f>Model!F121</f>
        <v>0</v>
      </c>
      <c r="G188">
        <f>Model!G121</f>
        <v>0</v>
      </c>
      <c r="H188">
        <f>Model!H121</f>
        <v>0</v>
      </c>
      <c r="I188" t="str">
        <f>Model!I121</f>
        <v>BOP - Net Intangible Assets</v>
      </c>
      <c r="J188">
        <f>Model!J121</f>
        <v>0</v>
      </c>
      <c r="K188">
        <f>Model!K121</f>
        <v>0</v>
      </c>
      <c r="L188">
        <f>Model!L121</f>
        <v>0</v>
      </c>
      <c r="M188">
        <f>Model!M121</f>
        <v>0</v>
      </c>
      <c r="N188">
        <f>Model!N121</f>
        <v>0</v>
      </c>
      <c r="O188">
        <f>Model!O121</f>
        <v>0</v>
      </c>
      <c r="P188">
        <f>Model!P121</f>
        <v>0</v>
      </c>
      <c r="Q188">
        <f>Model!Q121</f>
        <v>0</v>
      </c>
      <c r="R188">
        <f>Model!R121</f>
        <v>0</v>
      </c>
      <c r="S188">
        <f>Model!S121</f>
        <v>0</v>
      </c>
      <c r="T188">
        <f>Model!T121</f>
        <v>0</v>
      </c>
      <c r="U188">
        <f>Model!U121</f>
        <v>0</v>
      </c>
      <c r="V188">
        <f>Model!V121</f>
        <v>0</v>
      </c>
      <c r="W188">
        <f>Model!W121</f>
        <v>0</v>
      </c>
      <c r="X188">
        <f>Model!X121</f>
        <v>0</v>
      </c>
      <c r="Y188">
        <f>Model!Y121</f>
        <v>0</v>
      </c>
      <c r="Z188">
        <f>Model!Z121</f>
        <v>0</v>
      </c>
      <c r="AA188">
        <f>Model!AA121</f>
        <v>0</v>
      </c>
      <c r="AB188">
        <f>Model!AB121</f>
        <v>0</v>
      </c>
      <c r="AC188">
        <f>Model!AC121</f>
        <v>0</v>
      </c>
      <c r="AD188">
        <f>Model!AD121</f>
        <v>0</v>
      </c>
      <c r="AE188">
        <f>Model!AE121</f>
        <v>0</v>
      </c>
      <c r="AF188">
        <f>Model!AF121</f>
        <v>0</v>
      </c>
      <c r="AG188">
        <f>Model!AG121</f>
        <v>0</v>
      </c>
      <c r="AH188">
        <f>Model!AH121</f>
        <v>0</v>
      </c>
      <c r="AI188">
        <f>Model!AI121</f>
        <v>0</v>
      </c>
      <c r="AJ188">
        <f>Model!AJ121</f>
        <v>0</v>
      </c>
      <c r="AK188">
        <f>Model!AK121</f>
        <v>0</v>
      </c>
      <c r="AL188">
        <f>Model!AL121</f>
        <v>0</v>
      </c>
      <c r="AM188">
        <f>Model!AM121</f>
        <v>0</v>
      </c>
      <c r="AN188">
        <f>Model!AN121</f>
        <v>0</v>
      </c>
      <c r="AO188">
        <f>Model!AO121</f>
        <v>0</v>
      </c>
      <c r="AP188">
        <f>Model!AP121</f>
        <v>0</v>
      </c>
      <c r="AQ188">
        <f>Model!AQ121</f>
        <v>0</v>
      </c>
      <c r="AR188">
        <f>Model!AR121</f>
        <v>0</v>
      </c>
      <c r="AS188">
        <f>Model!AS121</f>
        <v>0</v>
      </c>
      <c r="AT188">
        <f>Model!AT121</f>
        <v>0</v>
      </c>
      <c r="AU188">
        <f>Model!AU121</f>
        <v>0</v>
      </c>
      <c r="AV188">
        <f>Model!AV121</f>
        <v>0</v>
      </c>
      <c r="AW188">
        <f>Model!AW121</f>
        <v>0</v>
      </c>
      <c r="AX188">
        <f>Model!AX121</f>
        <v>0</v>
      </c>
      <c r="AY188">
        <f>Model!AY121</f>
        <v>0</v>
      </c>
      <c r="AZ188">
        <f>Model!AZ121</f>
        <v>0</v>
      </c>
      <c r="BA188">
        <f>Model!BA121</f>
        <v>0</v>
      </c>
      <c r="BB188">
        <f>Model!BB121</f>
        <v>0.88800000000000001</v>
      </c>
      <c r="BC188">
        <f>Model!BC121</f>
        <v>1.518</v>
      </c>
      <c r="BD188">
        <f>Model!BD121</f>
        <v>1.9339999999999999</v>
      </c>
      <c r="BE188">
        <f>Model!BE121</f>
        <v>1.714</v>
      </c>
      <c r="BF188">
        <f>Model!BF121</f>
        <v>4.532</v>
      </c>
      <c r="BG188">
        <f>Model!BG121</f>
        <v>4.2889999999999997</v>
      </c>
      <c r="BH188">
        <f>Model!BH121</f>
        <v>9.6549999999999994</v>
      </c>
      <c r="BI188">
        <f>Model!BI121</f>
        <v>9.0690000000000008</v>
      </c>
      <c r="BJ188">
        <f>Model!BJ121</f>
        <v>21.248000000000001</v>
      </c>
      <c r="BK188">
        <f>Model!BK121</f>
        <v>20.241</v>
      </c>
      <c r="BL188">
        <f>Model!BL121</f>
        <v>19.597000000000001</v>
      </c>
      <c r="BM188">
        <f>Model!BM121</f>
        <v>30.262</v>
      </c>
      <c r="BN188">
        <f>Model!BN121</f>
        <v>29.149000000000001</v>
      </c>
      <c r="BO188">
        <f>Model!BO121</f>
        <v>27.74</v>
      </c>
      <c r="BP188">
        <f>Model!BP121</f>
        <v>26.454999999999998</v>
      </c>
      <c r="BQ188">
        <f>Model!BQ121</f>
        <v>24.864000000000001</v>
      </c>
      <c r="BR188">
        <f>Model!BR121</f>
        <v>26.757000000000001</v>
      </c>
      <c r="BS188">
        <f>Model!BS121</f>
        <v>569.125</v>
      </c>
      <c r="BT188">
        <f>Model!BT121</f>
        <v>565.34500000000003</v>
      </c>
      <c r="BU188">
        <f>Model!BU121</f>
        <v>563.54</v>
      </c>
      <c r="BV188">
        <f>Model!BV121</f>
        <v>554.76499999999999</v>
      </c>
      <c r="BW188">
        <f>Model!BW121</f>
        <v>549.26700000000005</v>
      </c>
      <c r="BX188">
        <f>Model!BX121</f>
        <v>539.96500000000003</v>
      </c>
      <c r="BY188">
        <f>Model!BY121</f>
        <v>537.17700000000002</v>
      </c>
      <c r="BZ188">
        <f>Model!BZ121</f>
        <v>527.46400000000006</v>
      </c>
      <c r="CA188">
        <f>Model!CA121</f>
        <v>525.77099999999996</v>
      </c>
      <c r="CB188">
        <f>Model!CB121</f>
        <v>514.51300000000003</v>
      </c>
      <c r="CC188">
        <f>Model!CC121</f>
        <v>505.69600000000003</v>
      </c>
      <c r="CD188">
        <f>Model!CD121</f>
        <v>319.71100000000001</v>
      </c>
      <c r="CE188">
        <f>Model!CE121</f>
        <v>309.72160029290512</v>
      </c>
      <c r="CF188">
        <f>Model!CF121</f>
        <v>298.81312537532739</v>
      </c>
      <c r="CG188">
        <f>Model!CG121</f>
        <v>287.31344438160414</v>
      </c>
      <c r="CH188">
        <f>Model!CH121</f>
        <v>0</v>
      </c>
      <c r="CI188">
        <f>Model!CI121</f>
        <v>0</v>
      </c>
      <c r="CJ188">
        <f>Model!CJ121</f>
        <v>0</v>
      </c>
      <c r="CK188">
        <f>Model!CK121</f>
        <v>0</v>
      </c>
      <c r="CL188">
        <f>Model!CL121</f>
        <v>0</v>
      </c>
      <c r="CM188">
        <f>Model!CM121</f>
        <v>0</v>
      </c>
      <c r="CN188">
        <f>Model!CN121</f>
        <v>0</v>
      </c>
      <c r="CO188">
        <f>Model!CO121</f>
        <v>0</v>
      </c>
      <c r="CP188">
        <f>Model!CP121</f>
        <v>0</v>
      </c>
      <c r="CQ188">
        <f>Model!CQ121</f>
        <v>0</v>
      </c>
      <c r="CR188">
        <f>Model!CR121</f>
        <v>0</v>
      </c>
      <c r="CS188">
        <f>Model!CS121</f>
        <v>0</v>
      </c>
      <c r="CT188">
        <f>Model!CT121</f>
        <v>0</v>
      </c>
      <c r="CU188">
        <f>Model!CU121</f>
        <v>0</v>
      </c>
      <c r="CV188">
        <f>Model!CV121</f>
        <v>0</v>
      </c>
      <c r="CW188">
        <f>Model!CW121</f>
        <v>0</v>
      </c>
      <c r="CX188">
        <f>Model!CX121</f>
        <v>0</v>
      </c>
      <c r="CY188">
        <f>Model!CY121</f>
        <v>0</v>
      </c>
      <c r="CZ188">
        <f>Model!CZ121</f>
        <v>0</v>
      </c>
      <c r="DA188">
        <f>Model!DA121</f>
        <v>0</v>
      </c>
      <c r="DB188">
        <f>Model!DB121</f>
        <v>0</v>
      </c>
      <c r="DC188">
        <f>Model!DC121</f>
        <v>0</v>
      </c>
      <c r="DD188">
        <f>Model!DD121</f>
        <v>0</v>
      </c>
      <c r="DE188">
        <f>Model!DE121</f>
        <v>0</v>
      </c>
      <c r="DF188">
        <f>Model!DF121</f>
        <v>0</v>
      </c>
      <c r="DG188">
        <f>Model!DG121</f>
        <v>0</v>
      </c>
      <c r="DH188">
        <f>Model!DH121</f>
        <v>0</v>
      </c>
      <c r="DI188">
        <f>Model!DI121</f>
        <v>0</v>
      </c>
      <c r="DJ188">
        <f>Model!DJ121</f>
        <v>0</v>
      </c>
      <c r="DK188">
        <f>Model!DK121</f>
        <v>0</v>
      </c>
      <c r="DL188">
        <f>Model!DL121</f>
        <v>0</v>
      </c>
      <c r="DM188">
        <f>Model!DM121</f>
        <v>0</v>
      </c>
      <c r="DN188">
        <f>Model!DN121</f>
        <v>0</v>
      </c>
      <c r="DO188">
        <f>Model!DO121</f>
        <v>0</v>
      </c>
      <c r="DP188">
        <f>Model!DP121</f>
        <v>0</v>
      </c>
      <c r="DQ188">
        <f>Model!DQ121</f>
        <v>0</v>
      </c>
      <c r="DR188">
        <f>Model!DR121</f>
        <v>0</v>
      </c>
      <c r="DS188">
        <f>Model!DS121</f>
        <v>0</v>
      </c>
      <c r="DT188">
        <f>Model!DT121</f>
        <v>0</v>
      </c>
      <c r="DU188">
        <f>Model!DU121</f>
        <v>0.875</v>
      </c>
      <c r="DV188">
        <f>Model!DV121</f>
        <v>0.88800000000000001</v>
      </c>
      <c r="DW188">
        <f>Model!DW121</f>
        <v>4.532</v>
      </c>
      <c r="DX188">
        <f>Model!DX121</f>
        <v>21.248000000000001</v>
      </c>
      <c r="DY188">
        <f>Model!DY121</f>
        <v>29.149000000000001</v>
      </c>
      <c r="DZ188">
        <f>Model!DZ121</f>
        <v>26.757000000000001</v>
      </c>
      <c r="EA188">
        <f>Model!EA121</f>
        <v>554.76499999999999</v>
      </c>
      <c r="EB188">
        <f>Model!EB121</f>
        <v>527.46400000000006</v>
      </c>
      <c r="EC188">
        <f>Model!EC121</f>
        <v>319.71100000000001</v>
      </c>
      <c r="ED188">
        <f>Model!ED121</f>
        <v>275.87149813474173</v>
      </c>
      <c r="EE188">
        <f>Model!EE121</f>
        <v>235.64415740160399</v>
      </c>
      <c r="EF188">
        <f>Model!EF121</f>
        <v>194.52809534496092</v>
      </c>
      <c r="EG188">
        <f>Model!EG121</f>
        <v>153.79998762841103</v>
      </c>
      <c r="EH188">
        <f>Model!EH121</f>
        <v>114.70442060948579</v>
      </c>
      <c r="EI188">
        <f>Model!EI121</f>
        <v>78.566965853701532</v>
      </c>
      <c r="EJ188">
        <f>Model!EJ121</f>
        <v>67.190142465285362</v>
      </c>
      <c r="EK188">
        <f>Model!EK121</f>
        <v>0</v>
      </c>
      <c r="EL188">
        <f>Model!EM121</f>
        <v>0</v>
      </c>
      <c r="EM188">
        <f>Model!EN121</f>
        <v>0</v>
      </c>
      <c r="EN188">
        <f>Model!EO121</f>
        <v>0</v>
      </c>
      <c r="EO188">
        <f>Model!EP121</f>
        <v>0</v>
      </c>
      <c r="EP188">
        <f>Model!EQ121</f>
        <v>0</v>
      </c>
      <c r="EQ188">
        <f>Model!ER121</f>
        <v>0</v>
      </c>
      <c r="ER188">
        <f>Model!ES121</f>
        <v>0</v>
      </c>
      <c r="ES188">
        <f>Model!ET121</f>
        <v>0</v>
      </c>
      <c r="ET188">
        <f>Model!EU121</f>
        <v>0</v>
      </c>
      <c r="EU188">
        <f>Model!EV121</f>
        <v>0</v>
      </c>
      <c r="EV188">
        <f>Model!EW121</f>
        <v>0</v>
      </c>
      <c r="EW188">
        <f>Model!EX121</f>
        <v>0</v>
      </c>
      <c r="EX188">
        <f>Model!EY121</f>
        <v>0</v>
      </c>
    </row>
    <row r="189" spans="1:154" hidden="1" outlineLevel="1">
      <c r="A189">
        <f>Model!A122</f>
        <v>0</v>
      </c>
      <c r="B189">
        <f>Model!B122</f>
        <v>0</v>
      </c>
      <c r="C189">
        <f>Model!C122</f>
        <v>0</v>
      </c>
      <c r="D189">
        <f>Model!D122</f>
        <v>0</v>
      </c>
      <c r="E189">
        <f>Model!E122</f>
        <v>0</v>
      </c>
      <c r="F189">
        <f>Model!F122</f>
        <v>0</v>
      </c>
      <c r="G189">
        <f>Model!G122</f>
        <v>0</v>
      </c>
      <c r="H189">
        <f>Model!H122</f>
        <v>0</v>
      </c>
      <c r="I189" t="str">
        <f>Model!I122</f>
        <v>+ Additions</v>
      </c>
      <c r="J189">
        <f>Model!J122</f>
        <v>0</v>
      </c>
      <c r="K189">
        <f>Model!K122</f>
        <v>0</v>
      </c>
      <c r="L189">
        <f>Model!L122</f>
        <v>0</v>
      </c>
      <c r="M189">
        <f>Model!M122</f>
        <v>0</v>
      </c>
      <c r="N189">
        <f>Model!N122</f>
        <v>0</v>
      </c>
      <c r="O189">
        <f>Model!O122</f>
        <v>0</v>
      </c>
      <c r="P189">
        <f>Model!P122</f>
        <v>0</v>
      </c>
      <c r="Q189">
        <f>Model!Q122</f>
        <v>0</v>
      </c>
      <c r="R189">
        <f>Model!R122</f>
        <v>0</v>
      </c>
      <c r="S189">
        <f>Model!S122</f>
        <v>0</v>
      </c>
      <c r="T189">
        <f>Model!T122</f>
        <v>0</v>
      </c>
      <c r="U189">
        <f>Model!U122</f>
        <v>0</v>
      </c>
      <c r="V189">
        <f>Model!V122</f>
        <v>0</v>
      </c>
      <c r="W189">
        <f>Model!W122</f>
        <v>0</v>
      </c>
      <c r="X189">
        <f>Model!X122</f>
        <v>0</v>
      </c>
      <c r="Y189">
        <f>Model!Y122</f>
        <v>0</v>
      </c>
      <c r="Z189">
        <f>Model!Z122</f>
        <v>0</v>
      </c>
      <c r="AA189">
        <f>Model!AA122</f>
        <v>0</v>
      </c>
      <c r="AB189">
        <f>Model!AB122</f>
        <v>0</v>
      </c>
      <c r="AC189">
        <f>Model!AC122</f>
        <v>0</v>
      </c>
      <c r="AD189">
        <f>Model!AD122</f>
        <v>0</v>
      </c>
      <c r="AE189">
        <f>Model!AE122</f>
        <v>0</v>
      </c>
      <c r="AF189">
        <f>Model!AF122</f>
        <v>0</v>
      </c>
      <c r="AG189">
        <f>Model!AG122</f>
        <v>0</v>
      </c>
      <c r="AH189">
        <f>Model!AH122</f>
        <v>0</v>
      </c>
      <c r="AI189">
        <f>Model!AI122</f>
        <v>0</v>
      </c>
      <c r="AJ189">
        <f>Model!AJ122</f>
        <v>0</v>
      </c>
      <c r="AK189">
        <f>Model!AK122</f>
        <v>0</v>
      </c>
      <c r="AL189">
        <f>Model!AL122</f>
        <v>0</v>
      </c>
      <c r="AM189">
        <f>Model!AM122</f>
        <v>0</v>
      </c>
      <c r="AN189">
        <f>Model!AN122</f>
        <v>0</v>
      </c>
      <c r="AO189">
        <f>Model!AO122</f>
        <v>0</v>
      </c>
      <c r="AP189">
        <f>Model!AP122</f>
        <v>0</v>
      </c>
      <c r="AQ189">
        <f>Model!AQ122</f>
        <v>0</v>
      </c>
      <c r="AR189">
        <f>Model!AR122</f>
        <v>0</v>
      </c>
      <c r="AS189">
        <f>Model!AS122</f>
        <v>0</v>
      </c>
      <c r="AT189">
        <f>Model!AT122</f>
        <v>0</v>
      </c>
      <c r="AU189">
        <f>Model!AU122</f>
        <v>0</v>
      </c>
      <c r="AV189">
        <f>Model!AV122</f>
        <v>0</v>
      </c>
      <c r="AW189">
        <f>Model!AW122</f>
        <v>0</v>
      </c>
      <c r="AX189">
        <f>Model!AX122</f>
        <v>0</v>
      </c>
      <c r="AY189">
        <f>Model!AY122</f>
        <v>0</v>
      </c>
      <c r="AZ189">
        <f>Model!AZ122</f>
        <v>0</v>
      </c>
      <c r="BA189">
        <f>Model!BA122</f>
        <v>0</v>
      </c>
      <c r="BB189">
        <f>Model!BB122</f>
        <v>0.13</v>
      </c>
      <c r="BC189">
        <f>Model!BC122</f>
        <v>0.745</v>
      </c>
      <c r="BD189">
        <f>Model!BD122</f>
        <v>0.12999999999999989</v>
      </c>
      <c r="BE189">
        <f>Model!BE122</f>
        <v>0.13000000000000012</v>
      </c>
      <c r="BF189">
        <f>Model!BF122</f>
        <v>0.504</v>
      </c>
      <c r="BG189">
        <f>Model!BG122</f>
        <v>1.1839999999999999</v>
      </c>
      <c r="BH189">
        <f>Model!BH122</f>
        <v>0.83699999999999997</v>
      </c>
      <c r="BI189">
        <f>Model!BI122</f>
        <v>1.5480000000000005</v>
      </c>
      <c r="BJ189">
        <f>Model!BJ122</f>
        <v>0.68500000000000005</v>
      </c>
      <c r="BK189">
        <f>Model!BK122</f>
        <v>1.022</v>
      </c>
      <c r="BL189">
        <f>Model!BL122</f>
        <v>0.92199999999999993</v>
      </c>
      <c r="BM189">
        <f>Model!BM122</f>
        <v>1.296</v>
      </c>
      <c r="BN189">
        <f>Model!BN122</f>
        <v>1.147</v>
      </c>
      <c r="BO189">
        <f>Model!BO122</f>
        <v>0.9850000000000001</v>
      </c>
      <c r="BP189">
        <f>Model!BP122</f>
        <v>1.0379999999999996</v>
      </c>
      <c r="BQ189">
        <f>Model!BQ122</f>
        <v>8.4770000000000003</v>
      </c>
      <c r="BR189">
        <f>Model!BR122</f>
        <v>0.28399999999999997</v>
      </c>
      <c r="BS189">
        <f>Model!BS122</f>
        <v>7.7220000000000004</v>
      </c>
      <c r="BT189">
        <f>Model!BT122</f>
        <v>3.1080000000000005</v>
      </c>
      <c r="BU189">
        <f>Model!BU122</f>
        <v>2.0129999999999999</v>
      </c>
      <c r="BV189">
        <f>Model!BV122</f>
        <v>1.714</v>
      </c>
      <c r="BW189">
        <f>Model!BW122</f>
        <v>1.6070000000000002</v>
      </c>
      <c r="BX189">
        <f>Model!BX122</f>
        <v>4.5060000000000002</v>
      </c>
      <c r="BY189">
        <f>Model!BY122</f>
        <v>1.8350000000000004</v>
      </c>
      <c r="BZ189">
        <f>Model!BZ122</f>
        <v>5.3079999999999998</v>
      </c>
      <c r="CA189">
        <f>Model!CA122</f>
        <v>1.476</v>
      </c>
      <c r="CB189">
        <f>Model!CB122</f>
        <v>2.5930000000000009</v>
      </c>
      <c r="CC189">
        <f>Model!CC122</f>
        <v>2.5300000000000002</v>
      </c>
      <c r="CD189">
        <f>Model!CD122</f>
        <v>3.3023374012674602</v>
      </c>
      <c r="CE189">
        <f>Model!CE122</f>
        <v>3.6061691160000002</v>
      </c>
      <c r="CF189">
        <f>Model!CF122</f>
        <v>3.8016124854074067</v>
      </c>
      <c r="CG189">
        <f>Model!CG122</f>
        <v>3.7825262920923071</v>
      </c>
      <c r="CH189">
        <f>Model!CH122</f>
        <v>0</v>
      </c>
      <c r="CI189">
        <f>Model!CI122</f>
        <v>0</v>
      </c>
      <c r="CJ189">
        <f>Model!CJ122</f>
        <v>0</v>
      </c>
      <c r="CK189">
        <f>Model!CK122</f>
        <v>0</v>
      </c>
      <c r="CL189">
        <f>Model!CL122</f>
        <v>0</v>
      </c>
      <c r="CM189">
        <f>Model!CM122</f>
        <v>0</v>
      </c>
      <c r="CN189">
        <f>Model!CN122</f>
        <v>0</v>
      </c>
      <c r="CO189">
        <f>Model!CO122</f>
        <v>0</v>
      </c>
      <c r="CP189">
        <f>Model!CP122</f>
        <v>0</v>
      </c>
      <c r="CQ189">
        <f>Model!CQ122</f>
        <v>0</v>
      </c>
      <c r="CR189">
        <f>Model!CR122</f>
        <v>0</v>
      </c>
      <c r="CS189">
        <f>Model!CS122</f>
        <v>0</v>
      </c>
      <c r="CT189">
        <f>Model!CT122</f>
        <v>0</v>
      </c>
      <c r="CU189">
        <f>Model!CU122</f>
        <v>0</v>
      </c>
      <c r="CV189">
        <f>Model!CV122</f>
        <v>0</v>
      </c>
      <c r="CW189">
        <f>Model!CW122</f>
        <v>0</v>
      </c>
      <c r="CX189">
        <f>Model!CX122</f>
        <v>0</v>
      </c>
      <c r="CY189">
        <f>Model!CY122</f>
        <v>0</v>
      </c>
      <c r="CZ189">
        <f>Model!CZ122</f>
        <v>0</v>
      </c>
      <c r="DA189">
        <f>Model!DA122</f>
        <v>0</v>
      </c>
      <c r="DB189">
        <f>Model!DB122</f>
        <v>0</v>
      </c>
      <c r="DC189">
        <f>Model!DC122</f>
        <v>0</v>
      </c>
      <c r="DD189">
        <f>Model!DD122</f>
        <v>0</v>
      </c>
      <c r="DE189">
        <f>Model!DE122</f>
        <v>0</v>
      </c>
      <c r="DF189">
        <f>Model!DF122</f>
        <v>0</v>
      </c>
      <c r="DG189">
        <f>Model!DG122</f>
        <v>0</v>
      </c>
      <c r="DH189">
        <f>Model!DH122</f>
        <v>0</v>
      </c>
      <c r="DI189">
        <f>Model!DI122</f>
        <v>0</v>
      </c>
      <c r="DJ189">
        <f>Model!DJ122</f>
        <v>0</v>
      </c>
      <c r="DK189">
        <f>Model!DK122</f>
        <v>0</v>
      </c>
      <c r="DL189">
        <f>Model!DL122</f>
        <v>0</v>
      </c>
      <c r="DM189">
        <f>Model!DM122</f>
        <v>0</v>
      </c>
      <c r="DN189">
        <f>Model!DN122</f>
        <v>0</v>
      </c>
      <c r="DO189">
        <f>Model!DO122</f>
        <v>0</v>
      </c>
      <c r="DP189">
        <f>Model!DP122</f>
        <v>0</v>
      </c>
      <c r="DQ189">
        <f>Model!DQ122</f>
        <v>0</v>
      </c>
      <c r="DR189">
        <f>Model!DR122</f>
        <v>0</v>
      </c>
      <c r="DS189">
        <f>Model!DS122</f>
        <v>0</v>
      </c>
      <c r="DT189">
        <f>Model!DT122</f>
        <v>0</v>
      </c>
      <c r="DU189">
        <f>Model!DU122</f>
        <v>0.63</v>
      </c>
      <c r="DV189">
        <f>Model!DV122</f>
        <v>1.135</v>
      </c>
      <c r="DW189">
        <f>Model!DW122</f>
        <v>4.0730000000000004</v>
      </c>
      <c r="DX189">
        <f>Model!DX122</f>
        <v>3.9249999999999998</v>
      </c>
      <c r="DY189">
        <f>Model!DY122</f>
        <v>11.647</v>
      </c>
      <c r="DZ189">
        <f>Model!DZ122</f>
        <v>13.127000000000001</v>
      </c>
      <c r="EA189">
        <f>Model!EA122</f>
        <v>9.6620000000000008</v>
      </c>
      <c r="EB189">
        <f>Model!EB122</f>
        <v>11.907</v>
      </c>
      <c r="EC189">
        <f>Model!EC122</f>
        <v>14.492645294767174</v>
      </c>
      <c r="ED189">
        <f>Model!ED122</f>
        <v>14.833879714343162</v>
      </c>
      <c r="EE189">
        <f>Model!EE122</f>
        <v>17.140526391829596</v>
      </c>
      <c r="EF189">
        <f>Model!EF122</f>
        <v>19.527584729884243</v>
      </c>
      <c r="EG189">
        <f>Model!EG122</f>
        <v>22.055767538376962</v>
      </c>
      <c r="EH189">
        <f>Model!EH122</f>
        <v>24.760409096419256</v>
      </c>
      <c r="EI189">
        <f>Model!EI122</f>
        <v>27.358428586839722</v>
      </c>
      <c r="EJ189">
        <f>Model!EJ122</f>
        <v>31.438971180904286</v>
      </c>
      <c r="EK189">
        <f>Model!EK122</f>
        <v>0</v>
      </c>
      <c r="EL189">
        <f>Model!EM122</f>
        <v>0</v>
      </c>
      <c r="EM189">
        <f>Model!EN122</f>
        <v>0</v>
      </c>
      <c r="EN189">
        <f>Model!EO122</f>
        <v>0</v>
      </c>
      <c r="EO189">
        <f>Model!EP122</f>
        <v>0</v>
      </c>
      <c r="EP189">
        <f>Model!EQ122</f>
        <v>0</v>
      </c>
      <c r="EQ189">
        <f>Model!ER122</f>
        <v>0</v>
      </c>
      <c r="ER189">
        <f>Model!ES122</f>
        <v>0</v>
      </c>
      <c r="ES189">
        <f>Model!ET122</f>
        <v>0</v>
      </c>
      <c r="ET189">
        <f>Model!EU122</f>
        <v>0</v>
      </c>
      <c r="EU189">
        <f>Model!EV122</f>
        <v>0</v>
      </c>
      <c r="EV189">
        <f>Model!EW122</f>
        <v>0</v>
      </c>
      <c r="EW189">
        <f>Model!EX122</f>
        <v>0</v>
      </c>
      <c r="EX189">
        <f>Model!EY122</f>
        <v>0</v>
      </c>
    </row>
    <row r="190" spans="1:154" hidden="1" outlineLevel="1">
      <c r="A190">
        <f>Model!A123</f>
        <v>0</v>
      </c>
      <c r="B190">
        <f>Model!B123</f>
        <v>0</v>
      </c>
      <c r="C190">
        <f>Model!C123</f>
        <v>0</v>
      </c>
      <c r="D190">
        <f>Model!D123</f>
        <v>0</v>
      </c>
      <c r="E190">
        <f>Model!E123</f>
        <v>0</v>
      </c>
      <c r="F190">
        <f>Model!F123</f>
        <v>0</v>
      </c>
      <c r="G190">
        <f>Model!G123</f>
        <v>0</v>
      </c>
      <c r="H190">
        <f>Model!H123</f>
        <v>0</v>
      </c>
      <c r="I190" t="str">
        <f>Model!I123</f>
        <v xml:space="preserve">- Amortization </v>
      </c>
      <c r="J190">
        <f>Model!J123</f>
        <v>0</v>
      </c>
      <c r="K190">
        <f>Model!K123</f>
        <v>0</v>
      </c>
      <c r="L190">
        <f>Model!L123</f>
        <v>0</v>
      </c>
      <c r="M190">
        <f>Model!M123</f>
        <v>0</v>
      </c>
      <c r="N190">
        <f>Model!N123</f>
        <v>0</v>
      </c>
      <c r="O190">
        <f>Model!O123</f>
        <v>0</v>
      </c>
      <c r="P190">
        <f>Model!P123</f>
        <v>0</v>
      </c>
      <c r="Q190">
        <f>Model!Q123</f>
        <v>0</v>
      </c>
      <c r="R190">
        <f>Model!R123</f>
        <v>0</v>
      </c>
      <c r="S190">
        <f>Model!S123</f>
        <v>0</v>
      </c>
      <c r="T190">
        <f>Model!T123</f>
        <v>0</v>
      </c>
      <c r="U190">
        <f>Model!U123</f>
        <v>0</v>
      </c>
      <c r="V190">
        <f>Model!V123</f>
        <v>0</v>
      </c>
      <c r="W190">
        <f>Model!W123</f>
        <v>0</v>
      </c>
      <c r="X190">
        <f>Model!X123</f>
        <v>0</v>
      </c>
      <c r="Y190">
        <f>Model!Y123</f>
        <v>0</v>
      </c>
      <c r="Z190">
        <f>Model!Z123</f>
        <v>0</v>
      </c>
      <c r="AA190">
        <f>Model!AA123</f>
        <v>0</v>
      </c>
      <c r="AB190">
        <f>Model!AB123</f>
        <v>0</v>
      </c>
      <c r="AC190">
        <f>Model!AC123</f>
        <v>0</v>
      </c>
      <c r="AD190">
        <f>Model!AD123</f>
        <v>0</v>
      </c>
      <c r="AE190">
        <f>Model!AE123</f>
        <v>0</v>
      </c>
      <c r="AF190">
        <f>Model!AF123</f>
        <v>0</v>
      </c>
      <c r="AG190">
        <f>Model!AG123</f>
        <v>0</v>
      </c>
      <c r="AH190">
        <f>Model!AH123</f>
        <v>0</v>
      </c>
      <c r="AI190">
        <f>Model!AI123</f>
        <v>0</v>
      </c>
      <c r="AJ190">
        <f>Model!AJ123</f>
        <v>0</v>
      </c>
      <c r="AK190">
        <f>Model!AK123</f>
        <v>0</v>
      </c>
      <c r="AL190">
        <f>Model!AL123</f>
        <v>0</v>
      </c>
      <c r="AM190">
        <f>Model!AM123</f>
        <v>0</v>
      </c>
      <c r="AN190">
        <f>Model!AN123</f>
        <v>0</v>
      </c>
      <c r="AO190">
        <f>Model!AO123</f>
        <v>0</v>
      </c>
      <c r="AP190">
        <f>Model!AP123</f>
        <v>0</v>
      </c>
      <c r="AQ190">
        <f>Model!AQ123</f>
        <v>0</v>
      </c>
      <c r="AR190">
        <f>Model!AR123</f>
        <v>0</v>
      </c>
      <c r="AS190">
        <f>Model!AS123</f>
        <v>0</v>
      </c>
      <c r="AT190">
        <f>Model!AT123</f>
        <v>0</v>
      </c>
      <c r="AU190">
        <f>Model!AU123</f>
        <v>0</v>
      </c>
      <c r="AV190">
        <f>Model!AV123</f>
        <v>0</v>
      </c>
      <c r="AW190">
        <f>Model!AW123</f>
        <v>0</v>
      </c>
      <c r="AX190">
        <f>Model!AX123</f>
        <v>0</v>
      </c>
      <c r="AY190">
        <f>Model!AY123</f>
        <v>0</v>
      </c>
      <c r="AZ190">
        <f>Model!AZ123</f>
        <v>0</v>
      </c>
      <c r="BA190">
        <f>Model!BA123</f>
        <v>0</v>
      </c>
      <c r="BB190">
        <f>Model!BB123</f>
        <v>1.2230000000000001</v>
      </c>
      <c r="BC190">
        <f>Model!BC123</f>
        <v>1.234</v>
      </c>
      <c r="BD190">
        <f>Model!BD123</f>
        <v>1.4610000000000001</v>
      </c>
      <c r="BE190">
        <f>Model!BE123</f>
        <v>1.4660000000000002</v>
      </c>
      <c r="BF190">
        <f>Model!BF123</f>
        <v>2.004</v>
      </c>
      <c r="BG190">
        <f>Model!BG123</f>
        <v>2.3740000000000001</v>
      </c>
      <c r="BH190">
        <f>Model!BH123</f>
        <v>3.198</v>
      </c>
      <c r="BI190">
        <f>Model!BI123</f>
        <v>3.6029999999999998</v>
      </c>
      <c r="BJ190">
        <f>Model!BJ123</f>
        <v>4.2080000000000002</v>
      </c>
      <c r="BK190">
        <f>Model!BK123</f>
        <v>4.492</v>
      </c>
      <c r="BL190">
        <f>Model!BL123</f>
        <v>5.0919999999999996</v>
      </c>
      <c r="BM190">
        <f>Model!BM123</f>
        <v>5.9990000000000023</v>
      </c>
      <c r="BN190">
        <f>Model!BN123</f>
        <v>3.5</v>
      </c>
      <c r="BO190">
        <f>Model!BO123</f>
        <v>3.5</v>
      </c>
      <c r="BP190">
        <f>Model!BP123</f>
        <v>4</v>
      </c>
      <c r="BQ190">
        <f>Model!BQ123</f>
        <v>6</v>
      </c>
      <c r="BR190">
        <f>Model!BR123</f>
        <v>11.782</v>
      </c>
      <c r="BS190">
        <f>Model!BS123</f>
        <v>12.5</v>
      </c>
      <c r="BT190">
        <f>Model!BT123</f>
        <v>6.5</v>
      </c>
      <c r="BU190">
        <f>Model!BU123</f>
        <v>12</v>
      </c>
      <c r="BV190">
        <f>Model!BV123</f>
        <v>9.5</v>
      </c>
      <c r="BW190">
        <f>Model!BW123</f>
        <v>12</v>
      </c>
      <c r="BX190">
        <f>Model!BX123</f>
        <v>8</v>
      </c>
      <c r="BY190">
        <f>Model!BY123</f>
        <v>12.5</v>
      </c>
      <c r="BZ190">
        <f>Model!BZ123</f>
        <v>9</v>
      </c>
      <c r="CA190">
        <f>Model!CA123</f>
        <v>15</v>
      </c>
      <c r="CB190">
        <f>Model!CB123</f>
        <v>13</v>
      </c>
      <c r="CC190">
        <f>Model!CC123</f>
        <v>12.5</v>
      </c>
      <c r="CD190">
        <f>Model!CD123</f>
        <v>13.291737108362318</v>
      </c>
      <c r="CE190">
        <f>Model!CE123</f>
        <v>14.514644033577731</v>
      </c>
      <c r="CF190">
        <f>Model!CF123</f>
        <v>15.301293479130674</v>
      </c>
      <c r="CG190">
        <f>Model!CG123</f>
        <v>15.224472538954688</v>
      </c>
      <c r="CH190">
        <f>Model!CH123</f>
        <v>0</v>
      </c>
      <c r="CI190">
        <f>Model!CI123</f>
        <v>0</v>
      </c>
      <c r="CJ190">
        <f>Model!CJ123</f>
        <v>0</v>
      </c>
      <c r="CK190">
        <f>Model!CK123</f>
        <v>0</v>
      </c>
      <c r="CL190">
        <f>Model!CL123</f>
        <v>0</v>
      </c>
      <c r="CM190">
        <f>Model!CM123</f>
        <v>0</v>
      </c>
      <c r="CN190">
        <f>Model!CN123</f>
        <v>0</v>
      </c>
      <c r="CO190">
        <f>Model!CO123</f>
        <v>0</v>
      </c>
      <c r="CP190">
        <f>Model!CP123</f>
        <v>0</v>
      </c>
      <c r="CQ190">
        <f>Model!CQ123</f>
        <v>0</v>
      </c>
      <c r="CR190">
        <f>Model!CR123</f>
        <v>0</v>
      </c>
      <c r="CS190">
        <f>Model!CS123</f>
        <v>0</v>
      </c>
      <c r="CT190">
        <f>Model!CT123</f>
        <v>0</v>
      </c>
      <c r="CU190">
        <f>Model!CU123</f>
        <v>0</v>
      </c>
      <c r="CV190">
        <f>Model!CV123</f>
        <v>0</v>
      </c>
      <c r="CW190">
        <f>Model!CW123</f>
        <v>0</v>
      </c>
      <c r="CX190">
        <f>Model!CX123</f>
        <v>0</v>
      </c>
      <c r="CY190">
        <f>Model!CY123</f>
        <v>0</v>
      </c>
      <c r="CZ190">
        <f>Model!CZ123</f>
        <v>0</v>
      </c>
      <c r="DA190">
        <f>Model!DA123</f>
        <v>0</v>
      </c>
      <c r="DB190">
        <f>Model!DB123</f>
        <v>0</v>
      </c>
      <c r="DC190">
        <f>Model!DC123</f>
        <v>0</v>
      </c>
      <c r="DD190">
        <f>Model!DD123</f>
        <v>0</v>
      </c>
      <c r="DE190">
        <f>Model!DE123</f>
        <v>0</v>
      </c>
      <c r="DF190">
        <f>Model!DF123</f>
        <v>0</v>
      </c>
      <c r="DG190">
        <f>Model!DG123</f>
        <v>0</v>
      </c>
      <c r="DH190">
        <f>Model!DH123</f>
        <v>0</v>
      </c>
      <c r="DI190">
        <f>Model!DI123</f>
        <v>0</v>
      </c>
      <c r="DJ190">
        <f>Model!DJ123</f>
        <v>0</v>
      </c>
      <c r="DK190">
        <f>Model!DK123</f>
        <v>0</v>
      </c>
      <c r="DL190">
        <f>Model!DL123</f>
        <v>0</v>
      </c>
      <c r="DM190">
        <f>Model!DM123</f>
        <v>0</v>
      </c>
      <c r="DN190">
        <f>Model!DN123</f>
        <v>0</v>
      </c>
      <c r="DO190">
        <f>Model!DO123</f>
        <v>0</v>
      </c>
      <c r="DP190">
        <f>Model!DP123</f>
        <v>0</v>
      </c>
      <c r="DQ190">
        <f>Model!DQ123</f>
        <v>0</v>
      </c>
      <c r="DR190">
        <f>Model!DR123</f>
        <v>0</v>
      </c>
      <c r="DS190">
        <f>Model!DS123</f>
        <v>0</v>
      </c>
      <c r="DT190">
        <f>Model!DT123</f>
        <v>0</v>
      </c>
      <c r="DU190">
        <f>Model!DU123</f>
        <v>4.1829999999999998</v>
      </c>
      <c r="DV190">
        <f>Model!DV123</f>
        <v>5.3840000000000003</v>
      </c>
      <c r="DW190">
        <f>Model!DW123</f>
        <v>11.179</v>
      </c>
      <c r="DX190">
        <f>Model!DX123</f>
        <v>19.791</v>
      </c>
      <c r="DY190">
        <f>Model!DY123</f>
        <v>17</v>
      </c>
      <c r="DZ190">
        <f>Model!DZ123</f>
        <v>42.781999999999996</v>
      </c>
      <c r="EA190">
        <f>Model!EA123</f>
        <v>42</v>
      </c>
      <c r="EB190">
        <f>Model!EB123</f>
        <v>49.5</v>
      </c>
      <c r="EC190">
        <f>Model!EC123</f>
        <v>58.332147160025414</v>
      </c>
      <c r="ED190">
        <f>Model!ED123</f>
        <v>55.061220447480878</v>
      </c>
      <c r="EE190">
        <f>Model!EE123</f>
        <v>58.256588448472684</v>
      </c>
      <c r="EF190">
        <f>Model!EF123</f>
        <v>60.255692446434125</v>
      </c>
      <c r="EG190">
        <f>Model!EG123</f>
        <v>61.151334557302185</v>
      </c>
      <c r="EH190">
        <f>Model!EH123</f>
        <v>60.897863852203535</v>
      </c>
      <c r="EI190">
        <f>Model!EI123</f>
        <v>38.735251975255885</v>
      </c>
      <c r="EJ190">
        <f>Model!EJ123</f>
        <v>11.21230686414402</v>
      </c>
      <c r="EK190">
        <f>Model!EK123</f>
        <v>0</v>
      </c>
      <c r="EL190">
        <f>Model!EM123</f>
        <v>0</v>
      </c>
      <c r="EM190">
        <f>Model!EN123</f>
        <v>0</v>
      </c>
      <c r="EN190">
        <f>Model!EO123</f>
        <v>0</v>
      </c>
      <c r="EO190">
        <f>Model!EP123</f>
        <v>0</v>
      </c>
      <c r="EP190">
        <f>Model!EQ123</f>
        <v>0</v>
      </c>
      <c r="EQ190">
        <f>Model!ER123</f>
        <v>0</v>
      </c>
      <c r="ER190">
        <f>Model!ES123</f>
        <v>0</v>
      </c>
      <c r="ES190">
        <f>Model!ET123</f>
        <v>0</v>
      </c>
      <c r="ET190">
        <f>Model!EU123</f>
        <v>0</v>
      </c>
      <c r="EU190">
        <f>Model!EV123</f>
        <v>0</v>
      </c>
      <c r="EV190">
        <f>Model!EW123</f>
        <v>0</v>
      </c>
      <c r="EW190">
        <f>Model!EX123</f>
        <v>0</v>
      </c>
      <c r="EX190">
        <f>Model!EY123</f>
        <v>0</v>
      </c>
    </row>
    <row r="191" spans="1:154" hidden="1" outlineLevel="1">
      <c r="A191">
        <f>Model!A124</f>
        <v>0</v>
      </c>
      <c r="B191">
        <f>Model!B124</f>
        <v>0</v>
      </c>
      <c r="C191">
        <f>Model!C124</f>
        <v>0</v>
      </c>
      <c r="D191">
        <f>Model!D124</f>
        <v>0</v>
      </c>
      <c r="E191">
        <f>Model!E124</f>
        <v>0</v>
      </c>
      <c r="F191">
        <f>Model!F124</f>
        <v>0</v>
      </c>
      <c r="G191">
        <f>Model!G124</f>
        <v>0</v>
      </c>
      <c r="H191">
        <f>Model!H124</f>
        <v>0</v>
      </c>
      <c r="I191" t="str">
        <f>Model!I124</f>
        <v>+/- Write-off/Impairment and Revaluation/Additions (Implied)</v>
      </c>
      <c r="J191">
        <f>Model!J124</f>
        <v>0</v>
      </c>
      <c r="K191">
        <f>Model!K124</f>
        <v>0</v>
      </c>
      <c r="L191">
        <f>Model!L124</f>
        <v>0</v>
      </c>
      <c r="M191">
        <f>Model!M124</f>
        <v>0</v>
      </c>
      <c r="N191">
        <f>Model!N124</f>
        <v>0</v>
      </c>
      <c r="O191">
        <f>Model!O124</f>
        <v>0</v>
      </c>
      <c r="P191">
        <f>Model!P124</f>
        <v>0</v>
      </c>
      <c r="Q191">
        <f>Model!Q124</f>
        <v>0</v>
      </c>
      <c r="R191">
        <f>Model!R124</f>
        <v>0</v>
      </c>
      <c r="S191">
        <f>Model!S124</f>
        <v>0</v>
      </c>
      <c r="T191">
        <f>Model!T124</f>
        <v>0</v>
      </c>
      <c r="U191">
        <f>Model!U124</f>
        <v>0</v>
      </c>
      <c r="V191">
        <f>Model!V124</f>
        <v>0</v>
      </c>
      <c r="W191">
        <f>Model!W124</f>
        <v>0</v>
      </c>
      <c r="X191">
        <f>Model!X124</f>
        <v>0</v>
      </c>
      <c r="Y191">
        <f>Model!Y124</f>
        <v>0</v>
      </c>
      <c r="Z191">
        <f>Model!Z124</f>
        <v>0</v>
      </c>
      <c r="AA191">
        <f>Model!AA124</f>
        <v>0</v>
      </c>
      <c r="AB191">
        <f>Model!AB124</f>
        <v>0</v>
      </c>
      <c r="AC191">
        <f>Model!AC124</f>
        <v>0</v>
      </c>
      <c r="AD191">
        <f>Model!AD124</f>
        <v>0</v>
      </c>
      <c r="AE191">
        <f>Model!AE124</f>
        <v>0</v>
      </c>
      <c r="AF191">
        <f>Model!AF124</f>
        <v>0</v>
      </c>
      <c r="AG191">
        <f>Model!AG124</f>
        <v>0</v>
      </c>
      <c r="AH191">
        <f>Model!AH124</f>
        <v>0</v>
      </c>
      <c r="AI191">
        <f>Model!AI124</f>
        <v>0</v>
      </c>
      <c r="AJ191">
        <f>Model!AJ124</f>
        <v>0</v>
      </c>
      <c r="AK191">
        <f>Model!AK124</f>
        <v>0</v>
      </c>
      <c r="AL191">
        <f>Model!AL124</f>
        <v>0</v>
      </c>
      <c r="AM191">
        <f>Model!AM124</f>
        <v>0</v>
      </c>
      <c r="AN191">
        <f>Model!AN124</f>
        <v>0</v>
      </c>
      <c r="AO191">
        <f>Model!AO124</f>
        <v>0</v>
      </c>
      <c r="AP191">
        <f>Model!AP124</f>
        <v>0</v>
      </c>
      <c r="AQ191">
        <f>Model!AQ124</f>
        <v>0</v>
      </c>
      <c r="AR191">
        <f>Model!AR124</f>
        <v>0</v>
      </c>
      <c r="AS191">
        <f>Model!AS124</f>
        <v>0</v>
      </c>
      <c r="AT191">
        <f>Model!AT124</f>
        <v>0</v>
      </c>
      <c r="AU191">
        <f>Model!AU124</f>
        <v>0</v>
      </c>
      <c r="AV191">
        <f>Model!AV124</f>
        <v>0</v>
      </c>
      <c r="AW191">
        <f>Model!AW124</f>
        <v>0</v>
      </c>
      <c r="AX191">
        <f>Model!AX124</f>
        <v>0</v>
      </c>
      <c r="AY191">
        <f>Model!AY124</f>
        <v>0</v>
      </c>
      <c r="AZ191">
        <f>Model!AZ124</f>
        <v>0</v>
      </c>
      <c r="BA191">
        <f>Model!BA124</f>
        <v>0</v>
      </c>
      <c r="BB191">
        <f>Model!BB124</f>
        <v>1.7230000000000001</v>
      </c>
      <c r="BC191">
        <f>Model!BC124</f>
        <v>0.90499999999999992</v>
      </c>
      <c r="BD191">
        <f>Model!BD124</f>
        <v>1.1110000000000002</v>
      </c>
      <c r="BE191">
        <f>Model!BE124</f>
        <v>4.1539999999999999</v>
      </c>
      <c r="BF191">
        <f>Model!BF124</f>
        <v>1.2569999999999997</v>
      </c>
      <c r="BG191">
        <f>Model!BG124</f>
        <v>6.5559999999999992</v>
      </c>
      <c r="BH191">
        <f>Model!BH124</f>
        <v>1.7750000000000015</v>
      </c>
      <c r="BI191">
        <f>Model!BI124</f>
        <v>14.234</v>
      </c>
      <c r="BJ191">
        <f>Model!BJ124</f>
        <v>2.5159999999999987</v>
      </c>
      <c r="BK191">
        <f>Model!BK124</f>
        <v>2.8260000000000014</v>
      </c>
      <c r="BL191">
        <f>Model!BL124</f>
        <v>14.834999999999997</v>
      </c>
      <c r="BM191">
        <f>Model!BM124</f>
        <v>3.5900000000000025</v>
      </c>
      <c r="BN191">
        <f>Model!BN124</f>
        <v>0.94399999999999729</v>
      </c>
      <c r="BO191">
        <f>Model!BO124</f>
        <v>1.2299999999999995</v>
      </c>
      <c r="BP191">
        <f>Model!BP124</f>
        <v>1.3710000000000031</v>
      </c>
      <c r="BQ191">
        <f>Model!BQ124</f>
        <v>-0.58399999999999963</v>
      </c>
      <c r="BR191">
        <f>Model!BR124</f>
        <v>553.8660000000001</v>
      </c>
      <c r="BS191">
        <f>Model!BS124</f>
        <v>0.99800000000002598</v>
      </c>
      <c r="BT191">
        <f>Model!BT124</f>
        <v>1.5869999999999358</v>
      </c>
      <c r="BU191">
        <f>Model!BU124</f>
        <v>1.2120000000000228</v>
      </c>
      <c r="BV191">
        <f>Model!BV124</f>
        <v>2.288000000000066</v>
      </c>
      <c r="BW191">
        <f>Model!BW124</f>
        <v>1.0909999999999798</v>
      </c>
      <c r="BX191">
        <f>Model!BX124</f>
        <v>0.70599999999998886</v>
      </c>
      <c r="BY191">
        <f>Model!BY124</f>
        <v>0.95200000000003371</v>
      </c>
      <c r="BZ191">
        <f>Model!BZ124</f>
        <v>1.9989999999999029</v>
      </c>
      <c r="CA191">
        <f>Model!CA124</f>
        <v>2.2660000000000764</v>
      </c>
      <c r="CB191">
        <f>Model!CB124</f>
        <v>1.5899999999999928</v>
      </c>
      <c r="CC191">
        <f>Model!CC124</f>
        <v>-176.01500000000001</v>
      </c>
      <c r="CD191">
        <f>Model!CD124</f>
        <v>0</v>
      </c>
      <c r="CE191">
        <f>Model!CE124</f>
        <v>0</v>
      </c>
      <c r="CF191">
        <f>Model!CF124</f>
        <v>0</v>
      </c>
      <c r="CG191">
        <f>Model!CG124</f>
        <v>0</v>
      </c>
      <c r="CH191">
        <f>Model!CH124</f>
        <v>0</v>
      </c>
      <c r="CI191">
        <f>Model!CI124</f>
        <v>0</v>
      </c>
      <c r="CJ191">
        <f>Model!CJ124</f>
        <v>0</v>
      </c>
      <c r="CK191">
        <f>Model!CK124</f>
        <v>0</v>
      </c>
      <c r="CL191">
        <f>Model!CL124</f>
        <v>0</v>
      </c>
      <c r="CM191">
        <f>Model!CM124</f>
        <v>0</v>
      </c>
      <c r="CN191">
        <f>Model!CN124</f>
        <v>0</v>
      </c>
      <c r="CO191">
        <f>Model!CO124</f>
        <v>0</v>
      </c>
      <c r="CP191">
        <f>Model!CP124</f>
        <v>0</v>
      </c>
      <c r="CQ191">
        <f>Model!CQ124</f>
        <v>0</v>
      </c>
      <c r="CR191">
        <f>Model!CR124</f>
        <v>0</v>
      </c>
      <c r="CS191">
        <f>Model!CS124</f>
        <v>0</v>
      </c>
      <c r="CT191">
        <f>Model!CT124</f>
        <v>0</v>
      </c>
      <c r="CU191">
        <f>Model!CU124</f>
        <v>0</v>
      </c>
      <c r="CV191">
        <f>Model!CV124</f>
        <v>0</v>
      </c>
      <c r="CW191">
        <f>Model!CW124</f>
        <v>0</v>
      </c>
      <c r="CX191">
        <f>Model!CX124</f>
        <v>0</v>
      </c>
      <c r="CY191">
        <f>Model!CY124</f>
        <v>0</v>
      </c>
      <c r="CZ191">
        <f>Model!CZ124</f>
        <v>0</v>
      </c>
      <c r="DA191">
        <f>Model!DA124</f>
        <v>0</v>
      </c>
      <c r="DB191">
        <f>Model!DB124</f>
        <v>0</v>
      </c>
      <c r="DC191">
        <f>Model!DC124</f>
        <v>0</v>
      </c>
      <c r="DD191">
        <f>Model!DD124</f>
        <v>0</v>
      </c>
      <c r="DE191">
        <f>Model!DE124</f>
        <v>0</v>
      </c>
      <c r="DF191">
        <f>Model!DF124</f>
        <v>0</v>
      </c>
      <c r="DG191">
        <f>Model!DG124</f>
        <v>0</v>
      </c>
      <c r="DH191">
        <f>Model!DH124</f>
        <v>0</v>
      </c>
      <c r="DI191">
        <f>Model!DI124</f>
        <v>0</v>
      </c>
      <c r="DJ191">
        <f>Model!DJ124</f>
        <v>0</v>
      </c>
      <c r="DK191">
        <f>Model!DK124</f>
        <v>0</v>
      </c>
      <c r="DL191">
        <f>Model!DL124</f>
        <v>0</v>
      </c>
      <c r="DM191">
        <f>Model!DM124</f>
        <v>0</v>
      </c>
      <c r="DN191">
        <f>Model!DN124</f>
        <v>0</v>
      </c>
      <c r="DO191">
        <f>Model!DO124</f>
        <v>0</v>
      </c>
      <c r="DP191">
        <f>Model!DP124</f>
        <v>0</v>
      </c>
      <c r="DQ191">
        <f>Model!DQ124</f>
        <v>0</v>
      </c>
      <c r="DR191">
        <f>Model!DR124</f>
        <v>0</v>
      </c>
      <c r="DS191">
        <f>Model!DS124</f>
        <v>0</v>
      </c>
      <c r="DT191">
        <f>Model!DT124</f>
        <v>0</v>
      </c>
      <c r="DU191">
        <f>Model!DU124</f>
        <v>3.5659999999999998</v>
      </c>
      <c r="DV191">
        <f>Model!DV124</f>
        <v>7.8930000000000007</v>
      </c>
      <c r="DW191">
        <f>Model!DW124</f>
        <v>23.822000000000003</v>
      </c>
      <c r="DX191">
        <f>Model!DX124</f>
        <v>23.766999999999999</v>
      </c>
      <c r="DY191">
        <f>Model!DY124</f>
        <v>2.9610000000000003</v>
      </c>
      <c r="DZ191">
        <f>Model!DZ124</f>
        <v>557.66300000000012</v>
      </c>
      <c r="EA191">
        <f>Model!EA124</f>
        <v>5.0370000000000701</v>
      </c>
      <c r="EB191">
        <f>Model!EB124</f>
        <v>-170.16000000000005</v>
      </c>
      <c r="EC191">
        <f>Model!EC124</f>
        <v>0</v>
      </c>
      <c r="ED191">
        <f>Model!ED124</f>
        <v>0</v>
      </c>
      <c r="EE191">
        <f>Model!EE124</f>
        <v>0</v>
      </c>
      <c r="EF191">
        <f>Model!EF124</f>
        <v>0</v>
      </c>
      <c r="EG191">
        <f>Model!EG124</f>
        <v>0</v>
      </c>
      <c r="EH191">
        <f>Model!EH124</f>
        <v>0</v>
      </c>
      <c r="EI191">
        <f>Model!EI124</f>
        <v>0</v>
      </c>
      <c r="EJ191">
        <f>Model!EJ124</f>
        <v>0</v>
      </c>
      <c r="EK191">
        <f>Model!EK124</f>
        <v>0</v>
      </c>
      <c r="EL191">
        <f>Model!EM124</f>
        <v>0</v>
      </c>
      <c r="EM191">
        <f>Model!EN124</f>
        <v>0</v>
      </c>
      <c r="EN191">
        <f>Model!EO124</f>
        <v>0</v>
      </c>
      <c r="EO191">
        <f>Model!EP124</f>
        <v>0</v>
      </c>
      <c r="EP191">
        <f>Model!EQ124</f>
        <v>0</v>
      </c>
      <c r="EQ191">
        <f>Model!ER124</f>
        <v>0</v>
      </c>
      <c r="ER191">
        <f>Model!ES124</f>
        <v>0</v>
      </c>
      <c r="ES191">
        <f>Model!ET124</f>
        <v>0</v>
      </c>
      <c r="ET191">
        <f>Model!EU124</f>
        <v>0</v>
      </c>
      <c r="EU191">
        <f>Model!EV124</f>
        <v>0</v>
      </c>
      <c r="EV191">
        <f>Model!EW124</f>
        <v>0</v>
      </c>
      <c r="EW191">
        <f>Model!EX124</f>
        <v>0</v>
      </c>
      <c r="EX191">
        <f>Model!EY124</f>
        <v>0</v>
      </c>
    </row>
    <row r="192" spans="1:154" hidden="1" outlineLevel="1">
      <c r="A192">
        <f>Model!A125</f>
        <v>0</v>
      </c>
      <c r="B192">
        <f>Model!B125</f>
        <v>0</v>
      </c>
      <c r="C192">
        <f>Model!C125</f>
        <v>0</v>
      </c>
      <c r="D192">
        <f>Model!D125</f>
        <v>0</v>
      </c>
      <c r="E192">
        <f>Model!E125</f>
        <v>0</v>
      </c>
      <c r="F192">
        <f>Model!F125</f>
        <v>0</v>
      </c>
      <c r="G192">
        <f>Model!G125</f>
        <v>0</v>
      </c>
      <c r="H192">
        <f>Model!H125</f>
        <v>0</v>
      </c>
      <c r="I192" t="str">
        <f>Model!I125</f>
        <v>= EOP - Net Intangible Assets</v>
      </c>
      <c r="J192">
        <f>Model!J125</f>
        <v>0</v>
      </c>
      <c r="K192">
        <f>Model!K125</f>
        <v>0</v>
      </c>
      <c r="L192">
        <f>Model!L125</f>
        <v>0</v>
      </c>
      <c r="M192">
        <f>Model!M125</f>
        <v>0</v>
      </c>
      <c r="N192">
        <f>Model!N125</f>
        <v>0</v>
      </c>
      <c r="O192">
        <f>Model!O125</f>
        <v>0</v>
      </c>
      <c r="P192">
        <f>Model!P125</f>
        <v>0</v>
      </c>
      <c r="Q192">
        <f>Model!Q125</f>
        <v>0</v>
      </c>
      <c r="R192">
        <f>Model!R125</f>
        <v>0</v>
      </c>
      <c r="S192">
        <f>Model!S125</f>
        <v>0</v>
      </c>
      <c r="T192">
        <f>Model!T125</f>
        <v>0</v>
      </c>
      <c r="U192">
        <f>Model!U125</f>
        <v>0</v>
      </c>
      <c r="V192">
        <f>Model!V125</f>
        <v>0</v>
      </c>
      <c r="W192">
        <f>Model!W125</f>
        <v>0</v>
      </c>
      <c r="X192">
        <f>Model!X125</f>
        <v>0</v>
      </c>
      <c r="Y192">
        <f>Model!Y125</f>
        <v>0</v>
      </c>
      <c r="Z192">
        <f>Model!Z125</f>
        <v>0</v>
      </c>
      <c r="AA192">
        <f>Model!AA125</f>
        <v>0</v>
      </c>
      <c r="AB192">
        <f>Model!AB125</f>
        <v>0</v>
      </c>
      <c r="AC192">
        <f>Model!AC125</f>
        <v>0</v>
      </c>
      <c r="AD192">
        <f>Model!AD125</f>
        <v>0</v>
      </c>
      <c r="AE192">
        <f>Model!AE125</f>
        <v>0</v>
      </c>
      <c r="AF192">
        <f>Model!AF125</f>
        <v>0</v>
      </c>
      <c r="AG192">
        <f>Model!AG125</f>
        <v>0</v>
      </c>
      <c r="AH192">
        <f>Model!AH125</f>
        <v>0</v>
      </c>
      <c r="AI192">
        <f>Model!AI125</f>
        <v>0</v>
      </c>
      <c r="AJ192">
        <f>Model!AJ125</f>
        <v>0</v>
      </c>
      <c r="AK192">
        <f>Model!AK125</f>
        <v>0</v>
      </c>
      <c r="AL192">
        <f>Model!AL125</f>
        <v>0</v>
      </c>
      <c r="AM192">
        <f>Model!AM125</f>
        <v>0</v>
      </c>
      <c r="AN192">
        <f>Model!AN125</f>
        <v>0</v>
      </c>
      <c r="AO192">
        <f>Model!AO125</f>
        <v>0</v>
      </c>
      <c r="AP192">
        <f>Model!AP125</f>
        <v>0</v>
      </c>
      <c r="AQ192">
        <f>Model!AQ125</f>
        <v>0</v>
      </c>
      <c r="AR192">
        <f>Model!AR125</f>
        <v>0</v>
      </c>
      <c r="AS192">
        <f>Model!AS125</f>
        <v>0</v>
      </c>
      <c r="AT192">
        <f>Model!AT125</f>
        <v>0</v>
      </c>
      <c r="AU192">
        <f>Model!AU125</f>
        <v>0</v>
      </c>
      <c r="AV192">
        <f>Model!AV125</f>
        <v>0</v>
      </c>
      <c r="AW192">
        <f>Model!AW125</f>
        <v>0</v>
      </c>
      <c r="AX192">
        <f>Model!AX125</f>
        <v>0</v>
      </c>
      <c r="AY192">
        <f>Model!AY125</f>
        <v>0</v>
      </c>
      <c r="AZ192">
        <f>Model!AZ125</f>
        <v>0</v>
      </c>
      <c r="BA192">
        <f>Model!BA125</f>
        <v>0</v>
      </c>
      <c r="BB192">
        <f>Model!BB125</f>
        <v>1.518</v>
      </c>
      <c r="BC192">
        <f>Model!BC125</f>
        <v>1.9339999999999999</v>
      </c>
      <c r="BD192">
        <f>Model!BD125</f>
        <v>1.714</v>
      </c>
      <c r="BE192">
        <f>Model!BE125</f>
        <v>4.532</v>
      </c>
      <c r="BF192">
        <f>Model!BF125</f>
        <v>4.2889999999999997</v>
      </c>
      <c r="BG192">
        <f>Model!BG125</f>
        <v>9.6549999999999994</v>
      </c>
      <c r="BH192">
        <f>Model!BH125</f>
        <v>9.0690000000000008</v>
      </c>
      <c r="BI192">
        <f>Model!BI125</f>
        <v>21.248000000000001</v>
      </c>
      <c r="BJ192">
        <f>Model!BJ125</f>
        <v>20.241</v>
      </c>
      <c r="BK192">
        <f>Model!BK125</f>
        <v>19.597000000000001</v>
      </c>
      <c r="BL192">
        <f>Model!BL125</f>
        <v>30.262</v>
      </c>
      <c r="BM192">
        <f>Model!BM125</f>
        <v>29.149000000000001</v>
      </c>
      <c r="BN192">
        <f>Model!BN125</f>
        <v>27.74</v>
      </c>
      <c r="BO192">
        <f>Model!BO125</f>
        <v>26.454999999999998</v>
      </c>
      <c r="BP192">
        <f>Model!BP125</f>
        <v>24.864000000000001</v>
      </c>
      <c r="BQ192">
        <f>Model!BQ125</f>
        <v>26.757000000000001</v>
      </c>
      <c r="BR192">
        <f>Model!BR125</f>
        <v>569.125</v>
      </c>
      <c r="BS192">
        <f>Model!BS125</f>
        <v>565.34500000000003</v>
      </c>
      <c r="BT192">
        <f>Model!BT125</f>
        <v>563.54</v>
      </c>
      <c r="BU192">
        <f>Model!BU125</f>
        <v>554.76499999999999</v>
      </c>
      <c r="BV192">
        <f>Model!BV125</f>
        <v>549.26700000000005</v>
      </c>
      <c r="BW192">
        <f>Model!BW125</f>
        <v>539.96500000000003</v>
      </c>
      <c r="BX192">
        <f>Model!BX125</f>
        <v>537.17700000000002</v>
      </c>
      <c r="BY192">
        <f>Model!BY125</f>
        <v>527.46400000000006</v>
      </c>
      <c r="BZ192">
        <f>Model!BZ125</f>
        <v>525.77099999999996</v>
      </c>
      <c r="CA192">
        <f>Model!CA125</f>
        <v>514.51300000000003</v>
      </c>
      <c r="CB192">
        <f>Model!CB125</f>
        <v>505.69600000000003</v>
      </c>
      <c r="CC192">
        <f>Model!CC125</f>
        <v>319.71100000000001</v>
      </c>
      <c r="CD192">
        <f>Model!CD125</f>
        <v>309.72160029290512</v>
      </c>
      <c r="CE192">
        <f>Model!CE125</f>
        <v>298.81312537532739</v>
      </c>
      <c r="CF192">
        <f>Model!CF125</f>
        <v>287.31344438160414</v>
      </c>
      <c r="CG192">
        <f>Model!CG125</f>
        <v>275.87149813474178</v>
      </c>
      <c r="CH192">
        <f>Model!CH125</f>
        <v>0</v>
      </c>
      <c r="CI192">
        <f>Model!CI125</f>
        <v>0</v>
      </c>
      <c r="CJ192">
        <f>Model!CJ125</f>
        <v>0</v>
      </c>
      <c r="CK192">
        <f>Model!CK125</f>
        <v>0</v>
      </c>
      <c r="CL192">
        <f>Model!CL125</f>
        <v>0</v>
      </c>
      <c r="CM192">
        <f>Model!CM125</f>
        <v>0</v>
      </c>
      <c r="CN192">
        <f>Model!CN125</f>
        <v>0</v>
      </c>
      <c r="CO192">
        <f>Model!CO125</f>
        <v>0</v>
      </c>
      <c r="CP192">
        <f>Model!CP125</f>
        <v>0</v>
      </c>
      <c r="CQ192">
        <f>Model!CQ125</f>
        <v>0</v>
      </c>
      <c r="CR192">
        <f>Model!CR125</f>
        <v>0</v>
      </c>
      <c r="CS192">
        <f>Model!CS125</f>
        <v>0</v>
      </c>
      <c r="CT192">
        <f>Model!CT125</f>
        <v>0</v>
      </c>
      <c r="CU192">
        <f>Model!CU125</f>
        <v>0</v>
      </c>
      <c r="CV192">
        <f>Model!CV125</f>
        <v>0</v>
      </c>
      <c r="CW192">
        <f>Model!CW125</f>
        <v>0</v>
      </c>
      <c r="CX192">
        <f>Model!CX125</f>
        <v>0</v>
      </c>
      <c r="CY192">
        <f>Model!CY125</f>
        <v>0</v>
      </c>
      <c r="CZ192">
        <f>Model!CZ125</f>
        <v>0</v>
      </c>
      <c r="DA192">
        <f>Model!DA125</f>
        <v>0</v>
      </c>
      <c r="DB192">
        <f>Model!DB125</f>
        <v>0</v>
      </c>
      <c r="DC192">
        <f>Model!DC125</f>
        <v>0</v>
      </c>
      <c r="DD192">
        <f>Model!DD125</f>
        <v>0</v>
      </c>
      <c r="DE192">
        <f>Model!DE125</f>
        <v>0</v>
      </c>
      <c r="DF192">
        <f>Model!DF125</f>
        <v>0</v>
      </c>
      <c r="DG192">
        <f>Model!DG125</f>
        <v>0</v>
      </c>
      <c r="DH192">
        <f>Model!DH125</f>
        <v>0</v>
      </c>
      <c r="DI192">
        <f>Model!DI125</f>
        <v>0</v>
      </c>
      <c r="DJ192">
        <f>Model!DJ125</f>
        <v>0</v>
      </c>
      <c r="DK192">
        <f>Model!DK125</f>
        <v>0</v>
      </c>
      <c r="DL192">
        <f>Model!DL125</f>
        <v>0</v>
      </c>
      <c r="DM192">
        <f>Model!DM125</f>
        <v>0</v>
      </c>
      <c r="DN192">
        <f>Model!DN125</f>
        <v>0</v>
      </c>
      <c r="DO192">
        <f>Model!DO125</f>
        <v>0</v>
      </c>
      <c r="DP192">
        <f>Model!DP125</f>
        <v>0</v>
      </c>
      <c r="DQ192">
        <f>Model!DQ125</f>
        <v>0</v>
      </c>
      <c r="DR192">
        <f>Model!DR125</f>
        <v>0</v>
      </c>
      <c r="DS192">
        <f>Model!DS125</f>
        <v>0</v>
      </c>
      <c r="DT192">
        <f>Model!DT125</f>
        <v>0.875</v>
      </c>
      <c r="DU192">
        <f>Model!DU125</f>
        <v>0.88800000000000001</v>
      </c>
      <c r="DV192">
        <f>Model!DV125</f>
        <v>4.532</v>
      </c>
      <c r="DW192">
        <f>Model!DW125</f>
        <v>21.248000000000001</v>
      </c>
      <c r="DX192">
        <f>Model!DX125</f>
        <v>29.149000000000001</v>
      </c>
      <c r="DY192">
        <f>Model!DY125</f>
        <v>26.757000000000001</v>
      </c>
      <c r="DZ192">
        <f>Model!DZ125</f>
        <v>554.76499999999999</v>
      </c>
      <c r="EA192">
        <f>Model!EA125</f>
        <v>527.46400000000006</v>
      </c>
      <c r="EB192">
        <f>Model!EB125</f>
        <v>319.71100000000001</v>
      </c>
      <c r="EC192">
        <f>Model!EC125</f>
        <v>275.87149813474173</v>
      </c>
      <c r="ED192">
        <f>Model!ED125</f>
        <v>235.64415740160399</v>
      </c>
      <c r="EE192">
        <f>Model!EE125</f>
        <v>194.52809534496092</v>
      </c>
      <c r="EF192">
        <f>Model!EF125</f>
        <v>153.79998762841103</v>
      </c>
      <c r="EG192">
        <f>Model!EG125</f>
        <v>114.70442060948579</v>
      </c>
      <c r="EH192">
        <f>Model!EH125</f>
        <v>78.566965853701532</v>
      </c>
      <c r="EI192">
        <f>Model!EI125</f>
        <v>67.190142465285362</v>
      </c>
      <c r="EJ192">
        <f>Model!EJ125</f>
        <v>87.416806782045626</v>
      </c>
      <c r="EK192">
        <f>Model!EK125</f>
        <v>0</v>
      </c>
      <c r="EL192">
        <f>Model!EM125</f>
        <v>0</v>
      </c>
      <c r="EM192">
        <f>Model!EN125</f>
        <v>0</v>
      </c>
      <c r="EN192">
        <f>Model!EO125</f>
        <v>0</v>
      </c>
      <c r="EO192">
        <f>Model!EP125</f>
        <v>0</v>
      </c>
      <c r="EP192">
        <f>Model!EQ125</f>
        <v>0</v>
      </c>
      <c r="EQ192">
        <f>Model!ER125</f>
        <v>0</v>
      </c>
      <c r="ER192">
        <f>Model!ES125</f>
        <v>0</v>
      </c>
      <c r="ES192">
        <f>Model!ET125</f>
        <v>0</v>
      </c>
      <c r="ET192">
        <f>Model!EU125</f>
        <v>0</v>
      </c>
      <c r="EU192">
        <f>Model!EV125</f>
        <v>0</v>
      </c>
      <c r="EV192">
        <f>Model!EW125</f>
        <v>0</v>
      </c>
      <c r="EW192">
        <f>Model!EX125</f>
        <v>0</v>
      </c>
      <c r="EX192">
        <f>Model!EY125</f>
        <v>0</v>
      </c>
    </row>
    <row r="193" spans="1:154" hidden="1" outlineLevel="1">
      <c r="A193">
        <f>Model!A126</f>
        <v>0</v>
      </c>
      <c r="B193">
        <f>Model!B126</f>
        <v>0</v>
      </c>
      <c r="C193">
        <f>Model!C126</f>
        <v>0</v>
      </c>
      <c r="D193">
        <f>Model!D126</f>
        <v>0</v>
      </c>
      <c r="E193">
        <f>Model!E126</f>
        <v>0</v>
      </c>
      <c r="F193">
        <f>Model!F126</f>
        <v>0</v>
      </c>
      <c r="G193">
        <f>Model!G126</f>
        <v>0</v>
      </c>
      <c r="H193">
        <f>Model!H126</f>
        <v>0</v>
      </c>
      <c r="I193" t="str">
        <f>Model!I126</f>
        <v>Additions as % of IMS Revenue</v>
      </c>
      <c r="J193">
        <f>Model!J126</f>
        <v>0</v>
      </c>
      <c r="K193">
        <f>Model!K126</f>
        <v>0</v>
      </c>
      <c r="L193">
        <f>Model!L126</f>
        <v>0</v>
      </c>
      <c r="M193">
        <f>Model!M126</f>
        <v>0</v>
      </c>
      <c r="N193">
        <f>Model!N126</f>
        <v>0</v>
      </c>
      <c r="O193">
        <f>Model!O126</f>
        <v>0</v>
      </c>
      <c r="P193">
        <f>Model!P126</f>
        <v>0</v>
      </c>
      <c r="Q193">
        <f>Model!Q126</f>
        <v>0</v>
      </c>
      <c r="R193">
        <f>Model!R126</f>
        <v>0</v>
      </c>
      <c r="S193">
        <f>Model!S126</f>
        <v>0</v>
      </c>
      <c r="T193">
        <f>Model!T126</f>
        <v>0</v>
      </c>
      <c r="U193">
        <f>Model!U126</f>
        <v>0</v>
      </c>
      <c r="V193">
        <f>Model!V126</f>
        <v>0</v>
      </c>
      <c r="W193">
        <f>Model!W126</f>
        <v>0</v>
      </c>
      <c r="X193">
        <f>Model!X126</f>
        <v>0</v>
      </c>
      <c r="Y193">
        <f>Model!Y126</f>
        <v>0</v>
      </c>
      <c r="Z193">
        <f>Model!Z126</f>
        <v>0</v>
      </c>
      <c r="AA193">
        <f>Model!AA126</f>
        <v>0</v>
      </c>
      <c r="AB193">
        <f>Model!AB126</f>
        <v>0</v>
      </c>
      <c r="AC193">
        <f>Model!AC126</f>
        <v>0</v>
      </c>
      <c r="AD193">
        <f>Model!AD126</f>
        <v>0</v>
      </c>
      <c r="AE193">
        <f>Model!AE126</f>
        <v>0</v>
      </c>
      <c r="AF193">
        <f>Model!AF126</f>
        <v>0</v>
      </c>
      <c r="AG193">
        <f>Model!AG126</f>
        <v>0</v>
      </c>
      <c r="AH193">
        <f>Model!AH126</f>
        <v>0</v>
      </c>
      <c r="AI193">
        <f>Model!AI126</f>
        <v>0</v>
      </c>
      <c r="AJ193">
        <f>Model!AJ126</f>
        <v>0</v>
      </c>
      <c r="AK193">
        <f>Model!AK126</f>
        <v>0</v>
      </c>
      <c r="AL193">
        <f>Model!AL126</f>
        <v>0</v>
      </c>
      <c r="AM193">
        <f>Model!AM126</f>
        <v>0</v>
      </c>
      <c r="AN193">
        <f>Model!AN126</f>
        <v>0</v>
      </c>
      <c r="AO193">
        <f>Model!AO126</f>
        <v>0</v>
      </c>
      <c r="AP193">
        <f>Model!AP126</f>
        <v>0</v>
      </c>
      <c r="AQ193">
        <f>Model!AQ126</f>
        <v>0</v>
      </c>
      <c r="AR193">
        <f>Model!AR126</f>
        <v>0</v>
      </c>
      <c r="AS193">
        <f>Model!AS126</f>
        <v>0</v>
      </c>
      <c r="AT193">
        <f>Model!AT126</f>
        <v>0</v>
      </c>
      <c r="AU193">
        <f>Model!AU126</f>
        <v>0</v>
      </c>
      <c r="AV193">
        <f>Model!AV126</f>
        <v>0</v>
      </c>
      <c r="AW193">
        <f>Model!AW126</f>
        <v>0</v>
      </c>
      <c r="AX193">
        <f>Model!AX126</f>
        <v>0</v>
      </c>
      <c r="AY193">
        <f>Model!AY126</f>
        <v>0</v>
      </c>
      <c r="AZ193">
        <f>Model!AZ126</f>
        <v>0</v>
      </c>
      <c r="BA193">
        <f>Model!BA126</f>
        <v>0</v>
      </c>
      <c r="BB193">
        <f>Model!BB126</f>
        <v>1.1545293072824156E-2</v>
      </c>
      <c r="BC193">
        <f>Model!BC126</f>
        <v>4.7017986746607759E-2</v>
      </c>
      <c r="BD193">
        <f>Model!BD126</f>
        <v>6.8216403421314954E-3</v>
      </c>
      <c r="BE193">
        <f>Model!BE126</f>
        <v>6.5356191242270439E-3</v>
      </c>
      <c r="BF193">
        <f>Model!BF126</f>
        <v>2.2073314938904218E-2</v>
      </c>
      <c r="BG193">
        <f>Model!BG126</f>
        <v>4.264361606338915E-2</v>
      </c>
      <c r="BH193">
        <f>Model!BH126</f>
        <v>2.6225912580291399E-2</v>
      </c>
      <c r="BI193">
        <f>Model!BI126</f>
        <v>4.5082563998019638E-2</v>
      </c>
      <c r="BJ193">
        <f>Model!BJ126</f>
        <v>1.7579428219473388E-2</v>
      </c>
      <c r="BK193">
        <f>Model!BK126</f>
        <v>2.1781756180733164E-2</v>
      </c>
      <c r="BL193">
        <f>Model!BL126</f>
        <v>1.7294742173285062E-2</v>
      </c>
      <c r="BM193">
        <f>Model!BM126</f>
        <v>2.221155823678618E-2</v>
      </c>
      <c r="BN193">
        <f>Model!BN126</f>
        <v>1.7315037060519605E-2</v>
      </c>
      <c r="BO193">
        <f>Model!BO126</f>
        <v>1.2519860184302511E-2</v>
      </c>
      <c r="BP193">
        <f>Model!BP126</f>
        <v>1.1709496198362021E-2</v>
      </c>
      <c r="BQ193">
        <f>Model!BQ126</f>
        <v>9.1812973172026136E-2</v>
      </c>
      <c r="BR193">
        <f>Model!BR126</f>
        <v>1.7473589653666068E-3</v>
      </c>
      <c r="BS193">
        <f>Model!BS126</f>
        <v>4.5086968453135118E-2</v>
      </c>
      <c r="BT193">
        <f>Model!BT126</f>
        <v>1.7582666251803245E-2</v>
      </c>
      <c r="BU193">
        <f>Model!BU126</f>
        <v>1.1885221703961741E-2</v>
      </c>
      <c r="BV193">
        <f>Model!BV126</f>
        <v>9.2159456291469044E-3</v>
      </c>
      <c r="BW193">
        <f>Model!BW126</f>
        <v>7.7110214344323271E-3</v>
      </c>
      <c r="BX193">
        <f>Model!BX126</f>
        <v>2.0063047659756358E-2</v>
      </c>
      <c r="BY193">
        <f>Model!BY126</f>
        <v>8.0619650985009582E-3</v>
      </c>
      <c r="BZ193">
        <f>Model!BZ126</f>
        <v>2.1596989116061439E-2</v>
      </c>
      <c r="CA193">
        <f>Model!CA126</f>
        <v>5.531197301854974E-3</v>
      </c>
      <c r="CB193">
        <f>Model!CB126</f>
        <v>9.200288107749463E-3</v>
      </c>
      <c r="CC193">
        <f>Model!CC126</f>
        <v>8.9611447596783921E-3</v>
      </c>
      <c r="CD193">
        <f>Model!CD126</f>
        <v>1.0999999999999999E-2</v>
      </c>
      <c r="CE193">
        <f>Model!CE126</f>
        <v>1.0999999999999999E-2</v>
      </c>
      <c r="CF193">
        <f>Model!CF126</f>
        <v>1.0999999999999999E-2</v>
      </c>
      <c r="CG193">
        <f>Model!CG126</f>
        <v>1.0999999999999999E-2</v>
      </c>
      <c r="CH193">
        <f>Model!CH126</f>
        <v>0</v>
      </c>
      <c r="CI193">
        <f>Model!CI126</f>
        <v>0</v>
      </c>
      <c r="CJ193">
        <f>Model!CJ126</f>
        <v>0</v>
      </c>
      <c r="CK193">
        <f>Model!CK126</f>
        <v>0</v>
      </c>
      <c r="CL193">
        <f>Model!CL126</f>
        <v>0</v>
      </c>
      <c r="CM193">
        <f>Model!CM126</f>
        <v>0</v>
      </c>
      <c r="CN193">
        <f>Model!CN126</f>
        <v>0</v>
      </c>
      <c r="CO193">
        <f>Model!CO126</f>
        <v>0</v>
      </c>
      <c r="CP193">
        <f>Model!CP126</f>
        <v>0</v>
      </c>
      <c r="CQ193">
        <f>Model!CQ126</f>
        <v>0</v>
      </c>
      <c r="CR193">
        <f>Model!CR126</f>
        <v>0</v>
      </c>
      <c r="CS193">
        <f>Model!CS126</f>
        <v>0</v>
      </c>
      <c r="CT193">
        <f>Model!CT126</f>
        <v>0</v>
      </c>
      <c r="CU193">
        <f>Model!CU126</f>
        <v>0</v>
      </c>
      <c r="CV193">
        <f>Model!CV126</f>
        <v>0</v>
      </c>
      <c r="CW193">
        <f>Model!CW126</f>
        <v>0</v>
      </c>
      <c r="CX193">
        <f>Model!CX126</f>
        <v>0</v>
      </c>
      <c r="CY193">
        <f>Model!CY126</f>
        <v>0</v>
      </c>
      <c r="CZ193">
        <f>Model!CZ126</f>
        <v>0</v>
      </c>
      <c r="DA193">
        <f>Model!DA126</f>
        <v>0</v>
      </c>
      <c r="DB193">
        <f>Model!DB126</f>
        <v>0</v>
      </c>
      <c r="DC193">
        <f>Model!DC126</f>
        <v>0</v>
      </c>
      <c r="DD193">
        <f>Model!DD126</f>
        <v>0</v>
      </c>
      <c r="DE193">
        <f>Model!DE126</f>
        <v>0</v>
      </c>
      <c r="DF193">
        <f>Model!DF126</f>
        <v>0</v>
      </c>
      <c r="DG193">
        <f>Model!DG126</f>
        <v>0</v>
      </c>
      <c r="DH193">
        <f>Model!DH126</f>
        <v>0</v>
      </c>
      <c r="DI193">
        <f>Model!DI126</f>
        <v>0</v>
      </c>
      <c r="DJ193">
        <f>Model!DJ126</f>
        <v>0</v>
      </c>
      <c r="DK193">
        <f>Model!DK126</f>
        <v>0</v>
      </c>
      <c r="DL193">
        <f>Model!DL126</f>
        <v>0</v>
      </c>
      <c r="DM193">
        <f>Model!DM126</f>
        <v>0</v>
      </c>
      <c r="DN193">
        <f>Model!DN126</f>
        <v>0</v>
      </c>
      <c r="DO193">
        <f>Model!DO126</f>
        <v>0</v>
      </c>
      <c r="DP193">
        <f>Model!DP126</f>
        <v>0</v>
      </c>
      <c r="DQ193">
        <f>Model!DQ126</f>
        <v>0</v>
      </c>
      <c r="DR193">
        <f>Model!DR126</f>
        <v>0</v>
      </c>
      <c r="DS193">
        <f>Model!DS126</f>
        <v>0</v>
      </c>
      <c r="DT193">
        <f>Model!DT126</f>
        <v>0</v>
      </c>
      <c r="DU193">
        <f>Model!DU126</f>
        <v>2.0678110742770869E-2</v>
      </c>
      <c r="DV193">
        <f>Model!DV126</f>
        <v>1.7183171089882369E-2</v>
      </c>
      <c r="DW193">
        <f>Model!DW126</f>
        <v>3.4856653829696195E-2</v>
      </c>
      <c r="DX193">
        <f>Model!DX126</f>
        <v>1.9868890632514107E-2</v>
      </c>
      <c r="DY193">
        <f>Model!DY126</f>
        <v>3.5738724059737402E-2</v>
      </c>
      <c r="DZ193">
        <f>Model!DZ126</f>
        <v>1.9306257215763272E-2</v>
      </c>
      <c r="EA193">
        <f>Model!EA126</f>
        <v>1.1412857951142762E-2</v>
      </c>
      <c r="EB193">
        <f>Model!EB126</f>
        <v>1.1057825359353787E-2</v>
      </c>
      <c r="EC193">
        <f>Model!EC126</f>
        <v>9.5818305666474889E-3</v>
      </c>
      <c r="ED193">
        <f>Model!ED126</f>
        <v>9.5818305666474889E-3</v>
      </c>
      <c r="EE193">
        <f>Model!EE126</f>
        <v>9.5818305666474889E-3</v>
      </c>
      <c r="EF193">
        <f>Model!EF126</f>
        <v>9.5818305666474889E-3</v>
      </c>
      <c r="EG193">
        <f>Model!EG126</f>
        <v>9.5818305666474889E-3</v>
      </c>
      <c r="EH193">
        <f>Model!EH126</f>
        <v>9.5818305666474889E-3</v>
      </c>
      <c r="EI193">
        <f>Model!EI126</f>
        <v>9.5818305666474889E-3</v>
      </c>
      <c r="EJ193">
        <f>Model!EJ126</f>
        <v>0.01</v>
      </c>
      <c r="EK193">
        <f>Model!EK126</f>
        <v>0</v>
      </c>
      <c r="EL193">
        <f>Model!EM126</f>
        <v>0</v>
      </c>
      <c r="EM193">
        <f>Model!EN126</f>
        <v>0</v>
      </c>
      <c r="EN193">
        <f>Model!EO126</f>
        <v>0</v>
      </c>
      <c r="EO193">
        <f>Model!EP126</f>
        <v>0</v>
      </c>
      <c r="EP193">
        <f>Model!EQ126</f>
        <v>0</v>
      </c>
      <c r="EQ193">
        <f>Model!ER126</f>
        <v>0</v>
      </c>
      <c r="ER193">
        <f>Model!ES126</f>
        <v>0</v>
      </c>
      <c r="ES193">
        <f>Model!ET126</f>
        <v>0</v>
      </c>
      <c r="ET193">
        <f>Model!EU126</f>
        <v>0</v>
      </c>
      <c r="EU193">
        <f>Model!EV126</f>
        <v>0</v>
      </c>
      <c r="EV193">
        <f>Model!EW126</f>
        <v>0</v>
      </c>
      <c r="EW193">
        <f>Model!EX126</f>
        <v>0</v>
      </c>
      <c r="EX193">
        <f>Model!EY126</f>
        <v>0</v>
      </c>
    </row>
    <row r="194" spans="1:154" hidden="1" outlineLevel="1">
      <c r="A194">
        <f>Model!A127</f>
        <v>0</v>
      </c>
      <c r="B194">
        <f>Model!B127</f>
        <v>0</v>
      </c>
      <c r="C194">
        <f>Model!C127</f>
        <v>0</v>
      </c>
      <c r="D194">
        <f>Model!D127</f>
        <v>0</v>
      </c>
      <c r="E194">
        <f>Model!E127</f>
        <v>0</v>
      </c>
      <c r="F194">
        <f>Model!F127</f>
        <v>0</v>
      </c>
      <c r="G194">
        <f>Model!G127</f>
        <v>0</v>
      </c>
      <c r="H194">
        <f>Model!H127</f>
        <v>0</v>
      </c>
      <c r="I194">
        <f>Model!I127</f>
        <v>0</v>
      </c>
      <c r="J194">
        <f>Model!J127</f>
        <v>0</v>
      </c>
      <c r="K194">
        <f>Model!K127</f>
        <v>0</v>
      </c>
      <c r="L194">
        <f>Model!L127</f>
        <v>0</v>
      </c>
      <c r="M194">
        <f>Model!M127</f>
        <v>0</v>
      </c>
      <c r="N194">
        <f>Model!N127</f>
        <v>0</v>
      </c>
      <c r="O194">
        <f>Model!O127</f>
        <v>0</v>
      </c>
      <c r="P194">
        <f>Model!P127</f>
        <v>0</v>
      </c>
      <c r="Q194">
        <f>Model!Q127</f>
        <v>0</v>
      </c>
      <c r="R194">
        <f>Model!R127</f>
        <v>0</v>
      </c>
      <c r="S194">
        <f>Model!S127</f>
        <v>0</v>
      </c>
      <c r="T194">
        <f>Model!T127</f>
        <v>0</v>
      </c>
      <c r="U194">
        <f>Model!U127</f>
        <v>0</v>
      </c>
      <c r="V194">
        <f>Model!V127</f>
        <v>0</v>
      </c>
      <c r="W194">
        <f>Model!W127</f>
        <v>0</v>
      </c>
      <c r="X194">
        <f>Model!X127</f>
        <v>0</v>
      </c>
      <c r="Y194">
        <f>Model!Y127</f>
        <v>0</v>
      </c>
      <c r="Z194">
        <f>Model!Z127</f>
        <v>0</v>
      </c>
      <c r="AA194">
        <f>Model!AA127</f>
        <v>0</v>
      </c>
      <c r="AB194">
        <f>Model!AB127</f>
        <v>0</v>
      </c>
      <c r="AC194">
        <f>Model!AC127</f>
        <v>0</v>
      </c>
      <c r="AD194">
        <f>Model!AD127</f>
        <v>0</v>
      </c>
      <c r="AE194">
        <f>Model!AE127</f>
        <v>0</v>
      </c>
      <c r="AF194">
        <f>Model!AF127</f>
        <v>0</v>
      </c>
      <c r="AG194">
        <f>Model!AG127</f>
        <v>0</v>
      </c>
      <c r="AH194">
        <f>Model!AH127</f>
        <v>0</v>
      </c>
      <c r="AI194">
        <f>Model!AI127</f>
        <v>0</v>
      </c>
      <c r="AJ194">
        <f>Model!AJ127</f>
        <v>0</v>
      </c>
      <c r="AK194">
        <f>Model!AK127</f>
        <v>0</v>
      </c>
      <c r="AL194">
        <f>Model!AL127</f>
        <v>0</v>
      </c>
      <c r="AM194">
        <f>Model!AM127</f>
        <v>0</v>
      </c>
      <c r="AN194">
        <f>Model!AN127</f>
        <v>0</v>
      </c>
      <c r="AO194">
        <f>Model!AO127</f>
        <v>0</v>
      </c>
      <c r="AP194">
        <f>Model!AP127</f>
        <v>0</v>
      </c>
      <c r="AQ194">
        <f>Model!AQ127</f>
        <v>0</v>
      </c>
      <c r="AR194">
        <f>Model!AR127</f>
        <v>0</v>
      </c>
      <c r="AS194">
        <f>Model!AS127</f>
        <v>0</v>
      </c>
      <c r="AT194">
        <f>Model!AT127</f>
        <v>0</v>
      </c>
      <c r="AU194">
        <f>Model!AU127</f>
        <v>0</v>
      </c>
      <c r="AV194">
        <f>Model!AV127</f>
        <v>0</v>
      </c>
      <c r="AW194">
        <f>Model!AW127</f>
        <v>0</v>
      </c>
      <c r="AX194">
        <f>Model!AX127</f>
        <v>0</v>
      </c>
      <c r="AY194">
        <f>Model!AY127</f>
        <v>0</v>
      </c>
      <c r="AZ194">
        <f>Model!AZ127</f>
        <v>0</v>
      </c>
      <c r="BA194">
        <f>Model!BA127</f>
        <v>0</v>
      </c>
      <c r="BB194">
        <f>Model!BB127</f>
        <v>0</v>
      </c>
      <c r="BC194">
        <f>Model!BC127</f>
        <v>0</v>
      </c>
      <c r="BD194">
        <f>Model!BD127</f>
        <v>0</v>
      </c>
      <c r="BE194">
        <f>Model!BE127</f>
        <v>0</v>
      </c>
      <c r="BF194">
        <f>Model!BF127</f>
        <v>0</v>
      </c>
      <c r="BG194">
        <f>Model!BG127</f>
        <v>0</v>
      </c>
      <c r="BH194">
        <f>Model!BH127</f>
        <v>0</v>
      </c>
      <c r="BI194">
        <f>Model!BI127</f>
        <v>0</v>
      </c>
      <c r="BJ194">
        <f>Model!BJ127</f>
        <v>0</v>
      </c>
      <c r="BK194">
        <f>Model!BK127</f>
        <v>0</v>
      </c>
      <c r="BL194">
        <f>Model!BL127</f>
        <v>0</v>
      </c>
      <c r="BM194">
        <f>Model!BM127</f>
        <v>0</v>
      </c>
      <c r="BN194">
        <f>Model!BN127</f>
        <v>0</v>
      </c>
      <c r="BO194">
        <f>Model!BO127</f>
        <v>0</v>
      </c>
      <c r="BP194">
        <f>Model!BP127</f>
        <v>0</v>
      </c>
      <c r="BQ194">
        <f>Model!BQ127</f>
        <v>0</v>
      </c>
      <c r="BR194">
        <f>Model!BR127</f>
        <v>0</v>
      </c>
      <c r="BS194">
        <f>Model!BS127</f>
        <v>0</v>
      </c>
      <c r="BT194">
        <f>Model!BT127</f>
        <v>0</v>
      </c>
      <c r="BU194">
        <f>Model!BU127</f>
        <v>0</v>
      </c>
      <c r="BV194">
        <f>Model!BV127</f>
        <v>0</v>
      </c>
      <c r="BW194">
        <f>Model!BW127</f>
        <v>0</v>
      </c>
      <c r="BX194">
        <f>Model!BX127</f>
        <v>0</v>
      </c>
      <c r="BY194">
        <f>Model!BY127</f>
        <v>0</v>
      </c>
      <c r="BZ194">
        <f>Model!BZ127</f>
        <v>0</v>
      </c>
      <c r="CA194">
        <f>Model!CA127</f>
        <v>0</v>
      </c>
      <c r="CB194">
        <f>Model!CB127</f>
        <v>0</v>
      </c>
      <c r="CC194">
        <f>Model!CC127</f>
        <v>0</v>
      </c>
      <c r="CD194">
        <f>Model!CD127</f>
        <v>0</v>
      </c>
      <c r="CE194">
        <f>Model!CE127</f>
        <v>0</v>
      </c>
      <c r="CF194">
        <f>Model!CF127</f>
        <v>0</v>
      </c>
      <c r="CG194">
        <f>Model!CG127</f>
        <v>0</v>
      </c>
      <c r="CH194">
        <f>Model!CH127</f>
        <v>0</v>
      </c>
      <c r="CI194">
        <f>Model!CI127</f>
        <v>0</v>
      </c>
      <c r="CJ194">
        <f>Model!CJ127</f>
        <v>0</v>
      </c>
      <c r="CK194">
        <f>Model!CK127</f>
        <v>0</v>
      </c>
      <c r="CL194">
        <f>Model!CL127</f>
        <v>0</v>
      </c>
      <c r="CM194">
        <f>Model!CM127</f>
        <v>0</v>
      </c>
      <c r="CN194">
        <f>Model!CN127</f>
        <v>0</v>
      </c>
      <c r="CO194">
        <f>Model!CO127</f>
        <v>0</v>
      </c>
      <c r="CP194">
        <f>Model!CP127</f>
        <v>0</v>
      </c>
      <c r="CQ194">
        <f>Model!CQ127</f>
        <v>0</v>
      </c>
      <c r="CR194">
        <f>Model!CR127</f>
        <v>0</v>
      </c>
      <c r="CS194">
        <f>Model!CS127</f>
        <v>0</v>
      </c>
      <c r="CT194">
        <f>Model!CT127</f>
        <v>0</v>
      </c>
      <c r="CU194">
        <f>Model!CU127</f>
        <v>0</v>
      </c>
      <c r="CV194">
        <f>Model!CV127</f>
        <v>0</v>
      </c>
      <c r="CW194">
        <f>Model!CW127</f>
        <v>0</v>
      </c>
      <c r="CX194">
        <f>Model!CX127</f>
        <v>0</v>
      </c>
      <c r="CY194">
        <f>Model!CY127</f>
        <v>0</v>
      </c>
      <c r="CZ194">
        <f>Model!CZ127</f>
        <v>0</v>
      </c>
      <c r="DA194">
        <f>Model!DA127</f>
        <v>0</v>
      </c>
      <c r="DB194">
        <f>Model!DB127</f>
        <v>0</v>
      </c>
      <c r="DC194">
        <f>Model!DC127</f>
        <v>0</v>
      </c>
      <c r="DD194">
        <f>Model!DD127</f>
        <v>0</v>
      </c>
      <c r="DE194">
        <f>Model!DE127</f>
        <v>0</v>
      </c>
      <c r="DF194">
        <f>Model!DF127</f>
        <v>0</v>
      </c>
      <c r="DG194">
        <f>Model!DG127</f>
        <v>0</v>
      </c>
      <c r="DH194">
        <f>Model!DH127</f>
        <v>0</v>
      </c>
      <c r="DI194">
        <f>Model!DI127</f>
        <v>0</v>
      </c>
      <c r="DJ194">
        <f>Model!DJ127</f>
        <v>0</v>
      </c>
      <c r="DK194">
        <f>Model!DK127</f>
        <v>0</v>
      </c>
      <c r="DL194">
        <f>Model!DL127</f>
        <v>0</v>
      </c>
      <c r="DM194">
        <f>Model!DM127</f>
        <v>0</v>
      </c>
      <c r="DN194">
        <f>Model!DN127</f>
        <v>0</v>
      </c>
      <c r="DO194">
        <f>Model!DO127</f>
        <v>0</v>
      </c>
      <c r="DP194">
        <f>Model!DP127</f>
        <v>0</v>
      </c>
      <c r="DQ194">
        <f>Model!DQ127</f>
        <v>0</v>
      </c>
      <c r="DR194">
        <f>Model!DR127</f>
        <v>0</v>
      </c>
      <c r="DS194">
        <f>Model!DS127</f>
        <v>0</v>
      </c>
      <c r="DT194">
        <f>Model!DT127</f>
        <v>0</v>
      </c>
      <c r="DU194">
        <f>Model!DU127</f>
        <v>0</v>
      </c>
      <c r="DV194">
        <f>Model!DV127</f>
        <v>0</v>
      </c>
      <c r="DW194">
        <f>Model!DW127</f>
        <v>0</v>
      </c>
      <c r="DX194">
        <f>Model!DX127</f>
        <v>0</v>
      </c>
      <c r="DY194">
        <f>Model!DY127</f>
        <v>0</v>
      </c>
      <c r="DZ194">
        <f>Model!DZ127</f>
        <v>0</v>
      </c>
      <c r="EA194">
        <f>Model!EA127</f>
        <v>0</v>
      </c>
      <c r="EB194">
        <f>Model!EB127</f>
        <v>0</v>
      </c>
      <c r="EC194">
        <f>Model!EC127</f>
        <v>0</v>
      </c>
      <c r="ED194">
        <f>Model!ED127</f>
        <v>0</v>
      </c>
      <c r="EE194">
        <f>Model!EE127</f>
        <v>0</v>
      </c>
      <c r="EF194">
        <f>Model!EF127</f>
        <v>0</v>
      </c>
      <c r="EG194">
        <f>Model!EG127</f>
        <v>0</v>
      </c>
      <c r="EH194">
        <f>Model!EH127</f>
        <v>0</v>
      </c>
      <c r="EI194">
        <f>Model!EI127</f>
        <v>0</v>
      </c>
      <c r="EJ194">
        <f>Model!EJ127</f>
        <v>0</v>
      </c>
      <c r="EK194">
        <f>Model!EK127</f>
        <v>0</v>
      </c>
      <c r="EL194">
        <f>Model!EM127</f>
        <v>0</v>
      </c>
      <c r="EM194">
        <f>Model!EN127</f>
        <v>0</v>
      </c>
      <c r="EN194">
        <f>Model!EO127</f>
        <v>0</v>
      </c>
      <c r="EO194">
        <f>Model!EP127</f>
        <v>0</v>
      </c>
      <c r="EP194">
        <f>Model!EQ127</f>
        <v>0</v>
      </c>
      <c r="EQ194">
        <f>Model!ER127</f>
        <v>0</v>
      </c>
      <c r="ER194">
        <f>Model!ES127</f>
        <v>0</v>
      </c>
      <c r="ES194">
        <f>Model!ET127</f>
        <v>0</v>
      </c>
      <c r="ET194">
        <f>Model!EU127</f>
        <v>0</v>
      </c>
      <c r="EU194">
        <f>Model!EV127</f>
        <v>0</v>
      </c>
      <c r="EV194">
        <f>Model!EW127</f>
        <v>0</v>
      </c>
      <c r="EW194">
        <f>Model!EX127</f>
        <v>0</v>
      </c>
      <c r="EX194">
        <f>Model!EY127</f>
        <v>0</v>
      </c>
    </row>
    <row r="195" spans="1:154" hidden="1" outlineLevel="1">
      <c r="A195">
        <f>Model!A128</f>
        <v>0</v>
      </c>
      <c r="B195">
        <f>Model!B128</f>
        <v>0</v>
      </c>
      <c r="C195">
        <f>Model!C128</f>
        <v>0</v>
      </c>
      <c r="D195">
        <f>Model!D128</f>
        <v>0</v>
      </c>
      <c r="E195">
        <f>Model!E128</f>
        <v>0</v>
      </c>
      <c r="F195">
        <f>Model!F128</f>
        <v>0</v>
      </c>
      <c r="G195">
        <f>Model!G128</f>
        <v>0</v>
      </c>
      <c r="H195">
        <f>Model!H128</f>
        <v>0</v>
      </c>
      <c r="I195" t="str">
        <f>Model!I128</f>
        <v xml:space="preserve">Accounts Receivable - DSO </v>
      </c>
      <c r="J195">
        <f>Model!J128</f>
        <v>0</v>
      </c>
      <c r="K195">
        <f>Model!K128</f>
        <v>0</v>
      </c>
      <c r="L195">
        <f>Model!L128</f>
        <v>0</v>
      </c>
      <c r="M195">
        <f>Model!M128</f>
        <v>0</v>
      </c>
      <c r="N195">
        <f>Model!N128</f>
        <v>0</v>
      </c>
      <c r="O195">
        <f>Model!O128</f>
        <v>0</v>
      </c>
      <c r="P195">
        <f>Model!P128</f>
        <v>0</v>
      </c>
      <c r="Q195">
        <f>Model!Q128</f>
        <v>0</v>
      </c>
      <c r="R195">
        <f>Model!R128</f>
        <v>0</v>
      </c>
      <c r="S195">
        <f>Model!S128</f>
        <v>0</v>
      </c>
      <c r="T195">
        <f>Model!T128</f>
        <v>0</v>
      </c>
      <c r="U195">
        <f>Model!U128</f>
        <v>0</v>
      </c>
      <c r="V195">
        <f>Model!V128</f>
        <v>0</v>
      </c>
      <c r="W195">
        <f>Model!W128</f>
        <v>0</v>
      </c>
      <c r="X195">
        <f>Model!X128</f>
        <v>0</v>
      </c>
      <c r="Y195">
        <f>Model!Y128</f>
        <v>0</v>
      </c>
      <c r="Z195">
        <f>Model!Z128</f>
        <v>0</v>
      </c>
      <c r="AA195">
        <f>Model!AA128</f>
        <v>0</v>
      </c>
      <c r="AB195">
        <f>Model!AB128</f>
        <v>0</v>
      </c>
      <c r="AC195">
        <f>Model!AC128</f>
        <v>0</v>
      </c>
      <c r="AD195">
        <f>Model!AD128</f>
        <v>0</v>
      </c>
      <c r="AE195">
        <f>Model!AE128</f>
        <v>0</v>
      </c>
      <c r="AF195">
        <f>Model!AF128</f>
        <v>0</v>
      </c>
      <c r="AG195">
        <f>Model!AG128</f>
        <v>0</v>
      </c>
      <c r="AH195">
        <f>Model!AH128</f>
        <v>0</v>
      </c>
      <c r="AI195">
        <f>Model!AI128</f>
        <v>0</v>
      </c>
      <c r="AJ195">
        <f>Model!AJ128</f>
        <v>0</v>
      </c>
      <c r="AK195">
        <f>Model!AK128</f>
        <v>0</v>
      </c>
      <c r="AL195">
        <f>Model!AL128</f>
        <v>0</v>
      </c>
      <c r="AM195">
        <f>Model!AM128</f>
        <v>0</v>
      </c>
      <c r="AN195">
        <f>Model!AN128</f>
        <v>0</v>
      </c>
      <c r="AO195">
        <f>Model!AO128</f>
        <v>0</v>
      </c>
      <c r="AP195">
        <f>Model!AP128</f>
        <v>0</v>
      </c>
      <c r="AQ195">
        <f>Model!AQ128</f>
        <v>0</v>
      </c>
      <c r="AR195">
        <f>Model!AR128</f>
        <v>0</v>
      </c>
      <c r="AS195">
        <f>Model!AS128</f>
        <v>0</v>
      </c>
      <c r="AT195">
        <f>Model!AT128</f>
        <v>0</v>
      </c>
      <c r="AU195">
        <f>Model!AU128</f>
        <v>0</v>
      </c>
      <c r="AV195">
        <f>Model!AV128</f>
        <v>0</v>
      </c>
      <c r="AW195">
        <f>Model!AW128</f>
        <v>0</v>
      </c>
      <c r="AX195">
        <f>Model!AX128</f>
        <v>0</v>
      </c>
      <c r="AY195">
        <f>Model!AY128</f>
        <v>0</v>
      </c>
      <c r="AZ195">
        <f>Model!AZ128</f>
        <v>0</v>
      </c>
      <c r="BA195">
        <f>Model!BA128</f>
        <v>0</v>
      </c>
      <c r="BB195">
        <f>Model!BB128</f>
        <v>30.219471580817054</v>
      </c>
      <c r="BC195">
        <f>Model!BC128</f>
        <v>30.562559166929631</v>
      </c>
      <c r="BD195">
        <f>Model!BD128</f>
        <v>29.280251351209532</v>
      </c>
      <c r="BE195">
        <f>Model!BE128</f>
        <v>25.864335629179028</v>
      </c>
      <c r="BF195">
        <f>Model!BF128</f>
        <v>24.537949459116192</v>
      </c>
      <c r="BG195">
        <f>Model!BG128</f>
        <v>25.55262920943634</v>
      </c>
      <c r="BH195">
        <f>Model!BH128</f>
        <v>24.700258499138336</v>
      </c>
      <c r="BI195">
        <f>Model!BI128</f>
        <v>23.000516935084597</v>
      </c>
      <c r="BJ195">
        <f>Model!BJ128</f>
        <v>22.244617102089002</v>
      </c>
      <c r="BK195">
        <f>Model!BK128</f>
        <v>25.443813938618923</v>
      </c>
      <c r="BL195">
        <f>Model!BL128</f>
        <v>26.893511658006791</v>
      </c>
      <c r="BM195">
        <f>Model!BM128</f>
        <v>23.824338452046344</v>
      </c>
      <c r="BN195">
        <f>Model!BN128</f>
        <v>20.468332503056928</v>
      </c>
      <c r="BO195">
        <f>Model!BO128</f>
        <v>23.063314267556404</v>
      </c>
      <c r="BP195">
        <f>Model!BP128</f>
        <v>22.434204589039556</v>
      </c>
      <c r="BQ195">
        <f>Model!BQ128</f>
        <v>18.465650012455463</v>
      </c>
      <c r="BR195">
        <f>Model!BR128</f>
        <v>17.554274261525492</v>
      </c>
      <c r="BS195">
        <f>Model!BS128</f>
        <v>18.753058054872742</v>
      </c>
      <c r="BT195">
        <f>Model!BT128</f>
        <v>17.32854354651656</v>
      </c>
      <c r="BU195">
        <f>Model!BU128</f>
        <v>16.049160122808058</v>
      </c>
      <c r="BV195">
        <f>Model!BV128</f>
        <v>15.832916626340181</v>
      </c>
      <c r="BW195">
        <f>Model!BW128</f>
        <v>15.541175031069612</v>
      </c>
      <c r="BX195">
        <f>Model!BX128</f>
        <v>16.226908126736483</v>
      </c>
      <c r="BY195">
        <f>Model!BY128</f>
        <v>16.247336476108465</v>
      </c>
      <c r="BZ195">
        <f>Model!BZ128</f>
        <v>15.544522429050962</v>
      </c>
      <c r="CA195">
        <f>Model!CA128</f>
        <v>16.316601086752854</v>
      </c>
      <c r="CB195">
        <f>Model!CB128</f>
        <v>17.467521350842148</v>
      </c>
      <c r="CC195">
        <f>Model!CC128</f>
        <v>17.580969078737649</v>
      </c>
      <c r="CD195">
        <f>Model!CD128</f>
        <v>15.544522429050962</v>
      </c>
      <c r="CE195">
        <f>Model!CE128</f>
        <v>16.316601086752854</v>
      </c>
      <c r="CF195">
        <f>Model!CF128</f>
        <v>17.467521350842148</v>
      </c>
      <c r="CG195">
        <f>Model!CG128</f>
        <v>17.580969078737649</v>
      </c>
      <c r="CH195">
        <f>Model!CH128</f>
        <v>0</v>
      </c>
      <c r="CI195">
        <f>Model!CI128</f>
        <v>0</v>
      </c>
      <c r="CJ195">
        <f>Model!CJ128</f>
        <v>0</v>
      </c>
      <c r="CK195">
        <f>Model!CK128</f>
        <v>0</v>
      </c>
      <c r="CL195">
        <f>Model!CL128</f>
        <v>0</v>
      </c>
      <c r="CM195">
        <f>Model!CM128</f>
        <v>0</v>
      </c>
      <c r="CN195">
        <f>Model!CN128</f>
        <v>0</v>
      </c>
      <c r="CO195">
        <f>Model!CO128</f>
        <v>0</v>
      </c>
      <c r="CP195">
        <f>Model!CP128</f>
        <v>0</v>
      </c>
      <c r="CQ195">
        <f>Model!CQ128</f>
        <v>0</v>
      </c>
      <c r="CR195">
        <f>Model!CR128</f>
        <v>0</v>
      </c>
      <c r="CS195">
        <f>Model!CS128</f>
        <v>0</v>
      </c>
      <c r="CT195">
        <f>Model!CT128</f>
        <v>0</v>
      </c>
      <c r="CU195">
        <f>Model!CU128</f>
        <v>0</v>
      </c>
      <c r="CV195">
        <f>Model!CV128</f>
        <v>0</v>
      </c>
      <c r="CW195">
        <f>Model!CW128</f>
        <v>0</v>
      </c>
      <c r="CX195">
        <f>Model!CX128</f>
        <v>0</v>
      </c>
      <c r="CY195">
        <f>Model!CY128</f>
        <v>0</v>
      </c>
      <c r="CZ195">
        <f>Model!CZ128</f>
        <v>0</v>
      </c>
      <c r="DA195">
        <f>Model!DA128</f>
        <v>0</v>
      </c>
      <c r="DB195">
        <f>Model!DB128</f>
        <v>0</v>
      </c>
      <c r="DC195">
        <f>Model!DC128</f>
        <v>0</v>
      </c>
      <c r="DD195">
        <f>Model!DD128</f>
        <v>0</v>
      </c>
      <c r="DE195">
        <f>Model!DE128</f>
        <v>0</v>
      </c>
      <c r="DF195">
        <f>Model!DF128</f>
        <v>0</v>
      </c>
      <c r="DG195">
        <f>Model!DG128</f>
        <v>0</v>
      </c>
      <c r="DH195">
        <f>Model!DH128</f>
        <v>0</v>
      </c>
      <c r="DI195">
        <f>Model!DI128</f>
        <v>0</v>
      </c>
      <c r="DJ195">
        <f>Model!DJ128</f>
        <v>0</v>
      </c>
      <c r="DK195">
        <f>Model!DK128</f>
        <v>0</v>
      </c>
      <c r="DL195">
        <f>Model!DL128</f>
        <v>0</v>
      </c>
      <c r="DM195">
        <f>Model!DM128</f>
        <v>0</v>
      </c>
      <c r="DN195">
        <f>Model!DN128</f>
        <v>0</v>
      </c>
      <c r="DO195">
        <f>Model!DO128</f>
        <v>0</v>
      </c>
      <c r="DP195">
        <f>Model!DP128</f>
        <v>0</v>
      </c>
      <c r="DQ195">
        <f>Model!DQ128</f>
        <v>0</v>
      </c>
      <c r="DR195">
        <f>Model!DR128</f>
        <v>0</v>
      </c>
      <c r="DS195">
        <f>Model!DS128</f>
        <v>0</v>
      </c>
      <c r="DT195">
        <f>Model!DT128</f>
        <v>59.849065233548679</v>
      </c>
      <c r="DU195">
        <f>Model!DU128</f>
        <v>47.729018282075693</v>
      </c>
      <c r="DV195">
        <f>Model!DV128</f>
        <v>31.154830212102404</v>
      </c>
      <c r="DW195">
        <f>Model!DW128</f>
        <v>27.035301668806159</v>
      </c>
      <c r="DX195">
        <f>Model!DX128</f>
        <v>28.147561315143381</v>
      </c>
      <c r="DY195">
        <f>Model!DY128</f>
        <v>20.926070826927862</v>
      </c>
      <c r="DZ195">
        <f>Model!DZ128</f>
        <v>15.991212395302492</v>
      </c>
      <c r="EA195">
        <f>Model!EA128</f>
        <v>17.472888261009771</v>
      </c>
      <c r="EB195">
        <f>Model!EB128</f>
        <v>18.438568565575221</v>
      </c>
      <c r="EC195">
        <f>Model!EC128</f>
        <v>21.567320465218771</v>
      </c>
      <c r="ED195">
        <f>Model!ED128</f>
        <v>20.567320465218771</v>
      </c>
      <c r="EE195">
        <f>Model!EE128</f>
        <v>19.567320465218771</v>
      </c>
      <c r="EF195">
        <f>Model!EF128</f>
        <v>18.567320465218771</v>
      </c>
      <c r="EG195">
        <f>Model!EG128</f>
        <v>17.567320465218771</v>
      </c>
      <c r="EH195">
        <f>Model!EH128</f>
        <v>16.567320465218771</v>
      </c>
      <c r="EI195">
        <f>Model!EI128</f>
        <v>15.567320465218771</v>
      </c>
      <c r="EJ195">
        <f>Model!EJ128</f>
        <v>14.567320465218771</v>
      </c>
      <c r="EK195">
        <f>Model!EK128</f>
        <v>0</v>
      </c>
      <c r="EL195">
        <f>Model!EM128</f>
        <v>0</v>
      </c>
      <c r="EM195">
        <f>Model!EN128</f>
        <v>0</v>
      </c>
      <c r="EN195">
        <f>Model!EO128</f>
        <v>0</v>
      </c>
      <c r="EO195">
        <f>Model!EP128</f>
        <v>0</v>
      </c>
      <c r="EP195">
        <f>Model!EQ128</f>
        <v>0</v>
      </c>
      <c r="EQ195">
        <f>Model!ER128</f>
        <v>0</v>
      </c>
      <c r="ER195">
        <f>Model!ES128</f>
        <v>0</v>
      </c>
      <c r="ES195">
        <f>Model!ET128</f>
        <v>0</v>
      </c>
      <c r="ET195">
        <f>Model!EU128</f>
        <v>0</v>
      </c>
      <c r="EU195">
        <f>Model!EV128</f>
        <v>0</v>
      </c>
      <c r="EV195">
        <f>Model!EW128</f>
        <v>0</v>
      </c>
      <c r="EW195">
        <f>Model!EX128</f>
        <v>0</v>
      </c>
      <c r="EX195">
        <f>Model!EY128</f>
        <v>0</v>
      </c>
    </row>
    <row r="196" spans="1:154" hidden="1" outlineLevel="1">
      <c r="A196">
        <f>Model!A129</f>
        <v>0</v>
      </c>
      <c r="B196">
        <f>Model!B129</f>
        <v>0</v>
      </c>
      <c r="C196">
        <f>Model!C129</f>
        <v>0</v>
      </c>
      <c r="D196">
        <f>Model!D129</f>
        <v>0</v>
      </c>
      <c r="E196">
        <f>Model!E129</f>
        <v>0</v>
      </c>
      <c r="F196">
        <f>Model!F129</f>
        <v>0</v>
      </c>
      <c r="G196">
        <f>Model!G129</f>
        <v>0</v>
      </c>
      <c r="H196">
        <f>Model!H129</f>
        <v>0</v>
      </c>
      <c r="I196" t="str">
        <f>Model!I129</f>
        <v xml:space="preserve">Prepaid Expenses &amp; Other Current Assets  - % of OPEX </v>
      </c>
      <c r="J196">
        <f>Model!J129</f>
        <v>0</v>
      </c>
      <c r="K196">
        <f>Model!K129</f>
        <v>0</v>
      </c>
      <c r="L196">
        <f>Model!L129</f>
        <v>0</v>
      </c>
      <c r="M196">
        <f>Model!M129</f>
        <v>0</v>
      </c>
      <c r="N196">
        <f>Model!N129</f>
        <v>0</v>
      </c>
      <c r="O196">
        <f>Model!O129</f>
        <v>0</v>
      </c>
      <c r="P196">
        <f>Model!P129</f>
        <v>0</v>
      </c>
      <c r="Q196">
        <f>Model!Q129</f>
        <v>0</v>
      </c>
      <c r="R196">
        <f>Model!R129</f>
        <v>0</v>
      </c>
      <c r="S196">
        <f>Model!S129</f>
        <v>0</v>
      </c>
      <c r="T196">
        <f>Model!T129</f>
        <v>0</v>
      </c>
      <c r="U196">
        <f>Model!U129</f>
        <v>0</v>
      </c>
      <c r="V196">
        <f>Model!V129</f>
        <v>0</v>
      </c>
      <c r="W196">
        <f>Model!W129</f>
        <v>0</v>
      </c>
      <c r="X196">
        <f>Model!X129</f>
        <v>0</v>
      </c>
      <c r="Y196">
        <f>Model!Y129</f>
        <v>0</v>
      </c>
      <c r="Z196">
        <f>Model!Z129</f>
        <v>0</v>
      </c>
      <c r="AA196">
        <f>Model!AA129</f>
        <v>0</v>
      </c>
      <c r="AB196">
        <f>Model!AB129</f>
        <v>0</v>
      </c>
      <c r="AC196">
        <f>Model!AC129</f>
        <v>0</v>
      </c>
      <c r="AD196">
        <f>Model!AD129</f>
        <v>0</v>
      </c>
      <c r="AE196">
        <f>Model!AE129</f>
        <v>0</v>
      </c>
      <c r="AF196">
        <f>Model!AF129</f>
        <v>0</v>
      </c>
      <c r="AG196">
        <f>Model!AG129</f>
        <v>0</v>
      </c>
      <c r="AH196">
        <f>Model!AH129</f>
        <v>0</v>
      </c>
      <c r="AI196">
        <f>Model!AI129</f>
        <v>0</v>
      </c>
      <c r="AJ196">
        <f>Model!AJ129</f>
        <v>0</v>
      </c>
      <c r="AK196">
        <f>Model!AK129</f>
        <v>0</v>
      </c>
      <c r="AL196">
        <f>Model!AL129</f>
        <v>0</v>
      </c>
      <c r="AM196">
        <f>Model!AM129</f>
        <v>0</v>
      </c>
      <c r="AN196">
        <f>Model!AN129</f>
        <v>0</v>
      </c>
      <c r="AO196">
        <f>Model!AO129</f>
        <v>0</v>
      </c>
      <c r="AP196">
        <f>Model!AP129</f>
        <v>0</v>
      </c>
      <c r="AQ196">
        <f>Model!AQ129</f>
        <v>0</v>
      </c>
      <c r="AR196">
        <f>Model!AR129</f>
        <v>0</v>
      </c>
      <c r="AS196">
        <f>Model!AS129</f>
        <v>0</v>
      </c>
      <c r="AT196">
        <f>Model!AT129</f>
        <v>0</v>
      </c>
      <c r="AU196">
        <f>Model!AU129</f>
        <v>0</v>
      </c>
      <c r="AV196">
        <f>Model!AV129</f>
        <v>0</v>
      </c>
      <c r="AW196">
        <f>Model!AW129</f>
        <v>0</v>
      </c>
      <c r="AX196">
        <f>Model!AX129</f>
        <v>0</v>
      </c>
      <c r="AY196">
        <f>Model!AY129</f>
        <v>0</v>
      </c>
      <c r="AZ196">
        <f>Model!AZ129</f>
        <v>0</v>
      </c>
      <c r="BA196">
        <f>Model!BA129</f>
        <v>0</v>
      </c>
      <c r="BB196">
        <f>Model!BB129</f>
        <v>5.9054111631870472E-2</v>
      </c>
      <c r="BC196">
        <f>Model!BC129</f>
        <v>4.83370608181228E-2</v>
      </c>
      <c r="BD196">
        <f>Model!BD129</f>
        <v>4.4224250325945236E-2</v>
      </c>
      <c r="BE196">
        <f>Model!BE129</f>
        <v>0.17524536532170121</v>
      </c>
      <c r="BF196">
        <f>Model!BF129</f>
        <v>0.10906601764526923</v>
      </c>
      <c r="BG196">
        <f>Model!BG129</f>
        <v>6.4059900166389364E-2</v>
      </c>
      <c r="BH196">
        <f>Model!BH129</f>
        <v>0.11548659882470975</v>
      </c>
      <c r="BI196">
        <f>Model!BI129</f>
        <v>8.4003801076971807E-2</v>
      </c>
      <c r="BJ196">
        <f>Model!BJ129</f>
        <v>0.1150898451659676</v>
      </c>
      <c r="BK196">
        <f>Model!BK129</f>
        <v>6.5833333333333341E-2</v>
      </c>
      <c r="BL196">
        <f>Model!BL129</f>
        <v>9.0889280331232863E-2</v>
      </c>
      <c r="BM196">
        <f>Model!BM129</f>
        <v>9.8617730229982811E-2</v>
      </c>
      <c r="BN196">
        <f>Model!BN129</f>
        <v>0.10393511107045389</v>
      </c>
      <c r="BO196">
        <f>Model!BO129</f>
        <v>7.9776861748080852E-2</v>
      </c>
      <c r="BP196">
        <f>Model!BP129</f>
        <v>9.2681862571945064E-2</v>
      </c>
      <c r="BQ196">
        <f>Model!BQ129</f>
        <v>0.10742892539034965</v>
      </c>
      <c r="BR196">
        <f>Model!BR129</f>
        <v>0.15435695392412555</v>
      </c>
      <c r="BS196">
        <f>Model!BS129</f>
        <v>0.12229299363057326</v>
      </c>
      <c r="BT196">
        <f>Model!BT129</f>
        <v>0.14629828481875962</v>
      </c>
      <c r="BU196">
        <f>Model!BU129</f>
        <v>0.14011913860802697</v>
      </c>
      <c r="BV196">
        <f>Model!BV129</f>
        <v>0.10074433594874058</v>
      </c>
      <c r="BW196">
        <f>Model!BW129</f>
        <v>7.6566204355043632E-2</v>
      </c>
      <c r="BX196">
        <f>Model!BX129</f>
        <v>9.0982023159828146E-2</v>
      </c>
      <c r="BY196">
        <f>Model!BY129</f>
        <v>0.17484206614641398</v>
      </c>
      <c r="BZ196">
        <f>Model!BZ129</f>
        <v>0.13545752832056313</v>
      </c>
      <c r="CA196">
        <f>Model!CA129</f>
        <v>0.1572645201896033</v>
      </c>
      <c r="CB196">
        <f>Model!CB129</f>
        <v>0.12583483915327501</v>
      </c>
      <c r="CC196">
        <f>Model!CC129</f>
        <v>5.9375052819409524E-2</v>
      </c>
      <c r="CD196">
        <f>Model!CD129</f>
        <v>0.13545752832056313</v>
      </c>
      <c r="CE196">
        <f>Model!CE129</f>
        <v>0.1572645201896033</v>
      </c>
      <c r="CF196">
        <f>Model!CF129</f>
        <v>0.12583483915327501</v>
      </c>
      <c r="CG196">
        <f>Model!CG129</f>
        <v>5.9375052819409524E-2</v>
      </c>
      <c r="CH196">
        <f>Model!CH129</f>
        <v>0</v>
      </c>
      <c r="CI196">
        <f>Model!CI129</f>
        <v>0</v>
      </c>
      <c r="CJ196">
        <f>Model!CJ129</f>
        <v>0</v>
      </c>
      <c r="CK196">
        <f>Model!CK129</f>
        <v>0</v>
      </c>
      <c r="CL196">
        <f>Model!CL129</f>
        <v>0</v>
      </c>
      <c r="CM196">
        <f>Model!CM129</f>
        <v>0</v>
      </c>
      <c r="CN196">
        <f>Model!CN129</f>
        <v>0</v>
      </c>
      <c r="CO196">
        <f>Model!CO129</f>
        <v>0</v>
      </c>
      <c r="CP196">
        <f>Model!CP129</f>
        <v>0</v>
      </c>
      <c r="CQ196">
        <f>Model!CQ129</f>
        <v>0</v>
      </c>
      <c r="CR196">
        <f>Model!CR129</f>
        <v>0</v>
      </c>
      <c r="CS196">
        <f>Model!CS129</f>
        <v>0</v>
      </c>
      <c r="CT196">
        <f>Model!CT129</f>
        <v>0</v>
      </c>
      <c r="CU196">
        <f>Model!CU129</f>
        <v>0</v>
      </c>
      <c r="CV196">
        <f>Model!CV129</f>
        <v>0</v>
      </c>
      <c r="CW196">
        <f>Model!CW129</f>
        <v>0</v>
      </c>
      <c r="CX196">
        <f>Model!CX129</f>
        <v>0</v>
      </c>
      <c r="CY196">
        <f>Model!CY129</f>
        <v>0</v>
      </c>
      <c r="CZ196">
        <f>Model!CZ129</f>
        <v>0</v>
      </c>
      <c r="DA196">
        <f>Model!DA129</f>
        <v>0</v>
      </c>
      <c r="DB196">
        <f>Model!DB129</f>
        <v>0</v>
      </c>
      <c r="DC196">
        <f>Model!DC129</f>
        <v>0</v>
      </c>
      <c r="DD196">
        <f>Model!DD129</f>
        <v>0</v>
      </c>
      <c r="DE196">
        <f>Model!DE129</f>
        <v>0</v>
      </c>
      <c r="DF196">
        <f>Model!DF129</f>
        <v>0</v>
      </c>
      <c r="DG196">
        <f>Model!DG129</f>
        <v>0</v>
      </c>
      <c r="DH196">
        <f>Model!DH129</f>
        <v>0</v>
      </c>
      <c r="DI196">
        <f>Model!DI129</f>
        <v>0</v>
      </c>
      <c r="DJ196">
        <f>Model!DJ129</f>
        <v>0</v>
      </c>
      <c r="DK196">
        <f>Model!DK129</f>
        <v>0</v>
      </c>
      <c r="DL196">
        <f>Model!DL129</f>
        <v>0</v>
      </c>
      <c r="DM196">
        <f>Model!DM129</f>
        <v>0</v>
      </c>
      <c r="DN196">
        <f>Model!DN129</f>
        <v>0</v>
      </c>
      <c r="DO196">
        <f>Model!DO129</f>
        <v>0</v>
      </c>
      <c r="DP196">
        <f>Model!DP129</f>
        <v>0</v>
      </c>
      <c r="DQ196">
        <f>Model!DQ129</f>
        <v>0</v>
      </c>
      <c r="DR196">
        <f>Model!DR129</f>
        <v>0</v>
      </c>
      <c r="DS196">
        <f>Model!DS129</f>
        <v>0</v>
      </c>
      <c r="DT196">
        <f>Model!DT129</f>
        <v>1.2115531486495868E-2</v>
      </c>
      <c r="DU196">
        <f>Model!DU129</f>
        <v>1.1520413610947203E-2</v>
      </c>
      <c r="DV196">
        <f>Model!DV129</f>
        <v>5.0926145996735908E-2</v>
      </c>
      <c r="DW196">
        <f>Model!DW129</f>
        <v>2.5392083644510833E-2</v>
      </c>
      <c r="DX196">
        <f>Model!DX129</f>
        <v>2.6102021375707898E-2</v>
      </c>
      <c r="DY196">
        <f>Model!DY129</f>
        <v>3.0378072461623482E-2</v>
      </c>
      <c r="DZ196">
        <f>Model!DZ129</f>
        <v>3.5067481831814511E-2</v>
      </c>
      <c r="EA196">
        <f>Model!EA129</f>
        <v>4.3316794728879685E-2</v>
      </c>
      <c r="EB196">
        <f>Model!EB129</f>
        <v>2.1855893314087587E-2</v>
      </c>
      <c r="EC196">
        <f>Model!EC129</f>
        <v>1.7707191749636596E-2</v>
      </c>
      <c r="ED196">
        <f>Model!ED129</f>
        <v>1.5707191749636598E-2</v>
      </c>
      <c r="EE196">
        <f>Model!EE129</f>
        <v>1.3707191749636598E-2</v>
      </c>
      <c r="EF196">
        <f>Model!EF129</f>
        <v>1.1707191749636598E-2</v>
      </c>
      <c r="EG196">
        <f>Model!EG129</f>
        <v>9.707191749636598E-3</v>
      </c>
      <c r="EH196">
        <f>Model!EH129</f>
        <v>7.707191749636598E-3</v>
      </c>
      <c r="EI196">
        <f>Model!EI129</f>
        <v>5.7071917496365979E-3</v>
      </c>
      <c r="EJ196">
        <f>Model!EJ129</f>
        <v>3.7071917496365979E-3</v>
      </c>
      <c r="EK196">
        <f>Model!EK129</f>
        <v>0</v>
      </c>
      <c r="EL196">
        <f>Model!EM129</f>
        <v>0</v>
      </c>
      <c r="EM196">
        <f>Model!EN129</f>
        <v>0</v>
      </c>
      <c r="EN196">
        <f>Model!EO129</f>
        <v>0</v>
      </c>
      <c r="EO196">
        <f>Model!EP129</f>
        <v>0</v>
      </c>
      <c r="EP196">
        <f>Model!EQ129</f>
        <v>0</v>
      </c>
      <c r="EQ196">
        <f>Model!ER129</f>
        <v>0</v>
      </c>
      <c r="ER196">
        <f>Model!ES129</f>
        <v>0</v>
      </c>
      <c r="ES196">
        <f>Model!ET129</f>
        <v>0</v>
      </c>
      <c r="ET196">
        <f>Model!EU129</f>
        <v>0</v>
      </c>
      <c r="EU196">
        <f>Model!EV129</f>
        <v>0</v>
      </c>
      <c r="EV196">
        <f>Model!EW129</f>
        <v>0</v>
      </c>
      <c r="EW196">
        <f>Model!EX129</f>
        <v>0</v>
      </c>
      <c r="EX196">
        <f>Model!EY129</f>
        <v>0</v>
      </c>
    </row>
    <row r="197" spans="1:154" hidden="1" outlineLevel="1">
      <c r="A197">
        <f>Model!A130</f>
        <v>0</v>
      </c>
      <c r="B197">
        <f>Model!B130</f>
        <v>0</v>
      </c>
      <c r="C197">
        <f>Model!C130</f>
        <v>0</v>
      </c>
      <c r="D197">
        <f>Model!D130</f>
        <v>0</v>
      </c>
      <c r="E197">
        <f>Model!E130</f>
        <v>0</v>
      </c>
      <c r="F197">
        <f>Model!F130</f>
        <v>0</v>
      </c>
      <c r="G197">
        <f>Model!G130</f>
        <v>0</v>
      </c>
      <c r="H197">
        <f>Model!H130</f>
        <v>0</v>
      </c>
      <c r="I197">
        <f>Model!I130</f>
        <v>0</v>
      </c>
      <c r="J197">
        <f>Model!J130</f>
        <v>0</v>
      </c>
      <c r="K197">
        <f>Model!K130</f>
        <v>0</v>
      </c>
      <c r="L197">
        <f>Model!L130</f>
        <v>0</v>
      </c>
      <c r="M197">
        <f>Model!M130</f>
        <v>0</v>
      </c>
      <c r="N197">
        <f>Model!N130</f>
        <v>0</v>
      </c>
      <c r="O197">
        <f>Model!O130</f>
        <v>0</v>
      </c>
      <c r="P197">
        <f>Model!P130</f>
        <v>0</v>
      </c>
      <c r="Q197">
        <f>Model!Q130</f>
        <v>0</v>
      </c>
      <c r="R197">
        <f>Model!R130</f>
        <v>0</v>
      </c>
      <c r="S197">
        <f>Model!S130</f>
        <v>0</v>
      </c>
      <c r="T197">
        <f>Model!T130</f>
        <v>0</v>
      </c>
      <c r="U197">
        <f>Model!U130</f>
        <v>0</v>
      </c>
      <c r="V197">
        <f>Model!V130</f>
        <v>0</v>
      </c>
      <c r="W197">
        <f>Model!W130</f>
        <v>0</v>
      </c>
      <c r="X197">
        <f>Model!X130</f>
        <v>0</v>
      </c>
      <c r="Y197">
        <f>Model!Y130</f>
        <v>0</v>
      </c>
      <c r="Z197">
        <f>Model!Z130</f>
        <v>0</v>
      </c>
      <c r="AA197">
        <f>Model!AA130</f>
        <v>0</v>
      </c>
      <c r="AB197">
        <f>Model!AB130</f>
        <v>0</v>
      </c>
      <c r="AC197">
        <f>Model!AC130</f>
        <v>0</v>
      </c>
      <c r="AD197">
        <f>Model!AD130</f>
        <v>0</v>
      </c>
      <c r="AE197">
        <f>Model!AE130</f>
        <v>0</v>
      </c>
      <c r="AF197">
        <f>Model!AF130</f>
        <v>0</v>
      </c>
      <c r="AG197">
        <f>Model!AG130</f>
        <v>0</v>
      </c>
      <c r="AH197">
        <f>Model!AH130</f>
        <v>0</v>
      </c>
      <c r="AI197">
        <f>Model!AI130</f>
        <v>0</v>
      </c>
      <c r="AJ197">
        <f>Model!AJ130</f>
        <v>0</v>
      </c>
      <c r="AK197">
        <f>Model!AK130</f>
        <v>0</v>
      </c>
      <c r="AL197">
        <f>Model!AL130</f>
        <v>0</v>
      </c>
      <c r="AM197">
        <f>Model!AM130</f>
        <v>0</v>
      </c>
      <c r="AN197">
        <f>Model!AN130</f>
        <v>0</v>
      </c>
      <c r="AO197">
        <f>Model!AO130</f>
        <v>0</v>
      </c>
      <c r="AP197">
        <f>Model!AP130</f>
        <v>0</v>
      </c>
      <c r="AQ197">
        <f>Model!AQ130</f>
        <v>0</v>
      </c>
      <c r="AR197">
        <f>Model!AR130</f>
        <v>0</v>
      </c>
      <c r="AS197">
        <f>Model!AS130</f>
        <v>0</v>
      </c>
      <c r="AT197">
        <f>Model!AT130</f>
        <v>0</v>
      </c>
      <c r="AU197">
        <f>Model!AU130</f>
        <v>0</v>
      </c>
      <c r="AV197">
        <f>Model!AV130</f>
        <v>0</v>
      </c>
      <c r="AW197">
        <f>Model!AW130</f>
        <v>0</v>
      </c>
      <c r="AX197">
        <f>Model!AX130</f>
        <v>0</v>
      </c>
      <c r="AY197">
        <f>Model!AY130</f>
        <v>0</v>
      </c>
      <c r="AZ197">
        <f>Model!AZ130</f>
        <v>0</v>
      </c>
      <c r="BA197">
        <f>Model!BA130</f>
        <v>0</v>
      </c>
      <c r="BB197">
        <f>Model!BB130</f>
        <v>0</v>
      </c>
      <c r="BC197">
        <f>Model!BC130</f>
        <v>0</v>
      </c>
      <c r="BD197">
        <f>Model!BD130</f>
        <v>0</v>
      </c>
      <c r="BE197">
        <f>Model!BE130</f>
        <v>0</v>
      </c>
      <c r="BF197">
        <f>Model!BF130</f>
        <v>0</v>
      </c>
      <c r="BG197">
        <f>Model!BG130</f>
        <v>0</v>
      </c>
      <c r="BH197">
        <f>Model!BH130</f>
        <v>0</v>
      </c>
      <c r="BI197">
        <f>Model!BI130</f>
        <v>0</v>
      </c>
      <c r="BJ197">
        <f>Model!BJ130</f>
        <v>0</v>
      </c>
      <c r="BK197">
        <f>Model!BK130</f>
        <v>0</v>
      </c>
      <c r="BL197">
        <f>Model!BL130</f>
        <v>0</v>
      </c>
      <c r="BM197">
        <f>Model!BM130</f>
        <v>0</v>
      </c>
      <c r="BN197">
        <f>Model!BN130</f>
        <v>0</v>
      </c>
      <c r="BO197">
        <f>Model!BO130</f>
        <v>0</v>
      </c>
      <c r="BP197">
        <f>Model!BP130</f>
        <v>0</v>
      </c>
      <c r="BQ197">
        <f>Model!BQ130</f>
        <v>0</v>
      </c>
      <c r="BR197">
        <f>Model!BR130</f>
        <v>0</v>
      </c>
      <c r="BS197">
        <f>Model!BS130</f>
        <v>0</v>
      </c>
      <c r="BT197">
        <f>Model!BT130</f>
        <v>0</v>
      </c>
      <c r="BU197">
        <f>Model!BU130</f>
        <v>0</v>
      </c>
      <c r="BV197">
        <f>Model!BV130</f>
        <v>0</v>
      </c>
      <c r="BW197">
        <f>Model!BW130</f>
        <v>0</v>
      </c>
      <c r="BX197">
        <f>Model!BX130</f>
        <v>0</v>
      </c>
      <c r="BY197">
        <f>Model!BY130</f>
        <v>0</v>
      </c>
      <c r="BZ197">
        <f>Model!BZ130</f>
        <v>0</v>
      </c>
      <c r="CA197">
        <f>Model!CA130</f>
        <v>0</v>
      </c>
      <c r="CB197">
        <f>Model!CB130</f>
        <v>0</v>
      </c>
      <c r="CC197">
        <f>Model!CC130</f>
        <v>0</v>
      </c>
      <c r="CD197">
        <f>Model!CD130</f>
        <v>0</v>
      </c>
      <c r="CE197">
        <f>Model!CE130</f>
        <v>0</v>
      </c>
      <c r="CF197">
        <f>Model!CF130</f>
        <v>0</v>
      </c>
      <c r="CG197">
        <f>Model!CG130</f>
        <v>0</v>
      </c>
      <c r="CH197">
        <f>Model!CH130</f>
        <v>0</v>
      </c>
      <c r="CI197">
        <f>Model!CI130</f>
        <v>0</v>
      </c>
      <c r="CJ197">
        <f>Model!CJ130</f>
        <v>0</v>
      </c>
      <c r="CK197">
        <f>Model!CK130</f>
        <v>0</v>
      </c>
      <c r="CL197">
        <f>Model!CL130</f>
        <v>0</v>
      </c>
      <c r="CM197">
        <f>Model!CM130</f>
        <v>0</v>
      </c>
      <c r="CN197">
        <f>Model!CN130</f>
        <v>0</v>
      </c>
      <c r="CO197">
        <f>Model!CO130</f>
        <v>0</v>
      </c>
      <c r="CP197">
        <f>Model!CP130</f>
        <v>0</v>
      </c>
      <c r="CQ197">
        <f>Model!CQ130</f>
        <v>0</v>
      </c>
      <c r="CR197">
        <f>Model!CR130</f>
        <v>0</v>
      </c>
      <c r="CS197">
        <f>Model!CS130</f>
        <v>0</v>
      </c>
      <c r="CT197">
        <f>Model!CT130</f>
        <v>0</v>
      </c>
      <c r="CU197">
        <f>Model!CU130</f>
        <v>0</v>
      </c>
      <c r="CV197">
        <f>Model!CV130</f>
        <v>0</v>
      </c>
      <c r="CW197">
        <f>Model!CW130</f>
        <v>0</v>
      </c>
      <c r="CX197">
        <f>Model!CX130</f>
        <v>0</v>
      </c>
      <c r="CY197">
        <f>Model!CY130</f>
        <v>0</v>
      </c>
      <c r="CZ197">
        <f>Model!CZ130</f>
        <v>0</v>
      </c>
      <c r="DA197">
        <f>Model!DA130</f>
        <v>0</v>
      </c>
      <c r="DB197">
        <f>Model!DB130</f>
        <v>0</v>
      </c>
      <c r="DC197">
        <f>Model!DC130</f>
        <v>0</v>
      </c>
      <c r="DD197">
        <f>Model!DD130</f>
        <v>0</v>
      </c>
      <c r="DE197">
        <f>Model!DE130</f>
        <v>0</v>
      </c>
      <c r="DF197">
        <f>Model!DF130</f>
        <v>0</v>
      </c>
      <c r="DG197">
        <f>Model!DG130</f>
        <v>0</v>
      </c>
      <c r="DH197">
        <f>Model!DH130</f>
        <v>0</v>
      </c>
      <c r="DI197">
        <f>Model!DI130</f>
        <v>0</v>
      </c>
      <c r="DJ197">
        <f>Model!DJ130</f>
        <v>0</v>
      </c>
      <c r="DK197">
        <f>Model!DK130</f>
        <v>0</v>
      </c>
      <c r="DL197">
        <f>Model!DL130</f>
        <v>0</v>
      </c>
      <c r="DM197">
        <f>Model!DM130</f>
        <v>0</v>
      </c>
      <c r="DN197">
        <f>Model!DN130</f>
        <v>0</v>
      </c>
      <c r="DO197">
        <f>Model!DO130</f>
        <v>0</v>
      </c>
      <c r="DP197">
        <f>Model!DP130</f>
        <v>0</v>
      </c>
      <c r="DQ197">
        <f>Model!DQ130</f>
        <v>0</v>
      </c>
      <c r="DR197">
        <f>Model!DR130</f>
        <v>0</v>
      </c>
      <c r="DS197">
        <f>Model!DS130</f>
        <v>0</v>
      </c>
      <c r="DT197">
        <f>Model!DT130</f>
        <v>0</v>
      </c>
      <c r="DU197">
        <f>Model!DU130</f>
        <v>0</v>
      </c>
      <c r="DV197">
        <f>Model!DV130</f>
        <v>0</v>
      </c>
      <c r="DW197">
        <f>Model!DW130</f>
        <v>0</v>
      </c>
      <c r="DX197">
        <f>Model!DX130</f>
        <v>0</v>
      </c>
      <c r="DY197">
        <f>Model!DY130</f>
        <v>0</v>
      </c>
      <c r="DZ197">
        <f>Model!DZ130</f>
        <v>0</v>
      </c>
      <c r="EA197">
        <f>Model!EA130</f>
        <v>0</v>
      </c>
      <c r="EB197">
        <f>Model!EB130</f>
        <v>0</v>
      </c>
      <c r="EC197">
        <f>Model!EC130</f>
        <v>0</v>
      </c>
      <c r="ED197">
        <f>Model!ED130</f>
        <v>0</v>
      </c>
      <c r="EE197">
        <f>Model!EE130</f>
        <v>0</v>
      </c>
      <c r="EF197">
        <f>Model!EF130</f>
        <v>0</v>
      </c>
      <c r="EG197">
        <f>Model!EG130</f>
        <v>0</v>
      </c>
      <c r="EH197">
        <f>Model!EH130</f>
        <v>0</v>
      </c>
      <c r="EI197">
        <f>Model!EI130</f>
        <v>0</v>
      </c>
      <c r="EJ197">
        <f>Model!EJ130</f>
        <v>0</v>
      </c>
      <c r="EK197">
        <f>Model!EK130</f>
        <v>0</v>
      </c>
      <c r="EL197">
        <f>Model!EM130</f>
        <v>0</v>
      </c>
      <c r="EM197">
        <f>Model!EN130</f>
        <v>0</v>
      </c>
      <c r="EN197">
        <f>Model!EO130</f>
        <v>0</v>
      </c>
      <c r="EO197">
        <f>Model!EP130</f>
        <v>0</v>
      </c>
      <c r="EP197">
        <f>Model!EQ130</f>
        <v>0</v>
      </c>
      <c r="EQ197">
        <f>Model!ER130</f>
        <v>0</v>
      </c>
      <c r="ER197">
        <f>Model!ES130</f>
        <v>0</v>
      </c>
      <c r="ES197">
        <f>Model!ET130</f>
        <v>0</v>
      </c>
      <c r="ET197">
        <f>Model!EU130</f>
        <v>0</v>
      </c>
      <c r="EU197">
        <f>Model!EV130</f>
        <v>0</v>
      </c>
      <c r="EV197">
        <f>Model!EW130</f>
        <v>0</v>
      </c>
      <c r="EW197">
        <f>Model!EX130</f>
        <v>0</v>
      </c>
      <c r="EX197">
        <f>Model!EY130</f>
        <v>0</v>
      </c>
    </row>
    <row r="198" spans="1:154" hidden="1" outlineLevel="1">
      <c r="A198">
        <f>Model!A131</f>
        <v>0</v>
      </c>
      <c r="B198">
        <f>Model!B131</f>
        <v>0</v>
      </c>
      <c r="C198">
        <f>Model!C131</f>
        <v>0</v>
      </c>
      <c r="D198">
        <f>Model!D131</f>
        <v>0</v>
      </c>
      <c r="E198">
        <f>Model!E131</f>
        <v>0</v>
      </c>
      <c r="F198">
        <f>Model!F131</f>
        <v>0</v>
      </c>
      <c r="G198">
        <f>Model!G131</f>
        <v>0</v>
      </c>
      <c r="H198">
        <f>Model!H131</f>
        <v>0</v>
      </c>
      <c r="I198" t="str">
        <f>Model!I131</f>
        <v>Accounts Payable - DPO</v>
      </c>
      <c r="J198">
        <f>Model!J131</f>
        <v>0</v>
      </c>
      <c r="K198">
        <f>Model!K131</f>
        <v>0</v>
      </c>
      <c r="L198">
        <f>Model!L131</f>
        <v>0</v>
      </c>
      <c r="M198">
        <f>Model!M131</f>
        <v>0</v>
      </c>
      <c r="N198">
        <f>Model!N131</f>
        <v>0</v>
      </c>
      <c r="O198">
        <f>Model!O131</f>
        <v>0</v>
      </c>
      <c r="P198">
        <f>Model!P131</f>
        <v>0</v>
      </c>
      <c r="Q198">
        <f>Model!Q131</f>
        <v>0</v>
      </c>
      <c r="R198">
        <f>Model!R131</f>
        <v>0</v>
      </c>
      <c r="S198">
        <f>Model!S131</f>
        <v>0</v>
      </c>
      <c r="T198">
        <f>Model!T131</f>
        <v>0</v>
      </c>
      <c r="U198">
        <f>Model!U131</f>
        <v>0</v>
      </c>
      <c r="V198">
        <f>Model!V131</f>
        <v>0</v>
      </c>
      <c r="W198">
        <f>Model!W131</f>
        <v>0</v>
      </c>
      <c r="X198">
        <f>Model!X131</f>
        <v>0</v>
      </c>
      <c r="Y198">
        <f>Model!Y131</f>
        <v>0</v>
      </c>
      <c r="Z198">
        <f>Model!Z131</f>
        <v>0</v>
      </c>
      <c r="AA198">
        <f>Model!AA131</f>
        <v>0</v>
      </c>
      <c r="AB198">
        <f>Model!AB131</f>
        <v>0</v>
      </c>
      <c r="AC198">
        <f>Model!AC131</f>
        <v>0</v>
      </c>
      <c r="AD198">
        <f>Model!AD131</f>
        <v>0</v>
      </c>
      <c r="AE198">
        <f>Model!AE131</f>
        <v>0</v>
      </c>
      <c r="AF198">
        <f>Model!AF131</f>
        <v>0</v>
      </c>
      <c r="AG198">
        <f>Model!AG131</f>
        <v>0</v>
      </c>
      <c r="AH198">
        <f>Model!AH131</f>
        <v>0</v>
      </c>
      <c r="AI198">
        <f>Model!AI131</f>
        <v>0</v>
      </c>
      <c r="AJ198">
        <f>Model!AJ131</f>
        <v>0</v>
      </c>
      <c r="AK198">
        <f>Model!AK131</f>
        <v>0</v>
      </c>
      <c r="AL198">
        <f>Model!AL131</f>
        <v>0</v>
      </c>
      <c r="AM198">
        <f>Model!AM131</f>
        <v>0</v>
      </c>
      <c r="AN198">
        <f>Model!AN131</f>
        <v>0</v>
      </c>
      <c r="AO198">
        <f>Model!AO131</f>
        <v>0</v>
      </c>
      <c r="AP198">
        <f>Model!AP131</f>
        <v>0</v>
      </c>
      <c r="AQ198">
        <f>Model!AQ131</f>
        <v>0</v>
      </c>
      <c r="AR198">
        <f>Model!AR131</f>
        <v>0</v>
      </c>
      <c r="AS198">
        <f>Model!AS131</f>
        <v>0</v>
      </c>
      <c r="AT198">
        <f>Model!AT131</f>
        <v>0</v>
      </c>
      <c r="AU198">
        <f>Model!AU131</f>
        <v>0</v>
      </c>
      <c r="AV198">
        <f>Model!AV131</f>
        <v>0</v>
      </c>
      <c r="AW198">
        <f>Model!AW131</f>
        <v>0</v>
      </c>
      <c r="AX198">
        <f>Model!AX131</f>
        <v>0</v>
      </c>
      <c r="AY198">
        <f>Model!AY131</f>
        <v>0</v>
      </c>
      <c r="AZ198">
        <f>Model!AZ131</f>
        <v>0</v>
      </c>
      <c r="BA198">
        <f>Model!BA131</f>
        <v>0</v>
      </c>
      <c r="BB198">
        <f>Model!BB131</f>
        <v>63.62892129884424</v>
      </c>
      <c r="BC198">
        <f>Model!BC131</f>
        <v>84.893107261334308</v>
      </c>
      <c r="BD198">
        <f>Model!BD131</f>
        <v>110.48232814526588</v>
      </c>
      <c r="BE198">
        <f>Model!BE131</f>
        <v>51.803866936845665</v>
      </c>
      <c r="BF198">
        <f>Model!BF131</f>
        <v>34.538805970149248</v>
      </c>
      <c r="BG198">
        <f>Model!BG131</f>
        <v>97.064950980392169</v>
      </c>
      <c r="BH198">
        <f>Model!BH131</f>
        <v>66.995583770356063</v>
      </c>
      <c r="BI198">
        <f>Model!BI131</f>
        <v>75.714004203888592</v>
      </c>
      <c r="BJ198">
        <f>Model!BJ131</f>
        <v>97.193401937046005</v>
      </c>
      <c r="BK198">
        <f>Model!BK131</f>
        <v>123.61463670237544</v>
      </c>
      <c r="BL198">
        <f>Model!BL131</f>
        <v>71.112930023455831</v>
      </c>
      <c r="BM198">
        <f>Model!BM131</f>
        <v>81.79601518026567</v>
      </c>
      <c r="BN198">
        <f>Model!BN131</f>
        <v>94.788084036340038</v>
      </c>
      <c r="BO198">
        <f>Model!BO131</f>
        <v>191.80903135580743</v>
      </c>
      <c r="BP198">
        <f>Model!BP131</f>
        <v>158.8289490819117</v>
      </c>
      <c r="BQ198">
        <f>Model!BQ131</f>
        <v>96.761189801699729</v>
      </c>
      <c r="BR198">
        <f>Model!BR131</f>
        <v>95.749769567555106</v>
      </c>
      <c r="BS198">
        <f>Model!BS131</f>
        <v>63.779127780712571</v>
      </c>
      <c r="BT198">
        <f>Model!BT131</f>
        <v>33.964322615936304</v>
      </c>
      <c r="BU198">
        <f>Model!BU131</f>
        <v>20.303955643826548</v>
      </c>
      <c r="BV198">
        <f>Model!BV131</f>
        <v>27.704458424507656</v>
      </c>
      <c r="BW198">
        <f>Model!BW131</f>
        <v>90.847270615563303</v>
      </c>
      <c r="BX198">
        <f>Model!BX131</f>
        <v>33.477662430152293</v>
      </c>
      <c r="BY198">
        <f>Model!BY131</f>
        <v>19.753432494279178</v>
      </c>
      <c r="BZ198">
        <f>Model!BZ131</f>
        <v>18.748826117042309</v>
      </c>
      <c r="CA198">
        <f>Model!CA131</f>
        <v>9.1745434353405724</v>
      </c>
      <c r="CB198">
        <f>Model!CB131</f>
        <v>20.246196731672082</v>
      </c>
      <c r="CC198">
        <f>Model!CC131</f>
        <v>14.50923134890731</v>
      </c>
      <c r="CD198">
        <f>Model!CD131</f>
        <v>18.748826117042309</v>
      </c>
      <c r="CE198">
        <f>Model!CE131</f>
        <v>9.1745434353405724</v>
      </c>
      <c r="CF198">
        <f>Model!CF131</f>
        <v>20.246196731672082</v>
      </c>
      <c r="CG198">
        <f>Model!CG131</f>
        <v>14.50923134890731</v>
      </c>
      <c r="CH198">
        <f>Model!CH131</f>
        <v>0</v>
      </c>
      <c r="CI198">
        <f>Model!CI131</f>
        <v>0</v>
      </c>
      <c r="CJ198">
        <f>Model!CJ131</f>
        <v>0</v>
      </c>
      <c r="CK198">
        <f>Model!CK131</f>
        <v>0</v>
      </c>
      <c r="CL198">
        <f>Model!CL131</f>
        <v>0</v>
      </c>
      <c r="CM198">
        <f>Model!CM131</f>
        <v>0</v>
      </c>
      <c r="CN198">
        <f>Model!CN131</f>
        <v>0</v>
      </c>
      <c r="CO198">
        <f>Model!CO131</f>
        <v>0</v>
      </c>
      <c r="CP198">
        <f>Model!CP131</f>
        <v>0</v>
      </c>
      <c r="CQ198">
        <f>Model!CQ131</f>
        <v>0</v>
      </c>
      <c r="CR198">
        <f>Model!CR131</f>
        <v>0</v>
      </c>
      <c r="CS198">
        <f>Model!CS131</f>
        <v>0</v>
      </c>
      <c r="CT198">
        <f>Model!CT131</f>
        <v>0</v>
      </c>
      <c r="CU198">
        <f>Model!CU131</f>
        <v>0</v>
      </c>
      <c r="CV198">
        <f>Model!CV131</f>
        <v>0</v>
      </c>
      <c r="CW198">
        <f>Model!CW131</f>
        <v>0</v>
      </c>
      <c r="CX198">
        <f>Model!CX131</f>
        <v>0</v>
      </c>
      <c r="CY198">
        <f>Model!CY131</f>
        <v>0</v>
      </c>
      <c r="CZ198">
        <f>Model!CZ131</f>
        <v>0</v>
      </c>
      <c r="DA198">
        <f>Model!DA131</f>
        <v>0</v>
      </c>
      <c r="DB198">
        <f>Model!DB131</f>
        <v>0</v>
      </c>
      <c r="DC198">
        <f>Model!DC131</f>
        <v>0</v>
      </c>
      <c r="DD198">
        <f>Model!DD131</f>
        <v>0</v>
      </c>
      <c r="DE198">
        <f>Model!DE131</f>
        <v>0</v>
      </c>
      <c r="DF198">
        <f>Model!DF131</f>
        <v>0</v>
      </c>
      <c r="DG198">
        <f>Model!DG131</f>
        <v>0</v>
      </c>
      <c r="DH198">
        <f>Model!DH131</f>
        <v>0</v>
      </c>
      <c r="DI198">
        <f>Model!DI131</f>
        <v>0</v>
      </c>
      <c r="DJ198">
        <f>Model!DJ131</f>
        <v>0</v>
      </c>
      <c r="DK198">
        <f>Model!DK131</f>
        <v>0</v>
      </c>
      <c r="DL198">
        <f>Model!DL131</f>
        <v>0</v>
      </c>
      <c r="DM198">
        <f>Model!DM131</f>
        <v>0</v>
      </c>
      <c r="DN198">
        <f>Model!DN131</f>
        <v>0</v>
      </c>
      <c r="DO198">
        <f>Model!DO131</f>
        <v>0</v>
      </c>
      <c r="DP198">
        <f>Model!DP131</f>
        <v>0</v>
      </c>
      <c r="DQ198">
        <f>Model!DQ131</f>
        <v>0</v>
      </c>
      <c r="DR198">
        <f>Model!DR131</f>
        <v>0</v>
      </c>
      <c r="DS198">
        <f>Model!DS131</f>
        <v>0</v>
      </c>
      <c r="DT198">
        <f>Model!DT131</f>
        <v>38.197674418604656</v>
      </c>
      <c r="DU198">
        <f>Model!DU131</f>
        <v>55.047255177960992</v>
      </c>
      <c r="DV198">
        <f>Model!DV131</f>
        <v>58.020330969267135</v>
      </c>
      <c r="DW198">
        <f>Model!DW131</f>
        <v>82.081464074627931</v>
      </c>
      <c r="DX198">
        <f>Model!DX131</f>
        <v>91.667198298777251</v>
      </c>
      <c r="DY198">
        <f>Model!DY131</f>
        <v>115.93869861851262</v>
      </c>
      <c r="DZ198">
        <f>Model!DZ131</f>
        <v>19.910491122147562</v>
      </c>
      <c r="EA198">
        <f>Model!EA131</f>
        <v>22.433729895180615</v>
      </c>
      <c r="EB198">
        <f>Model!EB131</f>
        <v>15.366301656044975</v>
      </c>
      <c r="EC198">
        <f>Model!EC131</f>
        <v>28.753052058231706</v>
      </c>
      <c r="ED198">
        <f>Model!ED131</f>
        <v>25.753052058231706</v>
      </c>
      <c r="EE198">
        <f>Model!EE131</f>
        <v>22.753052058231706</v>
      </c>
      <c r="EF198">
        <f>Model!EF131</f>
        <v>19.753052058231706</v>
      </c>
      <c r="EG198">
        <f>Model!EG131</f>
        <v>16.753052058231706</v>
      </c>
      <c r="EH198">
        <f>Model!EH131</f>
        <v>13.753052058231706</v>
      </c>
      <c r="EI198">
        <f>Model!EI131</f>
        <v>10.753052058231706</v>
      </c>
      <c r="EJ198">
        <f>Model!EJ131</f>
        <v>8.253052058231706</v>
      </c>
      <c r="EK198">
        <f>Model!EK131</f>
        <v>0</v>
      </c>
      <c r="EL198">
        <f>Model!EM131</f>
        <v>0</v>
      </c>
      <c r="EM198">
        <f>Model!EN131</f>
        <v>0</v>
      </c>
      <c r="EN198">
        <f>Model!EO131</f>
        <v>0</v>
      </c>
      <c r="EO198">
        <f>Model!EP131</f>
        <v>0</v>
      </c>
      <c r="EP198">
        <f>Model!EQ131</f>
        <v>0</v>
      </c>
      <c r="EQ198">
        <f>Model!ER131</f>
        <v>0</v>
      </c>
      <c r="ER198">
        <f>Model!ES131</f>
        <v>0</v>
      </c>
      <c r="ES198">
        <f>Model!ET131</f>
        <v>0</v>
      </c>
      <c r="ET198">
        <f>Model!EU131</f>
        <v>0</v>
      </c>
      <c r="EU198">
        <f>Model!EV131</f>
        <v>0</v>
      </c>
      <c r="EV198">
        <f>Model!EW131</f>
        <v>0</v>
      </c>
      <c r="EW198">
        <f>Model!EX131</f>
        <v>0</v>
      </c>
      <c r="EX198">
        <f>Model!EY131</f>
        <v>0</v>
      </c>
    </row>
    <row r="199" spans="1:154" hidden="1" outlineLevel="1">
      <c r="A199">
        <f>Model!A132</f>
        <v>0</v>
      </c>
      <c r="B199">
        <f>Model!B132</f>
        <v>0</v>
      </c>
      <c r="C199">
        <f>Model!C132</f>
        <v>0</v>
      </c>
      <c r="D199">
        <f>Model!D132</f>
        <v>0</v>
      </c>
      <c r="E199">
        <f>Model!E132</f>
        <v>0</v>
      </c>
      <c r="F199">
        <f>Model!F132</f>
        <v>0</v>
      </c>
      <c r="G199">
        <f>Model!G132</f>
        <v>0</v>
      </c>
      <c r="H199">
        <f>Model!H132</f>
        <v>0</v>
      </c>
      <c r="I199" t="str">
        <f>Model!I132</f>
        <v>Accrued Expenses - % of OPEX</v>
      </c>
      <c r="J199">
        <f>Model!J132</f>
        <v>0</v>
      </c>
      <c r="K199">
        <f>Model!K132</f>
        <v>0</v>
      </c>
      <c r="L199">
        <f>Model!L132</f>
        <v>0</v>
      </c>
      <c r="M199">
        <f>Model!M132</f>
        <v>0</v>
      </c>
      <c r="N199">
        <f>Model!N132</f>
        <v>0</v>
      </c>
      <c r="O199">
        <f>Model!O132</f>
        <v>0</v>
      </c>
      <c r="P199">
        <f>Model!P132</f>
        <v>0</v>
      </c>
      <c r="Q199">
        <f>Model!Q132</f>
        <v>0</v>
      </c>
      <c r="R199">
        <f>Model!R132</f>
        <v>0</v>
      </c>
      <c r="S199">
        <f>Model!S132</f>
        <v>0</v>
      </c>
      <c r="T199">
        <f>Model!T132</f>
        <v>0</v>
      </c>
      <c r="U199">
        <f>Model!U132</f>
        <v>0</v>
      </c>
      <c r="V199">
        <f>Model!V132</f>
        <v>0</v>
      </c>
      <c r="W199">
        <f>Model!W132</f>
        <v>0</v>
      </c>
      <c r="X199">
        <f>Model!X132</f>
        <v>0</v>
      </c>
      <c r="Y199">
        <f>Model!Y132</f>
        <v>0</v>
      </c>
      <c r="Z199">
        <f>Model!Z132</f>
        <v>0</v>
      </c>
      <c r="AA199">
        <f>Model!AA132</f>
        <v>0</v>
      </c>
      <c r="AB199">
        <f>Model!AB132</f>
        <v>0</v>
      </c>
      <c r="AC199">
        <f>Model!AC132</f>
        <v>0</v>
      </c>
      <c r="AD199">
        <f>Model!AD132</f>
        <v>0</v>
      </c>
      <c r="AE199">
        <f>Model!AE132</f>
        <v>0</v>
      </c>
      <c r="AF199">
        <f>Model!AF132</f>
        <v>0</v>
      </c>
      <c r="AG199">
        <f>Model!AG132</f>
        <v>0</v>
      </c>
      <c r="AH199">
        <f>Model!AH132</f>
        <v>0</v>
      </c>
      <c r="AI199">
        <f>Model!AI132</f>
        <v>0</v>
      </c>
      <c r="AJ199">
        <f>Model!AJ132</f>
        <v>0</v>
      </c>
      <c r="AK199">
        <f>Model!AK132</f>
        <v>0</v>
      </c>
      <c r="AL199">
        <f>Model!AL132</f>
        <v>0</v>
      </c>
      <c r="AM199">
        <f>Model!AM132</f>
        <v>0</v>
      </c>
      <c r="AN199">
        <f>Model!AN132</f>
        <v>0</v>
      </c>
      <c r="AO199">
        <f>Model!AO132</f>
        <v>0</v>
      </c>
      <c r="AP199">
        <f>Model!AP132</f>
        <v>0</v>
      </c>
      <c r="AQ199">
        <f>Model!AQ132</f>
        <v>0</v>
      </c>
      <c r="AR199">
        <f>Model!AR132</f>
        <v>0</v>
      </c>
      <c r="AS199">
        <f>Model!AS132</f>
        <v>0</v>
      </c>
      <c r="AT199">
        <f>Model!AT132</f>
        <v>0</v>
      </c>
      <c r="AU199">
        <f>Model!AU132</f>
        <v>0</v>
      </c>
      <c r="AV199">
        <f>Model!AV132</f>
        <v>0</v>
      </c>
      <c r="AW199">
        <f>Model!AW132</f>
        <v>0</v>
      </c>
      <c r="AX199">
        <f>Model!AX132</f>
        <v>0</v>
      </c>
      <c r="AY199">
        <f>Model!AY132</f>
        <v>0</v>
      </c>
      <c r="AZ199">
        <f>Model!AZ132</f>
        <v>0</v>
      </c>
      <c r="BA199">
        <f>Model!BA132</f>
        <v>0</v>
      </c>
      <c r="BB199">
        <f>Model!BB132</f>
        <v>0.171964209629314</v>
      </c>
      <c r="BC199">
        <f>Model!BC132</f>
        <v>0.1685304090613953</v>
      </c>
      <c r="BD199">
        <f>Model!BD132</f>
        <v>0.21189048239895694</v>
      </c>
      <c r="BE199">
        <f>Model!BE132</f>
        <v>0.26679389312977098</v>
      </c>
      <c r="BF199">
        <f>Model!BF132</f>
        <v>0.21159111651962276</v>
      </c>
      <c r="BG199">
        <f>Model!BG132</f>
        <v>0.20636241185326046</v>
      </c>
      <c r="BH199">
        <f>Model!BH132</f>
        <v>0.1930270890067364</v>
      </c>
      <c r="BI199">
        <f>Model!BI132</f>
        <v>0.20012670256572693</v>
      </c>
      <c r="BJ199">
        <f>Model!BJ132</f>
        <v>0.10056444513489721</v>
      </c>
      <c r="BK199">
        <f>Model!BK132</f>
        <v>7.4209401709401712E-2</v>
      </c>
      <c r="BL199">
        <f>Model!BL132</f>
        <v>0.21459313200283292</v>
      </c>
      <c r="BM199">
        <f>Model!BM132</f>
        <v>0.22497973066503196</v>
      </c>
      <c r="BN199">
        <f>Model!BN132</f>
        <v>0.21108722499199561</v>
      </c>
      <c r="BO199">
        <f>Model!BO132</f>
        <v>0.14953224890775799</v>
      </c>
      <c r="BP199">
        <f>Model!BP132</f>
        <v>0.18447025578157794</v>
      </c>
      <c r="BQ199">
        <f>Model!BQ132</f>
        <v>0.18030843497020313</v>
      </c>
      <c r="BR199">
        <f>Model!BR132</f>
        <v>0.36893377479360495</v>
      </c>
      <c r="BS199">
        <f>Model!BS132</f>
        <v>0.33598167393004807</v>
      </c>
      <c r="BT199">
        <f>Model!BT132</f>
        <v>0.39149664799605305</v>
      </c>
      <c r="BU199">
        <f>Model!BU132</f>
        <v>0.25115375414972257</v>
      </c>
      <c r="BV199">
        <f>Model!BV132</f>
        <v>0.22269649126172614</v>
      </c>
      <c r="BW199">
        <f>Model!BW132</f>
        <v>0.23598338988496567</v>
      </c>
      <c r="BX199">
        <f>Model!BX132</f>
        <v>0.18338382612183715</v>
      </c>
      <c r="BY199">
        <f>Model!BY132</f>
        <v>0.19297056253577993</v>
      </c>
      <c r="BZ199">
        <f>Model!BZ132</f>
        <v>0.20045276240055723</v>
      </c>
      <c r="CA199">
        <f>Model!CA132</f>
        <v>0.17022205613358773</v>
      </c>
      <c r="CB199">
        <f>Model!CB132</f>
        <v>0.23309673443205783</v>
      </c>
      <c r="CC199">
        <f>Model!CC132</f>
        <v>0.14819134268749984</v>
      </c>
      <c r="CD199">
        <f>Model!CD132</f>
        <v>0.20045276240055723</v>
      </c>
      <c r="CE199">
        <f>Model!CE132</f>
        <v>0.17022205613358773</v>
      </c>
      <c r="CF199">
        <f>Model!CF132</f>
        <v>0.23309673443205783</v>
      </c>
      <c r="CG199">
        <f>Model!CG132</f>
        <v>0.2</v>
      </c>
      <c r="CH199">
        <f>Model!CH132</f>
        <v>0</v>
      </c>
      <c r="CI199">
        <f>Model!CI132</f>
        <v>0</v>
      </c>
      <c r="CJ199">
        <f>Model!CJ132</f>
        <v>0</v>
      </c>
      <c r="CK199">
        <f>Model!CK132</f>
        <v>0</v>
      </c>
      <c r="CL199">
        <f>Model!CL132</f>
        <v>0</v>
      </c>
      <c r="CM199">
        <f>Model!CM132</f>
        <v>0</v>
      </c>
      <c r="CN199">
        <f>Model!CN132</f>
        <v>0</v>
      </c>
      <c r="CO199">
        <f>Model!CO132</f>
        <v>0</v>
      </c>
      <c r="CP199">
        <f>Model!CP132</f>
        <v>0</v>
      </c>
      <c r="CQ199">
        <f>Model!CQ132</f>
        <v>0</v>
      </c>
      <c r="CR199">
        <f>Model!CR132</f>
        <v>0</v>
      </c>
      <c r="CS199">
        <f>Model!CS132</f>
        <v>0</v>
      </c>
      <c r="CT199">
        <f>Model!CT132</f>
        <v>0</v>
      </c>
      <c r="CU199">
        <f>Model!CU132</f>
        <v>0</v>
      </c>
      <c r="CV199">
        <f>Model!CV132</f>
        <v>0</v>
      </c>
      <c r="CW199">
        <f>Model!CW132</f>
        <v>0</v>
      </c>
      <c r="CX199">
        <f>Model!CX132</f>
        <v>0</v>
      </c>
      <c r="CY199">
        <f>Model!CY132</f>
        <v>0</v>
      </c>
      <c r="CZ199">
        <f>Model!CZ132</f>
        <v>0</v>
      </c>
      <c r="DA199">
        <f>Model!DA132</f>
        <v>0</v>
      </c>
      <c r="DB199">
        <f>Model!DB132</f>
        <v>0</v>
      </c>
      <c r="DC199">
        <f>Model!DC132</f>
        <v>0</v>
      </c>
      <c r="DD199">
        <f>Model!DD132</f>
        <v>0</v>
      </c>
      <c r="DE199">
        <f>Model!DE132</f>
        <v>0</v>
      </c>
      <c r="DF199">
        <f>Model!DF132</f>
        <v>0</v>
      </c>
      <c r="DG199">
        <f>Model!DG132</f>
        <v>0</v>
      </c>
      <c r="DH199">
        <f>Model!DH132</f>
        <v>0</v>
      </c>
      <c r="DI199">
        <f>Model!DI132</f>
        <v>0</v>
      </c>
      <c r="DJ199">
        <f>Model!DJ132</f>
        <v>0</v>
      </c>
      <c r="DK199">
        <f>Model!DK132</f>
        <v>0</v>
      </c>
      <c r="DL199">
        <f>Model!DL132</f>
        <v>0</v>
      </c>
      <c r="DM199">
        <f>Model!DM132</f>
        <v>0</v>
      </c>
      <c r="DN199">
        <f>Model!DN132</f>
        <v>0</v>
      </c>
      <c r="DO199">
        <f>Model!DO132</f>
        <v>0</v>
      </c>
      <c r="DP199">
        <f>Model!DP132</f>
        <v>0</v>
      </c>
      <c r="DQ199">
        <f>Model!DQ132</f>
        <v>0</v>
      </c>
      <c r="DR199">
        <f>Model!DR132</f>
        <v>0</v>
      </c>
      <c r="DS199">
        <f>Model!DS132</f>
        <v>0</v>
      </c>
      <c r="DT199">
        <f>Model!DT132</f>
        <v>1.7565784905922376E-2</v>
      </c>
      <c r="DU199">
        <f>Model!DU132</f>
        <v>1.705583185815842E-2</v>
      </c>
      <c r="DV199">
        <f>Model!DV132</f>
        <v>7.7530066074059975E-2</v>
      </c>
      <c r="DW199">
        <f>Model!DW132</f>
        <v>6.0492905153099331E-2</v>
      </c>
      <c r="DX199">
        <f>Model!DX132</f>
        <v>5.9547362580996341E-2</v>
      </c>
      <c r="DY199">
        <f>Model!DY132</f>
        <v>5.0986479507862538E-2</v>
      </c>
      <c r="DZ199">
        <f>Model!DZ132</f>
        <v>6.2856008095191498E-2</v>
      </c>
      <c r="EA199">
        <f>Model!EA132</f>
        <v>4.78080957878812E-2</v>
      </c>
      <c r="EB199">
        <f>Model!EB132</f>
        <v>5.4549074435359793E-2</v>
      </c>
      <c r="EC199">
        <f>Model!EC132</f>
        <v>5.9645224412661645E-2</v>
      </c>
      <c r="ED199">
        <f>Model!ED132</f>
        <v>4.9645224412661643E-2</v>
      </c>
      <c r="EE199">
        <f>Model!EE132</f>
        <v>3.9645224412661641E-2</v>
      </c>
      <c r="EF199">
        <f>Model!EF132</f>
        <v>2.9645224412661639E-2</v>
      </c>
      <c r="EG199">
        <f>Model!EG132</f>
        <v>2.7645224412661637E-2</v>
      </c>
      <c r="EH199">
        <f>Model!EH132</f>
        <v>2.5645224412661635E-2</v>
      </c>
      <c r="EI199">
        <f>Model!EI132</f>
        <v>2.3645224412661633E-2</v>
      </c>
      <c r="EJ199">
        <f>Model!EJ132</f>
        <v>2.2645224412661633E-2</v>
      </c>
      <c r="EK199">
        <f>Model!EK132</f>
        <v>0</v>
      </c>
      <c r="EL199">
        <f>Model!EM132</f>
        <v>0</v>
      </c>
      <c r="EM199">
        <f>Model!EN132</f>
        <v>0</v>
      </c>
      <c r="EN199">
        <f>Model!EO132</f>
        <v>0</v>
      </c>
      <c r="EO199">
        <f>Model!EP132</f>
        <v>0</v>
      </c>
      <c r="EP199">
        <f>Model!EQ132</f>
        <v>0</v>
      </c>
      <c r="EQ199">
        <f>Model!ER132</f>
        <v>0</v>
      </c>
      <c r="ER199">
        <f>Model!ES132</f>
        <v>0</v>
      </c>
      <c r="ES199">
        <f>Model!ET132</f>
        <v>0</v>
      </c>
      <c r="ET199">
        <f>Model!EU132</f>
        <v>0</v>
      </c>
      <c r="EU199">
        <f>Model!EV132</f>
        <v>0</v>
      </c>
      <c r="EV199">
        <f>Model!EW132</f>
        <v>0</v>
      </c>
      <c r="EW199">
        <f>Model!EX132</f>
        <v>0</v>
      </c>
      <c r="EX199">
        <f>Model!EY132</f>
        <v>0</v>
      </c>
    </row>
    <row r="200" spans="1:154" hidden="1" outlineLevel="1">
      <c r="A200">
        <f>Model!A133</f>
        <v>0</v>
      </c>
      <c r="B200">
        <f>Model!B133</f>
        <v>0</v>
      </c>
      <c r="C200">
        <f>Model!C133</f>
        <v>0</v>
      </c>
      <c r="D200">
        <f>Model!D133</f>
        <v>0</v>
      </c>
      <c r="E200">
        <f>Model!E133</f>
        <v>0</v>
      </c>
      <c r="F200">
        <f>Model!F133</f>
        <v>0</v>
      </c>
      <c r="G200">
        <f>Model!G133</f>
        <v>0</v>
      </c>
      <c r="H200">
        <f>Model!H133</f>
        <v>0</v>
      </c>
      <c r="I200" t="str">
        <f>Model!I133</f>
        <v>Accrued Compensation &amp; Benefits - % of OPEX</v>
      </c>
      <c r="J200">
        <f>Model!J133</f>
        <v>0</v>
      </c>
      <c r="K200">
        <f>Model!K133</f>
        <v>0</v>
      </c>
      <c r="L200">
        <f>Model!L133</f>
        <v>0</v>
      </c>
      <c r="M200">
        <f>Model!M133</f>
        <v>0</v>
      </c>
      <c r="N200">
        <f>Model!N133</f>
        <v>0</v>
      </c>
      <c r="O200">
        <f>Model!O133</f>
        <v>0</v>
      </c>
      <c r="P200">
        <f>Model!P133</f>
        <v>0</v>
      </c>
      <c r="Q200">
        <f>Model!Q133</f>
        <v>0</v>
      </c>
      <c r="R200">
        <f>Model!R133</f>
        <v>0</v>
      </c>
      <c r="S200">
        <f>Model!S133</f>
        <v>0</v>
      </c>
      <c r="T200">
        <f>Model!T133</f>
        <v>0</v>
      </c>
      <c r="U200">
        <f>Model!U133</f>
        <v>0</v>
      </c>
      <c r="V200">
        <f>Model!V133</f>
        <v>0</v>
      </c>
      <c r="W200">
        <f>Model!W133</f>
        <v>0</v>
      </c>
      <c r="X200">
        <f>Model!X133</f>
        <v>0</v>
      </c>
      <c r="Y200">
        <f>Model!Y133</f>
        <v>0</v>
      </c>
      <c r="Z200">
        <f>Model!Z133</f>
        <v>0</v>
      </c>
      <c r="AA200">
        <f>Model!AA133</f>
        <v>0</v>
      </c>
      <c r="AB200">
        <f>Model!AB133</f>
        <v>0</v>
      </c>
      <c r="AC200">
        <f>Model!AC133</f>
        <v>0</v>
      </c>
      <c r="AD200">
        <f>Model!AD133</f>
        <v>0</v>
      </c>
      <c r="AE200">
        <f>Model!AE133</f>
        <v>0</v>
      </c>
      <c r="AF200">
        <f>Model!AF133</f>
        <v>0</v>
      </c>
      <c r="AG200">
        <f>Model!AG133</f>
        <v>0</v>
      </c>
      <c r="AH200">
        <f>Model!AH133</f>
        <v>0</v>
      </c>
      <c r="AI200">
        <f>Model!AI133</f>
        <v>0</v>
      </c>
      <c r="AJ200">
        <f>Model!AJ133</f>
        <v>0</v>
      </c>
      <c r="AK200">
        <f>Model!AK133</f>
        <v>0</v>
      </c>
      <c r="AL200">
        <f>Model!AL133</f>
        <v>0</v>
      </c>
      <c r="AM200">
        <f>Model!AM133</f>
        <v>0</v>
      </c>
      <c r="AN200">
        <f>Model!AN133</f>
        <v>0</v>
      </c>
      <c r="AO200">
        <f>Model!AO133</f>
        <v>0</v>
      </c>
      <c r="AP200">
        <f>Model!AP133</f>
        <v>0</v>
      </c>
      <c r="AQ200">
        <f>Model!AQ133</f>
        <v>0</v>
      </c>
      <c r="AR200">
        <f>Model!AR133</f>
        <v>0</v>
      </c>
      <c r="AS200">
        <f>Model!AS133</f>
        <v>0</v>
      </c>
      <c r="AT200">
        <f>Model!AT133</f>
        <v>0</v>
      </c>
      <c r="AU200">
        <f>Model!AU133</f>
        <v>0</v>
      </c>
      <c r="AV200">
        <f>Model!AV133</f>
        <v>0</v>
      </c>
      <c r="AW200">
        <f>Model!AW133</f>
        <v>0</v>
      </c>
      <c r="AX200">
        <f>Model!AX133</f>
        <v>0</v>
      </c>
      <c r="AY200">
        <f>Model!AY133</f>
        <v>0</v>
      </c>
      <c r="AZ200">
        <f>Model!AZ133</f>
        <v>0</v>
      </c>
      <c r="BA200">
        <f>Model!BA133</f>
        <v>0</v>
      </c>
      <c r="BB200">
        <f>Model!BB133</f>
        <v>0.11308052833404346</v>
      </c>
      <c r="BC200">
        <f>Model!BC133</f>
        <v>0.112834571820215</v>
      </c>
      <c r="BD200">
        <f>Model!BD133</f>
        <v>8.3285528031290745E-2</v>
      </c>
      <c r="BE200">
        <f>Model!BE133</f>
        <v>8.6532170119956384E-2</v>
      </c>
      <c r="BF200">
        <f>Model!BF133</f>
        <v>9.3195416286380686E-2</v>
      </c>
      <c r="BG200">
        <f>Model!BG133</f>
        <v>0.10601378654623249</v>
      </c>
      <c r="BH200">
        <f>Model!BH133</f>
        <v>8.5746022645836306E-2</v>
      </c>
      <c r="BI200">
        <f>Model!BI133</f>
        <v>7.9632562559391815E-2</v>
      </c>
      <c r="BJ200">
        <f>Model!BJ133</f>
        <v>8.3838226917301015E-2</v>
      </c>
      <c r="BK200">
        <f>Model!BK133</f>
        <v>8.2329059829059845E-2</v>
      </c>
      <c r="BL200">
        <f>Model!BL133</f>
        <v>7.4817949043891982E-2</v>
      </c>
      <c r="BM200">
        <f>Model!BM133</f>
        <v>8.7800826593367493E-2</v>
      </c>
      <c r="BN200">
        <f>Model!BN133</f>
        <v>8.4007989144521178E-2</v>
      </c>
      <c r="BO200">
        <f>Model!BO133</f>
        <v>7.853034828326709E-2</v>
      </c>
      <c r="BP200">
        <f>Model!BP133</f>
        <v>7.048018783634967E-2</v>
      </c>
      <c r="BQ200">
        <f>Model!BQ133</f>
        <v>7.1929000149518335E-2</v>
      </c>
      <c r="BR200">
        <f>Model!BR133</f>
        <v>0.10349653798962938</v>
      </c>
      <c r="BS200">
        <f>Model!BS133</f>
        <v>8.9317242149960896E-2</v>
      </c>
      <c r="BT200">
        <f>Model!BT133</f>
        <v>7.2147894477174443E-2</v>
      </c>
      <c r="BU200">
        <f>Model!BU133</f>
        <v>6.6465574076559106E-2</v>
      </c>
      <c r="BV200">
        <f>Model!BV133</f>
        <v>9.6806837147735331E-2</v>
      </c>
      <c r="BW200">
        <f>Model!BW133</f>
        <v>0.11831055852242023</v>
      </c>
      <c r="BX200">
        <f>Model!BX133</f>
        <v>0.1298966569199751</v>
      </c>
      <c r="BY200">
        <f>Model!BY133</f>
        <v>0.12080809906896864</v>
      </c>
      <c r="BZ200">
        <f>Model!BZ133</f>
        <v>0.12187923891923598</v>
      </c>
      <c r="CA200">
        <f>Model!CA133</f>
        <v>9.6611136242943971E-2</v>
      </c>
      <c r="CB200">
        <f>Model!CB133</f>
        <v>0.10586997262272607</v>
      </c>
      <c r="CC200">
        <f>Model!CC133</f>
        <v>4.6140621566738378E-2</v>
      </c>
      <c r="CD200">
        <f>Model!CD133</f>
        <v>0.12187923891923598</v>
      </c>
      <c r="CE200">
        <f>Model!CE133</f>
        <v>9.6611136242943971E-2</v>
      </c>
      <c r="CF200">
        <f>Model!CF133</f>
        <v>0.10586997262272607</v>
      </c>
      <c r="CG200">
        <f>Model!CG133</f>
        <v>0.06</v>
      </c>
      <c r="CH200">
        <f>Model!CH133</f>
        <v>0</v>
      </c>
      <c r="CI200">
        <f>Model!CI133</f>
        <v>0</v>
      </c>
      <c r="CJ200">
        <f>Model!CJ133</f>
        <v>0</v>
      </c>
      <c r="CK200">
        <f>Model!CK133</f>
        <v>0</v>
      </c>
      <c r="CL200">
        <f>Model!CL133</f>
        <v>0</v>
      </c>
      <c r="CM200">
        <f>Model!CM133</f>
        <v>0</v>
      </c>
      <c r="CN200">
        <f>Model!CN133</f>
        <v>0</v>
      </c>
      <c r="CO200">
        <f>Model!CO133</f>
        <v>0</v>
      </c>
      <c r="CP200">
        <f>Model!CP133</f>
        <v>0</v>
      </c>
      <c r="CQ200">
        <f>Model!CQ133</f>
        <v>0</v>
      </c>
      <c r="CR200">
        <f>Model!CR133</f>
        <v>0</v>
      </c>
      <c r="CS200">
        <f>Model!CS133</f>
        <v>0</v>
      </c>
      <c r="CT200">
        <f>Model!CT133</f>
        <v>0</v>
      </c>
      <c r="CU200">
        <f>Model!CU133</f>
        <v>0</v>
      </c>
      <c r="CV200">
        <f>Model!CV133</f>
        <v>0</v>
      </c>
      <c r="CW200">
        <f>Model!CW133</f>
        <v>0</v>
      </c>
      <c r="CX200">
        <f>Model!CX133</f>
        <v>0</v>
      </c>
      <c r="CY200">
        <f>Model!CY133</f>
        <v>0</v>
      </c>
      <c r="CZ200">
        <f>Model!CZ133</f>
        <v>0</v>
      </c>
      <c r="DA200">
        <f>Model!DA133</f>
        <v>0</v>
      </c>
      <c r="DB200">
        <f>Model!DB133</f>
        <v>0</v>
      </c>
      <c r="DC200">
        <f>Model!DC133</f>
        <v>0</v>
      </c>
      <c r="DD200">
        <f>Model!DD133</f>
        <v>0</v>
      </c>
      <c r="DE200">
        <f>Model!DE133</f>
        <v>0</v>
      </c>
      <c r="DF200">
        <f>Model!DF133</f>
        <v>0</v>
      </c>
      <c r="DG200">
        <f>Model!DG133</f>
        <v>0</v>
      </c>
      <c r="DH200">
        <f>Model!DH133</f>
        <v>0</v>
      </c>
      <c r="DI200">
        <f>Model!DI133</f>
        <v>0</v>
      </c>
      <c r="DJ200">
        <f>Model!DJ133</f>
        <v>0</v>
      </c>
      <c r="DK200">
        <f>Model!DK133</f>
        <v>0</v>
      </c>
      <c r="DL200">
        <f>Model!DL133</f>
        <v>0</v>
      </c>
      <c r="DM200">
        <f>Model!DM133</f>
        <v>0</v>
      </c>
      <c r="DN200">
        <f>Model!DN133</f>
        <v>0</v>
      </c>
      <c r="DO200">
        <f>Model!DO133</f>
        <v>0</v>
      </c>
      <c r="DP200">
        <f>Model!DP133</f>
        <v>0</v>
      </c>
      <c r="DQ200">
        <f>Model!DQ133</f>
        <v>0</v>
      </c>
      <c r="DR200">
        <f>Model!DR133</f>
        <v>0</v>
      </c>
      <c r="DS200">
        <f>Model!DS133</f>
        <v>0</v>
      </c>
      <c r="DT200">
        <f>Model!DT133</f>
        <v>3.0306186211205996E-2</v>
      </c>
      <c r="DU200">
        <f>Model!DU133</f>
        <v>3.7033914973727843E-2</v>
      </c>
      <c r="DV200">
        <f>Model!DV133</f>
        <v>2.5146171031991252E-2</v>
      </c>
      <c r="DW200">
        <f>Model!DW133</f>
        <v>2.4070776124547597E-2</v>
      </c>
      <c r="DX200">
        <f>Model!DX133</f>
        <v>2.3239016424331876E-2</v>
      </c>
      <c r="DY200">
        <f>Model!DY133</f>
        <v>2.0339627997716887E-2</v>
      </c>
      <c r="DZ200">
        <f>Model!DZ133</f>
        <v>1.663427519270615E-2</v>
      </c>
      <c r="EA200">
        <f>Model!EA133</f>
        <v>2.9929980492077391E-2</v>
      </c>
      <c r="EB200">
        <f>Model!EB133</f>
        <v>1.6984313352537604E-2</v>
      </c>
      <c r="EC200">
        <f>Model!EC133</f>
        <v>1.7893567323798491E-2</v>
      </c>
      <c r="ED200">
        <f>Model!ED133</f>
        <v>1.7893567323798491E-2</v>
      </c>
      <c r="EE200">
        <f>Model!EE133</f>
        <v>1.5893567323798492E-2</v>
      </c>
      <c r="EF200">
        <f>Model!EF133</f>
        <v>1.3893567323798492E-2</v>
      </c>
      <c r="EG200">
        <f>Model!EG133</f>
        <v>1.1893567323798492E-2</v>
      </c>
      <c r="EH200">
        <f>Model!EH133</f>
        <v>1.0893567323798491E-2</v>
      </c>
      <c r="EI200">
        <f>Model!EI133</f>
        <v>9.8935673237984904E-3</v>
      </c>
      <c r="EJ200">
        <f>Model!EJ133</f>
        <v>9.8935673237984904E-3</v>
      </c>
      <c r="EK200">
        <f>Model!EK133</f>
        <v>0</v>
      </c>
      <c r="EL200">
        <f>Model!EM133</f>
        <v>0</v>
      </c>
      <c r="EM200">
        <f>Model!EN133</f>
        <v>0</v>
      </c>
      <c r="EN200">
        <f>Model!EO133</f>
        <v>0</v>
      </c>
      <c r="EO200">
        <f>Model!EP133</f>
        <v>0</v>
      </c>
      <c r="EP200">
        <f>Model!EQ133</f>
        <v>0</v>
      </c>
      <c r="EQ200">
        <f>Model!ER133</f>
        <v>0</v>
      </c>
      <c r="ER200">
        <f>Model!ES133</f>
        <v>0</v>
      </c>
      <c r="ES200">
        <f>Model!ET133</f>
        <v>0</v>
      </c>
      <c r="ET200">
        <f>Model!EU133</f>
        <v>0</v>
      </c>
      <c r="EU200">
        <f>Model!EV133</f>
        <v>0</v>
      </c>
      <c r="EV200">
        <f>Model!EW133</f>
        <v>0</v>
      </c>
      <c r="EW200">
        <f>Model!EX133</f>
        <v>0</v>
      </c>
      <c r="EX200">
        <f>Model!EY133</f>
        <v>0</v>
      </c>
    </row>
    <row r="201" spans="1:154" hidden="1" outlineLevel="1">
      <c r="A201">
        <f>Model!A134</f>
        <v>0</v>
      </c>
      <c r="B201">
        <f>Model!B134</f>
        <v>0</v>
      </c>
      <c r="C201">
        <f>Model!C134</f>
        <v>0</v>
      </c>
      <c r="D201">
        <f>Model!D134</f>
        <v>0</v>
      </c>
      <c r="E201">
        <f>Model!E134</f>
        <v>0</v>
      </c>
      <c r="F201">
        <f>Model!F134</f>
        <v>0</v>
      </c>
      <c r="G201">
        <f>Model!G134</f>
        <v>0</v>
      </c>
      <c r="H201">
        <f>Model!H134</f>
        <v>0</v>
      </c>
      <c r="I201">
        <f>Model!I134</f>
        <v>0</v>
      </c>
      <c r="J201">
        <f>Model!J134</f>
        <v>0</v>
      </c>
      <c r="K201">
        <f>Model!K134</f>
        <v>0</v>
      </c>
      <c r="L201">
        <f>Model!L134</f>
        <v>0</v>
      </c>
      <c r="M201">
        <f>Model!M134</f>
        <v>0</v>
      </c>
      <c r="N201">
        <f>Model!N134</f>
        <v>0</v>
      </c>
      <c r="O201">
        <f>Model!O134</f>
        <v>0</v>
      </c>
      <c r="P201">
        <f>Model!P134</f>
        <v>0</v>
      </c>
      <c r="Q201">
        <f>Model!Q134</f>
        <v>0</v>
      </c>
      <c r="R201">
        <f>Model!R134</f>
        <v>0</v>
      </c>
      <c r="S201">
        <f>Model!S134</f>
        <v>0</v>
      </c>
      <c r="T201">
        <f>Model!T134</f>
        <v>0</v>
      </c>
      <c r="U201">
        <f>Model!U134</f>
        <v>0</v>
      </c>
      <c r="V201">
        <f>Model!V134</f>
        <v>0</v>
      </c>
      <c r="W201">
        <f>Model!W134</f>
        <v>0</v>
      </c>
      <c r="X201">
        <f>Model!X134</f>
        <v>0</v>
      </c>
      <c r="Y201">
        <f>Model!Y134</f>
        <v>0</v>
      </c>
      <c r="Z201">
        <f>Model!Z134</f>
        <v>0</v>
      </c>
      <c r="AA201">
        <f>Model!AA134</f>
        <v>0</v>
      </c>
      <c r="AB201">
        <f>Model!AB134</f>
        <v>0</v>
      </c>
      <c r="AC201">
        <f>Model!AC134</f>
        <v>0</v>
      </c>
      <c r="AD201">
        <f>Model!AD134</f>
        <v>0</v>
      </c>
      <c r="AE201">
        <f>Model!AE134</f>
        <v>0</v>
      </c>
      <c r="AF201">
        <f>Model!AF134</f>
        <v>0</v>
      </c>
      <c r="AG201">
        <f>Model!AG134</f>
        <v>0</v>
      </c>
      <c r="AH201">
        <f>Model!AH134</f>
        <v>0</v>
      </c>
      <c r="AI201">
        <f>Model!AI134</f>
        <v>0</v>
      </c>
      <c r="AJ201">
        <f>Model!AJ134</f>
        <v>0</v>
      </c>
      <c r="AK201">
        <f>Model!AK134</f>
        <v>0</v>
      </c>
      <c r="AL201">
        <f>Model!AL134</f>
        <v>0</v>
      </c>
      <c r="AM201">
        <f>Model!AM134</f>
        <v>0</v>
      </c>
      <c r="AN201">
        <f>Model!AN134</f>
        <v>0</v>
      </c>
      <c r="AO201">
        <f>Model!AO134</f>
        <v>0</v>
      </c>
      <c r="AP201">
        <f>Model!AP134</f>
        <v>0</v>
      </c>
      <c r="AQ201">
        <f>Model!AQ134</f>
        <v>0</v>
      </c>
      <c r="AR201">
        <f>Model!AR134</f>
        <v>0</v>
      </c>
      <c r="AS201">
        <f>Model!AS134</f>
        <v>0</v>
      </c>
      <c r="AT201">
        <f>Model!AT134</f>
        <v>0</v>
      </c>
      <c r="AU201">
        <f>Model!AU134</f>
        <v>0</v>
      </c>
      <c r="AV201">
        <f>Model!AV134</f>
        <v>0</v>
      </c>
      <c r="AW201">
        <f>Model!AW134</f>
        <v>0</v>
      </c>
      <c r="AX201">
        <f>Model!AX134</f>
        <v>0</v>
      </c>
      <c r="AY201">
        <f>Model!AY134</f>
        <v>0</v>
      </c>
      <c r="AZ201">
        <f>Model!AZ134</f>
        <v>0</v>
      </c>
      <c r="BA201">
        <f>Model!BA134</f>
        <v>0</v>
      </c>
      <c r="BB201">
        <f>Model!BB134</f>
        <v>0</v>
      </c>
      <c r="BC201">
        <f>Model!BC134</f>
        <v>0</v>
      </c>
      <c r="BD201">
        <f>Model!BD134</f>
        <v>0</v>
      </c>
      <c r="BE201">
        <f>Model!BE134</f>
        <v>0</v>
      </c>
      <c r="BF201">
        <f>Model!BF134</f>
        <v>0</v>
      </c>
      <c r="BG201">
        <f>Model!BG134</f>
        <v>0</v>
      </c>
      <c r="BH201">
        <f>Model!BH134</f>
        <v>0</v>
      </c>
      <c r="BI201">
        <f>Model!BI134</f>
        <v>0</v>
      </c>
      <c r="BJ201">
        <f>Model!BJ134</f>
        <v>0</v>
      </c>
      <c r="BK201">
        <f>Model!BK134</f>
        <v>0</v>
      </c>
      <c r="BL201">
        <f>Model!BL134</f>
        <v>0</v>
      </c>
      <c r="BM201">
        <f>Model!BM134</f>
        <v>0</v>
      </c>
      <c r="BN201">
        <f>Model!BN134</f>
        <v>0</v>
      </c>
      <c r="BO201">
        <f>Model!BO134</f>
        <v>0</v>
      </c>
      <c r="BP201">
        <f>Model!BP134</f>
        <v>0</v>
      </c>
      <c r="BQ201">
        <f>Model!BQ134</f>
        <v>0</v>
      </c>
      <c r="BR201">
        <f>Model!BR134</f>
        <v>0</v>
      </c>
      <c r="BS201">
        <f>Model!BS134</f>
        <v>0</v>
      </c>
      <c r="BT201">
        <f>Model!BT134</f>
        <v>0</v>
      </c>
      <c r="BU201">
        <f>Model!BU134</f>
        <v>0</v>
      </c>
      <c r="BV201">
        <f>Model!BV134</f>
        <v>0</v>
      </c>
      <c r="BW201">
        <f>Model!BW134</f>
        <v>0</v>
      </c>
      <c r="BX201">
        <f>Model!BX134</f>
        <v>0</v>
      </c>
      <c r="BY201">
        <f>Model!BY134</f>
        <v>0</v>
      </c>
      <c r="BZ201">
        <f>Model!BZ134</f>
        <v>0</v>
      </c>
      <c r="CA201">
        <f>Model!CA134</f>
        <v>0</v>
      </c>
      <c r="CB201">
        <f>Model!CB134</f>
        <v>0</v>
      </c>
      <c r="CC201">
        <f>Model!CC134</f>
        <v>0</v>
      </c>
      <c r="CD201">
        <f>Model!CD134</f>
        <v>0</v>
      </c>
      <c r="CE201">
        <f>Model!CE134</f>
        <v>0</v>
      </c>
      <c r="CF201">
        <f>Model!CF134</f>
        <v>0</v>
      </c>
      <c r="CG201">
        <f>Model!CG134</f>
        <v>0</v>
      </c>
      <c r="CH201">
        <f>Model!CH134</f>
        <v>0</v>
      </c>
      <c r="CI201">
        <f>Model!CI134</f>
        <v>0</v>
      </c>
      <c r="CJ201">
        <f>Model!CJ134</f>
        <v>0</v>
      </c>
      <c r="CK201">
        <f>Model!CK134</f>
        <v>0</v>
      </c>
      <c r="CL201">
        <f>Model!CL134</f>
        <v>0</v>
      </c>
      <c r="CM201">
        <f>Model!CM134</f>
        <v>0</v>
      </c>
      <c r="CN201">
        <f>Model!CN134</f>
        <v>0</v>
      </c>
      <c r="CO201">
        <f>Model!CO134</f>
        <v>0</v>
      </c>
      <c r="CP201">
        <f>Model!CP134</f>
        <v>0</v>
      </c>
      <c r="CQ201">
        <f>Model!CQ134</f>
        <v>0</v>
      </c>
      <c r="CR201">
        <f>Model!CR134</f>
        <v>0</v>
      </c>
      <c r="CS201">
        <f>Model!CS134</f>
        <v>0</v>
      </c>
      <c r="CT201">
        <f>Model!CT134</f>
        <v>0</v>
      </c>
      <c r="CU201">
        <f>Model!CU134</f>
        <v>0</v>
      </c>
      <c r="CV201">
        <f>Model!CV134</f>
        <v>0</v>
      </c>
      <c r="CW201">
        <f>Model!CW134</f>
        <v>0</v>
      </c>
      <c r="CX201">
        <f>Model!CX134</f>
        <v>0</v>
      </c>
      <c r="CY201">
        <f>Model!CY134</f>
        <v>0</v>
      </c>
      <c r="CZ201">
        <f>Model!CZ134</f>
        <v>0</v>
      </c>
      <c r="DA201">
        <f>Model!DA134</f>
        <v>0</v>
      </c>
      <c r="DB201">
        <f>Model!DB134</f>
        <v>0</v>
      </c>
      <c r="DC201">
        <f>Model!DC134</f>
        <v>0</v>
      </c>
      <c r="DD201">
        <f>Model!DD134</f>
        <v>0</v>
      </c>
      <c r="DE201">
        <f>Model!DE134</f>
        <v>0</v>
      </c>
      <c r="DF201">
        <f>Model!DF134</f>
        <v>0</v>
      </c>
      <c r="DG201">
        <f>Model!DG134</f>
        <v>0</v>
      </c>
      <c r="DH201">
        <f>Model!DH134</f>
        <v>0</v>
      </c>
      <c r="DI201">
        <f>Model!DI134</f>
        <v>0</v>
      </c>
      <c r="DJ201">
        <f>Model!DJ134</f>
        <v>0</v>
      </c>
      <c r="DK201">
        <f>Model!DK134</f>
        <v>0</v>
      </c>
      <c r="DL201">
        <f>Model!DL134</f>
        <v>0</v>
      </c>
      <c r="DM201">
        <f>Model!DM134</f>
        <v>0</v>
      </c>
      <c r="DN201">
        <f>Model!DN134</f>
        <v>0</v>
      </c>
      <c r="DO201">
        <f>Model!DO134</f>
        <v>0</v>
      </c>
      <c r="DP201">
        <f>Model!DP134</f>
        <v>0</v>
      </c>
      <c r="DQ201">
        <f>Model!DQ134</f>
        <v>0</v>
      </c>
      <c r="DR201">
        <f>Model!DR134</f>
        <v>0</v>
      </c>
      <c r="DS201">
        <f>Model!DS134</f>
        <v>0</v>
      </c>
      <c r="DT201">
        <f>Model!DT134</f>
        <v>0</v>
      </c>
      <c r="DU201">
        <f>Model!DU134</f>
        <v>0</v>
      </c>
      <c r="DV201">
        <f>Model!DV134</f>
        <v>0</v>
      </c>
      <c r="DW201">
        <f>Model!DW134</f>
        <v>0</v>
      </c>
      <c r="DX201">
        <f>Model!DX134</f>
        <v>0</v>
      </c>
      <c r="DY201">
        <f>Model!DY134</f>
        <v>0</v>
      </c>
      <c r="DZ201">
        <f>Model!DZ134</f>
        <v>0</v>
      </c>
      <c r="EA201">
        <f>Model!EA134</f>
        <v>0</v>
      </c>
      <c r="EB201">
        <f>Model!EB134</f>
        <v>0</v>
      </c>
      <c r="EC201">
        <f>Model!EC134</f>
        <v>0</v>
      </c>
      <c r="ED201">
        <f>Model!ED134</f>
        <v>0</v>
      </c>
      <c r="EE201">
        <f>Model!EE134</f>
        <v>0</v>
      </c>
      <c r="EF201">
        <f>Model!EF134</f>
        <v>0</v>
      </c>
      <c r="EG201">
        <f>Model!EG134</f>
        <v>0</v>
      </c>
      <c r="EH201">
        <f>Model!EH134</f>
        <v>0</v>
      </c>
      <c r="EI201">
        <f>Model!EI134</f>
        <v>0</v>
      </c>
      <c r="EJ201">
        <f>Model!EJ134</f>
        <v>0</v>
      </c>
      <c r="EK201">
        <f>Model!EK134</f>
        <v>0</v>
      </c>
      <c r="EL201">
        <f>Model!EM134</f>
        <v>0</v>
      </c>
      <c r="EM201">
        <f>Model!EN134</f>
        <v>0</v>
      </c>
      <c r="EN201">
        <f>Model!EO134</f>
        <v>0</v>
      </c>
      <c r="EO201">
        <f>Model!EP134</f>
        <v>0</v>
      </c>
      <c r="EP201">
        <f>Model!EQ134</f>
        <v>0</v>
      </c>
      <c r="EQ201">
        <f>Model!ER134</f>
        <v>0</v>
      </c>
      <c r="ER201">
        <f>Model!ES134</f>
        <v>0</v>
      </c>
      <c r="ES201">
        <f>Model!ET134</f>
        <v>0</v>
      </c>
      <c r="ET201">
        <f>Model!EU134</f>
        <v>0</v>
      </c>
      <c r="EU201">
        <f>Model!EV134</f>
        <v>0</v>
      </c>
      <c r="EV201">
        <f>Model!EW134</f>
        <v>0</v>
      </c>
      <c r="EW201">
        <f>Model!EX134</f>
        <v>0</v>
      </c>
      <c r="EX201">
        <f>Model!EY134</f>
        <v>0</v>
      </c>
    </row>
    <row r="202" spans="1:154" hidden="1" outlineLevel="1">
      <c r="A202">
        <f>Model!A135</f>
        <v>0</v>
      </c>
      <c r="B202">
        <f>Model!B135</f>
        <v>0</v>
      </c>
      <c r="C202">
        <f>Model!C135</f>
        <v>0</v>
      </c>
      <c r="D202">
        <f>Model!D135</f>
        <v>0</v>
      </c>
      <c r="E202">
        <f>Model!E135</f>
        <v>0</v>
      </c>
      <c r="F202">
        <f>Model!F135</f>
        <v>0</v>
      </c>
      <c r="G202">
        <f>Model!G135</f>
        <v>0</v>
      </c>
      <c r="H202" t="str">
        <f>Model!H135</f>
        <v>*</v>
      </c>
      <c r="I202" t="str">
        <f>Model!I135</f>
        <v>Cash Flow Statement</v>
      </c>
      <c r="J202">
        <f>Model!J135</f>
        <v>0</v>
      </c>
      <c r="K202">
        <f>Model!K135</f>
        <v>0</v>
      </c>
      <c r="L202">
        <f>Model!L135</f>
        <v>0</v>
      </c>
      <c r="M202">
        <f>Model!M135</f>
        <v>0</v>
      </c>
      <c r="N202">
        <f>Model!N135</f>
        <v>0</v>
      </c>
      <c r="O202">
        <f>Model!O135</f>
        <v>0</v>
      </c>
      <c r="P202">
        <f>Model!P135</f>
        <v>0</v>
      </c>
      <c r="Q202">
        <f>Model!Q135</f>
        <v>0</v>
      </c>
      <c r="R202">
        <f>Model!R135</f>
        <v>0</v>
      </c>
      <c r="S202">
        <f>Model!S135</f>
        <v>0</v>
      </c>
      <c r="T202">
        <f>Model!T135</f>
        <v>0</v>
      </c>
      <c r="U202">
        <f>Model!U135</f>
        <v>0</v>
      </c>
      <c r="V202">
        <f>Model!V135</f>
        <v>0</v>
      </c>
      <c r="W202">
        <f>Model!W135</f>
        <v>0</v>
      </c>
      <c r="X202">
        <f>Model!X135</f>
        <v>0</v>
      </c>
      <c r="Y202">
        <f>Model!Y135</f>
        <v>0</v>
      </c>
      <c r="Z202">
        <f>Model!Z135</f>
        <v>0</v>
      </c>
      <c r="AA202">
        <f>Model!AA135</f>
        <v>0</v>
      </c>
      <c r="AB202">
        <f>Model!AB135</f>
        <v>0</v>
      </c>
      <c r="AC202">
        <f>Model!AC135</f>
        <v>0</v>
      </c>
      <c r="AD202">
        <f>Model!AD135</f>
        <v>0</v>
      </c>
      <c r="AE202">
        <f>Model!AE135</f>
        <v>0</v>
      </c>
      <c r="AF202">
        <f>Model!AF135</f>
        <v>0</v>
      </c>
      <c r="AG202">
        <f>Model!AG135</f>
        <v>0</v>
      </c>
      <c r="AH202">
        <f>Model!AH135</f>
        <v>0</v>
      </c>
      <c r="AI202">
        <f>Model!AI135</f>
        <v>0</v>
      </c>
      <c r="AJ202">
        <f>Model!AJ135</f>
        <v>0</v>
      </c>
      <c r="AK202">
        <f>Model!AK135</f>
        <v>0</v>
      </c>
      <c r="AL202">
        <f>Model!AL135</f>
        <v>0</v>
      </c>
      <c r="AM202">
        <f>Model!AM135</f>
        <v>0</v>
      </c>
      <c r="AN202">
        <f>Model!AN135</f>
        <v>0</v>
      </c>
      <c r="AO202">
        <f>Model!AO135</f>
        <v>0</v>
      </c>
      <c r="AP202">
        <f>Model!AP135</f>
        <v>0</v>
      </c>
      <c r="AQ202">
        <f>Model!AQ135</f>
        <v>0</v>
      </c>
      <c r="AR202">
        <f>Model!AR135</f>
        <v>0</v>
      </c>
      <c r="AS202">
        <f>Model!AS135</f>
        <v>0</v>
      </c>
      <c r="AT202">
        <f>Model!AT135</f>
        <v>0</v>
      </c>
      <c r="AU202">
        <f>Model!AU135</f>
        <v>0</v>
      </c>
      <c r="AV202">
        <f>Model!AV135</f>
        <v>0</v>
      </c>
      <c r="AW202">
        <f>Model!AW135</f>
        <v>0</v>
      </c>
      <c r="AX202">
        <f>Model!AX135</f>
        <v>0</v>
      </c>
      <c r="AY202">
        <f>Model!AY135</f>
        <v>0</v>
      </c>
      <c r="AZ202">
        <f>Model!AZ135</f>
        <v>0</v>
      </c>
      <c r="BA202">
        <f>Model!BA135</f>
        <v>0</v>
      </c>
      <c r="BB202">
        <f>Model!BB135</f>
        <v>0</v>
      </c>
      <c r="BC202">
        <f>Model!BC135</f>
        <v>0</v>
      </c>
      <c r="BD202">
        <f>Model!BD135</f>
        <v>0</v>
      </c>
      <c r="BE202">
        <f>Model!BE135</f>
        <v>0</v>
      </c>
      <c r="BF202">
        <f>Model!BF135</f>
        <v>0</v>
      </c>
      <c r="BG202">
        <f>Model!BG135</f>
        <v>0</v>
      </c>
      <c r="BH202">
        <f>Model!BH135</f>
        <v>0</v>
      </c>
      <c r="BI202">
        <f>Model!BI135</f>
        <v>0</v>
      </c>
      <c r="BJ202">
        <f>Model!BJ135</f>
        <v>0</v>
      </c>
      <c r="BK202">
        <f>Model!BK135</f>
        <v>0</v>
      </c>
      <c r="BL202">
        <f>Model!BL135</f>
        <v>0</v>
      </c>
      <c r="BM202">
        <f>Model!BM135</f>
        <v>0</v>
      </c>
      <c r="BN202">
        <f>Model!BN135</f>
        <v>0</v>
      </c>
      <c r="BO202">
        <f>Model!BO135</f>
        <v>0</v>
      </c>
      <c r="BP202">
        <f>Model!BP135</f>
        <v>0</v>
      </c>
      <c r="BQ202">
        <f>Model!BQ135</f>
        <v>0</v>
      </c>
      <c r="BR202">
        <f>Model!BR135</f>
        <v>0</v>
      </c>
      <c r="BS202">
        <f>Model!BS135</f>
        <v>0</v>
      </c>
      <c r="BT202">
        <f>Model!BT135</f>
        <v>0</v>
      </c>
      <c r="BU202">
        <f>Model!BU135</f>
        <v>0</v>
      </c>
      <c r="BV202">
        <f>Model!BV135</f>
        <v>0</v>
      </c>
      <c r="BW202">
        <f>Model!BW135</f>
        <v>0</v>
      </c>
      <c r="BX202">
        <f>Model!BX135</f>
        <v>0</v>
      </c>
      <c r="BY202">
        <f>Model!BY135</f>
        <v>0</v>
      </c>
      <c r="BZ202">
        <f>Model!BZ135</f>
        <v>0</v>
      </c>
      <c r="CA202">
        <f>Model!CA135</f>
        <v>0</v>
      </c>
      <c r="CB202">
        <f>Model!CB135</f>
        <v>0</v>
      </c>
      <c r="CC202">
        <f>Model!CC135</f>
        <v>0</v>
      </c>
      <c r="CD202">
        <f>Model!CD135</f>
        <v>0</v>
      </c>
      <c r="CE202">
        <f>Model!CE135</f>
        <v>0</v>
      </c>
      <c r="CF202">
        <f>Model!CF135</f>
        <v>0</v>
      </c>
      <c r="CG202">
        <f>Model!CG135</f>
        <v>0</v>
      </c>
      <c r="CH202">
        <f>Model!CH135</f>
        <v>0</v>
      </c>
      <c r="CI202">
        <f>Model!CI135</f>
        <v>0</v>
      </c>
      <c r="CJ202">
        <f>Model!CJ135</f>
        <v>0</v>
      </c>
      <c r="CK202">
        <f>Model!CK135</f>
        <v>0</v>
      </c>
      <c r="CL202">
        <f>Model!CL135</f>
        <v>0</v>
      </c>
      <c r="CM202">
        <f>Model!CM135</f>
        <v>0</v>
      </c>
      <c r="CN202">
        <f>Model!CN135</f>
        <v>0</v>
      </c>
      <c r="CO202">
        <f>Model!CO135</f>
        <v>0</v>
      </c>
      <c r="CP202">
        <f>Model!CP135</f>
        <v>0</v>
      </c>
      <c r="CQ202">
        <f>Model!CQ135</f>
        <v>0</v>
      </c>
      <c r="CR202">
        <f>Model!CR135</f>
        <v>0</v>
      </c>
      <c r="CS202">
        <f>Model!CS135</f>
        <v>0</v>
      </c>
      <c r="CT202">
        <f>Model!CT135</f>
        <v>0</v>
      </c>
      <c r="CU202">
        <f>Model!CU135</f>
        <v>0</v>
      </c>
      <c r="CV202">
        <f>Model!CV135</f>
        <v>0</v>
      </c>
      <c r="CW202">
        <f>Model!CW135</f>
        <v>0</v>
      </c>
      <c r="CX202">
        <f>Model!CX135</f>
        <v>0</v>
      </c>
      <c r="CY202">
        <f>Model!CY135</f>
        <v>0</v>
      </c>
      <c r="CZ202">
        <f>Model!CZ135</f>
        <v>0</v>
      </c>
      <c r="DA202">
        <f>Model!DA135</f>
        <v>0</v>
      </c>
      <c r="DB202">
        <f>Model!DB135</f>
        <v>0</v>
      </c>
      <c r="DC202">
        <f>Model!DC135</f>
        <v>0</v>
      </c>
      <c r="DD202">
        <f>Model!DD135</f>
        <v>0</v>
      </c>
      <c r="DE202">
        <f>Model!DE135</f>
        <v>0</v>
      </c>
      <c r="DF202">
        <f>Model!DF135</f>
        <v>0</v>
      </c>
      <c r="DG202">
        <f>Model!DG135</f>
        <v>0</v>
      </c>
      <c r="DH202">
        <f>Model!DH135</f>
        <v>0</v>
      </c>
      <c r="DI202">
        <f>Model!DI135</f>
        <v>0</v>
      </c>
      <c r="DJ202">
        <f>Model!DJ135</f>
        <v>0</v>
      </c>
      <c r="DK202">
        <f>Model!DK135</f>
        <v>0</v>
      </c>
      <c r="DL202">
        <f>Model!DL135</f>
        <v>0</v>
      </c>
      <c r="DM202">
        <f>Model!DM135</f>
        <v>0</v>
      </c>
      <c r="DN202">
        <f>Model!DN135</f>
        <v>0</v>
      </c>
      <c r="DO202">
        <f>Model!DO135</f>
        <v>0</v>
      </c>
      <c r="DP202">
        <f>Model!DP135</f>
        <v>0</v>
      </c>
      <c r="DQ202">
        <f>Model!DQ135</f>
        <v>0</v>
      </c>
      <c r="DR202">
        <f>Model!DR135</f>
        <v>0</v>
      </c>
      <c r="DS202">
        <f>Model!DS135</f>
        <v>0</v>
      </c>
      <c r="DT202">
        <f>Model!DT135</f>
        <v>0</v>
      </c>
      <c r="DU202">
        <f>Model!DU135</f>
        <v>0</v>
      </c>
      <c r="DV202">
        <f>Model!DV135</f>
        <v>0</v>
      </c>
      <c r="DW202">
        <f>Model!DW135</f>
        <v>0</v>
      </c>
      <c r="DX202">
        <f>Model!DX135</f>
        <v>0</v>
      </c>
      <c r="DY202">
        <f>Model!DY135</f>
        <v>0</v>
      </c>
      <c r="DZ202">
        <f>Model!DZ135</f>
        <v>0</v>
      </c>
      <c r="EA202">
        <f>Model!EA135</f>
        <v>0</v>
      </c>
      <c r="EB202">
        <f>Model!EB135</f>
        <v>0</v>
      </c>
      <c r="EC202">
        <f>Model!EC135</f>
        <v>0</v>
      </c>
      <c r="ED202">
        <f>Model!ED135</f>
        <v>0</v>
      </c>
      <c r="EE202">
        <f>Model!EE135</f>
        <v>0</v>
      </c>
      <c r="EF202">
        <f>Model!EF135</f>
        <v>0</v>
      </c>
      <c r="EG202">
        <f>Model!EG135</f>
        <v>0</v>
      </c>
      <c r="EH202">
        <f>Model!EH135</f>
        <v>0</v>
      </c>
      <c r="EI202">
        <f>Model!EI135</f>
        <v>0</v>
      </c>
      <c r="EJ202">
        <f>Model!EJ135</f>
        <v>0</v>
      </c>
      <c r="EK202">
        <f>Model!EK135</f>
        <v>0</v>
      </c>
      <c r="EL202">
        <f>Model!EM135</f>
        <v>0</v>
      </c>
      <c r="EM202">
        <f>Model!EN135</f>
        <v>0</v>
      </c>
      <c r="EN202">
        <f>Model!EO135</f>
        <v>0</v>
      </c>
      <c r="EO202">
        <f>Model!EP135</f>
        <v>0</v>
      </c>
      <c r="EP202">
        <f>Model!EQ135</f>
        <v>0</v>
      </c>
      <c r="EQ202">
        <f>Model!ER135</f>
        <v>0</v>
      </c>
      <c r="ER202">
        <f>Model!ES135</f>
        <v>0</v>
      </c>
      <c r="ES202">
        <f>Model!ET135</f>
        <v>0</v>
      </c>
      <c r="ET202">
        <f>Model!EU135</f>
        <v>0</v>
      </c>
      <c r="EU202">
        <f>Model!EV135</f>
        <v>0</v>
      </c>
      <c r="EV202">
        <f>Model!EW135</f>
        <v>0</v>
      </c>
      <c r="EW202">
        <f>Model!EX135</f>
        <v>0</v>
      </c>
      <c r="EX202">
        <f>Model!EY135</f>
        <v>0</v>
      </c>
    </row>
    <row r="203" spans="1:154" hidden="1" outlineLevel="1">
      <c r="A203">
        <f>Model!A136</f>
        <v>0</v>
      </c>
      <c r="B203">
        <f>Model!B136</f>
        <v>0</v>
      </c>
      <c r="C203">
        <f>Model!C136</f>
        <v>0</v>
      </c>
      <c r="D203">
        <f>Model!D136</f>
        <v>0</v>
      </c>
      <c r="E203">
        <f>Model!E136</f>
        <v>0</v>
      </c>
      <c r="F203">
        <f>Model!F136</f>
        <v>0</v>
      </c>
      <c r="G203">
        <f>Model!G136</f>
        <v>0</v>
      </c>
      <c r="H203">
        <f>Model!H136</f>
        <v>0</v>
      </c>
      <c r="I203" t="str">
        <f>Model!I136</f>
        <v>Operating Activities:</v>
      </c>
      <c r="J203">
        <f>Model!J136</f>
        <v>0</v>
      </c>
      <c r="K203">
        <f>Model!K136</f>
        <v>0</v>
      </c>
      <c r="L203">
        <f>Model!L136</f>
        <v>0</v>
      </c>
      <c r="M203">
        <f>Model!M136</f>
        <v>0</v>
      </c>
      <c r="N203">
        <f>Model!N136</f>
        <v>0</v>
      </c>
      <c r="O203">
        <f>Model!O136</f>
        <v>0</v>
      </c>
      <c r="P203">
        <f>Model!P136</f>
        <v>0</v>
      </c>
      <c r="Q203">
        <f>Model!Q136</f>
        <v>0</v>
      </c>
      <c r="R203">
        <f>Model!R136</f>
        <v>0</v>
      </c>
      <c r="S203">
        <f>Model!S136</f>
        <v>0</v>
      </c>
      <c r="T203">
        <f>Model!T136</f>
        <v>0</v>
      </c>
      <c r="U203">
        <f>Model!U136</f>
        <v>0</v>
      </c>
      <c r="V203">
        <f>Model!V136</f>
        <v>0</v>
      </c>
      <c r="W203">
        <f>Model!W136</f>
        <v>0</v>
      </c>
      <c r="X203">
        <f>Model!X136</f>
        <v>0</v>
      </c>
      <c r="Y203">
        <f>Model!Y136</f>
        <v>0</v>
      </c>
      <c r="Z203">
        <f>Model!Z136</f>
        <v>0</v>
      </c>
      <c r="AA203">
        <f>Model!AA136</f>
        <v>0</v>
      </c>
      <c r="AB203">
        <f>Model!AB136</f>
        <v>0</v>
      </c>
      <c r="AC203">
        <f>Model!AC136</f>
        <v>0</v>
      </c>
      <c r="AD203">
        <f>Model!AD136</f>
        <v>0</v>
      </c>
      <c r="AE203">
        <f>Model!AE136</f>
        <v>0</v>
      </c>
      <c r="AF203">
        <f>Model!AF136</f>
        <v>0</v>
      </c>
      <c r="AG203">
        <f>Model!AG136</f>
        <v>0</v>
      </c>
      <c r="AH203">
        <f>Model!AH136</f>
        <v>0</v>
      </c>
      <c r="AI203">
        <f>Model!AI136</f>
        <v>0</v>
      </c>
      <c r="AJ203">
        <f>Model!AJ136</f>
        <v>0</v>
      </c>
      <c r="AK203">
        <f>Model!AK136</f>
        <v>0</v>
      </c>
      <c r="AL203">
        <f>Model!AL136</f>
        <v>0</v>
      </c>
      <c r="AM203">
        <f>Model!AM136</f>
        <v>0</v>
      </c>
      <c r="AN203">
        <f>Model!AN136</f>
        <v>0</v>
      </c>
      <c r="AO203">
        <f>Model!AO136</f>
        <v>0</v>
      </c>
      <c r="AP203">
        <f>Model!AP136</f>
        <v>0</v>
      </c>
      <c r="AQ203">
        <f>Model!AQ136</f>
        <v>0</v>
      </c>
      <c r="AR203">
        <f>Model!AR136</f>
        <v>0</v>
      </c>
      <c r="AS203">
        <f>Model!AS136</f>
        <v>0</v>
      </c>
      <c r="AT203">
        <f>Model!AT136</f>
        <v>0</v>
      </c>
      <c r="AU203">
        <f>Model!AU136</f>
        <v>0</v>
      </c>
      <c r="AV203">
        <f>Model!AV136</f>
        <v>0</v>
      </c>
      <c r="AW203">
        <f>Model!AW136</f>
        <v>0</v>
      </c>
      <c r="AX203">
        <f>Model!AX136</f>
        <v>0</v>
      </c>
      <c r="AY203">
        <f>Model!AY136</f>
        <v>0</v>
      </c>
      <c r="AZ203">
        <f>Model!AZ136</f>
        <v>0</v>
      </c>
      <c r="BA203">
        <f>Model!BA136</f>
        <v>0</v>
      </c>
      <c r="BB203">
        <f>Model!BB136</f>
        <v>0</v>
      </c>
      <c r="BC203">
        <f>Model!BC136</f>
        <v>0</v>
      </c>
      <c r="BD203">
        <f>Model!BD136</f>
        <v>0</v>
      </c>
      <c r="BE203">
        <f>Model!BE136</f>
        <v>0</v>
      </c>
      <c r="BF203">
        <f>Model!BF136</f>
        <v>0</v>
      </c>
      <c r="BG203">
        <f>Model!BG136</f>
        <v>0</v>
      </c>
      <c r="BH203">
        <f>Model!BH136</f>
        <v>0</v>
      </c>
      <c r="BI203">
        <f>Model!BI136</f>
        <v>0</v>
      </c>
      <c r="BJ203">
        <f>Model!BJ136</f>
        <v>0</v>
      </c>
      <c r="BK203">
        <f>Model!BK136</f>
        <v>0</v>
      </c>
      <c r="BL203">
        <f>Model!BL136</f>
        <v>0</v>
      </c>
      <c r="BM203">
        <f>Model!BM136</f>
        <v>0</v>
      </c>
      <c r="BN203">
        <f>Model!BN136</f>
        <v>0</v>
      </c>
      <c r="BO203">
        <f>Model!BO136</f>
        <v>0</v>
      </c>
      <c r="BP203">
        <f>Model!BP136</f>
        <v>0</v>
      </c>
      <c r="BQ203">
        <f>Model!BQ136</f>
        <v>0</v>
      </c>
      <c r="BR203">
        <f>Model!BR136</f>
        <v>0</v>
      </c>
      <c r="BS203">
        <f>Model!BS136</f>
        <v>0</v>
      </c>
      <c r="BT203">
        <f>Model!BT136</f>
        <v>0</v>
      </c>
      <c r="BU203">
        <f>Model!BU136</f>
        <v>0</v>
      </c>
      <c r="BV203">
        <f>Model!BV136</f>
        <v>0</v>
      </c>
      <c r="BW203">
        <f>Model!BW136</f>
        <v>0</v>
      </c>
      <c r="BX203">
        <f>Model!BX136</f>
        <v>0</v>
      </c>
      <c r="BY203">
        <f>Model!BY136</f>
        <v>0</v>
      </c>
      <c r="BZ203">
        <f>Model!BZ136</f>
        <v>0</v>
      </c>
      <c r="CA203">
        <f>Model!CA136</f>
        <v>0</v>
      </c>
      <c r="CB203">
        <f>Model!CB136</f>
        <v>0</v>
      </c>
      <c r="CC203">
        <f>Model!CC136</f>
        <v>0</v>
      </c>
      <c r="CD203">
        <f>Model!CD136</f>
        <v>0</v>
      </c>
      <c r="CE203">
        <f>Model!CE136</f>
        <v>0</v>
      </c>
      <c r="CF203">
        <f>Model!CF136</f>
        <v>0</v>
      </c>
      <c r="CG203">
        <f>Model!CG136</f>
        <v>0</v>
      </c>
      <c r="CH203">
        <f>Model!CH136</f>
        <v>0</v>
      </c>
      <c r="CI203">
        <f>Model!CI136</f>
        <v>0</v>
      </c>
      <c r="CJ203">
        <f>Model!CJ136</f>
        <v>0</v>
      </c>
      <c r="CK203">
        <f>Model!CK136</f>
        <v>0</v>
      </c>
      <c r="CL203">
        <f>Model!CL136</f>
        <v>0</v>
      </c>
      <c r="CM203">
        <f>Model!CM136</f>
        <v>0</v>
      </c>
      <c r="CN203">
        <f>Model!CN136</f>
        <v>0</v>
      </c>
      <c r="CO203">
        <f>Model!CO136</f>
        <v>0</v>
      </c>
      <c r="CP203">
        <f>Model!CP136</f>
        <v>0</v>
      </c>
      <c r="CQ203">
        <f>Model!CQ136</f>
        <v>0</v>
      </c>
      <c r="CR203">
        <f>Model!CR136</f>
        <v>0</v>
      </c>
      <c r="CS203">
        <f>Model!CS136</f>
        <v>0</v>
      </c>
      <c r="CT203">
        <f>Model!CT136</f>
        <v>0</v>
      </c>
      <c r="CU203">
        <f>Model!CU136</f>
        <v>0</v>
      </c>
      <c r="CV203">
        <f>Model!CV136</f>
        <v>0</v>
      </c>
      <c r="CW203">
        <f>Model!CW136</f>
        <v>0</v>
      </c>
      <c r="CX203">
        <f>Model!CX136</f>
        <v>0</v>
      </c>
      <c r="CY203">
        <f>Model!CY136</f>
        <v>0</v>
      </c>
      <c r="CZ203">
        <f>Model!CZ136</f>
        <v>0</v>
      </c>
      <c r="DA203">
        <f>Model!DA136</f>
        <v>0</v>
      </c>
      <c r="DB203">
        <f>Model!DB136</f>
        <v>0</v>
      </c>
      <c r="DC203">
        <f>Model!DC136</f>
        <v>0</v>
      </c>
      <c r="DD203">
        <f>Model!DD136</f>
        <v>0</v>
      </c>
      <c r="DE203">
        <f>Model!DE136</f>
        <v>0</v>
      </c>
      <c r="DF203">
        <f>Model!DF136</f>
        <v>0</v>
      </c>
      <c r="DG203">
        <f>Model!DG136</f>
        <v>0</v>
      </c>
      <c r="DH203">
        <f>Model!DH136</f>
        <v>0</v>
      </c>
      <c r="DI203">
        <f>Model!DI136</f>
        <v>0</v>
      </c>
      <c r="DJ203">
        <f>Model!DJ136</f>
        <v>0</v>
      </c>
      <c r="DK203">
        <f>Model!DK136</f>
        <v>0</v>
      </c>
      <c r="DL203">
        <f>Model!DL136</f>
        <v>0</v>
      </c>
      <c r="DM203">
        <f>Model!DM136</f>
        <v>0</v>
      </c>
      <c r="DN203">
        <f>Model!DN136</f>
        <v>0</v>
      </c>
      <c r="DO203">
        <f>Model!DO136</f>
        <v>0</v>
      </c>
      <c r="DP203">
        <f>Model!DP136</f>
        <v>0</v>
      </c>
      <c r="DQ203">
        <f>Model!DQ136</f>
        <v>0</v>
      </c>
      <c r="DR203">
        <f>Model!DR136</f>
        <v>0</v>
      </c>
      <c r="DS203">
        <f>Model!DS136</f>
        <v>0</v>
      </c>
      <c r="DT203">
        <f>Model!DT136</f>
        <v>0</v>
      </c>
      <c r="DU203">
        <f>Model!DU136</f>
        <v>0</v>
      </c>
      <c r="DV203">
        <f>Model!DV136</f>
        <v>0</v>
      </c>
      <c r="DW203">
        <f>Model!DW136</f>
        <v>0</v>
      </c>
      <c r="DX203">
        <f>Model!DX136</f>
        <v>0</v>
      </c>
      <c r="DY203">
        <f>Model!DY136</f>
        <v>0</v>
      </c>
      <c r="DZ203">
        <f>Model!DZ136</f>
        <v>0</v>
      </c>
      <c r="EA203">
        <f>Model!EA136</f>
        <v>0</v>
      </c>
      <c r="EB203">
        <f>Model!EB136</f>
        <v>0</v>
      </c>
      <c r="EC203">
        <f>Model!EC136</f>
        <v>0</v>
      </c>
      <c r="ED203">
        <f>Model!ED136</f>
        <v>0</v>
      </c>
      <c r="EE203">
        <f>Model!EE136</f>
        <v>0</v>
      </c>
      <c r="EF203">
        <f>Model!EF136</f>
        <v>0</v>
      </c>
      <c r="EG203">
        <f>Model!EG136</f>
        <v>0</v>
      </c>
      <c r="EH203">
        <f>Model!EH136</f>
        <v>0</v>
      </c>
      <c r="EI203">
        <f>Model!EI136</f>
        <v>0</v>
      </c>
      <c r="EJ203">
        <f>Model!EJ136</f>
        <v>0</v>
      </c>
      <c r="EK203">
        <f>Model!EK136</f>
        <v>0</v>
      </c>
      <c r="EL203">
        <f>Model!EM136</f>
        <v>0</v>
      </c>
      <c r="EM203">
        <f>Model!EN136</f>
        <v>0</v>
      </c>
      <c r="EN203">
        <f>Model!EO136</f>
        <v>0</v>
      </c>
      <c r="EO203">
        <f>Model!EP136</f>
        <v>0</v>
      </c>
      <c r="EP203">
        <f>Model!EQ136</f>
        <v>0</v>
      </c>
      <c r="EQ203">
        <f>Model!ER136</f>
        <v>0</v>
      </c>
      <c r="ER203">
        <f>Model!ES136</f>
        <v>0</v>
      </c>
      <c r="ES203">
        <f>Model!ET136</f>
        <v>0</v>
      </c>
      <c r="ET203">
        <f>Model!EU136</f>
        <v>0</v>
      </c>
      <c r="EU203">
        <f>Model!EV136</f>
        <v>0</v>
      </c>
      <c r="EV203">
        <f>Model!EW136</f>
        <v>0</v>
      </c>
      <c r="EW203">
        <f>Model!EX136</f>
        <v>0</v>
      </c>
      <c r="EX203">
        <f>Model!EY136</f>
        <v>0</v>
      </c>
    </row>
    <row r="204" spans="1:154" hidden="1" outlineLevel="1">
      <c r="A204">
        <f>Model!A137</f>
        <v>0</v>
      </c>
      <c r="B204">
        <f>Model!B137</f>
        <v>0</v>
      </c>
      <c r="C204">
        <f>Model!C137</f>
        <v>0</v>
      </c>
      <c r="D204">
        <f>Model!D137</f>
        <v>0</v>
      </c>
      <c r="E204">
        <f>Model!E137</f>
        <v>0</v>
      </c>
      <c r="F204">
        <f>Model!F137</f>
        <v>0</v>
      </c>
      <c r="G204">
        <f>Model!G137</f>
        <v>0</v>
      </c>
      <c r="H204">
        <f>Model!H137</f>
        <v>0</v>
      </c>
      <c r="I204" t="str">
        <f>Model!I137</f>
        <v>Net Income</v>
      </c>
      <c r="J204">
        <f>Model!J137</f>
        <v>0</v>
      </c>
      <c r="K204">
        <f>Model!K137</f>
        <v>0</v>
      </c>
      <c r="L204">
        <f>Model!L137</f>
        <v>0</v>
      </c>
      <c r="M204">
        <f>Model!M137</f>
        <v>0</v>
      </c>
      <c r="N204">
        <f>Model!N137</f>
        <v>0</v>
      </c>
      <c r="O204">
        <f>Model!O137</f>
        <v>0</v>
      </c>
      <c r="P204">
        <f>Model!P137</f>
        <v>0</v>
      </c>
      <c r="Q204">
        <f>Model!Q137</f>
        <v>0</v>
      </c>
      <c r="R204">
        <f>Model!R137</f>
        <v>0</v>
      </c>
      <c r="S204">
        <f>Model!S137</f>
        <v>0</v>
      </c>
      <c r="T204">
        <f>Model!T137</f>
        <v>0</v>
      </c>
      <c r="U204">
        <f>Model!U137</f>
        <v>0</v>
      </c>
      <c r="V204">
        <f>Model!V137</f>
        <v>0</v>
      </c>
      <c r="W204">
        <f>Model!W137</f>
        <v>0</v>
      </c>
      <c r="X204">
        <f>Model!X137</f>
        <v>0</v>
      </c>
      <c r="Y204">
        <f>Model!Y137</f>
        <v>0</v>
      </c>
      <c r="Z204">
        <f>Model!Z137</f>
        <v>0</v>
      </c>
      <c r="AA204">
        <f>Model!AA137</f>
        <v>0</v>
      </c>
      <c r="AB204">
        <f>Model!AB137</f>
        <v>0</v>
      </c>
      <c r="AC204">
        <f>Model!AC137</f>
        <v>0</v>
      </c>
      <c r="AD204">
        <f>Model!AD137</f>
        <v>0</v>
      </c>
      <c r="AE204">
        <f>Model!AE137</f>
        <v>0</v>
      </c>
      <c r="AF204">
        <f>Model!AF137</f>
        <v>0</v>
      </c>
      <c r="AG204">
        <f>Model!AG137</f>
        <v>0</v>
      </c>
      <c r="AH204">
        <f>Model!AH137</f>
        <v>0</v>
      </c>
      <c r="AI204">
        <f>Model!AI137</f>
        <v>0</v>
      </c>
      <c r="AJ204">
        <f>Model!AJ137</f>
        <v>0</v>
      </c>
      <c r="AK204">
        <f>Model!AK137</f>
        <v>0</v>
      </c>
      <c r="AL204">
        <f>Model!AL137</f>
        <v>0</v>
      </c>
      <c r="AM204">
        <f>Model!AM137</f>
        <v>0</v>
      </c>
      <c r="AN204">
        <f>Model!AN137</f>
        <v>0</v>
      </c>
      <c r="AO204">
        <f>Model!AO137</f>
        <v>0</v>
      </c>
      <c r="AP204">
        <f>Model!AP137</f>
        <v>0</v>
      </c>
      <c r="AQ204">
        <f>Model!AQ137</f>
        <v>0</v>
      </c>
      <c r="AR204">
        <f>Model!AR137</f>
        <v>0</v>
      </c>
      <c r="AS204">
        <f>Model!AS137</f>
        <v>0</v>
      </c>
      <c r="AT204">
        <f>Model!AT137</f>
        <v>0</v>
      </c>
      <c r="AU204">
        <f>Model!AU137</f>
        <v>0</v>
      </c>
      <c r="AV204">
        <f>Model!AV137</f>
        <v>0</v>
      </c>
      <c r="AW204">
        <f>Model!AW137</f>
        <v>0</v>
      </c>
      <c r="AX204">
        <f>Model!AX137</f>
        <v>-2.806</v>
      </c>
      <c r="AY204">
        <f>Model!AY137</f>
        <v>-1.9719999999999995</v>
      </c>
      <c r="AZ204">
        <f>Model!AZ137</f>
        <v>-1.5100000000000007</v>
      </c>
      <c r="BA204">
        <f>Model!BA137</f>
        <v>-0.48599999999999977</v>
      </c>
      <c r="BB204">
        <f>Model!BB137</f>
        <v>-0.82599999999999996</v>
      </c>
      <c r="BC204">
        <f>Model!BC137</f>
        <v>1.5760000000000001</v>
      </c>
      <c r="BD204">
        <f>Model!BD137</f>
        <v>-0.57200000000000017</v>
      </c>
      <c r="BE204">
        <f>Model!BE137</f>
        <v>0.92400000000000027</v>
      </c>
      <c r="BF204">
        <f>Model!BF137</f>
        <v>1.724</v>
      </c>
      <c r="BG204">
        <f>Model!BG137</f>
        <v>1.3320000000000001</v>
      </c>
      <c r="BH204">
        <f>Model!BH137</f>
        <v>2.3339999999999996</v>
      </c>
      <c r="BI204">
        <f>Model!BI137</f>
        <v>0.5490000000000006</v>
      </c>
      <c r="BJ204">
        <f>Model!BJ137</f>
        <v>-3.7469999999999999</v>
      </c>
      <c r="BK204">
        <f>Model!BK137</f>
        <v>-10.231999999999999</v>
      </c>
      <c r="BL204">
        <f>Model!BL137</f>
        <v>-1.1890000000000001</v>
      </c>
      <c r="BM204">
        <f>Model!BM137</f>
        <v>2.7149999999999999</v>
      </c>
      <c r="BN204">
        <f>Model!BN137</f>
        <v>-6.2590000000000003</v>
      </c>
      <c r="BO204">
        <f>Model!BO137</f>
        <v>-10.477</v>
      </c>
      <c r="BP204">
        <f>Model!BP137</f>
        <v>-15.977</v>
      </c>
      <c r="BQ204">
        <f>Model!BQ137</f>
        <v>-10.896999999999998</v>
      </c>
      <c r="BR204">
        <f>Model!BR137</f>
        <v>-58.384</v>
      </c>
      <c r="BS204">
        <f>Model!BS137</f>
        <v>-38.721000000000004</v>
      </c>
      <c r="BT204">
        <f>Model!BT137</f>
        <v>-26.048999999999992</v>
      </c>
      <c r="BU204">
        <f>Model!BU137</f>
        <v>-25.72</v>
      </c>
      <c r="BV204">
        <f>Model!BV137</f>
        <v>-47.604999999999997</v>
      </c>
      <c r="BW204">
        <f>Model!BW137</f>
        <v>-156.149</v>
      </c>
      <c r="BX204">
        <f>Model!BX137</f>
        <v>6.8069999999999951</v>
      </c>
      <c r="BY204">
        <f>Model!BY137</f>
        <v>-23.490999999999978</v>
      </c>
      <c r="BZ204">
        <f>Model!BZ137</f>
        <v>-4.6059999999999999</v>
      </c>
      <c r="CA204">
        <f>Model!CA137</f>
        <v>-21.844999999999999</v>
      </c>
      <c r="CB204">
        <f>Model!CB137</f>
        <v>9.2059999999999977</v>
      </c>
      <c r="CC204">
        <f>Model!CC137</f>
        <v>-77.175000000000011</v>
      </c>
      <c r="CD204">
        <f>Model!CD137</f>
        <v>-15.989154148887707</v>
      </c>
      <c r="CE204">
        <f>Model!CE137</f>
        <v>-16.904734213999973</v>
      </c>
      <c r="CF204">
        <f>Model!CF137</f>
        <v>15.379670347555532</v>
      </c>
      <c r="CG204">
        <f>Model!CG137</f>
        <v>20.219906835292306</v>
      </c>
      <c r="CH204">
        <f>Model!CH137</f>
        <v>0</v>
      </c>
      <c r="CI204">
        <f>Model!CI137</f>
        <v>0</v>
      </c>
      <c r="CJ204">
        <f>Model!CJ137</f>
        <v>0</v>
      </c>
      <c r="CK204">
        <f>Model!CK137</f>
        <v>0</v>
      </c>
      <c r="CL204">
        <f>Model!CL137</f>
        <v>0</v>
      </c>
      <c r="CM204">
        <f>Model!CM137</f>
        <v>0</v>
      </c>
      <c r="CN204">
        <f>Model!CN137</f>
        <v>0</v>
      </c>
      <c r="CO204">
        <f>Model!CO137</f>
        <v>0</v>
      </c>
      <c r="CP204">
        <f>Model!CP137</f>
        <v>0</v>
      </c>
      <c r="CQ204">
        <f>Model!CQ137</f>
        <v>0</v>
      </c>
      <c r="CR204">
        <f>Model!CR137</f>
        <v>0</v>
      </c>
      <c r="CS204">
        <f>Model!CS137</f>
        <v>0</v>
      </c>
      <c r="CT204">
        <f>Model!CT137</f>
        <v>0</v>
      </c>
      <c r="CU204">
        <f>Model!CU137</f>
        <v>0</v>
      </c>
      <c r="CV204">
        <f>Model!CV137</f>
        <v>0</v>
      </c>
      <c r="CW204">
        <f>Model!CW137</f>
        <v>0</v>
      </c>
      <c r="CX204">
        <f>Model!CX137</f>
        <v>0</v>
      </c>
      <c r="CY204">
        <f>Model!CY137</f>
        <v>0</v>
      </c>
      <c r="CZ204">
        <f>Model!CZ137</f>
        <v>0</v>
      </c>
      <c r="DA204">
        <f>Model!DA137</f>
        <v>0</v>
      </c>
      <c r="DB204">
        <f>Model!DB137</f>
        <v>0</v>
      </c>
      <c r="DC204">
        <f>Model!DC137</f>
        <v>0</v>
      </c>
      <c r="DD204">
        <f>Model!DD137</f>
        <v>0</v>
      </c>
      <c r="DE204">
        <f>Model!DE137</f>
        <v>0</v>
      </c>
      <c r="DF204">
        <f>Model!DF137</f>
        <v>0</v>
      </c>
      <c r="DG204">
        <f>Model!DG137</f>
        <v>0</v>
      </c>
      <c r="DH204">
        <f>Model!DH137</f>
        <v>0</v>
      </c>
      <c r="DI204">
        <f>Model!DI137</f>
        <v>0</v>
      </c>
      <c r="DJ204">
        <f>Model!DJ137</f>
        <v>0</v>
      </c>
      <c r="DK204">
        <f>Model!DK137</f>
        <v>0</v>
      </c>
      <c r="DL204">
        <f>Model!DL137</f>
        <v>0</v>
      </c>
      <c r="DM204">
        <f>Model!DM137</f>
        <v>0</v>
      </c>
      <c r="DN204">
        <f>Model!DN137</f>
        <v>0</v>
      </c>
      <c r="DO204">
        <f>Model!DO137</f>
        <v>0</v>
      </c>
      <c r="DP204">
        <f>Model!DP137</f>
        <v>0</v>
      </c>
      <c r="DQ204">
        <f>Model!DQ137</f>
        <v>0</v>
      </c>
      <c r="DR204">
        <f>Model!DR137</f>
        <v>0</v>
      </c>
      <c r="DS204">
        <f>Model!DS137</f>
        <v>-21.216999999999999</v>
      </c>
      <c r="DT204">
        <f>Model!DT137</f>
        <v>-12.855</v>
      </c>
      <c r="DU204">
        <f>Model!DU137</f>
        <v>-6.774</v>
      </c>
      <c r="DV204">
        <f>Model!DV137</f>
        <v>1.1020000000000003</v>
      </c>
      <c r="DW204">
        <f>Model!DW137</f>
        <v>5.9390000000000001</v>
      </c>
      <c r="DX204">
        <f>Model!DX137</f>
        <v>-12.452999999999999</v>
      </c>
      <c r="DY204">
        <f>Model!DY137</f>
        <v>-43.61</v>
      </c>
      <c r="DZ204">
        <f>Model!DZ137</f>
        <v>-148.874</v>
      </c>
      <c r="EA204">
        <f>Model!EA137</f>
        <v>-220.43799999999999</v>
      </c>
      <c r="EB204">
        <f>Model!EB137</f>
        <v>-94.420000000000016</v>
      </c>
      <c r="EC204">
        <f>Model!EC137</f>
        <v>2.7056888199603044</v>
      </c>
      <c r="ED204">
        <f>Model!ED137</f>
        <v>82.431411514564161</v>
      </c>
      <c r="EE204">
        <f>Model!EE137</f>
        <v>211.48949226655887</v>
      </c>
      <c r="EF204">
        <f>Model!EF137</f>
        <v>339.42125346521971</v>
      </c>
      <c r="EG204">
        <f>Model!EG137</f>
        <v>487.60300983831087</v>
      </c>
      <c r="EH204">
        <f>Model!EH137</f>
        <v>577.93511838773077</v>
      </c>
      <c r="EI204">
        <f>Model!EI137</f>
        <v>716.27497057699293</v>
      </c>
      <c r="EJ204">
        <f>Model!EJ137</f>
        <v>884.0657877622084</v>
      </c>
      <c r="EK204">
        <f>Model!EK137</f>
        <v>0</v>
      </c>
      <c r="EL204">
        <f>Model!EM137</f>
        <v>0</v>
      </c>
      <c r="EM204">
        <f>Model!EN137</f>
        <v>0</v>
      </c>
      <c r="EN204">
        <f>Model!EO137</f>
        <v>0</v>
      </c>
      <c r="EO204">
        <f>Model!EP137</f>
        <v>0</v>
      </c>
      <c r="EP204">
        <f>Model!EQ137</f>
        <v>0</v>
      </c>
      <c r="EQ204">
        <f>Model!ER137</f>
        <v>0</v>
      </c>
      <c r="ER204">
        <f>Model!ES137</f>
        <v>0</v>
      </c>
      <c r="ES204">
        <f>Model!ET137</f>
        <v>0</v>
      </c>
      <c r="ET204">
        <f>Model!EU137</f>
        <v>0</v>
      </c>
      <c r="EU204">
        <f>Model!EV137</f>
        <v>0</v>
      </c>
      <c r="EV204">
        <f>Model!EW137</f>
        <v>0</v>
      </c>
      <c r="EW204">
        <f>Model!EX137</f>
        <v>0</v>
      </c>
      <c r="EX204">
        <f>Model!EY137</f>
        <v>0</v>
      </c>
    </row>
    <row r="205" spans="1:154" hidden="1" outlineLevel="1">
      <c r="A205">
        <f>Model!A138</f>
        <v>0</v>
      </c>
      <c r="B205">
        <f>Model!B138</f>
        <v>0</v>
      </c>
      <c r="C205">
        <f>Model!C138</f>
        <v>0</v>
      </c>
      <c r="D205">
        <f>Model!D138</f>
        <v>0</v>
      </c>
      <c r="E205">
        <f>Model!E138</f>
        <v>0</v>
      </c>
      <c r="F205">
        <f>Model!F138</f>
        <v>0</v>
      </c>
      <c r="G205">
        <f>Model!G138</f>
        <v>0</v>
      </c>
      <c r="H205">
        <f>Model!H138</f>
        <v>0</v>
      </c>
      <c r="I205" t="str">
        <f>Model!I138</f>
        <v>Depreciation &amp; Amortization</v>
      </c>
      <c r="J205">
        <f>Model!J138</f>
        <v>0</v>
      </c>
      <c r="K205">
        <f>Model!K138</f>
        <v>0</v>
      </c>
      <c r="L205">
        <f>Model!L138</f>
        <v>0</v>
      </c>
      <c r="M205">
        <f>Model!M138</f>
        <v>0</v>
      </c>
      <c r="N205">
        <f>Model!N138</f>
        <v>0</v>
      </c>
      <c r="O205">
        <f>Model!O138</f>
        <v>0</v>
      </c>
      <c r="P205">
        <f>Model!P138</f>
        <v>0</v>
      </c>
      <c r="Q205">
        <f>Model!Q138</f>
        <v>0</v>
      </c>
      <c r="R205">
        <f>Model!R138</f>
        <v>0</v>
      </c>
      <c r="S205">
        <f>Model!S138</f>
        <v>0</v>
      </c>
      <c r="T205">
        <f>Model!T138</f>
        <v>0</v>
      </c>
      <c r="U205">
        <f>Model!U138</f>
        <v>0</v>
      </c>
      <c r="V205">
        <f>Model!V138</f>
        <v>0</v>
      </c>
      <c r="W205">
        <f>Model!W138</f>
        <v>0</v>
      </c>
      <c r="X205">
        <f>Model!X138</f>
        <v>0</v>
      </c>
      <c r="Y205">
        <f>Model!Y138</f>
        <v>0</v>
      </c>
      <c r="Z205">
        <f>Model!Z138</f>
        <v>0</v>
      </c>
      <c r="AA205">
        <f>Model!AA138</f>
        <v>0</v>
      </c>
      <c r="AB205">
        <f>Model!AB138</f>
        <v>0</v>
      </c>
      <c r="AC205">
        <f>Model!AC138</f>
        <v>0</v>
      </c>
      <c r="AD205">
        <f>Model!AD138</f>
        <v>0</v>
      </c>
      <c r="AE205">
        <f>Model!AE138</f>
        <v>0</v>
      </c>
      <c r="AF205">
        <f>Model!AF138</f>
        <v>0</v>
      </c>
      <c r="AG205">
        <f>Model!AG138</f>
        <v>0</v>
      </c>
      <c r="AH205">
        <f>Model!AH138</f>
        <v>0</v>
      </c>
      <c r="AI205">
        <f>Model!AI138</f>
        <v>0</v>
      </c>
      <c r="AJ205">
        <f>Model!AJ138</f>
        <v>0</v>
      </c>
      <c r="AK205">
        <f>Model!AK138</f>
        <v>0</v>
      </c>
      <c r="AL205">
        <f>Model!AL138</f>
        <v>0</v>
      </c>
      <c r="AM205">
        <f>Model!AM138</f>
        <v>0</v>
      </c>
      <c r="AN205">
        <f>Model!AN138</f>
        <v>0</v>
      </c>
      <c r="AO205">
        <f>Model!AO138</f>
        <v>0</v>
      </c>
      <c r="AP205">
        <f>Model!AP138</f>
        <v>0</v>
      </c>
      <c r="AQ205">
        <f>Model!AQ138</f>
        <v>0</v>
      </c>
      <c r="AR205">
        <f>Model!AR138</f>
        <v>0</v>
      </c>
      <c r="AS205">
        <f>Model!AS138</f>
        <v>0</v>
      </c>
      <c r="AT205">
        <f>Model!AT138</f>
        <v>0</v>
      </c>
      <c r="AU205">
        <f>Model!AU138</f>
        <v>0</v>
      </c>
      <c r="AV205">
        <f>Model!AV138</f>
        <v>0</v>
      </c>
      <c r="AW205">
        <f>Model!AW138</f>
        <v>0</v>
      </c>
      <c r="AX205">
        <f>Model!AX138</f>
        <v>1.228</v>
      </c>
      <c r="AY205">
        <f>Model!AY138</f>
        <v>1.3539999999999999</v>
      </c>
      <c r="AZ205">
        <f>Model!AZ138</f>
        <v>1.3139999999999998</v>
      </c>
      <c r="BA205">
        <f>Model!BA138</f>
        <v>1.3659999999999994</v>
      </c>
      <c r="BB205">
        <f>Model!BB138</f>
        <v>1.526</v>
      </c>
      <c r="BC205">
        <f>Model!BC138</f>
        <v>1.8680000000000001</v>
      </c>
      <c r="BD205">
        <f>Model!BD138</f>
        <v>2.0350000000000001</v>
      </c>
      <c r="BE205">
        <f>Model!BE138</f>
        <v>1.7609999999999999</v>
      </c>
      <c r="BF205">
        <f>Model!BF138</f>
        <v>2.3359999999999999</v>
      </c>
      <c r="BG205">
        <f>Model!BG138</f>
        <v>2.7490000000000001</v>
      </c>
      <c r="BH205">
        <f>Model!BH138</f>
        <v>3.6169999999999995</v>
      </c>
      <c r="BI205">
        <f>Model!BI138</f>
        <v>4.0709999999999997</v>
      </c>
      <c r="BJ205">
        <f>Model!BJ138</f>
        <v>4.7789999999999999</v>
      </c>
      <c r="BK205">
        <f>Model!BK138</f>
        <v>5.1549999999999994</v>
      </c>
      <c r="BL205">
        <f>Model!BL138</f>
        <v>5.8770000000000007</v>
      </c>
      <c r="BM205">
        <f>Model!BM138</f>
        <v>7.4430000000000032</v>
      </c>
      <c r="BN205">
        <f>Model!BN138</f>
        <v>8.0739999999999998</v>
      </c>
      <c r="BO205">
        <f>Model!BO138</f>
        <v>8.5960000000000019</v>
      </c>
      <c r="BP205">
        <f>Model!BP138</f>
        <v>9.0389999999999997</v>
      </c>
      <c r="BQ205">
        <f>Model!BQ138</f>
        <v>9.9149999999999974</v>
      </c>
      <c r="BR205">
        <f>Model!BR138</f>
        <v>14.028</v>
      </c>
      <c r="BS205">
        <f>Model!BS138</f>
        <v>20.419000000000004</v>
      </c>
      <c r="BT205">
        <f>Model!BT138</f>
        <v>19.583999999999996</v>
      </c>
      <c r="BU205">
        <f>Model!BU138</f>
        <v>21.355</v>
      </c>
      <c r="BV205">
        <f>Model!BV138</f>
        <v>23.806999999999999</v>
      </c>
      <c r="BW205">
        <f>Model!BW138</f>
        <v>25.55</v>
      </c>
      <c r="BX205">
        <f>Model!BX138</f>
        <v>25.495000000000008</v>
      </c>
      <c r="BY205">
        <f>Model!BY138</f>
        <v>25.738000000000003</v>
      </c>
      <c r="BZ205">
        <f>Model!BZ138</f>
        <v>27.135000000000002</v>
      </c>
      <c r="CA205">
        <f>Model!CA138</f>
        <v>27.021999999999995</v>
      </c>
      <c r="CB205">
        <f>Model!CB138</f>
        <v>27.419</v>
      </c>
      <c r="CC205">
        <f>Model!CC138</f>
        <v>28.579000000000011</v>
      </c>
      <c r="CD205">
        <f>Model!CD138</f>
        <v>26.801299204456477</v>
      </c>
      <c r="CE205">
        <f>Model!CE138</f>
        <v>29.267154053577734</v>
      </c>
      <c r="CF205">
        <f>Model!CF138</f>
        <v>30.853344555797339</v>
      </c>
      <c r="CG205">
        <f>Model!CG138</f>
        <v>30.69844373387776</v>
      </c>
      <c r="CH205">
        <f>Model!CH138</f>
        <v>0</v>
      </c>
      <c r="CI205">
        <f>Model!CI138</f>
        <v>0</v>
      </c>
      <c r="CJ205">
        <f>Model!CJ138</f>
        <v>0</v>
      </c>
      <c r="CK205">
        <f>Model!CK138</f>
        <v>0</v>
      </c>
      <c r="CL205">
        <f>Model!CL138</f>
        <v>0</v>
      </c>
      <c r="CM205">
        <f>Model!CM138</f>
        <v>0</v>
      </c>
      <c r="CN205">
        <f>Model!CN138</f>
        <v>0</v>
      </c>
      <c r="CO205">
        <f>Model!CO138</f>
        <v>0</v>
      </c>
      <c r="CP205">
        <f>Model!CP138</f>
        <v>0</v>
      </c>
      <c r="CQ205">
        <f>Model!CQ138</f>
        <v>0</v>
      </c>
      <c r="CR205">
        <f>Model!CR138</f>
        <v>0</v>
      </c>
      <c r="CS205">
        <f>Model!CS138</f>
        <v>0</v>
      </c>
      <c r="CT205">
        <f>Model!CT138</f>
        <v>0</v>
      </c>
      <c r="CU205">
        <f>Model!CU138</f>
        <v>0</v>
      </c>
      <c r="CV205">
        <f>Model!CV138</f>
        <v>0</v>
      </c>
      <c r="CW205">
        <f>Model!CW138</f>
        <v>0</v>
      </c>
      <c r="CX205">
        <f>Model!CX138</f>
        <v>0</v>
      </c>
      <c r="CY205">
        <f>Model!CY138</f>
        <v>0</v>
      </c>
      <c r="CZ205">
        <f>Model!CZ138</f>
        <v>0</v>
      </c>
      <c r="DA205">
        <f>Model!DA138</f>
        <v>0</v>
      </c>
      <c r="DB205">
        <f>Model!DB138</f>
        <v>0</v>
      </c>
      <c r="DC205">
        <f>Model!DC138</f>
        <v>0</v>
      </c>
      <c r="DD205">
        <f>Model!DD138</f>
        <v>0</v>
      </c>
      <c r="DE205">
        <f>Model!DE138</f>
        <v>0</v>
      </c>
      <c r="DF205">
        <f>Model!DF138</f>
        <v>0</v>
      </c>
      <c r="DG205">
        <f>Model!DG138</f>
        <v>0</v>
      </c>
      <c r="DH205">
        <f>Model!DH138</f>
        <v>0</v>
      </c>
      <c r="DI205">
        <f>Model!DI138</f>
        <v>0</v>
      </c>
      <c r="DJ205">
        <f>Model!DJ138</f>
        <v>0</v>
      </c>
      <c r="DK205">
        <f>Model!DK138</f>
        <v>0</v>
      </c>
      <c r="DL205">
        <f>Model!DL138</f>
        <v>0</v>
      </c>
      <c r="DM205">
        <f>Model!DM138</f>
        <v>0</v>
      </c>
      <c r="DN205">
        <f>Model!DN138</f>
        <v>0</v>
      </c>
      <c r="DO205">
        <f>Model!DO138</f>
        <v>0</v>
      </c>
      <c r="DP205">
        <f>Model!DP138</f>
        <v>0</v>
      </c>
      <c r="DQ205">
        <f>Model!DQ138</f>
        <v>0</v>
      </c>
      <c r="DR205">
        <f>Model!DR138</f>
        <v>0</v>
      </c>
      <c r="DS205">
        <f>Model!DS138</f>
        <v>8.1470000000000002</v>
      </c>
      <c r="DT205">
        <f>Model!DT138</f>
        <v>6.407</v>
      </c>
      <c r="DU205">
        <f>Model!DU138</f>
        <v>5.2619999999999996</v>
      </c>
      <c r="DV205">
        <f>Model!DV138</f>
        <v>7.19</v>
      </c>
      <c r="DW205">
        <f>Model!DW138</f>
        <v>12.773</v>
      </c>
      <c r="DX205">
        <f>Model!DX138</f>
        <v>23.254000000000005</v>
      </c>
      <c r="DY205">
        <f>Model!DY138</f>
        <v>35.624000000000002</v>
      </c>
      <c r="DZ205">
        <f>Model!DZ138</f>
        <v>75.385999999999996</v>
      </c>
      <c r="EA205">
        <f>Model!EA138</f>
        <v>100.59</v>
      </c>
      <c r="EB205">
        <f>Model!EB138</f>
        <v>110.155</v>
      </c>
      <c r="EC205">
        <f>Model!EC138</f>
        <v>117.6202415477093</v>
      </c>
      <c r="ED205">
        <f>Model!ED138</f>
        <v>115.74527382433928</v>
      </c>
      <c r="EE205">
        <f>Model!EE138</f>
        <v>128.37692368777559</v>
      </c>
      <c r="EF205">
        <f>Model!EF138</f>
        <v>140.14126634141513</v>
      </c>
      <c r="EG205">
        <f>Model!EG138</f>
        <v>151.37947448702613</v>
      </c>
      <c r="EH205">
        <f>Model!EH138</f>
        <v>162.19044651937324</v>
      </c>
      <c r="EI205">
        <f>Model!EI138</f>
        <v>150.65609619414568</v>
      </c>
      <c r="EJ205">
        <f>Model!EJ138</f>
        <v>134.44803665533692</v>
      </c>
      <c r="EK205">
        <f>Model!EK138</f>
        <v>0</v>
      </c>
      <c r="EL205">
        <f>Model!EM138</f>
        <v>0</v>
      </c>
      <c r="EM205">
        <f>Model!EN138</f>
        <v>0</v>
      </c>
      <c r="EN205">
        <f>Model!EO138</f>
        <v>0</v>
      </c>
      <c r="EO205">
        <f>Model!EP138</f>
        <v>0</v>
      </c>
      <c r="EP205">
        <f>Model!EQ138</f>
        <v>0</v>
      </c>
      <c r="EQ205">
        <f>Model!ER138</f>
        <v>0</v>
      </c>
      <c r="ER205">
        <f>Model!ES138</f>
        <v>0</v>
      </c>
      <c r="ES205">
        <f>Model!ET138</f>
        <v>0</v>
      </c>
      <c r="ET205">
        <f>Model!EU138</f>
        <v>0</v>
      </c>
      <c r="EU205">
        <f>Model!EV138</f>
        <v>0</v>
      </c>
      <c r="EV205">
        <f>Model!EW138</f>
        <v>0</v>
      </c>
      <c r="EW205">
        <f>Model!EX138</f>
        <v>0</v>
      </c>
      <c r="EX205">
        <f>Model!EY138</f>
        <v>0</v>
      </c>
    </row>
    <row r="206" spans="1:154" hidden="1" outlineLevel="1">
      <c r="A206">
        <f>Model!A139</f>
        <v>0</v>
      </c>
      <c r="B206">
        <f>Model!B139</f>
        <v>0</v>
      </c>
      <c r="C206">
        <f>Model!C139</f>
        <v>0</v>
      </c>
      <c r="D206">
        <f>Model!D139</f>
        <v>0</v>
      </c>
      <c r="E206">
        <f>Model!E139</f>
        <v>0</v>
      </c>
      <c r="F206">
        <f>Model!F139</f>
        <v>0</v>
      </c>
      <c r="G206">
        <f>Model!G139</f>
        <v>0</v>
      </c>
      <c r="H206">
        <f>Model!H139</f>
        <v>0</v>
      </c>
      <c r="I206" t="str">
        <f>Model!I139</f>
        <v>Stock-Based Compensation</v>
      </c>
      <c r="J206">
        <f>Model!J139</f>
        <v>0</v>
      </c>
      <c r="K206">
        <f>Model!K139</f>
        <v>0</v>
      </c>
      <c r="L206">
        <f>Model!L139</f>
        <v>0</v>
      </c>
      <c r="M206">
        <f>Model!M139</f>
        <v>0</v>
      </c>
      <c r="N206">
        <f>Model!N139</f>
        <v>0</v>
      </c>
      <c r="O206">
        <f>Model!O139</f>
        <v>0</v>
      </c>
      <c r="P206">
        <f>Model!P139</f>
        <v>0</v>
      </c>
      <c r="Q206">
        <f>Model!Q139</f>
        <v>0</v>
      </c>
      <c r="R206">
        <f>Model!R139</f>
        <v>0</v>
      </c>
      <c r="S206">
        <f>Model!S139</f>
        <v>0</v>
      </c>
      <c r="T206">
        <f>Model!T139</f>
        <v>0</v>
      </c>
      <c r="U206">
        <f>Model!U139</f>
        <v>0</v>
      </c>
      <c r="V206">
        <f>Model!V139</f>
        <v>0</v>
      </c>
      <c r="W206">
        <f>Model!W139</f>
        <v>0</v>
      </c>
      <c r="X206">
        <f>Model!X139</f>
        <v>0</v>
      </c>
      <c r="Y206">
        <f>Model!Y139</f>
        <v>0</v>
      </c>
      <c r="Z206">
        <f>Model!Z139</f>
        <v>0</v>
      </c>
      <c r="AA206">
        <f>Model!AA139</f>
        <v>0</v>
      </c>
      <c r="AB206">
        <f>Model!AB139</f>
        <v>0</v>
      </c>
      <c r="AC206">
        <f>Model!AC139</f>
        <v>0</v>
      </c>
      <c r="AD206">
        <f>Model!AD139</f>
        <v>0</v>
      </c>
      <c r="AE206">
        <f>Model!AE139</f>
        <v>0</v>
      </c>
      <c r="AF206">
        <f>Model!AF139</f>
        <v>0</v>
      </c>
      <c r="AG206">
        <f>Model!AG139</f>
        <v>0</v>
      </c>
      <c r="AH206">
        <f>Model!AH139</f>
        <v>0</v>
      </c>
      <c r="AI206">
        <f>Model!AI139</f>
        <v>0</v>
      </c>
      <c r="AJ206">
        <f>Model!AJ139</f>
        <v>0</v>
      </c>
      <c r="AK206">
        <f>Model!AK139</f>
        <v>0</v>
      </c>
      <c r="AL206">
        <f>Model!AL139</f>
        <v>0</v>
      </c>
      <c r="AM206">
        <f>Model!AM139</f>
        <v>0</v>
      </c>
      <c r="AN206">
        <f>Model!AN139</f>
        <v>0</v>
      </c>
      <c r="AO206">
        <f>Model!AO139</f>
        <v>0</v>
      </c>
      <c r="AP206">
        <f>Model!AP139</f>
        <v>0</v>
      </c>
      <c r="AQ206">
        <f>Model!AQ139</f>
        <v>0</v>
      </c>
      <c r="AR206">
        <f>Model!AR139</f>
        <v>0</v>
      </c>
      <c r="AS206">
        <f>Model!AS139</f>
        <v>0</v>
      </c>
      <c r="AT206">
        <f>Model!AT139</f>
        <v>0</v>
      </c>
      <c r="AU206">
        <f>Model!AU139</f>
        <v>0</v>
      </c>
      <c r="AV206">
        <f>Model!AV139</f>
        <v>0</v>
      </c>
      <c r="AW206">
        <f>Model!AW139</f>
        <v>0</v>
      </c>
      <c r="AX206">
        <f>Model!AX139</f>
        <v>0.41199999999999998</v>
      </c>
      <c r="AY206">
        <f>Model!AY139</f>
        <v>0.42899999999999999</v>
      </c>
      <c r="AZ206">
        <f>Model!AZ139</f>
        <v>0.46799999999999992</v>
      </c>
      <c r="BA206">
        <f>Model!BA139</f>
        <v>0.40600000000000008</v>
      </c>
      <c r="BB206">
        <f>Model!BB139</f>
        <v>0.39</v>
      </c>
      <c r="BC206">
        <f>Model!BC139</f>
        <v>0.41300000000000003</v>
      </c>
      <c r="BD206">
        <f>Model!BD139</f>
        <v>0.48799999999999988</v>
      </c>
      <c r="BE206">
        <f>Model!BE139</f>
        <v>0.65400000000000025</v>
      </c>
      <c r="BF206">
        <f>Model!BF139</f>
        <v>1.4179999999999999</v>
      </c>
      <c r="BG206">
        <f>Model!BG139</f>
        <v>1.2249999999999999</v>
      </c>
      <c r="BH206">
        <f>Model!BH139</f>
        <v>1.7120000000000009</v>
      </c>
      <c r="BI206">
        <f>Model!BI139</f>
        <v>2.2559999999999993</v>
      </c>
      <c r="BJ206">
        <f>Model!BJ139</f>
        <v>4.1459999999999999</v>
      </c>
      <c r="BK206">
        <f>Model!BK139</f>
        <v>10.466999999999999</v>
      </c>
      <c r="BL206">
        <f>Model!BL139</f>
        <v>3.7680000000000016</v>
      </c>
      <c r="BM206">
        <f>Model!BM139</f>
        <v>5.0550000000000006</v>
      </c>
      <c r="BN206">
        <f>Model!BN139</f>
        <v>7.1319999999999997</v>
      </c>
      <c r="BO206">
        <f>Model!BO139</f>
        <v>8.41</v>
      </c>
      <c r="BP206">
        <f>Model!BP139</f>
        <v>8.6339999999999986</v>
      </c>
      <c r="BQ206">
        <f>Model!BQ139</f>
        <v>9.9090000000000007</v>
      </c>
      <c r="BR206">
        <f>Model!BR139</f>
        <v>23.007000000000001</v>
      </c>
      <c r="BS206">
        <f>Model!BS139</f>
        <v>29.88</v>
      </c>
      <c r="BT206">
        <f>Model!BT139</f>
        <v>28.015000000000004</v>
      </c>
      <c r="BU206">
        <f>Model!BU139</f>
        <v>24.312000000000001</v>
      </c>
      <c r="BV206">
        <f>Model!BV139</f>
        <v>25.550999999999998</v>
      </c>
      <c r="BW206">
        <f>Model!BW139</f>
        <v>28.315999999999999</v>
      </c>
      <c r="BX206">
        <f>Model!BX139</f>
        <v>27.285</v>
      </c>
      <c r="BY206">
        <f>Model!BY139</f>
        <v>25.766000000000009</v>
      </c>
      <c r="BZ206">
        <f>Model!BZ139</f>
        <v>26.395</v>
      </c>
      <c r="CA206">
        <f>Model!CA139</f>
        <v>29.193000000000001</v>
      </c>
      <c r="CB206">
        <f>Model!CB139</f>
        <v>28.574000000000009</v>
      </c>
      <c r="CC206">
        <f>Model!CC139</f>
        <v>29.408999999999988</v>
      </c>
      <c r="CD206">
        <f>Model!CD139</f>
        <v>30.56541</v>
      </c>
      <c r="CE206">
        <f>Model!CE139</f>
        <v>30.652650000000005</v>
      </c>
      <c r="CF206">
        <f>Model!CF139</f>
        <v>30.002700000000004</v>
      </c>
      <c r="CG206">
        <f>Model!CG139</f>
        <v>30.879450000000002</v>
      </c>
      <c r="CH206">
        <f>Model!CH139</f>
        <v>0</v>
      </c>
      <c r="CI206">
        <f>Model!CI139</f>
        <v>0</v>
      </c>
      <c r="CJ206">
        <f>Model!CJ139</f>
        <v>0</v>
      </c>
      <c r="CK206">
        <f>Model!CK139</f>
        <v>0</v>
      </c>
      <c r="CL206">
        <f>Model!CL139</f>
        <v>0</v>
      </c>
      <c r="CM206">
        <f>Model!CM139</f>
        <v>0</v>
      </c>
      <c r="CN206">
        <f>Model!CN139</f>
        <v>0</v>
      </c>
      <c r="CO206">
        <f>Model!CO139</f>
        <v>0</v>
      </c>
      <c r="CP206">
        <f>Model!CP139</f>
        <v>0</v>
      </c>
      <c r="CQ206">
        <f>Model!CQ139</f>
        <v>0</v>
      </c>
      <c r="CR206">
        <f>Model!CR139</f>
        <v>0</v>
      </c>
      <c r="CS206">
        <f>Model!CS139</f>
        <v>0</v>
      </c>
      <c r="CT206">
        <f>Model!CT139</f>
        <v>0</v>
      </c>
      <c r="CU206">
        <f>Model!CU139</f>
        <v>0</v>
      </c>
      <c r="CV206">
        <f>Model!CV139</f>
        <v>0</v>
      </c>
      <c r="CW206">
        <f>Model!CW139</f>
        <v>0</v>
      </c>
      <c r="CX206">
        <f>Model!CX139</f>
        <v>0</v>
      </c>
      <c r="CY206">
        <f>Model!CY139</f>
        <v>0</v>
      </c>
      <c r="CZ206">
        <f>Model!CZ139</f>
        <v>0</v>
      </c>
      <c r="DA206">
        <f>Model!DA139</f>
        <v>0</v>
      </c>
      <c r="DB206">
        <f>Model!DB139</f>
        <v>0</v>
      </c>
      <c r="DC206">
        <f>Model!DC139</f>
        <v>0</v>
      </c>
      <c r="DD206">
        <f>Model!DD139</f>
        <v>0</v>
      </c>
      <c r="DE206">
        <f>Model!DE139</f>
        <v>0</v>
      </c>
      <c r="DF206">
        <f>Model!DF139</f>
        <v>0</v>
      </c>
      <c r="DG206">
        <f>Model!DG139</f>
        <v>0</v>
      </c>
      <c r="DH206">
        <f>Model!DH139</f>
        <v>0</v>
      </c>
      <c r="DI206">
        <f>Model!DI139</f>
        <v>0</v>
      </c>
      <c r="DJ206">
        <f>Model!DJ139</f>
        <v>0</v>
      </c>
      <c r="DK206">
        <f>Model!DK139</f>
        <v>0</v>
      </c>
      <c r="DL206">
        <f>Model!DL139</f>
        <v>0</v>
      </c>
      <c r="DM206">
        <f>Model!DM139</f>
        <v>0</v>
      </c>
      <c r="DN206">
        <f>Model!DN139</f>
        <v>0</v>
      </c>
      <c r="DO206">
        <f>Model!DO139</f>
        <v>0</v>
      </c>
      <c r="DP206">
        <f>Model!DP139</f>
        <v>0</v>
      </c>
      <c r="DQ206">
        <f>Model!DQ139</f>
        <v>0</v>
      </c>
      <c r="DR206">
        <f>Model!DR139</f>
        <v>0</v>
      </c>
      <c r="DS206">
        <f>Model!DS139</f>
        <v>1.5209999999999999</v>
      </c>
      <c r="DT206">
        <f>Model!DT139</f>
        <v>1.651</v>
      </c>
      <c r="DU206">
        <f>Model!DU139</f>
        <v>1.7150000000000001</v>
      </c>
      <c r="DV206">
        <f>Model!DV139</f>
        <v>1.9450000000000003</v>
      </c>
      <c r="DW206">
        <f>Model!DW139</f>
        <v>6.6109999999999998</v>
      </c>
      <c r="DX206">
        <f>Model!DX139</f>
        <v>23.436</v>
      </c>
      <c r="DY206">
        <f>Model!DY139</f>
        <v>34.085000000000001</v>
      </c>
      <c r="DZ206">
        <f>Model!DZ139</f>
        <v>105.214</v>
      </c>
      <c r="EA206">
        <f>Model!EA139</f>
        <v>106.91800000000001</v>
      </c>
      <c r="EB206">
        <f>Model!EB139</f>
        <v>113.571</v>
      </c>
      <c r="EC206">
        <f>Model!EC139</f>
        <v>122.10021000000002</v>
      </c>
      <c r="ED206">
        <f>Model!ED139</f>
        <v>131.26996576629685</v>
      </c>
      <c r="EE206">
        <f>Model!EE139</f>
        <v>141.12837244329677</v>
      </c>
      <c r="EF206">
        <f>Model!EF139</f>
        <v>151.72714788356842</v>
      </c>
      <c r="EG206">
        <f>Model!EG139</f>
        <v>163.12189396311345</v>
      </c>
      <c r="EH206">
        <f>Model!EH139</f>
        <v>175.37238827248052</v>
      </c>
      <c r="EI206">
        <f>Model!EI139</f>
        <v>188.54289771395344</v>
      </c>
      <c r="EJ206">
        <f>Model!EJ139</f>
        <v>202.70251564996551</v>
      </c>
      <c r="EK206">
        <f>Model!EK139</f>
        <v>0</v>
      </c>
      <c r="EL206">
        <f>Model!EM139</f>
        <v>0</v>
      </c>
      <c r="EM206">
        <f>Model!EN139</f>
        <v>0</v>
      </c>
      <c r="EN206">
        <f>Model!EO139</f>
        <v>0</v>
      </c>
      <c r="EO206">
        <f>Model!EP139</f>
        <v>0</v>
      </c>
      <c r="EP206">
        <f>Model!EQ139</f>
        <v>0</v>
      </c>
      <c r="EQ206">
        <f>Model!ER139</f>
        <v>0</v>
      </c>
      <c r="ER206">
        <f>Model!ES139</f>
        <v>0</v>
      </c>
      <c r="ES206">
        <f>Model!ET139</f>
        <v>0</v>
      </c>
      <c r="ET206">
        <f>Model!EU139</f>
        <v>0</v>
      </c>
      <c r="EU206">
        <f>Model!EV139</f>
        <v>0</v>
      </c>
      <c r="EV206">
        <f>Model!EW139</f>
        <v>0</v>
      </c>
      <c r="EW206">
        <f>Model!EX139</f>
        <v>0</v>
      </c>
      <c r="EX206">
        <f>Model!EY139</f>
        <v>0</v>
      </c>
    </row>
    <row r="207" spans="1:154" hidden="1" outlineLevel="1">
      <c r="A207">
        <f>Model!A140</f>
        <v>0</v>
      </c>
      <c r="B207">
        <f>Model!B140</f>
        <v>0</v>
      </c>
      <c r="C207">
        <f>Model!C140</f>
        <v>0</v>
      </c>
      <c r="D207">
        <f>Model!D140</f>
        <v>0</v>
      </c>
      <c r="E207">
        <f>Model!E140</f>
        <v>0</v>
      </c>
      <c r="F207">
        <f>Model!F140</f>
        <v>0</v>
      </c>
      <c r="G207">
        <f>Model!G140</f>
        <v>0</v>
      </c>
      <c r="H207">
        <f>Model!H140</f>
        <v>0</v>
      </c>
      <c r="I207" t="str">
        <f>Model!I140</f>
        <v>Loss on Disposal of PP&amp;E</v>
      </c>
      <c r="J207">
        <f>Model!J140</f>
        <v>0</v>
      </c>
      <c r="K207">
        <f>Model!K140</f>
        <v>0</v>
      </c>
      <c r="L207">
        <f>Model!L140</f>
        <v>0</v>
      </c>
      <c r="M207">
        <f>Model!M140</f>
        <v>0</v>
      </c>
      <c r="N207">
        <f>Model!N140</f>
        <v>0</v>
      </c>
      <c r="O207">
        <f>Model!O140</f>
        <v>0</v>
      </c>
      <c r="P207">
        <f>Model!P140</f>
        <v>0</v>
      </c>
      <c r="Q207">
        <f>Model!Q140</f>
        <v>0</v>
      </c>
      <c r="R207">
        <f>Model!R140</f>
        <v>0</v>
      </c>
      <c r="S207">
        <f>Model!S140</f>
        <v>0</v>
      </c>
      <c r="T207">
        <f>Model!T140</f>
        <v>0</v>
      </c>
      <c r="U207">
        <f>Model!U140</f>
        <v>0</v>
      </c>
      <c r="V207">
        <f>Model!V140</f>
        <v>0</v>
      </c>
      <c r="W207">
        <f>Model!W140</f>
        <v>0</v>
      </c>
      <c r="X207">
        <f>Model!X140</f>
        <v>0</v>
      </c>
      <c r="Y207">
        <f>Model!Y140</f>
        <v>0</v>
      </c>
      <c r="Z207">
        <f>Model!Z140</f>
        <v>0</v>
      </c>
      <c r="AA207">
        <f>Model!AA140</f>
        <v>0</v>
      </c>
      <c r="AB207">
        <f>Model!AB140</f>
        <v>0</v>
      </c>
      <c r="AC207">
        <f>Model!AC140</f>
        <v>0</v>
      </c>
      <c r="AD207">
        <f>Model!AD140</f>
        <v>0</v>
      </c>
      <c r="AE207">
        <f>Model!AE140</f>
        <v>0</v>
      </c>
      <c r="AF207">
        <f>Model!AF140</f>
        <v>0</v>
      </c>
      <c r="AG207">
        <f>Model!AG140</f>
        <v>0</v>
      </c>
      <c r="AH207">
        <f>Model!AH140</f>
        <v>0</v>
      </c>
      <c r="AI207">
        <f>Model!AI140</f>
        <v>0</v>
      </c>
      <c r="AJ207">
        <f>Model!AJ140</f>
        <v>0</v>
      </c>
      <c r="AK207">
        <f>Model!AK140</f>
        <v>0</v>
      </c>
      <c r="AL207">
        <f>Model!AL140</f>
        <v>0</v>
      </c>
      <c r="AM207">
        <f>Model!AM140</f>
        <v>0</v>
      </c>
      <c r="AN207">
        <f>Model!AN140</f>
        <v>0</v>
      </c>
      <c r="AO207">
        <f>Model!AO140</f>
        <v>0</v>
      </c>
      <c r="AP207">
        <f>Model!AP140</f>
        <v>0</v>
      </c>
      <c r="AQ207">
        <f>Model!AQ140</f>
        <v>0</v>
      </c>
      <c r="AR207">
        <f>Model!AR140</f>
        <v>0</v>
      </c>
      <c r="AS207">
        <f>Model!AS140</f>
        <v>0</v>
      </c>
      <c r="AT207">
        <f>Model!AT140</f>
        <v>0</v>
      </c>
      <c r="AU207">
        <f>Model!AU140</f>
        <v>0</v>
      </c>
      <c r="AV207">
        <f>Model!AV140</f>
        <v>0</v>
      </c>
      <c r="AW207">
        <f>Model!AW140</f>
        <v>0</v>
      </c>
      <c r="AX207">
        <f>Model!AX140</f>
        <v>0</v>
      </c>
      <c r="AY207">
        <f>Model!AY140</f>
        <v>0.152</v>
      </c>
      <c r="AZ207">
        <f>Model!AZ140</f>
        <v>-3.0000000000000027E-3</v>
      </c>
      <c r="BA207">
        <f>Model!BA140</f>
        <v>1.2000000000000011E-2</v>
      </c>
      <c r="BB207">
        <f>Model!BB140</f>
        <v>0.02</v>
      </c>
      <c r="BC207">
        <f>Model!BC140</f>
        <v>2.5999999999999999E-2</v>
      </c>
      <c r="BD207">
        <f>Model!BD140</f>
        <v>-2.8000000000000001E-2</v>
      </c>
      <c r="BE207">
        <f>Model!BE140</f>
        <v>0.13900000000000001</v>
      </c>
      <c r="BF207">
        <f>Model!BF140</f>
        <v>6.3E-2</v>
      </c>
      <c r="BG207">
        <f>Model!BG140</f>
        <v>6.0000000000000053E-3</v>
      </c>
      <c r="BH207">
        <f>Model!BH140</f>
        <v>4.4999999999999998E-2</v>
      </c>
      <c r="BI207">
        <f>Model!BI140</f>
        <v>0.23899999999999999</v>
      </c>
      <c r="BJ207">
        <f>Model!BJ140</f>
        <v>0.495</v>
      </c>
      <c r="BK207">
        <f>Model!BK140</f>
        <v>0.17300000000000004</v>
      </c>
      <c r="BL207">
        <f>Model!BL140</f>
        <v>0.22599999999999998</v>
      </c>
      <c r="BM207">
        <f>Model!BM140</f>
        <v>1.6000000000000014E-2</v>
      </c>
      <c r="BN207">
        <f>Model!BN140</f>
        <v>0.23499999999999999</v>
      </c>
      <c r="BO207">
        <f>Model!BO140</f>
        <v>0.11799999999999999</v>
      </c>
      <c r="BP207">
        <f>Model!BP140</f>
        <v>0.10300000000000004</v>
      </c>
      <c r="BQ207">
        <f>Model!BQ140</f>
        <v>4.8999999999999988E-2</v>
      </c>
      <c r="BR207">
        <f>Model!BR140</f>
        <v>8.6999999999999994E-2</v>
      </c>
      <c r="BS207">
        <f>Model!BS140</f>
        <v>0.41200000000000003</v>
      </c>
      <c r="BT207">
        <f>Model!BT140</f>
        <v>1.345</v>
      </c>
      <c r="BU207">
        <f>Model!BU140</f>
        <v>0.58599999999999974</v>
      </c>
      <c r="BV207">
        <f>Model!BV140</f>
        <v>1.4359999999999999</v>
      </c>
      <c r="BW207">
        <f>Model!BW140</f>
        <v>0.73399999999999999</v>
      </c>
      <c r="BX207">
        <f>Model!BX140</f>
        <v>1.246</v>
      </c>
      <c r="BY207">
        <f>Model!BY140</f>
        <v>21.183</v>
      </c>
      <c r="BZ207">
        <f>Model!BZ140</f>
        <v>0.999</v>
      </c>
      <c r="CA207">
        <f>Model!CA140</f>
        <v>1.0249999999999999</v>
      </c>
      <c r="CB207">
        <f>Model!CB140</f>
        <v>2.0609999999999999</v>
      </c>
      <c r="CC207">
        <f>Model!CC140</f>
        <v>1.593</v>
      </c>
      <c r="CD207">
        <f>Model!CD140</f>
        <v>0</v>
      </c>
      <c r="CE207">
        <f>Model!CE140</f>
        <v>0</v>
      </c>
      <c r="CF207">
        <f>Model!CF140</f>
        <v>0</v>
      </c>
      <c r="CG207">
        <f>Model!CG140</f>
        <v>0</v>
      </c>
      <c r="CH207">
        <f>Model!CH140</f>
        <v>0</v>
      </c>
      <c r="CI207">
        <f>Model!CI140</f>
        <v>0</v>
      </c>
      <c r="CJ207">
        <f>Model!CJ140</f>
        <v>0</v>
      </c>
      <c r="CK207">
        <f>Model!CK140</f>
        <v>0</v>
      </c>
      <c r="CL207">
        <f>Model!CL140</f>
        <v>0</v>
      </c>
      <c r="CM207">
        <f>Model!CM140</f>
        <v>0</v>
      </c>
      <c r="CN207">
        <f>Model!CN140</f>
        <v>0</v>
      </c>
      <c r="CO207">
        <f>Model!CO140</f>
        <v>0</v>
      </c>
      <c r="CP207">
        <f>Model!CP140</f>
        <v>0</v>
      </c>
      <c r="CQ207">
        <f>Model!CQ140</f>
        <v>0</v>
      </c>
      <c r="CR207">
        <f>Model!CR140</f>
        <v>0</v>
      </c>
      <c r="CS207">
        <f>Model!CS140</f>
        <v>0</v>
      </c>
      <c r="CT207">
        <f>Model!CT140</f>
        <v>0</v>
      </c>
      <c r="CU207">
        <f>Model!CU140</f>
        <v>0</v>
      </c>
      <c r="CV207">
        <f>Model!CV140</f>
        <v>0</v>
      </c>
      <c r="CW207">
        <f>Model!CW140</f>
        <v>0</v>
      </c>
      <c r="CX207">
        <f>Model!CX140</f>
        <v>0</v>
      </c>
      <c r="CY207">
        <f>Model!CY140</f>
        <v>0</v>
      </c>
      <c r="CZ207">
        <f>Model!CZ140</f>
        <v>0</v>
      </c>
      <c r="DA207">
        <f>Model!DA140</f>
        <v>0</v>
      </c>
      <c r="DB207">
        <f>Model!DB140</f>
        <v>0</v>
      </c>
      <c r="DC207">
        <f>Model!DC140</f>
        <v>0</v>
      </c>
      <c r="DD207">
        <f>Model!DD140</f>
        <v>0</v>
      </c>
      <c r="DE207">
        <f>Model!DE140</f>
        <v>0</v>
      </c>
      <c r="DF207">
        <f>Model!DF140</f>
        <v>0</v>
      </c>
      <c r="DG207">
        <f>Model!DG140</f>
        <v>0</v>
      </c>
      <c r="DH207">
        <f>Model!DH140</f>
        <v>0</v>
      </c>
      <c r="DI207">
        <f>Model!DI140</f>
        <v>0</v>
      </c>
      <c r="DJ207">
        <f>Model!DJ140</f>
        <v>0</v>
      </c>
      <c r="DK207">
        <f>Model!DK140</f>
        <v>0</v>
      </c>
      <c r="DL207">
        <f>Model!DL140</f>
        <v>0</v>
      </c>
      <c r="DM207">
        <f>Model!DM140</f>
        <v>0</v>
      </c>
      <c r="DN207">
        <f>Model!DN140</f>
        <v>0</v>
      </c>
      <c r="DO207">
        <f>Model!DO140</f>
        <v>0</v>
      </c>
      <c r="DP207">
        <f>Model!DP140</f>
        <v>0</v>
      </c>
      <c r="DQ207">
        <f>Model!DQ140</f>
        <v>0</v>
      </c>
      <c r="DR207">
        <f>Model!DR140</f>
        <v>0</v>
      </c>
      <c r="DS207">
        <f>Model!DS140</f>
        <v>0.41599999999999998</v>
      </c>
      <c r="DT207">
        <f>Model!DT140</f>
        <v>4.3999999999999997E-2</v>
      </c>
      <c r="DU207">
        <f>Model!DU140</f>
        <v>0.161</v>
      </c>
      <c r="DV207">
        <f>Model!DV140</f>
        <v>0.157</v>
      </c>
      <c r="DW207">
        <f>Model!DW140</f>
        <v>0.35299999999999998</v>
      </c>
      <c r="DX207">
        <f>Model!DX140</f>
        <v>0.91</v>
      </c>
      <c r="DY207">
        <f>Model!DY140</f>
        <v>0.505</v>
      </c>
      <c r="DZ207">
        <f>Model!DZ140</f>
        <v>2.4299999999999997</v>
      </c>
      <c r="EA207">
        <f>Model!EA140</f>
        <v>24.599</v>
      </c>
      <c r="EB207">
        <f>Model!EB140</f>
        <v>5.6779999999999999</v>
      </c>
      <c r="EC207">
        <f>Model!EC140</f>
        <v>0</v>
      </c>
      <c r="ED207">
        <f>Model!ED140</f>
        <v>0</v>
      </c>
      <c r="EE207">
        <f>Model!EE140</f>
        <v>0</v>
      </c>
      <c r="EF207">
        <f>Model!EF140</f>
        <v>0</v>
      </c>
      <c r="EG207">
        <f>Model!EG140</f>
        <v>0</v>
      </c>
      <c r="EH207">
        <f>Model!EH140</f>
        <v>0</v>
      </c>
      <c r="EI207">
        <f>Model!EI140</f>
        <v>0</v>
      </c>
      <c r="EJ207">
        <f>Model!EJ140</f>
        <v>0</v>
      </c>
      <c r="EK207">
        <f>Model!EK140</f>
        <v>0</v>
      </c>
      <c r="EL207">
        <f>Model!EM140</f>
        <v>0</v>
      </c>
      <c r="EM207">
        <f>Model!EN140</f>
        <v>0</v>
      </c>
      <c r="EN207">
        <f>Model!EO140</f>
        <v>0</v>
      </c>
      <c r="EO207">
        <f>Model!EP140</f>
        <v>0</v>
      </c>
      <c r="EP207">
        <f>Model!EQ140</f>
        <v>0</v>
      </c>
      <c r="EQ207">
        <f>Model!ER140</f>
        <v>0</v>
      </c>
      <c r="ER207">
        <f>Model!ES140</f>
        <v>0</v>
      </c>
      <c r="ES207">
        <f>Model!ET140</f>
        <v>0</v>
      </c>
      <c r="ET207">
        <f>Model!EU140</f>
        <v>0</v>
      </c>
      <c r="EU207">
        <f>Model!EV140</f>
        <v>0</v>
      </c>
      <c r="EV207">
        <f>Model!EW140</f>
        <v>0</v>
      </c>
      <c r="EW207">
        <f>Model!EX140</f>
        <v>0</v>
      </c>
      <c r="EX207">
        <f>Model!EY140</f>
        <v>0</v>
      </c>
    </row>
    <row r="208" spans="1:154" hidden="1" outlineLevel="1">
      <c r="A208">
        <f>Model!A141</f>
        <v>0</v>
      </c>
      <c r="B208">
        <f>Model!B141</f>
        <v>0</v>
      </c>
      <c r="C208">
        <f>Model!C141</f>
        <v>0</v>
      </c>
      <c r="D208">
        <f>Model!D141</f>
        <v>0</v>
      </c>
      <c r="E208">
        <f>Model!E141</f>
        <v>0</v>
      </c>
      <c r="F208">
        <f>Model!F141</f>
        <v>0</v>
      </c>
      <c r="G208">
        <f>Model!G141</f>
        <v>0</v>
      </c>
      <c r="H208">
        <f>Model!H141</f>
        <v>0</v>
      </c>
      <c r="I208" t="str">
        <f>Model!I141</f>
        <v>Restructuring Costs</v>
      </c>
      <c r="J208">
        <f>Model!J141</f>
        <v>0</v>
      </c>
      <c r="K208">
        <f>Model!K141</f>
        <v>0</v>
      </c>
      <c r="L208">
        <f>Model!L141</f>
        <v>0</v>
      </c>
      <c r="M208">
        <f>Model!M141</f>
        <v>0</v>
      </c>
      <c r="N208">
        <f>Model!N141</f>
        <v>0</v>
      </c>
      <c r="O208">
        <f>Model!O141</f>
        <v>0</v>
      </c>
      <c r="P208">
        <f>Model!P141</f>
        <v>0</v>
      </c>
      <c r="Q208">
        <f>Model!Q141</f>
        <v>0</v>
      </c>
      <c r="R208">
        <f>Model!R141</f>
        <v>0</v>
      </c>
      <c r="S208">
        <f>Model!S141</f>
        <v>0</v>
      </c>
      <c r="T208">
        <f>Model!T141</f>
        <v>0</v>
      </c>
      <c r="U208">
        <f>Model!U141</f>
        <v>0</v>
      </c>
      <c r="V208">
        <f>Model!V141</f>
        <v>0</v>
      </c>
      <c r="W208">
        <f>Model!W141</f>
        <v>0</v>
      </c>
      <c r="X208">
        <f>Model!X141</f>
        <v>0</v>
      </c>
      <c r="Y208">
        <f>Model!Y141</f>
        <v>0</v>
      </c>
      <c r="Z208">
        <f>Model!Z141</f>
        <v>0</v>
      </c>
      <c r="AA208">
        <f>Model!AA141</f>
        <v>0</v>
      </c>
      <c r="AB208">
        <f>Model!AB141</f>
        <v>0</v>
      </c>
      <c r="AC208">
        <f>Model!AC141</f>
        <v>0</v>
      </c>
      <c r="AD208">
        <f>Model!AD141</f>
        <v>0</v>
      </c>
      <c r="AE208">
        <f>Model!AE141</f>
        <v>0</v>
      </c>
      <c r="AF208">
        <f>Model!AF141</f>
        <v>0</v>
      </c>
      <c r="AG208">
        <f>Model!AG141</f>
        <v>0</v>
      </c>
      <c r="AH208">
        <f>Model!AH141</f>
        <v>0</v>
      </c>
      <c r="AI208">
        <f>Model!AI141</f>
        <v>0</v>
      </c>
      <c r="AJ208">
        <f>Model!AJ141</f>
        <v>0</v>
      </c>
      <c r="AK208">
        <f>Model!AK141</f>
        <v>0</v>
      </c>
      <c r="AL208">
        <f>Model!AL141</f>
        <v>0</v>
      </c>
      <c r="AM208">
        <f>Model!AM141</f>
        <v>0</v>
      </c>
      <c r="AN208">
        <f>Model!AN141</f>
        <v>0</v>
      </c>
      <c r="AO208">
        <f>Model!AO141</f>
        <v>0</v>
      </c>
      <c r="AP208">
        <f>Model!AP141</f>
        <v>0</v>
      </c>
      <c r="AQ208">
        <f>Model!AQ141</f>
        <v>0</v>
      </c>
      <c r="AR208">
        <f>Model!AR141</f>
        <v>0</v>
      </c>
      <c r="AS208">
        <f>Model!AS141</f>
        <v>0</v>
      </c>
      <c r="AT208">
        <f>Model!AT141</f>
        <v>0</v>
      </c>
      <c r="AU208">
        <f>Model!AU141</f>
        <v>0</v>
      </c>
      <c r="AV208">
        <f>Model!AV141</f>
        <v>0</v>
      </c>
      <c r="AW208">
        <f>Model!AW141</f>
        <v>0</v>
      </c>
      <c r="AX208">
        <f>Model!AX141</f>
        <v>0</v>
      </c>
      <c r="AY208">
        <f>Model!AY141</f>
        <v>0</v>
      </c>
      <c r="AZ208">
        <f>Model!AZ141</f>
        <v>0</v>
      </c>
      <c r="BA208">
        <f>Model!BA141</f>
        <v>0</v>
      </c>
      <c r="BB208">
        <f>Model!BB141</f>
        <v>0</v>
      </c>
      <c r="BC208">
        <f>Model!BC141</f>
        <v>0</v>
      </c>
      <c r="BD208">
        <f>Model!BD141</f>
        <v>0</v>
      </c>
      <c r="BE208">
        <f>Model!BE141</f>
        <v>0</v>
      </c>
      <c r="BF208">
        <f>Model!BF141</f>
        <v>0</v>
      </c>
      <c r="BG208">
        <f>Model!BG141</f>
        <v>0</v>
      </c>
      <c r="BH208">
        <f>Model!BH141</f>
        <v>0</v>
      </c>
      <c r="BI208">
        <f>Model!BI141</f>
        <v>0</v>
      </c>
      <c r="BJ208">
        <f>Model!BJ141</f>
        <v>0</v>
      </c>
      <c r="BK208">
        <f>Model!BK141</f>
        <v>0</v>
      </c>
      <c r="BL208">
        <f>Model!BL141</f>
        <v>0</v>
      </c>
      <c r="BM208">
        <f>Model!BM141</f>
        <v>0</v>
      </c>
      <c r="BN208">
        <f>Model!BN141</f>
        <v>0</v>
      </c>
      <c r="BO208">
        <f>Model!BO141</f>
        <v>0</v>
      </c>
      <c r="BP208">
        <f>Model!BP141</f>
        <v>0</v>
      </c>
      <c r="BQ208">
        <f>Model!BQ141</f>
        <v>0</v>
      </c>
      <c r="BR208">
        <f>Model!BR141</f>
        <v>21.702000000000002</v>
      </c>
      <c r="BS208">
        <f>Model!BS141</f>
        <v>-3.5550000000000033</v>
      </c>
      <c r="BT208">
        <f>Model!BT141</f>
        <v>1.0590000000000011</v>
      </c>
      <c r="BU208">
        <f>Model!BU141</f>
        <v>-0.20499999999999829</v>
      </c>
      <c r="BV208">
        <f>Model!BV141</f>
        <v>1.3640000000000001</v>
      </c>
      <c r="BW208">
        <f>Model!BW141</f>
        <v>0</v>
      </c>
      <c r="BX208">
        <f>Model!BX141</f>
        <v>-4.0880000000000001</v>
      </c>
      <c r="BY208">
        <f>Model!BY141</f>
        <v>2.7240000000000002</v>
      </c>
      <c r="BZ208">
        <f>Model!BZ141</f>
        <v>0</v>
      </c>
      <c r="CA208">
        <f>Model!CA141</f>
        <v>0</v>
      </c>
      <c r="CB208">
        <f>Model!CB141</f>
        <v>0</v>
      </c>
      <c r="CC208">
        <f>Model!CC141</f>
        <v>174</v>
      </c>
      <c r="CD208">
        <f>Model!CD141</f>
        <v>0</v>
      </c>
      <c r="CE208">
        <f>Model!CE141</f>
        <v>0</v>
      </c>
      <c r="CF208">
        <f>Model!CF141</f>
        <v>0</v>
      </c>
      <c r="CG208">
        <f>Model!CG141</f>
        <v>0</v>
      </c>
      <c r="CH208">
        <f>Model!CH141</f>
        <v>0</v>
      </c>
      <c r="CI208">
        <f>Model!CI141</f>
        <v>0</v>
      </c>
      <c r="CJ208">
        <f>Model!CJ141</f>
        <v>0</v>
      </c>
      <c r="CK208">
        <f>Model!CK141</f>
        <v>0</v>
      </c>
      <c r="CL208">
        <f>Model!CL141</f>
        <v>0</v>
      </c>
      <c r="CM208">
        <f>Model!CM141</f>
        <v>0</v>
      </c>
      <c r="CN208">
        <f>Model!CN141</f>
        <v>0</v>
      </c>
      <c r="CO208">
        <f>Model!CO141</f>
        <v>0</v>
      </c>
      <c r="CP208">
        <f>Model!CP141</f>
        <v>0</v>
      </c>
      <c r="CQ208">
        <f>Model!CQ141</f>
        <v>0</v>
      </c>
      <c r="CR208">
        <f>Model!CR141</f>
        <v>0</v>
      </c>
      <c r="CS208">
        <f>Model!CS141</f>
        <v>0</v>
      </c>
      <c r="CT208">
        <f>Model!CT141</f>
        <v>0</v>
      </c>
      <c r="CU208">
        <f>Model!CU141</f>
        <v>0</v>
      </c>
      <c r="CV208">
        <f>Model!CV141</f>
        <v>0</v>
      </c>
      <c r="CW208">
        <f>Model!CW141</f>
        <v>0</v>
      </c>
      <c r="CX208">
        <f>Model!CX141</f>
        <v>0</v>
      </c>
      <c r="CY208">
        <f>Model!CY141</f>
        <v>0</v>
      </c>
      <c r="CZ208">
        <f>Model!CZ141</f>
        <v>0</v>
      </c>
      <c r="DA208">
        <f>Model!DA141</f>
        <v>0</v>
      </c>
      <c r="DB208">
        <f>Model!DB141</f>
        <v>0</v>
      </c>
      <c r="DC208">
        <f>Model!DC141</f>
        <v>0</v>
      </c>
      <c r="DD208">
        <f>Model!DD141</f>
        <v>0</v>
      </c>
      <c r="DE208">
        <f>Model!DE141</f>
        <v>0</v>
      </c>
      <c r="DF208">
        <f>Model!DF141</f>
        <v>0</v>
      </c>
      <c r="DG208">
        <f>Model!DG141</f>
        <v>0</v>
      </c>
      <c r="DH208">
        <f>Model!DH141</f>
        <v>0</v>
      </c>
      <c r="DI208">
        <f>Model!DI141</f>
        <v>0</v>
      </c>
      <c r="DJ208">
        <f>Model!DJ141</f>
        <v>0</v>
      </c>
      <c r="DK208">
        <f>Model!DK141</f>
        <v>0</v>
      </c>
      <c r="DL208">
        <f>Model!DL141</f>
        <v>0</v>
      </c>
      <c r="DM208">
        <f>Model!DM141</f>
        <v>0</v>
      </c>
      <c r="DN208">
        <f>Model!DN141</f>
        <v>0</v>
      </c>
      <c r="DO208">
        <f>Model!DO141</f>
        <v>0</v>
      </c>
      <c r="DP208">
        <f>Model!DP141</f>
        <v>0</v>
      </c>
      <c r="DQ208">
        <f>Model!DQ141</f>
        <v>0</v>
      </c>
      <c r="DR208">
        <f>Model!DR141</f>
        <v>0</v>
      </c>
      <c r="DS208">
        <f>Model!DS141</f>
        <v>0</v>
      </c>
      <c r="DT208">
        <f>Model!DT141</f>
        <v>0</v>
      </c>
      <c r="DU208">
        <f>Model!DU141</f>
        <v>0</v>
      </c>
      <c r="DV208">
        <f>Model!DV141</f>
        <v>0</v>
      </c>
      <c r="DW208">
        <f>Model!DW141</f>
        <v>0</v>
      </c>
      <c r="DX208">
        <f>Model!DX141</f>
        <v>0</v>
      </c>
      <c r="DY208">
        <f>Model!DY141</f>
        <v>0</v>
      </c>
      <c r="DZ208">
        <f>Model!DZ141</f>
        <v>19.001000000000001</v>
      </c>
      <c r="EA208">
        <f>Model!EA141</f>
        <v>0</v>
      </c>
      <c r="EB208">
        <f>Model!EB141</f>
        <v>174</v>
      </c>
      <c r="EC208">
        <f>Model!EC141</f>
        <v>0</v>
      </c>
      <c r="ED208">
        <f>Model!ED141</f>
        <v>0</v>
      </c>
      <c r="EE208">
        <f>Model!EE141</f>
        <v>0</v>
      </c>
      <c r="EF208">
        <f>Model!EF141</f>
        <v>0</v>
      </c>
      <c r="EG208">
        <f>Model!EG141</f>
        <v>0</v>
      </c>
      <c r="EH208">
        <f>Model!EH141</f>
        <v>0</v>
      </c>
      <c r="EI208">
        <f>Model!EI141</f>
        <v>0</v>
      </c>
      <c r="EJ208">
        <f>Model!EJ141</f>
        <v>0</v>
      </c>
      <c r="EK208">
        <f>Model!EK141</f>
        <v>0</v>
      </c>
      <c r="EL208">
        <f>Model!EM141</f>
        <v>0</v>
      </c>
      <c r="EM208">
        <f>Model!EN141</f>
        <v>0</v>
      </c>
      <c r="EN208">
        <f>Model!EO141</f>
        <v>0</v>
      </c>
      <c r="EO208">
        <f>Model!EP141</f>
        <v>0</v>
      </c>
      <c r="EP208">
        <f>Model!EQ141</f>
        <v>0</v>
      </c>
      <c r="EQ208">
        <f>Model!ER141</f>
        <v>0</v>
      </c>
      <c r="ER208">
        <f>Model!ES141</f>
        <v>0</v>
      </c>
      <c r="ES208">
        <f>Model!ET141</f>
        <v>0</v>
      </c>
      <c r="ET208">
        <f>Model!EU141</f>
        <v>0</v>
      </c>
      <c r="EU208">
        <f>Model!EV141</f>
        <v>0</v>
      </c>
      <c r="EV208">
        <f>Model!EW141</f>
        <v>0</v>
      </c>
      <c r="EW208">
        <f>Model!EX141</f>
        <v>0</v>
      </c>
      <c r="EX208">
        <f>Model!EY141</f>
        <v>0</v>
      </c>
    </row>
    <row r="209" spans="1:154" hidden="1" outlineLevel="1">
      <c r="A209">
        <f>Model!A142</f>
        <v>0</v>
      </c>
      <c r="B209">
        <f>Model!B142</f>
        <v>0</v>
      </c>
      <c r="C209">
        <f>Model!C142</f>
        <v>0</v>
      </c>
      <c r="D209">
        <f>Model!D142</f>
        <v>0</v>
      </c>
      <c r="E209">
        <f>Model!E142</f>
        <v>0</v>
      </c>
      <c r="F209">
        <f>Model!F142</f>
        <v>0</v>
      </c>
      <c r="G209">
        <f>Model!G142</f>
        <v>0</v>
      </c>
      <c r="H209">
        <f>Model!H142</f>
        <v>0</v>
      </c>
      <c r="I209" t="str">
        <f>Model!I142</f>
        <v>Bad Debt Expense</v>
      </c>
      <c r="J209">
        <f>Model!J142</f>
        <v>0</v>
      </c>
      <c r="K209">
        <f>Model!K142</f>
        <v>0</v>
      </c>
      <c r="L209">
        <f>Model!L142</f>
        <v>0</v>
      </c>
      <c r="M209">
        <f>Model!M142</f>
        <v>0</v>
      </c>
      <c r="N209">
        <f>Model!N142</f>
        <v>0</v>
      </c>
      <c r="O209">
        <f>Model!O142</f>
        <v>0</v>
      </c>
      <c r="P209">
        <f>Model!P142</f>
        <v>0</v>
      </c>
      <c r="Q209">
        <f>Model!Q142</f>
        <v>0</v>
      </c>
      <c r="R209">
        <f>Model!R142</f>
        <v>0</v>
      </c>
      <c r="S209">
        <f>Model!S142</f>
        <v>0</v>
      </c>
      <c r="T209">
        <f>Model!T142</f>
        <v>0</v>
      </c>
      <c r="U209">
        <f>Model!U142</f>
        <v>0</v>
      </c>
      <c r="V209">
        <f>Model!V142</f>
        <v>0</v>
      </c>
      <c r="W209">
        <f>Model!W142</f>
        <v>0</v>
      </c>
      <c r="X209">
        <f>Model!X142</f>
        <v>0</v>
      </c>
      <c r="Y209">
        <f>Model!Y142</f>
        <v>0</v>
      </c>
      <c r="Z209">
        <f>Model!Z142</f>
        <v>0</v>
      </c>
      <c r="AA209">
        <f>Model!AA142</f>
        <v>0</v>
      </c>
      <c r="AB209">
        <f>Model!AB142</f>
        <v>0</v>
      </c>
      <c r="AC209">
        <f>Model!AC142</f>
        <v>0</v>
      </c>
      <c r="AD209">
        <f>Model!AD142</f>
        <v>0</v>
      </c>
      <c r="AE209">
        <f>Model!AE142</f>
        <v>0</v>
      </c>
      <c r="AF209">
        <f>Model!AF142</f>
        <v>0</v>
      </c>
      <c r="AG209">
        <f>Model!AG142</f>
        <v>0</v>
      </c>
      <c r="AH209">
        <f>Model!AH142</f>
        <v>0</v>
      </c>
      <c r="AI209">
        <f>Model!AI142</f>
        <v>0</v>
      </c>
      <c r="AJ209">
        <f>Model!AJ142</f>
        <v>0</v>
      </c>
      <c r="AK209">
        <f>Model!AK142</f>
        <v>0</v>
      </c>
      <c r="AL209">
        <f>Model!AL142</f>
        <v>0</v>
      </c>
      <c r="AM209">
        <f>Model!AM142</f>
        <v>0</v>
      </c>
      <c r="AN209">
        <f>Model!AN142</f>
        <v>0</v>
      </c>
      <c r="AO209">
        <f>Model!AO142</f>
        <v>0</v>
      </c>
      <c r="AP209">
        <f>Model!AP142</f>
        <v>0</v>
      </c>
      <c r="AQ209">
        <f>Model!AQ142</f>
        <v>0</v>
      </c>
      <c r="AR209">
        <f>Model!AR142</f>
        <v>0</v>
      </c>
      <c r="AS209">
        <f>Model!AS142</f>
        <v>0</v>
      </c>
      <c r="AT209">
        <f>Model!AT142</f>
        <v>0</v>
      </c>
      <c r="AU209">
        <f>Model!AU142</f>
        <v>0</v>
      </c>
      <c r="AV209">
        <f>Model!AV142</f>
        <v>0</v>
      </c>
      <c r="AW209">
        <f>Model!AW142</f>
        <v>0</v>
      </c>
      <c r="AX209">
        <f>Model!AX142</f>
        <v>-2.7E-2</v>
      </c>
      <c r="AY209">
        <f>Model!AY142</f>
        <v>5.6000000000000001E-2</v>
      </c>
      <c r="AZ209">
        <f>Model!AZ142</f>
        <v>0.122</v>
      </c>
      <c r="BA209">
        <f>Model!BA142</f>
        <v>8.8999999999999996E-2</v>
      </c>
      <c r="BB209">
        <f>Model!BB142</f>
        <v>2.1000000000000001E-2</v>
      </c>
      <c r="BC209">
        <f>Model!BC142</f>
        <v>0.156</v>
      </c>
      <c r="BD209">
        <f>Model!BD142</f>
        <v>0.20800000000000002</v>
      </c>
      <c r="BE209">
        <f>Model!BE142</f>
        <v>0.20899999999999996</v>
      </c>
      <c r="BF209">
        <f>Model!BF142</f>
        <v>9.9000000000000005E-2</v>
      </c>
      <c r="BG209">
        <f>Model!BG142</f>
        <v>0.18100000000000002</v>
      </c>
      <c r="BH209">
        <f>Model!BH142</f>
        <v>0.27</v>
      </c>
      <c r="BI209">
        <f>Model!BI142</f>
        <v>0.67700000000000005</v>
      </c>
      <c r="BJ209">
        <f>Model!BJ142</f>
        <v>0.41399999999999998</v>
      </c>
      <c r="BK209">
        <f>Model!BK142</f>
        <v>0.35100000000000003</v>
      </c>
      <c r="BL209">
        <f>Model!BL142</f>
        <v>0.41600000000000009</v>
      </c>
      <c r="BM209">
        <f>Model!BM142</f>
        <v>0.72599999999999998</v>
      </c>
      <c r="BN209">
        <f>Model!BN142</f>
        <v>0.63500000000000001</v>
      </c>
      <c r="BO209">
        <f>Model!BO142</f>
        <v>0.59000000000000008</v>
      </c>
      <c r="BP209">
        <f>Model!BP142</f>
        <v>0.47399999999999998</v>
      </c>
      <c r="BQ209">
        <f>Model!BQ142</f>
        <v>0.82999999999999963</v>
      </c>
      <c r="BR209">
        <f>Model!BR142</f>
        <v>0.80500000000000005</v>
      </c>
      <c r="BS209">
        <f>Model!BS142</f>
        <v>0.79999999999999993</v>
      </c>
      <c r="BT209">
        <f>Model!BT142</f>
        <v>0.80900000000000027</v>
      </c>
      <c r="BU209">
        <f>Model!BU142</f>
        <v>0.82099999999999984</v>
      </c>
      <c r="BV209">
        <f>Model!BV142</f>
        <v>0.313</v>
      </c>
      <c r="BW209">
        <f>Model!BW142</f>
        <v>0.6140000000000001</v>
      </c>
      <c r="BX209">
        <f>Model!BX142</f>
        <v>0.78800000000000003</v>
      </c>
      <c r="BY209">
        <f>Model!BY142</f>
        <v>0.96599999999999997</v>
      </c>
      <c r="BZ209">
        <f>Model!BZ142</f>
        <v>0.71799999999999997</v>
      </c>
      <c r="CA209">
        <f>Model!CA142</f>
        <v>3.242</v>
      </c>
      <c r="CB209">
        <f>Model!CB142</f>
        <v>1.9009999999999998</v>
      </c>
      <c r="CC209">
        <f>Model!CC142</f>
        <v>1.4880000000000004</v>
      </c>
      <c r="CD209">
        <f>Model!CD142</f>
        <v>0</v>
      </c>
      <c r="CE209">
        <f>Model!CE142</f>
        <v>0</v>
      </c>
      <c r="CF209">
        <f>Model!CF142</f>
        <v>0</v>
      </c>
      <c r="CG209">
        <f>Model!CG142</f>
        <v>0</v>
      </c>
      <c r="CH209">
        <f>Model!CH142</f>
        <v>0</v>
      </c>
      <c r="CI209">
        <f>Model!CI142</f>
        <v>0</v>
      </c>
      <c r="CJ209">
        <f>Model!CJ142</f>
        <v>0</v>
      </c>
      <c r="CK209">
        <f>Model!CK142</f>
        <v>0</v>
      </c>
      <c r="CL209">
        <f>Model!CL142</f>
        <v>0</v>
      </c>
      <c r="CM209">
        <f>Model!CM142</f>
        <v>0</v>
      </c>
      <c r="CN209">
        <f>Model!CN142</f>
        <v>0</v>
      </c>
      <c r="CO209">
        <f>Model!CO142</f>
        <v>0</v>
      </c>
      <c r="CP209">
        <f>Model!CP142</f>
        <v>0</v>
      </c>
      <c r="CQ209">
        <f>Model!CQ142</f>
        <v>0</v>
      </c>
      <c r="CR209">
        <f>Model!CR142</f>
        <v>0</v>
      </c>
      <c r="CS209">
        <f>Model!CS142</f>
        <v>0</v>
      </c>
      <c r="CT209">
        <f>Model!CT142</f>
        <v>0</v>
      </c>
      <c r="CU209">
        <f>Model!CU142</f>
        <v>0</v>
      </c>
      <c r="CV209">
        <f>Model!CV142</f>
        <v>0</v>
      </c>
      <c r="CW209">
        <f>Model!CW142</f>
        <v>0</v>
      </c>
      <c r="CX209">
        <f>Model!CX142</f>
        <v>0</v>
      </c>
      <c r="CY209">
        <f>Model!CY142</f>
        <v>0</v>
      </c>
      <c r="CZ209">
        <f>Model!CZ142</f>
        <v>0</v>
      </c>
      <c r="DA209">
        <f>Model!DA142</f>
        <v>0</v>
      </c>
      <c r="DB209">
        <f>Model!DB142</f>
        <v>0</v>
      </c>
      <c r="DC209">
        <f>Model!DC142</f>
        <v>0</v>
      </c>
      <c r="DD209">
        <f>Model!DD142</f>
        <v>0</v>
      </c>
      <c r="DE209">
        <f>Model!DE142</f>
        <v>0</v>
      </c>
      <c r="DF209">
        <f>Model!DF142</f>
        <v>0</v>
      </c>
      <c r="DG209">
        <f>Model!DG142</f>
        <v>0</v>
      </c>
      <c r="DH209">
        <f>Model!DH142</f>
        <v>0</v>
      </c>
      <c r="DI209">
        <f>Model!DI142</f>
        <v>0</v>
      </c>
      <c r="DJ209">
        <f>Model!DJ142</f>
        <v>0</v>
      </c>
      <c r="DK209">
        <f>Model!DK142</f>
        <v>0</v>
      </c>
      <c r="DL209">
        <f>Model!DL142</f>
        <v>0</v>
      </c>
      <c r="DM209">
        <f>Model!DM142</f>
        <v>0</v>
      </c>
      <c r="DN209">
        <f>Model!DN142</f>
        <v>0</v>
      </c>
      <c r="DO209">
        <f>Model!DO142</f>
        <v>0</v>
      </c>
      <c r="DP209">
        <f>Model!DP142</f>
        <v>0</v>
      </c>
      <c r="DQ209">
        <f>Model!DQ142</f>
        <v>0</v>
      </c>
      <c r="DR209">
        <f>Model!DR142</f>
        <v>0</v>
      </c>
      <c r="DS209">
        <f>Model!DS142</f>
        <v>0.02</v>
      </c>
      <c r="DT209">
        <f>Model!DT142</f>
        <v>0.01</v>
      </c>
      <c r="DU209">
        <f>Model!DU142</f>
        <v>0.24</v>
      </c>
      <c r="DV209">
        <f>Model!DV142</f>
        <v>0.59399999999999997</v>
      </c>
      <c r="DW209">
        <f>Model!DW142</f>
        <v>1.2270000000000001</v>
      </c>
      <c r="DX209">
        <f>Model!DX142</f>
        <v>1.907</v>
      </c>
      <c r="DY209">
        <f>Model!DY142</f>
        <v>2.5289999999999999</v>
      </c>
      <c r="DZ209">
        <f>Model!DZ142</f>
        <v>3.2349999999999999</v>
      </c>
      <c r="EA209">
        <f>Model!EA142</f>
        <v>2.681</v>
      </c>
      <c r="EB209">
        <f>Model!EB142</f>
        <v>7.3490000000000002</v>
      </c>
      <c r="EC209">
        <f>Model!EC142</f>
        <v>0</v>
      </c>
      <c r="ED209">
        <f>Model!ED142</f>
        <v>0</v>
      </c>
      <c r="EE209">
        <f>Model!EE142</f>
        <v>0</v>
      </c>
      <c r="EF209">
        <f>Model!EF142</f>
        <v>0</v>
      </c>
      <c r="EG209">
        <f>Model!EG142</f>
        <v>0</v>
      </c>
      <c r="EH209">
        <f>Model!EH142</f>
        <v>0</v>
      </c>
      <c r="EI209">
        <f>Model!EI142</f>
        <v>0</v>
      </c>
      <c r="EJ209">
        <f>Model!EJ142</f>
        <v>0</v>
      </c>
      <c r="EK209">
        <f>Model!EK142</f>
        <v>0</v>
      </c>
      <c r="EL209">
        <f>Model!EM142</f>
        <v>0</v>
      </c>
      <c r="EM209">
        <f>Model!EN142</f>
        <v>0</v>
      </c>
      <c r="EN209">
        <f>Model!EO142</f>
        <v>0</v>
      </c>
      <c r="EO209">
        <f>Model!EP142</f>
        <v>0</v>
      </c>
      <c r="EP209">
        <f>Model!EQ142</f>
        <v>0</v>
      </c>
      <c r="EQ209">
        <f>Model!ER142</f>
        <v>0</v>
      </c>
      <c r="ER209">
        <f>Model!ES142</f>
        <v>0</v>
      </c>
      <c r="ES209">
        <f>Model!ET142</f>
        <v>0</v>
      </c>
      <c r="ET209">
        <f>Model!EU142</f>
        <v>0</v>
      </c>
      <c r="EU209">
        <f>Model!EV142</f>
        <v>0</v>
      </c>
      <c r="EV209">
        <f>Model!EW142</f>
        <v>0</v>
      </c>
      <c r="EW209">
        <f>Model!EX142</f>
        <v>0</v>
      </c>
      <c r="EX209">
        <f>Model!EY142</f>
        <v>0</v>
      </c>
    </row>
    <row r="210" spans="1:154" hidden="1" outlineLevel="1">
      <c r="A210">
        <f>Model!A143</f>
        <v>0</v>
      </c>
      <c r="B210">
        <f>Model!B143</f>
        <v>0</v>
      </c>
      <c r="C210">
        <f>Model!C143</f>
        <v>0</v>
      </c>
      <c r="D210">
        <f>Model!D143</f>
        <v>0</v>
      </c>
      <c r="E210">
        <f>Model!E143</f>
        <v>0</v>
      </c>
      <c r="F210">
        <f>Model!F143</f>
        <v>0</v>
      </c>
      <c r="G210">
        <f>Model!G143</f>
        <v>0</v>
      </c>
      <c r="H210">
        <f>Model!H143</f>
        <v>0</v>
      </c>
      <c r="I210" t="str">
        <f>Model!I143</f>
        <v>Deferred Rent</v>
      </c>
      <c r="J210">
        <f>Model!J143</f>
        <v>0</v>
      </c>
      <c r="K210">
        <f>Model!K143</f>
        <v>0</v>
      </c>
      <c r="L210">
        <f>Model!L143</f>
        <v>0</v>
      </c>
      <c r="M210">
        <f>Model!M143</f>
        <v>0</v>
      </c>
      <c r="N210">
        <f>Model!N143</f>
        <v>0</v>
      </c>
      <c r="O210">
        <f>Model!O143</f>
        <v>0</v>
      </c>
      <c r="P210">
        <f>Model!P143</f>
        <v>0</v>
      </c>
      <c r="Q210">
        <f>Model!Q143</f>
        <v>0</v>
      </c>
      <c r="R210">
        <f>Model!R143</f>
        <v>0</v>
      </c>
      <c r="S210">
        <f>Model!S143</f>
        <v>0</v>
      </c>
      <c r="T210">
        <f>Model!T143</f>
        <v>0</v>
      </c>
      <c r="U210">
        <f>Model!U143</f>
        <v>0</v>
      </c>
      <c r="V210">
        <f>Model!V143</f>
        <v>0</v>
      </c>
      <c r="W210">
        <f>Model!W143</f>
        <v>0</v>
      </c>
      <c r="X210">
        <f>Model!X143</f>
        <v>0</v>
      </c>
      <c r="Y210">
        <f>Model!Y143</f>
        <v>0</v>
      </c>
      <c r="Z210">
        <f>Model!Z143</f>
        <v>0</v>
      </c>
      <c r="AA210">
        <f>Model!AA143</f>
        <v>0</v>
      </c>
      <c r="AB210">
        <f>Model!AB143</f>
        <v>0</v>
      </c>
      <c r="AC210">
        <f>Model!AC143</f>
        <v>0</v>
      </c>
      <c r="AD210">
        <f>Model!AD143</f>
        <v>0</v>
      </c>
      <c r="AE210">
        <f>Model!AE143</f>
        <v>0</v>
      </c>
      <c r="AF210">
        <f>Model!AF143</f>
        <v>0</v>
      </c>
      <c r="AG210">
        <f>Model!AG143</f>
        <v>0</v>
      </c>
      <c r="AH210">
        <f>Model!AH143</f>
        <v>0</v>
      </c>
      <c r="AI210">
        <f>Model!AI143</f>
        <v>0</v>
      </c>
      <c r="AJ210">
        <f>Model!AJ143</f>
        <v>0</v>
      </c>
      <c r="AK210">
        <f>Model!AK143</f>
        <v>0</v>
      </c>
      <c r="AL210">
        <f>Model!AL143</f>
        <v>0</v>
      </c>
      <c r="AM210">
        <f>Model!AM143</f>
        <v>0</v>
      </c>
      <c r="AN210">
        <f>Model!AN143</f>
        <v>0</v>
      </c>
      <c r="AO210">
        <f>Model!AO143</f>
        <v>0</v>
      </c>
      <c r="AP210">
        <f>Model!AP143</f>
        <v>0</v>
      </c>
      <c r="AQ210">
        <f>Model!AQ143</f>
        <v>0</v>
      </c>
      <c r="AR210">
        <f>Model!AR143</f>
        <v>0</v>
      </c>
      <c r="AS210">
        <f>Model!AS143</f>
        <v>0</v>
      </c>
      <c r="AT210">
        <f>Model!AT143</f>
        <v>0</v>
      </c>
      <c r="AU210">
        <f>Model!AU143</f>
        <v>0</v>
      </c>
      <c r="AV210">
        <f>Model!AV143</f>
        <v>0</v>
      </c>
      <c r="AW210">
        <f>Model!AW143</f>
        <v>0</v>
      </c>
      <c r="AX210">
        <f>Model!AX143</f>
        <v>-6.4000000000000001E-2</v>
      </c>
      <c r="AY210">
        <f>Model!AY143</f>
        <v>-6.6000000000000003E-2</v>
      </c>
      <c r="AZ210">
        <f>Model!AZ143</f>
        <v>-6.8000000000000005E-2</v>
      </c>
      <c r="BA210">
        <f>Model!BA143</f>
        <v>-6.8000000000000005E-2</v>
      </c>
      <c r="BB210">
        <f>Model!BB143</f>
        <v>-3.5000000000000003E-2</v>
      </c>
      <c r="BC210">
        <f>Model!BC143</f>
        <v>0.11900000000000001</v>
      </c>
      <c r="BD210">
        <f>Model!BD143</f>
        <v>2.149</v>
      </c>
      <c r="BE210">
        <f>Model!BE143</f>
        <v>0.74700000000000044</v>
      </c>
      <c r="BF210">
        <f>Model!BF143</f>
        <v>0.41099999999999998</v>
      </c>
      <c r="BG210">
        <f>Model!BG143</f>
        <v>0.48900000000000005</v>
      </c>
      <c r="BH210">
        <f>Model!BH143</f>
        <v>0.72999999999999976</v>
      </c>
      <c r="BI210">
        <f>Model!BI143</f>
        <v>0.52499999999999991</v>
      </c>
      <c r="BJ210">
        <f>Model!BJ143</f>
        <v>0.19800000000000001</v>
      </c>
      <c r="BK210">
        <f>Model!BK143</f>
        <v>-0.32</v>
      </c>
      <c r="BL210">
        <f>Model!BL143</f>
        <v>-1.0000000000000009E-3</v>
      </c>
      <c r="BM210">
        <f>Model!BM143</f>
        <v>0.52300000000000013</v>
      </c>
      <c r="BN210">
        <f>Model!BN143</f>
        <v>0.69699999999999995</v>
      </c>
      <c r="BO210">
        <f>Model!BO143</f>
        <v>2.0819999999999999</v>
      </c>
      <c r="BP210">
        <f>Model!BP143</f>
        <v>0.4</v>
      </c>
      <c r="BQ210">
        <f>Model!BQ143</f>
        <v>1.2359999999999998</v>
      </c>
      <c r="BR210">
        <f>Model!BR143</f>
        <v>0.38100000000000001</v>
      </c>
      <c r="BS210">
        <f>Model!BS143</f>
        <v>1.929</v>
      </c>
      <c r="BT210">
        <f>Model!BT143</f>
        <v>0.32499999999999973</v>
      </c>
      <c r="BU210">
        <f>Model!BU143</f>
        <v>-8.1999999999999851E-2</v>
      </c>
      <c r="BV210">
        <f>Model!BV143</f>
        <v>-7.0000000000000001E-3</v>
      </c>
      <c r="BW210">
        <f>Model!BW143</f>
        <v>1.3279999999999998</v>
      </c>
      <c r="BX210">
        <f>Model!BX143</f>
        <v>-1.0089999999999999</v>
      </c>
      <c r="BY210">
        <f>Model!BY143</f>
        <v>1.4179999999999999</v>
      </c>
      <c r="BZ210">
        <f>Model!BZ143</f>
        <v>0.19</v>
      </c>
      <c r="CA210">
        <f>Model!CA143</f>
        <v>1.56</v>
      </c>
      <c r="CB210">
        <f>Model!CB143</f>
        <v>1.3220000000000001</v>
      </c>
      <c r="CC210">
        <f>Model!CC143</f>
        <v>4.012999999999999</v>
      </c>
      <c r="CD210">
        <f>Model!CD143</f>
        <v>0</v>
      </c>
      <c r="CE210">
        <f>Model!CE143</f>
        <v>0</v>
      </c>
      <c r="CF210">
        <f>Model!CF143</f>
        <v>0</v>
      </c>
      <c r="CG210">
        <f>Model!CG143</f>
        <v>0</v>
      </c>
      <c r="CH210">
        <f>Model!CH143</f>
        <v>0</v>
      </c>
      <c r="CI210">
        <f>Model!CI143</f>
        <v>0</v>
      </c>
      <c r="CJ210">
        <f>Model!CJ143</f>
        <v>0</v>
      </c>
      <c r="CK210">
        <f>Model!CK143</f>
        <v>0</v>
      </c>
      <c r="CL210">
        <f>Model!CL143</f>
        <v>0</v>
      </c>
      <c r="CM210">
        <f>Model!CM143</f>
        <v>0</v>
      </c>
      <c r="CN210">
        <f>Model!CN143</f>
        <v>0</v>
      </c>
      <c r="CO210">
        <f>Model!CO143</f>
        <v>0</v>
      </c>
      <c r="CP210">
        <f>Model!CP143</f>
        <v>0</v>
      </c>
      <c r="CQ210">
        <f>Model!CQ143</f>
        <v>0</v>
      </c>
      <c r="CR210">
        <f>Model!CR143</f>
        <v>0</v>
      </c>
      <c r="CS210">
        <f>Model!CS143</f>
        <v>0</v>
      </c>
      <c r="CT210">
        <f>Model!CT143</f>
        <v>0</v>
      </c>
      <c r="CU210">
        <f>Model!CU143</f>
        <v>0</v>
      </c>
      <c r="CV210">
        <f>Model!CV143</f>
        <v>0</v>
      </c>
      <c r="CW210">
        <f>Model!CW143</f>
        <v>0</v>
      </c>
      <c r="CX210">
        <f>Model!CX143</f>
        <v>0</v>
      </c>
      <c r="CY210">
        <f>Model!CY143</f>
        <v>0</v>
      </c>
      <c r="CZ210">
        <f>Model!CZ143</f>
        <v>0</v>
      </c>
      <c r="DA210">
        <f>Model!DA143</f>
        <v>0</v>
      </c>
      <c r="DB210">
        <f>Model!DB143</f>
        <v>0</v>
      </c>
      <c r="DC210">
        <f>Model!DC143</f>
        <v>0</v>
      </c>
      <c r="DD210">
        <f>Model!DD143</f>
        <v>0</v>
      </c>
      <c r="DE210">
        <f>Model!DE143</f>
        <v>0</v>
      </c>
      <c r="DF210">
        <f>Model!DF143</f>
        <v>0</v>
      </c>
      <c r="DG210">
        <f>Model!DG143</f>
        <v>0</v>
      </c>
      <c r="DH210">
        <f>Model!DH143</f>
        <v>0</v>
      </c>
      <c r="DI210">
        <f>Model!DI143</f>
        <v>0</v>
      </c>
      <c r="DJ210">
        <f>Model!DJ143</f>
        <v>0</v>
      </c>
      <c r="DK210">
        <f>Model!DK143</f>
        <v>0</v>
      </c>
      <c r="DL210">
        <f>Model!DL143</f>
        <v>0</v>
      </c>
      <c r="DM210">
        <f>Model!DM143</f>
        <v>0</v>
      </c>
      <c r="DN210">
        <f>Model!DN143</f>
        <v>0</v>
      </c>
      <c r="DO210">
        <f>Model!DO143</f>
        <v>0</v>
      </c>
      <c r="DP210">
        <f>Model!DP143</f>
        <v>0</v>
      </c>
      <c r="DQ210">
        <f>Model!DQ143</f>
        <v>0</v>
      </c>
      <c r="DR210">
        <f>Model!DR143</f>
        <v>0</v>
      </c>
      <c r="DS210">
        <f>Model!DS143</f>
        <v>-0.17599999999999999</v>
      </c>
      <c r="DT210">
        <f>Model!DT143</f>
        <v>-0.246</v>
      </c>
      <c r="DU210">
        <f>Model!DU143</f>
        <v>-0.26600000000000001</v>
      </c>
      <c r="DV210">
        <f>Model!DV143</f>
        <v>2.9800000000000004</v>
      </c>
      <c r="DW210">
        <f>Model!DW143</f>
        <v>2.1549999999999998</v>
      </c>
      <c r="DX210">
        <f>Model!DX143</f>
        <v>0.40000000000000013</v>
      </c>
      <c r="DY210">
        <f>Model!DY143</f>
        <v>4.4149999999999991</v>
      </c>
      <c r="DZ210">
        <f>Model!DZ143</f>
        <v>2.5529999999999999</v>
      </c>
      <c r="EA210">
        <f>Model!EA143</f>
        <v>1.73</v>
      </c>
      <c r="EB210">
        <f>Model!EB143</f>
        <v>7.0849999999999991</v>
      </c>
      <c r="EC210">
        <f>Model!EC143</f>
        <v>0</v>
      </c>
      <c r="ED210">
        <f>Model!ED143</f>
        <v>0</v>
      </c>
      <c r="EE210">
        <f>Model!EE143</f>
        <v>0</v>
      </c>
      <c r="EF210">
        <f>Model!EF143</f>
        <v>0</v>
      </c>
      <c r="EG210">
        <f>Model!EG143</f>
        <v>0</v>
      </c>
      <c r="EH210">
        <f>Model!EH143</f>
        <v>0</v>
      </c>
      <c r="EI210">
        <f>Model!EI143</f>
        <v>0</v>
      </c>
      <c r="EJ210">
        <f>Model!EJ143</f>
        <v>0</v>
      </c>
      <c r="EK210">
        <f>Model!EK143</f>
        <v>0</v>
      </c>
      <c r="EL210">
        <f>Model!EM143</f>
        <v>0</v>
      </c>
      <c r="EM210">
        <f>Model!EN143</f>
        <v>0</v>
      </c>
      <c r="EN210">
        <f>Model!EO143</f>
        <v>0</v>
      </c>
      <c r="EO210">
        <f>Model!EP143</f>
        <v>0</v>
      </c>
      <c r="EP210">
        <f>Model!EQ143</f>
        <v>0</v>
      </c>
      <c r="EQ210">
        <f>Model!ER143</f>
        <v>0</v>
      </c>
      <c r="ER210">
        <f>Model!ES143</f>
        <v>0</v>
      </c>
      <c r="ES210">
        <f>Model!ET143</f>
        <v>0</v>
      </c>
      <c r="ET210">
        <f>Model!EU143</f>
        <v>0</v>
      </c>
      <c r="EU210">
        <f>Model!EV143</f>
        <v>0</v>
      </c>
      <c r="EV210">
        <f>Model!EW143</f>
        <v>0</v>
      </c>
      <c r="EW210">
        <f>Model!EX143</f>
        <v>0</v>
      </c>
      <c r="EX210">
        <f>Model!EY143</f>
        <v>0</v>
      </c>
    </row>
    <row r="211" spans="1:154" hidden="1" outlineLevel="1">
      <c r="A211">
        <f>Model!A144</f>
        <v>0</v>
      </c>
      <c r="B211">
        <f>Model!B144</f>
        <v>0</v>
      </c>
      <c r="C211">
        <f>Model!C144</f>
        <v>0</v>
      </c>
      <c r="D211">
        <f>Model!D144</f>
        <v>0</v>
      </c>
      <c r="E211">
        <f>Model!E144</f>
        <v>0</v>
      </c>
      <c r="F211">
        <f>Model!F144</f>
        <v>0</v>
      </c>
      <c r="G211">
        <f>Model!G144</f>
        <v>0</v>
      </c>
      <c r="H211">
        <f>Model!H144</f>
        <v>0</v>
      </c>
      <c r="I211" t="str">
        <f>Model!I144</f>
        <v>Amortization of Bond Premium</v>
      </c>
      <c r="J211">
        <f>Model!J144</f>
        <v>0</v>
      </c>
      <c r="K211">
        <f>Model!K144</f>
        <v>0</v>
      </c>
      <c r="L211">
        <f>Model!L144</f>
        <v>0</v>
      </c>
      <c r="M211">
        <f>Model!M144</f>
        <v>0</v>
      </c>
      <c r="N211">
        <f>Model!N144</f>
        <v>0</v>
      </c>
      <c r="O211">
        <f>Model!O144</f>
        <v>0</v>
      </c>
      <c r="P211">
        <f>Model!P144</f>
        <v>0</v>
      </c>
      <c r="Q211">
        <f>Model!Q144</f>
        <v>0</v>
      </c>
      <c r="R211">
        <f>Model!R144</f>
        <v>0</v>
      </c>
      <c r="S211">
        <f>Model!S144</f>
        <v>0</v>
      </c>
      <c r="T211">
        <f>Model!T144</f>
        <v>0</v>
      </c>
      <c r="U211">
        <f>Model!U144</f>
        <v>0</v>
      </c>
      <c r="V211">
        <f>Model!V144</f>
        <v>0</v>
      </c>
      <c r="W211">
        <f>Model!W144</f>
        <v>0</v>
      </c>
      <c r="X211">
        <f>Model!X144</f>
        <v>0</v>
      </c>
      <c r="Y211">
        <f>Model!Y144</f>
        <v>0</v>
      </c>
      <c r="Z211">
        <f>Model!Z144</f>
        <v>0</v>
      </c>
      <c r="AA211">
        <f>Model!AA144</f>
        <v>0</v>
      </c>
      <c r="AB211">
        <f>Model!AB144</f>
        <v>0</v>
      </c>
      <c r="AC211">
        <f>Model!AC144</f>
        <v>0</v>
      </c>
      <c r="AD211">
        <f>Model!AD144</f>
        <v>0</v>
      </c>
      <c r="AE211">
        <f>Model!AE144</f>
        <v>0</v>
      </c>
      <c r="AF211">
        <f>Model!AF144</f>
        <v>0</v>
      </c>
      <c r="AG211">
        <f>Model!AG144</f>
        <v>0</v>
      </c>
      <c r="AH211">
        <f>Model!AH144</f>
        <v>0</v>
      </c>
      <c r="AI211">
        <f>Model!AI144</f>
        <v>0</v>
      </c>
      <c r="AJ211">
        <f>Model!AJ144</f>
        <v>0</v>
      </c>
      <c r="AK211">
        <f>Model!AK144</f>
        <v>0</v>
      </c>
      <c r="AL211">
        <f>Model!AL144</f>
        <v>0</v>
      </c>
      <c r="AM211">
        <f>Model!AM144</f>
        <v>0</v>
      </c>
      <c r="AN211">
        <f>Model!AN144</f>
        <v>0</v>
      </c>
      <c r="AO211">
        <f>Model!AO144</f>
        <v>0</v>
      </c>
      <c r="AP211">
        <f>Model!AP144</f>
        <v>0</v>
      </c>
      <c r="AQ211">
        <f>Model!AQ144</f>
        <v>0</v>
      </c>
      <c r="AR211">
        <f>Model!AR144</f>
        <v>0</v>
      </c>
      <c r="AS211">
        <f>Model!AS144</f>
        <v>0</v>
      </c>
      <c r="AT211">
        <f>Model!AT144</f>
        <v>0</v>
      </c>
      <c r="AU211">
        <f>Model!AU144</f>
        <v>0</v>
      </c>
      <c r="AV211">
        <f>Model!AV144</f>
        <v>0</v>
      </c>
      <c r="AW211">
        <f>Model!AW144</f>
        <v>0</v>
      </c>
      <c r="AX211">
        <f>Model!AX144</f>
        <v>0</v>
      </c>
      <c r="AY211">
        <f>Model!AY144</f>
        <v>-1E-3</v>
      </c>
      <c r="AZ211">
        <f>Model!AZ144</f>
        <v>-2E-3</v>
      </c>
      <c r="BA211">
        <f>Model!BA144</f>
        <v>-2E-3</v>
      </c>
      <c r="BB211">
        <f>Model!BB144</f>
        <v>-2E-3</v>
      </c>
      <c r="BC211">
        <f>Model!BC144</f>
        <v>-1E-3</v>
      </c>
      <c r="BD211">
        <f>Model!BD144</f>
        <v>1E-3</v>
      </c>
      <c r="BE211">
        <f>Model!BE144</f>
        <v>0.183</v>
      </c>
      <c r="BF211">
        <f>Model!BF144</f>
        <v>0.19900000000000001</v>
      </c>
      <c r="BG211">
        <f>Model!BG144</f>
        <v>0.19900000000000001</v>
      </c>
      <c r="BH211">
        <f>Model!BH144</f>
        <v>0.18799999999999994</v>
      </c>
      <c r="BI211">
        <f>Model!BI144</f>
        <v>0.16500000000000004</v>
      </c>
      <c r="BJ211">
        <f>Model!BJ144</f>
        <v>6.9000000000000006E-2</v>
      </c>
      <c r="BK211">
        <f>Model!BK144</f>
        <v>0.14099999999999999</v>
      </c>
      <c r="BL211">
        <f>Model!BL144</f>
        <v>3.6000000000000004E-2</v>
      </c>
      <c r="BM211">
        <f>Model!BM144</f>
        <v>0.37799999999999995</v>
      </c>
      <c r="BN211">
        <f>Model!BN144</f>
        <v>0.81200000000000006</v>
      </c>
      <c r="BO211">
        <f>Model!BO144</f>
        <v>0.93899999999999983</v>
      </c>
      <c r="BP211">
        <f>Model!BP144</f>
        <v>0.87700000000000022</v>
      </c>
      <c r="BQ211">
        <f>Model!BQ144</f>
        <v>4.1369999999999996</v>
      </c>
      <c r="BR211">
        <f>Model!BR144</f>
        <v>0.84899999999999998</v>
      </c>
      <c r="BS211">
        <f>Model!BS144</f>
        <v>0.74399999999999999</v>
      </c>
      <c r="BT211">
        <f>Model!BT144</f>
        <v>0.49699999999999989</v>
      </c>
      <c r="BU211">
        <f>Model!BU144</f>
        <v>0.39700000000000024</v>
      </c>
      <c r="BV211">
        <f>Model!BV144</f>
        <v>0.43</v>
      </c>
      <c r="BW211">
        <f>Model!BW144</f>
        <v>0.37800000000000006</v>
      </c>
      <c r="BX211">
        <f>Model!BX144</f>
        <v>0.36299999999999993</v>
      </c>
      <c r="BY211">
        <f>Model!BY144</f>
        <v>0.318</v>
      </c>
      <c r="BZ211">
        <f>Model!BZ144</f>
        <v>4.5759999999999996</v>
      </c>
      <c r="CA211">
        <f>Model!CA144</f>
        <v>4.6550000000000002</v>
      </c>
      <c r="CB211">
        <f>Model!CB144</f>
        <v>4.6110000000000015</v>
      </c>
      <c r="CC211">
        <f>Model!CC144</f>
        <v>-84.984999999999999</v>
      </c>
      <c r="CD211">
        <f>Model!CD144</f>
        <v>0</v>
      </c>
      <c r="CE211">
        <f>Model!CE144</f>
        <v>0</v>
      </c>
      <c r="CF211">
        <f>Model!CF144</f>
        <v>0</v>
      </c>
      <c r="CG211">
        <f>Model!CG144</f>
        <v>0</v>
      </c>
      <c r="CH211">
        <f>Model!CH144</f>
        <v>0</v>
      </c>
      <c r="CI211">
        <f>Model!CI144</f>
        <v>0</v>
      </c>
      <c r="CJ211">
        <f>Model!CJ144</f>
        <v>0</v>
      </c>
      <c r="CK211">
        <f>Model!CK144</f>
        <v>0</v>
      </c>
      <c r="CL211">
        <f>Model!CL144</f>
        <v>0</v>
      </c>
      <c r="CM211">
        <f>Model!CM144</f>
        <v>0</v>
      </c>
      <c r="CN211">
        <f>Model!CN144</f>
        <v>0</v>
      </c>
      <c r="CO211">
        <f>Model!CO144</f>
        <v>0</v>
      </c>
      <c r="CP211">
        <f>Model!CP144</f>
        <v>0</v>
      </c>
      <c r="CQ211">
        <f>Model!CQ144</f>
        <v>0</v>
      </c>
      <c r="CR211">
        <f>Model!CR144</f>
        <v>0</v>
      </c>
      <c r="CS211">
        <f>Model!CS144</f>
        <v>0</v>
      </c>
      <c r="CT211">
        <f>Model!CT144</f>
        <v>0</v>
      </c>
      <c r="CU211">
        <f>Model!CU144</f>
        <v>0</v>
      </c>
      <c r="CV211">
        <f>Model!CV144</f>
        <v>0</v>
      </c>
      <c r="CW211">
        <f>Model!CW144</f>
        <v>0</v>
      </c>
      <c r="CX211">
        <f>Model!CX144</f>
        <v>0</v>
      </c>
      <c r="CY211">
        <f>Model!CY144</f>
        <v>0</v>
      </c>
      <c r="CZ211">
        <f>Model!CZ144</f>
        <v>0</v>
      </c>
      <c r="DA211">
        <f>Model!DA144</f>
        <v>0</v>
      </c>
      <c r="DB211">
        <f>Model!DB144</f>
        <v>0</v>
      </c>
      <c r="DC211">
        <f>Model!DC144</f>
        <v>0</v>
      </c>
      <c r="DD211">
        <f>Model!DD144</f>
        <v>0</v>
      </c>
      <c r="DE211">
        <f>Model!DE144</f>
        <v>0</v>
      </c>
      <c r="DF211">
        <f>Model!DF144</f>
        <v>0</v>
      </c>
      <c r="DG211">
        <f>Model!DG144</f>
        <v>0</v>
      </c>
      <c r="DH211">
        <f>Model!DH144</f>
        <v>0</v>
      </c>
      <c r="DI211">
        <f>Model!DI144</f>
        <v>0</v>
      </c>
      <c r="DJ211">
        <f>Model!DJ144</f>
        <v>0</v>
      </c>
      <c r="DK211">
        <f>Model!DK144</f>
        <v>0</v>
      </c>
      <c r="DL211">
        <f>Model!DL144</f>
        <v>0</v>
      </c>
      <c r="DM211">
        <f>Model!DM144</f>
        <v>0</v>
      </c>
      <c r="DN211">
        <f>Model!DN144</f>
        <v>0</v>
      </c>
      <c r="DO211">
        <f>Model!DO144</f>
        <v>0</v>
      </c>
      <c r="DP211">
        <f>Model!DP144</f>
        <v>0</v>
      </c>
      <c r="DQ211">
        <f>Model!DQ144</f>
        <v>0</v>
      </c>
      <c r="DR211">
        <f>Model!DR144</f>
        <v>0</v>
      </c>
      <c r="DS211">
        <f>Model!DS144</f>
        <v>-0.214</v>
      </c>
      <c r="DT211">
        <f>Model!DT144</f>
        <v>-1.4999999999999999E-2</v>
      </c>
      <c r="DU211">
        <f>Model!DU144</f>
        <v>-5.0000000000000001E-3</v>
      </c>
      <c r="DV211">
        <f>Model!DV144</f>
        <v>0.18099999999999999</v>
      </c>
      <c r="DW211">
        <f>Model!DW144</f>
        <v>0.751</v>
      </c>
      <c r="DX211">
        <f>Model!DX144</f>
        <v>0.62399999999999989</v>
      </c>
      <c r="DY211">
        <f>Model!DY144</f>
        <v>6.7649999999999997</v>
      </c>
      <c r="DZ211">
        <f>Model!DZ144</f>
        <v>2.4870000000000001</v>
      </c>
      <c r="EA211">
        <f>Model!EA144</f>
        <v>1.4890000000000001</v>
      </c>
      <c r="EB211">
        <f>Model!EB144</f>
        <v>-71.143000000000001</v>
      </c>
      <c r="EC211">
        <f>Model!EC144</f>
        <v>0</v>
      </c>
      <c r="ED211">
        <f>Model!ED144</f>
        <v>0</v>
      </c>
      <c r="EE211">
        <f>Model!EE144</f>
        <v>0</v>
      </c>
      <c r="EF211">
        <f>Model!EF144</f>
        <v>0</v>
      </c>
      <c r="EG211">
        <f>Model!EG144</f>
        <v>0</v>
      </c>
      <c r="EH211">
        <f>Model!EH144</f>
        <v>0</v>
      </c>
      <c r="EI211">
        <f>Model!EI144</f>
        <v>0</v>
      </c>
      <c r="EJ211">
        <f>Model!EJ144</f>
        <v>0</v>
      </c>
      <c r="EK211">
        <f>Model!EK144</f>
        <v>0</v>
      </c>
      <c r="EL211">
        <f>Model!EM144</f>
        <v>0</v>
      </c>
      <c r="EM211">
        <f>Model!EN144</f>
        <v>0</v>
      </c>
      <c r="EN211">
        <f>Model!EO144</f>
        <v>0</v>
      </c>
      <c r="EO211">
        <f>Model!EP144</f>
        <v>0</v>
      </c>
      <c r="EP211">
        <f>Model!EQ144</f>
        <v>0</v>
      </c>
      <c r="EQ211">
        <f>Model!ER144</f>
        <v>0</v>
      </c>
      <c r="ER211">
        <f>Model!ES144</f>
        <v>0</v>
      </c>
      <c r="ES211">
        <f>Model!ET144</f>
        <v>0</v>
      </c>
      <c r="ET211">
        <f>Model!EU144</f>
        <v>0</v>
      </c>
      <c r="EU211">
        <f>Model!EV144</f>
        <v>0</v>
      </c>
      <c r="EV211">
        <f>Model!EW144</f>
        <v>0</v>
      </c>
      <c r="EW211">
        <f>Model!EX144</f>
        <v>0</v>
      </c>
      <c r="EX211">
        <f>Model!EY144</f>
        <v>0</v>
      </c>
    </row>
    <row r="212" spans="1:154" hidden="1" outlineLevel="1">
      <c r="A212">
        <f>Model!A145</f>
        <v>0</v>
      </c>
      <c r="B212">
        <f>Model!B145</f>
        <v>0</v>
      </c>
      <c r="C212">
        <f>Model!C145</f>
        <v>0</v>
      </c>
      <c r="D212">
        <f>Model!D145</f>
        <v>0</v>
      </c>
      <c r="E212">
        <f>Model!E145</f>
        <v>0</v>
      </c>
      <c r="F212">
        <f>Model!F145</f>
        <v>0</v>
      </c>
      <c r="G212">
        <f>Model!G145</f>
        <v>0</v>
      </c>
      <c r="H212">
        <f>Model!H145</f>
        <v>0</v>
      </c>
      <c r="I212" t="str">
        <f>Model!I145</f>
        <v>Funds from Operations (FFO)</v>
      </c>
      <c r="J212">
        <f>Model!J145</f>
        <v>0</v>
      </c>
      <c r="K212">
        <f>Model!K145</f>
        <v>0</v>
      </c>
      <c r="L212">
        <f>Model!L145</f>
        <v>0</v>
      </c>
      <c r="M212">
        <f>Model!M145</f>
        <v>0</v>
      </c>
      <c r="N212">
        <f>Model!N145</f>
        <v>0</v>
      </c>
      <c r="O212">
        <f>Model!O145</f>
        <v>0</v>
      </c>
      <c r="P212">
        <f>Model!P145</f>
        <v>0</v>
      </c>
      <c r="Q212">
        <f>Model!Q145</f>
        <v>0</v>
      </c>
      <c r="R212">
        <f>Model!R145</f>
        <v>0</v>
      </c>
      <c r="S212">
        <f>Model!S145</f>
        <v>0</v>
      </c>
      <c r="T212">
        <f>Model!T145</f>
        <v>0</v>
      </c>
      <c r="U212">
        <f>Model!U145</f>
        <v>0</v>
      </c>
      <c r="V212">
        <f>Model!V145</f>
        <v>0</v>
      </c>
      <c r="W212">
        <f>Model!W145</f>
        <v>0</v>
      </c>
      <c r="X212">
        <f>Model!X145</f>
        <v>0</v>
      </c>
      <c r="Y212">
        <f>Model!Y145</f>
        <v>0</v>
      </c>
      <c r="Z212">
        <f>Model!Z145</f>
        <v>0</v>
      </c>
      <c r="AA212">
        <f>Model!AA145</f>
        <v>0</v>
      </c>
      <c r="AB212">
        <f>Model!AB145</f>
        <v>0</v>
      </c>
      <c r="AC212">
        <f>Model!AC145</f>
        <v>0</v>
      </c>
      <c r="AD212">
        <f>Model!AD145</f>
        <v>0</v>
      </c>
      <c r="AE212">
        <f>Model!AE145</f>
        <v>0</v>
      </c>
      <c r="AF212">
        <f>Model!AF145</f>
        <v>0</v>
      </c>
      <c r="AG212">
        <f>Model!AG145</f>
        <v>0</v>
      </c>
      <c r="AH212">
        <f>Model!AH145</f>
        <v>0</v>
      </c>
      <c r="AI212">
        <f>Model!AI145</f>
        <v>0</v>
      </c>
      <c r="AJ212">
        <f>Model!AJ145</f>
        <v>0</v>
      </c>
      <c r="AK212">
        <f>Model!AK145</f>
        <v>0</v>
      </c>
      <c r="AL212">
        <f>Model!AL145</f>
        <v>0</v>
      </c>
      <c r="AM212">
        <f>Model!AM145</f>
        <v>0</v>
      </c>
      <c r="AN212">
        <f>Model!AN145</f>
        <v>0</v>
      </c>
      <c r="AO212">
        <f>Model!AO145</f>
        <v>0</v>
      </c>
      <c r="AP212">
        <f>Model!AP145</f>
        <v>0</v>
      </c>
      <c r="AQ212">
        <f>Model!AQ145</f>
        <v>0</v>
      </c>
      <c r="AR212">
        <f>Model!AR145</f>
        <v>0</v>
      </c>
      <c r="AS212">
        <f>Model!AS145</f>
        <v>0</v>
      </c>
      <c r="AT212">
        <f>Model!AT145</f>
        <v>0</v>
      </c>
      <c r="AU212">
        <f>Model!AU145</f>
        <v>0</v>
      </c>
      <c r="AV212">
        <f>Model!AV145</f>
        <v>0</v>
      </c>
      <c r="AW212">
        <f>Model!AW145</f>
        <v>0</v>
      </c>
      <c r="AX212">
        <f>Model!AX145</f>
        <v>-1.2570000000000001</v>
      </c>
      <c r="AY212">
        <f>Model!AY145</f>
        <v>-4.7999999999999675E-2</v>
      </c>
      <c r="AZ212">
        <f>Model!AZ145</f>
        <v>0.32099999999999906</v>
      </c>
      <c r="BA212">
        <f>Model!BA145</f>
        <v>1.3169999999999997</v>
      </c>
      <c r="BB212">
        <f>Model!BB145</f>
        <v>1.0940000000000001</v>
      </c>
      <c r="BC212">
        <f>Model!BC145</f>
        <v>4.1569999999999991</v>
      </c>
      <c r="BD212">
        <f>Model!BD145</f>
        <v>4.2810000000000006</v>
      </c>
      <c r="BE212">
        <f>Model!BE145</f>
        <v>4.6170000000000009</v>
      </c>
      <c r="BF212">
        <f>Model!BF145</f>
        <v>6.2499999999999991</v>
      </c>
      <c r="BG212">
        <f>Model!BG145</f>
        <v>6.181</v>
      </c>
      <c r="BH212">
        <f>Model!BH145</f>
        <v>8.8960000000000008</v>
      </c>
      <c r="BI212">
        <f>Model!BI145</f>
        <v>8.4819999999999993</v>
      </c>
      <c r="BJ212">
        <f>Model!BJ145</f>
        <v>6.3540000000000001</v>
      </c>
      <c r="BK212">
        <f>Model!BK145</f>
        <v>5.7349999999999985</v>
      </c>
      <c r="BL212">
        <f>Model!BL145</f>
        <v>9.1330000000000027</v>
      </c>
      <c r="BM212">
        <f>Model!BM145</f>
        <v>16.856000000000005</v>
      </c>
      <c r="BN212">
        <f>Model!BN145</f>
        <v>11.325999999999997</v>
      </c>
      <c r="BO212">
        <f>Model!BO145</f>
        <v>10.258000000000003</v>
      </c>
      <c r="BP212">
        <f>Model!BP145</f>
        <v>3.549999999999998</v>
      </c>
      <c r="BQ212">
        <f>Model!BQ145</f>
        <v>15.178999999999998</v>
      </c>
      <c r="BR212">
        <f>Model!BR145</f>
        <v>2.4750000000000014</v>
      </c>
      <c r="BS212">
        <f>Model!BS145</f>
        <v>11.907999999999998</v>
      </c>
      <c r="BT212">
        <f>Model!BT145</f>
        <v>25.585000000000008</v>
      </c>
      <c r="BU212">
        <f>Model!BU145</f>
        <v>21.464000000000006</v>
      </c>
      <c r="BV212">
        <f>Model!BV145</f>
        <v>5.2889999999999997</v>
      </c>
      <c r="BW212">
        <f>Model!BW145</f>
        <v>-99.228999999999985</v>
      </c>
      <c r="BX212">
        <f>Model!BX145</f>
        <v>56.887</v>
      </c>
      <c r="BY212">
        <f>Model!BY145</f>
        <v>54.622000000000028</v>
      </c>
      <c r="BZ212">
        <f>Model!BZ145</f>
        <v>55.407000000000004</v>
      </c>
      <c r="CA212">
        <f>Model!CA145</f>
        <v>44.851999999999997</v>
      </c>
      <c r="CB212">
        <f>Model!CB145</f>
        <v>75.094000000000023</v>
      </c>
      <c r="CC212">
        <f>Model!CC145</f>
        <v>76.921999999999983</v>
      </c>
      <c r="CD212">
        <f>Model!CD145</f>
        <v>41.37755505556877</v>
      </c>
      <c r="CE212">
        <f>Model!CE145</f>
        <v>43.015069839577762</v>
      </c>
      <c r="CF212">
        <f>Model!CF145</f>
        <v>76.235714903352871</v>
      </c>
      <c r="CG212">
        <f>Model!CG145</f>
        <v>81.797800569170064</v>
      </c>
      <c r="CH212">
        <f>Model!CH145</f>
        <v>0</v>
      </c>
      <c r="CI212">
        <f>Model!CI145</f>
        <v>0</v>
      </c>
      <c r="CJ212">
        <f>Model!CJ145</f>
        <v>0</v>
      </c>
      <c r="CK212">
        <f>Model!CK145</f>
        <v>0</v>
      </c>
      <c r="CL212">
        <f>Model!CL145</f>
        <v>0</v>
      </c>
      <c r="CM212">
        <f>Model!CM145</f>
        <v>0</v>
      </c>
      <c r="CN212">
        <f>Model!CN145</f>
        <v>0</v>
      </c>
      <c r="CO212">
        <f>Model!CO145</f>
        <v>0</v>
      </c>
      <c r="CP212">
        <f>Model!CP145</f>
        <v>0</v>
      </c>
      <c r="CQ212">
        <f>Model!CQ145</f>
        <v>0</v>
      </c>
      <c r="CR212">
        <f>Model!CR145</f>
        <v>0</v>
      </c>
      <c r="CS212">
        <f>Model!CS145</f>
        <v>0</v>
      </c>
      <c r="CT212">
        <f>Model!CT145</f>
        <v>0</v>
      </c>
      <c r="CU212">
        <f>Model!CU145</f>
        <v>0</v>
      </c>
      <c r="CV212">
        <f>Model!CV145</f>
        <v>0</v>
      </c>
      <c r="CW212">
        <f>Model!CW145</f>
        <v>0</v>
      </c>
      <c r="CX212">
        <f>Model!CX145</f>
        <v>0</v>
      </c>
      <c r="CY212">
        <f>Model!CY145</f>
        <v>0</v>
      </c>
      <c r="CZ212">
        <f>Model!CZ145</f>
        <v>0</v>
      </c>
      <c r="DA212">
        <f>Model!DA145</f>
        <v>0</v>
      </c>
      <c r="DB212">
        <f>Model!DB145</f>
        <v>0</v>
      </c>
      <c r="DC212">
        <f>Model!DC145</f>
        <v>0</v>
      </c>
      <c r="DD212">
        <f>Model!DD145</f>
        <v>0</v>
      </c>
      <c r="DE212">
        <f>Model!DE145</f>
        <v>0</v>
      </c>
      <c r="DF212">
        <f>Model!DF145</f>
        <v>0</v>
      </c>
      <c r="DG212">
        <f>Model!DG145</f>
        <v>0</v>
      </c>
      <c r="DH212">
        <f>Model!DH145</f>
        <v>0</v>
      </c>
      <c r="DI212">
        <f>Model!DI145</f>
        <v>0</v>
      </c>
      <c r="DJ212">
        <f>Model!DJ145</f>
        <v>0</v>
      </c>
      <c r="DK212">
        <f>Model!DK145</f>
        <v>0</v>
      </c>
      <c r="DL212">
        <f>Model!DL145</f>
        <v>0</v>
      </c>
      <c r="DM212">
        <f>Model!DM145</f>
        <v>0</v>
      </c>
      <c r="DN212">
        <f>Model!DN145</f>
        <v>0</v>
      </c>
      <c r="DO212">
        <f>Model!DO145</f>
        <v>0</v>
      </c>
      <c r="DP212">
        <f>Model!DP145</f>
        <v>0</v>
      </c>
      <c r="DQ212">
        <f>Model!DQ145</f>
        <v>0</v>
      </c>
      <c r="DR212">
        <f>Model!DR145</f>
        <v>0</v>
      </c>
      <c r="DS212">
        <f>Model!DS145</f>
        <v>-11.503</v>
      </c>
      <c r="DT212">
        <f>Model!DT145</f>
        <v>-5.0040000000000004</v>
      </c>
      <c r="DU212">
        <f>Model!DU145</f>
        <v>0.33299999999999963</v>
      </c>
      <c r="DV212">
        <f>Model!DV145</f>
        <v>14.149000000000001</v>
      </c>
      <c r="DW212">
        <f>Model!DW145</f>
        <v>29.809000000000005</v>
      </c>
      <c r="DX212">
        <f>Model!DX145</f>
        <v>38.078000000000003</v>
      </c>
      <c r="DY212">
        <f>Model!DY145</f>
        <v>40.313000000000002</v>
      </c>
      <c r="DZ212">
        <f>Model!DZ145</f>
        <v>61.431999999999995</v>
      </c>
      <c r="EA212">
        <f>Model!EA145</f>
        <v>17.569000000000024</v>
      </c>
      <c r="EB212">
        <f>Model!EB145</f>
        <v>252.27499999999995</v>
      </c>
      <c r="EC212">
        <f>Model!EC145</f>
        <v>242.42614036766963</v>
      </c>
      <c r="ED212">
        <f>Model!ED145</f>
        <v>329.44665110520032</v>
      </c>
      <c r="EE212">
        <f>Model!EE145</f>
        <v>480.99478839763123</v>
      </c>
      <c r="EF212">
        <f>Model!EF145</f>
        <v>631.28966769020326</v>
      </c>
      <c r="EG212">
        <f>Model!EG145</f>
        <v>802.10437828845056</v>
      </c>
      <c r="EH212">
        <f>Model!EH145</f>
        <v>915.49795317958456</v>
      </c>
      <c r="EI212">
        <f>Model!EI145</f>
        <v>1055.473964485092</v>
      </c>
      <c r="EJ212">
        <f>Model!EJ145</f>
        <v>1221.2163400675108</v>
      </c>
      <c r="EK212">
        <f>Model!EK145</f>
        <v>0</v>
      </c>
      <c r="EL212">
        <f>Model!EM145</f>
        <v>0</v>
      </c>
      <c r="EM212">
        <f>Model!EN145</f>
        <v>0</v>
      </c>
      <c r="EN212">
        <f>Model!EO145</f>
        <v>0</v>
      </c>
      <c r="EO212">
        <f>Model!EP145</f>
        <v>0</v>
      </c>
      <c r="EP212">
        <f>Model!EQ145</f>
        <v>0</v>
      </c>
      <c r="EQ212">
        <f>Model!ER145</f>
        <v>0</v>
      </c>
      <c r="ER212">
        <f>Model!ES145</f>
        <v>0</v>
      </c>
      <c r="ES212">
        <f>Model!ET145</f>
        <v>0</v>
      </c>
      <c r="ET212">
        <f>Model!EU145</f>
        <v>0</v>
      </c>
      <c r="EU212">
        <f>Model!EV145</f>
        <v>0</v>
      </c>
      <c r="EV212">
        <f>Model!EW145</f>
        <v>0</v>
      </c>
      <c r="EW212">
        <f>Model!EX145</f>
        <v>0</v>
      </c>
      <c r="EX212">
        <f>Model!EY145</f>
        <v>0</v>
      </c>
    </row>
    <row r="213" spans="1:154" hidden="1" outlineLevel="1">
      <c r="A213">
        <f>Model!A146</f>
        <v>0</v>
      </c>
      <c r="B213">
        <f>Model!B146</f>
        <v>0</v>
      </c>
      <c r="C213">
        <f>Model!C146</f>
        <v>0</v>
      </c>
      <c r="D213">
        <f>Model!D146</f>
        <v>0</v>
      </c>
      <c r="E213">
        <f>Model!E146</f>
        <v>0</v>
      </c>
      <c r="F213">
        <f>Model!F146</f>
        <v>0</v>
      </c>
      <c r="G213">
        <f>Model!G146</f>
        <v>0</v>
      </c>
      <c r="H213">
        <f>Model!H146</f>
        <v>0</v>
      </c>
      <c r="I213" t="str">
        <f>Model!I146</f>
        <v>Changes in Working Capital:</v>
      </c>
      <c r="J213">
        <f>Model!J146</f>
        <v>0</v>
      </c>
      <c r="K213">
        <f>Model!K146</f>
        <v>0</v>
      </c>
      <c r="L213">
        <f>Model!L146</f>
        <v>0</v>
      </c>
      <c r="M213">
        <f>Model!M146</f>
        <v>0</v>
      </c>
      <c r="N213">
        <f>Model!N146</f>
        <v>0</v>
      </c>
      <c r="O213">
        <f>Model!O146</f>
        <v>0</v>
      </c>
      <c r="P213">
        <f>Model!P146</f>
        <v>0</v>
      </c>
      <c r="Q213">
        <f>Model!Q146</f>
        <v>0</v>
      </c>
      <c r="R213">
        <f>Model!R146</f>
        <v>0</v>
      </c>
      <c r="S213">
        <f>Model!S146</f>
        <v>0</v>
      </c>
      <c r="T213">
        <f>Model!T146</f>
        <v>0</v>
      </c>
      <c r="U213">
        <f>Model!U146</f>
        <v>0</v>
      </c>
      <c r="V213">
        <f>Model!V146</f>
        <v>0</v>
      </c>
      <c r="W213">
        <f>Model!W146</f>
        <v>0</v>
      </c>
      <c r="X213">
        <f>Model!X146</f>
        <v>0</v>
      </c>
      <c r="Y213">
        <f>Model!Y146</f>
        <v>0</v>
      </c>
      <c r="Z213">
        <f>Model!Z146</f>
        <v>0</v>
      </c>
      <c r="AA213">
        <f>Model!AA146</f>
        <v>0</v>
      </c>
      <c r="AB213">
        <f>Model!AB146</f>
        <v>0</v>
      </c>
      <c r="AC213">
        <f>Model!AC146</f>
        <v>0</v>
      </c>
      <c r="AD213">
        <f>Model!AD146</f>
        <v>0</v>
      </c>
      <c r="AE213">
        <f>Model!AE146</f>
        <v>0</v>
      </c>
      <c r="AF213">
        <f>Model!AF146</f>
        <v>0</v>
      </c>
      <c r="AG213">
        <f>Model!AG146</f>
        <v>0</v>
      </c>
      <c r="AH213">
        <f>Model!AH146</f>
        <v>0</v>
      </c>
      <c r="AI213">
        <f>Model!AI146</f>
        <v>0</v>
      </c>
      <c r="AJ213">
        <f>Model!AJ146</f>
        <v>0</v>
      </c>
      <c r="AK213">
        <f>Model!AK146</f>
        <v>0</v>
      </c>
      <c r="AL213">
        <f>Model!AL146</f>
        <v>0</v>
      </c>
      <c r="AM213">
        <f>Model!AM146</f>
        <v>0</v>
      </c>
      <c r="AN213">
        <f>Model!AN146</f>
        <v>0</v>
      </c>
      <c r="AO213">
        <f>Model!AO146</f>
        <v>0</v>
      </c>
      <c r="AP213">
        <f>Model!AP146</f>
        <v>0</v>
      </c>
      <c r="AQ213">
        <f>Model!AQ146</f>
        <v>0</v>
      </c>
      <c r="AR213">
        <f>Model!AR146</f>
        <v>0</v>
      </c>
      <c r="AS213">
        <f>Model!AS146</f>
        <v>0</v>
      </c>
      <c r="AT213">
        <f>Model!AT146</f>
        <v>0</v>
      </c>
      <c r="AU213">
        <f>Model!AU146</f>
        <v>0</v>
      </c>
      <c r="AV213">
        <f>Model!AV146</f>
        <v>0</v>
      </c>
      <c r="AW213">
        <f>Model!AW146</f>
        <v>0</v>
      </c>
      <c r="AX213">
        <f>Model!AX146</f>
        <v>0.41499999999999992</v>
      </c>
      <c r="AY213">
        <f>Model!AY146</f>
        <v>-0.16899999999999993</v>
      </c>
      <c r="AZ213">
        <f>Model!AZ146</f>
        <v>1.3820000000000001</v>
      </c>
      <c r="BA213">
        <f>Model!BA146</f>
        <v>0.29699999999999982</v>
      </c>
      <c r="BB213">
        <f>Model!BB146</f>
        <v>2.39</v>
      </c>
      <c r="BC213">
        <f>Model!BC146</f>
        <v>0.69500000000000051</v>
      </c>
      <c r="BD213">
        <f>Model!BD146</f>
        <v>1.4019999999999997</v>
      </c>
      <c r="BE213">
        <f>Model!BE146</f>
        <v>-3.81</v>
      </c>
      <c r="BF213">
        <f>Model!BF146</f>
        <v>0.248</v>
      </c>
      <c r="BG213">
        <f>Model!BG146</f>
        <v>4.3849999999999998</v>
      </c>
      <c r="BH213">
        <f>Model!BH146</f>
        <v>-3.46</v>
      </c>
      <c r="BI213">
        <f>Model!BI146</f>
        <v>1.3159999999999989</v>
      </c>
      <c r="BJ213">
        <f>Model!BJ146</f>
        <v>-4.0649999999999995</v>
      </c>
      <c r="BK213">
        <f>Model!BK146</f>
        <v>0.52200000000000002</v>
      </c>
      <c r="BL213">
        <f>Model!BL146</f>
        <v>-5.1430000000000025</v>
      </c>
      <c r="BM213">
        <f>Model!BM146</f>
        <v>1.9060000000000012</v>
      </c>
      <c r="BN213">
        <f>Model!BN146</f>
        <v>2.879</v>
      </c>
      <c r="BO213">
        <f>Model!BO146</f>
        <v>4.411999999999999</v>
      </c>
      <c r="BP213">
        <f>Model!BP146</f>
        <v>0.93200000000000027</v>
      </c>
      <c r="BQ213">
        <f>Model!BQ146</f>
        <v>-3.0169999999999995</v>
      </c>
      <c r="BR213">
        <f>Model!BR146</f>
        <v>-1.0199999999999996</v>
      </c>
      <c r="BS213">
        <f>Model!BS146</f>
        <v>2.7830000000000004</v>
      </c>
      <c r="BT213">
        <f>Model!BT146</f>
        <v>-3.1430000000000016</v>
      </c>
      <c r="BU213">
        <f>Model!BU146</f>
        <v>-37.392999999999994</v>
      </c>
      <c r="BV213">
        <f>Model!BV146</f>
        <v>13.629</v>
      </c>
      <c r="BW213">
        <f>Model!BW146</f>
        <v>19.782000000000004</v>
      </c>
      <c r="BX213">
        <f>Model!BX146</f>
        <v>-26.794000000000004</v>
      </c>
      <c r="BY213">
        <f>Model!BY146</f>
        <v>-15.541</v>
      </c>
      <c r="BZ213">
        <f>Model!BZ146</f>
        <v>11.551</v>
      </c>
      <c r="CA213">
        <f>Model!CA146</f>
        <v>-26.917999999999999</v>
      </c>
      <c r="CB213">
        <f>Model!CB146</f>
        <v>16.937000000000001</v>
      </c>
      <c r="CC213">
        <f>Model!CC146</f>
        <v>4.3460000000000001</v>
      </c>
      <c r="CD213">
        <f>Model!CD146</f>
        <v>0.75969838362675723</v>
      </c>
      <c r="CE213">
        <f>Model!CE146</f>
        <v>-28.06506078370187</v>
      </c>
      <c r="CF213">
        <f>Model!CF146</f>
        <v>41.430395567712139</v>
      </c>
      <c r="CG213">
        <f>Model!CG146</f>
        <v>-3.9671017538900379</v>
      </c>
      <c r="CH213">
        <f>Model!CH146</f>
        <v>0</v>
      </c>
      <c r="CI213">
        <f>Model!CI146</f>
        <v>0</v>
      </c>
      <c r="CJ213">
        <f>Model!CJ146</f>
        <v>0</v>
      </c>
      <c r="CK213">
        <f>Model!CK146</f>
        <v>0</v>
      </c>
      <c r="CL213">
        <f>Model!CL146</f>
        <v>0</v>
      </c>
      <c r="CM213">
        <f>Model!CM146</f>
        <v>0</v>
      </c>
      <c r="CN213">
        <f>Model!CN146</f>
        <v>0</v>
      </c>
      <c r="CO213">
        <f>Model!CO146</f>
        <v>0</v>
      </c>
      <c r="CP213">
        <f>Model!CP146</f>
        <v>0</v>
      </c>
      <c r="CQ213">
        <f>Model!CQ146</f>
        <v>0</v>
      </c>
      <c r="CR213">
        <f>Model!CR146</f>
        <v>0</v>
      </c>
      <c r="CS213">
        <f>Model!CS146</f>
        <v>0</v>
      </c>
      <c r="CT213">
        <f>Model!CT146</f>
        <v>0</v>
      </c>
      <c r="CU213">
        <f>Model!CU146</f>
        <v>0</v>
      </c>
      <c r="CV213">
        <f>Model!CV146</f>
        <v>0</v>
      </c>
      <c r="CW213">
        <f>Model!CW146</f>
        <v>0</v>
      </c>
      <c r="CX213">
        <f>Model!CX146</f>
        <v>0</v>
      </c>
      <c r="CY213">
        <f>Model!CY146</f>
        <v>0</v>
      </c>
      <c r="CZ213">
        <f>Model!CZ146</f>
        <v>0</v>
      </c>
      <c r="DA213">
        <f>Model!DA146</f>
        <v>0</v>
      </c>
      <c r="DB213">
        <f>Model!DB146</f>
        <v>0</v>
      </c>
      <c r="DC213">
        <f>Model!DC146</f>
        <v>0</v>
      </c>
      <c r="DD213">
        <f>Model!DD146</f>
        <v>0</v>
      </c>
      <c r="DE213">
        <f>Model!DE146</f>
        <v>0</v>
      </c>
      <c r="DF213">
        <f>Model!DF146</f>
        <v>0</v>
      </c>
      <c r="DG213">
        <f>Model!DG146</f>
        <v>0</v>
      </c>
      <c r="DH213">
        <f>Model!DH146</f>
        <v>0</v>
      </c>
      <c r="DI213">
        <f>Model!DI146</f>
        <v>0</v>
      </c>
      <c r="DJ213">
        <f>Model!DJ146</f>
        <v>0</v>
      </c>
      <c r="DK213">
        <f>Model!DK146</f>
        <v>0</v>
      </c>
      <c r="DL213">
        <f>Model!DL146</f>
        <v>0</v>
      </c>
      <c r="DM213">
        <f>Model!DM146</f>
        <v>0</v>
      </c>
      <c r="DN213">
        <f>Model!DN146</f>
        <v>0</v>
      </c>
      <c r="DO213">
        <f>Model!DO146</f>
        <v>0</v>
      </c>
      <c r="DP213">
        <f>Model!DP146</f>
        <v>0</v>
      </c>
      <c r="DQ213">
        <f>Model!DQ146</f>
        <v>0</v>
      </c>
      <c r="DR213">
        <f>Model!DR146</f>
        <v>0</v>
      </c>
      <c r="DS213">
        <f>Model!DS146</f>
        <v>-1.5070000000000001</v>
      </c>
      <c r="DT213">
        <f>Model!DT146</f>
        <v>0.78700000000000003</v>
      </c>
      <c r="DU213">
        <f>Model!DU146</f>
        <v>1.9249999999999998</v>
      </c>
      <c r="DV213">
        <f>Model!DV146</f>
        <v>0.67700000000000049</v>
      </c>
      <c r="DW213">
        <f>Model!DW146</f>
        <v>2.488999999999999</v>
      </c>
      <c r="DX213">
        <f>Model!DX146</f>
        <v>-6.7799999999999994</v>
      </c>
      <c r="DY213">
        <f>Model!DY146</f>
        <v>5.2060000000000013</v>
      </c>
      <c r="DZ213">
        <f>Model!DZ146</f>
        <v>-38.772999999999996</v>
      </c>
      <c r="EA213">
        <f>Model!EA146</f>
        <v>-8.9240000000000066</v>
      </c>
      <c r="EB213">
        <f>Model!EB146</f>
        <v>5.9160000000000021</v>
      </c>
      <c r="EC213">
        <f>Model!EC146</f>
        <v>10.15793141374699</v>
      </c>
      <c r="ED213">
        <f>Model!ED146</f>
        <v>11.31951767335644</v>
      </c>
      <c r="EE213">
        <f>Model!EE146</f>
        <v>16.070807128993536</v>
      </c>
      <c r="EF213">
        <f>Model!EF146</f>
        <v>0.5552189236833911</v>
      </c>
      <c r="EG213">
        <f>Model!EG146</f>
        <v>8.1035919874731945</v>
      </c>
      <c r="EH213">
        <f>Model!EH146</f>
        <v>-1.4210196843425251</v>
      </c>
      <c r="EI213">
        <f>Model!EI146</f>
        <v>-13.376877944745743</v>
      </c>
      <c r="EJ213">
        <f>Model!EJ146</f>
        <v>3.2031835098010646</v>
      </c>
      <c r="EK213">
        <f>Model!EK146</f>
        <v>0</v>
      </c>
      <c r="EL213">
        <f>Model!EM146</f>
        <v>0</v>
      </c>
      <c r="EM213">
        <f>Model!EN146</f>
        <v>0</v>
      </c>
      <c r="EN213">
        <f>Model!EO146</f>
        <v>0</v>
      </c>
      <c r="EO213">
        <f>Model!EP146</f>
        <v>0</v>
      </c>
      <c r="EP213">
        <f>Model!EQ146</f>
        <v>0</v>
      </c>
      <c r="EQ213">
        <f>Model!ER146</f>
        <v>0</v>
      </c>
      <c r="ER213">
        <f>Model!ES146</f>
        <v>0</v>
      </c>
      <c r="ES213">
        <f>Model!ET146</f>
        <v>0</v>
      </c>
      <c r="ET213">
        <f>Model!EU146</f>
        <v>0</v>
      </c>
      <c r="EU213">
        <f>Model!EV146</f>
        <v>0</v>
      </c>
      <c r="EV213">
        <f>Model!EW146</f>
        <v>0</v>
      </c>
      <c r="EW213">
        <f>Model!EX146</f>
        <v>0</v>
      </c>
      <c r="EX213">
        <f>Model!EY146</f>
        <v>0</v>
      </c>
    </row>
    <row r="214" spans="1:154" hidden="1" outlineLevel="1">
      <c r="A214">
        <f>Model!A147</f>
        <v>0</v>
      </c>
      <c r="B214">
        <f>Model!B147</f>
        <v>0</v>
      </c>
      <c r="C214">
        <f>Model!C147</f>
        <v>0</v>
      </c>
      <c r="D214">
        <f>Model!D147</f>
        <v>0</v>
      </c>
      <c r="E214">
        <f>Model!E147</f>
        <v>0</v>
      </c>
      <c r="F214">
        <f>Model!F147</f>
        <v>0</v>
      </c>
      <c r="G214">
        <f>Model!G147</f>
        <v>0</v>
      </c>
      <c r="H214">
        <f>Model!H147</f>
        <v>0</v>
      </c>
      <c r="I214" t="str">
        <f>Model!I147</f>
        <v>Accounts Receivable</v>
      </c>
      <c r="J214">
        <f>Model!J147</f>
        <v>0</v>
      </c>
      <c r="K214">
        <f>Model!K147</f>
        <v>0</v>
      </c>
      <c r="L214">
        <f>Model!L147</f>
        <v>0</v>
      </c>
      <c r="M214">
        <f>Model!M147</f>
        <v>0</v>
      </c>
      <c r="N214">
        <f>Model!N147</f>
        <v>0</v>
      </c>
      <c r="O214">
        <f>Model!O147</f>
        <v>0</v>
      </c>
      <c r="P214">
        <f>Model!P147</f>
        <v>0</v>
      </c>
      <c r="Q214">
        <f>Model!Q147</f>
        <v>0</v>
      </c>
      <c r="R214">
        <f>Model!R147</f>
        <v>0</v>
      </c>
      <c r="S214">
        <f>Model!S147</f>
        <v>0</v>
      </c>
      <c r="T214">
        <f>Model!T147</f>
        <v>0</v>
      </c>
      <c r="U214">
        <f>Model!U147</f>
        <v>0</v>
      </c>
      <c r="V214">
        <f>Model!V147</f>
        <v>0</v>
      </c>
      <c r="W214">
        <f>Model!W147</f>
        <v>0</v>
      </c>
      <c r="X214">
        <f>Model!X147</f>
        <v>0</v>
      </c>
      <c r="Y214">
        <f>Model!Y147</f>
        <v>0</v>
      </c>
      <c r="Z214">
        <f>Model!Z147</f>
        <v>0</v>
      </c>
      <c r="AA214">
        <f>Model!AA147</f>
        <v>0</v>
      </c>
      <c r="AB214">
        <f>Model!AB147</f>
        <v>0</v>
      </c>
      <c r="AC214">
        <f>Model!AC147</f>
        <v>0</v>
      </c>
      <c r="AD214">
        <f>Model!AD147</f>
        <v>0</v>
      </c>
      <c r="AE214">
        <f>Model!AE147</f>
        <v>0</v>
      </c>
      <c r="AF214">
        <f>Model!AF147</f>
        <v>0</v>
      </c>
      <c r="AG214">
        <f>Model!AG147</f>
        <v>0</v>
      </c>
      <c r="AH214">
        <f>Model!AH147</f>
        <v>0</v>
      </c>
      <c r="AI214">
        <f>Model!AI147</f>
        <v>0</v>
      </c>
      <c r="AJ214">
        <f>Model!AJ147</f>
        <v>0</v>
      </c>
      <c r="AK214">
        <f>Model!AK147</f>
        <v>0</v>
      </c>
      <c r="AL214">
        <f>Model!AL147</f>
        <v>0</v>
      </c>
      <c r="AM214">
        <f>Model!AM147</f>
        <v>0</v>
      </c>
      <c r="AN214">
        <f>Model!AN147</f>
        <v>0</v>
      </c>
      <c r="AO214">
        <f>Model!AO147</f>
        <v>0</v>
      </c>
      <c r="AP214">
        <f>Model!AP147</f>
        <v>0</v>
      </c>
      <c r="AQ214">
        <f>Model!AQ147</f>
        <v>0</v>
      </c>
      <c r="AR214">
        <f>Model!AR147</f>
        <v>0</v>
      </c>
      <c r="AS214">
        <f>Model!AS147</f>
        <v>0</v>
      </c>
      <c r="AT214">
        <f>Model!AT147</f>
        <v>0</v>
      </c>
      <c r="AU214">
        <f>Model!AU147</f>
        <v>0</v>
      </c>
      <c r="AV214">
        <f>Model!AV147</f>
        <v>0</v>
      </c>
      <c r="AW214">
        <f>Model!AW147</f>
        <v>0</v>
      </c>
      <c r="AX214">
        <f>Model!AX147</f>
        <v>-0.23300000000000001</v>
      </c>
      <c r="AY214">
        <f>Model!AY147</f>
        <v>-0.90800000000000003</v>
      </c>
      <c r="AZ214">
        <f>Model!AZ147</f>
        <v>-0.24199999999999997</v>
      </c>
      <c r="BA214">
        <f>Model!BA147</f>
        <v>2.6999999999999941E-2</v>
      </c>
      <c r="BB214">
        <f>Model!BB147</f>
        <v>0.23400000000000001</v>
      </c>
      <c r="BC214">
        <f>Model!BC147</f>
        <v>-1.7349999999999999</v>
      </c>
      <c r="BD214">
        <f>Model!BD147</f>
        <v>-1.0150000000000001</v>
      </c>
      <c r="BE214">
        <f>Model!BE147</f>
        <v>0.30799999999999983</v>
      </c>
      <c r="BF214">
        <f>Model!BF147</f>
        <v>-0.60099999999999998</v>
      </c>
      <c r="BG214">
        <f>Model!BG147</f>
        <v>-1.7959999999999998</v>
      </c>
      <c r="BH214">
        <f>Model!BH147</f>
        <v>-1.149</v>
      </c>
      <c r="BI214">
        <f>Model!BI147</f>
        <v>8.7999999999999634E-2</v>
      </c>
      <c r="BJ214">
        <f>Model!BJ147</f>
        <v>-1.258</v>
      </c>
      <c r="BK214">
        <f>Model!BK147</f>
        <v>-3.9349999999999996</v>
      </c>
      <c r="BL214">
        <f>Model!BL147</f>
        <v>-2.0740000000000007</v>
      </c>
      <c r="BM214">
        <f>Model!BM147</f>
        <v>-0.30399999999999938</v>
      </c>
      <c r="BN214">
        <f>Model!BN147</f>
        <v>-0.26</v>
      </c>
      <c r="BO214">
        <f>Model!BO147</f>
        <v>-5.6160000000000005</v>
      </c>
      <c r="BP214">
        <f>Model!BP147</f>
        <v>-2.383</v>
      </c>
      <c r="BQ214">
        <f>Model!BQ147</f>
        <v>2.2800000000000002</v>
      </c>
      <c r="BR214">
        <f>Model!BR147</f>
        <v>-0.29599999999999999</v>
      </c>
      <c r="BS214">
        <f>Model!BS147</f>
        <v>-4.7299999999999995</v>
      </c>
      <c r="BT214">
        <f>Model!BT147</f>
        <v>1.0169999999999992</v>
      </c>
      <c r="BU214">
        <f>Model!BU147</f>
        <v>2.9580000000000002</v>
      </c>
      <c r="BV214">
        <f>Model!BV147</f>
        <v>-2.77</v>
      </c>
      <c r="BW214">
        <f>Model!BW147</f>
        <v>-3.8379999999999996</v>
      </c>
      <c r="BX214">
        <f>Model!BX147</f>
        <v>-5.1620000000000008</v>
      </c>
      <c r="BY214">
        <f>Model!BY147</f>
        <v>-1.5539999999999998</v>
      </c>
      <c r="BZ214">
        <f>Model!BZ147</f>
        <v>-2.0590000000000002</v>
      </c>
      <c r="CA214">
        <f>Model!CA147</f>
        <v>-9.09</v>
      </c>
      <c r="CB214">
        <f>Model!CB147</f>
        <v>-8.1229999999999976</v>
      </c>
      <c r="CC214">
        <f>Model!CC147</f>
        <v>-1.9310000000000018</v>
      </c>
      <c r="CD214">
        <f>Model!CD147</f>
        <v>3.2545227374386982</v>
      </c>
      <c r="CE214">
        <f>Model!CE147</f>
        <v>-8.3731787542871103</v>
      </c>
      <c r="CF214">
        <f>Model!CF147</f>
        <v>-20.041746171575419</v>
      </c>
      <c r="CG214">
        <f>Model!CG147</f>
        <v>-9.8158089843988137</v>
      </c>
      <c r="CH214">
        <f>Model!CH147</f>
        <v>0</v>
      </c>
      <c r="CI214">
        <f>Model!CI147</f>
        <v>0</v>
      </c>
      <c r="CJ214">
        <f>Model!CJ147</f>
        <v>0</v>
      </c>
      <c r="CK214">
        <f>Model!CK147</f>
        <v>0</v>
      </c>
      <c r="CL214">
        <f>Model!CL147</f>
        <v>0</v>
      </c>
      <c r="CM214">
        <f>Model!CM147</f>
        <v>0</v>
      </c>
      <c r="CN214">
        <f>Model!CN147</f>
        <v>0</v>
      </c>
      <c r="CO214">
        <f>Model!CO147</f>
        <v>0</v>
      </c>
      <c r="CP214">
        <f>Model!CP147</f>
        <v>0</v>
      </c>
      <c r="CQ214">
        <f>Model!CQ147</f>
        <v>0</v>
      </c>
      <c r="CR214">
        <f>Model!CR147</f>
        <v>0</v>
      </c>
      <c r="CS214">
        <f>Model!CS147</f>
        <v>0</v>
      </c>
      <c r="CT214">
        <f>Model!CT147</f>
        <v>0</v>
      </c>
      <c r="CU214">
        <f>Model!CU147</f>
        <v>0</v>
      </c>
      <c r="CV214">
        <f>Model!CV147</f>
        <v>0</v>
      </c>
      <c r="CW214">
        <f>Model!CW147</f>
        <v>0</v>
      </c>
      <c r="CX214">
        <f>Model!CX147</f>
        <v>0</v>
      </c>
      <c r="CY214">
        <f>Model!CY147</f>
        <v>0</v>
      </c>
      <c r="CZ214">
        <f>Model!CZ147</f>
        <v>0</v>
      </c>
      <c r="DA214">
        <f>Model!DA147</f>
        <v>0</v>
      </c>
      <c r="DB214">
        <f>Model!DB147</f>
        <v>0</v>
      </c>
      <c r="DC214">
        <f>Model!DC147</f>
        <v>0</v>
      </c>
      <c r="DD214">
        <f>Model!DD147</f>
        <v>0</v>
      </c>
      <c r="DE214">
        <f>Model!DE147</f>
        <v>0</v>
      </c>
      <c r="DF214">
        <f>Model!DF147</f>
        <v>0</v>
      </c>
      <c r="DG214">
        <f>Model!DG147</f>
        <v>0</v>
      </c>
      <c r="DH214">
        <f>Model!DH147</f>
        <v>0</v>
      </c>
      <c r="DI214">
        <f>Model!DI147</f>
        <v>0</v>
      </c>
      <c r="DJ214">
        <f>Model!DJ147</f>
        <v>0</v>
      </c>
      <c r="DK214">
        <f>Model!DK147</f>
        <v>0</v>
      </c>
      <c r="DL214">
        <f>Model!DL147</f>
        <v>0</v>
      </c>
      <c r="DM214">
        <f>Model!DM147</f>
        <v>0</v>
      </c>
      <c r="DN214">
        <f>Model!DN147</f>
        <v>0</v>
      </c>
      <c r="DO214">
        <f>Model!DO147</f>
        <v>0</v>
      </c>
      <c r="DP214">
        <f>Model!DP147</f>
        <v>0</v>
      </c>
      <c r="DQ214">
        <f>Model!DQ147</f>
        <v>0</v>
      </c>
      <c r="DR214">
        <f>Model!DR147</f>
        <v>0</v>
      </c>
      <c r="DS214">
        <f>Model!DS147</f>
        <v>-1.0920000000000001</v>
      </c>
      <c r="DT214">
        <f>Model!DT147</f>
        <v>-0.60699999999999998</v>
      </c>
      <c r="DU214">
        <f>Model!DU147</f>
        <v>-1.3560000000000001</v>
      </c>
      <c r="DV214">
        <f>Model!DV147</f>
        <v>-2.2080000000000002</v>
      </c>
      <c r="DW214">
        <f>Model!DW147</f>
        <v>-3.4580000000000002</v>
      </c>
      <c r="DX214">
        <f>Model!DX147</f>
        <v>-7.5709999999999997</v>
      </c>
      <c r="DY214">
        <f>Model!DY147</f>
        <v>-5.9790000000000001</v>
      </c>
      <c r="DZ214">
        <f>Model!DZ147</f>
        <v>-1.0510000000000002</v>
      </c>
      <c r="EA214">
        <f>Model!EA147</f>
        <v>-13.324</v>
      </c>
      <c r="EB214">
        <f>Model!EB147</f>
        <v>-21.202999999999999</v>
      </c>
      <c r="EC214">
        <f>Model!EC147</f>
        <v>-34.976211172822644</v>
      </c>
      <c r="ED214">
        <f>Model!ED147</f>
        <v>-30.826920923942723</v>
      </c>
      <c r="EE214">
        <f>Model!EE147</f>
        <v>-54.103190800772865</v>
      </c>
      <c r="EF214">
        <f>Model!EF147</f>
        <v>-67.001910488118455</v>
      </c>
      <c r="EG214">
        <f>Model!EG147</f>
        <v>-64.813297138379482</v>
      </c>
      <c r="EH214">
        <f>Model!EH147</f>
        <v>-69.071572450417818</v>
      </c>
      <c r="EI214">
        <f>Model!EI147</f>
        <v>-73.73348621278808</v>
      </c>
      <c r="EJ214">
        <f>Model!EJ147</f>
        <v>-82.175543234180225</v>
      </c>
      <c r="EK214">
        <f>Model!EK147</f>
        <v>0</v>
      </c>
      <c r="EL214">
        <f>Model!EM147</f>
        <v>0</v>
      </c>
      <c r="EM214">
        <f>Model!EN147</f>
        <v>0</v>
      </c>
      <c r="EN214">
        <f>Model!EO147</f>
        <v>0</v>
      </c>
      <c r="EO214">
        <f>Model!EP147</f>
        <v>0</v>
      </c>
      <c r="EP214">
        <f>Model!EQ147</f>
        <v>0</v>
      </c>
      <c r="EQ214">
        <f>Model!ER147</f>
        <v>0</v>
      </c>
      <c r="ER214">
        <f>Model!ES147</f>
        <v>0</v>
      </c>
      <c r="ES214">
        <f>Model!ET147</f>
        <v>0</v>
      </c>
      <c r="ET214">
        <f>Model!EU147</f>
        <v>0</v>
      </c>
      <c r="EU214">
        <f>Model!EV147</f>
        <v>0</v>
      </c>
      <c r="EV214">
        <f>Model!EW147</f>
        <v>0</v>
      </c>
      <c r="EW214">
        <f>Model!EX147</f>
        <v>0</v>
      </c>
      <c r="EX214">
        <f>Model!EY147</f>
        <v>0</v>
      </c>
    </row>
    <row r="215" spans="1:154" hidden="1" outlineLevel="1">
      <c r="A215">
        <f>Model!A148</f>
        <v>0</v>
      </c>
      <c r="B215">
        <f>Model!B148</f>
        <v>0</v>
      </c>
      <c r="C215">
        <f>Model!C148</f>
        <v>0</v>
      </c>
      <c r="D215">
        <f>Model!D148</f>
        <v>0</v>
      </c>
      <c r="E215">
        <f>Model!E148</f>
        <v>0</v>
      </c>
      <c r="F215">
        <f>Model!F148</f>
        <v>0</v>
      </c>
      <c r="G215">
        <f>Model!G148</f>
        <v>0</v>
      </c>
      <c r="H215">
        <f>Model!H148</f>
        <v>0</v>
      </c>
      <c r="I215" t="str">
        <f>Model!I148</f>
        <v>Prepaid Expenses &amp; Other Assets</v>
      </c>
      <c r="J215">
        <f>Model!J148</f>
        <v>0</v>
      </c>
      <c r="K215">
        <f>Model!K148</f>
        <v>0</v>
      </c>
      <c r="L215">
        <f>Model!L148</f>
        <v>0</v>
      </c>
      <c r="M215">
        <f>Model!M148</f>
        <v>0</v>
      </c>
      <c r="N215">
        <f>Model!N148</f>
        <v>0</v>
      </c>
      <c r="O215">
        <f>Model!O148</f>
        <v>0</v>
      </c>
      <c r="P215">
        <f>Model!P148</f>
        <v>0</v>
      </c>
      <c r="Q215">
        <f>Model!Q148</f>
        <v>0</v>
      </c>
      <c r="R215">
        <f>Model!R148</f>
        <v>0</v>
      </c>
      <c r="S215">
        <f>Model!S148</f>
        <v>0</v>
      </c>
      <c r="T215">
        <f>Model!T148</f>
        <v>0</v>
      </c>
      <c r="U215">
        <f>Model!U148</f>
        <v>0</v>
      </c>
      <c r="V215">
        <f>Model!V148</f>
        <v>0</v>
      </c>
      <c r="W215">
        <f>Model!W148</f>
        <v>0</v>
      </c>
      <c r="X215">
        <f>Model!X148</f>
        <v>0</v>
      </c>
      <c r="Y215">
        <f>Model!Y148</f>
        <v>0</v>
      </c>
      <c r="Z215">
        <f>Model!Z148</f>
        <v>0</v>
      </c>
      <c r="AA215">
        <f>Model!AA148</f>
        <v>0</v>
      </c>
      <c r="AB215">
        <f>Model!AB148</f>
        <v>0</v>
      </c>
      <c r="AC215">
        <f>Model!AC148</f>
        <v>0</v>
      </c>
      <c r="AD215">
        <f>Model!AD148</f>
        <v>0</v>
      </c>
      <c r="AE215">
        <f>Model!AE148</f>
        <v>0</v>
      </c>
      <c r="AF215">
        <f>Model!AF148</f>
        <v>0</v>
      </c>
      <c r="AG215">
        <f>Model!AG148</f>
        <v>0</v>
      </c>
      <c r="AH215">
        <f>Model!AH148</f>
        <v>0</v>
      </c>
      <c r="AI215">
        <f>Model!AI148</f>
        <v>0</v>
      </c>
      <c r="AJ215">
        <f>Model!AJ148</f>
        <v>0</v>
      </c>
      <c r="AK215">
        <f>Model!AK148</f>
        <v>0</v>
      </c>
      <c r="AL215">
        <f>Model!AL148</f>
        <v>0</v>
      </c>
      <c r="AM215">
        <f>Model!AM148</f>
        <v>0</v>
      </c>
      <c r="AN215">
        <f>Model!AN148</f>
        <v>0</v>
      </c>
      <c r="AO215">
        <f>Model!AO148</f>
        <v>0</v>
      </c>
      <c r="AP215">
        <f>Model!AP148</f>
        <v>0</v>
      </c>
      <c r="AQ215">
        <f>Model!AQ148</f>
        <v>0</v>
      </c>
      <c r="AR215">
        <f>Model!AR148</f>
        <v>0</v>
      </c>
      <c r="AS215">
        <f>Model!AS148</f>
        <v>0</v>
      </c>
      <c r="AT215">
        <f>Model!AT148</f>
        <v>0</v>
      </c>
      <c r="AU215">
        <f>Model!AU148</f>
        <v>0</v>
      </c>
      <c r="AV215">
        <f>Model!AV148</f>
        <v>0</v>
      </c>
      <c r="AW215">
        <f>Model!AW148</f>
        <v>0</v>
      </c>
      <c r="AX215">
        <f>Model!AX148</f>
        <v>-0.26100000000000001</v>
      </c>
      <c r="AY215">
        <f>Model!AY148</f>
        <v>-9.6999999999999975E-2</v>
      </c>
      <c r="AZ215">
        <f>Model!AZ148</f>
        <v>3.4999999999999976E-2</v>
      </c>
      <c r="BA215">
        <f>Model!BA148</f>
        <v>0.254</v>
      </c>
      <c r="BB215">
        <f>Model!BB148</f>
        <v>-1.2589999999999999</v>
      </c>
      <c r="BC215">
        <f>Model!BC148</f>
        <v>-0.26700000000000013</v>
      </c>
      <c r="BD215">
        <f>Model!BD148</f>
        <v>1.073</v>
      </c>
      <c r="BE215">
        <f>Model!BE148</f>
        <v>-2.4289999999999998</v>
      </c>
      <c r="BF215">
        <f>Model!BF148</f>
        <v>1.085</v>
      </c>
      <c r="BG215">
        <f>Model!BG148</f>
        <v>0.379</v>
      </c>
      <c r="BH215">
        <f>Model!BH148</f>
        <v>-1.4710000000000001</v>
      </c>
      <c r="BI215">
        <f>Model!BI148</f>
        <v>0.65700000000000003</v>
      </c>
      <c r="BJ215">
        <f>Model!BJ148</f>
        <v>-1.768</v>
      </c>
      <c r="BK215">
        <f>Model!BK148</f>
        <v>1.306</v>
      </c>
      <c r="BL215">
        <f>Model!BL148</f>
        <v>-5.23</v>
      </c>
      <c r="BM215">
        <f>Model!BM148</f>
        <v>3.8000000000000478E-2</v>
      </c>
      <c r="BN215">
        <f>Model!BN148</f>
        <v>-1.92</v>
      </c>
      <c r="BO215">
        <f>Model!BO148</f>
        <v>0.35499999999999998</v>
      </c>
      <c r="BP215">
        <f>Model!BP148</f>
        <v>-2.5169999999999995</v>
      </c>
      <c r="BQ215">
        <f>Model!BQ148</f>
        <v>-1.0020000000000002</v>
      </c>
      <c r="BR215">
        <f>Model!BR148</f>
        <v>5.4770000000000003</v>
      </c>
      <c r="BS215">
        <f>Model!BS148</f>
        <v>3.0169999999999995</v>
      </c>
      <c r="BT215">
        <f>Model!BT148</f>
        <v>-0.64499999999999957</v>
      </c>
      <c r="BU215">
        <f>Model!BU148</f>
        <v>-8.61</v>
      </c>
      <c r="BV215">
        <f>Model!BV148</f>
        <v>2.7080000000000002</v>
      </c>
      <c r="BW215">
        <f>Model!BW148</f>
        <v>4.4139999999999997</v>
      </c>
      <c r="BX215">
        <f>Model!BX148</f>
        <v>-1.9249999999999998</v>
      </c>
      <c r="BY215">
        <f>Model!BY148</f>
        <v>-18.457000000000001</v>
      </c>
      <c r="BZ215">
        <f>Model!BZ148</f>
        <v>4.7370000000000001</v>
      </c>
      <c r="CA215">
        <f>Model!CA148</f>
        <v>-10.582000000000001</v>
      </c>
      <c r="CB215">
        <f>Model!CB148</f>
        <v>10.279000000000002</v>
      </c>
      <c r="CC215">
        <f>Model!CC148</f>
        <v>6.3729999999999993</v>
      </c>
      <c r="CD215">
        <f>Model!CD148</f>
        <v>-13.340463966009313</v>
      </c>
      <c r="CE215">
        <f>Model!CE148</f>
        <v>-11.366741650486588</v>
      </c>
      <c r="CF215">
        <f>Model!CF148</f>
        <v>3.4178329895685025</v>
      </c>
      <c r="CG215">
        <f>Model!CG148</f>
        <v>21.704948850830412</v>
      </c>
      <c r="CH215">
        <f>Model!CH148</f>
        <v>0</v>
      </c>
      <c r="CI215">
        <f>Model!CI148</f>
        <v>0</v>
      </c>
      <c r="CJ215">
        <f>Model!CJ148</f>
        <v>0</v>
      </c>
      <c r="CK215">
        <f>Model!CK148</f>
        <v>0</v>
      </c>
      <c r="CL215">
        <f>Model!CL148</f>
        <v>0</v>
      </c>
      <c r="CM215">
        <f>Model!CM148</f>
        <v>0</v>
      </c>
      <c r="CN215">
        <f>Model!CN148</f>
        <v>0</v>
      </c>
      <c r="CO215">
        <f>Model!CO148</f>
        <v>0</v>
      </c>
      <c r="CP215">
        <f>Model!CP148</f>
        <v>0</v>
      </c>
      <c r="CQ215">
        <f>Model!CQ148</f>
        <v>0</v>
      </c>
      <c r="CR215">
        <f>Model!CR148</f>
        <v>0</v>
      </c>
      <c r="CS215">
        <f>Model!CS148</f>
        <v>0</v>
      </c>
      <c r="CT215">
        <f>Model!CT148</f>
        <v>0</v>
      </c>
      <c r="CU215">
        <f>Model!CU148</f>
        <v>0</v>
      </c>
      <c r="CV215">
        <f>Model!CV148</f>
        <v>0</v>
      </c>
      <c r="CW215">
        <f>Model!CW148</f>
        <v>0</v>
      </c>
      <c r="CX215">
        <f>Model!CX148</f>
        <v>0</v>
      </c>
      <c r="CY215">
        <f>Model!CY148</f>
        <v>0</v>
      </c>
      <c r="CZ215">
        <f>Model!CZ148</f>
        <v>0</v>
      </c>
      <c r="DA215">
        <f>Model!DA148</f>
        <v>0</v>
      </c>
      <c r="DB215">
        <f>Model!DB148</f>
        <v>0</v>
      </c>
      <c r="DC215">
        <f>Model!DC148</f>
        <v>0</v>
      </c>
      <c r="DD215">
        <f>Model!DD148</f>
        <v>0</v>
      </c>
      <c r="DE215">
        <f>Model!DE148</f>
        <v>0</v>
      </c>
      <c r="DF215">
        <f>Model!DF148</f>
        <v>0</v>
      </c>
      <c r="DG215">
        <f>Model!DG148</f>
        <v>0</v>
      </c>
      <c r="DH215">
        <f>Model!DH148</f>
        <v>0</v>
      </c>
      <c r="DI215">
        <f>Model!DI148</f>
        <v>0</v>
      </c>
      <c r="DJ215">
        <f>Model!DJ148</f>
        <v>0</v>
      </c>
      <c r="DK215">
        <f>Model!DK148</f>
        <v>0</v>
      </c>
      <c r="DL215">
        <f>Model!DL148</f>
        <v>0</v>
      </c>
      <c r="DM215">
        <f>Model!DM148</f>
        <v>0</v>
      </c>
      <c r="DN215">
        <f>Model!DN148</f>
        <v>0</v>
      </c>
      <c r="DO215">
        <f>Model!DO148</f>
        <v>0</v>
      </c>
      <c r="DP215">
        <f>Model!DP148</f>
        <v>0</v>
      </c>
      <c r="DQ215">
        <f>Model!DQ148</f>
        <v>0</v>
      </c>
      <c r="DR215">
        <f>Model!DR148</f>
        <v>0</v>
      </c>
      <c r="DS215">
        <f>Model!DS148</f>
        <v>0.13</v>
      </c>
      <c r="DT215">
        <f>Model!DT148</f>
        <v>0.308</v>
      </c>
      <c r="DU215">
        <f>Model!DU148</f>
        <v>-6.9000000000000006E-2</v>
      </c>
      <c r="DV215">
        <f>Model!DV148</f>
        <v>-2.8819999999999997</v>
      </c>
      <c r="DW215">
        <f>Model!DW148</f>
        <v>0.64999999999999991</v>
      </c>
      <c r="DX215">
        <f>Model!DX148</f>
        <v>-5.6539999999999999</v>
      </c>
      <c r="DY215">
        <f>Model!DY148</f>
        <v>-5.0839999999999996</v>
      </c>
      <c r="DZ215">
        <f>Model!DZ148</f>
        <v>-0.76099999999999923</v>
      </c>
      <c r="EA215">
        <f>Model!EA148</f>
        <v>-13.260000000000002</v>
      </c>
      <c r="EB215">
        <f>Model!EB148</f>
        <v>10.807</v>
      </c>
      <c r="EC215">
        <f>Model!EC148</f>
        <v>0.41557622390301319</v>
      </c>
      <c r="ED215">
        <f>Model!ED148</f>
        <v>-5.6213197539629363</v>
      </c>
      <c r="EE215">
        <f>Model!EE148</f>
        <v>-9.6825876069069423</v>
      </c>
      <c r="EF215">
        <f>Model!EF148</f>
        <v>-10.133119937647983</v>
      </c>
      <c r="EG215">
        <f>Model!EG148</f>
        <v>-5.7062629923733041</v>
      </c>
      <c r="EH215">
        <f>Model!EH148</f>
        <v>-1.3152230815667139</v>
      </c>
      <c r="EI215">
        <f>Model!EI148</f>
        <v>2.8737351843801093</v>
      </c>
      <c r="EJ215">
        <f>Model!EJ148</f>
        <v>9.3672371118429325</v>
      </c>
      <c r="EK215">
        <f>Model!EK148</f>
        <v>0</v>
      </c>
      <c r="EL215">
        <f>Model!EM148</f>
        <v>0</v>
      </c>
      <c r="EM215">
        <f>Model!EN148</f>
        <v>0</v>
      </c>
      <c r="EN215">
        <f>Model!EO148</f>
        <v>0</v>
      </c>
      <c r="EO215">
        <f>Model!EP148</f>
        <v>0</v>
      </c>
      <c r="EP215">
        <f>Model!EQ148</f>
        <v>0</v>
      </c>
      <c r="EQ215">
        <f>Model!ER148</f>
        <v>0</v>
      </c>
      <c r="ER215">
        <f>Model!ES148</f>
        <v>0</v>
      </c>
      <c r="ES215">
        <f>Model!ET148</f>
        <v>0</v>
      </c>
      <c r="ET215">
        <f>Model!EU148</f>
        <v>0</v>
      </c>
      <c r="EU215">
        <f>Model!EV148</f>
        <v>0</v>
      </c>
      <c r="EV215">
        <f>Model!EW148</f>
        <v>0</v>
      </c>
      <c r="EW215">
        <f>Model!EX148</f>
        <v>0</v>
      </c>
      <c r="EX215">
        <f>Model!EY148</f>
        <v>0</v>
      </c>
    </row>
    <row r="216" spans="1:154" hidden="1" outlineLevel="1">
      <c r="A216">
        <f>Model!A149</f>
        <v>0</v>
      </c>
      <c r="B216">
        <f>Model!B149</f>
        <v>0</v>
      </c>
      <c r="C216">
        <f>Model!C149</f>
        <v>0</v>
      </c>
      <c r="D216">
        <f>Model!D149</f>
        <v>0</v>
      </c>
      <c r="E216">
        <f>Model!E149</f>
        <v>0</v>
      </c>
      <c r="F216">
        <f>Model!F149</f>
        <v>0</v>
      </c>
      <c r="G216">
        <f>Model!G149</f>
        <v>0</v>
      </c>
      <c r="H216">
        <f>Model!H149</f>
        <v>0</v>
      </c>
      <c r="I216" t="str">
        <f>Model!I149</f>
        <v>Accounts Payable</v>
      </c>
      <c r="J216">
        <f>Model!J149</f>
        <v>0</v>
      </c>
      <c r="K216">
        <f>Model!K149</f>
        <v>0</v>
      </c>
      <c r="L216">
        <f>Model!L149</f>
        <v>0</v>
      </c>
      <c r="M216">
        <f>Model!M149</f>
        <v>0</v>
      </c>
      <c r="N216">
        <f>Model!N149</f>
        <v>0</v>
      </c>
      <c r="O216">
        <f>Model!O149</f>
        <v>0</v>
      </c>
      <c r="P216">
        <f>Model!P149</f>
        <v>0</v>
      </c>
      <c r="Q216">
        <f>Model!Q149</f>
        <v>0</v>
      </c>
      <c r="R216">
        <f>Model!R149</f>
        <v>0</v>
      </c>
      <c r="S216">
        <f>Model!S149</f>
        <v>0</v>
      </c>
      <c r="T216">
        <f>Model!T149</f>
        <v>0</v>
      </c>
      <c r="U216">
        <f>Model!U149</f>
        <v>0</v>
      </c>
      <c r="V216">
        <f>Model!V149</f>
        <v>0</v>
      </c>
      <c r="W216">
        <f>Model!W149</f>
        <v>0</v>
      </c>
      <c r="X216">
        <f>Model!X149</f>
        <v>0</v>
      </c>
      <c r="Y216">
        <f>Model!Y149</f>
        <v>0</v>
      </c>
      <c r="Z216">
        <f>Model!Z149</f>
        <v>0</v>
      </c>
      <c r="AA216">
        <f>Model!AA149</f>
        <v>0</v>
      </c>
      <c r="AB216">
        <f>Model!AB149</f>
        <v>0</v>
      </c>
      <c r="AC216">
        <f>Model!AC149</f>
        <v>0</v>
      </c>
      <c r="AD216">
        <f>Model!AD149</f>
        <v>0</v>
      </c>
      <c r="AE216">
        <f>Model!AE149</f>
        <v>0</v>
      </c>
      <c r="AF216">
        <f>Model!AF149</f>
        <v>0</v>
      </c>
      <c r="AG216">
        <f>Model!AG149</f>
        <v>0</v>
      </c>
      <c r="AH216">
        <f>Model!AH149</f>
        <v>0</v>
      </c>
      <c r="AI216">
        <f>Model!AI149</f>
        <v>0</v>
      </c>
      <c r="AJ216">
        <f>Model!AJ149</f>
        <v>0</v>
      </c>
      <c r="AK216">
        <f>Model!AK149</f>
        <v>0</v>
      </c>
      <c r="AL216">
        <f>Model!AL149</f>
        <v>0</v>
      </c>
      <c r="AM216">
        <f>Model!AM149</f>
        <v>0</v>
      </c>
      <c r="AN216">
        <f>Model!AN149</f>
        <v>0</v>
      </c>
      <c r="AO216">
        <f>Model!AO149</f>
        <v>0</v>
      </c>
      <c r="AP216">
        <f>Model!AP149</f>
        <v>0</v>
      </c>
      <c r="AQ216">
        <f>Model!AQ149</f>
        <v>0</v>
      </c>
      <c r="AR216">
        <f>Model!AR149</f>
        <v>0</v>
      </c>
      <c r="AS216">
        <f>Model!AS149</f>
        <v>0</v>
      </c>
      <c r="AT216">
        <f>Model!AT149</f>
        <v>0</v>
      </c>
      <c r="AU216">
        <f>Model!AU149</f>
        <v>0</v>
      </c>
      <c r="AV216">
        <f>Model!AV149</f>
        <v>0</v>
      </c>
      <c r="AW216">
        <f>Model!AW149</f>
        <v>0</v>
      </c>
      <c r="AX216">
        <f>Model!AX149</f>
        <v>0.22800000000000001</v>
      </c>
      <c r="AY216">
        <f>Model!AY149</f>
        <v>0.22600000000000001</v>
      </c>
      <c r="AZ216">
        <f>Model!AZ149</f>
        <v>0.12899999999999998</v>
      </c>
      <c r="BA216">
        <f>Model!BA149</f>
        <v>-0.25600000000000001</v>
      </c>
      <c r="BB216">
        <f>Model!BB149</f>
        <v>0.51700000000000002</v>
      </c>
      <c r="BC216">
        <f>Model!BC149</f>
        <v>1.2570000000000001</v>
      </c>
      <c r="BD216">
        <f>Model!BD149</f>
        <v>1.21</v>
      </c>
      <c r="BE216">
        <f>Model!BE149</f>
        <v>-2.0680000000000001</v>
      </c>
      <c r="BF216">
        <f>Model!BF149</f>
        <v>-0.41299999999999998</v>
      </c>
      <c r="BG216">
        <f>Model!BG149</f>
        <v>1.9830000000000001</v>
      </c>
      <c r="BH216">
        <f>Model!BH149</f>
        <v>-0.81200000000000006</v>
      </c>
      <c r="BI216">
        <f>Model!BI149</f>
        <v>0.23299999999999982</v>
      </c>
      <c r="BJ216">
        <f>Model!BJ149</f>
        <v>1.2410000000000001</v>
      </c>
      <c r="BK216">
        <f>Model!BK149</f>
        <v>1.4179999999999997</v>
      </c>
      <c r="BL216">
        <f>Model!BL149</f>
        <v>-1.9359999999999999</v>
      </c>
      <c r="BM216">
        <f>Model!BM149</f>
        <v>0.77400000000000002</v>
      </c>
      <c r="BN216">
        <f>Model!BN149</f>
        <v>1.679</v>
      </c>
      <c r="BO216">
        <f>Model!BO149</f>
        <v>7.8759999999999994</v>
      </c>
      <c r="BP216">
        <f>Model!BP149</f>
        <v>-0.91300000000000003</v>
      </c>
      <c r="BQ216">
        <f>Model!BQ149</f>
        <v>-4.0079999999999991</v>
      </c>
      <c r="BR216">
        <f>Model!BR149</f>
        <v>-0.76300000000000001</v>
      </c>
      <c r="BS216">
        <f>Model!BS149</f>
        <v>-1.7530000000000001</v>
      </c>
      <c r="BT216">
        <f>Model!BT149</f>
        <v>-5.8780000000000001</v>
      </c>
      <c r="BU216">
        <f>Model!BU149</f>
        <v>-2.7639999999999993</v>
      </c>
      <c r="BV216">
        <f>Model!BV149</f>
        <v>1.5940000000000001</v>
      </c>
      <c r="BW216">
        <f>Model!BW149</f>
        <v>12.149000000000001</v>
      </c>
      <c r="BX216">
        <f>Model!BX149</f>
        <v>-10.447000000000001</v>
      </c>
      <c r="BY216">
        <f>Model!BY149</f>
        <v>-2.4400000000000004</v>
      </c>
      <c r="BZ216">
        <f>Model!BZ149</f>
        <v>5.2999999999999999E-2</v>
      </c>
      <c r="CA216">
        <f>Model!CA149</f>
        <v>-1.7669999999999999</v>
      </c>
      <c r="CB216">
        <f>Model!CB149</f>
        <v>1.9379999999999999</v>
      </c>
      <c r="CC216">
        <f>Model!CC149</f>
        <v>-0.59700000000000009</v>
      </c>
      <c r="CD216">
        <f>Model!CD149</f>
        <v>1.0690728663276707</v>
      </c>
      <c r="CE216">
        <f>Model!CE149</f>
        <v>-1.7099201045501782</v>
      </c>
      <c r="CF216">
        <f>Model!CF149</f>
        <v>18.110420034728445</v>
      </c>
      <c r="CG216">
        <f>Model!CG149</f>
        <v>1.8725583593366899</v>
      </c>
      <c r="CH216">
        <f>Model!CH149</f>
        <v>0</v>
      </c>
      <c r="CI216">
        <f>Model!CI149</f>
        <v>0</v>
      </c>
      <c r="CJ216">
        <f>Model!CJ149</f>
        <v>0</v>
      </c>
      <c r="CK216">
        <f>Model!CK149</f>
        <v>0</v>
      </c>
      <c r="CL216">
        <f>Model!CL149</f>
        <v>0</v>
      </c>
      <c r="CM216">
        <f>Model!CM149</f>
        <v>0</v>
      </c>
      <c r="CN216">
        <f>Model!CN149</f>
        <v>0</v>
      </c>
      <c r="CO216">
        <f>Model!CO149</f>
        <v>0</v>
      </c>
      <c r="CP216">
        <f>Model!CP149</f>
        <v>0</v>
      </c>
      <c r="CQ216">
        <f>Model!CQ149</f>
        <v>0</v>
      </c>
      <c r="CR216">
        <f>Model!CR149</f>
        <v>0</v>
      </c>
      <c r="CS216">
        <f>Model!CS149</f>
        <v>0</v>
      </c>
      <c r="CT216">
        <f>Model!CT149</f>
        <v>0</v>
      </c>
      <c r="CU216">
        <f>Model!CU149</f>
        <v>0</v>
      </c>
      <c r="CV216">
        <f>Model!CV149</f>
        <v>0</v>
      </c>
      <c r="CW216">
        <f>Model!CW149</f>
        <v>0</v>
      </c>
      <c r="CX216">
        <f>Model!CX149</f>
        <v>0</v>
      </c>
      <c r="CY216">
        <f>Model!CY149</f>
        <v>0</v>
      </c>
      <c r="CZ216">
        <f>Model!CZ149</f>
        <v>0</v>
      </c>
      <c r="DA216">
        <f>Model!DA149</f>
        <v>0</v>
      </c>
      <c r="DB216">
        <f>Model!DB149</f>
        <v>0</v>
      </c>
      <c r="DC216">
        <f>Model!DC149</f>
        <v>0</v>
      </c>
      <c r="DD216">
        <f>Model!DD149</f>
        <v>0</v>
      </c>
      <c r="DE216">
        <f>Model!DE149</f>
        <v>0</v>
      </c>
      <c r="DF216">
        <f>Model!DF149</f>
        <v>0</v>
      </c>
      <c r="DG216">
        <f>Model!DG149</f>
        <v>0</v>
      </c>
      <c r="DH216">
        <f>Model!DH149</f>
        <v>0</v>
      </c>
      <c r="DI216">
        <f>Model!DI149</f>
        <v>0</v>
      </c>
      <c r="DJ216">
        <f>Model!DJ149</f>
        <v>0</v>
      </c>
      <c r="DK216">
        <f>Model!DK149</f>
        <v>0</v>
      </c>
      <c r="DL216">
        <f>Model!DL149</f>
        <v>0</v>
      </c>
      <c r="DM216">
        <f>Model!DM149</f>
        <v>0</v>
      </c>
      <c r="DN216">
        <f>Model!DN149</f>
        <v>0</v>
      </c>
      <c r="DO216">
        <f>Model!DO149</f>
        <v>0</v>
      </c>
      <c r="DP216">
        <f>Model!DP149</f>
        <v>0</v>
      </c>
      <c r="DQ216">
        <f>Model!DQ149</f>
        <v>0</v>
      </c>
      <c r="DR216">
        <f>Model!DR149</f>
        <v>0</v>
      </c>
      <c r="DS216">
        <f>Model!DS149</f>
        <v>-2.4E-2</v>
      </c>
      <c r="DT216">
        <f>Model!DT149</f>
        <v>5.8999999999999997E-2</v>
      </c>
      <c r="DU216">
        <f>Model!DU149</f>
        <v>0.32699999999999996</v>
      </c>
      <c r="DV216">
        <f>Model!DV149</f>
        <v>0.91599999999999993</v>
      </c>
      <c r="DW216">
        <f>Model!DW149</f>
        <v>0.99099999999999988</v>
      </c>
      <c r="DX216">
        <f>Model!DX149</f>
        <v>1.4969999999999999</v>
      </c>
      <c r="DY216">
        <f>Model!DY149</f>
        <v>4.6340000000000003</v>
      </c>
      <c r="DZ216">
        <f>Model!DZ149</f>
        <v>-11.157999999999999</v>
      </c>
      <c r="EA216">
        <f>Model!EA149</f>
        <v>0.85599999999999898</v>
      </c>
      <c r="EB216">
        <f>Model!EB149</f>
        <v>-0.37300000000000011</v>
      </c>
      <c r="EC216">
        <f>Model!EC149</f>
        <v>19.342131155842626</v>
      </c>
      <c r="ED216">
        <f>Model!ED149</f>
        <v>25.508542167203029</v>
      </c>
      <c r="EE216">
        <f>Model!EE149</f>
        <v>48.015957276500899</v>
      </c>
      <c r="EF216">
        <f>Model!EF149</f>
        <v>53.144620439488904</v>
      </c>
      <c r="EG216">
        <f>Model!EG149</f>
        <v>37.810034680082993</v>
      </c>
      <c r="EH216">
        <f>Model!EH149</f>
        <v>25.793426842909554</v>
      </c>
      <c r="EI216">
        <f>Model!EI149</f>
        <v>10.051781825042241</v>
      </c>
      <c r="EJ216">
        <f>Model!EJ149</f>
        <v>2.2944629746042438</v>
      </c>
      <c r="EK216">
        <f>Model!EK149</f>
        <v>0</v>
      </c>
      <c r="EL216">
        <f>Model!EM149</f>
        <v>0</v>
      </c>
      <c r="EM216">
        <f>Model!EN149</f>
        <v>0</v>
      </c>
      <c r="EN216">
        <f>Model!EO149</f>
        <v>0</v>
      </c>
      <c r="EO216">
        <f>Model!EP149</f>
        <v>0</v>
      </c>
      <c r="EP216">
        <f>Model!EQ149</f>
        <v>0</v>
      </c>
      <c r="EQ216">
        <f>Model!ER149</f>
        <v>0</v>
      </c>
      <c r="ER216">
        <f>Model!ES149</f>
        <v>0</v>
      </c>
      <c r="ES216">
        <f>Model!ET149</f>
        <v>0</v>
      </c>
      <c r="ET216">
        <f>Model!EU149</f>
        <v>0</v>
      </c>
      <c r="EU216">
        <f>Model!EV149</f>
        <v>0</v>
      </c>
      <c r="EV216">
        <f>Model!EW149</f>
        <v>0</v>
      </c>
      <c r="EW216">
        <f>Model!EX149</f>
        <v>0</v>
      </c>
      <c r="EX216">
        <f>Model!EY149</f>
        <v>0</v>
      </c>
    </row>
    <row r="217" spans="1:154" hidden="1" outlineLevel="1">
      <c r="A217">
        <f>Model!A150</f>
        <v>0</v>
      </c>
      <c r="B217">
        <f>Model!B150</f>
        <v>0</v>
      </c>
      <c r="C217">
        <f>Model!C150</f>
        <v>0</v>
      </c>
      <c r="D217">
        <f>Model!D150</f>
        <v>0</v>
      </c>
      <c r="E217">
        <f>Model!E150</f>
        <v>0</v>
      </c>
      <c r="F217">
        <f>Model!F150</f>
        <v>0</v>
      </c>
      <c r="G217">
        <f>Model!G150</f>
        <v>0</v>
      </c>
      <c r="H217">
        <f>Model!H150</f>
        <v>0</v>
      </c>
      <c r="I217" t="str">
        <f>Model!I150</f>
        <v>Accrued Expenses</v>
      </c>
      <c r="J217">
        <f>Model!J150</f>
        <v>0</v>
      </c>
      <c r="K217">
        <f>Model!K150</f>
        <v>0</v>
      </c>
      <c r="L217">
        <f>Model!L150</f>
        <v>0</v>
      </c>
      <c r="M217">
        <f>Model!M150</f>
        <v>0</v>
      </c>
      <c r="N217">
        <f>Model!N150</f>
        <v>0</v>
      </c>
      <c r="O217">
        <f>Model!O150</f>
        <v>0</v>
      </c>
      <c r="P217">
        <f>Model!P150</f>
        <v>0</v>
      </c>
      <c r="Q217">
        <f>Model!Q150</f>
        <v>0</v>
      </c>
      <c r="R217">
        <f>Model!R150</f>
        <v>0</v>
      </c>
      <c r="S217">
        <f>Model!S150</f>
        <v>0</v>
      </c>
      <c r="T217">
        <f>Model!T150</f>
        <v>0</v>
      </c>
      <c r="U217">
        <f>Model!U150</f>
        <v>0</v>
      </c>
      <c r="V217">
        <f>Model!V150</f>
        <v>0</v>
      </c>
      <c r="W217">
        <f>Model!W150</f>
        <v>0</v>
      </c>
      <c r="X217">
        <f>Model!X150</f>
        <v>0</v>
      </c>
      <c r="Y217">
        <f>Model!Y150</f>
        <v>0</v>
      </c>
      <c r="Z217">
        <f>Model!Z150</f>
        <v>0</v>
      </c>
      <c r="AA217">
        <f>Model!AA150</f>
        <v>0</v>
      </c>
      <c r="AB217">
        <f>Model!AB150</f>
        <v>0</v>
      </c>
      <c r="AC217">
        <f>Model!AC150</f>
        <v>0</v>
      </c>
      <c r="AD217">
        <f>Model!AD150</f>
        <v>0</v>
      </c>
      <c r="AE217">
        <f>Model!AE150</f>
        <v>0</v>
      </c>
      <c r="AF217">
        <f>Model!AF150</f>
        <v>0</v>
      </c>
      <c r="AG217">
        <f>Model!AG150</f>
        <v>0</v>
      </c>
      <c r="AH217">
        <f>Model!AH150</f>
        <v>0</v>
      </c>
      <c r="AI217">
        <f>Model!AI150</f>
        <v>0</v>
      </c>
      <c r="AJ217">
        <f>Model!AJ150</f>
        <v>0</v>
      </c>
      <c r="AK217">
        <f>Model!AK150</f>
        <v>0</v>
      </c>
      <c r="AL217">
        <f>Model!AL150</f>
        <v>0</v>
      </c>
      <c r="AM217">
        <f>Model!AM150</f>
        <v>0</v>
      </c>
      <c r="AN217">
        <f>Model!AN150</f>
        <v>0</v>
      </c>
      <c r="AO217">
        <f>Model!AO150</f>
        <v>0</v>
      </c>
      <c r="AP217">
        <f>Model!AP150</f>
        <v>0</v>
      </c>
      <c r="AQ217">
        <f>Model!AQ150</f>
        <v>0</v>
      </c>
      <c r="AR217">
        <f>Model!AR150</f>
        <v>0</v>
      </c>
      <c r="AS217">
        <f>Model!AS150</f>
        <v>0</v>
      </c>
      <c r="AT217">
        <f>Model!AT150</f>
        <v>0</v>
      </c>
      <c r="AU217">
        <f>Model!AU150</f>
        <v>0</v>
      </c>
      <c r="AV217">
        <f>Model!AV150</f>
        <v>0</v>
      </c>
      <c r="AW217">
        <f>Model!AW150</f>
        <v>0</v>
      </c>
      <c r="AX217">
        <f>Model!AX150</f>
        <v>0.11</v>
      </c>
      <c r="AY217">
        <f>Model!AY150</f>
        <v>0.16000000000000003</v>
      </c>
      <c r="AZ217">
        <f>Model!AZ150</f>
        <v>0.42499999999999993</v>
      </c>
      <c r="BA217">
        <f>Model!BA150</f>
        <v>-0.14899999999999991</v>
      </c>
      <c r="BB217">
        <f>Model!BB150</f>
        <v>1.42</v>
      </c>
      <c r="BC217">
        <f>Model!BC150</f>
        <v>0.55500000000000016</v>
      </c>
      <c r="BD217">
        <f>Model!BD150</f>
        <v>4.6999999999999709E-2</v>
      </c>
      <c r="BE217">
        <f>Model!BE150</f>
        <v>0.43800000000000017</v>
      </c>
      <c r="BF217">
        <f>Model!BF150</f>
        <v>-0.58699999999999997</v>
      </c>
      <c r="BG217">
        <f>Model!BG150</f>
        <v>1.663</v>
      </c>
      <c r="BH217">
        <f>Model!BH150</f>
        <v>-5.0000000000000044E-2</v>
      </c>
      <c r="BI217">
        <f>Model!BI150</f>
        <v>0.75</v>
      </c>
      <c r="BJ217">
        <f>Model!BJ150</f>
        <v>-1.71</v>
      </c>
      <c r="BK217">
        <f>Model!BK150</f>
        <v>0.20399999999999996</v>
      </c>
      <c r="BL217">
        <f>Model!BL150</f>
        <v>2.5510000000000002</v>
      </c>
      <c r="BM217">
        <f>Model!BM150</f>
        <v>-7.0000000000001172E-3</v>
      </c>
      <c r="BN217">
        <f>Model!BN150</f>
        <v>3.5379999999999998</v>
      </c>
      <c r="BO217">
        <f>Model!BO150</f>
        <v>-9.9999999999999645E-2</v>
      </c>
      <c r="BP217">
        <f>Model!BP150</f>
        <v>6.0609999999999999</v>
      </c>
      <c r="BQ217">
        <f>Model!BQ150</f>
        <v>-0.92200000000000015</v>
      </c>
      <c r="BR217">
        <f>Model!BR150</f>
        <v>-5.55</v>
      </c>
      <c r="BS217">
        <f>Model!BS150</f>
        <v>6.7270000000000003</v>
      </c>
      <c r="BT217">
        <f>Model!BT150</f>
        <v>6.0609999999999991</v>
      </c>
      <c r="BU217">
        <f>Model!BU150</f>
        <v>-30.606999999999996</v>
      </c>
      <c r="BV217">
        <f>Model!BV150</f>
        <v>8.802999999999999</v>
      </c>
      <c r="BW217">
        <f>Model!BW150</f>
        <v>6.1610000000000014</v>
      </c>
      <c r="BX217">
        <f>Model!BX150</f>
        <v>-10.715</v>
      </c>
      <c r="BY217">
        <f>Model!BY150</f>
        <v>3.1489999999999991</v>
      </c>
      <c r="BZ217">
        <f>Model!BZ150</f>
        <v>7.2219999999999995</v>
      </c>
      <c r="CA217">
        <f>Model!CA150</f>
        <v>-5.516</v>
      </c>
      <c r="CB217">
        <f>Model!CB150</f>
        <v>12.702999999999998</v>
      </c>
      <c r="CC217">
        <f>Model!CC150</f>
        <v>-0.35699999999999754</v>
      </c>
      <c r="CD217">
        <f>Model!CD150</f>
        <v>9.776566745869701</v>
      </c>
      <c r="CE217">
        <f>Model!CE150</f>
        <v>-6.6152202743779931</v>
      </c>
      <c r="CF217">
        <f>Model!CF150</f>
        <v>39.943888714990607</v>
      </c>
      <c r="CG217">
        <f>Model!CG150</f>
        <v>-17.728799979658326</v>
      </c>
      <c r="CH217">
        <f>Model!CH150</f>
        <v>0</v>
      </c>
      <c r="CI217">
        <f>Model!CI150</f>
        <v>0</v>
      </c>
      <c r="CJ217">
        <f>Model!CJ150</f>
        <v>0</v>
      </c>
      <c r="CK217">
        <f>Model!CK150</f>
        <v>0</v>
      </c>
      <c r="CL217">
        <f>Model!CL150</f>
        <v>0</v>
      </c>
      <c r="CM217">
        <f>Model!CM150</f>
        <v>0</v>
      </c>
      <c r="CN217">
        <f>Model!CN150</f>
        <v>0</v>
      </c>
      <c r="CO217">
        <f>Model!CO150</f>
        <v>0</v>
      </c>
      <c r="CP217">
        <f>Model!CP150</f>
        <v>0</v>
      </c>
      <c r="CQ217">
        <f>Model!CQ150</f>
        <v>0</v>
      </c>
      <c r="CR217">
        <f>Model!CR150</f>
        <v>0</v>
      </c>
      <c r="CS217">
        <f>Model!CS150</f>
        <v>0</v>
      </c>
      <c r="CT217">
        <f>Model!CT150</f>
        <v>0</v>
      </c>
      <c r="CU217">
        <f>Model!CU150</f>
        <v>0</v>
      </c>
      <c r="CV217">
        <f>Model!CV150</f>
        <v>0</v>
      </c>
      <c r="CW217">
        <f>Model!CW150</f>
        <v>0</v>
      </c>
      <c r="CX217">
        <f>Model!CX150</f>
        <v>0</v>
      </c>
      <c r="CY217">
        <f>Model!CY150</f>
        <v>0</v>
      </c>
      <c r="CZ217">
        <f>Model!CZ150</f>
        <v>0</v>
      </c>
      <c r="DA217">
        <f>Model!DA150</f>
        <v>0</v>
      </c>
      <c r="DB217">
        <f>Model!DB150</f>
        <v>0</v>
      </c>
      <c r="DC217">
        <f>Model!DC150</f>
        <v>0</v>
      </c>
      <c r="DD217">
        <f>Model!DD150</f>
        <v>0</v>
      </c>
      <c r="DE217">
        <f>Model!DE150</f>
        <v>0</v>
      </c>
      <c r="DF217">
        <f>Model!DF150</f>
        <v>0</v>
      </c>
      <c r="DG217">
        <f>Model!DG150</f>
        <v>0</v>
      </c>
      <c r="DH217">
        <f>Model!DH150</f>
        <v>0</v>
      </c>
      <c r="DI217">
        <f>Model!DI150</f>
        <v>0</v>
      </c>
      <c r="DJ217">
        <f>Model!DJ150</f>
        <v>0</v>
      </c>
      <c r="DK217">
        <f>Model!DK150</f>
        <v>0</v>
      </c>
      <c r="DL217">
        <f>Model!DL150</f>
        <v>0</v>
      </c>
      <c r="DM217">
        <f>Model!DM150</f>
        <v>0</v>
      </c>
      <c r="DN217">
        <f>Model!DN150</f>
        <v>0</v>
      </c>
      <c r="DO217">
        <f>Model!DO150</f>
        <v>0</v>
      </c>
      <c r="DP217">
        <f>Model!DP150</f>
        <v>0</v>
      </c>
      <c r="DQ217">
        <f>Model!DQ150</f>
        <v>0</v>
      </c>
      <c r="DR217">
        <f>Model!DR150</f>
        <v>0</v>
      </c>
      <c r="DS217">
        <f>Model!DS150</f>
        <v>-0.45600000000000002</v>
      </c>
      <c r="DT217">
        <f>Model!DT150</f>
        <v>0.38500000000000001</v>
      </c>
      <c r="DU217">
        <f>Model!DU150</f>
        <v>0.54600000000000004</v>
      </c>
      <c r="DV217">
        <f>Model!DV150</f>
        <v>2.46</v>
      </c>
      <c r="DW217">
        <f>Model!DW150</f>
        <v>1.776</v>
      </c>
      <c r="DX217">
        <f>Model!DX150</f>
        <v>1.038</v>
      </c>
      <c r="DY217">
        <f>Model!DY150</f>
        <v>8.577</v>
      </c>
      <c r="DZ217">
        <f>Model!DZ150</f>
        <v>-23.368999999999996</v>
      </c>
      <c r="EA217">
        <f>Model!EA150</f>
        <v>7.3979999999999997</v>
      </c>
      <c r="EB217">
        <f>Model!EB150</f>
        <v>14.052</v>
      </c>
      <c r="EC217">
        <f>Model!EC150</f>
        <v>25.376435206823992</v>
      </c>
      <c r="ED217">
        <f>Model!ED150</f>
        <v>22.259216184059071</v>
      </c>
      <c r="EE217">
        <f>Model!EE150</f>
        <v>31.840628260172444</v>
      </c>
      <c r="EF217">
        <f>Model!EF150</f>
        <v>24.545628909960932</v>
      </c>
      <c r="EG217">
        <f>Model!EG150</f>
        <v>40.813117438142982</v>
      </c>
      <c r="EH217">
        <f>Model!EH150</f>
        <v>43.172349004732453</v>
      </c>
      <c r="EI217">
        <f>Model!EI150</f>
        <v>47.431091258619986</v>
      </c>
      <c r="EJ217">
        <f>Model!EJ150</f>
        <v>73.717026657534106</v>
      </c>
      <c r="EK217">
        <f>Model!EK150</f>
        <v>0</v>
      </c>
      <c r="EL217">
        <f>Model!EM150</f>
        <v>0</v>
      </c>
      <c r="EM217">
        <f>Model!EN150</f>
        <v>0</v>
      </c>
      <c r="EN217">
        <f>Model!EO150</f>
        <v>0</v>
      </c>
      <c r="EO217">
        <f>Model!EP150</f>
        <v>0</v>
      </c>
      <c r="EP217">
        <f>Model!EQ150</f>
        <v>0</v>
      </c>
      <c r="EQ217">
        <f>Model!ER150</f>
        <v>0</v>
      </c>
      <c r="ER217">
        <f>Model!ES150</f>
        <v>0</v>
      </c>
      <c r="ES217">
        <f>Model!ET150</f>
        <v>0</v>
      </c>
      <c r="ET217">
        <f>Model!EU150</f>
        <v>0</v>
      </c>
      <c r="EU217">
        <f>Model!EV150</f>
        <v>0</v>
      </c>
      <c r="EV217">
        <f>Model!EW150</f>
        <v>0</v>
      </c>
      <c r="EW217">
        <f>Model!EX150</f>
        <v>0</v>
      </c>
      <c r="EX217">
        <f>Model!EY150</f>
        <v>0</v>
      </c>
    </row>
    <row r="218" spans="1:154" hidden="1" outlineLevel="1">
      <c r="A218">
        <f>Model!A151</f>
        <v>0</v>
      </c>
      <c r="B218">
        <f>Model!B151</f>
        <v>0</v>
      </c>
      <c r="C218">
        <f>Model!C151</f>
        <v>0</v>
      </c>
      <c r="D218">
        <f>Model!D151</f>
        <v>0</v>
      </c>
      <c r="E218">
        <f>Model!E151</f>
        <v>0</v>
      </c>
      <c r="F218">
        <f>Model!F151</f>
        <v>0</v>
      </c>
      <c r="G218">
        <f>Model!G151</f>
        <v>0</v>
      </c>
      <c r="H218">
        <f>Model!H151</f>
        <v>0</v>
      </c>
      <c r="I218" t="str">
        <f>Model!I151</f>
        <v>Deferred Revenue</v>
      </c>
      <c r="J218">
        <f>Model!J151</f>
        <v>0</v>
      </c>
      <c r="K218">
        <f>Model!K151</f>
        <v>0</v>
      </c>
      <c r="L218">
        <f>Model!L151</f>
        <v>0</v>
      </c>
      <c r="M218">
        <f>Model!M151</f>
        <v>0</v>
      </c>
      <c r="N218">
        <f>Model!N151</f>
        <v>0</v>
      </c>
      <c r="O218">
        <f>Model!O151</f>
        <v>0</v>
      </c>
      <c r="P218">
        <f>Model!P151</f>
        <v>0</v>
      </c>
      <c r="Q218">
        <f>Model!Q151</f>
        <v>0</v>
      </c>
      <c r="R218">
        <f>Model!R151</f>
        <v>0</v>
      </c>
      <c r="S218">
        <f>Model!S151</f>
        <v>0</v>
      </c>
      <c r="T218">
        <f>Model!T151</f>
        <v>0</v>
      </c>
      <c r="U218">
        <f>Model!U151</f>
        <v>0</v>
      </c>
      <c r="V218">
        <f>Model!V151</f>
        <v>0</v>
      </c>
      <c r="W218">
        <f>Model!W151</f>
        <v>0</v>
      </c>
      <c r="X218">
        <f>Model!X151</f>
        <v>0</v>
      </c>
      <c r="Y218">
        <f>Model!Y151</f>
        <v>0</v>
      </c>
      <c r="Z218">
        <f>Model!Z151</f>
        <v>0</v>
      </c>
      <c r="AA218">
        <f>Model!AA151</f>
        <v>0</v>
      </c>
      <c r="AB218">
        <f>Model!AB151</f>
        <v>0</v>
      </c>
      <c r="AC218">
        <f>Model!AC151</f>
        <v>0</v>
      </c>
      <c r="AD218">
        <f>Model!AD151</f>
        <v>0</v>
      </c>
      <c r="AE218">
        <f>Model!AE151</f>
        <v>0</v>
      </c>
      <c r="AF218">
        <f>Model!AF151</f>
        <v>0</v>
      </c>
      <c r="AG218">
        <f>Model!AG151</f>
        <v>0</v>
      </c>
      <c r="AH218">
        <f>Model!AH151</f>
        <v>0</v>
      </c>
      <c r="AI218">
        <f>Model!AI151</f>
        <v>0</v>
      </c>
      <c r="AJ218">
        <f>Model!AJ151</f>
        <v>0</v>
      </c>
      <c r="AK218">
        <f>Model!AK151</f>
        <v>0</v>
      </c>
      <c r="AL218">
        <f>Model!AL151</f>
        <v>0</v>
      </c>
      <c r="AM218">
        <f>Model!AM151</f>
        <v>0</v>
      </c>
      <c r="AN218">
        <f>Model!AN151</f>
        <v>0</v>
      </c>
      <c r="AO218">
        <f>Model!AO151</f>
        <v>0</v>
      </c>
      <c r="AP218">
        <f>Model!AP151</f>
        <v>0</v>
      </c>
      <c r="AQ218">
        <f>Model!AQ151</f>
        <v>0</v>
      </c>
      <c r="AR218">
        <f>Model!AR151</f>
        <v>0</v>
      </c>
      <c r="AS218">
        <f>Model!AS151</f>
        <v>0</v>
      </c>
      <c r="AT218">
        <f>Model!AT151</f>
        <v>0</v>
      </c>
      <c r="AU218">
        <f>Model!AU151</f>
        <v>0</v>
      </c>
      <c r="AV218">
        <f>Model!AV151</f>
        <v>0</v>
      </c>
      <c r="AW218">
        <f>Model!AW151</f>
        <v>0</v>
      </c>
      <c r="AX218">
        <f>Model!AX151</f>
        <v>0.57099999999999995</v>
      </c>
      <c r="AY218">
        <f>Model!AY151</f>
        <v>0.44999999999999996</v>
      </c>
      <c r="AZ218">
        <f>Model!AZ151</f>
        <v>1.0350000000000001</v>
      </c>
      <c r="BA218">
        <f>Model!BA151</f>
        <v>0.42099999999999982</v>
      </c>
      <c r="BB218">
        <f>Model!BB151</f>
        <v>1.478</v>
      </c>
      <c r="BC218">
        <f>Model!BC151</f>
        <v>0.88500000000000001</v>
      </c>
      <c r="BD218">
        <f>Model!BD151</f>
        <v>8.7000000000000188E-2</v>
      </c>
      <c r="BE218">
        <f>Model!BE151</f>
        <v>-5.9000000000000163E-2</v>
      </c>
      <c r="BF218">
        <f>Model!BF151</f>
        <v>0.76400000000000001</v>
      </c>
      <c r="BG218">
        <f>Model!BG151</f>
        <v>2.1559999999999997</v>
      </c>
      <c r="BH218">
        <f>Model!BH151</f>
        <v>2.2000000000000464E-2</v>
      </c>
      <c r="BI218">
        <f>Model!BI151</f>
        <v>-0.41200000000000059</v>
      </c>
      <c r="BJ218">
        <f>Model!BJ151</f>
        <v>-0.56999999999999995</v>
      </c>
      <c r="BK218">
        <f>Model!BK151</f>
        <v>1.5289999999999999</v>
      </c>
      <c r="BL218">
        <f>Model!BL151</f>
        <v>1.5459999999999998</v>
      </c>
      <c r="BM218">
        <f>Model!BM151</f>
        <v>1.4050000000000002</v>
      </c>
      <c r="BN218">
        <f>Model!BN151</f>
        <v>-0.158</v>
      </c>
      <c r="BO218">
        <f>Model!BO151</f>
        <v>1.897</v>
      </c>
      <c r="BP218">
        <f>Model!BP151</f>
        <v>0.68400000000000005</v>
      </c>
      <c r="BQ218">
        <f>Model!BQ151</f>
        <v>0.63499999999999968</v>
      </c>
      <c r="BR218">
        <f>Model!BR151</f>
        <v>0.112</v>
      </c>
      <c r="BS218">
        <f>Model!BS151</f>
        <v>-0.47799999999999998</v>
      </c>
      <c r="BT218">
        <f>Model!BT151</f>
        <v>-3.6980000000000004</v>
      </c>
      <c r="BU218">
        <f>Model!BU151</f>
        <v>1.6300000000000001</v>
      </c>
      <c r="BV218">
        <f>Model!BV151</f>
        <v>3.294</v>
      </c>
      <c r="BW218">
        <f>Model!BW151</f>
        <v>0.89600000000000035</v>
      </c>
      <c r="BX218">
        <f>Model!BX151</f>
        <v>1.4549999999999987</v>
      </c>
      <c r="BY218">
        <f>Model!BY151</f>
        <v>3.7609999999999997</v>
      </c>
      <c r="BZ218">
        <f>Model!BZ151</f>
        <v>1.5980000000000001</v>
      </c>
      <c r="CA218">
        <f>Model!CA151</f>
        <v>3.6999999999999922E-2</v>
      </c>
      <c r="CB218">
        <f>Model!CB151</f>
        <v>0.1399999999999999</v>
      </c>
      <c r="CC218">
        <f>Model!CC151</f>
        <v>0.85800000000000032</v>
      </c>
      <c r="CD218">
        <f>Model!CD151</f>
        <v>0</v>
      </c>
      <c r="CE218">
        <f>Model!CE151</f>
        <v>0</v>
      </c>
      <c r="CF218">
        <f>Model!CF151</f>
        <v>0</v>
      </c>
      <c r="CG218">
        <f>Model!CG151</f>
        <v>0</v>
      </c>
      <c r="CH218">
        <f>Model!CH151</f>
        <v>0</v>
      </c>
      <c r="CI218">
        <f>Model!CI151</f>
        <v>0</v>
      </c>
      <c r="CJ218">
        <f>Model!CJ151</f>
        <v>0</v>
      </c>
      <c r="CK218">
        <f>Model!CK151</f>
        <v>0</v>
      </c>
      <c r="CL218">
        <f>Model!CL151</f>
        <v>0</v>
      </c>
      <c r="CM218">
        <f>Model!CM151</f>
        <v>0</v>
      </c>
      <c r="CN218">
        <f>Model!CN151</f>
        <v>0</v>
      </c>
      <c r="CO218">
        <f>Model!CO151</f>
        <v>0</v>
      </c>
      <c r="CP218">
        <f>Model!CP151</f>
        <v>0</v>
      </c>
      <c r="CQ218">
        <f>Model!CQ151</f>
        <v>0</v>
      </c>
      <c r="CR218">
        <f>Model!CR151</f>
        <v>0</v>
      </c>
      <c r="CS218">
        <f>Model!CS151</f>
        <v>0</v>
      </c>
      <c r="CT218">
        <f>Model!CT151</f>
        <v>0</v>
      </c>
      <c r="CU218">
        <f>Model!CU151</f>
        <v>0</v>
      </c>
      <c r="CV218">
        <f>Model!CV151</f>
        <v>0</v>
      </c>
      <c r="CW218">
        <f>Model!CW151</f>
        <v>0</v>
      </c>
      <c r="CX218">
        <f>Model!CX151</f>
        <v>0</v>
      </c>
      <c r="CY218">
        <f>Model!CY151</f>
        <v>0</v>
      </c>
      <c r="CZ218">
        <f>Model!CZ151</f>
        <v>0</v>
      </c>
      <c r="DA218">
        <f>Model!DA151</f>
        <v>0</v>
      </c>
      <c r="DB218">
        <f>Model!DB151</f>
        <v>0</v>
      </c>
      <c r="DC218">
        <f>Model!DC151</f>
        <v>0</v>
      </c>
      <c r="DD218">
        <f>Model!DD151</f>
        <v>0</v>
      </c>
      <c r="DE218">
        <f>Model!DE151</f>
        <v>0</v>
      </c>
      <c r="DF218">
        <f>Model!DF151</f>
        <v>0</v>
      </c>
      <c r="DG218">
        <f>Model!DG151</f>
        <v>0</v>
      </c>
      <c r="DH218">
        <f>Model!DH151</f>
        <v>0</v>
      </c>
      <c r="DI218">
        <f>Model!DI151</f>
        <v>0</v>
      </c>
      <c r="DJ218">
        <f>Model!DJ151</f>
        <v>0</v>
      </c>
      <c r="DK218">
        <f>Model!DK151</f>
        <v>0</v>
      </c>
      <c r="DL218">
        <f>Model!DL151</f>
        <v>0</v>
      </c>
      <c r="DM218">
        <f>Model!DM151</f>
        <v>0</v>
      </c>
      <c r="DN218">
        <f>Model!DN151</f>
        <v>0</v>
      </c>
      <c r="DO218">
        <f>Model!DO151</f>
        <v>0</v>
      </c>
      <c r="DP218">
        <f>Model!DP151</f>
        <v>0</v>
      </c>
      <c r="DQ218">
        <f>Model!DQ151</f>
        <v>0</v>
      </c>
      <c r="DR218">
        <f>Model!DR151</f>
        <v>0</v>
      </c>
      <c r="DS218">
        <f>Model!DS151</f>
        <v>-6.5000000000000002E-2</v>
      </c>
      <c r="DT218">
        <f>Model!DT151</f>
        <v>0.64200000000000002</v>
      </c>
      <c r="DU218">
        <f>Model!DU151</f>
        <v>2.4769999999999999</v>
      </c>
      <c r="DV218">
        <f>Model!DV151</f>
        <v>2.391</v>
      </c>
      <c r="DW218">
        <f>Model!DW151</f>
        <v>2.5299999999999994</v>
      </c>
      <c r="DX218">
        <f>Model!DX151</f>
        <v>3.91</v>
      </c>
      <c r="DY218">
        <f>Model!DY151</f>
        <v>3.0579999999999998</v>
      </c>
      <c r="DZ218">
        <f>Model!DZ151</f>
        <v>-2.4340000000000002</v>
      </c>
      <c r="EA218">
        <f>Model!EA151</f>
        <v>9.4059999999999988</v>
      </c>
      <c r="EB218">
        <f>Model!EB151</f>
        <v>2.633</v>
      </c>
      <c r="EC218">
        <f>Model!EC151</f>
        <v>0</v>
      </c>
      <c r="ED218">
        <f>Model!ED151</f>
        <v>0</v>
      </c>
      <c r="EE218">
        <f>Model!EE151</f>
        <v>0</v>
      </c>
      <c r="EF218">
        <f>Model!EF151</f>
        <v>0</v>
      </c>
      <c r="EG218">
        <f>Model!EG151</f>
        <v>0</v>
      </c>
      <c r="EH218">
        <f>Model!EH151</f>
        <v>0</v>
      </c>
      <c r="EI218">
        <f>Model!EI151</f>
        <v>0</v>
      </c>
      <c r="EJ218">
        <f>Model!EJ151</f>
        <v>0</v>
      </c>
      <c r="EK218">
        <f>Model!EK151</f>
        <v>0</v>
      </c>
      <c r="EL218">
        <f>Model!EM151</f>
        <v>0</v>
      </c>
      <c r="EM218">
        <f>Model!EN151</f>
        <v>0</v>
      </c>
      <c r="EN218">
        <f>Model!EO151</f>
        <v>0</v>
      </c>
      <c r="EO218">
        <f>Model!EP151</f>
        <v>0</v>
      </c>
      <c r="EP218">
        <f>Model!EQ151</f>
        <v>0</v>
      </c>
      <c r="EQ218">
        <f>Model!ER151</f>
        <v>0</v>
      </c>
      <c r="ER218">
        <f>Model!ES151</f>
        <v>0</v>
      </c>
      <c r="ES218">
        <f>Model!ET151</f>
        <v>0</v>
      </c>
      <c r="ET218">
        <f>Model!EU151</f>
        <v>0</v>
      </c>
      <c r="EU218">
        <f>Model!EV151</f>
        <v>0</v>
      </c>
      <c r="EV218">
        <f>Model!EW151</f>
        <v>0</v>
      </c>
      <c r="EW218">
        <f>Model!EX151</f>
        <v>0</v>
      </c>
      <c r="EX218">
        <f>Model!EY151</f>
        <v>0</v>
      </c>
    </row>
    <row r="219" spans="1:154" hidden="1" outlineLevel="1">
      <c r="A219">
        <f>Model!A152</f>
        <v>0</v>
      </c>
      <c r="B219">
        <f>Model!B152</f>
        <v>0</v>
      </c>
      <c r="C219">
        <f>Model!C152</f>
        <v>0</v>
      </c>
      <c r="D219">
        <f>Model!D152</f>
        <v>0</v>
      </c>
      <c r="E219">
        <f>Model!E152</f>
        <v>0</v>
      </c>
      <c r="F219">
        <f>Model!F152</f>
        <v>0</v>
      </c>
      <c r="G219">
        <f>Model!G152</f>
        <v>0</v>
      </c>
      <c r="H219">
        <f>Model!H152</f>
        <v>0</v>
      </c>
      <c r="I219" t="str">
        <f>Model!I152</f>
        <v>Operating Cash Flow</v>
      </c>
      <c r="J219">
        <f>Model!J152</f>
        <v>0</v>
      </c>
      <c r="K219">
        <f>Model!K152</f>
        <v>0</v>
      </c>
      <c r="L219">
        <f>Model!L152</f>
        <v>0</v>
      </c>
      <c r="M219">
        <f>Model!M152</f>
        <v>0</v>
      </c>
      <c r="N219">
        <f>Model!N152</f>
        <v>0</v>
      </c>
      <c r="O219">
        <f>Model!O152</f>
        <v>0</v>
      </c>
      <c r="P219">
        <f>Model!P152</f>
        <v>0</v>
      </c>
      <c r="Q219">
        <f>Model!Q152</f>
        <v>0</v>
      </c>
      <c r="R219">
        <f>Model!R152</f>
        <v>0</v>
      </c>
      <c r="S219">
        <f>Model!S152</f>
        <v>0</v>
      </c>
      <c r="T219">
        <f>Model!T152</f>
        <v>0</v>
      </c>
      <c r="U219">
        <f>Model!U152</f>
        <v>0</v>
      </c>
      <c r="V219">
        <f>Model!V152</f>
        <v>0</v>
      </c>
      <c r="W219">
        <f>Model!W152</f>
        <v>0</v>
      </c>
      <c r="X219">
        <f>Model!X152</f>
        <v>0</v>
      </c>
      <c r="Y219">
        <f>Model!Y152</f>
        <v>0</v>
      </c>
      <c r="Z219">
        <f>Model!Z152</f>
        <v>0</v>
      </c>
      <c r="AA219">
        <f>Model!AA152</f>
        <v>0</v>
      </c>
      <c r="AB219">
        <f>Model!AB152</f>
        <v>0</v>
      </c>
      <c r="AC219">
        <f>Model!AC152</f>
        <v>0</v>
      </c>
      <c r="AD219">
        <f>Model!AD152</f>
        <v>0</v>
      </c>
      <c r="AE219">
        <f>Model!AE152</f>
        <v>0</v>
      </c>
      <c r="AF219">
        <f>Model!AF152</f>
        <v>0</v>
      </c>
      <c r="AG219">
        <f>Model!AG152</f>
        <v>0</v>
      </c>
      <c r="AH219">
        <f>Model!AH152</f>
        <v>0</v>
      </c>
      <c r="AI219">
        <f>Model!AI152</f>
        <v>0</v>
      </c>
      <c r="AJ219">
        <f>Model!AJ152</f>
        <v>0</v>
      </c>
      <c r="AK219">
        <f>Model!AK152</f>
        <v>0</v>
      </c>
      <c r="AL219">
        <f>Model!AL152</f>
        <v>0</v>
      </c>
      <c r="AM219">
        <f>Model!AM152</f>
        <v>0</v>
      </c>
      <c r="AN219">
        <f>Model!AN152</f>
        <v>0</v>
      </c>
      <c r="AO219">
        <f>Model!AO152</f>
        <v>0</v>
      </c>
      <c r="AP219">
        <f>Model!AP152</f>
        <v>0</v>
      </c>
      <c r="AQ219">
        <f>Model!AQ152</f>
        <v>0</v>
      </c>
      <c r="AR219">
        <f>Model!AR152</f>
        <v>0</v>
      </c>
      <c r="AS219">
        <f>Model!AS152</f>
        <v>0</v>
      </c>
      <c r="AT219">
        <f>Model!AT152</f>
        <v>0</v>
      </c>
      <c r="AU219">
        <f>Model!AU152</f>
        <v>0</v>
      </c>
      <c r="AV219">
        <f>Model!AV152</f>
        <v>0</v>
      </c>
      <c r="AW219">
        <f>Model!AW152</f>
        <v>0</v>
      </c>
      <c r="AX219">
        <f>Model!AX152</f>
        <v>-0.84200000000000019</v>
      </c>
      <c r="AY219">
        <f>Model!AY152</f>
        <v>-0.21699999999999961</v>
      </c>
      <c r="AZ219">
        <f>Model!AZ152</f>
        <v>1.7029999999999992</v>
      </c>
      <c r="BA219">
        <f>Model!BA152</f>
        <v>1.6139999999999994</v>
      </c>
      <c r="BB219">
        <f>Model!BB152</f>
        <v>3.484</v>
      </c>
      <c r="BC219">
        <f>Model!BC152</f>
        <v>4.8519999999999994</v>
      </c>
      <c r="BD219">
        <f>Model!BD152</f>
        <v>5.6829999999999998</v>
      </c>
      <c r="BE219">
        <f>Model!BE152</f>
        <v>0.80700000000000083</v>
      </c>
      <c r="BF219">
        <f>Model!BF152</f>
        <v>6.4979999999999993</v>
      </c>
      <c r="BG219">
        <f>Model!BG152</f>
        <v>10.565999999999999</v>
      </c>
      <c r="BH219">
        <f>Model!BH152</f>
        <v>5.4360000000000008</v>
      </c>
      <c r="BI219">
        <f>Model!BI152</f>
        <v>9.7979999999999983</v>
      </c>
      <c r="BJ219">
        <f>Model!BJ152</f>
        <v>2.2890000000000006</v>
      </c>
      <c r="BK219">
        <f>Model!BK152</f>
        <v>6.2569999999999988</v>
      </c>
      <c r="BL219">
        <f>Model!BL152</f>
        <v>3.99</v>
      </c>
      <c r="BM219">
        <f>Model!BM152</f>
        <v>18.762000000000008</v>
      </c>
      <c r="BN219">
        <f>Model!BN152</f>
        <v>14.204999999999997</v>
      </c>
      <c r="BO219">
        <f>Model!BO152</f>
        <v>14.670000000000002</v>
      </c>
      <c r="BP219">
        <f>Model!BP152</f>
        <v>4.4819999999999984</v>
      </c>
      <c r="BQ219">
        <f>Model!BQ152</f>
        <v>12.161999999999999</v>
      </c>
      <c r="BR219">
        <f>Model!BR152</f>
        <v>1.4550000000000018</v>
      </c>
      <c r="BS219">
        <f>Model!BS152</f>
        <v>14.690999999999999</v>
      </c>
      <c r="BT219">
        <f>Model!BT152</f>
        <v>22.442000000000007</v>
      </c>
      <c r="BU219">
        <f>Model!BU152</f>
        <v>-15.928999999999988</v>
      </c>
      <c r="BV219">
        <f>Model!BV152</f>
        <v>18.917999999999999</v>
      </c>
      <c r="BW219">
        <f>Model!BW152</f>
        <v>-79.446999999999974</v>
      </c>
      <c r="BX219">
        <f>Model!BX152</f>
        <v>30.092999999999996</v>
      </c>
      <c r="BY219">
        <f>Model!BY152</f>
        <v>39.081000000000031</v>
      </c>
      <c r="BZ219">
        <f>Model!BZ152</f>
        <v>66.957999999999998</v>
      </c>
      <c r="CA219">
        <f>Model!CA152</f>
        <v>17.933999999999997</v>
      </c>
      <c r="CB219">
        <f>Model!CB152</f>
        <v>92.03100000000002</v>
      </c>
      <c r="CC219">
        <f>Model!CC152</f>
        <v>81.267999999999986</v>
      </c>
      <c r="CD219">
        <f>Model!CD152</f>
        <v>42.137253439195526</v>
      </c>
      <c r="CE219">
        <f>Model!CE152</f>
        <v>14.950009055875892</v>
      </c>
      <c r="CF219">
        <f>Model!CF152</f>
        <v>117.66611047106501</v>
      </c>
      <c r="CG219">
        <f>Model!CG152</f>
        <v>77.83069881528003</v>
      </c>
      <c r="CH219">
        <f>Model!CH152</f>
        <v>0</v>
      </c>
      <c r="CI219">
        <f>Model!CI152</f>
        <v>0</v>
      </c>
      <c r="CJ219">
        <f>Model!CJ152</f>
        <v>0</v>
      </c>
      <c r="CK219">
        <f>Model!CK152</f>
        <v>0</v>
      </c>
      <c r="CL219">
        <f>Model!CL152</f>
        <v>0</v>
      </c>
      <c r="CM219">
        <f>Model!CM152</f>
        <v>0</v>
      </c>
      <c r="CN219">
        <f>Model!CN152</f>
        <v>0</v>
      </c>
      <c r="CO219">
        <f>Model!CO152</f>
        <v>0</v>
      </c>
      <c r="CP219">
        <f>Model!CP152</f>
        <v>0</v>
      </c>
      <c r="CQ219">
        <f>Model!CQ152</f>
        <v>0</v>
      </c>
      <c r="CR219">
        <f>Model!CR152</f>
        <v>0</v>
      </c>
      <c r="CS219">
        <f>Model!CS152</f>
        <v>0</v>
      </c>
      <c r="CT219">
        <f>Model!CT152</f>
        <v>0</v>
      </c>
      <c r="CU219">
        <f>Model!CU152</f>
        <v>0</v>
      </c>
      <c r="CV219">
        <f>Model!CV152</f>
        <v>0</v>
      </c>
      <c r="CW219">
        <f>Model!CW152</f>
        <v>0</v>
      </c>
      <c r="CX219">
        <f>Model!CX152</f>
        <v>0</v>
      </c>
      <c r="CY219">
        <f>Model!CY152</f>
        <v>0</v>
      </c>
      <c r="CZ219">
        <f>Model!CZ152</f>
        <v>0</v>
      </c>
      <c r="DA219">
        <f>Model!DA152</f>
        <v>0</v>
      </c>
      <c r="DB219">
        <f>Model!DB152</f>
        <v>0</v>
      </c>
      <c r="DC219">
        <f>Model!DC152</f>
        <v>0</v>
      </c>
      <c r="DD219">
        <f>Model!DD152</f>
        <v>0</v>
      </c>
      <c r="DE219">
        <f>Model!DE152</f>
        <v>0</v>
      </c>
      <c r="DF219">
        <f>Model!DF152</f>
        <v>0</v>
      </c>
      <c r="DG219">
        <f>Model!DG152</f>
        <v>0</v>
      </c>
      <c r="DH219">
        <f>Model!DH152</f>
        <v>0</v>
      </c>
      <c r="DI219">
        <f>Model!DI152</f>
        <v>0</v>
      </c>
      <c r="DJ219">
        <f>Model!DJ152</f>
        <v>0</v>
      </c>
      <c r="DK219">
        <f>Model!DK152</f>
        <v>0</v>
      </c>
      <c r="DL219">
        <f>Model!DL152</f>
        <v>0</v>
      </c>
      <c r="DM219">
        <f>Model!DM152</f>
        <v>0</v>
      </c>
      <c r="DN219">
        <f>Model!DN152</f>
        <v>0</v>
      </c>
      <c r="DO219">
        <f>Model!DO152</f>
        <v>0</v>
      </c>
      <c r="DP219">
        <f>Model!DP152</f>
        <v>0</v>
      </c>
      <c r="DQ219">
        <f>Model!DQ152</f>
        <v>0</v>
      </c>
      <c r="DR219">
        <f>Model!DR152</f>
        <v>0</v>
      </c>
      <c r="DS219">
        <f>Model!DS152</f>
        <v>-13.01</v>
      </c>
      <c r="DT219">
        <f>Model!DT152</f>
        <v>-4.2170000000000005</v>
      </c>
      <c r="DU219">
        <f>Model!DU152</f>
        <v>2.2579999999999996</v>
      </c>
      <c r="DV219">
        <f>Model!DV152</f>
        <v>14.826000000000001</v>
      </c>
      <c r="DW219">
        <f>Model!DW152</f>
        <v>32.298000000000002</v>
      </c>
      <c r="DX219">
        <f>Model!DX152</f>
        <v>31.298000000000002</v>
      </c>
      <c r="DY219">
        <f>Model!DY152</f>
        <v>45.519000000000005</v>
      </c>
      <c r="DZ219">
        <f>Model!DZ152</f>
        <v>22.658999999999999</v>
      </c>
      <c r="EA219">
        <f>Model!EA152</f>
        <v>8.6450000000000173</v>
      </c>
      <c r="EB219">
        <f>Model!EB152</f>
        <v>258.19099999999997</v>
      </c>
      <c r="EC219">
        <f>Model!EC152</f>
        <v>252.58407178141661</v>
      </c>
      <c r="ED219">
        <f>Model!ED152</f>
        <v>340.76616877855673</v>
      </c>
      <c r="EE219">
        <f>Model!EE152</f>
        <v>497.06559552662475</v>
      </c>
      <c r="EF219">
        <f>Model!EF152</f>
        <v>631.84488661388662</v>
      </c>
      <c r="EG219">
        <f>Model!EG152</f>
        <v>810.2079702759238</v>
      </c>
      <c r="EH219">
        <f>Model!EH152</f>
        <v>914.07693349524197</v>
      </c>
      <c r="EI219">
        <f>Model!EI152</f>
        <v>1042.0970865403463</v>
      </c>
      <c r="EJ219">
        <f>Model!EJ152</f>
        <v>1224.4195235773118</v>
      </c>
      <c r="EK219">
        <f>Model!EK152</f>
        <v>0</v>
      </c>
      <c r="EL219">
        <f>Model!EM152</f>
        <v>0</v>
      </c>
      <c r="EM219">
        <f>Model!EN152</f>
        <v>0</v>
      </c>
      <c r="EN219">
        <f>Model!EO152</f>
        <v>0</v>
      </c>
      <c r="EO219">
        <f>Model!EP152</f>
        <v>0</v>
      </c>
      <c r="EP219">
        <f>Model!EQ152</f>
        <v>0</v>
      </c>
      <c r="EQ219">
        <f>Model!ER152</f>
        <v>0</v>
      </c>
      <c r="ER219">
        <f>Model!ES152</f>
        <v>0</v>
      </c>
      <c r="ES219">
        <f>Model!ET152</f>
        <v>0</v>
      </c>
      <c r="ET219">
        <f>Model!EU152</f>
        <v>0</v>
      </c>
      <c r="EU219">
        <f>Model!EV152</f>
        <v>0</v>
      </c>
      <c r="EV219">
        <f>Model!EW152</f>
        <v>0</v>
      </c>
      <c r="EW219">
        <f>Model!EX152</f>
        <v>0</v>
      </c>
      <c r="EX219">
        <f>Model!EY152</f>
        <v>0</v>
      </c>
    </row>
    <row r="220" spans="1:154" hidden="1" outlineLevel="1">
      <c r="A220">
        <f>Model!A153</f>
        <v>0</v>
      </c>
      <c r="B220">
        <f>Model!B153</f>
        <v>0</v>
      </c>
      <c r="C220">
        <f>Model!C153</f>
        <v>0</v>
      </c>
      <c r="D220">
        <f>Model!D153</f>
        <v>0</v>
      </c>
      <c r="E220">
        <f>Model!E153</f>
        <v>0</v>
      </c>
      <c r="F220">
        <f>Model!F153</f>
        <v>0</v>
      </c>
      <c r="G220">
        <f>Model!G153</f>
        <v>0</v>
      </c>
      <c r="H220">
        <f>Model!H153</f>
        <v>0</v>
      </c>
      <c r="I220">
        <f>Model!I153</f>
        <v>0</v>
      </c>
      <c r="J220">
        <f>Model!J153</f>
        <v>0</v>
      </c>
      <c r="K220">
        <f>Model!K153</f>
        <v>0</v>
      </c>
      <c r="L220">
        <f>Model!L153</f>
        <v>0</v>
      </c>
      <c r="M220">
        <f>Model!M153</f>
        <v>0</v>
      </c>
      <c r="N220">
        <f>Model!N153</f>
        <v>0</v>
      </c>
      <c r="O220">
        <f>Model!O153</f>
        <v>0</v>
      </c>
      <c r="P220">
        <f>Model!P153</f>
        <v>0</v>
      </c>
      <c r="Q220">
        <f>Model!Q153</f>
        <v>0</v>
      </c>
      <c r="R220">
        <f>Model!R153</f>
        <v>0</v>
      </c>
      <c r="S220">
        <f>Model!S153</f>
        <v>0</v>
      </c>
      <c r="T220">
        <f>Model!T153</f>
        <v>0</v>
      </c>
      <c r="U220">
        <f>Model!U153</f>
        <v>0</v>
      </c>
      <c r="V220">
        <f>Model!V153</f>
        <v>0</v>
      </c>
      <c r="W220">
        <f>Model!W153</f>
        <v>0</v>
      </c>
      <c r="X220">
        <f>Model!X153</f>
        <v>0</v>
      </c>
      <c r="Y220">
        <f>Model!Y153</f>
        <v>0</v>
      </c>
      <c r="Z220">
        <f>Model!Z153</f>
        <v>0</v>
      </c>
      <c r="AA220">
        <f>Model!AA153</f>
        <v>0</v>
      </c>
      <c r="AB220">
        <f>Model!AB153</f>
        <v>0</v>
      </c>
      <c r="AC220">
        <f>Model!AC153</f>
        <v>0</v>
      </c>
      <c r="AD220">
        <f>Model!AD153</f>
        <v>0</v>
      </c>
      <c r="AE220">
        <f>Model!AE153</f>
        <v>0</v>
      </c>
      <c r="AF220">
        <f>Model!AF153</f>
        <v>0</v>
      </c>
      <c r="AG220">
        <f>Model!AG153</f>
        <v>0</v>
      </c>
      <c r="AH220">
        <f>Model!AH153</f>
        <v>0</v>
      </c>
      <c r="AI220">
        <f>Model!AI153</f>
        <v>0</v>
      </c>
      <c r="AJ220">
        <f>Model!AJ153</f>
        <v>0</v>
      </c>
      <c r="AK220">
        <f>Model!AK153</f>
        <v>0</v>
      </c>
      <c r="AL220">
        <f>Model!AL153</f>
        <v>0</v>
      </c>
      <c r="AM220">
        <f>Model!AM153</f>
        <v>0</v>
      </c>
      <c r="AN220">
        <f>Model!AN153</f>
        <v>0</v>
      </c>
      <c r="AO220">
        <f>Model!AO153</f>
        <v>0</v>
      </c>
      <c r="AP220">
        <f>Model!AP153</f>
        <v>0</v>
      </c>
      <c r="AQ220">
        <f>Model!AQ153</f>
        <v>0</v>
      </c>
      <c r="AR220">
        <f>Model!AR153</f>
        <v>0</v>
      </c>
      <c r="AS220">
        <f>Model!AS153</f>
        <v>0</v>
      </c>
      <c r="AT220">
        <f>Model!AT153</f>
        <v>0</v>
      </c>
      <c r="AU220">
        <f>Model!AU153</f>
        <v>0</v>
      </c>
      <c r="AV220">
        <f>Model!AV153</f>
        <v>0</v>
      </c>
      <c r="AW220">
        <f>Model!AW153</f>
        <v>0</v>
      </c>
      <c r="AX220">
        <f>Model!AX153</f>
        <v>0</v>
      </c>
      <c r="AY220">
        <f>Model!AY153</f>
        <v>0</v>
      </c>
      <c r="AZ220">
        <f>Model!AZ153</f>
        <v>0</v>
      </c>
      <c r="BA220">
        <f>Model!BA153</f>
        <v>0</v>
      </c>
      <c r="BB220">
        <f>Model!BB153</f>
        <v>0</v>
      </c>
      <c r="BC220">
        <f>Model!BC153</f>
        <v>0</v>
      </c>
      <c r="BD220">
        <f>Model!BD153</f>
        <v>0</v>
      </c>
      <c r="BE220">
        <f>Model!BE153</f>
        <v>0</v>
      </c>
      <c r="BF220">
        <f>Model!BF153</f>
        <v>0</v>
      </c>
      <c r="BG220">
        <f>Model!BG153</f>
        <v>0</v>
      </c>
      <c r="BH220">
        <f>Model!BH153</f>
        <v>0</v>
      </c>
      <c r="BI220">
        <f>Model!BI153</f>
        <v>0</v>
      </c>
      <c r="BJ220">
        <f>Model!BJ153</f>
        <v>0</v>
      </c>
      <c r="BK220">
        <f>Model!BK153</f>
        <v>0</v>
      </c>
      <c r="BL220">
        <f>Model!BL153</f>
        <v>0</v>
      </c>
      <c r="BM220">
        <f>Model!BM153</f>
        <v>0</v>
      </c>
      <c r="BN220">
        <f>Model!BN153</f>
        <v>0</v>
      </c>
      <c r="BO220">
        <f>Model!BO153</f>
        <v>0</v>
      </c>
      <c r="BP220">
        <f>Model!BP153</f>
        <v>0</v>
      </c>
      <c r="BQ220">
        <f>Model!BQ153</f>
        <v>0</v>
      </c>
      <c r="BR220">
        <f>Model!BR153</f>
        <v>0</v>
      </c>
      <c r="BS220">
        <f>Model!BS153</f>
        <v>0</v>
      </c>
      <c r="BT220">
        <f>Model!BT153</f>
        <v>0</v>
      </c>
      <c r="BU220">
        <f>Model!BU153</f>
        <v>0</v>
      </c>
      <c r="BV220">
        <f>Model!BV153</f>
        <v>0</v>
      </c>
      <c r="BW220">
        <f>Model!BW153</f>
        <v>0</v>
      </c>
      <c r="BX220">
        <f>Model!BX153</f>
        <v>0</v>
      </c>
      <c r="BY220">
        <f>Model!BY153</f>
        <v>0</v>
      </c>
      <c r="BZ220">
        <f>Model!BZ153</f>
        <v>0</v>
      </c>
      <c r="CA220">
        <f>Model!CA153</f>
        <v>0</v>
      </c>
      <c r="CB220">
        <f>Model!CB153</f>
        <v>0</v>
      </c>
      <c r="CC220">
        <f>Model!CC153</f>
        <v>0</v>
      </c>
      <c r="CD220">
        <f>Model!CD153</f>
        <v>0</v>
      </c>
      <c r="CE220">
        <f>Model!CE153</f>
        <v>0</v>
      </c>
      <c r="CF220">
        <f>Model!CF153</f>
        <v>0</v>
      </c>
      <c r="CG220">
        <f>Model!CG153</f>
        <v>0</v>
      </c>
      <c r="CH220">
        <f>Model!CH153</f>
        <v>0</v>
      </c>
      <c r="CI220">
        <f>Model!CI153</f>
        <v>0</v>
      </c>
      <c r="CJ220">
        <f>Model!CJ153</f>
        <v>0</v>
      </c>
      <c r="CK220">
        <f>Model!CK153</f>
        <v>0</v>
      </c>
      <c r="CL220">
        <f>Model!CL153</f>
        <v>0</v>
      </c>
      <c r="CM220">
        <f>Model!CM153</f>
        <v>0</v>
      </c>
      <c r="CN220">
        <f>Model!CN153</f>
        <v>0</v>
      </c>
      <c r="CO220">
        <f>Model!CO153</f>
        <v>0</v>
      </c>
      <c r="CP220">
        <f>Model!CP153</f>
        <v>0</v>
      </c>
      <c r="CQ220">
        <f>Model!CQ153</f>
        <v>0</v>
      </c>
      <c r="CR220">
        <f>Model!CR153</f>
        <v>0</v>
      </c>
      <c r="CS220">
        <f>Model!CS153</f>
        <v>0</v>
      </c>
      <c r="CT220">
        <f>Model!CT153</f>
        <v>0</v>
      </c>
      <c r="CU220">
        <f>Model!CU153</f>
        <v>0</v>
      </c>
      <c r="CV220">
        <f>Model!CV153</f>
        <v>0</v>
      </c>
      <c r="CW220">
        <f>Model!CW153</f>
        <v>0</v>
      </c>
      <c r="CX220">
        <f>Model!CX153</f>
        <v>0</v>
      </c>
      <c r="CY220">
        <f>Model!CY153</f>
        <v>0</v>
      </c>
      <c r="CZ220">
        <f>Model!CZ153</f>
        <v>0</v>
      </c>
      <c r="DA220">
        <f>Model!DA153</f>
        <v>0</v>
      </c>
      <c r="DB220">
        <f>Model!DB153</f>
        <v>0</v>
      </c>
      <c r="DC220">
        <f>Model!DC153</f>
        <v>0</v>
      </c>
      <c r="DD220">
        <f>Model!DD153</f>
        <v>0</v>
      </c>
      <c r="DE220">
        <f>Model!DE153</f>
        <v>0</v>
      </c>
      <c r="DF220">
        <f>Model!DF153</f>
        <v>0</v>
      </c>
      <c r="DG220">
        <f>Model!DG153</f>
        <v>0</v>
      </c>
      <c r="DH220">
        <f>Model!DH153</f>
        <v>0</v>
      </c>
      <c r="DI220">
        <f>Model!DI153</f>
        <v>0</v>
      </c>
      <c r="DJ220">
        <f>Model!DJ153</f>
        <v>0</v>
      </c>
      <c r="DK220">
        <f>Model!DK153</f>
        <v>0</v>
      </c>
      <c r="DL220">
        <f>Model!DL153</f>
        <v>0</v>
      </c>
      <c r="DM220">
        <f>Model!DM153</f>
        <v>0</v>
      </c>
      <c r="DN220">
        <f>Model!DN153</f>
        <v>0</v>
      </c>
      <c r="DO220">
        <f>Model!DO153</f>
        <v>0</v>
      </c>
      <c r="DP220">
        <f>Model!DP153</f>
        <v>0</v>
      </c>
      <c r="DQ220">
        <f>Model!DQ153</f>
        <v>0</v>
      </c>
      <c r="DR220">
        <f>Model!DR153</f>
        <v>0</v>
      </c>
      <c r="DS220">
        <f>Model!DS153</f>
        <v>0</v>
      </c>
      <c r="DT220">
        <f>Model!DT153</f>
        <v>0</v>
      </c>
      <c r="DU220">
        <f>Model!DU153</f>
        <v>0</v>
      </c>
      <c r="DV220">
        <f>Model!DV153</f>
        <v>0</v>
      </c>
      <c r="DW220">
        <f>Model!DW153</f>
        <v>0</v>
      </c>
      <c r="DX220">
        <f>Model!DX153</f>
        <v>0</v>
      </c>
      <c r="DY220">
        <f>Model!DY153</f>
        <v>0</v>
      </c>
      <c r="DZ220">
        <f>Model!DZ153</f>
        <v>0</v>
      </c>
      <c r="EA220">
        <f>Model!EA153</f>
        <v>0</v>
      </c>
      <c r="EB220">
        <f>Model!EB153</f>
        <v>0</v>
      </c>
      <c r="EC220">
        <f>Model!EC153</f>
        <v>0</v>
      </c>
      <c r="ED220">
        <f>Model!ED153</f>
        <v>0</v>
      </c>
      <c r="EE220">
        <f>Model!EE153</f>
        <v>0</v>
      </c>
      <c r="EF220">
        <f>Model!EF153</f>
        <v>0</v>
      </c>
      <c r="EG220">
        <f>Model!EG153</f>
        <v>0</v>
      </c>
      <c r="EH220">
        <f>Model!EH153</f>
        <v>0</v>
      </c>
      <c r="EI220">
        <f>Model!EI153</f>
        <v>0</v>
      </c>
      <c r="EJ220">
        <f>Model!EJ153</f>
        <v>0</v>
      </c>
      <c r="EK220">
        <f>Model!EK153</f>
        <v>0</v>
      </c>
      <c r="EL220">
        <f>Model!EM153</f>
        <v>0</v>
      </c>
      <c r="EM220">
        <f>Model!EN153</f>
        <v>0</v>
      </c>
      <c r="EN220">
        <f>Model!EO153</f>
        <v>0</v>
      </c>
      <c r="EO220">
        <f>Model!EP153</f>
        <v>0</v>
      </c>
      <c r="EP220">
        <f>Model!EQ153</f>
        <v>0</v>
      </c>
      <c r="EQ220">
        <f>Model!ER153</f>
        <v>0</v>
      </c>
      <c r="ER220">
        <f>Model!ES153</f>
        <v>0</v>
      </c>
      <c r="ES220">
        <f>Model!ET153</f>
        <v>0</v>
      </c>
      <c r="ET220">
        <f>Model!EU153</f>
        <v>0</v>
      </c>
      <c r="EU220">
        <f>Model!EV153</f>
        <v>0</v>
      </c>
      <c r="EV220">
        <f>Model!EW153</f>
        <v>0</v>
      </c>
      <c r="EW220">
        <f>Model!EX153</f>
        <v>0</v>
      </c>
      <c r="EX220">
        <f>Model!EY153</f>
        <v>0</v>
      </c>
    </row>
    <row r="221" spans="1:154" hidden="1" outlineLevel="1">
      <c r="A221">
        <f>Model!A154</f>
        <v>0</v>
      </c>
      <c r="B221">
        <f>Model!B154</f>
        <v>0</v>
      </c>
      <c r="C221">
        <f>Model!C154</f>
        <v>0</v>
      </c>
      <c r="D221">
        <f>Model!D154</f>
        <v>0</v>
      </c>
      <c r="E221">
        <f>Model!E154</f>
        <v>0</v>
      </c>
      <c r="F221">
        <f>Model!F154</f>
        <v>0</v>
      </c>
      <c r="G221">
        <f>Model!G154</f>
        <v>0</v>
      </c>
      <c r="H221">
        <f>Model!H154</f>
        <v>0</v>
      </c>
      <c r="I221" t="str">
        <f>Model!I154</f>
        <v>Investing Activities</v>
      </c>
      <c r="J221">
        <f>Model!J154</f>
        <v>0</v>
      </c>
      <c r="K221">
        <f>Model!K154</f>
        <v>0</v>
      </c>
      <c r="L221">
        <f>Model!L154</f>
        <v>0</v>
      </c>
      <c r="M221">
        <f>Model!M154</f>
        <v>0</v>
      </c>
      <c r="N221">
        <f>Model!N154</f>
        <v>0</v>
      </c>
      <c r="O221">
        <f>Model!O154</f>
        <v>0</v>
      </c>
      <c r="P221">
        <f>Model!P154</f>
        <v>0</v>
      </c>
      <c r="Q221">
        <f>Model!Q154</f>
        <v>0</v>
      </c>
      <c r="R221">
        <f>Model!R154</f>
        <v>0</v>
      </c>
      <c r="S221">
        <f>Model!S154</f>
        <v>0</v>
      </c>
      <c r="T221">
        <f>Model!T154</f>
        <v>0</v>
      </c>
      <c r="U221">
        <f>Model!U154</f>
        <v>0</v>
      </c>
      <c r="V221">
        <f>Model!V154</f>
        <v>0</v>
      </c>
      <c r="W221">
        <f>Model!W154</f>
        <v>0</v>
      </c>
      <c r="X221">
        <f>Model!X154</f>
        <v>0</v>
      </c>
      <c r="Y221">
        <f>Model!Y154</f>
        <v>0</v>
      </c>
      <c r="Z221">
        <f>Model!Z154</f>
        <v>0</v>
      </c>
      <c r="AA221">
        <f>Model!AA154</f>
        <v>0</v>
      </c>
      <c r="AB221">
        <f>Model!AB154</f>
        <v>0</v>
      </c>
      <c r="AC221">
        <f>Model!AC154</f>
        <v>0</v>
      </c>
      <c r="AD221">
        <f>Model!AD154</f>
        <v>0</v>
      </c>
      <c r="AE221">
        <f>Model!AE154</f>
        <v>0</v>
      </c>
      <c r="AF221">
        <f>Model!AF154</f>
        <v>0</v>
      </c>
      <c r="AG221">
        <f>Model!AG154</f>
        <v>0</v>
      </c>
      <c r="AH221">
        <f>Model!AH154</f>
        <v>0</v>
      </c>
      <c r="AI221">
        <f>Model!AI154</f>
        <v>0</v>
      </c>
      <c r="AJ221">
        <f>Model!AJ154</f>
        <v>0</v>
      </c>
      <c r="AK221">
        <f>Model!AK154</f>
        <v>0</v>
      </c>
      <c r="AL221">
        <f>Model!AL154</f>
        <v>0</v>
      </c>
      <c r="AM221">
        <f>Model!AM154</f>
        <v>0</v>
      </c>
      <c r="AN221">
        <f>Model!AN154</f>
        <v>0</v>
      </c>
      <c r="AO221">
        <f>Model!AO154</f>
        <v>0</v>
      </c>
      <c r="AP221">
        <f>Model!AP154</f>
        <v>0</v>
      </c>
      <c r="AQ221">
        <f>Model!AQ154</f>
        <v>0</v>
      </c>
      <c r="AR221">
        <f>Model!AR154</f>
        <v>0</v>
      </c>
      <c r="AS221">
        <f>Model!AS154</f>
        <v>0</v>
      </c>
      <c r="AT221">
        <f>Model!AT154</f>
        <v>0</v>
      </c>
      <c r="AU221">
        <f>Model!AU154</f>
        <v>0</v>
      </c>
      <c r="AV221">
        <f>Model!AV154</f>
        <v>0</v>
      </c>
      <c r="AW221">
        <f>Model!AW154</f>
        <v>0</v>
      </c>
      <c r="AX221">
        <f>Model!AX154</f>
        <v>0</v>
      </c>
      <c r="AY221">
        <f>Model!AY154</f>
        <v>0</v>
      </c>
      <c r="AZ221">
        <f>Model!AZ154</f>
        <v>0</v>
      </c>
      <c r="BA221">
        <f>Model!BA154</f>
        <v>0</v>
      </c>
      <c r="BB221">
        <f>Model!BB154</f>
        <v>0</v>
      </c>
      <c r="BC221">
        <f>Model!BC154</f>
        <v>0</v>
      </c>
      <c r="BD221">
        <f>Model!BD154</f>
        <v>0</v>
      </c>
      <c r="BE221">
        <f>Model!BE154</f>
        <v>0</v>
      </c>
      <c r="BF221">
        <f>Model!BF154</f>
        <v>0</v>
      </c>
      <c r="BG221">
        <f>Model!BG154</f>
        <v>0</v>
      </c>
      <c r="BH221">
        <f>Model!BH154</f>
        <v>0</v>
      </c>
      <c r="BI221">
        <f>Model!BI154</f>
        <v>0</v>
      </c>
      <c r="BJ221">
        <f>Model!BJ154</f>
        <v>0</v>
      </c>
      <c r="BK221">
        <f>Model!BK154</f>
        <v>0</v>
      </c>
      <c r="BL221">
        <f>Model!BL154</f>
        <v>0</v>
      </c>
      <c r="BM221">
        <f>Model!BM154</f>
        <v>0</v>
      </c>
      <c r="BN221">
        <f>Model!BN154</f>
        <v>0</v>
      </c>
      <c r="BO221">
        <f>Model!BO154</f>
        <v>0</v>
      </c>
      <c r="BP221">
        <f>Model!BP154</f>
        <v>0</v>
      </c>
      <c r="BQ221">
        <f>Model!BQ154</f>
        <v>0</v>
      </c>
      <c r="BR221">
        <f>Model!BR154</f>
        <v>0</v>
      </c>
      <c r="BS221">
        <f>Model!BS154</f>
        <v>0</v>
      </c>
      <c r="BT221">
        <f>Model!BT154</f>
        <v>0</v>
      </c>
      <c r="BU221">
        <f>Model!BU154</f>
        <v>0</v>
      </c>
      <c r="BV221">
        <f>Model!BV154</f>
        <v>0</v>
      </c>
      <c r="BW221">
        <f>Model!BW154</f>
        <v>0</v>
      </c>
      <c r="BX221">
        <f>Model!BX154</f>
        <v>0</v>
      </c>
      <c r="BY221">
        <f>Model!BY154</f>
        <v>0</v>
      </c>
      <c r="BZ221">
        <f>Model!BZ154</f>
        <v>0</v>
      </c>
      <c r="CA221">
        <f>Model!CA154</f>
        <v>0</v>
      </c>
      <c r="CB221">
        <f>Model!CB154</f>
        <v>0</v>
      </c>
      <c r="CC221">
        <f>Model!CC154</f>
        <v>0</v>
      </c>
      <c r="CD221">
        <f>Model!CD154</f>
        <v>0</v>
      </c>
      <c r="CE221">
        <f>Model!CE154</f>
        <v>0</v>
      </c>
      <c r="CF221">
        <f>Model!CF154</f>
        <v>0</v>
      </c>
      <c r="CG221">
        <f>Model!CG154</f>
        <v>0</v>
      </c>
      <c r="CH221">
        <f>Model!CH154</f>
        <v>0</v>
      </c>
      <c r="CI221">
        <f>Model!CI154</f>
        <v>0</v>
      </c>
      <c r="CJ221">
        <f>Model!CJ154</f>
        <v>0</v>
      </c>
      <c r="CK221">
        <f>Model!CK154</f>
        <v>0</v>
      </c>
      <c r="CL221">
        <f>Model!CL154</f>
        <v>0</v>
      </c>
      <c r="CM221">
        <f>Model!CM154</f>
        <v>0</v>
      </c>
      <c r="CN221">
        <f>Model!CN154</f>
        <v>0</v>
      </c>
      <c r="CO221">
        <f>Model!CO154</f>
        <v>0</v>
      </c>
      <c r="CP221">
        <f>Model!CP154</f>
        <v>0</v>
      </c>
      <c r="CQ221">
        <f>Model!CQ154</f>
        <v>0</v>
      </c>
      <c r="CR221">
        <f>Model!CR154</f>
        <v>0</v>
      </c>
      <c r="CS221">
        <f>Model!CS154</f>
        <v>0</v>
      </c>
      <c r="CT221">
        <f>Model!CT154</f>
        <v>0</v>
      </c>
      <c r="CU221">
        <f>Model!CU154</f>
        <v>0</v>
      </c>
      <c r="CV221">
        <f>Model!CV154</f>
        <v>0</v>
      </c>
      <c r="CW221">
        <f>Model!CW154</f>
        <v>0</v>
      </c>
      <c r="CX221">
        <f>Model!CX154</f>
        <v>0</v>
      </c>
      <c r="CY221">
        <f>Model!CY154</f>
        <v>0</v>
      </c>
      <c r="CZ221">
        <f>Model!CZ154</f>
        <v>0</v>
      </c>
      <c r="DA221">
        <f>Model!DA154</f>
        <v>0</v>
      </c>
      <c r="DB221">
        <f>Model!DB154</f>
        <v>0</v>
      </c>
      <c r="DC221">
        <f>Model!DC154</f>
        <v>0</v>
      </c>
      <c r="DD221">
        <f>Model!DD154</f>
        <v>0</v>
      </c>
      <c r="DE221">
        <f>Model!DE154</f>
        <v>0</v>
      </c>
      <c r="DF221">
        <f>Model!DF154</f>
        <v>0</v>
      </c>
      <c r="DG221">
        <f>Model!DG154</f>
        <v>0</v>
      </c>
      <c r="DH221">
        <f>Model!DH154</f>
        <v>0</v>
      </c>
      <c r="DI221">
        <f>Model!DI154</f>
        <v>0</v>
      </c>
      <c r="DJ221">
        <f>Model!DJ154</f>
        <v>0</v>
      </c>
      <c r="DK221">
        <f>Model!DK154</f>
        <v>0</v>
      </c>
      <c r="DL221">
        <f>Model!DL154</f>
        <v>0</v>
      </c>
      <c r="DM221">
        <f>Model!DM154</f>
        <v>0</v>
      </c>
      <c r="DN221">
        <f>Model!DN154</f>
        <v>0</v>
      </c>
      <c r="DO221">
        <f>Model!DO154</f>
        <v>0</v>
      </c>
      <c r="DP221">
        <f>Model!DP154</f>
        <v>0</v>
      </c>
      <c r="DQ221">
        <f>Model!DQ154</f>
        <v>0</v>
      </c>
      <c r="DR221">
        <f>Model!DR154</f>
        <v>0</v>
      </c>
      <c r="DS221">
        <f>Model!DS154</f>
        <v>0</v>
      </c>
      <c r="DT221">
        <f>Model!DT154</f>
        <v>0</v>
      </c>
      <c r="DU221">
        <f>Model!DU154</f>
        <v>0</v>
      </c>
      <c r="DV221">
        <f>Model!DV154</f>
        <v>0</v>
      </c>
      <c r="DW221">
        <f>Model!DW154</f>
        <v>0</v>
      </c>
      <c r="DX221">
        <f>Model!DX154</f>
        <v>0</v>
      </c>
      <c r="DY221">
        <f>Model!DY154</f>
        <v>0</v>
      </c>
      <c r="DZ221">
        <f>Model!DZ154</f>
        <v>0</v>
      </c>
      <c r="EA221">
        <f>Model!EA154</f>
        <v>0</v>
      </c>
      <c r="EB221">
        <f>Model!EB154</f>
        <v>0</v>
      </c>
      <c r="EC221">
        <f>Model!EC154</f>
        <v>0</v>
      </c>
      <c r="ED221">
        <f>Model!ED154</f>
        <v>0</v>
      </c>
      <c r="EE221">
        <f>Model!EE154</f>
        <v>0</v>
      </c>
      <c r="EF221">
        <f>Model!EF154</f>
        <v>0</v>
      </c>
      <c r="EG221">
        <f>Model!EG154</f>
        <v>0</v>
      </c>
      <c r="EH221">
        <f>Model!EH154</f>
        <v>0</v>
      </c>
      <c r="EI221">
        <f>Model!EI154</f>
        <v>0</v>
      </c>
      <c r="EJ221">
        <f>Model!EJ154</f>
        <v>0</v>
      </c>
      <c r="EK221">
        <f>Model!EK154</f>
        <v>0</v>
      </c>
      <c r="EL221">
        <f>Model!EM154</f>
        <v>0</v>
      </c>
      <c r="EM221">
        <f>Model!EN154</f>
        <v>0</v>
      </c>
      <c r="EN221">
        <f>Model!EO154</f>
        <v>0</v>
      </c>
      <c r="EO221">
        <f>Model!EP154</f>
        <v>0</v>
      </c>
      <c r="EP221">
        <f>Model!EQ154</f>
        <v>0</v>
      </c>
      <c r="EQ221">
        <f>Model!ER154</f>
        <v>0</v>
      </c>
      <c r="ER221">
        <f>Model!ES154</f>
        <v>0</v>
      </c>
      <c r="ES221">
        <f>Model!ET154</f>
        <v>0</v>
      </c>
      <c r="ET221">
        <f>Model!EU154</f>
        <v>0</v>
      </c>
      <c r="EU221">
        <f>Model!EV154</f>
        <v>0</v>
      </c>
      <c r="EV221">
        <f>Model!EW154</f>
        <v>0</v>
      </c>
      <c r="EW221">
        <f>Model!EX154</f>
        <v>0</v>
      </c>
      <c r="EX221">
        <f>Model!EY154</f>
        <v>0</v>
      </c>
    </row>
    <row r="222" spans="1:154" hidden="1" outlineLevel="1">
      <c r="A222">
        <f>Model!A155</f>
        <v>0</v>
      </c>
      <c r="B222">
        <f>Model!B155</f>
        <v>0</v>
      </c>
      <c r="C222">
        <f>Model!C155</f>
        <v>0</v>
      </c>
      <c r="D222">
        <f>Model!D155</f>
        <v>0</v>
      </c>
      <c r="E222">
        <f>Model!E155</f>
        <v>0</v>
      </c>
      <c r="F222">
        <f>Model!F155</f>
        <v>0</v>
      </c>
      <c r="G222">
        <f>Model!G155</f>
        <v>0</v>
      </c>
      <c r="H222">
        <f>Model!H155</f>
        <v>0</v>
      </c>
      <c r="I222" t="str">
        <f>Model!I155</f>
        <v>Proceeds from Maturities of Investments</v>
      </c>
      <c r="J222">
        <f>Model!J155</f>
        <v>0</v>
      </c>
      <c r="K222">
        <f>Model!K155</f>
        <v>0</v>
      </c>
      <c r="L222">
        <f>Model!L155</f>
        <v>0</v>
      </c>
      <c r="M222">
        <f>Model!M155</f>
        <v>0</v>
      </c>
      <c r="N222">
        <f>Model!N155</f>
        <v>0</v>
      </c>
      <c r="O222">
        <f>Model!O155</f>
        <v>0</v>
      </c>
      <c r="P222">
        <f>Model!P155</f>
        <v>0</v>
      </c>
      <c r="Q222">
        <f>Model!Q155</f>
        <v>0</v>
      </c>
      <c r="R222">
        <f>Model!R155</f>
        <v>0</v>
      </c>
      <c r="S222">
        <f>Model!S155</f>
        <v>0</v>
      </c>
      <c r="T222">
        <f>Model!T155</f>
        <v>0</v>
      </c>
      <c r="U222">
        <f>Model!U155</f>
        <v>0</v>
      </c>
      <c r="V222">
        <f>Model!V155</f>
        <v>0</v>
      </c>
      <c r="W222">
        <f>Model!W155</f>
        <v>0</v>
      </c>
      <c r="X222">
        <f>Model!X155</f>
        <v>0</v>
      </c>
      <c r="Y222">
        <f>Model!Y155</f>
        <v>0</v>
      </c>
      <c r="Z222">
        <f>Model!Z155</f>
        <v>0</v>
      </c>
      <c r="AA222">
        <f>Model!AA155</f>
        <v>0</v>
      </c>
      <c r="AB222">
        <f>Model!AB155</f>
        <v>0</v>
      </c>
      <c r="AC222">
        <f>Model!AC155</f>
        <v>0</v>
      </c>
      <c r="AD222">
        <f>Model!AD155</f>
        <v>0</v>
      </c>
      <c r="AE222">
        <f>Model!AE155</f>
        <v>0</v>
      </c>
      <c r="AF222">
        <f>Model!AF155</f>
        <v>0</v>
      </c>
      <c r="AG222">
        <f>Model!AG155</f>
        <v>0</v>
      </c>
      <c r="AH222">
        <f>Model!AH155</f>
        <v>0</v>
      </c>
      <c r="AI222">
        <f>Model!AI155</f>
        <v>0</v>
      </c>
      <c r="AJ222">
        <f>Model!AJ155</f>
        <v>0</v>
      </c>
      <c r="AK222">
        <f>Model!AK155</f>
        <v>0</v>
      </c>
      <c r="AL222">
        <f>Model!AL155</f>
        <v>0</v>
      </c>
      <c r="AM222">
        <f>Model!AM155</f>
        <v>0</v>
      </c>
      <c r="AN222">
        <f>Model!AN155</f>
        <v>0</v>
      </c>
      <c r="AO222">
        <f>Model!AO155</f>
        <v>0</v>
      </c>
      <c r="AP222">
        <f>Model!AP155</f>
        <v>0</v>
      </c>
      <c r="AQ222">
        <f>Model!AQ155</f>
        <v>0</v>
      </c>
      <c r="AR222">
        <f>Model!AR155</f>
        <v>0</v>
      </c>
      <c r="AS222">
        <f>Model!AS155</f>
        <v>0</v>
      </c>
      <c r="AT222">
        <f>Model!AT155</f>
        <v>0</v>
      </c>
      <c r="AU222">
        <f>Model!AU155</f>
        <v>0</v>
      </c>
      <c r="AV222">
        <f>Model!AV155</f>
        <v>0</v>
      </c>
      <c r="AW222">
        <f>Model!AW155</f>
        <v>0</v>
      </c>
      <c r="AX222">
        <f>Model!AX155</f>
        <v>3</v>
      </c>
      <c r="AY222">
        <f>Model!AY155</f>
        <v>5.407</v>
      </c>
      <c r="AZ222">
        <f>Model!AZ155</f>
        <v>4.2449999999999992</v>
      </c>
      <c r="BA222">
        <f>Model!BA155</f>
        <v>4.9260000000000002</v>
      </c>
      <c r="BB222">
        <f>Model!BB155</f>
        <v>0.5</v>
      </c>
      <c r="BC222">
        <f>Model!BC155</f>
        <v>4.75</v>
      </c>
      <c r="BD222">
        <f>Model!BD155</f>
        <v>69.998999999999995</v>
      </c>
      <c r="BE222">
        <f>Model!BE155</f>
        <v>-70.498999999999995</v>
      </c>
      <c r="BF222">
        <f>Model!BF155</f>
        <v>0</v>
      </c>
      <c r="BG222">
        <f>Model!BG155</f>
        <v>0</v>
      </c>
      <c r="BH222">
        <f>Model!BH155</f>
        <v>3.6</v>
      </c>
      <c r="BI222">
        <f>Model!BI155</f>
        <v>24.834</v>
      </c>
      <c r="BJ222">
        <f>Model!BJ155</f>
        <v>5</v>
      </c>
      <c r="BK222">
        <f>Model!BK155</f>
        <v>28</v>
      </c>
      <c r="BL222">
        <f>Model!BL155</f>
        <v>9</v>
      </c>
      <c r="BM222">
        <f>Model!BM155</f>
        <v>11</v>
      </c>
      <c r="BN222">
        <f>Model!BN155</f>
        <v>44.539000000000001</v>
      </c>
      <c r="BO222">
        <f>Model!BO155</f>
        <v>29.346000000000004</v>
      </c>
      <c r="BP222">
        <f>Model!BP155</f>
        <v>36.027000000000001</v>
      </c>
      <c r="BQ222">
        <f>Model!BQ155</f>
        <v>65.03700000000002</v>
      </c>
      <c r="BR222">
        <f>Model!BR155</f>
        <v>68.906000000000006</v>
      </c>
      <c r="BS222">
        <f>Model!BS155</f>
        <v>102.10800000000003</v>
      </c>
      <c r="BT222">
        <f>Model!BT155</f>
        <v>-154.15800000000004</v>
      </c>
      <c r="BU222">
        <f>Model!BU155</f>
        <v>318.58699999999993</v>
      </c>
      <c r="BV222">
        <f>Model!BV155</f>
        <v>44.107999999999997</v>
      </c>
      <c r="BW222">
        <f>Model!BW155</f>
        <v>61.332000000000001</v>
      </c>
      <c r="BX222">
        <f>Model!BX155</f>
        <v>53.388000000000012</v>
      </c>
      <c r="BY222">
        <f>Model!BY155</f>
        <v>38.579000000000015</v>
      </c>
      <c r="BZ222">
        <f>Model!BZ155</f>
        <v>49.106999999999999</v>
      </c>
      <c r="CA222">
        <f>Model!CA155</f>
        <v>84.324999999999989</v>
      </c>
      <c r="CB222">
        <f>Model!CB155</f>
        <v>71.088000000000022</v>
      </c>
      <c r="CC222">
        <f>Model!CC155</f>
        <v>54.706999999999965</v>
      </c>
      <c r="CD222">
        <f>Model!CD155</f>
        <v>0</v>
      </c>
      <c r="CE222">
        <f>Model!CE155</f>
        <v>0</v>
      </c>
      <c r="CF222">
        <f>Model!CF155</f>
        <v>0</v>
      </c>
      <c r="CG222">
        <f>Model!CG155</f>
        <v>0</v>
      </c>
      <c r="CH222">
        <f>Model!CH155</f>
        <v>0</v>
      </c>
      <c r="CI222">
        <f>Model!CI155</f>
        <v>0</v>
      </c>
      <c r="CJ222">
        <f>Model!CJ155</f>
        <v>0</v>
      </c>
      <c r="CK222">
        <f>Model!CK155</f>
        <v>0</v>
      </c>
      <c r="CL222">
        <f>Model!CL155</f>
        <v>0</v>
      </c>
      <c r="CM222">
        <f>Model!CM155</f>
        <v>0</v>
      </c>
      <c r="CN222">
        <f>Model!CN155</f>
        <v>0</v>
      </c>
      <c r="CO222">
        <f>Model!CO155</f>
        <v>0</v>
      </c>
      <c r="CP222">
        <f>Model!CP155</f>
        <v>0</v>
      </c>
      <c r="CQ222">
        <f>Model!CQ155</f>
        <v>0</v>
      </c>
      <c r="CR222">
        <f>Model!CR155</f>
        <v>0</v>
      </c>
      <c r="CS222">
        <f>Model!CS155</f>
        <v>0</v>
      </c>
      <c r="CT222">
        <f>Model!CT155</f>
        <v>0</v>
      </c>
      <c r="CU222">
        <f>Model!CU155</f>
        <v>0</v>
      </c>
      <c r="CV222">
        <f>Model!CV155</f>
        <v>0</v>
      </c>
      <c r="CW222">
        <f>Model!CW155</f>
        <v>0</v>
      </c>
      <c r="CX222">
        <f>Model!CX155</f>
        <v>0</v>
      </c>
      <c r="CY222">
        <f>Model!CY155</f>
        <v>0</v>
      </c>
      <c r="CZ222">
        <f>Model!CZ155</f>
        <v>0</v>
      </c>
      <c r="DA222">
        <f>Model!DA155</f>
        <v>0</v>
      </c>
      <c r="DB222">
        <f>Model!DB155</f>
        <v>0</v>
      </c>
      <c r="DC222">
        <f>Model!DC155</f>
        <v>0</v>
      </c>
      <c r="DD222">
        <f>Model!DD155</f>
        <v>0</v>
      </c>
      <c r="DE222">
        <f>Model!DE155</f>
        <v>0</v>
      </c>
      <c r="DF222">
        <f>Model!DF155</f>
        <v>0</v>
      </c>
      <c r="DG222">
        <f>Model!DG155</f>
        <v>0</v>
      </c>
      <c r="DH222">
        <f>Model!DH155</f>
        <v>0</v>
      </c>
      <c r="DI222">
        <f>Model!DI155</f>
        <v>0</v>
      </c>
      <c r="DJ222">
        <f>Model!DJ155</f>
        <v>0</v>
      </c>
      <c r="DK222">
        <f>Model!DK155</f>
        <v>0</v>
      </c>
      <c r="DL222">
        <f>Model!DL155</f>
        <v>0</v>
      </c>
      <c r="DM222">
        <f>Model!DM155</f>
        <v>0</v>
      </c>
      <c r="DN222">
        <f>Model!DN155</f>
        <v>0</v>
      </c>
      <c r="DO222">
        <f>Model!DO155</f>
        <v>0</v>
      </c>
      <c r="DP222">
        <f>Model!DP155</f>
        <v>0</v>
      </c>
      <c r="DQ222">
        <f>Model!DQ155</f>
        <v>0</v>
      </c>
      <c r="DR222">
        <f>Model!DR155</f>
        <v>0</v>
      </c>
      <c r="DS222">
        <f>Model!DS155</f>
        <v>33.5</v>
      </c>
      <c r="DT222">
        <f>Model!DT155</f>
        <v>13.05</v>
      </c>
      <c r="DU222">
        <f>Model!DU155</f>
        <v>17.577999999999999</v>
      </c>
      <c r="DV222">
        <f>Model!DV155</f>
        <v>4.75</v>
      </c>
      <c r="DW222">
        <f>Model!DW155</f>
        <v>28.434000000000001</v>
      </c>
      <c r="DX222">
        <f>Model!DX155</f>
        <v>53</v>
      </c>
      <c r="DY222">
        <f>Model!DY155</f>
        <v>174.94900000000001</v>
      </c>
      <c r="DZ222">
        <f>Model!DZ155</f>
        <v>335.44299999999993</v>
      </c>
      <c r="EA222">
        <f>Model!EA155</f>
        <v>197.40700000000001</v>
      </c>
      <c r="EB222">
        <f>Model!EB155</f>
        <v>259.22699999999998</v>
      </c>
      <c r="EC222">
        <f>Model!EC155</f>
        <v>0</v>
      </c>
      <c r="ED222">
        <f>Model!ED155</f>
        <v>0</v>
      </c>
      <c r="EE222">
        <f>Model!EE155</f>
        <v>0</v>
      </c>
      <c r="EF222">
        <f>Model!EF155</f>
        <v>0</v>
      </c>
      <c r="EG222">
        <f>Model!EG155</f>
        <v>0</v>
      </c>
      <c r="EH222">
        <f>Model!EH155</f>
        <v>0</v>
      </c>
      <c r="EI222">
        <f>Model!EI155</f>
        <v>0</v>
      </c>
      <c r="EJ222">
        <f>Model!EJ155</f>
        <v>0</v>
      </c>
      <c r="EK222">
        <f>Model!EK155</f>
        <v>0</v>
      </c>
      <c r="EL222">
        <f>Model!EM155</f>
        <v>0</v>
      </c>
      <c r="EM222">
        <f>Model!EN155</f>
        <v>0</v>
      </c>
      <c r="EN222">
        <f>Model!EO155</f>
        <v>0</v>
      </c>
      <c r="EO222">
        <f>Model!EP155</f>
        <v>0</v>
      </c>
      <c r="EP222">
        <f>Model!EQ155</f>
        <v>0</v>
      </c>
      <c r="EQ222">
        <f>Model!ER155</f>
        <v>0</v>
      </c>
      <c r="ER222">
        <f>Model!ES155</f>
        <v>0</v>
      </c>
      <c r="ES222">
        <f>Model!ET155</f>
        <v>0</v>
      </c>
      <c r="ET222">
        <f>Model!EU155</f>
        <v>0</v>
      </c>
      <c r="EU222">
        <f>Model!EV155</f>
        <v>0</v>
      </c>
      <c r="EV222">
        <f>Model!EW155</f>
        <v>0</v>
      </c>
      <c r="EW222">
        <f>Model!EX155</f>
        <v>0</v>
      </c>
      <c r="EX222">
        <f>Model!EY155</f>
        <v>0</v>
      </c>
    </row>
    <row r="223" spans="1:154" hidden="1" outlineLevel="1">
      <c r="A223">
        <f>Model!A156</f>
        <v>0</v>
      </c>
      <c r="B223">
        <f>Model!B156</f>
        <v>0</v>
      </c>
      <c r="C223">
        <f>Model!C156</f>
        <v>0</v>
      </c>
      <c r="D223">
        <f>Model!D156</f>
        <v>0</v>
      </c>
      <c r="E223">
        <f>Model!E156</f>
        <v>0</v>
      </c>
      <c r="F223">
        <f>Model!F156</f>
        <v>0</v>
      </c>
      <c r="G223">
        <f>Model!G156</f>
        <v>0</v>
      </c>
      <c r="H223">
        <f>Model!H156</f>
        <v>0</v>
      </c>
      <c r="I223" t="str">
        <f>Model!I156</f>
        <v>Purchases of Investments</v>
      </c>
      <c r="J223">
        <f>Model!J156</f>
        <v>0</v>
      </c>
      <c r="K223">
        <f>Model!K156</f>
        <v>0</v>
      </c>
      <c r="L223">
        <f>Model!L156</f>
        <v>0</v>
      </c>
      <c r="M223">
        <f>Model!M156</f>
        <v>0</v>
      </c>
      <c r="N223">
        <f>Model!N156</f>
        <v>0</v>
      </c>
      <c r="O223">
        <f>Model!O156</f>
        <v>0</v>
      </c>
      <c r="P223">
        <f>Model!P156</f>
        <v>0</v>
      </c>
      <c r="Q223">
        <f>Model!Q156</f>
        <v>0</v>
      </c>
      <c r="R223">
        <f>Model!R156</f>
        <v>0</v>
      </c>
      <c r="S223">
        <f>Model!S156</f>
        <v>0</v>
      </c>
      <c r="T223">
        <f>Model!T156</f>
        <v>0</v>
      </c>
      <c r="U223">
        <f>Model!U156</f>
        <v>0</v>
      </c>
      <c r="V223">
        <f>Model!V156</f>
        <v>0</v>
      </c>
      <c r="W223">
        <f>Model!W156</f>
        <v>0</v>
      </c>
      <c r="X223">
        <f>Model!X156</f>
        <v>0</v>
      </c>
      <c r="Y223">
        <f>Model!Y156</f>
        <v>0</v>
      </c>
      <c r="Z223">
        <f>Model!Z156</f>
        <v>0</v>
      </c>
      <c r="AA223">
        <f>Model!AA156</f>
        <v>0</v>
      </c>
      <c r="AB223">
        <f>Model!AB156</f>
        <v>0</v>
      </c>
      <c r="AC223">
        <f>Model!AC156</f>
        <v>0</v>
      </c>
      <c r="AD223">
        <f>Model!AD156</f>
        <v>0</v>
      </c>
      <c r="AE223">
        <f>Model!AE156</f>
        <v>0</v>
      </c>
      <c r="AF223">
        <f>Model!AF156</f>
        <v>0</v>
      </c>
      <c r="AG223">
        <f>Model!AG156</f>
        <v>0</v>
      </c>
      <c r="AH223">
        <f>Model!AH156</f>
        <v>0</v>
      </c>
      <c r="AI223">
        <f>Model!AI156</f>
        <v>0</v>
      </c>
      <c r="AJ223">
        <f>Model!AJ156</f>
        <v>0</v>
      </c>
      <c r="AK223">
        <f>Model!AK156</f>
        <v>0</v>
      </c>
      <c r="AL223">
        <f>Model!AL156</f>
        <v>0</v>
      </c>
      <c r="AM223">
        <f>Model!AM156</f>
        <v>0</v>
      </c>
      <c r="AN223">
        <f>Model!AN156</f>
        <v>0</v>
      </c>
      <c r="AO223">
        <f>Model!AO156</f>
        <v>0</v>
      </c>
      <c r="AP223">
        <f>Model!AP156</f>
        <v>0</v>
      </c>
      <c r="AQ223">
        <f>Model!AQ156</f>
        <v>0</v>
      </c>
      <c r="AR223">
        <f>Model!AR156</f>
        <v>0</v>
      </c>
      <c r="AS223">
        <f>Model!AS156</f>
        <v>0</v>
      </c>
      <c r="AT223">
        <f>Model!AT156</f>
        <v>0</v>
      </c>
      <c r="AU223">
        <f>Model!AU156</f>
        <v>0</v>
      </c>
      <c r="AV223">
        <f>Model!AV156</f>
        <v>0</v>
      </c>
      <c r="AW223">
        <f>Model!AW156</f>
        <v>0</v>
      </c>
      <c r="AX223">
        <f>Model!AX156</f>
        <v>-0.98</v>
      </c>
      <c r="AY223">
        <f>Model!AY156</f>
        <v>-4.2460000000000004</v>
      </c>
      <c r="AZ223">
        <f>Model!AZ156</f>
        <v>-1.6999999999999997</v>
      </c>
      <c r="BA223">
        <f>Model!BA156</f>
        <v>-0.49499999999999966</v>
      </c>
      <c r="BB223">
        <f>Model!BB156</f>
        <v>-3.4980000000000002</v>
      </c>
      <c r="BC223">
        <f>Model!BC156</f>
        <v>-0.25</v>
      </c>
      <c r="BD223">
        <f>Model!BD156</f>
        <v>-70.001999999999995</v>
      </c>
      <c r="BE223">
        <f>Model!BE156</f>
        <v>25.977999999999998</v>
      </c>
      <c r="BF223">
        <f>Model!BF156</f>
        <v>0</v>
      </c>
      <c r="BG223">
        <f>Model!BG156</f>
        <v>0</v>
      </c>
      <c r="BH223">
        <f>Model!BH156</f>
        <v>0</v>
      </c>
      <c r="BI223">
        <f>Model!BI156</f>
        <v>-38.396999999999998</v>
      </c>
      <c r="BJ223">
        <f>Model!BJ156</f>
        <v>-23.809000000000001</v>
      </c>
      <c r="BK223">
        <f>Model!BK156</f>
        <v>-32.462999999999994</v>
      </c>
      <c r="BL223">
        <f>Model!BL156</f>
        <v>-38.217000000000013</v>
      </c>
      <c r="BM223">
        <f>Model!BM156</f>
        <v>-141.65799999999999</v>
      </c>
      <c r="BN223">
        <f>Model!BN156</f>
        <v>-103.09399999999999</v>
      </c>
      <c r="BO223">
        <f>Model!BO156</f>
        <v>-56.158999999999992</v>
      </c>
      <c r="BP223">
        <f>Model!BP156</f>
        <v>-53.006</v>
      </c>
      <c r="BQ223">
        <f>Model!BQ156</f>
        <v>-60.385000000000019</v>
      </c>
      <c r="BR223">
        <f>Model!BR156</f>
        <v>-59.896000000000001</v>
      </c>
      <c r="BS223">
        <f>Model!BS156</f>
        <v>-104.82199999999999</v>
      </c>
      <c r="BT223">
        <f>Model!BT156</f>
        <v>173.185</v>
      </c>
      <c r="BU223">
        <f>Model!BU156</f>
        <v>-303.93400000000003</v>
      </c>
      <c r="BV223">
        <f>Model!BV156</f>
        <v>-33.964999999999996</v>
      </c>
      <c r="BW223">
        <f>Model!BW156</f>
        <v>-45.216000000000001</v>
      </c>
      <c r="BX223">
        <f>Model!BX156</f>
        <v>-42.84200000000002</v>
      </c>
      <c r="BY223">
        <f>Model!BY156</f>
        <v>-58.223999999999997</v>
      </c>
      <c r="BZ223">
        <f>Model!BZ156</f>
        <v>-84.007999999999996</v>
      </c>
      <c r="CA223">
        <f>Model!CA156</f>
        <v>-109.59600000000002</v>
      </c>
      <c r="CB223">
        <f>Model!CB156</f>
        <v>-109.63699999999999</v>
      </c>
      <c r="CC223">
        <f>Model!CC156</f>
        <v>-103.79099999999998</v>
      </c>
      <c r="CD223">
        <f>Model!CD156</f>
        <v>0</v>
      </c>
      <c r="CE223">
        <f>Model!CE156</f>
        <v>0</v>
      </c>
      <c r="CF223">
        <f>Model!CF156</f>
        <v>0</v>
      </c>
      <c r="CG223">
        <f>Model!CG156</f>
        <v>0</v>
      </c>
      <c r="CH223">
        <f>Model!CH156</f>
        <v>0</v>
      </c>
      <c r="CI223">
        <f>Model!CI156</f>
        <v>0</v>
      </c>
      <c r="CJ223">
        <f>Model!CJ156</f>
        <v>0</v>
      </c>
      <c r="CK223">
        <f>Model!CK156</f>
        <v>0</v>
      </c>
      <c r="CL223">
        <f>Model!CL156</f>
        <v>0</v>
      </c>
      <c r="CM223">
        <f>Model!CM156</f>
        <v>0</v>
      </c>
      <c r="CN223">
        <f>Model!CN156</f>
        <v>0</v>
      </c>
      <c r="CO223">
        <f>Model!CO156</f>
        <v>0</v>
      </c>
      <c r="CP223">
        <f>Model!CP156</f>
        <v>0</v>
      </c>
      <c r="CQ223">
        <f>Model!CQ156</f>
        <v>0</v>
      </c>
      <c r="CR223">
        <f>Model!CR156</f>
        <v>0</v>
      </c>
      <c r="CS223">
        <f>Model!CS156</f>
        <v>0</v>
      </c>
      <c r="CT223">
        <f>Model!CT156</f>
        <v>0</v>
      </c>
      <c r="CU223">
        <f>Model!CU156</f>
        <v>0</v>
      </c>
      <c r="CV223">
        <f>Model!CV156</f>
        <v>0</v>
      </c>
      <c r="CW223">
        <f>Model!CW156</f>
        <v>0</v>
      </c>
      <c r="CX223">
        <f>Model!CX156</f>
        <v>0</v>
      </c>
      <c r="CY223">
        <f>Model!CY156</f>
        <v>0</v>
      </c>
      <c r="CZ223">
        <f>Model!CZ156</f>
        <v>0</v>
      </c>
      <c r="DA223">
        <f>Model!DA156</f>
        <v>0</v>
      </c>
      <c r="DB223">
        <f>Model!DB156</f>
        <v>0</v>
      </c>
      <c r="DC223">
        <f>Model!DC156</f>
        <v>0</v>
      </c>
      <c r="DD223">
        <f>Model!DD156</f>
        <v>0</v>
      </c>
      <c r="DE223">
        <f>Model!DE156</f>
        <v>0</v>
      </c>
      <c r="DF223">
        <f>Model!DF156</f>
        <v>0</v>
      </c>
      <c r="DG223">
        <f>Model!DG156</f>
        <v>0</v>
      </c>
      <c r="DH223">
        <f>Model!DH156</f>
        <v>0</v>
      </c>
      <c r="DI223">
        <f>Model!DI156</f>
        <v>0</v>
      </c>
      <c r="DJ223">
        <f>Model!DJ156</f>
        <v>0</v>
      </c>
      <c r="DK223">
        <f>Model!DK156</f>
        <v>0</v>
      </c>
      <c r="DL223">
        <f>Model!DL156</f>
        <v>0</v>
      </c>
      <c r="DM223">
        <f>Model!DM156</f>
        <v>0</v>
      </c>
      <c r="DN223">
        <f>Model!DN156</f>
        <v>0</v>
      </c>
      <c r="DO223">
        <f>Model!DO156</f>
        <v>0</v>
      </c>
      <c r="DP223">
        <f>Model!DP156</f>
        <v>0</v>
      </c>
      <c r="DQ223">
        <f>Model!DQ156</f>
        <v>0</v>
      </c>
      <c r="DR223">
        <f>Model!DR156</f>
        <v>0</v>
      </c>
      <c r="DS223">
        <f>Model!DS156</f>
        <v>-34.506</v>
      </c>
      <c r="DT223">
        <f>Model!DT156</f>
        <v>-23.466999999999999</v>
      </c>
      <c r="DU223">
        <f>Model!DU156</f>
        <v>-7.4209999999999994</v>
      </c>
      <c r="DV223">
        <f>Model!DV156</f>
        <v>-47.772000000000006</v>
      </c>
      <c r="DW223">
        <f>Model!DW156</f>
        <v>-38.396999999999998</v>
      </c>
      <c r="DX223">
        <f>Model!DX156</f>
        <v>-236.14699999999999</v>
      </c>
      <c r="DY223">
        <f>Model!DY156</f>
        <v>-272.64400000000001</v>
      </c>
      <c r="DZ223">
        <f>Model!DZ156</f>
        <v>-295.46699999999998</v>
      </c>
      <c r="EA223">
        <f>Model!EA156</f>
        <v>-180.24700000000001</v>
      </c>
      <c r="EB223">
        <f>Model!EB156</f>
        <v>-407.03199999999998</v>
      </c>
      <c r="EC223">
        <f>Model!EC156</f>
        <v>0</v>
      </c>
      <c r="ED223">
        <f>Model!ED156</f>
        <v>0</v>
      </c>
      <c r="EE223">
        <f>Model!EE156</f>
        <v>0</v>
      </c>
      <c r="EF223">
        <f>Model!EF156</f>
        <v>0</v>
      </c>
      <c r="EG223">
        <f>Model!EG156</f>
        <v>0</v>
      </c>
      <c r="EH223">
        <f>Model!EH156</f>
        <v>0</v>
      </c>
      <c r="EI223">
        <f>Model!EI156</f>
        <v>0</v>
      </c>
      <c r="EJ223">
        <f>Model!EJ156</f>
        <v>0</v>
      </c>
      <c r="EK223">
        <f>Model!EK156</f>
        <v>0</v>
      </c>
      <c r="EL223">
        <f>Model!EM156</f>
        <v>0</v>
      </c>
      <c r="EM223">
        <f>Model!EN156</f>
        <v>0</v>
      </c>
      <c r="EN223">
        <f>Model!EO156</f>
        <v>0</v>
      </c>
      <c r="EO223">
        <f>Model!EP156</f>
        <v>0</v>
      </c>
      <c r="EP223">
        <f>Model!EQ156</f>
        <v>0</v>
      </c>
      <c r="EQ223">
        <f>Model!ER156</f>
        <v>0</v>
      </c>
      <c r="ER223">
        <f>Model!ES156</f>
        <v>0</v>
      </c>
      <c r="ES223">
        <f>Model!ET156</f>
        <v>0</v>
      </c>
      <c r="ET223">
        <f>Model!EU156</f>
        <v>0</v>
      </c>
      <c r="EU223">
        <f>Model!EV156</f>
        <v>0</v>
      </c>
      <c r="EV223">
        <f>Model!EW156</f>
        <v>0</v>
      </c>
      <c r="EW223">
        <f>Model!EX156</f>
        <v>0</v>
      </c>
      <c r="EX223">
        <f>Model!EY156</f>
        <v>0</v>
      </c>
    </row>
    <row r="224" spans="1:154" hidden="1" outlineLevel="1">
      <c r="A224">
        <f>Model!A157</f>
        <v>0</v>
      </c>
      <c r="B224">
        <f>Model!B157</f>
        <v>0</v>
      </c>
      <c r="C224">
        <f>Model!C157</f>
        <v>0</v>
      </c>
      <c r="D224">
        <f>Model!D157</f>
        <v>0</v>
      </c>
      <c r="E224">
        <f>Model!E157</f>
        <v>0</v>
      </c>
      <c r="F224">
        <f>Model!F157</f>
        <v>0</v>
      </c>
      <c r="G224">
        <f>Model!G157</f>
        <v>0</v>
      </c>
      <c r="H224">
        <f>Model!H157</f>
        <v>0</v>
      </c>
      <c r="I224" t="str">
        <f>Model!I157</f>
        <v>Capex</v>
      </c>
      <c r="J224">
        <f>Model!J157</f>
        <v>0</v>
      </c>
      <c r="K224">
        <f>Model!K157</f>
        <v>0</v>
      </c>
      <c r="L224">
        <f>Model!L157</f>
        <v>0</v>
      </c>
      <c r="M224">
        <f>Model!M157</f>
        <v>0</v>
      </c>
      <c r="N224">
        <f>Model!N157</f>
        <v>0</v>
      </c>
      <c r="O224">
        <f>Model!O157</f>
        <v>0</v>
      </c>
      <c r="P224">
        <f>Model!P157</f>
        <v>0</v>
      </c>
      <c r="Q224">
        <f>Model!Q157</f>
        <v>0</v>
      </c>
      <c r="R224">
        <f>Model!R157</f>
        <v>0</v>
      </c>
      <c r="S224">
        <f>Model!S157</f>
        <v>0</v>
      </c>
      <c r="T224">
        <f>Model!T157</f>
        <v>0</v>
      </c>
      <c r="U224">
        <f>Model!U157</f>
        <v>0</v>
      </c>
      <c r="V224">
        <f>Model!V157</f>
        <v>0</v>
      </c>
      <c r="W224">
        <f>Model!W157</f>
        <v>0</v>
      </c>
      <c r="X224">
        <f>Model!X157</f>
        <v>0</v>
      </c>
      <c r="Y224">
        <f>Model!Y157</f>
        <v>0</v>
      </c>
      <c r="Z224">
        <f>Model!Z157</f>
        <v>0</v>
      </c>
      <c r="AA224">
        <f>Model!AA157</f>
        <v>0</v>
      </c>
      <c r="AB224">
        <f>Model!AB157</f>
        <v>0</v>
      </c>
      <c r="AC224">
        <f>Model!AC157</f>
        <v>0</v>
      </c>
      <c r="AD224">
        <f>Model!AD157</f>
        <v>0</v>
      </c>
      <c r="AE224">
        <f>Model!AE157</f>
        <v>0</v>
      </c>
      <c r="AF224">
        <f>Model!AF157</f>
        <v>0</v>
      </c>
      <c r="AG224">
        <f>Model!AG157</f>
        <v>0</v>
      </c>
      <c r="AH224">
        <f>Model!AH157</f>
        <v>0</v>
      </c>
      <c r="AI224">
        <f>Model!AI157</f>
        <v>0</v>
      </c>
      <c r="AJ224">
        <f>Model!AJ157</f>
        <v>0</v>
      </c>
      <c r="AK224">
        <f>Model!AK157</f>
        <v>0</v>
      </c>
      <c r="AL224">
        <f>Model!AL157</f>
        <v>0</v>
      </c>
      <c r="AM224">
        <f>Model!AM157</f>
        <v>0</v>
      </c>
      <c r="AN224">
        <f>Model!AN157</f>
        <v>0</v>
      </c>
      <c r="AO224">
        <f>Model!AO157</f>
        <v>0</v>
      </c>
      <c r="AP224">
        <f>Model!AP157</f>
        <v>0</v>
      </c>
      <c r="AQ224">
        <f>Model!AQ157</f>
        <v>0</v>
      </c>
      <c r="AR224">
        <f>Model!AR157</f>
        <v>0</v>
      </c>
      <c r="AS224">
        <f>Model!AS157</f>
        <v>0</v>
      </c>
      <c r="AT224">
        <f>Model!AT157</f>
        <v>0</v>
      </c>
      <c r="AU224">
        <f>Model!AU157</f>
        <v>0</v>
      </c>
      <c r="AV224">
        <f>Model!AV157</f>
        <v>0</v>
      </c>
      <c r="AW224">
        <f>Model!AW157</f>
        <v>0</v>
      </c>
      <c r="AX224">
        <f>Model!AX157</f>
        <v>-1.224</v>
      </c>
      <c r="AY224">
        <f>Model!AY157</f>
        <v>-1.3080000000000001</v>
      </c>
      <c r="AZ224">
        <f>Model!AZ157</f>
        <v>-1.0740000000000001</v>
      </c>
      <c r="BA224">
        <f>Model!BA157</f>
        <v>-1.2900000000000003</v>
      </c>
      <c r="BB224">
        <f>Model!BB157</f>
        <v>-1.236</v>
      </c>
      <c r="BC224">
        <f>Model!BC157</f>
        <v>-1.9989999999999999</v>
      </c>
      <c r="BD224">
        <f>Model!BD157</f>
        <v>-4.2250000000000005</v>
      </c>
      <c r="BE224">
        <f>Model!BE157</f>
        <v>-0.22599999999999953</v>
      </c>
      <c r="BF224">
        <f>Model!BF157</f>
        <v>-2.5249999999999999</v>
      </c>
      <c r="BG224">
        <f>Model!BG157</f>
        <v>-3.3729999999999998</v>
      </c>
      <c r="BH224">
        <f>Model!BH157</f>
        <v>-3.754</v>
      </c>
      <c r="BI224">
        <f>Model!BI157</f>
        <v>-3.0250000000000008</v>
      </c>
      <c r="BJ224">
        <f>Model!BJ157</f>
        <v>-5.944</v>
      </c>
      <c r="BK224">
        <f>Model!BK157</f>
        <v>-5.0520000000000005</v>
      </c>
      <c r="BL224">
        <f>Model!BL157</f>
        <v>-5.4380000000000015</v>
      </c>
      <c r="BM224">
        <f>Model!BM157</f>
        <v>-5.6129999999999987</v>
      </c>
      <c r="BN224">
        <f>Model!BN157</f>
        <v>-7.8719999999999999</v>
      </c>
      <c r="BO224">
        <f>Model!BO157</f>
        <v>-7.5009999999999994</v>
      </c>
      <c r="BP224">
        <f>Model!BP157</f>
        <v>-8.9059999999999988</v>
      </c>
      <c r="BQ224">
        <f>Model!BQ157</f>
        <v>-8.3160000000000025</v>
      </c>
      <c r="BR224">
        <f>Model!BR157</f>
        <v>-10.321</v>
      </c>
      <c r="BS224">
        <f>Model!BS157</f>
        <v>-15.225</v>
      </c>
      <c r="BT224">
        <f>Model!BT157</f>
        <v>-16.844999999999999</v>
      </c>
      <c r="BU224">
        <f>Model!BU157</f>
        <v>-12.590000000000002</v>
      </c>
      <c r="BV224">
        <f>Model!BV157</f>
        <v>-15.212</v>
      </c>
      <c r="BW224">
        <f>Model!BW157</f>
        <v>-18.181000000000001</v>
      </c>
      <c r="BX224">
        <f>Model!BX157</f>
        <v>-12.338999999999999</v>
      </c>
      <c r="BY224">
        <f>Model!BY157</f>
        <v>-16.328000000000003</v>
      </c>
      <c r="BZ224">
        <f>Model!BZ157</f>
        <v>-14.163</v>
      </c>
      <c r="CA224">
        <f>Model!CA157</f>
        <v>-17.445</v>
      </c>
      <c r="CB224">
        <f>Model!CB157</f>
        <v>-19.971999999999998</v>
      </c>
      <c r="CC224">
        <f>Model!CC157</f>
        <v>-15.148</v>
      </c>
      <c r="CD224">
        <f>Model!CD157</f>
        <v>-18.012749461458874</v>
      </c>
      <c r="CE224">
        <f>Model!CE157</f>
        <v>-19.670013360000002</v>
      </c>
      <c r="CF224">
        <f>Model!CF157</f>
        <v>-20.73606810222222</v>
      </c>
      <c r="CG224">
        <f>Model!CG157</f>
        <v>-20.631961593230766</v>
      </c>
      <c r="CH224">
        <f>Model!CH157</f>
        <v>0</v>
      </c>
      <c r="CI224">
        <f>Model!CI157</f>
        <v>0</v>
      </c>
      <c r="CJ224">
        <f>Model!CJ157</f>
        <v>0</v>
      </c>
      <c r="CK224">
        <f>Model!CK157</f>
        <v>0</v>
      </c>
      <c r="CL224">
        <f>Model!CL157</f>
        <v>0</v>
      </c>
      <c r="CM224">
        <f>Model!CM157</f>
        <v>0</v>
      </c>
      <c r="CN224">
        <f>Model!CN157</f>
        <v>0</v>
      </c>
      <c r="CO224">
        <f>Model!CO157</f>
        <v>0</v>
      </c>
      <c r="CP224">
        <f>Model!CP157</f>
        <v>0</v>
      </c>
      <c r="CQ224">
        <f>Model!CQ157</f>
        <v>0</v>
      </c>
      <c r="CR224">
        <f>Model!CR157</f>
        <v>0</v>
      </c>
      <c r="CS224">
        <f>Model!CS157</f>
        <v>0</v>
      </c>
      <c r="CT224">
        <f>Model!CT157</f>
        <v>0</v>
      </c>
      <c r="CU224">
        <f>Model!CU157</f>
        <v>0</v>
      </c>
      <c r="CV224">
        <f>Model!CV157</f>
        <v>0</v>
      </c>
      <c r="CW224">
        <f>Model!CW157</f>
        <v>0</v>
      </c>
      <c r="CX224">
        <f>Model!CX157</f>
        <v>0</v>
      </c>
      <c r="CY224">
        <f>Model!CY157</f>
        <v>0</v>
      </c>
      <c r="CZ224">
        <f>Model!CZ157</f>
        <v>0</v>
      </c>
      <c r="DA224">
        <f>Model!DA157</f>
        <v>0</v>
      </c>
      <c r="DB224">
        <f>Model!DB157</f>
        <v>0</v>
      </c>
      <c r="DC224">
        <f>Model!DC157</f>
        <v>0</v>
      </c>
      <c r="DD224">
        <f>Model!DD157</f>
        <v>0</v>
      </c>
      <c r="DE224">
        <f>Model!DE157</f>
        <v>0</v>
      </c>
      <c r="DF224">
        <f>Model!DF157</f>
        <v>0</v>
      </c>
      <c r="DG224">
        <f>Model!DG157</f>
        <v>0</v>
      </c>
      <c r="DH224">
        <f>Model!DH157</f>
        <v>0</v>
      </c>
      <c r="DI224">
        <f>Model!DI157</f>
        <v>0</v>
      </c>
      <c r="DJ224">
        <f>Model!DJ157</f>
        <v>0</v>
      </c>
      <c r="DK224">
        <f>Model!DK157</f>
        <v>0</v>
      </c>
      <c r="DL224">
        <f>Model!DL157</f>
        <v>0</v>
      </c>
      <c r="DM224">
        <f>Model!DM157</f>
        <v>0</v>
      </c>
      <c r="DN224">
        <f>Model!DN157</f>
        <v>0</v>
      </c>
      <c r="DO224">
        <f>Model!DO157</f>
        <v>0</v>
      </c>
      <c r="DP224">
        <f>Model!DP157</f>
        <v>0</v>
      </c>
      <c r="DQ224">
        <f>Model!DQ157</f>
        <v>0</v>
      </c>
      <c r="DR224">
        <f>Model!DR157</f>
        <v>0</v>
      </c>
      <c r="DS224">
        <f>Model!DS157</f>
        <v>-4.4080000000000004</v>
      </c>
      <c r="DT224">
        <f>Model!DT157</f>
        <v>-3.6219999999999999</v>
      </c>
      <c r="DU224">
        <f>Model!DU157</f>
        <v>-4.8959999999999999</v>
      </c>
      <c r="DV224">
        <f>Model!DV157</f>
        <v>-7.6859999999999999</v>
      </c>
      <c r="DW224">
        <f>Model!DW157</f>
        <v>-12.677</v>
      </c>
      <c r="DX224">
        <f>Model!DX157</f>
        <v>-22.047000000000001</v>
      </c>
      <c r="DY224">
        <f>Model!DY157</f>
        <v>-32.594999999999999</v>
      </c>
      <c r="DZ224">
        <f>Model!DZ157</f>
        <v>-54.981000000000002</v>
      </c>
      <c r="EA224">
        <f>Model!EA157</f>
        <v>-62.06</v>
      </c>
      <c r="EB224">
        <f>Model!EB157</f>
        <v>-66.727999999999994</v>
      </c>
      <c r="EC224">
        <f>Model!EC157</f>
        <v>-79.050792516911869</v>
      </c>
      <c r="ED224">
        <f>Model!ED157</f>
        <v>-77.815819443304775</v>
      </c>
      <c r="EE224">
        <f>Model!EE157</f>
        <v>-86.338351605274454</v>
      </c>
      <c r="EF224">
        <f>Model!EF157</f>
        <v>-94.286214975127066</v>
      </c>
      <c r="EG224">
        <f>Model!EG157</f>
        <v>-103.04044397313089</v>
      </c>
      <c r="EH224">
        <f>Model!EH157</f>
        <v>-111.79987620468947</v>
      </c>
      <c r="EI224">
        <f>Model!EI157</f>
        <v>-119.24776935534587</v>
      </c>
      <c r="EJ224">
        <f>Model!EJ157</f>
        <v>-126.58754097117203</v>
      </c>
      <c r="EK224">
        <f>Model!EK157</f>
        <v>0</v>
      </c>
      <c r="EL224">
        <f>Model!EM157</f>
        <v>0</v>
      </c>
      <c r="EM224">
        <f>Model!EN157</f>
        <v>0</v>
      </c>
      <c r="EN224">
        <f>Model!EO157</f>
        <v>0</v>
      </c>
      <c r="EO224">
        <f>Model!EP157</f>
        <v>0</v>
      </c>
      <c r="EP224">
        <f>Model!EQ157</f>
        <v>0</v>
      </c>
      <c r="EQ224">
        <f>Model!ER157</f>
        <v>0</v>
      </c>
      <c r="ER224">
        <f>Model!ES157</f>
        <v>0</v>
      </c>
      <c r="ES224">
        <f>Model!ET157</f>
        <v>0</v>
      </c>
      <c r="ET224">
        <f>Model!EU157</f>
        <v>0</v>
      </c>
      <c r="EU224">
        <f>Model!EV157</f>
        <v>0</v>
      </c>
      <c r="EV224">
        <f>Model!EW157</f>
        <v>0</v>
      </c>
      <c r="EW224">
        <f>Model!EX157</f>
        <v>0</v>
      </c>
      <c r="EX224">
        <f>Model!EY157</f>
        <v>0</v>
      </c>
    </row>
    <row r="225" spans="1:154" hidden="1" outlineLevel="1">
      <c r="A225">
        <f>Model!A158</f>
        <v>0</v>
      </c>
      <c r="B225">
        <f>Model!B158</f>
        <v>0</v>
      </c>
      <c r="C225">
        <f>Model!C158</f>
        <v>0</v>
      </c>
      <c r="D225">
        <f>Model!D158</f>
        <v>0</v>
      </c>
      <c r="E225">
        <f>Model!E158</f>
        <v>0</v>
      </c>
      <c r="F225">
        <f>Model!F158</f>
        <v>0</v>
      </c>
      <c r="G225">
        <f>Model!G158</f>
        <v>0</v>
      </c>
      <c r="H225">
        <f>Model!H158</f>
        <v>0</v>
      </c>
      <c r="I225" t="str">
        <f>Model!I158</f>
        <v>Purchase of Intangible Assets</v>
      </c>
      <c r="J225">
        <f>Model!J158</f>
        <v>0</v>
      </c>
      <c r="K225">
        <f>Model!K158</f>
        <v>0</v>
      </c>
      <c r="L225">
        <f>Model!L158</f>
        <v>0</v>
      </c>
      <c r="M225">
        <f>Model!M158</f>
        <v>0</v>
      </c>
      <c r="N225">
        <f>Model!N158</f>
        <v>0</v>
      </c>
      <c r="O225">
        <f>Model!O158</f>
        <v>0</v>
      </c>
      <c r="P225">
        <f>Model!P158</f>
        <v>0</v>
      </c>
      <c r="Q225">
        <f>Model!Q158</f>
        <v>0</v>
      </c>
      <c r="R225">
        <f>Model!R158</f>
        <v>0</v>
      </c>
      <c r="S225">
        <f>Model!S158</f>
        <v>0</v>
      </c>
      <c r="T225">
        <f>Model!T158</f>
        <v>0</v>
      </c>
      <c r="U225">
        <f>Model!U158</f>
        <v>0</v>
      </c>
      <c r="V225">
        <f>Model!V158</f>
        <v>0</v>
      </c>
      <c r="W225">
        <f>Model!W158</f>
        <v>0</v>
      </c>
      <c r="X225">
        <f>Model!X158</f>
        <v>0</v>
      </c>
      <c r="Y225">
        <f>Model!Y158</f>
        <v>0</v>
      </c>
      <c r="Z225">
        <f>Model!Z158</f>
        <v>0</v>
      </c>
      <c r="AA225">
        <f>Model!AA158</f>
        <v>0</v>
      </c>
      <c r="AB225">
        <f>Model!AB158</f>
        <v>0</v>
      </c>
      <c r="AC225">
        <f>Model!AC158</f>
        <v>0</v>
      </c>
      <c r="AD225">
        <f>Model!AD158</f>
        <v>0</v>
      </c>
      <c r="AE225">
        <f>Model!AE158</f>
        <v>0</v>
      </c>
      <c r="AF225">
        <f>Model!AF158</f>
        <v>0</v>
      </c>
      <c r="AG225">
        <f>Model!AG158</f>
        <v>0</v>
      </c>
      <c r="AH225">
        <f>Model!AH158</f>
        <v>0</v>
      </c>
      <c r="AI225">
        <f>Model!AI158</f>
        <v>0</v>
      </c>
      <c r="AJ225">
        <f>Model!AJ158</f>
        <v>0</v>
      </c>
      <c r="AK225">
        <f>Model!AK158</f>
        <v>0</v>
      </c>
      <c r="AL225">
        <f>Model!AL158</f>
        <v>0</v>
      </c>
      <c r="AM225">
        <f>Model!AM158</f>
        <v>0</v>
      </c>
      <c r="AN225">
        <f>Model!AN158</f>
        <v>0</v>
      </c>
      <c r="AO225">
        <f>Model!AO158</f>
        <v>0</v>
      </c>
      <c r="AP225">
        <f>Model!AP158</f>
        <v>0</v>
      </c>
      <c r="AQ225">
        <f>Model!AQ158</f>
        <v>0</v>
      </c>
      <c r="AR225">
        <f>Model!AR158</f>
        <v>0</v>
      </c>
      <c r="AS225">
        <f>Model!AS158</f>
        <v>0</v>
      </c>
      <c r="AT225">
        <f>Model!AT158</f>
        <v>0</v>
      </c>
      <c r="AU225">
        <f>Model!AU158</f>
        <v>0</v>
      </c>
      <c r="AV225">
        <f>Model!AV158</f>
        <v>0</v>
      </c>
      <c r="AW225">
        <f>Model!AW158</f>
        <v>0</v>
      </c>
      <c r="AX225">
        <f>Model!AX158</f>
        <v>-0.1</v>
      </c>
      <c r="AY225">
        <f>Model!AY158</f>
        <v>-0.29000000000000004</v>
      </c>
      <c r="AZ225">
        <f>Model!AZ158</f>
        <v>-0.13999999999999999</v>
      </c>
      <c r="BA225">
        <f>Model!BA158</f>
        <v>-9.999999999999995E-2</v>
      </c>
      <c r="BB225">
        <f>Model!BB158</f>
        <v>-0.13</v>
      </c>
      <c r="BC225">
        <f>Model!BC158</f>
        <v>-0.745</v>
      </c>
      <c r="BD225">
        <f>Model!BD158</f>
        <v>-0.12999999999999989</v>
      </c>
      <c r="BE225">
        <f>Model!BE158</f>
        <v>-0.13000000000000012</v>
      </c>
      <c r="BF225">
        <f>Model!BF158</f>
        <v>-0.504</v>
      </c>
      <c r="BG225">
        <f>Model!BG158</f>
        <v>-1.1839999999999999</v>
      </c>
      <c r="BH225">
        <f>Model!BH158</f>
        <v>-0.83699999999999997</v>
      </c>
      <c r="BI225">
        <f>Model!BI158</f>
        <v>-1.5480000000000005</v>
      </c>
      <c r="BJ225">
        <f>Model!BJ158</f>
        <v>-0.68500000000000005</v>
      </c>
      <c r="BK225">
        <f>Model!BK158</f>
        <v>-1.022</v>
      </c>
      <c r="BL225">
        <f>Model!BL158</f>
        <v>-0.92199999999999993</v>
      </c>
      <c r="BM225">
        <f>Model!BM158</f>
        <v>-1.296</v>
      </c>
      <c r="BN225">
        <f>Model!BN158</f>
        <v>-1.147</v>
      </c>
      <c r="BO225">
        <f>Model!BO158</f>
        <v>-0.9850000000000001</v>
      </c>
      <c r="BP225">
        <f>Model!BP158</f>
        <v>-1.0379999999999996</v>
      </c>
      <c r="BQ225">
        <f>Model!BQ158</f>
        <v>-8.4770000000000003</v>
      </c>
      <c r="BR225">
        <f>Model!BR158</f>
        <v>-0.28399999999999997</v>
      </c>
      <c r="BS225">
        <f>Model!BS158</f>
        <v>-7.7220000000000004</v>
      </c>
      <c r="BT225">
        <f>Model!BT158</f>
        <v>-3.1080000000000005</v>
      </c>
      <c r="BU225">
        <f>Model!BU158</f>
        <v>-2.0129999999999999</v>
      </c>
      <c r="BV225">
        <f>Model!BV158</f>
        <v>-1.714</v>
      </c>
      <c r="BW225">
        <f>Model!BW158</f>
        <v>-1.6070000000000002</v>
      </c>
      <c r="BX225">
        <f>Model!BX158</f>
        <v>-4.5060000000000002</v>
      </c>
      <c r="BY225">
        <f>Model!BY158</f>
        <v>-1.8350000000000004</v>
      </c>
      <c r="BZ225">
        <f>Model!BZ158</f>
        <v>-5.3079999999999998</v>
      </c>
      <c r="CA225">
        <f>Model!CA158</f>
        <v>-1.476</v>
      </c>
      <c r="CB225">
        <f>Model!CB158</f>
        <v>-2.5930000000000009</v>
      </c>
      <c r="CC225">
        <f>Model!CC158</f>
        <v>-2.5300000000000002</v>
      </c>
      <c r="CD225">
        <f>Model!CD158</f>
        <v>-3.3023374012674602</v>
      </c>
      <c r="CE225">
        <f>Model!CE158</f>
        <v>-3.6061691160000002</v>
      </c>
      <c r="CF225">
        <f>Model!CF158</f>
        <v>-3.8016124854074067</v>
      </c>
      <c r="CG225">
        <f>Model!CG158</f>
        <v>-3.7825262920923071</v>
      </c>
      <c r="CH225">
        <f>Model!CH158</f>
        <v>0</v>
      </c>
      <c r="CI225">
        <f>Model!CI158</f>
        <v>0</v>
      </c>
      <c r="CJ225">
        <f>Model!CJ158</f>
        <v>0</v>
      </c>
      <c r="CK225">
        <f>Model!CK158</f>
        <v>0</v>
      </c>
      <c r="CL225">
        <f>Model!CL158</f>
        <v>0</v>
      </c>
      <c r="CM225">
        <f>Model!CM158</f>
        <v>0</v>
      </c>
      <c r="CN225">
        <f>Model!CN158</f>
        <v>0</v>
      </c>
      <c r="CO225">
        <f>Model!CO158</f>
        <v>0</v>
      </c>
      <c r="CP225">
        <f>Model!CP158</f>
        <v>0</v>
      </c>
      <c r="CQ225">
        <f>Model!CQ158</f>
        <v>0</v>
      </c>
      <c r="CR225">
        <f>Model!CR158</f>
        <v>0</v>
      </c>
      <c r="CS225">
        <f>Model!CS158</f>
        <v>0</v>
      </c>
      <c r="CT225">
        <f>Model!CT158</f>
        <v>0</v>
      </c>
      <c r="CU225">
        <f>Model!CU158</f>
        <v>0</v>
      </c>
      <c r="CV225">
        <f>Model!CV158</f>
        <v>0</v>
      </c>
      <c r="CW225">
        <f>Model!CW158</f>
        <v>0</v>
      </c>
      <c r="CX225">
        <f>Model!CX158</f>
        <v>0</v>
      </c>
      <c r="CY225">
        <f>Model!CY158</f>
        <v>0</v>
      </c>
      <c r="CZ225">
        <f>Model!CZ158</f>
        <v>0</v>
      </c>
      <c r="DA225">
        <f>Model!DA158</f>
        <v>0</v>
      </c>
      <c r="DB225">
        <f>Model!DB158</f>
        <v>0</v>
      </c>
      <c r="DC225">
        <f>Model!DC158</f>
        <v>0</v>
      </c>
      <c r="DD225">
        <f>Model!DD158</f>
        <v>0</v>
      </c>
      <c r="DE225">
        <f>Model!DE158</f>
        <v>0</v>
      </c>
      <c r="DF225">
        <f>Model!DF158</f>
        <v>0</v>
      </c>
      <c r="DG225">
        <f>Model!DG158</f>
        <v>0</v>
      </c>
      <c r="DH225">
        <f>Model!DH158</f>
        <v>0</v>
      </c>
      <c r="DI225">
        <f>Model!DI158</f>
        <v>0</v>
      </c>
      <c r="DJ225">
        <f>Model!DJ158</f>
        <v>0</v>
      </c>
      <c r="DK225">
        <f>Model!DK158</f>
        <v>0</v>
      </c>
      <c r="DL225">
        <f>Model!DL158</f>
        <v>0</v>
      </c>
      <c r="DM225">
        <f>Model!DM158</f>
        <v>0</v>
      </c>
      <c r="DN225">
        <f>Model!DN158</f>
        <v>0</v>
      </c>
      <c r="DO225">
        <f>Model!DO158</f>
        <v>0</v>
      </c>
      <c r="DP225">
        <f>Model!DP158</f>
        <v>0</v>
      </c>
      <c r="DQ225">
        <f>Model!DQ158</f>
        <v>0</v>
      </c>
      <c r="DR225">
        <f>Model!DR158</f>
        <v>0</v>
      </c>
      <c r="DS225">
        <f>Model!DS158</f>
        <v>-0.36499999999999999</v>
      </c>
      <c r="DT225">
        <f>Model!DT158</f>
        <v>-0.45500000000000002</v>
      </c>
      <c r="DU225">
        <f>Model!DU158</f>
        <v>-0.63</v>
      </c>
      <c r="DV225">
        <f>Model!DV158</f>
        <v>-1.135</v>
      </c>
      <c r="DW225">
        <f>Model!DW158</f>
        <v>-4.0730000000000004</v>
      </c>
      <c r="DX225">
        <f>Model!DX158</f>
        <v>-3.9249999999999998</v>
      </c>
      <c r="DY225">
        <f>Model!DY158</f>
        <v>-11.647</v>
      </c>
      <c r="DZ225">
        <f>Model!DZ158</f>
        <v>-13.127000000000001</v>
      </c>
      <c r="EA225">
        <f>Model!EA158</f>
        <v>-9.6620000000000008</v>
      </c>
      <c r="EB225">
        <f>Model!EB158</f>
        <v>-11.907</v>
      </c>
      <c r="EC225">
        <f>Model!EC158</f>
        <v>-14.492645294767174</v>
      </c>
      <c r="ED225">
        <f>Model!ED158</f>
        <v>-14.833879714343162</v>
      </c>
      <c r="EE225">
        <f>Model!EE158</f>
        <v>-17.140526391829596</v>
      </c>
      <c r="EF225">
        <f>Model!EF158</f>
        <v>-19.527584729884243</v>
      </c>
      <c r="EG225">
        <f>Model!EG158</f>
        <v>-22.055767538376962</v>
      </c>
      <c r="EH225">
        <f>Model!EH158</f>
        <v>-24.760409096419256</v>
      </c>
      <c r="EI225">
        <f>Model!EI158</f>
        <v>-27.358428586839722</v>
      </c>
      <c r="EJ225">
        <f>Model!EJ158</f>
        <v>-31.438971180904286</v>
      </c>
      <c r="EK225">
        <f>Model!EK158</f>
        <v>0</v>
      </c>
      <c r="EL225">
        <f>Model!EM158</f>
        <v>0</v>
      </c>
      <c r="EM225">
        <f>Model!EN158</f>
        <v>0</v>
      </c>
      <c r="EN225">
        <f>Model!EO158</f>
        <v>0</v>
      </c>
      <c r="EO225">
        <f>Model!EP158</f>
        <v>0</v>
      </c>
      <c r="EP225">
        <f>Model!EQ158</f>
        <v>0</v>
      </c>
      <c r="EQ225">
        <f>Model!ER158</f>
        <v>0</v>
      </c>
      <c r="ER225">
        <f>Model!ES158</f>
        <v>0</v>
      </c>
      <c r="ES225">
        <f>Model!ET158</f>
        <v>0</v>
      </c>
      <c r="ET225">
        <f>Model!EU158</f>
        <v>0</v>
      </c>
      <c r="EU225">
        <f>Model!EV158</f>
        <v>0</v>
      </c>
      <c r="EV225">
        <f>Model!EW158</f>
        <v>0</v>
      </c>
      <c r="EW225">
        <f>Model!EX158</f>
        <v>0</v>
      </c>
      <c r="EX225">
        <f>Model!EY158</f>
        <v>0</v>
      </c>
    </row>
    <row r="226" spans="1:154" hidden="1" outlineLevel="1">
      <c r="A226">
        <f>Model!A159</f>
        <v>0</v>
      </c>
      <c r="B226">
        <f>Model!B159</f>
        <v>0</v>
      </c>
      <c r="C226">
        <f>Model!C159</f>
        <v>0</v>
      </c>
      <c r="D226">
        <f>Model!D159</f>
        <v>0</v>
      </c>
      <c r="E226">
        <f>Model!E159</f>
        <v>0</v>
      </c>
      <c r="F226">
        <f>Model!F159</f>
        <v>0</v>
      </c>
      <c r="G226">
        <f>Model!G159</f>
        <v>0</v>
      </c>
      <c r="H226">
        <f>Model!H159</f>
        <v>0</v>
      </c>
      <c r="I226" t="str">
        <f>Model!I159</f>
        <v>Cash Acquired in Acquisition, Net</v>
      </c>
      <c r="J226">
        <f>Model!J159</f>
        <v>0</v>
      </c>
      <c r="K226">
        <f>Model!K159</f>
        <v>0</v>
      </c>
      <c r="L226">
        <f>Model!L159</f>
        <v>0</v>
      </c>
      <c r="M226">
        <f>Model!M159</f>
        <v>0</v>
      </c>
      <c r="N226">
        <f>Model!N159</f>
        <v>0</v>
      </c>
      <c r="O226">
        <f>Model!O159</f>
        <v>0</v>
      </c>
      <c r="P226">
        <f>Model!P159</f>
        <v>0</v>
      </c>
      <c r="Q226">
        <f>Model!Q159</f>
        <v>0</v>
      </c>
      <c r="R226">
        <f>Model!R159</f>
        <v>0</v>
      </c>
      <c r="S226">
        <f>Model!S159</f>
        <v>0</v>
      </c>
      <c r="T226">
        <f>Model!T159</f>
        <v>0</v>
      </c>
      <c r="U226">
        <f>Model!U159</f>
        <v>0</v>
      </c>
      <c r="V226">
        <f>Model!V159</f>
        <v>0</v>
      </c>
      <c r="W226">
        <f>Model!W159</f>
        <v>0</v>
      </c>
      <c r="X226">
        <f>Model!X159</f>
        <v>0</v>
      </c>
      <c r="Y226">
        <f>Model!Y159</f>
        <v>0</v>
      </c>
      <c r="Z226">
        <f>Model!Z159</f>
        <v>0</v>
      </c>
      <c r="AA226">
        <f>Model!AA159</f>
        <v>0</v>
      </c>
      <c r="AB226">
        <f>Model!AB159</f>
        <v>0</v>
      </c>
      <c r="AC226">
        <f>Model!AC159</f>
        <v>0</v>
      </c>
      <c r="AD226">
        <f>Model!AD159</f>
        <v>0</v>
      </c>
      <c r="AE226">
        <f>Model!AE159</f>
        <v>0</v>
      </c>
      <c r="AF226">
        <f>Model!AF159</f>
        <v>0</v>
      </c>
      <c r="AG226">
        <f>Model!AG159</f>
        <v>0</v>
      </c>
      <c r="AH226">
        <f>Model!AH159</f>
        <v>0</v>
      </c>
      <c r="AI226">
        <f>Model!AI159</f>
        <v>0</v>
      </c>
      <c r="AJ226">
        <f>Model!AJ159</f>
        <v>0</v>
      </c>
      <c r="AK226">
        <f>Model!AK159</f>
        <v>0</v>
      </c>
      <c r="AL226">
        <f>Model!AL159</f>
        <v>0</v>
      </c>
      <c r="AM226">
        <f>Model!AM159</f>
        <v>0</v>
      </c>
      <c r="AN226">
        <f>Model!AN159</f>
        <v>0</v>
      </c>
      <c r="AO226">
        <f>Model!AO159</f>
        <v>0</v>
      </c>
      <c r="AP226">
        <f>Model!AP159</f>
        <v>0</v>
      </c>
      <c r="AQ226">
        <f>Model!AQ159</f>
        <v>0</v>
      </c>
      <c r="AR226">
        <f>Model!AR159</f>
        <v>0</v>
      </c>
      <c r="AS226">
        <f>Model!AS159</f>
        <v>0</v>
      </c>
      <c r="AT226">
        <f>Model!AT159</f>
        <v>0</v>
      </c>
      <c r="AU226">
        <f>Model!AU159</f>
        <v>0</v>
      </c>
      <c r="AV226">
        <f>Model!AV159</f>
        <v>0</v>
      </c>
      <c r="AW226">
        <f>Model!AW159</f>
        <v>0</v>
      </c>
      <c r="AX226">
        <f>Model!AX159</f>
        <v>0</v>
      </c>
      <c r="AY226">
        <f>Model!AY159</f>
        <v>0</v>
      </c>
      <c r="AZ226">
        <f>Model!AZ159</f>
        <v>0</v>
      </c>
      <c r="BA226">
        <f>Model!BA159</f>
        <v>0</v>
      </c>
      <c r="BB226">
        <f>Model!BB159</f>
        <v>0</v>
      </c>
      <c r="BC226">
        <f>Model!BC159</f>
        <v>0</v>
      </c>
      <c r="BD226">
        <f>Model!BD159</f>
        <v>0</v>
      </c>
      <c r="BE226">
        <f>Model!BE159</f>
        <v>0</v>
      </c>
      <c r="BF226">
        <f>Model!BF159</f>
        <v>0</v>
      </c>
      <c r="BG226">
        <f>Model!BG159</f>
        <v>0</v>
      </c>
      <c r="BH226">
        <f>Model!BH159</f>
        <v>0</v>
      </c>
      <c r="BI226">
        <f>Model!BI159</f>
        <v>0</v>
      </c>
      <c r="BJ226">
        <f>Model!BJ159</f>
        <v>0</v>
      </c>
      <c r="BK226">
        <f>Model!BK159</f>
        <v>0</v>
      </c>
      <c r="BL226">
        <f>Model!BL159</f>
        <v>0</v>
      </c>
      <c r="BM226">
        <f>Model!BM159</f>
        <v>0</v>
      </c>
      <c r="BN226">
        <f>Model!BN159</f>
        <v>0</v>
      </c>
      <c r="BO226">
        <f>Model!BO159</f>
        <v>0</v>
      </c>
      <c r="BP226">
        <f>Model!BP159</f>
        <v>0</v>
      </c>
      <c r="BQ226">
        <f>Model!BQ159</f>
        <v>0</v>
      </c>
      <c r="BR226">
        <f>Model!BR159</f>
        <v>173.40600000000001</v>
      </c>
      <c r="BS226">
        <f>Model!BS159</f>
        <v>0</v>
      </c>
      <c r="BT226">
        <f>Model!BT159</f>
        <v>0</v>
      </c>
      <c r="BU226">
        <f>Model!BU159</f>
        <v>0</v>
      </c>
      <c r="BV226">
        <f>Model!BV159</f>
        <v>0</v>
      </c>
      <c r="BW226">
        <f>Model!BW159</f>
        <v>1.962</v>
      </c>
      <c r="BX226">
        <f>Model!BX159</f>
        <v>3.2</v>
      </c>
      <c r="BY226">
        <f>Model!BY159</f>
        <v>-2.2204460492503131E-16</v>
      </c>
      <c r="BZ226">
        <f>Model!BZ159</f>
        <v>0</v>
      </c>
      <c r="CA226">
        <f>Model!CA159</f>
        <v>-10</v>
      </c>
      <c r="CB226">
        <f>Model!CB159</f>
        <v>0.57900000000000063</v>
      </c>
      <c r="CC226">
        <f>Model!CC159</f>
        <v>0</v>
      </c>
      <c r="CD226">
        <f>Model!CD159</f>
        <v>0</v>
      </c>
      <c r="CE226">
        <f>Model!CE159</f>
        <v>0</v>
      </c>
      <c r="CF226">
        <f>Model!CF159</f>
        <v>0</v>
      </c>
      <c r="CG226">
        <f>Model!CG159</f>
        <v>0</v>
      </c>
      <c r="CH226">
        <f>Model!CH159</f>
        <v>0</v>
      </c>
      <c r="CI226">
        <f>Model!CI159</f>
        <v>0</v>
      </c>
      <c r="CJ226">
        <f>Model!CJ159</f>
        <v>0</v>
      </c>
      <c r="CK226">
        <f>Model!CK159</f>
        <v>0</v>
      </c>
      <c r="CL226">
        <f>Model!CL159</f>
        <v>0</v>
      </c>
      <c r="CM226">
        <f>Model!CM159</f>
        <v>0</v>
      </c>
      <c r="CN226">
        <f>Model!CN159</f>
        <v>0</v>
      </c>
      <c r="CO226">
        <f>Model!CO159</f>
        <v>0</v>
      </c>
      <c r="CP226">
        <f>Model!CP159</f>
        <v>0</v>
      </c>
      <c r="CQ226">
        <f>Model!CQ159</f>
        <v>0</v>
      </c>
      <c r="CR226">
        <f>Model!CR159</f>
        <v>0</v>
      </c>
      <c r="CS226">
        <f>Model!CS159</f>
        <v>0</v>
      </c>
      <c r="CT226">
        <f>Model!CT159</f>
        <v>0</v>
      </c>
      <c r="CU226">
        <f>Model!CU159</f>
        <v>0</v>
      </c>
      <c r="CV226">
        <f>Model!CV159</f>
        <v>0</v>
      </c>
      <c r="CW226">
        <f>Model!CW159</f>
        <v>0</v>
      </c>
      <c r="CX226">
        <f>Model!CX159</f>
        <v>0</v>
      </c>
      <c r="CY226">
        <f>Model!CY159</f>
        <v>0</v>
      </c>
      <c r="CZ226">
        <f>Model!CZ159</f>
        <v>0</v>
      </c>
      <c r="DA226">
        <f>Model!DA159</f>
        <v>0</v>
      </c>
      <c r="DB226">
        <f>Model!DB159</f>
        <v>0</v>
      </c>
      <c r="DC226">
        <f>Model!DC159</f>
        <v>0</v>
      </c>
      <c r="DD226">
        <f>Model!DD159</f>
        <v>0</v>
      </c>
      <c r="DE226">
        <f>Model!DE159</f>
        <v>0</v>
      </c>
      <c r="DF226">
        <f>Model!DF159</f>
        <v>0</v>
      </c>
      <c r="DG226">
        <f>Model!DG159</f>
        <v>0</v>
      </c>
      <c r="DH226">
        <f>Model!DH159</f>
        <v>0</v>
      </c>
      <c r="DI226">
        <f>Model!DI159</f>
        <v>0</v>
      </c>
      <c r="DJ226">
        <f>Model!DJ159</f>
        <v>0</v>
      </c>
      <c r="DK226">
        <f>Model!DK159</f>
        <v>0</v>
      </c>
      <c r="DL226">
        <f>Model!DL159</f>
        <v>0</v>
      </c>
      <c r="DM226">
        <f>Model!DM159</f>
        <v>0</v>
      </c>
      <c r="DN226">
        <f>Model!DN159</f>
        <v>0</v>
      </c>
      <c r="DO226">
        <f>Model!DO159</f>
        <v>0</v>
      </c>
      <c r="DP226">
        <f>Model!DP159</f>
        <v>0</v>
      </c>
      <c r="DQ226">
        <f>Model!DQ159</f>
        <v>0</v>
      </c>
      <c r="DR226">
        <f>Model!DR159</f>
        <v>0</v>
      </c>
      <c r="DS226">
        <f>Model!DS159</f>
        <v>0</v>
      </c>
      <c r="DT226">
        <f>Model!DT159</f>
        <v>0</v>
      </c>
      <c r="DU226">
        <f>Model!DU159</f>
        <v>0</v>
      </c>
      <c r="DV226">
        <f>Model!DV159</f>
        <v>0</v>
      </c>
      <c r="DW226">
        <f>Model!DW159</f>
        <v>0</v>
      </c>
      <c r="DX226">
        <f>Model!DX159</f>
        <v>0</v>
      </c>
      <c r="DY226">
        <f>Model!DY159</f>
        <v>0</v>
      </c>
      <c r="DZ226">
        <f>Model!DZ159</f>
        <v>173.40600000000001</v>
      </c>
      <c r="EA226">
        <f>Model!EA159</f>
        <v>5.1619999999999999</v>
      </c>
      <c r="EB226">
        <f>Model!EB159</f>
        <v>-9.4209999999999994</v>
      </c>
      <c r="EC226">
        <f>Model!EC159</f>
        <v>0</v>
      </c>
      <c r="ED226">
        <f>Model!ED159</f>
        <v>0</v>
      </c>
      <c r="EE226">
        <f>Model!EE159</f>
        <v>0</v>
      </c>
      <c r="EF226">
        <f>Model!EF159</f>
        <v>0</v>
      </c>
      <c r="EG226">
        <f>Model!EG159</f>
        <v>0</v>
      </c>
      <c r="EH226">
        <f>Model!EH159</f>
        <v>0</v>
      </c>
      <c r="EI226">
        <f>Model!EI159</f>
        <v>0</v>
      </c>
      <c r="EJ226">
        <f>Model!EJ159</f>
        <v>0</v>
      </c>
      <c r="EK226">
        <f>Model!EK159</f>
        <v>0</v>
      </c>
      <c r="EL226">
        <f>Model!EM159</f>
        <v>0</v>
      </c>
      <c r="EM226">
        <f>Model!EN159</f>
        <v>0</v>
      </c>
      <c r="EN226">
        <f>Model!EO159</f>
        <v>0</v>
      </c>
      <c r="EO226">
        <f>Model!EP159</f>
        <v>0</v>
      </c>
      <c r="EP226">
        <f>Model!EQ159</f>
        <v>0</v>
      </c>
      <c r="EQ226">
        <f>Model!ER159</f>
        <v>0</v>
      </c>
      <c r="ER226">
        <f>Model!ES159</f>
        <v>0</v>
      </c>
      <c r="ES226">
        <f>Model!ET159</f>
        <v>0</v>
      </c>
      <c r="ET226">
        <f>Model!EU159</f>
        <v>0</v>
      </c>
      <c r="EU226">
        <f>Model!EV159</f>
        <v>0</v>
      </c>
      <c r="EV226">
        <f>Model!EW159</f>
        <v>0</v>
      </c>
      <c r="EW226">
        <f>Model!EX159</f>
        <v>0</v>
      </c>
      <c r="EX226">
        <f>Model!EY159</f>
        <v>0</v>
      </c>
    </row>
    <row r="227" spans="1:154" hidden="1" outlineLevel="1">
      <c r="A227">
        <f>Model!A160</f>
        <v>0</v>
      </c>
      <c r="B227">
        <f>Model!B160</f>
        <v>0</v>
      </c>
      <c r="C227">
        <f>Model!C160</f>
        <v>0</v>
      </c>
      <c r="D227">
        <f>Model!D160</f>
        <v>0</v>
      </c>
      <c r="E227">
        <f>Model!E160</f>
        <v>0</v>
      </c>
      <c r="F227">
        <f>Model!F160</f>
        <v>0</v>
      </c>
      <c r="G227">
        <f>Model!G160</f>
        <v>0</v>
      </c>
      <c r="H227">
        <f>Model!H160</f>
        <v>0</v>
      </c>
      <c r="I227" t="str">
        <f>Model!I160</f>
        <v>Acquisitions</v>
      </c>
      <c r="J227">
        <f>Model!J160</f>
        <v>0</v>
      </c>
      <c r="K227">
        <f>Model!K160</f>
        <v>0</v>
      </c>
      <c r="L227">
        <f>Model!L160</f>
        <v>0</v>
      </c>
      <c r="M227">
        <f>Model!M160</f>
        <v>0</v>
      </c>
      <c r="N227">
        <f>Model!N160</f>
        <v>0</v>
      </c>
      <c r="O227">
        <f>Model!O160</f>
        <v>0</v>
      </c>
      <c r="P227">
        <f>Model!P160</f>
        <v>0</v>
      </c>
      <c r="Q227">
        <f>Model!Q160</f>
        <v>0</v>
      </c>
      <c r="R227">
        <f>Model!R160</f>
        <v>0</v>
      </c>
      <c r="S227">
        <f>Model!S160</f>
        <v>0</v>
      </c>
      <c r="T227">
        <f>Model!T160</f>
        <v>0</v>
      </c>
      <c r="U227">
        <f>Model!U160</f>
        <v>0</v>
      </c>
      <c r="V227">
        <f>Model!V160</f>
        <v>0</v>
      </c>
      <c r="W227">
        <f>Model!W160</f>
        <v>0</v>
      </c>
      <c r="X227">
        <f>Model!X160</f>
        <v>0</v>
      </c>
      <c r="Y227">
        <f>Model!Y160</f>
        <v>0</v>
      </c>
      <c r="Z227">
        <f>Model!Z160</f>
        <v>0</v>
      </c>
      <c r="AA227">
        <f>Model!AA160</f>
        <v>0</v>
      </c>
      <c r="AB227">
        <f>Model!AB160</f>
        <v>0</v>
      </c>
      <c r="AC227">
        <f>Model!AC160</f>
        <v>0</v>
      </c>
      <c r="AD227">
        <f>Model!AD160</f>
        <v>0</v>
      </c>
      <c r="AE227">
        <f>Model!AE160</f>
        <v>0</v>
      </c>
      <c r="AF227">
        <f>Model!AF160</f>
        <v>0</v>
      </c>
      <c r="AG227">
        <f>Model!AG160</f>
        <v>0</v>
      </c>
      <c r="AH227">
        <f>Model!AH160</f>
        <v>0</v>
      </c>
      <c r="AI227">
        <f>Model!AI160</f>
        <v>0</v>
      </c>
      <c r="AJ227">
        <f>Model!AJ160</f>
        <v>0</v>
      </c>
      <c r="AK227">
        <f>Model!AK160</f>
        <v>0</v>
      </c>
      <c r="AL227">
        <f>Model!AL160</f>
        <v>0</v>
      </c>
      <c r="AM227">
        <f>Model!AM160</f>
        <v>0</v>
      </c>
      <c r="AN227">
        <f>Model!AN160</f>
        <v>0</v>
      </c>
      <c r="AO227">
        <f>Model!AO160</f>
        <v>0</v>
      </c>
      <c r="AP227">
        <f>Model!AP160</f>
        <v>0</v>
      </c>
      <c r="AQ227">
        <f>Model!AQ160</f>
        <v>0</v>
      </c>
      <c r="AR227">
        <f>Model!AR160</f>
        <v>0</v>
      </c>
      <c r="AS227">
        <f>Model!AS160</f>
        <v>0</v>
      </c>
      <c r="AT227">
        <f>Model!AT160</f>
        <v>0</v>
      </c>
      <c r="AU227">
        <f>Model!AU160</f>
        <v>0</v>
      </c>
      <c r="AV227">
        <f>Model!AV160</f>
        <v>0</v>
      </c>
      <c r="AW227">
        <f>Model!AW160</f>
        <v>0</v>
      </c>
      <c r="AX227">
        <f>Model!AX160</f>
        <v>0</v>
      </c>
      <c r="AY227">
        <f>Model!AY160</f>
        <v>0</v>
      </c>
      <c r="AZ227">
        <f>Model!AZ160</f>
        <v>0</v>
      </c>
      <c r="BA227">
        <f>Model!BA160</f>
        <v>0</v>
      </c>
      <c r="BB227">
        <f>Model!BB160</f>
        <v>-1</v>
      </c>
      <c r="BC227">
        <f>Model!BC160</f>
        <v>0</v>
      </c>
      <c r="BD227">
        <f>Model!BD160</f>
        <v>0</v>
      </c>
      <c r="BE227">
        <f>Model!BE160</f>
        <v>-5.54</v>
      </c>
      <c r="BF227">
        <f>Model!BF160</f>
        <v>0</v>
      </c>
      <c r="BG227">
        <f>Model!BG160</f>
        <v>-36.405000000000001</v>
      </c>
      <c r="BH227">
        <f>Model!BH160</f>
        <v>0</v>
      </c>
      <c r="BI227">
        <f>Model!BI160</f>
        <v>-31.239999999999995</v>
      </c>
      <c r="BJ227">
        <f>Model!BJ160</f>
        <v>0</v>
      </c>
      <c r="BK227">
        <f>Model!BK160</f>
        <v>0</v>
      </c>
      <c r="BL227">
        <f>Model!BL160</f>
        <v>-42.615000000000002</v>
      </c>
      <c r="BM227">
        <f>Model!BM160</f>
        <v>-9.2999999999996419E-2</v>
      </c>
      <c r="BN227">
        <f>Model!BN160</f>
        <v>0</v>
      </c>
      <c r="BO227">
        <f>Model!BO160</f>
        <v>-3.5</v>
      </c>
      <c r="BP227">
        <f>Model!BP160</f>
        <v>0</v>
      </c>
      <c r="BQ227">
        <f>Model!BQ160</f>
        <v>0</v>
      </c>
      <c r="BR227">
        <f>Model!BR160</f>
        <v>0</v>
      </c>
      <c r="BS227">
        <f>Model!BS160</f>
        <v>0</v>
      </c>
      <c r="BT227">
        <f>Model!BT160</f>
        <v>-86.591999999999985</v>
      </c>
      <c r="BU227">
        <f>Model!BU160</f>
        <v>5.7589999999999861</v>
      </c>
      <c r="BV227">
        <f>Model!BV160</f>
        <v>-10.395</v>
      </c>
      <c r="BW227">
        <f>Model!BW160</f>
        <v>-1.9619999999999997</v>
      </c>
      <c r="BX227">
        <f>Model!BX160</f>
        <v>-3.9619999999999997</v>
      </c>
      <c r="BY227">
        <f>Model!BY160</f>
        <v>0</v>
      </c>
      <c r="BZ227">
        <f>Model!BZ160</f>
        <v>-5.423</v>
      </c>
      <c r="CA227">
        <f>Model!CA160</f>
        <v>0</v>
      </c>
      <c r="CB227">
        <f>Model!CB160</f>
        <v>-5.7240000000000002</v>
      </c>
      <c r="CC227">
        <f>Model!CC160</f>
        <v>-0.38599999999999923</v>
      </c>
      <c r="CD227">
        <f>Model!CD160</f>
        <v>0</v>
      </c>
      <c r="CE227">
        <f>Model!CE160</f>
        <v>0</v>
      </c>
      <c r="CF227">
        <f>Model!CF160</f>
        <v>0</v>
      </c>
      <c r="CG227">
        <f>Model!CG160</f>
        <v>0</v>
      </c>
      <c r="CH227">
        <f>Model!CH160</f>
        <v>0</v>
      </c>
      <c r="CI227">
        <f>Model!CI160</f>
        <v>0</v>
      </c>
      <c r="CJ227">
        <f>Model!CJ160</f>
        <v>0</v>
      </c>
      <c r="CK227">
        <f>Model!CK160</f>
        <v>0</v>
      </c>
      <c r="CL227">
        <f>Model!CL160</f>
        <v>0</v>
      </c>
      <c r="CM227">
        <f>Model!CM160</f>
        <v>0</v>
      </c>
      <c r="CN227">
        <f>Model!CN160</f>
        <v>0</v>
      </c>
      <c r="CO227">
        <f>Model!CO160</f>
        <v>0</v>
      </c>
      <c r="CP227">
        <f>Model!CP160</f>
        <v>0</v>
      </c>
      <c r="CQ227">
        <f>Model!CQ160</f>
        <v>0</v>
      </c>
      <c r="CR227">
        <f>Model!CR160</f>
        <v>0</v>
      </c>
      <c r="CS227">
        <f>Model!CS160</f>
        <v>0</v>
      </c>
      <c r="CT227">
        <f>Model!CT160</f>
        <v>0</v>
      </c>
      <c r="CU227">
        <f>Model!CU160</f>
        <v>0</v>
      </c>
      <c r="CV227">
        <f>Model!CV160</f>
        <v>0</v>
      </c>
      <c r="CW227">
        <f>Model!CW160</f>
        <v>0</v>
      </c>
      <c r="CX227">
        <f>Model!CX160</f>
        <v>0</v>
      </c>
      <c r="CY227">
        <f>Model!CY160</f>
        <v>0</v>
      </c>
      <c r="CZ227">
        <f>Model!CZ160</f>
        <v>0</v>
      </c>
      <c r="DA227">
        <f>Model!DA160</f>
        <v>0</v>
      </c>
      <c r="DB227">
        <f>Model!DB160</f>
        <v>0</v>
      </c>
      <c r="DC227">
        <f>Model!DC160</f>
        <v>0</v>
      </c>
      <c r="DD227">
        <f>Model!DD160</f>
        <v>0</v>
      </c>
      <c r="DE227">
        <f>Model!DE160</f>
        <v>0</v>
      </c>
      <c r="DF227">
        <f>Model!DF160</f>
        <v>0</v>
      </c>
      <c r="DG227">
        <f>Model!DG160</f>
        <v>0</v>
      </c>
      <c r="DH227">
        <f>Model!DH160</f>
        <v>0</v>
      </c>
      <c r="DI227">
        <f>Model!DI160</f>
        <v>0</v>
      </c>
      <c r="DJ227">
        <f>Model!DJ160</f>
        <v>0</v>
      </c>
      <c r="DK227">
        <f>Model!DK160</f>
        <v>0</v>
      </c>
      <c r="DL227">
        <f>Model!DL160</f>
        <v>0</v>
      </c>
      <c r="DM227">
        <f>Model!DM160</f>
        <v>0</v>
      </c>
      <c r="DN227">
        <f>Model!DN160</f>
        <v>0</v>
      </c>
      <c r="DO227">
        <f>Model!DO160</f>
        <v>0</v>
      </c>
      <c r="DP227">
        <f>Model!DP160</f>
        <v>0</v>
      </c>
      <c r="DQ227">
        <f>Model!DQ160</f>
        <v>0</v>
      </c>
      <c r="DR227">
        <f>Model!DR160</f>
        <v>0</v>
      </c>
      <c r="DS227">
        <f>Model!DS160</f>
        <v>0</v>
      </c>
      <c r="DT227">
        <f>Model!DT160</f>
        <v>0</v>
      </c>
      <c r="DU227">
        <f>Model!DU160</f>
        <v>0</v>
      </c>
      <c r="DV227">
        <f>Model!DV160</f>
        <v>-6.54</v>
      </c>
      <c r="DW227">
        <f>Model!DW160</f>
        <v>-67.644999999999996</v>
      </c>
      <c r="DX227">
        <f>Model!DX160</f>
        <v>-42.707999999999998</v>
      </c>
      <c r="DY227">
        <f>Model!DY160</f>
        <v>-3.5</v>
      </c>
      <c r="DZ227">
        <f>Model!DZ160</f>
        <v>-80.832999999999998</v>
      </c>
      <c r="EA227">
        <f>Model!EA160</f>
        <v>-16.318999999999999</v>
      </c>
      <c r="EB227">
        <f>Model!EB160</f>
        <v>-11.532999999999999</v>
      </c>
      <c r="EC227">
        <f>Model!EC160</f>
        <v>0</v>
      </c>
      <c r="ED227">
        <f>Model!ED160</f>
        <v>0</v>
      </c>
      <c r="EE227">
        <f>Model!EE160</f>
        <v>0</v>
      </c>
      <c r="EF227">
        <f>Model!EF160</f>
        <v>0</v>
      </c>
      <c r="EG227">
        <f>Model!EG160</f>
        <v>0</v>
      </c>
      <c r="EH227">
        <f>Model!EH160</f>
        <v>0</v>
      </c>
      <c r="EI227">
        <f>Model!EI160</f>
        <v>0</v>
      </c>
      <c r="EJ227">
        <f>Model!EJ160</f>
        <v>0</v>
      </c>
      <c r="EK227">
        <f>Model!EK160</f>
        <v>0</v>
      </c>
      <c r="EL227">
        <f>Model!EM160</f>
        <v>0</v>
      </c>
      <c r="EM227">
        <f>Model!EN160</f>
        <v>0</v>
      </c>
      <c r="EN227">
        <f>Model!EO160</f>
        <v>0</v>
      </c>
      <c r="EO227">
        <f>Model!EP160</f>
        <v>0</v>
      </c>
      <c r="EP227">
        <f>Model!EQ160</f>
        <v>0</v>
      </c>
      <c r="EQ227">
        <f>Model!ER160</f>
        <v>0</v>
      </c>
      <c r="ER227">
        <f>Model!ES160</f>
        <v>0</v>
      </c>
      <c r="ES227">
        <f>Model!ET160</f>
        <v>0</v>
      </c>
      <c r="ET227">
        <f>Model!EU160</f>
        <v>0</v>
      </c>
      <c r="EU227">
        <f>Model!EV160</f>
        <v>0</v>
      </c>
      <c r="EV227">
        <f>Model!EW160</f>
        <v>0</v>
      </c>
      <c r="EW227">
        <f>Model!EX160</f>
        <v>0</v>
      </c>
      <c r="EX227">
        <f>Model!EY160</f>
        <v>0</v>
      </c>
    </row>
    <row r="228" spans="1:154" hidden="1" outlineLevel="1">
      <c r="A228">
        <f>Model!A161</f>
        <v>0</v>
      </c>
      <c r="B228">
        <f>Model!B161</f>
        <v>0</v>
      </c>
      <c r="C228">
        <f>Model!C161</f>
        <v>0</v>
      </c>
      <c r="D228">
        <f>Model!D161</f>
        <v>0</v>
      </c>
      <c r="E228">
        <f>Model!E161</f>
        <v>0</v>
      </c>
      <c r="F228">
        <f>Model!F161</f>
        <v>0</v>
      </c>
      <c r="G228">
        <f>Model!G161</f>
        <v>0</v>
      </c>
      <c r="H228">
        <f>Model!H161</f>
        <v>0</v>
      </c>
      <c r="I228" t="str">
        <f>Model!I161</f>
        <v>Investing Cash Flow</v>
      </c>
      <c r="J228">
        <f>Model!J161</f>
        <v>0</v>
      </c>
      <c r="K228">
        <f>Model!K161</f>
        <v>0</v>
      </c>
      <c r="L228">
        <f>Model!L161</f>
        <v>0</v>
      </c>
      <c r="M228">
        <f>Model!M161</f>
        <v>0</v>
      </c>
      <c r="N228">
        <f>Model!N161</f>
        <v>0</v>
      </c>
      <c r="O228">
        <f>Model!O161</f>
        <v>0</v>
      </c>
      <c r="P228">
        <f>Model!P161</f>
        <v>0</v>
      </c>
      <c r="Q228">
        <f>Model!Q161</f>
        <v>0</v>
      </c>
      <c r="R228">
        <f>Model!R161</f>
        <v>0</v>
      </c>
      <c r="S228">
        <f>Model!S161</f>
        <v>0</v>
      </c>
      <c r="T228">
        <f>Model!T161</f>
        <v>0</v>
      </c>
      <c r="U228">
        <f>Model!U161</f>
        <v>0</v>
      </c>
      <c r="V228">
        <f>Model!V161</f>
        <v>0</v>
      </c>
      <c r="W228">
        <f>Model!W161</f>
        <v>0</v>
      </c>
      <c r="X228">
        <f>Model!X161</f>
        <v>0</v>
      </c>
      <c r="Y228">
        <f>Model!Y161</f>
        <v>0</v>
      </c>
      <c r="Z228">
        <f>Model!Z161</f>
        <v>0</v>
      </c>
      <c r="AA228">
        <f>Model!AA161</f>
        <v>0</v>
      </c>
      <c r="AB228">
        <f>Model!AB161</f>
        <v>0</v>
      </c>
      <c r="AC228">
        <f>Model!AC161</f>
        <v>0</v>
      </c>
      <c r="AD228">
        <f>Model!AD161</f>
        <v>0</v>
      </c>
      <c r="AE228">
        <f>Model!AE161</f>
        <v>0</v>
      </c>
      <c r="AF228">
        <f>Model!AF161</f>
        <v>0</v>
      </c>
      <c r="AG228">
        <f>Model!AG161</f>
        <v>0</v>
      </c>
      <c r="AH228">
        <f>Model!AH161</f>
        <v>0</v>
      </c>
      <c r="AI228">
        <f>Model!AI161</f>
        <v>0</v>
      </c>
      <c r="AJ228">
        <f>Model!AJ161</f>
        <v>0</v>
      </c>
      <c r="AK228">
        <f>Model!AK161</f>
        <v>0</v>
      </c>
      <c r="AL228">
        <f>Model!AL161</f>
        <v>0</v>
      </c>
      <c r="AM228">
        <f>Model!AM161</f>
        <v>0</v>
      </c>
      <c r="AN228">
        <f>Model!AN161</f>
        <v>0</v>
      </c>
      <c r="AO228">
        <f>Model!AO161</f>
        <v>0</v>
      </c>
      <c r="AP228">
        <f>Model!AP161</f>
        <v>0</v>
      </c>
      <c r="AQ228">
        <f>Model!AQ161</f>
        <v>0</v>
      </c>
      <c r="AR228">
        <f>Model!AR161</f>
        <v>0</v>
      </c>
      <c r="AS228">
        <f>Model!AS161</f>
        <v>0</v>
      </c>
      <c r="AT228">
        <f>Model!AT161</f>
        <v>0</v>
      </c>
      <c r="AU228">
        <f>Model!AU161</f>
        <v>0</v>
      </c>
      <c r="AV228">
        <f>Model!AV161</f>
        <v>0</v>
      </c>
      <c r="AW228">
        <f>Model!AW161</f>
        <v>0</v>
      </c>
      <c r="AX228">
        <f>Model!AX161</f>
        <v>0.69600000000000006</v>
      </c>
      <c r="AY228">
        <f>Model!AY161</f>
        <v>-0.4370000000000005</v>
      </c>
      <c r="AZ228">
        <f>Model!AZ161</f>
        <v>1.3309999999999995</v>
      </c>
      <c r="BA228">
        <f>Model!BA161</f>
        <v>3.0410000000000008</v>
      </c>
      <c r="BB228">
        <f>Model!BB161</f>
        <v>-5.3639999999999999</v>
      </c>
      <c r="BC228">
        <f>Model!BC161</f>
        <v>1.7560000000000002</v>
      </c>
      <c r="BD228">
        <f>Model!BD161</f>
        <v>-4.3580000000000005</v>
      </c>
      <c r="BE228">
        <f>Model!BE161</f>
        <v>-50.417000000000002</v>
      </c>
      <c r="BF228">
        <f>Model!BF161</f>
        <v>-3.0289999999999999</v>
      </c>
      <c r="BG228">
        <f>Model!BG161</f>
        <v>-40.962000000000003</v>
      </c>
      <c r="BH228">
        <f>Model!BH161</f>
        <v>-0.99099999999999988</v>
      </c>
      <c r="BI228">
        <f>Model!BI161</f>
        <v>-49.375999999999998</v>
      </c>
      <c r="BJ228">
        <f>Model!BJ161</f>
        <v>-25.437999999999999</v>
      </c>
      <c r="BK228">
        <f>Model!BK161</f>
        <v>-10.536999999999994</v>
      </c>
      <c r="BL228">
        <f>Model!BL161</f>
        <v>-78.192000000000007</v>
      </c>
      <c r="BM228">
        <f>Model!BM161</f>
        <v>-137.65999999999997</v>
      </c>
      <c r="BN228">
        <f>Model!BN161</f>
        <v>-67.573999999999998</v>
      </c>
      <c r="BO228">
        <f>Model!BO161</f>
        <v>-38.798999999999985</v>
      </c>
      <c r="BP228">
        <f>Model!BP161</f>
        <v>-26.922999999999998</v>
      </c>
      <c r="BQ228">
        <f>Model!BQ161</f>
        <v>-12.141000000000002</v>
      </c>
      <c r="BR228">
        <f>Model!BR161</f>
        <v>171.81100000000001</v>
      </c>
      <c r="BS228">
        <f>Model!BS161</f>
        <v>-25.660999999999959</v>
      </c>
      <c r="BT228">
        <f>Model!BT161</f>
        <v>-87.518000000000029</v>
      </c>
      <c r="BU228">
        <f>Model!BU161</f>
        <v>5.8089999999998909</v>
      </c>
      <c r="BV228">
        <f>Model!BV161</f>
        <v>-17.177999999999997</v>
      </c>
      <c r="BW228">
        <f>Model!BW161</f>
        <v>-3.6720000000000015</v>
      </c>
      <c r="BX228">
        <f>Model!BX161</f>
        <v>-7.0610000000000062</v>
      </c>
      <c r="BY228">
        <f>Model!BY161</f>
        <v>-37.807999999999986</v>
      </c>
      <c r="BZ228">
        <f>Model!BZ161</f>
        <v>-59.794999999999995</v>
      </c>
      <c r="CA228">
        <f>Model!CA161</f>
        <v>-54.192000000000029</v>
      </c>
      <c r="CB228">
        <f>Model!CB161</f>
        <v>-66.258999999999958</v>
      </c>
      <c r="CC228">
        <f>Model!CC161</f>
        <v>-67.14800000000001</v>
      </c>
      <c r="CD228">
        <f>Model!CD161</f>
        <v>-21.315086862726336</v>
      </c>
      <c r="CE228">
        <f>Model!CE161</f>
        <v>-23.276182476000002</v>
      </c>
      <c r="CF228">
        <f>Model!CF161</f>
        <v>-24.537680587629627</v>
      </c>
      <c r="CG228">
        <f>Model!CG161</f>
        <v>-24.414487885323073</v>
      </c>
      <c r="CH228">
        <f>Model!CH161</f>
        <v>0</v>
      </c>
      <c r="CI228">
        <f>Model!CI161</f>
        <v>0</v>
      </c>
      <c r="CJ228">
        <f>Model!CJ161</f>
        <v>0</v>
      </c>
      <c r="CK228">
        <f>Model!CK161</f>
        <v>0</v>
      </c>
      <c r="CL228">
        <f>Model!CL161</f>
        <v>0</v>
      </c>
      <c r="CM228">
        <f>Model!CM161</f>
        <v>0</v>
      </c>
      <c r="CN228">
        <f>Model!CN161</f>
        <v>0</v>
      </c>
      <c r="CO228">
        <f>Model!CO161</f>
        <v>0</v>
      </c>
      <c r="CP228">
        <f>Model!CP161</f>
        <v>0</v>
      </c>
      <c r="CQ228">
        <f>Model!CQ161</f>
        <v>0</v>
      </c>
      <c r="CR228">
        <f>Model!CR161</f>
        <v>0</v>
      </c>
      <c r="CS228">
        <f>Model!CS161</f>
        <v>0</v>
      </c>
      <c r="CT228">
        <f>Model!CT161</f>
        <v>0</v>
      </c>
      <c r="CU228">
        <f>Model!CU161</f>
        <v>0</v>
      </c>
      <c r="CV228">
        <f>Model!CV161</f>
        <v>0</v>
      </c>
      <c r="CW228">
        <f>Model!CW161</f>
        <v>0</v>
      </c>
      <c r="CX228">
        <f>Model!CX161</f>
        <v>0</v>
      </c>
      <c r="CY228">
        <f>Model!CY161</f>
        <v>0</v>
      </c>
      <c r="CZ228">
        <f>Model!CZ161</f>
        <v>0</v>
      </c>
      <c r="DA228">
        <f>Model!DA161</f>
        <v>0</v>
      </c>
      <c r="DB228">
        <f>Model!DB161</f>
        <v>0</v>
      </c>
      <c r="DC228">
        <f>Model!DC161</f>
        <v>0</v>
      </c>
      <c r="DD228">
        <f>Model!DD161</f>
        <v>0</v>
      </c>
      <c r="DE228">
        <f>Model!DE161</f>
        <v>0</v>
      </c>
      <c r="DF228">
        <f>Model!DF161</f>
        <v>0</v>
      </c>
      <c r="DG228">
        <f>Model!DG161</f>
        <v>0</v>
      </c>
      <c r="DH228">
        <f>Model!DH161</f>
        <v>0</v>
      </c>
      <c r="DI228">
        <f>Model!DI161</f>
        <v>0</v>
      </c>
      <c r="DJ228">
        <f>Model!DJ161</f>
        <v>0</v>
      </c>
      <c r="DK228">
        <f>Model!DK161</f>
        <v>0</v>
      </c>
      <c r="DL228">
        <f>Model!DL161</f>
        <v>0</v>
      </c>
      <c r="DM228">
        <f>Model!DM161</f>
        <v>0</v>
      </c>
      <c r="DN228">
        <f>Model!DN161</f>
        <v>0</v>
      </c>
      <c r="DO228">
        <f>Model!DO161</f>
        <v>0</v>
      </c>
      <c r="DP228">
        <f>Model!DP161</f>
        <v>0</v>
      </c>
      <c r="DQ228">
        <f>Model!DQ161</f>
        <v>0</v>
      </c>
      <c r="DR228">
        <f>Model!DR161</f>
        <v>0</v>
      </c>
      <c r="DS228">
        <f>Model!DS161</f>
        <v>-5.7790000000000008</v>
      </c>
      <c r="DT228">
        <f>Model!DT161</f>
        <v>-14.493999999999998</v>
      </c>
      <c r="DU228">
        <f>Model!DU161</f>
        <v>4.6310000000000002</v>
      </c>
      <c r="DV228">
        <f>Model!DV161</f>
        <v>-58.383000000000003</v>
      </c>
      <c r="DW228">
        <f>Model!DW161</f>
        <v>-94.35799999999999</v>
      </c>
      <c r="DX228">
        <f>Model!DX161</f>
        <v>-251.827</v>
      </c>
      <c r="DY228">
        <f>Model!DY161</f>
        <v>-145.43699999999998</v>
      </c>
      <c r="DZ228">
        <f>Model!DZ161</f>
        <v>64.440999999999946</v>
      </c>
      <c r="EA228">
        <f>Model!EA161</f>
        <v>-65.719000000000008</v>
      </c>
      <c r="EB228">
        <f>Model!EB161</f>
        <v>-247.39400000000001</v>
      </c>
      <c r="EC228">
        <f>Model!EC161</f>
        <v>-93.543437811679041</v>
      </c>
      <c r="ED228">
        <f>Model!ED161</f>
        <v>-92.649699157647945</v>
      </c>
      <c r="EE228">
        <f>Model!EE161</f>
        <v>-103.47887799710405</v>
      </c>
      <c r="EF228">
        <f>Model!EF161</f>
        <v>-113.81379970501131</v>
      </c>
      <c r="EG228">
        <f>Model!EG161</f>
        <v>-125.09621151150785</v>
      </c>
      <c r="EH228">
        <f>Model!EH161</f>
        <v>-136.56028530110873</v>
      </c>
      <c r="EI228">
        <f>Model!EI161</f>
        <v>-146.60619794218559</v>
      </c>
      <c r="EJ228">
        <f>Model!EJ161</f>
        <v>-158.02651215207632</v>
      </c>
      <c r="EK228">
        <f>Model!EK161</f>
        <v>0</v>
      </c>
      <c r="EL228">
        <f>Model!EM161</f>
        <v>0</v>
      </c>
      <c r="EM228">
        <f>Model!EN161</f>
        <v>0</v>
      </c>
      <c r="EN228">
        <f>Model!EO161</f>
        <v>0</v>
      </c>
      <c r="EO228">
        <f>Model!EP161</f>
        <v>0</v>
      </c>
      <c r="EP228">
        <f>Model!EQ161</f>
        <v>0</v>
      </c>
      <c r="EQ228">
        <f>Model!ER161</f>
        <v>0</v>
      </c>
      <c r="ER228">
        <f>Model!ES161</f>
        <v>0</v>
      </c>
      <c r="ES228">
        <f>Model!ET161</f>
        <v>0</v>
      </c>
      <c r="ET228">
        <f>Model!EU161</f>
        <v>0</v>
      </c>
      <c r="EU228">
        <f>Model!EV161</f>
        <v>0</v>
      </c>
      <c r="EV228">
        <f>Model!EW161</f>
        <v>0</v>
      </c>
      <c r="EW228">
        <f>Model!EX161</f>
        <v>0</v>
      </c>
      <c r="EX228">
        <f>Model!EY161</f>
        <v>0</v>
      </c>
    </row>
    <row r="229" spans="1:154" hidden="1" outlineLevel="1">
      <c r="A229">
        <f>Model!A162</f>
        <v>0</v>
      </c>
      <c r="B229">
        <f>Model!B162</f>
        <v>0</v>
      </c>
      <c r="C229">
        <f>Model!C162</f>
        <v>0</v>
      </c>
      <c r="D229">
        <f>Model!D162</f>
        <v>0</v>
      </c>
      <c r="E229">
        <f>Model!E162</f>
        <v>0</v>
      </c>
      <c r="F229">
        <f>Model!F162</f>
        <v>0</v>
      </c>
      <c r="G229">
        <f>Model!G162</f>
        <v>0</v>
      </c>
      <c r="H229">
        <f>Model!H162</f>
        <v>0</v>
      </c>
      <c r="I229">
        <f>Model!I162</f>
        <v>0</v>
      </c>
      <c r="J229">
        <f>Model!J162</f>
        <v>0</v>
      </c>
      <c r="K229">
        <f>Model!K162</f>
        <v>0</v>
      </c>
      <c r="L229">
        <f>Model!L162</f>
        <v>0</v>
      </c>
      <c r="M229">
        <f>Model!M162</f>
        <v>0</v>
      </c>
      <c r="N229">
        <f>Model!N162</f>
        <v>0</v>
      </c>
      <c r="O229">
        <f>Model!O162</f>
        <v>0</v>
      </c>
      <c r="P229">
        <f>Model!P162</f>
        <v>0</v>
      </c>
      <c r="Q229">
        <f>Model!Q162</f>
        <v>0</v>
      </c>
      <c r="R229">
        <f>Model!R162</f>
        <v>0</v>
      </c>
      <c r="S229">
        <f>Model!S162</f>
        <v>0</v>
      </c>
      <c r="T229">
        <f>Model!T162</f>
        <v>0</v>
      </c>
      <c r="U229">
        <f>Model!U162</f>
        <v>0</v>
      </c>
      <c r="V229">
        <f>Model!V162</f>
        <v>0</v>
      </c>
      <c r="W229">
        <f>Model!W162</f>
        <v>0</v>
      </c>
      <c r="X229">
        <f>Model!X162</f>
        <v>0</v>
      </c>
      <c r="Y229">
        <f>Model!Y162</f>
        <v>0</v>
      </c>
      <c r="Z229">
        <f>Model!Z162</f>
        <v>0</v>
      </c>
      <c r="AA229">
        <f>Model!AA162</f>
        <v>0</v>
      </c>
      <c r="AB229">
        <f>Model!AB162</f>
        <v>0</v>
      </c>
      <c r="AC229">
        <f>Model!AC162</f>
        <v>0</v>
      </c>
      <c r="AD229">
        <f>Model!AD162</f>
        <v>0</v>
      </c>
      <c r="AE229">
        <f>Model!AE162</f>
        <v>0</v>
      </c>
      <c r="AF229">
        <f>Model!AF162</f>
        <v>0</v>
      </c>
      <c r="AG229">
        <f>Model!AG162</f>
        <v>0</v>
      </c>
      <c r="AH229">
        <f>Model!AH162</f>
        <v>0</v>
      </c>
      <c r="AI229">
        <f>Model!AI162</f>
        <v>0</v>
      </c>
      <c r="AJ229">
        <f>Model!AJ162</f>
        <v>0</v>
      </c>
      <c r="AK229">
        <f>Model!AK162</f>
        <v>0</v>
      </c>
      <c r="AL229">
        <f>Model!AL162</f>
        <v>0</v>
      </c>
      <c r="AM229">
        <f>Model!AM162</f>
        <v>0</v>
      </c>
      <c r="AN229">
        <f>Model!AN162</f>
        <v>0</v>
      </c>
      <c r="AO229">
        <f>Model!AO162</f>
        <v>0</v>
      </c>
      <c r="AP229">
        <f>Model!AP162</f>
        <v>0</v>
      </c>
      <c r="AQ229">
        <f>Model!AQ162</f>
        <v>0</v>
      </c>
      <c r="AR229">
        <f>Model!AR162</f>
        <v>0</v>
      </c>
      <c r="AS229">
        <f>Model!AS162</f>
        <v>0</v>
      </c>
      <c r="AT229">
        <f>Model!AT162</f>
        <v>0</v>
      </c>
      <c r="AU229">
        <f>Model!AU162</f>
        <v>0</v>
      </c>
      <c r="AV229">
        <f>Model!AV162</f>
        <v>0</v>
      </c>
      <c r="AW229">
        <f>Model!AW162</f>
        <v>0</v>
      </c>
      <c r="AX229">
        <f>Model!AX162</f>
        <v>0</v>
      </c>
      <c r="AY229">
        <f>Model!AY162</f>
        <v>0</v>
      </c>
      <c r="AZ229">
        <f>Model!AZ162</f>
        <v>0</v>
      </c>
      <c r="BA229">
        <f>Model!BA162</f>
        <v>0</v>
      </c>
      <c r="BB229">
        <f>Model!BB162</f>
        <v>0</v>
      </c>
      <c r="BC229">
        <f>Model!BC162</f>
        <v>0</v>
      </c>
      <c r="BD229">
        <f>Model!BD162</f>
        <v>0</v>
      </c>
      <c r="BE229">
        <f>Model!BE162</f>
        <v>0</v>
      </c>
      <c r="BF229">
        <f>Model!BF162</f>
        <v>0</v>
      </c>
      <c r="BG229">
        <f>Model!BG162</f>
        <v>0</v>
      </c>
      <c r="BH229">
        <f>Model!BH162</f>
        <v>0</v>
      </c>
      <c r="BI229">
        <f>Model!BI162</f>
        <v>0</v>
      </c>
      <c r="BJ229">
        <f>Model!BJ162</f>
        <v>0</v>
      </c>
      <c r="BK229">
        <f>Model!BK162</f>
        <v>0</v>
      </c>
      <c r="BL229">
        <f>Model!BL162</f>
        <v>0</v>
      </c>
      <c r="BM229">
        <f>Model!BM162</f>
        <v>0</v>
      </c>
      <c r="BN229">
        <f>Model!BN162</f>
        <v>0</v>
      </c>
      <c r="BO229">
        <f>Model!BO162</f>
        <v>0</v>
      </c>
      <c r="BP229">
        <f>Model!BP162</f>
        <v>0</v>
      </c>
      <c r="BQ229">
        <f>Model!BQ162</f>
        <v>0</v>
      </c>
      <c r="BR229">
        <f>Model!BR162</f>
        <v>0</v>
      </c>
      <c r="BS229">
        <f>Model!BS162</f>
        <v>0</v>
      </c>
      <c r="BT229">
        <f>Model!BT162</f>
        <v>0</v>
      </c>
      <c r="BU229">
        <f>Model!BU162</f>
        <v>0</v>
      </c>
      <c r="BV229">
        <f>Model!BV162</f>
        <v>0</v>
      </c>
      <c r="BW229">
        <f>Model!BW162</f>
        <v>0</v>
      </c>
      <c r="BX229">
        <f>Model!BX162</f>
        <v>0</v>
      </c>
      <c r="BY229">
        <f>Model!BY162</f>
        <v>0</v>
      </c>
      <c r="BZ229">
        <f>Model!BZ162</f>
        <v>0</v>
      </c>
      <c r="CA229">
        <f>Model!CA162</f>
        <v>0</v>
      </c>
      <c r="CB229">
        <f>Model!CB162</f>
        <v>0</v>
      </c>
      <c r="CC229">
        <f>Model!CC162</f>
        <v>0</v>
      </c>
      <c r="CD229">
        <f>Model!CD162</f>
        <v>0</v>
      </c>
      <c r="CE229">
        <f>Model!CE162</f>
        <v>0</v>
      </c>
      <c r="CF229">
        <f>Model!CF162</f>
        <v>0</v>
      </c>
      <c r="CG229">
        <f>Model!CG162</f>
        <v>0</v>
      </c>
      <c r="CH229">
        <f>Model!CH162</f>
        <v>0</v>
      </c>
      <c r="CI229">
        <f>Model!CI162</f>
        <v>0</v>
      </c>
      <c r="CJ229">
        <f>Model!CJ162</f>
        <v>0</v>
      </c>
      <c r="CK229">
        <f>Model!CK162</f>
        <v>0</v>
      </c>
      <c r="CL229">
        <f>Model!CL162</f>
        <v>0</v>
      </c>
      <c r="CM229">
        <f>Model!CM162</f>
        <v>0</v>
      </c>
      <c r="CN229">
        <f>Model!CN162</f>
        <v>0</v>
      </c>
      <c r="CO229">
        <f>Model!CO162</f>
        <v>0</v>
      </c>
      <c r="CP229">
        <f>Model!CP162</f>
        <v>0</v>
      </c>
      <c r="CQ229">
        <f>Model!CQ162</f>
        <v>0</v>
      </c>
      <c r="CR229">
        <f>Model!CR162</f>
        <v>0</v>
      </c>
      <c r="CS229">
        <f>Model!CS162</f>
        <v>0</v>
      </c>
      <c r="CT229">
        <f>Model!CT162</f>
        <v>0</v>
      </c>
      <c r="CU229">
        <f>Model!CU162</f>
        <v>0</v>
      </c>
      <c r="CV229">
        <f>Model!CV162</f>
        <v>0</v>
      </c>
      <c r="CW229">
        <f>Model!CW162</f>
        <v>0</v>
      </c>
      <c r="CX229">
        <f>Model!CX162</f>
        <v>0</v>
      </c>
      <c r="CY229">
        <f>Model!CY162</f>
        <v>0</v>
      </c>
      <c r="CZ229">
        <f>Model!CZ162</f>
        <v>0</v>
      </c>
      <c r="DA229">
        <f>Model!DA162</f>
        <v>0</v>
      </c>
      <c r="DB229">
        <f>Model!DB162</f>
        <v>0</v>
      </c>
      <c r="DC229">
        <f>Model!DC162</f>
        <v>0</v>
      </c>
      <c r="DD229">
        <f>Model!DD162</f>
        <v>0</v>
      </c>
      <c r="DE229">
        <f>Model!DE162</f>
        <v>0</v>
      </c>
      <c r="DF229">
        <f>Model!DF162</f>
        <v>0</v>
      </c>
      <c r="DG229">
        <f>Model!DG162</f>
        <v>0</v>
      </c>
      <c r="DH229">
        <f>Model!DH162</f>
        <v>0</v>
      </c>
      <c r="DI229">
        <f>Model!DI162</f>
        <v>0</v>
      </c>
      <c r="DJ229">
        <f>Model!DJ162</f>
        <v>0</v>
      </c>
      <c r="DK229">
        <f>Model!DK162</f>
        <v>0</v>
      </c>
      <c r="DL229">
        <f>Model!DL162</f>
        <v>0</v>
      </c>
      <c r="DM229">
        <f>Model!DM162</f>
        <v>0</v>
      </c>
      <c r="DN229">
        <f>Model!DN162</f>
        <v>0</v>
      </c>
      <c r="DO229">
        <f>Model!DO162</f>
        <v>0</v>
      </c>
      <c r="DP229">
        <f>Model!DP162</f>
        <v>0</v>
      </c>
      <c r="DQ229">
        <f>Model!DQ162</f>
        <v>0</v>
      </c>
      <c r="DR229">
        <f>Model!DR162</f>
        <v>0</v>
      </c>
      <c r="DS229">
        <f>Model!DS162</f>
        <v>0</v>
      </c>
      <c r="DT229">
        <f>Model!DT162</f>
        <v>0</v>
      </c>
      <c r="DU229">
        <f>Model!DU162</f>
        <v>0</v>
      </c>
      <c r="DV229">
        <f>Model!DV162</f>
        <v>0</v>
      </c>
      <c r="DW229">
        <f>Model!DW162</f>
        <v>0</v>
      </c>
      <c r="DX229">
        <f>Model!DX162</f>
        <v>0</v>
      </c>
      <c r="DY229">
        <f>Model!DY162</f>
        <v>0</v>
      </c>
      <c r="DZ229">
        <f>Model!DZ162</f>
        <v>0</v>
      </c>
      <c r="EA229">
        <f>Model!EA162</f>
        <v>0</v>
      </c>
      <c r="EB229">
        <f>Model!EB162</f>
        <v>0</v>
      </c>
      <c r="EC229">
        <f>Model!EC162</f>
        <v>0</v>
      </c>
      <c r="ED229">
        <f>Model!ED162</f>
        <v>0</v>
      </c>
      <c r="EE229">
        <f>Model!EE162</f>
        <v>0</v>
      </c>
      <c r="EF229">
        <f>Model!EF162</f>
        <v>0</v>
      </c>
      <c r="EG229">
        <f>Model!EG162</f>
        <v>0</v>
      </c>
      <c r="EH229">
        <f>Model!EH162</f>
        <v>0</v>
      </c>
      <c r="EI229">
        <f>Model!EI162</f>
        <v>0</v>
      </c>
      <c r="EJ229">
        <f>Model!EJ162</f>
        <v>0</v>
      </c>
      <c r="EK229">
        <f>Model!EK162</f>
        <v>0</v>
      </c>
      <c r="EL229">
        <f>Model!EM162</f>
        <v>0</v>
      </c>
      <c r="EM229">
        <f>Model!EN162</f>
        <v>0</v>
      </c>
      <c r="EN229">
        <f>Model!EO162</f>
        <v>0</v>
      </c>
      <c r="EO229">
        <f>Model!EP162</f>
        <v>0</v>
      </c>
      <c r="EP229">
        <f>Model!EQ162</f>
        <v>0</v>
      </c>
      <c r="EQ229">
        <f>Model!ER162</f>
        <v>0</v>
      </c>
      <c r="ER229">
        <f>Model!ES162</f>
        <v>0</v>
      </c>
      <c r="ES229">
        <f>Model!ET162</f>
        <v>0</v>
      </c>
      <c r="ET229">
        <f>Model!EU162</f>
        <v>0</v>
      </c>
      <c r="EU229">
        <f>Model!EV162</f>
        <v>0</v>
      </c>
      <c r="EV229">
        <f>Model!EW162</f>
        <v>0</v>
      </c>
      <c r="EW229">
        <f>Model!EX162</f>
        <v>0</v>
      </c>
      <c r="EX229">
        <f>Model!EY162</f>
        <v>0</v>
      </c>
    </row>
    <row r="230" spans="1:154" hidden="1" outlineLevel="1">
      <c r="A230">
        <f>Model!A163</f>
        <v>0</v>
      </c>
      <c r="B230">
        <f>Model!B163</f>
        <v>0</v>
      </c>
      <c r="C230">
        <f>Model!C163</f>
        <v>0</v>
      </c>
      <c r="D230">
        <f>Model!D163</f>
        <v>0</v>
      </c>
      <c r="E230">
        <f>Model!E163</f>
        <v>0</v>
      </c>
      <c r="F230">
        <f>Model!F163</f>
        <v>0</v>
      </c>
      <c r="G230">
        <f>Model!G163</f>
        <v>0</v>
      </c>
      <c r="H230">
        <f>Model!H163</f>
        <v>0</v>
      </c>
      <c r="I230" t="str">
        <f>Model!I163</f>
        <v>Financing Activities:</v>
      </c>
      <c r="J230">
        <f>Model!J163</f>
        <v>0</v>
      </c>
      <c r="K230">
        <f>Model!K163</f>
        <v>0</v>
      </c>
      <c r="L230">
        <f>Model!L163</f>
        <v>0</v>
      </c>
      <c r="M230">
        <f>Model!M163</f>
        <v>0</v>
      </c>
      <c r="N230">
        <f>Model!N163</f>
        <v>0</v>
      </c>
      <c r="O230">
        <f>Model!O163</f>
        <v>0</v>
      </c>
      <c r="P230">
        <f>Model!P163</f>
        <v>0</v>
      </c>
      <c r="Q230">
        <f>Model!Q163</f>
        <v>0</v>
      </c>
      <c r="R230">
        <f>Model!R163</f>
        <v>0</v>
      </c>
      <c r="S230">
        <f>Model!S163</f>
        <v>0</v>
      </c>
      <c r="T230">
        <f>Model!T163</f>
        <v>0</v>
      </c>
      <c r="U230">
        <f>Model!U163</f>
        <v>0</v>
      </c>
      <c r="V230">
        <f>Model!V163</f>
        <v>0</v>
      </c>
      <c r="W230">
        <f>Model!W163</f>
        <v>0</v>
      </c>
      <c r="X230">
        <f>Model!X163</f>
        <v>0</v>
      </c>
      <c r="Y230">
        <f>Model!Y163</f>
        <v>0</v>
      </c>
      <c r="Z230">
        <f>Model!Z163</f>
        <v>0</v>
      </c>
      <c r="AA230">
        <f>Model!AA163</f>
        <v>0</v>
      </c>
      <c r="AB230">
        <f>Model!AB163</f>
        <v>0</v>
      </c>
      <c r="AC230">
        <f>Model!AC163</f>
        <v>0</v>
      </c>
      <c r="AD230">
        <f>Model!AD163</f>
        <v>0</v>
      </c>
      <c r="AE230">
        <f>Model!AE163</f>
        <v>0</v>
      </c>
      <c r="AF230">
        <f>Model!AF163</f>
        <v>0</v>
      </c>
      <c r="AG230">
        <f>Model!AG163</f>
        <v>0</v>
      </c>
      <c r="AH230">
        <f>Model!AH163</f>
        <v>0</v>
      </c>
      <c r="AI230">
        <f>Model!AI163</f>
        <v>0</v>
      </c>
      <c r="AJ230">
        <f>Model!AJ163</f>
        <v>0</v>
      </c>
      <c r="AK230">
        <f>Model!AK163</f>
        <v>0</v>
      </c>
      <c r="AL230">
        <f>Model!AL163</f>
        <v>0</v>
      </c>
      <c r="AM230">
        <f>Model!AM163</f>
        <v>0</v>
      </c>
      <c r="AN230">
        <f>Model!AN163</f>
        <v>0</v>
      </c>
      <c r="AO230">
        <f>Model!AO163</f>
        <v>0</v>
      </c>
      <c r="AP230">
        <f>Model!AP163</f>
        <v>0</v>
      </c>
      <c r="AQ230">
        <f>Model!AQ163</f>
        <v>0</v>
      </c>
      <c r="AR230">
        <f>Model!AR163</f>
        <v>0</v>
      </c>
      <c r="AS230">
        <f>Model!AS163</f>
        <v>0</v>
      </c>
      <c r="AT230">
        <f>Model!AT163</f>
        <v>0</v>
      </c>
      <c r="AU230">
        <f>Model!AU163</f>
        <v>0</v>
      </c>
      <c r="AV230">
        <f>Model!AV163</f>
        <v>0</v>
      </c>
      <c r="AW230">
        <f>Model!AW163</f>
        <v>0</v>
      </c>
      <c r="AX230">
        <f>Model!AX163</f>
        <v>0</v>
      </c>
      <c r="AY230">
        <f>Model!AY163</f>
        <v>0</v>
      </c>
      <c r="AZ230">
        <f>Model!AZ163</f>
        <v>0</v>
      </c>
      <c r="BA230">
        <f>Model!BA163</f>
        <v>0</v>
      </c>
      <c r="BB230">
        <f>Model!BB163</f>
        <v>0</v>
      </c>
      <c r="BC230">
        <f>Model!BC163</f>
        <v>0</v>
      </c>
      <c r="BD230">
        <f>Model!BD163</f>
        <v>0</v>
      </c>
      <c r="BE230">
        <f>Model!BE163</f>
        <v>0</v>
      </c>
      <c r="BF230">
        <f>Model!BF163</f>
        <v>0</v>
      </c>
      <c r="BG230">
        <f>Model!BG163</f>
        <v>0</v>
      </c>
      <c r="BH230">
        <f>Model!BH163</f>
        <v>0</v>
      </c>
      <c r="BI230">
        <f>Model!BI163</f>
        <v>0</v>
      </c>
      <c r="BJ230">
        <f>Model!BJ163</f>
        <v>0</v>
      </c>
      <c r="BK230">
        <f>Model!BK163</f>
        <v>0</v>
      </c>
      <c r="BL230">
        <f>Model!BL163</f>
        <v>0</v>
      </c>
      <c r="BM230">
        <f>Model!BM163</f>
        <v>0</v>
      </c>
      <c r="BN230">
        <f>Model!BN163</f>
        <v>0</v>
      </c>
      <c r="BO230">
        <f>Model!BO163</f>
        <v>0</v>
      </c>
      <c r="BP230">
        <f>Model!BP163</f>
        <v>0</v>
      </c>
      <c r="BQ230">
        <f>Model!BQ163</f>
        <v>0</v>
      </c>
      <c r="BR230">
        <f>Model!BR163</f>
        <v>0</v>
      </c>
      <c r="BS230">
        <f>Model!BS163</f>
        <v>0</v>
      </c>
      <c r="BT230">
        <f>Model!BT163</f>
        <v>0</v>
      </c>
      <c r="BU230">
        <f>Model!BU163</f>
        <v>0</v>
      </c>
      <c r="BV230">
        <f>Model!BV163</f>
        <v>0</v>
      </c>
      <c r="BW230">
        <f>Model!BW163</f>
        <v>0</v>
      </c>
      <c r="BX230">
        <f>Model!BX163</f>
        <v>0</v>
      </c>
      <c r="BY230">
        <f>Model!BY163</f>
        <v>0</v>
      </c>
      <c r="BZ230">
        <f>Model!BZ163</f>
        <v>0</v>
      </c>
      <c r="CA230">
        <f>Model!CA163</f>
        <v>0</v>
      </c>
      <c r="CB230">
        <f>Model!CB163</f>
        <v>0</v>
      </c>
      <c r="CC230">
        <f>Model!CC163</f>
        <v>0</v>
      </c>
      <c r="CD230">
        <f>Model!CD163</f>
        <v>0</v>
      </c>
      <c r="CE230">
        <f>Model!CE163</f>
        <v>0</v>
      </c>
      <c r="CF230">
        <f>Model!CF163</f>
        <v>0</v>
      </c>
      <c r="CG230">
        <f>Model!CG163</f>
        <v>0</v>
      </c>
      <c r="CH230">
        <f>Model!CH163</f>
        <v>0</v>
      </c>
      <c r="CI230">
        <f>Model!CI163</f>
        <v>0</v>
      </c>
      <c r="CJ230">
        <f>Model!CJ163</f>
        <v>0</v>
      </c>
      <c r="CK230">
        <f>Model!CK163</f>
        <v>0</v>
      </c>
      <c r="CL230">
        <f>Model!CL163</f>
        <v>0</v>
      </c>
      <c r="CM230">
        <f>Model!CM163</f>
        <v>0</v>
      </c>
      <c r="CN230">
        <f>Model!CN163</f>
        <v>0</v>
      </c>
      <c r="CO230">
        <f>Model!CO163</f>
        <v>0</v>
      </c>
      <c r="CP230">
        <f>Model!CP163</f>
        <v>0</v>
      </c>
      <c r="CQ230">
        <f>Model!CQ163</f>
        <v>0</v>
      </c>
      <c r="CR230">
        <f>Model!CR163</f>
        <v>0</v>
      </c>
      <c r="CS230">
        <f>Model!CS163</f>
        <v>0</v>
      </c>
      <c r="CT230">
        <f>Model!CT163</f>
        <v>0</v>
      </c>
      <c r="CU230">
        <f>Model!CU163</f>
        <v>0</v>
      </c>
      <c r="CV230">
        <f>Model!CV163</f>
        <v>0</v>
      </c>
      <c r="CW230">
        <f>Model!CW163</f>
        <v>0</v>
      </c>
      <c r="CX230">
        <f>Model!CX163</f>
        <v>0</v>
      </c>
      <c r="CY230">
        <f>Model!CY163</f>
        <v>0</v>
      </c>
      <c r="CZ230">
        <f>Model!CZ163</f>
        <v>0</v>
      </c>
      <c r="DA230">
        <f>Model!DA163</f>
        <v>0</v>
      </c>
      <c r="DB230">
        <f>Model!DB163</f>
        <v>0</v>
      </c>
      <c r="DC230">
        <f>Model!DC163</f>
        <v>0</v>
      </c>
      <c r="DD230">
        <f>Model!DD163</f>
        <v>0</v>
      </c>
      <c r="DE230">
        <f>Model!DE163</f>
        <v>0</v>
      </c>
      <c r="DF230">
        <f>Model!DF163</f>
        <v>0</v>
      </c>
      <c r="DG230">
        <f>Model!DG163</f>
        <v>0</v>
      </c>
      <c r="DH230">
        <f>Model!DH163</f>
        <v>0</v>
      </c>
      <c r="DI230">
        <f>Model!DI163</f>
        <v>0</v>
      </c>
      <c r="DJ230">
        <f>Model!DJ163</f>
        <v>0</v>
      </c>
      <c r="DK230">
        <f>Model!DK163</f>
        <v>0</v>
      </c>
      <c r="DL230">
        <f>Model!DL163</f>
        <v>0</v>
      </c>
      <c r="DM230">
        <f>Model!DM163</f>
        <v>0</v>
      </c>
      <c r="DN230">
        <f>Model!DN163</f>
        <v>0</v>
      </c>
      <c r="DO230">
        <f>Model!DO163</f>
        <v>0</v>
      </c>
      <c r="DP230">
        <f>Model!DP163</f>
        <v>0</v>
      </c>
      <c r="DQ230">
        <f>Model!DQ163</f>
        <v>0</v>
      </c>
      <c r="DR230">
        <f>Model!DR163</f>
        <v>0</v>
      </c>
      <c r="DS230">
        <f>Model!DS163</f>
        <v>0</v>
      </c>
      <c r="DT230">
        <f>Model!DT163</f>
        <v>0</v>
      </c>
      <c r="DU230">
        <f>Model!DU163</f>
        <v>0</v>
      </c>
      <c r="DV230">
        <f>Model!DV163</f>
        <v>0</v>
      </c>
      <c r="DW230">
        <f>Model!DW163</f>
        <v>0</v>
      </c>
      <c r="DX230">
        <f>Model!DX163</f>
        <v>0</v>
      </c>
      <c r="DY230">
        <f>Model!DY163</f>
        <v>0</v>
      </c>
      <c r="DZ230">
        <f>Model!DZ163</f>
        <v>0</v>
      </c>
      <c r="EA230">
        <f>Model!EA163</f>
        <v>0</v>
      </c>
      <c r="EB230">
        <f>Model!EB163</f>
        <v>0</v>
      </c>
      <c r="EC230">
        <f>Model!EC163</f>
        <v>0</v>
      </c>
      <c r="ED230">
        <f>Model!ED163</f>
        <v>0</v>
      </c>
      <c r="EE230">
        <f>Model!EE163</f>
        <v>0</v>
      </c>
      <c r="EF230">
        <f>Model!EF163</f>
        <v>0</v>
      </c>
      <c r="EG230">
        <f>Model!EG163</f>
        <v>0</v>
      </c>
      <c r="EH230">
        <f>Model!EH163</f>
        <v>0</v>
      </c>
      <c r="EI230">
        <f>Model!EI163</f>
        <v>0</v>
      </c>
      <c r="EJ230">
        <f>Model!EJ163</f>
        <v>0</v>
      </c>
      <c r="EK230">
        <f>Model!EK163</f>
        <v>0</v>
      </c>
      <c r="EL230">
        <f>Model!EM163</f>
        <v>0</v>
      </c>
      <c r="EM230">
        <f>Model!EN163</f>
        <v>0</v>
      </c>
      <c r="EN230">
        <f>Model!EO163</f>
        <v>0</v>
      </c>
      <c r="EO230">
        <f>Model!EP163</f>
        <v>0</v>
      </c>
      <c r="EP230">
        <f>Model!EQ163</f>
        <v>0</v>
      </c>
      <c r="EQ230">
        <f>Model!ER163</f>
        <v>0</v>
      </c>
      <c r="ER230">
        <f>Model!ES163</f>
        <v>0</v>
      </c>
      <c r="ES230">
        <f>Model!ET163</f>
        <v>0</v>
      </c>
      <c r="ET230">
        <f>Model!EU163</f>
        <v>0</v>
      </c>
      <c r="EU230">
        <f>Model!EV163</f>
        <v>0</v>
      </c>
      <c r="EV230">
        <f>Model!EW163</f>
        <v>0</v>
      </c>
      <c r="EW230">
        <f>Model!EX163</f>
        <v>0</v>
      </c>
      <c r="EX230">
        <f>Model!EY163</f>
        <v>0</v>
      </c>
    </row>
    <row r="231" spans="1:154" hidden="1" outlineLevel="1">
      <c r="A231">
        <f>Model!A164</f>
        <v>0</v>
      </c>
      <c r="B231">
        <f>Model!B164</f>
        <v>0</v>
      </c>
      <c r="C231">
        <f>Model!C164</f>
        <v>0</v>
      </c>
      <c r="D231">
        <f>Model!D164</f>
        <v>0</v>
      </c>
      <c r="E231">
        <f>Model!E164</f>
        <v>0</v>
      </c>
      <c r="F231">
        <f>Model!F164</f>
        <v>0</v>
      </c>
      <c r="G231">
        <f>Model!G164</f>
        <v>0</v>
      </c>
      <c r="H231">
        <f>Model!H164</f>
        <v>0</v>
      </c>
      <c r="I231" t="str">
        <f>Model!I164</f>
        <v>Proceeds from Exercise of Stock Options/Repurchases</v>
      </c>
      <c r="J231">
        <f>Model!J164</f>
        <v>0</v>
      </c>
      <c r="K231">
        <f>Model!K164</f>
        <v>0</v>
      </c>
      <c r="L231">
        <f>Model!L164</f>
        <v>0</v>
      </c>
      <c r="M231">
        <f>Model!M164</f>
        <v>0</v>
      </c>
      <c r="N231">
        <f>Model!N164</f>
        <v>0</v>
      </c>
      <c r="O231">
        <f>Model!O164</f>
        <v>0</v>
      </c>
      <c r="P231">
        <f>Model!P164</f>
        <v>0</v>
      </c>
      <c r="Q231">
        <f>Model!Q164</f>
        <v>0</v>
      </c>
      <c r="R231">
        <f>Model!R164</f>
        <v>0</v>
      </c>
      <c r="S231">
        <f>Model!S164</f>
        <v>0</v>
      </c>
      <c r="T231">
        <f>Model!T164</f>
        <v>0</v>
      </c>
      <c r="U231">
        <f>Model!U164</f>
        <v>0</v>
      </c>
      <c r="V231">
        <f>Model!V164</f>
        <v>0</v>
      </c>
      <c r="W231">
        <f>Model!W164</f>
        <v>0</v>
      </c>
      <c r="X231">
        <f>Model!X164</f>
        <v>0</v>
      </c>
      <c r="Y231">
        <f>Model!Y164</f>
        <v>0</v>
      </c>
      <c r="Z231">
        <f>Model!Z164</f>
        <v>0</v>
      </c>
      <c r="AA231">
        <f>Model!AA164</f>
        <v>0</v>
      </c>
      <c r="AB231">
        <f>Model!AB164</f>
        <v>0</v>
      </c>
      <c r="AC231">
        <f>Model!AC164</f>
        <v>0</v>
      </c>
      <c r="AD231">
        <f>Model!AD164</f>
        <v>0</v>
      </c>
      <c r="AE231">
        <f>Model!AE164</f>
        <v>0</v>
      </c>
      <c r="AF231">
        <f>Model!AF164</f>
        <v>0</v>
      </c>
      <c r="AG231">
        <f>Model!AG164</f>
        <v>0</v>
      </c>
      <c r="AH231">
        <f>Model!AH164</f>
        <v>0</v>
      </c>
      <c r="AI231">
        <f>Model!AI164</f>
        <v>0</v>
      </c>
      <c r="AJ231">
        <f>Model!AJ164</f>
        <v>0</v>
      </c>
      <c r="AK231">
        <f>Model!AK164</f>
        <v>0</v>
      </c>
      <c r="AL231">
        <f>Model!AL164</f>
        <v>0</v>
      </c>
      <c r="AM231">
        <f>Model!AM164</f>
        <v>0</v>
      </c>
      <c r="AN231">
        <f>Model!AN164</f>
        <v>0</v>
      </c>
      <c r="AO231">
        <f>Model!AO164</f>
        <v>0</v>
      </c>
      <c r="AP231">
        <f>Model!AP164</f>
        <v>0</v>
      </c>
      <c r="AQ231">
        <f>Model!AQ164</f>
        <v>0</v>
      </c>
      <c r="AR231">
        <f>Model!AR164</f>
        <v>0</v>
      </c>
      <c r="AS231">
        <f>Model!AS164</f>
        <v>0</v>
      </c>
      <c r="AT231">
        <f>Model!AT164</f>
        <v>0</v>
      </c>
      <c r="AU231">
        <f>Model!AU164</f>
        <v>0</v>
      </c>
      <c r="AV231">
        <f>Model!AV164</f>
        <v>0</v>
      </c>
      <c r="AW231">
        <f>Model!AW164</f>
        <v>0</v>
      </c>
      <c r="AX231">
        <f>Model!AX164</f>
        <v>5.0000000000000001E-3</v>
      </c>
      <c r="AY231">
        <f>Model!AY164</f>
        <v>0.42199999999999999</v>
      </c>
      <c r="AZ231">
        <f>Model!AZ164</f>
        <v>0.15999999999999998</v>
      </c>
      <c r="BA231">
        <f>Model!BA164</f>
        <v>0.36300000000000004</v>
      </c>
      <c r="BB231">
        <f>Model!BB164</f>
        <v>0.65700000000000003</v>
      </c>
      <c r="BC231">
        <f>Model!BC164</f>
        <v>0.35199999999999987</v>
      </c>
      <c r="BD231">
        <f>Model!BD164</f>
        <v>0.18500000000000005</v>
      </c>
      <c r="BE231">
        <f>Model!BE164</f>
        <v>1.7229999999999999</v>
      </c>
      <c r="BF231">
        <f>Model!BF164</f>
        <v>2.9049999999999998</v>
      </c>
      <c r="BG231">
        <f>Model!BG164</f>
        <v>1.8880000000000003</v>
      </c>
      <c r="BH231">
        <f>Model!BH164</f>
        <v>1.8949999999999991</v>
      </c>
      <c r="BI231">
        <f>Model!BI164</f>
        <v>0.76000000000000068</v>
      </c>
      <c r="BJ231">
        <f>Model!BJ164</f>
        <v>5.0570000000000004</v>
      </c>
      <c r="BK231">
        <f>Model!BK164</f>
        <v>3.8840000000000003</v>
      </c>
      <c r="BL231">
        <f>Model!BL164</f>
        <v>7.6389999999999976</v>
      </c>
      <c r="BM231">
        <f>Model!BM164</f>
        <v>1.7700000000000031</v>
      </c>
      <c r="BN231">
        <f>Model!BN164</f>
        <v>5.2629999999999999</v>
      </c>
      <c r="BO231">
        <f>Model!BO164</f>
        <v>8.7639999999999993</v>
      </c>
      <c r="BP231">
        <f>Model!BP164</f>
        <v>6.9169999999999998</v>
      </c>
      <c r="BQ231">
        <f>Model!BQ164</f>
        <v>2.979000000000001</v>
      </c>
      <c r="BR231">
        <f>Model!BR164</f>
        <v>8.8209999999999997</v>
      </c>
      <c r="BS231">
        <f>Model!BS164</f>
        <v>5.3900000000000006</v>
      </c>
      <c r="BT231">
        <f>Model!BT164</f>
        <v>-3.6570000000000018</v>
      </c>
      <c r="BU231">
        <f>Model!BU164</f>
        <v>5.7189999999999994</v>
      </c>
      <c r="BV231">
        <f>Model!BV164</f>
        <v>1.5649999999999999</v>
      </c>
      <c r="BW231">
        <f>Model!BW164</f>
        <v>5.886000000000001</v>
      </c>
      <c r="BX231">
        <f>Model!BX164</f>
        <v>12.517999999999997</v>
      </c>
      <c r="BY231">
        <f>Model!BY164</f>
        <v>10.626000000000001</v>
      </c>
      <c r="BZ231">
        <f>Model!BZ164</f>
        <v>10.769</v>
      </c>
      <c r="CA231">
        <f>Model!CA164</f>
        <v>51.198999999999998</v>
      </c>
      <c r="CB231">
        <f>Model!CB164</f>
        <v>17.705000000000005</v>
      </c>
      <c r="CC231">
        <f>Model!CC164</f>
        <v>18.033000000000008</v>
      </c>
      <c r="CD231">
        <f>Model!CD164</f>
        <v>0</v>
      </c>
      <c r="CE231">
        <f>Model!CE164</f>
        <v>0</v>
      </c>
      <c r="CF231">
        <f>Model!CF164</f>
        <v>0</v>
      </c>
      <c r="CG231">
        <f>Model!CG164</f>
        <v>0</v>
      </c>
      <c r="CH231">
        <f>Model!CH164</f>
        <v>0</v>
      </c>
      <c r="CI231">
        <f>Model!CI164</f>
        <v>0</v>
      </c>
      <c r="CJ231">
        <f>Model!CJ164</f>
        <v>0</v>
      </c>
      <c r="CK231">
        <f>Model!CK164</f>
        <v>0</v>
      </c>
      <c r="CL231">
        <f>Model!CL164</f>
        <v>0</v>
      </c>
      <c r="CM231">
        <f>Model!CM164</f>
        <v>0</v>
      </c>
      <c r="CN231">
        <f>Model!CN164</f>
        <v>0</v>
      </c>
      <c r="CO231">
        <f>Model!CO164</f>
        <v>0</v>
      </c>
      <c r="CP231">
        <f>Model!CP164</f>
        <v>0</v>
      </c>
      <c r="CQ231">
        <f>Model!CQ164</f>
        <v>0</v>
      </c>
      <c r="CR231">
        <f>Model!CR164</f>
        <v>0</v>
      </c>
      <c r="CS231">
        <f>Model!CS164</f>
        <v>0</v>
      </c>
      <c r="CT231">
        <f>Model!CT164</f>
        <v>0</v>
      </c>
      <c r="CU231">
        <f>Model!CU164</f>
        <v>0</v>
      </c>
      <c r="CV231">
        <f>Model!CV164</f>
        <v>0</v>
      </c>
      <c r="CW231">
        <f>Model!CW164</f>
        <v>0</v>
      </c>
      <c r="CX231">
        <f>Model!CX164</f>
        <v>0</v>
      </c>
      <c r="CY231">
        <f>Model!CY164</f>
        <v>0</v>
      </c>
      <c r="CZ231">
        <f>Model!CZ164</f>
        <v>0</v>
      </c>
      <c r="DA231">
        <f>Model!DA164</f>
        <v>0</v>
      </c>
      <c r="DB231">
        <f>Model!DB164</f>
        <v>0</v>
      </c>
      <c r="DC231">
        <f>Model!DC164</f>
        <v>0</v>
      </c>
      <c r="DD231">
        <f>Model!DD164</f>
        <v>0</v>
      </c>
      <c r="DE231">
        <f>Model!DE164</f>
        <v>0</v>
      </c>
      <c r="DF231">
        <f>Model!DF164</f>
        <v>0</v>
      </c>
      <c r="DG231">
        <f>Model!DG164</f>
        <v>0</v>
      </c>
      <c r="DH231">
        <f>Model!DH164</f>
        <v>0</v>
      </c>
      <c r="DI231">
        <f>Model!DI164</f>
        <v>0</v>
      </c>
      <c r="DJ231">
        <f>Model!DJ164</f>
        <v>0</v>
      </c>
      <c r="DK231">
        <f>Model!DK164</f>
        <v>0</v>
      </c>
      <c r="DL231">
        <f>Model!DL164</f>
        <v>0</v>
      </c>
      <c r="DM231">
        <f>Model!DM164</f>
        <v>0</v>
      </c>
      <c r="DN231">
        <f>Model!DN164</f>
        <v>0</v>
      </c>
      <c r="DO231">
        <f>Model!DO164</f>
        <v>0</v>
      </c>
      <c r="DP231">
        <f>Model!DP164</f>
        <v>0</v>
      </c>
      <c r="DQ231">
        <f>Model!DQ164</f>
        <v>0</v>
      </c>
      <c r="DR231">
        <f>Model!DR164</f>
        <v>0</v>
      </c>
      <c r="DS231">
        <f>Model!DS164</f>
        <v>0.112</v>
      </c>
      <c r="DT231">
        <f>Model!DT164</f>
        <v>0.1</v>
      </c>
      <c r="DU231">
        <f>Model!DU164</f>
        <v>0.95</v>
      </c>
      <c r="DV231">
        <f>Model!DV164</f>
        <v>2.9169999999999998</v>
      </c>
      <c r="DW231">
        <f>Model!DW164</f>
        <v>7.4479999999999995</v>
      </c>
      <c r="DX231">
        <f>Model!DX164</f>
        <v>18.350000000000001</v>
      </c>
      <c r="DY231">
        <f>Model!DY164</f>
        <v>23.923000000000002</v>
      </c>
      <c r="DZ231">
        <f>Model!DZ164</f>
        <v>16.272999999999996</v>
      </c>
      <c r="EA231">
        <f>Model!EA164</f>
        <v>30.594999999999999</v>
      </c>
      <c r="EB231">
        <f>Model!EB164</f>
        <v>97.706000000000017</v>
      </c>
      <c r="EC231">
        <f>Model!EC164</f>
        <v>0</v>
      </c>
      <c r="ED231">
        <f>Model!ED164</f>
        <v>0</v>
      </c>
      <c r="EE231">
        <f>Model!EE164</f>
        <v>0</v>
      </c>
      <c r="EF231">
        <f>Model!EF164</f>
        <v>0</v>
      </c>
      <c r="EG231">
        <f>Model!EG164</f>
        <v>0</v>
      </c>
      <c r="EH231">
        <f>Model!EH164</f>
        <v>0</v>
      </c>
      <c r="EI231">
        <f>Model!EI164</f>
        <v>0</v>
      </c>
      <c r="EJ231">
        <f>Model!EJ164</f>
        <v>0</v>
      </c>
      <c r="EK231">
        <f>Model!EK164</f>
        <v>0</v>
      </c>
      <c r="EL231">
        <f>Model!EM164</f>
        <v>0</v>
      </c>
      <c r="EM231">
        <f>Model!EN164</f>
        <v>0</v>
      </c>
      <c r="EN231">
        <f>Model!EO164</f>
        <v>0</v>
      </c>
      <c r="EO231">
        <f>Model!EP164</f>
        <v>0</v>
      </c>
      <c r="EP231">
        <f>Model!EQ164</f>
        <v>0</v>
      </c>
      <c r="EQ231">
        <f>Model!ER164</f>
        <v>0</v>
      </c>
      <c r="ER231">
        <f>Model!ES164</f>
        <v>0</v>
      </c>
      <c r="ES231">
        <f>Model!ET164</f>
        <v>0</v>
      </c>
      <c r="ET231">
        <f>Model!EU164</f>
        <v>0</v>
      </c>
      <c r="EU231">
        <f>Model!EV164</f>
        <v>0</v>
      </c>
      <c r="EV231">
        <f>Model!EW164</f>
        <v>0</v>
      </c>
      <c r="EW231">
        <f>Model!EX164</f>
        <v>0</v>
      </c>
      <c r="EX231">
        <f>Model!EY164</f>
        <v>0</v>
      </c>
    </row>
    <row r="232" spans="1:154" hidden="1" outlineLevel="1">
      <c r="A232">
        <f>Model!A165</f>
        <v>0</v>
      </c>
      <c r="B232">
        <f>Model!B165</f>
        <v>0</v>
      </c>
      <c r="C232">
        <f>Model!C165</f>
        <v>0</v>
      </c>
      <c r="D232">
        <f>Model!D165</f>
        <v>0</v>
      </c>
      <c r="E232">
        <f>Model!E165</f>
        <v>0</v>
      </c>
      <c r="F232">
        <f>Model!F165</f>
        <v>0</v>
      </c>
      <c r="G232">
        <f>Model!G165</f>
        <v>0</v>
      </c>
      <c r="H232">
        <f>Model!H165</f>
        <v>0</v>
      </c>
      <c r="I232" t="str">
        <f>Model!I165</f>
        <v>Issuance/Repayment Debt, Net</v>
      </c>
      <c r="J232">
        <f>Model!J165</f>
        <v>0</v>
      </c>
      <c r="K232">
        <f>Model!K165</f>
        <v>0</v>
      </c>
      <c r="L232">
        <f>Model!L165</f>
        <v>0</v>
      </c>
      <c r="M232">
        <f>Model!M165</f>
        <v>0</v>
      </c>
      <c r="N232">
        <f>Model!N165</f>
        <v>0</v>
      </c>
      <c r="O232">
        <f>Model!O165</f>
        <v>0</v>
      </c>
      <c r="P232">
        <f>Model!P165</f>
        <v>0</v>
      </c>
      <c r="Q232">
        <f>Model!Q165</f>
        <v>0</v>
      </c>
      <c r="R232">
        <f>Model!R165</f>
        <v>0</v>
      </c>
      <c r="S232">
        <f>Model!S165</f>
        <v>0</v>
      </c>
      <c r="T232">
        <f>Model!T165</f>
        <v>0</v>
      </c>
      <c r="U232">
        <f>Model!U165</f>
        <v>0</v>
      </c>
      <c r="V232">
        <f>Model!V165</f>
        <v>0</v>
      </c>
      <c r="W232">
        <f>Model!W165</f>
        <v>0</v>
      </c>
      <c r="X232">
        <f>Model!X165</f>
        <v>0</v>
      </c>
      <c r="Y232">
        <f>Model!Y165</f>
        <v>0</v>
      </c>
      <c r="Z232">
        <f>Model!Z165</f>
        <v>0</v>
      </c>
      <c r="AA232">
        <f>Model!AA165</f>
        <v>0</v>
      </c>
      <c r="AB232">
        <f>Model!AB165</f>
        <v>0</v>
      </c>
      <c r="AC232">
        <f>Model!AC165</f>
        <v>0</v>
      </c>
      <c r="AD232">
        <f>Model!AD165</f>
        <v>0</v>
      </c>
      <c r="AE232">
        <f>Model!AE165</f>
        <v>0</v>
      </c>
      <c r="AF232">
        <f>Model!AF165</f>
        <v>0</v>
      </c>
      <c r="AG232">
        <f>Model!AG165</f>
        <v>0</v>
      </c>
      <c r="AH232">
        <f>Model!AH165</f>
        <v>0</v>
      </c>
      <c r="AI232">
        <f>Model!AI165</f>
        <v>0</v>
      </c>
      <c r="AJ232">
        <f>Model!AJ165</f>
        <v>0</v>
      </c>
      <c r="AK232">
        <f>Model!AK165</f>
        <v>0</v>
      </c>
      <c r="AL232">
        <f>Model!AL165</f>
        <v>0</v>
      </c>
      <c r="AM232">
        <f>Model!AM165</f>
        <v>0</v>
      </c>
      <c r="AN232">
        <f>Model!AN165</f>
        <v>0</v>
      </c>
      <c r="AO232">
        <f>Model!AO165</f>
        <v>0</v>
      </c>
      <c r="AP232">
        <f>Model!AP165</f>
        <v>0</v>
      </c>
      <c r="AQ232">
        <f>Model!AQ165</f>
        <v>0</v>
      </c>
      <c r="AR232">
        <f>Model!AR165</f>
        <v>0</v>
      </c>
      <c r="AS232">
        <f>Model!AS165</f>
        <v>0</v>
      </c>
      <c r="AT232">
        <f>Model!AT165</f>
        <v>0</v>
      </c>
      <c r="AU232">
        <f>Model!AU165</f>
        <v>0</v>
      </c>
      <c r="AV232">
        <f>Model!AV165</f>
        <v>0</v>
      </c>
      <c r="AW232">
        <f>Model!AW165</f>
        <v>0</v>
      </c>
      <c r="AX232">
        <f>Model!AX165</f>
        <v>0</v>
      </c>
      <c r="AY232">
        <f>Model!AY165</f>
        <v>0</v>
      </c>
      <c r="AZ232">
        <f>Model!AZ165</f>
        <v>0</v>
      </c>
      <c r="BA232">
        <f>Model!BA165</f>
        <v>0</v>
      </c>
      <c r="BB232">
        <f>Model!BB165</f>
        <v>0</v>
      </c>
      <c r="BC232">
        <f>Model!BC165</f>
        <v>0</v>
      </c>
      <c r="BD232">
        <f>Model!BD165</f>
        <v>0</v>
      </c>
      <c r="BE232">
        <f>Model!BE165</f>
        <v>0</v>
      </c>
      <c r="BF232">
        <f>Model!BF165</f>
        <v>0</v>
      </c>
      <c r="BG232">
        <f>Model!BG165</f>
        <v>0</v>
      </c>
      <c r="BH232">
        <f>Model!BH165</f>
        <v>0</v>
      </c>
      <c r="BI232">
        <f>Model!BI165</f>
        <v>0</v>
      </c>
      <c r="BJ232">
        <f>Model!BJ165</f>
        <v>0</v>
      </c>
      <c r="BK232">
        <f>Model!BK165</f>
        <v>0</v>
      </c>
      <c r="BL232">
        <f>Model!BL165</f>
        <v>0</v>
      </c>
      <c r="BM232">
        <f>Model!BM165</f>
        <v>0</v>
      </c>
      <c r="BN232">
        <f>Model!BN165</f>
        <v>0</v>
      </c>
      <c r="BO232">
        <f>Model!BO165</f>
        <v>0</v>
      </c>
      <c r="BP232">
        <f>Model!BP165</f>
        <v>0</v>
      </c>
      <c r="BQ232">
        <f>Model!BQ165</f>
        <v>0</v>
      </c>
      <c r="BR232">
        <f>Model!BR165</f>
        <v>0</v>
      </c>
      <c r="BS232">
        <f>Model!BS165</f>
        <v>0</v>
      </c>
      <c r="BT232">
        <f>Model!BT165</f>
        <v>0</v>
      </c>
      <c r="BU232">
        <f>Model!BU165</f>
        <v>0</v>
      </c>
      <c r="BV232">
        <f>Model!BV165</f>
        <v>0</v>
      </c>
      <c r="BW232">
        <f>Model!BW165</f>
        <v>0</v>
      </c>
      <c r="BX232">
        <f>Model!BX165</f>
        <v>0</v>
      </c>
      <c r="BY232">
        <f>Model!BY165</f>
        <v>40.932999999999993</v>
      </c>
      <c r="BZ232">
        <f>Model!BZ165</f>
        <v>0</v>
      </c>
      <c r="CA232">
        <f>Model!CA165</f>
        <v>0</v>
      </c>
      <c r="CB232">
        <f>Model!CB165</f>
        <v>0</v>
      </c>
      <c r="CC232">
        <f>Model!CC165</f>
        <v>0</v>
      </c>
      <c r="CD232">
        <f>Model!CD165</f>
        <v>0</v>
      </c>
      <c r="CE232">
        <f>Model!CE165</f>
        <v>0</v>
      </c>
      <c r="CF232">
        <f>Model!CF165</f>
        <v>0</v>
      </c>
      <c r="CG232">
        <f>Model!CG165</f>
        <v>0</v>
      </c>
      <c r="CH232">
        <f>Model!CH165</f>
        <v>0</v>
      </c>
      <c r="CI232">
        <f>Model!CI165</f>
        <v>0</v>
      </c>
      <c r="CJ232">
        <f>Model!CJ165</f>
        <v>0</v>
      </c>
      <c r="CK232">
        <f>Model!CK165</f>
        <v>0</v>
      </c>
      <c r="CL232">
        <f>Model!CL165</f>
        <v>0</v>
      </c>
      <c r="CM232">
        <f>Model!CM165</f>
        <v>0</v>
      </c>
      <c r="CN232">
        <f>Model!CN165</f>
        <v>0</v>
      </c>
      <c r="CO232">
        <f>Model!CO165</f>
        <v>0</v>
      </c>
      <c r="CP232">
        <f>Model!CP165</f>
        <v>0</v>
      </c>
      <c r="CQ232">
        <f>Model!CQ165</f>
        <v>0</v>
      </c>
      <c r="CR232">
        <f>Model!CR165</f>
        <v>0</v>
      </c>
      <c r="CS232">
        <f>Model!CS165</f>
        <v>0</v>
      </c>
      <c r="CT232">
        <f>Model!CT165</f>
        <v>0</v>
      </c>
      <c r="CU232">
        <f>Model!CU165</f>
        <v>0</v>
      </c>
      <c r="CV232">
        <f>Model!CV165</f>
        <v>0</v>
      </c>
      <c r="CW232">
        <f>Model!CW165</f>
        <v>0</v>
      </c>
      <c r="CX232">
        <f>Model!CX165</f>
        <v>0</v>
      </c>
      <c r="CY232">
        <f>Model!CY165</f>
        <v>0</v>
      </c>
      <c r="CZ232">
        <f>Model!CZ165</f>
        <v>0</v>
      </c>
      <c r="DA232">
        <f>Model!DA165</f>
        <v>0</v>
      </c>
      <c r="DB232">
        <f>Model!DB165</f>
        <v>0</v>
      </c>
      <c r="DC232">
        <f>Model!DC165</f>
        <v>0</v>
      </c>
      <c r="DD232">
        <f>Model!DD165</f>
        <v>0</v>
      </c>
      <c r="DE232">
        <f>Model!DE165</f>
        <v>0</v>
      </c>
      <c r="DF232">
        <f>Model!DF165</f>
        <v>0</v>
      </c>
      <c r="DG232">
        <f>Model!DG165</f>
        <v>0</v>
      </c>
      <c r="DH232">
        <f>Model!DH165</f>
        <v>0</v>
      </c>
      <c r="DI232">
        <f>Model!DI165</f>
        <v>0</v>
      </c>
      <c r="DJ232">
        <f>Model!DJ165</f>
        <v>0</v>
      </c>
      <c r="DK232">
        <f>Model!DK165</f>
        <v>0</v>
      </c>
      <c r="DL232">
        <f>Model!DL165</f>
        <v>0</v>
      </c>
      <c r="DM232">
        <f>Model!DM165</f>
        <v>0</v>
      </c>
      <c r="DN232">
        <f>Model!DN165</f>
        <v>0</v>
      </c>
      <c r="DO232">
        <f>Model!DO165</f>
        <v>0</v>
      </c>
      <c r="DP232">
        <f>Model!DP165</f>
        <v>0</v>
      </c>
      <c r="DQ232">
        <f>Model!DQ165</f>
        <v>0</v>
      </c>
      <c r="DR232">
        <f>Model!DR165</f>
        <v>0</v>
      </c>
      <c r="DS232">
        <f>Model!DS165</f>
        <v>0</v>
      </c>
      <c r="DT232">
        <f>Model!DT165</f>
        <v>0</v>
      </c>
      <c r="DU232">
        <f>Model!DU165</f>
        <v>0</v>
      </c>
      <c r="DV232">
        <f>Model!DV165</f>
        <v>0</v>
      </c>
      <c r="DW232">
        <f>Model!DW165</f>
        <v>0</v>
      </c>
      <c r="DX232">
        <f>Model!DX165</f>
        <v>0</v>
      </c>
      <c r="DY232">
        <f>Model!DY165</f>
        <v>0</v>
      </c>
      <c r="DZ232">
        <f>Model!DZ165</f>
        <v>0</v>
      </c>
      <c r="EA232">
        <f>Model!EA165</f>
        <v>40.932999999999993</v>
      </c>
      <c r="EB232">
        <f>Model!EB165</f>
        <v>0</v>
      </c>
      <c r="EC232">
        <f>Model!EC165</f>
        <v>0</v>
      </c>
      <c r="ED232">
        <f>Model!ED165</f>
        <v>0</v>
      </c>
      <c r="EE232">
        <f>Model!EE165</f>
        <v>0</v>
      </c>
      <c r="EF232">
        <f>Model!EF165</f>
        <v>0</v>
      </c>
      <c r="EG232">
        <f>Model!EG165</f>
        <v>0</v>
      </c>
      <c r="EH232">
        <f>Model!EH165</f>
        <v>0</v>
      </c>
      <c r="EI232">
        <f>Model!EI165</f>
        <v>0</v>
      </c>
      <c r="EJ232">
        <f>Model!EJ165</f>
        <v>0</v>
      </c>
      <c r="EK232">
        <f>Model!EK165</f>
        <v>0</v>
      </c>
      <c r="EL232">
        <f>Model!EM165</f>
        <v>0</v>
      </c>
      <c r="EM232">
        <f>Model!EN165</f>
        <v>0</v>
      </c>
      <c r="EN232">
        <f>Model!EO165</f>
        <v>0</v>
      </c>
      <c r="EO232">
        <f>Model!EP165</f>
        <v>0</v>
      </c>
      <c r="EP232">
        <f>Model!EQ165</f>
        <v>0</v>
      </c>
      <c r="EQ232">
        <f>Model!ER165</f>
        <v>0</v>
      </c>
      <c r="ER232">
        <f>Model!ES165</f>
        <v>0</v>
      </c>
      <c r="ES232">
        <f>Model!ET165</f>
        <v>0</v>
      </c>
      <c r="ET232">
        <f>Model!EU165</f>
        <v>0</v>
      </c>
      <c r="EU232">
        <f>Model!EV165</f>
        <v>0</v>
      </c>
      <c r="EV232">
        <f>Model!EW165</f>
        <v>0</v>
      </c>
      <c r="EW232">
        <f>Model!EX165</f>
        <v>0</v>
      </c>
      <c r="EX232">
        <f>Model!EY165</f>
        <v>0</v>
      </c>
    </row>
    <row r="233" spans="1:154" hidden="1" outlineLevel="1">
      <c r="A233">
        <f>Model!A166</f>
        <v>0</v>
      </c>
      <c r="B233">
        <f>Model!B166</f>
        <v>0</v>
      </c>
      <c r="C233">
        <f>Model!C166</f>
        <v>0</v>
      </c>
      <c r="D233">
        <f>Model!D166</f>
        <v>0</v>
      </c>
      <c r="E233">
        <f>Model!E166</f>
        <v>0</v>
      </c>
      <c r="F233">
        <f>Model!F166</f>
        <v>0</v>
      </c>
      <c r="G233">
        <f>Model!G166</f>
        <v>0</v>
      </c>
      <c r="H233">
        <f>Model!H166</f>
        <v>0</v>
      </c>
      <c r="I233" t="str">
        <f>Model!I166</f>
        <v>Proceeds from IPO</v>
      </c>
      <c r="J233">
        <f>Model!J166</f>
        <v>0</v>
      </c>
      <c r="K233">
        <f>Model!K166</f>
        <v>0</v>
      </c>
      <c r="L233">
        <f>Model!L166</f>
        <v>0</v>
      </c>
      <c r="M233">
        <f>Model!M166</f>
        <v>0</v>
      </c>
      <c r="N233">
        <f>Model!N166</f>
        <v>0</v>
      </c>
      <c r="O233">
        <f>Model!O166</f>
        <v>0</v>
      </c>
      <c r="P233">
        <f>Model!P166</f>
        <v>0</v>
      </c>
      <c r="Q233">
        <f>Model!Q166</f>
        <v>0</v>
      </c>
      <c r="R233">
        <f>Model!R166</f>
        <v>0</v>
      </c>
      <c r="S233">
        <f>Model!S166</f>
        <v>0</v>
      </c>
      <c r="T233">
        <f>Model!T166</f>
        <v>0</v>
      </c>
      <c r="U233">
        <f>Model!U166</f>
        <v>0</v>
      </c>
      <c r="V233">
        <f>Model!V166</f>
        <v>0</v>
      </c>
      <c r="W233">
        <f>Model!W166</f>
        <v>0</v>
      </c>
      <c r="X233">
        <f>Model!X166</f>
        <v>0</v>
      </c>
      <c r="Y233">
        <f>Model!Y166</f>
        <v>0</v>
      </c>
      <c r="Z233">
        <f>Model!Z166</f>
        <v>0</v>
      </c>
      <c r="AA233">
        <f>Model!AA166</f>
        <v>0</v>
      </c>
      <c r="AB233">
        <f>Model!AB166</f>
        <v>0</v>
      </c>
      <c r="AC233">
        <f>Model!AC166</f>
        <v>0</v>
      </c>
      <c r="AD233">
        <f>Model!AD166</f>
        <v>0</v>
      </c>
      <c r="AE233">
        <f>Model!AE166</f>
        <v>0</v>
      </c>
      <c r="AF233">
        <f>Model!AF166</f>
        <v>0</v>
      </c>
      <c r="AG233">
        <f>Model!AG166</f>
        <v>0</v>
      </c>
      <c r="AH233">
        <f>Model!AH166</f>
        <v>0</v>
      </c>
      <c r="AI233">
        <f>Model!AI166</f>
        <v>0</v>
      </c>
      <c r="AJ233">
        <f>Model!AJ166</f>
        <v>0</v>
      </c>
      <c r="AK233">
        <f>Model!AK166</f>
        <v>0</v>
      </c>
      <c r="AL233">
        <f>Model!AL166</f>
        <v>0</v>
      </c>
      <c r="AM233">
        <f>Model!AM166</f>
        <v>0</v>
      </c>
      <c r="AN233">
        <f>Model!AN166</f>
        <v>0</v>
      </c>
      <c r="AO233">
        <f>Model!AO166</f>
        <v>0</v>
      </c>
      <c r="AP233">
        <f>Model!AP166</f>
        <v>0</v>
      </c>
      <c r="AQ233">
        <f>Model!AQ166</f>
        <v>0</v>
      </c>
      <c r="AR233">
        <f>Model!AR166</f>
        <v>0</v>
      </c>
      <c r="AS233">
        <f>Model!AS166</f>
        <v>0</v>
      </c>
      <c r="AT233">
        <f>Model!AT166</f>
        <v>0</v>
      </c>
      <c r="AU233">
        <f>Model!AU166</f>
        <v>0</v>
      </c>
      <c r="AV233">
        <f>Model!AV166</f>
        <v>0</v>
      </c>
      <c r="AW233">
        <f>Model!AW166</f>
        <v>0</v>
      </c>
      <c r="AX233">
        <f>Model!AX166</f>
        <v>0</v>
      </c>
      <c r="AY233">
        <f>Model!AY166</f>
        <v>0</v>
      </c>
      <c r="AZ233">
        <f>Model!AZ166</f>
        <v>0</v>
      </c>
      <c r="BA233">
        <f>Model!BA166</f>
        <v>0</v>
      </c>
      <c r="BB233">
        <f>Model!BB166</f>
        <v>0</v>
      </c>
      <c r="BC233">
        <f>Model!BC166</f>
        <v>-1.8540000000000001</v>
      </c>
      <c r="BD233">
        <f>Model!BD166</f>
        <v>72.641999999999996</v>
      </c>
      <c r="BE233">
        <f>Model!BE166</f>
        <v>8.8817841970012523E-16</v>
      </c>
      <c r="BF233">
        <f>Model!BF166</f>
        <v>0</v>
      </c>
      <c r="BG233">
        <f>Model!BG166</f>
        <v>0</v>
      </c>
      <c r="BH233">
        <f>Model!BH166</f>
        <v>156.726</v>
      </c>
      <c r="BI233">
        <f>Model!BI166</f>
        <v>0</v>
      </c>
      <c r="BJ233">
        <f>Model!BJ166</f>
        <v>0</v>
      </c>
      <c r="BK233">
        <f>Model!BK166</f>
        <v>0</v>
      </c>
      <c r="BL233">
        <f>Model!BL166</f>
        <v>253.899</v>
      </c>
      <c r="BM233">
        <f>Model!BM166</f>
        <v>0</v>
      </c>
      <c r="BN233">
        <f>Model!BN166</f>
        <v>0</v>
      </c>
      <c r="BO233">
        <f>Model!BO166</f>
        <v>0</v>
      </c>
      <c r="BP233">
        <f>Model!BP166</f>
        <v>0</v>
      </c>
      <c r="BQ233">
        <f>Model!BQ166</f>
        <v>0</v>
      </c>
      <c r="BR233">
        <f>Model!BR166</f>
        <v>0</v>
      </c>
      <c r="BS233">
        <f>Model!BS166</f>
        <v>0</v>
      </c>
      <c r="BT233">
        <f>Model!BT166</f>
        <v>0</v>
      </c>
      <c r="BU233">
        <f>Model!BU166</f>
        <v>0</v>
      </c>
      <c r="BV233">
        <f>Model!BV166</f>
        <v>0</v>
      </c>
      <c r="BW233">
        <f>Model!BW166</f>
        <v>0</v>
      </c>
      <c r="BX233">
        <f>Model!BX166</f>
        <v>0</v>
      </c>
      <c r="BY233">
        <f>Model!BY166</f>
        <v>0</v>
      </c>
      <c r="BZ233">
        <f>Model!BZ166</f>
        <v>0</v>
      </c>
      <c r="CA233">
        <f>Model!CA166</f>
        <v>0</v>
      </c>
      <c r="CB233">
        <f>Model!CB166</f>
        <v>0</v>
      </c>
      <c r="CC233">
        <f>Model!CC166</f>
        <v>0</v>
      </c>
      <c r="CD233">
        <f>Model!CD166</f>
        <v>0</v>
      </c>
      <c r="CE233">
        <f>Model!CE166</f>
        <v>0</v>
      </c>
      <c r="CF233">
        <f>Model!CF166</f>
        <v>0</v>
      </c>
      <c r="CG233">
        <f>Model!CG166</f>
        <v>0</v>
      </c>
      <c r="CH233">
        <f>Model!CH166</f>
        <v>0</v>
      </c>
      <c r="CI233">
        <f>Model!CI166</f>
        <v>0</v>
      </c>
      <c r="CJ233">
        <f>Model!CJ166</f>
        <v>0</v>
      </c>
      <c r="CK233">
        <f>Model!CK166</f>
        <v>0</v>
      </c>
      <c r="CL233">
        <f>Model!CL166</f>
        <v>0</v>
      </c>
      <c r="CM233">
        <f>Model!CM166</f>
        <v>0</v>
      </c>
      <c r="CN233">
        <f>Model!CN166</f>
        <v>0</v>
      </c>
      <c r="CO233">
        <f>Model!CO166</f>
        <v>0</v>
      </c>
      <c r="CP233">
        <f>Model!CP166</f>
        <v>0</v>
      </c>
      <c r="CQ233">
        <f>Model!CQ166</f>
        <v>0</v>
      </c>
      <c r="CR233">
        <f>Model!CR166</f>
        <v>0</v>
      </c>
      <c r="CS233">
        <f>Model!CS166</f>
        <v>0</v>
      </c>
      <c r="CT233">
        <f>Model!CT166</f>
        <v>0</v>
      </c>
      <c r="CU233">
        <f>Model!CU166</f>
        <v>0</v>
      </c>
      <c r="CV233">
        <f>Model!CV166</f>
        <v>0</v>
      </c>
      <c r="CW233">
        <f>Model!CW166</f>
        <v>0</v>
      </c>
      <c r="CX233">
        <f>Model!CX166</f>
        <v>0</v>
      </c>
      <c r="CY233">
        <f>Model!CY166</f>
        <v>0</v>
      </c>
      <c r="CZ233">
        <f>Model!CZ166</f>
        <v>0</v>
      </c>
      <c r="DA233">
        <f>Model!DA166</f>
        <v>0</v>
      </c>
      <c r="DB233">
        <f>Model!DB166</f>
        <v>0</v>
      </c>
      <c r="DC233">
        <f>Model!DC166</f>
        <v>0</v>
      </c>
      <c r="DD233">
        <f>Model!DD166</f>
        <v>0</v>
      </c>
      <c r="DE233">
        <f>Model!DE166</f>
        <v>0</v>
      </c>
      <c r="DF233">
        <f>Model!DF166</f>
        <v>0</v>
      </c>
      <c r="DG233">
        <f>Model!DG166</f>
        <v>0</v>
      </c>
      <c r="DH233">
        <f>Model!DH166</f>
        <v>0</v>
      </c>
      <c r="DI233">
        <f>Model!DI166</f>
        <v>0</v>
      </c>
      <c r="DJ233">
        <f>Model!DJ166</f>
        <v>0</v>
      </c>
      <c r="DK233">
        <f>Model!DK166</f>
        <v>0</v>
      </c>
      <c r="DL233">
        <f>Model!DL166</f>
        <v>0</v>
      </c>
      <c r="DM233">
        <f>Model!DM166</f>
        <v>0</v>
      </c>
      <c r="DN233">
        <f>Model!DN166</f>
        <v>0</v>
      </c>
      <c r="DO233">
        <f>Model!DO166</f>
        <v>0</v>
      </c>
      <c r="DP233">
        <f>Model!DP166</f>
        <v>0</v>
      </c>
      <c r="DQ233">
        <f>Model!DQ166</f>
        <v>0</v>
      </c>
      <c r="DR233">
        <f>Model!DR166</f>
        <v>0</v>
      </c>
      <c r="DS233">
        <f>Model!DS166</f>
        <v>0</v>
      </c>
      <c r="DT233">
        <f>Model!DT166</f>
        <v>0</v>
      </c>
      <c r="DU233">
        <f>Model!DU166</f>
        <v>0</v>
      </c>
      <c r="DV233">
        <f>Model!DV166</f>
        <v>70.787999999999997</v>
      </c>
      <c r="DW233">
        <f>Model!DW166</f>
        <v>156.726</v>
      </c>
      <c r="DX233">
        <f>Model!DX166</f>
        <v>253.899</v>
      </c>
      <c r="DY233">
        <f>Model!DY166</f>
        <v>0</v>
      </c>
      <c r="DZ233">
        <f>Model!DZ166</f>
        <v>0</v>
      </c>
      <c r="EA233">
        <f>Model!EA166</f>
        <v>0</v>
      </c>
      <c r="EB233">
        <f>Model!EB166</f>
        <v>0</v>
      </c>
      <c r="EC233">
        <f>Model!EC166</f>
        <v>0</v>
      </c>
      <c r="ED233">
        <f>Model!ED166</f>
        <v>0</v>
      </c>
      <c r="EE233">
        <f>Model!EE166</f>
        <v>0</v>
      </c>
      <c r="EF233">
        <f>Model!EF166</f>
        <v>0</v>
      </c>
      <c r="EG233">
        <f>Model!EG166</f>
        <v>0</v>
      </c>
      <c r="EH233">
        <f>Model!EH166</f>
        <v>0</v>
      </c>
      <c r="EI233">
        <f>Model!EI166</f>
        <v>0</v>
      </c>
      <c r="EJ233">
        <f>Model!EJ166</f>
        <v>0</v>
      </c>
      <c r="EK233">
        <f>Model!EK166</f>
        <v>0</v>
      </c>
      <c r="EL233">
        <f>Model!EM166</f>
        <v>0</v>
      </c>
      <c r="EM233">
        <f>Model!EN166</f>
        <v>0</v>
      </c>
      <c r="EN233">
        <f>Model!EO166</f>
        <v>0</v>
      </c>
      <c r="EO233">
        <f>Model!EP166</f>
        <v>0</v>
      </c>
      <c r="EP233">
        <f>Model!EQ166</f>
        <v>0</v>
      </c>
      <c r="EQ233">
        <f>Model!ER166</f>
        <v>0</v>
      </c>
      <c r="ER233">
        <f>Model!ES166</f>
        <v>0</v>
      </c>
      <c r="ES233">
        <f>Model!ET166</f>
        <v>0</v>
      </c>
      <c r="ET233">
        <f>Model!EU166</f>
        <v>0</v>
      </c>
      <c r="EU233">
        <f>Model!EV166</f>
        <v>0</v>
      </c>
      <c r="EV233">
        <f>Model!EW166</f>
        <v>0</v>
      </c>
      <c r="EW233">
        <f>Model!EX166</f>
        <v>0</v>
      </c>
      <c r="EX233">
        <f>Model!EY166</f>
        <v>0</v>
      </c>
    </row>
    <row r="234" spans="1:154" hidden="1" outlineLevel="1">
      <c r="A234">
        <f>Model!A167</f>
        <v>0</v>
      </c>
      <c r="B234">
        <f>Model!B167</f>
        <v>0</v>
      </c>
      <c r="C234">
        <f>Model!C167</f>
        <v>0</v>
      </c>
      <c r="D234">
        <f>Model!D167</f>
        <v>0</v>
      </c>
      <c r="E234">
        <f>Model!E167</f>
        <v>0</v>
      </c>
      <c r="F234">
        <f>Model!F167</f>
        <v>0</v>
      </c>
      <c r="G234">
        <f>Model!G167</f>
        <v>0</v>
      </c>
      <c r="H234">
        <f>Model!H167</f>
        <v>0</v>
      </c>
      <c r="I234" t="str">
        <f>Model!I167</f>
        <v>Proceeds from Concurrent Private Placement</v>
      </c>
      <c r="J234">
        <f>Model!J167</f>
        <v>0</v>
      </c>
      <c r="K234">
        <f>Model!K167</f>
        <v>0</v>
      </c>
      <c r="L234">
        <f>Model!L167</f>
        <v>0</v>
      </c>
      <c r="M234">
        <f>Model!M167</f>
        <v>0</v>
      </c>
      <c r="N234">
        <f>Model!N167</f>
        <v>0</v>
      </c>
      <c r="O234">
        <f>Model!O167</f>
        <v>0</v>
      </c>
      <c r="P234">
        <f>Model!P167</f>
        <v>0</v>
      </c>
      <c r="Q234">
        <f>Model!Q167</f>
        <v>0</v>
      </c>
      <c r="R234">
        <f>Model!R167</f>
        <v>0</v>
      </c>
      <c r="S234">
        <f>Model!S167</f>
        <v>0</v>
      </c>
      <c r="T234">
        <f>Model!T167</f>
        <v>0</v>
      </c>
      <c r="U234">
        <f>Model!U167</f>
        <v>0</v>
      </c>
      <c r="V234">
        <f>Model!V167</f>
        <v>0</v>
      </c>
      <c r="W234">
        <f>Model!W167</f>
        <v>0</v>
      </c>
      <c r="X234">
        <f>Model!X167</f>
        <v>0</v>
      </c>
      <c r="Y234">
        <f>Model!Y167</f>
        <v>0</v>
      </c>
      <c r="Z234">
        <f>Model!Z167</f>
        <v>0</v>
      </c>
      <c r="AA234">
        <f>Model!AA167</f>
        <v>0</v>
      </c>
      <c r="AB234">
        <f>Model!AB167</f>
        <v>0</v>
      </c>
      <c r="AC234">
        <f>Model!AC167</f>
        <v>0</v>
      </c>
      <c r="AD234">
        <f>Model!AD167</f>
        <v>0</v>
      </c>
      <c r="AE234">
        <f>Model!AE167</f>
        <v>0</v>
      </c>
      <c r="AF234">
        <f>Model!AF167</f>
        <v>0</v>
      </c>
      <c r="AG234">
        <f>Model!AG167</f>
        <v>0</v>
      </c>
      <c r="AH234">
        <f>Model!AH167</f>
        <v>0</v>
      </c>
      <c r="AI234">
        <f>Model!AI167</f>
        <v>0</v>
      </c>
      <c r="AJ234">
        <f>Model!AJ167</f>
        <v>0</v>
      </c>
      <c r="AK234">
        <f>Model!AK167</f>
        <v>0</v>
      </c>
      <c r="AL234">
        <f>Model!AL167</f>
        <v>0</v>
      </c>
      <c r="AM234">
        <f>Model!AM167</f>
        <v>0</v>
      </c>
      <c r="AN234">
        <f>Model!AN167</f>
        <v>0</v>
      </c>
      <c r="AO234">
        <f>Model!AO167</f>
        <v>0</v>
      </c>
      <c r="AP234">
        <f>Model!AP167</f>
        <v>0</v>
      </c>
      <c r="AQ234">
        <f>Model!AQ167</f>
        <v>0</v>
      </c>
      <c r="AR234">
        <f>Model!AR167</f>
        <v>0</v>
      </c>
      <c r="AS234">
        <f>Model!AS167</f>
        <v>0</v>
      </c>
      <c r="AT234">
        <f>Model!AT167</f>
        <v>0</v>
      </c>
      <c r="AU234">
        <f>Model!AU167</f>
        <v>0</v>
      </c>
      <c r="AV234">
        <f>Model!AV167</f>
        <v>0</v>
      </c>
      <c r="AW234">
        <f>Model!AW167</f>
        <v>0</v>
      </c>
      <c r="AX234">
        <f>Model!AX167</f>
        <v>0</v>
      </c>
      <c r="AY234">
        <f>Model!AY167</f>
        <v>0</v>
      </c>
      <c r="AZ234">
        <f>Model!AZ167</f>
        <v>0</v>
      </c>
      <c r="BA234">
        <f>Model!BA167</f>
        <v>0</v>
      </c>
      <c r="BB234">
        <f>Model!BB167</f>
        <v>0</v>
      </c>
      <c r="BC234">
        <f>Model!BC167</f>
        <v>0</v>
      </c>
      <c r="BD234">
        <f>Model!BD167</f>
        <v>5.5</v>
      </c>
      <c r="BE234">
        <f>Model!BE167</f>
        <v>0</v>
      </c>
      <c r="BF234">
        <f>Model!BF167</f>
        <v>0</v>
      </c>
      <c r="BG234">
        <f>Model!BG167</f>
        <v>0</v>
      </c>
      <c r="BH234">
        <f>Model!BH167</f>
        <v>0</v>
      </c>
      <c r="BI234">
        <f>Model!BI167</f>
        <v>0</v>
      </c>
      <c r="BJ234">
        <f>Model!BJ167</f>
        <v>0</v>
      </c>
      <c r="BK234">
        <f>Model!BK167</f>
        <v>0</v>
      </c>
      <c r="BL234">
        <f>Model!BL167</f>
        <v>0</v>
      </c>
      <c r="BM234">
        <f>Model!BM167</f>
        <v>0</v>
      </c>
      <c r="BN234">
        <f>Model!BN167</f>
        <v>0</v>
      </c>
      <c r="BO234">
        <f>Model!BO167</f>
        <v>0</v>
      </c>
      <c r="BP234">
        <f>Model!BP167</f>
        <v>0</v>
      </c>
      <c r="BQ234">
        <f>Model!BQ167</f>
        <v>0</v>
      </c>
      <c r="BR234">
        <f>Model!BR167</f>
        <v>0</v>
      </c>
      <c r="BS234">
        <f>Model!BS167</f>
        <v>0</v>
      </c>
      <c r="BT234">
        <f>Model!BT167</f>
        <v>0</v>
      </c>
      <c r="BU234">
        <f>Model!BU167</f>
        <v>0</v>
      </c>
      <c r="BV234">
        <f>Model!BV167</f>
        <v>0</v>
      </c>
      <c r="BW234">
        <f>Model!BW167</f>
        <v>0</v>
      </c>
      <c r="BX234">
        <f>Model!BX167</f>
        <v>0</v>
      </c>
      <c r="BY234">
        <f>Model!BY167</f>
        <v>0</v>
      </c>
      <c r="BZ234">
        <f>Model!BZ167</f>
        <v>0</v>
      </c>
      <c r="CA234">
        <f>Model!CA167</f>
        <v>0</v>
      </c>
      <c r="CB234">
        <f>Model!CB167</f>
        <v>0</v>
      </c>
      <c r="CC234">
        <f>Model!CC167</f>
        <v>0</v>
      </c>
      <c r="CD234">
        <f>Model!CD167</f>
        <v>0</v>
      </c>
      <c r="CE234">
        <f>Model!CE167</f>
        <v>0</v>
      </c>
      <c r="CF234">
        <f>Model!CF167</f>
        <v>0</v>
      </c>
      <c r="CG234">
        <f>Model!CG167</f>
        <v>0</v>
      </c>
      <c r="CH234">
        <f>Model!CH167</f>
        <v>0</v>
      </c>
      <c r="CI234">
        <f>Model!CI167</f>
        <v>0</v>
      </c>
      <c r="CJ234">
        <f>Model!CJ167</f>
        <v>0</v>
      </c>
      <c r="CK234">
        <f>Model!CK167</f>
        <v>0</v>
      </c>
      <c r="CL234">
        <f>Model!CL167</f>
        <v>0</v>
      </c>
      <c r="CM234">
        <f>Model!CM167</f>
        <v>0</v>
      </c>
      <c r="CN234">
        <f>Model!CN167</f>
        <v>0</v>
      </c>
      <c r="CO234">
        <f>Model!CO167</f>
        <v>0</v>
      </c>
      <c r="CP234">
        <f>Model!CP167</f>
        <v>0</v>
      </c>
      <c r="CQ234">
        <f>Model!CQ167</f>
        <v>0</v>
      </c>
      <c r="CR234">
        <f>Model!CR167</f>
        <v>0</v>
      </c>
      <c r="CS234">
        <f>Model!CS167</f>
        <v>0</v>
      </c>
      <c r="CT234">
        <f>Model!CT167</f>
        <v>0</v>
      </c>
      <c r="CU234">
        <f>Model!CU167</f>
        <v>0</v>
      </c>
      <c r="CV234">
        <f>Model!CV167</f>
        <v>0</v>
      </c>
      <c r="CW234">
        <f>Model!CW167</f>
        <v>0</v>
      </c>
      <c r="CX234">
        <f>Model!CX167</f>
        <v>0</v>
      </c>
      <c r="CY234">
        <f>Model!CY167</f>
        <v>0</v>
      </c>
      <c r="CZ234">
        <f>Model!CZ167</f>
        <v>0</v>
      </c>
      <c r="DA234">
        <f>Model!DA167</f>
        <v>0</v>
      </c>
      <c r="DB234">
        <f>Model!DB167</f>
        <v>0</v>
      </c>
      <c r="DC234">
        <f>Model!DC167</f>
        <v>0</v>
      </c>
      <c r="DD234">
        <f>Model!DD167</f>
        <v>0</v>
      </c>
      <c r="DE234">
        <f>Model!DE167</f>
        <v>0</v>
      </c>
      <c r="DF234">
        <f>Model!DF167</f>
        <v>0</v>
      </c>
      <c r="DG234">
        <f>Model!DG167</f>
        <v>0</v>
      </c>
      <c r="DH234">
        <f>Model!DH167</f>
        <v>0</v>
      </c>
      <c r="DI234">
        <f>Model!DI167</f>
        <v>0</v>
      </c>
      <c r="DJ234">
        <f>Model!DJ167</f>
        <v>0</v>
      </c>
      <c r="DK234">
        <f>Model!DK167</f>
        <v>0</v>
      </c>
      <c r="DL234">
        <f>Model!DL167</f>
        <v>0</v>
      </c>
      <c r="DM234">
        <f>Model!DM167</f>
        <v>0</v>
      </c>
      <c r="DN234">
        <f>Model!DN167</f>
        <v>0</v>
      </c>
      <c r="DO234">
        <f>Model!DO167</f>
        <v>0</v>
      </c>
      <c r="DP234">
        <f>Model!DP167</f>
        <v>0</v>
      </c>
      <c r="DQ234">
        <f>Model!DQ167</f>
        <v>0</v>
      </c>
      <c r="DR234">
        <f>Model!DR167</f>
        <v>0</v>
      </c>
      <c r="DS234">
        <f>Model!DS167</f>
        <v>0</v>
      </c>
      <c r="DT234">
        <f>Model!DT167</f>
        <v>0</v>
      </c>
      <c r="DU234">
        <f>Model!DU167</f>
        <v>0</v>
      </c>
      <c r="DV234">
        <f>Model!DV167</f>
        <v>5.5</v>
      </c>
      <c r="DW234">
        <f>Model!DW167</f>
        <v>0</v>
      </c>
      <c r="DX234">
        <f>Model!DX167</f>
        <v>0</v>
      </c>
      <c r="DY234">
        <f>Model!DY167</f>
        <v>0</v>
      </c>
      <c r="DZ234">
        <f>Model!DZ167</f>
        <v>0</v>
      </c>
      <c r="EA234">
        <f>Model!EA167</f>
        <v>0</v>
      </c>
      <c r="EB234">
        <f>Model!EB167</f>
        <v>0</v>
      </c>
      <c r="EC234">
        <f>Model!EC167</f>
        <v>0</v>
      </c>
      <c r="ED234">
        <f>Model!ED167</f>
        <v>0</v>
      </c>
      <c r="EE234">
        <f>Model!EE167</f>
        <v>0</v>
      </c>
      <c r="EF234">
        <f>Model!EF167</f>
        <v>0</v>
      </c>
      <c r="EG234">
        <f>Model!EG167</f>
        <v>0</v>
      </c>
      <c r="EH234">
        <f>Model!EH167</f>
        <v>0</v>
      </c>
      <c r="EI234">
        <f>Model!EI167</f>
        <v>0</v>
      </c>
      <c r="EJ234">
        <f>Model!EJ167</f>
        <v>0</v>
      </c>
      <c r="EK234">
        <f>Model!EK167</f>
        <v>0</v>
      </c>
      <c r="EL234">
        <f>Model!EM167</f>
        <v>0</v>
      </c>
      <c r="EM234">
        <f>Model!EN167</f>
        <v>0</v>
      </c>
      <c r="EN234">
        <f>Model!EO167</f>
        <v>0</v>
      </c>
      <c r="EO234">
        <f>Model!EP167</f>
        <v>0</v>
      </c>
      <c r="EP234">
        <f>Model!EQ167</f>
        <v>0</v>
      </c>
      <c r="EQ234">
        <f>Model!ER167</f>
        <v>0</v>
      </c>
      <c r="ER234">
        <f>Model!ES167</f>
        <v>0</v>
      </c>
      <c r="ES234">
        <f>Model!ET167</f>
        <v>0</v>
      </c>
      <c r="ET234">
        <f>Model!EU167</f>
        <v>0</v>
      </c>
      <c r="EU234">
        <f>Model!EV167</f>
        <v>0</v>
      </c>
      <c r="EV234">
        <f>Model!EW167</f>
        <v>0</v>
      </c>
      <c r="EW234">
        <f>Model!EX167</f>
        <v>0</v>
      </c>
      <c r="EX234">
        <f>Model!EY167</f>
        <v>0</v>
      </c>
    </row>
    <row r="235" spans="1:154" hidden="1" outlineLevel="1">
      <c r="A235">
        <f>Model!A168</f>
        <v>0</v>
      </c>
      <c r="B235">
        <f>Model!B168</f>
        <v>0</v>
      </c>
      <c r="C235">
        <f>Model!C168</f>
        <v>0</v>
      </c>
      <c r="D235">
        <f>Model!D168</f>
        <v>0</v>
      </c>
      <c r="E235">
        <f>Model!E168</f>
        <v>0</v>
      </c>
      <c r="F235">
        <f>Model!F168</f>
        <v>0</v>
      </c>
      <c r="G235">
        <f>Model!G168</f>
        <v>0</v>
      </c>
      <c r="H235">
        <f>Model!H168</f>
        <v>0</v>
      </c>
      <c r="I235" t="str">
        <f>Model!I168</f>
        <v>Financing Cash Flow</v>
      </c>
      <c r="J235">
        <f>Model!J168</f>
        <v>0</v>
      </c>
      <c r="K235">
        <f>Model!K168</f>
        <v>0</v>
      </c>
      <c r="L235">
        <f>Model!L168</f>
        <v>0</v>
      </c>
      <c r="M235">
        <f>Model!M168</f>
        <v>0</v>
      </c>
      <c r="N235">
        <f>Model!N168</f>
        <v>0</v>
      </c>
      <c r="O235">
        <f>Model!O168</f>
        <v>0</v>
      </c>
      <c r="P235">
        <f>Model!P168</f>
        <v>0</v>
      </c>
      <c r="Q235">
        <f>Model!Q168</f>
        <v>0</v>
      </c>
      <c r="R235">
        <f>Model!R168</f>
        <v>0</v>
      </c>
      <c r="S235">
        <f>Model!S168</f>
        <v>0</v>
      </c>
      <c r="T235">
        <f>Model!T168</f>
        <v>0</v>
      </c>
      <c r="U235">
        <f>Model!U168</f>
        <v>0</v>
      </c>
      <c r="V235">
        <f>Model!V168</f>
        <v>0</v>
      </c>
      <c r="W235">
        <f>Model!W168</f>
        <v>0</v>
      </c>
      <c r="X235">
        <f>Model!X168</f>
        <v>0</v>
      </c>
      <c r="Y235">
        <f>Model!Y168</f>
        <v>0</v>
      </c>
      <c r="Z235">
        <f>Model!Z168</f>
        <v>0</v>
      </c>
      <c r="AA235">
        <f>Model!AA168</f>
        <v>0</v>
      </c>
      <c r="AB235">
        <f>Model!AB168</f>
        <v>0</v>
      </c>
      <c r="AC235">
        <f>Model!AC168</f>
        <v>0</v>
      </c>
      <c r="AD235">
        <f>Model!AD168</f>
        <v>0</v>
      </c>
      <c r="AE235">
        <f>Model!AE168</f>
        <v>0</v>
      </c>
      <c r="AF235">
        <f>Model!AF168</f>
        <v>0</v>
      </c>
      <c r="AG235">
        <f>Model!AG168</f>
        <v>0</v>
      </c>
      <c r="AH235">
        <f>Model!AH168</f>
        <v>0</v>
      </c>
      <c r="AI235">
        <f>Model!AI168</f>
        <v>0</v>
      </c>
      <c r="AJ235">
        <f>Model!AJ168</f>
        <v>0</v>
      </c>
      <c r="AK235">
        <f>Model!AK168</f>
        <v>0</v>
      </c>
      <c r="AL235">
        <f>Model!AL168</f>
        <v>0</v>
      </c>
      <c r="AM235">
        <f>Model!AM168</f>
        <v>0</v>
      </c>
      <c r="AN235">
        <f>Model!AN168</f>
        <v>0</v>
      </c>
      <c r="AO235">
        <f>Model!AO168</f>
        <v>0</v>
      </c>
      <c r="AP235">
        <f>Model!AP168</f>
        <v>0</v>
      </c>
      <c r="AQ235">
        <f>Model!AQ168</f>
        <v>0</v>
      </c>
      <c r="AR235">
        <f>Model!AR168</f>
        <v>0</v>
      </c>
      <c r="AS235">
        <f>Model!AS168</f>
        <v>0</v>
      </c>
      <c r="AT235">
        <f>Model!AT168</f>
        <v>0</v>
      </c>
      <c r="AU235">
        <f>Model!AU168</f>
        <v>0</v>
      </c>
      <c r="AV235">
        <f>Model!AV168</f>
        <v>0</v>
      </c>
      <c r="AW235">
        <f>Model!AW168</f>
        <v>0</v>
      </c>
      <c r="AX235">
        <f>Model!AX168</f>
        <v>5.0000000000000001E-3</v>
      </c>
      <c r="AY235">
        <f>Model!AY168</f>
        <v>0.42199999999999999</v>
      </c>
      <c r="AZ235">
        <f>Model!AZ168</f>
        <v>0.15999999999999998</v>
      </c>
      <c r="BA235">
        <f>Model!BA168</f>
        <v>0.36300000000000004</v>
      </c>
      <c r="BB235">
        <f>Model!BB168</f>
        <v>0.65700000000000003</v>
      </c>
      <c r="BC235">
        <f>Model!BC168</f>
        <v>-1.5020000000000002</v>
      </c>
      <c r="BD235">
        <f>Model!BD168</f>
        <v>78.326999999999998</v>
      </c>
      <c r="BE235">
        <f>Model!BE168</f>
        <v>1.7230000000000008</v>
      </c>
      <c r="BF235">
        <f>Model!BF168</f>
        <v>2.9049999999999998</v>
      </c>
      <c r="BG235">
        <f>Model!BG168</f>
        <v>1.8880000000000003</v>
      </c>
      <c r="BH235">
        <f>Model!BH168</f>
        <v>158.62100000000001</v>
      </c>
      <c r="BI235">
        <f>Model!BI168</f>
        <v>0.76000000000000068</v>
      </c>
      <c r="BJ235">
        <f>Model!BJ168</f>
        <v>5.0570000000000004</v>
      </c>
      <c r="BK235">
        <f>Model!BK168</f>
        <v>3.8840000000000003</v>
      </c>
      <c r="BL235">
        <f>Model!BL168</f>
        <v>261.53800000000001</v>
      </c>
      <c r="BM235">
        <f>Model!BM168</f>
        <v>1.7700000000000031</v>
      </c>
      <c r="BN235">
        <f>Model!BN168</f>
        <v>5.2629999999999999</v>
      </c>
      <c r="BO235">
        <f>Model!BO168</f>
        <v>8.7639999999999993</v>
      </c>
      <c r="BP235">
        <f>Model!BP168</f>
        <v>6.9169999999999998</v>
      </c>
      <c r="BQ235">
        <f>Model!BQ168</f>
        <v>2.979000000000001</v>
      </c>
      <c r="BR235">
        <f>Model!BR168</f>
        <v>8.8209999999999997</v>
      </c>
      <c r="BS235">
        <f>Model!BS168</f>
        <v>5.3900000000000006</v>
      </c>
      <c r="BT235">
        <f>Model!BT168</f>
        <v>-3.6570000000000018</v>
      </c>
      <c r="BU235">
        <f>Model!BU168</f>
        <v>5.7189999999999994</v>
      </c>
      <c r="BV235">
        <f>Model!BV168</f>
        <v>1.5649999999999999</v>
      </c>
      <c r="BW235">
        <f>Model!BW168</f>
        <v>5.886000000000001</v>
      </c>
      <c r="BX235">
        <f>Model!BX168</f>
        <v>12.517999999999997</v>
      </c>
      <c r="BY235">
        <f>Model!BY168</f>
        <v>51.558999999999997</v>
      </c>
      <c r="BZ235">
        <f>Model!BZ168</f>
        <v>10.769</v>
      </c>
      <c r="CA235">
        <f>Model!CA168</f>
        <v>51.198999999999998</v>
      </c>
      <c r="CB235">
        <f>Model!CB168</f>
        <v>17.705000000000005</v>
      </c>
      <c r="CC235">
        <f>Model!CC168</f>
        <v>18.033000000000008</v>
      </c>
      <c r="CD235">
        <f>Model!CD168</f>
        <v>0</v>
      </c>
      <c r="CE235">
        <f>Model!CE168</f>
        <v>0</v>
      </c>
      <c r="CF235">
        <f>Model!CF168</f>
        <v>0</v>
      </c>
      <c r="CG235">
        <f>Model!CG168</f>
        <v>0</v>
      </c>
      <c r="CH235">
        <f>Model!CH168</f>
        <v>0</v>
      </c>
      <c r="CI235">
        <f>Model!CI168</f>
        <v>0</v>
      </c>
      <c r="CJ235">
        <f>Model!CJ168</f>
        <v>0</v>
      </c>
      <c r="CK235">
        <f>Model!CK168</f>
        <v>0</v>
      </c>
      <c r="CL235">
        <f>Model!CL168</f>
        <v>0</v>
      </c>
      <c r="CM235">
        <f>Model!CM168</f>
        <v>0</v>
      </c>
      <c r="CN235">
        <f>Model!CN168</f>
        <v>0</v>
      </c>
      <c r="CO235">
        <f>Model!CO168</f>
        <v>0</v>
      </c>
      <c r="CP235">
        <f>Model!CP168</f>
        <v>0</v>
      </c>
      <c r="CQ235">
        <f>Model!CQ168</f>
        <v>0</v>
      </c>
      <c r="CR235">
        <f>Model!CR168</f>
        <v>0</v>
      </c>
      <c r="CS235">
        <f>Model!CS168</f>
        <v>0</v>
      </c>
      <c r="CT235">
        <f>Model!CT168</f>
        <v>0</v>
      </c>
      <c r="CU235">
        <f>Model!CU168</f>
        <v>0</v>
      </c>
      <c r="CV235">
        <f>Model!CV168</f>
        <v>0</v>
      </c>
      <c r="CW235">
        <f>Model!CW168</f>
        <v>0</v>
      </c>
      <c r="CX235">
        <f>Model!CX168</f>
        <v>0</v>
      </c>
      <c r="CY235">
        <f>Model!CY168</f>
        <v>0</v>
      </c>
      <c r="CZ235">
        <f>Model!CZ168</f>
        <v>0</v>
      </c>
      <c r="DA235">
        <f>Model!DA168</f>
        <v>0</v>
      </c>
      <c r="DB235">
        <f>Model!DB168</f>
        <v>0</v>
      </c>
      <c r="DC235">
        <f>Model!DC168</f>
        <v>0</v>
      </c>
      <c r="DD235">
        <f>Model!DD168</f>
        <v>0</v>
      </c>
      <c r="DE235">
        <f>Model!DE168</f>
        <v>0</v>
      </c>
      <c r="DF235">
        <f>Model!DF168</f>
        <v>0</v>
      </c>
      <c r="DG235">
        <f>Model!DG168</f>
        <v>0</v>
      </c>
      <c r="DH235">
        <f>Model!DH168</f>
        <v>0</v>
      </c>
      <c r="DI235">
        <f>Model!DI168</f>
        <v>0</v>
      </c>
      <c r="DJ235">
        <f>Model!DJ168</f>
        <v>0</v>
      </c>
      <c r="DK235">
        <f>Model!DK168</f>
        <v>0</v>
      </c>
      <c r="DL235">
        <f>Model!DL168</f>
        <v>0</v>
      </c>
      <c r="DM235">
        <f>Model!DM168</f>
        <v>0</v>
      </c>
      <c r="DN235">
        <f>Model!DN168</f>
        <v>0</v>
      </c>
      <c r="DO235">
        <f>Model!DO168</f>
        <v>0</v>
      </c>
      <c r="DP235">
        <f>Model!DP168</f>
        <v>0</v>
      </c>
      <c r="DQ235">
        <f>Model!DQ168</f>
        <v>0</v>
      </c>
      <c r="DR235">
        <f>Model!DR168</f>
        <v>0</v>
      </c>
      <c r="DS235">
        <f>Model!DS168</f>
        <v>0.112</v>
      </c>
      <c r="DT235">
        <f>Model!DT168</f>
        <v>0.1</v>
      </c>
      <c r="DU235">
        <f>Model!DU168</f>
        <v>0.95</v>
      </c>
      <c r="DV235">
        <f>Model!DV168</f>
        <v>79.204999999999998</v>
      </c>
      <c r="DW235">
        <f>Model!DW168</f>
        <v>164.17400000000001</v>
      </c>
      <c r="DX235">
        <f>Model!DX168</f>
        <v>272.24900000000002</v>
      </c>
      <c r="DY235">
        <f>Model!DY168</f>
        <v>23.923000000000002</v>
      </c>
      <c r="DZ235">
        <f>Model!DZ168</f>
        <v>16.272999999999996</v>
      </c>
      <c r="EA235">
        <f>Model!EA168</f>
        <v>71.527999999999992</v>
      </c>
      <c r="EB235">
        <f>Model!EB168</f>
        <v>97.706000000000017</v>
      </c>
      <c r="EC235">
        <f>Model!EC168</f>
        <v>0</v>
      </c>
      <c r="ED235">
        <f>Model!ED168</f>
        <v>0</v>
      </c>
      <c r="EE235">
        <f>Model!EE168</f>
        <v>0</v>
      </c>
      <c r="EF235">
        <f>Model!EF168</f>
        <v>0</v>
      </c>
      <c r="EG235">
        <f>Model!EG168</f>
        <v>0</v>
      </c>
      <c r="EH235">
        <f>Model!EH168</f>
        <v>0</v>
      </c>
      <c r="EI235">
        <f>Model!EI168</f>
        <v>0</v>
      </c>
      <c r="EJ235">
        <f>Model!EJ168</f>
        <v>0</v>
      </c>
      <c r="EK235">
        <f>Model!EK168</f>
        <v>0</v>
      </c>
      <c r="EL235">
        <f>Model!EM168</f>
        <v>0</v>
      </c>
      <c r="EM235">
        <f>Model!EN168</f>
        <v>0</v>
      </c>
      <c r="EN235">
        <f>Model!EO168</f>
        <v>0</v>
      </c>
      <c r="EO235">
        <f>Model!EP168</f>
        <v>0</v>
      </c>
      <c r="EP235">
        <f>Model!EQ168</f>
        <v>0</v>
      </c>
      <c r="EQ235">
        <f>Model!ER168</f>
        <v>0</v>
      </c>
      <c r="ER235">
        <f>Model!ES168</f>
        <v>0</v>
      </c>
      <c r="ES235">
        <f>Model!ET168</f>
        <v>0</v>
      </c>
      <c r="ET235">
        <f>Model!EU168</f>
        <v>0</v>
      </c>
      <c r="EU235">
        <f>Model!EV168</f>
        <v>0</v>
      </c>
      <c r="EV235">
        <f>Model!EW168</f>
        <v>0</v>
      </c>
      <c r="EW235">
        <f>Model!EX168</f>
        <v>0</v>
      </c>
      <c r="EX235">
        <f>Model!EY168</f>
        <v>0</v>
      </c>
    </row>
    <row r="236" spans="1:154" hidden="1" outlineLevel="1">
      <c r="A236">
        <f>Model!A169</f>
        <v>0</v>
      </c>
      <c r="B236">
        <f>Model!B169</f>
        <v>0</v>
      </c>
      <c r="C236">
        <f>Model!C169</f>
        <v>0</v>
      </c>
      <c r="D236">
        <f>Model!D169</f>
        <v>0</v>
      </c>
      <c r="E236">
        <f>Model!E169</f>
        <v>0</v>
      </c>
      <c r="F236">
        <f>Model!F169</f>
        <v>0</v>
      </c>
      <c r="G236">
        <f>Model!G169</f>
        <v>0</v>
      </c>
      <c r="H236">
        <f>Model!H169</f>
        <v>0</v>
      </c>
      <c r="I236">
        <f>Model!I169</f>
        <v>0</v>
      </c>
      <c r="J236">
        <f>Model!J169</f>
        <v>0</v>
      </c>
      <c r="K236">
        <f>Model!K169</f>
        <v>0</v>
      </c>
      <c r="L236">
        <f>Model!L169</f>
        <v>0</v>
      </c>
      <c r="M236">
        <f>Model!M169</f>
        <v>0</v>
      </c>
      <c r="N236">
        <f>Model!N169</f>
        <v>0</v>
      </c>
      <c r="O236">
        <f>Model!O169</f>
        <v>0</v>
      </c>
      <c r="P236">
        <f>Model!P169</f>
        <v>0</v>
      </c>
      <c r="Q236">
        <f>Model!Q169</f>
        <v>0</v>
      </c>
      <c r="R236">
        <f>Model!R169</f>
        <v>0</v>
      </c>
      <c r="S236">
        <f>Model!S169</f>
        <v>0</v>
      </c>
      <c r="T236">
        <f>Model!T169</f>
        <v>0</v>
      </c>
      <c r="U236">
        <f>Model!U169</f>
        <v>0</v>
      </c>
      <c r="V236">
        <f>Model!V169</f>
        <v>0</v>
      </c>
      <c r="W236">
        <f>Model!W169</f>
        <v>0</v>
      </c>
      <c r="X236">
        <f>Model!X169</f>
        <v>0</v>
      </c>
      <c r="Y236">
        <f>Model!Y169</f>
        <v>0</v>
      </c>
      <c r="Z236">
        <f>Model!Z169</f>
        <v>0</v>
      </c>
      <c r="AA236">
        <f>Model!AA169</f>
        <v>0</v>
      </c>
      <c r="AB236">
        <f>Model!AB169</f>
        <v>0</v>
      </c>
      <c r="AC236">
        <f>Model!AC169</f>
        <v>0</v>
      </c>
      <c r="AD236">
        <f>Model!AD169</f>
        <v>0</v>
      </c>
      <c r="AE236">
        <f>Model!AE169</f>
        <v>0</v>
      </c>
      <c r="AF236">
        <f>Model!AF169</f>
        <v>0</v>
      </c>
      <c r="AG236">
        <f>Model!AG169</f>
        <v>0</v>
      </c>
      <c r="AH236">
        <f>Model!AH169</f>
        <v>0</v>
      </c>
      <c r="AI236">
        <f>Model!AI169</f>
        <v>0</v>
      </c>
      <c r="AJ236">
        <f>Model!AJ169</f>
        <v>0</v>
      </c>
      <c r="AK236">
        <f>Model!AK169</f>
        <v>0</v>
      </c>
      <c r="AL236">
        <f>Model!AL169</f>
        <v>0</v>
      </c>
      <c r="AM236">
        <f>Model!AM169</f>
        <v>0</v>
      </c>
      <c r="AN236">
        <f>Model!AN169</f>
        <v>0</v>
      </c>
      <c r="AO236">
        <f>Model!AO169</f>
        <v>0</v>
      </c>
      <c r="AP236">
        <f>Model!AP169</f>
        <v>0</v>
      </c>
      <c r="AQ236">
        <f>Model!AQ169</f>
        <v>0</v>
      </c>
      <c r="AR236">
        <f>Model!AR169</f>
        <v>0</v>
      </c>
      <c r="AS236">
        <f>Model!AS169</f>
        <v>0</v>
      </c>
      <c r="AT236">
        <f>Model!AT169</f>
        <v>0</v>
      </c>
      <c r="AU236">
        <f>Model!AU169</f>
        <v>0</v>
      </c>
      <c r="AV236">
        <f>Model!AV169</f>
        <v>0</v>
      </c>
      <c r="AW236">
        <f>Model!AW169</f>
        <v>0</v>
      </c>
      <c r="AX236">
        <f>Model!AX169</f>
        <v>0</v>
      </c>
      <c r="AY236">
        <f>Model!AY169</f>
        <v>0</v>
      </c>
      <c r="AZ236">
        <f>Model!AZ169</f>
        <v>0</v>
      </c>
      <c r="BA236">
        <f>Model!BA169</f>
        <v>0</v>
      </c>
      <c r="BB236">
        <f>Model!BB169</f>
        <v>0</v>
      </c>
      <c r="BC236">
        <f>Model!BC169</f>
        <v>0</v>
      </c>
      <c r="BD236">
        <f>Model!BD169</f>
        <v>0</v>
      </c>
      <c r="BE236">
        <f>Model!BE169</f>
        <v>0</v>
      </c>
      <c r="BF236">
        <f>Model!BF169</f>
        <v>0</v>
      </c>
      <c r="BG236">
        <f>Model!BG169</f>
        <v>0</v>
      </c>
      <c r="BH236">
        <f>Model!BH169</f>
        <v>0</v>
      </c>
      <c r="BI236">
        <f>Model!BI169</f>
        <v>0</v>
      </c>
      <c r="BJ236">
        <f>Model!BJ169</f>
        <v>0</v>
      </c>
      <c r="BK236">
        <f>Model!BK169</f>
        <v>0</v>
      </c>
      <c r="BL236">
        <f>Model!BL169</f>
        <v>0</v>
      </c>
      <c r="BM236">
        <f>Model!BM169</f>
        <v>0</v>
      </c>
      <c r="BN236">
        <f>Model!BN169</f>
        <v>0</v>
      </c>
      <c r="BO236">
        <f>Model!BO169</f>
        <v>0</v>
      </c>
      <c r="BP236">
        <f>Model!BP169</f>
        <v>0</v>
      </c>
      <c r="BQ236">
        <f>Model!BQ169</f>
        <v>0</v>
      </c>
      <c r="BR236">
        <f>Model!BR169</f>
        <v>0</v>
      </c>
      <c r="BS236">
        <f>Model!BS169</f>
        <v>0</v>
      </c>
      <c r="BT236">
        <f>Model!BT169</f>
        <v>0</v>
      </c>
      <c r="BU236">
        <f>Model!BU169</f>
        <v>0</v>
      </c>
      <c r="BV236">
        <f>Model!BV169</f>
        <v>0</v>
      </c>
      <c r="BW236">
        <f>Model!BW169</f>
        <v>0</v>
      </c>
      <c r="BX236">
        <f>Model!BX169</f>
        <v>0</v>
      </c>
      <c r="BY236">
        <f>Model!BY169</f>
        <v>0</v>
      </c>
      <c r="BZ236">
        <f>Model!BZ169</f>
        <v>0</v>
      </c>
      <c r="CA236">
        <f>Model!CA169</f>
        <v>0</v>
      </c>
      <c r="CB236">
        <f>Model!CB169</f>
        <v>0</v>
      </c>
      <c r="CC236">
        <f>Model!CC169</f>
        <v>0</v>
      </c>
      <c r="CD236">
        <f>Model!CD169</f>
        <v>0</v>
      </c>
      <c r="CE236">
        <f>Model!CE169</f>
        <v>0</v>
      </c>
      <c r="CF236">
        <f>Model!CF169</f>
        <v>0</v>
      </c>
      <c r="CG236">
        <f>Model!CG169</f>
        <v>0</v>
      </c>
      <c r="CH236">
        <f>Model!CH169</f>
        <v>0</v>
      </c>
      <c r="CI236">
        <f>Model!CI169</f>
        <v>0</v>
      </c>
      <c r="CJ236">
        <f>Model!CJ169</f>
        <v>0</v>
      </c>
      <c r="CK236">
        <f>Model!CK169</f>
        <v>0</v>
      </c>
      <c r="CL236">
        <f>Model!CL169</f>
        <v>0</v>
      </c>
      <c r="CM236">
        <f>Model!CM169</f>
        <v>0</v>
      </c>
      <c r="CN236">
        <f>Model!CN169</f>
        <v>0</v>
      </c>
      <c r="CO236">
        <f>Model!CO169</f>
        <v>0</v>
      </c>
      <c r="CP236">
        <f>Model!CP169</f>
        <v>0</v>
      </c>
      <c r="CQ236">
        <f>Model!CQ169</f>
        <v>0</v>
      </c>
      <c r="CR236">
        <f>Model!CR169</f>
        <v>0</v>
      </c>
      <c r="CS236">
        <f>Model!CS169</f>
        <v>0</v>
      </c>
      <c r="CT236">
        <f>Model!CT169</f>
        <v>0</v>
      </c>
      <c r="CU236">
        <f>Model!CU169</f>
        <v>0</v>
      </c>
      <c r="CV236">
        <f>Model!CV169</f>
        <v>0</v>
      </c>
      <c r="CW236">
        <f>Model!CW169</f>
        <v>0</v>
      </c>
      <c r="CX236">
        <f>Model!CX169</f>
        <v>0</v>
      </c>
      <c r="CY236">
        <f>Model!CY169</f>
        <v>0</v>
      </c>
      <c r="CZ236">
        <f>Model!CZ169</f>
        <v>0</v>
      </c>
      <c r="DA236">
        <f>Model!DA169</f>
        <v>0</v>
      </c>
      <c r="DB236">
        <f>Model!DB169</f>
        <v>0</v>
      </c>
      <c r="DC236">
        <f>Model!DC169</f>
        <v>0</v>
      </c>
      <c r="DD236">
        <f>Model!DD169</f>
        <v>0</v>
      </c>
      <c r="DE236">
        <f>Model!DE169</f>
        <v>0</v>
      </c>
      <c r="DF236">
        <f>Model!DF169</f>
        <v>0</v>
      </c>
      <c r="DG236">
        <f>Model!DG169</f>
        <v>0</v>
      </c>
      <c r="DH236">
        <f>Model!DH169</f>
        <v>0</v>
      </c>
      <c r="DI236">
        <f>Model!DI169</f>
        <v>0</v>
      </c>
      <c r="DJ236">
        <f>Model!DJ169</f>
        <v>0</v>
      </c>
      <c r="DK236">
        <f>Model!DK169</f>
        <v>0</v>
      </c>
      <c r="DL236">
        <f>Model!DL169</f>
        <v>0</v>
      </c>
      <c r="DM236">
        <f>Model!DM169</f>
        <v>0</v>
      </c>
      <c r="DN236">
        <f>Model!DN169</f>
        <v>0</v>
      </c>
      <c r="DO236">
        <f>Model!DO169</f>
        <v>0</v>
      </c>
      <c r="DP236">
        <f>Model!DP169</f>
        <v>0</v>
      </c>
      <c r="DQ236">
        <f>Model!DQ169</f>
        <v>0</v>
      </c>
      <c r="DR236">
        <f>Model!DR169</f>
        <v>0</v>
      </c>
      <c r="DS236">
        <f>Model!DS169</f>
        <v>0</v>
      </c>
      <c r="DT236">
        <f>Model!DT169</f>
        <v>0</v>
      </c>
      <c r="DU236">
        <f>Model!DU169</f>
        <v>0</v>
      </c>
      <c r="DV236">
        <f>Model!DV169</f>
        <v>0</v>
      </c>
      <c r="DW236">
        <f>Model!DW169</f>
        <v>0</v>
      </c>
      <c r="DX236">
        <f>Model!DX169</f>
        <v>0</v>
      </c>
      <c r="DY236">
        <f>Model!DY169</f>
        <v>0</v>
      </c>
      <c r="DZ236">
        <f>Model!DZ169</f>
        <v>0</v>
      </c>
      <c r="EA236">
        <f>Model!EA169</f>
        <v>0</v>
      </c>
      <c r="EB236">
        <f>Model!EB169</f>
        <v>0</v>
      </c>
      <c r="EC236">
        <f>Model!EC169</f>
        <v>0</v>
      </c>
      <c r="ED236">
        <f>Model!ED169</f>
        <v>0</v>
      </c>
      <c r="EE236">
        <f>Model!EE169</f>
        <v>0</v>
      </c>
      <c r="EF236">
        <f>Model!EF169</f>
        <v>0</v>
      </c>
      <c r="EG236">
        <f>Model!EG169</f>
        <v>0</v>
      </c>
      <c r="EH236">
        <f>Model!EH169</f>
        <v>0</v>
      </c>
      <c r="EI236">
        <f>Model!EI169</f>
        <v>0</v>
      </c>
      <c r="EJ236">
        <f>Model!EJ169</f>
        <v>0</v>
      </c>
      <c r="EK236">
        <f>Model!EK169</f>
        <v>0</v>
      </c>
      <c r="EL236">
        <f>Model!EM169</f>
        <v>0</v>
      </c>
      <c r="EM236">
        <f>Model!EN169</f>
        <v>0</v>
      </c>
      <c r="EN236">
        <f>Model!EO169</f>
        <v>0</v>
      </c>
      <c r="EO236">
        <f>Model!EP169</f>
        <v>0</v>
      </c>
      <c r="EP236">
        <f>Model!EQ169</f>
        <v>0</v>
      </c>
      <c r="EQ236">
        <f>Model!ER169</f>
        <v>0</v>
      </c>
      <c r="ER236">
        <f>Model!ES169</f>
        <v>0</v>
      </c>
      <c r="ES236">
        <f>Model!ET169</f>
        <v>0</v>
      </c>
      <c r="ET236">
        <f>Model!EU169</f>
        <v>0</v>
      </c>
      <c r="EU236">
        <f>Model!EV169</f>
        <v>0</v>
      </c>
      <c r="EV236">
        <f>Model!EW169</f>
        <v>0</v>
      </c>
      <c r="EW236">
        <f>Model!EX169</f>
        <v>0</v>
      </c>
      <c r="EX236">
        <f>Model!EY169</f>
        <v>0</v>
      </c>
    </row>
    <row r="237" spans="1:154" hidden="1" outlineLevel="1">
      <c r="A237">
        <f>Model!A170</f>
        <v>0</v>
      </c>
      <c r="B237">
        <f>Model!B170</f>
        <v>0</v>
      </c>
      <c r="C237">
        <f>Model!C170</f>
        <v>0</v>
      </c>
      <c r="D237">
        <f>Model!D170</f>
        <v>0</v>
      </c>
      <c r="E237">
        <f>Model!E170</f>
        <v>0</v>
      </c>
      <c r="F237">
        <f>Model!F170</f>
        <v>0</v>
      </c>
      <c r="G237">
        <f>Model!G170</f>
        <v>0</v>
      </c>
      <c r="H237">
        <f>Model!H170</f>
        <v>0</v>
      </c>
      <c r="I237" t="str">
        <f>Model!I170</f>
        <v>Net Increase (Decrease) in Cash &amp; Equivalents</v>
      </c>
      <c r="J237">
        <f>Model!J170</f>
        <v>0</v>
      </c>
      <c r="K237">
        <f>Model!K170</f>
        <v>0</v>
      </c>
      <c r="L237">
        <f>Model!L170</f>
        <v>0</v>
      </c>
      <c r="M237">
        <f>Model!M170</f>
        <v>0</v>
      </c>
      <c r="N237">
        <f>Model!N170</f>
        <v>0</v>
      </c>
      <c r="O237">
        <f>Model!O170</f>
        <v>0</v>
      </c>
      <c r="P237">
        <f>Model!P170</f>
        <v>0</v>
      </c>
      <c r="Q237">
        <f>Model!Q170</f>
        <v>0</v>
      </c>
      <c r="R237">
        <f>Model!R170</f>
        <v>0</v>
      </c>
      <c r="S237">
        <f>Model!S170</f>
        <v>0</v>
      </c>
      <c r="T237">
        <f>Model!T170</f>
        <v>0</v>
      </c>
      <c r="U237">
        <f>Model!U170</f>
        <v>0</v>
      </c>
      <c r="V237">
        <f>Model!V170</f>
        <v>0</v>
      </c>
      <c r="W237">
        <f>Model!W170</f>
        <v>0</v>
      </c>
      <c r="X237">
        <f>Model!X170</f>
        <v>0</v>
      </c>
      <c r="Y237">
        <f>Model!Y170</f>
        <v>0</v>
      </c>
      <c r="Z237">
        <f>Model!Z170</f>
        <v>0</v>
      </c>
      <c r="AA237">
        <f>Model!AA170</f>
        <v>0</v>
      </c>
      <c r="AB237">
        <f>Model!AB170</f>
        <v>0</v>
      </c>
      <c r="AC237">
        <f>Model!AC170</f>
        <v>0</v>
      </c>
      <c r="AD237">
        <f>Model!AD170</f>
        <v>0</v>
      </c>
      <c r="AE237">
        <f>Model!AE170</f>
        <v>0</v>
      </c>
      <c r="AF237">
        <f>Model!AF170</f>
        <v>0</v>
      </c>
      <c r="AG237">
        <f>Model!AG170</f>
        <v>0</v>
      </c>
      <c r="AH237">
        <f>Model!AH170</f>
        <v>0</v>
      </c>
      <c r="AI237">
        <f>Model!AI170</f>
        <v>0</v>
      </c>
      <c r="AJ237">
        <f>Model!AJ170</f>
        <v>0</v>
      </c>
      <c r="AK237">
        <f>Model!AK170</f>
        <v>0</v>
      </c>
      <c r="AL237">
        <f>Model!AL170</f>
        <v>0</v>
      </c>
      <c r="AM237">
        <f>Model!AM170</f>
        <v>0</v>
      </c>
      <c r="AN237">
        <f>Model!AN170</f>
        <v>0</v>
      </c>
      <c r="AO237">
        <f>Model!AO170</f>
        <v>0</v>
      </c>
      <c r="AP237">
        <f>Model!AP170</f>
        <v>0</v>
      </c>
      <c r="AQ237">
        <f>Model!AQ170</f>
        <v>0</v>
      </c>
      <c r="AR237">
        <f>Model!AR170</f>
        <v>0</v>
      </c>
      <c r="AS237">
        <f>Model!AS170</f>
        <v>0</v>
      </c>
      <c r="AT237">
        <f>Model!AT170</f>
        <v>0</v>
      </c>
      <c r="AU237">
        <f>Model!AU170</f>
        <v>0</v>
      </c>
      <c r="AV237">
        <f>Model!AV170</f>
        <v>0</v>
      </c>
      <c r="AW237">
        <f>Model!AW170</f>
        <v>0</v>
      </c>
      <c r="AX237">
        <f>Model!AX170</f>
        <v>-0.14100000000000013</v>
      </c>
      <c r="AY237">
        <f>Model!AY170</f>
        <v>-0.23200000000000015</v>
      </c>
      <c r="AZ237">
        <f>Model!AZ170</f>
        <v>3.1939999999999991</v>
      </c>
      <c r="BA237">
        <f>Model!BA170</f>
        <v>5.0180000000000007</v>
      </c>
      <c r="BB237">
        <f>Model!BB170</f>
        <v>-1.2229999999999999</v>
      </c>
      <c r="BC237">
        <f>Model!BC170</f>
        <v>5.1059999999999999</v>
      </c>
      <c r="BD237">
        <f>Model!BD170</f>
        <v>79.652000000000001</v>
      </c>
      <c r="BE237">
        <f>Model!BE170</f>
        <v>-47.887</v>
      </c>
      <c r="BF237">
        <f>Model!BF170</f>
        <v>6.3739999999999988</v>
      </c>
      <c r="BG237">
        <f>Model!BG170</f>
        <v>-28.508000000000003</v>
      </c>
      <c r="BH237">
        <f>Model!BH170</f>
        <v>163.066</v>
      </c>
      <c r="BI237">
        <f>Model!BI170</f>
        <v>-38.818000000000005</v>
      </c>
      <c r="BJ237">
        <f>Model!BJ170</f>
        <v>-18.091999999999999</v>
      </c>
      <c r="BK237">
        <f>Model!BK170</f>
        <v>-0.39599999999999458</v>
      </c>
      <c r="BL237">
        <f>Model!BL170</f>
        <v>187.33600000000001</v>
      </c>
      <c r="BM237">
        <f>Model!BM170</f>
        <v>-117.12799999999996</v>
      </c>
      <c r="BN237">
        <f>Model!BN170</f>
        <v>-48.106000000000002</v>
      </c>
      <c r="BO237">
        <f>Model!BO170</f>
        <v>-15.364999999999984</v>
      </c>
      <c r="BP237">
        <f>Model!BP170</f>
        <v>-15.523999999999999</v>
      </c>
      <c r="BQ237">
        <f>Model!BQ170</f>
        <v>2.9999999999999982</v>
      </c>
      <c r="BR237">
        <f>Model!BR170</f>
        <v>182.08700000000002</v>
      </c>
      <c r="BS237">
        <f>Model!BS170</f>
        <v>-5.5799999999999592</v>
      </c>
      <c r="BT237">
        <f>Model!BT170</f>
        <v>-68.733000000000018</v>
      </c>
      <c r="BU237">
        <f>Model!BU170</f>
        <v>-4.4010000000000975</v>
      </c>
      <c r="BV237">
        <f>Model!BV170</f>
        <v>3.3050000000000019</v>
      </c>
      <c r="BW237">
        <f>Model!BW170</f>
        <v>-77.232999999999976</v>
      </c>
      <c r="BX237">
        <f>Model!BX170</f>
        <v>35.549999999999983</v>
      </c>
      <c r="BY237">
        <f>Model!BY170</f>
        <v>52.832000000000043</v>
      </c>
      <c r="BZ237">
        <f>Model!BZ170</f>
        <v>17.932000000000002</v>
      </c>
      <c r="CA237">
        <f>Model!CA170</f>
        <v>14.940999999999967</v>
      </c>
      <c r="CB237">
        <f>Model!CB170</f>
        <v>43.477000000000068</v>
      </c>
      <c r="CC237">
        <f>Model!CC170</f>
        <v>32.152999999999984</v>
      </c>
      <c r="CD237">
        <f>Model!CD170</f>
        <v>20.82216657646919</v>
      </c>
      <c r="CE237">
        <f>Model!CE170</f>
        <v>-8.3261734201241104</v>
      </c>
      <c r="CF237">
        <f>Model!CF170</f>
        <v>93.128429883435388</v>
      </c>
      <c r="CG237">
        <f>Model!CG170</f>
        <v>53.416210929956961</v>
      </c>
      <c r="CH237">
        <f>Model!CH170</f>
        <v>0</v>
      </c>
      <c r="CI237">
        <f>Model!CI170</f>
        <v>0</v>
      </c>
      <c r="CJ237">
        <f>Model!CJ170</f>
        <v>0</v>
      </c>
      <c r="CK237">
        <f>Model!CK170</f>
        <v>0</v>
      </c>
      <c r="CL237">
        <f>Model!CL170</f>
        <v>0</v>
      </c>
      <c r="CM237">
        <f>Model!CM170</f>
        <v>0</v>
      </c>
      <c r="CN237">
        <f>Model!CN170</f>
        <v>0</v>
      </c>
      <c r="CO237">
        <f>Model!CO170</f>
        <v>0</v>
      </c>
      <c r="CP237">
        <f>Model!CP170</f>
        <v>0</v>
      </c>
      <c r="CQ237">
        <f>Model!CQ170</f>
        <v>0</v>
      </c>
      <c r="CR237">
        <f>Model!CR170</f>
        <v>0</v>
      </c>
      <c r="CS237">
        <f>Model!CS170</f>
        <v>0</v>
      </c>
      <c r="CT237">
        <f>Model!CT170</f>
        <v>0</v>
      </c>
      <c r="CU237">
        <f>Model!CU170</f>
        <v>0</v>
      </c>
      <c r="CV237">
        <f>Model!CV170</f>
        <v>0</v>
      </c>
      <c r="CW237">
        <f>Model!CW170</f>
        <v>0</v>
      </c>
      <c r="CX237">
        <f>Model!CX170</f>
        <v>0</v>
      </c>
      <c r="CY237">
        <f>Model!CY170</f>
        <v>0</v>
      </c>
      <c r="CZ237">
        <f>Model!CZ170</f>
        <v>0</v>
      </c>
      <c r="DA237">
        <f>Model!DA170</f>
        <v>0</v>
      </c>
      <c r="DB237">
        <f>Model!DB170</f>
        <v>0</v>
      </c>
      <c r="DC237">
        <f>Model!DC170</f>
        <v>0</v>
      </c>
      <c r="DD237">
        <f>Model!DD170</f>
        <v>0</v>
      </c>
      <c r="DE237">
        <f>Model!DE170</f>
        <v>0</v>
      </c>
      <c r="DF237">
        <f>Model!DF170</f>
        <v>0</v>
      </c>
      <c r="DG237">
        <f>Model!DG170</f>
        <v>0</v>
      </c>
      <c r="DH237">
        <f>Model!DH170</f>
        <v>0</v>
      </c>
      <c r="DI237">
        <f>Model!DI170</f>
        <v>0</v>
      </c>
      <c r="DJ237">
        <f>Model!DJ170</f>
        <v>0</v>
      </c>
      <c r="DK237">
        <f>Model!DK170</f>
        <v>0</v>
      </c>
      <c r="DL237">
        <f>Model!DL170</f>
        <v>0</v>
      </c>
      <c r="DM237">
        <f>Model!DM170</f>
        <v>0</v>
      </c>
      <c r="DN237">
        <f>Model!DN170</f>
        <v>0</v>
      </c>
      <c r="DO237">
        <f>Model!DO170</f>
        <v>0</v>
      </c>
      <c r="DP237">
        <f>Model!DP170</f>
        <v>0</v>
      </c>
      <c r="DQ237">
        <f>Model!DQ170</f>
        <v>0</v>
      </c>
      <c r="DR237">
        <f>Model!DR170</f>
        <v>0</v>
      </c>
      <c r="DS237">
        <f>Model!DS170</f>
        <v>-18.677000000000003</v>
      </c>
      <c r="DT237">
        <f>Model!DT170</f>
        <v>-18.610999999999997</v>
      </c>
      <c r="DU237">
        <f>Model!DU170</f>
        <v>7.8389999999999995</v>
      </c>
      <c r="DV237">
        <f>Model!DV170</f>
        <v>35.647999999999996</v>
      </c>
      <c r="DW237">
        <f>Model!DW170</f>
        <v>102.11400000000002</v>
      </c>
      <c r="DX237">
        <f>Model!DX170</f>
        <v>51.720000000000027</v>
      </c>
      <c r="DY237">
        <f>Model!DY170</f>
        <v>-75.994999999999976</v>
      </c>
      <c r="DZ237">
        <f>Model!DZ170</f>
        <v>103.37299999999993</v>
      </c>
      <c r="EA237">
        <f>Model!EA170</f>
        <v>14.454000000000001</v>
      </c>
      <c r="EB237">
        <f>Model!EB170</f>
        <v>108.50299999999999</v>
      </c>
      <c r="EC237">
        <f>Model!EC170</f>
        <v>159.04063396973757</v>
      </c>
      <c r="ED237">
        <f>Model!ED170</f>
        <v>248.11646962090879</v>
      </c>
      <c r="EE237">
        <f>Model!EE170</f>
        <v>393.58671752952068</v>
      </c>
      <c r="EF237">
        <f>Model!EF170</f>
        <v>518.0310869088753</v>
      </c>
      <c r="EG237">
        <f>Model!EG170</f>
        <v>685.11175876441598</v>
      </c>
      <c r="EH237">
        <f>Model!EH170</f>
        <v>777.51664819413327</v>
      </c>
      <c r="EI237">
        <f>Model!EI170</f>
        <v>895.49088859816061</v>
      </c>
      <c r="EJ237">
        <f>Model!EJ170</f>
        <v>1066.3930114252355</v>
      </c>
      <c r="EK237">
        <f>Model!EK170</f>
        <v>0</v>
      </c>
      <c r="EL237">
        <f>Model!EM170</f>
        <v>0</v>
      </c>
      <c r="EM237">
        <f>Model!EN170</f>
        <v>0</v>
      </c>
      <c r="EN237">
        <f>Model!EO170</f>
        <v>0</v>
      </c>
      <c r="EO237">
        <f>Model!EP170</f>
        <v>0</v>
      </c>
      <c r="EP237">
        <f>Model!EQ170</f>
        <v>0</v>
      </c>
      <c r="EQ237">
        <f>Model!ER170</f>
        <v>0</v>
      </c>
      <c r="ER237">
        <f>Model!ES170</f>
        <v>0</v>
      </c>
      <c r="ES237">
        <f>Model!ET170</f>
        <v>0</v>
      </c>
      <c r="ET237">
        <f>Model!EU170</f>
        <v>0</v>
      </c>
      <c r="EU237">
        <f>Model!EV170</f>
        <v>0</v>
      </c>
      <c r="EV237">
        <f>Model!EW170</f>
        <v>0</v>
      </c>
      <c r="EW237">
        <f>Model!EX170</f>
        <v>0</v>
      </c>
      <c r="EX237">
        <f>Model!EY170</f>
        <v>0</v>
      </c>
    </row>
    <row r="238" spans="1:154" hidden="1" outlineLevel="1">
      <c r="A238">
        <f>Model!A171</f>
        <v>0</v>
      </c>
      <c r="B238">
        <f>Model!B171</f>
        <v>0</v>
      </c>
      <c r="C238">
        <f>Model!C171</f>
        <v>0</v>
      </c>
      <c r="D238">
        <f>Model!D171</f>
        <v>0</v>
      </c>
      <c r="E238">
        <f>Model!E171</f>
        <v>0</v>
      </c>
      <c r="F238">
        <f>Model!F171</f>
        <v>0</v>
      </c>
      <c r="G238">
        <f>Model!G171</f>
        <v>0</v>
      </c>
      <c r="H238">
        <f>Model!H171</f>
        <v>0</v>
      </c>
      <c r="I238" t="str">
        <f>Model!I171</f>
        <v>+ Cash &amp; Equivalents - BOP</v>
      </c>
      <c r="J238">
        <f>Model!J171</f>
        <v>0</v>
      </c>
      <c r="K238">
        <f>Model!K171</f>
        <v>0</v>
      </c>
      <c r="L238">
        <f>Model!L171</f>
        <v>0</v>
      </c>
      <c r="M238">
        <f>Model!M171</f>
        <v>0</v>
      </c>
      <c r="N238">
        <f>Model!N171</f>
        <v>0</v>
      </c>
      <c r="O238">
        <f>Model!O171</f>
        <v>0</v>
      </c>
      <c r="P238">
        <f>Model!P171</f>
        <v>0</v>
      </c>
      <c r="Q238">
        <f>Model!Q171</f>
        <v>0</v>
      </c>
      <c r="R238">
        <f>Model!R171</f>
        <v>0</v>
      </c>
      <c r="S238">
        <f>Model!S171</f>
        <v>0</v>
      </c>
      <c r="T238">
        <f>Model!T171</f>
        <v>0</v>
      </c>
      <c r="U238">
        <f>Model!U171</f>
        <v>0</v>
      </c>
      <c r="V238">
        <f>Model!V171</f>
        <v>0</v>
      </c>
      <c r="W238">
        <f>Model!W171</f>
        <v>0</v>
      </c>
      <c r="X238">
        <f>Model!X171</f>
        <v>0</v>
      </c>
      <c r="Y238">
        <f>Model!Y171</f>
        <v>0</v>
      </c>
      <c r="Z238">
        <f>Model!Z171</f>
        <v>0</v>
      </c>
      <c r="AA238">
        <f>Model!AA171</f>
        <v>0</v>
      </c>
      <c r="AB238">
        <f>Model!AB171</f>
        <v>0</v>
      </c>
      <c r="AC238">
        <f>Model!AC171</f>
        <v>0</v>
      </c>
      <c r="AD238">
        <f>Model!AD171</f>
        <v>0</v>
      </c>
      <c r="AE238">
        <f>Model!AE171</f>
        <v>0</v>
      </c>
      <c r="AF238">
        <f>Model!AF171</f>
        <v>0</v>
      </c>
      <c r="AG238">
        <f>Model!AG171</f>
        <v>0</v>
      </c>
      <c r="AH238">
        <f>Model!AH171</f>
        <v>0</v>
      </c>
      <c r="AI238">
        <f>Model!AI171</f>
        <v>0</v>
      </c>
      <c r="AJ238">
        <f>Model!AJ171</f>
        <v>0</v>
      </c>
      <c r="AK238">
        <f>Model!AK171</f>
        <v>0</v>
      </c>
      <c r="AL238">
        <f>Model!AL171</f>
        <v>0</v>
      </c>
      <c r="AM238">
        <f>Model!AM171</f>
        <v>0</v>
      </c>
      <c r="AN238">
        <f>Model!AN171</f>
        <v>0</v>
      </c>
      <c r="AO238">
        <f>Model!AO171</f>
        <v>0</v>
      </c>
      <c r="AP238">
        <f>Model!AP171</f>
        <v>0</v>
      </c>
      <c r="AQ238">
        <f>Model!AQ171</f>
        <v>0</v>
      </c>
      <c r="AR238">
        <f>Model!AR171</f>
        <v>0</v>
      </c>
      <c r="AS238">
        <f>Model!AS171</f>
        <v>0</v>
      </c>
      <c r="AT238">
        <f>Model!AT171</f>
        <v>0</v>
      </c>
      <c r="AU238">
        <f>Model!AU171</f>
        <v>0</v>
      </c>
      <c r="AV238">
        <f>Model!AV171</f>
        <v>0</v>
      </c>
      <c r="AW238">
        <f>Model!AW171</f>
        <v>0</v>
      </c>
      <c r="AX238">
        <f>Model!AX171</f>
        <v>4.4390000000000001</v>
      </c>
      <c r="AY238">
        <f>Model!AY171</f>
        <v>4.298</v>
      </c>
      <c r="AZ238">
        <f>Model!AZ171</f>
        <v>4.0659999999999998</v>
      </c>
      <c r="BA238">
        <f>Model!BA171</f>
        <v>7.2599999999999989</v>
      </c>
      <c r="BB238">
        <f>Model!BB171</f>
        <v>12.277999999999999</v>
      </c>
      <c r="BC238">
        <f>Model!BC171</f>
        <v>11.055</v>
      </c>
      <c r="BD238">
        <f>Model!BD171</f>
        <v>16.161000000000001</v>
      </c>
      <c r="BE238">
        <f>Model!BE171</f>
        <v>95.813000000000002</v>
      </c>
      <c r="BF238">
        <f>Model!BF171</f>
        <v>47.926000000000002</v>
      </c>
      <c r="BG238">
        <f>Model!BG171</f>
        <v>54.3</v>
      </c>
      <c r="BH238">
        <f>Model!BH171</f>
        <v>25.791999999999994</v>
      </c>
      <c r="BI238">
        <f>Model!BI171</f>
        <v>188.858</v>
      </c>
      <c r="BJ238">
        <f>Model!BJ171</f>
        <v>150.04</v>
      </c>
      <c r="BK238">
        <f>Model!BK171</f>
        <v>131.94799999999998</v>
      </c>
      <c r="BL238">
        <f>Model!BL171</f>
        <v>131.55199999999999</v>
      </c>
      <c r="BM238">
        <f>Model!BM171</f>
        <v>318.88800000000003</v>
      </c>
      <c r="BN238">
        <f>Model!BN171</f>
        <v>201.76000000000008</v>
      </c>
      <c r="BO238">
        <f>Model!BO171</f>
        <v>153.65400000000008</v>
      </c>
      <c r="BP238">
        <f>Model!BP171</f>
        <v>138.2890000000001</v>
      </c>
      <c r="BQ238">
        <f>Model!BQ171</f>
        <v>122.7650000000001</v>
      </c>
      <c r="BR238">
        <f>Model!BR171</f>
        <v>125.7650000000001</v>
      </c>
      <c r="BS238">
        <f>Model!BS171</f>
        <v>307.85200000000009</v>
      </c>
      <c r="BT238">
        <f>Model!BT171</f>
        <v>302.27200000000011</v>
      </c>
      <c r="BU238">
        <f>Model!BU171</f>
        <v>233.5390000000001</v>
      </c>
      <c r="BV238">
        <f>Model!BV171</f>
        <v>229.13800000000001</v>
      </c>
      <c r="BW238">
        <f>Model!BW171</f>
        <v>232.44300000000001</v>
      </c>
      <c r="BX238">
        <f>Model!BX171</f>
        <v>155.21000000000004</v>
      </c>
      <c r="BY238">
        <f>Model!BY171</f>
        <v>190.76000000000002</v>
      </c>
      <c r="BZ238">
        <f>Model!BZ171</f>
        <v>243.59200000000007</v>
      </c>
      <c r="CA238">
        <f>Model!CA171</f>
        <v>261.52400000000006</v>
      </c>
      <c r="CB238">
        <f>Model!CB171</f>
        <v>276.46500000000003</v>
      </c>
      <c r="CC238">
        <f>Model!CC171</f>
        <v>319.94200000000012</v>
      </c>
      <c r="CD238">
        <f>Model!CD171</f>
        <v>352.09500000000008</v>
      </c>
      <c r="CE238">
        <f>Model!CE171</f>
        <v>372.9171665764693</v>
      </c>
      <c r="CF238">
        <f>Model!CF171</f>
        <v>364.59099315634518</v>
      </c>
      <c r="CG238">
        <f>Model!CG171</f>
        <v>457.71942303978057</v>
      </c>
      <c r="CH238">
        <f>Model!CH171</f>
        <v>0</v>
      </c>
      <c r="CI238">
        <f>Model!CI171</f>
        <v>0</v>
      </c>
      <c r="CJ238">
        <f>Model!CJ171</f>
        <v>0</v>
      </c>
      <c r="CK238">
        <f>Model!CK171</f>
        <v>0</v>
      </c>
      <c r="CL238">
        <f>Model!CL171</f>
        <v>0</v>
      </c>
      <c r="CM238">
        <f>Model!CM171</f>
        <v>0</v>
      </c>
      <c r="CN238">
        <f>Model!CN171</f>
        <v>0</v>
      </c>
      <c r="CO238">
        <f>Model!CO171</f>
        <v>0</v>
      </c>
      <c r="CP238">
        <f>Model!CP171</f>
        <v>0</v>
      </c>
      <c r="CQ238">
        <f>Model!CQ171</f>
        <v>0</v>
      </c>
      <c r="CR238">
        <f>Model!CR171</f>
        <v>0</v>
      </c>
      <c r="CS238">
        <f>Model!CS171</f>
        <v>0</v>
      </c>
      <c r="CT238">
        <f>Model!CT171</f>
        <v>0</v>
      </c>
      <c r="CU238">
        <f>Model!CU171</f>
        <v>0</v>
      </c>
      <c r="CV238">
        <f>Model!CV171</f>
        <v>0</v>
      </c>
      <c r="CW238">
        <f>Model!CW171</f>
        <v>0</v>
      </c>
      <c r="CX238">
        <f>Model!CX171</f>
        <v>0</v>
      </c>
      <c r="CY238">
        <f>Model!CY171</f>
        <v>0</v>
      </c>
      <c r="CZ238">
        <f>Model!CZ171</f>
        <v>0</v>
      </c>
      <c r="DA238">
        <f>Model!DA171</f>
        <v>0</v>
      </c>
      <c r="DB238">
        <f>Model!DB171</f>
        <v>0</v>
      </c>
      <c r="DC238">
        <f>Model!DC171</f>
        <v>0</v>
      </c>
      <c r="DD238">
        <f>Model!DD171</f>
        <v>0</v>
      </c>
      <c r="DE238">
        <f>Model!DE171</f>
        <v>0</v>
      </c>
      <c r="DF238">
        <f>Model!DF171</f>
        <v>0</v>
      </c>
      <c r="DG238">
        <f>Model!DG171</f>
        <v>0</v>
      </c>
      <c r="DH238">
        <f>Model!DH171</f>
        <v>0</v>
      </c>
      <c r="DI238">
        <f>Model!DI171</f>
        <v>0</v>
      </c>
      <c r="DJ238">
        <f>Model!DJ171</f>
        <v>0</v>
      </c>
      <c r="DK238">
        <f>Model!DK171</f>
        <v>0</v>
      </c>
      <c r="DL238">
        <f>Model!DL171</f>
        <v>0</v>
      </c>
      <c r="DM238">
        <f>Model!DM171</f>
        <v>0</v>
      </c>
      <c r="DN238">
        <f>Model!DN171</f>
        <v>0</v>
      </c>
      <c r="DO238">
        <f>Model!DO171</f>
        <v>0</v>
      </c>
      <c r="DP238">
        <f>Model!DP171</f>
        <v>0</v>
      </c>
      <c r="DQ238">
        <f>Model!DQ171</f>
        <v>0</v>
      </c>
      <c r="DR238">
        <f>Model!DR171</f>
        <v>0</v>
      </c>
      <c r="DS238">
        <f>Model!DS171</f>
        <v>41.726999999999997</v>
      </c>
      <c r="DT238">
        <f>Model!DT171</f>
        <v>23.049999999999994</v>
      </c>
      <c r="DU238">
        <f>Model!DU171</f>
        <v>4.4389999999999965</v>
      </c>
      <c r="DV238">
        <f>Model!DV171</f>
        <v>12.277999999999995</v>
      </c>
      <c r="DW238">
        <f>Model!DW171</f>
        <v>47.925999999999988</v>
      </c>
      <c r="DX238">
        <f>Model!DX171</f>
        <v>150.04000000000002</v>
      </c>
      <c r="DY238">
        <f>Model!DY171</f>
        <v>201.76000000000005</v>
      </c>
      <c r="DZ238">
        <f>Model!DZ171</f>
        <v>125.76500000000007</v>
      </c>
      <c r="EA238">
        <f>Model!EA171</f>
        <v>229.13800000000001</v>
      </c>
      <c r="EB238">
        <f>Model!EB171</f>
        <v>243.59200000000001</v>
      </c>
      <c r="EC238">
        <f>Model!EC171</f>
        <v>352.09500000000003</v>
      </c>
      <c r="ED238">
        <f>Model!ED171</f>
        <v>511.13563396973757</v>
      </c>
      <c r="EE238">
        <f>Model!EE171</f>
        <v>759.25210359064636</v>
      </c>
      <c r="EF238">
        <f>Model!EF171</f>
        <v>1152.838821120167</v>
      </c>
      <c r="EG238">
        <f>Model!EG171</f>
        <v>1670.8699080290423</v>
      </c>
      <c r="EH238">
        <f>Model!EH171</f>
        <v>2355.9816667934583</v>
      </c>
      <c r="EI238">
        <f>Model!EI171</f>
        <v>3133.4983149875916</v>
      </c>
      <c r="EJ238">
        <f>Model!EJ171</f>
        <v>4028.989203585752</v>
      </c>
      <c r="EK238">
        <f>Model!EK171</f>
        <v>0</v>
      </c>
      <c r="EL238">
        <f>Model!EM171</f>
        <v>0</v>
      </c>
      <c r="EM238">
        <f>Model!EN171</f>
        <v>0</v>
      </c>
      <c r="EN238">
        <f>Model!EO171</f>
        <v>0</v>
      </c>
      <c r="EO238">
        <f>Model!EP171</f>
        <v>0</v>
      </c>
      <c r="EP238">
        <f>Model!EQ171</f>
        <v>0</v>
      </c>
      <c r="EQ238">
        <f>Model!ER171</f>
        <v>0</v>
      </c>
      <c r="ER238">
        <f>Model!ES171</f>
        <v>0</v>
      </c>
      <c r="ES238">
        <f>Model!ET171</f>
        <v>0</v>
      </c>
      <c r="ET238">
        <f>Model!EU171</f>
        <v>0</v>
      </c>
      <c r="EU238">
        <f>Model!EV171</f>
        <v>0</v>
      </c>
      <c r="EV238">
        <f>Model!EW171</f>
        <v>0</v>
      </c>
      <c r="EW238">
        <f>Model!EX171</f>
        <v>0</v>
      </c>
      <c r="EX238">
        <f>Model!EY171</f>
        <v>0</v>
      </c>
    </row>
    <row r="239" spans="1:154" hidden="1" outlineLevel="1">
      <c r="A239">
        <f>Model!A172</f>
        <v>0</v>
      </c>
      <c r="B239">
        <f>Model!B172</f>
        <v>0</v>
      </c>
      <c r="C239">
        <f>Model!C172</f>
        <v>0</v>
      </c>
      <c r="D239">
        <f>Model!D172</f>
        <v>0</v>
      </c>
      <c r="E239">
        <f>Model!E172</f>
        <v>0</v>
      </c>
      <c r="F239">
        <f>Model!F172</f>
        <v>0</v>
      </c>
      <c r="G239">
        <f>Model!G172</f>
        <v>0</v>
      </c>
      <c r="H239">
        <f>Model!H172</f>
        <v>0</v>
      </c>
      <c r="I239" t="str">
        <f>Model!I172</f>
        <v>+ Other</v>
      </c>
      <c r="J239">
        <f>Model!J172</f>
        <v>0</v>
      </c>
      <c r="K239">
        <f>Model!K172</f>
        <v>0</v>
      </c>
      <c r="L239">
        <f>Model!L172</f>
        <v>0</v>
      </c>
      <c r="M239">
        <f>Model!M172</f>
        <v>0</v>
      </c>
      <c r="N239">
        <f>Model!N172</f>
        <v>0</v>
      </c>
      <c r="O239">
        <f>Model!O172</f>
        <v>0</v>
      </c>
      <c r="P239">
        <f>Model!P172</f>
        <v>0</v>
      </c>
      <c r="Q239">
        <f>Model!Q172</f>
        <v>0</v>
      </c>
      <c r="R239">
        <f>Model!R172</f>
        <v>0</v>
      </c>
      <c r="S239">
        <f>Model!S172</f>
        <v>0</v>
      </c>
      <c r="T239">
        <f>Model!T172</f>
        <v>0</v>
      </c>
      <c r="U239">
        <f>Model!U172</f>
        <v>0</v>
      </c>
      <c r="V239">
        <f>Model!V172</f>
        <v>0</v>
      </c>
      <c r="W239">
        <f>Model!W172</f>
        <v>0</v>
      </c>
      <c r="X239">
        <f>Model!X172</f>
        <v>0</v>
      </c>
      <c r="Y239">
        <f>Model!Y172</f>
        <v>0</v>
      </c>
      <c r="Z239">
        <f>Model!Z172</f>
        <v>0</v>
      </c>
      <c r="AA239">
        <f>Model!AA172</f>
        <v>0</v>
      </c>
      <c r="AB239">
        <f>Model!AB172</f>
        <v>0</v>
      </c>
      <c r="AC239">
        <f>Model!AC172</f>
        <v>0</v>
      </c>
      <c r="AD239">
        <f>Model!AD172</f>
        <v>0</v>
      </c>
      <c r="AE239">
        <f>Model!AE172</f>
        <v>0</v>
      </c>
      <c r="AF239">
        <f>Model!AF172</f>
        <v>0</v>
      </c>
      <c r="AG239">
        <f>Model!AG172</f>
        <v>0</v>
      </c>
      <c r="AH239">
        <f>Model!AH172</f>
        <v>0</v>
      </c>
      <c r="AI239">
        <f>Model!AI172</f>
        <v>0</v>
      </c>
      <c r="AJ239">
        <f>Model!AJ172</f>
        <v>0</v>
      </c>
      <c r="AK239">
        <f>Model!AK172</f>
        <v>0</v>
      </c>
      <c r="AL239">
        <f>Model!AL172</f>
        <v>0</v>
      </c>
      <c r="AM239">
        <f>Model!AM172</f>
        <v>0</v>
      </c>
      <c r="AN239">
        <f>Model!AN172</f>
        <v>0</v>
      </c>
      <c r="AO239">
        <f>Model!AO172</f>
        <v>0</v>
      </c>
      <c r="AP239">
        <f>Model!AP172</f>
        <v>0</v>
      </c>
      <c r="AQ239">
        <f>Model!AQ172</f>
        <v>0</v>
      </c>
      <c r="AR239">
        <f>Model!AR172</f>
        <v>0</v>
      </c>
      <c r="AS239">
        <f>Model!AS172</f>
        <v>0</v>
      </c>
      <c r="AT239">
        <f>Model!AT172</f>
        <v>0</v>
      </c>
      <c r="AU239">
        <f>Model!AU172</f>
        <v>0</v>
      </c>
      <c r="AV239">
        <f>Model!AV172</f>
        <v>0</v>
      </c>
      <c r="AW239">
        <f>Model!AW172</f>
        <v>0</v>
      </c>
      <c r="AX239">
        <f>Model!AX172</f>
        <v>0</v>
      </c>
      <c r="AY239">
        <f>Model!AY172</f>
        <v>0</v>
      </c>
      <c r="AZ239">
        <f>Model!AZ172</f>
        <v>0</v>
      </c>
      <c r="BA239">
        <f>Model!BA172</f>
        <v>0</v>
      </c>
      <c r="BB239">
        <f>Model!BB172</f>
        <v>0</v>
      </c>
      <c r="BC239">
        <f>Model!BC172</f>
        <v>0</v>
      </c>
      <c r="BD239">
        <f>Model!BD172</f>
        <v>0</v>
      </c>
      <c r="BE239">
        <f>Model!BE172</f>
        <v>0</v>
      </c>
      <c r="BF239">
        <f>Model!BF172</f>
        <v>0</v>
      </c>
      <c r="BG239">
        <f>Model!BG172</f>
        <v>0</v>
      </c>
      <c r="BH239">
        <f>Model!BH172</f>
        <v>0</v>
      </c>
      <c r="BI239">
        <f>Model!BI172</f>
        <v>0</v>
      </c>
      <c r="BJ239">
        <f>Model!BJ172</f>
        <v>0</v>
      </c>
      <c r="BK239">
        <f>Model!BK172</f>
        <v>0</v>
      </c>
      <c r="BL239">
        <f>Model!BL172</f>
        <v>0</v>
      </c>
      <c r="BM239">
        <f>Model!BM172</f>
        <v>0</v>
      </c>
      <c r="BN239">
        <f>Model!BN172</f>
        <v>0</v>
      </c>
      <c r="BO239">
        <f>Model!BO172</f>
        <v>0</v>
      </c>
      <c r="BP239">
        <f>Model!BP172</f>
        <v>0</v>
      </c>
      <c r="BQ239">
        <f>Model!BQ172</f>
        <v>0</v>
      </c>
      <c r="BR239">
        <f>Model!BR172</f>
        <v>0</v>
      </c>
      <c r="BS239">
        <f>Model!BS172</f>
        <v>0</v>
      </c>
      <c r="BT239">
        <f>Model!BT172</f>
        <v>0</v>
      </c>
      <c r="BU239">
        <f>Model!BU172</f>
        <v>0</v>
      </c>
      <c r="BV239">
        <f>Model!BV172</f>
        <v>0</v>
      </c>
      <c r="BW239">
        <f>Model!BW172</f>
        <v>0</v>
      </c>
      <c r="BX239">
        <f>Model!BX172</f>
        <v>0</v>
      </c>
      <c r="BY239">
        <f>Model!BY172</f>
        <v>0</v>
      </c>
      <c r="BZ239">
        <f>Model!BZ172</f>
        <v>0</v>
      </c>
      <c r="CA239">
        <f>Model!CA172</f>
        <v>0</v>
      </c>
      <c r="CB239">
        <f>Model!CB172</f>
        <v>0</v>
      </c>
      <c r="CC239">
        <f>Model!CC172</f>
        <v>0</v>
      </c>
      <c r="CD239">
        <f>Model!CD172</f>
        <v>0</v>
      </c>
      <c r="CE239">
        <f>Model!CE172</f>
        <v>0</v>
      </c>
      <c r="CF239">
        <f>Model!CF172</f>
        <v>0</v>
      </c>
      <c r="CG239">
        <f>Model!CG172</f>
        <v>0</v>
      </c>
      <c r="CH239">
        <f>Model!CH172</f>
        <v>0</v>
      </c>
      <c r="CI239">
        <f>Model!CI172</f>
        <v>0</v>
      </c>
      <c r="CJ239">
        <f>Model!CJ172</f>
        <v>0</v>
      </c>
      <c r="CK239">
        <f>Model!CK172</f>
        <v>0</v>
      </c>
      <c r="CL239">
        <f>Model!CL172</f>
        <v>0</v>
      </c>
      <c r="CM239">
        <f>Model!CM172</f>
        <v>0</v>
      </c>
      <c r="CN239">
        <f>Model!CN172</f>
        <v>0</v>
      </c>
      <c r="CO239">
        <f>Model!CO172</f>
        <v>0</v>
      </c>
      <c r="CP239">
        <f>Model!CP172</f>
        <v>0</v>
      </c>
      <c r="CQ239">
        <f>Model!CQ172</f>
        <v>0</v>
      </c>
      <c r="CR239">
        <f>Model!CR172</f>
        <v>0</v>
      </c>
      <c r="CS239">
        <f>Model!CS172</f>
        <v>0</v>
      </c>
      <c r="CT239">
        <f>Model!CT172</f>
        <v>0</v>
      </c>
      <c r="CU239">
        <f>Model!CU172</f>
        <v>0</v>
      </c>
      <c r="CV239">
        <f>Model!CV172</f>
        <v>0</v>
      </c>
      <c r="CW239">
        <f>Model!CW172</f>
        <v>0</v>
      </c>
      <c r="CX239">
        <f>Model!CX172</f>
        <v>0</v>
      </c>
      <c r="CY239">
        <f>Model!CY172</f>
        <v>0</v>
      </c>
      <c r="CZ239">
        <f>Model!CZ172</f>
        <v>0</v>
      </c>
      <c r="DA239">
        <f>Model!DA172</f>
        <v>0</v>
      </c>
      <c r="DB239">
        <f>Model!DB172</f>
        <v>0</v>
      </c>
      <c r="DC239">
        <f>Model!DC172</f>
        <v>0</v>
      </c>
      <c r="DD239">
        <f>Model!DD172</f>
        <v>0</v>
      </c>
      <c r="DE239">
        <f>Model!DE172</f>
        <v>0</v>
      </c>
      <c r="DF239">
        <f>Model!DF172</f>
        <v>0</v>
      </c>
      <c r="DG239">
        <f>Model!DG172</f>
        <v>0</v>
      </c>
      <c r="DH239">
        <f>Model!DH172</f>
        <v>0</v>
      </c>
      <c r="DI239">
        <f>Model!DI172</f>
        <v>0</v>
      </c>
      <c r="DJ239">
        <f>Model!DJ172</f>
        <v>0</v>
      </c>
      <c r="DK239">
        <f>Model!DK172</f>
        <v>0</v>
      </c>
      <c r="DL239">
        <f>Model!DL172</f>
        <v>0</v>
      </c>
      <c r="DM239">
        <f>Model!DM172</f>
        <v>0</v>
      </c>
      <c r="DN239">
        <f>Model!DN172</f>
        <v>0</v>
      </c>
      <c r="DO239">
        <f>Model!DO172</f>
        <v>0</v>
      </c>
      <c r="DP239">
        <f>Model!DP172</f>
        <v>0</v>
      </c>
      <c r="DQ239">
        <f>Model!DQ172</f>
        <v>0</v>
      </c>
      <c r="DR239">
        <f>Model!DR172</f>
        <v>0</v>
      </c>
      <c r="DS239">
        <f>Model!DS172</f>
        <v>0</v>
      </c>
      <c r="DT239">
        <f>Model!DT172</f>
        <v>0</v>
      </c>
      <c r="DU239">
        <f>Model!DU172</f>
        <v>0</v>
      </c>
      <c r="DV239">
        <f>Model!DV172</f>
        <v>0</v>
      </c>
      <c r="DW239">
        <f>Model!DW172</f>
        <v>0</v>
      </c>
      <c r="DX239">
        <f>Model!DX172</f>
        <v>0</v>
      </c>
      <c r="DY239">
        <f>Model!DY172</f>
        <v>0</v>
      </c>
      <c r="DZ239">
        <f>Model!DZ172</f>
        <v>0</v>
      </c>
      <c r="EA239">
        <f>Model!EA172</f>
        <v>0</v>
      </c>
      <c r="EB239">
        <f>Model!EB172</f>
        <v>0</v>
      </c>
      <c r="EC239">
        <f>Model!EC172</f>
        <v>0</v>
      </c>
      <c r="ED239">
        <f>Model!ED172</f>
        <v>0</v>
      </c>
      <c r="EE239">
        <f>Model!EE172</f>
        <v>0</v>
      </c>
      <c r="EF239">
        <f>Model!EF172</f>
        <v>0</v>
      </c>
      <c r="EG239">
        <f>Model!EG172</f>
        <v>0</v>
      </c>
      <c r="EH239">
        <f>Model!EH172</f>
        <v>0</v>
      </c>
      <c r="EI239">
        <f>Model!EI172</f>
        <v>0</v>
      </c>
      <c r="EJ239">
        <f>Model!EJ172</f>
        <v>0</v>
      </c>
      <c r="EK239">
        <f>Model!EK172</f>
        <v>0</v>
      </c>
      <c r="EL239">
        <f>Model!EM172</f>
        <v>0</v>
      </c>
      <c r="EM239">
        <f>Model!EN172</f>
        <v>0</v>
      </c>
      <c r="EN239">
        <f>Model!EO172</f>
        <v>0</v>
      </c>
      <c r="EO239">
        <f>Model!EP172</f>
        <v>0</v>
      </c>
      <c r="EP239">
        <f>Model!EQ172</f>
        <v>0</v>
      </c>
      <c r="EQ239">
        <f>Model!ER172</f>
        <v>0</v>
      </c>
      <c r="ER239">
        <f>Model!ES172</f>
        <v>0</v>
      </c>
      <c r="ES239">
        <f>Model!ET172</f>
        <v>0</v>
      </c>
      <c r="ET239">
        <f>Model!EU172</f>
        <v>0</v>
      </c>
      <c r="EU239">
        <f>Model!EV172</f>
        <v>0</v>
      </c>
      <c r="EV239">
        <f>Model!EW172</f>
        <v>0</v>
      </c>
      <c r="EW239">
        <f>Model!EX172</f>
        <v>0</v>
      </c>
      <c r="EX239">
        <f>Model!EY172</f>
        <v>0</v>
      </c>
    </row>
    <row r="240" spans="1:154" hidden="1" outlineLevel="1">
      <c r="A240">
        <f>Model!A173</f>
        <v>0</v>
      </c>
      <c r="B240">
        <f>Model!B173</f>
        <v>0</v>
      </c>
      <c r="C240">
        <f>Model!C173</f>
        <v>0</v>
      </c>
      <c r="D240">
        <f>Model!D173</f>
        <v>0</v>
      </c>
      <c r="E240">
        <f>Model!E173</f>
        <v>0</v>
      </c>
      <c r="F240">
        <f>Model!F173</f>
        <v>0</v>
      </c>
      <c r="G240">
        <f>Model!G173</f>
        <v>0</v>
      </c>
      <c r="H240">
        <f>Model!H173</f>
        <v>0</v>
      </c>
      <c r="I240" t="str">
        <f>Model!I173</f>
        <v>= Cash &amp; Equivalents - EOP</v>
      </c>
      <c r="J240">
        <f>Model!J173</f>
        <v>0</v>
      </c>
      <c r="K240">
        <f>Model!K173</f>
        <v>0</v>
      </c>
      <c r="L240">
        <f>Model!L173</f>
        <v>0</v>
      </c>
      <c r="M240">
        <f>Model!M173</f>
        <v>0</v>
      </c>
      <c r="N240">
        <f>Model!N173</f>
        <v>0</v>
      </c>
      <c r="O240">
        <f>Model!O173</f>
        <v>0</v>
      </c>
      <c r="P240">
        <f>Model!P173</f>
        <v>0</v>
      </c>
      <c r="Q240">
        <f>Model!Q173</f>
        <v>0</v>
      </c>
      <c r="R240">
        <f>Model!R173</f>
        <v>0</v>
      </c>
      <c r="S240">
        <f>Model!S173</f>
        <v>0</v>
      </c>
      <c r="T240">
        <f>Model!T173</f>
        <v>0</v>
      </c>
      <c r="U240">
        <f>Model!U173</f>
        <v>0</v>
      </c>
      <c r="V240">
        <f>Model!V173</f>
        <v>0</v>
      </c>
      <c r="W240">
        <f>Model!W173</f>
        <v>0</v>
      </c>
      <c r="X240">
        <f>Model!X173</f>
        <v>0</v>
      </c>
      <c r="Y240">
        <f>Model!Y173</f>
        <v>0</v>
      </c>
      <c r="Z240">
        <f>Model!Z173</f>
        <v>0</v>
      </c>
      <c r="AA240">
        <f>Model!AA173</f>
        <v>0</v>
      </c>
      <c r="AB240">
        <f>Model!AB173</f>
        <v>0</v>
      </c>
      <c r="AC240">
        <f>Model!AC173</f>
        <v>0</v>
      </c>
      <c r="AD240">
        <f>Model!AD173</f>
        <v>0</v>
      </c>
      <c r="AE240">
        <f>Model!AE173</f>
        <v>0</v>
      </c>
      <c r="AF240">
        <f>Model!AF173</f>
        <v>0</v>
      </c>
      <c r="AG240">
        <f>Model!AG173</f>
        <v>0</v>
      </c>
      <c r="AH240">
        <f>Model!AH173</f>
        <v>0</v>
      </c>
      <c r="AI240">
        <f>Model!AI173</f>
        <v>0</v>
      </c>
      <c r="AJ240">
        <f>Model!AJ173</f>
        <v>0</v>
      </c>
      <c r="AK240">
        <f>Model!AK173</f>
        <v>0</v>
      </c>
      <c r="AL240">
        <f>Model!AL173</f>
        <v>0</v>
      </c>
      <c r="AM240">
        <f>Model!AM173</f>
        <v>0</v>
      </c>
      <c r="AN240">
        <f>Model!AN173</f>
        <v>0</v>
      </c>
      <c r="AO240">
        <f>Model!AO173</f>
        <v>0</v>
      </c>
      <c r="AP240">
        <f>Model!AP173</f>
        <v>0</v>
      </c>
      <c r="AQ240">
        <f>Model!AQ173</f>
        <v>0</v>
      </c>
      <c r="AR240">
        <f>Model!AR173</f>
        <v>0</v>
      </c>
      <c r="AS240">
        <f>Model!AS173</f>
        <v>0</v>
      </c>
      <c r="AT240">
        <f>Model!AT173</f>
        <v>0</v>
      </c>
      <c r="AU240">
        <f>Model!AU173</f>
        <v>0</v>
      </c>
      <c r="AV240">
        <f>Model!AV173</f>
        <v>0</v>
      </c>
      <c r="AW240">
        <f>Model!AW173</f>
        <v>0</v>
      </c>
      <c r="AX240">
        <f>Model!AX173</f>
        <v>4.298</v>
      </c>
      <c r="AY240">
        <f>Model!AY173</f>
        <v>4.0659999999999998</v>
      </c>
      <c r="AZ240">
        <f>Model!AZ173</f>
        <v>7.2599999999999989</v>
      </c>
      <c r="BA240">
        <f>Model!BA173</f>
        <v>12.277999999999999</v>
      </c>
      <c r="BB240">
        <f>Model!BB173</f>
        <v>11.055</v>
      </c>
      <c r="BC240">
        <f>Model!BC173</f>
        <v>16.161000000000001</v>
      </c>
      <c r="BD240">
        <f>Model!BD173</f>
        <v>95.813000000000002</v>
      </c>
      <c r="BE240">
        <f>Model!BE173</f>
        <v>47.926000000000002</v>
      </c>
      <c r="BF240">
        <f>Model!BF173</f>
        <v>54.3</v>
      </c>
      <c r="BG240">
        <f>Model!BG173</f>
        <v>25.791999999999994</v>
      </c>
      <c r="BH240">
        <f>Model!BH173</f>
        <v>188.858</v>
      </c>
      <c r="BI240">
        <f>Model!BI173</f>
        <v>150.04</v>
      </c>
      <c r="BJ240">
        <f>Model!BJ173</f>
        <v>131.94799999999998</v>
      </c>
      <c r="BK240">
        <f>Model!BK173</f>
        <v>131.55199999999999</v>
      </c>
      <c r="BL240">
        <f>Model!BL173</f>
        <v>318.88800000000003</v>
      </c>
      <c r="BM240">
        <f>Model!BM173</f>
        <v>201.76000000000008</v>
      </c>
      <c r="BN240">
        <f>Model!BN173</f>
        <v>153.65400000000008</v>
      </c>
      <c r="BO240">
        <f>Model!BO173</f>
        <v>138.2890000000001</v>
      </c>
      <c r="BP240">
        <f>Model!BP173</f>
        <v>122.7650000000001</v>
      </c>
      <c r="BQ240">
        <f>Model!BQ173</f>
        <v>125.7650000000001</v>
      </c>
      <c r="BR240">
        <f>Model!BR173</f>
        <v>307.85200000000009</v>
      </c>
      <c r="BS240">
        <f>Model!BS173</f>
        <v>302.27200000000011</v>
      </c>
      <c r="BT240">
        <f>Model!BT173</f>
        <v>233.5390000000001</v>
      </c>
      <c r="BU240">
        <f>Model!BU173</f>
        <v>229.13800000000001</v>
      </c>
      <c r="BV240">
        <f>Model!BV173</f>
        <v>232.44300000000001</v>
      </c>
      <c r="BW240">
        <f>Model!BW173</f>
        <v>155.21000000000004</v>
      </c>
      <c r="BX240">
        <f>Model!BX173</f>
        <v>190.76000000000002</v>
      </c>
      <c r="BY240">
        <f>Model!BY173</f>
        <v>243.59200000000007</v>
      </c>
      <c r="BZ240">
        <f>Model!BZ173</f>
        <v>261.52400000000006</v>
      </c>
      <c r="CA240">
        <f>Model!CA173</f>
        <v>276.46500000000003</v>
      </c>
      <c r="CB240">
        <f>Model!CB173</f>
        <v>319.94200000000012</v>
      </c>
      <c r="CC240">
        <f>Model!CC173</f>
        <v>352.09500000000008</v>
      </c>
      <c r="CD240">
        <f>Model!CD173</f>
        <v>372.9171665764693</v>
      </c>
      <c r="CE240">
        <f>Model!CE173</f>
        <v>364.59099315634518</v>
      </c>
      <c r="CF240">
        <f>Model!CF173</f>
        <v>457.71942303978057</v>
      </c>
      <c r="CG240">
        <f>Model!CG173</f>
        <v>511.13563396973751</v>
      </c>
      <c r="CH240">
        <f>Model!CH173</f>
        <v>0</v>
      </c>
      <c r="CI240">
        <f>Model!CI173</f>
        <v>0</v>
      </c>
      <c r="CJ240">
        <f>Model!CJ173</f>
        <v>0</v>
      </c>
      <c r="CK240">
        <f>Model!CK173</f>
        <v>0</v>
      </c>
      <c r="CL240">
        <f>Model!CL173</f>
        <v>0</v>
      </c>
      <c r="CM240">
        <f>Model!CM173</f>
        <v>0</v>
      </c>
      <c r="CN240">
        <f>Model!CN173</f>
        <v>0</v>
      </c>
      <c r="CO240">
        <f>Model!CO173</f>
        <v>0</v>
      </c>
      <c r="CP240">
        <f>Model!CP173</f>
        <v>0</v>
      </c>
      <c r="CQ240">
        <f>Model!CQ173</f>
        <v>0</v>
      </c>
      <c r="CR240">
        <f>Model!CR173</f>
        <v>0</v>
      </c>
      <c r="CS240">
        <f>Model!CS173</f>
        <v>0</v>
      </c>
      <c r="CT240">
        <f>Model!CT173</f>
        <v>0</v>
      </c>
      <c r="CU240">
        <f>Model!CU173</f>
        <v>0</v>
      </c>
      <c r="CV240">
        <f>Model!CV173</f>
        <v>0</v>
      </c>
      <c r="CW240">
        <f>Model!CW173</f>
        <v>0</v>
      </c>
      <c r="CX240">
        <f>Model!CX173</f>
        <v>0</v>
      </c>
      <c r="CY240">
        <f>Model!CY173</f>
        <v>0</v>
      </c>
      <c r="CZ240">
        <f>Model!CZ173</f>
        <v>0</v>
      </c>
      <c r="DA240">
        <f>Model!DA173</f>
        <v>0</v>
      </c>
      <c r="DB240">
        <f>Model!DB173</f>
        <v>0</v>
      </c>
      <c r="DC240">
        <f>Model!DC173</f>
        <v>0</v>
      </c>
      <c r="DD240">
        <f>Model!DD173</f>
        <v>0</v>
      </c>
      <c r="DE240">
        <f>Model!DE173</f>
        <v>0</v>
      </c>
      <c r="DF240">
        <f>Model!DF173</f>
        <v>0</v>
      </c>
      <c r="DG240">
        <f>Model!DG173</f>
        <v>0</v>
      </c>
      <c r="DH240">
        <f>Model!DH173</f>
        <v>0</v>
      </c>
      <c r="DI240">
        <f>Model!DI173</f>
        <v>0</v>
      </c>
      <c r="DJ240">
        <f>Model!DJ173</f>
        <v>0</v>
      </c>
      <c r="DK240">
        <f>Model!DK173</f>
        <v>0</v>
      </c>
      <c r="DL240">
        <f>Model!DL173</f>
        <v>0</v>
      </c>
      <c r="DM240">
        <f>Model!DM173</f>
        <v>0</v>
      </c>
      <c r="DN240">
        <f>Model!DN173</f>
        <v>0</v>
      </c>
      <c r="DO240">
        <f>Model!DO173</f>
        <v>0</v>
      </c>
      <c r="DP240">
        <f>Model!DP173</f>
        <v>0</v>
      </c>
      <c r="DQ240">
        <f>Model!DQ173</f>
        <v>0</v>
      </c>
      <c r="DR240">
        <f>Model!DR173</f>
        <v>0</v>
      </c>
      <c r="DS240">
        <f>Model!DS173</f>
        <v>23.049999999999994</v>
      </c>
      <c r="DT240">
        <f>Model!DT173</f>
        <v>4.4389999999999965</v>
      </c>
      <c r="DU240">
        <f>Model!DU173</f>
        <v>12.277999999999995</v>
      </c>
      <c r="DV240">
        <f>Model!DV173</f>
        <v>47.925999999999988</v>
      </c>
      <c r="DW240">
        <f>Model!DW173</f>
        <v>150.04000000000002</v>
      </c>
      <c r="DX240">
        <f>Model!DX173</f>
        <v>201.76000000000005</v>
      </c>
      <c r="DY240">
        <f>Model!DY173</f>
        <v>125.76500000000007</v>
      </c>
      <c r="DZ240">
        <f>Model!DZ173</f>
        <v>229.13800000000001</v>
      </c>
      <c r="EA240">
        <f>Model!EA173</f>
        <v>243.59200000000001</v>
      </c>
      <c r="EB240">
        <f>Model!EB173</f>
        <v>352.09500000000003</v>
      </c>
      <c r="EC240">
        <f>Model!EC173</f>
        <v>511.13563396973757</v>
      </c>
      <c r="ED240">
        <f>Model!ED173</f>
        <v>759.25210359064636</v>
      </c>
      <c r="EE240">
        <f>Model!EE173</f>
        <v>1152.838821120167</v>
      </c>
      <c r="EF240">
        <f>Model!EF173</f>
        <v>1670.8699080290423</v>
      </c>
      <c r="EG240">
        <f>Model!EG173</f>
        <v>2355.9816667934583</v>
      </c>
      <c r="EH240">
        <f>Model!EH173</f>
        <v>3133.4983149875916</v>
      </c>
      <c r="EI240">
        <f>Model!EI173</f>
        <v>4028.989203585752</v>
      </c>
      <c r="EJ240">
        <f>Model!EJ173</f>
        <v>5095.3822150109872</v>
      </c>
      <c r="EK240">
        <f>Model!EK173</f>
        <v>0</v>
      </c>
      <c r="EL240">
        <f>Model!EM173</f>
        <v>0</v>
      </c>
      <c r="EM240">
        <f>Model!EN173</f>
        <v>0</v>
      </c>
      <c r="EN240">
        <f>Model!EO173</f>
        <v>0</v>
      </c>
      <c r="EO240">
        <f>Model!EP173</f>
        <v>0</v>
      </c>
      <c r="EP240">
        <f>Model!EQ173</f>
        <v>0</v>
      </c>
      <c r="EQ240">
        <f>Model!ER173</f>
        <v>0</v>
      </c>
      <c r="ER240">
        <f>Model!ES173</f>
        <v>0</v>
      </c>
      <c r="ES240">
        <f>Model!ET173</f>
        <v>0</v>
      </c>
      <c r="ET240">
        <f>Model!EU173</f>
        <v>0</v>
      </c>
      <c r="EU240">
        <f>Model!EV173</f>
        <v>0</v>
      </c>
      <c r="EV240">
        <f>Model!EW173</f>
        <v>0</v>
      </c>
      <c r="EW240">
        <f>Model!EX173</f>
        <v>0</v>
      </c>
      <c r="EX240">
        <f>Model!EY173</f>
        <v>0</v>
      </c>
    </row>
    <row r="241" spans="1:154" hidden="1" outlineLevel="1">
      <c r="A241">
        <f>Model!A174</f>
        <v>0</v>
      </c>
      <c r="B241">
        <f>Model!B174</f>
        <v>0</v>
      </c>
      <c r="C241">
        <f>Model!C174</f>
        <v>0</v>
      </c>
      <c r="D241">
        <f>Model!D174</f>
        <v>0</v>
      </c>
      <c r="E241">
        <f>Model!E174</f>
        <v>0</v>
      </c>
      <c r="F241">
        <f>Model!F174</f>
        <v>0</v>
      </c>
      <c r="G241">
        <f>Model!G174</f>
        <v>0</v>
      </c>
      <c r="H241">
        <f>Model!H174</f>
        <v>0</v>
      </c>
      <c r="I241" t="str">
        <f>Model!I174</f>
        <v>check</v>
      </c>
      <c r="J241">
        <f>Model!J174</f>
        <v>0</v>
      </c>
      <c r="K241">
        <f>Model!K174</f>
        <v>0</v>
      </c>
      <c r="L241">
        <f>Model!L174</f>
        <v>0</v>
      </c>
      <c r="M241">
        <f>Model!M174</f>
        <v>0</v>
      </c>
      <c r="N241">
        <f>Model!N174</f>
        <v>0</v>
      </c>
      <c r="O241">
        <f>Model!O174</f>
        <v>0</v>
      </c>
      <c r="P241">
        <f>Model!P174</f>
        <v>0</v>
      </c>
      <c r="Q241">
        <f>Model!Q174</f>
        <v>0</v>
      </c>
      <c r="R241">
        <f>Model!R174</f>
        <v>0</v>
      </c>
      <c r="S241">
        <f>Model!S174</f>
        <v>0</v>
      </c>
      <c r="T241">
        <f>Model!T174</f>
        <v>0</v>
      </c>
      <c r="U241">
        <f>Model!U174</f>
        <v>0</v>
      </c>
      <c r="V241">
        <f>Model!V174</f>
        <v>0</v>
      </c>
      <c r="W241">
        <f>Model!W174</f>
        <v>0</v>
      </c>
      <c r="X241">
        <f>Model!X174</f>
        <v>0</v>
      </c>
      <c r="Y241">
        <f>Model!Y174</f>
        <v>0</v>
      </c>
      <c r="Z241">
        <f>Model!Z174</f>
        <v>0</v>
      </c>
      <c r="AA241">
        <f>Model!AA174</f>
        <v>0</v>
      </c>
      <c r="AB241">
        <f>Model!AB174</f>
        <v>0</v>
      </c>
      <c r="AC241">
        <f>Model!AC174</f>
        <v>0</v>
      </c>
      <c r="AD241">
        <f>Model!AD174</f>
        <v>0</v>
      </c>
      <c r="AE241">
        <f>Model!AE174</f>
        <v>0</v>
      </c>
      <c r="AF241">
        <f>Model!AF174</f>
        <v>0</v>
      </c>
      <c r="AG241">
        <f>Model!AG174</f>
        <v>0</v>
      </c>
      <c r="AH241">
        <f>Model!AH174</f>
        <v>0</v>
      </c>
      <c r="AI241">
        <f>Model!AI174</f>
        <v>0</v>
      </c>
      <c r="AJ241">
        <f>Model!AJ174</f>
        <v>0</v>
      </c>
      <c r="AK241">
        <f>Model!AK174</f>
        <v>0</v>
      </c>
      <c r="AL241">
        <f>Model!AL174</f>
        <v>0</v>
      </c>
      <c r="AM241">
        <f>Model!AM174</f>
        <v>0</v>
      </c>
      <c r="AN241">
        <f>Model!AN174</f>
        <v>0</v>
      </c>
      <c r="AO241">
        <f>Model!AO174</f>
        <v>0</v>
      </c>
      <c r="AP241">
        <f>Model!AP174</f>
        <v>0</v>
      </c>
      <c r="AQ241">
        <f>Model!AQ174</f>
        <v>0</v>
      </c>
      <c r="AR241">
        <f>Model!AR174</f>
        <v>0</v>
      </c>
      <c r="AS241">
        <f>Model!AS174</f>
        <v>0</v>
      </c>
      <c r="AT241">
        <f>Model!AT174</f>
        <v>0</v>
      </c>
      <c r="AU241">
        <f>Model!AU174</f>
        <v>0</v>
      </c>
      <c r="AV241">
        <f>Model!AV174</f>
        <v>0</v>
      </c>
      <c r="AW241">
        <f>Model!AW174</f>
        <v>0</v>
      </c>
      <c r="AX241">
        <f>Model!AX174</f>
        <v>0</v>
      </c>
      <c r="AY241">
        <f>Model!AY174</f>
        <v>0</v>
      </c>
      <c r="AZ241">
        <f>Model!AZ174</f>
        <v>0</v>
      </c>
      <c r="BA241" t="b">
        <f>Model!BA174</f>
        <v>1</v>
      </c>
      <c r="BB241" t="b">
        <f>Model!BB174</f>
        <v>1</v>
      </c>
      <c r="BC241" t="b">
        <f>Model!BC174</f>
        <v>1</v>
      </c>
      <c r="BD241" t="b">
        <f>Model!BD174</f>
        <v>1</v>
      </c>
      <c r="BE241" t="b">
        <f>Model!BE174</f>
        <v>1</v>
      </c>
      <c r="BF241" t="b">
        <f>Model!BF174</f>
        <v>1</v>
      </c>
      <c r="BG241" t="b">
        <f>Model!BG174</f>
        <v>1</v>
      </c>
      <c r="BH241" t="b">
        <f>Model!BH174</f>
        <v>1</v>
      </c>
      <c r="BI241" t="b">
        <f>Model!BI174</f>
        <v>1</v>
      </c>
      <c r="BJ241" t="b">
        <f>Model!BJ174</f>
        <v>1</v>
      </c>
      <c r="BK241" t="b">
        <f>Model!BK174</f>
        <v>1</v>
      </c>
      <c r="BL241" t="b">
        <f>Model!BL174</f>
        <v>1</v>
      </c>
      <c r="BM241" t="b">
        <f>Model!BM174</f>
        <v>1</v>
      </c>
      <c r="BN241" t="b">
        <f>Model!BN174</f>
        <v>1</v>
      </c>
      <c r="BO241" t="b">
        <f>Model!BO174</f>
        <v>1</v>
      </c>
      <c r="BP241" t="b">
        <f>Model!BP174</f>
        <v>1</v>
      </c>
      <c r="BQ241" t="b">
        <f>Model!BQ174</f>
        <v>1</v>
      </c>
      <c r="BR241" t="b">
        <f>Model!BR174</f>
        <v>1</v>
      </c>
      <c r="BS241" t="b">
        <f>Model!BS174</f>
        <v>1</v>
      </c>
      <c r="BT241" t="b">
        <f>Model!BT174</f>
        <v>1</v>
      </c>
      <c r="BU241" t="b">
        <f>Model!BU174</f>
        <v>1</v>
      </c>
      <c r="BV241" t="b">
        <f>Model!BV174</f>
        <v>1</v>
      </c>
      <c r="BW241" t="b">
        <f>Model!BW174</f>
        <v>1</v>
      </c>
      <c r="BX241" t="b">
        <f>Model!BX174</f>
        <v>1</v>
      </c>
      <c r="BY241" t="b">
        <f>Model!BY174</f>
        <v>1</v>
      </c>
      <c r="BZ241" t="b">
        <f>Model!BZ174</f>
        <v>1</v>
      </c>
      <c r="CA241" t="b">
        <f>Model!CA174</f>
        <v>1</v>
      </c>
      <c r="CB241" t="b">
        <f>Model!CB174</f>
        <v>1</v>
      </c>
      <c r="CC241" t="b">
        <f>Model!CC174</f>
        <v>1</v>
      </c>
      <c r="CD241" t="b">
        <f>Model!CD174</f>
        <v>1</v>
      </c>
      <c r="CE241" t="b">
        <f>Model!CE174</f>
        <v>1</v>
      </c>
      <c r="CF241" t="b">
        <f>Model!CF174</f>
        <v>1</v>
      </c>
      <c r="CG241" t="b">
        <f>Model!CG174</f>
        <v>1</v>
      </c>
      <c r="CH241">
        <f>Model!CH174</f>
        <v>0</v>
      </c>
      <c r="CI241">
        <f>Model!CI174</f>
        <v>0</v>
      </c>
      <c r="CJ241">
        <f>Model!CJ174</f>
        <v>0</v>
      </c>
      <c r="CK241">
        <f>Model!CK174</f>
        <v>0</v>
      </c>
      <c r="CL241">
        <f>Model!CL174</f>
        <v>0</v>
      </c>
      <c r="CM241">
        <f>Model!CM174</f>
        <v>0</v>
      </c>
      <c r="CN241">
        <f>Model!CN174</f>
        <v>0</v>
      </c>
      <c r="CO241">
        <f>Model!CO174</f>
        <v>0</v>
      </c>
      <c r="CP241">
        <f>Model!CP174</f>
        <v>0</v>
      </c>
      <c r="CQ241">
        <f>Model!CQ174</f>
        <v>0</v>
      </c>
      <c r="CR241">
        <f>Model!CR174</f>
        <v>0</v>
      </c>
      <c r="CS241">
        <f>Model!CS174</f>
        <v>0</v>
      </c>
      <c r="CT241">
        <f>Model!CT174</f>
        <v>0</v>
      </c>
      <c r="CU241">
        <f>Model!CU174</f>
        <v>0</v>
      </c>
      <c r="CV241">
        <f>Model!CV174</f>
        <v>0</v>
      </c>
      <c r="CW241">
        <f>Model!CW174</f>
        <v>0</v>
      </c>
      <c r="CX241">
        <f>Model!CX174</f>
        <v>0</v>
      </c>
      <c r="CY241">
        <f>Model!CY174</f>
        <v>0</v>
      </c>
      <c r="CZ241">
        <f>Model!CZ174</f>
        <v>0</v>
      </c>
      <c r="DA241">
        <f>Model!DA174</f>
        <v>0</v>
      </c>
      <c r="DB241">
        <f>Model!DB174</f>
        <v>0</v>
      </c>
      <c r="DC241">
        <f>Model!DC174</f>
        <v>0</v>
      </c>
      <c r="DD241">
        <f>Model!DD174</f>
        <v>0</v>
      </c>
      <c r="DE241">
        <f>Model!DE174</f>
        <v>0</v>
      </c>
      <c r="DF241">
        <f>Model!DF174</f>
        <v>0</v>
      </c>
      <c r="DG241">
        <f>Model!DG174</f>
        <v>0</v>
      </c>
      <c r="DH241">
        <f>Model!DH174</f>
        <v>0</v>
      </c>
      <c r="DI241">
        <f>Model!DI174</f>
        <v>0</v>
      </c>
      <c r="DJ241">
        <f>Model!DJ174</f>
        <v>0</v>
      </c>
      <c r="DK241">
        <f>Model!DK174</f>
        <v>0</v>
      </c>
      <c r="DL241">
        <f>Model!DL174</f>
        <v>0</v>
      </c>
      <c r="DM241">
        <f>Model!DM174</f>
        <v>0</v>
      </c>
      <c r="DN241">
        <f>Model!DN174</f>
        <v>0</v>
      </c>
      <c r="DO241">
        <f>Model!DO174</f>
        <v>0</v>
      </c>
      <c r="DP241">
        <f>Model!DP174</f>
        <v>0</v>
      </c>
      <c r="DQ241">
        <f>Model!DQ174</f>
        <v>0</v>
      </c>
      <c r="DR241">
        <f>Model!DR174</f>
        <v>0</v>
      </c>
      <c r="DS241">
        <f>Model!DS174</f>
        <v>0</v>
      </c>
      <c r="DT241" t="b">
        <f>Model!DT174</f>
        <v>1</v>
      </c>
      <c r="DU241" t="b">
        <f>Model!DU174</f>
        <v>1</v>
      </c>
      <c r="DV241" t="b">
        <f>Model!DV174</f>
        <v>1</v>
      </c>
      <c r="DW241" t="b">
        <f>Model!DW174</f>
        <v>1</v>
      </c>
      <c r="DX241" t="b">
        <f>Model!DX174</f>
        <v>1</v>
      </c>
      <c r="DY241" t="b">
        <f>Model!DY174</f>
        <v>1</v>
      </c>
      <c r="DZ241" t="b">
        <f>Model!DZ174</f>
        <v>1</v>
      </c>
      <c r="EA241" t="b">
        <f>Model!EA174</f>
        <v>1</v>
      </c>
      <c r="EB241" t="b">
        <f>Model!EB174</f>
        <v>1</v>
      </c>
      <c r="EC241" t="b">
        <f>Model!EC174</f>
        <v>1</v>
      </c>
      <c r="ED241" t="b">
        <f>Model!ED174</f>
        <v>1</v>
      </c>
      <c r="EE241" t="b">
        <f>Model!EE174</f>
        <v>1</v>
      </c>
      <c r="EF241" t="b">
        <f>Model!EF174</f>
        <v>1</v>
      </c>
      <c r="EG241" t="b">
        <f>Model!EG174</f>
        <v>1</v>
      </c>
      <c r="EH241" t="b">
        <f>Model!EH174</f>
        <v>1</v>
      </c>
      <c r="EI241" t="b">
        <f>Model!EI174</f>
        <v>1</v>
      </c>
      <c r="EJ241" t="b">
        <f>Model!EJ174</f>
        <v>1</v>
      </c>
      <c r="EK241">
        <f>Model!EK174</f>
        <v>0</v>
      </c>
      <c r="EL241">
        <f>Model!EM174</f>
        <v>0</v>
      </c>
      <c r="EM241">
        <f>Model!EN174</f>
        <v>0</v>
      </c>
      <c r="EN241">
        <f>Model!EO174</f>
        <v>0</v>
      </c>
      <c r="EO241">
        <f>Model!EP174</f>
        <v>0</v>
      </c>
      <c r="EP241">
        <f>Model!EQ174</f>
        <v>0</v>
      </c>
      <c r="EQ241">
        <f>Model!ER174</f>
        <v>0</v>
      </c>
      <c r="ER241">
        <f>Model!ES174</f>
        <v>0</v>
      </c>
      <c r="ES241">
        <f>Model!ET174</f>
        <v>0</v>
      </c>
      <c r="ET241">
        <f>Model!EU174</f>
        <v>0</v>
      </c>
      <c r="EU241">
        <f>Model!EV174</f>
        <v>0</v>
      </c>
      <c r="EV241">
        <f>Model!EW174</f>
        <v>0</v>
      </c>
      <c r="EW241">
        <f>Model!EX174</f>
        <v>0</v>
      </c>
      <c r="EX241">
        <f>Model!EY174</f>
        <v>0</v>
      </c>
    </row>
    <row r="242" spans="1:154" hidden="1" outlineLevel="1">
      <c r="A242">
        <f>Model!A175</f>
        <v>0</v>
      </c>
      <c r="B242">
        <f>Model!B175</f>
        <v>0</v>
      </c>
      <c r="C242">
        <f>Model!C175</f>
        <v>0</v>
      </c>
      <c r="D242">
        <f>Model!D175</f>
        <v>0</v>
      </c>
      <c r="E242">
        <f>Model!E175</f>
        <v>0</v>
      </c>
      <c r="F242">
        <f>Model!F175</f>
        <v>0</v>
      </c>
      <c r="G242">
        <f>Model!G175</f>
        <v>0</v>
      </c>
      <c r="H242">
        <f>Model!H175</f>
        <v>0</v>
      </c>
      <c r="I242">
        <f>Model!I175</f>
        <v>0</v>
      </c>
      <c r="J242">
        <f>Model!J175</f>
        <v>0</v>
      </c>
      <c r="K242">
        <f>Model!K175</f>
        <v>0</v>
      </c>
      <c r="L242">
        <f>Model!L175</f>
        <v>0</v>
      </c>
      <c r="M242">
        <f>Model!M175</f>
        <v>0</v>
      </c>
      <c r="N242">
        <f>Model!N175</f>
        <v>0</v>
      </c>
      <c r="O242">
        <f>Model!O175</f>
        <v>0</v>
      </c>
      <c r="P242">
        <f>Model!P175</f>
        <v>0</v>
      </c>
      <c r="Q242">
        <f>Model!Q175</f>
        <v>0</v>
      </c>
      <c r="R242">
        <f>Model!R175</f>
        <v>0</v>
      </c>
      <c r="S242">
        <f>Model!S175</f>
        <v>0</v>
      </c>
      <c r="T242">
        <f>Model!T175</f>
        <v>0</v>
      </c>
      <c r="U242">
        <f>Model!U175</f>
        <v>0</v>
      </c>
      <c r="V242">
        <f>Model!V175</f>
        <v>0</v>
      </c>
      <c r="W242">
        <f>Model!W175</f>
        <v>0</v>
      </c>
      <c r="X242">
        <f>Model!X175</f>
        <v>0</v>
      </c>
      <c r="Y242">
        <f>Model!Y175</f>
        <v>0</v>
      </c>
      <c r="Z242">
        <f>Model!Z175</f>
        <v>0</v>
      </c>
      <c r="AA242">
        <f>Model!AA175</f>
        <v>0</v>
      </c>
      <c r="AB242">
        <f>Model!AB175</f>
        <v>0</v>
      </c>
      <c r="AC242">
        <f>Model!AC175</f>
        <v>0</v>
      </c>
      <c r="AD242">
        <f>Model!AD175</f>
        <v>0</v>
      </c>
      <c r="AE242">
        <f>Model!AE175</f>
        <v>0</v>
      </c>
      <c r="AF242">
        <f>Model!AF175</f>
        <v>0</v>
      </c>
      <c r="AG242">
        <f>Model!AG175</f>
        <v>0</v>
      </c>
      <c r="AH242">
        <f>Model!AH175</f>
        <v>0</v>
      </c>
      <c r="AI242">
        <f>Model!AI175</f>
        <v>0</v>
      </c>
      <c r="AJ242">
        <f>Model!AJ175</f>
        <v>0</v>
      </c>
      <c r="AK242">
        <f>Model!AK175</f>
        <v>0</v>
      </c>
      <c r="AL242">
        <f>Model!AL175</f>
        <v>0</v>
      </c>
      <c r="AM242">
        <f>Model!AM175</f>
        <v>0</v>
      </c>
      <c r="AN242">
        <f>Model!AN175</f>
        <v>0</v>
      </c>
      <c r="AO242">
        <f>Model!AO175</f>
        <v>0</v>
      </c>
      <c r="AP242">
        <f>Model!AP175</f>
        <v>0</v>
      </c>
      <c r="AQ242">
        <f>Model!AQ175</f>
        <v>0</v>
      </c>
      <c r="AR242">
        <f>Model!AR175</f>
        <v>0</v>
      </c>
      <c r="AS242">
        <f>Model!AS175</f>
        <v>0</v>
      </c>
      <c r="AT242">
        <f>Model!AT175</f>
        <v>0</v>
      </c>
      <c r="AU242">
        <f>Model!AU175</f>
        <v>0</v>
      </c>
      <c r="AV242">
        <f>Model!AV175</f>
        <v>0</v>
      </c>
      <c r="AW242">
        <f>Model!AW175</f>
        <v>0</v>
      </c>
      <c r="AX242">
        <f>Model!AX175</f>
        <v>0</v>
      </c>
      <c r="AY242">
        <f>Model!AY175</f>
        <v>0</v>
      </c>
      <c r="AZ242">
        <f>Model!AZ175</f>
        <v>0</v>
      </c>
      <c r="BA242">
        <f>Model!BA175</f>
        <v>0</v>
      </c>
      <c r="BB242">
        <f>Model!BB175</f>
        <v>0</v>
      </c>
      <c r="BC242">
        <f>Model!BC175</f>
        <v>0</v>
      </c>
      <c r="BD242">
        <f>Model!BD175</f>
        <v>0</v>
      </c>
      <c r="BE242">
        <f>Model!BE175</f>
        <v>0</v>
      </c>
      <c r="BF242">
        <f>Model!BF175</f>
        <v>0</v>
      </c>
      <c r="BG242">
        <f>Model!BG175</f>
        <v>0</v>
      </c>
      <c r="BH242">
        <f>Model!BH175</f>
        <v>0</v>
      </c>
      <c r="BI242">
        <f>Model!BI175</f>
        <v>0</v>
      </c>
      <c r="BJ242">
        <f>Model!BJ175</f>
        <v>0</v>
      </c>
      <c r="BK242">
        <f>Model!BK175</f>
        <v>0</v>
      </c>
      <c r="BL242">
        <f>Model!BL175</f>
        <v>0</v>
      </c>
      <c r="BM242">
        <f>Model!BM175</f>
        <v>0</v>
      </c>
      <c r="BN242">
        <f>Model!BN175</f>
        <v>0</v>
      </c>
      <c r="BO242">
        <f>Model!BO175</f>
        <v>0</v>
      </c>
      <c r="BP242">
        <f>Model!BP175</f>
        <v>0</v>
      </c>
      <c r="BQ242">
        <f>Model!BQ175</f>
        <v>0</v>
      </c>
      <c r="BR242">
        <f>Model!BR175</f>
        <v>0</v>
      </c>
      <c r="BS242">
        <f>Model!BS175</f>
        <v>0</v>
      </c>
      <c r="BT242">
        <f>Model!BT175</f>
        <v>0</v>
      </c>
      <c r="BU242">
        <f>Model!BU175</f>
        <v>0</v>
      </c>
      <c r="BV242">
        <f>Model!BV175</f>
        <v>0</v>
      </c>
      <c r="BW242">
        <f>Model!BW175</f>
        <v>0</v>
      </c>
      <c r="BX242">
        <f>Model!BX175</f>
        <v>0</v>
      </c>
      <c r="BY242">
        <f>Model!BY175</f>
        <v>0</v>
      </c>
      <c r="BZ242">
        <f>Model!BZ175</f>
        <v>0</v>
      </c>
      <c r="CA242">
        <f>Model!CA175</f>
        <v>0</v>
      </c>
      <c r="CB242">
        <f>Model!CB175</f>
        <v>0</v>
      </c>
      <c r="CC242">
        <f>Model!CC175</f>
        <v>0</v>
      </c>
      <c r="CD242">
        <f>Model!CD175</f>
        <v>0</v>
      </c>
      <c r="CE242">
        <f>Model!CE175</f>
        <v>0</v>
      </c>
      <c r="CF242">
        <f>Model!CF175</f>
        <v>0</v>
      </c>
      <c r="CG242">
        <f>Model!CG175</f>
        <v>0</v>
      </c>
      <c r="CH242">
        <f>Model!CH175</f>
        <v>0</v>
      </c>
      <c r="CI242">
        <f>Model!CI175</f>
        <v>0</v>
      </c>
      <c r="CJ242">
        <f>Model!CJ175</f>
        <v>0</v>
      </c>
      <c r="CK242">
        <f>Model!CK175</f>
        <v>0</v>
      </c>
      <c r="CL242">
        <f>Model!CL175</f>
        <v>0</v>
      </c>
      <c r="CM242">
        <f>Model!CM175</f>
        <v>0</v>
      </c>
      <c r="CN242">
        <f>Model!CN175</f>
        <v>0</v>
      </c>
      <c r="CO242">
        <f>Model!CO175</f>
        <v>0</v>
      </c>
      <c r="CP242">
        <f>Model!CP175</f>
        <v>0</v>
      </c>
      <c r="CQ242">
        <f>Model!CQ175</f>
        <v>0</v>
      </c>
      <c r="CR242">
        <f>Model!CR175</f>
        <v>0</v>
      </c>
      <c r="CS242">
        <f>Model!CS175</f>
        <v>0</v>
      </c>
      <c r="CT242">
        <f>Model!CT175</f>
        <v>0</v>
      </c>
      <c r="CU242">
        <f>Model!CU175</f>
        <v>0</v>
      </c>
      <c r="CV242">
        <f>Model!CV175</f>
        <v>0</v>
      </c>
      <c r="CW242">
        <f>Model!CW175</f>
        <v>0</v>
      </c>
      <c r="CX242">
        <f>Model!CX175</f>
        <v>0</v>
      </c>
      <c r="CY242">
        <f>Model!CY175</f>
        <v>0</v>
      </c>
      <c r="CZ242">
        <f>Model!CZ175</f>
        <v>0</v>
      </c>
      <c r="DA242">
        <f>Model!DA175</f>
        <v>0</v>
      </c>
      <c r="DB242">
        <f>Model!DB175</f>
        <v>0</v>
      </c>
      <c r="DC242">
        <f>Model!DC175</f>
        <v>0</v>
      </c>
      <c r="DD242">
        <f>Model!DD175</f>
        <v>0</v>
      </c>
      <c r="DE242">
        <f>Model!DE175</f>
        <v>0</v>
      </c>
      <c r="DF242">
        <f>Model!DF175</f>
        <v>0</v>
      </c>
      <c r="DG242">
        <f>Model!DG175</f>
        <v>0</v>
      </c>
      <c r="DH242">
        <f>Model!DH175</f>
        <v>0</v>
      </c>
      <c r="DI242">
        <f>Model!DI175</f>
        <v>0</v>
      </c>
      <c r="DJ242">
        <f>Model!DJ175</f>
        <v>0</v>
      </c>
      <c r="DK242">
        <f>Model!DK175</f>
        <v>0</v>
      </c>
      <c r="DL242">
        <f>Model!DL175</f>
        <v>0</v>
      </c>
      <c r="DM242">
        <f>Model!DM175</f>
        <v>0</v>
      </c>
      <c r="DN242">
        <f>Model!DN175</f>
        <v>0</v>
      </c>
      <c r="DO242">
        <f>Model!DO175</f>
        <v>0</v>
      </c>
      <c r="DP242">
        <f>Model!DP175</f>
        <v>0</v>
      </c>
      <c r="DQ242">
        <f>Model!DQ175</f>
        <v>0</v>
      </c>
      <c r="DR242">
        <f>Model!DR175</f>
        <v>0</v>
      </c>
      <c r="DS242">
        <f>Model!DS175</f>
        <v>0</v>
      </c>
      <c r="DT242">
        <f>Model!DT175</f>
        <v>0</v>
      </c>
      <c r="DU242">
        <f>Model!DU175</f>
        <v>0</v>
      </c>
      <c r="DV242">
        <f>Model!DV175</f>
        <v>0</v>
      </c>
      <c r="DW242">
        <f>Model!DW175</f>
        <v>0</v>
      </c>
      <c r="DX242">
        <f>Model!DX175</f>
        <v>0</v>
      </c>
      <c r="DY242">
        <f>Model!DY175</f>
        <v>0</v>
      </c>
      <c r="DZ242">
        <f>Model!DZ175</f>
        <v>0</v>
      </c>
      <c r="EA242">
        <f>Model!EA175</f>
        <v>0</v>
      </c>
      <c r="EB242">
        <f>Model!EB175</f>
        <v>0</v>
      </c>
      <c r="EC242">
        <f>Model!EC175</f>
        <v>0</v>
      </c>
      <c r="ED242">
        <f>Model!ED175</f>
        <v>0</v>
      </c>
      <c r="EE242">
        <f>Model!EE175</f>
        <v>0</v>
      </c>
      <c r="EF242">
        <f>Model!EF175</f>
        <v>0</v>
      </c>
      <c r="EG242">
        <f>Model!EG175</f>
        <v>0</v>
      </c>
      <c r="EH242">
        <f>Model!EH175</f>
        <v>0</v>
      </c>
      <c r="EI242">
        <f>Model!EI175</f>
        <v>0</v>
      </c>
      <c r="EJ242">
        <f>Model!EJ175</f>
        <v>0</v>
      </c>
      <c r="EK242">
        <f>Model!EK175</f>
        <v>0</v>
      </c>
      <c r="EL242">
        <f>Model!EM175</f>
        <v>0</v>
      </c>
      <c r="EM242">
        <f>Model!EN175</f>
        <v>0</v>
      </c>
      <c r="EN242">
        <f>Model!EO175</f>
        <v>0</v>
      </c>
      <c r="EO242">
        <f>Model!EP175</f>
        <v>0</v>
      </c>
      <c r="EP242">
        <f>Model!EQ175</f>
        <v>0</v>
      </c>
      <c r="EQ242">
        <f>Model!ER175</f>
        <v>0</v>
      </c>
      <c r="ER242">
        <f>Model!ES175</f>
        <v>0</v>
      </c>
      <c r="ES242">
        <f>Model!ET175</f>
        <v>0</v>
      </c>
      <c r="ET242">
        <f>Model!EU175</f>
        <v>0</v>
      </c>
      <c r="EU242">
        <f>Model!EV175</f>
        <v>0</v>
      </c>
      <c r="EV242">
        <f>Model!EW175</f>
        <v>0</v>
      </c>
      <c r="EW242">
        <f>Model!EX175</f>
        <v>0</v>
      </c>
      <c r="EX242">
        <f>Model!EY175</f>
        <v>0</v>
      </c>
    </row>
    <row r="243" spans="1:154" hidden="1" outlineLevel="1">
      <c r="A243">
        <f>Model!A176</f>
        <v>0</v>
      </c>
      <c r="B243">
        <f>Model!B176</f>
        <v>0</v>
      </c>
      <c r="C243">
        <f>Model!C176</f>
        <v>0</v>
      </c>
      <c r="D243">
        <f>Model!D176</f>
        <v>0</v>
      </c>
      <c r="E243">
        <f>Model!E176</f>
        <v>0</v>
      </c>
      <c r="F243">
        <f>Model!F176</f>
        <v>0</v>
      </c>
      <c r="G243">
        <f>Model!G176</f>
        <v>0</v>
      </c>
      <c r="H243">
        <f>Model!H176</f>
        <v>0</v>
      </c>
      <c r="I243" t="str">
        <f>Model!I176</f>
        <v>Free Cash Flow</v>
      </c>
      <c r="J243">
        <f>Model!J176</f>
        <v>0</v>
      </c>
      <c r="K243">
        <f>Model!K176</f>
        <v>0</v>
      </c>
      <c r="L243">
        <f>Model!L176</f>
        <v>0</v>
      </c>
      <c r="M243">
        <f>Model!M176</f>
        <v>0</v>
      </c>
      <c r="N243">
        <f>Model!N176</f>
        <v>0</v>
      </c>
      <c r="O243">
        <f>Model!O176</f>
        <v>0</v>
      </c>
      <c r="P243">
        <f>Model!P176</f>
        <v>0</v>
      </c>
      <c r="Q243">
        <f>Model!Q176</f>
        <v>0</v>
      </c>
      <c r="R243">
        <f>Model!R176</f>
        <v>0</v>
      </c>
      <c r="S243">
        <f>Model!S176</f>
        <v>0</v>
      </c>
      <c r="T243">
        <f>Model!T176</f>
        <v>0</v>
      </c>
      <c r="U243">
        <f>Model!U176</f>
        <v>0</v>
      </c>
      <c r="V243">
        <f>Model!V176</f>
        <v>0</v>
      </c>
      <c r="W243">
        <f>Model!W176</f>
        <v>0</v>
      </c>
      <c r="X243">
        <f>Model!X176</f>
        <v>0</v>
      </c>
      <c r="Y243">
        <f>Model!Y176</f>
        <v>0</v>
      </c>
      <c r="Z243">
        <f>Model!Z176</f>
        <v>0</v>
      </c>
      <c r="AA243">
        <f>Model!AA176</f>
        <v>0</v>
      </c>
      <c r="AB243">
        <f>Model!AB176</f>
        <v>0</v>
      </c>
      <c r="AC243">
        <f>Model!AC176</f>
        <v>0</v>
      </c>
      <c r="AD243">
        <f>Model!AD176</f>
        <v>0</v>
      </c>
      <c r="AE243">
        <f>Model!AE176</f>
        <v>0</v>
      </c>
      <c r="AF243">
        <f>Model!AF176</f>
        <v>0</v>
      </c>
      <c r="AG243">
        <f>Model!AG176</f>
        <v>0</v>
      </c>
      <c r="AH243">
        <f>Model!AH176</f>
        <v>0</v>
      </c>
      <c r="AI243">
        <f>Model!AI176</f>
        <v>0</v>
      </c>
      <c r="AJ243">
        <f>Model!AJ176</f>
        <v>0</v>
      </c>
      <c r="AK243">
        <f>Model!AK176</f>
        <v>0</v>
      </c>
      <c r="AL243">
        <f>Model!AL176</f>
        <v>0</v>
      </c>
      <c r="AM243">
        <f>Model!AM176</f>
        <v>0</v>
      </c>
      <c r="AN243">
        <f>Model!AN176</f>
        <v>0</v>
      </c>
      <c r="AO243">
        <f>Model!AO176</f>
        <v>0</v>
      </c>
      <c r="AP243">
        <f>Model!AP176</f>
        <v>0</v>
      </c>
      <c r="AQ243">
        <f>Model!AQ176</f>
        <v>0</v>
      </c>
      <c r="AR243">
        <f>Model!AR176</f>
        <v>0</v>
      </c>
      <c r="AS243">
        <f>Model!AS176</f>
        <v>0</v>
      </c>
      <c r="AT243">
        <f>Model!AT176</f>
        <v>0</v>
      </c>
      <c r="AU243">
        <f>Model!AU176</f>
        <v>0</v>
      </c>
      <c r="AV243">
        <f>Model!AV176</f>
        <v>0</v>
      </c>
      <c r="AW243">
        <f>Model!AW176</f>
        <v>0</v>
      </c>
      <c r="AX243">
        <f>Model!AX176</f>
        <v>0</v>
      </c>
      <c r="AY243">
        <f>Model!AY176</f>
        <v>0</v>
      </c>
      <c r="AZ243">
        <f>Model!AZ176</f>
        <v>0</v>
      </c>
      <c r="BA243">
        <f>Model!BA176</f>
        <v>0</v>
      </c>
      <c r="BB243">
        <f>Model!BB176</f>
        <v>0</v>
      </c>
      <c r="BC243">
        <f>Model!BC176</f>
        <v>0</v>
      </c>
      <c r="BD243">
        <f>Model!BD176</f>
        <v>0</v>
      </c>
      <c r="BE243">
        <f>Model!BE176</f>
        <v>0</v>
      </c>
      <c r="BF243">
        <f>Model!BF176</f>
        <v>0</v>
      </c>
      <c r="BG243">
        <f>Model!BG176</f>
        <v>0</v>
      </c>
      <c r="BH243">
        <f>Model!BH176</f>
        <v>0</v>
      </c>
      <c r="BI243">
        <f>Model!BI176</f>
        <v>0</v>
      </c>
      <c r="BJ243">
        <f>Model!BJ176</f>
        <v>0</v>
      </c>
      <c r="BK243">
        <f>Model!BK176</f>
        <v>0</v>
      </c>
      <c r="BL243">
        <f>Model!BL176</f>
        <v>0</v>
      </c>
      <c r="BM243">
        <f>Model!BM176</f>
        <v>0</v>
      </c>
      <c r="BN243">
        <f>Model!BN176</f>
        <v>0</v>
      </c>
      <c r="BO243">
        <f>Model!BO176</f>
        <v>0</v>
      </c>
      <c r="BP243">
        <f>Model!BP176</f>
        <v>0</v>
      </c>
      <c r="BQ243">
        <f>Model!BQ176</f>
        <v>0</v>
      </c>
      <c r="BR243">
        <f>Model!BR176</f>
        <v>0</v>
      </c>
      <c r="BS243">
        <f>Model!BS176</f>
        <v>0</v>
      </c>
      <c r="BT243">
        <f>Model!BT176</f>
        <v>0</v>
      </c>
      <c r="BU243">
        <f>Model!BU176</f>
        <v>0</v>
      </c>
      <c r="BV243">
        <f>Model!BV176</f>
        <v>0</v>
      </c>
      <c r="BW243">
        <f>Model!BW176</f>
        <v>0</v>
      </c>
      <c r="BX243">
        <f>Model!BX176</f>
        <v>0</v>
      </c>
      <c r="BY243">
        <f>Model!BY176</f>
        <v>0</v>
      </c>
      <c r="BZ243">
        <f>Model!BZ176</f>
        <v>0</v>
      </c>
      <c r="CA243">
        <f>Model!CA176</f>
        <v>0</v>
      </c>
      <c r="CB243">
        <f>Model!CB176</f>
        <v>0</v>
      </c>
      <c r="CC243">
        <f>Model!CC176</f>
        <v>0</v>
      </c>
      <c r="CD243">
        <f>Model!CD176</f>
        <v>0</v>
      </c>
      <c r="CE243">
        <f>Model!CE176</f>
        <v>0</v>
      </c>
      <c r="CF243">
        <f>Model!CF176</f>
        <v>0</v>
      </c>
      <c r="CG243">
        <f>Model!CG176</f>
        <v>0</v>
      </c>
      <c r="CH243">
        <f>Model!CH176</f>
        <v>0</v>
      </c>
      <c r="CI243">
        <f>Model!CI176</f>
        <v>0</v>
      </c>
      <c r="CJ243">
        <f>Model!CJ176</f>
        <v>0</v>
      </c>
      <c r="CK243">
        <f>Model!CK176</f>
        <v>0</v>
      </c>
      <c r="CL243">
        <f>Model!CL176</f>
        <v>0</v>
      </c>
      <c r="CM243">
        <f>Model!CM176</f>
        <v>0</v>
      </c>
      <c r="CN243">
        <f>Model!CN176</f>
        <v>0</v>
      </c>
      <c r="CO243">
        <f>Model!CO176</f>
        <v>0</v>
      </c>
      <c r="CP243">
        <f>Model!CP176</f>
        <v>0</v>
      </c>
      <c r="CQ243">
        <f>Model!CQ176</f>
        <v>0</v>
      </c>
      <c r="CR243">
        <f>Model!CR176</f>
        <v>0</v>
      </c>
      <c r="CS243">
        <f>Model!CS176</f>
        <v>0</v>
      </c>
      <c r="CT243">
        <f>Model!CT176</f>
        <v>0</v>
      </c>
      <c r="CU243">
        <f>Model!CU176</f>
        <v>0</v>
      </c>
      <c r="CV243">
        <f>Model!CV176</f>
        <v>0</v>
      </c>
      <c r="CW243">
        <f>Model!CW176</f>
        <v>0</v>
      </c>
      <c r="CX243">
        <f>Model!CX176</f>
        <v>0</v>
      </c>
      <c r="CY243">
        <f>Model!CY176</f>
        <v>0</v>
      </c>
      <c r="CZ243">
        <f>Model!CZ176</f>
        <v>0</v>
      </c>
      <c r="DA243">
        <f>Model!DA176</f>
        <v>0</v>
      </c>
      <c r="DB243">
        <f>Model!DB176</f>
        <v>0</v>
      </c>
      <c r="DC243">
        <f>Model!DC176</f>
        <v>0</v>
      </c>
      <c r="DD243">
        <f>Model!DD176</f>
        <v>0</v>
      </c>
      <c r="DE243">
        <f>Model!DE176</f>
        <v>0</v>
      </c>
      <c r="DF243">
        <f>Model!DF176</f>
        <v>0</v>
      </c>
      <c r="DG243">
        <f>Model!DG176</f>
        <v>0</v>
      </c>
      <c r="DH243">
        <f>Model!DH176</f>
        <v>0</v>
      </c>
      <c r="DI243">
        <f>Model!DI176</f>
        <v>0</v>
      </c>
      <c r="DJ243">
        <f>Model!DJ176</f>
        <v>0</v>
      </c>
      <c r="DK243">
        <f>Model!DK176</f>
        <v>0</v>
      </c>
      <c r="DL243">
        <f>Model!DL176</f>
        <v>0</v>
      </c>
      <c r="DM243">
        <f>Model!DM176</f>
        <v>0</v>
      </c>
      <c r="DN243">
        <f>Model!DN176</f>
        <v>0</v>
      </c>
      <c r="DO243">
        <f>Model!DO176</f>
        <v>0</v>
      </c>
      <c r="DP243">
        <f>Model!DP176</f>
        <v>0</v>
      </c>
      <c r="DQ243">
        <f>Model!DQ176</f>
        <v>0</v>
      </c>
      <c r="DR243">
        <f>Model!DR176</f>
        <v>0</v>
      </c>
      <c r="DS243">
        <f>Model!DS176</f>
        <v>0</v>
      </c>
      <c r="DT243">
        <f>Model!DT176</f>
        <v>0</v>
      </c>
      <c r="DU243">
        <f>Model!DU176</f>
        <v>0</v>
      </c>
      <c r="DV243">
        <f>Model!DV176</f>
        <v>0</v>
      </c>
      <c r="DW243">
        <f>Model!DW176</f>
        <v>0</v>
      </c>
      <c r="DX243">
        <f>Model!DX176</f>
        <v>0</v>
      </c>
      <c r="DY243">
        <f>Model!DY176</f>
        <v>0</v>
      </c>
      <c r="DZ243">
        <f>Model!DZ176</f>
        <v>0</v>
      </c>
      <c r="EA243">
        <f>Model!EA176</f>
        <v>0</v>
      </c>
      <c r="EB243">
        <f>Model!EB176</f>
        <v>0</v>
      </c>
      <c r="EC243">
        <f>Model!EC176</f>
        <v>0</v>
      </c>
      <c r="ED243">
        <f>Model!ED176</f>
        <v>0</v>
      </c>
      <c r="EE243">
        <f>Model!EE176</f>
        <v>0</v>
      </c>
      <c r="EF243">
        <f>Model!EF176</f>
        <v>0</v>
      </c>
      <c r="EG243">
        <f>Model!EG176</f>
        <v>0</v>
      </c>
      <c r="EH243">
        <f>Model!EH176</f>
        <v>0</v>
      </c>
      <c r="EI243">
        <f>Model!EI176</f>
        <v>0</v>
      </c>
      <c r="EJ243">
        <f>Model!EJ176</f>
        <v>0</v>
      </c>
      <c r="EK243">
        <f>Model!EK176</f>
        <v>0</v>
      </c>
      <c r="EL243">
        <f>Model!EM176</f>
        <v>0</v>
      </c>
      <c r="EM243">
        <f>Model!EN176</f>
        <v>0</v>
      </c>
      <c r="EN243">
        <f>Model!EO176</f>
        <v>0</v>
      </c>
      <c r="EO243">
        <f>Model!EP176</f>
        <v>0</v>
      </c>
      <c r="EP243">
        <f>Model!EQ176</f>
        <v>0</v>
      </c>
      <c r="EQ243">
        <f>Model!ER176</f>
        <v>0</v>
      </c>
      <c r="ER243">
        <f>Model!ES176</f>
        <v>0</v>
      </c>
      <c r="ES243">
        <f>Model!ET176</f>
        <v>0</v>
      </c>
      <c r="ET243">
        <f>Model!EU176</f>
        <v>0</v>
      </c>
      <c r="EU243">
        <f>Model!EV176</f>
        <v>0</v>
      </c>
      <c r="EV243">
        <f>Model!EW176</f>
        <v>0</v>
      </c>
      <c r="EW243">
        <f>Model!EX176</f>
        <v>0</v>
      </c>
      <c r="EX243">
        <f>Model!EY176</f>
        <v>0</v>
      </c>
    </row>
    <row r="244" spans="1:154" hidden="1" outlineLevel="1">
      <c r="A244">
        <f>Model!A177</f>
        <v>0</v>
      </c>
      <c r="B244">
        <f>Model!B177</f>
        <v>0</v>
      </c>
      <c r="C244">
        <f>Model!C177</f>
        <v>0</v>
      </c>
      <c r="D244">
        <f>Model!D177</f>
        <v>0</v>
      </c>
      <c r="E244">
        <f>Model!E177</f>
        <v>0</v>
      </c>
      <c r="F244">
        <f>Model!F177</f>
        <v>0</v>
      </c>
      <c r="G244">
        <f>Model!G177</f>
        <v>0</v>
      </c>
      <c r="H244">
        <f>Model!H177</f>
        <v>0</v>
      </c>
      <c r="I244" t="str">
        <f>Model!I177</f>
        <v>Cash from operations</v>
      </c>
      <c r="J244">
        <f>Model!J177</f>
        <v>0</v>
      </c>
      <c r="K244">
        <f>Model!K177</f>
        <v>0</v>
      </c>
      <c r="L244">
        <f>Model!L177</f>
        <v>0</v>
      </c>
      <c r="M244">
        <f>Model!M177</f>
        <v>0</v>
      </c>
      <c r="N244">
        <f>Model!N177</f>
        <v>0</v>
      </c>
      <c r="O244">
        <f>Model!O177</f>
        <v>0</v>
      </c>
      <c r="P244">
        <f>Model!P177</f>
        <v>0</v>
      </c>
      <c r="Q244">
        <f>Model!Q177</f>
        <v>0</v>
      </c>
      <c r="R244">
        <f>Model!R177</f>
        <v>0</v>
      </c>
      <c r="S244">
        <f>Model!S177</f>
        <v>0</v>
      </c>
      <c r="T244">
        <f>Model!T177</f>
        <v>0</v>
      </c>
      <c r="U244">
        <f>Model!U177</f>
        <v>0</v>
      </c>
      <c r="V244">
        <f>Model!V177</f>
        <v>0</v>
      </c>
      <c r="W244">
        <f>Model!W177</f>
        <v>0</v>
      </c>
      <c r="X244">
        <f>Model!X177</f>
        <v>0</v>
      </c>
      <c r="Y244">
        <f>Model!Y177</f>
        <v>0</v>
      </c>
      <c r="Z244">
        <f>Model!Z177</f>
        <v>0</v>
      </c>
      <c r="AA244">
        <f>Model!AA177</f>
        <v>0</v>
      </c>
      <c r="AB244">
        <f>Model!AB177</f>
        <v>0</v>
      </c>
      <c r="AC244">
        <f>Model!AC177</f>
        <v>0</v>
      </c>
      <c r="AD244">
        <f>Model!AD177</f>
        <v>0</v>
      </c>
      <c r="AE244">
        <f>Model!AE177</f>
        <v>0</v>
      </c>
      <c r="AF244">
        <f>Model!AF177</f>
        <v>0</v>
      </c>
      <c r="AG244">
        <f>Model!AG177</f>
        <v>0</v>
      </c>
      <c r="AH244">
        <f>Model!AH177</f>
        <v>0</v>
      </c>
      <c r="AI244">
        <f>Model!AI177</f>
        <v>0</v>
      </c>
      <c r="AJ244">
        <f>Model!AJ177</f>
        <v>0</v>
      </c>
      <c r="AK244">
        <f>Model!AK177</f>
        <v>0</v>
      </c>
      <c r="AL244">
        <f>Model!AL177</f>
        <v>0</v>
      </c>
      <c r="AM244">
        <f>Model!AM177</f>
        <v>0</v>
      </c>
      <c r="AN244">
        <f>Model!AN177</f>
        <v>0</v>
      </c>
      <c r="AO244">
        <f>Model!AO177</f>
        <v>0</v>
      </c>
      <c r="AP244">
        <f>Model!AP177</f>
        <v>0</v>
      </c>
      <c r="AQ244">
        <f>Model!AQ177</f>
        <v>0</v>
      </c>
      <c r="AR244">
        <f>Model!AR177</f>
        <v>0</v>
      </c>
      <c r="AS244">
        <f>Model!AS177</f>
        <v>0</v>
      </c>
      <c r="AT244">
        <f>Model!AT177</f>
        <v>0</v>
      </c>
      <c r="AU244">
        <f>Model!AU177</f>
        <v>0</v>
      </c>
      <c r="AV244">
        <f>Model!AV177</f>
        <v>0</v>
      </c>
      <c r="AW244">
        <f>Model!AW177</f>
        <v>0</v>
      </c>
      <c r="AX244">
        <f>Model!AX177</f>
        <v>-0.84200000000000019</v>
      </c>
      <c r="AY244">
        <f>Model!AY177</f>
        <v>-0.21699999999999961</v>
      </c>
      <c r="AZ244">
        <f>Model!AZ177</f>
        <v>1.7029999999999992</v>
      </c>
      <c r="BA244">
        <f>Model!BA177</f>
        <v>1.6139999999999994</v>
      </c>
      <c r="BB244">
        <f>Model!BB177</f>
        <v>3.484</v>
      </c>
      <c r="BC244">
        <f>Model!BC177</f>
        <v>4.8519999999999994</v>
      </c>
      <c r="BD244">
        <f>Model!BD177</f>
        <v>5.6829999999999998</v>
      </c>
      <c r="BE244">
        <f>Model!BE177</f>
        <v>0.80700000000000083</v>
      </c>
      <c r="BF244">
        <f>Model!BF177</f>
        <v>6.4979999999999993</v>
      </c>
      <c r="BG244">
        <f>Model!BG177</f>
        <v>10.565999999999999</v>
      </c>
      <c r="BH244">
        <f>Model!BH177</f>
        <v>5.4360000000000008</v>
      </c>
      <c r="BI244">
        <f>Model!BI177</f>
        <v>9.7979999999999983</v>
      </c>
      <c r="BJ244">
        <f>Model!BJ177</f>
        <v>2.2890000000000006</v>
      </c>
      <c r="BK244">
        <f>Model!BK177</f>
        <v>6.2569999999999988</v>
      </c>
      <c r="BL244">
        <f>Model!BL177</f>
        <v>3.99</v>
      </c>
      <c r="BM244">
        <f>Model!BM177</f>
        <v>18.762000000000008</v>
      </c>
      <c r="BN244">
        <f>Model!BN177</f>
        <v>14.204999999999997</v>
      </c>
      <c r="BO244">
        <f>Model!BO177</f>
        <v>14.670000000000002</v>
      </c>
      <c r="BP244">
        <f>Model!BP177</f>
        <v>4.4819999999999984</v>
      </c>
      <c r="BQ244">
        <f>Model!BQ177</f>
        <v>12.161999999999999</v>
      </c>
      <c r="BR244">
        <f>Model!BR177</f>
        <v>1.4550000000000018</v>
      </c>
      <c r="BS244">
        <f>Model!BS177</f>
        <v>14.690999999999999</v>
      </c>
      <c r="BT244">
        <f>Model!BT177</f>
        <v>22.442000000000007</v>
      </c>
      <c r="BU244">
        <f>Model!BU177</f>
        <v>-15.928999999999988</v>
      </c>
      <c r="BV244">
        <f>Model!BV177</f>
        <v>18.917999999999999</v>
      </c>
      <c r="BW244">
        <f>Model!BW177</f>
        <v>-79.446999999999974</v>
      </c>
      <c r="BX244">
        <f>Model!BX177</f>
        <v>30.092999999999996</v>
      </c>
      <c r="BY244">
        <f>Model!BY177</f>
        <v>39.081000000000031</v>
      </c>
      <c r="BZ244">
        <f>Model!BZ177</f>
        <v>66.957999999999998</v>
      </c>
      <c r="CA244">
        <f>Model!CA177</f>
        <v>17.933999999999997</v>
      </c>
      <c r="CB244">
        <f>Model!CB177</f>
        <v>92.03100000000002</v>
      </c>
      <c r="CC244">
        <f>Model!CC177</f>
        <v>81.267999999999986</v>
      </c>
      <c r="CD244">
        <f>Model!CD177</f>
        <v>42.137253439195526</v>
      </c>
      <c r="CE244">
        <f>Model!CE177</f>
        <v>14.950009055875892</v>
      </c>
      <c r="CF244">
        <f>Model!CF177</f>
        <v>117.66611047106501</v>
      </c>
      <c r="CG244">
        <f>Model!CG177</f>
        <v>77.83069881528003</v>
      </c>
      <c r="CH244">
        <f>Model!CH177</f>
        <v>0</v>
      </c>
      <c r="CI244">
        <f>Model!CI177</f>
        <v>0</v>
      </c>
      <c r="CJ244">
        <f>Model!CJ177</f>
        <v>0</v>
      </c>
      <c r="CK244">
        <f>Model!CK177</f>
        <v>0</v>
      </c>
      <c r="CL244">
        <f>Model!CL177</f>
        <v>0</v>
      </c>
      <c r="CM244">
        <f>Model!CM177</f>
        <v>0</v>
      </c>
      <c r="CN244">
        <f>Model!CN177</f>
        <v>0</v>
      </c>
      <c r="CO244">
        <f>Model!CO177</f>
        <v>0</v>
      </c>
      <c r="CP244">
        <f>Model!CP177</f>
        <v>0</v>
      </c>
      <c r="CQ244">
        <f>Model!CQ177</f>
        <v>0</v>
      </c>
      <c r="CR244">
        <f>Model!CR177</f>
        <v>0</v>
      </c>
      <c r="CS244">
        <f>Model!CS177</f>
        <v>0</v>
      </c>
      <c r="CT244">
        <f>Model!CT177</f>
        <v>0</v>
      </c>
      <c r="CU244">
        <f>Model!CU177</f>
        <v>0</v>
      </c>
      <c r="CV244">
        <f>Model!CV177</f>
        <v>0</v>
      </c>
      <c r="CW244">
        <f>Model!CW177</f>
        <v>0</v>
      </c>
      <c r="CX244">
        <f>Model!CX177</f>
        <v>0</v>
      </c>
      <c r="CY244">
        <f>Model!CY177</f>
        <v>0</v>
      </c>
      <c r="CZ244">
        <f>Model!CZ177</f>
        <v>0</v>
      </c>
      <c r="DA244">
        <f>Model!DA177</f>
        <v>0</v>
      </c>
      <c r="DB244">
        <f>Model!DB177</f>
        <v>0</v>
      </c>
      <c r="DC244">
        <f>Model!DC177</f>
        <v>0</v>
      </c>
      <c r="DD244">
        <f>Model!DD177</f>
        <v>0</v>
      </c>
      <c r="DE244">
        <f>Model!DE177</f>
        <v>0</v>
      </c>
      <c r="DF244">
        <f>Model!DF177</f>
        <v>0</v>
      </c>
      <c r="DG244">
        <f>Model!DG177</f>
        <v>0</v>
      </c>
      <c r="DH244">
        <f>Model!DH177</f>
        <v>0</v>
      </c>
      <c r="DI244">
        <f>Model!DI177</f>
        <v>0</v>
      </c>
      <c r="DJ244">
        <f>Model!DJ177</f>
        <v>0</v>
      </c>
      <c r="DK244">
        <f>Model!DK177</f>
        <v>0</v>
      </c>
      <c r="DL244">
        <f>Model!DL177</f>
        <v>0</v>
      </c>
      <c r="DM244">
        <f>Model!DM177</f>
        <v>0</v>
      </c>
      <c r="DN244">
        <f>Model!DN177</f>
        <v>0</v>
      </c>
      <c r="DO244">
        <f>Model!DO177</f>
        <v>0</v>
      </c>
      <c r="DP244">
        <f>Model!DP177</f>
        <v>0</v>
      </c>
      <c r="DQ244">
        <f>Model!DQ177</f>
        <v>0</v>
      </c>
      <c r="DR244">
        <f>Model!DR177</f>
        <v>0</v>
      </c>
      <c r="DS244">
        <f>Model!DS177</f>
        <v>-13.01</v>
      </c>
      <c r="DT244">
        <f>Model!DT177</f>
        <v>-4.2170000000000005</v>
      </c>
      <c r="DU244">
        <f>Model!DU177</f>
        <v>2.2579999999999996</v>
      </c>
      <c r="DV244">
        <f>Model!DV177</f>
        <v>14.826000000000001</v>
      </c>
      <c r="DW244">
        <f>Model!DW177</f>
        <v>32.298000000000002</v>
      </c>
      <c r="DX244">
        <f>Model!DX177</f>
        <v>31.298000000000002</v>
      </c>
      <c r="DY244">
        <f>Model!DY177</f>
        <v>45.519000000000005</v>
      </c>
      <c r="DZ244">
        <f>Model!DZ177</f>
        <v>22.658999999999999</v>
      </c>
      <c r="EA244">
        <f>Model!EA177</f>
        <v>8.6450000000000173</v>
      </c>
      <c r="EB244">
        <f>Model!EB177</f>
        <v>258.19099999999997</v>
      </c>
      <c r="EC244">
        <f>Model!EC177</f>
        <v>252.58407178141661</v>
      </c>
      <c r="ED244">
        <f>Model!ED177</f>
        <v>340.76616877855673</v>
      </c>
      <c r="EE244">
        <f>Model!EE177</f>
        <v>497.06559552662475</v>
      </c>
      <c r="EF244">
        <f>Model!EF177</f>
        <v>631.84488661388662</v>
      </c>
      <c r="EG244">
        <f>Model!EG177</f>
        <v>810.2079702759238</v>
      </c>
      <c r="EH244">
        <f>Model!EH177</f>
        <v>914.07693349524197</v>
      </c>
      <c r="EI244">
        <f>Model!EI177</f>
        <v>1042.0970865403463</v>
      </c>
      <c r="EJ244">
        <f>Model!EJ177</f>
        <v>1224.4195235773118</v>
      </c>
      <c r="EK244">
        <f>Model!EK177</f>
        <v>0</v>
      </c>
      <c r="EL244">
        <f>Model!EM177</f>
        <v>0</v>
      </c>
      <c r="EM244">
        <f>Model!EN177</f>
        <v>0</v>
      </c>
      <c r="EN244">
        <f>Model!EO177</f>
        <v>0</v>
      </c>
      <c r="EO244">
        <f>Model!EP177</f>
        <v>0</v>
      </c>
      <c r="EP244">
        <f>Model!EQ177</f>
        <v>0</v>
      </c>
      <c r="EQ244">
        <f>Model!ER177</f>
        <v>0</v>
      </c>
      <c r="ER244">
        <f>Model!ES177</f>
        <v>0</v>
      </c>
      <c r="ES244">
        <f>Model!ET177</f>
        <v>0</v>
      </c>
      <c r="ET244">
        <f>Model!EU177</f>
        <v>0</v>
      </c>
      <c r="EU244">
        <f>Model!EV177</f>
        <v>0</v>
      </c>
      <c r="EV244">
        <f>Model!EW177</f>
        <v>0</v>
      </c>
      <c r="EW244">
        <f>Model!EX177</f>
        <v>0</v>
      </c>
      <c r="EX244">
        <f>Model!EY177</f>
        <v>0</v>
      </c>
    </row>
    <row r="245" spans="1:154" hidden="1" outlineLevel="1">
      <c r="A245">
        <f>Model!A178</f>
        <v>0</v>
      </c>
      <c r="B245">
        <f>Model!B178</f>
        <v>0</v>
      </c>
      <c r="C245">
        <f>Model!C178</f>
        <v>0</v>
      </c>
      <c r="D245">
        <f>Model!D178</f>
        <v>0</v>
      </c>
      <c r="E245">
        <f>Model!E178</f>
        <v>0</v>
      </c>
      <c r="F245">
        <f>Model!F178</f>
        <v>0</v>
      </c>
      <c r="G245">
        <f>Model!G178</f>
        <v>0</v>
      </c>
      <c r="H245">
        <f>Model!H178</f>
        <v>0</v>
      </c>
      <c r="I245" t="str">
        <f>Model!I178</f>
        <v>- Capex</v>
      </c>
      <c r="J245">
        <f>Model!J178</f>
        <v>0</v>
      </c>
      <c r="K245">
        <f>Model!K178</f>
        <v>0</v>
      </c>
      <c r="L245">
        <f>Model!L178</f>
        <v>0</v>
      </c>
      <c r="M245">
        <f>Model!M178</f>
        <v>0</v>
      </c>
      <c r="N245">
        <f>Model!N178</f>
        <v>0</v>
      </c>
      <c r="O245">
        <f>Model!O178</f>
        <v>0</v>
      </c>
      <c r="P245">
        <f>Model!P178</f>
        <v>0</v>
      </c>
      <c r="Q245">
        <f>Model!Q178</f>
        <v>0</v>
      </c>
      <c r="R245">
        <f>Model!R178</f>
        <v>0</v>
      </c>
      <c r="S245">
        <f>Model!S178</f>
        <v>0</v>
      </c>
      <c r="T245">
        <f>Model!T178</f>
        <v>0</v>
      </c>
      <c r="U245">
        <f>Model!U178</f>
        <v>0</v>
      </c>
      <c r="V245">
        <f>Model!V178</f>
        <v>0</v>
      </c>
      <c r="W245">
        <f>Model!W178</f>
        <v>0</v>
      </c>
      <c r="X245">
        <f>Model!X178</f>
        <v>0</v>
      </c>
      <c r="Y245">
        <f>Model!Y178</f>
        <v>0</v>
      </c>
      <c r="Z245">
        <f>Model!Z178</f>
        <v>0</v>
      </c>
      <c r="AA245">
        <f>Model!AA178</f>
        <v>0</v>
      </c>
      <c r="AB245">
        <f>Model!AB178</f>
        <v>0</v>
      </c>
      <c r="AC245">
        <f>Model!AC178</f>
        <v>0</v>
      </c>
      <c r="AD245">
        <f>Model!AD178</f>
        <v>0</v>
      </c>
      <c r="AE245">
        <f>Model!AE178</f>
        <v>0</v>
      </c>
      <c r="AF245">
        <f>Model!AF178</f>
        <v>0</v>
      </c>
      <c r="AG245">
        <f>Model!AG178</f>
        <v>0</v>
      </c>
      <c r="AH245">
        <f>Model!AH178</f>
        <v>0</v>
      </c>
      <c r="AI245">
        <f>Model!AI178</f>
        <v>0</v>
      </c>
      <c r="AJ245">
        <f>Model!AJ178</f>
        <v>0</v>
      </c>
      <c r="AK245">
        <f>Model!AK178</f>
        <v>0</v>
      </c>
      <c r="AL245">
        <f>Model!AL178</f>
        <v>0</v>
      </c>
      <c r="AM245">
        <f>Model!AM178</f>
        <v>0</v>
      </c>
      <c r="AN245">
        <f>Model!AN178</f>
        <v>0</v>
      </c>
      <c r="AO245">
        <f>Model!AO178</f>
        <v>0</v>
      </c>
      <c r="AP245">
        <f>Model!AP178</f>
        <v>0</v>
      </c>
      <c r="AQ245">
        <f>Model!AQ178</f>
        <v>0</v>
      </c>
      <c r="AR245">
        <f>Model!AR178</f>
        <v>0</v>
      </c>
      <c r="AS245">
        <f>Model!AS178</f>
        <v>0</v>
      </c>
      <c r="AT245">
        <f>Model!AT178</f>
        <v>0</v>
      </c>
      <c r="AU245">
        <f>Model!AU178</f>
        <v>0</v>
      </c>
      <c r="AV245">
        <f>Model!AV178</f>
        <v>0</v>
      </c>
      <c r="AW245">
        <f>Model!AW178</f>
        <v>0</v>
      </c>
      <c r="AX245">
        <f>Model!AX178</f>
        <v>-1.224</v>
      </c>
      <c r="AY245">
        <f>Model!AY178</f>
        <v>-1.3080000000000001</v>
      </c>
      <c r="AZ245">
        <f>Model!AZ178</f>
        <v>-1.0740000000000001</v>
      </c>
      <c r="BA245">
        <f>Model!BA178</f>
        <v>-1.2900000000000003</v>
      </c>
      <c r="BB245">
        <f>Model!BB178</f>
        <v>-1.236</v>
      </c>
      <c r="BC245">
        <f>Model!BC178</f>
        <v>-1.9989999999999999</v>
      </c>
      <c r="BD245">
        <f>Model!BD178</f>
        <v>-4.2250000000000005</v>
      </c>
      <c r="BE245">
        <f>Model!BE178</f>
        <v>-0.22599999999999953</v>
      </c>
      <c r="BF245">
        <f>Model!BF178</f>
        <v>-2.5249999999999999</v>
      </c>
      <c r="BG245">
        <f>Model!BG178</f>
        <v>-3.3729999999999998</v>
      </c>
      <c r="BH245">
        <f>Model!BH178</f>
        <v>-3.754</v>
      </c>
      <c r="BI245">
        <f>Model!BI178</f>
        <v>-3.0250000000000008</v>
      </c>
      <c r="BJ245">
        <f>Model!BJ178</f>
        <v>-5.944</v>
      </c>
      <c r="BK245">
        <f>Model!BK178</f>
        <v>-5.0520000000000005</v>
      </c>
      <c r="BL245">
        <f>Model!BL178</f>
        <v>-5.4380000000000015</v>
      </c>
      <c r="BM245">
        <f>Model!BM178</f>
        <v>-5.6129999999999987</v>
      </c>
      <c r="BN245">
        <f>Model!BN178</f>
        <v>-7.8719999999999999</v>
      </c>
      <c r="BO245">
        <f>Model!BO178</f>
        <v>-7.5009999999999994</v>
      </c>
      <c r="BP245">
        <f>Model!BP178</f>
        <v>-8.9059999999999988</v>
      </c>
      <c r="BQ245">
        <f>Model!BQ178</f>
        <v>-8.3160000000000025</v>
      </c>
      <c r="BR245">
        <f>Model!BR178</f>
        <v>-10.321</v>
      </c>
      <c r="BS245">
        <f>Model!BS178</f>
        <v>-15.225</v>
      </c>
      <c r="BT245">
        <f>Model!BT178</f>
        <v>-16.844999999999999</v>
      </c>
      <c r="BU245">
        <f>Model!BU178</f>
        <v>-12.590000000000002</v>
      </c>
      <c r="BV245">
        <f>Model!BV178</f>
        <v>-15.212</v>
      </c>
      <c r="BW245">
        <f>Model!BW178</f>
        <v>-18.181000000000001</v>
      </c>
      <c r="BX245">
        <f>Model!BX178</f>
        <v>-12.338999999999999</v>
      </c>
      <c r="BY245">
        <f>Model!BY178</f>
        <v>-16.328000000000003</v>
      </c>
      <c r="BZ245">
        <f>Model!BZ178</f>
        <v>-14.163</v>
      </c>
      <c r="CA245">
        <f>Model!CA178</f>
        <v>-17.445</v>
      </c>
      <c r="CB245">
        <f>Model!CB178</f>
        <v>-19.971999999999998</v>
      </c>
      <c r="CC245">
        <f>Model!CC178</f>
        <v>-15.148</v>
      </c>
      <c r="CD245">
        <f>Model!CD178</f>
        <v>-18.012749461458874</v>
      </c>
      <c r="CE245">
        <f>Model!CE178</f>
        <v>-19.670013360000002</v>
      </c>
      <c r="CF245">
        <f>Model!CF178</f>
        <v>-20.73606810222222</v>
      </c>
      <c r="CG245">
        <f>Model!CG178</f>
        <v>-20.631961593230766</v>
      </c>
      <c r="CH245">
        <f>Model!CH178</f>
        <v>0</v>
      </c>
      <c r="CI245">
        <f>Model!CI178</f>
        <v>0</v>
      </c>
      <c r="CJ245">
        <f>Model!CJ178</f>
        <v>0</v>
      </c>
      <c r="CK245">
        <f>Model!CK178</f>
        <v>0</v>
      </c>
      <c r="CL245">
        <f>Model!CL178</f>
        <v>0</v>
      </c>
      <c r="CM245">
        <f>Model!CM178</f>
        <v>0</v>
      </c>
      <c r="CN245">
        <f>Model!CN178</f>
        <v>0</v>
      </c>
      <c r="CO245">
        <f>Model!CO178</f>
        <v>0</v>
      </c>
      <c r="CP245">
        <f>Model!CP178</f>
        <v>0</v>
      </c>
      <c r="CQ245">
        <f>Model!CQ178</f>
        <v>0</v>
      </c>
      <c r="CR245">
        <f>Model!CR178</f>
        <v>0</v>
      </c>
      <c r="CS245">
        <f>Model!CS178</f>
        <v>0</v>
      </c>
      <c r="CT245">
        <f>Model!CT178</f>
        <v>0</v>
      </c>
      <c r="CU245">
        <f>Model!CU178</f>
        <v>0</v>
      </c>
      <c r="CV245">
        <f>Model!CV178</f>
        <v>0</v>
      </c>
      <c r="CW245">
        <f>Model!CW178</f>
        <v>0</v>
      </c>
      <c r="CX245">
        <f>Model!CX178</f>
        <v>0</v>
      </c>
      <c r="CY245">
        <f>Model!CY178</f>
        <v>0</v>
      </c>
      <c r="CZ245">
        <f>Model!CZ178</f>
        <v>0</v>
      </c>
      <c r="DA245">
        <f>Model!DA178</f>
        <v>0</v>
      </c>
      <c r="DB245">
        <f>Model!DB178</f>
        <v>0</v>
      </c>
      <c r="DC245">
        <f>Model!DC178</f>
        <v>0</v>
      </c>
      <c r="DD245">
        <f>Model!DD178</f>
        <v>0</v>
      </c>
      <c r="DE245">
        <f>Model!DE178</f>
        <v>0</v>
      </c>
      <c r="DF245">
        <f>Model!DF178</f>
        <v>0</v>
      </c>
      <c r="DG245">
        <f>Model!DG178</f>
        <v>0</v>
      </c>
      <c r="DH245">
        <f>Model!DH178</f>
        <v>0</v>
      </c>
      <c r="DI245">
        <f>Model!DI178</f>
        <v>0</v>
      </c>
      <c r="DJ245">
        <f>Model!DJ178</f>
        <v>0</v>
      </c>
      <c r="DK245">
        <f>Model!DK178</f>
        <v>0</v>
      </c>
      <c r="DL245">
        <f>Model!DL178</f>
        <v>0</v>
      </c>
      <c r="DM245">
        <f>Model!DM178</f>
        <v>0</v>
      </c>
      <c r="DN245">
        <f>Model!DN178</f>
        <v>0</v>
      </c>
      <c r="DO245">
        <f>Model!DO178</f>
        <v>0</v>
      </c>
      <c r="DP245">
        <f>Model!DP178</f>
        <v>0</v>
      </c>
      <c r="DQ245">
        <f>Model!DQ178</f>
        <v>0</v>
      </c>
      <c r="DR245">
        <f>Model!DR178</f>
        <v>0</v>
      </c>
      <c r="DS245">
        <f>Model!DS178</f>
        <v>-4.4080000000000004</v>
      </c>
      <c r="DT245">
        <f>Model!DT178</f>
        <v>-3.6219999999999999</v>
      </c>
      <c r="DU245">
        <f>Model!DU178</f>
        <v>-4.8959999999999999</v>
      </c>
      <c r="DV245">
        <f>Model!DV178</f>
        <v>-7.6859999999999999</v>
      </c>
      <c r="DW245">
        <f>Model!DW178</f>
        <v>-12.677</v>
      </c>
      <c r="DX245">
        <f>Model!DX178</f>
        <v>-22.047000000000001</v>
      </c>
      <c r="DY245">
        <f>Model!DY178</f>
        <v>-32.594999999999999</v>
      </c>
      <c r="DZ245">
        <f>Model!DZ178</f>
        <v>-54.981000000000002</v>
      </c>
      <c r="EA245">
        <f>Model!EA178</f>
        <v>-62.06</v>
      </c>
      <c r="EB245">
        <f>Model!EB178</f>
        <v>-66.727999999999994</v>
      </c>
      <c r="EC245">
        <f>Model!EC178</f>
        <v>-79.050792516911869</v>
      </c>
      <c r="ED245">
        <f>Model!ED178</f>
        <v>-77.815819443304775</v>
      </c>
      <c r="EE245">
        <f>Model!EE178</f>
        <v>-86.338351605274454</v>
      </c>
      <c r="EF245">
        <f>Model!EF178</f>
        <v>-94.286214975127066</v>
      </c>
      <c r="EG245">
        <f>Model!EG178</f>
        <v>-103.04044397313089</v>
      </c>
      <c r="EH245">
        <f>Model!EH178</f>
        <v>-111.79987620468947</v>
      </c>
      <c r="EI245">
        <f>Model!EI178</f>
        <v>-119.24776935534587</v>
      </c>
      <c r="EJ245">
        <f>Model!EJ178</f>
        <v>-126.58754097117203</v>
      </c>
      <c r="EK245">
        <f>Model!EK178</f>
        <v>0</v>
      </c>
      <c r="EL245">
        <f>Model!EM178</f>
        <v>0</v>
      </c>
      <c r="EM245">
        <f>Model!EN178</f>
        <v>0</v>
      </c>
      <c r="EN245">
        <f>Model!EO178</f>
        <v>0</v>
      </c>
      <c r="EO245">
        <f>Model!EP178</f>
        <v>0</v>
      </c>
      <c r="EP245">
        <f>Model!EQ178</f>
        <v>0</v>
      </c>
      <c r="EQ245">
        <f>Model!ER178</f>
        <v>0</v>
      </c>
      <c r="ER245">
        <f>Model!ES178</f>
        <v>0</v>
      </c>
      <c r="ES245">
        <f>Model!ET178</f>
        <v>0</v>
      </c>
      <c r="ET245">
        <f>Model!EU178</f>
        <v>0</v>
      </c>
      <c r="EU245">
        <f>Model!EV178</f>
        <v>0</v>
      </c>
      <c r="EV245">
        <f>Model!EW178</f>
        <v>0</v>
      </c>
      <c r="EW245">
        <f>Model!EX178</f>
        <v>0</v>
      </c>
      <c r="EX245">
        <f>Model!EY178</f>
        <v>0</v>
      </c>
    </row>
    <row r="246" spans="1:154" hidden="1" outlineLevel="1">
      <c r="A246">
        <f>Model!A179</f>
        <v>0</v>
      </c>
      <c r="B246">
        <f>Model!B179</f>
        <v>0</v>
      </c>
      <c r="C246">
        <f>Model!C179</f>
        <v>0</v>
      </c>
      <c r="D246">
        <f>Model!D179</f>
        <v>0</v>
      </c>
      <c r="E246">
        <f>Model!E179</f>
        <v>0</v>
      </c>
      <c r="F246">
        <f>Model!F179</f>
        <v>0</v>
      </c>
      <c r="G246">
        <f>Model!G179</f>
        <v>0</v>
      </c>
      <c r="H246">
        <f>Model!H179</f>
        <v>0</v>
      </c>
      <c r="I246" t="str">
        <f>Model!I179</f>
        <v>Free cash flow</v>
      </c>
      <c r="J246">
        <f>Model!J179</f>
        <v>0</v>
      </c>
      <c r="K246">
        <f>Model!K179</f>
        <v>0</v>
      </c>
      <c r="L246">
        <f>Model!L179</f>
        <v>0</v>
      </c>
      <c r="M246">
        <f>Model!M179</f>
        <v>0</v>
      </c>
      <c r="N246">
        <f>Model!N179</f>
        <v>0</v>
      </c>
      <c r="O246">
        <f>Model!O179</f>
        <v>0</v>
      </c>
      <c r="P246">
        <f>Model!P179</f>
        <v>0</v>
      </c>
      <c r="Q246">
        <f>Model!Q179</f>
        <v>0</v>
      </c>
      <c r="R246">
        <f>Model!R179</f>
        <v>0</v>
      </c>
      <c r="S246">
        <f>Model!S179</f>
        <v>0</v>
      </c>
      <c r="T246">
        <f>Model!T179</f>
        <v>0</v>
      </c>
      <c r="U246">
        <f>Model!U179</f>
        <v>0</v>
      </c>
      <c r="V246">
        <f>Model!V179</f>
        <v>0</v>
      </c>
      <c r="W246">
        <f>Model!W179</f>
        <v>0</v>
      </c>
      <c r="X246">
        <f>Model!X179</f>
        <v>0</v>
      </c>
      <c r="Y246">
        <f>Model!Y179</f>
        <v>0</v>
      </c>
      <c r="Z246">
        <f>Model!Z179</f>
        <v>0</v>
      </c>
      <c r="AA246">
        <f>Model!AA179</f>
        <v>0</v>
      </c>
      <c r="AB246">
        <f>Model!AB179</f>
        <v>0</v>
      </c>
      <c r="AC246">
        <f>Model!AC179</f>
        <v>0</v>
      </c>
      <c r="AD246">
        <f>Model!AD179</f>
        <v>0</v>
      </c>
      <c r="AE246">
        <f>Model!AE179</f>
        <v>0</v>
      </c>
      <c r="AF246">
        <f>Model!AF179</f>
        <v>0</v>
      </c>
      <c r="AG246">
        <f>Model!AG179</f>
        <v>0</v>
      </c>
      <c r="AH246">
        <f>Model!AH179</f>
        <v>0</v>
      </c>
      <c r="AI246">
        <f>Model!AI179</f>
        <v>0</v>
      </c>
      <c r="AJ246">
        <f>Model!AJ179</f>
        <v>0</v>
      </c>
      <c r="AK246">
        <f>Model!AK179</f>
        <v>0</v>
      </c>
      <c r="AL246">
        <f>Model!AL179</f>
        <v>0</v>
      </c>
      <c r="AM246">
        <f>Model!AM179</f>
        <v>0</v>
      </c>
      <c r="AN246">
        <f>Model!AN179</f>
        <v>0</v>
      </c>
      <c r="AO246">
        <f>Model!AO179</f>
        <v>0</v>
      </c>
      <c r="AP246">
        <f>Model!AP179</f>
        <v>0</v>
      </c>
      <c r="AQ246">
        <f>Model!AQ179</f>
        <v>0</v>
      </c>
      <c r="AR246">
        <f>Model!AR179</f>
        <v>0</v>
      </c>
      <c r="AS246">
        <f>Model!AS179</f>
        <v>0</v>
      </c>
      <c r="AT246">
        <f>Model!AT179</f>
        <v>0</v>
      </c>
      <c r="AU246">
        <f>Model!AU179</f>
        <v>0</v>
      </c>
      <c r="AV246">
        <f>Model!AV179</f>
        <v>0</v>
      </c>
      <c r="AW246">
        <f>Model!AW179</f>
        <v>0</v>
      </c>
      <c r="AX246">
        <f>Model!AX179</f>
        <v>-2.0660000000000003</v>
      </c>
      <c r="AY246">
        <f>Model!AY179</f>
        <v>-1.5249999999999997</v>
      </c>
      <c r="AZ246">
        <f>Model!AZ179</f>
        <v>0.62899999999999912</v>
      </c>
      <c r="BA246">
        <f>Model!BA179</f>
        <v>0.32399999999999918</v>
      </c>
      <c r="BB246">
        <f>Model!BB179</f>
        <v>2.2480000000000002</v>
      </c>
      <c r="BC246">
        <f>Model!BC179</f>
        <v>2.8529999999999998</v>
      </c>
      <c r="BD246">
        <f>Model!BD179</f>
        <v>1.4579999999999993</v>
      </c>
      <c r="BE246">
        <f>Model!BE179</f>
        <v>0.58100000000000129</v>
      </c>
      <c r="BF246">
        <f>Model!BF179</f>
        <v>3.9729999999999994</v>
      </c>
      <c r="BG246">
        <f>Model!BG179</f>
        <v>7.1929999999999996</v>
      </c>
      <c r="BH246">
        <f>Model!BH179</f>
        <v>1.6820000000000008</v>
      </c>
      <c r="BI246">
        <f>Model!BI179</f>
        <v>6.7729999999999979</v>
      </c>
      <c r="BJ246">
        <f>Model!BJ179</f>
        <v>-3.6549999999999994</v>
      </c>
      <c r="BK246">
        <f>Model!BK179</f>
        <v>1.2049999999999983</v>
      </c>
      <c r="BL246">
        <f>Model!BL179</f>
        <v>-1.4480000000000013</v>
      </c>
      <c r="BM246">
        <f>Model!BM179</f>
        <v>13.149000000000008</v>
      </c>
      <c r="BN246">
        <f>Model!BN179</f>
        <v>6.3329999999999966</v>
      </c>
      <c r="BO246">
        <f>Model!BO179</f>
        <v>7.1690000000000023</v>
      </c>
      <c r="BP246">
        <f>Model!BP179</f>
        <v>-4.4240000000000004</v>
      </c>
      <c r="BQ246">
        <f>Model!BQ179</f>
        <v>3.8459999999999965</v>
      </c>
      <c r="BR246">
        <f>Model!BR179</f>
        <v>-8.8659999999999979</v>
      </c>
      <c r="BS246">
        <f>Model!BS179</f>
        <v>-0.5340000000000007</v>
      </c>
      <c r="BT246">
        <f>Model!BT179</f>
        <v>5.5970000000000084</v>
      </c>
      <c r="BU246">
        <f>Model!BU179</f>
        <v>-28.518999999999991</v>
      </c>
      <c r="BV246">
        <f>Model!BV179</f>
        <v>3.7059999999999995</v>
      </c>
      <c r="BW246">
        <f>Model!BW179</f>
        <v>-97.627999999999972</v>
      </c>
      <c r="BX246">
        <f>Model!BX179</f>
        <v>17.753999999999998</v>
      </c>
      <c r="BY246">
        <f>Model!BY179</f>
        <v>22.753000000000029</v>
      </c>
      <c r="BZ246">
        <f>Model!BZ179</f>
        <v>52.795000000000002</v>
      </c>
      <c r="CA246">
        <f>Model!CA179</f>
        <v>0.48899999999999721</v>
      </c>
      <c r="CB246">
        <f>Model!CB179</f>
        <v>72.059000000000026</v>
      </c>
      <c r="CC246">
        <f>Model!CC179</f>
        <v>66.11999999999999</v>
      </c>
      <c r="CD246">
        <f>Model!CD179</f>
        <v>24.124503977736651</v>
      </c>
      <c r="CE246">
        <f>Model!CE179</f>
        <v>-4.7200043041241102</v>
      </c>
      <c r="CF246">
        <f>Model!CF179</f>
        <v>96.930042368842791</v>
      </c>
      <c r="CG246">
        <f>Model!CG179</f>
        <v>57.19873722204926</v>
      </c>
      <c r="CH246">
        <f>Model!CH179</f>
        <v>0</v>
      </c>
      <c r="CI246">
        <f>Model!CI179</f>
        <v>0</v>
      </c>
      <c r="CJ246">
        <f>Model!CJ179</f>
        <v>0</v>
      </c>
      <c r="CK246">
        <f>Model!CK179</f>
        <v>0</v>
      </c>
      <c r="CL246">
        <f>Model!CL179</f>
        <v>0</v>
      </c>
      <c r="CM246">
        <f>Model!CM179</f>
        <v>0</v>
      </c>
      <c r="CN246">
        <f>Model!CN179</f>
        <v>0</v>
      </c>
      <c r="CO246">
        <f>Model!CO179</f>
        <v>0</v>
      </c>
      <c r="CP246">
        <f>Model!CP179</f>
        <v>0</v>
      </c>
      <c r="CQ246">
        <f>Model!CQ179</f>
        <v>0</v>
      </c>
      <c r="CR246">
        <f>Model!CR179</f>
        <v>0</v>
      </c>
      <c r="CS246">
        <f>Model!CS179</f>
        <v>0</v>
      </c>
      <c r="CT246">
        <f>Model!CT179</f>
        <v>0</v>
      </c>
      <c r="CU246">
        <f>Model!CU179</f>
        <v>0</v>
      </c>
      <c r="CV246">
        <f>Model!CV179</f>
        <v>0</v>
      </c>
      <c r="CW246">
        <f>Model!CW179</f>
        <v>0</v>
      </c>
      <c r="CX246">
        <f>Model!CX179</f>
        <v>0</v>
      </c>
      <c r="CY246">
        <f>Model!CY179</f>
        <v>0</v>
      </c>
      <c r="CZ246">
        <f>Model!CZ179</f>
        <v>0</v>
      </c>
      <c r="DA246">
        <f>Model!DA179</f>
        <v>0</v>
      </c>
      <c r="DB246">
        <f>Model!DB179</f>
        <v>0</v>
      </c>
      <c r="DC246">
        <f>Model!DC179</f>
        <v>0</v>
      </c>
      <c r="DD246">
        <f>Model!DD179</f>
        <v>0</v>
      </c>
      <c r="DE246">
        <f>Model!DE179</f>
        <v>0</v>
      </c>
      <c r="DF246">
        <f>Model!DF179</f>
        <v>0</v>
      </c>
      <c r="DG246">
        <f>Model!DG179</f>
        <v>0</v>
      </c>
      <c r="DH246">
        <f>Model!DH179</f>
        <v>0</v>
      </c>
      <c r="DI246">
        <f>Model!DI179</f>
        <v>0</v>
      </c>
      <c r="DJ246">
        <f>Model!DJ179</f>
        <v>0</v>
      </c>
      <c r="DK246">
        <f>Model!DK179</f>
        <v>0</v>
      </c>
      <c r="DL246">
        <f>Model!DL179</f>
        <v>0</v>
      </c>
      <c r="DM246">
        <f>Model!DM179</f>
        <v>0</v>
      </c>
      <c r="DN246">
        <f>Model!DN179</f>
        <v>0</v>
      </c>
      <c r="DO246">
        <f>Model!DO179</f>
        <v>0</v>
      </c>
      <c r="DP246">
        <f>Model!DP179</f>
        <v>0</v>
      </c>
      <c r="DQ246">
        <f>Model!DQ179</f>
        <v>0</v>
      </c>
      <c r="DR246">
        <f>Model!DR179</f>
        <v>0</v>
      </c>
      <c r="DS246">
        <f>Model!DS179</f>
        <v>-17.417999999999999</v>
      </c>
      <c r="DT246">
        <f>Model!DT179</f>
        <v>-7.8390000000000004</v>
      </c>
      <c r="DU246">
        <f>Model!DU179</f>
        <v>-2.6380000000000003</v>
      </c>
      <c r="DV246">
        <f>Model!DV179</f>
        <v>7.1400000000000006</v>
      </c>
      <c r="DW246">
        <f>Model!DW179</f>
        <v>19.621000000000002</v>
      </c>
      <c r="DX246">
        <f>Model!DX179</f>
        <v>9.2510000000000012</v>
      </c>
      <c r="DY246">
        <f>Model!DY179</f>
        <v>12.924000000000007</v>
      </c>
      <c r="DZ246">
        <f>Model!DZ179</f>
        <v>-32.322000000000003</v>
      </c>
      <c r="EA246">
        <f>Model!EA179</f>
        <v>-53.414999999999985</v>
      </c>
      <c r="EB246">
        <f>Model!EB179</f>
        <v>191.46299999999997</v>
      </c>
      <c r="EC246">
        <f>Model!EC179</f>
        <v>173.53327926450476</v>
      </c>
      <c r="ED246">
        <f>Model!ED179</f>
        <v>262.95034933525199</v>
      </c>
      <c r="EE246">
        <f>Model!EE179</f>
        <v>410.72724392135029</v>
      </c>
      <c r="EF246">
        <f>Model!EF179</f>
        <v>537.55867163875951</v>
      </c>
      <c r="EG246">
        <f>Model!EG179</f>
        <v>707.16752630279291</v>
      </c>
      <c r="EH246">
        <f>Model!EH179</f>
        <v>802.27705729055253</v>
      </c>
      <c r="EI246">
        <f>Model!EI179</f>
        <v>922.84931718500036</v>
      </c>
      <c r="EJ246">
        <f>Model!EJ179</f>
        <v>1097.8319826061397</v>
      </c>
      <c r="EK246">
        <f>Model!EK179</f>
        <v>0</v>
      </c>
      <c r="EL246">
        <f>Model!EM179</f>
        <v>0</v>
      </c>
      <c r="EM246">
        <f>Model!EN179</f>
        <v>0.21870776764005198</v>
      </c>
      <c r="EN246" t="str">
        <f>Model!EO179</f>
        <v>NA</v>
      </c>
      <c r="EO246" t="str">
        <f>Model!EP179</f>
        <v>NA</v>
      </c>
      <c r="EP246">
        <f>Model!EQ179</f>
        <v>1.4560053210507349</v>
      </c>
      <c r="EQ246" t="str">
        <f>Model!ER179</f>
        <v>NA</v>
      </c>
      <c r="ER246" t="str">
        <f>Model!ES179</f>
        <v>NA</v>
      </c>
      <c r="ES246">
        <f>Model!ET179</f>
        <v>0.28970252612337777</v>
      </c>
      <c r="ET246">
        <f>Model!EU179</f>
        <v>0.45774322872093598</v>
      </c>
      <c r="EU246">
        <f>Model!EV179</f>
        <v>0.39064470247005317</v>
      </c>
      <c r="EV246">
        <f>Model!EW179</f>
        <v>0.25003916650511648</v>
      </c>
      <c r="EW246">
        <f>Model!EX179</f>
        <v>0.19738820117612213</v>
      </c>
      <c r="EX246">
        <f>Model!EY179</f>
        <v>0.1579003622555242</v>
      </c>
    </row>
    <row r="247" spans="1:154" hidden="1" outlineLevel="1">
      <c r="A247">
        <f>Model!A180</f>
        <v>0</v>
      </c>
      <c r="B247">
        <f>Model!B180</f>
        <v>0</v>
      </c>
      <c r="C247">
        <f>Model!C180</f>
        <v>0</v>
      </c>
      <c r="D247">
        <f>Model!D180</f>
        <v>0</v>
      </c>
      <c r="E247">
        <f>Model!E180</f>
        <v>0</v>
      </c>
      <c r="F247">
        <f>Model!F180</f>
        <v>0</v>
      </c>
      <c r="G247">
        <f>Model!G180</f>
        <v>0</v>
      </c>
      <c r="H247">
        <f>Model!H180</f>
        <v>0</v>
      </c>
      <c r="I247" t="str">
        <f>Model!I180</f>
        <v>% change Y/Y</v>
      </c>
      <c r="J247">
        <f>Model!J180</f>
        <v>0</v>
      </c>
      <c r="K247">
        <f>Model!K180</f>
        <v>0</v>
      </c>
      <c r="L247">
        <f>Model!L180</f>
        <v>0</v>
      </c>
      <c r="M247">
        <f>Model!M180</f>
        <v>0</v>
      </c>
      <c r="N247">
        <f>Model!N180</f>
        <v>0</v>
      </c>
      <c r="O247">
        <f>Model!O180</f>
        <v>0</v>
      </c>
      <c r="P247">
        <f>Model!P180</f>
        <v>0</v>
      </c>
      <c r="Q247">
        <f>Model!Q180</f>
        <v>0</v>
      </c>
      <c r="R247">
        <f>Model!R180</f>
        <v>0</v>
      </c>
      <c r="S247">
        <f>Model!S180</f>
        <v>0</v>
      </c>
      <c r="T247">
        <f>Model!T180</f>
        <v>0</v>
      </c>
      <c r="U247">
        <f>Model!U180</f>
        <v>0</v>
      </c>
      <c r="V247">
        <f>Model!V180</f>
        <v>0</v>
      </c>
      <c r="W247">
        <f>Model!W180</f>
        <v>0</v>
      </c>
      <c r="X247">
        <f>Model!X180</f>
        <v>0</v>
      </c>
      <c r="Y247">
        <f>Model!Y180</f>
        <v>0</v>
      </c>
      <c r="Z247">
        <f>Model!Z180</f>
        <v>0</v>
      </c>
      <c r="AA247">
        <f>Model!AA180</f>
        <v>0</v>
      </c>
      <c r="AB247">
        <f>Model!AB180</f>
        <v>0</v>
      </c>
      <c r="AC247">
        <f>Model!AC180</f>
        <v>0</v>
      </c>
      <c r="AD247">
        <f>Model!AD180</f>
        <v>0</v>
      </c>
      <c r="AE247">
        <f>Model!AE180</f>
        <v>0</v>
      </c>
      <c r="AF247">
        <f>Model!AF180</f>
        <v>0</v>
      </c>
      <c r="AG247">
        <f>Model!AG180</f>
        <v>0</v>
      </c>
      <c r="AH247">
        <f>Model!AH180</f>
        <v>0</v>
      </c>
      <c r="AI247">
        <f>Model!AI180</f>
        <v>0</v>
      </c>
      <c r="AJ247">
        <f>Model!AJ180</f>
        <v>0</v>
      </c>
      <c r="AK247">
        <f>Model!AK180</f>
        <v>0</v>
      </c>
      <c r="AL247">
        <f>Model!AL180</f>
        <v>0</v>
      </c>
      <c r="AM247">
        <f>Model!AM180</f>
        <v>0</v>
      </c>
      <c r="AN247">
        <f>Model!AN180</f>
        <v>0</v>
      </c>
      <c r="AO247">
        <f>Model!AO180</f>
        <v>0</v>
      </c>
      <c r="AP247">
        <f>Model!AP180</f>
        <v>0</v>
      </c>
      <c r="AQ247">
        <f>Model!AQ180</f>
        <v>0</v>
      </c>
      <c r="AR247">
        <f>Model!AR180</f>
        <v>0</v>
      </c>
      <c r="AS247">
        <f>Model!AS180</f>
        <v>0</v>
      </c>
      <c r="AT247">
        <f>Model!AT180</f>
        <v>0</v>
      </c>
      <c r="AU247">
        <f>Model!AU180</f>
        <v>0</v>
      </c>
      <c r="AV247">
        <f>Model!AV180</f>
        <v>0</v>
      </c>
      <c r="AW247">
        <f>Model!AW180</f>
        <v>0</v>
      </c>
      <c r="AX247">
        <f>Model!AX180</f>
        <v>0</v>
      </c>
      <c r="AY247">
        <f>Model!AY180</f>
        <v>0</v>
      </c>
      <c r="AZ247">
        <f>Model!AZ180</f>
        <v>0</v>
      </c>
      <c r="BA247">
        <f>Model!BA180</f>
        <v>0</v>
      </c>
      <c r="BB247">
        <f>Model!BB180</f>
        <v>-2.0880929332042593</v>
      </c>
      <c r="BC247">
        <f>Model!BC180</f>
        <v>-2.8708196721311481</v>
      </c>
      <c r="BD247">
        <f>Model!BD180</f>
        <v>1.3179650238473788</v>
      </c>
      <c r="BE247">
        <f>Model!BE180</f>
        <v>0.79320987654321851</v>
      </c>
      <c r="BF247">
        <f>Model!BF180</f>
        <v>0.76734875444839812</v>
      </c>
      <c r="BG247">
        <f>Model!BG180</f>
        <v>1.521205748335086</v>
      </c>
      <c r="BH247">
        <f>Model!BH180</f>
        <v>0.15363511659808071</v>
      </c>
      <c r="BI247">
        <f>Model!BI180</f>
        <v>10.657487091222002</v>
      </c>
      <c r="BJ247">
        <f>Model!BJ180</f>
        <v>-1.9199597281651144</v>
      </c>
      <c r="BK247">
        <f>Model!BK180</f>
        <v>-0.83247601835117502</v>
      </c>
      <c r="BL247">
        <f>Model!BL180</f>
        <v>-1.860879904875149</v>
      </c>
      <c r="BM247">
        <f>Model!BM180</f>
        <v>0.94138491067473962</v>
      </c>
      <c r="BN247">
        <f>Model!BN180</f>
        <v>-2.7326949384404919</v>
      </c>
      <c r="BO247">
        <f>Model!BO180</f>
        <v>4.9493775933610058</v>
      </c>
      <c r="BP247">
        <f>Model!BP180</f>
        <v>2.0552486187845278</v>
      </c>
      <c r="BQ247">
        <f>Model!BQ180</f>
        <v>-0.70750627424138757</v>
      </c>
      <c r="BR247">
        <f>Model!BR180</f>
        <v>-2.3999684193904947</v>
      </c>
      <c r="BS247">
        <f>Model!BS180</f>
        <v>-1.0744873762030966</v>
      </c>
      <c r="BT247">
        <f>Model!BT180</f>
        <v>-2.2651446654611229</v>
      </c>
      <c r="BU247">
        <f>Model!BU180</f>
        <v>-8.4152366094643831</v>
      </c>
      <c r="BV247">
        <f>Model!BV180</f>
        <v>-1.4180013534852245</v>
      </c>
      <c r="BW247">
        <f>Model!BW180</f>
        <v>181.82397003745288</v>
      </c>
      <c r="BX247">
        <f>Model!BX180</f>
        <v>2.1720564588172184</v>
      </c>
      <c r="BY247">
        <f>Model!BY180</f>
        <v>-1.7978189978610764</v>
      </c>
      <c r="BZ247">
        <f>Model!BZ180</f>
        <v>13.245817593092285</v>
      </c>
      <c r="CA247">
        <f>Model!CA180</f>
        <v>-1.0050088089482525</v>
      </c>
      <c r="CB247">
        <f>Model!CB180</f>
        <v>3.0587473245465828</v>
      </c>
      <c r="CC247">
        <f>Model!CC180</f>
        <v>1.9059904188458625</v>
      </c>
      <c r="CD247">
        <f>Model!CD180</f>
        <v>-0.54305324410007283</v>
      </c>
      <c r="CE247">
        <f>Model!CE180</f>
        <v>-10.652360540131159</v>
      </c>
      <c r="CF247">
        <f>Model!CF180</f>
        <v>0.34514831414317104</v>
      </c>
      <c r="CG247">
        <f>Model!CG180</f>
        <v>-0.13492532937009571</v>
      </c>
      <c r="CH247">
        <f>Model!CH180</f>
        <v>0</v>
      </c>
      <c r="CI247">
        <f>Model!CI180</f>
        <v>0</v>
      </c>
      <c r="CJ247">
        <f>Model!CJ180</f>
        <v>0</v>
      </c>
      <c r="CK247">
        <f>Model!CK180</f>
        <v>0</v>
      </c>
      <c r="CL247">
        <f>Model!CL180</f>
        <v>0</v>
      </c>
      <c r="CM247">
        <f>Model!CM180</f>
        <v>0</v>
      </c>
      <c r="CN247">
        <f>Model!CN180</f>
        <v>0</v>
      </c>
      <c r="CO247">
        <f>Model!CO180</f>
        <v>0</v>
      </c>
      <c r="CP247">
        <f>Model!CP180</f>
        <v>0</v>
      </c>
      <c r="CQ247">
        <f>Model!CQ180</f>
        <v>0</v>
      </c>
      <c r="CR247">
        <f>Model!CR180</f>
        <v>0</v>
      </c>
      <c r="CS247">
        <f>Model!CS180</f>
        <v>0</v>
      </c>
      <c r="CT247">
        <f>Model!CT180</f>
        <v>0</v>
      </c>
      <c r="CU247">
        <f>Model!CU180</f>
        <v>0</v>
      </c>
      <c r="CV247">
        <f>Model!CV180</f>
        <v>0</v>
      </c>
      <c r="CW247">
        <f>Model!CW180</f>
        <v>0</v>
      </c>
      <c r="CX247">
        <f>Model!CX180</f>
        <v>0</v>
      </c>
      <c r="CY247">
        <f>Model!CY180</f>
        <v>0</v>
      </c>
      <c r="CZ247">
        <f>Model!CZ180</f>
        <v>0</v>
      </c>
      <c r="DA247">
        <f>Model!DA180</f>
        <v>0</v>
      </c>
      <c r="DB247">
        <f>Model!DB180</f>
        <v>0</v>
      </c>
      <c r="DC247">
        <f>Model!DC180</f>
        <v>0</v>
      </c>
      <c r="DD247">
        <f>Model!DD180</f>
        <v>0</v>
      </c>
      <c r="DE247">
        <f>Model!DE180</f>
        <v>0</v>
      </c>
      <c r="DF247">
        <f>Model!DF180</f>
        <v>0</v>
      </c>
      <c r="DG247">
        <f>Model!DG180</f>
        <v>0</v>
      </c>
      <c r="DH247">
        <f>Model!DH180</f>
        <v>0</v>
      </c>
      <c r="DI247">
        <f>Model!DI180</f>
        <v>0</v>
      </c>
      <c r="DJ247">
        <f>Model!DJ180</f>
        <v>0</v>
      </c>
      <c r="DK247">
        <f>Model!DK180</f>
        <v>0</v>
      </c>
      <c r="DL247">
        <f>Model!DL180</f>
        <v>0</v>
      </c>
      <c r="DM247">
        <f>Model!DM180</f>
        <v>0</v>
      </c>
      <c r="DN247">
        <f>Model!DN180</f>
        <v>0</v>
      </c>
      <c r="DO247">
        <f>Model!DO180</f>
        <v>0</v>
      </c>
      <c r="DP247">
        <f>Model!DP180</f>
        <v>0</v>
      </c>
      <c r="DQ247">
        <f>Model!DQ180</f>
        <v>0</v>
      </c>
      <c r="DR247">
        <f>Model!DR180</f>
        <v>0</v>
      </c>
      <c r="DS247">
        <f>Model!DS180</f>
        <v>0</v>
      </c>
      <c r="DT247">
        <f>Model!DT180</f>
        <v>-0.54994832931450222</v>
      </c>
      <c r="DU247">
        <f>Model!DU180</f>
        <v>-0.66347748437300669</v>
      </c>
      <c r="DV247">
        <f>Model!DV180</f>
        <v>-3.7065959059893858</v>
      </c>
      <c r="DW247">
        <f>Model!DW180</f>
        <v>1.7480392156862745</v>
      </c>
      <c r="DX247">
        <f>Model!DX180</f>
        <v>-0.52851536618928696</v>
      </c>
      <c r="DY247">
        <f>Model!DY180</f>
        <v>0.39703815803696951</v>
      </c>
      <c r="DZ247">
        <f>Model!DZ180</f>
        <v>-3.5009285051067769</v>
      </c>
      <c r="EA247">
        <f>Model!EA180</f>
        <v>0.65258956747725949</v>
      </c>
      <c r="EB247">
        <f>Model!EB180</f>
        <v>-4.5844425723111488</v>
      </c>
      <c r="EC247">
        <f>Model!EC180</f>
        <v>-9.3645877979010139E-2</v>
      </c>
      <c r="ED247">
        <f>Model!ED180</f>
        <v>0.51527332653268765</v>
      </c>
      <c r="EE247">
        <f>Model!EE180</f>
        <v>0.56199542978240435</v>
      </c>
      <c r="EF247">
        <f>Model!EF180</f>
        <v>0.30879721176152608</v>
      </c>
      <c r="EG247">
        <f>Model!EG180</f>
        <v>0.31551691678040839</v>
      </c>
      <c r="EH247">
        <f>Model!EH180</f>
        <v>0.13449363474735665</v>
      </c>
      <c r="EI247">
        <f>Model!EI180</f>
        <v>0.15028755814312333</v>
      </c>
      <c r="EJ247">
        <f>Model!EJ180</f>
        <v>0.18961130724449693</v>
      </c>
      <c r="EK247">
        <f>Model!EK180</f>
        <v>0</v>
      </c>
      <c r="EL247">
        <f>Model!EM180</f>
        <v>0</v>
      </c>
      <c r="EM247">
        <f>Model!EN180</f>
        <v>0</v>
      </c>
      <c r="EN247">
        <f>Model!EO180</f>
        <v>0</v>
      </c>
      <c r="EO247">
        <f>Model!EP180</f>
        <v>0</v>
      </c>
      <c r="EP247">
        <f>Model!EQ180</f>
        <v>0</v>
      </c>
      <c r="EQ247">
        <f>Model!ER180</f>
        <v>0</v>
      </c>
      <c r="ER247">
        <f>Model!ES180</f>
        <v>0</v>
      </c>
      <c r="ES247">
        <f>Model!ET180</f>
        <v>0</v>
      </c>
      <c r="ET247">
        <f>Model!EU180</f>
        <v>0</v>
      </c>
      <c r="EU247">
        <f>Model!EV180</f>
        <v>0</v>
      </c>
      <c r="EV247">
        <f>Model!EW180</f>
        <v>0</v>
      </c>
      <c r="EW247">
        <f>Model!EX180</f>
        <v>0</v>
      </c>
      <c r="EX247">
        <f>Model!EY180</f>
        <v>0</v>
      </c>
    </row>
    <row r="248" spans="1:154" hidden="1" outlineLevel="1">
      <c r="A248">
        <f>Model!A181</f>
        <v>0</v>
      </c>
      <c r="B248">
        <f>Model!B181</f>
        <v>0</v>
      </c>
      <c r="C248">
        <f>Model!C181</f>
        <v>0</v>
      </c>
      <c r="D248">
        <f>Model!D181</f>
        <v>0</v>
      </c>
      <c r="E248">
        <f>Model!E181</f>
        <v>0</v>
      </c>
      <c r="F248">
        <f>Model!F181</f>
        <v>0</v>
      </c>
      <c r="G248">
        <f>Model!G181</f>
        <v>0</v>
      </c>
      <c r="H248">
        <f>Model!H181</f>
        <v>0</v>
      </c>
      <c r="I248">
        <f>Model!I181</f>
        <v>0</v>
      </c>
      <c r="J248">
        <f>Model!J181</f>
        <v>0</v>
      </c>
      <c r="K248">
        <f>Model!K181</f>
        <v>0</v>
      </c>
      <c r="L248">
        <f>Model!L181</f>
        <v>0</v>
      </c>
      <c r="M248">
        <f>Model!M181</f>
        <v>0</v>
      </c>
      <c r="N248">
        <f>Model!N181</f>
        <v>0</v>
      </c>
      <c r="O248">
        <f>Model!O181</f>
        <v>0</v>
      </c>
      <c r="P248">
        <f>Model!P181</f>
        <v>0</v>
      </c>
      <c r="Q248">
        <f>Model!Q181</f>
        <v>0</v>
      </c>
      <c r="R248">
        <f>Model!R181</f>
        <v>0</v>
      </c>
      <c r="S248">
        <f>Model!S181</f>
        <v>0</v>
      </c>
      <c r="T248">
        <f>Model!T181</f>
        <v>0</v>
      </c>
      <c r="U248">
        <f>Model!U181</f>
        <v>0</v>
      </c>
      <c r="V248">
        <f>Model!V181</f>
        <v>0</v>
      </c>
      <c r="W248">
        <f>Model!W181</f>
        <v>0</v>
      </c>
      <c r="X248">
        <f>Model!X181</f>
        <v>0</v>
      </c>
      <c r="Y248">
        <f>Model!Y181</f>
        <v>0</v>
      </c>
      <c r="Z248">
        <f>Model!Z181</f>
        <v>0</v>
      </c>
      <c r="AA248">
        <f>Model!AA181</f>
        <v>0</v>
      </c>
      <c r="AB248">
        <f>Model!AB181</f>
        <v>0</v>
      </c>
      <c r="AC248">
        <f>Model!AC181</f>
        <v>0</v>
      </c>
      <c r="AD248">
        <f>Model!AD181</f>
        <v>0</v>
      </c>
      <c r="AE248">
        <f>Model!AE181</f>
        <v>0</v>
      </c>
      <c r="AF248">
        <f>Model!AF181</f>
        <v>0</v>
      </c>
      <c r="AG248">
        <f>Model!AG181</f>
        <v>0</v>
      </c>
      <c r="AH248">
        <f>Model!AH181</f>
        <v>0</v>
      </c>
      <c r="AI248">
        <f>Model!AI181</f>
        <v>0</v>
      </c>
      <c r="AJ248">
        <f>Model!AJ181</f>
        <v>0</v>
      </c>
      <c r="AK248">
        <f>Model!AK181</f>
        <v>0</v>
      </c>
      <c r="AL248">
        <f>Model!AL181</f>
        <v>0</v>
      </c>
      <c r="AM248">
        <f>Model!AM181</f>
        <v>0</v>
      </c>
      <c r="AN248">
        <f>Model!AN181</f>
        <v>0</v>
      </c>
      <c r="AO248">
        <f>Model!AO181</f>
        <v>0</v>
      </c>
      <c r="AP248">
        <f>Model!AP181</f>
        <v>0</v>
      </c>
      <c r="AQ248">
        <f>Model!AQ181</f>
        <v>0</v>
      </c>
      <c r="AR248">
        <f>Model!AR181</f>
        <v>0</v>
      </c>
      <c r="AS248">
        <f>Model!AS181</f>
        <v>0</v>
      </c>
      <c r="AT248">
        <f>Model!AT181</f>
        <v>0</v>
      </c>
      <c r="AU248">
        <f>Model!AU181</f>
        <v>0</v>
      </c>
      <c r="AV248">
        <f>Model!AV181</f>
        <v>0</v>
      </c>
      <c r="AW248">
        <f>Model!AW181</f>
        <v>0</v>
      </c>
      <c r="AX248">
        <f>Model!AX181</f>
        <v>0</v>
      </c>
      <c r="AY248">
        <f>Model!AY181</f>
        <v>0</v>
      </c>
      <c r="AZ248">
        <f>Model!AZ181</f>
        <v>0</v>
      </c>
      <c r="BA248">
        <f>Model!BA181</f>
        <v>0</v>
      </c>
      <c r="BB248">
        <f>Model!BB181</f>
        <v>0</v>
      </c>
      <c r="BC248">
        <f>Model!BC181</f>
        <v>0</v>
      </c>
      <c r="BD248">
        <f>Model!BD181</f>
        <v>0</v>
      </c>
      <c r="BE248">
        <f>Model!BE181</f>
        <v>0</v>
      </c>
      <c r="BF248">
        <f>Model!BF181</f>
        <v>0</v>
      </c>
      <c r="BG248">
        <f>Model!BG181</f>
        <v>0</v>
      </c>
      <c r="BH248">
        <f>Model!BH181</f>
        <v>0</v>
      </c>
      <c r="BI248">
        <f>Model!BI181</f>
        <v>0</v>
      </c>
      <c r="BJ248">
        <f>Model!BJ181</f>
        <v>0</v>
      </c>
      <c r="BK248">
        <f>Model!BK181</f>
        <v>0</v>
      </c>
      <c r="BL248">
        <f>Model!BL181</f>
        <v>0</v>
      </c>
      <c r="BM248">
        <f>Model!BM181</f>
        <v>0</v>
      </c>
      <c r="BN248">
        <f>Model!BN181</f>
        <v>0</v>
      </c>
      <c r="BO248">
        <f>Model!BO181</f>
        <v>0</v>
      </c>
      <c r="BP248">
        <f>Model!BP181</f>
        <v>0</v>
      </c>
      <c r="BQ248">
        <f>Model!BQ181</f>
        <v>0</v>
      </c>
      <c r="BR248">
        <f>Model!BR181</f>
        <v>0</v>
      </c>
      <c r="BS248">
        <f>Model!BS181</f>
        <v>0</v>
      </c>
      <c r="BT248">
        <f>Model!BT181</f>
        <v>0</v>
      </c>
      <c r="BU248">
        <f>Model!BU181</f>
        <v>0</v>
      </c>
      <c r="BV248">
        <f>Model!BV181</f>
        <v>0</v>
      </c>
      <c r="BW248">
        <f>Model!BW181</f>
        <v>0</v>
      </c>
      <c r="BX248">
        <f>Model!BX181</f>
        <v>0</v>
      </c>
      <c r="BY248">
        <f>Model!BY181</f>
        <v>0</v>
      </c>
      <c r="BZ248">
        <f>Model!BZ181</f>
        <v>0</v>
      </c>
      <c r="CA248">
        <f>Model!CA181</f>
        <v>0</v>
      </c>
      <c r="CB248">
        <f>Model!CB181</f>
        <v>0</v>
      </c>
      <c r="CC248">
        <f>Model!CC181</f>
        <v>0</v>
      </c>
      <c r="CD248">
        <f>Model!CD181</f>
        <v>0</v>
      </c>
      <c r="CE248">
        <f>Model!CE181</f>
        <v>0</v>
      </c>
      <c r="CF248">
        <f>Model!CF181</f>
        <v>0</v>
      </c>
      <c r="CG248">
        <f>Model!CG181</f>
        <v>0</v>
      </c>
      <c r="CH248">
        <f>Model!CH181</f>
        <v>0</v>
      </c>
      <c r="CI248">
        <f>Model!CI181</f>
        <v>0</v>
      </c>
      <c r="CJ248">
        <f>Model!CJ181</f>
        <v>0</v>
      </c>
      <c r="CK248">
        <f>Model!CK181</f>
        <v>0</v>
      </c>
      <c r="CL248">
        <f>Model!CL181</f>
        <v>0</v>
      </c>
      <c r="CM248">
        <f>Model!CM181</f>
        <v>0</v>
      </c>
      <c r="CN248">
        <f>Model!CN181</f>
        <v>0</v>
      </c>
      <c r="CO248">
        <f>Model!CO181</f>
        <v>0</v>
      </c>
      <c r="CP248">
        <f>Model!CP181</f>
        <v>0</v>
      </c>
      <c r="CQ248">
        <f>Model!CQ181</f>
        <v>0</v>
      </c>
      <c r="CR248">
        <f>Model!CR181</f>
        <v>0</v>
      </c>
      <c r="CS248">
        <f>Model!CS181</f>
        <v>0</v>
      </c>
      <c r="CT248">
        <f>Model!CT181</f>
        <v>0</v>
      </c>
      <c r="CU248">
        <f>Model!CU181</f>
        <v>0</v>
      </c>
      <c r="CV248">
        <f>Model!CV181</f>
        <v>0</v>
      </c>
      <c r="CW248">
        <f>Model!CW181</f>
        <v>0</v>
      </c>
      <c r="CX248">
        <f>Model!CX181</f>
        <v>0</v>
      </c>
      <c r="CY248">
        <f>Model!CY181</f>
        <v>0</v>
      </c>
      <c r="CZ248">
        <f>Model!CZ181</f>
        <v>0</v>
      </c>
      <c r="DA248">
        <f>Model!DA181</f>
        <v>0</v>
      </c>
      <c r="DB248">
        <f>Model!DB181</f>
        <v>0</v>
      </c>
      <c r="DC248">
        <f>Model!DC181</f>
        <v>0</v>
      </c>
      <c r="DD248">
        <f>Model!DD181</f>
        <v>0</v>
      </c>
      <c r="DE248">
        <f>Model!DE181</f>
        <v>0</v>
      </c>
      <c r="DF248">
        <f>Model!DF181</f>
        <v>0</v>
      </c>
      <c r="DG248">
        <f>Model!DG181</f>
        <v>0</v>
      </c>
      <c r="DH248">
        <f>Model!DH181</f>
        <v>0</v>
      </c>
      <c r="DI248">
        <f>Model!DI181</f>
        <v>0</v>
      </c>
      <c r="DJ248">
        <f>Model!DJ181</f>
        <v>0</v>
      </c>
      <c r="DK248">
        <f>Model!DK181</f>
        <v>0</v>
      </c>
      <c r="DL248">
        <f>Model!DL181</f>
        <v>0</v>
      </c>
      <c r="DM248">
        <f>Model!DM181</f>
        <v>0</v>
      </c>
      <c r="DN248">
        <f>Model!DN181</f>
        <v>0</v>
      </c>
      <c r="DO248">
        <f>Model!DO181</f>
        <v>0</v>
      </c>
      <c r="DP248">
        <f>Model!DP181</f>
        <v>0</v>
      </c>
      <c r="DQ248">
        <f>Model!DQ181</f>
        <v>0</v>
      </c>
      <c r="DR248">
        <f>Model!DR181</f>
        <v>0</v>
      </c>
      <c r="DS248">
        <f>Model!DS181</f>
        <v>0</v>
      </c>
      <c r="DT248">
        <f>Model!DT181</f>
        <v>0</v>
      </c>
      <c r="DU248">
        <f>Model!DU181</f>
        <v>0</v>
      </c>
      <c r="DV248">
        <f>Model!DV181</f>
        <v>0</v>
      </c>
      <c r="DW248">
        <f>Model!DW181</f>
        <v>0</v>
      </c>
      <c r="DX248">
        <f>Model!DX181</f>
        <v>0</v>
      </c>
      <c r="DY248">
        <f>Model!DY181</f>
        <v>0</v>
      </c>
      <c r="DZ248">
        <f>Model!DZ181</f>
        <v>0</v>
      </c>
      <c r="EA248">
        <f>Model!EA181</f>
        <v>0</v>
      </c>
      <c r="EB248">
        <f>Model!EB181</f>
        <v>0</v>
      </c>
      <c r="EC248">
        <f>Model!EC181</f>
        <v>0</v>
      </c>
      <c r="ED248">
        <f>Model!ED181</f>
        <v>0</v>
      </c>
      <c r="EE248">
        <f>Model!EE181</f>
        <v>0</v>
      </c>
      <c r="EF248">
        <f>Model!EF181</f>
        <v>0</v>
      </c>
      <c r="EG248">
        <f>Model!EG181</f>
        <v>0</v>
      </c>
      <c r="EH248">
        <f>Model!EH181</f>
        <v>0</v>
      </c>
      <c r="EI248">
        <f>Model!EI181</f>
        <v>0</v>
      </c>
      <c r="EJ248">
        <f>Model!EJ181</f>
        <v>0</v>
      </c>
      <c r="EK248">
        <f>Model!EK181</f>
        <v>0</v>
      </c>
      <c r="EL248">
        <f>Model!EM181</f>
        <v>0</v>
      </c>
      <c r="EM248">
        <f>Model!EN181</f>
        <v>0</v>
      </c>
      <c r="EN248">
        <f>Model!EO181</f>
        <v>0</v>
      </c>
      <c r="EO248">
        <f>Model!EP181</f>
        <v>0</v>
      </c>
      <c r="EP248">
        <f>Model!EQ181</f>
        <v>0</v>
      </c>
      <c r="EQ248">
        <f>Model!ER181</f>
        <v>0</v>
      </c>
      <c r="ER248">
        <f>Model!ES181</f>
        <v>0</v>
      </c>
      <c r="ES248">
        <f>Model!ET181</f>
        <v>0</v>
      </c>
      <c r="ET248">
        <f>Model!EU181</f>
        <v>0</v>
      </c>
      <c r="EU248">
        <f>Model!EV181</f>
        <v>0</v>
      </c>
      <c r="EV248">
        <f>Model!EW181</f>
        <v>0</v>
      </c>
      <c r="EW248">
        <f>Model!EX181</f>
        <v>0</v>
      </c>
      <c r="EX248">
        <f>Model!EY181</f>
        <v>0</v>
      </c>
    </row>
    <row r="249" spans="1:154" hidden="1" outlineLevel="1">
      <c r="A249">
        <f>Model!A182</f>
        <v>0</v>
      </c>
      <c r="B249">
        <f>Model!B182</f>
        <v>0</v>
      </c>
      <c r="C249">
        <f>Model!C182</f>
        <v>0</v>
      </c>
      <c r="D249">
        <f>Model!D182</f>
        <v>0</v>
      </c>
      <c r="E249">
        <f>Model!E182</f>
        <v>0</v>
      </c>
      <c r="F249">
        <f>Model!F182</f>
        <v>0</v>
      </c>
      <c r="G249">
        <f>Model!G182</f>
        <v>0</v>
      </c>
      <c r="H249">
        <f>Model!H182</f>
        <v>0</v>
      </c>
      <c r="I249" t="str">
        <f>Model!I182</f>
        <v>Free cash flow % of EBITDA</v>
      </c>
      <c r="J249">
        <f>Model!J182</f>
        <v>0</v>
      </c>
      <c r="K249">
        <f>Model!K182</f>
        <v>0</v>
      </c>
      <c r="L249">
        <f>Model!L182</f>
        <v>0</v>
      </c>
      <c r="M249">
        <f>Model!M182</f>
        <v>0</v>
      </c>
      <c r="N249">
        <f>Model!N182</f>
        <v>0</v>
      </c>
      <c r="O249">
        <f>Model!O182</f>
        <v>0</v>
      </c>
      <c r="P249">
        <f>Model!P182</f>
        <v>0</v>
      </c>
      <c r="Q249">
        <f>Model!Q182</f>
        <v>0</v>
      </c>
      <c r="R249">
        <f>Model!R182</f>
        <v>0</v>
      </c>
      <c r="S249">
        <f>Model!S182</f>
        <v>0</v>
      </c>
      <c r="T249">
        <f>Model!T182</f>
        <v>0</v>
      </c>
      <c r="U249">
        <f>Model!U182</f>
        <v>0</v>
      </c>
      <c r="V249">
        <f>Model!V182</f>
        <v>0</v>
      </c>
      <c r="W249">
        <f>Model!W182</f>
        <v>0</v>
      </c>
      <c r="X249">
        <f>Model!X182</f>
        <v>0</v>
      </c>
      <c r="Y249">
        <f>Model!Y182</f>
        <v>0</v>
      </c>
      <c r="Z249">
        <f>Model!Z182</f>
        <v>0</v>
      </c>
      <c r="AA249">
        <f>Model!AA182</f>
        <v>0</v>
      </c>
      <c r="AB249">
        <f>Model!AB182</f>
        <v>0</v>
      </c>
      <c r="AC249">
        <f>Model!AC182</f>
        <v>0</v>
      </c>
      <c r="AD249">
        <f>Model!AD182</f>
        <v>0</v>
      </c>
      <c r="AE249">
        <f>Model!AE182</f>
        <v>0</v>
      </c>
      <c r="AF249">
        <f>Model!AF182</f>
        <v>0</v>
      </c>
      <c r="AG249">
        <f>Model!AG182</f>
        <v>0</v>
      </c>
      <c r="AH249">
        <f>Model!AH182</f>
        <v>0</v>
      </c>
      <c r="AI249">
        <f>Model!AI182</f>
        <v>0</v>
      </c>
      <c r="AJ249">
        <f>Model!AJ182</f>
        <v>0</v>
      </c>
      <c r="AK249">
        <f>Model!AK182</f>
        <v>0</v>
      </c>
      <c r="AL249">
        <f>Model!AL182</f>
        <v>0</v>
      </c>
      <c r="AM249">
        <f>Model!AM182</f>
        <v>0</v>
      </c>
      <c r="AN249">
        <f>Model!AN182</f>
        <v>0</v>
      </c>
      <c r="AO249">
        <f>Model!AO182</f>
        <v>0</v>
      </c>
      <c r="AP249">
        <f>Model!AP182</f>
        <v>0</v>
      </c>
      <c r="AQ249">
        <f>Model!AQ182</f>
        <v>0</v>
      </c>
      <c r="AR249">
        <f>Model!AR182</f>
        <v>0</v>
      </c>
      <c r="AS249">
        <f>Model!AS182</f>
        <v>0</v>
      </c>
      <c r="AT249">
        <f>Model!AT182</f>
        <v>0</v>
      </c>
      <c r="AU249">
        <f>Model!AU182</f>
        <v>0</v>
      </c>
      <c r="AV249">
        <f>Model!AV182</f>
        <v>0</v>
      </c>
      <c r="AW249">
        <f>Model!AW182</f>
        <v>0</v>
      </c>
      <c r="AX249">
        <f>Model!AX182</f>
        <v>1.7464074387151305</v>
      </c>
      <c r="AY249">
        <f>Model!AY182</f>
        <v>7.1261682242990503</v>
      </c>
      <c r="AZ249">
        <f>Model!AZ182</f>
        <v>2.4379844961240318</v>
      </c>
      <c r="BA249">
        <f>Model!BA182</f>
        <v>0.25332290852228279</v>
      </c>
      <c r="BB249">
        <f>Model!BB182</f>
        <v>2.0288808664259936</v>
      </c>
      <c r="BC249">
        <f>Model!BC182</f>
        <v>0.74065420560747608</v>
      </c>
      <c r="BD249">
        <f>Model!BD182</f>
        <v>0.39901477832512311</v>
      </c>
      <c r="BE249">
        <f>Model!BE182</f>
        <v>0.16138888888888928</v>
      </c>
      <c r="BF249">
        <f>Model!BF182</f>
        <v>0.72939232605103754</v>
      </c>
      <c r="BG249">
        <f>Model!BG182</f>
        <v>1.2012358049432186</v>
      </c>
      <c r="BH249">
        <f>Model!BH182</f>
        <v>0.22061909758656892</v>
      </c>
      <c r="BI249">
        <f>Model!BI182</f>
        <v>0.91663283258898354</v>
      </c>
      <c r="BJ249">
        <f>Model!BJ182</f>
        <v>-0.71344915088815164</v>
      </c>
      <c r="BK249">
        <f>Model!BK182</f>
        <v>0.22843601895734542</v>
      </c>
      <c r="BL249">
        <f>Model!BL182</f>
        <v>-0.33503007866728396</v>
      </c>
      <c r="BM249">
        <f>Model!BM182</f>
        <v>0.85399753198675088</v>
      </c>
      <c r="BN249">
        <f>Model!BN182</f>
        <v>0.72559578368469335</v>
      </c>
      <c r="BO249">
        <f>Model!BO182</f>
        <v>1.1151034375486095</v>
      </c>
      <c r="BP249">
        <f>Model!BP182</f>
        <v>-0.30237167657713104</v>
      </c>
      <c r="BQ249">
        <f>Model!BQ182</f>
        <v>0.19251176293923311</v>
      </c>
      <c r="BR249">
        <f>Model!BR182</f>
        <v>-0.17078902758514408</v>
      </c>
      <c r="BS249">
        <f>Model!BS182</f>
        <v>-2.5381434478825023E-2</v>
      </c>
      <c r="BT249">
        <f>Model!BT182</f>
        <v>0.18987685313973646</v>
      </c>
      <c r="BU249">
        <f>Model!BU182</f>
        <v>-1.3984014906345004</v>
      </c>
      <c r="BV249">
        <f>Model!BV182</f>
        <v>1.97758804695836</v>
      </c>
      <c r="BW249">
        <f>Model!BW182</f>
        <v>-3.3969380654140604</v>
      </c>
      <c r="BX249">
        <f>Model!BX182</f>
        <v>0.29857222138136308</v>
      </c>
      <c r="BY249">
        <f>Model!BY182</f>
        <v>0.41558749931505623</v>
      </c>
      <c r="BZ249">
        <f>Model!BZ182</f>
        <v>0.96342998959835013</v>
      </c>
      <c r="CA249">
        <f>Model!CA182</f>
        <v>1.2317380352644751E-2</v>
      </c>
      <c r="CB249">
        <f>Model!CB182</f>
        <v>1.0155305325760673</v>
      </c>
      <c r="CC249">
        <f>Model!CC182</f>
        <v>0.93312070449766449</v>
      </c>
      <c r="CD249">
        <f>Model!CD182</f>
        <v>0.51332666947237937</v>
      </c>
      <c r="CE249">
        <f>Model!CE182</f>
        <v>-9.7051709919888055E-2</v>
      </c>
      <c r="CF249">
        <f>Model!CF182</f>
        <v>1.1841740525611764</v>
      </c>
      <c r="CG249">
        <f>Model!CG182</f>
        <v>0.65432319911840209</v>
      </c>
      <c r="CH249">
        <f>Model!CH182</f>
        <v>0</v>
      </c>
      <c r="CI249">
        <f>Model!CI182</f>
        <v>0</v>
      </c>
      <c r="CJ249">
        <f>Model!CJ182</f>
        <v>0</v>
      </c>
      <c r="CK249">
        <f>Model!CK182</f>
        <v>0</v>
      </c>
      <c r="CL249">
        <f>Model!CL182</f>
        <v>0</v>
      </c>
      <c r="CM249">
        <f>Model!CM182</f>
        <v>0</v>
      </c>
      <c r="CN249">
        <f>Model!CN182</f>
        <v>0</v>
      </c>
      <c r="CO249">
        <f>Model!CO182</f>
        <v>0</v>
      </c>
      <c r="CP249">
        <f>Model!CP182</f>
        <v>0</v>
      </c>
      <c r="CQ249">
        <f>Model!CQ182</f>
        <v>0</v>
      </c>
      <c r="CR249">
        <f>Model!CR182</f>
        <v>0</v>
      </c>
      <c r="CS249">
        <f>Model!CS182</f>
        <v>0</v>
      </c>
      <c r="CT249">
        <f>Model!CT182</f>
        <v>0</v>
      </c>
      <c r="CU249">
        <f>Model!CU182</f>
        <v>0</v>
      </c>
      <c r="CV249">
        <f>Model!CV182</f>
        <v>0</v>
      </c>
      <c r="CW249">
        <f>Model!CW182</f>
        <v>0</v>
      </c>
      <c r="CX249">
        <f>Model!CX182</f>
        <v>0</v>
      </c>
      <c r="CY249">
        <f>Model!CY182</f>
        <v>0</v>
      </c>
      <c r="CZ249">
        <f>Model!CZ182</f>
        <v>0</v>
      </c>
      <c r="DA249">
        <f>Model!DA182</f>
        <v>0</v>
      </c>
      <c r="DB249">
        <f>Model!DB182</f>
        <v>0</v>
      </c>
      <c r="DC249">
        <f>Model!DC182</f>
        <v>0</v>
      </c>
      <c r="DD249">
        <f>Model!DD182</f>
        <v>0</v>
      </c>
      <c r="DE249">
        <f>Model!DE182</f>
        <v>0</v>
      </c>
      <c r="DF249">
        <f>Model!DF182</f>
        <v>0</v>
      </c>
      <c r="DG249">
        <f>Model!DG182</f>
        <v>0</v>
      </c>
      <c r="DH249">
        <f>Model!DH182</f>
        <v>0</v>
      </c>
      <c r="DI249">
        <f>Model!DI182</f>
        <v>0</v>
      </c>
      <c r="DJ249">
        <f>Model!DJ182</f>
        <v>0</v>
      </c>
      <c r="DK249">
        <f>Model!DK182</f>
        <v>0</v>
      </c>
      <c r="DL249">
        <f>Model!DL182</f>
        <v>0</v>
      </c>
      <c r="DM249">
        <f>Model!DM182</f>
        <v>0</v>
      </c>
      <c r="DN249">
        <f>Model!DN182</f>
        <v>0</v>
      </c>
      <c r="DO249">
        <f>Model!DO182</f>
        <v>0</v>
      </c>
      <c r="DP249">
        <f>Model!DP182</f>
        <v>0</v>
      </c>
      <c r="DQ249">
        <f>Model!DQ182</f>
        <v>0</v>
      </c>
      <c r="DR249">
        <f>Model!DR182</f>
        <v>0</v>
      </c>
      <c r="DS249">
        <f>Model!DS182</f>
        <v>1.4235044132069303</v>
      </c>
      <c r="DT249">
        <f>Model!DT182</f>
        <v>1.5971882640586794</v>
      </c>
      <c r="DU249">
        <f>Model!DU182</f>
        <v>-18.842857142857309</v>
      </c>
      <c r="DV249">
        <f>Model!DV182</f>
        <v>0.58457507777959761</v>
      </c>
      <c r="DW249">
        <f>Model!DW182</f>
        <v>0.74187084089534139</v>
      </c>
      <c r="DX249">
        <f>Model!DX182</f>
        <v>0.30716870870272611</v>
      </c>
      <c r="DY249">
        <f>Model!DY182</f>
        <v>0.23437670015596135</v>
      </c>
      <c r="DZ249">
        <f>Model!DZ182</f>
        <v>-0.26316132289003596</v>
      </c>
      <c r="EA249">
        <f>Model!EA182</f>
        <v>-0.37203552150444003</v>
      </c>
      <c r="EB249">
        <f>Model!EB182</f>
        <v>0.81020248397266381</v>
      </c>
      <c r="EC249">
        <f>Model!EC182</f>
        <v>0.65508603682108713</v>
      </c>
      <c r="ED249">
        <f>Model!ED182</f>
        <v>0.74718356641574057</v>
      </c>
      <c r="EE249">
        <f>Model!EE182</f>
        <v>0.82208585570279324</v>
      </c>
      <c r="EF249">
        <f>Model!EF182</f>
        <v>0.8320611156629929</v>
      </c>
      <c r="EG249">
        <f>Model!EG182</f>
        <v>0.86980628287406747</v>
      </c>
      <c r="EH249">
        <f>Model!EH182</f>
        <v>0.74282219033244412</v>
      </c>
      <c r="EI249">
        <f>Model!EI182</f>
        <v>0.7342913354866859</v>
      </c>
      <c r="EJ249">
        <f>Model!EJ182</f>
        <v>0.74828334658652207</v>
      </c>
      <c r="EK249">
        <f>Model!EK182</f>
        <v>0</v>
      </c>
      <c r="EL249">
        <f>Model!EM182</f>
        <v>0</v>
      </c>
      <c r="EM249">
        <f>Model!EN182</f>
        <v>0</v>
      </c>
      <c r="EN249">
        <f>Model!EO182</f>
        <v>0</v>
      </c>
      <c r="EO249">
        <f>Model!EP182</f>
        <v>0</v>
      </c>
      <c r="EP249">
        <f>Model!EQ182</f>
        <v>0</v>
      </c>
      <c r="EQ249">
        <f>Model!ER182</f>
        <v>0</v>
      </c>
      <c r="ER249">
        <f>Model!ES182</f>
        <v>0</v>
      </c>
      <c r="ES249">
        <f>Model!ET182</f>
        <v>0</v>
      </c>
      <c r="ET249">
        <f>Model!EU182</f>
        <v>0</v>
      </c>
      <c r="EU249">
        <f>Model!EV182</f>
        <v>0</v>
      </c>
      <c r="EV249">
        <f>Model!EW182</f>
        <v>0</v>
      </c>
      <c r="EW249">
        <f>Model!EX182</f>
        <v>0</v>
      </c>
      <c r="EX249">
        <f>Model!EY182</f>
        <v>0</v>
      </c>
    </row>
    <row r="250" spans="1:154" hidden="1" outlineLevel="1">
      <c r="A250">
        <f>Model!A183</f>
        <v>0</v>
      </c>
      <c r="B250">
        <f>Model!B183</f>
        <v>0</v>
      </c>
      <c r="C250">
        <f>Model!C183</f>
        <v>0</v>
      </c>
      <c r="D250">
        <f>Model!D183</f>
        <v>0</v>
      </c>
      <c r="E250">
        <f>Model!E183</f>
        <v>0</v>
      </c>
      <c r="F250">
        <f>Model!F183</f>
        <v>0</v>
      </c>
      <c r="G250">
        <f>Model!G183</f>
        <v>0</v>
      </c>
      <c r="H250">
        <f>Model!H183</f>
        <v>0</v>
      </c>
      <c r="I250" t="str">
        <f>Model!I183</f>
        <v>Free cash flow % of net income</v>
      </c>
      <c r="J250">
        <f>Model!J183</f>
        <v>0</v>
      </c>
      <c r="K250">
        <f>Model!K183</f>
        <v>0</v>
      </c>
      <c r="L250">
        <f>Model!L183</f>
        <v>0</v>
      </c>
      <c r="M250">
        <f>Model!M183</f>
        <v>0</v>
      </c>
      <c r="N250">
        <f>Model!N183</f>
        <v>0</v>
      </c>
      <c r="O250">
        <f>Model!O183</f>
        <v>0</v>
      </c>
      <c r="P250">
        <f>Model!P183</f>
        <v>0</v>
      </c>
      <c r="Q250">
        <f>Model!Q183</f>
        <v>0</v>
      </c>
      <c r="R250">
        <f>Model!R183</f>
        <v>0</v>
      </c>
      <c r="S250">
        <f>Model!S183</f>
        <v>0</v>
      </c>
      <c r="T250">
        <f>Model!T183</f>
        <v>0</v>
      </c>
      <c r="U250">
        <f>Model!U183</f>
        <v>0</v>
      </c>
      <c r="V250">
        <f>Model!V183</f>
        <v>0</v>
      </c>
      <c r="W250">
        <f>Model!W183</f>
        <v>0</v>
      </c>
      <c r="X250">
        <f>Model!X183</f>
        <v>0</v>
      </c>
      <c r="Y250">
        <f>Model!Y183</f>
        <v>0</v>
      </c>
      <c r="Z250">
        <f>Model!Z183</f>
        <v>0</v>
      </c>
      <c r="AA250">
        <f>Model!AA183</f>
        <v>0</v>
      </c>
      <c r="AB250">
        <f>Model!AB183</f>
        <v>0</v>
      </c>
      <c r="AC250">
        <f>Model!AC183</f>
        <v>0</v>
      </c>
      <c r="AD250">
        <f>Model!AD183</f>
        <v>0</v>
      </c>
      <c r="AE250">
        <f>Model!AE183</f>
        <v>0</v>
      </c>
      <c r="AF250">
        <f>Model!AF183</f>
        <v>0</v>
      </c>
      <c r="AG250">
        <f>Model!AG183</f>
        <v>0</v>
      </c>
      <c r="AH250">
        <f>Model!AH183</f>
        <v>0</v>
      </c>
      <c r="AI250">
        <f>Model!AI183</f>
        <v>0</v>
      </c>
      <c r="AJ250">
        <f>Model!AJ183</f>
        <v>0</v>
      </c>
      <c r="AK250">
        <f>Model!AK183</f>
        <v>0</v>
      </c>
      <c r="AL250">
        <f>Model!AL183</f>
        <v>0</v>
      </c>
      <c r="AM250">
        <f>Model!AM183</f>
        <v>0</v>
      </c>
      <c r="AN250">
        <f>Model!AN183</f>
        <v>0</v>
      </c>
      <c r="AO250">
        <f>Model!AO183</f>
        <v>0</v>
      </c>
      <c r="AP250">
        <f>Model!AP183</f>
        <v>0</v>
      </c>
      <c r="AQ250">
        <f>Model!AQ183</f>
        <v>0</v>
      </c>
      <c r="AR250">
        <f>Model!AR183</f>
        <v>0</v>
      </c>
      <c r="AS250">
        <f>Model!AS183</f>
        <v>0</v>
      </c>
      <c r="AT250">
        <f>Model!AT183</f>
        <v>0</v>
      </c>
      <c r="AU250">
        <f>Model!AU183</f>
        <v>0</v>
      </c>
      <c r="AV250">
        <f>Model!AV183</f>
        <v>0</v>
      </c>
      <c r="AW250">
        <f>Model!AW183</f>
        <v>0</v>
      </c>
      <c r="AX250">
        <f>Model!AX183</f>
        <v>0.7362794012829651</v>
      </c>
      <c r="AY250">
        <f>Model!AY183</f>
        <v>0.77332657200811328</v>
      </c>
      <c r="AZ250">
        <f>Model!AZ183</f>
        <v>-0.41655629139072781</v>
      </c>
      <c r="BA250">
        <f>Model!BA183</f>
        <v>-0.66666666666666297</v>
      </c>
      <c r="BB250">
        <f>Model!BB183</f>
        <v>-2.7215496368038732</v>
      </c>
      <c r="BC250">
        <f>Model!BC183</f>
        <v>1.8102791878172562</v>
      </c>
      <c r="BD250">
        <f>Model!BD183</f>
        <v>-2.5578947368420968</v>
      </c>
      <c r="BE250">
        <f>Model!BE183</f>
        <v>0.6301518438177891</v>
      </c>
      <c r="BF250">
        <f>Model!BF183</f>
        <v>2.3045243619489599</v>
      </c>
      <c r="BG250">
        <f>Model!BG183</f>
        <v>5.4001501501501306</v>
      </c>
      <c r="BH250">
        <f>Model!BH183</f>
        <v>0.72065124250214341</v>
      </c>
      <c r="BI250">
        <f>Model!BI183</f>
        <v>12.336976320582888</v>
      </c>
      <c r="BJ250">
        <f>Model!BJ183</f>
        <v>0.97544702428609464</v>
      </c>
      <c r="BK250">
        <f>Model!BK183</f>
        <v>-0.11776778733385447</v>
      </c>
      <c r="BL250">
        <f>Model!BL183</f>
        <v>1.2178301093355772</v>
      </c>
      <c r="BM250">
        <f>Model!BM183</f>
        <v>4.8430939226519314</v>
      </c>
      <c r="BN250">
        <f>Model!BN183</f>
        <v>-1.0118229749161189</v>
      </c>
      <c r="BO250">
        <f>Model!BO183</f>
        <v>-0.6842607616684161</v>
      </c>
      <c r="BP250">
        <f>Model!BP183</f>
        <v>0.27689804093384224</v>
      </c>
      <c r="BQ250">
        <f>Model!BQ183</f>
        <v>-0.3529411764705877</v>
      </c>
      <c r="BR250">
        <f>Model!BR183</f>
        <v>0.38337801608579064</v>
      </c>
      <c r="BS250">
        <f>Model!BS183</f>
        <v>1.3790966142403379E-2</v>
      </c>
      <c r="BT250">
        <f>Model!BT183</f>
        <v>-0.21486429421474934</v>
      </c>
      <c r="BU250">
        <f>Model!BU183</f>
        <v>1.1088258164852252</v>
      </c>
      <c r="BV250">
        <f>Model!BV183</f>
        <v>-7.7848965444806226E-2</v>
      </c>
      <c r="BW250">
        <f>Model!BW183</f>
        <v>0.6252233443698002</v>
      </c>
      <c r="BX250">
        <f>Model!BX183</f>
        <v>2.6081974438078364</v>
      </c>
      <c r="BY250">
        <f>Model!BY183</f>
        <v>-0.96858371291133027</v>
      </c>
      <c r="BZ250">
        <f>Model!BZ183</f>
        <v>-11.462223187147231</v>
      </c>
      <c r="CA250">
        <f>Model!CA183</f>
        <v>-2.2384985122453575E-2</v>
      </c>
      <c r="CB250">
        <f>Model!CB183</f>
        <v>7.8273951770584311</v>
      </c>
      <c r="CC250">
        <f>Model!CC183</f>
        <v>-0.85675413022351754</v>
      </c>
      <c r="CD250">
        <f>Model!CD183</f>
        <v>-1.5088042652597031</v>
      </c>
      <c r="CE250">
        <f>Model!CE183</f>
        <v>0.27921197957759963</v>
      </c>
      <c r="CF250">
        <f>Model!CF183</f>
        <v>6.3024785433225494</v>
      </c>
      <c r="CG250">
        <f>Model!CG183</f>
        <v>2.8288328768267728</v>
      </c>
      <c r="CH250">
        <f>Model!CH183</f>
        <v>0</v>
      </c>
      <c r="CI250">
        <f>Model!CI183</f>
        <v>0</v>
      </c>
      <c r="CJ250">
        <f>Model!CJ183</f>
        <v>0</v>
      </c>
      <c r="CK250">
        <f>Model!CK183</f>
        <v>0</v>
      </c>
      <c r="CL250">
        <f>Model!CL183</f>
        <v>0</v>
      </c>
      <c r="CM250">
        <f>Model!CM183</f>
        <v>0</v>
      </c>
      <c r="CN250">
        <f>Model!CN183</f>
        <v>0</v>
      </c>
      <c r="CO250">
        <f>Model!CO183</f>
        <v>0</v>
      </c>
      <c r="CP250">
        <f>Model!CP183</f>
        <v>0</v>
      </c>
      <c r="CQ250">
        <f>Model!CQ183</f>
        <v>0</v>
      </c>
      <c r="CR250">
        <f>Model!CR183</f>
        <v>0</v>
      </c>
      <c r="CS250">
        <f>Model!CS183</f>
        <v>0</v>
      </c>
      <c r="CT250">
        <f>Model!CT183</f>
        <v>0</v>
      </c>
      <c r="CU250">
        <f>Model!CU183</f>
        <v>0</v>
      </c>
      <c r="CV250">
        <f>Model!CV183</f>
        <v>0</v>
      </c>
      <c r="CW250">
        <f>Model!CW183</f>
        <v>0</v>
      </c>
      <c r="CX250">
        <f>Model!CX183</f>
        <v>0</v>
      </c>
      <c r="CY250">
        <f>Model!CY183</f>
        <v>0</v>
      </c>
      <c r="CZ250">
        <f>Model!CZ183</f>
        <v>0</v>
      </c>
      <c r="DA250">
        <f>Model!DA183</f>
        <v>0</v>
      </c>
      <c r="DB250">
        <f>Model!DB183</f>
        <v>0</v>
      </c>
      <c r="DC250">
        <f>Model!DC183</f>
        <v>0</v>
      </c>
      <c r="DD250">
        <f>Model!DD183</f>
        <v>0</v>
      </c>
      <c r="DE250">
        <f>Model!DE183</f>
        <v>0</v>
      </c>
      <c r="DF250">
        <f>Model!DF183</f>
        <v>0</v>
      </c>
      <c r="DG250">
        <f>Model!DG183</f>
        <v>0</v>
      </c>
      <c r="DH250">
        <f>Model!DH183</f>
        <v>0</v>
      </c>
      <c r="DI250">
        <f>Model!DI183</f>
        <v>0</v>
      </c>
      <c r="DJ250">
        <f>Model!DJ183</f>
        <v>0</v>
      </c>
      <c r="DK250">
        <f>Model!DK183</f>
        <v>0</v>
      </c>
      <c r="DL250">
        <f>Model!DL183</f>
        <v>0</v>
      </c>
      <c r="DM250">
        <f>Model!DM183</f>
        <v>0</v>
      </c>
      <c r="DN250">
        <f>Model!DN183</f>
        <v>0</v>
      </c>
      <c r="DO250">
        <f>Model!DO183</f>
        <v>0</v>
      </c>
      <c r="DP250">
        <f>Model!DP183</f>
        <v>0</v>
      </c>
      <c r="DQ250">
        <f>Model!DQ183</f>
        <v>0</v>
      </c>
      <c r="DR250">
        <f>Model!DR183</f>
        <v>0</v>
      </c>
      <c r="DS250">
        <f>Model!DS183</f>
        <v>0.82094546825658676</v>
      </c>
      <c r="DT250">
        <f>Model!DT183</f>
        <v>0.60980163360560091</v>
      </c>
      <c r="DU250">
        <f>Model!DU183</f>
        <v>0.38943017419545323</v>
      </c>
      <c r="DV250">
        <f>Model!DV183</f>
        <v>6.479128856624369</v>
      </c>
      <c r="DW250">
        <f>Model!DW183</f>
        <v>3.3037548408822932</v>
      </c>
      <c r="DX250">
        <f>Model!DX183</f>
        <v>-0.74287320324419792</v>
      </c>
      <c r="DY250">
        <f>Model!DY183</f>
        <v>-0.33802374849610262</v>
      </c>
      <c r="DZ250">
        <f>Model!DZ183</f>
        <v>0.28448457963667095</v>
      </c>
      <c r="EA250">
        <f>Model!EA183</f>
        <v>0.24094564908497937</v>
      </c>
      <c r="EB250">
        <f>Model!EB183</f>
        <v>-2.0277801313281052</v>
      </c>
      <c r="EC250">
        <f>Model!EC183</f>
        <v>64.136451311149187</v>
      </c>
      <c r="ED250">
        <f>Model!ED183</f>
        <v>3.1899289907075454</v>
      </c>
      <c r="EE250">
        <f>Model!EE183</f>
        <v>1.942069270295824</v>
      </c>
      <c r="EF250">
        <f>Model!EF183</f>
        <v>1.5837507703207008</v>
      </c>
      <c r="EG250">
        <f>Model!EG183</f>
        <v>1.4502936036783072</v>
      </c>
      <c r="EH250">
        <f>Model!EH183</f>
        <v>1.3881784161666277</v>
      </c>
      <c r="EI250">
        <f>Model!EI183</f>
        <v>1.2884009006228463</v>
      </c>
      <c r="EJ250">
        <f>Model!EJ183</f>
        <v>1.2417989676820624</v>
      </c>
      <c r="EK250">
        <f>Model!EK183</f>
        <v>0</v>
      </c>
      <c r="EL250">
        <f>Model!EM183</f>
        <v>0</v>
      </c>
      <c r="EM250">
        <f>Model!EN183</f>
        <v>0</v>
      </c>
      <c r="EN250">
        <f>Model!EO183</f>
        <v>0</v>
      </c>
      <c r="EO250">
        <f>Model!EP183</f>
        <v>0</v>
      </c>
      <c r="EP250">
        <f>Model!EQ183</f>
        <v>0</v>
      </c>
      <c r="EQ250">
        <f>Model!ER183</f>
        <v>0</v>
      </c>
      <c r="ER250">
        <f>Model!ES183</f>
        <v>0</v>
      </c>
      <c r="ES250">
        <f>Model!ET183</f>
        <v>0</v>
      </c>
      <c r="ET250">
        <f>Model!EU183</f>
        <v>0</v>
      </c>
      <c r="EU250">
        <f>Model!EV183</f>
        <v>0</v>
      </c>
      <c r="EV250">
        <f>Model!EW183</f>
        <v>0</v>
      </c>
      <c r="EW250">
        <f>Model!EX183</f>
        <v>0</v>
      </c>
      <c r="EX250">
        <f>Model!EY183</f>
        <v>0</v>
      </c>
    </row>
    <row r="251" spans="1:154" hidden="1" outlineLevel="1">
      <c r="A251">
        <f>Model!A184</f>
        <v>0</v>
      </c>
      <c r="B251">
        <f>Model!B184</f>
        <v>0</v>
      </c>
      <c r="C251">
        <f>Model!C184</f>
        <v>0</v>
      </c>
      <c r="D251">
        <f>Model!D184</f>
        <v>0</v>
      </c>
      <c r="E251">
        <f>Model!E184</f>
        <v>0</v>
      </c>
      <c r="F251">
        <f>Model!F184</f>
        <v>0</v>
      </c>
      <c r="G251">
        <f>Model!G184</f>
        <v>0</v>
      </c>
      <c r="H251">
        <f>Model!H184</f>
        <v>0</v>
      </c>
      <c r="I251" t="str">
        <f>Model!I184</f>
        <v>Free cash flow % of revenue</v>
      </c>
      <c r="J251">
        <f>Model!J184</f>
        <v>0</v>
      </c>
      <c r="K251">
        <f>Model!K184</f>
        <v>0</v>
      </c>
      <c r="L251">
        <f>Model!L184</f>
        <v>0</v>
      </c>
      <c r="M251">
        <f>Model!M184</f>
        <v>0</v>
      </c>
      <c r="N251">
        <f>Model!N184</f>
        <v>0</v>
      </c>
      <c r="O251">
        <f>Model!O184</f>
        <v>0</v>
      </c>
      <c r="P251">
        <f>Model!P184</f>
        <v>0</v>
      </c>
      <c r="Q251">
        <f>Model!Q184</f>
        <v>0</v>
      </c>
      <c r="R251">
        <f>Model!R184</f>
        <v>0</v>
      </c>
      <c r="S251">
        <f>Model!S184</f>
        <v>0</v>
      </c>
      <c r="T251">
        <f>Model!T184</f>
        <v>0</v>
      </c>
      <c r="U251">
        <f>Model!U184</f>
        <v>0</v>
      </c>
      <c r="V251">
        <f>Model!V184</f>
        <v>0</v>
      </c>
      <c r="W251">
        <f>Model!W184</f>
        <v>0</v>
      </c>
      <c r="X251">
        <f>Model!X184</f>
        <v>0</v>
      </c>
      <c r="Y251">
        <f>Model!Y184</f>
        <v>0</v>
      </c>
      <c r="Z251">
        <f>Model!Z184</f>
        <v>0</v>
      </c>
      <c r="AA251">
        <f>Model!AA184</f>
        <v>0</v>
      </c>
      <c r="AB251">
        <f>Model!AB184</f>
        <v>0</v>
      </c>
      <c r="AC251">
        <f>Model!AC184</f>
        <v>0</v>
      </c>
      <c r="AD251">
        <f>Model!AD184</f>
        <v>0</v>
      </c>
      <c r="AE251">
        <f>Model!AE184</f>
        <v>0</v>
      </c>
      <c r="AF251">
        <f>Model!AF184</f>
        <v>0</v>
      </c>
      <c r="AG251">
        <f>Model!AG184</f>
        <v>0</v>
      </c>
      <c r="AH251">
        <f>Model!AH184</f>
        <v>0</v>
      </c>
      <c r="AI251">
        <f>Model!AI184</f>
        <v>0</v>
      </c>
      <c r="AJ251">
        <f>Model!AJ184</f>
        <v>0</v>
      </c>
      <c r="AK251">
        <f>Model!AK184</f>
        <v>0</v>
      </c>
      <c r="AL251">
        <f>Model!AL184</f>
        <v>0</v>
      </c>
      <c r="AM251">
        <f>Model!AM184</f>
        <v>0</v>
      </c>
      <c r="AN251">
        <f>Model!AN184</f>
        <v>0</v>
      </c>
      <c r="AO251">
        <f>Model!AO184</f>
        <v>0</v>
      </c>
      <c r="AP251">
        <f>Model!AP184</f>
        <v>0</v>
      </c>
      <c r="AQ251">
        <f>Model!AQ184</f>
        <v>0</v>
      </c>
      <c r="AR251">
        <f>Model!AR184</f>
        <v>0</v>
      </c>
      <c r="AS251">
        <f>Model!AS184</f>
        <v>0</v>
      </c>
      <c r="AT251">
        <f>Model!AT184</f>
        <v>0</v>
      </c>
      <c r="AU251">
        <f>Model!AU184</f>
        <v>0</v>
      </c>
      <c r="AV251">
        <f>Model!AV184</f>
        <v>0</v>
      </c>
      <c r="AW251">
        <f>Model!AW184</f>
        <v>0</v>
      </c>
      <c r="AX251">
        <f>Model!AX184</f>
        <v>-0.38754455074094923</v>
      </c>
      <c r="AY251">
        <f>Model!AY184</f>
        <v>-0.20793564221434413</v>
      </c>
      <c r="AZ251">
        <f>Model!AZ184</f>
        <v>7.6436991128934151E-2</v>
      </c>
      <c r="BA251">
        <f>Model!BA184</f>
        <v>3.3845189595737929E-2</v>
      </c>
      <c r="BB251">
        <f>Model!BB184</f>
        <v>0.1996447602131439</v>
      </c>
      <c r="BC251">
        <f>Model!BC184</f>
        <v>0.18005680025244555</v>
      </c>
      <c r="BD251">
        <f>Model!BD184</f>
        <v>7.6507320144828639E-2</v>
      </c>
      <c r="BE251">
        <f>Model!BE184</f>
        <v>2.9209190085968596E-2</v>
      </c>
      <c r="BF251">
        <f>Model!BF184</f>
        <v>0.17400254018306835</v>
      </c>
      <c r="BG251">
        <f>Model!BG184</f>
        <v>0.25906717089861331</v>
      </c>
      <c r="BH251">
        <f>Model!BH184</f>
        <v>5.2702490991696722E-2</v>
      </c>
      <c r="BI251">
        <f>Model!BI184</f>
        <v>0.19725077904301475</v>
      </c>
      <c r="BJ251">
        <f>Model!BJ184</f>
        <v>-9.3799722835292282E-2</v>
      </c>
      <c r="BK251">
        <f>Model!BK184</f>
        <v>2.5682011935208828E-2</v>
      </c>
      <c r="BL251">
        <f>Model!BL184</f>
        <v>-2.7161373825289364E-2</v>
      </c>
      <c r="BM251">
        <f>Model!BM184</f>
        <v>0.22535476794405992</v>
      </c>
      <c r="BN251">
        <f>Model!BN184</f>
        <v>9.560255423214524E-2</v>
      </c>
      <c r="BO251">
        <f>Model!BO184</f>
        <v>9.112170320940581E-2</v>
      </c>
      <c r="BP251">
        <f>Model!BP184</f>
        <v>-4.9906369153712528E-2</v>
      </c>
      <c r="BQ251">
        <f>Model!BQ184</f>
        <v>4.1655384548733299E-2</v>
      </c>
      <c r="BR251">
        <f>Model!BR184</f>
        <v>-5.4549593615987088E-2</v>
      </c>
      <c r="BS251">
        <f>Model!BS184</f>
        <v>-3.117902247341904E-3</v>
      </c>
      <c r="BT251">
        <f>Model!BT184</f>
        <v>3.1663508047407626E-2</v>
      </c>
      <c r="BU251">
        <f>Model!BU184</f>
        <v>-0.16838283048946093</v>
      </c>
      <c r="BV251">
        <f>Model!BV184</f>
        <v>1.9926659569205616E-2</v>
      </c>
      <c r="BW251">
        <f>Model!BW184</f>
        <v>-0.46845774772915927</v>
      </c>
      <c r="BX251">
        <f>Model!BX184</f>
        <v>7.9050010686044017E-2</v>
      </c>
      <c r="BY251">
        <f>Model!BY184</f>
        <v>9.9963973779941415E-2</v>
      </c>
      <c r="BZ251">
        <f>Model!BZ184</f>
        <v>0.21481029396806023</v>
      </c>
      <c r="CA251">
        <f>Model!CA184</f>
        <v>1.832490163012918E-3</v>
      </c>
      <c r="CB251">
        <f>Model!CB184</f>
        <v>0.2556743388956107</v>
      </c>
      <c r="CC251">
        <f>Model!CC184</f>
        <v>0.23419402826479649</v>
      </c>
      <c r="CD251">
        <f>Model!CD184</f>
        <v>8.0358095345815492E-2</v>
      </c>
      <c r="CE251">
        <f>Model!CE184</f>
        <v>-1.4181275352308856E-2</v>
      </c>
      <c r="CF251">
        <f>Model!CF184</f>
        <v>0.23322853139033103</v>
      </c>
      <c r="CG251">
        <f>Model!CG184</f>
        <v>0.12330874422296061</v>
      </c>
      <c r="CH251">
        <f>Model!CH184</f>
        <v>0</v>
      </c>
      <c r="CI251">
        <f>Model!CI184</f>
        <v>0</v>
      </c>
      <c r="CJ251">
        <f>Model!CJ184</f>
        <v>0</v>
      </c>
      <c r="CK251">
        <f>Model!CK184</f>
        <v>0</v>
      </c>
      <c r="CL251">
        <f>Model!CL184</f>
        <v>0</v>
      </c>
      <c r="CM251">
        <f>Model!CM184</f>
        <v>0</v>
      </c>
      <c r="CN251">
        <f>Model!CN184</f>
        <v>0</v>
      </c>
      <c r="CO251">
        <f>Model!CO184</f>
        <v>0</v>
      </c>
      <c r="CP251">
        <f>Model!CP184</f>
        <v>0</v>
      </c>
      <c r="CQ251">
        <f>Model!CQ184</f>
        <v>0</v>
      </c>
      <c r="CR251">
        <f>Model!CR184</f>
        <v>0</v>
      </c>
      <c r="CS251">
        <f>Model!CS184</f>
        <v>0</v>
      </c>
      <c r="CT251">
        <f>Model!CT184</f>
        <v>0</v>
      </c>
      <c r="CU251">
        <f>Model!CU184</f>
        <v>0</v>
      </c>
      <c r="CV251">
        <f>Model!CV184</f>
        <v>0</v>
      </c>
      <c r="CW251">
        <f>Model!CW184</f>
        <v>0</v>
      </c>
      <c r="CX251">
        <f>Model!CX184</f>
        <v>0</v>
      </c>
      <c r="CY251">
        <f>Model!CY184</f>
        <v>0</v>
      </c>
      <c r="CZ251">
        <f>Model!CZ184</f>
        <v>0</v>
      </c>
      <c r="DA251">
        <f>Model!DA184</f>
        <v>0</v>
      </c>
      <c r="DB251">
        <f>Model!DB184</f>
        <v>0</v>
      </c>
      <c r="DC251">
        <f>Model!DC184</f>
        <v>0</v>
      </c>
      <c r="DD251">
        <f>Model!DD184</f>
        <v>0</v>
      </c>
      <c r="DE251">
        <f>Model!DE184</f>
        <v>0</v>
      </c>
      <c r="DF251">
        <f>Model!DF184</f>
        <v>0</v>
      </c>
      <c r="DG251">
        <f>Model!DG184</f>
        <v>0</v>
      </c>
      <c r="DH251">
        <f>Model!DH184</f>
        <v>0</v>
      </c>
      <c r="DI251">
        <f>Model!DI184</f>
        <v>0</v>
      </c>
      <c r="DJ251">
        <f>Model!DJ184</f>
        <v>0</v>
      </c>
      <c r="DK251">
        <f>Model!DK184</f>
        <v>0</v>
      </c>
      <c r="DL251">
        <f>Model!DL184</f>
        <v>0</v>
      </c>
      <c r="DM251">
        <f>Model!DM184</f>
        <v>0</v>
      </c>
      <c r="DN251">
        <f>Model!DN184</f>
        <v>0</v>
      </c>
      <c r="DO251">
        <f>Model!DO184</f>
        <v>0</v>
      </c>
      <c r="DP251">
        <f>Model!DP184</f>
        <v>0</v>
      </c>
      <c r="DQ251">
        <f>Model!DQ184</f>
        <v>0</v>
      </c>
      <c r="DR251">
        <f>Model!DR184</f>
        <v>0</v>
      </c>
      <c r="DS251">
        <f>Model!DS184</f>
        <v>-1.644293401302747</v>
      </c>
      <c r="DT251">
        <f>Model!DT184</f>
        <v>-0.44817334629237898</v>
      </c>
      <c r="DU251">
        <f>Model!DU184</f>
        <v>-8.6585485935602474E-2</v>
      </c>
      <c r="DV251">
        <f>Model!DV184</f>
        <v>0.10809501460948027</v>
      </c>
      <c r="DW251">
        <f>Model!DW184</f>
        <v>0.16791613179289688</v>
      </c>
      <c r="DX251">
        <f>Model!DX184</f>
        <v>4.6829836239844089E-2</v>
      </c>
      <c r="DY251">
        <f>Model!DY184</f>
        <v>3.9657188095479218E-2</v>
      </c>
      <c r="DZ251">
        <f>Model!DZ184</f>
        <v>-4.7536896909263382E-2</v>
      </c>
      <c r="EA251">
        <f>Model!EA184</f>
        <v>-6.3094370467842109E-2</v>
      </c>
      <c r="EB251">
        <f>Model!EB184</f>
        <v>0.17780838303333785</v>
      </c>
      <c r="EC251">
        <f>Model!EC184</f>
        <v>0.11473174467242207</v>
      </c>
      <c r="ED251">
        <f>Model!ED184</f>
        <v>0.12326996447144442</v>
      </c>
      <c r="EE251">
        <f>Model!EE184</f>
        <v>0.12632486108993959</v>
      </c>
      <c r="EF251">
        <f>Model!EF184</f>
        <v>0.1133228008151681</v>
      </c>
      <c r="EG251">
        <f>Model!EG184</f>
        <v>0.11118514518308774</v>
      </c>
      <c r="EH251">
        <f>Model!EH184</f>
        <v>9.7058497764732354E-2</v>
      </c>
      <c r="EI251">
        <f>Model!EI184</f>
        <v>8.7675921165468643E-2</v>
      </c>
      <c r="EJ251">
        <f>Model!EJ184</f>
        <v>8.2498853732205654E-2</v>
      </c>
      <c r="EK251">
        <f>Model!EK184</f>
        <v>0</v>
      </c>
      <c r="EL251">
        <f>Model!EM184</f>
        <v>0</v>
      </c>
      <c r="EM251">
        <f>Model!EN184</f>
        <v>0</v>
      </c>
      <c r="EN251">
        <f>Model!EO184</f>
        <v>0</v>
      </c>
      <c r="EO251">
        <f>Model!EP184</f>
        <v>0</v>
      </c>
      <c r="EP251">
        <f>Model!EQ184</f>
        <v>0</v>
      </c>
      <c r="EQ251">
        <f>Model!ER184</f>
        <v>0</v>
      </c>
      <c r="ER251">
        <f>Model!ES184</f>
        <v>0</v>
      </c>
      <c r="ES251">
        <f>Model!ET184</f>
        <v>0</v>
      </c>
      <c r="ET251">
        <f>Model!EU184</f>
        <v>0</v>
      </c>
      <c r="EU251">
        <f>Model!EV184</f>
        <v>0</v>
      </c>
      <c r="EV251">
        <f>Model!EW184</f>
        <v>0</v>
      </c>
      <c r="EW251">
        <f>Model!EX184</f>
        <v>0</v>
      </c>
      <c r="EX251">
        <f>Model!EY184</f>
        <v>0</v>
      </c>
    </row>
    <row r="252" spans="1:154" hidden="1" outlineLevel="1">
      <c r="A252">
        <f>Model!A185</f>
        <v>0</v>
      </c>
      <c r="B252">
        <f>Model!B185</f>
        <v>0</v>
      </c>
      <c r="C252">
        <f>Model!C185</f>
        <v>0</v>
      </c>
      <c r="D252">
        <f>Model!D185</f>
        <v>0</v>
      </c>
      <c r="E252">
        <f>Model!E185</f>
        <v>0</v>
      </c>
      <c r="F252">
        <f>Model!F185</f>
        <v>0</v>
      </c>
      <c r="G252">
        <f>Model!G185</f>
        <v>0</v>
      </c>
      <c r="H252">
        <f>Model!H185</f>
        <v>0</v>
      </c>
      <c r="I252">
        <f>Model!I185</f>
        <v>0</v>
      </c>
      <c r="J252">
        <f>Model!J185</f>
        <v>0</v>
      </c>
      <c r="K252">
        <f>Model!K185</f>
        <v>0</v>
      </c>
      <c r="L252">
        <f>Model!L185</f>
        <v>0</v>
      </c>
      <c r="M252">
        <f>Model!M185</f>
        <v>0</v>
      </c>
      <c r="N252">
        <f>Model!N185</f>
        <v>0</v>
      </c>
      <c r="O252">
        <f>Model!O185</f>
        <v>0</v>
      </c>
      <c r="P252">
        <f>Model!P185</f>
        <v>0</v>
      </c>
      <c r="Q252">
        <f>Model!Q185</f>
        <v>0</v>
      </c>
      <c r="R252">
        <f>Model!R185</f>
        <v>0</v>
      </c>
      <c r="S252">
        <f>Model!S185</f>
        <v>0</v>
      </c>
      <c r="T252">
        <f>Model!T185</f>
        <v>0</v>
      </c>
      <c r="U252">
        <f>Model!U185</f>
        <v>0</v>
      </c>
      <c r="V252">
        <f>Model!V185</f>
        <v>0</v>
      </c>
      <c r="W252">
        <f>Model!W185</f>
        <v>0</v>
      </c>
      <c r="X252">
        <f>Model!X185</f>
        <v>0</v>
      </c>
      <c r="Y252">
        <f>Model!Y185</f>
        <v>0</v>
      </c>
      <c r="Z252">
        <f>Model!Z185</f>
        <v>0</v>
      </c>
      <c r="AA252">
        <f>Model!AA185</f>
        <v>0</v>
      </c>
      <c r="AB252">
        <f>Model!AB185</f>
        <v>0</v>
      </c>
      <c r="AC252">
        <f>Model!AC185</f>
        <v>0</v>
      </c>
      <c r="AD252">
        <f>Model!AD185</f>
        <v>0</v>
      </c>
      <c r="AE252">
        <f>Model!AE185</f>
        <v>0</v>
      </c>
      <c r="AF252">
        <f>Model!AF185</f>
        <v>0</v>
      </c>
      <c r="AG252">
        <f>Model!AG185</f>
        <v>0</v>
      </c>
      <c r="AH252">
        <f>Model!AH185</f>
        <v>0</v>
      </c>
      <c r="AI252">
        <f>Model!AI185</f>
        <v>0</v>
      </c>
      <c r="AJ252">
        <f>Model!AJ185</f>
        <v>0</v>
      </c>
      <c r="AK252">
        <f>Model!AK185</f>
        <v>0</v>
      </c>
      <c r="AL252">
        <f>Model!AL185</f>
        <v>0</v>
      </c>
      <c r="AM252">
        <f>Model!AM185</f>
        <v>0</v>
      </c>
      <c r="AN252">
        <f>Model!AN185</f>
        <v>0</v>
      </c>
      <c r="AO252">
        <f>Model!AO185</f>
        <v>0</v>
      </c>
      <c r="AP252">
        <f>Model!AP185</f>
        <v>0</v>
      </c>
      <c r="AQ252">
        <f>Model!AQ185</f>
        <v>0</v>
      </c>
      <c r="AR252">
        <f>Model!AR185</f>
        <v>0</v>
      </c>
      <c r="AS252">
        <f>Model!AS185</f>
        <v>0</v>
      </c>
      <c r="AT252">
        <f>Model!AT185</f>
        <v>0</v>
      </c>
      <c r="AU252">
        <f>Model!AU185</f>
        <v>0</v>
      </c>
      <c r="AV252">
        <f>Model!AV185</f>
        <v>0</v>
      </c>
      <c r="AW252">
        <f>Model!AW185</f>
        <v>0</v>
      </c>
      <c r="AX252">
        <f>Model!AX185</f>
        <v>0</v>
      </c>
      <c r="AY252">
        <f>Model!AY185</f>
        <v>0</v>
      </c>
      <c r="AZ252">
        <f>Model!AZ185</f>
        <v>0</v>
      </c>
      <c r="BA252">
        <f>Model!BA185</f>
        <v>0</v>
      </c>
      <c r="BB252">
        <f>Model!BB185</f>
        <v>0</v>
      </c>
      <c r="BC252">
        <f>Model!BC185</f>
        <v>0</v>
      </c>
      <c r="BD252">
        <f>Model!BD185</f>
        <v>0</v>
      </c>
      <c r="BE252">
        <f>Model!BE185</f>
        <v>0</v>
      </c>
      <c r="BF252">
        <f>Model!BF185</f>
        <v>0</v>
      </c>
      <c r="BG252">
        <f>Model!BG185</f>
        <v>0</v>
      </c>
      <c r="BH252">
        <f>Model!BH185</f>
        <v>0</v>
      </c>
      <c r="BI252">
        <f>Model!BI185</f>
        <v>0</v>
      </c>
      <c r="BJ252">
        <f>Model!BJ185</f>
        <v>0</v>
      </c>
      <c r="BK252">
        <f>Model!BK185</f>
        <v>0</v>
      </c>
      <c r="BL252">
        <f>Model!BL185</f>
        <v>0</v>
      </c>
      <c r="BM252">
        <f>Model!BM185</f>
        <v>0</v>
      </c>
      <c r="BN252">
        <f>Model!BN185</f>
        <v>0</v>
      </c>
      <c r="BO252">
        <f>Model!BO185</f>
        <v>0</v>
      </c>
      <c r="BP252">
        <f>Model!BP185</f>
        <v>0</v>
      </c>
      <c r="BQ252">
        <f>Model!BQ185</f>
        <v>0</v>
      </c>
      <c r="BR252">
        <f>Model!BR185</f>
        <v>0</v>
      </c>
      <c r="BS252">
        <f>Model!BS185</f>
        <v>0</v>
      </c>
      <c r="BT252">
        <f>Model!BT185</f>
        <v>0</v>
      </c>
      <c r="BU252">
        <f>Model!BU185</f>
        <v>0</v>
      </c>
      <c r="BV252">
        <f>Model!BV185</f>
        <v>0</v>
      </c>
      <c r="BW252">
        <f>Model!BW185</f>
        <v>0</v>
      </c>
      <c r="BX252">
        <f>Model!BX185</f>
        <v>0</v>
      </c>
      <c r="BY252">
        <f>Model!BY185</f>
        <v>0</v>
      </c>
      <c r="BZ252">
        <f>Model!BZ185</f>
        <v>0</v>
      </c>
      <c r="CA252">
        <f>Model!CA185</f>
        <v>0</v>
      </c>
      <c r="CB252">
        <f>Model!CB185</f>
        <v>0</v>
      </c>
      <c r="CC252">
        <f>Model!CC185</f>
        <v>0</v>
      </c>
      <c r="CD252">
        <f>Model!CD185</f>
        <v>0</v>
      </c>
      <c r="CE252">
        <f>Model!CE185</f>
        <v>0</v>
      </c>
      <c r="CF252">
        <f>Model!CF185</f>
        <v>0</v>
      </c>
      <c r="CG252">
        <f>Model!CG185</f>
        <v>0</v>
      </c>
      <c r="CH252">
        <f>Model!CH185</f>
        <v>0</v>
      </c>
      <c r="CI252">
        <f>Model!CI185</f>
        <v>0</v>
      </c>
      <c r="CJ252">
        <f>Model!CJ185</f>
        <v>0</v>
      </c>
      <c r="CK252">
        <f>Model!CK185</f>
        <v>0</v>
      </c>
      <c r="CL252">
        <f>Model!CL185</f>
        <v>0</v>
      </c>
      <c r="CM252">
        <f>Model!CM185</f>
        <v>0</v>
      </c>
      <c r="CN252">
        <f>Model!CN185</f>
        <v>0</v>
      </c>
      <c r="CO252">
        <f>Model!CO185</f>
        <v>0</v>
      </c>
      <c r="CP252">
        <f>Model!CP185</f>
        <v>0</v>
      </c>
      <c r="CQ252">
        <f>Model!CQ185</f>
        <v>0</v>
      </c>
      <c r="CR252">
        <f>Model!CR185</f>
        <v>0</v>
      </c>
      <c r="CS252">
        <f>Model!CS185</f>
        <v>0</v>
      </c>
      <c r="CT252">
        <f>Model!CT185</f>
        <v>0</v>
      </c>
      <c r="CU252">
        <f>Model!CU185</f>
        <v>0</v>
      </c>
      <c r="CV252">
        <f>Model!CV185</f>
        <v>0</v>
      </c>
      <c r="CW252">
        <f>Model!CW185</f>
        <v>0</v>
      </c>
      <c r="CX252">
        <f>Model!CX185</f>
        <v>0</v>
      </c>
      <c r="CY252">
        <f>Model!CY185</f>
        <v>0</v>
      </c>
      <c r="CZ252">
        <f>Model!CZ185</f>
        <v>0</v>
      </c>
      <c r="DA252">
        <f>Model!DA185</f>
        <v>0</v>
      </c>
      <c r="DB252">
        <f>Model!DB185</f>
        <v>0</v>
      </c>
      <c r="DC252">
        <f>Model!DC185</f>
        <v>0</v>
      </c>
      <c r="DD252">
        <f>Model!DD185</f>
        <v>0</v>
      </c>
      <c r="DE252">
        <f>Model!DE185</f>
        <v>0</v>
      </c>
      <c r="DF252">
        <f>Model!DF185</f>
        <v>0</v>
      </c>
      <c r="DG252">
        <f>Model!DG185</f>
        <v>0</v>
      </c>
      <c r="DH252">
        <f>Model!DH185</f>
        <v>0</v>
      </c>
      <c r="DI252">
        <f>Model!DI185</f>
        <v>0</v>
      </c>
      <c r="DJ252">
        <f>Model!DJ185</f>
        <v>0</v>
      </c>
      <c r="DK252">
        <f>Model!DK185</f>
        <v>0</v>
      </c>
      <c r="DL252">
        <f>Model!DL185</f>
        <v>0</v>
      </c>
      <c r="DM252">
        <f>Model!DM185</f>
        <v>0</v>
      </c>
      <c r="DN252">
        <f>Model!DN185</f>
        <v>0</v>
      </c>
      <c r="DO252">
        <f>Model!DO185</f>
        <v>0</v>
      </c>
      <c r="DP252">
        <f>Model!DP185</f>
        <v>0</v>
      </c>
      <c r="DQ252">
        <f>Model!DQ185</f>
        <v>0</v>
      </c>
      <c r="DR252">
        <f>Model!DR185</f>
        <v>0</v>
      </c>
      <c r="DS252">
        <f>Model!DS185</f>
        <v>0</v>
      </c>
      <c r="DT252">
        <f>Model!DT185</f>
        <v>0</v>
      </c>
      <c r="DU252">
        <f>Model!DU185</f>
        <v>0</v>
      </c>
      <c r="DV252">
        <f>Model!DV185</f>
        <v>0</v>
      </c>
      <c r="DW252">
        <f>Model!DW185</f>
        <v>0</v>
      </c>
      <c r="DX252">
        <f>Model!DX185</f>
        <v>0</v>
      </c>
      <c r="DY252">
        <f>Model!DY185</f>
        <v>0</v>
      </c>
      <c r="DZ252">
        <f>Model!DZ185</f>
        <v>0</v>
      </c>
      <c r="EA252">
        <f>Model!EA185</f>
        <v>0</v>
      </c>
      <c r="EB252">
        <f>Model!EB185</f>
        <v>0</v>
      </c>
      <c r="EC252">
        <f>Model!EC185</f>
        <v>0</v>
      </c>
      <c r="ED252">
        <f>Model!ED185</f>
        <v>0</v>
      </c>
      <c r="EE252">
        <f>Model!EE185</f>
        <v>0</v>
      </c>
      <c r="EF252">
        <f>Model!EF185</f>
        <v>0</v>
      </c>
      <c r="EG252">
        <f>Model!EG185</f>
        <v>0</v>
      </c>
      <c r="EH252">
        <f>Model!EH185</f>
        <v>0</v>
      </c>
      <c r="EI252">
        <f>Model!EI185</f>
        <v>0</v>
      </c>
      <c r="EJ252">
        <f>Model!EJ185</f>
        <v>0</v>
      </c>
      <c r="EK252">
        <f>Model!EK185</f>
        <v>0</v>
      </c>
      <c r="EL252">
        <f>Model!EM185</f>
        <v>0</v>
      </c>
      <c r="EM252">
        <f>Model!EN185</f>
        <v>0</v>
      </c>
      <c r="EN252">
        <f>Model!EO185</f>
        <v>0</v>
      </c>
      <c r="EO252">
        <f>Model!EP185</f>
        <v>0</v>
      </c>
      <c r="EP252">
        <f>Model!EQ185</f>
        <v>0</v>
      </c>
      <c r="EQ252">
        <f>Model!ER185</f>
        <v>0</v>
      </c>
      <c r="ER252">
        <f>Model!ES185</f>
        <v>0</v>
      </c>
      <c r="ES252">
        <f>Model!ET185</f>
        <v>0</v>
      </c>
      <c r="ET252">
        <f>Model!EU185</f>
        <v>0</v>
      </c>
      <c r="EU252">
        <f>Model!EV185</f>
        <v>0</v>
      </c>
      <c r="EV252">
        <f>Model!EW185</f>
        <v>0</v>
      </c>
      <c r="EW252">
        <f>Model!EX185</f>
        <v>0</v>
      </c>
      <c r="EX252">
        <f>Model!EY185</f>
        <v>0</v>
      </c>
    </row>
    <row r="253" spans="1:154" hidden="1" outlineLevel="1">
      <c r="A253">
        <f>Model!A186</f>
        <v>0</v>
      </c>
      <c r="B253">
        <f>Model!B186</f>
        <v>0</v>
      </c>
      <c r="C253">
        <f>Model!C186</f>
        <v>0</v>
      </c>
      <c r="D253">
        <f>Model!D186</f>
        <v>0</v>
      </c>
      <c r="E253">
        <f>Model!E186</f>
        <v>0</v>
      </c>
      <c r="F253">
        <f>Model!F186</f>
        <v>0</v>
      </c>
      <c r="G253">
        <f>Model!G186</f>
        <v>0</v>
      </c>
      <c r="H253">
        <f>Model!H186</f>
        <v>0</v>
      </c>
      <c r="I253" t="str">
        <f>Model!I186</f>
        <v>Supplemental Cash Flow Disclosures</v>
      </c>
      <c r="J253">
        <f>Model!J186</f>
        <v>0</v>
      </c>
      <c r="K253">
        <f>Model!K186</f>
        <v>0</v>
      </c>
      <c r="L253">
        <f>Model!L186</f>
        <v>0</v>
      </c>
      <c r="M253">
        <f>Model!M186</f>
        <v>0</v>
      </c>
      <c r="N253">
        <f>Model!N186</f>
        <v>0</v>
      </c>
      <c r="O253">
        <f>Model!O186</f>
        <v>0</v>
      </c>
      <c r="P253">
        <f>Model!P186</f>
        <v>0</v>
      </c>
      <c r="Q253">
        <f>Model!Q186</f>
        <v>0</v>
      </c>
      <c r="R253">
        <f>Model!R186</f>
        <v>0</v>
      </c>
      <c r="S253">
        <f>Model!S186</f>
        <v>0</v>
      </c>
      <c r="T253">
        <f>Model!T186</f>
        <v>0</v>
      </c>
      <c r="U253">
        <f>Model!U186</f>
        <v>0</v>
      </c>
      <c r="V253">
        <f>Model!V186</f>
        <v>0</v>
      </c>
      <c r="W253">
        <f>Model!W186</f>
        <v>0</v>
      </c>
      <c r="X253">
        <f>Model!X186</f>
        <v>0</v>
      </c>
      <c r="Y253">
        <f>Model!Y186</f>
        <v>0</v>
      </c>
      <c r="Z253">
        <f>Model!Z186</f>
        <v>0</v>
      </c>
      <c r="AA253">
        <f>Model!AA186</f>
        <v>0</v>
      </c>
      <c r="AB253">
        <f>Model!AB186</f>
        <v>0</v>
      </c>
      <c r="AC253">
        <f>Model!AC186</f>
        <v>0</v>
      </c>
      <c r="AD253">
        <f>Model!AD186</f>
        <v>0</v>
      </c>
      <c r="AE253">
        <f>Model!AE186</f>
        <v>0</v>
      </c>
      <c r="AF253">
        <f>Model!AF186</f>
        <v>0</v>
      </c>
      <c r="AG253">
        <f>Model!AG186</f>
        <v>0</v>
      </c>
      <c r="AH253">
        <f>Model!AH186</f>
        <v>0</v>
      </c>
      <c r="AI253">
        <f>Model!AI186</f>
        <v>0</v>
      </c>
      <c r="AJ253">
        <f>Model!AJ186</f>
        <v>0</v>
      </c>
      <c r="AK253">
        <f>Model!AK186</f>
        <v>0</v>
      </c>
      <c r="AL253">
        <f>Model!AL186</f>
        <v>0</v>
      </c>
      <c r="AM253">
        <f>Model!AM186</f>
        <v>0</v>
      </c>
      <c r="AN253">
        <f>Model!AN186</f>
        <v>0</v>
      </c>
      <c r="AO253">
        <f>Model!AO186</f>
        <v>0</v>
      </c>
      <c r="AP253">
        <f>Model!AP186</f>
        <v>0</v>
      </c>
      <c r="AQ253">
        <f>Model!AQ186</f>
        <v>0</v>
      </c>
      <c r="AR253">
        <f>Model!AR186</f>
        <v>0</v>
      </c>
      <c r="AS253">
        <f>Model!AS186</f>
        <v>0</v>
      </c>
      <c r="AT253">
        <f>Model!AT186</f>
        <v>0</v>
      </c>
      <c r="AU253">
        <f>Model!AU186</f>
        <v>0</v>
      </c>
      <c r="AV253">
        <f>Model!AV186</f>
        <v>0</v>
      </c>
      <c r="AW253">
        <f>Model!AW186</f>
        <v>0</v>
      </c>
      <c r="AX253">
        <f>Model!AX186</f>
        <v>0</v>
      </c>
      <c r="AY253">
        <f>Model!AY186</f>
        <v>0</v>
      </c>
      <c r="AZ253">
        <f>Model!AZ186</f>
        <v>0</v>
      </c>
      <c r="BA253">
        <f>Model!BA186</f>
        <v>0</v>
      </c>
      <c r="BB253">
        <f>Model!BB186</f>
        <v>0</v>
      </c>
      <c r="BC253">
        <f>Model!BC186</f>
        <v>0</v>
      </c>
      <c r="BD253">
        <f>Model!BD186</f>
        <v>0</v>
      </c>
      <c r="BE253">
        <f>Model!BE186</f>
        <v>0</v>
      </c>
      <c r="BF253">
        <f>Model!BF186</f>
        <v>0</v>
      </c>
      <c r="BG253">
        <f>Model!BG186</f>
        <v>0</v>
      </c>
      <c r="BH253">
        <f>Model!BH186</f>
        <v>0</v>
      </c>
      <c r="BI253">
        <f>Model!BI186</f>
        <v>0</v>
      </c>
      <c r="BJ253">
        <f>Model!BJ186</f>
        <v>0</v>
      </c>
      <c r="BK253">
        <f>Model!BK186</f>
        <v>0</v>
      </c>
      <c r="BL253">
        <f>Model!BL186</f>
        <v>0</v>
      </c>
      <c r="BM253">
        <f>Model!BM186</f>
        <v>0</v>
      </c>
      <c r="BN253">
        <f>Model!BN186</f>
        <v>0</v>
      </c>
      <c r="BO253">
        <f>Model!BO186</f>
        <v>0</v>
      </c>
      <c r="BP253">
        <f>Model!BP186</f>
        <v>0</v>
      </c>
      <c r="BQ253">
        <f>Model!BQ186</f>
        <v>0</v>
      </c>
      <c r="BR253">
        <f>Model!BR186</f>
        <v>0</v>
      </c>
      <c r="BS253">
        <f>Model!BS186</f>
        <v>0</v>
      </c>
      <c r="BT253">
        <f>Model!BT186</f>
        <v>0</v>
      </c>
      <c r="BU253">
        <f>Model!BU186</f>
        <v>0</v>
      </c>
      <c r="BV253">
        <f>Model!BV186</f>
        <v>0</v>
      </c>
      <c r="BW253">
        <f>Model!BW186</f>
        <v>0</v>
      </c>
      <c r="BX253">
        <f>Model!BX186</f>
        <v>0</v>
      </c>
      <c r="BY253">
        <f>Model!BY186</f>
        <v>0</v>
      </c>
      <c r="BZ253">
        <f>Model!BZ186</f>
        <v>0</v>
      </c>
      <c r="CA253">
        <f>Model!CA186</f>
        <v>0</v>
      </c>
      <c r="CB253">
        <f>Model!CB186</f>
        <v>0</v>
      </c>
      <c r="CC253">
        <f>Model!CC186</f>
        <v>0</v>
      </c>
      <c r="CD253">
        <f>Model!CD186</f>
        <v>0</v>
      </c>
      <c r="CE253">
        <f>Model!CE186</f>
        <v>0</v>
      </c>
      <c r="CF253">
        <f>Model!CF186</f>
        <v>0</v>
      </c>
      <c r="CG253">
        <f>Model!CG186</f>
        <v>0</v>
      </c>
      <c r="CH253">
        <f>Model!CH186</f>
        <v>0</v>
      </c>
      <c r="CI253">
        <f>Model!CI186</f>
        <v>0</v>
      </c>
      <c r="CJ253">
        <f>Model!CJ186</f>
        <v>0</v>
      </c>
      <c r="CK253">
        <f>Model!CK186</f>
        <v>0</v>
      </c>
      <c r="CL253">
        <f>Model!CL186</f>
        <v>0</v>
      </c>
      <c r="CM253">
        <f>Model!CM186</f>
        <v>0</v>
      </c>
      <c r="CN253">
        <f>Model!CN186</f>
        <v>0</v>
      </c>
      <c r="CO253">
        <f>Model!CO186</f>
        <v>0</v>
      </c>
      <c r="CP253">
        <f>Model!CP186</f>
        <v>0</v>
      </c>
      <c r="CQ253">
        <f>Model!CQ186</f>
        <v>0</v>
      </c>
      <c r="CR253">
        <f>Model!CR186</f>
        <v>0</v>
      </c>
      <c r="CS253">
        <f>Model!CS186</f>
        <v>0</v>
      </c>
      <c r="CT253">
        <f>Model!CT186</f>
        <v>0</v>
      </c>
      <c r="CU253">
        <f>Model!CU186</f>
        <v>0</v>
      </c>
      <c r="CV253">
        <f>Model!CV186</f>
        <v>0</v>
      </c>
      <c r="CW253">
        <f>Model!CW186</f>
        <v>0</v>
      </c>
      <c r="CX253">
        <f>Model!CX186</f>
        <v>0</v>
      </c>
      <c r="CY253">
        <f>Model!CY186</f>
        <v>0</v>
      </c>
      <c r="CZ253">
        <f>Model!CZ186</f>
        <v>0</v>
      </c>
      <c r="DA253">
        <f>Model!DA186</f>
        <v>0</v>
      </c>
      <c r="DB253">
        <f>Model!DB186</f>
        <v>0</v>
      </c>
      <c r="DC253">
        <f>Model!DC186</f>
        <v>0</v>
      </c>
      <c r="DD253">
        <f>Model!DD186</f>
        <v>0</v>
      </c>
      <c r="DE253">
        <f>Model!DE186</f>
        <v>0</v>
      </c>
      <c r="DF253">
        <f>Model!DF186</f>
        <v>0</v>
      </c>
      <c r="DG253">
        <f>Model!DG186</f>
        <v>0</v>
      </c>
      <c r="DH253">
        <f>Model!DH186</f>
        <v>0</v>
      </c>
      <c r="DI253">
        <f>Model!DI186</f>
        <v>0</v>
      </c>
      <c r="DJ253">
        <f>Model!DJ186</f>
        <v>0</v>
      </c>
      <c r="DK253">
        <f>Model!DK186</f>
        <v>0</v>
      </c>
      <c r="DL253">
        <f>Model!DL186</f>
        <v>0</v>
      </c>
      <c r="DM253">
        <f>Model!DM186</f>
        <v>0</v>
      </c>
      <c r="DN253">
        <f>Model!DN186</f>
        <v>0</v>
      </c>
      <c r="DO253">
        <f>Model!DO186</f>
        <v>0</v>
      </c>
      <c r="DP253">
        <f>Model!DP186</f>
        <v>0</v>
      </c>
      <c r="DQ253">
        <f>Model!DQ186</f>
        <v>0</v>
      </c>
      <c r="DR253">
        <f>Model!DR186</f>
        <v>0</v>
      </c>
      <c r="DS253">
        <f>Model!DS186</f>
        <v>0</v>
      </c>
      <c r="DT253">
        <f>Model!DT186</f>
        <v>0</v>
      </c>
      <c r="DU253">
        <f>Model!DU186</f>
        <v>0</v>
      </c>
      <c r="DV253">
        <f>Model!DV186</f>
        <v>0</v>
      </c>
      <c r="DW253">
        <f>Model!DW186</f>
        <v>0</v>
      </c>
      <c r="DX253">
        <f>Model!DX186</f>
        <v>0</v>
      </c>
      <c r="DY253">
        <f>Model!DY186</f>
        <v>0</v>
      </c>
      <c r="DZ253">
        <f>Model!DZ186</f>
        <v>0</v>
      </c>
      <c r="EA253">
        <f>Model!EA186</f>
        <v>0</v>
      </c>
      <c r="EB253">
        <f>Model!EB186</f>
        <v>0</v>
      </c>
      <c r="EC253">
        <f>Model!EC186</f>
        <v>0</v>
      </c>
      <c r="ED253">
        <f>Model!ED186</f>
        <v>0</v>
      </c>
      <c r="EE253">
        <f>Model!EE186</f>
        <v>0</v>
      </c>
      <c r="EF253">
        <f>Model!EF186</f>
        <v>0</v>
      </c>
      <c r="EG253">
        <f>Model!EG186</f>
        <v>0</v>
      </c>
      <c r="EH253">
        <f>Model!EH186</f>
        <v>0</v>
      </c>
      <c r="EI253">
        <f>Model!EI186</f>
        <v>0</v>
      </c>
      <c r="EJ253">
        <f>Model!EJ186</f>
        <v>0</v>
      </c>
      <c r="EK253">
        <f>Model!EK186</f>
        <v>0</v>
      </c>
      <c r="EL253">
        <f>Model!EM186</f>
        <v>0</v>
      </c>
      <c r="EM253">
        <f>Model!EN186</f>
        <v>0</v>
      </c>
      <c r="EN253">
        <f>Model!EO186</f>
        <v>0</v>
      </c>
      <c r="EO253">
        <f>Model!EP186</f>
        <v>0</v>
      </c>
      <c r="EP253">
        <f>Model!EQ186</f>
        <v>0</v>
      </c>
      <c r="EQ253">
        <f>Model!ER186</f>
        <v>0</v>
      </c>
      <c r="ER253">
        <f>Model!ES186</f>
        <v>0</v>
      </c>
      <c r="ES253">
        <f>Model!ET186</f>
        <v>0</v>
      </c>
      <c r="ET253">
        <f>Model!EU186</f>
        <v>0</v>
      </c>
      <c r="EU253">
        <f>Model!EV186</f>
        <v>0</v>
      </c>
      <c r="EV253">
        <f>Model!EW186</f>
        <v>0</v>
      </c>
      <c r="EW253">
        <f>Model!EX186</f>
        <v>0</v>
      </c>
      <c r="EX253">
        <f>Model!EY186</f>
        <v>0</v>
      </c>
    </row>
    <row r="254" spans="1:154" hidden="1" outlineLevel="1">
      <c r="A254">
        <f>Model!A187</f>
        <v>0</v>
      </c>
      <c r="B254">
        <f>Model!B187</f>
        <v>0</v>
      </c>
      <c r="C254">
        <f>Model!C187</f>
        <v>0</v>
      </c>
      <c r="D254">
        <f>Model!D187</f>
        <v>0</v>
      </c>
      <c r="E254">
        <f>Model!E187</f>
        <v>0</v>
      </c>
      <c r="F254">
        <f>Model!F187</f>
        <v>0</v>
      </c>
      <c r="G254">
        <f>Model!G187</f>
        <v>0</v>
      </c>
      <c r="H254">
        <f>Model!H187</f>
        <v>0</v>
      </c>
      <c r="I254" t="str">
        <f>Model!I187</f>
        <v>Capitalized Share-Based Compensation</v>
      </c>
      <c r="J254">
        <f>Model!J187</f>
        <v>0</v>
      </c>
      <c r="K254">
        <f>Model!K187</f>
        <v>0</v>
      </c>
      <c r="L254">
        <f>Model!L187</f>
        <v>0</v>
      </c>
      <c r="M254">
        <f>Model!M187</f>
        <v>0</v>
      </c>
      <c r="N254">
        <f>Model!N187</f>
        <v>0</v>
      </c>
      <c r="O254">
        <f>Model!O187</f>
        <v>0</v>
      </c>
      <c r="P254">
        <f>Model!P187</f>
        <v>0</v>
      </c>
      <c r="Q254">
        <f>Model!Q187</f>
        <v>0</v>
      </c>
      <c r="R254">
        <f>Model!R187</f>
        <v>0</v>
      </c>
      <c r="S254">
        <f>Model!S187</f>
        <v>0</v>
      </c>
      <c r="T254">
        <f>Model!T187</f>
        <v>0</v>
      </c>
      <c r="U254">
        <f>Model!U187</f>
        <v>0</v>
      </c>
      <c r="V254">
        <f>Model!V187</f>
        <v>0</v>
      </c>
      <c r="W254">
        <f>Model!W187</f>
        <v>0</v>
      </c>
      <c r="X254">
        <f>Model!X187</f>
        <v>0</v>
      </c>
      <c r="Y254">
        <f>Model!Y187</f>
        <v>0</v>
      </c>
      <c r="Z254">
        <f>Model!Z187</f>
        <v>0</v>
      </c>
      <c r="AA254">
        <f>Model!AA187</f>
        <v>0</v>
      </c>
      <c r="AB254">
        <f>Model!AB187</f>
        <v>0</v>
      </c>
      <c r="AC254">
        <f>Model!AC187</f>
        <v>0</v>
      </c>
      <c r="AD254">
        <f>Model!AD187</f>
        <v>0</v>
      </c>
      <c r="AE254">
        <f>Model!AE187</f>
        <v>0</v>
      </c>
      <c r="AF254">
        <f>Model!AF187</f>
        <v>0</v>
      </c>
      <c r="AG254">
        <f>Model!AG187</f>
        <v>0</v>
      </c>
      <c r="AH254">
        <f>Model!AH187</f>
        <v>0</v>
      </c>
      <c r="AI254">
        <f>Model!AI187</f>
        <v>0</v>
      </c>
      <c r="AJ254">
        <f>Model!AJ187</f>
        <v>0</v>
      </c>
      <c r="AK254">
        <f>Model!AK187</f>
        <v>0</v>
      </c>
      <c r="AL254">
        <f>Model!AL187</f>
        <v>0</v>
      </c>
      <c r="AM254">
        <f>Model!AM187</f>
        <v>0</v>
      </c>
      <c r="AN254">
        <f>Model!AN187</f>
        <v>0</v>
      </c>
      <c r="AO254">
        <f>Model!AO187</f>
        <v>0</v>
      </c>
      <c r="AP254">
        <f>Model!AP187</f>
        <v>0</v>
      </c>
      <c r="AQ254">
        <f>Model!AQ187</f>
        <v>0</v>
      </c>
      <c r="AR254">
        <f>Model!AR187</f>
        <v>0</v>
      </c>
      <c r="AS254">
        <f>Model!AS187</f>
        <v>0</v>
      </c>
      <c r="AT254">
        <f>Model!AT187</f>
        <v>0</v>
      </c>
      <c r="AU254">
        <f>Model!AU187</f>
        <v>0</v>
      </c>
      <c r="AV254">
        <f>Model!AV187</f>
        <v>0</v>
      </c>
      <c r="AW254">
        <f>Model!AW187</f>
        <v>0</v>
      </c>
      <c r="AX254">
        <f>Model!AX187</f>
        <v>0.113</v>
      </c>
      <c r="AY254">
        <f>Model!AY187</f>
        <v>0.104</v>
      </c>
      <c r="AZ254">
        <f>Model!AZ187</f>
        <v>0.10700000000000003</v>
      </c>
      <c r="BA254">
        <f>Model!BA187</f>
        <v>0.10699999999999997</v>
      </c>
      <c r="BB254">
        <f>Model!BB187</f>
        <v>0.10100000000000001</v>
      </c>
      <c r="BC254">
        <f>Model!BC187</f>
        <v>0.121</v>
      </c>
      <c r="BD254">
        <f>Model!BD187</f>
        <v>0.13599999999999998</v>
      </c>
      <c r="BE254">
        <f>Model!BE187</f>
        <v>0.24199999999999997</v>
      </c>
      <c r="BF254">
        <f>Model!BF187</f>
        <v>0.38300000000000001</v>
      </c>
      <c r="BG254">
        <f>Model!BG187</f>
        <v>0.69799999999999995</v>
      </c>
      <c r="BH254">
        <f>Model!BH187</f>
        <v>0.69799999999999995</v>
      </c>
      <c r="BI254">
        <f>Model!BI187</f>
        <v>0.60000000000000009</v>
      </c>
      <c r="BJ254">
        <f>Model!BJ187</f>
        <v>0.77700000000000002</v>
      </c>
      <c r="BK254">
        <f>Model!BK187</f>
        <v>0.95499999999999996</v>
      </c>
      <c r="BL254">
        <f>Model!BL187</f>
        <v>1.0819999999999999</v>
      </c>
      <c r="BM254">
        <f>Model!BM187</f>
        <v>1.0030000000000001</v>
      </c>
      <c r="BN254">
        <f>Model!BN187</f>
        <v>1.5860000000000001</v>
      </c>
      <c r="BO254">
        <f>Model!BO187</f>
        <v>1.4999999999999998</v>
      </c>
      <c r="BP254">
        <f>Model!BP187</f>
        <v>1.9100000000000004</v>
      </c>
      <c r="BQ254">
        <f>Model!BQ187</f>
        <v>1.5889999999999997</v>
      </c>
      <c r="BR254">
        <f>Model!BR187</f>
        <v>2.4239999999999999</v>
      </c>
      <c r="BS254">
        <f>Model!BS187</f>
        <v>0</v>
      </c>
      <c r="BT254">
        <f>Model!BT187</f>
        <v>0</v>
      </c>
      <c r="BU254">
        <f>Model!BU187</f>
        <v>0</v>
      </c>
      <c r="BV254">
        <f>Model!BV187</f>
        <v>2.25</v>
      </c>
      <c r="BW254">
        <f>Model!BW187</f>
        <v>0</v>
      </c>
      <c r="BX254">
        <f>Model!BX187</f>
        <v>0</v>
      </c>
      <c r="BY254">
        <f>Model!BY187</f>
        <v>0</v>
      </c>
      <c r="BZ254">
        <f>Model!BZ187</f>
        <v>2.8679999999999999</v>
      </c>
      <c r="CA254">
        <f>Model!CA187</f>
        <v>0</v>
      </c>
      <c r="CB254">
        <f>Model!CB187</f>
        <v>0</v>
      </c>
      <c r="CC254">
        <f>Model!CC187</f>
        <v>0</v>
      </c>
      <c r="CD254">
        <f>Model!CD187</f>
        <v>0</v>
      </c>
      <c r="CE254">
        <f>Model!CE187</f>
        <v>0</v>
      </c>
      <c r="CF254">
        <f>Model!CF187</f>
        <v>0</v>
      </c>
      <c r="CG254">
        <f>Model!CG187</f>
        <v>0</v>
      </c>
      <c r="CH254">
        <f>Model!CH187</f>
        <v>0</v>
      </c>
      <c r="CI254">
        <f>Model!CI187</f>
        <v>0</v>
      </c>
      <c r="CJ254">
        <f>Model!CJ187</f>
        <v>0</v>
      </c>
      <c r="CK254">
        <f>Model!CK187</f>
        <v>0</v>
      </c>
      <c r="CL254">
        <f>Model!CL187</f>
        <v>0</v>
      </c>
      <c r="CM254">
        <f>Model!CM187</f>
        <v>0</v>
      </c>
      <c r="CN254">
        <f>Model!CN187</f>
        <v>0</v>
      </c>
      <c r="CO254">
        <f>Model!CO187</f>
        <v>0</v>
      </c>
      <c r="CP254">
        <f>Model!CP187</f>
        <v>0</v>
      </c>
      <c r="CQ254">
        <f>Model!CQ187</f>
        <v>0</v>
      </c>
      <c r="CR254">
        <f>Model!CR187</f>
        <v>0</v>
      </c>
      <c r="CS254">
        <f>Model!CS187</f>
        <v>0</v>
      </c>
      <c r="CT254">
        <f>Model!CT187</f>
        <v>0</v>
      </c>
      <c r="CU254">
        <f>Model!CU187</f>
        <v>0</v>
      </c>
      <c r="CV254">
        <f>Model!CV187</f>
        <v>0</v>
      </c>
      <c r="CW254">
        <f>Model!CW187</f>
        <v>0</v>
      </c>
      <c r="CX254">
        <f>Model!CX187</f>
        <v>0</v>
      </c>
      <c r="CY254">
        <f>Model!CY187</f>
        <v>0</v>
      </c>
      <c r="CZ254">
        <f>Model!CZ187</f>
        <v>0</v>
      </c>
      <c r="DA254">
        <f>Model!DA187</f>
        <v>0</v>
      </c>
      <c r="DB254">
        <f>Model!DB187</f>
        <v>0</v>
      </c>
      <c r="DC254">
        <f>Model!DC187</f>
        <v>0</v>
      </c>
      <c r="DD254">
        <f>Model!DD187</f>
        <v>0</v>
      </c>
      <c r="DE254">
        <f>Model!DE187</f>
        <v>0</v>
      </c>
      <c r="DF254">
        <f>Model!DF187</f>
        <v>0</v>
      </c>
      <c r="DG254">
        <f>Model!DG187</f>
        <v>0</v>
      </c>
      <c r="DH254">
        <f>Model!DH187</f>
        <v>0</v>
      </c>
      <c r="DI254">
        <f>Model!DI187</f>
        <v>0</v>
      </c>
      <c r="DJ254">
        <f>Model!DJ187</f>
        <v>0</v>
      </c>
      <c r="DK254">
        <f>Model!DK187</f>
        <v>0</v>
      </c>
      <c r="DL254">
        <f>Model!DL187</f>
        <v>0</v>
      </c>
      <c r="DM254">
        <f>Model!DM187</f>
        <v>0</v>
      </c>
      <c r="DN254">
        <f>Model!DN187</f>
        <v>0</v>
      </c>
      <c r="DO254">
        <f>Model!DO187</f>
        <v>0</v>
      </c>
      <c r="DP254">
        <f>Model!DP187</f>
        <v>0</v>
      </c>
      <c r="DQ254">
        <f>Model!DQ187</f>
        <v>0</v>
      </c>
      <c r="DR254">
        <f>Model!DR187</f>
        <v>0</v>
      </c>
      <c r="DS254">
        <f>Model!DS187</f>
        <v>0.38</v>
      </c>
      <c r="DT254">
        <f>Model!DT187</f>
        <v>0.39</v>
      </c>
      <c r="DU254">
        <f>Model!DU187</f>
        <v>0.43099999999999999</v>
      </c>
      <c r="DV254">
        <f>Model!DV187</f>
        <v>0.6</v>
      </c>
      <c r="DW254">
        <f>Model!DW187</f>
        <v>2.379</v>
      </c>
      <c r="DX254">
        <f>Model!DX187</f>
        <v>3.8170000000000002</v>
      </c>
      <c r="DY254">
        <f>Model!DY187</f>
        <v>6.585</v>
      </c>
      <c r="DZ254">
        <f>Model!DZ187</f>
        <v>2.4239999999999999</v>
      </c>
      <c r="EA254">
        <f>Model!EA187</f>
        <v>2.25</v>
      </c>
      <c r="EB254">
        <f>Model!EB187</f>
        <v>0</v>
      </c>
      <c r="EC254">
        <f>Model!EC187</f>
        <v>0</v>
      </c>
      <c r="ED254">
        <f>Model!ED187</f>
        <v>0</v>
      </c>
      <c r="EE254">
        <f>Model!EE187</f>
        <v>0</v>
      </c>
      <c r="EF254">
        <f>Model!EF187</f>
        <v>0</v>
      </c>
      <c r="EG254">
        <f>Model!EG187</f>
        <v>0</v>
      </c>
      <c r="EH254">
        <f>Model!EH187</f>
        <v>0</v>
      </c>
      <c r="EI254">
        <f>Model!EI187</f>
        <v>0</v>
      </c>
      <c r="EJ254">
        <f>Model!EJ187</f>
        <v>0</v>
      </c>
      <c r="EK254">
        <f>Model!EK187</f>
        <v>0</v>
      </c>
      <c r="EL254">
        <f>Model!EM187</f>
        <v>0</v>
      </c>
      <c r="EM254">
        <f>Model!EN187</f>
        <v>0</v>
      </c>
      <c r="EN254">
        <f>Model!EO187</f>
        <v>0</v>
      </c>
      <c r="EO254">
        <f>Model!EP187</f>
        <v>0</v>
      </c>
      <c r="EP254">
        <f>Model!EQ187</f>
        <v>0</v>
      </c>
      <c r="EQ254">
        <f>Model!ER187</f>
        <v>0</v>
      </c>
      <c r="ER254">
        <f>Model!ES187</f>
        <v>0</v>
      </c>
      <c r="ES254">
        <f>Model!ET187</f>
        <v>0</v>
      </c>
      <c r="ET254">
        <f>Model!EU187</f>
        <v>0</v>
      </c>
      <c r="EU254">
        <f>Model!EV187</f>
        <v>0</v>
      </c>
      <c r="EV254">
        <f>Model!EW187</f>
        <v>0</v>
      </c>
      <c r="EW254">
        <f>Model!EX187</f>
        <v>0</v>
      </c>
      <c r="EX254">
        <f>Model!EY187</f>
        <v>0</v>
      </c>
    </row>
    <row r="255" spans="1:154" hidden="1" outlineLevel="1">
      <c r="A255">
        <f>Model!A188</f>
        <v>0</v>
      </c>
      <c r="B255">
        <f>Model!B188</f>
        <v>0</v>
      </c>
      <c r="C255">
        <f>Model!C188</f>
        <v>0</v>
      </c>
      <c r="D255">
        <f>Model!D188</f>
        <v>0</v>
      </c>
      <c r="E255">
        <f>Model!E188</f>
        <v>0</v>
      </c>
      <c r="F255">
        <f>Model!F188</f>
        <v>0</v>
      </c>
      <c r="G255">
        <f>Model!G188</f>
        <v>0</v>
      </c>
      <c r="H255">
        <f>Model!H188</f>
        <v>0</v>
      </c>
      <c r="I255" t="str">
        <f>Model!I188</f>
        <v>Acquisition-Related Class A Common Stock Issued</v>
      </c>
      <c r="J255">
        <f>Model!J188</f>
        <v>0</v>
      </c>
      <c r="K255">
        <f>Model!K188</f>
        <v>0</v>
      </c>
      <c r="L255">
        <f>Model!L188</f>
        <v>0</v>
      </c>
      <c r="M255">
        <f>Model!M188</f>
        <v>0</v>
      </c>
      <c r="N255">
        <f>Model!N188</f>
        <v>0</v>
      </c>
      <c r="O255">
        <f>Model!O188</f>
        <v>0</v>
      </c>
      <c r="P255">
        <f>Model!P188</f>
        <v>0</v>
      </c>
      <c r="Q255">
        <f>Model!Q188</f>
        <v>0</v>
      </c>
      <c r="R255">
        <f>Model!R188</f>
        <v>0</v>
      </c>
      <c r="S255">
        <f>Model!S188</f>
        <v>0</v>
      </c>
      <c r="T255">
        <f>Model!T188</f>
        <v>0</v>
      </c>
      <c r="U255">
        <f>Model!U188</f>
        <v>0</v>
      </c>
      <c r="V255">
        <f>Model!V188</f>
        <v>0</v>
      </c>
      <c r="W255">
        <f>Model!W188</f>
        <v>0</v>
      </c>
      <c r="X255">
        <f>Model!X188</f>
        <v>0</v>
      </c>
      <c r="Y255">
        <f>Model!Y188</f>
        <v>0</v>
      </c>
      <c r="Z255">
        <f>Model!Z188</f>
        <v>0</v>
      </c>
      <c r="AA255">
        <f>Model!AA188</f>
        <v>0</v>
      </c>
      <c r="AB255">
        <f>Model!AB188</f>
        <v>0</v>
      </c>
      <c r="AC255">
        <f>Model!AC188</f>
        <v>0</v>
      </c>
      <c r="AD255">
        <f>Model!AD188</f>
        <v>0</v>
      </c>
      <c r="AE255">
        <f>Model!AE188</f>
        <v>0</v>
      </c>
      <c r="AF255">
        <f>Model!AF188</f>
        <v>0</v>
      </c>
      <c r="AG255">
        <f>Model!AG188</f>
        <v>0</v>
      </c>
      <c r="AH255">
        <f>Model!AH188</f>
        <v>0</v>
      </c>
      <c r="AI255">
        <f>Model!AI188</f>
        <v>0</v>
      </c>
      <c r="AJ255">
        <f>Model!AJ188</f>
        <v>0</v>
      </c>
      <c r="AK255">
        <f>Model!AK188</f>
        <v>0</v>
      </c>
      <c r="AL255">
        <f>Model!AL188</f>
        <v>0</v>
      </c>
      <c r="AM255">
        <f>Model!AM188</f>
        <v>0</v>
      </c>
      <c r="AN255">
        <f>Model!AN188</f>
        <v>0</v>
      </c>
      <c r="AO255">
        <f>Model!AO188</f>
        <v>0</v>
      </c>
      <c r="AP255">
        <f>Model!AP188</f>
        <v>0</v>
      </c>
      <c r="AQ255">
        <f>Model!AQ188</f>
        <v>0</v>
      </c>
      <c r="AR255">
        <f>Model!AR188</f>
        <v>0</v>
      </c>
      <c r="AS255">
        <f>Model!AS188</f>
        <v>0</v>
      </c>
      <c r="AT255">
        <f>Model!AT188</f>
        <v>0</v>
      </c>
      <c r="AU255">
        <f>Model!AU188</f>
        <v>0</v>
      </c>
      <c r="AV255">
        <f>Model!AV188</f>
        <v>0</v>
      </c>
      <c r="AW255">
        <f>Model!AW188</f>
        <v>0</v>
      </c>
      <c r="AX255">
        <f>Model!AX188</f>
        <v>0</v>
      </c>
      <c r="AY255">
        <f>Model!AY188</f>
        <v>0</v>
      </c>
      <c r="AZ255">
        <f>Model!AZ188</f>
        <v>0</v>
      </c>
      <c r="BA255">
        <f>Model!BA188</f>
        <v>0</v>
      </c>
      <c r="BB255">
        <f>Model!BB188</f>
        <v>0.91</v>
      </c>
      <c r="BC255">
        <f>Model!BC188</f>
        <v>0</v>
      </c>
      <c r="BD255">
        <f>Model!BD188</f>
        <v>0</v>
      </c>
      <c r="BE255">
        <f>Model!BE188</f>
        <v>0</v>
      </c>
      <c r="BF255">
        <f>Model!BF188</f>
        <v>0</v>
      </c>
      <c r="BG255">
        <f>Model!BG188</f>
        <v>0</v>
      </c>
      <c r="BH255">
        <f>Model!BH188</f>
        <v>0</v>
      </c>
      <c r="BI255">
        <f>Model!BI188</f>
        <v>0</v>
      </c>
      <c r="BJ255">
        <f>Model!BJ188</f>
        <v>0</v>
      </c>
      <c r="BK255">
        <f>Model!BK188</f>
        <v>0</v>
      </c>
      <c r="BL255">
        <f>Model!BL188</f>
        <v>0</v>
      </c>
      <c r="BM255">
        <f>Model!BM188</f>
        <v>0</v>
      </c>
      <c r="BN255">
        <f>Model!BN188</f>
        <v>0</v>
      </c>
      <c r="BO255">
        <f>Model!BO188</f>
        <v>0</v>
      </c>
      <c r="BP255">
        <f>Model!BP188</f>
        <v>0</v>
      </c>
      <c r="BQ255">
        <f>Model!BQ188</f>
        <v>0</v>
      </c>
      <c r="BR255">
        <f>Model!BR188</f>
        <v>0</v>
      </c>
      <c r="BS255">
        <f>Model!BS188</f>
        <v>0</v>
      </c>
      <c r="BT255">
        <f>Model!BT188</f>
        <v>0</v>
      </c>
      <c r="BU255">
        <f>Model!BU188</f>
        <v>0</v>
      </c>
      <c r="BV255">
        <f>Model!BV188</f>
        <v>6.8339999999999996</v>
      </c>
      <c r="BW255">
        <f>Model!BW188</f>
        <v>0</v>
      </c>
      <c r="BX255">
        <f>Model!BX188</f>
        <v>0</v>
      </c>
      <c r="BY255">
        <f>Model!BY188</f>
        <v>0</v>
      </c>
      <c r="BZ255">
        <f>Model!BZ188</f>
        <v>3.4460000000000002</v>
      </c>
      <c r="CA255">
        <f>Model!CA188</f>
        <v>0</v>
      </c>
      <c r="CB255">
        <f>Model!CB188</f>
        <v>0</v>
      </c>
      <c r="CC255">
        <f>Model!CC188</f>
        <v>0</v>
      </c>
      <c r="CD255">
        <f>Model!CD188</f>
        <v>0</v>
      </c>
      <c r="CE255">
        <f>Model!CE188</f>
        <v>0</v>
      </c>
      <c r="CF255">
        <f>Model!CF188</f>
        <v>0</v>
      </c>
      <c r="CG255">
        <f>Model!CG188</f>
        <v>0</v>
      </c>
      <c r="CH255">
        <f>Model!CH188</f>
        <v>0</v>
      </c>
      <c r="CI255">
        <f>Model!CI188</f>
        <v>0</v>
      </c>
      <c r="CJ255">
        <f>Model!CJ188</f>
        <v>0</v>
      </c>
      <c r="CK255">
        <f>Model!CK188</f>
        <v>0</v>
      </c>
      <c r="CL255">
        <f>Model!CL188</f>
        <v>0</v>
      </c>
      <c r="CM255">
        <f>Model!CM188</f>
        <v>0</v>
      </c>
      <c r="CN255">
        <f>Model!CN188</f>
        <v>0</v>
      </c>
      <c r="CO255">
        <f>Model!CO188</f>
        <v>0</v>
      </c>
      <c r="CP255">
        <f>Model!CP188</f>
        <v>0</v>
      </c>
      <c r="CQ255">
        <f>Model!CQ188</f>
        <v>0</v>
      </c>
      <c r="CR255">
        <f>Model!CR188</f>
        <v>0</v>
      </c>
      <c r="CS255">
        <f>Model!CS188</f>
        <v>0</v>
      </c>
      <c r="CT255">
        <f>Model!CT188</f>
        <v>0</v>
      </c>
      <c r="CU255">
        <f>Model!CU188</f>
        <v>0</v>
      </c>
      <c r="CV255">
        <f>Model!CV188</f>
        <v>0</v>
      </c>
      <c r="CW255">
        <f>Model!CW188</f>
        <v>0</v>
      </c>
      <c r="CX255">
        <f>Model!CX188</f>
        <v>0</v>
      </c>
      <c r="CY255">
        <f>Model!CY188</f>
        <v>0</v>
      </c>
      <c r="CZ255">
        <f>Model!CZ188</f>
        <v>0</v>
      </c>
      <c r="DA255">
        <f>Model!DA188</f>
        <v>0</v>
      </c>
      <c r="DB255">
        <f>Model!DB188</f>
        <v>0</v>
      </c>
      <c r="DC255">
        <f>Model!DC188</f>
        <v>0</v>
      </c>
      <c r="DD255">
        <f>Model!DD188</f>
        <v>0</v>
      </c>
      <c r="DE255">
        <f>Model!DE188</f>
        <v>0</v>
      </c>
      <c r="DF255">
        <f>Model!DF188</f>
        <v>0</v>
      </c>
      <c r="DG255">
        <f>Model!DG188</f>
        <v>0</v>
      </c>
      <c r="DH255">
        <f>Model!DH188</f>
        <v>0</v>
      </c>
      <c r="DI255">
        <f>Model!DI188</f>
        <v>0</v>
      </c>
      <c r="DJ255">
        <f>Model!DJ188</f>
        <v>0</v>
      </c>
      <c r="DK255">
        <f>Model!DK188</f>
        <v>0</v>
      </c>
      <c r="DL255">
        <f>Model!DL188</f>
        <v>0</v>
      </c>
      <c r="DM255">
        <f>Model!DM188</f>
        <v>0</v>
      </c>
      <c r="DN255">
        <f>Model!DN188</f>
        <v>0</v>
      </c>
      <c r="DO255">
        <f>Model!DO188</f>
        <v>0</v>
      </c>
      <c r="DP255">
        <f>Model!DP188</f>
        <v>0</v>
      </c>
      <c r="DQ255">
        <f>Model!DQ188</f>
        <v>0</v>
      </c>
      <c r="DR255">
        <f>Model!DR188</f>
        <v>0</v>
      </c>
      <c r="DS255">
        <f>Model!DS188</f>
        <v>0</v>
      </c>
      <c r="DT255">
        <f>Model!DT188</f>
        <v>0</v>
      </c>
      <c r="DU255">
        <f>Model!DU188</f>
        <v>0</v>
      </c>
      <c r="DV255">
        <f>Model!DV188</f>
        <v>0.91</v>
      </c>
      <c r="DW255">
        <f>Model!DW188</f>
        <v>0</v>
      </c>
      <c r="DX255">
        <f>Model!DX188</f>
        <v>0</v>
      </c>
      <c r="DY255">
        <f>Model!DY188</f>
        <v>0</v>
      </c>
      <c r="DZ255">
        <f>Model!DZ188</f>
        <v>0</v>
      </c>
      <c r="EA255">
        <f>Model!EA188</f>
        <v>6.8339999999999996</v>
      </c>
      <c r="EB255">
        <f>Model!EB188</f>
        <v>0</v>
      </c>
      <c r="EC255">
        <f>Model!EC188</f>
        <v>0</v>
      </c>
      <c r="ED255">
        <f>Model!ED188</f>
        <v>0</v>
      </c>
      <c r="EE255">
        <f>Model!EE188</f>
        <v>0</v>
      </c>
      <c r="EF255">
        <f>Model!EF188</f>
        <v>0</v>
      </c>
      <c r="EG255">
        <f>Model!EG188</f>
        <v>0</v>
      </c>
      <c r="EH255">
        <f>Model!EH188</f>
        <v>0</v>
      </c>
      <c r="EI255">
        <f>Model!EI188</f>
        <v>0</v>
      </c>
      <c r="EJ255">
        <f>Model!EJ188</f>
        <v>0</v>
      </c>
      <c r="EK255">
        <f>Model!EK188</f>
        <v>0</v>
      </c>
      <c r="EL255">
        <f>Model!EM188</f>
        <v>0</v>
      </c>
      <c r="EM255">
        <f>Model!EN188</f>
        <v>0</v>
      </c>
      <c r="EN255">
        <f>Model!EO188</f>
        <v>0</v>
      </c>
      <c r="EO255">
        <f>Model!EP188</f>
        <v>0</v>
      </c>
      <c r="EP255">
        <f>Model!EQ188</f>
        <v>0</v>
      </c>
      <c r="EQ255">
        <f>Model!ER188</f>
        <v>0</v>
      </c>
      <c r="ER255">
        <f>Model!ES188</f>
        <v>0</v>
      </c>
      <c r="ES255">
        <f>Model!ET188</f>
        <v>0</v>
      </c>
      <c r="ET255">
        <f>Model!EU188</f>
        <v>0</v>
      </c>
      <c r="EU255">
        <f>Model!EV188</f>
        <v>0</v>
      </c>
      <c r="EV255">
        <f>Model!EW188</f>
        <v>0</v>
      </c>
      <c r="EW255">
        <f>Model!EX188</f>
        <v>0</v>
      </c>
      <c r="EX255">
        <f>Model!EY188</f>
        <v>0</v>
      </c>
    </row>
    <row r="256" spans="1:154" hidden="1" outlineLevel="1">
      <c r="A256">
        <f>Model!A189</f>
        <v>0</v>
      </c>
      <c r="B256">
        <f>Model!B189</f>
        <v>0</v>
      </c>
      <c r="C256">
        <f>Model!C189</f>
        <v>0</v>
      </c>
      <c r="D256">
        <f>Model!D189</f>
        <v>0</v>
      </c>
      <c r="E256">
        <f>Model!E189</f>
        <v>0</v>
      </c>
      <c r="F256">
        <f>Model!F189</f>
        <v>0</v>
      </c>
      <c r="G256">
        <f>Model!G189</f>
        <v>0</v>
      </c>
      <c r="H256">
        <f>Model!H189</f>
        <v>0</v>
      </c>
      <c r="I256" t="str">
        <f>Model!I189</f>
        <v>Write-Off of Fully Depreciated PP&amp;E</v>
      </c>
      <c r="J256">
        <f>Model!J189</f>
        <v>0</v>
      </c>
      <c r="K256">
        <f>Model!K189</f>
        <v>0</v>
      </c>
      <c r="L256">
        <f>Model!L189</f>
        <v>0</v>
      </c>
      <c r="M256">
        <f>Model!M189</f>
        <v>0</v>
      </c>
      <c r="N256">
        <f>Model!N189</f>
        <v>0</v>
      </c>
      <c r="O256">
        <f>Model!O189</f>
        <v>0</v>
      </c>
      <c r="P256">
        <f>Model!P189</f>
        <v>0</v>
      </c>
      <c r="Q256">
        <f>Model!Q189</f>
        <v>0</v>
      </c>
      <c r="R256">
        <f>Model!R189</f>
        <v>0</v>
      </c>
      <c r="S256">
        <f>Model!S189</f>
        <v>0</v>
      </c>
      <c r="T256">
        <f>Model!T189</f>
        <v>0</v>
      </c>
      <c r="U256">
        <f>Model!U189</f>
        <v>0</v>
      </c>
      <c r="V256">
        <f>Model!V189</f>
        <v>0</v>
      </c>
      <c r="W256">
        <f>Model!W189</f>
        <v>0</v>
      </c>
      <c r="X256">
        <f>Model!X189</f>
        <v>0</v>
      </c>
      <c r="Y256">
        <f>Model!Y189</f>
        <v>0</v>
      </c>
      <c r="Z256">
        <f>Model!Z189</f>
        <v>0</v>
      </c>
      <c r="AA256">
        <f>Model!AA189</f>
        <v>0</v>
      </c>
      <c r="AB256">
        <f>Model!AB189</f>
        <v>0</v>
      </c>
      <c r="AC256">
        <f>Model!AC189</f>
        <v>0</v>
      </c>
      <c r="AD256">
        <f>Model!AD189</f>
        <v>0</v>
      </c>
      <c r="AE256">
        <f>Model!AE189</f>
        <v>0</v>
      </c>
      <c r="AF256">
        <f>Model!AF189</f>
        <v>0</v>
      </c>
      <c r="AG256">
        <f>Model!AG189</f>
        <v>0</v>
      </c>
      <c r="AH256">
        <f>Model!AH189</f>
        <v>0</v>
      </c>
      <c r="AI256">
        <f>Model!AI189</f>
        <v>0</v>
      </c>
      <c r="AJ256">
        <f>Model!AJ189</f>
        <v>0</v>
      </c>
      <c r="AK256">
        <f>Model!AK189</f>
        <v>0</v>
      </c>
      <c r="AL256">
        <f>Model!AL189</f>
        <v>0</v>
      </c>
      <c r="AM256">
        <f>Model!AM189</f>
        <v>0</v>
      </c>
      <c r="AN256">
        <f>Model!AN189</f>
        <v>0</v>
      </c>
      <c r="AO256">
        <f>Model!AO189</f>
        <v>0</v>
      </c>
      <c r="AP256">
        <f>Model!AP189</f>
        <v>0</v>
      </c>
      <c r="AQ256">
        <f>Model!AQ189</f>
        <v>0</v>
      </c>
      <c r="AR256">
        <f>Model!AR189</f>
        <v>0</v>
      </c>
      <c r="AS256">
        <f>Model!AS189</f>
        <v>0</v>
      </c>
      <c r="AT256">
        <f>Model!AT189</f>
        <v>0</v>
      </c>
      <c r="AU256">
        <f>Model!AU189</f>
        <v>0</v>
      </c>
      <c r="AV256">
        <f>Model!AV189</f>
        <v>0</v>
      </c>
      <c r="AW256">
        <f>Model!AW189</f>
        <v>0</v>
      </c>
      <c r="AX256">
        <f>Model!AX189</f>
        <v>0</v>
      </c>
      <c r="AY256">
        <f>Model!AY189</f>
        <v>0</v>
      </c>
      <c r="AZ256">
        <f>Model!AZ189</f>
        <v>0</v>
      </c>
      <c r="BA256">
        <f>Model!BA189</f>
        <v>0</v>
      </c>
      <c r="BB256">
        <f>Model!BB189</f>
        <v>0</v>
      </c>
      <c r="BC256">
        <f>Model!BC189</f>
        <v>0</v>
      </c>
      <c r="BD256">
        <f>Model!BD189</f>
        <v>2.133</v>
      </c>
      <c r="BE256">
        <f>Model!BE189</f>
        <v>0</v>
      </c>
      <c r="BF256">
        <f>Model!BF189</f>
        <v>0</v>
      </c>
      <c r="BG256">
        <f>Model!BG189</f>
        <v>0</v>
      </c>
      <c r="BH256">
        <f>Model!BH189</f>
        <v>2.9860000000000002</v>
      </c>
      <c r="BI256">
        <f>Model!BI189</f>
        <v>0</v>
      </c>
      <c r="BJ256">
        <f>Model!BJ189</f>
        <v>0.48499999999999999</v>
      </c>
      <c r="BK256">
        <f>Model!BK189</f>
        <v>0.30700000000000005</v>
      </c>
      <c r="BL256">
        <f>Model!BL189</f>
        <v>2.423</v>
      </c>
      <c r="BM256">
        <f>Model!BM189</f>
        <v>0.48199999999999998</v>
      </c>
      <c r="BN256">
        <f>Model!BN189</f>
        <v>1.498</v>
      </c>
      <c r="BO256">
        <f>Model!BO189</f>
        <v>1.5189999999999999</v>
      </c>
      <c r="BP256">
        <f>Model!BP189</f>
        <v>0.23499999999999988</v>
      </c>
      <c r="BQ256">
        <f>Model!BQ189</f>
        <v>1.4969999999999992</v>
      </c>
      <c r="BR256">
        <f>Model!BR189</f>
        <v>11.759</v>
      </c>
      <c r="BS256">
        <f>Model!BS189</f>
        <v>0</v>
      </c>
      <c r="BT256">
        <f>Model!BT189</f>
        <v>0</v>
      </c>
      <c r="BU256">
        <f>Model!BU189</f>
        <v>0</v>
      </c>
      <c r="BV256">
        <f>Model!BV189</f>
        <v>0</v>
      </c>
      <c r="BW256">
        <f>Model!BW189</f>
        <v>0</v>
      </c>
      <c r="BX256">
        <f>Model!BX189</f>
        <v>0</v>
      </c>
      <c r="BY256">
        <f>Model!BY189</f>
        <v>0</v>
      </c>
      <c r="BZ256">
        <f>Model!BZ189</f>
        <v>5.28</v>
      </c>
      <c r="CA256">
        <f>Model!CA189</f>
        <v>0</v>
      </c>
      <c r="CB256">
        <f>Model!CB189</f>
        <v>0</v>
      </c>
      <c r="CC256">
        <f>Model!CC189</f>
        <v>0</v>
      </c>
      <c r="CD256">
        <f>Model!CD189</f>
        <v>0</v>
      </c>
      <c r="CE256">
        <f>Model!CE189</f>
        <v>0</v>
      </c>
      <c r="CF256">
        <f>Model!CF189</f>
        <v>0</v>
      </c>
      <c r="CG256">
        <f>Model!CG189</f>
        <v>0</v>
      </c>
      <c r="CH256">
        <f>Model!CH189</f>
        <v>0</v>
      </c>
      <c r="CI256">
        <f>Model!CI189</f>
        <v>0</v>
      </c>
      <c r="CJ256">
        <f>Model!CJ189</f>
        <v>0</v>
      </c>
      <c r="CK256">
        <f>Model!CK189</f>
        <v>0</v>
      </c>
      <c r="CL256">
        <f>Model!CL189</f>
        <v>0</v>
      </c>
      <c r="CM256">
        <f>Model!CM189</f>
        <v>0</v>
      </c>
      <c r="CN256">
        <f>Model!CN189</f>
        <v>0</v>
      </c>
      <c r="CO256">
        <f>Model!CO189</f>
        <v>0</v>
      </c>
      <c r="CP256">
        <f>Model!CP189</f>
        <v>0</v>
      </c>
      <c r="CQ256">
        <f>Model!CQ189</f>
        <v>0</v>
      </c>
      <c r="CR256">
        <f>Model!CR189</f>
        <v>0</v>
      </c>
      <c r="CS256">
        <f>Model!CS189</f>
        <v>0</v>
      </c>
      <c r="CT256">
        <f>Model!CT189</f>
        <v>0</v>
      </c>
      <c r="CU256">
        <f>Model!CU189</f>
        <v>0</v>
      </c>
      <c r="CV256">
        <f>Model!CV189</f>
        <v>0</v>
      </c>
      <c r="CW256">
        <f>Model!CW189</f>
        <v>0</v>
      </c>
      <c r="CX256">
        <f>Model!CX189</f>
        <v>0</v>
      </c>
      <c r="CY256">
        <f>Model!CY189</f>
        <v>0</v>
      </c>
      <c r="CZ256">
        <f>Model!CZ189</f>
        <v>0</v>
      </c>
      <c r="DA256">
        <f>Model!DA189</f>
        <v>0</v>
      </c>
      <c r="DB256">
        <f>Model!DB189</f>
        <v>0</v>
      </c>
      <c r="DC256">
        <f>Model!DC189</f>
        <v>0</v>
      </c>
      <c r="DD256">
        <f>Model!DD189</f>
        <v>0</v>
      </c>
      <c r="DE256">
        <f>Model!DE189</f>
        <v>0</v>
      </c>
      <c r="DF256">
        <f>Model!DF189</f>
        <v>0</v>
      </c>
      <c r="DG256">
        <f>Model!DG189</f>
        <v>0</v>
      </c>
      <c r="DH256">
        <f>Model!DH189</f>
        <v>0</v>
      </c>
      <c r="DI256">
        <f>Model!DI189</f>
        <v>0</v>
      </c>
      <c r="DJ256">
        <f>Model!DJ189</f>
        <v>0</v>
      </c>
      <c r="DK256">
        <f>Model!DK189</f>
        <v>0</v>
      </c>
      <c r="DL256">
        <f>Model!DL189</f>
        <v>0</v>
      </c>
      <c r="DM256">
        <f>Model!DM189</f>
        <v>0</v>
      </c>
      <c r="DN256">
        <f>Model!DN189</f>
        <v>0</v>
      </c>
      <c r="DO256">
        <f>Model!DO189</f>
        <v>0</v>
      </c>
      <c r="DP256">
        <f>Model!DP189</f>
        <v>0</v>
      </c>
      <c r="DQ256">
        <f>Model!DQ189</f>
        <v>0</v>
      </c>
      <c r="DR256">
        <f>Model!DR189</f>
        <v>0</v>
      </c>
      <c r="DS256">
        <f>Model!DS189</f>
        <v>0</v>
      </c>
      <c r="DT256">
        <f>Model!DT189</f>
        <v>0</v>
      </c>
      <c r="DU256">
        <f>Model!DU189</f>
        <v>0</v>
      </c>
      <c r="DV256">
        <f>Model!DV189</f>
        <v>2.133</v>
      </c>
      <c r="DW256">
        <f>Model!DW189</f>
        <v>2.9860000000000002</v>
      </c>
      <c r="DX256">
        <f>Model!DX189</f>
        <v>3.6970000000000001</v>
      </c>
      <c r="DY256">
        <f>Model!DY189</f>
        <v>4.7489999999999988</v>
      </c>
      <c r="DZ256">
        <f>Model!DZ189</f>
        <v>11.759</v>
      </c>
      <c r="EA256">
        <f>Model!EA189</f>
        <v>0</v>
      </c>
      <c r="EB256">
        <f>Model!EB189</f>
        <v>0</v>
      </c>
      <c r="EC256">
        <f>Model!EC189</f>
        <v>0</v>
      </c>
      <c r="ED256">
        <f>Model!ED189</f>
        <v>0</v>
      </c>
      <c r="EE256">
        <f>Model!EE189</f>
        <v>0</v>
      </c>
      <c r="EF256">
        <f>Model!EF189</f>
        <v>0</v>
      </c>
      <c r="EG256">
        <f>Model!EG189</f>
        <v>0</v>
      </c>
      <c r="EH256">
        <f>Model!EH189</f>
        <v>0</v>
      </c>
      <c r="EI256">
        <f>Model!EI189</f>
        <v>0</v>
      </c>
      <c r="EJ256">
        <f>Model!EJ189</f>
        <v>0</v>
      </c>
      <c r="EK256">
        <f>Model!EK189</f>
        <v>0</v>
      </c>
      <c r="EL256">
        <f>Model!EM189</f>
        <v>0</v>
      </c>
      <c r="EM256">
        <f>Model!EN189</f>
        <v>0</v>
      </c>
      <c r="EN256">
        <f>Model!EO189</f>
        <v>0</v>
      </c>
      <c r="EO256">
        <f>Model!EP189</f>
        <v>0</v>
      </c>
      <c r="EP256">
        <f>Model!EQ189</f>
        <v>0</v>
      </c>
      <c r="EQ256">
        <f>Model!ER189</f>
        <v>0</v>
      </c>
      <c r="ER256">
        <f>Model!ES189</f>
        <v>0</v>
      </c>
      <c r="ES256">
        <f>Model!ET189</f>
        <v>0</v>
      </c>
      <c r="ET256">
        <f>Model!EU189</f>
        <v>0</v>
      </c>
      <c r="EU256">
        <f>Model!EV189</f>
        <v>0</v>
      </c>
      <c r="EV256">
        <f>Model!EW189</f>
        <v>0</v>
      </c>
      <c r="EW256">
        <f>Model!EX189</f>
        <v>0</v>
      </c>
      <c r="EX256">
        <f>Model!EY189</f>
        <v>0</v>
      </c>
    </row>
    <row r="257" spans="1:154" hidden="1" outlineLevel="1">
      <c r="A257">
        <f>Model!A190</f>
        <v>0</v>
      </c>
      <c r="B257">
        <f>Model!B190</f>
        <v>0</v>
      </c>
      <c r="C257">
        <f>Model!C190</f>
        <v>0</v>
      </c>
      <c r="D257">
        <f>Model!D190</f>
        <v>0</v>
      </c>
      <c r="E257">
        <f>Model!E190</f>
        <v>0</v>
      </c>
      <c r="F257">
        <f>Model!F190</f>
        <v>0</v>
      </c>
      <c r="G257">
        <f>Model!G190</f>
        <v>0</v>
      </c>
      <c r="H257">
        <f>Model!H190</f>
        <v>0</v>
      </c>
      <c r="I257">
        <f>Model!I190</f>
        <v>0</v>
      </c>
      <c r="J257">
        <f>Model!J190</f>
        <v>0</v>
      </c>
      <c r="K257">
        <f>Model!K190</f>
        <v>0</v>
      </c>
      <c r="L257">
        <f>Model!L190</f>
        <v>0</v>
      </c>
      <c r="M257">
        <f>Model!M190</f>
        <v>0</v>
      </c>
      <c r="N257">
        <f>Model!N190</f>
        <v>0</v>
      </c>
      <c r="O257">
        <f>Model!O190</f>
        <v>0</v>
      </c>
      <c r="P257">
        <f>Model!P190</f>
        <v>0</v>
      </c>
      <c r="Q257">
        <f>Model!Q190</f>
        <v>0</v>
      </c>
      <c r="R257">
        <f>Model!R190</f>
        <v>0</v>
      </c>
      <c r="S257">
        <f>Model!S190</f>
        <v>0</v>
      </c>
      <c r="T257">
        <f>Model!T190</f>
        <v>0</v>
      </c>
      <c r="U257">
        <f>Model!U190</f>
        <v>0</v>
      </c>
      <c r="V257">
        <f>Model!V190</f>
        <v>0</v>
      </c>
      <c r="W257">
        <f>Model!W190</f>
        <v>0</v>
      </c>
      <c r="X257">
        <f>Model!X190</f>
        <v>0</v>
      </c>
      <c r="Y257">
        <f>Model!Y190</f>
        <v>0</v>
      </c>
      <c r="Z257">
        <f>Model!Z190</f>
        <v>0</v>
      </c>
      <c r="AA257">
        <f>Model!AA190</f>
        <v>0</v>
      </c>
      <c r="AB257">
        <f>Model!AB190</f>
        <v>0</v>
      </c>
      <c r="AC257">
        <f>Model!AC190</f>
        <v>0</v>
      </c>
      <c r="AD257">
        <f>Model!AD190</f>
        <v>0</v>
      </c>
      <c r="AE257">
        <f>Model!AE190</f>
        <v>0</v>
      </c>
      <c r="AF257">
        <f>Model!AF190</f>
        <v>0</v>
      </c>
      <c r="AG257">
        <f>Model!AG190</f>
        <v>0</v>
      </c>
      <c r="AH257">
        <f>Model!AH190</f>
        <v>0</v>
      </c>
      <c r="AI257">
        <f>Model!AI190</f>
        <v>0</v>
      </c>
      <c r="AJ257">
        <f>Model!AJ190</f>
        <v>0</v>
      </c>
      <c r="AK257">
        <f>Model!AK190</f>
        <v>0</v>
      </c>
      <c r="AL257">
        <f>Model!AL190</f>
        <v>0</v>
      </c>
      <c r="AM257">
        <f>Model!AM190</f>
        <v>0</v>
      </c>
      <c r="AN257">
        <f>Model!AN190</f>
        <v>0</v>
      </c>
      <c r="AO257">
        <f>Model!AO190</f>
        <v>0</v>
      </c>
      <c r="AP257">
        <f>Model!AP190</f>
        <v>0</v>
      </c>
      <c r="AQ257">
        <f>Model!AQ190</f>
        <v>0</v>
      </c>
      <c r="AR257">
        <f>Model!AR190</f>
        <v>0</v>
      </c>
      <c r="AS257">
        <f>Model!AS190</f>
        <v>0</v>
      </c>
      <c r="AT257">
        <f>Model!AT190</f>
        <v>0</v>
      </c>
      <c r="AU257">
        <f>Model!AU190</f>
        <v>0</v>
      </c>
      <c r="AV257">
        <f>Model!AV190</f>
        <v>0</v>
      </c>
      <c r="AW257">
        <f>Model!AW190</f>
        <v>0</v>
      </c>
      <c r="AX257">
        <f>Model!AX190</f>
        <v>0</v>
      </c>
      <c r="AY257">
        <f>Model!AY190</f>
        <v>0</v>
      </c>
      <c r="AZ257">
        <f>Model!AZ190</f>
        <v>0</v>
      </c>
      <c r="BA257">
        <f>Model!BA190</f>
        <v>0</v>
      </c>
      <c r="BB257">
        <f>Model!BB190</f>
        <v>0</v>
      </c>
      <c r="BC257">
        <f>Model!BC190</f>
        <v>0</v>
      </c>
      <c r="BD257">
        <f>Model!BD190</f>
        <v>0</v>
      </c>
      <c r="BE257">
        <f>Model!BE190</f>
        <v>0</v>
      </c>
      <c r="BF257">
        <f>Model!BF190</f>
        <v>0</v>
      </c>
      <c r="BG257">
        <f>Model!BG190</f>
        <v>0</v>
      </c>
      <c r="BH257">
        <f>Model!BH190</f>
        <v>0</v>
      </c>
      <c r="BI257">
        <f>Model!BI190</f>
        <v>0</v>
      </c>
      <c r="BJ257">
        <f>Model!BJ190</f>
        <v>0</v>
      </c>
      <c r="BK257">
        <f>Model!BK190</f>
        <v>0</v>
      </c>
      <c r="BL257">
        <f>Model!BL190</f>
        <v>0</v>
      </c>
      <c r="BM257">
        <f>Model!BM190</f>
        <v>0</v>
      </c>
      <c r="BN257">
        <f>Model!BN190</f>
        <v>0</v>
      </c>
      <c r="BO257">
        <f>Model!BO190</f>
        <v>0</v>
      </c>
      <c r="BP257">
        <f>Model!BP190</f>
        <v>0</v>
      </c>
      <c r="BQ257">
        <f>Model!BQ190</f>
        <v>0</v>
      </c>
      <c r="BR257">
        <f>Model!BR190</f>
        <v>0</v>
      </c>
      <c r="BS257">
        <f>Model!BS190</f>
        <v>0</v>
      </c>
      <c r="BT257">
        <f>Model!BT190</f>
        <v>0</v>
      </c>
      <c r="BU257">
        <f>Model!BU190</f>
        <v>0</v>
      </c>
      <c r="BV257">
        <f>Model!BV190</f>
        <v>0</v>
      </c>
      <c r="BW257">
        <f>Model!BW190</f>
        <v>0</v>
      </c>
      <c r="BX257">
        <f>Model!BX190</f>
        <v>0</v>
      </c>
      <c r="BY257">
        <f>Model!BY190</f>
        <v>0</v>
      </c>
      <c r="BZ257">
        <f>Model!BZ190</f>
        <v>0</v>
      </c>
      <c r="CA257">
        <f>Model!CA190</f>
        <v>0</v>
      </c>
      <c r="CB257">
        <f>Model!CB190</f>
        <v>0</v>
      </c>
      <c r="CC257">
        <f>Model!CC190</f>
        <v>0</v>
      </c>
      <c r="CD257">
        <f>Model!CD190</f>
        <v>0</v>
      </c>
      <c r="CE257">
        <f>Model!CE190</f>
        <v>0</v>
      </c>
      <c r="CF257">
        <f>Model!CF190</f>
        <v>0</v>
      </c>
      <c r="CG257">
        <f>Model!CG190</f>
        <v>0</v>
      </c>
      <c r="CH257">
        <f>Model!CH190</f>
        <v>0</v>
      </c>
      <c r="CI257">
        <f>Model!CI190</f>
        <v>0</v>
      </c>
      <c r="CJ257">
        <f>Model!CJ190</f>
        <v>0</v>
      </c>
      <c r="CK257">
        <f>Model!CK190</f>
        <v>0</v>
      </c>
      <c r="CL257">
        <f>Model!CL190</f>
        <v>0</v>
      </c>
      <c r="CM257">
        <f>Model!CM190</f>
        <v>0</v>
      </c>
      <c r="CN257">
        <f>Model!CN190</f>
        <v>0</v>
      </c>
      <c r="CO257">
        <f>Model!CO190</f>
        <v>0</v>
      </c>
      <c r="CP257">
        <f>Model!CP190</f>
        <v>0</v>
      </c>
      <c r="CQ257">
        <f>Model!CQ190</f>
        <v>0</v>
      </c>
      <c r="CR257">
        <f>Model!CR190</f>
        <v>0</v>
      </c>
      <c r="CS257">
        <f>Model!CS190</f>
        <v>0</v>
      </c>
      <c r="CT257">
        <f>Model!CT190</f>
        <v>0</v>
      </c>
      <c r="CU257">
        <f>Model!CU190</f>
        <v>0</v>
      </c>
      <c r="CV257">
        <f>Model!CV190</f>
        <v>0</v>
      </c>
      <c r="CW257">
        <f>Model!CW190</f>
        <v>0</v>
      </c>
      <c r="CX257">
        <f>Model!CX190</f>
        <v>0</v>
      </c>
      <c r="CY257">
        <f>Model!CY190</f>
        <v>0</v>
      </c>
      <c r="CZ257">
        <f>Model!CZ190</f>
        <v>0</v>
      </c>
      <c r="DA257">
        <f>Model!DA190</f>
        <v>0</v>
      </c>
      <c r="DB257">
        <f>Model!DB190</f>
        <v>0</v>
      </c>
      <c r="DC257">
        <f>Model!DC190</f>
        <v>0</v>
      </c>
      <c r="DD257">
        <f>Model!DD190</f>
        <v>0</v>
      </c>
      <c r="DE257">
        <f>Model!DE190</f>
        <v>0</v>
      </c>
      <c r="DF257">
        <f>Model!DF190</f>
        <v>0</v>
      </c>
      <c r="DG257">
        <f>Model!DG190</f>
        <v>0</v>
      </c>
      <c r="DH257">
        <f>Model!DH190</f>
        <v>0</v>
      </c>
      <c r="DI257">
        <f>Model!DI190</f>
        <v>0</v>
      </c>
      <c r="DJ257">
        <f>Model!DJ190</f>
        <v>0</v>
      </c>
      <c r="DK257">
        <f>Model!DK190</f>
        <v>0</v>
      </c>
      <c r="DL257">
        <f>Model!DL190</f>
        <v>0</v>
      </c>
      <c r="DM257">
        <f>Model!DM190</f>
        <v>0</v>
      </c>
      <c r="DN257">
        <f>Model!DN190</f>
        <v>0</v>
      </c>
      <c r="DO257">
        <f>Model!DO190</f>
        <v>0</v>
      </c>
      <c r="DP257">
        <f>Model!DP190</f>
        <v>0</v>
      </c>
      <c r="DQ257">
        <f>Model!DQ190</f>
        <v>0</v>
      </c>
      <c r="DR257">
        <f>Model!DR190</f>
        <v>0</v>
      </c>
      <c r="DS257">
        <f>Model!DS190</f>
        <v>0</v>
      </c>
      <c r="DT257">
        <f>Model!DT190</f>
        <v>0</v>
      </c>
      <c r="DU257">
        <f>Model!DU190</f>
        <v>0</v>
      </c>
      <c r="DV257">
        <f>Model!DV190</f>
        <v>0</v>
      </c>
      <c r="DW257">
        <f>Model!DW190</f>
        <v>0</v>
      </c>
      <c r="DX257">
        <f>Model!DX190</f>
        <v>0</v>
      </c>
      <c r="DY257">
        <f>Model!DY190</f>
        <v>0</v>
      </c>
      <c r="DZ257">
        <f>Model!DZ190</f>
        <v>0</v>
      </c>
      <c r="EA257">
        <f>Model!EA190</f>
        <v>0</v>
      </c>
      <c r="EB257">
        <f>Model!EB190</f>
        <v>0</v>
      </c>
      <c r="EC257">
        <f>Model!EC190</f>
        <v>0</v>
      </c>
      <c r="ED257">
        <f>Model!ED190</f>
        <v>0</v>
      </c>
      <c r="EE257">
        <f>Model!EE190</f>
        <v>0</v>
      </c>
      <c r="EF257">
        <f>Model!EF190</f>
        <v>0</v>
      </c>
      <c r="EG257">
        <f>Model!EG190</f>
        <v>0</v>
      </c>
      <c r="EH257">
        <f>Model!EH190</f>
        <v>0</v>
      </c>
      <c r="EI257">
        <f>Model!EI190</f>
        <v>0</v>
      </c>
      <c r="EJ257">
        <f>Model!EJ190</f>
        <v>0</v>
      </c>
      <c r="EK257">
        <f>Model!EK190</f>
        <v>0</v>
      </c>
      <c r="EL257">
        <f>Model!EM190</f>
        <v>0</v>
      </c>
      <c r="EM257">
        <f>Model!EN190</f>
        <v>0</v>
      </c>
      <c r="EN257">
        <f>Model!EO190</f>
        <v>0</v>
      </c>
      <c r="EO257">
        <f>Model!EP190</f>
        <v>0</v>
      </c>
      <c r="EP257">
        <f>Model!EQ190</f>
        <v>0</v>
      </c>
      <c r="EQ257">
        <f>Model!ER190</f>
        <v>0</v>
      </c>
      <c r="ER257">
        <f>Model!ES190</f>
        <v>0</v>
      </c>
      <c r="ES257">
        <f>Model!ET190</f>
        <v>0</v>
      </c>
      <c r="ET257">
        <f>Model!EU190</f>
        <v>0</v>
      </c>
      <c r="EU257">
        <f>Model!EV190</f>
        <v>0</v>
      </c>
      <c r="EV257">
        <f>Model!EW190</f>
        <v>0</v>
      </c>
      <c r="EW257">
        <f>Model!EX190</f>
        <v>0</v>
      </c>
      <c r="EX257">
        <f>Model!EY190</f>
        <v>0</v>
      </c>
    </row>
    <row r="258" spans="1:154" hidden="1" outlineLevel="1">
      <c r="A258">
        <f>Model!A191</f>
        <v>0</v>
      </c>
      <c r="B258">
        <f>Model!B191</f>
        <v>0</v>
      </c>
      <c r="C258">
        <f>Model!C191</f>
        <v>0</v>
      </c>
      <c r="D258">
        <f>Model!D191</f>
        <v>0</v>
      </c>
      <c r="E258">
        <f>Model!E191</f>
        <v>0</v>
      </c>
      <c r="F258">
        <f>Model!F191</f>
        <v>0</v>
      </c>
      <c r="G258">
        <f>Model!G191</f>
        <v>0</v>
      </c>
      <c r="H258">
        <f>Model!H191</f>
        <v>0</v>
      </c>
      <c r="I258" t="str">
        <f>Model!I191</f>
        <v>Interest Rate %</v>
      </c>
      <c r="J258">
        <f>Model!J191</f>
        <v>0</v>
      </c>
      <c r="K258">
        <f>Model!K191</f>
        <v>0</v>
      </c>
      <c r="L258">
        <f>Model!L191</f>
        <v>0</v>
      </c>
      <c r="M258">
        <f>Model!M191</f>
        <v>0</v>
      </c>
      <c r="N258">
        <f>Model!N191</f>
        <v>0</v>
      </c>
      <c r="O258">
        <f>Model!O191</f>
        <v>0</v>
      </c>
      <c r="P258">
        <f>Model!P191</f>
        <v>0</v>
      </c>
      <c r="Q258">
        <f>Model!Q191</f>
        <v>0</v>
      </c>
      <c r="R258">
        <f>Model!R191</f>
        <v>0</v>
      </c>
      <c r="S258">
        <f>Model!S191</f>
        <v>0</v>
      </c>
      <c r="T258">
        <f>Model!T191</f>
        <v>0</v>
      </c>
      <c r="U258">
        <f>Model!U191</f>
        <v>0</v>
      </c>
      <c r="V258">
        <f>Model!V191</f>
        <v>0</v>
      </c>
      <c r="W258">
        <f>Model!W191</f>
        <v>0</v>
      </c>
      <c r="X258">
        <f>Model!X191</f>
        <v>0</v>
      </c>
      <c r="Y258">
        <f>Model!Y191</f>
        <v>0</v>
      </c>
      <c r="Z258">
        <f>Model!Z191</f>
        <v>0</v>
      </c>
      <c r="AA258">
        <f>Model!AA191</f>
        <v>0</v>
      </c>
      <c r="AB258">
        <f>Model!AB191</f>
        <v>0</v>
      </c>
      <c r="AC258">
        <f>Model!AC191</f>
        <v>0</v>
      </c>
      <c r="AD258">
        <f>Model!AD191</f>
        <v>0</v>
      </c>
      <c r="AE258">
        <f>Model!AE191</f>
        <v>0</v>
      </c>
      <c r="AF258">
        <f>Model!AF191</f>
        <v>0</v>
      </c>
      <c r="AG258">
        <f>Model!AG191</f>
        <v>0</v>
      </c>
      <c r="AH258">
        <f>Model!AH191</f>
        <v>0</v>
      </c>
      <c r="AI258">
        <f>Model!AI191</f>
        <v>0</v>
      </c>
      <c r="AJ258">
        <f>Model!AJ191</f>
        <v>0</v>
      </c>
      <c r="AK258">
        <f>Model!AK191</f>
        <v>0</v>
      </c>
      <c r="AL258">
        <f>Model!AL191</f>
        <v>0</v>
      </c>
      <c r="AM258">
        <f>Model!AM191</f>
        <v>0</v>
      </c>
      <c r="AN258">
        <f>Model!AN191</f>
        <v>0</v>
      </c>
      <c r="AO258">
        <f>Model!AO191</f>
        <v>0</v>
      </c>
      <c r="AP258">
        <f>Model!AP191</f>
        <v>0</v>
      </c>
      <c r="AQ258">
        <f>Model!AQ191</f>
        <v>0</v>
      </c>
      <c r="AR258">
        <f>Model!AR191</f>
        <v>0</v>
      </c>
      <c r="AS258">
        <f>Model!AS191</f>
        <v>0</v>
      </c>
      <c r="AT258">
        <f>Model!AT191</f>
        <v>0</v>
      </c>
      <c r="AU258">
        <f>Model!AU191</f>
        <v>0</v>
      </c>
      <c r="AV258">
        <f>Model!AV191</f>
        <v>0</v>
      </c>
      <c r="AW258">
        <f>Model!AW191</f>
        <v>0</v>
      </c>
      <c r="AX258">
        <f>Model!AX191</f>
        <v>0</v>
      </c>
      <c r="AY258">
        <f>Model!AY191</f>
        <v>0</v>
      </c>
      <c r="AZ258">
        <f>Model!AZ191</f>
        <v>0</v>
      </c>
      <c r="BA258">
        <f>Model!BA191</f>
        <v>0</v>
      </c>
      <c r="BB258">
        <f>Model!BB191</f>
        <v>0</v>
      </c>
      <c r="BC258">
        <f>Model!BC191</f>
        <v>0</v>
      </c>
      <c r="BD258">
        <f>Model!BD191</f>
        <v>0</v>
      </c>
      <c r="BE258">
        <f>Model!BE191</f>
        <v>0</v>
      </c>
      <c r="BF258">
        <f>Model!BF191</f>
        <v>0</v>
      </c>
      <c r="BG258">
        <f>Model!BG191</f>
        <v>0</v>
      </c>
      <c r="BH258">
        <f>Model!BH191</f>
        <v>0</v>
      </c>
      <c r="BI258">
        <f>Model!BI191</f>
        <v>0</v>
      </c>
      <c r="BJ258">
        <f>Model!BJ191</f>
        <v>0</v>
      </c>
      <c r="BK258">
        <f>Model!BK191</f>
        <v>0</v>
      </c>
      <c r="BL258">
        <f>Model!BL191</f>
        <v>0</v>
      </c>
      <c r="BM258">
        <f>Model!BM191</f>
        <v>0</v>
      </c>
      <c r="BN258">
        <f>Model!BN191</f>
        <v>0</v>
      </c>
      <c r="BO258">
        <f>Model!BO191</f>
        <v>0</v>
      </c>
      <c r="BP258">
        <f>Model!BP191</f>
        <v>0</v>
      </c>
      <c r="BQ258">
        <f>Model!BQ191</f>
        <v>0</v>
      </c>
      <c r="BR258">
        <f>Model!BR191</f>
        <v>1.2695652173913044E-2</v>
      </c>
      <c r="BS258">
        <f>Model!BS191</f>
        <v>1.2695652173913044E-2</v>
      </c>
      <c r="BT258">
        <f>Model!BT191</f>
        <v>1.2695652173913044E-2</v>
      </c>
      <c r="BU258">
        <f>Model!BU191</f>
        <v>1.2695652173913044E-2</v>
      </c>
      <c r="BV258">
        <f>Model!BV191</f>
        <v>1.2695652173913044E-2</v>
      </c>
      <c r="BW258">
        <f>Model!BW191</f>
        <v>1.2695652173913044E-2</v>
      </c>
      <c r="BX258">
        <f>Model!BX191</f>
        <v>1.2695652173913044E-2</v>
      </c>
      <c r="BY258">
        <f>Model!BY191</f>
        <v>1.2695652173913044E-2</v>
      </c>
      <c r="BZ258">
        <f>Model!BZ191</f>
        <v>1.2695652173913044E-2</v>
      </c>
      <c r="CA258">
        <f>Model!CA191</f>
        <v>1.2695652173913044E-2</v>
      </c>
      <c r="CB258">
        <f>Model!CB191</f>
        <v>1.2695652173913044E-2</v>
      </c>
      <c r="CC258">
        <f>Model!CC191</f>
        <v>1.2695652173913044E-2</v>
      </c>
      <c r="CD258">
        <f>Model!CD191</f>
        <v>1.2695652173913044E-2</v>
      </c>
      <c r="CE258">
        <f>Model!CE191</f>
        <v>1.2695652173913044E-2</v>
      </c>
      <c r="CF258">
        <f>Model!CF191</f>
        <v>1.2695652173913044E-2</v>
      </c>
      <c r="CG258">
        <f>Model!CG191</f>
        <v>1.2695652173913044E-2</v>
      </c>
      <c r="CH258">
        <f>Model!CH191</f>
        <v>0</v>
      </c>
      <c r="CI258">
        <f>Model!CI191</f>
        <v>0</v>
      </c>
      <c r="CJ258">
        <f>Model!CJ191</f>
        <v>0</v>
      </c>
      <c r="CK258">
        <f>Model!CK191</f>
        <v>0</v>
      </c>
      <c r="CL258">
        <f>Model!CL191</f>
        <v>0</v>
      </c>
      <c r="CM258">
        <f>Model!CM191</f>
        <v>0</v>
      </c>
      <c r="CN258">
        <f>Model!CN191</f>
        <v>0</v>
      </c>
      <c r="CO258">
        <f>Model!CO191</f>
        <v>0</v>
      </c>
      <c r="CP258">
        <f>Model!CP191</f>
        <v>0</v>
      </c>
      <c r="CQ258">
        <f>Model!CQ191</f>
        <v>0</v>
      </c>
      <c r="CR258">
        <f>Model!CR191</f>
        <v>0</v>
      </c>
      <c r="CS258">
        <f>Model!CS191</f>
        <v>0</v>
      </c>
      <c r="CT258">
        <f>Model!CT191</f>
        <v>0</v>
      </c>
      <c r="CU258">
        <f>Model!CU191</f>
        <v>0</v>
      </c>
      <c r="CV258">
        <f>Model!CV191</f>
        <v>0</v>
      </c>
      <c r="CW258">
        <f>Model!CW191</f>
        <v>0</v>
      </c>
      <c r="CX258">
        <f>Model!CX191</f>
        <v>0</v>
      </c>
      <c r="CY258">
        <f>Model!CY191</f>
        <v>0</v>
      </c>
      <c r="CZ258">
        <f>Model!CZ191</f>
        <v>0</v>
      </c>
      <c r="DA258">
        <f>Model!DA191</f>
        <v>0</v>
      </c>
      <c r="DB258">
        <f>Model!DB191</f>
        <v>0</v>
      </c>
      <c r="DC258">
        <f>Model!DC191</f>
        <v>0</v>
      </c>
      <c r="DD258">
        <f>Model!DD191</f>
        <v>0</v>
      </c>
      <c r="DE258">
        <f>Model!DE191</f>
        <v>0</v>
      </c>
      <c r="DF258">
        <f>Model!DF191</f>
        <v>0</v>
      </c>
      <c r="DG258">
        <f>Model!DG191</f>
        <v>0</v>
      </c>
      <c r="DH258">
        <f>Model!DH191</f>
        <v>0</v>
      </c>
      <c r="DI258">
        <f>Model!DI191</f>
        <v>0</v>
      </c>
      <c r="DJ258">
        <f>Model!DJ191</f>
        <v>0</v>
      </c>
      <c r="DK258">
        <f>Model!DK191</f>
        <v>0</v>
      </c>
      <c r="DL258">
        <f>Model!DL191</f>
        <v>0</v>
      </c>
      <c r="DM258">
        <f>Model!DM191</f>
        <v>0</v>
      </c>
      <c r="DN258">
        <f>Model!DN191</f>
        <v>0</v>
      </c>
      <c r="DO258">
        <f>Model!DO191</f>
        <v>0</v>
      </c>
      <c r="DP258">
        <f>Model!DP191</f>
        <v>0</v>
      </c>
      <c r="DQ258">
        <f>Model!DQ191</f>
        <v>0</v>
      </c>
      <c r="DR258">
        <f>Model!DR191</f>
        <v>0</v>
      </c>
      <c r="DS258" t="str">
        <f>Model!DS191</f>
        <v>NM</v>
      </c>
      <c r="DT258" t="str">
        <f>Model!DT191</f>
        <v>NM</v>
      </c>
      <c r="DU258" t="str">
        <f>Model!DU191</f>
        <v>NM</v>
      </c>
      <c r="DV258" t="str">
        <f>Model!DV191</f>
        <v>NM</v>
      </c>
      <c r="DW258" t="str">
        <f>Model!DW191</f>
        <v>NM</v>
      </c>
      <c r="DX258" t="str">
        <f>Model!DX191</f>
        <v>NM</v>
      </c>
      <c r="DY258" t="str">
        <f>Model!DY191</f>
        <v>NM</v>
      </c>
      <c r="DZ258">
        <f>Model!DZ191</f>
        <v>1.5147826086956523E-2</v>
      </c>
      <c r="EA258">
        <f>Model!EA191</f>
        <v>2.0163090222207709E-2</v>
      </c>
      <c r="EB258">
        <f>Model!EB191</f>
        <v>7.1395582954521863E-2</v>
      </c>
      <c r="EC258">
        <f>Model!EC191</f>
        <v>7.1395582954521863E-2</v>
      </c>
      <c r="ED258">
        <f>Model!ED191</f>
        <v>7.1395582954521863E-2</v>
      </c>
      <c r="EE258">
        <f>Model!EE191</f>
        <v>7.1395582954521863E-2</v>
      </c>
      <c r="EF258">
        <f>Model!EF191</f>
        <v>7.1395582954521863E-2</v>
      </c>
      <c r="EG258">
        <f>Model!EG191</f>
        <v>7.1395582954521863E-2</v>
      </c>
      <c r="EH258">
        <f>Model!EH191</f>
        <v>7.1395582954521863E-2</v>
      </c>
      <c r="EI258">
        <f>Model!EI191</f>
        <v>7.1395582954521863E-2</v>
      </c>
      <c r="EJ258">
        <f>Model!EJ191</f>
        <v>7.1395582954521863E-2</v>
      </c>
      <c r="EK258">
        <f>Model!EK191</f>
        <v>0</v>
      </c>
      <c r="EL258">
        <f>Model!EM191</f>
        <v>0</v>
      </c>
      <c r="EM258">
        <f>Model!EN191</f>
        <v>0</v>
      </c>
      <c r="EN258">
        <f>Model!EO191</f>
        <v>0</v>
      </c>
      <c r="EO258">
        <f>Model!EP191</f>
        <v>0</v>
      </c>
      <c r="EP258">
        <f>Model!EQ191</f>
        <v>0</v>
      </c>
      <c r="EQ258">
        <f>Model!ER191</f>
        <v>0</v>
      </c>
      <c r="ER258">
        <f>Model!ES191</f>
        <v>0</v>
      </c>
      <c r="ES258">
        <f>Model!ET191</f>
        <v>0</v>
      </c>
      <c r="ET258">
        <f>Model!EU191</f>
        <v>0</v>
      </c>
      <c r="EU258">
        <f>Model!EV191</f>
        <v>0</v>
      </c>
      <c r="EV258">
        <f>Model!EW191</f>
        <v>0</v>
      </c>
      <c r="EW258">
        <f>Model!EX191</f>
        <v>0</v>
      </c>
      <c r="EX258">
        <f>Model!EY191</f>
        <v>0</v>
      </c>
    </row>
    <row r="259" spans="1:154" hidden="1" outlineLevel="1">
      <c r="A259">
        <f>Model!A192</f>
        <v>0</v>
      </c>
      <c r="B259">
        <f>Model!B192</f>
        <v>0</v>
      </c>
      <c r="C259">
        <f>Model!C192</f>
        <v>0</v>
      </c>
      <c r="D259">
        <f>Model!D192</f>
        <v>0</v>
      </c>
      <c r="E259">
        <f>Model!E192</f>
        <v>0</v>
      </c>
      <c r="F259">
        <f>Model!F192</f>
        <v>0</v>
      </c>
      <c r="G259">
        <f>Model!G192</f>
        <v>0</v>
      </c>
      <c r="H259">
        <f>Model!H192</f>
        <v>0</v>
      </c>
      <c r="I259" t="str">
        <f>Model!I192</f>
        <v>ModelWare Required Tags</v>
      </c>
      <c r="J259">
        <f>Model!J192</f>
        <v>0</v>
      </c>
      <c r="K259">
        <f>Model!K192</f>
        <v>0</v>
      </c>
      <c r="L259">
        <f>Model!L192</f>
        <v>0</v>
      </c>
      <c r="M259">
        <f>Model!M192</f>
        <v>0</v>
      </c>
      <c r="N259">
        <f>Model!N192</f>
        <v>0</v>
      </c>
      <c r="O259">
        <f>Model!O192</f>
        <v>0</v>
      </c>
      <c r="P259">
        <f>Model!P192</f>
        <v>0</v>
      </c>
      <c r="Q259">
        <f>Model!Q192</f>
        <v>0</v>
      </c>
      <c r="R259">
        <f>Model!R192</f>
        <v>0</v>
      </c>
      <c r="S259">
        <f>Model!S192</f>
        <v>0</v>
      </c>
      <c r="T259">
        <f>Model!T192</f>
        <v>0</v>
      </c>
      <c r="U259">
        <f>Model!U192</f>
        <v>0</v>
      </c>
      <c r="V259">
        <f>Model!V192</f>
        <v>0</v>
      </c>
      <c r="W259">
        <f>Model!W192</f>
        <v>0</v>
      </c>
      <c r="X259">
        <f>Model!X192</f>
        <v>0</v>
      </c>
      <c r="Y259">
        <f>Model!Y192</f>
        <v>0</v>
      </c>
      <c r="Z259">
        <f>Model!Z192</f>
        <v>0</v>
      </c>
      <c r="AA259">
        <f>Model!AA192</f>
        <v>0</v>
      </c>
      <c r="AB259">
        <f>Model!AB192</f>
        <v>0</v>
      </c>
      <c r="AC259">
        <f>Model!AC192</f>
        <v>0</v>
      </c>
      <c r="AD259">
        <f>Model!AD192</f>
        <v>0</v>
      </c>
      <c r="AE259">
        <f>Model!AE192</f>
        <v>0</v>
      </c>
      <c r="AF259">
        <f>Model!AF192</f>
        <v>0</v>
      </c>
      <c r="AG259">
        <f>Model!AG192</f>
        <v>0</v>
      </c>
      <c r="AH259">
        <f>Model!AH192</f>
        <v>0</v>
      </c>
      <c r="AI259">
        <f>Model!AI192</f>
        <v>0</v>
      </c>
      <c r="AJ259">
        <f>Model!AJ192</f>
        <v>0</v>
      </c>
      <c r="AK259">
        <f>Model!AK192</f>
        <v>0</v>
      </c>
      <c r="AL259">
        <f>Model!AL192</f>
        <v>0</v>
      </c>
      <c r="AM259">
        <f>Model!AM192</f>
        <v>0</v>
      </c>
      <c r="AN259">
        <f>Model!AN192</f>
        <v>0</v>
      </c>
      <c r="AO259">
        <f>Model!AO192</f>
        <v>0</v>
      </c>
      <c r="AP259">
        <f>Model!AP192</f>
        <v>0</v>
      </c>
      <c r="AQ259">
        <f>Model!AQ192</f>
        <v>0</v>
      </c>
      <c r="AR259">
        <f>Model!AR192</f>
        <v>0</v>
      </c>
      <c r="AS259">
        <f>Model!AS192</f>
        <v>0</v>
      </c>
      <c r="AT259">
        <f>Model!AT192</f>
        <v>0</v>
      </c>
      <c r="AU259">
        <f>Model!AU192</f>
        <v>0</v>
      </c>
      <c r="AV259">
        <f>Model!AV192</f>
        <v>0</v>
      </c>
      <c r="AW259">
        <f>Model!AW192</f>
        <v>0</v>
      </c>
      <c r="AX259">
        <f>Model!AX192</f>
        <v>0</v>
      </c>
      <c r="AY259">
        <f>Model!AY192</f>
        <v>0</v>
      </c>
      <c r="AZ259">
        <f>Model!AZ192</f>
        <v>0</v>
      </c>
      <c r="BA259">
        <f>Model!BA192</f>
        <v>0</v>
      </c>
      <c r="BB259">
        <f>Model!BB192</f>
        <v>0</v>
      </c>
      <c r="BC259">
        <f>Model!BC192</f>
        <v>0</v>
      </c>
      <c r="BD259">
        <f>Model!BD192</f>
        <v>0</v>
      </c>
      <c r="BE259">
        <f>Model!BE192</f>
        <v>0</v>
      </c>
      <c r="BF259">
        <f>Model!BF192</f>
        <v>0</v>
      </c>
      <c r="BG259">
        <f>Model!BG192</f>
        <v>0</v>
      </c>
      <c r="BH259">
        <f>Model!BH192</f>
        <v>0</v>
      </c>
      <c r="BI259">
        <f>Model!BI192</f>
        <v>0</v>
      </c>
      <c r="BJ259">
        <f>Model!BJ192</f>
        <v>0</v>
      </c>
      <c r="BK259">
        <f>Model!BK192</f>
        <v>0</v>
      </c>
      <c r="BL259">
        <f>Model!BL192</f>
        <v>0</v>
      </c>
      <c r="BM259">
        <f>Model!BM192</f>
        <v>0</v>
      </c>
      <c r="BN259">
        <f>Model!BN192</f>
        <v>0</v>
      </c>
      <c r="BO259">
        <f>Model!BO192</f>
        <v>0</v>
      </c>
      <c r="BP259">
        <f>Model!BP192</f>
        <v>0</v>
      </c>
      <c r="BQ259">
        <f>Model!BQ192</f>
        <v>0</v>
      </c>
      <c r="BR259">
        <f>Model!BR192</f>
        <v>0</v>
      </c>
      <c r="BS259">
        <f>Model!BS192</f>
        <v>0</v>
      </c>
      <c r="BT259">
        <f>Model!BT192</f>
        <v>0</v>
      </c>
      <c r="BU259">
        <f>Model!BU192</f>
        <v>0</v>
      </c>
      <c r="BV259">
        <f>Model!BV192</f>
        <v>0</v>
      </c>
      <c r="BW259">
        <f>Model!BW192</f>
        <v>0</v>
      </c>
      <c r="BX259">
        <f>Model!BX192</f>
        <v>0</v>
      </c>
      <c r="BY259">
        <f>Model!BY192</f>
        <v>0</v>
      </c>
      <c r="BZ259">
        <f>Model!BZ192</f>
        <v>0</v>
      </c>
      <c r="CA259">
        <f>Model!CA192</f>
        <v>0</v>
      </c>
      <c r="CB259">
        <f>Model!CB192</f>
        <v>0</v>
      </c>
      <c r="CC259">
        <f>Model!CC192</f>
        <v>0</v>
      </c>
      <c r="CD259">
        <f>Model!CD192</f>
        <v>0</v>
      </c>
      <c r="CE259">
        <f>Model!CE192</f>
        <v>0</v>
      </c>
      <c r="CF259">
        <f>Model!CF192</f>
        <v>0</v>
      </c>
      <c r="CG259">
        <f>Model!CG192</f>
        <v>0</v>
      </c>
      <c r="CH259">
        <f>Model!CH192</f>
        <v>0</v>
      </c>
      <c r="CI259">
        <f>Model!CI192</f>
        <v>0</v>
      </c>
      <c r="CJ259">
        <f>Model!CJ192</f>
        <v>0</v>
      </c>
      <c r="CK259">
        <f>Model!CK192</f>
        <v>0</v>
      </c>
      <c r="CL259">
        <f>Model!CL192</f>
        <v>0</v>
      </c>
      <c r="CM259">
        <f>Model!CM192</f>
        <v>0</v>
      </c>
      <c r="CN259">
        <f>Model!CN192</f>
        <v>0</v>
      </c>
      <c r="CO259">
        <f>Model!CO192</f>
        <v>0</v>
      </c>
      <c r="CP259">
        <f>Model!CP192</f>
        <v>0</v>
      </c>
      <c r="CQ259">
        <f>Model!CQ192</f>
        <v>0</v>
      </c>
      <c r="CR259">
        <f>Model!CR192</f>
        <v>0</v>
      </c>
      <c r="CS259">
        <f>Model!CS192</f>
        <v>0</v>
      </c>
      <c r="CT259">
        <f>Model!CT192</f>
        <v>0</v>
      </c>
      <c r="CU259">
        <f>Model!CU192</f>
        <v>0</v>
      </c>
      <c r="CV259">
        <f>Model!CV192</f>
        <v>0</v>
      </c>
      <c r="CW259">
        <f>Model!CW192</f>
        <v>0</v>
      </c>
      <c r="CX259">
        <f>Model!CX192</f>
        <v>0</v>
      </c>
      <c r="CY259">
        <f>Model!CY192</f>
        <v>0</v>
      </c>
      <c r="CZ259">
        <f>Model!CZ192</f>
        <v>0</v>
      </c>
      <c r="DA259">
        <f>Model!DA192</f>
        <v>0</v>
      </c>
      <c r="DB259">
        <f>Model!DB192</f>
        <v>0</v>
      </c>
      <c r="DC259">
        <f>Model!DC192</f>
        <v>0</v>
      </c>
      <c r="DD259">
        <f>Model!DD192</f>
        <v>0</v>
      </c>
      <c r="DE259">
        <f>Model!DE192</f>
        <v>0</v>
      </c>
      <c r="DF259">
        <f>Model!DF192</f>
        <v>0</v>
      </c>
      <c r="DG259">
        <f>Model!DG192</f>
        <v>0</v>
      </c>
      <c r="DH259">
        <f>Model!DH192</f>
        <v>0</v>
      </c>
      <c r="DI259">
        <f>Model!DI192</f>
        <v>0</v>
      </c>
      <c r="DJ259">
        <f>Model!DJ192</f>
        <v>0</v>
      </c>
      <c r="DK259">
        <f>Model!DK192</f>
        <v>0</v>
      </c>
      <c r="DL259">
        <f>Model!DL192</f>
        <v>0</v>
      </c>
      <c r="DM259">
        <f>Model!DM192</f>
        <v>0</v>
      </c>
      <c r="DN259">
        <f>Model!DN192</f>
        <v>0</v>
      </c>
      <c r="DO259">
        <f>Model!DO192</f>
        <v>0</v>
      </c>
      <c r="DP259">
        <f>Model!DP192</f>
        <v>0</v>
      </c>
      <c r="DQ259">
        <f>Model!DQ192</f>
        <v>0</v>
      </c>
      <c r="DR259">
        <f>Model!DR192</f>
        <v>0</v>
      </c>
      <c r="DS259">
        <f>Model!DS192</f>
        <v>0</v>
      </c>
      <c r="DT259">
        <f>Model!DT192</f>
        <v>0</v>
      </c>
      <c r="DU259">
        <f>Model!DU192</f>
        <v>0</v>
      </c>
      <c r="DV259">
        <f>Model!DV192</f>
        <v>0</v>
      </c>
      <c r="DW259">
        <f>Model!DW192</f>
        <v>0</v>
      </c>
      <c r="DX259">
        <f>Model!DX192</f>
        <v>0</v>
      </c>
      <c r="DY259">
        <f>Model!DY192</f>
        <v>0</v>
      </c>
      <c r="DZ259">
        <f>Model!DZ192</f>
        <v>0</v>
      </c>
      <c r="EA259">
        <f>Model!EA192</f>
        <v>0</v>
      </c>
      <c r="EB259">
        <f>Model!EB192</f>
        <v>0</v>
      </c>
      <c r="EC259">
        <f>Model!EC192</f>
        <v>0</v>
      </c>
      <c r="ED259">
        <f>Model!ED192</f>
        <v>0</v>
      </c>
      <c r="EE259">
        <f>Model!EE192</f>
        <v>0</v>
      </c>
      <c r="EF259">
        <f>Model!EF192</f>
        <v>0</v>
      </c>
      <c r="EG259">
        <f>Model!EG192</f>
        <v>0</v>
      </c>
      <c r="EH259">
        <f>Model!EH192</f>
        <v>0</v>
      </c>
      <c r="EI259">
        <f>Model!EI192</f>
        <v>0</v>
      </c>
      <c r="EJ259">
        <f>Model!EJ192</f>
        <v>0</v>
      </c>
      <c r="EK259">
        <f>Model!EK192</f>
        <v>0</v>
      </c>
      <c r="EL259">
        <f>Model!EM192</f>
        <v>0</v>
      </c>
      <c r="EM259">
        <f>Model!EN192</f>
        <v>0</v>
      </c>
      <c r="EN259">
        <f>Model!EO192</f>
        <v>0</v>
      </c>
      <c r="EO259">
        <f>Model!EP192</f>
        <v>0</v>
      </c>
      <c r="EP259">
        <f>Model!EQ192</f>
        <v>0</v>
      </c>
      <c r="EQ259">
        <f>Model!ER192</f>
        <v>0</v>
      </c>
      <c r="ER259">
        <f>Model!ES192</f>
        <v>0</v>
      </c>
      <c r="ES259">
        <f>Model!ET192</f>
        <v>0</v>
      </c>
      <c r="ET259">
        <f>Model!EU192</f>
        <v>0</v>
      </c>
      <c r="EU259">
        <f>Model!EV192</f>
        <v>0</v>
      </c>
      <c r="EV259">
        <f>Model!EW192</f>
        <v>0</v>
      </c>
      <c r="EW259">
        <f>Model!EX192</f>
        <v>0</v>
      </c>
      <c r="EX259">
        <f>Model!EY192</f>
        <v>0</v>
      </c>
    </row>
    <row r="260" spans="1:154" hidden="1" outlineLevel="1">
      <c r="A260">
        <f>Model!A193</f>
        <v>0</v>
      </c>
      <c r="B260">
        <f>Model!B193</f>
        <v>0</v>
      </c>
      <c r="C260">
        <f>Model!C193</f>
        <v>0</v>
      </c>
      <c r="D260">
        <f>Model!D193</f>
        <v>0</v>
      </c>
      <c r="E260">
        <f>Model!E193</f>
        <v>0</v>
      </c>
      <c r="F260">
        <f>Model!F193</f>
        <v>0</v>
      </c>
      <c r="G260">
        <f>Model!G193</f>
        <v>0</v>
      </c>
      <c r="H260">
        <f>Model!H193</f>
        <v>0</v>
      </c>
      <c r="I260" t="str">
        <f>Model!I193</f>
        <v>Statutory Tax Rate</v>
      </c>
      <c r="J260">
        <f>Model!J193</f>
        <v>0</v>
      </c>
      <c r="K260">
        <f>Model!K193</f>
        <v>0</v>
      </c>
      <c r="L260">
        <f>Model!L193</f>
        <v>0</v>
      </c>
      <c r="M260">
        <f>Model!M193</f>
        <v>0</v>
      </c>
      <c r="N260">
        <f>Model!N193</f>
        <v>0</v>
      </c>
      <c r="O260">
        <f>Model!O193</f>
        <v>0</v>
      </c>
      <c r="P260">
        <f>Model!P193</f>
        <v>0</v>
      </c>
      <c r="Q260">
        <f>Model!Q193</f>
        <v>0</v>
      </c>
      <c r="R260">
        <f>Model!R193</f>
        <v>0</v>
      </c>
      <c r="S260">
        <f>Model!S193</f>
        <v>0</v>
      </c>
      <c r="T260">
        <f>Model!T193</f>
        <v>0</v>
      </c>
      <c r="U260">
        <f>Model!U193</f>
        <v>0</v>
      </c>
      <c r="V260">
        <f>Model!V193</f>
        <v>0</v>
      </c>
      <c r="W260">
        <f>Model!W193</f>
        <v>0</v>
      </c>
      <c r="X260">
        <f>Model!X193</f>
        <v>0</v>
      </c>
      <c r="Y260">
        <f>Model!Y193</f>
        <v>0</v>
      </c>
      <c r="Z260">
        <f>Model!Z193</f>
        <v>0</v>
      </c>
      <c r="AA260">
        <f>Model!AA193</f>
        <v>0</v>
      </c>
      <c r="AB260">
        <f>Model!AB193</f>
        <v>0</v>
      </c>
      <c r="AC260">
        <f>Model!AC193</f>
        <v>0</v>
      </c>
      <c r="AD260">
        <f>Model!AD193</f>
        <v>0</v>
      </c>
      <c r="AE260">
        <f>Model!AE193</f>
        <v>0</v>
      </c>
      <c r="AF260">
        <f>Model!AF193</f>
        <v>0</v>
      </c>
      <c r="AG260">
        <f>Model!AG193</f>
        <v>0</v>
      </c>
      <c r="AH260">
        <f>Model!AH193</f>
        <v>0</v>
      </c>
      <c r="AI260">
        <f>Model!AI193</f>
        <v>0</v>
      </c>
      <c r="AJ260">
        <f>Model!AJ193</f>
        <v>0</v>
      </c>
      <c r="AK260">
        <f>Model!AK193</f>
        <v>0</v>
      </c>
      <c r="AL260">
        <f>Model!AL193</f>
        <v>0</v>
      </c>
      <c r="AM260">
        <f>Model!AM193</f>
        <v>0</v>
      </c>
      <c r="AN260">
        <f>Model!AN193</f>
        <v>0</v>
      </c>
      <c r="AO260">
        <f>Model!AO193</f>
        <v>0</v>
      </c>
      <c r="AP260">
        <f>Model!AP193</f>
        <v>0</v>
      </c>
      <c r="AQ260">
        <f>Model!AQ193</f>
        <v>0</v>
      </c>
      <c r="AR260">
        <f>Model!AR193</f>
        <v>0</v>
      </c>
      <c r="AS260">
        <f>Model!AS193</f>
        <v>0</v>
      </c>
      <c r="AT260">
        <f>Model!AT193</f>
        <v>0.34</v>
      </c>
      <c r="AU260">
        <f>Model!AU193</f>
        <v>0.34</v>
      </c>
      <c r="AV260">
        <f>Model!AV193</f>
        <v>0.34</v>
      </c>
      <c r="AW260">
        <f>Model!AW193</f>
        <v>0.34</v>
      </c>
      <c r="AX260">
        <f>Model!AX193</f>
        <v>0.34</v>
      </c>
      <c r="AY260">
        <f>Model!AY193</f>
        <v>0.34</v>
      </c>
      <c r="AZ260">
        <f>Model!AZ193</f>
        <v>0.34</v>
      </c>
      <c r="BA260">
        <f>Model!BA193</f>
        <v>0.34</v>
      </c>
      <c r="BB260">
        <f>Model!BB193</f>
        <v>0.34</v>
      </c>
      <c r="BC260">
        <f>Model!BC193</f>
        <v>0.34</v>
      </c>
      <c r="BD260">
        <f>Model!BD193</f>
        <v>0.34</v>
      </c>
      <c r="BE260">
        <f>Model!BE193</f>
        <v>0.34</v>
      </c>
      <c r="BF260">
        <f>Model!BF193</f>
        <v>0.34</v>
      </c>
      <c r="BG260">
        <f>Model!BG193</f>
        <v>0.34</v>
      </c>
      <c r="BH260">
        <f>Model!BH193</f>
        <v>0.34</v>
      </c>
      <c r="BI260">
        <f>Model!BI193</f>
        <v>0.34</v>
      </c>
      <c r="BJ260">
        <f>Model!BJ193</f>
        <v>0.39800000000000002</v>
      </c>
      <c r="BK260">
        <f>Model!BK193</f>
        <v>0.39800000000000002</v>
      </c>
      <c r="BL260">
        <f>Model!BL193</f>
        <v>0.39800000000000002</v>
      </c>
      <c r="BM260">
        <f>Model!BM193</f>
        <v>0.39800000000000002</v>
      </c>
      <c r="BN260">
        <f>Model!BN193</f>
        <v>0.39800000000000002</v>
      </c>
      <c r="BO260">
        <f>Model!BO193</f>
        <v>0.39800000000000002</v>
      </c>
      <c r="BP260">
        <f>Model!BP193</f>
        <v>0.39800000000000002</v>
      </c>
      <c r="BQ260">
        <f>Model!BQ193</f>
        <v>0.39800000000000002</v>
      </c>
      <c r="BR260">
        <f>Model!BR193</f>
        <v>0.39800000000000002</v>
      </c>
      <c r="BS260">
        <f>Model!BS193</f>
        <v>0.39800000000000002</v>
      </c>
      <c r="BT260">
        <f>Model!BT193</f>
        <v>0.39800000000000002</v>
      </c>
      <c r="BU260">
        <f>Model!BU193</f>
        <v>0.39800000000000002</v>
      </c>
      <c r="BV260">
        <f>Model!BV193</f>
        <v>0.39800000000000002</v>
      </c>
      <c r="BW260">
        <f>Model!BW193</f>
        <v>0.39800000000000002</v>
      </c>
      <c r="BX260">
        <f>Model!BX193</f>
        <v>0.39800000000000002</v>
      </c>
      <c r="BY260">
        <f>Model!BY193</f>
        <v>0.39800000000000002</v>
      </c>
      <c r="BZ260">
        <f>Model!BZ193</f>
        <v>0.39800000000000002</v>
      </c>
      <c r="CA260">
        <f>Model!CA193</f>
        <v>0.39800000000000002</v>
      </c>
      <c r="CB260">
        <f>Model!CB193</f>
        <v>0.39800000000000002</v>
      </c>
      <c r="CC260">
        <f>Model!CC193</f>
        <v>0.39800000000000002</v>
      </c>
      <c r="CD260">
        <f>Model!CD193</f>
        <v>0.39800000000000002</v>
      </c>
      <c r="CE260">
        <f>Model!CE193</f>
        <v>0.39800000000000002</v>
      </c>
      <c r="CF260">
        <f>Model!CF193</f>
        <v>0.39800000000000002</v>
      </c>
      <c r="CG260">
        <f>Model!CG193</f>
        <v>0.39800000000000002</v>
      </c>
      <c r="CH260">
        <f>Model!CH193</f>
        <v>0</v>
      </c>
      <c r="CI260">
        <f>Model!CI193</f>
        <v>0</v>
      </c>
      <c r="CJ260">
        <f>Model!CJ193</f>
        <v>0</v>
      </c>
      <c r="CK260">
        <f>Model!CK193</f>
        <v>0</v>
      </c>
      <c r="CL260">
        <f>Model!CL193</f>
        <v>0</v>
      </c>
      <c r="CM260">
        <f>Model!CM193</f>
        <v>0</v>
      </c>
      <c r="CN260">
        <f>Model!CN193</f>
        <v>0</v>
      </c>
      <c r="CO260">
        <f>Model!CO193</f>
        <v>0</v>
      </c>
      <c r="CP260">
        <f>Model!CP193</f>
        <v>0</v>
      </c>
      <c r="CQ260">
        <f>Model!CQ193</f>
        <v>0</v>
      </c>
      <c r="CR260">
        <f>Model!CR193</f>
        <v>0</v>
      </c>
      <c r="CS260">
        <f>Model!CS193</f>
        <v>0</v>
      </c>
      <c r="CT260">
        <f>Model!CT193</f>
        <v>0</v>
      </c>
      <c r="CU260">
        <f>Model!CU193</f>
        <v>0</v>
      </c>
      <c r="CV260">
        <f>Model!CV193</f>
        <v>0</v>
      </c>
      <c r="CW260">
        <f>Model!CW193</f>
        <v>0</v>
      </c>
      <c r="CX260">
        <f>Model!CX193</f>
        <v>0</v>
      </c>
      <c r="CY260">
        <f>Model!CY193</f>
        <v>0</v>
      </c>
      <c r="CZ260">
        <f>Model!CZ193</f>
        <v>0</v>
      </c>
      <c r="DA260">
        <f>Model!DA193</f>
        <v>0</v>
      </c>
      <c r="DB260">
        <f>Model!DB193</f>
        <v>0</v>
      </c>
      <c r="DC260">
        <f>Model!DC193</f>
        <v>0</v>
      </c>
      <c r="DD260">
        <f>Model!DD193</f>
        <v>0</v>
      </c>
      <c r="DE260">
        <f>Model!DE193</f>
        <v>0</v>
      </c>
      <c r="DF260">
        <f>Model!DF193</f>
        <v>0</v>
      </c>
      <c r="DG260">
        <f>Model!DG193</f>
        <v>0</v>
      </c>
      <c r="DH260">
        <f>Model!DH193</f>
        <v>0</v>
      </c>
      <c r="DI260">
        <f>Model!DI193</f>
        <v>0</v>
      </c>
      <c r="DJ260">
        <f>Model!DJ193</f>
        <v>0</v>
      </c>
      <c r="DK260">
        <f>Model!DK193</f>
        <v>0</v>
      </c>
      <c r="DL260">
        <f>Model!DL193</f>
        <v>0</v>
      </c>
      <c r="DM260">
        <f>Model!DM193</f>
        <v>0</v>
      </c>
      <c r="DN260">
        <f>Model!DN193</f>
        <v>0</v>
      </c>
      <c r="DO260">
        <f>Model!DO193</f>
        <v>0</v>
      </c>
      <c r="DP260">
        <f>Model!DP193</f>
        <v>0</v>
      </c>
      <c r="DQ260" t="str">
        <f>Model!DQ193</f>
        <v>ND</v>
      </c>
      <c r="DR260" t="str">
        <f>Model!DR193</f>
        <v>ND</v>
      </c>
      <c r="DS260">
        <f>Model!DS193</f>
        <v>0.34</v>
      </c>
      <c r="DT260">
        <f>Model!DT193</f>
        <v>0.34</v>
      </c>
      <c r="DU260">
        <f>Model!DU193</f>
        <v>0.34</v>
      </c>
      <c r="DV260">
        <f>Model!DV193</f>
        <v>0.34</v>
      </c>
      <c r="DW260">
        <f>Model!DW193</f>
        <v>0.34</v>
      </c>
      <c r="DX260">
        <f>Model!DX193</f>
        <v>0.39800000000000002</v>
      </c>
      <c r="DY260">
        <f>Model!DY193</f>
        <v>0.39800000000000002</v>
      </c>
      <c r="DZ260">
        <f>Model!DZ193</f>
        <v>0.39800000000000002</v>
      </c>
      <c r="EA260">
        <f>Model!EA193</f>
        <v>0.39800000000000002</v>
      </c>
      <c r="EB260">
        <f>Model!EB193</f>
        <v>0.39800000000000002</v>
      </c>
      <c r="EC260">
        <f>Model!EC193</f>
        <v>0.39800000000000002</v>
      </c>
      <c r="ED260">
        <f>Model!ED193</f>
        <v>0.39800000000000002</v>
      </c>
      <c r="EE260">
        <f>Model!EE193</f>
        <v>0.39800000000000002</v>
      </c>
      <c r="EF260">
        <f>Model!EF193</f>
        <v>0.39800000000000002</v>
      </c>
      <c r="EG260">
        <f>Model!EG193</f>
        <v>0.39800000000000002</v>
      </c>
      <c r="EH260">
        <f>Model!EH193</f>
        <v>0.39800000000000002</v>
      </c>
      <c r="EI260">
        <f>Model!EI193</f>
        <v>0.39800000000000002</v>
      </c>
      <c r="EJ260">
        <f>Model!EJ193</f>
        <v>0.39800000000000002</v>
      </c>
      <c r="EK260">
        <f>Model!EK193</f>
        <v>0</v>
      </c>
      <c r="EL260">
        <f>Model!EM193</f>
        <v>0</v>
      </c>
      <c r="EM260">
        <f>Model!EN193</f>
        <v>0</v>
      </c>
      <c r="EN260">
        <f>Model!EO193</f>
        <v>0</v>
      </c>
      <c r="EO260">
        <f>Model!EP193</f>
        <v>0</v>
      </c>
      <c r="EP260">
        <f>Model!EQ193</f>
        <v>0</v>
      </c>
      <c r="EQ260">
        <f>Model!ER193</f>
        <v>0</v>
      </c>
      <c r="ER260">
        <f>Model!ES193</f>
        <v>0</v>
      </c>
      <c r="ES260">
        <f>Model!ET193</f>
        <v>0</v>
      </c>
      <c r="ET260">
        <f>Model!EU193</f>
        <v>0</v>
      </c>
      <c r="EU260">
        <f>Model!EV193</f>
        <v>0</v>
      </c>
      <c r="EV260">
        <f>Model!EW193</f>
        <v>0</v>
      </c>
      <c r="EW260">
        <f>Model!EX193</f>
        <v>0</v>
      </c>
      <c r="EX260">
        <f>Model!EY193</f>
        <v>0</v>
      </c>
    </row>
    <row r="261" spans="1:154" hidden="1" outlineLevel="1">
      <c r="A261">
        <f>Model!A194</f>
        <v>0</v>
      </c>
      <c r="B261">
        <f>Model!B194</f>
        <v>0</v>
      </c>
      <c r="C261">
        <f>Model!C194</f>
        <v>0</v>
      </c>
      <c r="D261">
        <f>Model!D194</f>
        <v>0</v>
      </c>
      <c r="E261">
        <f>Model!E194</f>
        <v>0</v>
      </c>
      <c r="F261">
        <f>Model!F194</f>
        <v>0</v>
      </c>
      <c r="G261">
        <f>Model!G194</f>
        <v>0</v>
      </c>
      <c r="H261">
        <f>Model!H194</f>
        <v>0</v>
      </c>
      <c r="I261" t="str">
        <f>Model!I194</f>
        <v>Period-End Share Count</v>
      </c>
      <c r="J261">
        <f>Model!J194</f>
        <v>0</v>
      </c>
      <c r="K261">
        <f>Model!K194</f>
        <v>0</v>
      </c>
      <c r="L261">
        <f>Model!L194</f>
        <v>0</v>
      </c>
      <c r="M261">
        <f>Model!M194</f>
        <v>0</v>
      </c>
      <c r="N261">
        <f>Model!N194</f>
        <v>0</v>
      </c>
      <c r="O261">
        <f>Model!O194</f>
        <v>0</v>
      </c>
      <c r="P261">
        <f>Model!P194</f>
        <v>0</v>
      </c>
      <c r="Q261">
        <f>Model!Q194</f>
        <v>0</v>
      </c>
      <c r="R261">
        <f>Model!R194</f>
        <v>0</v>
      </c>
      <c r="S261">
        <f>Model!S194</f>
        <v>0</v>
      </c>
      <c r="T261">
        <f>Model!T194</f>
        <v>0</v>
      </c>
      <c r="U261">
        <f>Model!U194</f>
        <v>0</v>
      </c>
      <c r="V261">
        <f>Model!V194</f>
        <v>0</v>
      </c>
      <c r="W261">
        <f>Model!W194</f>
        <v>0</v>
      </c>
      <c r="X261">
        <f>Model!X194</f>
        <v>0</v>
      </c>
      <c r="Y261">
        <f>Model!Y194</f>
        <v>0</v>
      </c>
      <c r="Z261">
        <f>Model!Z194</f>
        <v>0</v>
      </c>
      <c r="AA261">
        <f>Model!AA194</f>
        <v>0</v>
      </c>
      <c r="AB261">
        <f>Model!AB194</f>
        <v>0</v>
      </c>
      <c r="AC261">
        <f>Model!AC194</f>
        <v>0</v>
      </c>
      <c r="AD261">
        <f>Model!AD194</f>
        <v>0</v>
      </c>
      <c r="AE261">
        <f>Model!AE194</f>
        <v>0</v>
      </c>
      <c r="AF261">
        <f>Model!AF194</f>
        <v>0</v>
      </c>
      <c r="AG261">
        <f>Model!AG194</f>
        <v>0</v>
      </c>
      <c r="AH261">
        <f>Model!AH194</f>
        <v>0</v>
      </c>
      <c r="AI261">
        <f>Model!AI194</f>
        <v>0</v>
      </c>
      <c r="AJ261">
        <f>Model!AJ194</f>
        <v>0</v>
      </c>
      <c r="AK261">
        <f>Model!AK194</f>
        <v>0</v>
      </c>
      <c r="AL261">
        <f>Model!AL194</f>
        <v>0</v>
      </c>
      <c r="AM261">
        <f>Model!AM194</f>
        <v>0</v>
      </c>
      <c r="AN261">
        <f>Model!AN194</f>
        <v>0</v>
      </c>
      <c r="AO261">
        <f>Model!AO194</f>
        <v>0</v>
      </c>
      <c r="AP261">
        <f>Model!AP194</f>
        <v>0</v>
      </c>
      <c r="AQ261">
        <f>Model!AQ194</f>
        <v>0</v>
      </c>
      <c r="AR261">
        <f>Model!AR194</f>
        <v>0</v>
      </c>
      <c r="AS261">
        <f>Model!AS194</f>
        <v>0</v>
      </c>
      <c r="AT261" t="str">
        <f>Model!AT194</f>
        <v>ND</v>
      </c>
      <c r="AU261" t="str">
        <f>Model!AU194</f>
        <v>ND</v>
      </c>
      <c r="AV261" t="str">
        <f>Model!AV194</f>
        <v>ND</v>
      </c>
      <c r="AW261" t="str">
        <f>Model!AW194</f>
        <v>ND</v>
      </c>
      <c r="AX261" t="str">
        <f>Model!AX194</f>
        <v>ND</v>
      </c>
      <c r="AY261" t="str">
        <f>Model!AY194</f>
        <v>ND</v>
      </c>
      <c r="AZ261" t="str">
        <f>Model!AZ194</f>
        <v>ND</v>
      </c>
      <c r="BA261">
        <f>Model!BA194</f>
        <v>10.818915000000001</v>
      </c>
      <c r="BB261">
        <f>Model!BB194</f>
        <v>23.173062999999999</v>
      </c>
      <c r="BC261">
        <f>Model!BC194</f>
        <v>23.253751999999999</v>
      </c>
      <c r="BD261">
        <f>Model!BD194</f>
        <v>27.558011</v>
      </c>
      <c r="BE261">
        <f>Model!BE194</f>
        <v>28.108605000000001</v>
      </c>
      <c r="BF261">
        <f>Model!BF194</f>
        <v>28.728653999999999</v>
      </c>
      <c r="BG261">
        <f>Model!BG194</f>
        <v>29.200454000000001</v>
      </c>
      <c r="BH261">
        <f>Model!BH194</f>
        <v>33.410842000000002</v>
      </c>
      <c r="BI261">
        <f>Model!BI194</f>
        <v>33.876940000000005</v>
      </c>
      <c r="BJ261">
        <f>Model!BJ194</f>
        <v>34.476922000000002</v>
      </c>
      <c r="BK261">
        <f>Model!BK194</f>
        <v>35.218055999999997</v>
      </c>
      <c r="BL261">
        <f>Model!BL194</f>
        <v>39.260280000000002</v>
      </c>
      <c r="BM261">
        <f>Model!BM194</f>
        <v>39.402966000000006</v>
      </c>
      <c r="BN261">
        <f>Model!BN194</f>
        <v>39.730219999999996</v>
      </c>
      <c r="BO261">
        <f>Model!BO194</f>
        <v>40.263145000000002</v>
      </c>
      <c r="BP261">
        <f>Model!BP194</f>
        <v>40.628244000000002</v>
      </c>
      <c r="BQ261">
        <f>Model!BQ194</f>
        <v>40.795839999999998</v>
      </c>
      <c r="BR261">
        <f>Model!BR194</f>
        <v>175.399134</v>
      </c>
      <c r="BS261">
        <f>Model!BS194</f>
        <v>176.10000000000002</v>
      </c>
      <c r="BT261">
        <f>Model!BT194</f>
        <v>177</v>
      </c>
      <c r="BU261">
        <f>Model!BU194</f>
        <v>178.53114500000001</v>
      </c>
      <c r="BV261">
        <f>Model!BV194</f>
        <v>179.137137</v>
      </c>
      <c r="BW261">
        <f>Model!BW194</f>
        <v>180.14241900000002</v>
      </c>
      <c r="BX261">
        <f>Model!BX194</f>
        <v>181.25036</v>
      </c>
      <c r="BY261">
        <f>Model!BY194</f>
        <v>178.53114500000001</v>
      </c>
      <c r="BZ261">
        <f>Model!BZ194</f>
        <v>183.15799999999999</v>
      </c>
      <c r="CA261">
        <f>Model!CA194</f>
        <v>185.43899999999999</v>
      </c>
      <c r="CB261">
        <f>Model!CB194</f>
        <v>187.69200000000001</v>
      </c>
      <c r="CC261">
        <f>Model!CC194</f>
        <v>189.56892000000002</v>
      </c>
      <c r="CD261">
        <f>Model!CD194</f>
        <v>191.46460920000001</v>
      </c>
      <c r="CE261">
        <f>Model!CE194</f>
        <v>193.37925529200001</v>
      </c>
      <c r="CF261">
        <f>Model!CF194</f>
        <v>195.31304784492002</v>
      </c>
      <c r="CG261">
        <f>Model!CG194</f>
        <v>197.26617832336922</v>
      </c>
      <c r="CH261">
        <f>Model!CH194</f>
        <v>0</v>
      </c>
      <c r="CI261">
        <f>Model!CI194</f>
        <v>0</v>
      </c>
      <c r="CJ261">
        <f>Model!CJ194</f>
        <v>0</v>
      </c>
      <c r="CK261">
        <f>Model!CK194</f>
        <v>0</v>
      </c>
      <c r="CL261">
        <f>Model!CL194</f>
        <v>0</v>
      </c>
      <c r="CM261">
        <f>Model!CM194</f>
        <v>0</v>
      </c>
      <c r="CN261">
        <f>Model!CN194</f>
        <v>0</v>
      </c>
      <c r="CO261">
        <f>Model!CO194</f>
        <v>0</v>
      </c>
      <c r="CP261">
        <f>Model!CP194</f>
        <v>0</v>
      </c>
      <c r="CQ261">
        <f>Model!CQ194</f>
        <v>0</v>
      </c>
      <c r="CR261">
        <f>Model!CR194</f>
        <v>0</v>
      </c>
      <c r="CS261">
        <f>Model!CS194</f>
        <v>0</v>
      </c>
      <c r="CT261">
        <f>Model!CT194</f>
        <v>0</v>
      </c>
      <c r="CU261">
        <f>Model!CU194</f>
        <v>0</v>
      </c>
      <c r="CV261">
        <f>Model!CV194</f>
        <v>0</v>
      </c>
      <c r="CW261">
        <f>Model!CW194</f>
        <v>0</v>
      </c>
      <c r="CX261">
        <f>Model!CX194</f>
        <v>0</v>
      </c>
      <c r="CY261">
        <f>Model!CY194</f>
        <v>0</v>
      </c>
      <c r="CZ261">
        <f>Model!CZ194</f>
        <v>0</v>
      </c>
      <c r="DA261">
        <f>Model!DA194</f>
        <v>0</v>
      </c>
      <c r="DB261">
        <f>Model!DB194</f>
        <v>0</v>
      </c>
      <c r="DC261">
        <f>Model!DC194</f>
        <v>0</v>
      </c>
      <c r="DD261">
        <f>Model!DD194</f>
        <v>0</v>
      </c>
      <c r="DE261">
        <f>Model!DE194</f>
        <v>0</v>
      </c>
      <c r="DF261">
        <f>Model!DF194</f>
        <v>0</v>
      </c>
      <c r="DG261">
        <f>Model!DG194</f>
        <v>0</v>
      </c>
      <c r="DH261">
        <f>Model!DH194</f>
        <v>0</v>
      </c>
      <c r="DI261">
        <f>Model!DI194</f>
        <v>0</v>
      </c>
      <c r="DJ261">
        <f>Model!DJ194</f>
        <v>0</v>
      </c>
      <c r="DK261">
        <f>Model!DK194</f>
        <v>0</v>
      </c>
      <c r="DL261">
        <f>Model!DL194</f>
        <v>0</v>
      </c>
      <c r="DM261">
        <f>Model!DM194</f>
        <v>0</v>
      </c>
      <c r="DN261">
        <f>Model!DN194</f>
        <v>0</v>
      </c>
      <c r="DO261">
        <f>Model!DO194</f>
        <v>0</v>
      </c>
      <c r="DP261">
        <f>Model!DP194</f>
        <v>0</v>
      </c>
      <c r="DQ261" t="str">
        <f>Model!DQ194</f>
        <v>ND</v>
      </c>
      <c r="DR261" t="str">
        <f>Model!DR194</f>
        <v>ND</v>
      </c>
      <c r="DS261" t="str">
        <f>Model!DS194</f>
        <v>ND</v>
      </c>
      <c r="DT261" t="str">
        <f>Model!DT194</f>
        <v>ND</v>
      </c>
      <c r="DU261">
        <f>Model!DU194</f>
        <v>10.818915000000001</v>
      </c>
      <c r="DV261">
        <f>Model!DV194</f>
        <v>28.108605000000001</v>
      </c>
      <c r="DW261">
        <f>Model!DW194</f>
        <v>33.876940000000005</v>
      </c>
      <c r="DX261">
        <f>Model!DX194</f>
        <v>39.402966000000006</v>
      </c>
      <c r="DY261">
        <f>Model!DY194</f>
        <v>40.795839999999998</v>
      </c>
      <c r="DZ261">
        <f>Model!DZ194</f>
        <v>178.53114500000001</v>
      </c>
      <c r="EA261">
        <f>Model!EA194</f>
        <v>178.53114500000001</v>
      </c>
      <c r="EB261">
        <f>Model!EB194</f>
        <v>189.56892000000002</v>
      </c>
      <c r="EC261">
        <f>Model!EC194</f>
        <v>197.26617832336922</v>
      </c>
      <c r="ED261">
        <f>Model!ED194</f>
        <v>203.18416367307029</v>
      </c>
      <c r="EE261">
        <f>Model!EE194</f>
        <v>209.27968858326241</v>
      </c>
      <c r="EF261">
        <f>Model!EF194</f>
        <v>215.55807924076029</v>
      </c>
      <c r="EG261">
        <f>Model!EG194</f>
        <v>222.02482161798309</v>
      </c>
      <c r="EH261">
        <f>Model!EH194</f>
        <v>228.68556626652259</v>
      </c>
      <c r="EI261">
        <f>Model!EI194</f>
        <v>235.54613325451828</v>
      </c>
      <c r="EJ261">
        <f>Model!EJ194</f>
        <v>242.61251725215385</v>
      </c>
      <c r="EK261">
        <f>Model!EK194</f>
        <v>0</v>
      </c>
      <c r="EL261">
        <f>Model!EM194</f>
        <v>0</v>
      </c>
      <c r="EM261">
        <f>Model!EN194</f>
        <v>0</v>
      </c>
      <c r="EN261">
        <f>Model!EO194</f>
        <v>0</v>
      </c>
      <c r="EO261">
        <f>Model!EP194</f>
        <v>0</v>
      </c>
      <c r="EP261">
        <f>Model!EQ194</f>
        <v>0</v>
      </c>
      <c r="EQ261">
        <f>Model!ER194</f>
        <v>0</v>
      </c>
      <c r="ER261">
        <f>Model!ES194</f>
        <v>0</v>
      </c>
      <c r="ES261">
        <f>Model!ET194</f>
        <v>0</v>
      </c>
      <c r="ET261">
        <f>Model!EU194</f>
        <v>0</v>
      </c>
      <c r="EU261">
        <f>Model!EV194</f>
        <v>0</v>
      </c>
      <c r="EV261">
        <f>Model!EW194</f>
        <v>0</v>
      </c>
      <c r="EW261">
        <f>Model!EX194</f>
        <v>0</v>
      </c>
      <c r="EX261">
        <f>Model!EY194</f>
        <v>0</v>
      </c>
    </row>
    <row r="262" spans="1:154" hidden="1" outlineLevel="1">
      <c r="A262">
        <f>Model!A195</f>
        <v>0</v>
      </c>
      <c r="B262">
        <f>Model!B195</f>
        <v>0</v>
      </c>
      <c r="C262">
        <f>Model!C195</f>
        <v>0</v>
      </c>
      <c r="D262">
        <f>Model!D195</f>
        <v>0</v>
      </c>
      <c r="E262">
        <f>Model!E195</f>
        <v>0</v>
      </c>
      <c r="F262">
        <f>Model!F195</f>
        <v>0</v>
      </c>
      <c r="G262">
        <f>Model!G195</f>
        <v>0</v>
      </c>
      <c r="H262">
        <f>Model!H195</f>
        <v>0</v>
      </c>
      <c r="I262" t="str">
        <f>Model!I195</f>
        <v>Unrecorded Goodwill</v>
      </c>
      <c r="J262">
        <f>Model!J195</f>
        <v>0</v>
      </c>
      <c r="K262">
        <f>Model!K195</f>
        <v>0</v>
      </c>
      <c r="L262">
        <f>Model!L195</f>
        <v>0</v>
      </c>
      <c r="M262">
        <f>Model!M195</f>
        <v>0</v>
      </c>
      <c r="N262">
        <f>Model!N195</f>
        <v>0</v>
      </c>
      <c r="O262">
        <f>Model!O195</f>
        <v>0</v>
      </c>
      <c r="P262">
        <f>Model!P195</f>
        <v>0</v>
      </c>
      <c r="Q262">
        <f>Model!Q195</f>
        <v>0</v>
      </c>
      <c r="R262">
        <f>Model!R195</f>
        <v>0</v>
      </c>
      <c r="S262">
        <f>Model!S195</f>
        <v>0</v>
      </c>
      <c r="T262">
        <f>Model!T195</f>
        <v>0</v>
      </c>
      <c r="U262">
        <f>Model!U195</f>
        <v>0</v>
      </c>
      <c r="V262">
        <f>Model!V195</f>
        <v>0</v>
      </c>
      <c r="W262">
        <f>Model!W195</f>
        <v>0</v>
      </c>
      <c r="X262">
        <f>Model!X195</f>
        <v>0</v>
      </c>
      <c r="Y262">
        <f>Model!Y195</f>
        <v>0</v>
      </c>
      <c r="Z262">
        <f>Model!Z195</f>
        <v>0</v>
      </c>
      <c r="AA262">
        <f>Model!AA195</f>
        <v>0</v>
      </c>
      <c r="AB262">
        <f>Model!AB195</f>
        <v>0</v>
      </c>
      <c r="AC262">
        <f>Model!AC195</f>
        <v>0</v>
      </c>
      <c r="AD262">
        <f>Model!AD195</f>
        <v>0</v>
      </c>
      <c r="AE262">
        <f>Model!AE195</f>
        <v>0</v>
      </c>
      <c r="AF262">
        <f>Model!AF195</f>
        <v>0</v>
      </c>
      <c r="AG262">
        <f>Model!AG195</f>
        <v>0</v>
      </c>
      <c r="AH262">
        <f>Model!AH195</f>
        <v>0</v>
      </c>
      <c r="AI262">
        <f>Model!AI195</f>
        <v>0</v>
      </c>
      <c r="AJ262">
        <f>Model!AJ195</f>
        <v>0</v>
      </c>
      <c r="AK262">
        <f>Model!AK195</f>
        <v>0</v>
      </c>
      <c r="AL262">
        <f>Model!AL195</f>
        <v>0</v>
      </c>
      <c r="AM262">
        <f>Model!AM195</f>
        <v>0</v>
      </c>
      <c r="AN262">
        <f>Model!AN195</f>
        <v>0</v>
      </c>
      <c r="AO262">
        <f>Model!AO195</f>
        <v>0</v>
      </c>
      <c r="AP262">
        <f>Model!AP195</f>
        <v>0</v>
      </c>
      <c r="AQ262">
        <f>Model!AQ195</f>
        <v>0</v>
      </c>
      <c r="AR262">
        <f>Model!AR195</f>
        <v>0</v>
      </c>
      <c r="AS262">
        <f>Model!AS195</f>
        <v>0</v>
      </c>
      <c r="AT262" t="str">
        <f>Model!AT195</f>
        <v>ND</v>
      </c>
      <c r="AU262" t="str">
        <f>Model!AU195</f>
        <v>ND</v>
      </c>
      <c r="AV262" t="str">
        <f>Model!AV195</f>
        <v>ND</v>
      </c>
      <c r="AW262" t="str">
        <f>Model!AW195</f>
        <v>ND</v>
      </c>
      <c r="AX262" t="str">
        <f>Model!AX195</f>
        <v>ND</v>
      </c>
      <c r="AY262" t="str">
        <f>Model!AY195</f>
        <v>ND</v>
      </c>
      <c r="AZ262" t="str">
        <f>Model!AZ195</f>
        <v>ND</v>
      </c>
      <c r="BA262" t="str">
        <f>Model!BA195</f>
        <v>ND</v>
      </c>
      <c r="BB262" t="str">
        <f>Model!BB195</f>
        <v>ND</v>
      </c>
      <c r="BC262" t="str">
        <f>Model!BC195</f>
        <v>ND</v>
      </c>
      <c r="BD262" t="str">
        <f>Model!BD195</f>
        <v>ND</v>
      </c>
      <c r="BE262" t="str">
        <f>Model!BE195</f>
        <v>ND</v>
      </c>
      <c r="BF262" t="str">
        <f>Model!BF195</f>
        <v>ND</v>
      </c>
      <c r="BG262" t="str">
        <f>Model!BG195</f>
        <v>ND</v>
      </c>
      <c r="BH262" t="str">
        <f>Model!BH195</f>
        <v>ND</v>
      </c>
      <c r="BI262" t="str">
        <f>Model!BI195</f>
        <v>ND</v>
      </c>
      <c r="BJ262" t="str">
        <f>Model!BJ195</f>
        <v>ND</v>
      </c>
      <c r="BK262" t="str">
        <f>Model!BK195</f>
        <v>ND</v>
      </c>
      <c r="BL262" t="str">
        <f>Model!BL195</f>
        <v>ND</v>
      </c>
      <c r="BM262" t="str">
        <f>Model!BM195</f>
        <v>ND</v>
      </c>
      <c r="BN262" t="str">
        <f>Model!BN195</f>
        <v>ND</v>
      </c>
      <c r="BO262" t="str">
        <f>Model!BO195</f>
        <v>ND</v>
      </c>
      <c r="BP262" t="str">
        <f>Model!BP195</f>
        <v>ND</v>
      </c>
      <c r="BQ262" t="str">
        <f>Model!BQ195</f>
        <v>ND</v>
      </c>
      <c r="BR262" t="str">
        <f>Model!BR195</f>
        <v>ND</v>
      </c>
      <c r="BS262" t="str">
        <f>Model!BS195</f>
        <v>ND</v>
      </c>
      <c r="BT262" t="str">
        <f>Model!BT195</f>
        <v>ND</v>
      </c>
      <c r="BU262" t="str">
        <f>Model!BU195</f>
        <v>ND</v>
      </c>
      <c r="BV262" t="str">
        <f>Model!BV195</f>
        <v>ND</v>
      </c>
      <c r="BW262" t="str">
        <f>Model!BW195</f>
        <v>ND</v>
      </c>
      <c r="BX262" t="str">
        <f>Model!BX195</f>
        <v>ND</v>
      </c>
      <c r="BY262" t="str">
        <f>Model!BY195</f>
        <v>ND</v>
      </c>
      <c r="BZ262" t="str">
        <f>Model!BZ195</f>
        <v>ND</v>
      </c>
      <c r="CA262" t="str">
        <f>Model!CA195</f>
        <v>ND</v>
      </c>
      <c r="CB262" t="str">
        <f>Model!CB195</f>
        <v>ND</v>
      </c>
      <c r="CC262" t="str">
        <f>Model!CC195</f>
        <v>ND</v>
      </c>
      <c r="CD262" t="str">
        <f>Model!CD195</f>
        <v>ND</v>
      </c>
      <c r="CE262" t="str">
        <f>Model!CE195</f>
        <v>ND</v>
      </c>
      <c r="CF262" t="str">
        <f>Model!CF195</f>
        <v>ND</v>
      </c>
      <c r="CG262" t="str">
        <f>Model!CG195</f>
        <v>ND</v>
      </c>
      <c r="CH262">
        <f>Model!CH195</f>
        <v>0</v>
      </c>
      <c r="CI262">
        <f>Model!CI195</f>
        <v>0</v>
      </c>
      <c r="CJ262">
        <f>Model!CJ195</f>
        <v>0</v>
      </c>
      <c r="CK262">
        <f>Model!CK195</f>
        <v>0</v>
      </c>
      <c r="CL262">
        <f>Model!CL195</f>
        <v>0</v>
      </c>
      <c r="CM262">
        <f>Model!CM195</f>
        <v>0</v>
      </c>
      <c r="CN262">
        <f>Model!CN195</f>
        <v>0</v>
      </c>
      <c r="CO262">
        <f>Model!CO195</f>
        <v>0</v>
      </c>
      <c r="CP262">
        <f>Model!CP195</f>
        <v>0</v>
      </c>
      <c r="CQ262">
        <f>Model!CQ195</f>
        <v>0</v>
      </c>
      <c r="CR262">
        <f>Model!CR195</f>
        <v>0</v>
      </c>
      <c r="CS262">
        <f>Model!CS195</f>
        <v>0</v>
      </c>
      <c r="CT262">
        <f>Model!CT195</f>
        <v>0</v>
      </c>
      <c r="CU262">
        <f>Model!CU195</f>
        <v>0</v>
      </c>
      <c r="CV262">
        <f>Model!CV195</f>
        <v>0</v>
      </c>
      <c r="CW262">
        <f>Model!CW195</f>
        <v>0</v>
      </c>
      <c r="CX262">
        <f>Model!CX195</f>
        <v>0</v>
      </c>
      <c r="CY262">
        <f>Model!CY195</f>
        <v>0</v>
      </c>
      <c r="CZ262">
        <f>Model!CZ195</f>
        <v>0</v>
      </c>
      <c r="DA262">
        <f>Model!DA195</f>
        <v>0</v>
      </c>
      <c r="DB262">
        <f>Model!DB195</f>
        <v>0</v>
      </c>
      <c r="DC262">
        <f>Model!DC195</f>
        <v>0</v>
      </c>
      <c r="DD262">
        <f>Model!DD195</f>
        <v>0</v>
      </c>
      <c r="DE262">
        <f>Model!DE195</f>
        <v>0</v>
      </c>
      <c r="DF262">
        <f>Model!DF195</f>
        <v>0</v>
      </c>
      <c r="DG262">
        <f>Model!DG195</f>
        <v>0</v>
      </c>
      <c r="DH262">
        <f>Model!DH195</f>
        <v>0</v>
      </c>
      <c r="DI262">
        <f>Model!DI195</f>
        <v>0</v>
      </c>
      <c r="DJ262">
        <f>Model!DJ195</f>
        <v>0</v>
      </c>
      <c r="DK262">
        <f>Model!DK195</f>
        <v>0</v>
      </c>
      <c r="DL262">
        <f>Model!DL195</f>
        <v>0</v>
      </c>
      <c r="DM262">
        <f>Model!DM195</f>
        <v>0</v>
      </c>
      <c r="DN262">
        <f>Model!DN195</f>
        <v>0</v>
      </c>
      <c r="DO262">
        <f>Model!DO195</f>
        <v>0</v>
      </c>
      <c r="DP262">
        <f>Model!DP195</f>
        <v>0</v>
      </c>
      <c r="DQ262" t="str">
        <f>Model!DQ195</f>
        <v>ND</v>
      </c>
      <c r="DR262" t="str">
        <f>Model!DR195</f>
        <v>ND</v>
      </c>
      <c r="DS262" t="str">
        <f>Model!DS195</f>
        <v>ND</v>
      </c>
      <c r="DT262" t="str">
        <f>Model!DT195</f>
        <v>ND</v>
      </c>
      <c r="DU262" t="str">
        <f>Model!DU195</f>
        <v>ND</v>
      </c>
      <c r="DV262" t="str">
        <f>Model!DV195</f>
        <v>ND</v>
      </c>
      <c r="DW262" t="str">
        <f>Model!DW195</f>
        <v>ND</v>
      </c>
      <c r="DX262" t="str">
        <f>Model!DX195</f>
        <v>ND</v>
      </c>
      <c r="DY262" t="str">
        <f>Model!DY195</f>
        <v>ND</v>
      </c>
      <c r="DZ262" t="str">
        <f>Model!DZ195</f>
        <v>ND</v>
      </c>
      <c r="EA262" t="str">
        <f>Model!EA195</f>
        <v>ND</v>
      </c>
      <c r="EB262" t="str">
        <f>Model!EB195</f>
        <v>ND</v>
      </c>
      <c r="EC262" t="str">
        <f>Model!EC195</f>
        <v>ND</v>
      </c>
      <c r="ED262" t="str">
        <f>Model!ED195</f>
        <v>ND</v>
      </c>
      <c r="EE262" t="str">
        <f>Model!EE195</f>
        <v>ND</v>
      </c>
      <c r="EF262" t="str">
        <f>Model!EF195</f>
        <v>ND</v>
      </c>
      <c r="EG262" t="str">
        <f>Model!EG195</f>
        <v>ND</v>
      </c>
      <c r="EH262" t="str">
        <f>Model!EH195</f>
        <v>ND</v>
      </c>
      <c r="EI262" t="str">
        <f>Model!EI195</f>
        <v>ND</v>
      </c>
      <c r="EJ262" t="str">
        <f>Model!EJ195</f>
        <v>ND</v>
      </c>
      <c r="EK262">
        <f>Model!EK195</f>
        <v>0</v>
      </c>
      <c r="EL262">
        <f>Model!EM195</f>
        <v>0</v>
      </c>
      <c r="EM262">
        <f>Model!EN195</f>
        <v>0</v>
      </c>
      <c r="EN262">
        <f>Model!EO195</f>
        <v>0</v>
      </c>
      <c r="EO262">
        <f>Model!EP195</f>
        <v>0</v>
      </c>
      <c r="EP262">
        <f>Model!EQ195</f>
        <v>0</v>
      </c>
      <c r="EQ262">
        <f>Model!ER195</f>
        <v>0</v>
      </c>
      <c r="ER262">
        <f>Model!ES195</f>
        <v>0</v>
      </c>
      <c r="ES262">
        <f>Model!ET195</f>
        <v>0</v>
      </c>
      <c r="ET262">
        <f>Model!EU195</f>
        <v>0</v>
      </c>
      <c r="EU262">
        <f>Model!EV195</f>
        <v>0</v>
      </c>
      <c r="EV262">
        <f>Model!EW195</f>
        <v>0</v>
      </c>
      <c r="EW262">
        <f>Model!EX195</f>
        <v>0</v>
      </c>
      <c r="EX262">
        <f>Model!EY195</f>
        <v>0</v>
      </c>
    </row>
    <row r="263" spans="1:154" hidden="1" outlineLevel="1">
      <c r="A263">
        <f>Model!A196</f>
        <v>0</v>
      </c>
      <c r="B263">
        <f>Model!B196</f>
        <v>0</v>
      </c>
      <c r="C263">
        <f>Model!C196</f>
        <v>0</v>
      </c>
      <c r="D263">
        <f>Model!D196</f>
        <v>0</v>
      </c>
      <c r="E263">
        <f>Model!E196</f>
        <v>0</v>
      </c>
      <c r="F263">
        <f>Model!F196</f>
        <v>0</v>
      </c>
      <c r="G263">
        <f>Model!G196</f>
        <v>0</v>
      </c>
      <c r="H263">
        <f>Model!H196</f>
        <v>0</v>
      </c>
      <c r="I263" t="str">
        <f>Model!I196</f>
        <v>Proceeds from issuance</v>
      </c>
      <c r="J263">
        <f>Model!J196</f>
        <v>0</v>
      </c>
      <c r="K263">
        <f>Model!K196</f>
        <v>0</v>
      </c>
      <c r="L263">
        <f>Model!L196</f>
        <v>0</v>
      </c>
      <c r="M263">
        <f>Model!M196</f>
        <v>0</v>
      </c>
      <c r="N263">
        <f>Model!N196</f>
        <v>0</v>
      </c>
      <c r="O263">
        <f>Model!O196</f>
        <v>0</v>
      </c>
      <c r="P263">
        <f>Model!P196</f>
        <v>0</v>
      </c>
      <c r="Q263">
        <f>Model!Q196</f>
        <v>0</v>
      </c>
      <c r="R263">
        <f>Model!R196</f>
        <v>0</v>
      </c>
      <c r="S263">
        <f>Model!S196</f>
        <v>0</v>
      </c>
      <c r="T263">
        <f>Model!T196</f>
        <v>0</v>
      </c>
      <c r="U263">
        <f>Model!U196</f>
        <v>0</v>
      </c>
      <c r="V263">
        <f>Model!V196</f>
        <v>0</v>
      </c>
      <c r="W263">
        <f>Model!W196</f>
        <v>0</v>
      </c>
      <c r="X263">
        <f>Model!X196</f>
        <v>0</v>
      </c>
      <c r="Y263">
        <f>Model!Y196</f>
        <v>0</v>
      </c>
      <c r="Z263">
        <f>Model!Z196</f>
        <v>0</v>
      </c>
      <c r="AA263">
        <f>Model!AA196</f>
        <v>0</v>
      </c>
      <c r="AB263">
        <f>Model!AB196</f>
        <v>0</v>
      </c>
      <c r="AC263">
        <f>Model!AC196</f>
        <v>0</v>
      </c>
      <c r="AD263">
        <f>Model!AD196</f>
        <v>0</v>
      </c>
      <c r="AE263">
        <f>Model!AE196</f>
        <v>0</v>
      </c>
      <c r="AF263">
        <f>Model!AF196</f>
        <v>0</v>
      </c>
      <c r="AG263">
        <f>Model!AG196</f>
        <v>0</v>
      </c>
      <c r="AH263">
        <f>Model!AH196</f>
        <v>0</v>
      </c>
      <c r="AI263">
        <f>Model!AI196</f>
        <v>0</v>
      </c>
      <c r="AJ263">
        <f>Model!AJ196</f>
        <v>0</v>
      </c>
      <c r="AK263">
        <f>Model!AK196</f>
        <v>0</v>
      </c>
      <c r="AL263">
        <f>Model!AL196</f>
        <v>0</v>
      </c>
      <c r="AM263">
        <f>Model!AM196</f>
        <v>0</v>
      </c>
      <c r="AN263">
        <f>Model!AN196</f>
        <v>0</v>
      </c>
      <c r="AO263">
        <f>Model!AO196</f>
        <v>0</v>
      </c>
      <c r="AP263">
        <f>Model!AP196</f>
        <v>0</v>
      </c>
      <c r="AQ263">
        <f>Model!AQ196</f>
        <v>0</v>
      </c>
      <c r="AR263">
        <f>Model!AR196</f>
        <v>0</v>
      </c>
      <c r="AS263">
        <f>Model!AS196</f>
        <v>0</v>
      </c>
      <c r="AT263">
        <f>Model!AT196</f>
        <v>0</v>
      </c>
      <c r="AU263">
        <f>Model!AU196</f>
        <v>0</v>
      </c>
      <c r="AV263">
        <f>Model!AV196</f>
        <v>0</v>
      </c>
      <c r="AW263">
        <f>Model!AW196</f>
        <v>0</v>
      </c>
      <c r="AX263">
        <f>Model!AX196</f>
        <v>5.0000000000000001E-3</v>
      </c>
      <c r="AY263">
        <f>Model!AY196</f>
        <v>0.42199999999999999</v>
      </c>
      <c r="AZ263">
        <f>Model!AZ196</f>
        <v>0.15999999999999998</v>
      </c>
      <c r="BA263">
        <f>Model!BA196</f>
        <v>0.36300000000000004</v>
      </c>
      <c r="BB263">
        <f>Model!BB196</f>
        <v>0.65700000000000003</v>
      </c>
      <c r="BC263">
        <f>Model!BC196</f>
        <v>-1.5020000000000002</v>
      </c>
      <c r="BD263">
        <f>Model!BD196</f>
        <v>78.326999999999998</v>
      </c>
      <c r="BE263">
        <f>Model!BE196</f>
        <v>1.7230000000000008</v>
      </c>
      <c r="BF263">
        <f>Model!BF196</f>
        <v>2.9049999999999998</v>
      </c>
      <c r="BG263">
        <f>Model!BG196</f>
        <v>1.8880000000000003</v>
      </c>
      <c r="BH263">
        <f>Model!BH196</f>
        <v>158.62100000000001</v>
      </c>
      <c r="BI263">
        <f>Model!BI196</f>
        <v>0.76000000000000068</v>
      </c>
      <c r="BJ263">
        <f>Model!BJ196</f>
        <v>5.0570000000000004</v>
      </c>
      <c r="BK263">
        <f>Model!BK196</f>
        <v>3.8840000000000003</v>
      </c>
      <c r="BL263">
        <f>Model!BL196</f>
        <v>261.53800000000001</v>
      </c>
      <c r="BM263">
        <f>Model!BM196</f>
        <v>1.7700000000000031</v>
      </c>
      <c r="BN263">
        <f>Model!BN196</f>
        <v>5.2629999999999999</v>
      </c>
      <c r="BO263">
        <f>Model!BO196</f>
        <v>8.7639999999999993</v>
      </c>
      <c r="BP263">
        <f>Model!BP196</f>
        <v>6.9169999999999998</v>
      </c>
      <c r="BQ263">
        <f>Model!BQ196</f>
        <v>2.979000000000001</v>
      </c>
      <c r="BR263">
        <f>Model!BR196</f>
        <v>8.8209999999999997</v>
      </c>
      <c r="BS263">
        <f>Model!BS196</f>
        <v>5.3900000000000006</v>
      </c>
      <c r="BT263">
        <f>Model!BT196</f>
        <v>-3.6570000000000018</v>
      </c>
      <c r="BU263">
        <f>Model!BU196</f>
        <v>5.7189999999999994</v>
      </c>
      <c r="BV263">
        <f>Model!BV196</f>
        <v>1.5649999999999999</v>
      </c>
      <c r="BW263">
        <f>Model!BW196</f>
        <v>5.886000000000001</v>
      </c>
      <c r="BX263">
        <f>Model!BX196</f>
        <v>12.517999999999997</v>
      </c>
      <c r="BY263">
        <f>Model!BY196</f>
        <v>10.626000000000001</v>
      </c>
      <c r="BZ263">
        <f>Model!BZ196</f>
        <v>10.769</v>
      </c>
      <c r="CA263">
        <f>Model!CA196</f>
        <v>51.198999999999998</v>
      </c>
      <c r="CB263">
        <f>Model!CB196</f>
        <v>17.705000000000005</v>
      </c>
      <c r="CC263">
        <f>Model!CC196</f>
        <v>18.033000000000008</v>
      </c>
      <c r="CD263">
        <f>Model!CD196</f>
        <v>0</v>
      </c>
      <c r="CE263">
        <f>Model!CE196</f>
        <v>0</v>
      </c>
      <c r="CF263">
        <f>Model!CF196</f>
        <v>0</v>
      </c>
      <c r="CG263">
        <f>Model!CG196</f>
        <v>0</v>
      </c>
      <c r="CH263">
        <f>Model!CH196</f>
        <v>0</v>
      </c>
      <c r="CI263">
        <f>Model!CI196</f>
        <v>0</v>
      </c>
      <c r="CJ263">
        <f>Model!CJ196</f>
        <v>0</v>
      </c>
      <c r="CK263">
        <f>Model!CK196</f>
        <v>0</v>
      </c>
      <c r="CL263">
        <f>Model!CL196</f>
        <v>0</v>
      </c>
      <c r="CM263">
        <f>Model!CM196</f>
        <v>0</v>
      </c>
      <c r="CN263">
        <f>Model!CN196</f>
        <v>0</v>
      </c>
      <c r="CO263">
        <f>Model!CO196</f>
        <v>0</v>
      </c>
      <c r="CP263">
        <f>Model!CP196</f>
        <v>0</v>
      </c>
      <c r="CQ263">
        <f>Model!CQ196</f>
        <v>0</v>
      </c>
      <c r="CR263">
        <f>Model!CR196</f>
        <v>0</v>
      </c>
      <c r="CS263">
        <f>Model!CS196</f>
        <v>0</v>
      </c>
      <c r="CT263">
        <f>Model!CT196</f>
        <v>0</v>
      </c>
      <c r="CU263">
        <f>Model!CU196</f>
        <v>0</v>
      </c>
      <c r="CV263">
        <f>Model!CV196</f>
        <v>0</v>
      </c>
      <c r="CW263">
        <f>Model!CW196</f>
        <v>0</v>
      </c>
      <c r="CX263">
        <f>Model!CX196</f>
        <v>0</v>
      </c>
      <c r="CY263">
        <f>Model!CY196</f>
        <v>0</v>
      </c>
      <c r="CZ263">
        <f>Model!CZ196</f>
        <v>0</v>
      </c>
      <c r="DA263">
        <f>Model!DA196</f>
        <v>0</v>
      </c>
      <c r="DB263">
        <f>Model!DB196</f>
        <v>0</v>
      </c>
      <c r="DC263">
        <f>Model!DC196</f>
        <v>0</v>
      </c>
      <c r="DD263">
        <f>Model!DD196</f>
        <v>0</v>
      </c>
      <c r="DE263">
        <f>Model!DE196</f>
        <v>0</v>
      </c>
      <c r="DF263">
        <f>Model!DF196</f>
        <v>0</v>
      </c>
      <c r="DG263">
        <f>Model!DG196</f>
        <v>0</v>
      </c>
      <c r="DH263">
        <f>Model!DH196</f>
        <v>0</v>
      </c>
      <c r="DI263">
        <f>Model!DI196</f>
        <v>0</v>
      </c>
      <c r="DJ263">
        <f>Model!DJ196</f>
        <v>0</v>
      </c>
      <c r="DK263">
        <f>Model!DK196</f>
        <v>0</v>
      </c>
      <c r="DL263">
        <f>Model!DL196</f>
        <v>0</v>
      </c>
      <c r="DM263">
        <f>Model!DM196</f>
        <v>0</v>
      </c>
      <c r="DN263">
        <f>Model!DN196</f>
        <v>0</v>
      </c>
      <c r="DO263">
        <f>Model!DO196</f>
        <v>0</v>
      </c>
      <c r="DP263">
        <f>Model!DP196</f>
        <v>0</v>
      </c>
      <c r="DQ263">
        <f>Model!DQ196</f>
        <v>0</v>
      </c>
      <c r="DR263">
        <f>Model!DR196</f>
        <v>0</v>
      </c>
      <c r="DS263">
        <f>Model!DS196</f>
        <v>0.112</v>
      </c>
      <c r="DT263">
        <f>Model!DT196</f>
        <v>0.1</v>
      </c>
      <c r="DU263">
        <f>Model!DU196</f>
        <v>0.95</v>
      </c>
      <c r="DV263">
        <f>Model!DV196</f>
        <v>79.204999999999998</v>
      </c>
      <c r="DW263">
        <f>Model!DW196</f>
        <v>164.17400000000001</v>
      </c>
      <c r="DX263">
        <f>Model!DX196</f>
        <v>272.24900000000002</v>
      </c>
      <c r="DY263">
        <f>Model!DY196</f>
        <v>23.923000000000002</v>
      </c>
      <c r="DZ263">
        <f>Model!DZ196</f>
        <v>16.272999999999996</v>
      </c>
      <c r="EA263">
        <f>Model!EA196</f>
        <v>30.594999999999999</v>
      </c>
      <c r="EB263">
        <f>Model!EB196</f>
        <v>97.706000000000017</v>
      </c>
      <c r="EC263">
        <f>Model!EC196</f>
        <v>0</v>
      </c>
      <c r="ED263">
        <f>Model!ED196</f>
        <v>0</v>
      </c>
      <c r="EE263">
        <f>Model!EE196</f>
        <v>0</v>
      </c>
      <c r="EF263">
        <f>Model!EF196</f>
        <v>0</v>
      </c>
      <c r="EG263">
        <f>Model!EG196</f>
        <v>0</v>
      </c>
      <c r="EH263">
        <f>Model!EH196</f>
        <v>0</v>
      </c>
      <c r="EI263">
        <f>Model!EI196</f>
        <v>0</v>
      </c>
      <c r="EJ263">
        <f>Model!EJ196</f>
        <v>0</v>
      </c>
      <c r="EK263">
        <f>Model!EK196</f>
        <v>0</v>
      </c>
      <c r="EL263">
        <f>Model!EM196</f>
        <v>0</v>
      </c>
      <c r="EM263">
        <f>Model!EN196</f>
        <v>0</v>
      </c>
      <c r="EN263">
        <f>Model!EO196</f>
        <v>0</v>
      </c>
      <c r="EO263">
        <f>Model!EP196</f>
        <v>0</v>
      </c>
      <c r="EP263">
        <f>Model!EQ196</f>
        <v>0</v>
      </c>
      <c r="EQ263">
        <f>Model!ER196</f>
        <v>0</v>
      </c>
      <c r="ER263">
        <f>Model!ES196</f>
        <v>0</v>
      </c>
      <c r="ES263">
        <f>Model!ET196</f>
        <v>0</v>
      </c>
      <c r="ET263">
        <f>Model!EU196</f>
        <v>0</v>
      </c>
      <c r="EU263">
        <f>Model!EV196</f>
        <v>0</v>
      </c>
      <c r="EV263">
        <f>Model!EW196</f>
        <v>0</v>
      </c>
      <c r="EW263">
        <f>Model!EX196</f>
        <v>0</v>
      </c>
      <c r="EX263">
        <f>Model!EY196</f>
        <v>0</v>
      </c>
    </row>
    <row r="264" spans="1:154" hidden="1" outlineLevel="1">
      <c r="A264">
        <f>Model!A197</f>
        <v>0</v>
      </c>
      <c r="B264">
        <f>Model!B197</f>
        <v>0</v>
      </c>
      <c r="C264">
        <f>Model!C197</f>
        <v>0</v>
      </c>
      <c r="D264">
        <f>Model!D197</f>
        <v>0</v>
      </c>
      <c r="E264">
        <f>Model!E197</f>
        <v>0</v>
      </c>
      <c r="F264">
        <f>Model!F197</f>
        <v>0</v>
      </c>
      <c r="G264">
        <f>Model!G197</f>
        <v>0</v>
      </c>
      <c r="H264">
        <f>Model!H197</f>
        <v>0</v>
      </c>
      <c r="I264" t="str">
        <f>Model!I197</f>
        <v>Common dividends</v>
      </c>
      <c r="J264">
        <f>Model!J197</f>
        <v>0</v>
      </c>
      <c r="K264">
        <f>Model!K197</f>
        <v>0</v>
      </c>
      <c r="L264">
        <f>Model!L197</f>
        <v>0</v>
      </c>
      <c r="M264">
        <f>Model!M197</f>
        <v>0</v>
      </c>
      <c r="N264">
        <f>Model!N197</f>
        <v>0</v>
      </c>
      <c r="O264">
        <f>Model!O197</f>
        <v>0</v>
      </c>
      <c r="P264">
        <f>Model!P197</f>
        <v>0</v>
      </c>
      <c r="Q264">
        <f>Model!Q197</f>
        <v>0</v>
      </c>
      <c r="R264">
        <f>Model!R197</f>
        <v>0</v>
      </c>
      <c r="S264">
        <f>Model!S197</f>
        <v>0</v>
      </c>
      <c r="T264">
        <f>Model!T197</f>
        <v>0</v>
      </c>
      <c r="U264">
        <f>Model!U197</f>
        <v>0</v>
      </c>
      <c r="V264">
        <f>Model!V197</f>
        <v>0</v>
      </c>
      <c r="W264">
        <f>Model!W197</f>
        <v>0</v>
      </c>
      <c r="X264">
        <f>Model!X197</f>
        <v>0</v>
      </c>
      <c r="Y264">
        <f>Model!Y197</f>
        <v>0</v>
      </c>
      <c r="Z264">
        <f>Model!Z197</f>
        <v>0</v>
      </c>
      <c r="AA264">
        <f>Model!AA197</f>
        <v>0</v>
      </c>
      <c r="AB264">
        <f>Model!AB197</f>
        <v>0</v>
      </c>
      <c r="AC264">
        <f>Model!AC197</f>
        <v>0</v>
      </c>
      <c r="AD264">
        <f>Model!AD197</f>
        <v>0</v>
      </c>
      <c r="AE264">
        <f>Model!AE197</f>
        <v>0</v>
      </c>
      <c r="AF264">
        <f>Model!AF197</f>
        <v>0</v>
      </c>
      <c r="AG264">
        <f>Model!AG197</f>
        <v>0</v>
      </c>
      <c r="AH264">
        <f>Model!AH197</f>
        <v>0</v>
      </c>
      <c r="AI264">
        <f>Model!AI197</f>
        <v>0</v>
      </c>
      <c r="AJ264">
        <f>Model!AJ197</f>
        <v>0</v>
      </c>
      <c r="AK264">
        <f>Model!AK197</f>
        <v>0</v>
      </c>
      <c r="AL264">
        <f>Model!AL197</f>
        <v>0</v>
      </c>
      <c r="AM264">
        <f>Model!AM197</f>
        <v>0</v>
      </c>
      <c r="AN264">
        <f>Model!AN197</f>
        <v>0</v>
      </c>
      <c r="AO264">
        <f>Model!AO197</f>
        <v>0</v>
      </c>
      <c r="AP264">
        <f>Model!AP197</f>
        <v>0</v>
      </c>
      <c r="AQ264">
        <f>Model!AQ197</f>
        <v>0</v>
      </c>
      <c r="AR264">
        <f>Model!AR197</f>
        <v>0</v>
      </c>
      <c r="AS264">
        <f>Model!AS197</f>
        <v>0</v>
      </c>
      <c r="AT264">
        <f>Model!AT197</f>
        <v>0</v>
      </c>
      <c r="AU264">
        <f>Model!AU197</f>
        <v>0</v>
      </c>
      <c r="AV264">
        <f>Model!AV197</f>
        <v>0</v>
      </c>
      <c r="AW264">
        <f>Model!AW197</f>
        <v>0</v>
      </c>
      <c r="AX264">
        <f>Model!AX197</f>
        <v>0</v>
      </c>
      <c r="AY264">
        <f>Model!AY197</f>
        <v>0</v>
      </c>
      <c r="AZ264">
        <f>Model!AZ197</f>
        <v>0</v>
      </c>
      <c r="BA264">
        <f>Model!BA197</f>
        <v>0</v>
      </c>
      <c r="BB264">
        <f>Model!BB197</f>
        <v>0</v>
      </c>
      <c r="BC264">
        <f>Model!BC197</f>
        <v>0</v>
      </c>
      <c r="BD264">
        <f>Model!BD197</f>
        <v>0</v>
      </c>
      <c r="BE264">
        <f>Model!BE197</f>
        <v>0</v>
      </c>
      <c r="BF264">
        <f>Model!BF197</f>
        <v>0</v>
      </c>
      <c r="BG264">
        <f>Model!BG197</f>
        <v>0</v>
      </c>
      <c r="BH264">
        <f>Model!BH197</f>
        <v>0</v>
      </c>
      <c r="BI264">
        <f>Model!BI197</f>
        <v>0</v>
      </c>
      <c r="BJ264">
        <f>Model!BJ197</f>
        <v>0</v>
      </c>
      <c r="BK264">
        <f>Model!BK197</f>
        <v>0</v>
      </c>
      <c r="BL264">
        <f>Model!BL197</f>
        <v>0</v>
      </c>
      <c r="BM264">
        <f>Model!BM197</f>
        <v>0</v>
      </c>
      <c r="BN264">
        <f>Model!BN197</f>
        <v>0</v>
      </c>
      <c r="BO264">
        <f>Model!BO197</f>
        <v>0</v>
      </c>
      <c r="BP264">
        <f>Model!BP197</f>
        <v>0</v>
      </c>
      <c r="BQ264">
        <f>Model!BQ197</f>
        <v>0</v>
      </c>
      <c r="BR264">
        <f>Model!BR197</f>
        <v>0</v>
      </c>
      <c r="BS264">
        <f>Model!BS197</f>
        <v>0</v>
      </c>
      <c r="BT264">
        <f>Model!BT197</f>
        <v>0</v>
      </c>
      <c r="BU264">
        <f>Model!BU197</f>
        <v>0</v>
      </c>
      <c r="BV264">
        <f>Model!BV197</f>
        <v>0</v>
      </c>
      <c r="BW264">
        <f>Model!BW197</f>
        <v>0</v>
      </c>
      <c r="BX264">
        <f>Model!BX197</f>
        <v>0</v>
      </c>
      <c r="BY264">
        <f>Model!BY197</f>
        <v>0</v>
      </c>
      <c r="BZ264">
        <f>Model!BZ197</f>
        <v>0</v>
      </c>
      <c r="CA264">
        <f>Model!CA197</f>
        <v>0</v>
      </c>
      <c r="CB264">
        <f>Model!CB197</f>
        <v>0</v>
      </c>
      <c r="CC264">
        <f>Model!CC197</f>
        <v>0</v>
      </c>
      <c r="CD264">
        <f>Model!CD197</f>
        <v>0</v>
      </c>
      <c r="CE264">
        <f>Model!CE197</f>
        <v>0</v>
      </c>
      <c r="CF264">
        <f>Model!CF197</f>
        <v>0</v>
      </c>
      <c r="CG264">
        <f>Model!CG197</f>
        <v>0</v>
      </c>
      <c r="CH264">
        <f>Model!CH197</f>
        <v>0</v>
      </c>
      <c r="CI264">
        <f>Model!CI197</f>
        <v>0</v>
      </c>
      <c r="CJ264">
        <f>Model!CJ197</f>
        <v>0</v>
      </c>
      <c r="CK264">
        <f>Model!CK197</f>
        <v>0</v>
      </c>
      <c r="CL264">
        <f>Model!CL197</f>
        <v>0</v>
      </c>
      <c r="CM264">
        <f>Model!CM197</f>
        <v>0</v>
      </c>
      <c r="CN264">
        <f>Model!CN197</f>
        <v>0</v>
      </c>
      <c r="CO264">
        <f>Model!CO197</f>
        <v>0</v>
      </c>
      <c r="CP264">
        <f>Model!CP197</f>
        <v>0</v>
      </c>
      <c r="CQ264">
        <f>Model!CQ197</f>
        <v>0</v>
      </c>
      <c r="CR264">
        <f>Model!CR197</f>
        <v>0</v>
      </c>
      <c r="CS264">
        <f>Model!CS197</f>
        <v>0</v>
      </c>
      <c r="CT264">
        <f>Model!CT197</f>
        <v>0</v>
      </c>
      <c r="CU264">
        <f>Model!CU197</f>
        <v>0</v>
      </c>
      <c r="CV264">
        <f>Model!CV197</f>
        <v>0</v>
      </c>
      <c r="CW264">
        <f>Model!CW197</f>
        <v>0</v>
      </c>
      <c r="CX264">
        <f>Model!CX197</f>
        <v>0</v>
      </c>
      <c r="CY264">
        <f>Model!CY197</f>
        <v>0</v>
      </c>
      <c r="CZ264">
        <f>Model!CZ197</f>
        <v>0</v>
      </c>
      <c r="DA264">
        <f>Model!DA197</f>
        <v>0</v>
      </c>
      <c r="DB264">
        <f>Model!DB197</f>
        <v>0</v>
      </c>
      <c r="DC264">
        <f>Model!DC197</f>
        <v>0</v>
      </c>
      <c r="DD264">
        <f>Model!DD197</f>
        <v>0</v>
      </c>
      <c r="DE264">
        <f>Model!DE197</f>
        <v>0</v>
      </c>
      <c r="DF264">
        <f>Model!DF197</f>
        <v>0</v>
      </c>
      <c r="DG264">
        <f>Model!DG197</f>
        <v>0</v>
      </c>
      <c r="DH264">
        <f>Model!DH197</f>
        <v>0</v>
      </c>
      <c r="DI264">
        <f>Model!DI197</f>
        <v>0</v>
      </c>
      <c r="DJ264">
        <f>Model!DJ197</f>
        <v>0</v>
      </c>
      <c r="DK264">
        <f>Model!DK197</f>
        <v>0</v>
      </c>
      <c r="DL264">
        <f>Model!DL197</f>
        <v>0</v>
      </c>
      <c r="DM264">
        <f>Model!DM197</f>
        <v>0</v>
      </c>
      <c r="DN264">
        <f>Model!DN197</f>
        <v>0</v>
      </c>
      <c r="DO264">
        <f>Model!DO197</f>
        <v>0</v>
      </c>
      <c r="DP264">
        <f>Model!DP197</f>
        <v>0</v>
      </c>
      <c r="DQ264">
        <f>Model!DQ197</f>
        <v>0</v>
      </c>
      <c r="DR264">
        <f>Model!DR197</f>
        <v>0</v>
      </c>
      <c r="DS264">
        <f>Model!DS197</f>
        <v>0</v>
      </c>
      <c r="DT264">
        <f>Model!DT197</f>
        <v>0</v>
      </c>
      <c r="DU264">
        <f>Model!DU197</f>
        <v>0</v>
      </c>
      <c r="DV264">
        <f>Model!DV197</f>
        <v>0</v>
      </c>
      <c r="DW264">
        <f>Model!DW197</f>
        <v>0</v>
      </c>
      <c r="DX264">
        <f>Model!DX197</f>
        <v>0</v>
      </c>
      <c r="DY264">
        <f>Model!DY197</f>
        <v>0</v>
      </c>
      <c r="DZ264">
        <f>Model!DZ197</f>
        <v>0</v>
      </c>
      <c r="EA264">
        <f>Model!EA197</f>
        <v>0</v>
      </c>
      <c r="EB264">
        <f>Model!EB197</f>
        <v>0</v>
      </c>
      <c r="EC264">
        <f>Model!EC197</f>
        <v>0</v>
      </c>
      <c r="ED264">
        <f>Model!ED197</f>
        <v>0</v>
      </c>
      <c r="EE264">
        <f>Model!EE197</f>
        <v>0</v>
      </c>
      <c r="EF264">
        <f>Model!EF197</f>
        <v>0</v>
      </c>
      <c r="EG264">
        <f>Model!EG197</f>
        <v>0</v>
      </c>
      <c r="EH264">
        <f>Model!EH197</f>
        <v>0</v>
      </c>
      <c r="EI264">
        <f>Model!EI197</f>
        <v>0</v>
      </c>
      <c r="EJ264">
        <f>Model!EJ197</f>
        <v>0</v>
      </c>
      <c r="EK264">
        <f>Model!EK197</f>
        <v>0</v>
      </c>
      <c r="EL264">
        <f>Model!EM197</f>
        <v>0</v>
      </c>
      <c r="EM264">
        <f>Model!EN197</f>
        <v>0</v>
      </c>
      <c r="EN264">
        <f>Model!EO197</f>
        <v>0</v>
      </c>
      <c r="EO264">
        <f>Model!EP197</f>
        <v>0</v>
      </c>
      <c r="EP264">
        <f>Model!EQ197</f>
        <v>0</v>
      </c>
      <c r="EQ264">
        <f>Model!ER197</f>
        <v>0</v>
      </c>
      <c r="ER264">
        <f>Model!ES197</f>
        <v>0</v>
      </c>
      <c r="ES264">
        <f>Model!ET197</f>
        <v>0</v>
      </c>
      <c r="ET264">
        <f>Model!EU197</f>
        <v>0</v>
      </c>
      <c r="EU264">
        <f>Model!EV197</f>
        <v>0</v>
      </c>
      <c r="EV264">
        <f>Model!EW197</f>
        <v>0</v>
      </c>
      <c r="EW264">
        <f>Model!EX197</f>
        <v>0</v>
      </c>
      <c r="EX264">
        <f>Model!EY197</f>
        <v>0</v>
      </c>
    </row>
    <row r="265" spans="1:154" hidden="1" outlineLevel="1">
      <c r="A265">
        <f>Model!A198</f>
        <v>0</v>
      </c>
      <c r="B265">
        <f>Model!B198</f>
        <v>0</v>
      </c>
      <c r="C265">
        <f>Model!C198</f>
        <v>0</v>
      </c>
      <c r="D265">
        <f>Model!D198</f>
        <v>0</v>
      </c>
      <c r="E265">
        <f>Model!E198</f>
        <v>0</v>
      </c>
      <c r="F265">
        <f>Model!F198</f>
        <v>0</v>
      </c>
      <c r="G265">
        <f>Model!G198</f>
        <v>0</v>
      </c>
      <c r="H265">
        <f>Model!H198</f>
        <v>0</v>
      </c>
      <c r="I265">
        <f>Model!I198</f>
        <v>0</v>
      </c>
      <c r="J265">
        <f>Model!J198</f>
        <v>0</v>
      </c>
      <c r="K265">
        <f>Model!K198</f>
        <v>0</v>
      </c>
      <c r="L265">
        <f>Model!L198</f>
        <v>0</v>
      </c>
      <c r="M265">
        <f>Model!M198</f>
        <v>0</v>
      </c>
      <c r="N265">
        <f>Model!N198</f>
        <v>0</v>
      </c>
      <c r="O265">
        <f>Model!O198</f>
        <v>0</v>
      </c>
      <c r="P265">
        <f>Model!P198</f>
        <v>0</v>
      </c>
      <c r="Q265">
        <f>Model!Q198</f>
        <v>0</v>
      </c>
      <c r="R265">
        <f>Model!R198</f>
        <v>0</v>
      </c>
      <c r="S265">
        <f>Model!S198</f>
        <v>0</v>
      </c>
      <c r="T265">
        <f>Model!T198</f>
        <v>0</v>
      </c>
      <c r="U265">
        <f>Model!U198</f>
        <v>0</v>
      </c>
      <c r="V265">
        <f>Model!V198</f>
        <v>0</v>
      </c>
      <c r="W265">
        <f>Model!W198</f>
        <v>0</v>
      </c>
      <c r="X265">
        <f>Model!X198</f>
        <v>0</v>
      </c>
      <c r="Y265">
        <f>Model!Y198</f>
        <v>0</v>
      </c>
      <c r="Z265">
        <f>Model!Z198</f>
        <v>0</v>
      </c>
      <c r="AA265">
        <f>Model!AA198</f>
        <v>0</v>
      </c>
      <c r="AB265">
        <f>Model!AB198</f>
        <v>0</v>
      </c>
      <c r="AC265">
        <f>Model!AC198</f>
        <v>0</v>
      </c>
      <c r="AD265">
        <f>Model!AD198</f>
        <v>0</v>
      </c>
      <c r="AE265">
        <f>Model!AE198</f>
        <v>0</v>
      </c>
      <c r="AF265">
        <f>Model!AF198</f>
        <v>0</v>
      </c>
      <c r="AG265">
        <f>Model!AG198</f>
        <v>0</v>
      </c>
      <c r="AH265">
        <f>Model!AH198</f>
        <v>0</v>
      </c>
      <c r="AI265">
        <f>Model!AI198</f>
        <v>0</v>
      </c>
      <c r="AJ265">
        <f>Model!AJ198</f>
        <v>0</v>
      </c>
      <c r="AK265">
        <f>Model!AK198</f>
        <v>0</v>
      </c>
      <c r="AL265">
        <f>Model!AL198</f>
        <v>0</v>
      </c>
      <c r="AM265">
        <f>Model!AM198</f>
        <v>0</v>
      </c>
      <c r="AN265">
        <f>Model!AN198</f>
        <v>0</v>
      </c>
      <c r="AO265">
        <f>Model!AO198</f>
        <v>0</v>
      </c>
      <c r="AP265">
        <f>Model!AP198</f>
        <v>0</v>
      </c>
      <c r="AQ265">
        <f>Model!AQ198</f>
        <v>0</v>
      </c>
      <c r="AR265">
        <f>Model!AR198</f>
        <v>0</v>
      </c>
      <c r="AS265">
        <f>Model!AS198</f>
        <v>0</v>
      </c>
      <c r="AT265">
        <f>Model!AT198</f>
        <v>0</v>
      </c>
      <c r="AU265">
        <f>Model!AU198</f>
        <v>0</v>
      </c>
      <c r="AV265">
        <f>Model!AV198</f>
        <v>0</v>
      </c>
      <c r="AW265">
        <f>Model!AW198</f>
        <v>0</v>
      </c>
      <c r="AX265">
        <f>Model!AX198</f>
        <v>0</v>
      </c>
      <c r="AY265">
        <f>Model!AY198</f>
        <v>0</v>
      </c>
      <c r="AZ265">
        <f>Model!AZ198</f>
        <v>0</v>
      </c>
      <c r="BA265">
        <f>Model!BA198</f>
        <v>0</v>
      </c>
      <c r="BB265">
        <f>Model!BB198</f>
        <v>0</v>
      </c>
      <c r="BC265">
        <f>Model!BC198</f>
        <v>0</v>
      </c>
      <c r="BD265">
        <f>Model!BD198</f>
        <v>0</v>
      </c>
      <c r="BE265">
        <f>Model!BE198</f>
        <v>0</v>
      </c>
      <c r="BF265">
        <f>Model!BF198</f>
        <v>0</v>
      </c>
      <c r="BG265">
        <f>Model!BG198</f>
        <v>0</v>
      </c>
      <c r="BH265">
        <f>Model!BH198</f>
        <v>0</v>
      </c>
      <c r="BI265">
        <f>Model!BI198</f>
        <v>0</v>
      </c>
      <c r="BJ265">
        <f>Model!BJ198</f>
        <v>0</v>
      </c>
      <c r="BK265">
        <f>Model!BK198</f>
        <v>0</v>
      </c>
      <c r="BL265">
        <f>Model!BL198</f>
        <v>0</v>
      </c>
      <c r="BM265">
        <f>Model!BM198</f>
        <v>0</v>
      </c>
      <c r="BN265">
        <f>Model!BN198</f>
        <v>0</v>
      </c>
      <c r="BO265">
        <f>Model!BO198</f>
        <v>0</v>
      </c>
      <c r="BP265">
        <f>Model!BP198</f>
        <v>0</v>
      </c>
      <c r="BQ265">
        <f>Model!BQ198</f>
        <v>0</v>
      </c>
      <c r="BR265">
        <f>Model!BR198</f>
        <v>0</v>
      </c>
      <c r="BS265">
        <f>Model!BS198</f>
        <v>0</v>
      </c>
      <c r="BT265">
        <f>Model!BT198</f>
        <v>0</v>
      </c>
      <c r="BU265">
        <f>Model!BU198</f>
        <v>0</v>
      </c>
      <c r="BV265">
        <f>Model!BV198</f>
        <v>0</v>
      </c>
      <c r="BW265">
        <f>Model!BW198</f>
        <v>0</v>
      </c>
      <c r="BX265">
        <f>Model!BX198</f>
        <v>0</v>
      </c>
      <c r="BY265">
        <f>Model!BY198</f>
        <v>0</v>
      </c>
      <c r="BZ265">
        <f>Model!BZ198</f>
        <v>0</v>
      </c>
      <c r="CA265">
        <f>Model!CA198</f>
        <v>0</v>
      </c>
      <c r="CB265">
        <f>Model!CB198</f>
        <v>0</v>
      </c>
      <c r="CC265">
        <f>Model!CC198</f>
        <v>0</v>
      </c>
      <c r="CD265">
        <f>Model!CD198</f>
        <v>0</v>
      </c>
      <c r="CE265">
        <f>Model!CE198</f>
        <v>0</v>
      </c>
      <c r="CF265">
        <f>Model!CF198</f>
        <v>0</v>
      </c>
      <c r="CG265">
        <f>Model!CG198</f>
        <v>0</v>
      </c>
      <c r="CH265">
        <f>Model!CH198</f>
        <v>0</v>
      </c>
      <c r="CI265">
        <f>Model!CI198</f>
        <v>0</v>
      </c>
      <c r="CJ265">
        <f>Model!CJ198</f>
        <v>0</v>
      </c>
      <c r="CK265">
        <f>Model!CK198</f>
        <v>0</v>
      </c>
      <c r="CL265">
        <f>Model!CL198</f>
        <v>0</v>
      </c>
      <c r="CM265">
        <f>Model!CM198</f>
        <v>0</v>
      </c>
      <c r="CN265">
        <f>Model!CN198</f>
        <v>0</v>
      </c>
      <c r="CO265">
        <f>Model!CO198</f>
        <v>0</v>
      </c>
      <c r="CP265">
        <f>Model!CP198</f>
        <v>0</v>
      </c>
      <c r="CQ265">
        <f>Model!CQ198</f>
        <v>0</v>
      </c>
      <c r="CR265">
        <f>Model!CR198</f>
        <v>0</v>
      </c>
      <c r="CS265">
        <f>Model!CS198</f>
        <v>0</v>
      </c>
      <c r="CT265">
        <f>Model!CT198</f>
        <v>0</v>
      </c>
      <c r="CU265">
        <f>Model!CU198</f>
        <v>0</v>
      </c>
      <c r="CV265">
        <f>Model!CV198</f>
        <v>0</v>
      </c>
      <c r="CW265">
        <f>Model!CW198</f>
        <v>0</v>
      </c>
      <c r="CX265">
        <f>Model!CX198</f>
        <v>0</v>
      </c>
      <c r="CY265">
        <f>Model!CY198</f>
        <v>0</v>
      </c>
      <c r="CZ265">
        <f>Model!CZ198</f>
        <v>0</v>
      </c>
      <c r="DA265">
        <f>Model!DA198</f>
        <v>0</v>
      </c>
      <c r="DB265">
        <f>Model!DB198</f>
        <v>0</v>
      </c>
      <c r="DC265">
        <f>Model!DC198</f>
        <v>0</v>
      </c>
      <c r="DD265">
        <f>Model!DD198</f>
        <v>0</v>
      </c>
      <c r="DE265">
        <f>Model!DE198</f>
        <v>0</v>
      </c>
      <c r="DF265">
        <f>Model!DF198</f>
        <v>0</v>
      </c>
      <c r="DG265">
        <f>Model!DG198</f>
        <v>0</v>
      </c>
      <c r="DH265">
        <f>Model!DH198</f>
        <v>0</v>
      </c>
      <c r="DI265">
        <f>Model!DI198</f>
        <v>0</v>
      </c>
      <c r="DJ265">
        <f>Model!DJ198</f>
        <v>0</v>
      </c>
      <c r="DK265">
        <f>Model!DK198</f>
        <v>0</v>
      </c>
      <c r="DL265">
        <f>Model!DL198</f>
        <v>0</v>
      </c>
      <c r="DM265">
        <f>Model!DM198</f>
        <v>0</v>
      </c>
      <c r="DN265">
        <f>Model!DN198</f>
        <v>0</v>
      </c>
      <c r="DO265">
        <f>Model!DO198</f>
        <v>0</v>
      </c>
      <c r="DP265">
        <f>Model!DP198</f>
        <v>0</v>
      </c>
      <c r="DQ265">
        <f>Model!DQ198</f>
        <v>0</v>
      </c>
      <c r="DR265">
        <f>Model!DR198</f>
        <v>0</v>
      </c>
      <c r="DS265">
        <f>Model!DS198</f>
        <v>0</v>
      </c>
      <c r="DT265">
        <f>Model!DT198</f>
        <v>0</v>
      </c>
      <c r="DU265">
        <f>Model!DU198</f>
        <v>0</v>
      </c>
      <c r="DV265">
        <f>Model!DV198</f>
        <v>0</v>
      </c>
      <c r="DW265">
        <f>Model!DW198</f>
        <v>0</v>
      </c>
      <c r="DX265">
        <f>Model!DX198</f>
        <v>0</v>
      </c>
      <c r="DY265">
        <f>Model!DY198</f>
        <v>0</v>
      </c>
      <c r="DZ265">
        <f>Model!DZ198</f>
        <v>0</v>
      </c>
      <c r="EA265">
        <f>Model!EA198</f>
        <v>0</v>
      </c>
      <c r="EB265">
        <f>Model!EB198</f>
        <v>0</v>
      </c>
      <c r="EC265">
        <f>Model!EC198</f>
        <v>0</v>
      </c>
      <c r="ED265">
        <f>Model!ED198</f>
        <v>0</v>
      </c>
      <c r="EE265">
        <f>Model!EE198</f>
        <v>0</v>
      </c>
      <c r="EF265">
        <f>Model!EF198</f>
        <v>0</v>
      </c>
      <c r="EG265">
        <f>Model!EG198</f>
        <v>0</v>
      </c>
      <c r="EH265">
        <f>Model!EH198</f>
        <v>0</v>
      </c>
      <c r="EI265">
        <f>Model!EI198</f>
        <v>0</v>
      </c>
      <c r="EJ265">
        <f>Model!EJ198</f>
        <v>0</v>
      </c>
      <c r="EK265">
        <f>Model!EK198</f>
        <v>0</v>
      </c>
      <c r="EL265">
        <f>Model!EM198</f>
        <v>0</v>
      </c>
      <c r="EM265">
        <f>Model!EN198</f>
        <v>0</v>
      </c>
      <c r="EN265">
        <f>Model!EO198</f>
        <v>0</v>
      </c>
      <c r="EO265">
        <f>Model!EP198</f>
        <v>0</v>
      </c>
      <c r="EP265">
        <f>Model!EQ198</f>
        <v>0</v>
      </c>
      <c r="EQ265">
        <f>Model!ER198</f>
        <v>0</v>
      </c>
      <c r="ER265">
        <f>Model!ES198</f>
        <v>0</v>
      </c>
      <c r="ES265">
        <f>Model!ET198</f>
        <v>0</v>
      </c>
      <c r="ET265">
        <f>Model!EU198</f>
        <v>0</v>
      </c>
      <c r="EU265">
        <f>Model!EV198</f>
        <v>0</v>
      </c>
      <c r="EV265">
        <f>Model!EW198</f>
        <v>0</v>
      </c>
      <c r="EW265">
        <f>Model!EX198</f>
        <v>0</v>
      </c>
      <c r="EX265">
        <f>Model!EY198</f>
        <v>0</v>
      </c>
    </row>
    <row r="266" spans="1:154" hidden="1" outlineLevel="1">
      <c r="A266">
        <f>Model!A199</f>
        <v>0</v>
      </c>
      <c r="B266">
        <f>Model!B199</f>
        <v>0</v>
      </c>
      <c r="C266">
        <f>Model!C199</f>
        <v>0</v>
      </c>
      <c r="D266">
        <f>Model!D199</f>
        <v>0</v>
      </c>
      <c r="E266">
        <f>Model!E199</f>
        <v>0</v>
      </c>
      <c r="F266">
        <f>Model!F199</f>
        <v>0</v>
      </c>
      <c r="G266">
        <f>Model!G199</f>
        <v>0</v>
      </c>
      <c r="H266">
        <f>Model!H199</f>
        <v>0</v>
      </c>
      <c r="I266">
        <f>Model!I199</f>
        <v>0</v>
      </c>
      <c r="J266">
        <f>Model!J199</f>
        <v>0</v>
      </c>
      <c r="K266">
        <f>Model!K199</f>
        <v>0</v>
      </c>
      <c r="L266">
        <f>Model!L199</f>
        <v>0</v>
      </c>
      <c r="M266">
        <f>Model!M199</f>
        <v>0</v>
      </c>
      <c r="N266">
        <f>Model!N199</f>
        <v>0</v>
      </c>
      <c r="O266">
        <f>Model!O199</f>
        <v>0</v>
      </c>
      <c r="P266">
        <f>Model!P199</f>
        <v>0</v>
      </c>
      <c r="Q266">
        <f>Model!Q199</f>
        <v>0</v>
      </c>
      <c r="R266">
        <f>Model!R199</f>
        <v>0</v>
      </c>
      <c r="S266">
        <f>Model!S199</f>
        <v>0</v>
      </c>
      <c r="T266">
        <f>Model!T199</f>
        <v>0</v>
      </c>
      <c r="U266">
        <f>Model!U199</f>
        <v>0</v>
      </c>
      <c r="V266">
        <f>Model!V199</f>
        <v>0</v>
      </c>
      <c r="W266">
        <f>Model!W199</f>
        <v>0</v>
      </c>
      <c r="X266">
        <f>Model!X199</f>
        <v>0</v>
      </c>
      <c r="Y266">
        <f>Model!Y199</f>
        <v>0</v>
      </c>
      <c r="Z266">
        <f>Model!Z199</f>
        <v>0</v>
      </c>
      <c r="AA266">
        <f>Model!AA199</f>
        <v>0</v>
      </c>
      <c r="AB266">
        <f>Model!AB199</f>
        <v>0</v>
      </c>
      <c r="AC266">
        <f>Model!AC199</f>
        <v>0</v>
      </c>
      <c r="AD266">
        <f>Model!AD199</f>
        <v>0</v>
      </c>
      <c r="AE266">
        <f>Model!AE199</f>
        <v>0</v>
      </c>
      <c r="AF266">
        <f>Model!AF199</f>
        <v>0</v>
      </c>
      <c r="AG266">
        <f>Model!AG199</f>
        <v>0</v>
      </c>
      <c r="AH266">
        <f>Model!AH199</f>
        <v>0</v>
      </c>
      <c r="AI266">
        <f>Model!AI199</f>
        <v>0</v>
      </c>
      <c r="AJ266">
        <f>Model!AJ199</f>
        <v>0</v>
      </c>
      <c r="AK266">
        <f>Model!AK199</f>
        <v>0</v>
      </c>
      <c r="AL266">
        <f>Model!AL199</f>
        <v>0</v>
      </c>
      <c r="AM266">
        <f>Model!AM199</f>
        <v>0</v>
      </c>
      <c r="AN266">
        <f>Model!AN199</f>
        <v>0</v>
      </c>
      <c r="AO266">
        <f>Model!AO199</f>
        <v>0</v>
      </c>
      <c r="AP266">
        <f>Model!AP199</f>
        <v>0</v>
      </c>
      <c r="AQ266">
        <f>Model!AQ199</f>
        <v>0</v>
      </c>
      <c r="AR266">
        <f>Model!AR199</f>
        <v>0</v>
      </c>
      <c r="AS266">
        <f>Model!AS199</f>
        <v>0</v>
      </c>
      <c r="AT266">
        <f>Model!AT199</f>
        <v>0</v>
      </c>
      <c r="AU266">
        <f>Model!AU199</f>
        <v>0</v>
      </c>
      <c r="AV266">
        <f>Model!AV199</f>
        <v>0</v>
      </c>
      <c r="AW266">
        <f>Model!AW199</f>
        <v>0</v>
      </c>
      <c r="AX266">
        <f>Model!AX199</f>
        <v>0</v>
      </c>
      <c r="AY266">
        <f>Model!AY199</f>
        <v>0</v>
      </c>
      <c r="AZ266">
        <f>Model!AZ199</f>
        <v>0</v>
      </c>
      <c r="BA266">
        <f>Model!BA199</f>
        <v>0</v>
      </c>
      <c r="BB266">
        <f>Model!BB199</f>
        <v>0</v>
      </c>
      <c r="BC266">
        <f>Model!BC199</f>
        <v>0</v>
      </c>
      <c r="BD266">
        <f>Model!BD199</f>
        <v>0</v>
      </c>
      <c r="BE266">
        <f>Model!BE199</f>
        <v>0</v>
      </c>
      <c r="BF266">
        <f>Model!BF199</f>
        <v>0</v>
      </c>
      <c r="BG266">
        <f>Model!BG199</f>
        <v>0</v>
      </c>
      <c r="BH266">
        <f>Model!BH199</f>
        <v>0</v>
      </c>
      <c r="BI266">
        <f>Model!BI199</f>
        <v>0</v>
      </c>
      <c r="BJ266">
        <f>Model!BJ199</f>
        <v>0</v>
      </c>
      <c r="BK266">
        <f>Model!BK199</f>
        <v>0</v>
      </c>
      <c r="BL266">
        <f>Model!BL199</f>
        <v>0</v>
      </c>
      <c r="BM266">
        <f>Model!BM199</f>
        <v>0</v>
      </c>
      <c r="BN266">
        <f>Model!BN199</f>
        <v>0</v>
      </c>
      <c r="BO266">
        <f>Model!BO199</f>
        <v>0</v>
      </c>
      <c r="BP266">
        <f>Model!BP199</f>
        <v>0</v>
      </c>
      <c r="BQ266">
        <f>Model!BQ199</f>
        <v>0</v>
      </c>
      <c r="BR266">
        <f>Model!BR199</f>
        <v>0</v>
      </c>
      <c r="BS266">
        <f>Model!BS199</f>
        <v>0</v>
      </c>
      <c r="BT266">
        <f>Model!BT199</f>
        <v>0</v>
      </c>
      <c r="BU266">
        <f>Model!BU199</f>
        <v>0</v>
      </c>
      <c r="BV266">
        <f>Model!BV199</f>
        <v>0</v>
      </c>
      <c r="BW266">
        <f>Model!BW199</f>
        <v>0</v>
      </c>
      <c r="BX266">
        <f>Model!BX199</f>
        <v>0</v>
      </c>
      <c r="BY266">
        <f>Model!BY199</f>
        <v>0</v>
      </c>
      <c r="BZ266">
        <f>Model!BZ199</f>
        <v>0</v>
      </c>
      <c r="CA266">
        <f>Model!CA199</f>
        <v>0</v>
      </c>
      <c r="CB266">
        <f>Model!CB199</f>
        <v>0</v>
      </c>
      <c r="CC266">
        <f>Model!CC199</f>
        <v>0</v>
      </c>
      <c r="CD266">
        <f>Model!CD199</f>
        <v>0</v>
      </c>
      <c r="CE266">
        <f>Model!CE199</f>
        <v>0</v>
      </c>
      <c r="CF266">
        <f>Model!CF199</f>
        <v>0</v>
      </c>
      <c r="CG266">
        <f>Model!CG199</f>
        <v>0</v>
      </c>
      <c r="CH266">
        <f>Model!CH199</f>
        <v>0</v>
      </c>
      <c r="CI266">
        <f>Model!CI199</f>
        <v>0</v>
      </c>
      <c r="CJ266">
        <f>Model!CJ199</f>
        <v>0</v>
      </c>
      <c r="CK266">
        <f>Model!CK199</f>
        <v>0</v>
      </c>
      <c r="CL266">
        <f>Model!CL199</f>
        <v>0</v>
      </c>
      <c r="CM266">
        <f>Model!CM199</f>
        <v>0</v>
      </c>
      <c r="CN266">
        <f>Model!CN199</f>
        <v>0</v>
      </c>
      <c r="CO266">
        <f>Model!CO199</f>
        <v>0</v>
      </c>
      <c r="CP266">
        <f>Model!CP199</f>
        <v>0</v>
      </c>
      <c r="CQ266">
        <f>Model!CQ199</f>
        <v>0</v>
      </c>
      <c r="CR266">
        <f>Model!CR199</f>
        <v>0</v>
      </c>
      <c r="CS266">
        <f>Model!CS199</f>
        <v>0</v>
      </c>
      <c r="CT266">
        <f>Model!CT199</f>
        <v>0</v>
      </c>
      <c r="CU266">
        <f>Model!CU199</f>
        <v>0</v>
      </c>
      <c r="CV266">
        <f>Model!CV199</f>
        <v>0</v>
      </c>
      <c r="CW266">
        <f>Model!CW199</f>
        <v>0</v>
      </c>
      <c r="CX266">
        <f>Model!CX199</f>
        <v>0</v>
      </c>
      <c r="CY266">
        <f>Model!CY199</f>
        <v>0</v>
      </c>
      <c r="CZ266">
        <f>Model!CZ199</f>
        <v>0</v>
      </c>
      <c r="DA266">
        <f>Model!DA199</f>
        <v>0</v>
      </c>
      <c r="DB266">
        <f>Model!DB199</f>
        <v>0</v>
      </c>
      <c r="DC266">
        <f>Model!DC199</f>
        <v>0</v>
      </c>
      <c r="DD266">
        <f>Model!DD199</f>
        <v>0</v>
      </c>
      <c r="DE266">
        <f>Model!DE199</f>
        <v>0</v>
      </c>
      <c r="DF266">
        <f>Model!DF199</f>
        <v>0</v>
      </c>
      <c r="DG266">
        <f>Model!DG199</f>
        <v>0</v>
      </c>
      <c r="DH266">
        <f>Model!DH199</f>
        <v>0</v>
      </c>
      <c r="DI266">
        <f>Model!DI199</f>
        <v>0</v>
      </c>
      <c r="DJ266">
        <f>Model!DJ199</f>
        <v>0</v>
      </c>
      <c r="DK266">
        <f>Model!DK199</f>
        <v>0</v>
      </c>
      <c r="DL266">
        <f>Model!DL199</f>
        <v>0</v>
      </c>
      <c r="DM266">
        <f>Model!DM199</f>
        <v>0</v>
      </c>
      <c r="DN266">
        <f>Model!DN199</f>
        <v>0</v>
      </c>
      <c r="DO266">
        <f>Model!DO199</f>
        <v>0</v>
      </c>
      <c r="DP266">
        <f>Model!DP199</f>
        <v>0</v>
      </c>
      <c r="DQ266">
        <f>Model!DQ199</f>
        <v>0</v>
      </c>
      <c r="DR266">
        <f>Model!DR199</f>
        <v>0</v>
      </c>
      <c r="DS266">
        <f>Model!DS199</f>
        <v>0</v>
      </c>
      <c r="DT266">
        <f>Model!DT199</f>
        <v>0</v>
      </c>
      <c r="DU266">
        <f>Model!DU199</f>
        <v>0</v>
      </c>
      <c r="DV266">
        <f>Model!DV199</f>
        <v>0</v>
      </c>
      <c r="DW266">
        <f>Model!DW199</f>
        <v>0</v>
      </c>
      <c r="DX266">
        <f>Model!DX199</f>
        <v>0</v>
      </c>
      <c r="DY266">
        <f>Model!DY199</f>
        <v>0</v>
      </c>
      <c r="DZ266">
        <f>Model!DZ199</f>
        <v>0</v>
      </c>
      <c r="EA266">
        <f>Model!EA199</f>
        <v>0</v>
      </c>
      <c r="EB266">
        <f>Model!EB199</f>
        <v>0</v>
      </c>
      <c r="EC266">
        <f>Model!EC199</f>
        <v>0</v>
      </c>
      <c r="ED266">
        <f>Model!ED199</f>
        <v>0</v>
      </c>
      <c r="EE266">
        <f>Model!EE199</f>
        <v>0</v>
      </c>
      <c r="EF266">
        <f>Model!EF199</f>
        <v>0</v>
      </c>
      <c r="EG266">
        <f>Model!EG199</f>
        <v>0</v>
      </c>
      <c r="EH266">
        <f>Model!EH199</f>
        <v>0</v>
      </c>
      <c r="EI266">
        <f>Model!EI199</f>
        <v>0</v>
      </c>
      <c r="EJ266">
        <f>Model!EJ199</f>
        <v>0</v>
      </c>
      <c r="EK266">
        <f>Model!EK199</f>
        <v>0</v>
      </c>
      <c r="EL266">
        <f>Model!EM199</f>
        <v>0</v>
      </c>
      <c r="EM266">
        <f>Model!EN199</f>
        <v>0</v>
      </c>
      <c r="EN266">
        <f>Model!EO199</f>
        <v>0</v>
      </c>
      <c r="EO266">
        <f>Model!EP199</f>
        <v>0</v>
      </c>
      <c r="EP266">
        <f>Model!EQ199</f>
        <v>0</v>
      </c>
      <c r="EQ266">
        <f>Model!ER199</f>
        <v>0</v>
      </c>
      <c r="ER266">
        <f>Model!ES199</f>
        <v>0</v>
      </c>
      <c r="ES266">
        <f>Model!ET199</f>
        <v>0</v>
      </c>
      <c r="ET266">
        <f>Model!EU199</f>
        <v>0</v>
      </c>
      <c r="EU266">
        <f>Model!EV199</f>
        <v>0</v>
      </c>
      <c r="EV266">
        <f>Model!EW199</f>
        <v>0</v>
      </c>
      <c r="EW266">
        <f>Model!EX199</f>
        <v>0</v>
      </c>
      <c r="EX266">
        <f>Model!EY199</f>
        <v>0</v>
      </c>
    </row>
    <row r="267" spans="1:154" hidden="1" outlineLevel="1">
      <c r="A267">
        <f>Model!A200</f>
        <v>0</v>
      </c>
      <c r="B267">
        <f>Model!B200</f>
        <v>0</v>
      </c>
      <c r="C267">
        <f>Model!C200</f>
        <v>0</v>
      </c>
      <c r="D267">
        <f>Model!D200</f>
        <v>0</v>
      </c>
      <c r="E267">
        <f>Model!E200</f>
        <v>0</v>
      </c>
      <c r="F267">
        <f>Model!F200</f>
        <v>0</v>
      </c>
      <c r="G267">
        <f>Model!G200</f>
        <v>0</v>
      </c>
      <c r="H267">
        <f>Model!H200</f>
        <v>0</v>
      </c>
      <c r="I267">
        <f>Model!I200</f>
        <v>0</v>
      </c>
      <c r="J267">
        <f>Model!J200</f>
        <v>0</v>
      </c>
      <c r="K267">
        <f>Model!K200</f>
        <v>0</v>
      </c>
      <c r="L267">
        <f>Model!L200</f>
        <v>0</v>
      </c>
      <c r="M267">
        <f>Model!M200</f>
        <v>0</v>
      </c>
      <c r="N267">
        <f>Model!N200</f>
        <v>0</v>
      </c>
      <c r="O267">
        <f>Model!O200</f>
        <v>0</v>
      </c>
      <c r="P267">
        <f>Model!P200</f>
        <v>0</v>
      </c>
      <c r="Q267">
        <f>Model!Q200</f>
        <v>0</v>
      </c>
      <c r="R267">
        <f>Model!R200</f>
        <v>0</v>
      </c>
      <c r="S267">
        <f>Model!S200</f>
        <v>0</v>
      </c>
      <c r="T267">
        <f>Model!T200</f>
        <v>0</v>
      </c>
      <c r="U267">
        <f>Model!U200</f>
        <v>0</v>
      </c>
      <c r="V267">
        <f>Model!V200</f>
        <v>0</v>
      </c>
      <c r="W267">
        <f>Model!W200</f>
        <v>0</v>
      </c>
      <c r="X267">
        <f>Model!X200</f>
        <v>0</v>
      </c>
      <c r="Y267">
        <f>Model!Y200</f>
        <v>0</v>
      </c>
      <c r="Z267">
        <f>Model!Z200</f>
        <v>0</v>
      </c>
      <c r="AA267">
        <f>Model!AA200</f>
        <v>0</v>
      </c>
      <c r="AB267">
        <f>Model!AB200</f>
        <v>0</v>
      </c>
      <c r="AC267">
        <f>Model!AC200</f>
        <v>0</v>
      </c>
      <c r="AD267">
        <f>Model!AD200</f>
        <v>0</v>
      </c>
      <c r="AE267">
        <f>Model!AE200</f>
        <v>0</v>
      </c>
      <c r="AF267">
        <f>Model!AF200</f>
        <v>0</v>
      </c>
      <c r="AG267">
        <f>Model!AG200</f>
        <v>0</v>
      </c>
      <c r="AH267">
        <f>Model!AH200</f>
        <v>0</v>
      </c>
      <c r="AI267">
        <f>Model!AI200</f>
        <v>0</v>
      </c>
      <c r="AJ267">
        <f>Model!AJ200</f>
        <v>0</v>
      </c>
      <c r="AK267">
        <f>Model!AK200</f>
        <v>0</v>
      </c>
      <c r="AL267">
        <f>Model!AL200</f>
        <v>0</v>
      </c>
      <c r="AM267">
        <f>Model!AM200</f>
        <v>0</v>
      </c>
      <c r="AN267">
        <f>Model!AN200</f>
        <v>0</v>
      </c>
      <c r="AO267">
        <f>Model!AO200</f>
        <v>0</v>
      </c>
      <c r="AP267">
        <f>Model!AP200</f>
        <v>0</v>
      </c>
      <c r="AQ267">
        <f>Model!AQ200</f>
        <v>0</v>
      </c>
      <c r="AR267">
        <f>Model!AR200</f>
        <v>0</v>
      </c>
      <c r="AS267">
        <f>Model!AS200</f>
        <v>0</v>
      </c>
      <c r="AT267">
        <f>Model!AT200</f>
        <v>0</v>
      </c>
      <c r="AU267">
        <f>Model!AU200</f>
        <v>0</v>
      </c>
      <c r="AV267">
        <f>Model!AV200</f>
        <v>0</v>
      </c>
      <c r="AW267">
        <f>Model!AW200</f>
        <v>0</v>
      </c>
      <c r="AX267">
        <f>Model!AX200</f>
        <v>0</v>
      </c>
      <c r="AY267">
        <f>Model!AY200</f>
        <v>0</v>
      </c>
      <c r="AZ267">
        <f>Model!AZ200</f>
        <v>0</v>
      </c>
      <c r="BA267">
        <f>Model!BA200</f>
        <v>0</v>
      </c>
      <c r="BB267">
        <f>Model!BB200</f>
        <v>0</v>
      </c>
      <c r="BC267">
        <f>Model!BC200</f>
        <v>0</v>
      </c>
      <c r="BD267">
        <f>Model!BD200</f>
        <v>0</v>
      </c>
      <c r="BE267">
        <f>Model!BE200</f>
        <v>0</v>
      </c>
      <c r="BF267">
        <f>Model!BF200</f>
        <v>0</v>
      </c>
      <c r="BG267">
        <f>Model!BG200</f>
        <v>0</v>
      </c>
      <c r="BH267">
        <f>Model!BH200</f>
        <v>0</v>
      </c>
      <c r="BI267">
        <f>Model!BI200</f>
        <v>0</v>
      </c>
      <c r="BJ267">
        <f>Model!BJ200</f>
        <v>0</v>
      </c>
      <c r="BK267">
        <f>Model!BK200</f>
        <v>0</v>
      </c>
      <c r="BL267">
        <f>Model!BL200</f>
        <v>0</v>
      </c>
      <c r="BM267">
        <f>Model!BM200</f>
        <v>0</v>
      </c>
      <c r="BN267">
        <f>Model!BN200</f>
        <v>0</v>
      </c>
      <c r="BO267">
        <f>Model!BO200</f>
        <v>0</v>
      </c>
      <c r="BP267">
        <f>Model!BP200</f>
        <v>0</v>
      </c>
      <c r="BQ267">
        <f>Model!BQ200</f>
        <v>0</v>
      </c>
      <c r="BR267">
        <f>Model!BR200</f>
        <v>0</v>
      </c>
      <c r="BS267">
        <f>Model!BS200</f>
        <v>0</v>
      </c>
      <c r="BT267">
        <f>Model!BT200</f>
        <v>0</v>
      </c>
      <c r="BU267">
        <f>Model!BU200</f>
        <v>0</v>
      </c>
      <c r="BV267">
        <f>Model!BV200</f>
        <v>0</v>
      </c>
      <c r="BW267">
        <f>Model!BW200</f>
        <v>0</v>
      </c>
      <c r="BX267">
        <f>Model!BX200</f>
        <v>0</v>
      </c>
      <c r="BY267">
        <f>Model!BY200</f>
        <v>0</v>
      </c>
      <c r="BZ267">
        <f>Model!BZ200</f>
        <v>0</v>
      </c>
      <c r="CA267">
        <f>Model!CA200</f>
        <v>0</v>
      </c>
      <c r="CB267">
        <f>Model!CB200</f>
        <v>0</v>
      </c>
      <c r="CC267">
        <f>Model!CC200</f>
        <v>0</v>
      </c>
      <c r="CD267">
        <f>Model!CD200</f>
        <v>0</v>
      </c>
      <c r="CE267">
        <f>Model!CE200</f>
        <v>0</v>
      </c>
      <c r="CF267">
        <f>Model!CF200</f>
        <v>0</v>
      </c>
      <c r="CG267">
        <f>Model!CG200</f>
        <v>0</v>
      </c>
      <c r="CH267">
        <f>Model!CH200</f>
        <v>0</v>
      </c>
      <c r="CI267">
        <f>Model!CI200</f>
        <v>0</v>
      </c>
      <c r="CJ267">
        <f>Model!CJ200</f>
        <v>0</v>
      </c>
      <c r="CK267">
        <f>Model!CK200</f>
        <v>0</v>
      </c>
      <c r="CL267">
        <f>Model!CL200</f>
        <v>0</v>
      </c>
      <c r="CM267">
        <f>Model!CM200</f>
        <v>0</v>
      </c>
      <c r="CN267">
        <f>Model!CN200</f>
        <v>0</v>
      </c>
      <c r="CO267">
        <f>Model!CO200</f>
        <v>0</v>
      </c>
      <c r="CP267">
        <f>Model!CP200</f>
        <v>0</v>
      </c>
      <c r="CQ267">
        <f>Model!CQ200</f>
        <v>0</v>
      </c>
      <c r="CR267">
        <f>Model!CR200</f>
        <v>0</v>
      </c>
      <c r="CS267">
        <f>Model!CS200</f>
        <v>0</v>
      </c>
      <c r="CT267">
        <f>Model!CT200</f>
        <v>0</v>
      </c>
      <c r="CU267">
        <f>Model!CU200</f>
        <v>0</v>
      </c>
      <c r="CV267">
        <f>Model!CV200</f>
        <v>0</v>
      </c>
      <c r="CW267">
        <f>Model!CW200</f>
        <v>0</v>
      </c>
      <c r="CX267">
        <f>Model!CX200</f>
        <v>0</v>
      </c>
      <c r="CY267">
        <f>Model!CY200</f>
        <v>0</v>
      </c>
      <c r="CZ267">
        <f>Model!CZ200</f>
        <v>0</v>
      </c>
      <c r="DA267">
        <f>Model!DA200</f>
        <v>0</v>
      </c>
      <c r="DB267">
        <f>Model!DB200</f>
        <v>0</v>
      </c>
      <c r="DC267">
        <f>Model!DC200</f>
        <v>0</v>
      </c>
      <c r="DD267">
        <f>Model!DD200</f>
        <v>0</v>
      </c>
      <c r="DE267">
        <f>Model!DE200</f>
        <v>0</v>
      </c>
      <c r="DF267">
        <f>Model!DF200</f>
        <v>0</v>
      </c>
      <c r="DG267">
        <f>Model!DG200</f>
        <v>0</v>
      </c>
      <c r="DH267">
        <f>Model!DH200</f>
        <v>0</v>
      </c>
      <c r="DI267">
        <f>Model!DI200</f>
        <v>0</v>
      </c>
      <c r="DJ267">
        <f>Model!DJ200</f>
        <v>0</v>
      </c>
      <c r="DK267">
        <f>Model!DK200</f>
        <v>0</v>
      </c>
      <c r="DL267">
        <f>Model!DL200</f>
        <v>0</v>
      </c>
      <c r="DM267">
        <f>Model!DM200</f>
        <v>0</v>
      </c>
      <c r="DN267">
        <f>Model!DN200</f>
        <v>0</v>
      </c>
      <c r="DO267">
        <f>Model!DO200</f>
        <v>0</v>
      </c>
      <c r="DP267">
        <f>Model!DP200</f>
        <v>0</v>
      </c>
      <c r="DQ267">
        <f>Model!DQ200</f>
        <v>0</v>
      </c>
      <c r="DR267">
        <f>Model!DR200</f>
        <v>0</v>
      </c>
      <c r="DS267">
        <f>Model!DS200</f>
        <v>0</v>
      </c>
      <c r="DT267">
        <f>Model!DT200</f>
        <v>0</v>
      </c>
      <c r="DU267">
        <f>Model!DU200</f>
        <v>0</v>
      </c>
      <c r="DV267">
        <f>Model!DV200</f>
        <v>0</v>
      </c>
      <c r="DW267">
        <f>Model!DW200</f>
        <v>0</v>
      </c>
      <c r="DX267">
        <f>Model!DX200</f>
        <v>0</v>
      </c>
      <c r="DY267">
        <f>Model!DY200</f>
        <v>0</v>
      </c>
      <c r="DZ267">
        <f>Model!DZ200</f>
        <v>0</v>
      </c>
      <c r="EA267">
        <f>Model!EA200</f>
        <v>0</v>
      </c>
      <c r="EB267">
        <f>Model!EB200</f>
        <v>0</v>
      </c>
      <c r="EC267">
        <f>Model!EC200</f>
        <v>0</v>
      </c>
      <c r="ED267">
        <f>Model!ED200</f>
        <v>0</v>
      </c>
      <c r="EE267">
        <f>Model!EE200</f>
        <v>0</v>
      </c>
      <c r="EF267">
        <f>Model!EF200</f>
        <v>0</v>
      </c>
      <c r="EG267">
        <f>Model!EG200</f>
        <v>0</v>
      </c>
      <c r="EH267">
        <f>Model!EH200</f>
        <v>0</v>
      </c>
      <c r="EI267">
        <f>Model!EI200</f>
        <v>0</v>
      </c>
      <c r="EJ267">
        <f>Model!EJ200</f>
        <v>0</v>
      </c>
      <c r="EK267">
        <f>Model!EK200</f>
        <v>0</v>
      </c>
      <c r="EL267">
        <f>Model!EM200</f>
        <v>0</v>
      </c>
      <c r="EM267">
        <f>Model!EN200</f>
        <v>0</v>
      </c>
      <c r="EN267">
        <f>Model!EO200</f>
        <v>0</v>
      </c>
      <c r="EO267">
        <f>Model!EP200</f>
        <v>0</v>
      </c>
      <c r="EP267">
        <f>Model!EQ200</f>
        <v>0</v>
      </c>
      <c r="EQ267">
        <f>Model!ER200</f>
        <v>0</v>
      </c>
      <c r="ER267">
        <f>Model!ES200</f>
        <v>0</v>
      </c>
      <c r="ES267">
        <f>Model!ET200</f>
        <v>0</v>
      </c>
      <c r="ET267">
        <f>Model!EU200</f>
        <v>0</v>
      </c>
      <c r="EU267">
        <f>Model!EV200</f>
        <v>0</v>
      </c>
      <c r="EV267">
        <f>Model!EW200</f>
        <v>0</v>
      </c>
      <c r="EW267">
        <f>Model!EX200</f>
        <v>0</v>
      </c>
      <c r="EX267">
        <f>Model!EY200</f>
        <v>0</v>
      </c>
    </row>
    <row r="268" spans="1:154" hidden="1" outlineLevel="1"/>
    <row r="269" spans="1:154" hidden="1" outlineLevel="1">
      <c r="A269">
        <f>Drivers!A7</f>
        <v>0</v>
      </c>
      <c r="B269">
        <f>Drivers!B7</f>
        <v>0</v>
      </c>
      <c r="C269">
        <f>Drivers!C7</f>
        <v>0</v>
      </c>
      <c r="D269">
        <f>Drivers!D7</f>
        <v>0</v>
      </c>
      <c r="E269">
        <f>Drivers!E7</f>
        <v>0</v>
      </c>
      <c r="F269">
        <f>Drivers!F7</f>
        <v>0</v>
      </c>
      <c r="G269">
        <f>Drivers!G7</f>
        <v>0</v>
      </c>
      <c r="H269">
        <f>Drivers!H7</f>
        <v>0</v>
      </c>
      <c r="I269" t="str">
        <f>Drivers!I7</f>
        <v>Zillow, Inc.</v>
      </c>
      <c r="J269">
        <f>Drivers!J7</f>
        <v>2000</v>
      </c>
      <c r="K269">
        <f>Drivers!K7</f>
        <v>0</v>
      </c>
      <c r="L269">
        <f>Drivers!L7</f>
        <v>0</v>
      </c>
      <c r="M269">
        <f>Drivers!M7</f>
        <v>0</v>
      </c>
      <c r="N269">
        <f>Drivers!N7</f>
        <v>2001</v>
      </c>
      <c r="O269">
        <f>Drivers!O7</f>
        <v>0</v>
      </c>
      <c r="P269">
        <f>Drivers!P7</f>
        <v>0</v>
      </c>
      <c r="Q269">
        <f>Drivers!Q7</f>
        <v>0</v>
      </c>
      <c r="R269">
        <f>Drivers!R7</f>
        <v>2002</v>
      </c>
      <c r="S269">
        <f>Drivers!S7</f>
        <v>0</v>
      </c>
      <c r="T269">
        <f>Drivers!T7</f>
        <v>0</v>
      </c>
      <c r="U269">
        <f>Drivers!U7</f>
        <v>0</v>
      </c>
      <c r="V269">
        <f>Drivers!V7</f>
        <v>2003</v>
      </c>
      <c r="W269">
        <f>Drivers!W7</f>
        <v>0</v>
      </c>
      <c r="X269">
        <f>Drivers!X7</f>
        <v>0</v>
      </c>
      <c r="Y269">
        <f>Drivers!Y7</f>
        <v>0</v>
      </c>
      <c r="Z269">
        <f>Drivers!Z7</f>
        <v>2004</v>
      </c>
      <c r="AA269">
        <f>Drivers!AA7</f>
        <v>0</v>
      </c>
      <c r="AB269">
        <f>Drivers!AB7</f>
        <v>0</v>
      </c>
      <c r="AC269">
        <f>Drivers!AC7</f>
        <v>0</v>
      </c>
      <c r="AD269">
        <f>Drivers!AD7</f>
        <v>2005</v>
      </c>
      <c r="AE269">
        <f>Drivers!AE7</f>
        <v>0</v>
      </c>
      <c r="AF269">
        <f>Drivers!AF7</f>
        <v>0</v>
      </c>
      <c r="AG269">
        <f>Drivers!AG7</f>
        <v>0</v>
      </c>
      <c r="AH269">
        <f>Drivers!AH7</f>
        <v>2006</v>
      </c>
      <c r="AI269">
        <f>Drivers!AI7</f>
        <v>0</v>
      </c>
      <c r="AJ269">
        <f>Drivers!AJ7</f>
        <v>0</v>
      </c>
      <c r="AK269">
        <f>Drivers!AK7</f>
        <v>0</v>
      </c>
      <c r="AL269">
        <f>Drivers!AL7</f>
        <v>2007</v>
      </c>
      <c r="AM269">
        <f>Drivers!AM7</f>
        <v>0</v>
      </c>
      <c r="AN269">
        <f>Drivers!AN7</f>
        <v>0</v>
      </c>
      <c r="AO269">
        <f>Drivers!AO7</f>
        <v>0</v>
      </c>
      <c r="AP269">
        <f>Drivers!AP7</f>
        <v>2008</v>
      </c>
      <c r="AQ269">
        <f>Drivers!AQ7</f>
        <v>0</v>
      </c>
      <c r="AR269">
        <f>Drivers!AR7</f>
        <v>0</v>
      </c>
      <c r="AS269">
        <f>Drivers!AS7</f>
        <v>0</v>
      </c>
      <c r="AT269">
        <f>Drivers!AT7</f>
        <v>2009</v>
      </c>
      <c r="AU269">
        <f>Drivers!AU7</f>
        <v>0</v>
      </c>
      <c r="AV269">
        <f>Drivers!AV7</f>
        <v>0</v>
      </c>
      <c r="AW269">
        <f>Drivers!AW7</f>
        <v>0</v>
      </c>
      <c r="AX269">
        <f>Drivers!AX7</f>
        <v>2010</v>
      </c>
      <c r="AY269">
        <f>Drivers!AY7</f>
        <v>0</v>
      </c>
      <c r="AZ269">
        <f>Drivers!AZ7</f>
        <v>0</v>
      </c>
      <c r="BA269">
        <f>Drivers!BA7</f>
        <v>0</v>
      </c>
      <c r="BB269">
        <f>Drivers!BB7</f>
        <v>2011</v>
      </c>
      <c r="BC269">
        <f>Drivers!BC7</f>
        <v>0</v>
      </c>
      <c r="BD269">
        <f>Drivers!BD7</f>
        <v>0</v>
      </c>
      <c r="BE269">
        <f>Drivers!BE7</f>
        <v>0</v>
      </c>
      <c r="BF269">
        <f>Drivers!BF7</f>
        <v>2012</v>
      </c>
      <c r="BG269">
        <f>Drivers!BG7</f>
        <v>0</v>
      </c>
      <c r="BH269">
        <f>Drivers!BH7</f>
        <v>0</v>
      </c>
      <c r="BI269">
        <f>Drivers!BI7</f>
        <v>0</v>
      </c>
      <c r="BJ269">
        <f>Drivers!BJ7</f>
        <v>2013</v>
      </c>
      <c r="BK269">
        <f>Drivers!BK7</f>
        <v>0</v>
      </c>
      <c r="BL269">
        <f>Drivers!BL7</f>
        <v>0</v>
      </c>
      <c r="BM269">
        <f>Drivers!BM7</f>
        <v>0</v>
      </c>
      <c r="BN269">
        <f>Drivers!BN7</f>
        <v>2014</v>
      </c>
      <c r="BO269">
        <f>Drivers!BO7</f>
        <v>0</v>
      </c>
      <c r="BP269">
        <f>Drivers!BP7</f>
        <v>0</v>
      </c>
      <c r="BQ269">
        <f>Drivers!BQ7</f>
        <v>0</v>
      </c>
      <c r="BR269">
        <f>Drivers!BR7</f>
        <v>2015</v>
      </c>
      <c r="BS269">
        <f>Drivers!BS7</f>
        <v>0</v>
      </c>
      <c r="BT269">
        <f>Drivers!BT7</f>
        <v>0</v>
      </c>
      <c r="BU269">
        <f>Drivers!BU7</f>
        <v>0</v>
      </c>
      <c r="BV269">
        <f>Drivers!BV7</f>
        <v>2016</v>
      </c>
      <c r="BW269">
        <f>Drivers!BW7</f>
        <v>0</v>
      </c>
      <c r="BX269">
        <f>Drivers!BX7</f>
        <v>0</v>
      </c>
      <c r="BY269">
        <f>Drivers!BY7</f>
        <v>0</v>
      </c>
      <c r="BZ269">
        <f>Drivers!BZ7</f>
        <v>2017</v>
      </c>
      <c r="CA269">
        <f>Drivers!CA7</f>
        <v>0</v>
      </c>
      <c r="CB269">
        <f>Drivers!CB7</f>
        <v>0</v>
      </c>
      <c r="CC269">
        <f>Drivers!CC7</f>
        <v>0</v>
      </c>
      <c r="CD269">
        <f>Drivers!CD7</f>
        <v>2018</v>
      </c>
      <c r="CE269">
        <f>Drivers!CE7</f>
        <v>0</v>
      </c>
      <c r="CF269">
        <f>Drivers!CF7</f>
        <v>0</v>
      </c>
      <c r="CG269">
        <f>Drivers!CG7</f>
        <v>0</v>
      </c>
      <c r="CH269">
        <f>Drivers!CH7</f>
        <v>2019</v>
      </c>
      <c r="CI269">
        <f>Drivers!CI7</f>
        <v>0</v>
      </c>
      <c r="CJ269">
        <f>Drivers!CJ7</f>
        <v>0</v>
      </c>
      <c r="CK269">
        <f>Drivers!CK7</f>
        <v>0</v>
      </c>
      <c r="CL269">
        <f>Drivers!CL7</f>
        <v>2020</v>
      </c>
      <c r="CM269">
        <f>Drivers!CM7</f>
        <v>0</v>
      </c>
      <c r="CN269">
        <f>Drivers!CN7</f>
        <v>0</v>
      </c>
      <c r="CO269">
        <f>Drivers!CO7</f>
        <v>0</v>
      </c>
      <c r="CP269">
        <f>Drivers!CP7</f>
        <v>2021</v>
      </c>
      <c r="CQ269">
        <f>Drivers!CQ7</f>
        <v>0</v>
      </c>
      <c r="CR269">
        <f>Drivers!CR7</f>
        <v>0</v>
      </c>
      <c r="CS269">
        <f>Drivers!CS7</f>
        <v>0</v>
      </c>
      <c r="CT269">
        <f>Drivers!CT7</f>
        <v>2022</v>
      </c>
      <c r="CU269">
        <f>Drivers!CU7</f>
        <v>0</v>
      </c>
      <c r="CV269">
        <f>Drivers!CV7</f>
        <v>0</v>
      </c>
      <c r="CW269">
        <f>Drivers!CW7</f>
        <v>0</v>
      </c>
      <c r="CX269">
        <f>Drivers!CX7</f>
        <v>2023</v>
      </c>
      <c r="CY269">
        <f>Drivers!CY7</f>
        <v>0</v>
      </c>
      <c r="CZ269">
        <f>Drivers!CZ7</f>
        <v>0</v>
      </c>
      <c r="DA269">
        <f>Drivers!DA7</f>
        <v>0</v>
      </c>
      <c r="DB269">
        <f>Drivers!DB7</f>
        <v>2024</v>
      </c>
      <c r="DC269">
        <f>Drivers!DC7</f>
        <v>0</v>
      </c>
      <c r="DD269">
        <f>Drivers!DD7</f>
        <v>0</v>
      </c>
      <c r="DE269">
        <f>Drivers!DE7</f>
        <v>0</v>
      </c>
      <c r="DF269">
        <f>Drivers!DF7</f>
        <v>2025</v>
      </c>
      <c r="DG269">
        <f>Drivers!DG7</f>
        <v>0</v>
      </c>
      <c r="DH269">
        <f>Drivers!DH7</f>
        <v>0</v>
      </c>
      <c r="DI269">
        <f>Drivers!DI7</f>
        <v>0</v>
      </c>
      <c r="DJ269">
        <f>Drivers!DJ7</f>
        <v>0</v>
      </c>
      <c r="DK269">
        <f>Drivers!DK7</f>
        <v>0</v>
      </c>
      <c r="DL269">
        <f>Drivers!DL7</f>
        <v>0</v>
      </c>
      <c r="DM269">
        <f>Drivers!DM7</f>
        <v>0</v>
      </c>
      <c r="DN269">
        <f>Drivers!DN7</f>
        <v>0</v>
      </c>
      <c r="DO269">
        <f>Drivers!DO7</f>
        <v>0</v>
      </c>
      <c r="DP269">
        <f>Drivers!DP7</f>
        <v>0</v>
      </c>
      <c r="DQ269">
        <f>Drivers!DQ7</f>
        <v>0</v>
      </c>
      <c r="DR269">
        <f>Drivers!DR7</f>
        <v>0</v>
      </c>
      <c r="DS269">
        <f>Drivers!DS7</f>
        <v>0</v>
      </c>
      <c r="DT269">
        <f>Drivers!DT7</f>
        <v>0</v>
      </c>
      <c r="DU269">
        <f>Drivers!DU7</f>
        <v>0</v>
      </c>
      <c r="DV269">
        <f>Drivers!DV7</f>
        <v>0</v>
      </c>
      <c r="DW269">
        <f>Drivers!DW7</f>
        <v>0</v>
      </c>
      <c r="DX269">
        <f>Drivers!DX7</f>
        <v>0</v>
      </c>
      <c r="DY269">
        <f>Drivers!DY7</f>
        <v>0</v>
      </c>
      <c r="DZ269">
        <f>Drivers!DZ7</f>
        <v>0</v>
      </c>
      <c r="EA269">
        <f>Drivers!EA7</f>
        <v>0</v>
      </c>
      <c r="EB269">
        <f>Drivers!EB7</f>
        <v>0</v>
      </c>
      <c r="EC269">
        <f>Drivers!EC7</f>
        <v>0</v>
      </c>
      <c r="ED269">
        <f>Drivers!ED7</f>
        <v>0</v>
      </c>
      <c r="EE269">
        <f>Drivers!EE7</f>
        <v>0</v>
      </c>
      <c r="EF269">
        <f>Drivers!EF7</f>
        <v>0</v>
      </c>
      <c r="EG269">
        <f>Drivers!EG7</f>
        <v>0</v>
      </c>
      <c r="EH269">
        <f>Drivers!EH7</f>
        <v>0</v>
      </c>
      <c r="EI269">
        <f>Drivers!EI7</f>
        <v>0</v>
      </c>
      <c r="EJ269">
        <f>Drivers!EJ7</f>
        <v>0</v>
      </c>
    </row>
    <row r="270" spans="1:154" hidden="1" outlineLevel="1">
      <c r="A270">
        <f>Drivers!A8</f>
        <v>0</v>
      </c>
      <c r="B270">
        <f>Drivers!B8</f>
        <v>0</v>
      </c>
      <c r="C270">
        <f>Drivers!C8</f>
        <v>0</v>
      </c>
      <c r="D270">
        <f>Drivers!D8</f>
        <v>0</v>
      </c>
      <c r="E270">
        <f>Drivers!E8</f>
        <v>0</v>
      </c>
      <c r="F270">
        <f>Drivers!F8</f>
        <v>0</v>
      </c>
      <c r="G270">
        <f>Drivers!G8</f>
        <v>0</v>
      </c>
      <c r="H270">
        <f>Drivers!H8</f>
        <v>0</v>
      </c>
      <c r="I270" t="str">
        <f>Drivers!I8</f>
        <v>(USD millions)</v>
      </c>
      <c r="J270" t="str">
        <f>Drivers!J8</f>
        <v>1Q00A</v>
      </c>
      <c r="K270" t="str">
        <f>Drivers!K8</f>
        <v>2Q00A</v>
      </c>
      <c r="L270" t="str">
        <f>Drivers!L8</f>
        <v>3Q00A</v>
      </c>
      <c r="M270" t="str">
        <f>Drivers!M8</f>
        <v>4Q00A</v>
      </c>
      <c r="N270" t="str">
        <f>Drivers!N8</f>
        <v>1Q01A</v>
      </c>
      <c r="O270" t="str">
        <f>Drivers!O8</f>
        <v>2Q01A</v>
      </c>
      <c r="P270" t="str">
        <f>Drivers!P8</f>
        <v>3Q01A</v>
      </c>
      <c r="Q270" t="str">
        <f>Drivers!Q8</f>
        <v>4Q01A</v>
      </c>
      <c r="R270" t="str">
        <f>Drivers!R8</f>
        <v>1Q02A</v>
      </c>
      <c r="S270" t="str">
        <f>Drivers!S8</f>
        <v>2Q02A</v>
      </c>
      <c r="T270" t="str">
        <f>Drivers!T8</f>
        <v>3Q02A</v>
      </c>
      <c r="U270" t="str">
        <f>Drivers!U8</f>
        <v>4Q02A</v>
      </c>
      <c r="V270" t="str">
        <f>Drivers!V8</f>
        <v>1Q03A</v>
      </c>
      <c r="W270" t="str">
        <f>Drivers!W8</f>
        <v>2Q03A</v>
      </c>
      <c r="X270" t="str">
        <f>Drivers!X8</f>
        <v>3Q03A</v>
      </c>
      <c r="Y270" t="str">
        <f>Drivers!Y8</f>
        <v>4Q03A</v>
      </c>
      <c r="Z270" t="str">
        <f>Drivers!Z8</f>
        <v>1Q04A</v>
      </c>
      <c r="AA270" t="str">
        <f>Drivers!AA8</f>
        <v>2Q04A</v>
      </c>
      <c r="AB270" t="str">
        <f>Drivers!AB8</f>
        <v>3Q04A</v>
      </c>
      <c r="AC270" t="str">
        <f>Drivers!AC8</f>
        <v>4Q04A</v>
      </c>
      <c r="AD270" t="str">
        <f>Drivers!AD8</f>
        <v>1Q05A</v>
      </c>
      <c r="AE270" t="str">
        <f>Drivers!AE8</f>
        <v>2Q05A</v>
      </c>
      <c r="AF270" t="str">
        <f>Drivers!AF8</f>
        <v>3Q05A</v>
      </c>
      <c r="AG270" t="str">
        <f>Drivers!AG8</f>
        <v>4Q05A</v>
      </c>
      <c r="AH270" t="str">
        <f>Drivers!AH8</f>
        <v>1Q06A</v>
      </c>
      <c r="AI270" t="str">
        <f>Drivers!AI8</f>
        <v>2Q06A</v>
      </c>
      <c r="AJ270" t="str">
        <f>Drivers!AJ8</f>
        <v>3Q06A</v>
      </c>
      <c r="AK270" t="str">
        <f>Drivers!AK8</f>
        <v>4Q06A</v>
      </c>
      <c r="AL270" t="str">
        <f>Drivers!AL8</f>
        <v>1Q07A</v>
      </c>
      <c r="AM270" t="str">
        <f>Drivers!AM8</f>
        <v>2Q07A</v>
      </c>
      <c r="AN270" t="str">
        <f>Drivers!AN8</f>
        <v>3Q07A</v>
      </c>
      <c r="AO270" t="str">
        <f>Drivers!AO8</f>
        <v>4Q07A</v>
      </c>
      <c r="AP270" t="str">
        <f>Drivers!AP8</f>
        <v>1Q08A</v>
      </c>
      <c r="AQ270" t="str">
        <f>Drivers!AQ8</f>
        <v>2Q08A</v>
      </c>
      <c r="AR270" t="str">
        <f>Drivers!AR8</f>
        <v>3Q08A</v>
      </c>
      <c r="AS270" t="str">
        <f>Drivers!AS8</f>
        <v>4Q08A</v>
      </c>
      <c r="AT270" t="str">
        <f>Drivers!AT8</f>
        <v>1Q09A</v>
      </c>
      <c r="AU270" t="str">
        <f>Drivers!AU8</f>
        <v>2Q09A</v>
      </c>
      <c r="AV270" t="str">
        <f>Drivers!AV8</f>
        <v>3Q09A</v>
      </c>
      <c r="AW270" t="str">
        <f>Drivers!AW8</f>
        <v>4Q09A</v>
      </c>
      <c r="AX270" t="str">
        <f>Drivers!AX8</f>
        <v>1Q10A</v>
      </c>
      <c r="AY270" t="str">
        <f>Drivers!AY8</f>
        <v>2Q10A</v>
      </c>
      <c r="AZ270" t="str">
        <f>Drivers!AZ8</f>
        <v>3Q10A</v>
      </c>
      <c r="BA270" t="str">
        <f>Drivers!BA8</f>
        <v>4Q10A</v>
      </c>
      <c r="BB270" t="str">
        <f>Drivers!BB8</f>
        <v>1Q11A</v>
      </c>
      <c r="BC270" t="str">
        <f>Drivers!BC8</f>
        <v>2Q11A</v>
      </c>
      <c r="BD270" t="str">
        <f>Drivers!BD8</f>
        <v>3Q11A</v>
      </c>
      <c r="BE270" t="str">
        <f>Drivers!BE8</f>
        <v>4Q11A</v>
      </c>
      <c r="BF270" t="str">
        <f>Drivers!BF8</f>
        <v>1Q12A</v>
      </c>
      <c r="BG270" t="str">
        <f>Drivers!BG8</f>
        <v>2Q12A</v>
      </c>
      <c r="BH270" t="str">
        <f>Drivers!BH8</f>
        <v>3Q12A</v>
      </c>
      <c r="BI270" t="str">
        <f>Drivers!BI8</f>
        <v>4Q12A</v>
      </c>
      <c r="BJ270" t="str">
        <f>Drivers!BJ8</f>
        <v>1Q13A</v>
      </c>
      <c r="BK270" t="str">
        <f>Drivers!BK8</f>
        <v>2Q13A</v>
      </c>
      <c r="BL270" t="str">
        <f>Drivers!BL8</f>
        <v>3Q13A</v>
      </c>
      <c r="BM270" t="str">
        <f>Drivers!BM8</f>
        <v>4Q13A</v>
      </c>
      <c r="BN270" t="str">
        <f>Drivers!BN8</f>
        <v>1Q14A</v>
      </c>
      <c r="BO270" t="str">
        <f>Drivers!BO8</f>
        <v>2Q14A</v>
      </c>
      <c r="BP270" t="str">
        <f>Drivers!BP8</f>
        <v>3Q14A</v>
      </c>
      <c r="BQ270" t="str">
        <f>Drivers!BQ8</f>
        <v>4Q14A</v>
      </c>
      <c r="BR270" t="str">
        <f>Drivers!BR8</f>
        <v>1Q15A</v>
      </c>
      <c r="BS270" t="str">
        <f>Drivers!BS8</f>
        <v>2Q15A</v>
      </c>
      <c r="BT270" t="str">
        <f>Drivers!BT8</f>
        <v>3Q15A</v>
      </c>
      <c r="BU270" t="str">
        <f>Drivers!BU8</f>
        <v>4Q15A</v>
      </c>
      <c r="BV270" t="str">
        <f>Drivers!BV8</f>
        <v>1Q16A</v>
      </c>
      <c r="BW270" t="str">
        <f>Drivers!BW8</f>
        <v>2Q16A</v>
      </c>
      <c r="BX270" t="str">
        <f>Drivers!BX8</f>
        <v>3Q16A</v>
      </c>
      <c r="BY270" t="str">
        <f>Drivers!BY8</f>
        <v>4Q16A</v>
      </c>
      <c r="BZ270" t="str">
        <f>Drivers!BZ8</f>
        <v>1Q17A</v>
      </c>
      <c r="CA270" t="str">
        <f>Drivers!CA8</f>
        <v>2Q17A</v>
      </c>
      <c r="CB270" t="str">
        <f>Drivers!CB8</f>
        <v>3Q17A</v>
      </c>
      <c r="CC270" t="str">
        <f>Drivers!CC8</f>
        <v>4Q17A</v>
      </c>
      <c r="CD270" t="str">
        <f>Drivers!CD8</f>
        <v>1Q18E</v>
      </c>
      <c r="CE270" t="str">
        <f>Drivers!CE8</f>
        <v>2Q18E</v>
      </c>
      <c r="CF270" t="str">
        <f>Drivers!CF8</f>
        <v>3Q18E</v>
      </c>
      <c r="CG270" t="str">
        <f>Drivers!CG8</f>
        <v>4Q18E</v>
      </c>
      <c r="CH270" t="str">
        <f>Drivers!CH8</f>
        <v>1Q19E</v>
      </c>
      <c r="CI270" t="str">
        <f>Drivers!CI8</f>
        <v>2Q19E</v>
      </c>
      <c r="CJ270" t="str">
        <f>Drivers!CJ8</f>
        <v>3Q19E</v>
      </c>
      <c r="CK270" t="str">
        <f>Drivers!CK8</f>
        <v>4Q19E</v>
      </c>
      <c r="CL270" t="str">
        <f>Drivers!CL8</f>
        <v>1Q20E</v>
      </c>
      <c r="CM270" t="str">
        <f>Drivers!CM8</f>
        <v>2Q20E</v>
      </c>
      <c r="CN270" t="str">
        <f>Drivers!CN8</f>
        <v>3Q20E</v>
      </c>
      <c r="CO270" t="str">
        <f>Drivers!CO8</f>
        <v>4Q20E</v>
      </c>
      <c r="CP270" t="str">
        <f>Drivers!CP8</f>
        <v>1Q21E</v>
      </c>
      <c r="CQ270" t="str">
        <f>Drivers!CQ8</f>
        <v>2Q21E</v>
      </c>
      <c r="CR270" t="str">
        <f>Drivers!CR8</f>
        <v>3Q21E</v>
      </c>
      <c r="CS270" t="str">
        <f>Drivers!CS8</f>
        <v>4Q21E</v>
      </c>
      <c r="CT270" t="str">
        <f>Drivers!CT8</f>
        <v>1Q22E</v>
      </c>
      <c r="CU270" t="str">
        <f>Drivers!CU8</f>
        <v>2Q22E</v>
      </c>
      <c r="CV270" t="str">
        <f>Drivers!CV8</f>
        <v>3Q22E</v>
      </c>
      <c r="CW270" t="str">
        <f>Drivers!CW8</f>
        <v>4Q22E</v>
      </c>
      <c r="CX270" t="str">
        <f>Drivers!CX8</f>
        <v>1Q23E</v>
      </c>
      <c r="CY270" t="str">
        <f>Drivers!CY8</f>
        <v>2Q23E</v>
      </c>
      <c r="CZ270" t="str">
        <f>Drivers!CZ8</f>
        <v>3Q23E</v>
      </c>
      <c r="DA270" t="str">
        <f>Drivers!DA8</f>
        <v>4Q23E</v>
      </c>
      <c r="DB270" t="str">
        <f>Drivers!DB8</f>
        <v>1Q24E</v>
      </c>
      <c r="DC270" t="str">
        <f>Drivers!DC8</f>
        <v>2Q24E</v>
      </c>
      <c r="DD270" t="str">
        <f>Drivers!DD8</f>
        <v>3Q24E</v>
      </c>
      <c r="DE270" t="str">
        <f>Drivers!DE8</f>
        <v>4Q24E</v>
      </c>
      <c r="DF270" t="str">
        <f>Drivers!DF8</f>
        <v>1Q25E</v>
      </c>
      <c r="DG270" t="str">
        <f>Drivers!DG8</f>
        <v>2Q25E</v>
      </c>
      <c r="DH270" t="str">
        <f>Drivers!DH8</f>
        <v>3Q25E</v>
      </c>
      <c r="DI270" t="str">
        <f>Drivers!DI8</f>
        <v>4Q25E</v>
      </c>
      <c r="DJ270">
        <f>Drivers!DJ8</f>
        <v>0</v>
      </c>
      <c r="DK270">
        <f>Drivers!DK8</f>
        <v>2000</v>
      </c>
      <c r="DL270">
        <f>Drivers!DL8</f>
        <v>2001</v>
      </c>
      <c r="DM270">
        <f>Drivers!DM8</f>
        <v>2002</v>
      </c>
      <c r="DN270">
        <f>Drivers!DN8</f>
        <v>2003</v>
      </c>
      <c r="DO270">
        <f>Drivers!DO8</f>
        <v>2004</v>
      </c>
      <c r="DP270">
        <f>Drivers!DP8</f>
        <v>2005</v>
      </c>
      <c r="DQ270">
        <f>Drivers!DQ8</f>
        <v>2006</v>
      </c>
      <c r="DR270">
        <f>Drivers!DR8</f>
        <v>2007</v>
      </c>
      <c r="DS270">
        <f>Drivers!DS8</f>
        <v>2008</v>
      </c>
      <c r="DT270">
        <f>Drivers!DT8</f>
        <v>2009</v>
      </c>
      <c r="DU270">
        <f>Drivers!DU8</f>
        <v>2010</v>
      </c>
      <c r="DV270">
        <f>Drivers!DV8</f>
        <v>2011</v>
      </c>
      <c r="DW270">
        <f>Drivers!DW8</f>
        <v>2012</v>
      </c>
      <c r="DX270">
        <f>Drivers!DX8</f>
        <v>2013</v>
      </c>
      <c r="DY270">
        <f>Drivers!DY8</f>
        <v>2014</v>
      </c>
      <c r="DZ270">
        <f>Drivers!DZ8</f>
        <v>2015</v>
      </c>
      <c r="EA270">
        <f>Drivers!EA8</f>
        <v>2016</v>
      </c>
      <c r="EB270">
        <f>Drivers!EB8</f>
        <v>2017</v>
      </c>
      <c r="EC270">
        <f>Drivers!EC8</f>
        <v>2018</v>
      </c>
      <c r="ED270">
        <f>Drivers!ED8</f>
        <v>2019</v>
      </c>
      <c r="EE270">
        <f>Drivers!EE8</f>
        <v>2020</v>
      </c>
      <c r="EF270">
        <f>Drivers!EF8</f>
        <v>2021</v>
      </c>
      <c r="EG270">
        <f>Drivers!EG8</f>
        <v>2022</v>
      </c>
      <c r="EH270">
        <f>Drivers!EH8</f>
        <v>2023</v>
      </c>
      <c r="EI270">
        <f>Drivers!EI8</f>
        <v>2024</v>
      </c>
      <c r="EJ270">
        <f>Drivers!EJ8</f>
        <v>2025</v>
      </c>
    </row>
    <row r="271" spans="1:154" hidden="1" outlineLevel="1">
      <c r="A271">
        <f>Drivers!A9</f>
        <v>0</v>
      </c>
      <c r="B271">
        <f>Drivers!B9</f>
        <v>0</v>
      </c>
      <c r="C271">
        <f>Drivers!C9</f>
        <v>0</v>
      </c>
      <c r="D271">
        <f>Drivers!D9</f>
        <v>0</v>
      </c>
      <c r="E271">
        <f>Drivers!E9</f>
        <v>0</v>
      </c>
      <c r="F271">
        <f>Drivers!F9</f>
        <v>0</v>
      </c>
      <c r="G271">
        <f>Drivers!G9</f>
        <v>0</v>
      </c>
      <c r="H271" t="str">
        <f>Drivers!H9</f>
        <v>*</v>
      </c>
      <c r="I271" t="str">
        <f>Drivers!I9</f>
        <v>Revenue</v>
      </c>
      <c r="J271">
        <f>Drivers!J9</f>
        <v>0</v>
      </c>
      <c r="K271">
        <f>Drivers!K9</f>
        <v>0</v>
      </c>
      <c r="L271">
        <f>Drivers!L9</f>
        <v>0</v>
      </c>
      <c r="M271">
        <f>Drivers!M9</f>
        <v>0</v>
      </c>
      <c r="N271">
        <f>Drivers!N9</f>
        <v>0</v>
      </c>
      <c r="O271">
        <f>Drivers!O9</f>
        <v>0</v>
      </c>
      <c r="P271">
        <f>Drivers!P9</f>
        <v>0</v>
      </c>
      <c r="Q271">
        <f>Drivers!Q9</f>
        <v>0</v>
      </c>
      <c r="R271">
        <f>Drivers!R9</f>
        <v>0</v>
      </c>
      <c r="S271">
        <f>Drivers!S9</f>
        <v>0</v>
      </c>
      <c r="T271">
        <f>Drivers!T9</f>
        <v>0</v>
      </c>
      <c r="U271">
        <f>Drivers!U9</f>
        <v>0</v>
      </c>
      <c r="V271">
        <f>Drivers!V9</f>
        <v>0</v>
      </c>
      <c r="W271">
        <f>Drivers!W9</f>
        <v>0</v>
      </c>
      <c r="X271">
        <f>Drivers!X9</f>
        <v>0</v>
      </c>
      <c r="Y271">
        <f>Drivers!Y9</f>
        <v>0</v>
      </c>
      <c r="Z271">
        <f>Drivers!Z9</f>
        <v>0</v>
      </c>
      <c r="AA271">
        <f>Drivers!AA9</f>
        <v>0</v>
      </c>
      <c r="AB271">
        <f>Drivers!AB9</f>
        <v>0</v>
      </c>
      <c r="AC271">
        <f>Drivers!AC9</f>
        <v>0</v>
      </c>
      <c r="AD271">
        <f>Drivers!AD9</f>
        <v>0</v>
      </c>
      <c r="AE271">
        <f>Drivers!AE9</f>
        <v>0</v>
      </c>
      <c r="AF271">
        <f>Drivers!AF9</f>
        <v>0</v>
      </c>
      <c r="AG271">
        <f>Drivers!AG9</f>
        <v>0</v>
      </c>
      <c r="AH271">
        <f>Drivers!AH9</f>
        <v>0</v>
      </c>
      <c r="AI271">
        <f>Drivers!AI9</f>
        <v>0</v>
      </c>
      <c r="AJ271">
        <f>Drivers!AJ9</f>
        <v>0</v>
      </c>
      <c r="AK271">
        <f>Drivers!AK9</f>
        <v>0</v>
      </c>
      <c r="AL271">
        <f>Drivers!AL9</f>
        <v>0</v>
      </c>
      <c r="AM271">
        <f>Drivers!AM9</f>
        <v>0</v>
      </c>
      <c r="AN271">
        <f>Drivers!AN9</f>
        <v>0</v>
      </c>
      <c r="AO271">
        <f>Drivers!AO9</f>
        <v>0</v>
      </c>
      <c r="AP271">
        <f>Drivers!AP9</f>
        <v>0</v>
      </c>
      <c r="AQ271">
        <f>Drivers!AQ9</f>
        <v>0</v>
      </c>
      <c r="AR271">
        <f>Drivers!AR9</f>
        <v>0</v>
      </c>
      <c r="AS271">
        <f>Drivers!AS9</f>
        <v>0</v>
      </c>
      <c r="AT271">
        <f>Drivers!AT9</f>
        <v>0</v>
      </c>
      <c r="AU271">
        <f>Drivers!AU9</f>
        <v>0</v>
      </c>
      <c r="AV271">
        <f>Drivers!AV9</f>
        <v>0</v>
      </c>
      <c r="AW271">
        <f>Drivers!AW9</f>
        <v>0</v>
      </c>
      <c r="AX271">
        <f>Drivers!AX9</f>
        <v>0</v>
      </c>
      <c r="AY271">
        <f>Drivers!AY9</f>
        <v>0</v>
      </c>
      <c r="AZ271">
        <f>Drivers!AZ9</f>
        <v>0</v>
      </c>
      <c r="BA271">
        <f>Drivers!BA9</f>
        <v>0</v>
      </c>
      <c r="BB271">
        <f>Drivers!BB9</f>
        <v>0</v>
      </c>
      <c r="BC271">
        <f>Drivers!BC9</f>
        <v>0</v>
      </c>
      <c r="BD271">
        <f>Drivers!BD9</f>
        <v>0</v>
      </c>
      <c r="BE271">
        <f>Drivers!BE9</f>
        <v>0</v>
      </c>
      <c r="BF271">
        <f>Drivers!BF9</f>
        <v>0</v>
      </c>
      <c r="BG271">
        <f>Drivers!BG9</f>
        <v>0</v>
      </c>
      <c r="BH271">
        <f>Drivers!BH9</f>
        <v>0</v>
      </c>
      <c r="BI271">
        <f>Drivers!BI9</f>
        <v>0</v>
      </c>
      <c r="BJ271">
        <f>Drivers!BJ9</f>
        <v>0</v>
      </c>
      <c r="BK271">
        <f>Drivers!BK9</f>
        <v>0</v>
      </c>
      <c r="BL271">
        <f>Drivers!BL9</f>
        <v>0</v>
      </c>
      <c r="BM271">
        <f>Drivers!BM9</f>
        <v>0</v>
      </c>
      <c r="BN271">
        <f>Drivers!BN9</f>
        <v>0</v>
      </c>
      <c r="BO271">
        <f>Drivers!BO9</f>
        <v>0</v>
      </c>
      <c r="BP271">
        <f>Drivers!BP9</f>
        <v>0</v>
      </c>
      <c r="BQ271">
        <f>Drivers!BQ9</f>
        <v>0</v>
      </c>
      <c r="BR271">
        <f>Drivers!BR9</f>
        <v>0</v>
      </c>
      <c r="BS271">
        <f>Drivers!BS9</f>
        <v>0</v>
      </c>
      <c r="BT271">
        <f>Drivers!BT9</f>
        <v>0</v>
      </c>
      <c r="BU271">
        <f>Drivers!BU9</f>
        <v>0</v>
      </c>
      <c r="BV271">
        <f>Drivers!BV9</f>
        <v>0</v>
      </c>
      <c r="BW271">
        <f>Drivers!BW9</f>
        <v>0</v>
      </c>
      <c r="BX271">
        <f>Drivers!BX9</f>
        <v>0</v>
      </c>
      <c r="BY271">
        <f>Drivers!BY9</f>
        <v>0</v>
      </c>
      <c r="BZ271">
        <f>Drivers!BZ9</f>
        <v>0</v>
      </c>
      <c r="CA271">
        <f>Drivers!CA9</f>
        <v>0</v>
      </c>
      <c r="CB271">
        <f>Drivers!CB9</f>
        <v>0</v>
      </c>
      <c r="CC271">
        <f>Drivers!CC9</f>
        <v>0</v>
      </c>
      <c r="CD271">
        <f>Drivers!CD9</f>
        <v>0</v>
      </c>
      <c r="CE271">
        <f>Drivers!CE9</f>
        <v>0</v>
      </c>
      <c r="CF271">
        <f>Drivers!CF9</f>
        <v>0</v>
      </c>
      <c r="CG271">
        <f>Drivers!CG9</f>
        <v>0</v>
      </c>
      <c r="CH271">
        <f>Drivers!CH9</f>
        <v>0</v>
      </c>
      <c r="CI271">
        <f>Drivers!CI9</f>
        <v>0</v>
      </c>
      <c r="CJ271">
        <f>Drivers!CJ9</f>
        <v>0</v>
      </c>
      <c r="CK271">
        <f>Drivers!CK9</f>
        <v>0</v>
      </c>
      <c r="CL271">
        <f>Drivers!CL9</f>
        <v>0</v>
      </c>
      <c r="CM271">
        <f>Drivers!CM9</f>
        <v>0</v>
      </c>
      <c r="CN271">
        <f>Drivers!CN9</f>
        <v>0</v>
      </c>
      <c r="CO271">
        <f>Drivers!CO9</f>
        <v>0</v>
      </c>
      <c r="CP271">
        <f>Drivers!CP9</f>
        <v>0</v>
      </c>
      <c r="CQ271">
        <f>Drivers!CQ9</f>
        <v>0</v>
      </c>
      <c r="CR271">
        <f>Drivers!CR9</f>
        <v>0</v>
      </c>
      <c r="CS271">
        <f>Drivers!CS9</f>
        <v>0</v>
      </c>
      <c r="CT271">
        <f>Drivers!CT9</f>
        <v>0</v>
      </c>
      <c r="CU271">
        <f>Drivers!CU9</f>
        <v>0</v>
      </c>
      <c r="CV271">
        <f>Drivers!CV9</f>
        <v>0</v>
      </c>
      <c r="CW271">
        <f>Drivers!CW9</f>
        <v>0</v>
      </c>
      <c r="CX271">
        <f>Drivers!CX9</f>
        <v>0</v>
      </c>
      <c r="CY271">
        <f>Drivers!CY9</f>
        <v>0</v>
      </c>
      <c r="CZ271">
        <f>Drivers!CZ9</f>
        <v>0</v>
      </c>
      <c r="DA271">
        <f>Drivers!DA9</f>
        <v>0</v>
      </c>
      <c r="DB271">
        <f>Drivers!DB9</f>
        <v>0</v>
      </c>
      <c r="DC271">
        <f>Drivers!DC9</f>
        <v>0</v>
      </c>
      <c r="DD271">
        <f>Drivers!DD9</f>
        <v>0</v>
      </c>
      <c r="DE271">
        <f>Drivers!DE9</f>
        <v>0</v>
      </c>
      <c r="DF271">
        <f>Drivers!DF9</f>
        <v>0</v>
      </c>
      <c r="DG271">
        <f>Drivers!DG9</f>
        <v>0</v>
      </c>
      <c r="DH271">
        <f>Drivers!DH9</f>
        <v>0</v>
      </c>
      <c r="DI271">
        <f>Drivers!DI9</f>
        <v>0</v>
      </c>
      <c r="DJ271">
        <f>Drivers!DJ9</f>
        <v>0</v>
      </c>
      <c r="DK271">
        <f>Drivers!DK9</f>
        <v>0</v>
      </c>
      <c r="DL271">
        <f>Drivers!DL9</f>
        <v>0</v>
      </c>
      <c r="DM271">
        <f>Drivers!DM9</f>
        <v>0</v>
      </c>
      <c r="DN271">
        <f>Drivers!DN9</f>
        <v>0</v>
      </c>
      <c r="DO271">
        <f>Drivers!DO9</f>
        <v>0</v>
      </c>
      <c r="DP271">
        <f>Drivers!DP9</f>
        <v>0</v>
      </c>
      <c r="DQ271">
        <f>Drivers!DQ9</f>
        <v>0</v>
      </c>
      <c r="DR271">
        <f>Drivers!DR9</f>
        <v>0</v>
      </c>
      <c r="DS271">
        <f>Drivers!DS9</f>
        <v>0</v>
      </c>
      <c r="DT271">
        <f>Drivers!DT9</f>
        <v>0</v>
      </c>
      <c r="DU271">
        <f>Drivers!DU9</f>
        <v>0</v>
      </c>
      <c r="DV271">
        <f>Drivers!DV9</f>
        <v>0</v>
      </c>
      <c r="DW271">
        <f>Drivers!DW9</f>
        <v>0</v>
      </c>
      <c r="DX271">
        <f>Drivers!DX9</f>
        <v>0</v>
      </c>
      <c r="DY271">
        <f>Drivers!DY9</f>
        <v>0</v>
      </c>
      <c r="DZ271">
        <f>Drivers!DZ9</f>
        <v>0</v>
      </c>
      <c r="EA271">
        <f>Drivers!EA9</f>
        <v>0</v>
      </c>
      <c r="EB271">
        <f>Drivers!EB9</f>
        <v>0</v>
      </c>
      <c r="EC271">
        <f>Drivers!EC9</f>
        <v>0</v>
      </c>
      <c r="ED271">
        <f>Drivers!ED9</f>
        <v>0</v>
      </c>
      <c r="EE271">
        <f>Drivers!EE9</f>
        <v>0</v>
      </c>
      <c r="EF271">
        <f>Drivers!EF9</f>
        <v>0</v>
      </c>
      <c r="EG271">
        <f>Drivers!EG9</f>
        <v>0</v>
      </c>
      <c r="EH271">
        <f>Drivers!EH9</f>
        <v>0</v>
      </c>
      <c r="EI271">
        <f>Drivers!EI9</f>
        <v>0</v>
      </c>
      <c r="EJ271">
        <f>Drivers!EJ9</f>
        <v>0</v>
      </c>
    </row>
    <row r="272" spans="1:154" hidden="1" outlineLevel="1">
      <c r="A272">
        <f>Drivers!A10</f>
        <v>0</v>
      </c>
      <c r="B272">
        <f>Drivers!B10</f>
        <v>0</v>
      </c>
      <c r="C272">
        <f>Drivers!C10</f>
        <v>0</v>
      </c>
      <c r="D272">
        <f>Drivers!D10</f>
        <v>0</v>
      </c>
      <c r="E272">
        <f>Drivers!E10</f>
        <v>0</v>
      </c>
      <c r="F272">
        <f>Drivers!F10</f>
        <v>0</v>
      </c>
      <c r="G272">
        <f>Drivers!G10</f>
        <v>0</v>
      </c>
      <c r="H272">
        <f>Drivers!H10</f>
        <v>0</v>
      </c>
      <c r="I272" t="str">
        <f>Drivers!I10</f>
        <v>Premier Agent</v>
      </c>
      <c r="J272">
        <f>Drivers!J10</f>
        <v>0</v>
      </c>
      <c r="K272">
        <f>Drivers!K10</f>
        <v>0</v>
      </c>
      <c r="L272">
        <f>Drivers!L10</f>
        <v>0</v>
      </c>
      <c r="M272">
        <f>Drivers!M10</f>
        <v>0</v>
      </c>
      <c r="N272">
        <f>Drivers!N10</f>
        <v>0</v>
      </c>
      <c r="O272">
        <f>Drivers!O10</f>
        <v>0</v>
      </c>
      <c r="P272">
        <f>Drivers!P10</f>
        <v>0</v>
      </c>
      <c r="Q272">
        <f>Drivers!Q10</f>
        <v>0</v>
      </c>
      <c r="R272">
        <f>Drivers!R10</f>
        <v>0</v>
      </c>
      <c r="S272">
        <f>Drivers!S10</f>
        <v>0</v>
      </c>
      <c r="T272">
        <f>Drivers!T10</f>
        <v>0</v>
      </c>
      <c r="U272">
        <f>Drivers!U10</f>
        <v>0</v>
      </c>
      <c r="V272">
        <f>Drivers!V10</f>
        <v>0</v>
      </c>
      <c r="W272">
        <f>Drivers!W10</f>
        <v>0</v>
      </c>
      <c r="X272">
        <f>Drivers!X10</f>
        <v>0</v>
      </c>
      <c r="Y272">
        <f>Drivers!Y10</f>
        <v>0</v>
      </c>
      <c r="Z272">
        <f>Drivers!Z10</f>
        <v>0</v>
      </c>
      <c r="AA272">
        <f>Drivers!AA10</f>
        <v>0</v>
      </c>
      <c r="AB272">
        <f>Drivers!AB10</f>
        <v>0</v>
      </c>
      <c r="AC272">
        <f>Drivers!AC10</f>
        <v>0</v>
      </c>
      <c r="AD272">
        <f>Drivers!AD10</f>
        <v>0</v>
      </c>
      <c r="AE272">
        <f>Drivers!AE10</f>
        <v>0</v>
      </c>
      <c r="AF272">
        <f>Drivers!AF10</f>
        <v>0</v>
      </c>
      <c r="AG272">
        <f>Drivers!AG10</f>
        <v>0</v>
      </c>
      <c r="AH272">
        <f>Drivers!AH10</f>
        <v>0</v>
      </c>
      <c r="AI272">
        <f>Drivers!AI10</f>
        <v>0</v>
      </c>
      <c r="AJ272">
        <f>Drivers!AJ10</f>
        <v>0</v>
      </c>
      <c r="AK272">
        <f>Drivers!AK10</f>
        <v>0</v>
      </c>
      <c r="AL272">
        <f>Drivers!AL10</f>
        <v>0</v>
      </c>
      <c r="AM272">
        <f>Drivers!AM10</f>
        <v>0</v>
      </c>
      <c r="AN272">
        <f>Drivers!AN10</f>
        <v>0</v>
      </c>
      <c r="AO272">
        <f>Drivers!AO10</f>
        <v>0</v>
      </c>
      <c r="AP272">
        <f>Drivers!AP10</f>
        <v>0</v>
      </c>
      <c r="AQ272">
        <f>Drivers!AQ10</f>
        <v>0</v>
      </c>
      <c r="AR272">
        <f>Drivers!AR10</f>
        <v>0</v>
      </c>
      <c r="AS272">
        <f>Drivers!AS10</f>
        <v>0</v>
      </c>
      <c r="AT272">
        <f>Drivers!AT10</f>
        <v>0.45500000000000007</v>
      </c>
      <c r="AU272">
        <f>Drivers!AU10</f>
        <v>0.86499999999999977</v>
      </c>
      <c r="AV272">
        <f>Drivers!AV10</f>
        <v>1.1680000000000001</v>
      </c>
      <c r="AW272">
        <f>Drivers!AW10</f>
        <v>1.4239999999999999</v>
      </c>
      <c r="AX272">
        <f>Drivers!AX10</f>
        <v>1.8539999999999996</v>
      </c>
      <c r="AY272">
        <f>Drivers!AY10</f>
        <v>2.6319999999999997</v>
      </c>
      <c r="AZ272">
        <f>Drivers!AZ10</f>
        <v>3.6279999999999992</v>
      </c>
      <c r="BA272">
        <f>Drivers!BA10</f>
        <v>5.113999999999999</v>
      </c>
      <c r="BB272">
        <f>Drivers!BB10</f>
        <v>5.8129080000000002</v>
      </c>
      <c r="BC272">
        <f>Drivers!BC10</f>
        <v>8.4212024999999997</v>
      </c>
      <c r="BD272">
        <f>Drivers!BD10</f>
        <v>10.258743000000001</v>
      </c>
      <c r="BE272">
        <f>Drivers!BE10</f>
        <v>11.871225000000001</v>
      </c>
      <c r="BF272">
        <f>Drivers!BF10</f>
        <v>13.576717500000001</v>
      </c>
      <c r="BG272">
        <f>Drivers!BG10</f>
        <v>16.297584000000001</v>
      </c>
      <c r="BH272">
        <f>Drivers!BH10</f>
        <v>20.006595000000001</v>
      </c>
      <c r="BI272">
        <f>Drivers!BI10</f>
        <v>22.498487999999998</v>
      </c>
      <c r="BJ272">
        <f>Drivers!BJ10</f>
        <v>24.6709155</v>
      </c>
      <c r="BK272">
        <f>Drivers!BK10</f>
        <v>29.061962999999999</v>
      </c>
      <c r="BL272">
        <f>Drivers!BL10</f>
        <v>33.088175999999997</v>
      </c>
      <c r="BM272">
        <f>Drivers!BM10</f>
        <v>37.830109499999999</v>
      </c>
      <c r="BN272">
        <f>Drivers!BN10</f>
        <v>43.449978000000002</v>
      </c>
      <c r="BO272">
        <f>Drivers!BO10</f>
        <v>52.697279999999999</v>
      </c>
      <c r="BP272">
        <f>Drivers!BP10</f>
        <v>61.613332499999999</v>
      </c>
      <c r="BQ272">
        <f>Drivers!BQ10</f>
        <v>66.333506999999997</v>
      </c>
      <c r="BR272">
        <f>Drivers!BR10</f>
        <v>106.54965</v>
      </c>
      <c r="BS272">
        <f>Drivers!BS10</f>
        <v>115.15049999999999</v>
      </c>
      <c r="BT272">
        <f>Drivers!BT10</f>
        <v>119.44789844999998</v>
      </c>
      <c r="BU272">
        <f>Drivers!BU10</f>
        <v>124.390467</v>
      </c>
      <c r="BV272">
        <f>Drivers!BV10</f>
        <v>134.5</v>
      </c>
      <c r="BW272">
        <f>Drivers!BW10</f>
        <v>147.10599999999999</v>
      </c>
      <c r="BX272">
        <f>Drivers!BX10</f>
        <v>158.30000000000001</v>
      </c>
      <c r="BY272">
        <f>Drivers!BY10</f>
        <v>164.33500000000001</v>
      </c>
      <c r="BZ272">
        <f>Drivers!BZ10</f>
        <v>175.30099999999999</v>
      </c>
      <c r="CA272">
        <f>Drivers!CA10</f>
        <v>189.72499999999999</v>
      </c>
      <c r="CB272">
        <f>Drivers!CB10</f>
        <v>197.054</v>
      </c>
      <c r="CC272">
        <f>Drivers!CC10</f>
        <v>199.51400000000001</v>
      </c>
      <c r="CD272">
        <f>Drivers!CD10</f>
        <v>208.30099999999999</v>
      </c>
      <c r="CE272">
        <f>Drivers!CE10</f>
        <v>225.72499999999999</v>
      </c>
      <c r="CF272">
        <f>Drivers!CF10</f>
        <v>235.054</v>
      </c>
      <c r="CG272">
        <f>Drivers!CG10</f>
        <v>238.51400000000001</v>
      </c>
      <c r="CH272">
        <f>Drivers!CH10</f>
        <v>0</v>
      </c>
      <c r="CI272">
        <f>Drivers!CI10</f>
        <v>0</v>
      </c>
      <c r="CJ272">
        <f>Drivers!CJ10</f>
        <v>0</v>
      </c>
      <c r="CK272">
        <f>Drivers!CK10</f>
        <v>0</v>
      </c>
      <c r="CL272">
        <f>Drivers!CL10</f>
        <v>0</v>
      </c>
      <c r="CM272">
        <f>Drivers!CM10</f>
        <v>0</v>
      </c>
      <c r="CN272">
        <f>Drivers!CN10</f>
        <v>0</v>
      </c>
      <c r="CO272">
        <f>Drivers!CO10</f>
        <v>0</v>
      </c>
      <c r="CP272">
        <f>Drivers!CP10</f>
        <v>0</v>
      </c>
      <c r="CQ272">
        <f>Drivers!CQ10</f>
        <v>0</v>
      </c>
      <c r="CR272">
        <f>Drivers!CR10</f>
        <v>0</v>
      </c>
      <c r="CS272">
        <f>Drivers!CS10</f>
        <v>0</v>
      </c>
      <c r="CT272">
        <f>Drivers!CT10</f>
        <v>0</v>
      </c>
      <c r="CU272">
        <f>Drivers!CU10</f>
        <v>0</v>
      </c>
      <c r="CV272">
        <f>Drivers!CV10</f>
        <v>0</v>
      </c>
      <c r="CW272">
        <f>Drivers!CW10</f>
        <v>0</v>
      </c>
      <c r="CX272">
        <f>Drivers!CX10</f>
        <v>0</v>
      </c>
      <c r="CY272">
        <f>Drivers!CY10</f>
        <v>0</v>
      </c>
      <c r="CZ272">
        <f>Drivers!CZ10</f>
        <v>0</v>
      </c>
      <c r="DA272">
        <f>Drivers!DA10</f>
        <v>0</v>
      </c>
      <c r="DB272">
        <f>Drivers!DB10</f>
        <v>0</v>
      </c>
      <c r="DC272">
        <f>Drivers!DC10</f>
        <v>0</v>
      </c>
      <c r="DD272">
        <f>Drivers!DD10</f>
        <v>0</v>
      </c>
      <c r="DE272">
        <f>Drivers!DE10</f>
        <v>0</v>
      </c>
      <c r="DF272">
        <f>Drivers!DF10</f>
        <v>0</v>
      </c>
      <c r="DG272">
        <f>Drivers!DG10</f>
        <v>0</v>
      </c>
      <c r="DH272">
        <f>Drivers!DH10</f>
        <v>0</v>
      </c>
      <c r="DI272">
        <f>Drivers!DI10</f>
        <v>0</v>
      </c>
      <c r="DJ272">
        <f>Drivers!DJ10</f>
        <v>0</v>
      </c>
      <c r="DK272">
        <f>Drivers!DK10</f>
        <v>0</v>
      </c>
      <c r="DL272">
        <f>Drivers!DL10</f>
        <v>0</v>
      </c>
      <c r="DM272">
        <f>Drivers!DM10</f>
        <v>0</v>
      </c>
      <c r="DN272">
        <f>Drivers!DN10</f>
        <v>0</v>
      </c>
      <c r="DO272">
        <f>Drivers!DO10</f>
        <v>0</v>
      </c>
      <c r="DP272">
        <f>Drivers!DP10</f>
        <v>0</v>
      </c>
      <c r="DQ272" t="str">
        <f>Drivers!DQ10</f>
        <v>NA</v>
      </c>
      <c r="DR272" t="str">
        <f>Drivers!DR10</f>
        <v>NA</v>
      </c>
      <c r="DS272" t="str">
        <f>Drivers!DS10</f>
        <v>NA</v>
      </c>
      <c r="DT272" t="str">
        <f>Drivers!DT10</f>
        <v>NA</v>
      </c>
      <c r="DU272" t="str">
        <f>Drivers!DU10</f>
        <v>NA</v>
      </c>
      <c r="DV272">
        <f>Drivers!DV10</f>
        <v>36.364078500000005</v>
      </c>
      <c r="DW272">
        <f>Drivers!DW10</f>
        <v>72.3793845</v>
      </c>
      <c r="DX272">
        <f>Drivers!DX10</f>
        <v>124.65116399999999</v>
      </c>
      <c r="DY272">
        <f>Drivers!DY10</f>
        <v>224.09409749999998</v>
      </c>
      <c r="DZ272">
        <f>Drivers!DZ10</f>
        <v>502.17600000000004</v>
      </c>
      <c r="EA272">
        <f>Drivers!EA10</f>
        <v>604.24099999999999</v>
      </c>
      <c r="EB272">
        <f>Drivers!EB10</f>
        <v>761.59399999999994</v>
      </c>
      <c r="EC272">
        <f>Drivers!EC10</f>
        <v>907.59399999999994</v>
      </c>
      <c r="ED272">
        <f>Drivers!ED10</f>
        <v>1057.5940000000001</v>
      </c>
      <c r="EE272">
        <f>Drivers!EE10</f>
        <v>1207.5940000000001</v>
      </c>
      <c r="EF272">
        <f>Drivers!EF10</f>
        <v>1357.5940000000001</v>
      </c>
      <c r="EG272">
        <f>Drivers!EG10</f>
        <v>1507.5940000000001</v>
      </c>
      <c r="EH272">
        <f>Drivers!EH10</f>
        <v>1657.5940000000001</v>
      </c>
      <c r="EI272">
        <f>Drivers!EI10</f>
        <v>1802.5940000000001</v>
      </c>
      <c r="EJ272">
        <f>Drivers!EJ10</f>
        <v>1947.5940000000001</v>
      </c>
    </row>
    <row r="273" spans="1:140" hidden="1" outlineLevel="1">
      <c r="A273">
        <f>Drivers!A13</f>
        <v>0</v>
      </c>
      <c r="B273">
        <f>Drivers!B13</f>
        <v>0</v>
      </c>
      <c r="C273">
        <f>Drivers!C13</f>
        <v>0</v>
      </c>
      <c r="D273">
        <f>Drivers!D13</f>
        <v>0</v>
      </c>
      <c r="E273">
        <f>Drivers!E13</f>
        <v>0</v>
      </c>
      <c r="F273">
        <f>Drivers!F13</f>
        <v>0</v>
      </c>
      <c r="G273">
        <f>Drivers!G13</f>
        <v>0</v>
      </c>
      <c r="H273">
        <f>Drivers!H13</f>
        <v>0</v>
      </c>
      <c r="I273" t="str">
        <f>Drivers!I13</f>
        <v>+ Other Revenue</v>
      </c>
      <c r="J273">
        <f>Drivers!J13</f>
        <v>0</v>
      </c>
      <c r="K273">
        <f>Drivers!K13</f>
        <v>0</v>
      </c>
      <c r="L273">
        <f>Drivers!L13</f>
        <v>0</v>
      </c>
      <c r="M273">
        <f>Drivers!M13</f>
        <v>0</v>
      </c>
      <c r="N273">
        <f>Drivers!N13</f>
        <v>0</v>
      </c>
      <c r="O273">
        <f>Drivers!O13</f>
        <v>0</v>
      </c>
      <c r="P273">
        <f>Drivers!P13</f>
        <v>0</v>
      </c>
      <c r="Q273">
        <f>Drivers!Q13</f>
        <v>0</v>
      </c>
      <c r="R273">
        <f>Drivers!R13</f>
        <v>0</v>
      </c>
      <c r="S273">
        <f>Drivers!S13</f>
        <v>0</v>
      </c>
      <c r="T273">
        <f>Drivers!T13</f>
        <v>0</v>
      </c>
      <c r="U273">
        <f>Drivers!U13</f>
        <v>0</v>
      </c>
      <c r="V273">
        <f>Drivers!V13</f>
        <v>0</v>
      </c>
      <c r="W273">
        <f>Drivers!W13</f>
        <v>0</v>
      </c>
      <c r="X273">
        <f>Drivers!X13</f>
        <v>0</v>
      </c>
      <c r="Y273">
        <f>Drivers!Y13</f>
        <v>0</v>
      </c>
      <c r="Z273">
        <f>Drivers!Z13</f>
        <v>0</v>
      </c>
      <c r="AA273">
        <f>Drivers!AA13</f>
        <v>0</v>
      </c>
      <c r="AB273">
        <f>Drivers!AB13</f>
        <v>0</v>
      </c>
      <c r="AC273">
        <f>Drivers!AC13</f>
        <v>0</v>
      </c>
      <c r="AD273">
        <f>Drivers!AD13</f>
        <v>0</v>
      </c>
      <c r="AE273">
        <f>Drivers!AE13</f>
        <v>0</v>
      </c>
      <c r="AF273">
        <f>Drivers!AF13</f>
        <v>0</v>
      </c>
      <c r="AG273">
        <f>Drivers!AG13</f>
        <v>0</v>
      </c>
      <c r="AH273">
        <f>Drivers!AH13</f>
        <v>0</v>
      </c>
      <c r="AI273">
        <f>Drivers!AI13</f>
        <v>0</v>
      </c>
      <c r="AJ273">
        <f>Drivers!AJ13</f>
        <v>0</v>
      </c>
      <c r="AK273">
        <f>Drivers!AK13</f>
        <v>0</v>
      </c>
      <c r="AL273">
        <f>Drivers!AL13</f>
        <v>0</v>
      </c>
      <c r="AM273">
        <f>Drivers!AM13</f>
        <v>0</v>
      </c>
      <c r="AN273">
        <f>Drivers!AN13</f>
        <v>0</v>
      </c>
      <c r="AO273">
        <f>Drivers!AO13</f>
        <v>0</v>
      </c>
      <c r="AP273">
        <f>Drivers!AP13</f>
        <v>0</v>
      </c>
      <c r="AQ273">
        <f>Drivers!AQ13</f>
        <v>0</v>
      </c>
      <c r="AR273">
        <f>Drivers!AR13</f>
        <v>0</v>
      </c>
      <c r="AS273">
        <f>Drivers!AS13</f>
        <v>0</v>
      </c>
      <c r="AT273">
        <f>Drivers!AT13</f>
        <v>2.2869999999999999</v>
      </c>
      <c r="AU273">
        <f>Drivers!AU13</f>
        <v>3.6389999999999998</v>
      </c>
      <c r="AV273">
        <f>Drivers!AV13</f>
        <v>4.3730000000000002</v>
      </c>
      <c r="AW273">
        <f>Drivers!AW13</f>
        <v>3.28</v>
      </c>
      <c r="AX273">
        <f>Drivers!AX13</f>
        <v>3.4769999999999999</v>
      </c>
      <c r="AY273">
        <f>Drivers!AY13</f>
        <v>4.702</v>
      </c>
      <c r="AZ273">
        <f>Drivers!AZ13</f>
        <v>4.601</v>
      </c>
      <c r="BA273">
        <f>Drivers!BA13</f>
        <v>4.4589999999999996</v>
      </c>
      <c r="BB273">
        <f>Drivers!BB13</f>
        <v>4.3789999999999996</v>
      </c>
      <c r="BC273">
        <f>Drivers!BC13</f>
        <v>6.1219999999999999</v>
      </c>
      <c r="BD273">
        <f>Drivers!BD13</f>
        <v>7.2169999999999987</v>
      </c>
      <c r="BE273">
        <f>Drivers!BE13</f>
        <v>6.1449999999999978</v>
      </c>
      <c r="BF273">
        <f>Drivers!BF13</f>
        <v>6.8482824999999981</v>
      </c>
      <c r="BG273">
        <f>Drivers!BG13</f>
        <v>8.8904160000000054</v>
      </c>
      <c r="BH273">
        <f>Drivers!BH13</f>
        <v>9.2944049999999976</v>
      </c>
      <c r="BI273">
        <f>Drivers!BI13</f>
        <v>8.6675120000000057</v>
      </c>
      <c r="BJ273">
        <f>Drivers!BJ13</f>
        <v>9.3860845000000026</v>
      </c>
      <c r="BK273">
        <f>Drivers!BK13</f>
        <v>12.044037000000003</v>
      </c>
      <c r="BL273">
        <f>Drivers!BL13</f>
        <v>14.480824000000005</v>
      </c>
      <c r="BM273">
        <f>Drivers!BM13</f>
        <v>15.170890499999999</v>
      </c>
      <c r="BN273">
        <f>Drivers!BN13</f>
        <v>12.879999999999995</v>
      </c>
      <c r="BO273">
        <f>Drivers!BO13</f>
        <v>16.058999999999997</v>
      </c>
      <c r="BP273">
        <f>Drivers!BP13</f>
        <v>15.953999999999994</v>
      </c>
      <c r="BQ273">
        <f>Drivers!BQ13</f>
        <v>14.119</v>
      </c>
      <c r="BR273">
        <f>Drivers!BR13</f>
        <v>27.594666790658238</v>
      </c>
      <c r="BS273">
        <f>Drivers!BS13</f>
        <v>26.390186411149863</v>
      </c>
      <c r="BT273">
        <f>Drivers!BT13</f>
        <v>24.938957336189119</v>
      </c>
      <c r="BU273">
        <f>Drivers!BU13</f>
        <v>24.758223561094507</v>
      </c>
      <c r="BV273">
        <f>Drivers!BV13</f>
        <v>24.151269611074518</v>
      </c>
      <c r="BW273">
        <f>Drivers!BW13</f>
        <v>27.661097560975609</v>
      </c>
      <c r="BX273">
        <f>Drivers!BX13</f>
        <v>26.811396961063629</v>
      </c>
      <c r="BY273">
        <f>Drivers!BY13</f>
        <v>27.66158685685177</v>
      </c>
      <c r="BZ273">
        <f>Drivers!BZ13</f>
        <v>27.90670270270272</v>
      </c>
      <c r="CA273">
        <f>Drivers!CA13</f>
        <v>31.189000000000028</v>
      </c>
      <c r="CB273">
        <f>Drivers!CB13</f>
        <v>33.175259259259256</v>
      </c>
      <c r="CC273">
        <f>Drivers!CC13</f>
        <v>35.453846153846129</v>
      </c>
      <c r="CD273">
        <f>Drivers!CD13</f>
        <v>34.883378378378403</v>
      </c>
      <c r="CE273">
        <f>Drivers!CE13</f>
        <v>40.545700000000039</v>
      </c>
      <c r="CF273">
        <f>Drivers!CF13</f>
        <v>43.127837037037033</v>
      </c>
      <c r="CG273">
        <f>Drivers!CG13</f>
        <v>44.671846153846126</v>
      </c>
      <c r="CH273">
        <f>Drivers!CH13</f>
        <v>0</v>
      </c>
      <c r="CI273">
        <f>Drivers!CI13</f>
        <v>0</v>
      </c>
      <c r="CJ273">
        <f>Drivers!CJ13</f>
        <v>0</v>
      </c>
      <c r="CK273">
        <f>Drivers!CK13</f>
        <v>0</v>
      </c>
      <c r="CL273">
        <f>Drivers!CL13</f>
        <v>0</v>
      </c>
      <c r="CM273">
        <f>Drivers!CM13</f>
        <v>0</v>
      </c>
      <c r="CN273">
        <f>Drivers!CN13</f>
        <v>0</v>
      </c>
      <c r="CO273">
        <f>Drivers!CO13</f>
        <v>0</v>
      </c>
      <c r="CP273">
        <f>Drivers!CP13</f>
        <v>0</v>
      </c>
      <c r="CQ273">
        <f>Drivers!CQ13</f>
        <v>0</v>
      </c>
      <c r="CR273">
        <f>Drivers!CR13</f>
        <v>0</v>
      </c>
      <c r="CS273">
        <f>Drivers!CS13</f>
        <v>0</v>
      </c>
      <c r="CT273">
        <f>Drivers!CT13</f>
        <v>0</v>
      </c>
      <c r="CU273">
        <f>Drivers!CU13</f>
        <v>0</v>
      </c>
      <c r="CV273">
        <f>Drivers!CV13</f>
        <v>0</v>
      </c>
      <c r="CW273">
        <f>Drivers!CW13</f>
        <v>0</v>
      </c>
      <c r="CX273">
        <f>Drivers!CX13</f>
        <v>0</v>
      </c>
      <c r="CY273">
        <f>Drivers!CY13</f>
        <v>0</v>
      </c>
      <c r="CZ273">
        <f>Drivers!CZ13</f>
        <v>0</v>
      </c>
      <c r="DA273">
        <f>Drivers!DA13</f>
        <v>0</v>
      </c>
      <c r="DB273">
        <f>Drivers!DB13</f>
        <v>0</v>
      </c>
      <c r="DC273">
        <f>Drivers!DC13</f>
        <v>0</v>
      </c>
      <c r="DD273">
        <f>Drivers!DD13</f>
        <v>0</v>
      </c>
      <c r="DE273">
        <f>Drivers!DE13</f>
        <v>0</v>
      </c>
      <c r="DF273">
        <f>Drivers!DF13</f>
        <v>0</v>
      </c>
      <c r="DG273">
        <f>Drivers!DG13</f>
        <v>0</v>
      </c>
      <c r="DH273">
        <f>Drivers!DH13</f>
        <v>0</v>
      </c>
      <c r="DI273">
        <f>Drivers!DI13</f>
        <v>0</v>
      </c>
      <c r="DJ273">
        <f>Drivers!DJ13</f>
        <v>0</v>
      </c>
      <c r="DK273">
        <f>Drivers!DK13</f>
        <v>0</v>
      </c>
      <c r="DL273">
        <f>Drivers!DL13</f>
        <v>0</v>
      </c>
      <c r="DM273">
        <f>Drivers!DM13</f>
        <v>0</v>
      </c>
      <c r="DN273">
        <f>Drivers!DN13</f>
        <v>0</v>
      </c>
      <c r="DO273">
        <f>Drivers!DO13</f>
        <v>0</v>
      </c>
      <c r="DP273">
        <f>Drivers!DP13</f>
        <v>0</v>
      </c>
      <c r="DQ273" t="str">
        <f>Drivers!DQ13</f>
        <v>NA</v>
      </c>
      <c r="DR273" t="str">
        <f>Drivers!DR13</f>
        <v>NA</v>
      </c>
      <c r="DS273" t="str">
        <f>Drivers!DS13</f>
        <v>NA</v>
      </c>
      <c r="DT273" t="str">
        <f>Drivers!DT13</f>
        <v>NA</v>
      </c>
      <c r="DU273" t="str">
        <f>Drivers!DU13</f>
        <v>NA</v>
      </c>
      <c r="DV273">
        <f>Drivers!DV13</f>
        <v>23.862999999999992</v>
      </c>
      <c r="DW273">
        <f>Drivers!DW13</f>
        <v>33.700615500000012</v>
      </c>
      <c r="DX273">
        <f>Drivers!DX13</f>
        <v>51.08183600000001</v>
      </c>
      <c r="DY273">
        <f>Drivers!DY13</f>
        <v>59.011999999999986</v>
      </c>
      <c r="DZ273">
        <f>Drivers!DZ13</f>
        <v>103.68203409909172</v>
      </c>
      <c r="EA273">
        <f>Drivers!EA13</f>
        <v>106.28535098996552</v>
      </c>
      <c r="EB273">
        <f>Drivers!EB13</f>
        <v>127.72480811580813</v>
      </c>
      <c r="EC273">
        <f>Drivers!EC13</f>
        <v>163.22876156926162</v>
      </c>
      <c r="ED273">
        <f>Drivers!ED13</f>
        <v>192.6099386517287</v>
      </c>
      <c r="EE273">
        <f>Drivers!EE13</f>
        <v>225.35362822252256</v>
      </c>
      <c r="EF273">
        <f>Drivers!EF13</f>
        <v>259.15667245590095</v>
      </c>
      <c r="EG273">
        <f>Drivers!EG13</f>
        <v>292.84703987516809</v>
      </c>
      <c r="EH273">
        <f>Drivers!EH13</f>
        <v>325.06021426143661</v>
      </c>
      <c r="EI273">
        <f>Drivers!EI13</f>
        <v>357.56623568758033</v>
      </c>
      <c r="EJ273">
        <f>Drivers!EJ13</f>
        <v>389.74719689946261</v>
      </c>
    </row>
    <row r="274" spans="1:140" hidden="1" outlineLevel="1">
      <c r="A274">
        <f>Drivers!A12</f>
        <v>0</v>
      </c>
      <c r="B274">
        <f>Drivers!B12</f>
        <v>0</v>
      </c>
      <c r="C274">
        <f>Drivers!C12</f>
        <v>0</v>
      </c>
      <c r="D274">
        <f>Drivers!D12</f>
        <v>0</v>
      </c>
      <c r="E274">
        <f>Drivers!E12</f>
        <v>0</v>
      </c>
      <c r="F274">
        <f>Drivers!F12</f>
        <v>0</v>
      </c>
      <c r="G274">
        <f>Drivers!G12</f>
        <v>0</v>
      </c>
      <c r="H274">
        <f>Drivers!H12</f>
        <v>0</v>
      </c>
      <c r="I274" t="str">
        <f>Drivers!I12</f>
        <v>+ Mortgage Marketplace Revenue</v>
      </c>
      <c r="J274">
        <f>Drivers!J12</f>
        <v>0</v>
      </c>
      <c r="K274">
        <f>Drivers!K12</f>
        <v>0</v>
      </c>
      <c r="L274">
        <f>Drivers!L12</f>
        <v>0</v>
      </c>
      <c r="M274">
        <f>Drivers!M12</f>
        <v>0</v>
      </c>
      <c r="N274">
        <f>Drivers!N12</f>
        <v>0</v>
      </c>
      <c r="O274">
        <f>Drivers!O12</f>
        <v>0</v>
      </c>
      <c r="P274">
        <f>Drivers!P12</f>
        <v>0</v>
      </c>
      <c r="Q274">
        <f>Drivers!Q12</f>
        <v>0</v>
      </c>
      <c r="R274">
        <f>Drivers!R12</f>
        <v>0</v>
      </c>
      <c r="S274">
        <f>Drivers!S12</f>
        <v>0</v>
      </c>
      <c r="T274">
        <f>Drivers!T12</f>
        <v>0</v>
      </c>
      <c r="U274">
        <f>Drivers!U12</f>
        <v>0</v>
      </c>
      <c r="V274">
        <f>Drivers!V12</f>
        <v>0</v>
      </c>
      <c r="W274">
        <f>Drivers!W12</f>
        <v>0</v>
      </c>
      <c r="X274">
        <f>Drivers!X12</f>
        <v>0</v>
      </c>
      <c r="Y274">
        <f>Drivers!Y12</f>
        <v>0</v>
      </c>
      <c r="Z274">
        <f>Drivers!Z12</f>
        <v>0</v>
      </c>
      <c r="AA274">
        <f>Drivers!AA12</f>
        <v>0</v>
      </c>
      <c r="AB274">
        <f>Drivers!AB12</f>
        <v>0</v>
      </c>
      <c r="AC274">
        <f>Drivers!AC12</f>
        <v>0</v>
      </c>
      <c r="AD274">
        <f>Drivers!AD12</f>
        <v>0</v>
      </c>
      <c r="AE274">
        <f>Drivers!AE12</f>
        <v>0</v>
      </c>
      <c r="AF274">
        <f>Drivers!AF12</f>
        <v>0</v>
      </c>
      <c r="AG274">
        <f>Drivers!AG12</f>
        <v>0</v>
      </c>
      <c r="AH274">
        <f>Drivers!AH12</f>
        <v>0</v>
      </c>
      <c r="AI274">
        <f>Drivers!AI12</f>
        <v>0</v>
      </c>
      <c r="AJ274">
        <f>Drivers!AJ12</f>
        <v>0</v>
      </c>
      <c r="AK274">
        <f>Drivers!AK12</f>
        <v>0</v>
      </c>
      <c r="AL274">
        <f>Drivers!AL12</f>
        <v>0</v>
      </c>
      <c r="AM274">
        <f>Drivers!AM12</f>
        <v>0</v>
      </c>
      <c r="AN274">
        <f>Drivers!AN12</f>
        <v>0</v>
      </c>
      <c r="AO274">
        <f>Drivers!AO12</f>
        <v>0</v>
      </c>
      <c r="AP274">
        <f>Drivers!AP12</f>
        <v>0</v>
      </c>
      <c r="AQ274">
        <f>Drivers!AQ12</f>
        <v>0</v>
      </c>
      <c r="AR274">
        <f>Drivers!AR12</f>
        <v>0</v>
      </c>
      <c r="AS274">
        <f>Drivers!AS12</f>
        <v>0</v>
      </c>
      <c r="AT274" t="str">
        <f>Drivers!AT12</f>
        <v>NA</v>
      </c>
      <c r="AU274" t="str">
        <f>Drivers!AU12</f>
        <v>NA</v>
      </c>
      <c r="AV274" t="str">
        <f>Drivers!AV12</f>
        <v>NA</v>
      </c>
      <c r="AW274" t="str">
        <f>Drivers!AW12</f>
        <v>NA</v>
      </c>
      <c r="AX274" t="str">
        <f>Drivers!AX12</f>
        <v>NA</v>
      </c>
      <c r="AY274" t="str">
        <f>Drivers!AY12</f>
        <v>NA</v>
      </c>
      <c r="AZ274" t="str">
        <f>Drivers!AZ12</f>
        <v>NA</v>
      </c>
      <c r="BA274" t="str">
        <f>Drivers!BA12</f>
        <v>NA</v>
      </c>
      <c r="BB274">
        <f>Drivers!BB12</f>
        <v>1.068092</v>
      </c>
      <c r="BC274">
        <f>Drivers!BC12</f>
        <v>1.3017975000000011</v>
      </c>
      <c r="BD274">
        <f>Drivers!BD12</f>
        <v>1.581256999999999</v>
      </c>
      <c r="BE274">
        <f>Drivers!BE12</f>
        <v>1.8747749999999996</v>
      </c>
      <c r="BF274">
        <f>Drivers!BF12</f>
        <v>2.4079999999999999</v>
      </c>
      <c r="BG274">
        <f>Drivers!BG12</f>
        <v>2.577</v>
      </c>
      <c r="BH274">
        <f>Drivers!BH12</f>
        <v>2.6139999999999999</v>
      </c>
      <c r="BI274">
        <f>Drivers!BI12</f>
        <v>3.1709999999999998</v>
      </c>
      <c r="BJ274">
        <f>Drivers!BJ12</f>
        <v>4.9089999999999998</v>
      </c>
      <c r="BK274">
        <f>Drivers!BK12</f>
        <v>5.8140000000000001</v>
      </c>
      <c r="BL274">
        <f>Drivers!BL12</f>
        <v>5.742</v>
      </c>
      <c r="BM274">
        <f>Drivers!BM12</f>
        <v>5.3470000000000004</v>
      </c>
      <c r="BN274">
        <f>Drivers!BN12</f>
        <v>7.1289999999999996</v>
      </c>
      <c r="BO274">
        <f>Drivers!BO12</f>
        <v>6.5650000000000004</v>
      </c>
      <c r="BP274">
        <f>Drivers!BP12</f>
        <v>7.1059999999999999</v>
      </c>
      <c r="BQ274">
        <f>Drivers!BQ12</f>
        <v>7.4029999999999996</v>
      </c>
      <c r="BR274">
        <f>Drivers!BR12</f>
        <v>9.9499999999999993</v>
      </c>
      <c r="BS274">
        <f>Drivers!BS12</f>
        <v>10.393000000000001</v>
      </c>
      <c r="BT274">
        <f>Drivers!BT12</f>
        <v>12.624000000000001</v>
      </c>
      <c r="BU274">
        <f>Drivers!BU12</f>
        <v>11.688000000000001</v>
      </c>
      <c r="BV274">
        <f>Drivers!BV12</f>
        <v>16.454000000000001</v>
      </c>
      <c r="BW274">
        <f>Drivers!BW12</f>
        <v>18.391999999999999</v>
      </c>
      <c r="BX274">
        <f>Drivers!BX12</f>
        <v>19.774999999999999</v>
      </c>
      <c r="BY274">
        <f>Drivers!BY12</f>
        <v>16.512</v>
      </c>
      <c r="BZ274">
        <f>Drivers!BZ12</f>
        <v>20.27</v>
      </c>
      <c r="CA274">
        <f>Drivers!CA12</f>
        <v>20.936</v>
      </c>
      <c r="CB274">
        <f>Drivers!CB12</f>
        <v>20.869</v>
      </c>
      <c r="CC274">
        <f>Drivers!CC12</f>
        <v>18.515999999999998</v>
      </c>
      <c r="CD274">
        <f>Drivers!CD12</f>
        <v>24.028112645936211</v>
      </c>
      <c r="CE274">
        <f>Drivers!CE12</f>
        <v>25.562856000000004</v>
      </c>
      <c r="CF274">
        <f>Drivers!CF12</f>
        <v>25.919297999999998</v>
      </c>
      <c r="CG274">
        <f>Drivers!CG12</f>
        <v>23.180180400000001</v>
      </c>
      <c r="CH274">
        <f>Drivers!CH12</f>
        <v>0</v>
      </c>
      <c r="CI274">
        <f>Drivers!CI12</f>
        <v>0</v>
      </c>
      <c r="CJ274">
        <f>Drivers!CJ12</f>
        <v>0</v>
      </c>
      <c r="CK274">
        <f>Drivers!CK12</f>
        <v>0</v>
      </c>
      <c r="CL274">
        <f>Drivers!CL12</f>
        <v>0</v>
      </c>
      <c r="CM274">
        <f>Drivers!CM12</f>
        <v>0</v>
      </c>
      <c r="CN274">
        <f>Drivers!CN12</f>
        <v>0</v>
      </c>
      <c r="CO274">
        <f>Drivers!CO12</f>
        <v>0</v>
      </c>
      <c r="CP274">
        <f>Drivers!CP12</f>
        <v>0</v>
      </c>
      <c r="CQ274">
        <f>Drivers!CQ12</f>
        <v>0</v>
      </c>
      <c r="CR274">
        <f>Drivers!CR12</f>
        <v>0</v>
      </c>
      <c r="CS274">
        <f>Drivers!CS12</f>
        <v>0</v>
      </c>
      <c r="CT274">
        <f>Drivers!CT12</f>
        <v>0</v>
      </c>
      <c r="CU274">
        <f>Drivers!CU12</f>
        <v>0</v>
      </c>
      <c r="CV274">
        <f>Drivers!CV12</f>
        <v>0</v>
      </c>
      <c r="CW274">
        <f>Drivers!CW12</f>
        <v>0</v>
      </c>
      <c r="CX274">
        <f>Drivers!CX12</f>
        <v>0</v>
      </c>
      <c r="CY274">
        <f>Drivers!CY12</f>
        <v>0</v>
      </c>
      <c r="CZ274">
        <f>Drivers!CZ12</f>
        <v>0</v>
      </c>
      <c r="DA274">
        <f>Drivers!DA12</f>
        <v>0</v>
      </c>
      <c r="DB274">
        <f>Drivers!DB12</f>
        <v>0</v>
      </c>
      <c r="DC274">
        <f>Drivers!DC12</f>
        <v>0</v>
      </c>
      <c r="DD274">
        <f>Drivers!DD12</f>
        <v>0</v>
      </c>
      <c r="DE274">
        <f>Drivers!DE12</f>
        <v>0</v>
      </c>
      <c r="DF274">
        <f>Drivers!DF12</f>
        <v>0</v>
      </c>
      <c r="DG274">
        <f>Drivers!DG12</f>
        <v>0</v>
      </c>
      <c r="DH274">
        <f>Drivers!DH12</f>
        <v>0</v>
      </c>
      <c r="DI274">
        <f>Drivers!DI12</f>
        <v>0</v>
      </c>
      <c r="DJ274">
        <f>Drivers!DJ12</f>
        <v>0</v>
      </c>
      <c r="DK274">
        <f>Drivers!DK12</f>
        <v>0</v>
      </c>
      <c r="DL274">
        <f>Drivers!DL12</f>
        <v>0</v>
      </c>
      <c r="DM274">
        <f>Drivers!DM12</f>
        <v>0</v>
      </c>
      <c r="DN274">
        <f>Drivers!DN12</f>
        <v>0</v>
      </c>
      <c r="DO274">
        <f>Drivers!DO12</f>
        <v>0</v>
      </c>
      <c r="DP274">
        <f>Drivers!DP12</f>
        <v>0</v>
      </c>
      <c r="DQ274" t="str">
        <f>Drivers!DQ12</f>
        <v>NA</v>
      </c>
      <c r="DR274" t="str">
        <f>Drivers!DR12</f>
        <v>NA</v>
      </c>
      <c r="DS274" t="str">
        <f>Drivers!DS12</f>
        <v>NA</v>
      </c>
      <c r="DT274" t="str">
        <f>Drivers!DT12</f>
        <v>NA</v>
      </c>
      <c r="DU274" t="str">
        <f>Drivers!DU12</f>
        <v>NA</v>
      </c>
      <c r="DV274">
        <f>Drivers!DV12</f>
        <v>5.8259214999999998</v>
      </c>
      <c r="DW274">
        <f>Drivers!DW12</f>
        <v>10.77</v>
      </c>
      <c r="DX274">
        <f>Drivers!DX12</f>
        <v>21.812000000000001</v>
      </c>
      <c r="DY274">
        <f>Drivers!DY12</f>
        <v>28.202999999999996</v>
      </c>
      <c r="DZ274">
        <f>Drivers!DZ12</f>
        <v>44.655000000000001</v>
      </c>
      <c r="EA274">
        <f>Drivers!EA12</f>
        <v>71.13300000000001</v>
      </c>
      <c r="EB274">
        <f>Drivers!EB12</f>
        <v>80.591000000000008</v>
      </c>
      <c r="EC274">
        <f>Drivers!EC12</f>
        <v>98.69044704593621</v>
      </c>
      <c r="ED274">
        <f>Drivers!ED12</f>
        <v>108.80621786814469</v>
      </c>
      <c r="EE274">
        <f>Drivers!EE12</f>
        <v>117.67392462439847</v>
      </c>
      <c r="EF274">
        <f>Drivers!EF12</f>
        <v>124.82849924156191</v>
      </c>
      <c r="EG274">
        <f>Drivers!EG12</f>
        <v>131.11985560333665</v>
      </c>
      <c r="EH274">
        <f>Drivers!EH12</f>
        <v>135.07967524255741</v>
      </c>
      <c r="EI274">
        <f>Drivers!EI12</f>
        <v>139.15908143488264</v>
      </c>
      <c r="EJ274">
        <f>Drivers!EJ12</f>
        <v>143.36168569421611</v>
      </c>
    </row>
    <row r="275" spans="1:140" hidden="1" outlineLevel="1">
      <c r="A275">
        <f>Drivers!A14</f>
        <v>0</v>
      </c>
      <c r="B275">
        <f>Drivers!B14</f>
        <v>0</v>
      </c>
      <c r="C275">
        <f>Drivers!C14</f>
        <v>0</v>
      </c>
      <c r="D275">
        <f>Drivers!D14</f>
        <v>0</v>
      </c>
      <c r="E275">
        <f>Drivers!E14</f>
        <v>0</v>
      </c>
      <c r="F275">
        <f>Drivers!F14</f>
        <v>0</v>
      </c>
      <c r="G275">
        <f>Drivers!G14</f>
        <v>0</v>
      </c>
      <c r="H275">
        <f>Drivers!H14</f>
        <v>0</v>
      </c>
      <c r="I275" t="str">
        <f>Drivers!I14</f>
        <v>+ Market Leader</v>
      </c>
      <c r="J275">
        <f>Drivers!J14</f>
        <v>0</v>
      </c>
      <c r="K275">
        <f>Drivers!K14</f>
        <v>0</v>
      </c>
      <c r="L275">
        <f>Drivers!L14</f>
        <v>0</v>
      </c>
      <c r="M275">
        <f>Drivers!M14</f>
        <v>0</v>
      </c>
      <c r="N275">
        <f>Drivers!N14</f>
        <v>0</v>
      </c>
      <c r="O275">
        <f>Drivers!O14</f>
        <v>0</v>
      </c>
      <c r="P275">
        <f>Drivers!P14</f>
        <v>0</v>
      </c>
      <c r="Q275">
        <f>Drivers!Q14</f>
        <v>0</v>
      </c>
      <c r="R275">
        <f>Drivers!R14</f>
        <v>0</v>
      </c>
      <c r="S275">
        <f>Drivers!S14</f>
        <v>0</v>
      </c>
      <c r="T275">
        <f>Drivers!T14</f>
        <v>0</v>
      </c>
      <c r="U275">
        <f>Drivers!U14</f>
        <v>0</v>
      </c>
      <c r="V275">
        <f>Drivers!V14</f>
        <v>0</v>
      </c>
      <c r="W275">
        <f>Drivers!W14</f>
        <v>0</v>
      </c>
      <c r="X275">
        <f>Drivers!X14</f>
        <v>0</v>
      </c>
      <c r="Y275">
        <f>Drivers!Y14</f>
        <v>0</v>
      </c>
      <c r="Z275">
        <f>Drivers!Z14</f>
        <v>0</v>
      </c>
      <c r="AA275">
        <f>Drivers!AA14</f>
        <v>0</v>
      </c>
      <c r="AB275">
        <f>Drivers!AB14</f>
        <v>0</v>
      </c>
      <c r="AC275">
        <f>Drivers!AC14</f>
        <v>0</v>
      </c>
      <c r="AD275">
        <f>Drivers!AD14</f>
        <v>0</v>
      </c>
      <c r="AE275">
        <f>Drivers!AE14</f>
        <v>0</v>
      </c>
      <c r="AF275">
        <f>Drivers!AF14</f>
        <v>0</v>
      </c>
      <c r="AG275">
        <f>Drivers!AG14</f>
        <v>0</v>
      </c>
      <c r="AH275">
        <f>Drivers!AH14</f>
        <v>0</v>
      </c>
      <c r="AI275">
        <f>Drivers!AI14</f>
        <v>0</v>
      </c>
      <c r="AJ275">
        <f>Drivers!AJ14</f>
        <v>0</v>
      </c>
      <c r="AK275">
        <f>Drivers!AK14</f>
        <v>0</v>
      </c>
      <c r="AL275">
        <f>Drivers!AL14</f>
        <v>0</v>
      </c>
      <c r="AM275">
        <f>Drivers!AM14</f>
        <v>0</v>
      </c>
      <c r="AN275">
        <f>Drivers!AN14</f>
        <v>0</v>
      </c>
      <c r="AO275">
        <f>Drivers!AO14</f>
        <v>0</v>
      </c>
      <c r="AP275">
        <f>Drivers!AP14</f>
        <v>0</v>
      </c>
      <c r="AQ275">
        <f>Drivers!AQ14</f>
        <v>0</v>
      </c>
      <c r="AR275">
        <f>Drivers!AR14</f>
        <v>0</v>
      </c>
      <c r="AS275">
        <f>Drivers!AS14</f>
        <v>0</v>
      </c>
      <c r="AT275">
        <f>Drivers!AT14</f>
        <v>0</v>
      </c>
      <c r="AU275">
        <f>Drivers!AU14</f>
        <v>0</v>
      </c>
      <c r="AV275">
        <f>Drivers!AV14</f>
        <v>0</v>
      </c>
      <c r="AW275">
        <f>Drivers!AW14</f>
        <v>0</v>
      </c>
      <c r="AX275">
        <f>Drivers!AX14</f>
        <v>0</v>
      </c>
      <c r="AY275">
        <f>Drivers!AY14</f>
        <v>0</v>
      </c>
      <c r="AZ275">
        <f>Drivers!AZ14</f>
        <v>0</v>
      </c>
      <c r="BA275">
        <f>Drivers!BA14</f>
        <v>0</v>
      </c>
      <c r="BB275">
        <f>Drivers!BB14</f>
        <v>0</v>
      </c>
      <c r="BC275">
        <f>Drivers!BC14</f>
        <v>0</v>
      </c>
      <c r="BD275">
        <f>Drivers!BD14</f>
        <v>0</v>
      </c>
      <c r="BE275">
        <f>Drivers!BE14</f>
        <v>0</v>
      </c>
      <c r="BF275">
        <f>Drivers!BF14</f>
        <v>0</v>
      </c>
      <c r="BG275">
        <f>Drivers!BG14</f>
        <v>0</v>
      </c>
      <c r="BH275">
        <f>Drivers!BH14</f>
        <v>0</v>
      </c>
      <c r="BI275">
        <f>Drivers!BI14</f>
        <v>0</v>
      </c>
      <c r="BJ275">
        <f>Drivers!BJ14</f>
        <v>0</v>
      </c>
      <c r="BK275">
        <f>Drivers!BK14</f>
        <v>0</v>
      </c>
      <c r="BL275">
        <f>Drivers!BL14</f>
        <v>0</v>
      </c>
      <c r="BM275">
        <f>Drivers!BM14</f>
        <v>0</v>
      </c>
      <c r="BN275">
        <f>Drivers!BN14</f>
        <v>0</v>
      </c>
      <c r="BO275">
        <f>Drivers!BO14</f>
        <v>0</v>
      </c>
      <c r="BP275">
        <f>Drivers!BP14</f>
        <v>0</v>
      </c>
      <c r="BQ275">
        <f>Drivers!BQ14</f>
        <v>0</v>
      </c>
      <c r="BR275">
        <f>Drivers!BR14</f>
        <v>13.581000000000017</v>
      </c>
      <c r="BS275">
        <f>Drivers!BS14</f>
        <v>12.53</v>
      </c>
      <c r="BT275">
        <f>Drivers!BT14</f>
        <v>10.957000000000001</v>
      </c>
      <c r="BU275">
        <f>Drivers!BU14</f>
        <v>5.0000000000000001E-3</v>
      </c>
      <c r="BV275">
        <f>Drivers!BV14</f>
        <v>0</v>
      </c>
      <c r="BW275">
        <f>Drivers!BW14</f>
        <v>0</v>
      </c>
      <c r="BX275">
        <f>Drivers!BX14</f>
        <v>0</v>
      </c>
      <c r="BY275">
        <f>Drivers!BY14</f>
        <v>0</v>
      </c>
      <c r="BZ275">
        <f>Drivers!BZ14</f>
        <v>0</v>
      </c>
      <c r="CA275">
        <f>Drivers!CA14</f>
        <v>0</v>
      </c>
      <c r="CB275">
        <f>Drivers!CB14</f>
        <v>0</v>
      </c>
      <c r="CC275">
        <f>Drivers!CC14</f>
        <v>0</v>
      </c>
      <c r="CD275">
        <f>Drivers!CD14</f>
        <v>0</v>
      </c>
      <c r="CE275">
        <f>Drivers!CE14</f>
        <v>0</v>
      </c>
      <c r="CF275">
        <f>Drivers!CF14</f>
        <v>0</v>
      </c>
      <c r="CG275">
        <f>Drivers!CG14</f>
        <v>0</v>
      </c>
      <c r="CH275">
        <f>Drivers!CH14</f>
        <v>0</v>
      </c>
      <c r="CI275">
        <f>Drivers!CI14</f>
        <v>0</v>
      </c>
      <c r="CJ275">
        <f>Drivers!CJ14</f>
        <v>0</v>
      </c>
      <c r="CK275">
        <f>Drivers!CK14</f>
        <v>0</v>
      </c>
      <c r="CL275">
        <f>Drivers!CL14</f>
        <v>0</v>
      </c>
      <c r="CM275">
        <f>Drivers!CM14</f>
        <v>0</v>
      </c>
      <c r="CN275">
        <f>Drivers!CN14</f>
        <v>0</v>
      </c>
      <c r="CO275">
        <f>Drivers!CO14</f>
        <v>0</v>
      </c>
      <c r="CP275">
        <f>Drivers!CP14</f>
        <v>0</v>
      </c>
      <c r="CQ275">
        <f>Drivers!CQ14</f>
        <v>0</v>
      </c>
      <c r="CR275">
        <f>Drivers!CR14</f>
        <v>0</v>
      </c>
      <c r="CS275">
        <f>Drivers!CS14</f>
        <v>0</v>
      </c>
      <c r="CT275">
        <f>Drivers!CT14</f>
        <v>0</v>
      </c>
      <c r="CU275">
        <f>Drivers!CU14</f>
        <v>0</v>
      </c>
      <c r="CV275">
        <f>Drivers!CV14</f>
        <v>0</v>
      </c>
      <c r="CW275">
        <f>Drivers!CW14</f>
        <v>0</v>
      </c>
      <c r="CX275">
        <f>Drivers!CX14</f>
        <v>0</v>
      </c>
      <c r="CY275">
        <f>Drivers!CY14</f>
        <v>0</v>
      </c>
      <c r="CZ275">
        <f>Drivers!CZ14</f>
        <v>0</v>
      </c>
      <c r="DA275">
        <f>Drivers!DA14</f>
        <v>0</v>
      </c>
      <c r="DB275">
        <f>Drivers!DB14</f>
        <v>0</v>
      </c>
      <c r="DC275">
        <f>Drivers!DC14</f>
        <v>0</v>
      </c>
      <c r="DD275">
        <f>Drivers!DD14</f>
        <v>0</v>
      </c>
      <c r="DE275">
        <f>Drivers!DE14</f>
        <v>0</v>
      </c>
      <c r="DF275">
        <f>Drivers!DF14</f>
        <v>0</v>
      </c>
      <c r="DG275">
        <f>Drivers!DG14</f>
        <v>0</v>
      </c>
      <c r="DH275">
        <f>Drivers!DH14</f>
        <v>0</v>
      </c>
      <c r="DI275">
        <f>Drivers!DI14</f>
        <v>0</v>
      </c>
      <c r="DJ275">
        <f>Drivers!DJ14</f>
        <v>0</v>
      </c>
      <c r="DK275">
        <f>Drivers!DK14</f>
        <v>0</v>
      </c>
      <c r="DL275">
        <f>Drivers!DL14</f>
        <v>0</v>
      </c>
      <c r="DM275">
        <f>Drivers!DM14</f>
        <v>0</v>
      </c>
      <c r="DN275">
        <f>Drivers!DN14</f>
        <v>0</v>
      </c>
      <c r="DO275">
        <f>Drivers!DO14</f>
        <v>0</v>
      </c>
      <c r="DP275">
        <f>Drivers!DP14</f>
        <v>0</v>
      </c>
      <c r="DQ275">
        <f>Drivers!DQ14</f>
        <v>0</v>
      </c>
      <c r="DR275">
        <f>Drivers!DR14</f>
        <v>0</v>
      </c>
      <c r="DS275">
        <f>Drivers!DS14</f>
        <v>0</v>
      </c>
      <c r="DT275">
        <f>Drivers!DT14</f>
        <v>0</v>
      </c>
      <c r="DU275">
        <f>Drivers!DU14</f>
        <v>0</v>
      </c>
      <c r="DV275">
        <f>Drivers!DV14</f>
        <v>0</v>
      </c>
      <c r="DW275">
        <f>Drivers!DW14</f>
        <v>0</v>
      </c>
      <c r="DX275">
        <f>Drivers!DX14</f>
        <v>0</v>
      </c>
      <c r="DY275">
        <f>Drivers!DY14</f>
        <v>0</v>
      </c>
      <c r="DZ275">
        <f>Drivers!DZ14</f>
        <v>37.073000000000022</v>
      </c>
      <c r="EA275">
        <f>Drivers!EA14</f>
        <v>0</v>
      </c>
      <c r="EB275">
        <f>Drivers!EB14</f>
        <v>0</v>
      </c>
      <c r="EC275">
        <f>Drivers!EC14</f>
        <v>0</v>
      </c>
      <c r="ED275">
        <f>Drivers!ED14</f>
        <v>0</v>
      </c>
      <c r="EE275">
        <f>Drivers!EE14</f>
        <v>0</v>
      </c>
      <c r="EF275">
        <f>Drivers!EF14</f>
        <v>0</v>
      </c>
      <c r="EG275">
        <f>Drivers!EG14</f>
        <v>0</v>
      </c>
      <c r="EH275">
        <f>Drivers!EH14</f>
        <v>0</v>
      </c>
      <c r="EI275">
        <f>Drivers!EI14</f>
        <v>0</v>
      </c>
      <c r="EJ275">
        <f>Drivers!EJ14</f>
        <v>0</v>
      </c>
    </row>
    <row r="276" spans="1:140" hidden="1" outlineLevel="1">
      <c r="A276">
        <f>Drivers!A15</f>
        <v>0</v>
      </c>
      <c r="B276">
        <f>Drivers!B15</f>
        <v>0</v>
      </c>
      <c r="C276">
        <f>Drivers!C15</f>
        <v>0</v>
      </c>
      <c r="D276">
        <f>Drivers!D15</f>
        <v>0</v>
      </c>
      <c r="E276">
        <f>Drivers!E15</f>
        <v>0</v>
      </c>
      <c r="F276">
        <f>Drivers!F15</f>
        <v>0</v>
      </c>
      <c r="G276">
        <f>Drivers!G15</f>
        <v>0</v>
      </c>
      <c r="H276">
        <f>Drivers!H15</f>
        <v>0</v>
      </c>
      <c r="I276" t="str">
        <f>Drivers!I15</f>
        <v>= Marketplace Revenue</v>
      </c>
      <c r="J276">
        <f>Drivers!J15</f>
        <v>0</v>
      </c>
      <c r="K276">
        <f>Drivers!K15</f>
        <v>0</v>
      </c>
      <c r="L276">
        <f>Drivers!L15</f>
        <v>0</v>
      </c>
      <c r="M276">
        <f>Drivers!M15</f>
        <v>0</v>
      </c>
      <c r="N276">
        <f>Drivers!N15</f>
        <v>0</v>
      </c>
      <c r="O276">
        <f>Drivers!O15</f>
        <v>0</v>
      </c>
      <c r="P276">
        <f>Drivers!P15</f>
        <v>0</v>
      </c>
      <c r="Q276">
        <f>Drivers!Q15</f>
        <v>0</v>
      </c>
      <c r="R276">
        <f>Drivers!R15</f>
        <v>0</v>
      </c>
      <c r="S276">
        <f>Drivers!S15</f>
        <v>0</v>
      </c>
      <c r="T276">
        <f>Drivers!T15</f>
        <v>0</v>
      </c>
      <c r="U276">
        <f>Drivers!U15</f>
        <v>0</v>
      </c>
      <c r="V276">
        <f>Drivers!V15</f>
        <v>0</v>
      </c>
      <c r="W276">
        <f>Drivers!W15</f>
        <v>0</v>
      </c>
      <c r="X276">
        <f>Drivers!X15</f>
        <v>0</v>
      </c>
      <c r="Y276">
        <f>Drivers!Y15</f>
        <v>0</v>
      </c>
      <c r="Z276">
        <f>Drivers!Z15</f>
        <v>0</v>
      </c>
      <c r="AA276">
        <f>Drivers!AA15</f>
        <v>0</v>
      </c>
      <c r="AB276">
        <f>Drivers!AB15</f>
        <v>0</v>
      </c>
      <c r="AC276">
        <f>Drivers!AC15</f>
        <v>0</v>
      </c>
      <c r="AD276">
        <f>Drivers!AD15</f>
        <v>0</v>
      </c>
      <c r="AE276">
        <f>Drivers!AE15</f>
        <v>0</v>
      </c>
      <c r="AF276">
        <f>Drivers!AF15</f>
        <v>0</v>
      </c>
      <c r="AG276">
        <f>Drivers!AG15</f>
        <v>0</v>
      </c>
      <c r="AH276">
        <f>Drivers!AH15</f>
        <v>0</v>
      </c>
      <c r="AI276">
        <f>Drivers!AI15</f>
        <v>0</v>
      </c>
      <c r="AJ276">
        <f>Drivers!AJ15</f>
        <v>0</v>
      </c>
      <c r="AK276">
        <f>Drivers!AK15</f>
        <v>0</v>
      </c>
      <c r="AL276">
        <f>Drivers!AL15</f>
        <v>0</v>
      </c>
      <c r="AM276">
        <f>Drivers!AM15</f>
        <v>0</v>
      </c>
      <c r="AN276">
        <f>Drivers!AN15</f>
        <v>0</v>
      </c>
      <c r="AO276">
        <f>Drivers!AO15</f>
        <v>0</v>
      </c>
      <c r="AP276">
        <f>Drivers!AP15</f>
        <v>0</v>
      </c>
      <c r="AQ276">
        <f>Drivers!AQ15</f>
        <v>0</v>
      </c>
      <c r="AR276">
        <f>Drivers!AR15</f>
        <v>0</v>
      </c>
      <c r="AS276">
        <f>Drivers!AS15</f>
        <v>0</v>
      </c>
      <c r="AT276">
        <f>Drivers!AT15</f>
        <v>0.45500000000000002</v>
      </c>
      <c r="AU276">
        <f>Drivers!AU15</f>
        <v>0.86499999999999999</v>
      </c>
      <c r="AV276">
        <f>Drivers!AV15</f>
        <v>1.1679999999999999</v>
      </c>
      <c r="AW276">
        <f>Drivers!AW15</f>
        <v>1.4239999999999999</v>
      </c>
      <c r="AX276">
        <f>Drivers!AX15</f>
        <v>1.8540000000000001</v>
      </c>
      <c r="AY276">
        <f>Drivers!AY15</f>
        <v>2.6320000000000001</v>
      </c>
      <c r="AZ276">
        <f>Drivers!AZ15</f>
        <v>3.6280000000000001</v>
      </c>
      <c r="BA276">
        <f>Drivers!BA15</f>
        <v>5.113999999999999</v>
      </c>
      <c r="BB276">
        <f>Drivers!BB15</f>
        <v>6.8810000000000002</v>
      </c>
      <c r="BC276">
        <f>Drivers!BC15</f>
        <v>9.7230000000000008</v>
      </c>
      <c r="BD276">
        <f>Drivers!BD15</f>
        <v>11.84</v>
      </c>
      <c r="BE276">
        <f>Drivers!BE15</f>
        <v>13.746</v>
      </c>
      <c r="BF276">
        <f>Drivers!BF15</f>
        <v>15.9847175</v>
      </c>
      <c r="BG276">
        <f>Drivers!BG15</f>
        <v>18.874583999999999</v>
      </c>
      <c r="BH276">
        <f>Drivers!BH15</f>
        <v>22.620595000000002</v>
      </c>
      <c r="BI276">
        <f>Drivers!BI15</f>
        <v>25.669487999999998</v>
      </c>
      <c r="BJ276">
        <f>Drivers!BJ15</f>
        <v>29.579915499999998</v>
      </c>
      <c r="BK276">
        <f>Drivers!BK15</f>
        <v>34.875962999999999</v>
      </c>
      <c r="BL276">
        <f>Drivers!BL15</f>
        <v>38.830175999999994</v>
      </c>
      <c r="BM276">
        <f>Drivers!BM15</f>
        <v>43.1771095</v>
      </c>
      <c r="BN276">
        <f>Drivers!BN15</f>
        <v>53.363</v>
      </c>
      <c r="BO276">
        <f>Drivers!BO15</f>
        <v>62.616</v>
      </c>
      <c r="BP276">
        <f>Drivers!BP15</f>
        <v>72.691999999999993</v>
      </c>
      <c r="BQ276">
        <f>Drivers!BQ15</f>
        <v>78.209999999999994</v>
      </c>
      <c r="BR276">
        <f>Drivers!BR15</f>
        <v>162.53100000000001</v>
      </c>
      <c r="BS276">
        <f>Drivers!BS15</f>
        <v>171.26900000000003</v>
      </c>
      <c r="BT276">
        <f>Drivers!BT15</f>
        <v>176.76499999999999</v>
      </c>
      <c r="BU276">
        <f>Drivers!BU15</f>
        <v>169.36999999999995</v>
      </c>
      <c r="BV276">
        <f>Drivers!BV15</f>
        <v>185.98200000000006</v>
      </c>
      <c r="BW276">
        <f>Drivers!BW15</f>
        <v>208.40299999999999</v>
      </c>
      <c r="BX276">
        <f>Drivers!BX15</f>
        <v>224.59200000000001</v>
      </c>
      <c r="BY276">
        <f>Drivers!BY15</f>
        <v>227.61200000000002</v>
      </c>
      <c r="BZ276">
        <f>Drivers!BZ15</f>
        <v>245.77500000000001</v>
      </c>
      <c r="CA276">
        <f>Drivers!CA15</f>
        <v>266.85000000000002</v>
      </c>
      <c r="CB276">
        <f>Drivers!CB15</f>
        <v>281.839</v>
      </c>
      <c r="CC276">
        <f>Drivers!CC15</f>
        <v>282.33</v>
      </c>
      <c r="CD276">
        <f>Drivers!CD15</f>
        <v>300.2124910243146</v>
      </c>
      <c r="CE276">
        <f>Drivers!CE15</f>
        <v>327.83355600000004</v>
      </c>
      <c r="CF276">
        <f>Drivers!CF15</f>
        <v>345.60113503703701</v>
      </c>
      <c r="CG276">
        <f>Drivers!CG15</f>
        <v>343.8660265538461</v>
      </c>
      <c r="CH276">
        <f>Drivers!CH15</f>
        <v>0</v>
      </c>
      <c r="CI276">
        <f>Drivers!CI15</f>
        <v>0</v>
      </c>
      <c r="CJ276">
        <f>Drivers!CJ15</f>
        <v>0</v>
      </c>
      <c r="CK276">
        <f>Drivers!CK15</f>
        <v>0</v>
      </c>
      <c r="CL276">
        <f>Drivers!CL15</f>
        <v>0</v>
      </c>
      <c r="CM276">
        <f>Drivers!CM15</f>
        <v>0</v>
      </c>
      <c r="CN276">
        <f>Drivers!CN15</f>
        <v>0</v>
      </c>
      <c r="CO276">
        <f>Drivers!CO15</f>
        <v>0</v>
      </c>
      <c r="CP276">
        <f>Drivers!CP15</f>
        <v>0</v>
      </c>
      <c r="CQ276">
        <f>Drivers!CQ15</f>
        <v>0</v>
      </c>
      <c r="CR276">
        <f>Drivers!CR15</f>
        <v>0</v>
      </c>
      <c r="CS276">
        <f>Drivers!CS15</f>
        <v>0</v>
      </c>
      <c r="CT276">
        <f>Drivers!CT15</f>
        <v>0</v>
      </c>
      <c r="CU276">
        <f>Drivers!CU15</f>
        <v>0</v>
      </c>
      <c r="CV276">
        <f>Drivers!CV15</f>
        <v>0</v>
      </c>
      <c r="CW276">
        <f>Drivers!CW15</f>
        <v>0</v>
      </c>
      <c r="CX276">
        <f>Drivers!CX15</f>
        <v>0</v>
      </c>
      <c r="CY276">
        <f>Drivers!CY15</f>
        <v>0</v>
      </c>
      <c r="CZ276">
        <f>Drivers!CZ15</f>
        <v>0</v>
      </c>
      <c r="DA276">
        <f>Drivers!DA15</f>
        <v>0</v>
      </c>
      <c r="DB276">
        <f>Drivers!DB15</f>
        <v>0</v>
      </c>
      <c r="DC276">
        <f>Drivers!DC15</f>
        <v>0</v>
      </c>
      <c r="DD276">
        <f>Drivers!DD15</f>
        <v>0</v>
      </c>
      <c r="DE276">
        <f>Drivers!DE15</f>
        <v>0</v>
      </c>
      <c r="DF276">
        <f>Drivers!DF15</f>
        <v>0</v>
      </c>
      <c r="DG276">
        <f>Drivers!DG15</f>
        <v>0</v>
      </c>
      <c r="DH276">
        <f>Drivers!DH15</f>
        <v>0</v>
      </c>
      <c r="DI276">
        <f>Drivers!DI15</f>
        <v>0</v>
      </c>
      <c r="DJ276">
        <f>Drivers!DJ15</f>
        <v>0</v>
      </c>
      <c r="DK276">
        <f>Drivers!DK15</f>
        <v>0</v>
      </c>
      <c r="DL276">
        <f>Drivers!DL15</f>
        <v>0</v>
      </c>
      <c r="DM276">
        <f>Drivers!DM15</f>
        <v>0</v>
      </c>
      <c r="DN276">
        <f>Drivers!DN15</f>
        <v>0</v>
      </c>
      <c r="DO276">
        <f>Drivers!DO15</f>
        <v>0</v>
      </c>
      <c r="DP276">
        <f>Drivers!DP15</f>
        <v>0</v>
      </c>
      <c r="DQ276" t="str">
        <f>Drivers!DQ15</f>
        <v>NA</v>
      </c>
      <c r="DR276" t="str">
        <f>Drivers!DR15</f>
        <v>NA</v>
      </c>
      <c r="DS276">
        <f>Drivers!DS15</f>
        <v>0.13</v>
      </c>
      <c r="DT276">
        <f>Drivers!DT15</f>
        <v>3.9119999999999999</v>
      </c>
      <c r="DU276">
        <f>Drivers!DU15</f>
        <v>13.228</v>
      </c>
      <c r="DV276">
        <f>Drivers!DV15</f>
        <v>42.190000000000005</v>
      </c>
      <c r="DW276">
        <f>Drivers!DW15</f>
        <v>83.149384499999996</v>
      </c>
      <c r="DX276">
        <f>Drivers!DX15</f>
        <v>146.46316400000001</v>
      </c>
      <c r="DY276">
        <f>Drivers!DY15</f>
        <v>266.88099999999997</v>
      </c>
      <c r="DZ276">
        <f>Drivers!DZ15</f>
        <v>716.57248455000001</v>
      </c>
      <c r="EA276">
        <f>Drivers!EA15</f>
        <v>846.58900000000006</v>
      </c>
      <c r="EB276">
        <f>Drivers!EB15</f>
        <v>1076.7939999999999</v>
      </c>
      <c r="EC276">
        <f>Drivers!EC15</f>
        <v>1317.513208615198</v>
      </c>
      <c r="ED276">
        <f>Drivers!ED15</f>
        <v>1548.1258629198733</v>
      </c>
      <c r="EE276">
        <f>Drivers!EE15</f>
        <v>1788.8571784490196</v>
      </c>
      <c r="EF276">
        <f>Drivers!EF15</f>
        <v>2037.9805919190446</v>
      </c>
      <c r="EG276">
        <f>Drivers!EG15</f>
        <v>2301.8323466445809</v>
      </c>
      <c r="EH276">
        <f>Drivers!EH15</f>
        <v>2584.1000760966785</v>
      </c>
      <c r="EI276">
        <f>Drivers!EI15</f>
        <v>2855.2402796673482</v>
      </c>
      <c r="EJ276">
        <f>Drivers!EJ15</f>
        <v>3143.8971180904286</v>
      </c>
    </row>
    <row r="277" spans="1:140" hidden="1" outlineLevel="1"/>
    <row r="278" spans="1:140" hidden="1" outlineLevel="1">
      <c r="A278">
        <f>Drivers!A16</f>
        <v>0</v>
      </c>
      <c r="B278">
        <f>Drivers!B16</f>
        <v>0</v>
      </c>
      <c r="C278">
        <f>Drivers!C16</f>
        <v>0</v>
      </c>
      <c r="D278">
        <f>Drivers!D16</f>
        <v>0</v>
      </c>
      <c r="E278">
        <f>Drivers!E16</f>
        <v>0</v>
      </c>
      <c r="F278">
        <f>Drivers!F16</f>
        <v>0</v>
      </c>
      <c r="G278">
        <f>Drivers!G16</f>
        <v>0</v>
      </c>
      <c r="H278">
        <f>Drivers!H16</f>
        <v>0</v>
      </c>
      <c r="I278" t="str">
        <f>Drivers!I16</f>
        <v>= Zillow IMT Revenue</v>
      </c>
      <c r="J278">
        <f>Drivers!J16</f>
        <v>0</v>
      </c>
      <c r="K278">
        <f>Drivers!K16</f>
        <v>0</v>
      </c>
      <c r="L278">
        <f>Drivers!L16</f>
        <v>0</v>
      </c>
      <c r="M278">
        <f>Drivers!M16</f>
        <v>0</v>
      </c>
      <c r="N278">
        <f>Drivers!N16</f>
        <v>0</v>
      </c>
      <c r="O278">
        <f>Drivers!O16</f>
        <v>0</v>
      </c>
      <c r="P278">
        <f>Drivers!P16</f>
        <v>0</v>
      </c>
      <c r="Q278">
        <f>Drivers!Q16</f>
        <v>0</v>
      </c>
      <c r="R278">
        <f>Drivers!R16</f>
        <v>0</v>
      </c>
      <c r="S278">
        <f>Drivers!S16</f>
        <v>0</v>
      </c>
      <c r="T278">
        <f>Drivers!T16</f>
        <v>0</v>
      </c>
      <c r="U278">
        <f>Drivers!U16</f>
        <v>0</v>
      </c>
      <c r="V278">
        <f>Drivers!V16</f>
        <v>0</v>
      </c>
      <c r="W278">
        <f>Drivers!W16</f>
        <v>0</v>
      </c>
      <c r="X278">
        <f>Drivers!X16</f>
        <v>0</v>
      </c>
      <c r="Y278">
        <f>Drivers!Y16</f>
        <v>0</v>
      </c>
      <c r="Z278">
        <f>Drivers!Z16</f>
        <v>0</v>
      </c>
      <c r="AA278">
        <f>Drivers!AA16</f>
        <v>0</v>
      </c>
      <c r="AB278">
        <f>Drivers!AB16</f>
        <v>0</v>
      </c>
      <c r="AC278">
        <f>Drivers!AC16</f>
        <v>0</v>
      </c>
      <c r="AD278">
        <f>Drivers!AD16</f>
        <v>0</v>
      </c>
      <c r="AE278">
        <f>Drivers!AE16</f>
        <v>0</v>
      </c>
      <c r="AF278">
        <f>Drivers!AF16</f>
        <v>0</v>
      </c>
      <c r="AG278">
        <f>Drivers!AG16</f>
        <v>0</v>
      </c>
      <c r="AH278">
        <f>Drivers!AH16</f>
        <v>0</v>
      </c>
      <c r="AI278">
        <f>Drivers!AI16</f>
        <v>0</v>
      </c>
      <c r="AJ278">
        <f>Drivers!AJ16</f>
        <v>0</v>
      </c>
      <c r="AK278">
        <f>Drivers!AK16</f>
        <v>0</v>
      </c>
      <c r="AL278">
        <f>Drivers!AL16</f>
        <v>0</v>
      </c>
      <c r="AM278">
        <f>Drivers!AM16</f>
        <v>0</v>
      </c>
      <c r="AN278">
        <f>Drivers!AN16</f>
        <v>0</v>
      </c>
      <c r="AO278">
        <f>Drivers!AO16</f>
        <v>0</v>
      </c>
      <c r="AP278">
        <f>Drivers!AP16</f>
        <v>0</v>
      </c>
      <c r="AQ278">
        <f>Drivers!AQ16</f>
        <v>0</v>
      </c>
      <c r="AR278">
        <f>Drivers!AR16</f>
        <v>0</v>
      </c>
      <c r="AS278">
        <f>Drivers!AS16</f>
        <v>0</v>
      </c>
      <c r="AT278">
        <f>Drivers!AT16</f>
        <v>2.742</v>
      </c>
      <c r="AU278">
        <f>Drivers!AU16</f>
        <v>4.5039999999999996</v>
      </c>
      <c r="AV278">
        <f>Drivers!AV16</f>
        <v>5.5410000000000004</v>
      </c>
      <c r="AW278">
        <f>Drivers!AW16</f>
        <v>4.7039999999999997</v>
      </c>
      <c r="AX278">
        <f>Drivers!AX16</f>
        <v>5.3309999999999995</v>
      </c>
      <c r="AY278">
        <f>Drivers!AY16</f>
        <v>7.3339999999999996</v>
      </c>
      <c r="AZ278">
        <f>Drivers!AZ16</f>
        <v>8.2289999999999992</v>
      </c>
      <c r="BA278">
        <f>Drivers!BA16</f>
        <v>9.5729999999999986</v>
      </c>
      <c r="BB278">
        <f>Drivers!BB16</f>
        <v>11.26</v>
      </c>
      <c r="BC278">
        <f>Drivers!BC16</f>
        <v>15.845000000000001</v>
      </c>
      <c r="BD278">
        <f>Drivers!BD16</f>
        <v>19.056999999999999</v>
      </c>
      <c r="BE278">
        <f>Drivers!BE16</f>
        <v>19.890999999999998</v>
      </c>
      <c r="BF278">
        <f>Drivers!BF16</f>
        <v>22.832999999999998</v>
      </c>
      <c r="BG278">
        <f>Drivers!BG16</f>
        <v>27.765000000000004</v>
      </c>
      <c r="BH278">
        <f>Drivers!BH16</f>
        <v>31.914999999999999</v>
      </c>
      <c r="BI278">
        <f>Drivers!BI16</f>
        <v>34.337000000000003</v>
      </c>
      <c r="BJ278">
        <f>Drivers!BJ16</f>
        <v>38.966000000000001</v>
      </c>
      <c r="BK278">
        <f>Drivers!BK16</f>
        <v>46.92</v>
      </c>
      <c r="BL278">
        <f>Drivers!BL16</f>
        <v>53.311</v>
      </c>
      <c r="BM278">
        <f>Drivers!BM16</f>
        <v>58.347999999999999</v>
      </c>
      <c r="BN278">
        <f>Drivers!BN16</f>
        <v>66.242999999999995</v>
      </c>
      <c r="BO278">
        <f>Drivers!BO16</f>
        <v>78.674999999999997</v>
      </c>
      <c r="BP278">
        <f>Drivers!BP16</f>
        <v>88.645999999999987</v>
      </c>
      <c r="BQ278">
        <f>Drivers!BQ16</f>
        <v>92.328999999999994</v>
      </c>
      <c r="BR278">
        <f>Drivers!BR16</f>
        <v>162.53100000000001</v>
      </c>
      <c r="BS278">
        <f>Drivers!BS16</f>
        <v>171.26900000000003</v>
      </c>
      <c r="BT278">
        <f>Drivers!BT16</f>
        <v>176.76499999999999</v>
      </c>
      <c r="BU278">
        <f>Drivers!BU16</f>
        <v>169.36999999999998</v>
      </c>
      <c r="BV278">
        <f>Drivers!BV16</f>
        <v>185.98200000000003</v>
      </c>
      <c r="BW278">
        <f>Drivers!BW16</f>
        <v>208.40299999999999</v>
      </c>
      <c r="BX278">
        <f>Drivers!BX16</f>
        <v>224.59200000000001</v>
      </c>
      <c r="BY278">
        <f>Drivers!BY16</f>
        <v>227.61200000000002</v>
      </c>
      <c r="BZ278">
        <f>Drivers!BZ16</f>
        <v>245.77500000000001</v>
      </c>
      <c r="CA278">
        <f>Drivers!CA16</f>
        <v>266.85000000000002</v>
      </c>
      <c r="CB278">
        <f>Drivers!CB16</f>
        <v>281.839</v>
      </c>
      <c r="CC278">
        <f>Drivers!CC16</f>
        <v>282.33</v>
      </c>
      <c r="CD278">
        <f>Drivers!CD16</f>
        <v>300.2124910243146</v>
      </c>
      <c r="CE278">
        <f>Drivers!CE16</f>
        <v>327.83355600000004</v>
      </c>
      <c r="CF278">
        <f>Drivers!CF16</f>
        <v>345.60113503703701</v>
      </c>
      <c r="CG278">
        <f>Drivers!CG16</f>
        <v>343.8660265538461</v>
      </c>
      <c r="CH278">
        <f>Drivers!CH16</f>
        <v>0</v>
      </c>
      <c r="CI278">
        <f>Drivers!CI16</f>
        <v>0</v>
      </c>
      <c r="CJ278">
        <f>Drivers!CJ16</f>
        <v>0</v>
      </c>
      <c r="CK278">
        <f>Drivers!CK16</f>
        <v>0</v>
      </c>
      <c r="CL278">
        <f>Drivers!CL16</f>
        <v>0</v>
      </c>
      <c r="CM278">
        <f>Drivers!CM16</f>
        <v>0</v>
      </c>
      <c r="CN278">
        <f>Drivers!CN16</f>
        <v>0</v>
      </c>
      <c r="CO278">
        <f>Drivers!CO16</f>
        <v>0</v>
      </c>
      <c r="CP278">
        <f>Drivers!CP16</f>
        <v>0</v>
      </c>
      <c r="CQ278">
        <f>Drivers!CQ16</f>
        <v>0</v>
      </c>
      <c r="CR278">
        <f>Drivers!CR16</f>
        <v>0</v>
      </c>
      <c r="CS278">
        <f>Drivers!CS16</f>
        <v>0</v>
      </c>
      <c r="CT278">
        <f>Drivers!CT16</f>
        <v>0</v>
      </c>
      <c r="CU278">
        <f>Drivers!CU16</f>
        <v>0</v>
      </c>
      <c r="CV278">
        <f>Drivers!CV16</f>
        <v>0</v>
      </c>
      <c r="CW278">
        <f>Drivers!CW16</f>
        <v>0</v>
      </c>
      <c r="CX278">
        <f>Drivers!CX16</f>
        <v>0</v>
      </c>
      <c r="CY278">
        <f>Drivers!CY16</f>
        <v>0</v>
      </c>
      <c r="CZ278">
        <f>Drivers!CZ16</f>
        <v>0</v>
      </c>
      <c r="DA278">
        <f>Drivers!DA16</f>
        <v>0</v>
      </c>
      <c r="DB278">
        <f>Drivers!DB16</f>
        <v>0</v>
      </c>
      <c r="DC278">
        <f>Drivers!DC16</f>
        <v>0</v>
      </c>
      <c r="DD278">
        <f>Drivers!DD16</f>
        <v>0</v>
      </c>
      <c r="DE278">
        <f>Drivers!DE16</f>
        <v>0</v>
      </c>
      <c r="DF278">
        <f>Drivers!DF16</f>
        <v>0</v>
      </c>
      <c r="DG278">
        <f>Drivers!DG16</f>
        <v>0</v>
      </c>
      <c r="DH278">
        <f>Drivers!DH16</f>
        <v>0</v>
      </c>
      <c r="DI278">
        <f>Drivers!DI16</f>
        <v>0</v>
      </c>
      <c r="DJ278">
        <f>Drivers!DJ16</f>
        <v>0</v>
      </c>
      <c r="DK278">
        <f>Drivers!DK16</f>
        <v>0</v>
      </c>
      <c r="DL278">
        <f>Drivers!DL16</f>
        <v>0</v>
      </c>
      <c r="DM278">
        <f>Drivers!DM16</f>
        <v>0</v>
      </c>
      <c r="DN278">
        <f>Drivers!DN16</f>
        <v>0</v>
      </c>
      <c r="DO278">
        <f>Drivers!DO16</f>
        <v>0</v>
      </c>
      <c r="DP278">
        <f>Drivers!DP16</f>
        <v>0</v>
      </c>
      <c r="DQ278">
        <f>Drivers!DQ16</f>
        <v>4.2889999999999997</v>
      </c>
      <c r="DR278">
        <f>Drivers!DR16</f>
        <v>7.1059999999999999</v>
      </c>
      <c r="DS278">
        <f>Drivers!DS16</f>
        <v>10.593</v>
      </c>
      <c r="DT278">
        <f>Drivers!DT16</f>
        <v>17.491</v>
      </c>
      <c r="DU278">
        <f>Drivers!DU16</f>
        <v>30.466999999999999</v>
      </c>
      <c r="DV278">
        <f>Drivers!DV16</f>
        <v>66.052999999999997</v>
      </c>
      <c r="DW278">
        <f>Drivers!DW16</f>
        <v>116.85000000000001</v>
      </c>
      <c r="DX278">
        <f>Drivers!DX16</f>
        <v>197.54500000000002</v>
      </c>
      <c r="DY278">
        <f>Drivers!DY16</f>
        <v>325.89299999999997</v>
      </c>
      <c r="DZ278">
        <f>Drivers!DZ16</f>
        <v>716.57248455000001</v>
      </c>
      <c r="EA278">
        <f>Drivers!EA16</f>
        <v>846.58900000000006</v>
      </c>
      <c r="EB278">
        <f>Drivers!EB16</f>
        <v>1076.7939999999999</v>
      </c>
      <c r="EC278">
        <f>Drivers!EC16</f>
        <v>1317.513208615198</v>
      </c>
      <c r="ED278">
        <f>Drivers!ED16</f>
        <v>1548.1258629198733</v>
      </c>
      <c r="EE278">
        <f>Drivers!EE16</f>
        <v>1788.8571784490196</v>
      </c>
      <c r="EF278">
        <f>Drivers!EF16</f>
        <v>2037.9805919190446</v>
      </c>
      <c r="EG278">
        <f>Drivers!EG16</f>
        <v>2301.8323466445809</v>
      </c>
      <c r="EH278">
        <f>Drivers!EH16</f>
        <v>2584.1000760966785</v>
      </c>
      <c r="EI278">
        <f>Drivers!EI16</f>
        <v>2855.2402796673482</v>
      </c>
      <c r="EJ278">
        <f>Drivers!EJ16</f>
        <v>3143.8971180904286</v>
      </c>
    </row>
    <row r="279" spans="1:140" hidden="1" outlineLevel="1">
      <c r="A279">
        <f>Drivers!A19</f>
        <v>0</v>
      </c>
      <c r="B279">
        <f>Drivers!B19</f>
        <v>0</v>
      </c>
      <c r="C279">
        <f>Drivers!C19</f>
        <v>0</v>
      </c>
      <c r="D279">
        <f>Drivers!D19</f>
        <v>0</v>
      </c>
      <c r="E279">
        <f>Drivers!E19</f>
        <v>0</v>
      </c>
      <c r="F279">
        <f>Drivers!F19</f>
        <v>0</v>
      </c>
      <c r="G279">
        <f>Drivers!G19</f>
        <v>0</v>
      </c>
      <c r="H279">
        <f>Drivers!H19</f>
        <v>0</v>
      </c>
      <c r="I279" t="str">
        <f>Drivers!I19</f>
        <v>- Opex (less EBITDA and SBC)</v>
      </c>
      <c r="J279">
        <f>Drivers!J19</f>
        <v>0</v>
      </c>
      <c r="K279">
        <f>Drivers!K19</f>
        <v>0</v>
      </c>
      <c r="L279">
        <f>Drivers!L19</f>
        <v>0</v>
      </c>
      <c r="M279">
        <f>Drivers!M19</f>
        <v>0</v>
      </c>
      <c r="N279">
        <f>Drivers!N19</f>
        <v>0</v>
      </c>
      <c r="O279">
        <f>Drivers!O19</f>
        <v>0</v>
      </c>
      <c r="P279">
        <f>Drivers!P19</f>
        <v>0</v>
      </c>
      <c r="Q279">
        <f>Drivers!Q19</f>
        <v>0</v>
      </c>
      <c r="R279">
        <f>Drivers!R19</f>
        <v>0</v>
      </c>
      <c r="S279">
        <f>Drivers!S19</f>
        <v>0</v>
      </c>
      <c r="T279">
        <f>Drivers!T19</f>
        <v>0</v>
      </c>
      <c r="U279">
        <f>Drivers!U19</f>
        <v>0</v>
      </c>
      <c r="V279">
        <f>Drivers!V19</f>
        <v>0</v>
      </c>
      <c r="W279">
        <f>Drivers!W19</f>
        <v>0</v>
      </c>
      <c r="X279">
        <f>Drivers!X19</f>
        <v>0</v>
      </c>
      <c r="Y279">
        <f>Drivers!Y19</f>
        <v>0</v>
      </c>
      <c r="Z279">
        <f>Drivers!Z19</f>
        <v>0</v>
      </c>
      <c r="AA279">
        <f>Drivers!AA19</f>
        <v>0</v>
      </c>
      <c r="AB279">
        <f>Drivers!AB19</f>
        <v>0</v>
      </c>
      <c r="AC279">
        <f>Drivers!AC19</f>
        <v>0</v>
      </c>
      <c r="AD279">
        <f>Drivers!AD19</f>
        <v>0</v>
      </c>
      <c r="AE279">
        <f>Drivers!AE19</f>
        <v>0</v>
      </c>
      <c r="AF279">
        <f>Drivers!AF19</f>
        <v>0</v>
      </c>
      <c r="AG279">
        <f>Drivers!AG19</f>
        <v>0</v>
      </c>
      <c r="AH279">
        <f>Drivers!AH19</f>
        <v>0</v>
      </c>
      <c r="AI279">
        <f>Drivers!AI19</f>
        <v>0</v>
      </c>
      <c r="AJ279">
        <f>Drivers!AJ19</f>
        <v>0</v>
      </c>
      <c r="AK279">
        <f>Drivers!AK19</f>
        <v>0</v>
      </c>
      <c r="AL279">
        <f>Drivers!AL19</f>
        <v>0</v>
      </c>
      <c r="AM279">
        <f>Drivers!AM19</f>
        <v>0</v>
      </c>
      <c r="AN279">
        <f>Drivers!AN19</f>
        <v>0</v>
      </c>
      <c r="AO279">
        <f>Drivers!AO19</f>
        <v>0</v>
      </c>
      <c r="AP279">
        <f>Drivers!AP19</f>
        <v>0</v>
      </c>
      <c r="AQ279">
        <f>Drivers!AQ19</f>
        <v>0</v>
      </c>
      <c r="AR279">
        <f>Drivers!AR19</f>
        <v>0</v>
      </c>
      <c r="AS279">
        <f>Drivers!AS19</f>
        <v>0</v>
      </c>
      <c r="AT279">
        <f>Drivers!AT19</f>
        <v>4.8949999999999996</v>
      </c>
      <c r="AU279">
        <f>Drivers!AU19</f>
        <v>5.4930000000000003</v>
      </c>
      <c r="AV279">
        <f>Drivers!AV19</f>
        <v>6.0299999999999994</v>
      </c>
      <c r="AW279">
        <f>Drivers!AW19</f>
        <v>5.9810000000000008</v>
      </c>
      <c r="AX279">
        <f>Drivers!AX19</f>
        <v>6.5140000000000002</v>
      </c>
      <c r="AY279">
        <f>Drivers!AY19</f>
        <v>7.548</v>
      </c>
      <c r="AZ279">
        <f>Drivers!AZ19</f>
        <v>7.9710000000000001</v>
      </c>
      <c r="BA279">
        <f>Drivers!BA19</f>
        <v>8.2940000000000005</v>
      </c>
      <c r="BB279">
        <f>Drivers!BB19</f>
        <v>10.152000000000001</v>
      </c>
      <c r="BC279">
        <f>Drivers!BC19</f>
        <v>11.992999999999999</v>
      </c>
      <c r="BD279">
        <f>Drivers!BD19</f>
        <v>15.403</v>
      </c>
      <c r="BE279">
        <f>Drivers!BE19</f>
        <v>16.291</v>
      </c>
      <c r="BF279">
        <f>Drivers!BF19</f>
        <v>17.386000000000003</v>
      </c>
      <c r="BG279">
        <f>Drivers!BG19</f>
        <v>21.776999999999997</v>
      </c>
      <c r="BH279">
        <f>Drivers!BH19</f>
        <v>24.291000000000004</v>
      </c>
      <c r="BI279">
        <f>Drivers!BI19</f>
        <v>26.948000000000004</v>
      </c>
      <c r="BJ279">
        <f>Drivers!BJ19</f>
        <v>33.843000000000004</v>
      </c>
      <c r="BK279">
        <f>Drivers!BK19</f>
        <v>41.644999999999996</v>
      </c>
      <c r="BL279">
        <f>Drivers!BL19</f>
        <v>48.988999999999997</v>
      </c>
      <c r="BM279">
        <f>Drivers!BM19</f>
        <v>42.950999999999993</v>
      </c>
      <c r="BN279">
        <f>Drivers!BN19</f>
        <v>57.515000000000001</v>
      </c>
      <c r="BO279">
        <f>Drivers!BO19</f>
        <v>72.246000000000009</v>
      </c>
      <c r="BP279">
        <f>Drivers!BP19</f>
        <v>74.015000000000001</v>
      </c>
      <c r="BQ279">
        <f>Drivers!BQ19</f>
        <v>72.350999999999999</v>
      </c>
      <c r="BR279">
        <f>Drivers!BR19</f>
        <v>138.03100000000001</v>
      </c>
      <c r="BS279">
        <f>Drivers!BS19</f>
        <v>150.22999999999999</v>
      </c>
      <c r="BT279">
        <f>Drivers!BT19</f>
        <v>147.28800000000001</v>
      </c>
      <c r="BU279">
        <f>Drivers!BU19</f>
        <v>148.97599999999997</v>
      </c>
      <c r="BV279">
        <f>Drivers!BV19</f>
        <v>184.108</v>
      </c>
      <c r="BW279">
        <f>Drivers!BW19</f>
        <v>179.66300000000004</v>
      </c>
      <c r="BX279">
        <f>Drivers!BX19</f>
        <v>165.12899999999999</v>
      </c>
      <c r="BY279">
        <f>Drivers!BY19</f>
        <v>172.863</v>
      </c>
      <c r="BZ279">
        <f>Drivers!BZ19</f>
        <v>190.976</v>
      </c>
      <c r="CA279">
        <f>Drivers!CA19</f>
        <v>227.14999999999998</v>
      </c>
      <c r="CB279">
        <f>Drivers!CB19</f>
        <v>210.88199999999998</v>
      </c>
      <c r="CC279">
        <f>Drivers!CC19</f>
        <v>211.471</v>
      </c>
      <c r="CD279">
        <f>Drivers!CD19</f>
        <v>253.21609396874584</v>
      </c>
      <c r="CE279">
        <f>Drivers!CE19</f>
        <v>284.19964416042228</v>
      </c>
      <c r="CF279">
        <f>Drivers!CF19</f>
        <v>333.74657813368412</v>
      </c>
      <c r="CG279">
        <f>Drivers!CG19</f>
        <v>376.44938398467605</v>
      </c>
      <c r="CH279">
        <f>Drivers!CH19</f>
        <v>0</v>
      </c>
      <c r="CI279">
        <f>Drivers!CI19</f>
        <v>0</v>
      </c>
      <c r="CJ279">
        <f>Drivers!CJ19</f>
        <v>0</v>
      </c>
      <c r="CK279">
        <f>Drivers!CK19</f>
        <v>0</v>
      </c>
      <c r="CL279">
        <f>Drivers!CL19</f>
        <v>0</v>
      </c>
      <c r="CM279">
        <f>Drivers!CM19</f>
        <v>0</v>
      </c>
      <c r="CN279">
        <f>Drivers!CN19</f>
        <v>0</v>
      </c>
      <c r="CO279">
        <f>Drivers!CO19</f>
        <v>0</v>
      </c>
      <c r="CP279">
        <f>Drivers!CP19</f>
        <v>0</v>
      </c>
      <c r="CQ279">
        <f>Drivers!CQ19</f>
        <v>0</v>
      </c>
      <c r="CR279">
        <f>Drivers!CR19</f>
        <v>0</v>
      </c>
      <c r="CS279">
        <f>Drivers!CS19</f>
        <v>0</v>
      </c>
      <c r="CT279">
        <f>Drivers!CT19</f>
        <v>0</v>
      </c>
      <c r="CU279">
        <f>Drivers!CU19</f>
        <v>0</v>
      </c>
      <c r="CV279">
        <f>Drivers!CV19</f>
        <v>0</v>
      </c>
      <c r="CW279">
        <f>Drivers!CW19</f>
        <v>0</v>
      </c>
      <c r="CX279">
        <f>Drivers!CX19</f>
        <v>0</v>
      </c>
      <c r="CY279">
        <f>Drivers!CY19</f>
        <v>0</v>
      </c>
      <c r="CZ279">
        <f>Drivers!CZ19</f>
        <v>0</v>
      </c>
      <c r="DA279">
        <f>Drivers!DA19</f>
        <v>0</v>
      </c>
      <c r="DB279">
        <f>Drivers!DB19</f>
        <v>0</v>
      </c>
      <c r="DC279">
        <f>Drivers!DC19</f>
        <v>0</v>
      </c>
      <c r="DD279">
        <f>Drivers!DD19</f>
        <v>0</v>
      </c>
      <c r="DE279">
        <f>Drivers!DE19</f>
        <v>0</v>
      </c>
      <c r="DF279">
        <f>Drivers!DF19</f>
        <v>0</v>
      </c>
      <c r="DG279">
        <f>Drivers!DG19</f>
        <v>0</v>
      </c>
      <c r="DH279">
        <f>Drivers!DH19</f>
        <v>0</v>
      </c>
      <c r="DI279">
        <f>Drivers!DI19</f>
        <v>0</v>
      </c>
      <c r="DJ279">
        <f>Drivers!DJ19</f>
        <v>0</v>
      </c>
      <c r="DK279">
        <f>Drivers!DK19</f>
        <v>0</v>
      </c>
      <c r="DL279">
        <f>Drivers!DL19</f>
        <v>0</v>
      </c>
      <c r="DM279">
        <f>Drivers!DM19</f>
        <v>0</v>
      </c>
      <c r="DN279">
        <f>Drivers!DN19</f>
        <v>0</v>
      </c>
      <c r="DO279">
        <f>Drivers!DO19</f>
        <v>0</v>
      </c>
      <c r="DP279">
        <f>Drivers!DP19</f>
        <v>0</v>
      </c>
      <c r="DQ279">
        <f>Drivers!DQ19</f>
        <v>14.661999999999999</v>
      </c>
      <c r="DR279">
        <f>Drivers!DR19</f>
        <v>20.872</v>
      </c>
      <c r="DS279">
        <f>Drivers!DS19</f>
        <v>22.829000000000001</v>
      </c>
      <c r="DT279">
        <f>Drivers!DT19</f>
        <v>22.399000000000001</v>
      </c>
      <c r="DU279">
        <f>Drivers!DU19</f>
        <v>30.326999999999998</v>
      </c>
      <c r="DV279">
        <f>Drivers!DV19</f>
        <v>53.839000000000006</v>
      </c>
      <c r="DW279">
        <f>Drivers!DW19</f>
        <v>90.401999999999987</v>
      </c>
      <c r="DX279">
        <f>Drivers!DX19</f>
        <v>167.42800000000003</v>
      </c>
      <c r="DY279">
        <f>Drivers!DY19</f>
        <v>270.75100000000003</v>
      </c>
      <c r="DZ279">
        <f>Drivers!DZ19</f>
        <v>621.16248455000004</v>
      </c>
      <c r="EA279">
        <f>Drivers!EA19</f>
        <v>703.01400000000001</v>
      </c>
      <c r="EB279">
        <f>Drivers!EB19</f>
        <v>840.47900000000004</v>
      </c>
      <c r="EC279">
        <f>Drivers!EC19</f>
        <v>1247.6117002475285</v>
      </c>
      <c r="ED279">
        <f>Drivers!ED19</f>
        <v>1781.2038438146728</v>
      </c>
      <c r="EE279">
        <f>Drivers!EE19</f>
        <v>2751.7411820513885</v>
      </c>
      <c r="EF279">
        <f>Drivers!EF19</f>
        <v>4097.5488762288414</v>
      </c>
      <c r="EG279">
        <f>Drivers!EG19</f>
        <v>5547.2525803561302</v>
      </c>
      <c r="EH279">
        <f>Drivers!EH19</f>
        <v>7185.8734123076965</v>
      </c>
      <c r="EI279">
        <f>Drivers!EI19</f>
        <v>9268.8980948136887</v>
      </c>
      <c r="EJ279">
        <f>Drivers!EJ19</f>
        <v>11840.105169739609</v>
      </c>
    </row>
    <row r="280" spans="1:140" hidden="1" outlineLevel="1">
      <c r="A280">
        <f>Drivers!A20</f>
        <v>0</v>
      </c>
      <c r="B280">
        <f>Drivers!B20</f>
        <v>0</v>
      </c>
      <c r="C280">
        <f>Drivers!C20</f>
        <v>0</v>
      </c>
      <c r="D280">
        <f>Drivers!D20</f>
        <v>0</v>
      </c>
      <c r="E280">
        <f>Drivers!E20</f>
        <v>0</v>
      </c>
      <c r="F280">
        <f>Drivers!F20</f>
        <v>0</v>
      </c>
      <c r="G280">
        <f>Drivers!G20</f>
        <v>0</v>
      </c>
      <c r="H280">
        <f>Drivers!H20</f>
        <v>0</v>
      </c>
      <c r="I280" t="str">
        <f>Drivers!I20</f>
        <v>= Adjusted EBITDA</v>
      </c>
      <c r="J280">
        <f>Drivers!J20</f>
        <v>0</v>
      </c>
      <c r="K280">
        <f>Drivers!K20</f>
        <v>0</v>
      </c>
      <c r="L280">
        <f>Drivers!L20</f>
        <v>0</v>
      </c>
      <c r="M280">
        <f>Drivers!M20</f>
        <v>0</v>
      </c>
      <c r="N280">
        <f>Drivers!N20</f>
        <v>0</v>
      </c>
      <c r="O280">
        <f>Drivers!O20</f>
        <v>0</v>
      </c>
      <c r="P280">
        <f>Drivers!P20</f>
        <v>0</v>
      </c>
      <c r="Q280">
        <f>Drivers!Q20</f>
        <v>0</v>
      </c>
      <c r="R280">
        <f>Drivers!R20</f>
        <v>0</v>
      </c>
      <c r="S280">
        <f>Drivers!S20</f>
        <v>0</v>
      </c>
      <c r="T280">
        <f>Drivers!T20</f>
        <v>0</v>
      </c>
      <c r="U280">
        <f>Drivers!U20</f>
        <v>0</v>
      </c>
      <c r="V280">
        <f>Drivers!V20</f>
        <v>0</v>
      </c>
      <c r="W280">
        <f>Drivers!W20</f>
        <v>0</v>
      </c>
      <c r="X280">
        <f>Drivers!X20</f>
        <v>0</v>
      </c>
      <c r="Y280">
        <f>Drivers!Y20</f>
        <v>0</v>
      </c>
      <c r="Z280">
        <f>Drivers!Z20</f>
        <v>0</v>
      </c>
      <c r="AA280">
        <f>Drivers!AA20</f>
        <v>0</v>
      </c>
      <c r="AB280">
        <f>Drivers!AB20</f>
        <v>0</v>
      </c>
      <c r="AC280">
        <f>Drivers!AC20</f>
        <v>0</v>
      </c>
      <c r="AD280">
        <f>Drivers!AD20</f>
        <v>0</v>
      </c>
      <c r="AE280">
        <f>Drivers!AE20</f>
        <v>0</v>
      </c>
      <c r="AF280">
        <f>Drivers!AF20</f>
        <v>0</v>
      </c>
      <c r="AG280">
        <f>Drivers!AG20</f>
        <v>0</v>
      </c>
      <c r="AH280">
        <f>Drivers!AH20</f>
        <v>0</v>
      </c>
      <c r="AI280">
        <f>Drivers!AI20</f>
        <v>0</v>
      </c>
      <c r="AJ280">
        <f>Drivers!AJ20</f>
        <v>0</v>
      </c>
      <c r="AK280">
        <f>Drivers!AK20</f>
        <v>0</v>
      </c>
      <c r="AL280">
        <f>Drivers!AL20</f>
        <v>0</v>
      </c>
      <c r="AM280">
        <f>Drivers!AM20</f>
        <v>0</v>
      </c>
      <c r="AN280">
        <f>Drivers!AN20</f>
        <v>0</v>
      </c>
      <c r="AO280">
        <f>Drivers!AO20</f>
        <v>0</v>
      </c>
      <c r="AP280">
        <f>Drivers!AP20</f>
        <v>0</v>
      </c>
      <c r="AQ280">
        <f>Drivers!AQ20</f>
        <v>0</v>
      </c>
      <c r="AR280">
        <f>Drivers!AR20</f>
        <v>0</v>
      </c>
      <c r="AS280">
        <f>Drivers!AS20</f>
        <v>0</v>
      </c>
      <c r="AT280">
        <f>Drivers!AT20</f>
        <v>-2.153</v>
      </c>
      <c r="AU280">
        <f>Drivers!AU20</f>
        <v>-0.98900000000000055</v>
      </c>
      <c r="AV280">
        <f>Drivers!AV20</f>
        <v>-0.48899999999999899</v>
      </c>
      <c r="AW280">
        <f>Drivers!AW20</f>
        <v>-1.2770000000000008</v>
      </c>
      <c r="AX280">
        <f>Drivers!AX20</f>
        <v>-1.1830000000000005</v>
      </c>
      <c r="AY280">
        <f>Drivers!AY20</f>
        <v>-0.21400000000000041</v>
      </c>
      <c r="AZ280">
        <f>Drivers!AZ20</f>
        <v>0.25799999999999956</v>
      </c>
      <c r="BA280">
        <f>Drivers!BA20</f>
        <v>1.2789999999999981</v>
      </c>
      <c r="BB280">
        <f>Drivers!BB20</f>
        <v>1.1079999999999997</v>
      </c>
      <c r="BC280">
        <f>Drivers!BC20</f>
        <v>3.8520000000000025</v>
      </c>
      <c r="BD280">
        <f>Drivers!BD20</f>
        <v>3.6539999999999986</v>
      </c>
      <c r="BE280">
        <f>Drivers!BE20</f>
        <v>3.5999999999999992</v>
      </c>
      <c r="BF280">
        <f>Drivers!BF20</f>
        <v>5.4469999999999974</v>
      </c>
      <c r="BG280">
        <f>Drivers!BG20</f>
        <v>5.9880000000000058</v>
      </c>
      <c r="BH280">
        <f>Drivers!BH20</f>
        <v>7.623999999999997</v>
      </c>
      <c r="BI280">
        <f>Drivers!BI20</f>
        <v>7.3889999999999985</v>
      </c>
      <c r="BJ280">
        <f>Drivers!BJ20</f>
        <v>5.1229999999999976</v>
      </c>
      <c r="BK280">
        <f>Drivers!BK20</f>
        <v>5.2750000000000057</v>
      </c>
      <c r="BL280">
        <f>Drivers!BL20</f>
        <v>4.3220000000000001</v>
      </c>
      <c r="BM280">
        <f>Drivers!BM20</f>
        <v>15.397000000000006</v>
      </c>
      <c r="BN280">
        <f>Drivers!BN20</f>
        <v>8.7279999999999909</v>
      </c>
      <c r="BO280">
        <f>Drivers!BO20</f>
        <v>6.4289999999999923</v>
      </c>
      <c r="BP280">
        <f>Drivers!BP20</f>
        <v>14.630999999999988</v>
      </c>
      <c r="BQ280">
        <f>Drivers!BQ20</f>
        <v>19.977999999999987</v>
      </c>
      <c r="BR280">
        <f>Drivers!BR20</f>
        <v>24.5</v>
      </c>
      <c r="BS280">
        <f>Drivers!BS20</f>
        <v>21.039000000000041</v>
      </c>
      <c r="BT280">
        <f>Drivers!BT20</f>
        <v>29.476999999999983</v>
      </c>
      <c r="BU280">
        <f>Drivers!BU20</f>
        <v>20.393999999999995</v>
      </c>
      <c r="BV280">
        <f>Drivers!BV20</f>
        <v>1.8740000000000165</v>
      </c>
      <c r="BW280">
        <f>Drivers!BW20</f>
        <v>28.739999999999963</v>
      </c>
      <c r="BX280">
        <f>Drivers!BX20</f>
        <v>59.463000000000022</v>
      </c>
      <c r="BY280">
        <f>Drivers!BY20</f>
        <v>54.749000000000038</v>
      </c>
      <c r="BZ280">
        <f>Drivers!BZ20</f>
        <v>54.799000000000014</v>
      </c>
      <c r="CA280">
        <f>Drivers!CA20</f>
        <v>39.700000000000045</v>
      </c>
      <c r="CB280">
        <f>Drivers!CB20</f>
        <v>70.957000000000022</v>
      </c>
      <c r="CC280">
        <f>Drivers!CC20</f>
        <v>70.85899999999998</v>
      </c>
      <c r="CD280">
        <f>Drivers!CD20</f>
        <v>46.996397055568771</v>
      </c>
      <c r="CE280">
        <f>Drivers!CE20</f>
        <v>48.633911839577763</v>
      </c>
      <c r="CF280">
        <f>Drivers!CF20</f>
        <v>81.854556903352872</v>
      </c>
      <c r="CG280">
        <f>Drivers!CG20</f>
        <v>87.416642569170079</v>
      </c>
      <c r="CH280">
        <f>Drivers!CH20</f>
        <v>0</v>
      </c>
      <c r="CI280">
        <f>Drivers!CI20</f>
        <v>0</v>
      </c>
      <c r="CJ280">
        <f>Drivers!CJ20</f>
        <v>0</v>
      </c>
      <c r="CK280">
        <f>Drivers!CK20</f>
        <v>0</v>
      </c>
      <c r="CL280">
        <f>Drivers!CL20</f>
        <v>0</v>
      </c>
      <c r="CM280">
        <f>Drivers!CM20</f>
        <v>0</v>
      </c>
      <c r="CN280">
        <f>Drivers!CN20</f>
        <v>0</v>
      </c>
      <c r="CO280">
        <f>Drivers!CO20</f>
        <v>0</v>
      </c>
      <c r="CP280">
        <f>Drivers!CP20</f>
        <v>0</v>
      </c>
      <c r="CQ280">
        <f>Drivers!CQ20</f>
        <v>0</v>
      </c>
      <c r="CR280">
        <f>Drivers!CR20</f>
        <v>0</v>
      </c>
      <c r="CS280">
        <f>Drivers!CS20</f>
        <v>0</v>
      </c>
      <c r="CT280">
        <f>Drivers!CT20</f>
        <v>0</v>
      </c>
      <c r="CU280">
        <f>Drivers!CU20</f>
        <v>0</v>
      </c>
      <c r="CV280">
        <f>Drivers!CV20</f>
        <v>0</v>
      </c>
      <c r="CW280">
        <f>Drivers!CW20</f>
        <v>0</v>
      </c>
      <c r="CX280">
        <f>Drivers!CX20</f>
        <v>0</v>
      </c>
      <c r="CY280">
        <f>Drivers!CY20</f>
        <v>0</v>
      </c>
      <c r="CZ280">
        <f>Drivers!CZ20</f>
        <v>0</v>
      </c>
      <c r="DA280">
        <f>Drivers!DA20</f>
        <v>0</v>
      </c>
      <c r="DB280">
        <f>Drivers!DB20</f>
        <v>0</v>
      </c>
      <c r="DC280">
        <f>Drivers!DC20</f>
        <v>0</v>
      </c>
      <c r="DD280">
        <f>Drivers!DD20</f>
        <v>0</v>
      </c>
      <c r="DE280">
        <f>Drivers!DE20</f>
        <v>0</v>
      </c>
      <c r="DF280">
        <f>Drivers!DF20</f>
        <v>0</v>
      </c>
      <c r="DG280">
        <f>Drivers!DG20</f>
        <v>0</v>
      </c>
      <c r="DH280">
        <f>Drivers!DH20</f>
        <v>0</v>
      </c>
      <c r="DI280">
        <f>Drivers!DI20</f>
        <v>0</v>
      </c>
      <c r="DJ280">
        <f>Drivers!DJ20</f>
        <v>0</v>
      </c>
      <c r="DK280">
        <f>Drivers!DK20</f>
        <v>0</v>
      </c>
      <c r="DL280">
        <f>Drivers!DL20</f>
        <v>0</v>
      </c>
      <c r="DM280">
        <f>Drivers!DM20</f>
        <v>0</v>
      </c>
      <c r="DN280">
        <f>Drivers!DN20</f>
        <v>0</v>
      </c>
      <c r="DO280">
        <f>Drivers!DO20</f>
        <v>0</v>
      </c>
      <c r="DP280">
        <f>Drivers!DP20</f>
        <v>0</v>
      </c>
      <c r="DQ280">
        <f>Drivers!DQ20</f>
        <v>-10.372999999999999</v>
      </c>
      <c r="DR280">
        <f>Drivers!DR20</f>
        <v>-13.766000000000002</v>
      </c>
      <c r="DS280">
        <f>Drivers!DS20</f>
        <v>-12.235999999999999</v>
      </c>
      <c r="DT280">
        <f>Drivers!DT20</f>
        <v>-4.9080000000000013</v>
      </c>
      <c r="DU280">
        <f>Drivers!DU20</f>
        <v>0.13999999999999879</v>
      </c>
      <c r="DV280">
        <f>Drivers!DV20</f>
        <v>12.213999999999992</v>
      </c>
      <c r="DW280">
        <f>Drivers!DW20</f>
        <v>26.448000000000018</v>
      </c>
      <c r="DX280">
        <f>Drivers!DX20</f>
        <v>30.116999999999997</v>
      </c>
      <c r="DY280">
        <f>Drivers!DY20</f>
        <v>55.141999999999939</v>
      </c>
      <c r="DZ280">
        <f>Drivers!DZ20</f>
        <v>95.410000000000011</v>
      </c>
      <c r="EA280">
        <f>Drivers!EA20</f>
        <v>143.57500000000002</v>
      </c>
      <c r="EB280">
        <f>Drivers!EB20</f>
        <v>236.31499999999988</v>
      </c>
      <c r="EC280">
        <f>Drivers!EC20</f>
        <v>264.90150836766963</v>
      </c>
      <c r="ED280">
        <f>Drivers!ED20</f>
        <v>351.92201910520032</v>
      </c>
      <c r="EE280">
        <f>Drivers!EE20</f>
        <v>499.61599639763119</v>
      </c>
      <c r="EF280">
        <f>Drivers!EF20</f>
        <v>646.05671569020319</v>
      </c>
      <c r="EG280">
        <f>Drivers!EG20</f>
        <v>813.0172662884504</v>
      </c>
      <c r="EH280">
        <f>Drivers!EH20</f>
        <v>1080.0391637889813</v>
      </c>
      <c r="EI280">
        <f>Drivers!EI20</f>
        <v>1256.7890598536599</v>
      </c>
      <c r="EJ280">
        <f>Drivers!EJ20</f>
        <v>1467.1340577258193</v>
      </c>
    </row>
    <row r="281" spans="1:140" hidden="1" outlineLevel="1">
      <c r="A281">
        <f>Drivers!A21</f>
        <v>0</v>
      </c>
      <c r="B281">
        <f>Drivers!B21</f>
        <v>0</v>
      </c>
      <c r="C281">
        <f>Drivers!C21</f>
        <v>0</v>
      </c>
      <c r="D281">
        <f>Drivers!D21</f>
        <v>0</v>
      </c>
      <c r="E281">
        <f>Drivers!E21</f>
        <v>0</v>
      </c>
      <c r="F281">
        <f>Drivers!F21</f>
        <v>0</v>
      </c>
      <c r="G281">
        <f>Drivers!G21</f>
        <v>0</v>
      </c>
      <c r="H281">
        <f>Drivers!H21</f>
        <v>0</v>
      </c>
      <c r="I281" t="str">
        <f>Drivers!I21</f>
        <v>EBITDA Margin (%)</v>
      </c>
      <c r="J281">
        <f>Drivers!J21</f>
        <v>0</v>
      </c>
      <c r="K281">
        <f>Drivers!K21</f>
        <v>0</v>
      </c>
      <c r="L281">
        <f>Drivers!L21</f>
        <v>0</v>
      </c>
      <c r="M281">
        <f>Drivers!M21</f>
        <v>0</v>
      </c>
      <c r="N281">
        <f>Drivers!N21</f>
        <v>0</v>
      </c>
      <c r="O281">
        <f>Drivers!O21</f>
        <v>0</v>
      </c>
      <c r="P281">
        <f>Drivers!P21</f>
        <v>0</v>
      </c>
      <c r="Q281">
        <f>Drivers!Q21</f>
        <v>0</v>
      </c>
      <c r="R281">
        <f>Drivers!R21</f>
        <v>0</v>
      </c>
      <c r="S281">
        <f>Drivers!S21</f>
        <v>0</v>
      </c>
      <c r="T281">
        <f>Drivers!T21</f>
        <v>0</v>
      </c>
      <c r="U281">
        <f>Drivers!U21</f>
        <v>0</v>
      </c>
      <c r="V281">
        <f>Drivers!V21</f>
        <v>0</v>
      </c>
      <c r="W281">
        <f>Drivers!W21</f>
        <v>0</v>
      </c>
      <c r="X281">
        <f>Drivers!X21</f>
        <v>0</v>
      </c>
      <c r="Y281">
        <f>Drivers!Y21</f>
        <v>0</v>
      </c>
      <c r="Z281">
        <f>Drivers!Z21</f>
        <v>0</v>
      </c>
      <c r="AA281">
        <f>Drivers!AA21</f>
        <v>0</v>
      </c>
      <c r="AB281">
        <f>Drivers!AB21</f>
        <v>0</v>
      </c>
      <c r="AC281">
        <f>Drivers!AC21</f>
        <v>0</v>
      </c>
      <c r="AD281">
        <f>Drivers!AD21</f>
        <v>0</v>
      </c>
      <c r="AE281">
        <f>Drivers!AE21</f>
        <v>0</v>
      </c>
      <c r="AF281">
        <f>Drivers!AF21</f>
        <v>0</v>
      </c>
      <c r="AG281">
        <f>Drivers!AG21</f>
        <v>0</v>
      </c>
      <c r="AH281">
        <f>Drivers!AH21</f>
        <v>0</v>
      </c>
      <c r="AI281">
        <f>Drivers!AI21</f>
        <v>0</v>
      </c>
      <c r="AJ281">
        <f>Drivers!AJ21</f>
        <v>0</v>
      </c>
      <c r="AK281">
        <f>Drivers!AK21</f>
        <v>0</v>
      </c>
      <c r="AL281">
        <f>Drivers!AL21</f>
        <v>0</v>
      </c>
      <c r="AM281">
        <f>Drivers!AM21</f>
        <v>0</v>
      </c>
      <c r="AN281">
        <f>Drivers!AN21</f>
        <v>0</v>
      </c>
      <c r="AO281">
        <f>Drivers!AO21</f>
        <v>0</v>
      </c>
      <c r="AP281">
        <f>Drivers!AP21</f>
        <v>0</v>
      </c>
      <c r="AQ281">
        <f>Drivers!AQ21</f>
        <v>0</v>
      </c>
      <c r="AR281">
        <f>Drivers!AR21</f>
        <v>0</v>
      </c>
      <c r="AS281">
        <f>Drivers!AS21</f>
        <v>0</v>
      </c>
      <c r="AT281">
        <f>Drivers!AT21</f>
        <v>-0.78519328956965717</v>
      </c>
      <c r="AU281">
        <f>Drivers!AU21</f>
        <v>-0.21958259325044419</v>
      </c>
      <c r="AV281">
        <f>Drivers!AV21</f>
        <v>-8.825121819166197E-2</v>
      </c>
      <c r="AW281">
        <f>Drivers!AW21</f>
        <v>-0.27147108843537432</v>
      </c>
      <c r="AX281">
        <f>Drivers!AX21</f>
        <v>-0.22190958544363171</v>
      </c>
      <c r="AY281">
        <f>Drivers!AY21</f>
        <v>-2.9179165530406385E-2</v>
      </c>
      <c r="AZ281">
        <f>Drivers!AZ21</f>
        <v>3.1352533722201918E-2</v>
      </c>
      <c r="BA281">
        <f>Drivers!BA21</f>
        <v>0.13360493053379277</v>
      </c>
      <c r="BB281">
        <f>Drivers!BB21</f>
        <v>9.840142095914739E-2</v>
      </c>
      <c r="BC281">
        <f>Drivers!BC21</f>
        <v>0.24310508046702445</v>
      </c>
      <c r="BD281">
        <f>Drivers!BD21</f>
        <v>0.19174056777037304</v>
      </c>
      <c r="BE281">
        <f>Drivers!BE21</f>
        <v>0.18098637574782561</v>
      </c>
      <c r="BF281">
        <f>Drivers!BF21</f>
        <v>0.23855822712740321</v>
      </c>
      <c r="BG281">
        <f>Drivers!BG21</f>
        <v>0.21566720691518115</v>
      </c>
      <c r="BH281">
        <f>Drivers!BH21</f>
        <v>0.23888453705154308</v>
      </c>
      <c r="BI281">
        <f>Drivers!BI21</f>
        <v>0.21519061071147735</v>
      </c>
      <c r="BJ281">
        <f>Drivers!BJ21</f>
        <v>0.13147359236257244</v>
      </c>
      <c r="BK281">
        <f>Drivers!BK21</f>
        <v>0.11242540494458665</v>
      </c>
      <c r="BL281">
        <f>Drivers!BL21</f>
        <v>8.10714486691302E-2</v>
      </c>
      <c r="BM281">
        <f>Drivers!BM21</f>
        <v>0.26388222389799149</v>
      </c>
      <c r="BN281">
        <f>Drivers!BN21</f>
        <v>0.13175731775432864</v>
      </c>
      <c r="BO281">
        <f>Drivers!BO21</f>
        <v>8.1715919923736793E-2</v>
      </c>
      <c r="BP281">
        <f>Drivers!BP21</f>
        <v>0.16504974843760564</v>
      </c>
      <c r="BQ281">
        <f>Drivers!BQ21</f>
        <v>0.21637838598923403</v>
      </c>
      <c r="BR281">
        <f>Drivers!BR21</f>
        <v>0.15074047412493616</v>
      </c>
      <c r="BS281">
        <f>Drivers!BS21</f>
        <v>0.12284184528431903</v>
      </c>
      <c r="BT281">
        <f>Drivers!BT21</f>
        <v>0.16675812519446714</v>
      </c>
      <c r="BU281">
        <f>Drivers!BU21</f>
        <v>0.12041093464013697</v>
      </c>
      <c r="BV281">
        <f>Drivers!BV21</f>
        <v>1.0076243937585445E-2</v>
      </c>
      <c r="BW281">
        <f>Drivers!BW21</f>
        <v>0.13790588427229916</v>
      </c>
      <c r="BX281">
        <f>Drivers!BX21</f>
        <v>0.26476009831160513</v>
      </c>
      <c r="BY281">
        <f>Drivers!BY21</f>
        <v>0.24053652707238649</v>
      </c>
      <c r="BZ281">
        <f>Drivers!BZ21</f>
        <v>0.22296409317465166</v>
      </c>
      <c r="CA281">
        <f>Drivers!CA21</f>
        <v>0.14877271875585552</v>
      </c>
      <c r="CB281">
        <f>Drivers!CB21</f>
        <v>0.25176430515294201</v>
      </c>
      <c r="CC281">
        <f>Drivers!CC21</f>
        <v>0.25097935040555375</v>
      </c>
      <c r="CD281">
        <f>Drivers!CD21</f>
        <v>0.15654377636059943</v>
      </c>
      <c r="CE281">
        <f>Drivers!CE21</f>
        <v>0.14834940154685616</v>
      </c>
      <c r="CF281">
        <f>Drivers!CF21</f>
        <v>0.23684689836039099</v>
      </c>
      <c r="CG281">
        <f>Drivers!CG21</f>
        <v>0.25421715382947691</v>
      </c>
      <c r="CH281">
        <f>Drivers!CH21</f>
        <v>0</v>
      </c>
      <c r="CI281">
        <f>Drivers!CI21</f>
        <v>0</v>
      </c>
      <c r="CJ281">
        <f>Drivers!CJ21</f>
        <v>0</v>
      </c>
      <c r="CK281">
        <f>Drivers!CK21</f>
        <v>0</v>
      </c>
      <c r="CL281">
        <f>Drivers!CL21</f>
        <v>0</v>
      </c>
      <c r="CM281">
        <f>Drivers!CM21</f>
        <v>0</v>
      </c>
      <c r="CN281">
        <f>Drivers!CN21</f>
        <v>0</v>
      </c>
      <c r="CO281">
        <f>Drivers!CO21</f>
        <v>0</v>
      </c>
      <c r="CP281">
        <f>Drivers!CP21</f>
        <v>0</v>
      </c>
      <c r="CQ281">
        <f>Drivers!CQ21</f>
        <v>0</v>
      </c>
      <c r="CR281">
        <f>Drivers!CR21</f>
        <v>0</v>
      </c>
      <c r="CS281">
        <f>Drivers!CS21</f>
        <v>0</v>
      </c>
      <c r="CT281">
        <f>Drivers!CT21</f>
        <v>0</v>
      </c>
      <c r="CU281">
        <f>Drivers!CU21</f>
        <v>0</v>
      </c>
      <c r="CV281">
        <f>Drivers!CV21</f>
        <v>0</v>
      </c>
      <c r="CW281">
        <f>Drivers!CW21</f>
        <v>0</v>
      </c>
      <c r="CX281">
        <f>Drivers!CX21</f>
        <v>0</v>
      </c>
      <c r="CY281">
        <f>Drivers!CY21</f>
        <v>0</v>
      </c>
      <c r="CZ281">
        <f>Drivers!CZ21</f>
        <v>0</v>
      </c>
      <c r="DA281">
        <f>Drivers!DA21</f>
        <v>0</v>
      </c>
      <c r="DB281">
        <f>Drivers!DB21</f>
        <v>0</v>
      </c>
      <c r="DC281">
        <f>Drivers!DC21</f>
        <v>0</v>
      </c>
      <c r="DD281">
        <f>Drivers!DD21</f>
        <v>0</v>
      </c>
      <c r="DE281">
        <f>Drivers!DE21</f>
        <v>0</v>
      </c>
      <c r="DF281">
        <f>Drivers!DF21</f>
        <v>0</v>
      </c>
      <c r="DG281">
        <f>Drivers!DG21</f>
        <v>0</v>
      </c>
      <c r="DH281">
        <f>Drivers!DH21</f>
        <v>0</v>
      </c>
      <c r="DI281">
        <f>Drivers!DI21</f>
        <v>0</v>
      </c>
      <c r="DJ281">
        <f>Drivers!DJ21</f>
        <v>0</v>
      </c>
      <c r="DK281">
        <f>Drivers!DK21</f>
        <v>0</v>
      </c>
      <c r="DL281">
        <f>Drivers!DL21</f>
        <v>0</v>
      </c>
      <c r="DM281">
        <f>Drivers!DM21</f>
        <v>0</v>
      </c>
      <c r="DN281">
        <f>Drivers!DN21</f>
        <v>0</v>
      </c>
      <c r="DO281">
        <f>Drivers!DO21</f>
        <v>0</v>
      </c>
      <c r="DP281">
        <f>Drivers!DP21</f>
        <v>0</v>
      </c>
      <c r="DQ281">
        <f>Drivers!DQ21</f>
        <v>-2.4185124737701096</v>
      </c>
      <c r="DR281">
        <f>Drivers!DR21</f>
        <v>-1.9372361384745289</v>
      </c>
      <c r="DS281">
        <f>Drivers!DS21</f>
        <v>-1.1551024261304634</v>
      </c>
      <c r="DT281">
        <f>Drivers!DT21</f>
        <v>-0.28060145217540455</v>
      </c>
      <c r="DU281">
        <f>Drivers!DU21</f>
        <v>4.5951357206157088E-3</v>
      </c>
      <c r="DV281">
        <f>Drivers!DV21</f>
        <v>0.18491211602803798</v>
      </c>
      <c r="DW281">
        <f>Drivers!DW21</f>
        <v>0.22634146341463429</v>
      </c>
      <c r="DX281">
        <f>Drivers!DX21</f>
        <v>0.15245640233870761</v>
      </c>
      <c r="DY281">
        <f>Drivers!DY21</f>
        <v>0.16920277514398879</v>
      </c>
      <c r="DZ281">
        <f>Drivers!DZ21</f>
        <v>0.13314773042104244</v>
      </c>
      <c r="EA281">
        <f>Drivers!EA21</f>
        <v>0.16959232874511718</v>
      </c>
      <c r="EB281">
        <f>Drivers!EB21</f>
        <v>0.21946166119053404</v>
      </c>
      <c r="EC281">
        <f>Drivers!EC21</f>
        <v>0.20106174771947855</v>
      </c>
      <c r="ED281">
        <f>Drivers!ED21</f>
        <v>0.22732132285513973</v>
      </c>
      <c r="EE281">
        <f>Drivers!EE21</f>
        <v>0.27929339603892234</v>
      </c>
      <c r="EF281">
        <f>Drivers!EF21</f>
        <v>0.31700827684617455</v>
      </c>
      <c r="EG281">
        <f>Drivers!EG21</f>
        <v>0.35320437975146152</v>
      </c>
      <c r="EH281">
        <f>Drivers!EH21</f>
        <v>0.41795562555007409</v>
      </c>
      <c r="EI281">
        <f>Drivers!EI21</f>
        <v>0.44016928060432203</v>
      </c>
      <c r="EJ281">
        <f>Drivers!EJ21</f>
        <v>0.46666096332596968</v>
      </c>
    </row>
    <row r="282" spans="1:140" hidden="1" outlineLevel="1"/>
    <row r="283" spans="1:140" hidden="1" outlineLevel="1">
      <c r="A283" t="e">
        <f>Drivers!#REF!</f>
        <v>#REF!</v>
      </c>
      <c r="B283" t="e">
        <f>Drivers!#REF!</f>
        <v>#REF!</v>
      </c>
      <c r="C283" t="e">
        <f>Drivers!#REF!</f>
        <v>#REF!</v>
      </c>
      <c r="D283" t="e">
        <f>Drivers!#REF!</f>
        <v>#REF!</v>
      </c>
      <c r="E283" t="e">
        <f>Drivers!#REF!</f>
        <v>#REF!</v>
      </c>
      <c r="F283" t="e">
        <f>Drivers!#REF!</f>
        <v>#REF!</v>
      </c>
      <c r="G283" t="e">
        <f>Drivers!#REF!</f>
        <v>#REF!</v>
      </c>
      <c r="H283" t="e">
        <f>Drivers!#REF!</f>
        <v>#REF!</v>
      </c>
      <c r="I283" t="e">
        <f>Drivers!#REF!</f>
        <v>#REF!</v>
      </c>
      <c r="J283" t="e">
        <f>Drivers!#REF!</f>
        <v>#REF!</v>
      </c>
      <c r="K283" t="e">
        <f>Drivers!#REF!</f>
        <v>#REF!</v>
      </c>
      <c r="L283" t="e">
        <f>Drivers!#REF!</f>
        <v>#REF!</v>
      </c>
      <c r="M283" t="e">
        <f>Drivers!#REF!</f>
        <v>#REF!</v>
      </c>
      <c r="N283" t="e">
        <f>Drivers!#REF!</f>
        <v>#REF!</v>
      </c>
      <c r="O283" t="e">
        <f>Drivers!#REF!</f>
        <v>#REF!</v>
      </c>
      <c r="P283" t="e">
        <f>Drivers!#REF!</f>
        <v>#REF!</v>
      </c>
      <c r="Q283" t="e">
        <f>Drivers!#REF!</f>
        <v>#REF!</v>
      </c>
      <c r="R283" t="e">
        <f>Drivers!#REF!</f>
        <v>#REF!</v>
      </c>
      <c r="S283" t="e">
        <f>Drivers!#REF!</f>
        <v>#REF!</v>
      </c>
      <c r="T283" t="e">
        <f>Drivers!#REF!</f>
        <v>#REF!</v>
      </c>
      <c r="U283" t="e">
        <f>Drivers!#REF!</f>
        <v>#REF!</v>
      </c>
      <c r="V283" t="e">
        <f>Drivers!#REF!</f>
        <v>#REF!</v>
      </c>
      <c r="W283" t="e">
        <f>Drivers!#REF!</f>
        <v>#REF!</v>
      </c>
      <c r="X283" t="e">
        <f>Drivers!#REF!</f>
        <v>#REF!</v>
      </c>
      <c r="Y283" t="e">
        <f>Drivers!#REF!</f>
        <v>#REF!</v>
      </c>
      <c r="Z283" t="e">
        <f>Drivers!#REF!</f>
        <v>#REF!</v>
      </c>
      <c r="AA283" t="e">
        <f>Drivers!#REF!</f>
        <v>#REF!</v>
      </c>
      <c r="AB283" t="e">
        <f>Drivers!#REF!</f>
        <v>#REF!</v>
      </c>
      <c r="AC283" t="e">
        <f>Drivers!#REF!</f>
        <v>#REF!</v>
      </c>
      <c r="AD283" t="e">
        <f>Drivers!#REF!</f>
        <v>#REF!</v>
      </c>
      <c r="AE283" t="e">
        <f>Drivers!#REF!</f>
        <v>#REF!</v>
      </c>
      <c r="AF283" t="e">
        <f>Drivers!#REF!</f>
        <v>#REF!</v>
      </c>
      <c r="AG283" t="e">
        <f>Drivers!#REF!</f>
        <v>#REF!</v>
      </c>
      <c r="AH283" t="e">
        <f>Drivers!#REF!</f>
        <v>#REF!</v>
      </c>
      <c r="AI283" t="e">
        <f>Drivers!#REF!</f>
        <v>#REF!</v>
      </c>
      <c r="AJ283" t="e">
        <f>Drivers!#REF!</f>
        <v>#REF!</v>
      </c>
      <c r="AK283" t="e">
        <f>Drivers!#REF!</f>
        <v>#REF!</v>
      </c>
      <c r="AL283" t="e">
        <f>Drivers!#REF!</f>
        <v>#REF!</v>
      </c>
      <c r="AM283" t="e">
        <f>Drivers!#REF!</f>
        <v>#REF!</v>
      </c>
      <c r="AN283" t="e">
        <f>Drivers!#REF!</f>
        <v>#REF!</v>
      </c>
      <c r="AO283" t="e">
        <f>Drivers!#REF!</f>
        <v>#REF!</v>
      </c>
      <c r="AP283" t="e">
        <f>Drivers!#REF!</f>
        <v>#REF!</v>
      </c>
      <c r="AQ283" t="e">
        <f>Drivers!#REF!</f>
        <v>#REF!</v>
      </c>
      <c r="AR283" t="e">
        <f>Drivers!#REF!</f>
        <v>#REF!</v>
      </c>
      <c r="AS283" t="e">
        <f>Drivers!#REF!</f>
        <v>#REF!</v>
      </c>
      <c r="AT283" t="e">
        <f>Drivers!#REF!</f>
        <v>#REF!</v>
      </c>
      <c r="AU283" t="e">
        <f>Drivers!#REF!</f>
        <v>#REF!</v>
      </c>
      <c r="AV283" t="e">
        <f>Drivers!#REF!</f>
        <v>#REF!</v>
      </c>
      <c r="AW283" t="e">
        <f>Drivers!#REF!</f>
        <v>#REF!</v>
      </c>
      <c r="AX283" t="e">
        <f>Drivers!#REF!</f>
        <v>#REF!</v>
      </c>
      <c r="AY283" t="e">
        <f>Drivers!#REF!</f>
        <v>#REF!</v>
      </c>
      <c r="AZ283" t="e">
        <f>Drivers!#REF!</f>
        <v>#REF!</v>
      </c>
      <c r="BA283" t="e">
        <f>Drivers!#REF!</f>
        <v>#REF!</v>
      </c>
      <c r="BB283" t="e">
        <f>Drivers!#REF!</f>
        <v>#REF!</v>
      </c>
      <c r="BC283" t="e">
        <f>Drivers!#REF!</f>
        <v>#REF!</v>
      </c>
      <c r="BD283" t="e">
        <f>Drivers!#REF!</f>
        <v>#REF!</v>
      </c>
      <c r="BE283" t="e">
        <f>Drivers!#REF!</f>
        <v>#REF!</v>
      </c>
      <c r="BF283" t="e">
        <f>Drivers!#REF!</f>
        <v>#REF!</v>
      </c>
      <c r="BG283" t="e">
        <f>Drivers!#REF!</f>
        <v>#REF!</v>
      </c>
      <c r="BH283" t="e">
        <f>Drivers!#REF!</f>
        <v>#REF!</v>
      </c>
      <c r="BI283" t="e">
        <f>Drivers!#REF!</f>
        <v>#REF!</v>
      </c>
      <c r="BJ283" t="e">
        <f>Drivers!#REF!</f>
        <v>#REF!</v>
      </c>
      <c r="BK283" t="e">
        <f>Drivers!#REF!</f>
        <v>#REF!</v>
      </c>
      <c r="BL283" t="e">
        <f>Drivers!#REF!</f>
        <v>#REF!</v>
      </c>
      <c r="BM283" t="e">
        <f>Drivers!#REF!</f>
        <v>#REF!</v>
      </c>
      <c r="BN283" t="e">
        <f>Drivers!#REF!</f>
        <v>#REF!</v>
      </c>
      <c r="BO283" t="e">
        <f>Drivers!#REF!</f>
        <v>#REF!</v>
      </c>
      <c r="BP283" t="e">
        <f>Drivers!#REF!</f>
        <v>#REF!</v>
      </c>
      <c r="BQ283" t="e">
        <f>Drivers!#REF!</f>
        <v>#REF!</v>
      </c>
      <c r="BR283" t="e">
        <f>Drivers!#REF!</f>
        <v>#REF!</v>
      </c>
      <c r="BS283" t="e">
        <f>Drivers!#REF!</f>
        <v>#REF!</v>
      </c>
      <c r="BT283" t="e">
        <f>Drivers!#REF!</f>
        <v>#REF!</v>
      </c>
      <c r="BU283" t="e">
        <f>Drivers!#REF!</f>
        <v>#REF!</v>
      </c>
      <c r="BV283" t="e">
        <f>Drivers!#REF!</f>
        <v>#REF!</v>
      </c>
      <c r="BW283" t="e">
        <f>Drivers!#REF!</f>
        <v>#REF!</v>
      </c>
      <c r="BX283" t="e">
        <f>Drivers!#REF!</f>
        <v>#REF!</v>
      </c>
      <c r="BY283" t="e">
        <f>Drivers!#REF!</f>
        <v>#REF!</v>
      </c>
      <c r="BZ283" t="e">
        <f>Drivers!#REF!</f>
        <v>#REF!</v>
      </c>
      <c r="CA283" t="e">
        <f>Drivers!#REF!</f>
        <v>#REF!</v>
      </c>
      <c r="CB283" t="e">
        <f>Drivers!#REF!</f>
        <v>#REF!</v>
      </c>
      <c r="CC283" t="e">
        <f>Drivers!#REF!</f>
        <v>#REF!</v>
      </c>
      <c r="CD283" t="e">
        <f>Drivers!#REF!</f>
        <v>#REF!</v>
      </c>
      <c r="CE283" t="e">
        <f>Drivers!#REF!</f>
        <v>#REF!</v>
      </c>
      <c r="CF283" t="e">
        <f>Drivers!#REF!</f>
        <v>#REF!</v>
      </c>
      <c r="CG283" t="e">
        <f>Drivers!#REF!</f>
        <v>#REF!</v>
      </c>
      <c r="CH283" t="e">
        <f>Drivers!#REF!</f>
        <v>#REF!</v>
      </c>
      <c r="CI283" t="e">
        <f>Drivers!#REF!</f>
        <v>#REF!</v>
      </c>
      <c r="CJ283" t="e">
        <f>Drivers!#REF!</f>
        <v>#REF!</v>
      </c>
      <c r="CK283" t="e">
        <f>Drivers!#REF!</f>
        <v>#REF!</v>
      </c>
      <c r="CL283" t="e">
        <f>Drivers!#REF!</f>
        <v>#REF!</v>
      </c>
      <c r="CM283" t="e">
        <f>Drivers!#REF!</f>
        <v>#REF!</v>
      </c>
      <c r="CN283" t="e">
        <f>Drivers!#REF!</f>
        <v>#REF!</v>
      </c>
      <c r="CO283" t="e">
        <f>Drivers!#REF!</f>
        <v>#REF!</v>
      </c>
      <c r="CP283" t="e">
        <f>Drivers!#REF!</f>
        <v>#REF!</v>
      </c>
      <c r="CQ283" t="e">
        <f>Drivers!#REF!</f>
        <v>#REF!</v>
      </c>
      <c r="CR283" t="e">
        <f>Drivers!#REF!</f>
        <v>#REF!</v>
      </c>
      <c r="CS283" t="e">
        <f>Drivers!#REF!</f>
        <v>#REF!</v>
      </c>
      <c r="CT283" t="e">
        <f>Drivers!#REF!</f>
        <v>#REF!</v>
      </c>
      <c r="CU283" t="e">
        <f>Drivers!#REF!</f>
        <v>#REF!</v>
      </c>
      <c r="CV283" t="e">
        <f>Drivers!#REF!</f>
        <v>#REF!</v>
      </c>
      <c r="CW283" t="e">
        <f>Drivers!#REF!</f>
        <v>#REF!</v>
      </c>
      <c r="CX283" t="e">
        <f>Drivers!#REF!</f>
        <v>#REF!</v>
      </c>
      <c r="CY283" t="e">
        <f>Drivers!#REF!</f>
        <v>#REF!</v>
      </c>
      <c r="CZ283" t="e">
        <f>Drivers!#REF!</f>
        <v>#REF!</v>
      </c>
      <c r="DA283" t="e">
        <f>Drivers!#REF!</f>
        <v>#REF!</v>
      </c>
      <c r="DB283" t="e">
        <f>Drivers!#REF!</f>
        <v>#REF!</v>
      </c>
      <c r="DC283" t="e">
        <f>Drivers!#REF!</f>
        <v>#REF!</v>
      </c>
      <c r="DD283" t="e">
        <f>Drivers!#REF!</f>
        <v>#REF!</v>
      </c>
      <c r="DE283" t="e">
        <f>Drivers!#REF!</f>
        <v>#REF!</v>
      </c>
      <c r="DF283" t="e">
        <f>Drivers!#REF!</f>
        <v>#REF!</v>
      </c>
      <c r="DG283" t="e">
        <f>Drivers!#REF!</f>
        <v>#REF!</v>
      </c>
      <c r="DH283" t="e">
        <f>Drivers!#REF!</f>
        <v>#REF!</v>
      </c>
      <c r="DI283" t="e">
        <f>Drivers!#REF!</f>
        <v>#REF!</v>
      </c>
      <c r="DJ283" t="e">
        <f>Drivers!#REF!</f>
        <v>#REF!</v>
      </c>
      <c r="DK283" t="e">
        <f>Drivers!#REF!</f>
        <v>#REF!</v>
      </c>
      <c r="DL283" t="e">
        <f>Drivers!#REF!</f>
        <v>#REF!</v>
      </c>
      <c r="DM283" t="e">
        <f>Drivers!#REF!</f>
        <v>#REF!</v>
      </c>
      <c r="DN283" t="e">
        <f>Drivers!#REF!</f>
        <v>#REF!</v>
      </c>
      <c r="DO283" t="e">
        <f>Drivers!#REF!</f>
        <v>#REF!</v>
      </c>
      <c r="DP283" t="e">
        <f>Drivers!#REF!</f>
        <v>#REF!</v>
      </c>
      <c r="DQ283" t="e">
        <f>Drivers!#REF!</f>
        <v>#REF!</v>
      </c>
      <c r="DR283" t="e">
        <f>Drivers!#REF!</f>
        <v>#REF!</v>
      </c>
      <c r="DS283" t="e">
        <f>Drivers!#REF!</f>
        <v>#REF!</v>
      </c>
      <c r="DT283" t="e">
        <f>Drivers!#REF!</f>
        <v>#REF!</v>
      </c>
      <c r="DU283" t="e">
        <f>Drivers!#REF!</f>
        <v>#REF!</v>
      </c>
      <c r="DV283" t="e">
        <f>Drivers!#REF!</f>
        <v>#REF!</v>
      </c>
      <c r="DW283" t="e">
        <f>Drivers!#REF!</f>
        <v>#REF!</v>
      </c>
      <c r="DX283" t="e">
        <f>Drivers!#REF!</f>
        <v>#REF!</v>
      </c>
      <c r="DY283" t="e">
        <f>Drivers!#REF!</f>
        <v>#REF!</v>
      </c>
      <c r="DZ283" t="e">
        <f>Drivers!#REF!</f>
        <v>#REF!</v>
      </c>
      <c r="EA283" t="e">
        <f>Drivers!#REF!</f>
        <v>#REF!</v>
      </c>
      <c r="EB283" t="e">
        <f>Drivers!#REF!</f>
        <v>#REF!</v>
      </c>
      <c r="EC283" t="e">
        <f>Drivers!#REF!</f>
        <v>#REF!</v>
      </c>
      <c r="ED283" t="e">
        <f>Drivers!#REF!</f>
        <v>#REF!</v>
      </c>
      <c r="EE283" t="e">
        <f>Drivers!#REF!</f>
        <v>#REF!</v>
      </c>
      <c r="EF283" t="e">
        <f>Drivers!#REF!</f>
        <v>#REF!</v>
      </c>
      <c r="EG283" t="e">
        <f>Drivers!#REF!</f>
        <v>#REF!</v>
      </c>
      <c r="EH283" t="e">
        <f>Drivers!#REF!</f>
        <v>#REF!</v>
      </c>
      <c r="EI283" t="e">
        <f>Drivers!#REF!</f>
        <v>#REF!</v>
      </c>
      <c r="EJ283" t="e">
        <f>Drivers!#REF!</f>
        <v>#REF!</v>
      </c>
    </row>
    <row r="284" spans="1:140" hidden="1" outlineLevel="1">
      <c r="A284">
        <f>Drivers!A24</f>
        <v>0</v>
      </c>
      <c r="B284">
        <f>Drivers!B24</f>
        <v>0</v>
      </c>
      <c r="C284">
        <f>Drivers!C24</f>
        <v>0</v>
      </c>
      <c r="D284">
        <f>Drivers!D24</f>
        <v>0</v>
      </c>
      <c r="E284">
        <f>Drivers!E24</f>
        <v>0</v>
      </c>
      <c r="F284">
        <f>Drivers!F24</f>
        <v>0</v>
      </c>
      <c r="G284">
        <f>Drivers!G24</f>
        <v>0</v>
      </c>
      <c r="H284">
        <f>Drivers!H24</f>
        <v>0</v>
      </c>
      <c r="I284">
        <f>Drivers!I24</f>
        <v>0</v>
      </c>
      <c r="J284">
        <f>Drivers!J24</f>
        <v>0</v>
      </c>
      <c r="K284">
        <f>Drivers!K24</f>
        <v>0</v>
      </c>
      <c r="L284">
        <f>Drivers!L24</f>
        <v>0</v>
      </c>
      <c r="M284">
        <f>Drivers!M24</f>
        <v>0</v>
      </c>
      <c r="N284">
        <f>Drivers!N24</f>
        <v>0</v>
      </c>
      <c r="O284">
        <f>Drivers!O24</f>
        <v>0</v>
      </c>
      <c r="P284">
        <f>Drivers!P24</f>
        <v>0</v>
      </c>
      <c r="Q284">
        <f>Drivers!Q24</f>
        <v>0</v>
      </c>
      <c r="R284">
        <f>Drivers!R24</f>
        <v>0</v>
      </c>
      <c r="S284">
        <f>Drivers!S24</f>
        <v>0</v>
      </c>
      <c r="T284">
        <f>Drivers!T24</f>
        <v>0</v>
      </c>
      <c r="U284">
        <f>Drivers!U24</f>
        <v>0</v>
      </c>
      <c r="V284">
        <f>Drivers!V24</f>
        <v>0</v>
      </c>
      <c r="W284">
        <f>Drivers!W24</f>
        <v>0</v>
      </c>
      <c r="X284">
        <f>Drivers!X24</f>
        <v>0</v>
      </c>
      <c r="Y284">
        <f>Drivers!Y24</f>
        <v>0</v>
      </c>
      <c r="Z284">
        <f>Drivers!Z24</f>
        <v>0</v>
      </c>
      <c r="AA284">
        <f>Drivers!AA24</f>
        <v>0</v>
      </c>
      <c r="AB284">
        <f>Drivers!AB24</f>
        <v>0</v>
      </c>
      <c r="AC284">
        <f>Drivers!AC24</f>
        <v>0</v>
      </c>
      <c r="AD284">
        <f>Drivers!AD24</f>
        <v>0</v>
      </c>
      <c r="AE284">
        <f>Drivers!AE24</f>
        <v>0</v>
      </c>
      <c r="AF284">
        <f>Drivers!AF24</f>
        <v>0</v>
      </c>
      <c r="AG284">
        <f>Drivers!AG24</f>
        <v>0</v>
      </c>
      <c r="AH284">
        <f>Drivers!AH24</f>
        <v>0</v>
      </c>
      <c r="AI284">
        <f>Drivers!AI24</f>
        <v>0</v>
      </c>
      <c r="AJ284">
        <f>Drivers!AJ24</f>
        <v>0</v>
      </c>
      <c r="AK284">
        <f>Drivers!AK24</f>
        <v>0</v>
      </c>
      <c r="AL284">
        <f>Drivers!AL24</f>
        <v>0</v>
      </c>
      <c r="AM284">
        <f>Drivers!AM24</f>
        <v>0</v>
      </c>
      <c r="AN284">
        <f>Drivers!AN24</f>
        <v>0</v>
      </c>
      <c r="AO284">
        <f>Drivers!AO24</f>
        <v>0</v>
      </c>
      <c r="AP284">
        <f>Drivers!AP24</f>
        <v>0</v>
      </c>
      <c r="AQ284">
        <f>Drivers!AQ24</f>
        <v>0</v>
      </c>
      <c r="AR284">
        <f>Drivers!AR24</f>
        <v>0</v>
      </c>
      <c r="AS284">
        <f>Drivers!AS24</f>
        <v>0</v>
      </c>
      <c r="AT284">
        <f>Drivers!AT24</f>
        <v>0</v>
      </c>
      <c r="AU284">
        <f>Drivers!AU24</f>
        <v>0</v>
      </c>
      <c r="AV284">
        <f>Drivers!AV24</f>
        <v>0</v>
      </c>
      <c r="AW284">
        <f>Drivers!AW24</f>
        <v>0</v>
      </c>
      <c r="AX284">
        <f>Drivers!AX24</f>
        <v>0</v>
      </c>
      <c r="AY284">
        <f>Drivers!AY24</f>
        <v>0</v>
      </c>
      <c r="AZ284">
        <f>Drivers!AZ24</f>
        <v>0</v>
      </c>
      <c r="BA284">
        <f>Drivers!BA24</f>
        <v>0</v>
      </c>
      <c r="BB284">
        <f>Drivers!BB24</f>
        <v>0</v>
      </c>
      <c r="BC284">
        <f>Drivers!BC24</f>
        <v>0</v>
      </c>
      <c r="BD284">
        <f>Drivers!BD24</f>
        <v>0</v>
      </c>
      <c r="BE284">
        <f>Drivers!BE24</f>
        <v>0</v>
      </c>
      <c r="BF284">
        <f>Drivers!BF24</f>
        <v>0</v>
      </c>
      <c r="BG284">
        <f>Drivers!BG24</f>
        <v>0</v>
      </c>
      <c r="BH284">
        <f>Drivers!BH24</f>
        <v>0</v>
      </c>
      <c r="BI284">
        <f>Drivers!BI24</f>
        <v>0</v>
      </c>
      <c r="BJ284">
        <f>Drivers!BJ24</f>
        <v>0</v>
      </c>
      <c r="BK284">
        <f>Drivers!BK24</f>
        <v>0</v>
      </c>
      <c r="BL284">
        <f>Drivers!BL24</f>
        <v>0</v>
      </c>
      <c r="BM284">
        <f>Drivers!BM24</f>
        <v>0</v>
      </c>
      <c r="BN284">
        <f>Drivers!BN24</f>
        <v>0</v>
      </c>
      <c r="BO284">
        <f>Drivers!BO24</f>
        <v>0</v>
      </c>
      <c r="BP284">
        <f>Drivers!BP24</f>
        <v>0</v>
      </c>
      <c r="BQ284">
        <f>Drivers!BQ24</f>
        <v>0</v>
      </c>
      <c r="BR284">
        <f>Drivers!BR24</f>
        <v>0</v>
      </c>
      <c r="BS284">
        <f>Drivers!BS24</f>
        <v>0</v>
      </c>
      <c r="BT284">
        <f>Drivers!BT24</f>
        <v>0</v>
      </c>
      <c r="BU284">
        <f>Drivers!BU24</f>
        <v>0</v>
      </c>
      <c r="BV284">
        <f>Drivers!BV24</f>
        <v>0</v>
      </c>
      <c r="BW284">
        <f>Drivers!BW24</f>
        <v>0</v>
      </c>
      <c r="BX284">
        <f>Drivers!BX24</f>
        <v>0</v>
      </c>
      <c r="BY284">
        <f>Drivers!BY24</f>
        <v>0</v>
      </c>
      <c r="BZ284">
        <f>Drivers!BZ24</f>
        <v>0</v>
      </c>
      <c r="CA284">
        <f>Drivers!CA24</f>
        <v>0</v>
      </c>
      <c r="CB284">
        <f>Drivers!CB24</f>
        <v>0</v>
      </c>
      <c r="CC284">
        <f>Drivers!CC24</f>
        <v>0</v>
      </c>
      <c r="CD284">
        <f>Drivers!CD24</f>
        <v>0</v>
      </c>
      <c r="CE284">
        <f>Drivers!CE24</f>
        <v>0</v>
      </c>
      <c r="CF284">
        <f>Drivers!CF24</f>
        <v>0</v>
      </c>
      <c r="CG284">
        <f>Drivers!CG24</f>
        <v>0</v>
      </c>
      <c r="CH284">
        <f>Drivers!CH24</f>
        <v>0</v>
      </c>
      <c r="CI284">
        <f>Drivers!CI24</f>
        <v>0</v>
      </c>
      <c r="CJ284">
        <f>Drivers!CJ24</f>
        <v>0</v>
      </c>
      <c r="CK284">
        <f>Drivers!CK24</f>
        <v>0</v>
      </c>
      <c r="CL284">
        <f>Drivers!CL24</f>
        <v>0</v>
      </c>
      <c r="CM284">
        <f>Drivers!CM24</f>
        <v>0</v>
      </c>
      <c r="CN284">
        <f>Drivers!CN24</f>
        <v>0</v>
      </c>
      <c r="CO284">
        <f>Drivers!CO24</f>
        <v>0</v>
      </c>
      <c r="CP284">
        <f>Drivers!CP24</f>
        <v>0</v>
      </c>
      <c r="CQ284">
        <f>Drivers!CQ24</f>
        <v>0</v>
      </c>
      <c r="CR284">
        <f>Drivers!CR24</f>
        <v>0</v>
      </c>
      <c r="CS284">
        <f>Drivers!CS24</f>
        <v>0</v>
      </c>
      <c r="CT284">
        <f>Drivers!CT24</f>
        <v>0</v>
      </c>
      <c r="CU284">
        <f>Drivers!CU24</f>
        <v>0</v>
      </c>
      <c r="CV284">
        <f>Drivers!CV24</f>
        <v>0</v>
      </c>
      <c r="CW284">
        <f>Drivers!CW24</f>
        <v>0</v>
      </c>
      <c r="CX284">
        <f>Drivers!CX24</f>
        <v>0</v>
      </c>
      <c r="CY284">
        <f>Drivers!CY24</f>
        <v>0</v>
      </c>
      <c r="CZ284">
        <f>Drivers!CZ24</f>
        <v>0</v>
      </c>
      <c r="DA284">
        <f>Drivers!DA24</f>
        <v>0</v>
      </c>
      <c r="DB284">
        <f>Drivers!DB24</f>
        <v>0</v>
      </c>
      <c r="DC284">
        <f>Drivers!DC24</f>
        <v>0</v>
      </c>
      <c r="DD284">
        <f>Drivers!DD24</f>
        <v>0</v>
      </c>
      <c r="DE284">
        <f>Drivers!DE24</f>
        <v>0</v>
      </c>
      <c r="DF284">
        <f>Drivers!DF24</f>
        <v>0</v>
      </c>
      <c r="DG284">
        <f>Drivers!DG24</f>
        <v>0</v>
      </c>
      <c r="DH284">
        <f>Drivers!DH24</f>
        <v>0</v>
      </c>
      <c r="DI284">
        <f>Drivers!DI24</f>
        <v>0</v>
      </c>
      <c r="DJ284">
        <f>Drivers!DJ24</f>
        <v>0</v>
      </c>
      <c r="DK284">
        <f>Drivers!DK24</f>
        <v>0</v>
      </c>
      <c r="DL284">
        <f>Drivers!DL24</f>
        <v>0</v>
      </c>
      <c r="DM284">
        <f>Drivers!DM24</f>
        <v>0</v>
      </c>
      <c r="DN284">
        <f>Drivers!DN24</f>
        <v>0</v>
      </c>
      <c r="DO284">
        <f>Drivers!DO24</f>
        <v>0</v>
      </c>
      <c r="DP284">
        <f>Drivers!DP24</f>
        <v>0</v>
      </c>
      <c r="DQ284">
        <f>Drivers!DQ24</f>
        <v>0</v>
      </c>
      <c r="DR284">
        <f>Drivers!DR24</f>
        <v>0</v>
      </c>
      <c r="DS284">
        <f>Drivers!DS24</f>
        <v>0</v>
      </c>
      <c r="DT284">
        <f>Drivers!DT24</f>
        <v>0</v>
      </c>
      <c r="DU284">
        <f>Drivers!DU24</f>
        <v>0</v>
      </c>
      <c r="DV284">
        <f>Drivers!DV24</f>
        <v>0</v>
      </c>
      <c r="DW284">
        <f>Drivers!DW24</f>
        <v>0</v>
      </c>
      <c r="DX284">
        <f>Drivers!DX24</f>
        <v>0</v>
      </c>
      <c r="DY284">
        <f>Drivers!DY24</f>
        <v>0</v>
      </c>
      <c r="DZ284">
        <f>Drivers!DZ24</f>
        <v>0</v>
      </c>
      <c r="EA284">
        <f>Drivers!EA24</f>
        <v>0</v>
      </c>
      <c r="EB284">
        <f>Drivers!EB24</f>
        <v>0</v>
      </c>
      <c r="EC284">
        <f>Drivers!EC24</f>
        <v>0</v>
      </c>
      <c r="ED284">
        <f>Drivers!ED24</f>
        <v>0</v>
      </c>
      <c r="EE284">
        <f>Drivers!EE24</f>
        <v>0</v>
      </c>
      <c r="EF284">
        <f>Drivers!EF24</f>
        <v>0</v>
      </c>
      <c r="EG284">
        <f>Drivers!EG24</f>
        <v>0</v>
      </c>
      <c r="EH284">
        <f>Drivers!EH24</f>
        <v>0</v>
      </c>
      <c r="EI284">
        <f>Drivers!EI24</f>
        <v>0</v>
      </c>
      <c r="EJ284">
        <f>Drivers!EJ24</f>
        <v>0</v>
      </c>
    </row>
    <row r="285" spans="1:140" hidden="1" outlineLevel="1">
      <c r="A285">
        <f>Drivers!A25</f>
        <v>0</v>
      </c>
      <c r="B285">
        <f>Drivers!B25</f>
        <v>0</v>
      </c>
      <c r="C285">
        <f>Drivers!C25</f>
        <v>0</v>
      </c>
      <c r="D285">
        <f>Drivers!D25</f>
        <v>0</v>
      </c>
      <c r="E285">
        <f>Drivers!E25</f>
        <v>0</v>
      </c>
      <c r="F285">
        <f>Drivers!F25</f>
        <v>0</v>
      </c>
      <c r="G285">
        <f>Drivers!G25</f>
        <v>0</v>
      </c>
      <c r="H285">
        <f>Drivers!H25</f>
        <v>0</v>
      </c>
      <c r="I285" t="str">
        <f>Drivers!I25</f>
        <v>Y/Y Growth (%)</v>
      </c>
      <c r="J285">
        <f>Drivers!J25</f>
        <v>0</v>
      </c>
      <c r="K285">
        <f>Drivers!K25</f>
        <v>0</v>
      </c>
      <c r="L285">
        <f>Drivers!L25</f>
        <v>0</v>
      </c>
      <c r="M285">
        <f>Drivers!M25</f>
        <v>0</v>
      </c>
      <c r="N285">
        <f>Drivers!N25</f>
        <v>0</v>
      </c>
      <c r="O285">
        <f>Drivers!O25</f>
        <v>0</v>
      </c>
      <c r="P285">
        <f>Drivers!P25</f>
        <v>0</v>
      </c>
      <c r="Q285">
        <f>Drivers!Q25</f>
        <v>0</v>
      </c>
      <c r="R285">
        <f>Drivers!R25</f>
        <v>0</v>
      </c>
      <c r="S285">
        <f>Drivers!S25</f>
        <v>0</v>
      </c>
      <c r="T285">
        <f>Drivers!T25</f>
        <v>0</v>
      </c>
      <c r="U285">
        <f>Drivers!U25</f>
        <v>0</v>
      </c>
      <c r="V285">
        <f>Drivers!V25</f>
        <v>0</v>
      </c>
      <c r="W285">
        <f>Drivers!W25</f>
        <v>0</v>
      </c>
      <c r="X285">
        <f>Drivers!X25</f>
        <v>0</v>
      </c>
      <c r="Y285">
        <f>Drivers!Y25</f>
        <v>0</v>
      </c>
      <c r="Z285">
        <f>Drivers!Z25</f>
        <v>0</v>
      </c>
      <c r="AA285">
        <f>Drivers!AA25</f>
        <v>0</v>
      </c>
      <c r="AB285">
        <f>Drivers!AB25</f>
        <v>0</v>
      </c>
      <c r="AC285">
        <f>Drivers!AC25</f>
        <v>0</v>
      </c>
      <c r="AD285">
        <f>Drivers!AD25</f>
        <v>0</v>
      </c>
      <c r="AE285">
        <f>Drivers!AE25</f>
        <v>0</v>
      </c>
      <c r="AF285">
        <f>Drivers!AF25</f>
        <v>0</v>
      </c>
      <c r="AG285">
        <f>Drivers!AG25</f>
        <v>0</v>
      </c>
      <c r="AH285">
        <f>Drivers!AH25</f>
        <v>0</v>
      </c>
      <c r="AI285">
        <f>Drivers!AI25</f>
        <v>0</v>
      </c>
      <c r="AJ285">
        <f>Drivers!AJ25</f>
        <v>0</v>
      </c>
      <c r="AK285">
        <f>Drivers!AK25</f>
        <v>0</v>
      </c>
      <c r="AL285">
        <f>Drivers!AL25</f>
        <v>0</v>
      </c>
      <c r="AM285">
        <f>Drivers!AM25</f>
        <v>0</v>
      </c>
      <c r="AN285">
        <f>Drivers!AN25</f>
        <v>0</v>
      </c>
      <c r="AO285">
        <f>Drivers!AO25</f>
        <v>0</v>
      </c>
      <c r="AP285">
        <f>Drivers!AP25</f>
        <v>0</v>
      </c>
      <c r="AQ285">
        <f>Drivers!AQ25</f>
        <v>0</v>
      </c>
      <c r="AR285">
        <f>Drivers!AR25</f>
        <v>0</v>
      </c>
      <c r="AS285">
        <f>Drivers!AS25</f>
        <v>0</v>
      </c>
      <c r="AT285">
        <f>Drivers!AT25</f>
        <v>0</v>
      </c>
      <c r="AU285">
        <f>Drivers!AU25</f>
        <v>0</v>
      </c>
      <c r="AV285">
        <f>Drivers!AV25</f>
        <v>0</v>
      </c>
      <c r="AW285">
        <f>Drivers!AW25</f>
        <v>0</v>
      </c>
      <c r="AX285">
        <f>Drivers!AX25</f>
        <v>0</v>
      </c>
      <c r="AY285">
        <f>Drivers!AY25</f>
        <v>0</v>
      </c>
      <c r="AZ285">
        <f>Drivers!AZ25</f>
        <v>0</v>
      </c>
      <c r="BA285">
        <f>Drivers!BA25</f>
        <v>0</v>
      </c>
      <c r="BB285">
        <f>Drivers!BB25</f>
        <v>0</v>
      </c>
      <c r="BC285">
        <f>Drivers!BC25</f>
        <v>0</v>
      </c>
      <c r="BD285">
        <f>Drivers!BD25</f>
        <v>0</v>
      </c>
      <c r="BE285">
        <f>Drivers!BE25</f>
        <v>0</v>
      </c>
      <c r="BF285">
        <f>Drivers!BF25</f>
        <v>0</v>
      </c>
      <c r="BG285">
        <f>Drivers!BG25</f>
        <v>0</v>
      </c>
      <c r="BH285">
        <f>Drivers!BH25</f>
        <v>0</v>
      </c>
      <c r="BI285">
        <f>Drivers!BI25</f>
        <v>0</v>
      </c>
      <c r="BJ285">
        <f>Drivers!BJ25</f>
        <v>0</v>
      </c>
      <c r="BK285">
        <f>Drivers!BK25</f>
        <v>0</v>
      </c>
      <c r="BL285">
        <f>Drivers!BL25</f>
        <v>0</v>
      </c>
      <c r="BM285">
        <f>Drivers!BM25</f>
        <v>0</v>
      </c>
      <c r="BN285">
        <f>Drivers!BN25</f>
        <v>0</v>
      </c>
      <c r="BO285">
        <f>Drivers!BO25</f>
        <v>0</v>
      </c>
      <c r="BP285">
        <f>Drivers!BP25</f>
        <v>0</v>
      </c>
      <c r="BQ285">
        <f>Drivers!BQ25</f>
        <v>0</v>
      </c>
      <c r="BR285">
        <f>Drivers!BR25</f>
        <v>0</v>
      </c>
      <c r="BS285">
        <f>Drivers!BS25</f>
        <v>0</v>
      </c>
      <c r="BT285">
        <f>Drivers!BT25</f>
        <v>0</v>
      </c>
      <c r="BU285">
        <f>Drivers!BU25</f>
        <v>0</v>
      </c>
      <c r="BV285">
        <f>Drivers!BV25</f>
        <v>0</v>
      </c>
      <c r="BW285">
        <f>Drivers!BW25</f>
        <v>0</v>
      </c>
      <c r="BX285">
        <f>Drivers!BX25</f>
        <v>0</v>
      </c>
      <c r="BY285">
        <f>Drivers!BY25</f>
        <v>0</v>
      </c>
      <c r="BZ285">
        <f>Drivers!BZ25</f>
        <v>0</v>
      </c>
      <c r="CA285">
        <f>Drivers!CA25</f>
        <v>0</v>
      </c>
      <c r="CB285">
        <f>Drivers!CB25</f>
        <v>0</v>
      </c>
      <c r="CC285">
        <f>Drivers!CC25</f>
        <v>0</v>
      </c>
      <c r="CD285">
        <f>Drivers!CD25</f>
        <v>0</v>
      </c>
      <c r="CE285">
        <f>Drivers!CE25</f>
        <v>0</v>
      </c>
      <c r="CF285">
        <f>Drivers!CF25</f>
        <v>0</v>
      </c>
      <c r="CG285">
        <f>Drivers!CG25</f>
        <v>0</v>
      </c>
      <c r="CH285">
        <f>Drivers!CH25</f>
        <v>0</v>
      </c>
      <c r="CI285">
        <f>Drivers!CI25</f>
        <v>0</v>
      </c>
      <c r="CJ285">
        <f>Drivers!CJ25</f>
        <v>0</v>
      </c>
      <c r="CK285">
        <f>Drivers!CK25</f>
        <v>0</v>
      </c>
      <c r="CL285">
        <f>Drivers!CL25</f>
        <v>0</v>
      </c>
      <c r="CM285">
        <f>Drivers!CM25</f>
        <v>0</v>
      </c>
      <c r="CN285">
        <f>Drivers!CN25</f>
        <v>0</v>
      </c>
      <c r="CO285">
        <f>Drivers!CO25</f>
        <v>0</v>
      </c>
      <c r="CP285">
        <f>Drivers!CP25</f>
        <v>0</v>
      </c>
      <c r="CQ285">
        <f>Drivers!CQ25</f>
        <v>0</v>
      </c>
      <c r="CR285">
        <f>Drivers!CR25</f>
        <v>0</v>
      </c>
      <c r="CS285">
        <f>Drivers!CS25</f>
        <v>0</v>
      </c>
      <c r="CT285">
        <f>Drivers!CT25</f>
        <v>0</v>
      </c>
      <c r="CU285">
        <f>Drivers!CU25</f>
        <v>0</v>
      </c>
      <c r="CV285">
        <f>Drivers!CV25</f>
        <v>0</v>
      </c>
      <c r="CW285">
        <f>Drivers!CW25</f>
        <v>0</v>
      </c>
      <c r="CX285">
        <f>Drivers!CX25</f>
        <v>0</v>
      </c>
      <c r="CY285">
        <f>Drivers!CY25</f>
        <v>0</v>
      </c>
      <c r="CZ285">
        <f>Drivers!CZ25</f>
        <v>0</v>
      </c>
      <c r="DA285">
        <f>Drivers!DA25</f>
        <v>0</v>
      </c>
      <c r="DB285">
        <f>Drivers!DB25</f>
        <v>0</v>
      </c>
      <c r="DC285">
        <f>Drivers!DC25</f>
        <v>0</v>
      </c>
      <c r="DD285">
        <f>Drivers!DD25</f>
        <v>0</v>
      </c>
      <c r="DE285">
        <f>Drivers!DE25</f>
        <v>0</v>
      </c>
      <c r="DF285">
        <f>Drivers!DF25</f>
        <v>0</v>
      </c>
      <c r="DG285">
        <f>Drivers!DG25</f>
        <v>0</v>
      </c>
      <c r="DH285">
        <f>Drivers!DH25</f>
        <v>0</v>
      </c>
      <c r="DI285">
        <f>Drivers!DI25</f>
        <v>0</v>
      </c>
      <c r="DJ285">
        <f>Drivers!DJ25</f>
        <v>0</v>
      </c>
      <c r="DK285">
        <f>Drivers!DK25</f>
        <v>0</v>
      </c>
      <c r="DL285">
        <f>Drivers!DL25</f>
        <v>0</v>
      </c>
      <c r="DM285">
        <f>Drivers!DM25</f>
        <v>0</v>
      </c>
      <c r="DN285">
        <f>Drivers!DN25</f>
        <v>0</v>
      </c>
      <c r="DO285">
        <f>Drivers!DO25</f>
        <v>0</v>
      </c>
      <c r="DP285">
        <f>Drivers!DP25</f>
        <v>0</v>
      </c>
      <c r="DQ285">
        <f>Drivers!DQ25</f>
        <v>0</v>
      </c>
      <c r="DR285">
        <f>Drivers!DR25</f>
        <v>0</v>
      </c>
      <c r="DS285">
        <f>Drivers!DS25</f>
        <v>0</v>
      </c>
      <c r="DT285">
        <f>Drivers!DT25</f>
        <v>0</v>
      </c>
      <c r="DU285">
        <f>Drivers!DU25</f>
        <v>0</v>
      </c>
      <c r="DV285">
        <f>Drivers!DV25</f>
        <v>0</v>
      </c>
      <c r="DW285">
        <f>Drivers!DW25</f>
        <v>0</v>
      </c>
      <c r="DX285">
        <f>Drivers!DX25</f>
        <v>0</v>
      </c>
      <c r="DY285">
        <f>Drivers!DY25</f>
        <v>0</v>
      </c>
      <c r="DZ285">
        <f>Drivers!DZ25</f>
        <v>0</v>
      </c>
      <c r="EA285">
        <f>Drivers!EA25</f>
        <v>0</v>
      </c>
      <c r="EB285">
        <f>Drivers!EB25</f>
        <v>0</v>
      </c>
      <c r="EC285">
        <f>Drivers!EC25</f>
        <v>0</v>
      </c>
      <c r="ED285">
        <f>Drivers!ED25</f>
        <v>0</v>
      </c>
      <c r="EE285">
        <f>Drivers!EE25</f>
        <v>0</v>
      </c>
      <c r="EF285">
        <f>Drivers!EF25</f>
        <v>0</v>
      </c>
      <c r="EG285">
        <f>Drivers!EG25</f>
        <v>0</v>
      </c>
      <c r="EH285">
        <f>Drivers!EH25</f>
        <v>0</v>
      </c>
      <c r="EI285">
        <f>Drivers!EI25</f>
        <v>0</v>
      </c>
      <c r="EJ285">
        <f>Drivers!EJ25</f>
        <v>0</v>
      </c>
    </row>
    <row r="286" spans="1:140" hidden="1" outlineLevel="1">
      <c r="A286">
        <f>Drivers!A26</f>
        <v>0</v>
      </c>
      <c r="B286">
        <f>Drivers!B26</f>
        <v>0</v>
      </c>
      <c r="C286">
        <f>Drivers!C26</f>
        <v>0</v>
      </c>
      <c r="D286">
        <f>Drivers!D26</f>
        <v>0</v>
      </c>
      <c r="E286">
        <f>Drivers!E26</f>
        <v>0</v>
      </c>
      <c r="F286">
        <f>Drivers!F26</f>
        <v>0</v>
      </c>
      <c r="G286">
        <f>Drivers!G26</f>
        <v>0</v>
      </c>
      <c r="H286">
        <f>Drivers!H26</f>
        <v>0</v>
      </c>
      <c r="I286" t="str">
        <f>Drivers!I26</f>
        <v>Premier Agent</v>
      </c>
      <c r="J286">
        <f>Drivers!J26</f>
        <v>0</v>
      </c>
      <c r="K286">
        <f>Drivers!K26</f>
        <v>0</v>
      </c>
      <c r="L286">
        <f>Drivers!L26</f>
        <v>0</v>
      </c>
      <c r="M286">
        <f>Drivers!M26</f>
        <v>0</v>
      </c>
      <c r="N286">
        <f>Drivers!N26</f>
        <v>0</v>
      </c>
      <c r="O286">
        <f>Drivers!O26</f>
        <v>0</v>
      </c>
      <c r="P286">
        <f>Drivers!P26</f>
        <v>0</v>
      </c>
      <c r="Q286">
        <f>Drivers!Q26</f>
        <v>0</v>
      </c>
      <c r="R286">
        <f>Drivers!R26</f>
        <v>0</v>
      </c>
      <c r="S286">
        <f>Drivers!S26</f>
        <v>0</v>
      </c>
      <c r="T286">
        <f>Drivers!T26</f>
        <v>0</v>
      </c>
      <c r="U286">
        <f>Drivers!U26</f>
        <v>0</v>
      </c>
      <c r="V286">
        <f>Drivers!V26</f>
        <v>0</v>
      </c>
      <c r="W286">
        <f>Drivers!W26</f>
        <v>0</v>
      </c>
      <c r="X286">
        <f>Drivers!X26</f>
        <v>0</v>
      </c>
      <c r="Y286">
        <f>Drivers!Y26</f>
        <v>0</v>
      </c>
      <c r="Z286">
        <f>Drivers!Z26</f>
        <v>0</v>
      </c>
      <c r="AA286">
        <f>Drivers!AA26</f>
        <v>0</v>
      </c>
      <c r="AB286">
        <f>Drivers!AB26</f>
        <v>0</v>
      </c>
      <c r="AC286">
        <f>Drivers!AC26</f>
        <v>0</v>
      </c>
      <c r="AD286">
        <f>Drivers!AD26</f>
        <v>0</v>
      </c>
      <c r="AE286">
        <f>Drivers!AE26</f>
        <v>0</v>
      </c>
      <c r="AF286">
        <f>Drivers!AF26</f>
        <v>0</v>
      </c>
      <c r="AG286">
        <f>Drivers!AG26</f>
        <v>0</v>
      </c>
      <c r="AH286">
        <f>Drivers!AH26</f>
        <v>0</v>
      </c>
      <c r="AI286">
        <f>Drivers!AI26</f>
        <v>0</v>
      </c>
      <c r="AJ286">
        <f>Drivers!AJ26</f>
        <v>0</v>
      </c>
      <c r="AK286">
        <f>Drivers!AK26</f>
        <v>0</v>
      </c>
      <c r="AL286">
        <f>Drivers!AL26</f>
        <v>0</v>
      </c>
      <c r="AM286">
        <f>Drivers!AM26</f>
        <v>0</v>
      </c>
      <c r="AN286">
        <f>Drivers!AN26</f>
        <v>0</v>
      </c>
      <c r="AO286">
        <f>Drivers!AO26</f>
        <v>0</v>
      </c>
      <c r="AP286">
        <f>Drivers!AP26</f>
        <v>0</v>
      </c>
      <c r="AQ286">
        <f>Drivers!AQ26</f>
        <v>0</v>
      </c>
      <c r="AR286">
        <f>Drivers!AR26</f>
        <v>0</v>
      </c>
      <c r="AS286">
        <f>Drivers!AS26</f>
        <v>0</v>
      </c>
      <c r="AT286">
        <f>Drivers!AT26</f>
        <v>0</v>
      </c>
      <c r="AU286">
        <f>Drivers!AU26</f>
        <v>0</v>
      </c>
      <c r="AV286">
        <f>Drivers!AV26</f>
        <v>0</v>
      </c>
      <c r="AW286">
        <f>Drivers!AW26</f>
        <v>0</v>
      </c>
      <c r="AX286">
        <f>Drivers!AX26</f>
        <v>0</v>
      </c>
      <c r="AY286">
        <f>Drivers!AY26</f>
        <v>0</v>
      </c>
      <c r="AZ286">
        <f>Drivers!AZ26</f>
        <v>0</v>
      </c>
      <c r="BA286">
        <f>Drivers!BA26</f>
        <v>0</v>
      </c>
      <c r="BB286">
        <f>Drivers!BB26</f>
        <v>0</v>
      </c>
      <c r="BC286">
        <f>Drivers!BC26</f>
        <v>0</v>
      </c>
      <c r="BD286">
        <f>Drivers!BD26</f>
        <v>0</v>
      </c>
      <c r="BE286">
        <f>Drivers!BE26</f>
        <v>0</v>
      </c>
      <c r="BF286">
        <f>Drivers!BF26</f>
        <v>1.3356154097054351</v>
      </c>
      <c r="BG286">
        <f>Drivers!BG26</f>
        <v>0.93530365764271806</v>
      </c>
      <c r="BH286">
        <f>Drivers!BH26</f>
        <v>0.95019945426062424</v>
      </c>
      <c r="BI286">
        <f>Drivers!BI26</f>
        <v>0.89521199370747295</v>
      </c>
      <c r="BJ286">
        <f>Drivers!BJ26</f>
        <v>0.81714876957556193</v>
      </c>
      <c r="BK286">
        <f>Drivers!BK26</f>
        <v>0.78320682378443318</v>
      </c>
      <c r="BL286">
        <f>Drivers!BL26</f>
        <v>0.65386343853114415</v>
      </c>
      <c r="BM286">
        <f>Drivers!BM26</f>
        <v>0.68145119352020456</v>
      </c>
      <c r="BN286">
        <f>Drivers!BN26</f>
        <v>0.76118223095531268</v>
      </c>
      <c r="BO286">
        <f>Drivers!BO26</f>
        <v>0.81327324654566535</v>
      </c>
      <c r="BP286">
        <f>Drivers!BP26</f>
        <v>0.86209516354119975</v>
      </c>
      <c r="BQ286">
        <f>Drivers!BQ26</f>
        <v>0.75345796976876311</v>
      </c>
      <c r="BR286">
        <f>Drivers!BR26</f>
        <v>1.4522371449762299</v>
      </c>
      <c r="BS286">
        <f>Drivers!BS26</f>
        <v>1.1851317563259429</v>
      </c>
      <c r="BT286">
        <f>Drivers!BT26</f>
        <v>0.93866966131072327</v>
      </c>
      <c r="BU286">
        <f>Drivers!BU26</f>
        <v>0.87522826133706455</v>
      </c>
      <c r="BV286">
        <f>Drivers!BV26</f>
        <v>0.26232230701837134</v>
      </c>
      <c r="BW286">
        <f>Drivers!BW26</f>
        <v>0.27751073594990916</v>
      </c>
      <c r="BX286">
        <f>Drivers!BX26</f>
        <v>0.32526400258321186</v>
      </c>
      <c r="BY286">
        <f>Drivers!BY26</f>
        <v>0.32112214033250641</v>
      </c>
      <c r="BZ286">
        <f>Drivers!BZ26</f>
        <v>0.30335315985130107</v>
      </c>
      <c r="CA286">
        <f>Drivers!CA26</f>
        <v>0.28971625902410514</v>
      </c>
      <c r="CB286">
        <f>Drivers!CB26</f>
        <v>0.24481364497788993</v>
      </c>
      <c r="CC286">
        <f>Drivers!CC26</f>
        <v>0.21406882283141138</v>
      </c>
      <c r="CD286">
        <f>Drivers!CD26</f>
        <v>0.18824764262611171</v>
      </c>
      <c r="CE286">
        <f>Drivers!CE26</f>
        <v>0.18974831993675068</v>
      </c>
      <c r="CF286">
        <f>Drivers!CF26</f>
        <v>0.19284054117145555</v>
      </c>
      <c r="CG286">
        <f>Drivers!CG26</f>
        <v>0.19547500426035258</v>
      </c>
      <c r="CH286">
        <f>Drivers!CH26</f>
        <v>0</v>
      </c>
      <c r="CI286">
        <f>Drivers!CI26</f>
        <v>0</v>
      </c>
      <c r="CJ286">
        <f>Drivers!CJ26</f>
        <v>0</v>
      </c>
      <c r="CK286">
        <f>Drivers!CK26</f>
        <v>0</v>
      </c>
      <c r="CL286">
        <f>Drivers!CL26</f>
        <v>0</v>
      </c>
      <c r="CM286">
        <f>Drivers!CM26</f>
        <v>0</v>
      </c>
      <c r="CN286">
        <f>Drivers!CN26</f>
        <v>0</v>
      </c>
      <c r="CO286">
        <f>Drivers!CO26</f>
        <v>0</v>
      </c>
      <c r="CP286">
        <f>Drivers!CP26</f>
        <v>0</v>
      </c>
      <c r="CQ286">
        <f>Drivers!CQ26</f>
        <v>0</v>
      </c>
      <c r="CR286">
        <f>Drivers!CR26</f>
        <v>0</v>
      </c>
      <c r="CS286">
        <f>Drivers!CS26</f>
        <v>0</v>
      </c>
      <c r="CT286">
        <f>Drivers!CT26</f>
        <v>0</v>
      </c>
      <c r="CU286">
        <f>Drivers!CU26</f>
        <v>0</v>
      </c>
      <c r="CV286">
        <f>Drivers!CV26</f>
        <v>0</v>
      </c>
      <c r="CW286">
        <f>Drivers!CW26</f>
        <v>0</v>
      </c>
      <c r="CX286">
        <f>Drivers!CX26</f>
        <v>0</v>
      </c>
      <c r="CY286">
        <f>Drivers!CY26</f>
        <v>0</v>
      </c>
      <c r="CZ286">
        <f>Drivers!CZ26</f>
        <v>0</v>
      </c>
      <c r="DA286">
        <f>Drivers!DA26</f>
        <v>0</v>
      </c>
      <c r="DB286">
        <f>Drivers!DB26</f>
        <v>0</v>
      </c>
      <c r="DC286">
        <f>Drivers!DC26</f>
        <v>0</v>
      </c>
      <c r="DD286">
        <f>Drivers!DD26</f>
        <v>0</v>
      </c>
      <c r="DE286">
        <f>Drivers!DE26</f>
        <v>0</v>
      </c>
      <c r="DF286">
        <f>Drivers!DF26</f>
        <v>0</v>
      </c>
      <c r="DG286">
        <f>Drivers!DG26</f>
        <v>0</v>
      </c>
      <c r="DH286">
        <f>Drivers!DH26</f>
        <v>0</v>
      </c>
      <c r="DI286">
        <f>Drivers!DI26</f>
        <v>0</v>
      </c>
      <c r="DJ286">
        <f>Drivers!DJ26</f>
        <v>0</v>
      </c>
      <c r="DK286">
        <f>Drivers!DK26</f>
        <v>0</v>
      </c>
      <c r="DL286">
        <f>Drivers!DL26</f>
        <v>0</v>
      </c>
      <c r="DM286">
        <f>Drivers!DM26</f>
        <v>0</v>
      </c>
      <c r="DN286">
        <f>Drivers!DN26</f>
        <v>0</v>
      </c>
      <c r="DO286">
        <f>Drivers!DO26</f>
        <v>0</v>
      </c>
      <c r="DP286">
        <f>Drivers!DP26</f>
        <v>0</v>
      </c>
      <c r="DQ286">
        <f>Drivers!DQ26</f>
        <v>0</v>
      </c>
      <c r="DR286">
        <f>Drivers!DR26</f>
        <v>0</v>
      </c>
      <c r="DS286">
        <f>Drivers!DS26</f>
        <v>0</v>
      </c>
      <c r="DT286">
        <f>Drivers!DT26</f>
        <v>0</v>
      </c>
      <c r="DU286">
        <f>Drivers!DU26</f>
        <v>0</v>
      </c>
      <c r="DV286">
        <f>Drivers!DV26</f>
        <v>0</v>
      </c>
      <c r="DW286">
        <f>Drivers!DW26</f>
        <v>0.99040887286611667</v>
      </c>
      <c r="DX286">
        <f>Drivers!DX26</f>
        <v>0.72219154474849101</v>
      </c>
      <c r="DY286">
        <f>Drivers!DY26</f>
        <v>0.79776979459253172</v>
      </c>
      <c r="DZ286">
        <f>Drivers!DZ26</f>
        <v>1.2409157831566717</v>
      </c>
      <c r="EA286">
        <f>Drivers!EA26</f>
        <v>0.20324547568979789</v>
      </c>
      <c r="EB286">
        <f>Drivers!EB26</f>
        <v>0.26041430488828121</v>
      </c>
      <c r="EC286">
        <f>Drivers!EC26</f>
        <v>0.19170319093900434</v>
      </c>
      <c r="ED286">
        <f>Drivers!ED26</f>
        <v>0.16527213710095046</v>
      </c>
      <c r="EE286">
        <f>Drivers!EE26</f>
        <v>0.14183136439881472</v>
      </c>
      <c r="EF286">
        <f>Drivers!EF26</f>
        <v>0.12421393282841753</v>
      </c>
      <c r="EG286">
        <f>Drivers!EG26</f>
        <v>0.11048958672474973</v>
      </c>
      <c r="EH286">
        <f>Drivers!EH26</f>
        <v>9.9496283482157555E-2</v>
      </c>
      <c r="EI286">
        <f>Drivers!EI26</f>
        <v>8.7476185362640013E-2</v>
      </c>
      <c r="EJ286">
        <f>Drivers!EJ26</f>
        <v>8.0439633106512032E-2</v>
      </c>
    </row>
    <row r="287" spans="1:140" hidden="1" outlineLevel="1">
      <c r="A287">
        <f>Drivers!A28</f>
        <v>0</v>
      </c>
      <c r="B287">
        <f>Drivers!B28</f>
        <v>0</v>
      </c>
      <c r="C287">
        <f>Drivers!C28</f>
        <v>0</v>
      </c>
      <c r="D287">
        <f>Drivers!D28</f>
        <v>0</v>
      </c>
      <c r="E287">
        <f>Drivers!E28</f>
        <v>0</v>
      </c>
      <c r="F287">
        <f>Drivers!F28</f>
        <v>0</v>
      </c>
      <c r="G287">
        <f>Drivers!G28</f>
        <v>0</v>
      </c>
      <c r="H287">
        <f>Drivers!H28</f>
        <v>0</v>
      </c>
      <c r="I287" t="str">
        <f>Drivers!I28</f>
        <v>Mortgage Marketplace Revenue</v>
      </c>
      <c r="J287">
        <f>Drivers!J28</f>
        <v>0</v>
      </c>
      <c r="K287">
        <f>Drivers!K28</f>
        <v>0</v>
      </c>
      <c r="L287">
        <f>Drivers!L28</f>
        <v>0</v>
      </c>
      <c r="M287">
        <f>Drivers!M28</f>
        <v>0</v>
      </c>
      <c r="N287">
        <f>Drivers!N28</f>
        <v>0</v>
      </c>
      <c r="O287">
        <f>Drivers!O28</f>
        <v>0</v>
      </c>
      <c r="P287">
        <f>Drivers!P28</f>
        <v>0</v>
      </c>
      <c r="Q287">
        <f>Drivers!Q28</f>
        <v>0</v>
      </c>
      <c r="R287">
        <f>Drivers!R28</f>
        <v>0</v>
      </c>
      <c r="S287">
        <f>Drivers!S28</f>
        <v>0</v>
      </c>
      <c r="T287">
        <f>Drivers!T28</f>
        <v>0</v>
      </c>
      <c r="U287">
        <f>Drivers!U28</f>
        <v>0</v>
      </c>
      <c r="V287">
        <f>Drivers!V28</f>
        <v>0</v>
      </c>
      <c r="W287">
        <f>Drivers!W28</f>
        <v>0</v>
      </c>
      <c r="X287">
        <f>Drivers!X28</f>
        <v>0</v>
      </c>
      <c r="Y287">
        <f>Drivers!Y28</f>
        <v>0</v>
      </c>
      <c r="Z287">
        <f>Drivers!Z28</f>
        <v>0</v>
      </c>
      <c r="AA287">
        <f>Drivers!AA28</f>
        <v>0</v>
      </c>
      <c r="AB287">
        <f>Drivers!AB28</f>
        <v>0</v>
      </c>
      <c r="AC287">
        <f>Drivers!AC28</f>
        <v>0</v>
      </c>
      <c r="AD287">
        <f>Drivers!AD28</f>
        <v>0</v>
      </c>
      <c r="AE287">
        <f>Drivers!AE28</f>
        <v>0</v>
      </c>
      <c r="AF287">
        <f>Drivers!AF28</f>
        <v>0</v>
      </c>
      <c r="AG287">
        <f>Drivers!AG28</f>
        <v>0</v>
      </c>
      <c r="AH287">
        <f>Drivers!AH28</f>
        <v>0</v>
      </c>
      <c r="AI287">
        <f>Drivers!AI28</f>
        <v>0</v>
      </c>
      <c r="AJ287">
        <f>Drivers!AJ28</f>
        <v>0</v>
      </c>
      <c r="AK287">
        <f>Drivers!AK28</f>
        <v>0</v>
      </c>
      <c r="AL287">
        <f>Drivers!AL28</f>
        <v>0</v>
      </c>
      <c r="AM287">
        <f>Drivers!AM28</f>
        <v>0</v>
      </c>
      <c r="AN287">
        <f>Drivers!AN28</f>
        <v>0</v>
      </c>
      <c r="AO287">
        <f>Drivers!AO28</f>
        <v>0</v>
      </c>
      <c r="AP287">
        <f>Drivers!AP28</f>
        <v>0</v>
      </c>
      <c r="AQ287">
        <f>Drivers!AQ28</f>
        <v>0</v>
      </c>
      <c r="AR287">
        <f>Drivers!AR28</f>
        <v>0</v>
      </c>
      <c r="AS287">
        <f>Drivers!AS28</f>
        <v>0</v>
      </c>
      <c r="AT287">
        <f>Drivers!AT28</f>
        <v>0</v>
      </c>
      <c r="AU287">
        <f>Drivers!AU28</f>
        <v>0</v>
      </c>
      <c r="AV287">
        <f>Drivers!AV28</f>
        <v>0</v>
      </c>
      <c r="AW287">
        <f>Drivers!AW28</f>
        <v>0</v>
      </c>
      <c r="AX287">
        <f>Drivers!AX28</f>
        <v>0</v>
      </c>
      <c r="AY287">
        <f>Drivers!AY28</f>
        <v>0</v>
      </c>
      <c r="AZ287">
        <f>Drivers!AZ28</f>
        <v>0</v>
      </c>
      <c r="BA287">
        <f>Drivers!BA28</f>
        <v>0</v>
      </c>
      <c r="BB287">
        <f>Drivers!BB28</f>
        <v>0</v>
      </c>
      <c r="BC287">
        <f>Drivers!BC28</f>
        <v>0</v>
      </c>
      <c r="BD287">
        <f>Drivers!BD28</f>
        <v>0</v>
      </c>
      <c r="BE287">
        <f>Drivers!BE28</f>
        <v>0</v>
      </c>
      <c r="BF287">
        <f>Drivers!BF28</f>
        <v>1.2544874411567539</v>
      </c>
      <c r="BG287">
        <f>Drivers!BG28</f>
        <v>0.97957055532830406</v>
      </c>
      <c r="BH287">
        <f>Drivers!BH28</f>
        <v>0.65311521150578411</v>
      </c>
      <c r="BI287">
        <f>Drivers!BI28</f>
        <v>0.69140296835620307</v>
      </c>
      <c r="BJ287">
        <f>Drivers!BJ28</f>
        <v>1.0386212624584719</v>
      </c>
      <c r="BK287">
        <f>Drivers!BK28</f>
        <v>1.2561117578579744</v>
      </c>
      <c r="BL287">
        <f>Drivers!BL28</f>
        <v>1.1966335118592197</v>
      </c>
      <c r="BM287">
        <f>Drivers!BM28</f>
        <v>0.6862188584042892</v>
      </c>
      <c r="BN287">
        <f>Drivers!BN28</f>
        <v>0.45223059686290479</v>
      </c>
      <c r="BO287">
        <f>Drivers!BO28</f>
        <v>0.1291709666322669</v>
      </c>
      <c r="BP287">
        <f>Drivers!BP28</f>
        <v>0.23754789272030652</v>
      </c>
      <c r="BQ287">
        <f>Drivers!BQ28</f>
        <v>0.38451468112960518</v>
      </c>
      <c r="BR287">
        <f>Drivers!BR28</f>
        <v>0.39570767288539765</v>
      </c>
      <c r="BS287">
        <f>Drivers!BS28</f>
        <v>0.58309215536938308</v>
      </c>
      <c r="BT287">
        <f>Drivers!BT28</f>
        <v>0.77652687869406156</v>
      </c>
      <c r="BU287">
        <f>Drivers!BU28</f>
        <v>0.57881939754153744</v>
      </c>
      <c r="BV287">
        <f>Drivers!BV28</f>
        <v>0.65366834170854293</v>
      </c>
      <c r="BW287">
        <f>Drivers!BW28</f>
        <v>0.76965265082266887</v>
      </c>
      <c r="BX287">
        <f>Drivers!BX28</f>
        <v>0.56646070975918872</v>
      </c>
      <c r="BY287">
        <f>Drivers!BY28</f>
        <v>0.41273100616016434</v>
      </c>
      <c r="BZ287">
        <f>Drivers!BZ28</f>
        <v>0.23191929014221468</v>
      </c>
      <c r="CA287">
        <f>Drivers!CA28</f>
        <v>0.13832100913440626</v>
      </c>
      <c r="CB287">
        <f>Drivers!CB28</f>
        <v>5.5322376738305978E-2</v>
      </c>
      <c r="CC287">
        <f>Drivers!CC28</f>
        <v>0.12136627906976738</v>
      </c>
      <c r="CD287">
        <f>Drivers!CD28</f>
        <v>0.18540269590213176</v>
      </c>
      <c r="CE287">
        <f>Drivers!CE28</f>
        <v>0.22100000000000009</v>
      </c>
      <c r="CF287">
        <f>Drivers!CF28</f>
        <v>0.24199999999999999</v>
      </c>
      <c r="CG287">
        <f>Drivers!CG28</f>
        <v>0.25190000000000023</v>
      </c>
      <c r="CH287">
        <f>Drivers!CH28</f>
        <v>0</v>
      </c>
      <c r="CI287">
        <f>Drivers!CI28</f>
        <v>0</v>
      </c>
      <c r="CJ287">
        <f>Drivers!CJ28</f>
        <v>0</v>
      </c>
      <c r="CK287">
        <f>Drivers!CK28</f>
        <v>0</v>
      </c>
      <c r="CL287">
        <f>Drivers!CL28</f>
        <v>0</v>
      </c>
      <c r="CM287">
        <f>Drivers!CM28</f>
        <v>0</v>
      </c>
      <c r="CN287">
        <f>Drivers!CN28</f>
        <v>0</v>
      </c>
      <c r="CO287">
        <f>Drivers!CO28</f>
        <v>0</v>
      </c>
      <c r="CP287">
        <f>Drivers!CP28</f>
        <v>0</v>
      </c>
      <c r="CQ287">
        <f>Drivers!CQ28</f>
        <v>0</v>
      </c>
      <c r="CR287">
        <f>Drivers!CR28</f>
        <v>0</v>
      </c>
      <c r="CS287">
        <f>Drivers!CS28</f>
        <v>0</v>
      </c>
      <c r="CT287">
        <f>Drivers!CT28</f>
        <v>0</v>
      </c>
      <c r="CU287">
        <f>Drivers!CU28</f>
        <v>0</v>
      </c>
      <c r="CV287">
        <f>Drivers!CV28</f>
        <v>0</v>
      </c>
      <c r="CW287">
        <f>Drivers!CW28</f>
        <v>0</v>
      </c>
      <c r="CX287">
        <f>Drivers!CX28</f>
        <v>0</v>
      </c>
      <c r="CY287">
        <f>Drivers!CY28</f>
        <v>0</v>
      </c>
      <c r="CZ287">
        <f>Drivers!CZ28</f>
        <v>0</v>
      </c>
      <c r="DA287">
        <f>Drivers!DA28</f>
        <v>0</v>
      </c>
      <c r="DB287">
        <f>Drivers!DB28</f>
        <v>0</v>
      </c>
      <c r="DC287">
        <f>Drivers!DC28</f>
        <v>0</v>
      </c>
      <c r="DD287">
        <f>Drivers!DD28</f>
        <v>0</v>
      </c>
      <c r="DE287">
        <f>Drivers!DE28</f>
        <v>0</v>
      </c>
      <c r="DF287">
        <f>Drivers!DF28</f>
        <v>0</v>
      </c>
      <c r="DG287">
        <f>Drivers!DG28</f>
        <v>0</v>
      </c>
      <c r="DH287">
        <f>Drivers!DH28</f>
        <v>0</v>
      </c>
      <c r="DI287">
        <f>Drivers!DI28</f>
        <v>0</v>
      </c>
      <c r="DJ287">
        <f>Drivers!DJ28</f>
        <v>0</v>
      </c>
      <c r="DK287">
        <f>Drivers!DK28</f>
        <v>0</v>
      </c>
      <c r="DL287">
        <f>Drivers!DL28</f>
        <v>0</v>
      </c>
      <c r="DM287">
        <f>Drivers!DM28</f>
        <v>0</v>
      </c>
      <c r="DN287">
        <f>Drivers!DN28</f>
        <v>0</v>
      </c>
      <c r="DO287">
        <f>Drivers!DO28</f>
        <v>0</v>
      </c>
      <c r="DP287">
        <f>Drivers!DP28</f>
        <v>0</v>
      </c>
      <c r="DQ287">
        <f>Drivers!DQ28</f>
        <v>0</v>
      </c>
      <c r="DR287">
        <f>Drivers!DR28</f>
        <v>0</v>
      </c>
      <c r="DS287">
        <f>Drivers!DS28</f>
        <v>0</v>
      </c>
      <c r="DT287">
        <f>Drivers!DT28</f>
        <v>0</v>
      </c>
      <c r="DU287">
        <f>Drivers!DU28</f>
        <v>0</v>
      </c>
      <c r="DV287">
        <f>Drivers!DV28</f>
        <v>0</v>
      </c>
      <c r="DW287">
        <f>Drivers!DW28</f>
        <v>0.84863458939499958</v>
      </c>
      <c r="DX287">
        <f>Drivers!DX28</f>
        <v>1.0252553389043642</v>
      </c>
      <c r="DY287">
        <f>Drivers!DY28</f>
        <v>0.29300385109114213</v>
      </c>
      <c r="DZ287">
        <f>Drivers!DZ28</f>
        <v>0.58334219763854933</v>
      </c>
      <c r="EA287">
        <f>Drivers!EA28</f>
        <v>0.59294591871011093</v>
      </c>
      <c r="EB287">
        <f>Drivers!EB28</f>
        <v>0.13296219757355932</v>
      </c>
      <c r="EC287">
        <f>Drivers!EC28</f>
        <v>0.22458397396652474</v>
      </c>
      <c r="ED287">
        <f>Drivers!ED28</f>
        <v>0.10250000000000004</v>
      </c>
      <c r="EE287">
        <f>Drivers!EE28</f>
        <v>8.1499999999999906E-2</v>
      </c>
      <c r="EF287">
        <f>Drivers!EF28</f>
        <v>6.0800000000000187E-2</v>
      </c>
      <c r="EG287">
        <f>Drivers!EG28</f>
        <v>5.04E-2</v>
      </c>
      <c r="EH287">
        <f>Drivers!EH28</f>
        <v>3.0200000000000005E-2</v>
      </c>
      <c r="EI287">
        <f>Drivers!EI28</f>
        <v>3.0200000000000005E-2</v>
      </c>
      <c r="EJ287">
        <f>Drivers!EJ28</f>
        <v>3.0200000000000005E-2</v>
      </c>
    </row>
    <row r="288" spans="1:140" hidden="1" outlineLevel="1">
      <c r="A288">
        <f>Drivers!A29</f>
        <v>0</v>
      </c>
      <c r="B288">
        <f>Drivers!B29</f>
        <v>0</v>
      </c>
      <c r="C288">
        <f>Drivers!C29</f>
        <v>0</v>
      </c>
      <c r="D288">
        <f>Drivers!D29</f>
        <v>0</v>
      </c>
      <c r="E288">
        <f>Drivers!E29</f>
        <v>0</v>
      </c>
      <c r="F288">
        <f>Drivers!F29</f>
        <v>0</v>
      </c>
      <c r="G288">
        <f>Drivers!G29</f>
        <v>0</v>
      </c>
      <c r="H288">
        <f>Drivers!H29</f>
        <v>0</v>
      </c>
      <c r="I288" t="str">
        <f>Drivers!I29</f>
        <v>Other  Revenue</v>
      </c>
      <c r="J288">
        <f>Drivers!J29</f>
        <v>0</v>
      </c>
      <c r="K288">
        <f>Drivers!K29</f>
        <v>0</v>
      </c>
      <c r="L288">
        <f>Drivers!L29</f>
        <v>0</v>
      </c>
      <c r="M288">
        <f>Drivers!M29</f>
        <v>0</v>
      </c>
      <c r="N288">
        <f>Drivers!N29</f>
        <v>0</v>
      </c>
      <c r="O288">
        <f>Drivers!O29</f>
        <v>0</v>
      </c>
      <c r="P288">
        <f>Drivers!P29</f>
        <v>0</v>
      </c>
      <c r="Q288">
        <f>Drivers!Q29</f>
        <v>0</v>
      </c>
      <c r="R288">
        <f>Drivers!R29</f>
        <v>0</v>
      </c>
      <c r="S288">
        <f>Drivers!S29</f>
        <v>0</v>
      </c>
      <c r="T288">
        <f>Drivers!T29</f>
        <v>0</v>
      </c>
      <c r="U288">
        <f>Drivers!U29</f>
        <v>0</v>
      </c>
      <c r="V288">
        <f>Drivers!V29</f>
        <v>0</v>
      </c>
      <c r="W288">
        <f>Drivers!W29</f>
        <v>0</v>
      </c>
      <c r="X288">
        <f>Drivers!X29</f>
        <v>0</v>
      </c>
      <c r="Y288">
        <f>Drivers!Y29</f>
        <v>0</v>
      </c>
      <c r="Z288">
        <f>Drivers!Z29</f>
        <v>0</v>
      </c>
      <c r="AA288">
        <f>Drivers!AA29</f>
        <v>0</v>
      </c>
      <c r="AB288">
        <f>Drivers!AB29</f>
        <v>0</v>
      </c>
      <c r="AC288">
        <f>Drivers!AC29</f>
        <v>0</v>
      </c>
      <c r="AD288">
        <f>Drivers!AD29</f>
        <v>0</v>
      </c>
      <c r="AE288">
        <f>Drivers!AE29</f>
        <v>0</v>
      </c>
      <c r="AF288">
        <f>Drivers!AF29</f>
        <v>0</v>
      </c>
      <c r="AG288">
        <f>Drivers!AG29</f>
        <v>0</v>
      </c>
      <c r="AH288">
        <f>Drivers!AH29</f>
        <v>0</v>
      </c>
      <c r="AI288">
        <f>Drivers!AI29</f>
        <v>0</v>
      </c>
      <c r="AJ288">
        <f>Drivers!AJ29</f>
        <v>0</v>
      </c>
      <c r="AK288">
        <f>Drivers!AK29</f>
        <v>0</v>
      </c>
      <c r="AL288">
        <f>Drivers!AL29</f>
        <v>0</v>
      </c>
      <c r="AM288">
        <f>Drivers!AM29</f>
        <v>0</v>
      </c>
      <c r="AN288">
        <f>Drivers!AN29</f>
        <v>0</v>
      </c>
      <c r="AO288">
        <f>Drivers!AO29</f>
        <v>0</v>
      </c>
      <c r="AP288">
        <f>Drivers!AP29</f>
        <v>0</v>
      </c>
      <c r="AQ288">
        <f>Drivers!AQ29</f>
        <v>0</v>
      </c>
      <c r="AR288">
        <f>Drivers!AR29</f>
        <v>0</v>
      </c>
      <c r="AS288">
        <f>Drivers!AS29</f>
        <v>0</v>
      </c>
      <c r="AT288">
        <f>Drivers!AT29</f>
        <v>0</v>
      </c>
      <c r="AU288">
        <f>Drivers!AU29</f>
        <v>0</v>
      </c>
      <c r="AV288">
        <f>Drivers!AV29</f>
        <v>0</v>
      </c>
      <c r="AW288">
        <f>Drivers!AW29</f>
        <v>0</v>
      </c>
      <c r="AX288">
        <f>Drivers!AX29</f>
        <v>0</v>
      </c>
      <c r="AY288">
        <f>Drivers!AY29</f>
        <v>0</v>
      </c>
      <c r="AZ288">
        <f>Drivers!AZ29</f>
        <v>0</v>
      </c>
      <c r="BA288">
        <f>Drivers!BA29</f>
        <v>0</v>
      </c>
      <c r="BB288">
        <f>Drivers!BB29</f>
        <v>0</v>
      </c>
      <c r="BC288">
        <f>Drivers!BC29</f>
        <v>0</v>
      </c>
      <c r="BD288">
        <f>Drivers!BD29</f>
        <v>0</v>
      </c>
      <c r="BE288">
        <f>Drivers!BE29</f>
        <v>0</v>
      </c>
      <c r="BF288">
        <f>Drivers!BF29</f>
        <v>0</v>
      </c>
      <c r="BG288">
        <f>Drivers!BG29</f>
        <v>0</v>
      </c>
      <c r="BH288">
        <f>Drivers!BH29</f>
        <v>0</v>
      </c>
      <c r="BI288">
        <f>Drivers!BI29</f>
        <v>0</v>
      </c>
      <c r="BJ288">
        <f>Drivers!BJ29</f>
        <v>0.37057495802779816</v>
      </c>
      <c r="BK288">
        <f>Drivers!BK29</f>
        <v>0.35472142135981</v>
      </c>
      <c r="BL288">
        <f>Drivers!BL29</f>
        <v>0.55801517149295821</v>
      </c>
      <c r="BM288">
        <f>Drivers!BM29</f>
        <v>0.75031664219212946</v>
      </c>
      <c r="BN288">
        <f>Drivers!BN29</f>
        <v>0.37224419831293787</v>
      </c>
      <c r="BO288">
        <f>Drivers!BO29</f>
        <v>0.33335691346680463</v>
      </c>
      <c r="BP288">
        <f>Drivers!BP29</f>
        <v>0.10173288481373621</v>
      </c>
      <c r="BQ288">
        <f>Drivers!BQ29</f>
        <v>-6.9336107857346896E-2</v>
      </c>
      <c r="BR288">
        <f>Drivers!BR29</f>
        <v>1.1424430738088702</v>
      </c>
      <c r="BS288">
        <f>Drivers!BS29</f>
        <v>0.64332688281648087</v>
      </c>
      <c r="BT288">
        <f>Drivers!BT29</f>
        <v>0.56317897305936637</v>
      </c>
      <c r="BU288">
        <f>Drivers!BU29</f>
        <v>0.75353945471311756</v>
      </c>
      <c r="BV288">
        <f>Drivers!BV29</f>
        <v>-0.12478487983589026</v>
      </c>
      <c r="BW288">
        <f>Drivers!BW29</f>
        <v>4.8158475655510458E-2</v>
      </c>
      <c r="BX288">
        <f>Drivers!BX29</f>
        <v>7.5080910546223789E-2</v>
      </c>
      <c r="BY288">
        <f>Drivers!BY29</f>
        <v>0.11726864363239931</v>
      </c>
      <c r="BZ288">
        <f>Drivers!BZ29</f>
        <v>0.15549630110982471</v>
      </c>
      <c r="CA288">
        <f>Drivers!CA29</f>
        <v>0.12754021893916456</v>
      </c>
      <c r="CB288">
        <f>Drivers!CB29</f>
        <v>0.23735661022950172</v>
      </c>
      <c r="CC288">
        <f>Drivers!CC29</f>
        <v>0.28169964858918495</v>
      </c>
      <c r="CD288">
        <f>Drivers!CD29</f>
        <v>0.25</v>
      </c>
      <c r="CE288">
        <f>Drivers!CE29</f>
        <v>0.30000000000000004</v>
      </c>
      <c r="CF288">
        <f>Drivers!CF29</f>
        <v>0.30000000000000004</v>
      </c>
      <c r="CG288">
        <f>Drivers!CG29</f>
        <v>0.26</v>
      </c>
      <c r="CH288">
        <f>Drivers!CH29</f>
        <v>0</v>
      </c>
      <c r="CI288">
        <f>Drivers!CI29</f>
        <v>0</v>
      </c>
      <c r="CJ288">
        <f>Drivers!CJ29</f>
        <v>0</v>
      </c>
      <c r="CK288">
        <f>Drivers!CK29</f>
        <v>0</v>
      </c>
      <c r="CL288">
        <f>Drivers!CL29</f>
        <v>0</v>
      </c>
      <c r="CM288">
        <f>Drivers!CM29</f>
        <v>0</v>
      </c>
      <c r="CN288">
        <f>Drivers!CN29</f>
        <v>0</v>
      </c>
      <c r="CO288">
        <f>Drivers!CO29</f>
        <v>0</v>
      </c>
      <c r="CP288">
        <f>Drivers!CP29</f>
        <v>0</v>
      </c>
      <c r="CQ288">
        <f>Drivers!CQ29</f>
        <v>0</v>
      </c>
      <c r="CR288">
        <f>Drivers!CR29</f>
        <v>0</v>
      </c>
      <c r="CS288">
        <f>Drivers!CS29</f>
        <v>0</v>
      </c>
      <c r="CT288">
        <f>Drivers!CT29</f>
        <v>0</v>
      </c>
      <c r="CU288">
        <f>Drivers!CU29</f>
        <v>0</v>
      </c>
      <c r="CV288">
        <f>Drivers!CV29</f>
        <v>0</v>
      </c>
      <c r="CW288">
        <f>Drivers!CW29</f>
        <v>0</v>
      </c>
      <c r="CX288">
        <f>Drivers!CX29</f>
        <v>0</v>
      </c>
      <c r="CY288">
        <f>Drivers!CY29</f>
        <v>0</v>
      </c>
      <c r="CZ288">
        <f>Drivers!CZ29</f>
        <v>0</v>
      </c>
      <c r="DA288">
        <f>Drivers!DA29</f>
        <v>0</v>
      </c>
      <c r="DB288">
        <f>Drivers!DB29</f>
        <v>0</v>
      </c>
      <c r="DC288">
        <f>Drivers!DC29</f>
        <v>0</v>
      </c>
      <c r="DD288">
        <f>Drivers!DD29</f>
        <v>0</v>
      </c>
      <c r="DE288">
        <f>Drivers!DE29</f>
        <v>0</v>
      </c>
      <c r="DF288">
        <f>Drivers!DF29</f>
        <v>0</v>
      </c>
      <c r="DG288">
        <f>Drivers!DG29</f>
        <v>0</v>
      </c>
      <c r="DH288">
        <f>Drivers!DH29</f>
        <v>0</v>
      </c>
      <c r="DI288">
        <f>Drivers!DI29</f>
        <v>0</v>
      </c>
      <c r="DJ288">
        <f>Drivers!DJ29</f>
        <v>0</v>
      </c>
      <c r="DK288">
        <f>Drivers!DK29</f>
        <v>0</v>
      </c>
      <c r="DL288">
        <f>Drivers!DL29</f>
        <v>0</v>
      </c>
      <c r="DM288">
        <f>Drivers!DM29</f>
        <v>0</v>
      </c>
      <c r="DN288">
        <f>Drivers!DN29</f>
        <v>0</v>
      </c>
      <c r="DO288">
        <f>Drivers!DO29</f>
        <v>0</v>
      </c>
      <c r="DP288">
        <f>Drivers!DP29</f>
        <v>0</v>
      </c>
      <c r="DQ288">
        <f>Drivers!DQ29</f>
        <v>0</v>
      </c>
      <c r="DR288">
        <f>Drivers!DR29</f>
        <v>0</v>
      </c>
      <c r="DS288">
        <f>Drivers!DS29</f>
        <v>0</v>
      </c>
      <c r="DT288">
        <f>Drivers!DT29</f>
        <v>0</v>
      </c>
      <c r="DU288">
        <f>Drivers!DU29</f>
        <v>0</v>
      </c>
      <c r="DV288">
        <f>Drivers!DV29</f>
        <v>0</v>
      </c>
      <c r="DW288">
        <f>Drivers!DW29</f>
        <v>0</v>
      </c>
      <c r="DX288">
        <f>Drivers!DX29</f>
        <v>0.51575379980819602</v>
      </c>
      <c r="DY288">
        <f>Drivers!DY29</f>
        <v>0.15524430249531318</v>
      </c>
      <c r="DZ288">
        <f>Drivers!DZ29</f>
        <v>0.75696526298196543</v>
      </c>
      <c r="EA288">
        <f>Drivers!EA29</f>
        <v>2.5108659503976671E-2</v>
      </c>
      <c r="EB288">
        <f>Drivers!EB29</f>
        <v>0.20171601190710398</v>
      </c>
      <c r="EC288">
        <f>Drivers!EC29</f>
        <v>0.27797225908738143</v>
      </c>
      <c r="ED288">
        <f>Drivers!ED29</f>
        <v>0.17999999999999994</v>
      </c>
      <c r="EE288">
        <f>Drivers!EE29</f>
        <v>0.16999999999999993</v>
      </c>
      <c r="EF288">
        <f>Drivers!EF29</f>
        <v>0.14999999999999991</v>
      </c>
      <c r="EG288">
        <f>Drivers!EG29</f>
        <v>0.13000000000000012</v>
      </c>
      <c r="EH288">
        <f>Drivers!EH29</f>
        <v>0.1100000000000001</v>
      </c>
      <c r="EI288">
        <f>Drivers!EI29</f>
        <v>0.10000000000000009</v>
      </c>
      <c r="EJ288">
        <f>Drivers!EJ29</f>
        <v>9.000000000000008E-2</v>
      </c>
    </row>
    <row r="289" spans="1:140" hidden="1" outlineLevel="1"/>
    <row r="290" spans="1:140" hidden="1" outlineLevel="1"/>
    <row r="291" spans="1:140" hidden="1" outlineLevel="1">
      <c r="A291">
        <f>Drivers!A30</f>
        <v>0</v>
      </c>
      <c r="B291">
        <f>Drivers!B30</f>
        <v>0</v>
      </c>
      <c r="C291">
        <f>Drivers!C30</f>
        <v>0</v>
      </c>
      <c r="D291">
        <f>Drivers!D30</f>
        <v>0</v>
      </c>
      <c r="E291">
        <f>Drivers!E30</f>
        <v>0</v>
      </c>
      <c r="F291">
        <f>Drivers!F30</f>
        <v>0</v>
      </c>
      <c r="G291">
        <f>Drivers!G30</f>
        <v>0</v>
      </c>
      <c r="H291">
        <f>Drivers!H30</f>
        <v>0</v>
      </c>
      <c r="I291" t="str">
        <f>Drivers!I30</f>
        <v>Total Revenue</v>
      </c>
      <c r="J291">
        <f>Drivers!J30</f>
        <v>0</v>
      </c>
      <c r="K291">
        <f>Drivers!K30</f>
        <v>0</v>
      </c>
      <c r="L291">
        <f>Drivers!L30</f>
        <v>0</v>
      </c>
      <c r="M291">
        <f>Drivers!M30</f>
        <v>0</v>
      </c>
      <c r="N291">
        <f>Drivers!N30</f>
        <v>0</v>
      </c>
      <c r="O291">
        <f>Drivers!O30</f>
        <v>0</v>
      </c>
      <c r="P291">
        <f>Drivers!P30</f>
        <v>0</v>
      </c>
      <c r="Q291">
        <f>Drivers!Q30</f>
        <v>0</v>
      </c>
      <c r="R291">
        <f>Drivers!R30</f>
        <v>0</v>
      </c>
      <c r="S291">
        <f>Drivers!S30</f>
        <v>0</v>
      </c>
      <c r="T291">
        <f>Drivers!T30</f>
        <v>0</v>
      </c>
      <c r="U291">
        <f>Drivers!U30</f>
        <v>0</v>
      </c>
      <c r="V291">
        <f>Drivers!V30</f>
        <v>0</v>
      </c>
      <c r="W291">
        <f>Drivers!W30</f>
        <v>0</v>
      </c>
      <c r="X291">
        <f>Drivers!X30</f>
        <v>0</v>
      </c>
      <c r="Y291">
        <f>Drivers!Y30</f>
        <v>0</v>
      </c>
      <c r="Z291">
        <f>Drivers!Z30</f>
        <v>0</v>
      </c>
      <c r="AA291">
        <f>Drivers!AA30</f>
        <v>0</v>
      </c>
      <c r="AB291">
        <f>Drivers!AB30</f>
        <v>0</v>
      </c>
      <c r="AC291">
        <f>Drivers!AC30</f>
        <v>0</v>
      </c>
      <c r="AD291">
        <f>Drivers!AD30</f>
        <v>0</v>
      </c>
      <c r="AE291">
        <f>Drivers!AE30</f>
        <v>0</v>
      </c>
      <c r="AF291">
        <f>Drivers!AF30</f>
        <v>0</v>
      </c>
      <c r="AG291">
        <f>Drivers!AG30</f>
        <v>0</v>
      </c>
      <c r="AH291">
        <f>Drivers!AH30</f>
        <v>0</v>
      </c>
      <c r="AI291">
        <f>Drivers!AI30</f>
        <v>0</v>
      </c>
      <c r="AJ291">
        <f>Drivers!AJ30</f>
        <v>0</v>
      </c>
      <c r="AK291">
        <f>Drivers!AK30</f>
        <v>0</v>
      </c>
      <c r="AL291">
        <f>Drivers!AL30</f>
        <v>0</v>
      </c>
      <c r="AM291">
        <f>Drivers!AM30</f>
        <v>0</v>
      </c>
      <c r="AN291">
        <f>Drivers!AN30</f>
        <v>0</v>
      </c>
      <c r="AO291">
        <f>Drivers!AO30</f>
        <v>0</v>
      </c>
      <c r="AP291">
        <f>Drivers!AP30</f>
        <v>0</v>
      </c>
      <c r="AQ291">
        <f>Drivers!AQ30</f>
        <v>0</v>
      </c>
      <c r="AR291">
        <f>Drivers!AR30</f>
        <v>0</v>
      </c>
      <c r="AS291">
        <f>Drivers!AS30</f>
        <v>0</v>
      </c>
      <c r="AT291">
        <f>Drivers!AT30</f>
        <v>0</v>
      </c>
      <c r="AU291">
        <f>Drivers!AU30</f>
        <v>0</v>
      </c>
      <c r="AV291">
        <f>Drivers!AV30</f>
        <v>0</v>
      </c>
      <c r="AW291">
        <f>Drivers!AW30</f>
        <v>0</v>
      </c>
      <c r="AX291">
        <f>Drivers!AX30</f>
        <v>0.9442013129102842</v>
      </c>
      <c r="AY291">
        <f>Drivers!AY30</f>
        <v>0.62833037300177619</v>
      </c>
      <c r="AZ291">
        <f>Drivers!AZ30</f>
        <v>0.48511099079588504</v>
      </c>
      <c r="BA291">
        <f>Drivers!BA30</f>
        <v>1.0350765306122449</v>
      </c>
      <c r="BB291">
        <f>Drivers!BB30</f>
        <v>1.1121740761583192</v>
      </c>
      <c r="BC291">
        <f>Drivers!BC30</f>
        <v>1.1604854104172349</v>
      </c>
      <c r="BD291">
        <f>Drivers!BD30</f>
        <v>1.3158342447441975</v>
      </c>
      <c r="BE291">
        <f>Drivers!BE30</f>
        <v>1.0778230439778547</v>
      </c>
      <c r="BF291">
        <f>Drivers!BF30</f>
        <v>1.0277975133214921</v>
      </c>
      <c r="BG291">
        <f>Drivers!BG30</f>
        <v>0.75228778794572437</v>
      </c>
      <c r="BH291">
        <f>Drivers!BH30</f>
        <v>0.67471270399328342</v>
      </c>
      <c r="BI291">
        <f>Drivers!BI30</f>
        <v>0.726258106681414</v>
      </c>
      <c r="BJ291">
        <f>Drivers!BJ30</f>
        <v>0.7065650593439321</v>
      </c>
      <c r="BK291">
        <f>Drivers!BK30</f>
        <v>0.68989735278227959</v>
      </c>
      <c r="BL291">
        <f>Drivers!BL30</f>
        <v>0.67040576531411555</v>
      </c>
      <c r="BM291">
        <f>Drivers!BM30</f>
        <v>0.69927483472638818</v>
      </c>
      <c r="BN291">
        <f>Drivers!BN30</f>
        <v>0.70002053071908832</v>
      </c>
      <c r="BO291">
        <f>Drivers!BO30</f>
        <v>0.67679028132992314</v>
      </c>
      <c r="BP291">
        <f>Drivers!BP30</f>
        <v>0.66280880118549623</v>
      </c>
      <c r="BQ291">
        <f>Drivers!BQ30</f>
        <v>0.58238500034277085</v>
      </c>
      <c r="BR291">
        <f>Drivers!BR30</f>
        <v>1.453557357003759</v>
      </c>
      <c r="BS291">
        <f>Drivers!BS30</f>
        <v>1.1769176993962511</v>
      </c>
      <c r="BT291">
        <f>Drivers!BT30</f>
        <v>0.99405500530198787</v>
      </c>
      <c r="BU291">
        <f>Drivers!BU30</f>
        <v>0.83441822179380254</v>
      </c>
      <c r="BV291">
        <f>Drivers!BV30</f>
        <v>0.14428632076342374</v>
      </c>
      <c r="BW291">
        <f>Drivers!BW30</f>
        <v>0.21681682032358429</v>
      </c>
      <c r="BX291">
        <f>Drivers!BX30</f>
        <v>0.27056826860521044</v>
      </c>
      <c r="BY291">
        <f>Drivers!BY30</f>
        <v>0.34387435791462506</v>
      </c>
      <c r="BZ291">
        <f>Drivers!BZ30</f>
        <v>0.32149885472787676</v>
      </c>
      <c r="CA291">
        <f>Drivers!CA30</f>
        <v>0.2804518169124246</v>
      </c>
      <c r="CB291">
        <f>Drivers!CB30</f>
        <v>0.25489331766046863</v>
      </c>
      <c r="CC291">
        <f>Drivers!CC30</f>
        <v>0.24040033038679831</v>
      </c>
      <c r="CD291">
        <f>Drivers!CD30</f>
        <v>0.22149319916311505</v>
      </c>
      <c r="CE291">
        <f>Drivers!CE30</f>
        <v>0.2285312197863969</v>
      </c>
      <c r="CF291">
        <f>Drivers!CF30</f>
        <v>0.22623602495409445</v>
      </c>
      <c r="CG291">
        <f>Drivers!CG30</f>
        <v>0.21795780311637492</v>
      </c>
      <c r="CH291">
        <f>Drivers!CH30</f>
        <v>0</v>
      </c>
      <c r="CI291">
        <f>Drivers!CI30</f>
        <v>0</v>
      </c>
      <c r="CJ291">
        <f>Drivers!CJ30</f>
        <v>0</v>
      </c>
      <c r="CK291">
        <f>Drivers!CK30</f>
        <v>0</v>
      </c>
      <c r="CL291">
        <f>Drivers!CL30</f>
        <v>0</v>
      </c>
      <c r="CM291">
        <f>Drivers!CM30</f>
        <v>0</v>
      </c>
      <c r="CN291">
        <f>Drivers!CN30</f>
        <v>0</v>
      </c>
      <c r="CO291">
        <f>Drivers!CO30</f>
        <v>0</v>
      </c>
      <c r="CP291">
        <f>Drivers!CP30</f>
        <v>0</v>
      </c>
      <c r="CQ291">
        <f>Drivers!CQ30</f>
        <v>0</v>
      </c>
      <c r="CR291">
        <f>Drivers!CR30</f>
        <v>0</v>
      </c>
      <c r="CS291">
        <f>Drivers!CS30</f>
        <v>0</v>
      </c>
      <c r="CT291">
        <f>Drivers!CT30</f>
        <v>0</v>
      </c>
      <c r="CU291">
        <f>Drivers!CU30</f>
        <v>0</v>
      </c>
      <c r="CV291">
        <f>Drivers!CV30</f>
        <v>0</v>
      </c>
      <c r="CW291">
        <f>Drivers!CW30</f>
        <v>0</v>
      </c>
      <c r="CX291">
        <f>Drivers!CX30</f>
        <v>0</v>
      </c>
      <c r="CY291">
        <f>Drivers!CY30</f>
        <v>0</v>
      </c>
      <c r="CZ291">
        <f>Drivers!CZ30</f>
        <v>0</v>
      </c>
      <c r="DA291">
        <f>Drivers!DA30</f>
        <v>0</v>
      </c>
      <c r="DB291">
        <f>Drivers!DB30</f>
        <v>0</v>
      </c>
      <c r="DC291">
        <f>Drivers!DC30</f>
        <v>0</v>
      </c>
      <c r="DD291">
        <f>Drivers!DD30</f>
        <v>0</v>
      </c>
      <c r="DE291">
        <f>Drivers!DE30</f>
        <v>0</v>
      </c>
      <c r="DF291">
        <f>Drivers!DF30</f>
        <v>0</v>
      </c>
      <c r="DG291">
        <f>Drivers!DG30</f>
        <v>0</v>
      </c>
      <c r="DH291">
        <f>Drivers!DH30</f>
        <v>0</v>
      </c>
      <c r="DI291">
        <f>Drivers!DI30</f>
        <v>0</v>
      </c>
      <c r="DJ291">
        <f>Drivers!DJ30</f>
        <v>0</v>
      </c>
      <c r="DK291">
        <f>Drivers!DK30</f>
        <v>0</v>
      </c>
      <c r="DL291">
        <f>Drivers!DL30</f>
        <v>0</v>
      </c>
      <c r="DM291">
        <f>Drivers!DM30</f>
        <v>0</v>
      </c>
      <c r="DN291">
        <f>Drivers!DN30</f>
        <v>0</v>
      </c>
      <c r="DO291">
        <f>Drivers!DO30</f>
        <v>0</v>
      </c>
      <c r="DP291">
        <f>Drivers!DP30</f>
        <v>0</v>
      </c>
      <c r="DQ291">
        <f>Drivers!DQ30</f>
        <v>0</v>
      </c>
      <c r="DR291">
        <f>Drivers!DR30</f>
        <v>0.65679645605036141</v>
      </c>
      <c r="DS291">
        <f>Drivers!DS30</f>
        <v>0.49071207430340569</v>
      </c>
      <c r="DT291">
        <f>Drivers!DT30</f>
        <v>0.65118474464268861</v>
      </c>
      <c r="DU291">
        <f>Drivers!DU30</f>
        <v>0.74186724601223486</v>
      </c>
      <c r="DV291">
        <f>Drivers!DV30</f>
        <v>1.1680178553845142</v>
      </c>
      <c r="DW291">
        <f>Drivers!DW30</f>
        <v>0.76903395757951976</v>
      </c>
      <c r="DX291">
        <f>Drivers!DX30</f>
        <v>0.69058622165169026</v>
      </c>
      <c r="DY291">
        <f>Drivers!DY30</f>
        <v>0.64971525475208147</v>
      </c>
      <c r="DZ291">
        <f>Drivers!DZ30</f>
        <v>1.198796796954829</v>
      </c>
      <c r="EA291">
        <f>Drivers!EA30</f>
        <v>0.18144223822890582</v>
      </c>
      <c r="EB291">
        <f>Drivers!EB30</f>
        <v>0.2719206131901073</v>
      </c>
      <c r="EC291">
        <f>Drivers!EC30</f>
        <v>0.22355177370527524</v>
      </c>
      <c r="ED291">
        <f>Drivers!ED30</f>
        <v>0.17503631295436195</v>
      </c>
      <c r="EE291">
        <f>Drivers!EE30</f>
        <v>0.15549854265409024</v>
      </c>
      <c r="EF291">
        <f>Drivers!EF30</f>
        <v>0.13926400412022888</v>
      </c>
      <c r="EG291">
        <f>Drivers!EG30</f>
        <v>0.12946725585697694</v>
      </c>
      <c r="EH291">
        <f>Drivers!EH30</f>
        <v>0.1226274058853869</v>
      </c>
      <c r="EI291">
        <f>Drivers!EI30</f>
        <v>0.10492635563102137</v>
      </c>
      <c r="EJ291">
        <f>Drivers!EJ30</f>
        <v>0.10109721429704344</v>
      </c>
    </row>
    <row r="292" spans="1:140" hidden="1" outlineLevel="1">
      <c r="A292">
        <f>Drivers!A31</f>
        <v>0</v>
      </c>
      <c r="B292">
        <f>Drivers!B31</f>
        <v>0</v>
      </c>
      <c r="C292">
        <f>Drivers!C31</f>
        <v>0</v>
      </c>
      <c r="D292">
        <f>Drivers!D31</f>
        <v>0</v>
      </c>
      <c r="E292">
        <f>Drivers!E31</f>
        <v>0</v>
      </c>
      <c r="F292">
        <f>Drivers!F31</f>
        <v>0</v>
      </c>
      <c r="G292">
        <f>Drivers!G31</f>
        <v>0</v>
      </c>
      <c r="H292">
        <f>Drivers!H31</f>
        <v>0</v>
      </c>
      <c r="I292" t="str">
        <f>Drivers!I31</f>
        <v>Opex (less EBITDA and SBC)</v>
      </c>
      <c r="J292">
        <f>Drivers!J31</f>
        <v>0</v>
      </c>
      <c r="K292">
        <f>Drivers!K31</f>
        <v>0</v>
      </c>
      <c r="L292">
        <f>Drivers!L31</f>
        <v>0</v>
      </c>
      <c r="M292">
        <f>Drivers!M31</f>
        <v>0</v>
      </c>
      <c r="N292">
        <f>Drivers!N31</f>
        <v>0</v>
      </c>
      <c r="O292">
        <f>Drivers!O31</f>
        <v>0</v>
      </c>
      <c r="P292">
        <f>Drivers!P31</f>
        <v>0</v>
      </c>
      <c r="Q292">
        <f>Drivers!Q31</f>
        <v>0</v>
      </c>
      <c r="R292">
        <f>Drivers!R31</f>
        <v>0</v>
      </c>
      <c r="S292">
        <f>Drivers!S31</f>
        <v>0</v>
      </c>
      <c r="T292">
        <f>Drivers!T31</f>
        <v>0</v>
      </c>
      <c r="U292">
        <f>Drivers!U31</f>
        <v>0</v>
      </c>
      <c r="V292">
        <f>Drivers!V31</f>
        <v>0</v>
      </c>
      <c r="W292">
        <f>Drivers!W31</f>
        <v>0</v>
      </c>
      <c r="X292">
        <f>Drivers!X31</f>
        <v>0</v>
      </c>
      <c r="Y292">
        <f>Drivers!Y31</f>
        <v>0</v>
      </c>
      <c r="Z292">
        <f>Drivers!Z31</f>
        <v>0</v>
      </c>
      <c r="AA292">
        <f>Drivers!AA31</f>
        <v>0</v>
      </c>
      <c r="AB292">
        <f>Drivers!AB31</f>
        <v>0</v>
      </c>
      <c r="AC292">
        <f>Drivers!AC31</f>
        <v>0</v>
      </c>
      <c r="AD292">
        <f>Drivers!AD31</f>
        <v>0</v>
      </c>
      <c r="AE292">
        <f>Drivers!AE31</f>
        <v>0</v>
      </c>
      <c r="AF292">
        <f>Drivers!AF31</f>
        <v>0</v>
      </c>
      <c r="AG292">
        <f>Drivers!AG31</f>
        <v>0</v>
      </c>
      <c r="AH292">
        <f>Drivers!AH31</f>
        <v>0</v>
      </c>
      <c r="AI292">
        <f>Drivers!AI31</f>
        <v>0</v>
      </c>
      <c r="AJ292">
        <f>Drivers!AJ31</f>
        <v>0</v>
      </c>
      <c r="AK292">
        <f>Drivers!AK31</f>
        <v>0</v>
      </c>
      <c r="AL292">
        <f>Drivers!AL31</f>
        <v>0</v>
      </c>
      <c r="AM292">
        <f>Drivers!AM31</f>
        <v>0</v>
      </c>
      <c r="AN292">
        <f>Drivers!AN31</f>
        <v>0</v>
      </c>
      <c r="AO292">
        <f>Drivers!AO31</f>
        <v>0</v>
      </c>
      <c r="AP292">
        <f>Drivers!AP31</f>
        <v>0</v>
      </c>
      <c r="AQ292">
        <f>Drivers!AQ31</f>
        <v>0</v>
      </c>
      <c r="AR292">
        <f>Drivers!AR31</f>
        <v>0</v>
      </c>
      <c r="AS292">
        <f>Drivers!AS31</f>
        <v>0</v>
      </c>
      <c r="AT292">
        <f>Drivers!AT31</f>
        <v>0</v>
      </c>
      <c r="AU292">
        <f>Drivers!AU31</f>
        <v>0</v>
      </c>
      <c r="AV292">
        <f>Drivers!AV31</f>
        <v>0</v>
      </c>
      <c r="AW292">
        <f>Drivers!AW31</f>
        <v>0</v>
      </c>
      <c r="AX292">
        <f>Drivers!AX31</f>
        <v>0.33074565883554663</v>
      </c>
      <c r="AY292">
        <f>Drivers!AY31</f>
        <v>0.37411250682687047</v>
      </c>
      <c r="AZ292">
        <f>Drivers!AZ31</f>
        <v>0.32189054726368171</v>
      </c>
      <c r="BA292">
        <f>Drivers!BA31</f>
        <v>0.3867246279886305</v>
      </c>
      <c r="BB292">
        <f>Drivers!BB31</f>
        <v>0.55848940743015052</v>
      </c>
      <c r="BC292">
        <f>Drivers!BC31</f>
        <v>0.58889772125066231</v>
      </c>
      <c r="BD292">
        <f>Drivers!BD31</f>
        <v>0.9323798770543219</v>
      </c>
      <c r="BE292">
        <f>Drivers!BE31</f>
        <v>0.96419098143236059</v>
      </c>
      <c r="BF292">
        <f>Drivers!BF31</f>
        <v>0.71256895193065417</v>
      </c>
      <c r="BG292">
        <f>Drivers!BG31</f>
        <v>0.81580922204619366</v>
      </c>
      <c r="BH292">
        <f>Drivers!BH31</f>
        <v>0.57703044861390662</v>
      </c>
      <c r="BI292">
        <f>Drivers!BI31</f>
        <v>0.65416487631207443</v>
      </c>
      <c r="BJ292">
        <f>Drivers!BJ31</f>
        <v>0.9465662026918209</v>
      </c>
      <c r="BK292">
        <f>Drivers!BK31</f>
        <v>0.91233870597419298</v>
      </c>
      <c r="BL292">
        <f>Drivers!BL31</f>
        <v>1.0167551768144576</v>
      </c>
      <c r="BM292">
        <f>Drivers!BM31</f>
        <v>0.59384740982633177</v>
      </c>
      <c r="BN292">
        <f>Drivers!BN31</f>
        <v>0.69946517743698822</v>
      </c>
      <c r="BO292">
        <f>Drivers!BO31</f>
        <v>0.73480609917156969</v>
      </c>
      <c r="BP292">
        <f>Drivers!BP31</f>
        <v>0.51084937434934385</v>
      </c>
      <c r="BQ292">
        <f>Drivers!BQ31</f>
        <v>0.68450094293497266</v>
      </c>
      <c r="BR292">
        <f>Drivers!BR31</f>
        <v>1.399913066156655</v>
      </c>
      <c r="BS292">
        <f>Drivers!BS31</f>
        <v>1.0794230822467674</v>
      </c>
      <c r="BT292">
        <f>Drivers!BT31</f>
        <v>0.98997500506654079</v>
      </c>
      <c r="BU292">
        <f>Drivers!BU31</f>
        <v>1.0590731296042897</v>
      </c>
      <c r="BV292">
        <f>Drivers!BV31</f>
        <v>0.33381631662452627</v>
      </c>
      <c r="BW292">
        <f>Drivers!BW31</f>
        <v>0.19591958996205849</v>
      </c>
      <c r="BX292">
        <f>Drivers!BX31</f>
        <v>0.12113003095975228</v>
      </c>
      <c r="BY292">
        <f>Drivers!BY31</f>
        <v>0.16034126302223206</v>
      </c>
      <c r="BZ292">
        <f>Drivers!BZ31</f>
        <v>3.7304191018315391E-2</v>
      </c>
      <c r="CA292">
        <f>Drivers!CA31</f>
        <v>0.26431151656156215</v>
      </c>
      <c r="CB292">
        <f>Drivers!CB31</f>
        <v>0.27707428737532469</v>
      </c>
      <c r="CC292">
        <f>Drivers!CC31</f>
        <v>0.22334449824427449</v>
      </c>
      <c r="CD292">
        <f>Drivers!CD31</f>
        <v>0.32590531778205545</v>
      </c>
      <c r="CE292">
        <f>Drivers!CE31</f>
        <v>0.25115405749690645</v>
      </c>
      <c r="CF292">
        <f>Drivers!CF31</f>
        <v>0.58262240558077116</v>
      </c>
      <c r="CG292">
        <f>Drivers!CG31</f>
        <v>0.78014661104679139</v>
      </c>
      <c r="CH292">
        <f>Drivers!CH31</f>
        <v>0</v>
      </c>
      <c r="CI292">
        <f>Drivers!CI31</f>
        <v>0</v>
      </c>
      <c r="CJ292">
        <f>Drivers!CJ31</f>
        <v>0</v>
      </c>
      <c r="CK292">
        <f>Drivers!CK31</f>
        <v>0</v>
      </c>
      <c r="CL292">
        <f>Drivers!CL31</f>
        <v>0</v>
      </c>
      <c r="CM292">
        <f>Drivers!CM31</f>
        <v>0</v>
      </c>
      <c r="CN292">
        <f>Drivers!CN31</f>
        <v>0</v>
      </c>
      <c r="CO292">
        <f>Drivers!CO31</f>
        <v>0</v>
      </c>
      <c r="CP292">
        <f>Drivers!CP31</f>
        <v>0</v>
      </c>
      <c r="CQ292">
        <f>Drivers!CQ31</f>
        <v>0</v>
      </c>
      <c r="CR292">
        <f>Drivers!CR31</f>
        <v>0</v>
      </c>
      <c r="CS292">
        <f>Drivers!CS31</f>
        <v>0</v>
      </c>
      <c r="CT292">
        <f>Drivers!CT31</f>
        <v>0</v>
      </c>
      <c r="CU292">
        <f>Drivers!CU31</f>
        <v>0</v>
      </c>
      <c r="CV292">
        <f>Drivers!CV31</f>
        <v>0</v>
      </c>
      <c r="CW292">
        <f>Drivers!CW31</f>
        <v>0</v>
      </c>
      <c r="CX292">
        <f>Drivers!CX31</f>
        <v>0</v>
      </c>
      <c r="CY292">
        <f>Drivers!CY31</f>
        <v>0</v>
      </c>
      <c r="CZ292">
        <f>Drivers!CZ31</f>
        <v>0</v>
      </c>
      <c r="DA292">
        <f>Drivers!DA31</f>
        <v>0</v>
      </c>
      <c r="DB292">
        <f>Drivers!DB31</f>
        <v>0</v>
      </c>
      <c r="DC292">
        <f>Drivers!DC31</f>
        <v>0</v>
      </c>
      <c r="DD292">
        <f>Drivers!DD31</f>
        <v>0</v>
      </c>
      <c r="DE292">
        <f>Drivers!DE31</f>
        <v>0</v>
      </c>
      <c r="DF292">
        <f>Drivers!DF31</f>
        <v>0</v>
      </c>
      <c r="DG292">
        <f>Drivers!DG31</f>
        <v>0</v>
      </c>
      <c r="DH292">
        <f>Drivers!DH31</f>
        <v>0</v>
      </c>
      <c r="DI292">
        <f>Drivers!DI31</f>
        <v>0</v>
      </c>
      <c r="DJ292">
        <f>Drivers!DJ31</f>
        <v>0</v>
      </c>
      <c r="DK292">
        <f>Drivers!DK31</f>
        <v>0</v>
      </c>
      <c r="DL292">
        <f>Drivers!DL31</f>
        <v>0</v>
      </c>
      <c r="DM292">
        <f>Drivers!DM31</f>
        <v>0</v>
      </c>
      <c r="DN292">
        <f>Drivers!DN31</f>
        <v>0</v>
      </c>
      <c r="DO292">
        <f>Drivers!DO31</f>
        <v>0</v>
      </c>
      <c r="DP292">
        <f>Drivers!DP31</f>
        <v>0</v>
      </c>
      <c r="DQ292">
        <f>Drivers!DQ31</f>
        <v>0</v>
      </c>
      <c r="DR292">
        <f>Drivers!DR31</f>
        <v>0.42354385486291091</v>
      </c>
      <c r="DS292">
        <f>Drivers!DS31</f>
        <v>9.3761977769260207E-2</v>
      </c>
      <c r="DT292">
        <f>Drivers!DT31</f>
        <v>-1.8835691445091785E-2</v>
      </c>
      <c r="DU292">
        <f>Drivers!DU31</f>
        <v>0.35394437251663002</v>
      </c>
      <c r="DV292">
        <f>Drivers!DV31</f>
        <v>0.77528275134368752</v>
      </c>
      <c r="DW292">
        <f>Drivers!DW31</f>
        <v>0.67911736845037951</v>
      </c>
      <c r="DX292">
        <f>Drivers!DX31</f>
        <v>0.8520386717108035</v>
      </c>
      <c r="DY292">
        <f>Drivers!DY31</f>
        <v>0.61711900040614465</v>
      </c>
      <c r="DZ292">
        <f>Drivers!DZ31</f>
        <v>1.2942204628976439</v>
      </c>
      <c r="EA292">
        <f>Drivers!EA31</f>
        <v>0.13177150501820334</v>
      </c>
      <c r="EB292">
        <f>Drivers!EB31</f>
        <v>0.19553664649637148</v>
      </c>
      <c r="EC292">
        <f>Drivers!EC31</f>
        <v>0.48440555950538733</v>
      </c>
      <c r="ED292">
        <f>Drivers!ED31</f>
        <v>0.42769087806829531</v>
      </c>
      <c r="EE292">
        <f>Drivers!EE31</f>
        <v>0.54487718607107172</v>
      </c>
      <c r="EF292">
        <f>Drivers!EF31</f>
        <v>0.48907495477978435</v>
      </c>
      <c r="EG292">
        <f>Drivers!EG31</f>
        <v>0.35379778201975132</v>
      </c>
      <c r="EH292">
        <f>Drivers!EH31</f>
        <v>0.2953932254237408</v>
      </c>
      <c r="EI292">
        <f>Drivers!EI31</f>
        <v>0.28987773134693207</v>
      </c>
      <c r="EJ292">
        <f>Drivers!EJ31</f>
        <v>0.27740159063401637</v>
      </c>
    </row>
    <row r="293" spans="1:140" hidden="1" outlineLevel="1">
      <c r="A293">
        <f>Drivers!A32</f>
        <v>0</v>
      </c>
      <c r="B293">
        <f>Drivers!B32</f>
        <v>0</v>
      </c>
      <c r="C293">
        <f>Drivers!C32</f>
        <v>0</v>
      </c>
      <c r="D293">
        <f>Drivers!D32</f>
        <v>0</v>
      </c>
      <c r="E293">
        <f>Drivers!E32</f>
        <v>0</v>
      </c>
      <c r="F293">
        <f>Drivers!F32</f>
        <v>0</v>
      </c>
      <c r="G293">
        <f>Drivers!G32</f>
        <v>0</v>
      </c>
      <c r="H293">
        <f>Drivers!H32</f>
        <v>0</v>
      </c>
      <c r="I293" t="str">
        <f>Drivers!I32</f>
        <v>Adjusted EBITDA</v>
      </c>
      <c r="J293">
        <f>Drivers!J32</f>
        <v>0</v>
      </c>
      <c r="K293">
        <f>Drivers!K32</f>
        <v>0</v>
      </c>
      <c r="L293">
        <f>Drivers!L32</f>
        <v>0</v>
      </c>
      <c r="M293">
        <f>Drivers!M32</f>
        <v>0</v>
      </c>
      <c r="N293">
        <f>Drivers!N32</f>
        <v>0</v>
      </c>
      <c r="O293">
        <f>Drivers!O32</f>
        <v>0</v>
      </c>
      <c r="P293">
        <f>Drivers!P32</f>
        <v>0</v>
      </c>
      <c r="Q293">
        <f>Drivers!Q32</f>
        <v>0</v>
      </c>
      <c r="R293">
        <f>Drivers!R32</f>
        <v>0</v>
      </c>
      <c r="S293">
        <f>Drivers!S32</f>
        <v>0</v>
      </c>
      <c r="T293">
        <f>Drivers!T32</f>
        <v>0</v>
      </c>
      <c r="U293">
        <f>Drivers!U32</f>
        <v>0</v>
      </c>
      <c r="V293">
        <f>Drivers!V32</f>
        <v>0</v>
      </c>
      <c r="W293">
        <f>Drivers!W32</f>
        <v>0</v>
      </c>
      <c r="X293">
        <f>Drivers!X32</f>
        <v>0</v>
      </c>
      <c r="Y293">
        <f>Drivers!Y32</f>
        <v>0</v>
      </c>
      <c r="Z293">
        <f>Drivers!Z32</f>
        <v>0</v>
      </c>
      <c r="AA293">
        <f>Drivers!AA32</f>
        <v>0</v>
      </c>
      <c r="AB293">
        <f>Drivers!AB32</f>
        <v>0</v>
      </c>
      <c r="AC293">
        <f>Drivers!AC32</f>
        <v>0</v>
      </c>
      <c r="AD293">
        <f>Drivers!AD32</f>
        <v>0</v>
      </c>
      <c r="AE293">
        <f>Drivers!AE32</f>
        <v>0</v>
      </c>
      <c r="AF293">
        <f>Drivers!AF32</f>
        <v>0</v>
      </c>
      <c r="AG293">
        <f>Drivers!AG32</f>
        <v>0</v>
      </c>
      <c r="AH293">
        <f>Drivers!AH32</f>
        <v>0</v>
      </c>
      <c r="AI293">
        <f>Drivers!AI32</f>
        <v>0</v>
      </c>
      <c r="AJ293">
        <f>Drivers!AJ32</f>
        <v>0</v>
      </c>
      <c r="AK293">
        <f>Drivers!AK32</f>
        <v>0</v>
      </c>
      <c r="AL293">
        <f>Drivers!AL32</f>
        <v>0</v>
      </c>
      <c r="AM293">
        <f>Drivers!AM32</f>
        <v>0</v>
      </c>
      <c r="AN293">
        <f>Drivers!AN32</f>
        <v>0</v>
      </c>
      <c r="AO293">
        <f>Drivers!AO32</f>
        <v>0</v>
      </c>
      <c r="AP293">
        <f>Drivers!AP32</f>
        <v>0</v>
      </c>
      <c r="AQ293">
        <f>Drivers!AQ32</f>
        <v>0</v>
      </c>
      <c r="AR293">
        <f>Drivers!AR32</f>
        <v>0</v>
      </c>
      <c r="AS293">
        <f>Drivers!AS32</f>
        <v>0</v>
      </c>
      <c r="AT293">
        <f>Drivers!AT32</f>
        <v>0</v>
      </c>
      <c r="AU293">
        <f>Drivers!AU32</f>
        <v>0</v>
      </c>
      <c r="AV293">
        <f>Drivers!AV32</f>
        <v>0</v>
      </c>
      <c r="AW293">
        <f>Drivers!AW32</f>
        <v>0</v>
      </c>
      <c r="AX293">
        <f>Drivers!AX32</f>
        <v>-0.45053413841151857</v>
      </c>
      <c r="AY293">
        <f>Drivers!AY32</f>
        <v>-0.78361981799797742</v>
      </c>
      <c r="AZ293">
        <f>Drivers!AZ32</f>
        <v>-1.5276073619631902</v>
      </c>
      <c r="BA293">
        <f>Drivers!BA32</f>
        <v>-2.0015661707126053</v>
      </c>
      <c r="BB293">
        <f>Drivers!BB32</f>
        <v>-1.936601859678782</v>
      </c>
      <c r="BC293">
        <f>Drivers!BC32</f>
        <v>-18.999999999999979</v>
      </c>
      <c r="BD293">
        <f>Drivers!BD32</f>
        <v>13.162790697674437</v>
      </c>
      <c r="BE293">
        <f>Drivers!BE32</f>
        <v>1.814698983580926</v>
      </c>
      <c r="BF293">
        <f>Drivers!BF32</f>
        <v>3.9160649819494573</v>
      </c>
      <c r="BG293">
        <f>Drivers!BG32</f>
        <v>0.5545171339563868</v>
      </c>
      <c r="BH293">
        <f>Drivers!BH32</f>
        <v>1.0864805692391899</v>
      </c>
      <c r="BI293">
        <f>Drivers!BI32</f>
        <v>1.0525000000000002</v>
      </c>
      <c r="BJ293">
        <f>Drivers!BJ32</f>
        <v>-5.9482283825959215E-2</v>
      </c>
      <c r="BK293">
        <f>Drivers!BK32</f>
        <v>-0.11907147628590509</v>
      </c>
      <c r="BL293">
        <f>Drivers!BL32</f>
        <v>-0.43310598111227683</v>
      </c>
      <c r="BM293">
        <f>Drivers!BM32</f>
        <v>1.0837731763432141</v>
      </c>
      <c r="BN293">
        <f>Drivers!BN32</f>
        <v>0.70368924458325099</v>
      </c>
      <c r="BO293">
        <f>Drivers!BO32</f>
        <v>0.21876777251184554</v>
      </c>
      <c r="BP293">
        <f>Drivers!BP32</f>
        <v>2.3852383155946293</v>
      </c>
      <c r="BQ293">
        <f>Drivers!BQ32</f>
        <v>0.29752549197895561</v>
      </c>
      <c r="BR293">
        <f>Drivers!BR32</f>
        <v>1.8070577451879037</v>
      </c>
      <c r="BS293">
        <f>Drivers!BS32</f>
        <v>2.2725151656556331</v>
      </c>
      <c r="BT293">
        <f>Drivers!BT32</f>
        <v>1.014694826054269</v>
      </c>
      <c r="BU293">
        <f>Drivers!BU32</f>
        <v>2.0822905195715613E-2</v>
      </c>
      <c r="BV293">
        <f>Drivers!BV32</f>
        <v>-0.92351020408163198</v>
      </c>
      <c r="BW293">
        <f>Drivers!BW32</f>
        <v>0.36603450734350051</v>
      </c>
      <c r="BX293">
        <f>Drivers!BX32</f>
        <v>1.0172677002408679</v>
      </c>
      <c r="BY293">
        <f>Drivers!BY32</f>
        <v>1.6845640874767112</v>
      </c>
      <c r="BZ293">
        <f>Drivers!BZ32</f>
        <v>28.241728922091532</v>
      </c>
      <c r="CA293">
        <f>Drivers!CA32</f>
        <v>0.38135003479471452</v>
      </c>
      <c r="CB293">
        <f>Drivers!CB32</f>
        <v>0.19329667187999244</v>
      </c>
      <c r="CC293">
        <f>Drivers!CC32</f>
        <v>0.29425194980730107</v>
      </c>
      <c r="CD293">
        <f>Drivers!CD32</f>
        <v>-0.1423858636915134</v>
      </c>
      <c r="CE293">
        <f>Drivers!CE32</f>
        <v>0.22503556270976599</v>
      </c>
      <c r="CF293">
        <f>Drivers!CF32</f>
        <v>0.15357973002456204</v>
      </c>
      <c r="CG293">
        <f>Drivers!CG32</f>
        <v>0.23367028280345625</v>
      </c>
      <c r="CH293">
        <f>Drivers!CH32</f>
        <v>0</v>
      </c>
      <c r="CI293">
        <f>Drivers!CI32</f>
        <v>0</v>
      </c>
      <c r="CJ293">
        <f>Drivers!CJ32</f>
        <v>0</v>
      </c>
      <c r="CK293">
        <f>Drivers!CK32</f>
        <v>0</v>
      </c>
      <c r="CL293">
        <f>Drivers!CL32</f>
        <v>0</v>
      </c>
      <c r="CM293">
        <f>Drivers!CM32</f>
        <v>0</v>
      </c>
      <c r="CN293">
        <f>Drivers!CN32</f>
        <v>0</v>
      </c>
      <c r="CO293">
        <f>Drivers!CO32</f>
        <v>0</v>
      </c>
      <c r="CP293">
        <f>Drivers!CP32</f>
        <v>0</v>
      </c>
      <c r="CQ293">
        <f>Drivers!CQ32</f>
        <v>0</v>
      </c>
      <c r="CR293">
        <f>Drivers!CR32</f>
        <v>0</v>
      </c>
      <c r="CS293">
        <f>Drivers!CS32</f>
        <v>0</v>
      </c>
      <c r="CT293">
        <f>Drivers!CT32</f>
        <v>0</v>
      </c>
      <c r="CU293">
        <f>Drivers!CU32</f>
        <v>0</v>
      </c>
      <c r="CV293">
        <f>Drivers!CV32</f>
        <v>0</v>
      </c>
      <c r="CW293">
        <f>Drivers!CW32</f>
        <v>0</v>
      </c>
      <c r="CX293">
        <f>Drivers!CX32</f>
        <v>0</v>
      </c>
      <c r="CY293">
        <f>Drivers!CY32</f>
        <v>0</v>
      </c>
      <c r="CZ293">
        <f>Drivers!CZ32</f>
        <v>0</v>
      </c>
      <c r="DA293">
        <f>Drivers!DA32</f>
        <v>0</v>
      </c>
      <c r="DB293">
        <f>Drivers!DB32</f>
        <v>0</v>
      </c>
      <c r="DC293">
        <f>Drivers!DC32</f>
        <v>0</v>
      </c>
      <c r="DD293">
        <f>Drivers!DD32</f>
        <v>0</v>
      </c>
      <c r="DE293">
        <f>Drivers!DE32</f>
        <v>0</v>
      </c>
      <c r="DF293">
        <f>Drivers!DF32</f>
        <v>0</v>
      </c>
      <c r="DG293">
        <f>Drivers!DG32</f>
        <v>0</v>
      </c>
      <c r="DH293">
        <f>Drivers!DH32</f>
        <v>0</v>
      </c>
      <c r="DI293">
        <f>Drivers!DI32</f>
        <v>0</v>
      </c>
      <c r="DJ293">
        <f>Drivers!DJ32</f>
        <v>0</v>
      </c>
      <c r="DK293">
        <f>Drivers!DK32</f>
        <v>0</v>
      </c>
      <c r="DL293">
        <f>Drivers!DL32</f>
        <v>0</v>
      </c>
      <c r="DM293">
        <f>Drivers!DM32</f>
        <v>0</v>
      </c>
      <c r="DN293">
        <f>Drivers!DN32</f>
        <v>0</v>
      </c>
      <c r="DO293">
        <f>Drivers!DO32</f>
        <v>0</v>
      </c>
      <c r="DP293">
        <f>Drivers!DP32</f>
        <v>0</v>
      </c>
      <c r="DQ293">
        <f>Drivers!DQ32</f>
        <v>0</v>
      </c>
      <c r="DR293">
        <f>Drivers!DR32</f>
        <v>0.32709919984575375</v>
      </c>
      <c r="DS293">
        <f>Drivers!DS32</f>
        <v>-0.11114339677466245</v>
      </c>
      <c r="DT293">
        <f>Drivers!DT32</f>
        <v>-0.59888852566198092</v>
      </c>
      <c r="DU293">
        <f>Drivers!DU32</f>
        <v>-1.0285248573757129</v>
      </c>
      <c r="DV293">
        <f>Drivers!DV32</f>
        <v>86.242857142857829</v>
      </c>
      <c r="DW293">
        <f>Drivers!DW32</f>
        <v>1.1653839855903092</v>
      </c>
      <c r="DX293">
        <f>Drivers!DX32</f>
        <v>0.13872504537204988</v>
      </c>
      <c r="DY293">
        <f>Drivers!DY32</f>
        <v>0.83092605505196215</v>
      </c>
      <c r="DZ293">
        <f>Drivers!DZ32</f>
        <v>0.73026005585579257</v>
      </c>
      <c r="EA293">
        <f>Drivers!EA32</f>
        <v>0.50482129755790806</v>
      </c>
      <c r="EB293">
        <f>Drivers!EB32</f>
        <v>0.64593418074177156</v>
      </c>
      <c r="EC293">
        <f>Drivers!EC32</f>
        <v>0.12096781147057856</v>
      </c>
      <c r="ED293">
        <f>Drivers!ED32</f>
        <v>0.32850137877188179</v>
      </c>
      <c r="EE293">
        <f>Drivers!EE32</f>
        <v>0.41967813684394839</v>
      </c>
      <c r="EF293">
        <f>Drivers!EF32</f>
        <v>0.29310654652463075</v>
      </c>
      <c r="EG293">
        <f>Drivers!EG32</f>
        <v>0.25843017577779981</v>
      </c>
      <c r="EH293">
        <f>Drivers!EH32</f>
        <v>0.32843324314565581</v>
      </c>
      <c r="EI293">
        <f>Drivers!EI32</f>
        <v>0.16365137671916119</v>
      </c>
      <c r="EJ293">
        <f>Drivers!EJ32</f>
        <v>0.1673669867055112</v>
      </c>
    </row>
    <row r="294" spans="1:140" hidden="1" outlineLevel="1">
      <c r="A294">
        <f>Drivers!A33</f>
        <v>0</v>
      </c>
      <c r="B294">
        <f>Drivers!B33</f>
        <v>0</v>
      </c>
      <c r="C294">
        <f>Drivers!C33</f>
        <v>0</v>
      </c>
      <c r="D294">
        <f>Drivers!D33</f>
        <v>0</v>
      </c>
      <c r="E294">
        <f>Drivers!E33</f>
        <v>0</v>
      </c>
      <c r="F294">
        <f>Drivers!F33</f>
        <v>0</v>
      </c>
      <c r="G294">
        <f>Drivers!G33</f>
        <v>0</v>
      </c>
      <c r="H294">
        <f>Drivers!H33</f>
        <v>0</v>
      </c>
      <c r="I294" t="str">
        <f>Drivers!I33</f>
        <v>EBITDA Margin - in BPs</v>
      </c>
      <c r="J294">
        <f>Drivers!J33</f>
        <v>0</v>
      </c>
      <c r="K294">
        <f>Drivers!K33</f>
        <v>0</v>
      </c>
      <c r="L294">
        <f>Drivers!L33</f>
        <v>0</v>
      </c>
      <c r="M294">
        <f>Drivers!M33</f>
        <v>0</v>
      </c>
      <c r="N294">
        <f>Drivers!N33</f>
        <v>0</v>
      </c>
      <c r="O294">
        <f>Drivers!O33</f>
        <v>0</v>
      </c>
      <c r="P294">
        <f>Drivers!P33</f>
        <v>0</v>
      </c>
      <c r="Q294">
        <f>Drivers!Q33</f>
        <v>0</v>
      </c>
      <c r="R294">
        <f>Drivers!R33</f>
        <v>0</v>
      </c>
      <c r="S294">
        <f>Drivers!S33</f>
        <v>0</v>
      </c>
      <c r="T294">
        <f>Drivers!T33</f>
        <v>0</v>
      </c>
      <c r="U294">
        <f>Drivers!U33</f>
        <v>0</v>
      </c>
      <c r="V294">
        <f>Drivers!V33</f>
        <v>0</v>
      </c>
      <c r="W294">
        <f>Drivers!W33</f>
        <v>0</v>
      </c>
      <c r="X294">
        <f>Drivers!X33</f>
        <v>0</v>
      </c>
      <c r="Y294">
        <f>Drivers!Y33</f>
        <v>0</v>
      </c>
      <c r="Z294">
        <f>Drivers!Z33</f>
        <v>0</v>
      </c>
      <c r="AA294">
        <f>Drivers!AA33</f>
        <v>0</v>
      </c>
      <c r="AB294">
        <f>Drivers!AB33</f>
        <v>0</v>
      </c>
      <c r="AC294">
        <f>Drivers!AC33</f>
        <v>0</v>
      </c>
      <c r="AD294">
        <f>Drivers!AD33</f>
        <v>0</v>
      </c>
      <c r="AE294">
        <f>Drivers!AE33</f>
        <v>0</v>
      </c>
      <c r="AF294">
        <f>Drivers!AF33</f>
        <v>0</v>
      </c>
      <c r="AG294">
        <f>Drivers!AG33</f>
        <v>0</v>
      </c>
      <c r="AH294">
        <f>Drivers!AH33</f>
        <v>0</v>
      </c>
      <c r="AI294">
        <f>Drivers!AI33</f>
        <v>0</v>
      </c>
      <c r="AJ294">
        <f>Drivers!AJ33</f>
        <v>0</v>
      </c>
      <c r="AK294">
        <f>Drivers!AK33</f>
        <v>0</v>
      </c>
      <c r="AL294">
        <f>Drivers!AL33</f>
        <v>0</v>
      </c>
      <c r="AM294">
        <f>Drivers!AM33</f>
        <v>0</v>
      </c>
      <c r="AN294">
        <f>Drivers!AN33</f>
        <v>0</v>
      </c>
      <c r="AO294">
        <f>Drivers!AO33</f>
        <v>0</v>
      </c>
      <c r="AP294">
        <f>Drivers!AP33</f>
        <v>0</v>
      </c>
      <c r="AQ294">
        <f>Drivers!AQ33</f>
        <v>0</v>
      </c>
      <c r="AR294">
        <f>Drivers!AR33</f>
        <v>0</v>
      </c>
      <c r="AS294">
        <f>Drivers!AS33</f>
        <v>0</v>
      </c>
      <c r="AT294">
        <f>Drivers!AT33</f>
        <v>0</v>
      </c>
      <c r="AU294">
        <f>Drivers!AU33</f>
        <v>0</v>
      </c>
      <c r="AV294">
        <f>Drivers!AV33</f>
        <v>0</v>
      </c>
      <c r="AW294">
        <f>Drivers!AW33</f>
        <v>0</v>
      </c>
      <c r="AX294">
        <f>Drivers!AX33</f>
        <v>5632.8370412602544</v>
      </c>
      <c r="AY294">
        <f>Drivers!AY33</f>
        <v>1904.034277200378</v>
      </c>
      <c r="AZ294">
        <f>Drivers!AZ33</f>
        <v>1196.0375191386388</v>
      </c>
      <c r="BA294">
        <f>Drivers!BA33</f>
        <v>4050.7601896916713</v>
      </c>
      <c r="BB294">
        <f>Drivers!BB33</f>
        <v>3203.1100640277909</v>
      </c>
      <c r="BC294">
        <f>Drivers!BC33</f>
        <v>2722.8424599743084</v>
      </c>
      <c r="BD294">
        <f>Drivers!BD33</f>
        <v>1603.8803404817111</v>
      </c>
      <c r="BE294">
        <f>Drivers!BE33</f>
        <v>473.8144521403284</v>
      </c>
      <c r="BF294">
        <f>Drivers!BF33</f>
        <v>1401.5680616825582</v>
      </c>
      <c r="BG294">
        <f>Drivers!BG33</f>
        <v>-274.37873551843296</v>
      </c>
      <c r="BH294">
        <f>Drivers!BH33</f>
        <v>471.43969281170041</v>
      </c>
      <c r="BI294">
        <f>Drivers!BI33</f>
        <v>342.04234963651743</v>
      </c>
      <c r="BJ294">
        <f>Drivers!BJ33</f>
        <v>-1070.8463476483078</v>
      </c>
      <c r="BK294">
        <f>Drivers!BK33</f>
        <v>-1032.418019705945</v>
      </c>
      <c r="BL294">
        <f>Drivers!BL33</f>
        <v>-1578.1308838241287</v>
      </c>
      <c r="BM294">
        <f>Drivers!BM33</f>
        <v>486.91613186514132</v>
      </c>
      <c r="BN294">
        <f>Drivers!BN33</f>
        <v>2.8372539175619549</v>
      </c>
      <c r="BO294">
        <f>Drivers!BO33</f>
        <v>-307.0948502084986</v>
      </c>
      <c r="BP294">
        <f>Drivers!BP33</f>
        <v>839.78299768475438</v>
      </c>
      <c r="BQ294">
        <f>Drivers!BQ33</f>
        <v>-475.03837908757453</v>
      </c>
      <c r="BR294">
        <f>Drivers!BR33</f>
        <v>189.83156370607517</v>
      </c>
      <c r="BS294">
        <f>Drivers!BS33</f>
        <v>411.25925360582238</v>
      </c>
      <c r="BT294">
        <f>Drivers!BT33</f>
        <v>17.083767568615016</v>
      </c>
      <c r="BU294">
        <f>Drivers!BU33</f>
        <v>-959.67451349097064</v>
      </c>
      <c r="BV294">
        <f>Drivers!BV33</f>
        <v>-1406.6423018735072</v>
      </c>
      <c r="BW294">
        <f>Drivers!BW33</f>
        <v>150.64038987980129</v>
      </c>
      <c r="BX294">
        <f>Drivers!BX33</f>
        <v>980.01973117137982</v>
      </c>
      <c r="BY294">
        <f>Drivers!BY33</f>
        <v>1201.2559243224953</v>
      </c>
      <c r="BZ294">
        <f>Drivers!BZ33</f>
        <v>2128.8784923706621</v>
      </c>
      <c r="CA294">
        <f>Drivers!CA33</f>
        <v>108.66834483556353</v>
      </c>
      <c r="CB294">
        <f>Drivers!CB33</f>
        <v>-129.95793158663116</v>
      </c>
      <c r="CC294">
        <f>Drivers!CC33</f>
        <v>104.42823333167262</v>
      </c>
      <c r="CD294">
        <f>Drivers!CD33</f>
        <v>-664.20316814052217</v>
      </c>
      <c r="CE294">
        <f>Drivers!CE33</f>
        <v>-4.2331720899935199</v>
      </c>
      <c r="CF294">
        <f>Drivers!CF33</f>
        <v>-149.1740679255102</v>
      </c>
      <c r="CG294">
        <f>Drivers!CG33</f>
        <v>32.378034239231582</v>
      </c>
      <c r="CH294">
        <f>Drivers!CH33</f>
        <v>0</v>
      </c>
      <c r="CI294">
        <f>Drivers!CI33</f>
        <v>0</v>
      </c>
      <c r="CJ294">
        <f>Drivers!CJ33</f>
        <v>0</v>
      </c>
      <c r="CK294">
        <f>Drivers!CK33</f>
        <v>0</v>
      </c>
      <c r="CL294">
        <f>Drivers!CL33</f>
        <v>0</v>
      </c>
      <c r="CM294">
        <f>Drivers!CM33</f>
        <v>0</v>
      </c>
      <c r="CN294">
        <f>Drivers!CN33</f>
        <v>0</v>
      </c>
      <c r="CO294">
        <f>Drivers!CO33</f>
        <v>0</v>
      </c>
      <c r="CP294">
        <f>Drivers!CP33</f>
        <v>0</v>
      </c>
      <c r="CQ294">
        <f>Drivers!CQ33</f>
        <v>0</v>
      </c>
      <c r="CR294">
        <f>Drivers!CR33</f>
        <v>0</v>
      </c>
      <c r="CS294">
        <f>Drivers!CS33</f>
        <v>0</v>
      </c>
      <c r="CT294">
        <f>Drivers!CT33</f>
        <v>0</v>
      </c>
      <c r="CU294">
        <f>Drivers!CU33</f>
        <v>0</v>
      </c>
      <c r="CV294">
        <f>Drivers!CV33</f>
        <v>0</v>
      </c>
      <c r="CW294">
        <f>Drivers!CW33</f>
        <v>0</v>
      </c>
      <c r="CX294">
        <f>Drivers!CX33</f>
        <v>0</v>
      </c>
      <c r="CY294">
        <f>Drivers!CY33</f>
        <v>0</v>
      </c>
      <c r="CZ294">
        <f>Drivers!CZ33</f>
        <v>0</v>
      </c>
      <c r="DA294">
        <f>Drivers!DA33</f>
        <v>0</v>
      </c>
      <c r="DB294">
        <f>Drivers!DB33</f>
        <v>0</v>
      </c>
      <c r="DC294">
        <f>Drivers!DC33</f>
        <v>0</v>
      </c>
      <c r="DD294">
        <f>Drivers!DD33</f>
        <v>0</v>
      </c>
      <c r="DE294">
        <f>Drivers!DE33</f>
        <v>0</v>
      </c>
      <c r="DF294">
        <f>Drivers!DF33</f>
        <v>0</v>
      </c>
      <c r="DG294">
        <f>Drivers!DG33</f>
        <v>0</v>
      </c>
      <c r="DH294">
        <f>Drivers!DH33</f>
        <v>0</v>
      </c>
      <c r="DI294">
        <f>Drivers!DI33</f>
        <v>0</v>
      </c>
      <c r="DJ294">
        <f>Drivers!DJ33</f>
        <v>0</v>
      </c>
      <c r="DK294">
        <f>Drivers!DK33</f>
        <v>0</v>
      </c>
      <c r="DL294">
        <f>Drivers!DL33</f>
        <v>0</v>
      </c>
      <c r="DM294">
        <f>Drivers!DM33</f>
        <v>0</v>
      </c>
      <c r="DN294">
        <f>Drivers!DN33</f>
        <v>0</v>
      </c>
      <c r="DO294">
        <f>Drivers!DO33</f>
        <v>0</v>
      </c>
      <c r="DP294">
        <f>Drivers!DP33</f>
        <v>0</v>
      </c>
      <c r="DQ294">
        <f>Drivers!DQ33</f>
        <v>0</v>
      </c>
      <c r="DR294">
        <f>Drivers!DR33</f>
        <v>4812.763352955807</v>
      </c>
      <c r="DS294">
        <f>Drivers!DS33</f>
        <v>7821.337123440655</v>
      </c>
      <c r="DT294">
        <f>Drivers!DT33</f>
        <v>8745.0097395505891</v>
      </c>
      <c r="DU294">
        <f>Drivers!DU33</f>
        <v>2851.9658789602026</v>
      </c>
      <c r="DV294">
        <f>Drivers!DV33</f>
        <v>1803.1698030742227</v>
      </c>
      <c r="DW294">
        <f>Drivers!DW33</f>
        <v>414.29347386596316</v>
      </c>
      <c r="DX294">
        <f>Drivers!DX33</f>
        <v>-738.85061075926683</v>
      </c>
      <c r="DY294">
        <f>Drivers!DY33</f>
        <v>167.46372805281183</v>
      </c>
      <c r="DZ294">
        <f>Drivers!DZ33</f>
        <v>-360.55044722946349</v>
      </c>
      <c r="EA294">
        <f>Drivers!EA33</f>
        <v>364.44598324074735</v>
      </c>
      <c r="EB294">
        <f>Drivers!EB33</f>
        <v>498.69332445416859</v>
      </c>
      <c r="EC294">
        <f>Drivers!EC33</f>
        <v>-183.9991347105549</v>
      </c>
      <c r="ED294">
        <f>Drivers!ED33</f>
        <v>262.59575135661186</v>
      </c>
      <c r="EE294">
        <f>Drivers!EE33</f>
        <v>519.72073183782607</v>
      </c>
      <c r="EF294">
        <f>Drivers!EF33</f>
        <v>377.14880807252217</v>
      </c>
      <c r="EG294">
        <f>Drivers!EG33</f>
        <v>361.96102905286966</v>
      </c>
      <c r="EH294">
        <f>Drivers!EH33</f>
        <v>647.51245798612581</v>
      </c>
      <c r="EI294">
        <f>Drivers!EI33</f>
        <v>222.13655054247937</v>
      </c>
      <c r="EJ294">
        <f>Drivers!EJ33</f>
        <v>264.91682721647646</v>
      </c>
    </row>
    <row r="295" spans="1:140" hidden="1" outlineLevel="1">
      <c r="A295">
        <f>Drivers!A34</f>
        <v>0</v>
      </c>
      <c r="B295">
        <f>Drivers!B34</f>
        <v>0</v>
      </c>
      <c r="C295">
        <f>Drivers!C34</f>
        <v>0</v>
      </c>
      <c r="D295">
        <f>Drivers!D34</f>
        <v>0</v>
      </c>
      <c r="E295">
        <f>Drivers!E34</f>
        <v>0</v>
      </c>
      <c r="F295">
        <f>Drivers!F34</f>
        <v>0</v>
      </c>
      <c r="G295">
        <f>Drivers!G34</f>
        <v>0</v>
      </c>
      <c r="H295">
        <f>Drivers!H34</f>
        <v>0</v>
      </c>
      <c r="I295">
        <f>Drivers!I34</f>
        <v>0</v>
      </c>
      <c r="J295">
        <f>Drivers!J34</f>
        <v>0</v>
      </c>
      <c r="K295">
        <f>Drivers!K34</f>
        <v>0</v>
      </c>
      <c r="L295">
        <f>Drivers!L34</f>
        <v>0</v>
      </c>
      <c r="M295">
        <f>Drivers!M34</f>
        <v>0</v>
      </c>
      <c r="N295">
        <f>Drivers!N34</f>
        <v>0</v>
      </c>
      <c r="O295">
        <f>Drivers!O34</f>
        <v>0</v>
      </c>
      <c r="P295">
        <f>Drivers!P34</f>
        <v>0</v>
      </c>
      <c r="Q295">
        <f>Drivers!Q34</f>
        <v>0</v>
      </c>
      <c r="R295">
        <f>Drivers!R34</f>
        <v>0</v>
      </c>
      <c r="S295">
        <f>Drivers!S34</f>
        <v>0</v>
      </c>
      <c r="T295">
        <f>Drivers!T34</f>
        <v>0</v>
      </c>
      <c r="U295">
        <f>Drivers!U34</f>
        <v>0</v>
      </c>
      <c r="V295">
        <f>Drivers!V34</f>
        <v>0</v>
      </c>
      <c r="W295">
        <f>Drivers!W34</f>
        <v>0</v>
      </c>
      <c r="X295">
        <f>Drivers!X34</f>
        <v>0</v>
      </c>
      <c r="Y295">
        <f>Drivers!Y34</f>
        <v>0</v>
      </c>
      <c r="Z295">
        <f>Drivers!Z34</f>
        <v>0</v>
      </c>
      <c r="AA295">
        <f>Drivers!AA34</f>
        <v>0</v>
      </c>
      <c r="AB295">
        <f>Drivers!AB34</f>
        <v>0</v>
      </c>
      <c r="AC295">
        <f>Drivers!AC34</f>
        <v>0</v>
      </c>
      <c r="AD295">
        <f>Drivers!AD34</f>
        <v>0</v>
      </c>
      <c r="AE295">
        <f>Drivers!AE34</f>
        <v>0</v>
      </c>
      <c r="AF295">
        <f>Drivers!AF34</f>
        <v>0</v>
      </c>
      <c r="AG295">
        <f>Drivers!AG34</f>
        <v>0</v>
      </c>
      <c r="AH295">
        <f>Drivers!AH34</f>
        <v>0</v>
      </c>
      <c r="AI295">
        <f>Drivers!AI34</f>
        <v>0</v>
      </c>
      <c r="AJ295">
        <f>Drivers!AJ34</f>
        <v>0</v>
      </c>
      <c r="AK295">
        <f>Drivers!AK34</f>
        <v>0</v>
      </c>
      <c r="AL295">
        <f>Drivers!AL34</f>
        <v>0</v>
      </c>
      <c r="AM295">
        <f>Drivers!AM34</f>
        <v>0</v>
      </c>
      <c r="AN295">
        <f>Drivers!AN34</f>
        <v>0</v>
      </c>
      <c r="AO295">
        <f>Drivers!AO34</f>
        <v>0</v>
      </c>
      <c r="AP295">
        <f>Drivers!AP34</f>
        <v>0</v>
      </c>
      <c r="AQ295">
        <f>Drivers!AQ34</f>
        <v>0</v>
      </c>
      <c r="AR295">
        <f>Drivers!AR34</f>
        <v>0</v>
      </c>
      <c r="AS295">
        <f>Drivers!AS34</f>
        <v>0</v>
      </c>
      <c r="AT295">
        <f>Drivers!AT34</f>
        <v>0</v>
      </c>
      <c r="AU295">
        <f>Drivers!AU34</f>
        <v>0</v>
      </c>
      <c r="AV295">
        <f>Drivers!AV34</f>
        <v>0</v>
      </c>
      <c r="AW295">
        <f>Drivers!AW34</f>
        <v>0</v>
      </c>
      <c r="AX295">
        <f>Drivers!AX34</f>
        <v>0</v>
      </c>
      <c r="AY295">
        <f>Drivers!AY34</f>
        <v>0</v>
      </c>
      <c r="AZ295">
        <f>Drivers!AZ34</f>
        <v>0</v>
      </c>
      <c r="BA295">
        <f>Drivers!BA34</f>
        <v>0</v>
      </c>
      <c r="BB295">
        <f>Drivers!BB34</f>
        <v>0</v>
      </c>
      <c r="BC295">
        <f>Drivers!BC34</f>
        <v>0</v>
      </c>
      <c r="BD295">
        <f>Drivers!BD34</f>
        <v>0</v>
      </c>
      <c r="BE295">
        <f>Drivers!BE34</f>
        <v>0</v>
      </c>
      <c r="BF295">
        <f>Drivers!BF34</f>
        <v>0</v>
      </c>
      <c r="BG295">
        <f>Drivers!BG34</f>
        <v>0</v>
      </c>
      <c r="BH295">
        <f>Drivers!BH34</f>
        <v>0</v>
      </c>
      <c r="BI295">
        <f>Drivers!BI34</f>
        <v>0</v>
      </c>
      <c r="BJ295">
        <f>Drivers!BJ34</f>
        <v>0</v>
      </c>
      <c r="BK295">
        <f>Drivers!BK34</f>
        <v>0</v>
      </c>
      <c r="BL295">
        <f>Drivers!BL34</f>
        <v>0</v>
      </c>
      <c r="BM295">
        <f>Drivers!BM34</f>
        <v>0</v>
      </c>
      <c r="BN295">
        <f>Drivers!BN34</f>
        <v>0</v>
      </c>
      <c r="BO295">
        <f>Drivers!BO34</f>
        <v>0</v>
      </c>
      <c r="BP295">
        <f>Drivers!BP34</f>
        <v>0</v>
      </c>
      <c r="BQ295">
        <f>Drivers!BQ34</f>
        <v>0</v>
      </c>
      <c r="BR295">
        <f>Drivers!BR34</f>
        <v>0</v>
      </c>
      <c r="BS295">
        <f>Drivers!BS34</f>
        <v>0</v>
      </c>
      <c r="BT295">
        <f>Drivers!BT34</f>
        <v>0</v>
      </c>
      <c r="BU295">
        <f>Drivers!BU34</f>
        <v>0</v>
      </c>
      <c r="BV295">
        <f>Drivers!BV34</f>
        <v>0</v>
      </c>
      <c r="BW295">
        <f>Drivers!BW34</f>
        <v>0</v>
      </c>
      <c r="BX295">
        <f>Drivers!BX34</f>
        <v>0</v>
      </c>
      <c r="BY295">
        <f>Drivers!BY34</f>
        <v>0</v>
      </c>
      <c r="BZ295">
        <f>Drivers!BZ34</f>
        <v>0</v>
      </c>
      <c r="CA295">
        <f>Drivers!CA34</f>
        <v>0</v>
      </c>
      <c r="CB295">
        <f>Drivers!CB34</f>
        <v>0</v>
      </c>
      <c r="CC295">
        <f>Drivers!CC34</f>
        <v>0</v>
      </c>
      <c r="CD295">
        <f>Drivers!CD34</f>
        <v>0</v>
      </c>
      <c r="CE295">
        <f>Drivers!CE34</f>
        <v>0</v>
      </c>
      <c r="CF295">
        <f>Drivers!CF34</f>
        <v>0</v>
      </c>
      <c r="CG295">
        <f>Drivers!CG34</f>
        <v>0</v>
      </c>
      <c r="CH295">
        <f>Drivers!CH34</f>
        <v>0</v>
      </c>
      <c r="CI295">
        <f>Drivers!CI34</f>
        <v>0</v>
      </c>
      <c r="CJ295">
        <f>Drivers!CJ34</f>
        <v>0</v>
      </c>
      <c r="CK295">
        <f>Drivers!CK34</f>
        <v>0</v>
      </c>
      <c r="CL295">
        <f>Drivers!CL34</f>
        <v>0</v>
      </c>
      <c r="CM295">
        <f>Drivers!CM34</f>
        <v>0</v>
      </c>
      <c r="CN295">
        <f>Drivers!CN34</f>
        <v>0</v>
      </c>
      <c r="CO295">
        <f>Drivers!CO34</f>
        <v>0</v>
      </c>
      <c r="CP295">
        <f>Drivers!CP34</f>
        <v>0</v>
      </c>
      <c r="CQ295">
        <f>Drivers!CQ34</f>
        <v>0</v>
      </c>
      <c r="CR295">
        <f>Drivers!CR34</f>
        <v>0</v>
      </c>
      <c r="CS295">
        <f>Drivers!CS34</f>
        <v>0</v>
      </c>
      <c r="CT295">
        <f>Drivers!CT34</f>
        <v>0</v>
      </c>
      <c r="CU295">
        <f>Drivers!CU34</f>
        <v>0</v>
      </c>
      <c r="CV295">
        <f>Drivers!CV34</f>
        <v>0</v>
      </c>
      <c r="CW295">
        <f>Drivers!CW34</f>
        <v>0</v>
      </c>
      <c r="CX295">
        <f>Drivers!CX34</f>
        <v>0</v>
      </c>
      <c r="CY295">
        <f>Drivers!CY34</f>
        <v>0</v>
      </c>
      <c r="CZ295">
        <f>Drivers!CZ34</f>
        <v>0</v>
      </c>
      <c r="DA295">
        <f>Drivers!DA34</f>
        <v>0</v>
      </c>
      <c r="DB295">
        <f>Drivers!DB34</f>
        <v>0</v>
      </c>
      <c r="DC295">
        <f>Drivers!DC34</f>
        <v>0</v>
      </c>
      <c r="DD295">
        <f>Drivers!DD34</f>
        <v>0</v>
      </c>
      <c r="DE295">
        <f>Drivers!DE34</f>
        <v>0</v>
      </c>
      <c r="DF295">
        <f>Drivers!DF34</f>
        <v>0</v>
      </c>
      <c r="DG295">
        <f>Drivers!DG34</f>
        <v>0</v>
      </c>
      <c r="DH295">
        <f>Drivers!DH34</f>
        <v>0</v>
      </c>
      <c r="DI295">
        <f>Drivers!DI34</f>
        <v>0</v>
      </c>
      <c r="DJ295">
        <f>Drivers!DJ34</f>
        <v>0</v>
      </c>
      <c r="DK295">
        <f>Drivers!DK34</f>
        <v>0</v>
      </c>
      <c r="DL295">
        <f>Drivers!DL34</f>
        <v>0</v>
      </c>
      <c r="DM295">
        <f>Drivers!DM34</f>
        <v>0</v>
      </c>
      <c r="DN295">
        <f>Drivers!DN34</f>
        <v>0</v>
      </c>
      <c r="DO295">
        <f>Drivers!DO34</f>
        <v>0</v>
      </c>
      <c r="DP295">
        <f>Drivers!DP34</f>
        <v>0</v>
      </c>
      <c r="DQ295">
        <f>Drivers!DQ34</f>
        <v>0</v>
      </c>
      <c r="DR295">
        <f>Drivers!DR34</f>
        <v>0</v>
      </c>
      <c r="DS295">
        <f>Drivers!DS34</f>
        <v>0</v>
      </c>
      <c r="DT295">
        <f>Drivers!DT34</f>
        <v>0</v>
      </c>
      <c r="DU295">
        <f>Drivers!DU34</f>
        <v>0</v>
      </c>
      <c r="DV295">
        <f>Drivers!DV34</f>
        <v>0</v>
      </c>
      <c r="DW295">
        <f>Drivers!DW34</f>
        <v>0</v>
      </c>
      <c r="DX295">
        <f>Drivers!DX34</f>
        <v>0</v>
      </c>
      <c r="DY295">
        <f>Drivers!DY34</f>
        <v>0</v>
      </c>
      <c r="DZ295">
        <f>Drivers!DZ34</f>
        <v>0</v>
      </c>
      <c r="EA295">
        <f>Drivers!EA34</f>
        <v>0</v>
      </c>
      <c r="EB295">
        <f>Drivers!EB34</f>
        <v>0</v>
      </c>
      <c r="EC295">
        <f>Drivers!EC34</f>
        <v>0</v>
      </c>
      <c r="ED295">
        <f>Drivers!ED34</f>
        <v>0</v>
      </c>
      <c r="EE295">
        <f>Drivers!EE34</f>
        <v>0</v>
      </c>
      <c r="EF295">
        <f>Drivers!EF34</f>
        <v>0</v>
      </c>
      <c r="EG295">
        <f>Drivers!EG34</f>
        <v>0</v>
      </c>
      <c r="EH295">
        <f>Drivers!EH34</f>
        <v>0</v>
      </c>
      <c r="EI295">
        <f>Drivers!EI34</f>
        <v>0</v>
      </c>
      <c r="EJ295">
        <f>Drivers!EJ34</f>
        <v>0</v>
      </c>
    </row>
    <row r="296" spans="1:140" hidden="1" outlineLevel="1">
      <c r="A296">
        <f>Drivers!A649</f>
        <v>0</v>
      </c>
      <c r="B296">
        <f>Drivers!B649</f>
        <v>0</v>
      </c>
      <c r="C296">
        <f>Drivers!C649</f>
        <v>0</v>
      </c>
      <c r="D296">
        <f>Drivers!D649</f>
        <v>0</v>
      </c>
      <c r="E296">
        <f>Drivers!E649</f>
        <v>0</v>
      </c>
      <c r="F296">
        <f>Drivers!F649</f>
        <v>0</v>
      </c>
      <c r="G296">
        <f>Drivers!G649</f>
        <v>0</v>
      </c>
      <c r="H296">
        <f>Drivers!H649</f>
        <v>0</v>
      </c>
      <c r="I296" t="str">
        <f>Drivers!I649</f>
        <v>Proforma Calc</v>
      </c>
      <c r="J296">
        <f>Drivers!J649</f>
        <v>0</v>
      </c>
      <c r="K296">
        <f>Drivers!K649</f>
        <v>0</v>
      </c>
      <c r="L296">
        <f>Drivers!L649</f>
        <v>0</v>
      </c>
      <c r="M296">
        <f>Drivers!M649</f>
        <v>0</v>
      </c>
      <c r="N296">
        <f>Drivers!N649</f>
        <v>0</v>
      </c>
      <c r="O296">
        <f>Drivers!O649</f>
        <v>0</v>
      </c>
      <c r="P296">
        <f>Drivers!P649</f>
        <v>0</v>
      </c>
      <c r="Q296">
        <f>Drivers!Q649</f>
        <v>0</v>
      </c>
      <c r="R296">
        <f>Drivers!R649</f>
        <v>0</v>
      </c>
      <c r="S296">
        <f>Drivers!S649</f>
        <v>0</v>
      </c>
      <c r="T296">
        <f>Drivers!T649</f>
        <v>0</v>
      </c>
      <c r="U296">
        <f>Drivers!U649</f>
        <v>0</v>
      </c>
      <c r="V296">
        <f>Drivers!V649</f>
        <v>0</v>
      </c>
      <c r="W296">
        <f>Drivers!W649</f>
        <v>0</v>
      </c>
      <c r="X296">
        <f>Drivers!X649</f>
        <v>0</v>
      </c>
      <c r="Y296">
        <f>Drivers!Y649</f>
        <v>0</v>
      </c>
      <c r="Z296">
        <f>Drivers!Z649</f>
        <v>0</v>
      </c>
      <c r="AA296">
        <f>Drivers!AA649</f>
        <v>0</v>
      </c>
      <c r="AB296">
        <f>Drivers!AB649</f>
        <v>0</v>
      </c>
      <c r="AC296">
        <f>Drivers!AC649</f>
        <v>0</v>
      </c>
      <c r="AD296">
        <f>Drivers!AD649</f>
        <v>0</v>
      </c>
      <c r="AE296">
        <f>Drivers!AE649</f>
        <v>0</v>
      </c>
      <c r="AF296">
        <f>Drivers!AF649</f>
        <v>0</v>
      </c>
      <c r="AG296">
        <f>Drivers!AG649</f>
        <v>0</v>
      </c>
      <c r="AH296">
        <f>Drivers!AH649</f>
        <v>0</v>
      </c>
      <c r="AI296">
        <f>Drivers!AI649</f>
        <v>0</v>
      </c>
      <c r="AJ296">
        <f>Drivers!AJ649</f>
        <v>0</v>
      </c>
      <c r="AK296">
        <f>Drivers!AK649</f>
        <v>0</v>
      </c>
      <c r="AL296">
        <f>Drivers!AL649</f>
        <v>0</v>
      </c>
      <c r="AM296">
        <f>Drivers!AM649</f>
        <v>0</v>
      </c>
      <c r="AN296">
        <f>Drivers!AN649</f>
        <v>0</v>
      </c>
      <c r="AO296">
        <f>Drivers!AO649</f>
        <v>0</v>
      </c>
      <c r="AP296">
        <f>Drivers!AP649</f>
        <v>0</v>
      </c>
      <c r="AQ296">
        <f>Drivers!AQ649</f>
        <v>0</v>
      </c>
      <c r="AR296">
        <f>Drivers!AR649</f>
        <v>0</v>
      </c>
      <c r="AS296">
        <f>Drivers!AS649</f>
        <v>0</v>
      </c>
      <c r="AT296">
        <f>Drivers!AT649</f>
        <v>0</v>
      </c>
      <c r="AU296">
        <f>Drivers!AU649</f>
        <v>0</v>
      </c>
      <c r="AV296">
        <f>Drivers!AV649</f>
        <v>0</v>
      </c>
      <c r="AW296">
        <f>Drivers!AW649</f>
        <v>0</v>
      </c>
      <c r="AX296">
        <f>Drivers!AX649</f>
        <v>0</v>
      </c>
      <c r="AY296">
        <f>Drivers!AY649</f>
        <v>0</v>
      </c>
      <c r="AZ296">
        <f>Drivers!AZ649</f>
        <v>0</v>
      </c>
      <c r="BA296">
        <f>Drivers!BA649</f>
        <v>0</v>
      </c>
      <c r="BB296">
        <f>Drivers!BB649</f>
        <v>0</v>
      </c>
      <c r="BC296">
        <f>Drivers!BC649</f>
        <v>0</v>
      </c>
      <c r="BD296">
        <f>Drivers!BD649</f>
        <v>0</v>
      </c>
      <c r="BE296">
        <f>Drivers!BE649</f>
        <v>0</v>
      </c>
      <c r="BF296">
        <f>Drivers!BF649</f>
        <v>0</v>
      </c>
      <c r="BG296">
        <f>Drivers!BG649</f>
        <v>0</v>
      </c>
      <c r="BH296">
        <f>Drivers!BH649</f>
        <v>0</v>
      </c>
      <c r="BI296">
        <f>Drivers!BI649</f>
        <v>0</v>
      </c>
      <c r="BJ296">
        <f>Drivers!BJ649</f>
        <v>0</v>
      </c>
      <c r="BK296">
        <f>Drivers!BK649</f>
        <v>0</v>
      </c>
      <c r="BL296">
        <f>Drivers!BL649</f>
        <v>0</v>
      </c>
      <c r="BM296">
        <f>Drivers!BM649</f>
        <v>0</v>
      </c>
      <c r="BN296">
        <f>Drivers!BN649</f>
        <v>0</v>
      </c>
      <c r="BO296">
        <f>Drivers!BO649</f>
        <v>0</v>
      </c>
      <c r="BP296">
        <f>Drivers!BP649</f>
        <v>0</v>
      </c>
      <c r="BQ296">
        <f>Drivers!BQ649</f>
        <v>0</v>
      </c>
      <c r="BR296">
        <f>Drivers!BR649</f>
        <v>0</v>
      </c>
      <c r="BS296">
        <f>Drivers!BS649</f>
        <v>0</v>
      </c>
      <c r="BT296">
        <f>Drivers!BT649</f>
        <v>0</v>
      </c>
      <c r="BU296">
        <f>Drivers!BU649</f>
        <v>0</v>
      </c>
      <c r="BV296">
        <f>Drivers!BV649</f>
        <v>0</v>
      </c>
      <c r="BW296">
        <f>Drivers!BW649</f>
        <v>0</v>
      </c>
      <c r="BX296">
        <f>Drivers!BX649</f>
        <v>0</v>
      </c>
      <c r="BY296">
        <f>Drivers!BY649</f>
        <v>0</v>
      </c>
      <c r="BZ296">
        <f>Drivers!BZ649</f>
        <v>0</v>
      </c>
      <c r="CA296">
        <f>Drivers!CA649</f>
        <v>0</v>
      </c>
      <c r="CB296">
        <f>Drivers!CB649</f>
        <v>0</v>
      </c>
      <c r="CC296">
        <f>Drivers!CC649</f>
        <v>0</v>
      </c>
      <c r="CD296">
        <f>Drivers!CD649</f>
        <v>0</v>
      </c>
      <c r="CE296">
        <f>Drivers!CE649</f>
        <v>0</v>
      </c>
      <c r="CF296">
        <f>Drivers!CF649</f>
        <v>0</v>
      </c>
      <c r="CG296">
        <f>Drivers!CG649</f>
        <v>0</v>
      </c>
      <c r="CH296">
        <f>Drivers!CH649</f>
        <v>0</v>
      </c>
      <c r="CI296">
        <f>Drivers!CI649</f>
        <v>0</v>
      </c>
      <c r="CJ296">
        <f>Drivers!CJ649</f>
        <v>0</v>
      </c>
      <c r="CK296">
        <f>Drivers!CK649</f>
        <v>0</v>
      </c>
      <c r="CL296">
        <f>Drivers!CL649</f>
        <v>0</v>
      </c>
      <c r="CM296">
        <f>Drivers!CM649</f>
        <v>0</v>
      </c>
      <c r="CN296">
        <f>Drivers!CN649</f>
        <v>0</v>
      </c>
      <c r="CO296">
        <f>Drivers!CO649</f>
        <v>0</v>
      </c>
      <c r="CP296">
        <f>Drivers!CP649</f>
        <v>0</v>
      </c>
      <c r="CQ296">
        <f>Drivers!CQ649</f>
        <v>0</v>
      </c>
      <c r="CR296">
        <f>Drivers!CR649</f>
        <v>0</v>
      </c>
      <c r="CS296">
        <f>Drivers!CS649</f>
        <v>0</v>
      </c>
      <c r="CT296">
        <f>Drivers!CT649</f>
        <v>0</v>
      </c>
      <c r="CU296">
        <f>Drivers!CU649</f>
        <v>0</v>
      </c>
      <c r="CV296">
        <f>Drivers!CV649</f>
        <v>0</v>
      </c>
      <c r="CW296">
        <f>Drivers!CW649</f>
        <v>0</v>
      </c>
      <c r="CX296">
        <f>Drivers!CX649</f>
        <v>0</v>
      </c>
      <c r="CY296">
        <f>Drivers!CY649</f>
        <v>0</v>
      </c>
      <c r="CZ296">
        <f>Drivers!CZ649</f>
        <v>0</v>
      </c>
      <c r="DA296">
        <f>Drivers!DA649</f>
        <v>0</v>
      </c>
      <c r="DB296">
        <f>Drivers!DB649</f>
        <v>0</v>
      </c>
      <c r="DC296">
        <f>Drivers!DC649</f>
        <v>0</v>
      </c>
      <c r="DD296">
        <f>Drivers!DD649</f>
        <v>0</v>
      </c>
      <c r="DE296">
        <f>Drivers!DE649</f>
        <v>0</v>
      </c>
      <c r="DF296">
        <f>Drivers!DF649</f>
        <v>0</v>
      </c>
      <c r="DG296">
        <f>Drivers!DG649</f>
        <v>0</v>
      </c>
      <c r="DH296">
        <f>Drivers!DH649</f>
        <v>0</v>
      </c>
      <c r="DI296">
        <f>Drivers!DI649</f>
        <v>0</v>
      </c>
      <c r="DJ296">
        <f>Drivers!DJ649</f>
        <v>0</v>
      </c>
      <c r="DK296">
        <f>Drivers!DK649</f>
        <v>0</v>
      </c>
      <c r="DL296">
        <f>Drivers!DL649</f>
        <v>0</v>
      </c>
      <c r="DM296">
        <f>Drivers!DM649</f>
        <v>0</v>
      </c>
      <c r="DN296">
        <f>Drivers!DN649</f>
        <v>0</v>
      </c>
      <c r="DO296">
        <f>Drivers!DO649</f>
        <v>0</v>
      </c>
      <c r="DP296">
        <f>Drivers!DP649</f>
        <v>0</v>
      </c>
      <c r="DQ296">
        <f>Drivers!DQ649</f>
        <v>0</v>
      </c>
      <c r="DR296">
        <f>Drivers!DR649</f>
        <v>0</v>
      </c>
      <c r="DS296">
        <f>Drivers!DS649</f>
        <v>0</v>
      </c>
      <c r="DT296">
        <f>Drivers!DT649</f>
        <v>0</v>
      </c>
      <c r="DU296">
        <f>Drivers!DU649</f>
        <v>0</v>
      </c>
      <c r="DV296">
        <f>Drivers!DV649</f>
        <v>0</v>
      </c>
      <c r="DW296">
        <f>Drivers!DW649</f>
        <v>0</v>
      </c>
      <c r="DX296">
        <f>Drivers!DX649</f>
        <v>0</v>
      </c>
      <c r="DY296">
        <f>Drivers!DY649</f>
        <v>0</v>
      </c>
      <c r="DZ296">
        <f>Drivers!DZ649</f>
        <v>0</v>
      </c>
      <c r="EA296">
        <f>Drivers!EA649</f>
        <v>0</v>
      </c>
      <c r="EB296">
        <f>Drivers!EB649</f>
        <v>0</v>
      </c>
      <c r="EC296">
        <f>Drivers!EC649</f>
        <v>0</v>
      </c>
      <c r="ED296">
        <f>Drivers!ED649</f>
        <v>0</v>
      </c>
      <c r="EE296">
        <f>Drivers!EE649</f>
        <v>0</v>
      </c>
      <c r="EF296">
        <f>Drivers!EF649</f>
        <v>0</v>
      </c>
      <c r="EG296">
        <f>Drivers!EG649</f>
        <v>0</v>
      </c>
      <c r="EH296">
        <f>Drivers!EH649</f>
        <v>0</v>
      </c>
      <c r="EI296">
        <f>Drivers!EI649</f>
        <v>0</v>
      </c>
      <c r="EJ296">
        <f>Drivers!EJ649</f>
        <v>0</v>
      </c>
    </row>
    <row r="297" spans="1:140" hidden="1" outlineLevel="1">
      <c r="A297">
        <f>Drivers!A650</f>
        <v>0</v>
      </c>
      <c r="B297">
        <f>Drivers!B650</f>
        <v>0</v>
      </c>
      <c r="C297">
        <f>Drivers!C650</f>
        <v>0</v>
      </c>
      <c r="D297">
        <f>Drivers!D650</f>
        <v>0</v>
      </c>
      <c r="E297">
        <f>Drivers!E650</f>
        <v>0</v>
      </c>
      <c r="F297">
        <f>Drivers!F650</f>
        <v>0</v>
      </c>
      <c r="G297">
        <f>Drivers!G650</f>
        <v>0</v>
      </c>
      <c r="H297">
        <f>Drivers!H650</f>
        <v>0</v>
      </c>
      <c r="I297" t="str">
        <f>Drivers!I650</f>
        <v>Aggegate Summary</v>
      </c>
      <c r="J297">
        <f>Drivers!J650</f>
        <v>0</v>
      </c>
      <c r="K297">
        <f>Drivers!K650</f>
        <v>0</v>
      </c>
      <c r="L297">
        <f>Drivers!L650</f>
        <v>0</v>
      </c>
      <c r="M297">
        <f>Drivers!M650</f>
        <v>0</v>
      </c>
      <c r="N297">
        <f>Drivers!N650</f>
        <v>0</v>
      </c>
      <c r="O297">
        <f>Drivers!O650</f>
        <v>0</v>
      </c>
      <c r="P297">
        <f>Drivers!P650</f>
        <v>0</v>
      </c>
      <c r="Q297">
        <f>Drivers!Q650</f>
        <v>0</v>
      </c>
      <c r="R297">
        <f>Drivers!R650</f>
        <v>0</v>
      </c>
      <c r="S297">
        <f>Drivers!S650</f>
        <v>0</v>
      </c>
      <c r="T297">
        <f>Drivers!T650</f>
        <v>0</v>
      </c>
      <c r="U297">
        <f>Drivers!U650</f>
        <v>0</v>
      </c>
      <c r="V297">
        <f>Drivers!V650</f>
        <v>0</v>
      </c>
      <c r="W297">
        <f>Drivers!W650</f>
        <v>0</v>
      </c>
      <c r="X297">
        <f>Drivers!X650</f>
        <v>0</v>
      </c>
      <c r="Y297">
        <f>Drivers!Y650</f>
        <v>0</v>
      </c>
      <c r="Z297">
        <f>Drivers!Z650</f>
        <v>0</v>
      </c>
      <c r="AA297">
        <f>Drivers!AA650</f>
        <v>0</v>
      </c>
      <c r="AB297">
        <f>Drivers!AB650</f>
        <v>0</v>
      </c>
      <c r="AC297">
        <f>Drivers!AC650</f>
        <v>0</v>
      </c>
      <c r="AD297">
        <f>Drivers!AD650</f>
        <v>0</v>
      </c>
      <c r="AE297">
        <f>Drivers!AE650</f>
        <v>0</v>
      </c>
      <c r="AF297">
        <f>Drivers!AF650</f>
        <v>0</v>
      </c>
      <c r="AG297">
        <f>Drivers!AG650</f>
        <v>0</v>
      </c>
      <c r="AH297">
        <f>Drivers!AH650</f>
        <v>0</v>
      </c>
      <c r="AI297">
        <f>Drivers!AI650</f>
        <v>0</v>
      </c>
      <c r="AJ297">
        <f>Drivers!AJ650</f>
        <v>0</v>
      </c>
      <c r="AK297">
        <f>Drivers!AK650</f>
        <v>0</v>
      </c>
      <c r="AL297">
        <f>Drivers!AL650</f>
        <v>0</v>
      </c>
      <c r="AM297">
        <f>Drivers!AM650</f>
        <v>0</v>
      </c>
      <c r="AN297">
        <f>Drivers!AN650</f>
        <v>0</v>
      </c>
      <c r="AO297">
        <f>Drivers!AO650</f>
        <v>0</v>
      </c>
      <c r="AP297">
        <f>Drivers!AP650</f>
        <v>0</v>
      </c>
      <c r="AQ297">
        <f>Drivers!AQ650</f>
        <v>0</v>
      </c>
      <c r="AR297">
        <f>Drivers!AR650</f>
        <v>0</v>
      </c>
      <c r="AS297">
        <f>Drivers!AS650</f>
        <v>0</v>
      </c>
      <c r="AT297">
        <f>Drivers!AT650</f>
        <v>0</v>
      </c>
      <c r="AU297">
        <f>Drivers!AU650</f>
        <v>0</v>
      </c>
      <c r="AV297">
        <f>Drivers!AV650</f>
        <v>0</v>
      </c>
      <c r="AW297">
        <f>Drivers!AW650</f>
        <v>0</v>
      </c>
      <c r="AX297">
        <f>Drivers!AX650</f>
        <v>0</v>
      </c>
      <c r="AY297">
        <f>Drivers!AY650</f>
        <v>0</v>
      </c>
      <c r="AZ297">
        <f>Drivers!AZ650</f>
        <v>0</v>
      </c>
      <c r="BA297">
        <f>Drivers!BA650</f>
        <v>0</v>
      </c>
      <c r="BB297">
        <f>Drivers!BB650</f>
        <v>0</v>
      </c>
      <c r="BC297">
        <f>Drivers!BC650</f>
        <v>0</v>
      </c>
      <c r="BD297">
        <f>Drivers!BD650</f>
        <v>0</v>
      </c>
      <c r="BE297">
        <f>Drivers!BE650</f>
        <v>0</v>
      </c>
      <c r="BF297">
        <f>Drivers!BF650</f>
        <v>0</v>
      </c>
      <c r="BG297">
        <f>Drivers!BG650</f>
        <v>0</v>
      </c>
      <c r="BH297">
        <f>Drivers!BH650</f>
        <v>0</v>
      </c>
      <c r="BI297">
        <f>Drivers!BI650</f>
        <v>0</v>
      </c>
      <c r="BJ297">
        <f>Drivers!BJ650</f>
        <v>0</v>
      </c>
      <c r="BK297">
        <f>Drivers!BK650</f>
        <v>0</v>
      </c>
      <c r="BL297">
        <f>Drivers!BL650</f>
        <v>0</v>
      </c>
      <c r="BM297">
        <f>Drivers!BM650</f>
        <v>0</v>
      </c>
      <c r="BN297">
        <f>Drivers!BN650</f>
        <v>0</v>
      </c>
      <c r="BO297">
        <f>Drivers!BO650</f>
        <v>0</v>
      </c>
      <c r="BP297">
        <f>Drivers!BP650</f>
        <v>0</v>
      </c>
      <c r="BQ297">
        <f>Drivers!BQ650</f>
        <v>0</v>
      </c>
      <c r="BR297">
        <f>Drivers!BR650</f>
        <v>0</v>
      </c>
      <c r="BS297">
        <f>Drivers!BS650</f>
        <v>0</v>
      </c>
      <c r="BT297">
        <f>Drivers!BT650</f>
        <v>0</v>
      </c>
      <c r="BU297">
        <f>Drivers!BU650</f>
        <v>0</v>
      </c>
      <c r="BV297">
        <f>Drivers!BV650</f>
        <v>0</v>
      </c>
      <c r="BW297">
        <f>Drivers!BW650</f>
        <v>0</v>
      </c>
      <c r="BX297">
        <f>Drivers!BX650</f>
        <v>0</v>
      </c>
      <c r="BY297">
        <f>Drivers!BY650</f>
        <v>0</v>
      </c>
      <c r="BZ297">
        <f>Drivers!BZ650</f>
        <v>0</v>
      </c>
      <c r="CA297">
        <f>Drivers!CA650</f>
        <v>0</v>
      </c>
      <c r="CB297">
        <f>Drivers!CB650</f>
        <v>0</v>
      </c>
      <c r="CC297">
        <f>Drivers!CC650</f>
        <v>0</v>
      </c>
      <c r="CD297">
        <f>Drivers!CD650</f>
        <v>0</v>
      </c>
      <c r="CE297">
        <f>Drivers!CE650</f>
        <v>0</v>
      </c>
      <c r="CF297">
        <f>Drivers!CF650</f>
        <v>0</v>
      </c>
      <c r="CG297">
        <f>Drivers!CG650</f>
        <v>0</v>
      </c>
      <c r="CH297">
        <f>Drivers!CH650</f>
        <v>0</v>
      </c>
      <c r="CI297">
        <f>Drivers!CI650</f>
        <v>0</v>
      </c>
      <c r="CJ297">
        <f>Drivers!CJ650</f>
        <v>0</v>
      </c>
      <c r="CK297">
        <f>Drivers!CK650</f>
        <v>0</v>
      </c>
      <c r="CL297">
        <f>Drivers!CL650</f>
        <v>0</v>
      </c>
      <c r="CM297">
        <f>Drivers!CM650</f>
        <v>0</v>
      </c>
      <c r="CN297">
        <f>Drivers!CN650</f>
        <v>0</v>
      </c>
      <c r="CO297">
        <f>Drivers!CO650</f>
        <v>0</v>
      </c>
      <c r="CP297">
        <f>Drivers!CP650</f>
        <v>0</v>
      </c>
      <c r="CQ297">
        <f>Drivers!CQ650</f>
        <v>0</v>
      </c>
      <c r="CR297">
        <f>Drivers!CR650</f>
        <v>0</v>
      </c>
      <c r="CS297">
        <f>Drivers!CS650</f>
        <v>0</v>
      </c>
      <c r="CT297">
        <f>Drivers!CT650</f>
        <v>0</v>
      </c>
      <c r="CU297">
        <f>Drivers!CU650</f>
        <v>0</v>
      </c>
      <c r="CV297">
        <f>Drivers!CV650</f>
        <v>0</v>
      </c>
      <c r="CW297">
        <f>Drivers!CW650</f>
        <v>0</v>
      </c>
      <c r="CX297">
        <f>Drivers!CX650</f>
        <v>0</v>
      </c>
      <c r="CY297">
        <f>Drivers!CY650</f>
        <v>0</v>
      </c>
      <c r="CZ297">
        <f>Drivers!CZ650</f>
        <v>0</v>
      </c>
      <c r="DA297">
        <f>Drivers!DA650</f>
        <v>0</v>
      </c>
      <c r="DB297">
        <f>Drivers!DB650</f>
        <v>0</v>
      </c>
      <c r="DC297">
        <f>Drivers!DC650</f>
        <v>0</v>
      </c>
      <c r="DD297">
        <f>Drivers!DD650</f>
        <v>0</v>
      </c>
      <c r="DE297">
        <f>Drivers!DE650</f>
        <v>0</v>
      </c>
      <c r="DF297">
        <f>Drivers!DF650</f>
        <v>0</v>
      </c>
      <c r="DG297">
        <f>Drivers!DG650</f>
        <v>0</v>
      </c>
      <c r="DH297">
        <f>Drivers!DH650</f>
        <v>0</v>
      </c>
      <c r="DI297">
        <f>Drivers!DI650</f>
        <v>0</v>
      </c>
      <c r="DJ297">
        <f>Drivers!DJ650</f>
        <v>0</v>
      </c>
      <c r="DK297">
        <f>Drivers!DK650</f>
        <v>0</v>
      </c>
      <c r="DL297">
        <f>Drivers!DL650</f>
        <v>0</v>
      </c>
      <c r="DM297">
        <f>Drivers!DM650</f>
        <v>0</v>
      </c>
      <c r="DN297">
        <f>Drivers!DN650</f>
        <v>0</v>
      </c>
      <c r="DO297">
        <f>Drivers!DO650</f>
        <v>0</v>
      </c>
      <c r="DP297">
        <f>Drivers!DP650</f>
        <v>0</v>
      </c>
      <c r="DQ297">
        <f>Drivers!DQ650</f>
        <v>0</v>
      </c>
      <c r="DR297">
        <f>Drivers!DR650</f>
        <v>0</v>
      </c>
      <c r="DS297">
        <f>Drivers!DS650</f>
        <v>0</v>
      </c>
      <c r="DT297">
        <f>Drivers!DT650</f>
        <v>0</v>
      </c>
      <c r="DU297">
        <f>Drivers!DU650</f>
        <v>0</v>
      </c>
      <c r="DV297">
        <f>Drivers!DV650</f>
        <v>0</v>
      </c>
      <c r="DW297">
        <f>Drivers!DW650</f>
        <v>0</v>
      </c>
      <c r="DX297">
        <f>Drivers!DX650</f>
        <v>0</v>
      </c>
      <c r="DY297">
        <f>Drivers!DY650</f>
        <v>0</v>
      </c>
      <c r="DZ297">
        <f>Drivers!DZ650</f>
        <v>0</v>
      </c>
      <c r="EA297">
        <f>Drivers!EA650</f>
        <v>0</v>
      </c>
      <c r="EB297">
        <f>Drivers!EB650</f>
        <v>0</v>
      </c>
      <c r="EC297">
        <f>Drivers!EC650</f>
        <v>0</v>
      </c>
      <c r="ED297">
        <f>Drivers!ED650</f>
        <v>0</v>
      </c>
      <c r="EE297">
        <f>Drivers!EE650</f>
        <v>0</v>
      </c>
      <c r="EF297">
        <f>Drivers!EF650</f>
        <v>0</v>
      </c>
      <c r="EG297">
        <f>Drivers!EG650</f>
        <v>0</v>
      </c>
      <c r="EH297">
        <f>Drivers!EH650</f>
        <v>0</v>
      </c>
      <c r="EI297">
        <f>Drivers!EI650</f>
        <v>0</v>
      </c>
      <c r="EJ297">
        <f>Drivers!EJ650</f>
        <v>0</v>
      </c>
    </row>
    <row r="298" spans="1:140" hidden="1" outlineLevel="1">
      <c r="A298">
        <f>Drivers!A651</f>
        <v>0</v>
      </c>
      <c r="B298">
        <f>Drivers!B651</f>
        <v>0</v>
      </c>
      <c r="C298">
        <f>Drivers!C651</f>
        <v>0</v>
      </c>
      <c r="D298">
        <f>Drivers!D651</f>
        <v>0</v>
      </c>
      <c r="E298">
        <f>Drivers!E651</f>
        <v>0</v>
      </c>
      <c r="F298">
        <f>Drivers!F651</f>
        <v>0</v>
      </c>
      <c r="G298">
        <f>Drivers!G651</f>
        <v>0</v>
      </c>
      <c r="H298">
        <f>Drivers!H651</f>
        <v>0</v>
      </c>
      <c r="I298" t="str">
        <f>Drivers!I651</f>
        <v>Total</v>
      </c>
      <c r="J298">
        <f>Drivers!J651</f>
        <v>0</v>
      </c>
      <c r="K298">
        <f>Drivers!K651</f>
        <v>0</v>
      </c>
      <c r="L298">
        <f>Drivers!L651</f>
        <v>0</v>
      </c>
      <c r="M298">
        <f>Drivers!M651</f>
        <v>0</v>
      </c>
      <c r="N298">
        <f>Drivers!N651</f>
        <v>0</v>
      </c>
      <c r="O298">
        <f>Drivers!O651</f>
        <v>0</v>
      </c>
      <c r="P298">
        <f>Drivers!P651</f>
        <v>0</v>
      </c>
      <c r="Q298">
        <f>Drivers!Q651</f>
        <v>0</v>
      </c>
      <c r="R298">
        <f>Drivers!R651</f>
        <v>0</v>
      </c>
      <c r="S298">
        <f>Drivers!S651</f>
        <v>0</v>
      </c>
      <c r="T298">
        <f>Drivers!T651</f>
        <v>0</v>
      </c>
      <c r="U298">
        <f>Drivers!U651</f>
        <v>0</v>
      </c>
      <c r="V298">
        <f>Drivers!V651</f>
        <v>0</v>
      </c>
      <c r="W298">
        <f>Drivers!W651</f>
        <v>0</v>
      </c>
      <c r="X298">
        <f>Drivers!X651</f>
        <v>0</v>
      </c>
      <c r="Y298">
        <f>Drivers!Y651</f>
        <v>0</v>
      </c>
      <c r="Z298">
        <f>Drivers!Z651</f>
        <v>0</v>
      </c>
      <c r="AA298">
        <f>Drivers!AA651</f>
        <v>0</v>
      </c>
      <c r="AB298">
        <f>Drivers!AB651</f>
        <v>0</v>
      </c>
      <c r="AC298">
        <f>Drivers!AC651</f>
        <v>0</v>
      </c>
      <c r="AD298">
        <f>Drivers!AD651</f>
        <v>0</v>
      </c>
      <c r="AE298">
        <f>Drivers!AE651</f>
        <v>0</v>
      </c>
      <c r="AF298">
        <f>Drivers!AF651</f>
        <v>0</v>
      </c>
      <c r="AG298">
        <f>Drivers!AG651</f>
        <v>0</v>
      </c>
      <c r="AH298">
        <f>Drivers!AH651</f>
        <v>0</v>
      </c>
      <c r="AI298">
        <f>Drivers!AI651</f>
        <v>0</v>
      </c>
      <c r="AJ298">
        <f>Drivers!AJ651</f>
        <v>0</v>
      </c>
      <c r="AK298">
        <f>Drivers!AK651</f>
        <v>0</v>
      </c>
      <c r="AL298">
        <f>Drivers!AL651</f>
        <v>0</v>
      </c>
      <c r="AM298">
        <f>Drivers!AM651</f>
        <v>0</v>
      </c>
      <c r="AN298">
        <f>Drivers!AN651</f>
        <v>0</v>
      </c>
      <c r="AO298">
        <f>Drivers!AO651</f>
        <v>0</v>
      </c>
      <c r="AP298">
        <f>Drivers!AP651</f>
        <v>0</v>
      </c>
      <c r="AQ298">
        <f>Drivers!AQ651</f>
        <v>0</v>
      </c>
      <c r="AR298">
        <f>Drivers!AR651</f>
        <v>0</v>
      </c>
      <c r="AS298">
        <f>Drivers!AS651</f>
        <v>0</v>
      </c>
      <c r="AT298">
        <f>Drivers!AT651</f>
        <v>0</v>
      </c>
      <c r="AU298">
        <f>Drivers!AU651</f>
        <v>0</v>
      </c>
      <c r="AV298">
        <f>Drivers!AV651</f>
        <v>0</v>
      </c>
      <c r="AW298">
        <f>Drivers!AW651</f>
        <v>0</v>
      </c>
      <c r="AX298">
        <f>Drivers!AX651</f>
        <v>0</v>
      </c>
      <c r="AY298">
        <f>Drivers!AY651</f>
        <v>0</v>
      </c>
      <c r="AZ298">
        <f>Drivers!AZ651</f>
        <v>0</v>
      </c>
      <c r="BA298">
        <f>Drivers!BA651</f>
        <v>0</v>
      </c>
      <c r="BB298">
        <f>Drivers!BB651</f>
        <v>0</v>
      </c>
      <c r="BC298">
        <f>Drivers!BC651</f>
        <v>0</v>
      </c>
      <c r="BD298">
        <f>Drivers!BD651</f>
        <v>0</v>
      </c>
      <c r="BE298">
        <f>Drivers!BE651</f>
        <v>0</v>
      </c>
      <c r="BF298">
        <f>Drivers!BF651</f>
        <v>0</v>
      </c>
      <c r="BG298">
        <f>Drivers!BG651</f>
        <v>0</v>
      </c>
      <c r="BH298">
        <f>Drivers!BH651</f>
        <v>0</v>
      </c>
      <c r="BI298">
        <f>Drivers!BI651</f>
        <v>0</v>
      </c>
      <c r="BJ298">
        <f>Drivers!BJ651</f>
        <v>0</v>
      </c>
      <c r="BK298">
        <f>Drivers!BK651</f>
        <v>0</v>
      </c>
      <c r="BL298">
        <f>Drivers!BL651</f>
        <v>0</v>
      </c>
      <c r="BM298">
        <f>Drivers!BM651</f>
        <v>0</v>
      </c>
      <c r="BN298">
        <f>Drivers!BN651</f>
        <v>0</v>
      </c>
      <c r="BO298">
        <f>Drivers!BO651</f>
        <v>0</v>
      </c>
      <c r="BP298">
        <f>Drivers!BP651</f>
        <v>0</v>
      </c>
      <c r="BQ298">
        <f>Drivers!BQ651</f>
        <v>0</v>
      </c>
      <c r="BR298">
        <f>Drivers!BR651</f>
        <v>0</v>
      </c>
      <c r="BS298">
        <f>Drivers!BS651</f>
        <v>0</v>
      </c>
      <c r="BT298">
        <f>Drivers!BT651</f>
        <v>0</v>
      </c>
      <c r="BU298">
        <f>Drivers!BU651</f>
        <v>0</v>
      </c>
      <c r="BV298">
        <f>Drivers!BV651</f>
        <v>0</v>
      </c>
      <c r="BW298">
        <f>Drivers!BW651</f>
        <v>0</v>
      </c>
      <c r="BX298">
        <f>Drivers!BX651</f>
        <v>0</v>
      </c>
      <c r="BY298">
        <f>Drivers!BY651</f>
        <v>0</v>
      </c>
      <c r="BZ298">
        <f>Drivers!BZ651</f>
        <v>0</v>
      </c>
      <c r="CA298">
        <f>Drivers!CA651</f>
        <v>0</v>
      </c>
      <c r="CB298">
        <f>Drivers!CB651</f>
        <v>0</v>
      </c>
      <c r="CC298">
        <f>Drivers!CC651</f>
        <v>0</v>
      </c>
      <c r="CD298">
        <f>Drivers!CD651</f>
        <v>0</v>
      </c>
      <c r="CE298">
        <f>Drivers!CE651</f>
        <v>0</v>
      </c>
      <c r="CF298">
        <f>Drivers!CF651</f>
        <v>0</v>
      </c>
      <c r="CG298">
        <f>Drivers!CG651</f>
        <v>0</v>
      </c>
      <c r="CH298">
        <f>Drivers!CH651</f>
        <v>0</v>
      </c>
      <c r="CI298">
        <f>Drivers!CI651</f>
        <v>0</v>
      </c>
      <c r="CJ298">
        <f>Drivers!CJ651</f>
        <v>0</v>
      </c>
      <c r="CK298">
        <f>Drivers!CK651</f>
        <v>0</v>
      </c>
      <c r="CL298">
        <f>Drivers!CL651</f>
        <v>0</v>
      </c>
      <c r="CM298">
        <f>Drivers!CM651</f>
        <v>0</v>
      </c>
      <c r="CN298">
        <f>Drivers!CN651</f>
        <v>0</v>
      </c>
      <c r="CO298">
        <f>Drivers!CO651</f>
        <v>0</v>
      </c>
      <c r="CP298">
        <f>Drivers!CP651</f>
        <v>0</v>
      </c>
      <c r="CQ298">
        <f>Drivers!CQ651</f>
        <v>0</v>
      </c>
      <c r="CR298">
        <f>Drivers!CR651</f>
        <v>0</v>
      </c>
      <c r="CS298">
        <f>Drivers!CS651</f>
        <v>0</v>
      </c>
      <c r="CT298">
        <f>Drivers!CT651</f>
        <v>0</v>
      </c>
      <c r="CU298">
        <f>Drivers!CU651</f>
        <v>0</v>
      </c>
      <c r="CV298">
        <f>Drivers!CV651</f>
        <v>0</v>
      </c>
      <c r="CW298">
        <f>Drivers!CW651</f>
        <v>0</v>
      </c>
      <c r="CX298">
        <f>Drivers!CX651</f>
        <v>0</v>
      </c>
      <c r="CY298">
        <f>Drivers!CY651</f>
        <v>0</v>
      </c>
      <c r="CZ298">
        <f>Drivers!CZ651</f>
        <v>0</v>
      </c>
      <c r="DA298">
        <f>Drivers!DA651</f>
        <v>0</v>
      </c>
      <c r="DB298">
        <f>Drivers!DB651</f>
        <v>0</v>
      </c>
      <c r="DC298">
        <f>Drivers!DC651</f>
        <v>0</v>
      </c>
      <c r="DD298">
        <f>Drivers!DD651</f>
        <v>0</v>
      </c>
      <c r="DE298">
        <f>Drivers!DE651</f>
        <v>0</v>
      </c>
      <c r="DF298">
        <f>Drivers!DF651</f>
        <v>0</v>
      </c>
      <c r="DG298">
        <f>Drivers!DG651</f>
        <v>0</v>
      </c>
      <c r="DH298">
        <f>Drivers!DH651</f>
        <v>0</v>
      </c>
      <c r="DI298">
        <f>Drivers!DI651</f>
        <v>0</v>
      </c>
      <c r="DJ298">
        <f>Drivers!DJ651</f>
        <v>0</v>
      </c>
      <c r="DK298">
        <f>Drivers!DK651</f>
        <v>0</v>
      </c>
      <c r="DL298">
        <f>Drivers!DL651</f>
        <v>0</v>
      </c>
      <c r="DM298">
        <f>Drivers!DM651</f>
        <v>0</v>
      </c>
      <c r="DN298">
        <f>Drivers!DN651</f>
        <v>0</v>
      </c>
      <c r="DO298">
        <f>Drivers!DO651</f>
        <v>0</v>
      </c>
      <c r="DP298">
        <f>Drivers!DP651</f>
        <v>0</v>
      </c>
      <c r="DQ298">
        <f>Drivers!DQ651</f>
        <v>0</v>
      </c>
      <c r="DR298">
        <f>Drivers!DR651</f>
        <v>0</v>
      </c>
      <c r="DS298">
        <f>Drivers!DS651</f>
        <v>0</v>
      </c>
      <c r="DT298">
        <f>Drivers!DT651</f>
        <v>0</v>
      </c>
      <c r="DU298">
        <f>Drivers!DU651</f>
        <v>0</v>
      </c>
      <c r="DV298">
        <f>Drivers!DV651</f>
        <v>0</v>
      </c>
      <c r="DW298">
        <f>Drivers!DW651</f>
        <v>0</v>
      </c>
      <c r="DX298">
        <f>Drivers!DX651</f>
        <v>0</v>
      </c>
      <c r="DY298">
        <f>Drivers!DY651</f>
        <v>0</v>
      </c>
      <c r="DZ298">
        <f>Drivers!DZ651</f>
        <v>0</v>
      </c>
      <c r="EA298">
        <f>Drivers!EA651</f>
        <v>0</v>
      </c>
      <c r="EB298">
        <f>Drivers!EB651</f>
        <v>0</v>
      </c>
      <c r="EC298">
        <f>Drivers!EC651</f>
        <v>0</v>
      </c>
      <c r="ED298">
        <f>Drivers!ED651</f>
        <v>0</v>
      </c>
      <c r="EE298">
        <f>Drivers!EE651</f>
        <v>0</v>
      </c>
      <c r="EF298">
        <f>Drivers!EF651</f>
        <v>0</v>
      </c>
      <c r="EG298">
        <f>Drivers!EG651</f>
        <v>0</v>
      </c>
      <c r="EH298">
        <f>Drivers!EH651</f>
        <v>0</v>
      </c>
      <c r="EI298">
        <f>Drivers!EI651</f>
        <v>0</v>
      </c>
      <c r="EJ298">
        <f>Drivers!EJ651</f>
        <v>0</v>
      </c>
    </row>
    <row r="299" spans="1:140" hidden="1" outlineLevel="1">
      <c r="A299">
        <f>Drivers!A652</f>
        <v>0</v>
      </c>
      <c r="B299">
        <f>Drivers!B652</f>
        <v>0</v>
      </c>
      <c r="C299">
        <f>Drivers!C652</f>
        <v>0</v>
      </c>
      <c r="D299">
        <f>Drivers!D652</f>
        <v>0</v>
      </c>
      <c r="E299">
        <f>Drivers!E652</f>
        <v>0</v>
      </c>
      <c r="F299">
        <f>Drivers!F652</f>
        <v>0</v>
      </c>
      <c r="G299">
        <f>Drivers!G652</f>
        <v>0</v>
      </c>
      <c r="H299">
        <f>Drivers!H652</f>
        <v>0</v>
      </c>
      <c r="I299" t="str">
        <f>Drivers!I652</f>
        <v>Zillow Total Revenue</v>
      </c>
      <c r="J299">
        <f>Drivers!J652</f>
        <v>0</v>
      </c>
      <c r="K299">
        <f>Drivers!K652</f>
        <v>0</v>
      </c>
      <c r="L299">
        <f>Drivers!L652</f>
        <v>0</v>
      </c>
      <c r="M299">
        <f>Drivers!M652</f>
        <v>0</v>
      </c>
      <c r="N299">
        <f>Drivers!N652</f>
        <v>0</v>
      </c>
      <c r="O299">
        <f>Drivers!O652</f>
        <v>0</v>
      </c>
      <c r="P299">
        <f>Drivers!P652</f>
        <v>0</v>
      </c>
      <c r="Q299">
        <f>Drivers!Q652</f>
        <v>0</v>
      </c>
      <c r="R299">
        <f>Drivers!R652</f>
        <v>0</v>
      </c>
      <c r="S299">
        <f>Drivers!S652</f>
        <v>0</v>
      </c>
      <c r="T299">
        <f>Drivers!T652</f>
        <v>0</v>
      </c>
      <c r="U299">
        <f>Drivers!U652</f>
        <v>0</v>
      </c>
      <c r="V299">
        <f>Drivers!V652</f>
        <v>0</v>
      </c>
      <c r="W299">
        <f>Drivers!W652</f>
        <v>0</v>
      </c>
      <c r="X299">
        <f>Drivers!X652</f>
        <v>0</v>
      </c>
      <c r="Y299">
        <f>Drivers!Y652</f>
        <v>0</v>
      </c>
      <c r="Z299">
        <f>Drivers!Z652</f>
        <v>0</v>
      </c>
      <c r="AA299">
        <f>Drivers!AA652</f>
        <v>0</v>
      </c>
      <c r="AB299">
        <f>Drivers!AB652</f>
        <v>0</v>
      </c>
      <c r="AC299">
        <f>Drivers!AC652</f>
        <v>0</v>
      </c>
      <c r="AD299">
        <f>Drivers!AD652</f>
        <v>0</v>
      </c>
      <c r="AE299">
        <f>Drivers!AE652</f>
        <v>0</v>
      </c>
      <c r="AF299">
        <f>Drivers!AF652</f>
        <v>0</v>
      </c>
      <c r="AG299">
        <f>Drivers!AG652</f>
        <v>0</v>
      </c>
      <c r="AH299">
        <f>Drivers!AH652</f>
        <v>0</v>
      </c>
      <c r="AI299">
        <f>Drivers!AI652</f>
        <v>0</v>
      </c>
      <c r="AJ299">
        <f>Drivers!AJ652</f>
        <v>0</v>
      </c>
      <c r="AK299">
        <f>Drivers!AK652</f>
        <v>0</v>
      </c>
      <c r="AL299">
        <f>Drivers!AL652</f>
        <v>0</v>
      </c>
      <c r="AM299">
        <f>Drivers!AM652</f>
        <v>0</v>
      </c>
      <c r="AN299">
        <f>Drivers!AN652</f>
        <v>0</v>
      </c>
      <c r="AO299">
        <f>Drivers!AO652</f>
        <v>0</v>
      </c>
      <c r="AP299">
        <f>Drivers!AP652</f>
        <v>0</v>
      </c>
      <c r="AQ299">
        <f>Drivers!AQ652</f>
        <v>0</v>
      </c>
      <c r="AR299">
        <f>Drivers!AR652</f>
        <v>0</v>
      </c>
      <c r="AS299">
        <f>Drivers!AS652</f>
        <v>0</v>
      </c>
      <c r="AT299">
        <f>Drivers!AT652</f>
        <v>0</v>
      </c>
      <c r="AU299">
        <f>Drivers!AU652</f>
        <v>0</v>
      </c>
      <c r="AV299">
        <f>Drivers!AV652</f>
        <v>0</v>
      </c>
      <c r="AW299">
        <f>Drivers!AW652</f>
        <v>0</v>
      </c>
      <c r="AX299">
        <f>Drivers!AX652</f>
        <v>0</v>
      </c>
      <c r="AY299">
        <f>Drivers!AY652</f>
        <v>0</v>
      </c>
      <c r="AZ299">
        <f>Drivers!AZ652</f>
        <v>0</v>
      </c>
      <c r="BA299">
        <f>Drivers!BA652</f>
        <v>0</v>
      </c>
      <c r="BB299">
        <f>Drivers!BB652</f>
        <v>0</v>
      </c>
      <c r="BC299">
        <f>Drivers!BC652</f>
        <v>0</v>
      </c>
      <c r="BD299">
        <f>Drivers!BD652</f>
        <v>0</v>
      </c>
      <c r="BE299">
        <f>Drivers!BE652</f>
        <v>0</v>
      </c>
      <c r="BF299">
        <f>Drivers!BF652</f>
        <v>0</v>
      </c>
      <c r="BG299">
        <f>Drivers!BG652</f>
        <v>0</v>
      </c>
      <c r="BH299">
        <f>Drivers!BH652</f>
        <v>0</v>
      </c>
      <c r="BI299">
        <f>Drivers!BI652</f>
        <v>0</v>
      </c>
      <c r="BJ299">
        <f>Drivers!BJ652</f>
        <v>0</v>
      </c>
      <c r="BK299">
        <f>Drivers!BK652</f>
        <v>0</v>
      </c>
      <c r="BL299">
        <f>Drivers!BL652</f>
        <v>0</v>
      </c>
      <c r="BM299">
        <f>Drivers!BM652</f>
        <v>0</v>
      </c>
      <c r="BN299">
        <f>Drivers!BN652</f>
        <v>66.242999999999995</v>
      </c>
      <c r="BO299">
        <f>Drivers!BO652</f>
        <v>78.674999999999997</v>
      </c>
      <c r="BP299">
        <f>Drivers!BP652</f>
        <v>88.645999999999987</v>
      </c>
      <c r="BQ299">
        <f>Drivers!BQ652</f>
        <v>92.328999999999994</v>
      </c>
      <c r="BR299">
        <f>Drivers!BR652</f>
        <v>0</v>
      </c>
      <c r="BS299">
        <f>Drivers!BS652</f>
        <v>0</v>
      </c>
      <c r="BT299">
        <f>Drivers!BT652</f>
        <v>0</v>
      </c>
      <c r="BU299">
        <f>Drivers!BU652</f>
        <v>0</v>
      </c>
      <c r="BV299">
        <f>Drivers!BV652</f>
        <v>0</v>
      </c>
      <c r="BW299">
        <f>Drivers!BW652</f>
        <v>0</v>
      </c>
      <c r="BX299">
        <f>Drivers!BX652</f>
        <v>0</v>
      </c>
      <c r="BY299">
        <f>Drivers!BY652</f>
        <v>0</v>
      </c>
      <c r="BZ299">
        <f>Drivers!BZ652</f>
        <v>0</v>
      </c>
      <c r="CA299">
        <f>Drivers!CA652</f>
        <v>0</v>
      </c>
      <c r="CB299">
        <f>Drivers!CB652</f>
        <v>0</v>
      </c>
      <c r="CC299">
        <f>Drivers!CC652</f>
        <v>0</v>
      </c>
      <c r="CD299">
        <f>Drivers!CD652</f>
        <v>0</v>
      </c>
      <c r="CE299">
        <f>Drivers!CE652</f>
        <v>0</v>
      </c>
      <c r="CF299">
        <f>Drivers!CF652</f>
        <v>0</v>
      </c>
      <c r="CG299">
        <f>Drivers!CG652</f>
        <v>0</v>
      </c>
      <c r="CH299">
        <f>Drivers!CH652</f>
        <v>0</v>
      </c>
      <c r="CI299">
        <f>Drivers!CI652</f>
        <v>0</v>
      </c>
      <c r="CJ299">
        <f>Drivers!CJ652</f>
        <v>0</v>
      </c>
      <c r="CK299">
        <f>Drivers!CK652</f>
        <v>0</v>
      </c>
      <c r="CL299">
        <f>Drivers!CL652</f>
        <v>0</v>
      </c>
      <c r="CM299">
        <f>Drivers!CM652</f>
        <v>0</v>
      </c>
      <c r="CN299">
        <f>Drivers!CN652</f>
        <v>0</v>
      </c>
      <c r="CO299">
        <f>Drivers!CO652</f>
        <v>0</v>
      </c>
      <c r="CP299">
        <f>Drivers!CP652</f>
        <v>0</v>
      </c>
      <c r="CQ299">
        <f>Drivers!CQ652</f>
        <v>0</v>
      </c>
      <c r="CR299">
        <f>Drivers!CR652</f>
        <v>0</v>
      </c>
      <c r="CS299">
        <f>Drivers!CS652</f>
        <v>0</v>
      </c>
      <c r="CT299">
        <f>Drivers!CT652</f>
        <v>0</v>
      </c>
      <c r="CU299">
        <f>Drivers!CU652</f>
        <v>0</v>
      </c>
      <c r="CV299">
        <f>Drivers!CV652</f>
        <v>0</v>
      </c>
      <c r="CW299">
        <f>Drivers!CW652</f>
        <v>0</v>
      </c>
      <c r="CX299">
        <f>Drivers!CX652</f>
        <v>0</v>
      </c>
      <c r="CY299">
        <f>Drivers!CY652</f>
        <v>0</v>
      </c>
      <c r="CZ299">
        <f>Drivers!CZ652</f>
        <v>0</v>
      </c>
      <c r="DA299">
        <f>Drivers!DA652</f>
        <v>0</v>
      </c>
      <c r="DB299">
        <f>Drivers!DB652</f>
        <v>0</v>
      </c>
      <c r="DC299">
        <f>Drivers!DC652</f>
        <v>0</v>
      </c>
      <c r="DD299">
        <f>Drivers!DD652</f>
        <v>0</v>
      </c>
      <c r="DE299">
        <f>Drivers!DE652</f>
        <v>0</v>
      </c>
      <c r="DF299">
        <f>Drivers!DF652</f>
        <v>0</v>
      </c>
      <c r="DG299">
        <f>Drivers!DG652</f>
        <v>0</v>
      </c>
      <c r="DH299">
        <f>Drivers!DH652</f>
        <v>0</v>
      </c>
      <c r="DI299">
        <f>Drivers!DI652</f>
        <v>0</v>
      </c>
      <c r="DJ299">
        <f>Drivers!DJ652</f>
        <v>0</v>
      </c>
      <c r="DK299">
        <f>Drivers!DK652</f>
        <v>0</v>
      </c>
      <c r="DL299">
        <f>Drivers!DL652</f>
        <v>0</v>
      </c>
      <c r="DM299">
        <f>Drivers!DM652</f>
        <v>0</v>
      </c>
      <c r="DN299">
        <f>Drivers!DN652</f>
        <v>0</v>
      </c>
      <c r="DO299">
        <f>Drivers!DO652</f>
        <v>0</v>
      </c>
      <c r="DP299">
        <f>Drivers!DP652</f>
        <v>0</v>
      </c>
      <c r="DQ299">
        <f>Drivers!DQ652</f>
        <v>0</v>
      </c>
      <c r="DR299">
        <f>Drivers!DR652</f>
        <v>0</v>
      </c>
      <c r="DS299">
        <f>Drivers!DS652</f>
        <v>0</v>
      </c>
      <c r="DT299">
        <f>Drivers!DT652</f>
        <v>0</v>
      </c>
      <c r="DU299">
        <f>Drivers!DU652</f>
        <v>0</v>
      </c>
      <c r="DV299">
        <f>Drivers!DV652</f>
        <v>0</v>
      </c>
      <c r="DW299">
        <f>Drivers!DW652</f>
        <v>0</v>
      </c>
      <c r="DX299">
        <f>Drivers!DX652</f>
        <v>0</v>
      </c>
      <c r="DY299">
        <f>Drivers!DY652</f>
        <v>0</v>
      </c>
      <c r="DZ299">
        <f>Drivers!DZ652</f>
        <v>0</v>
      </c>
      <c r="EA299">
        <f>Drivers!EA652</f>
        <v>0</v>
      </c>
      <c r="EB299">
        <f>Drivers!EB652</f>
        <v>0</v>
      </c>
      <c r="EC299">
        <f>Drivers!EC652</f>
        <v>0</v>
      </c>
      <c r="ED299">
        <f>Drivers!ED652</f>
        <v>0</v>
      </c>
      <c r="EE299">
        <f>Drivers!EE652</f>
        <v>0</v>
      </c>
      <c r="EF299">
        <f>Drivers!EF652</f>
        <v>0</v>
      </c>
      <c r="EG299">
        <f>Drivers!EG652</f>
        <v>0</v>
      </c>
      <c r="EH299">
        <f>Drivers!EH652</f>
        <v>0</v>
      </c>
      <c r="EI299">
        <f>Drivers!EI652</f>
        <v>0</v>
      </c>
      <c r="EJ299">
        <f>Drivers!EJ652</f>
        <v>0</v>
      </c>
    </row>
    <row r="300" spans="1:140" hidden="1" outlineLevel="1">
      <c r="A300">
        <f>Drivers!A653</f>
        <v>0</v>
      </c>
      <c r="B300">
        <f>Drivers!B653</f>
        <v>0</v>
      </c>
      <c r="C300">
        <f>Drivers!C653</f>
        <v>0</v>
      </c>
      <c r="D300">
        <f>Drivers!D653</f>
        <v>0</v>
      </c>
      <c r="E300">
        <f>Drivers!E653</f>
        <v>0</v>
      </c>
      <c r="F300">
        <f>Drivers!F653</f>
        <v>0</v>
      </c>
      <c r="G300">
        <f>Drivers!G653</f>
        <v>0</v>
      </c>
      <c r="H300">
        <f>Drivers!H653</f>
        <v>0</v>
      </c>
      <c r="I300" t="str">
        <f>Drivers!I653</f>
        <v>+ Trulia Total Revenue</v>
      </c>
      <c r="J300">
        <f>Drivers!J653</f>
        <v>0</v>
      </c>
      <c r="K300">
        <f>Drivers!K653</f>
        <v>0</v>
      </c>
      <c r="L300">
        <f>Drivers!L653</f>
        <v>0</v>
      </c>
      <c r="M300">
        <f>Drivers!M653</f>
        <v>0</v>
      </c>
      <c r="N300">
        <f>Drivers!N653</f>
        <v>0</v>
      </c>
      <c r="O300">
        <f>Drivers!O653</f>
        <v>0</v>
      </c>
      <c r="P300">
        <f>Drivers!P653</f>
        <v>0</v>
      </c>
      <c r="Q300">
        <f>Drivers!Q653</f>
        <v>0</v>
      </c>
      <c r="R300">
        <f>Drivers!R653</f>
        <v>0</v>
      </c>
      <c r="S300">
        <f>Drivers!S653</f>
        <v>0</v>
      </c>
      <c r="T300">
        <f>Drivers!T653</f>
        <v>0</v>
      </c>
      <c r="U300">
        <f>Drivers!U653</f>
        <v>0</v>
      </c>
      <c r="V300">
        <f>Drivers!V653</f>
        <v>0</v>
      </c>
      <c r="W300">
        <f>Drivers!W653</f>
        <v>0</v>
      </c>
      <c r="X300">
        <f>Drivers!X653</f>
        <v>0</v>
      </c>
      <c r="Y300">
        <f>Drivers!Y653</f>
        <v>0</v>
      </c>
      <c r="Z300">
        <f>Drivers!Z653</f>
        <v>0</v>
      </c>
      <c r="AA300">
        <f>Drivers!AA653</f>
        <v>0</v>
      </c>
      <c r="AB300">
        <f>Drivers!AB653</f>
        <v>0</v>
      </c>
      <c r="AC300">
        <f>Drivers!AC653</f>
        <v>0</v>
      </c>
      <c r="AD300">
        <f>Drivers!AD653</f>
        <v>0</v>
      </c>
      <c r="AE300">
        <f>Drivers!AE653</f>
        <v>0</v>
      </c>
      <c r="AF300">
        <f>Drivers!AF653</f>
        <v>0</v>
      </c>
      <c r="AG300">
        <f>Drivers!AG653</f>
        <v>0</v>
      </c>
      <c r="AH300">
        <f>Drivers!AH653</f>
        <v>0</v>
      </c>
      <c r="AI300">
        <f>Drivers!AI653</f>
        <v>0</v>
      </c>
      <c r="AJ300">
        <f>Drivers!AJ653</f>
        <v>0</v>
      </c>
      <c r="AK300">
        <f>Drivers!AK653</f>
        <v>0</v>
      </c>
      <c r="AL300">
        <f>Drivers!AL653</f>
        <v>0</v>
      </c>
      <c r="AM300">
        <f>Drivers!AM653</f>
        <v>0</v>
      </c>
      <c r="AN300">
        <f>Drivers!AN653</f>
        <v>0</v>
      </c>
      <c r="AO300">
        <f>Drivers!AO653</f>
        <v>0</v>
      </c>
      <c r="AP300">
        <f>Drivers!AP653</f>
        <v>0</v>
      </c>
      <c r="AQ300">
        <f>Drivers!AQ653</f>
        <v>0</v>
      </c>
      <c r="AR300">
        <f>Drivers!AR653</f>
        <v>0</v>
      </c>
      <c r="AS300">
        <f>Drivers!AS653</f>
        <v>0</v>
      </c>
      <c r="AT300">
        <f>Drivers!AT653</f>
        <v>0</v>
      </c>
      <c r="AU300">
        <f>Drivers!AU653</f>
        <v>0</v>
      </c>
      <c r="AV300">
        <f>Drivers!AV653</f>
        <v>0</v>
      </c>
      <c r="AW300">
        <f>Drivers!AW653</f>
        <v>0</v>
      </c>
      <c r="AX300">
        <f>Drivers!AX653</f>
        <v>0</v>
      </c>
      <c r="AY300">
        <f>Drivers!AY653</f>
        <v>0</v>
      </c>
      <c r="AZ300">
        <f>Drivers!AZ653</f>
        <v>0</v>
      </c>
      <c r="BA300">
        <f>Drivers!BA653</f>
        <v>0</v>
      </c>
      <c r="BB300">
        <f>Drivers!BB653</f>
        <v>0</v>
      </c>
      <c r="BC300">
        <f>Drivers!BC653</f>
        <v>0</v>
      </c>
      <c r="BD300">
        <f>Drivers!BD653</f>
        <v>0</v>
      </c>
      <c r="BE300">
        <f>Drivers!BE653</f>
        <v>0</v>
      </c>
      <c r="BF300">
        <f>Drivers!BF653</f>
        <v>0</v>
      </c>
      <c r="BG300">
        <f>Drivers!BG653</f>
        <v>0</v>
      </c>
      <c r="BH300">
        <f>Drivers!BH653</f>
        <v>0</v>
      </c>
      <c r="BI300">
        <f>Drivers!BI653</f>
        <v>0</v>
      </c>
      <c r="BJ300">
        <f>Drivers!BJ653</f>
        <v>0</v>
      </c>
      <c r="BK300">
        <f>Drivers!BK653</f>
        <v>0</v>
      </c>
      <c r="BL300">
        <f>Drivers!BL653</f>
        <v>0</v>
      </c>
      <c r="BM300">
        <f>Drivers!BM653</f>
        <v>0</v>
      </c>
      <c r="BN300">
        <f>Drivers!BN653</f>
        <v>54.488999999999997</v>
      </c>
      <c r="BO300">
        <f>Drivers!BO653</f>
        <v>64.085999999999999</v>
      </c>
      <c r="BP300">
        <f>Drivers!BP653</f>
        <v>67.144000000000005</v>
      </c>
      <c r="BQ300">
        <f>Drivers!BQ653</f>
        <v>66.218000000000004</v>
      </c>
      <c r="BR300">
        <f>Drivers!BR653</f>
        <v>0</v>
      </c>
      <c r="BS300">
        <f>Drivers!BS653</f>
        <v>0</v>
      </c>
      <c r="BT300">
        <f>Drivers!BT653</f>
        <v>0</v>
      </c>
      <c r="BU300">
        <f>Drivers!BU653</f>
        <v>0</v>
      </c>
      <c r="BV300">
        <f>Drivers!BV653</f>
        <v>0</v>
      </c>
      <c r="BW300">
        <f>Drivers!BW653</f>
        <v>0</v>
      </c>
      <c r="BX300">
        <f>Drivers!BX653</f>
        <v>0</v>
      </c>
      <c r="BY300">
        <f>Drivers!BY653</f>
        <v>0</v>
      </c>
      <c r="BZ300">
        <f>Drivers!BZ653</f>
        <v>0</v>
      </c>
      <c r="CA300">
        <f>Drivers!CA653</f>
        <v>0</v>
      </c>
      <c r="CB300">
        <f>Drivers!CB653</f>
        <v>0</v>
      </c>
      <c r="CC300">
        <f>Drivers!CC653</f>
        <v>0</v>
      </c>
      <c r="CD300">
        <f>Drivers!CD653</f>
        <v>0</v>
      </c>
      <c r="CE300">
        <f>Drivers!CE653</f>
        <v>0</v>
      </c>
      <c r="CF300">
        <f>Drivers!CF653</f>
        <v>0</v>
      </c>
      <c r="CG300">
        <f>Drivers!CG653</f>
        <v>0</v>
      </c>
      <c r="CH300">
        <f>Drivers!CH653</f>
        <v>0</v>
      </c>
      <c r="CI300">
        <f>Drivers!CI653</f>
        <v>0</v>
      </c>
      <c r="CJ300">
        <f>Drivers!CJ653</f>
        <v>0</v>
      </c>
      <c r="CK300">
        <f>Drivers!CK653</f>
        <v>0</v>
      </c>
      <c r="CL300">
        <f>Drivers!CL653</f>
        <v>0</v>
      </c>
      <c r="CM300">
        <f>Drivers!CM653</f>
        <v>0</v>
      </c>
      <c r="CN300">
        <f>Drivers!CN653</f>
        <v>0</v>
      </c>
      <c r="CO300">
        <f>Drivers!CO653</f>
        <v>0</v>
      </c>
      <c r="CP300">
        <f>Drivers!CP653</f>
        <v>0</v>
      </c>
      <c r="CQ300">
        <f>Drivers!CQ653</f>
        <v>0</v>
      </c>
      <c r="CR300">
        <f>Drivers!CR653</f>
        <v>0</v>
      </c>
      <c r="CS300">
        <f>Drivers!CS653</f>
        <v>0</v>
      </c>
      <c r="CT300">
        <f>Drivers!CT653</f>
        <v>0</v>
      </c>
      <c r="CU300">
        <f>Drivers!CU653</f>
        <v>0</v>
      </c>
      <c r="CV300">
        <f>Drivers!CV653</f>
        <v>0</v>
      </c>
      <c r="CW300">
        <f>Drivers!CW653</f>
        <v>0</v>
      </c>
      <c r="CX300">
        <f>Drivers!CX653</f>
        <v>0</v>
      </c>
      <c r="CY300">
        <f>Drivers!CY653</f>
        <v>0</v>
      </c>
      <c r="CZ300">
        <f>Drivers!CZ653</f>
        <v>0</v>
      </c>
      <c r="DA300">
        <f>Drivers!DA653</f>
        <v>0</v>
      </c>
      <c r="DB300">
        <f>Drivers!DB653</f>
        <v>0</v>
      </c>
      <c r="DC300">
        <f>Drivers!DC653</f>
        <v>0</v>
      </c>
      <c r="DD300">
        <f>Drivers!DD653</f>
        <v>0</v>
      </c>
      <c r="DE300">
        <f>Drivers!DE653</f>
        <v>0</v>
      </c>
      <c r="DF300">
        <f>Drivers!DF653</f>
        <v>0</v>
      </c>
      <c r="DG300">
        <f>Drivers!DG653</f>
        <v>0</v>
      </c>
      <c r="DH300">
        <f>Drivers!DH653</f>
        <v>0</v>
      </c>
      <c r="DI300">
        <f>Drivers!DI653</f>
        <v>0</v>
      </c>
      <c r="DJ300">
        <f>Drivers!DJ653</f>
        <v>0</v>
      </c>
      <c r="DK300">
        <f>Drivers!DK653</f>
        <v>0</v>
      </c>
      <c r="DL300">
        <f>Drivers!DL653</f>
        <v>0</v>
      </c>
      <c r="DM300">
        <f>Drivers!DM653</f>
        <v>0</v>
      </c>
      <c r="DN300">
        <f>Drivers!DN653</f>
        <v>0</v>
      </c>
      <c r="DO300">
        <f>Drivers!DO653</f>
        <v>0</v>
      </c>
      <c r="DP300">
        <f>Drivers!DP653</f>
        <v>0</v>
      </c>
      <c r="DQ300">
        <f>Drivers!DQ653</f>
        <v>0</v>
      </c>
      <c r="DR300">
        <f>Drivers!DR653</f>
        <v>0</v>
      </c>
      <c r="DS300">
        <f>Drivers!DS653</f>
        <v>0</v>
      </c>
      <c r="DT300">
        <f>Drivers!DT653</f>
        <v>0</v>
      </c>
      <c r="DU300">
        <f>Drivers!DU653</f>
        <v>0</v>
      </c>
      <c r="DV300">
        <f>Drivers!DV653</f>
        <v>0</v>
      </c>
      <c r="DW300">
        <f>Drivers!DW653</f>
        <v>0</v>
      </c>
      <c r="DX300">
        <f>Drivers!DX653</f>
        <v>0</v>
      </c>
      <c r="DY300">
        <f>Drivers!DY653</f>
        <v>0</v>
      </c>
      <c r="DZ300">
        <f>Drivers!DZ653</f>
        <v>0</v>
      </c>
      <c r="EA300">
        <f>Drivers!EA653</f>
        <v>0</v>
      </c>
      <c r="EB300">
        <f>Drivers!EB653</f>
        <v>0</v>
      </c>
      <c r="EC300">
        <f>Drivers!EC653</f>
        <v>0</v>
      </c>
      <c r="ED300">
        <f>Drivers!ED653</f>
        <v>0</v>
      </c>
      <c r="EE300">
        <f>Drivers!EE653</f>
        <v>0</v>
      </c>
      <c r="EF300">
        <f>Drivers!EF653</f>
        <v>0</v>
      </c>
      <c r="EG300">
        <f>Drivers!EG653</f>
        <v>0</v>
      </c>
      <c r="EH300">
        <f>Drivers!EH653</f>
        <v>0</v>
      </c>
      <c r="EI300">
        <f>Drivers!EI653</f>
        <v>0</v>
      </c>
      <c r="EJ300">
        <f>Drivers!EJ653</f>
        <v>0</v>
      </c>
    </row>
    <row r="301" spans="1:140" hidden="1" outlineLevel="1">
      <c r="A301">
        <f>Drivers!A654</f>
        <v>0</v>
      </c>
      <c r="B301">
        <f>Drivers!B654</f>
        <v>0</v>
      </c>
      <c r="C301">
        <f>Drivers!C654</f>
        <v>0</v>
      </c>
      <c r="D301">
        <f>Drivers!D654</f>
        <v>0</v>
      </c>
      <c r="E301">
        <f>Drivers!E654</f>
        <v>0</v>
      </c>
      <c r="F301">
        <f>Drivers!F654</f>
        <v>0</v>
      </c>
      <c r="G301">
        <f>Drivers!G654</f>
        <v>0</v>
      </c>
      <c r="H301">
        <f>Drivers!H654</f>
        <v>0</v>
      </c>
      <c r="I301" t="str">
        <f>Drivers!I654</f>
        <v>= Total Proforma Revenue</v>
      </c>
      <c r="J301">
        <f>Drivers!J654</f>
        <v>0</v>
      </c>
      <c r="K301">
        <f>Drivers!K654</f>
        <v>0</v>
      </c>
      <c r="L301">
        <f>Drivers!L654</f>
        <v>0</v>
      </c>
      <c r="M301">
        <f>Drivers!M654</f>
        <v>0</v>
      </c>
      <c r="N301">
        <f>Drivers!N654</f>
        <v>0</v>
      </c>
      <c r="O301">
        <f>Drivers!O654</f>
        <v>0</v>
      </c>
      <c r="P301">
        <f>Drivers!P654</f>
        <v>0</v>
      </c>
      <c r="Q301">
        <f>Drivers!Q654</f>
        <v>0</v>
      </c>
      <c r="R301">
        <f>Drivers!R654</f>
        <v>0</v>
      </c>
      <c r="S301">
        <f>Drivers!S654</f>
        <v>0</v>
      </c>
      <c r="T301">
        <f>Drivers!T654</f>
        <v>0</v>
      </c>
      <c r="U301">
        <f>Drivers!U654</f>
        <v>0</v>
      </c>
      <c r="V301">
        <f>Drivers!V654</f>
        <v>0</v>
      </c>
      <c r="W301">
        <f>Drivers!W654</f>
        <v>0</v>
      </c>
      <c r="X301">
        <f>Drivers!X654</f>
        <v>0</v>
      </c>
      <c r="Y301">
        <f>Drivers!Y654</f>
        <v>0</v>
      </c>
      <c r="Z301">
        <f>Drivers!Z654</f>
        <v>0</v>
      </c>
      <c r="AA301">
        <f>Drivers!AA654</f>
        <v>0</v>
      </c>
      <c r="AB301">
        <f>Drivers!AB654</f>
        <v>0</v>
      </c>
      <c r="AC301">
        <f>Drivers!AC654</f>
        <v>0</v>
      </c>
      <c r="AD301">
        <f>Drivers!AD654</f>
        <v>0</v>
      </c>
      <c r="AE301">
        <f>Drivers!AE654</f>
        <v>0</v>
      </c>
      <c r="AF301">
        <f>Drivers!AF654</f>
        <v>0</v>
      </c>
      <c r="AG301">
        <f>Drivers!AG654</f>
        <v>0</v>
      </c>
      <c r="AH301">
        <f>Drivers!AH654</f>
        <v>0</v>
      </c>
      <c r="AI301">
        <f>Drivers!AI654</f>
        <v>0</v>
      </c>
      <c r="AJ301">
        <f>Drivers!AJ654</f>
        <v>0</v>
      </c>
      <c r="AK301">
        <f>Drivers!AK654</f>
        <v>0</v>
      </c>
      <c r="AL301">
        <f>Drivers!AL654</f>
        <v>0</v>
      </c>
      <c r="AM301">
        <f>Drivers!AM654</f>
        <v>0</v>
      </c>
      <c r="AN301">
        <f>Drivers!AN654</f>
        <v>0</v>
      </c>
      <c r="AO301">
        <f>Drivers!AO654</f>
        <v>0</v>
      </c>
      <c r="AP301">
        <f>Drivers!AP654</f>
        <v>0</v>
      </c>
      <c r="AQ301">
        <f>Drivers!AQ654</f>
        <v>0</v>
      </c>
      <c r="AR301">
        <f>Drivers!AR654</f>
        <v>0</v>
      </c>
      <c r="AS301">
        <f>Drivers!AS654</f>
        <v>0</v>
      </c>
      <c r="AT301">
        <f>Drivers!AT654</f>
        <v>0</v>
      </c>
      <c r="AU301">
        <f>Drivers!AU654</f>
        <v>0</v>
      </c>
      <c r="AV301">
        <f>Drivers!AV654</f>
        <v>0</v>
      </c>
      <c r="AW301">
        <f>Drivers!AW654</f>
        <v>0</v>
      </c>
      <c r="AX301">
        <f>Drivers!AX654</f>
        <v>0</v>
      </c>
      <c r="AY301">
        <f>Drivers!AY654</f>
        <v>0</v>
      </c>
      <c r="AZ301">
        <f>Drivers!AZ654</f>
        <v>0</v>
      </c>
      <c r="BA301">
        <f>Drivers!BA654</f>
        <v>0</v>
      </c>
      <c r="BB301">
        <f>Drivers!BB654</f>
        <v>0</v>
      </c>
      <c r="BC301">
        <f>Drivers!BC654</f>
        <v>0</v>
      </c>
      <c r="BD301">
        <f>Drivers!BD654</f>
        <v>0</v>
      </c>
      <c r="BE301">
        <f>Drivers!BE654</f>
        <v>0</v>
      </c>
      <c r="BF301">
        <f>Drivers!BF654</f>
        <v>0</v>
      </c>
      <c r="BG301">
        <f>Drivers!BG654</f>
        <v>0</v>
      </c>
      <c r="BH301">
        <f>Drivers!BH654</f>
        <v>0</v>
      </c>
      <c r="BI301">
        <f>Drivers!BI654</f>
        <v>0</v>
      </c>
      <c r="BJ301">
        <f>Drivers!BJ654</f>
        <v>0</v>
      </c>
      <c r="BK301">
        <f>Drivers!BK654</f>
        <v>0</v>
      </c>
      <c r="BL301">
        <f>Drivers!BL654</f>
        <v>0</v>
      </c>
      <c r="BM301">
        <f>Drivers!BM654</f>
        <v>0</v>
      </c>
      <c r="BN301">
        <f>Drivers!BN654</f>
        <v>120.732</v>
      </c>
      <c r="BO301">
        <f>Drivers!BO654</f>
        <v>142.761</v>
      </c>
      <c r="BP301">
        <f>Drivers!BP654</f>
        <v>155.79</v>
      </c>
      <c r="BQ301">
        <f>Drivers!BQ654</f>
        <v>158.547</v>
      </c>
      <c r="BR301">
        <f>Drivers!BR654</f>
        <v>162.53100000000001</v>
      </c>
      <c r="BS301">
        <f>Drivers!BS654</f>
        <v>171.26900000000001</v>
      </c>
      <c r="BT301">
        <f>Drivers!BT654</f>
        <v>176.76499999999999</v>
      </c>
      <c r="BU301">
        <f>Drivers!BU654</f>
        <v>169.37</v>
      </c>
      <c r="BV301">
        <f>Drivers!BV654</f>
        <v>185.982</v>
      </c>
      <c r="BW301">
        <f>Drivers!BW654</f>
        <v>208.40299999999999</v>
      </c>
      <c r="BX301">
        <f>Drivers!BX654</f>
        <v>224.59200000000001</v>
      </c>
      <c r="BY301">
        <f>Drivers!BY654</f>
        <v>227.61200000000002</v>
      </c>
      <c r="BZ301">
        <f>Drivers!BZ654</f>
        <v>245.77499999999998</v>
      </c>
      <c r="CA301">
        <f>Drivers!CA654</f>
        <v>266.85000000000002</v>
      </c>
      <c r="CB301">
        <f>Drivers!CB654</f>
        <v>281.839</v>
      </c>
      <c r="CC301">
        <f>Drivers!CC654</f>
        <v>282.33</v>
      </c>
      <c r="CD301">
        <f>Drivers!CD654</f>
        <v>284.05190102431459</v>
      </c>
      <c r="CE301">
        <f>Drivers!CE654</f>
        <v>310.12855600000006</v>
      </c>
      <c r="CF301">
        <f>Drivers!CF654</f>
        <v>323.23913503703704</v>
      </c>
      <c r="CG301">
        <f>Drivers!CG654</f>
        <v>324.1061865538461</v>
      </c>
      <c r="CH301">
        <f>Drivers!CH654</f>
        <v>0</v>
      </c>
      <c r="CI301">
        <f>Drivers!CI654</f>
        <v>0</v>
      </c>
      <c r="CJ301">
        <f>Drivers!CJ654</f>
        <v>0</v>
      </c>
      <c r="CK301">
        <f>Drivers!CK654</f>
        <v>0</v>
      </c>
      <c r="CL301">
        <f>Drivers!CL654</f>
        <v>0</v>
      </c>
      <c r="CM301">
        <f>Drivers!CM654</f>
        <v>0</v>
      </c>
      <c r="CN301">
        <f>Drivers!CN654</f>
        <v>0</v>
      </c>
      <c r="CO301">
        <f>Drivers!CO654</f>
        <v>0</v>
      </c>
      <c r="CP301">
        <f>Drivers!CP654</f>
        <v>0</v>
      </c>
      <c r="CQ301">
        <f>Drivers!CQ654</f>
        <v>0</v>
      </c>
      <c r="CR301">
        <f>Drivers!CR654</f>
        <v>0</v>
      </c>
      <c r="CS301">
        <f>Drivers!CS654</f>
        <v>0</v>
      </c>
      <c r="CT301">
        <f>Drivers!CT654</f>
        <v>0</v>
      </c>
      <c r="CU301">
        <f>Drivers!CU654</f>
        <v>0</v>
      </c>
      <c r="CV301">
        <f>Drivers!CV654</f>
        <v>0</v>
      </c>
      <c r="CW301">
        <f>Drivers!CW654</f>
        <v>0</v>
      </c>
      <c r="CX301">
        <f>Drivers!CX654</f>
        <v>0</v>
      </c>
      <c r="CY301">
        <f>Drivers!CY654</f>
        <v>0</v>
      </c>
      <c r="CZ301">
        <f>Drivers!CZ654</f>
        <v>0</v>
      </c>
      <c r="DA301">
        <f>Drivers!DA654</f>
        <v>0</v>
      </c>
      <c r="DB301">
        <f>Drivers!DB654</f>
        <v>0</v>
      </c>
      <c r="DC301">
        <f>Drivers!DC654</f>
        <v>0</v>
      </c>
      <c r="DD301">
        <f>Drivers!DD654</f>
        <v>0</v>
      </c>
      <c r="DE301">
        <f>Drivers!DE654</f>
        <v>0</v>
      </c>
      <c r="DF301">
        <f>Drivers!DF654</f>
        <v>0</v>
      </c>
      <c r="DG301">
        <f>Drivers!DG654</f>
        <v>0</v>
      </c>
      <c r="DH301">
        <f>Drivers!DH654</f>
        <v>0</v>
      </c>
      <c r="DI301">
        <f>Drivers!DI654</f>
        <v>0</v>
      </c>
      <c r="DJ301">
        <f>Drivers!DJ654</f>
        <v>0</v>
      </c>
      <c r="DK301">
        <f>Drivers!DK654</f>
        <v>0</v>
      </c>
      <c r="DL301">
        <f>Drivers!DL654</f>
        <v>0</v>
      </c>
      <c r="DM301">
        <f>Drivers!DM654</f>
        <v>0</v>
      </c>
      <c r="DN301">
        <f>Drivers!DN654</f>
        <v>0</v>
      </c>
      <c r="DO301">
        <f>Drivers!DO654</f>
        <v>0</v>
      </c>
      <c r="DP301">
        <f>Drivers!DP654</f>
        <v>0</v>
      </c>
      <c r="DQ301">
        <f>Drivers!DQ654</f>
        <v>0</v>
      </c>
      <c r="DR301">
        <f>Drivers!DR654</f>
        <v>0</v>
      </c>
      <c r="DS301">
        <f>Drivers!DS654</f>
        <v>0</v>
      </c>
      <c r="DT301">
        <f>Drivers!DT654</f>
        <v>0</v>
      </c>
      <c r="DU301">
        <f>Drivers!DU654</f>
        <v>0</v>
      </c>
      <c r="DV301">
        <f>Drivers!DV654</f>
        <v>0</v>
      </c>
      <c r="DW301">
        <f>Drivers!DW654</f>
        <v>0</v>
      </c>
      <c r="DX301">
        <f>Drivers!DX654</f>
        <v>0</v>
      </c>
      <c r="DY301">
        <f>Drivers!DY654</f>
        <v>577.83000000000004</v>
      </c>
      <c r="DZ301">
        <f>Drivers!DZ654</f>
        <v>679.93499999999995</v>
      </c>
      <c r="EA301">
        <f>Drivers!EA654</f>
        <v>846.58899999999994</v>
      </c>
      <c r="EB301">
        <f>Drivers!EB654</f>
        <v>1076.7939999999999</v>
      </c>
      <c r="EC301">
        <f>Drivers!EC654</f>
        <v>1241.5257786151979</v>
      </c>
      <c r="ED301">
        <f>Drivers!ED654</f>
        <v>1434.6233550198735</v>
      </c>
      <c r="EE301">
        <f>Drivers!EE654</f>
        <v>1630.015411271921</v>
      </c>
      <c r="EF301">
        <f>Drivers!EF654</f>
        <v>1824.5457537515879</v>
      </c>
      <c r="EG301">
        <f>Drivers!EG654</f>
        <v>2018.2609737250655</v>
      </c>
      <c r="EH301">
        <f>Drivers!EH654</f>
        <v>2208.33547127165</v>
      </c>
      <c r="EI301">
        <f>Drivers!EI654</f>
        <v>2393.9979700696636</v>
      </c>
      <c r="EJ301">
        <f>Drivers!EJ654</f>
        <v>2579.6420749235031</v>
      </c>
    </row>
    <row r="302" spans="1:140" hidden="1" outlineLevel="1">
      <c r="A302">
        <f>Drivers!A655</f>
        <v>0</v>
      </c>
      <c r="B302">
        <f>Drivers!B655</f>
        <v>0</v>
      </c>
      <c r="C302">
        <f>Drivers!C655</f>
        <v>0</v>
      </c>
      <c r="D302">
        <f>Drivers!D655</f>
        <v>0</v>
      </c>
      <c r="E302">
        <f>Drivers!E655</f>
        <v>0</v>
      </c>
      <c r="F302">
        <f>Drivers!F655</f>
        <v>0</v>
      </c>
      <c r="G302">
        <f>Drivers!G655</f>
        <v>0</v>
      </c>
      <c r="H302">
        <f>Drivers!H655</f>
        <v>0</v>
      </c>
      <c r="I302" t="str">
        <f>Drivers!I655</f>
        <v>- Trulia Market Leader</v>
      </c>
      <c r="J302">
        <f>Drivers!J655</f>
        <v>0</v>
      </c>
      <c r="K302">
        <f>Drivers!K655</f>
        <v>0</v>
      </c>
      <c r="L302">
        <f>Drivers!L655</f>
        <v>0</v>
      </c>
      <c r="M302">
        <f>Drivers!M655</f>
        <v>0</v>
      </c>
      <c r="N302">
        <f>Drivers!N655</f>
        <v>0</v>
      </c>
      <c r="O302">
        <f>Drivers!O655</f>
        <v>0</v>
      </c>
      <c r="P302">
        <f>Drivers!P655</f>
        <v>0</v>
      </c>
      <c r="Q302">
        <f>Drivers!Q655</f>
        <v>0</v>
      </c>
      <c r="R302">
        <f>Drivers!R655</f>
        <v>0</v>
      </c>
      <c r="S302">
        <f>Drivers!S655</f>
        <v>0</v>
      </c>
      <c r="T302">
        <f>Drivers!T655</f>
        <v>0</v>
      </c>
      <c r="U302">
        <f>Drivers!U655</f>
        <v>0</v>
      </c>
      <c r="V302">
        <f>Drivers!V655</f>
        <v>0</v>
      </c>
      <c r="W302">
        <f>Drivers!W655</f>
        <v>0</v>
      </c>
      <c r="X302">
        <f>Drivers!X655</f>
        <v>0</v>
      </c>
      <c r="Y302">
        <f>Drivers!Y655</f>
        <v>0</v>
      </c>
      <c r="Z302">
        <f>Drivers!Z655</f>
        <v>0</v>
      </c>
      <c r="AA302">
        <f>Drivers!AA655</f>
        <v>0</v>
      </c>
      <c r="AB302">
        <f>Drivers!AB655</f>
        <v>0</v>
      </c>
      <c r="AC302">
        <f>Drivers!AC655</f>
        <v>0</v>
      </c>
      <c r="AD302">
        <f>Drivers!AD655</f>
        <v>0</v>
      </c>
      <c r="AE302">
        <f>Drivers!AE655</f>
        <v>0</v>
      </c>
      <c r="AF302">
        <f>Drivers!AF655</f>
        <v>0</v>
      </c>
      <c r="AG302">
        <f>Drivers!AG655</f>
        <v>0</v>
      </c>
      <c r="AH302">
        <f>Drivers!AH655</f>
        <v>0</v>
      </c>
      <c r="AI302">
        <f>Drivers!AI655</f>
        <v>0</v>
      </c>
      <c r="AJ302">
        <f>Drivers!AJ655</f>
        <v>0</v>
      </c>
      <c r="AK302">
        <f>Drivers!AK655</f>
        <v>0</v>
      </c>
      <c r="AL302">
        <f>Drivers!AL655</f>
        <v>0</v>
      </c>
      <c r="AM302">
        <f>Drivers!AM655</f>
        <v>0</v>
      </c>
      <c r="AN302">
        <f>Drivers!AN655</f>
        <v>0</v>
      </c>
      <c r="AO302">
        <f>Drivers!AO655</f>
        <v>0</v>
      </c>
      <c r="AP302">
        <f>Drivers!AP655</f>
        <v>0</v>
      </c>
      <c r="AQ302">
        <f>Drivers!AQ655</f>
        <v>0</v>
      </c>
      <c r="AR302">
        <f>Drivers!AR655</f>
        <v>0</v>
      </c>
      <c r="AS302">
        <f>Drivers!AS655</f>
        <v>0</v>
      </c>
      <c r="AT302">
        <f>Drivers!AT655</f>
        <v>0</v>
      </c>
      <c r="AU302">
        <f>Drivers!AU655</f>
        <v>0</v>
      </c>
      <c r="AV302">
        <f>Drivers!AV655</f>
        <v>0</v>
      </c>
      <c r="AW302">
        <f>Drivers!AW655</f>
        <v>0</v>
      </c>
      <c r="AX302">
        <f>Drivers!AX655</f>
        <v>0</v>
      </c>
      <c r="AY302">
        <f>Drivers!AY655</f>
        <v>0</v>
      </c>
      <c r="AZ302">
        <f>Drivers!AZ655</f>
        <v>0</v>
      </c>
      <c r="BA302">
        <f>Drivers!BA655</f>
        <v>0</v>
      </c>
      <c r="BB302">
        <f>Drivers!BB655</f>
        <v>0</v>
      </c>
      <c r="BC302">
        <f>Drivers!BC655</f>
        <v>0</v>
      </c>
      <c r="BD302">
        <f>Drivers!BD655</f>
        <v>0</v>
      </c>
      <c r="BE302">
        <f>Drivers!BE655</f>
        <v>0</v>
      </c>
      <c r="BF302">
        <f>Drivers!BF655</f>
        <v>0</v>
      </c>
      <c r="BG302">
        <f>Drivers!BG655</f>
        <v>0</v>
      </c>
      <c r="BH302">
        <f>Drivers!BH655</f>
        <v>0</v>
      </c>
      <c r="BI302">
        <f>Drivers!BI655</f>
        <v>0</v>
      </c>
      <c r="BJ302">
        <f>Drivers!BJ655</f>
        <v>0</v>
      </c>
      <c r="BK302">
        <f>Drivers!BK655</f>
        <v>0</v>
      </c>
      <c r="BL302">
        <f>Drivers!BL655</f>
        <v>0</v>
      </c>
      <c r="BM302">
        <f>Drivers!BM655</f>
        <v>0</v>
      </c>
      <c r="BN302">
        <f>Drivers!BN655</f>
        <v>15.252000000000001</v>
      </c>
      <c r="BO302">
        <f>Drivers!BO655</f>
        <v>15.3</v>
      </c>
      <c r="BP302">
        <f>Drivers!BP655</f>
        <v>15.3</v>
      </c>
      <c r="BQ302">
        <f>Drivers!BQ655</f>
        <v>15.3</v>
      </c>
      <c r="BR302">
        <f>Drivers!BR655</f>
        <v>13.581000000000017</v>
      </c>
      <c r="BS302">
        <f>Drivers!BS655</f>
        <v>12.53</v>
      </c>
      <c r="BT302">
        <f>Drivers!BT655</f>
        <v>10.957000000000001</v>
      </c>
      <c r="BU302">
        <f>Drivers!BU655</f>
        <v>5.0000000000000001E-3</v>
      </c>
      <c r="BV302">
        <f>Drivers!BV655</f>
        <v>0</v>
      </c>
      <c r="BW302">
        <f>Drivers!BW655</f>
        <v>0</v>
      </c>
      <c r="BX302">
        <f>Drivers!BX655</f>
        <v>0</v>
      </c>
      <c r="BY302">
        <f>Drivers!BY655</f>
        <v>0</v>
      </c>
      <c r="BZ302">
        <f>Drivers!BZ655</f>
        <v>0</v>
      </c>
      <c r="CA302">
        <f>Drivers!CA655</f>
        <v>0</v>
      </c>
      <c r="CB302">
        <f>Drivers!CB655</f>
        <v>0</v>
      </c>
      <c r="CC302">
        <f>Drivers!CC655</f>
        <v>0</v>
      </c>
      <c r="CD302">
        <f>Drivers!CD655</f>
        <v>0</v>
      </c>
      <c r="CE302">
        <f>Drivers!CE655</f>
        <v>0</v>
      </c>
      <c r="CF302">
        <f>Drivers!CF655</f>
        <v>0</v>
      </c>
      <c r="CG302">
        <f>Drivers!CG655</f>
        <v>0</v>
      </c>
      <c r="CH302">
        <f>Drivers!CH655</f>
        <v>0</v>
      </c>
      <c r="CI302">
        <f>Drivers!CI655</f>
        <v>0</v>
      </c>
      <c r="CJ302">
        <f>Drivers!CJ655</f>
        <v>0</v>
      </c>
      <c r="CK302">
        <f>Drivers!CK655</f>
        <v>0</v>
      </c>
      <c r="CL302">
        <f>Drivers!CL655</f>
        <v>0</v>
      </c>
      <c r="CM302">
        <f>Drivers!CM655</f>
        <v>0</v>
      </c>
      <c r="CN302">
        <f>Drivers!CN655</f>
        <v>0</v>
      </c>
      <c r="CO302">
        <f>Drivers!CO655</f>
        <v>0</v>
      </c>
      <c r="CP302">
        <f>Drivers!CP655</f>
        <v>0</v>
      </c>
      <c r="CQ302">
        <f>Drivers!CQ655</f>
        <v>0</v>
      </c>
      <c r="CR302">
        <f>Drivers!CR655</f>
        <v>0</v>
      </c>
      <c r="CS302">
        <f>Drivers!CS655</f>
        <v>0</v>
      </c>
      <c r="CT302">
        <f>Drivers!CT655</f>
        <v>0</v>
      </c>
      <c r="CU302">
        <f>Drivers!CU655</f>
        <v>0</v>
      </c>
      <c r="CV302">
        <f>Drivers!CV655</f>
        <v>0</v>
      </c>
      <c r="CW302">
        <f>Drivers!CW655</f>
        <v>0</v>
      </c>
      <c r="CX302">
        <f>Drivers!CX655</f>
        <v>0</v>
      </c>
      <c r="CY302">
        <f>Drivers!CY655</f>
        <v>0</v>
      </c>
      <c r="CZ302">
        <f>Drivers!CZ655</f>
        <v>0</v>
      </c>
      <c r="DA302">
        <f>Drivers!DA655</f>
        <v>0</v>
      </c>
      <c r="DB302">
        <f>Drivers!DB655</f>
        <v>0</v>
      </c>
      <c r="DC302">
        <f>Drivers!DC655</f>
        <v>0</v>
      </c>
      <c r="DD302">
        <f>Drivers!DD655</f>
        <v>0</v>
      </c>
      <c r="DE302">
        <f>Drivers!DE655</f>
        <v>0</v>
      </c>
      <c r="DF302">
        <f>Drivers!DF655</f>
        <v>0</v>
      </c>
      <c r="DG302">
        <f>Drivers!DG655</f>
        <v>0</v>
      </c>
      <c r="DH302">
        <f>Drivers!DH655</f>
        <v>0</v>
      </c>
      <c r="DI302">
        <f>Drivers!DI655</f>
        <v>0</v>
      </c>
      <c r="DJ302">
        <f>Drivers!DJ655</f>
        <v>0</v>
      </c>
      <c r="DK302">
        <f>Drivers!DK655</f>
        <v>0</v>
      </c>
      <c r="DL302">
        <f>Drivers!DL655</f>
        <v>0</v>
      </c>
      <c r="DM302">
        <f>Drivers!DM655</f>
        <v>0</v>
      </c>
      <c r="DN302">
        <f>Drivers!DN655</f>
        <v>0</v>
      </c>
      <c r="DO302">
        <f>Drivers!DO655</f>
        <v>0</v>
      </c>
      <c r="DP302">
        <f>Drivers!DP655</f>
        <v>0</v>
      </c>
      <c r="DQ302">
        <f>Drivers!DQ655</f>
        <v>0</v>
      </c>
      <c r="DR302">
        <f>Drivers!DR655</f>
        <v>0</v>
      </c>
      <c r="DS302">
        <f>Drivers!DS655</f>
        <v>0</v>
      </c>
      <c r="DT302">
        <f>Drivers!DT655</f>
        <v>0</v>
      </c>
      <c r="DU302">
        <f>Drivers!DU655</f>
        <v>0</v>
      </c>
      <c r="DV302">
        <f>Drivers!DV655</f>
        <v>0</v>
      </c>
      <c r="DW302">
        <f>Drivers!DW655</f>
        <v>0</v>
      </c>
      <c r="DX302">
        <f>Drivers!DX655</f>
        <v>0</v>
      </c>
      <c r="DY302">
        <f>Drivers!DY655</f>
        <v>61.152000000000001</v>
      </c>
      <c r="DZ302">
        <f>Drivers!DZ655</f>
        <v>37.073000000000022</v>
      </c>
      <c r="EA302">
        <f>Drivers!EA655</f>
        <v>0</v>
      </c>
      <c r="EB302">
        <f>Drivers!EB655</f>
        <v>0</v>
      </c>
      <c r="EC302">
        <f>Drivers!EC655</f>
        <v>0</v>
      </c>
      <c r="ED302">
        <f>Drivers!ED655</f>
        <v>0</v>
      </c>
      <c r="EE302">
        <f>Drivers!EE655</f>
        <v>0</v>
      </c>
      <c r="EF302">
        <f>Drivers!EF655</f>
        <v>0</v>
      </c>
      <c r="EG302">
        <f>Drivers!EG655</f>
        <v>0</v>
      </c>
      <c r="EH302">
        <f>Drivers!EH655</f>
        <v>0</v>
      </c>
      <c r="EI302">
        <f>Drivers!EI655</f>
        <v>0</v>
      </c>
      <c r="EJ302">
        <f>Drivers!EJ655</f>
        <v>0</v>
      </c>
    </row>
    <row r="303" spans="1:140" hidden="1" outlineLevel="1">
      <c r="A303">
        <f>Drivers!A656</f>
        <v>0</v>
      </c>
      <c r="B303">
        <f>Drivers!B656</f>
        <v>0</v>
      </c>
      <c r="C303">
        <f>Drivers!C656</f>
        <v>0</v>
      </c>
      <c r="D303">
        <f>Drivers!D656</f>
        <v>0</v>
      </c>
      <c r="E303">
        <f>Drivers!E656</f>
        <v>0</v>
      </c>
      <c r="F303">
        <f>Drivers!F656</f>
        <v>0</v>
      </c>
      <c r="G303">
        <f>Drivers!G656</f>
        <v>0</v>
      </c>
      <c r="H303">
        <f>Drivers!H656</f>
        <v>0</v>
      </c>
      <c r="I303" t="str">
        <f>Drivers!I656</f>
        <v>= Total Proforma x-Marketleader</v>
      </c>
      <c r="J303">
        <f>Drivers!J656</f>
        <v>0</v>
      </c>
      <c r="K303">
        <f>Drivers!K656</f>
        <v>0</v>
      </c>
      <c r="L303">
        <f>Drivers!L656</f>
        <v>0</v>
      </c>
      <c r="M303">
        <f>Drivers!M656</f>
        <v>0</v>
      </c>
      <c r="N303">
        <f>Drivers!N656</f>
        <v>0</v>
      </c>
      <c r="O303">
        <f>Drivers!O656</f>
        <v>0</v>
      </c>
      <c r="P303">
        <f>Drivers!P656</f>
        <v>0</v>
      </c>
      <c r="Q303">
        <f>Drivers!Q656</f>
        <v>0</v>
      </c>
      <c r="R303">
        <f>Drivers!R656</f>
        <v>0</v>
      </c>
      <c r="S303">
        <f>Drivers!S656</f>
        <v>0</v>
      </c>
      <c r="T303">
        <f>Drivers!T656</f>
        <v>0</v>
      </c>
      <c r="U303">
        <f>Drivers!U656</f>
        <v>0</v>
      </c>
      <c r="V303">
        <f>Drivers!V656</f>
        <v>0</v>
      </c>
      <c r="W303">
        <f>Drivers!W656</f>
        <v>0</v>
      </c>
      <c r="X303">
        <f>Drivers!X656</f>
        <v>0</v>
      </c>
      <c r="Y303">
        <f>Drivers!Y656</f>
        <v>0</v>
      </c>
      <c r="Z303">
        <f>Drivers!Z656</f>
        <v>0</v>
      </c>
      <c r="AA303">
        <f>Drivers!AA656</f>
        <v>0</v>
      </c>
      <c r="AB303">
        <f>Drivers!AB656</f>
        <v>0</v>
      </c>
      <c r="AC303">
        <f>Drivers!AC656</f>
        <v>0</v>
      </c>
      <c r="AD303">
        <f>Drivers!AD656</f>
        <v>0</v>
      </c>
      <c r="AE303">
        <f>Drivers!AE656</f>
        <v>0</v>
      </c>
      <c r="AF303">
        <f>Drivers!AF656</f>
        <v>0</v>
      </c>
      <c r="AG303">
        <f>Drivers!AG656</f>
        <v>0</v>
      </c>
      <c r="AH303">
        <f>Drivers!AH656</f>
        <v>0</v>
      </c>
      <c r="AI303">
        <f>Drivers!AI656</f>
        <v>0</v>
      </c>
      <c r="AJ303">
        <f>Drivers!AJ656</f>
        <v>0</v>
      </c>
      <c r="AK303">
        <f>Drivers!AK656</f>
        <v>0</v>
      </c>
      <c r="AL303">
        <f>Drivers!AL656</f>
        <v>0</v>
      </c>
      <c r="AM303">
        <f>Drivers!AM656</f>
        <v>0</v>
      </c>
      <c r="AN303">
        <f>Drivers!AN656</f>
        <v>0</v>
      </c>
      <c r="AO303">
        <f>Drivers!AO656</f>
        <v>0</v>
      </c>
      <c r="AP303">
        <f>Drivers!AP656</f>
        <v>0</v>
      </c>
      <c r="AQ303">
        <f>Drivers!AQ656</f>
        <v>0</v>
      </c>
      <c r="AR303">
        <f>Drivers!AR656</f>
        <v>0</v>
      </c>
      <c r="AS303">
        <f>Drivers!AS656</f>
        <v>0</v>
      </c>
      <c r="AT303">
        <f>Drivers!AT656</f>
        <v>0</v>
      </c>
      <c r="AU303">
        <f>Drivers!AU656</f>
        <v>0</v>
      </c>
      <c r="AV303">
        <f>Drivers!AV656</f>
        <v>0</v>
      </c>
      <c r="AW303">
        <f>Drivers!AW656</f>
        <v>0</v>
      </c>
      <c r="AX303">
        <f>Drivers!AX656</f>
        <v>0</v>
      </c>
      <c r="AY303">
        <f>Drivers!AY656</f>
        <v>0</v>
      </c>
      <c r="AZ303">
        <f>Drivers!AZ656</f>
        <v>0</v>
      </c>
      <c r="BA303">
        <f>Drivers!BA656</f>
        <v>0</v>
      </c>
      <c r="BB303">
        <f>Drivers!BB656</f>
        <v>0</v>
      </c>
      <c r="BC303">
        <f>Drivers!BC656</f>
        <v>0</v>
      </c>
      <c r="BD303">
        <f>Drivers!BD656</f>
        <v>0</v>
      </c>
      <c r="BE303">
        <f>Drivers!BE656</f>
        <v>0</v>
      </c>
      <c r="BF303">
        <f>Drivers!BF656</f>
        <v>0</v>
      </c>
      <c r="BG303">
        <f>Drivers!BG656</f>
        <v>0</v>
      </c>
      <c r="BH303">
        <f>Drivers!BH656</f>
        <v>0</v>
      </c>
      <c r="BI303">
        <f>Drivers!BI656</f>
        <v>0</v>
      </c>
      <c r="BJ303">
        <f>Drivers!BJ656</f>
        <v>0</v>
      </c>
      <c r="BK303">
        <f>Drivers!BK656</f>
        <v>0</v>
      </c>
      <c r="BL303">
        <f>Drivers!BL656</f>
        <v>0</v>
      </c>
      <c r="BM303">
        <f>Drivers!BM656</f>
        <v>0</v>
      </c>
      <c r="BN303">
        <f>Drivers!BN656</f>
        <v>105.48</v>
      </c>
      <c r="BO303">
        <f>Drivers!BO656</f>
        <v>127.461</v>
      </c>
      <c r="BP303">
        <f>Drivers!BP656</f>
        <v>140.48999999999998</v>
      </c>
      <c r="BQ303">
        <f>Drivers!BQ656</f>
        <v>143.24699999999999</v>
      </c>
      <c r="BR303">
        <f>Drivers!BR656</f>
        <v>148.94999999999999</v>
      </c>
      <c r="BS303">
        <f>Drivers!BS656</f>
        <v>158.739</v>
      </c>
      <c r="BT303">
        <f>Drivers!BT656</f>
        <v>165.80799999999999</v>
      </c>
      <c r="BU303">
        <f>Drivers!BU656</f>
        <v>169.36500000000001</v>
      </c>
      <c r="BV303">
        <f>Drivers!BV656</f>
        <v>185.982</v>
      </c>
      <c r="BW303">
        <f>Drivers!BW656</f>
        <v>208.40299999999999</v>
      </c>
      <c r="BX303">
        <f>Drivers!BX656</f>
        <v>224.59200000000001</v>
      </c>
      <c r="BY303">
        <f>Drivers!BY656</f>
        <v>227.61200000000002</v>
      </c>
      <c r="BZ303">
        <f>Drivers!BZ656</f>
        <v>245.77499999999998</v>
      </c>
      <c r="CA303">
        <f>Drivers!CA656</f>
        <v>266.85000000000002</v>
      </c>
      <c r="CB303">
        <f>Drivers!CB656</f>
        <v>281.839</v>
      </c>
      <c r="CC303">
        <f>Drivers!CC656</f>
        <v>282.33</v>
      </c>
      <c r="CD303">
        <f>Drivers!CD656</f>
        <v>284.05190102431459</v>
      </c>
      <c r="CE303">
        <f>Drivers!CE656</f>
        <v>310.12855600000006</v>
      </c>
      <c r="CF303">
        <f>Drivers!CF656</f>
        <v>323.23913503703704</v>
      </c>
      <c r="CG303">
        <f>Drivers!CG656</f>
        <v>324.1061865538461</v>
      </c>
      <c r="CH303">
        <f>Drivers!CH656</f>
        <v>0</v>
      </c>
      <c r="CI303">
        <f>Drivers!CI656</f>
        <v>0</v>
      </c>
      <c r="CJ303">
        <f>Drivers!CJ656</f>
        <v>0</v>
      </c>
      <c r="CK303">
        <f>Drivers!CK656</f>
        <v>0</v>
      </c>
      <c r="CL303">
        <f>Drivers!CL656</f>
        <v>0</v>
      </c>
      <c r="CM303">
        <f>Drivers!CM656</f>
        <v>0</v>
      </c>
      <c r="CN303">
        <f>Drivers!CN656</f>
        <v>0</v>
      </c>
      <c r="CO303">
        <f>Drivers!CO656</f>
        <v>0</v>
      </c>
      <c r="CP303">
        <f>Drivers!CP656</f>
        <v>0</v>
      </c>
      <c r="CQ303">
        <f>Drivers!CQ656</f>
        <v>0</v>
      </c>
      <c r="CR303">
        <f>Drivers!CR656</f>
        <v>0</v>
      </c>
      <c r="CS303">
        <f>Drivers!CS656</f>
        <v>0</v>
      </c>
      <c r="CT303">
        <f>Drivers!CT656</f>
        <v>0</v>
      </c>
      <c r="CU303">
        <f>Drivers!CU656</f>
        <v>0</v>
      </c>
      <c r="CV303">
        <f>Drivers!CV656</f>
        <v>0</v>
      </c>
      <c r="CW303">
        <f>Drivers!CW656</f>
        <v>0</v>
      </c>
      <c r="CX303">
        <f>Drivers!CX656</f>
        <v>0</v>
      </c>
      <c r="CY303">
        <f>Drivers!CY656</f>
        <v>0</v>
      </c>
      <c r="CZ303">
        <f>Drivers!CZ656</f>
        <v>0</v>
      </c>
      <c r="DA303">
        <f>Drivers!DA656</f>
        <v>0</v>
      </c>
      <c r="DB303">
        <f>Drivers!DB656</f>
        <v>0</v>
      </c>
      <c r="DC303">
        <f>Drivers!DC656</f>
        <v>0</v>
      </c>
      <c r="DD303">
        <f>Drivers!DD656</f>
        <v>0</v>
      </c>
      <c r="DE303">
        <f>Drivers!DE656</f>
        <v>0</v>
      </c>
      <c r="DF303">
        <f>Drivers!DF656</f>
        <v>0</v>
      </c>
      <c r="DG303">
        <f>Drivers!DG656</f>
        <v>0</v>
      </c>
      <c r="DH303">
        <f>Drivers!DH656</f>
        <v>0</v>
      </c>
      <c r="DI303">
        <f>Drivers!DI656</f>
        <v>0</v>
      </c>
      <c r="DJ303">
        <f>Drivers!DJ656</f>
        <v>0</v>
      </c>
      <c r="DK303">
        <f>Drivers!DK656</f>
        <v>0</v>
      </c>
      <c r="DL303">
        <f>Drivers!DL656</f>
        <v>0</v>
      </c>
      <c r="DM303">
        <f>Drivers!DM656</f>
        <v>0</v>
      </c>
      <c r="DN303">
        <f>Drivers!DN656</f>
        <v>0</v>
      </c>
      <c r="DO303">
        <f>Drivers!DO656</f>
        <v>0</v>
      </c>
      <c r="DP303">
        <f>Drivers!DP656</f>
        <v>0</v>
      </c>
      <c r="DQ303">
        <f>Drivers!DQ656</f>
        <v>0</v>
      </c>
      <c r="DR303">
        <f>Drivers!DR656</f>
        <v>0</v>
      </c>
      <c r="DS303">
        <f>Drivers!DS656</f>
        <v>0</v>
      </c>
      <c r="DT303">
        <f>Drivers!DT656</f>
        <v>0</v>
      </c>
      <c r="DU303">
        <f>Drivers!DU656</f>
        <v>0</v>
      </c>
      <c r="DV303">
        <f>Drivers!DV656</f>
        <v>0</v>
      </c>
      <c r="DW303">
        <f>Drivers!DW656</f>
        <v>0</v>
      </c>
      <c r="DX303">
        <f>Drivers!DX656</f>
        <v>0</v>
      </c>
      <c r="DY303">
        <f>Drivers!DY656</f>
        <v>516.678</v>
      </c>
      <c r="DZ303">
        <f>Drivers!DZ656</f>
        <v>642.86199999999997</v>
      </c>
      <c r="EA303">
        <f>Drivers!EA656</f>
        <v>846.58899999999994</v>
      </c>
      <c r="EB303">
        <f>Drivers!EB656</f>
        <v>1076.7939999999999</v>
      </c>
      <c r="EC303">
        <f>Drivers!EC656</f>
        <v>1241.5257786151979</v>
      </c>
      <c r="ED303">
        <f>Drivers!ED656</f>
        <v>1434.6233550198735</v>
      </c>
      <c r="EE303">
        <f>Drivers!EE656</f>
        <v>1630.015411271921</v>
      </c>
      <c r="EF303">
        <f>Drivers!EF656</f>
        <v>1824.5457537515879</v>
      </c>
      <c r="EG303">
        <f>Drivers!EG656</f>
        <v>2018.2609737250655</v>
      </c>
      <c r="EH303">
        <f>Drivers!EH656</f>
        <v>2208.33547127165</v>
      </c>
      <c r="EI303">
        <f>Drivers!EI656</f>
        <v>2393.9979700696636</v>
      </c>
      <c r="EJ303">
        <f>Drivers!EJ656</f>
        <v>2579.6420749235031</v>
      </c>
    </row>
    <row r="304" spans="1:140" hidden="1" outlineLevel="1">
      <c r="A304">
        <f>Drivers!A657</f>
        <v>0</v>
      </c>
      <c r="B304">
        <f>Drivers!B657</f>
        <v>0</v>
      </c>
      <c r="C304">
        <f>Drivers!C657</f>
        <v>0</v>
      </c>
      <c r="D304">
        <f>Drivers!D657</f>
        <v>0</v>
      </c>
      <c r="E304">
        <f>Drivers!E657</f>
        <v>0</v>
      </c>
      <c r="F304">
        <f>Drivers!F657</f>
        <v>0</v>
      </c>
      <c r="G304">
        <f>Drivers!G657</f>
        <v>0</v>
      </c>
      <c r="H304">
        <f>Drivers!H657</f>
        <v>0</v>
      </c>
      <c r="I304" t="str">
        <f>Drivers!I657</f>
        <v>check</v>
      </c>
      <c r="J304">
        <f>Drivers!J657</f>
        <v>0</v>
      </c>
      <c r="K304">
        <f>Drivers!K657</f>
        <v>0</v>
      </c>
      <c r="L304">
        <f>Drivers!L657</f>
        <v>0</v>
      </c>
      <c r="M304">
        <f>Drivers!M657</f>
        <v>0</v>
      </c>
      <c r="N304">
        <f>Drivers!N657</f>
        <v>0</v>
      </c>
      <c r="O304">
        <f>Drivers!O657</f>
        <v>0</v>
      </c>
      <c r="P304">
        <f>Drivers!P657</f>
        <v>0</v>
      </c>
      <c r="Q304">
        <f>Drivers!Q657</f>
        <v>0</v>
      </c>
      <c r="R304">
        <f>Drivers!R657</f>
        <v>0</v>
      </c>
      <c r="S304">
        <f>Drivers!S657</f>
        <v>0</v>
      </c>
      <c r="T304">
        <f>Drivers!T657</f>
        <v>0</v>
      </c>
      <c r="U304">
        <f>Drivers!U657</f>
        <v>0</v>
      </c>
      <c r="V304">
        <f>Drivers!V657</f>
        <v>0</v>
      </c>
      <c r="W304">
        <f>Drivers!W657</f>
        <v>0</v>
      </c>
      <c r="X304">
        <f>Drivers!X657</f>
        <v>0</v>
      </c>
      <c r="Y304">
        <f>Drivers!Y657</f>
        <v>0</v>
      </c>
      <c r="Z304">
        <f>Drivers!Z657</f>
        <v>0</v>
      </c>
      <c r="AA304">
        <f>Drivers!AA657</f>
        <v>0</v>
      </c>
      <c r="AB304">
        <f>Drivers!AB657</f>
        <v>0</v>
      </c>
      <c r="AC304">
        <f>Drivers!AC657</f>
        <v>0</v>
      </c>
      <c r="AD304">
        <f>Drivers!AD657</f>
        <v>0</v>
      </c>
      <c r="AE304">
        <f>Drivers!AE657</f>
        <v>0</v>
      </c>
      <c r="AF304">
        <f>Drivers!AF657</f>
        <v>0</v>
      </c>
      <c r="AG304">
        <f>Drivers!AG657</f>
        <v>0</v>
      </c>
      <c r="AH304">
        <f>Drivers!AH657</f>
        <v>0</v>
      </c>
      <c r="AI304">
        <f>Drivers!AI657</f>
        <v>0</v>
      </c>
      <c r="AJ304">
        <f>Drivers!AJ657</f>
        <v>0</v>
      </c>
      <c r="AK304">
        <f>Drivers!AK657</f>
        <v>0</v>
      </c>
      <c r="AL304">
        <f>Drivers!AL657</f>
        <v>0</v>
      </c>
      <c r="AM304">
        <f>Drivers!AM657</f>
        <v>0</v>
      </c>
      <c r="AN304">
        <f>Drivers!AN657</f>
        <v>0</v>
      </c>
      <c r="AO304">
        <f>Drivers!AO657</f>
        <v>0</v>
      </c>
      <c r="AP304">
        <f>Drivers!AP657</f>
        <v>0</v>
      </c>
      <c r="AQ304">
        <f>Drivers!AQ657</f>
        <v>0</v>
      </c>
      <c r="AR304">
        <f>Drivers!AR657</f>
        <v>0</v>
      </c>
      <c r="AS304">
        <f>Drivers!AS657</f>
        <v>0</v>
      </c>
      <c r="AT304">
        <f>Drivers!AT657</f>
        <v>0</v>
      </c>
      <c r="AU304">
        <f>Drivers!AU657</f>
        <v>0</v>
      </c>
      <c r="AV304">
        <f>Drivers!AV657</f>
        <v>0</v>
      </c>
      <c r="AW304">
        <f>Drivers!AW657</f>
        <v>0</v>
      </c>
      <c r="AX304">
        <f>Drivers!AX657</f>
        <v>0</v>
      </c>
      <c r="AY304">
        <f>Drivers!AY657</f>
        <v>0</v>
      </c>
      <c r="AZ304">
        <f>Drivers!AZ657</f>
        <v>0</v>
      </c>
      <c r="BA304">
        <f>Drivers!BA657</f>
        <v>0</v>
      </c>
      <c r="BB304">
        <f>Drivers!BB657</f>
        <v>0</v>
      </c>
      <c r="BC304">
        <f>Drivers!BC657</f>
        <v>0</v>
      </c>
      <c r="BD304">
        <f>Drivers!BD657</f>
        <v>0</v>
      </c>
      <c r="BE304">
        <f>Drivers!BE657</f>
        <v>0</v>
      </c>
      <c r="BF304">
        <f>Drivers!BF657</f>
        <v>0</v>
      </c>
      <c r="BG304">
        <f>Drivers!BG657</f>
        <v>0</v>
      </c>
      <c r="BH304">
        <f>Drivers!BH657</f>
        <v>0</v>
      </c>
      <c r="BI304">
        <f>Drivers!BI657</f>
        <v>0</v>
      </c>
      <c r="BJ304">
        <f>Drivers!BJ657</f>
        <v>0</v>
      </c>
      <c r="BK304">
        <f>Drivers!BK657</f>
        <v>0</v>
      </c>
      <c r="BL304">
        <f>Drivers!BL657</f>
        <v>0</v>
      </c>
      <c r="BM304">
        <f>Drivers!BM657</f>
        <v>0</v>
      </c>
      <c r="BN304">
        <f>Drivers!BN657</f>
        <v>9.9999999999056399E-4</v>
      </c>
      <c r="BO304">
        <f>Drivers!BO657</f>
        <v>12.705280000000002</v>
      </c>
      <c r="BP304">
        <f>Drivers!BP657</f>
        <v>11.981332500000008</v>
      </c>
      <c r="BQ304">
        <f>Drivers!BQ657</f>
        <v>9.6455070000000092</v>
      </c>
      <c r="BR304">
        <f>Drivers!BR657</f>
        <v>0</v>
      </c>
      <c r="BS304">
        <f>Drivers!BS657</f>
        <v>0</v>
      </c>
      <c r="BT304">
        <f>Drivers!BT657</f>
        <v>0</v>
      </c>
      <c r="BU304">
        <f>Drivers!BU657</f>
        <v>0</v>
      </c>
      <c r="BV304">
        <f>Drivers!BV657</f>
        <v>0</v>
      </c>
      <c r="BW304">
        <f>Drivers!BW657</f>
        <v>0</v>
      </c>
      <c r="BX304">
        <f>Drivers!BX657</f>
        <v>0</v>
      </c>
      <c r="BY304">
        <f>Drivers!BY657</f>
        <v>0</v>
      </c>
      <c r="BZ304">
        <f>Drivers!BZ657</f>
        <v>0</v>
      </c>
      <c r="CA304">
        <f>Drivers!CA657</f>
        <v>0</v>
      </c>
      <c r="CB304">
        <f>Drivers!CB657</f>
        <v>0</v>
      </c>
      <c r="CC304">
        <f>Drivers!CC657</f>
        <v>0</v>
      </c>
      <c r="CD304">
        <f>Drivers!CD657</f>
        <v>0</v>
      </c>
      <c r="CE304">
        <f>Drivers!CE657</f>
        <v>0</v>
      </c>
      <c r="CF304">
        <f>Drivers!CF657</f>
        <v>0</v>
      </c>
      <c r="CG304">
        <f>Drivers!CG657</f>
        <v>0</v>
      </c>
      <c r="CH304">
        <f>Drivers!CH657</f>
        <v>0</v>
      </c>
      <c r="CI304">
        <f>Drivers!CI657</f>
        <v>0</v>
      </c>
      <c r="CJ304">
        <f>Drivers!CJ657</f>
        <v>0</v>
      </c>
      <c r="CK304">
        <f>Drivers!CK657</f>
        <v>0</v>
      </c>
      <c r="CL304">
        <f>Drivers!CL657</f>
        <v>0</v>
      </c>
      <c r="CM304">
        <f>Drivers!CM657</f>
        <v>0</v>
      </c>
      <c r="CN304">
        <f>Drivers!CN657</f>
        <v>0</v>
      </c>
      <c r="CO304">
        <f>Drivers!CO657</f>
        <v>0</v>
      </c>
      <c r="CP304">
        <f>Drivers!CP657</f>
        <v>0</v>
      </c>
      <c r="CQ304">
        <f>Drivers!CQ657</f>
        <v>0</v>
      </c>
      <c r="CR304">
        <f>Drivers!CR657</f>
        <v>0</v>
      </c>
      <c r="CS304">
        <f>Drivers!CS657</f>
        <v>0</v>
      </c>
      <c r="CT304">
        <f>Drivers!CT657</f>
        <v>0</v>
      </c>
      <c r="CU304">
        <f>Drivers!CU657</f>
        <v>0</v>
      </c>
      <c r="CV304">
        <f>Drivers!CV657</f>
        <v>0</v>
      </c>
      <c r="CW304">
        <f>Drivers!CW657</f>
        <v>0</v>
      </c>
      <c r="CX304">
        <f>Drivers!CX657</f>
        <v>0</v>
      </c>
      <c r="CY304">
        <f>Drivers!CY657</f>
        <v>0</v>
      </c>
      <c r="CZ304">
        <f>Drivers!CZ657</f>
        <v>0</v>
      </c>
      <c r="DA304">
        <f>Drivers!DA657</f>
        <v>0</v>
      </c>
      <c r="DB304">
        <f>Drivers!DB657</f>
        <v>0</v>
      </c>
      <c r="DC304">
        <f>Drivers!DC657</f>
        <v>0</v>
      </c>
      <c r="DD304">
        <f>Drivers!DD657</f>
        <v>0</v>
      </c>
      <c r="DE304">
        <f>Drivers!DE657</f>
        <v>0</v>
      </c>
      <c r="DF304">
        <f>Drivers!DF657</f>
        <v>0</v>
      </c>
      <c r="DG304">
        <f>Drivers!DG657</f>
        <v>0</v>
      </c>
      <c r="DH304">
        <f>Drivers!DH657</f>
        <v>0</v>
      </c>
      <c r="DI304">
        <f>Drivers!DI657</f>
        <v>0</v>
      </c>
      <c r="DJ304">
        <f>Drivers!DJ657</f>
        <v>0</v>
      </c>
      <c r="DK304">
        <f>Drivers!DK657</f>
        <v>0</v>
      </c>
      <c r="DL304">
        <f>Drivers!DL657</f>
        <v>0</v>
      </c>
      <c r="DM304">
        <f>Drivers!DM657</f>
        <v>0</v>
      </c>
      <c r="DN304">
        <f>Drivers!DN657</f>
        <v>0</v>
      </c>
      <c r="DO304">
        <f>Drivers!DO657</f>
        <v>0</v>
      </c>
      <c r="DP304">
        <f>Drivers!DP657</f>
        <v>0</v>
      </c>
      <c r="DQ304">
        <f>Drivers!DQ657</f>
        <v>0</v>
      </c>
      <c r="DR304">
        <f>Drivers!DR657</f>
        <v>0</v>
      </c>
      <c r="DS304">
        <f>Drivers!DS657</f>
        <v>0</v>
      </c>
      <c r="DT304">
        <f>Drivers!DT657</f>
        <v>0</v>
      </c>
      <c r="DU304">
        <f>Drivers!DU657</f>
        <v>0</v>
      </c>
      <c r="DV304">
        <f>Drivers!DV657</f>
        <v>0</v>
      </c>
      <c r="DW304">
        <f>Drivers!DW657</f>
        <v>0</v>
      </c>
      <c r="DX304">
        <f>Drivers!DX657</f>
        <v>0</v>
      </c>
      <c r="DY304">
        <f>Drivers!DY657</f>
        <v>34.333119499999952</v>
      </c>
      <c r="DZ304">
        <f>Drivers!DZ657</f>
        <v>0</v>
      </c>
      <c r="EA304">
        <f>Drivers!EA657</f>
        <v>0</v>
      </c>
      <c r="EB304">
        <f>Drivers!EB657</f>
        <v>0</v>
      </c>
      <c r="EC304">
        <f>Drivers!EC657</f>
        <v>0</v>
      </c>
      <c r="ED304">
        <f>Drivers!ED657</f>
        <v>0</v>
      </c>
      <c r="EE304">
        <f>Drivers!EE657</f>
        <v>0</v>
      </c>
      <c r="EF304">
        <f>Drivers!EF657</f>
        <v>0</v>
      </c>
      <c r="EG304">
        <f>Drivers!EG657</f>
        <v>0</v>
      </c>
      <c r="EH304">
        <f>Drivers!EH657</f>
        <v>0</v>
      </c>
      <c r="EI304">
        <f>Drivers!EI657</f>
        <v>0</v>
      </c>
      <c r="EJ304">
        <f>Drivers!EJ657</f>
        <v>0</v>
      </c>
    </row>
    <row r="305" spans="1:140" hidden="1" outlineLevel="1">
      <c r="A305">
        <f>Drivers!A662</f>
        <v>0</v>
      </c>
      <c r="B305">
        <f>Drivers!B662</f>
        <v>0</v>
      </c>
      <c r="C305">
        <f>Drivers!C662</f>
        <v>0</v>
      </c>
      <c r="D305">
        <f>Drivers!D662</f>
        <v>0</v>
      </c>
      <c r="E305">
        <f>Drivers!E662</f>
        <v>0</v>
      </c>
      <c r="F305">
        <f>Drivers!F662</f>
        <v>0</v>
      </c>
      <c r="G305">
        <f>Drivers!G662</f>
        <v>0</v>
      </c>
      <c r="H305">
        <f>Drivers!H662</f>
        <v>0</v>
      </c>
      <c r="I305">
        <f>Drivers!I662</f>
        <v>0</v>
      </c>
      <c r="J305">
        <f>Drivers!J662</f>
        <v>0</v>
      </c>
      <c r="K305">
        <f>Drivers!K662</f>
        <v>0</v>
      </c>
      <c r="L305">
        <f>Drivers!L662</f>
        <v>0</v>
      </c>
      <c r="M305">
        <f>Drivers!M662</f>
        <v>0</v>
      </c>
      <c r="N305">
        <f>Drivers!N662</f>
        <v>0</v>
      </c>
      <c r="O305">
        <f>Drivers!O662</f>
        <v>0</v>
      </c>
      <c r="P305">
        <f>Drivers!P662</f>
        <v>0</v>
      </c>
      <c r="Q305">
        <f>Drivers!Q662</f>
        <v>0</v>
      </c>
      <c r="R305">
        <f>Drivers!R662</f>
        <v>0</v>
      </c>
      <c r="S305">
        <f>Drivers!S662</f>
        <v>0</v>
      </c>
      <c r="T305">
        <f>Drivers!T662</f>
        <v>0</v>
      </c>
      <c r="U305">
        <f>Drivers!U662</f>
        <v>0</v>
      </c>
      <c r="V305">
        <f>Drivers!V662</f>
        <v>0</v>
      </c>
      <c r="W305">
        <f>Drivers!W662</f>
        <v>0</v>
      </c>
      <c r="X305">
        <f>Drivers!X662</f>
        <v>0</v>
      </c>
      <c r="Y305">
        <f>Drivers!Y662</f>
        <v>0</v>
      </c>
      <c r="Z305">
        <f>Drivers!Z662</f>
        <v>0</v>
      </c>
      <c r="AA305">
        <f>Drivers!AA662</f>
        <v>0</v>
      </c>
      <c r="AB305">
        <f>Drivers!AB662</f>
        <v>0</v>
      </c>
      <c r="AC305">
        <f>Drivers!AC662</f>
        <v>0</v>
      </c>
      <c r="AD305">
        <f>Drivers!AD662</f>
        <v>0</v>
      </c>
      <c r="AE305">
        <f>Drivers!AE662</f>
        <v>0</v>
      </c>
      <c r="AF305">
        <f>Drivers!AF662</f>
        <v>0</v>
      </c>
      <c r="AG305">
        <f>Drivers!AG662</f>
        <v>0</v>
      </c>
      <c r="AH305">
        <f>Drivers!AH662</f>
        <v>0</v>
      </c>
      <c r="AI305">
        <f>Drivers!AI662</f>
        <v>0</v>
      </c>
      <c r="AJ305">
        <f>Drivers!AJ662</f>
        <v>0</v>
      </c>
      <c r="AK305">
        <f>Drivers!AK662</f>
        <v>0</v>
      </c>
      <c r="AL305">
        <f>Drivers!AL662</f>
        <v>0</v>
      </c>
      <c r="AM305">
        <f>Drivers!AM662</f>
        <v>0</v>
      </c>
      <c r="AN305">
        <f>Drivers!AN662</f>
        <v>0</v>
      </c>
      <c r="AO305">
        <f>Drivers!AO662</f>
        <v>0</v>
      </c>
      <c r="AP305">
        <f>Drivers!AP662</f>
        <v>0</v>
      </c>
      <c r="AQ305">
        <f>Drivers!AQ662</f>
        <v>0</v>
      </c>
      <c r="AR305">
        <f>Drivers!AR662</f>
        <v>0</v>
      </c>
      <c r="AS305">
        <f>Drivers!AS662</f>
        <v>0</v>
      </c>
      <c r="AT305">
        <f>Drivers!AT662</f>
        <v>0</v>
      </c>
      <c r="AU305">
        <f>Drivers!AU662</f>
        <v>0</v>
      </c>
      <c r="AV305">
        <f>Drivers!AV662</f>
        <v>0</v>
      </c>
      <c r="AW305">
        <f>Drivers!AW662</f>
        <v>0</v>
      </c>
      <c r="AX305">
        <f>Drivers!AX662</f>
        <v>0</v>
      </c>
      <c r="AY305">
        <f>Drivers!AY662</f>
        <v>0</v>
      </c>
      <c r="AZ305">
        <f>Drivers!AZ662</f>
        <v>0</v>
      </c>
      <c r="BA305">
        <f>Drivers!BA662</f>
        <v>0</v>
      </c>
      <c r="BB305">
        <f>Drivers!BB662</f>
        <v>0</v>
      </c>
      <c r="BC305">
        <f>Drivers!BC662</f>
        <v>0</v>
      </c>
      <c r="BD305">
        <f>Drivers!BD662</f>
        <v>0</v>
      </c>
      <c r="BE305">
        <f>Drivers!BE662</f>
        <v>0</v>
      </c>
      <c r="BF305">
        <f>Drivers!BF662</f>
        <v>0</v>
      </c>
      <c r="BG305">
        <f>Drivers!BG662</f>
        <v>0</v>
      </c>
      <c r="BH305">
        <f>Drivers!BH662</f>
        <v>0</v>
      </c>
      <c r="BI305">
        <f>Drivers!BI662</f>
        <v>0</v>
      </c>
      <c r="BJ305">
        <f>Drivers!BJ662</f>
        <v>0</v>
      </c>
      <c r="BK305">
        <f>Drivers!BK662</f>
        <v>0</v>
      </c>
      <c r="BL305">
        <f>Drivers!BL662</f>
        <v>0</v>
      </c>
      <c r="BM305">
        <f>Drivers!BM662</f>
        <v>0</v>
      </c>
      <c r="BN305">
        <f>Drivers!BN662</f>
        <v>0</v>
      </c>
      <c r="BO305">
        <f>Drivers!BO662</f>
        <v>127</v>
      </c>
      <c r="BP305">
        <f>Drivers!BP662</f>
        <v>0</v>
      </c>
      <c r="BQ305">
        <f>Drivers!BQ662</f>
        <v>0</v>
      </c>
      <c r="BR305" t="str">
        <f>Drivers!BR662</f>
        <v>X=ML</v>
      </c>
      <c r="BS305">
        <f>Drivers!BS662</f>
        <v>157.5</v>
      </c>
      <c r="BT305">
        <f>Drivers!BT662</f>
        <v>166</v>
      </c>
      <c r="BU305">
        <f>Drivers!BU662</f>
        <v>0</v>
      </c>
      <c r="BV305">
        <f>Drivers!BV662</f>
        <v>0</v>
      </c>
      <c r="BW305">
        <f>Drivers!BW662</f>
        <v>0</v>
      </c>
      <c r="BX305">
        <f>Drivers!BX662</f>
        <v>0</v>
      </c>
      <c r="BY305">
        <f>Drivers!BY662</f>
        <v>0</v>
      </c>
      <c r="BZ305">
        <f>Drivers!BZ662</f>
        <v>0</v>
      </c>
      <c r="CA305">
        <f>Drivers!CA662</f>
        <v>0</v>
      </c>
      <c r="CB305">
        <f>Drivers!CB662</f>
        <v>0</v>
      </c>
      <c r="CC305">
        <f>Drivers!CC662</f>
        <v>0</v>
      </c>
      <c r="CD305">
        <f>Drivers!CD662</f>
        <v>0</v>
      </c>
      <c r="CE305">
        <f>Drivers!CE662</f>
        <v>0</v>
      </c>
      <c r="CF305">
        <f>Drivers!CF662</f>
        <v>0</v>
      </c>
      <c r="CG305">
        <f>Drivers!CG662</f>
        <v>0</v>
      </c>
      <c r="CH305">
        <f>Drivers!CH662</f>
        <v>0</v>
      </c>
      <c r="CI305">
        <f>Drivers!CI662</f>
        <v>0</v>
      </c>
      <c r="CJ305">
        <f>Drivers!CJ662</f>
        <v>0</v>
      </c>
      <c r="CK305">
        <f>Drivers!CK662</f>
        <v>0</v>
      </c>
      <c r="CL305">
        <f>Drivers!CL662</f>
        <v>0</v>
      </c>
      <c r="CM305">
        <f>Drivers!CM662</f>
        <v>0</v>
      </c>
      <c r="CN305">
        <f>Drivers!CN662</f>
        <v>0</v>
      </c>
      <c r="CO305">
        <f>Drivers!CO662</f>
        <v>0</v>
      </c>
      <c r="CP305">
        <f>Drivers!CP662</f>
        <v>0</v>
      </c>
      <c r="CQ305">
        <f>Drivers!CQ662</f>
        <v>0</v>
      </c>
      <c r="CR305">
        <f>Drivers!CR662</f>
        <v>0</v>
      </c>
      <c r="CS305">
        <f>Drivers!CS662</f>
        <v>0</v>
      </c>
      <c r="CT305">
        <f>Drivers!CT662</f>
        <v>0</v>
      </c>
      <c r="CU305">
        <f>Drivers!CU662</f>
        <v>0</v>
      </c>
      <c r="CV305">
        <f>Drivers!CV662</f>
        <v>0</v>
      </c>
      <c r="CW305">
        <f>Drivers!CW662</f>
        <v>0</v>
      </c>
      <c r="CX305">
        <f>Drivers!CX662</f>
        <v>0</v>
      </c>
      <c r="CY305">
        <f>Drivers!CY662</f>
        <v>0</v>
      </c>
      <c r="CZ305">
        <f>Drivers!CZ662</f>
        <v>0</v>
      </c>
      <c r="DA305">
        <f>Drivers!DA662</f>
        <v>0</v>
      </c>
      <c r="DB305">
        <f>Drivers!DB662</f>
        <v>0</v>
      </c>
      <c r="DC305">
        <f>Drivers!DC662</f>
        <v>0</v>
      </c>
      <c r="DD305">
        <f>Drivers!DD662</f>
        <v>0</v>
      </c>
      <c r="DE305">
        <f>Drivers!DE662</f>
        <v>0</v>
      </c>
      <c r="DF305">
        <f>Drivers!DF662</f>
        <v>0</v>
      </c>
      <c r="DG305">
        <f>Drivers!DG662</f>
        <v>0</v>
      </c>
      <c r="DH305">
        <f>Drivers!DH662</f>
        <v>0</v>
      </c>
      <c r="DI305">
        <f>Drivers!DI662</f>
        <v>0</v>
      </c>
      <c r="DJ305">
        <f>Drivers!DJ662</f>
        <v>0</v>
      </c>
      <c r="DK305">
        <f>Drivers!DK662</f>
        <v>0</v>
      </c>
      <c r="DL305">
        <f>Drivers!DL662</f>
        <v>0</v>
      </c>
      <c r="DM305">
        <f>Drivers!DM662</f>
        <v>0</v>
      </c>
      <c r="DN305">
        <f>Drivers!DN662</f>
        <v>0</v>
      </c>
      <c r="DO305">
        <f>Drivers!DO662</f>
        <v>0</v>
      </c>
      <c r="DP305">
        <f>Drivers!DP662</f>
        <v>0</v>
      </c>
      <c r="DQ305">
        <f>Drivers!DQ662</f>
        <v>0</v>
      </c>
      <c r="DR305">
        <f>Drivers!DR662</f>
        <v>0</v>
      </c>
      <c r="DS305">
        <f>Drivers!DS662</f>
        <v>0</v>
      </c>
      <c r="DT305">
        <f>Drivers!DT662</f>
        <v>0</v>
      </c>
      <c r="DU305">
        <f>Drivers!DU662</f>
        <v>0</v>
      </c>
      <c r="DV305">
        <f>Drivers!DV662</f>
        <v>0</v>
      </c>
      <c r="DW305">
        <f>Drivers!DW662</f>
        <v>0</v>
      </c>
      <c r="DX305">
        <f>Drivers!DX662</f>
        <v>0</v>
      </c>
      <c r="DY305">
        <f>Drivers!DY662</f>
        <v>0</v>
      </c>
      <c r="DZ305">
        <f>Drivers!DZ662</f>
        <v>0</v>
      </c>
      <c r="EA305">
        <f>Drivers!EA662</f>
        <v>0</v>
      </c>
      <c r="EB305">
        <f>Drivers!EB662</f>
        <v>0</v>
      </c>
      <c r="EC305">
        <f>Drivers!EC662</f>
        <v>0</v>
      </c>
      <c r="ED305">
        <f>Drivers!ED662</f>
        <v>0</v>
      </c>
      <c r="EE305">
        <f>Drivers!EE662</f>
        <v>0</v>
      </c>
      <c r="EF305">
        <f>Drivers!EF662</f>
        <v>0</v>
      </c>
      <c r="EG305">
        <f>Drivers!EG662</f>
        <v>0</v>
      </c>
      <c r="EH305">
        <f>Drivers!EH662</f>
        <v>0</v>
      </c>
      <c r="EI305">
        <f>Drivers!EI662</f>
        <v>0</v>
      </c>
      <c r="EJ305">
        <f>Drivers!EJ662</f>
        <v>0</v>
      </c>
    </row>
    <row r="306" spans="1:140" hidden="1" outlineLevel="1">
      <c r="A306">
        <f>Drivers!A663</f>
        <v>0</v>
      </c>
      <c r="B306">
        <f>Drivers!B663</f>
        <v>0</v>
      </c>
      <c r="C306">
        <f>Drivers!C663</f>
        <v>0</v>
      </c>
      <c r="D306">
        <f>Drivers!D663</f>
        <v>0</v>
      </c>
      <c r="E306">
        <f>Drivers!E663</f>
        <v>0</v>
      </c>
      <c r="F306">
        <f>Drivers!F663</f>
        <v>0</v>
      </c>
      <c r="G306">
        <f>Drivers!G663</f>
        <v>0</v>
      </c>
      <c r="H306">
        <f>Drivers!H663</f>
        <v>0</v>
      </c>
      <c r="I306" t="str">
        <f>Drivers!I663</f>
        <v>Y/Y Change</v>
      </c>
      <c r="J306">
        <f>Drivers!J663</f>
        <v>0</v>
      </c>
      <c r="K306">
        <f>Drivers!K663</f>
        <v>0</v>
      </c>
      <c r="L306">
        <f>Drivers!L663</f>
        <v>0</v>
      </c>
      <c r="M306">
        <f>Drivers!M663</f>
        <v>0</v>
      </c>
      <c r="N306">
        <f>Drivers!N663</f>
        <v>0</v>
      </c>
      <c r="O306">
        <f>Drivers!O663</f>
        <v>0</v>
      </c>
      <c r="P306">
        <f>Drivers!P663</f>
        <v>0</v>
      </c>
      <c r="Q306">
        <f>Drivers!Q663</f>
        <v>0</v>
      </c>
      <c r="R306">
        <f>Drivers!R663</f>
        <v>0</v>
      </c>
      <c r="S306">
        <f>Drivers!S663</f>
        <v>0</v>
      </c>
      <c r="T306">
        <f>Drivers!T663</f>
        <v>0</v>
      </c>
      <c r="U306">
        <f>Drivers!U663</f>
        <v>0</v>
      </c>
      <c r="V306">
        <f>Drivers!V663</f>
        <v>0</v>
      </c>
      <c r="W306">
        <f>Drivers!W663</f>
        <v>0</v>
      </c>
      <c r="X306">
        <f>Drivers!X663</f>
        <v>0</v>
      </c>
      <c r="Y306">
        <f>Drivers!Y663</f>
        <v>0</v>
      </c>
      <c r="Z306">
        <f>Drivers!Z663</f>
        <v>0</v>
      </c>
      <c r="AA306">
        <f>Drivers!AA663</f>
        <v>0</v>
      </c>
      <c r="AB306">
        <f>Drivers!AB663</f>
        <v>0</v>
      </c>
      <c r="AC306">
        <f>Drivers!AC663</f>
        <v>0</v>
      </c>
      <c r="AD306">
        <f>Drivers!AD663</f>
        <v>0</v>
      </c>
      <c r="AE306">
        <f>Drivers!AE663</f>
        <v>0</v>
      </c>
      <c r="AF306">
        <f>Drivers!AF663</f>
        <v>0</v>
      </c>
      <c r="AG306">
        <f>Drivers!AG663</f>
        <v>0</v>
      </c>
      <c r="AH306">
        <f>Drivers!AH663</f>
        <v>0</v>
      </c>
      <c r="AI306">
        <f>Drivers!AI663</f>
        <v>0</v>
      </c>
      <c r="AJ306">
        <f>Drivers!AJ663</f>
        <v>0</v>
      </c>
      <c r="AK306">
        <f>Drivers!AK663</f>
        <v>0</v>
      </c>
      <c r="AL306">
        <f>Drivers!AL663</f>
        <v>0</v>
      </c>
      <c r="AM306">
        <f>Drivers!AM663</f>
        <v>0</v>
      </c>
      <c r="AN306">
        <f>Drivers!AN663</f>
        <v>0</v>
      </c>
      <c r="AO306">
        <f>Drivers!AO663</f>
        <v>0</v>
      </c>
      <c r="AP306">
        <f>Drivers!AP663</f>
        <v>0</v>
      </c>
      <c r="AQ306">
        <f>Drivers!AQ663</f>
        <v>0</v>
      </c>
      <c r="AR306">
        <f>Drivers!AR663</f>
        <v>0</v>
      </c>
      <c r="AS306">
        <f>Drivers!AS663</f>
        <v>0</v>
      </c>
      <c r="AT306">
        <f>Drivers!AT663</f>
        <v>0</v>
      </c>
      <c r="AU306">
        <f>Drivers!AU663</f>
        <v>0</v>
      </c>
      <c r="AV306">
        <f>Drivers!AV663</f>
        <v>0</v>
      </c>
      <c r="AW306">
        <f>Drivers!AW663</f>
        <v>0</v>
      </c>
      <c r="AX306">
        <f>Drivers!AX663</f>
        <v>0</v>
      </c>
      <c r="AY306">
        <f>Drivers!AY663</f>
        <v>0</v>
      </c>
      <c r="AZ306">
        <f>Drivers!AZ663</f>
        <v>0</v>
      </c>
      <c r="BA306">
        <f>Drivers!BA663</f>
        <v>0</v>
      </c>
      <c r="BB306">
        <f>Drivers!BB663</f>
        <v>0</v>
      </c>
      <c r="BC306">
        <f>Drivers!BC663</f>
        <v>0</v>
      </c>
      <c r="BD306">
        <f>Drivers!BD663</f>
        <v>0</v>
      </c>
      <c r="BE306">
        <f>Drivers!BE663</f>
        <v>0</v>
      </c>
      <c r="BF306">
        <f>Drivers!BF663</f>
        <v>0</v>
      </c>
      <c r="BG306">
        <f>Drivers!BG663</f>
        <v>0</v>
      </c>
      <c r="BH306">
        <f>Drivers!BH663</f>
        <v>0</v>
      </c>
      <c r="BI306">
        <f>Drivers!BI663</f>
        <v>0</v>
      </c>
      <c r="BJ306">
        <f>Drivers!BJ663</f>
        <v>0</v>
      </c>
      <c r="BK306">
        <f>Drivers!BK663</f>
        <v>0</v>
      </c>
      <c r="BL306">
        <f>Drivers!BL663</f>
        <v>0</v>
      </c>
      <c r="BM306">
        <f>Drivers!BM663</f>
        <v>0</v>
      </c>
      <c r="BN306">
        <f>Drivers!BN663</f>
        <v>0</v>
      </c>
      <c r="BO306">
        <f>Drivers!BO663</f>
        <v>0</v>
      </c>
      <c r="BP306">
        <f>Drivers!BP663</f>
        <v>157.47999999999999</v>
      </c>
      <c r="BQ306">
        <f>Drivers!BQ663</f>
        <v>0</v>
      </c>
      <c r="BR306" t="str">
        <f>Drivers!BR663</f>
        <v>Incl ML</v>
      </c>
      <c r="BS306">
        <f>Drivers!BS663</f>
        <v>168.5</v>
      </c>
      <c r="BT306">
        <f>Drivers!BT663</f>
        <v>176</v>
      </c>
      <c r="BU306">
        <f>Drivers!BU663</f>
        <v>0</v>
      </c>
      <c r="BV306">
        <f>Drivers!BV663</f>
        <v>0</v>
      </c>
      <c r="BW306">
        <f>Drivers!BW663</f>
        <v>0</v>
      </c>
      <c r="BX306">
        <f>Drivers!BX663</f>
        <v>0</v>
      </c>
      <c r="BY306">
        <f>Drivers!BY663</f>
        <v>0</v>
      </c>
      <c r="BZ306">
        <f>Drivers!BZ663</f>
        <v>0</v>
      </c>
      <c r="CA306">
        <f>Drivers!CA663</f>
        <v>0</v>
      </c>
      <c r="CB306">
        <f>Drivers!CB663</f>
        <v>0</v>
      </c>
      <c r="CC306">
        <f>Drivers!CC663</f>
        <v>0</v>
      </c>
      <c r="CD306">
        <f>Drivers!CD663</f>
        <v>0</v>
      </c>
      <c r="CE306">
        <f>Drivers!CE663</f>
        <v>0</v>
      </c>
      <c r="CF306">
        <f>Drivers!CF663</f>
        <v>0</v>
      </c>
      <c r="CG306">
        <f>Drivers!CG663</f>
        <v>0</v>
      </c>
      <c r="CH306">
        <f>Drivers!CH663</f>
        <v>0</v>
      </c>
      <c r="CI306">
        <f>Drivers!CI663</f>
        <v>0</v>
      </c>
      <c r="CJ306">
        <f>Drivers!CJ663</f>
        <v>0</v>
      </c>
      <c r="CK306">
        <f>Drivers!CK663</f>
        <v>0</v>
      </c>
      <c r="CL306">
        <f>Drivers!CL663</f>
        <v>0</v>
      </c>
      <c r="CM306">
        <f>Drivers!CM663</f>
        <v>0</v>
      </c>
      <c r="CN306">
        <f>Drivers!CN663</f>
        <v>0</v>
      </c>
      <c r="CO306">
        <f>Drivers!CO663</f>
        <v>0</v>
      </c>
      <c r="CP306">
        <f>Drivers!CP663</f>
        <v>0</v>
      </c>
      <c r="CQ306">
        <f>Drivers!CQ663</f>
        <v>0</v>
      </c>
      <c r="CR306">
        <f>Drivers!CR663</f>
        <v>0</v>
      </c>
      <c r="CS306">
        <f>Drivers!CS663</f>
        <v>0</v>
      </c>
      <c r="CT306">
        <f>Drivers!CT663</f>
        <v>0</v>
      </c>
      <c r="CU306">
        <f>Drivers!CU663</f>
        <v>0</v>
      </c>
      <c r="CV306">
        <f>Drivers!CV663</f>
        <v>0</v>
      </c>
      <c r="CW306">
        <f>Drivers!CW663</f>
        <v>0</v>
      </c>
      <c r="CX306">
        <f>Drivers!CX663</f>
        <v>0</v>
      </c>
      <c r="CY306">
        <f>Drivers!CY663</f>
        <v>0</v>
      </c>
      <c r="CZ306">
        <f>Drivers!CZ663</f>
        <v>0</v>
      </c>
      <c r="DA306">
        <f>Drivers!DA663</f>
        <v>0</v>
      </c>
      <c r="DB306">
        <f>Drivers!DB663</f>
        <v>0</v>
      </c>
      <c r="DC306">
        <f>Drivers!DC663</f>
        <v>0</v>
      </c>
      <c r="DD306">
        <f>Drivers!DD663</f>
        <v>0</v>
      </c>
      <c r="DE306">
        <f>Drivers!DE663</f>
        <v>0</v>
      </c>
      <c r="DF306">
        <f>Drivers!DF663</f>
        <v>0</v>
      </c>
      <c r="DG306">
        <f>Drivers!DG663</f>
        <v>0</v>
      </c>
      <c r="DH306">
        <f>Drivers!DH663</f>
        <v>0</v>
      </c>
      <c r="DI306">
        <f>Drivers!DI663</f>
        <v>0</v>
      </c>
      <c r="DJ306">
        <f>Drivers!DJ663</f>
        <v>0</v>
      </c>
      <c r="DK306">
        <f>Drivers!DK663</f>
        <v>0</v>
      </c>
      <c r="DL306">
        <f>Drivers!DL663</f>
        <v>0</v>
      </c>
      <c r="DM306">
        <f>Drivers!DM663</f>
        <v>0</v>
      </c>
      <c r="DN306">
        <f>Drivers!DN663</f>
        <v>0</v>
      </c>
      <c r="DO306">
        <f>Drivers!DO663</f>
        <v>0</v>
      </c>
      <c r="DP306">
        <f>Drivers!DP663</f>
        <v>0</v>
      </c>
      <c r="DQ306">
        <f>Drivers!DQ663</f>
        <v>0</v>
      </c>
      <c r="DR306">
        <f>Drivers!DR663</f>
        <v>0</v>
      </c>
      <c r="DS306">
        <f>Drivers!DS663</f>
        <v>0</v>
      </c>
      <c r="DT306">
        <f>Drivers!DT663</f>
        <v>0</v>
      </c>
      <c r="DU306">
        <f>Drivers!DU663</f>
        <v>0</v>
      </c>
      <c r="DV306">
        <f>Drivers!DV663</f>
        <v>0</v>
      </c>
      <c r="DW306">
        <f>Drivers!DW663</f>
        <v>0</v>
      </c>
      <c r="DX306">
        <f>Drivers!DX663</f>
        <v>0</v>
      </c>
      <c r="DY306">
        <f>Drivers!DY663</f>
        <v>0</v>
      </c>
      <c r="DZ306">
        <f>Drivers!DZ663</f>
        <v>0</v>
      </c>
      <c r="EA306">
        <f>Drivers!EA663</f>
        <v>0</v>
      </c>
      <c r="EB306">
        <f>Drivers!EB663</f>
        <v>0</v>
      </c>
      <c r="EC306">
        <f>Drivers!EC663</f>
        <v>0</v>
      </c>
      <c r="ED306">
        <f>Drivers!ED663</f>
        <v>0</v>
      </c>
      <c r="EE306">
        <f>Drivers!EE663</f>
        <v>0</v>
      </c>
      <c r="EF306">
        <f>Drivers!EF663</f>
        <v>0</v>
      </c>
      <c r="EG306">
        <f>Drivers!EG663</f>
        <v>0</v>
      </c>
      <c r="EH306">
        <f>Drivers!EH663</f>
        <v>0</v>
      </c>
      <c r="EI306">
        <f>Drivers!EI663</f>
        <v>0</v>
      </c>
      <c r="EJ306">
        <f>Drivers!EJ663</f>
        <v>0</v>
      </c>
    </row>
    <row r="307" spans="1:140" hidden="1" outlineLevel="1">
      <c r="A307">
        <f>Drivers!A664</f>
        <v>0</v>
      </c>
      <c r="B307">
        <f>Drivers!B664</f>
        <v>0</v>
      </c>
      <c r="C307">
        <f>Drivers!C664</f>
        <v>0</v>
      </c>
      <c r="D307">
        <f>Drivers!D664</f>
        <v>0</v>
      </c>
      <c r="E307">
        <f>Drivers!E664</f>
        <v>0</v>
      </c>
      <c r="F307">
        <f>Drivers!F664</f>
        <v>0</v>
      </c>
      <c r="G307">
        <f>Drivers!G664</f>
        <v>0</v>
      </c>
      <c r="H307">
        <f>Drivers!H664</f>
        <v>0</v>
      </c>
      <c r="I307" t="str">
        <f>Drivers!I664</f>
        <v>Total Proforma Revenue</v>
      </c>
      <c r="J307">
        <f>Drivers!J664</f>
        <v>0</v>
      </c>
      <c r="K307">
        <f>Drivers!K664</f>
        <v>0</v>
      </c>
      <c r="L307">
        <f>Drivers!L664</f>
        <v>0</v>
      </c>
      <c r="M307">
        <f>Drivers!M664</f>
        <v>0</v>
      </c>
      <c r="N307">
        <f>Drivers!N664</f>
        <v>0</v>
      </c>
      <c r="O307">
        <f>Drivers!O664</f>
        <v>0</v>
      </c>
      <c r="P307">
        <f>Drivers!P664</f>
        <v>0</v>
      </c>
      <c r="Q307">
        <f>Drivers!Q664</f>
        <v>0</v>
      </c>
      <c r="R307">
        <f>Drivers!R664</f>
        <v>0</v>
      </c>
      <c r="S307">
        <f>Drivers!S664</f>
        <v>0</v>
      </c>
      <c r="T307">
        <f>Drivers!T664</f>
        <v>0</v>
      </c>
      <c r="U307">
        <f>Drivers!U664</f>
        <v>0</v>
      </c>
      <c r="V307">
        <f>Drivers!V664</f>
        <v>0</v>
      </c>
      <c r="W307">
        <f>Drivers!W664</f>
        <v>0</v>
      </c>
      <c r="X307">
        <f>Drivers!X664</f>
        <v>0</v>
      </c>
      <c r="Y307">
        <f>Drivers!Y664</f>
        <v>0</v>
      </c>
      <c r="Z307">
        <f>Drivers!Z664</f>
        <v>0</v>
      </c>
      <c r="AA307">
        <f>Drivers!AA664</f>
        <v>0</v>
      </c>
      <c r="AB307">
        <f>Drivers!AB664</f>
        <v>0</v>
      </c>
      <c r="AC307">
        <f>Drivers!AC664</f>
        <v>0</v>
      </c>
      <c r="AD307">
        <f>Drivers!AD664</f>
        <v>0</v>
      </c>
      <c r="AE307">
        <f>Drivers!AE664</f>
        <v>0</v>
      </c>
      <c r="AF307">
        <f>Drivers!AF664</f>
        <v>0</v>
      </c>
      <c r="AG307">
        <f>Drivers!AG664</f>
        <v>0</v>
      </c>
      <c r="AH307">
        <f>Drivers!AH664</f>
        <v>0</v>
      </c>
      <c r="AI307">
        <f>Drivers!AI664</f>
        <v>0</v>
      </c>
      <c r="AJ307">
        <f>Drivers!AJ664</f>
        <v>0</v>
      </c>
      <c r="AK307">
        <f>Drivers!AK664</f>
        <v>0</v>
      </c>
      <c r="AL307">
        <f>Drivers!AL664</f>
        <v>0</v>
      </c>
      <c r="AM307">
        <f>Drivers!AM664</f>
        <v>0</v>
      </c>
      <c r="AN307">
        <f>Drivers!AN664</f>
        <v>0</v>
      </c>
      <c r="AO307">
        <f>Drivers!AO664</f>
        <v>0</v>
      </c>
      <c r="AP307">
        <f>Drivers!AP664</f>
        <v>0</v>
      </c>
      <c r="AQ307">
        <f>Drivers!AQ664</f>
        <v>0</v>
      </c>
      <c r="AR307">
        <f>Drivers!AR664</f>
        <v>0</v>
      </c>
      <c r="AS307">
        <f>Drivers!AS664</f>
        <v>0</v>
      </c>
      <c r="AT307">
        <f>Drivers!AT664</f>
        <v>0</v>
      </c>
      <c r="AU307">
        <f>Drivers!AU664</f>
        <v>0</v>
      </c>
      <c r="AV307">
        <f>Drivers!AV664</f>
        <v>0</v>
      </c>
      <c r="AW307">
        <f>Drivers!AW664</f>
        <v>0</v>
      </c>
      <c r="AX307">
        <f>Drivers!AX664</f>
        <v>0</v>
      </c>
      <c r="AY307">
        <f>Drivers!AY664</f>
        <v>0</v>
      </c>
      <c r="AZ307">
        <f>Drivers!AZ664</f>
        <v>0</v>
      </c>
      <c r="BA307">
        <f>Drivers!BA664</f>
        <v>0</v>
      </c>
      <c r="BB307">
        <f>Drivers!BB664</f>
        <v>0</v>
      </c>
      <c r="BC307">
        <f>Drivers!BC664</f>
        <v>0</v>
      </c>
      <c r="BD307">
        <f>Drivers!BD664</f>
        <v>0</v>
      </c>
      <c r="BE307">
        <f>Drivers!BE664</f>
        <v>0</v>
      </c>
      <c r="BF307">
        <f>Drivers!BF664</f>
        <v>0</v>
      </c>
      <c r="BG307">
        <f>Drivers!BG664</f>
        <v>0</v>
      </c>
      <c r="BH307">
        <f>Drivers!BH664</f>
        <v>0</v>
      </c>
      <c r="BI307">
        <f>Drivers!BI664</f>
        <v>0</v>
      </c>
      <c r="BJ307">
        <f>Drivers!BJ664</f>
        <v>0</v>
      </c>
      <c r="BK307">
        <f>Drivers!BK664</f>
        <v>0</v>
      </c>
      <c r="BL307">
        <f>Drivers!BL664</f>
        <v>0</v>
      </c>
      <c r="BM307">
        <f>Drivers!BM664</f>
        <v>0</v>
      </c>
      <c r="BN307">
        <f>Drivers!BN664</f>
        <v>0</v>
      </c>
      <c r="BO307">
        <f>Drivers!BO664</f>
        <v>0</v>
      </c>
      <c r="BP307">
        <f>Drivers!BP664</f>
        <v>0</v>
      </c>
      <c r="BQ307">
        <f>Drivers!BQ664</f>
        <v>0</v>
      </c>
      <c r="BR307">
        <f>Drivers!BR664</f>
        <v>0.34621310008945438</v>
      </c>
      <c r="BS307">
        <f>Drivers!BS664</f>
        <v>0.1996903916335695</v>
      </c>
      <c r="BT307">
        <f>Drivers!BT664</f>
        <v>0.13463636947172475</v>
      </c>
      <c r="BU307">
        <f>Drivers!BU664</f>
        <v>6.826366944817619E-2</v>
      </c>
      <c r="BV307">
        <f>Drivers!BV664</f>
        <v>0.14428632076342351</v>
      </c>
      <c r="BW307">
        <f>Drivers!BW664</f>
        <v>0.21681682032358451</v>
      </c>
      <c r="BX307">
        <f>Drivers!BX664</f>
        <v>0.27056826860521044</v>
      </c>
      <c r="BY307">
        <f>Drivers!BY664</f>
        <v>0.34387435791462484</v>
      </c>
      <c r="BZ307">
        <f>Drivers!BZ664</f>
        <v>0.32149885472787676</v>
      </c>
      <c r="CA307">
        <f>Drivers!CA664</f>
        <v>0.2804518169124246</v>
      </c>
      <c r="CB307">
        <f>Drivers!CB664</f>
        <v>0.25489331766046863</v>
      </c>
      <c r="CC307">
        <f>Drivers!CC664</f>
        <v>0.24040033038679831</v>
      </c>
      <c r="CD307">
        <f>Drivers!CD664</f>
        <v>0.15573960339462767</v>
      </c>
      <c r="CE307">
        <f>Drivers!CE664</f>
        <v>0.16218308412966098</v>
      </c>
      <c r="CF307">
        <f>Drivers!CF664</f>
        <v>0.14689285385286288</v>
      </c>
      <c r="CG307">
        <f>Drivers!CG664</f>
        <v>0.14796934988788335</v>
      </c>
      <c r="CH307">
        <f>Drivers!CH664</f>
        <v>0</v>
      </c>
      <c r="CI307">
        <f>Drivers!CI664</f>
        <v>0</v>
      </c>
      <c r="CJ307">
        <f>Drivers!CJ664</f>
        <v>0</v>
      </c>
      <c r="CK307">
        <f>Drivers!CK664</f>
        <v>0</v>
      </c>
      <c r="CL307">
        <f>Drivers!CL664</f>
        <v>0</v>
      </c>
      <c r="CM307">
        <f>Drivers!CM664</f>
        <v>0</v>
      </c>
      <c r="CN307">
        <f>Drivers!CN664</f>
        <v>0</v>
      </c>
      <c r="CO307">
        <f>Drivers!CO664</f>
        <v>0</v>
      </c>
      <c r="CP307">
        <f>Drivers!CP664</f>
        <v>0</v>
      </c>
      <c r="CQ307">
        <f>Drivers!CQ664</f>
        <v>0</v>
      </c>
      <c r="CR307">
        <f>Drivers!CR664</f>
        <v>0</v>
      </c>
      <c r="CS307">
        <f>Drivers!CS664</f>
        <v>0</v>
      </c>
      <c r="CT307">
        <f>Drivers!CT664</f>
        <v>0</v>
      </c>
      <c r="CU307">
        <f>Drivers!CU664</f>
        <v>0</v>
      </c>
      <c r="CV307">
        <f>Drivers!CV664</f>
        <v>0</v>
      </c>
      <c r="CW307">
        <f>Drivers!CW664</f>
        <v>0</v>
      </c>
      <c r="CX307">
        <f>Drivers!CX664</f>
        <v>0</v>
      </c>
      <c r="CY307">
        <f>Drivers!CY664</f>
        <v>0</v>
      </c>
      <c r="CZ307">
        <f>Drivers!CZ664</f>
        <v>0</v>
      </c>
      <c r="DA307">
        <f>Drivers!DA664</f>
        <v>0</v>
      </c>
      <c r="DB307">
        <f>Drivers!DB664</f>
        <v>0</v>
      </c>
      <c r="DC307">
        <f>Drivers!DC664</f>
        <v>0</v>
      </c>
      <c r="DD307">
        <f>Drivers!DD664</f>
        <v>0</v>
      </c>
      <c r="DE307">
        <f>Drivers!DE664</f>
        <v>0</v>
      </c>
      <c r="DF307">
        <f>Drivers!DF664</f>
        <v>0</v>
      </c>
      <c r="DG307">
        <f>Drivers!DG664</f>
        <v>0</v>
      </c>
      <c r="DH307">
        <f>Drivers!DH664</f>
        <v>0</v>
      </c>
      <c r="DI307">
        <f>Drivers!DI664</f>
        <v>0</v>
      </c>
      <c r="DJ307">
        <f>Drivers!DJ664</f>
        <v>0</v>
      </c>
      <c r="DK307">
        <f>Drivers!DK664</f>
        <v>0</v>
      </c>
      <c r="DL307">
        <f>Drivers!DL664</f>
        <v>0</v>
      </c>
      <c r="DM307">
        <f>Drivers!DM664</f>
        <v>0</v>
      </c>
      <c r="DN307">
        <f>Drivers!DN664</f>
        <v>0</v>
      </c>
      <c r="DO307">
        <f>Drivers!DO664</f>
        <v>0</v>
      </c>
      <c r="DP307">
        <f>Drivers!DP664</f>
        <v>0</v>
      </c>
      <c r="DQ307">
        <f>Drivers!DQ664</f>
        <v>0</v>
      </c>
      <c r="DR307">
        <f>Drivers!DR664</f>
        <v>0</v>
      </c>
      <c r="DS307">
        <f>Drivers!DS664</f>
        <v>0</v>
      </c>
      <c r="DT307">
        <f>Drivers!DT664</f>
        <v>0</v>
      </c>
      <c r="DU307">
        <f>Drivers!DU664</f>
        <v>0</v>
      </c>
      <c r="DV307">
        <f>Drivers!DV664</f>
        <v>0</v>
      </c>
      <c r="DW307">
        <f>Drivers!DW664</f>
        <v>0</v>
      </c>
      <c r="DX307">
        <f>Drivers!DX664</f>
        <v>0</v>
      </c>
      <c r="DY307">
        <f>Drivers!DY664</f>
        <v>0</v>
      </c>
      <c r="DZ307">
        <f>Drivers!DZ664</f>
        <v>0.17670422096464344</v>
      </c>
      <c r="EA307">
        <f>Drivers!EA664</f>
        <v>0.24510284071271515</v>
      </c>
      <c r="EB307">
        <f>Drivers!EB664</f>
        <v>0.27192061319010752</v>
      </c>
      <c r="EC307">
        <f>Drivers!EC664</f>
        <v>0.15298355917213313</v>
      </c>
      <c r="ED307">
        <f>Drivers!ED664</f>
        <v>0.1555324744203519</v>
      </c>
      <c r="EE307">
        <f>Drivers!EE664</f>
        <v>0.13619745947140305</v>
      </c>
      <c r="EF307">
        <f>Drivers!EF664</f>
        <v>0.11934264003545358</v>
      </c>
      <c r="EG307">
        <f>Drivers!EG664</f>
        <v>0.10617175238010068</v>
      </c>
      <c r="EH307">
        <f>Drivers!EH664</f>
        <v>9.417736359226514E-2</v>
      </c>
      <c r="EI307">
        <f>Drivers!EI664</f>
        <v>8.407350296787186E-2</v>
      </c>
      <c r="EJ307">
        <f>Drivers!EJ664</f>
        <v>7.7545640044313524E-2</v>
      </c>
    </row>
    <row r="308" spans="1:140" hidden="1" outlineLevel="1">
      <c r="A308">
        <f>Drivers!A665</f>
        <v>0</v>
      </c>
      <c r="B308">
        <f>Drivers!B665</f>
        <v>0</v>
      </c>
      <c r="C308">
        <f>Drivers!C665</f>
        <v>0</v>
      </c>
      <c r="D308">
        <f>Drivers!D665</f>
        <v>0</v>
      </c>
      <c r="E308">
        <f>Drivers!E665</f>
        <v>0</v>
      </c>
      <c r="F308">
        <f>Drivers!F665</f>
        <v>0</v>
      </c>
      <c r="G308">
        <f>Drivers!G665</f>
        <v>0</v>
      </c>
      <c r="H308">
        <f>Drivers!H665</f>
        <v>0</v>
      </c>
      <c r="I308" t="str">
        <f>Drivers!I665</f>
        <v xml:space="preserve"> Trulia Market Leader</v>
      </c>
      <c r="J308">
        <f>Drivers!J665</f>
        <v>0</v>
      </c>
      <c r="K308">
        <f>Drivers!K665</f>
        <v>0</v>
      </c>
      <c r="L308">
        <f>Drivers!L665</f>
        <v>0</v>
      </c>
      <c r="M308">
        <f>Drivers!M665</f>
        <v>0</v>
      </c>
      <c r="N308">
        <f>Drivers!N665</f>
        <v>0</v>
      </c>
      <c r="O308">
        <f>Drivers!O665</f>
        <v>0</v>
      </c>
      <c r="P308">
        <f>Drivers!P665</f>
        <v>0</v>
      </c>
      <c r="Q308">
        <f>Drivers!Q665</f>
        <v>0</v>
      </c>
      <c r="R308">
        <f>Drivers!R665</f>
        <v>0</v>
      </c>
      <c r="S308">
        <f>Drivers!S665</f>
        <v>0</v>
      </c>
      <c r="T308">
        <f>Drivers!T665</f>
        <v>0</v>
      </c>
      <c r="U308">
        <f>Drivers!U665</f>
        <v>0</v>
      </c>
      <c r="V308">
        <f>Drivers!V665</f>
        <v>0</v>
      </c>
      <c r="W308">
        <f>Drivers!W665</f>
        <v>0</v>
      </c>
      <c r="X308">
        <f>Drivers!X665</f>
        <v>0</v>
      </c>
      <c r="Y308">
        <f>Drivers!Y665</f>
        <v>0</v>
      </c>
      <c r="Z308">
        <f>Drivers!Z665</f>
        <v>0</v>
      </c>
      <c r="AA308">
        <f>Drivers!AA665</f>
        <v>0</v>
      </c>
      <c r="AB308">
        <f>Drivers!AB665</f>
        <v>0</v>
      </c>
      <c r="AC308">
        <f>Drivers!AC665</f>
        <v>0</v>
      </c>
      <c r="AD308">
        <f>Drivers!AD665</f>
        <v>0</v>
      </c>
      <c r="AE308">
        <f>Drivers!AE665</f>
        <v>0</v>
      </c>
      <c r="AF308">
        <f>Drivers!AF665</f>
        <v>0</v>
      </c>
      <c r="AG308">
        <f>Drivers!AG665</f>
        <v>0</v>
      </c>
      <c r="AH308">
        <f>Drivers!AH665</f>
        <v>0</v>
      </c>
      <c r="AI308">
        <f>Drivers!AI665</f>
        <v>0</v>
      </c>
      <c r="AJ308">
        <f>Drivers!AJ665</f>
        <v>0</v>
      </c>
      <c r="AK308">
        <f>Drivers!AK665</f>
        <v>0</v>
      </c>
      <c r="AL308">
        <f>Drivers!AL665</f>
        <v>0</v>
      </c>
      <c r="AM308">
        <f>Drivers!AM665</f>
        <v>0</v>
      </c>
      <c r="AN308">
        <f>Drivers!AN665</f>
        <v>0</v>
      </c>
      <c r="AO308">
        <f>Drivers!AO665</f>
        <v>0</v>
      </c>
      <c r="AP308">
        <f>Drivers!AP665</f>
        <v>0</v>
      </c>
      <c r="AQ308">
        <f>Drivers!AQ665</f>
        <v>0</v>
      </c>
      <c r="AR308">
        <f>Drivers!AR665</f>
        <v>0</v>
      </c>
      <c r="AS308">
        <f>Drivers!AS665</f>
        <v>0</v>
      </c>
      <c r="AT308">
        <f>Drivers!AT665</f>
        <v>0</v>
      </c>
      <c r="AU308">
        <f>Drivers!AU665</f>
        <v>0</v>
      </c>
      <c r="AV308">
        <f>Drivers!AV665</f>
        <v>0</v>
      </c>
      <c r="AW308">
        <f>Drivers!AW665</f>
        <v>0</v>
      </c>
      <c r="AX308">
        <f>Drivers!AX665</f>
        <v>0</v>
      </c>
      <c r="AY308">
        <f>Drivers!AY665</f>
        <v>0</v>
      </c>
      <c r="AZ308">
        <f>Drivers!AZ665</f>
        <v>0</v>
      </c>
      <c r="BA308">
        <f>Drivers!BA665</f>
        <v>0</v>
      </c>
      <c r="BB308">
        <f>Drivers!BB665</f>
        <v>0</v>
      </c>
      <c r="BC308">
        <f>Drivers!BC665</f>
        <v>0</v>
      </c>
      <c r="BD308">
        <f>Drivers!BD665</f>
        <v>0</v>
      </c>
      <c r="BE308">
        <f>Drivers!BE665</f>
        <v>0</v>
      </c>
      <c r="BF308">
        <f>Drivers!BF665</f>
        <v>0</v>
      </c>
      <c r="BG308">
        <f>Drivers!BG665</f>
        <v>0</v>
      </c>
      <c r="BH308">
        <f>Drivers!BH665</f>
        <v>0</v>
      </c>
      <c r="BI308">
        <f>Drivers!BI665</f>
        <v>0</v>
      </c>
      <c r="BJ308">
        <f>Drivers!BJ665</f>
        <v>0</v>
      </c>
      <c r="BK308">
        <f>Drivers!BK665</f>
        <v>0</v>
      </c>
      <c r="BL308">
        <f>Drivers!BL665</f>
        <v>0</v>
      </c>
      <c r="BM308">
        <f>Drivers!BM665</f>
        <v>0</v>
      </c>
      <c r="BN308">
        <f>Drivers!BN665</f>
        <v>0</v>
      </c>
      <c r="BO308">
        <f>Drivers!BO665</f>
        <v>0</v>
      </c>
      <c r="BP308">
        <f>Drivers!BP665</f>
        <v>0</v>
      </c>
      <c r="BQ308">
        <f>Drivers!BQ665</f>
        <v>0</v>
      </c>
      <c r="BR308">
        <f>Drivers!BR665</f>
        <v>-0.1095594020456323</v>
      </c>
      <c r="BS308">
        <f>Drivers!BS665</f>
        <v>-0.18104575163398706</v>
      </c>
      <c r="BT308">
        <f>Drivers!BT665</f>
        <v>-0.28385620915032683</v>
      </c>
      <c r="BU308">
        <f>Drivers!BU665</f>
        <v>-0.99967320261437909</v>
      </c>
      <c r="BV308">
        <f>Drivers!BV665</f>
        <v>-1</v>
      </c>
      <c r="BW308">
        <f>Drivers!BW665</f>
        <v>-1</v>
      </c>
      <c r="BX308">
        <f>Drivers!BX665</f>
        <v>-1</v>
      </c>
      <c r="BY308">
        <f>Drivers!BY665</f>
        <v>-1</v>
      </c>
      <c r="BZ308" t="str">
        <f>Drivers!BZ665</f>
        <v>N/A</v>
      </c>
      <c r="CA308" t="str">
        <f>Drivers!CA665</f>
        <v>N/A</v>
      </c>
      <c r="CB308" t="str">
        <f>Drivers!CB665</f>
        <v>N/A</v>
      </c>
      <c r="CC308" t="str">
        <f>Drivers!CC665</f>
        <v>N/A</v>
      </c>
      <c r="CD308" t="str">
        <f>Drivers!CD665</f>
        <v>N/A</v>
      </c>
      <c r="CE308" t="str">
        <f>Drivers!CE665</f>
        <v>N/A</v>
      </c>
      <c r="CF308" t="str">
        <f>Drivers!CF665</f>
        <v>N/A</v>
      </c>
      <c r="CG308" t="str">
        <f>Drivers!CG665</f>
        <v>N/A</v>
      </c>
      <c r="CH308">
        <f>Drivers!CH665</f>
        <v>0</v>
      </c>
      <c r="CI308">
        <f>Drivers!CI665</f>
        <v>0</v>
      </c>
      <c r="CJ308">
        <f>Drivers!CJ665</f>
        <v>0</v>
      </c>
      <c r="CK308">
        <f>Drivers!CK665</f>
        <v>0</v>
      </c>
      <c r="CL308">
        <f>Drivers!CL665</f>
        <v>0</v>
      </c>
      <c r="CM308">
        <f>Drivers!CM665</f>
        <v>0</v>
      </c>
      <c r="CN308">
        <f>Drivers!CN665</f>
        <v>0</v>
      </c>
      <c r="CO308">
        <f>Drivers!CO665</f>
        <v>0</v>
      </c>
      <c r="CP308">
        <f>Drivers!CP665</f>
        <v>0</v>
      </c>
      <c r="CQ308">
        <f>Drivers!CQ665</f>
        <v>0</v>
      </c>
      <c r="CR308">
        <f>Drivers!CR665</f>
        <v>0</v>
      </c>
      <c r="CS308">
        <f>Drivers!CS665</f>
        <v>0</v>
      </c>
      <c r="CT308">
        <f>Drivers!CT665</f>
        <v>0</v>
      </c>
      <c r="CU308">
        <f>Drivers!CU665</f>
        <v>0</v>
      </c>
      <c r="CV308">
        <f>Drivers!CV665</f>
        <v>0</v>
      </c>
      <c r="CW308">
        <f>Drivers!CW665</f>
        <v>0</v>
      </c>
      <c r="CX308">
        <f>Drivers!CX665</f>
        <v>0</v>
      </c>
      <c r="CY308">
        <f>Drivers!CY665</f>
        <v>0</v>
      </c>
      <c r="CZ308">
        <f>Drivers!CZ665</f>
        <v>0</v>
      </c>
      <c r="DA308">
        <f>Drivers!DA665</f>
        <v>0</v>
      </c>
      <c r="DB308">
        <f>Drivers!DB665</f>
        <v>0</v>
      </c>
      <c r="DC308">
        <f>Drivers!DC665</f>
        <v>0</v>
      </c>
      <c r="DD308">
        <f>Drivers!DD665</f>
        <v>0</v>
      </c>
      <c r="DE308">
        <f>Drivers!DE665</f>
        <v>0</v>
      </c>
      <c r="DF308">
        <f>Drivers!DF665</f>
        <v>0</v>
      </c>
      <c r="DG308">
        <f>Drivers!DG665</f>
        <v>0</v>
      </c>
      <c r="DH308">
        <f>Drivers!DH665</f>
        <v>0</v>
      </c>
      <c r="DI308">
        <f>Drivers!DI665</f>
        <v>0</v>
      </c>
      <c r="DJ308">
        <f>Drivers!DJ665</f>
        <v>0</v>
      </c>
      <c r="DK308">
        <f>Drivers!DK665</f>
        <v>0</v>
      </c>
      <c r="DL308">
        <f>Drivers!DL665</f>
        <v>0</v>
      </c>
      <c r="DM308">
        <f>Drivers!DM665</f>
        <v>0</v>
      </c>
      <c r="DN308">
        <f>Drivers!DN665</f>
        <v>0</v>
      </c>
      <c r="DO308">
        <f>Drivers!DO665</f>
        <v>0</v>
      </c>
      <c r="DP308">
        <f>Drivers!DP665</f>
        <v>0</v>
      </c>
      <c r="DQ308">
        <f>Drivers!DQ665</f>
        <v>0</v>
      </c>
      <c r="DR308">
        <f>Drivers!DR665</f>
        <v>0</v>
      </c>
      <c r="DS308">
        <f>Drivers!DS665</f>
        <v>0</v>
      </c>
      <c r="DT308">
        <f>Drivers!DT665</f>
        <v>0</v>
      </c>
      <c r="DU308">
        <f>Drivers!DU665</f>
        <v>0</v>
      </c>
      <c r="DV308">
        <f>Drivers!DV665</f>
        <v>0</v>
      </c>
      <c r="DW308">
        <f>Drivers!DW665</f>
        <v>0</v>
      </c>
      <c r="DX308">
        <f>Drivers!DX665</f>
        <v>0</v>
      </c>
      <c r="DY308">
        <f>Drivers!DY665</f>
        <v>0</v>
      </c>
      <c r="DZ308">
        <f>Drivers!DZ665</f>
        <v>-0.39375654107796931</v>
      </c>
      <c r="EA308">
        <f>Drivers!EA665</f>
        <v>-1</v>
      </c>
      <c r="EB308" t="str">
        <f>Drivers!EB665</f>
        <v>N/A</v>
      </c>
      <c r="EC308" t="str">
        <f>Drivers!EC665</f>
        <v>N/A</v>
      </c>
      <c r="ED308" t="str">
        <f>Drivers!ED665</f>
        <v>N/A</v>
      </c>
      <c r="EE308" t="str">
        <f>Drivers!EE665</f>
        <v>N/A</v>
      </c>
      <c r="EF308" t="str">
        <f>Drivers!EF665</f>
        <v>N/A</v>
      </c>
      <c r="EG308" t="str">
        <f>Drivers!EG665</f>
        <v>N/A</v>
      </c>
      <c r="EH308" t="str">
        <f>Drivers!EH665</f>
        <v>N/A</v>
      </c>
      <c r="EI308" t="str">
        <f>Drivers!EI665</f>
        <v>N/A</v>
      </c>
      <c r="EJ308" t="str">
        <f>Drivers!EJ665</f>
        <v>N/A</v>
      </c>
    </row>
    <row r="309" spans="1:140" hidden="1" outlineLevel="1">
      <c r="A309">
        <f>Drivers!A666</f>
        <v>0</v>
      </c>
      <c r="B309">
        <f>Drivers!B666</f>
        <v>0</v>
      </c>
      <c r="C309">
        <f>Drivers!C666</f>
        <v>0</v>
      </c>
      <c r="D309">
        <f>Drivers!D666</f>
        <v>0</v>
      </c>
      <c r="E309">
        <f>Drivers!E666</f>
        <v>0</v>
      </c>
      <c r="F309">
        <f>Drivers!F666</f>
        <v>0</v>
      </c>
      <c r="G309">
        <f>Drivers!G666</f>
        <v>0</v>
      </c>
      <c r="H309">
        <f>Drivers!H666</f>
        <v>0</v>
      </c>
      <c r="I309" t="str">
        <f>Drivers!I666</f>
        <v>Total Proforma x-Marketleader</v>
      </c>
      <c r="J309">
        <f>Drivers!J666</f>
        <v>0</v>
      </c>
      <c r="K309">
        <f>Drivers!K666</f>
        <v>0</v>
      </c>
      <c r="L309">
        <f>Drivers!L666</f>
        <v>0</v>
      </c>
      <c r="M309">
        <f>Drivers!M666</f>
        <v>0</v>
      </c>
      <c r="N309">
        <f>Drivers!N666</f>
        <v>0</v>
      </c>
      <c r="O309">
        <f>Drivers!O666</f>
        <v>0</v>
      </c>
      <c r="P309">
        <f>Drivers!P666</f>
        <v>0</v>
      </c>
      <c r="Q309">
        <f>Drivers!Q666</f>
        <v>0</v>
      </c>
      <c r="R309">
        <f>Drivers!R666</f>
        <v>0</v>
      </c>
      <c r="S309">
        <f>Drivers!S666</f>
        <v>0</v>
      </c>
      <c r="T309">
        <f>Drivers!T666</f>
        <v>0</v>
      </c>
      <c r="U309">
        <f>Drivers!U666</f>
        <v>0</v>
      </c>
      <c r="V309">
        <f>Drivers!V666</f>
        <v>0</v>
      </c>
      <c r="W309">
        <f>Drivers!W666</f>
        <v>0</v>
      </c>
      <c r="X309">
        <f>Drivers!X666</f>
        <v>0</v>
      </c>
      <c r="Y309">
        <f>Drivers!Y666</f>
        <v>0</v>
      </c>
      <c r="Z309">
        <f>Drivers!Z666</f>
        <v>0</v>
      </c>
      <c r="AA309">
        <f>Drivers!AA666</f>
        <v>0</v>
      </c>
      <c r="AB309">
        <f>Drivers!AB666</f>
        <v>0</v>
      </c>
      <c r="AC309">
        <f>Drivers!AC666</f>
        <v>0</v>
      </c>
      <c r="AD309">
        <f>Drivers!AD666</f>
        <v>0</v>
      </c>
      <c r="AE309">
        <f>Drivers!AE666</f>
        <v>0</v>
      </c>
      <c r="AF309">
        <f>Drivers!AF666</f>
        <v>0</v>
      </c>
      <c r="AG309">
        <f>Drivers!AG666</f>
        <v>0</v>
      </c>
      <c r="AH309">
        <f>Drivers!AH666</f>
        <v>0</v>
      </c>
      <c r="AI309">
        <f>Drivers!AI666</f>
        <v>0</v>
      </c>
      <c r="AJ309">
        <f>Drivers!AJ666</f>
        <v>0</v>
      </c>
      <c r="AK309">
        <f>Drivers!AK666</f>
        <v>0</v>
      </c>
      <c r="AL309">
        <f>Drivers!AL666</f>
        <v>0</v>
      </c>
      <c r="AM309">
        <f>Drivers!AM666</f>
        <v>0</v>
      </c>
      <c r="AN309">
        <f>Drivers!AN666</f>
        <v>0</v>
      </c>
      <c r="AO309">
        <f>Drivers!AO666</f>
        <v>0</v>
      </c>
      <c r="AP309">
        <f>Drivers!AP666</f>
        <v>0</v>
      </c>
      <c r="AQ309">
        <f>Drivers!AQ666</f>
        <v>0</v>
      </c>
      <c r="AR309">
        <f>Drivers!AR666</f>
        <v>0</v>
      </c>
      <c r="AS309">
        <f>Drivers!AS666</f>
        <v>0</v>
      </c>
      <c r="AT309">
        <f>Drivers!AT666</f>
        <v>0</v>
      </c>
      <c r="AU309">
        <f>Drivers!AU666</f>
        <v>0</v>
      </c>
      <c r="AV309">
        <f>Drivers!AV666</f>
        <v>0</v>
      </c>
      <c r="AW309">
        <f>Drivers!AW666</f>
        <v>0</v>
      </c>
      <c r="AX309">
        <f>Drivers!AX666</f>
        <v>0</v>
      </c>
      <c r="AY309">
        <f>Drivers!AY666</f>
        <v>0</v>
      </c>
      <c r="AZ309">
        <f>Drivers!AZ666</f>
        <v>0</v>
      </c>
      <c r="BA309">
        <f>Drivers!BA666</f>
        <v>0</v>
      </c>
      <c r="BB309">
        <f>Drivers!BB666</f>
        <v>0</v>
      </c>
      <c r="BC309">
        <f>Drivers!BC666</f>
        <v>0</v>
      </c>
      <c r="BD309">
        <f>Drivers!BD666</f>
        <v>0</v>
      </c>
      <c r="BE309">
        <f>Drivers!BE666</f>
        <v>0</v>
      </c>
      <c r="BF309">
        <f>Drivers!BF666</f>
        <v>0</v>
      </c>
      <c r="BG309">
        <f>Drivers!BG666</f>
        <v>0</v>
      </c>
      <c r="BH309">
        <f>Drivers!BH666</f>
        <v>0</v>
      </c>
      <c r="BI309">
        <f>Drivers!BI666</f>
        <v>0</v>
      </c>
      <c r="BJ309">
        <f>Drivers!BJ666</f>
        <v>0</v>
      </c>
      <c r="BK309">
        <f>Drivers!BK666</f>
        <v>0</v>
      </c>
      <c r="BL309">
        <f>Drivers!BL666</f>
        <v>0</v>
      </c>
      <c r="BM309">
        <f>Drivers!BM666</f>
        <v>0</v>
      </c>
      <c r="BN309">
        <f>Drivers!BN666</f>
        <v>0</v>
      </c>
      <c r="BO309">
        <f>Drivers!BO666</f>
        <v>0</v>
      </c>
      <c r="BP309">
        <f>Drivers!BP666</f>
        <v>0</v>
      </c>
      <c r="BQ309">
        <f>Drivers!BQ666</f>
        <v>0</v>
      </c>
      <c r="BR309">
        <f>Drivers!BR666</f>
        <v>0.41211604095563126</v>
      </c>
      <c r="BS309">
        <f>Drivers!BS666</f>
        <v>0.24539270835785065</v>
      </c>
      <c r="BT309">
        <f>Drivers!BT666</f>
        <v>0.18021211474126275</v>
      </c>
      <c r="BU309">
        <f>Drivers!BU666</f>
        <v>0.18232842572619345</v>
      </c>
      <c r="BV309">
        <f>Drivers!BV666</f>
        <v>0.24862034239677744</v>
      </c>
      <c r="BW309">
        <f>Drivers!BW666</f>
        <v>0.31286577337642285</v>
      </c>
      <c r="BX309">
        <f>Drivers!BX666</f>
        <v>0.35453054134903028</v>
      </c>
      <c r="BY309">
        <f>Drivers!BY666</f>
        <v>0.34391403182475733</v>
      </c>
      <c r="BZ309">
        <f>Drivers!BZ666</f>
        <v>0.32149885472787676</v>
      </c>
      <c r="CA309">
        <f>Drivers!CA666</f>
        <v>0.2804518169124246</v>
      </c>
      <c r="CB309">
        <f>Drivers!CB666</f>
        <v>0.25489331766046863</v>
      </c>
      <c r="CC309">
        <f>Drivers!CC666</f>
        <v>0.24040033038679831</v>
      </c>
      <c r="CD309">
        <f>Drivers!CD666</f>
        <v>0.15573960339462767</v>
      </c>
      <c r="CE309">
        <f>Drivers!CE666</f>
        <v>0.16218308412966098</v>
      </c>
      <c r="CF309">
        <f>Drivers!CF666</f>
        <v>0.14689285385286288</v>
      </c>
      <c r="CG309">
        <f>Drivers!CG666</f>
        <v>0.14796934988788335</v>
      </c>
      <c r="CH309">
        <f>Drivers!CH666</f>
        <v>0</v>
      </c>
      <c r="CI309">
        <f>Drivers!CI666</f>
        <v>0</v>
      </c>
      <c r="CJ309">
        <f>Drivers!CJ666</f>
        <v>0</v>
      </c>
      <c r="CK309">
        <f>Drivers!CK666</f>
        <v>0</v>
      </c>
      <c r="CL309">
        <f>Drivers!CL666</f>
        <v>0</v>
      </c>
      <c r="CM309">
        <f>Drivers!CM666</f>
        <v>0</v>
      </c>
      <c r="CN309">
        <f>Drivers!CN666</f>
        <v>0</v>
      </c>
      <c r="CO309">
        <f>Drivers!CO666</f>
        <v>0</v>
      </c>
      <c r="CP309">
        <f>Drivers!CP666</f>
        <v>0</v>
      </c>
      <c r="CQ309">
        <f>Drivers!CQ666</f>
        <v>0</v>
      </c>
      <c r="CR309">
        <f>Drivers!CR666</f>
        <v>0</v>
      </c>
      <c r="CS309">
        <f>Drivers!CS666</f>
        <v>0</v>
      </c>
      <c r="CT309">
        <f>Drivers!CT666</f>
        <v>0</v>
      </c>
      <c r="CU309">
        <f>Drivers!CU666</f>
        <v>0</v>
      </c>
      <c r="CV309">
        <f>Drivers!CV666</f>
        <v>0</v>
      </c>
      <c r="CW309">
        <f>Drivers!CW666</f>
        <v>0</v>
      </c>
      <c r="CX309">
        <f>Drivers!CX666</f>
        <v>0</v>
      </c>
      <c r="CY309">
        <f>Drivers!CY666</f>
        <v>0</v>
      </c>
      <c r="CZ309">
        <f>Drivers!CZ666</f>
        <v>0</v>
      </c>
      <c r="DA309">
        <f>Drivers!DA666</f>
        <v>0</v>
      </c>
      <c r="DB309">
        <f>Drivers!DB666</f>
        <v>0</v>
      </c>
      <c r="DC309">
        <f>Drivers!DC666</f>
        <v>0</v>
      </c>
      <c r="DD309">
        <f>Drivers!DD666</f>
        <v>0</v>
      </c>
      <c r="DE309">
        <f>Drivers!DE666</f>
        <v>0</v>
      </c>
      <c r="DF309">
        <f>Drivers!DF666</f>
        <v>0</v>
      </c>
      <c r="DG309">
        <f>Drivers!DG666</f>
        <v>0</v>
      </c>
      <c r="DH309">
        <f>Drivers!DH666</f>
        <v>0</v>
      </c>
      <c r="DI309">
        <f>Drivers!DI666</f>
        <v>0</v>
      </c>
      <c r="DJ309">
        <f>Drivers!DJ666</f>
        <v>0</v>
      </c>
      <c r="DK309">
        <f>Drivers!DK666</f>
        <v>0</v>
      </c>
      <c r="DL309">
        <f>Drivers!DL666</f>
        <v>0</v>
      </c>
      <c r="DM309">
        <f>Drivers!DM666</f>
        <v>0</v>
      </c>
      <c r="DN309">
        <f>Drivers!DN666</f>
        <v>0</v>
      </c>
      <c r="DO309">
        <f>Drivers!DO666</f>
        <v>0</v>
      </c>
      <c r="DP309">
        <f>Drivers!DP666</f>
        <v>0</v>
      </c>
      <c r="DQ309">
        <f>Drivers!DQ666</f>
        <v>0</v>
      </c>
      <c r="DR309">
        <f>Drivers!DR666</f>
        <v>0</v>
      </c>
      <c r="DS309">
        <f>Drivers!DS666</f>
        <v>0</v>
      </c>
      <c r="DT309">
        <f>Drivers!DT666</f>
        <v>0</v>
      </c>
      <c r="DU309">
        <f>Drivers!DU666</f>
        <v>0</v>
      </c>
      <c r="DV309">
        <f>Drivers!DV666</f>
        <v>0</v>
      </c>
      <c r="DW309">
        <f>Drivers!DW666</f>
        <v>0</v>
      </c>
      <c r="DX309">
        <f>Drivers!DX666</f>
        <v>0</v>
      </c>
      <c r="DY309">
        <f>Drivers!DY666</f>
        <v>0</v>
      </c>
      <c r="DZ309">
        <f>Drivers!DZ666</f>
        <v>0.24422173965216243</v>
      </c>
      <c r="EA309">
        <f>Drivers!EA666</f>
        <v>0.31690627226372059</v>
      </c>
      <c r="EB309">
        <f>Drivers!EB666</f>
        <v>0.27192061319010752</v>
      </c>
      <c r="EC309">
        <f>Drivers!EC666</f>
        <v>0.15298355917213313</v>
      </c>
      <c r="ED309">
        <f>Drivers!ED666</f>
        <v>0.1555324744203519</v>
      </c>
      <c r="EE309">
        <f>Drivers!EE666</f>
        <v>0.13619745947140305</v>
      </c>
      <c r="EF309">
        <f>Drivers!EF666</f>
        <v>0.11934264003545358</v>
      </c>
      <c r="EG309">
        <f>Drivers!EG666</f>
        <v>0.10617175238010068</v>
      </c>
      <c r="EH309">
        <f>Drivers!EH666</f>
        <v>9.417736359226514E-2</v>
      </c>
      <c r="EI309">
        <f>Drivers!EI666</f>
        <v>8.407350296787186E-2</v>
      </c>
      <c r="EJ309">
        <f>Drivers!EJ666</f>
        <v>7.7545640044313524E-2</v>
      </c>
    </row>
    <row r="310" spans="1:140" hidden="1" outlineLevel="1">
      <c r="A310">
        <f>Drivers!A667</f>
        <v>0</v>
      </c>
      <c r="B310">
        <f>Drivers!B667</f>
        <v>0</v>
      </c>
      <c r="C310">
        <f>Drivers!C667</f>
        <v>0</v>
      </c>
      <c r="D310">
        <f>Drivers!D667</f>
        <v>0</v>
      </c>
      <c r="E310">
        <f>Drivers!E667</f>
        <v>0</v>
      </c>
      <c r="F310">
        <f>Drivers!F667</f>
        <v>0</v>
      </c>
      <c r="G310">
        <f>Drivers!G667</f>
        <v>0</v>
      </c>
      <c r="H310">
        <f>Drivers!H667</f>
        <v>0</v>
      </c>
      <c r="I310">
        <f>Drivers!I667</f>
        <v>0</v>
      </c>
      <c r="J310">
        <f>Drivers!J667</f>
        <v>0</v>
      </c>
      <c r="K310">
        <f>Drivers!K667</f>
        <v>0</v>
      </c>
      <c r="L310">
        <f>Drivers!L667</f>
        <v>0</v>
      </c>
      <c r="M310">
        <f>Drivers!M667</f>
        <v>0</v>
      </c>
      <c r="N310">
        <f>Drivers!N667</f>
        <v>0</v>
      </c>
      <c r="O310">
        <f>Drivers!O667</f>
        <v>0</v>
      </c>
      <c r="P310">
        <f>Drivers!P667</f>
        <v>0</v>
      </c>
      <c r="Q310">
        <f>Drivers!Q667</f>
        <v>0</v>
      </c>
      <c r="R310">
        <f>Drivers!R667</f>
        <v>0</v>
      </c>
      <c r="S310">
        <f>Drivers!S667</f>
        <v>0</v>
      </c>
      <c r="T310">
        <f>Drivers!T667</f>
        <v>0</v>
      </c>
      <c r="U310">
        <f>Drivers!U667</f>
        <v>0</v>
      </c>
      <c r="V310">
        <f>Drivers!V667</f>
        <v>0</v>
      </c>
      <c r="W310">
        <f>Drivers!W667</f>
        <v>0</v>
      </c>
      <c r="X310">
        <f>Drivers!X667</f>
        <v>0</v>
      </c>
      <c r="Y310">
        <f>Drivers!Y667</f>
        <v>0</v>
      </c>
      <c r="Z310">
        <f>Drivers!Z667</f>
        <v>0</v>
      </c>
      <c r="AA310">
        <f>Drivers!AA667</f>
        <v>0</v>
      </c>
      <c r="AB310">
        <f>Drivers!AB667</f>
        <v>0</v>
      </c>
      <c r="AC310">
        <f>Drivers!AC667</f>
        <v>0</v>
      </c>
      <c r="AD310">
        <f>Drivers!AD667</f>
        <v>0</v>
      </c>
      <c r="AE310">
        <f>Drivers!AE667</f>
        <v>0</v>
      </c>
      <c r="AF310">
        <f>Drivers!AF667</f>
        <v>0</v>
      </c>
      <c r="AG310">
        <f>Drivers!AG667</f>
        <v>0</v>
      </c>
      <c r="AH310">
        <f>Drivers!AH667</f>
        <v>0</v>
      </c>
      <c r="AI310">
        <f>Drivers!AI667</f>
        <v>0</v>
      </c>
      <c r="AJ310">
        <f>Drivers!AJ667</f>
        <v>0</v>
      </c>
      <c r="AK310">
        <f>Drivers!AK667</f>
        <v>0</v>
      </c>
      <c r="AL310">
        <f>Drivers!AL667</f>
        <v>0</v>
      </c>
      <c r="AM310">
        <f>Drivers!AM667</f>
        <v>0</v>
      </c>
      <c r="AN310">
        <f>Drivers!AN667</f>
        <v>0</v>
      </c>
      <c r="AO310">
        <f>Drivers!AO667</f>
        <v>0</v>
      </c>
      <c r="AP310">
        <f>Drivers!AP667</f>
        <v>0</v>
      </c>
      <c r="AQ310">
        <f>Drivers!AQ667</f>
        <v>0</v>
      </c>
      <c r="AR310">
        <f>Drivers!AR667</f>
        <v>0</v>
      </c>
      <c r="AS310">
        <f>Drivers!AS667</f>
        <v>0</v>
      </c>
      <c r="AT310">
        <f>Drivers!AT667</f>
        <v>0</v>
      </c>
      <c r="AU310">
        <f>Drivers!AU667</f>
        <v>0</v>
      </c>
      <c r="AV310">
        <f>Drivers!AV667</f>
        <v>0</v>
      </c>
      <c r="AW310">
        <f>Drivers!AW667</f>
        <v>0</v>
      </c>
      <c r="AX310">
        <f>Drivers!AX667</f>
        <v>0</v>
      </c>
      <c r="AY310">
        <f>Drivers!AY667</f>
        <v>0</v>
      </c>
      <c r="AZ310">
        <f>Drivers!AZ667</f>
        <v>0</v>
      </c>
      <c r="BA310">
        <f>Drivers!BA667</f>
        <v>0</v>
      </c>
      <c r="BB310">
        <f>Drivers!BB667</f>
        <v>0</v>
      </c>
      <c r="BC310">
        <f>Drivers!BC667</f>
        <v>0</v>
      </c>
      <c r="BD310">
        <f>Drivers!BD667</f>
        <v>0</v>
      </c>
      <c r="BE310">
        <f>Drivers!BE667</f>
        <v>0</v>
      </c>
      <c r="BF310">
        <f>Drivers!BF667</f>
        <v>0</v>
      </c>
      <c r="BG310">
        <f>Drivers!BG667</f>
        <v>0</v>
      </c>
      <c r="BH310">
        <f>Drivers!BH667</f>
        <v>0</v>
      </c>
      <c r="BI310">
        <f>Drivers!BI667</f>
        <v>0</v>
      </c>
      <c r="BJ310">
        <f>Drivers!BJ667</f>
        <v>0</v>
      </c>
      <c r="BK310">
        <f>Drivers!BK667</f>
        <v>0</v>
      </c>
      <c r="BL310">
        <f>Drivers!BL667</f>
        <v>0</v>
      </c>
      <c r="BM310">
        <f>Drivers!BM667</f>
        <v>0</v>
      </c>
      <c r="BN310">
        <f>Drivers!BN667</f>
        <v>0</v>
      </c>
      <c r="BO310">
        <f>Drivers!BO667</f>
        <v>0</v>
      </c>
      <c r="BP310">
        <f>Drivers!BP667</f>
        <v>0</v>
      </c>
      <c r="BQ310">
        <f>Drivers!BQ667</f>
        <v>0</v>
      </c>
      <c r="BR310">
        <f>Drivers!BR667</f>
        <v>0</v>
      </c>
      <c r="BS310">
        <f>Drivers!BS667</f>
        <v>0</v>
      </c>
      <c r="BT310">
        <f>Drivers!BT667</f>
        <v>0</v>
      </c>
      <c r="BU310">
        <f>Drivers!BU667</f>
        <v>0</v>
      </c>
      <c r="BV310">
        <f>Drivers!BV667</f>
        <v>0</v>
      </c>
      <c r="BW310">
        <f>Drivers!BW667</f>
        <v>0</v>
      </c>
      <c r="BX310">
        <f>Drivers!BX667</f>
        <v>0</v>
      </c>
      <c r="BY310">
        <f>Drivers!BY667</f>
        <v>0</v>
      </c>
      <c r="BZ310">
        <f>Drivers!BZ667</f>
        <v>0</v>
      </c>
      <c r="CA310">
        <f>Drivers!CA667</f>
        <v>0</v>
      </c>
      <c r="CB310">
        <f>Drivers!CB667</f>
        <v>0</v>
      </c>
      <c r="CC310">
        <f>Drivers!CC667</f>
        <v>0</v>
      </c>
      <c r="CD310">
        <f>Drivers!CD667</f>
        <v>0</v>
      </c>
      <c r="CE310">
        <f>Drivers!CE667</f>
        <v>0</v>
      </c>
      <c r="CF310">
        <f>Drivers!CF667</f>
        <v>0</v>
      </c>
      <c r="CG310">
        <f>Drivers!CG667</f>
        <v>0</v>
      </c>
      <c r="CH310">
        <f>Drivers!CH667</f>
        <v>0</v>
      </c>
      <c r="CI310">
        <f>Drivers!CI667</f>
        <v>0</v>
      </c>
      <c r="CJ310">
        <f>Drivers!CJ667</f>
        <v>0</v>
      </c>
      <c r="CK310">
        <f>Drivers!CK667</f>
        <v>0</v>
      </c>
      <c r="CL310">
        <f>Drivers!CL667</f>
        <v>0</v>
      </c>
      <c r="CM310">
        <f>Drivers!CM667</f>
        <v>0</v>
      </c>
      <c r="CN310">
        <f>Drivers!CN667</f>
        <v>0</v>
      </c>
      <c r="CO310">
        <f>Drivers!CO667</f>
        <v>0</v>
      </c>
      <c r="CP310">
        <f>Drivers!CP667</f>
        <v>0</v>
      </c>
      <c r="CQ310">
        <f>Drivers!CQ667</f>
        <v>0</v>
      </c>
      <c r="CR310">
        <f>Drivers!CR667</f>
        <v>0</v>
      </c>
      <c r="CS310">
        <f>Drivers!CS667</f>
        <v>0</v>
      </c>
      <c r="CT310">
        <f>Drivers!CT667</f>
        <v>0</v>
      </c>
      <c r="CU310">
        <f>Drivers!CU667</f>
        <v>0</v>
      </c>
      <c r="CV310">
        <f>Drivers!CV667</f>
        <v>0</v>
      </c>
      <c r="CW310">
        <f>Drivers!CW667</f>
        <v>0</v>
      </c>
      <c r="CX310">
        <f>Drivers!CX667</f>
        <v>0</v>
      </c>
      <c r="CY310">
        <f>Drivers!CY667</f>
        <v>0</v>
      </c>
      <c r="CZ310">
        <f>Drivers!CZ667</f>
        <v>0</v>
      </c>
      <c r="DA310">
        <f>Drivers!DA667</f>
        <v>0</v>
      </c>
      <c r="DB310">
        <f>Drivers!DB667</f>
        <v>0</v>
      </c>
      <c r="DC310">
        <f>Drivers!DC667</f>
        <v>0</v>
      </c>
      <c r="DD310">
        <f>Drivers!DD667</f>
        <v>0</v>
      </c>
      <c r="DE310">
        <f>Drivers!DE667</f>
        <v>0</v>
      </c>
      <c r="DF310">
        <f>Drivers!DF667</f>
        <v>0</v>
      </c>
      <c r="DG310">
        <f>Drivers!DG667</f>
        <v>0</v>
      </c>
      <c r="DH310">
        <f>Drivers!DH667</f>
        <v>0</v>
      </c>
      <c r="DI310">
        <f>Drivers!DI667</f>
        <v>0</v>
      </c>
      <c r="DJ310">
        <f>Drivers!DJ667</f>
        <v>0</v>
      </c>
      <c r="DK310">
        <f>Drivers!DK667</f>
        <v>0</v>
      </c>
      <c r="DL310">
        <f>Drivers!DL667</f>
        <v>0</v>
      </c>
      <c r="DM310">
        <f>Drivers!DM667</f>
        <v>0</v>
      </c>
      <c r="DN310">
        <f>Drivers!DN667</f>
        <v>0</v>
      </c>
      <c r="DO310">
        <f>Drivers!DO667</f>
        <v>0</v>
      </c>
      <c r="DP310">
        <f>Drivers!DP667</f>
        <v>0</v>
      </c>
      <c r="DQ310">
        <f>Drivers!DQ667</f>
        <v>0</v>
      </c>
      <c r="DR310">
        <f>Drivers!DR667</f>
        <v>0</v>
      </c>
      <c r="DS310">
        <f>Drivers!DS667</f>
        <v>0</v>
      </c>
      <c r="DT310">
        <f>Drivers!DT667</f>
        <v>0</v>
      </c>
      <c r="DU310">
        <f>Drivers!DU667</f>
        <v>0</v>
      </c>
      <c r="DV310">
        <f>Drivers!DV667</f>
        <v>0</v>
      </c>
      <c r="DW310">
        <f>Drivers!DW667</f>
        <v>0</v>
      </c>
      <c r="DX310">
        <f>Drivers!DX667</f>
        <v>0</v>
      </c>
      <c r="DY310">
        <f>Drivers!DY667</f>
        <v>0</v>
      </c>
      <c r="DZ310">
        <f>Drivers!DZ667</f>
        <v>0</v>
      </c>
      <c r="EA310">
        <f>Drivers!EA667</f>
        <v>0</v>
      </c>
      <c r="EB310">
        <f>Drivers!EB667</f>
        <v>0</v>
      </c>
      <c r="EC310">
        <f>Drivers!EC667</f>
        <v>0</v>
      </c>
      <c r="ED310">
        <f>Drivers!ED667</f>
        <v>0</v>
      </c>
      <c r="EE310">
        <f>Drivers!EE667</f>
        <v>0</v>
      </c>
      <c r="EF310">
        <f>Drivers!EF667</f>
        <v>0</v>
      </c>
      <c r="EG310">
        <f>Drivers!EG667</f>
        <v>0</v>
      </c>
      <c r="EH310">
        <f>Drivers!EH667</f>
        <v>0</v>
      </c>
      <c r="EI310">
        <f>Drivers!EI667</f>
        <v>0</v>
      </c>
      <c r="EJ310">
        <f>Drivers!EJ667</f>
        <v>0</v>
      </c>
    </row>
    <row r="311" spans="1:140" hidden="1" outlineLevel="1">
      <c r="A311">
        <f>Drivers!A668</f>
        <v>0</v>
      </c>
      <c r="B311">
        <f>Drivers!B668</f>
        <v>0</v>
      </c>
      <c r="C311">
        <f>Drivers!C668</f>
        <v>0</v>
      </c>
      <c r="D311">
        <f>Drivers!D668</f>
        <v>0</v>
      </c>
      <c r="E311">
        <f>Drivers!E668</f>
        <v>0</v>
      </c>
      <c r="F311">
        <f>Drivers!F668</f>
        <v>0</v>
      </c>
      <c r="G311">
        <f>Drivers!G668</f>
        <v>0</v>
      </c>
      <c r="H311">
        <f>Drivers!H668</f>
        <v>0</v>
      </c>
      <c r="I311" t="str">
        <f>Drivers!I668</f>
        <v>Summary by Revenue Stream</v>
      </c>
      <c r="J311">
        <f>Drivers!J668</f>
        <v>0</v>
      </c>
      <c r="K311">
        <f>Drivers!K668</f>
        <v>0</v>
      </c>
      <c r="L311">
        <f>Drivers!L668</f>
        <v>0</v>
      </c>
      <c r="M311">
        <f>Drivers!M668</f>
        <v>0</v>
      </c>
      <c r="N311">
        <f>Drivers!N668</f>
        <v>0</v>
      </c>
      <c r="O311">
        <f>Drivers!O668</f>
        <v>0</v>
      </c>
      <c r="P311">
        <f>Drivers!P668</f>
        <v>0</v>
      </c>
      <c r="Q311">
        <f>Drivers!Q668</f>
        <v>0</v>
      </c>
      <c r="R311">
        <f>Drivers!R668</f>
        <v>0</v>
      </c>
      <c r="S311">
        <f>Drivers!S668</f>
        <v>0</v>
      </c>
      <c r="T311">
        <f>Drivers!T668</f>
        <v>0</v>
      </c>
      <c r="U311">
        <f>Drivers!U668</f>
        <v>0</v>
      </c>
      <c r="V311">
        <f>Drivers!V668</f>
        <v>0</v>
      </c>
      <c r="W311">
        <f>Drivers!W668</f>
        <v>0</v>
      </c>
      <c r="X311">
        <f>Drivers!X668</f>
        <v>0</v>
      </c>
      <c r="Y311">
        <f>Drivers!Y668</f>
        <v>0</v>
      </c>
      <c r="Z311">
        <f>Drivers!Z668</f>
        <v>0</v>
      </c>
      <c r="AA311">
        <f>Drivers!AA668</f>
        <v>0</v>
      </c>
      <c r="AB311">
        <f>Drivers!AB668</f>
        <v>0</v>
      </c>
      <c r="AC311">
        <f>Drivers!AC668</f>
        <v>0</v>
      </c>
      <c r="AD311">
        <f>Drivers!AD668</f>
        <v>0</v>
      </c>
      <c r="AE311">
        <f>Drivers!AE668</f>
        <v>0</v>
      </c>
      <c r="AF311">
        <f>Drivers!AF668</f>
        <v>0</v>
      </c>
      <c r="AG311">
        <f>Drivers!AG668</f>
        <v>0</v>
      </c>
      <c r="AH311">
        <f>Drivers!AH668</f>
        <v>0</v>
      </c>
      <c r="AI311">
        <f>Drivers!AI668</f>
        <v>0</v>
      </c>
      <c r="AJ311">
        <f>Drivers!AJ668</f>
        <v>0</v>
      </c>
      <c r="AK311">
        <f>Drivers!AK668</f>
        <v>0</v>
      </c>
      <c r="AL311">
        <f>Drivers!AL668</f>
        <v>0</v>
      </c>
      <c r="AM311">
        <f>Drivers!AM668</f>
        <v>0</v>
      </c>
      <c r="AN311">
        <f>Drivers!AN668</f>
        <v>0</v>
      </c>
      <c r="AO311">
        <f>Drivers!AO668</f>
        <v>0</v>
      </c>
      <c r="AP311">
        <f>Drivers!AP668</f>
        <v>0</v>
      </c>
      <c r="AQ311">
        <f>Drivers!AQ668</f>
        <v>0</v>
      </c>
      <c r="AR311">
        <f>Drivers!AR668</f>
        <v>0</v>
      </c>
      <c r="AS311">
        <f>Drivers!AS668</f>
        <v>0</v>
      </c>
      <c r="AT311">
        <f>Drivers!AT668</f>
        <v>0</v>
      </c>
      <c r="AU311">
        <f>Drivers!AU668</f>
        <v>0</v>
      </c>
      <c r="AV311">
        <f>Drivers!AV668</f>
        <v>0</v>
      </c>
      <c r="AW311">
        <f>Drivers!AW668</f>
        <v>0</v>
      </c>
      <c r="AX311">
        <f>Drivers!AX668</f>
        <v>0</v>
      </c>
      <c r="AY311">
        <f>Drivers!AY668</f>
        <v>0</v>
      </c>
      <c r="AZ311">
        <f>Drivers!AZ668</f>
        <v>0</v>
      </c>
      <c r="BA311">
        <f>Drivers!BA668</f>
        <v>0</v>
      </c>
      <c r="BB311">
        <f>Drivers!BB668</f>
        <v>0</v>
      </c>
      <c r="BC311">
        <f>Drivers!BC668</f>
        <v>0</v>
      </c>
      <c r="BD311">
        <f>Drivers!BD668</f>
        <v>0</v>
      </c>
      <c r="BE311">
        <f>Drivers!BE668</f>
        <v>0</v>
      </c>
      <c r="BF311">
        <f>Drivers!BF668</f>
        <v>0</v>
      </c>
      <c r="BG311">
        <f>Drivers!BG668</f>
        <v>0</v>
      </c>
      <c r="BH311">
        <f>Drivers!BH668</f>
        <v>0</v>
      </c>
      <c r="BI311">
        <f>Drivers!BI668</f>
        <v>0</v>
      </c>
      <c r="BJ311">
        <f>Drivers!BJ668</f>
        <v>0</v>
      </c>
      <c r="BK311">
        <f>Drivers!BK668</f>
        <v>0</v>
      </c>
      <c r="BL311">
        <f>Drivers!BL668</f>
        <v>0</v>
      </c>
      <c r="BM311">
        <f>Drivers!BM668</f>
        <v>0</v>
      </c>
      <c r="BN311">
        <f>Drivers!BN668</f>
        <v>0</v>
      </c>
      <c r="BO311">
        <f>Drivers!BO668</f>
        <v>0</v>
      </c>
      <c r="BP311">
        <f>Drivers!BP668</f>
        <v>0</v>
      </c>
      <c r="BQ311">
        <f>Drivers!BQ668</f>
        <v>0</v>
      </c>
      <c r="BR311">
        <f>Drivers!BR668</f>
        <v>0</v>
      </c>
      <c r="BS311">
        <f>Drivers!BS668</f>
        <v>0</v>
      </c>
      <c r="BT311">
        <f>Drivers!BT668</f>
        <v>0</v>
      </c>
      <c r="BU311">
        <f>Drivers!BU668</f>
        <v>0</v>
      </c>
      <c r="BV311">
        <f>Drivers!BV668</f>
        <v>0</v>
      </c>
      <c r="BW311">
        <f>Drivers!BW668</f>
        <v>0</v>
      </c>
      <c r="BX311">
        <f>Drivers!BX668</f>
        <v>0</v>
      </c>
      <c r="BY311">
        <f>Drivers!BY668</f>
        <v>0</v>
      </c>
      <c r="BZ311">
        <f>Drivers!BZ668</f>
        <v>0</v>
      </c>
      <c r="CA311">
        <f>Drivers!CA668</f>
        <v>0</v>
      </c>
      <c r="CB311">
        <f>Drivers!CB668</f>
        <v>0</v>
      </c>
      <c r="CC311">
        <f>Drivers!CC668</f>
        <v>0</v>
      </c>
      <c r="CD311">
        <f>Drivers!CD668</f>
        <v>0</v>
      </c>
      <c r="CE311">
        <f>Drivers!CE668</f>
        <v>0</v>
      </c>
      <c r="CF311">
        <f>Drivers!CF668</f>
        <v>0</v>
      </c>
      <c r="CG311">
        <f>Drivers!CG668</f>
        <v>0</v>
      </c>
      <c r="CH311">
        <f>Drivers!CH668</f>
        <v>0</v>
      </c>
      <c r="CI311">
        <f>Drivers!CI668</f>
        <v>0</v>
      </c>
      <c r="CJ311">
        <f>Drivers!CJ668</f>
        <v>0</v>
      </c>
      <c r="CK311">
        <f>Drivers!CK668</f>
        <v>0</v>
      </c>
      <c r="CL311">
        <f>Drivers!CL668</f>
        <v>0</v>
      </c>
      <c r="CM311">
        <f>Drivers!CM668</f>
        <v>0</v>
      </c>
      <c r="CN311">
        <f>Drivers!CN668</f>
        <v>0</v>
      </c>
      <c r="CO311">
        <f>Drivers!CO668</f>
        <v>0</v>
      </c>
      <c r="CP311">
        <f>Drivers!CP668</f>
        <v>0</v>
      </c>
      <c r="CQ311">
        <f>Drivers!CQ668</f>
        <v>0</v>
      </c>
      <c r="CR311">
        <f>Drivers!CR668</f>
        <v>0</v>
      </c>
      <c r="CS311">
        <f>Drivers!CS668</f>
        <v>0</v>
      </c>
      <c r="CT311">
        <f>Drivers!CT668</f>
        <v>0</v>
      </c>
      <c r="CU311">
        <f>Drivers!CU668</f>
        <v>0</v>
      </c>
      <c r="CV311">
        <f>Drivers!CV668</f>
        <v>0</v>
      </c>
      <c r="CW311">
        <f>Drivers!CW668</f>
        <v>0</v>
      </c>
      <c r="CX311">
        <f>Drivers!CX668</f>
        <v>0</v>
      </c>
      <c r="CY311">
        <f>Drivers!CY668</f>
        <v>0</v>
      </c>
      <c r="CZ311">
        <f>Drivers!CZ668</f>
        <v>0</v>
      </c>
      <c r="DA311">
        <f>Drivers!DA668</f>
        <v>0</v>
      </c>
      <c r="DB311">
        <f>Drivers!DB668</f>
        <v>0</v>
      </c>
      <c r="DC311">
        <f>Drivers!DC668</f>
        <v>0</v>
      </c>
      <c r="DD311">
        <f>Drivers!DD668</f>
        <v>0</v>
      </c>
      <c r="DE311">
        <f>Drivers!DE668</f>
        <v>0</v>
      </c>
      <c r="DF311">
        <f>Drivers!DF668</f>
        <v>0</v>
      </c>
      <c r="DG311">
        <f>Drivers!DG668</f>
        <v>0</v>
      </c>
      <c r="DH311">
        <f>Drivers!DH668</f>
        <v>0</v>
      </c>
      <c r="DI311">
        <f>Drivers!DI668</f>
        <v>0</v>
      </c>
      <c r="DJ311">
        <f>Drivers!DJ668</f>
        <v>0</v>
      </c>
      <c r="DK311">
        <f>Drivers!DK668</f>
        <v>0</v>
      </c>
      <c r="DL311">
        <f>Drivers!DL668</f>
        <v>0</v>
      </c>
      <c r="DM311">
        <f>Drivers!DM668</f>
        <v>0</v>
      </c>
      <c r="DN311">
        <f>Drivers!DN668</f>
        <v>0</v>
      </c>
      <c r="DO311">
        <f>Drivers!DO668</f>
        <v>0</v>
      </c>
      <c r="DP311">
        <f>Drivers!DP668</f>
        <v>0</v>
      </c>
      <c r="DQ311">
        <f>Drivers!DQ668</f>
        <v>0</v>
      </c>
      <c r="DR311">
        <f>Drivers!DR668</f>
        <v>0</v>
      </c>
      <c r="DS311">
        <f>Drivers!DS668</f>
        <v>0</v>
      </c>
      <c r="DT311">
        <f>Drivers!DT668</f>
        <v>0</v>
      </c>
      <c r="DU311">
        <f>Drivers!DU668</f>
        <v>0</v>
      </c>
      <c r="DV311">
        <f>Drivers!DV668</f>
        <v>0</v>
      </c>
      <c r="DW311">
        <f>Drivers!DW668</f>
        <v>0</v>
      </c>
      <c r="DX311">
        <f>Drivers!DX668</f>
        <v>0</v>
      </c>
      <c r="DY311">
        <f>Drivers!DY668</f>
        <v>0</v>
      </c>
      <c r="DZ311">
        <f>Drivers!DZ668</f>
        <v>0</v>
      </c>
      <c r="EA311">
        <f>Drivers!EA668</f>
        <v>0</v>
      </c>
      <c r="EB311">
        <f>Drivers!EB668</f>
        <v>0</v>
      </c>
      <c r="EC311">
        <f>Drivers!EC668</f>
        <v>0</v>
      </c>
      <c r="ED311">
        <f>Drivers!ED668</f>
        <v>0</v>
      </c>
      <c r="EE311">
        <f>Drivers!EE668</f>
        <v>0</v>
      </c>
      <c r="EF311">
        <f>Drivers!EF668</f>
        <v>0</v>
      </c>
      <c r="EG311">
        <f>Drivers!EG668</f>
        <v>0</v>
      </c>
      <c r="EH311">
        <f>Drivers!EH668</f>
        <v>0</v>
      </c>
      <c r="EI311">
        <f>Drivers!EI668</f>
        <v>0</v>
      </c>
      <c r="EJ311">
        <f>Drivers!EJ668</f>
        <v>0</v>
      </c>
    </row>
    <row r="312" spans="1:140" hidden="1" outlineLevel="1">
      <c r="A312">
        <f>Drivers!A669</f>
        <v>0</v>
      </c>
      <c r="B312">
        <f>Drivers!B669</f>
        <v>0</v>
      </c>
      <c r="C312">
        <f>Drivers!C669</f>
        <v>0</v>
      </c>
      <c r="D312">
        <f>Drivers!D669</f>
        <v>0</v>
      </c>
      <c r="E312">
        <f>Drivers!E669</f>
        <v>0</v>
      </c>
      <c r="F312">
        <f>Drivers!F669</f>
        <v>0</v>
      </c>
      <c r="G312">
        <f>Drivers!G669</f>
        <v>0</v>
      </c>
      <c r="H312">
        <f>Drivers!H669</f>
        <v>0</v>
      </c>
      <c r="I312" t="str">
        <f>Drivers!I669</f>
        <v>Total</v>
      </c>
      <c r="J312">
        <f>Drivers!J669</f>
        <v>0</v>
      </c>
      <c r="K312">
        <f>Drivers!K669</f>
        <v>0</v>
      </c>
      <c r="L312">
        <f>Drivers!L669</f>
        <v>0</v>
      </c>
      <c r="M312">
        <f>Drivers!M669</f>
        <v>0</v>
      </c>
      <c r="N312">
        <f>Drivers!N669</f>
        <v>0</v>
      </c>
      <c r="O312">
        <f>Drivers!O669</f>
        <v>0</v>
      </c>
      <c r="P312">
        <f>Drivers!P669</f>
        <v>0</v>
      </c>
      <c r="Q312">
        <f>Drivers!Q669</f>
        <v>0</v>
      </c>
      <c r="R312">
        <f>Drivers!R669</f>
        <v>0</v>
      </c>
      <c r="S312">
        <f>Drivers!S669</f>
        <v>0</v>
      </c>
      <c r="T312">
        <f>Drivers!T669</f>
        <v>0</v>
      </c>
      <c r="U312">
        <f>Drivers!U669</f>
        <v>0</v>
      </c>
      <c r="V312">
        <f>Drivers!V669</f>
        <v>0</v>
      </c>
      <c r="W312">
        <f>Drivers!W669</f>
        <v>0</v>
      </c>
      <c r="X312">
        <f>Drivers!X669</f>
        <v>0</v>
      </c>
      <c r="Y312">
        <f>Drivers!Y669</f>
        <v>0</v>
      </c>
      <c r="Z312">
        <f>Drivers!Z669</f>
        <v>0</v>
      </c>
      <c r="AA312">
        <f>Drivers!AA669</f>
        <v>0</v>
      </c>
      <c r="AB312">
        <f>Drivers!AB669</f>
        <v>0</v>
      </c>
      <c r="AC312">
        <f>Drivers!AC669</f>
        <v>0</v>
      </c>
      <c r="AD312">
        <f>Drivers!AD669</f>
        <v>0</v>
      </c>
      <c r="AE312">
        <f>Drivers!AE669</f>
        <v>0</v>
      </c>
      <c r="AF312">
        <f>Drivers!AF669</f>
        <v>0</v>
      </c>
      <c r="AG312">
        <f>Drivers!AG669</f>
        <v>0</v>
      </c>
      <c r="AH312">
        <f>Drivers!AH669</f>
        <v>0</v>
      </c>
      <c r="AI312">
        <f>Drivers!AI669</f>
        <v>0</v>
      </c>
      <c r="AJ312">
        <f>Drivers!AJ669</f>
        <v>0</v>
      </c>
      <c r="AK312">
        <f>Drivers!AK669</f>
        <v>0</v>
      </c>
      <c r="AL312">
        <f>Drivers!AL669</f>
        <v>0</v>
      </c>
      <c r="AM312">
        <f>Drivers!AM669</f>
        <v>0</v>
      </c>
      <c r="AN312">
        <f>Drivers!AN669</f>
        <v>0</v>
      </c>
      <c r="AO312">
        <f>Drivers!AO669</f>
        <v>0</v>
      </c>
      <c r="AP312">
        <f>Drivers!AP669</f>
        <v>0</v>
      </c>
      <c r="AQ312">
        <f>Drivers!AQ669</f>
        <v>0</v>
      </c>
      <c r="AR312">
        <f>Drivers!AR669</f>
        <v>0</v>
      </c>
      <c r="AS312">
        <f>Drivers!AS669</f>
        <v>0</v>
      </c>
      <c r="AT312">
        <f>Drivers!AT669</f>
        <v>0</v>
      </c>
      <c r="AU312">
        <f>Drivers!AU669</f>
        <v>0</v>
      </c>
      <c r="AV312">
        <f>Drivers!AV669</f>
        <v>0</v>
      </c>
      <c r="AW312">
        <f>Drivers!AW669</f>
        <v>0</v>
      </c>
      <c r="AX312">
        <f>Drivers!AX669</f>
        <v>0</v>
      </c>
      <c r="AY312">
        <f>Drivers!AY669</f>
        <v>0</v>
      </c>
      <c r="AZ312">
        <f>Drivers!AZ669</f>
        <v>0</v>
      </c>
      <c r="BA312">
        <f>Drivers!BA669</f>
        <v>0</v>
      </c>
      <c r="BB312">
        <f>Drivers!BB669</f>
        <v>0</v>
      </c>
      <c r="BC312">
        <f>Drivers!BC669</f>
        <v>0</v>
      </c>
      <c r="BD312">
        <f>Drivers!BD669</f>
        <v>0</v>
      </c>
      <c r="BE312">
        <f>Drivers!BE669</f>
        <v>0</v>
      </c>
      <c r="BF312">
        <f>Drivers!BF669</f>
        <v>0</v>
      </c>
      <c r="BG312">
        <f>Drivers!BG669</f>
        <v>0</v>
      </c>
      <c r="BH312">
        <f>Drivers!BH669</f>
        <v>0</v>
      </c>
      <c r="BI312">
        <f>Drivers!BI669</f>
        <v>0</v>
      </c>
      <c r="BJ312">
        <f>Drivers!BJ669</f>
        <v>0</v>
      </c>
      <c r="BK312">
        <f>Drivers!BK669</f>
        <v>0</v>
      </c>
      <c r="BL312">
        <f>Drivers!BL669</f>
        <v>0</v>
      </c>
      <c r="BM312">
        <f>Drivers!BM669</f>
        <v>0</v>
      </c>
      <c r="BN312">
        <f>Drivers!BN669</f>
        <v>0</v>
      </c>
      <c r="BO312">
        <f>Drivers!BO669</f>
        <v>0</v>
      </c>
      <c r="BP312">
        <f>Drivers!BP669</f>
        <v>0</v>
      </c>
      <c r="BQ312">
        <f>Drivers!BQ669</f>
        <v>0</v>
      </c>
      <c r="BR312">
        <f>Drivers!BR669</f>
        <v>0</v>
      </c>
      <c r="BS312">
        <f>Drivers!BS669</f>
        <v>0</v>
      </c>
      <c r="BT312">
        <f>Drivers!BT669</f>
        <v>0</v>
      </c>
      <c r="BU312">
        <f>Drivers!BU669</f>
        <v>0</v>
      </c>
      <c r="BV312">
        <f>Drivers!BV669</f>
        <v>0</v>
      </c>
      <c r="BW312">
        <f>Drivers!BW669</f>
        <v>0</v>
      </c>
      <c r="BX312">
        <f>Drivers!BX669</f>
        <v>0</v>
      </c>
      <c r="BY312">
        <f>Drivers!BY669</f>
        <v>0</v>
      </c>
      <c r="BZ312">
        <f>Drivers!BZ669</f>
        <v>0</v>
      </c>
      <c r="CA312">
        <f>Drivers!CA669</f>
        <v>0</v>
      </c>
      <c r="CB312">
        <f>Drivers!CB669</f>
        <v>0</v>
      </c>
      <c r="CC312">
        <f>Drivers!CC669</f>
        <v>0</v>
      </c>
      <c r="CD312">
        <f>Drivers!CD669</f>
        <v>0</v>
      </c>
      <c r="CE312">
        <f>Drivers!CE669</f>
        <v>0</v>
      </c>
      <c r="CF312">
        <f>Drivers!CF669</f>
        <v>0</v>
      </c>
      <c r="CG312">
        <f>Drivers!CG669</f>
        <v>0</v>
      </c>
      <c r="CH312">
        <f>Drivers!CH669</f>
        <v>0</v>
      </c>
      <c r="CI312">
        <f>Drivers!CI669</f>
        <v>0</v>
      </c>
      <c r="CJ312">
        <f>Drivers!CJ669</f>
        <v>0</v>
      </c>
      <c r="CK312">
        <f>Drivers!CK669</f>
        <v>0</v>
      </c>
      <c r="CL312">
        <f>Drivers!CL669</f>
        <v>0</v>
      </c>
      <c r="CM312">
        <f>Drivers!CM669</f>
        <v>0</v>
      </c>
      <c r="CN312">
        <f>Drivers!CN669</f>
        <v>0</v>
      </c>
      <c r="CO312">
        <f>Drivers!CO669</f>
        <v>0</v>
      </c>
      <c r="CP312">
        <f>Drivers!CP669</f>
        <v>0</v>
      </c>
      <c r="CQ312">
        <f>Drivers!CQ669</f>
        <v>0</v>
      </c>
      <c r="CR312">
        <f>Drivers!CR669</f>
        <v>0</v>
      </c>
      <c r="CS312">
        <f>Drivers!CS669</f>
        <v>0</v>
      </c>
      <c r="CT312">
        <f>Drivers!CT669</f>
        <v>0</v>
      </c>
      <c r="CU312">
        <f>Drivers!CU669</f>
        <v>0</v>
      </c>
      <c r="CV312">
        <f>Drivers!CV669</f>
        <v>0</v>
      </c>
      <c r="CW312">
        <f>Drivers!CW669</f>
        <v>0</v>
      </c>
      <c r="CX312">
        <f>Drivers!CX669</f>
        <v>0</v>
      </c>
      <c r="CY312">
        <f>Drivers!CY669</f>
        <v>0</v>
      </c>
      <c r="CZ312">
        <f>Drivers!CZ669</f>
        <v>0</v>
      </c>
      <c r="DA312">
        <f>Drivers!DA669</f>
        <v>0</v>
      </c>
      <c r="DB312">
        <f>Drivers!DB669</f>
        <v>0</v>
      </c>
      <c r="DC312">
        <f>Drivers!DC669</f>
        <v>0</v>
      </c>
      <c r="DD312">
        <f>Drivers!DD669</f>
        <v>0</v>
      </c>
      <c r="DE312">
        <f>Drivers!DE669</f>
        <v>0</v>
      </c>
      <c r="DF312">
        <f>Drivers!DF669</f>
        <v>0</v>
      </c>
      <c r="DG312">
        <f>Drivers!DG669</f>
        <v>0</v>
      </c>
      <c r="DH312">
        <f>Drivers!DH669</f>
        <v>0</v>
      </c>
      <c r="DI312">
        <f>Drivers!DI669</f>
        <v>0</v>
      </c>
      <c r="DJ312">
        <f>Drivers!DJ669</f>
        <v>0</v>
      </c>
      <c r="DK312">
        <f>Drivers!DK669</f>
        <v>0</v>
      </c>
      <c r="DL312">
        <f>Drivers!DL669</f>
        <v>0</v>
      </c>
      <c r="DM312">
        <f>Drivers!DM669</f>
        <v>0</v>
      </c>
      <c r="DN312">
        <f>Drivers!DN669</f>
        <v>0</v>
      </c>
      <c r="DO312">
        <f>Drivers!DO669</f>
        <v>0</v>
      </c>
      <c r="DP312">
        <f>Drivers!DP669</f>
        <v>0</v>
      </c>
      <c r="DQ312">
        <f>Drivers!DQ669</f>
        <v>0</v>
      </c>
      <c r="DR312">
        <f>Drivers!DR669</f>
        <v>0</v>
      </c>
      <c r="DS312">
        <f>Drivers!DS669</f>
        <v>0</v>
      </c>
      <c r="DT312">
        <f>Drivers!DT669</f>
        <v>0</v>
      </c>
      <c r="DU312">
        <f>Drivers!DU669</f>
        <v>0</v>
      </c>
      <c r="DV312">
        <f>Drivers!DV669</f>
        <v>0</v>
      </c>
      <c r="DW312">
        <f>Drivers!DW669</f>
        <v>0</v>
      </c>
      <c r="DX312">
        <f>Drivers!DX669</f>
        <v>0</v>
      </c>
      <c r="DY312">
        <f>Drivers!DY669</f>
        <v>0</v>
      </c>
      <c r="DZ312">
        <f>Drivers!DZ669</f>
        <v>0</v>
      </c>
      <c r="EA312">
        <f>Drivers!EA669</f>
        <v>0</v>
      </c>
      <c r="EB312">
        <f>Drivers!EB669</f>
        <v>0</v>
      </c>
      <c r="EC312">
        <f>Drivers!EC669</f>
        <v>0</v>
      </c>
      <c r="ED312">
        <f>Drivers!ED669</f>
        <v>0</v>
      </c>
      <c r="EE312">
        <f>Drivers!EE669</f>
        <v>0</v>
      </c>
      <c r="EF312">
        <f>Drivers!EF669</f>
        <v>0</v>
      </c>
      <c r="EG312">
        <f>Drivers!EG669</f>
        <v>0</v>
      </c>
      <c r="EH312">
        <f>Drivers!EH669</f>
        <v>0</v>
      </c>
      <c r="EI312">
        <f>Drivers!EI669</f>
        <v>0</v>
      </c>
      <c r="EJ312">
        <f>Drivers!EJ669</f>
        <v>0</v>
      </c>
    </row>
    <row r="313" spans="1:140" hidden="1" outlineLevel="1">
      <c r="A313">
        <f>Drivers!A670</f>
        <v>0</v>
      </c>
      <c r="B313">
        <f>Drivers!B670</f>
        <v>0</v>
      </c>
      <c r="C313">
        <f>Drivers!C670</f>
        <v>0</v>
      </c>
      <c r="D313">
        <f>Drivers!D670</f>
        <v>0</v>
      </c>
      <c r="E313">
        <f>Drivers!E670</f>
        <v>0</v>
      </c>
      <c r="F313">
        <f>Drivers!F670</f>
        <v>0</v>
      </c>
      <c r="G313">
        <f>Drivers!G670</f>
        <v>0</v>
      </c>
      <c r="H313">
        <f>Drivers!H670</f>
        <v>0</v>
      </c>
      <c r="I313" t="str">
        <f>Drivers!I670</f>
        <v>Real Estate Revenue</v>
      </c>
      <c r="J313">
        <f>Drivers!J670</f>
        <v>0</v>
      </c>
      <c r="K313">
        <f>Drivers!K670</f>
        <v>0</v>
      </c>
      <c r="L313">
        <f>Drivers!L670</f>
        <v>0</v>
      </c>
      <c r="M313">
        <f>Drivers!M670</f>
        <v>0</v>
      </c>
      <c r="N313">
        <f>Drivers!N670</f>
        <v>0</v>
      </c>
      <c r="O313">
        <f>Drivers!O670</f>
        <v>0</v>
      </c>
      <c r="P313">
        <f>Drivers!P670</f>
        <v>0</v>
      </c>
      <c r="Q313">
        <f>Drivers!Q670</f>
        <v>0</v>
      </c>
      <c r="R313">
        <f>Drivers!R670</f>
        <v>0</v>
      </c>
      <c r="S313">
        <f>Drivers!S670</f>
        <v>0</v>
      </c>
      <c r="T313">
        <f>Drivers!T670</f>
        <v>0</v>
      </c>
      <c r="U313">
        <f>Drivers!U670</f>
        <v>0</v>
      </c>
      <c r="V313">
        <f>Drivers!V670</f>
        <v>0</v>
      </c>
      <c r="W313">
        <f>Drivers!W670</f>
        <v>0</v>
      </c>
      <c r="X313">
        <f>Drivers!X670</f>
        <v>0</v>
      </c>
      <c r="Y313">
        <f>Drivers!Y670</f>
        <v>0</v>
      </c>
      <c r="Z313">
        <f>Drivers!Z670</f>
        <v>0</v>
      </c>
      <c r="AA313">
        <f>Drivers!AA670</f>
        <v>0</v>
      </c>
      <c r="AB313">
        <f>Drivers!AB670</f>
        <v>0</v>
      </c>
      <c r="AC313">
        <f>Drivers!AC670</f>
        <v>0</v>
      </c>
      <c r="AD313">
        <f>Drivers!AD670</f>
        <v>0</v>
      </c>
      <c r="AE313">
        <f>Drivers!AE670</f>
        <v>0</v>
      </c>
      <c r="AF313">
        <f>Drivers!AF670</f>
        <v>0</v>
      </c>
      <c r="AG313">
        <f>Drivers!AG670</f>
        <v>0</v>
      </c>
      <c r="AH313">
        <f>Drivers!AH670</f>
        <v>0</v>
      </c>
      <c r="AI313">
        <f>Drivers!AI670</f>
        <v>0</v>
      </c>
      <c r="AJ313">
        <f>Drivers!AJ670</f>
        <v>0</v>
      </c>
      <c r="AK313">
        <f>Drivers!AK670</f>
        <v>0</v>
      </c>
      <c r="AL313">
        <f>Drivers!AL670</f>
        <v>0</v>
      </c>
      <c r="AM313">
        <f>Drivers!AM670</f>
        <v>0</v>
      </c>
      <c r="AN313">
        <f>Drivers!AN670</f>
        <v>0</v>
      </c>
      <c r="AO313">
        <f>Drivers!AO670</f>
        <v>0</v>
      </c>
      <c r="AP313">
        <f>Drivers!AP670</f>
        <v>0</v>
      </c>
      <c r="AQ313">
        <f>Drivers!AQ670</f>
        <v>0</v>
      </c>
      <c r="AR313">
        <f>Drivers!AR670</f>
        <v>0</v>
      </c>
      <c r="AS313">
        <f>Drivers!AS670</f>
        <v>0</v>
      </c>
      <c r="AT313">
        <f>Drivers!AT670</f>
        <v>0</v>
      </c>
      <c r="AU313">
        <f>Drivers!AU670</f>
        <v>0</v>
      </c>
      <c r="AV313">
        <f>Drivers!AV670</f>
        <v>0</v>
      </c>
      <c r="AW313">
        <f>Drivers!AW670</f>
        <v>0</v>
      </c>
      <c r="AX313">
        <f>Drivers!AX670</f>
        <v>0</v>
      </c>
      <c r="AY313">
        <f>Drivers!AY670</f>
        <v>0</v>
      </c>
      <c r="AZ313">
        <f>Drivers!AZ670</f>
        <v>0</v>
      </c>
      <c r="BA313">
        <f>Drivers!BA670</f>
        <v>0</v>
      </c>
      <c r="BB313">
        <f>Drivers!BB670</f>
        <v>0</v>
      </c>
      <c r="BC313">
        <f>Drivers!BC670</f>
        <v>0</v>
      </c>
      <c r="BD313">
        <f>Drivers!BD670</f>
        <v>0</v>
      </c>
      <c r="BE313">
        <f>Drivers!BE670</f>
        <v>0</v>
      </c>
      <c r="BF313">
        <f>Drivers!BF670</f>
        <v>0</v>
      </c>
      <c r="BG313">
        <f>Drivers!BG670</f>
        <v>0</v>
      </c>
      <c r="BH313">
        <f>Drivers!BH670</f>
        <v>0</v>
      </c>
      <c r="BI313">
        <f>Drivers!BI670</f>
        <v>0</v>
      </c>
      <c r="BJ313">
        <f>Drivers!BJ670</f>
        <v>0</v>
      </c>
      <c r="BK313">
        <f>Drivers!BK670</f>
        <v>0</v>
      </c>
      <c r="BL313">
        <f>Drivers!BL670</f>
        <v>0</v>
      </c>
      <c r="BM313">
        <f>Drivers!BM670</f>
        <v>0</v>
      </c>
      <c r="BN313">
        <f>Drivers!BN670</f>
        <v>73.52</v>
      </c>
      <c r="BO313">
        <f>Drivers!BO670</f>
        <v>90.724113760695758</v>
      </c>
      <c r="BP313">
        <f>Drivers!BP670</f>
        <v>102.91018726329079</v>
      </c>
      <c r="BQ313">
        <f>Drivers!BQ670</f>
        <v>107.75385608079674</v>
      </c>
      <c r="BR313">
        <f>Drivers!BR670</f>
        <v>113.396</v>
      </c>
      <c r="BS313">
        <f>Drivers!BS670</f>
        <v>122.55800000000001</v>
      </c>
      <c r="BT313">
        <f>Drivers!BT670</f>
        <v>129.66200000000001</v>
      </c>
      <c r="BU313">
        <f>Drivers!BU670</f>
        <v>136.56</v>
      </c>
      <c r="BV313">
        <f>Drivers!BV670</f>
        <v>152.50700000000001</v>
      </c>
      <c r="BW313">
        <f>Drivers!BW670</f>
        <v>173.17599999999999</v>
      </c>
      <c r="BX313">
        <f>Drivers!BX670</f>
        <v>187.12100000000001</v>
      </c>
      <c r="BY313">
        <f>Drivers!BY670</f>
        <v>194.12300000000002</v>
      </c>
      <c r="BZ313">
        <f>Drivers!BZ670</f>
        <v>210.05599999999998</v>
      </c>
      <c r="CA313">
        <f>Drivers!CA670</f>
        <v>227.619</v>
      </c>
      <c r="CB313">
        <f>Drivers!CB670</f>
        <v>241.83199999999999</v>
      </c>
      <c r="CC313">
        <f>Drivers!CC670</f>
        <v>247.078</v>
      </c>
      <c r="CD313">
        <f>Drivers!CD670</f>
        <v>243.1843783783784</v>
      </c>
      <c r="CE313">
        <f>Drivers!CE670</f>
        <v>266.27070000000003</v>
      </c>
      <c r="CF313">
        <f>Drivers!CF670</f>
        <v>278.18183703703704</v>
      </c>
      <c r="CG313">
        <f>Drivers!CG670</f>
        <v>283.18584615384611</v>
      </c>
      <c r="CH313">
        <f>Drivers!CH670</f>
        <v>0</v>
      </c>
      <c r="CI313">
        <f>Drivers!CI670</f>
        <v>0</v>
      </c>
      <c r="CJ313">
        <f>Drivers!CJ670</f>
        <v>0</v>
      </c>
      <c r="CK313">
        <f>Drivers!CK670</f>
        <v>0</v>
      </c>
      <c r="CL313">
        <f>Drivers!CL670</f>
        <v>0</v>
      </c>
      <c r="CM313">
        <f>Drivers!CM670</f>
        <v>0</v>
      </c>
      <c r="CN313">
        <f>Drivers!CN670</f>
        <v>0</v>
      </c>
      <c r="CO313">
        <f>Drivers!CO670</f>
        <v>0</v>
      </c>
      <c r="CP313">
        <f>Drivers!CP670</f>
        <v>0</v>
      </c>
      <c r="CQ313">
        <f>Drivers!CQ670</f>
        <v>0</v>
      </c>
      <c r="CR313">
        <f>Drivers!CR670</f>
        <v>0</v>
      </c>
      <c r="CS313">
        <f>Drivers!CS670</f>
        <v>0</v>
      </c>
      <c r="CT313">
        <f>Drivers!CT670</f>
        <v>0</v>
      </c>
      <c r="CU313">
        <f>Drivers!CU670</f>
        <v>0</v>
      </c>
      <c r="CV313">
        <f>Drivers!CV670</f>
        <v>0</v>
      </c>
      <c r="CW313">
        <f>Drivers!CW670</f>
        <v>0</v>
      </c>
      <c r="CX313">
        <f>Drivers!CX670</f>
        <v>0</v>
      </c>
      <c r="CY313">
        <f>Drivers!CY670</f>
        <v>0</v>
      </c>
      <c r="CZ313">
        <f>Drivers!CZ670</f>
        <v>0</v>
      </c>
      <c r="DA313">
        <f>Drivers!DA670</f>
        <v>0</v>
      </c>
      <c r="DB313">
        <f>Drivers!DB670</f>
        <v>0</v>
      </c>
      <c r="DC313">
        <f>Drivers!DC670</f>
        <v>0</v>
      </c>
      <c r="DD313">
        <f>Drivers!DD670</f>
        <v>0</v>
      </c>
      <c r="DE313">
        <f>Drivers!DE670</f>
        <v>0</v>
      </c>
      <c r="DF313">
        <f>Drivers!DF670</f>
        <v>0</v>
      </c>
      <c r="DG313">
        <f>Drivers!DG670</f>
        <v>0</v>
      </c>
      <c r="DH313">
        <f>Drivers!DH670</f>
        <v>0</v>
      </c>
      <c r="DI313">
        <f>Drivers!DI670</f>
        <v>0</v>
      </c>
      <c r="DJ313">
        <f>Drivers!DJ670</f>
        <v>0</v>
      </c>
      <c r="DK313">
        <f>Drivers!DK670</f>
        <v>0</v>
      </c>
      <c r="DL313">
        <f>Drivers!DL670</f>
        <v>0</v>
      </c>
      <c r="DM313">
        <f>Drivers!DM670</f>
        <v>0</v>
      </c>
      <c r="DN313">
        <f>Drivers!DN670</f>
        <v>0</v>
      </c>
      <c r="DO313">
        <f>Drivers!DO670</f>
        <v>0</v>
      </c>
      <c r="DP313">
        <f>Drivers!DP670</f>
        <v>0</v>
      </c>
      <c r="DQ313">
        <f>Drivers!DQ670</f>
        <v>0</v>
      </c>
      <c r="DR313">
        <f>Drivers!DR670</f>
        <v>0</v>
      </c>
      <c r="DS313">
        <f>Drivers!DS670</f>
        <v>0</v>
      </c>
      <c r="DT313">
        <f>Drivers!DT670</f>
        <v>0</v>
      </c>
      <c r="DU313">
        <f>Drivers!DU670</f>
        <v>0</v>
      </c>
      <c r="DV313">
        <f>Drivers!DV670</f>
        <v>0</v>
      </c>
      <c r="DW313">
        <f>Drivers!DW670</f>
        <v>0</v>
      </c>
      <c r="DX313">
        <f>Drivers!DX670</f>
        <v>0</v>
      </c>
      <c r="DY313">
        <f>Drivers!DY670</f>
        <v>374.9081571047833</v>
      </c>
      <c r="DZ313">
        <f>Drivers!DZ670</f>
        <v>502.17599999999999</v>
      </c>
      <c r="EA313">
        <f>Drivers!EA670</f>
        <v>706.92700000000002</v>
      </c>
      <c r="EB313">
        <f>Drivers!EB670</f>
        <v>926.58499999999992</v>
      </c>
      <c r="EC313">
        <f>Drivers!EC670</f>
        <v>1070.8227615692615</v>
      </c>
      <c r="ED313">
        <f>Drivers!ED670</f>
        <v>1250.2039386517288</v>
      </c>
      <c r="EE313">
        <f>Drivers!EE670</f>
        <v>1432.9476282225226</v>
      </c>
      <c r="EF313">
        <f>Drivers!EF670</f>
        <v>1616.7506724559009</v>
      </c>
      <c r="EG313">
        <f>Drivers!EG670</f>
        <v>1800.4410398751681</v>
      </c>
      <c r="EH313">
        <f>Drivers!EH670</f>
        <v>1982.6542142614367</v>
      </c>
      <c r="EI313">
        <f>Drivers!EI670</f>
        <v>2160.1602356875806</v>
      </c>
      <c r="EJ313">
        <f>Drivers!EJ670</f>
        <v>2337.3411968994628</v>
      </c>
    </row>
    <row r="314" spans="1:140" hidden="1" outlineLevel="1">
      <c r="A314">
        <f>Drivers!A674</f>
        <v>0</v>
      </c>
      <c r="B314">
        <f>Drivers!B674</f>
        <v>0</v>
      </c>
      <c r="C314">
        <f>Drivers!C674</f>
        <v>0</v>
      </c>
      <c r="D314">
        <f>Drivers!D674</f>
        <v>0</v>
      </c>
      <c r="E314">
        <f>Drivers!E674</f>
        <v>0</v>
      </c>
      <c r="F314">
        <f>Drivers!F674</f>
        <v>0</v>
      </c>
      <c r="G314">
        <f>Drivers!G674</f>
        <v>0</v>
      </c>
      <c r="H314">
        <f>Drivers!H674</f>
        <v>0</v>
      </c>
      <c r="I314" t="str">
        <f>Drivers!I674</f>
        <v>+ Mortgage Revenue</v>
      </c>
      <c r="J314">
        <f>Drivers!J674</f>
        <v>0</v>
      </c>
      <c r="K314">
        <f>Drivers!K674</f>
        <v>0</v>
      </c>
      <c r="L314">
        <f>Drivers!L674</f>
        <v>0</v>
      </c>
      <c r="M314">
        <f>Drivers!M674</f>
        <v>0</v>
      </c>
      <c r="N314">
        <f>Drivers!N674</f>
        <v>0</v>
      </c>
      <c r="O314">
        <f>Drivers!O674</f>
        <v>0</v>
      </c>
      <c r="P314">
        <f>Drivers!P674</f>
        <v>0</v>
      </c>
      <c r="Q314">
        <f>Drivers!Q674</f>
        <v>0</v>
      </c>
      <c r="R314">
        <f>Drivers!R674</f>
        <v>0</v>
      </c>
      <c r="S314">
        <f>Drivers!S674</f>
        <v>0</v>
      </c>
      <c r="T314">
        <f>Drivers!T674</f>
        <v>0</v>
      </c>
      <c r="U314">
        <f>Drivers!U674</f>
        <v>0</v>
      </c>
      <c r="V314">
        <f>Drivers!V674</f>
        <v>0</v>
      </c>
      <c r="W314">
        <f>Drivers!W674</f>
        <v>0</v>
      </c>
      <c r="X314">
        <f>Drivers!X674</f>
        <v>0</v>
      </c>
      <c r="Y314">
        <f>Drivers!Y674</f>
        <v>0</v>
      </c>
      <c r="Z314">
        <f>Drivers!Z674</f>
        <v>0</v>
      </c>
      <c r="AA314">
        <f>Drivers!AA674</f>
        <v>0</v>
      </c>
      <c r="AB314">
        <f>Drivers!AB674</f>
        <v>0</v>
      </c>
      <c r="AC314">
        <f>Drivers!AC674</f>
        <v>0</v>
      </c>
      <c r="AD314">
        <f>Drivers!AD674</f>
        <v>0</v>
      </c>
      <c r="AE314">
        <f>Drivers!AE674</f>
        <v>0</v>
      </c>
      <c r="AF314">
        <f>Drivers!AF674</f>
        <v>0</v>
      </c>
      <c r="AG314">
        <f>Drivers!AG674</f>
        <v>0</v>
      </c>
      <c r="AH314">
        <f>Drivers!AH674</f>
        <v>0</v>
      </c>
      <c r="AI314">
        <f>Drivers!AI674</f>
        <v>0</v>
      </c>
      <c r="AJ314">
        <f>Drivers!AJ674</f>
        <v>0</v>
      </c>
      <c r="AK314">
        <f>Drivers!AK674</f>
        <v>0</v>
      </c>
      <c r="AL314">
        <f>Drivers!AL674</f>
        <v>0</v>
      </c>
      <c r="AM314">
        <f>Drivers!AM674</f>
        <v>0</v>
      </c>
      <c r="AN314">
        <f>Drivers!AN674</f>
        <v>0</v>
      </c>
      <c r="AO314">
        <f>Drivers!AO674</f>
        <v>0</v>
      </c>
      <c r="AP314">
        <f>Drivers!AP674</f>
        <v>0</v>
      </c>
      <c r="AQ314">
        <f>Drivers!AQ674</f>
        <v>0</v>
      </c>
      <c r="AR314">
        <f>Drivers!AR674</f>
        <v>0</v>
      </c>
      <c r="AS314">
        <f>Drivers!AS674</f>
        <v>0</v>
      </c>
      <c r="AT314">
        <f>Drivers!AT674</f>
        <v>0</v>
      </c>
      <c r="AU314">
        <f>Drivers!AU674</f>
        <v>0</v>
      </c>
      <c r="AV314">
        <f>Drivers!AV674</f>
        <v>0</v>
      </c>
      <c r="AW314">
        <f>Drivers!AW674</f>
        <v>0</v>
      </c>
      <c r="AX314">
        <f>Drivers!AX674</f>
        <v>0</v>
      </c>
      <c r="AY314">
        <f>Drivers!AY674</f>
        <v>0</v>
      </c>
      <c r="AZ314">
        <f>Drivers!AZ674</f>
        <v>0</v>
      </c>
      <c r="BA314">
        <f>Drivers!BA674</f>
        <v>0</v>
      </c>
      <c r="BB314">
        <f>Drivers!BB674</f>
        <v>0</v>
      </c>
      <c r="BC314">
        <f>Drivers!BC674</f>
        <v>0</v>
      </c>
      <c r="BD314">
        <f>Drivers!BD674</f>
        <v>0</v>
      </c>
      <c r="BE314">
        <f>Drivers!BE674</f>
        <v>0</v>
      </c>
      <c r="BF314">
        <f>Drivers!BF674</f>
        <v>0</v>
      </c>
      <c r="BG314">
        <f>Drivers!BG674</f>
        <v>0</v>
      </c>
      <c r="BH314">
        <f>Drivers!BH674</f>
        <v>0</v>
      </c>
      <c r="BI314">
        <f>Drivers!BI674</f>
        <v>0</v>
      </c>
      <c r="BJ314">
        <f>Drivers!BJ674</f>
        <v>0</v>
      </c>
      <c r="BK314">
        <f>Drivers!BK674</f>
        <v>0</v>
      </c>
      <c r="BL314">
        <f>Drivers!BL674</f>
        <v>0</v>
      </c>
      <c r="BM314">
        <f>Drivers!BM674</f>
        <v>0</v>
      </c>
      <c r="BN314">
        <f>Drivers!BN674</f>
        <v>7.4969999999999999</v>
      </c>
      <c r="BO314">
        <f>Drivers!BO674</f>
        <v>6.903886239304251</v>
      </c>
      <c r="BP314">
        <f>Drivers!BP674</f>
        <v>7.4728127367092156</v>
      </c>
      <c r="BQ314">
        <f>Drivers!BQ674</f>
        <v>7.7851439192032545</v>
      </c>
      <c r="BR314">
        <f>Drivers!BR674</f>
        <v>9.9499999999999993</v>
      </c>
      <c r="BS314">
        <f>Drivers!BS674</f>
        <v>10.393000000000001</v>
      </c>
      <c r="BT314">
        <f>Drivers!BT674</f>
        <v>12.624000000000001</v>
      </c>
      <c r="BU314">
        <f>Drivers!BU674</f>
        <v>11.688000000000001</v>
      </c>
      <c r="BV314">
        <f>Drivers!BV674</f>
        <v>16.454000000000001</v>
      </c>
      <c r="BW314">
        <f>Drivers!BW674</f>
        <v>18.391999999999999</v>
      </c>
      <c r="BX314">
        <f>Drivers!BX674</f>
        <v>19.774999999999999</v>
      </c>
      <c r="BY314">
        <f>Drivers!BY674</f>
        <v>16.512</v>
      </c>
      <c r="BZ314">
        <f>Drivers!BZ674</f>
        <v>20.27</v>
      </c>
      <c r="CA314">
        <f>Drivers!CA674</f>
        <v>20.936</v>
      </c>
      <c r="CB314">
        <f>Drivers!CB674</f>
        <v>20.869</v>
      </c>
      <c r="CC314">
        <f>Drivers!CC674</f>
        <v>18.515999999999998</v>
      </c>
      <c r="CD314">
        <f>Drivers!CD674</f>
        <v>24.028112645936211</v>
      </c>
      <c r="CE314">
        <f>Drivers!CE674</f>
        <v>25.562856000000004</v>
      </c>
      <c r="CF314">
        <f>Drivers!CF674</f>
        <v>25.919297999999998</v>
      </c>
      <c r="CG314">
        <f>Drivers!CG674</f>
        <v>23.180180400000001</v>
      </c>
      <c r="CH314">
        <f>Drivers!CH674</f>
        <v>0</v>
      </c>
      <c r="CI314">
        <f>Drivers!CI674</f>
        <v>0</v>
      </c>
      <c r="CJ314">
        <f>Drivers!CJ674</f>
        <v>0</v>
      </c>
      <c r="CK314">
        <f>Drivers!CK674</f>
        <v>0</v>
      </c>
      <c r="CL314">
        <f>Drivers!CL674</f>
        <v>0</v>
      </c>
      <c r="CM314">
        <f>Drivers!CM674</f>
        <v>0</v>
      </c>
      <c r="CN314">
        <f>Drivers!CN674</f>
        <v>0</v>
      </c>
      <c r="CO314">
        <f>Drivers!CO674</f>
        <v>0</v>
      </c>
      <c r="CP314">
        <f>Drivers!CP674</f>
        <v>0</v>
      </c>
      <c r="CQ314">
        <f>Drivers!CQ674</f>
        <v>0</v>
      </c>
      <c r="CR314">
        <f>Drivers!CR674</f>
        <v>0</v>
      </c>
      <c r="CS314">
        <f>Drivers!CS674</f>
        <v>0</v>
      </c>
      <c r="CT314">
        <f>Drivers!CT674</f>
        <v>0</v>
      </c>
      <c r="CU314">
        <f>Drivers!CU674</f>
        <v>0</v>
      </c>
      <c r="CV314">
        <f>Drivers!CV674</f>
        <v>0</v>
      </c>
      <c r="CW314">
        <f>Drivers!CW674</f>
        <v>0</v>
      </c>
      <c r="CX314">
        <f>Drivers!CX674</f>
        <v>0</v>
      </c>
      <c r="CY314">
        <f>Drivers!CY674</f>
        <v>0</v>
      </c>
      <c r="CZ314">
        <f>Drivers!CZ674</f>
        <v>0</v>
      </c>
      <c r="DA314">
        <f>Drivers!DA674</f>
        <v>0</v>
      </c>
      <c r="DB314">
        <f>Drivers!DB674</f>
        <v>0</v>
      </c>
      <c r="DC314">
        <f>Drivers!DC674</f>
        <v>0</v>
      </c>
      <c r="DD314">
        <f>Drivers!DD674</f>
        <v>0</v>
      </c>
      <c r="DE314">
        <f>Drivers!DE674</f>
        <v>0</v>
      </c>
      <c r="DF314">
        <f>Drivers!DF674</f>
        <v>0</v>
      </c>
      <c r="DG314">
        <f>Drivers!DG674</f>
        <v>0</v>
      </c>
      <c r="DH314">
        <f>Drivers!DH674</f>
        <v>0</v>
      </c>
      <c r="DI314">
        <f>Drivers!DI674</f>
        <v>0</v>
      </c>
      <c r="DJ314">
        <f>Drivers!DJ674</f>
        <v>0</v>
      </c>
      <c r="DK314">
        <f>Drivers!DK674</f>
        <v>0</v>
      </c>
      <c r="DL314">
        <f>Drivers!DL674</f>
        <v>0</v>
      </c>
      <c r="DM314">
        <f>Drivers!DM674</f>
        <v>0</v>
      </c>
      <c r="DN314">
        <f>Drivers!DN674</f>
        <v>0</v>
      </c>
      <c r="DO314">
        <f>Drivers!DO674</f>
        <v>0</v>
      </c>
      <c r="DP314">
        <f>Drivers!DP674</f>
        <v>0</v>
      </c>
      <c r="DQ314">
        <f>Drivers!DQ674</f>
        <v>0</v>
      </c>
      <c r="DR314">
        <f>Drivers!DR674</f>
        <v>0</v>
      </c>
      <c r="DS314">
        <f>Drivers!DS674</f>
        <v>0</v>
      </c>
      <c r="DT314">
        <f>Drivers!DT674</f>
        <v>0</v>
      </c>
      <c r="DU314">
        <f>Drivers!DU674</f>
        <v>0</v>
      </c>
      <c r="DV314">
        <f>Drivers!DV674</f>
        <v>0</v>
      </c>
      <c r="DW314">
        <f>Drivers!DW674</f>
        <v>0</v>
      </c>
      <c r="DX314">
        <f>Drivers!DX674</f>
        <v>0</v>
      </c>
      <c r="DY314">
        <f>Drivers!DY674</f>
        <v>29.658842895216718</v>
      </c>
      <c r="DZ314">
        <f>Drivers!DZ674</f>
        <v>44.655000000000001</v>
      </c>
      <c r="EA314">
        <f>Drivers!EA674</f>
        <v>71.13300000000001</v>
      </c>
      <c r="EB314">
        <f>Drivers!EB674</f>
        <v>80.591000000000008</v>
      </c>
      <c r="EC314">
        <f>Drivers!EC674</f>
        <v>98.69044704593621</v>
      </c>
      <c r="ED314">
        <f>Drivers!ED674</f>
        <v>108.80621786814469</v>
      </c>
      <c r="EE314">
        <f>Drivers!EE674</f>
        <v>117.67392462439847</v>
      </c>
      <c r="EF314">
        <f>Drivers!EF674</f>
        <v>124.82849924156191</v>
      </c>
      <c r="EG314">
        <f>Drivers!EG674</f>
        <v>131.11985560333665</v>
      </c>
      <c r="EH314">
        <f>Drivers!EH674</f>
        <v>135.07967524255741</v>
      </c>
      <c r="EI314">
        <f>Drivers!EI674</f>
        <v>139.15908143488264</v>
      </c>
      <c r="EJ314">
        <f>Drivers!EJ674</f>
        <v>143.36168569421611</v>
      </c>
    </row>
    <row r="315" spans="1:140" hidden="1" outlineLevel="1">
      <c r="A315">
        <f>Drivers!A675</f>
        <v>0</v>
      </c>
      <c r="B315">
        <f>Drivers!B675</f>
        <v>0</v>
      </c>
      <c r="C315">
        <f>Drivers!C675</f>
        <v>0</v>
      </c>
      <c r="D315">
        <f>Drivers!D675</f>
        <v>0</v>
      </c>
      <c r="E315">
        <f>Drivers!E675</f>
        <v>0</v>
      </c>
      <c r="F315">
        <f>Drivers!F675</f>
        <v>0</v>
      </c>
      <c r="G315">
        <f>Drivers!G675</f>
        <v>0</v>
      </c>
      <c r="H315">
        <f>Drivers!H675</f>
        <v>0</v>
      </c>
      <c r="I315" t="str">
        <f>Drivers!I675</f>
        <v>+ Market Leader Revenue</v>
      </c>
      <c r="J315">
        <f>Drivers!J675</f>
        <v>0</v>
      </c>
      <c r="K315">
        <f>Drivers!K675</f>
        <v>0</v>
      </c>
      <c r="L315">
        <f>Drivers!L675</f>
        <v>0</v>
      </c>
      <c r="M315">
        <f>Drivers!M675</f>
        <v>0</v>
      </c>
      <c r="N315">
        <f>Drivers!N675</f>
        <v>0</v>
      </c>
      <c r="O315">
        <f>Drivers!O675</f>
        <v>0</v>
      </c>
      <c r="P315">
        <f>Drivers!P675</f>
        <v>0</v>
      </c>
      <c r="Q315">
        <f>Drivers!Q675</f>
        <v>0</v>
      </c>
      <c r="R315">
        <f>Drivers!R675</f>
        <v>0</v>
      </c>
      <c r="S315">
        <f>Drivers!S675</f>
        <v>0</v>
      </c>
      <c r="T315">
        <f>Drivers!T675</f>
        <v>0</v>
      </c>
      <c r="U315">
        <f>Drivers!U675</f>
        <v>0</v>
      </c>
      <c r="V315">
        <f>Drivers!V675</f>
        <v>0</v>
      </c>
      <c r="W315">
        <f>Drivers!W675</f>
        <v>0</v>
      </c>
      <c r="X315">
        <f>Drivers!X675</f>
        <v>0</v>
      </c>
      <c r="Y315">
        <f>Drivers!Y675</f>
        <v>0</v>
      </c>
      <c r="Z315">
        <f>Drivers!Z675</f>
        <v>0</v>
      </c>
      <c r="AA315">
        <f>Drivers!AA675</f>
        <v>0</v>
      </c>
      <c r="AB315">
        <f>Drivers!AB675</f>
        <v>0</v>
      </c>
      <c r="AC315">
        <f>Drivers!AC675</f>
        <v>0</v>
      </c>
      <c r="AD315">
        <f>Drivers!AD675</f>
        <v>0</v>
      </c>
      <c r="AE315">
        <f>Drivers!AE675</f>
        <v>0</v>
      </c>
      <c r="AF315">
        <f>Drivers!AF675</f>
        <v>0</v>
      </c>
      <c r="AG315">
        <f>Drivers!AG675</f>
        <v>0</v>
      </c>
      <c r="AH315">
        <f>Drivers!AH675</f>
        <v>0</v>
      </c>
      <c r="AI315">
        <f>Drivers!AI675</f>
        <v>0</v>
      </c>
      <c r="AJ315">
        <f>Drivers!AJ675</f>
        <v>0</v>
      </c>
      <c r="AK315">
        <f>Drivers!AK675</f>
        <v>0</v>
      </c>
      <c r="AL315">
        <f>Drivers!AL675</f>
        <v>0</v>
      </c>
      <c r="AM315">
        <f>Drivers!AM675</f>
        <v>0</v>
      </c>
      <c r="AN315">
        <f>Drivers!AN675</f>
        <v>0</v>
      </c>
      <c r="AO315">
        <f>Drivers!AO675</f>
        <v>0</v>
      </c>
      <c r="AP315">
        <f>Drivers!AP675</f>
        <v>0</v>
      </c>
      <c r="AQ315">
        <f>Drivers!AQ675</f>
        <v>0</v>
      </c>
      <c r="AR315">
        <f>Drivers!AR675</f>
        <v>0</v>
      </c>
      <c r="AS315">
        <f>Drivers!AS675</f>
        <v>0</v>
      </c>
      <c r="AT315">
        <f>Drivers!AT675</f>
        <v>0</v>
      </c>
      <c r="AU315">
        <f>Drivers!AU675</f>
        <v>0</v>
      </c>
      <c r="AV315">
        <f>Drivers!AV675</f>
        <v>0</v>
      </c>
      <c r="AW315">
        <f>Drivers!AW675</f>
        <v>0</v>
      </c>
      <c r="AX315">
        <f>Drivers!AX675</f>
        <v>0</v>
      </c>
      <c r="AY315">
        <f>Drivers!AY675</f>
        <v>0</v>
      </c>
      <c r="AZ315">
        <f>Drivers!AZ675</f>
        <v>0</v>
      </c>
      <c r="BA315">
        <f>Drivers!BA675</f>
        <v>0</v>
      </c>
      <c r="BB315">
        <f>Drivers!BB675</f>
        <v>0</v>
      </c>
      <c r="BC315">
        <f>Drivers!BC675</f>
        <v>0</v>
      </c>
      <c r="BD315">
        <f>Drivers!BD675</f>
        <v>0</v>
      </c>
      <c r="BE315">
        <f>Drivers!BE675</f>
        <v>0</v>
      </c>
      <c r="BF315">
        <f>Drivers!BF675</f>
        <v>0</v>
      </c>
      <c r="BG315">
        <f>Drivers!BG675</f>
        <v>0</v>
      </c>
      <c r="BH315">
        <f>Drivers!BH675</f>
        <v>0</v>
      </c>
      <c r="BI315">
        <f>Drivers!BI675</f>
        <v>0</v>
      </c>
      <c r="BJ315">
        <f>Drivers!BJ675</f>
        <v>0</v>
      </c>
      <c r="BK315">
        <f>Drivers!BK675</f>
        <v>0</v>
      </c>
      <c r="BL315">
        <f>Drivers!BL675</f>
        <v>0</v>
      </c>
      <c r="BM315">
        <f>Drivers!BM675</f>
        <v>0</v>
      </c>
      <c r="BN315">
        <f>Drivers!BN675</f>
        <v>15.252000000000001</v>
      </c>
      <c r="BO315">
        <f>Drivers!BO675</f>
        <v>15.3</v>
      </c>
      <c r="BP315">
        <f>Drivers!BP675</f>
        <v>15.3</v>
      </c>
      <c r="BQ315">
        <f>Drivers!BQ675</f>
        <v>15.3</v>
      </c>
      <c r="BR315">
        <f>Drivers!BR675</f>
        <v>13.581000000000017</v>
      </c>
      <c r="BS315">
        <f>Drivers!BS675</f>
        <v>12.53</v>
      </c>
      <c r="BT315">
        <f>Drivers!BT675</f>
        <v>10.957000000000001</v>
      </c>
      <c r="BU315">
        <f>Drivers!BU675</f>
        <v>5.0000000000000001E-3</v>
      </c>
      <c r="BV315">
        <f>Drivers!BV675</f>
        <v>0</v>
      </c>
      <c r="BW315">
        <f>Drivers!BW675</f>
        <v>0</v>
      </c>
      <c r="BX315">
        <f>Drivers!BX675</f>
        <v>0</v>
      </c>
      <c r="BY315">
        <f>Drivers!BY675</f>
        <v>0</v>
      </c>
      <c r="BZ315">
        <f>Drivers!BZ675</f>
        <v>0</v>
      </c>
      <c r="CA315">
        <f>Drivers!CA675</f>
        <v>0</v>
      </c>
      <c r="CB315">
        <f>Drivers!CB675</f>
        <v>0</v>
      </c>
      <c r="CC315">
        <f>Drivers!CC675</f>
        <v>0</v>
      </c>
      <c r="CD315">
        <f>Drivers!CD675</f>
        <v>0</v>
      </c>
      <c r="CE315">
        <f>Drivers!CE675</f>
        <v>0</v>
      </c>
      <c r="CF315">
        <f>Drivers!CF675</f>
        <v>0</v>
      </c>
      <c r="CG315">
        <f>Drivers!CG675</f>
        <v>0</v>
      </c>
      <c r="CH315">
        <f>Drivers!CH675</f>
        <v>0</v>
      </c>
      <c r="CI315">
        <f>Drivers!CI675</f>
        <v>0</v>
      </c>
      <c r="CJ315">
        <f>Drivers!CJ675</f>
        <v>0</v>
      </c>
      <c r="CK315">
        <f>Drivers!CK675</f>
        <v>0</v>
      </c>
      <c r="CL315">
        <f>Drivers!CL675</f>
        <v>0</v>
      </c>
      <c r="CM315">
        <f>Drivers!CM675</f>
        <v>0</v>
      </c>
      <c r="CN315">
        <f>Drivers!CN675</f>
        <v>0</v>
      </c>
      <c r="CO315">
        <f>Drivers!CO675</f>
        <v>0</v>
      </c>
      <c r="CP315">
        <f>Drivers!CP675</f>
        <v>0</v>
      </c>
      <c r="CQ315">
        <f>Drivers!CQ675</f>
        <v>0</v>
      </c>
      <c r="CR315">
        <f>Drivers!CR675</f>
        <v>0</v>
      </c>
      <c r="CS315">
        <f>Drivers!CS675</f>
        <v>0</v>
      </c>
      <c r="CT315">
        <f>Drivers!CT675</f>
        <v>0</v>
      </c>
      <c r="CU315">
        <f>Drivers!CU675</f>
        <v>0</v>
      </c>
      <c r="CV315">
        <f>Drivers!CV675</f>
        <v>0</v>
      </c>
      <c r="CW315">
        <f>Drivers!CW675</f>
        <v>0</v>
      </c>
      <c r="CX315">
        <f>Drivers!CX675</f>
        <v>0</v>
      </c>
      <c r="CY315">
        <f>Drivers!CY675</f>
        <v>0</v>
      </c>
      <c r="CZ315">
        <f>Drivers!CZ675</f>
        <v>0</v>
      </c>
      <c r="DA315">
        <f>Drivers!DA675</f>
        <v>0</v>
      </c>
      <c r="DB315">
        <f>Drivers!DB675</f>
        <v>0</v>
      </c>
      <c r="DC315">
        <f>Drivers!DC675</f>
        <v>0</v>
      </c>
      <c r="DD315">
        <f>Drivers!DD675</f>
        <v>0</v>
      </c>
      <c r="DE315">
        <f>Drivers!DE675</f>
        <v>0</v>
      </c>
      <c r="DF315">
        <f>Drivers!DF675</f>
        <v>0</v>
      </c>
      <c r="DG315">
        <f>Drivers!DG675</f>
        <v>0</v>
      </c>
      <c r="DH315">
        <f>Drivers!DH675</f>
        <v>0</v>
      </c>
      <c r="DI315">
        <f>Drivers!DI675</f>
        <v>0</v>
      </c>
      <c r="DJ315">
        <f>Drivers!DJ675</f>
        <v>0</v>
      </c>
      <c r="DK315">
        <f>Drivers!DK675</f>
        <v>0</v>
      </c>
      <c r="DL315">
        <f>Drivers!DL675</f>
        <v>0</v>
      </c>
      <c r="DM315">
        <f>Drivers!DM675</f>
        <v>0</v>
      </c>
      <c r="DN315">
        <f>Drivers!DN675</f>
        <v>0</v>
      </c>
      <c r="DO315">
        <f>Drivers!DO675</f>
        <v>0</v>
      </c>
      <c r="DP315">
        <f>Drivers!DP675</f>
        <v>0</v>
      </c>
      <c r="DQ315">
        <f>Drivers!DQ675</f>
        <v>0</v>
      </c>
      <c r="DR315">
        <f>Drivers!DR675</f>
        <v>0</v>
      </c>
      <c r="DS315">
        <f>Drivers!DS675</f>
        <v>0</v>
      </c>
      <c r="DT315">
        <f>Drivers!DT675</f>
        <v>0</v>
      </c>
      <c r="DU315">
        <f>Drivers!DU675</f>
        <v>0</v>
      </c>
      <c r="DV315">
        <f>Drivers!DV675</f>
        <v>0</v>
      </c>
      <c r="DW315">
        <f>Drivers!DW675</f>
        <v>0</v>
      </c>
      <c r="DX315">
        <f>Drivers!DX675</f>
        <v>0</v>
      </c>
      <c r="DY315">
        <f>Drivers!DY675</f>
        <v>61.152000000000001</v>
      </c>
      <c r="DZ315">
        <f>Drivers!DZ675</f>
        <v>37.073000000000022</v>
      </c>
      <c r="EA315">
        <f>Drivers!EA675</f>
        <v>0</v>
      </c>
      <c r="EB315">
        <f>Drivers!EB675</f>
        <v>0</v>
      </c>
      <c r="EC315">
        <f>Drivers!EC675</f>
        <v>0</v>
      </c>
      <c r="ED315">
        <f>Drivers!ED675</f>
        <v>0</v>
      </c>
      <c r="EE315">
        <f>Drivers!EE675</f>
        <v>0</v>
      </c>
      <c r="EF315">
        <f>Drivers!EF675</f>
        <v>0</v>
      </c>
      <c r="EG315">
        <f>Drivers!EG675</f>
        <v>0</v>
      </c>
      <c r="EH315">
        <f>Drivers!EH675</f>
        <v>0</v>
      </c>
      <c r="EI315">
        <f>Drivers!EI675</f>
        <v>0</v>
      </c>
      <c r="EJ315">
        <f>Drivers!EJ675</f>
        <v>0</v>
      </c>
    </row>
    <row r="316" spans="1:140" hidden="1" outlineLevel="1">
      <c r="A316">
        <f>Drivers!A676</f>
        <v>0</v>
      </c>
      <c r="B316">
        <f>Drivers!B676</f>
        <v>0</v>
      </c>
      <c r="C316">
        <f>Drivers!C676</f>
        <v>0</v>
      </c>
      <c r="D316">
        <f>Drivers!D676</f>
        <v>0</v>
      </c>
      <c r="E316">
        <f>Drivers!E676</f>
        <v>0</v>
      </c>
      <c r="F316">
        <f>Drivers!F676</f>
        <v>0</v>
      </c>
      <c r="G316">
        <f>Drivers!G676</f>
        <v>0</v>
      </c>
      <c r="H316">
        <f>Drivers!H676</f>
        <v>0</v>
      </c>
      <c r="I316" t="str">
        <f>Drivers!I676</f>
        <v>= Proforma Marketplace Revenue</v>
      </c>
      <c r="J316">
        <f>Drivers!J676</f>
        <v>0</v>
      </c>
      <c r="K316">
        <f>Drivers!K676</f>
        <v>0</v>
      </c>
      <c r="L316">
        <f>Drivers!L676</f>
        <v>0</v>
      </c>
      <c r="M316">
        <f>Drivers!M676</f>
        <v>0</v>
      </c>
      <c r="N316">
        <f>Drivers!N676</f>
        <v>0</v>
      </c>
      <c r="O316">
        <f>Drivers!O676</f>
        <v>0</v>
      </c>
      <c r="P316">
        <f>Drivers!P676</f>
        <v>0</v>
      </c>
      <c r="Q316">
        <f>Drivers!Q676</f>
        <v>0</v>
      </c>
      <c r="R316">
        <f>Drivers!R676</f>
        <v>0</v>
      </c>
      <c r="S316">
        <f>Drivers!S676</f>
        <v>0</v>
      </c>
      <c r="T316">
        <f>Drivers!T676</f>
        <v>0</v>
      </c>
      <c r="U316">
        <f>Drivers!U676</f>
        <v>0</v>
      </c>
      <c r="V316">
        <f>Drivers!V676</f>
        <v>0</v>
      </c>
      <c r="W316">
        <f>Drivers!W676</f>
        <v>0</v>
      </c>
      <c r="X316">
        <f>Drivers!X676</f>
        <v>0</v>
      </c>
      <c r="Y316">
        <f>Drivers!Y676</f>
        <v>0</v>
      </c>
      <c r="Z316">
        <f>Drivers!Z676</f>
        <v>0</v>
      </c>
      <c r="AA316">
        <f>Drivers!AA676</f>
        <v>0</v>
      </c>
      <c r="AB316">
        <f>Drivers!AB676</f>
        <v>0</v>
      </c>
      <c r="AC316">
        <f>Drivers!AC676</f>
        <v>0</v>
      </c>
      <c r="AD316">
        <f>Drivers!AD676</f>
        <v>0</v>
      </c>
      <c r="AE316">
        <f>Drivers!AE676</f>
        <v>0</v>
      </c>
      <c r="AF316">
        <f>Drivers!AF676</f>
        <v>0</v>
      </c>
      <c r="AG316">
        <f>Drivers!AG676</f>
        <v>0</v>
      </c>
      <c r="AH316">
        <f>Drivers!AH676</f>
        <v>0</v>
      </c>
      <c r="AI316">
        <f>Drivers!AI676</f>
        <v>0</v>
      </c>
      <c r="AJ316">
        <f>Drivers!AJ676</f>
        <v>0</v>
      </c>
      <c r="AK316">
        <f>Drivers!AK676</f>
        <v>0</v>
      </c>
      <c r="AL316">
        <f>Drivers!AL676</f>
        <v>0</v>
      </c>
      <c r="AM316">
        <f>Drivers!AM676</f>
        <v>0</v>
      </c>
      <c r="AN316">
        <f>Drivers!AN676</f>
        <v>0</v>
      </c>
      <c r="AO316">
        <f>Drivers!AO676</f>
        <v>0</v>
      </c>
      <c r="AP316">
        <f>Drivers!AP676</f>
        <v>0</v>
      </c>
      <c r="AQ316">
        <f>Drivers!AQ676</f>
        <v>0</v>
      </c>
      <c r="AR316">
        <f>Drivers!AR676</f>
        <v>0</v>
      </c>
      <c r="AS316">
        <f>Drivers!AS676</f>
        <v>0</v>
      </c>
      <c r="AT316">
        <f>Drivers!AT676</f>
        <v>0</v>
      </c>
      <c r="AU316">
        <f>Drivers!AU676</f>
        <v>0</v>
      </c>
      <c r="AV316">
        <f>Drivers!AV676</f>
        <v>0</v>
      </c>
      <c r="AW316">
        <f>Drivers!AW676</f>
        <v>0</v>
      </c>
      <c r="AX316">
        <f>Drivers!AX676</f>
        <v>0</v>
      </c>
      <c r="AY316">
        <f>Drivers!AY676</f>
        <v>0</v>
      </c>
      <c r="AZ316">
        <f>Drivers!AZ676</f>
        <v>0</v>
      </c>
      <c r="BA316">
        <f>Drivers!BA676</f>
        <v>0</v>
      </c>
      <c r="BB316">
        <f>Drivers!BB676</f>
        <v>0</v>
      </c>
      <c r="BC316">
        <f>Drivers!BC676</f>
        <v>0</v>
      </c>
      <c r="BD316">
        <f>Drivers!BD676</f>
        <v>0</v>
      </c>
      <c r="BE316">
        <f>Drivers!BE676</f>
        <v>0</v>
      </c>
      <c r="BF316">
        <f>Drivers!BF676</f>
        <v>0</v>
      </c>
      <c r="BG316">
        <f>Drivers!BG676</f>
        <v>0</v>
      </c>
      <c r="BH316">
        <f>Drivers!BH676</f>
        <v>0</v>
      </c>
      <c r="BI316">
        <f>Drivers!BI676</f>
        <v>0</v>
      </c>
      <c r="BJ316">
        <f>Drivers!BJ676</f>
        <v>0</v>
      </c>
      <c r="BK316">
        <f>Drivers!BK676</f>
        <v>0</v>
      </c>
      <c r="BL316">
        <f>Drivers!BL676</f>
        <v>0</v>
      </c>
      <c r="BM316">
        <f>Drivers!BM676</f>
        <v>0</v>
      </c>
      <c r="BN316">
        <f>Drivers!BN676</f>
        <v>96.268999999999991</v>
      </c>
      <c r="BO316">
        <f>Drivers!BO676</f>
        <v>112.92800000000001</v>
      </c>
      <c r="BP316">
        <f>Drivers!BP676</f>
        <v>125.68300000000001</v>
      </c>
      <c r="BQ316">
        <f>Drivers!BQ676</f>
        <v>130.839</v>
      </c>
      <c r="BR316">
        <f>Drivers!BR676</f>
        <v>136.92700000000002</v>
      </c>
      <c r="BS316">
        <f>Drivers!BS676</f>
        <v>145.48100000000002</v>
      </c>
      <c r="BT316">
        <f>Drivers!BT676</f>
        <v>153.24299999999999</v>
      </c>
      <c r="BU316">
        <f>Drivers!BU676</f>
        <v>148.25299999999999</v>
      </c>
      <c r="BV316">
        <f>Drivers!BV676</f>
        <v>168.96100000000001</v>
      </c>
      <c r="BW316">
        <f>Drivers!BW676</f>
        <v>191.56799999999998</v>
      </c>
      <c r="BX316">
        <f>Drivers!BX676</f>
        <v>206.89600000000002</v>
      </c>
      <c r="BY316">
        <f>Drivers!BY676</f>
        <v>210.63500000000002</v>
      </c>
      <c r="BZ316">
        <f>Drivers!BZ676</f>
        <v>230.32599999999999</v>
      </c>
      <c r="CA316">
        <f>Drivers!CA676</f>
        <v>248.55500000000001</v>
      </c>
      <c r="CB316">
        <f>Drivers!CB676</f>
        <v>262.70100000000002</v>
      </c>
      <c r="CC316">
        <f>Drivers!CC676</f>
        <v>265.59399999999999</v>
      </c>
      <c r="CD316">
        <f>Drivers!CD676</f>
        <v>267.2124910243146</v>
      </c>
      <c r="CE316">
        <f>Drivers!CE676</f>
        <v>291.83355600000004</v>
      </c>
      <c r="CF316">
        <f>Drivers!CF676</f>
        <v>304.10113503703701</v>
      </c>
      <c r="CG316">
        <f>Drivers!CG676</f>
        <v>306.3660265538461</v>
      </c>
      <c r="CH316">
        <f>Drivers!CH676</f>
        <v>0</v>
      </c>
      <c r="CI316">
        <f>Drivers!CI676</f>
        <v>0</v>
      </c>
      <c r="CJ316">
        <f>Drivers!CJ676</f>
        <v>0</v>
      </c>
      <c r="CK316">
        <f>Drivers!CK676</f>
        <v>0</v>
      </c>
      <c r="CL316">
        <f>Drivers!CL676</f>
        <v>0</v>
      </c>
      <c r="CM316">
        <f>Drivers!CM676</f>
        <v>0</v>
      </c>
      <c r="CN316">
        <f>Drivers!CN676</f>
        <v>0</v>
      </c>
      <c r="CO316">
        <f>Drivers!CO676</f>
        <v>0</v>
      </c>
      <c r="CP316">
        <f>Drivers!CP676</f>
        <v>0</v>
      </c>
      <c r="CQ316">
        <f>Drivers!CQ676</f>
        <v>0</v>
      </c>
      <c r="CR316">
        <f>Drivers!CR676</f>
        <v>0</v>
      </c>
      <c r="CS316">
        <f>Drivers!CS676</f>
        <v>0</v>
      </c>
      <c r="CT316">
        <f>Drivers!CT676</f>
        <v>0</v>
      </c>
      <c r="CU316">
        <f>Drivers!CU676</f>
        <v>0</v>
      </c>
      <c r="CV316">
        <f>Drivers!CV676</f>
        <v>0</v>
      </c>
      <c r="CW316">
        <f>Drivers!CW676</f>
        <v>0</v>
      </c>
      <c r="CX316">
        <f>Drivers!CX676</f>
        <v>0</v>
      </c>
      <c r="CY316">
        <f>Drivers!CY676</f>
        <v>0</v>
      </c>
      <c r="CZ316">
        <f>Drivers!CZ676</f>
        <v>0</v>
      </c>
      <c r="DA316">
        <f>Drivers!DA676</f>
        <v>0</v>
      </c>
      <c r="DB316">
        <f>Drivers!DB676</f>
        <v>0</v>
      </c>
      <c r="DC316">
        <f>Drivers!DC676</f>
        <v>0</v>
      </c>
      <c r="DD316">
        <f>Drivers!DD676</f>
        <v>0</v>
      </c>
      <c r="DE316">
        <f>Drivers!DE676</f>
        <v>0</v>
      </c>
      <c r="DF316">
        <f>Drivers!DF676</f>
        <v>0</v>
      </c>
      <c r="DG316">
        <f>Drivers!DG676</f>
        <v>0</v>
      </c>
      <c r="DH316">
        <f>Drivers!DH676</f>
        <v>0</v>
      </c>
      <c r="DI316">
        <f>Drivers!DI676</f>
        <v>0</v>
      </c>
      <c r="DJ316">
        <f>Drivers!DJ676</f>
        <v>0</v>
      </c>
      <c r="DK316">
        <f>Drivers!DK676</f>
        <v>0</v>
      </c>
      <c r="DL316">
        <f>Drivers!DL676</f>
        <v>0</v>
      </c>
      <c r="DM316">
        <f>Drivers!DM676</f>
        <v>0</v>
      </c>
      <c r="DN316">
        <f>Drivers!DN676</f>
        <v>0</v>
      </c>
      <c r="DO316">
        <f>Drivers!DO676</f>
        <v>0</v>
      </c>
      <c r="DP316">
        <f>Drivers!DP676</f>
        <v>0</v>
      </c>
      <c r="DQ316">
        <f>Drivers!DQ676</f>
        <v>0</v>
      </c>
      <c r="DR316">
        <f>Drivers!DR676</f>
        <v>0</v>
      </c>
      <c r="DS316">
        <f>Drivers!DS676</f>
        <v>0</v>
      </c>
      <c r="DT316">
        <f>Drivers!DT676</f>
        <v>0</v>
      </c>
      <c r="DU316">
        <f>Drivers!DU676</f>
        <v>0</v>
      </c>
      <c r="DV316">
        <f>Drivers!DV676</f>
        <v>0</v>
      </c>
      <c r="DW316">
        <f>Drivers!DW676</f>
        <v>0</v>
      </c>
      <c r="DX316">
        <f>Drivers!DX676</f>
        <v>0</v>
      </c>
      <c r="DY316">
        <f>Drivers!DY676</f>
        <v>465.71899999999999</v>
      </c>
      <c r="DZ316">
        <f>Drivers!DZ676</f>
        <v>583.904</v>
      </c>
      <c r="EA316">
        <f>Drivers!EA676</f>
        <v>778.06000000000006</v>
      </c>
      <c r="EB316">
        <f>Drivers!EB676</f>
        <v>1007.1759999999999</v>
      </c>
      <c r="EC316">
        <f>Drivers!EC676</f>
        <v>1169.5132086151978</v>
      </c>
      <c r="ED316">
        <f>Drivers!ED676</f>
        <v>1359.0101565198734</v>
      </c>
      <c r="EE316">
        <f>Drivers!EE676</f>
        <v>1550.6215528469211</v>
      </c>
      <c r="EF316">
        <f>Drivers!EF676</f>
        <v>1741.5791716974629</v>
      </c>
      <c r="EG316">
        <f>Drivers!EG676</f>
        <v>1931.5608954785048</v>
      </c>
      <c r="EH316">
        <f>Drivers!EH676</f>
        <v>2117.7338895039939</v>
      </c>
      <c r="EI316">
        <f>Drivers!EI676</f>
        <v>2299.319317122463</v>
      </c>
      <c r="EJ316">
        <f>Drivers!EJ676</f>
        <v>2480.7028825936791</v>
      </c>
    </row>
    <row r="317" spans="1:140" hidden="1" outlineLevel="1">
      <c r="A317">
        <f>Drivers!A677</f>
        <v>0</v>
      </c>
      <c r="B317">
        <f>Drivers!B677</f>
        <v>0</v>
      </c>
      <c r="C317">
        <f>Drivers!C677</f>
        <v>0</v>
      </c>
      <c r="D317">
        <f>Drivers!D677</f>
        <v>0</v>
      </c>
      <c r="E317">
        <f>Drivers!E677</f>
        <v>0</v>
      </c>
      <c r="F317">
        <f>Drivers!F677</f>
        <v>0</v>
      </c>
      <c r="G317">
        <f>Drivers!G677</f>
        <v>0</v>
      </c>
      <c r="H317">
        <f>Drivers!H677</f>
        <v>0</v>
      </c>
      <c r="I317" t="str">
        <f>Drivers!I677</f>
        <v xml:space="preserve">+ Display Revenue </v>
      </c>
      <c r="J317">
        <f>Drivers!J677</f>
        <v>0</v>
      </c>
      <c r="K317">
        <f>Drivers!K677</f>
        <v>0</v>
      </c>
      <c r="L317">
        <f>Drivers!L677</f>
        <v>0</v>
      </c>
      <c r="M317">
        <f>Drivers!M677</f>
        <v>0</v>
      </c>
      <c r="N317">
        <f>Drivers!N677</f>
        <v>0</v>
      </c>
      <c r="O317">
        <f>Drivers!O677</f>
        <v>0</v>
      </c>
      <c r="P317">
        <f>Drivers!P677</f>
        <v>0</v>
      </c>
      <c r="Q317">
        <f>Drivers!Q677</f>
        <v>0</v>
      </c>
      <c r="R317">
        <f>Drivers!R677</f>
        <v>0</v>
      </c>
      <c r="S317">
        <f>Drivers!S677</f>
        <v>0</v>
      </c>
      <c r="T317">
        <f>Drivers!T677</f>
        <v>0</v>
      </c>
      <c r="U317">
        <f>Drivers!U677</f>
        <v>0</v>
      </c>
      <c r="V317">
        <f>Drivers!V677</f>
        <v>0</v>
      </c>
      <c r="W317">
        <f>Drivers!W677</f>
        <v>0</v>
      </c>
      <c r="X317">
        <f>Drivers!X677</f>
        <v>0</v>
      </c>
      <c r="Y317">
        <f>Drivers!Y677</f>
        <v>0</v>
      </c>
      <c r="Z317">
        <f>Drivers!Z677</f>
        <v>0</v>
      </c>
      <c r="AA317">
        <f>Drivers!AA677</f>
        <v>0</v>
      </c>
      <c r="AB317">
        <f>Drivers!AB677</f>
        <v>0</v>
      </c>
      <c r="AC317">
        <f>Drivers!AC677</f>
        <v>0</v>
      </c>
      <c r="AD317">
        <f>Drivers!AD677</f>
        <v>0</v>
      </c>
      <c r="AE317">
        <f>Drivers!AE677</f>
        <v>0</v>
      </c>
      <c r="AF317">
        <f>Drivers!AF677</f>
        <v>0</v>
      </c>
      <c r="AG317">
        <f>Drivers!AG677</f>
        <v>0</v>
      </c>
      <c r="AH317">
        <f>Drivers!AH677</f>
        <v>0</v>
      </c>
      <c r="AI317">
        <f>Drivers!AI677</f>
        <v>0</v>
      </c>
      <c r="AJ317">
        <f>Drivers!AJ677</f>
        <v>0</v>
      </c>
      <c r="AK317">
        <f>Drivers!AK677</f>
        <v>0</v>
      </c>
      <c r="AL317">
        <f>Drivers!AL677</f>
        <v>0</v>
      </c>
      <c r="AM317">
        <f>Drivers!AM677</f>
        <v>0</v>
      </c>
      <c r="AN317">
        <f>Drivers!AN677</f>
        <v>0</v>
      </c>
      <c r="AO317">
        <f>Drivers!AO677</f>
        <v>0</v>
      </c>
      <c r="AP317">
        <f>Drivers!AP677</f>
        <v>0</v>
      </c>
      <c r="AQ317">
        <f>Drivers!AQ677</f>
        <v>0</v>
      </c>
      <c r="AR317">
        <f>Drivers!AR677</f>
        <v>0</v>
      </c>
      <c r="AS317">
        <f>Drivers!AS677</f>
        <v>0</v>
      </c>
      <c r="AT317">
        <f>Drivers!AT677</f>
        <v>0</v>
      </c>
      <c r="AU317">
        <f>Drivers!AU677</f>
        <v>0</v>
      </c>
      <c r="AV317">
        <f>Drivers!AV677</f>
        <v>0</v>
      </c>
      <c r="AW317">
        <f>Drivers!AW677</f>
        <v>0</v>
      </c>
      <c r="AX317">
        <f>Drivers!AX677</f>
        <v>0</v>
      </c>
      <c r="AY317">
        <f>Drivers!AY677</f>
        <v>0</v>
      </c>
      <c r="AZ317">
        <f>Drivers!AZ677</f>
        <v>0</v>
      </c>
      <c r="BA317">
        <f>Drivers!BA677</f>
        <v>0</v>
      </c>
      <c r="BB317">
        <f>Drivers!BB677</f>
        <v>0</v>
      </c>
      <c r="BC317">
        <f>Drivers!BC677</f>
        <v>0</v>
      </c>
      <c r="BD317">
        <f>Drivers!BD677</f>
        <v>0</v>
      </c>
      <c r="BE317">
        <f>Drivers!BE677</f>
        <v>0</v>
      </c>
      <c r="BF317">
        <f>Drivers!BF677</f>
        <v>0</v>
      </c>
      <c r="BG317">
        <f>Drivers!BG677</f>
        <v>0</v>
      </c>
      <c r="BH317">
        <f>Drivers!BH677</f>
        <v>0</v>
      </c>
      <c r="BI317">
        <f>Drivers!BI677</f>
        <v>0</v>
      </c>
      <c r="BJ317">
        <f>Drivers!BJ677</f>
        <v>0</v>
      </c>
      <c r="BK317">
        <f>Drivers!BK677</f>
        <v>0</v>
      </c>
      <c r="BL317">
        <f>Drivers!BL677</f>
        <v>0</v>
      </c>
      <c r="BM317">
        <f>Drivers!BM677</f>
        <v>0</v>
      </c>
      <c r="BN317">
        <f>Drivers!BN677</f>
        <v>24.463999999999999</v>
      </c>
      <c r="BO317">
        <f>Drivers!BO677</f>
        <v>29.833000000000002</v>
      </c>
      <c r="BP317">
        <f>Drivers!BP677</f>
        <v>30.106999999999999</v>
      </c>
      <c r="BQ317">
        <f>Drivers!BQ677</f>
        <v>27.707999999999998</v>
      </c>
      <c r="BR317">
        <f>Drivers!BR677</f>
        <v>25.603999999999999</v>
      </c>
      <c r="BS317">
        <f>Drivers!BS677</f>
        <v>25.788</v>
      </c>
      <c r="BT317">
        <f>Drivers!BT677</f>
        <v>23.521999999999998</v>
      </c>
      <c r="BU317">
        <f>Drivers!BU677</f>
        <v>21.117000000000001</v>
      </c>
      <c r="BV317">
        <f>Drivers!BV677</f>
        <v>17.021000000000001</v>
      </c>
      <c r="BW317">
        <f>Drivers!BW677</f>
        <v>16.835000000000001</v>
      </c>
      <c r="BX317">
        <f>Drivers!BX677</f>
        <v>17.696000000000002</v>
      </c>
      <c r="BY317">
        <f>Drivers!BY677</f>
        <v>16.977</v>
      </c>
      <c r="BZ317">
        <f>Drivers!BZ677</f>
        <v>15.449</v>
      </c>
      <c r="CA317">
        <f>Drivers!CA677</f>
        <v>18.295000000000002</v>
      </c>
      <c r="CB317">
        <f>Drivers!CB677</f>
        <v>19.138000000000002</v>
      </c>
      <c r="CC317">
        <f>Drivers!CC677</f>
        <v>16.736000000000001</v>
      </c>
      <c r="CD317">
        <f>Drivers!CD677</f>
        <v>16.839410000000001</v>
      </c>
      <c r="CE317">
        <f>Drivers!CE677</f>
        <v>18.295000000000002</v>
      </c>
      <c r="CF317">
        <f>Drivers!CF677</f>
        <v>19.138000000000002</v>
      </c>
      <c r="CG317">
        <f>Drivers!CG677</f>
        <v>17.740160000000003</v>
      </c>
      <c r="CH317">
        <f>Drivers!CH677</f>
        <v>0</v>
      </c>
      <c r="CI317">
        <f>Drivers!CI677</f>
        <v>0</v>
      </c>
      <c r="CJ317">
        <f>Drivers!CJ677</f>
        <v>0</v>
      </c>
      <c r="CK317">
        <f>Drivers!CK677</f>
        <v>0</v>
      </c>
      <c r="CL317">
        <f>Drivers!CL677</f>
        <v>0</v>
      </c>
      <c r="CM317">
        <f>Drivers!CM677</f>
        <v>0</v>
      </c>
      <c r="CN317">
        <f>Drivers!CN677</f>
        <v>0</v>
      </c>
      <c r="CO317">
        <f>Drivers!CO677</f>
        <v>0</v>
      </c>
      <c r="CP317">
        <f>Drivers!CP677</f>
        <v>0</v>
      </c>
      <c r="CQ317">
        <f>Drivers!CQ677</f>
        <v>0</v>
      </c>
      <c r="CR317">
        <f>Drivers!CR677</f>
        <v>0</v>
      </c>
      <c r="CS317">
        <f>Drivers!CS677</f>
        <v>0</v>
      </c>
      <c r="CT317">
        <f>Drivers!CT677</f>
        <v>0</v>
      </c>
      <c r="CU317">
        <f>Drivers!CU677</f>
        <v>0</v>
      </c>
      <c r="CV317">
        <f>Drivers!CV677</f>
        <v>0</v>
      </c>
      <c r="CW317">
        <f>Drivers!CW677</f>
        <v>0</v>
      </c>
      <c r="CX317">
        <f>Drivers!CX677</f>
        <v>0</v>
      </c>
      <c r="CY317">
        <f>Drivers!CY677</f>
        <v>0</v>
      </c>
      <c r="CZ317">
        <f>Drivers!CZ677</f>
        <v>0</v>
      </c>
      <c r="DA317">
        <f>Drivers!DA677</f>
        <v>0</v>
      </c>
      <c r="DB317">
        <f>Drivers!DB677</f>
        <v>0</v>
      </c>
      <c r="DC317">
        <f>Drivers!DC677</f>
        <v>0</v>
      </c>
      <c r="DD317">
        <f>Drivers!DD677</f>
        <v>0</v>
      </c>
      <c r="DE317">
        <f>Drivers!DE677</f>
        <v>0</v>
      </c>
      <c r="DF317">
        <f>Drivers!DF677</f>
        <v>0</v>
      </c>
      <c r="DG317">
        <f>Drivers!DG677</f>
        <v>0</v>
      </c>
      <c r="DH317">
        <f>Drivers!DH677</f>
        <v>0</v>
      </c>
      <c r="DI317">
        <f>Drivers!DI677</f>
        <v>0</v>
      </c>
      <c r="DJ317">
        <f>Drivers!DJ677</f>
        <v>0</v>
      </c>
      <c r="DK317">
        <f>Drivers!DK677</f>
        <v>0</v>
      </c>
      <c r="DL317">
        <f>Drivers!DL677</f>
        <v>0</v>
      </c>
      <c r="DM317">
        <f>Drivers!DM677</f>
        <v>0</v>
      </c>
      <c r="DN317">
        <f>Drivers!DN677</f>
        <v>0</v>
      </c>
      <c r="DO317">
        <f>Drivers!DO677</f>
        <v>0</v>
      </c>
      <c r="DP317">
        <f>Drivers!DP677</f>
        <v>0</v>
      </c>
      <c r="DQ317">
        <f>Drivers!DQ677</f>
        <v>0</v>
      </c>
      <c r="DR317">
        <f>Drivers!DR677</f>
        <v>0</v>
      </c>
      <c r="DS317">
        <f>Drivers!DS677</f>
        <v>0</v>
      </c>
      <c r="DT317">
        <f>Drivers!DT677</f>
        <v>0</v>
      </c>
      <c r="DU317">
        <f>Drivers!DU677</f>
        <v>0</v>
      </c>
      <c r="DV317">
        <f>Drivers!DV677</f>
        <v>0</v>
      </c>
      <c r="DW317">
        <f>Drivers!DW677</f>
        <v>0</v>
      </c>
      <c r="DX317">
        <f>Drivers!DX677</f>
        <v>0</v>
      </c>
      <c r="DY317">
        <f>Drivers!DY677</f>
        <v>112.11199999999999</v>
      </c>
      <c r="DZ317">
        <f>Drivers!DZ677</f>
        <v>96.030999999999992</v>
      </c>
      <c r="EA317">
        <f>Drivers!EA677</f>
        <v>68.529000000000011</v>
      </c>
      <c r="EB317">
        <f>Drivers!EB677</f>
        <v>69.618000000000009</v>
      </c>
      <c r="EC317">
        <f>Drivers!EC677</f>
        <v>72.012570000000011</v>
      </c>
      <c r="ED317">
        <f>Drivers!ED677</f>
        <v>75.61319850000001</v>
      </c>
      <c r="EE317">
        <f>Drivers!EE677</f>
        <v>79.393858425000019</v>
      </c>
      <c r="EF317">
        <f>Drivers!EF677</f>
        <v>82.966582054125013</v>
      </c>
      <c r="EG317">
        <f>Drivers!EG677</f>
        <v>86.700078246560636</v>
      </c>
      <c r="EH317">
        <f>Drivers!EH677</f>
        <v>90.601581767655858</v>
      </c>
      <c r="EI317">
        <f>Drivers!EI677</f>
        <v>94.678652947200362</v>
      </c>
      <c r="EJ317">
        <f>Drivers!EJ677</f>
        <v>98.939192329824365</v>
      </c>
    </row>
    <row r="318" spans="1:140" hidden="1" outlineLevel="1">
      <c r="A318">
        <f>Drivers!A678</f>
        <v>0</v>
      </c>
      <c r="B318">
        <f>Drivers!B678</f>
        <v>0</v>
      </c>
      <c r="C318">
        <f>Drivers!C678</f>
        <v>0</v>
      </c>
      <c r="D318">
        <f>Drivers!D678</f>
        <v>0</v>
      </c>
      <c r="E318">
        <f>Drivers!E678</f>
        <v>0</v>
      </c>
      <c r="F318">
        <f>Drivers!F678</f>
        <v>0</v>
      </c>
      <c r="G318">
        <f>Drivers!G678</f>
        <v>0</v>
      </c>
      <c r="H318">
        <f>Drivers!H678</f>
        <v>0</v>
      </c>
      <c r="I318" t="str">
        <f>Drivers!I678</f>
        <v>= Total Proforma Revenue</v>
      </c>
      <c r="J318">
        <f>Drivers!J678</f>
        <v>0</v>
      </c>
      <c r="K318">
        <f>Drivers!K678</f>
        <v>0</v>
      </c>
      <c r="L318">
        <f>Drivers!L678</f>
        <v>0</v>
      </c>
      <c r="M318">
        <f>Drivers!M678</f>
        <v>0</v>
      </c>
      <c r="N318">
        <f>Drivers!N678</f>
        <v>0</v>
      </c>
      <c r="O318">
        <f>Drivers!O678</f>
        <v>0</v>
      </c>
      <c r="P318">
        <f>Drivers!P678</f>
        <v>0</v>
      </c>
      <c r="Q318">
        <f>Drivers!Q678</f>
        <v>0</v>
      </c>
      <c r="R318">
        <f>Drivers!R678</f>
        <v>0</v>
      </c>
      <c r="S318">
        <f>Drivers!S678</f>
        <v>0</v>
      </c>
      <c r="T318">
        <f>Drivers!T678</f>
        <v>0</v>
      </c>
      <c r="U318">
        <f>Drivers!U678</f>
        <v>0</v>
      </c>
      <c r="V318">
        <f>Drivers!V678</f>
        <v>0</v>
      </c>
      <c r="W318">
        <f>Drivers!W678</f>
        <v>0</v>
      </c>
      <c r="X318">
        <f>Drivers!X678</f>
        <v>0</v>
      </c>
      <c r="Y318">
        <f>Drivers!Y678</f>
        <v>0</v>
      </c>
      <c r="Z318">
        <f>Drivers!Z678</f>
        <v>0</v>
      </c>
      <c r="AA318">
        <f>Drivers!AA678</f>
        <v>0</v>
      </c>
      <c r="AB318">
        <f>Drivers!AB678</f>
        <v>0</v>
      </c>
      <c r="AC318">
        <f>Drivers!AC678</f>
        <v>0</v>
      </c>
      <c r="AD318">
        <f>Drivers!AD678</f>
        <v>0</v>
      </c>
      <c r="AE318">
        <f>Drivers!AE678</f>
        <v>0</v>
      </c>
      <c r="AF318">
        <f>Drivers!AF678</f>
        <v>0</v>
      </c>
      <c r="AG318">
        <f>Drivers!AG678</f>
        <v>0</v>
      </c>
      <c r="AH318">
        <f>Drivers!AH678</f>
        <v>0</v>
      </c>
      <c r="AI318">
        <f>Drivers!AI678</f>
        <v>0</v>
      </c>
      <c r="AJ318">
        <f>Drivers!AJ678</f>
        <v>0</v>
      </c>
      <c r="AK318">
        <f>Drivers!AK678</f>
        <v>0</v>
      </c>
      <c r="AL318">
        <f>Drivers!AL678</f>
        <v>0</v>
      </c>
      <c r="AM318">
        <f>Drivers!AM678</f>
        <v>0</v>
      </c>
      <c r="AN318">
        <f>Drivers!AN678</f>
        <v>0</v>
      </c>
      <c r="AO318">
        <f>Drivers!AO678</f>
        <v>0</v>
      </c>
      <c r="AP318">
        <f>Drivers!AP678</f>
        <v>0</v>
      </c>
      <c r="AQ318">
        <f>Drivers!AQ678</f>
        <v>0</v>
      </c>
      <c r="AR318">
        <f>Drivers!AR678</f>
        <v>0</v>
      </c>
      <c r="AS318">
        <f>Drivers!AS678</f>
        <v>0</v>
      </c>
      <c r="AT318">
        <f>Drivers!AT678</f>
        <v>0</v>
      </c>
      <c r="AU318">
        <f>Drivers!AU678</f>
        <v>0</v>
      </c>
      <c r="AV318">
        <f>Drivers!AV678</f>
        <v>0</v>
      </c>
      <c r="AW318">
        <f>Drivers!AW678</f>
        <v>0</v>
      </c>
      <c r="AX318">
        <f>Drivers!AX678</f>
        <v>0</v>
      </c>
      <c r="AY318">
        <f>Drivers!AY678</f>
        <v>0</v>
      </c>
      <c r="AZ318">
        <f>Drivers!AZ678</f>
        <v>0</v>
      </c>
      <c r="BA318">
        <f>Drivers!BA678</f>
        <v>0</v>
      </c>
      <c r="BB318">
        <f>Drivers!BB678</f>
        <v>0</v>
      </c>
      <c r="BC318">
        <f>Drivers!BC678</f>
        <v>0</v>
      </c>
      <c r="BD318">
        <f>Drivers!BD678</f>
        <v>0</v>
      </c>
      <c r="BE318">
        <f>Drivers!BE678</f>
        <v>0</v>
      </c>
      <c r="BF318">
        <f>Drivers!BF678</f>
        <v>0</v>
      </c>
      <c r="BG318">
        <f>Drivers!BG678</f>
        <v>0</v>
      </c>
      <c r="BH318">
        <f>Drivers!BH678</f>
        <v>0</v>
      </c>
      <c r="BI318">
        <f>Drivers!BI678</f>
        <v>0</v>
      </c>
      <c r="BJ318">
        <f>Drivers!BJ678</f>
        <v>0</v>
      </c>
      <c r="BK318">
        <f>Drivers!BK678</f>
        <v>0</v>
      </c>
      <c r="BL318">
        <f>Drivers!BL678</f>
        <v>0</v>
      </c>
      <c r="BM318">
        <f>Drivers!BM678</f>
        <v>0</v>
      </c>
      <c r="BN318">
        <f>Drivers!BN678</f>
        <v>120.73299999999999</v>
      </c>
      <c r="BO318">
        <f>Drivers!BO678</f>
        <v>142.76100000000002</v>
      </c>
      <c r="BP318">
        <f>Drivers!BP678</f>
        <v>155.79000000000002</v>
      </c>
      <c r="BQ318">
        <f>Drivers!BQ678</f>
        <v>158.547</v>
      </c>
      <c r="BR318">
        <f>Drivers!BR678</f>
        <v>162.53100000000001</v>
      </c>
      <c r="BS318">
        <f>Drivers!BS678</f>
        <v>171.26900000000003</v>
      </c>
      <c r="BT318">
        <f>Drivers!BT678</f>
        <v>176.76499999999999</v>
      </c>
      <c r="BU318">
        <f>Drivers!BU678</f>
        <v>169.36999999999998</v>
      </c>
      <c r="BV318">
        <f>Drivers!BV678</f>
        <v>185.98200000000003</v>
      </c>
      <c r="BW318">
        <f>Drivers!BW678</f>
        <v>208.40299999999999</v>
      </c>
      <c r="BX318">
        <f>Drivers!BX678</f>
        <v>224.59200000000001</v>
      </c>
      <c r="BY318">
        <f>Drivers!BY678</f>
        <v>227.61200000000002</v>
      </c>
      <c r="BZ318">
        <f>Drivers!BZ678</f>
        <v>245.77500000000001</v>
      </c>
      <c r="CA318">
        <f>Drivers!CA678</f>
        <v>266.85000000000002</v>
      </c>
      <c r="CB318">
        <f>Drivers!CB678</f>
        <v>281.839</v>
      </c>
      <c r="CC318">
        <f>Drivers!CC678</f>
        <v>282.33</v>
      </c>
      <c r="CD318">
        <f>Drivers!CD678</f>
        <v>284.05190102431459</v>
      </c>
      <c r="CE318">
        <f>Drivers!CE678</f>
        <v>310.12855600000006</v>
      </c>
      <c r="CF318">
        <f>Drivers!CF678</f>
        <v>323.23913503703699</v>
      </c>
      <c r="CG318">
        <f>Drivers!CG678</f>
        <v>324.1061865538461</v>
      </c>
      <c r="CH318">
        <f>Drivers!CH678</f>
        <v>0</v>
      </c>
      <c r="CI318">
        <f>Drivers!CI678</f>
        <v>0</v>
      </c>
      <c r="CJ318">
        <f>Drivers!CJ678</f>
        <v>0</v>
      </c>
      <c r="CK318">
        <f>Drivers!CK678</f>
        <v>0</v>
      </c>
      <c r="CL318">
        <f>Drivers!CL678</f>
        <v>0</v>
      </c>
      <c r="CM318">
        <f>Drivers!CM678</f>
        <v>0</v>
      </c>
      <c r="CN318">
        <f>Drivers!CN678</f>
        <v>0</v>
      </c>
      <c r="CO318">
        <f>Drivers!CO678</f>
        <v>0</v>
      </c>
      <c r="CP318">
        <f>Drivers!CP678</f>
        <v>0</v>
      </c>
      <c r="CQ318">
        <f>Drivers!CQ678</f>
        <v>0</v>
      </c>
      <c r="CR318">
        <f>Drivers!CR678</f>
        <v>0</v>
      </c>
      <c r="CS318">
        <f>Drivers!CS678</f>
        <v>0</v>
      </c>
      <c r="CT318">
        <f>Drivers!CT678</f>
        <v>0</v>
      </c>
      <c r="CU318">
        <f>Drivers!CU678</f>
        <v>0</v>
      </c>
      <c r="CV318">
        <f>Drivers!CV678</f>
        <v>0</v>
      </c>
      <c r="CW318">
        <f>Drivers!CW678</f>
        <v>0</v>
      </c>
      <c r="CX318">
        <f>Drivers!CX678</f>
        <v>0</v>
      </c>
      <c r="CY318">
        <f>Drivers!CY678</f>
        <v>0</v>
      </c>
      <c r="CZ318">
        <f>Drivers!CZ678</f>
        <v>0</v>
      </c>
      <c r="DA318">
        <f>Drivers!DA678</f>
        <v>0</v>
      </c>
      <c r="DB318">
        <f>Drivers!DB678</f>
        <v>0</v>
      </c>
      <c r="DC318">
        <f>Drivers!DC678</f>
        <v>0</v>
      </c>
      <c r="DD318">
        <f>Drivers!DD678</f>
        <v>0</v>
      </c>
      <c r="DE318">
        <f>Drivers!DE678</f>
        <v>0</v>
      </c>
      <c r="DF318">
        <f>Drivers!DF678</f>
        <v>0</v>
      </c>
      <c r="DG318">
        <f>Drivers!DG678</f>
        <v>0</v>
      </c>
      <c r="DH318">
        <f>Drivers!DH678</f>
        <v>0</v>
      </c>
      <c r="DI318">
        <f>Drivers!DI678</f>
        <v>0</v>
      </c>
      <c r="DJ318">
        <f>Drivers!DJ678</f>
        <v>0</v>
      </c>
      <c r="DK318">
        <f>Drivers!DK678</f>
        <v>0</v>
      </c>
      <c r="DL318">
        <f>Drivers!DL678</f>
        <v>0</v>
      </c>
      <c r="DM318">
        <f>Drivers!DM678</f>
        <v>0</v>
      </c>
      <c r="DN318">
        <f>Drivers!DN678</f>
        <v>0</v>
      </c>
      <c r="DO318">
        <f>Drivers!DO678</f>
        <v>0</v>
      </c>
      <c r="DP318">
        <f>Drivers!DP678</f>
        <v>0</v>
      </c>
      <c r="DQ318">
        <f>Drivers!DQ678</f>
        <v>0</v>
      </c>
      <c r="DR318">
        <f>Drivers!DR678</f>
        <v>0</v>
      </c>
      <c r="DS318">
        <f>Drivers!DS678</f>
        <v>0</v>
      </c>
      <c r="DT318">
        <f>Drivers!DT678</f>
        <v>0</v>
      </c>
      <c r="DU318">
        <f>Drivers!DU678</f>
        <v>0</v>
      </c>
      <c r="DV318">
        <f>Drivers!DV678</f>
        <v>0</v>
      </c>
      <c r="DW318">
        <f>Drivers!DW678</f>
        <v>0</v>
      </c>
      <c r="DX318">
        <f>Drivers!DX678</f>
        <v>0</v>
      </c>
      <c r="DY318">
        <f>Drivers!DY678</f>
        <v>577.83100000000002</v>
      </c>
      <c r="DZ318">
        <f>Drivers!DZ678</f>
        <v>679.93499999999995</v>
      </c>
      <c r="EA318">
        <f>Drivers!EA678</f>
        <v>846.58900000000006</v>
      </c>
      <c r="EB318">
        <f>Drivers!EB678</f>
        <v>1076.7939999999999</v>
      </c>
      <c r="EC318">
        <f>Drivers!EC678</f>
        <v>1241.5257786151979</v>
      </c>
      <c r="ED318">
        <f>Drivers!ED678</f>
        <v>1434.6233550198733</v>
      </c>
      <c r="EE318">
        <f>Drivers!EE678</f>
        <v>1630.015411271921</v>
      </c>
      <c r="EF318">
        <f>Drivers!EF678</f>
        <v>1824.5457537515879</v>
      </c>
      <c r="EG318">
        <f>Drivers!EG678</f>
        <v>2018.2609737250655</v>
      </c>
      <c r="EH318">
        <f>Drivers!EH678</f>
        <v>2208.3354712716496</v>
      </c>
      <c r="EI318">
        <f>Drivers!EI678</f>
        <v>2393.9979700696631</v>
      </c>
      <c r="EJ318">
        <f>Drivers!EJ678</f>
        <v>2579.6420749235035</v>
      </c>
    </row>
    <row r="319" spans="1:140" hidden="1" outlineLevel="1">
      <c r="A319">
        <f>Drivers!A679</f>
        <v>0</v>
      </c>
      <c r="B319">
        <f>Drivers!B679</f>
        <v>0</v>
      </c>
      <c r="C319">
        <f>Drivers!C679</f>
        <v>0</v>
      </c>
      <c r="D319">
        <f>Drivers!D679</f>
        <v>0</v>
      </c>
      <c r="E319">
        <f>Drivers!E679</f>
        <v>0</v>
      </c>
      <c r="F319">
        <f>Drivers!F679</f>
        <v>0</v>
      </c>
      <c r="G319">
        <f>Drivers!G679</f>
        <v>0</v>
      </c>
      <c r="H319">
        <f>Drivers!H679</f>
        <v>0</v>
      </c>
      <c r="I319">
        <f>Drivers!I679</f>
        <v>0</v>
      </c>
      <c r="J319">
        <f>Drivers!J679</f>
        <v>0</v>
      </c>
      <c r="K319">
        <f>Drivers!K679</f>
        <v>0</v>
      </c>
      <c r="L319">
        <f>Drivers!L679</f>
        <v>0</v>
      </c>
      <c r="M319">
        <f>Drivers!M679</f>
        <v>0</v>
      </c>
      <c r="N319">
        <f>Drivers!N679</f>
        <v>0</v>
      </c>
      <c r="O319">
        <f>Drivers!O679</f>
        <v>0</v>
      </c>
      <c r="P319">
        <f>Drivers!P679</f>
        <v>0</v>
      </c>
      <c r="Q319">
        <f>Drivers!Q679</f>
        <v>0</v>
      </c>
      <c r="R319">
        <f>Drivers!R679</f>
        <v>0</v>
      </c>
      <c r="S319">
        <f>Drivers!S679</f>
        <v>0</v>
      </c>
      <c r="T319">
        <f>Drivers!T679</f>
        <v>0</v>
      </c>
      <c r="U319">
        <f>Drivers!U679</f>
        <v>0</v>
      </c>
      <c r="V319">
        <f>Drivers!V679</f>
        <v>0</v>
      </c>
      <c r="W319">
        <f>Drivers!W679</f>
        <v>0</v>
      </c>
      <c r="X319">
        <f>Drivers!X679</f>
        <v>0</v>
      </c>
      <c r="Y319">
        <f>Drivers!Y679</f>
        <v>0</v>
      </c>
      <c r="Z319">
        <f>Drivers!Z679</f>
        <v>0</v>
      </c>
      <c r="AA319">
        <f>Drivers!AA679</f>
        <v>0</v>
      </c>
      <c r="AB319">
        <f>Drivers!AB679</f>
        <v>0</v>
      </c>
      <c r="AC319">
        <f>Drivers!AC679</f>
        <v>0</v>
      </c>
      <c r="AD319">
        <f>Drivers!AD679</f>
        <v>0</v>
      </c>
      <c r="AE319">
        <f>Drivers!AE679</f>
        <v>0</v>
      </c>
      <c r="AF319">
        <f>Drivers!AF679</f>
        <v>0</v>
      </c>
      <c r="AG319">
        <f>Drivers!AG679</f>
        <v>0</v>
      </c>
      <c r="AH319">
        <f>Drivers!AH679</f>
        <v>0</v>
      </c>
      <c r="AI319">
        <f>Drivers!AI679</f>
        <v>0</v>
      </c>
      <c r="AJ319">
        <f>Drivers!AJ679</f>
        <v>0</v>
      </c>
      <c r="AK319">
        <f>Drivers!AK679</f>
        <v>0</v>
      </c>
      <c r="AL319">
        <f>Drivers!AL679</f>
        <v>0</v>
      </c>
      <c r="AM319">
        <f>Drivers!AM679</f>
        <v>0</v>
      </c>
      <c r="AN319">
        <f>Drivers!AN679</f>
        <v>0</v>
      </c>
      <c r="AO319">
        <f>Drivers!AO679</f>
        <v>0</v>
      </c>
      <c r="AP319">
        <f>Drivers!AP679</f>
        <v>0</v>
      </c>
      <c r="AQ319">
        <f>Drivers!AQ679</f>
        <v>0</v>
      </c>
      <c r="AR319">
        <f>Drivers!AR679</f>
        <v>0</v>
      </c>
      <c r="AS319">
        <f>Drivers!AS679</f>
        <v>0</v>
      </c>
      <c r="AT319">
        <f>Drivers!AT679</f>
        <v>0</v>
      </c>
      <c r="AU319">
        <f>Drivers!AU679</f>
        <v>0</v>
      </c>
      <c r="AV319">
        <f>Drivers!AV679</f>
        <v>0</v>
      </c>
      <c r="AW319">
        <f>Drivers!AW679</f>
        <v>0</v>
      </c>
      <c r="AX319">
        <f>Drivers!AX679</f>
        <v>0</v>
      </c>
      <c r="AY319">
        <f>Drivers!AY679</f>
        <v>0</v>
      </c>
      <c r="AZ319">
        <f>Drivers!AZ679</f>
        <v>0</v>
      </c>
      <c r="BA319">
        <f>Drivers!BA679</f>
        <v>0</v>
      </c>
      <c r="BB319">
        <f>Drivers!BB679</f>
        <v>0</v>
      </c>
      <c r="BC319">
        <f>Drivers!BC679</f>
        <v>0</v>
      </c>
      <c r="BD319">
        <f>Drivers!BD679</f>
        <v>0</v>
      </c>
      <c r="BE319">
        <f>Drivers!BE679</f>
        <v>0</v>
      </c>
      <c r="BF319">
        <f>Drivers!BF679</f>
        <v>0</v>
      </c>
      <c r="BG319">
        <f>Drivers!BG679</f>
        <v>0</v>
      </c>
      <c r="BH319">
        <f>Drivers!BH679</f>
        <v>0</v>
      </c>
      <c r="BI319">
        <f>Drivers!BI679</f>
        <v>0</v>
      </c>
      <c r="BJ319">
        <f>Drivers!BJ679</f>
        <v>0</v>
      </c>
      <c r="BK319">
        <f>Drivers!BK679</f>
        <v>0</v>
      </c>
      <c r="BL319">
        <f>Drivers!BL679</f>
        <v>0</v>
      </c>
      <c r="BM319">
        <f>Drivers!BM679</f>
        <v>0</v>
      </c>
      <c r="BN319">
        <f>Drivers!BN679</f>
        <v>0</v>
      </c>
      <c r="BO319">
        <f>Drivers!BO679</f>
        <v>0</v>
      </c>
      <c r="BP319">
        <f>Drivers!BP679</f>
        <v>0</v>
      </c>
      <c r="BQ319">
        <f>Drivers!BQ679</f>
        <v>0</v>
      </c>
      <c r="BR319">
        <f>Drivers!BR679</f>
        <v>0</v>
      </c>
      <c r="BS319">
        <f>Drivers!BS679</f>
        <v>0</v>
      </c>
      <c r="BT319">
        <f>Drivers!BT679</f>
        <v>0</v>
      </c>
      <c r="BU319">
        <f>Drivers!BU679</f>
        <v>0</v>
      </c>
      <c r="BV319">
        <f>Drivers!BV679</f>
        <v>0</v>
      </c>
      <c r="BW319">
        <f>Drivers!BW679</f>
        <v>0</v>
      </c>
      <c r="BX319">
        <f>Drivers!BX679</f>
        <v>0</v>
      </c>
      <c r="BY319">
        <f>Drivers!BY679</f>
        <v>0</v>
      </c>
      <c r="BZ319">
        <f>Drivers!BZ679</f>
        <v>0</v>
      </c>
      <c r="CA319">
        <f>Drivers!CA679</f>
        <v>0</v>
      </c>
      <c r="CB319">
        <f>Drivers!CB679</f>
        <v>0</v>
      </c>
      <c r="CC319">
        <f>Drivers!CC679</f>
        <v>0</v>
      </c>
      <c r="CD319">
        <f>Drivers!CD679</f>
        <v>0</v>
      </c>
      <c r="CE319">
        <f>Drivers!CE679</f>
        <v>0</v>
      </c>
      <c r="CF319">
        <f>Drivers!CF679</f>
        <v>0</v>
      </c>
      <c r="CG319">
        <f>Drivers!CG679</f>
        <v>0</v>
      </c>
      <c r="CH319">
        <f>Drivers!CH679</f>
        <v>0</v>
      </c>
      <c r="CI319">
        <f>Drivers!CI679</f>
        <v>0</v>
      </c>
      <c r="CJ319">
        <f>Drivers!CJ679</f>
        <v>0</v>
      </c>
      <c r="CK319">
        <f>Drivers!CK679</f>
        <v>0</v>
      </c>
      <c r="CL319">
        <f>Drivers!CL679</f>
        <v>0</v>
      </c>
      <c r="CM319">
        <f>Drivers!CM679</f>
        <v>0</v>
      </c>
      <c r="CN319">
        <f>Drivers!CN679</f>
        <v>0</v>
      </c>
      <c r="CO319">
        <f>Drivers!CO679</f>
        <v>0</v>
      </c>
      <c r="CP319">
        <f>Drivers!CP679</f>
        <v>0</v>
      </c>
      <c r="CQ319">
        <f>Drivers!CQ679</f>
        <v>0</v>
      </c>
      <c r="CR319">
        <f>Drivers!CR679</f>
        <v>0</v>
      </c>
      <c r="CS319">
        <f>Drivers!CS679</f>
        <v>0</v>
      </c>
      <c r="CT319">
        <f>Drivers!CT679</f>
        <v>0</v>
      </c>
      <c r="CU319">
        <f>Drivers!CU679</f>
        <v>0</v>
      </c>
      <c r="CV319">
        <f>Drivers!CV679</f>
        <v>0</v>
      </c>
      <c r="CW319">
        <f>Drivers!CW679</f>
        <v>0</v>
      </c>
      <c r="CX319">
        <f>Drivers!CX679</f>
        <v>0</v>
      </c>
      <c r="CY319">
        <f>Drivers!CY679</f>
        <v>0</v>
      </c>
      <c r="CZ319">
        <f>Drivers!CZ679</f>
        <v>0</v>
      </c>
      <c r="DA319">
        <f>Drivers!DA679</f>
        <v>0</v>
      </c>
      <c r="DB319">
        <f>Drivers!DB679</f>
        <v>0</v>
      </c>
      <c r="DC319">
        <f>Drivers!DC679</f>
        <v>0</v>
      </c>
      <c r="DD319">
        <f>Drivers!DD679</f>
        <v>0</v>
      </c>
      <c r="DE319">
        <f>Drivers!DE679</f>
        <v>0</v>
      </c>
      <c r="DF319">
        <f>Drivers!DF679</f>
        <v>0</v>
      </c>
      <c r="DG319">
        <f>Drivers!DG679</f>
        <v>0</v>
      </c>
      <c r="DH319">
        <f>Drivers!DH679</f>
        <v>0</v>
      </c>
      <c r="DI319">
        <f>Drivers!DI679</f>
        <v>0</v>
      </c>
      <c r="DJ319">
        <f>Drivers!DJ679</f>
        <v>0</v>
      </c>
      <c r="DK319">
        <f>Drivers!DK679</f>
        <v>0</v>
      </c>
      <c r="DL319">
        <f>Drivers!DL679</f>
        <v>0</v>
      </c>
      <c r="DM319">
        <f>Drivers!DM679</f>
        <v>0</v>
      </c>
      <c r="DN319">
        <f>Drivers!DN679</f>
        <v>0</v>
      </c>
      <c r="DO319">
        <f>Drivers!DO679</f>
        <v>0</v>
      </c>
      <c r="DP319">
        <f>Drivers!DP679</f>
        <v>0</v>
      </c>
      <c r="DQ319">
        <f>Drivers!DQ679</f>
        <v>0</v>
      </c>
      <c r="DR319">
        <f>Drivers!DR679</f>
        <v>0</v>
      </c>
      <c r="DS319">
        <f>Drivers!DS679</f>
        <v>0</v>
      </c>
      <c r="DT319">
        <f>Drivers!DT679</f>
        <v>0</v>
      </c>
      <c r="DU319">
        <f>Drivers!DU679</f>
        <v>0</v>
      </c>
      <c r="DV319">
        <f>Drivers!DV679</f>
        <v>0</v>
      </c>
      <c r="DW319">
        <f>Drivers!DW679</f>
        <v>0</v>
      </c>
      <c r="DX319">
        <f>Drivers!DX679</f>
        <v>0</v>
      </c>
      <c r="DY319">
        <f>Drivers!DY679</f>
        <v>0</v>
      </c>
      <c r="DZ319">
        <f>Drivers!DZ679</f>
        <v>0</v>
      </c>
      <c r="EA319">
        <f>Drivers!EA679</f>
        <v>0</v>
      </c>
      <c r="EB319">
        <f>Drivers!EB679</f>
        <v>0</v>
      </c>
      <c r="EC319">
        <f>Drivers!EC679</f>
        <v>0</v>
      </c>
      <c r="ED319">
        <f>Drivers!ED679</f>
        <v>0</v>
      </c>
      <c r="EE319">
        <f>Drivers!EE679</f>
        <v>0</v>
      </c>
      <c r="EF319">
        <f>Drivers!EF679</f>
        <v>0</v>
      </c>
      <c r="EG319">
        <f>Drivers!EG679</f>
        <v>0</v>
      </c>
      <c r="EH319">
        <f>Drivers!EH679</f>
        <v>0</v>
      </c>
      <c r="EI319">
        <f>Drivers!EI679</f>
        <v>0</v>
      </c>
      <c r="EJ319">
        <f>Drivers!EJ679</f>
        <v>0</v>
      </c>
    </row>
    <row r="320" spans="1:140" hidden="1" outlineLevel="1">
      <c r="A320">
        <f>Drivers!A680</f>
        <v>0</v>
      </c>
      <c r="B320">
        <f>Drivers!B680</f>
        <v>0</v>
      </c>
      <c r="C320">
        <f>Drivers!C680</f>
        <v>0</v>
      </c>
      <c r="D320">
        <f>Drivers!D680</f>
        <v>0</v>
      </c>
      <c r="E320">
        <f>Drivers!E680</f>
        <v>0</v>
      </c>
      <c r="F320">
        <f>Drivers!F680</f>
        <v>0</v>
      </c>
      <c r="G320">
        <f>Drivers!G680</f>
        <v>0</v>
      </c>
      <c r="H320">
        <f>Drivers!H680</f>
        <v>0</v>
      </c>
      <c r="I320" t="str">
        <f>Drivers!I680</f>
        <v>Proforma Y/Y Change</v>
      </c>
      <c r="J320">
        <f>Drivers!J680</f>
        <v>0</v>
      </c>
      <c r="K320">
        <f>Drivers!K680</f>
        <v>0</v>
      </c>
      <c r="L320">
        <f>Drivers!L680</f>
        <v>0</v>
      </c>
      <c r="M320">
        <f>Drivers!M680</f>
        <v>0</v>
      </c>
      <c r="N320">
        <f>Drivers!N680</f>
        <v>0</v>
      </c>
      <c r="O320">
        <f>Drivers!O680</f>
        <v>0</v>
      </c>
      <c r="P320">
        <f>Drivers!P680</f>
        <v>0</v>
      </c>
      <c r="Q320">
        <f>Drivers!Q680</f>
        <v>0</v>
      </c>
      <c r="R320">
        <f>Drivers!R680</f>
        <v>0</v>
      </c>
      <c r="S320">
        <f>Drivers!S680</f>
        <v>0</v>
      </c>
      <c r="T320">
        <f>Drivers!T680</f>
        <v>0</v>
      </c>
      <c r="U320">
        <f>Drivers!U680</f>
        <v>0</v>
      </c>
      <c r="V320">
        <f>Drivers!V680</f>
        <v>0</v>
      </c>
      <c r="W320">
        <f>Drivers!W680</f>
        <v>0</v>
      </c>
      <c r="X320">
        <f>Drivers!X680</f>
        <v>0</v>
      </c>
      <c r="Y320">
        <f>Drivers!Y680</f>
        <v>0</v>
      </c>
      <c r="Z320">
        <f>Drivers!Z680</f>
        <v>0</v>
      </c>
      <c r="AA320">
        <f>Drivers!AA680</f>
        <v>0</v>
      </c>
      <c r="AB320">
        <f>Drivers!AB680</f>
        <v>0</v>
      </c>
      <c r="AC320">
        <f>Drivers!AC680</f>
        <v>0</v>
      </c>
      <c r="AD320">
        <f>Drivers!AD680</f>
        <v>0</v>
      </c>
      <c r="AE320">
        <f>Drivers!AE680</f>
        <v>0</v>
      </c>
      <c r="AF320">
        <f>Drivers!AF680</f>
        <v>0</v>
      </c>
      <c r="AG320">
        <f>Drivers!AG680</f>
        <v>0</v>
      </c>
      <c r="AH320">
        <f>Drivers!AH680</f>
        <v>0</v>
      </c>
      <c r="AI320">
        <f>Drivers!AI680</f>
        <v>0</v>
      </c>
      <c r="AJ320">
        <f>Drivers!AJ680</f>
        <v>0</v>
      </c>
      <c r="AK320">
        <f>Drivers!AK680</f>
        <v>0</v>
      </c>
      <c r="AL320">
        <f>Drivers!AL680</f>
        <v>0</v>
      </c>
      <c r="AM320">
        <f>Drivers!AM680</f>
        <v>0</v>
      </c>
      <c r="AN320">
        <f>Drivers!AN680</f>
        <v>0</v>
      </c>
      <c r="AO320">
        <f>Drivers!AO680</f>
        <v>0</v>
      </c>
      <c r="AP320">
        <f>Drivers!AP680</f>
        <v>0</v>
      </c>
      <c r="AQ320">
        <f>Drivers!AQ680</f>
        <v>0</v>
      </c>
      <c r="AR320">
        <f>Drivers!AR680</f>
        <v>0</v>
      </c>
      <c r="AS320">
        <f>Drivers!AS680</f>
        <v>0</v>
      </c>
      <c r="AT320">
        <f>Drivers!AT680</f>
        <v>0</v>
      </c>
      <c r="AU320">
        <f>Drivers!AU680</f>
        <v>0</v>
      </c>
      <c r="AV320">
        <f>Drivers!AV680</f>
        <v>0</v>
      </c>
      <c r="AW320">
        <f>Drivers!AW680</f>
        <v>0</v>
      </c>
      <c r="AX320">
        <f>Drivers!AX680</f>
        <v>0</v>
      </c>
      <c r="AY320">
        <f>Drivers!AY680</f>
        <v>0</v>
      </c>
      <c r="AZ320">
        <f>Drivers!AZ680</f>
        <v>0</v>
      </c>
      <c r="BA320">
        <f>Drivers!BA680</f>
        <v>0</v>
      </c>
      <c r="BB320">
        <f>Drivers!BB680</f>
        <v>0</v>
      </c>
      <c r="BC320">
        <f>Drivers!BC680</f>
        <v>0</v>
      </c>
      <c r="BD320">
        <f>Drivers!BD680</f>
        <v>0</v>
      </c>
      <c r="BE320">
        <f>Drivers!BE680</f>
        <v>0</v>
      </c>
      <c r="BF320">
        <f>Drivers!BF680</f>
        <v>0</v>
      </c>
      <c r="BG320">
        <f>Drivers!BG680</f>
        <v>0</v>
      </c>
      <c r="BH320">
        <f>Drivers!BH680</f>
        <v>0</v>
      </c>
      <c r="BI320">
        <f>Drivers!BI680</f>
        <v>0</v>
      </c>
      <c r="BJ320">
        <f>Drivers!BJ680</f>
        <v>0</v>
      </c>
      <c r="BK320">
        <f>Drivers!BK680</f>
        <v>0</v>
      </c>
      <c r="BL320">
        <f>Drivers!BL680</f>
        <v>0</v>
      </c>
      <c r="BM320">
        <f>Drivers!BM680</f>
        <v>0</v>
      </c>
      <c r="BN320">
        <f>Drivers!BN680</f>
        <v>0</v>
      </c>
      <c r="BO320">
        <f>Drivers!BO680</f>
        <v>0</v>
      </c>
      <c r="BP320">
        <f>Drivers!BP680</f>
        <v>0</v>
      </c>
      <c r="BQ320">
        <f>Drivers!BQ680</f>
        <v>0</v>
      </c>
      <c r="BR320">
        <f>Drivers!BR680</f>
        <v>0</v>
      </c>
      <c r="BS320">
        <f>Drivers!BS680</f>
        <v>0</v>
      </c>
      <c r="BT320">
        <f>Drivers!BT680</f>
        <v>0</v>
      </c>
      <c r="BU320">
        <f>Drivers!BU680</f>
        <v>0</v>
      </c>
      <c r="BV320">
        <f>Drivers!BV680</f>
        <v>0</v>
      </c>
      <c r="BW320">
        <f>Drivers!BW680</f>
        <v>0</v>
      </c>
      <c r="BX320">
        <f>Drivers!BX680</f>
        <v>0</v>
      </c>
      <c r="BY320">
        <f>Drivers!BY680</f>
        <v>0</v>
      </c>
      <c r="BZ320">
        <f>Drivers!BZ680</f>
        <v>0</v>
      </c>
      <c r="CA320">
        <f>Drivers!CA680</f>
        <v>0</v>
      </c>
      <c r="CB320">
        <f>Drivers!CB680</f>
        <v>0</v>
      </c>
      <c r="CC320">
        <f>Drivers!CC680</f>
        <v>0</v>
      </c>
      <c r="CD320">
        <f>Drivers!CD680</f>
        <v>0</v>
      </c>
      <c r="CE320">
        <f>Drivers!CE680</f>
        <v>0</v>
      </c>
      <c r="CF320">
        <f>Drivers!CF680</f>
        <v>0</v>
      </c>
      <c r="CG320">
        <f>Drivers!CG680</f>
        <v>0</v>
      </c>
      <c r="CH320">
        <f>Drivers!CH680</f>
        <v>0</v>
      </c>
      <c r="CI320">
        <f>Drivers!CI680</f>
        <v>0</v>
      </c>
      <c r="CJ320">
        <f>Drivers!CJ680</f>
        <v>0</v>
      </c>
      <c r="CK320">
        <f>Drivers!CK680</f>
        <v>0</v>
      </c>
      <c r="CL320">
        <f>Drivers!CL680</f>
        <v>0</v>
      </c>
      <c r="CM320">
        <f>Drivers!CM680</f>
        <v>0</v>
      </c>
      <c r="CN320">
        <f>Drivers!CN680</f>
        <v>0</v>
      </c>
      <c r="CO320">
        <f>Drivers!CO680</f>
        <v>0</v>
      </c>
      <c r="CP320">
        <f>Drivers!CP680</f>
        <v>0</v>
      </c>
      <c r="CQ320">
        <f>Drivers!CQ680</f>
        <v>0</v>
      </c>
      <c r="CR320">
        <f>Drivers!CR680</f>
        <v>0</v>
      </c>
      <c r="CS320">
        <f>Drivers!CS680</f>
        <v>0</v>
      </c>
      <c r="CT320">
        <f>Drivers!CT680</f>
        <v>0</v>
      </c>
      <c r="CU320">
        <f>Drivers!CU680</f>
        <v>0</v>
      </c>
      <c r="CV320">
        <f>Drivers!CV680</f>
        <v>0</v>
      </c>
      <c r="CW320">
        <f>Drivers!CW680</f>
        <v>0</v>
      </c>
      <c r="CX320">
        <f>Drivers!CX680</f>
        <v>0</v>
      </c>
      <c r="CY320">
        <f>Drivers!CY680</f>
        <v>0</v>
      </c>
      <c r="CZ320">
        <f>Drivers!CZ680</f>
        <v>0</v>
      </c>
      <c r="DA320">
        <f>Drivers!DA680</f>
        <v>0</v>
      </c>
      <c r="DB320">
        <f>Drivers!DB680</f>
        <v>0</v>
      </c>
      <c r="DC320">
        <f>Drivers!DC680</f>
        <v>0</v>
      </c>
      <c r="DD320">
        <f>Drivers!DD680</f>
        <v>0</v>
      </c>
      <c r="DE320">
        <f>Drivers!DE680</f>
        <v>0</v>
      </c>
      <c r="DF320">
        <f>Drivers!DF680</f>
        <v>0</v>
      </c>
      <c r="DG320">
        <f>Drivers!DG680</f>
        <v>0</v>
      </c>
      <c r="DH320">
        <f>Drivers!DH680</f>
        <v>0</v>
      </c>
      <c r="DI320">
        <f>Drivers!DI680</f>
        <v>0</v>
      </c>
      <c r="DJ320">
        <f>Drivers!DJ680</f>
        <v>0</v>
      </c>
      <c r="DK320">
        <f>Drivers!DK680</f>
        <v>0</v>
      </c>
      <c r="DL320">
        <f>Drivers!DL680</f>
        <v>0</v>
      </c>
      <c r="DM320">
        <f>Drivers!DM680</f>
        <v>0</v>
      </c>
      <c r="DN320">
        <f>Drivers!DN680</f>
        <v>0</v>
      </c>
      <c r="DO320">
        <f>Drivers!DO680</f>
        <v>0</v>
      </c>
      <c r="DP320">
        <f>Drivers!DP680</f>
        <v>0</v>
      </c>
      <c r="DQ320">
        <f>Drivers!DQ680</f>
        <v>0</v>
      </c>
      <c r="DR320">
        <f>Drivers!DR680</f>
        <v>0</v>
      </c>
      <c r="DS320">
        <f>Drivers!DS680</f>
        <v>0</v>
      </c>
      <c r="DT320">
        <f>Drivers!DT680</f>
        <v>0</v>
      </c>
      <c r="DU320">
        <f>Drivers!DU680</f>
        <v>0</v>
      </c>
      <c r="DV320">
        <f>Drivers!DV680</f>
        <v>0</v>
      </c>
      <c r="DW320">
        <f>Drivers!DW680</f>
        <v>0</v>
      </c>
      <c r="DX320">
        <f>Drivers!DX680</f>
        <v>0</v>
      </c>
      <c r="DY320">
        <f>Drivers!DY680</f>
        <v>0</v>
      </c>
      <c r="DZ320">
        <f>Drivers!DZ680</f>
        <v>0</v>
      </c>
      <c r="EA320">
        <f>Drivers!EA680</f>
        <v>0</v>
      </c>
      <c r="EB320">
        <f>Drivers!EB680</f>
        <v>0</v>
      </c>
      <c r="EC320">
        <f>Drivers!EC680</f>
        <v>0</v>
      </c>
      <c r="ED320">
        <f>Drivers!ED680</f>
        <v>0</v>
      </c>
      <c r="EE320">
        <f>Drivers!EE680</f>
        <v>0</v>
      </c>
      <c r="EF320">
        <f>Drivers!EF680</f>
        <v>0</v>
      </c>
      <c r="EG320">
        <f>Drivers!EG680</f>
        <v>0</v>
      </c>
      <c r="EH320">
        <f>Drivers!EH680</f>
        <v>0</v>
      </c>
      <c r="EI320">
        <f>Drivers!EI680</f>
        <v>0</v>
      </c>
      <c r="EJ320">
        <f>Drivers!EJ680</f>
        <v>0</v>
      </c>
    </row>
    <row r="321" spans="1:140" hidden="1" outlineLevel="1">
      <c r="A321">
        <f>Drivers!A681</f>
        <v>0</v>
      </c>
      <c r="B321">
        <f>Drivers!B681</f>
        <v>0</v>
      </c>
      <c r="C321">
        <f>Drivers!C681</f>
        <v>0</v>
      </c>
      <c r="D321">
        <f>Drivers!D681</f>
        <v>0</v>
      </c>
      <c r="E321">
        <f>Drivers!E681</f>
        <v>0</v>
      </c>
      <c r="F321">
        <f>Drivers!F681</f>
        <v>0</v>
      </c>
      <c r="G321">
        <f>Drivers!G681</f>
        <v>0</v>
      </c>
      <c r="H321">
        <f>Drivers!H681</f>
        <v>0</v>
      </c>
      <c r="I321" t="str">
        <f>Drivers!I681</f>
        <v>Real Estate Revenue</v>
      </c>
      <c r="J321">
        <f>Drivers!J681</f>
        <v>0</v>
      </c>
      <c r="K321">
        <f>Drivers!K681</f>
        <v>0</v>
      </c>
      <c r="L321">
        <f>Drivers!L681</f>
        <v>0</v>
      </c>
      <c r="M321">
        <f>Drivers!M681</f>
        <v>0</v>
      </c>
      <c r="N321">
        <f>Drivers!N681</f>
        <v>0</v>
      </c>
      <c r="O321">
        <f>Drivers!O681</f>
        <v>0</v>
      </c>
      <c r="P321">
        <f>Drivers!P681</f>
        <v>0</v>
      </c>
      <c r="Q321">
        <f>Drivers!Q681</f>
        <v>0</v>
      </c>
      <c r="R321">
        <f>Drivers!R681</f>
        <v>0</v>
      </c>
      <c r="S321">
        <f>Drivers!S681</f>
        <v>0</v>
      </c>
      <c r="T321">
        <f>Drivers!T681</f>
        <v>0</v>
      </c>
      <c r="U321">
        <f>Drivers!U681</f>
        <v>0</v>
      </c>
      <c r="V321">
        <f>Drivers!V681</f>
        <v>0</v>
      </c>
      <c r="W321">
        <f>Drivers!W681</f>
        <v>0</v>
      </c>
      <c r="X321">
        <f>Drivers!X681</f>
        <v>0</v>
      </c>
      <c r="Y321">
        <f>Drivers!Y681</f>
        <v>0</v>
      </c>
      <c r="Z321">
        <f>Drivers!Z681</f>
        <v>0</v>
      </c>
      <c r="AA321">
        <f>Drivers!AA681</f>
        <v>0</v>
      </c>
      <c r="AB321">
        <f>Drivers!AB681</f>
        <v>0</v>
      </c>
      <c r="AC321">
        <f>Drivers!AC681</f>
        <v>0</v>
      </c>
      <c r="AD321">
        <f>Drivers!AD681</f>
        <v>0</v>
      </c>
      <c r="AE321">
        <f>Drivers!AE681</f>
        <v>0</v>
      </c>
      <c r="AF321">
        <f>Drivers!AF681</f>
        <v>0</v>
      </c>
      <c r="AG321">
        <f>Drivers!AG681</f>
        <v>0</v>
      </c>
      <c r="AH321">
        <f>Drivers!AH681</f>
        <v>0</v>
      </c>
      <c r="AI321">
        <f>Drivers!AI681</f>
        <v>0</v>
      </c>
      <c r="AJ321">
        <f>Drivers!AJ681</f>
        <v>0</v>
      </c>
      <c r="AK321">
        <f>Drivers!AK681</f>
        <v>0</v>
      </c>
      <c r="AL321">
        <f>Drivers!AL681</f>
        <v>0</v>
      </c>
      <c r="AM321">
        <f>Drivers!AM681</f>
        <v>0</v>
      </c>
      <c r="AN321">
        <f>Drivers!AN681</f>
        <v>0</v>
      </c>
      <c r="AO321">
        <f>Drivers!AO681</f>
        <v>0</v>
      </c>
      <c r="AP321">
        <f>Drivers!AP681</f>
        <v>0</v>
      </c>
      <c r="AQ321">
        <f>Drivers!AQ681</f>
        <v>0</v>
      </c>
      <c r="AR321">
        <f>Drivers!AR681</f>
        <v>0</v>
      </c>
      <c r="AS321">
        <f>Drivers!AS681</f>
        <v>0</v>
      </c>
      <c r="AT321">
        <f>Drivers!AT681</f>
        <v>0</v>
      </c>
      <c r="AU321">
        <f>Drivers!AU681</f>
        <v>0</v>
      </c>
      <c r="AV321">
        <f>Drivers!AV681</f>
        <v>0</v>
      </c>
      <c r="AW321">
        <f>Drivers!AW681</f>
        <v>0</v>
      </c>
      <c r="AX321">
        <f>Drivers!AX681</f>
        <v>0</v>
      </c>
      <c r="AY321">
        <f>Drivers!AY681</f>
        <v>0</v>
      </c>
      <c r="AZ321">
        <f>Drivers!AZ681</f>
        <v>0</v>
      </c>
      <c r="BA321">
        <f>Drivers!BA681</f>
        <v>0</v>
      </c>
      <c r="BB321">
        <f>Drivers!BB681</f>
        <v>0</v>
      </c>
      <c r="BC321">
        <f>Drivers!BC681</f>
        <v>0</v>
      </c>
      <c r="BD321">
        <f>Drivers!BD681</f>
        <v>0</v>
      </c>
      <c r="BE321">
        <f>Drivers!BE681</f>
        <v>0</v>
      </c>
      <c r="BF321">
        <f>Drivers!BF681</f>
        <v>0</v>
      </c>
      <c r="BG321">
        <f>Drivers!BG681</f>
        <v>0</v>
      </c>
      <c r="BH321">
        <f>Drivers!BH681</f>
        <v>0</v>
      </c>
      <c r="BI321">
        <f>Drivers!BI681</f>
        <v>0</v>
      </c>
      <c r="BJ321">
        <f>Drivers!BJ681</f>
        <v>0</v>
      </c>
      <c r="BK321">
        <f>Drivers!BK681</f>
        <v>0</v>
      </c>
      <c r="BL321">
        <f>Drivers!BL681</f>
        <v>0</v>
      </c>
      <c r="BM321">
        <f>Drivers!BM681</f>
        <v>0</v>
      </c>
      <c r="BN321">
        <f>Drivers!BN681</f>
        <v>0</v>
      </c>
      <c r="BO321">
        <f>Drivers!BO681</f>
        <v>0</v>
      </c>
      <c r="BP321">
        <f>Drivers!BP681</f>
        <v>0</v>
      </c>
      <c r="BQ321">
        <f>Drivers!BQ681</f>
        <v>0</v>
      </c>
      <c r="BR321">
        <f>Drivers!BR681</f>
        <v>0.54238302502720348</v>
      </c>
      <c r="BS321">
        <f>Drivers!BS681</f>
        <v>0.3508867148955892</v>
      </c>
      <c r="BT321">
        <f>Drivers!BT681</f>
        <v>0.25995300803666765</v>
      </c>
      <c r="BU321">
        <f>Drivers!BU681</f>
        <v>0.26733283584397793</v>
      </c>
      <c r="BV321">
        <f>Drivers!BV681</f>
        <v>0.34490634590285385</v>
      </c>
      <c r="BW321">
        <f>Drivers!BW681</f>
        <v>0.41301261443561388</v>
      </c>
      <c r="BX321">
        <f>Drivers!BX681</f>
        <v>0.44314448334901524</v>
      </c>
      <c r="BY321">
        <f>Drivers!BY681</f>
        <v>0.42152167545401298</v>
      </c>
      <c r="BZ321">
        <f>Drivers!BZ681</f>
        <v>0.37735317067413288</v>
      </c>
      <c r="CA321">
        <f>Drivers!CA681</f>
        <v>0.31437959070540966</v>
      </c>
      <c r="CB321">
        <f>Drivers!CB681</f>
        <v>0.29238300351109703</v>
      </c>
      <c r="CC321">
        <f>Drivers!CC681</f>
        <v>0.27279096243103584</v>
      </c>
      <c r="CD321">
        <f>Drivers!CD681</f>
        <v>0.15771212618719965</v>
      </c>
      <c r="CE321">
        <f>Drivers!CE681</f>
        <v>0.16980875937421769</v>
      </c>
      <c r="CF321">
        <f>Drivers!CF681</f>
        <v>0.15031028580600192</v>
      </c>
      <c r="CG321">
        <f>Drivers!CG681</f>
        <v>0.14613946265489486</v>
      </c>
      <c r="CH321">
        <f>Drivers!CH681</f>
        <v>0</v>
      </c>
      <c r="CI321">
        <f>Drivers!CI681</f>
        <v>0</v>
      </c>
      <c r="CJ321">
        <f>Drivers!CJ681</f>
        <v>0</v>
      </c>
      <c r="CK321">
        <f>Drivers!CK681</f>
        <v>0</v>
      </c>
      <c r="CL321">
        <f>Drivers!CL681</f>
        <v>0</v>
      </c>
      <c r="CM321">
        <f>Drivers!CM681</f>
        <v>0</v>
      </c>
      <c r="CN321">
        <f>Drivers!CN681</f>
        <v>0</v>
      </c>
      <c r="CO321">
        <f>Drivers!CO681</f>
        <v>0</v>
      </c>
      <c r="CP321">
        <f>Drivers!CP681</f>
        <v>0</v>
      </c>
      <c r="CQ321">
        <f>Drivers!CQ681</f>
        <v>0</v>
      </c>
      <c r="CR321">
        <f>Drivers!CR681</f>
        <v>0</v>
      </c>
      <c r="CS321">
        <f>Drivers!CS681</f>
        <v>0</v>
      </c>
      <c r="CT321">
        <f>Drivers!CT681</f>
        <v>0</v>
      </c>
      <c r="CU321">
        <f>Drivers!CU681</f>
        <v>0</v>
      </c>
      <c r="CV321">
        <f>Drivers!CV681</f>
        <v>0</v>
      </c>
      <c r="CW321">
        <f>Drivers!CW681</f>
        <v>0</v>
      </c>
      <c r="CX321">
        <f>Drivers!CX681</f>
        <v>0</v>
      </c>
      <c r="CY321">
        <f>Drivers!CY681</f>
        <v>0</v>
      </c>
      <c r="CZ321">
        <f>Drivers!CZ681</f>
        <v>0</v>
      </c>
      <c r="DA321">
        <f>Drivers!DA681</f>
        <v>0</v>
      </c>
      <c r="DB321">
        <f>Drivers!DB681</f>
        <v>0</v>
      </c>
      <c r="DC321">
        <f>Drivers!DC681</f>
        <v>0</v>
      </c>
      <c r="DD321">
        <f>Drivers!DD681</f>
        <v>0</v>
      </c>
      <c r="DE321">
        <f>Drivers!DE681</f>
        <v>0</v>
      </c>
      <c r="DF321">
        <f>Drivers!DF681</f>
        <v>0</v>
      </c>
      <c r="DG321">
        <f>Drivers!DG681</f>
        <v>0</v>
      </c>
      <c r="DH321">
        <f>Drivers!DH681</f>
        <v>0</v>
      </c>
      <c r="DI321">
        <f>Drivers!DI681</f>
        <v>0</v>
      </c>
      <c r="DJ321">
        <f>Drivers!DJ681</f>
        <v>0</v>
      </c>
      <c r="DK321">
        <f>Drivers!DK681</f>
        <v>0</v>
      </c>
      <c r="DL321">
        <f>Drivers!DL681</f>
        <v>0</v>
      </c>
      <c r="DM321">
        <f>Drivers!DM681</f>
        <v>0</v>
      </c>
      <c r="DN321">
        <f>Drivers!DN681</f>
        <v>0</v>
      </c>
      <c r="DO321">
        <f>Drivers!DO681</f>
        <v>0</v>
      </c>
      <c r="DP321">
        <f>Drivers!DP681</f>
        <v>0</v>
      </c>
      <c r="DQ321">
        <f>Drivers!DQ681</f>
        <v>0</v>
      </c>
      <c r="DR321">
        <f>Drivers!DR681</f>
        <v>0</v>
      </c>
      <c r="DS321">
        <f>Drivers!DS681</f>
        <v>0</v>
      </c>
      <c r="DT321">
        <f>Drivers!DT681</f>
        <v>0</v>
      </c>
      <c r="DU321">
        <f>Drivers!DU681</f>
        <v>0</v>
      </c>
      <c r="DV321">
        <f>Drivers!DV681</f>
        <v>0</v>
      </c>
      <c r="DW321">
        <f>Drivers!DW681</f>
        <v>0</v>
      </c>
      <c r="DX321">
        <f>Drivers!DX681</f>
        <v>0</v>
      </c>
      <c r="DY321">
        <f>Drivers!DY681</f>
        <v>0</v>
      </c>
      <c r="DZ321">
        <f>Drivers!DZ681</f>
        <v>0.33946405401802582</v>
      </c>
      <c r="EA321">
        <f>Drivers!EA681</f>
        <v>0.40772756961702683</v>
      </c>
      <c r="EB321">
        <f>Drivers!EB681</f>
        <v>0.31072232352138185</v>
      </c>
      <c r="EC321">
        <f>Drivers!EC681</f>
        <v>0.15566597945062965</v>
      </c>
      <c r="ED321">
        <f>Drivers!ED681</f>
        <v>0.16751714991525679</v>
      </c>
      <c r="EE321">
        <f>Drivers!EE681</f>
        <v>0.14617110370638575</v>
      </c>
      <c r="EF321">
        <f>Drivers!EF681</f>
        <v>0.12826919882715737</v>
      </c>
      <c r="EG321">
        <f>Drivers!EG681</f>
        <v>0.11361700387619766</v>
      </c>
      <c r="EH321">
        <f>Drivers!EH681</f>
        <v>0.10120474392146828</v>
      </c>
      <c r="EI321">
        <f>Drivers!EI681</f>
        <v>8.9529490391882183E-2</v>
      </c>
      <c r="EJ321">
        <f>Drivers!EJ681</f>
        <v>8.2022138119529631E-2</v>
      </c>
    </row>
    <row r="322" spans="1:140" hidden="1" outlineLevel="1">
      <c r="A322">
        <f>Drivers!A682</f>
        <v>0</v>
      </c>
      <c r="B322">
        <f>Drivers!B682</f>
        <v>0</v>
      </c>
      <c r="C322">
        <f>Drivers!C682</f>
        <v>0</v>
      </c>
      <c r="D322">
        <f>Drivers!D682</f>
        <v>0</v>
      </c>
      <c r="E322">
        <f>Drivers!E682</f>
        <v>0</v>
      </c>
      <c r="F322">
        <f>Drivers!F682</f>
        <v>0</v>
      </c>
      <c r="G322">
        <f>Drivers!G682</f>
        <v>0</v>
      </c>
      <c r="H322">
        <f>Drivers!H682</f>
        <v>0</v>
      </c>
      <c r="I322" t="str">
        <f>Drivers!I682</f>
        <v>Mortgage Revenue</v>
      </c>
      <c r="J322">
        <f>Drivers!J682</f>
        <v>0</v>
      </c>
      <c r="K322">
        <f>Drivers!K682</f>
        <v>0</v>
      </c>
      <c r="L322">
        <f>Drivers!L682</f>
        <v>0</v>
      </c>
      <c r="M322">
        <f>Drivers!M682</f>
        <v>0</v>
      </c>
      <c r="N322">
        <f>Drivers!N682</f>
        <v>0</v>
      </c>
      <c r="O322">
        <f>Drivers!O682</f>
        <v>0</v>
      </c>
      <c r="P322">
        <f>Drivers!P682</f>
        <v>0</v>
      </c>
      <c r="Q322">
        <f>Drivers!Q682</f>
        <v>0</v>
      </c>
      <c r="R322">
        <f>Drivers!R682</f>
        <v>0</v>
      </c>
      <c r="S322">
        <f>Drivers!S682</f>
        <v>0</v>
      </c>
      <c r="T322">
        <f>Drivers!T682</f>
        <v>0</v>
      </c>
      <c r="U322">
        <f>Drivers!U682</f>
        <v>0</v>
      </c>
      <c r="V322">
        <f>Drivers!V682</f>
        <v>0</v>
      </c>
      <c r="W322">
        <f>Drivers!W682</f>
        <v>0</v>
      </c>
      <c r="X322">
        <f>Drivers!X682</f>
        <v>0</v>
      </c>
      <c r="Y322">
        <f>Drivers!Y682</f>
        <v>0</v>
      </c>
      <c r="Z322">
        <f>Drivers!Z682</f>
        <v>0</v>
      </c>
      <c r="AA322">
        <f>Drivers!AA682</f>
        <v>0</v>
      </c>
      <c r="AB322">
        <f>Drivers!AB682</f>
        <v>0</v>
      </c>
      <c r="AC322">
        <f>Drivers!AC682</f>
        <v>0</v>
      </c>
      <c r="AD322">
        <f>Drivers!AD682</f>
        <v>0</v>
      </c>
      <c r="AE322">
        <f>Drivers!AE682</f>
        <v>0</v>
      </c>
      <c r="AF322">
        <f>Drivers!AF682</f>
        <v>0</v>
      </c>
      <c r="AG322">
        <f>Drivers!AG682</f>
        <v>0</v>
      </c>
      <c r="AH322">
        <f>Drivers!AH682</f>
        <v>0</v>
      </c>
      <c r="AI322">
        <f>Drivers!AI682</f>
        <v>0</v>
      </c>
      <c r="AJ322">
        <f>Drivers!AJ682</f>
        <v>0</v>
      </c>
      <c r="AK322">
        <f>Drivers!AK682</f>
        <v>0</v>
      </c>
      <c r="AL322">
        <f>Drivers!AL682</f>
        <v>0</v>
      </c>
      <c r="AM322">
        <f>Drivers!AM682</f>
        <v>0</v>
      </c>
      <c r="AN322">
        <f>Drivers!AN682</f>
        <v>0</v>
      </c>
      <c r="AO322">
        <f>Drivers!AO682</f>
        <v>0</v>
      </c>
      <c r="AP322">
        <f>Drivers!AP682</f>
        <v>0</v>
      </c>
      <c r="AQ322">
        <f>Drivers!AQ682</f>
        <v>0</v>
      </c>
      <c r="AR322">
        <f>Drivers!AR682</f>
        <v>0</v>
      </c>
      <c r="AS322">
        <f>Drivers!AS682</f>
        <v>0</v>
      </c>
      <c r="AT322">
        <f>Drivers!AT682</f>
        <v>0</v>
      </c>
      <c r="AU322">
        <f>Drivers!AU682</f>
        <v>0</v>
      </c>
      <c r="AV322">
        <f>Drivers!AV682</f>
        <v>0</v>
      </c>
      <c r="AW322">
        <f>Drivers!AW682</f>
        <v>0</v>
      </c>
      <c r="AX322">
        <f>Drivers!AX682</f>
        <v>0</v>
      </c>
      <c r="AY322">
        <f>Drivers!AY682</f>
        <v>0</v>
      </c>
      <c r="AZ322">
        <f>Drivers!AZ682</f>
        <v>0</v>
      </c>
      <c r="BA322">
        <f>Drivers!BA682</f>
        <v>0</v>
      </c>
      <c r="BB322">
        <f>Drivers!BB682</f>
        <v>0</v>
      </c>
      <c r="BC322">
        <f>Drivers!BC682</f>
        <v>0</v>
      </c>
      <c r="BD322">
        <f>Drivers!BD682</f>
        <v>0</v>
      </c>
      <c r="BE322">
        <f>Drivers!BE682</f>
        <v>0</v>
      </c>
      <c r="BF322">
        <f>Drivers!BF682</f>
        <v>0</v>
      </c>
      <c r="BG322">
        <f>Drivers!BG682</f>
        <v>0</v>
      </c>
      <c r="BH322">
        <f>Drivers!BH682</f>
        <v>0</v>
      </c>
      <c r="BI322">
        <f>Drivers!BI682</f>
        <v>0</v>
      </c>
      <c r="BJ322">
        <f>Drivers!BJ682</f>
        <v>0</v>
      </c>
      <c r="BK322">
        <f>Drivers!BK682</f>
        <v>0</v>
      </c>
      <c r="BL322">
        <f>Drivers!BL682</f>
        <v>0</v>
      </c>
      <c r="BM322">
        <f>Drivers!BM682</f>
        <v>0</v>
      </c>
      <c r="BN322">
        <f>Drivers!BN682</f>
        <v>0</v>
      </c>
      <c r="BO322">
        <f>Drivers!BO682</f>
        <v>0</v>
      </c>
      <c r="BP322">
        <f>Drivers!BP682</f>
        <v>0</v>
      </c>
      <c r="BQ322">
        <f>Drivers!BQ682</f>
        <v>0</v>
      </c>
      <c r="BR322">
        <f>Drivers!BR682</f>
        <v>0.32719754568494053</v>
      </c>
      <c r="BS322">
        <f>Drivers!BS682</f>
        <v>0.50538401702392033</v>
      </c>
      <c r="BT322">
        <f>Drivers!BT682</f>
        <v>0.6893237452594323</v>
      </c>
      <c r="BU322">
        <f>Drivers!BU682</f>
        <v>0.50132099307371192</v>
      </c>
      <c r="BV322">
        <f>Drivers!BV682</f>
        <v>0.65366834170854293</v>
      </c>
      <c r="BW322">
        <f>Drivers!BW682</f>
        <v>0.76965265082266887</v>
      </c>
      <c r="BX322">
        <f>Drivers!BX682</f>
        <v>0.56646070975918872</v>
      </c>
      <c r="BY322">
        <f>Drivers!BY682</f>
        <v>0.41273100616016434</v>
      </c>
      <c r="BZ322">
        <f>Drivers!BZ682</f>
        <v>0.23191929014221468</v>
      </c>
      <c r="CA322">
        <f>Drivers!CA682</f>
        <v>0.13832100913440626</v>
      </c>
      <c r="CB322">
        <f>Drivers!CB682</f>
        <v>5.5322376738305978E-2</v>
      </c>
      <c r="CC322">
        <f>Drivers!CC682</f>
        <v>0.12136627906976738</v>
      </c>
      <c r="CD322">
        <f>Drivers!CD682</f>
        <v>0.18540269590213176</v>
      </c>
      <c r="CE322">
        <f>Drivers!CE682</f>
        <v>0.22100000000000009</v>
      </c>
      <c r="CF322">
        <f>Drivers!CF682</f>
        <v>0.24199999999999999</v>
      </c>
      <c r="CG322">
        <f>Drivers!CG682</f>
        <v>0.25190000000000023</v>
      </c>
      <c r="CH322">
        <f>Drivers!CH682</f>
        <v>0</v>
      </c>
      <c r="CI322">
        <f>Drivers!CI682</f>
        <v>0</v>
      </c>
      <c r="CJ322">
        <f>Drivers!CJ682</f>
        <v>0</v>
      </c>
      <c r="CK322">
        <f>Drivers!CK682</f>
        <v>0</v>
      </c>
      <c r="CL322">
        <f>Drivers!CL682</f>
        <v>0</v>
      </c>
      <c r="CM322">
        <f>Drivers!CM682</f>
        <v>0</v>
      </c>
      <c r="CN322">
        <f>Drivers!CN682</f>
        <v>0</v>
      </c>
      <c r="CO322">
        <f>Drivers!CO682</f>
        <v>0</v>
      </c>
      <c r="CP322">
        <f>Drivers!CP682</f>
        <v>0</v>
      </c>
      <c r="CQ322">
        <f>Drivers!CQ682</f>
        <v>0</v>
      </c>
      <c r="CR322">
        <f>Drivers!CR682</f>
        <v>0</v>
      </c>
      <c r="CS322">
        <f>Drivers!CS682</f>
        <v>0</v>
      </c>
      <c r="CT322">
        <f>Drivers!CT682</f>
        <v>0</v>
      </c>
      <c r="CU322">
        <f>Drivers!CU682</f>
        <v>0</v>
      </c>
      <c r="CV322">
        <f>Drivers!CV682</f>
        <v>0</v>
      </c>
      <c r="CW322">
        <f>Drivers!CW682</f>
        <v>0</v>
      </c>
      <c r="CX322">
        <f>Drivers!CX682</f>
        <v>0</v>
      </c>
      <c r="CY322">
        <f>Drivers!CY682</f>
        <v>0</v>
      </c>
      <c r="CZ322">
        <f>Drivers!CZ682</f>
        <v>0</v>
      </c>
      <c r="DA322">
        <f>Drivers!DA682</f>
        <v>0</v>
      </c>
      <c r="DB322">
        <f>Drivers!DB682</f>
        <v>0</v>
      </c>
      <c r="DC322">
        <f>Drivers!DC682</f>
        <v>0</v>
      </c>
      <c r="DD322">
        <f>Drivers!DD682</f>
        <v>0</v>
      </c>
      <c r="DE322">
        <f>Drivers!DE682</f>
        <v>0</v>
      </c>
      <c r="DF322">
        <f>Drivers!DF682</f>
        <v>0</v>
      </c>
      <c r="DG322">
        <f>Drivers!DG682</f>
        <v>0</v>
      </c>
      <c r="DH322">
        <f>Drivers!DH682</f>
        <v>0</v>
      </c>
      <c r="DI322">
        <f>Drivers!DI682</f>
        <v>0</v>
      </c>
      <c r="DJ322">
        <f>Drivers!DJ682</f>
        <v>0</v>
      </c>
      <c r="DK322">
        <f>Drivers!DK682</f>
        <v>0</v>
      </c>
      <c r="DL322">
        <f>Drivers!DL682</f>
        <v>0</v>
      </c>
      <c r="DM322">
        <f>Drivers!DM682</f>
        <v>0</v>
      </c>
      <c r="DN322">
        <f>Drivers!DN682</f>
        <v>0</v>
      </c>
      <c r="DO322">
        <f>Drivers!DO682</f>
        <v>0</v>
      </c>
      <c r="DP322">
        <f>Drivers!DP682</f>
        <v>0</v>
      </c>
      <c r="DQ322">
        <f>Drivers!DQ682</f>
        <v>0</v>
      </c>
      <c r="DR322">
        <f>Drivers!DR682</f>
        <v>0</v>
      </c>
      <c r="DS322">
        <f>Drivers!DS682</f>
        <v>0</v>
      </c>
      <c r="DT322">
        <f>Drivers!DT682</f>
        <v>0</v>
      </c>
      <c r="DU322">
        <f>Drivers!DU682</f>
        <v>0</v>
      </c>
      <c r="DV322">
        <f>Drivers!DV682</f>
        <v>0</v>
      </c>
      <c r="DW322">
        <f>Drivers!DW682</f>
        <v>0</v>
      </c>
      <c r="DX322">
        <f>Drivers!DX682</f>
        <v>0</v>
      </c>
      <c r="DY322">
        <f>Drivers!DY682</f>
        <v>0</v>
      </c>
      <c r="DZ322">
        <f>Drivers!DZ682</f>
        <v>0.50562178564295279</v>
      </c>
      <c r="EA322">
        <f>Drivers!EA682</f>
        <v>0.59294591871011093</v>
      </c>
      <c r="EB322">
        <f>Drivers!EB682</f>
        <v>0.13296219757355932</v>
      </c>
      <c r="EC322">
        <f>Drivers!EC682</f>
        <v>0.22458397396652474</v>
      </c>
      <c r="ED322">
        <f>Drivers!ED682</f>
        <v>0.10250000000000004</v>
      </c>
      <c r="EE322">
        <f>Drivers!EE682</f>
        <v>8.1499999999999906E-2</v>
      </c>
      <c r="EF322">
        <f>Drivers!EF682</f>
        <v>6.0800000000000187E-2</v>
      </c>
      <c r="EG322">
        <f>Drivers!EG682</f>
        <v>5.04E-2</v>
      </c>
      <c r="EH322">
        <f>Drivers!EH682</f>
        <v>3.0200000000000005E-2</v>
      </c>
      <c r="EI322">
        <f>Drivers!EI682</f>
        <v>3.0200000000000005E-2</v>
      </c>
      <c r="EJ322">
        <f>Drivers!EJ682</f>
        <v>3.0200000000000005E-2</v>
      </c>
    </row>
    <row r="323" spans="1:140" hidden="1" outlineLevel="1">
      <c r="A323">
        <f>Drivers!A683</f>
        <v>0</v>
      </c>
      <c r="B323">
        <f>Drivers!B683</f>
        <v>0</v>
      </c>
      <c r="C323">
        <f>Drivers!C683</f>
        <v>0</v>
      </c>
      <c r="D323">
        <f>Drivers!D683</f>
        <v>0</v>
      </c>
      <c r="E323">
        <f>Drivers!E683</f>
        <v>0</v>
      </c>
      <c r="F323">
        <f>Drivers!F683</f>
        <v>0</v>
      </c>
      <c r="G323">
        <f>Drivers!G683</f>
        <v>0</v>
      </c>
      <c r="H323">
        <f>Drivers!H683</f>
        <v>0</v>
      </c>
      <c r="I323" t="str">
        <f>Drivers!I683</f>
        <v>Market Leader Revenue</v>
      </c>
      <c r="J323">
        <f>Drivers!J683</f>
        <v>0</v>
      </c>
      <c r="K323">
        <f>Drivers!K683</f>
        <v>0</v>
      </c>
      <c r="L323">
        <f>Drivers!L683</f>
        <v>0</v>
      </c>
      <c r="M323">
        <f>Drivers!M683</f>
        <v>0</v>
      </c>
      <c r="N323">
        <f>Drivers!N683</f>
        <v>0</v>
      </c>
      <c r="O323">
        <f>Drivers!O683</f>
        <v>0</v>
      </c>
      <c r="P323">
        <f>Drivers!P683</f>
        <v>0</v>
      </c>
      <c r="Q323">
        <f>Drivers!Q683</f>
        <v>0</v>
      </c>
      <c r="R323">
        <f>Drivers!R683</f>
        <v>0</v>
      </c>
      <c r="S323">
        <f>Drivers!S683</f>
        <v>0</v>
      </c>
      <c r="T323">
        <f>Drivers!T683</f>
        <v>0</v>
      </c>
      <c r="U323">
        <f>Drivers!U683</f>
        <v>0</v>
      </c>
      <c r="V323">
        <f>Drivers!V683</f>
        <v>0</v>
      </c>
      <c r="W323">
        <f>Drivers!W683</f>
        <v>0</v>
      </c>
      <c r="X323">
        <f>Drivers!X683</f>
        <v>0</v>
      </c>
      <c r="Y323">
        <f>Drivers!Y683</f>
        <v>0</v>
      </c>
      <c r="Z323">
        <f>Drivers!Z683</f>
        <v>0</v>
      </c>
      <c r="AA323">
        <f>Drivers!AA683</f>
        <v>0</v>
      </c>
      <c r="AB323">
        <f>Drivers!AB683</f>
        <v>0</v>
      </c>
      <c r="AC323">
        <f>Drivers!AC683</f>
        <v>0</v>
      </c>
      <c r="AD323">
        <f>Drivers!AD683</f>
        <v>0</v>
      </c>
      <c r="AE323">
        <f>Drivers!AE683</f>
        <v>0</v>
      </c>
      <c r="AF323">
        <f>Drivers!AF683</f>
        <v>0</v>
      </c>
      <c r="AG323">
        <f>Drivers!AG683</f>
        <v>0</v>
      </c>
      <c r="AH323">
        <f>Drivers!AH683</f>
        <v>0</v>
      </c>
      <c r="AI323">
        <f>Drivers!AI683</f>
        <v>0</v>
      </c>
      <c r="AJ323">
        <f>Drivers!AJ683</f>
        <v>0</v>
      </c>
      <c r="AK323">
        <f>Drivers!AK683</f>
        <v>0</v>
      </c>
      <c r="AL323">
        <f>Drivers!AL683</f>
        <v>0</v>
      </c>
      <c r="AM323">
        <f>Drivers!AM683</f>
        <v>0</v>
      </c>
      <c r="AN323">
        <f>Drivers!AN683</f>
        <v>0</v>
      </c>
      <c r="AO323">
        <f>Drivers!AO683</f>
        <v>0</v>
      </c>
      <c r="AP323">
        <f>Drivers!AP683</f>
        <v>0</v>
      </c>
      <c r="AQ323">
        <f>Drivers!AQ683</f>
        <v>0</v>
      </c>
      <c r="AR323">
        <f>Drivers!AR683</f>
        <v>0</v>
      </c>
      <c r="AS323">
        <f>Drivers!AS683</f>
        <v>0</v>
      </c>
      <c r="AT323">
        <f>Drivers!AT683</f>
        <v>0</v>
      </c>
      <c r="AU323">
        <f>Drivers!AU683</f>
        <v>0</v>
      </c>
      <c r="AV323">
        <f>Drivers!AV683</f>
        <v>0</v>
      </c>
      <c r="AW323">
        <f>Drivers!AW683</f>
        <v>0</v>
      </c>
      <c r="AX323">
        <f>Drivers!AX683</f>
        <v>0</v>
      </c>
      <c r="AY323">
        <f>Drivers!AY683</f>
        <v>0</v>
      </c>
      <c r="AZ323">
        <f>Drivers!AZ683</f>
        <v>0</v>
      </c>
      <c r="BA323">
        <f>Drivers!BA683</f>
        <v>0</v>
      </c>
      <c r="BB323">
        <f>Drivers!BB683</f>
        <v>0</v>
      </c>
      <c r="BC323">
        <f>Drivers!BC683</f>
        <v>0</v>
      </c>
      <c r="BD323">
        <f>Drivers!BD683</f>
        <v>0</v>
      </c>
      <c r="BE323">
        <f>Drivers!BE683</f>
        <v>0</v>
      </c>
      <c r="BF323">
        <f>Drivers!BF683</f>
        <v>0</v>
      </c>
      <c r="BG323">
        <f>Drivers!BG683</f>
        <v>0</v>
      </c>
      <c r="BH323">
        <f>Drivers!BH683</f>
        <v>0</v>
      </c>
      <c r="BI323">
        <f>Drivers!BI683</f>
        <v>0</v>
      </c>
      <c r="BJ323">
        <f>Drivers!BJ683</f>
        <v>0</v>
      </c>
      <c r="BK323">
        <f>Drivers!BK683</f>
        <v>0</v>
      </c>
      <c r="BL323">
        <f>Drivers!BL683</f>
        <v>0</v>
      </c>
      <c r="BM323">
        <f>Drivers!BM683</f>
        <v>0</v>
      </c>
      <c r="BN323">
        <f>Drivers!BN683</f>
        <v>0</v>
      </c>
      <c r="BO323">
        <f>Drivers!BO683</f>
        <v>0</v>
      </c>
      <c r="BP323">
        <f>Drivers!BP683</f>
        <v>0</v>
      </c>
      <c r="BQ323">
        <f>Drivers!BQ683</f>
        <v>0</v>
      </c>
      <c r="BR323">
        <f>Drivers!BR683</f>
        <v>-0.1095594020456323</v>
      </c>
      <c r="BS323">
        <f>Drivers!BS683</f>
        <v>-0.18104575163398706</v>
      </c>
      <c r="BT323">
        <f>Drivers!BT683</f>
        <v>-0.28385620915032683</v>
      </c>
      <c r="BU323">
        <f>Drivers!BU683</f>
        <v>-0.99967320261437909</v>
      </c>
      <c r="BV323">
        <f>Drivers!BV683</f>
        <v>-1</v>
      </c>
      <c r="BW323">
        <f>Drivers!BW683</f>
        <v>-1</v>
      </c>
      <c r="BX323">
        <f>Drivers!BX683</f>
        <v>-1</v>
      </c>
      <c r="BY323">
        <f>Drivers!BY683</f>
        <v>-1</v>
      </c>
      <c r="BZ323" t="str">
        <f>Drivers!BZ683</f>
        <v>N/A</v>
      </c>
      <c r="CA323" t="str">
        <f>Drivers!CA683</f>
        <v>N/A</v>
      </c>
      <c r="CB323" t="str">
        <f>Drivers!CB683</f>
        <v>N/A</v>
      </c>
      <c r="CC323" t="str">
        <f>Drivers!CC683</f>
        <v>N/A</v>
      </c>
      <c r="CD323" t="str">
        <f>Drivers!CD683</f>
        <v>N/A</v>
      </c>
      <c r="CE323" t="str">
        <f>Drivers!CE683</f>
        <v>N/A</v>
      </c>
      <c r="CF323" t="str">
        <f>Drivers!CF683</f>
        <v>N/A</v>
      </c>
      <c r="CG323" t="str">
        <f>Drivers!CG683</f>
        <v>N/A</v>
      </c>
      <c r="CH323">
        <f>Drivers!CH683</f>
        <v>0</v>
      </c>
      <c r="CI323">
        <f>Drivers!CI683</f>
        <v>0</v>
      </c>
      <c r="CJ323">
        <f>Drivers!CJ683</f>
        <v>0</v>
      </c>
      <c r="CK323">
        <f>Drivers!CK683</f>
        <v>0</v>
      </c>
      <c r="CL323">
        <f>Drivers!CL683</f>
        <v>0</v>
      </c>
      <c r="CM323">
        <f>Drivers!CM683</f>
        <v>0</v>
      </c>
      <c r="CN323">
        <f>Drivers!CN683</f>
        <v>0</v>
      </c>
      <c r="CO323">
        <f>Drivers!CO683</f>
        <v>0</v>
      </c>
      <c r="CP323">
        <f>Drivers!CP683</f>
        <v>0</v>
      </c>
      <c r="CQ323">
        <f>Drivers!CQ683</f>
        <v>0</v>
      </c>
      <c r="CR323">
        <f>Drivers!CR683</f>
        <v>0</v>
      </c>
      <c r="CS323">
        <f>Drivers!CS683</f>
        <v>0</v>
      </c>
      <c r="CT323">
        <f>Drivers!CT683</f>
        <v>0</v>
      </c>
      <c r="CU323">
        <f>Drivers!CU683</f>
        <v>0</v>
      </c>
      <c r="CV323">
        <f>Drivers!CV683</f>
        <v>0</v>
      </c>
      <c r="CW323">
        <f>Drivers!CW683</f>
        <v>0</v>
      </c>
      <c r="CX323">
        <f>Drivers!CX683</f>
        <v>0</v>
      </c>
      <c r="CY323">
        <f>Drivers!CY683</f>
        <v>0</v>
      </c>
      <c r="CZ323">
        <f>Drivers!CZ683</f>
        <v>0</v>
      </c>
      <c r="DA323">
        <f>Drivers!DA683</f>
        <v>0</v>
      </c>
      <c r="DB323">
        <f>Drivers!DB683</f>
        <v>0</v>
      </c>
      <c r="DC323">
        <f>Drivers!DC683</f>
        <v>0</v>
      </c>
      <c r="DD323">
        <f>Drivers!DD683</f>
        <v>0</v>
      </c>
      <c r="DE323">
        <f>Drivers!DE683</f>
        <v>0</v>
      </c>
      <c r="DF323">
        <f>Drivers!DF683</f>
        <v>0</v>
      </c>
      <c r="DG323">
        <f>Drivers!DG683</f>
        <v>0</v>
      </c>
      <c r="DH323">
        <f>Drivers!DH683</f>
        <v>0</v>
      </c>
      <c r="DI323">
        <f>Drivers!DI683</f>
        <v>0</v>
      </c>
      <c r="DJ323">
        <f>Drivers!DJ683</f>
        <v>0</v>
      </c>
      <c r="DK323">
        <f>Drivers!DK683</f>
        <v>0</v>
      </c>
      <c r="DL323">
        <f>Drivers!DL683</f>
        <v>0</v>
      </c>
      <c r="DM323">
        <f>Drivers!DM683</f>
        <v>0</v>
      </c>
      <c r="DN323">
        <f>Drivers!DN683</f>
        <v>0</v>
      </c>
      <c r="DO323">
        <f>Drivers!DO683</f>
        <v>0</v>
      </c>
      <c r="DP323">
        <f>Drivers!DP683</f>
        <v>0</v>
      </c>
      <c r="DQ323">
        <f>Drivers!DQ683</f>
        <v>0</v>
      </c>
      <c r="DR323">
        <f>Drivers!DR683</f>
        <v>0</v>
      </c>
      <c r="DS323">
        <f>Drivers!DS683</f>
        <v>0</v>
      </c>
      <c r="DT323">
        <f>Drivers!DT683</f>
        <v>0</v>
      </c>
      <c r="DU323">
        <f>Drivers!DU683</f>
        <v>0</v>
      </c>
      <c r="DV323">
        <f>Drivers!DV683</f>
        <v>0</v>
      </c>
      <c r="DW323">
        <f>Drivers!DW683</f>
        <v>0</v>
      </c>
      <c r="DX323">
        <f>Drivers!DX683</f>
        <v>0</v>
      </c>
      <c r="DY323">
        <f>Drivers!DY683</f>
        <v>0</v>
      </c>
      <c r="DZ323">
        <f>Drivers!DZ683</f>
        <v>-0.39375654107796931</v>
      </c>
      <c r="EA323">
        <f>Drivers!EA683</f>
        <v>-1</v>
      </c>
      <c r="EB323" t="str">
        <f>Drivers!EB683</f>
        <v xml:space="preserve">- </v>
      </c>
      <c r="EC323" t="str">
        <f>Drivers!EC683</f>
        <v xml:space="preserve">- </v>
      </c>
      <c r="ED323" t="str">
        <f>Drivers!ED683</f>
        <v xml:space="preserve">- </v>
      </c>
      <c r="EE323" t="str">
        <f>Drivers!EE683</f>
        <v xml:space="preserve">- </v>
      </c>
      <c r="EF323" t="str">
        <f>Drivers!EF683</f>
        <v xml:space="preserve">- </v>
      </c>
      <c r="EG323" t="str">
        <f>Drivers!EG683</f>
        <v xml:space="preserve">- </v>
      </c>
      <c r="EH323" t="str">
        <f>Drivers!EH683</f>
        <v xml:space="preserve">- </v>
      </c>
      <c r="EI323" t="str">
        <f>Drivers!EI683</f>
        <v xml:space="preserve">- </v>
      </c>
      <c r="EJ323" t="str">
        <f>Drivers!EJ683</f>
        <v xml:space="preserve">- </v>
      </c>
    </row>
    <row r="324" spans="1:140" hidden="1" outlineLevel="1">
      <c r="A324">
        <f>Drivers!A684</f>
        <v>0</v>
      </c>
      <c r="B324">
        <f>Drivers!B684</f>
        <v>0</v>
      </c>
      <c r="C324">
        <f>Drivers!C684</f>
        <v>0</v>
      </c>
      <c r="D324">
        <f>Drivers!D684</f>
        <v>0</v>
      </c>
      <c r="E324">
        <f>Drivers!E684</f>
        <v>0</v>
      </c>
      <c r="F324">
        <f>Drivers!F684</f>
        <v>0</v>
      </c>
      <c r="G324">
        <f>Drivers!G684</f>
        <v>0</v>
      </c>
      <c r="H324">
        <f>Drivers!H684</f>
        <v>0</v>
      </c>
      <c r="I324" t="str">
        <f>Drivers!I684</f>
        <v>Proforma Marketplace Revenue</v>
      </c>
      <c r="J324">
        <f>Drivers!J684</f>
        <v>0</v>
      </c>
      <c r="K324">
        <f>Drivers!K684</f>
        <v>0</v>
      </c>
      <c r="L324">
        <f>Drivers!L684</f>
        <v>0</v>
      </c>
      <c r="M324">
        <f>Drivers!M684</f>
        <v>0</v>
      </c>
      <c r="N324">
        <f>Drivers!N684</f>
        <v>0</v>
      </c>
      <c r="O324">
        <f>Drivers!O684</f>
        <v>0</v>
      </c>
      <c r="P324">
        <f>Drivers!P684</f>
        <v>0</v>
      </c>
      <c r="Q324">
        <f>Drivers!Q684</f>
        <v>0</v>
      </c>
      <c r="R324">
        <f>Drivers!R684</f>
        <v>0</v>
      </c>
      <c r="S324">
        <f>Drivers!S684</f>
        <v>0</v>
      </c>
      <c r="T324">
        <f>Drivers!T684</f>
        <v>0</v>
      </c>
      <c r="U324">
        <f>Drivers!U684</f>
        <v>0</v>
      </c>
      <c r="V324">
        <f>Drivers!V684</f>
        <v>0</v>
      </c>
      <c r="W324">
        <f>Drivers!W684</f>
        <v>0</v>
      </c>
      <c r="X324">
        <f>Drivers!X684</f>
        <v>0</v>
      </c>
      <c r="Y324">
        <f>Drivers!Y684</f>
        <v>0</v>
      </c>
      <c r="Z324">
        <f>Drivers!Z684</f>
        <v>0</v>
      </c>
      <c r="AA324">
        <f>Drivers!AA684</f>
        <v>0</v>
      </c>
      <c r="AB324">
        <f>Drivers!AB684</f>
        <v>0</v>
      </c>
      <c r="AC324">
        <f>Drivers!AC684</f>
        <v>0</v>
      </c>
      <c r="AD324">
        <f>Drivers!AD684</f>
        <v>0</v>
      </c>
      <c r="AE324">
        <f>Drivers!AE684</f>
        <v>0</v>
      </c>
      <c r="AF324">
        <f>Drivers!AF684</f>
        <v>0</v>
      </c>
      <c r="AG324">
        <f>Drivers!AG684</f>
        <v>0</v>
      </c>
      <c r="AH324">
        <f>Drivers!AH684</f>
        <v>0</v>
      </c>
      <c r="AI324">
        <f>Drivers!AI684</f>
        <v>0</v>
      </c>
      <c r="AJ324">
        <f>Drivers!AJ684</f>
        <v>0</v>
      </c>
      <c r="AK324">
        <f>Drivers!AK684</f>
        <v>0</v>
      </c>
      <c r="AL324">
        <f>Drivers!AL684</f>
        <v>0</v>
      </c>
      <c r="AM324">
        <f>Drivers!AM684</f>
        <v>0</v>
      </c>
      <c r="AN324">
        <f>Drivers!AN684</f>
        <v>0</v>
      </c>
      <c r="AO324">
        <f>Drivers!AO684</f>
        <v>0</v>
      </c>
      <c r="AP324">
        <f>Drivers!AP684</f>
        <v>0</v>
      </c>
      <c r="AQ324">
        <f>Drivers!AQ684</f>
        <v>0</v>
      </c>
      <c r="AR324">
        <f>Drivers!AR684</f>
        <v>0</v>
      </c>
      <c r="AS324">
        <f>Drivers!AS684</f>
        <v>0</v>
      </c>
      <c r="AT324">
        <f>Drivers!AT684</f>
        <v>0</v>
      </c>
      <c r="AU324">
        <f>Drivers!AU684</f>
        <v>0</v>
      </c>
      <c r="AV324">
        <f>Drivers!AV684</f>
        <v>0</v>
      </c>
      <c r="AW324">
        <f>Drivers!AW684</f>
        <v>0</v>
      </c>
      <c r="AX324">
        <f>Drivers!AX684</f>
        <v>0</v>
      </c>
      <c r="AY324">
        <f>Drivers!AY684</f>
        <v>0</v>
      </c>
      <c r="AZ324">
        <f>Drivers!AZ684</f>
        <v>0</v>
      </c>
      <c r="BA324">
        <f>Drivers!BA684</f>
        <v>0</v>
      </c>
      <c r="BB324">
        <f>Drivers!BB684</f>
        <v>0</v>
      </c>
      <c r="BC324">
        <f>Drivers!BC684</f>
        <v>0</v>
      </c>
      <c r="BD324">
        <f>Drivers!BD684</f>
        <v>0</v>
      </c>
      <c r="BE324">
        <f>Drivers!BE684</f>
        <v>0</v>
      </c>
      <c r="BF324">
        <f>Drivers!BF684</f>
        <v>0</v>
      </c>
      <c r="BG324">
        <f>Drivers!BG684</f>
        <v>0</v>
      </c>
      <c r="BH324">
        <f>Drivers!BH684</f>
        <v>0</v>
      </c>
      <c r="BI324">
        <f>Drivers!BI684</f>
        <v>0</v>
      </c>
      <c r="BJ324">
        <f>Drivers!BJ684</f>
        <v>0</v>
      </c>
      <c r="BK324">
        <f>Drivers!BK684</f>
        <v>0</v>
      </c>
      <c r="BL324">
        <f>Drivers!BL684</f>
        <v>0</v>
      </c>
      <c r="BM324">
        <f>Drivers!BM684</f>
        <v>0</v>
      </c>
      <c r="BN324">
        <f>Drivers!BN684</f>
        <v>0</v>
      </c>
      <c r="BO324">
        <f>Drivers!BO684</f>
        <v>0</v>
      </c>
      <c r="BP324">
        <f>Drivers!BP684</f>
        <v>0</v>
      </c>
      <c r="BQ324">
        <f>Drivers!BQ684</f>
        <v>0</v>
      </c>
      <c r="BR324">
        <f>Drivers!BR684</f>
        <v>0.42233740871931813</v>
      </c>
      <c r="BS324">
        <f>Drivers!BS684</f>
        <v>0.28826331822045903</v>
      </c>
      <c r="BT324">
        <f>Drivers!BT684</f>
        <v>0.21928184400436002</v>
      </c>
      <c r="BU324">
        <f>Drivers!BU684</f>
        <v>0.13309487232400108</v>
      </c>
      <c r="BV324">
        <f>Drivers!BV684</f>
        <v>0.23394947672847577</v>
      </c>
      <c r="BW324">
        <f>Drivers!BW684</f>
        <v>0.31679050872622505</v>
      </c>
      <c r="BX324">
        <f>Drivers!BX684</f>
        <v>0.35011713422472823</v>
      </c>
      <c r="BY324">
        <f>Drivers!BY684</f>
        <v>0.42078069246490823</v>
      </c>
      <c r="BZ324">
        <f>Drivers!BZ684</f>
        <v>0.36319032202697654</v>
      </c>
      <c r="CA324">
        <f>Drivers!CA684</f>
        <v>0.29747661404827541</v>
      </c>
      <c r="CB324">
        <f>Drivers!CB684</f>
        <v>0.26972488593302923</v>
      </c>
      <c r="CC324">
        <f>Drivers!CC684</f>
        <v>0.26092054976618306</v>
      </c>
      <c r="CD324">
        <f>Drivers!CD684</f>
        <v>0.16014905405518531</v>
      </c>
      <c r="CE324">
        <f>Drivers!CE684</f>
        <v>0.17412064130675309</v>
      </c>
      <c r="CF324">
        <f>Drivers!CF684</f>
        <v>0.15759412806588857</v>
      </c>
      <c r="CG324">
        <f>Drivers!CG684</f>
        <v>0.15351260402661993</v>
      </c>
      <c r="CH324">
        <f>Drivers!CH684</f>
        <v>0</v>
      </c>
      <c r="CI324">
        <f>Drivers!CI684</f>
        <v>0</v>
      </c>
      <c r="CJ324">
        <f>Drivers!CJ684</f>
        <v>0</v>
      </c>
      <c r="CK324">
        <f>Drivers!CK684</f>
        <v>0</v>
      </c>
      <c r="CL324">
        <f>Drivers!CL684</f>
        <v>0</v>
      </c>
      <c r="CM324">
        <f>Drivers!CM684</f>
        <v>0</v>
      </c>
      <c r="CN324">
        <f>Drivers!CN684</f>
        <v>0</v>
      </c>
      <c r="CO324">
        <f>Drivers!CO684</f>
        <v>0</v>
      </c>
      <c r="CP324">
        <f>Drivers!CP684</f>
        <v>0</v>
      </c>
      <c r="CQ324">
        <f>Drivers!CQ684</f>
        <v>0</v>
      </c>
      <c r="CR324">
        <f>Drivers!CR684</f>
        <v>0</v>
      </c>
      <c r="CS324">
        <f>Drivers!CS684</f>
        <v>0</v>
      </c>
      <c r="CT324">
        <f>Drivers!CT684</f>
        <v>0</v>
      </c>
      <c r="CU324">
        <f>Drivers!CU684</f>
        <v>0</v>
      </c>
      <c r="CV324">
        <f>Drivers!CV684</f>
        <v>0</v>
      </c>
      <c r="CW324">
        <f>Drivers!CW684</f>
        <v>0</v>
      </c>
      <c r="CX324">
        <f>Drivers!CX684</f>
        <v>0</v>
      </c>
      <c r="CY324">
        <f>Drivers!CY684</f>
        <v>0</v>
      </c>
      <c r="CZ324">
        <f>Drivers!CZ684</f>
        <v>0</v>
      </c>
      <c r="DA324">
        <f>Drivers!DA684</f>
        <v>0</v>
      </c>
      <c r="DB324">
        <f>Drivers!DB684</f>
        <v>0</v>
      </c>
      <c r="DC324">
        <f>Drivers!DC684</f>
        <v>0</v>
      </c>
      <c r="DD324">
        <f>Drivers!DD684</f>
        <v>0</v>
      </c>
      <c r="DE324">
        <f>Drivers!DE684</f>
        <v>0</v>
      </c>
      <c r="DF324">
        <f>Drivers!DF684</f>
        <v>0</v>
      </c>
      <c r="DG324">
        <f>Drivers!DG684</f>
        <v>0</v>
      </c>
      <c r="DH324">
        <f>Drivers!DH684</f>
        <v>0</v>
      </c>
      <c r="DI324">
        <f>Drivers!DI684</f>
        <v>0</v>
      </c>
      <c r="DJ324">
        <f>Drivers!DJ684</f>
        <v>0</v>
      </c>
      <c r="DK324">
        <f>Drivers!DK684</f>
        <v>0</v>
      </c>
      <c r="DL324">
        <f>Drivers!DL684</f>
        <v>0</v>
      </c>
      <c r="DM324">
        <f>Drivers!DM684</f>
        <v>0</v>
      </c>
      <c r="DN324">
        <f>Drivers!DN684</f>
        <v>0</v>
      </c>
      <c r="DO324">
        <f>Drivers!DO684</f>
        <v>0</v>
      </c>
      <c r="DP324">
        <f>Drivers!DP684</f>
        <v>0</v>
      </c>
      <c r="DQ324">
        <f>Drivers!DQ684</f>
        <v>0</v>
      </c>
      <c r="DR324">
        <f>Drivers!DR684</f>
        <v>0</v>
      </c>
      <c r="DS324">
        <f>Drivers!DS684</f>
        <v>0</v>
      </c>
      <c r="DT324">
        <f>Drivers!DT684</f>
        <v>0</v>
      </c>
      <c r="DU324">
        <f>Drivers!DU684</f>
        <v>0</v>
      </c>
      <c r="DV324">
        <f>Drivers!DV684</f>
        <v>0</v>
      </c>
      <c r="DW324">
        <f>Drivers!DW684</f>
        <v>0</v>
      </c>
      <c r="DX324">
        <f>Drivers!DX684</f>
        <v>0</v>
      </c>
      <c r="DY324">
        <f>Drivers!DY684</f>
        <v>0</v>
      </c>
      <c r="DZ324">
        <f>Drivers!DZ684</f>
        <v>0.25376890356631354</v>
      </c>
      <c r="EA324">
        <f>Drivers!EA684</f>
        <v>0.3325135638735135</v>
      </c>
      <c r="EB324">
        <f>Drivers!EB684</f>
        <v>0.29447086342955542</v>
      </c>
      <c r="EC324">
        <f>Drivers!EC684</f>
        <v>0.16118057679610898</v>
      </c>
      <c r="ED324">
        <f>Drivers!ED684</f>
        <v>0.16203061796031859</v>
      </c>
      <c r="EE324">
        <f>Drivers!EE684</f>
        <v>0.14099335123272549</v>
      </c>
      <c r="EF324">
        <f>Drivers!EF684</f>
        <v>0.12314908076696485</v>
      </c>
      <c r="EG324">
        <f>Drivers!EG684</f>
        <v>0.1090858956448546</v>
      </c>
      <c r="EH324">
        <f>Drivers!EH684</f>
        <v>9.6384739648277318E-2</v>
      </c>
      <c r="EI324">
        <f>Drivers!EI684</f>
        <v>8.5745158312123593E-2</v>
      </c>
      <c r="EJ324">
        <f>Drivers!EJ684</f>
        <v>7.8885765939727293E-2</v>
      </c>
    </row>
    <row r="325" spans="1:140" hidden="1" outlineLevel="1">
      <c r="A325">
        <f>Drivers!A685</f>
        <v>0</v>
      </c>
      <c r="B325">
        <f>Drivers!B685</f>
        <v>0</v>
      </c>
      <c r="C325">
        <f>Drivers!C685</f>
        <v>0</v>
      </c>
      <c r="D325">
        <f>Drivers!D685</f>
        <v>0</v>
      </c>
      <c r="E325">
        <f>Drivers!E685</f>
        <v>0</v>
      </c>
      <c r="F325">
        <f>Drivers!F685</f>
        <v>0</v>
      </c>
      <c r="G325">
        <f>Drivers!G685</f>
        <v>0</v>
      </c>
      <c r="H325">
        <f>Drivers!H685</f>
        <v>0</v>
      </c>
      <c r="I325" t="str">
        <f>Drivers!I685</f>
        <v xml:space="preserve">Display Revenue </v>
      </c>
      <c r="J325">
        <f>Drivers!J685</f>
        <v>0</v>
      </c>
      <c r="K325">
        <f>Drivers!K685</f>
        <v>0</v>
      </c>
      <c r="L325">
        <f>Drivers!L685</f>
        <v>0</v>
      </c>
      <c r="M325">
        <f>Drivers!M685</f>
        <v>0</v>
      </c>
      <c r="N325">
        <f>Drivers!N685</f>
        <v>0</v>
      </c>
      <c r="O325">
        <f>Drivers!O685</f>
        <v>0</v>
      </c>
      <c r="P325">
        <f>Drivers!P685</f>
        <v>0</v>
      </c>
      <c r="Q325">
        <f>Drivers!Q685</f>
        <v>0</v>
      </c>
      <c r="R325">
        <f>Drivers!R685</f>
        <v>0</v>
      </c>
      <c r="S325">
        <f>Drivers!S685</f>
        <v>0</v>
      </c>
      <c r="T325">
        <f>Drivers!T685</f>
        <v>0</v>
      </c>
      <c r="U325">
        <f>Drivers!U685</f>
        <v>0</v>
      </c>
      <c r="V325">
        <f>Drivers!V685</f>
        <v>0</v>
      </c>
      <c r="W325">
        <f>Drivers!W685</f>
        <v>0</v>
      </c>
      <c r="X325">
        <f>Drivers!X685</f>
        <v>0</v>
      </c>
      <c r="Y325">
        <f>Drivers!Y685</f>
        <v>0</v>
      </c>
      <c r="Z325">
        <f>Drivers!Z685</f>
        <v>0</v>
      </c>
      <c r="AA325">
        <f>Drivers!AA685</f>
        <v>0</v>
      </c>
      <c r="AB325">
        <f>Drivers!AB685</f>
        <v>0</v>
      </c>
      <c r="AC325">
        <f>Drivers!AC685</f>
        <v>0</v>
      </c>
      <c r="AD325">
        <f>Drivers!AD685</f>
        <v>0</v>
      </c>
      <c r="AE325">
        <f>Drivers!AE685</f>
        <v>0</v>
      </c>
      <c r="AF325">
        <f>Drivers!AF685</f>
        <v>0</v>
      </c>
      <c r="AG325">
        <f>Drivers!AG685</f>
        <v>0</v>
      </c>
      <c r="AH325">
        <f>Drivers!AH685</f>
        <v>0</v>
      </c>
      <c r="AI325">
        <f>Drivers!AI685</f>
        <v>0</v>
      </c>
      <c r="AJ325">
        <f>Drivers!AJ685</f>
        <v>0</v>
      </c>
      <c r="AK325">
        <f>Drivers!AK685</f>
        <v>0</v>
      </c>
      <c r="AL325">
        <f>Drivers!AL685</f>
        <v>0</v>
      </c>
      <c r="AM325">
        <f>Drivers!AM685</f>
        <v>0</v>
      </c>
      <c r="AN325">
        <f>Drivers!AN685</f>
        <v>0</v>
      </c>
      <c r="AO325">
        <f>Drivers!AO685</f>
        <v>0</v>
      </c>
      <c r="AP325">
        <f>Drivers!AP685</f>
        <v>0</v>
      </c>
      <c r="AQ325">
        <f>Drivers!AQ685</f>
        <v>0</v>
      </c>
      <c r="AR325">
        <f>Drivers!AR685</f>
        <v>0</v>
      </c>
      <c r="AS325">
        <f>Drivers!AS685</f>
        <v>0</v>
      </c>
      <c r="AT325">
        <f>Drivers!AT685</f>
        <v>0</v>
      </c>
      <c r="AU325">
        <f>Drivers!AU685</f>
        <v>0</v>
      </c>
      <c r="AV325">
        <f>Drivers!AV685</f>
        <v>0</v>
      </c>
      <c r="AW325">
        <f>Drivers!AW685</f>
        <v>0</v>
      </c>
      <c r="AX325">
        <f>Drivers!AX685</f>
        <v>0</v>
      </c>
      <c r="AY325">
        <f>Drivers!AY685</f>
        <v>0</v>
      </c>
      <c r="AZ325">
        <f>Drivers!AZ685</f>
        <v>0</v>
      </c>
      <c r="BA325">
        <f>Drivers!BA685</f>
        <v>0</v>
      </c>
      <c r="BB325">
        <f>Drivers!BB685</f>
        <v>0</v>
      </c>
      <c r="BC325">
        <f>Drivers!BC685</f>
        <v>0</v>
      </c>
      <c r="BD325">
        <f>Drivers!BD685</f>
        <v>0</v>
      </c>
      <c r="BE325">
        <f>Drivers!BE685</f>
        <v>0</v>
      </c>
      <c r="BF325">
        <f>Drivers!BF685</f>
        <v>0</v>
      </c>
      <c r="BG325">
        <f>Drivers!BG685</f>
        <v>0</v>
      </c>
      <c r="BH325">
        <f>Drivers!BH685</f>
        <v>0</v>
      </c>
      <c r="BI325">
        <f>Drivers!BI685</f>
        <v>0</v>
      </c>
      <c r="BJ325">
        <f>Drivers!BJ685</f>
        <v>0</v>
      </c>
      <c r="BK325">
        <f>Drivers!BK685</f>
        <v>0</v>
      </c>
      <c r="BL325">
        <f>Drivers!BL685</f>
        <v>0</v>
      </c>
      <c r="BM325">
        <f>Drivers!BM685</f>
        <v>0</v>
      </c>
      <c r="BN325">
        <f>Drivers!BN685</f>
        <v>0</v>
      </c>
      <c r="BO325">
        <f>Drivers!BO685</f>
        <v>0</v>
      </c>
      <c r="BP325">
        <f>Drivers!BP685</f>
        <v>0</v>
      </c>
      <c r="BQ325">
        <f>Drivers!BQ685</f>
        <v>0</v>
      </c>
      <c r="BR325">
        <f>Drivers!BR685</f>
        <v>4.6599084368868615E-2</v>
      </c>
      <c r="BS325">
        <f>Drivers!BS685</f>
        <v>-0.13558810712968861</v>
      </c>
      <c r="BT325">
        <f>Drivers!BT685</f>
        <v>-0.21871989902680444</v>
      </c>
      <c r="BU325">
        <f>Drivers!BU685</f>
        <v>-0.23787353832828062</v>
      </c>
      <c r="BV325">
        <f>Drivers!BV685</f>
        <v>-0.33522105920949852</v>
      </c>
      <c r="BW325">
        <f>Drivers!BW685</f>
        <v>-0.34717698154180232</v>
      </c>
      <c r="BX325">
        <f>Drivers!BX685</f>
        <v>-0.24768302015134758</v>
      </c>
      <c r="BY325">
        <f>Drivers!BY685</f>
        <v>-0.19605057536581905</v>
      </c>
      <c r="BZ325">
        <f>Drivers!BZ685</f>
        <v>-9.2356500793137952E-2</v>
      </c>
      <c r="CA325">
        <f>Drivers!CA685</f>
        <v>8.6724086724086824E-2</v>
      </c>
      <c r="CB325">
        <f>Drivers!CB685</f>
        <v>8.1487341772152E-2</v>
      </c>
      <c r="CC325">
        <f>Drivers!CC685</f>
        <v>-1.4195676503504728E-2</v>
      </c>
      <c r="CD325">
        <f>Drivers!CD685</f>
        <v>9.000000000000008E-2</v>
      </c>
      <c r="CE325">
        <f>Drivers!CE685</f>
        <v>0</v>
      </c>
      <c r="CF325">
        <f>Drivers!CF685</f>
        <v>0</v>
      </c>
      <c r="CG325">
        <f>Drivers!CG685</f>
        <v>6.0000000000000053E-2</v>
      </c>
      <c r="CH325">
        <f>Drivers!CH685</f>
        <v>0</v>
      </c>
      <c r="CI325">
        <f>Drivers!CI685</f>
        <v>0</v>
      </c>
      <c r="CJ325">
        <f>Drivers!CJ685</f>
        <v>0</v>
      </c>
      <c r="CK325">
        <f>Drivers!CK685</f>
        <v>0</v>
      </c>
      <c r="CL325">
        <f>Drivers!CL685</f>
        <v>0</v>
      </c>
      <c r="CM325">
        <f>Drivers!CM685</f>
        <v>0</v>
      </c>
      <c r="CN325">
        <f>Drivers!CN685</f>
        <v>0</v>
      </c>
      <c r="CO325">
        <f>Drivers!CO685</f>
        <v>0</v>
      </c>
      <c r="CP325">
        <f>Drivers!CP685</f>
        <v>0</v>
      </c>
      <c r="CQ325">
        <f>Drivers!CQ685</f>
        <v>0</v>
      </c>
      <c r="CR325">
        <f>Drivers!CR685</f>
        <v>0</v>
      </c>
      <c r="CS325">
        <f>Drivers!CS685</f>
        <v>0</v>
      </c>
      <c r="CT325">
        <f>Drivers!CT685</f>
        <v>0</v>
      </c>
      <c r="CU325">
        <f>Drivers!CU685</f>
        <v>0</v>
      </c>
      <c r="CV325">
        <f>Drivers!CV685</f>
        <v>0</v>
      </c>
      <c r="CW325">
        <f>Drivers!CW685</f>
        <v>0</v>
      </c>
      <c r="CX325">
        <f>Drivers!CX685</f>
        <v>0</v>
      </c>
      <c r="CY325">
        <f>Drivers!CY685</f>
        <v>0</v>
      </c>
      <c r="CZ325">
        <f>Drivers!CZ685</f>
        <v>0</v>
      </c>
      <c r="DA325">
        <f>Drivers!DA685</f>
        <v>0</v>
      </c>
      <c r="DB325">
        <f>Drivers!DB685</f>
        <v>0</v>
      </c>
      <c r="DC325">
        <f>Drivers!DC685</f>
        <v>0</v>
      </c>
      <c r="DD325">
        <f>Drivers!DD685</f>
        <v>0</v>
      </c>
      <c r="DE325">
        <f>Drivers!DE685</f>
        <v>0</v>
      </c>
      <c r="DF325">
        <f>Drivers!DF685</f>
        <v>0</v>
      </c>
      <c r="DG325">
        <f>Drivers!DG685</f>
        <v>0</v>
      </c>
      <c r="DH325">
        <f>Drivers!DH685</f>
        <v>0</v>
      </c>
      <c r="DI325">
        <f>Drivers!DI685</f>
        <v>0</v>
      </c>
      <c r="DJ325">
        <f>Drivers!DJ685</f>
        <v>0</v>
      </c>
      <c r="DK325">
        <f>Drivers!DK685</f>
        <v>0</v>
      </c>
      <c r="DL325">
        <f>Drivers!DL685</f>
        <v>0</v>
      </c>
      <c r="DM325">
        <f>Drivers!DM685</f>
        <v>0</v>
      </c>
      <c r="DN325">
        <f>Drivers!DN685</f>
        <v>0</v>
      </c>
      <c r="DO325">
        <f>Drivers!DO685</f>
        <v>0</v>
      </c>
      <c r="DP325">
        <f>Drivers!DP685</f>
        <v>0</v>
      </c>
      <c r="DQ325">
        <f>Drivers!DQ685</f>
        <v>0</v>
      </c>
      <c r="DR325">
        <f>Drivers!DR685</f>
        <v>0</v>
      </c>
      <c r="DS325">
        <f>Drivers!DS685</f>
        <v>0</v>
      </c>
      <c r="DT325">
        <f>Drivers!DT685</f>
        <v>0</v>
      </c>
      <c r="DU325">
        <f>Drivers!DU685</f>
        <v>0</v>
      </c>
      <c r="DV325">
        <f>Drivers!DV685</f>
        <v>0</v>
      </c>
      <c r="DW325">
        <f>Drivers!DW685</f>
        <v>0</v>
      </c>
      <c r="DX325">
        <f>Drivers!DX685</f>
        <v>0</v>
      </c>
      <c r="DY325">
        <f>Drivers!DY685</f>
        <v>0</v>
      </c>
      <c r="DZ325">
        <f>Drivers!DZ685</f>
        <v>-0.14343692022263455</v>
      </c>
      <c r="EA325">
        <f>Drivers!EA685</f>
        <v>-0.28638668763211861</v>
      </c>
      <c r="EB325">
        <f>Drivers!EB685</f>
        <v>1.5891082607363272E-2</v>
      </c>
      <c r="EC325">
        <f>Drivers!EC685</f>
        <v>3.4395845901922018E-2</v>
      </c>
      <c r="ED325">
        <f>Drivers!ED685</f>
        <v>5.0000000000000044E-2</v>
      </c>
      <c r="EE325">
        <f>Drivers!EE685</f>
        <v>5.0000000000000044E-2</v>
      </c>
      <c r="EF325">
        <f>Drivers!EF685</f>
        <v>4.4999999999999929E-2</v>
      </c>
      <c r="EG325">
        <f>Drivers!EG685</f>
        <v>4.4999999999999929E-2</v>
      </c>
      <c r="EH325">
        <f>Drivers!EH685</f>
        <v>4.4999999999999929E-2</v>
      </c>
      <c r="EI325">
        <f>Drivers!EI685</f>
        <v>4.4999999999999929E-2</v>
      </c>
      <c r="EJ325">
        <f>Drivers!EJ685</f>
        <v>4.4999999999999929E-2</v>
      </c>
    </row>
    <row r="326" spans="1:140" hidden="1" outlineLevel="1">
      <c r="A326">
        <f>Drivers!A686</f>
        <v>0</v>
      </c>
      <c r="B326">
        <f>Drivers!B686</f>
        <v>0</v>
      </c>
      <c r="C326">
        <f>Drivers!C686</f>
        <v>0</v>
      </c>
      <c r="D326">
        <f>Drivers!D686</f>
        <v>0</v>
      </c>
      <c r="E326">
        <f>Drivers!E686</f>
        <v>0</v>
      </c>
      <c r="F326">
        <f>Drivers!F686</f>
        <v>0</v>
      </c>
      <c r="G326">
        <f>Drivers!G686</f>
        <v>0</v>
      </c>
      <c r="H326">
        <f>Drivers!H686</f>
        <v>0</v>
      </c>
      <c r="I326" t="str">
        <f>Drivers!I686</f>
        <v>Total Proforma Revenue</v>
      </c>
      <c r="J326">
        <f>Drivers!J686</f>
        <v>0</v>
      </c>
      <c r="K326">
        <f>Drivers!K686</f>
        <v>0</v>
      </c>
      <c r="L326">
        <f>Drivers!L686</f>
        <v>0</v>
      </c>
      <c r="M326">
        <f>Drivers!M686</f>
        <v>0</v>
      </c>
      <c r="N326">
        <f>Drivers!N686</f>
        <v>0</v>
      </c>
      <c r="O326">
        <f>Drivers!O686</f>
        <v>0</v>
      </c>
      <c r="P326">
        <f>Drivers!P686</f>
        <v>0</v>
      </c>
      <c r="Q326">
        <f>Drivers!Q686</f>
        <v>0</v>
      </c>
      <c r="R326">
        <f>Drivers!R686</f>
        <v>0</v>
      </c>
      <c r="S326">
        <f>Drivers!S686</f>
        <v>0</v>
      </c>
      <c r="T326">
        <f>Drivers!T686</f>
        <v>0</v>
      </c>
      <c r="U326">
        <f>Drivers!U686</f>
        <v>0</v>
      </c>
      <c r="V326">
        <f>Drivers!V686</f>
        <v>0</v>
      </c>
      <c r="W326">
        <f>Drivers!W686</f>
        <v>0</v>
      </c>
      <c r="X326">
        <f>Drivers!X686</f>
        <v>0</v>
      </c>
      <c r="Y326">
        <f>Drivers!Y686</f>
        <v>0</v>
      </c>
      <c r="Z326">
        <f>Drivers!Z686</f>
        <v>0</v>
      </c>
      <c r="AA326">
        <f>Drivers!AA686</f>
        <v>0</v>
      </c>
      <c r="AB326">
        <f>Drivers!AB686</f>
        <v>0</v>
      </c>
      <c r="AC326">
        <f>Drivers!AC686</f>
        <v>0</v>
      </c>
      <c r="AD326">
        <f>Drivers!AD686</f>
        <v>0</v>
      </c>
      <c r="AE326">
        <f>Drivers!AE686</f>
        <v>0</v>
      </c>
      <c r="AF326">
        <f>Drivers!AF686</f>
        <v>0</v>
      </c>
      <c r="AG326">
        <f>Drivers!AG686</f>
        <v>0</v>
      </c>
      <c r="AH326">
        <f>Drivers!AH686</f>
        <v>0</v>
      </c>
      <c r="AI326">
        <f>Drivers!AI686</f>
        <v>0</v>
      </c>
      <c r="AJ326">
        <f>Drivers!AJ686</f>
        <v>0</v>
      </c>
      <c r="AK326">
        <f>Drivers!AK686</f>
        <v>0</v>
      </c>
      <c r="AL326">
        <f>Drivers!AL686</f>
        <v>0</v>
      </c>
      <c r="AM326">
        <f>Drivers!AM686</f>
        <v>0</v>
      </c>
      <c r="AN326">
        <f>Drivers!AN686</f>
        <v>0</v>
      </c>
      <c r="AO326">
        <f>Drivers!AO686</f>
        <v>0</v>
      </c>
      <c r="AP326">
        <f>Drivers!AP686</f>
        <v>0</v>
      </c>
      <c r="AQ326">
        <f>Drivers!AQ686</f>
        <v>0</v>
      </c>
      <c r="AR326">
        <f>Drivers!AR686</f>
        <v>0</v>
      </c>
      <c r="AS326">
        <f>Drivers!AS686</f>
        <v>0</v>
      </c>
      <c r="AT326">
        <f>Drivers!AT686</f>
        <v>0</v>
      </c>
      <c r="AU326">
        <f>Drivers!AU686</f>
        <v>0</v>
      </c>
      <c r="AV326">
        <f>Drivers!AV686</f>
        <v>0</v>
      </c>
      <c r="AW326">
        <f>Drivers!AW686</f>
        <v>0</v>
      </c>
      <c r="AX326">
        <f>Drivers!AX686</f>
        <v>0</v>
      </c>
      <c r="AY326">
        <f>Drivers!AY686</f>
        <v>0</v>
      </c>
      <c r="AZ326">
        <f>Drivers!AZ686</f>
        <v>0</v>
      </c>
      <c r="BA326">
        <f>Drivers!BA686</f>
        <v>0</v>
      </c>
      <c r="BB326">
        <f>Drivers!BB686</f>
        <v>0</v>
      </c>
      <c r="BC326">
        <f>Drivers!BC686</f>
        <v>0</v>
      </c>
      <c r="BD326">
        <f>Drivers!BD686</f>
        <v>0</v>
      </c>
      <c r="BE326">
        <f>Drivers!BE686</f>
        <v>0</v>
      </c>
      <c r="BF326">
        <f>Drivers!BF686</f>
        <v>0</v>
      </c>
      <c r="BG326">
        <f>Drivers!BG686</f>
        <v>0</v>
      </c>
      <c r="BH326">
        <f>Drivers!BH686</f>
        <v>0</v>
      </c>
      <c r="BI326">
        <f>Drivers!BI686</f>
        <v>0</v>
      </c>
      <c r="BJ326">
        <f>Drivers!BJ686</f>
        <v>0</v>
      </c>
      <c r="BK326">
        <f>Drivers!BK686</f>
        <v>0</v>
      </c>
      <c r="BL326">
        <f>Drivers!BL686</f>
        <v>0</v>
      </c>
      <c r="BM326">
        <f>Drivers!BM686</f>
        <v>0</v>
      </c>
      <c r="BN326">
        <f>Drivers!BN686</f>
        <v>0</v>
      </c>
      <c r="BO326">
        <f>Drivers!BO686</f>
        <v>0</v>
      </c>
      <c r="BP326">
        <f>Drivers!BP686</f>
        <v>0</v>
      </c>
      <c r="BQ326">
        <f>Drivers!BQ686</f>
        <v>0</v>
      </c>
      <c r="BR326">
        <f>Drivers!BR686</f>
        <v>0.34620194975690177</v>
      </c>
      <c r="BS326">
        <f>Drivers!BS686</f>
        <v>0.1996903916335695</v>
      </c>
      <c r="BT326">
        <f>Drivers!BT686</f>
        <v>0.13463636947172453</v>
      </c>
      <c r="BU326">
        <f>Drivers!BU686</f>
        <v>6.826366944817619E-2</v>
      </c>
      <c r="BV326">
        <f>Drivers!BV686</f>
        <v>0.14428632076342374</v>
      </c>
      <c r="BW326">
        <f>Drivers!BW686</f>
        <v>0.21681682032358429</v>
      </c>
      <c r="BX326">
        <f>Drivers!BX686</f>
        <v>0.27056826860521044</v>
      </c>
      <c r="BY326">
        <f>Drivers!BY686</f>
        <v>0.34387435791462506</v>
      </c>
      <c r="BZ326">
        <f>Drivers!BZ686</f>
        <v>0.32149885472787676</v>
      </c>
      <c r="CA326">
        <f>Drivers!CA686</f>
        <v>0.2804518169124246</v>
      </c>
      <c r="CB326">
        <f>Drivers!CB686</f>
        <v>0.25489331766046863</v>
      </c>
      <c r="CC326">
        <f>Drivers!CC686</f>
        <v>0.24040033038679831</v>
      </c>
      <c r="CD326">
        <f>Drivers!CD686</f>
        <v>0.15573960339462745</v>
      </c>
      <c r="CE326">
        <f>Drivers!CE686</f>
        <v>0.16218308412966098</v>
      </c>
      <c r="CF326">
        <f>Drivers!CF686</f>
        <v>0.14689285385286266</v>
      </c>
      <c r="CG326">
        <f>Drivers!CG686</f>
        <v>0.14796934988788335</v>
      </c>
      <c r="CH326">
        <f>Drivers!CH686</f>
        <v>0</v>
      </c>
      <c r="CI326">
        <f>Drivers!CI686</f>
        <v>0</v>
      </c>
      <c r="CJ326">
        <f>Drivers!CJ686</f>
        <v>0</v>
      </c>
      <c r="CK326">
        <f>Drivers!CK686</f>
        <v>0</v>
      </c>
      <c r="CL326">
        <f>Drivers!CL686</f>
        <v>0</v>
      </c>
      <c r="CM326">
        <f>Drivers!CM686</f>
        <v>0</v>
      </c>
      <c r="CN326">
        <f>Drivers!CN686</f>
        <v>0</v>
      </c>
      <c r="CO326">
        <f>Drivers!CO686</f>
        <v>0</v>
      </c>
      <c r="CP326">
        <f>Drivers!CP686</f>
        <v>0</v>
      </c>
      <c r="CQ326">
        <f>Drivers!CQ686</f>
        <v>0</v>
      </c>
      <c r="CR326">
        <f>Drivers!CR686</f>
        <v>0</v>
      </c>
      <c r="CS326">
        <f>Drivers!CS686</f>
        <v>0</v>
      </c>
      <c r="CT326">
        <f>Drivers!CT686</f>
        <v>0</v>
      </c>
      <c r="CU326">
        <f>Drivers!CU686</f>
        <v>0</v>
      </c>
      <c r="CV326">
        <f>Drivers!CV686</f>
        <v>0</v>
      </c>
      <c r="CW326">
        <f>Drivers!CW686</f>
        <v>0</v>
      </c>
      <c r="CX326">
        <f>Drivers!CX686</f>
        <v>0</v>
      </c>
      <c r="CY326">
        <f>Drivers!CY686</f>
        <v>0</v>
      </c>
      <c r="CZ326">
        <f>Drivers!CZ686</f>
        <v>0</v>
      </c>
      <c r="DA326">
        <f>Drivers!DA686</f>
        <v>0</v>
      </c>
      <c r="DB326">
        <f>Drivers!DB686</f>
        <v>0</v>
      </c>
      <c r="DC326">
        <f>Drivers!DC686</f>
        <v>0</v>
      </c>
      <c r="DD326">
        <f>Drivers!DD686</f>
        <v>0</v>
      </c>
      <c r="DE326">
        <f>Drivers!DE686</f>
        <v>0</v>
      </c>
      <c r="DF326">
        <f>Drivers!DF686</f>
        <v>0</v>
      </c>
      <c r="DG326">
        <f>Drivers!DG686</f>
        <v>0</v>
      </c>
      <c r="DH326">
        <f>Drivers!DH686</f>
        <v>0</v>
      </c>
      <c r="DI326">
        <f>Drivers!DI686</f>
        <v>0</v>
      </c>
      <c r="DJ326">
        <f>Drivers!DJ686</f>
        <v>0</v>
      </c>
      <c r="DK326">
        <f>Drivers!DK686</f>
        <v>0</v>
      </c>
      <c r="DL326">
        <f>Drivers!DL686</f>
        <v>0</v>
      </c>
      <c r="DM326">
        <f>Drivers!DM686</f>
        <v>0</v>
      </c>
      <c r="DN326">
        <f>Drivers!DN686</f>
        <v>0</v>
      </c>
      <c r="DO326">
        <f>Drivers!DO686</f>
        <v>0</v>
      </c>
      <c r="DP326">
        <f>Drivers!DP686</f>
        <v>0</v>
      </c>
      <c r="DQ326">
        <f>Drivers!DQ686</f>
        <v>0</v>
      </c>
      <c r="DR326">
        <f>Drivers!DR686</f>
        <v>0</v>
      </c>
      <c r="DS326">
        <f>Drivers!DS686</f>
        <v>0</v>
      </c>
      <c r="DT326">
        <f>Drivers!DT686</f>
        <v>0</v>
      </c>
      <c r="DU326">
        <f>Drivers!DU686</f>
        <v>0</v>
      </c>
      <c r="DV326">
        <f>Drivers!DV686</f>
        <v>0</v>
      </c>
      <c r="DW326">
        <f>Drivers!DW686</f>
        <v>0</v>
      </c>
      <c r="DX326">
        <f>Drivers!DX686</f>
        <v>0</v>
      </c>
      <c r="DY326">
        <f>Drivers!DY686</f>
        <v>0</v>
      </c>
      <c r="DZ326">
        <f>Drivers!DZ686</f>
        <v>0.17670218454876929</v>
      </c>
      <c r="EA326">
        <f>Drivers!EA686</f>
        <v>0.24510284071271538</v>
      </c>
      <c r="EB326">
        <f>Drivers!EB686</f>
        <v>0.2719206131901073</v>
      </c>
      <c r="EC326">
        <f>Drivers!EC686</f>
        <v>0.15298355917213313</v>
      </c>
      <c r="ED326">
        <f>Drivers!ED686</f>
        <v>0.15553247442035167</v>
      </c>
      <c r="EE326">
        <f>Drivers!EE686</f>
        <v>0.13619745947140327</v>
      </c>
      <c r="EF326">
        <f>Drivers!EF686</f>
        <v>0.11934264003545358</v>
      </c>
      <c r="EG326">
        <f>Drivers!EG686</f>
        <v>0.10617175238010068</v>
      </c>
      <c r="EH326">
        <f>Drivers!EH686</f>
        <v>9.4177363592264918E-2</v>
      </c>
      <c r="EI326">
        <f>Drivers!EI686</f>
        <v>8.407350296787186E-2</v>
      </c>
      <c r="EJ326">
        <f>Drivers!EJ686</f>
        <v>7.7545640044313968E-2</v>
      </c>
    </row>
    <row r="327" spans="1:140" hidden="1" outlineLevel="1">
      <c r="A327">
        <f>Drivers!A687</f>
        <v>0</v>
      </c>
      <c r="B327">
        <f>Drivers!B687</f>
        <v>0</v>
      </c>
      <c r="C327">
        <f>Drivers!C687</f>
        <v>0</v>
      </c>
      <c r="D327">
        <f>Drivers!D687</f>
        <v>0</v>
      </c>
      <c r="E327">
        <f>Drivers!E687</f>
        <v>0</v>
      </c>
      <c r="F327">
        <f>Drivers!F687</f>
        <v>0</v>
      </c>
      <c r="G327">
        <f>Drivers!G687</f>
        <v>0</v>
      </c>
      <c r="H327">
        <f>Drivers!H687</f>
        <v>0</v>
      </c>
      <c r="I327">
        <f>Drivers!I687</f>
        <v>0</v>
      </c>
      <c r="J327">
        <f>Drivers!J687</f>
        <v>0</v>
      </c>
      <c r="K327">
        <f>Drivers!K687</f>
        <v>0</v>
      </c>
      <c r="L327">
        <f>Drivers!L687</f>
        <v>0</v>
      </c>
      <c r="M327">
        <f>Drivers!M687</f>
        <v>0</v>
      </c>
      <c r="N327">
        <f>Drivers!N687</f>
        <v>0</v>
      </c>
      <c r="O327">
        <f>Drivers!O687</f>
        <v>0</v>
      </c>
      <c r="P327">
        <f>Drivers!P687</f>
        <v>0</v>
      </c>
      <c r="Q327">
        <f>Drivers!Q687</f>
        <v>0</v>
      </c>
      <c r="R327">
        <f>Drivers!R687</f>
        <v>0</v>
      </c>
      <c r="S327">
        <f>Drivers!S687</f>
        <v>0</v>
      </c>
      <c r="T327">
        <f>Drivers!T687</f>
        <v>0</v>
      </c>
      <c r="U327">
        <f>Drivers!U687</f>
        <v>0</v>
      </c>
      <c r="V327">
        <f>Drivers!V687</f>
        <v>0</v>
      </c>
      <c r="W327">
        <f>Drivers!W687</f>
        <v>0</v>
      </c>
      <c r="X327">
        <f>Drivers!X687</f>
        <v>0</v>
      </c>
      <c r="Y327">
        <f>Drivers!Y687</f>
        <v>0</v>
      </c>
      <c r="Z327">
        <f>Drivers!Z687</f>
        <v>0</v>
      </c>
      <c r="AA327">
        <f>Drivers!AA687</f>
        <v>0</v>
      </c>
      <c r="AB327">
        <f>Drivers!AB687</f>
        <v>0</v>
      </c>
      <c r="AC327">
        <f>Drivers!AC687</f>
        <v>0</v>
      </c>
      <c r="AD327">
        <f>Drivers!AD687</f>
        <v>0</v>
      </c>
      <c r="AE327">
        <f>Drivers!AE687</f>
        <v>0</v>
      </c>
      <c r="AF327">
        <f>Drivers!AF687</f>
        <v>0</v>
      </c>
      <c r="AG327">
        <f>Drivers!AG687</f>
        <v>0</v>
      </c>
      <c r="AH327">
        <f>Drivers!AH687</f>
        <v>0</v>
      </c>
      <c r="AI327">
        <f>Drivers!AI687</f>
        <v>0</v>
      </c>
      <c r="AJ327">
        <f>Drivers!AJ687</f>
        <v>0</v>
      </c>
      <c r="AK327">
        <f>Drivers!AK687</f>
        <v>0</v>
      </c>
      <c r="AL327">
        <f>Drivers!AL687</f>
        <v>0</v>
      </c>
      <c r="AM327">
        <f>Drivers!AM687</f>
        <v>0</v>
      </c>
      <c r="AN327">
        <f>Drivers!AN687</f>
        <v>0</v>
      </c>
      <c r="AO327">
        <f>Drivers!AO687</f>
        <v>0</v>
      </c>
      <c r="AP327">
        <f>Drivers!AP687</f>
        <v>0</v>
      </c>
      <c r="AQ327">
        <f>Drivers!AQ687</f>
        <v>0</v>
      </c>
      <c r="AR327">
        <f>Drivers!AR687</f>
        <v>0</v>
      </c>
      <c r="AS327">
        <f>Drivers!AS687</f>
        <v>0</v>
      </c>
      <c r="AT327">
        <f>Drivers!AT687</f>
        <v>0</v>
      </c>
      <c r="AU327">
        <f>Drivers!AU687</f>
        <v>0</v>
      </c>
      <c r="AV327">
        <f>Drivers!AV687</f>
        <v>0</v>
      </c>
      <c r="AW327">
        <f>Drivers!AW687</f>
        <v>0</v>
      </c>
      <c r="AX327">
        <f>Drivers!AX687</f>
        <v>0</v>
      </c>
      <c r="AY327">
        <f>Drivers!AY687</f>
        <v>0</v>
      </c>
      <c r="AZ327">
        <f>Drivers!AZ687</f>
        <v>0</v>
      </c>
      <c r="BA327">
        <f>Drivers!BA687</f>
        <v>0</v>
      </c>
      <c r="BB327">
        <f>Drivers!BB687</f>
        <v>0</v>
      </c>
      <c r="BC327">
        <f>Drivers!BC687</f>
        <v>0</v>
      </c>
      <c r="BD327">
        <f>Drivers!BD687</f>
        <v>0</v>
      </c>
      <c r="BE327">
        <f>Drivers!BE687</f>
        <v>0</v>
      </c>
      <c r="BF327">
        <f>Drivers!BF687</f>
        <v>0</v>
      </c>
      <c r="BG327">
        <f>Drivers!BG687</f>
        <v>0</v>
      </c>
      <c r="BH327">
        <f>Drivers!BH687</f>
        <v>0</v>
      </c>
      <c r="BI327">
        <f>Drivers!BI687</f>
        <v>0</v>
      </c>
      <c r="BJ327">
        <f>Drivers!BJ687</f>
        <v>0</v>
      </c>
      <c r="BK327">
        <f>Drivers!BK687</f>
        <v>0</v>
      </c>
      <c r="BL327">
        <f>Drivers!BL687</f>
        <v>0</v>
      </c>
      <c r="BM327">
        <f>Drivers!BM687</f>
        <v>0</v>
      </c>
      <c r="BN327">
        <f>Drivers!BN687</f>
        <v>0</v>
      </c>
      <c r="BO327">
        <f>Drivers!BO687</f>
        <v>0</v>
      </c>
      <c r="BP327">
        <f>Drivers!BP687</f>
        <v>0</v>
      </c>
      <c r="BQ327">
        <f>Drivers!BQ687</f>
        <v>0</v>
      </c>
      <c r="BR327">
        <f>Drivers!BR687</f>
        <v>0</v>
      </c>
      <c r="BS327">
        <f>Drivers!BS687</f>
        <v>0</v>
      </c>
      <c r="BT327">
        <f>Drivers!BT687</f>
        <v>0</v>
      </c>
      <c r="BU327">
        <f>Drivers!BU687</f>
        <v>0</v>
      </c>
      <c r="BV327">
        <f>Drivers!BV687</f>
        <v>0</v>
      </c>
      <c r="BW327">
        <f>Drivers!BW687</f>
        <v>0</v>
      </c>
      <c r="BX327">
        <f>Drivers!BX687</f>
        <v>0</v>
      </c>
      <c r="BY327">
        <f>Drivers!BY687</f>
        <v>0</v>
      </c>
      <c r="BZ327">
        <f>Drivers!BZ687</f>
        <v>0</v>
      </c>
      <c r="CA327">
        <f>Drivers!CA687</f>
        <v>0</v>
      </c>
      <c r="CB327">
        <f>Drivers!CB687</f>
        <v>0</v>
      </c>
      <c r="CC327">
        <f>Drivers!CC687</f>
        <v>0</v>
      </c>
      <c r="CD327">
        <f>Drivers!CD687</f>
        <v>0</v>
      </c>
      <c r="CE327">
        <f>Drivers!CE687</f>
        <v>0</v>
      </c>
      <c r="CF327">
        <f>Drivers!CF687</f>
        <v>0</v>
      </c>
      <c r="CG327">
        <f>Drivers!CG687</f>
        <v>0</v>
      </c>
      <c r="CH327">
        <f>Drivers!CH687</f>
        <v>0</v>
      </c>
      <c r="CI327">
        <f>Drivers!CI687</f>
        <v>0</v>
      </c>
      <c r="CJ327">
        <f>Drivers!CJ687</f>
        <v>0</v>
      </c>
      <c r="CK327">
        <f>Drivers!CK687</f>
        <v>0</v>
      </c>
      <c r="CL327">
        <f>Drivers!CL687</f>
        <v>0</v>
      </c>
      <c r="CM327">
        <f>Drivers!CM687</f>
        <v>0</v>
      </c>
      <c r="CN327">
        <f>Drivers!CN687</f>
        <v>0</v>
      </c>
      <c r="CO327">
        <f>Drivers!CO687</f>
        <v>0</v>
      </c>
      <c r="CP327">
        <f>Drivers!CP687</f>
        <v>0</v>
      </c>
      <c r="CQ327">
        <f>Drivers!CQ687</f>
        <v>0</v>
      </c>
      <c r="CR327">
        <f>Drivers!CR687</f>
        <v>0</v>
      </c>
      <c r="CS327">
        <f>Drivers!CS687</f>
        <v>0</v>
      </c>
      <c r="CT327">
        <f>Drivers!CT687</f>
        <v>0</v>
      </c>
      <c r="CU327">
        <f>Drivers!CU687</f>
        <v>0</v>
      </c>
      <c r="CV327">
        <f>Drivers!CV687</f>
        <v>0</v>
      </c>
      <c r="CW327">
        <f>Drivers!CW687</f>
        <v>0</v>
      </c>
      <c r="CX327">
        <f>Drivers!CX687</f>
        <v>0</v>
      </c>
      <c r="CY327">
        <f>Drivers!CY687</f>
        <v>0</v>
      </c>
      <c r="CZ327">
        <f>Drivers!CZ687</f>
        <v>0</v>
      </c>
      <c r="DA327">
        <f>Drivers!DA687</f>
        <v>0</v>
      </c>
      <c r="DB327">
        <f>Drivers!DB687</f>
        <v>0</v>
      </c>
      <c r="DC327">
        <f>Drivers!DC687</f>
        <v>0</v>
      </c>
      <c r="DD327">
        <f>Drivers!DD687</f>
        <v>0</v>
      </c>
      <c r="DE327">
        <f>Drivers!DE687</f>
        <v>0</v>
      </c>
      <c r="DF327">
        <f>Drivers!DF687</f>
        <v>0</v>
      </c>
      <c r="DG327">
        <f>Drivers!DG687</f>
        <v>0</v>
      </c>
      <c r="DH327">
        <f>Drivers!DH687</f>
        <v>0</v>
      </c>
      <c r="DI327">
        <f>Drivers!DI687</f>
        <v>0</v>
      </c>
      <c r="DJ327">
        <f>Drivers!DJ687</f>
        <v>0</v>
      </c>
      <c r="DK327">
        <f>Drivers!DK687</f>
        <v>0</v>
      </c>
      <c r="DL327">
        <f>Drivers!DL687</f>
        <v>0</v>
      </c>
      <c r="DM327">
        <f>Drivers!DM687</f>
        <v>0</v>
      </c>
      <c r="DN327">
        <f>Drivers!DN687</f>
        <v>0</v>
      </c>
      <c r="DO327">
        <f>Drivers!DO687</f>
        <v>0</v>
      </c>
      <c r="DP327">
        <f>Drivers!DP687</f>
        <v>0</v>
      </c>
      <c r="DQ327">
        <f>Drivers!DQ687</f>
        <v>0</v>
      </c>
      <c r="DR327">
        <f>Drivers!DR687</f>
        <v>0</v>
      </c>
      <c r="DS327">
        <f>Drivers!DS687</f>
        <v>0</v>
      </c>
      <c r="DT327">
        <f>Drivers!DT687</f>
        <v>0</v>
      </c>
      <c r="DU327">
        <f>Drivers!DU687</f>
        <v>0</v>
      </c>
      <c r="DV327">
        <f>Drivers!DV687</f>
        <v>0</v>
      </c>
      <c r="DW327">
        <f>Drivers!DW687</f>
        <v>0</v>
      </c>
      <c r="DX327">
        <f>Drivers!DX687</f>
        <v>0</v>
      </c>
      <c r="DY327">
        <f>Drivers!DY687</f>
        <v>0</v>
      </c>
      <c r="DZ327">
        <f>Drivers!DZ687</f>
        <v>0</v>
      </c>
      <c r="EA327">
        <f>Drivers!EA687</f>
        <v>0</v>
      </c>
      <c r="EB327">
        <f>Drivers!EB687</f>
        <v>0</v>
      </c>
      <c r="EC327">
        <f>Drivers!EC687</f>
        <v>0</v>
      </c>
      <c r="ED327">
        <f>Drivers!ED687</f>
        <v>0</v>
      </c>
      <c r="EE327">
        <f>Drivers!EE687</f>
        <v>0</v>
      </c>
      <c r="EF327">
        <f>Drivers!EF687</f>
        <v>0</v>
      </c>
      <c r="EG327">
        <f>Drivers!EG687</f>
        <v>0</v>
      </c>
      <c r="EH327">
        <f>Drivers!EH687</f>
        <v>0</v>
      </c>
      <c r="EI327">
        <f>Drivers!EI687</f>
        <v>0</v>
      </c>
      <c r="EJ327">
        <f>Drivers!EJ687</f>
        <v>0</v>
      </c>
    </row>
    <row r="328" spans="1:140" hidden="1" outlineLevel="1">
      <c r="A328">
        <f>Drivers!A688</f>
        <v>0</v>
      </c>
      <c r="B328">
        <f>Drivers!B688</f>
        <v>0</v>
      </c>
      <c r="C328">
        <f>Drivers!C688</f>
        <v>0</v>
      </c>
      <c r="D328">
        <f>Drivers!D688</f>
        <v>0</v>
      </c>
      <c r="E328">
        <f>Drivers!E688</f>
        <v>0</v>
      </c>
      <c r="F328">
        <f>Drivers!F688</f>
        <v>0</v>
      </c>
      <c r="G328">
        <f>Drivers!G688</f>
        <v>0</v>
      </c>
      <c r="H328">
        <f>Drivers!H688</f>
        <v>0</v>
      </c>
      <c r="I328" t="str">
        <f>Drivers!I688</f>
        <v>Real Estate Revenue</v>
      </c>
      <c r="J328">
        <f>Drivers!J688</f>
        <v>0</v>
      </c>
      <c r="K328">
        <f>Drivers!K688</f>
        <v>0</v>
      </c>
      <c r="L328">
        <f>Drivers!L688</f>
        <v>0</v>
      </c>
      <c r="M328">
        <f>Drivers!M688</f>
        <v>0</v>
      </c>
      <c r="N328">
        <f>Drivers!N688</f>
        <v>0</v>
      </c>
      <c r="O328">
        <f>Drivers!O688</f>
        <v>0</v>
      </c>
      <c r="P328">
        <f>Drivers!P688</f>
        <v>0</v>
      </c>
      <c r="Q328">
        <f>Drivers!Q688</f>
        <v>0</v>
      </c>
      <c r="R328">
        <f>Drivers!R688</f>
        <v>0</v>
      </c>
      <c r="S328">
        <f>Drivers!S688</f>
        <v>0</v>
      </c>
      <c r="T328">
        <f>Drivers!T688</f>
        <v>0</v>
      </c>
      <c r="U328">
        <f>Drivers!U688</f>
        <v>0</v>
      </c>
      <c r="V328">
        <f>Drivers!V688</f>
        <v>0</v>
      </c>
      <c r="W328">
        <f>Drivers!W688</f>
        <v>0</v>
      </c>
      <c r="X328">
        <f>Drivers!X688</f>
        <v>0</v>
      </c>
      <c r="Y328">
        <f>Drivers!Y688</f>
        <v>0</v>
      </c>
      <c r="Z328">
        <f>Drivers!Z688</f>
        <v>0</v>
      </c>
      <c r="AA328">
        <f>Drivers!AA688</f>
        <v>0</v>
      </c>
      <c r="AB328">
        <f>Drivers!AB688</f>
        <v>0</v>
      </c>
      <c r="AC328">
        <f>Drivers!AC688</f>
        <v>0</v>
      </c>
      <c r="AD328">
        <f>Drivers!AD688</f>
        <v>0</v>
      </c>
      <c r="AE328">
        <f>Drivers!AE688</f>
        <v>0</v>
      </c>
      <c r="AF328">
        <f>Drivers!AF688</f>
        <v>0</v>
      </c>
      <c r="AG328">
        <f>Drivers!AG688</f>
        <v>0</v>
      </c>
      <c r="AH328">
        <f>Drivers!AH688</f>
        <v>0</v>
      </c>
      <c r="AI328">
        <f>Drivers!AI688</f>
        <v>0</v>
      </c>
      <c r="AJ328">
        <f>Drivers!AJ688</f>
        <v>0</v>
      </c>
      <c r="AK328">
        <f>Drivers!AK688</f>
        <v>0</v>
      </c>
      <c r="AL328">
        <f>Drivers!AL688</f>
        <v>0</v>
      </c>
      <c r="AM328">
        <f>Drivers!AM688</f>
        <v>0</v>
      </c>
      <c r="AN328">
        <f>Drivers!AN688</f>
        <v>0</v>
      </c>
      <c r="AO328">
        <f>Drivers!AO688</f>
        <v>0</v>
      </c>
      <c r="AP328">
        <f>Drivers!AP688</f>
        <v>0</v>
      </c>
      <c r="AQ328">
        <f>Drivers!AQ688</f>
        <v>0</v>
      </c>
      <c r="AR328">
        <f>Drivers!AR688</f>
        <v>0</v>
      </c>
      <c r="AS328">
        <f>Drivers!AS688</f>
        <v>0</v>
      </c>
      <c r="AT328">
        <f>Drivers!AT688</f>
        <v>0</v>
      </c>
      <c r="AU328">
        <f>Drivers!AU688</f>
        <v>0</v>
      </c>
      <c r="AV328">
        <f>Drivers!AV688</f>
        <v>0</v>
      </c>
      <c r="AW328">
        <f>Drivers!AW688</f>
        <v>0</v>
      </c>
      <c r="AX328">
        <f>Drivers!AX688</f>
        <v>0</v>
      </c>
      <c r="AY328">
        <f>Drivers!AY688</f>
        <v>0</v>
      </c>
      <c r="AZ328">
        <f>Drivers!AZ688</f>
        <v>0</v>
      </c>
      <c r="BA328">
        <f>Drivers!BA688</f>
        <v>0</v>
      </c>
      <c r="BB328">
        <f>Drivers!BB688</f>
        <v>0</v>
      </c>
      <c r="BC328">
        <f>Drivers!BC688</f>
        <v>0</v>
      </c>
      <c r="BD328">
        <f>Drivers!BD688</f>
        <v>0</v>
      </c>
      <c r="BE328">
        <f>Drivers!BE688</f>
        <v>0</v>
      </c>
      <c r="BF328">
        <f>Drivers!BF688</f>
        <v>0</v>
      </c>
      <c r="BG328">
        <f>Drivers!BG688</f>
        <v>0</v>
      </c>
      <c r="BH328">
        <f>Drivers!BH688</f>
        <v>0</v>
      </c>
      <c r="BI328">
        <f>Drivers!BI688</f>
        <v>0</v>
      </c>
      <c r="BJ328">
        <f>Drivers!BJ688</f>
        <v>0</v>
      </c>
      <c r="BK328">
        <f>Drivers!BK688</f>
        <v>0</v>
      </c>
      <c r="BL328">
        <f>Drivers!BL688</f>
        <v>0</v>
      </c>
      <c r="BM328">
        <f>Drivers!BM688</f>
        <v>0</v>
      </c>
      <c r="BN328">
        <f>Drivers!BN688</f>
        <v>0</v>
      </c>
      <c r="BO328">
        <f>Drivers!BO688</f>
        <v>0</v>
      </c>
      <c r="BP328">
        <f>Drivers!BP688</f>
        <v>0</v>
      </c>
      <c r="BQ328">
        <f>Drivers!BQ688</f>
        <v>0</v>
      </c>
      <c r="BR328" t="str">
        <f>Drivers!BR688</f>
        <v>Incl ML</v>
      </c>
      <c r="BS328">
        <f>Drivers!BS688</f>
        <v>168.5</v>
      </c>
      <c r="BT328">
        <f>Drivers!BT688</f>
        <v>176</v>
      </c>
      <c r="BU328">
        <f>Drivers!BU688</f>
        <v>0</v>
      </c>
      <c r="BV328">
        <f>Drivers!BV688</f>
        <v>0</v>
      </c>
      <c r="BW328">
        <f>Drivers!BW688</f>
        <v>0</v>
      </c>
      <c r="BX328">
        <f>Drivers!BX688</f>
        <v>0</v>
      </c>
      <c r="BY328">
        <f>Drivers!BY688</f>
        <v>0</v>
      </c>
      <c r="BZ328">
        <f>Drivers!BZ688</f>
        <v>0</v>
      </c>
      <c r="CA328">
        <f>Drivers!CA688</f>
        <v>0</v>
      </c>
      <c r="CB328">
        <f>Drivers!CB688</f>
        <v>0</v>
      </c>
      <c r="CC328">
        <f>Drivers!CC688</f>
        <v>0</v>
      </c>
      <c r="CD328">
        <f>Drivers!CD688</f>
        <v>0</v>
      </c>
      <c r="CE328">
        <f>Drivers!CE688</f>
        <v>0</v>
      </c>
      <c r="CF328">
        <f>Drivers!CF688</f>
        <v>0</v>
      </c>
      <c r="CG328">
        <f>Drivers!CG688</f>
        <v>0</v>
      </c>
      <c r="CH328">
        <f>Drivers!CH688</f>
        <v>0</v>
      </c>
      <c r="CI328">
        <f>Drivers!CI688</f>
        <v>0</v>
      </c>
      <c r="CJ328">
        <f>Drivers!CJ688</f>
        <v>0</v>
      </c>
      <c r="CK328">
        <f>Drivers!CK688</f>
        <v>0</v>
      </c>
      <c r="CL328">
        <f>Drivers!CL688</f>
        <v>0</v>
      </c>
      <c r="CM328">
        <f>Drivers!CM688</f>
        <v>0</v>
      </c>
      <c r="CN328">
        <f>Drivers!CN688</f>
        <v>0</v>
      </c>
      <c r="CO328">
        <f>Drivers!CO688</f>
        <v>0</v>
      </c>
      <c r="CP328">
        <f>Drivers!CP688</f>
        <v>0</v>
      </c>
      <c r="CQ328">
        <f>Drivers!CQ688</f>
        <v>0</v>
      </c>
      <c r="CR328">
        <f>Drivers!CR688</f>
        <v>0</v>
      </c>
      <c r="CS328">
        <f>Drivers!CS688</f>
        <v>0</v>
      </c>
      <c r="CT328">
        <f>Drivers!CT688</f>
        <v>0</v>
      </c>
      <c r="CU328">
        <f>Drivers!CU688</f>
        <v>0</v>
      </c>
      <c r="CV328">
        <f>Drivers!CV688</f>
        <v>0</v>
      </c>
      <c r="CW328">
        <f>Drivers!CW688</f>
        <v>0</v>
      </c>
      <c r="CX328">
        <f>Drivers!CX688</f>
        <v>0</v>
      </c>
      <c r="CY328">
        <f>Drivers!CY688</f>
        <v>0</v>
      </c>
      <c r="CZ328">
        <f>Drivers!CZ688</f>
        <v>0</v>
      </c>
      <c r="DA328">
        <f>Drivers!DA688</f>
        <v>0</v>
      </c>
      <c r="DB328">
        <f>Drivers!DB688</f>
        <v>0</v>
      </c>
      <c r="DC328">
        <f>Drivers!DC688</f>
        <v>0</v>
      </c>
      <c r="DD328">
        <f>Drivers!DD688</f>
        <v>0</v>
      </c>
      <c r="DE328">
        <f>Drivers!DE688</f>
        <v>0</v>
      </c>
      <c r="DF328">
        <f>Drivers!DF688</f>
        <v>0</v>
      </c>
      <c r="DG328">
        <f>Drivers!DG688</f>
        <v>0</v>
      </c>
      <c r="DH328">
        <f>Drivers!DH688</f>
        <v>0</v>
      </c>
      <c r="DI328">
        <f>Drivers!DI688</f>
        <v>0</v>
      </c>
      <c r="DJ328">
        <f>Drivers!DJ688</f>
        <v>0</v>
      </c>
      <c r="DK328">
        <f>Drivers!DK688</f>
        <v>0</v>
      </c>
      <c r="DL328">
        <f>Drivers!DL688</f>
        <v>0</v>
      </c>
      <c r="DM328">
        <f>Drivers!DM688</f>
        <v>0</v>
      </c>
      <c r="DN328">
        <f>Drivers!DN688</f>
        <v>0</v>
      </c>
      <c r="DO328">
        <f>Drivers!DO688</f>
        <v>0</v>
      </c>
      <c r="DP328">
        <f>Drivers!DP688</f>
        <v>0</v>
      </c>
      <c r="DQ328">
        <f>Drivers!DQ688</f>
        <v>0</v>
      </c>
      <c r="DR328">
        <f>Drivers!DR688</f>
        <v>0</v>
      </c>
      <c r="DS328">
        <f>Drivers!DS688</f>
        <v>0</v>
      </c>
      <c r="DT328">
        <f>Drivers!DT688</f>
        <v>0</v>
      </c>
      <c r="DU328">
        <f>Drivers!DU688</f>
        <v>0</v>
      </c>
      <c r="DV328">
        <f>Drivers!DV688</f>
        <v>0</v>
      </c>
      <c r="DW328">
        <f>Drivers!DW688</f>
        <v>0</v>
      </c>
      <c r="DX328">
        <f>Drivers!DX688</f>
        <v>0</v>
      </c>
      <c r="DY328">
        <f>Drivers!DY688</f>
        <v>0</v>
      </c>
      <c r="DZ328">
        <f>Drivers!DZ688</f>
        <v>0</v>
      </c>
      <c r="EA328">
        <f>Drivers!EA688</f>
        <v>0</v>
      </c>
      <c r="EB328">
        <f>Drivers!EB688</f>
        <v>0</v>
      </c>
      <c r="EC328">
        <f>Drivers!EC688</f>
        <v>0</v>
      </c>
      <c r="ED328">
        <f>Drivers!ED688</f>
        <v>0</v>
      </c>
      <c r="EE328">
        <f>Drivers!EE688</f>
        <v>0</v>
      </c>
      <c r="EF328">
        <f>Drivers!EF688</f>
        <v>0</v>
      </c>
      <c r="EG328">
        <f>Drivers!EG688</f>
        <v>0</v>
      </c>
      <c r="EH328">
        <f>Drivers!EH688</f>
        <v>0</v>
      </c>
      <c r="EI328">
        <f>Drivers!EI688</f>
        <v>0</v>
      </c>
      <c r="EJ328">
        <f>Drivers!EJ688</f>
        <v>0</v>
      </c>
    </row>
    <row r="329" spans="1:140" hidden="1" outlineLevel="1">
      <c r="A329">
        <f>Drivers!A689</f>
        <v>0</v>
      </c>
      <c r="B329">
        <f>Drivers!B689</f>
        <v>0</v>
      </c>
      <c r="C329">
        <f>Drivers!C689</f>
        <v>0</v>
      </c>
      <c r="D329">
        <f>Drivers!D689</f>
        <v>0</v>
      </c>
      <c r="E329">
        <f>Drivers!E689</f>
        <v>0</v>
      </c>
      <c r="F329">
        <f>Drivers!F689</f>
        <v>0</v>
      </c>
      <c r="G329">
        <f>Drivers!G689</f>
        <v>0</v>
      </c>
      <c r="H329">
        <f>Drivers!H689</f>
        <v>0</v>
      </c>
      <c r="I329" t="str">
        <f>Drivers!I689</f>
        <v>Zillow Premier Agent Revenue</v>
      </c>
      <c r="J329">
        <f>Drivers!J689</f>
        <v>0</v>
      </c>
      <c r="K329">
        <f>Drivers!K689</f>
        <v>0</v>
      </c>
      <c r="L329">
        <f>Drivers!L689</f>
        <v>0</v>
      </c>
      <c r="M329">
        <f>Drivers!M689</f>
        <v>0</v>
      </c>
      <c r="N329">
        <f>Drivers!N689</f>
        <v>0</v>
      </c>
      <c r="O329">
        <f>Drivers!O689</f>
        <v>0</v>
      </c>
      <c r="P329">
        <f>Drivers!P689</f>
        <v>0</v>
      </c>
      <c r="Q329">
        <f>Drivers!Q689</f>
        <v>0</v>
      </c>
      <c r="R329">
        <f>Drivers!R689</f>
        <v>0</v>
      </c>
      <c r="S329">
        <f>Drivers!S689</f>
        <v>0</v>
      </c>
      <c r="T329">
        <f>Drivers!T689</f>
        <v>0</v>
      </c>
      <c r="U329">
        <f>Drivers!U689</f>
        <v>0</v>
      </c>
      <c r="V329">
        <f>Drivers!V689</f>
        <v>0</v>
      </c>
      <c r="W329">
        <f>Drivers!W689</f>
        <v>0</v>
      </c>
      <c r="X329">
        <f>Drivers!X689</f>
        <v>0</v>
      </c>
      <c r="Y329">
        <f>Drivers!Y689</f>
        <v>0</v>
      </c>
      <c r="Z329">
        <f>Drivers!Z689</f>
        <v>0</v>
      </c>
      <c r="AA329">
        <f>Drivers!AA689</f>
        <v>0</v>
      </c>
      <c r="AB329">
        <f>Drivers!AB689</f>
        <v>0</v>
      </c>
      <c r="AC329">
        <f>Drivers!AC689</f>
        <v>0</v>
      </c>
      <c r="AD329">
        <f>Drivers!AD689</f>
        <v>0</v>
      </c>
      <c r="AE329">
        <f>Drivers!AE689</f>
        <v>0</v>
      </c>
      <c r="AF329">
        <f>Drivers!AF689</f>
        <v>0</v>
      </c>
      <c r="AG329">
        <f>Drivers!AG689</f>
        <v>0</v>
      </c>
      <c r="AH329">
        <f>Drivers!AH689</f>
        <v>0</v>
      </c>
      <c r="AI329">
        <f>Drivers!AI689</f>
        <v>0</v>
      </c>
      <c r="AJ329">
        <f>Drivers!AJ689</f>
        <v>0</v>
      </c>
      <c r="AK329">
        <f>Drivers!AK689</f>
        <v>0</v>
      </c>
      <c r="AL329">
        <f>Drivers!AL689</f>
        <v>0</v>
      </c>
      <c r="AM329">
        <f>Drivers!AM689</f>
        <v>0</v>
      </c>
      <c r="AN329">
        <f>Drivers!AN689</f>
        <v>0</v>
      </c>
      <c r="AO329">
        <f>Drivers!AO689</f>
        <v>0</v>
      </c>
      <c r="AP329">
        <f>Drivers!AP689</f>
        <v>0</v>
      </c>
      <c r="AQ329">
        <f>Drivers!AQ689</f>
        <v>0</v>
      </c>
      <c r="AR329">
        <f>Drivers!AR689</f>
        <v>0</v>
      </c>
      <c r="AS329">
        <f>Drivers!AS689</f>
        <v>0</v>
      </c>
      <c r="AT329">
        <f>Drivers!AT689</f>
        <v>0</v>
      </c>
      <c r="AU329">
        <f>Drivers!AU689</f>
        <v>0</v>
      </c>
      <c r="AV329">
        <f>Drivers!AV689</f>
        <v>0</v>
      </c>
      <c r="AW329">
        <f>Drivers!AW689</f>
        <v>0</v>
      </c>
      <c r="AX329">
        <f>Drivers!AX689</f>
        <v>0</v>
      </c>
      <c r="AY329">
        <f>Drivers!AY689</f>
        <v>0</v>
      </c>
      <c r="AZ329">
        <f>Drivers!AZ689</f>
        <v>0</v>
      </c>
      <c r="BA329">
        <f>Drivers!BA689</f>
        <v>0</v>
      </c>
      <c r="BB329">
        <f>Drivers!BB689</f>
        <v>0</v>
      </c>
      <c r="BC329">
        <f>Drivers!BC689</f>
        <v>0</v>
      </c>
      <c r="BD329">
        <f>Drivers!BD689</f>
        <v>0</v>
      </c>
      <c r="BE329">
        <f>Drivers!BE689</f>
        <v>0</v>
      </c>
      <c r="BF329">
        <f>Drivers!BF689</f>
        <v>0</v>
      </c>
      <c r="BG329">
        <f>Drivers!BG689</f>
        <v>0</v>
      </c>
      <c r="BH329">
        <f>Drivers!BH689</f>
        <v>0</v>
      </c>
      <c r="BI329">
        <f>Drivers!BI689</f>
        <v>0</v>
      </c>
      <c r="BJ329">
        <f>Drivers!BJ689</f>
        <v>0</v>
      </c>
      <c r="BK329">
        <f>Drivers!BK689</f>
        <v>0</v>
      </c>
      <c r="BL329">
        <f>Drivers!BL689</f>
        <v>0</v>
      </c>
      <c r="BM329">
        <f>Drivers!BM689</f>
        <v>0</v>
      </c>
      <c r="BN329">
        <f>Drivers!BN689</f>
        <v>43.449978000000002</v>
      </c>
      <c r="BO329">
        <f>Drivers!BO689</f>
        <v>52.697279999999999</v>
      </c>
      <c r="BP329">
        <f>Drivers!BP689</f>
        <v>61.613332499999999</v>
      </c>
      <c r="BQ329">
        <f>Drivers!BQ689</f>
        <v>66.333506999999997</v>
      </c>
      <c r="BR329">
        <f>Drivers!BR689</f>
        <v>0</v>
      </c>
      <c r="BS329">
        <f>Drivers!BS689</f>
        <v>77.991974400000004</v>
      </c>
      <c r="BT329">
        <f>Drivers!BT689</f>
        <v>0</v>
      </c>
      <c r="BU329">
        <f>Drivers!BU689</f>
        <v>0</v>
      </c>
      <c r="BV329">
        <f>Drivers!BV689</f>
        <v>0</v>
      </c>
      <c r="BW329">
        <f>Drivers!BW689</f>
        <v>0</v>
      </c>
      <c r="BX329">
        <f>Drivers!BX689</f>
        <v>0</v>
      </c>
      <c r="BY329">
        <f>Drivers!BY689</f>
        <v>0</v>
      </c>
      <c r="BZ329">
        <f>Drivers!BZ689</f>
        <v>0</v>
      </c>
      <c r="CA329">
        <f>Drivers!CA689</f>
        <v>0</v>
      </c>
      <c r="CB329">
        <f>Drivers!CB689</f>
        <v>0</v>
      </c>
      <c r="CC329">
        <f>Drivers!CC689</f>
        <v>0</v>
      </c>
      <c r="CD329">
        <f>Drivers!CD689</f>
        <v>0</v>
      </c>
      <c r="CE329">
        <f>Drivers!CE689</f>
        <v>0</v>
      </c>
      <c r="CF329">
        <f>Drivers!CF689</f>
        <v>0</v>
      </c>
      <c r="CG329">
        <f>Drivers!CG689</f>
        <v>0</v>
      </c>
      <c r="CH329">
        <f>Drivers!CH689</f>
        <v>0</v>
      </c>
      <c r="CI329">
        <f>Drivers!CI689</f>
        <v>0</v>
      </c>
      <c r="CJ329">
        <f>Drivers!CJ689</f>
        <v>0</v>
      </c>
      <c r="CK329">
        <f>Drivers!CK689</f>
        <v>0</v>
      </c>
      <c r="CL329">
        <f>Drivers!CL689</f>
        <v>0</v>
      </c>
      <c r="CM329">
        <f>Drivers!CM689</f>
        <v>0</v>
      </c>
      <c r="CN329">
        <f>Drivers!CN689</f>
        <v>0</v>
      </c>
      <c r="CO329">
        <f>Drivers!CO689</f>
        <v>0</v>
      </c>
      <c r="CP329">
        <f>Drivers!CP689</f>
        <v>0</v>
      </c>
      <c r="CQ329">
        <f>Drivers!CQ689</f>
        <v>0</v>
      </c>
      <c r="CR329">
        <f>Drivers!CR689</f>
        <v>0</v>
      </c>
      <c r="CS329">
        <f>Drivers!CS689</f>
        <v>0</v>
      </c>
      <c r="CT329">
        <f>Drivers!CT689</f>
        <v>0</v>
      </c>
      <c r="CU329">
        <f>Drivers!CU689</f>
        <v>0</v>
      </c>
      <c r="CV329">
        <f>Drivers!CV689</f>
        <v>0</v>
      </c>
      <c r="CW329">
        <f>Drivers!CW689</f>
        <v>0</v>
      </c>
      <c r="CX329">
        <f>Drivers!CX689</f>
        <v>0</v>
      </c>
      <c r="CY329">
        <f>Drivers!CY689</f>
        <v>0</v>
      </c>
      <c r="CZ329">
        <f>Drivers!CZ689</f>
        <v>0</v>
      </c>
      <c r="DA329">
        <f>Drivers!DA689</f>
        <v>0</v>
      </c>
      <c r="DB329">
        <f>Drivers!DB689</f>
        <v>0</v>
      </c>
      <c r="DC329">
        <f>Drivers!DC689</f>
        <v>0</v>
      </c>
      <c r="DD329">
        <f>Drivers!DD689</f>
        <v>0</v>
      </c>
      <c r="DE329">
        <f>Drivers!DE689</f>
        <v>0</v>
      </c>
      <c r="DF329">
        <f>Drivers!DF689</f>
        <v>0</v>
      </c>
      <c r="DG329">
        <f>Drivers!DG689</f>
        <v>0</v>
      </c>
      <c r="DH329">
        <f>Drivers!DH689</f>
        <v>0</v>
      </c>
      <c r="DI329">
        <f>Drivers!DI689</f>
        <v>0</v>
      </c>
      <c r="DJ329">
        <f>Drivers!DJ689</f>
        <v>0</v>
      </c>
      <c r="DK329">
        <f>Drivers!DK689</f>
        <v>0</v>
      </c>
      <c r="DL329">
        <f>Drivers!DL689</f>
        <v>0</v>
      </c>
      <c r="DM329">
        <f>Drivers!DM689</f>
        <v>0</v>
      </c>
      <c r="DN329">
        <f>Drivers!DN689</f>
        <v>0</v>
      </c>
      <c r="DO329">
        <f>Drivers!DO689</f>
        <v>0</v>
      </c>
      <c r="DP329">
        <f>Drivers!DP689</f>
        <v>0</v>
      </c>
      <c r="DQ329">
        <f>Drivers!DQ689</f>
        <v>0</v>
      </c>
      <c r="DR329">
        <f>Drivers!DR689</f>
        <v>0</v>
      </c>
      <c r="DS329">
        <f>Drivers!DS689</f>
        <v>0</v>
      </c>
      <c r="DT329">
        <f>Drivers!DT689</f>
        <v>0</v>
      </c>
      <c r="DU329">
        <f>Drivers!DU689</f>
        <v>0</v>
      </c>
      <c r="DV329">
        <f>Drivers!DV689</f>
        <v>0</v>
      </c>
      <c r="DW329">
        <f>Drivers!DW689</f>
        <v>0</v>
      </c>
      <c r="DX329">
        <f>Drivers!DX689</f>
        <v>0</v>
      </c>
      <c r="DY329">
        <f>Drivers!DY689</f>
        <v>0</v>
      </c>
      <c r="DZ329">
        <f>Drivers!DZ689</f>
        <v>0</v>
      </c>
      <c r="EA329">
        <f>Drivers!EA689</f>
        <v>0</v>
      </c>
      <c r="EB329">
        <f>Drivers!EB689</f>
        <v>0</v>
      </c>
      <c r="EC329">
        <f>Drivers!EC689</f>
        <v>0</v>
      </c>
      <c r="ED329">
        <f>Drivers!ED689</f>
        <v>0</v>
      </c>
      <c r="EE329">
        <f>Drivers!EE689</f>
        <v>0</v>
      </c>
      <c r="EF329">
        <f>Drivers!EF689</f>
        <v>0</v>
      </c>
      <c r="EG329">
        <f>Drivers!EG689</f>
        <v>0</v>
      </c>
      <c r="EH329">
        <f>Drivers!EH689</f>
        <v>0</v>
      </c>
      <c r="EI329">
        <f>Drivers!EI689</f>
        <v>0</v>
      </c>
      <c r="EJ329">
        <f>Drivers!EJ689</f>
        <v>0</v>
      </c>
    </row>
    <row r="330" spans="1:140" hidden="1" outlineLevel="1">
      <c r="A330">
        <f>Drivers!A690</f>
        <v>0</v>
      </c>
      <c r="B330">
        <f>Drivers!B690</f>
        <v>0</v>
      </c>
      <c r="C330">
        <f>Drivers!C690</f>
        <v>0</v>
      </c>
      <c r="D330">
        <f>Drivers!D690</f>
        <v>0</v>
      </c>
      <c r="E330">
        <f>Drivers!E690</f>
        <v>0</v>
      </c>
      <c r="F330">
        <f>Drivers!F690</f>
        <v>0</v>
      </c>
      <c r="G330">
        <f>Drivers!G690</f>
        <v>0</v>
      </c>
      <c r="H330">
        <f>Drivers!H690</f>
        <v>0</v>
      </c>
      <c r="I330" t="str">
        <f>Drivers!I690</f>
        <v>+ Zillow Other Real Estate Revenue</v>
      </c>
      <c r="J330">
        <f>Drivers!J690</f>
        <v>0</v>
      </c>
      <c r="K330">
        <f>Drivers!K690</f>
        <v>0</v>
      </c>
      <c r="L330">
        <f>Drivers!L690</f>
        <v>0</v>
      </c>
      <c r="M330">
        <f>Drivers!M690</f>
        <v>0</v>
      </c>
      <c r="N330">
        <f>Drivers!N690</f>
        <v>0</v>
      </c>
      <c r="O330">
        <f>Drivers!O690</f>
        <v>0</v>
      </c>
      <c r="P330">
        <f>Drivers!P690</f>
        <v>0</v>
      </c>
      <c r="Q330">
        <f>Drivers!Q690</f>
        <v>0</v>
      </c>
      <c r="R330">
        <f>Drivers!R690</f>
        <v>0</v>
      </c>
      <c r="S330">
        <f>Drivers!S690</f>
        <v>0</v>
      </c>
      <c r="T330">
        <f>Drivers!T690</f>
        <v>0</v>
      </c>
      <c r="U330">
        <f>Drivers!U690</f>
        <v>0</v>
      </c>
      <c r="V330">
        <f>Drivers!V690</f>
        <v>0</v>
      </c>
      <c r="W330">
        <f>Drivers!W690</f>
        <v>0</v>
      </c>
      <c r="X330">
        <f>Drivers!X690</f>
        <v>0</v>
      </c>
      <c r="Y330">
        <f>Drivers!Y690</f>
        <v>0</v>
      </c>
      <c r="Z330">
        <f>Drivers!Z690</f>
        <v>0</v>
      </c>
      <c r="AA330">
        <f>Drivers!AA690</f>
        <v>0</v>
      </c>
      <c r="AB330">
        <f>Drivers!AB690</f>
        <v>0</v>
      </c>
      <c r="AC330">
        <f>Drivers!AC690</f>
        <v>0</v>
      </c>
      <c r="AD330">
        <f>Drivers!AD690</f>
        <v>0</v>
      </c>
      <c r="AE330">
        <f>Drivers!AE690</f>
        <v>0</v>
      </c>
      <c r="AF330">
        <f>Drivers!AF690</f>
        <v>0</v>
      </c>
      <c r="AG330">
        <f>Drivers!AG690</f>
        <v>0</v>
      </c>
      <c r="AH330">
        <f>Drivers!AH690</f>
        <v>0</v>
      </c>
      <c r="AI330">
        <f>Drivers!AI690</f>
        <v>0</v>
      </c>
      <c r="AJ330">
        <f>Drivers!AJ690</f>
        <v>0</v>
      </c>
      <c r="AK330">
        <f>Drivers!AK690</f>
        <v>0</v>
      </c>
      <c r="AL330">
        <f>Drivers!AL690</f>
        <v>0</v>
      </c>
      <c r="AM330">
        <f>Drivers!AM690</f>
        <v>0</v>
      </c>
      <c r="AN330">
        <f>Drivers!AN690</f>
        <v>0</v>
      </c>
      <c r="AO330">
        <f>Drivers!AO690</f>
        <v>0</v>
      </c>
      <c r="AP330">
        <f>Drivers!AP690</f>
        <v>0</v>
      </c>
      <c r="AQ330">
        <f>Drivers!AQ690</f>
        <v>0</v>
      </c>
      <c r="AR330">
        <f>Drivers!AR690</f>
        <v>0</v>
      </c>
      <c r="AS330">
        <f>Drivers!AS690</f>
        <v>0</v>
      </c>
      <c r="AT330">
        <f>Drivers!AT690</f>
        <v>0</v>
      </c>
      <c r="AU330">
        <f>Drivers!AU690</f>
        <v>0</v>
      </c>
      <c r="AV330">
        <f>Drivers!AV690</f>
        <v>0</v>
      </c>
      <c r="AW330">
        <f>Drivers!AW690</f>
        <v>0</v>
      </c>
      <c r="AX330">
        <f>Drivers!AX690</f>
        <v>0</v>
      </c>
      <c r="AY330">
        <f>Drivers!AY690</f>
        <v>0</v>
      </c>
      <c r="AZ330">
        <f>Drivers!AZ690</f>
        <v>0</v>
      </c>
      <c r="BA330">
        <f>Drivers!BA690</f>
        <v>0</v>
      </c>
      <c r="BB330">
        <f>Drivers!BB690</f>
        <v>0</v>
      </c>
      <c r="BC330">
        <f>Drivers!BC690</f>
        <v>0</v>
      </c>
      <c r="BD330">
        <f>Drivers!BD690</f>
        <v>0</v>
      </c>
      <c r="BE330">
        <f>Drivers!BE690</f>
        <v>0</v>
      </c>
      <c r="BF330">
        <f>Drivers!BF690</f>
        <v>0</v>
      </c>
      <c r="BG330">
        <f>Drivers!BG690</f>
        <v>0</v>
      </c>
      <c r="BH330">
        <f>Drivers!BH690</f>
        <v>0</v>
      </c>
      <c r="BI330">
        <f>Drivers!BI690</f>
        <v>0</v>
      </c>
      <c r="BJ330">
        <f>Drivers!BJ690</f>
        <v>0</v>
      </c>
      <c r="BK330">
        <f>Drivers!BK690</f>
        <v>0</v>
      </c>
      <c r="BL330">
        <f>Drivers!BL690</f>
        <v>0</v>
      </c>
      <c r="BM330">
        <f>Drivers!BM690</f>
        <v>0</v>
      </c>
      <c r="BN330">
        <f>Drivers!BN690</f>
        <v>12.879999999999995</v>
      </c>
      <c r="BO330">
        <f>Drivers!BO690</f>
        <v>16.058999999999997</v>
      </c>
      <c r="BP330">
        <f>Drivers!BP690</f>
        <v>15.953999999999994</v>
      </c>
      <c r="BQ330">
        <f>Drivers!BQ690</f>
        <v>14.119</v>
      </c>
      <c r="BR330">
        <f>Drivers!BR690</f>
        <v>0</v>
      </c>
      <c r="BS330">
        <f>Drivers!BS690</f>
        <v>0</v>
      </c>
      <c r="BT330">
        <f>Drivers!BT690</f>
        <v>0</v>
      </c>
      <c r="BU330">
        <f>Drivers!BU690</f>
        <v>0</v>
      </c>
      <c r="BV330">
        <f>Drivers!BV690</f>
        <v>0</v>
      </c>
      <c r="BW330">
        <f>Drivers!BW690</f>
        <v>0</v>
      </c>
      <c r="BX330">
        <f>Drivers!BX690</f>
        <v>0</v>
      </c>
      <c r="BY330">
        <f>Drivers!BY690</f>
        <v>0</v>
      </c>
      <c r="BZ330">
        <f>Drivers!BZ690</f>
        <v>0</v>
      </c>
      <c r="CA330">
        <f>Drivers!CA690</f>
        <v>0</v>
      </c>
      <c r="CB330">
        <f>Drivers!CB690</f>
        <v>0</v>
      </c>
      <c r="CC330">
        <f>Drivers!CC690</f>
        <v>0</v>
      </c>
      <c r="CD330">
        <f>Drivers!CD690</f>
        <v>0</v>
      </c>
      <c r="CE330">
        <f>Drivers!CE690</f>
        <v>0</v>
      </c>
      <c r="CF330">
        <f>Drivers!CF690</f>
        <v>0</v>
      </c>
      <c r="CG330">
        <f>Drivers!CG690</f>
        <v>0</v>
      </c>
      <c r="CH330">
        <f>Drivers!CH690</f>
        <v>0</v>
      </c>
      <c r="CI330">
        <f>Drivers!CI690</f>
        <v>0</v>
      </c>
      <c r="CJ330">
        <f>Drivers!CJ690</f>
        <v>0</v>
      </c>
      <c r="CK330">
        <f>Drivers!CK690</f>
        <v>0</v>
      </c>
      <c r="CL330">
        <f>Drivers!CL690</f>
        <v>0</v>
      </c>
      <c r="CM330">
        <f>Drivers!CM690</f>
        <v>0</v>
      </c>
      <c r="CN330">
        <f>Drivers!CN690</f>
        <v>0</v>
      </c>
      <c r="CO330">
        <f>Drivers!CO690</f>
        <v>0</v>
      </c>
      <c r="CP330">
        <f>Drivers!CP690</f>
        <v>0</v>
      </c>
      <c r="CQ330">
        <f>Drivers!CQ690</f>
        <v>0</v>
      </c>
      <c r="CR330">
        <f>Drivers!CR690</f>
        <v>0</v>
      </c>
      <c r="CS330">
        <f>Drivers!CS690</f>
        <v>0</v>
      </c>
      <c r="CT330">
        <f>Drivers!CT690</f>
        <v>0</v>
      </c>
      <c r="CU330">
        <f>Drivers!CU690</f>
        <v>0</v>
      </c>
      <c r="CV330">
        <f>Drivers!CV690</f>
        <v>0</v>
      </c>
      <c r="CW330">
        <f>Drivers!CW690</f>
        <v>0</v>
      </c>
      <c r="CX330">
        <f>Drivers!CX690</f>
        <v>0</v>
      </c>
      <c r="CY330">
        <f>Drivers!CY690</f>
        <v>0</v>
      </c>
      <c r="CZ330">
        <f>Drivers!CZ690</f>
        <v>0</v>
      </c>
      <c r="DA330">
        <f>Drivers!DA690</f>
        <v>0</v>
      </c>
      <c r="DB330">
        <f>Drivers!DB690</f>
        <v>0</v>
      </c>
      <c r="DC330">
        <f>Drivers!DC690</f>
        <v>0</v>
      </c>
      <c r="DD330">
        <f>Drivers!DD690</f>
        <v>0</v>
      </c>
      <c r="DE330">
        <f>Drivers!DE690</f>
        <v>0</v>
      </c>
      <c r="DF330">
        <f>Drivers!DF690</f>
        <v>0</v>
      </c>
      <c r="DG330">
        <f>Drivers!DG690</f>
        <v>0</v>
      </c>
      <c r="DH330">
        <f>Drivers!DH690</f>
        <v>0</v>
      </c>
      <c r="DI330">
        <f>Drivers!DI690</f>
        <v>0</v>
      </c>
      <c r="DJ330">
        <f>Drivers!DJ690</f>
        <v>0</v>
      </c>
      <c r="DK330">
        <f>Drivers!DK690</f>
        <v>0</v>
      </c>
      <c r="DL330">
        <f>Drivers!DL690</f>
        <v>0</v>
      </c>
      <c r="DM330">
        <f>Drivers!DM690</f>
        <v>0</v>
      </c>
      <c r="DN330">
        <f>Drivers!DN690</f>
        <v>0</v>
      </c>
      <c r="DO330">
        <f>Drivers!DO690</f>
        <v>0</v>
      </c>
      <c r="DP330">
        <f>Drivers!DP690</f>
        <v>0</v>
      </c>
      <c r="DQ330">
        <f>Drivers!DQ690</f>
        <v>0</v>
      </c>
      <c r="DR330">
        <f>Drivers!DR690</f>
        <v>0</v>
      </c>
      <c r="DS330">
        <f>Drivers!DS690</f>
        <v>0</v>
      </c>
      <c r="DT330">
        <f>Drivers!DT690</f>
        <v>0</v>
      </c>
      <c r="DU330">
        <f>Drivers!DU690</f>
        <v>0</v>
      </c>
      <c r="DV330">
        <f>Drivers!DV690</f>
        <v>0</v>
      </c>
      <c r="DW330">
        <f>Drivers!DW690</f>
        <v>0</v>
      </c>
      <c r="DX330">
        <f>Drivers!DX690</f>
        <v>0</v>
      </c>
      <c r="DY330">
        <f>Drivers!DY690</f>
        <v>0</v>
      </c>
      <c r="DZ330">
        <f>Drivers!DZ690</f>
        <v>0</v>
      </c>
      <c r="EA330">
        <f>Drivers!EA690</f>
        <v>0</v>
      </c>
      <c r="EB330">
        <f>Drivers!EB690</f>
        <v>0</v>
      </c>
      <c r="EC330">
        <f>Drivers!EC690</f>
        <v>0</v>
      </c>
      <c r="ED330">
        <f>Drivers!ED690</f>
        <v>0</v>
      </c>
      <c r="EE330">
        <f>Drivers!EE690</f>
        <v>0</v>
      </c>
      <c r="EF330">
        <f>Drivers!EF690</f>
        <v>0</v>
      </c>
      <c r="EG330">
        <f>Drivers!EG690</f>
        <v>0</v>
      </c>
      <c r="EH330">
        <f>Drivers!EH690</f>
        <v>0</v>
      </c>
      <c r="EI330">
        <f>Drivers!EI690</f>
        <v>0</v>
      </c>
      <c r="EJ330">
        <f>Drivers!EJ690</f>
        <v>0</v>
      </c>
    </row>
    <row r="331" spans="1:140" hidden="1" outlineLevel="1">
      <c r="A331">
        <f>Drivers!A691</f>
        <v>0</v>
      </c>
      <c r="B331">
        <f>Drivers!B691</f>
        <v>0</v>
      </c>
      <c r="C331">
        <f>Drivers!C691</f>
        <v>0</v>
      </c>
      <c r="D331">
        <f>Drivers!D691</f>
        <v>0</v>
      </c>
      <c r="E331">
        <f>Drivers!E691</f>
        <v>0</v>
      </c>
      <c r="F331">
        <f>Drivers!F691</f>
        <v>0</v>
      </c>
      <c r="G331">
        <f>Drivers!G691</f>
        <v>0</v>
      </c>
      <c r="H331">
        <f>Drivers!H691</f>
        <v>0</v>
      </c>
      <c r="I331" t="str">
        <f>Drivers!I691</f>
        <v>=  Zillow Real Estate Revenue</v>
      </c>
      <c r="J331">
        <f>Drivers!J691</f>
        <v>0</v>
      </c>
      <c r="K331">
        <f>Drivers!K691</f>
        <v>0</v>
      </c>
      <c r="L331">
        <f>Drivers!L691</f>
        <v>0</v>
      </c>
      <c r="M331">
        <f>Drivers!M691</f>
        <v>0</v>
      </c>
      <c r="N331">
        <f>Drivers!N691</f>
        <v>0</v>
      </c>
      <c r="O331">
        <f>Drivers!O691</f>
        <v>0</v>
      </c>
      <c r="P331">
        <f>Drivers!P691</f>
        <v>0</v>
      </c>
      <c r="Q331">
        <f>Drivers!Q691</f>
        <v>0</v>
      </c>
      <c r="R331">
        <f>Drivers!R691</f>
        <v>0</v>
      </c>
      <c r="S331">
        <f>Drivers!S691</f>
        <v>0</v>
      </c>
      <c r="T331">
        <f>Drivers!T691</f>
        <v>0</v>
      </c>
      <c r="U331">
        <f>Drivers!U691</f>
        <v>0</v>
      </c>
      <c r="V331">
        <f>Drivers!V691</f>
        <v>0</v>
      </c>
      <c r="W331">
        <f>Drivers!W691</f>
        <v>0</v>
      </c>
      <c r="X331">
        <f>Drivers!X691</f>
        <v>0</v>
      </c>
      <c r="Y331">
        <f>Drivers!Y691</f>
        <v>0</v>
      </c>
      <c r="Z331">
        <f>Drivers!Z691</f>
        <v>0</v>
      </c>
      <c r="AA331">
        <f>Drivers!AA691</f>
        <v>0</v>
      </c>
      <c r="AB331">
        <f>Drivers!AB691</f>
        <v>0</v>
      </c>
      <c r="AC331">
        <f>Drivers!AC691</f>
        <v>0</v>
      </c>
      <c r="AD331">
        <f>Drivers!AD691</f>
        <v>0</v>
      </c>
      <c r="AE331">
        <f>Drivers!AE691</f>
        <v>0</v>
      </c>
      <c r="AF331">
        <f>Drivers!AF691</f>
        <v>0</v>
      </c>
      <c r="AG331">
        <f>Drivers!AG691</f>
        <v>0</v>
      </c>
      <c r="AH331">
        <f>Drivers!AH691</f>
        <v>0</v>
      </c>
      <c r="AI331">
        <f>Drivers!AI691</f>
        <v>0</v>
      </c>
      <c r="AJ331">
        <f>Drivers!AJ691</f>
        <v>0</v>
      </c>
      <c r="AK331">
        <f>Drivers!AK691</f>
        <v>0</v>
      </c>
      <c r="AL331">
        <f>Drivers!AL691</f>
        <v>0</v>
      </c>
      <c r="AM331">
        <f>Drivers!AM691</f>
        <v>0</v>
      </c>
      <c r="AN331">
        <f>Drivers!AN691</f>
        <v>0</v>
      </c>
      <c r="AO331">
        <f>Drivers!AO691</f>
        <v>0</v>
      </c>
      <c r="AP331">
        <f>Drivers!AP691</f>
        <v>0</v>
      </c>
      <c r="AQ331">
        <f>Drivers!AQ691</f>
        <v>0</v>
      </c>
      <c r="AR331">
        <f>Drivers!AR691</f>
        <v>0</v>
      </c>
      <c r="AS331">
        <f>Drivers!AS691</f>
        <v>0</v>
      </c>
      <c r="AT331">
        <f>Drivers!AT691</f>
        <v>0</v>
      </c>
      <c r="AU331">
        <f>Drivers!AU691</f>
        <v>0</v>
      </c>
      <c r="AV331">
        <f>Drivers!AV691</f>
        <v>0</v>
      </c>
      <c r="AW331">
        <f>Drivers!AW691</f>
        <v>0</v>
      </c>
      <c r="AX331">
        <f>Drivers!AX691</f>
        <v>0</v>
      </c>
      <c r="AY331">
        <f>Drivers!AY691</f>
        <v>0</v>
      </c>
      <c r="AZ331">
        <f>Drivers!AZ691</f>
        <v>0</v>
      </c>
      <c r="BA331">
        <f>Drivers!BA691</f>
        <v>0</v>
      </c>
      <c r="BB331">
        <f>Drivers!BB691</f>
        <v>0</v>
      </c>
      <c r="BC331">
        <f>Drivers!BC691</f>
        <v>0</v>
      </c>
      <c r="BD331">
        <f>Drivers!BD691</f>
        <v>0</v>
      </c>
      <c r="BE331">
        <f>Drivers!BE691</f>
        <v>0</v>
      </c>
      <c r="BF331">
        <f>Drivers!BF691</f>
        <v>0</v>
      </c>
      <c r="BG331">
        <f>Drivers!BG691</f>
        <v>0</v>
      </c>
      <c r="BH331">
        <f>Drivers!BH691</f>
        <v>0</v>
      </c>
      <c r="BI331">
        <f>Drivers!BI691</f>
        <v>0</v>
      </c>
      <c r="BJ331">
        <f>Drivers!BJ691</f>
        <v>0</v>
      </c>
      <c r="BK331">
        <f>Drivers!BK691</f>
        <v>0</v>
      </c>
      <c r="BL331">
        <f>Drivers!BL691</f>
        <v>0</v>
      </c>
      <c r="BM331">
        <f>Drivers!BM691</f>
        <v>0</v>
      </c>
      <c r="BN331">
        <f>Drivers!BN691</f>
        <v>56.329977999999997</v>
      </c>
      <c r="BO331">
        <f>Drivers!BO691</f>
        <v>68.756280000000004</v>
      </c>
      <c r="BP331">
        <f>Drivers!BP691</f>
        <v>77.567332499999992</v>
      </c>
      <c r="BQ331">
        <f>Drivers!BQ691</f>
        <v>80.452506999999997</v>
      </c>
      <c r="BR331">
        <f>Drivers!BR691</f>
        <v>0</v>
      </c>
      <c r="BS331">
        <f>Drivers!BS691</f>
        <v>0</v>
      </c>
      <c r="BT331">
        <f>Drivers!BT691</f>
        <v>0</v>
      </c>
      <c r="BU331">
        <f>Drivers!BU691</f>
        <v>0</v>
      </c>
      <c r="BV331">
        <f>Drivers!BV691</f>
        <v>0</v>
      </c>
      <c r="BW331">
        <f>Drivers!BW691</f>
        <v>0</v>
      </c>
      <c r="BX331">
        <f>Drivers!BX691</f>
        <v>0</v>
      </c>
      <c r="BY331">
        <f>Drivers!BY691</f>
        <v>0</v>
      </c>
      <c r="BZ331">
        <f>Drivers!BZ691</f>
        <v>0</v>
      </c>
      <c r="CA331">
        <f>Drivers!CA691</f>
        <v>0</v>
      </c>
      <c r="CB331">
        <f>Drivers!CB691</f>
        <v>0</v>
      </c>
      <c r="CC331">
        <f>Drivers!CC691</f>
        <v>0</v>
      </c>
      <c r="CD331">
        <f>Drivers!CD691</f>
        <v>0</v>
      </c>
      <c r="CE331">
        <f>Drivers!CE691</f>
        <v>0</v>
      </c>
      <c r="CF331">
        <f>Drivers!CF691</f>
        <v>0</v>
      </c>
      <c r="CG331">
        <f>Drivers!CG691</f>
        <v>0</v>
      </c>
      <c r="CH331">
        <f>Drivers!CH691</f>
        <v>0</v>
      </c>
      <c r="CI331">
        <f>Drivers!CI691</f>
        <v>0</v>
      </c>
      <c r="CJ331">
        <f>Drivers!CJ691</f>
        <v>0</v>
      </c>
      <c r="CK331">
        <f>Drivers!CK691</f>
        <v>0</v>
      </c>
      <c r="CL331">
        <f>Drivers!CL691</f>
        <v>0</v>
      </c>
      <c r="CM331">
        <f>Drivers!CM691</f>
        <v>0</v>
      </c>
      <c r="CN331">
        <f>Drivers!CN691</f>
        <v>0</v>
      </c>
      <c r="CO331">
        <f>Drivers!CO691</f>
        <v>0</v>
      </c>
      <c r="CP331">
        <f>Drivers!CP691</f>
        <v>0</v>
      </c>
      <c r="CQ331">
        <f>Drivers!CQ691</f>
        <v>0</v>
      </c>
      <c r="CR331">
        <f>Drivers!CR691</f>
        <v>0</v>
      </c>
      <c r="CS331">
        <f>Drivers!CS691</f>
        <v>0</v>
      </c>
      <c r="CT331">
        <f>Drivers!CT691</f>
        <v>0</v>
      </c>
      <c r="CU331">
        <f>Drivers!CU691</f>
        <v>0</v>
      </c>
      <c r="CV331">
        <f>Drivers!CV691</f>
        <v>0</v>
      </c>
      <c r="CW331">
        <f>Drivers!CW691</f>
        <v>0</v>
      </c>
      <c r="CX331">
        <f>Drivers!CX691</f>
        <v>0</v>
      </c>
      <c r="CY331">
        <f>Drivers!CY691</f>
        <v>0</v>
      </c>
      <c r="CZ331">
        <f>Drivers!CZ691</f>
        <v>0</v>
      </c>
      <c r="DA331">
        <f>Drivers!DA691</f>
        <v>0</v>
      </c>
      <c r="DB331">
        <f>Drivers!DB691</f>
        <v>0</v>
      </c>
      <c r="DC331">
        <f>Drivers!DC691</f>
        <v>0</v>
      </c>
      <c r="DD331">
        <f>Drivers!DD691</f>
        <v>0</v>
      </c>
      <c r="DE331">
        <f>Drivers!DE691</f>
        <v>0</v>
      </c>
      <c r="DF331">
        <f>Drivers!DF691</f>
        <v>0</v>
      </c>
      <c r="DG331">
        <f>Drivers!DG691</f>
        <v>0</v>
      </c>
      <c r="DH331">
        <f>Drivers!DH691</f>
        <v>0</v>
      </c>
      <c r="DI331">
        <f>Drivers!DI691</f>
        <v>0</v>
      </c>
      <c r="DJ331">
        <f>Drivers!DJ691</f>
        <v>0</v>
      </c>
      <c r="DK331">
        <f>Drivers!DK691</f>
        <v>0</v>
      </c>
      <c r="DL331">
        <f>Drivers!DL691</f>
        <v>0</v>
      </c>
      <c r="DM331">
        <f>Drivers!DM691</f>
        <v>0</v>
      </c>
      <c r="DN331">
        <f>Drivers!DN691</f>
        <v>0</v>
      </c>
      <c r="DO331">
        <f>Drivers!DO691</f>
        <v>0</v>
      </c>
      <c r="DP331">
        <f>Drivers!DP691</f>
        <v>0</v>
      </c>
      <c r="DQ331">
        <f>Drivers!DQ691</f>
        <v>0</v>
      </c>
      <c r="DR331">
        <f>Drivers!DR691</f>
        <v>0</v>
      </c>
      <c r="DS331">
        <f>Drivers!DS691</f>
        <v>0</v>
      </c>
      <c r="DT331">
        <f>Drivers!DT691</f>
        <v>0</v>
      </c>
      <c r="DU331">
        <f>Drivers!DU691</f>
        <v>0</v>
      </c>
      <c r="DV331">
        <f>Drivers!DV691</f>
        <v>0</v>
      </c>
      <c r="DW331">
        <f>Drivers!DW691</f>
        <v>0</v>
      </c>
      <c r="DX331">
        <f>Drivers!DX691</f>
        <v>0</v>
      </c>
      <c r="DY331">
        <f>Drivers!DY691</f>
        <v>0</v>
      </c>
      <c r="DZ331">
        <f>Drivers!DZ691</f>
        <v>0</v>
      </c>
      <c r="EA331">
        <f>Drivers!EA691</f>
        <v>0</v>
      </c>
      <c r="EB331">
        <f>Drivers!EB691</f>
        <v>0</v>
      </c>
      <c r="EC331">
        <f>Drivers!EC691</f>
        <v>0</v>
      </c>
      <c r="ED331">
        <f>Drivers!ED691</f>
        <v>0</v>
      </c>
      <c r="EE331">
        <f>Drivers!EE691</f>
        <v>0</v>
      </c>
      <c r="EF331">
        <f>Drivers!EF691</f>
        <v>0</v>
      </c>
      <c r="EG331">
        <f>Drivers!EG691</f>
        <v>0</v>
      </c>
      <c r="EH331">
        <f>Drivers!EH691</f>
        <v>0</v>
      </c>
      <c r="EI331">
        <f>Drivers!EI691</f>
        <v>0</v>
      </c>
      <c r="EJ331">
        <f>Drivers!EJ691</f>
        <v>0</v>
      </c>
    </row>
    <row r="332" spans="1:140" hidden="1" outlineLevel="1">
      <c r="A332">
        <f>Drivers!A692</f>
        <v>0</v>
      </c>
      <c r="B332">
        <f>Drivers!B692</f>
        <v>0</v>
      </c>
      <c r="C332">
        <f>Drivers!C692</f>
        <v>0</v>
      </c>
      <c r="D332">
        <f>Drivers!D692</f>
        <v>0</v>
      </c>
      <c r="E332">
        <f>Drivers!E692</f>
        <v>0</v>
      </c>
      <c r="F332">
        <f>Drivers!F692</f>
        <v>0</v>
      </c>
      <c r="G332">
        <f>Drivers!G692</f>
        <v>0</v>
      </c>
      <c r="H332">
        <f>Drivers!H692</f>
        <v>0</v>
      </c>
      <c r="I332" t="str">
        <f>Drivers!I692</f>
        <v>+ Trulia Agent Subscription Revenue x-Market Leader</v>
      </c>
      <c r="J332">
        <f>Drivers!J692</f>
        <v>0</v>
      </c>
      <c r="K332">
        <f>Drivers!K692</f>
        <v>0</v>
      </c>
      <c r="L332">
        <f>Drivers!L692</f>
        <v>0</v>
      </c>
      <c r="M332">
        <f>Drivers!M692</f>
        <v>0</v>
      </c>
      <c r="N332">
        <f>Drivers!N692</f>
        <v>0</v>
      </c>
      <c r="O332">
        <f>Drivers!O692</f>
        <v>0</v>
      </c>
      <c r="P332">
        <f>Drivers!P692</f>
        <v>0</v>
      </c>
      <c r="Q332">
        <f>Drivers!Q692</f>
        <v>0</v>
      </c>
      <c r="R332">
        <f>Drivers!R692</f>
        <v>0</v>
      </c>
      <c r="S332">
        <f>Drivers!S692</f>
        <v>0</v>
      </c>
      <c r="T332">
        <f>Drivers!T692</f>
        <v>0</v>
      </c>
      <c r="U332">
        <f>Drivers!U692</f>
        <v>0</v>
      </c>
      <c r="V332">
        <f>Drivers!V692</f>
        <v>0</v>
      </c>
      <c r="W332">
        <f>Drivers!W692</f>
        <v>0</v>
      </c>
      <c r="X332">
        <f>Drivers!X692</f>
        <v>0</v>
      </c>
      <c r="Y332">
        <f>Drivers!Y692</f>
        <v>0</v>
      </c>
      <c r="Z332">
        <f>Drivers!Z692</f>
        <v>0</v>
      </c>
      <c r="AA332">
        <f>Drivers!AA692</f>
        <v>0</v>
      </c>
      <c r="AB332">
        <f>Drivers!AB692</f>
        <v>0</v>
      </c>
      <c r="AC332">
        <f>Drivers!AC692</f>
        <v>0</v>
      </c>
      <c r="AD332">
        <f>Drivers!AD692</f>
        <v>0</v>
      </c>
      <c r="AE332">
        <f>Drivers!AE692</f>
        <v>0</v>
      </c>
      <c r="AF332">
        <f>Drivers!AF692</f>
        <v>0</v>
      </c>
      <c r="AG332">
        <f>Drivers!AG692</f>
        <v>0</v>
      </c>
      <c r="AH332">
        <f>Drivers!AH692</f>
        <v>0</v>
      </c>
      <c r="AI332">
        <f>Drivers!AI692</f>
        <v>0</v>
      </c>
      <c r="AJ332">
        <f>Drivers!AJ692</f>
        <v>0</v>
      </c>
      <c r="AK332">
        <f>Drivers!AK692</f>
        <v>0</v>
      </c>
      <c r="AL332">
        <f>Drivers!AL692</f>
        <v>0</v>
      </c>
      <c r="AM332">
        <f>Drivers!AM692</f>
        <v>0</v>
      </c>
      <c r="AN332">
        <f>Drivers!AN692</f>
        <v>0</v>
      </c>
      <c r="AO332">
        <f>Drivers!AO692</f>
        <v>0</v>
      </c>
      <c r="AP332">
        <f>Drivers!AP692</f>
        <v>0</v>
      </c>
      <c r="AQ332">
        <f>Drivers!AQ692</f>
        <v>0</v>
      </c>
      <c r="AR332">
        <f>Drivers!AR692</f>
        <v>0</v>
      </c>
      <c r="AS332">
        <f>Drivers!AS692</f>
        <v>0</v>
      </c>
      <c r="AT332">
        <f>Drivers!AT692</f>
        <v>0</v>
      </c>
      <c r="AU332">
        <f>Drivers!AU692</f>
        <v>0</v>
      </c>
      <c r="AV332">
        <f>Drivers!AV692</f>
        <v>0</v>
      </c>
      <c r="AW332">
        <f>Drivers!AW692</f>
        <v>0</v>
      </c>
      <c r="AX332">
        <f>Drivers!AX692</f>
        <v>0</v>
      </c>
      <c r="AY332">
        <f>Drivers!AY692</f>
        <v>0</v>
      </c>
      <c r="AZ332">
        <f>Drivers!AZ692</f>
        <v>0</v>
      </c>
      <c r="BA332">
        <f>Drivers!BA692</f>
        <v>0</v>
      </c>
      <c r="BB332">
        <f>Drivers!BB692</f>
        <v>0</v>
      </c>
      <c r="BC332">
        <f>Drivers!BC692</f>
        <v>0</v>
      </c>
      <c r="BD332">
        <f>Drivers!BD692</f>
        <v>0</v>
      </c>
      <c r="BE332">
        <f>Drivers!BE692</f>
        <v>0</v>
      </c>
      <c r="BF332">
        <f>Drivers!BF692</f>
        <v>0</v>
      </c>
      <c r="BG332">
        <f>Drivers!BG692</f>
        <v>0</v>
      </c>
      <c r="BH332">
        <f>Drivers!BH692</f>
        <v>0</v>
      </c>
      <c r="BI332">
        <f>Drivers!BI692</f>
        <v>0</v>
      </c>
      <c r="BJ332">
        <f>Drivers!BJ692</f>
        <v>0</v>
      </c>
      <c r="BK332">
        <f>Drivers!BK692</f>
        <v>0</v>
      </c>
      <c r="BL332">
        <f>Drivers!BL692</f>
        <v>0</v>
      </c>
      <c r="BM332">
        <f>Drivers!BM692</f>
        <v>0</v>
      </c>
      <c r="BN332">
        <f>Drivers!BN692</f>
        <v>0</v>
      </c>
      <c r="BO332">
        <f>Drivers!BO692</f>
        <v>7.3589999999999982</v>
      </c>
      <c r="BP332">
        <f>Drivers!BP692</f>
        <v>10.038</v>
      </c>
      <c r="BQ332">
        <f>Drivers!BQ692</f>
        <v>9.6759999999999984</v>
      </c>
      <c r="BR332">
        <f>Drivers!BR692</f>
        <v>0</v>
      </c>
      <c r="BS332">
        <f>Drivers!BS692</f>
        <v>-77.991974400000004</v>
      </c>
      <c r="BT332">
        <f>Drivers!BT692</f>
        <v>0</v>
      </c>
      <c r="BU332">
        <f>Drivers!BU692</f>
        <v>0</v>
      </c>
      <c r="BV332">
        <f>Drivers!BV692</f>
        <v>0</v>
      </c>
      <c r="BW332">
        <f>Drivers!BW692</f>
        <v>0</v>
      </c>
      <c r="BX332">
        <f>Drivers!BX692</f>
        <v>0</v>
      </c>
      <c r="BY332">
        <f>Drivers!BY692</f>
        <v>0</v>
      </c>
      <c r="BZ332">
        <f>Drivers!BZ692</f>
        <v>0</v>
      </c>
      <c r="CA332">
        <f>Drivers!CA692</f>
        <v>0</v>
      </c>
      <c r="CB332">
        <f>Drivers!CB692</f>
        <v>0</v>
      </c>
      <c r="CC332">
        <f>Drivers!CC692</f>
        <v>0</v>
      </c>
      <c r="CD332">
        <f>Drivers!CD692</f>
        <v>0</v>
      </c>
      <c r="CE332">
        <f>Drivers!CE692</f>
        <v>0</v>
      </c>
      <c r="CF332">
        <f>Drivers!CF692</f>
        <v>0</v>
      </c>
      <c r="CG332">
        <f>Drivers!CG692</f>
        <v>0</v>
      </c>
      <c r="CH332">
        <f>Drivers!CH692</f>
        <v>0</v>
      </c>
      <c r="CI332">
        <f>Drivers!CI692</f>
        <v>0</v>
      </c>
      <c r="CJ332">
        <f>Drivers!CJ692</f>
        <v>0</v>
      </c>
      <c r="CK332">
        <f>Drivers!CK692</f>
        <v>0</v>
      </c>
      <c r="CL332">
        <f>Drivers!CL692</f>
        <v>0</v>
      </c>
      <c r="CM332">
        <f>Drivers!CM692</f>
        <v>0</v>
      </c>
      <c r="CN332">
        <f>Drivers!CN692</f>
        <v>0</v>
      </c>
      <c r="CO332">
        <f>Drivers!CO692</f>
        <v>0</v>
      </c>
      <c r="CP332">
        <f>Drivers!CP692</f>
        <v>0</v>
      </c>
      <c r="CQ332">
        <f>Drivers!CQ692</f>
        <v>0</v>
      </c>
      <c r="CR332">
        <f>Drivers!CR692</f>
        <v>0</v>
      </c>
      <c r="CS332">
        <f>Drivers!CS692</f>
        <v>0</v>
      </c>
      <c r="CT332">
        <f>Drivers!CT692</f>
        <v>0</v>
      </c>
      <c r="CU332">
        <f>Drivers!CU692</f>
        <v>0</v>
      </c>
      <c r="CV332">
        <f>Drivers!CV692</f>
        <v>0</v>
      </c>
      <c r="CW332">
        <f>Drivers!CW692</f>
        <v>0</v>
      </c>
      <c r="CX332">
        <f>Drivers!CX692</f>
        <v>0</v>
      </c>
      <c r="CY332">
        <f>Drivers!CY692</f>
        <v>0</v>
      </c>
      <c r="CZ332">
        <f>Drivers!CZ692</f>
        <v>0</v>
      </c>
      <c r="DA332">
        <f>Drivers!DA692</f>
        <v>0</v>
      </c>
      <c r="DB332">
        <f>Drivers!DB692</f>
        <v>0</v>
      </c>
      <c r="DC332">
        <f>Drivers!DC692</f>
        <v>0</v>
      </c>
      <c r="DD332">
        <f>Drivers!DD692</f>
        <v>0</v>
      </c>
      <c r="DE332">
        <f>Drivers!DE692</f>
        <v>0</v>
      </c>
      <c r="DF332">
        <f>Drivers!DF692</f>
        <v>0</v>
      </c>
      <c r="DG332">
        <f>Drivers!DG692</f>
        <v>0</v>
      </c>
      <c r="DH332">
        <f>Drivers!DH692</f>
        <v>0</v>
      </c>
      <c r="DI332">
        <f>Drivers!DI692</f>
        <v>0</v>
      </c>
      <c r="DJ332">
        <f>Drivers!DJ692</f>
        <v>0</v>
      </c>
      <c r="DK332">
        <f>Drivers!DK692</f>
        <v>0</v>
      </c>
      <c r="DL332">
        <f>Drivers!DL692</f>
        <v>0</v>
      </c>
      <c r="DM332">
        <f>Drivers!DM692</f>
        <v>0</v>
      </c>
      <c r="DN332">
        <f>Drivers!DN692</f>
        <v>0</v>
      </c>
      <c r="DO332">
        <f>Drivers!DO692</f>
        <v>0</v>
      </c>
      <c r="DP332">
        <f>Drivers!DP692</f>
        <v>0</v>
      </c>
      <c r="DQ332">
        <f>Drivers!DQ692</f>
        <v>0</v>
      </c>
      <c r="DR332">
        <f>Drivers!DR692</f>
        <v>0</v>
      </c>
      <c r="DS332">
        <f>Drivers!DS692</f>
        <v>0</v>
      </c>
      <c r="DT332">
        <f>Drivers!DT692</f>
        <v>0</v>
      </c>
      <c r="DU332">
        <f>Drivers!DU692</f>
        <v>0</v>
      </c>
      <c r="DV332">
        <f>Drivers!DV692</f>
        <v>0</v>
      </c>
      <c r="DW332">
        <f>Drivers!DW692</f>
        <v>0</v>
      </c>
      <c r="DX332">
        <f>Drivers!DX692</f>
        <v>0</v>
      </c>
      <c r="DY332">
        <f>Drivers!DY692</f>
        <v>0</v>
      </c>
      <c r="DZ332">
        <f>Drivers!DZ692</f>
        <v>0</v>
      </c>
      <c r="EA332">
        <f>Drivers!EA692</f>
        <v>0</v>
      </c>
      <c r="EB332">
        <f>Drivers!EB692</f>
        <v>0</v>
      </c>
      <c r="EC332">
        <f>Drivers!EC692</f>
        <v>0</v>
      </c>
      <c r="ED332">
        <f>Drivers!ED692</f>
        <v>0</v>
      </c>
      <c r="EE332">
        <f>Drivers!EE692</f>
        <v>0</v>
      </c>
      <c r="EF332">
        <f>Drivers!EF692</f>
        <v>0</v>
      </c>
      <c r="EG332">
        <f>Drivers!EG692</f>
        <v>0</v>
      </c>
      <c r="EH332">
        <f>Drivers!EH692</f>
        <v>0</v>
      </c>
      <c r="EI332">
        <f>Drivers!EI692</f>
        <v>0</v>
      </c>
      <c r="EJ332">
        <f>Drivers!EJ692</f>
        <v>0</v>
      </c>
    </row>
    <row r="333" spans="1:140" hidden="1" outlineLevel="1">
      <c r="A333">
        <f>Drivers!A693</f>
        <v>0</v>
      </c>
      <c r="B333">
        <f>Drivers!B693</f>
        <v>0</v>
      </c>
      <c r="C333">
        <f>Drivers!C693</f>
        <v>0</v>
      </c>
      <c r="D333">
        <f>Drivers!D693</f>
        <v>0</v>
      </c>
      <c r="E333">
        <f>Drivers!E693</f>
        <v>0</v>
      </c>
      <c r="F333">
        <f>Drivers!F693</f>
        <v>0</v>
      </c>
      <c r="G333">
        <f>Drivers!G693</f>
        <v>0</v>
      </c>
      <c r="H333">
        <f>Drivers!H693</f>
        <v>0</v>
      </c>
      <c r="I333" t="str">
        <f>Drivers!I693</f>
        <v>+ Trulia Other Real Estate Revenue (Implied)</v>
      </c>
      <c r="J333">
        <f>Drivers!J693</f>
        <v>0</v>
      </c>
      <c r="K333">
        <f>Drivers!K693</f>
        <v>0</v>
      </c>
      <c r="L333">
        <f>Drivers!L693</f>
        <v>0</v>
      </c>
      <c r="M333">
        <f>Drivers!M693</f>
        <v>0</v>
      </c>
      <c r="N333">
        <f>Drivers!N693</f>
        <v>0</v>
      </c>
      <c r="O333">
        <f>Drivers!O693</f>
        <v>0</v>
      </c>
      <c r="P333">
        <f>Drivers!P693</f>
        <v>0</v>
      </c>
      <c r="Q333">
        <f>Drivers!Q693</f>
        <v>0</v>
      </c>
      <c r="R333">
        <f>Drivers!R693</f>
        <v>0</v>
      </c>
      <c r="S333">
        <f>Drivers!S693</f>
        <v>0</v>
      </c>
      <c r="T333">
        <f>Drivers!T693</f>
        <v>0</v>
      </c>
      <c r="U333">
        <f>Drivers!U693</f>
        <v>0</v>
      </c>
      <c r="V333">
        <f>Drivers!V693</f>
        <v>0</v>
      </c>
      <c r="W333">
        <f>Drivers!W693</f>
        <v>0</v>
      </c>
      <c r="X333">
        <f>Drivers!X693</f>
        <v>0</v>
      </c>
      <c r="Y333">
        <f>Drivers!Y693</f>
        <v>0</v>
      </c>
      <c r="Z333">
        <f>Drivers!Z693</f>
        <v>0</v>
      </c>
      <c r="AA333">
        <f>Drivers!AA693</f>
        <v>0</v>
      </c>
      <c r="AB333">
        <f>Drivers!AB693</f>
        <v>0</v>
      </c>
      <c r="AC333">
        <f>Drivers!AC693</f>
        <v>0</v>
      </c>
      <c r="AD333">
        <f>Drivers!AD693</f>
        <v>0</v>
      </c>
      <c r="AE333">
        <f>Drivers!AE693</f>
        <v>0</v>
      </c>
      <c r="AF333">
        <f>Drivers!AF693</f>
        <v>0</v>
      </c>
      <c r="AG333">
        <f>Drivers!AG693</f>
        <v>0</v>
      </c>
      <c r="AH333">
        <f>Drivers!AH693</f>
        <v>0</v>
      </c>
      <c r="AI333">
        <f>Drivers!AI693</f>
        <v>0</v>
      </c>
      <c r="AJ333">
        <f>Drivers!AJ693</f>
        <v>0</v>
      </c>
      <c r="AK333">
        <f>Drivers!AK693</f>
        <v>0</v>
      </c>
      <c r="AL333">
        <f>Drivers!AL693</f>
        <v>0</v>
      </c>
      <c r="AM333">
        <f>Drivers!AM693</f>
        <v>0</v>
      </c>
      <c r="AN333">
        <f>Drivers!AN693</f>
        <v>0</v>
      </c>
      <c r="AO333">
        <f>Drivers!AO693</f>
        <v>0</v>
      </c>
      <c r="AP333">
        <f>Drivers!AP693</f>
        <v>0</v>
      </c>
      <c r="AQ333">
        <f>Drivers!AQ693</f>
        <v>0</v>
      </c>
      <c r="AR333">
        <f>Drivers!AR693</f>
        <v>0</v>
      </c>
      <c r="AS333">
        <f>Drivers!AS693</f>
        <v>0</v>
      </c>
      <c r="AT333">
        <f>Drivers!AT693</f>
        <v>0</v>
      </c>
      <c r="AU333">
        <f>Drivers!AU693</f>
        <v>0</v>
      </c>
      <c r="AV333">
        <f>Drivers!AV693</f>
        <v>0</v>
      </c>
      <c r="AW333">
        <f>Drivers!AW693</f>
        <v>0</v>
      </c>
      <c r="AX333">
        <f>Drivers!AX693</f>
        <v>0</v>
      </c>
      <c r="AY333">
        <f>Drivers!AY693</f>
        <v>0</v>
      </c>
      <c r="AZ333">
        <f>Drivers!AZ693</f>
        <v>0</v>
      </c>
      <c r="BA333">
        <f>Drivers!BA693</f>
        <v>0</v>
      </c>
      <c r="BB333">
        <f>Drivers!BB693</f>
        <v>0</v>
      </c>
      <c r="BC333">
        <f>Drivers!BC693</f>
        <v>0</v>
      </c>
      <c r="BD333">
        <f>Drivers!BD693</f>
        <v>0</v>
      </c>
      <c r="BE333">
        <f>Drivers!BE693</f>
        <v>0</v>
      </c>
      <c r="BF333">
        <f>Drivers!BF693</f>
        <v>0</v>
      </c>
      <c r="BG333">
        <f>Drivers!BG693</f>
        <v>0</v>
      </c>
      <c r="BH333">
        <f>Drivers!BH693</f>
        <v>0</v>
      </c>
      <c r="BI333">
        <f>Drivers!BI693</f>
        <v>0</v>
      </c>
      <c r="BJ333">
        <f>Drivers!BJ693</f>
        <v>0</v>
      </c>
      <c r="BK333">
        <f>Drivers!BK693</f>
        <v>0</v>
      </c>
      <c r="BL333">
        <f>Drivers!BL693</f>
        <v>0</v>
      </c>
      <c r="BM333">
        <f>Drivers!BM693</f>
        <v>0</v>
      </c>
      <c r="BN333">
        <f>Drivers!BN693</f>
        <v>17.190021999999999</v>
      </c>
      <c r="BO333">
        <f>Drivers!BO693</f>
        <v>27.314113760695747</v>
      </c>
      <c r="BP333">
        <f>Drivers!BP693</f>
        <v>27.286187263290781</v>
      </c>
      <c r="BQ333">
        <f>Drivers!BQ693</f>
        <v>27.270856080796744</v>
      </c>
      <c r="BR333">
        <f>Drivers!BR693</f>
        <v>0</v>
      </c>
      <c r="BS333">
        <f>Drivers!BS693</f>
        <v>0</v>
      </c>
      <c r="BT333">
        <f>Drivers!BT693</f>
        <v>0</v>
      </c>
      <c r="BU333">
        <f>Drivers!BU693</f>
        <v>0</v>
      </c>
      <c r="BV333">
        <f>Drivers!BV693</f>
        <v>0</v>
      </c>
      <c r="BW333">
        <f>Drivers!BW693</f>
        <v>0</v>
      </c>
      <c r="BX333">
        <f>Drivers!BX693</f>
        <v>0</v>
      </c>
      <c r="BY333">
        <f>Drivers!BY693</f>
        <v>0</v>
      </c>
      <c r="BZ333">
        <f>Drivers!BZ693</f>
        <v>0</v>
      </c>
      <c r="CA333">
        <f>Drivers!CA693</f>
        <v>0</v>
      </c>
      <c r="CB333">
        <f>Drivers!CB693</f>
        <v>0</v>
      </c>
      <c r="CC333">
        <f>Drivers!CC693</f>
        <v>0</v>
      </c>
      <c r="CD333">
        <f>Drivers!CD693</f>
        <v>0</v>
      </c>
      <c r="CE333">
        <f>Drivers!CE693</f>
        <v>0</v>
      </c>
      <c r="CF333">
        <f>Drivers!CF693</f>
        <v>0</v>
      </c>
      <c r="CG333">
        <f>Drivers!CG693</f>
        <v>0</v>
      </c>
      <c r="CH333">
        <f>Drivers!CH693</f>
        <v>0</v>
      </c>
      <c r="CI333">
        <f>Drivers!CI693</f>
        <v>0</v>
      </c>
      <c r="CJ333">
        <f>Drivers!CJ693</f>
        <v>0</v>
      </c>
      <c r="CK333">
        <f>Drivers!CK693</f>
        <v>0</v>
      </c>
      <c r="CL333">
        <f>Drivers!CL693</f>
        <v>0</v>
      </c>
      <c r="CM333">
        <f>Drivers!CM693</f>
        <v>0</v>
      </c>
      <c r="CN333">
        <f>Drivers!CN693</f>
        <v>0</v>
      </c>
      <c r="CO333">
        <f>Drivers!CO693</f>
        <v>0</v>
      </c>
      <c r="CP333">
        <f>Drivers!CP693</f>
        <v>0</v>
      </c>
      <c r="CQ333">
        <f>Drivers!CQ693</f>
        <v>0</v>
      </c>
      <c r="CR333">
        <f>Drivers!CR693</f>
        <v>0</v>
      </c>
      <c r="CS333">
        <f>Drivers!CS693</f>
        <v>0</v>
      </c>
      <c r="CT333">
        <f>Drivers!CT693</f>
        <v>0</v>
      </c>
      <c r="CU333">
        <f>Drivers!CU693</f>
        <v>0</v>
      </c>
      <c r="CV333">
        <f>Drivers!CV693</f>
        <v>0</v>
      </c>
      <c r="CW333">
        <f>Drivers!CW693</f>
        <v>0</v>
      </c>
      <c r="CX333">
        <f>Drivers!CX693</f>
        <v>0</v>
      </c>
      <c r="CY333">
        <f>Drivers!CY693</f>
        <v>0</v>
      </c>
      <c r="CZ333">
        <f>Drivers!CZ693</f>
        <v>0</v>
      </c>
      <c r="DA333">
        <f>Drivers!DA693</f>
        <v>0</v>
      </c>
      <c r="DB333">
        <f>Drivers!DB693</f>
        <v>0</v>
      </c>
      <c r="DC333">
        <f>Drivers!DC693</f>
        <v>0</v>
      </c>
      <c r="DD333">
        <f>Drivers!DD693</f>
        <v>0</v>
      </c>
      <c r="DE333">
        <f>Drivers!DE693</f>
        <v>0</v>
      </c>
      <c r="DF333">
        <f>Drivers!DF693</f>
        <v>0</v>
      </c>
      <c r="DG333">
        <f>Drivers!DG693</f>
        <v>0</v>
      </c>
      <c r="DH333">
        <f>Drivers!DH693</f>
        <v>0</v>
      </c>
      <c r="DI333">
        <f>Drivers!DI693</f>
        <v>0</v>
      </c>
      <c r="DJ333">
        <f>Drivers!DJ693</f>
        <v>0</v>
      </c>
      <c r="DK333">
        <f>Drivers!DK693</f>
        <v>0</v>
      </c>
      <c r="DL333">
        <f>Drivers!DL693</f>
        <v>0</v>
      </c>
      <c r="DM333">
        <f>Drivers!DM693</f>
        <v>0</v>
      </c>
      <c r="DN333">
        <f>Drivers!DN693</f>
        <v>0</v>
      </c>
      <c r="DO333">
        <f>Drivers!DO693</f>
        <v>0</v>
      </c>
      <c r="DP333">
        <f>Drivers!DP693</f>
        <v>0</v>
      </c>
      <c r="DQ333">
        <f>Drivers!DQ693</f>
        <v>0</v>
      </c>
      <c r="DR333">
        <f>Drivers!DR693</f>
        <v>0</v>
      </c>
      <c r="DS333">
        <f>Drivers!DS693</f>
        <v>0</v>
      </c>
      <c r="DT333">
        <f>Drivers!DT693</f>
        <v>0</v>
      </c>
      <c r="DU333">
        <f>Drivers!DU693</f>
        <v>0</v>
      </c>
      <c r="DV333">
        <f>Drivers!DV693</f>
        <v>0</v>
      </c>
      <c r="DW333">
        <f>Drivers!DW693</f>
        <v>0</v>
      </c>
      <c r="DX333">
        <f>Drivers!DX693</f>
        <v>0</v>
      </c>
      <c r="DY333">
        <f>Drivers!DY693</f>
        <v>0</v>
      </c>
      <c r="DZ333">
        <f>Drivers!DZ693</f>
        <v>0</v>
      </c>
      <c r="EA333">
        <f>Drivers!EA693</f>
        <v>0</v>
      </c>
      <c r="EB333">
        <f>Drivers!EB693</f>
        <v>0</v>
      </c>
      <c r="EC333">
        <f>Drivers!EC693</f>
        <v>0</v>
      </c>
      <c r="ED333">
        <f>Drivers!ED693</f>
        <v>0</v>
      </c>
      <c r="EE333">
        <f>Drivers!EE693</f>
        <v>0</v>
      </c>
      <c r="EF333">
        <f>Drivers!EF693</f>
        <v>0</v>
      </c>
      <c r="EG333">
        <f>Drivers!EG693</f>
        <v>0</v>
      </c>
      <c r="EH333">
        <f>Drivers!EH693</f>
        <v>0</v>
      </c>
      <c r="EI333">
        <f>Drivers!EI693</f>
        <v>0</v>
      </c>
      <c r="EJ333">
        <f>Drivers!EJ693</f>
        <v>0</v>
      </c>
    </row>
    <row r="334" spans="1:140" hidden="1" outlineLevel="1">
      <c r="A334">
        <f>Drivers!A694</f>
        <v>0</v>
      </c>
      <c r="B334">
        <f>Drivers!B694</f>
        <v>0</v>
      </c>
      <c r="C334">
        <f>Drivers!C694</f>
        <v>0</v>
      </c>
      <c r="D334">
        <f>Drivers!D694</f>
        <v>0</v>
      </c>
      <c r="E334">
        <f>Drivers!E694</f>
        <v>0</v>
      </c>
      <c r="F334">
        <f>Drivers!F694</f>
        <v>0</v>
      </c>
      <c r="G334">
        <f>Drivers!G694</f>
        <v>0</v>
      </c>
      <c r="H334">
        <f>Drivers!H694</f>
        <v>0</v>
      </c>
      <c r="I334" t="str">
        <f>Drivers!I694</f>
        <v>=  Total Real Estate Revenue</v>
      </c>
      <c r="J334">
        <f>Drivers!J694</f>
        <v>0</v>
      </c>
      <c r="K334">
        <f>Drivers!K694</f>
        <v>0</v>
      </c>
      <c r="L334">
        <f>Drivers!L694</f>
        <v>0</v>
      </c>
      <c r="M334">
        <f>Drivers!M694</f>
        <v>0</v>
      </c>
      <c r="N334">
        <f>Drivers!N694</f>
        <v>0</v>
      </c>
      <c r="O334">
        <f>Drivers!O694</f>
        <v>0</v>
      </c>
      <c r="P334">
        <f>Drivers!P694</f>
        <v>0</v>
      </c>
      <c r="Q334">
        <f>Drivers!Q694</f>
        <v>0</v>
      </c>
      <c r="R334">
        <f>Drivers!R694</f>
        <v>0</v>
      </c>
      <c r="S334">
        <f>Drivers!S694</f>
        <v>0</v>
      </c>
      <c r="T334">
        <f>Drivers!T694</f>
        <v>0</v>
      </c>
      <c r="U334">
        <f>Drivers!U694</f>
        <v>0</v>
      </c>
      <c r="V334">
        <f>Drivers!V694</f>
        <v>0</v>
      </c>
      <c r="W334">
        <f>Drivers!W694</f>
        <v>0</v>
      </c>
      <c r="X334">
        <f>Drivers!X694</f>
        <v>0</v>
      </c>
      <c r="Y334">
        <f>Drivers!Y694</f>
        <v>0</v>
      </c>
      <c r="Z334">
        <f>Drivers!Z694</f>
        <v>0</v>
      </c>
      <c r="AA334">
        <f>Drivers!AA694</f>
        <v>0</v>
      </c>
      <c r="AB334">
        <f>Drivers!AB694</f>
        <v>0</v>
      </c>
      <c r="AC334">
        <f>Drivers!AC694</f>
        <v>0</v>
      </c>
      <c r="AD334">
        <f>Drivers!AD694</f>
        <v>0</v>
      </c>
      <c r="AE334">
        <f>Drivers!AE694</f>
        <v>0</v>
      </c>
      <c r="AF334">
        <f>Drivers!AF694</f>
        <v>0</v>
      </c>
      <c r="AG334">
        <f>Drivers!AG694</f>
        <v>0</v>
      </c>
      <c r="AH334">
        <f>Drivers!AH694</f>
        <v>0</v>
      </c>
      <c r="AI334">
        <f>Drivers!AI694</f>
        <v>0</v>
      </c>
      <c r="AJ334">
        <f>Drivers!AJ694</f>
        <v>0</v>
      </c>
      <c r="AK334">
        <f>Drivers!AK694</f>
        <v>0</v>
      </c>
      <c r="AL334">
        <f>Drivers!AL694</f>
        <v>0</v>
      </c>
      <c r="AM334">
        <f>Drivers!AM694</f>
        <v>0</v>
      </c>
      <c r="AN334">
        <f>Drivers!AN694</f>
        <v>0</v>
      </c>
      <c r="AO334">
        <f>Drivers!AO694</f>
        <v>0</v>
      </c>
      <c r="AP334">
        <f>Drivers!AP694</f>
        <v>0</v>
      </c>
      <c r="AQ334">
        <f>Drivers!AQ694</f>
        <v>0</v>
      </c>
      <c r="AR334">
        <f>Drivers!AR694</f>
        <v>0</v>
      </c>
      <c r="AS334">
        <f>Drivers!AS694</f>
        <v>0</v>
      </c>
      <c r="AT334">
        <f>Drivers!AT694</f>
        <v>0</v>
      </c>
      <c r="AU334">
        <f>Drivers!AU694</f>
        <v>0</v>
      </c>
      <c r="AV334">
        <f>Drivers!AV694</f>
        <v>0</v>
      </c>
      <c r="AW334">
        <f>Drivers!AW694</f>
        <v>0</v>
      </c>
      <c r="AX334">
        <f>Drivers!AX694</f>
        <v>0</v>
      </c>
      <c r="AY334">
        <f>Drivers!AY694</f>
        <v>0</v>
      </c>
      <c r="AZ334">
        <f>Drivers!AZ694</f>
        <v>0</v>
      </c>
      <c r="BA334">
        <f>Drivers!BA694</f>
        <v>0</v>
      </c>
      <c r="BB334">
        <f>Drivers!BB694</f>
        <v>0</v>
      </c>
      <c r="BC334">
        <f>Drivers!BC694</f>
        <v>0</v>
      </c>
      <c r="BD334">
        <f>Drivers!BD694</f>
        <v>0</v>
      </c>
      <c r="BE334">
        <f>Drivers!BE694</f>
        <v>0</v>
      </c>
      <c r="BF334">
        <f>Drivers!BF694</f>
        <v>0</v>
      </c>
      <c r="BG334">
        <f>Drivers!BG694</f>
        <v>0</v>
      </c>
      <c r="BH334">
        <f>Drivers!BH694</f>
        <v>0</v>
      </c>
      <c r="BI334">
        <f>Drivers!BI694</f>
        <v>0</v>
      </c>
      <c r="BJ334">
        <f>Drivers!BJ694</f>
        <v>0</v>
      </c>
      <c r="BK334">
        <f>Drivers!BK694</f>
        <v>0</v>
      </c>
      <c r="BL334">
        <f>Drivers!BL694</f>
        <v>0</v>
      </c>
      <c r="BM334">
        <f>Drivers!BM694</f>
        <v>0</v>
      </c>
      <c r="BN334">
        <f>Drivers!BN694</f>
        <v>73.52</v>
      </c>
      <c r="BO334">
        <f>Drivers!BO694</f>
        <v>103.42939376069575</v>
      </c>
      <c r="BP334">
        <f>Drivers!BP694</f>
        <v>114.89151976329077</v>
      </c>
      <c r="BQ334">
        <f>Drivers!BQ694</f>
        <v>117.39936308079675</v>
      </c>
      <c r="BR334">
        <f>Drivers!BR694</f>
        <v>113.396</v>
      </c>
      <c r="BS334">
        <f>Drivers!BS694</f>
        <v>122.55800000000001</v>
      </c>
      <c r="BT334">
        <f>Drivers!BT694</f>
        <v>129.66200000000001</v>
      </c>
      <c r="BU334">
        <f>Drivers!BU694</f>
        <v>136.56</v>
      </c>
      <c r="BV334">
        <f>Drivers!BV694</f>
        <v>152.50700000000001</v>
      </c>
      <c r="BW334">
        <f>Drivers!BW694</f>
        <v>173.17599999999999</v>
      </c>
      <c r="BX334">
        <f>Drivers!BX694</f>
        <v>187.12100000000001</v>
      </c>
      <c r="BY334">
        <f>Drivers!BY694</f>
        <v>194.12300000000002</v>
      </c>
      <c r="BZ334">
        <f>Drivers!BZ694</f>
        <v>210.05599999999998</v>
      </c>
      <c r="CA334">
        <f>Drivers!CA694</f>
        <v>227.619</v>
      </c>
      <c r="CB334">
        <f>Drivers!CB694</f>
        <v>241.83199999999999</v>
      </c>
      <c r="CC334">
        <f>Drivers!CC694</f>
        <v>247.078</v>
      </c>
      <c r="CD334">
        <f>Drivers!CD694</f>
        <v>243.1843783783784</v>
      </c>
      <c r="CE334">
        <f>Drivers!CE694</f>
        <v>266.27070000000003</v>
      </c>
      <c r="CF334">
        <f>Drivers!CF694</f>
        <v>278.18183703703704</v>
      </c>
      <c r="CG334">
        <f>Drivers!CG694</f>
        <v>283.18584615384611</v>
      </c>
      <c r="CH334">
        <f>Drivers!CH694</f>
        <v>0</v>
      </c>
      <c r="CI334">
        <f>Drivers!CI694</f>
        <v>0</v>
      </c>
      <c r="CJ334">
        <f>Drivers!CJ694</f>
        <v>0</v>
      </c>
      <c r="CK334">
        <f>Drivers!CK694</f>
        <v>0</v>
      </c>
      <c r="CL334">
        <f>Drivers!CL694</f>
        <v>0</v>
      </c>
      <c r="CM334">
        <f>Drivers!CM694</f>
        <v>0</v>
      </c>
      <c r="CN334">
        <f>Drivers!CN694</f>
        <v>0</v>
      </c>
      <c r="CO334">
        <f>Drivers!CO694</f>
        <v>0</v>
      </c>
      <c r="CP334">
        <f>Drivers!CP694</f>
        <v>0</v>
      </c>
      <c r="CQ334">
        <f>Drivers!CQ694</f>
        <v>0</v>
      </c>
      <c r="CR334">
        <f>Drivers!CR694</f>
        <v>0</v>
      </c>
      <c r="CS334">
        <f>Drivers!CS694</f>
        <v>0</v>
      </c>
      <c r="CT334">
        <f>Drivers!CT694</f>
        <v>0</v>
      </c>
      <c r="CU334">
        <f>Drivers!CU694</f>
        <v>0</v>
      </c>
      <c r="CV334">
        <f>Drivers!CV694</f>
        <v>0</v>
      </c>
      <c r="CW334">
        <f>Drivers!CW694</f>
        <v>0</v>
      </c>
      <c r="CX334">
        <f>Drivers!CX694</f>
        <v>0</v>
      </c>
      <c r="CY334">
        <f>Drivers!CY694</f>
        <v>0</v>
      </c>
      <c r="CZ334">
        <f>Drivers!CZ694</f>
        <v>0</v>
      </c>
      <c r="DA334">
        <f>Drivers!DA694</f>
        <v>0</v>
      </c>
      <c r="DB334">
        <f>Drivers!DB694</f>
        <v>0</v>
      </c>
      <c r="DC334">
        <f>Drivers!DC694</f>
        <v>0</v>
      </c>
      <c r="DD334">
        <f>Drivers!DD694</f>
        <v>0</v>
      </c>
      <c r="DE334">
        <f>Drivers!DE694</f>
        <v>0</v>
      </c>
      <c r="DF334">
        <f>Drivers!DF694</f>
        <v>0</v>
      </c>
      <c r="DG334">
        <f>Drivers!DG694</f>
        <v>0</v>
      </c>
      <c r="DH334">
        <f>Drivers!DH694</f>
        <v>0</v>
      </c>
      <c r="DI334">
        <f>Drivers!DI694</f>
        <v>0</v>
      </c>
      <c r="DJ334">
        <f>Drivers!DJ694</f>
        <v>0</v>
      </c>
      <c r="DK334">
        <f>Drivers!DK694</f>
        <v>0</v>
      </c>
      <c r="DL334">
        <f>Drivers!DL694</f>
        <v>0</v>
      </c>
      <c r="DM334">
        <f>Drivers!DM694</f>
        <v>0</v>
      </c>
      <c r="DN334">
        <f>Drivers!DN694</f>
        <v>0</v>
      </c>
      <c r="DO334">
        <f>Drivers!DO694</f>
        <v>0</v>
      </c>
      <c r="DP334">
        <f>Drivers!DP694</f>
        <v>0</v>
      </c>
      <c r="DQ334">
        <f>Drivers!DQ694</f>
        <v>0</v>
      </c>
      <c r="DR334">
        <f>Drivers!DR694</f>
        <v>0</v>
      </c>
      <c r="DS334">
        <f>Drivers!DS694</f>
        <v>0</v>
      </c>
      <c r="DT334">
        <f>Drivers!DT694</f>
        <v>0</v>
      </c>
      <c r="DU334">
        <f>Drivers!DU694</f>
        <v>0</v>
      </c>
      <c r="DV334">
        <f>Drivers!DV694</f>
        <v>0</v>
      </c>
      <c r="DW334">
        <f>Drivers!DW694</f>
        <v>0</v>
      </c>
      <c r="DX334">
        <f>Drivers!DX694</f>
        <v>0</v>
      </c>
      <c r="DY334">
        <f>Drivers!DY694</f>
        <v>409.24027660478328</v>
      </c>
      <c r="DZ334">
        <f>Drivers!DZ694</f>
        <v>502.17599999999999</v>
      </c>
      <c r="EA334">
        <f>Drivers!EA694</f>
        <v>706.92700000000002</v>
      </c>
      <c r="EB334">
        <f>Drivers!EB694</f>
        <v>926.58499999999992</v>
      </c>
      <c r="EC334">
        <f>Drivers!EC694</f>
        <v>1070.8227615692615</v>
      </c>
      <c r="ED334">
        <f>Drivers!ED694</f>
        <v>1250.2039386517288</v>
      </c>
      <c r="EE334">
        <f>Drivers!EE694</f>
        <v>1432.9476282225226</v>
      </c>
      <c r="EF334">
        <f>Drivers!EF694</f>
        <v>1616.7506724559009</v>
      </c>
      <c r="EG334">
        <f>Drivers!EG694</f>
        <v>1800.4410398751681</v>
      </c>
      <c r="EH334">
        <f>Drivers!EH694</f>
        <v>1982.6542142614367</v>
      </c>
      <c r="EI334">
        <f>Drivers!EI694</f>
        <v>2160.1602356875806</v>
      </c>
      <c r="EJ334">
        <f>Drivers!EJ694</f>
        <v>2337.3411968994628</v>
      </c>
    </row>
    <row r="335" spans="1:140" hidden="1" outlineLevel="1">
      <c r="A335">
        <f>Drivers!A695</f>
        <v>0</v>
      </c>
      <c r="B335">
        <f>Drivers!B695</f>
        <v>0</v>
      </c>
      <c r="C335">
        <f>Drivers!C695</f>
        <v>0</v>
      </c>
      <c r="D335">
        <f>Drivers!D695</f>
        <v>0</v>
      </c>
      <c r="E335">
        <f>Drivers!E695</f>
        <v>0</v>
      </c>
      <c r="F335">
        <f>Drivers!F695</f>
        <v>0</v>
      </c>
      <c r="G335">
        <f>Drivers!G695</f>
        <v>0</v>
      </c>
      <c r="H335">
        <f>Drivers!H695</f>
        <v>0</v>
      </c>
      <c r="I335">
        <f>Drivers!I695</f>
        <v>0</v>
      </c>
      <c r="J335">
        <f>Drivers!J695</f>
        <v>0</v>
      </c>
      <c r="K335">
        <f>Drivers!K695</f>
        <v>0</v>
      </c>
      <c r="L335">
        <f>Drivers!L695</f>
        <v>0</v>
      </c>
      <c r="M335">
        <f>Drivers!M695</f>
        <v>0</v>
      </c>
      <c r="N335">
        <f>Drivers!N695</f>
        <v>0</v>
      </c>
      <c r="O335">
        <f>Drivers!O695</f>
        <v>0</v>
      </c>
      <c r="P335">
        <f>Drivers!P695</f>
        <v>0</v>
      </c>
      <c r="Q335">
        <f>Drivers!Q695</f>
        <v>0</v>
      </c>
      <c r="R335">
        <f>Drivers!R695</f>
        <v>0</v>
      </c>
      <c r="S335">
        <f>Drivers!S695</f>
        <v>0</v>
      </c>
      <c r="T335">
        <f>Drivers!T695</f>
        <v>0</v>
      </c>
      <c r="U335">
        <f>Drivers!U695</f>
        <v>0</v>
      </c>
      <c r="V335">
        <f>Drivers!V695</f>
        <v>0</v>
      </c>
      <c r="W335">
        <f>Drivers!W695</f>
        <v>0</v>
      </c>
      <c r="X335">
        <f>Drivers!X695</f>
        <v>0</v>
      </c>
      <c r="Y335">
        <f>Drivers!Y695</f>
        <v>0</v>
      </c>
      <c r="Z335">
        <f>Drivers!Z695</f>
        <v>0</v>
      </c>
      <c r="AA335">
        <f>Drivers!AA695</f>
        <v>0</v>
      </c>
      <c r="AB335">
        <f>Drivers!AB695</f>
        <v>0</v>
      </c>
      <c r="AC335">
        <f>Drivers!AC695</f>
        <v>0</v>
      </c>
      <c r="AD335">
        <f>Drivers!AD695</f>
        <v>0</v>
      </c>
      <c r="AE335">
        <f>Drivers!AE695</f>
        <v>0</v>
      </c>
      <c r="AF335">
        <f>Drivers!AF695</f>
        <v>0</v>
      </c>
      <c r="AG335">
        <f>Drivers!AG695</f>
        <v>0</v>
      </c>
      <c r="AH335">
        <f>Drivers!AH695</f>
        <v>0</v>
      </c>
      <c r="AI335">
        <f>Drivers!AI695</f>
        <v>0</v>
      </c>
      <c r="AJ335">
        <f>Drivers!AJ695</f>
        <v>0</v>
      </c>
      <c r="AK335">
        <f>Drivers!AK695</f>
        <v>0</v>
      </c>
      <c r="AL335">
        <f>Drivers!AL695</f>
        <v>0</v>
      </c>
      <c r="AM335">
        <f>Drivers!AM695</f>
        <v>0</v>
      </c>
      <c r="AN335">
        <f>Drivers!AN695</f>
        <v>0</v>
      </c>
      <c r="AO335">
        <f>Drivers!AO695</f>
        <v>0</v>
      </c>
      <c r="AP335">
        <f>Drivers!AP695</f>
        <v>0</v>
      </c>
      <c r="AQ335">
        <f>Drivers!AQ695</f>
        <v>0</v>
      </c>
      <c r="AR335">
        <f>Drivers!AR695</f>
        <v>0</v>
      </c>
      <c r="AS335">
        <f>Drivers!AS695</f>
        <v>0</v>
      </c>
      <c r="AT335">
        <f>Drivers!AT695</f>
        <v>0</v>
      </c>
      <c r="AU335">
        <f>Drivers!AU695</f>
        <v>0</v>
      </c>
      <c r="AV335">
        <f>Drivers!AV695</f>
        <v>0</v>
      </c>
      <c r="AW335">
        <f>Drivers!AW695</f>
        <v>0</v>
      </c>
      <c r="AX335">
        <f>Drivers!AX695</f>
        <v>0</v>
      </c>
      <c r="AY335">
        <f>Drivers!AY695</f>
        <v>0</v>
      </c>
      <c r="AZ335">
        <f>Drivers!AZ695</f>
        <v>0</v>
      </c>
      <c r="BA335">
        <f>Drivers!BA695</f>
        <v>0</v>
      </c>
      <c r="BB335">
        <f>Drivers!BB695</f>
        <v>0</v>
      </c>
      <c r="BC335">
        <f>Drivers!BC695</f>
        <v>0</v>
      </c>
      <c r="BD335">
        <f>Drivers!BD695</f>
        <v>0</v>
      </c>
      <c r="BE335">
        <f>Drivers!BE695</f>
        <v>0</v>
      </c>
      <c r="BF335">
        <f>Drivers!BF695</f>
        <v>0</v>
      </c>
      <c r="BG335">
        <f>Drivers!BG695</f>
        <v>0</v>
      </c>
      <c r="BH335">
        <f>Drivers!BH695</f>
        <v>0</v>
      </c>
      <c r="BI335">
        <f>Drivers!BI695</f>
        <v>0</v>
      </c>
      <c r="BJ335">
        <f>Drivers!BJ695</f>
        <v>0</v>
      </c>
      <c r="BK335">
        <f>Drivers!BK695</f>
        <v>0</v>
      </c>
      <c r="BL335">
        <f>Drivers!BL695</f>
        <v>0</v>
      </c>
      <c r="BM335">
        <f>Drivers!BM695</f>
        <v>0</v>
      </c>
      <c r="BN335">
        <f>Drivers!BN695</f>
        <v>0</v>
      </c>
      <c r="BO335">
        <f>Drivers!BO695</f>
        <v>0</v>
      </c>
      <c r="BP335">
        <f>Drivers!BP695</f>
        <v>0</v>
      </c>
      <c r="BQ335">
        <f>Drivers!BQ695</f>
        <v>0</v>
      </c>
      <c r="BR335">
        <f>Drivers!BR695</f>
        <v>0</v>
      </c>
      <c r="BS335">
        <f>Drivers!BS695</f>
        <v>0</v>
      </c>
      <c r="BT335">
        <f>Drivers!BT695</f>
        <v>0</v>
      </c>
      <c r="BU335">
        <f>Drivers!BU695</f>
        <v>0</v>
      </c>
      <c r="BV335">
        <f>Drivers!BV695</f>
        <v>0</v>
      </c>
      <c r="BW335">
        <f>Drivers!BW695</f>
        <v>0</v>
      </c>
      <c r="BX335">
        <f>Drivers!BX695</f>
        <v>0</v>
      </c>
      <c r="BY335">
        <f>Drivers!BY695</f>
        <v>0</v>
      </c>
      <c r="BZ335">
        <f>Drivers!BZ695</f>
        <v>0</v>
      </c>
      <c r="CA335">
        <f>Drivers!CA695</f>
        <v>0</v>
      </c>
      <c r="CB335">
        <f>Drivers!CB695</f>
        <v>0</v>
      </c>
      <c r="CC335">
        <f>Drivers!CC695</f>
        <v>0</v>
      </c>
      <c r="CD335">
        <f>Drivers!CD695</f>
        <v>0</v>
      </c>
      <c r="CE335">
        <f>Drivers!CE695</f>
        <v>0</v>
      </c>
      <c r="CF335">
        <f>Drivers!CF695</f>
        <v>0</v>
      </c>
      <c r="CG335">
        <f>Drivers!CG695</f>
        <v>0</v>
      </c>
      <c r="CH335">
        <f>Drivers!CH695</f>
        <v>0</v>
      </c>
      <c r="CI335">
        <f>Drivers!CI695</f>
        <v>0</v>
      </c>
      <c r="CJ335">
        <f>Drivers!CJ695</f>
        <v>0</v>
      </c>
      <c r="CK335">
        <f>Drivers!CK695</f>
        <v>0</v>
      </c>
      <c r="CL335">
        <f>Drivers!CL695</f>
        <v>0</v>
      </c>
      <c r="CM335">
        <f>Drivers!CM695</f>
        <v>0</v>
      </c>
      <c r="CN335">
        <f>Drivers!CN695</f>
        <v>0</v>
      </c>
      <c r="CO335">
        <f>Drivers!CO695</f>
        <v>0</v>
      </c>
      <c r="CP335">
        <f>Drivers!CP695</f>
        <v>0</v>
      </c>
      <c r="CQ335">
        <f>Drivers!CQ695</f>
        <v>0</v>
      </c>
      <c r="CR335">
        <f>Drivers!CR695</f>
        <v>0</v>
      </c>
      <c r="CS335">
        <f>Drivers!CS695</f>
        <v>0</v>
      </c>
      <c r="CT335">
        <f>Drivers!CT695</f>
        <v>0</v>
      </c>
      <c r="CU335">
        <f>Drivers!CU695</f>
        <v>0</v>
      </c>
      <c r="CV335">
        <f>Drivers!CV695</f>
        <v>0</v>
      </c>
      <c r="CW335">
        <f>Drivers!CW695</f>
        <v>0</v>
      </c>
      <c r="CX335">
        <f>Drivers!CX695</f>
        <v>0</v>
      </c>
      <c r="CY335">
        <f>Drivers!CY695</f>
        <v>0</v>
      </c>
      <c r="CZ335">
        <f>Drivers!CZ695</f>
        <v>0</v>
      </c>
      <c r="DA335">
        <f>Drivers!DA695</f>
        <v>0</v>
      </c>
      <c r="DB335">
        <f>Drivers!DB695</f>
        <v>0</v>
      </c>
      <c r="DC335">
        <f>Drivers!DC695</f>
        <v>0</v>
      </c>
      <c r="DD335">
        <f>Drivers!DD695</f>
        <v>0</v>
      </c>
      <c r="DE335">
        <f>Drivers!DE695</f>
        <v>0</v>
      </c>
      <c r="DF335">
        <f>Drivers!DF695</f>
        <v>0</v>
      </c>
      <c r="DG335">
        <f>Drivers!DG695</f>
        <v>0</v>
      </c>
      <c r="DH335">
        <f>Drivers!DH695</f>
        <v>0</v>
      </c>
      <c r="DI335">
        <f>Drivers!DI695</f>
        <v>0</v>
      </c>
      <c r="DJ335">
        <f>Drivers!DJ695</f>
        <v>0</v>
      </c>
      <c r="DK335">
        <f>Drivers!DK695</f>
        <v>0</v>
      </c>
      <c r="DL335">
        <f>Drivers!DL695</f>
        <v>0</v>
      </c>
      <c r="DM335">
        <f>Drivers!DM695</f>
        <v>0</v>
      </c>
      <c r="DN335">
        <f>Drivers!DN695</f>
        <v>0</v>
      </c>
      <c r="DO335">
        <f>Drivers!DO695</f>
        <v>0</v>
      </c>
      <c r="DP335">
        <f>Drivers!DP695</f>
        <v>0</v>
      </c>
      <c r="DQ335">
        <f>Drivers!DQ695</f>
        <v>0</v>
      </c>
      <c r="DR335">
        <f>Drivers!DR695</f>
        <v>0</v>
      </c>
      <c r="DS335">
        <f>Drivers!DS695</f>
        <v>0</v>
      </c>
      <c r="DT335">
        <f>Drivers!DT695</f>
        <v>0</v>
      </c>
      <c r="DU335">
        <f>Drivers!DU695</f>
        <v>0</v>
      </c>
      <c r="DV335">
        <f>Drivers!DV695</f>
        <v>0</v>
      </c>
      <c r="DW335">
        <f>Drivers!DW695</f>
        <v>0</v>
      </c>
      <c r="DX335">
        <f>Drivers!DX695</f>
        <v>0</v>
      </c>
      <c r="DY335">
        <f>Drivers!DY695</f>
        <v>0</v>
      </c>
      <c r="DZ335">
        <f>Drivers!DZ695</f>
        <v>0</v>
      </c>
      <c r="EA335">
        <f>Drivers!EA695</f>
        <v>0</v>
      </c>
      <c r="EB335">
        <f>Drivers!EB695</f>
        <v>0</v>
      </c>
      <c r="EC335">
        <f>Drivers!EC695</f>
        <v>0</v>
      </c>
      <c r="ED335">
        <f>Drivers!ED695</f>
        <v>0</v>
      </c>
      <c r="EE335">
        <f>Drivers!EE695</f>
        <v>0</v>
      </c>
      <c r="EF335">
        <f>Drivers!EF695</f>
        <v>0</v>
      </c>
      <c r="EG335">
        <f>Drivers!EG695</f>
        <v>0</v>
      </c>
      <c r="EH335">
        <f>Drivers!EH695</f>
        <v>0</v>
      </c>
      <c r="EI335">
        <f>Drivers!EI695</f>
        <v>0</v>
      </c>
      <c r="EJ335">
        <f>Drivers!EJ695</f>
        <v>0</v>
      </c>
    </row>
    <row r="336" spans="1:140" hidden="1" outlineLevel="1">
      <c r="A336">
        <f>Drivers!A696</f>
        <v>0</v>
      </c>
      <c r="B336">
        <f>Drivers!B696</f>
        <v>0</v>
      </c>
      <c r="C336">
        <f>Drivers!C696</f>
        <v>0</v>
      </c>
      <c r="D336">
        <f>Drivers!D696</f>
        <v>0</v>
      </c>
      <c r="E336">
        <f>Drivers!E696</f>
        <v>0</v>
      </c>
      <c r="F336">
        <f>Drivers!F696</f>
        <v>0</v>
      </c>
      <c r="G336">
        <f>Drivers!G696</f>
        <v>0</v>
      </c>
      <c r="H336">
        <f>Drivers!H696</f>
        <v>0</v>
      </c>
      <c r="I336" t="str">
        <f>Drivers!I696</f>
        <v>Total Premier Agent Revenue</v>
      </c>
      <c r="J336">
        <f>Drivers!J696</f>
        <v>0</v>
      </c>
      <c r="K336">
        <f>Drivers!K696</f>
        <v>0</v>
      </c>
      <c r="L336">
        <f>Drivers!L696</f>
        <v>0</v>
      </c>
      <c r="M336">
        <f>Drivers!M696</f>
        <v>0</v>
      </c>
      <c r="N336">
        <f>Drivers!N696</f>
        <v>0</v>
      </c>
      <c r="O336">
        <f>Drivers!O696</f>
        <v>0</v>
      </c>
      <c r="P336">
        <f>Drivers!P696</f>
        <v>0</v>
      </c>
      <c r="Q336">
        <f>Drivers!Q696</f>
        <v>0</v>
      </c>
      <c r="R336">
        <f>Drivers!R696</f>
        <v>0</v>
      </c>
      <c r="S336">
        <f>Drivers!S696</f>
        <v>0</v>
      </c>
      <c r="T336">
        <f>Drivers!T696</f>
        <v>0</v>
      </c>
      <c r="U336">
        <f>Drivers!U696</f>
        <v>0</v>
      </c>
      <c r="V336">
        <f>Drivers!V696</f>
        <v>0</v>
      </c>
      <c r="W336">
        <f>Drivers!W696</f>
        <v>0</v>
      </c>
      <c r="X336">
        <f>Drivers!X696</f>
        <v>0</v>
      </c>
      <c r="Y336">
        <f>Drivers!Y696</f>
        <v>0</v>
      </c>
      <c r="Z336">
        <f>Drivers!Z696</f>
        <v>0</v>
      </c>
      <c r="AA336">
        <f>Drivers!AA696</f>
        <v>0</v>
      </c>
      <c r="AB336">
        <f>Drivers!AB696</f>
        <v>0</v>
      </c>
      <c r="AC336">
        <f>Drivers!AC696</f>
        <v>0</v>
      </c>
      <c r="AD336">
        <f>Drivers!AD696</f>
        <v>0</v>
      </c>
      <c r="AE336">
        <f>Drivers!AE696</f>
        <v>0</v>
      </c>
      <c r="AF336">
        <f>Drivers!AF696</f>
        <v>0</v>
      </c>
      <c r="AG336">
        <f>Drivers!AG696</f>
        <v>0</v>
      </c>
      <c r="AH336">
        <f>Drivers!AH696</f>
        <v>0</v>
      </c>
      <c r="AI336">
        <f>Drivers!AI696</f>
        <v>0</v>
      </c>
      <c r="AJ336">
        <f>Drivers!AJ696</f>
        <v>0</v>
      </c>
      <c r="AK336">
        <f>Drivers!AK696</f>
        <v>0</v>
      </c>
      <c r="AL336">
        <f>Drivers!AL696</f>
        <v>0</v>
      </c>
      <c r="AM336">
        <f>Drivers!AM696</f>
        <v>0</v>
      </c>
      <c r="AN336">
        <f>Drivers!AN696</f>
        <v>0</v>
      </c>
      <c r="AO336">
        <f>Drivers!AO696</f>
        <v>0</v>
      </c>
      <c r="AP336">
        <f>Drivers!AP696</f>
        <v>0</v>
      </c>
      <c r="AQ336">
        <f>Drivers!AQ696</f>
        <v>0</v>
      </c>
      <c r="AR336">
        <f>Drivers!AR696</f>
        <v>0</v>
      </c>
      <c r="AS336">
        <f>Drivers!AS696</f>
        <v>0</v>
      </c>
      <c r="AT336">
        <f>Drivers!AT696</f>
        <v>0</v>
      </c>
      <c r="AU336">
        <f>Drivers!AU696</f>
        <v>0</v>
      </c>
      <c r="AV336">
        <f>Drivers!AV696</f>
        <v>0</v>
      </c>
      <c r="AW336">
        <f>Drivers!AW696</f>
        <v>0</v>
      </c>
      <c r="AX336">
        <f>Drivers!AX696</f>
        <v>0</v>
      </c>
      <c r="AY336">
        <f>Drivers!AY696</f>
        <v>0</v>
      </c>
      <c r="AZ336">
        <f>Drivers!AZ696</f>
        <v>0</v>
      </c>
      <c r="BA336">
        <f>Drivers!BA696</f>
        <v>0</v>
      </c>
      <c r="BB336">
        <f>Drivers!BB696</f>
        <v>0</v>
      </c>
      <c r="BC336">
        <f>Drivers!BC696</f>
        <v>0</v>
      </c>
      <c r="BD336">
        <f>Drivers!BD696</f>
        <v>0</v>
      </c>
      <c r="BE336">
        <f>Drivers!BE696</f>
        <v>0</v>
      </c>
      <c r="BF336">
        <f>Drivers!BF696</f>
        <v>0</v>
      </c>
      <c r="BG336">
        <f>Drivers!BG696</f>
        <v>0</v>
      </c>
      <c r="BH336">
        <f>Drivers!BH696</f>
        <v>0</v>
      </c>
      <c r="BI336">
        <f>Drivers!BI696</f>
        <v>0</v>
      </c>
      <c r="BJ336">
        <f>Drivers!BJ696</f>
        <v>0</v>
      </c>
      <c r="BK336">
        <f>Drivers!BK696</f>
        <v>0</v>
      </c>
      <c r="BL336">
        <f>Drivers!BL696</f>
        <v>0</v>
      </c>
      <c r="BM336">
        <f>Drivers!BM696</f>
        <v>0</v>
      </c>
      <c r="BN336">
        <f>Drivers!BN696</f>
        <v>43.449978000000002</v>
      </c>
      <c r="BO336">
        <f>Drivers!BO696</f>
        <v>60.056280000000001</v>
      </c>
      <c r="BP336">
        <f>Drivers!BP696</f>
        <v>71.651332499999995</v>
      </c>
      <c r="BQ336">
        <f>Drivers!BQ696</f>
        <v>76.009506999999999</v>
      </c>
      <c r="BR336">
        <f>Drivers!BR696</f>
        <v>85.801333209341763</v>
      </c>
      <c r="BS336">
        <f>Drivers!BS696</f>
        <v>0</v>
      </c>
      <c r="BT336">
        <f>Drivers!BT696</f>
        <v>0</v>
      </c>
      <c r="BU336">
        <f>Drivers!BU696</f>
        <v>0</v>
      </c>
      <c r="BV336">
        <f>Drivers!BV696</f>
        <v>134.5</v>
      </c>
      <c r="BW336">
        <f>Drivers!BW696</f>
        <v>147.10599999999999</v>
      </c>
      <c r="BX336">
        <f>Drivers!BX696</f>
        <v>158.30000000000001</v>
      </c>
      <c r="BY336">
        <f>Drivers!BY696</f>
        <v>164.33500000000001</v>
      </c>
      <c r="BZ336">
        <f>Drivers!BZ696</f>
        <v>175.30099999999999</v>
      </c>
      <c r="CA336">
        <f>Drivers!CA696</f>
        <v>189.72499999999999</v>
      </c>
      <c r="CB336">
        <f>Drivers!CB696</f>
        <v>197.054</v>
      </c>
      <c r="CC336">
        <f>Drivers!CC696</f>
        <v>199.51400000000001</v>
      </c>
      <c r="CD336">
        <f>Drivers!CD696</f>
        <v>208.30099999999999</v>
      </c>
      <c r="CE336">
        <f>Drivers!CE696</f>
        <v>225.72499999999999</v>
      </c>
      <c r="CF336">
        <f>Drivers!CF696</f>
        <v>235.054</v>
      </c>
      <c r="CG336">
        <f>Drivers!CG696</f>
        <v>238.51400000000001</v>
      </c>
      <c r="CH336">
        <f>Drivers!CH696</f>
        <v>0</v>
      </c>
      <c r="CI336">
        <f>Drivers!CI696</f>
        <v>0</v>
      </c>
      <c r="CJ336">
        <f>Drivers!CJ696</f>
        <v>0</v>
      </c>
      <c r="CK336">
        <f>Drivers!CK696</f>
        <v>0</v>
      </c>
      <c r="CL336">
        <f>Drivers!CL696</f>
        <v>0</v>
      </c>
      <c r="CM336">
        <f>Drivers!CM696</f>
        <v>0</v>
      </c>
      <c r="CN336">
        <f>Drivers!CN696</f>
        <v>0</v>
      </c>
      <c r="CO336">
        <f>Drivers!CO696</f>
        <v>0</v>
      </c>
      <c r="CP336">
        <f>Drivers!CP696</f>
        <v>0</v>
      </c>
      <c r="CQ336">
        <f>Drivers!CQ696</f>
        <v>0</v>
      </c>
      <c r="CR336">
        <f>Drivers!CR696</f>
        <v>0</v>
      </c>
      <c r="CS336">
        <f>Drivers!CS696</f>
        <v>0</v>
      </c>
      <c r="CT336">
        <f>Drivers!CT696</f>
        <v>0</v>
      </c>
      <c r="CU336">
        <f>Drivers!CU696</f>
        <v>0</v>
      </c>
      <c r="CV336">
        <f>Drivers!CV696</f>
        <v>0</v>
      </c>
      <c r="CW336">
        <f>Drivers!CW696</f>
        <v>0</v>
      </c>
      <c r="CX336">
        <f>Drivers!CX696</f>
        <v>0</v>
      </c>
      <c r="CY336">
        <f>Drivers!CY696</f>
        <v>0</v>
      </c>
      <c r="CZ336">
        <f>Drivers!CZ696</f>
        <v>0</v>
      </c>
      <c r="DA336">
        <f>Drivers!DA696</f>
        <v>0</v>
      </c>
      <c r="DB336">
        <f>Drivers!DB696</f>
        <v>0</v>
      </c>
      <c r="DC336">
        <f>Drivers!DC696</f>
        <v>0</v>
      </c>
      <c r="DD336">
        <f>Drivers!DD696</f>
        <v>0</v>
      </c>
      <c r="DE336">
        <f>Drivers!DE696</f>
        <v>0</v>
      </c>
      <c r="DF336">
        <f>Drivers!DF696</f>
        <v>0</v>
      </c>
      <c r="DG336">
        <f>Drivers!DG696</f>
        <v>0</v>
      </c>
      <c r="DH336">
        <f>Drivers!DH696</f>
        <v>0</v>
      </c>
      <c r="DI336">
        <f>Drivers!DI696</f>
        <v>0</v>
      </c>
      <c r="DJ336">
        <f>Drivers!DJ696</f>
        <v>0</v>
      </c>
      <c r="DK336">
        <f>Drivers!DK696</f>
        <v>0</v>
      </c>
      <c r="DL336">
        <f>Drivers!DL696</f>
        <v>0</v>
      </c>
      <c r="DM336">
        <f>Drivers!DM696</f>
        <v>0</v>
      </c>
      <c r="DN336">
        <f>Drivers!DN696</f>
        <v>0</v>
      </c>
      <c r="DO336">
        <f>Drivers!DO696</f>
        <v>0</v>
      </c>
      <c r="DP336">
        <f>Drivers!DP696</f>
        <v>0</v>
      </c>
      <c r="DQ336">
        <f>Drivers!DQ696</f>
        <v>0</v>
      </c>
      <c r="DR336">
        <f>Drivers!DR696</f>
        <v>0</v>
      </c>
      <c r="DS336">
        <f>Drivers!DS696</f>
        <v>0</v>
      </c>
      <c r="DT336">
        <f>Drivers!DT696</f>
        <v>0</v>
      </c>
      <c r="DU336">
        <f>Drivers!DU696</f>
        <v>0</v>
      </c>
      <c r="DV336">
        <f>Drivers!DV696</f>
        <v>0</v>
      </c>
      <c r="DW336">
        <f>Drivers!DW696</f>
        <v>0</v>
      </c>
      <c r="DX336">
        <f>Drivers!DX696</f>
        <v>0</v>
      </c>
      <c r="DY336">
        <f>Drivers!DY696</f>
        <v>251.16709750000001</v>
      </c>
      <c r="DZ336">
        <f>Drivers!DZ696</f>
        <v>85.801333209341763</v>
      </c>
      <c r="EA336">
        <f>Drivers!EA696</f>
        <v>604.24099999999999</v>
      </c>
      <c r="EB336">
        <f>Drivers!EB696</f>
        <v>761.59399999999994</v>
      </c>
      <c r="EC336">
        <f>Drivers!EC696</f>
        <v>907.59399999999994</v>
      </c>
      <c r="ED336">
        <f>Drivers!ED696</f>
        <v>1057.5940000000001</v>
      </c>
      <c r="EE336">
        <f>Drivers!EE696</f>
        <v>1207.5940000000001</v>
      </c>
      <c r="EF336">
        <f>Drivers!EF696</f>
        <v>1357.5940000000001</v>
      </c>
      <c r="EG336">
        <f>Drivers!EG696</f>
        <v>1507.5940000000001</v>
      </c>
      <c r="EH336">
        <f>Drivers!EH696</f>
        <v>1657.5940000000001</v>
      </c>
      <c r="EI336">
        <f>Drivers!EI696</f>
        <v>1802.5940000000001</v>
      </c>
      <c r="EJ336">
        <f>Drivers!EJ696</f>
        <v>1947.5940000000001</v>
      </c>
    </row>
    <row r="337" spans="1:140" hidden="1" outlineLevel="1">
      <c r="A337">
        <f>Drivers!A697</f>
        <v>0</v>
      </c>
      <c r="B337">
        <f>Drivers!B697</f>
        <v>0</v>
      </c>
      <c r="C337">
        <f>Drivers!C697</f>
        <v>0</v>
      </c>
      <c r="D337">
        <f>Drivers!D697</f>
        <v>0</v>
      </c>
      <c r="E337">
        <f>Drivers!E697</f>
        <v>0</v>
      </c>
      <c r="F337">
        <f>Drivers!F697</f>
        <v>0</v>
      </c>
      <c r="G337">
        <f>Drivers!G697</f>
        <v>0</v>
      </c>
      <c r="H337">
        <f>Drivers!H697</f>
        <v>0</v>
      </c>
      <c r="I337" t="str">
        <f>Drivers!I697</f>
        <v>+ Total Other Real Estate Revenue</v>
      </c>
      <c r="J337">
        <f>Drivers!J697</f>
        <v>0</v>
      </c>
      <c r="K337">
        <f>Drivers!K697</f>
        <v>0</v>
      </c>
      <c r="L337">
        <f>Drivers!L697</f>
        <v>0</v>
      </c>
      <c r="M337">
        <f>Drivers!M697</f>
        <v>0</v>
      </c>
      <c r="N337">
        <f>Drivers!N697</f>
        <v>0</v>
      </c>
      <c r="O337">
        <f>Drivers!O697</f>
        <v>0</v>
      </c>
      <c r="P337">
        <f>Drivers!P697</f>
        <v>0</v>
      </c>
      <c r="Q337">
        <f>Drivers!Q697</f>
        <v>0</v>
      </c>
      <c r="R337">
        <f>Drivers!R697</f>
        <v>0</v>
      </c>
      <c r="S337">
        <f>Drivers!S697</f>
        <v>0</v>
      </c>
      <c r="T337">
        <f>Drivers!T697</f>
        <v>0</v>
      </c>
      <c r="U337">
        <f>Drivers!U697</f>
        <v>0</v>
      </c>
      <c r="V337">
        <f>Drivers!V697</f>
        <v>0</v>
      </c>
      <c r="W337">
        <f>Drivers!W697</f>
        <v>0</v>
      </c>
      <c r="X337">
        <f>Drivers!X697</f>
        <v>0</v>
      </c>
      <c r="Y337">
        <f>Drivers!Y697</f>
        <v>0</v>
      </c>
      <c r="Z337">
        <f>Drivers!Z697</f>
        <v>0</v>
      </c>
      <c r="AA337">
        <f>Drivers!AA697</f>
        <v>0</v>
      </c>
      <c r="AB337">
        <f>Drivers!AB697</f>
        <v>0</v>
      </c>
      <c r="AC337">
        <f>Drivers!AC697</f>
        <v>0</v>
      </c>
      <c r="AD337">
        <f>Drivers!AD697</f>
        <v>0</v>
      </c>
      <c r="AE337">
        <f>Drivers!AE697</f>
        <v>0</v>
      </c>
      <c r="AF337">
        <f>Drivers!AF697</f>
        <v>0</v>
      </c>
      <c r="AG337">
        <f>Drivers!AG697</f>
        <v>0</v>
      </c>
      <c r="AH337">
        <f>Drivers!AH697</f>
        <v>0</v>
      </c>
      <c r="AI337">
        <f>Drivers!AI697</f>
        <v>0</v>
      </c>
      <c r="AJ337">
        <f>Drivers!AJ697</f>
        <v>0</v>
      </c>
      <c r="AK337">
        <f>Drivers!AK697</f>
        <v>0</v>
      </c>
      <c r="AL337">
        <f>Drivers!AL697</f>
        <v>0</v>
      </c>
      <c r="AM337">
        <f>Drivers!AM697</f>
        <v>0</v>
      </c>
      <c r="AN337">
        <f>Drivers!AN697</f>
        <v>0</v>
      </c>
      <c r="AO337">
        <f>Drivers!AO697</f>
        <v>0</v>
      </c>
      <c r="AP337">
        <f>Drivers!AP697</f>
        <v>0</v>
      </c>
      <c r="AQ337">
        <f>Drivers!AQ697</f>
        <v>0</v>
      </c>
      <c r="AR337">
        <f>Drivers!AR697</f>
        <v>0</v>
      </c>
      <c r="AS337">
        <f>Drivers!AS697</f>
        <v>0</v>
      </c>
      <c r="AT337">
        <f>Drivers!AT697</f>
        <v>0</v>
      </c>
      <c r="AU337">
        <f>Drivers!AU697</f>
        <v>0</v>
      </c>
      <c r="AV337">
        <f>Drivers!AV697</f>
        <v>0</v>
      </c>
      <c r="AW337">
        <f>Drivers!AW697</f>
        <v>0</v>
      </c>
      <c r="AX337">
        <f>Drivers!AX697</f>
        <v>0</v>
      </c>
      <c r="AY337">
        <f>Drivers!AY697</f>
        <v>0</v>
      </c>
      <c r="AZ337">
        <f>Drivers!AZ697</f>
        <v>0</v>
      </c>
      <c r="BA337">
        <f>Drivers!BA697</f>
        <v>0</v>
      </c>
      <c r="BB337">
        <f>Drivers!BB697</f>
        <v>0</v>
      </c>
      <c r="BC337">
        <f>Drivers!BC697</f>
        <v>0</v>
      </c>
      <c r="BD337">
        <f>Drivers!BD697</f>
        <v>0</v>
      </c>
      <c r="BE337">
        <f>Drivers!BE697</f>
        <v>0</v>
      </c>
      <c r="BF337">
        <f>Drivers!BF697</f>
        <v>0</v>
      </c>
      <c r="BG337">
        <f>Drivers!BG697</f>
        <v>0</v>
      </c>
      <c r="BH337">
        <f>Drivers!BH697</f>
        <v>0</v>
      </c>
      <c r="BI337">
        <f>Drivers!BI697</f>
        <v>0</v>
      </c>
      <c r="BJ337">
        <f>Drivers!BJ697</f>
        <v>0</v>
      </c>
      <c r="BK337">
        <f>Drivers!BK697</f>
        <v>0</v>
      </c>
      <c r="BL337">
        <f>Drivers!BL697</f>
        <v>0</v>
      </c>
      <c r="BM337">
        <f>Drivers!BM697</f>
        <v>0</v>
      </c>
      <c r="BN337">
        <f>Drivers!BN697</f>
        <v>30.070021999999994</v>
      </c>
      <c r="BO337">
        <f>Drivers!BO697</f>
        <v>43.373113760695745</v>
      </c>
      <c r="BP337">
        <f>Drivers!BP697</f>
        <v>43.240187263290778</v>
      </c>
      <c r="BQ337">
        <f>Drivers!BQ697</f>
        <v>41.389856080796747</v>
      </c>
      <c r="BR337">
        <f>Drivers!BR697</f>
        <v>27.594666790658238</v>
      </c>
      <c r="BS337">
        <f>Drivers!BS697</f>
        <v>122.55800000000001</v>
      </c>
      <c r="BT337">
        <f>Drivers!BT697</f>
        <v>129.66200000000001</v>
      </c>
      <c r="BU337">
        <f>Drivers!BU697</f>
        <v>136.56</v>
      </c>
      <c r="BV337">
        <f>Drivers!BV697</f>
        <v>18.007000000000005</v>
      </c>
      <c r="BW337">
        <f>Drivers!BW697</f>
        <v>26.069999999999993</v>
      </c>
      <c r="BX337">
        <f>Drivers!BX697</f>
        <v>28.820999999999998</v>
      </c>
      <c r="BY337">
        <f>Drivers!BY697</f>
        <v>29.788000000000011</v>
      </c>
      <c r="BZ337">
        <f>Drivers!BZ697</f>
        <v>34.754999999999995</v>
      </c>
      <c r="CA337">
        <f>Drivers!CA697</f>
        <v>37.894000000000005</v>
      </c>
      <c r="CB337">
        <f>Drivers!CB697</f>
        <v>44.777999999999992</v>
      </c>
      <c r="CC337">
        <f>Drivers!CC697</f>
        <v>47.563999999999993</v>
      </c>
      <c r="CD337">
        <f>Drivers!CD697</f>
        <v>34.883378378378403</v>
      </c>
      <c r="CE337">
        <f>Drivers!CE697</f>
        <v>40.545700000000039</v>
      </c>
      <c r="CF337">
        <f>Drivers!CF697</f>
        <v>43.127837037037033</v>
      </c>
      <c r="CG337">
        <f>Drivers!CG697</f>
        <v>44.671846153846126</v>
      </c>
      <c r="CH337">
        <f>Drivers!CH697</f>
        <v>0</v>
      </c>
      <c r="CI337">
        <f>Drivers!CI697</f>
        <v>0</v>
      </c>
      <c r="CJ337">
        <f>Drivers!CJ697</f>
        <v>0</v>
      </c>
      <c r="CK337">
        <f>Drivers!CK697</f>
        <v>0</v>
      </c>
      <c r="CL337">
        <f>Drivers!CL697</f>
        <v>0</v>
      </c>
      <c r="CM337">
        <f>Drivers!CM697</f>
        <v>0</v>
      </c>
      <c r="CN337">
        <f>Drivers!CN697</f>
        <v>0</v>
      </c>
      <c r="CO337">
        <f>Drivers!CO697</f>
        <v>0</v>
      </c>
      <c r="CP337">
        <f>Drivers!CP697</f>
        <v>0</v>
      </c>
      <c r="CQ337">
        <f>Drivers!CQ697</f>
        <v>0</v>
      </c>
      <c r="CR337">
        <f>Drivers!CR697</f>
        <v>0</v>
      </c>
      <c r="CS337">
        <f>Drivers!CS697</f>
        <v>0</v>
      </c>
      <c r="CT337">
        <f>Drivers!CT697</f>
        <v>0</v>
      </c>
      <c r="CU337">
        <f>Drivers!CU697</f>
        <v>0</v>
      </c>
      <c r="CV337">
        <f>Drivers!CV697</f>
        <v>0</v>
      </c>
      <c r="CW337">
        <f>Drivers!CW697</f>
        <v>0</v>
      </c>
      <c r="CX337">
        <f>Drivers!CX697</f>
        <v>0</v>
      </c>
      <c r="CY337">
        <f>Drivers!CY697</f>
        <v>0</v>
      </c>
      <c r="CZ337">
        <f>Drivers!CZ697</f>
        <v>0</v>
      </c>
      <c r="DA337">
        <f>Drivers!DA697</f>
        <v>0</v>
      </c>
      <c r="DB337">
        <f>Drivers!DB697</f>
        <v>0</v>
      </c>
      <c r="DC337">
        <f>Drivers!DC697</f>
        <v>0</v>
      </c>
      <c r="DD337">
        <f>Drivers!DD697</f>
        <v>0</v>
      </c>
      <c r="DE337">
        <f>Drivers!DE697</f>
        <v>0</v>
      </c>
      <c r="DF337">
        <f>Drivers!DF697</f>
        <v>0</v>
      </c>
      <c r="DG337">
        <f>Drivers!DG697</f>
        <v>0</v>
      </c>
      <c r="DH337">
        <f>Drivers!DH697</f>
        <v>0</v>
      </c>
      <c r="DI337">
        <f>Drivers!DI697</f>
        <v>0</v>
      </c>
      <c r="DJ337">
        <f>Drivers!DJ697</f>
        <v>0</v>
      </c>
      <c r="DK337">
        <f>Drivers!DK697</f>
        <v>0</v>
      </c>
      <c r="DL337">
        <f>Drivers!DL697</f>
        <v>0</v>
      </c>
      <c r="DM337">
        <f>Drivers!DM697</f>
        <v>0</v>
      </c>
      <c r="DN337">
        <f>Drivers!DN697</f>
        <v>0</v>
      </c>
      <c r="DO337">
        <f>Drivers!DO697</f>
        <v>0</v>
      </c>
      <c r="DP337">
        <f>Drivers!DP697</f>
        <v>0</v>
      </c>
      <c r="DQ337">
        <f>Drivers!DQ697</f>
        <v>0</v>
      </c>
      <c r="DR337">
        <f>Drivers!DR697</f>
        <v>0</v>
      </c>
      <c r="DS337">
        <f>Drivers!DS697</f>
        <v>0</v>
      </c>
      <c r="DT337">
        <f>Drivers!DT697</f>
        <v>0</v>
      </c>
      <c r="DU337">
        <f>Drivers!DU697</f>
        <v>0</v>
      </c>
      <c r="DV337">
        <f>Drivers!DV697</f>
        <v>0</v>
      </c>
      <c r="DW337">
        <f>Drivers!DW697</f>
        <v>0</v>
      </c>
      <c r="DX337">
        <f>Drivers!DX697</f>
        <v>0</v>
      </c>
      <c r="DY337">
        <f>Drivers!DY697</f>
        <v>158.07317910478326</v>
      </c>
      <c r="DZ337">
        <f>Drivers!DZ697</f>
        <v>416.3746667906583</v>
      </c>
      <c r="EA337">
        <f>Drivers!EA697</f>
        <v>102.68600000000001</v>
      </c>
      <c r="EB337">
        <f>Drivers!EB697</f>
        <v>164.99099999999999</v>
      </c>
      <c r="EC337">
        <f>Drivers!EC697</f>
        <v>163.22876156926162</v>
      </c>
      <c r="ED337">
        <f>Drivers!ED697</f>
        <v>192.6099386517287</v>
      </c>
      <c r="EE337">
        <f>Drivers!EE697</f>
        <v>225.35362822252256</v>
      </c>
      <c r="EF337">
        <f>Drivers!EF697</f>
        <v>259.15667245590095</v>
      </c>
      <c r="EG337">
        <f>Drivers!EG697</f>
        <v>292.84703987516809</v>
      </c>
      <c r="EH337">
        <f>Drivers!EH697</f>
        <v>325.06021426143661</v>
      </c>
      <c r="EI337">
        <f>Drivers!EI697</f>
        <v>357.56623568758033</v>
      </c>
      <c r="EJ337">
        <f>Drivers!EJ697</f>
        <v>389.74719689946261</v>
      </c>
    </row>
    <row r="338" spans="1:140" hidden="1" outlineLevel="1">
      <c r="A338">
        <f>Drivers!A698</f>
        <v>0</v>
      </c>
      <c r="B338">
        <f>Drivers!B698</f>
        <v>0</v>
      </c>
      <c r="C338">
        <f>Drivers!C698</f>
        <v>0</v>
      </c>
      <c r="D338">
        <f>Drivers!D698</f>
        <v>0</v>
      </c>
      <c r="E338">
        <f>Drivers!E698</f>
        <v>0</v>
      </c>
      <c r="F338">
        <f>Drivers!F698</f>
        <v>0</v>
      </c>
      <c r="G338">
        <f>Drivers!G698</f>
        <v>0</v>
      </c>
      <c r="H338">
        <f>Drivers!H698</f>
        <v>0</v>
      </c>
      <c r="I338" t="str">
        <f>Drivers!I698</f>
        <v>= Total Real Estate Revenue</v>
      </c>
      <c r="J338">
        <f>Drivers!J698</f>
        <v>0</v>
      </c>
      <c r="K338">
        <f>Drivers!K698</f>
        <v>0</v>
      </c>
      <c r="L338">
        <f>Drivers!L698</f>
        <v>0</v>
      </c>
      <c r="M338">
        <f>Drivers!M698</f>
        <v>0</v>
      </c>
      <c r="N338">
        <f>Drivers!N698</f>
        <v>0</v>
      </c>
      <c r="O338">
        <f>Drivers!O698</f>
        <v>0</v>
      </c>
      <c r="P338">
        <f>Drivers!P698</f>
        <v>0</v>
      </c>
      <c r="Q338">
        <f>Drivers!Q698</f>
        <v>0</v>
      </c>
      <c r="R338">
        <f>Drivers!R698</f>
        <v>0</v>
      </c>
      <c r="S338">
        <f>Drivers!S698</f>
        <v>0</v>
      </c>
      <c r="T338">
        <f>Drivers!T698</f>
        <v>0</v>
      </c>
      <c r="U338">
        <f>Drivers!U698</f>
        <v>0</v>
      </c>
      <c r="V338">
        <f>Drivers!V698</f>
        <v>0</v>
      </c>
      <c r="W338">
        <f>Drivers!W698</f>
        <v>0</v>
      </c>
      <c r="X338">
        <f>Drivers!X698</f>
        <v>0</v>
      </c>
      <c r="Y338">
        <f>Drivers!Y698</f>
        <v>0</v>
      </c>
      <c r="Z338">
        <f>Drivers!Z698</f>
        <v>0</v>
      </c>
      <c r="AA338">
        <f>Drivers!AA698</f>
        <v>0</v>
      </c>
      <c r="AB338">
        <f>Drivers!AB698</f>
        <v>0</v>
      </c>
      <c r="AC338">
        <f>Drivers!AC698</f>
        <v>0</v>
      </c>
      <c r="AD338">
        <f>Drivers!AD698</f>
        <v>0</v>
      </c>
      <c r="AE338">
        <f>Drivers!AE698</f>
        <v>0</v>
      </c>
      <c r="AF338">
        <f>Drivers!AF698</f>
        <v>0</v>
      </c>
      <c r="AG338">
        <f>Drivers!AG698</f>
        <v>0</v>
      </c>
      <c r="AH338">
        <f>Drivers!AH698</f>
        <v>0</v>
      </c>
      <c r="AI338">
        <f>Drivers!AI698</f>
        <v>0</v>
      </c>
      <c r="AJ338">
        <f>Drivers!AJ698</f>
        <v>0</v>
      </c>
      <c r="AK338">
        <f>Drivers!AK698</f>
        <v>0</v>
      </c>
      <c r="AL338">
        <f>Drivers!AL698</f>
        <v>0</v>
      </c>
      <c r="AM338">
        <f>Drivers!AM698</f>
        <v>0</v>
      </c>
      <c r="AN338">
        <f>Drivers!AN698</f>
        <v>0</v>
      </c>
      <c r="AO338">
        <f>Drivers!AO698</f>
        <v>0</v>
      </c>
      <c r="AP338">
        <f>Drivers!AP698</f>
        <v>0</v>
      </c>
      <c r="AQ338">
        <f>Drivers!AQ698</f>
        <v>0</v>
      </c>
      <c r="AR338">
        <f>Drivers!AR698</f>
        <v>0</v>
      </c>
      <c r="AS338">
        <f>Drivers!AS698</f>
        <v>0</v>
      </c>
      <c r="AT338">
        <f>Drivers!AT698</f>
        <v>0</v>
      </c>
      <c r="AU338">
        <f>Drivers!AU698</f>
        <v>0</v>
      </c>
      <c r="AV338">
        <f>Drivers!AV698</f>
        <v>0</v>
      </c>
      <c r="AW338">
        <f>Drivers!AW698</f>
        <v>0</v>
      </c>
      <c r="AX338">
        <f>Drivers!AX698</f>
        <v>0</v>
      </c>
      <c r="AY338">
        <f>Drivers!AY698</f>
        <v>0</v>
      </c>
      <c r="AZ338">
        <f>Drivers!AZ698</f>
        <v>0</v>
      </c>
      <c r="BA338">
        <f>Drivers!BA698</f>
        <v>0</v>
      </c>
      <c r="BB338">
        <f>Drivers!BB698</f>
        <v>0</v>
      </c>
      <c r="BC338">
        <f>Drivers!BC698</f>
        <v>0</v>
      </c>
      <c r="BD338">
        <f>Drivers!BD698</f>
        <v>0</v>
      </c>
      <c r="BE338">
        <f>Drivers!BE698</f>
        <v>0</v>
      </c>
      <c r="BF338">
        <f>Drivers!BF698</f>
        <v>0</v>
      </c>
      <c r="BG338">
        <f>Drivers!BG698</f>
        <v>0</v>
      </c>
      <c r="BH338">
        <f>Drivers!BH698</f>
        <v>0</v>
      </c>
      <c r="BI338">
        <f>Drivers!BI698</f>
        <v>0</v>
      </c>
      <c r="BJ338">
        <f>Drivers!BJ698</f>
        <v>0</v>
      </c>
      <c r="BK338">
        <f>Drivers!BK698</f>
        <v>0</v>
      </c>
      <c r="BL338">
        <f>Drivers!BL698</f>
        <v>0</v>
      </c>
      <c r="BM338">
        <f>Drivers!BM698</f>
        <v>0</v>
      </c>
      <c r="BN338">
        <f>Drivers!BN698</f>
        <v>73.52</v>
      </c>
      <c r="BO338">
        <f>Drivers!BO698</f>
        <v>103.42939376069575</v>
      </c>
      <c r="BP338">
        <f>Drivers!BP698</f>
        <v>114.89151976329077</v>
      </c>
      <c r="BQ338">
        <f>Drivers!BQ698</f>
        <v>117.39936308079675</v>
      </c>
      <c r="BR338">
        <f>Drivers!BR698</f>
        <v>113.396</v>
      </c>
      <c r="BS338">
        <f>Drivers!BS698</f>
        <v>122.55800000000001</v>
      </c>
      <c r="BT338">
        <f>Drivers!BT698</f>
        <v>129.66200000000001</v>
      </c>
      <c r="BU338">
        <f>Drivers!BU698</f>
        <v>136.56</v>
      </c>
      <c r="BV338">
        <f>Drivers!BV698</f>
        <v>152.50700000000001</v>
      </c>
      <c r="BW338">
        <f>Drivers!BW698</f>
        <v>173.17599999999999</v>
      </c>
      <c r="BX338">
        <f>Drivers!BX698</f>
        <v>187.12100000000001</v>
      </c>
      <c r="BY338">
        <f>Drivers!BY698</f>
        <v>194.12300000000002</v>
      </c>
      <c r="BZ338">
        <f>Drivers!BZ698</f>
        <v>210.05599999999998</v>
      </c>
      <c r="CA338">
        <f>Drivers!CA698</f>
        <v>227.619</v>
      </c>
      <c r="CB338">
        <f>Drivers!CB698</f>
        <v>241.83199999999999</v>
      </c>
      <c r="CC338">
        <f>Drivers!CC698</f>
        <v>247.078</v>
      </c>
      <c r="CD338">
        <f>Drivers!CD698</f>
        <v>243.1843783783784</v>
      </c>
      <c r="CE338">
        <f>Drivers!CE698</f>
        <v>266.27070000000003</v>
      </c>
      <c r="CF338">
        <f>Drivers!CF698</f>
        <v>278.18183703703704</v>
      </c>
      <c r="CG338">
        <f>Drivers!CG698</f>
        <v>283.18584615384611</v>
      </c>
      <c r="CH338">
        <f>Drivers!CH698</f>
        <v>0</v>
      </c>
      <c r="CI338">
        <f>Drivers!CI698</f>
        <v>0</v>
      </c>
      <c r="CJ338">
        <f>Drivers!CJ698</f>
        <v>0</v>
      </c>
      <c r="CK338">
        <f>Drivers!CK698</f>
        <v>0</v>
      </c>
      <c r="CL338">
        <f>Drivers!CL698</f>
        <v>0</v>
      </c>
      <c r="CM338">
        <f>Drivers!CM698</f>
        <v>0</v>
      </c>
      <c r="CN338">
        <f>Drivers!CN698</f>
        <v>0</v>
      </c>
      <c r="CO338">
        <f>Drivers!CO698</f>
        <v>0</v>
      </c>
      <c r="CP338">
        <f>Drivers!CP698</f>
        <v>0</v>
      </c>
      <c r="CQ338">
        <f>Drivers!CQ698</f>
        <v>0</v>
      </c>
      <c r="CR338">
        <f>Drivers!CR698</f>
        <v>0</v>
      </c>
      <c r="CS338">
        <f>Drivers!CS698</f>
        <v>0</v>
      </c>
      <c r="CT338">
        <f>Drivers!CT698</f>
        <v>0</v>
      </c>
      <c r="CU338">
        <f>Drivers!CU698</f>
        <v>0</v>
      </c>
      <c r="CV338">
        <f>Drivers!CV698</f>
        <v>0</v>
      </c>
      <c r="CW338">
        <f>Drivers!CW698</f>
        <v>0</v>
      </c>
      <c r="CX338">
        <f>Drivers!CX698</f>
        <v>0</v>
      </c>
      <c r="CY338">
        <f>Drivers!CY698</f>
        <v>0</v>
      </c>
      <c r="CZ338">
        <f>Drivers!CZ698</f>
        <v>0</v>
      </c>
      <c r="DA338">
        <f>Drivers!DA698</f>
        <v>0</v>
      </c>
      <c r="DB338">
        <f>Drivers!DB698</f>
        <v>0</v>
      </c>
      <c r="DC338">
        <f>Drivers!DC698</f>
        <v>0</v>
      </c>
      <c r="DD338">
        <f>Drivers!DD698</f>
        <v>0</v>
      </c>
      <c r="DE338">
        <f>Drivers!DE698</f>
        <v>0</v>
      </c>
      <c r="DF338">
        <f>Drivers!DF698</f>
        <v>0</v>
      </c>
      <c r="DG338">
        <f>Drivers!DG698</f>
        <v>0</v>
      </c>
      <c r="DH338">
        <f>Drivers!DH698</f>
        <v>0</v>
      </c>
      <c r="DI338">
        <f>Drivers!DI698</f>
        <v>0</v>
      </c>
      <c r="DJ338">
        <f>Drivers!DJ698</f>
        <v>0</v>
      </c>
      <c r="DK338">
        <f>Drivers!DK698</f>
        <v>0</v>
      </c>
      <c r="DL338">
        <f>Drivers!DL698</f>
        <v>0</v>
      </c>
      <c r="DM338">
        <f>Drivers!DM698</f>
        <v>0</v>
      </c>
      <c r="DN338">
        <f>Drivers!DN698</f>
        <v>0</v>
      </c>
      <c r="DO338">
        <f>Drivers!DO698</f>
        <v>0</v>
      </c>
      <c r="DP338">
        <f>Drivers!DP698</f>
        <v>0</v>
      </c>
      <c r="DQ338">
        <f>Drivers!DQ698</f>
        <v>0</v>
      </c>
      <c r="DR338">
        <f>Drivers!DR698</f>
        <v>0</v>
      </c>
      <c r="DS338">
        <f>Drivers!DS698</f>
        <v>0</v>
      </c>
      <c r="DT338">
        <f>Drivers!DT698</f>
        <v>0</v>
      </c>
      <c r="DU338">
        <f>Drivers!DU698</f>
        <v>0</v>
      </c>
      <c r="DV338">
        <f>Drivers!DV698</f>
        <v>0</v>
      </c>
      <c r="DW338">
        <f>Drivers!DW698</f>
        <v>0</v>
      </c>
      <c r="DX338">
        <f>Drivers!DX698</f>
        <v>0</v>
      </c>
      <c r="DY338">
        <f>Drivers!DY698</f>
        <v>409.24027660478328</v>
      </c>
      <c r="DZ338">
        <f>Drivers!DZ698</f>
        <v>502.17600000000004</v>
      </c>
      <c r="EA338">
        <f>Drivers!EA698</f>
        <v>706.92700000000002</v>
      </c>
      <c r="EB338">
        <f>Drivers!EB698</f>
        <v>926.58499999999992</v>
      </c>
      <c r="EC338">
        <f>Drivers!EC698</f>
        <v>1070.8227615692615</v>
      </c>
      <c r="ED338">
        <f>Drivers!ED698</f>
        <v>1250.2039386517288</v>
      </c>
      <c r="EE338">
        <f>Drivers!EE698</f>
        <v>1432.9476282225226</v>
      </c>
      <c r="EF338">
        <f>Drivers!EF698</f>
        <v>1616.7506724559009</v>
      </c>
      <c r="EG338">
        <f>Drivers!EG698</f>
        <v>1800.4410398751681</v>
      </c>
      <c r="EH338">
        <f>Drivers!EH698</f>
        <v>1982.6542142614367</v>
      </c>
      <c r="EI338">
        <f>Drivers!EI698</f>
        <v>2160.1602356875806</v>
      </c>
      <c r="EJ338">
        <f>Drivers!EJ698</f>
        <v>2337.3411968994628</v>
      </c>
    </row>
    <row r="339" spans="1:140" hidden="1" outlineLevel="1">
      <c r="A339">
        <f>Drivers!A699</f>
        <v>0</v>
      </c>
      <c r="B339">
        <f>Drivers!B699</f>
        <v>0</v>
      </c>
      <c r="C339">
        <f>Drivers!C699</f>
        <v>0</v>
      </c>
      <c r="D339">
        <f>Drivers!D699</f>
        <v>0</v>
      </c>
      <c r="E339">
        <f>Drivers!E699</f>
        <v>0</v>
      </c>
      <c r="F339">
        <f>Drivers!F699</f>
        <v>0</v>
      </c>
      <c r="G339">
        <f>Drivers!G699</f>
        <v>0</v>
      </c>
      <c r="H339">
        <f>Drivers!H699</f>
        <v>0</v>
      </c>
      <c r="I339">
        <f>Drivers!I699</f>
        <v>0</v>
      </c>
      <c r="J339">
        <f>Drivers!J699</f>
        <v>0</v>
      </c>
      <c r="K339">
        <f>Drivers!K699</f>
        <v>0</v>
      </c>
      <c r="L339">
        <f>Drivers!L699</f>
        <v>0</v>
      </c>
      <c r="M339">
        <f>Drivers!M699</f>
        <v>0</v>
      </c>
      <c r="N339">
        <f>Drivers!N699</f>
        <v>0</v>
      </c>
      <c r="O339">
        <f>Drivers!O699</f>
        <v>0</v>
      </c>
      <c r="P339">
        <f>Drivers!P699</f>
        <v>0</v>
      </c>
      <c r="Q339">
        <f>Drivers!Q699</f>
        <v>0</v>
      </c>
      <c r="R339">
        <f>Drivers!R699</f>
        <v>0</v>
      </c>
      <c r="S339">
        <f>Drivers!S699</f>
        <v>0</v>
      </c>
      <c r="T339">
        <f>Drivers!T699</f>
        <v>0</v>
      </c>
      <c r="U339">
        <f>Drivers!U699</f>
        <v>0</v>
      </c>
      <c r="V339">
        <f>Drivers!V699</f>
        <v>0</v>
      </c>
      <c r="W339">
        <f>Drivers!W699</f>
        <v>0</v>
      </c>
      <c r="X339">
        <f>Drivers!X699</f>
        <v>0</v>
      </c>
      <c r="Y339">
        <f>Drivers!Y699</f>
        <v>0</v>
      </c>
      <c r="Z339">
        <f>Drivers!Z699</f>
        <v>0</v>
      </c>
      <c r="AA339">
        <f>Drivers!AA699</f>
        <v>0</v>
      </c>
      <c r="AB339">
        <f>Drivers!AB699</f>
        <v>0</v>
      </c>
      <c r="AC339">
        <f>Drivers!AC699</f>
        <v>0</v>
      </c>
      <c r="AD339">
        <f>Drivers!AD699</f>
        <v>0</v>
      </c>
      <c r="AE339">
        <f>Drivers!AE699</f>
        <v>0</v>
      </c>
      <c r="AF339">
        <f>Drivers!AF699</f>
        <v>0</v>
      </c>
      <c r="AG339">
        <f>Drivers!AG699</f>
        <v>0</v>
      </c>
      <c r="AH339">
        <f>Drivers!AH699</f>
        <v>0</v>
      </c>
      <c r="AI339">
        <f>Drivers!AI699</f>
        <v>0</v>
      </c>
      <c r="AJ339">
        <f>Drivers!AJ699</f>
        <v>0</v>
      </c>
      <c r="AK339">
        <f>Drivers!AK699</f>
        <v>0</v>
      </c>
      <c r="AL339">
        <f>Drivers!AL699</f>
        <v>0</v>
      </c>
      <c r="AM339">
        <f>Drivers!AM699</f>
        <v>0</v>
      </c>
      <c r="AN339">
        <f>Drivers!AN699</f>
        <v>0</v>
      </c>
      <c r="AO339">
        <f>Drivers!AO699</f>
        <v>0</v>
      </c>
      <c r="AP339">
        <f>Drivers!AP699</f>
        <v>0</v>
      </c>
      <c r="AQ339">
        <f>Drivers!AQ699</f>
        <v>0</v>
      </c>
      <c r="AR339">
        <f>Drivers!AR699</f>
        <v>0</v>
      </c>
      <c r="AS339">
        <f>Drivers!AS699</f>
        <v>0</v>
      </c>
      <c r="AT339">
        <f>Drivers!AT699</f>
        <v>0</v>
      </c>
      <c r="AU339">
        <f>Drivers!AU699</f>
        <v>0</v>
      </c>
      <c r="AV339">
        <f>Drivers!AV699</f>
        <v>0</v>
      </c>
      <c r="AW339">
        <f>Drivers!AW699</f>
        <v>0</v>
      </c>
      <c r="AX339">
        <f>Drivers!AX699</f>
        <v>0</v>
      </c>
      <c r="AY339">
        <f>Drivers!AY699</f>
        <v>0</v>
      </c>
      <c r="AZ339">
        <f>Drivers!AZ699</f>
        <v>0</v>
      </c>
      <c r="BA339">
        <f>Drivers!BA699</f>
        <v>0</v>
      </c>
      <c r="BB339">
        <f>Drivers!BB699</f>
        <v>0</v>
      </c>
      <c r="BC339">
        <f>Drivers!BC699</f>
        <v>0</v>
      </c>
      <c r="BD339">
        <f>Drivers!BD699</f>
        <v>0</v>
      </c>
      <c r="BE339">
        <f>Drivers!BE699</f>
        <v>0</v>
      </c>
      <c r="BF339">
        <f>Drivers!BF699</f>
        <v>0</v>
      </c>
      <c r="BG339">
        <f>Drivers!BG699</f>
        <v>0</v>
      </c>
      <c r="BH339">
        <f>Drivers!BH699</f>
        <v>0</v>
      </c>
      <c r="BI339">
        <f>Drivers!BI699</f>
        <v>0</v>
      </c>
      <c r="BJ339">
        <f>Drivers!BJ699</f>
        <v>0</v>
      </c>
      <c r="BK339">
        <f>Drivers!BK699</f>
        <v>0</v>
      </c>
      <c r="BL339">
        <f>Drivers!BL699</f>
        <v>0</v>
      </c>
      <c r="BM339">
        <f>Drivers!BM699</f>
        <v>0</v>
      </c>
      <c r="BN339">
        <f>Drivers!BN699</f>
        <v>0</v>
      </c>
      <c r="BO339">
        <f>Drivers!BO699</f>
        <v>0</v>
      </c>
      <c r="BP339">
        <f>Drivers!BP699</f>
        <v>0</v>
      </c>
      <c r="BQ339">
        <f>Drivers!BQ699</f>
        <v>0</v>
      </c>
      <c r="BR339">
        <f>Drivers!BR699</f>
        <v>0</v>
      </c>
      <c r="BS339">
        <f>Drivers!BS699</f>
        <v>0</v>
      </c>
      <c r="BT339">
        <f>Drivers!BT699</f>
        <v>0</v>
      </c>
      <c r="BU339">
        <f>Drivers!BU699</f>
        <v>0</v>
      </c>
      <c r="BV339">
        <f>Drivers!BV699</f>
        <v>0</v>
      </c>
      <c r="BW339">
        <f>Drivers!BW699</f>
        <v>0</v>
      </c>
      <c r="BX339">
        <f>Drivers!BX699</f>
        <v>0</v>
      </c>
      <c r="BY339">
        <f>Drivers!BY699</f>
        <v>0</v>
      </c>
      <c r="BZ339">
        <f>Drivers!BZ699</f>
        <v>0</v>
      </c>
      <c r="CA339">
        <f>Drivers!CA699</f>
        <v>0</v>
      </c>
      <c r="CB339">
        <f>Drivers!CB699</f>
        <v>0</v>
      </c>
      <c r="CC339">
        <f>Drivers!CC699</f>
        <v>0</v>
      </c>
      <c r="CD339">
        <f>Drivers!CD699</f>
        <v>0</v>
      </c>
      <c r="CE339">
        <f>Drivers!CE699</f>
        <v>0</v>
      </c>
      <c r="CF339">
        <f>Drivers!CF699</f>
        <v>0</v>
      </c>
      <c r="CG339">
        <f>Drivers!CG699</f>
        <v>0</v>
      </c>
      <c r="CH339">
        <f>Drivers!CH699</f>
        <v>0</v>
      </c>
      <c r="CI339">
        <f>Drivers!CI699</f>
        <v>0</v>
      </c>
      <c r="CJ339">
        <f>Drivers!CJ699</f>
        <v>0</v>
      </c>
      <c r="CK339">
        <f>Drivers!CK699</f>
        <v>0</v>
      </c>
      <c r="CL339">
        <f>Drivers!CL699</f>
        <v>0</v>
      </c>
      <c r="CM339">
        <f>Drivers!CM699</f>
        <v>0</v>
      </c>
      <c r="CN339">
        <f>Drivers!CN699</f>
        <v>0</v>
      </c>
      <c r="CO339">
        <f>Drivers!CO699</f>
        <v>0</v>
      </c>
      <c r="CP339">
        <f>Drivers!CP699</f>
        <v>0</v>
      </c>
      <c r="CQ339">
        <f>Drivers!CQ699</f>
        <v>0</v>
      </c>
      <c r="CR339">
        <f>Drivers!CR699</f>
        <v>0</v>
      </c>
      <c r="CS339">
        <f>Drivers!CS699</f>
        <v>0</v>
      </c>
      <c r="CT339">
        <f>Drivers!CT699</f>
        <v>0</v>
      </c>
      <c r="CU339">
        <f>Drivers!CU699</f>
        <v>0</v>
      </c>
      <c r="CV339">
        <f>Drivers!CV699</f>
        <v>0</v>
      </c>
      <c r="CW339">
        <f>Drivers!CW699</f>
        <v>0</v>
      </c>
      <c r="CX339">
        <f>Drivers!CX699</f>
        <v>0</v>
      </c>
      <c r="CY339">
        <f>Drivers!CY699</f>
        <v>0</v>
      </c>
      <c r="CZ339">
        <f>Drivers!CZ699</f>
        <v>0</v>
      </c>
      <c r="DA339">
        <f>Drivers!DA699</f>
        <v>0</v>
      </c>
      <c r="DB339">
        <f>Drivers!DB699</f>
        <v>0</v>
      </c>
      <c r="DC339">
        <f>Drivers!DC699</f>
        <v>0</v>
      </c>
      <c r="DD339">
        <f>Drivers!DD699</f>
        <v>0</v>
      </c>
      <c r="DE339">
        <f>Drivers!DE699</f>
        <v>0</v>
      </c>
      <c r="DF339">
        <f>Drivers!DF699</f>
        <v>0</v>
      </c>
      <c r="DG339">
        <f>Drivers!DG699</f>
        <v>0</v>
      </c>
      <c r="DH339">
        <f>Drivers!DH699</f>
        <v>0</v>
      </c>
      <c r="DI339">
        <f>Drivers!DI699</f>
        <v>0</v>
      </c>
      <c r="DJ339">
        <f>Drivers!DJ699</f>
        <v>0</v>
      </c>
      <c r="DK339">
        <f>Drivers!DK699</f>
        <v>0</v>
      </c>
      <c r="DL339">
        <f>Drivers!DL699</f>
        <v>0</v>
      </c>
      <c r="DM339">
        <f>Drivers!DM699</f>
        <v>0</v>
      </c>
      <c r="DN339">
        <f>Drivers!DN699</f>
        <v>0</v>
      </c>
      <c r="DO339">
        <f>Drivers!DO699</f>
        <v>0</v>
      </c>
      <c r="DP339">
        <f>Drivers!DP699</f>
        <v>0</v>
      </c>
      <c r="DQ339">
        <f>Drivers!DQ699</f>
        <v>0</v>
      </c>
      <c r="DR339">
        <f>Drivers!DR699</f>
        <v>0</v>
      </c>
      <c r="DS339">
        <f>Drivers!DS699</f>
        <v>0</v>
      </c>
      <c r="DT339">
        <f>Drivers!DT699</f>
        <v>0</v>
      </c>
      <c r="DU339">
        <f>Drivers!DU699</f>
        <v>0</v>
      </c>
      <c r="DV339">
        <f>Drivers!DV699</f>
        <v>0</v>
      </c>
      <c r="DW339">
        <f>Drivers!DW699</f>
        <v>0</v>
      </c>
      <c r="DX339">
        <f>Drivers!DX699</f>
        <v>0</v>
      </c>
      <c r="DY339">
        <f>Drivers!DY699</f>
        <v>0</v>
      </c>
      <c r="DZ339">
        <f>Drivers!DZ699</f>
        <v>0</v>
      </c>
      <c r="EA339">
        <f>Drivers!EA699</f>
        <v>0</v>
      </c>
      <c r="EB339">
        <f>Drivers!EB699</f>
        <v>0</v>
      </c>
      <c r="EC339">
        <f>Drivers!EC699</f>
        <v>0</v>
      </c>
      <c r="ED339">
        <f>Drivers!ED699</f>
        <v>0</v>
      </c>
      <c r="EE339">
        <f>Drivers!EE699</f>
        <v>0</v>
      </c>
      <c r="EF339">
        <f>Drivers!EF699</f>
        <v>0</v>
      </c>
      <c r="EG339">
        <f>Drivers!EG699</f>
        <v>0</v>
      </c>
      <c r="EH339">
        <f>Drivers!EH699</f>
        <v>0</v>
      </c>
      <c r="EI339">
        <f>Drivers!EI699</f>
        <v>0</v>
      </c>
      <c r="EJ339">
        <f>Drivers!EJ699</f>
        <v>0</v>
      </c>
    </row>
    <row r="340" spans="1:140" hidden="1" outlineLevel="1">
      <c r="A340">
        <f>Drivers!A54</f>
        <v>0</v>
      </c>
      <c r="B340">
        <f>Drivers!B54</f>
        <v>0</v>
      </c>
      <c r="C340">
        <f>Drivers!C54</f>
        <v>0</v>
      </c>
      <c r="D340">
        <f>Drivers!D54</f>
        <v>0</v>
      </c>
      <c r="E340">
        <f>Drivers!E54</f>
        <v>0</v>
      </c>
      <c r="F340">
        <f>Drivers!F54</f>
        <v>0</v>
      </c>
      <c r="G340">
        <f>Drivers!G54</f>
        <v>0</v>
      </c>
      <c r="H340">
        <f>Drivers!H54</f>
        <v>0</v>
      </c>
      <c r="I340" t="str">
        <f>Drivers!I54</f>
        <v>Premier Agent Revenue</v>
      </c>
      <c r="J340">
        <f>Drivers!J54</f>
        <v>0</v>
      </c>
      <c r="K340">
        <f>Drivers!K54</f>
        <v>0</v>
      </c>
      <c r="L340">
        <f>Drivers!L54</f>
        <v>0</v>
      </c>
      <c r="M340">
        <f>Drivers!M54</f>
        <v>0</v>
      </c>
      <c r="N340">
        <f>Drivers!N54</f>
        <v>0</v>
      </c>
      <c r="O340">
        <f>Drivers!O54</f>
        <v>0</v>
      </c>
      <c r="P340">
        <f>Drivers!P54</f>
        <v>0</v>
      </c>
      <c r="Q340">
        <f>Drivers!Q54</f>
        <v>0</v>
      </c>
      <c r="R340">
        <f>Drivers!R54</f>
        <v>0</v>
      </c>
      <c r="S340">
        <f>Drivers!S54</f>
        <v>0</v>
      </c>
      <c r="T340">
        <f>Drivers!T54</f>
        <v>0</v>
      </c>
      <c r="U340">
        <f>Drivers!U54</f>
        <v>0</v>
      </c>
      <c r="V340">
        <f>Drivers!V54</f>
        <v>0</v>
      </c>
      <c r="W340">
        <f>Drivers!W54</f>
        <v>0</v>
      </c>
      <c r="X340">
        <f>Drivers!X54</f>
        <v>0</v>
      </c>
      <c r="Y340">
        <f>Drivers!Y54</f>
        <v>0</v>
      </c>
      <c r="Z340">
        <f>Drivers!Z54</f>
        <v>0</v>
      </c>
      <c r="AA340">
        <f>Drivers!AA54</f>
        <v>0</v>
      </c>
      <c r="AB340">
        <f>Drivers!AB54</f>
        <v>0</v>
      </c>
      <c r="AC340">
        <f>Drivers!AC54</f>
        <v>0</v>
      </c>
      <c r="AD340">
        <f>Drivers!AD54</f>
        <v>0</v>
      </c>
      <c r="AE340">
        <f>Drivers!AE54</f>
        <v>0</v>
      </c>
      <c r="AF340">
        <f>Drivers!AF54</f>
        <v>0</v>
      </c>
      <c r="AG340">
        <f>Drivers!AG54</f>
        <v>0</v>
      </c>
      <c r="AH340">
        <f>Drivers!AH54</f>
        <v>0</v>
      </c>
      <c r="AI340">
        <f>Drivers!AI54</f>
        <v>0</v>
      </c>
      <c r="AJ340">
        <f>Drivers!AJ54</f>
        <v>0</v>
      </c>
      <c r="AK340">
        <f>Drivers!AK54</f>
        <v>0</v>
      </c>
      <c r="AL340">
        <f>Drivers!AL54</f>
        <v>0</v>
      </c>
      <c r="AM340">
        <f>Drivers!AM54</f>
        <v>0</v>
      </c>
      <c r="AN340">
        <f>Drivers!AN54</f>
        <v>0</v>
      </c>
      <c r="AO340">
        <f>Drivers!AO54</f>
        <v>0</v>
      </c>
      <c r="AP340">
        <f>Drivers!AP54</f>
        <v>0</v>
      </c>
      <c r="AQ340">
        <f>Drivers!AQ54</f>
        <v>0</v>
      </c>
      <c r="AR340">
        <f>Drivers!AR54</f>
        <v>0</v>
      </c>
      <c r="AS340">
        <f>Drivers!AS54</f>
        <v>0</v>
      </c>
      <c r="AT340">
        <f>Drivers!AT54</f>
        <v>0</v>
      </c>
      <c r="AU340">
        <f>Drivers!AU54</f>
        <v>0</v>
      </c>
      <c r="AV340">
        <f>Drivers!AV54</f>
        <v>0</v>
      </c>
      <c r="AW340">
        <f>Drivers!AW54</f>
        <v>0</v>
      </c>
      <c r="AX340">
        <f>Drivers!AX54</f>
        <v>0</v>
      </c>
      <c r="AY340">
        <f>Drivers!AY54</f>
        <v>0</v>
      </c>
      <c r="AZ340">
        <f>Drivers!AZ54</f>
        <v>0</v>
      </c>
      <c r="BA340">
        <f>Drivers!BA54</f>
        <v>0</v>
      </c>
      <c r="BB340">
        <f>Drivers!BB54</f>
        <v>0</v>
      </c>
      <c r="BC340">
        <f>Drivers!BC54</f>
        <v>0</v>
      </c>
      <c r="BD340">
        <f>Drivers!BD54</f>
        <v>0</v>
      </c>
      <c r="BE340">
        <f>Drivers!BE54</f>
        <v>0</v>
      </c>
      <c r="BF340">
        <f>Drivers!BF54</f>
        <v>0</v>
      </c>
      <c r="BG340">
        <f>Drivers!BG54</f>
        <v>0</v>
      </c>
      <c r="BH340">
        <f>Drivers!BH54</f>
        <v>0</v>
      </c>
      <c r="BI340">
        <f>Drivers!BI54</f>
        <v>0</v>
      </c>
      <c r="BJ340">
        <f>Drivers!BJ54</f>
        <v>0</v>
      </c>
      <c r="BK340">
        <f>Drivers!BK54</f>
        <v>0</v>
      </c>
      <c r="BL340">
        <f>Drivers!BL54</f>
        <v>0</v>
      </c>
      <c r="BM340">
        <f>Drivers!BM54</f>
        <v>0</v>
      </c>
      <c r="BN340">
        <f>Drivers!BN54</f>
        <v>0</v>
      </c>
      <c r="BO340">
        <f>Drivers!BO54</f>
        <v>0</v>
      </c>
      <c r="BP340">
        <f>Drivers!BP54</f>
        <v>0</v>
      </c>
      <c r="BQ340">
        <f>Drivers!BQ54</f>
        <v>0</v>
      </c>
      <c r="BR340">
        <f>Drivers!BR54</f>
        <v>0</v>
      </c>
      <c r="BS340">
        <f>Drivers!BS54</f>
        <v>0</v>
      </c>
      <c r="BT340">
        <f>Drivers!BT54</f>
        <v>0</v>
      </c>
      <c r="BU340">
        <f>Drivers!BU54</f>
        <v>0</v>
      </c>
      <c r="BV340">
        <f>Drivers!BV54</f>
        <v>0</v>
      </c>
      <c r="BW340">
        <f>Drivers!BW54</f>
        <v>0</v>
      </c>
      <c r="BX340">
        <f>Drivers!BX54</f>
        <v>0</v>
      </c>
      <c r="BY340">
        <f>Drivers!BY54</f>
        <v>0</v>
      </c>
      <c r="BZ340">
        <f>Drivers!BZ54</f>
        <v>0</v>
      </c>
      <c r="CA340">
        <f>Drivers!CA54</f>
        <v>0</v>
      </c>
      <c r="CB340">
        <f>Drivers!CB54</f>
        <v>0</v>
      </c>
      <c r="CC340">
        <f>Drivers!CC54</f>
        <v>0</v>
      </c>
      <c r="CD340">
        <f>Drivers!CD54</f>
        <v>0</v>
      </c>
      <c r="CE340">
        <f>Drivers!CE54</f>
        <v>0</v>
      </c>
      <c r="CF340">
        <f>Drivers!CF54</f>
        <v>0</v>
      </c>
      <c r="CG340">
        <f>Drivers!CG54</f>
        <v>0</v>
      </c>
      <c r="CH340">
        <f>Drivers!CH54</f>
        <v>0</v>
      </c>
      <c r="CI340">
        <f>Drivers!CI54</f>
        <v>0</v>
      </c>
      <c r="CJ340">
        <f>Drivers!CJ54</f>
        <v>0</v>
      </c>
      <c r="CK340">
        <f>Drivers!CK54</f>
        <v>0</v>
      </c>
      <c r="CL340">
        <f>Drivers!CL54</f>
        <v>0</v>
      </c>
      <c r="CM340">
        <f>Drivers!CM54</f>
        <v>0</v>
      </c>
      <c r="CN340">
        <f>Drivers!CN54</f>
        <v>0</v>
      </c>
      <c r="CO340">
        <f>Drivers!CO54</f>
        <v>0</v>
      </c>
      <c r="CP340">
        <f>Drivers!CP54</f>
        <v>0</v>
      </c>
      <c r="CQ340">
        <f>Drivers!CQ54</f>
        <v>0</v>
      </c>
      <c r="CR340">
        <f>Drivers!CR54</f>
        <v>0</v>
      </c>
      <c r="CS340">
        <f>Drivers!CS54</f>
        <v>0</v>
      </c>
      <c r="CT340">
        <f>Drivers!CT54</f>
        <v>0</v>
      </c>
      <c r="CU340">
        <f>Drivers!CU54</f>
        <v>0</v>
      </c>
      <c r="CV340">
        <f>Drivers!CV54</f>
        <v>0</v>
      </c>
      <c r="CW340">
        <f>Drivers!CW54</f>
        <v>0</v>
      </c>
      <c r="CX340">
        <f>Drivers!CX54</f>
        <v>0</v>
      </c>
      <c r="CY340">
        <f>Drivers!CY54</f>
        <v>0</v>
      </c>
      <c r="CZ340">
        <f>Drivers!CZ54</f>
        <v>0</v>
      </c>
      <c r="DA340">
        <f>Drivers!DA54</f>
        <v>0</v>
      </c>
      <c r="DB340">
        <f>Drivers!DB54</f>
        <v>0</v>
      </c>
      <c r="DC340">
        <f>Drivers!DC54</f>
        <v>0</v>
      </c>
      <c r="DD340">
        <f>Drivers!DD54</f>
        <v>0</v>
      </c>
      <c r="DE340">
        <f>Drivers!DE54</f>
        <v>0</v>
      </c>
      <c r="DF340">
        <f>Drivers!DF54</f>
        <v>0</v>
      </c>
      <c r="DG340">
        <f>Drivers!DG54</f>
        <v>0</v>
      </c>
      <c r="DH340">
        <f>Drivers!DH54</f>
        <v>0</v>
      </c>
      <c r="DI340">
        <f>Drivers!DI54</f>
        <v>0</v>
      </c>
      <c r="DJ340">
        <f>Drivers!DJ54</f>
        <v>0</v>
      </c>
      <c r="DK340">
        <f>Drivers!DK54</f>
        <v>0</v>
      </c>
      <c r="DL340">
        <f>Drivers!DL54</f>
        <v>0</v>
      </c>
      <c r="DM340">
        <f>Drivers!DM54</f>
        <v>0</v>
      </c>
      <c r="DN340">
        <f>Drivers!DN54</f>
        <v>0</v>
      </c>
      <c r="DO340">
        <f>Drivers!DO54</f>
        <v>0</v>
      </c>
      <c r="DP340">
        <f>Drivers!DP54</f>
        <v>0</v>
      </c>
      <c r="DQ340">
        <f>Drivers!DQ54</f>
        <v>0</v>
      </c>
      <c r="DR340">
        <f>Drivers!DR54</f>
        <v>0</v>
      </c>
      <c r="DS340">
        <f>Drivers!DS54</f>
        <v>0</v>
      </c>
      <c r="DT340">
        <f>Drivers!DT54</f>
        <v>0</v>
      </c>
      <c r="DU340">
        <f>Drivers!DU54</f>
        <v>0</v>
      </c>
      <c r="DV340">
        <f>Drivers!DV54</f>
        <v>0</v>
      </c>
      <c r="DW340">
        <f>Drivers!DW54</f>
        <v>0</v>
      </c>
      <c r="DX340">
        <f>Drivers!DX54</f>
        <v>0</v>
      </c>
      <c r="DY340">
        <f>Drivers!DY54</f>
        <v>0</v>
      </c>
      <c r="DZ340">
        <f>Drivers!DZ54</f>
        <v>0</v>
      </c>
      <c r="EA340">
        <f>Drivers!EA54</f>
        <v>0</v>
      </c>
      <c r="EB340">
        <f>Drivers!EB54</f>
        <v>0</v>
      </c>
      <c r="EC340">
        <f>Drivers!EC54</f>
        <v>0</v>
      </c>
      <c r="ED340">
        <f>Drivers!ED54</f>
        <v>0</v>
      </c>
      <c r="EE340">
        <f>Drivers!EE54</f>
        <v>0</v>
      </c>
      <c r="EF340">
        <f>Drivers!EF54</f>
        <v>0</v>
      </c>
      <c r="EG340">
        <f>Drivers!EG54</f>
        <v>0</v>
      </c>
      <c r="EH340">
        <f>Drivers!EH54</f>
        <v>0</v>
      </c>
      <c r="EI340">
        <f>Drivers!EI54</f>
        <v>0</v>
      </c>
      <c r="EJ340">
        <f>Drivers!EJ54</f>
        <v>0</v>
      </c>
    </row>
    <row r="341" spans="1:140" hidden="1" outlineLevel="1">
      <c r="A341">
        <f>Drivers!A528</f>
        <v>0</v>
      </c>
      <c r="B341">
        <f>Drivers!B528</f>
        <v>0</v>
      </c>
      <c r="C341">
        <f>Drivers!C528</f>
        <v>0</v>
      </c>
      <c r="D341">
        <f>Drivers!D528</f>
        <v>0</v>
      </c>
      <c r="E341">
        <f>Drivers!E528</f>
        <v>0</v>
      </c>
      <c r="F341">
        <f>Drivers!F528</f>
        <v>0</v>
      </c>
      <c r="G341">
        <f>Drivers!G528</f>
        <v>0</v>
      </c>
      <c r="H341">
        <f>Drivers!H528</f>
        <v>0</v>
      </c>
      <c r="I341" t="str">
        <f>Drivers!I528</f>
        <v>Premier Agent Count</v>
      </c>
      <c r="J341">
        <f>Drivers!J528</f>
        <v>0</v>
      </c>
      <c r="K341">
        <f>Drivers!K528</f>
        <v>0</v>
      </c>
      <c r="L341">
        <f>Drivers!L528</f>
        <v>0</v>
      </c>
      <c r="M341">
        <f>Drivers!M528</f>
        <v>0</v>
      </c>
      <c r="N341">
        <f>Drivers!N528</f>
        <v>0</v>
      </c>
      <c r="O341">
        <f>Drivers!O528</f>
        <v>0</v>
      </c>
      <c r="P341">
        <f>Drivers!P528</f>
        <v>0</v>
      </c>
      <c r="Q341">
        <f>Drivers!Q528</f>
        <v>0</v>
      </c>
      <c r="R341">
        <f>Drivers!R528</f>
        <v>0</v>
      </c>
      <c r="S341">
        <f>Drivers!S528</f>
        <v>0</v>
      </c>
      <c r="T341">
        <f>Drivers!T528</f>
        <v>0</v>
      </c>
      <c r="U341">
        <f>Drivers!U528</f>
        <v>0</v>
      </c>
      <c r="V341">
        <f>Drivers!V528</f>
        <v>0</v>
      </c>
      <c r="W341">
        <f>Drivers!W528</f>
        <v>0</v>
      </c>
      <c r="X341">
        <f>Drivers!X528</f>
        <v>0</v>
      </c>
      <c r="Y341">
        <f>Drivers!Y528</f>
        <v>0</v>
      </c>
      <c r="Z341">
        <f>Drivers!Z528</f>
        <v>0</v>
      </c>
      <c r="AA341">
        <f>Drivers!AA528</f>
        <v>0</v>
      </c>
      <c r="AB341">
        <f>Drivers!AB528</f>
        <v>0</v>
      </c>
      <c r="AC341">
        <f>Drivers!AC528</f>
        <v>0</v>
      </c>
      <c r="AD341">
        <f>Drivers!AD528</f>
        <v>0</v>
      </c>
      <c r="AE341">
        <f>Drivers!AE528</f>
        <v>0</v>
      </c>
      <c r="AF341">
        <f>Drivers!AF528</f>
        <v>0</v>
      </c>
      <c r="AG341">
        <f>Drivers!AG528</f>
        <v>0</v>
      </c>
      <c r="AH341">
        <f>Drivers!AH528</f>
        <v>0</v>
      </c>
      <c r="AI341">
        <f>Drivers!AI528</f>
        <v>0</v>
      </c>
      <c r="AJ341">
        <f>Drivers!AJ528</f>
        <v>0</v>
      </c>
      <c r="AK341">
        <f>Drivers!AK528</f>
        <v>0</v>
      </c>
      <c r="AL341">
        <f>Drivers!AL528</f>
        <v>0</v>
      </c>
      <c r="AM341">
        <f>Drivers!AM528</f>
        <v>0</v>
      </c>
      <c r="AN341">
        <f>Drivers!AN528</f>
        <v>0</v>
      </c>
      <c r="AO341">
        <f>Drivers!AO528</f>
        <v>0</v>
      </c>
      <c r="AP341">
        <f>Drivers!AP528</f>
        <v>0</v>
      </c>
      <c r="AQ341">
        <f>Drivers!AQ528</f>
        <v>0</v>
      </c>
      <c r="AR341">
        <f>Drivers!AR528</f>
        <v>0</v>
      </c>
      <c r="AS341">
        <f>Drivers!AS528</f>
        <v>0</v>
      </c>
      <c r="AT341">
        <f>Drivers!AT528</f>
        <v>0</v>
      </c>
      <c r="AU341">
        <f>Drivers!AU528</f>
        <v>0</v>
      </c>
      <c r="AV341">
        <f>Drivers!AV528</f>
        <v>0</v>
      </c>
      <c r="AW341">
        <f>Drivers!AW528</f>
        <v>0</v>
      </c>
      <c r="AX341">
        <f>Drivers!AX528</f>
        <v>0</v>
      </c>
      <c r="AY341">
        <f>Drivers!AY528</f>
        <v>0</v>
      </c>
      <c r="AZ341">
        <f>Drivers!AZ528</f>
        <v>0</v>
      </c>
      <c r="BA341">
        <f>Drivers!BA528</f>
        <v>0</v>
      </c>
      <c r="BB341">
        <f>Drivers!BB528</f>
        <v>0</v>
      </c>
      <c r="BC341">
        <f>Drivers!BC528</f>
        <v>0</v>
      </c>
      <c r="BD341">
        <f>Drivers!BD528</f>
        <v>0</v>
      </c>
      <c r="BE341">
        <f>Drivers!BE528</f>
        <v>0</v>
      </c>
      <c r="BF341">
        <f>Drivers!BF528</f>
        <v>0</v>
      </c>
      <c r="BG341">
        <f>Drivers!BG528</f>
        <v>0</v>
      </c>
      <c r="BH341">
        <f>Drivers!BH528</f>
        <v>0</v>
      </c>
      <c r="BI341">
        <f>Drivers!BI528</f>
        <v>0</v>
      </c>
      <c r="BJ341">
        <f>Drivers!BJ528</f>
        <v>0</v>
      </c>
      <c r="BK341">
        <f>Drivers!BK528</f>
        <v>0</v>
      </c>
      <c r="BL341">
        <f>Drivers!BL528</f>
        <v>0</v>
      </c>
      <c r="BM341">
        <f>Drivers!BM528</f>
        <v>0</v>
      </c>
      <c r="BN341">
        <f>Drivers!BN528</f>
        <v>0</v>
      </c>
      <c r="BO341">
        <f>Drivers!BO528</f>
        <v>0</v>
      </c>
      <c r="BP341">
        <f>Drivers!BP528</f>
        <v>0</v>
      </c>
      <c r="BQ341">
        <f>Drivers!BQ528</f>
        <v>0</v>
      </c>
      <c r="BR341">
        <f>Drivers!BR528</f>
        <v>0</v>
      </c>
      <c r="BS341">
        <f>Drivers!BS528</f>
        <v>0</v>
      </c>
      <c r="BT341">
        <f>Drivers!BT528</f>
        <v>0</v>
      </c>
      <c r="BU341">
        <f>Drivers!BU528</f>
        <v>0</v>
      </c>
      <c r="BV341">
        <f>Drivers!BV528</f>
        <v>0</v>
      </c>
      <c r="BW341">
        <f>Drivers!BW528</f>
        <v>0</v>
      </c>
      <c r="BX341">
        <f>Drivers!BX528</f>
        <v>0</v>
      </c>
      <c r="BY341">
        <f>Drivers!BY528</f>
        <v>0</v>
      </c>
      <c r="BZ341">
        <f>Drivers!BZ528</f>
        <v>0</v>
      </c>
      <c r="CA341">
        <f>Drivers!CA528</f>
        <v>0</v>
      </c>
      <c r="CB341">
        <f>Drivers!CB528</f>
        <v>0</v>
      </c>
      <c r="CC341">
        <f>Drivers!CC528</f>
        <v>0</v>
      </c>
      <c r="CD341">
        <f>Drivers!CD528</f>
        <v>0</v>
      </c>
      <c r="CE341">
        <f>Drivers!CE528</f>
        <v>0</v>
      </c>
      <c r="CF341">
        <f>Drivers!CF528</f>
        <v>0</v>
      </c>
      <c r="CG341">
        <f>Drivers!CG528</f>
        <v>0</v>
      </c>
      <c r="CH341">
        <f>Drivers!CH528</f>
        <v>0</v>
      </c>
      <c r="CI341">
        <f>Drivers!CI528</f>
        <v>0</v>
      </c>
      <c r="CJ341">
        <f>Drivers!CJ528</f>
        <v>0</v>
      </c>
      <c r="CK341">
        <f>Drivers!CK528</f>
        <v>0</v>
      </c>
      <c r="CL341">
        <f>Drivers!CL528</f>
        <v>0</v>
      </c>
      <c r="CM341">
        <f>Drivers!CM528</f>
        <v>0</v>
      </c>
      <c r="CN341">
        <f>Drivers!CN528</f>
        <v>0</v>
      </c>
      <c r="CO341">
        <f>Drivers!CO528</f>
        <v>0</v>
      </c>
      <c r="CP341">
        <f>Drivers!CP528</f>
        <v>0</v>
      </c>
      <c r="CQ341">
        <f>Drivers!CQ528</f>
        <v>0</v>
      </c>
      <c r="CR341">
        <f>Drivers!CR528</f>
        <v>0</v>
      </c>
      <c r="CS341">
        <f>Drivers!CS528</f>
        <v>0</v>
      </c>
      <c r="CT341">
        <f>Drivers!CT528</f>
        <v>0</v>
      </c>
      <c r="CU341">
        <f>Drivers!CU528</f>
        <v>0</v>
      </c>
      <c r="CV341">
        <f>Drivers!CV528</f>
        <v>0</v>
      </c>
      <c r="CW341">
        <f>Drivers!CW528</f>
        <v>0</v>
      </c>
      <c r="CX341">
        <f>Drivers!CX528</f>
        <v>0</v>
      </c>
      <c r="CY341">
        <f>Drivers!CY528</f>
        <v>0</v>
      </c>
      <c r="CZ341">
        <f>Drivers!CZ528</f>
        <v>0</v>
      </c>
      <c r="DA341">
        <f>Drivers!DA528</f>
        <v>0</v>
      </c>
      <c r="DB341">
        <f>Drivers!DB528</f>
        <v>0</v>
      </c>
      <c r="DC341">
        <f>Drivers!DC528</f>
        <v>0</v>
      </c>
      <c r="DD341">
        <f>Drivers!DD528</f>
        <v>0</v>
      </c>
      <c r="DE341">
        <f>Drivers!DE528</f>
        <v>0</v>
      </c>
      <c r="DF341">
        <f>Drivers!DF528</f>
        <v>0</v>
      </c>
      <c r="DG341">
        <f>Drivers!DG528</f>
        <v>0</v>
      </c>
      <c r="DH341">
        <f>Drivers!DH528</f>
        <v>0</v>
      </c>
      <c r="DI341">
        <f>Drivers!DI528</f>
        <v>0</v>
      </c>
      <c r="DJ341">
        <f>Drivers!DJ528</f>
        <v>0</v>
      </c>
      <c r="DK341">
        <f>Drivers!DK528</f>
        <v>0</v>
      </c>
      <c r="DL341">
        <f>Drivers!DL528</f>
        <v>0</v>
      </c>
      <c r="DM341">
        <f>Drivers!DM528</f>
        <v>0</v>
      </c>
      <c r="DN341">
        <f>Drivers!DN528</f>
        <v>0</v>
      </c>
      <c r="DO341">
        <f>Drivers!DO528</f>
        <v>0</v>
      </c>
      <c r="DP341">
        <f>Drivers!DP528</f>
        <v>0</v>
      </c>
      <c r="DQ341">
        <f>Drivers!DQ528</f>
        <v>0</v>
      </c>
      <c r="DR341">
        <f>Drivers!DR528</f>
        <v>0</v>
      </c>
      <c r="DS341">
        <f>Drivers!DS528</f>
        <v>0</v>
      </c>
      <c r="DT341">
        <f>Drivers!DT528</f>
        <v>0</v>
      </c>
      <c r="DU341">
        <f>Drivers!DU528</f>
        <v>0</v>
      </c>
      <c r="DV341">
        <f>Drivers!DV528</f>
        <v>0</v>
      </c>
      <c r="DW341">
        <f>Drivers!DW528</f>
        <v>0</v>
      </c>
      <c r="DX341">
        <f>Drivers!DX528</f>
        <v>0</v>
      </c>
      <c r="DY341">
        <f>Drivers!DY55</f>
        <v>224.09409749999998</v>
      </c>
      <c r="DZ341">
        <f>Drivers!DZ55</f>
        <v>502.17600000000004</v>
      </c>
      <c r="EA341">
        <f>Drivers!EA55</f>
        <v>604.24099999999999</v>
      </c>
      <c r="EB341">
        <f>Drivers!EB55</f>
        <v>761.59399999999994</v>
      </c>
      <c r="EC341">
        <f>Drivers!EC55</f>
        <v>907.59399999999994</v>
      </c>
      <c r="ED341">
        <f>Drivers!ED55</f>
        <v>1057.5940000000001</v>
      </c>
      <c r="EE341">
        <f>Drivers!EE55</f>
        <v>1207.5940000000001</v>
      </c>
      <c r="EF341">
        <f>Drivers!EF55</f>
        <v>1357.5940000000001</v>
      </c>
      <c r="EG341">
        <f>Drivers!EG55</f>
        <v>1507.5940000000001</v>
      </c>
      <c r="EH341">
        <f>Drivers!EH55</f>
        <v>1657.5940000000001</v>
      </c>
      <c r="EI341">
        <f>Drivers!EI55</f>
        <v>1802.5940000000001</v>
      </c>
      <c r="EJ341">
        <f>Drivers!EJ55</f>
        <v>1947.5940000000001</v>
      </c>
    </row>
    <row r="342" spans="1:140" hidden="1" outlineLevel="1">
      <c r="A342">
        <f>Drivers!A529</f>
        <v>0</v>
      </c>
      <c r="B342">
        <f>Drivers!B529</f>
        <v>0</v>
      </c>
      <c r="C342">
        <f>Drivers!C529</f>
        <v>0</v>
      </c>
      <c r="D342">
        <f>Drivers!D529</f>
        <v>0</v>
      </c>
      <c r="E342">
        <f>Drivers!E529</f>
        <v>0</v>
      </c>
      <c r="F342">
        <f>Drivers!F529</f>
        <v>0</v>
      </c>
      <c r="G342">
        <f>Drivers!G529</f>
        <v>0</v>
      </c>
      <c r="H342">
        <f>Drivers!H529</f>
        <v>0</v>
      </c>
      <c r="I342" t="str">
        <f>Drivers!I529</f>
        <v>BOP - Premier Agents (est)</v>
      </c>
      <c r="J342">
        <f>Drivers!J529</f>
        <v>0</v>
      </c>
      <c r="K342">
        <f>Drivers!K529</f>
        <v>0</v>
      </c>
      <c r="L342">
        <f>Drivers!L529</f>
        <v>0</v>
      </c>
      <c r="M342">
        <f>Drivers!M529</f>
        <v>0</v>
      </c>
      <c r="N342">
        <f>Drivers!N529</f>
        <v>0</v>
      </c>
      <c r="O342">
        <f>Drivers!O529</f>
        <v>0</v>
      </c>
      <c r="P342">
        <f>Drivers!P529</f>
        <v>0</v>
      </c>
      <c r="Q342">
        <f>Drivers!Q529</f>
        <v>0</v>
      </c>
      <c r="R342">
        <f>Drivers!R529</f>
        <v>0</v>
      </c>
      <c r="S342">
        <f>Drivers!S529</f>
        <v>0</v>
      </c>
      <c r="T342">
        <f>Drivers!T529</f>
        <v>0</v>
      </c>
      <c r="U342">
        <f>Drivers!U529</f>
        <v>0</v>
      </c>
      <c r="V342">
        <f>Drivers!V529</f>
        <v>0</v>
      </c>
      <c r="W342">
        <f>Drivers!W529</f>
        <v>0</v>
      </c>
      <c r="X342">
        <f>Drivers!X529</f>
        <v>0</v>
      </c>
      <c r="Y342">
        <f>Drivers!Y529</f>
        <v>0</v>
      </c>
      <c r="Z342">
        <f>Drivers!Z529</f>
        <v>0</v>
      </c>
      <c r="AA342">
        <f>Drivers!AA529</f>
        <v>0</v>
      </c>
      <c r="AB342">
        <f>Drivers!AB529</f>
        <v>0</v>
      </c>
      <c r="AC342">
        <f>Drivers!AC529</f>
        <v>0</v>
      </c>
      <c r="AD342">
        <f>Drivers!AD529</f>
        <v>0</v>
      </c>
      <c r="AE342">
        <f>Drivers!AE529</f>
        <v>0</v>
      </c>
      <c r="AF342">
        <f>Drivers!AF529</f>
        <v>0</v>
      </c>
      <c r="AG342">
        <f>Drivers!AG529</f>
        <v>0</v>
      </c>
      <c r="AH342">
        <f>Drivers!AH529</f>
        <v>0</v>
      </c>
      <c r="AI342">
        <f>Drivers!AI529</f>
        <v>0</v>
      </c>
      <c r="AJ342">
        <f>Drivers!AJ529</f>
        <v>0</v>
      </c>
      <c r="AK342">
        <f>Drivers!AK529</f>
        <v>0</v>
      </c>
      <c r="AL342">
        <f>Drivers!AL529</f>
        <v>0</v>
      </c>
      <c r="AM342">
        <f>Drivers!AM529</f>
        <v>0</v>
      </c>
      <c r="AN342">
        <f>Drivers!AN529</f>
        <v>0</v>
      </c>
      <c r="AO342">
        <f>Drivers!AO529</f>
        <v>0</v>
      </c>
      <c r="AP342">
        <f>Drivers!AP529</f>
        <v>0</v>
      </c>
      <c r="AQ342">
        <f>Drivers!AQ529</f>
        <v>0</v>
      </c>
      <c r="AR342">
        <f>Drivers!AR529</f>
        <v>0</v>
      </c>
      <c r="AS342">
        <f>Drivers!AS529</f>
        <v>0</v>
      </c>
      <c r="AT342">
        <f>Drivers!AT529</f>
        <v>0</v>
      </c>
      <c r="AU342">
        <f>Drivers!AU529</f>
        <v>0</v>
      </c>
      <c r="AV342">
        <f>Drivers!AV529</f>
        <v>0</v>
      </c>
      <c r="AW342">
        <f>Drivers!AW529</f>
        <v>0</v>
      </c>
      <c r="AX342">
        <f>Drivers!AX529</f>
        <v>0</v>
      </c>
      <c r="AY342">
        <f>Drivers!AY529</f>
        <v>0</v>
      </c>
      <c r="AZ342">
        <f>Drivers!AZ529</f>
        <v>0</v>
      </c>
      <c r="BA342">
        <f>Drivers!BA529</f>
        <v>0</v>
      </c>
      <c r="BB342">
        <f>Drivers!BB529</f>
        <v>0</v>
      </c>
      <c r="BC342">
        <f>Drivers!BC529</f>
        <v>0</v>
      </c>
      <c r="BD342">
        <f>Drivers!BD529</f>
        <v>0</v>
      </c>
      <c r="BE342">
        <f>Drivers!BE529</f>
        <v>0</v>
      </c>
      <c r="BF342">
        <f>Drivers!BF529</f>
        <v>0</v>
      </c>
      <c r="BG342">
        <f>Drivers!BG529</f>
        <v>0</v>
      </c>
      <c r="BH342">
        <f>Drivers!BH529</f>
        <v>0</v>
      </c>
      <c r="BI342">
        <f>Drivers!BI529</f>
        <v>0</v>
      </c>
      <c r="BJ342">
        <f>Drivers!BJ529</f>
        <v>0</v>
      </c>
      <c r="BK342">
        <f>Drivers!BK529</f>
        <v>0</v>
      </c>
      <c r="BL342">
        <f>Drivers!BL529</f>
        <v>0</v>
      </c>
      <c r="BM342">
        <f>Drivers!BM529</f>
        <v>0</v>
      </c>
      <c r="BN342">
        <f>Drivers!BN529</f>
        <v>0</v>
      </c>
      <c r="BO342">
        <f>Drivers!BO529</f>
        <v>0</v>
      </c>
      <c r="BP342">
        <f>Drivers!BP529</f>
        <v>0</v>
      </c>
      <c r="BQ342">
        <f>Drivers!BQ529</f>
        <v>0</v>
      </c>
      <c r="BR342">
        <f>Drivers!BR529</f>
        <v>102087</v>
      </c>
      <c r="BS342">
        <f>Drivers!BS529</f>
        <v>103415</v>
      </c>
      <c r="BT342">
        <f>Drivers!BT529</f>
        <v>101297</v>
      </c>
      <c r="BU342">
        <f>Drivers!BU529</f>
        <v>96965</v>
      </c>
      <c r="BV342">
        <f>Drivers!BV529</f>
        <v>92366</v>
      </c>
      <c r="BW342">
        <f>Drivers!BW529</f>
        <v>92060.232717316903</v>
      </c>
      <c r="BX342">
        <f>Drivers!BX529</f>
        <v>91184</v>
      </c>
      <c r="BY342">
        <f>Drivers!BY529</f>
        <v>89147</v>
      </c>
      <c r="BZ342">
        <f>Drivers!BZ529</f>
        <v>0</v>
      </c>
      <c r="CA342">
        <f>Drivers!CA529</f>
        <v>0</v>
      </c>
      <c r="CB342">
        <f>Drivers!CB529</f>
        <v>0</v>
      </c>
      <c r="CC342">
        <f>Drivers!CC529</f>
        <v>0</v>
      </c>
      <c r="CD342">
        <f>Drivers!CD529</f>
        <v>0</v>
      </c>
      <c r="CE342">
        <f>Drivers!CE529</f>
        <v>0</v>
      </c>
      <c r="CF342">
        <f>Drivers!CF529</f>
        <v>0</v>
      </c>
      <c r="CG342">
        <f>Drivers!CG529</f>
        <v>0</v>
      </c>
      <c r="CH342">
        <f>Drivers!CH529</f>
        <v>0</v>
      </c>
      <c r="CI342">
        <f>Drivers!CI529</f>
        <v>0</v>
      </c>
      <c r="CJ342">
        <f>Drivers!CJ529</f>
        <v>0</v>
      </c>
      <c r="CK342">
        <f>Drivers!CK529</f>
        <v>0</v>
      </c>
      <c r="CL342">
        <f>Drivers!CL529</f>
        <v>0</v>
      </c>
      <c r="CM342">
        <f>Drivers!CM529</f>
        <v>0</v>
      </c>
      <c r="CN342">
        <f>Drivers!CN529</f>
        <v>0</v>
      </c>
      <c r="CO342">
        <f>Drivers!CO529</f>
        <v>0</v>
      </c>
      <c r="CP342">
        <f>Drivers!CP529</f>
        <v>0</v>
      </c>
      <c r="CQ342">
        <f>Drivers!CQ529</f>
        <v>0</v>
      </c>
      <c r="CR342">
        <f>Drivers!CR529</f>
        <v>0</v>
      </c>
      <c r="CS342">
        <f>Drivers!CS529</f>
        <v>0</v>
      </c>
      <c r="CT342">
        <f>Drivers!CT529</f>
        <v>0</v>
      </c>
      <c r="CU342">
        <f>Drivers!CU529</f>
        <v>0</v>
      </c>
      <c r="CV342">
        <f>Drivers!CV529</f>
        <v>0</v>
      </c>
      <c r="CW342">
        <f>Drivers!CW529</f>
        <v>0</v>
      </c>
      <c r="CX342">
        <f>Drivers!CX529</f>
        <v>0</v>
      </c>
      <c r="CY342">
        <f>Drivers!CY529</f>
        <v>0</v>
      </c>
      <c r="CZ342">
        <f>Drivers!CZ529</f>
        <v>0</v>
      </c>
      <c r="DA342">
        <f>Drivers!DA529</f>
        <v>0</v>
      </c>
      <c r="DB342">
        <f>Drivers!DB529</f>
        <v>0</v>
      </c>
      <c r="DC342">
        <f>Drivers!DC529</f>
        <v>0</v>
      </c>
      <c r="DD342">
        <f>Drivers!DD529</f>
        <v>0</v>
      </c>
      <c r="DE342">
        <f>Drivers!DE529</f>
        <v>0</v>
      </c>
      <c r="DF342">
        <f>Drivers!DF529</f>
        <v>0</v>
      </c>
      <c r="DG342">
        <f>Drivers!DG529</f>
        <v>0</v>
      </c>
      <c r="DH342">
        <f>Drivers!DH529</f>
        <v>0</v>
      </c>
      <c r="DI342">
        <f>Drivers!DI529</f>
        <v>0</v>
      </c>
      <c r="DJ342">
        <f>Drivers!DJ529</f>
        <v>0</v>
      </c>
      <c r="DK342">
        <f>Drivers!DK529</f>
        <v>0</v>
      </c>
      <c r="DL342">
        <f>Drivers!DL529</f>
        <v>0</v>
      </c>
      <c r="DM342">
        <f>Drivers!DM529</f>
        <v>0</v>
      </c>
      <c r="DN342">
        <f>Drivers!DN529</f>
        <v>0</v>
      </c>
      <c r="DO342">
        <f>Drivers!DO529</f>
        <v>0</v>
      </c>
      <c r="DP342">
        <f>Drivers!DP529</f>
        <v>0</v>
      </c>
      <c r="DQ342">
        <f>Drivers!DQ529</f>
        <v>0</v>
      </c>
      <c r="DR342">
        <f>Drivers!DR529</f>
        <v>0</v>
      </c>
      <c r="DS342">
        <f>Drivers!DS529</f>
        <v>0</v>
      </c>
      <c r="DT342">
        <f>Drivers!DT529</f>
        <v>0</v>
      </c>
      <c r="DU342">
        <f>Drivers!DU529</f>
        <v>0</v>
      </c>
      <c r="DV342">
        <f>Drivers!DV529</f>
        <v>0</v>
      </c>
      <c r="DW342">
        <f>Drivers!DW529</f>
        <v>0</v>
      </c>
      <c r="DX342">
        <f>Drivers!DX529</f>
        <v>0</v>
      </c>
      <c r="DY342">
        <f>Drivers!DY529</f>
        <v>82912</v>
      </c>
      <c r="DZ342">
        <f>Drivers!DZ529</f>
        <v>102087</v>
      </c>
      <c r="EA342">
        <f>Drivers!EA529</f>
        <v>92366</v>
      </c>
      <c r="EB342">
        <f>Drivers!EB529</f>
        <v>0</v>
      </c>
      <c r="EC342">
        <f>Drivers!EC529</f>
        <v>0</v>
      </c>
      <c r="ED342">
        <f>Drivers!ED529</f>
        <v>0</v>
      </c>
      <c r="EE342">
        <f>Drivers!EE529</f>
        <v>0</v>
      </c>
      <c r="EF342">
        <f>Drivers!EF529</f>
        <v>0</v>
      </c>
      <c r="EG342">
        <f>Drivers!EG529</f>
        <v>0</v>
      </c>
      <c r="EH342">
        <f>Drivers!EH529</f>
        <v>0</v>
      </c>
      <c r="EI342">
        <f>Drivers!EI529</f>
        <v>0</v>
      </c>
      <c r="EJ342">
        <f>Drivers!EJ529</f>
        <v>0</v>
      </c>
    </row>
    <row r="343" spans="1:140" hidden="1" outlineLevel="1">
      <c r="A343">
        <f>Drivers!A530</f>
        <v>0</v>
      </c>
      <c r="B343">
        <f>Drivers!B530</f>
        <v>0</v>
      </c>
      <c r="C343">
        <f>Drivers!C530</f>
        <v>0</v>
      </c>
      <c r="D343">
        <f>Drivers!D530</f>
        <v>0</v>
      </c>
      <c r="E343">
        <f>Drivers!E530</f>
        <v>0</v>
      </c>
      <c r="F343">
        <f>Drivers!F530</f>
        <v>0</v>
      </c>
      <c r="G343">
        <f>Drivers!G530</f>
        <v>0</v>
      </c>
      <c r="H343">
        <f>Drivers!H530</f>
        <v>0</v>
      </c>
      <c r="I343" t="str">
        <f>Drivers!I530</f>
        <v>+ Net Adds</v>
      </c>
      <c r="J343">
        <f>Drivers!J530</f>
        <v>0</v>
      </c>
      <c r="K343">
        <f>Drivers!K530</f>
        <v>0</v>
      </c>
      <c r="L343">
        <f>Drivers!L530</f>
        <v>0</v>
      </c>
      <c r="M343">
        <f>Drivers!M530</f>
        <v>0</v>
      </c>
      <c r="N343">
        <f>Drivers!N530</f>
        <v>0</v>
      </c>
      <c r="O343">
        <f>Drivers!O530</f>
        <v>0</v>
      </c>
      <c r="P343">
        <f>Drivers!P530</f>
        <v>0</v>
      </c>
      <c r="Q343">
        <f>Drivers!Q530</f>
        <v>0</v>
      </c>
      <c r="R343">
        <f>Drivers!R530</f>
        <v>0</v>
      </c>
      <c r="S343">
        <f>Drivers!S530</f>
        <v>0</v>
      </c>
      <c r="T343">
        <f>Drivers!T530</f>
        <v>0</v>
      </c>
      <c r="U343">
        <f>Drivers!U530</f>
        <v>0</v>
      </c>
      <c r="V343">
        <f>Drivers!V530</f>
        <v>0</v>
      </c>
      <c r="W343">
        <f>Drivers!W530</f>
        <v>0</v>
      </c>
      <c r="X343">
        <f>Drivers!X530</f>
        <v>0</v>
      </c>
      <c r="Y343">
        <f>Drivers!Y530</f>
        <v>0</v>
      </c>
      <c r="Z343">
        <f>Drivers!Z530</f>
        <v>0</v>
      </c>
      <c r="AA343">
        <f>Drivers!AA530</f>
        <v>0</v>
      </c>
      <c r="AB343">
        <f>Drivers!AB530</f>
        <v>0</v>
      </c>
      <c r="AC343">
        <f>Drivers!AC530</f>
        <v>0</v>
      </c>
      <c r="AD343">
        <f>Drivers!AD530</f>
        <v>0</v>
      </c>
      <c r="AE343">
        <f>Drivers!AE530</f>
        <v>0</v>
      </c>
      <c r="AF343">
        <f>Drivers!AF530</f>
        <v>0</v>
      </c>
      <c r="AG343">
        <f>Drivers!AG530</f>
        <v>0</v>
      </c>
      <c r="AH343">
        <f>Drivers!AH530</f>
        <v>0</v>
      </c>
      <c r="AI343">
        <f>Drivers!AI530</f>
        <v>0</v>
      </c>
      <c r="AJ343">
        <f>Drivers!AJ530</f>
        <v>0</v>
      </c>
      <c r="AK343">
        <f>Drivers!AK530</f>
        <v>0</v>
      </c>
      <c r="AL343">
        <f>Drivers!AL530</f>
        <v>0</v>
      </c>
      <c r="AM343">
        <f>Drivers!AM530</f>
        <v>0</v>
      </c>
      <c r="AN343">
        <f>Drivers!AN530</f>
        <v>0</v>
      </c>
      <c r="AO343">
        <f>Drivers!AO530</f>
        <v>0</v>
      </c>
      <c r="AP343">
        <f>Drivers!AP530</f>
        <v>0</v>
      </c>
      <c r="AQ343">
        <f>Drivers!AQ530</f>
        <v>0</v>
      </c>
      <c r="AR343">
        <f>Drivers!AR530</f>
        <v>0</v>
      </c>
      <c r="AS343">
        <f>Drivers!AS530</f>
        <v>0</v>
      </c>
      <c r="AT343">
        <f>Drivers!AT530</f>
        <v>0</v>
      </c>
      <c r="AU343">
        <f>Drivers!AU530</f>
        <v>0</v>
      </c>
      <c r="AV343">
        <f>Drivers!AV530</f>
        <v>0</v>
      </c>
      <c r="AW343">
        <f>Drivers!AW530</f>
        <v>0</v>
      </c>
      <c r="AX343">
        <f>Drivers!AX530</f>
        <v>0</v>
      </c>
      <c r="AY343">
        <f>Drivers!AY530</f>
        <v>0</v>
      </c>
      <c r="AZ343">
        <f>Drivers!AZ530</f>
        <v>0</v>
      </c>
      <c r="BA343">
        <f>Drivers!BA530</f>
        <v>0</v>
      </c>
      <c r="BB343">
        <f>Drivers!BB530</f>
        <v>0</v>
      </c>
      <c r="BC343">
        <f>Drivers!BC530</f>
        <v>0</v>
      </c>
      <c r="BD343">
        <f>Drivers!BD530</f>
        <v>0</v>
      </c>
      <c r="BE343">
        <f>Drivers!BE530</f>
        <v>0</v>
      </c>
      <c r="BF343">
        <f>Drivers!BF530</f>
        <v>0</v>
      </c>
      <c r="BG343">
        <f>Drivers!BG530</f>
        <v>0</v>
      </c>
      <c r="BH343">
        <f>Drivers!BH530</f>
        <v>0</v>
      </c>
      <c r="BI343">
        <f>Drivers!BI530</f>
        <v>0</v>
      </c>
      <c r="BJ343">
        <f>Drivers!BJ530</f>
        <v>0</v>
      </c>
      <c r="BK343">
        <f>Drivers!BK530</f>
        <v>0</v>
      </c>
      <c r="BL343">
        <f>Drivers!BL530</f>
        <v>0</v>
      </c>
      <c r="BM343">
        <f>Drivers!BM530</f>
        <v>0</v>
      </c>
      <c r="BN343">
        <f>Drivers!BN530</f>
        <v>0</v>
      </c>
      <c r="BO343">
        <f>Drivers!BO530</f>
        <v>0</v>
      </c>
      <c r="BP343">
        <f>Drivers!BP530</f>
        <v>0</v>
      </c>
      <c r="BQ343">
        <f>Drivers!BQ530</f>
        <v>0</v>
      </c>
      <c r="BR343">
        <f>Drivers!BR530</f>
        <v>1328</v>
      </c>
      <c r="BS343">
        <f>Drivers!BS530</f>
        <v>-2118</v>
      </c>
      <c r="BT343">
        <f>Drivers!BT530</f>
        <v>-4332</v>
      </c>
      <c r="BU343">
        <f>Drivers!BU530</f>
        <v>-4599</v>
      </c>
      <c r="BV343">
        <f>Drivers!BV530</f>
        <v>-305.76728268309671</v>
      </c>
      <c r="BW343">
        <f>Drivers!BW530</f>
        <v>-876.23271731690329</v>
      </c>
      <c r="BX343">
        <f>Drivers!BX530</f>
        <v>-2037</v>
      </c>
      <c r="BY343">
        <f>Drivers!BY530</f>
        <v>-4996</v>
      </c>
      <c r="BZ343">
        <f>Drivers!BZ530</f>
        <v>0</v>
      </c>
      <c r="CA343">
        <f>Drivers!CA530</f>
        <v>0</v>
      </c>
      <c r="CB343">
        <f>Drivers!CB530</f>
        <v>0</v>
      </c>
      <c r="CC343">
        <f>Drivers!CC530</f>
        <v>0</v>
      </c>
      <c r="CD343">
        <f>Drivers!CD530</f>
        <v>0</v>
      </c>
      <c r="CE343">
        <f>Drivers!CE530</f>
        <v>0</v>
      </c>
      <c r="CF343">
        <f>Drivers!CF530</f>
        <v>0</v>
      </c>
      <c r="CG343">
        <f>Drivers!CG530</f>
        <v>0</v>
      </c>
      <c r="CH343">
        <f>Drivers!CH530</f>
        <v>0</v>
      </c>
      <c r="CI343">
        <f>Drivers!CI530</f>
        <v>0</v>
      </c>
      <c r="CJ343">
        <f>Drivers!CJ530</f>
        <v>0</v>
      </c>
      <c r="CK343">
        <f>Drivers!CK530</f>
        <v>0</v>
      </c>
      <c r="CL343">
        <f>Drivers!CL530</f>
        <v>0</v>
      </c>
      <c r="CM343">
        <f>Drivers!CM530</f>
        <v>0</v>
      </c>
      <c r="CN343">
        <f>Drivers!CN530</f>
        <v>0</v>
      </c>
      <c r="CO343">
        <f>Drivers!CO530</f>
        <v>0</v>
      </c>
      <c r="CP343">
        <f>Drivers!CP530</f>
        <v>0</v>
      </c>
      <c r="CQ343">
        <f>Drivers!CQ530</f>
        <v>0</v>
      </c>
      <c r="CR343">
        <f>Drivers!CR530</f>
        <v>0</v>
      </c>
      <c r="CS343">
        <f>Drivers!CS530</f>
        <v>0</v>
      </c>
      <c r="CT343">
        <f>Drivers!CT530</f>
        <v>0</v>
      </c>
      <c r="CU343">
        <f>Drivers!CU530</f>
        <v>0</v>
      </c>
      <c r="CV343">
        <f>Drivers!CV530</f>
        <v>0</v>
      </c>
      <c r="CW343">
        <f>Drivers!CW530</f>
        <v>0</v>
      </c>
      <c r="CX343">
        <f>Drivers!CX530</f>
        <v>0</v>
      </c>
      <c r="CY343">
        <f>Drivers!CY530</f>
        <v>0</v>
      </c>
      <c r="CZ343">
        <f>Drivers!CZ530</f>
        <v>0</v>
      </c>
      <c r="DA343">
        <f>Drivers!DA530</f>
        <v>0</v>
      </c>
      <c r="DB343">
        <f>Drivers!DB530</f>
        <v>0</v>
      </c>
      <c r="DC343">
        <f>Drivers!DC530</f>
        <v>0</v>
      </c>
      <c r="DD343">
        <f>Drivers!DD530</f>
        <v>0</v>
      </c>
      <c r="DE343">
        <f>Drivers!DE530</f>
        <v>0</v>
      </c>
      <c r="DF343">
        <f>Drivers!DF530</f>
        <v>0</v>
      </c>
      <c r="DG343">
        <f>Drivers!DG530</f>
        <v>0</v>
      </c>
      <c r="DH343">
        <f>Drivers!DH530</f>
        <v>0</v>
      </c>
      <c r="DI343">
        <f>Drivers!DI530</f>
        <v>0</v>
      </c>
      <c r="DJ343">
        <f>Drivers!DJ530</f>
        <v>0</v>
      </c>
      <c r="DK343">
        <f>Drivers!DK530</f>
        <v>0</v>
      </c>
      <c r="DL343">
        <f>Drivers!DL530</f>
        <v>0</v>
      </c>
      <c r="DM343">
        <f>Drivers!DM530</f>
        <v>0</v>
      </c>
      <c r="DN343">
        <f>Drivers!DN530</f>
        <v>0</v>
      </c>
      <c r="DO343">
        <f>Drivers!DO530</f>
        <v>0</v>
      </c>
      <c r="DP343">
        <f>Drivers!DP530</f>
        <v>0</v>
      </c>
      <c r="DQ343">
        <f>Drivers!DQ530</f>
        <v>0</v>
      </c>
      <c r="DR343">
        <f>Drivers!DR530</f>
        <v>0</v>
      </c>
      <c r="DS343">
        <f>Drivers!DS530</f>
        <v>0</v>
      </c>
      <c r="DT343">
        <f>Drivers!DT530</f>
        <v>0</v>
      </c>
      <c r="DU343">
        <f>Drivers!DU530</f>
        <v>0</v>
      </c>
      <c r="DV343">
        <f>Drivers!DV530</f>
        <v>0</v>
      </c>
      <c r="DW343">
        <f>Drivers!DW530</f>
        <v>0</v>
      </c>
      <c r="DX343">
        <f>Drivers!DX530</f>
        <v>0</v>
      </c>
      <c r="DY343">
        <f>Drivers!DY530</f>
        <v>0</v>
      </c>
      <c r="DZ343">
        <f>Drivers!DZ530</f>
        <v>-9721</v>
      </c>
      <c r="EA343">
        <f>Drivers!EA530</f>
        <v>-8215</v>
      </c>
      <c r="EB343">
        <f>Drivers!EB530</f>
        <v>0</v>
      </c>
      <c r="EC343">
        <f>Drivers!EC530</f>
        <v>0</v>
      </c>
      <c r="ED343">
        <f>Drivers!ED530</f>
        <v>0</v>
      </c>
      <c r="EE343">
        <f>Drivers!EE530</f>
        <v>0</v>
      </c>
      <c r="EF343">
        <f>Drivers!EF530</f>
        <v>0</v>
      </c>
      <c r="EG343">
        <f>Drivers!EG530</f>
        <v>0</v>
      </c>
      <c r="EH343">
        <f>Drivers!EH530</f>
        <v>0</v>
      </c>
      <c r="EI343">
        <f>Drivers!EI530</f>
        <v>0</v>
      </c>
      <c r="EJ343">
        <f>Drivers!EJ530</f>
        <v>0</v>
      </c>
    </row>
    <row r="344" spans="1:140" hidden="1" outlineLevel="1">
      <c r="A344">
        <f>Drivers!A531</f>
        <v>0</v>
      </c>
      <c r="B344">
        <f>Drivers!B531</f>
        <v>0</v>
      </c>
      <c r="C344">
        <f>Drivers!C531</f>
        <v>0</v>
      </c>
      <c r="D344">
        <f>Drivers!D531</f>
        <v>0</v>
      </c>
      <c r="E344">
        <f>Drivers!E531</f>
        <v>0</v>
      </c>
      <c r="F344">
        <f>Drivers!F531</f>
        <v>0</v>
      </c>
      <c r="G344">
        <f>Drivers!G531</f>
        <v>0</v>
      </c>
      <c r="H344">
        <f>Drivers!H531</f>
        <v>0</v>
      </c>
      <c r="I344" t="str">
        <f>Drivers!I531</f>
        <v>= EOP - Premier Agents</v>
      </c>
      <c r="J344">
        <f>Drivers!J531</f>
        <v>0</v>
      </c>
      <c r="K344">
        <f>Drivers!K531</f>
        <v>0</v>
      </c>
      <c r="L344">
        <f>Drivers!L531</f>
        <v>0</v>
      </c>
      <c r="M344">
        <f>Drivers!M531</f>
        <v>0</v>
      </c>
      <c r="N344">
        <f>Drivers!N531</f>
        <v>0</v>
      </c>
      <c r="O344">
        <f>Drivers!O531</f>
        <v>0</v>
      </c>
      <c r="P344">
        <f>Drivers!P531</f>
        <v>0</v>
      </c>
      <c r="Q344">
        <f>Drivers!Q531</f>
        <v>0</v>
      </c>
      <c r="R344">
        <f>Drivers!R531</f>
        <v>0</v>
      </c>
      <c r="S344">
        <f>Drivers!S531</f>
        <v>0</v>
      </c>
      <c r="T344">
        <f>Drivers!T531</f>
        <v>0</v>
      </c>
      <c r="U344">
        <f>Drivers!U531</f>
        <v>0</v>
      </c>
      <c r="V344">
        <f>Drivers!V531</f>
        <v>0</v>
      </c>
      <c r="W344">
        <f>Drivers!W531</f>
        <v>0</v>
      </c>
      <c r="X344">
        <f>Drivers!X531</f>
        <v>0</v>
      </c>
      <c r="Y344">
        <f>Drivers!Y531</f>
        <v>0</v>
      </c>
      <c r="Z344">
        <f>Drivers!Z531</f>
        <v>0</v>
      </c>
      <c r="AA344">
        <f>Drivers!AA531</f>
        <v>0</v>
      </c>
      <c r="AB344">
        <f>Drivers!AB531</f>
        <v>0</v>
      </c>
      <c r="AC344">
        <f>Drivers!AC531</f>
        <v>0</v>
      </c>
      <c r="AD344">
        <f>Drivers!AD531</f>
        <v>0</v>
      </c>
      <c r="AE344">
        <f>Drivers!AE531</f>
        <v>0</v>
      </c>
      <c r="AF344">
        <f>Drivers!AF531</f>
        <v>0</v>
      </c>
      <c r="AG344">
        <f>Drivers!AG531</f>
        <v>0</v>
      </c>
      <c r="AH344">
        <f>Drivers!AH531</f>
        <v>0</v>
      </c>
      <c r="AI344">
        <f>Drivers!AI531</f>
        <v>0</v>
      </c>
      <c r="AJ344">
        <f>Drivers!AJ531</f>
        <v>0</v>
      </c>
      <c r="AK344">
        <f>Drivers!AK531</f>
        <v>0</v>
      </c>
      <c r="AL344">
        <f>Drivers!AL531</f>
        <v>0</v>
      </c>
      <c r="AM344">
        <f>Drivers!AM531</f>
        <v>0</v>
      </c>
      <c r="AN344">
        <f>Drivers!AN531</f>
        <v>0</v>
      </c>
      <c r="AO344">
        <f>Drivers!AO531</f>
        <v>0</v>
      </c>
      <c r="AP344">
        <f>Drivers!AP531</f>
        <v>0</v>
      </c>
      <c r="AQ344">
        <f>Drivers!AQ531</f>
        <v>0</v>
      </c>
      <c r="AR344">
        <f>Drivers!AR531</f>
        <v>0</v>
      </c>
      <c r="AS344">
        <f>Drivers!AS531</f>
        <v>0</v>
      </c>
      <c r="AT344">
        <f>Drivers!AT531</f>
        <v>0</v>
      </c>
      <c r="AU344">
        <f>Drivers!AU531</f>
        <v>0</v>
      </c>
      <c r="AV344">
        <f>Drivers!AV531</f>
        <v>0</v>
      </c>
      <c r="AW344">
        <f>Drivers!AW531</f>
        <v>0</v>
      </c>
      <c r="AX344">
        <f>Drivers!AX531</f>
        <v>0</v>
      </c>
      <c r="AY344">
        <f>Drivers!AY531</f>
        <v>0</v>
      </c>
      <c r="AZ344">
        <f>Drivers!AZ531</f>
        <v>0</v>
      </c>
      <c r="BA344">
        <f>Drivers!BA531</f>
        <v>0</v>
      </c>
      <c r="BB344">
        <f>Drivers!BB531</f>
        <v>0</v>
      </c>
      <c r="BC344">
        <f>Drivers!BC531</f>
        <v>0</v>
      </c>
      <c r="BD344">
        <f>Drivers!BD531</f>
        <v>0</v>
      </c>
      <c r="BE344">
        <f>Drivers!BE531</f>
        <v>0</v>
      </c>
      <c r="BF344">
        <f>Drivers!BF531</f>
        <v>0</v>
      </c>
      <c r="BG344">
        <f>Drivers!BG531</f>
        <v>0</v>
      </c>
      <c r="BH344">
        <f>Drivers!BH531</f>
        <v>0</v>
      </c>
      <c r="BI344">
        <f>Drivers!BI531</f>
        <v>0</v>
      </c>
      <c r="BJ344">
        <f>Drivers!BJ531</f>
        <v>0</v>
      </c>
      <c r="BK344">
        <f>Drivers!BK531</f>
        <v>0</v>
      </c>
      <c r="BL344">
        <f>Drivers!BL531</f>
        <v>0</v>
      </c>
      <c r="BM344">
        <f>Drivers!BM531</f>
        <v>0</v>
      </c>
      <c r="BN344">
        <f>Drivers!BN531</f>
        <v>82912</v>
      </c>
      <c r="BO344">
        <f>Drivers!BO531</f>
        <v>91547</v>
      </c>
      <c r="BP344">
        <f>Drivers!BP531</f>
        <v>99020</v>
      </c>
      <c r="BQ344">
        <f>Drivers!BQ531</f>
        <v>102087</v>
      </c>
      <c r="BR344">
        <f>Drivers!BR531</f>
        <v>103415</v>
      </c>
      <c r="BS344">
        <f>Drivers!BS531</f>
        <v>101297</v>
      </c>
      <c r="BT344">
        <f>Drivers!BT531</f>
        <v>96965</v>
      </c>
      <c r="BU344">
        <f>Drivers!BU531</f>
        <v>92366</v>
      </c>
      <c r="BV344">
        <f>Drivers!BV531</f>
        <v>92060.232717316903</v>
      </c>
      <c r="BW344">
        <f>Drivers!BW531</f>
        <v>91184</v>
      </c>
      <c r="BX344">
        <f>Drivers!BX531</f>
        <v>89147</v>
      </c>
      <c r="BY344">
        <f>Drivers!BY531</f>
        <v>84151</v>
      </c>
      <c r="BZ344">
        <f>Drivers!BZ531</f>
        <v>0</v>
      </c>
      <c r="CA344">
        <f>Drivers!CA531</f>
        <v>0</v>
      </c>
      <c r="CB344">
        <f>Drivers!CB531</f>
        <v>0</v>
      </c>
      <c r="CC344">
        <f>Drivers!CC531</f>
        <v>0</v>
      </c>
      <c r="CD344">
        <f>Drivers!CD531</f>
        <v>0</v>
      </c>
      <c r="CE344">
        <f>Drivers!CE531</f>
        <v>0</v>
      </c>
      <c r="CF344">
        <f>Drivers!CF531</f>
        <v>0</v>
      </c>
      <c r="CG344">
        <f>Drivers!CG531</f>
        <v>0</v>
      </c>
      <c r="CH344">
        <f>Drivers!CH531</f>
        <v>0</v>
      </c>
      <c r="CI344">
        <f>Drivers!CI531</f>
        <v>0</v>
      </c>
      <c r="CJ344">
        <f>Drivers!CJ531</f>
        <v>0</v>
      </c>
      <c r="CK344">
        <f>Drivers!CK531</f>
        <v>0</v>
      </c>
      <c r="CL344">
        <f>Drivers!CL531</f>
        <v>0</v>
      </c>
      <c r="CM344">
        <f>Drivers!CM531</f>
        <v>0</v>
      </c>
      <c r="CN344">
        <f>Drivers!CN531</f>
        <v>0</v>
      </c>
      <c r="CO344">
        <f>Drivers!CO531</f>
        <v>0</v>
      </c>
      <c r="CP344">
        <f>Drivers!CP531</f>
        <v>0</v>
      </c>
      <c r="CQ344">
        <f>Drivers!CQ531</f>
        <v>0</v>
      </c>
      <c r="CR344">
        <f>Drivers!CR531</f>
        <v>0</v>
      </c>
      <c r="CS344">
        <f>Drivers!CS531</f>
        <v>0</v>
      </c>
      <c r="CT344">
        <f>Drivers!CT531</f>
        <v>0</v>
      </c>
      <c r="CU344">
        <f>Drivers!CU531</f>
        <v>0</v>
      </c>
      <c r="CV344">
        <f>Drivers!CV531</f>
        <v>0</v>
      </c>
      <c r="CW344">
        <f>Drivers!CW531</f>
        <v>0</v>
      </c>
      <c r="CX344">
        <f>Drivers!CX531</f>
        <v>0</v>
      </c>
      <c r="CY344">
        <f>Drivers!CY531</f>
        <v>0</v>
      </c>
      <c r="CZ344">
        <f>Drivers!CZ531</f>
        <v>0</v>
      </c>
      <c r="DA344">
        <f>Drivers!DA531</f>
        <v>0</v>
      </c>
      <c r="DB344">
        <f>Drivers!DB531</f>
        <v>0</v>
      </c>
      <c r="DC344">
        <f>Drivers!DC531</f>
        <v>0</v>
      </c>
      <c r="DD344">
        <f>Drivers!DD531</f>
        <v>0</v>
      </c>
      <c r="DE344">
        <f>Drivers!DE531</f>
        <v>0</v>
      </c>
      <c r="DF344">
        <f>Drivers!DF531</f>
        <v>0</v>
      </c>
      <c r="DG344">
        <f>Drivers!DG531</f>
        <v>0</v>
      </c>
      <c r="DH344">
        <f>Drivers!DH531</f>
        <v>0</v>
      </c>
      <c r="DI344">
        <f>Drivers!DI531</f>
        <v>0</v>
      </c>
      <c r="DJ344">
        <f>Drivers!DJ531</f>
        <v>0</v>
      </c>
      <c r="DK344">
        <f>Drivers!DK531</f>
        <v>0</v>
      </c>
      <c r="DL344">
        <f>Drivers!DL531</f>
        <v>0</v>
      </c>
      <c r="DM344">
        <f>Drivers!DM531</f>
        <v>0</v>
      </c>
      <c r="DN344">
        <f>Drivers!DN531</f>
        <v>0</v>
      </c>
      <c r="DO344">
        <f>Drivers!DO531</f>
        <v>0</v>
      </c>
      <c r="DP344">
        <f>Drivers!DP531</f>
        <v>0</v>
      </c>
      <c r="DQ344">
        <f>Drivers!DQ531</f>
        <v>0</v>
      </c>
      <c r="DR344">
        <f>Drivers!DR531</f>
        <v>0</v>
      </c>
      <c r="DS344">
        <f>Drivers!DS531</f>
        <v>0</v>
      </c>
      <c r="DT344">
        <f>Drivers!DT531</f>
        <v>0</v>
      </c>
      <c r="DU344">
        <f>Drivers!DU531</f>
        <v>0</v>
      </c>
      <c r="DV344">
        <f>Drivers!DV531</f>
        <v>0</v>
      </c>
      <c r="DW344">
        <f>Drivers!DW531</f>
        <v>0</v>
      </c>
      <c r="DX344">
        <f>Drivers!DX531</f>
        <v>0</v>
      </c>
      <c r="DY344">
        <f>Drivers!DY531</f>
        <v>102087</v>
      </c>
      <c r="DZ344">
        <f>Drivers!DZ531</f>
        <v>92366</v>
      </c>
      <c r="EA344">
        <f>Drivers!EA531</f>
        <v>84151</v>
      </c>
      <c r="EB344">
        <f>Drivers!EB531</f>
        <v>0</v>
      </c>
      <c r="EC344">
        <f>Drivers!EC531</f>
        <v>0</v>
      </c>
      <c r="ED344">
        <f>Drivers!ED531</f>
        <v>0</v>
      </c>
      <c r="EE344">
        <f>Drivers!EE531</f>
        <v>0</v>
      </c>
      <c r="EF344">
        <f>Drivers!EF531</f>
        <v>0</v>
      </c>
      <c r="EG344">
        <f>Drivers!EG531</f>
        <v>0</v>
      </c>
      <c r="EH344">
        <f>Drivers!EH531</f>
        <v>0</v>
      </c>
      <c r="EI344">
        <f>Drivers!EI531</f>
        <v>0</v>
      </c>
      <c r="EJ344">
        <f>Drivers!EJ531</f>
        <v>0</v>
      </c>
    </row>
    <row r="345" spans="1:140" hidden="1" outlineLevel="1">
      <c r="A345">
        <f>Drivers!A532</f>
        <v>0</v>
      </c>
      <c r="B345">
        <f>Drivers!B532</f>
        <v>0</v>
      </c>
      <c r="C345">
        <f>Drivers!C532</f>
        <v>0</v>
      </c>
      <c r="D345">
        <f>Drivers!D532</f>
        <v>0</v>
      </c>
      <c r="E345">
        <f>Drivers!E532</f>
        <v>0</v>
      </c>
      <c r="F345">
        <f>Drivers!F532</f>
        <v>0</v>
      </c>
      <c r="G345">
        <f>Drivers!G532</f>
        <v>0</v>
      </c>
      <c r="H345">
        <f>Drivers!H532</f>
        <v>0</v>
      </c>
      <c r="I345">
        <f>Drivers!I532</f>
        <v>0</v>
      </c>
      <c r="J345">
        <f>Drivers!J532</f>
        <v>0</v>
      </c>
      <c r="K345">
        <f>Drivers!K532</f>
        <v>0</v>
      </c>
      <c r="L345">
        <f>Drivers!L532</f>
        <v>0</v>
      </c>
      <c r="M345">
        <f>Drivers!M532</f>
        <v>0</v>
      </c>
      <c r="N345">
        <f>Drivers!N532</f>
        <v>0</v>
      </c>
      <c r="O345">
        <f>Drivers!O532</f>
        <v>0</v>
      </c>
      <c r="P345">
        <f>Drivers!P532</f>
        <v>0</v>
      </c>
      <c r="Q345">
        <f>Drivers!Q532</f>
        <v>0</v>
      </c>
      <c r="R345">
        <f>Drivers!R532</f>
        <v>0</v>
      </c>
      <c r="S345">
        <f>Drivers!S532</f>
        <v>0</v>
      </c>
      <c r="T345">
        <f>Drivers!T532</f>
        <v>0</v>
      </c>
      <c r="U345">
        <f>Drivers!U532</f>
        <v>0</v>
      </c>
      <c r="V345">
        <f>Drivers!V532</f>
        <v>0</v>
      </c>
      <c r="W345">
        <f>Drivers!W532</f>
        <v>0</v>
      </c>
      <c r="X345">
        <f>Drivers!X532</f>
        <v>0</v>
      </c>
      <c r="Y345">
        <f>Drivers!Y532</f>
        <v>0</v>
      </c>
      <c r="Z345">
        <f>Drivers!Z532</f>
        <v>0</v>
      </c>
      <c r="AA345">
        <f>Drivers!AA532</f>
        <v>0</v>
      </c>
      <c r="AB345">
        <f>Drivers!AB532</f>
        <v>0</v>
      </c>
      <c r="AC345">
        <f>Drivers!AC532</f>
        <v>0</v>
      </c>
      <c r="AD345">
        <f>Drivers!AD532</f>
        <v>0</v>
      </c>
      <c r="AE345">
        <f>Drivers!AE532</f>
        <v>0</v>
      </c>
      <c r="AF345">
        <f>Drivers!AF532</f>
        <v>0</v>
      </c>
      <c r="AG345">
        <f>Drivers!AG532</f>
        <v>0</v>
      </c>
      <c r="AH345">
        <f>Drivers!AH532</f>
        <v>0</v>
      </c>
      <c r="AI345">
        <f>Drivers!AI532</f>
        <v>0</v>
      </c>
      <c r="AJ345">
        <f>Drivers!AJ532</f>
        <v>0</v>
      </c>
      <c r="AK345">
        <f>Drivers!AK532</f>
        <v>0</v>
      </c>
      <c r="AL345">
        <f>Drivers!AL532</f>
        <v>0</v>
      </c>
      <c r="AM345">
        <f>Drivers!AM532</f>
        <v>0</v>
      </c>
      <c r="AN345">
        <f>Drivers!AN532</f>
        <v>0</v>
      </c>
      <c r="AO345">
        <f>Drivers!AO532</f>
        <v>0</v>
      </c>
      <c r="AP345">
        <f>Drivers!AP532</f>
        <v>0</v>
      </c>
      <c r="AQ345">
        <f>Drivers!AQ532</f>
        <v>0</v>
      </c>
      <c r="AR345">
        <f>Drivers!AR532</f>
        <v>0</v>
      </c>
      <c r="AS345">
        <f>Drivers!AS532</f>
        <v>0</v>
      </c>
      <c r="AT345">
        <f>Drivers!AT532</f>
        <v>0</v>
      </c>
      <c r="AU345">
        <f>Drivers!AU532</f>
        <v>0</v>
      </c>
      <c r="AV345">
        <f>Drivers!AV532</f>
        <v>0</v>
      </c>
      <c r="AW345">
        <f>Drivers!AW532</f>
        <v>0</v>
      </c>
      <c r="AX345">
        <f>Drivers!AX532</f>
        <v>0</v>
      </c>
      <c r="AY345">
        <f>Drivers!AY532</f>
        <v>0</v>
      </c>
      <c r="AZ345">
        <f>Drivers!AZ532</f>
        <v>0</v>
      </c>
      <c r="BA345">
        <f>Drivers!BA532</f>
        <v>0</v>
      </c>
      <c r="BB345">
        <f>Drivers!BB532</f>
        <v>0</v>
      </c>
      <c r="BC345">
        <f>Drivers!BC532</f>
        <v>0</v>
      </c>
      <c r="BD345">
        <f>Drivers!BD532</f>
        <v>0</v>
      </c>
      <c r="BE345">
        <f>Drivers!BE532</f>
        <v>0</v>
      </c>
      <c r="BF345">
        <f>Drivers!BF532</f>
        <v>0</v>
      </c>
      <c r="BG345">
        <f>Drivers!BG532</f>
        <v>0</v>
      </c>
      <c r="BH345">
        <f>Drivers!BH532</f>
        <v>0</v>
      </c>
      <c r="BI345">
        <f>Drivers!BI532</f>
        <v>0</v>
      </c>
      <c r="BJ345">
        <f>Drivers!BJ532</f>
        <v>0</v>
      </c>
      <c r="BK345">
        <f>Drivers!BK532</f>
        <v>0</v>
      </c>
      <c r="BL345">
        <f>Drivers!BL532</f>
        <v>0</v>
      </c>
      <c r="BM345">
        <f>Drivers!BM532</f>
        <v>0</v>
      </c>
      <c r="BN345">
        <f>Drivers!BN532</f>
        <v>0</v>
      </c>
      <c r="BO345">
        <f>Drivers!BO532</f>
        <v>0</v>
      </c>
      <c r="BP345">
        <f>Drivers!BP532</f>
        <v>0</v>
      </c>
      <c r="BQ345">
        <f>Drivers!BQ532</f>
        <v>0</v>
      </c>
      <c r="BR345">
        <f>Drivers!BR532</f>
        <v>0</v>
      </c>
      <c r="BS345">
        <f>Drivers!BS532</f>
        <v>0</v>
      </c>
      <c r="BT345">
        <f>Drivers!BT532</f>
        <v>0</v>
      </c>
      <c r="BU345">
        <f>Drivers!BU532</f>
        <v>0</v>
      </c>
      <c r="BV345">
        <f>Drivers!BV532</f>
        <v>0</v>
      </c>
      <c r="BW345">
        <f>Drivers!BW532</f>
        <v>0</v>
      </c>
      <c r="BX345">
        <f>Drivers!BX532</f>
        <v>0</v>
      </c>
      <c r="BY345">
        <f>Drivers!BY532</f>
        <v>0</v>
      </c>
      <c r="BZ345">
        <f>Drivers!BZ532</f>
        <v>0</v>
      </c>
      <c r="CA345">
        <f>Drivers!CA532</f>
        <v>0</v>
      </c>
      <c r="CB345">
        <f>Drivers!CB532</f>
        <v>0</v>
      </c>
      <c r="CC345">
        <f>Drivers!CC532</f>
        <v>0</v>
      </c>
      <c r="CD345">
        <f>Drivers!CD532</f>
        <v>0</v>
      </c>
      <c r="CE345">
        <f>Drivers!CE532</f>
        <v>0</v>
      </c>
      <c r="CF345">
        <f>Drivers!CF532</f>
        <v>0</v>
      </c>
      <c r="CG345">
        <f>Drivers!CG532</f>
        <v>0</v>
      </c>
      <c r="CH345">
        <f>Drivers!CH532</f>
        <v>0</v>
      </c>
      <c r="CI345">
        <f>Drivers!CI532</f>
        <v>0</v>
      </c>
      <c r="CJ345">
        <f>Drivers!CJ532</f>
        <v>0</v>
      </c>
      <c r="CK345">
        <f>Drivers!CK532</f>
        <v>0</v>
      </c>
      <c r="CL345">
        <f>Drivers!CL532</f>
        <v>0</v>
      </c>
      <c r="CM345">
        <f>Drivers!CM532</f>
        <v>0</v>
      </c>
      <c r="CN345">
        <f>Drivers!CN532</f>
        <v>0</v>
      </c>
      <c r="CO345">
        <f>Drivers!CO532</f>
        <v>0</v>
      </c>
      <c r="CP345">
        <f>Drivers!CP532</f>
        <v>0</v>
      </c>
      <c r="CQ345">
        <f>Drivers!CQ532</f>
        <v>0</v>
      </c>
      <c r="CR345">
        <f>Drivers!CR532</f>
        <v>0</v>
      </c>
      <c r="CS345">
        <f>Drivers!CS532</f>
        <v>0</v>
      </c>
      <c r="CT345">
        <f>Drivers!CT532</f>
        <v>0</v>
      </c>
      <c r="CU345">
        <f>Drivers!CU532</f>
        <v>0</v>
      </c>
      <c r="CV345">
        <f>Drivers!CV532</f>
        <v>0</v>
      </c>
      <c r="CW345">
        <f>Drivers!CW532</f>
        <v>0</v>
      </c>
      <c r="CX345">
        <f>Drivers!CX532</f>
        <v>0</v>
      </c>
      <c r="CY345">
        <f>Drivers!CY532</f>
        <v>0</v>
      </c>
      <c r="CZ345">
        <f>Drivers!CZ532</f>
        <v>0</v>
      </c>
      <c r="DA345">
        <f>Drivers!DA532</f>
        <v>0</v>
      </c>
      <c r="DB345">
        <f>Drivers!DB532</f>
        <v>0</v>
      </c>
      <c r="DC345">
        <f>Drivers!DC532</f>
        <v>0</v>
      </c>
      <c r="DD345">
        <f>Drivers!DD532</f>
        <v>0</v>
      </c>
      <c r="DE345">
        <f>Drivers!DE532</f>
        <v>0</v>
      </c>
      <c r="DF345">
        <f>Drivers!DF532</f>
        <v>0</v>
      </c>
      <c r="DG345">
        <f>Drivers!DG532</f>
        <v>0</v>
      </c>
      <c r="DH345">
        <f>Drivers!DH532</f>
        <v>0</v>
      </c>
      <c r="DI345">
        <f>Drivers!DI532</f>
        <v>0</v>
      </c>
      <c r="DJ345">
        <f>Drivers!DJ532</f>
        <v>0</v>
      </c>
      <c r="DK345">
        <f>Drivers!DK532</f>
        <v>0</v>
      </c>
      <c r="DL345">
        <f>Drivers!DL532</f>
        <v>0</v>
      </c>
      <c r="DM345">
        <f>Drivers!DM532</f>
        <v>0</v>
      </c>
      <c r="DN345">
        <f>Drivers!DN532</f>
        <v>0</v>
      </c>
      <c r="DO345">
        <f>Drivers!DO532</f>
        <v>0</v>
      </c>
      <c r="DP345">
        <f>Drivers!DP532</f>
        <v>0</v>
      </c>
      <c r="DQ345">
        <f>Drivers!DQ532</f>
        <v>0</v>
      </c>
      <c r="DR345">
        <f>Drivers!DR532</f>
        <v>0</v>
      </c>
      <c r="DS345">
        <f>Drivers!DS532</f>
        <v>0</v>
      </c>
      <c r="DT345">
        <f>Drivers!DT532</f>
        <v>0</v>
      </c>
      <c r="DU345">
        <f>Drivers!DU532</f>
        <v>0</v>
      </c>
      <c r="DV345">
        <f>Drivers!DV532</f>
        <v>0</v>
      </c>
      <c r="DW345">
        <f>Drivers!DW532</f>
        <v>0</v>
      </c>
      <c r="DX345">
        <f>Drivers!DX532</f>
        <v>0</v>
      </c>
      <c r="DY345">
        <f>Drivers!DY532</f>
        <v>0</v>
      </c>
      <c r="DZ345">
        <f>Drivers!DZ532</f>
        <v>0</v>
      </c>
      <c r="EA345">
        <f>Drivers!EA532</f>
        <v>0</v>
      </c>
      <c r="EB345">
        <f>Drivers!EB532</f>
        <v>0</v>
      </c>
      <c r="EC345">
        <f>Drivers!EC532</f>
        <v>0</v>
      </c>
      <c r="ED345">
        <f>Drivers!ED532</f>
        <v>0</v>
      </c>
      <c r="EE345">
        <f>Drivers!EE532</f>
        <v>0</v>
      </c>
      <c r="EF345">
        <f>Drivers!EF532</f>
        <v>0</v>
      </c>
      <c r="EG345">
        <f>Drivers!EG532</f>
        <v>0</v>
      </c>
      <c r="EH345">
        <f>Drivers!EH532</f>
        <v>0</v>
      </c>
      <c r="EI345">
        <f>Drivers!EI532</f>
        <v>0</v>
      </c>
      <c r="EJ345">
        <f>Drivers!EJ532</f>
        <v>0</v>
      </c>
    </row>
    <row r="346" spans="1:140" hidden="1" outlineLevel="1">
      <c r="A346">
        <f>Drivers!A533</f>
        <v>0</v>
      </c>
      <c r="B346">
        <f>Drivers!B533</f>
        <v>0</v>
      </c>
      <c r="C346">
        <f>Drivers!C533</f>
        <v>0</v>
      </c>
      <c r="D346">
        <f>Drivers!D533</f>
        <v>0</v>
      </c>
      <c r="E346">
        <f>Drivers!E533</f>
        <v>0</v>
      </c>
      <c r="F346">
        <f>Drivers!F533</f>
        <v>0</v>
      </c>
      <c r="G346">
        <f>Drivers!G533</f>
        <v>0</v>
      </c>
      <c r="H346">
        <f>Drivers!H533</f>
        <v>0</v>
      </c>
      <c r="I346" t="str">
        <f>Drivers!I533</f>
        <v xml:space="preserve">Average Premier Agents </v>
      </c>
      <c r="J346">
        <f>Drivers!J533</f>
        <v>0</v>
      </c>
      <c r="K346">
        <f>Drivers!K533</f>
        <v>0</v>
      </c>
      <c r="L346">
        <f>Drivers!L533</f>
        <v>0</v>
      </c>
      <c r="M346">
        <f>Drivers!M533</f>
        <v>0</v>
      </c>
      <c r="N346">
        <f>Drivers!N533</f>
        <v>0</v>
      </c>
      <c r="O346">
        <f>Drivers!O533</f>
        <v>0</v>
      </c>
      <c r="P346">
        <f>Drivers!P533</f>
        <v>0</v>
      </c>
      <c r="Q346">
        <f>Drivers!Q533</f>
        <v>0</v>
      </c>
      <c r="R346">
        <f>Drivers!R533</f>
        <v>0</v>
      </c>
      <c r="S346">
        <f>Drivers!S533</f>
        <v>0</v>
      </c>
      <c r="T346">
        <f>Drivers!T533</f>
        <v>0</v>
      </c>
      <c r="U346">
        <f>Drivers!U533</f>
        <v>0</v>
      </c>
      <c r="V346">
        <f>Drivers!V533</f>
        <v>0</v>
      </c>
      <c r="W346">
        <f>Drivers!W533</f>
        <v>0</v>
      </c>
      <c r="X346">
        <f>Drivers!X533</f>
        <v>0</v>
      </c>
      <c r="Y346">
        <f>Drivers!Y533</f>
        <v>0</v>
      </c>
      <c r="Z346">
        <f>Drivers!Z533</f>
        <v>0</v>
      </c>
      <c r="AA346">
        <f>Drivers!AA533</f>
        <v>0</v>
      </c>
      <c r="AB346">
        <f>Drivers!AB533</f>
        <v>0</v>
      </c>
      <c r="AC346">
        <f>Drivers!AC533</f>
        <v>0</v>
      </c>
      <c r="AD346">
        <f>Drivers!AD533</f>
        <v>0</v>
      </c>
      <c r="AE346">
        <f>Drivers!AE533</f>
        <v>0</v>
      </c>
      <c r="AF346">
        <f>Drivers!AF533</f>
        <v>0</v>
      </c>
      <c r="AG346">
        <f>Drivers!AG533</f>
        <v>0</v>
      </c>
      <c r="AH346">
        <f>Drivers!AH533</f>
        <v>0</v>
      </c>
      <c r="AI346">
        <f>Drivers!AI533</f>
        <v>0</v>
      </c>
      <c r="AJ346">
        <f>Drivers!AJ533</f>
        <v>0</v>
      </c>
      <c r="AK346">
        <f>Drivers!AK533</f>
        <v>0</v>
      </c>
      <c r="AL346">
        <f>Drivers!AL533</f>
        <v>0</v>
      </c>
      <c r="AM346">
        <f>Drivers!AM533</f>
        <v>0</v>
      </c>
      <c r="AN346">
        <f>Drivers!AN533</f>
        <v>0</v>
      </c>
      <c r="AO346">
        <f>Drivers!AO533</f>
        <v>0</v>
      </c>
      <c r="AP346">
        <f>Drivers!AP533</f>
        <v>0</v>
      </c>
      <c r="AQ346">
        <f>Drivers!AQ533</f>
        <v>0</v>
      </c>
      <c r="AR346">
        <f>Drivers!AR533</f>
        <v>0</v>
      </c>
      <c r="AS346">
        <f>Drivers!AS533</f>
        <v>0</v>
      </c>
      <c r="AT346">
        <f>Drivers!AT533</f>
        <v>0</v>
      </c>
      <c r="AU346">
        <f>Drivers!AU533</f>
        <v>0</v>
      </c>
      <c r="AV346">
        <f>Drivers!AV533</f>
        <v>0</v>
      </c>
      <c r="AW346">
        <f>Drivers!AW533</f>
        <v>0</v>
      </c>
      <c r="AX346">
        <f>Drivers!AX533</f>
        <v>0</v>
      </c>
      <c r="AY346">
        <f>Drivers!AY533</f>
        <v>0</v>
      </c>
      <c r="AZ346">
        <f>Drivers!AZ533</f>
        <v>0</v>
      </c>
      <c r="BA346">
        <f>Drivers!BA533</f>
        <v>0</v>
      </c>
      <c r="BB346">
        <f>Drivers!BB533</f>
        <v>0</v>
      </c>
      <c r="BC346">
        <f>Drivers!BC533</f>
        <v>0</v>
      </c>
      <c r="BD346">
        <f>Drivers!BD533</f>
        <v>0</v>
      </c>
      <c r="BE346">
        <f>Drivers!BE533</f>
        <v>0</v>
      </c>
      <c r="BF346">
        <f>Drivers!BF533</f>
        <v>0</v>
      </c>
      <c r="BG346">
        <f>Drivers!BG533</f>
        <v>0</v>
      </c>
      <c r="BH346">
        <f>Drivers!BH533</f>
        <v>0</v>
      </c>
      <c r="BI346">
        <f>Drivers!BI533</f>
        <v>0</v>
      </c>
      <c r="BJ346">
        <f>Drivers!BJ533</f>
        <v>0</v>
      </c>
      <c r="BK346">
        <f>Drivers!BK533</f>
        <v>0</v>
      </c>
      <c r="BL346">
        <f>Drivers!BL533</f>
        <v>0</v>
      </c>
      <c r="BM346">
        <f>Drivers!BM533</f>
        <v>0</v>
      </c>
      <c r="BN346">
        <f>Drivers!BN533</f>
        <v>0</v>
      </c>
      <c r="BO346">
        <f>Drivers!BO533</f>
        <v>0</v>
      </c>
      <c r="BP346">
        <f>Drivers!BP533</f>
        <v>0</v>
      </c>
      <c r="BQ346">
        <f>Drivers!BQ533</f>
        <v>0</v>
      </c>
      <c r="BR346">
        <f>Drivers!BR533</f>
        <v>80792.215828005428</v>
      </c>
      <c r="BS346">
        <f>Drivers!BS533</f>
        <v>102356</v>
      </c>
      <c r="BT346">
        <f>Drivers!BT533</f>
        <v>99131</v>
      </c>
      <c r="BU346">
        <f>Drivers!BU533</f>
        <v>94665.5</v>
      </c>
      <c r="BV346">
        <f>Drivers!BV533</f>
        <v>92213.116358658444</v>
      </c>
      <c r="BW346">
        <f>Drivers!BW533</f>
        <v>91622.116358658444</v>
      </c>
      <c r="BX346">
        <f>Drivers!BX533</f>
        <v>90165.5</v>
      </c>
      <c r="BY346">
        <f>Drivers!BY533</f>
        <v>86649</v>
      </c>
      <c r="BZ346">
        <f>Drivers!BZ533</f>
        <v>0</v>
      </c>
      <c r="CA346">
        <f>Drivers!CA533</f>
        <v>0</v>
      </c>
      <c r="CB346">
        <f>Drivers!CB533</f>
        <v>0</v>
      </c>
      <c r="CC346">
        <f>Drivers!CC533</f>
        <v>0</v>
      </c>
      <c r="CD346">
        <f>Drivers!CD533</f>
        <v>0</v>
      </c>
      <c r="CE346">
        <f>Drivers!CE533</f>
        <v>0</v>
      </c>
      <c r="CF346">
        <f>Drivers!CF533</f>
        <v>0</v>
      </c>
      <c r="CG346">
        <f>Drivers!CG533</f>
        <v>0</v>
      </c>
      <c r="CH346">
        <f>Drivers!CH533</f>
        <v>0</v>
      </c>
      <c r="CI346">
        <f>Drivers!CI533</f>
        <v>0</v>
      </c>
      <c r="CJ346">
        <f>Drivers!CJ533</f>
        <v>0</v>
      </c>
      <c r="CK346">
        <f>Drivers!CK533</f>
        <v>0</v>
      </c>
      <c r="CL346">
        <f>Drivers!CL533</f>
        <v>0</v>
      </c>
      <c r="CM346">
        <f>Drivers!CM533</f>
        <v>0</v>
      </c>
      <c r="CN346">
        <f>Drivers!CN533</f>
        <v>0</v>
      </c>
      <c r="CO346">
        <f>Drivers!CO533</f>
        <v>0</v>
      </c>
      <c r="CP346">
        <f>Drivers!CP533</f>
        <v>0</v>
      </c>
      <c r="CQ346">
        <f>Drivers!CQ533</f>
        <v>0</v>
      </c>
      <c r="CR346">
        <f>Drivers!CR533</f>
        <v>0</v>
      </c>
      <c r="CS346">
        <f>Drivers!CS533</f>
        <v>0</v>
      </c>
      <c r="CT346">
        <f>Drivers!CT533</f>
        <v>0</v>
      </c>
      <c r="CU346">
        <f>Drivers!CU533</f>
        <v>0</v>
      </c>
      <c r="CV346">
        <f>Drivers!CV533</f>
        <v>0</v>
      </c>
      <c r="CW346">
        <f>Drivers!CW533</f>
        <v>0</v>
      </c>
      <c r="CX346">
        <f>Drivers!CX533</f>
        <v>0</v>
      </c>
      <c r="CY346">
        <f>Drivers!CY533</f>
        <v>0</v>
      </c>
      <c r="CZ346">
        <f>Drivers!CZ533</f>
        <v>0</v>
      </c>
      <c r="DA346">
        <f>Drivers!DA533</f>
        <v>0</v>
      </c>
      <c r="DB346">
        <f>Drivers!DB533</f>
        <v>0</v>
      </c>
      <c r="DC346">
        <f>Drivers!DC533</f>
        <v>0</v>
      </c>
      <c r="DD346">
        <f>Drivers!DD533</f>
        <v>0</v>
      </c>
      <c r="DE346">
        <f>Drivers!DE533</f>
        <v>0</v>
      </c>
      <c r="DF346">
        <f>Drivers!DF533</f>
        <v>0</v>
      </c>
      <c r="DG346">
        <f>Drivers!DG533</f>
        <v>0</v>
      </c>
      <c r="DH346">
        <f>Drivers!DH533</f>
        <v>0</v>
      </c>
      <c r="DI346">
        <f>Drivers!DI533</f>
        <v>0</v>
      </c>
      <c r="DJ346">
        <f>Drivers!DJ533</f>
        <v>0</v>
      </c>
      <c r="DK346">
        <f>Drivers!DK533</f>
        <v>0</v>
      </c>
      <c r="DL346">
        <f>Drivers!DL533</f>
        <v>0</v>
      </c>
      <c r="DM346">
        <f>Drivers!DM533</f>
        <v>0</v>
      </c>
      <c r="DN346">
        <f>Drivers!DN533</f>
        <v>0</v>
      </c>
      <c r="DO346">
        <f>Drivers!DO533</f>
        <v>0</v>
      </c>
      <c r="DP346">
        <f>Drivers!DP533</f>
        <v>0</v>
      </c>
      <c r="DQ346">
        <f>Drivers!DQ533</f>
        <v>0</v>
      </c>
      <c r="DR346">
        <f>Drivers!DR533</f>
        <v>0</v>
      </c>
      <c r="DS346">
        <f>Drivers!DS533</f>
        <v>0</v>
      </c>
      <c r="DT346">
        <f>Drivers!DT533</f>
        <v>0</v>
      </c>
      <c r="DU346">
        <f>Drivers!DU533</f>
        <v>0</v>
      </c>
      <c r="DV346">
        <f>Drivers!DV533</f>
        <v>0</v>
      </c>
      <c r="DW346">
        <f>Drivers!DW533</f>
        <v>0</v>
      </c>
      <c r="DX346">
        <f>Drivers!DX533</f>
        <v>0</v>
      </c>
      <c r="DY346">
        <f>Drivers!DY533</f>
        <v>92499.5</v>
      </c>
      <c r="DZ346">
        <f>Drivers!DZ533</f>
        <v>97226.5</v>
      </c>
      <c r="EA346">
        <f>Drivers!EA533</f>
        <v>88258.5</v>
      </c>
      <c r="EB346">
        <f>Drivers!EB533</f>
        <v>0</v>
      </c>
      <c r="EC346">
        <f>Drivers!EC533</f>
        <v>0</v>
      </c>
      <c r="ED346">
        <f>Drivers!ED533</f>
        <v>0</v>
      </c>
      <c r="EE346">
        <f>Drivers!EE533</f>
        <v>0</v>
      </c>
      <c r="EF346">
        <f>Drivers!EF533</f>
        <v>0</v>
      </c>
      <c r="EG346">
        <f>Drivers!EG533</f>
        <v>0</v>
      </c>
      <c r="EH346">
        <f>Drivers!EH533</f>
        <v>0</v>
      </c>
      <c r="EI346">
        <f>Drivers!EI533</f>
        <v>0</v>
      </c>
      <c r="EJ346">
        <f>Drivers!EJ533</f>
        <v>0</v>
      </c>
    </row>
    <row r="347" spans="1:140" hidden="1" outlineLevel="1">
      <c r="A347">
        <f>Drivers!A534</f>
        <v>0</v>
      </c>
      <c r="B347">
        <f>Drivers!B534</f>
        <v>0</v>
      </c>
      <c r="C347">
        <f>Drivers!C534</f>
        <v>0</v>
      </c>
      <c r="D347">
        <f>Drivers!D534</f>
        <v>0</v>
      </c>
      <c r="E347">
        <f>Drivers!E534</f>
        <v>0</v>
      </c>
      <c r="F347">
        <f>Drivers!F534</f>
        <v>0</v>
      </c>
      <c r="G347">
        <f>Drivers!G534</f>
        <v>0</v>
      </c>
      <c r="H347">
        <f>Drivers!H534</f>
        <v>0</v>
      </c>
      <c r="I347" t="str">
        <f>Drivers!I534</f>
        <v>x Average Monthly Revenue per Agent (ARPA)</v>
      </c>
      <c r="J347">
        <f>Drivers!J534</f>
        <v>0</v>
      </c>
      <c r="K347">
        <f>Drivers!K534</f>
        <v>0</v>
      </c>
      <c r="L347">
        <f>Drivers!L534</f>
        <v>0</v>
      </c>
      <c r="M347">
        <f>Drivers!M534</f>
        <v>0</v>
      </c>
      <c r="N347">
        <f>Drivers!N534</f>
        <v>0</v>
      </c>
      <c r="O347">
        <f>Drivers!O534</f>
        <v>0</v>
      </c>
      <c r="P347">
        <f>Drivers!P534</f>
        <v>0</v>
      </c>
      <c r="Q347">
        <f>Drivers!Q534</f>
        <v>0</v>
      </c>
      <c r="R347">
        <f>Drivers!R534</f>
        <v>0</v>
      </c>
      <c r="S347">
        <f>Drivers!S534</f>
        <v>0</v>
      </c>
      <c r="T347">
        <f>Drivers!T534</f>
        <v>0</v>
      </c>
      <c r="U347">
        <f>Drivers!U534</f>
        <v>0</v>
      </c>
      <c r="V347">
        <f>Drivers!V534</f>
        <v>0</v>
      </c>
      <c r="W347">
        <f>Drivers!W534</f>
        <v>0</v>
      </c>
      <c r="X347">
        <f>Drivers!X534</f>
        <v>0</v>
      </c>
      <c r="Y347">
        <f>Drivers!Y534</f>
        <v>0</v>
      </c>
      <c r="Z347">
        <f>Drivers!Z534</f>
        <v>0</v>
      </c>
      <c r="AA347">
        <f>Drivers!AA534</f>
        <v>0</v>
      </c>
      <c r="AB347">
        <f>Drivers!AB534</f>
        <v>0</v>
      </c>
      <c r="AC347">
        <f>Drivers!AC534</f>
        <v>0</v>
      </c>
      <c r="AD347">
        <f>Drivers!AD534</f>
        <v>0</v>
      </c>
      <c r="AE347">
        <f>Drivers!AE534</f>
        <v>0</v>
      </c>
      <c r="AF347">
        <f>Drivers!AF534</f>
        <v>0</v>
      </c>
      <c r="AG347">
        <f>Drivers!AG534</f>
        <v>0</v>
      </c>
      <c r="AH347">
        <f>Drivers!AH534</f>
        <v>0</v>
      </c>
      <c r="AI347">
        <f>Drivers!AI534</f>
        <v>0</v>
      </c>
      <c r="AJ347">
        <f>Drivers!AJ534</f>
        <v>0</v>
      </c>
      <c r="AK347">
        <f>Drivers!AK534</f>
        <v>0</v>
      </c>
      <c r="AL347">
        <f>Drivers!AL534</f>
        <v>0</v>
      </c>
      <c r="AM347">
        <f>Drivers!AM534</f>
        <v>0</v>
      </c>
      <c r="AN347">
        <f>Drivers!AN534</f>
        <v>0</v>
      </c>
      <c r="AO347">
        <f>Drivers!AO534</f>
        <v>0</v>
      </c>
      <c r="AP347">
        <f>Drivers!AP534</f>
        <v>0</v>
      </c>
      <c r="AQ347">
        <f>Drivers!AQ534</f>
        <v>0</v>
      </c>
      <c r="AR347">
        <f>Drivers!AR534</f>
        <v>0</v>
      </c>
      <c r="AS347">
        <f>Drivers!AS534</f>
        <v>0</v>
      </c>
      <c r="AT347">
        <f>Drivers!AT534</f>
        <v>0</v>
      </c>
      <c r="AU347">
        <f>Drivers!AU534</f>
        <v>0</v>
      </c>
      <c r="AV347">
        <f>Drivers!AV534</f>
        <v>0</v>
      </c>
      <c r="AW347">
        <f>Drivers!AW534</f>
        <v>0</v>
      </c>
      <c r="AX347">
        <f>Drivers!AX534</f>
        <v>0</v>
      </c>
      <c r="AY347">
        <f>Drivers!AY534</f>
        <v>0</v>
      </c>
      <c r="AZ347">
        <f>Drivers!AZ534</f>
        <v>0</v>
      </c>
      <c r="BA347">
        <f>Drivers!BA534</f>
        <v>0</v>
      </c>
      <c r="BB347">
        <f>Drivers!BB534</f>
        <v>0</v>
      </c>
      <c r="BC347">
        <f>Drivers!BC534</f>
        <v>0</v>
      </c>
      <c r="BD347">
        <f>Drivers!BD534</f>
        <v>0</v>
      </c>
      <c r="BE347">
        <f>Drivers!BE534</f>
        <v>0</v>
      </c>
      <c r="BF347">
        <f>Drivers!BF534</f>
        <v>0</v>
      </c>
      <c r="BG347">
        <f>Drivers!BG534</f>
        <v>0</v>
      </c>
      <c r="BH347">
        <f>Drivers!BH534</f>
        <v>0</v>
      </c>
      <c r="BI347">
        <f>Drivers!BI534</f>
        <v>0</v>
      </c>
      <c r="BJ347">
        <f>Drivers!BJ534</f>
        <v>0</v>
      </c>
      <c r="BK347">
        <f>Drivers!BK534</f>
        <v>0</v>
      </c>
      <c r="BL347">
        <f>Drivers!BL534</f>
        <v>0</v>
      </c>
      <c r="BM347">
        <f>Drivers!BM534</f>
        <v>0</v>
      </c>
      <c r="BN347">
        <f>Drivers!BN534</f>
        <v>284</v>
      </c>
      <c r="BO347">
        <f>Drivers!BO534</f>
        <v>318</v>
      </c>
      <c r="BP347">
        <f>Drivers!BP534</f>
        <v>334</v>
      </c>
      <c r="BQ347">
        <f>Drivers!BQ534</f>
        <v>339</v>
      </c>
      <c r="BR347">
        <f>Drivers!BR534</f>
        <v>354</v>
      </c>
      <c r="BS347">
        <f>Drivers!BS534</f>
        <v>375</v>
      </c>
      <c r="BT347">
        <f>Drivers!BT534</f>
        <v>401.65</v>
      </c>
      <c r="BU347">
        <f>Drivers!BU534</f>
        <v>438</v>
      </c>
      <c r="BV347">
        <f>Drivers!BV534</f>
        <v>487</v>
      </c>
      <c r="BW347" t="e">
        <f>Drivers!BW534</f>
        <v>#DIV/0!</v>
      </c>
      <c r="BX347" t="e">
        <f>Drivers!BX534</f>
        <v>#DIV/0!</v>
      </c>
      <c r="BY347" t="e">
        <f>Drivers!BY534</f>
        <v>#DIV/0!</v>
      </c>
      <c r="BZ347">
        <f>Drivers!BZ534</f>
        <v>0</v>
      </c>
      <c r="CA347">
        <f>Drivers!CA534</f>
        <v>0</v>
      </c>
      <c r="CB347">
        <f>Drivers!CB534</f>
        <v>0</v>
      </c>
      <c r="CC347">
        <f>Drivers!CC534</f>
        <v>0</v>
      </c>
      <c r="CD347">
        <f>Drivers!CD534</f>
        <v>0</v>
      </c>
      <c r="CE347">
        <f>Drivers!CE534</f>
        <v>0</v>
      </c>
      <c r="CF347">
        <f>Drivers!CF534</f>
        <v>0</v>
      </c>
      <c r="CG347">
        <f>Drivers!CG534</f>
        <v>0</v>
      </c>
      <c r="CH347">
        <f>Drivers!CH534</f>
        <v>0</v>
      </c>
      <c r="CI347">
        <f>Drivers!CI534</f>
        <v>0</v>
      </c>
      <c r="CJ347">
        <f>Drivers!CJ534</f>
        <v>0</v>
      </c>
      <c r="CK347">
        <f>Drivers!CK534</f>
        <v>0</v>
      </c>
      <c r="CL347">
        <f>Drivers!CL534</f>
        <v>0</v>
      </c>
      <c r="CM347">
        <f>Drivers!CM534</f>
        <v>0</v>
      </c>
      <c r="CN347">
        <f>Drivers!CN534</f>
        <v>0</v>
      </c>
      <c r="CO347">
        <f>Drivers!CO534</f>
        <v>0</v>
      </c>
      <c r="CP347">
        <f>Drivers!CP534</f>
        <v>0</v>
      </c>
      <c r="CQ347">
        <f>Drivers!CQ534</f>
        <v>0</v>
      </c>
      <c r="CR347">
        <f>Drivers!CR534</f>
        <v>0</v>
      </c>
      <c r="CS347">
        <f>Drivers!CS534</f>
        <v>0</v>
      </c>
      <c r="CT347">
        <f>Drivers!CT534</f>
        <v>0</v>
      </c>
      <c r="CU347">
        <f>Drivers!CU534</f>
        <v>0</v>
      </c>
      <c r="CV347">
        <f>Drivers!CV534</f>
        <v>0</v>
      </c>
      <c r="CW347">
        <f>Drivers!CW534</f>
        <v>0</v>
      </c>
      <c r="CX347">
        <f>Drivers!CX534</f>
        <v>0</v>
      </c>
      <c r="CY347">
        <f>Drivers!CY534</f>
        <v>0</v>
      </c>
      <c r="CZ347">
        <f>Drivers!CZ534</f>
        <v>0</v>
      </c>
      <c r="DA347">
        <f>Drivers!DA534</f>
        <v>0</v>
      </c>
      <c r="DB347">
        <f>Drivers!DB534</f>
        <v>0</v>
      </c>
      <c r="DC347">
        <f>Drivers!DC534</f>
        <v>0</v>
      </c>
      <c r="DD347">
        <f>Drivers!DD534</f>
        <v>0</v>
      </c>
      <c r="DE347">
        <f>Drivers!DE534</f>
        <v>0</v>
      </c>
      <c r="DF347">
        <f>Drivers!DF534</f>
        <v>0</v>
      </c>
      <c r="DG347">
        <f>Drivers!DG534</f>
        <v>0</v>
      </c>
      <c r="DH347">
        <f>Drivers!DH534</f>
        <v>0</v>
      </c>
      <c r="DI347">
        <f>Drivers!DI534</f>
        <v>0</v>
      </c>
      <c r="DJ347">
        <f>Drivers!DJ534</f>
        <v>0</v>
      </c>
      <c r="DK347">
        <f>Drivers!DK534</f>
        <v>0</v>
      </c>
      <c r="DL347">
        <f>Drivers!DL534</f>
        <v>0</v>
      </c>
      <c r="DM347">
        <f>Drivers!DM534</f>
        <v>0</v>
      </c>
      <c r="DN347">
        <f>Drivers!DN534</f>
        <v>0</v>
      </c>
      <c r="DO347">
        <f>Drivers!DO534</f>
        <v>0</v>
      </c>
      <c r="DP347">
        <f>Drivers!DP534</f>
        <v>0</v>
      </c>
      <c r="DQ347">
        <f>Drivers!DQ534</f>
        <v>0</v>
      </c>
      <c r="DR347">
        <f>Drivers!DR534</f>
        <v>0</v>
      </c>
      <c r="DS347">
        <f>Drivers!DS534</f>
        <v>0</v>
      </c>
      <c r="DT347">
        <f>Drivers!DT534</f>
        <v>0</v>
      </c>
      <c r="DU347">
        <f>Drivers!DU534</f>
        <v>0</v>
      </c>
      <c r="DV347">
        <f>Drivers!DV534</f>
        <v>0</v>
      </c>
      <c r="DW347">
        <f>Drivers!DW534</f>
        <v>0</v>
      </c>
      <c r="DX347">
        <f>Drivers!DX534</f>
        <v>0</v>
      </c>
      <c r="DY347" t="e">
        <f>Drivers!DY534</f>
        <v>#DIV/0!</v>
      </c>
      <c r="DZ347" t="e">
        <f>Drivers!DZ534</f>
        <v>#DIV/0!</v>
      </c>
      <c r="EA347" t="e">
        <f>Drivers!EA534</f>
        <v>#DIV/0!</v>
      </c>
      <c r="EB347">
        <f>Drivers!EB534</f>
        <v>0</v>
      </c>
      <c r="EC347">
        <f>Drivers!EC534</f>
        <v>0</v>
      </c>
      <c r="ED347">
        <f>Drivers!ED534</f>
        <v>0</v>
      </c>
      <c r="EE347">
        <f>Drivers!EE534</f>
        <v>0</v>
      </c>
      <c r="EF347">
        <f>Drivers!EF534</f>
        <v>0</v>
      </c>
      <c r="EG347">
        <f>Drivers!EG534</f>
        <v>0</v>
      </c>
      <c r="EH347">
        <f>Drivers!EH534</f>
        <v>0</v>
      </c>
      <c r="EI347">
        <f>Drivers!EI534</f>
        <v>0</v>
      </c>
      <c r="EJ347">
        <f>Drivers!EJ534</f>
        <v>0</v>
      </c>
    </row>
    <row r="348" spans="1:140" hidden="1" outlineLevel="1">
      <c r="A348">
        <f>Drivers!A535</f>
        <v>0</v>
      </c>
      <c r="B348">
        <f>Drivers!B535</f>
        <v>0</v>
      </c>
      <c r="C348">
        <f>Drivers!C535</f>
        <v>0</v>
      </c>
      <c r="D348">
        <f>Drivers!D535</f>
        <v>0</v>
      </c>
      <c r="E348">
        <f>Drivers!E535</f>
        <v>0</v>
      </c>
      <c r="F348">
        <f>Drivers!F535</f>
        <v>0</v>
      </c>
      <c r="G348">
        <f>Drivers!G535</f>
        <v>0</v>
      </c>
      <c r="H348">
        <f>Drivers!H535</f>
        <v>0</v>
      </c>
      <c r="I348" t="str">
        <f>Drivers!I535</f>
        <v>x Months per Period</v>
      </c>
      <c r="J348">
        <f>Drivers!J535</f>
        <v>0</v>
      </c>
      <c r="K348">
        <f>Drivers!K535</f>
        <v>0</v>
      </c>
      <c r="L348">
        <f>Drivers!L535</f>
        <v>0</v>
      </c>
      <c r="M348">
        <f>Drivers!M535</f>
        <v>0</v>
      </c>
      <c r="N348">
        <f>Drivers!N535</f>
        <v>0</v>
      </c>
      <c r="O348">
        <f>Drivers!O535</f>
        <v>0</v>
      </c>
      <c r="P348">
        <f>Drivers!P535</f>
        <v>0</v>
      </c>
      <c r="Q348">
        <f>Drivers!Q535</f>
        <v>0</v>
      </c>
      <c r="R348">
        <f>Drivers!R535</f>
        <v>0</v>
      </c>
      <c r="S348">
        <f>Drivers!S535</f>
        <v>0</v>
      </c>
      <c r="T348">
        <f>Drivers!T535</f>
        <v>0</v>
      </c>
      <c r="U348">
        <f>Drivers!U535</f>
        <v>0</v>
      </c>
      <c r="V348">
        <f>Drivers!V535</f>
        <v>0</v>
      </c>
      <c r="W348">
        <f>Drivers!W535</f>
        <v>0</v>
      </c>
      <c r="X348">
        <f>Drivers!X535</f>
        <v>0</v>
      </c>
      <c r="Y348">
        <f>Drivers!Y535</f>
        <v>0</v>
      </c>
      <c r="Z348">
        <f>Drivers!Z535</f>
        <v>0</v>
      </c>
      <c r="AA348">
        <f>Drivers!AA535</f>
        <v>0</v>
      </c>
      <c r="AB348">
        <f>Drivers!AB535</f>
        <v>0</v>
      </c>
      <c r="AC348">
        <f>Drivers!AC535</f>
        <v>0</v>
      </c>
      <c r="AD348">
        <f>Drivers!AD535</f>
        <v>0</v>
      </c>
      <c r="AE348">
        <f>Drivers!AE535</f>
        <v>0</v>
      </c>
      <c r="AF348">
        <f>Drivers!AF535</f>
        <v>0</v>
      </c>
      <c r="AG348">
        <f>Drivers!AG535</f>
        <v>0</v>
      </c>
      <c r="AH348">
        <f>Drivers!AH535</f>
        <v>0</v>
      </c>
      <c r="AI348">
        <f>Drivers!AI535</f>
        <v>0</v>
      </c>
      <c r="AJ348">
        <f>Drivers!AJ535</f>
        <v>0</v>
      </c>
      <c r="AK348">
        <f>Drivers!AK535</f>
        <v>0</v>
      </c>
      <c r="AL348">
        <f>Drivers!AL535</f>
        <v>0</v>
      </c>
      <c r="AM348">
        <f>Drivers!AM535</f>
        <v>0</v>
      </c>
      <c r="AN348">
        <f>Drivers!AN535</f>
        <v>0</v>
      </c>
      <c r="AO348">
        <f>Drivers!AO535</f>
        <v>0</v>
      </c>
      <c r="AP348">
        <f>Drivers!AP535</f>
        <v>0</v>
      </c>
      <c r="AQ348">
        <f>Drivers!AQ535</f>
        <v>0</v>
      </c>
      <c r="AR348">
        <f>Drivers!AR535</f>
        <v>0</v>
      </c>
      <c r="AS348">
        <f>Drivers!AS535</f>
        <v>0</v>
      </c>
      <c r="AT348">
        <f>Drivers!AT535</f>
        <v>0</v>
      </c>
      <c r="AU348">
        <f>Drivers!AU535</f>
        <v>0</v>
      </c>
      <c r="AV348">
        <f>Drivers!AV535</f>
        <v>0</v>
      </c>
      <c r="AW348">
        <f>Drivers!AW535</f>
        <v>0</v>
      </c>
      <c r="AX348">
        <f>Drivers!AX535</f>
        <v>0</v>
      </c>
      <c r="AY348">
        <f>Drivers!AY535</f>
        <v>0</v>
      </c>
      <c r="AZ348">
        <f>Drivers!AZ535</f>
        <v>0</v>
      </c>
      <c r="BA348">
        <f>Drivers!BA535</f>
        <v>0</v>
      </c>
      <c r="BB348">
        <f>Drivers!BB535</f>
        <v>0</v>
      </c>
      <c r="BC348">
        <f>Drivers!BC535</f>
        <v>0</v>
      </c>
      <c r="BD348">
        <f>Drivers!BD535</f>
        <v>0</v>
      </c>
      <c r="BE348">
        <f>Drivers!BE535</f>
        <v>0</v>
      </c>
      <c r="BF348">
        <f>Drivers!BF535</f>
        <v>0</v>
      </c>
      <c r="BG348">
        <f>Drivers!BG535</f>
        <v>0</v>
      </c>
      <c r="BH348">
        <f>Drivers!BH535</f>
        <v>0</v>
      </c>
      <c r="BI348">
        <f>Drivers!BI535</f>
        <v>0</v>
      </c>
      <c r="BJ348">
        <f>Drivers!BJ535</f>
        <v>0</v>
      </c>
      <c r="BK348">
        <f>Drivers!BK535</f>
        <v>0</v>
      </c>
      <c r="BL348">
        <f>Drivers!BL535</f>
        <v>0</v>
      </c>
      <c r="BM348">
        <f>Drivers!BM535</f>
        <v>0</v>
      </c>
      <c r="BN348">
        <f>Drivers!BN535</f>
        <v>0</v>
      </c>
      <c r="BO348">
        <f>Drivers!BO535</f>
        <v>0</v>
      </c>
      <c r="BP348">
        <f>Drivers!BP535</f>
        <v>0</v>
      </c>
      <c r="BQ348">
        <f>Drivers!BQ535</f>
        <v>0</v>
      </c>
      <c r="BR348">
        <f>Drivers!BR535</f>
        <v>0</v>
      </c>
      <c r="BS348">
        <f>Drivers!BS535</f>
        <v>0</v>
      </c>
      <c r="BT348">
        <f>Drivers!BT535</f>
        <v>0</v>
      </c>
      <c r="BU348">
        <f>Drivers!BU535</f>
        <v>0</v>
      </c>
      <c r="BV348">
        <f>Drivers!BV535</f>
        <v>0</v>
      </c>
      <c r="BW348">
        <f>Drivers!BW535</f>
        <v>0</v>
      </c>
      <c r="BX348">
        <f>Drivers!BX535</f>
        <v>0</v>
      </c>
      <c r="BY348">
        <f>Drivers!BY535</f>
        <v>0</v>
      </c>
      <c r="BZ348">
        <f>Drivers!BZ535</f>
        <v>0</v>
      </c>
      <c r="CA348">
        <f>Drivers!CA535</f>
        <v>0</v>
      </c>
      <c r="CB348">
        <f>Drivers!CB535</f>
        <v>0</v>
      </c>
      <c r="CC348">
        <f>Drivers!CC535</f>
        <v>0</v>
      </c>
      <c r="CD348">
        <f>Drivers!CD535</f>
        <v>0</v>
      </c>
      <c r="CE348">
        <f>Drivers!CE535</f>
        <v>0</v>
      </c>
      <c r="CF348">
        <f>Drivers!CF535</f>
        <v>0</v>
      </c>
      <c r="CG348">
        <f>Drivers!CG535</f>
        <v>0</v>
      </c>
      <c r="CH348">
        <f>Drivers!CH535</f>
        <v>0</v>
      </c>
      <c r="CI348">
        <f>Drivers!CI535</f>
        <v>0</v>
      </c>
      <c r="CJ348">
        <f>Drivers!CJ535</f>
        <v>0</v>
      </c>
      <c r="CK348">
        <f>Drivers!CK535</f>
        <v>0</v>
      </c>
      <c r="CL348">
        <f>Drivers!CL535</f>
        <v>0</v>
      </c>
      <c r="CM348">
        <f>Drivers!CM535</f>
        <v>0</v>
      </c>
      <c r="CN348">
        <f>Drivers!CN535</f>
        <v>0</v>
      </c>
      <c r="CO348">
        <f>Drivers!CO535</f>
        <v>0</v>
      </c>
      <c r="CP348">
        <f>Drivers!CP535</f>
        <v>0</v>
      </c>
      <c r="CQ348">
        <f>Drivers!CQ535</f>
        <v>0</v>
      </c>
      <c r="CR348">
        <f>Drivers!CR535</f>
        <v>0</v>
      </c>
      <c r="CS348">
        <f>Drivers!CS535</f>
        <v>0</v>
      </c>
      <c r="CT348">
        <f>Drivers!CT535</f>
        <v>0</v>
      </c>
      <c r="CU348">
        <f>Drivers!CU535</f>
        <v>0</v>
      </c>
      <c r="CV348">
        <f>Drivers!CV535</f>
        <v>0</v>
      </c>
      <c r="CW348">
        <f>Drivers!CW535</f>
        <v>0</v>
      </c>
      <c r="CX348">
        <f>Drivers!CX535</f>
        <v>0</v>
      </c>
      <c r="CY348">
        <f>Drivers!CY535</f>
        <v>0</v>
      </c>
      <c r="CZ348">
        <f>Drivers!CZ535</f>
        <v>0</v>
      </c>
      <c r="DA348">
        <f>Drivers!DA535</f>
        <v>0</v>
      </c>
      <c r="DB348">
        <f>Drivers!DB535</f>
        <v>0</v>
      </c>
      <c r="DC348">
        <f>Drivers!DC535</f>
        <v>0</v>
      </c>
      <c r="DD348">
        <f>Drivers!DD535</f>
        <v>0</v>
      </c>
      <c r="DE348">
        <f>Drivers!DE535</f>
        <v>0</v>
      </c>
      <c r="DF348">
        <f>Drivers!DF535</f>
        <v>0</v>
      </c>
      <c r="DG348">
        <f>Drivers!DG535</f>
        <v>0</v>
      </c>
      <c r="DH348">
        <f>Drivers!DH535</f>
        <v>0</v>
      </c>
      <c r="DI348">
        <f>Drivers!DI535</f>
        <v>0</v>
      </c>
      <c r="DJ348">
        <f>Drivers!DJ535</f>
        <v>0</v>
      </c>
      <c r="DK348">
        <f>Drivers!DK535</f>
        <v>0</v>
      </c>
      <c r="DL348">
        <f>Drivers!DL535</f>
        <v>0</v>
      </c>
      <c r="DM348">
        <f>Drivers!DM535</f>
        <v>0</v>
      </c>
      <c r="DN348">
        <f>Drivers!DN535</f>
        <v>0</v>
      </c>
      <c r="DO348">
        <f>Drivers!DO535</f>
        <v>0</v>
      </c>
      <c r="DP348">
        <f>Drivers!DP535</f>
        <v>0</v>
      </c>
      <c r="DQ348">
        <f>Drivers!DQ535</f>
        <v>0</v>
      </c>
      <c r="DR348">
        <f>Drivers!DR535</f>
        <v>0</v>
      </c>
      <c r="DS348">
        <f>Drivers!DS535</f>
        <v>0</v>
      </c>
      <c r="DT348">
        <f>Drivers!DT535</f>
        <v>0</v>
      </c>
      <c r="DU348">
        <f>Drivers!DU535</f>
        <v>0</v>
      </c>
      <c r="DV348">
        <f>Drivers!DV535</f>
        <v>0</v>
      </c>
      <c r="DW348">
        <f>Drivers!DW535</f>
        <v>0</v>
      </c>
      <c r="DX348">
        <f>Drivers!DX535</f>
        <v>0</v>
      </c>
      <c r="DY348">
        <f>Drivers!DY535</f>
        <v>0</v>
      </c>
      <c r="DZ348">
        <f>Drivers!DZ535</f>
        <v>0</v>
      </c>
      <c r="EA348">
        <f>Drivers!EA535</f>
        <v>0</v>
      </c>
      <c r="EB348">
        <f>Drivers!EB535</f>
        <v>0</v>
      </c>
      <c r="EC348">
        <f>Drivers!EC535</f>
        <v>0</v>
      </c>
      <c r="ED348">
        <f>Drivers!ED535</f>
        <v>0</v>
      </c>
      <c r="EE348">
        <f>Drivers!EE535</f>
        <v>0</v>
      </c>
      <c r="EF348">
        <f>Drivers!EF535</f>
        <v>0</v>
      </c>
      <c r="EG348">
        <f>Drivers!EG535</f>
        <v>0</v>
      </c>
      <c r="EH348">
        <f>Drivers!EH535</f>
        <v>0</v>
      </c>
      <c r="EI348">
        <f>Drivers!EI535</f>
        <v>0</v>
      </c>
      <c r="EJ348">
        <f>Drivers!EJ535</f>
        <v>0</v>
      </c>
    </row>
    <row r="349" spans="1:140" hidden="1" outlineLevel="1">
      <c r="A349">
        <f>Drivers!A536</f>
        <v>0</v>
      </c>
      <c r="B349">
        <f>Drivers!B536</f>
        <v>0</v>
      </c>
      <c r="C349">
        <f>Drivers!C536</f>
        <v>0</v>
      </c>
      <c r="D349">
        <f>Drivers!D536</f>
        <v>0</v>
      </c>
      <c r="E349">
        <f>Drivers!E536</f>
        <v>0</v>
      </c>
      <c r="F349">
        <f>Drivers!F536</f>
        <v>0</v>
      </c>
      <c r="G349">
        <f>Drivers!G536</f>
        <v>0</v>
      </c>
      <c r="H349">
        <f>Drivers!H536</f>
        <v>0</v>
      </c>
      <c r="I349" t="str">
        <f>Drivers!I536</f>
        <v>= Premier Agent Revenue</v>
      </c>
      <c r="J349">
        <f>Drivers!J536</f>
        <v>0</v>
      </c>
      <c r="K349">
        <f>Drivers!K536</f>
        <v>0</v>
      </c>
      <c r="L349">
        <f>Drivers!L536</f>
        <v>0</v>
      </c>
      <c r="M349">
        <f>Drivers!M536</f>
        <v>0</v>
      </c>
      <c r="N349">
        <f>Drivers!N536</f>
        <v>0</v>
      </c>
      <c r="O349">
        <f>Drivers!O536</f>
        <v>0</v>
      </c>
      <c r="P349">
        <f>Drivers!P536</f>
        <v>0</v>
      </c>
      <c r="Q349">
        <f>Drivers!Q536</f>
        <v>0</v>
      </c>
      <c r="R349">
        <f>Drivers!R536</f>
        <v>0</v>
      </c>
      <c r="S349">
        <f>Drivers!S536</f>
        <v>0</v>
      </c>
      <c r="T349">
        <f>Drivers!T536</f>
        <v>0</v>
      </c>
      <c r="U349">
        <f>Drivers!U536</f>
        <v>0</v>
      </c>
      <c r="V349">
        <f>Drivers!V536</f>
        <v>0</v>
      </c>
      <c r="W349">
        <f>Drivers!W536</f>
        <v>0</v>
      </c>
      <c r="X349">
        <f>Drivers!X536</f>
        <v>0</v>
      </c>
      <c r="Y349">
        <f>Drivers!Y536</f>
        <v>0</v>
      </c>
      <c r="Z349">
        <f>Drivers!Z536</f>
        <v>0</v>
      </c>
      <c r="AA349">
        <f>Drivers!AA536</f>
        <v>0</v>
      </c>
      <c r="AB349">
        <f>Drivers!AB536</f>
        <v>0</v>
      </c>
      <c r="AC349">
        <f>Drivers!AC536</f>
        <v>0</v>
      </c>
      <c r="AD349">
        <f>Drivers!AD536</f>
        <v>0</v>
      </c>
      <c r="AE349">
        <f>Drivers!AE536</f>
        <v>0</v>
      </c>
      <c r="AF349">
        <f>Drivers!AF536</f>
        <v>0</v>
      </c>
      <c r="AG349">
        <f>Drivers!AG536</f>
        <v>0</v>
      </c>
      <c r="AH349">
        <f>Drivers!AH536</f>
        <v>0</v>
      </c>
      <c r="AI349">
        <f>Drivers!AI536</f>
        <v>0</v>
      </c>
      <c r="AJ349">
        <f>Drivers!AJ536</f>
        <v>0</v>
      </c>
      <c r="AK349">
        <f>Drivers!AK536</f>
        <v>0</v>
      </c>
      <c r="AL349">
        <f>Drivers!AL536</f>
        <v>0</v>
      </c>
      <c r="AM349">
        <f>Drivers!AM536</f>
        <v>0</v>
      </c>
      <c r="AN349">
        <f>Drivers!AN536</f>
        <v>0</v>
      </c>
      <c r="AO349">
        <f>Drivers!AO536</f>
        <v>0</v>
      </c>
      <c r="AP349">
        <f>Drivers!AP536</f>
        <v>0</v>
      </c>
      <c r="AQ349">
        <f>Drivers!AQ536</f>
        <v>0</v>
      </c>
      <c r="AR349">
        <f>Drivers!AR536</f>
        <v>0</v>
      </c>
      <c r="AS349">
        <f>Drivers!AS536</f>
        <v>0</v>
      </c>
      <c r="AT349">
        <f>Drivers!AT536</f>
        <v>0</v>
      </c>
      <c r="AU349">
        <f>Drivers!AU536</f>
        <v>0</v>
      </c>
      <c r="AV349">
        <f>Drivers!AV536</f>
        <v>0</v>
      </c>
      <c r="AW349">
        <f>Drivers!AW536</f>
        <v>0</v>
      </c>
      <c r="AX349">
        <f>Drivers!AX536</f>
        <v>0</v>
      </c>
      <c r="AY349">
        <f>Drivers!AY536</f>
        <v>0</v>
      </c>
      <c r="AZ349">
        <f>Drivers!AZ536</f>
        <v>0</v>
      </c>
      <c r="BA349">
        <f>Drivers!BA536</f>
        <v>0</v>
      </c>
      <c r="BB349">
        <f>Drivers!BB536</f>
        <v>0</v>
      </c>
      <c r="BC349">
        <f>Drivers!BC536</f>
        <v>0</v>
      </c>
      <c r="BD349">
        <f>Drivers!BD536</f>
        <v>0</v>
      </c>
      <c r="BE349">
        <f>Drivers!BE536</f>
        <v>0</v>
      </c>
      <c r="BF349">
        <f>Drivers!BF536</f>
        <v>0</v>
      </c>
      <c r="BG349">
        <f>Drivers!BG536</f>
        <v>0</v>
      </c>
      <c r="BH349">
        <f>Drivers!BH536</f>
        <v>0</v>
      </c>
      <c r="BI349">
        <f>Drivers!BI536</f>
        <v>0</v>
      </c>
      <c r="BJ349">
        <f>Drivers!BJ536</f>
        <v>0</v>
      </c>
      <c r="BK349">
        <f>Drivers!BK536</f>
        <v>0</v>
      </c>
      <c r="BL349">
        <f>Drivers!BL536</f>
        <v>0</v>
      </c>
      <c r="BM349">
        <f>Drivers!BM536</f>
        <v>0</v>
      </c>
      <c r="BN349">
        <f>Drivers!BN536</f>
        <v>43.449978000000002</v>
      </c>
      <c r="BO349">
        <f>Drivers!BO536</f>
        <v>60.056280000000001</v>
      </c>
      <c r="BP349">
        <f>Drivers!BP536</f>
        <v>71.651332499999995</v>
      </c>
      <c r="BQ349">
        <f>Drivers!BQ536</f>
        <v>76.009506999999999</v>
      </c>
      <c r="BR349">
        <f>Drivers!BR536</f>
        <v>85.801333209341763</v>
      </c>
      <c r="BS349">
        <f>Drivers!BS536</f>
        <v>0</v>
      </c>
      <c r="BT349">
        <f>Drivers!BT536</f>
        <v>0</v>
      </c>
      <c r="BU349">
        <f>Drivers!BU536</f>
        <v>0</v>
      </c>
      <c r="BV349">
        <f>Drivers!BV536</f>
        <v>0</v>
      </c>
      <c r="BW349">
        <f>Drivers!BW536</f>
        <v>147.10599999999999</v>
      </c>
      <c r="BX349">
        <f>Drivers!BX536</f>
        <v>158.30000000000001</v>
      </c>
      <c r="BY349">
        <f>Drivers!BY536</f>
        <v>164.33500000000001</v>
      </c>
      <c r="BZ349">
        <f>Drivers!BZ536</f>
        <v>0</v>
      </c>
      <c r="CA349">
        <f>Drivers!CA536</f>
        <v>0</v>
      </c>
      <c r="CB349">
        <f>Drivers!CB536</f>
        <v>0</v>
      </c>
      <c r="CC349">
        <f>Drivers!CC536</f>
        <v>0</v>
      </c>
      <c r="CD349">
        <f>Drivers!CD536</f>
        <v>0</v>
      </c>
      <c r="CE349">
        <f>Drivers!CE536</f>
        <v>0</v>
      </c>
      <c r="CF349">
        <f>Drivers!CF536</f>
        <v>0</v>
      </c>
      <c r="CG349">
        <f>Drivers!CG536</f>
        <v>0</v>
      </c>
      <c r="CH349">
        <f>Drivers!CH536</f>
        <v>0</v>
      </c>
      <c r="CI349">
        <f>Drivers!CI536</f>
        <v>0</v>
      </c>
      <c r="CJ349">
        <f>Drivers!CJ536</f>
        <v>0</v>
      </c>
      <c r="CK349">
        <f>Drivers!CK536</f>
        <v>0</v>
      </c>
      <c r="CL349">
        <f>Drivers!CL536</f>
        <v>0</v>
      </c>
      <c r="CM349">
        <f>Drivers!CM536</f>
        <v>0</v>
      </c>
      <c r="CN349">
        <f>Drivers!CN536</f>
        <v>0</v>
      </c>
      <c r="CO349">
        <f>Drivers!CO536</f>
        <v>0</v>
      </c>
      <c r="CP349">
        <f>Drivers!CP536</f>
        <v>0</v>
      </c>
      <c r="CQ349">
        <f>Drivers!CQ536</f>
        <v>0</v>
      </c>
      <c r="CR349">
        <f>Drivers!CR536</f>
        <v>0</v>
      </c>
      <c r="CS349">
        <f>Drivers!CS536</f>
        <v>0</v>
      </c>
      <c r="CT349">
        <f>Drivers!CT536</f>
        <v>0</v>
      </c>
      <c r="CU349">
        <f>Drivers!CU536</f>
        <v>0</v>
      </c>
      <c r="CV349">
        <f>Drivers!CV536</f>
        <v>0</v>
      </c>
      <c r="CW349">
        <f>Drivers!CW536</f>
        <v>0</v>
      </c>
      <c r="CX349">
        <f>Drivers!CX536</f>
        <v>0</v>
      </c>
      <c r="CY349">
        <f>Drivers!CY536</f>
        <v>0</v>
      </c>
      <c r="CZ349">
        <f>Drivers!CZ536</f>
        <v>0</v>
      </c>
      <c r="DA349">
        <f>Drivers!DA536</f>
        <v>0</v>
      </c>
      <c r="DB349">
        <f>Drivers!DB536</f>
        <v>0</v>
      </c>
      <c r="DC349">
        <f>Drivers!DC536</f>
        <v>0</v>
      </c>
      <c r="DD349">
        <f>Drivers!DD536</f>
        <v>0</v>
      </c>
      <c r="DE349">
        <f>Drivers!DE536</f>
        <v>0</v>
      </c>
      <c r="DF349">
        <f>Drivers!DF536</f>
        <v>0</v>
      </c>
      <c r="DG349">
        <f>Drivers!DG536</f>
        <v>0</v>
      </c>
      <c r="DH349">
        <f>Drivers!DH536</f>
        <v>0</v>
      </c>
      <c r="DI349">
        <f>Drivers!DI536</f>
        <v>0</v>
      </c>
      <c r="DJ349">
        <f>Drivers!DJ536</f>
        <v>0</v>
      </c>
      <c r="DK349">
        <f>Drivers!DK536</f>
        <v>0</v>
      </c>
      <c r="DL349">
        <f>Drivers!DL536</f>
        <v>0</v>
      </c>
      <c r="DM349">
        <f>Drivers!DM536</f>
        <v>0</v>
      </c>
      <c r="DN349">
        <f>Drivers!DN536</f>
        <v>0</v>
      </c>
      <c r="DO349">
        <f>Drivers!DO536</f>
        <v>0</v>
      </c>
      <c r="DP349">
        <f>Drivers!DP536</f>
        <v>0</v>
      </c>
      <c r="DQ349">
        <f>Drivers!DQ536</f>
        <v>0</v>
      </c>
      <c r="DR349">
        <f>Drivers!DR536</f>
        <v>0</v>
      </c>
      <c r="DS349">
        <f>Drivers!DS536</f>
        <v>0</v>
      </c>
      <c r="DT349">
        <f>Drivers!DT536</f>
        <v>0</v>
      </c>
      <c r="DU349">
        <f>Drivers!DU536</f>
        <v>0</v>
      </c>
      <c r="DV349">
        <f>Drivers!DV536</f>
        <v>0</v>
      </c>
      <c r="DW349">
        <f>Drivers!DW536</f>
        <v>0</v>
      </c>
      <c r="DX349">
        <f>Drivers!DX536</f>
        <v>0</v>
      </c>
      <c r="DY349">
        <f>Drivers!DY536</f>
        <v>251.16709750000001</v>
      </c>
      <c r="DZ349">
        <f>Drivers!DZ536</f>
        <v>85.801333209341763</v>
      </c>
      <c r="EA349">
        <f>Drivers!EA536</f>
        <v>469.74099999999999</v>
      </c>
      <c r="EB349">
        <f>Drivers!EB536</f>
        <v>0</v>
      </c>
      <c r="EC349">
        <f>Drivers!EC536</f>
        <v>0</v>
      </c>
      <c r="ED349">
        <f>Drivers!ED536</f>
        <v>0</v>
      </c>
      <c r="EE349">
        <f>Drivers!EE536</f>
        <v>0</v>
      </c>
      <c r="EF349">
        <f>Drivers!EF536</f>
        <v>0</v>
      </c>
      <c r="EG349">
        <f>Drivers!EG536</f>
        <v>0</v>
      </c>
      <c r="EH349">
        <f>Drivers!EH536</f>
        <v>0</v>
      </c>
      <c r="EI349">
        <f>Drivers!EI536</f>
        <v>0</v>
      </c>
      <c r="EJ349">
        <f>Drivers!EJ536</f>
        <v>0</v>
      </c>
    </row>
    <row r="350" spans="1:140" hidden="1" outlineLevel="1">
      <c r="A350">
        <f>Drivers!A537</f>
        <v>0</v>
      </c>
      <c r="B350">
        <f>Drivers!B537</f>
        <v>0</v>
      </c>
      <c r="C350">
        <f>Drivers!C537</f>
        <v>0</v>
      </c>
      <c r="D350">
        <f>Drivers!D537</f>
        <v>0</v>
      </c>
      <c r="E350">
        <f>Drivers!E537</f>
        <v>0</v>
      </c>
      <c r="F350">
        <f>Drivers!F537</f>
        <v>0</v>
      </c>
      <c r="G350">
        <f>Drivers!G537</f>
        <v>0</v>
      </c>
      <c r="H350">
        <f>Drivers!H537</f>
        <v>0</v>
      </c>
      <c r="I350">
        <f>Drivers!I537</f>
        <v>0</v>
      </c>
      <c r="J350">
        <f>Drivers!J537</f>
        <v>0</v>
      </c>
      <c r="K350">
        <f>Drivers!K537</f>
        <v>0</v>
      </c>
      <c r="L350">
        <f>Drivers!L537</f>
        <v>0</v>
      </c>
      <c r="M350">
        <f>Drivers!M537</f>
        <v>0</v>
      </c>
      <c r="N350">
        <f>Drivers!N537</f>
        <v>0</v>
      </c>
      <c r="O350">
        <f>Drivers!O537</f>
        <v>0</v>
      </c>
      <c r="P350">
        <f>Drivers!P537</f>
        <v>0</v>
      </c>
      <c r="Q350">
        <f>Drivers!Q537</f>
        <v>0</v>
      </c>
      <c r="R350">
        <f>Drivers!R537</f>
        <v>0</v>
      </c>
      <c r="S350">
        <f>Drivers!S537</f>
        <v>0</v>
      </c>
      <c r="T350">
        <f>Drivers!T537</f>
        <v>0</v>
      </c>
      <c r="U350">
        <f>Drivers!U537</f>
        <v>0</v>
      </c>
      <c r="V350">
        <f>Drivers!V537</f>
        <v>0</v>
      </c>
      <c r="W350">
        <f>Drivers!W537</f>
        <v>0</v>
      </c>
      <c r="X350">
        <f>Drivers!X537</f>
        <v>0</v>
      </c>
      <c r="Y350">
        <f>Drivers!Y537</f>
        <v>0</v>
      </c>
      <c r="Z350">
        <f>Drivers!Z537</f>
        <v>0</v>
      </c>
      <c r="AA350">
        <f>Drivers!AA537</f>
        <v>0</v>
      </c>
      <c r="AB350">
        <f>Drivers!AB537</f>
        <v>0</v>
      </c>
      <c r="AC350">
        <f>Drivers!AC537</f>
        <v>0</v>
      </c>
      <c r="AD350">
        <f>Drivers!AD537</f>
        <v>0</v>
      </c>
      <c r="AE350">
        <f>Drivers!AE537</f>
        <v>0</v>
      </c>
      <c r="AF350">
        <f>Drivers!AF537</f>
        <v>0</v>
      </c>
      <c r="AG350">
        <f>Drivers!AG537</f>
        <v>0</v>
      </c>
      <c r="AH350">
        <f>Drivers!AH537</f>
        <v>0</v>
      </c>
      <c r="AI350">
        <f>Drivers!AI537</f>
        <v>0</v>
      </c>
      <c r="AJ350">
        <f>Drivers!AJ537</f>
        <v>0</v>
      </c>
      <c r="AK350">
        <f>Drivers!AK537</f>
        <v>0</v>
      </c>
      <c r="AL350">
        <f>Drivers!AL537</f>
        <v>0</v>
      </c>
      <c r="AM350">
        <f>Drivers!AM537</f>
        <v>0</v>
      </c>
      <c r="AN350">
        <f>Drivers!AN537</f>
        <v>0</v>
      </c>
      <c r="AO350">
        <f>Drivers!AO537</f>
        <v>0</v>
      </c>
      <c r="AP350">
        <f>Drivers!AP537</f>
        <v>0</v>
      </c>
      <c r="AQ350">
        <f>Drivers!AQ537</f>
        <v>0</v>
      </c>
      <c r="AR350">
        <f>Drivers!AR537</f>
        <v>0</v>
      </c>
      <c r="AS350">
        <f>Drivers!AS537</f>
        <v>0</v>
      </c>
      <c r="AT350">
        <f>Drivers!AT537</f>
        <v>0</v>
      </c>
      <c r="AU350">
        <f>Drivers!AU537</f>
        <v>0</v>
      </c>
      <c r="AV350">
        <f>Drivers!AV537</f>
        <v>0</v>
      </c>
      <c r="AW350">
        <f>Drivers!AW537</f>
        <v>0</v>
      </c>
      <c r="AX350">
        <f>Drivers!AX537</f>
        <v>0</v>
      </c>
      <c r="AY350">
        <f>Drivers!AY537</f>
        <v>0</v>
      </c>
      <c r="AZ350">
        <f>Drivers!AZ537</f>
        <v>0</v>
      </c>
      <c r="BA350">
        <f>Drivers!BA537</f>
        <v>0</v>
      </c>
      <c r="BB350">
        <f>Drivers!BB537</f>
        <v>0</v>
      </c>
      <c r="BC350">
        <f>Drivers!BC537</f>
        <v>0</v>
      </c>
      <c r="BD350">
        <f>Drivers!BD537</f>
        <v>0</v>
      </c>
      <c r="BE350">
        <f>Drivers!BE537</f>
        <v>0</v>
      </c>
      <c r="BF350">
        <f>Drivers!BF537</f>
        <v>0</v>
      </c>
      <c r="BG350">
        <f>Drivers!BG537</f>
        <v>0</v>
      </c>
      <c r="BH350">
        <f>Drivers!BH537</f>
        <v>0</v>
      </c>
      <c r="BI350">
        <f>Drivers!BI537</f>
        <v>0</v>
      </c>
      <c r="BJ350">
        <f>Drivers!BJ537</f>
        <v>0</v>
      </c>
      <c r="BK350">
        <f>Drivers!BK537</f>
        <v>0</v>
      </c>
      <c r="BL350">
        <f>Drivers!BL537</f>
        <v>0</v>
      </c>
      <c r="BM350">
        <f>Drivers!BM537</f>
        <v>0</v>
      </c>
      <c r="BN350">
        <f>Drivers!BN537</f>
        <v>0</v>
      </c>
      <c r="BO350">
        <f>Drivers!BO537</f>
        <v>0</v>
      </c>
      <c r="BP350">
        <f>Drivers!BP537</f>
        <v>0</v>
      </c>
      <c r="BQ350">
        <f>Drivers!BQ537</f>
        <v>0</v>
      </c>
      <c r="BR350">
        <f>Drivers!BR537</f>
        <v>0</v>
      </c>
      <c r="BS350">
        <f>Drivers!BS537</f>
        <v>0</v>
      </c>
      <c r="BT350">
        <f>Drivers!BT537</f>
        <v>0</v>
      </c>
      <c r="BU350">
        <f>Drivers!BU537</f>
        <v>0</v>
      </c>
      <c r="BV350">
        <f>Drivers!BV537</f>
        <v>0</v>
      </c>
      <c r="BW350">
        <f>Drivers!BW537</f>
        <v>0</v>
      </c>
      <c r="BX350">
        <f>Drivers!BX537</f>
        <v>0</v>
      </c>
      <c r="BY350">
        <f>Drivers!BY537</f>
        <v>0</v>
      </c>
      <c r="BZ350">
        <f>Drivers!BZ537</f>
        <v>0</v>
      </c>
      <c r="CA350">
        <f>Drivers!CA537</f>
        <v>0</v>
      </c>
      <c r="CB350">
        <f>Drivers!CB537</f>
        <v>0</v>
      </c>
      <c r="CC350">
        <f>Drivers!CC537</f>
        <v>0</v>
      </c>
      <c r="CD350">
        <f>Drivers!CD537</f>
        <v>0</v>
      </c>
      <c r="CE350">
        <f>Drivers!CE537</f>
        <v>0</v>
      </c>
      <c r="CF350">
        <f>Drivers!CF537</f>
        <v>0</v>
      </c>
      <c r="CG350">
        <f>Drivers!CG537</f>
        <v>0</v>
      </c>
      <c r="CH350">
        <f>Drivers!CH537</f>
        <v>0</v>
      </c>
      <c r="CI350">
        <f>Drivers!CI537</f>
        <v>0</v>
      </c>
      <c r="CJ350">
        <f>Drivers!CJ537</f>
        <v>0</v>
      </c>
      <c r="CK350">
        <f>Drivers!CK537</f>
        <v>0</v>
      </c>
      <c r="CL350">
        <f>Drivers!CL537</f>
        <v>0</v>
      </c>
      <c r="CM350">
        <f>Drivers!CM537</f>
        <v>0</v>
      </c>
      <c r="CN350">
        <f>Drivers!CN537</f>
        <v>0</v>
      </c>
      <c r="CO350">
        <f>Drivers!CO537</f>
        <v>0</v>
      </c>
      <c r="CP350">
        <f>Drivers!CP537</f>
        <v>0</v>
      </c>
      <c r="CQ350">
        <f>Drivers!CQ537</f>
        <v>0</v>
      </c>
      <c r="CR350">
        <f>Drivers!CR537</f>
        <v>0</v>
      </c>
      <c r="CS350">
        <f>Drivers!CS537</f>
        <v>0</v>
      </c>
      <c r="CT350">
        <f>Drivers!CT537</f>
        <v>0</v>
      </c>
      <c r="CU350">
        <f>Drivers!CU537</f>
        <v>0</v>
      </c>
      <c r="CV350">
        <f>Drivers!CV537</f>
        <v>0</v>
      </c>
      <c r="CW350">
        <f>Drivers!CW537</f>
        <v>0</v>
      </c>
      <c r="CX350">
        <f>Drivers!CX537</f>
        <v>0</v>
      </c>
      <c r="CY350">
        <f>Drivers!CY537</f>
        <v>0</v>
      </c>
      <c r="CZ350">
        <f>Drivers!CZ537</f>
        <v>0</v>
      </c>
      <c r="DA350">
        <f>Drivers!DA537</f>
        <v>0</v>
      </c>
      <c r="DB350">
        <f>Drivers!DB537</f>
        <v>0</v>
      </c>
      <c r="DC350">
        <f>Drivers!DC537</f>
        <v>0</v>
      </c>
      <c r="DD350">
        <f>Drivers!DD537</f>
        <v>0</v>
      </c>
      <c r="DE350">
        <f>Drivers!DE537</f>
        <v>0</v>
      </c>
      <c r="DF350">
        <f>Drivers!DF537</f>
        <v>0</v>
      </c>
      <c r="DG350">
        <f>Drivers!DG537</f>
        <v>0</v>
      </c>
      <c r="DH350">
        <f>Drivers!DH537</f>
        <v>0</v>
      </c>
      <c r="DI350">
        <f>Drivers!DI537</f>
        <v>0</v>
      </c>
      <c r="DJ350">
        <f>Drivers!DJ537</f>
        <v>0</v>
      </c>
      <c r="DK350">
        <f>Drivers!DK537</f>
        <v>0</v>
      </c>
      <c r="DL350">
        <f>Drivers!DL537</f>
        <v>0</v>
      </c>
      <c r="DM350">
        <f>Drivers!DM537</f>
        <v>0</v>
      </c>
      <c r="DN350">
        <f>Drivers!DN537</f>
        <v>0</v>
      </c>
      <c r="DO350">
        <f>Drivers!DO537</f>
        <v>0</v>
      </c>
      <c r="DP350">
        <f>Drivers!DP537</f>
        <v>0</v>
      </c>
      <c r="DQ350">
        <f>Drivers!DQ537</f>
        <v>0</v>
      </c>
      <c r="DR350">
        <f>Drivers!DR537</f>
        <v>0</v>
      </c>
      <c r="DS350">
        <f>Drivers!DS537</f>
        <v>0</v>
      </c>
      <c r="DT350">
        <f>Drivers!DT537</f>
        <v>0</v>
      </c>
      <c r="DU350">
        <f>Drivers!DU537</f>
        <v>0</v>
      </c>
      <c r="DV350">
        <f>Drivers!DV537</f>
        <v>0</v>
      </c>
      <c r="DW350">
        <f>Drivers!DW537</f>
        <v>0</v>
      </c>
      <c r="DX350">
        <f>Drivers!DX537</f>
        <v>0</v>
      </c>
      <c r="DY350">
        <f>Drivers!DY537</f>
        <v>0</v>
      </c>
      <c r="DZ350">
        <f>Drivers!DZ537</f>
        <v>0</v>
      </c>
      <c r="EA350">
        <f>Drivers!EA537</f>
        <v>0</v>
      </c>
      <c r="EB350">
        <f>Drivers!EB537</f>
        <v>0</v>
      </c>
      <c r="EC350">
        <f>Drivers!EC537</f>
        <v>0</v>
      </c>
      <c r="ED350">
        <f>Drivers!ED537</f>
        <v>0</v>
      </c>
      <c r="EE350">
        <f>Drivers!EE537</f>
        <v>0</v>
      </c>
      <c r="EF350">
        <f>Drivers!EF537</f>
        <v>0</v>
      </c>
      <c r="EG350">
        <f>Drivers!EG537</f>
        <v>0</v>
      </c>
      <c r="EH350">
        <f>Drivers!EH537</f>
        <v>0</v>
      </c>
      <c r="EI350">
        <f>Drivers!EI537</f>
        <v>0</v>
      </c>
      <c r="EJ350">
        <f>Drivers!EJ537</f>
        <v>0</v>
      </c>
    </row>
    <row r="351" spans="1:140" hidden="1" outlineLevel="1">
      <c r="A351">
        <f>Drivers!A538</f>
        <v>0</v>
      </c>
      <c r="B351">
        <f>Drivers!B538</f>
        <v>0</v>
      </c>
      <c r="C351">
        <f>Drivers!C538</f>
        <v>0</v>
      </c>
      <c r="D351">
        <f>Drivers!D538</f>
        <v>0</v>
      </c>
      <c r="E351">
        <f>Drivers!E538</f>
        <v>0</v>
      </c>
      <c r="F351">
        <f>Drivers!F538</f>
        <v>0</v>
      </c>
      <c r="G351">
        <f>Drivers!G538</f>
        <v>0</v>
      </c>
      <c r="H351">
        <f>Drivers!H538</f>
        <v>0</v>
      </c>
      <c r="I351" t="str">
        <f>Drivers!I538</f>
        <v>Y/Y Change</v>
      </c>
      <c r="J351">
        <f>Drivers!J538</f>
        <v>0</v>
      </c>
      <c r="K351">
        <f>Drivers!K538</f>
        <v>0</v>
      </c>
      <c r="L351">
        <f>Drivers!L538</f>
        <v>0</v>
      </c>
      <c r="M351">
        <f>Drivers!M538</f>
        <v>0</v>
      </c>
      <c r="N351">
        <f>Drivers!N538</f>
        <v>0</v>
      </c>
      <c r="O351">
        <f>Drivers!O538</f>
        <v>0</v>
      </c>
      <c r="P351">
        <f>Drivers!P538</f>
        <v>0</v>
      </c>
      <c r="Q351">
        <f>Drivers!Q538</f>
        <v>0</v>
      </c>
      <c r="R351">
        <f>Drivers!R538</f>
        <v>0</v>
      </c>
      <c r="S351">
        <f>Drivers!S538</f>
        <v>0</v>
      </c>
      <c r="T351">
        <f>Drivers!T538</f>
        <v>0</v>
      </c>
      <c r="U351">
        <f>Drivers!U538</f>
        <v>0</v>
      </c>
      <c r="V351">
        <f>Drivers!V538</f>
        <v>0</v>
      </c>
      <c r="W351">
        <f>Drivers!W538</f>
        <v>0</v>
      </c>
      <c r="X351">
        <f>Drivers!X538</f>
        <v>0</v>
      </c>
      <c r="Y351">
        <f>Drivers!Y538</f>
        <v>0</v>
      </c>
      <c r="Z351">
        <f>Drivers!Z538</f>
        <v>0</v>
      </c>
      <c r="AA351">
        <f>Drivers!AA538</f>
        <v>0</v>
      </c>
      <c r="AB351">
        <f>Drivers!AB538</f>
        <v>0</v>
      </c>
      <c r="AC351">
        <f>Drivers!AC538</f>
        <v>0</v>
      </c>
      <c r="AD351">
        <f>Drivers!AD538</f>
        <v>0</v>
      </c>
      <c r="AE351">
        <f>Drivers!AE538</f>
        <v>0</v>
      </c>
      <c r="AF351">
        <f>Drivers!AF538</f>
        <v>0</v>
      </c>
      <c r="AG351">
        <f>Drivers!AG538</f>
        <v>0</v>
      </c>
      <c r="AH351">
        <f>Drivers!AH538</f>
        <v>0</v>
      </c>
      <c r="AI351">
        <f>Drivers!AI538</f>
        <v>0</v>
      </c>
      <c r="AJ351">
        <f>Drivers!AJ538</f>
        <v>0</v>
      </c>
      <c r="AK351">
        <f>Drivers!AK538</f>
        <v>0</v>
      </c>
      <c r="AL351">
        <f>Drivers!AL538</f>
        <v>0</v>
      </c>
      <c r="AM351">
        <f>Drivers!AM538</f>
        <v>0</v>
      </c>
      <c r="AN351">
        <f>Drivers!AN538</f>
        <v>0</v>
      </c>
      <c r="AO351">
        <f>Drivers!AO538</f>
        <v>0</v>
      </c>
      <c r="AP351">
        <f>Drivers!AP538</f>
        <v>0</v>
      </c>
      <c r="AQ351">
        <f>Drivers!AQ538</f>
        <v>0</v>
      </c>
      <c r="AR351">
        <f>Drivers!AR538</f>
        <v>0</v>
      </c>
      <c r="AS351">
        <f>Drivers!AS538</f>
        <v>0</v>
      </c>
      <c r="AT351">
        <f>Drivers!AT538</f>
        <v>0</v>
      </c>
      <c r="AU351">
        <f>Drivers!AU538</f>
        <v>0</v>
      </c>
      <c r="AV351">
        <f>Drivers!AV538</f>
        <v>0</v>
      </c>
      <c r="AW351">
        <f>Drivers!AW538</f>
        <v>0</v>
      </c>
      <c r="AX351">
        <f>Drivers!AX538</f>
        <v>0</v>
      </c>
      <c r="AY351">
        <f>Drivers!AY538</f>
        <v>0</v>
      </c>
      <c r="AZ351">
        <f>Drivers!AZ538</f>
        <v>0</v>
      </c>
      <c r="BA351">
        <f>Drivers!BA538</f>
        <v>0</v>
      </c>
      <c r="BB351">
        <f>Drivers!BB538</f>
        <v>0</v>
      </c>
      <c r="BC351">
        <f>Drivers!BC538</f>
        <v>0</v>
      </c>
      <c r="BD351">
        <f>Drivers!BD538</f>
        <v>0</v>
      </c>
      <c r="BE351">
        <f>Drivers!BE538</f>
        <v>0</v>
      </c>
      <c r="BF351">
        <f>Drivers!BF538</f>
        <v>0</v>
      </c>
      <c r="BG351">
        <f>Drivers!BG538</f>
        <v>0</v>
      </c>
      <c r="BH351">
        <f>Drivers!BH538</f>
        <v>0</v>
      </c>
      <c r="BI351">
        <f>Drivers!BI538</f>
        <v>0</v>
      </c>
      <c r="BJ351">
        <f>Drivers!BJ538</f>
        <v>0</v>
      </c>
      <c r="BK351">
        <f>Drivers!BK538</f>
        <v>0</v>
      </c>
      <c r="BL351">
        <f>Drivers!BL538</f>
        <v>0</v>
      </c>
      <c r="BM351">
        <f>Drivers!BM538</f>
        <v>0</v>
      </c>
      <c r="BN351">
        <f>Drivers!BN538</f>
        <v>0</v>
      </c>
      <c r="BO351">
        <f>Drivers!BO538</f>
        <v>0</v>
      </c>
      <c r="BP351">
        <f>Drivers!BP538</f>
        <v>0</v>
      </c>
      <c r="BQ351">
        <f>Drivers!BQ538</f>
        <v>0</v>
      </c>
      <c r="BR351">
        <f>Drivers!BR538</f>
        <v>0</v>
      </c>
      <c r="BS351">
        <f>Drivers!BS538</f>
        <v>0</v>
      </c>
      <c r="BT351">
        <f>Drivers!BT538</f>
        <v>0</v>
      </c>
      <c r="BU351">
        <f>Drivers!BU538</f>
        <v>0</v>
      </c>
      <c r="BV351">
        <f>Drivers!BV538</f>
        <v>0</v>
      </c>
      <c r="BW351">
        <f>Drivers!BW538</f>
        <v>0</v>
      </c>
      <c r="BX351">
        <f>Drivers!BX538</f>
        <v>0</v>
      </c>
      <c r="BY351">
        <f>Drivers!BY538</f>
        <v>0</v>
      </c>
      <c r="BZ351">
        <f>Drivers!BZ538</f>
        <v>0</v>
      </c>
      <c r="CA351">
        <f>Drivers!CA538</f>
        <v>0</v>
      </c>
      <c r="CB351">
        <f>Drivers!CB538</f>
        <v>0</v>
      </c>
      <c r="CC351">
        <f>Drivers!CC538</f>
        <v>0</v>
      </c>
      <c r="CD351">
        <f>Drivers!CD538</f>
        <v>0</v>
      </c>
      <c r="CE351">
        <f>Drivers!CE538</f>
        <v>0</v>
      </c>
      <c r="CF351">
        <f>Drivers!CF538</f>
        <v>0</v>
      </c>
      <c r="CG351">
        <f>Drivers!CG538</f>
        <v>0</v>
      </c>
      <c r="CH351">
        <f>Drivers!CH538</f>
        <v>0</v>
      </c>
      <c r="CI351">
        <f>Drivers!CI538</f>
        <v>0</v>
      </c>
      <c r="CJ351">
        <f>Drivers!CJ538</f>
        <v>0</v>
      </c>
      <c r="CK351">
        <f>Drivers!CK538</f>
        <v>0</v>
      </c>
      <c r="CL351">
        <f>Drivers!CL538</f>
        <v>0</v>
      </c>
      <c r="CM351">
        <f>Drivers!CM538</f>
        <v>0</v>
      </c>
      <c r="CN351">
        <f>Drivers!CN538</f>
        <v>0</v>
      </c>
      <c r="CO351">
        <f>Drivers!CO538</f>
        <v>0</v>
      </c>
      <c r="CP351">
        <f>Drivers!CP538</f>
        <v>0</v>
      </c>
      <c r="CQ351">
        <f>Drivers!CQ538</f>
        <v>0</v>
      </c>
      <c r="CR351">
        <f>Drivers!CR538</f>
        <v>0</v>
      </c>
      <c r="CS351">
        <f>Drivers!CS538</f>
        <v>0</v>
      </c>
      <c r="CT351">
        <f>Drivers!CT538</f>
        <v>0</v>
      </c>
      <c r="CU351">
        <f>Drivers!CU538</f>
        <v>0</v>
      </c>
      <c r="CV351">
        <f>Drivers!CV538</f>
        <v>0</v>
      </c>
      <c r="CW351">
        <f>Drivers!CW538</f>
        <v>0</v>
      </c>
      <c r="CX351">
        <f>Drivers!CX538</f>
        <v>0</v>
      </c>
      <c r="CY351">
        <f>Drivers!CY538</f>
        <v>0</v>
      </c>
      <c r="CZ351">
        <f>Drivers!CZ538</f>
        <v>0</v>
      </c>
      <c r="DA351">
        <f>Drivers!DA538</f>
        <v>0</v>
      </c>
      <c r="DB351">
        <f>Drivers!DB538</f>
        <v>0</v>
      </c>
      <c r="DC351">
        <f>Drivers!DC538</f>
        <v>0</v>
      </c>
      <c r="DD351">
        <f>Drivers!DD538</f>
        <v>0</v>
      </c>
      <c r="DE351">
        <f>Drivers!DE538</f>
        <v>0</v>
      </c>
      <c r="DF351">
        <f>Drivers!DF538</f>
        <v>0</v>
      </c>
      <c r="DG351">
        <f>Drivers!DG538</f>
        <v>0</v>
      </c>
      <c r="DH351">
        <f>Drivers!DH538</f>
        <v>0</v>
      </c>
      <c r="DI351">
        <f>Drivers!DI538</f>
        <v>0</v>
      </c>
      <c r="DJ351">
        <f>Drivers!DJ538</f>
        <v>0</v>
      </c>
      <c r="DK351">
        <f>Drivers!DK538</f>
        <v>0</v>
      </c>
      <c r="DL351">
        <f>Drivers!DL538</f>
        <v>0</v>
      </c>
      <c r="DM351">
        <f>Drivers!DM538</f>
        <v>0</v>
      </c>
      <c r="DN351">
        <f>Drivers!DN538</f>
        <v>0</v>
      </c>
      <c r="DO351">
        <f>Drivers!DO538</f>
        <v>0</v>
      </c>
      <c r="DP351">
        <f>Drivers!DP538</f>
        <v>0</v>
      </c>
      <c r="DQ351">
        <f>Drivers!DQ538</f>
        <v>0</v>
      </c>
      <c r="DR351">
        <f>Drivers!DR538</f>
        <v>0</v>
      </c>
      <c r="DS351">
        <f>Drivers!DS538</f>
        <v>0</v>
      </c>
      <c r="DT351">
        <f>Drivers!DT538</f>
        <v>0</v>
      </c>
      <c r="DU351">
        <f>Drivers!DU538</f>
        <v>0</v>
      </c>
      <c r="DV351">
        <f>Drivers!DV538</f>
        <v>0</v>
      </c>
      <c r="DW351">
        <f>Drivers!DW538</f>
        <v>0</v>
      </c>
      <c r="DX351">
        <f>Drivers!DX538</f>
        <v>0</v>
      </c>
      <c r="DY351">
        <f>Drivers!DY538</f>
        <v>0</v>
      </c>
      <c r="DZ351">
        <f>Drivers!DZ538</f>
        <v>0</v>
      </c>
      <c r="EA351">
        <f>Drivers!EA538</f>
        <v>0</v>
      </c>
      <c r="EB351">
        <f>Drivers!EB538</f>
        <v>0</v>
      </c>
      <c r="EC351">
        <f>Drivers!EC538</f>
        <v>0</v>
      </c>
      <c r="ED351">
        <f>Drivers!ED538</f>
        <v>0</v>
      </c>
      <c r="EE351">
        <f>Drivers!EE538</f>
        <v>0</v>
      </c>
      <c r="EF351">
        <f>Drivers!EF538</f>
        <v>0</v>
      </c>
      <c r="EG351">
        <f>Drivers!EG538</f>
        <v>0</v>
      </c>
      <c r="EH351">
        <f>Drivers!EH538</f>
        <v>0</v>
      </c>
      <c r="EI351">
        <f>Drivers!EI538</f>
        <v>0</v>
      </c>
      <c r="EJ351">
        <f>Drivers!EJ538</f>
        <v>0</v>
      </c>
    </row>
    <row r="352" spans="1:140" hidden="1" outlineLevel="1">
      <c r="A352">
        <f>Drivers!A539</f>
        <v>0</v>
      </c>
      <c r="B352">
        <f>Drivers!B539</f>
        <v>0</v>
      </c>
      <c r="C352">
        <f>Drivers!C539</f>
        <v>0</v>
      </c>
      <c r="D352">
        <f>Drivers!D539</f>
        <v>0</v>
      </c>
      <c r="E352">
        <f>Drivers!E539</f>
        <v>0</v>
      </c>
      <c r="F352">
        <f>Drivers!F539</f>
        <v>0</v>
      </c>
      <c r="G352">
        <f>Drivers!G539</f>
        <v>0</v>
      </c>
      <c r="H352">
        <f>Drivers!H539</f>
        <v>0</v>
      </c>
      <c r="I352" t="str">
        <f>Drivers!I539</f>
        <v>Premier Agents</v>
      </c>
      <c r="J352">
        <f>Drivers!J539</f>
        <v>0</v>
      </c>
      <c r="K352">
        <f>Drivers!K539</f>
        <v>0</v>
      </c>
      <c r="L352">
        <f>Drivers!L539</f>
        <v>0</v>
      </c>
      <c r="M352">
        <f>Drivers!M539</f>
        <v>0</v>
      </c>
      <c r="N352">
        <f>Drivers!N539</f>
        <v>0</v>
      </c>
      <c r="O352">
        <f>Drivers!O539</f>
        <v>0</v>
      </c>
      <c r="P352">
        <f>Drivers!P539</f>
        <v>0</v>
      </c>
      <c r="Q352">
        <f>Drivers!Q539</f>
        <v>0</v>
      </c>
      <c r="R352">
        <f>Drivers!R539</f>
        <v>0</v>
      </c>
      <c r="S352">
        <f>Drivers!S539</f>
        <v>0</v>
      </c>
      <c r="T352">
        <f>Drivers!T539</f>
        <v>0</v>
      </c>
      <c r="U352">
        <f>Drivers!U539</f>
        <v>0</v>
      </c>
      <c r="V352">
        <f>Drivers!V539</f>
        <v>0</v>
      </c>
      <c r="W352">
        <f>Drivers!W539</f>
        <v>0</v>
      </c>
      <c r="X352">
        <f>Drivers!X539</f>
        <v>0</v>
      </c>
      <c r="Y352">
        <f>Drivers!Y539</f>
        <v>0</v>
      </c>
      <c r="Z352">
        <f>Drivers!Z539</f>
        <v>0</v>
      </c>
      <c r="AA352">
        <f>Drivers!AA539</f>
        <v>0</v>
      </c>
      <c r="AB352">
        <f>Drivers!AB539</f>
        <v>0</v>
      </c>
      <c r="AC352">
        <f>Drivers!AC539</f>
        <v>0</v>
      </c>
      <c r="AD352">
        <f>Drivers!AD539</f>
        <v>0</v>
      </c>
      <c r="AE352">
        <f>Drivers!AE539</f>
        <v>0</v>
      </c>
      <c r="AF352">
        <f>Drivers!AF539</f>
        <v>0</v>
      </c>
      <c r="AG352">
        <f>Drivers!AG539</f>
        <v>0</v>
      </c>
      <c r="AH352">
        <f>Drivers!AH539</f>
        <v>0</v>
      </c>
      <c r="AI352">
        <f>Drivers!AI539</f>
        <v>0</v>
      </c>
      <c r="AJ352">
        <f>Drivers!AJ539</f>
        <v>0</v>
      </c>
      <c r="AK352">
        <f>Drivers!AK539</f>
        <v>0</v>
      </c>
      <c r="AL352">
        <f>Drivers!AL539</f>
        <v>0</v>
      </c>
      <c r="AM352">
        <f>Drivers!AM539</f>
        <v>0</v>
      </c>
      <c r="AN352">
        <f>Drivers!AN539</f>
        <v>0</v>
      </c>
      <c r="AO352">
        <f>Drivers!AO539</f>
        <v>0</v>
      </c>
      <c r="AP352">
        <f>Drivers!AP539</f>
        <v>0</v>
      </c>
      <c r="AQ352">
        <f>Drivers!AQ539</f>
        <v>0</v>
      </c>
      <c r="AR352">
        <f>Drivers!AR539</f>
        <v>0</v>
      </c>
      <c r="AS352">
        <f>Drivers!AS539</f>
        <v>0</v>
      </c>
      <c r="AT352">
        <f>Drivers!AT539</f>
        <v>0</v>
      </c>
      <c r="AU352">
        <f>Drivers!AU539</f>
        <v>0</v>
      </c>
      <c r="AV352">
        <f>Drivers!AV539</f>
        <v>0</v>
      </c>
      <c r="AW352">
        <f>Drivers!AW539</f>
        <v>0</v>
      </c>
      <c r="AX352">
        <f>Drivers!AX539</f>
        <v>0</v>
      </c>
      <c r="AY352">
        <f>Drivers!AY539</f>
        <v>0</v>
      </c>
      <c r="AZ352">
        <f>Drivers!AZ539</f>
        <v>0</v>
      </c>
      <c r="BA352">
        <f>Drivers!BA539</f>
        <v>0</v>
      </c>
      <c r="BB352">
        <f>Drivers!BB539</f>
        <v>0</v>
      </c>
      <c r="BC352">
        <f>Drivers!BC539</f>
        <v>0</v>
      </c>
      <c r="BD352">
        <f>Drivers!BD539</f>
        <v>0</v>
      </c>
      <c r="BE352">
        <f>Drivers!BE539</f>
        <v>0</v>
      </c>
      <c r="BF352">
        <f>Drivers!BF539</f>
        <v>0</v>
      </c>
      <c r="BG352">
        <f>Drivers!BG539</f>
        <v>0</v>
      </c>
      <c r="BH352">
        <f>Drivers!BH539</f>
        <v>0</v>
      </c>
      <c r="BI352">
        <f>Drivers!BI539</f>
        <v>0</v>
      </c>
      <c r="BJ352">
        <f>Drivers!BJ539</f>
        <v>0</v>
      </c>
      <c r="BK352">
        <f>Drivers!BK539</f>
        <v>0</v>
      </c>
      <c r="BL352">
        <f>Drivers!BL539</f>
        <v>0</v>
      </c>
      <c r="BM352">
        <f>Drivers!BM539</f>
        <v>0</v>
      </c>
      <c r="BN352">
        <f>Drivers!BN539</f>
        <v>0</v>
      </c>
      <c r="BO352">
        <f>Drivers!BO539</f>
        <v>0</v>
      </c>
      <c r="BP352">
        <f>Drivers!BP539</f>
        <v>0</v>
      </c>
      <c r="BQ352">
        <f>Drivers!BQ539</f>
        <v>0</v>
      </c>
      <c r="BR352">
        <f>Drivers!BR539</f>
        <v>0.247286279428792</v>
      </c>
      <c r="BS352">
        <f>Drivers!BS539</f>
        <v>0.10650267075928221</v>
      </c>
      <c r="BT352">
        <f>Drivers!BT539</f>
        <v>-2.0753383154918148E-2</v>
      </c>
      <c r="BU352">
        <f>Drivers!BU539</f>
        <v>-9.5222702204982079E-2</v>
      </c>
      <c r="BV352">
        <f>Drivers!BV539</f>
        <v>-0.1097980687780602</v>
      </c>
      <c r="BW352">
        <f>Drivers!BW539</f>
        <v>-9.983513825680923E-2</v>
      </c>
      <c r="BX352">
        <f>Drivers!BX539</f>
        <v>-8.0627030371783648E-2</v>
      </c>
      <c r="BY352">
        <f>Drivers!BY539</f>
        <v>-8.8939653119113116E-2</v>
      </c>
      <c r="BZ352">
        <f>Drivers!BZ539</f>
        <v>0</v>
      </c>
      <c r="CA352">
        <f>Drivers!CA539</f>
        <v>0</v>
      </c>
      <c r="CB352">
        <f>Drivers!CB539</f>
        <v>0</v>
      </c>
      <c r="CC352">
        <f>Drivers!CC539</f>
        <v>0</v>
      </c>
      <c r="CD352">
        <f>Drivers!CD539</f>
        <v>0</v>
      </c>
      <c r="CE352">
        <f>Drivers!CE539</f>
        <v>0</v>
      </c>
      <c r="CF352">
        <f>Drivers!CF539</f>
        <v>0</v>
      </c>
      <c r="CG352">
        <f>Drivers!CG539</f>
        <v>0</v>
      </c>
      <c r="CH352">
        <f>Drivers!CH539</f>
        <v>0</v>
      </c>
      <c r="CI352">
        <f>Drivers!CI539</f>
        <v>0</v>
      </c>
      <c r="CJ352">
        <f>Drivers!CJ539</f>
        <v>0</v>
      </c>
      <c r="CK352">
        <f>Drivers!CK539</f>
        <v>0</v>
      </c>
      <c r="CL352">
        <f>Drivers!CL539</f>
        <v>0</v>
      </c>
      <c r="CM352">
        <f>Drivers!CM539</f>
        <v>0</v>
      </c>
      <c r="CN352">
        <f>Drivers!CN539</f>
        <v>0</v>
      </c>
      <c r="CO352">
        <f>Drivers!CO539</f>
        <v>0</v>
      </c>
      <c r="CP352">
        <f>Drivers!CP539</f>
        <v>0</v>
      </c>
      <c r="CQ352">
        <f>Drivers!CQ539</f>
        <v>0</v>
      </c>
      <c r="CR352">
        <f>Drivers!CR539</f>
        <v>0</v>
      </c>
      <c r="CS352">
        <f>Drivers!CS539</f>
        <v>0</v>
      </c>
      <c r="CT352">
        <f>Drivers!CT539</f>
        <v>0</v>
      </c>
      <c r="CU352">
        <f>Drivers!CU539</f>
        <v>0</v>
      </c>
      <c r="CV352">
        <f>Drivers!CV539</f>
        <v>0</v>
      </c>
      <c r="CW352">
        <f>Drivers!CW539</f>
        <v>0</v>
      </c>
      <c r="CX352">
        <f>Drivers!CX539</f>
        <v>0</v>
      </c>
      <c r="CY352">
        <f>Drivers!CY539</f>
        <v>0</v>
      </c>
      <c r="CZ352">
        <f>Drivers!CZ539</f>
        <v>0</v>
      </c>
      <c r="DA352">
        <f>Drivers!DA539</f>
        <v>0</v>
      </c>
      <c r="DB352">
        <f>Drivers!DB539</f>
        <v>0</v>
      </c>
      <c r="DC352">
        <f>Drivers!DC539</f>
        <v>0</v>
      </c>
      <c r="DD352">
        <f>Drivers!DD539</f>
        <v>0</v>
      </c>
      <c r="DE352">
        <f>Drivers!DE539</f>
        <v>0</v>
      </c>
      <c r="DF352">
        <f>Drivers!DF539</f>
        <v>0</v>
      </c>
      <c r="DG352">
        <f>Drivers!DG539</f>
        <v>0</v>
      </c>
      <c r="DH352">
        <f>Drivers!DH539</f>
        <v>0</v>
      </c>
      <c r="DI352">
        <f>Drivers!DI539</f>
        <v>0</v>
      </c>
      <c r="DJ352">
        <f>Drivers!DJ539</f>
        <v>0</v>
      </c>
      <c r="DK352">
        <f>Drivers!DK539</f>
        <v>0</v>
      </c>
      <c r="DL352">
        <f>Drivers!DL539</f>
        <v>0</v>
      </c>
      <c r="DM352">
        <f>Drivers!DM539</f>
        <v>0</v>
      </c>
      <c r="DN352">
        <f>Drivers!DN539</f>
        <v>0</v>
      </c>
      <c r="DO352">
        <f>Drivers!DO539</f>
        <v>0</v>
      </c>
      <c r="DP352">
        <f>Drivers!DP539</f>
        <v>0</v>
      </c>
      <c r="DQ352">
        <f>Drivers!DQ539</f>
        <v>0</v>
      </c>
      <c r="DR352">
        <f>Drivers!DR539</f>
        <v>0</v>
      </c>
      <c r="DS352">
        <f>Drivers!DS539</f>
        <v>0</v>
      </c>
      <c r="DT352">
        <f>Drivers!DT539</f>
        <v>0</v>
      </c>
      <c r="DU352">
        <f>Drivers!DU539</f>
        <v>0</v>
      </c>
      <c r="DV352">
        <f>Drivers!DV539</f>
        <v>0</v>
      </c>
      <c r="DW352">
        <f>Drivers!DW539</f>
        <v>0</v>
      </c>
      <c r="DX352">
        <f>Drivers!DX539</f>
        <v>0</v>
      </c>
      <c r="DY352">
        <f>Drivers!DY539</f>
        <v>0</v>
      </c>
      <c r="DZ352">
        <f>Drivers!DZ539</f>
        <v>0</v>
      </c>
      <c r="EA352">
        <f>Drivers!EA539</f>
        <v>-8.8939653119113116E-2</v>
      </c>
      <c r="EB352">
        <f>Drivers!EB539</f>
        <v>0</v>
      </c>
      <c r="EC352">
        <f>Drivers!EC539</f>
        <v>0</v>
      </c>
      <c r="ED352">
        <f>Drivers!ED539</f>
        <v>0</v>
      </c>
      <c r="EE352">
        <f>Drivers!EE539</f>
        <v>0</v>
      </c>
      <c r="EF352">
        <f>Drivers!EF539</f>
        <v>0</v>
      </c>
      <c r="EG352">
        <f>Drivers!EG539</f>
        <v>0</v>
      </c>
      <c r="EH352">
        <f>Drivers!EH539</f>
        <v>0</v>
      </c>
      <c r="EI352">
        <f>Drivers!EI539</f>
        <v>0</v>
      </c>
      <c r="EJ352">
        <f>Drivers!EJ539</f>
        <v>0</v>
      </c>
    </row>
    <row r="353" spans="1:140" hidden="1" outlineLevel="1">
      <c r="A353">
        <f>Drivers!A540</f>
        <v>0</v>
      </c>
      <c r="B353">
        <f>Drivers!B540</f>
        <v>0</v>
      </c>
      <c r="C353">
        <f>Drivers!C540</f>
        <v>0</v>
      </c>
      <c r="D353">
        <f>Drivers!D540</f>
        <v>0</v>
      </c>
      <c r="E353">
        <f>Drivers!E540</f>
        <v>0</v>
      </c>
      <c r="F353">
        <f>Drivers!F540</f>
        <v>0</v>
      </c>
      <c r="G353">
        <f>Drivers!G540</f>
        <v>0</v>
      </c>
      <c r="H353">
        <f>Drivers!H540</f>
        <v>0</v>
      </c>
      <c r="I353" t="str">
        <f>Drivers!I540</f>
        <v>Average Monthly Revenue per Agent (ARPA)</v>
      </c>
      <c r="J353">
        <f>Drivers!J540</f>
        <v>0</v>
      </c>
      <c r="K353">
        <f>Drivers!K540</f>
        <v>0</v>
      </c>
      <c r="L353">
        <f>Drivers!L540</f>
        <v>0</v>
      </c>
      <c r="M353">
        <f>Drivers!M540</f>
        <v>0</v>
      </c>
      <c r="N353">
        <f>Drivers!N540</f>
        <v>0</v>
      </c>
      <c r="O353">
        <f>Drivers!O540</f>
        <v>0</v>
      </c>
      <c r="P353">
        <f>Drivers!P540</f>
        <v>0</v>
      </c>
      <c r="Q353">
        <f>Drivers!Q540</f>
        <v>0</v>
      </c>
      <c r="R353">
        <f>Drivers!R540</f>
        <v>0</v>
      </c>
      <c r="S353">
        <f>Drivers!S540</f>
        <v>0</v>
      </c>
      <c r="T353">
        <f>Drivers!T540</f>
        <v>0</v>
      </c>
      <c r="U353">
        <f>Drivers!U540</f>
        <v>0</v>
      </c>
      <c r="V353">
        <f>Drivers!V540</f>
        <v>0</v>
      </c>
      <c r="W353">
        <f>Drivers!W540</f>
        <v>0</v>
      </c>
      <c r="X353">
        <f>Drivers!X540</f>
        <v>0</v>
      </c>
      <c r="Y353">
        <f>Drivers!Y540</f>
        <v>0</v>
      </c>
      <c r="Z353">
        <f>Drivers!Z540</f>
        <v>0</v>
      </c>
      <c r="AA353">
        <f>Drivers!AA540</f>
        <v>0</v>
      </c>
      <c r="AB353">
        <f>Drivers!AB540</f>
        <v>0</v>
      </c>
      <c r="AC353">
        <f>Drivers!AC540</f>
        <v>0</v>
      </c>
      <c r="AD353">
        <f>Drivers!AD540</f>
        <v>0</v>
      </c>
      <c r="AE353">
        <f>Drivers!AE540</f>
        <v>0</v>
      </c>
      <c r="AF353">
        <f>Drivers!AF540</f>
        <v>0</v>
      </c>
      <c r="AG353">
        <f>Drivers!AG540</f>
        <v>0</v>
      </c>
      <c r="AH353">
        <f>Drivers!AH540</f>
        <v>0</v>
      </c>
      <c r="AI353">
        <f>Drivers!AI540</f>
        <v>0</v>
      </c>
      <c r="AJ353">
        <f>Drivers!AJ540</f>
        <v>0</v>
      </c>
      <c r="AK353">
        <f>Drivers!AK540</f>
        <v>0</v>
      </c>
      <c r="AL353">
        <f>Drivers!AL540</f>
        <v>0</v>
      </c>
      <c r="AM353">
        <f>Drivers!AM540</f>
        <v>0</v>
      </c>
      <c r="AN353">
        <f>Drivers!AN540</f>
        <v>0</v>
      </c>
      <c r="AO353">
        <f>Drivers!AO540</f>
        <v>0</v>
      </c>
      <c r="AP353">
        <f>Drivers!AP540</f>
        <v>0</v>
      </c>
      <c r="AQ353">
        <f>Drivers!AQ540</f>
        <v>0</v>
      </c>
      <c r="AR353">
        <f>Drivers!AR540</f>
        <v>0</v>
      </c>
      <c r="AS353">
        <f>Drivers!AS540</f>
        <v>0</v>
      </c>
      <c r="AT353">
        <f>Drivers!AT540</f>
        <v>0</v>
      </c>
      <c r="AU353">
        <f>Drivers!AU540</f>
        <v>0</v>
      </c>
      <c r="AV353">
        <f>Drivers!AV540</f>
        <v>0</v>
      </c>
      <c r="AW353">
        <f>Drivers!AW540</f>
        <v>0</v>
      </c>
      <c r="AX353">
        <f>Drivers!AX540</f>
        <v>0</v>
      </c>
      <c r="AY353">
        <f>Drivers!AY540</f>
        <v>0</v>
      </c>
      <c r="AZ353">
        <f>Drivers!AZ540</f>
        <v>0</v>
      </c>
      <c r="BA353">
        <f>Drivers!BA540</f>
        <v>0</v>
      </c>
      <c r="BB353">
        <f>Drivers!BB540</f>
        <v>0</v>
      </c>
      <c r="BC353">
        <f>Drivers!BC540</f>
        <v>0</v>
      </c>
      <c r="BD353">
        <f>Drivers!BD540</f>
        <v>0</v>
      </c>
      <c r="BE353">
        <f>Drivers!BE540</f>
        <v>0</v>
      </c>
      <c r="BF353">
        <f>Drivers!BF540</f>
        <v>0</v>
      </c>
      <c r="BG353">
        <f>Drivers!BG540</f>
        <v>0</v>
      </c>
      <c r="BH353">
        <f>Drivers!BH540</f>
        <v>0</v>
      </c>
      <c r="BI353">
        <f>Drivers!BI540</f>
        <v>0</v>
      </c>
      <c r="BJ353">
        <f>Drivers!BJ540</f>
        <v>0</v>
      </c>
      <c r="BK353">
        <f>Drivers!BK540</f>
        <v>0</v>
      </c>
      <c r="BL353">
        <f>Drivers!BL540</f>
        <v>0</v>
      </c>
      <c r="BM353">
        <f>Drivers!BM540</f>
        <v>0</v>
      </c>
      <c r="BN353">
        <f>Drivers!BN540</f>
        <v>0</v>
      </c>
      <c r="BO353">
        <f>Drivers!BO540</f>
        <v>0</v>
      </c>
      <c r="BP353">
        <f>Drivers!BP540</f>
        <v>0</v>
      </c>
      <c r="BQ353">
        <f>Drivers!BQ540</f>
        <v>0</v>
      </c>
      <c r="BR353">
        <f>Drivers!BR540</f>
        <v>0.24647887323943651</v>
      </c>
      <c r="BS353">
        <f>Drivers!BS540</f>
        <v>0.179245283018868</v>
      </c>
      <c r="BT353">
        <f>Drivers!BT540</f>
        <v>0.2025449101796406</v>
      </c>
      <c r="BU353">
        <f>Drivers!BU540</f>
        <v>0.29203539823008851</v>
      </c>
      <c r="BV353">
        <f>Drivers!BV540</f>
        <v>0.37570621468926557</v>
      </c>
      <c r="BW353" t="e">
        <f>Drivers!BW540</f>
        <v>#DIV/0!</v>
      </c>
      <c r="BX353" t="e">
        <f>Drivers!BX540</f>
        <v>#DIV/0!</v>
      </c>
      <c r="BY353" t="e">
        <f>Drivers!BY540</f>
        <v>#DIV/0!</v>
      </c>
      <c r="BZ353">
        <f>Drivers!BZ540</f>
        <v>0</v>
      </c>
      <c r="CA353">
        <f>Drivers!CA540</f>
        <v>0</v>
      </c>
      <c r="CB353">
        <f>Drivers!CB540</f>
        <v>0</v>
      </c>
      <c r="CC353">
        <f>Drivers!CC540</f>
        <v>0</v>
      </c>
      <c r="CD353">
        <f>Drivers!CD540</f>
        <v>0</v>
      </c>
      <c r="CE353">
        <f>Drivers!CE540</f>
        <v>0</v>
      </c>
      <c r="CF353">
        <f>Drivers!CF540</f>
        <v>0</v>
      </c>
      <c r="CG353">
        <f>Drivers!CG540</f>
        <v>0</v>
      </c>
      <c r="CH353">
        <f>Drivers!CH540</f>
        <v>0</v>
      </c>
      <c r="CI353">
        <f>Drivers!CI540</f>
        <v>0</v>
      </c>
      <c r="CJ353">
        <f>Drivers!CJ540</f>
        <v>0</v>
      </c>
      <c r="CK353">
        <f>Drivers!CK540</f>
        <v>0</v>
      </c>
      <c r="CL353">
        <f>Drivers!CL540</f>
        <v>0</v>
      </c>
      <c r="CM353">
        <f>Drivers!CM540</f>
        <v>0</v>
      </c>
      <c r="CN353">
        <f>Drivers!CN540</f>
        <v>0</v>
      </c>
      <c r="CO353">
        <f>Drivers!CO540</f>
        <v>0</v>
      </c>
      <c r="CP353">
        <f>Drivers!CP540</f>
        <v>0</v>
      </c>
      <c r="CQ353">
        <f>Drivers!CQ540</f>
        <v>0</v>
      </c>
      <c r="CR353">
        <f>Drivers!CR540</f>
        <v>0</v>
      </c>
      <c r="CS353">
        <f>Drivers!CS540</f>
        <v>0</v>
      </c>
      <c r="CT353">
        <f>Drivers!CT540</f>
        <v>0</v>
      </c>
      <c r="CU353">
        <f>Drivers!CU540</f>
        <v>0</v>
      </c>
      <c r="CV353">
        <f>Drivers!CV540</f>
        <v>0</v>
      </c>
      <c r="CW353">
        <f>Drivers!CW540</f>
        <v>0</v>
      </c>
      <c r="CX353">
        <f>Drivers!CX540</f>
        <v>0</v>
      </c>
      <c r="CY353">
        <f>Drivers!CY540</f>
        <v>0</v>
      </c>
      <c r="CZ353">
        <f>Drivers!CZ540</f>
        <v>0</v>
      </c>
      <c r="DA353">
        <f>Drivers!DA540</f>
        <v>0</v>
      </c>
      <c r="DB353">
        <f>Drivers!DB540</f>
        <v>0</v>
      </c>
      <c r="DC353">
        <f>Drivers!DC540</f>
        <v>0</v>
      </c>
      <c r="DD353">
        <f>Drivers!DD540</f>
        <v>0</v>
      </c>
      <c r="DE353">
        <f>Drivers!DE540</f>
        <v>0</v>
      </c>
      <c r="DF353">
        <f>Drivers!DF540</f>
        <v>0</v>
      </c>
      <c r="DG353">
        <f>Drivers!DG540</f>
        <v>0</v>
      </c>
      <c r="DH353">
        <f>Drivers!DH540</f>
        <v>0</v>
      </c>
      <c r="DI353">
        <f>Drivers!DI540</f>
        <v>0</v>
      </c>
      <c r="DJ353">
        <f>Drivers!DJ540</f>
        <v>0</v>
      </c>
      <c r="DK353">
        <f>Drivers!DK540</f>
        <v>0</v>
      </c>
      <c r="DL353">
        <f>Drivers!DL540</f>
        <v>0</v>
      </c>
      <c r="DM353">
        <f>Drivers!DM540</f>
        <v>0</v>
      </c>
      <c r="DN353">
        <f>Drivers!DN540</f>
        <v>0</v>
      </c>
      <c r="DO353">
        <f>Drivers!DO540</f>
        <v>0</v>
      </c>
      <c r="DP353">
        <f>Drivers!DP540</f>
        <v>0</v>
      </c>
      <c r="DQ353">
        <f>Drivers!DQ540</f>
        <v>0</v>
      </c>
      <c r="DR353">
        <f>Drivers!DR540</f>
        <v>0</v>
      </c>
      <c r="DS353">
        <f>Drivers!DS540</f>
        <v>0</v>
      </c>
      <c r="DT353">
        <f>Drivers!DT540</f>
        <v>0</v>
      </c>
      <c r="DU353">
        <f>Drivers!DU540</f>
        <v>0</v>
      </c>
      <c r="DV353">
        <f>Drivers!DV540</f>
        <v>0</v>
      </c>
      <c r="DW353">
        <f>Drivers!DW540</f>
        <v>0</v>
      </c>
      <c r="DX353">
        <f>Drivers!DX540</f>
        <v>0</v>
      </c>
      <c r="DY353">
        <f>Drivers!DY540</f>
        <v>0</v>
      </c>
      <c r="DZ353">
        <f>Drivers!DZ540</f>
        <v>0</v>
      </c>
      <c r="EA353" t="e">
        <f>Drivers!EA540</f>
        <v>#DIV/0!</v>
      </c>
      <c r="EB353">
        <f>Drivers!EB540</f>
        <v>0</v>
      </c>
      <c r="EC353">
        <f>Drivers!EC540</f>
        <v>0</v>
      </c>
      <c r="ED353">
        <f>Drivers!ED540</f>
        <v>0</v>
      </c>
      <c r="EE353">
        <f>Drivers!EE540</f>
        <v>0</v>
      </c>
      <c r="EF353">
        <f>Drivers!EF540</f>
        <v>0</v>
      </c>
      <c r="EG353">
        <f>Drivers!EG540</f>
        <v>0</v>
      </c>
      <c r="EH353">
        <f>Drivers!EH540</f>
        <v>0</v>
      </c>
      <c r="EI353">
        <f>Drivers!EI540</f>
        <v>0</v>
      </c>
      <c r="EJ353">
        <f>Drivers!EJ540</f>
        <v>0</v>
      </c>
    </row>
    <row r="354" spans="1:140" hidden="1" outlineLevel="1">
      <c r="A354">
        <f>Drivers!A541</f>
        <v>0</v>
      </c>
      <c r="B354">
        <f>Drivers!B541</f>
        <v>0</v>
      </c>
      <c r="C354">
        <f>Drivers!C541</f>
        <v>0</v>
      </c>
      <c r="D354">
        <f>Drivers!D541</f>
        <v>0</v>
      </c>
      <c r="E354">
        <f>Drivers!E541</f>
        <v>0</v>
      </c>
      <c r="F354">
        <f>Drivers!F541</f>
        <v>0</v>
      </c>
      <c r="G354">
        <f>Drivers!G541</f>
        <v>0</v>
      </c>
      <c r="H354">
        <f>Drivers!H541</f>
        <v>0</v>
      </c>
      <c r="I354">
        <f>Drivers!I541</f>
        <v>0</v>
      </c>
      <c r="J354">
        <f>Drivers!J541</f>
        <v>0</v>
      </c>
      <c r="K354">
        <f>Drivers!K541</f>
        <v>0</v>
      </c>
      <c r="L354">
        <f>Drivers!L541</f>
        <v>0</v>
      </c>
      <c r="M354">
        <f>Drivers!M541</f>
        <v>0</v>
      </c>
      <c r="N354">
        <f>Drivers!N541</f>
        <v>0</v>
      </c>
      <c r="O354">
        <f>Drivers!O541</f>
        <v>0</v>
      </c>
      <c r="P354">
        <f>Drivers!P541</f>
        <v>0</v>
      </c>
      <c r="Q354">
        <f>Drivers!Q541</f>
        <v>0</v>
      </c>
      <c r="R354">
        <f>Drivers!R541</f>
        <v>0</v>
      </c>
      <c r="S354">
        <f>Drivers!S541</f>
        <v>0</v>
      </c>
      <c r="T354">
        <f>Drivers!T541</f>
        <v>0</v>
      </c>
      <c r="U354">
        <f>Drivers!U541</f>
        <v>0</v>
      </c>
      <c r="V354">
        <f>Drivers!V541</f>
        <v>0</v>
      </c>
      <c r="W354">
        <f>Drivers!W541</f>
        <v>0</v>
      </c>
      <c r="X354">
        <f>Drivers!X541</f>
        <v>0</v>
      </c>
      <c r="Y354">
        <f>Drivers!Y541</f>
        <v>0</v>
      </c>
      <c r="Z354">
        <f>Drivers!Z541</f>
        <v>0</v>
      </c>
      <c r="AA354">
        <f>Drivers!AA541</f>
        <v>0</v>
      </c>
      <c r="AB354">
        <f>Drivers!AB541</f>
        <v>0</v>
      </c>
      <c r="AC354">
        <f>Drivers!AC541</f>
        <v>0</v>
      </c>
      <c r="AD354">
        <f>Drivers!AD541</f>
        <v>0</v>
      </c>
      <c r="AE354">
        <f>Drivers!AE541</f>
        <v>0</v>
      </c>
      <c r="AF354">
        <f>Drivers!AF541</f>
        <v>0</v>
      </c>
      <c r="AG354">
        <f>Drivers!AG541</f>
        <v>0</v>
      </c>
      <c r="AH354">
        <f>Drivers!AH541</f>
        <v>0</v>
      </c>
      <c r="AI354">
        <f>Drivers!AI541</f>
        <v>0</v>
      </c>
      <c r="AJ354">
        <f>Drivers!AJ541</f>
        <v>0</v>
      </c>
      <c r="AK354">
        <f>Drivers!AK541</f>
        <v>0</v>
      </c>
      <c r="AL354">
        <f>Drivers!AL541</f>
        <v>0</v>
      </c>
      <c r="AM354">
        <f>Drivers!AM541</f>
        <v>0</v>
      </c>
      <c r="AN354">
        <f>Drivers!AN541</f>
        <v>0</v>
      </c>
      <c r="AO354">
        <f>Drivers!AO541</f>
        <v>0</v>
      </c>
      <c r="AP354">
        <f>Drivers!AP541</f>
        <v>0</v>
      </c>
      <c r="AQ354">
        <f>Drivers!AQ541</f>
        <v>0</v>
      </c>
      <c r="AR354">
        <f>Drivers!AR541</f>
        <v>0</v>
      </c>
      <c r="AS354">
        <f>Drivers!AS541</f>
        <v>0</v>
      </c>
      <c r="AT354">
        <f>Drivers!AT541</f>
        <v>0</v>
      </c>
      <c r="AU354">
        <f>Drivers!AU541</f>
        <v>0</v>
      </c>
      <c r="AV354">
        <f>Drivers!AV541</f>
        <v>0</v>
      </c>
      <c r="AW354">
        <f>Drivers!AW541</f>
        <v>0</v>
      </c>
      <c r="AX354">
        <f>Drivers!AX541</f>
        <v>0</v>
      </c>
      <c r="AY354">
        <f>Drivers!AY541</f>
        <v>0</v>
      </c>
      <c r="AZ354">
        <f>Drivers!AZ541</f>
        <v>0</v>
      </c>
      <c r="BA354">
        <f>Drivers!BA541</f>
        <v>0</v>
      </c>
      <c r="BB354">
        <f>Drivers!BB541</f>
        <v>0</v>
      </c>
      <c r="BC354">
        <f>Drivers!BC541</f>
        <v>0</v>
      </c>
      <c r="BD354">
        <f>Drivers!BD541</f>
        <v>0</v>
      </c>
      <c r="BE354">
        <f>Drivers!BE541</f>
        <v>0</v>
      </c>
      <c r="BF354">
        <f>Drivers!BF541</f>
        <v>0</v>
      </c>
      <c r="BG354">
        <f>Drivers!BG541</f>
        <v>0</v>
      </c>
      <c r="BH354">
        <f>Drivers!BH541</f>
        <v>0</v>
      </c>
      <c r="BI354">
        <f>Drivers!BI541</f>
        <v>0</v>
      </c>
      <c r="BJ354">
        <f>Drivers!BJ541</f>
        <v>0</v>
      </c>
      <c r="BK354">
        <f>Drivers!BK541</f>
        <v>0</v>
      </c>
      <c r="BL354">
        <f>Drivers!BL541</f>
        <v>0</v>
      </c>
      <c r="BM354">
        <f>Drivers!BM541</f>
        <v>0</v>
      </c>
      <c r="BN354">
        <f>Drivers!BN541</f>
        <v>0</v>
      </c>
      <c r="BO354">
        <f>Drivers!BO541</f>
        <v>0</v>
      </c>
      <c r="BP354">
        <f>Drivers!BP541</f>
        <v>0</v>
      </c>
      <c r="BQ354">
        <f>Drivers!BQ541</f>
        <v>0</v>
      </c>
      <c r="BR354">
        <f>Drivers!BR541</f>
        <v>0</v>
      </c>
      <c r="BS354">
        <f>Drivers!BS541</f>
        <v>0</v>
      </c>
      <c r="BT354">
        <f>Drivers!BT541</f>
        <v>0</v>
      </c>
      <c r="BU354">
        <f>Drivers!BU541</f>
        <v>0</v>
      </c>
      <c r="BV354">
        <f>Drivers!BV541</f>
        <v>0</v>
      </c>
      <c r="BW354">
        <f>Drivers!BW541</f>
        <v>0</v>
      </c>
      <c r="BX354">
        <f>Drivers!BX541</f>
        <v>0</v>
      </c>
      <c r="BY354">
        <f>Drivers!BY541</f>
        <v>0</v>
      </c>
      <c r="BZ354">
        <f>Drivers!BZ541</f>
        <v>0</v>
      </c>
      <c r="CA354">
        <f>Drivers!CA541</f>
        <v>0</v>
      </c>
      <c r="CB354">
        <f>Drivers!CB541</f>
        <v>0</v>
      </c>
      <c r="CC354">
        <f>Drivers!CC541</f>
        <v>0</v>
      </c>
      <c r="CD354">
        <f>Drivers!CD541</f>
        <v>0</v>
      </c>
      <c r="CE354">
        <f>Drivers!CE541</f>
        <v>0</v>
      </c>
      <c r="CF354">
        <f>Drivers!CF541</f>
        <v>0</v>
      </c>
      <c r="CG354">
        <f>Drivers!CG541</f>
        <v>0</v>
      </c>
      <c r="CH354">
        <f>Drivers!CH541</f>
        <v>0</v>
      </c>
      <c r="CI354">
        <f>Drivers!CI541</f>
        <v>0</v>
      </c>
      <c r="CJ354">
        <f>Drivers!CJ541</f>
        <v>0</v>
      </c>
      <c r="CK354">
        <f>Drivers!CK541</f>
        <v>0</v>
      </c>
      <c r="CL354">
        <f>Drivers!CL541</f>
        <v>0</v>
      </c>
      <c r="CM354">
        <f>Drivers!CM541</f>
        <v>0</v>
      </c>
      <c r="CN354">
        <f>Drivers!CN541</f>
        <v>0</v>
      </c>
      <c r="CO354">
        <f>Drivers!CO541</f>
        <v>0</v>
      </c>
      <c r="CP354">
        <f>Drivers!CP541</f>
        <v>0</v>
      </c>
      <c r="CQ354">
        <f>Drivers!CQ541</f>
        <v>0</v>
      </c>
      <c r="CR354">
        <f>Drivers!CR541</f>
        <v>0</v>
      </c>
      <c r="CS354">
        <f>Drivers!CS541</f>
        <v>0</v>
      </c>
      <c r="CT354">
        <f>Drivers!CT541</f>
        <v>0</v>
      </c>
      <c r="CU354">
        <f>Drivers!CU541</f>
        <v>0</v>
      </c>
      <c r="CV354">
        <f>Drivers!CV541</f>
        <v>0</v>
      </c>
      <c r="CW354">
        <f>Drivers!CW541</f>
        <v>0</v>
      </c>
      <c r="CX354">
        <f>Drivers!CX541</f>
        <v>0</v>
      </c>
      <c r="CY354">
        <f>Drivers!CY541</f>
        <v>0</v>
      </c>
      <c r="CZ354">
        <f>Drivers!CZ541</f>
        <v>0</v>
      </c>
      <c r="DA354">
        <f>Drivers!DA541</f>
        <v>0</v>
      </c>
      <c r="DB354">
        <f>Drivers!DB541</f>
        <v>0</v>
      </c>
      <c r="DC354">
        <f>Drivers!DC541</f>
        <v>0</v>
      </c>
      <c r="DD354">
        <f>Drivers!DD541</f>
        <v>0</v>
      </c>
      <c r="DE354">
        <f>Drivers!DE541</f>
        <v>0</v>
      </c>
      <c r="DF354">
        <f>Drivers!DF541</f>
        <v>0</v>
      </c>
      <c r="DG354">
        <f>Drivers!DG541</f>
        <v>0</v>
      </c>
      <c r="DH354">
        <f>Drivers!DH541</f>
        <v>0</v>
      </c>
      <c r="DI354">
        <f>Drivers!DI541</f>
        <v>0</v>
      </c>
      <c r="DJ354">
        <f>Drivers!DJ541</f>
        <v>0</v>
      </c>
      <c r="DK354">
        <f>Drivers!DK541</f>
        <v>0</v>
      </c>
      <c r="DL354">
        <f>Drivers!DL541</f>
        <v>0</v>
      </c>
      <c r="DM354">
        <f>Drivers!DM541</f>
        <v>0</v>
      </c>
      <c r="DN354">
        <f>Drivers!DN541</f>
        <v>0</v>
      </c>
      <c r="DO354">
        <f>Drivers!DO541</f>
        <v>0</v>
      </c>
      <c r="DP354">
        <f>Drivers!DP541</f>
        <v>0</v>
      </c>
      <c r="DQ354">
        <f>Drivers!DQ541</f>
        <v>0</v>
      </c>
      <c r="DR354">
        <f>Drivers!DR541</f>
        <v>0</v>
      </c>
      <c r="DS354">
        <f>Drivers!DS541</f>
        <v>0</v>
      </c>
      <c r="DT354">
        <f>Drivers!DT541</f>
        <v>0</v>
      </c>
      <c r="DU354">
        <f>Drivers!DU541</f>
        <v>0</v>
      </c>
      <c r="DV354">
        <f>Drivers!DV541</f>
        <v>0</v>
      </c>
      <c r="DW354">
        <f>Drivers!DW541</f>
        <v>0</v>
      </c>
      <c r="DX354">
        <f>Drivers!DX541</f>
        <v>0</v>
      </c>
      <c r="DY354">
        <f>Drivers!DY541</f>
        <v>0</v>
      </c>
      <c r="DZ354">
        <f>Drivers!DZ541</f>
        <v>0</v>
      </c>
      <c r="EA354">
        <f>Drivers!EA541</f>
        <v>0</v>
      </c>
      <c r="EB354">
        <f>Drivers!EB541</f>
        <v>0</v>
      </c>
      <c r="EC354">
        <f>Drivers!EC541</f>
        <v>0</v>
      </c>
      <c r="ED354">
        <f>Drivers!ED541</f>
        <v>0</v>
      </c>
      <c r="EE354">
        <f>Drivers!EE541</f>
        <v>0</v>
      </c>
      <c r="EF354">
        <f>Drivers!EF541</f>
        <v>0</v>
      </c>
      <c r="EG354">
        <f>Drivers!EG541</f>
        <v>0</v>
      </c>
      <c r="EH354">
        <f>Drivers!EH541</f>
        <v>0</v>
      </c>
      <c r="EI354">
        <f>Drivers!EI541</f>
        <v>0</v>
      </c>
      <c r="EJ354">
        <f>Drivers!EJ541</f>
        <v>0</v>
      </c>
    </row>
    <row r="355" spans="1:140" hidden="1" outlineLevel="1">
      <c r="A355">
        <f>Drivers!A542</f>
        <v>0</v>
      </c>
      <c r="B355">
        <f>Drivers!B542</f>
        <v>0</v>
      </c>
      <c r="C355">
        <f>Drivers!C542</f>
        <v>0</v>
      </c>
      <c r="D355">
        <f>Drivers!D542</f>
        <v>0</v>
      </c>
      <c r="E355">
        <f>Drivers!E542</f>
        <v>0</v>
      </c>
      <c r="F355">
        <f>Drivers!F542</f>
        <v>0</v>
      </c>
      <c r="G355">
        <f>Drivers!G542</f>
        <v>0</v>
      </c>
      <c r="H355">
        <f>Drivers!H542</f>
        <v>0</v>
      </c>
      <c r="I355" t="str">
        <f>Drivers!I542</f>
        <v>Y/Y Change</v>
      </c>
      <c r="J355">
        <f>Drivers!J542</f>
        <v>0</v>
      </c>
      <c r="K355">
        <f>Drivers!K542</f>
        <v>0</v>
      </c>
      <c r="L355">
        <f>Drivers!L542</f>
        <v>0</v>
      </c>
      <c r="M355">
        <f>Drivers!M542</f>
        <v>0</v>
      </c>
      <c r="N355">
        <f>Drivers!N542</f>
        <v>0</v>
      </c>
      <c r="O355">
        <f>Drivers!O542</f>
        <v>0</v>
      </c>
      <c r="P355">
        <f>Drivers!P542</f>
        <v>0</v>
      </c>
      <c r="Q355">
        <f>Drivers!Q542</f>
        <v>0</v>
      </c>
      <c r="R355">
        <f>Drivers!R542</f>
        <v>0</v>
      </c>
      <c r="S355">
        <f>Drivers!S542</f>
        <v>0</v>
      </c>
      <c r="T355">
        <f>Drivers!T542</f>
        <v>0</v>
      </c>
      <c r="U355">
        <f>Drivers!U542</f>
        <v>0</v>
      </c>
      <c r="V355">
        <f>Drivers!V542</f>
        <v>0</v>
      </c>
      <c r="W355">
        <f>Drivers!W542</f>
        <v>0</v>
      </c>
      <c r="X355">
        <f>Drivers!X542</f>
        <v>0</v>
      </c>
      <c r="Y355">
        <f>Drivers!Y542</f>
        <v>0</v>
      </c>
      <c r="Z355">
        <f>Drivers!Z542</f>
        <v>0</v>
      </c>
      <c r="AA355">
        <f>Drivers!AA542</f>
        <v>0</v>
      </c>
      <c r="AB355">
        <f>Drivers!AB542</f>
        <v>0</v>
      </c>
      <c r="AC355">
        <f>Drivers!AC542</f>
        <v>0</v>
      </c>
      <c r="AD355">
        <f>Drivers!AD542</f>
        <v>0</v>
      </c>
      <c r="AE355">
        <f>Drivers!AE542</f>
        <v>0</v>
      </c>
      <c r="AF355">
        <f>Drivers!AF542</f>
        <v>0</v>
      </c>
      <c r="AG355">
        <f>Drivers!AG542</f>
        <v>0</v>
      </c>
      <c r="AH355">
        <f>Drivers!AH542</f>
        <v>0</v>
      </c>
      <c r="AI355">
        <f>Drivers!AI542</f>
        <v>0</v>
      </c>
      <c r="AJ355">
        <f>Drivers!AJ542</f>
        <v>0</v>
      </c>
      <c r="AK355">
        <f>Drivers!AK542</f>
        <v>0</v>
      </c>
      <c r="AL355">
        <f>Drivers!AL542</f>
        <v>0</v>
      </c>
      <c r="AM355">
        <f>Drivers!AM542</f>
        <v>0</v>
      </c>
      <c r="AN355">
        <f>Drivers!AN542</f>
        <v>0</v>
      </c>
      <c r="AO355">
        <f>Drivers!AO542</f>
        <v>0</v>
      </c>
      <c r="AP355">
        <f>Drivers!AP542</f>
        <v>0</v>
      </c>
      <c r="AQ355">
        <f>Drivers!AQ542</f>
        <v>0</v>
      </c>
      <c r="AR355">
        <f>Drivers!AR542</f>
        <v>0</v>
      </c>
      <c r="AS355">
        <f>Drivers!AS542</f>
        <v>0</v>
      </c>
      <c r="AT355">
        <f>Drivers!AT542</f>
        <v>0</v>
      </c>
      <c r="AU355">
        <f>Drivers!AU542</f>
        <v>0</v>
      </c>
      <c r="AV355">
        <f>Drivers!AV542</f>
        <v>0</v>
      </c>
      <c r="AW355">
        <f>Drivers!AW542</f>
        <v>0</v>
      </c>
      <c r="AX355">
        <f>Drivers!AX542</f>
        <v>0</v>
      </c>
      <c r="AY355">
        <f>Drivers!AY542</f>
        <v>0</v>
      </c>
      <c r="AZ355">
        <f>Drivers!AZ542</f>
        <v>0</v>
      </c>
      <c r="BA355">
        <f>Drivers!BA542</f>
        <v>0</v>
      </c>
      <c r="BB355">
        <f>Drivers!BB542</f>
        <v>0</v>
      </c>
      <c r="BC355">
        <f>Drivers!BC542</f>
        <v>0</v>
      </c>
      <c r="BD355">
        <f>Drivers!BD542</f>
        <v>0</v>
      </c>
      <c r="BE355">
        <f>Drivers!BE542</f>
        <v>0</v>
      </c>
      <c r="BF355">
        <f>Drivers!BF542</f>
        <v>0</v>
      </c>
      <c r="BG355">
        <f>Drivers!BG542</f>
        <v>0</v>
      </c>
      <c r="BH355">
        <f>Drivers!BH542</f>
        <v>0</v>
      </c>
      <c r="BI355">
        <f>Drivers!BI542</f>
        <v>0</v>
      </c>
      <c r="BJ355">
        <f>Drivers!BJ542</f>
        <v>0</v>
      </c>
      <c r="BK355">
        <f>Drivers!BK542</f>
        <v>0</v>
      </c>
      <c r="BL355">
        <f>Drivers!BL542</f>
        <v>0</v>
      </c>
      <c r="BM355">
        <f>Drivers!BM542</f>
        <v>0</v>
      </c>
      <c r="BN355">
        <f>Drivers!BN542</f>
        <v>0</v>
      </c>
      <c r="BO355">
        <f>Drivers!BO542</f>
        <v>0</v>
      </c>
      <c r="BP355">
        <f>Drivers!BP542</f>
        <v>0</v>
      </c>
      <c r="BQ355">
        <f>Drivers!BQ542</f>
        <v>0</v>
      </c>
      <c r="BR355">
        <f>Drivers!BR542</f>
        <v>0</v>
      </c>
      <c r="BS355">
        <f>Drivers!BS542</f>
        <v>0</v>
      </c>
      <c r="BT355">
        <f>Drivers!BT542</f>
        <v>0</v>
      </c>
      <c r="BU355">
        <f>Drivers!BU542</f>
        <v>0</v>
      </c>
      <c r="BV355">
        <f>Drivers!BV542</f>
        <v>0</v>
      </c>
      <c r="BW355">
        <f>Drivers!BW542</f>
        <v>0</v>
      </c>
      <c r="BX355">
        <f>Drivers!BX542</f>
        <v>0</v>
      </c>
      <c r="BY355">
        <f>Drivers!BY542</f>
        <v>0</v>
      </c>
      <c r="BZ355">
        <f>Drivers!BZ542</f>
        <v>0</v>
      </c>
      <c r="CA355">
        <f>Drivers!CA542</f>
        <v>0</v>
      </c>
      <c r="CB355">
        <f>Drivers!CB542</f>
        <v>0</v>
      </c>
      <c r="CC355">
        <f>Drivers!CC542</f>
        <v>0</v>
      </c>
      <c r="CD355">
        <f>Drivers!CD542</f>
        <v>0</v>
      </c>
      <c r="CE355">
        <f>Drivers!CE542</f>
        <v>0</v>
      </c>
      <c r="CF355">
        <f>Drivers!CF542</f>
        <v>0</v>
      </c>
      <c r="CG355">
        <f>Drivers!CG542</f>
        <v>0</v>
      </c>
      <c r="CH355">
        <f>Drivers!CH542</f>
        <v>0</v>
      </c>
      <c r="CI355">
        <f>Drivers!CI542</f>
        <v>0</v>
      </c>
      <c r="CJ355">
        <f>Drivers!CJ542</f>
        <v>0</v>
      </c>
      <c r="CK355">
        <f>Drivers!CK542</f>
        <v>0</v>
      </c>
      <c r="CL355">
        <f>Drivers!CL542</f>
        <v>0</v>
      </c>
      <c r="CM355">
        <f>Drivers!CM542</f>
        <v>0</v>
      </c>
      <c r="CN355">
        <f>Drivers!CN542</f>
        <v>0</v>
      </c>
      <c r="CO355">
        <f>Drivers!CO542</f>
        <v>0</v>
      </c>
      <c r="CP355">
        <f>Drivers!CP542</f>
        <v>0</v>
      </c>
      <c r="CQ355">
        <f>Drivers!CQ542</f>
        <v>0</v>
      </c>
      <c r="CR355">
        <f>Drivers!CR542</f>
        <v>0</v>
      </c>
      <c r="CS355">
        <f>Drivers!CS542</f>
        <v>0</v>
      </c>
      <c r="CT355">
        <f>Drivers!CT542</f>
        <v>0</v>
      </c>
      <c r="CU355">
        <f>Drivers!CU542</f>
        <v>0</v>
      </c>
      <c r="CV355">
        <f>Drivers!CV542</f>
        <v>0</v>
      </c>
      <c r="CW355">
        <f>Drivers!CW542</f>
        <v>0</v>
      </c>
      <c r="CX355">
        <f>Drivers!CX542</f>
        <v>0</v>
      </c>
      <c r="CY355">
        <f>Drivers!CY542</f>
        <v>0</v>
      </c>
      <c r="CZ355">
        <f>Drivers!CZ542</f>
        <v>0</v>
      </c>
      <c r="DA355">
        <f>Drivers!DA542</f>
        <v>0</v>
      </c>
      <c r="DB355">
        <f>Drivers!DB542</f>
        <v>0</v>
      </c>
      <c r="DC355">
        <f>Drivers!DC542</f>
        <v>0</v>
      </c>
      <c r="DD355">
        <f>Drivers!DD542</f>
        <v>0</v>
      </c>
      <c r="DE355">
        <f>Drivers!DE542</f>
        <v>0</v>
      </c>
      <c r="DF355">
        <f>Drivers!DF542</f>
        <v>0</v>
      </c>
      <c r="DG355">
        <f>Drivers!DG542</f>
        <v>0</v>
      </c>
      <c r="DH355">
        <f>Drivers!DH542</f>
        <v>0</v>
      </c>
      <c r="DI355">
        <f>Drivers!DI542</f>
        <v>0</v>
      </c>
      <c r="DJ355">
        <f>Drivers!DJ542</f>
        <v>0</v>
      </c>
      <c r="DK355">
        <f>Drivers!DK542</f>
        <v>0</v>
      </c>
      <c r="DL355">
        <f>Drivers!DL542</f>
        <v>0</v>
      </c>
      <c r="DM355">
        <f>Drivers!DM542</f>
        <v>0</v>
      </c>
      <c r="DN355">
        <f>Drivers!DN542</f>
        <v>0</v>
      </c>
      <c r="DO355">
        <f>Drivers!DO542</f>
        <v>0</v>
      </c>
      <c r="DP355">
        <f>Drivers!DP542</f>
        <v>0</v>
      </c>
      <c r="DQ355">
        <f>Drivers!DQ542</f>
        <v>0</v>
      </c>
      <c r="DR355">
        <f>Drivers!DR542</f>
        <v>0</v>
      </c>
      <c r="DS355">
        <f>Drivers!DS542</f>
        <v>0</v>
      </c>
      <c r="DT355">
        <f>Drivers!DT542</f>
        <v>0</v>
      </c>
      <c r="DU355">
        <f>Drivers!DU542</f>
        <v>0</v>
      </c>
      <c r="DV355">
        <f>Drivers!DV542</f>
        <v>0</v>
      </c>
      <c r="DW355">
        <f>Drivers!DW542</f>
        <v>0</v>
      </c>
      <c r="DX355">
        <f>Drivers!DX542</f>
        <v>0</v>
      </c>
      <c r="DY355">
        <f>Drivers!DY542</f>
        <v>0</v>
      </c>
      <c r="DZ355">
        <f>Drivers!DZ542</f>
        <v>0</v>
      </c>
      <c r="EA355">
        <f>Drivers!EA542</f>
        <v>0</v>
      </c>
      <c r="EB355">
        <f>Drivers!EB542</f>
        <v>0</v>
      </c>
      <c r="EC355">
        <f>Drivers!EC542</f>
        <v>0</v>
      </c>
      <c r="ED355">
        <f>Drivers!ED542</f>
        <v>0</v>
      </c>
      <c r="EE355">
        <f>Drivers!EE542</f>
        <v>0</v>
      </c>
      <c r="EF355">
        <f>Drivers!EF542</f>
        <v>0</v>
      </c>
      <c r="EG355">
        <f>Drivers!EG542</f>
        <v>0</v>
      </c>
      <c r="EH355">
        <f>Drivers!EH542</f>
        <v>0</v>
      </c>
      <c r="EI355">
        <f>Drivers!EI542</f>
        <v>0</v>
      </c>
      <c r="EJ355">
        <f>Drivers!EJ542</f>
        <v>0</v>
      </c>
    </row>
    <row r="356" spans="1:140" hidden="1" outlineLevel="1">
      <c r="A356">
        <f>Drivers!A543</f>
        <v>0</v>
      </c>
      <c r="B356">
        <f>Drivers!B543</f>
        <v>0</v>
      </c>
      <c r="C356">
        <f>Drivers!C543</f>
        <v>0</v>
      </c>
      <c r="D356">
        <f>Drivers!D543</f>
        <v>0</v>
      </c>
      <c r="E356">
        <f>Drivers!E543</f>
        <v>0</v>
      </c>
      <c r="F356">
        <f>Drivers!F543</f>
        <v>0</v>
      </c>
      <c r="G356">
        <f>Drivers!G543</f>
        <v>0</v>
      </c>
      <c r="H356">
        <f>Drivers!H543</f>
        <v>0</v>
      </c>
      <c r="I356" t="str">
        <f>Drivers!I543</f>
        <v>Premier Agent Revenue</v>
      </c>
      <c r="J356">
        <f>Drivers!J543</f>
        <v>0</v>
      </c>
      <c r="K356">
        <f>Drivers!K543</f>
        <v>0</v>
      </c>
      <c r="L356">
        <f>Drivers!L543</f>
        <v>0</v>
      </c>
      <c r="M356">
        <f>Drivers!M543</f>
        <v>0</v>
      </c>
      <c r="N356">
        <f>Drivers!N543</f>
        <v>0</v>
      </c>
      <c r="O356">
        <f>Drivers!O543</f>
        <v>0</v>
      </c>
      <c r="P356">
        <f>Drivers!P543</f>
        <v>0</v>
      </c>
      <c r="Q356">
        <f>Drivers!Q543</f>
        <v>0</v>
      </c>
      <c r="R356">
        <f>Drivers!R543</f>
        <v>0</v>
      </c>
      <c r="S356">
        <f>Drivers!S543</f>
        <v>0</v>
      </c>
      <c r="T356">
        <f>Drivers!T543</f>
        <v>0</v>
      </c>
      <c r="U356">
        <f>Drivers!U543</f>
        <v>0</v>
      </c>
      <c r="V356">
        <f>Drivers!V543</f>
        <v>0</v>
      </c>
      <c r="W356">
        <f>Drivers!W543</f>
        <v>0</v>
      </c>
      <c r="X356">
        <f>Drivers!X543</f>
        <v>0</v>
      </c>
      <c r="Y356">
        <f>Drivers!Y543</f>
        <v>0</v>
      </c>
      <c r="Z356">
        <f>Drivers!Z543</f>
        <v>0</v>
      </c>
      <c r="AA356">
        <f>Drivers!AA543</f>
        <v>0</v>
      </c>
      <c r="AB356">
        <f>Drivers!AB543</f>
        <v>0</v>
      </c>
      <c r="AC356">
        <f>Drivers!AC543</f>
        <v>0</v>
      </c>
      <c r="AD356">
        <f>Drivers!AD543</f>
        <v>0</v>
      </c>
      <c r="AE356">
        <f>Drivers!AE543</f>
        <v>0</v>
      </c>
      <c r="AF356">
        <f>Drivers!AF543</f>
        <v>0</v>
      </c>
      <c r="AG356">
        <f>Drivers!AG543</f>
        <v>0</v>
      </c>
      <c r="AH356">
        <f>Drivers!AH543</f>
        <v>0</v>
      </c>
      <c r="AI356">
        <f>Drivers!AI543</f>
        <v>0</v>
      </c>
      <c r="AJ356">
        <f>Drivers!AJ543</f>
        <v>0</v>
      </c>
      <c r="AK356">
        <f>Drivers!AK543</f>
        <v>0</v>
      </c>
      <c r="AL356">
        <f>Drivers!AL543</f>
        <v>0</v>
      </c>
      <c r="AM356">
        <f>Drivers!AM543</f>
        <v>0</v>
      </c>
      <c r="AN356">
        <f>Drivers!AN543</f>
        <v>0</v>
      </c>
      <c r="AO356">
        <f>Drivers!AO543</f>
        <v>0</v>
      </c>
      <c r="AP356">
        <f>Drivers!AP543</f>
        <v>0</v>
      </c>
      <c r="AQ356">
        <f>Drivers!AQ543</f>
        <v>0</v>
      </c>
      <c r="AR356">
        <f>Drivers!AR543</f>
        <v>0</v>
      </c>
      <c r="AS356">
        <f>Drivers!AS543</f>
        <v>0</v>
      </c>
      <c r="AT356">
        <f>Drivers!AT543</f>
        <v>0</v>
      </c>
      <c r="AU356">
        <f>Drivers!AU543</f>
        <v>0</v>
      </c>
      <c r="AV356">
        <f>Drivers!AV543</f>
        <v>0</v>
      </c>
      <c r="AW356">
        <f>Drivers!AW543</f>
        <v>0</v>
      </c>
      <c r="AX356">
        <f>Drivers!AX543</f>
        <v>0</v>
      </c>
      <c r="AY356">
        <f>Drivers!AY543</f>
        <v>0</v>
      </c>
      <c r="AZ356">
        <f>Drivers!AZ543</f>
        <v>0</v>
      </c>
      <c r="BA356">
        <f>Drivers!BA543</f>
        <v>0</v>
      </c>
      <c r="BB356">
        <f>Drivers!BB543</f>
        <v>0</v>
      </c>
      <c r="BC356">
        <f>Drivers!BC543</f>
        <v>0</v>
      </c>
      <c r="BD356">
        <f>Drivers!BD543</f>
        <v>0</v>
      </c>
      <c r="BE356">
        <f>Drivers!BE543</f>
        <v>0</v>
      </c>
      <c r="BF356">
        <f>Drivers!BF543</f>
        <v>0</v>
      </c>
      <c r="BG356">
        <f>Drivers!BG543</f>
        <v>0</v>
      </c>
      <c r="BH356">
        <f>Drivers!BH543</f>
        <v>0</v>
      </c>
      <c r="BI356">
        <f>Drivers!BI543</f>
        <v>0</v>
      </c>
      <c r="BJ356">
        <f>Drivers!BJ543</f>
        <v>0</v>
      </c>
      <c r="BK356">
        <f>Drivers!BK543</f>
        <v>0</v>
      </c>
      <c r="BL356">
        <f>Drivers!BL543</f>
        <v>0</v>
      </c>
      <c r="BM356">
        <f>Drivers!BM543</f>
        <v>0</v>
      </c>
      <c r="BN356">
        <f>Drivers!BN543</f>
        <v>0</v>
      </c>
      <c r="BO356">
        <f>Drivers!BO543</f>
        <v>0</v>
      </c>
      <c r="BP356">
        <f>Drivers!BP543</f>
        <v>0</v>
      </c>
      <c r="BQ356">
        <f>Drivers!BQ543</f>
        <v>0</v>
      </c>
      <c r="BR356">
        <f>Drivers!BR543</f>
        <v>0.97471522791891307</v>
      </c>
      <c r="BS356">
        <f>Drivers!BS543</f>
        <v>-1</v>
      </c>
      <c r="BT356">
        <f>Drivers!BT543</f>
        <v>-1</v>
      </c>
      <c r="BU356">
        <f>Drivers!BU543</f>
        <v>-1</v>
      </c>
      <c r="BV356">
        <f>Drivers!BV543</f>
        <v>-1</v>
      </c>
      <c r="BW356" t="e">
        <f>Drivers!BW543</f>
        <v>#DIV/0!</v>
      </c>
      <c r="BX356" t="e">
        <f>Drivers!BX543</f>
        <v>#DIV/0!</v>
      </c>
      <c r="BY356" t="e">
        <f>Drivers!BY543</f>
        <v>#DIV/0!</v>
      </c>
      <c r="BZ356">
        <f>Drivers!BZ543</f>
        <v>0</v>
      </c>
      <c r="CA356">
        <f>Drivers!CA543</f>
        <v>0</v>
      </c>
      <c r="CB356">
        <f>Drivers!CB543</f>
        <v>0</v>
      </c>
      <c r="CC356">
        <f>Drivers!CC543</f>
        <v>0</v>
      </c>
      <c r="CD356">
        <f>Drivers!CD543</f>
        <v>0</v>
      </c>
      <c r="CE356">
        <f>Drivers!CE543</f>
        <v>0</v>
      </c>
      <c r="CF356">
        <f>Drivers!CF543</f>
        <v>0</v>
      </c>
      <c r="CG356">
        <f>Drivers!CG543</f>
        <v>0</v>
      </c>
      <c r="CH356">
        <f>Drivers!CH543</f>
        <v>0</v>
      </c>
      <c r="CI356">
        <f>Drivers!CI543</f>
        <v>0</v>
      </c>
      <c r="CJ356">
        <f>Drivers!CJ543</f>
        <v>0</v>
      </c>
      <c r="CK356">
        <f>Drivers!CK543</f>
        <v>0</v>
      </c>
      <c r="CL356">
        <f>Drivers!CL543</f>
        <v>0</v>
      </c>
      <c r="CM356">
        <f>Drivers!CM543</f>
        <v>0</v>
      </c>
      <c r="CN356">
        <f>Drivers!CN543</f>
        <v>0</v>
      </c>
      <c r="CO356">
        <f>Drivers!CO543</f>
        <v>0</v>
      </c>
      <c r="CP356">
        <f>Drivers!CP543</f>
        <v>0</v>
      </c>
      <c r="CQ356">
        <f>Drivers!CQ543</f>
        <v>0</v>
      </c>
      <c r="CR356">
        <f>Drivers!CR543</f>
        <v>0</v>
      </c>
      <c r="CS356">
        <f>Drivers!CS543</f>
        <v>0</v>
      </c>
      <c r="CT356">
        <f>Drivers!CT543</f>
        <v>0</v>
      </c>
      <c r="CU356">
        <f>Drivers!CU543</f>
        <v>0</v>
      </c>
      <c r="CV356">
        <f>Drivers!CV543</f>
        <v>0</v>
      </c>
      <c r="CW356">
        <f>Drivers!CW543</f>
        <v>0</v>
      </c>
      <c r="CX356">
        <f>Drivers!CX543</f>
        <v>0</v>
      </c>
      <c r="CY356">
        <f>Drivers!CY543</f>
        <v>0</v>
      </c>
      <c r="CZ356">
        <f>Drivers!CZ543</f>
        <v>0</v>
      </c>
      <c r="DA356">
        <f>Drivers!DA543</f>
        <v>0</v>
      </c>
      <c r="DB356">
        <f>Drivers!DB543</f>
        <v>0</v>
      </c>
      <c r="DC356">
        <f>Drivers!DC543</f>
        <v>0</v>
      </c>
      <c r="DD356">
        <f>Drivers!DD543</f>
        <v>0</v>
      </c>
      <c r="DE356">
        <f>Drivers!DE543</f>
        <v>0</v>
      </c>
      <c r="DF356">
        <f>Drivers!DF543</f>
        <v>0</v>
      </c>
      <c r="DG356">
        <f>Drivers!DG543</f>
        <v>0</v>
      </c>
      <c r="DH356">
        <f>Drivers!DH543</f>
        <v>0</v>
      </c>
      <c r="DI356">
        <f>Drivers!DI543</f>
        <v>0</v>
      </c>
      <c r="DJ356">
        <f>Drivers!DJ543</f>
        <v>0</v>
      </c>
      <c r="DK356">
        <f>Drivers!DK543</f>
        <v>0</v>
      </c>
      <c r="DL356">
        <f>Drivers!DL543</f>
        <v>0</v>
      </c>
      <c r="DM356">
        <f>Drivers!DM543</f>
        <v>0</v>
      </c>
      <c r="DN356">
        <f>Drivers!DN543</f>
        <v>0</v>
      </c>
      <c r="DO356">
        <f>Drivers!DO543</f>
        <v>0</v>
      </c>
      <c r="DP356">
        <f>Drivers!DP543</f>
        <v>0</v>
      </c>
      <c r="DQ356">
        <f>Drivers!DQ543</f>
        <v>0</v>
      </c>
      <c r="DR356">
        <f>Drivers!DR543</f>
        <v>0</v>
      </c>
      <c r="DS356">
        <f>Drivers!DS543</f>
        <v>0</v>
      </c>
      <c r="DT356">
        <f>Drivers!DT543</f>
        <v>0</v>
      </c>
      <c r="DU356">
        <f>Drivers!DU543</f>
        <v>0</v>
      </c>
      <c r="DV356">
        <f>Drivers!DV543</f>
        <v>0</v>
      </c>
      <c r="DW356">
        <f>Drivers!DW543</f>
        <v>0</v>
      </c>
      <c r="DX356">
        <f>Drivers!DX543</f>
        <v>0</v>
      </c>
      <c r="DY356">
        <f>Drivers!DY543</f>
        <v>0</v>
      </c>
      <c r="DZ356">
        <f>Drivers!DZ543</f>
        <v>0</v>
      </c>
      <c r="EA356">
        <f>Drivers!EA543</f>
        <v>4.4747517600210918</v>
      </c>
      <c r="EB356">
        <f>Drivers!EB543</f>
        <v>0</v>
      </c>
      <c r="EC356">
        <f>Drivers!EC543</f>
        <v>0</v>
      </c>
      <c r="ED356">
        <f>Drivers!ED543</f>
        <v>0</v>
      </c>
      <c r="EE356">
        <f>Drivers!EE543</f>
        <v>0</v>
      </c>
      <c r="EF356">
        <f>Drivers!EF543</f>
        <v>0</v>
      </c>
      <c r="EG356">
        <f>Drivers!EG543</f>
        <v>0</v>
      </c>
      <c r="EH356">
        <f>Drivers!EH543</f>
        <v>0</v>
      </c>
      <c r="EI356">
        <f>Drivers!EI543</f>
        <v>0</v>
      </c>
      <c r="EJ356">
        <f>Drivers!EJ543</f>
        <v>0</v>
      </c>
    </row>
    <row r="357" spans="1:140" hidden="1" outlineLevel="1">
      <c r="A357">
        <f>Drivers!A544</f>
        <v>0</v>
      </c>
      <c r="B357">
        <f>Drivers!B544</f>
        <v>0</v>
      </c>
      <c r="C357">
        <f>Drivers!C544</f>
        <v>0</v>
      </c>
      <c r="D357">
        <f>Drivers!D544</f>
        <v>0</v>
      </c>
      <c r="E357">
        <f>Drivers!E544</f>
        <v>0</v>
      </c>
      <c r="F357">
        <f>Drivers!F544</f>
        <v>0</v>
      </c>
      <c r="G357">
        <f>Drivers!G544</f>
        <v>0</v>
      </c>
      <c r="H357">
        <f>Drivers!H544</f>
        <v>0</v>
      </c>
      <c r="I357" t="str">
        <f>Drivers!I544</f>
        <v>Base</v>
      </c>
      <c r="J357">
        <f>Drivers!J544</f>
        <v>0</v>
      </c>
      <c r="K357">
        <f>Drivers!K544</f>
        <v>0</v>
      </c>
      <c r="L357">
        <f>Drivers!L544</f>
        <v>0</v>
      </c>
      <c r="M357">
        <f>Drivers!M544</f>
        <v>0</v>
      </c>
      <c r="N357">
        <f>Drivers!N544</f>
        <v>0</v>
      </c>
      <c r="O357">
        <f>Drivers!O544</f>
        <v>0</v>
      </c>
      <c r="P357">
        <f>Drivers!P544</f>
        <v>0</v>
      </c>
      <c r="Q357">
        <f>Drivers!Q544</f>
        <v>0</v>
      </c>
      <c r="R357">
        <f>Drivers!R544</f>
        <v>0</v>
      </c>
      <c r="S357">
        <f>Drivers!S544</f>
        <v>0</v>
      </c>
      <c r="T357">
        <f>Drivers!T544</f>
        <v>0</v>
      </c>
      <c r="U357">
        <f>Drivers!U544</f>
        <v>0</v>
      </c>
      <c r="V357">
        <f>Drivers!V544</f>
        <v>0</v>
      </c>
      <c r="W357">
        <f>Drivers!W544</f>
        <v>0</v>
      </c>
      <c r="X357">
        <f>Drivers!X544</f>
        <v>0</v>
      </c>
      <c r="Y357">
        <f>Drivers!Y544</f>
        <v>0</v>
      </c>
      <c r="Z357">
        <f>Drivers!Z544</f>
        <v>0</v>
      </c>
      <c r="AA357">
        <f>Drivers!AA544</f>
        <v>0</v>
      </c>
      <c r="AB357">
        <f>Drivers!AB544</f>
        <v>0</v>
      </c>
      <c r="AC357">
        <f>Drivers!AC544</f>
        <v>0</v>
      </c>
      <c r="AD357">
        <f>Drivers!AD544</f>
        <v>0</v>
      </c>
      <c r="AE357">
        <f>Drivers!AE544</f>
        <v>0</v>
      </c>
      <c r="AF357">
        <f>Drivers!AF544</f>
        <v>0</v>
      </c>
      <c r="AG357">
        <f>Drivers!AG544</f>
        <v>0</v>
      </c>
      <c r="AH357">
        <f>Drivers!AH544</f>
        <v>0</v>
      </c>
      <c r="AI357">
        <f>Drivers!AI544</f>
        <v>0</v>
      </c>
      <c r="AJ357">
        <f>Drivers!AJ544</f>
        <v>0</v>
      </c>
      <c r="AK357">
        <f>Drivers!AK544</f>
        <v>0</v>
      </c>
      <c r="AL357">
        <f>Drivers!AL544</f>
        <v>0</v>
      </c>
      <c r="AM357">
        <f>Drivers!AM544</f>
        <v>0</v>
      </c>
      <c r="AN357">
        <f>Drivers!AN544</f>
        <v>0</v>
      </c>
      <c r="AO357">
        <f>Drivers!AO544</f>
        <v>0</v>
      </c>
      <c r="AP357">
        <f>Drivers!AP544</f>
        <v>0</v>
      </c>
      <c r="AQ357">
        <f>Drivers!AQ544</f>
        <v>0</v>
      </c>
      <c r="AR357">
        <f>Drivers!AR544</f>
        <v>0</v>
      </c>
      <c r="AS357">
        <f>Drivers!AS544</f>
        <v>0</v>
      </c>
      <c r="AT357">
        <f>Drivers!AT544</f>
        <v>0</v>
      </c>
      <c r="AU357">
        <f>Drivers!AU544</f>
        <v>0</v>
      </c>
      <c r="AV357">
        <f>Drivers!AV544</f>
        <v>0</v>
      </c>
      <c r="AW357">
        <f>Drivers!AW544</f>
        <v>0</v>
      </c>
      <c r="AX357">
        <f>Drivers!AX544</f>
        <v>0</v>
      </c>
      <c r="AY357">
        <f>Drivers!AY544</f>
        <v>0</v>
      </c>
      <c r="AZ357">
        <f>Drivers!AZ544</f>
        <v>0</v>
      </c>
      <c r="BA357">
        <f>Drivers!BA544</f>
        <v>0</v>
      </c>
      <c r="BB357">
        <f>Drivers!BB544</f>
        <v>0</v>
      </c>
      <c r="BC357">
        <f>Drivers!BC544</f>
        <v>0</v>
      </c>
      <c r="BD357">
        <f>Drivers!BD544</f>
        <v>0</v>
      </c>
      <c r="BE357">
        <f>Drivers!BE544</f>
        <v>0</v>
      </c>
      <c r="BF357">
        <f>Drivers!BF544</f>
        <v>0</v>
      </c>
      <c r="BG357">
        <f>Drivers!BG544</f>
        <v>0</v>
      </c>
      <c r="BH357">
        <f>Drivers!BH544</f>
        <v>0</v>
      </c>
      <c r="BI357">
        <f>Drivers!BI544</f>
        <v>0</v>
      </c>
      <c r="BJ357">
        <f>Drivers!BJ544</f>
        <v>0</v>
      </c>
      <c r="BK357">
        <f>Drivers!BK544</f>
        <v>0</v>
      </c>
      <c r="BL357">
        <f>Drivers!BL544</f>
        <v>0</v>
      </c>
      <c r="BM357">
        <f>Drivers!BM544</f>
        <v>0</v>
      </c>
      <c r="BN357">
        <f>Drivers!BN544</f>
        <v>0</v>
      </c>
      <c r="BO357">
        <f>Drivers!BO544</f>
        <v>0</v>
      </c>
      <c r="BP357">
        <f>Drivers!BP544</f>
        <v>0</v>
      </c>
      <c r="BQ357">
        <f>Drivers!BQ544</f>
        <v>0</v>
      </c>
      <c r="BR357">
        <f>Drivers!BR544</f>
        <v>0</v>
      </c>
      <c r="BS357">
        <f>Drivers!BS544</f>
        <v>0</v>
      </c>
      <c r="BT357">
        <f>Drivers!BT544</f>
        <v>0</v>
      </c>
      <c r="BU357">
        <f>Drivers!BU544</f>
        <v>0</v>
      </c>
      <c r="BV357">
        <f>Drivers!BV544</f>
        <v>0</v>
      </c>
      <c r="BW357">
        <f>Drivers!BW544</f>
        <v>0</v>
      </c>
      <c r="BX357">
        <f>Drivers!BX544</f>
        <v>0</v>
      </c>
      <c r="BY357">
        <f>Drivers!BY544</f>
        <v>0</v>
      </c>
      <c r="BZ357">
        <f>Drivers!BZ544</f>
        <v>0</v>
      </c>
      <c r="CA357">
        <f>Drivers!CA544</f>
        <v>0</v>
      </c>
      <c r="CB357">
        <f>Drivers!CB544</f>
        <v>0</v>
      </c>
      <c r="CC357">
        <f>Drivers!CC544</f>
        <v>0</v>
      </c>
      <c r="CD357">
        <f>Drivers!CD544</f>
        <v>0</v>
      </c>
      <c r="CE357">
        <f>Drivers!CE544</f>
        <v>0</v>
      </c>
      <c r="CF357">
        <f>Drivers!CF544</f>
        <v>0</v>
      </c>
      <c r="CG357">
        <f>Drivers!CG544</f>
        <v>0</v>
      </c>
      <c r="CH357">
        <f>Drivers!CH544</f>
        <v>0</v>
      </c>
      <c r="CI357">
        <f>Drivers!CI544</f>
        <v>0</v>
      </c>
      <c r="CJ357">
        <f>Drivers!CJ544</f>
        <v>0</v>
      </c>
      <c r="CK357">
        <f>Drivers!CK544</f>
        <v>0</v>
      </c>
      <c r="CL357">
        <f>Drivers!CL544</f>
        <v>0</v>
      </c>
      <c r="CM357">
        <f>Drivers!CM544</f>
        <v>0</v>
      </c>
      <c r="CN357">
        <f>Drivers!CN544</f>
        <v>0</v>
      </c>
      <c r="CO357">
        <f>Drivers!CO544</f>
        <v>0</v>
      </c>
      <c r="CP357">
        <f>Drivers!CP544</f>
        <v>0</v>
      </c>
      <c r="CQ357">
        <f>Drivers!CQ544</f>
        <v>0</v>
      </c>
      <c r="CR357">
        <f>Drivers!CR544</f>
        <v>0</v>
      </c>
      <c r="CS357">
        <f>Drivers!CS544</f>
        <v>0</v>
      </c>
      <c r="CT357">
        <f>Drivers!CT544</f>
        <v>0</v>
      </c>
      <c r="CU357">
        <f>Drivers!CU544</f>
        <v>0</v>
      </c>
      <c r="CV357">
        <f>Drivers!CV544</f>
        <v>0</v>
      </c>
      <c r="CW357">
        <f>Drivers!CW544</f>
        <v>0</v>
      </c>
      <c r="CX357">
        <f>Drivers!CX544</f>
        <v>0</v>
      </c>
      <c r="CY357">
        <f>Drivers!CY544</f>
        <v>0</v>
      </c>
      <c r="CZ357">
        <f>Drivers!CZ544</f>
        <v>0</v>
      </c>
      <c r="DA357">
        <f>Drivers!DA544</f>
        <v>0</v>
      </c>
      <c r="DB357">
        <f>Drivers!DB544</f>
        <v>0</v>
      </c>
      <c r="DC357">
        <f>Drivers!DC544</f>
        <v>0</v>
      </c>
      <c r="DD357">
        <f>Drivers!DD544</f>
        <v>0</v>
      </c>
      <c r="DE357">
        <f>Drivers!DE544</f>
        <v>0</v>
      </c>
      <c r="DF357">
        <f>Drivers!DF544</f>
        <v>0</v>
      </c>
      <c r="DG357">
        <f>Drivers!DG544</f>
        <v>0</v>
      </c>
      <c r="DH357">
        <f>Drivers!DH544</f>
        <v>0</v>
      </c>
      <c r="DI357">
        <f>Drivers!DI544</f>
        <v>0</v>
      </c>
      <c r="DJ357">
        <f>Drivers!DJ544</f>
        <v>0</v>
      </c>
      <c r="DK357">
        <f>Drivers!DK544</f>
        <v>0</v>
      </c>
      <c r="DL357">
        <f>Drivers!DL544</f>
        <v>0</v>
      </c>
      <c r="DM357">
        <f>Drivers!DM544</f>
        <v>0</v>
      </c>
      <c r="DN357">
        <f>Drivers!DN544</f>
        <v>0</v>
      </c>
      <c r="DO357">
        <f>Drivers!DO544</f>
        <v>0</v>
      </c>
      <c r="DP357">
        <f>Drivers!DP544</f>
        <v>0</v>
      </c>
      <c r="DQ357">
        <f>Drivers!DQ544</f>
        <v>0</v>
      </c>
      <c r="DR357">
        <f>Drivers!DR544</f>
        <v>0</v>
      </c>
      <c r="DS357">
        <f>Drivers!DS544</f>
        <v>0</v>
      </c>
      <c r="DT357">
        <f>Drivers!DT544</f>
        <v>0</v>
      </c>
      <c r="DU357">
        <f>Drivers!DU544</f>
        <v>0</v>
      </c>
      <c r="DV357">
        <f>Drivers!DV544</f>
        <v>0</v>
      </c>
      <c r="DW357">
        <f>Drivers!DW544</f>
        <v>0</v>
      </c>
      <c r="DX357">
        <f>Drivers!DX544</f>
        <v>0</v>
      </c>
      <c r="DY357">
        <f>Drivers!DY544</f>
        <v>0</v>
      </c>
      <c r="DZ357">
        <f>Drivers!DZ544</f>
        <v>0</v>
      </c>
      <c r="EA357" t="e">
        <f>Drivers!EA544</f>
        <v>#DIV/0!</v>
      </c>
      <c r="EB357">
        <f>Drivers!EB544</f>
        <v>0</v>
      </c>
      <c r="EC357">
        <f>Drivers!EC544</f>
        <v>0</v>
      </c>
      <c r="ED357">
        <f>Drivers!ED544</f>
        <v>0</v>
      </c>
      <c r="EE357">
        <f>Drivers!EE544</f>
        <v>0</v>
      </c>
      <c r="EF357">
        <f>Drivers!EF544</f>
        <v>0</v>
      </c>
      <c r="EG357">
        <f>Drivers!EG544</f>
        <v>0</v>
      </c>
      <c r="EH357">
        <f>Drivers!EH544</f>
        <v>0</v>
      </c>
      <c r="EI357">
        <f>Drivers!EI544</f>
        <v>0</v>
      </c>
      <c r="EJ357">
        <f>Drivers!EJ544</f>
        <v>0</v>
      </c>
    </row>
    <row r="358" spans="1:140" hidden="1" outlineLevel="1">
      <c r="A358">
        <f>Drivers!A545</f>
        <v>0</v>
      </c>
      <c r="B358">
        <f>Drivers!B545</f>
        <v>0</v>
      </c>
      <c r="C358">
        <f>Drivers!C545</f>
        <v>0</v>
      </c>
      <c r="D358">
        <f>Drivers!D545</f>
        <v>0</v>
      </c>
      <c r="E358">
        <f>Drivers!E545</f>
        <v>0</v>
      </c>
      <c r="F358">
        <f>Drivers!F545</f>
        <v>0</v>
      </c>
      <c r="G358">
        <f>Drivers!G545</f>
        <v>0</v>
      </c>
      <c r="H358">
        <f>Drivers!H545</f>
        <v>0</v>
      </c>
      <c r="I358" t="str">
        <f>Drivers!I545</f>
        <v>Bull</v>
      </c>
      <c r="J358">
        <f>Drivers!J545</f>
        <v>0</v>
      </c>
      <c r="K358">
        <f>Drivers!K545</f>
        <v>0</v>
      </c>
      <c r="L358">
        <f>Drivers!L545</f>
        <v>0</v>
      </c>
      <c r="M358">
        <f>Drivers!M545</f>
        <v>0</v>
      </c>
      <c r="N358">
        <f>Drivers!N545</f>
        <v>0</v>
      </c>
      <c r="O358">
        <f>Drivers!O545</f>
        <v>0</v>
      </c>
      <c r="P358">
        <f>Drivers!P545</f>
        <v>0</v>
      </c>
      <c r="Q358">
        <f>Drivers!Q545</f>
        <v>0</v>
      </c>
      <c r="R358">
        <f>Drivers!R545</f>
        <v>0</v>
      </c>
      <c r="S358">
        <f>Drivers!S545</f>
        <v>0</v>
      </c>
      <c r="T358">
        <f>Drivers!T545</f>
        <v>0</v>
      </c>
      <c r="U358">
        <f>Drivers!U545</f>
        <v>0</v>
      </c>
      <c r="V358">
        <f>Drivers!V545</f>
        <v>0</v>
      </c>
      <c r="W358">
        <f>Drivers!W545</f>
        <v>0</v>
      </c>
      <c r="X358">
        <f>Drivers!X545</f>
        <v>0</v>
      </c>
      <c r="Y358">
        <f>Drivers!Y545</f>
        <v>0</v>
      </c>
      <c r="Z358">
        <f>Drivers!Z545</f>
        <v>0</v>
      </c>
      <c r="AA358">
        <f>Drivers!AA545</f>
        <v>0</v>
      </c>
      <c r="AB358">
        <f>Drivers!AB545</f>
        <v>0</v>
      </c>
      <c r="AC358">
        <f>Drivers!AC545</f>
        <v>0</v>
      </c>
      <c r="AD358">
        <f>Drivers!AD545</f>
        <v>0</v>
      </c>
      <c r="AE358">
        <f>Drivers!AE545</f>
        <v>0</v>
      </c>
      <c r="AF358">
        <f>Drivers!AF545</f>
        <v>0</v>
      </c>
      <c r="AG358">
        <f>Drivers!AG545</f>
        <v>0</v>
      </c>
      <c r="AH358">
        <f>Drivers!AH545</f>
        <v>0</v>
      </c>
      <c r="AI358">
        <f>Drivers!AI545</f>
        <v>0</v>
      </c>
      <c r="AJ358">
        <f>Drivers!AJ545</f>
        <v>0</v>
      </c>
      <c r="AK358">
        <f>Drivers!AK545</f>
        <v>0</v>
      </c>
      <c r="AL358">
        <f>Drivers!AL545</f>
        <v>0</v>
      </c>
      <c r="AM358">
        <f>Drivers!AM545</f>
        <v>0</v>
      </c>
      <c r="AN358">
        <f>Drivers!AN545</f>
        <v>0</v>
      </c>
      <c r="AO358">
        <f>Drivers!AO545</f>
        <v>0</v>
      </c>
      <c r="AP358">
        <f>Drivers!AP545</f>
        <v>0</v>
      </c>
      <c r="AQ358">
        <f>Drivers!AQ545</f>
        <v>0</v>
      </c>
      <c r="AR358">
        <f>Drivers!AR545</f>
        <v>0</v>
      </c>
      <c r="AS358">
        <f>Drivers!AS545</f>
        <v>0</v>
      </c>
      <c r="AT358">
        <f>Drivers!AT545</f>
        <v>0</v>
      </c>
      <c r="AU358">
        <f>Drivers!AU545</f>
        <v>0</v>
      </c>
      <c r="AV358">
        <f>Drivers!AV545</f>
        <v>0</v>
      </c>
      <c r="AW358">
        <f>Drivers!AW545</f>
        <v>0</v>
      </c>
      <c r="AX358">
        <f>Drivers!AX545</f>
        <v>0</v>
      </c>
      <c r="AY358">
        <f>Drivers!AY545</f>
        <v>0</v>
      </c>
      <c r="AZ358">
        <f>Drivers!AZ545</f>
        <v>0</v>
      </c>
      <c r="BA358">
        <f>Drivers!BA545</f>
        <v>0</v>
      </c>
      <c r="BB358">
        <f>Drivers!BB545</f>
        <v>0</v>
      </c>
      <c r="BC358">
        <f>Drivers!BC545</f>
        <v>0</v>
      </c>
      <c r="BD358">
        <f>Drivers!BD545</f>
        <v>0</v>
      </c>
      <c r="BE358">
        <f>Drivers!BE545</f>
        <v>0</v>
      </c>
      <c r="BF358">
        <f>Drivers!BF545</f>
        <v>0</v>
      </c>
      <c r="BG358">
        <f>Drivers!BG545</f>
        <v>0</v>
      </c>
      <c r="BH358">
        <f>Drivers!BH545</f>
        <v>0</v>
      </c>
      <c r="BI358">
        <f>Drivers!BI545</f>
        <v>0</v>
      </c>
      <c r="BJ358">
        <f>Drivers!BJ545</f>
        <v>0</v>
      </c>
      <c r="BK358">
        <f>Drivers!BK545</f>
        <v>0</v>
      </c>
      <c r="BL358">
        <f>Drivers!BL545</f>
        <v>0</v>
      </c>
      <c r="BM358">
        <f>Drivers!BM545</f>
        <v>0</v>
      </c>
      <c r="BN358">
        <f>Drivers!BN545</f>
        <v>0</v>
      </c>
      <c r="BO358">
        <f>Drivers!BO545</f>
        <v>0</v>
      </c>
      <c r="BP358">
        <f>Drivers!BP545</f>
        <v>0</v>
      </c>
      <c r="BQ358">
        <f>Drivers!BQ545</f>
        <v>0</v>
      </c>
      <c r="BR358">
        <f>Drivers!BR545</f>
        <v>0</v>
      </c>
      <c r="BS358">
        <f>Drivers!BS545</f>
        <v>0</v>
      </c>
      <c r="BT358">
        <f>Drivers!BT545</f>
        <v>0</v>
      </c>
      <c r="BU358">
        <f>Drivers!BU545</f>
        <v>0</v>
      </c>
      <c r="BV358">
        <f>Drivers!BV545</f>
        <v>0</v>
      </c>
      <c r="BW358">
        <f>Drivers!BW545</f>
        <v>0</v>
      </c>
      <c r="BX358">
        <f>Drivers!BX545</f>
        <v>0</v>
      </c>
      <c r="BY358">
        <f>Drivers!BY545</f>
        <v>0</v>
      </c>
      <c r="BZ358">
        <f>Drivers!BZ545</f>
        <v>0</v>
      </c>
      <c r="CA358">
        <f>Drivers!CA545</f>
        <v>0</v>
      </c>
      <c r="CB358">
        <f>Drivers!CB545</f>
        <v>0</v>
      </c>
      <c r="CC358">
        <f>Drivers!CC545</f>
        <v>0</v>
      </c>
      <c r="CD358">
        <f>Drivers!CD545</f>
        <v>0</v>
      </c>
      <c r="CE358">
        <f>Drivers!CE545</f>
        <v>0</v>
      </c>
      <c r="CF358">
        <f>Drivers!CF545</f>
        <v>0</v>
      </c>
      <c r="CG358">
        <f>Drivers!CG545</f>
        <v>0</v>
      </c>
      <c r="CH358">
        <f>Drivers!CH545</f>
        <v>0</v>
      </c>
      <c r="CI358">
        <f>Drivers!CI545</f>
        <v>0</v>
      </c>
      <c r="CJ358">
        <f>Drivers!CJ545</f>
        <v>0</v>
      </c>
      <c r="CK358">
        <f>Drivers!CK545</f>
        <v>0</v>
      </c>
      <c r="CL358">
        <f>Drivers!CL545</f>
        <v>0</v>
      </c>
      <c r="CM358">
        <f>Drivers!CM545</f>
        <v>0</v>
      </c>
      <c r="CN358">
        <f>Drivers!CN545</f>
        <v>0</v>
      </c>
      <c r="CO358">
        <f>Drivers!CO545</f>
        <v>0</v>
      </c>
      <c r="CP358">
        <f>Drivers!CP545</f>
        <v>0</v>
      </c>
      <c r="CQ358">
        <f>Drivers!CQ545</f>
        <v>0</v>
      </c>
      <c r="CR358">
        <f>Drivers!CR545</f>
        <v>0</v>
      </c>
      <c r="CS358">
        <f>Drivers!CS545</f>
        <v>0</v>
      </c>
      <c r="CT358">
        <f>Drivers!CT545</f>
        <v>0</v>
      </c>
      <c r="CU358">
        <f>Drivers!CU545</f>
        <v>0</v>
      </c>
      <c r="CV358">
        <f>Drivers!CV545</f>
        <v>0</v>
      </c>
      <c r="CW358">
        <f>Drivers!CW545</f>
        <v>0</v>
      </c>
      <c r="CX358">
        <f>Drivers!CX545</f>
        <v>0</v>
      </c>
      <c r="CY358">
        <f>Drivers!CY545</f>
        <v>0</v>
      </c>
      <c r="CZ358">
        <f>Drivers!CZ545</f>
        <v>0</v>
      </c>
      <c r="DA358">
        <f>Drivers!DA545</f>
        <v>0</v>
      </c>
      <c r="DB358">
        <f>Drivers!DB545</f>
        <v>0</v>
      </c>
      <c r="DC358">
        <f>Drivers!DC545</f>
        <v>0</v>
      </c>
      <c r="DD358">
        <f>Drivers!DD545</f>
        <v>0</v>
      </c>
      <c r="DE358">
        <f>Drivers!DE545</f>
        <v>0</v>
      </c>
      <c r="DF358">
        <f>Drivers!DF545</f>
        <v>0</v>
      </c>
      <c r="DG358">
        <f>Drivers!DG545</f>
        <v>0</v>
      </c>
      <c r="DH358">
        <f>Drivers!DH545</f>
        <v>0</v>
      </c>
      <c r="DI358">
        <f>Drivers!DI545</f>
        <v>0</v>
      </c>
      <c r="DJ358">
        <f>Drivers!DJ545</f>
        <v>0</v>
      </c>
      <c r="DK358">
        <f>Drivers!DK545</f>
        <v>0</v>
      </c>
      <c r="DL358">
        <f>Drivers!DL545</f>
        <v>0</v>
      </c>
      <c r="DM358">
        <f>Drivers!DM545</f>
        <v>0</v>
      </c>
      <c r="DN358">
        <f>Drivers!DN545</f>
        <v>0</v>
      </c>
      <c r="DO358">
        <f>Drivers!DO545</f>
        <v>0</v>
      </c>
      <c r="DP358">
        <f>Drivers!DP545</f>
        <v>0</v>
      </c>
      <c r="DQ358">
        <f>Drivers!DQ545</f>
        <v>0</v>
      </c>
      <c r="DR358">
        <f>Drivers!DR545</f>
        <v>0</v>
      </c>
      <c r="DS358">
        <f>Drivers!DS545</f>
        <v>0</v>
      </c>
      <c r="DT358">
        <f>Drivers!DT545</f>
        <v>0</v>
      </c>
      <c r="DU358">
        <f>Drivers!DU545</f>
        <v>0</v>
      </c>
      <c r="DV358">
        <f>Drivers!DV545</f>
        <v>0</v>
      </c>
      <c r="DW358">
        <f>Drivers!DW545</f>
        <v>0</v>
      </c>
      <c r="DX358">
        <f>Drivers!DX545</f>
        <v>0</v>
      </c>
      <c r="DY358">
        <f>Drivers!DY545</f>
        <v>0</v>
      </c>
      <c r="DZ358">
        <f>Drivers!DZ545</f>
        <v>0</v>
      </c>
      <c r="EA358" t="e">
        <f>Drivers!EA545</f>
        <v>#DIV/0!</v>
      </c>
      <c r="EB358">
        <f>Drivers!EB545</f>
        <v>0</v>
      </c>
      <c r="EC358">
        <f>Drivers!EC545</f>
        <v>0</v>
      </c>
      <c r="ED358">
        <f>Drivers!ED545</f>
        <v>0</v>
      </c>
      <c r="EE358">
        <f>Drivers!EE545</f>
        <v>0</v>
      </c>
      <c r="EF358">
        <f>Drivers!EF545</f>
        <v>0</v>
      </c>
      <c r="EG358">
        <f>Drivers!EG545</f>
        <v>0</v>
      </c>
      <c r="EH358">
        <f>Drivers!EH545</f>
        <v>0</v>
      </c>
      <c r="EI358">
        <f>Drivers!EI545</f>
        <v>0</v>
      </c>
      <c r="EJ358">
        <f>Drivers!EJ545</f>
        <v>0</v>
      </c>
    </row>
    <row r="359" spans="1:140" hidden="1" outlineLevel="1">
      <c r="A359">
        <f>Drivers!A546</f>
        <v>0</v>
      </c>
      <c r="B359">
        <f>Drivers!B546</f>
        <v>0</v>
      </c>
      <c r="C359">
        <f>Drivers!C546</f>
        <v>0</v>
      </c>
      <c r="D359">
        <f>Drivers!D546</f>
        <v>0</v>
      </c>
      <c r="E359">
        <f>Drivers!E546</f>
        <v>0</v>
      </c>
      <c r="F359">
        <f>Drivers!F546</f>
        <v>0</v>
      </c>
      <c r="G359">
        <f>Drivers!G546</f>
        <v>0</v>
      </c>
      <c r="H359">
        <f>Drivers!H546</f>
        <v>0</v>
      </c>
      <c r="I359" t="str">
        <f>Drivers!I546</f>
        <v>Spread from Base Case</v>
      </c>
      <c r="J359">
        <f>Drivers!J546</f>
        <v>0</v>
      </c>
      <c r="K359">
        <f>Drivers!K546</f>
        <v>0</v>
      </c>
      <c r="L359">
        <f>Drivers!L546</f>
        <v>0</v>
      </c>
      <c r="M359">
        <f>Drivers!M546</f>
        <v>0</v>
      </c>
      <c r="N359">
        <f>Drivers!N546</f>
        <v>0</v>
      </c>
      <c r="O359">
        <f>Drivers!O546</f>
        <v>0</v>
      </c>
      <c r="P359">
        <f>Drivers!P546</f>
        <v>0</v>
      </c>
      <c r="Q359">
        <f>Drivers!Q546</f>
        <v>0</v>
      </c>
      <c r="R359">
        <f>Drivers!R546</f>
        <v>0</v>
      </c>
      <c r="S359">
        <f>Drivers!S546</f>
        <v>0</v>
      </c>
      <c r="T359">
        <f>Drivers!T546</f>
        <v>0</v>
      </c>
      <c r="U359">
        <f>Drivers!U546</f>
        <v>0</v>
      </c>
      <c r="V359">
        <f>Drivers!V546</f>
        <v>0</v>
      </c>
      <c r="W359">
        <f>Drivers!W546</f>
        <v>0</v>
      </c>
      <c r="X359">
        <f>Drivers!X546</f>
        <v>0</v>
      </c>
      <c r="Y359">
        <f>Drivers!Y546</f>
        <v>0</v>
      </c>
      <c r="Z359">
        <f>Drivers!Z546</f>
        <v>0</v>
      </c>
      <c r="AA359">
        <f>Drivers!AA546</f>
        <v>0</v>
      </c>
      <c r="AB359">
        <f>Drivers!AB546</f>
        <v>0</v>
      </c>
      <c r="AC359">
        <f>Drivers!AC546</f>
        <v>0</v>
      </c>
      <c r="AD359">
        <f>Drivers!AD546</f>
        <v>0</v>
      </c>
      <c r="AE359">
        <f>Drivers!AE546</f>
        <v>0</v>
      </c>
      <c r="AF359">
        <f>Drivers!AF546</f>
        <v>0</v>
      </c>
      <c r="AG359">
        <f>Drivers!AG546</f>
        <v>0</v>
      </c>
      <c r="AH359">
        <f>Drivers!AH546</f>
        <v>0</v>
      </c>
      <c r="AI359">
        <f>Drivers!AI546</f>
        <v>0</v>
      </c>
      <c r="AJ359">
        <f>Drivers!AJ546</f>
        <v>0</v>
      </c>
      <c r="AK359">
        <f>Drivers!AK546</f>
        <v>0</v>
      </c>
      <c r="AL359">
        <f>Drivers!AL546</f>
        <v>0</v>
      </c>
      <c r="AM359">
        <f>Drivers!AM546</f>
        <v>0</v>
      </c>
      <c r="AN359">
        <f>Drivers!AN546</f>
        <v>0</v>
      </c>
      <c r="AO359">
        <f>Drivers!AO546</f>
        <v>0</v>
      </c>
      <c r="AP359">
        <f>Drivers!AP546</f>
        <v>0</v>
      </c>
      <c r="AQ359">
        <f>Drivers!AQ546</f>
        <v>0</v>
      </c>
      <c r="AR359">
        <f>Drivers!AR546</f>
        <v>0</v>
      </c>
      <c r="AS359">
        <f>Drivers!AS546</f>
        <v>0</v>
      </c>
      <c r="AT359">
        <f>Drivers!AT546</f>
        <v>0</v>
      </c>
      <c r="AU359">
        <f>Drivers!AU546</f>
        <v>0</v>
      </c>
      <c r="AV359">
        <f>Drivers!AV546</f>
        <v>0</v>
      </c>
      <c r="AW359">
        <f>Drivers!AW546</f>
        <v>0</v>
      </c>
      <c r="AX359">
        <f>Drivers!AX546</f>
        <v>0</v>
      </c>
      <c r="AY359">
        <f>Drivers!AY546</f>
        <v>0</v>
      </c>
      <c r="AZ359">
        <f>Drivers!AZ546</f>
        <v>0</v>
      </c>
      <c r="BA359">
        <f>Drivers!BA546</f>
        <v>0</v>
      </c>
      <c r="BB359">
        <f>Drivers!BB546</f>
        <v>0</v>
      </c>
      <c r="BC359">
        <f>Drivers!BC546</f>
        <v>0</v>
      </c>
      <c r="BD359">
        <f>Drivers!BD546</f>
        <v>0</v>
      </c>
      <c r="BE359">
        <f>Drivers!BE546</f>
        <v>0</v>
      </c>
      <c r="BF359">
        <f>Drivers!BF546</f>
        <v>0</v>
      </c>
      <c r="BG359">
        <f>Drivers!BG546</f>
        <v>0</v>
      </c>
      <c r="BH359">
        <f>Drivers!BH546</f>
        <v>0</v>
      </c>
      <c r="BI359">
        <f>Drivers!BI546</f>
        <v>0</v>
      </c>
      <c r="BJ359">
        <f>Drivers!BJ546</f>
        <v>0</v>
      </c>
      <c r="BK359">
        <f>Drivers!BK546</f>
        <v>0</v>
      </c>
      <c r="BL359">
        <f>Drivers!BL546</f>
        <v>0</v>
      </c>
      <c r="BM359">
        <f>Drivers!BM546</f>
        <v>0</v>
      </c>
      <c r="BN359">
        <f>Drivers!BN546</f>
        <v>0</v>
      </c>
      <c r="BO359">
        <f>Drivers!BO546</f>
        <v>0</v>
      </c>
      <c r="BP359">
        <f>Drivers!BP546</f>
        <v>0</v>
      </c>
      <c r="BQ359">
        <f>Drivers!BQ546</f>
        <v>0</v>
      </c>
      <c r="BR359">
        <f>Drivers!BR546</f>
        <v>0</v>
      </c>
      <c r="BS359">
        <f>Drivers!BS546</f>
        <v>0</v>
      </c>
      <c r="BT359">
        <f>Drivers!BT546</f>
        <v>0</v>
      </c>
      <c r="BU359">
        <f>Drivers!BU546</f>
        <v>0</v>
      </c>
      <c r="BV359">
        <f>Drivers!BV546</f>
        <v>0</v>
      </c>
      <c r="BW359">
        <f>Drivers!BW546</f>
        <v>0</v>
      </c>
      <c r="BX359">
        <f>Drivers!BX546</f>
        <v>0</v>
      </c>
      <c r="BY359">
        <f>Drivers!BY546</f>
        <v>0</v>
      </c>
      <c r="BZ359">
        <f>Drivers!BZ546</f>
        <v>0</v>
      </c>
      <c r="CA359">
        <f>Drivers!CA546</f>
        <v>0</v>
      </c>
      <c r="CB359">
        <f>Drivers!CB546</f>
        <v>0</v>
      </c>
      <c r="CC359">
        <f>Drivers!CC546</f>
        <v>0</v>
      </c>
      <c r="CD359">
        <f>Drivers!CD546</f>
        <v>0</v>
      </c>
      <c r="CE359">
        <f>Drivers!CE546</f>
        <v>0</v>
      </c>
      <c r="CF359">
        <f>Drivers!CF546</f>
        <v>0</v>
      </c>
      <c r="CG359">
        <f>Drivers!CG546</f>
        <v>0</v>
      </c>
      <c r="CH359">
        <f>Drivers!CH546</f>
        <v>0</v>
      </c>
      <c r="CI359">
        <f>Drivers!CI546</f>
        <v>0</v>
      </c>
      <c r="CJ359">
        <f>Drivers!CJ546</f>
        <v>0</v>
      </c>
      <c r="CK359">
        <f>Drivers!CK546</f>
        <v>0</v>
      </c>
      <c r="CL359">
        <f>Drivers!CL546</f>
        <v>0</v>
      </c>
      <c r="CM359">
        <f>Drivers!CM546</f>
        <v>0</v>
      </c>
      <c r="CN359">
        <f>Drivers!CN546</f>
        <v>0</v>
      </c>
      <c r="CO359">
        <f>Drivers!CO546</f>
        <v>0</v>
      </c>
      <c r="CP359">
        <f>Drivers!CP546</f>
        <v>0</v>
      </c>
      <c r="CQ359">
        <f>Drivers!CQ546</f>
        <v>0</v>
      </c>
      <c r="CR359">
        <f>Drivers!CR546</f>
        <v>0</v>
      </c>
      <c r="CS359">
        <f>Drivers!CS546</f>
        <v>0</v>
      </c>
      <c r="CT359">
        <f>Drivers!CT546</f>
        <v>0</v>
      </c>
      <c r="CU359">
        <f>Drivers!CU546</f>
        <v>0</v>
      </c>
      <c r="CV359">
        <f>Drivers!CV546</f>
        <v>0</v>
      </c>
      <c r="CW359">
        <f>Drivers!CW546</f>
        <v>0</v>
      </c>
      <c r="CX359">
        <f>Drivers!CX546</f>
        <v>0</v>
      </c>
      <c r="CY359">
        <f>Drivers!CY546</f>
        <v>0</v>
      </c>
      <c r="CZ359">
        <f>Drivers!CZ546</f>
        <v>0</v>
      </c>
      <c r="DA359">
        <f>Drivers!DA546</f>
        <v>0</v>
      </c>
      <c r="DB359">
        <f>Drivers!DB546</f>
        <v>0</v>
      </c>
      <c r="DC359">
        <f>Drivers!DC546</f>
        <v>0</v>
      </c>
      <c r="DD359">
        <f>Drivers!DD546</f>
        <v>0</v>
      </c>
      <c r="DE359">
        <f>Drivers!DE546</f>
        <v>0</v>
      </c>
      <c r="DF359">
        <f>Drivers!DF546</f>
        <v>0</v>
      </c>
      <c r="DG359">
        <f>Drivers!DG546</f>
        <v>0</v>
      </c>
      <c r="DH359">
        <f>Drivers!DH546</f>
        <v>0</v>
      </c>
      <c r="DI359">
        <f>Drivers!DI546</f>
        <v>0</v>
      </c>
      <c r="DJ359">
        <f>Drivers!DJ546</f>
        <v>0</v>
      </c>
      <c r="DK359">
        <f>Drivers!DK546</f>
        <v>0</v>
      </c>
      <c r="DL359">
        <f>Drivers!DL546</f>
        <v>0</v>
      </c>
      <c r="DM359">
        <f>Drivers!DM546</f>
        <v>0</v>
      </c>
      <c r="DN359">
        <f>Drivers!DN546</f>
        <v>0</v>
      </c>
      <c r="DO359">
        <f>Drivers!DO546</f>
        <v>0</v>
      </c>
      <c r="DP359">
        <f>Drivers!DP546</f>
        <v>0</v>
      </c>
      <c r="DQ359">
        <f>Drivers!DQ546</f>
        <v>0</v>
      </c>
      <c r="DR359">
        <f>Drivers!DR546</f>
        <v>0</v>
      </c>
      <c r="DS359">
        <f>Drivers!DS546</f>
        <v>0</v>
      </c>
      <c r="DT359">
        <f>Drivers!DT546</f>
        <v>0</v>
      </c>
      <c r="DU359">
        <f>Drivers!DU546</f>
        <v>0</v>
      </c>
      <c r="DV359">
        <f>Drivers!DV546</f>
        <v>0</v>
      </c>
      <c r="DW359">
        <f>Drivers!DW546</f>
        <v>0</v>
      </c>
      <c r="DX359">
        <f>Drivers!DX546</f>
        <v>0</v>
      </c>
      <c r="DY359">
        <f>Drivers!DY546</f>
        <v>0</v>
      </c>
      <c r="DZ359">
        <f>Drivers!DZ546</f>
        <v>0</v>
      </c>
      <c r="EA359" t="e">
        <f>Drivers!EA546</f>
        <v>#DIV/0!</v>
      </c>
      <c r="EB359">
        <f>Drivers!EB546</f>
        <v>0</v>
      </c>
      <c r="EC359">
        <f>Drivers!EC546</f>
        <v>0</v>
      </c>
      <c r="ED359">
        <f>Drivers!ED546</f>
        <v>0</v>
      </c>
      <c r="EE359">
        <f>Drivers!EE546</f>
        <v>0</v>
      </c>
      <c r="EF359">
        <f>Drivers!EF546</f>
        <v>0</v>
      </c>
      <c r="EG359">
        <f>Drivers!EG546</f>
        <v>0</v>
      </c>
      <c r="EH359">
        <f>Drivers!EH546</f>
        <v>0</v>
      </c>
      <c r="EI359">
        <f>Drivers!EI546</f>
        <v>0</v>
      </c>
      <c r="EJ359">
        <f>Drivers!EJ546</f>
        <v>0</v>
      </c>
    </row>
    <row r="360" spans="1:140" hidden="1" outlineLevel="1">
      <c r="A360">
        <f>Drivers!A547</f>
        <v>0</v>
      </c>
      <c r="B360">
        <f>Drivers!B547</f>
        <v>0</v>
      </c>
      <c r="C360">
        <f>Drivers!C547</f>
        <v>0</v>
      </c>
      <c r="D360">
        <f>Drivers!D547</f>
        <v>0</v>
      </c>
      <c r="E360">
        <f>Drivers!E547</f>
        <v>0</v>
      </c>
      <c r="F360">
        <f>Drivers!F547</f>
        <v>0</v>
      </c>
      <c r="G360">
        <f>Drivers!G547</f>
        <v>0</v>
      </c>
      <c r="H360">
        <f>Drivers!H547</f>
        <v>0</v>
      </c>
      <c r="I360" t="str">
        <f>Drivers!I547</f>
        <v>Bear</v>
      </c>
      <c r="J360">
        <f>Drivers!J547</f>
        <v>0</v>
      </c>
      <c r="K360">
        <f>Drivers!K547</f>
        <v>0</v>
      </c>
      <c r="L360">
        <f>Drivers!L547</f>
        <v>0</v>
      </c>
      <c r="M360">
        <f>Drivers!M547</f>
        <v>0</v>
      </c>
      <c r="N360">
        <f>Drivers!N547</f>
        <v>0</v>
      </c>
      <c r="O360">
        <f>Drivers!O547</f>
        <v>0</v>
      </c>
      <c r="P360">
        <f>Drivers!P547</f>
        <v>0</v>
      </c>
      <c r="Q360">
        <f>Drivers!Q547</f>
        <v>0</v>
      </c>
      <c r="R360">
        <f>Drivers!R547</f>
        <v>0</v>
      </c>
      <c r="S360">
        <f>Drivers!S547</f>
        <v>0</v>
      </c>
      <c r="T360">
        <f>Drivers!T547</f>
        <v>0</v>
      </c>
      <c r="U360">
        <f>Drivers!U547</f>
        <v>0</v>
      </c>
      <c r="V360">
        <f>Drivers!V547</f>
        <v>0</v>
      </c>
      <c r="W360">
        <f>Drivers!W547</f>
        <v>0</v>
      </c>
      <c r="X360">
        <f>Drivers!X547</f>
        <v>0</v>
      </c>
      <c r="Y360">
        <f>Drivers!Y547</f>
        <v>0</v>
      </c>
      <c r="Z360">
        <f>Drivers!Z547</f>
        <v>0</v>
      </c>
      <c r="AA360">
        <f>Drivers!AA547</f>
        <v>0</v>
      </c>
      <c r="AB360">
        <f>Drivers!AB547</f>
        <v>0</v>
      </c>
      <c r="AC360">
        <f>Drivers!AC547</f>
        <v>0</v>
      </c>
      <c r="AD360">
        <f>Drivers!AD547</f>
        <v>0</v>
      </c>
      <c r="AE360">
        <f>Drivers!AE547</f>
        <v>0</v>
      </c>
      <c r="AF360">
        <f>Drivers!AF547</f>
        <v>0</v>
      </c>
      <c r="AG360">
        <f>Drivers!AG547</f>
        <v>0</v>
      </c>
      <c r="AH360">
        <f>Drivers!AH547</f>
        <v>0</v>
      </c>
      <c r="AI360">
        <f>Drivers!AI547</f>
        <v>0</v>
      </c>
      <c r="AJ360">
        <f>Drivers!AJ547</f>
        <v>0</v>
      </c>
      <c r="AK360">
        <f>Drivers!AK547</f>
        <v>0</v>
      </c>
      <c r="AL360">
        <f>Drivers!AL547</f>
        <v>0</v>
      </c>
      <c r="AM360">
        <f>Drivers!AM547</f>
        <v>0</v>
      </c>
      <c r="AN360">
        <f>Drivers!AN547</f>
        <v>0</v>
      </c>
      <c r="AO360">
        <f>Drivers!AO547</f>
        <v>0</v>
      </c>
      <c r="AP360">
        <f>Drivers!AP547</f>
        <v>0</v>
      </c>
      <c r="AQ360">
        <f>Drivers!AQ547</f>
        <v>0</v>
      </c>
      <c r="AR360">
        <f>Drivers!AR547</f>
        <v>0</v>
      </c>
      <c r="AS360">
        <f>Drivers!AS547</f>
        <v>0</v>
      </c>
      <c r="AT360">
        <f>Drivers!AT547</f>
        <v>0</v>
      </c>
      <c r="AU360">
        <f>Drivers!AU547</f>
        <v>0</v>
      </c>
      <c r="AV360">
        <f>Drivers!AV547</f>
        <v>0</v>
      </c>
      <c r="AW360">
        <f>Drivers!AW547</f>
        <v>0</v>
      </c>
      <c r="AX360">
        <f>Drivers!AX547</f>
        <v>0</v>
      </c>
      <c r="AY360">
        <f>Drivers!AY547</f>
        <v>0</v>
      </c>
      <c r="AZ360">
        <f>Drivers!AZ547</f>
        <v>0</v>
      </c>
      <c r="BA360">
        <f>Drivers!BA547</f>
        <v>0</v>
      </c>
      <c r="BB360">
        <f>Drivers!BB547</f>
        <v>0</v>
      </c>
      <c r="BC360">
        <f>Drivers!BC547</f>
        <v>0</v>
      </c>
      <c r="BD360">
        <f>Drivers!BD547</f>
        <v>0</v>
      </c>
      <c r="BE360">
        <f>Drivers!BE547</f>
        <v>0</v>
      </c>
      <c r="BF360">
        <f>Drivers!BF547</f>
        <v>0</v>
      </c>
      <c r="BG360">
        <f>Drivers!BG547</f>
        <v>0</v>
      </c>
      <c r="BH360">
        <f>Drivers!BH547</f>
        <v>0</v>
      </c>
      <c r="BI360">
        <f>Drivers!BI547</f>
        <v>0</v>
      </c>
      <c r="BJ360">
        <f>Drivers!BJ547</f>
        <v>0</v>
      </c>
      <c r="BK360">
        <f>Drivers!BK547</f>
        <v>0</v>
      </c>
      <c r="BL360">
        <f>Drivers!BL547</f>
        <v>0</v>
      </c>
      <c r="BM360">
        <f>Drivers!BM547</f>
        <v>0</v>
      </c>
      <c r="BN360">
        <f>Drivers!BN547</f>
        <v>0</v>
      </c>
      <c r="BO360">
        <f>Drivers!BO547</f>
        <v>0</v>
      </c>
      <c r="BP360">
        <f>Drivers!BP547</f>
        <v>0</v>
      </c>
      <c r="BQ360">
        <f>Drivers!BQ547</f>
        <v>0</v>
      </c>
      <c r="BR360">
        <f>Drivers!BR547</f>
        <v>0</v>
      </c>
      <c r="BS360">
        <f>Drivers!BS547</f>
        <v>0</v>
      </c>
      <c r="BT360">
        <f>Drivers!BT547</f>
        <v>0</v>
      </c>
      <c r="BU360">
        <f>Drivers!BU547</f>
        <v>0</v>
      </c>
      <c r="BV360">
        <f>Drivers!BV547</f>
        <v>0</v>
      </c>
      <c r="BW360">
        <f>Drivers!BW547</f>
        <v>0</v>
      </c>
      <c r="BX360">
        <f>Drivers!BX547</f>
        <v>0</v>
      </c>
      <c r="BY360">
        <f>Drivers!BY547</f>
        <v>0</v>
      </c>
      <c r="BZ360">
        <f>Drivers!BZ547</f>
        <v>0</v>
      </c>
      <c r="CA360">
        <f>Drivers!CA547</f>
        <v>0</v>
      </c>
      <c r="CB360">
        <f>Drivers!CB547</f>
        <v>0</v>
      </c>
      <c r="CC360">
        <f>Drivers!CC547</f>
        <v>0</v>
      </c>
      <c r="CD360">
        <f>Drivers!CD547</f>
        <v>0</v>
      </c>
      <c r="CE360">
        <f>Drivers!CE547</f>
        <v>0</v>
      </c>
      <c r="CF360">
        <f>Drivers!CF547</f>
        <v>0</v>
      </c>
      <c r="CG360">
        <f>Drivers!CG547</f>
        <v>0</v>
      </c>
      <c r="CH360">
        <f>Drivers!CH547</f>
        <v>0</v>
      </c>
      <c r="CI360">
        <f>Drivers!CI547</f>
        <v>0</v>
      </c>
      <c r="CJ360">
        <f>Drivers!CJ547</f>
        <v>0</v>
      </c>
      <c r="CK360">
        <f>Drivers!CK547</f>
        <v>0</v>
      </c>
      <c r="CL360">
        <f>Drivers!CL547</f>
        <v>0</v>
      </c>
      <c r="CM360">
        <f>Drivers!CM547</f>
        <v>0</v>
      </c>
      <c r="CN360">
        <f>Drivers!CN547</f>
        <v>0</v>
      </c>
      <c r="CO360">
        <f>Drivers!CO547</f>
        <v>0</v>
      </c>
      <c r="CP360">
        <f>Drivers!CP547</f>
        <v>0</v>
      </c>
      <c r="CQ360">
        <f>Drivers!CQ547</f>
        <v>0</v>
      </c>
      <c r="CR360">
        <f>Drivers!CR547</f>
        <v>0</v>
      </c>
      <c r="CS360">
        <f>Drivers!CS547</f>
        <v>0</v>
      </c>
      <c r="CT360">
        <f>Drivers!CT547</f>
        <v>0</v>
      </c>
      <c r="CU360">
        <f>Drivers!CU547</f>
        <v>0</v>
      </c>
      <c r="CV360">
        <f>Drivers!CV547</f>
        <v>0</v>
      </c>
      <c r="CW360">
        <f>Drivers!CW547</f>
        <v>0</v>
      </c>
      <c r="CX360">
        <f>Drivers!CX547</f>
        <v>0</v>
      </c>
      <c r="CY360">
        <f>Drivers!CY547</f>
        <v>0</v>
      </c>
      <c r="CZ360">
        <f>Drivers!CZ547</f>
        <v>0</v>
      </c>
      <c r="DA360">
        <f>Drivers!DA547</f>
        <v>0</v>
      </c>
      <c r="DB360">
        <f>Drivers!DB547</f>
        <v>0</v>
      </c>
      <c r="DC360">
        <f>Drivers!DC547</f>
        <v>0</v>
      </c>
      <c r="DD360">
        <f>Drivers!DD547</f>
        <v>0</v>
      </c>
      <c r="DE360">
        <f>Drivers!DE547</f>
        <v>0</v>
      </c>
      <c r="DF360">
        <f>Drivers!DF547</f>
        <v>0</v>
      </c>
      <c r="DG360">
        <f>Drivers!DG547</f>
        <v>0</v>
      </c>
      <c r="DH360">
        <f>Drivers!DH547</f>
        <v>0</v>
      </c>
      <c r="DI360">
        <f>Drivers!DI547</f>
        <v>0</v>
      </c>
      <c r="DJ360">
        <f>Drivers!DJ547</f>
        <v>0</v>
      </c>
      <c r="DK360">
        <f>Drivers!DK547</f>
        <v>0</v>
      </c>
      <c r="DL360">
        <f>Drivers!DL547</f>
        <v>0</v>
      </c>
      <c r="DM360">
        <f>Drivers!DM547</f>
        <v>0</v>
      </c>
      <c r="DN360">
        <f>Drivers!DN547</f>
        <v>0</v>
      </c>
      <c r="DO360">
        <f>Drivers!DO547</f>
        <v>0</v>
      </c>
      <c r="DP360">
        <f>Drivers!DP547</f>
        <v>0</v>
      </c>
      <c r="DQ360">
        <f>Drivers!DQ547</f>
        <v>0</v>
      </c>
      <c r="DR360">
        <f>Drivers!DR547</f>
        <v>0</v>
      </c>
      <c r="DS360">
        <f>Drivers!DS547</f>
        <v>0</v>
      </c>
      <c r="DT360">
        <f>Drivers!DT547</f>
        <v>0</v>
      </c>
      <c r="DU360">
        <f>Drivers!DU547</f>
        <v>0</v>
      </c>
      <c r="DV360">
        <f>Drivers!DV547</f>
        <v>0</v>
      </c>
      <c r="DW360">
        <f>Drivers!DW547</f>
        <v>0</v>
      </c>
      <c r="DX360">
        <f>Drivers!DX547</f>
        <v>0</v>
      </c>
      <c r="DY360">
        <f>Drivers!DY547</f>
        <v>0</v>
      </c>
      <c r="DZ360">
        <f>Drivers!DZ547</f>
        <v>0</v>
      </c>
      <c r="EA360" t="e">
        <f>Drivers!EA547</f>
        <v>#DIV/0!</v>
      </c>
      <c r="EB360">
        <f>Drivers!EB547</f>
        <v>0</v>
      </c>
      <c r="EC360">
        <f>Drivers!EC547</f>
        <v>0</v>
      </c>
      <c r="ED360">
        <f>Drivers!ED547</f>
        <v>0</v>
      </c>
      <c r="EE360">
        <f>Drivers!EE547</f>
        <v>0</v>
      </c>
      <c r="EF360">
        <f>Drivers!EF547</f>
        <v>0</v>
      </c>
      <c r="EG360">
        <f>Drivers!EG547</f>
        <v>0</v>
      </c>
      <c r="EH360">
        <f>Drivers!EH547</f>
        <v>0</v>
      </c>
      <c r="EI360">
        <f>Drivers!EI547</f>
        <v>0</v>
      </c>
      <c r="EJ360">
        <f>Drivers!EJ547</f>
        <v>0</v>
      </c>
    </row>
    <row r="361" spans="1:140" hidden="1" outlineLevel="1">
      <c r="A361">
        <f>Drivers!A548</f>
        <v>0</v>
      </c>
      <c r="B361">
        <f>Drivers!B548</f>
        <v>0</v>
      </c>
      <c r="C361">
        <f>Drivers!C548</f>
        <v>0</v>
      </c>
      <c r="D361">
        <f>Drivers!D548</f>
        <v>0</v>
      </c>
      <c r="E361">
        <f>Drivers!E548</f>
        <v>0</v>
      </c>
      <c r="F361">
        <f>Drivers!F548</f>
        <v>0</v>
      </c>
      <c r="G361">
        <f>Drivers!G548</f>
        <v>0</v>
      </c>
      <c r="H361">
        <f>Drivers!H548</f>
        <v>0</v>
      </c>
      <c r="I361" t="str">
        <f>Drivers!I548</f>
        <v>Spread from Base Case</v>
      </c>
      <c r="J361">
        <f>Drivers!J548</f>
        <v>0</v>
      </c>
      <c r="K361">
        <f>Drivers!K548</f>
        <v>0</v>
      </c>
      <c r="L361">
        <f>Drivers!L548</f>
        <v>0</v>
      </c>
      <c r="M361">
        <f>Drivers!M548</f>
        <v>0</v>
      </c>
      <c r="N361">
        <f>Drivers!N548</f>
        <v>0</v>
      </c>
      <c r="O361">
        <f>Drivers!O548</f>
        <v>0</v>
      </c>
      <c r="P361">
        <f>Drivers!P548</f>
        <v>0</v>
      </c>
      <c r="Q361">
        <f>Drivers!Q548</f>
        <v>0</v>
      </c>
      <c r="R361">
        <f>Drivers!R548</f>
        <v>0</v>
      </c>
      <c r="S361">
        <f>Drivers!S548</f>
        <v>0</v>
      </c>
      <c r="T361">
        <f>Drivers!T548</f>
        <v>0</v>
      </c>
      <c r="U361">
        <f>Drivers!U548</f>
        <v>0</v>
      </c>
      <c r="V361">
        <f>Drivers!V548</f>
        <v>0</v>
      </c>
      <c r="W361">
        <f>Drivers!W548</f>
        <v>0</v>
      </c>
      <c r="X361">
        <f>Drivers!X548</f>
        <v>0</v>
      </c>
      <c r="Y361">
        <f>Drivers!Y548</f>
        <v>0</v>
      </c>
      <c r="Z361">
        <f>Drivers!Z548</f>
        <v>0</v>
      </c>
      <c r="AA361">
        <f>Drivers!AA548</f>
        <v>0</v>
      </c>
      <c r="AB361">
        <f>Drivers!AB548</f>
        <v>0</v>
      </c>
      <c r="AC361">
        <f>Drivers!AC548</f>
        <v>0</v>
      </c>
      <c r="AD361">
        <f>Drivers!AD548</f>
        <v>0</v>
      </c>
      <c r="AE361">
        <f>Drivers!AE548</f>
        <v>0</v>
      </c>
      <c r="AF361">
        <f>Drivers!AF548</f>
        <v>0</v>
      </c>
      <c r="AG361">
        <f>Drivers!AG548</f>
        <v>0</v>
      </c>
      <c r="AH361">
        <f>Drivers!AH548</f>
        <v>0</v>
      </c>
      <c r="AI361">
        <f>Drivers!AI548</f>
        <v>0</v>
      </c>
      <c r="AJ361">
        <f>Drivers!AJ548</f>
        <v>0</v>
      </c>
      <c r="AK361">
        <f>Drivers!AK548</f>
        <v>0</v>
      </c>
      <c r="AL361">
        <f>Drivers!AL548</f>
        <v>0</v>
      </c>
      <c r="AM361">
        <f>Drivers!AM548</f>
        <v>0</v>
      </c>
      <c r="AN361">
        <f>Drivers!AN548</f>
        <v>0</v>
      </c>
      <c r="AO361">
        <f>Drivers!AO548</f>
        <v>0</v>
      </c>
      <c r="AP361">
        <f>Drivers!AP548</f>
        <v>0</v>
      </c>
      <c r="AQ361">
        <f>Drivers!AQ548</f>
        <v>0</v>
      </c>
      <c r="AR361">
        <f>Drivers!AR548</f>
        <v>0</v>
      </c>
      <c r="AS361">
        <f>Drivers!AS548</f>
        <v>0</v>
      </c>
      <c r="AT361">
        <f>Drivers!AT548</f>
        <v>0</v>
      </c>
      <c r="AU361">
        <f>Drivers!AU548</f>
        <v>0</v>
      </c>
      <c r="AV361">
        <f>Drivers!AV548</f>
        <v>0</v>
      </c>
      <c r="AW361">
        <f>Drivers!AW548</f>
        <v>0</v>
      </c>
      <c r="AX361">
        <f>Drivers!AX548</f>
        <v>0</v>
      </c>
      <c r="AY361">
        <f>Drivers!AY548</f>
        <v>0</v>
      </c>
      <c r="AZ361">
        <f>Drivers!AZ548</f>
        <v>0</v>
      </c>
      <c r="BA361">
        <f>Drivers!BA548</f>
        <v>0</v>
      </c>
      <c r="BB361">
        <f>Drivers!BB548</f>
        <v>0</v>
      </c>
      <c r="BC361">
        <f>Drivers!BC548</f>
        <v>0</v>
      </c>
      <c r="BD361">
        <f>Drivers!BD548</f>
        <v>0</v>
      </c>
      <c r="BE361">
        <f>Drivers!BE548</f>
        <v>0</v>
      </c>
      <c r="BF361">
        <f>Drivers!BF548</f>
        <v>0</v>
      </c>
      <c r="BG361">
        <f>Drivers!BG548</f>
        <v>0</v>
      </c>
      <c r="BH361">
        <f>Drivers!BH548</f>
        <v>0</v>
      </c>
      <c r="BI361">
        <f>Drivers!BI548</f>
        <v>0</v>
      </c>
      <c r="BJ361">
        <f>Drivers!BJ548</f>
        <v>0</v>
      </c>
      <c r="BK361">
        <f>Drivers!BK548</f>
        <v>0</v>
      </c>
      <c r="BL361">
        <f>Drivers!BL548</f>
        <v>0</v>
      </c>
      <c r="BM361">
        <f>Drivers!BM548</f>
        <v>0</v>
      </c>
      <c r="BN361">
        <f>Drivers!BN548</f>
        <v>0</v>
      </c>
      <c r="BO361">
        <f>Drivers!BO548</f>
        <v>0</v>
      </c>
      <c r="BP361">
        <f>Drivers!BP548</f>
        <v>0</v>
      </c>
      <c r="BQ361">
        <f>Drivers!BQ548</f>
        <v>0</v>
      </c>
      <c r="BR361">
        <f>Drivers!BR548</f>
        <v>0</v>
      </c>
      <c r="BS361">
        <f>Drivers!BS548</f>
        <v>0</v>
      </c>
      <c r="BT361">
        <f>Drivers!BT548</f>
        <v>0</v>
      </c>
      <c r="BU361">
        <f>Drivers!BU548</f>
        <v>0</v>
      </c>
      <c r="BV361">
        <f>Drivers!BV548</f>
        <v>0</v>
      </c>
      <c r="BW361">
        <f>Drivers!BW548</f>
        <v>0</v>
      </c>
      <c r="BX361">
        <f>Drivers!BX548</f>
        <v>0</v>
      </c>
      <c r="BY361">
        <f>Drivers!BY548</f>
        <v>0</v>
      </c>
      <c r="BZ361">
        <f>Drivers!BZ548</f>
        <v>0</v>
      </c>
      <c r="CA361">
        <f>Drivers!CA548</f>
        <v>0</v>
      </c>
      <c r="CB361">
        <f>Drivers!CB548</f>
        <v>0</v>
      </c>
      <c r="CC361">
        <f>Drivers!CC548</f>
        <v>0</v>
      </c>
      <c r="CD361">
        <f>Drivers!CD548</f>
        <v>0</v>
      </c>
      <c r="CE361">
        <f>Drivers!CE548</f>
        <v>0</v>
      </c>
      <c r="CF361">
        <f>Drivers!CF548</f>
        <v>0</v>
      </c>
      <c r="CG361">
        <f>Drivers!CG548</f>
        <v>0</v>
      </c>
      <c r="CH361">
        <f>Drivers!CH548</f>
        <v>0</v>
      </c>
      <c r="CI361">
        <f>Drivers!CI548</f>
        <v>0</v>
      </c>
      <c r="CJ361">
        <f>Drivers!CJ548</f>
        <v>0</v>
      </c>
      <c r="CK361">
        <f>Drivers!CK548</f>
        <v>0</v>
      </c>
      <c r="CL361">
        <f>Drivers!CL548</f>
        <v>0</v>
      </c>
      <c r="CM361">
        <f>Drivers!CM548</f>
        <v>0</v>
      </c>
      <c r="CN361">
        <f>Drivers!CN548</f>
        <v>0</v>
      </c>
      <c r="CO361">
        <f>Drivers!CO548</f>
        <v>0</v>
      </c>
      <c r="CP361">
        <f>Drivers!CP548</f>
        <v>0</v>
      </c>
      <c r="CQ361">
        <f>Drivers!CQ548</f>
        <v>0</v>
      </c>
      <c r="CR361">
        <f>Drivers!CR548</f>
        <v>0</v>
      </c>
      <c r="CS361">
        <f>Drivers!CS548</f>
        <v>0</v>
      </c>
      <c r="CT361">
        <f>Drivers!CT548</f>
        <v>0</v>
      </c>
      <c r="CU361">
        <f>Drivers!CU548</f>
        <v>0</v>
      </c>
      <c r="CV361">
        <f>Drivers!CV548</f>
        <v>0</v>
      </c>
      <c r="CW361">
        <f>Drivers!CW548</f>
        <v>0</v>
      </c>
      <c r="CX361">
        <f>Drivers!CX548</f>
        <v>0</v>
      </c>
      <c r="CY361">
        <f>Drivers!CY548</f>
        <v>0</v>
      </c>
      <c r="CZ361">
        <f>Drivers!CZ548</f>
        <v>0</v>
      </c>
      <c r="DA361">
        <f>Drivers!DA548</f>
        <v>0</v>
      </c>
      <c r="DB361">
        <f>Drivers!DB548</f>
        <v>0</v>
      </c>
      <c r="DC361">
        <f>Drivers!DC548</f>
        <v>0</v>
      </c>
      <c r="DD361">
        <f>Drivers!DD548</f>
        <v>0</v>
      </c>
      <c r="DE361">
        <f>Drivers!DE548</f>
        <v>0</v>
      </c>
      <c r="DF361">
        <f>Drivers!DF548</f>
        <v>0</v>
      </c>
      <c r="DG361">
        <f>Drivers!DG548</f>
        <v>0</v>
      </c>
      <c r="DH361">
        <f>Drivers!DH548</f>
        <v>0</v>
      </c>
      <c r="DI361">
        <f>Drivers!DI548</f>
        <v>0</v>
      </c>
      <c r="DJ361">
        <f>Drivers!DJ548</f>
        <v>0</v>
      </c>
      <c r="DK361">
        <f>Drivers!DK548</f>
        <v>0</v>
      </c>
      <c r="DL361">
        <f>Drivers!DL548</f>
        <v>0</v>
      </c>
      <c r="DM361">
        <f>Drivers!DM548</f>
        <v>0</v>
      </c>
      <c r="DN361">
        <f>Drivers!DN548</f>
        <v>0</v>
      </c>
      <c r="DO361">
        <f>Drivers!DO548</f>
        <v>0</v>
      </c>
      <c r="DP361">
        <f>Drivers!DP548</f>
        <v>0</v>
      </c>
      <c r="DQ361">
        <f>Drivers!DQ548</f>
        <v>0</v>
      </c>
      <c r="DR361">
        <f>Drivers!DR548</f>
        <v>0</v>
      </c>
      <c r="DS361">
        <f>Drivers!DS548</f>
        <v>0</v>
      </c>
      <c r="DT361">
        <f>Drivers!DT548</f>
        <v>0</v>
      </c>
      <c r="DU361">
        <f>Drivers!DU548</f>
        <v>0</v>
      </c>
      <c r="DV361">
        <f>Drivers!DV548</f>
        <v>0</v>
      </c>
      <c r="DW361">
        <f>Drivers!DW548</f>
        <v>0</v>
      </c>
      <c r="DX361">
        <f>Drivers!DX548</f>
        <v>0</v>
      </c>
      <c r="DY361">
        <f>Drivers!DY548</f>
        <v>0</v>
      </c>
      <c r="DZ361">
        <f>Drivers!DZ548</f>
        <v>0</v>
      </c>
      <c r="EA361" t="e">
        <f>Drivers!EA548</f>
        <v>#DIV/0!</v>
      </c>
      <c r="EB361">
        <f>Drivers!EB548</f>
        <v>0</v>
      </c>
      <c r="EC361">
        <f>Drivers!EC548</f>
        <v>0</v>
      </c>
      <c r="ED361">
        <f>Drivers!ED548</f>
        <v>0</v>
      </c>
      <c r="EE361">
        <f>Drivers!EE548</f>
        <v>0</v>
      </c>
      <c r="EF361">
        <f>Drivers!EF548</f>
        <v>0</v>
      </c>
      <c r="EG361">
        <f>Drivers!EG548</f>
        <v>0</v>
      </c>
      <c r="EH361">
        <f>Drivers!EH548</f>
        <v>0</v>
      </c>
      <c r="EI361">
        <f>Drivers!EI548</f>
        <v>0</v>
      </c>
      <c r="EJ361">
        <f>Drivers!EJ548</f>
        <v>0</v>
      </c>
    </row>
    <row r="362" spans="1:140" hidden="1" outlineLevel="1">
      <c r="A362">
        <f>Drivers!A549</f>
        <v>0</v>
      </c>
      <c r="B362">
        <f>Drivers!B549</f>
        <v>0</v>
      </c>
      <c r="C362">
        <f>Drivers!C549</f>
        <v>0</v>
      </c>
      <c r="D362">
        <f>Drivers!D549</f>
        <v>0</v>
      </c>
      <c r="E362">
        <f>Drivers!E549</f>
        <v>0</v>
      </c>
      <c r="F362">
        <f>Drivers!F549</f>
        <v>0</v>
      </c>
      <c r="G362">
        <f>Drivers!G549</f>
        <v>0</v>
      </c>
      <c r="H362">
        <f>Drivers!H549</f>
        <v>0</v>
      </c>
      <c r="I362">
        <f>Drivers!I549</f>
        <v>0</v>
      </c>
      <c r="J362">
        <f>Drivers!J549</f>
        <v>0</v>
      </c>
      <c r="K362">
        <f>Drivers!K549</f>
        <v>0</v>
      </c>
      <c r="L362">
        <f>Drivers!L549</f>
        <v>0</v>
      </c>
      <c r="M362">
        <f>Drivers!M549</f>
        <v>0</v>
      </c>
      <c r="N362">
        <f>Drivers!N549</f>
        <v>0</v>
      </c>
      <c r="O362">
        <f>Drivers!O549</f>
        <v>0</v>
      </c>
      <c r="P362">
        <f>Drivers!P549</f>
        <v>0</v>
      </c>
      <c r="Q362">
        <f>Drivers!Q549</f>
        <v>0</v>
      </c>
      <c r="R362">
        <f>Drivers!R549</f>
        <v>0</v>
      </c>
      <c r="S362">
        <f>Drivers!S549</f>
        <v>0</v>
      </c>
      <c r="T362">
        <f>Drivers!T549</f>
        <v>0</v>
      </c>
      <c r="U362">
        <f>Drivers!U549</f>
        <v>0</v>
      </c>
      <c r="V362">
        <f>Drivers!V549</f>
        <v>0</v>
      </c>
      <c r="W362">
        <f>Drivers!W549</f>
        <v>0</v>
      </c>
      <c r="X362">
        <f>Drivers!X549</f>
        <v>0</v>
      </c>
      <c r="Y362">
        <f>Drivers!Y549</f>
        <v>0</v>
      </c>
      <c r="Z362">
        <f>Drivers!Z549</f>
        <v>0</v>
      </c>
      <c r="AA362">
        <f>Drivers!AA549</f>
        <v>0</v>
      </c>
      <c r="AB362">
        <f>Drivers!AB549</f>
        <v>0</v>
      </c>
      <c r="AC362">
        <f>Drivers!AC549</f>
        <v>0</v>
      </c>
      <c r="AD362">
        <f>Drivers!AD549</f>
        <v>0</v>
      </c>
      <c r="AE362">
        <f>Drivers!AE549</f>
        <v>0</v>
      </c>
      <c r="AF362">
        <f>Drivers!AF549</f>
        <v>0</v>
      </c>
      <c r="AG362">
        <f>Drivers!AG549</f>
        <v>0</v>
      </c>
      <c r="AH362">
        <f>Drivers!AH549</f>
        <v>0</v>
      </c>
      <c r="AI362">
        <f>Drivers!AI549</f>
        <v>0</v>
      </c>
      <c r="AJ362">
        <f>Drivers!AJ549</f>
        <v>0</v>
      </c>
      <c r="AK362">
        <f>Drivers!AK549</f>
        <v>0</v>
      </c>
      <c r="AL362">
        <f>Drivers!AL549</f>
        <v>0</v>
      </c>
      <c r="AM362">
        <f>Drivers!AM549</f>
        <v>0</v>
      </c>
      <c r="AN362">
        <f>Drivers!AN549</f>
        <v>0</v>
      </c>
      <c r="AO362">
        <f>Drivers!AO549</f>
        <v>0</v>
      </c>
      <c r="AP362">
        <f>Drivers!AP549</f>
        <v>0</v>
      </c>
      <c r="AQ362">
        <f>Drivers!AQ549</f>
        <v>0</v>
      </c>
      <c r="AR362">
        <f>Drivers!AR549</f>
        <v>0</v>
      </c>
      <c r="AS362">
        <f>Drivers!AS549</f>
        <v>0</v>
      </c>
      <c r="AT362">
        <f>Drivers!AT549</f>
        <v>0</v>
      </c>
      <c r="AU362">
        <f>Drivers!AU549</f>
        <v>0</v>
      </c>
      <c r="AV362">
        <f>Drivers!AV549</f>
        <v>0</v>
      </c>
      <c r="AW362">
        <f>Drivers!AW549</f>
        <v>0</v>
      </c>
      <c r="AX362">
        <f>Drivers!AX549</f>
        <v>0</v>
      </c>
      <c r="AY362">
        <f>Drivers!AY549</f>
        <v>0</v>
      </c>
      <c r="AZ362">
        <f>Drivers!AZ549</f>
        <v>0</v>
      </c>
      <c r="BA362">
        <f>Drivers!BA549</f>
        <v>0</v>
      </c>
      <c r="BB362">
        <f>Drivers!BB549</f>
        <v>0</v>
      </c>
      <c r="BC362">
        <f>Drivers!BC549</f>
        <v>0</v>
      </c>
      <c r="BD362">
        <f>Drivers!BD549</f>
        <v>0</v>
      </c>
      <c r="BE362">
        <f>Drivers!BE549</f>
        <v>0</v>
      </c>
      <c r="BF362">
        <f>Drivers!BF549</f>
        <v>0</v>
      </c>
      <c r="BG362">
        <f>Drivers!BG549</f>
        <v>0</v>
      </c>
      <c r="BH362">
        <f>Drivers!BH549</f>
        <v>0</v>
      </c>
      <c r="BI362">
        <f>Drivers!BI549</f>
        <v>0</v>
      </c>
      <c r="BJ362">
        <f>Drivers!BJ549</f>
        <v>0</v>
      </c>
      <c r="BK362">
        <f>Drivers!BK549</f>
        <v>0</v>
      </c>
      <c r="BL362">
        <f>Drivers!BL549</f>
        <v>0</v>
      </c>
      <c r="BM362">
        <f>Drivers!BM549</f>
        <v>0</v>
      </c>
      <c r="BN362">
        <f>Drivers!BN549</f>
        <v>0</v>
      </c>
      <c r="BO362">
        <f>Drivers!BO549</f>
        <v>0</v>
      </c>
      <c r="BP362">
        <f>Drivers!BP549</f>
        <v>0</v>
      </c>
      <c r="BQ362">
        <f>Drivers!BQ549</f>
        <v>0</v>
      </c>
      <c r="BR362">
        <f>Drivers!BR549</f>
        <v>0</v>
      </c>
      <c r="BS362">
        <f>Drivers!BS549</f>
        <v>0</v>
      </c>
      <c r="BT362">
        <f>Drivers!BT549</f>
        <v>0</v>
      </c>
      <c r="BU362">
        <f>Drivers!BU549</f>
        <v>0</v>
      </c>
      <c r="BV362">
        <f>Drivers!BV549</f>
        <v>0</v>
      </c>
      <c r="BW362">
        <f>Drivers!BW549</f>
        <v>0</v>
      </c>
      <c r="BX362">
        <f>Drivers!BX549</f>
        <v>0</v>
      </c>
      <c r="BY362">
        <f>Drivers!BY549</f>
        <v>0</v>
      </c>
      <c r="BZ362">
        <f>Drivers!BZ549</f>
        <v>0</v>
      </c>
      <c r="CA362">
        <f>Drivers!CA549</f>
        <v>0</v>
      </c>
      <c r="CB362">
        <f>Drivers!CB549</f>
        <v>0</v>
      </c>
      <c r="CC362">
        <f>Drivers!CC549</f>
        <v>0</v>
      </c>
      <c r="CD362">
        <f>Drivers!CD549</f>
        <v>0</v>
      </c>
      <c r="CE362">
        <f>Drivers!CE549</f>
        <v>0</v>
      </c>
      <c r="CF362">
        <f>Drivers!CF549</f>
        <v>0</v>
      </c>
      <c r="CG362">
        <f>Drivers!CG549</f>
        <v>0</v>
      </c>
      <c r="CH362">
        <f>Drivers!CH549</f>
        <v>0</v>
      </c>
      <c r="CI362">
        <f>Drivers!CI549</f>
        <v>0</v>
      </c>
      <c r="CJ362">
        <f>Drivers!CJ549</f>
        <v>0</v>
      </c>
      <c r="CK362">
        <f>Drivers!CK549</f>
        <v>0</v>
      </c>
      <c r="CL362">
        <f>Drivers!CL549</f>
        <v>0</v>
      </c>
      <c r="CM362">
        <f>Drivers!CM549</f>
        <v>0</v>
      </c>
      <c r="CN362">
        <f>Drivers!CN549</f>
        <v>0</v>
      </c>
      <c r="CO362">
        <f>Drivers!CO549</f>
        <v>0</v>
      </c>
      <c r="CP362">
        <f>Drivers!CP549</f>
        <v>0</v>
      </c>
      <c r="CQ362">
        <f>Drivers!CQ549</f>
        <v>0</v>
      </c>
      <c r="CR362">
        <f>Drivers!CR549</f>
        <v>0</v>
      </c>
      <c r="CS362">
        <f>Drivers!CS549</f>
        <v>0</v>
      </c>
      <c r="CT362">
        <f>Drivers!CT549</f>
        <v>0</v>
      </c>
      <c r="CU362">
        <f>Drivers!CU549</f>
        <v>0</v>
      </c>
      <c r="CV362">
        <f>Drivers!CV549</f>
        <v>0</v>
      </c>
      <c r="CW362">
        <f>Drivers!CW549</f>
        <v>0</v>
      </c>
      <c r="CX362">
        <f>Drivers!CX549</f>
        <v>0</v>
      </c>
      <c r="CY362">
        <f>Drivers!CY549</f>
        <v>0</v>
      </c>
      <c r="CZ362">
        <f>Drivers!CZ549</f>
        <v>0</v>
      </c>
      <c r="DA362">
        <f>Drivers!DA549</f>
        <v>0</v>
      </c>
      <c r="DB362">
        <f>Drivers!DB549</f>
        <v>0</v>
      </c>
      <c r="DC362">
        <f>Drivers!DC549</f>
        <v>0</v>
      </c>
      <c r="DD362">
        <f>Drivers!DD549</f>
        <v>0</v>
      </c>
      <c r="DE362">
        <f>Drivers!DE549</f>
        <v>0</v>
      </c>
      <c r="DF362">
        <f>Drivers!DF549</f>
        <v>0</v>
      </c>
      <c r="DG362">
        <f>Drivers!DG549</f>
        <v>0</v>
      </c>
      <c r="DH362">
        <f>Drivers!DH549</f>
        <v>0</v>
      </c>
      <c r="DI362">
        <f>Drivers!DI549</f>
        <v>0</v>
      </c>
      <c r="DJ362">
        <f>Drivers!DJ549</f>
        <v>0</v>
      </c>
      <c r="DK362">
        <f>Drivers!DK549</f>
        <v>0</v>
      </c>
      <c r="DL362">
        <f>Drivers!DL549</f>
        <v>0</v>
      </c>
      <c r="DM362">
        <f>Drivers!DM549</f>
        <v>0</v>
      </c>
      <c r="DN362">
        <f>Drivers!DN549</f>
        <v>0</v>
      </c>
      <c r="DO362">
        <f>Drivers!DO549</f>
        <v>0</v>
      </c>
      <c r="DP362">
        <f>Drivers!DP549</f>
        <v>0</v>
      </c>
      <c r="DQ362">
        <f>Drivers!DQ549</f>
        <v>0</v>
      </c>
      <c r="DR362">
        <f>Drivers!DR549</f>
        <v>0</v>
      </c>
      <c r="DS362">
        <f>Drivers!DS549</f>
        <v>0</v>
      </c>
      <c r="DT362">
        <f>Drivers!DT549</f>
        <v>0</v>
      </c>
      <c r="DU362">
        <f>Drivers!DU549</f>
        <v>0</v>
      </c>
      <c r="DV362">
        <f>Drivers!DV549</f>
        <v>0</v>
      </c>
      <c r="DW362">
        <f>Drivers!DW549</f>
        <v>0</v>
      </c>
      <c r="DX362">
        <f>Drivers!DX549</f>
        <v>0</v>
      </c>
      <c r="DY362">
        <f>Drivers!DY549</f>
        <v>0</v>
      </c>
      <c r="DZ362">
        <f>Drivers!DZ549</f>
        <v>0</v>
      </c>
      <c r="EA362">
        <f>Drivers!EA549</f>
        <v>0</v>
      </c>
      <c r="EB362">
        <f>Drivers!EB549</f>
        <v>0</v>
      </c>
      <c r="EC362">
        <f>Drivers!EC549</f>
        <v>0</v>
      </c>
      <c r="ED362">
        <f>Drivers!ED549</f>
        <v>0</v>
      </c>
      <c r="EE362">
        <f>Drivers!EE549</f>
        <v>0</v>
      </c>
      <c r="EF362">
        <f>Drivers!EF549</f>
        <v>0</v>
      </c>
      <c r="EG362">
        <f>Drivers!EG549</f>
        <v>0</v>
      </c>
      <c r="EH362">
        <f>Drivers!EH549</f>
        <v>0</v>
      </c>
      <c r="EI362">
        <f>Drivers!EI549</f>
        <v>0</v>
      </c>
      <c r="EJ362">
        <f>Drivers!EJ549</f>
        <v>0</v>
      </c>
    </row>
    <row r="363" spans="1:140" hidden="1" outlineLevel="1">
      <c r="A363">
        <f>Drivers!A550</f>
        <v>0</v>
      </c>
      <c r="B363">
        <f>Drivers!B550</f>
        <v>0</v>
      </c>
      <c r="C363">
        <f>Drivers!C550</f>
        <v>0</v>
      </c>
      <c r="D363">
        <f>Drivers!D550</f>
        <v>0</v>
      </c>
      <c r="E363">
        <f>Drivers!E550</f>
        <v>0</v>
      </c>
      <c r="F363">
        <f>Drivers!F550</f>
        <v>0</v>
      </c>
      <c r="G363">
        <f>Drivers!G550</f>
        <v>0</v>
      </c>
      <c r="H363">
        <f>Drivers!H550</f>
        <v>0</v>
      </c>
      <c r="I363" t="str">
        <f>Drivers!I550</f>
        <v>Base</v>
      </c>
      <c r="J363">
        <f>Drivers!J550</f>
        <v>0</v>
      </c>
      <c r="K363">
        <f>Drivers!K550</f>
        <v>0</v>
      </c>
      <c r="L363">
        <f>Drivers!L550</f>
        <v>0</v>
      </c>
      <c r="M363">
        <f>Drivers!M550</f>
        <v>0</v>
      </c>
      <c r="N363">
        <f>Drivers!N550</f>
        <v>0</v>
      </c>
      <c r="O363">
        <f>Drivers!O550</f>
        <v>0</v>
      </c>
      <c r="P363">
        <f>Drivers!P550</f>
        <v>0</v>
      </c>
      <c r="Q363">
        <f>Drivers!Q550</f>
        <v>0</v>
      </c>
      <c r="R363">
        <f>Drivers!R550</f>
        <v>0</v>
      </c>
      <c r="S363">
        <f>Drivers!S550</f>
        <v>0</v>
      </c>
      <c r="T363">
        <f>Drivers!T550</f>
        <v>0</v>
      </c>
      <c r="U363">
        <f>Drivers!U550</f>
        <v>0</v>
      </c>
      <c r="V363">
        <f>Drivers!V550</f>
        <v>0</v>
      </c>
      <c r="W363">
        <f>Drivers!W550</f>
        <v>0</v>
      </c>
      <c r="X363">
        <f>Drivers!X550</f>
        <v>0</v>
      </c>
      <c r="Y363">
        <f>Drivers!Y550</f>
        <v>0</v>
      </c>
      <c r="Z363">
        <f>Drivers!Z550</f>
        <v>0</v>
      </c>
      <c r="AA363">
        <f>Drivers!AA550</f>
        <v>0</v>
      </c>
      <c r="AB363">
        <f>Drivers!AB550</f>
        <v>0</v>
      </c>
      <c r="AC363">
        <f>Drivers!AC550</f>
        <v>0</v>
      </c>
      <c r="AD363">
        <f>Drivers!AD550</f>
        <v>0</v>
      </c>
      <c r="AE363">
        <f>Drivers!AE550</f>
        <v>0</v>
      </c>
      <c r="AF363">
        <f>Drivers!AF550</f>
        <v>0</v>
      </c>
      <c r="AG363">
        <f>Drivers!AG550</f>
        <v>0</v>
      </c>
      <c r="AH363">
        <f>Drivers!AH550</f>
        <v>0</v>
      </c>
      <c r="AI363">
        <f>Drivers!AI550</f>
        <v>0</v>
      </c>
      <c r="AJ363">
        <f>Drivers!AJ550</f>
        <v>0</v>
      </c>
      <c r="AK363">
        <f>Drivers!AK550</f>
        <v>0</v>
      </c>
      <c r="AL363">
        <f>Drivers!AL550</f>
        <v>0</v>
      </c>
      <c r="AM363">
        <f>Drivers!AM550</f>
        <v>0</v>
      </c>
      <c r="AN363">
        <f>Drivers!AN550</f>
        <v>0</v>
      </c>
      <c r="AO363">
        <f>Drivers!AO550</f>
        <v>0</v>
      </c>
      <c r="AP363">
        <f>Drivers!AP550</f>
        <v>0</v>
      </c>
      <c r="AQ363">
        <f>Drivers!AQ550</f>
        <v>0</v>
      </c>
      <c r="AR363">
        <f>Drivers!AR550</f>
        <v>0</v>
      </c>
      <c r="AS363">
        <f>Drivers!AS550</f>
        <v>0</v>
      </c>
      <c r="AT363">
        <f>Drivers!AT550</f>
        <v>0</v>
      </c>
      <c r="AU363">
        <f>Drivers!AU550</f>
        <v>0</v>
      </c>
      <c r="AV363">
        <f>Drivers!AV550</f>
        <v>0</v>
      </c>
      <c r="AW363">
        <f>Drivers!AW550</f>
        <v>0</v>
      </c>
      <c r="AX363">
        <f>Drivers!AX550</f>
        <v>0</v>
      </c>
      <c r="AY363">
        <f>Drivers!AY550</f>
        <v>0</v>
      </c>
      <c r="AZ363">
        <f>Drivers!AZ550</f>
        <v>0</v>
      </c>
      <c r="BA363">
        <f>Drivers!BA550</f>
        <v>0</v>
      </c>
      <c r="BB363">
        <f>Drivers!BB550</f>
        <v>0</v>
      </c>
      <c r="BC363">
        <f>Drivers!BC550</f>
        <v>0</v>
      </c>
      <c r="BD363">
        <f>Drivers!BD550</f>
        <v>0</v>
      </c>
      <c r="BE363">
        <f>Drivers!BE550</f>
        <v>0</v>
      </c>
      <c r="BF363">
        <f>Drivers!BF550</f>
        <v>0</v>
      </c>
      <c r="BG363">
        <f>Drivers!BG550</f>
        <v>0</v>
      </c>
      <c r="BH363">
        <f>Drivers!BH550</f>
        <v>0</v>
      </c>
      <c r="BI363">
        <f>Drivers!BI550</f>
        <v>0</v>
      </c>
      <c r="BJ363">
        <f>Drivers!BJ550</f>
        <v>0</v>
      </c>
      <c r="BK363">
        <f>Drivers!BK550</f>
        <v>0</v>
      </c>
      <c r="BL363">
        <f>Drivers!BL550</f>
        <v>0</v>
      </c>
      <c r="BM363">
        <f>Drivers!BM550</f>
        <v>0</v>
      </c>
      <c r="BN363">
        <f>Drivers!BN550</f>
        <v>0</v>
      </c>
      <c r="BO363">
        <f>Drivers!BO550</f>
        <v>0</v>
      </c>
      <c r="BP363">
        <f>Drivers!BP550</f>
        <v>0</v>
      </c>
      <c r="BQ363">
        <f>Drivers!BQ550</f>
        <v>0</v>
      </c>
      <c r="BR363">
        <f>Drivers!BR550</f>
        <v>0</v>
      </c>
      <c r="BS363">
        <f>Drivers!BS550</f>
        <v>0</v>
      </c>
      <c r="BT363">
        <f>Drivers!BT550</f>
        <v>0</v>
      </c>
      <c r="BU363">
        <f>Drivers!BU550</f>
        <v>0</v>
      </c>
      <c r="BV363">
        <f>Drivers!BV550</f>
        <v>0</v>
      </c>
      <c r="BW363">
        <f>Drivers!BW550</f>
        <v>0</v>
      </c>
      <c r="BX363">
        <f>Drivers!BX550</f>
        <v>0</v>
      </c>
      <c r="BY363">
        <f>Drivers!BY550</f>
        <v>0</v>
      </c>
      <c r="BZ363">
        <f>Drivers!BZ550</f>
        <v>0</v>
      </c>
      <c r="CA363">
        <f>Drivers!CA550</f>
        <v>0</v>
      </c>
      <c r="CB363">
        <f>Drivers!CB550</f>
        <v>0</v>
      </c>
      <c r="CC363">
        <f>Drivers!CC550</f>
        <v>0</v>
      </c>
      <c r="CD363">
        <f>Drivers!CD550</f>
        <v>0</v>
      </c>
      <c r="CE363">
        <f>Drivers!CE550</f>
        <v>0</v>
      </c>
      <c r="CF363">
        <f>Drivers!CF550</f>
        <v>0</v>
      </c>
      <c r="CG363">
        <f>Drivers!CG550</f>
        <v>0</v>
      </c>
      <c r="CH363">
        <f>Drivers!CH550</f>
        <v>0</v>
      </c>
      <c r="CI363">
        <f>Drivers!CI550</f>
        <v>0</v>
      </c>
      <c r="CJ363">
        <f>Drivers!CJ550</f>
        <v>0</v>
      </c>
      <c r="CK363">
        <f>Drivers!CK550</f>
        <v>0</v>
      </c>
      <c r="CL363">
        <f>Drivers!CL550</f>
        <v>0</v>
      </c>
      <c r="CM363">
        <f>Drivers!CM550</f>
        <v>0</v>
      </c>
      <c r="CN363">
        <f>Drivers!CN550</f>
        <v>0</v>
      </c>
      <c r="CO363">
        <f>Drivers!CO550</f>
        <v>0</v>
      </c>
      <c r="CP363">
        <f>Drivers!CP550</f>
        <v>0</v>
      </c>
      <c r="CQ363">
        <f>Drivers!CQ550</f>
        <v>0</v>
      </c>
      <c r="CR363">
        <f>Drivers!CR550</f>
        <v>0</v>
      </c>
      <c r="CS363">
        <f>Drivers!CS550</f>
        <v>0</v>
      </c>
      <c r="CT363">
        <f>Drivers!CT550</f>
        <v>0</v>
      </c>
      <c r="CU363">
        <f>Drivers!CU550</f>
        <v>0</v>
      </c>
      <c r="CV363">
        <f>Drivers!CV550</f>
        <v>0</v>
      </c>
      <c r="CW363">
        <f>Drivers!CW550</f>
        <v>0</v>
      </c>
      <c r="CX363">
        <f>Drivers!CX550</f>
        <v>0</v>
      </c>
      <c r="CY363">
        <f>Drivers!CY550</f>
        <v>0</v>
      </c>
      <c r="CZ363">
        <f>Drivers!CZ550</f>
        <v>0</v>
      </c>
      <c r="DA363">
        <f>Drivers!DA550</f>
        <v>0</v>
      </c>
      <c r="DB363">
        <f>Drivers!DB550</f>
        <v>0</v>
      </c>
      <c r="DC363">
        <f>Drivers!DC550</f>
        <v>0</v>
      </c>
      <c r="DD363">
        <f>Drivers!DD550</f>
        <v>0</v>
      </c>
      <c r="DE363">
        <f>Drivers!DE550</f>
        <v>0</v>
      </c>
      <c r="DF363">
        <f>Drivers!DF550</f>
        <v>0</v>
      </c>
      <c r="DG363">
        <f>Drivers!DG550</f>
        <v>0</v>
      </c>
      <c r="DH363">
        <f>Drivers!DH550</f>
        <v>0</v>
      </c>
      <c r="DI363">
        <f>Drivers!DI550</f>
        <v>0</v>
      </c>
      <c r="DJ363">
        <f>Drivers!DJ550</f>
        <v>0</v>
      </c>
      <c r="DK363">
        <f>Drivers!DK550</f>
        <v>0</v>
      </c>
      <c r="DL363">
        <f>Drivers!DL550</f>
        <v>0</v>
      </c>
      <c r="DM363">
        <f>Drivers!DM550</f>
        <v>0</v>
      </c>
      <c r="DN363">
        <f>Drivers!DN550</f>
        <v>0</v>
      </c>
      <c r="DO363">
        <f>Drivers!DO550</f>
        <v>0</v>
      </c>
      <c r="DP363">
        <f>Drivers!DP550</f>
        <v>0</v>
      </c>
      <c r="DQ363">
        <f>Drivers!DQ550</f>
        <v>0</v>
      </c>
      <c r="DR363">
        <f>Drivers!DR550</f>
        <v>0</v>
      </c>
      <c r="DS363">
        <f>Drivers!DS550</f>
        <v>0</v>
      </c>
      <c r="DT363">
        <f>Drivers!DT550</f>
        <v>0</v>
      </c>
      <c r="DU363">
        <f>Drivers!DU550</f>
        <v>0</v>
      </c>
      <c r="DV363">
        <f>Drivers!DV550</f>
        <v>0</v>
      </c>
      <c r="DW363">
        <f>Drivers!DW550</f>
        <v>0</v>
      </c>
      <c r="DX363">
        <f>Drivers!DX550</f>
        <v>0</v>
      </c>
      <c r="DY363">
        <f>Drivers!DY550</f>
        <v>0</v>
      </c>
      <c r="DZ363">
        <f>Drivers!DZ550</f>
        <v>0</v>
      </c>
      <c r="EA363">
        <f>Drivers!EA550</f>
        <v>0</v>
      </c>
      <c r="EB363">
        <f>Drivers!EB550</f>
        <v>0</v>
      </c>
      <c r="EC363">
        <f>Drivers!EC550</f>
        <v>0</v>
      </c>
      <c r="ED363">
        <f>Drivers!ED550</f>
        <v>0</v>
      </c>
      <c r="EE363">
        <f>Drivers!EE550</f>
        <v>0</v>
      </c>
      <c r="EF363">
        <f>Drivers!EF550</f>
        <v>0</v>
      </c>
      <c r="EG363">
        <f>Drivers!EG550</f>
        <v>0</v>
      </c>
      <c r="EH363">
        <f>Drivers!EH550</f>
        <v>0</v>
      </c>
      <c r="EI363">
        <f>Drivers!EI550</f>
        <v>0</v>
      </c>
      <c r="EJ363">
        <f>Drivers!EJ550</f>
        <v>0</v>
      </c>
    </row>
    <row r="364" spans="1:140" hidden="1" outlineLevel="1">
      <c r="A364">
        <f>Drivers!A551</f>
        <v>0</v>
      </c>
      <c r="B364">
        <f>Drivers!B551</f>
        <v>0</v>
      </c>
      <c r="C364">
        <f>Drivers!C551</f>
        <v>0</v>
      </c>
      <c r="D364">
        <f>Drivers!D551</f>
        <v>0</v>
      </c>
      <c r="E364">
        <f>Drivers!E551</f>
        <v>0</v>
      </c>
      <c r="F364">
        <f>Drivers!F551</f>
        <v>0</v>
      </c>
      <c r="G364">
        <f>Drivers!G551</f>
        <v>0</v>
      </c>
      <c r="H364">
        <f>Drivers!H551</f>
        <v>0</v>
      </c>
      <c r="I364" t="str">
        <f>Drivers!I551</f>
        <v>BOP - Premier Agents (est)</v>
      </c>
      <c r="J364">
        <f>Drivers!J551</f>
        <v>0</v>
      </c>
      <c r="K364">
        <f>Drivers!K551</f>
        <v>0</v>
      </c>
      <c r="L364">
        <f>Drivers!L551</f>
        <v>0</v>
      </c>
      <c r="M364">
        <f>Drivers!M551</f>
        <v>0</v>
      </c>
      <c r="N364">
        <f>Drivers!N551</f>
        <v>0</v>
      </c>
      <c r="O364">
        <f>Drivers!O551</f>
        <v>0</v>
      </c>
      <c r="P364">
        <f>Drivers!P551</f>
        <v>0</v>
      </c>
      <c r="Q364">
        <f>Drivers!Q551</f>
        <v>0</v>
      </c>
      <c r="R364">
        <f>Drivers!R551</f>
        <v>0</v>
      </c>
      <c r="S364">
        <f>Drivers!S551</f>
        <v>0</v>
      </c>
      <c r="T364">
        <f>Drivers!T551</f>
        <v>0</v>
      </c>
      <c r="U364">
        <f>Drivers!U551</f>
        <v>0</v>
      </c>
      <c r="V364">
        <f>Drivers!V551</f>
        <v>0</v>
      </c>
      <c r="W364">
        <f>Drivers!W551</f>
        <v>0</v>
      </c>
      <c r="X364">
        <f>Drivers!X551</f>
        <v>0</v>
      </c>
      <c r="Y364">
        <f>Drivers!Y551</f>
        <v>0</v>
      </c>
      <c r="Z364">
        <f>Drivers!Z551</f>
        <v>0</v>
      </c>
      <c r="AA364">
        <f>Drivers!AA551</f>
        <v>0</v>
      </c>
      <c r="AB364">
        <f>Drivers!AB551</f>
        <v>0</v>
      </c>
      <c r="AC364">
        <f>Drivers!AC551</f>
        <v>0</v>
      </c>
      <c r="AD364">
        <f>Drivers!AD551</f>
        <v>0</v>
      </c>
      <c r="AE364">
        <f>Drivers!AE551</f>
        <v>0</v>
      </c>
      <c r="AF364">
        <f>Drivers!AF551</f>
        <v>0</v>
      </c>
      <c r="AG364">
        <f>Drivers!AG551</f>
        <v>0</v>
      </c>
      <c r="AH364">
        <f>Drivers!AH551</f>
        <v>0</v>
      </c>
      <c r="AI364">
        <f>Drivers!AI551</f>
        <v>0</v>
      </c>
      <c r="AJ364">
        <f>Drivers!AJ551</f>
        <v>0</v>
      </c>
      <c r="AK364">
        <f>Drivers!AK551</f>
        <v>0</v>
      </c>
      <c r="AL364">
        <f>Drivers!AL551</f>
        <v>0</v>
      </c>
      <c r="AM364">
        <f>Drivers!AM551</f>
        <v>0</v>
      </c>
      <c r="AN364">
        <f>Drivers!AN551</f>
        <v>0</v>
      </c>
      <c r="AO364">
        <f>Drivers!AO551</f>
        <v>0</v>
      </c>
      <c r="AP364">
        <f>Drivers!AP551</f>
        <v>0</v>
      </c>
      <c r="AQ364">
        <f>Drivers!AQ551</f>
        <v>0</v>
      </c>
      <c r="AR364">
        <f>Drivers!AR551</f>
        <v>0</v>
      </c>
      <c r="AS364">
        <f>Drivers!AS551</f>
        <v>0</v>
      </c>
      <c r="AT364">
        <f>Drivers!AT551</f>
        <v>0</v>
      </c>
      <c r="AU364">
        <f>Drivers!AU551</f>
        <v>0</v>
      </c>
      <c r="AV364">
        <f>Drivers!AV551</f>
        <v>0</v>
      </c>
      <c r="AW364">
        <f>Drivers!AW551</f>
        <v>0</v>
      </c>
      <c r="AX364">
        <f>Drivers!AX551</f>
        <v>0</v>
      </c>
      <c r="AY364">
        <f>Drivers!AY551</f>
        <v>0</v>
      </c>
      <c r="AZ364">
        <f>Drivers!AZ551</f>
        <v>0</v>
      </c>
      <c r="BA364">
        <f>Drivers!BA551</f>
        <v>0</v>
      </c>
      <c r="BB364">
        <f>Drivers!BB551</f>
        <v>0</v>
      </c>
      <c r="BC364">
        <f>Drivers!BC551</f>
        <v>0</v>
      </c>
      <c r="BD364">
        <f>Drivers!BD551</f>
        <v>0</v>
      </c>
      <c r="BE364">
        <f>Drivers!BE551</f>
        <v>0</v>
      </c>
      <c r="BF364">
        <f>Drivers!BF551</f>
        <v>0</v>
      </c>
      <c r="BG364">
        <f>Drivers!BG551</f>
        <v>0</v>
      </c>
      <c r="BH364">
        <f>Drivers!BH551</f>
        <v>0</v>
      </c>
      <c r="BI364">
        <f>Drivers!BI551</f>
        <v>0</v>
      </c>
      <c r="BJ364">
        <f>Drivers!BJ551</f>
        <v>0</v>
      </c>
      <c r="BK364">
        <f>Drivers!BK551</f>
        <v>0</v>
      </c>
      <c r="BL364">
        <f>Drivers!BL551</f>
        <v>0</v>
      </c>
      <c r="BM364">
        <f>Drivers!BM551</f>
        <v>0</v>
      </c>
      <c r="BN364">
        <f>Drivers!BN551</f>
        <v>0</v>
      </c>
      <c r="BO364">
        <f>Drivers!BO551</f>
        <v>0</v>
      </c>
      <c r="BP364">
        <f>Drivers!BP551</f>
        <v>0</v>
      </c>
      <c r="BQ364">
        <f>Drivers!BQ551</f>
        <v>0</v>
      </c>
      <c r="BR364">
        <f>Drivers!BR551</f>
        <v>102087</v>
      </c>
      <c r="BS364">
        <f>Drivers!BS551</f>
        <v>103415</v>
      </c>
      <c r="BT364">
        <f>Drivers!BT551</f>
        <v>101297</v>
      </c>
      <c r="BU364">
        <f>Drivers!BU551</f>
        <v>96965</v>
      </c>
      <c r="BV364">
        <f>Drivers!BV551</f>
        <v>95898.384999999995</v>
      </c>
      <c r="BW364">
        <f>Drivers!BW551</f>
        <v>102087</v>
      </c>
      <c r="BX364">
        <f>Drivers!BX551</f>
        <v>91184</v>
      </c>
      <c r="BY364">
        <f>Drivers!BY551</f>
        <v>89147</v>
      </c>
      <c r="BZ364">
        <f>Drivers!BZ551</f>
        <v>0</v>
      </c>
      <c r="CA364">
        <f>Drivers!CA551</f>
        <v>0</v>
      </c>
      <c r="CB364">
        <f>Drivers!CB551</f>
        <v>0</v>
      </c>
      <c r="CC364">
        <f>Drivers!CC551</f>
        <v>0</v>
      </c>
      <c r="CD364">
        <f>Drivers!CD551</f>
        <v>0</v>
      </c>
      <c r="CE364">
        <f>Drivers!CE551</f>
        <v>0</v>
      </c>
      <c r="CF364">
        <f>Drivers!CF551</f>
        <v>0</v>
      </c>
      <c r="CG364">
        <f>Drivers!CG551</f>
        <v>0</v>
      </c>
      <c r="CH364">
        <f>Drivers!CH551</f>
        <v>0</v>
      </c>
      <c r="CI364">
        <f>Drivers!CI551</f>
        <v>0</v>
      </c>
      <c r="CJ364">
        <f>Drivers!CJ551</f>
        <v>0</v>
      </c>
      <c r="CK364">
        <f>Drivers!CK551</f>
        <v>0</v>
      </c>
      <c r="CL364">
        <f>Drivers!CL551</f>
        <v>0</v>
      </c>
      <c r="CM364">
        <f>Drivers!CM551</f>
        <v>0</v>
      </c>
      <c r="CN364">
        <f>Drivers!CN551</f>
        <v>0</v>
      </c>
      <c r="CO364">
        <f>Drivers!CO551</f>
        <v>0</v>
      </c>
      <c r="CP364">
        <f>Drivers!CP551</f>
        <v>0</v>
      </c>
      <c r="CQ364">
        <f>Drivers!CQ551</f>
        <v>0</v>
      </c>
      <c r="CR364">
        <f>Drivers!CR551</f>
        <v>0</v>
      </c>
      <c r="CS364">
        <f>Drivers!CS551</f>
        <v>0</v>
      </c>
      <c r="CT364">
        <f>Drivers!CT551</f>
        <v>0</v>
      </c>
      <c r="CU364">
        <f>Drivers!CU551</f>
        <v>0</v>
      </c>
      <c r="CV364">
        <f>Drivers!CV551</f>
        <v>0</v>
      </c>
      <c r="CW364">
        <f>Drivers!CW551</f>
        <v>0</v>
      </c>
      <c r="CX364">
        <f>Drivers!CX551</f>
        <v>0</v>
      </c>
      <c r="CY364">
        <f>Drivers!CY551</f>
        <v>0</v>
      </c>
      <c r="CZ364">
        <f>Drivers!CZ551</f>
        <v>0</v>
      </c>
      <c r="DA364">
        <f>Drivers!DA551</f>
        <v>0</v>
      </c>
      <c r="DB364">
        <f>Drivers!DB551</f>
        <v>0</v>
      </c>
      <c r="DC364">
        <f>Drivers!DC551</f>
        <v>0</v>
      </c>
      <c r="DD364">
        <f>Drivers!DD551</f>
        <v>0</v>
      </c>
      <c r="DE364">
        <f>Drivers!DE551</f>
        <v>0</v>
      </c>
      <c r="DF364">
        <f>Drivers!DF551</f>
        <v>0</v>
      </c>
      <c r="DG364">
        <f>Drivers!DG551</f>
        <v>0</v>
      </c>
      <c r="DH364">
        <f>Drivers!DH551</f>
        <v>0</v>
      </c>
      <c r="DI364">
        <f>Drivers!DI551</f>
        <v>0</v>
      </c>
      <c r="DJ364">
        <f>Drivers!DJ551</f>
        <v>0</v>
      </c>
      <c r="DK364">
        <f>Drivers!DK551</f>
        <v>0</v>
      </c>
      <c r="DL364">
        <f>Drivers!DL551</f>
        <v>0</v>
      </c>
      <c r="DM364">
        <f>Drivers!DM551</f>
        <v>0</v>
      </c>
      <c r="DN364">
        <f>Drivers!DN551</f>
        <v>0</v>
      </c>
      <c r="DO364">
        <f>Drivers!DO551</f>
        <v>0</v>
      </c>
      <c r="DP364">
        <f>Drivers!DP551</f>
        <v>0</v>
      </c>
      <c r="DQ364">
        <f>Drivers!DQ551</f>
        <v>0</v>
      </c>
      <c r="DR364">
        <f>Drivers!DR551</f>
        <v>0</v>
      </c>
      <c r="DS364">
        <f>Drivers!DS551</f>
        <v>0</v>
      </c>
      <c r="DT364">
        <f>Drivers!DT551</f>
        <v>0</v>
      </c>
      <c r="DU364">
        <f>Drivers!DU551</f>
        <v>0</v>
      </c>
      <c r="DV364">
        <f>Drivers!DV551</f>
        <v>0</v>
      </c>
      <c r="DW364">
        <f>Drivers!DW551</f>
        <v>0</v>
      </c>
      <c r="DX364">
        <f>Drivers!DX551</f>
        <v>0</v>
      </c>
      <c r="DY364">
        <f>Drivers!DY551</f>
        <v>0</v>
      </c>
      <c r="DZ364">
        <f>Drivers!DZ551</f>
        <v>102087</v>
      </c>
      <c r="EA364">
        <f>Drivers!EA551</f>
        <v>95898.384999999995</v>
      </c>
      <c r="EB364">
        <f>Drivers!EB551</f>
        <v>0</v>
      </c>
      <c r="EC364">
        <f>Drivers!EC551</f>
        <v>0</v>
      </c>
      <c r="ED364">
        <f>Drivers!ED551</f>
        <v>0</v>
      </c>
      <c r="EE364">
        <f>Drivers!EE551</f>
        <v>0</v>
      </c>
      <c r="EF364">
        <f>Drivers!EF551</f>
        <v>0</v>
      </c>
      <c r="EG364">
        <f>Drivers!EG551</f>
        <v>0</v>
      </c>
      <c r="EH364">
        <f>Drivers!EH551</f>
        <v>0</v>
      </c>
      <c r="EI364">
        <f>Drivers!EI551</f>
        <v>0</v>
      </c>
      <c r="EJ364">
        <f>Drivers!EJ551</f>
        <v>0</v>
      </c>
    </row>
    <row r="365" spans="1:140" hidden="1" outlineLevel="1">
      <c r="A365">
        <f>Drivers!A552</f>
        <v>0</v>
      </c>
      <c r="B365">
        <f>Drivers!B552</f>
        <v>0</v>
      </c>
      <c r="C365">
        <f>Drivers!C552</f>
        <v>0</v>
      </c>
      <c r="D365">
        <f>Drivers!D552</f>
        <v>0</v>
      </c>
      <c r="E365">
        <f>Drivers!E552</f>
        <v>0</v>
      </c>
      <c r="F365">
        <f>Drivers!F552</f>
        <v>0</v>
      </c>
      <c r="G365">
        <f>Drivers!G552</f>
        <v>0</v>
      </c>
      <c r="H365">
        <f>Drivers!H552</f>
        <v>0</v>
      </c>
      <c r="I365" t="str">
        <f>Drivers!I552</f>
        <v>+ Net Adds</v>
      </c>
      <c r="J365">
        <f>Drivers!J552</f>
        <v>0</v>
      </c>
      <c r="K365">
        <f>Drivers!K552</f>
        <v>0</v>
      </c>
      <c r="L365">
        <f>Drivers!L552</f>
        <v>0</v>
      </c>
      <c r="M365">
        <f>Drivers!M552</f>
        <v>0</v>
      </c>
      <c r="N365">
        <f>Drivers!N552</f>
        <v>0</v>
      </c>
      <c r="O365">
        <f>Drivers!O552</f>
        <v>0</v>
      </c>
      <c r="P365">
        <f>Drivers!P552</f>
        <v>0</v>
      </c>
      <c r="Q365">
        <f>Drivers!Q552</f>
        <v>0</v>
      </c>
      <c r="R365">
        <f>Drivers!R552</f>
        <v>0</v>
      </c>
      <c r="S365">
        <f>Drivers!S552</f>
        <v>0</v>
      </c>
      <c r="T365">
        <f>Drivers!T552</f>
        <v>0</v>
      </c>
      <c r="U365">
        <f>Drivers!U552</f>
        <v>0</v>
      </c>
      <c r="V365">
        <f>Drivers!V552</f>
        <v>0</v>
      </c>
      <c r="W365">
        <f>Drivers!W552</f>
        <v>0</v>
      </c>
      <c r="X365">
        <f>Drivers!X552</f>
        <v>0</v>
      </c>
      <c r="Y365">
        <f>Drivers!Y552</f>
        <v>0</v>
      </c>
      <c r="Z365">
        <f>Drivers!Z552</f>
        <v>0</v>
      </c>
      <c r="AA365">
        <f>Drivers!AA552</f>
        <v>0</v>
      </c>
      <c r="AB365">
        <f>Drivers!AB552</f>
        <v>0</v>
      </c>
      <c r="AC365">
        <f>Drivers!AC552</f>
        <v>0</v>
      </c>
      <c r="AD365">
        <f>Drivers!AD552</f>
        <v>0</v>
      </c>
      <c r="AE365">
        <f>Drivers!AE552</f>
        <v>0</v>
      </c>
      <c r="AF365">
        <f>Drivers!AF552</f>
        <v>0</v>
      </c>
      <c r="AG365">
        <f>Drivers!AG552</f>
        <v>0</v>
      </c>
      <c r="AH365">
        <f>Drivers!AH552</f>
        <v>0</v>
      </c>
      <c r="AI365">
        <f>Drivers!AI552</f>
        <v>0</v>
      </c>
      <c r="AJ365">
        <f>Drivers!AJ552</f>
        <v>0</v>
      </c>
      <c r="AK365">
        <f>Drivers!AK552</f>
        <v>0</v>
      </c>
      <c r="AL365">
        <f>Drivers!AL552</f>
        <v>0</v>
      </c>
      <c r="AM365">
        <f>Drivers!AM552</f>
        <v>0</v>
      </c>
      <c r="AN365">
        <f>Drivers!AN552</f>
        <v>0</v>
      </c>
      <c r="AO365">
        <f>Drivers!AO552</f>
        <v>0</v>
      </c>
      <c r="AP365">
        <f>Drivers!AP552</f>
        <v>0</v>
      </c>
      <c r="AQ365">
        <f>Drivers!AQ552</f>
        <v>0</v>
      </c>
      <c r="AR365">
        <f>Drivers!AR552</f>
        <v>0</v>
      </c>
      <c r="AS365">
        <f>Drivers!AS552</f>
        <v>0</v>
      </c>
      <c r="AT365">
        <f>Drivers!AT552</f>
        <v>0</v>
      </c>
      <c r="AU365">
        <f>Drivers!AU552</f>
        <v>0</v>
      </c>
      <c r="AV365">
        <f>Drivers!AV552</f>
        <v>0</v>
      </c>
      <c r="AW365">
        <f>Drivers!AW552</f>
        <v>0</v>
      </c>
      <c r="AX365">
        <f>Drivers!AX552</f>
        <v>0</v>
      </c>
      <c r="AY365">
        <f>Drivers!AY552</f>
        <v>0</v>
      </c>
      <c r="AZ365">
        <f>Drivers!AZ552</f>
        <v>0</v>
      </c>
      <c r="BA365">
        <f>Drivers!BA552</f>
        <v>0</v>
      </c>
      <c r="BB365">
        <f>Drivers!BB552</f>
        <v>0</v>
      </c>
      <c r="BC365">
        <f>Drivers!BC552</f>
        <v>0</v>
      </c>
      <c r="BD365">
        <f>Drivers!BD552</f>
        <v>0</v>
      </c>
      <c r="BE365">
        <f>Drivers!BE552</f>
        <v>0</v>
      </c>
      <c r="BF365">
        <f>Drivers!BF552</f>
        <v>0</v>
      </c>
      <c r="BG365">
        <f>Drivers!BG552</f>
        <v>0</v>
      </c>
      <c r="BH365">
        <f>Drivers!BH552</f>
        <v>0</v>
      </c>
      <c r="BI365">
        <f>Drivers!BI552</f>
        <v>0</v>
      </c>
      <c r="BJ365">
        <f>Drivers!BJ552</f>
        <v>0</v>
      </c>
      <c r="BK365">
        <f>Drivers!BK552</f>
        <v>0</v>
      </c>
      <c r="BL365">
        <f>Drivers!BL552</f>
        <v>0</v>
      </c>
      <c r="BM365">
        <f>Drivers!BM552</f>
        <v>0</v>
      </c>
      <c r="BN365">
        <f>Drivers!BN552</f>
        <v>0</v>
      </c>
      <c r="BO365">
        <f>Drivers!BO552</f>
        <v>0</v>
      </c>
      <c r="BP365">
        <f>Drivers!BP552</f>
        <v>0</v>
      </c>
      <c r="BQ365">
        <f>Drivers!BQ552</f>
        <v>0</v>
      </c>
      <c r="BR365">
        <f>Drivers!BR552</f>
        <v>1328</v>
      </c>
      <c r="BS365">
        <f>Drivers!BS552</f>
        <v>-2118</v>
      </c>
      <c r="BT365">
        <f>Drivers!BT552</f>
        <v>-4332</v>
      </c>
      <c r="BU365">
        <f>Drivers!BU552</f>
        <v>-1066.6150000000052</v>
      </c>
      <c r="BV365">
        <f>Drivers!BV552</f>
        <v>-3838.1522826830915</v>
      </c>
      <c r="BW365">
        <f>Drivers!BW552</f>
        <v>-10903</v>
      </c>
      <c r="BX365">
        <f>Drivers!BX552</f>
        <v>-2037</v>
      </c>
      <c r="BY365">
        <f>Drivers!BY552</f>
        <v>-1777.784096583171</v>
      </c>
      <c r="BZ365">
        <f>Drivers!BZ552</f>
        <v>0</v>
      </c>
      <c r="CA365">
        <f>Drivers!CA552</f>
        <v>0</v>
      </c>
      <c r="CB365">
        <f>Drivers!CB552</f>
        <v>0</v>
      </c>
      <c r="CC365">
        <f>Drivers!CC552</f>
        <v>0</v>
      </c>
      <c r="CD365">
        <f>Drivers!CD552</f>
        <v>0</v>
      </c>
      <c r="CE365">
        <f>Drivers!CE552</f>
        <v>0</v>
      </c>
      <c r="CF365">
        <f>Drivers!CF552</f>
        <v>0</v>
      </c>
      <c r="CG365">
        <f>Drivers!CG552</f>
        <v>0</v>
      </c>
      <c r="CH365">
        <f>Drivers!CH552</f>
        <v>0</v>
      </c>
      <c r="CI365">
        <f>Drivers!CI552</f>
        <v>0</v>
      </c>
      <c r="CJ365">
        <f>Drivers!CJ552</f>
        <v>0</v>
      </c>
      <c r="CK365">
        <f>Drivers!CK552</f>
        <v>0</v>
      </c>
      <c r="CL365">
        <f>Drivers!CL552</f>
        <v>0</v>
      </c>
      <c r="CM365">
        <f>Drivers!CM552</f>
        <v>0</v>
      </c>
      <c r="CN365">
        <f>Drivers!CN552</f>
        <v>0</v>
      </c>
      <c r="CO365">
        <f>Drivers!CO552</f>
        <v>0</v>
      </c>
      <c r="CP365">
        <f>Drivers!CP552</f>
        <v>0</v>
      </c>
      <c r="CQ365">
        <f>Drivers!CQ552</f>
        <v>0</v>
      </c>
      <c r="CR365">
        <f>Drivers!CR552</f>
        <v>0</v>
      </c>
      <c r="CS365">
        <f>Drivers!CS552</f>
        <v>0</v>
      </c>
      <c r="CT365">
        <f>Drivers!CT552</f>
        <v>0</v>
      </c>
      <c r="CU365">
        <f>Drivers!CU552</f>
        <v>0</v>
      </c>
      <c r="CV365">
        <f>Drivers!CV552</f>
        <v>0</v>
      </c>
      <c r="CW365">
        <f>Drivers!CW552</f>
        <v>0</v>
      </c>
      <c r="CX365">
        <f>Drivers!CX552</f>
        <v>0</v>
      </c>
      <c r="CY365">
        <f>Drivers!CY552</f>
        <v>0</v>
      </c>
      <c r="CZ365">
        <f>Drivers!CZ552</f>
        <v>0</v>
      </c>
      <c r="DA365">
        <f>Drivers!DA552</f>
        <v>0</v>
      </c>
      <c r="DB365">
        <f>Drivers!DB552</f>
        <v>0</v>
      </c>
      <c r="DC365">
        <f>Drivers!DC552</f>
        <v>0</v>
      </c>
      <c r="DD365">
        <f>Drivers!DD552</f>
        <v>0</v>
      </c>
      <c r="DE365">
        <f>Drivers!DE552</f>
        <v>0</v>
      </c>
      <c r="DF365">
        <f>Drivers!DF552</f>
        <v>0</v>
      </c>
      <c r="DG365">
        <f>Drivers!DG552</f>
        <v>0</v>
      </c>
      <c r="DH365">
        <f>Drivers!DH552</f>
        <v>0</v>
      </c>
      <c r="DI365">
        <f>Drivers!DI552</f>
        <v>0</v>
      </c>
      <c r="DJ365">
        <f>Drivers!DJ552</f>
        <v>0</v>
      </c>
      <c r="DK365">
        <f>Drivers!DK552</f>
        <v>0</v>
      </c>
      <c r="DL365">
        <f>Drivers!DL552</f>
        <v>0</v>
      </c>
      <c r="DM365">
        <f>Drivers!DM552</f>
        <v>0</v>
      </c>
      <c r="DN365">
        <f>Drivers!DN552</f>
        <v>0</v>
      </c>
      <c r="DO365">
        <f>Drivers!DO552</f>
        <v>0</v>
      </c>
      <c r="DP365">
        <f>Drivers!DP552</f>
        <v>0</v>
      </c>
      <c r="DQ365">
        <f>Drivers!DQ552</f>
        <v>0</v>
      </c>
      <c r="DR365">
        <f>Drivers!DR552</f>
        <v>0</v>
      </c>
      <c r="DS365">
        <f>Drivers!DS552</f>
        <v>0</v>
      </c>
      <c r="DT365">
        <f>Drivers!DT552</f>
        <v>0</v>
      </c>
      <c r="DU365">
        <f>Drivers!DU552</f>
        <v>0</v>
      </c>
      <c r="DV365">
        <f>Drivers!DV552</f>
        <v>0</v>
      </c>
      <c r="DW365">
        <f>Drivers!DW552</f>
        <v>0</v>
      </c>
      <c r="DX365">
        <f>Drivers!DX552</f>
        <v>0</v>
      </c>
      <c r="DY365">
        <f>Drivers!DY552</f>
        <v>0</v>
      </c>
      <c r="DZ365">
        <f>Drivers!DZ552</f>
        <v>-6188.6150000000052</v>
      </c>
      <c r="EA365">
        <f>Drivers!EA552</f>
        <v>-8529.1690965831658</v>
      </c>
      <c r="EB365">
        <f>Drivers!EB552</f>
        <v>0</v>
      </c>
      <c r="EC365">
        <f>Drivers!EC552</f>
        <v>0</v>
      </c>
      <c r="ED365">
        <f>Drivers!ED552</f>
        <v>0</v>
      </c>
      <c r="EE365">
        <f>Drivers!EE552</f>
        <v>0</v>
      </c>
      <c r="EF365">
        <f>Drivers!EF552</f>
        <v>0</v>
      </c>
      <c r="EG365">
        <f>Drivers!EG552</f>
        <v>0</v>
      </c>
      <c r="EH365">
        <f>Drivers!EH552</f>
        <v>0</v>
      </c>
      <c r="EI365">
        <f>Drivers!EI552</f>
        <v>0</v>
      </c>
      <c r="EJ365">
        <f>Drivers!EJ552</f>
        <v>0</v>
      </c>
    </row>
    <row r="366" spans="1:140" hidden="1" outlineLevel="1">
      <c r="A366">
        <f>Drivers!A553</f>
        <v>0</v>
      </c>
      <c r="B366">
        <f>Drivers!B553</f>
        <v>0</v>
      </c>
      <c r="C366">
        <f>Drivers!C553</f>
        <v>0</v>
      </c>
      <c r="D366">
        <f>Drivers!D553</f>
        <v>0</v>
      </c>
      <c r="E366">
        <f>Drivers!E553</f>
        <v>0</v>
      </c>
      <c r="F366">
        <f>Drivers!F553</f>
        <v>0</v>
      </c>
      <c r="G366">
        <f>Drivers!G553</f>
        <v>0</v>
      </c>
      <c r="H366">
        <f>Drivers!H553</f>
        <v>0</v>
      </c>
      <c r="I366" t="str">
        <f>Drivers!I553</f>
        <v>= EOP - Premier Agents</v>
      </c>
      <c r="J366">
        <f>Drivers!J553</f>
        <v>0</v>
      </c>
      <c r="K366">
        <f>Drivers!K553</f>
        <v>0</v>
      </c>
      <c r="L366">
        <f>Drivers!L553</f>
        <v>0</v>
      </c>
      <c r="M366">
        <f>Drivers!M553</f>
        <v>0</v>
      </c>
      <c r="N366">
        <f>Drivers!N553</f>
        <v>0</v>
      </c>
      <c r="O366">
        <f>Drivers!O553</f>
        <v>0</v>
      </c>
      <c r="P366">
        <f>Drivers!P553</f>
        <v>0</v>
      </c>
      <c r="Q366">
        <f>Drivers!Q553</f>
        <v>0</v>
      </c>
      <c r="R366">
        <f>Drivers!R553</f>
        <v>0</v>
      </c>
      <c r="S366">
        <f>Drivers!S553</f>
        <v>0</v>
      </c>
      <c r="T366">
        <f>Drivers!T553</f>
        <v>0</v>
      </c>
      <c r="U366">
        <f>Drivers!U553</f>
        <v>0</v>
      </c>
      <c r="V366">
        <f>Drivers!V553</f>
        <v>0</v>
      </c>
      <c r="W366">
        <f>Drivers!W553</f>
        <v>0</v>
      </c>
      <c r="X366">
        <f>Drivers!X553</f>
        <v>0</v>
      </c>
      <c r="Y366">
        <f>Drivers!Y553</f>
        <v>0</v>
      </c>
      <c r="Z366">
        <f>Drivers!Z553</f>
        <v>0</v>
      </c>
      <c r="AA366">
        <f>Drivers!AA553</f>
        <v>0</v>
      </c>
      <c r="AB366">
        <f>Drivers!AB553</f>
        <v>0</v>
      </c>
      <c r="AC366">
        <f>Drivers!AC553</f>
        <v>0</v>
      </c>
      <c r="AD366">
        <f>Drivers!AD553</f>
        <v>0</v>
      </c>
      <c r="AE366">
        <f>Drivers!AE553</f>
        <v>0</v>
      </c>
      <c r="AF366">
        <f>Drivers!AF553</f>
        <v>0</v>
      </c>
      <c r="AG366">
        <f>Drivers!AG553</f>
        <v>0</v>
      </c>
      <c r="AH366">
        <f>Drivers!AH553</f>
        <v>0</v>
      </c>
      <c r="AI366">
        <f>Drivers!AI553</f>
        <v>0</v>
      </c>
      <c r="AJ366">
        <f>Drivers!AJ553</f>
        <v>0</v>
      </c>
      <c r="AK366">
        <f>Drivers!AK553</f>
        <v>0</v>
      </c>
      <c r="AL366">
        <f>Drivers!AL553</f>
        <v>0</v>
      </c>
      <c r="AM366">
        <f>Drivers!AM553</f>
        <v>0</v>
      </c>
      <c r="AN366">
        <f>Drivers!AN553</f>
        <v>0</v>
      </c>
      <c r="AO366">
        <f>Drivers!AO553</f>
        <v>0</v>
      </c>
      <c r="AP366">
        <f>Drivers!AP553</f>
        <v>0</v>
      </c>
      <c r="AQ366">
        <f>Drivers!AQ553</f>
        <v>0</v>
      </c>
      <c r="AR366">
        <f>Drivers!AR553</f>
        <v>0</v>
      </c>
      <c r="AS366">
        <f>Drivers!AS553</f>
        <v>0</v>
      </c>
      <c r="AT366">
        <f>Drivers!AT553</f>
        <v>0</v>
      </c>
      <c r="AU366">
        <f>Drivers!AU553</f>
        <v>0</v>
      </c>
      <c r="AV366">
        <f>Drivers!AV553</f>
        <v>0</v>
      </c>
      <c r="AW366">
        <f>Drivers!AW553</f>
        <v>0</v>
      </c>
      <c r="AX366">
        <f>Drivers!AX553</f>
        <v>0</v>
      </c>
      <c r="AY366">
        <f>Drivers!AY553</f>
        <v>0</v>
      </c>
      <c r="AZ366">
        <f>Drivers!AZ553</f>
        <v>0</v>
      </c>
      <c r="BA366">
        <f>Drivers!BA553</f>
        <v>0</v>
      </c>
      <c r="BB366">
        <f>Drivers!BB553</f>
        <v>0</v>
      </c>
      <c r="BC366">
        <f>Drivers!BC553</f>
        <v>0</v>
      </c>
      <c r="BD366">
        <f>Drivers!BD553</f>
        <v>0</v>
      </c>
      <c r="BE366">
        <f>Drivers!BE553</f>
        <v>0</v>
      </c>
      <c r="BF366">
        <f>Drivers!BF553</f>
        <v>0</v>
      </c>
      <c r="BG366">
        <f>Drivers!BG553</f>
        <v>0</v>
      </c>
      <c r="BH366">
        <f>Drivers!BH553</f>
        <v>0</v>
      </c>
      <c r="BI366">
        <f>Drivers!BI553</f>
        <v>0</v>
      </c>
      <c r="BJ366">
        <f>Drivers!BJ553</f>
        <v>0</v>
      </c>
      <c r="BK366">
        <f>Drivers!BK553</f>
        <v>0</v>
      </c>
      <c r="BL366">
        <f>Drivers!BL553</f>
        <v>0</v>
      </c>
      <c r="BM366">
        <f>Drivers!BM553</f>
        <v>0</v>
      </c>
      <c r="BN366">
        <f>Drivers!BN553</f>
        <v>0</v>
      </c>
      <c r="BO366">
        <f>Drivers!BO553</f>
        <v>0</v>
      </c>
      <c r="BP366">
        <f>Drivers!BP553</f>
        <v>0</v>
      </c>
      <c r="BQ366">
        <f>Drivers!BQ553</f>
        <v>0</v>
      </c>
      <c r="BR366">
        <f>Drivers!BR553</f>
        <v>103415</v>
      </c>
      <c r="BS366">
        <f>Drivers!BS553</f>
        <v>101297</v>
      </c>
      <c r="BT366">
        <f>Drivers!BT553</f>
        <v>96965</v>
      </c>
      <c r="BU366">
        <f>Drivers!BU553</f>
        <v>95898.384999999995</v>
      </c>
      <c r="BV366">
        <f>Drivers!BV553</f>
        <v>92060.232717316903</v>
      </c>
      <c r="BW366">
        <f>Drivers!BW553</f>
        <v>91184</v>
      </c>
      <c r="BX366">
        <f>Drivers!BX553</f>
        <v>89147</v>
      </c>
      <c r="BY366">
        <f>Drivers!BY553</f>
        <v>87369.215903416829</v>
      </c>
      <c r="BZ366">
        <f>Drivers!BZ553</f>
        <v>0</v>
      </c>
      <c r="CA366">
        <f>Drivers!CA553</f>
        <v>0</v>
      </c>
      <c r="CB366">
        <f>Drivers!CB553</f>
        <v>0</v>
      </c>
      <c r="CC366">
        <f>Drivers!CC553</f>
        <v>0</v>
      </c>
      <c r="CD366">
        <f>Drivers!CD553</f>
        <v>0</v>
      </c>
      <c r="CE366">
        <f>Drivers!CE553</f>
        <v>0</v>
      </c>
      <c r="CF366">
        <f>Drivers!CF553</f>
        <v>0</v>
      </c>
      <c r="CG366">
        <f>Drivers!CG553</f>
        <v>0</v>
      </c>
      <c r="CH366">
        <f>Drivers!CH553</f>
        <v>0</v>
      </c>
      <c r="CI366">
        <f>Drivers!CI553</f>
        <v>0</v>
      </c>
      <c r="CJ366">
        <f>Drivers!CJ553</f>
        <v>0</v>
      </c>
      <c r="CK366">
        <f>Drivers!CK553</f>
        <v>0</v>
      </c>
      <c r="CL366">
        <f>Drivers!CL553</f>
        <v>0</v>
      </c>
      <c r="CM366">
        <f>Drivers!CM553</f>
        <v>0</v>
      </c>
      <c r="CN366">
        <f>Drivers!CN553</f>
        <v>0</v>
      </c>
      <c r="CO366">
        <f>Drivers!CO553</f>
        <v>0</v>
      </c>
      <c r="CP366">
        <f>Drivers!CP553</f>
        <v>0</v>
      </c>
      <c r="CQ366">
        <f>Drivers!CQ553</f>
        <v>0</v>
      </c>
      <c r="CR366">
        <f>Drivers!CR553</f>
        <v>0</v>
      </c>
      <c r="CS366">
        <f>Drivers!CS553</f>
        <v>0</v>
      </c>
      <c r="CT366">
        <f>Drivers!CT553</f>
        <v>0</v>
      </c>
      <c r="CU366">
        <f>Drivers!CU553</f>
        <v>0</v>
      </c>
      <c r="CV366">
        <f>Drivers!CV553</f>
        <v>0</v>
      </c>
      <c r="CW366">
        <f>Drivers!CW553</f>
        <v>0</v>
      </c>
      <c r="CX366">
        <f>Drivers!CX553</f>
        <v>0</v>
      </c>
      <c r="CY366">
        <f>Drivers!CY553</f>
        <v>0</v>
      </c>
      <c r="CZ366">
        <f>Drivers!CZ553</f>
        <v>0</v>
      </c>
      <c r="DA366">
        <f>Drivers!DA553</f>
        <v>0</v>
      </c>
      <c r="DB366">
        <f>Drivers!DB553</f>
        <v>0</v>
      </c>
      <c r="DC366">
        <f>Drivers!DC553</f>
        <v>0</v>
      </c>
      <c r="DD366">
        <f>Drivers!DD553</f>
        <v>0</v>
      </c>
      <c r="DE366">
        <f>Drivers!DE553</f>
        <v>0</v>
      </c>
      <c r="DF366">
        <f>Drivers!DF553</f>
        <v>0</v>
      </c>
      <c r="DG366">
        <f>Drivers!DG553</f>
        <v>0</v>
      </c>
      <c r="DH366">
        <f>Drivers!DH553</f>
        <v>0</v>
      </c>
      <c r="DI366">
        <f>Drivers!DI553</f>
        <v>0</v>
      </c>
      <c r="DJ366">
        <f>Drivers!DJ553</f>
        <v>0</v>
      </c>
      <c r="DK366">
        <f>Drivers!DK553</f>
        <v>0</v>
      </c>
      <c r="DL366">
        <f>Drivers!DL553</f>
        <v>0</v>
      </c>
      <c r="DM366">
        <f>Drivers!DM553</f>
        <v>0</v>
      </c>
      <c r="DN366">
        <f>Drivers!DN553</f>
        <v>0</v>
      </c>
      <c r="DO366">
        <f>Drivers!DO553</f>
        <v>0</v>
      </c>
      <c r="DP366">
        <f>Drivers!DP553</f>
        <v>0</v>
      </c>
      <c r="DQ366">
        <f>Drivers!DQ553</f>
        <v>0</v>
      </c>
      <c r="DR366">
        <f>Drivers!DR553</f>
        <v>0</v>
      </c>
      <c r="DS366">
        <f>Drivers!DS553</f>
        <v>0</v>
      </c>
      <c r="DT366">
        <f>Drivers!DT553</f>
        <v>0</v>
      </c>
      <c r="DU366">
        <f>Drivers!DU553</f>
        <v>0</v>
      </c>
      <c r="DV366">
        <f>Drivers!DV553</f>
        <v>0</v>
      </c>
      <c r="DW366">
        <f>Drivers!DW553</f>
        <v>0</v>
      </c>
      <c r="DX366">
        <f>Drivers!DX553</f>
        <v>0</v>
      </c>
      <c r="DY366">
        <f>Drivers!DY553</f>
        <v>0</v>
      </c>
      <c r="DZ366">
        <f>Drivers!DZ553</f>
        <v>95898.384999999995</v>
      </c>
      <c r="EA366">
        <f>Drivers!EA553</f>
        <v>87369.215903416829</v>
      </c>
      <c r="EB366">
        <f>Drivers!EB553</f>
        <v>0</v>
      </c>
      <c r="EC366">
        <f>Drivers!EC553</f>
        <v>0</v>
      </c>
      <c r="ED366">
        <f>Drivers!ED553</f>
        <v>0</v>
      </c>
      <c r="EE366">
        <f>Drivers!EE553</f>
        <v>0</v>
      </c>
      <c r="EF366">
        <f>Drivers!EF553</f>
        <v>0</v>
      </c>
      <c r="EG366">
        <f>Drivers!EG553</f>
        <v>0</v>
      </c>
      <c r="EH366">
        <f>Drivers!EH553</f>
        <v>0</v>
      </c>
      <c r="EI366">
        <f>Drivers!EI553</f>
        <v>0</v>
      </c>
      <c r="EJ366">
        <f>Drivers!EJ553</f>
        <v>0</v>
      </c>
    </row>
    <row r="367" spans="1:140" hidden="1" outlineLevel="1">
      <c r="A367">
        <f>Drivers!A554</f>
        <v>0</v>
      </c>
      <c r="B367">
        <f>Drivers!B554</f>
        <v>0</v>
      </c>
      <c r="C367">
        <f>Drivers!C554</f>
        <v>0</v>
      </c>
      <c r="D367">
        <f>Drivers!D554</f>
        <v>0</v>
      </c>
      <c r="E367">
        <f>Drivers!E554</f>
        <v>0</v>
      </c>
      <c r="F367">
        <f>Drivers!F554</f>
        <v>0</v>
      </c>
      <c r="G367">
        <f>Drivers!G554</f>
        <v>0</v>
      </c>
      <c r="H367">
        <f>Drivers!H554</f>
        <v>0</v>
      </c>
      <c r="I367" t="str">
        <f>Drivers!I554</f>
        <v xml:space="preserve">Average Premier Agents </v>
      </c>
      <c r="J367">
        <f>Drivers!J554</f>
        <v>0</v>
      </c>
      <c r="K367">
        <f>Drivers!K554</f>
        <v>0</v>
      </c>
      <c r="L367">
        <f>Drivers!L554</f>
        <v>0</v>
      </c>
      <c r="M367">
        <f>Drivers!M554</f>
        <v>0</v>
      </c>
      <c r="N367">
        <f>Drivers!N554</f>
        <v>0</v>
      </c>
      <c r="O367">
        <f>Drivers!O554</f>
        <v>0</v>
      </c>
      <c r="P367">
        <f>Drivers!P554</f>
        <v>0</v>
      </c>
      <c r="Q367">
        <f>Drivers!Q554</f>
        <v>0</v>
      </c>
      <c r="R367">
        <f>Drivers!R554</f>
        <v>0</v>
      </c>
      <c r="S367">
        <f>Drivers!S554</f>
        <v>0</v>
      </c>
      <c r="T367">
        <f>Drivers!T554</f>
        <v>0</v>
      </c>
      <c r="U367">
        <f>Drivers!U554</f>
        <v>0</v>
      </c>
      <c r="V367">
        <f>Drivers!V554</f>
        <v>0</v>
      </c>
      <c r="W367">
        <f>Drivers!W554</f>
        <v>0</v>
      </c>
      <c r="X367">
        <f>Drivers!X554</f>
        <v>0</v>
      </c>
      <c r="Y367">
        <f>Drivers!Y554</f>
        <v>0</v>
      </c>
      <c r="Z367">
        <f>Drivers!Z554</f>
        <v>0</v>
      </c>
      <c r="AA367">
        <f>Drivers!AA554</f>
        <v>0</v>
      </c>
      <c r="AB367">
        <f>Drivers!AB554</f>
        <v>0</v>
      </c>
      <c r="AC367">
        <f>Drivers!AC554</f>
        <v>0</v>
      </c>
      <c r="AD367">
        <f>Drivers!AD554</f>
        <v>0</v>
      </c>
      <c r="AE367">
        <f>Drivers!AE554</f>
        <v>0</v>
      </c>
      <c r="AF367">
        <f>Drivers!AF554</f>
        <v>0</v>
      </c>
      <c r="AG367">
        <f>Drivers!AG554</f>
        <v>0</v>
      </c>
      <c r="AH367">
        <f>Drivers!AH554</f>
        <v>0</v>
      </c>
      <c r="AI367">
        <f>Drivers!AI554</f>
        <v>0</v>
      </c>
      <c r="AJ367">
        <f>Drivers!AJ554</f>
        <v>0</v>
      </c>
      <c r="AK367">
        <f>Drivers!AK554</f>
        <v>0</v>
      </c>
      <c r="AL367">
        <f>Drivers!AL554</f>
        <v>0</v>
      </c>
      <c r="AM367">
        <f>Drivers!AM554</f>
        <v>0</v>
      </c>
      <c r="AN367">
        <f>Drivers!AN554</f>
        <v>0</v>
      </c>
      <c r="AO367">
        <f>Drivers!AO554</f>
        <v>0</v>
      </c>
      <c r="AP367">
        <f>Drivers!AP554</f>
        <v>0</v>
      </c>
      <c r="AQ367">
        <f>Drivers!AQ554</f>
        <v>0</v>
      </c>
      <c r="AR367">
        <f>Drivers!AR554</f>
        <v>0</v>
      </c>
      <c r="AS367">
        <f>Drivers!AS554</f>
        <v>0</v>
      </c>
      <c r="AT367">
        <f>Drivers!AT554</f>
        <v>0</v>
      </c>
      <c r="AU367">
        <f>Drivers!AU554</f>
        <v>0</v>
      </c>
      <c r="AV367">
        <f>Drivers!AV554</f>
        <v>0</v>
      </c>
      <c r="AW367">
        <f>Drivers!AW554</f>
        <v>0</v>
      </c>
      <c r="AX367">
        <f>Drivers!AX554</f>
        <v>0</v>
      </c>
      <c r="AY367">
        <f>Drivers!AY554</f>
        <v>0</v>
      </c>
      <c r="AZ367">
        <f>Drivers!AZ554</f>
        <v>0</v>
      </c>
      <c r="BA367">
        <f>Drivers!BA554</f>
        <v>0</v>
      </c>
      <c r="BB367">
        <f>Drivers!BB554</f>
        <v>0</v>
      </c>
      <c r="BC367">
        <f>Drivers!BC554</f>
        <v>0</v>
      </c>
      <c r="BD367">
        <f>Drivers!BD554</f>
        <v>0</v>
      </c>
      <c r="BE367">
        <f>Drivers!BE554</f>
        <v>0</v>
      </c>
      <c r="BF367">
        <f>Drivers!BF554</f>
        <v>0</v>
      </c>
      <c r="BG367">
        <f>Drivers!BG554</f>
        <v>0</v>
      </c>
      <c r="BH367">
        <f>Drivers!BH554</f>
        <v>0</v>
      </c>
      <c r="BI367">
        <f>Drivers!BI554</f>
        <v>0</v>
      </c>
      <c r="BJ367">
        <f>Drivers!BJ554</f>
        <v>0</v>
      </c>
      <c r="BK367">
        <f>Drivers!BK554</f>
        <v>0</v>
      </c>
      <c r="BL367">
        <f>Drivers!BL554</f>
        <v>0</v>
      </c>
      <c r="BM367">
        <f>Drivers!BM554</f>
        <v>0</v>
      </c>
      <c r="BN367">
        <f>Drivers!BN554</f>
        <v>0</v>
      </c>
      <c r="BO367">
        <f>Drivers!BO554</f>
        <v>0</v>
      </c>
      <c r="BP367">
        <f>Drivers!BP554</f>
        <v>0</v>
      </c>
      <c r="BQ367">
        <f>Drivers!BQ554</f>
        <v>0</v>
      </c>
      <c r="BR367">
        <f>Drivers!BR554</f>
        <v>102751</v>
      </c>
      <c r="BS367">
        <f>Drivers!BS554</f>
        <v>102356</v>
      </c>
      <c r="BT367">
        <f>Drivers!BT554</f>
        <v>99131</v>
      </c>
      <c r="BU367">
        <f>Drivers!BU554</f>
        <v>96431.692500000005</v>
      </c>
      <c r="BV367">
        <f>Drivers!BV554</f>
        <v>93979.308858658449</v>
      </c>
      <c r="BW367">
        <f>Drivers!BW554</f>
        <v>96635.5</v>
      </c>
      <c r="BX367">
        <f>Drivers!BX554</f>
        <v>90165.5</v>
      </c>
      <c r="BY367">
        <f>Drivers!BY554</f>
        <v>88258.107951708414</v>
      </c>
      <c r="BZ367">
        <f>Drivers!BZ554</f>
        <v>0</v>
      </c>
      <c r="CA367">
        <f>Drivers!CA554</f>
        <v>0</v>
      </c>
      <c r="CB367">
        <f>Drivers!CB554</f>
        <v>0</v>
      </c>
      <c r="CC367">
        <f>Drivers!CC554</f>
        <v>0</v>
      </c>
      <c r="CD367">
        <f>Drivers!CD554</f>
        <v>0</v>
      </c>
      <c r="CE367">
        <f>Drivers!CE554</f>
        <v>0</v>
      </c>
      <c r="CF367">
        <f>Drivers!CF554</f>
        <v>0</v>
      </c>
      <c r="CG367">
        <f>Drivers!CG554</f>
        <v>0</v>
      </c>
      <c r="CH367">
        <f>Drivers!CH554</f>
        <v>0</v>
      </c>
      <c r="CI367">
        <f>Drivers!CI554</f>
        <v>0</v>
      </c>
      <c r="CJ367">
        <f>Drivers!CJ554</f>
        <v>0</v>
      </c>
      <c r="CK367">
        <f>Drivers!CK554</f>
        <v>0</v>
      </c>
      <c r="CL367">
        <f>Drivers!CL554</f>
        <v>0</v>
      </c>
      <c r="CM367">
        <f>Drivers!CM554</f>
        <v>0</v>
      </c>
      <c r="CN367">
        <f>Drivers!CN554</f>
        <v>0</v>
      </c>
      <c r="CO367">
        <f>Drivers!CO554</f>
        <v>0</v>
      </c>
      <c r="CP367">
        <f>Drivers!CP554</f>
        <v>0</v>
      </c>
      <c r="CQ367">
        <f>Drivers!CQ554</f>
        <v>0</v>
      </c>
      <c r="CR367">
        <f>Drivers!CR554</f>
        <v>0</v>
      </c>
      <c r="CS367">
        <f>Drivers!CS554</f>
        <v>0</v>
      </c>
      <c r="CT367">
        <f>Drivers!CT554</f>
        <v>0</v>
      </c>
      <c r="CU367">
        <f>Drivers!CU554</f>
        <v>0</v>
      </c>
      <c r="CV367">
        <f>Drivers!CV554</f>
        <v>0</v>
      </c>
      <c r="CW367">
        <f>Drivers!CW554</f>
        <v>0</v>
      </c>
      <c r="CX367">
        <f>Drivers!CX554</f>
        <v>0</v>
      </c>
      <c r="CY367">
        <f>Drivers!CY554</f>
        <v>0</v>
      </c>
      <c r="CZ367">
        <f>Drivers!CZ554</f>
        <v>0</v>
      </c>
      <c r="DA367">
        <f>Drivers!DA554</f>
        <v>0</v>
      </c>
      <c r="DB367">
        <f>Drivers!DB554</f>
        <v>0</v>
      </c>
      <c r="DC367">
        <f>Drivers!DC554</f>
        <v>0</v>
      </c>
      <c r="DD367">
        <f>Drivers!DD554</f>
        <v>0</v>
      </c>
      <c r="DE367">
        <f>Drivers!DE554</f>
        <v>0</v>
      </c>
      <c r="DF367">
        <f>Drivers!DF554</f>
        <v>0</v>
      </c>
      <c r="DG367">
        <f>Drivers!DG554</f>
        <v>0</v>
      </c>
      <c r="DH367">
        <f>Drivers!DH554</f>
        <v>0</v>
      </c>
      <c r="DI367">
        <f>Drivers!DI554</f>
        <v>0</v>
      </c>
      <c r="DJ367">
        <f>Drivers!DJ554</f>
        <v>0</v>
      </c>
      <c r="DK367">
        <f>Drivers!DK554</f>
        <v>0</v>
      </c>
      <c r="DL367">
        <f>Drivers!DL554</f>
        <v>0</v>
      </c>
      <c r="DM367">
        <f>Drivers!DM554</f>
        <v>0</v>
      </c>
      <c r="DN367">
        <f>Drivers!DN554</f>
        <v>0</v>
      </c>
      <c r="DO367">
        <f>Drivers!DO554</f>
        <v>0</v>
      </c>
      <c r="DP367">
        <f>Drivers!DP554</f>
        <v>0</v>
      </c>
      <c r="DQ367">
        <f>Drivers!DQ554</f>
        <v>0</v>
      </c>
      <c r="DR367">
        <f>Drivers!DR554</f>
        <v>0</v>
      </c>
      <c r="DS367">
        <f>Drivers!DS554</f>
        <v>0</v>
      </c>
      <c r="DT367">
        <f>Drivers!DT554</f>
        <v>0</v>
      </c>
      <c r="DU367">
        <f>Drivers!DU554</f>
        <v>0</v>
      </c>
      <c r="DV367">
        <f>Drivers!DV554</f>
        <v>0</v>
      </c>
      <c r="DW367">
        <f>Drivers!DW554</f>
        <v>0</v>
      </c>
      <c r="DX367">
        <f>Drivers!DX554</f>
        <v>0</v>
      </c>
      <c r="DY367">
        <f>Drivers!DY554</f>
        <v>0</v>
      </c>
      <c r="DZ367">
        <f>Drivers!DZ554</f>
        <v>98992.692500000005</v>
      </c>
      <c r="EA367">
        <f>Drivers!EA554</f>
        <v>91633.800451708405</v>
      </c>
      <c r="EB367">
        <f>Drivers!EB554</f>
        <v>0</v>
      </c>
      <c r="EC367">
        <f>Drivers!EC554</f>
        <v>0</v>
      </c>
      <c r="ED367">
        <f>Drivers!ED554</f>
        <v>0</v>
      </c>
      <c r="EE367">
        <f>Drivers!EE554</f>
        <v>0</v>
      </c>
      <c r="EF367">
        <f>Drivers!EF554</f>
        <v>0</v>
      </c>
      <c r="EG367">
        <f>Drivers!EG554</f>
        <v>0</v>
      </c>
      <c r="EH367">
        <f>Drivers!EH554</f>
        <v>0</v>
      </c>
      <c r="EI367">
        <f>Drivers!EI554</f>
        <v>0</v>
      </c>
      <c r="EJ367">
        <f>Drivers!EJ554</f>
        <v>0</v>
      </c>
    </row>
    <row r="368" spans="1:140" hidden="1" outlineLevel="1">
      <c r="A368">
        <f>Drivers!A555</f>
        <v>0</v>
      </c>
      <c r="B368">
        <f>Drivers!B555</f>
        <v>0</v>
      </c>
      <c r="C368">
        <f>Drivers!C555</f>
        <v>0</v>
      </c>
      <c r="D368">
        <f>Drivers!D555</f>
        <v>0</v>
      </c>
      <c r="E368">
        <f>Drivers!E555</f>
        <v>0</v>
      </c>
      <c r="F368">
        <f>Drivers!F555</f>
        <v>0</v>
      </c>
      <c r="G368">
        <f>Drivers!G555</f>
        <v>0</v>
      </c>
      <c r="H368">
        <f>Drivers!H555</f>
        <v>0</v>
      </c>
      <c r="I368" t="str">
        <f>Drivers!I555</f>
        <v>x Average Monthly Revenue per Agent (ARPA)</v>
      </c>
      <c r="J368">
        <f>Drivers!J555</f>
        <v>0</v>
      </c>
      <c r="K368">
        <f>Drivers!K555</f>
        <v>0</v>
      </c>
      <c r="L368">
        <f>Drivers!L555</f>
        <v>0</v>
      </c>
      <c r="M368">
        <f>Drivers!M555</f>
        <v>0</v>
      </c>
      <c r="N368">
        <f>Drivers!N555</f>
        <v>0</v>
      </c>
      <c r="O368">
        <f>Drivers!O555</f>
        <v>0</v>
      </c>
      <c r="P368">
        <f>Drivers!P555</f>
        <v>0</v>
      </c>
      <c r="Q368">
        <f>Drivers!Q555</f>
        <v>0</v>
      </c>
      <c r="R368">
        <f>Drivers!R555</f>
        <v>0</v>
      </c>
      <c r="S368">
        <f>Drivers!S555</f>
        <v>0</v>
      </c>
      <c r="T368">
        <f>Drivers!T555</f>
        <v>0</v>
      </c>
      <c r="U368">
        <f>Drivers!U555</f>
        <v>0</v>
      </c>
      <c r="V368">
        <f>Drivers!V555</f>
        <v>0</v>
      </c>
      <c r="W368">
        <f>Drivers!W555</f>
        <v>0</v>
      </c>
      <c r="X368">
        <f>Drivers!X555</f>
        <v>0</v>
      </c>
      <c r="Y368">
        <f>Drivers!Y555</f>
        <v>0</v>
      </c>
      <c r="Z368">
        <f>Drivers!Z555</f>
        <v>0</v>
      </c>
      <c r="AA368">
        <f>Drivers!AA555</f>
        <v>0</v>
      </c>
      <c r="AB368">
        <f>Drivers!AB555</f>
        <v>0</v>
      </c>
      <c r="AC368">
        <f>Drivers!AC555</f>
        <v>0</v>
      </c>
      <c r="AD368">
        <f>Drivers!AD555</f>
        <v>0</v>
      </c>
      <c r="AE368">
        <f>Drivers!AE555</f>
        <v>0</v>
      </c>
      <c r="AF368">
        <f>Drivers!AF555</f>
        <v>0</v>
      </c>
      <c r="AG368">
        <f>Drivers!AG555</f>
        <v>0</v>
      </c>
      <c r="AH368">
        <f>Drivers!AH555</f>
        <v>0</v>
      </c>
      <c r="AI368">
        <f>Drivers!AI555</f>
        <v>0</v>
      </c>
      <c r="AJ368">
        <f>Drivers!AJ555</f>
        <v>0</v>
      </c>
      <c r="AK368">
        <f>Drivers!AK555</f>
        <v>0</v>
      </c>
      <c r="AL368">
        <f>Drivers!AL555</f>
        <v>0</v>
      </c>
      <c r="AM368">
        <f>Drivers!AM555</f>
        <v>0</v>
      </c>
      <c r="AN368">
        <f>Drivers!AN555</f>
        <v>0</v>
      </c>
      <c r="AO368">
        <f>Drivers!AO555</f>
        <v>0</v>
      </c>
      <c r="AP368">
        <f>Drivers!AP555</f>
        <v>0</v>
      </c>
      <c r="AQ368">
        <f>Drivers!AQ555</f>
        <v>0</v>
      </c>
      <c r="AR368">
        <f>Drivers!AR555</f>
        <v>0</v>
      </c>
      <c r="AS368">
        <f>Drivers!AS555</f>
        <v>0</v>
      </c>
      <c r="AT368">
        <f>Drivers!AT555</f>
        <v>0</v>
      </c>
      <c r="AU368">
        <f>Drivers!AU555</f>
        <v>0</v>
      </c>
      <c r="AV368">
        <f>Drivers!AV555</f>
        <v>0</v>
      </c>
      <c r="AW368">
        <f>Drivers!AW555</f>
        <v>0</v>
      </c>
      <c r="AX368">
        <f>Drivers!AX555</f>
        <v>0</v>
      </c>
      <c r="AY368">
        <f>Drivers!AY555</f>
        <v>0</v>
      </c>
      <c r="AZ368">
        <f>Drivers!AZ555</f>
        <v>0</v>
      </c>
      <c r="BA368">
        <f>Drivers!BA555</f>
        <v>0</v>
      </c>
      <c r="BB368">
        <f>Drivers!BB555</f>
        <v>0</v>
      </c>
      <c r="BC368">
        <f>Drivers!BC555</f>
        <v>0</v>
      </c>
      <c r="BD368">
        <f>Drivers!BD555</f>
        <v>0</v>
      </c>
      <c r="BE368">
        <f>Drivers!BE555</f>
        <v>0</v>
      </c>
      <c r="BF368">
        <f>Drivers!BF555</f>
        <v>0</v>
      </c>
      <c r="BG368">
        <f>Drivers!BG555</f>
        <v>0</v>
      </c>
      <c r="BH368">
        <f>Drivers!BH555</f>
        <v>0</v>
      </c>
      <c r="BI368">
        <f>Drivers!BI555</f>
        <v>0</v>
      </c>
      <c r="BJ368">
        <f>Drivers!BJ555</f>
        <v>0</v>
      </c>
      <c r="BK368">
        <f>Drivers!BK555</f>
        <v>0</v>
      </c>
      <c r="BL368">
        <f>Drivers!BL555</f>
        <v>0</v>
      </c>
      <c r="BM368">
        <f>Drivers!BM555</f>
        <v>0</v>
      </c>
      <c r="BN368">
        <f>Drivers!BN555</f>
        <v>0</v>
      </c>
      <c r="BO368">
        <f>Drivers!BO555</f>
        <v>0</v>
      </c>
      <c r="BP368">
        <f>Drivers!BP555</f>
        <v>0</v>
      </c>
      <c r="BQ368">
        <f>Drivers!BQ555</f>
        <v>0</v>
      </c>
      <c r="BR368">
        <f>Drivers!BR555</f>
        <v>354</v>
      </c>
      <c r="BS368">
        <f>Drivers!BS555</f>
        <v>354</v>
      </c>
      <c r="BT368">
        <f>Drivers!BT555</f>
        <v>354</v>
      </c>
      <c r="BU368">
        <f>Drivers!BU555</f>
        <v>354</v>
      </c>
      <c r="BV368">
        <f>Drivers!BV555</f>
        <v>487</v>
      </c>
      <c r="BW368" t="e">
        <f>Drivers!BW555</f>
        <v>#DIV/0!</v>
      </c>
      <c r="BX368">
        <f>Drivers!BX555</f>
        <v>354</v>
      </c>
      <c r="BY368">
        <f>Drivers!BY555</f>
        <v>354</v>
      </c>
      <c r="BZ368">
        <f>Drivers!BZ555</f>
        <v>0</v>
      </c>
      <c r="CA368">
        <f>Drivers!CA555</f>
        <v>0</v>
      </c>
      <c r="CB368">
        <f>Drivers!CB555</f>
        <v>0</v>
      </c>
      <c r="CC368">
        <f>Drivers!CC555</f>
        <v>0</v>
      </c>
      <c r="CD368">
        <f>Drivers!CD555</f>
        <v>0</v>
      </c>
      <c r="CE368">
        <f>Drivers!CE555</f>
        <v>0</v>
      </c>
      <c r="CF368">
        <f>Drivers!CF555</f>
        <v>0</v>
      </c>
      <c r="CG368">
        <f>Drivers!CG555</f>
        <v>0</v>
      </c>
      <c r="CH368">
        <f>Drivers!CH555</f>
        <v>0</v>
      </c>
      <c r="CI368">
        <f>Drivers!CI555</f>
        <v>0</v>
      </c>
      <c r="CJ368">
        <f>Drivers!CJ555</f>
        <v>0</v>
      </c>
      <c r="CK368">
        <f>Drivers!CK555</f>
        <v>0</v>
      </c>
      <c r="CL368">
        <f>Drivers!CL555</f>
        <v>0</v>
      </c>
      <c r="CM368">
        <f>Drivers!CM555</f>
        <v>0</v>
      </c>
      <c r="CN368">
        <f>Drivers!CN555</f>
        <v>0</v>
      </c>
      <c r="CO368">
        <f>Drivers!CO555</f>
        <v>0</v>
      </c>
      <c r="CP368">
        <f>Drivers!CP555</f>
        <v>0</v>
      </c>
      <c r="CQ368">
        <f>Drivers!CQ555</f>
        <v>0</v>
      </c>
      <c r="CR368">
        <f>Drivers!CR555</f>
        <v>0</v>
      </c>
      <c r="CS368">
        <f>Drivers!CS555</f>
        <v>0</v>
      </c>
      <c r="CT368">
        <f>Drivers!CT555</f>
        <v>0</v>
      </c>
      <c r="CU368">
        <f>Drivers!CU555</f>
        <v>0</v>
      </c>
      <c r="CV368">
        <f>Drivers!CV555</f>
        <v>0</v>
      </c>
      <c r="CW368">
        <f>Drivers!CW555</f>
        <v>0</v>
      </c>
      <c r="CX368">
        <f>Drivers!CX555</f>
        <v>0</v>
      </c>
      <c r="CY368">
        <f>Drivers!CY555</f>
        <v>0</v>
      </c>
      <c r="CZ368">
        <f>Drivers!CZ555</f>
        <v>0</v>
      </c>
      <c r="DA368">
        <f>Drivers!DA555</f>
        <v>0</v>
      </c>
      <c r="DB368">
        <f>Drivers!DB555</f>
        <v>0</v>
      </c>
      <c r="DC368">
        <f>Drivers!DC555</f>
        <v>0</v>
      </c>
      <c r="DD368">
        <f>Drivers!DD555</f>
        <v>0</v>
      </c>
      <c r="DE368">
        <f>Drivers!DE555</f>
        <v>0</v>
      </c>
      <c r="DF368">
        <f>Drivers!DF555</f>
        <v>0</v>
      </c>
      <c r="DG368">
        <f>Drivers!DG555</f>
        <v>0</v>
      </c>
      <c r="DH368">
        <f>Drivers!DH555</f>
        <v>0</v>
      </c>
      <c r="DI368">
        <f>Drivers!DI555</f>
        <v>0</v>
      </c>
      <c r="DJ368">
        <f>Drivers!DJ555</f>
        <v>0</v>
      </c>
      <c r="DK368">
        <f>Drivers!DK555</f>
        <v>0</v>
      </c>
      <c r="DL368">
        <f>Drivers!DL555</f>
        <v>0</v>
      </c>
      <c r="DM368">
        <f>Drivers!DM555</f>
        <v>0</v>
      </c>
      <c r="DN368">
        <f>Drivers!DN555</f>
        <v>0</v>
      </c>
      <c r="DO368">
        <f>Drivers!DO555</f>
        <v>0</v>
      </c>
      <c r="DP368">
        <f>Drivers!DP555</f>
        <v>0</v>
      </c>
      <c r="DQ368">
        <f>Drivers!DQ555</f>
        <v>0</v>
      </c>
      <c r="DR368">
        <f>Drivers!DR555</f>
        <v>0</v>
      </c>
      <c r="DS368">
        <f>Drivers!DS555</f>
        <v>0</v>
      </c>
      <c r="DT368">
        <f>Drivers!DT555</f>
        <v>0</v>
      </c>
      <c r="DU368">
        <f>Drivers!DU555</f>
        <v>0</v>
      </c>
      <c r="DV368">
        <f>Drivers!DV555</f>
        <v>0</v>
      </c>
      <c r="DW368">
        <f>Drivers!DW555</f>
        <v>0</v>
      </c>
      <c r="DX368">
        <f>Drivers!DX555</f>
        <v>0</v>
      </c>
      <c r="DY368">
        <f>Drivers!DY555</f>
        <v>0</v>
      </c>
      <c r="DZ368" t="e">
        <f>Drivers!DZ555</f>
        <v>#DIV/0!</v>
      </c>
      <c r="EA368" t="e">
        <f>Drivers!EA555</f>
        <v>#DIV/0!</v>
      </c>
      <c r="EB368">
        <f>Drivers!EB555</f>
        <v>0</v>
      </c>
      <c r="EC368">
        <f>Drivers!EC555</f>
        <v>0</v>
      </c>
      <c r="ED368">
        <f>Drivers!ED555</f>
        <v>0</v>
      </c>
      <c r="EE368">
        <f>Drivers!EE555</f>
        <v>0</v>
      </c>
      <c r="EF368">
        <f>Drivers!EF555</f>
        <v>0</v>
      </c>
      <c r="EG368">
        <f>Drivers!EG555</f>
        <v>0</v>
      </c>
      <c r="EH368">
        <f>Drivers!EH555</f>
        <v>0</v>
      </c>
      <c r="EI368">
        <f>Drivers!EI555</f>
        <v>0</v>
      </c>
      <c r="EJ368">
        <f>Drivers!EJ555</f>
        <v>0</v>
      </c>
    </row>
    <row r="369" spans="1:140" hidden="1" outlineLevel="1">
      <c r="A369">
        <f>Drivers!A556</f>
        <v>0</v>
      </c>
      <c r="B369">
        <f>Drivers!B556</f>
        <v>0</v>
      </c>
      <c r="C369">
        <f>Drivers!C556</f>
        <v>0</v>
      </c>
      <c r="D369">
        <f>Drivers!D556</f>
        <v>0</v>
      </c>
      <c r="E369">
        <f>Drivers!E556</f>
        <v>0</v>
      </c>
      <c r="F369">
        <f>Drivers!F556</f>
        <v>0</v>
      </c>
      <c r="G369">
        <f>Drivers!G556</f>
        <v>0</v>
      </c>
      <c r="H369">
        <f>Drivers!H556</f>
        <v>0</v>
      </c>
      <c r="I369" t="str">
        <f>Drivers!I556</f>
        <v>x Months per Period</v>
      </c>
      <c r="J369">
        <f>Drivers!J556</f>
        <v>0</v>
      </c>
      <c r="K369">
        <f>Drivers!K556</f>
        <v>0</v>
      </c>
      <c r="L369">
        <f>Drivers!L556</f>
        <v>0</v>
      </c>
      <c r="M369">
        <f>Drivers!M556</f>
        <v>0</v>
      </c>
      <c r="N369">
        <f>Drivers!N556</f>
        <v>0</v>
      </c>
      <c r="O369">
        <f>Drivers!O556</f>
        <v>0</v>
      </c>
      <c r="P369">
        <f>Drivers!P556</f>
        <v>0</v>
      </c>
      <c r="Q369">
        <f>Drivers!Q556</f>
        <v>0</v>
      </c>
      <c r="R369">
        <f>Drivers!R556</f>
        <v>0</v>
      </c>
      <c r="S369">
        <f>Drivers!S556</f>
        <v>0</v>
      </c>
      <c r="T369">
        <f>Drivers!T556</f>
        <v>0</v>
      </c>
      <c r="U369">
        <f>Drivers!U556</f>
        <v>0</v>
      </c>
      <c r="V369">
        <f>Drivers!V556</f>
        <v>0</v>
      </c>
      <c r="W369">
        <f>Drivers!W556</f>
        <v>0</v>
      </c>
      <c r="X369">
        <f>Drivers!X556</f>
        <v>0</v>
      </c>
      <c r="Y369">
        <f>Drivers!Y556</f>
        <v>0</v>
      </c>
      <c r="Z369">
        <f>Drivers!Z556</f>
        <v>0</v>
      </c>
      <c r="AA369">
        <f>Drivers!AA556</f>
        <v>0</v>
      </c>
      <c r="AB369">
        <f>Drivers!AB556</f>
        <v>0</v>
      </c>
      <c r="AC369">
        <f>Drivers!AC556</f>
        <v>0</v>
      </c>
      <c r="AD369">
        <f>Drivers!AD556</f>
        <v>0</v>
      </c>
      <c r="AE369">
        <f>Drivers!AE556</f>
        <v>0</v>
      </c>
      <c r="AF369">
        <f>Drivers!AF556</f>
        <v>0</v>
      </c>
      <c r="AG369">
        <f>Drivers!AG556</f>
        <v>0</v>
      </c>
      <c r="AH369">
        <f>Drivers!AH556</f>
        <v>0</v>
      </c>
      <c r="AI369">
        <f>Drivers!AI556</f>
        <v>0</v>
      </c>
      <c r="AJ369">
        <f>Drivers!AJ556</f>
        <v>0</v>
      </c>
      <c r="AK369">
        <f>Drivers!AK556</f>
        <v>0</v>
      </c>
      <c r="AL369">
        <f>Drivers!AL556</f>
        <v>0</v>
      </c>
      <c r="AM369">
        <f>Drivers!AM556</f>
        <v>0</v>
      </c>
      <c r="AN369">
        <f>Drivers!AN556</f>
        <v>0</v>
      </c>
      <c r="AO369">
        <f>Drivers!AO556</f>
        <v>0</v>
      </c>
      <c r="AP369">
        <f>Drivers!AP556</f>
        <v>0</v>
      </c>
      <c r="AQ369">
        <f>Drivers!AQ556</f>
        <v>0</v>
      </c>
      <c r="AR369">
        <f>Drivers!AR556</f>
        <v>0</v>
      </c>
      <c r="AS369">
        <f>Drivers!AS556</f>
        <v>0</v>
      </c>
      <c r="AT369">
        <f>Drivers!AT556</f>
        <v>0</v>
      </c>
      <c r="AU369">
        <f>Drivers!AU556</f>
        <v>0</v>
      </c>
      <c r="AV369">
        <f>Drivers!AV556</f>
        <v>0</v>
      </c>
      <c r="AW369">
        <f>Drivers!AW556</f>
        <v>0</v>
      </c>
      <c r="AX369">
        <f>Drivers!AX556</f>
        <v>0</v>
      </c>
      <c r="AY369">
        <f>Drivers!AY556</f>
        <v>0</v>
      </c>
      <c r="AZ369">
        <f>Drivers!AZ556</f>
        <v>0</v>
      </c>
      <c r="BA369">
        <f>Drivers!BA556</f>
        <v>0</v>
      </c>
      <c r="BB369">
        <f>Drivers!BB556</f>
        <v>0</v>
      </c>
      <c r="BC369">
        <f>Drivers!BC556</f>
        <v>0</v>
      </c>
      <c r="BD369">
        <f>Drivers!BD556</f>
        <v>0</v>
      </c>
      <c r="BE369">
        <f>Drivers!BE556</f>
        <v>0</v>
      </c>
      <c r="BF369">
        <f>Drivers!BF556</f>
        <v>0</v>
      </c>
      <c r="BG369">
        <f>Drivers!BG556</f>
        <v>0</v>
      </c>
      <c r="BH369">
        <f>Drivers!BH556</f>
        <v>0</v>
      </c>
      <c r="BI369">
        <f>Drivers!BI556</f>
        <v>0</v>
      </c>
      <c r="BJ369">
        <f>Drivers!BJ556</f>
        <v>0</v>
      </c>
      <c r="BK369">
        <f>Drivers!BK556</f>
        <v>0</v>
      </c>
      <c r="BL369">
        <f>Drivers!BL556</f>
        <v>0</v>
      </c>
      <c r="BM369">
        <f>Drivers!BM556</f>
        <v>0</v>
      </c>
      <c r="BN369">
        <f>Drivers!BN556</f>
        <v>0</v>
      </c>
      <c r="BO369">
        <f>Drivers!BO556</f>
        <v>0</v>
      </c>
      <c r="BP369">
        <f>Drivers!BP556</f>
        <v>0</v>
      </c>
      <c r="BQ369">
        <f>Drivers!BQ556</f>
        <v>0</v>
      </c>
      <c r="BR369">
        <f>Drivers!BR556</f>
        <v>0</v>
      </c>
      <c r="BS369">
        <f>Drivers!BS556</f>
        <v>0</v>
      </c>
      <c r="BT369">
        <f>Drivers!BT556</f>
        <v>0</v>
      </c>
      <c r="BU369">
        <f>Drivers!BU556</f>
        <v>0</v>
      </c>
      <c r="BV369">
        <f>Drivers!BV556</f>
        <v>0</v>
      </c>
      <c r="BW369">
        <f>Drivers!BW556</f>
        <v>0</v>
      </c>
      <c r="BX369">
        <f>Drivers!BX556</f>
        <v>0</v>
      </c>
      <c r="BY369">
        <f>Drivers!BY556</f>
        <v>0</v>
      </c>
      <c r="BZ369">
        <f>Drivers!BZ556</f>
        <v>0</v>
      </c>
      <c r="CA369">
        <f>Drivers!CA556</f>
        <v>0</v>
      </c>
      <c r="CB369">
        <f>Drivers!CB556</f>
        <v>0</v>
      </c>
      <c r="CC369">
        <f>Drivers!CC556</f>
        <v>0</v>
      </c>
      <c r="CD369">
        <f>Drivers!CD556</f>
        <v>0</v>
      </c>
      <c r="CE369">
        <f>Drivers!CE556</f>
        <v>0</v>
      </c>
      <c r="CF369">
        <f>Drivers!CF556</f>
        <v>0</v>
      </c>
      <c r="CG369">
        <f>Drivers!CG556</f>
        <v>0</v>
      </c>
      <c r="CH369">
        <f>Drivers!CH556</f>
        <v>0</v>
      </c>
      <c r="CI369">
        <f>Drivers!CI556</f>
        <v>0</v>
      </c>
      <c r="CJ369">
        <f>Drivers!CJ556</f>
        <v>0</v>
      </c>
      <c r="CK369">
        <f>Drivers!CK556</f>
        <v>0</v>
      </c>
      <c r="CL369">
        <f>Drivers!CL556</f>
        <v>0</v>
      </c>
      <c r="CM369">
        <f>Drivers!CM556</f>
        <v>0</v>
      </c>
      <c r="CN369">
        <f>Drivers!CN556</f>
        <v>0</v>
      </c>
      <c r="CO369">
        <f>Drivers!CO556</f>
        <v>0</v>
      </c>
      <c r="CP369">
        <f>Drivers!CP556</f>
        <v>0</v>
      </c>
      <c r="CQ369">
        <f>Drivers!CQ556</f>
        <v>0</v>
      </c>
      <c r="CR369">
        <f>Drivers!CR556</f>
        <v>0</v>
      </c>
      <c r="CS369">
        <f>Drivers!CS556</f>
        <v>0</v>
      </c>
      <c r="CT369">
        <f>Drivers!CT556</f>
        <v>0</v>
      </c>
      <c r="CU369">
        <f>Drivers!CU556</f>
        <v>0</v>
      </c>
      <c r="CV369">
        <f>Drivers!CV556</f>
        <v>0</v>
      </c>
      <c r="CW369">
        <f>Drivers!CW556</f>
        <v>0</v>
      </c>
      <c r="CX369">
        <f>Drivers!CX556</f>
        <v>0</v>
      </c>
      <c r="CY369">
        <f>Drivers!CY556</f>
        <v>0</v>
      </c>
      <c r="CZ369">
        <f>Drivers!CZ556</f>
        <v>0</v>
      </c>
      <c r="DA369">
        <f>Drivers!DA556</f>
        <v>0</v>
      </c>
      <c r="DB369">
        <f>Drivers!DB556</f>
        <v>0</v>
      </c>
      <c r="DC369">
        <f>Drivers!DC556</f>
        <v>0</v>
      </c>
      <c r="DD369">
        <f>Drivers!DD556</f>
        <v>0</v>
      </c>
      <c r="DE369">
        <f>Drivers!DE556</f>
        <v>0</v>
      </c>
      <c r="DF369">
        <f>Drivers!DF556</f>
        <v>0</v>
      </c>
      <c r="DG369">
        <f>Drivers!DG556</f>
        <v>0</v>
      </c>
      <c r="DH369">
        <f>Drivers!DH556</f>
        <v>0</v>
      </c>
      <c r="DI369">
        <f>Drivers!DI556</f>
        <v>0</v>
      </c>
      <c r="DJ369">
        <f>Drivers!DJ556</f>
        <v>0</v>
      </c>
      <c r="DK369">
        <f>Drivers!DK556</f>
        <v>0</v>
      </c>
      <c r="DL369">
        <f>Drivers!DL556</f>
        <v>0</v>
      </c>
      <c r="DM369">
        <f>Drivers!DM556</f>
        <v>0</v>
      </c>
      <c r="DN369">
        <f>Drivers!DN556</f>
        <v>0</v>
      </c>
      <c r="DO369">
        <f>Drivers!DO556</f>
        <v>0</v>
      </c>
      <c r="DP369">
        <f>Drivers!DP556</f>
        <v>0</v>
      </c>
      <c r="DQ369">
        <f>Drivers!DQ556</f>
        <v>0</v>
      </c>
      <c r="DR369">
        <f>Drivers!DR556</f>
        <v>0</v>
      </c>
      <c r="DS369">
        <f>Drivers!DS556</f>
        <v>0</v>
      </c>
      <c r="DT369">
        <f>Drivers!DT556</f>
        <v>0</v>
      </c>
      <c r="DU369">
        <f>Drivers!DU556</f>
        <v>0</v>
      </c>
      <c r="DV369">
        <f>Drivers!DV556</f>
        <v>0</v>
      </c>
      <c r="DW369">
        <f>Drivers!DW556</f>
        <v>0</v>
      </c>
      <c r="DX369">
        <f>Drivers!DX556</f>
        <v>0</v>
      </c>
      <c r="DY369">
        <f>Drivers!DY556</f>
        <v>0</v>
      </c>
      <c r="DZ369">
        <f>Drivers!DZ556</f>
        <v>0</v>
      </c>
      <c r="EA369">
        <f>Drivers!EA556</f>
        <v>0</v>
      </c>
      <c r="EB369">
        <f>Drivers!EB556</f>
        <v>0</v>
      </c>
      <c r="EC369">
        <f>Drivers!EC556</f>
        <v>0</v>
      </c>
      <c r="ED369">
        <f>Drivers!ED556</f>
        <v>0</v>
      </c>
      <c r="EE369">
        <f>Drivers!EE556</f>
        <v>0</v>
      </c>
      <c r="EF369">
        <f>Drivers!EF556</f>
        <v>0</v>
      </c>
      <c r="EG369">
        <f>Drivers!EG556</f>
        <v>0</v>
      </c>
      <c r="EH369">
        <f>Drivers!EH556</f>
        <v>0</v>
      </c>
      <c r="EI369">
        <f>Drivers!EI556</f>
        <v>0</v>
      </c>
      <c r="EJ369">
        <f>Drivers!EJ556</f>
        <v>0</v>
      </c>
    </row>
    <row r="370" spans="1:140" hidden="1" outlineLevel="1">
      <c r="A370">
        <f>Drivers!A557</f>
        <v>0</v>
      </c>
      <c r="B370">
        <f>Drivers!B557</f>
        <v>0</v>
      </c>
      <c r="C370">
        <f>Drivers!C557</f>
        <v>0</v>
      </c>
      <c r="D370">
        <f>Drivers!D557</f>
        <v>0</v>
      </c>
      <c r="E370">
        <f>Drivers!E557</f>
        <v>0</v>
      </c>
      <c r="F370">
        <f>Drivers!F557</f>
        <v>0</v>
      </c>
      <c r="G370">
        <f>Drivers!G557</f>
        <v>0</v>
      </c>
      <c r="H370">
        <f>Drivers!H557</f>
        <v>0</v>
      </c>
      <c r="I370" t="str">
        <f>Drivers!I557</f>
        <v>= Premier Agent Revenue</v>
      </c>
      <c r="J370">
        <f>Drivers!J557</f>
        <v>0</v>
      </c>
      <c r="K370">
        <f>Drivers!K557</f>
        <v>0</v>
      </c>
      <c r="L370">
        <f>Drivers!L557</f>
        <v>0</v>
      </c>
      <c r="M370">
        <f>Drivers!M557</f>
        <v>0</v>
      </c>
      <c r="N370">
        <f>Drivers!N557</f>
        <v>0</v>
      </c>
      <c r="O370">
        <f>Drivers!O557</f>
        <v>0</v>
      </c>
      <c r="P370">
        <f>Drivers!P557</f>
        <v>0</v>
      </c>
      <c r="Q370">
        <f>Drivers!Q557</f>
        <v>0</v>
      </c>
      <c r="R370">
        <f>Drivers!R557</f>
        <v>0</v>
      </c>
      <c r="S370">
        <f>Drivers!S557</f>
        <v>0</v>
      </c>
      <c r="T370">
        <f>Drivers!T557</f>
        <v>0</v>
      </c>
      <c r="U370">
        <f>Drivers!U557</f>
        <v>0</v>
      </c>
      <c r="V370">
        <f>Drivers!V557</f>
        <v>0</v>
      </c>
      <c r="W370">
        <f>Drivers!W557</f>
        <v>0</v>
      </c>
      <c r="X370">
        <f>Drivers!X557</f>
        <v>0</v>
      </c>
      <c r="Y370">
        <f>Drivers!Y557</f>
        <v>0</v>
      </c>
      <c r="Z370">
        <f>Drivers!Z557</f>
        <v>0</v>
      </c>
      <c r="AA370">
        <f>Drivers!AA557</f>
        <v>0</v>
      </c>
      <c r="AB370">
        <f>Drivers!AB557</f>
        <v>0</v>
      </c>
      <c r="AC370">
        <f>Drivers!AC557</f>
        <v>0</v>
      </c>
      <c r="AD370">
        <f>Drivers!AD557</f>
        <v>0</v>
      </c>
      <c r="AE370">
        <f>Drivers!AE557</f>
        <v>0</v>
      </c>
      <c r="AF370">
        <f>Drivers!AF557</f>
        <v>0</v>
      </c>
      <c r="AG370">
        <f>Drivers!AG557</f>
        <v>0</v>
      </c>
      <c r="AH370">
        <f>Drivers!AH557</f>
        <v>0</v>
      </c>
      <c r="AI370">
        <f>Drivers!AI557</f>
        <v>0</v>
      </c>
      <c r="AJ370">
        <f>Drivers!AJ557</f>
        <v>0</v>
      </c>
      <c r="AK370">
        <f>Drivers!AK557</f>
        <v>0</v>
      </c>
      <c r="AL370">
        <f>Drivers!AL557</f>
        <v>0</v>
      </c>
      <c r="AM370">
        <f>Drivers!AM557</f>
        <v>0</v>
      </c>
      <c r="AN370">
        <f>Drivers!AN557</f>
        <v>0</v>
      </c>
      <c r="AO370">
        <f>Drivers!AO557</f>
        <v>0</v>
      </c>
      <c r="AP370">
        <f>Drivers!AP557</f>
        <v>0</v>
      </c>
      <c r="AQ370">
        <f>Drivers!AQ557</f>
        <v>0</v>
      </c>
      <c r="AR370">
        <f>Drivers!AR557</f>
        <v>0</v>
      </c>
      <c r="AS370">
        <f>Drivers!AS557</f>
        <v>0</v>
      </c>
      <c r="AT370">
        <f>Drivers!AT557</f>
        <v>0</v>
      </c>
      <c r="AU370">
        <f>Drivers!AU557</f>
        <v>0</v>
      </c>
      <c r="AV370">
        <f>Drivers!AV557</f>
        <v>0</v>
      </c>
      <c r="AW370">
        <f>Drivers!AW557</f>
        <v>0</v>
      </c>
      <c r="AX370">
        <f>Drivers!AX557</f>
        <v>0</v>
      </c>
      <c r="AY370">
        <f>Drivers!AY557</f>
        <v>0</v>
      </c>
      <c r="AZ370">
        <f>Drivers!AZ557</f>
        <v>0</v>
      </c>
      <c r="BA370">
        <f>Drivers!BA557</f>
        <v>0</v>
      </c>
      <c r="BB370">
        <f>Drivers!BB557</f>
        <v>0</v>
      </c>
      <c r="BC370">
        <f>Drivers!BC557</f>
        <v>0</v>
      </c>
      <c r="BD370">
        <f>Drivers!BD557</f>
        <v>0</v>
      </c>
      <c r="BE370">
        <f>Drivers!BE557</f>
        <v>0</v>
      </c>
      <c r="BF370">
        <f>Drivers!BF557</f>
        <v>0</v>
      </c>
      <c r="BG370">
        <f>Drivers!BG557</f>
        <v>0</v>
      </c>
      <c r="BH370">
        <f>Drivers!BH557</f>
        <v>0</v>
      </c>
      <c r="BI370">
        <f>Drivers!BI557</f>
        <v>0</v>
      </c>
      <c r="BJ370">
        <f>Drivers!BJ557</f>
        <v>0</v>
      </c>
      <c r="BK370">
        <f>Drivers!BK557</f>
        <v>0</v>
      </c>
      <c r="BL370">
        <f>Drivers!BL557</f>
        <v>0</v>
      </c>
      <c r="BM370">
        <f>Drivers!BM557</f>
        <v>0</v>
      </c>
      <c r="BN370">
        <f>Drivers!BN557</f>
        <v>0</v>
      </c>
      <c r="BO370">
        <f>Drivers!BO557</f>
        <v>0</v>
      </c>
      <c r="BP370">
        <f>Drivers!BP557</f>
        <v>0</v>
      </c>
      <c r="BQ370">
        <f>Drivers!BQ557</f>
        <v>0</v>
      </c>
      <c r="BR370">
        <f>Drivers!BR557</f>
        <v>0</v>
      </c>
      <c r="BS370">
        <f>Drivers!BS557</f>
        <v>0</v>
      </c>
      <c r="BT370">
        <f>Drivers!BT557</f>
        <v>0</v>
      </c>
      <c r="BU370">
        <f>Drivers!BU557</f>
        <v>0</v>
      </c>
      <c r="BV370">
        <f>Drivers!BV557</f>
        <v>0</v>
      </c>
      <c r="BW370" t="e">
        <f>Drivers!BW557</f>
        <v>#DIV/0!</v>
      </c>
      <c r="BX370">
        <f>Drivers!BX557</f>
        <v>0</v>
      </c>
      <c r="BY370">
        <f>Drivers!BY557</f>
        <v>0</v>
      </c>
      <c r="BZ370">
        <f>Drivers!BZ557</f>
        <v>0</v>
      </c>
      <c r="CA370">
        <f>Drivers!CA557</f>
        <v>0</v>
      </c>
      <c r="CB370">
        <f>Drivers!CB557</f>
        <v>0</v>
      </c>
      <c r="CC370">
        <f>Drivers!CC557</f>
        <v>0</v>
      </c>
      <c r="CD370">
        <f>Drivers!CD557</f>
        <v>0</v>
      </c>
      <c r="CE370">
        <f>Drivers!CE557</f>
        <v>0</v>
      </c>
      <c r="CF370">
        <f>Drivers!CF557</f>
        <v>0</v>
      </c>
      <c r="CG370">
        <f>Drivers!CG557</f>
        <v>0</v>
      </c>
      <c r="CH370">
        <f>Drivers!CH557</f>
        <v>0</v>
      </c>
      <c r="CI370">
        <f>Drivers!CI557</f>
        <v>0</v>
      </c>
      <c r="CJ370">
        <f>Drivers!CJ557</f>
        <v>0</v>
      </c>
      <c r="CK370">
        <f>Drivers!CK557</f>
        <v>0</v>
      </c>
      <c r="CL370">
        <f>Drivers!CL557</f>
        <v>0</v>
      </c>
      <c r="CM370">
        <f>Drivers!CM557</f>
        <v>0</v>
      </c>
      <c r="CN370">
        <f>Drivers!CN557</f>
        <v>0</v>
      </c>
      <c r="CO370">
        <f>Drivers!CO557</f>
        <v>0</v>
      </c>
      <c r="CP370">
        <f>Drivers!CP557</f>
        <v>0</v>
      </c>
      <c r="CQ370">
        <f>Drivers!CQ557</f>
        <v>0</v>
      </c>
      <c r="CR370">
        <f>Drivers!CR557</f>
        <v>0</v>
      </c>
      <c r="CS370">
        <f>Drivers!CS557</f>
        <v>0</v>
      </c>
      <c r="CT370">
        <f>Drivers!CT557</f>
        <v>0</v>
      </c>
      <c r="CU370">
        <f>Drivers!CU557</f>
        <v>0</v>
      </c>
      <c r="CV370">
        <f>Drivers!CV557</f>
        <v>0</v>
      </c>
      <c r="CW370">
        <f>Drivers!CW557</f>
        <v>0</v>
      </c>
      <c r="CX370">
        <f>Drivers!CX557</f>
        <v>0</v>
      </c>
      <c r="CY370">
        <f>Drivers!CY557</f>
        <v>0</v>
      </c>
      <c r="CZ370">
        <f>Drivers!CZ557</f>
        <v>0</v>
      </c>
      <c r="DA370">
        <f>Drivers!DA557</f>
        <v>0</v>
      </c>
      <c r="DB370">
        <f>Drivers!DB557</f>
        <v>0</v>
      </c>
      <c r="DC370">
        <f>Drivers!DC557</f>
        <v>0</v>
      </c>
      <c r="DD370">
        <f>Drivers!DD557</f>
        <v>0</v>
      </c>
      <c r="DE370">
        <f>Drivers!DE557</f>
        <v>0</v>
      </c>
      <c r="DF370">
        <f>Drivers!DF557</f>
        <v>0</v>
      </c>
      <c r="DG370">
        <f>Drivers!DG557</f>
        <v>0</v>
      </c>
      <c r="DH370">
        <f>Drivers!DH557</f>
        <v>0</v>
      </c>
      <c r="DI370">
        <f>Drivers!DI557</f>
        <v>0</v>
      </c>
      <c r="DJ370">
        <f>Drivers!DJ557</f>
        <v>0</v>
      </c>
      <c r="DK370">
        <f>Drivers!DK557</f>
        <v>0</v>
      </c>
      <c r="DL370">
        <f>Drivers!DL557</f>
        <v>0</v>
      </c>
      <c r="DM370">
        <f>Drivers!DM557</f>
        <v>0</v>
      </c>
      <c r="DN370">
        <f>Drivers!DN557</f>
        <v>0</v>
      </c>
      <c r="DO370">
        <f>Drivers!DO557</f>
        <v>0</v>
      </c>
      <c r="DP370">
        <f>Drivers!DP557</f>
        <v>0</v>
      </c>
      <c r="DQ370">
        <f>Drivers!DQ557</f>
        <v>0</v>
      </c>
      <c r="DR370">
        <f>Drivers!DR557</f>
        <v>0</v>
      </c>
      <c r="DS370">
        <f>Drivers!DS557</f>
        <v>0</v>
      </c>
      <c r="DT370">
        <f>Drivers!DT557</f>
        <v>0</v>
      </c>
      <c r="DU370">
        <f>Drivers!DU557</f>
        <v>0</v>
      </c>
      <c r="DV370">
        <f>Drivers!DV557</f>
        <v>0</v>
      </c>
      <c r="DW370">
        <f>Drivers!DW557</f>
        <v>0</v>
      </c>
      <c r="DX370">
        <f>Drivers!DX557</f>
        <v>0</v>
      </c>
      <c r="DY370">
        <f>Drivers!DY557</f>
        <v>0</v>
      </c>
      <c r="DZ370">
        <f>Drivers!DZ557</f>
        <v>0</v>
      </c>
      <c r="EA370" t="e">
        <f>Drivers!EA557</f>
        <v>#DIV/0!</v>
      </c>
      <c r="EB370">
        <f>Drivers!EB557</f>
        <v>0</v>
      </c>
      <c r="EC370">
        <f>Drivers!EC557</f>
        <v>0</v>
      </c>
      <c r="ED370">
        <f>Drivers!ED557</f>
        <v>0</v>
      </c>
      <c r="EE370">
        <f>Drivers!EE557</f>
        <v>0</v>
      </c>
      <c r="EF370">
        <f>Drivers!EF557</f>
        <v>0</v>
      </c>
      <c r="EG370">
        <f>Drivers!EG557</f>
        <v>0</v>
      </c>
      <c r="EH370">
        <f>Drivers!EH557</f>
        <v>0</v>
      </c>
      <c r="EI370">
        <f>Drivers!EI557</f>
        <v>0</v>
      </c>
      <c r="EJ370">
        <f>Drivers!EJ557</f>
        <v>0</v>
      </c>
    </row>
    <row r="371" spans="1:140" hidden="1" outlineLevel="1">
      <c r="A371">
        <f>Drivers!A558</f>
        <v>0</v>
      </c>
      <c r="B371">
        <f>Drivers!B558</f>
        <v>0</v>
      </c>
      <c r="C371">
        <f>Drivers!C558</f>
        <v>0</v>
      </c>
      <c r="D371">
        <f>Drivers!D558</f>
        <v>0</v>
      </c>
      <c r="E371">
        <f>Drivers!E558</f>
        <v>0</v>
      </c>
      <c r="F371">
        <f>Drivers!F558</f>
        <v>0</v>
      </c>
      <c r="G371">
        <f>Drivers!G558</f>
        <v>0</v>
      </c>
      <c r="H371">
        <f>Drivers!H558</f>
        <v>0</v>
      </c>
      <c r="I371">
        <f>Drivers!I558</f>
        <v>0</v>
      </c>
      <c r="J371">
        <f>Drivers!J558</f>
        <v>0</v>
      </c>
      <c r="K371">
        <f>Drivers!K558</f>
        <v>0</v>
      </c>
      <c r="L371">
        <f>Drivers!L558</f>
        <v>0</v>
      </c>
      <c r="M371">
        <f>Drivers!M558</f>
        <v>0</v>
      </c>
      <c r="N371">
        <f>Drivers!N558</f>
        <v>0</v>
      </c>
      <c r="O371">
        <f>Drivers!O558</f>
        <v>0</v>
      </c>
      <c r="P371">
        <f>Drivers!P558</f>
        <v>0</v>
      </c>
      <c r="Q371">
        <f>Drivers!Q558</f>
        <v>0</v>
      </c>
      <c r="R371">
        <f>Drivers!R558</f>
        <v>0</v>
      </c>
      <c r="S371">
        <f>Drivers!S558</f>
        <v>0</v>
      </c>
      <c r="T371">
        <f>Drivers!T558</f>
        <v>0</v>
      </c>
      <c r="U371">
        <f>Drivers!U558</f>
        <v>0</v>
      </c>
      <c r="V371">
        <f>Drivers!V558</f>
        <v>0</v>
      </c>
      <c r="W371">
        <f>Drivers!W558</f>
        <v>0</v>
      </c>
      <c r="X371">
        <f>Drivers!X558</f>
        <v>0</v>
      </c>
      <c r="Y371">
        <f>Drivers!Y558</f>
        <v>0</v>
      </c>
      <c r="Z371">
        <f>Drivers!Z558</f>
        <v>0</v>
      </c>
      <c r="AA371">
        <f>Drivers!AA558</f>
        <v>0</v>
      </c>
      <c r="AB371">
        <f>Drivers!AB558</f>
        <v>0</v>
      </c>
      <c r="AC371">
        <f>Drivers!AC558</f>
        <v>0</v>
      </c>
      <c r="AD371">
        <f>Drivers!AD558</f>
        <v>0</v>
      </c>
      <c r="AE371">
        <f>Drivers!AE558</f>
        <v>0</v>
      </c>
      <c r="AF371">
        <f>Drivers!AF558</f>
        <v>0</v>
      </c>
      <c r="AG371">
        <f>Drivers!AG558</f>
        <v>0</v>
      </c>
      <c r="AH371">
        <f>Drivers!AH558</f>
        <v>0</v>
      </c>
      <c r="AI371">
        <f>Drivers!AI558</f>
        <v>0</v>
      </c>
      <c r="AJ371">
        <f>Drivers!AJ558</f>
        <v>0</v>
      </c>
      <c r="AK371">
        <f>Drivers!AK558</f>
        <v>0</v>
      </c>
      <c r="AL371">
        <f>Drivers!AL558</f>
        <v>0</v>
      </c>
      <c r="AM371">
        <f>Drivers!AM558</f>
        <v>0</v>
      </c>
      <c r="AN371">
        <f>Drivers!AN558</f>
        <v>0</v>
      </c>
      <c r="AO371">
        <f>Drivers!AO558</f>
        <v>0</v>
      </c>
      <c r="AP371">
        <f>Drivers!AP558</f>
        <v>0</v>
      </c>
      <c r="AQ371">
        <f>Drivers!AQ558</f>
        <v>0</v>
      </c>
      <c r="AR371">
        <f>Drivers!AR558</f>
        <v>0</v>
      </c>
      <c r="AS371">
        <f>Drivers!AS558</f>
        <v>0</v>
      </c>
      <c r="AT371">
        <f>Drivers!AT558</f>
        <v>0</v>
      </c>
      <c r="AU371">
        <f>Drivers!AU558</f>
        <v>0</v>
      </c>
      <c r="AV371">
        <f>Drivers!AV558</f>
        <v>0</v>
      </c>
      <c r="AW371">
        <f>Drivers!AW558</f>
        <v>0</v>
      </c>
      <c r="AX371">
        <f>Drivers!AX558</f>
        <v>0</v>
      </c>
      <c r="AY371">
        <f>Drivers!AY558</f>
        <v>0</v>
      </c>
      <c r="AZ371">
        <f>Drivers!AZ558</f>
        <v>0</v>
      </c>
      <c r="BA371">
        <f>Drivers!BA558</f>
        <v>0</v>
      </c>
      <c r="BB371">
        <f>Drivers!BB558</f>
        <v>0</v>
      </c>
      <c r="BC371">
        <f>Drivers!BC558</f>
        <v>0</v>
      </c>
      <c r="BD371">
        <f>Drivers!BD558</f>
        <v>0</v>
      </c>
      <c r="BE371">
        <f>Drivers!BE558</f>
        <v>0</v>
      </c>
      <c r="BF371">
        <f>Drivers!BF558</f>
        <v>0</v>
      </c>
      <c r="BG371">
        <f>Drivers!BG558</f>
        <v>0</v>
      </c>
      <c r="BH371">
        <f>Drivers!BH558</f>
        <v>0</v>
      </c>
      <c r="BI371">
        <f>Drivers!BI558</f>
        <v>0</v>
      </c>
      <c r="BJ371">
        <f>Drivers!BJ558</f>
        <v>0</v>
      </c>
      <c r="BK371">
        <f>Drivers!BK558</f>
        <v>0</v>
      </c>
      <c r="BL371">
        <f>Drivers!BL558</f>
        <v>0</v>
      </c>
      <c r="BM371">
        <f>Drivers!BM558</f>
        <v>0</v>
      </c>
      <c r="BN371">
        <f>Drivers!BN558</f>
        <v>0</v>
      </c>
      <c r="BO371">
        <f>Drivers!BO558</f>
        <v>0</v>
      </c>
      <c r="BP371">
        <f>Drivers!BP558</f>
        <v>0</v>
      </c>
      <c r="BQ371">
        <f>Drivers!BQ558</f>
        <v>0</v>
      </c>
      <c r="BR371">
        <f>Drivers!BR558</f>
        <v>0</v>
      </c>
      <c r="BS371">
        <f>Drivers!BS558</f>
        <v>0</v>
      </c>
      <c r="BT371">
        <f>Drivers!BT558</f>
        <v>0</v>
      </c>
      <c r="BU371">
        <f>Drivers!BU558</f>
        <v>0</v>
      </c>
      <c r="BV371">
        <f>Drivers!BV558</f>
        <v>0</v>
      </c>
      <c r="BW371">
        <f>Drivers!BW558</f>
        <v>0</v>
      </c>
      <c r="BX371">
        <f>Drivers!BX558</f>
        <v>0</v>
      </c>
      <c r="BY371">
        <f>Drivers!BY558</f>
        <v>0</v>
      </c>
      <c r="BZ371">
        <f>Drivers!BZ558</f>
        <v>0</v>
      </c>
      <c r="CA371">
        <f>Drivers!CA558</f>
        <v>0</v>
      </c>
      <c r="CB371">
        <f>Drivers!CB558</f>
        <v>0</v>
      </c>
      <c r="CC371">
        <f>Drivers!CC558</f>
        <v>0</v>
      </c>
      <c r="CD371">
        <f>Drivers!CD558</f>
        <v>0</v>
      </c>
      <c r="CE371">
        <f>Drivers!CE558</f>
        <v>0</v>
      </c>
      <c r="CF371">
        <f>Drivers!CF558</f>
        <v>0</v>
      </c>
      <c r="CG371">
        <f>Drivers!CG558</f>
        <v>0</v>
      </c>
      <c r="CH371">
        <f>Drivers!CH558</f>
        <v>0</v>
      </c>
      <c r="CI371">
        <f>Drivers!CI558</f>
        <v>0</v>
      </c>
      <c r="CJ371">
        <f>Drivers!CJ558</f>
        <v>0</v>
      </c>
      <c r="CK371">
        <f>Drivers!CK558</f>
        <v>0</v>
      </c>
      <c r="CL371">
        <f>Drivers!CL558</f>
        <v>0</v>
      </c>
      <c r="CM371">
        <f>Drivers!CM558</f>
        <v>0</v>
      </c>
      <c r="CN371">
        <f>Drivers!CN558</f>
        <v>0</v>
      </c>
      <c r="CO371">
        <f>Drivers!CO558</f>
        <v>0</v>
      </c>
      <c r="CP371">
        <f>Drivers!CP558</f>
        <v>0</v>
      </c>
      <c r="CQ371">
        <f>Drivers!CQ558</f>
        <v>0</v>
      </c>
      <c r="CR371">
        <f>Drivers!CR558</f>
        <v>0</v>
      </c>
      <c r="CS371">
        <f>Drivers!CS558</f>
        <v>0</v>
      </c>
      <c r="CT371">
        <f>Drivers!CT558</f>
        <v>0</v>
      </c>
      <c r="CU371">
        <f>Drivers!CU558</f>
        <v>0</v>
      </c>
      <c r="CV371">
        <f>Drivers!CV558</f>
        <v>0</v>
      </c>
      <c r="CW371">
        <f>Drivers!CW558</f>
        <v>0</v>
      </c>
      <c r="CX371">
        <f>Drivers!CX558</f>
        <v>0</v>
      </c>
      <c r="CY371">
        <f>Drivers!CY558</f>
        <v>0</v>
      </c>
      <c r="CZ371">
        <f>Drivers!CZ558</f>
        <v>0</v>
      </c>
      <c r="DA371">
        <f>Drivers!DA558</f>
        <v>0</v>
      </c>
      <c r="DB371">
        <f>Drivers!DB558</f>
        <v>0</v>
      </c>
      <c r="DC371">
        <f>Drivers!DC558</f>
        <v>0</v>
      </c>
      <c r="DD371">
        <f>Drivers!DD558</f>
        <v>0</v>
      </c>
      <c r="DE371">
        <f>Drivers!DE558</f>
        <v>0</v>
      </c>
      <c r="DF371">
        <f>Drivers!DF558</f>
        <v>0</v>
      </c>
      <c r="DG371">
        <f>Drivers!DG558</f>
        <v>0</v>
      </c>
      <c r="DH371">
        <f>Drivers!DH558</f>
        <v>0</v>
      </c>
      <c r="DI371">
        <f>Drivers!DI558</f>
        <v>0</v>
      </c>
      <c r="DJ371">
        <f>Drivers!DJ558</f>
        <v>0</v>
      </c>
      <c r="DK371">
        <f>Drivers!DK558</f>
        <v>0</v>
      </c>
      <c r="DL371">
        <f>Drivers!DL558</f>
        <v>0</v>
      </c>
      <c r="DM371">
        <f>Drivers!DM558</f>
        <v>0</v>
      </c>
      <c r="DN371">
        <f>Drivers!DN558</f>
        <v>0</v>
      </c>
      <c r="DO371">
        <f>Drivers!DO558</f>
        <v>0</v>
      </c>
      <c r="DP371">
        <f>Drivers!DP558</f>
        <v>0</v>
      </c>
      <c r="DQ371">
        <f>Drivers!DQ558</f>
        <v>0</v>
      </c>
      <c r="DR371">
        <f>Drivers!DR558</f>
        <v>0</v>
      </c>
      <c r="DS371">
        <f>Drivers!DS558</f>
        <v>0</v>
      </c>
      <c r="DT371">
        <f>Drivers!DT558</f>
        <v>0</v>
      </c>
      <c r="DU371">
        <f>Drivers!DU558</f>
        <v>0</v>
      </c>
      <c r="DV371">
        <f>Drivers!DV558</f>
        <v>0</v>
      </c>
      <c r="DW371">
        <f>Drivers!DW558</f>
        <v>0</v>
      </c>
      <c r="DX371">
        <f>Drivers!DX558</f>
        <v>0</v>
      </c>
      <c r="DY371">
        <f>Drivers!DY558</f>
        <v>0</v>
      </c>
      <c r="DZ371">
        <f>Drivers!DZ558</f>
        <v>0</v>
      </c>
      <c r="EA371">
        <f>Drivers!EA558</f>
        <v>0</v>
      </c>
      <c r="EB371">
        <f>Drivers!EB558</f>
        <v>0</v>
      </c>
      <c r="EC371">
        <f>Drivers!EC558</f>
        <v>0</v>
      </c>
      <c r="ED371">
        <f>Drivers!ED558</f>
        <v>0</v>
      </c>
      <c r="EE371">
        <f>Drivers!EE558</f>
        <v>0</v>
      </c>
      <c r="EF371">
        <f>Drivers!EF558</f>
        <v>0</v>
      </c>
      <c r="EG371">
        <f>Drivers!EG558</f>
        <v>0</v>
      </c>
      <c r="EH371">
        <f>Drivers!EH558</f>
        <v>0</v>
      </c>
      <c r="EI371">
        <f>Drivers!EI558</f>
        <v>0</v>
      </c>
      <c r="EJ371">
        <f>Drivers!EJ558</f>
        <v>0</v>
      </c>
    </row>
    <row r="372" spans="1:140" hidden="1" outlineLevel="1">
      <c r="A372">
        <f>Drivers!A559</f>
        <v>0</v>
      </c>
      <c r="B372">
        <f>Drivers!B559</f>
        <v>0</v>
      </c>
      <c r="C372">
        <f>Drivers!C559</f>
        <v>0</v>
      </c>
      <c r="D372">
        <f>Drivers!D559</f>
        <v>0</v>
      </c>
      <c r="E372">
        <f>Drivers!E559</f>
        <v>0</v>
      </c>
      <c r="F372">
        <f>Drivers!F559</f>
        <v>0</v>
      </c>
      <c r="G372">
        <f>Drivers!G559</f>
        <v>0</v>
      </c>
      <c r="H372">
        <f>Drivers!H559</f>
        <v>0</v>
      </c>
      <c r="I372" t="str">
        <f>Drivers!I559</f>
        <v xml:space="preserve">Bull </v>
      </c>
      <c r="J372">
        <f>Drivers!J559</f>
        <v>0</v>
      </c>
      <c r="K372">
        <f>Drivers!K559</f>
        <v>0</v>
      </c>
      <c r="L372">
        <f>Drivers!L559</f>
        <v>0</v>
      </c>
      <c r="M372">
        <f>Drivers!M559</f>
        <v>0</v>
      </c>
      <c r="N372">
        <f>Drivers!N559</f>
        <v>0</v>
      </c>
      <c r="O372">
        <f>Drivers!O559</f>
        <v>0</v>
      </c>
      <c r="P372">
        <f>Drivers!P559</f>
        <v>0</v>
      </c>
      <c r="Q372">
        <f>Drivers!Q559</f>
        <v>0</v>
      </c>
      <c r="R372">
        <f>Drivers!R559</f>
        <v>0</v>
      </c>
      <c r="S372">
        <f>Drivers!S559</f>
        <v>0</v>
      </c>
      <c r="T372">
        <f>Drivers!T559</f>
        <v>0</v>
      </c>
      <c r="U372">
        <f>Drivers!U559</f>
        <v>0</v>
      </c>
      <c r="V372">
        <f>Drivers!V559</f>
        <v>0</v>
      </c>
      <c r="W372">
        <f>Drivers!W559</f>
        <v>0</v>
      </c>
      <c r="X372">
        <f>Drivers!X559</f>
        <v>0</v>
      </c>
      <c r="Y372">
        <f>Drivers!Y559</f>
        <v>0</v>
      </c>
      <c r="Z372">
        <f>Drivers!Z559</f>
        <v>0</v>
      </c>
      <c r="AA372">
        <f>Drivers!AA559</f>
        <v>0</v>
      </c>
      <c r="AB372">
        <f>Drivers!AB559</f>
        <v>0</v>
      </c>
      <c r="AC372">
        <f>Drivers!AC559</f>
        <v>0</v>
      </c>
      <c r="AD372">
        <f>Drivers!AD559</f>
        <v>0</v>
      </c>
      <c r="AE372">
        <f>Drivers!AE559</f>
        <v>0</v>
      </c>
      <c r="AF372">
        <f>Drivers!AF559</f>
        <v>0</v>
      </c>
      <c r="AG372">
        <f>Drivers!AG559</f>
        <v>0</v>
      </c>
      <c r="AH372">
        <f>Drivers!AH559</f>
        <v>0</v>
      </c>
      <c r="AI372">
        <f>Drivers!AI559</f>
        <v>0</v>
      </c>
      <c r="AJ372">
        <f>Drivers!AJ559</f>
        <v>0</v>
      </c>
      <c r="AK372">
        <f>Drivers!AK559</f>
        <v>0</v>
      </c>
      <c r="AL372">
        <f>Drivers!AL559</f>
        <v>0</v>
      </c>
      <c r="AM372">
        <f>Drivers!AM559</f>
        <v>0</v>
      </c>
      <c r="AN372">
        <f>Drivers!AN559</f>
        <v>0</v>
      </c>
      <c r="AO372">
        <f>Drivers!AO559</f>
        <v>0</v>
      </c>
      <c r="AP372">
        <f>Drivers!AP559</f>
        <v>0</v>
      </c>
      <c r="AQ372">
        <f>Drivers!AQ559</f>
        <v>0</v>
      </c>
      <c r="AR372">
        <f>Drivers!AR559</f>
        <v>0</v>
      </c>
      <c r="AS372">
        <f>Drivers!AS559</f>
        <v>0</v>
      </c>
      <c r="AT372">
        <f>Drivers!AT559</f>
        <v>0</v>
      </c>
      <c r="AU372">
        <f>Drivers!AU559</f>
        <v>0</v>
      </c>
      <c r="AV372">
        <f>Drivers!AV559</f>
        <v>0</v>
      </c>
      <c r="AW372">
        <f>Drivers!AW559</f>
        <v>0</v>
      </c>
      <c r="AX372">
        <f>Drivers!AX559</f>
        <v>0</v>
      </c>
      <c r="AY372">
        <f>Drivers!AY559</f>
        <v>0</v>
      </c>
      <c r="AZ372">
        <f>Drivers!AZ559</f>
        <v>0</v>
      </c>
      <c r="BA372">
        <f>Drivers!BA559</f>
        <v>0</v>
      </c>
      <c r="BB372">
        <f>Drivers!BB559</f>
        <v>0</v>
      </c>
      <c r="BC372">
        <f>Drivers!BC559</f>
        <v>0</v>
      </c>
      <c r="BD372">
        <f>Drivers!BD559</f>
        <v>0</v>
      </c>
      <c r="BE372">
        <f>Drivers!BE559</f>
        <v>0</v>
      </c>
      <c r="BF372">
        <f>Drivers!BF559</f>
        <v>0</v>
      </c>
      <c r="BG372">
        <f>Drivers!BG559</f>
        <v>0</v>
      </c>
      <c r="BH372">
        <f>Drivers!BH559</f>
        <v>0</v>
      </c>
      <c r="BI372">
        <f>Drivers!BI559</f>
        <v>0</v>
      </c>
      <c r="BJ372">
        <f>Drivers!BJ559</f>
        <v>0</v>
      </c>
      <c r="BK372">
        <f>Drivers!BK559</f>
        <v>0</v>
      </c>
      <c r="BL372">
        <f>Drivers!BL559</f>
        <v>0</v>
      </c>
      <c r="BM372">
        <f>Drivers!BM559</f>
        <v>0</v>
      </c>
      <c r="BN372">
        <f>Drivers!BN559</f>
        <v>0</v>
      </c>
      <c r="BO372">
        <f>Drivers!BO559</f>
        <v>0</v>
      </c>
      <c r="BP372">
        <f>Drivers!BP559</f>
        <v>0</v>
      </c>
      <c r="BQ372">
        <f>Drivers!BQ559</f>
        <v>0</v>
      </c>
      <c r="BR372">
        <f>Drivers!BR559</f>
        <v>0</v>
      </c>
      <c r="BS372">
        <f>Drivers!BS559</f>
        <v>0</v>
      </c>
      <c r="BT372">
        <f>Drivers!BT559</f>
        <v>0</v>
      </c>
      <c r="BU372">
        <f>Drivers!BU559</f>
        <v>0</v>
      </c>
      <c r="BV372">
        <f>Drivers!BV559</f>
        <v>0</v>
      </c>
      <c r="BW372">
        <f>Drivers!BW559</f>
        <v>0</v>
      </c>
      <c r="BX372">
        <f>Drivers!BX559</f>
        <v>0</v>
      </c>
      <c r="BY372">
        <f>Drivers!BY559</f>
        <v>0</v>
      </c>
      <c r="BZ372">
        <f>Drivers!BZ559</f>
        <v>0</v>
      </c>
      <c r="CA372">
        <f>Drivers!CA559</f>
        <v>0</v>
      </c>
      <c r="CB372">
        <f>Drivers!CB559</f>
        <v>0</v>
      </c>
      <c r="CC372">
        <f>Drivers!CC559</f>
        <v>0</v>
      </c>
      <c r="CD372">
        <f>Drivers!CD559</f>
        <v>0</v>
      </c>
      <c r="CE372">
        <f>Drivers!CE559</f>
        <v>0</v>
      </c>
      <c r="CF372">
        <f>Drivers!CF559</f>
        <v>0</v>
      </c>
      <c r="CG372">
        <f>Drivers!CG559</f>
        <v>0</v>
      </c>
      <c r="CH372">
        <f>Drivers!CH559</f>
        <v>0</v>
      </c>
      <c r="CI372">
        <f>Drivers!CI559</f>
        <v>0</v>
      </c>
      <c r="CJ372">
        <f>Drivers!CJ559</f>
        <v>0</v>
      </c>
      <c r="CK372">
        <f>Drivers!CK559</f>
        <v>0</v>
      </c>
      <c r="CL372">
        <f>Drivers!CL559</f>
        <v>0</v>
      </c>
      <c r="CM372">
        <f>Drivers!CM559</f>
        <v>0</v>
      </c>
      <c r="CN372">
        <f>Drivers!CN559</f>
        <v>0</v>
      </c>
      <c r="CO372">
        <f>Drivers!CO559</f>
        <v>0</v>
      </c>
      <c r="CP372">
        <f>Drivers!CP559</f>
        <v>0</v>
      </c>
      <c r="CQ372">
        <f>Drivers!CQ559</f>
        <v>0</v>
      </c>
      <c r="CR372">
        <f>Drivers!CR559</f>
        <v>0</v>
      </c>
      <c r="CS372">
        <f>Drivers!CS559</f>
        <v>0</v>
      </c>
      <c r="CT372">
        <f>Drivers!CT559</f>
        <v>0</v>
      </c>
      <c r="CU372">
        <f>Drivers!CU559</f>
        <v>0</v>
      </c>
      <c r="CV372">
        <f>Drivers!CV559</f>
        <v>0</v>
      </c>
      <c r="CW372">
        <f>Drivers!CW559</f>
        <v>0</v>
      </c>
      <c r="CX372">
        <f>Drivers!CX559</f>
        <v>0</v>
      </c>
      <c r="CY372">
        <f>Drivers!CY559</f>
        <v>0</v>
      </c>
      <c r="CZ372">
        <f>Drivers!CZ559</f>
        <v>0</v>
      </c>
      <c r="DA372">
        <f>Drivers!DA559</f>
        <v>0</v>
      </c>
      <c r="DB372">
        <f>Drivers!DB559</f>
        <v>0</v>
      </c>
      <c r="DC372">
        <f>Drivers!DC559</f>
        <v>0</v>
      </c>
      <c r="DD372">
        <f>Drivers!DD559</f>
        <v>0</v>
      </c>
      <c r="DE372">
        <f>Drivers!DE559</f>
        <v>0</v>
      </c>
      <c r="DF372">
        <f>Drivers!DF559</f>
        <v>0</v>
      </c>
      <c r="DG372">
        <f>Drivers!DG559</f>
        <v>0</v>
      </c>
      <c r="DH372">
        <f>Drivers!DH559</f>
        <v>0</v>
      </c>
      <c r="DI372">
        <f>Drivers!DI559</f>
        <v>0</v>
      </c>
      <c r="DJ372">
        <f>Drivers!DJ559</f>
        <v>0</v>
      </c>
      <c r="DK372">
        <f>Drivers!DK559</f>
        <v>0</v>
      </c>
      <c r="DL372">
        <f>Drivers!DL559</f>
        <v>0</v>
      </c>
      <c r="DM372">
        <f>Drivers!DM559</f>
        <v>0</v>
      </c>
      <c r="DN372">
        <f>Drivers!DN559</f>
        <v>0</v>
      </c>
      <c r="DO372">
        <f>Drivers!DO559</f>
        <v>0</v>
      </c>
      <c r="DP372">
        <f>Drivers!DP559</f>
        <v>0</v>
      </c>
      <c r="DQ372">
        <f>Drivers!DQ559</f>
        <v>0</v>
      </c>
      <c r="DR372">
        <f>Drivers!DR559</f>
        <v>0</v>
      </c>
      <c r="DS372">
        <f>Drivers!DS559</f>
        <v>0</v>
      </c>
      <c r="DT372">
        <f>Drivers!DT559</f>
        <v>0</v>
      </c>
      <c r="DU372">
        <f>Drivers!DU559</f>
        <v>0</v>
      </c>
      <c r="DV372">
        <f>Drivers!DV559</f>
        <v>0</v>
      </c>
      <c r="DW372">
        <f>Drivers!DW559</f>
        <v>0</v>
      </c>
      <c r="DX372">
        <f>Drivers!DX559</f>
        <v>0</v>
      </c>
      <c r="DY372">
        <f>Drivers!DY559</f>
        <v>0</v>
      </c>
      <c r="DZ372">
        <f>Drivers!DZ559</f>
        <v>0</v>
      </c>
      <c r="EA372">
        <f>Drivers!EA559</f>
        <v>0</v>
      </c>
      <c r="EB372">
        <f>Drivers!EB559</f>
        <v>0</v>
      </c>
      <c r="EC372">
        <f>Drivers!EC559</f>
        <v>0</v>
      </c>
      <c r="ED372">
        <f>Drivers!ED559</f>
        <v>0</v>
      </c>
      <c r="EE372">
        <f>Drivers!EE559</f>
        <v>0</v>
      </c>
      <c r="EF372">
        <f>Drivers!EF559</f>
        <v>0</v>
      </c>
      <c r="EG372">
        <f>Drivers!EG559</f>
        <v>0</v>
      </c>
      <c r="EH372">
        <f>Drivers!EH559</f>
        <v>0</v>
      </c>
      <c r="EI372">
        <f>Drivers!EI559</f>
        <v>0</v>
      </c>
      <c r="EJ372">
        <f>Drivers!EJ559</f>
        <v>0</v>
      </c>
    </row>
    <row r="373" spans="1:140" hidden="1" outlineLevel="1">
      <c r="A373">
        <f>Drivers!A560</f>
        <v>0</v>
      </c>
      <c r="B373">
        <f>Drivers!B560</f>
        <v>0</v>
      </c>
      <c r="C373">
        <f>Drivers!C560</f>
        <v>0</v>
      </c>
      <c r="D373">
        <f>Drivers!D560</f>
        <v>0</v>
      </c>
      <c r="E373">
        <f>Drivers!E560</f>
        <v>0</v>
      </c>
      <c r="F373">
        <f>Drivers!F560</f>
        <v>0</v>
      </c>
      <c r="G373">
        <f>Drivers!G560</f>
        <v>0</v>
      </c>
      <c r="H373">
        <f>Drivers!H560</f>
        <v>0</v>
      </c>
      <c r="I373" t="str">
        <f>Drivers!I560</f>
        <v>BOP - Premier Agents (est)</v>
      </c>
      <c r="J373">
        <f>Drivers!J560</f>
        <v>0</v>
      </c>
      <c r="K373">
        <f>Drivers!K560</f>
        <v>0</v>
      </c>
      <c r="L373">
        <f>Drivers!L560</f>
        <v>0</v>
      </c>
      <c r="M373">
        <f>Drivers!M560</f>
        <v>0</v>
      </c>
      <c r="N373">
        <f>Drivers!N560</f>
        <v>0</v>
      </c>
      <c r="O373">
        <f>Drivers!O560</f>
        <v>0</v>
      </c>
      <c r="P373">
        <f>Drivers!P560</f>
        <v>0</v>
      </c>
      <c r="Q373">
        <f>Drivers!Q560</f>
        <v>0</v>
      </c>
      <c r="R373">
        <f>Drivers!R560</f>
        <v>0</v>
      </c>
      <c r="S373">
        <f>Drivers!S560</f>
        <v>0</v>
      </c>
      <c r="T373">
        <f>Drivers!T560</f>
        <v>0</v>
      </c>
      <c r="U373">
        <f>Drivers!U560</f>
        <v>0</v>
      </c>
      <c r="V373">
        <f>Drivers!V560</f>
        <v>0</v>
      </c>
      <c r="W373">
        <f>Drivers!W560</f>
        <v>0</v>
      </c>
      <c r="X373">
        <f>Drivers!X560</f>
        <v>0</v>
      </c>
      <c r="Y373">
        <f>Drivers!Y560</f>
        <v>0</v>
      </c>
      <c r="Z373">
        <f>Drivers!Z560</f>
        <v>0</v>
      </c>
      <c r="AA373">
        <f>Drivers!AA560</f>
        <v>0</v>
      </c>
      <c r="AB373">
        <f>Drivers!AB560</f>
        <v>0</v>
      </c>
      <c r="AC373">
        <f>Drivers!AC560</f>
        <v>0</v>
      </c>
      <c r="AD373">
        <f>Drivers!AD560</f>
        <v>0</v>
      </c>
      <c r="AE373">
        <f>Drivers!AE560</f>
        <v>0</v>
      </c>
      <c r="AF373">
        <f>Drivers!AF560</f>
        <v>0</v>
      </c>
      <c r="AG373">
        <f>Drivers!AG560</f>
        <v>0</v>
      </c>
      <c r="AH373">
        <f>Drivers!AH560</f>
        <v>0</v>
      </c>
      <c r="AI373">
        <f>Drivers!AI560</f>
        <v>0</v>
      </c>
      <c r="AJ373">
        <f>Drivers!AJ560</f>
        <v>0</v>
      </c>
      <c r="AK373">
        <f>Drivers!AK560</f>
        <v>0</v>
      </c>
      <c r="AL373">
        <f>Drivers!AL560</f>
        <v>0</v>
      </c>
      <c r="AM373">
        <f>Drivers!AM560</f>
        <v>0</v>
      </c>
      <c r="AN373">
        <f>Drivers!AN560</f>
        <v>0</v>
      </c>
      <c r="AO373">
        <f>Drivers!AO560</f>
        <v>0</v>
      </c>
      <c r="AP373">
        <f>Drivers!AP560</f>
        <v>0</v>
      </c>
      <c r="AQ373">
        <f>Drivers!AQ560</f>
        <v>0</v>
      </c>
      <c r="AR373">
        <f>Drivers!AR560</f>
        <v>0</v>
      </c>
      <c r="AS373">
        <f>Drivers!AS560</f>
        <v>0</v>
      </c>
      <c r="AT373">
        <f>Drivers!AT560</f>
        <v>0</v>
      </c>
      <c r="AU373">
        <f>Drivers!AU560</f>
        <v>0</v>
      </c>
      <c r="AV373">
        <f>Drivers!AV560</f>
        <v>0</v>
      </c>
      <c r="AW373">
        <f>Drivers!AW560</f>
        <v>0</v>
      </c>
      <c r="AX373">
        <f>Drivers!AX560</f>
        <v>0</v>
      </c>
      <c r="AY373">
        <f>Drivers!AY560</f>
        <v>0</v>
      </c>
      <c r="AZ373">
        <f>Drivers!AZ560</f>
        <v>0</v>
      </c>
      <c r="BA373">
        <f>Drivers!BA560</f>
        <v>0</v>
      </c>
      <c r="BB373">
        <f>Drivers!BB560</f>
        <v>0</v>
      </c>
      <c r="BC373">
        <f>Drivers!BC560</f>
        <v>0</v>
      </c>
      <c r="BD373">
        <f>Drivers!BD560</f>
        <v>0</v>
      </c>
      <c r="BE373">
        <f>Drivers!BE560</f>
        <v>0</v>
      </c>
      <c r="BF373">
        <f>Drivers!BF560</f>
        <v>0</v>
      </c>
      <c r="BG373">
        <f>Drivers!BG560</f>
        <v>0</v>
      </c>
      <c r="BH373">
        <f>Drivers!BH560</f>
        <v>0</v>
      </c>
      <c r="BI373">
        <f>Drivers!BI560</f>
        <v>0</v>
      </c>
      <c r="BJ373">
        <f>Drivers!BJ560</f>
        <v>0</v>
      </c>
      <c r="BK373">
        <f>Drivers!BK560</f>
        <v>0</v>
      </c>
      <c r="BL373">
        <f>Drivers!BL560</f>
        <v>0</v>
      </c>
      <c r="BM373">
        <f>Drivers!BM560</f>
        <v>0</v>
      </c>
      <c r="BN373">
        <f>Drivers!BN560</f>
        <v>0</v>
      </c>
      <c r="BO373">
        <f>Drivers!BO560</f>
        <v>0</v>
      </c>
      <c r="BP373">
        <f>Drivers!BP560</f>
        <v>0</v>
      </c>
      <c r="BQ373">
        <f>Drivers!BQ560</f>
        <v>0</v>
      </c>
      <c r="BR373">
        <f>Drivers!BR560</f>
        <v>102087</v>
      </c>
      <c r="BS373">
        <f>Drivers!BS560</f>
        <v>103415</v>
      </c>
      <c r="BT373">
        <f>Drivers!BT560</f>
        <v>103415</v>
      </c>
      <c r="BU373">
        <f>Drivers!BU560</f>
        <v>103415</v>
      </c>
      <c r="BV373">
        <f>Drivers!BV560</f>
        <v>102087</v>
      </c>
      <c r="BW373">
        <f>Drivers!BW560</f>
        <v>102087</v>
      </c>
      <c r="BX373">
        <f>Drivers!BX560</f>
        <v>103415</v>
      </c>
      <c r="BY373">
        <f>Drivers!BY560</f>
        <v>103415</v>
      </c>
      <c r="BZ373">
        <f>Drivers!BZ560</f>
        <v>0</v>
      </c>
      <c r="CA373">
        <f>Drivers!CA560</f>
        <v>0</v>
      </c>
      <c r="CB373">
        <f>Drivers!CB560</f>
        <v>0</v>
      </c>
      <c r="CC373">
        <f>Drivers!CC560</f>
        <v>0</v>
      </c>
      <c r="CD373">
        <f>Drivers!CD560</f>
        <v>0</v>
      </c>
      <c r="CE373">
        <f>Drivers!CE560</f>
        <v>0</v>
      </c>
      <c r="CF373">
        <f>Drivers!CF560</f>
        <v>0</v>
      </c>
      <c r="CG373">
        <f>Drivers!CG560</f>
        <v>0</v>
      </c>
      <c r="CH373">
        <f>Drivers!CH560</f>
        <v>0</v>
      </c>
      <c r="CI373">
        <f>Drivers!CI560</f>
        <v>0</v>
      </c>
      <c r="CJ373">
        <f>Drivers!CJ560</f>
        <v>0</v>
      </c>
      <c r="CK373">
        <f>Drivers!CK560</f>
        <v>0</v>
      </c>
      <c r="CL373">
        <f>Drivers!CL560</f>
        <v>0</v>
      </c>
      <c r="CM373">
        <f>Drivers!CM560</f>
        <v>0</v>
      </c>
      <c r="CN373">
        <f>Drivers!CN560</f>
        <v>0</v>
      </c>
      <c r="CO373">
        <f>Drivers!CO560</f>
        <v>0</v>
      </c>
      <c r="CP373">
        <f>Drivers!CP560</f>
        <v>0</v>
      </c>
      <c r="CQ373">
        <f>Drivers!CQ560</f>
        <v>0</v>
      </c>
      <c r="CR373">
        <f>Drivers!CR560</f>
        <v>0</v>
      </c>
      <c r="CS373">
        <f>Drivers!CS560</f>
        <v>0</v>
      </c>
      <c r="CT373">
        <f>Drivers!CT560</f>
        <v>0</v>
      </c>
      <c r="CU373">
        <f>Drivers!CU560</f>
        <v>0</v>
      </c>
      <c r="CV373">
        <f>Drivers!CV560</f>
        <v>0</v>
      </c>
      <c r="CW373">
        <f>Drivers!CW560</f>
        <v>0</v>
      </c>
      <c r="CX373">
        <f>Drivers!CX560</f>
        <v>0</v>
      </c>
      <c r="CY373">
        <f>Drivers!CY560</f>
        <v>0</v>
      </c>
      <c r="CZ373">
        <f>Drivers!CZ560</f>
        <v>0</v>
      </c>
      <c r="DA373">
        <f>Drivers!DA560</f>
        <v>0</v>
      </c>
      <c r="DB373">
        <f>Drivers!DB560</f>
        <v>0</v>
      </c>
      <c r="DC373">
        <f>Drivers!DC560</f>
        <v>0</v>
      </c>
      <c r="DD373">
        <f>Drivers!DD560</f>
        <v>0</v>
      </c>
      <c r="DE373">
        <f>Drivers!DE560</f>
        <v>0</v>
      </c>
      <c r="DF373">
        <f>Drivers!DF560</f>
        <v>0</v>
      </c>
      <c r="DG373">
        <f>Drivers!DG560</f>
        <v>0</v>
      </c>
      <c r="DH373">
        <f>Drivers!DH560</f>
        <v>0</v>
      </c>
      <c r="DI373">
        <f>Drivers!DI560</f>
        <v>0</v>
      </c>
      <c r="DJ373">
        <f>Drivers!DJ560</f>
        <v>0</v>
      </c>
      <c r="DK373">
        <f>Drivers!DK560</f>
        <v>0</v>
      </c>
      <c r="DL373">
        <f>Drivers!DL560</f>
        <v>0</v>
      </c>
      <c r="DM373">
        <f>Drivers!DM560</f>
        <v>0</v>
      </c>
      <c r="DN373">
        <f>Drivers!DN560</f>
        <v>0</v>
      </c>
      <c r="DO373">
        <f>Drivers!DO560</f>
        <v>0</v>
      </c>
      <c r="DP373">
        <f>Drivers!DP560</f>
        <v>0</v>
      </c>
      <c r="DQ373">
        <f>Drivers!DQ560</f>
        <v>0</v>
      </c>
      <c r="DR373">
        <f>Drivers!DR560</f>
        <v>0</v>
      </c>
      <c r="DS373">
        <f>Drivers!DS560</f>
        <v>0</v>
      </c>
      <c r="DT373">
        <f>Drivers!DT560</f>
        <v>0</v>
      </c>
      <c r="DU373">
        <f>Drivers!DU560</f>
        <v>0</v>
      </c>
      <c r="DV373">
        <f>Drivers!DV560</f>
        <v>0</v>
      </c>
      <c r="DW373">
        <f>Drivers!DW560</f>
        <v>0</v>
      </c>
      <c r="DX373">
        <f>Drivers!DX560</f>
        <v>0</v>
      </c>
      <c r="DY373">
        <f>Drivers!DY560</f>
        <v>0</v>
      </c>
      <c r="DZ373">
        <f>Drivers!DZ560</f>
        <v>102087</v>
      </c>
      <c r="EA373">
        <f>Drivers!EA560</f>
        <v>103415</v>
      </c>
      <c r="EB373">
        <f>Drivers!EB560</f>
        <v>0</v>
      </c>
      <c r="EC373">
        <f>Drivers!EC560</f>
        <v>0</v>
      </c>
      <c r="ED373">
        <f>Drivers!ED560</f>
        <v>0</v>
      </c>
      <c r="EE373">
        <f>Drivers!EE560</f>
        <v>0</v>
      </c>
      <c r="EF373">
        <f>Drivers!EF560</f>
        <v>0</v>
      </c>
      <c r="EG373">
        <f>Drivers!EG560</f>
        <v>0</v>
      </c>
      <c r="EH373">
        <f>Drivers!EH560</f>
        <v>0</v>
      </c>
      <c r="EI373">
        <f>Drivers!EI560</f>
        <v>0</v>
      </c>
      <c r="EJ373">
        <f>Drivers!EJ560</f>
        <v>0</v>
      </c>
    </row>
    <row r="374" spans="1:140" hidden="1" outlineLevel="1">
      <c r="A374">
        <f>Drivers!A561</f>
        <v>0</v>
      </c>
      <c r="B374">
        <f>Drivers!B561</f>
        <v>0</v>
      </c>
      <c r="C374">
        <f>Drivers!C561</f>
        <v>0</v>
      </c>
      <c r="D374">
        <f>Drivers!D561</f>
        <v>0</v>
      </c>
      <c r="E374">
        <f>Drivers!E561</f>
        <v>0</v>
      </c>
      <c r="F374">
        <f>Drivers!F561</f>
        <v>0</v>
      </c>
      <c r="G374">
        <f>Drivers!G561</f>
        <v>0</v>
      </c>
      <c r="H374">
        <f>Drivers!H561</f>
        <v>0</v>
      </c>
      <c r="I374" t="str">
        <f>Drivers!I561</f>
        <v>+ Net Adds</v>
      </c>
      <c r="J374">
        <f>Drivers!J561</f>
        <v>0</v>
      </c>
      <c r="K374">
        <f>Drivers!K561</f>
        <v>0</v>
      </c>
      <c r="L374">
        <f>Drivers!L561</f>
        <v>0</v>
      </c>
      <c r="M374">
        <f>Drivers!M561</f>
        <v>0</v>
      </c>
      <c r="N374">
        <f>Drivers!N561</f>
        <v>0</v>
      </c>
      <c r="O374">
        <f>Drivers!O561</f>
        <v>0</v>
      </c>
      <c r="P374">
        <f>Drivers!P561</f>
        <v>0</v>
      </c>
      <c r="Q374">
        <f>Drivers!Q561</f>
        <v>0</v>
      </c>
      <c r="R374">
        <f>Drivers!R561</f>
        <v>0</v>
      </c>
      <c r="S374">
        <f>Drivers!S561</f>
        <v>0</v>
      </c>
      <c r="T374">
        <f>Drivers!T561</f>
        <v>0</v>
      </c>
      <c r="U374">
        <f>Drivers!U561</f>
        <v>0</v>
      </c>
      <c r="V374">
        <f>Drivers!V561</f>
        <v>0</v>
      </c>
      <c r="W374">
        <f>Drivers!W561</f>
        <v>0</v>
      </c>
      <c r="X374">
        <f>Drivers!X561</f>
        <v>0</v>
      </c>
      <c r="Y374">
        <f>Drivers!Y561</f>
        <v>0</v>
      </c>
      <c r="Z374">
        <f>Drivers!Z561</f>
        <v>0</v>
      </c>
      <c r="AA374">
        <f>Drivers!AA561</f>
        <v>0</v>
      </c>
      <c r="AB374">
        <f>Drivers!AB561</f>
        <v>0</v>
      </c>
      <c r="AC374">
        <f>Drivers!AC561</f>
        <v>0</v>
      </c>
      <c r="AD374">
        <f>Drivers!AD561</f>
        <v>0</v>
      </c>
      <c r="AE374">
        <f>Drivers!AE561</f>
        <v>0</v>
      </c>
      <c r="AF374">
        <f>Drivers!AF561</f>
        <v>0</v>
      </c>
      <c r="AG374">
        <f>Drivers!AG561</f>
        <v>0</v>
      </c>
      <c r="AH374">
        <f>Drivers!AH561</f>
        <v>0</v>
      </c>
      <c r="AI374">
        <f>Drivers!AI561</f>
        <v>0</v>
      </c>
      <c r="AJ374">
        <f>Drivers!AJ561</f>
        <v>0</v>
      </c>
      <c r="AK374">
        <f>Drivers!AK561</f>
        <v>0</v>
      </c>
      <c r="AL374">
        <f>Drivers!AL561</f>
        <v>0</v>
      </c>
      <c r="AM374">
        <f>Drivers!AM561</f>
        <v>0</v>
      </c>
      <c r="AN374">
        <f>Drivers!AN561</f>
        <v>0</v>
      </c>
      <c r="AO374">
        <f>Drivers!AO561</f>
        <v>0</v>
      </c>
      <c r="AP374">
        <f>Drivers!AP561</f>
        <v>0</v>
      </c>
      <c r="AQ374">
        <f>Drivers!AQ561</f>
        <v>0</v>
      </c>
      <c r="AR374">
        <f>Drivers!AR561</f>
        <v>0</v>
      </c>
      <c r="AS374">
        <f>Drivers!AS561</f>
        <v>0</v>
      </c>
      <c r="AT374">
        <f>Drivers!AT561</f>
        <v>0</v>
      </c>
      <c r="AU374">
        <f>Drivers!AU561</f>
        <v>0</v>
      </c>
      <c r="AV374">
        <f>Drivers!AV561</f>
        <v>0</v>
      </c>
      <c r="AW374">
        <f>Drivers!AW561</f>
        <v>0</v>
      </c>
      <c r="AX374">
        <f>Drivers!AX561</f>
        <v>0</v>
      </c>
      <c r="AY374">
        <f>Drivers!AY561</f>
        <v>0</v>
      </c>
      <c r="AZ374">
        <f>Drivers!AZ561</f>
        <v>0</v>
      </c>
      <c r="BA374">
        <f>Drivers!BA561</f>
        <v>0</v>
      </c>
      <c r="BB374">
        <f>Drivers!BB561</f>
        <v>0</v>
      </c>
      <c r="BC374">
        <f>Drivers!BC561</f>
        <v>0</v>
      </c>
      <c r="BD374">
        <f>Drivers!BD561</f>
        <v>0</v>
      </c>
      <c r="BE374">
        <f>Drivers!BE561</f>
        <v>0</v>
      </c>
      <c r="BF374">
        <f>Drivers!BF561</f>
        <v>0</v>
      </c>
      <c r="BG374">
        <f>Drivers!BG561</f>
        <v>0</v>
      </c>
      <c r="BH374">
        <f>Drivers!BH561</f>
        <v>0</v>
      </c>
      <c r="BI374">
        <f>Drivers!BI561</f>
        <v>0</v>
      </c>
      <c r="BJ374">
        <f>Drivers!BJ561</f>
        <v>0</v>
      </c>
      <c r="BK374">
        <f>Drivers!BK561</f>
        <v>0</v>
      </c>
      <c r="BL374">
        <f>Drivers!BL561</f>
        <v>0</v>
      </c>
      <c r="BM374">
        <f>Drivers!BM561</f>
        <v>0</v>
      </c>
      <c r="BN374">
        <f>Drivers!BN561</f>
        <v>0</v>
      </c>
      <c r="BO374">
        <f>Drivers!BO561</f>
        <v>0</v>
      </c>
      <c r="BP374">
        <f>Drivers!BP561</f>
        <v>0</v>
      </c>
      <c r="BQ374">
        <f>Drivers!BQ561</f>
        <v>0</v>
      </c>
      <c r="BR374">
        <f>Drivers!BR561</f>
        <v>1328</v>
      </c>
      <c r="BS374">
        <f>Drivers!BS561</f>
        <v>0</v>
      </c>
      <c r="BT374">
        <f>Drivers!BT561</f>
        <v>0</v>
      </c>
      <c r="BU374">
        <f>Drivers!BU561</f>
        <v>0</v>
      </c>
      <c r="BV374">
        <f>Drivers!BV561</f>
        <v>1328</v>
      </c>
      <c r="BW374">
        <f>Drivers!BW561</f>
        <v>1328</v>
      </c>
      <c r="BX374">
        <f>Drivers!BX561</f>
        <v>0</v>
      </c>
      <c r="BY374">
        <f>Drivers!BY561</f>
        <v>0</v>
      </c>
      <c r="BZ374">
        <f>Drivers!BZ561</f>
        <v>0</v>
      </c>
      <c r="CA374">
        <f>Drivers!CA561</f>
        <v>0</v>
      </c>
      <c r="CB374">
        <f>Drivers!CB561</f>
        <v>0</v>
      </c>
      <c r="CC374">
        <f>Drivers!CC561</f>
        <v>0</v>
      </c>
      <c r="CD374">
        <f>Drivers!CD561</f>
        <v>0</v>
      </c>
      <c r="CE374">
        <f>Drivers!CE561</f>
        <v>0</v>
      </c>
      <c r="CF374">
        <f>Drivers!CF561</f>
        <v>0</v>
      </c>
      <c r="CG374">
        <f>Drivers!CG561</f>
        <v>0</v>
      </c>
      <c r="CH374">
        <f>Drivers!CH561</f>
        <v>0</v>
      </c>
      <c r="CI374">
        <f>Drivers!CI561</f>
        <v>0</v>
      </c>
      <c r="CJ374">
        <f>Drivers!CJ561</f>
        <v>0</v>
      </c>
      <c r="CK374">
        <f>Drivers!CK561</f>
        <v>0</v>
      </c>
      <c r="CL374">
        <f>Drivers!CL561</f>
        <v>0</v>
      </c>
      <c r="CM374">
        <f>Drivers!CM561</f>
        <v>0</v>
      </c>
      <c r="CN374">
        <f>Drivers!CN561</f>
        <v>0</v>
      </c>
      <c r="CO374">
        <f>Drivers!CO561</f>
        <v>0</v>
      </c>
      <c r="CP374">
        <f>Drivers!CP561</f>
        <v>0</v>
      </c>
      <c r="CQ374">
        <f>Drivers!CQ561</f>
        <v>0</v>
      </c>
      <c r="CR374">
        <f>Drivers!CR561</f>
        <v>0</v>
      </c>
      <c r="CS374">
        <f>Drivers!CS561</f>
        <v>0</v>
      </c>
      <c r="CT374">
        <f>Drivers!CT561</f>
        <v>0</v>
      </c>
      <c r="CU374">
        <f>Drivers!CU561</f>
        <v>0</v>
      </c>
      <c r="CV374">
        <f>Drivers!CV561</f>
        <v>0</v>
      </c>
      <c r="CW374">
        <f>Drivers!CW561</f>
        <v>0</v>
      </c>
      <c r="CX374">
        <f>Drivers!CX561</f>
        <v>0</v>
      </c>
      <c r="CY374">
        <f>Drivers!CY561</f>
        <v>0</v>
      </c>
      <c r="CZ374">
        <f>Drivers!CZ561</f>
        <v>0</v>
      </c>
      <c r="DA374">
        <f>Drivers!DA561</f>
        <v>0</v>
      </c>
      <c r="DB374">
        <f>Drivers!DB561</f>
        <v>0</v>
      </c>
      <c r="DC374">
        <f>Drivers!DC561</f>
        <v>0</v>
      </c>
      <c r="DD374">
        <f>Drivers!DD561</f>
        <v>0</v>
      </c>
      <c r="DE374">
        <f>Drivers!DE561</f>
        <v>0</v>
      </c>
      <c r="DF374">
        <f>Drivers!DF561</f>
        <v>0</v>
      </c>
      <c r="DG374">
        <f>Drivers!DG561</f>
        <v>0</v>
      </c>
      <c r="DH374">
        <f>Drivers!DH561</f>
        <v>0</v>
      </c>
      <c r="DI374">
        <f>Drivers!DI561</f>
        <v>0</v>
      </c>
      <c r="DJ374">
        <f>Drivers!DJ561</f>
        <v>0</v>
      </c>
      <c r="DK374">
        <f>Drivers!DK561</f>
        <v>0</v>
      </c>
      <c r="DL374">
        <f>Drivers!DL561</f>
        <v>0</v>
      </c>
      <c r="DM374">
        <f>Drivers!DM561</f>
        <v>0</v>
      </c>
      <c r="DN374">
        <f>Drivers!DN561</f>
        <v>0</v>
      </c>
      <c r="DO374">
        <f>Drivers!DO561</f>
        <v>0</v>
      </c>
      <c r="DP374">
        <f>Drivers!DP561</f>
        <v>0</v>
      </c>
      <c r="DQ374">
        <f>Drivers!DQ561</f>
        <v>0</v>
      </c>
      <c r="DR374">
        <f>Drivers!DR561</f>
        <v>0</v>
      </c>
      <c r="DS374">
        <f>Drivers!DS561</f>
        <v>0</v>
      </c>
      <c r="DT374">
        <f>Drivers!DT561</f>
        <v>0</v>
      </c>
      <c r="DU374">
        <f>Drivers!DU561</f>
        <v>0</v>
      </c>
      <c r="DV374">
        <f>Drivers!DV561</f>
        <v>0</v>
      </c>
      <c r="DW374">
        <f>Drivers!DW561</f>
        <v>0</v>
      </c>
      <c r="DX374">
        <f>Drivers!DX561</f>
        <v>0</v>
      </c>
      <c r="DY374">
        <f>Drivers!DY561</f>
        <v>0</v>
      </c>
      <c r="DZ374">
        <f>Drivers!DZ561</f>
        <v>1328</v>
      </c>
      <c r="EA374">
        <f>Drivers!EA561</f>
        <v>0</v>
      </c>
      <c r="EB374">
        <f>Drivers!EB561</f>
        <v>0</v>
      </c>
      <c r="EC374">
        <f>Drivers!EC561</f>
        <v>0</v>
      </c>
      <c r="ED374">
        <f>Drivers!ED561</f>
        <v>0</v>
      </c>
      <c r="EE374">
        <f>Drivers!EE561</f>
        <v>0</v>
      </c>
      <c r="EF374">
        <f>Drivers!EF561</f>
        <v>0</v>
      </c>
      <c r="EG374">
        <f>Drivers!EG561</f>
        <v>0</v>
      </c>
      <c r="EH374">
        <f>Drivers!EH561</f>
        <v>0</v>
      </c>
      <c r="EI374">
        <f>Drivers!EI561</f>
        <v>0</v>
      </c>
      <c r="EJ374">
        <f>Drivers!EJ561</f>
        <v>0</v>
      </c>
    </row>
    <row r="375" spans="1:140" hidden="1" outlineLevel="1">
      <c r="A375">
        <f>Drivers!A562</f>
        <v>0</v>
      </c>
      <c r="B375">
        <f>Drivers!B562</f>
        <v>0</v>
      </c>
      <c r="C375">
        <f>Drivers!C562</f>
        <v>0</v>
      </c>
      <c r="D375">
        <f>Drivers!D562</f>
        <v>0</v>
      </c>
      <c r="E375">
        <f>Drivers!E562</f>
        <v>0</v>
      </c>
      <c r="F375">
        <f>Drivers!F562</f>
        <v>0</v>
      </c>
      <c r="G375">
        <f>Drivers!G562</f>
        <v>0</v>
      </c>
      <c r="H375">
        <f>Drivers!H562</f>
        <v>0</v>
      </c>
      <c r="I375" t="str">
        <f>Drivers!I562</f>
        <v>= EOP - Premier Agents</v>
      </c>
      <c r="J375">
        <f>Drivers!J562</f>
        <v>0</v>
      </c>
      <c r="K375">
        <f>Drivers!K562</f>
        <v>0</v>
      </c>
      <c r="L375">
        <f>Drivers!L562</f>
        <v>0</v>
      </c>
      <c r="M375">
        <f>Drivers!M562</f>
        <v>0</v>
      </c>
      <c r="N375">
        <f>Drivers!N562</f>
        <v>0</v>
      </c>
      <c r="O375">
        <f>Drivers!O562</f>
        <v>0</v>
      </c>
      <c r="P375">
        <f>Drivers!P562</f>
        <v>0</v>
      </c>
      <c r="Q375">
        <f>Drivers!Q562</f>
        <v>0</v>
      </c>
      <c r="R375">
        <f>Drivers!R562</f>
        <v>0</v>
      </c>
      <c r="S375">
        <f>Drivers!S562</f>
        <v>0</v>
      </c>
      <c r="T375">
        <f>Drivers!T562</f>
        <v>0</v>
      </c>
      <c r="U375">
        <f>Drivers!U562</f>
        <v>0</v>
      </c>
      <c r="V375">
        <f>Drivers!V562</f>
        <v>0</v>
      </c>
      <c r="W375">
        <f>Drivers!W562</f>
        <v>0</v>
      </c>
      <c r="X375">
        <f>Drivers!X562</f>
        <v>0</v>
      </c>
      <c r="Y375">
        <f>Drivers!Y562</f>
        <v>0</v>
      </c>
      <c r="Z375">
        <f>Drivers!Z562</f>
        <v>0</v>
      </c>
      <c r="AA375">
        <f>Drivers!AA562</f>
        <v>0</v>
      </c>
      <c r="AB375">
        <f>Drivers!AB562</f>
        <v>0</v>
      </c>
      <c r="AC375">
        <f>Drivers!AC562</f>
        <v>0</v>
      </c>
      <c r="AD375">
        <f>Drivers!AD562</f>
        <v>0</v>
      </c>
      <c r="AE375">
        <f>Drivers!AE562</f>
        <v>0</v>
      </c>
      <c r="AF375">
        <f>Drivers!AF562</f>
        <v>0</v>
      </c>
      <c r="AG375">
        <f>Drivers!AG562</f>
        <v>0</v>
      </c>
      <c r="AH375">
        <f>Drivers!AH562</f>
        <v>0</v>
      </c>
      <c r="AI375">
        <f>Drivers!AI562</f>
        <v>0</v>
      </c>
      <c r="AJ375">
        <f>Drivers!AJ562</f>
        <v>0</v>
      </c>
      <c r="AK375">
        <f>Drivers!AK562</f>
        <v>0</v>
      </c>
      <c r="AL375">
        <f>Drivers!AL562</f>
        <v>0</v>
      </c>
      <c r="AM375">
        <f>Drivers!AM562</f>
        <v>0</v>
      </c>
      <c r="AN375">
        <f>Drivers!AN562</f>
        <v>0</v>
      </c>
      <c r="AO375">
        <f>Drivers!AO562</f>
        <v>0</v>
      </c>
      <c r="AP375">
        <f>Drivers!AP562</f>
        <v>0</v>
      </c>
      <c r="AQ375">
        <f>Drivers!AQ562</f>
        <v>0</v>
      </c>
      <c r="AR375">
        <f>Drivers!AR562</f>
        <v>0</v>
      </c>
      <c r="AS375">
        <f>Drivers!AS562</f>
        <v>0</v>
      </c>
      <c r="AT375">
        <f>Drivers!AT562</f>
        <v>0</v>
      </c>
      <c r="AU375">
        <f>Drivers!AU562</f>
        <v>0</v>
      </c>
      <c r="AV375">
        <f>Drivers!AV562</f>
        <v>0</v>
      </c>
      <c r="AW375">
        <f>Drivers!AW562</f>
        <v>0</v>
      </c>
      <c r="AX375">
        <f>Drivers!AX562</f>
        <v>0</v>
      </c>
      <c r="AY375">
        <f>Drivers!AY562</f>
        <v>0</v>
      </c>
      <c r="AZ375">
        <f>Drivers!AZ562</f>
        <v>0</v>
      </c>
      <c r="BA375">
        <f>Drivers!BA562</f>
        <v>0</v>
      </c>
      <c r="BB375">
        <f>Drivers!BB562</f>
        <v>0</v>
      </c>
      <c r="BC375">
        <f>Drivers!BC562</f>
        <v>0</v>
      </c>
      <c r="BD375">
        <f>Drivers!BD562</f>
        <v>0</v>
      </c>
      <c r="BE375">
        <f>Drivers!BE562</f>
        <v>0</v>
      </c>
      <c r="BF375">
        <f>Drivers!BF562</f>
        <v>0</v>
      </c>
      <c r="BG375">
        <f>Drivers!BG562</f>
        <v>0</v>
      </c>
      <c r="BH375">
        <f>Drivers!BH562</f>
        <v>0</v>
      </c>
      <c r="BI375">
        <f>Drivers!BI562</f>
        <v>0</v>
      </c>
      <c r="BJ375">
        <f>Drivers!BJ562</f>
        <v>0</v>
      </c>
      <c r="BK375">
        <f>Drivers!BK562</f>
        <v>0</v>
      </c>
      <c r="BL375">
        <f>Drivers!BL562</f>
        <v>0</v>
      </c>
      <c r="BM375">
        <f>Drivers!BM562</f>
        <v>0</v>
      </c>
      <c r="BN375">
        <f>Drivers!BN562</f>
        <v>0</v>
      </c>
      <c r="BO375">
        <f>Drivers!BO562</f>
        <v>0</v>
      </c>
      <c r="BP375">
        <f>Drivers!BP562</f>
        <v>0</v>
      </c>
      <c r="BQ375">
        <f>Drivers!BQ562</f>
        <v>0</v>
      </c>
      <c r="BR375">
        <f>Drivers!BR562</f>
        <v>103415</v>
      </c>
      <c r="BS375">
        <f>Drivers!BS562</f>
        <v>103415</v>
      </c>
      <c r="BT375">
        <f>Drivers!BT562</f>
        <v>103415</v>
      </c>
      <c r="BU375">
        <f>Drivers!BU562</f>
        <v>103415</v>
      </c>
      <c r="BV375">
        <f>Drivers!BV562</f>
        <v>103415</v>
      </c>
      <c r="BW375">
        <f>Drivers!BW562</f>
        <v>103415</v>
      </c>
      <c r="BX375">
        <f>Drivers!BX562</f>
        <v>103415</v>
      </c>
      <c r="BY375">
        <f>Drivers!BY562</f>
        <v>103415</v>
      </c>
      <c r="BZ375">
        <f>Drivers!BZ562</f>
        <v>0</v>
      </c>
      <c r="CA375">
        <f>Drivers!CA562</f>
        <v>0</v>
      </c>
      <c r="CB375">
        <f>Drivers!CB562</f>
        <v>0</v>
      </c>
      <c r="CC375">
        <f>Drivers!CC562</f>
        <v>0</v>
      </c>
      <c r="CD375">
        <f>Drivers!CD562</f>
        <v>0</v>
      </c>
      <c r="CE375">
        <f>Drivers!CE562</f>
        <v>0</v>
      </c>
      <c r="CF375">
        <f>Drivers!CF562</f>
        <v>0</v>
      </c>
      <c r="CG375">
        <f>Drivers!CG562</f>
        <v>0</v>
      </c>
      <c r="CH375">
        <f>Drivers!CH562</f>
        <v>0</v>
      </c>
      <c r="CI375">
        <f>Drivers!CI562</f>
        <v>0</v>
      </c>
      <c r="CJ375">
        <f>Drivers!CJ562</f>
        <v>0</v>
      </c>
      <c r="CK375">
        <f>Drivers!CK562</f>
        <v>0</v>
      </c>
      <c r="CL375">
        <f>Drivers!CL562</f>
        <v>0</v>
      </c>
      <c r="CM375">
        <f>Drivers!CM562</f>
        <v>0</v>
      </c>
      <c r="CN375">
        <f>Drivers!CN562</f>
        <v>0</v>
      </c>
      <c r="CO375">
        <f>Drivers!CO562</f>
        <v>0</v>
      </c>
      <c r="CP375">
        <f>Drivers!CP562</f>
        <v>0</v>
      </c>
      <c r="CQ375">
        <f>Drivers!CQ562</f>
        <v>0</v>
      </c>
      <c r="CR375">
        <f>Drivers!CR562</f>
        <v>0</v>
      </c>
      <c r="CS375">
        <f>Drivers!CS562</f>
        <v>0</v>
      </c>
      <c r="CT375">
        <f>Drivers!CT562</f>
        <v>0</v>
      </c>
      <c r="CU375">
        <f>Drivers!CU562</f>
        <v>0</v>
      </c>
      <c r="CV375">
        <f>Drivers!CV562</f>
        <v>0</v>
      </c>
      <c r="CW375">
        <f>Drivers!CW562</f>
        <v>0</v>
      </c>
      <c r="CX375">
        <f>Drivers!CX562</f>
        <v>0</v>
      </c>
      <c r="CY375">
        <f>Drivers!CY562</f>
        <v>0</v>
      </c>
      <c r="CZ375">
        <f>Drivers!CZ562</f>
        <v>0</v>
      </c>
      <c r="DA375">
        <f>Drivers!DA562</f>
        <v>0</v>
      </c>
      <c r="DB375">
        <f>Drivers!DB562</f>
        <v>0</v>
      </c>
      <c r="DC375">
        <f>Drivers!DC562</f>
        <v>0</v>
      </c>
      <c r="DD375">
        <f>Drivers!DD562</f>
        <v>0</v>
      </c>
      <c r="DE375">
        <f>Drivers!DE562</f>
        <v>0</v>
      </c>
      <c r="DF375">
        <f>Drivers!DF562</f>
        <v>0</v>
      </c>
      <c r="DG375">
        <f>Drivers!DG562</f>
        <v>0</v>
      </c>
      <c r="DH375">
        <f>Drivers!DH562</f>
        <v>0</v>
      </c>
      <c r="DI375">
        <f>Drivers!DI562</f>
        <v>0</v>
      </c>
      <c r="DJ375">
        <f>Drivers!DJ562</f>
        <v>0</v>
      </c>
      <c r="DK375">
        <f>Drivers!DK562</f>
        <v>0</v>
      </c>
      <c r="DL375">
        <f>Drivers!DL562</f>
        <v>0</v>
      </c>
      <c r="DM375">
        <f>Drivers!DM562</f>
        <v>0</v>
      </c>
      <c r="DN375">
        <f>Drivers!DN562</f>
        <v>0</v>
      </c>
      <c r="DO375">
        <f>Drivers!DO562</f>
        <v>0</v>
      </c>
      <c r="DP375">
        <f>Drivers!DP562</f>
        <v>0</v>
      </c>
      <c r="DQ375">
        <f>Drivers!DQ562</f>
        <v>0</v>
      </c>
      <c r="DR375">
        <f>Drivers!DR562</f>
        <v>0</v>
      </c>
      <c r="DS375">
        <f>Drivers!DS562</f>
        <v>0</v>
      </c>
      <c r="DT375">
        <f>Drivers!DT562</f>
        <v>0</v>
      </c>
      <c r="DU375">
        <f>Drivers!DU562</f>
        <v>0</v>
      </c>
      <c r="DV375">
        <f>Drivers!DV562</f>
        <v>0</v>
      </c>
      <c r="DW375">
        <f>Drivers!DW562</f>
        <v>0</v>
      </c>
      <c r="DX375">
        <f>Drivers!DX562</f>
        <v>0</v>
      </c>
      <c r="DY375">
        <f>Drivers!DY562</f>
        <v>0</v>
      </c>
      <c r="DZ375">
        <f>Drivers!DZ562</f>
        <v>103415</v>
      </c>
      <c r="EA375">
        <f>Drivers!EA562</f>
        <v>103415</v>
      </c>
      <c r="EB375">
        <f>Drivers!EB562</f>
        <v>0</v>
      </c>
      <c r="EC375">
        <f>Drivers!EC562</f>
        <v>0</v>
      </c>
      <c r="ED375">
        <f>Drivers!ED562</f>
        <v>0</v>
      </c>
      <c r="EE375">
        <f>Drivers!EE562</f>
        <v>0</v>
      </c>
      <c r="EF375">
        <f>Drivers!EF562</f>
        <v>0</v>
      </c>
      <c r="EG375">
        <f>Drivers!EG562</f>
        <v>0</v>
      </c>
      <c r="EH375">
        <f>Drivers!EH562</f>
        <v>0</v>
      </c>
      <c r="EI375">
        <f>Drivers!EI562</f>
        <v>0</v>
      </c>
      <c r="EJ375">
        <f>Drivers!EJ562</f>
        <v>0</v>
      </c>
    </row>
    <row r="376" spans="1:140" hidden="1" outlineLevel="1">
      <c r="A376">
        <f>Drivers!A563</f>
        <v>0</v>
      </c>
      <c r="B376">
        <f>Drivers!B563</f>
        <v>0</v>
      </c>
      <c r="C376">
        <f>Drivers!C563</f>
        <v>0</v>
      </c>
      <c r="D376">
        <f>Drivers!D563</f>
        <v>0</v>
      </c>
      <c r="E376">
        <f>Drivers!E563</f>
        <v>0</v>
      </c>
      <c r="F376">
        <f>Drivers!F563</f>
        <v>0</v>
      </c>
      <c r="G376">
        <f>Drivers!G563</f>
        <v>0</v>
      </c>
      <c r="H376">
        <f>Drivers!H563</f>
        <v>0</v>
      </c>
      <c r="I376" t="str">
        <f>Drivers!I563</f>
        <v xml:space="preserve">Average Premier Agents </v>
      </c>
      <c r="J376">
        <f>Drivers!J563</f>
        <v>0</v>
      </c>
      <c r="K376">
        <f>Drivers!K563</f>
        <v>0</v>
      </c>
      <c r="L376">
        <f>Drivers!L563</f>
        <v>0</v>
      </c>
      <c r="M376">
        <f>Drivers!M563</f>
        <v>0</v>
      </c>
      <c r="N376">
        <f>Drivers!N563</f>
        <v>0</v>
      </c>
      <c r="O376">
        <f>Drivers!O563</f>
        <v>0</v>
      </c>
      <c r="P376">
        <f>Drivers!P563</f>
        <v>0</v>
      </c>
      <c r="Q376">
        <f>Drivers!Q563</f>
        <v>0</v>
      </c>
      <c r="R376">
        <f>Drivers!R563</f>
        <v>0</v>
      </c>
      <c r="S376">
        <f>Drivers!S563</f>
        <v>0</v>
      </c>
      <c r="T376">
        <f>Drivers!T563</f>
        <v>0</v>
      </c>
      <c r="U376">
        <f>Drivers!U563</f>
        <v>0</v>
      </c>
      <c r="V376">
        <f>Drivers!V563</f>
        <v>0</v>
      </c>
      <c r="W376">
        <f>Drivers!W563</f>
        <v>0</v>
      </c>
      <c r="X376">
        <f>Drivers!X563</f>
        <v>0</v>
      </c>
      <c r="Y376">
        <f>Drivers!Y563</f>
        <v>0</v>
      </c>
      <c r="Z376">
        <f>Drivers!Z563</f>
        <v>0</v>
      </c>
      <c r="AA376">
        <f>Drivers!AA563</f>
        <v>0</v>
      </c>
      <c r="AB376">
        <f>Drivers!AB563</f>
        <v>0</v>
      </c>
      <c r="AC376">
        <f>Drivers!AC563</f>
        <v>0</v>
      </c>
      <c r="AD376">
        <f>Drivers!AD563</f>
        <v>0</v>
      </c>
      <c r="AE376">
        <f>Drivers!AE563</f>
        <v>0</v>
      </c>
      <c r="AF376">
        <f>Drivers!AF563</f>
        <v>0</v>
      </c>
      <c r="AG376">
        <f>Drivers!AG563</f>
        <v>0</v>
      </c>
      <c r="AH376">
        <f>Drivers!AH563</f>
        <v>0</v>
      </c>
      <c r="AI376">
        <f>Drivers!AI563</f>
        <v>0</v>
      </c>
      <c r="AJ376">
        <f>Drivers!AJ563</f>
        <v>0</v>
      </c>
      <c r="AK376">
        <f>Drivers!AK563</f>
        <v>0</v>
      </c>
      <c r="AL376">
        <f>Drivers!AL563</f>
        <v>0</v>
      </c>
      <c r="AM376">
        <f>Drivers!AM563</f>
        <v>0</v>
      </c>
      <c r="AN376">
        <f>Drivers!AN563</f>
        <v>0</v>
      </c>
      <c r="AO376">
        <f>Drivers!AO563</f>
        <v>0</v>
      </c>
      <c r="AP376">
        <f>Drivers!AP563</f>
        <v>0</v>
      </c>
      <c r="AQ376">
        <f>Drivers!AQ563</f>
        <v>0</v>
      </c>
      <c r="AR376">
        <f>Drivers!AR563</f>
        <v>0</v>
      </c>
      <c r="AS376">
        <f>Drivers!AS563</f>
        <v>0</v>
      </c>
      <c r="AT376">
        <f>Drivers!AT563</f>
        <v>0</v>
      </c>
      <c r="AU376">
        <f>Drivers!AU563</f>
        <v>0</v>
      </c>
      <c r="AV376">
        <f>Drivers!AV563</f>
        <v>0</v>
      </c>
      <c r="AW376">
        <f>Drivers!AW563</f>
        <v>0</v>
      </c>
      <c r="AX376">
        <f>Drivers!AX563</f>
        <v>0</v>
      </c>
      <c r="AY376">
        <f>Drivers!AY563</f>
        <v>0</v>
      </c>
      <c r="AZ376">
        <f>Drivers!AZ563</f>
        <v>0</v>
      </c>
      <c r="BA376">
        <f>Drivers!BA563</f>
        <v>0</v>
      </c>
      <c r="BB376">
        <f>Drivers!BB563</f>
        <v>0</v>
      </c>
      <c r="BC376">
        <f>Drivers!BC563</f>
        <v>0</v>
      </c>
      <c r="BD376">
        <f>Drivers!BD563</f>
        <v>0</v>
      </c>
      <c r="BE376">
        <f>Drivers!BE563</f>
        <v>0</v>
      </c>
      <c r="BF376">
        <f>Drivers!BF563</f>
        <v>0</v>
      </c>
      <c r="BG376">
        <f>Drivers!BG563</f>
        <v>0</v>
      </c>
      <c r="BH376">
        <f>Drivers!BH563</f>
        <v>0</v>
      </c>
      <c r="BI376">
        <f>Drivers!BI563</f>
        <v>0</v>
      </c>
      <c r="BJ376">
        <f>Drivers!BJ563</f>
        <v>0</v>
      </c>
      <c r="BK376">
        <f>Drivers!BK563</f>
        <v>0</v>
      </c>
      <c r="BL376">
        <f>Drivers!BL563</f>
        <v>0</v>
      </c>
      <c r="BM376">
        <f>Drivers!BM563</f>
        <v>0</v>
      </c>
      <c r="BN376">
        <f>Drivers!BN563</f>
        <v>0</v>
      </c>
      <c r="BO376">
        <f>Drivers!BO563</f>
        <v>0</v>
      </c>
      <c r="BP376">
        <f>Drivers!BP563</f>
        <v>0</v>
      </c>
      <c r="BQ376">
        <f>Drivers!BQ563</f>
        <v>0</v>
      </c>
      <c r="BR376">
        <f>Drivers!BR563</f>
        <v>102751</v>
      </c>
      <c r="BS376">
        <f>Drivers!BS563</f>
        <v>103415</v>
      </c>
      <c r="BT376">
        <f>Drivers!BT563</f>
        <v>103415</v>
      </c>
      <c r="BU376">
        <f>Drivers!BU563</f>
        <v>103415</v>
      </c>
      <c r="BV376">
        <f>Drivers!BV563</f>
        <v>102751</v>
      </c>
      <c r="BW376">
        <f>Drivers!BW563</f>
        <v>102751</v>
      </c>
      <c r="BX376">
        <f>Drivers!BX563</f>
        <v>103415</v>
      </c>
      <c r="BY376">
        <f>Drivers!BY563</f>
        <v>103415</v>
      </c>
      <c r="BZ376">
        <f>Drivers!BZ563</f>
        <v>0</v>
      </c>
      <c r="CA376">
        <f>Drivers!CA563</f>
        <v>0</v>
      </c>
      <c r="CB376">
        <f>Drivers!CB563</f>
        <v>0</v>
      </c>
      <c r="CC376">
        <f>Drivers!CC563</f>
        <v>0</v>
      </c>
      <c r="CD376">
        <f>Drivers!CD563</f>
        <v>0</v>
      </c>
      <c r="CE376">
        <f>Drivers!CE563</f>
        <v>0</v>
      </c>
      <c r="CF376">
        <f>Drivers!CF563</f>
        <v>0</v>
      </c>
      <c r="CG376">
        <f>Drivers!CG563</f>
        <v>0</v>
      </c>
      <c r="CH376">
        <f>Drivers!CH563</f>
        <v>0</v>
      </c>
      <c r="CI376">
        <f>Drivers!CI563</f>
        <v>0</v>
      </c>
      <c r="CJ376">
        <f>Drivers!CJ563</f>
        <v>0</v>
      </c>
      <c r="CK376">
        <f>Drivers!CK563</f>
        <v>0</v>
      </c>
      <c r="CL376">
        <f>Drivers!CL563</f>
        <v>0</v>
      </c>
      <c r="CM376">
        <f>Drivers!CM563</f>
        <v>0</v>
      </c>
      <c r="CN376">
        <f>Drivers!CN563</f>
        <v>0</v>
      </c>
      <c r="CO376">
        <f>Drivers!CO563</f>
        <v>0</v>
      </c>
      <c r="CP376">
        <f>Drivers!CP563</f>
        <v>0</v>
      </c>
      <c r="CQ376">
        <f>Drivers!CQ563</f>
        <v>0</v>
      </c>
      <c r="CR376">
        <f>Drivers!CR563</f>
        <v>0</v>
      </c>
      <c r="CS376">
        <f>Drivers!CS563</f>
        <v>0</v>
      </c>
      <c r="CT376">
        <f>Drivers!CT563</f>
        <v>0</v>
      </c>
      <c r="CU376">
        <f>Drivers!CU563</f>
        <v>0</v>
      </c>
      <c r="CV376">
        <f>Drivers!CV563</f>
        <v>0</v>
      </c>
      <c r="CW376">
        <f>Drivers!CW563</f>
        <v>0</v>
      </c>
      <c r="CX376">
        <f>Drivers!CX563</f>
        <v>0</v>
      </c>
      <c r="CY376">
        <f>Drivers!CY563</f>
        <v>0</v>
      </c>
      <c r="CZ376">
        <f>Drivers!CZ563</f>
        <v>0</v>
      </c>
      <c r="DA376">
        <f>Drivers!DA563</f>
        <v>0</v>
      </c>
      <c r="DB376">
        <f>Drivers!DB563</f>
        <v>0</v>
      </c>
      <c r="DC376">
        <f>Drivers!DC563</f>
        <v>0</v>
      </c>
      <c r="DD376">
        <f>Drivers!DD563</f>
        <v>0</v>
      </c>
      <c r="DE376">
        <f>Drivers!DE563</f>
        <v>0</v>
      </c>
      <c r="DF376">
        <f>Drivers!DF563</f>
        <v>0</v>
      </c>
      <c r="DG376">
        <f>Drivers!DG563</f>
        <v>0</v>
      </c>
      <c r="DH376">
        <f>Drivers!DH563</f>
        <v>0</v>
      </c>
      <c r="DI376">
        <f>Drivers!DI563</f>
        <v>0</v>
      </c>
      <c r="DJ376">
        <f>Drivers!DJ563</f>
        <v>0</v>
      </c>
      <c r="DK376">
        <f>Drivers!DK563</f>
        <v>0</v>
      </c>
      <c r="DL376">
        <f>Drivers!DL563</f>
        <v>0</v>
      </c>
      <c r="DM376">
        <f>Drivers!DM563</f>
        <v>0</v>
      </c>
      <c r="DN376">
        <f>Drivers!DN563</f>
        <v>0</v>
      </c>
      <c r="DO376">
        <f>Drivers!DO563</f>
        <v>0</v>
      </c>
      <c r="DP376">
        <f>Drivers!DP563</f>
        <v>0</v>
      </c>
      <c r="DQ376">
        <f>Drivers!DQ563</f>
        <v>0</v>
      </c>
      <c r="DR376">
        <f>Drivers!DR563</f>
        <v>0</v>
      </c>
      <c r="DS376">
        <f>Drivers!DS563</f>
        <v>0</v>
      </c>
      <c r="DT376">
        <f>Drivers!DT563</f>
        <v>0</v>
      </c>
      <c r="DU376">
        <f>Drivers!DU563</f>
        <v>0</v>
      </c>
      <c r="DV376">
        <f>Drivers!DV563</f>
        <v>0</v>
      </c>
      <c r="DW376">
        <f>Drivers!DW563</f>
        <v>0</v>
      </c>
      <c r="DX376">
        <f>Drivers!DX563</f>
        <v>0</v>
      </c>
      <c r="DY376">
        <f>Drivers!DY563</f>
        <v>0</v>
      </c>
      <c r="DZ376">
        <f>Drivers!DZ563</f>
        <v>102751</v>
      </c>
      <c r="EA376">
        <f>Drivers!EA563</f>
        <v>103415</v>
      </c>
      <c r="EB376">
        <f>Drivers!EB563</f>
        <v>0</v>
      </c>
      <c r="EC376">
        <f>Drivers!EC563</f>
        <v>0</v>
      </c>
      <c r="ED376">
        <f>Drivers!ED563</f>
        <v>0</v>
      </c>
      <c r="EE376">
        <f>Drivers!EE563</f>
        <v>0</v>
      </c>
      <c r="EF376">
        <f>Drivers!EF563</f>
        <v>0</v>
      </c>
      <c r="EG376">
        <f>Drivers!EG563</f>
        <v>0</v>
      </c>
      <c r="EH376">
        <f>Drivers!EH563</f>
        <v>0</v>
      </c>
      <c r="EI376">
        <f>Drivers!EI563</f>
        <v>0</v>
      </c>
      <c r="EJ376">
        <f>Drivers!EJ563</f>
        <v>0</v>
      </c>
    </row>
    <row r="377" spans="1:140" hidden="1" outlineLevel="1">
      <c r="A377">
        <f>Drivers!A564</f>
        <v>0</v>
      </c>
      <c r="B377">
        <f>Drivers!B564</f>
        <v>0</v>
      </c>
      <c r="C377">
        <f>Drivers!C564</f>
        <v>0</v>
      </c>
      <c r="D377">
        <f>Drivers!D564</f>
        <v>0</v>
      </c>
      <c r="E377">
        <f>Drivers!E564</f>
        <v>0</v>
      </c>
      <c r="F377">
        <f>Drivers!F564</f>
        <v>0</v>
      </c>
      <c r="G377">
        <f>Drivers!G564</f>
        <v>0</v>
      </c>
      <c r="H377">
        <f>Drivers!H564</f>
        <v>0</v>
      </c>
      <c r="I377" t="str">
        <f>Drivers!I564</f>
        <v>x Average Monthly Revenue per Agent (ARPA)</v>
      </c>
      <c r="J377">
        <f>Drivers!J564</f>
        <v>0</v>
      </c>
      <c r="K377">
        <f>Drivers!K564</f>
        <v>0</v>
      </c>
      <c r="L377">
        <f>Drivers!L564</f>
        <v>0</v>
      </c>
      <c r="M377">
        <f>Drivers!M564</f>
        <v>0</v>
      </c>
      <c r="N377">
        <f>Drivers!N564</f>
        <v>0</v>
      </c>
      <c r="O377">
        <f>Drivers!O564</f>
        <v>0</v>
      </c>
      <c r="P377">
        <f>Drivers!P564</f>
        <v>0</v>
      </c>
      <c r="Q377">
        <f>Drivers!Q564</f>
        <v>0</v>
      </c>
      <c r="R377">
        <f>Drivers!R564</f>
        <v>0</v>
      </c>
      <c r="S377">
        <f>Drivers!S564</f>
        <v>0</v>
      </c>
      <c r="T377">
        <f>Drivers!T564</f>
        <v>0</v>
      </c>
      <c r="U377">
        <f>Drivers!U564</f>
        <v>0</v>
      </c>
      <c r="V377">
        <f>Drivers!V564</f>
        <v>0</v>
      </c>
      <c r="W377">
        <f>Drivers!W564</f>
        <v>0</v>
      </c>
      <c r="X377">
        <f>Drivers!X564</f>
        <v>0</v>
      </c>
      <c r="Y377">
        <f>Drivers!Y564</f>
        <v>0</v>
      </c>
      <c r="Z377">
        <f>Drivers!Z564</f>
        <v>0</v>
      </c>
      <c r="AA377">
        <f>Drivers!AA564</f>
        <v>0</v>
      </c>
      <c r="AB377">
        <f>Drivers!AB564</f>
        <v>0</v>
      </c>
      <c r="AC377">
        <f>Drivers!AC564</f>
        <v>0</v>
      </c>
      <c r="AD377">
        <f>Drivers!AD564</f>
        <v>0</v>
      </c>
      <c r="AE377">
        <f>Drivers!AE564</f>
        <v>0</v>
      </c>
      <c r="AF377">
        <f>Drivers!AF564</f>
        <v>0</v>
      </c>
      <c r="AG377">
        <f>Drivers!AG564</f>
        <v>0</v>
      </c>
      <c r="AH377">
        <f>Drivers!AH564</f>
        <v>0</v>
      </c>
      <c r="AI377">
        <f>Drivers!AI564</f>
        <v>0</v>
      </c>
      <c r="AJ377">
        <f>Drivers!AJ564</f>
        <v>0</v>
      </c>
      <c r="AK377">
        <f>Drivers!AK564</f>
        <v>0</v>
      </c>
      <c r="AL377">
        <f>Drivers!AL564</f>
        <v>0</v>
      </c>
      <c r="AM377">
        <f>Drivers!AM564</f>
        <v>0</v>
      </c>
      <c r="AN377">
        <f>Drivers!AN564</f>
        <v>0</v>
      </c>
      <c r="AO377">
        <f>Drivers!AO564</f>
        <v>0</v>
      </c>
      <c r="AP377">
        <f>Drivers!AP564</f>
        <v>0</v>
      </c>
      <c r="AQ377">
        <f>Drivers!AQ564</f>
        <v>0</v>
      </c>
      <c r="AR377">
        <f>Drivers!AR564</f>
        <v>0</v>
      </c>
      <c r="AS377">
        <f>Drivers!AS564</f>
        <v>0</v>
      </c>
      <c r="AT377">
        <f>Drivers!AT564</f>
        <v>0</v>
      </c>
      <c r="AU377">
        <f>Drivers!AU564</f>
        <v>0</v>
      </c>
      <c r="AV377">
        <f>Drivers!AV564</f>
        <v>0</v>
      </c>
      <c r="AW377">
        <f>Drivers!AW564</f>
        <v>0</v>
      </c>
      <c r="AX377">
        <f>Drivers!AX564</f>
        <v>0</v>
      </c>
      <c r="AY377">
        <f>Drivers!AY564</f>
        <v>0</v>
      </c>
      <c r="AZ377">
        <f>Drivers!AZ564</f>
        <v>0</v>
      </c>
      <c r="BA377">
        <f>Drivers!BA564</f>
        <v>0</v>
      </c>
      <c r="BB377">
        <f>Drivers!BB564</f>
        <v>0</v>
      </c>
      <c r="BC377">
        <f>Drivers!BC564</f>
        <v>0</v>
      </c>
      <c r="BD377">
        <f>Drivers!BD564</f>
        <v>0</v>
      </c>
      <c r="BE377">
        <f>Drivers!BE564</f>
        <v>0</v>
      </c>
      <c r="BF377">
        <f>Drivers!BF564</f>
        <v>0</v>
      </c>
      <c r="BG377">
        <f>Drivers!BG564</f>
        <v>0</v>
      </c>
      <c r="BH377">
        <f>Drivers!BH564</f>
        <v>0</v>
      </c>
      <c r="BI377">
        <f>Drivers!BI564</f>
        <v>0</v>
      </c>
      <c r="BJ377">
        <f>Drivers!BJ564</f>
        <v>0</v>
      </c>
      <c r="BK377">
        <f>Drivers!BK564</f>
        <v>0</v>
      </c>
      <c r="BL377">
        <f>Drivers!BL564</f>
        <v>0</v>
      </c>
      <c r="BM377">
        <f>Drivers!BM564</f>
        <v>0</v>
      </c>
      <c r="BN377">
        <f>Drivers!BN564</f>
        <v>0</v>
      </c>
      <c r="BO377">
        <f>Drivers!BO564</f>
        <v>0</v>
      </c>
      <c r="BP377">
        <f>Drivers!BP564</f>
        <v>0</v>
      </c>
      <c r="BQ377">
        <f>Drivers!BQ564</f>
        <v>0</v>
      </c>
      <c r="BR377">
        <f>Drivers!BR564</f>
        <v>354</v>
      </c>
      <c r="BS377">
        <f>Drivers!BS564</f>
        <v>354</v>
      </c>
      <c r="BT377">
        <f>Drivers!BT564</f>
        <v>354</v>
      </c>
      <c r="BU377">
        <f>Drivers!BU564</f>
        <v>354</v>
      </c>
      <c r="BV377">
        <f>Drivers!BV564</f>
        <v>354</v>
      </c>
      <c r="BW377">
        <f>Drivers!BW564</f>
        <v>354</v>
      </c>
      <c r="BX377">
        <f>Drivers!BX564</f>
        <v>354</v>
      </c>
      <c r="BY377">
        <f>Drivers!BY564</f>
        <v>354</v>
      </c>
      <c r="BZ377">
        <f>Drivers!BZ564</f>
        <v>0</v>
      </c>
      <c r="CA377">
        <f>Drivers!CA564</f>
        <v>0</v>
      </c>
      <c r="CB377">
        <f>Drivers!CB564</f>
        <v>0</v>
      </c>
      <c r="CC377">
        <f>Drivers!CC564</f>
        <v>0</v>
      </c>
      <c r="CD377">
        <f>Drivers!CD564</f>
        <v>0</v>
      </c>
      <c r="CE377">
        <f>Drivers!CE564</f>
        <v>0</v>
      </c>
      <c r="CF377">
        <f>Drivers!CF564</f>
        <v>0</v>
      </c>
      <c r="CG377">
        <f>Drivers!CG564</f>
        <v>0</v>
      </c>
      <c r="CH377">
        <f>Drivers!CH564</f>
        <v>0</v>
      </c>
      <c r="CI377">
        <f>Drivers!CI564</f>
        <v>0</v>
      </c>
      <c r="CJ377">
        <f>Drivers!CJ564</f>
        <v>0</v>
      </c>
      <c r="CK377">
        <f>Drivers!CK564</f>
        <v>0</v>
      </c>
      <c r="CL377">
        <f>Drivers!CL564</f>
        <v>0</v>
      </c>
      <c r="CM377">
        <f>Drivers!CM564</f>
        <v>0</v>
      </c>
      <c r="CN377">
        <f>Drivers!CN564</f>
        <v>0</v>
      </c>
      <c r="CO377">
        <f>Drivers!CO564</f>
        <v>0</v>
      </c>
      <c r="CP377">
        <f>Drivers!CP564</f>
        <v>0</v>
      </c>
      <c r="CQ377">
        <f>Drivers!CQ564</f>
        <v>0</v>
      </c>
      <c r="CR377">
        <f>Drivers!CR564</f>
        <v>0</v>
      </c>
      <c r="CS377">
        <f>Drivers!CS564</f>
        <v>0</v>
      </c>
      <c r="CT377">
        <f>Drivers!CT564</f>
        <v>0</v>
      </c>
      <c r="CU377">
        <f>Drivers!CU564</f>
        <v>0</v>
      </c>
      <c r="CV377">
        <f>Drivers!CV564</f>
        <v>0</v>
      </c>
      <c r="CW377">
        <f>Drivers!CW564</f>
        <v>0</v>
      </c>
      <c r="CX377">
        <f>Drivers!CX564</f>
        <v>0</v>
      </c>
      <c r="CY377">
        <f>Drivers!CY564</f>
        <v>0</v>
      </c>
      <c r="CZ377">
        <f>Drivers!CZ564</f>
        <v>0</v>
      </c>
      <c r="DA377">
        <f>Drivers!DA564</f>
        <v>0</v>
      </c>
      <c r="DB377">
        <f>Drivers!DB564</f>
        <v>0</v>
      </c>
      <c r="DC377">
        <f>Drivers!DC564</f>
        <v>0</v>
      </c>
      <c r="DD377">
        <f>Drivers!DD564</f>
        <v>0</v>
      </c>
      <c r="DE377">
        <f>Drivers!DE564</f>
        <v>0</v>
      </c>
      <c r="DF377">
        <f>Drivers!DF564</f>
        <v>0</v>
      </c>
      <c r="DG377">
        <f>Drivers!DG564</f>
        <v>0</v>
      </c>
      <c r="DH377">
        <f>Drivers!DH564</f>
        <v>0</v>
      </c>
      <c r="DI377">
        <f>Drivers!DI564</f>
        <v>0</v>
      </c>
      <c r="DJ377">
        <f>Drivers!DJ564</f>
        <v>0</v>
      </c>
      <c r="DK377">
        <f>Drivers!DK564</f>
        <v>0</v>
      </c>
      <c r="DL377">
        <f>Drivers!DL564</f>
        <v>0</v>
      </c>
      <c r="DM377">
        <f>Drivers!DM564</f>
        <v>0</v>
      </c>
      <c r="DN377">
        <f>Drivers!DN564</f>
        <v>0</v>
      </c>
      <c r="DO377">
        <f>Drivers!DO564</f>
        <v>0</v>
      </c>
      <c r="DP377">
        <f>Drivers!DP564</f>
        <v>0</v>
      </c>
      <c r="DQ377">
        <f>Drivers!DQ564</f>
        <v>0</v>
      </c>
      <c r="DR377">
        <f>Drivers!DR564</f>
        <v>0</v>
      </c>
      <c r="DS377">
        <f>Drivers!DS564</f>
        <v>0</v>
      </c>
      <c r="DT377">
        <f>Drivers!DT564</f>
        <v>0</v>
      </c>
      <c r="DU377">
        <f>Drivers!DU564</f>
        <v>0</v>
      </c>
      <c r="DV377">
        <f>Drivers!DV564</f>
        <v>0</v>
      </c>
      <c r="DW377">
        <f>Drivers!DW564</f>
        <v>0</v>
      </c>
      <c r="DX377">
        <f>Drivers!DX564</f>
        <v>0</v>
      </c>
      <c r="DY377">
        <f>Drivers!DY564</f>
        <v>0</v>
      </c>
      <c r="DZ377" t="e">
        <f>Drivers!DZ564</f>
        <v>#DIV/0!</v>
      </c>
      <c r="EA377" t="e">
        <f>Drivers!EA564</f>
        <v>#DIV/0!</v>
      </c>
      <c r="EB377">
        <f>Drivers!EB564</f>
        <v>0</v>
      </c>
      <c r="EC377">
        <f>Drivers!EC564</f>
        <v>0</v>
      </c>
      <c r="ED377">
        <f>Drivers!ED564</f>
        <v>0</v>
      </c>
      <c r="EE377">
        <f>Drivers!EE564</f>
        <v>0</v>
      </c>
      <c r="EF377">
        <f>Drivers!EF564</f>
        <v>0</v>
      </c>
      <c r="EG377">
        <f>Drivers!EG564</f>
        <v>0</v>
      </c>
      <c r="EH377">
        <f>Drivers!EH564</f>
        <v>0</v>
      </c>
      <c r="EI377">
        <f>Drivers!EI564</f>
        <v>0</v>
      </c>
      <c r="EJ377">
        <f>Drivers!EJ564</f>
        <v>0</v>
      </c>
    </row>
    <row r="378" spans="1:140" hidden="1" outlineLevel="1">
      <c r="A378">
        <f>Drivers!A565</f>
        <v>0</v>
      </c>
      <c r="B378">
        <f>Drivers!B565</f>
        <v>0</v>
      </c>
      <c r="C378">
        <f>Drivers!C565</f>
        <v>0</v>
      </c>
      <c r="D378">
        <f>Drivers!D565</f>
        <v>0</v>
      </c>
      <c r="E378">
        <f>Drivers!E565</f>
        <v>0</v>
      </c>
      <c r="F378">
        <f>Drivers!F565</f>
        <v>0</v>
      </c>
      <c r="G378">
        <f>Drivers!G565</f>
        <v>0</v>
      </c>
      <c r="H378">
        <f>Drivers!H565</f>
        <v>0</v>
      </c>
      <c r="I378" t="str">
        <f>Drivers!I565</f>
        <v>x Months per Period</v>
      </c>
      <c r="J378">
        <f>Drivers!J565</f>
        <v>0</v>
      </c>
      <c r="K378">
        <f>Drivers!K565</f>
        <v>0</v>
      </c>
      <c r="L378">
        <f>Drivers!L565</f>
        <v>0</v>
      </c>
      <c r="M378">
        <f>Drivers!M565</f>
        <v>0</v>
      </c>
      <c r="N378">
        <f>Drivers!N565</f>
        <v>0</v>
      </c>
      <c r="O378">
        <f>Drivers!O565</f>
        <v>0</v>
      </c>
      <c r="P378">
        <f>Drivers!P565</f>
        <v>0</v>
      </c>
      <c r="Q378">
        <f>Drivers!Q565</f>
        <v>0</v>
      </c>
      <c r="R378">
        <f>Drivers!R565</f>
        <v>0</v>
      </c>
      <c r="S378">
        <f>Drivers!S565</f>
        <v>0</v>
      </c>
      <c r="T378">
        <f>Drivers!T565</f>
        <v>0</v>
      </c>
      <c r="U378">
        <f>Drivers!U565</f>
        <v>0</v>
      </c>
      <c r="V378">
        <f>Drivers!V565</f>
        <v>0</v>
      </c>
      <c r="W378">
        <f>Drivers!W565</f>
        <v>0</v>
      </c>
      <c r="X378">
        <f>Drivers!X565</f>
        <v>0</v>
      </c>
      <c r="Y378">
        <f>Drivers!Y565</f>
        <v>0</v>
      </c>
      <c r="Z378">
        <f>Drivers!Z565</f>
        <v>0</v>
      </c>
      <c r="AA378">
        <f>Drivers!AA565</f>
        <v>0</v>
      </c>
      <c r="AB378">
        <f>Drivers!AB565</f>
        <v>0</v>
      </c>
      <c r="AC378">
        <f>Drivers!AC565</f>
        <v>0</v>
      </c>
      <c r="AD378">
        <f>Drivers!AD565</f>
        <v>0</v>
      </c>
      <c r="AE378">
        <f>Drivers!AE565</f>
        <v>0</v>
      </c>
      <c r="AF378">
        <f>Drivers!AF565</f>
        <v>0</v>
      </c>
      <c r="AG378">
        <f>Drivers!AG565</f>
        <v>0</v>
      </c>
      <c r="AH378">
        <f>Drivers!AH565</f>
        <v>0</v>
      </c>
      <c r="AI378">
        <f>Drivers!AI565</f>
        <v>0</v>
      </c>
      <c r="AJ378">
        <f>Drivers!AJ565</f>
        <v>0</v>
      </c>
      <c r="AK378">
        <f>Drivers!AK565</f>
        <v>0</v>
      </c>
      <c r="AL378">
        <f>Drivers!AL565</f>
        <v>0</v>
      </c>
      <c r="AM378">
        <f>Drivers!AM565</f>
        <v>0</v>
      </c>
      <c r="AN378">
        <f>Drivers!AN565</f>
        <v>0</v>
      </c>
      <c r="AO378">
        <f>Drivers!AO565</f>
        <v>0</v>
      </c>
      <c r="AP378">
        <f>Drivers!AP565</f>
        <v>0</v>
      </c>
      <c r="AQ378">
        <f>Drivers!AQ565</f>
        <v>0</v>
      </c>
      <c r="AR378">
        <f>Drivers!AR565</f>
        <v>0</v>
      </c>
      <c r="AS378">
        <f>Drivers!AS565</f>
        <v>0</v>
      </c>
      <c r="AT378">
        <f>Drivers!AT565</f>
        <v>0</v>
      </c>
      <c r="AU378">
        <f>Drivers!AU565</f>
        <v>0</v>
      </c>
      <c r="AV378">
        <f>Drivers!AV565</f>
        <v>0</v>
      </c>
      <c r="AW378">
        <f>Drivers!AW565</f>
        <v>0</v>
      </c>
      <c r="AX378">
        <f>Drivers!AX565</f>
        <v>0</v>
      </c>
      <c r="AY378">
        <f>Drivers!AY565</f>
        <v>0</v>
      </c>
      <c r="AZ378">
        <f>Drivers!AZ565</f>
        <v>0</v>
      </c>
      <c r="BA378">
        <f>Drivers!BA565</f>
        <v>0</v>
      </c>
      <c r="BB378">
        <f>Drivers!BB565</f>
        <v>0</v>
      </c>
      <c r="BC378">
        <f>Drivers!BC565</f>
        <v>0</v>
      </c>
      <c r="BD378">
        <f>Drivers!BD565</f>
        <v>0</v>
      </c>
      <c r="BE378">
        <f>Drivers!BE565</f>
        <v>0</v>
      </c>
      <c r="BF378">
        <f>Drivers!BF565</f>
        <v>0</v>
      </c>
      <c r="BG378">
        <f>Drivers!BG565</f>
        <v>0</v>
      </c>
      <c r="BH378">
        <f>Drivers!BH565</f>
        <v>0</v>
      </c>
      <c r="BI378">
        <f>Drivers!BI565</f>
        <v>0</v>
      </c>
      <c r="BJ378">
        <f>Drivers!BJ565</f>
        <v>0</v>
      </c>
      <c r="BK378">
        <f>Drivers!BK565</f>
        <v>0</v>
      </c>
      <c r="BL378">
        <f>Drivers!BL565</f>
        <v>0</v>
      </c>
      <c r="BM378">
        <f>Drivers!BM565</f>
        <v>0</v>
      </c>
      <c r="BN378">
        <f>Drivers!BN565</f>
        <v>0</v>
      </c>
      <c r="BO378">
        <f>Drivers!BO565</f>
        <v>0</v>
      </c>
      <c r="BP378">
        <f>Drivers!BP565</f>
        <v>0</v>
      </c>
      <c r="BQ378">
        <f>Drivers!BQ565</f>
        <v>0</v>
      </c>
      <c r="BR378">
        <f>Drivers!BR565</f>
        <v>0</v>
      </c>
      <c r="BS378">
        <f>Drivers!BS565</f>
        <v>0</v>
      </c>
      <c r="BT378">
        <f>Drivers!BT565</f>
        <v>0</v>
      </c>
      <c r="BU378">
        <f>Drivers!BU565</f>
        <v>0</v>
      </c>
      <c r="BV378">
        <f>Drivers!BV565</f>
        <v>0</v>
      </c>
      <c r="BW378">
        <f>Drivers!BW565</f>
        <v>0</v>
      </c>
      <c r="BX378">
        <f>Drivers!BX565</f>
        <v>0</v>
      </c>
      <c r="BY378">
        <f>Drivers!BY565</f>
        <v>0</v>
      </c>
      <c r="BZ378">
        <f>Drivers!BZ565</f>
        <v>0</v>
      </c>
      <c r="CA378">
        <f>Drivers!CA565</f>
        <v>0</v>
      </c>
      <c r="CB378">
        <f>Drivers!CB565</f>
        <v>0</v>
      </c>
      <c r="CC378">
        <f>Drivers!CC565</f>
        <v>0</v>
      </c>
      <c r="CD378">
        <f>Drivers!CD565</f>
        <v>0</v>
      </c>
      <c r="CE378">
        <f>Drivers!CE565</f>
        <v>0</v>
      </c>
      <c r="CF378">
        <f>Drivers!CF565</f>
        <v>0</v>
      </c>
      <c r="CG378">
        <f>Drivers!CG565</f>
        <v>0</v>
      </c>
      <c r="CH378">
        <f>Drivers!CH565</f>
        <v>0</v>
      </c>
      <c r="CI378">
        <f>Drivers!CI565</f>
        <v>0</v>
      </c>
      <c r="CJ378">
        <f>Drivers!CJ565</f>
        <v>0</v>
      </c>
      <c r="CK378">
        <f>Drivers!CK565</f>
        <v>0</v>
      </c>
      <c r="CL378">
        <f>Drivers!CL565</f>
        <v>0</v>
      </c>
      <c r="CM378">
        <f>Drivers!CM565</f>
        <v>0</v>
      </c>
      <c r="CN378">
        <f>Drivers!CN565</f>
        <v>0</v>
      </c>
      <c r="CO378">
        <f>Drivers!CO565</f>
        <v>0</v>
      </c>
      <c r="CP378">
        <f>Drivers!CP565</f>
        <v>0</v>
      </c>
      <c r="CQ378">
        <f>Drivers!CQ565</f>
        <v>0</v>
      </c>
      <c r="CR378">
        <f>Drivers!CR565</f>
        <v>0</v>
      </c>
      <c r="CS378">
        <f>Drivers!CS565</f>
        <v>0</v>
      </c>
      <c r="CT378">
        <f>Drivers!CT565</f>
        <v>0</v>
      </c>
      <c r="CU378">
        <f>Drivers!CU565</f>
        <v>0</v>
      </c>
      <c r="CV378">
        <f>Drivers!CV565</f>
        <v>0</v>
      </c>
      <c r="CW378">
        <f>Drivers!CW565</f>
        <v>0</v>
      </c>
      <c r="CX378">
        <f>Drivers!CX565</f>
        <v>0</v>
      </c>
      <c r="CY378">
        <f>Drivers!CY565</f>
        <v>0</v>
      </c>
      <c r="CZ378">
        <f>Drivers!CZ565</f>
        <v>0</v>
      </c>
      <c r="DA378">
        <f>Drivers!DA565</f>
        <v>0</v>
      </c>
      <c r="DB378">
        <f>Drivers!DB565</f>
        <v>0</v>
      </c>
      <c r="DC378">
        <f>Drivers!DC565</f>
        <v>0</v>
      </c>
      <c r="DD378">
        <f>Drivers!DD565</f>
        <v>0</v>
      </c>
      <c r="DE378">
        <f>Drivers!DE565</f>
        <v>0</v>
      </c>
      <c r="DF378">
        <f>Drivers!DF565</f>
        <v>0</v>
      </c>
      <c r="DG378">
        <f>Drivers!DG565</f>
        <v>0</v>
      </c>
      <c r="DH378">
        <f>Drivers!DH565</f>
        <v>0</v>
      </c>
      <c r="DI378">
        <f>Drivers!DI565</f>
        <v>0</v>
      </c>
      <c r="DJ378">
        <f>Drivers!DJ565</f>
        <v>0</v>
      </c>
      <c r="DK378">
        <f>Drivers!DK565</f>
        <v>0</v>
      </c>
      <c r="DL378">
        <f>Drivers!DL565</f>
        <v>0</v>
      </c>
      <c r="DM378">
        <f>Drivers!DM565</f>
        <v>0</v>
      </c>
      <c r="DN378">
        <f>Drivers!DN565</f>
        <v>0</v>
      </c>
      <c r="DO378">
        <f>Drivers!DO565</f>
        <v>0</v>
      </c>
      <c r="DP378">
        <f>Drivers!DP565</f>
        <v>0</v>
      </c>
      <c r="DQ378">
        <f>Drivers!DQ565</f>
        <v>0</v>
      </c>
      <c r="DR378">
        <f>Drivers!DR565</f>
        <v>0</v>
      </c>
      <c r="DS378">
        <f>Drivers!DS565</f>
        <v>0</v>
      </c>
      <c r="DT378">
        <f>Drivers!DT565</f>
        <v>0</v>
      </c>
      <c r="DU378">
        <f>Drivers!DU565</f>
        <v>0</v>
      </c>
      <c r="DV378">
        <f>Drivers!DV565</f>
        <v>0</v>
      </c>
      <c r="DW378">
        <f>Drivers!DW565</f>
        <v>0</v>
      </c>
      <c r="DX378">
        <f>Drivers!DX565</f>
        <v>0</v>
      </c>
      <c r="DY378">
        <f>Drivers!DY565</f>
        <v>0</v>
      </c>
      <c r="DZ378">
        <f>Drivers!DZ565</f>
        <v>0</v>
      </c>
      <c r="EA378">
        <f>Drivers!EA565</f>
        <v>0</v>
      </c>
      <c r="EB378">
        <f>Drivers!EB565</f>
        <v>0</v>
      </c>
      <c r="EC378">
        <f>Drivers!EC565</f>
        <v>0</v>
      </c>
      <c r="ED378">
        <f>Drivers!ED565</f>
        <v>0</v>
      </c>
      <c r="EE378">
        <f>Drivers!EE565</f>
        <v>0</v>
      </c>
      <c r="EF378">
        <f>Drivers!EF565</f>
        <v>0</v>
      </c>
      <c r="EG378">
        <f>Drivers!EG565</f>
        <v>0</v>
      </c>
      <c r="EH378">
        <f>Drivers!EH565</f>
        <v>0</v>
      </c>
      <c r="EI378">
        <f>Drivers!EI565</f>
        <v>0</v>
      </c>
      <c r="EJ378">
        <f>Drivers!EJ565</f>
        <v>0</v>
      </c>
    </row>
    <row r="379" spans="1:140" hidden="1" outlineLevel="1">
      <c r="A379">
        <f>Drivers!A566</f>
        <v>0</v>
      </c>
      <c r="B379">
        <f>Drivers!B566</f>
        <v>0</v>
      </c>
      <c r="C379">
        <f>Drivers!C566</f>
        <v>0</v>
      </c>
      <c r="D379">
        <f>Drivers!D566</f>
        <v>0</v>
      </c>
      <c r="E379">
        <f>Drivers!E566</f>
        <v>0</v>
      </c>
      <c r="F379">
        <f>Drivers!F566</f>
        <v>0</v>
      </c>
      <c r="G379">
        <f>Drivers!G566</f>
        <v>0</v>
      </c>
      <c r="H379">
        <f>Drivers!H566</f>
        <v>0</v>
      </c>
      <c r="I379" t="str">
        <f>Drivers!I566</f>
        <v>= Premier Agent Revenue</v>
      </c>
      <c r="J379">
        <f>Drivers!J566</f>
        <v>0</v>
      </c>
      <c r="K379">
        <f>Drivers!K566</f>
        <v>0</v>
      </c>
      <c r="L379">
        <f>Drivers!L566</f>
        <v>0</v>
      </c>
      <c r="M379">
        <f>Drivers!M566</f>
        <v>0</v>
      </c>
      <c r="N379">
        <f>Drivers!N566</f>
        <v>0</v>
      </c>
      <c r="O379">
        <f>Drivers!O566</f>
        <v>0</v>
      </c>
      <c r="P379">
        <f>Drivers!P566</f>
        <v>0</v>
      </c>
      <c r="Q379">
        <f>Drivers!Q566</f>
        <v>0</v>
      </c>
      <c r="R379">
        <f>Drivers!R566</f>
        <v>0</v>
      </c>
      <c r="S379">
        <f>Drivers!S566</f>
        <v>0</v>
      </c>
      <c r="T379">
        <f>Drivers!T566</f>
        <v>0</v>
      </c>
      <c r="U379">
        <f>Drivers!U566</f>
        <v>0</v>
      </c>
      <c r="V379">
        <f>Drivers!V566</f>
        <v>0</v>
      </c>
      <c r="W379">
        <f>Drivers!W566</f>
        <v>0</v>
      </c>
      <c r="X379">
        <f>Drivers!X566</f>
        <v>0</v>
      </c>
      <c r="Y379">
        <f>Drivers!Y566</f>
        <v>0</v>
      </c>
      <c r="Z379">
        <f>Drivers!Z566</f>
        <v>0</v>
      </c>
      <c r="AA379">
        <f>Drivers!AA566</f>
        <v>0</v>
      </c>
      <c r="AB379">
        <f>Drivers!AB566</f>
        <v>0</v>
      </c>
      <c r="AC379">
        <f>Drivers!AC566</f>
        <v>0</v>
      </c>
      <c r="AD379">
        <f>Drivers!AD566</f>
        <v>0</v>
      </c>
      <c r="AE379">
        <f>Drivers!AE566</f>
        <v>0</v>
      </c>
      <c r="AF379">
        <f>Drivers!AF566</f>
        <v>0</v>
      </c>
      <c r="AG379">
        <f>Drivers!AG566</f>
        <v>0</v>
      </c>
      <c r="AH379">
        <f>Drivers!AH566</f>
        <v>0</v>
      </c>
      <c r="AI379">
        <f>Drivers!AI566</f>
        <v>0</v>
      </c>
      <c r="AJ379">
        <f>Drivers!AJ566</f>
        <v>0</v>
      </c>
      <c r="AK379">
        <f>Drivers!AK566</f>
        <v>0</v>
      </c>
      <c r="AL379">
        <f>Drivers!AL566</f>
        <v>0</v>
      </c>
      <c r="AM379">
        <f>Drivers!AM566</f>
        <v>0</v>
      </c>
      <c r="AN379">
        <f>Drivers!AN566</f>
        <v>0</v>
      </c>
      <c r="AO379">
        <f>Drivers!AO566</f>
        <v>0</v>
      </c>
      <c r="AP379">
        <f>Drivers!AP566</f>
        <v>0</v>
      </c>
      <c r="AQ379">
        <f>Drivers!AQ566</f>
        <v>0</v>
      </c>
      <c r="AR379">
        <f>Drivers!AR566</f>
        <v>0</v>
      </c>
      <c r="AS379">
        <f>Drivers!AS566</f>
        <v>0</v>
      </c>
      <c r="AT379">
        <f>Drivers!AT566</f>
        <v>0</v>
      </c>
      <c r="AU379">
        <f>Drivers!AU566</f>
        <v>0</v>
      </c>
      <c r="AV379">
        <f>Drivers!AV566</f>
        <v>0</v>
      </c>
      <c r="AW379">
        <f>Drivers!AW566</f>
        <v>0</v>
      </c>
      <c r="AX379">
        <f>Drivers!AX566</f>
        <v>0</v>
      </c>
      <c r="AY379">
        <f>Drivers!AY566</f>
        <v>0</v>
      </c>
      <c r="AZ379">
        <f>Drivers!AZ566</f>
        <v>0</v>
      </c>
      <c r="BA379">
        <f>Drivers!BA566</f>
        <v>0</v>
      </c>
      <c r="BB379">
        <f>Drivers!BB566</f>
        <v>0</v>
      </c>
      <c r="BC379">
        <f>Drivers!BC566</f>
        <v>0</v>
      </c>
      <c r="BD379">
        <f>Drivers!BD566</f>
        <v>0</v>
      </c>
      <c r="BE379">
        <f>Drivers!BE566</f>
        <v>0</v>
      </c>
      <c r="BF379">
        <f>Drivers!BF566</f>
        <v>0</v>
      </c>
      <c r="BG379">
        <f>Drivers!BG566</f>
        <v>0</v>
      </c>
      <c r="BH379">
        <f>Drivers!BH566</f>
        <v>0</v>
      </c>
      <c r="BI379">
        <f>Drivers!BI566</f>
        <v>0</v>
      </c>
      <c r="BJ379">
        <f>Drivers!BJ566</f>
        <v>0</v>
      </c>
      <c r="BK379">
        <f>Drivers!BK566</f>
        <v>0</v>
      </c>
      <c r="BL379">
        <f>Drivers!BL566</f>
        <v>0</v>
      </c>
      <c r="BM379">
        <f>Drivers!BM566</f>
        <v>0</v>
      </c>
      <c r="BN379">
        <f>Drivers!BN566</f>
        <v>0</v>
      </c>
      <c r="BO379">
        <f>Drivers!BO566</f>
        <v>0</v>
      </c>
      <c r="BP379">
        <f>Drivers!BP566</f>
        <v>0</v>
      </c>
      <c r="BQ379">
        <f>Drivers!BQ566</f>
        <v>0</v>
      </c>
      <c r="BR379">
        <f>Drivers!BR566</f>
        <v>0</v>
      </c>
      <c r="BS379">
        <f>Drivers!BS566</f>
        <v>0</v>
      </c>
      <c r="BT379">
        <f>Drivers!BT566</f>
        <v>0</v>
      </c>
      <c r="BU379">
        <f>Drivers!BU566</f>
        <v>0</v>
      </c>
      <c r="BV379">
        <f>Drivers!BV566</f>
        <v>0</v>
      </c>
      <c r="BW379">
        <f>Drivers!BW566</f>
        <v>0</v>
      </c>
      <c r="BX379">
        <f>Drivers!BX566</f>
        <v>0</v>
      </c>
      <c r="BY379">
        <f>Drivers!BY566</f>
        <v>0</v>
      </c>
      <c r="BZ379">
        <f>Drivers!BZ566</f>
        <v>0</v>
      </c>
      <c r="CA379">
        <f>Drivers!CA566</f>
        <v>0</v>
      </c>
      <c r="CB379">
        <f>Drivers!CB566</f>
        <v>0</v>
      </c>
      <c r="CC379">
        <f>Drivers!CC566</f>
        <v>0</v>
      </c>
      <c r="CD379">
        <f>Drivers!CD566</f>
        <v>0</v>
      </c>
      <c r="CE379">
        <f>Drivers!CE566</f>
        <v>0</v>
      </c>
      <c r="CF379">
        <f>Drivers!CF566</f>
        <v>0</v>
      </c>
      <c r="CG379">
        <f>Drivers!CG566</f>
        <v>0</v>
      </c>
      <c r="CH379">
        <f>Drivers!CH566</f>
        <v>0</v>
      </c>
      <c r="CI379">
        <f>Drivers!CI566</f>
        <v>0</v>
      </c>
      <c r="CJ379">
        <f>Drivers!CJ566</f>
        <v>0</v>
      </c>
      <c r="CK379">
        <f>Drivers!CK566</f>
        <v>0</v>
      </c>
      <c r="CL379">
        <f>Drivers!CL566</f>
        <v>0</v>
      </c>
      <c r="CM379">
        <f>Drivers!CM566</f>
        <v>0</v>
      </c>
      <c r="CN379">
        <f>Drivers!CN566</f>
        <v>0</v>
      </c>
      <c r="CO379">
        <f>Drivers!CO566</f>
        <v>0</v>
      </c>
      <c r="CP379">
        <f>Drivers!CP566</f>
        <v>0</v>
      </c>
      <c r="CQ379">
        <f>Drivers!CQ566</f>
        <v>0</v>
      </c>
      <c r="CR379">
        <f>Drivers!CR566</f>
        <v>0</v>
      </c>
      <c r="CS379">
        <f>Drivers!CS566</f>
        <v>0</v>
      </c>
      <c r="CT379">
        <f>Drivers!CT566</f>
        <v>0</v>
      </c>
      <c r="CU379">
        <f>Drivers!CU566</f>
        <v>0</v>
      </c>
      <c r="CV379">
        <f>Drivers!CV566</f>
        <v>0</v>
      </c>
      <c r="CW379">
        <f>Drivers!CW566</f>
        <v>0</v>
      </c>
      <c r="CX379">
        <f>Drivers!CX566</f>
        <v>0</v>
      </c>
      <c r="CY379">
        <f>Drivers!CY566</f>
        <v>0</v>
      </c>
      <c r="CZ379">
        <f>Drivers!CZ566</f>
        <v>0</v>
      </c>
      <c r="DA379">
        <f>Drivers!DA566</f>
        <v>0</v>
      </c>
      <c r="DB379">
        <f>Drivers!DB566</f>
        <v>0</v>
      </c>
      <c r="DC379">
        <f>Drivers!DC566</f>
        <v>0</v>
      </c>
      <c r="DD379">
        <f>Drivers!DD566</f>
        <v>0</v>
      </c>
      <c r="DE379">
        <f>Drivers!DE566</f>
        <v>0</v>
      </c>
      <c r="DF379">
        <f>Drivers!DF566</f>
        <v>0</v>
      </c>
      <c r="DG379">
        <f>Drivers!DG566</f>
        <v>0</v>
      </c>
      <c r="DH379">
        <f>Drivers!DH566</f>
        <v>0</v>
      </c>
      <c r="DI379">
        <f>Drivers!DI566</f>
        <v>0</v>
      </c>
      <c r="DJ379">
        <f>Drivers!DJ566</f>
        <v>0</v>
      </c>
      <c r="DK379">
        <f>Drivers!DK566</f>
        <v>0</v>
      </c>
      <c r="DL379">
        <f>Drivers!DL566</f>
        <v>0</v>
      </c>
      <c r="DM379">
        <f>Drivers!DM566</f>
        <v>0</v>
      </c>
      <c r="DN379">
        <f>Drivers!DN566</f>
        <v>0</v>
      </c>
      <c r="DO379">
        <f>Drivers!DO566</f>
        <v>0</v>
      </c>
      <c r="DP379">
        <f>Drivers!DP566</f>
        <v>0</v>
      </c>
      <c r="DQ379">
        <f>Drivers!DQ566</f>
        <v>0</v>
      </c>
      <c r="DR379">
        <f>Drivers!DR566</f>
        <v>0</v>
      </c>
      <c r="DS379">
        <f>Drivers!DS566</f>
        <v>0</v>
      </c>
      <c r="DT379">
        <f>Drivers!DT566</f>
        <v>0</v>
      </c>
      <c r="DU379">
        <f>Drivers!DU566</f>
        <v>0</v>
      </c>
      <c r="DV379">
        <f>Drivers!DV566</f>
        <v>0</v>
      </c>
      <c r="DW379">
        <f>Drivers!DW566</f>
        <v>0</v>
      </c>
      <c r="DX379">
        <f>Drivers!DX566</f>
        <v>0</v>
      </c>
      <c r="DY379">
        <f>Drivers!DY566</f>
        <v>0</v>
      </c>
      <c r="DZ379">
        <f>Drivers!DZ566</f>
        <v>0</v>
      </c>
      <c r="EA379">
        <f>Drivers!EA566</f>
        <v>0</v>
      </c>
      <c r="EB379">
        <f>Drivers!EB566</f>
        <v>0</v>
      </c>
      <c r="EC379">
        <f>Drivers!EC566</f>
        <v>0</v>
      </c>
      <c r="ED379">
        <f>Drivers!ED566</f>
        <v>0</v>
      </c>
      <c r="EE379">
        <f>Drivers!EE566</f>
        <v>0</v>
      </c>
      <c r="EF379">
        <f>Drivers!EF566</f>
        <v>0</v>
      </c>
      <c r="EG379">
        <f>Drivers!EG566</f>
        <v>0</v>
      </c>
      <c r="EH379">
        <f>Drivers!EH566</f>
        <v>0</v>
      </c>
      <c r="EI379">
        <f>Drivers!EI566</f>
        <v>0</v>
      </c>
      <c r="EJ379">
        <f>Drivers!EJ566</f>
        <v>0</v>
      </c>
    </row>
    <row r="380" spans="1:140" hidden="1" outlineLevel="1">
      <c r="A380">
        <f>Drivers!A567</f>
        <v>0</v>
      </c>
      <c r="B380">
        <f>Drivers!B567</f>
        <v>0</v>
      </c>
      <c r="C380">
        <f>Drivers!C567</f>
        <v>0</v>
      </c>
      <c r="D380">
        <f>Drivers!D567</f>
        <v>0</v>
      </c>
      <c r="E380">
        <f>Drivers!E567</f>
        <v>0</v>
      </c>
      <c r="F380">
        <f>Drivers!F567</f>
        <v>0</v>
      </c>
      <c r="G380">
        <f>Drivers!G567</f>
        <v>0</v>
      </c>
      <c r="H380">
        <f>Drivers!H567</f>
        <v>0</v>
      </c>
      <c r="I380">
        <f>Drivers!I567</f>
        <v>0</v>
      </c>
      <c r="J380">
        <f>Drivers!J567</f>
        <v>0</v>
      </c>
      <c r="K380">
        <f>Drivers!K567</f>
        <v>0</v>
      </c>
      <c r="L380">
        <f>Drivers!L567</f>
        <v>0</v>
      </c>
      <c r="M380">
        <f>Drivers!M567</f>
        <v>0</v>
      </c>
      <c r="N380">
        <f>Drivers!N567</f>
        <v>0</v>
      </c>
      <c r="O380">
        <f>Drivers!O567</f>
        <v>0</v>
      </c>
      <c r="P380">
        <f>Drivers!P567</f>
        <v>0</v>
      </c>
      <c r="Q380">
        <f>Drivers!Q567</f>
        <v>0</v>
      </c>
      <c r="R380">
        <f>Drivers!R567</f>
        <v>0</v>
      </c>
      <c r="S380">
        <f>Drivers!S567</f>
        <v>0</v>
      </c>
      <c r="T380">
        <f>Drivers!T567</f>
        <v>0</v>
      </c>
      <c r="U380">
        <f>Drivers!U567</f>
        <v>0</v>
      </c>
      <c r="V380">
        <f>Drivers!V567</f>
        <v>0</v>
      </c>
      <c r="W380">
        <f>Drivers!W567</f>
        <v>0</v>
      </c>
      <c r="X380">
        <f>Drivers!X567</f>
        <v>0</v>
      </c>
      <c r="Y380">
        <f>Drivers!Y567</f>
        <v>0</v>
      </c>
      <c r="Z380">
        <f>Drivers!Z567</f>
        <v>0</v>
      </c>
      <c r="AA380">
        <f>Drivers!AA567</f>
        <v>0</v>
      </c>
      <c r="AB380">
        <f>Drivers!AB567</f>
        <v>0</v>
      </c>
      <c r="AC380">
        <f>Drivers!AC567</f>
        <v>0</v>
      </c>
      <c r="AD380">
        <f>Drivers!AD567</f>
        <v>0</v>
      </c>
      <c r="AE380">
        <f>Drivers!AE567</f>
        <v>0</v>
      </c>
      <c r="AF380">
        <f>Drivers!AF567</f>
        <v>0</v>
      </c>
      <c r="AG380">
        <f>Drivers!AG567</f>
        <v>0</v>
      </c>
      <c r="AH380">
        <f>Drivers!AH567</f>
        <v>0</v>
      </c>
      <c r="AI380">
        <f>Drivers!AI567</f>
        <v>0</v>
      </c>
      <c r="AJ380">
        <f>Drivers!AJ567</f>
        <v>0</v>
      </c>
      <c r="AK380">
        <f>Drivers!AK567</f>
        <v>0</v>
      </c>
      <c r="AL380">
        <f>Drivers!AL567</f>
        <v>0</v>
      </c>
      <c r="AM380">
        <f>Drivers!AM567</f>
        <v>0</v>
      </c>
      <c r="AN380">
        <f>Drivers!AN567</f>
        <v>0</v>
      </c>
      <c r="AO380">
        <f>Drivers!AO567</f>
        <v>0</v>
      </c>
      <c r="AP380">
        <f>Drivers!AP567</f>
        <v>0</v>
      </c>
      <c r="AQ380">
        <f>Drivers!AQ567</f>
        <v>0</v>
      </c>
      <c r="AR380">
        <f>Drivers!AR567</f>
        <v>0</v>
      </c>
      <c r="AS380">
        <f>Drivers!AS567</f>
        <v>0</v>
      </c>
      <c r="AT380">
        <f>Drivers!AT567</f>
        <v>0</v>
      </c>
      <c r="AU380">
        <f>Drivers!AU567</f>
        <v>0</v>
      </c>
      <c r="AV380">
        <f>Drivers!AV567</f>
        <v>0</v>
      </c>
      <c r="AW380">
        <f>Drivers!AW567</f>
        <v>0</v>
      </c>
      <c r="AX380">
        <f>Drivers!AX567</f>
        <v>0</v>
      </c>
      <c r="AY380">
        <f>Drivers!AY567</f>
        <v>0</v>
      </c>
      <c r="AZ380">
        <f>Drivers!AZ567</f>
        <v>0</v>
      </c>
      <c r="BA380">
        <f>Drivers!BA567</f>
        <v>0</v>
      </c>
      <c r="BB380">
        <f>Drivers!BB567</f>
        <v>0</v>
      </c>
      <c r="BC380">
        <f>Drivers!BC567</f>
        <v>0</v>
      </c>
      <c r="BD380">
        <f>Drivers!BD567</f>
        <v>0</v>
      </c>
      <c r="BE380">
        <f>Drivers!BE567</f>
        <v>0</v>
      </c>
      <c r="BF380">
        <f>Drivers!BF567</f>
        <v>0</v>
      </c>
      <c r="BG380">
        <f>Drivers!BG567</f>
        <v>0</v>
      </c>
      <c r="BH380">
        <f>Drivers!BH567</f>
        <v>0</v>
      </c>
      <c r="BI380">
        <f>Drivers!BI567</f>
        <v>0</v>
      </c>
      <c r="BJ380">
        <f>Drivers!BJ567</f>
        <v>0</v>
      </c>
      <c r="BK380">
        <f>Drivers!BK567</f>
        <v>0</v>
      </c>
      <c r="BL380">
        <f>Drivers!BL567</f>
        <v>0</v>
      </c>
      <c r="BM380">
        <f>Drivers!BM567</f>
        <v>0</v>
      </c>
      <c r="BN380">
        <f>Drivers!BN567</f>
        <v>0</v>
      </c>
      <c r="BO380">
        <f>Drivers!BO567</f>
        <v>0</v>
      </c>
      <c r="BP380">
        <f>Drivers!BP567</f>
        <v>0</v>
      </c>
      <c r="BQ380">
        <f>Drivers!BQ567</f>
        <v>0</v>
      </c>
      <c r="BR380">
        <f>Drivers!BR567</f>
        <v>0</v>
      </c>
      <c r="BS380">
        <f>Drivers!BS567</f>
        <v>0</v>
      </c>
      <c r="BT380">
        <f>Drivers!BT567</f>
        <v>0</v>
      </c>
      <c r="BU380">
        <f>Drivers!BU567</f>
        <v>0</v>
      </c>
      <c r="BV380">
        <f>Drivers!BV567</f>
        <v>0</v>
      </c>
      <c r="BW380">
        <f>Drivers!BW567</f>
        <v>0</v>
      </c>
      <c r="BX380">
        <f>Drivers!BX567</f>
        <v>0</v>
      </c>
      <c r="BY380">
        <f>Drivers!BY567</f>
        <v>0</v>
      </c>
      <c r="BZ380">
        <f>Drivers!BZ567</f>
        <v>0</v>
      </c>
      <c r="CA380">
        <f>Drivers!CA567</f>
        <v>0</v>
      </c>
      <c r="CB380">
        <f>Drivers!CB567</f>
        <v>0</v>
      </c>
      <c r="CC380">
        <f>Drivers!CC567</f>
        <v>0</v>
      </c>
      <c r="CD380">
        <f>Drivers!CD567</f>
        <v>0</v>
      </c>
      <c r="CE380">
        <f>Drivers!CE567</f>
        <v>0</v>
      </c>
      <c r="CF380">
        <f>Drivers!CF567</f>
        <v>0</v>
      </c>
      <c r="CG380">
        <f>Drivers!CG567</f>
        <v>0</v>
      </c>
      <c r="CH380">
        <f>Drivers!CH567</f>
        <v>0</v>
      </c>
      <c r="CI380">
        <f>Drivers!CI567</f>
        <v>0</v>
      </c>
      <c r="CJ380">
        <f>Drivers!CJ567</f>
        <v>0</v>
      </c>
      <c r="CK380">
        <f>Drivers!CK567</f>
        <v>0</v>
      </c>
      <c r="CL380">
        <f>Drivers!CL567</f>
        <v>0</v>
      </c>
      <c r="CM380">
        <f>Drivers!CM567</f>
        <v>0</v>
      </c>
      <c r="CN380">
        <f>Drivers!CN567</f>
        <v>0</v>
      </c>
      <c r="CO380">
        <f>Drivers!CO567</f>
        <v>0</v>
      </c>
      <c r="CP380">
        <f>Drivers!CP567</f>
        <v>0</v>
      </c>
      <c r="CQ380">
        <f>Drivers!CQ567</f>
        <v>0</v>
      </c>
      <c r="CR380">
        <f>Drivers!CR567</f>
        <v>0</v>
      </c>
      <c r="CS380">
        <f>Drivers!CS567</f>
        <v>0</v>
      </c>
      <c r="CT380">
        <f>Drivers!CT567</f>
        <v>0</v>
      </c>
      <c r="CU380">
        <f>Drivers!CU567</f>
        <v>0</v>
      </c>
      <c r="CV380">
        <f>Drivers!CV567</f>
        <v>0</v>
      </c>
      <c r="CW380">
        <f>Drivers!CW567</f>
        <v>0</v>
      </c>
      <c r="CX380">
        <f>Drivers!CX567</f>
        <v>0</v>
      </c>
      <c r="CY380">
        <f>Drivers!CY567</f>
        <v>0</v>
      </c>
      <c r="CZ380">
        <f>Drivers!CZ567</f>
        <v>0</v>
      </c>
      <c r="DA380">
        <f>Drivers!DA567</f>
        <v>0</v>
      </c>
      <c r="DB380">
        <f>Drivers!DB567</f>
        <v>0</v>
      </c>
      <c r="DC380">
        <f>Drivers!DC567</f>
        <v>0</v>
      </c>
      <c r="DD380">
        <f>Drivers!DD567</f>
        <v>0</v>
      </c>
      <c r="DE380">
        <f>Drivers!DE567</f>
        <v>0</v>
      </c>
      <c r="DF380">
        <f>Drivers!DF567</f>
        <v>0</v>
      </c>
      <c r="DG380">
        <f>Drivers!DG567</f>
        <v>0</v>
      </c>
      <c r="DH380">
        <f>Drivers!DH567</f>
        <v>0</v>
      </c>
      <c r="DI380">
        <f>Drivers!DI567</f>
        <v>0</v>
      </c>
      <c r="DJ380">
        <f>Drivers!DJ567</f>
        <v>0</v>
      </c>
      <c r="DK380">
        <f>Drivers!DK567</f>
        <v>0</v>
      </c>
      <c r="DL380">
        <f>Drivers!DL567</f>
        <v>0</v>
      </c>
      <c r="DM380">
        <f>Drivers!DM567</f>
        <v>0</v>
      </c>
      <c r="DN380">
        <f>Drivers!DN567</f>
        <v>0</v>
      </c>
      <c r="DO380">
        <f>Drivers!DO567</f>
        <v>0</v>
      </c>
      <c r="DP380">
        <f>Drivers!DP567</f>
        <v>0</v>
      </c>
      <c r="DQ380">
        <f>Drivers!DQ567</f>
        <v>0</v>
      </c>
      <c r="DR380">
        <f>Drivers!DR567</f>
        <v>0</v>
      </c>
      <c r="DS380">
        <f>Drivers!DS567</f>
        <v>0</v>
      </c>
      <c r="DT380">
        <f>Drivers!DT567</f>
        <v>0</v>
      </c>
      <c r="DU380">
        <f>Drivers!DU567</f>
        <v>0</v>
      </c>
      <c r="DV380">
        <f>Drivers!DV567</f>
        <v>0</v>
      </c>
      <c r="DW380">
        <f>Drivers!DW567</f>
        <v>0</v>
      </c>
      <c r="DX380">
        <f>Drivers!DX567</f>
        <v>0</v>
      </c>
      <c r="DY380">
        <f>Drivers!DY567</f>
        <v>0</v>
      </c>
      <c r="DZ380">
        <f>Drivers!DZ567</f>
        <v>0</v>
      </c>
      <c r="EA380">
        <f>Drivers!EA567</f>
        <v>0</v>
      </c>
      <c r="EB380">
        <f>Drivers!EB567</f>
        <v>0</v>
      </c>
      <c r="EC380">
        <f>Drivers!EC567</f>
        <v>0</v>
      </c>
      <c r="ED380">
        <f>Drivers!ED567</f>
        <v>0</v>
      </c>
      <c r="EE380">
        <f>Drivers!EE567</f>
        <v>0</v>
      </c>
      <c r="EF380">
        <f>Drivers!EF567</f>
        <v>0</v>
      </c>
      <c r="EG380">
        <f>Drivers!EG567</f>
        <v>0</v>
      </c>
      <c r="EH380">
        <f>Drivers!EH567</f>
        <v>0</v>
      </c>
      <c r="EI380">
        <f>Drivers!EI567</f>
        <v>0</v>
      </c>
      <c r="EJ380">
        <f>Drivers!EJ567</f>
        <v>0</v>
      </c>
    </row>
    <row r="381" spans="1:140" hidden="1" outlineLevel="1">
      <c r="A381">
        <f>Drivers!A568</f>
        <v>0</v>
      </c>
      <c r="B381">
        <f>Drivers!B568</f>
        <v>0</v>
      </c>
      <c r="C381">
        <f>Drivers!C568</f>
        <v>0</v>
      </c>
      <c r="D381">
        <f>Drivers!D568</f>
        <v>0</v>
      </c>
      <c r="E381">
        <f>Drivers!E568</f>
        <v>0</v>
      </c>
      <c r="F381">
        <f>Drivers!F568</f>
        <v>0</v>
      </c>
      <c r="G381">
        <f>Drivers!G568</f>
        <v>0</v>
      </c>
      <c r="H381">
        <f>Drivers!H568</f>
        <v>0</v>
      </c>
      <c r="I381" t="str">
        <f>Drivers!I568</f>
        <v>Bear</v>
      </c>
      <c r="J381">
        <f>Drivers!J568</f>
        <v>0</v>
      </c>
      <c r="K381">
        <f>Drivers!K568</f>
        <v>0</v>
      </c>
      <c r="L381">
        <f>Drivers!L568</f>
        <v>0</v>
      </c>
      <c r="M381">
        <f>Drivers!M568</f>
        <v>0</v>
      </c>
      <c r="N381">
        <f>Drivers!N568</f>
        <v>0</v>
      </c>
      <c r="O381">
        <f>Drivers!O568</f>
        <v>0</v>
      </c>
      <c r="P381">
        <f>Drivers!P568</f>
        <v>0</v>
      </c>
      <c r="Q381">
        <f>Drivers!Q568</f>
        <v>0</v>
      </c>
      <c r="R381">
        <f>Drivers!R568</f>
        <v>0</v>
      </c>
      <c r="S381">
        <f>Drivers!S568</f>
        <v>0</v>
      </c>
      <c r="T381">
        <f>Drivers!T568</f>
        <v>0</v>
      </c>
      <c r="U381">
        <f>Drivers!U568</f>
        <v>0</v>
      </c>
      <c r="V381">
        <f>Drivers!V568</f>
        <v>0</v>
      </c>
      <c r="W381">
        <f>Drivers!W568</f>
        <v>0</v>
      </c>
      <c r="X381">
        <f>Drivers!X568</f>
        <v>0</v>
      </c>
      <c r="Y381">
        <f>Drivers!Y568</f>
        <v>0</v>
      </c>
      <c r="Z381">
        <f>Drivers!Z568</f>
        <v>0</v>
      </c>
      <c r="AA381">
        <f>Drivers!AA568</f>
        <v>0</v>
      </c>
      <c r="AB381">
        <f>Drivers!AB568</f>
        <v>0</v>
      </c>
      <c r="AC381">
        <f>Drivers!AC568</f>
        <v>0</v>
      </c>
      <c r="AD381">
        <f>Drivers!AD568</f>
        <v>0</v>
      </c>
      <c r="AE381">
        <f>Drivers!AE568</f>
        <v>0</v>
      </c>
      <c r="AF381">
        <f>Drivers!AF568</f>
        <v>0</v>
      </c>
      <c r="AG381">
        <f>Drivers!AG568</f>
        <v>0</v>
      </c>
      <c r="AH381">
        <f>Drivers!AH568</f>
        <v>0</v>
      </c>
      <c r="AI381">
        <f>Drivers!AI568</f>
        <v>0</v>
      </c>
      <c r="AJ381">
        <f>Drivers!AJ568</f>
        <v>0</v>
      </c>
      <c r="AK381">
        <f>Drivers!AK568</f>
        <v>0</v>
      </c>
      <c r="AL381">
        <f>Drivers!AL568</f>
        <v>0</v>
      </c>
      <c r="AM381">
        <f>Drivers!AM568</f>
        <v>0</v>
      </c>
      <c r="AN381">
        <f>Drivers!AN568</f>
        <v>0</v>
      </c>
      <c r="AO381">
        <f>Drivers!AO568</f>
        <v>0</v>
      </c>
      <c r="AP381">
        <f>Drivers!AP568</f>
        <v>0</v>
      </c>
      <c r="AQ381">
        <f>Drivers!AQ568</f>
        <v>0</v>
      </c>
      <c r="AR381">
        <f>Drivers!AR568</f>
        <v>0</v>
      </c>
      <c r="AS381">
        <f>Drivers!AS568</f>
        <v>0</v>
      </c>
      <c r="AT381">
        <f>Drivers!AT568</f>
        <v>0</v>
      </c>
      <c r="AU381">
        <f>Drivers!AU568</f>
        <v>0</v>
      </c>
      <c r="AV381">
        <f>Drivers!AV568</f>
        <v>0</v>
      </c>
      <c r="AW381">
        <f>Drivers!AW568</f>
        <v>0</v>
      </c>
      <c r="AX381">
        <f>Drivers!AX568</f>
        <v>0</v>
      </c>
      <c r="AY381">
        <f>Drivers!AY568</f>
        <v>0</v>
      </c>
      <c r="AZ381">
        <f>Drivers!AZ568</f>
        <v>0</v>
      </c>
      <c r="BA381">
        <f>Drivers!BA568</f>
        <v>0</v>
      </c>
      <c r="BB381">
        <f>Drivers!BB568</f>
        <v>0</v>
      </c>
      <c r="BC381">
        <f>Drivers!BC568</f>
        <v>0</v>
      </c>
      <c r="BD381">
        <f>Drivers!BD568</f>
        <v>0</v>
      </c>
      <c r="BE381">
        <f>Drivers!BE568</f>
        <v>0</v>
      </c>
      <c r="BF381">
        <f>Drivers!BF568</f>
        <v>0</v>
      </c>
      <c r="BG381">
        <f>Drivers!BG568</f>
        <v>0</v>
      </c>
      <c r="BH381">
        <f>Drivers!BH568</f>
        <v>0</v>
      </c>
      <c r="BI381">
        <f>Drivers!BI568</f>
        <v>0</v>
      </c>
      <c r="BJ381">
        <f>Drivers!BJ568</f>
        <v>0</v>
      </c>
      <c r="BK381">
        <f>Drivers!BK568</f>
        <v>0</v>
      </c>
      <c r="BL381">
        <f>Drivers!BL568</f>
        <v>0</v>
      </c>
      <c r="BM381">
        <f>Drivers!BM568</f>
        <v>0</v>
      </c>
      <c r="BN381">
        <f>Drivers!BN568</f>
        <v>0</v>
      </c>
      <c r="BO381">
        <f>Drivers!BO568</f>
        <v>0</v>
      </c>
      <c r="BP381">
        <f>Drivers!BP568</f>
        <v>0</v>
      </c>
      <c r="BQ381">
        <f>Drivers!BQ568</f>
        <v>0</v>
      </c>
      <c r="BR381">
        <f>Drivers!BR568</f>
        <v>0</v>
      </c>
      <c r="BS381">
        <f>Drivers!BS568</f>
        <v>0</v>
      </c>
      <c r="BT381">
        <f>Drivers!BT568</f>
        <v>0</v>
      </c>
      <c r="BU381">
        <f>Drivers!BU568</f>
        <v>0</v>
      </c>
      <c r="BV381">
        <f>Drivers!BV568</f>
        <v>0</v>
      </c>
      <c r="BW381">
        <f>Drivers!BW568</f>
        <v>0</v>
      </c>
      <c r="BX381">
        <f>Drivers!BX568</f>
        <v>0</v>
      </c>
      <c r="BY381">
        <f>Drivers!BY568</f>
        <v>0</v>
      </c>
      <c r="BZ381">
        <f>Drivers!BZ568</f>
        <v>0</v>
      </c>
      <c r="CA381">
        <f>Drivers!CA568</f>
        <v>0</v>
      </c>
      <c r="CB381">
        <f>Drivers!CB568</f>
        <v>0</v>
      </c>
      <c r="CC381">
        <f>Drivers!CC568</f>
        <v>0</v>
      </c>
      <c r="CD381">
        <f>Drivers!CD568</f>
        <v>0</v>
      </c>
      <c r="CE381">
        <f>Drivers!CE568</f>
        <v>0</v>
      </c>
      <c r="CF381">
        <f>Drivers!CF568</f>
        <v>0</v>
      </c>
      <c r="CG381">
        <f>Drivers!CG568</f>
        <v>0</v>
      </c>
      <c r="CH381">
        <f>Drivers!CH568</f>
        <v>0</v>
      </c>
      <c r="CI381">
        <f>Drivers!CI568</f>
        <v>0</v>
      </c>
      <c r="CJ381">
        <f>Drivers!CJ568</f>
        <v>0</v>
      </c>
      <c r="CK381">
        <f>Drivers!CK568</f>
        <v>0</v>
      </c>
      <c r="CL381">
        <f>Drivers!CL568</f>
        <v>0</v>
      </c>
      <c r="CM381">
        <f>Drivers!CM568</f>
        <v>0</v>
      </c>
      <c r="CN381">
        <f>Drivers!CN568</f>
        <v>0</v>
      </c>
      <c r="CO381">
        <f>Drivers!CO568</f>
        <v>0</v>
      </c>
      <c r="CP381">
        <f>Drivers!CP568</f>
        <v>0</v>
      </c>
      <c r="CQ381">
        <f>Drivers!CQ568</f>
        <v>0</v>
      </c>
      <c r="CR381">
        <f>Drivers!CR568</f>
        <v>0</v>
      </c>
      <c r="CS381">
        <f>Drivers!CS568</f>
        <v>0</v>
      </c>
      <c r="CT381">
        <f>Drivers!CT568</f>
        <v>0</v>
      </c>
      <c r="CU381">
        <f>Drivers!CU568</f>
        <v>0</v>
      </c>
      <c r="CV381">
        <f>Drivers!CV568</f>
        <v>0</v>
      </c>
      <c r="CW381">
        <f>Drivers!CW568</f>
        <v>0</v>
      </c>
      <c r="CX381">
        <f>Drivers!CX568</f>
        <v>0</v>
      </c>
      <c r="CY381">
        <f>Drivers!CY568</f>
        <v>0</v>
      </c>
      <c r="CZ381">
        <f>Drivers!CZ568</f>
        <v>0</v>
      </c>
      <c r="DA381">
        <f>Drivers!DA568</f>
        <v>0</v>
      </c>
      <c r="DB381">
        <f>Drivers!DB568</f>
        <v>0</v>
      </c>
      <c r="DC381">
        <f>Drivers!DC568</f>
        <v>0</v>
      </c>
      <c r="DD381">
        <f>Drivers!DD568</f>
        <v>0</v>
      </c>
      <c r="DE381">
        <f>Drivers!DE568</f>
        <v>0</v>
      </c>
      <c r="DF381">
        <f>Drivers!DF568</f>
        <v>0</v>
      </c>
      <c r="DG381">
        <f>Drivers!DG568</f>
        <v>0</v>
      </c>
      <c r="DH381">
        <f>Drivers!DH568</f>
        <v>0</v>
      </c>
      <c r="DI381">
        <f>Drivers!DI568</f>
        <v>0</v>
      </c>
      <c r="DJ381">
        <f>Drivers!DJ568</f>
        <v>0</v>
      </c>
      <c r="DK381">
        <f>Drivers!DK568</f>
        <v>0</v>
      </c>
      <c r="DL381">
        <f>Drivers!DL568</f>
        <v>0</v>
      </c>
      <c r="DM381">
        <f>Drivers!DM568</f>
        <v>0</v>
      </c>
      <c r="DN381">
        <f>Drivers!DN568</f>
        <v>0</v>
      </c>
      <c r="DO381">
        <f>Drivers!DO568</f>
        <v>0</v>
      </c>
      <c r="DP381">
        <f>Drivers!DP568</f>
        <v>0</v>
      </c>
      <c r="DQ381">
        <f>Drivers!DQ568</f>
        <v>0</v>
      </c>
      <c r="DR381">
        <f>Drivers!DR568</f>
        <v>0</v>
      </c>
      <c r="DS381">
        <f>Drivers!DS568</f>
        <v>0</v>
      </c>
      <c r="DT381">
        <f>Drivers!DT568</f>
        <v>0</v>
      </c>
      <c r="DU381">
        <f>Drivers!DU568</f>
        <v>0</v>
      </c>
      <c r="DV381">
        <f>Drivers!DV568</f>
        <v>0</v>
      </c>
      <c r="DW381">
        <f>Drivers!DW568</f>
        <v>0</v>
      </c>
      <c r="DX381">
        <f>Drivers!DX568</f>
        <v>0</v>
      </c>
      <c r="DY381">
        <f>Drivers!DY568</f>
        <v>0</v>
      </c>
      <c r="DZ381">
        <f>Drivers!DZ568</f>
        <v>0</v>
      </c>
      <c r="EA381">
        <f>Drivers!EA568</f>
        <v>0</v>
      </c>
      <c r="EB381">
        <f>Drivers!EB568</f>
        <v>0</v>
      </c>
      <c r="EC381">
        <f>Drivers!EC568</f>
        <v>0</v>
      </c>
      <c r="ED381">
        <f>Drivers!ED568</f>
        <v>0</v>
      </c>
      <c r="EE381">
        <f>Drivers!EE568</f>
        <v>0</v>
      </c>
      <c r="EF381">
        <f>Drivers!EF568</f>
        <v>0</v>
      </c>
      <c r="EG381">
        <f>Drivers!EG568</f>
        <v>0</v>
      </c>
      <c r="EH381">
        <f>Drivers!EH568</f>
        <v>0</v>
      </c>
      <c r="EI381">
        <f>Drivers!EI568</f>
        <v>0</v>
      </c>
      <c r="EJ381">
        <f>Drivers!EJ568</f>
        <v>0</v>
      </c>
    </row>
    <row r="382" spans="1:140" hidden="1" outlineLevel="1">
      <c r="A382">
        <f>Drivers!A569</f>
        <v>0</v>
      </c>
      <c r="B382">
        <f>Drivers!B569</f>
        <v>0</v>
      </c>
      <c r="C382">
        <f>Drivers!C569</f>
        <v>0</v>
      </c>
      <c r="D382">
        <f>Drivers!D569</f>
        <v>0</v>
      </c>
      <c r="E382">
        <f>Drivers!E569</f>
        <v>0</v>
      </c>
      <c r="F382">
        <f>Drivers!F569</f>
        <v>0</v>
      </c>
      <c r="G382">
        <f>Drivers!G569</f>
        <v>0</v>
      </c>
      <c r="H382">
        <f>Drivers!H569</f>
        <v>0</v>
      </c>
      <c r="I382" t="str">
        <f>Drivers!I569</f>
        <v>BOP - Premier Agents (est)</v>
      </c>
      <c r="J382">
        <f>Drivers!J569</f>
        <v>0</v>
      </c>
      <c r="K382">
        <f>Drivers!K569</f>
        <v>0</v>
      </c>
      <c r="L382">
        <f>Drivers!L569</f>
        <v>0</v>
      </c>
      <c r="M382">
        <f>Drivers!M569</f>
        <v>0</v>
      </c>
      <c r="N382">
        <f>Drivers!N569</f>
        <v>0</v>
      </c>
      <c r="O382">
        <f>Drivers!O569</f>
        <v>0</v>
      </c>
      <c r="P382">
        <f>Drivers!P569</f>
        <v>0</v>
      </c>
      <c r="Q382">
        <f>Drivers!Q569</f>
        <v>0</v>
      </c>
      <c r="R382">
        <f>Drivers!R569</f>
        <v>0</v>
      </c>
      <c r="S382">
        <f>Drivers!S569</f>
        <v>0</v>
      </c>
      <c r="T382">
        <f>Drivers!T569</f>
        <v>0</v>
      </c>
      <c r="U382">
        <f>Drivers!U569</f>
        <v>0</v>
      </c>
      <c r="V382">
        <f>Drivers!V569</f>
        <v>0</v>
      </c>
      <c r="W382">
        <f>Drivers!W569</f>
        <v>0</v>
      </c>
      <c r="X382">
        <f>Drivers!X569</f>
        <v>0</v>
      </c>
      <c r="Y382">
        <f>Drivers!Y569</f>
        <v>0</v>
      </c>
      <c r="Z382">
        <f>Drivers!Z569</f>
        <v>0</v>
      </c>
      <c r="AA382">
        <f>Drivers!AA569</f>
        <v>0</v>
      </c>
      <c r="AB382">
        <f>Drivers!AB569</f>
        <v>0</v>
      </c>
      <c r="AC382">
        <f>Drivers!AC569</f>
        <v>0</v>
      </c>
      <c r="AD382">
        <f>Drivers!AD569</f>
        <v>0</v>
      </c>
      <c r="AE382">
        <f>Drivers!AE569</f>
        <v>0</v>
      </c>
      <c r="AF382">
        <f>Drivers!AF569</f>
        <v>0</v>
      </c>
      <c r="AG382">
        <f>Drivers!AG569</f>
        <v>0</v>
      </c>
      <c r="AH382">
        <f>Drivers!AH569</f>
        <v>0</v>
      </c>
      <c r="AI382">
        <f>Drivers!AI569</f>
        <v>0</v>
      </c>
      <c r="AJ382">
        <f>Drivers!AJ569</f>
        <v>0</v>
      </c>
      <c r="AK382">
        <f>Drivers!AK569</f>
        <v>0</v>
      </c>
      <c r="AL382">
        <f>Drivers!AL569</f>
        <v>0</v>
      </c>
      <c r="AM382">
        <f>Drivers!AM569</f>
        <v>0</v>
      </c>
      <c r="AN382">
        <f>Drivers!AN569</f>
        <v>0</v>
      </c>
      <c r="AO382">
        <f>Drivers!AO569</f>
        <v>0</v>
      </c>
      <c r="AP382">
        <f>Drivers!AP569</f>
        <v>0</v>
      </c>
      <c r="AQ382">
        <f>Drivers!AQ569</f>
        <v>0</v>
      </c>
      <c r="AR382">
        <f>Drivers!AR569</f>
        <v>0</v>
      </c>
      <c r="AS382">
        <f>Drivers!AS569</f>
        <v>0</v>
      </c>
      <c r="AT382">
        <f>Drivers!AT569</f>
        <v>0</v>
      </c>
      <c r="AU382">
        <f>Drivers!AU569</f>
        <v>0</v>
      </c>
      <c r="AV382">
        <f>Drivers!AV569</f>
        <v>0</v>
      </c>
      <c r="AW382">
        <f>Drivers!AW569</f>
        <v>0</v>
      </c>
      <c r="AX382">
        <f>Drivers!AX569</f>
        <v>0</v>
      </c>
      <c r="AY382">
        <f>Drivers!AY569</f>
        <v>0</v>
      </c>
      <c r="AZ382">
        <f>Drivers!AZ569</f>
        <v>0</v>
      </c>
      <c r="BA382">
        <f>Drivers!BA569</f>
        <v>0</v>
      </c>
      <c r="BB382">
        <f>Drivers!BB569</f>
        <v>0</v>
      </c>
      <c r="BC382">
        <f>Drivers!BC569</f>
        <v>0</v>
      </c>
      <c r="BD382">
        <f>Drivers!BD569</f>
        <v>0</v>
      </c>
      <c r="BE382">
        <f>Drivers!BE569</f>
        <v>0</v>
      </c>
      <c r="BF382">
        <f>Drivers!BF569</f>
        <v>0</v>
      </c>
      <c r="BG382">
        <f>Drivers!BG569</f>
        <v>0</v>
      </c>
      <c r="BH382">
        <f>Drivers!BH569</f>
        <v>0</v>
      </c>
      <c r="BI382">
        <f>Drivers!BI569</f>
        <v>0</v>
      </c>
      <c r="BJ382">
        <f>Drivers!BJ569</f>
        <v>0</v>
      </c>
      <c r="BK382">
        <f>Drivers!BK569</f>
        <v>0</v>
      </c>
      <c r="BL382">
        <f>Drivers!BL569</f>
        <v>0</v>
      </c>
      <c r="BM382">
        <f>Drivers!BM569</f>
        <v>0</v>
      </c>
      <c r="BN382">
        <f>Drivers!BN569</f>
        <v>0</v>
      </c>
      <c r="BO382">
        <f>Drivers!BO569</f>
        <v>0</v>
      </c>
      <c r="BP382">
        <f>Drivers!BP569</f>
        <v>0</v>
      </c>
      <c r="BQ382">
        <f>Drivers!BQ569</f>
        <v>0</v>
      </c>
      <c r="BR382">
        <f>Drivers!BR569</f>
        <v>102087</v>
      </c>
      <c r="BS382">
        <f>Drivers!BS569</f>
        <v>103415</v>
      </c>
      <c r="BT382">
        <f>Drivers!BT569</f>
        <v>103415</v>
      </c>
      <c r="BU382">
        <f>Drivers!BU569</f>
        <v>103415</v>
      </c>
      <c r="BV382">
        <f>Drivers!BV569</f>
        <v>102087</v>
      </c>
      <c r="BW382">
        <f>Drivers!BW569</f>
        <v>102087</v>
      </c>
      <c r="BX382">
        <f>Drivers!BX569</f>
        <v>103415</v>
      </c>
      <c r="BY382">
        <f>Drivers!BY569</f>
        <v>103415</v>
      </c>
      <c r="BZ382">
        <f>Drivers!BZ569</f>
        <v>0</v>
      </c>
      <c r="CA382">
        <f>Drivers!CA569</f>
        <v>0</v>
      </c>
      <c r="CB382">
        <f>Drivers!CB569</f>
        <v>0</v>
      </c>
      <c r="CC382">
        <f>Drivers!CC569</f>
        <v>0</v>
      </c>
      <c r="CD382">
        <f>Drivers!CD569</f>
        <v>0</v>
      </c>
      <c r="CE382">
        <f>Drivers!CE569</f>
        <v>0</v>
      </c>
      <c r="CF382">
        <f>Drivers!CF569</f>
        <v>0</v>
      </c>
      <c r="CG382">
        <f>Drivers!CG569</f>
        <v>0</v>
      </c>
      <c r="CH382">
        <f>Drivers!CH569</f>
        <v>0</v>
      </c>
      <c r="CI382">
        <f>Drivers!CI569</f>
        <v>0</v>
      </c>
      <c r="CJ382">
        <f>Drivers!CJ569</f>
        <v>0</v>
      </c>
      <c r="CK382">
        <f>Drivers!CK569</f>
        <v>0</v>
      </c>
      <c r="CL382">
        <f>Drivers!CL569</f>
        <v>0</v>
      </c>
      <c r="CM382">
        <f>Drivers!CM569</f>
        <v>0</v>
      </c>
      <c r="CN382">
        <f>Drivers!CN569</f>
        <v>0</v>
      </c>
      <c r="CO382">
        <f>Drivers!CO569</f>
        <v>0</v>
      </c>
      <c r="CP382">
        <f>Drivers!CP569</f>
        <v>0</v>
      </c>
      <c r="CQ382">
        <f>Drivers!CQ569</f>
        <v>0</v>
      </c>
      <c r="CR382">
        <f>Drivers!CR569</f>
        <v>0</v>
      </c>
      <c r="CS382">
        <f>Drivers!CS569</f>
        <v>0</v>
      </c>
      <c r="CT382">
        <f>Drivers!CT569</f>
        <v>0</v>
      </c>
      <c r="CU382">
        <f>Drivers!CU569</f>
        <v>0</v>
      </c>
      <c r="CV382">
        <f>Drivers!CV569</f>
        <v>0</v>
      </c>
      <c r="CW382">
        <f>Drivers!CW569</f>
        <v>0</v>
      </c>
      <c r="CX382">
        <f>Drivers!CX569</f>
        <v>0</v>
      </c>
      <c r="CY382">
        <f>Drivers!CY569</f>
        <v>0</v>
      </c>
      <c r="CZ382">
        <f>Drivers!CZ569</f>
        <v>0</v>
      </c>
      <c r="DA382">
        <f>Drivers!DA569</f>
        <v>0</v>
      </c>
      <c r="DB382">
        <f>Drivers!DB569</f>
        <v>0</v>
      </c>
      <c r="DC382">
        <f>Drivers!DC569</f>
        <v>0</v>
      </c>
      <c r="DD382">
        <f>Drivers!DD569</f>
        <v>0</v>
      </c>
      <c r="DE382">
        <f>Drivers!DE569</f>
        <v>0</v>
      </c>
      <c r="DF382">
        <f>Drivers!DF569</f>
        <v>0</v>
      </c>
      <c r="DG382">
        <f>Drivers!DG569</f>
        <v>0</v>
      </c>
      <c r="DH382">
        <f>Drivers!DH569</f>
        <v>0</v>
      </c>
      <c r="DI382">
        <f>Drivers!DI569</f>
        <v>0</v>
      </c>
      <c r="DJ382">
        <f>Drivers!DJ569</f>
        <v>0</v>
      </c>
      <c r="DK382">
        <f>Drivers!DK569</f>
        <v>0</v>
      </c>
      <c r="DL382">
        <f>Drivers!DL569</f>
        <v>0</v>
      </c>
      <c r="DM382">
        <f>Drivers!DM569</f>
        <v>0</v>
      </c>
      <c r="DN382">
        <f>Drivers!DN569</f>
        <v>0</v>
      </c>
      <c r="DO382">
        <f>Drivers!DO569</f>
        <v>0</v>
      </c>
      <c r="DP382">
        <f>Drivers!DP569</f>
        <v>0</v>
      </c>
      <c r="DQ382">
        <f>Drivers!DQ569</f>
        <v>0</v>
      </c>
      <c r="DR382">
        <f>Drivers!DR569</f>
        <v>0</v>
      </c>
      <c r="DS382">
        <f>Drivers!DS569</f>
        <v>0</v>
      </c>
      <c r="DT382">
        <f>Drivers!DT569</f>
        <v>0</v>
      </c>
      <c r="DU382">
        <f>Drivers!DU569</f>
        <v>0</v>
      </c>
      <c r="DV382">
        <f>Drivers!DV569</f>
        <v>0</v>
      </c>
      <c r="DW382">
        <f>Drivers!DW569</f>
        <v>0</v>
      </c>
      <c r="DX382">
        <f>Drivers!DX569</f>
        <v>0</v>
      </c>
      <c r="DY382">
        <f>Drivers!DY569</f>
        <v>0</v>
      </c>
      <c r="DZ382">
        <f>Drivers!DZ569</f>
        <v>102087</v>
      </c>
      <c r="EA382">
        <f>Drivers!EA569</f>
        <v>103415</v>
      </c>
      <c r="EB382">
        <f>Drivers!EB569</f>
        <v>0</v>
      </c>
      <c r="EC382">
        <f>Drivers!EC569</f>
        <v>0</v>
      </c>
      <c r="ED382">
        <f>Drivers!ED569</f>
        <v>0</v>
      </c>
      <c r="EE382">
        <f>Drivers!EE569</f>
        <v>0</v>
      </c>
      <c r="EF382">
        <f>Drivers!EF569</f>
        <v>0</v>
      </c>
      <c r="EG382">
        <f>Drivers!EG569</f>
        <v>0</v>
      </c>
      <c r="EH382">
        <f>Drivers!EH569</f>
        <v>0</v>
      </c>
      <c r="EI382">
        <f>Drivers!EI569</f>
        <v>0</v>
      </c>
      <c r="EJ382">
        <f>Drivers!EJ569</f>
        <v>0</v>
      </c>
    </row>
    <row r="383" spans="1:140" hidden="1" outlineLevel="1">
      <c r="A383">
        <f>Drivers!A570</f>
        <v>0</v>
      </c>
      <c r="B383">
        <f>Drivers!B570</f>
        <v>0</v>
      </c>
      <c r="C383">
        <f>Drivers!C570</f>
        <v>0</v>
      </c>
      <c r="D383">
        <f>Drivers!D570</f>
        <v>0</v>
      </c>
      <c r="E383">
        <f>Drivers!E570</f>
        <v>0</v>
      </c>
      <c r="F383">
        <f>Drivers!F570</f>
        <v>0</v>
      </c>
      <c r="G383">
        <f>Drivers!G570</f>
        <v>0</v>
      </c>
      <c r="H383">
        <f>Drivers!H570</f>
        <v>0</v>
      </c>
      <c r="I383" t="str">
        <f>Drivers!I570</f>
        <v>+ Net Adds</v>
      </c>
      <c r="J383">
        <f>Drivers!J570</f>
        <v>0</v>
      </c>
      <c r="K383">
        <f>Drivers!K570</f>
        <v>0</v>
      </c>
      <c r="L383">
        <f>Drivers!L570</f>
        <v>0</v>
      </c>
      <c r="M383">
        <f>Drivers!M570</f>
        <v>0</v>
      </c>
      <c r="N383">
        <f>Drivers!N570</f>
        <v>0</v>
      </c>
      <c r="O383">
        <f>Drivers!O570</f>
        <v>0</v>
      </c>
      <c r="P383">
        <f>Drivers!P570</f>
        <v>0</v>
      </c>
      <c r="Q383">
        <f>Drivers!Q570</f>
        <v>0</v>
      </c>
      <c r="R383">
        <f>Drivers!R570</f>
        <v>0</v>
      </c>
      <c r="S383">
        <f>Drivers!S570</f>
        <v>0</v>
      </c>
      <c r="T383">
        <f>Drivers!T570</f>
        <v>0</v>
      </c>
      <c r="U383">
        <f>Drivers!U570</f>
        <v>0</v>
      </c>
      <c r="V383">
        <f>Drivers!V570</f>
        <v>0</v>
      </c>
      <c r="W383">
        <f>Drivers!W570</f>
        <v>0</v>
      </c>
      <c r="X383">
        <f>Drivers!X570</f>
        <v>0</v>
      </c>
      <c r="Y383">
        <f>Drivers!Y570</f>
        <v>0</v>
      </c>
      <c r="Z383">
        <f>Drivers!Z570</f>
        <v>0</v>
      </c>
      <c r="AA383">
        <f>Drivers!AA570</f>
        <v>0</v>
      </c>
      <c r="AB383">
        <f>Drivers!AB570</f>
        <v>0</v>
      </c>
      <c r="AC383">
        <f>Drivers!AC570</f>
        <v>0</v>
      </c>
      <c r="AD383">
        <f>Drivers!AD570</f>
        <v>0</v>
      </c>
      <c r="AE383">
        <f>Drivers!AE570</f>
        <v>0</v>
      </c>
      <c r="AF383">
        <f>Drivers!AF570</f>
        <v>0</v>
      </c>
      <c r="AG383">
        <f>Drivers!AG570</f>
        <v>0</v>
      </c>
      <c r="AH383">
        <f>Drivers!AH570</f>
        <v>0</v>
      </c>
      <c r="AI383">
        <f>Drivers!AI570</f>
        <v>0</v>
      </c>
      <c r="AJ383">
        <f>Drivers!AJ570</f>
        <v>0</v>
      </c>
      <c r="AK383">
        <f>Drivers!AK570</f>
        <v>0</v>
      </c>
      <c r="AL383">
        <f>Drivers!AL570</f>
        <v>0</v>
      </c>
      <c r="AM383">
        <f>Drivers!AM570</f>
        <v>0</v>
      </c>
      <c r="AN383">
        <f>Drivers!AN570</f>
        <v>0</v>
      </c>
      <c r="AO383">
        <f>Drivers!AO570</f>
        <v>0</v>
      </c>
      <c r="AP383">
        <f>Drivers!AP570</f>
        <v>0</v>
      </c>
      <c r="AQ383">
        <f>Drivers!AQ570</f>
        <v>0</v>
      </c>
      <c r="AR383">
        <f>Drivers!AR570</f>
        <v>0</v>
      </c>
      <c r="AS383">
        <f>Drivers!AS570</f>
        <v>0</v>
      </c>
      <c r="AT383">
        <f>Drivers!AT570</f>
        <v>0</v>
      </c>
      <c r="AU383">
        <f>Drivers!AU570</f>
        <v>0</v>
      </c>
      <c r="AV383">
        <f>Drivers!AV570</f>
        <v>0</v>
      </c>
      <c r="AW383">
        <f>Drivers!AW570</f>
        <v>0</v>
      </c>
      <c r="AX383">
        <f>Drivers!AX570</f>
        <v>0</v>
      </c>
      <c r="AY383">
        <f>Drivers!AY570</f>
        <v>0</v>
      </c>
      <c r="AZ383">
        <f>Drivers!AZ570</f>
        <v>0</v>
      </c>
      <c r="BA383">
        <f>Drivers!BA570</f>
        <v>0</v>
      </c>
      <c r="BB383">
        <f>Drivers!BB570</f>
        <v>0</v>
      </c>
      <c r="BC383">
        <f>Drivers!BC570</f>
        <v>0</v>
      </c>
      <c r="BD383">
        <f>Drivers!BD570</f>
        <v>0</v>
      </c>
      <c r="BE383">
        <f>Drivers!BE570</f>
        <v>0</v>
      </c>
      <c r="BF383">
        <f>Drivers!BF570</f>
        <v>0</v>
      </c>
      <c r="BG383">
        <f>Drivers!BG570</f>
        <v>0</v>
      </c>
      <c r="BH383">
        <f>Drivers!BH570</f>
        <v>0</v>
      </c>
      <c r="BI383">
        <f>Drivers!BI570</f>
        <v>0</v>
      </c>
      <c r="BJ383">
        <f>Drivers!BJ570</f>
        <v>0</v>
      </c>
      <c r="BK383">
        <f>Drivers!BK570</f>
        <v>0</v>
      </c>
      <c r="BL383">
        <f>Drivers!BL570</f>
        <v>0</v>
      </c>
      <c r="BM383">
        <f>Drivers!BM570</f>
        <v>0</v>
      </c>
      <c r="BN383">
        <f>Drivers!BN570</f>
        <v>0</v>
      </c>
      <c r="BO383">
        <f>Drivers!BO570</f>
        <v>0</v>
      </c>
      <c r="BP383">
        <f>Drivers!BP570</f>
        <v>0</v>
      </c>
      <c r="BQ383">
        <f>Drivers!BQ570</f>
        <v>0</v>
      </c>
      <c r="BR383">
        <f>Drivers!BR570</f>
        <v>1328</v>
      </c>
      <c r="BS383">
        <f>Drivers!BS570</f>
        <v>0</v>
      </c>
      <c r="BT383">
        <f>Drivers!BT570</f>
        <v>0</v>
      </c>
      <c r="BU383">
        <f>Drivers!BU570</f>
        <v>0</v>
      </c>
      <c r="BV383">
        <f>Drivers!BV570</f>
        <v>1328</v>
      </c>
      <c r="BW383">
        <f>Drivers!BW570</f>
        <v>1328</v>
      </c>
      <c r="BX383">
        <f>Drivers!BX570</f>
        <v>0</v>
      </c>
      <c r="BY383">
        <f>Drivers!BY570</f>
        <v>0</v>
      </c>
      <c r="BZ383">
        <f>Drivers!BZ570</f>
        <v>0</v>
      </c>
      <c r="CA383">
        <f>Drivers!CA570</f>
        <v>0</v>
      </c>
      <c r="CB383">
        <f>Drivers!CB570</f>
        <v>0</v>
      </c>
      <c r="CC383">
        <f>Drivers!CC570</f>
        <v>0</v>
      </c>
      <c r="CD383">
        <f>Drivers!CD570</f>
        <v>0</v>
      </c>
      <c r="CE383">
        <f>Drivers!CE570</f>
        <v>0</v>
      </c>
      <c r="CF383">
        <f>Drivers!CF570</f>
        <v>0</v>
      </c>
      <c r="CG383">
        <f>Drivers!CG570</f>
        <v>0</v>
      </c>
      <c r="CH383">
        <f>Drivers!CH570</f>
        <v>0</v>
      </c>
      <c r="CI383">
        <f>Drivers!CI570</f>
        <v>0</v>
      </c>
      <c r="CJ383">
        <f>Drivers!CJ570</f>
        <v>0</v>
      </c>
      <c r="CK383">
        <f>Drivers!CK570</f>
        <v>0</v>
      </c>
      <c r="CL383">
        <f>Drivers!CL570</f>
        <v>0</v>
      </c>
      <c r="CM383">
        <f>Drivers!CM570</f>
        <v>0</v>
      </c>
      <c r="CN383">
        <f>Drivers!CN570</f>
        <v>0</v>
      </c>
      <c r="CO383">
        <f>Drivers!CO570</f>
        <v>0</v>
      </c>
      <c r="CP383">
        <f>Drivers!CP570</f>
        <v>0</v>
      </c>
      <c r="CQ383">
        <f>Drivers!CQ570</f>
        <v>0</v>
      </c>
      <c r="CR383">
        <f>Drivers!CR570</f>
        <v>0</v>
      </c>
      <c r="CS383">
        <f>Drivers!CS570</f>
        <v>0</v>
      </c>
      <c r="CT383">
        <f>Drivers!CT570</f>
        <v>0</v>
      </c>
      <c r="CU383">
        <f>Drivers!CU570</f>
        <v>0</v>
      </c>
      <c r="CV383">
        <f>Drivers!CV570</f>
        <v>0</v>
      </c>
      <c r="CW383">
        <f>Drivers!CW570</f>
        <v>0</v>
      </c>
      <c r="CX383">
        <f>Drivers!CX570</f>
        <v>0</v>
      </c>
      <c r="CY383">
        <f>Drivers!CY570</f>
        <v>0</v>
      </c>
      <c r="CZ383">
        <f>Drivers!CZ570</f>
        <v>0</v>
      </c>
      <c r="DA383">
        <f>Drivers!DA570</f>
        <v>0</v>
      </c>
      <c r="DB383">
        <f>Drivers!DB570</f>
        <v>0</v>
      </c>
      <c r="DC383">
        <f>Drivers!DC570</f>
        <v>0</v>
      </c>
      <c r="DD383">
        <f>Drivers!DD570</f>
        <v>0</v>
      </c>
      <c r="DE383">
        <f>Drivers!DE570</f>
        <v>0</v>
      </c>
      <c r="DF383">
        <f>Drivers!DF570</f>
        <v>0</v>
      </c>
      <c r="DG383">
        <f>Drivers!DG570</f>
        <v>0</v>
      </c>
      <c r="DH383">
        <f>Drivers!DH570</f>
        <v>0</v>
      </c>
      <c r="DI383">
        <f>Drivers!DI570</f>
        <v>0</v>
      </c>
      <c r="DJ383">
        <f>Drivers!DJ570</f>
        <v>0</v>
      </c>
      <c r="DK383">
        <f>Drivers!DK570</f>
        <v>0</v>
      </c>
      <c r="DL383">
        <f>Drivers!DL570</f>
        <v>0</v>
      </c>
      <c r="DM383">
        <f>Drivers!DM570</f>
        <v>0</v>
      </c>
      <c r="DN383">
        <f>Drivers!DN570</f>
        <v>0</v>
      </c>
      <c r="DO383">
        <f>Drivers!DO570</f>
        <v>0</v>
      </c>
      <c r="DP383">
        <f>Drivers!DP570</f>
        <v>0</v>
      </c>
      <c r="DQ383">
        <f>Drivers!DQ570</f>
        <v>0</v>
      </c>
      <c r="DR383">
        <f>Drivers!DR570</f>
        <v>0</v>
      </c>
      <c r="DS383">
        <f>Drivers!DS570</f>
        <v>0</v>
      </c>
      <c r="DT383">
        <f>Drivers!DT570</f>
        <v>0</v>
      </c>
      <c r="DU383">
        <f>Drivers!DU570</f>
        <v>0</v>
      </c>
      <c r="DV383">
        <f>Drivers!DV570</f>
        <v>0</v>
      </c>
      <c r="DW383">
        <f>Drivers!DW570</f>
        <v>0</v>
      </c>
      <c r="DX383">
        <f>Drivers!DX570</f>
        <v>0</v>
      </c>
      <c r="DY383">
        <f>Drivers!DY570</f>
        <v>0</v>
      </c>
      <c r="DZ383">
        <f>Drivers!DZ570</f>
        <v>1328</v>
      </c>
      <c r="EA383">
        <f>Drivers!EA570</f>
        <v>0</v>
      </c>
      <c r="EB383">
        <f>Drivers!EB570</f>
        <v>0</v>
      </c>
      <c r="EC383">
        <f>Drivers!EC570</f>
        <v>0</v>
      </c>
      <c r="ED383">
        <f>Drivers!ED570</f>
        <v>0</v>
      </c>
      <c r="EE383">
        <f>Drivers!EE570</f>
        <v>0</v>
      </c>
      <c r="EF383">
        <f>Drivers!EF570</f>
        <v>0</v>
      </c>
      <c r="EG383">
        <f>Drivers!EG570</f>
        <v>0</v>
      </c>
      <c r="EH383">
        <f>Drivers!EH570</f>
        <v>0</v>
      </c>
      <c r="EI383">
        <f>Drivers!EI570</f>
        <v>0</v>
      </c>
      <c r="EJ383">
        <f>Drivers!EJ570</f>
        <v>0</v>
      </c>
    </row>
    <row r="384" spans="1:140" hidden="1" outlineLevel="1">
      <c r="A384">
        <f>Drivers!A571</f>
        <v>0</v>
      </c>
      <c r="B384">
        <f>Drivers!B571</f>
        <v>0</v>
      </c>
      <c r="C384">
        <f>Drivers!C571</f>
        <v>0</v>
      </c>
      <c r="D384">
        <f>Drivers!D571</f>
        <v>0</v>
      </c>
      <c r="E384">
        <f>Drivers!E571</f>
        <v>0</v>
      </c>
      <c r="F384">
        <f>Drivers!F571</f>
        <v>0</v>
      </c>
      <c r="G384">
        <f>Drivers!G571</f>
        <v>0</v>
      </c>
      <c r="H384">
        <f>Drivers!H571</f>
        <v>0</v>
      </c>
      <c r="I384" t="str">
        <f>Drivers!I571</f>
        <v>= EOP - Premier Agents</v>
      </c>
      <c r="J384">
        <f>Drivers!J571</f>
        <v>0</v>
      </c>
      <c r="K384">
        <f>Drivers!K571</f>
        <v>0</v>
      </c>
      <c r="L384">
        <f>Drivers!L571</f>
        <v>0</v>
      </c>
      <c r="M384">
        <f>Drivers!M571</f>
        <v>0</v>
      </c>
      <c r="N384">
        <f>Drivers!N571</f>
        <v>0</v>
      </c>
      <c r="O384">
        <f>Drivers!O571</f>
        <v>0</v>
      </c>
      <c r="P384">
        <f>Drivers!P571</f>
        <v>0</v>
      </c>
      <c r="Q384">
        <f>Drivers!Q571</f>
        <v>0</v>
      </c>
      <c r="R384">
        <f>Drivers!R571</f>
        <v>0</v>
      </c>
      <c r="S384">
        <f>Drivers!S571</f>
        <v>0</v>
      </c>
      <c r="T384">
        <f>Drivers!T571</f>
        <v>0</v>
      </c>
      <c r="U384">
        <f>Drivers!U571</f>
        <v>0</v>
      </c>
      <c r="V384">
        <f>Drivers!V571</f>
        <v>0</v>
      </c>
      <c r="W384">
        <f>Drivers!W571</f>
        <v>0</v>
      </c>
      <c r="X384">
        <f>Drivers!X571</f>
        <v>0</v>
      </c>
      <c r="Y384">
        <f>Drivers!Y571</f>
        <v>0</v>
      </c>
      <c r="Z384">
        <f>Drivers!Z571</f>
        <v>0</v>
      </c>
      <c r="AA384">
        <f>Drivers!AA571</f>
        <v>0</v>
      </c>
      <c r="AB384">
        <f>Drivers!AB571</f>
        <v>0</v>
      </c>
      <c r="AC384">
        <f>Drivers!AC571</f>
        <v>0</v>
      </c>
      <c r="AD384">
        <f>Drivers!AD571</f>
        <v>0</v>
      </c>
      <c r="AE384">
        <f>Drivers!AE571</f>
        <v>0</v>
      </c>
      <c r="AF384">
        <f>Drivers!AF571</f>
        <v>0</v>
      </c>
      <c r="AG384">
        <f>Drivers!AG571</f>
        <v>0</v>
      </c>
      <c r="AH384">
        <f>Drivers!AH571</f>
        <v>0</v>
      </c>
      <c r="AI384">
        <f>Drivers!AI571</f>
        <v>0</v>
      </c>
      <c r="AJ384">
        <f>Drivers!AJ571</f>
        <v>0</v>
      </c>
      <c r="AK384">
        <f>Drivers!AK571</f>
        <v>0</v>
      </c>
      <c r="AL384">
        <f>Drivers!AL571</f>
        <v>0</v>
      </c>
      <c r="AM384">
        <f>Drivers!AM571</f>
        <v>0</v>
      </c>
      <c r="AN384">
        <f>Drivers!AN571</f>
        <v>0</v>
      </c>
      <c r="AO384">
        <f>Drivers!AO571</f>
        <v>0</v>
      </c>
      <c r="AP384">
        <f>Drivers!AP571</f>
        <v>0</v>
      </c>
      <c r="AQ384">
        <f>Drivers!AQ571</f>
        <v>0</v>
      </c>
      <c r="AR384">
        <f>Drivers!AR571</f>
        <v>0</v>
      </c>
      <c r="AS384">
        <f>Drivers!AS571</f>
        <v>0</v>
      </c>
      <c r="AT384">
        <f>Drivers!AT571</f>
        <v>0</v>
      </c>
      <c r="AU384">
        <f>Drivers!AU571</f>
        <v>0</v>
      </c>
      <c r="AV384">
        <f>Drivers!AV571</f>
        <v>0</v>
      </c>
      <c r="AW384">
        <f>Drivers!AW571</f>
        <v>0</v>
      </c>
      <c r="AX384">
        <f>Drivers!AX571</f>
        <v>0</v>
      </c>
      <c r="AY384">
        <f>Drivers!AY571</f>
        <v>0</v>
      </c>
      <c r="AZ384">
        <f>Drivers!AZ571</f>
        <v>0</v>
      </c>
      <c r="BA384">
        <f>Drivers!BA571</f>
        <v>0</v>
      </c>
      <c r="BB384">
        <f>Drivers!BB571</f>
        <v>0</v>
      </c>
      <c r="BC384">
        <f>Drivers!BC571</f>
        <v>0</v>
      </c>
      <c r="BD384">
        <f>Drivers!BD571</f>
        <v>0</v>
      </c>
      <c r="BE384">
        <f>Drivers!BE571</f>
        <v>0</v>
      </c>
      <c r="BF384">
        <f>Drivers!BF571</f>
        <v>0</v>
      </c>
      <c r="BG384">
        <f>Drivers!BG571</f>
        <v>0</v>
      </c>
      <c r="BH384">
        <f>Drivers!BH571</f>
        <v>0</v>
      </c>
      <c r="BI384">
        <f>Drivers!BI571</f>
        <v>0</v>
      </c>
      <c r="BJ384">
        <f>Drivers!BJ571</f>
        <v>0</v>
      </c>
      <c r="BK384">
        <f>Drivers!BK571</f>
        <v>0</v>
      </c>
      <c r="BL384">
        <f>Drivers!BL571</f>
        <v>0</v>
      </c>
      <c r="BM384">
        <f>Drivers!BM571</f>
        <v>0</v>
      </c>
      <c r="BN384">
        <f>Drivers!BN571</f>
        <v>0</v>
      </c>
      <c r="BO384">
        <f>Drivers!BO571</f>
        <v>0</v>
      </c>
      <c r="BP384">
        <f>Drivers!BP571</f>
        <v>0</v>
      </c>
      <c r="BQ384">
        <f>Drivers!BQ571</f>
        <v>0</v>
      </c>
      <c r="BR384">
        <f>Drivers!BR571</f>
        <v>103415</v>
      </c>
      <c r="BS384">
        <f>Drivers!BS571</f>
        <v>103415</v>
      </c>
      <c r="BT384">
        <f>Drivers!BT571</f>
        <v>103415</v>
      </c>
      <c r="BU384">
        <f>Drivers!BU571</f>
        <v>103415</v>
      </c>
      <c r="BV384">
        <f>Drivers!BV571</f>
        <v>103415</v>
      </c>
      <c r="BW384">
        <f>Drivers!BW571</f>
        <v>103415</v>
      </c>
      <c r="BX384">
        <f>Drivers!BX571</f>
        <v>103415</v>
      </c>
      <c r="BY384">
        <f>Drivers!BY571</f>
        <v>103415</v>
      </c>
      <c r="BZ384">
        <f>Drivers!BZ571</f>
        <v>0</v>
      </c>
      <c r="CA384">
        <f>Drivers!CA571</f>
        <v>0</v>
      </c>
      <c r="CB384">
        <f>Drivers!CB571</f>
        <v>0</v>
      </c>
      <c r="CC384">
        <f>Drivers!CC571</f>
        <v>0</v>
      </c>
      <c r="CD384">
        <f>Drivers!CD571</f>
        <v>0</v>
      </c>
      <c r="CE384">
        <f>Drivers!CE571</f>
        <v>0</v>
      </c>
      <c r="CF384">
        <f>Drivers!CF571</f>
        <v>0</v>
      </c>
      <c r="CG384">
        <f>Drivers!CG571</f>
        <v>0</v>
      </c>
      <c r="CH384">
        <f>Drivers!CH571</f>
        <v>0</v>
      </c>
      <c r="CI384">
        <f>Drivers!CI571</f>
        <v>0</v>
      </c>
      <c r="CJ384">
        <f>Drivers!CJ571</f>
        <v>0</v>
      </c>
      <c r="CK384">
        <f>Drivers!CK571</f>
        <v>0</v>
      </c>
      <c r="CL384">
        <f>Drivers!CL571</f>
        <v>0</v>
      </c>
      <c r="CM384">
        <f>Drivers!CM571</f>
        <v>0</v>
      </c>
      <c r="CN384">
        <f>Drivers!CN571</f>
        <v>0</v>
      </c>
      <c r="CO384">
        <f>Drivers!CO571</f>
        <v>0</v>
      </c>
      <c r="CP384">
        <f>Drivers!CP571</f>
        <v>0</v>
      </c>
      <c r="CQ384">
        <f>Drivers!CQ571</f>
        <v>0</v>
      </c>
      <c r="CR384">
        <f>Drivers!CR571</f>
        <v>0</v>
      </c>
      <c r="CS384">
        <f>Drivers!CS571</f>
        <v>0</v>
      </c>
      <c r="CT384">
        <f>Drivers!CT571</f>
        <v>0</v>
      </c>
      <c r="CU384">
        <f>Drivers!CU571</f>
        <v>0</v>
      </c>
      <c r="CV384">
        <f>Drivers!CV571</f>
        <v>0</v>
      </c>
      <c r="CW384">
        <f>Drivers!CW571</f>
        <v>0</v>
      </c>
      <c r="CX384">
        <f>Drivers!CX571</f>
        <v>0</v>
      </c>
      <c r="CY384">
        <f>Drivers!CY571</f>
        <v>0</v>
      </c>
      <c r="CZ384">
        <f>Drivers!CZ571</f>
        <v>0</v>
      </c>
      <c r="DA384">
        <f>Drivers!DA571</f>
        <v>0</v>
      </c>
      <c r="DB384">
        <f>Drivers!DB571</f>
        <v>0</v>
      </c>
      <c r="DC384">
        <f>Drivers!DC571</f>
        <v>0</v>
      </c>
      <c r="DD384">
        <f>Drivers!DD571</f>
        <v>0</v>
      </c>
      <c r="DE384">
        <f>Drivers!DE571</f>
        <v>0</v>
      </c>
      <c r="DF384">
        <f>Drivers!DF571</f>
        <v>0</v>
      </c>
      <c r="DG384">
        <f>Drivers!DG571</f>
        <v>0</v>
      </c>
      <c r="DH384">
        <f>Drivers!DH571</f>
        <v>0</v>
      </c>
      <c r="DI384">
        <f>Drivers!DI571</f>
        <v>0</v>
      </c>
      <c r="DJ384">
        <f>Drivers!DJ571</f>
        <v>0</v>
      </c>
      <c r="DK384">
        <f>Drivers!DK571</f>
        <v>0</v>
      </c>
      <c r="DL384">
        <f>Drivers!DL571</f>
        <v>0</v>
      </c>
      <c r="DM384">
        <f>Drivers!DM571</f>
        <v>0</v>
      </c>
      <c r="DN384">
        <f>Drivers!DN571</f>
        <v>0</v>
      </c>
      <c r="DO384">
        <f>Drivers!DO571</f>
        <v>0</v>
      </c>
      <c r="DP384">
        <f>Drivers!DP571</f>
        <v>0</v>
      </c>
      <c r="DQ384">
        <f>Drivers!DQ571</f>
        <v>0</v>
      </c>
      <c r="DR384">
        <f>Drivers!DR571</f>
        <v>0</v>
      </c>
      <c r="DS384">
        <f>Drivers!DS571</f>
        <v>0</v>
      </c>
      <c r="DT384">
        <f>Drivers!DT571</f>
        <v>0</v>
      </c>
      <c r="DU384">
        <f>Drivers!DU571</f>
        <v>0</v>
      </c>
      <c r="DV384">
        <f>Drivers!DV571</f>
        <v>0</v>
      </c>
      <c r="DW384">
        <f>Drivers!DW571</f>
        <v>0</v>
      </c>
      <c r="DX384">
        <f>Drivers!DX571</f>
        <v>0</v>
      </c>
      <c r="DY384">
        <f>Drivers!DY571</f>
        <v>0</v>
      </c>
      <c r="DZ384">
        <f>Drivers!DZ571</f>
        <v>103415</v>
      </c>
      <c r="EA384">
        <f>Drivers!EA571</f>
        <v>103415</v>
      </c>
      <c r="EB384">
        <f>Drivers!EB571</f>
        <v>0</v>
      </c>
      <c r="EC384">
        <f>Drivers!EC571</f>
        <v>0</v>
      </c>
      <c r="ED384">
        <f>Drivers!ED571</f>
        <v>0</v>
      </c>
      <c r="EE384">
        <f>Drivers!EE571</f>
        <v>0</v>
      </c>
      <c r="EF384">
        <f>Drivers!EF571</f>
        <v>0</v>
      </c>
      <c r="EG384">
        <f>Drivers!EG571</f>
        <v>0</v>
      </c>
      <c r="EH384">
        <f>Drivers!EH571</f>
        <v>0</v>
      </c>
      <c r="EI384">
        <f>Drivers!EI571</f>
        <v>0</v>
      </c>
      <c r="EJ384">
        <f>Drivers!EJ571</f>
        <v>0</v>
      </c>
    </row>
    <row r="385" spans="1:140" hidden="1" outlineLevel="1">
      <c r="A385">
        <f>Drivers!A572</f>
        <v>0</v>
      </c>
      <c r="B385">
        <f>Drivers!B572</f>
        <v>0</v>
      </c>
      <c r="C385">
        <f>Drivers!C572</f>
        <v>0</v>
      </c>
      <c r="D385">
        <f>Drivers!D572</f>
        <v>0</v>
      </c>
      <c r="E385">
        <f>Drivers!E572</f>
        <v>0</v>
      </c>
      <c r="F385">
        <f>Drivers!F572</f>
        <v>0</v>
      </c>
      <c r="G385">
        <f>Drivers!G572</f>
        <v>0</v>
      </c>
      <c r="H385">
        <f>Drivers!H572</f>
        <v>0</v>
      </c>
      <c r="I385" t="str">
        <f>Drivers!I572</f>
        <v xml:space="preserve">Average Premier Agents </v>
      </c>
      <c r="J385">
        <f>Drivers!J572</f>
        <v>0</v>
      </c>
      <c r="K385">
        <f>Drivers!K572</f>
        <v>0</v>
      </c>
      <c r="L385">
        <f>Drivers!L572</f>
        <v>0</v>
      </c>
      <c r="M385">
        <f>Drivers!M572</f>
        <v>0</v>
      </c>
      <c r="N385">
        <f>Drivers!N572</f>
        <v>0</v>
      </c>
      <c r="O385">
        <f>Drivers!O572</f>
        <v>0</v>
      </c>
      <c r="P385">
        <f>Drivers!P572</f>
        <v>0</v>
      </c>
      <c r="Q385">
        <f>Drivers!Q572</f>
        <v>0</v>
      </c>
      <c r="R385">
        <f>Drivers!R572</f>
        <v>0</v>
      </c>
      <c r="S385">
        <f>Drivers!S572</f>
        <v>0</v>
      </c>
      <c r="T385">
        <f>Drivers!T572</f>
        <v>0</v>
      </c>
      <c r="U385">
        <f>Drivers!U572</f>
        <v>0</v>
      </c>
      <c r="V385">
        <f>Drivers!V572</f>
        <v>0</v>
      </c>
      <c r="W385">
        <f>Drivers!W572</f>
        <v>0</v>
      </c>
      <c r="X385">
        <f>Drivers!X572</f>
        <v>0</v>
      </c>
      <c r="Y385">
        <f>Drivers!Y572</f>
        <v>0</v>
      </c>
      <c r="Z385">
        <f>Drivers!Z572</f>
        <v>0</v>
      </c>
      <c r="AA385">
        <f>Drivers!AA572</f>
        <v>0</v>
      </c>
      <c r="AB385">
        <f>Drivers!AB572</f>
        <v>0</v>
      </c>
      <c r="AC385">
        <f>Drivers!AC572</f>
        <v>0</v>
      </c>
      <c r="AD385">
        <f>Drivers!AD572</f>
        <v>0</v>
      </c>
      <c r="AE385">
        <f>Drivers!AE572</f>
        <v>0</v>
      </c>
      <c r="AF385">
        <f>Drivers!AF572</f>
        <v>0</v>
      </c>
      <c r="AG385">
        <f>Drivers!AG572</f>
        <v>0</v>
      </c>
      <c r="AH385">
        <f>Drivers!AH572</f>
        <v>0</v>
      </c>
      <c r="AI385">
        <f>Drivers!AI572</f>
        <v>0</v>
      </c>
      <c r="AJ385">
        <f>Drivers!AJ572</f>
        <v>0</v>
      </c>
      <c r="AK385">
        <f>Drivers!AK572</f>
        <v>0</v>
      </c>
      <c r="AL385">
        <f>Drivers!AL572</f>
        <v>0</v>
      </c>
      <c r="AM385">
        <f>Drivers!AM572</f>
        <v>0</v>
      </c>
      <c r="AN385">
        <f>Drivers!AN572</f>
        <v>0</v>
      </c>
      <c r="AO385">
        <f>Drivers!AO572</f>
        <v>0</v>
      </c>
      <c r="AP385">
        <f>Drivers!AP572</f>
        <v>0</v>
      </c>
      <c r="AQ385">
        <f>Drivers!AQ572</f>
        <v>0</v>
      </c>
      <c r="AR385">
        <f>Drivers!AR572</f>
        <v>0</v>
      </c>
      <c r="AS385">
        <f>Drivers!AS572</f>
        <v>0</v>
      </c>
      <c r="AT385">
        <f>Drivers!AT572</f>
        <v>0</v>
      </c>
      <c r="AU385">
        <f>Drivers!AU572</f>
        <v>0</v>
      </c>
      <c r="AV385">
        <f>Drivers!AV572</f>
        <v>0</v>
      </c>
      <c r="AW385">
        <f>Drivers!AW572</f>
        <v>0</v>
      </c>
      <c r="AX385">
        <f>Drivers!AX572</f>
        <v>0</v>
      </c>
      <c r="AY385">
        <f>Drivers!AY572</f>
        <v>0</v>
      </c>
      <c r="AZ385">
        <f>Drivers!AZ572</f>
        <v>0</v>
      </c>
      <c r="BA385">
        <f>Drivers!BA572</f>
        <v>0</v>
      </c>
      <c r="BB385">
        <f>Drivers!BB572</f>
        <v>0</v>
      </c>
      <c r="BC385">
        <f>Drivers!BC572</f>
        <v>0</v>
      </c>
      <c r="BD385">
        <f>Drivers!BD572</f>
        <v>0</v>
      </c>
      <c r="BE385">
        <f>Drivers!BE572</f>
        <v>0</v>
      </c>
      <c r="BF385">
        <f>Drivers!BF572</f>
        <v>0</v>
      </c>
      <c r="BG385">
        <f>Drivers!BG572</f>
        <v>0</v>
      </c>
      <c r="BH385">
        <f>Drivers!BH572</f>
        <v>0</v>
      </c>
      <c r="BI385">
        <f>Drivers!BI572</f>
        <v>0</v>
      </c>
      <c r="BJ385">
        <f>Drivers!BJ572</f>
        <v>0</v>
      </c>
      <c r="BK385">
        <f>Drivers!BK572</f>
        <v>0</v>
      </c>
      <c r="BL385">
        <f>Drivers!BL572</f>
        <v>0</v>
      </c>
      <c r="BM385">
        <f>Drivers!BM572</f>
        <v>0</v>
      </c>
      <c r="BN385">
        <f>Drivers!BN572</f>
        <v>0</v>
      </c>
      <c r="BO385">
        <f>Drivers!BO572</f>
        <v>0</v>
      </c>
      <c r="BP385">
        <f>Drivers!BP572</f>
        <v>0</v>
      </c>
      <c r="BQ385">
        <f>Drivers!BQ572</f>
        <v>0</v>
      </c>
      <c r="BR385">
        <f>Drivers!BR572</f>
        <v>102751</v>
      </c>
      <c r="BS385">
        <f>Drivers!BS572</f>
        <v>103415</v>
      </c>
      <c r="BT385">
        <f>Drivers!BT572</f>
        <v>103415</v>
      </c>
      <c r="BU385">
        <f>Drivers!BU572</f>
        <v>103415</v>
      </c>
      <c r="BV385">
        <f>Drivers!BV572</f>
        <v>102751</v>
      </c>
      <c r="BW385">
        <f>Drivers!BW572</f>
        <v>102751</v>
      </c>
      <c r="BX385">
        <f>Drivers!BX572</f>
        <v>103415</v>
      </c>
      <c r="BY385">
        <f>Drivers!BY572</f>
        <v>103415</v>
      </c>
      <c r="BZ385">
        <f>Drivers!BZ572</f>
        <v>0</v>
      </c>
      <c r="CA385">
        <f>Drivers!CA572</f>
        <v>0</v>
      </c>
      <c r="CB385">
        <f>Drivers!CB572</f>
        <v>0</v>
      </c>
      <c r="CC385">
        <f>Drivers!CC572</f>
        <v>0</v>
      </c>
      <c r="CD385">
        <f>Drivers!CD572</f>
        <v>0</v>
      </c>
      <c r="CE385">
        <f>Drivers!CE572</f>
        <v>0</v>
      </c>
      <c r="CF385">
        <f>Drivers!CF572</f>
        <v>0</v>
      </c>
      <c r="CG385">
        <f>Drivers!CG572</f>
        <v>0</v>
      </c>
      <c r="CH385">
        <f>Drivers!CH572</f>
        <v>0</v>
      </c>
      <c r="CI385">
        <f>Drivers!CI572</f>
        <v>0</v>
      </c>
      <c r="CJ385">
        <f>Drivers!CJ572</f>
        <v>0</v>
      </c>
      <c r="CK385">
        <f>Drivers!CK572</f>
        <v>0</v>
      </c>
      <c r="CL385">
        <f>Drivers!CL572</f>
        <v>0</v>
      </c>
      <c r="CM385">
        <f>Drivers!CM572</f>
        <v>0</v>
      </c>
      <c r="CN385">
        <f>Drivers!CN572</f>
        <v>0</v>
      </c>
      <c r="CO385">
        <f>Drivers!CO572</f>
        <v>0</v>
      </c>
      <c r="CP385">
        <f>Drivers!CP572</f>
        <v>0</v>
      </c>
      <c r="CQ385">
        <f>Drivers!CQ572</f>
        <v>0</v>
      </c>
      <c r="CR385">
        <f>Drivers!CR572</f>
        <v>0</v>
      </c>
      <c r="CS385">
        <f>Drivers!CS572</f>
        <v>0</v>
      </c>
      <c r="CT385">
        <f>Drivers!CT572</f>
        <v>0</v>
      </c>
      <c r="CU385">
        <f>Drivers!CU572</f>
        <v>0</v>
      </c>
      <c r="CV385">
        <f>Drivers!CV572</f>
        <v>0</v>
      </c>
      <c r="CW385">
        <f>Drivers!CW572</f>
        <v>0</v>
      </c>
      <c r="CX385">
        <f>Drivers!CX572</f>
        <v>0</v>
      </c>
      <c r="CY385">
        <f>Drivers!CY572</f>
        <v>0</v>
      </c>
      <c r="CZ385">
        <f>Drivers!CZ572</f>
        <v>0</v>
      </c>
      <c r="DA385">
        <f>Drivers!DA572</f>
        <v>0</v>
      </c>
      <c r="DB385">
        <f>Drivers!DB572</f>
        <v>0</v>
      </c>
      <c r="DC385">
        <f>Drivers!DC572</f>
        <v>0</v>
      </c>
      <c r="DD385">
        <f>Drivers!DD572</f>
        <v>0</v>
      </c>
      <c r="DE385">
        <f>Drivers!DE572</f>
        <v>0</v>
      </c>
      <c r="DF385">
        <f>Drivers!DF572</f>
        <v>0</v>
      </c>
      <c r="DG385">
        <f>Drivers!DG572</f>
        <v>0</v>
      </c>
      <c r="DH385">
        <f>Drivers!DH572</f>
        <v>0</v>
      </c>
      <c r="DI385">
        <f>Drivers!DI572</f>
        <v>0</v>
      </c>
      <c r="DJ385">
        <f>Drivers!DJ572</f>
        <v>0</v>
      </c>
      <c r="DK385">
        <f>Drivers!DK572</f>
        <v>0</v>
      </c>
      <c r="DL385">
        <f>Drivers!DL572</f>
        <v>0</v>
      </c>
      <c r="DM385">
        <f>Drivers!DM572</f>
        <v>0</v>
      </c>
      <c r="DN385">
        <f>Drivers!DN572</f>
        <v>0</v>
      </c>
      <c r="DO385">
        <f>Drivers!DO572</f>
        <v>0</v>
      </c>
      <c r="DP385">
        <f>Drivers!DP572</f>
        <v>0</v>
      </c>
      <c r="DQ385">
        <f>Drivers!DQ572</f>
        <v>0</v>
      </c>
      <c r="DR385">
        <f>Drivers!DR572</f>
        <v>0</v>
      </c>
      <c r="DS385">
        <f>Drivers!DS572</f>
        <v>0</v>
      </c>
      <c r="DT385">
        <f>Drivers!DT572</f>
        <v>0</v>
      </c>
      <c r="DU385">
        <f>Drivers!DU572</f>
        <v>0</v>
      </c>
      <c r="DV385">
        <f>Drivers!DV572</f>
        <v>0</v>
      </c>
      <c r="DW385">
        <f>Drivers!DW572</f>
        <v>0</v>
      </c>
      <c r="DX385">
        <f>Drivers!DX572</f>
        <v>0</v>
      </c>
      <c r="DY385">
        <f>Drivers!DY572</f>
        <v>0</v>
      </c>
      <c r="DZ385">
        <f>Drivers!DZ572</f>
        <v>102751</v>
      </c>
      <c r="EA385">
        <f>Drivers!EA572</f>
        <v>103415</v>
      </c>
      <c r="EB385">
        <f>Drivers!EB572</f>
        <v>0</v>
      </c>
      <c r="EC385">
        <f>Drivers!EC572</f>
        <v>0</v>
      </c>
      <c r="ED385">
        <f>Drivers!ED572</f>
        <v>0</v>
      </c>
      <c r="EE385">
        <f>Drivers!EE572</f>
        <v>0</v>
      </c>
      <c r="EF385">
        <f>Drivers!EF572</f>
        <v>0</v>
      </c>
      <c r="EG385">
        <f>Drivers!EG572</f>
        <v>0</v>
      </c>
      <c r="EH385">
        <f>Drivers!EH572</f>
        <v>0</v>
      </c>
      <c r="EI385">
        <f>Drivers!EI572</f>
        <v>0</v>
      </c>
      <c r="EJ385">
        <f>Drivers!EJ572</f>
        <v>0</v>
      </c>
    </row>
    <row r="386" spans="1:140" hidden="1" outlineLevel="1">
      <c r="A386">
        <f>Drivers!A573</f>
        <v>0</v>
      </c>
      <c r="B386">
        <f>Drivers!B573</f>
        <v>0</v>
      </c>
      <c r="C386">
        <f>Drivers!C573</f>
        <v>0</v>
      </c>
      <c r="D386">
        <f>Drivers!D573</f>
        <v>0</v>
      </c>
      <c r="E386">
        <f>Drivers!E573</f>
        <v>0</v>
      </c>
      <c r="F386">
        <f>Drivers!F573</f>
        <v>0</v>
      </c>
      <c r="G386">
        <f>Drivers!G573</f>
        <v>0</v>
      </c>
      <c r="H386">
        <f>Drivers!H573</f>
        <v>0</v>
      </c>
      <c r="I386" t="str">
        <f>Drivers!I573</f>
        <v>x Average Monthly Revenue per Agent (ARPA)</v>
      </c>
      <c r="J386">
        <f>Drivers!J573</f>
        <v>0</v>
      </c>
      <c r="K386">
        <f>Drivers!K573</f>
        <v>0</v>
      </c>
      <c r="L386">
        <f>Drivers!L573</f>
        <v>0</v>
      </c>
      <c r="M386">
        <f>Drivers!M573</f>
        <v>0</v>
      </c>
      <c r="N386">
        <f>Drivers!N573</f>
        <v>0</v>
      </c>
      <c r="O386">
        <f>Drivers!O573</f>
        <v>0</v>
      </c>
      <c r="P386">
        <f>Drivers!P573</f>
        <v>0</v>
      </c>
      <c r="Q386">
        <f>Drivers!Q573</f>
        <v>0</v>
      </c>
      <c r="R386">
        <f>Drivers!R573</f>
        <v>0</v>
      </c>
      <c r="S386">
        <f>Drivers!S573</f>
        <v>0</v>
      </c>
      <c r="T386">
        <f>Drivers!T573</f>
        <v>0</v>
      </c>
      <c r="U386">
        <f>Drivers!U573</f>
        <v>0</v>
      </c>
      <c r="V386">
        <f>Drivers!V573</f>
        <v>0</v>
      </c>
      <c r="W386">
        <f>Drivers!W573</f>
        <v>0</v>
      </c>
      <c r="X386">
        <f>Drivers!X573</f>
        <v>0</v>
      </c>
      <c r="Y386">
        <f>Drivers!Y573</f>
        <v>0</v>
      </c>
      <c r="Z386">
        <f>Drivers!Z573</f>
        <v>0</v>
      </c>
      <c r="AA386">
        <f>Drivers!AA573</f>
        <v>0</v>
      </c>
      <c r="AB386">
        <f>Drivers!AB573</f>
        <v>0</v>
      </c>
      <c r="AC386">
        <f>Drivers!AC573</f>
        <v>0</v>
      </c>
      <c r="AD386">
        <f>Drivers!AD573</f>
        <v>0</v>
      </c>
      <c r="AE386">
        <f>Drivers!AE573</f>
        <v>0</v>
      </c>
      <c r="AF386">
        <f>Drivers!AF573</f>
        <v>0</v>
      </c>
      <c r="AG386">
        <f>Drivers!AG573</f>
        <v>0</v>
      </c>
      <c r="AH386">
        <f>Drivers!AH573</f>
        <v>0</v>
      </c>
      <c r="AI386">
        <f>Drivers!AI573</f>
        <v>0</v>
      </c>
      <c r="AJ386">
        <f>Drivers!AJ573</f>
        <v>0</v>
      </c>
      <c r="AK386">
        <f>Drivers!AK573</f>
        <v>0</v>
      </c>
      <c r="AL386">
        <f>Drivers!AL573</f>
        <v>0</v>
      </c>
      <c r="AM386">
        <f>Drivers!AM573</f>
        <v>0</v>
      </c>
      <c r="AN386">
        <f>Drivers!AN573</f>
        <v>0</v>
      </c>
      <c r="AO386">
        <f>Drivers!AO573</f>
        <v>0</v>
      </c>
      <c r="AP386">
        <f>Drivers!AP573</f>
        <v>0</v>
      </c>
      <c r="AQ386">
        <f>Drivers!AQ573</f>
        <v>0</v>
      </c>
      <c r="AR386">
        <f>Drivers!AR573</f>
        <v>0</v>
      </c>
      <c r="AS386">
        <f>Drivers!AS573</f>
        <v>0</v>
      </c>
      <c r="AT386">
        <f>Drivers!AT573</f>
        <v>0</v>
      </c>
      <c r="AU386">
        <f>Drivers!AU573</f>
        <v>0</v>
      </c>
      <c r="AV386">
        <f>Drivers!AV573</f>
        <v>0</v>
      </c>
      <c r="AW386">
        <f>Drivers!AW573</f>
        <v>0</v>
      </c>
      <c r="AX386">
        <f>Drivers!AX573</f>
        <v>0</v>
      </c>
      <c r="AY386">
        <f>Drivers!AY573</f>
        <v>0</v>
      </c>
      <c r="AZ386">
        <f>Drivers!AZ573</f>
        <v>0</v>
      </c>
      <c r="BA386">
        <f>Drivers!BA573</f>
        <v>0</v>
      </c>
      <c r="BB386">
        <f>Drivers!BB573</f>
        <v>0</v>
      </c>
      <c r="BC386">
        <f>Drivers!BC573</f>
        <v>0</v>
      </c>
      <c r="BD386">
        <f>Drivers!BD573</f>
        <v>0</v>
      </c>
      <c r="BE386">
        <f>Drivers!BE573</f>
        <v>0</v>
      </c>
      <c r="BF386">
        <f>Drivers!BF573</f>
        <v>0</v>
      </c>
      <c r="BG386">
        <f>Drivers!BG573</f>
        <v>0</v>
      </c>
      <c r="BH386">
        <f>Drivers!BH573</f>
        <v>0</v>
      </c>
      <c r="BI386">
        <f>Drivers!BI573</f>
        <v>0</v>
      </c>
      <c r="BJ386">
        <f>Drivers!BJ573</f>
        <v>0</v>
      </c>
      <c r="BK386">
        <f>Drivers!BK573</f>
        <v>0</v>
      </c>
      <c r="BL386">
        <f>Drivers!BL573</f>
        <v>0</v>
      </c>
      <c r="BM386">
        <f>Drivers!BM573</f>
        <v>0</v>
      </c>
      <c r="BN386">
        <f>Drivers!BN573</f>
        <v>0</v>
      </c>
      <c r="BO386">
        <f>Drivers!BO573</f>
        <v>0</v>
      </c>
      <c r="BP386">
        <f>Drivers!BP573</f>
        <v>0</v>
      </c>
      <c r="BQ386">
        <f>Drivers!BQ573</f>
        <v>0</v>
      </c>
      <c r="BR386">
        <f>Drivers!BR573</f>
        <v>354</v>
      </c>
      <c r="BS386">
        <f>Drivers!BS573</f>
        <v>354</v>
      </c>
      <c r="BT386">
        <f>Drivers!BT573</f>
        <v>354</v>
      </c>
      <c r="BU386">
        <f>Drivers!BU573</f>
        <v>354</v>
      </c>
      <c r="BV386">
        <f>Drivers!BV573</f>
        <v>354</v>
      </c>
      <c r="BW386">
        <f>Drivers!BW573</f>
        <v>354</v>
      </c>
      <c r="BX386">
        <f>Drivers!BX573</f>
        <v>354</v>
      </c>
      <c r="BY386">
        <f>Drivers!BY573</f>
        <v>354</v>
      </c>
      <c r="BZ386">
        <f>Drivers!BZ573</f>
        <v>0</v>
      </c>
      <c r="CA386">
        <f>Drivers!CA573</f>
        <v>0</v>
      </c>
      <c r="CB386">
        <f>Drivers!CB573</f>
        <v>0</v>
      </c>
      <c r="CC386">
        <f>Drivers!CC573</f>
        <v>0</v>
      </c>
      <c r="CD386">
        <f>Drivers!CD573</f>
        <v>0</v>
      </c>
      <c r="CE386">
        <f>Drivers!CE573</f>
        <v>0</v>
      </c>
      <c r="CF386">
        <f>Drivers!CF573</f>
        <v>0</v>
      </c>
      <c r="CG386">
        <f>Drivers!CG573</f>
        <v>0</v>
      </c>
      <c r="CH386">
        <f>Drivers!CH573</f>
        <v>0</v>
      </c>
      <c r="CI386">
        <f>Drivers!CI573</f>
        <v>0</v>
      </c>
      <c r="CJ386">
        <f>Drivers!CJ573</f>
        <v>0</v>
      </c>
      <c r="CK386">
        <f>Drivers!CK573</f>
        <v>0</v>
      </c>
      <c r="CL386">
        <f>Drivers!CL573</f>
        <v>0</v>
      </c>
      <c r="CM386">
        <f>Drivers!CM573</f>
        <v>0</v>
      </c>
      <c r="CN386">
        <f>Drivers!CN573</f>
        <v>0</v>
      </c>
      <c r="CO386">
        <f>Drivers!CO573</f>
        <v>0</v>
      </c>
      <c r="CP386">
        <f>Drivers!CP573</f>
        <v>0</v>
      </c>
      <c r="CQ386">
        <f>Drivers!CQ573</f>
        <v>0</v>
      </c>
      <c r="CR386">
        <f>Drivers!CR573</f>
        <v>0</v>
      </c>
      <c r="CS386">
        <f>Drivers!CS573</f>
        <v>0</v>
      </c>
      <c r="CT386">
        <f>Drivers!CT573</f>
        <v>0</v>
      </c>
      <c r="CU386">
        <f>Drivers!CU573</f>
        <v>0</v>
      </c>
      <c r="CV386">
        <f>Drivers!CV573</f>
        <v>0</v>
      </c>
      <c r="CW386">
        <f>Drivers!CW573</f>
        <v>0</v>
      </c>
      <c r="CX386">
        <f>Drivers!CX573</f>
        <v>0</v>
      </c>
      <c r="CY386">
        <f>Drivers!CY573</f>
        <v>0</v>
      </c>
      <c r="CZ386">
        <f>Drivers!CZ573</f>
        <v>0</v>
      </c>
      <c r="DA386">
        <f>Drivers!DA573</f>
        <v>0</v>
      </c>
      <c r="DB386">
        <f>Drivers!DB573</f>
        <v>0</v>
      </c>
      <c r="DC386">
        <f>Drivers!DC573</f>
        <v>0</v>
      </c>
      <c r="DD386">
        <f>Drivers!DD573</f>
        <v>0</v>
      </c>
      <c r="DE386">
        <f>Drivers!DE573</f>
        <v>0</v>
      </c>
      <c r="DF386">
        <f>Drivers!DF573</f>
        <v>0</v>
      </c>
      <c r="DG386">
        <f>Drivers!DG573</f>
        <v>0</v>
      </c>
      <c r="DH386">
        <f>Drivers!DH573</f>
        <v>0</v>
      </c>
      <c r="DI386">
        <f>Drivers!DI573</f>
        <v>0</v>
      </c>
      <c r="DJ386">
        <f>Drivers!DJ573</f>
        <v>0</v>
      </c>
      <c r="DK386">
        <f>Drivers!DK573</f>
        <v>0</v>
      </c>
      <c r="DL386">
        <f>Drivers!DL573</f>
        <v>0</v>
      </c>
      <c r="DM386">
        <f>Drivers!DM573</f>
        <v>0</v>
      </c>
      <c r="DN386">
        <f>Drivers!DN573</f>
        <v>0</v>
      </c>
      <c r="DO386">
        <f>Drivers!DO573</f>
        <v>0</v>
      </c>
      <c r="DP386">
        <f>Drivers!DP573</f>
        <v>0</v>
      </c>
      <c r="DQ386">
        <f>Drivers!DQ573</f>
        <v>0</v>
      </c>
      <c r="DR386">
        <f>Drivers!DR573</f>
        <v>0</v>
      </c>
      <c r="DS386">
        <f>Drivers!DS573</f>
        <v>0</v>
      </c>
      <c r="DT386">
        <f>Drivers!DT573</f>
        <v>0</v>
      </c>
      <c r="DU386">
        <f>Drivers!DU573</f>
        <v>0</v>
      </c>
      <c r="DV386">
        <f>Drivers!DV573</f>
        <v>0</v>
      </c>
      <c r="DW386">
        <f>Drivers!DW573</f>
        <v>0</v>
      </c>
      <c r="DX386">
        <f>Drivers!DX573</f>
        <v>0</v>
      </c>
      <c r="DY386">
        <f>Drivers!DY573</f>
        <v>0</v>
      </c>
      <c r="DZ386" t="e">
        <f>Drivers!DZ573</f>
        <v>#DIV/0!</v>
      </c>
      <c r="EA386" t="e">
        <f>Drivers!EA573</f>
        <v>#DIV/0!</v>
      </c>
      <c r="EB386">
        <f>Drivers!EB573</f>
        <v>0</v>
      </c>
      <c r="EC386">
        <f>Drivers!EC573</f>
        <v>0</v>
      </c>
      <c r="ED386">
        <f>Drivers!ED573</f>
        <v>0</v>
      </c>
      <c r="EE386">
        <f>Drivers!EE573</f>
        <v>0</v>
      </c>
      <c r="EF386">
        <f>Drivers!EF573</f>
        <v>0</v>
      </c>
      <c r="EG386">
        <f>Drivers!EG573</f>
        <v>0</v>
      </c>
      <c r="EH386">
        <f>Drivers!EH573</f>
        <v>0</v>
      </c>
      <c r="EI386">
        <f>Drivers!EI573</f>
        <v>0</v>
      </c>
      <c r="EJ386">
        <f>Drivers!EJ573</f>
        <v>0</v>
      </c>
    </row>
    <row r="387" spans="1:140" hidden="1" outlineLevel="1">
      <c r="A387">
        <f>Drivers!A574</f>
        <v>0</v>
      </c>
      <c r="B387">
        <f>Drivers!B574</f>
        <v>0</v>
      </c>
      <c r="C387">
        <f>Drivers!C574</f>
        <v>0</v>
      </c>
      <c r="D387">
        <f>Drivers!D574</f>
        <v>0</v>
      </c>
      <c r="E387">
        <f>Drivers!E574</f>
        <v>0</v>
      </c>
      <c r="F387">
        <f>Drivers!F574</f>
        <v>0</v>
      </c>
      <c r="G387">
        <f>Drivers!G574</f>
        <v>0</v>
      </c>
      <c r="H387">
        <f>Drivers!H574</f>
        <v>0</v>
      </c>
      <c r="I387" t="str">
        <f>Drivers!I574</f>
        <v>x Months per Period</v>
      </c>
      <c r="J387">
        <f>Drivers!J574</f>
        <v>0</v>
      </c>
      <c r="K387">
        <f>Drivers!K574</f>
        <v>0</v>
      </c>
      <c r="L387">
        <f>Drivers!L574</f>
        <v>0</v>
      </c>
      <c r="M387">
        <f>Drivers!M574</f>
        <v>0</v>
      </c>
      <c r="N387">
        <f>Drivers!N574</f>
        <v>0</v>
      </c>
      <c r="O387">
        <f>Drivers!O574</f>
        <v>0</v>
      </c>
      <c r="P387">
        <f>Drivers!P574</f>
        <v>0</v>
      </c>
      <c r="Q387">
        <f>Drivers!Q574</f>
        <v>0</v>
      </c>
      <c r="R387">
        <f>Drivers!R574</f>
        <v>0</v>
      </c>
      <c r="S387">
        <f>Drivers!S574</f>
        <v>0</v>
      </c>
      <c r="T387">
        <f>Drivers!T574</f>
        <v>0</v>
      </c>
      <c r="U387">
        <f>Drivers!U574</f>
        <v>0</v>
      </c>
      <c r="V387">
        <f>Drivers!V574</f>
        <v>0</v>
      </c>
      <c r="W387">
        <f>Drivers!W574</f>
        <v>0</v>
      </c>
      <c r="X387">
        <f>Drivers!X574</f>
        <v>0</v>
      </c>
      <c r="Y387">
        <f>Drivers!Y574</f>
        <v>0</v>
      </c>
      <c r="Z387">
        <f>Drivers!Z574</f>
        <v>0</v>
      </c>
      <c r="AA387">
        <f>Drivers!AA574</f>
        <v>0</v>
      </c>
      <c r="AB387">
        <f>Drivers!AB574</f>
        <v>0</v>
      </c>
      <c r="AC387">
        <f>Drivers!AC574</f>
        <v>0</v>
      </c>
      <c r="AD387">
        <f>Drivers!AD574</f>
        <v>0</v>
      </c>
      <c r="AE387">
        <f>Drivers!AE574</f>
        <v>0</v>
      </c>
      <c r="AF387">
        <f>Drivers!AF574</f>
        <v>0</v>
      </c>
      <c r="AG387">
        <f>Drivers!AG574</f>
        <v>0</v>
      </c>
      <c r="AH387">
        <f>Drivers!AH574</f>
        <v>0</v>
      </c>
      <c r="AI387">
        <f>Drivers!AI574</f>
        <v>0</v>
      </c>
      <c r="AJ387">
        <f>Drivers!AJ574</f>
        <v>0</v>
      </c>
      <c r="AK387">
        <f>Drivers!AK574</f>
        <v>0</v>
      </c>
      <c r="AL387">
        <f>Drivers!AL574</f>
        <v>0</v>
      </c>
      <c r="AM387">
        <f>Drivers!AM574</f>
        <v>0</v>
      </c>
      <c r="AN387">
        <f>Drivers!AN574</f>
        <v>0</v>
      </c>
      <c r="AO387">
        <f>Drivers!AO574</f>
        <v>0</v>
      </c>
      <c r="AP387">
        <f>Drivers!AP574</f>
        <v>0</v>
      </c>
      <c r="AQ387">
        <f>Drivers!AQ574</f>
        <v>0</v>
      </c>
      <c r="AR387">
        <f>Drivers!AR574</f>
        <v>0</v>
      </c>
      <c r="AS387">
        <f>Drivers!AS574</f>
        <v>0</v>
      </c>
      <c r="AT387">
        <f>Drivers!AT574</f>
        <v>0</v>
      </c>
      <c r="AU387">
        <f>Drivers!AU574</f>
        <v>0</v>
      </c>
      <c r="AV387">
        <f>Drivers!AV574</f>
        <v>0</v>
      </c>
      <c r="AW387">
        <f>Drivers!AW574</f>
        <v>0</v>
      </c>
      <c r="AX387">
        <f>Drivers!AX574</f>
        <v>0</v>
      </c>
      <c r="AY387">
        <f>Drivers!AY574</f>
        <v>0</v>
      </c>
      <c r="AZ387">
        <f>Drivers!AZ574</f>
        <v>0</v>
      </c>
      <c r="BA387">
        <f>Drivers!BA574</f>
        <v>0</v>
      </c>
      <c r="BB387">
        <f>Drivers!BB574</f>
        <v>0</v>
      </c>
      <c r="BC387">
        <f>Drivers!BC574</f>
        <v>0</v>
      </c>
      <c r="BD387">
        <f>Drivers!BD574</f>
        <v>0</v>
      </c>
      <c r="BE387">
        <f>Drivers!BE574</f>
        <v>0</v>
      </c>
      <c r="BF387">
        <f>Drivers!BF574</f>
        <v>0</v>
      </c>
      <c r="BG387">
        <f>Drivers!BG574</f>
        <v>0</v>
      </c>
      <c r="BH387">
        <f>Drivers!BH574</f>
        <v>0</v>
      </c>
      <c r="BI387">
        <f>Drivers!BI574</f>
        <v>0</v>
      </c>
      <c r="BJ387">
        <f>Drivers!BJ574</f>
        <v>0</v>
      </c>
      <c r="BK387">
        <f>Drivers!BK574</f>
        <v>0</v>
      </c>
      <c r="BL387">
        <f>Drivers!BL574</f>
        <v>0</v>
      </c>
      <c r="BM387">
        <f>Drivers!BM574</f>
        <v>0</v>
      </c>
      <c r="BN387">
        <f>Drivers!BN574</f>
        <v>0</v>
      </c>
      <c r="BO387">
        <f>Drivers!BO574</f>
        <v>0</v>
      </c>
      <c r="BP387">
        <f>Drivers!BP574</f>
        <v>0</v>
      </c>
      <c r="BQ387">
        <f>Drivers!BQ574</f>
        <v>0</v>
      </c>
      <c r="BR387">
        <f>Drivers!BR574</f>
        <v>0</v>
      </c>
      <c r="BS387">
        <f>Drivers!BS574</f>
        <v>0</v>
      </c>
      <c r="BT387">
        <f>Drivers!BT574</f>
        <v>0</v>
      </c>
      <c r="BU387">
        <f>Drivers!BU574</f>
        <v>0</v>
      </c>
      <c r="BV387">
        <f>Drivers!BV574</f>
        <v>0</v>
      </c>
      <c r="BW387">
        <f>Drivers!BW574</f>
        <v>0</v>
      </c>
      <c r="BX387">
        <f>Drivers!BX574</f>
        <v>0</v>
      </c>
      <c r="BY387">
        <f>Drivers!BY574</f>
        <v>0</v>
      </c>
      <c r="BZ387">
        <f>Drivers!BZ574</f>
        <v>0</v>
      </c>
      <c r="CA387">
        <f>Drivers!CA574</f>
        <v>0</v>
      </c>
      <c r="CB387">
        <f>Drivers!CB574</f>
        <v>0</v>
      </c>
      <c r="CC387">
        <f>Drivers!CC574</f>
        <v>0</v>
      </c>
      <c r="CD387">
        <f>Drivers!CD574</f>
        <v>0</v>
      </c>
      <c r="CE387">
        <f>Drivers!CE574</f>
        <v>0</v>
      </c>
      <c r="CF387">
        <f>Drivers!CF574</f>
        <v>0</v>
      </c>
      <c r="CG387">
        <f>Drivers!CG574</f>
        <v>0</v>
      </c>
      <c r="CH387">
        <f>Drivers!CH574</f>
        <v>0</v>
      </c>
      <c r="CI387">
        <f>Drivers!CI574</f>
        <v>0</v>
      </c>
      <c r="CJ387">
        <f>Drivers!CJ574</f>
        <v>0</v>
      </c>
      <c r="CK387">
        <f>Drivers!CK574</f>
        <v>0</v>
      </c>
      <c r="CL387">
        <f>Drivers!CL574</f>
        <v>0</v>
      </c>
      <c r="CM387">
        <f>Drivers!CM574</f>
        <v>0</v>
      </c>
      <c r="CN387">
        <f>Drivers!CN574</f>
        <v>0</v>
      </c>
      <c r="CO387">
        <f>Drivers!CO574</f>
        <v>0</v>
      </c>
      <c r="CP387">
        <f>Drivers!CP574</f>
        <v>0</v>
      </c>
      <c r="CQ387">
        <f>Drivers!CQ574</f>
        <v>0</v>
      </c>
      <c r="CR387">
        <f>Drivers!CR574</f>
        <v>0</v>
      </c>
      <c r="CS387">
        <f>Drivers!CS574</f>
        <v>0</v>
      </c>
      <c r="CT387">
        <f>Drivers!CT574</f>
        <v>0</v>
      </c>
      <c r="CU387">
        <f>Drivers!CU574</f>
        <v>0</v>
      </c>
      <c r="CV387">
        <f>Drivers!CV574</f>
        <v>0</v>
      </c>
      <c r="CW387">
        <f>Drivers!CW574</f>
        <v>0</v>
      </c>
      <c r="CX387">
        <f>Drivers!CX574</f>
        <v>0</v>
      </c>
      <c r="CY387">
        <f>Drivers!CY574</f>
        <v>0</v>
      </c>
      <c r="CZ387">
        <f>Drivers!CZ574</f>
        <v>0</v>
      </c>
      <c r="DA387">
        <f>Drivers!DA574</f>
        <v>0</v>
      </c>
      <c r="DB387">
        <f>Drivers!DB574</f>
        <v>0</v>
      </c>
      <c r="DC387">
        <f>Drivers!DC574</f>
        <v>0</v>
      </c>
      <c r="DD387">
        <f>Drivers!DD574</f>
        <v>0</v>
      </c>
      <c r="DE387">
        <f>Drivers!DE574</f>
        <v>0</v>
      </c>
      <c r="DF387">
        <f>Drivers!DF574</f>
        <v>0</v>
      </c>
      <c r="DG387">
        <f>Drivers!DG574</f>
        <v>0</v>
      </c>
      <c r="DH387">
        <f>Drivers!DH574</f>
        <v>0</v>
      </c>
      <c r="DI387">
        <f>Drivers!DI574</f>
        <v>0</v>
      </c>
      <c r="DJ387">
        <f>Drivers!DJ574</f>
        <v>0</v>
      </c>
      <c r="DK387">
        <f>Drivers!DK574</f>
        <v>0</v>
      </c>
      <c r="DL387">
        <f>Drivers!DL574</f>
        <v>0</v>
      </c>
      <c r="DM387">
        <f>Drivers!DM574</f>
        <v>0</v>
      </c>
      <c r="DN387">
        <f>Drivers!DN574</f>
        <v>0</v>
      </c>
      <c r="DO387">
        <f>Drivers!DO574</f>
        <v>0</v>
      </c>
      <c r="DP387">
        <f>Drivers!DP574</f>
        <v>0</v>
      </c>
      <c r="DQ387">
        <f>Drivers!DQ574</f>
        <v>0</v>
      </c>
      <c r="DR387">
        <f>Drivers!DR574</f>
        <v>0</v>
      </c>
      <c r="DS387">
        <f>Drivers!DS574</f>
        <v>0</v>
      </c>
      <c r="DT387">
        <f>Drivers!DT574</f>
        <v>0</v>
      </c>
      <c r="DU387">
        <f>Drivers!DU574</f>
        <v>0</v>
      </c>
      <c r="DV387">
        <f>Drivers!DV574</f>
        <v>0</v>
      </c>
      <c r="DW387">
        <f>Drivers!DW574</f>
        <v>0</v>
      </c>
      <c r="DX387">
        <f>Drivers!DX574</f>
        <v>0</v>
      </c>
      <c r="DY387">
        <f>Drivers!DY574</f>
        <v>0</v>
      </c>
      <c r="DZ387">
        <f>Drivers!DZ574</f>
        <v>0</v>
      </c>
      <c r="EA387">
        <f>Drivers!EA574</f>
        <v>0</v>
      </c>
      <c r="EB387">
        <f>Drivers!EB574</f>
        <v>0</v>
      </c>
      <c r="EC387">
        <f>Drivers!EC574</f>
        <v>0</v>
      </c>
      <c r="ED387">
        <f>Drivers!ED574</f>
        <v>0</v>
      </c>
      <c r="EE387">
        <f>Drivers!EE574</f>
        <v>0</v>
      </c>
      <c r="EF387">
        <f>Drivers!EF574</f>
        <v>0</v>
      </c>
      <c r="EG387">
        <f>Drivers!EG574</f>
        <v>0</v>
      </c>
      <c r="EH387">
        <f>Drivers!EH574</f>
        <v>0</v>
      </c>
      <c r="EI387">
        <f>Drivers!EI574</f>
        <v>0</v>
      </c>
      <c r="EJ387">
        <f>Drivers!EJ574</f>
        <v>0</v>
      </c>
    </row>
    <row r="388" spans="1:140" hidden="1" outlineLevel="1">
      <c r="A388">
        <f>Drivers!A575</f>
        <v>0</v>
      </c>
      <c r="B388">
        <f>Drivers!B575</f>
        <v>0</v>
      </c>
      <c r="C388">
        <f>Drivers!C575</f>
        <v>0</v>
      </c>
      <c r="D388">
        <f>Drivers!D575</f>
        <v>0</v>
      </c>
      <c r="E388">
        <f>Drivers!E575</f>
        <v>0</v>
      </c>
      <c r="F388">
        <f>Drivers!F575</f>
        <v>0</v>
      </c>
      <c r="G388">
        <f>Drivers!G575</f>
        <v>0</v>
      </c>
      <c r="H388">
        <f>Drivers!H575</f>
        <v>0</v>
      </c>
      <c r="I388" t="str">
        <f>Drivers!I575</f>
        <v>= Premier Agent Revenue</v>
      </c>
      <c r="J388">
        <f>Drivers!J575</f>
        <v>0</v>
      </c>
      <c r="K388">
        <f>Drivers!K575</f>
        <v>0</v>
      </c>
      <c r="L388">
        <f>Drivers!L575</f>
        <v>0</v>
      </c>
      <c r="M388">
        <f>Drivers!M575</f>
        <v>0</v>
      </c>
      <c r="N388">
        <f>Drivers!N575</f>
        <v>0</v>
      </c>
      <c r="O388">
        <f>Drivers!O575</f>
        <v>0</v>
      </c>
      <c r="P388">
        <f>Drivers!P575</f>
        <v>0</v>
      </c>
      <c r="Q388">
        <f>Drivers!Q575</f>
        <v>0</v>
      </c>
      <c r="R388">
        <f>Drivers!R575</f>
        <v>0</v>
      </c>
      <c r="S388">
        <f>Drivers!S575</f>
        <v>0</v>
      </c>
      <c r="T388">
        <f>Drivers!T575</f>
        <v>0</v>
      </c>
      <c r="U388">
        <f>Drivers!U575</f>
        <v>0</v>
      </c>
      <c r="V388">
        <f>Drivers!V575</f>
        <v>0</v>
      </c>
      <c r="W388">
        <f>Drivers!W575</f>
        <v>0</v>
      </c>
      <c r="X388">
        <f>Drivers!X575</f>
        <v>0</v>
      </c>
      <c r="Y388">
        <f>Drivers!Y575</f>
        <v>0</v>
      </c>
      <c r="Z388">
        <f>Drivers!Z575</f>
        <v>0</v>
      </c>
      <c r="AA388">
        <f>Drivers!AA575</f>
        <v>0</v>
      </c>
      <c r="AB388">
        <f>Drivers!AB575</f>
        <v>0</v>
      </c>
      <c r="AC388">
        <f>Drivers!AC575</f>
        <v>0</v>
      </c>
      <c r="AD388">
        <f>Drivers!AD575</f>
        <v>0</v>
      </c>
      <c r="AE388">
        <f>Drivers!AE575</f>
        <v>0</v>
      </c>
      <c r="AF388">
        <f>Drivers!AF575</f>
        <v>0</v>
      </c>
      <c r="AG388">
        <f>Drivers!AG575</f>
        <v>0</v>
      </c>
      <c r="AH388">
        <f>Drivers!AH575</f>
        <v>0</v>
      </c>
      <c r="AI388">
        <f>Drivers!AI575</f>
        <v>0</v>
      </c>
      <c r="AJ388">
        <f>Drivers!AJ575</f>
        <v>0</v>
      </c>
      <c r="AK388">
        <f>Drivers!AK575</f>
        <v>0</v>
      </c>
      <c r="AL388">
        <f>Drivers!AL575</f>
        <v>0</v>
      </c>
      <c r="AM388">
        <f>Drivers!AM575</f>
        <v>0</v>
      </c>
      <c r="AN388">
        <f>Drivers!AN575</f>
        <v>0</v>
      </c>
      <c r="AO388">
        <f>Drivers!AO575</f>
        <v>0</v>
      </c>
      <c r="AP388">
        <f>Drivers!AP575</f>
        <v>0</v>
      </c>
      <c r="AQ388">
        <f>Drivers!AQ575</f>
        <v>0</v>
      </c>
      <c r="AR388">
        <f>Drivers!AR575</f>
        <v>0</v>
      </c>
      <c r="AS388">
        <f>Drivers!AS575</f>
        <v>0</v>
      </c>
      <c r="AT388">
        <f>Drivers!AT575</f>
        <v>0</v>
      </c>
      <c r="AU388">
        <f>Drivers!AU575</f>
        <v>0</v>
      </c>
      <c r="AV388">
        <f>Drivers!AV575</f>
        <v>0</v>
      </c>
      <c r="AW388">
        <f>Drivers!AW575</f>
        <v>0</v>
      </c>
      <c r="AX388">
        <f>Drivers!AX575</f>
        <v>0</v>
      </c>
      <c r="AY388">
        <f>Drivers!AY575</f>
        <v>0</v>
      </c>
      <c r="AZ388">
        <f>Drivers!AZ575</f>
        <v>0</v>
      </c>
      <c r="BA388">
        <f>Drivers!BA575</f>
        <v>0</v>
      </c>
      <c r="BB388">
        <f>Drivers!BB575</f>
        <v>0</v>
      </c>
      <c r="BC388">
        <f>Drivers!BC575</f>
        <v>0</v>
      </c>
      <c r="BD388">
        <f>Drivers!BD575</f>
        <v>0</v>
      </c>
      <c r="BE388">
        <f>Drivers!BE575</f>
        <v>0</v>
      </c>
      <c r="BF388">
        <f>Drivers!BF575</f>
        <v>0</v>
      </c>
      <c r="BG388">
        <f>Drivers!BG575</f>
        <v>0</v>
      </c>
      <c r="BH388">
        <f>Drivers!BH575</f>
        <v>0</v>
      </c>
      <c r="BI388">
        <f>Drivers!BI575</f>
        <v>0</v>
      </c>
      <c r="BJ388">
        <f>Drivers!BJ575</f>
        <v>0</v>
      </c>
      <c r="BK388">
        <f>Drivers!BK575</f>
        <v>0</v>
      </c>
      <c r="BL388">
        <f>Drivers!BL575</f>
        <v>0</v>
      </c>
      <c r="BM388">
        <f>Drivers!BM575</f>
        <v>0</v>
      </c>
      <c r="BN388">
        <f>Drivers!BN575</f>
        <v>0</v>
      </c>
      <c r="BO388">
        <f>Drivers!BO575</f>
        <v>0</v>
      </c>
      <c r="BP388">
        <f>Drivers!BP575</f>
        <v>0</v>
      </c>
      <c r="BQ388">
        <f>Drivers!BQ575</f>
        <v>0</v>
      </c>
      <c r="BR388">
        <f>Drivers!BR575</f>
        <v>0</v>
      </c>
      <c r="BS388">
        <f>Drivers!BS575</f>
        <v>0</v>
      </c>
      <c r="BT388">
        <f>Drivers!BT575</f>
        <v>0</v>
      </c>
      <c r="BU388">
        <f>Drivers!BU575</f>
        <v>0</v>
      </c>
      <c r="BV388">
        <f>Drivers!BV575</f>
        <v>0</v>
      </c>
      <c r="BW388">
        <f>Drivers!BW575</f>
        <v>0</v>
      </c>
      <c r="BX388">
        <f>Drivers!BX575</f>
        <v>0</v>
      </c>
      <c r="BY388">
        <f>Drivers!BY575</f>
        <v>0</v>
      </c>
      <c r="BZ388">
        <f>Drivers!BZ575</f>
        <v>0</v>
      </c>
      <c r="CA388">
        <f>Drivers!CA575</f>
        <v>0</v>
      </c>
      <c r="CB388">
        <f>Drivers!CB575</f>
        <v>0</v>
      </c>
      <c r="CC388">
        <f>Drivers!CC575</f>
        <v>0</v>
      </c>
      <c r="CD388">
        <f>Drivers!CD575</f>
        <v>0</v>
      </c>
      <c r="CE388">
        <f>Drivers!CE575</f>
        <v>0</v>
      </c>
      <c r="CF388">
        <f>Drivers!CF575</f>
        <v>0</v>
      </c>
      <c r="CG388">
        <f>Drivers!CG575</f>
        <v>0</v>
      </c>
      <c r="CH388">
        <f>Drivers!CH575</f>
        <v>0</v>
      </c>
      <c r="CI388">
        <f>Drivers!CI575</f>
        <v>0</v>
      </c>
      <c r="CJ388">
        <f>Drivers!CJ575</f>
        <v>0</v>
      </c>
      <c r="CK388">
        <f>Drivers!CK575</f>
        <v>0</v>
      </c>
      <c r="CL388">
        <f>Drivers!CL575</f>
        <v>0</v>
      </c>
      <c r="CM388">
        <f>Drivers!CM575</f>
        <v>0</v>
      </c>
      <c r="CN388">
        <f>Drivers!CN575</f>
        <v>0</v>
      </c>
      <c r="CO388">
        <f>Drivers!CO575</f>
        <v>0</v>
      </c>
      <c r="CP388">
        <f>Drivers!CP575</f>
        <v>0</v>
      </c>
      <c r="CQ388">
        <f>Drivers!CQ575</f>
        <v>0</v>
      </c>
      <c r="CR388">
        <f>Drivers!CR575</f>
        <v>0</v>
      </c>
      <c r="CS388">
        <f>Drivers!CS575</f>
        <v>0</v>
      </c>
      <c r="CT388">
        <f>Drivers!CT575</f>
        <v>0</v>
      </c>
      <c r="CU388">
        <f>Drivers!CU575</f>
        <v>0</v>
      </c>
      <c r="CV388">
        <f>Drivers!CV575</f>
        <v>0</v>
      </c>
      <c r="CW388">
        <f>Drivers!CW575</f>
        <v>0</v>
      </c>
      <c r="CX388">
        <f>Drivers!CX575</f>
        <v>0</v>
      </c>
      <c r="CY388">
        <f>Drivers!CY575</f>
        <v>0</v>
      </c>
      <c r="CZ388">
        <f>Drivers!CZ575</f>
        <v>0</v>
      </c>
      <c r="DA388">
        <f>Drivers!DA575</f>
        <v>0</v>
      </c>
      <c r="DB388">
        <f>Drivers!DB575</f>
        <v>0</v>
      </c>
      <c r="DC388">
        <f>Drivers!DC575</f>
        <v>0</v>
      </c>
      <c r="DD388">
        <f>Drivers!DD575</f>
        <v>0</v>
      </c>
      <c r="DE388">
        <f>Drivers!DE575</f>
        <v>0</v>
      </c>
      <c r="DF388">
        <f>Drivers!DF575</f>
        <v>0</v>
      </c>
      <c r="DG388">
        <f>Drivers!DG575</f>
        <v>0</v>
      </c>
      <c r="DH388">
        <f>Drivers!DH575</f>
        <v>0</v>
      </c>
      <c r="DI388">
        <f>Drivers!DI575</f>
        <v>0</v>
      </c>
      <c r="DJ388">
        <f>Drivers!DJ575</f>
        <v>0</v>
      </c>
      <c r="DK388">
        <f>Drivers!DK575</f>
        <v>0</v>
      </c>
      <c r="DL388">
        <f>Drivers!DL575</f>
        <v>0</v>
      </c>
      <c r="DM388">
        <f>Drivers!DM575</f>
        <v>0</v>
      </c>
      <c r="DN388">
        <f>Drivers!DN575</f>
        <v>0</v>
      </c>
      <c r="DO388">
        <f>Drivers!DO575</f>
        <v>0</v>
      </c>
      <c r="DP388">
        <f>Drivers!DP575</f>
        <v>0</v>
      </c>
      <c r="DQ388">
        <f>Drivers!DQ575</f>
        <v>0</v>
      </c>
      <c r="DR388">
        <f>Drivers!DR575</f>
        <v>0</v>
      </c>
      <c r="DS388">
        <f>Drivers!DS575</f>
        <v>0</v>
      </c>
      <c r="DT388">
        <f>Drivers!DT575</f>
        <v>0</v>
      </c>
      <c r="DU388">
        <f>Drivers!DU575</f>
        <v>0</v>
      </c>
      <c r="DV388">
        <f>Drivers!DV575</f>
        <v>0</v>
      </c>
      <c r="DW388">
        <f>Drivers!DW575</f>
        <v>0</v>
      </c>
      <c r="DX388">
        <f>Drivers!DX575</f>
        <v>0</v>
      </c>
      <c r="DY388">
        <f>Drivers!DY575</f>
        <v>0</v>
      </c>
      <c r="DZ388">
        <f>Drivers!DZ575</f>
        <v>0</v>
      </c>
      <c r="EA388">
        <f>Drivers!EA575</f>
        <v>0</v>
      </c>
      <c r="EB388">
        <f>Drivers!EB575</f>
        <v>0</v>
      </c>
      <c r="EC388">
        <f>Drivers!EC575</f>
        <v>0</v>
      </c>
      <c r="ED388">
        <f>Drivers!ED575</f>
        <v>0</v>
      </c>
      <c r="EE388">
        <f>Drivers!EE575</f>
        <v>0</v>
      </c>
      <c r="EF388">
        <f>Drivers!EF575</f>
        <v>0</v>
      </c>
      <c r="EG388">
        <f>Drivers!EG575</f>
        <v>0</v>
      </c>
      <c r="EH388">
        <f>Drivers!EH575</f>
        <v>0</v>
      </c>
      <c r="EI388">
        <f>Drivers!EI575</f>
        <v>0</v>
      </c>
      <c r="EJ388">
        <f>Drivers!EJ575</f>
        <v>0</v>
      </c>
    </row>
    <row r="389" spans="1:140" hidden="1" outlineLevel="1">
      <c r="A389">
        <f>Drivers!A576</f>
        <v>0</v>
      </c>
      <c r="B389">
        <f>Drivers!B576</f>
        <v>0</v>
      </c>
      <c r="C389">
        <f>Drivers!C576</f>
        <v>0</v>
      </c>
      <c r="D389">
        <f>Drivers!D576</f>
        <v>0</v>
      </c>
      <c r="E389">
        <f>Drivers!E576</f>
        <v>0</v>
      </c>
      <c r="F389">
        <f>Drivers!F576</f>
        <v>0</v>
      </c>
      <c r="G389">
        <f>Drivers!G576</f>
        <v>0</v>
      </c>
      <c r="H389">
        <f>Drivers!H576</f>
        <v>0</v>
      </c>
      <c r="I389">
        <f>Drivers!I576</f>
        <v>0</v>
      </c>
      <c r="J389">
        <f>Drivers!J576</f>
        <v>0</v>
      </c>
      <c r="K389">
        <f>Drivers!K576</f>
        <v>0</v>
      </c>
      <c r="L389">
        <f>Drivers!L576</f>
        <v>0</v>
      </c>
      <c r="M389">
        <f>Drivers!M576</f>
        <v>0</v>
      </c>
      <c r="N389">
        <f>Drivers!N576</f>
        <v>0</v>
      </c>
      <c r="O389">
        <f>Drivers!O576</f>
        <v>0</v>
      </c>
      <c r="P389">
        <f>Drivers!P576</f>
        <v>0</v>
      </c>
      <c r="Q389">
        <f>Drivers!Q576</f>
        <v>0</v>
      </c>
      <c r="R389">
        <f>Drivers!R576</f>
        <v>0</v>
      </c>
      <c r="S389">
        <f>Drivers!S576</f>
        <v>0</v>
      </c>
      <c r="T389">
        <f>Drivers!T576</f>
        <v>0</v>
      </c>
      <c r="U389">
        <f>Drivers!U576</f>
        <v>0</v>
      </c>
      <c r="V389">
        <f>Drivers!V576</f>
        <v>0</v>
      </c>
      <c r="W389">
        <f>Drivers!W576</f>
        <v>0</v>
      </c>
      <c r="X389">
        <f>Drivers!X576</f>
        <v>0</v>
      </c>
      <c r="Y389">
        <f>Drivers!Y576</f>
        <v>0</v>
      </c>
      <c r="Z389">
        <f>Drivers!Z576</f>
        <v>0</v>
      </c>
      <c r="AA389">
        <f>Drivers!AA576</f>
        <v>0</v>
      </c>
      <c r="AB389">
        <f>Drivers!AB576</f>
        <v>0</v>
      </c>
      <c r="AC389">
        <f>Drivers!AC576</f>
        <v>0</v>
      </c>
      <c r="AD389">
        <f>Drivers!AD576</f>
        <v>0</v>
      </c>
      <c r="AE389">
        <f>Drivers!AE576</f>
        <v>0</v>
      </c>
      <c r="AF389">
        <f>Drivers!AF576</f>
        <v>0</v>
      </c>
      <c r="AG389">
        <f>Drivers!AG576</f>
        <v>0</v>
      </c>
      <c r="AH389">
        <f>Drivers!AH576</f>
        <v>0</v>
      </c>
      <c r="AI389">
        <f>Drivers!AI576</f>
        <v>0</v>
      </c>
      <c r="AJ389">
        <f>Drivers!AJ576</f>
        <v>0</v>
      </c>
      <c r="AK389">
        <f>Drivers!AK576</f>
        <v>0</v>
      </c>
      <c r="AL389">
        <f>Drivers!AL576</f>
        <v>0</v>
      </c>
      <c r="AM389">
        <f>Drivers!AM576</f>
        <v>0</v>
      </c>
      <c r="AN389">
        <f>Drivers!AN576</f>
        <v>0</v>
      </c>
      <c r="AO389">
        <f>Drivers!AO576</f>
        <v>0</v>
      </c>
      <c r="AP389">
        <f>Drivers!AP576</f>
        <v>0</v>
      </c>
      <c r="AQ389">
        <f>Drivers!AQ576</f>
        <v>0</v>
      </c>
      <c r="AR389">
        <f>Drivers!AR576</f>
        <v>0</v>
      </c>
      <c r="AS389">
        <f>Drivers!AS576</f>
        <v>0</v>
      </c>
      <c r="AT389">
        <f>Drivers!AT576</f>
        <v>0</v>
      </c>
      <c r="AU389">
        <f>Drivers!AU576</f>
        <v>0</v>
      </c>
      <c r="AV389">
        <f>Drivers!AV576</f>
        <v>0</v>
      </c>
      <c r="AW389">
        <f>Drivers!AW576</f>
        <v>0</v>
      </c>
      <c r="AX389">
        <f>Drivers!AX576</f>
        <v>0</v>
      </c>
      <c r="AY389">
        <f>Drivers!AY576</f>
        <v>0</v>
      </c>
      <c r="AZ389">
        <f>Drivers!AZ576</f>
        <v>0</v>
      </c>
      <c r="BA389">
        <f>Drivers!BA576</f>
        <v>0</v>
      </c>
      <c r="BB389">
        <f>Drivers!BB576</f>
        <v>0</v>
      </c>
      <c r="BC389">
        <f>Drivers!BC576</f>
        <v>0</v>
      </c>
      <c r="BD389">
        <f>Drivers!BD576</f>
        <v>0</v>
      </c>
      <c r="BE389">
        <f>Drivers!BE576</f>
        <v>0</v>
      </c>
      <c r="BF389">
        <f>Drivers!BF576</f>
        <v>0</v>
      </c>
      <c r="BG389">
        <f>Drivers!BG576</f>
        <v>0</v>
      </c>
      <c r="BH389">
        <f>Drivers!BH576</f>
        <v>0</v>
      </c>
      <c r="BI389">
        <f>Drivers!BI576</f>
        <v>0</v>
      </c>
      <c r="BJ389">
        <f>Drivers!BJ576</f>
        <v>0</v>
      </c>
      <c r="BK389">
        <f>Drivers!BK576</f>
        <v>0</v>
      </c>
      <c r="BL389">
        <f>Drivers!BL576</f>
        <v>0</v>
      </c>
      <c r="BM389">
        <f>Drivers!BM576</f>
        <v>0</v>
      </c>
      <c r="BN389">
        <f>Drivers!BN576</f>
        <v>0</v>
      </c>
      <c r="BO389">
        <f>Drivers!BO576</f>
        <v>0</v>
      </c>
      <c r="BP389">
        <f>Drivers!BP576</f>
        <v>0</v>
      </c>
      <c r="BQ389">
        <f>Drivers!BQ576</f>
        <v>0</v>
      </c>
      <c r="BR389">
        <f>Drivers!BR576</f>
        <v>0</v>
      </c>
      <c r="BS389">
        <f>Drivers!BS576</f>
        <v>0</v>
      </c>
      <c r="BT389">
        <f>Drivers!BT576</f>
        <v>0</v>
      </c>
      <c r="BU389">
        <f>Drivers!BU576</f>
        <v>0</v>
      </c>
      <c r="BV389">
        <f>Drivers!BV576</f>
        <v>0</v>
      </c>
      <c r="BW389">
        <f>Drivers!BW576</f>
        <v>0</v>
      </c>
      <c r="BX389">
        <f>Drivers!BX576</f>
        <v>0</v>
      </c>
      <c r="BY389">
        <f>Drivers!BY576</f>
        <v>0</v>
      </c>
      <c r="BZ389">
        <f>Drivers!BZ576</f>
        <v>0</v>
      </c>
      <c r="CA389">
        <f>Drivers!CA576</f>
        <v>0</v>
      </c>
      <c r="CB389">
        <f>Drivers!CB576</f>
        <v>0</v>
      </c>
      <c r="CC389">
        <f>Drivers!CC576</f>
        <v>0</v>
      </c>
      <c r="CD389">
        <f>Drivers!CD576</f>
        <v>0</v>
      </c>
      <c r="CE389">
        <f>Drivers!CE576</f>
        <v>0</v>
      </c>
      <c r="CF389">
        <f>Drivers!CF576</f>
        <v>0</v>
      </c>
      <c r="CG389">
        <f>Drivers!CG576</f>
        <v>0</v>
      </c>
      <c r="CH389">
        <f>Drivers!CH576</f>
        <v>0</v>
      </c>
      <c r="CI389">
        <f>Drivers!CI576</f>
        <v>0</v>
      </c>
      <c r="CJ389">
        <f>Drivers!CJ576</f>
        <v>0</v>
      </c>
      <c r="CK389">
        <f>Drivers!CK576</f>
        <v>0</v>
      </c>
      <c r="CL389">
        <f>Drivers!CL576</f>
        <v>0</v>
      </c>
      <c r="CM389">
        <f>Drivers!CM576</f>
        <v>0</v>
      </c>
      <c r="CN389">
        <f>Drivers!CN576</f>
        <v>0</v>
      </c>
      <c r="CO389">
        <f>Drivers!CO576</f>
        <v>0</v>
      </c>
      <c r="CP389">
        <f>Drivers!CP576</f>
        <v>0</v>
      </c>
      <c r="CQ389">
        <f>Drivers!CQ576</f>
        <v>0</v>
      </c>
      <c r="CR389">
        <f>Drivers!CR576</f>
        <v>0</v>
      </c>
      <c r="CS389">
        <f>Drivers!CS576</f>
        <v>0</v>
      </c>
      <c r="CT389">
        <f>Drivers!CT576</f>
        <v>0</v>
      </c>
      <c r="CU389">
        <f>Drivers!CU576</f>
        <v>0</v>
      </c>
      <c r="CV389">
        <f>Drivers!CV576</f>
        <v>0</v>
      </c>
      <c r="CW389">
        <f>Drivers!CW576</f>
        <v>0</v>
      </c>
      <c r="CX389">
        <f>Drivers!CX576</f>
        <v>0</v>
      </c>
      <c r="CY389">
        <f>Drivers!CY576</f>
        <v>0</v>
      </c>
      <c r="CZ389">
        <f>Drivers!CZ576</f>
        <v>0</v>
      </c>
      <c r="DA389">
        <f>Drivers!DA576</f>
        <v>0</v>
      </c>
      <c r="DB389">
        <f>Drivers!DB576</f>
        <v>0</v>
      </c>
      <c r="DC389">
        <f>Drivers!DC576</f>
        <v>0</v>
      </c>
      <c r="DD389">
        <f>Drivers!DD576</f>
        <v>0</v>
      </c>
      <c r="DE389">
        <f>Drivers!DE576</f>
        <v>0</v>
      </c>
      <c r="DF389">
        <f>Drivers!DF576</f>
        <v>0</v>
      </c>
      <c r="DG389">
        <f>Drivers!DG576</f>
        <v>0</v>
      </c>
      <c r="DH389">
        <f>Drivers!DH576</f>
        <v>0</v>
      </c>
      <c r="DI389">
        <f>Drivers!DI576</f>
        <v>0</v>
      </c>
      <c r="DJ389">
        <f>Drivers!DJ576</f>
        <v>0</v>
      </c>
      <c r="DK389">
        <f>Drivers!DK576</f>
        <v>0</v>
      </c>
      <c r="DL389">
        <f>Drivers!DL576</f>
        <v>0</v>
      </c>
      <c r="DM389">
        <f>Drivers!DM576</f>
        <v>0</v>
      </c>
      <c r="DN389">
        <f>Drivers!DN576</f>
        <v>0</v>
      </c>
      <c r="DO389">
        <f>Drivers!DO576</f>
        <v>0</v>
      </c>
      <c r="DP389">
        <f>Drivers!DP576</f>
        <v>0</v>
      </c>
      <c r="DQ389">
        <f>Drivers!DQ576</f>
        <v>0</v>
      </c>
      <c r="DR389">
        <f>Drivers!DR576</f>
        <v>0</v>
      </c>
      <c r="DS389">
        <f>Drivers!DS576</f>
        <v>0</v>
      </c>
      <c r="DT389">
        <f>Drivers!DT576</f>
        <v>0</v>
      </c>
      <c r="DU389">
        <f>Drivers!DU576</f>
        <v>0</v>
      </c>
      <c r="DV389">
        <f>Drivers!DV576</f>
        <v>0</v>
      </c>
      <c r="DW389">
        <f>Drivers!DW576</f>
        <v>0</v>
      </c>
      <c r="DX389">
        <f>Drivers!DX576</f>
        <v>0</v>
      </c>
      <c r="DY389">
        <f>Drivers!DY576</f>
        <v>0</v>
      </c>
      <c r="DZ389">
        <f>Drivers!DZ576</f>
        <v>0</v>
      </c>
      <c r="EA389">
        <f>Drivers!EA576</f>
        <v>0</v>
      </c>
      <c r="EB389">
        <f>Drivers!EB576</f>
        <v>0</v>
      </c>
      <c r="EC389">
        <f>Drivers!EC576</f>
        <v>0</v>
      </c>
      <c r="ED389">
        <f>Drivers!ED576</f>
        <v>0</v>
      </c>
      <c r="EE389">
        <f>Drivers!EE576</f>
        <v>0</v>
      </c>
      <c r="EF389">
        <f>Drivers!EF576</f>
        <v>0</v>
      </c>
      <c r="EG389">
        <f>Drivers!EG576</f>
        <v>0</v>
      </c>
      <c r="EH389">
        <f>Drivers!EH576</f>
        <v>0</v>
      </c>
      <c r="EI389">
        <f>Drivers!EI576</f>
        <v>0</v>
      </c>
      <c r="EJ389">
        <f>Drivers!EJ576</f>
        <v>0</v>
      </c>
    </row>
    <row r="390" spans="1:140" hidden="1" outlineLevel="1">
      <c r="A390">
        <f>Drivers!A577</f>
        <v>0</v>
      </c>
      <c r="B390">
        <f>Drivers!B577</f>
        <v>0</v>
      </c>
      <c r="C390">
        <f>Drivers!C577</f>
        <v>0</v>
      </c>
      <c r="D390">
        <f>Drivers!D577</f>
        <v>0</v>
      </c>
      <c r="E390">
        <f>Drivers!E577</f>
        <v>0</v>
      </c>
      <c r="F390">
        <f>Drivers!F577</f>
        <v>0</v>
      </c>
      <c r="G390">
        <f>Drivers!G577</f>
        <v>0</v>
      </c>
      <c r="H390">
        <f>Drivers!H577</f>
        <v>0</v>
      </c>
      <c r="I390" t="str">
        <f>Drivers!I577</f>
        <v>Drivers</v>
      </c>
      <c r="J390">
        <f>Drivers!J577</f>
        <v>0</v>
      </c>
      <c r="K390">
        <f>Drivers!K577</f>
        <v>0</v>
      </c>
      <c r="L390">
        <f>Drivers!L577</f>
        <v>0</v>
      </c>
      <c r="M390">
        <f>Drivers!M577</f>
        <v>0</v>
      </c>
      <c r="N390">
        <f>Drivers!N577</f>
        <v>0</v>
      </c>
      <c r="O390">
        <f>Drivers!O577</f>
        <v>0</v>
      </c>
      <c r="P390">
        <f>Drivers!P577</f>
        <v>0</v>
      </c>
      <c r="Q390">
        <f>Drivers!Q577</f>
        <v>0</v>
      </c>
      <c r="R390">
        <f>Drivers!R577</f>
        <v>0</v>
      </c>
      <c r="S390">
        <f>Drivers!S577</f>
        <v>0</v>
      </c>
      <c r="T390">
        <f>Drivers!T577</f>
        <v>0</v>
      </c>
      <c r="U390">
        <f>Drivers!U577</f>
        <v>0</v>
      </c>
      <c r="V390">
        <f>Drivers!V577</f>
        <v>0</v>
      </c>
      <c r="W390">
        <f>Drivers!W577</f>
        <v>0</v>
      </c>
      <c r="X390">
        <f>Drivers!X577</f>
        <v>0</v>
      </c>
      <c r="Y390">
        <f>Drivers!Y577</f>
        <v>0</v>
      </c>
      <c r="Z390">
        <f>Drivers!Z577</f>
        <v>0</v>
      </c>
      <c r="AA390">
        <f>Drivers!AA577</f>
        <v>0</v>
      </c>
      <c r="AB390">
        <f>Drivers!AB577</f>
        <v>0</v>
      </c>
      <c r="AC390">
        <f>Drivers!AC577</f>
        <v>0</v>
      </c>
      <c r="AD390">
        <f>Drivers!AD577</f>
        <v>0</v>
      </c>
      <c r="AE390">
        <f>Drivers!AE577</f>
        <v>0</v>
      </c>
      <c r="AF390">
        <f>Drivers!AF577</f>
        <v>0</v>
      </c>
      <c r="AG390">
        <f>Drivers!AG577</f>
        <v>0</v>
      </c>
      <c r="AH390">
        <f>Drivers!AH577</f>
        <v>0</v>
      </c>
      <c r="AI390">
        <f>Drivers!AI577</f>
        <v>0</v>
      </c>
      <c r="AJ390">
        <f>Drivers!AJ577</f>
        <v>0</v>
      </c>
      <c r="AK390">
        <f>Drivers!AK577</f>
        <v>0</v>
      </c>
      <c r="AL390">
        <f>Drivers!AL577</f>
        <v>0</v>
      </c>
      <c r="AM390">
        <f>Drivers!AM577</f>
        <v>0</v>
      </c>
      <c r="AN390">
        <f>Drivers!AN577</f>
        <v>0</v>
      </c>
      <c r="AO390">
        <f>Drivers!AO577</f>
        <v>0</v>
      </c>
      <c r="AP390">
        <f>Drivers!AP577</f>
        <v>0</v>
      </c>
      <c r="AQ390">
        <f>Drivers!AQ577</f>
        <v>0</v>
      </c>
      <c r="AR390">
        <f>Drivers!AR577</f>
        <v>0</v>
      </c>
      <c r="AS390">
        <f>Drivers!AS577</f>
        <v>0</v>
      </c>
      <c r="AT390">
        <f>Drivers!AT577</f>
        <v>0</v>
      </c>
      <c r="AU390">
        <f>Drivers!AU577</f>
        <v>0</v>
      </c>
      <c r="AV390">
        <f>Drivers!AV577</f>
        <v>0</v>
      </c>
      <c r="AW390">
        <f>Drivers!AW577</f>
        <v>0</v>
      </c>
      <c r="AX390">
        <f>Drivers!AX577</f>
        <v>0</v>
      </c>
      <c r="AY390">
        <f>Drivers!AY577</f>
        <v>0</v>
      </c>
      <c r="AZ390">
        <f>Drivers!AZ577</f>
        <v>0</v>
      </c>
      <c r="BA390">
        <f>Drivers!BA577</f>
        <v>0</v>
      </c>
      <c r="BB390">
        <f>Drivers!BB577</f>
        <v>0</v>
      </c>
      <c r="BC390">
        <f>Drivers!BC577</f>
        <v>0</v>
      </c>
      <c r="BD390">
        <f>Drivers!BD577</f>
        <v>0</v>
      </c>
      <c r="BE390">
        <f>Drivers!BE577</f>
        <v>0</v>
      </c>
      <c r="BF390">
        <f>Drivers!BF577</f>
        <v>0</v>
      </c>
      <c r="BG390">
        <f>Drivers!BG577</f>
        <v>0</v>
      </c>
      <c r="BH390">
        <f>Drivers!BH577</f>
        <v>0</v>
      </c>
      <c r="BI390">
        <f>Drivers!BI577</f>
        <v>0</v>
      </c>
      <c r="BJ390">
        <f>Drivers!BJ577</f>
        <v>0</v>
      </c>
      <c r="BK390">
        <f>Drivers!BK577</f>
        <v>0</v>
      </c>
      <c r="BL390">
        <f>Drivers!BL577</f>
        <v>0</v>
      </c>
      <c r="BM390">
        <f>Drivers!BM577</f>
        <v>0</v>
      </c>
      <c r="BN390">
        <f>Drivers!BN577</f>
        <v>0</v>
      </c>
      <c r="BO390">
        <f>Drivers!BO577</f>
        <v>0</v>
      </c>
      <c r="BP390">
        <f>Drivers!BP577</f>
        <v>0</v>
      </c>
      <c r="BQ390">
        <f>Drivers!BQ577</f>
        <v>0</v>
      </c>
      <c r="BR390">
        <f>Drivers!BR577</f>
        <v>0</v>
      </c>
      <c r="BS390">
        <f>Drivers!BS577</f>
        <v>0</v>
      </c>
      <c r="BT390">
        <f>Drivers!BT577</f>
        <v>0</v>
      </c>
      <c r="BU390">
        <f>Drivers!BU577</f>
        <v>0</v>
      </c>
      <c r="BV390">
        <f>Drivers!BV577</f>
        <v>0</v>
      </c>
      <c r="BW390">
        <f>Drivers!BW577</f>
        <v>0</v>
      </c>
      <c r="BX390">
        <f>Drivers!BX577</f>
        <v>0</v>
      </c>
      <c r="BY390">
        <f>Drivers!BY577</f>
        <v>0</v>
      </c>
      <c r="BZ390">
        <f>Drivers!BZ577</f>
        <v>0</v>
      </c>
      <c r="CA390">
        <f>Drivers!CA577</f>
        <v>0</v>
      </c>
      <c r="CB390">
        <f>Drivers!CB577</f>
        <v>0</v>
      </c>
      <c r="CC390">
        <f>Drivers!CC577</f>
        <v>0</v>
      </c>
      <c r="CD390">
        <f>Drivers!CD577</f>
        <v>0</v>
      </c>
      <c r="CE390">
        <f>Drivers!CE577</f>
        <v>0</v>
      </c>
      <c r="CF390">
        <f>Drivers!CF577</f>
        <v>0</v>
      </c>
      <c r="CG390">
        <f>Drivers!CG577</f>
        <v>0</v>
      </c>
      <c r="CH390">
        <f>Drivers!CH577</f>
        <v>0</v>
      </c>
      <c r="CI390">
        <f>Drivers!CI577</f>
        <v>0</v>
      </c>
      <c r="CJ390">
        <f>Drivers!CJ577</f>
        <v>0</v>
      </c>
      <c r="CK390">
        <f>Drivers!CK577</f>
        <v>0</v>
      </c>
      <c r="CL390">
        <f>Drivers!CL577</f>
        <v>0</v>
      </c>
      <c r="CM390">
        <f>Drivers!CM577</f>
        <v>0</v>
      </c>
      <c r="CN390">
        <f>Drivers!CN577</f>
        <v>0</v>
      </c>
      <c r="CO390">
        <f>Drivers!CO577</f>
        <v>0</v>
      </c>
      <c r="CP390">
        <f>Drivers!CP577</f>
        <v>0</v>
      </c>
      <c r="CQ390">
        <f>Drivers!CQ577</f>
        <v>0</v>
      </c>
      <c r="CR390">
        <f>Drivers!CR577</f>
        <v>0</v>
      </c>
      <c r="CS390">
        <f>Drivers!CS577</f>
        <v>0</v>
      </c>
      <c r="CT390">
        <f>Drivers!CT577</f>
        <v>0</v>
      </c>
      <c r="CU390">
        <f>Drivers!CU577</f>
        <v>0</v>
      </c>
      <c r="CV390">
        <f>Drivers!CV577</f>
        <v>0</v>
      </c>
      <c r="CW390">
        <f>Drivers!CW577</f>
        <v>0</v>
      </c>
      <c r="CX390">
        <f>Drivers!CX577</f>
        <v>0</v>
      </c>
      <c r="CY390">
        <f>Drivers!CY577</f>
        <v>0</v>
      </c>
      <c r="CZ390">
        <f>Drivers!CZ577</f>
        <v>0</v>
      </c>
      <c r="DA390">
        <f>Drivers!DA577</f>
        <v>0</v>
      </c>
      <c r="DB390">
        <f>Drivers!DB577</f>
        <v>0</v>
      </c>
      <c r="DC390">
        <f>Drivers!DC577</f>
        <v>0</v>
      </c>
      <c r="DD390">
        <f>Drivers!DD577</f>
        <v>0</v>
      </c>
      <c r="DE390">
        <f>Drivers!DE577</f>
        <v>0</v>
      </c>
      <c r="DF390">
        <f>Drivers!DF577</f>
        <v>0</v>
      </c>
      <c r="DG390">
        <f>Drivers!DG577</f>
        <v>0</v>
      </c>
      <c r="DH390">
        <f>Drivers!DH577</f>
        <v>0</v>
      </c>
      <c r="DI390">
        <f>Drivers!DI577</f>
        <v>0</v>
      </c>
      <c r="DJ390">
        <f>Drivers!DJ577</f>
        <v>0</v>
      </c>
      <c r="DK390">
        <f>Drivers!DK577</f>
        <v>0</v>
      </c>
      <c r="DL390">
        <f>Drivers!DL577</f>
        <v>0</v>
      </c>
      <c r="DM390">
        <f>Drivers!DM577</f>
        <v>0</v>
      </c>
      <c r="DN390">
        <f>Drivers!DN577</f>
        <v>0</v>
      </c>
      <c r="DO390">
        <f>Drivers!DO577</f>
        <v>0</v>
      </c>
      <c r="DP390">
        <f>Drivers!DP577</f>
        <v>0</v>
      </c>
      <c r="DQ390">
        <f>Drivers!DQ577</f>
        <v>0</v>
      </c>
      <c r="DR390">
        <f>Drivers!DR577</f>
        <v>0</v>
      </c>
      <c r="DS390">
        <f>Drivers!DS577</f>
        <v>0</v>
      </c>
      <c r="DT390">
        <f>Drivers!DT577</f>
        <v>0</v>
      </c>
      <c r="DU390">
        <f>Drivers!DU577</f>
        <v>0</v>
      </c>
      <c r="DV390">
        <f>Drivers!DV577</f>
        <v>0</v>
      </c>
      <c r="DW390">
        <f>Drivers!DW577</f>
        <v>0</v>
      </c>
      <c r="DX390">
        <f>Drivers!DX577</f>
        <v>0</v>
      </c>
      <c r="DY390">
        <f>Drivers!DY577</f>
        <v>0</v>
      </c>
      <c r="DZ390">
        <f>Drivers!DZ577</f>
        <v>0</v>
      </c>
      <c r="EA390">
        <f>Drivers!EA577</f>
        <v>0</v>
      </c>
      <c r="EB390">
        <f>Drivers!EB577</f>
        <v>0</v>
      </c>
      <c r="EC390">
        <f>Drivers!EC577</f>
        <v>0</v>
      </c>
      <c r="ED390">
        <f>Drivers!ED577</f>
        <v>0</v>
      </c>
      <c r="EE390">
        <f>Drivers!EE577</f>
        <v>0</v>
      </c>
      <c r="EF390">
        <f>Drivers!EF577</f>
        <v>0</v>
      </c>
      <c r="EG390">
        <f>Drivers!EG577</f>
        <v>0</v>
      </c>
      <c r="EH390">
        <f>Drivers!EH577</f>
        <v>0</v>
      </c>
      <c r="EI390">
        <f>Drivers!EI577</f>
        <v>0</v>
      </c>
      <c r="EJ390">
        <f>Drivers!EJ577</f>
        <v>0</v>
      </c>
    </row>
    <row r="391" spans="1:140" hidden="1" outlineLevel="1">
      <c r="A391">
        <f>Drivers!A578</f>
        <v>0</v>
      </c>
      <c r="B391">
        <f>Drivers!B578</f>
        <v>0</v>
      </c>
      <c r="C391">
        <f>Drivers!C578</f>
        <v>0</v>
      </c>
      <c r="D391">
        <f>Drivers!D578</f>
        <v>0</v>
      </c>
      <c r="E391">
        <f>Drivers!E578</f>
        <v>0</v>
      </c>
      <c r="F391">
        <f>Drivers!F578</f>
        <v>0</v>
      </c>
      <c r="G391">
        <f>Drivers!G578</f>
        <v>0</v>
      </c>
      <c r="H391">
        <f>Drivers!H578</f>
        <v>0</v>
      </c>
      <c r="I391" t="str">
        <f>Drivers!I578</f>
        <v>EOP - LTM Premier Agents - Y/Y Change</v>
      </c>
      <c r="J391">
        <f>Drivers!J578</f>
        <v>0</v>
      </c>
      <c r="K391">
        <f>Drivers!K578</f>
        <v>0</v>
      </c>
      <c r="L391">
        <f>Drivers!L578</f>
        <v>0</v>
      </c>
      <c r="M391">
        <f>Drivers!M578</f>
        <v>0</v>
      </c>
      <c r="N391">
        <f>Drivers!N578</f>
        <v>0</v>
      </c>
      <c r="O391">
        <f>Drivers!O578</f>
        <v>0</v>
      </c>
      <c r="P391">
        <f>Drivers!P578</f>
        <v>0</v>
      </c>
      <c r="Q391">
        <f>Drivers!Q578</f>
        <v>0</v>
      </c>
      <c r="R391">
        <f>Drivers!R578</f>
        <v>0</v>
      </c>
      <c r="S391">
        <f>Drivers!S578</f>
        <v>0</v>
      </c>
      <c r="T391">
        <f>Drivers!T578</f>
        <v>0</v>
      </c>
      <c r="U391">
        <f>Drivers!U578</f>
        <v>0</v>
      </c>
      <c r="V391">
        <f>Drivers!V578</f>
        <v>0</v>
      </c>
      <c r="W391">
        <f>Drivers!W578</f>
        <v>0</v>
      </c>
      <c r="X391">
        <f>Drivers!X578</f>
        <v>0</v>
      </c>
      <c r="Y391">
        <f>Drivers!Y578</f>
        <v>0</v>
      </c>
      <c r="Z391">
        <f>Drivers!Z578</f>
        <v>0</v>
      </c>
      <c r="AA391">
        <f>Drivers!AA578</f>
        <v>0</v>
      </c>
      <c r="AB391">
        <f>Drivers!AB578</f>
        <v>0</v>
      </c>
      <c r="AC391">
        <f>Drivers!AC578</f>
        <v>0</v>
      </c>
      <c r="AD391">
        <f>Drivers!AD578</f>
        <v>0</v>
      </c>
      <c r="AE391">
        <f>Drivers!AE578</f>
        <v>0</v>
      </c>
      <c r="AF391">
        <f>Drivers!AF578</f>
        <v>0</v>
      </c>
      <c r="AG391">
        <f>Drivers!AG578</f>
        <v>0</v>
      </c>
      <c r="AH391">
        <f>Drivers!AH578</f>
        <v>0</v>
      </c>
      <c r="AI391">
        <f>Drivers!AI578</f>
        <v>0</v>
      </c>
      <c r="AJ391">
        <f>Drivers!AJ578</f>
        <v>0</v>
      </c>
      <c r="AK391">
        <f>Drivers!AK578</f>
        <v>0</v>
      </c>
      <c r="AL391">
        <f>Drivers!AL578</f>
        <v>0</v>
      </c>
      <c r="AM391">
        <f>Drivers!AM578</f>
        <v>0</v>
      </c>
      <c r="AN391">
        <f>Drivers!AN578</f>
        <v>0</v>
      </c>
      <c r="AO391">
        <f>Drivers!AO578</f>
        <v>0</v>
      </c>
      <c r="AP391">
        <f>Drivers!AP578</f>
        <v>0</v>
      </c>
      <c r="AQ391">
        <f>Drivers!AQ578</f>
        <v>0</v>
      </c>
      <c r="AR391">
        <f>Drivers!AR578</f>
        <v>0</v>
      </c>
      <c r="AS391">
        <f>Drivers!AS578</f>
        <v>0</v>
      </c>
      <c r="AT391">
        <f>Drivers!AT578</f>
        <v>0</v>
      </c>
      <c r="AU391">
        <f>Drivers!AU578</f>
        <v>0</v>
      </c>
      <c r="AV391">
        <f>Drivers!AV578</f>
        <v>0</v>
      </c>
      <c r="AW391">
        <f>Drivers!AW578</f>
        <v>0</v>
      </c>
      <c r="AX391">
        <f>Drivers!AX578</f>
        <v>0</v>
      </c>
      <c r="AY391">
        <f>Drivers!AY578</f>
        <v>0</v>
      </c>
      <c r="AZ391">
        <f>Drivers!AZ578</f>
        <v>0</v>
      </c>
      <c r="BA391">
        <f>Drivers!BA578</f>
        <v>0</v>
      </c>
      <c r="BB391">
        <f>Drivers!BB578</f>
        <v>0</v>
      </c>
      <c r="BC391">
        <f>Drivers!BC578</f>
        <v>0</v>
      </c>
      <c r="BD391">
        <f>Drivers!BD578</f>
        <v>0</v>
      </c>
      <c r="BE391">
        <f>Drivers!BE578</f>
        <v>0</v>
      </c>
      <c r="BF391">
        <f>Drivers!BF578</f>
        <v>0</v>
      </c>
      <c r="BG391">
        <f>Drivers!BG578</f>
        <v>0</v>
      </c>
      <c r="BH391">
        <f>Drivers!BH578</f>
        <v>0</v>
      </c>
      <c r="BI391">
        <f>Drivers!BI578</f>
        <v>0</v>
      </c>
      <c r="BJ391">
        <f>Drivers!BJ578</f>
        <v>0</v>
      </c>
      <c r="BK391">
        <f>Drivers!BK578</f>
        <v>0</v>
      </c>
      <c r="BL391">
        <f>Drivers!BL578</f>
        <v>0</v>
      </c>
      <c r="BM391">
        <f>Drivers!BM578</f>
        <v>0</v>
      </c>
      <c r="BN391">
        <f>Drivers!BN578</f>
        <v>0</v>
      </c>
      <c r="BO391">
        <f>Drivers!BO578</f>
        <v>0</v>
      </c>
      <c r="BP391">
        <f>Drivers!BP578</f>
        <v>0</v>
      </c>
      <c r="BQ391">
        <f>Drivers!BQ578</f>
        <v>0</v>
      </c>
      <c r="BR391">
        <f>Drivers!BR578</f>
        <v>0</v>
      </c>
      <c r="BS391">
        <f>Drivers!BS578</f>
        <v>-2.0480587922448334E-2</v>
      </c>
      <c r="BT391">
        <f>Drivers!BT578</f>
        <v>-4.2765333622910795E-2</v>
      </c>
      <c r="BU391">
        <f>Drivers!BU578</f>
        <v>-1.0999999999999999E-2</v>
      </c>
      <c r="BV391">
        <f>Drivers!BV578</f>
        <v>-0.1097980687780602</v>
      </c>
      <c r="BW391">
        <f>Drivers!BW578</f>
        <v>-9.983513825680923E-2</v>
      </c>
      <c r="BX391">
        <f>Drivers!BX578</f>
        <v>-8.0627030371783648E-2</v>
      </c>
      <c r="BY391">
        <f>Drivers!BY578</f>
        <v>-8.8939653119113116E-2</v>
      </c>
      <c r="BZ391">
        <f>Drivers!BZ578</f>
        <v>0</v>
      </c>
      <c r="CA391">
        <f>Drivers!CA578</f>
        <v>0</v>
      </c>
      <c r="CB391">
        <f>Drivers!CB578</f>
        <v>0</v>
      </c>
      <c r="CC391">
        <f>Drivers!CC578</f>
        <v>0</v>
      </c>
      <c r="CD391">
        <f>Drivers!CD578</f>
        <v>0</v>
      </c>
      <c r="CE391">
        <f>Drivers!CE578</f>
        <v>0</v>
      </c>
      <c r="CF391">
        <f>Drivers!CF578</f>
        <v>0</v>
      </c>
      <c r="CG391">
        <f>Drivers!CG578</f>
        <v>0</v>
      </c>
      <c r="CH391">
        <f>Drivers!CH578</f>
        <v>0</v>
      </c>
      <c r="CI391">
        <f>Drivers!CI578</f>
        <v>0</v>
      </c>
      <c r="CJ391">
        <f>Drivers!CJ578</f>
        <v>0</v>
      </c>
      <c r="CK391">
        <f>Drivers!CK578</f>
        <v>0</v>
      </c>
      <c r="CL391">
        <f>Drivers!CL578</f>
        <v>0</v>
      </c>
      <c r="CM391">
        <f>Drivers!CM578</f>
        <v>0</v>
      </c>
      <c r="CN391">
        <f>Drivers!CN578</f>
        <v>0</v>
      </c>
      <c r="CO391">
        <f>Drivers!CO578</f>
        <v>0</v>
      </c>
      <c r="CP391">
        <f>Drivers!CP578</f>
        <v>0</v>
      </c>
      <c r="CQ391">
        <f>Drivers!CQ578</f>
        <v>0</v>
      </c>
      <c r="CR391">
        <f>Drivers!CR578</f>
        <v>0</v>
      </c>
      <c r="CS391">
        <f>Drivers!CS578</f>
        <v>0</v>
      </c>
      <c r="CT391">
        <f>Drivers!CT578</f>
        <v>0</v>
      </c>
      <c r="CU391">
        <f>Drivers!CU578</f>
        <v>0</v>
      </c>
      <c r="CV391">
        <f>Drivers!CV578</f>
        <v>0</v>
      </c>
      <c r="CW391">
        <f>Drivers!CW578</f>
        <v>0</v>
      </c>
      <c r="CX391">
        <f>Drivers!CX578</f>
        <v>0</v>
      </c>
      <c r="CY391">
        <f>Drivers!CY578</f>
        <v>0</v>
      </c>
      <c r="CZ391">
        <f>Drivers!CZ578</f>
        <v>0</v>
      </c>
      <c r="DA391">
        <f>Drivers!DA578</f>
        <v>0</v>
      </c>
      <c r="DB391">
        <f>Drivers!DB578</f>
        <v>0</v>
      </c>
      <c r="DC391">
        <f>Drivers!DC578</f>
        <v>0</v>
      </c>
      <c r="DD391">
        <f>Drivers!DD578</f>
        <v>0</v>
      </c>
      <c r="DE391">
        <f>Drivers!DE578</f>
        <v>0</v>
      </c>
      <c r="DF391">
        <f>Drivers!DF578</f>
        <v>0</v>
      </c>
      <c r="DG391">
        <f>Drivers!DG578</f>
        <v>0</v>
      </c>
      <c r="DH391">
        <f>Drivers!DH578</f>
        <v>0</v>
      </c>
      <c r="DI391">
        <f>Drivers!DI578</f>
        <v>0</v>
      </c>
      <c r="DJ391">
        <f>Drivers!DJ578</f>
        <v>0</v>
      </c>
      <c r="DK391">
        <f>Drivers!DK578</f>
        <v>0</v>
      </c>
      <c r="DL391">
        <f>Drivers!DL578</f>
        <v>0</v>
      </c>
      <c r="DM391">
        <f>Drivers!DM578</f>
        <v>0</v>
      </c>
      <c r="DN391">
        <f>Drivers!DN578</f>
        <v>0</v>
      </c>
      <c r="DO391">
        <f>Drivers!DO578</f>
        <v>0</v>
      </c>
      <c r="DP391">
        <f>Drivers!DP578</f>
        <v>0</v>
      </c>
      <c r="DQ391">
        <f>Drivers!DQ578</f>
        <v>0</v>
      </c>
      <c r="DR391">
        <f>Drivers!DR578</f>
        <v>0</v>
      </c>
      <c r="DS391">
        <f>Drivers!DS578</f>
        <v>0</v>
      </c>
      <c r="DT391">
        <f>Drivers!DT578</f>
        <v>0</v>
      </c>
      <c r="DU391">
        <f>Drivers!DU578</f>
        <v>0</v>
      </c>
      <c r="DV391">
        <f>Drivers!DV578</f>
        <v>0</v>
      </c>
      <c r="DW391">
        <f>Drivers!DW578</f>
        <v>0</v>
      </c>
      <c r="DX391">
        <f>Drivers!DX578</f>
        <v>0</v>
      </c>
      <c r="DY391">
        <f>Drivers!DY578</f>
        <v>0</v>
      </c>
      <c r="DZ391">
        <f>Drivers!DZ578</f>
        <v>-9.5222702204982079E-2</v>
      </c>
      <c r="EA391">
        <f>Drivers!EA578</f>
        <v>-8.8939653119113116E-2</v>
      </c>
      <c r="EB391">
        <f>Drivers!EB578</f>
        <v>-1</v>
      </c>
      <c r="EC391">
        <f>Drivers!EC578</f>
        <v>8.5000000000000006E-3</v>
      </c>
      <c r="ED391">
        <f>Drivers!ED578</f>
        <v>3.5000000000000003E-2</v>
      </c>
      <c r="EE391">
        <f>Drivers!EE578</f>
        <v>0.01</v>
      </c>
      <c r="EF391">
        <f>Drivers!EF578</f>
        <v>0</v>
      </c>
      <c r="EG391">
        <f>Drivers!EG578</f>
        <v>0</v>
      </c>
      <c r="EH391">
        <f>Drivers!EH578</f>
        <v>0</v>
      </c>
      <c r="EI391">
        <f>Drivers!EI578</f>
        <v>0</v>
      </c>
      <c r="EJ391">
        <f>Drivers!EJ578</f>
        <v>0</v>
      </c>
    </row>
    <row r="392" spans="1:140" hidden="1" outlineLevel="1">
      <c r="A392">
        <f>Drivers!A579</f>
        <v>0</v>
      </c>
      <c r="B392">
        <f>Drivers!B579</f>
        <v>0</v>
      </c>
      <c r="C392">
        <f>Drivers!C579</f>
        <v>0</v>
      </c>
      <c r="D392">
        <f>Drivers!D579</f>
        <v>0</v>
      </c>
      <c r="E392">
        <f>Drivers!E579</f>
        <v>0</v>
      </c>
      <c r="F392">
        <f>Drivers!F579</f>
        <v>0</v>
      </c>
      <c r="G392">
        <f>Drivers!G579</f>
        <v>0</v>
      </c>
      <c r="H392">
        <f>Drivers!H579</f>
        <v>0</v>
      </c>
      <c r="I392" t="str">
        <f>Drivers!I579</f>
        <v>Base</v>
      </c>
      <c r="J392">
        <f>Drivers!J579</f>
        <v>0</v>
      </c>
      <c r="K392">
        <f>Drivers!K579</f>
        <v>0</v>
      </c>
      <c r="L392">
        <f>Drivers!L579</f>
        <v>0</v>
      </c>
      <c r="M392">
        <f>Drivers!M579</f>
        <v>0</v>
      </c>
      <c r="N392">
        <f>Drivers!N579</f>
        <v>0</v>
      </c>
      <c r="O392">
        <f>Drivers!O579</f>
        <v>0</v>
      </c>
      <c r="P392">
        <f>Drivers!P579</f>
        <v>0</v>
      </c>
      <c r="Q392">
        <f>Drivers!Q579</f>
        <v>0</v>
      </c>
      <c r="R392">
        <f>Drivers!R579</f>
        <v>0</v>
      </c>
      <c r="S392">
        <f>Drivers!S579</f>
        <v>0</v>
      </c>
      <c r="T392">
        <f>Drivers!T579</f>
        <v>0</v>
      </c>
      <c r="U392">
        <f>Drivers!U579</f>
        <v>0</v>
      </c>
      <c r="V392">
        <f>Drivers!V579</f>
        <v>0</v>
      </c>
      <c r="W392">
        <f>Drivers!W579</f>
        <v>0</v>
      </c>
      <c r="X392">
        <f>Drivers!X579</f>
        <v>0</v>
      </c>
      <c r="Y392">
        <f>Drivers!Y579</f>
        <v>0</v>
      </c>
      <c r="Z392">
        <f>Drivers!Z579</f>
        <v>0</v>
      </c>
      <c r="AA392">
        <f>Drivers!AA579</f>
        <v>0</v>
      </c>
      <c r="AB392">
        <f>Drivers!AB579</f>
        <v>0</v>
      </c>
      <c r="AC392">
        <f>Drivers!AC579</f>
        <v>0</v>
      </c>
      <c r="AD392">
        <f>Drivers!AD579</f>
        <v>0</v>
      </c>
      <c r="AE392">
        <f>Drivers!AE579</f>
        <v>0</v>
      </c>
      <c r="AF392">
        <f>Drivers!AF579</f>
        <v>0</v>
      </c>
      <c r="AG392">
        <f>Drivers!AG579</f>
        <v>0</v>
      </c>
      <c r="AH392">
        <f>Drivers!AH579</f>
        <v>0</v>
      </c>
      <c r="AI392">
        <f>Drivers!AI579</f>
        <v>0</v>
      </c>
      <c r="AJ392">
        <f>Drivers!AJ579</f>
        <v>0</v>
      </c>
      <c r="AK392">
        <f>Drivers!AK579</f>
        <v>0</v>
      </c>
      <c r="AL392">
        <f>Drivers!AL579</f>
        <v>0</v>
      </c>
      <c r="AM392">
        <f>Drivers!AM579</f>
        <v>0</v>
      </c>
      <c r="AN392">
        <f>Drivers!AN579</f>
        <v>0</v>
      </c>
      <c r="AO392">
        <f>Drivers!AO579</f>
        <v>0</v>
      </c>
      <c r="AP392">
        <f>Drivers!AP579</f>
        <v>0</v>
      </c>
      <c r="AQ392">
        <f>Drivers!AQ579</f>
        <v>0</v>
      </c>
      <c r="AR392">
        <f>Drivers!AR579</f>
        <v>0</v>
      </c>
      <c r="AS392">
        <f>Drivers!AS579</f>
        <v>0</v>
      </c>
      <c r="AT392">
        <f>Drivers!AT579</f>
        <v>0</v>
      </c>
      <c r="AU392">
        <f>Drivers!AU579</f>
        <v>0</v>
      </c>
      <c r="AV392">
        <f>Drivers!AV579</f>
        <v>0</v>
      </c>
      <c r="AW392">
        <f>Drivers!AW579</f>
        <v>0</v>
      </c>
      <c r="AX392">
        <f>Drivers!AX579</f>
        <v>0</v>
      </c>
      <c r="AY392">
        <f>Drivers!AY579</f>
        <v>0</v>
      </c>
      <c r="AZ392">
        <f>Drivers!AZ579</f>
        <v>0</v>
      </c>
      <c r="BA392">
        <f>Drivers!BA579</f>
        <v>0</v>
      </c>
      <c r="BB392">
        <f>Drivers!BB579</f>
        <v>0</v>
      </c>
      <c r="BC392">
        <f>Drivers!BC579</f>
        <v>0</v>
      </c>
      <c r="BD392">
        <f>Drivers!BD579</f>
        <v>0</v>
      </c>
      <c r="BE392">
        <f>Drivers!BE579</f>
        <v>0</v>
      </c>
      <c r="BF392">
        <f>Drivers!BF579</f>
        <v>0</v>
      </c>
      <c r="BG392">
        <f>Drivers!BG579</f>
        <v>0</v>
      </c>
      <c r="BH392">
        <f>Drivers!BH579</f>
        <v>0</v>
      </c>
      <c r="BI392">
        <f>Drivers!BI579</f>
        <v>0</v>
      </c>
      <c r="BJ392">
        <f>Drivers!BJ579</f>
        <v>0</v>
      </c>
      <c r="BK392">
        <f>Drivers!BK579</f>
        <v>0</v>
      </c>
      <c r="BL392">
        <f>Drivers!BL579</f>
        <v>0</v>
      </c>
      <c r="BM392">
        <f>Drivers!BM579</f>
        <v>0</v>
      </c>
      <c r="BN392">
        <f>Drivers!BN579</f>
        <v>0</v>
      </c>
      <c r="BO392">
        <f>Drivers!BO579</f>
        <v>0</v>
      </c>
      <c r="BP392">
        <f>Drivers!BP579</f>
        <v>0</v>
      </c>
      <c r="BQ392">
        <f>Drivers!BQ579</f>
        <v>0</v>
      </c>
      <c r="BR392">
        <f>Drivers!BR579</f>
        <v>0</v>
      </c>
      <c r="BS392">
        <f>Drivers!BS579</f>
        <v>0</v>
      </c>
      <c r="BT392">
        <f>Drivers!BT579</f>
        <v>0</v>
      </c>
      <c r="BU392">
        <f>Drivers!BU579</f>
        <v>0</v>
      </c>
      <c r="BV392">
        <f>Drivers!BV579</f>
        <v>0</v>
      </c>
      <c r="BW392">
        <f>Drivers!BW579</f>
        <v>0</v>
      </c>
      <c r="BX392">
        <f>Drivers!BX579</f>
        <v>0</v>
      </c>
      <c r="BY392">
        <f>Drivers!BY579</f>
        <v>0</v>
      </c>
      <c r="BZ392">
        <f>Drivers!BZ579</f>
        <v>0</v>
      </c>
      <c r="CA392">
        <f>Drivers!CA579</f>
        <v>0</v>
      </c>
      <c r="CB392">
        <f>Drivers!CB579</f>
        <v>0</v>
      </c>
      <c r="CC392">
        <f>Drivers!CC579</f>
        <v>0</v>
      </c>
      <c r="CD392">
        <f>Drivers!CD579</f>
        <v>0</v>
      </c>
      <c r="CE392">
        <f>Drivers!CE579</f>
        <v>0</v>
      </c>
      <c r="CF392">
        <f>Drivers!CF579</f>
        <v>0</v>
      </c>
      <c r="CG392">
        <f>Drivers!CG579</f>
        <v>0</v>
      </c>
      <c r="CH392">
        <f>Drivers!CH579</f>
        <v>0</v>
      </c>
      <c r="CI392">
        <f>Drivers!CI579</f>
        <v>0</v>
      </c>
      <c r="CJ392">
        <f>Drivers!CJ579</f>
        <v>0</v>
      </c>
      <c r="CK392">
        <f>Drivers!CK579</f>
        <v>0</v>
      </c>
      <c r="CL392">
        <f>Drivers!CL579</f>
        <v>0</v>
      </c>
      <c r="CM392">
        <f>Drivers!CM579</f>
        <v>0</v>
      </c>
      <c r="CN392">
        <f>Drivers!CN579</f>
        <v>0</v>
      </c>
      <c r="CO392">
        <f>Drivers!CO579</f>
        <v>0</v>
      </c>
      <c r="CP392">
        <f>Drivers!CP579</f>
        <v>0</v>
      </c>
      <c r="CQ392">
        <f>Drivers!CQ579</f>
        <v>0</v>
      </c>
      <c r="CR392">
        <f>Drivers!CR579</f>
        <v>0</v>
      </c>
      <c r="CS392">
        <f>Drivers!CS579</f>
        <v>0</v>
      </c>
      <c r="CT392">
        <f>Drivers!CT579</f>
        <v>0</v>
      </c>
      <c r="CU392">
        <f>Drivers!CU579</f>
        <v>0</v>
      </c>
      <c r="CV392">
        <f>Drivers!CV579</f>
        <v>0</v>
      </c>
      <c r="CW392">
        <f>Drivers!CW579</f>
        <v>0</v>
      </c>
      <c r="CX392">
        <f>Drivers!CX579</f>
        <v>0</v>
      </c>
      <c r="CY392">
        <f>Drivers!CY579</f>
        <v>0</v>
      </c>
      <c r="CZ392">
        <f>Drivers!CZ579</f>
        <v>0</v>
      </c>
      <c r="DA392">
        <f>Drivers!DA579</f>
        <v>0</v>
      </c>
      <c r="DB392">
        <f>Drivers!DB579</f>
        <v>0</v>
      </c>
      <c r="DC392">
        <f>Drivers!DC579</f>
        <v>0</v>
      </c>
      <c r="DD392">
        <f>Drivers!DD579</f>
        <v>0</v>
      </c>
      <c r="DE392">
        <f>Drivers!DE579</f>
        <v>0</v>
      </c>
      <c r="DF392">
        <f>Drivers!DF579</f>
        <v>0</v>
      </c>
      <c r="DG392">
        <f>Drivers!DG579</f>
        <v>0</v>
      </c>
      <c r="DH392">
        <f>Drivers!DH579</f>
        <v>0</v>
      </c>
      <c r="DI392">
        <f>Drivers!DI579</f>
        <v>0</v>
      </c>
      <c r="DJ392">
        <f>Drivers!DJ579</f>
        <v>0</v>
      </c>
      <c r="DK392">
        <f>Drivers!DK579</f>
        <v>0</v>
      </c>
      <c r="DL392">
        <f>Drivers!DL579</f>
        <v>0</v>
      </c>
      <c r="DM392">
        <f>Drivers!DM579</f>
        <v>0</v>
      </c>
      <c r="DN392">
        <f>Drivers!DN579</f>
        <v>0</v>
      </c>
      <c r="DO392">
        <f>Drivers!DO579</f>
        <v>0</v>
      </c>
      <c r="DP392">
        <f>Drivers!DP579</f>
        <v>0</v>
      </c>
      <c r="DQ392">
        <f>Drivers!DQ579</f>
        <v>0</v>
      </c>
      <c r="DR392">
        <f>Drivers!DR579</f>
        <v>0</v>
      </c>
      <c r="DS392">
        <f>Drivers!DS579</f>
        <v>0</v>
      </c>
      <c r="DT392">
        <f>Drivers!DT579</f>
        <v>0</v>
      </c>
      <c r="DU392">
        <f>Drivers!DU579</f>
        <v>0</v>
      </c>
      <c r="DV392">
        <f>Drivers!DV579</f>
        <v>0</v>
      </c>
      <c r="DW392">
        <f>Drivers!DW579</f>
        <v>0</v>
      </c>
      <c r="DX392">
        <f>Drivers!DX579</f>
        <v>0</v>
      </c>
      <c r="DY392">
        <f>Drivers!DY579</f>
        <v>0</v>
      </c>
      <c r="DZ392">
        <f>Drivers!DZ579</f>
        <v>0</v>
      </c>
      <c r="EA392">
        <f>Drivers!EA579</f>
        <v>0</v>
      </c>
      <c r="EB392">
        <f>Drivers!EB579</f>
        <v>0</v>
      </c>
      <c r="EC392">
        <f>Drivers!EC579</f>
        <v>8.5000000000000006E-3</v>
      </c>
      <c r="ED392">
        <f>Drivers!ED579</f>
        <v>3.5000000000000003E-2</v>
      </c>
      <c r="EE392">
        <f>Drivers!EE579</f>
        <v>0.01</v>
      </c>
      <c r="EF392">
        <f>Drivers!EF579</f>
        <v>0</v>
      </c>
      <c r="EG392">
        <f>Drivers!EG579</f>
        <v>0</v>
      </c>
      <c r="EH392">
        <f>Drivers!EH579</f>
        <v>0</v>
      </c>
      <c r="EI392">
        <f>Drivers!EI579</f>
        <v>0</v>
      </c>
      <c r="EJ392">
        <f>Drivers!EJ579</f>
        <v>0</v>
      </c>
    </row>
    <row r="393" spans="1:140" hidden="1" outlineLevel="1">
      <c r="A393">
        <f>Drivers!A580</f>
        <v>0</v>
      </c>
      <c r="B393">
        <f>Drivers!B580</f>
        <v>0</v>
      </c>
      <c r="C393">
        <f>Drivers!C580</f>
        <v>0</v>
      </c>
      <c r="D393">
        <f>Drivers!D580</f>
        <v>0</v>
      </c>
      <c r="E393">
        <f>Drivers!E580</f>
        <v>0</v>
      </c>
      <c r="F393">
        <f>Drivers!F580</f>
        <v>0</v>
      </c>
      <c r="G393">
        <f>Drivers!G580</f>
        <v>0</v>
      </c>
      <c r="H393">
        <f>Drivers!H580</f>
        <v>0</v>
      </c>
      <c r="I393" t="str">
        <f>Drivers!I580</f>
        <v>Bull</v>
      </c>
      <c r="J393">
        <f>Drivers!J580</f>
        <v>0</v>
      </c>
      <c r="K393">
        <f>Drivers!K580</f>
        <v>0</v>
      </c>
      <c r="L393">
        <f>Drivers!L580</f>
        <v>0</v>
      </c>
      <c r="M393">
        <f>Drivers!M580</f>
        <v>0</v>
      </c>
      <c r="N393">
        <f>Drivers!N580</f>
        <v>0</v>
      </c>
      <c r="O393">
        <f>Drivers!O580</f>
        <v>0</v>
      </c>
      <c r="P393">
        <f>Drivers!P580</f>
        <v>0</v>
      </c>
      <c r="Q393">
        <f>Drivers!Q580</f>
        <v>0</v>
      </c>
      <c r="R393">
        <f>Drivers!R580</f>
        <v>0</v>
      </c>
      <c r="S393">
        <f>Drivers!S580</f>
        <v>0</v>
      </c>
      <c r="T393">
        <f>Drivers!T580</f>
        <v>0</v>
      </c>
      <c r="U393">
        <f>Drivers!U580</f>
        <v>0</v>
      </c>
      <c r="V393">
        <f>Drivers!V580</f>
        <v>0</v>
      </c>
      <c r="W393">
        <f>Drivers!W580</f>
        <v>0</v>
      </c>
      <c r="X393">
        <f>Drivers!X580</f>
        <v>0</v>
      </c>
      <c r="Y393">
        <f>Drivers!Y580</f>
        <v>0</v>
      </c>
      <c r="Z393">
        <f>Drivers!Z580</f>
        <v>0</v>
      </c>
      <c r="AA393">
        <f>Drivers!AA580</f>
        <v>0</v>
      </c>
      <c r="AB393">
        <f>Drivers!AB580</f>
        <v>0</v>
      </c>
      <c r="AC393">
        <f>Drivers!AC580</f>
        <v>0</v>
      </c>
      <c r="AD393">
        <f>Drivers!AD580</f>
        <v>0</v>
      </c>
      <c r="AE393">
        <f>Drivers!AE580</f>
        <v>0</v>
      </c>
      <c r="AF393">
        <f>Drivers!AF580</f>
        <v>0</v>
      </c>
      <c r="AG393">
        <f>Drivers!AG580</f>
        <v>0</v>
      </c>
      <c r="AH393">
        <f>Drivers!AH580</f>
        <v>0</v>
      </c>
      <c r="AI393">
        <f>Drivers!AI580</f>
        <v>0</v>
      </c>
      <c r="AJ393">
        <f>Drivers!AJ580</f>
        <v>0</v>
      </c>
      <c r="AK393">
        <f>Drivers!AK580</f>
        <v>0</v>
      </c>
      <c r="AL393">
        <f>Drivers!AL580</f>
        <v>0</v>
      </c>
      <c r="AM393">
        <f>Drivers!AM580</f>
        <v>0</v>
      </c>
      <c r="AN393">
        <f>Drivers!AN580</f>
        <v>0</v>
      </c>
      <c r="AO393">
        <f>Drivers!AO580</f>
        <v>0</v>
      </c>
      <c r="AP393">
        <f>Drivers!AP580</f>
        <v>0</v>
      </c>
      <c r="AQ393">
        <f>Drivers!AQ580</f>
        <v>0</v>
      </c>
      <c r="AR393">
        <f>Drivers!AR580</f>
        <v>0</v>
      </c>
      <c r="AS393">
        <f>Drivers!AS580</f>
        <v>0</v>
      </c>
      <c r="AT393">
        <f>Drivers!AT580</f>
        <v>0</v>
      </c>
      <c r="AU393">
        <f>Drivers!AU580</f>
        <v>0</v>
      </c>
      <c r="AV393">
        <f>Drivers!AV580</f>
        <v>0</v>
      </c>
      <c r="AW393">
        <f>Drivers!AW580</f>
        <v>0</v>
      </c>
      <c r="AX393">
        <f>Drivers!AX580</f>
        <v>0</v>
      </c>
      <c r="AY393">
        <f>Drivers!AY580</f>
        <v>0</v>
      </c>
      <c r="AZ393">
        <f>Drivers!AZ580</f>
        <v>0</v>
      </c>
      <c r="BA393">
        <f>Drivers!BA580</f>
        <v>0</v>
      </c>
      <c r="BB393">
        <f>Drivers!BB580</f>
        <v>0</v>
      </c>
      <c r="BC393">
        <f>Drivers!BC580</f>
        <v>0</v>
      </c>
      <c r="BD393">
        <f>Drivers!BD580</f>
        <v>0</v>
      </c>
      <c r="BE393">
        <f>Drivers!BE580</f>
        <v>0</v>
      </c>
      <c r="BF393">
        <f>Drivers!BF580</f>
        <v>0</v>
      </c>
      <c r="BG393">
        <f>Drivers!BG580</f>
        <v>0</v>
      </c>
      <c r="BH393">
        <f>Drivers!BH580</f>
        <v>0</v>
      </c>
      <c r="BI393">
        <f>Drivers!BI580</f>
        <v>0</v>
      </c>
      <c r="BJ393">
        <f>Drivers!BJ580</f>
        <v>0</v>
      </c>
      <c r="BK393">
        <f>Drivers!BK580</f>
        <v>0</v>
      </c>
      <c r="BL393">
        <f>Drivers!BL580</f>
        <v>0</v>
      </c>
      <c r="BM393">
        <f>Drivers!BM580</f>
        <v>0</v>
      </c>
      <c r="BN393">
        <f>Drivers!BN580</f>
        <v>0</v>
      </c>
      <c r="BO393">
        <f>Drivers!BO580</f>
        <v>0</v>
      </c>
      <c r="BP393">
        <f>Drivers!BP580</f>
        <v>0</v>
      </c>
      <c r="BQ393">
        <f>Drivers!BQ580</f>
        <v>0</v>
      </c>
      <c r="BR393">
        <f>Drivers!BR580</f>
        <v>0</v>
      </c>
      <c r="BS393">
        <f>Drivers!BS580</f>
        <v>0</v>
      </c>
      <c r="BT393">
        <f>Drivers!BT580</f>
        <v>0</v>
      </c>
      <c r="BU393">
        <f>Drivers!BU580</f>
        <v>0</v>
      </c>
      <c r="BV393">
        <f>Drivers!BV580</f>
        <v>0</v>
      </c>
      <c r="BW393">
        <f>Drivers!BW580</f>
        <v>0</v>
      </c>
      <c r="BX393">
        <f>Drivers!BX580</f>
        <v>0</v>
      </c>
      <c r="BY393">
        <f>Drivers!BY580</f>
        <v>0</v>
      </c>
      <c r="BZ393">
        <f>Drivers!BZ580</f>
        <v>0</v>
      </c>
      <c r="CA393">
        <f>Drivers!CA580</f>
        <v>0</v>
      </c>
      <c r="CB393">
        <f>Drivers!CB580</f>
        <v>0</v>
      </c>
      <c r="CC393">
        <f>Drivers!CC580</f>
        <v>0</v>
      </c>
      <c r="CD393">
        <f>Drivers!CD580</f>
        <v>0</v>
      </c>
      <c r="CE393">
        <f>Drivers!CE580</f>
        <v>0</v>
      </c>
      <c r="CF393">
        <f>Drivers!CF580</f>
        <v>0</v>
      </c>
      <c r="CG393">
        <f>Drivers!CG580</f>
        <v>0</v>
      </c>
      <c r="CH393">
        <f>Drivers!CH580</f>
        <v>0</v>
      </c>
      <c r="CI393">
        <f>Drivers!CI580</f>
        <v>0</v>
      </c>
      <c r="CJ393">
        <f>Drivers!CJ580</f>
        <v>0</v>
      </c>
      <c r="CK393">
        <f>Drivers!CK580</f>
        <v>0</v>
      </c>
      <c r="CL393">
        <f>Drivers!CL580</f>
        <v>0</v>
      </c>
      <c r="CM393">
        <f>Drivers!CM580</f>
        <v>0</v>
      </c>
      <c r="CN393">
        <f>Drivers!CN580</f>
        <v>0</v>
      </c>
      <c r="CO393">
        <f>Drivers!CO580</f>
        <v>0</v>
      </c>
      <c r="CP393">
        <f>Drivers!CP580</f>
        <v>0</v>
      </c>
      <c r="CQ393">
        <f>Drivers!CQ580</f>
        <v>0</v>
      </c>
      <c r="CR393">
        <f>Drivers!CR580</f>
        <v>0</v>
      </c>
      <c r="CS393">
        <f>Drivers!CS580</f>
        <v>0</v>
      </c>
      <c r="CT393">
        <f>Drivers!CT580</f>
        <v>0</v>
      </c>
      <c r="CU393">
        <f>Drivers!CU580</f>
        <v>0</v>
      </c>
      <c r="CV393">
        <f>Drivers!CV580</f>
        <v>0</v>
      </c>
      <c r="CW393">
        <f>Drivers!CW580</f>
        <v>0</v>
      </c>
      <c r="CX393">
        <f>Drivers!CX580</f>
        <v>0</v>
      </c>
      <c r="CY393">
        <f>Drivers!CY580</f>
        <v>0</v>
      </c>
      <c r="CZ393">
        <f>Drivers!CZ580</f>
        <v>0</v>
      </c>
      <c r="DA393">
        <f>Drivers!DA580</f>
        <v>0</v>
      </c>
      <c r="DB393">
        <f>Drivers!DB580</f>
        <v>0</v>
      </c>
      <c r="DC393">
        <f>Drivers!DC580</f>
        <v>0</v>
      </c>
      <c r="DD393">
        <f>Drivers!DD580</f>
        <v>0</v>
      </c>
      <c r="DE393">
        <f>Drivers!DE580</f>
        <v>0</v>
      </c>
      <c r="DF393">
        <f>Drivers!DF580</f>
        <v>0</v>
      </c>
      <c r="DG393">
        <f>Drivers!DG580</f>
        <v>0</v>
      </c>
      <c r="DH393">
        <f>Drivers!DH580</f>
        <v>0</v>
      </c>
      <c r="DI393">
        <f>Drivers!DI580</f>
        <v>0</v>
      </c>
      <c r="DJ393">
        <f>Drivers!DJ580</f>
        <v>0</v>
      </c>
      <c r="DK393">
        <f>Drivers!DK580</f>
        <v>0</v>
      </c>
      <c r="DL393">
        <f>Drivers!DL580</f>
        <v>0</v>
      </c>
      <c r="DM393">
        <f>Drivers!DM580</f>
        <v>0</v>
      </c>
      <c r="DN393">
        <f>Drivers!DN580</f>
        <v>0</v>
      </c>
      <c r="DO393">
        <f>Drivers!DO580</f>
        <v>0</v>
      </c>
      <c r="DP393">
        <f>Drivers!DP580</f>
        <v>0</v>
      </c>
      <c r="DQ393">
        <f>Drivers!DQ580</f>
        <v>0</v>
      </c>
      <c r="DR393">
        <f>Drivers!DR580</f>
        <v>0</v>
      </c>
      <c r="DS393">
        <f>Drivers!DS580</f>
        <v>0</v>
      </c>
      <c r="DT393">
        <f>Drivers!DT580</f>
        <v>0</v>
      </c>
      <c r="DU393">
        <f>Drivers!DU580</f>
        <v>0</v>
      </c>
      <c r="DV393">
        <f>Drivers!DV580</f>
        <v>0</v>
      </c>
      <c r="DW393">
        <f>Drivers!DW580</f>
        <v>0</v>
      </c>
      <c r="DX393">
        <f>Drivers!DX580</f>
        <v>0</v>
      </c>
      <c r="DY393">
        <f>Drivers!DY580</f>
        <v>0</v>
      </c>
      <c r="DZ393">
        <f>Drivers!DZ580</f>
        <v>0</v>
      </c>
      <c r="EA393">
        <f>Drivers!EA580</f>
        <v>0</v>
      </c>
      <c r="EB393">
        <f>Drivers!EB580</f>
        <v>0</v>
      </c>
      <c r="EC393">
        <f>Drivers!EC580</f>
        <v>8.5000000000000006E-3</v>
      </c>
      <c r="ED393">
        <f>Drivers!ED580</f>
        <v>3.5000000000000003E-2</v>
      </c>
      <c r="EE393">
        <f>Drivers!EE580</f>
        <v>0.01</v>
      </c>
      <c r="EF393">
        <f>Drivers!EF580</f>
        <v>0</v>
      </c>
      <c r="EG393">
        <f>Drivers!EG580</f>
        <v>0</v>
      </c>
      <c r="EH393">
        <f>Drivers!EH580</f>
        <v>0</v>
      </c>
      <c r="EI393">
        <f>Drivers!EI580</f>
        <v>0</v>
      </c>
      <c r="EJ393">
        <f>Drivers!EJ580</f>
        <v>0</v>
      </c>
    </row>
    <row r="394" spans="1:140" hidden="1" outlineLevel="1">
      <c r="A394">
        <f>Drivers!A581</f>
        <v>0</v>
      </c>
      <c r="B394">
        <f>Drivers!B581</f>
        <v>0</v>
      </c>
      <c r="C394">
        <f>Drivers!C581</f>
        <v>0</v>
      </c>
      <c r="D394">
        <f>Drivers!D581</f>
        <v>0</v>
      </c>
      <c r="E394">
        <f>Drivers!E581</f>
        <v>0</v>
      </c>
      <c r="F394">
        <f>Drivers!F581</f>
        <v>0</v>
      </c>
      <c r="G394">
        <f>Drivers!G581</f>
        <v>0</v>
      </c>
      <c r="H394">
        <f>Drivers!H581</f>
        <v>0</v>
      </c>
      <c r="I394" t="str">
        <f>Drivers!I581</f>
        <v>Spread from Base Case</v>
      </c>
      <c r="J394">
        <f>Drivers!J581</f>
        <v>0</v>
      </c>
      <c r="K394">
        <f>Drivers!K581</f>
        <v>0</v>
      </c>
      <c r="L394">
        <f>Drivers!L581</f>
        <v>0</v>
      </c>
      <c r="M394">
        <f>Drivers!M581</f>
        <v>0</v>
      </c>
      <c r="N394">
        <f>Drivers!N581</f>
        <v>0</v>
      </c>
      <c r="O394">
        <f>Drivers!O581</f>
        <v>0</v>
      </c>
      <c r="P394">
        <f>Drivers!P581</f>
        <v>0</v>
      </c>
      <c r="Q394">
        <f>Drivers!Q581</f>
        <v>0</v>
      </c>
      <c r="R394">
        <f>Drivers!R581</f>
        <v>0</v>
      </c>
      <c r="S394">
        <f>Drivers!S581</f>
        <v>0</v>
      </c>
      <c r="T394">
        <f>Drivers!T581</f>
        <v>0</v>
      </c>
      <c r="U394">
        <f>Drivers!U581</f>
        <v>0</v>
      </c>
      <c r="V394">
        <f>Drivers!V581</f>
        <v>0</v>
      </c>
      <c r="W394">
        <f>Drivers!W581</f>
        <v>0</v>
      </c>
      <c r="X394">
        <f>Drivers!X581</f>
        <v>0</v>
      </c>
      <c r="Y394">
        <f>Drivers!Y581</f>
        <v>0</v>
      </c>
      <c r="Z394">
        <f>Drivers!Z581</f>
        <v>0</v>
      </c>
      <c r="AA394">
        <f>Drivers!AA581</f>
        <v>0</v>
      </c>
      <c r="AB394">
        <f>Drivers!AB581</f>
        <v>0</v>
      </c>
      <c r="AC394">
        <f>Drivers!AC581</f>
        <v>0</v>
      </c>
      <c r="AD394">
        <f>Drivers!AD581</f>
        <v>0</v>
      </c>
      <c r="AE394">
        <f>Drivers!AE581</f>
        <v>0</v>
      </c>
      <c r="AF394">
        <f>Drivers!AF581</f>
        <v>0</v>
      </c>
      <c r="AG394">
        <f>Drivers!AG581</f>
        <v>0</v>
      </c>
      <c r="AH394">
        <f>Drivers!AH581</f>
        <v>0</v>
      </c>
      <c r="AI394">
        <f>Drivers!AI581</f>
        <v>0</v>
      </c>
      <c r="AJ394">
        <f>Drivers!AJ581</f>
        <v>0</v>
      </c>
      <c r="AK394">
        <f>Drivers!AK581</f>
        <v>0</v>
      </c>
      <c r="AL394">
        <f>Drivers!AL581</f>
        <v>0</v>
      </c>
      <c r="AM394">
        <f>Drivers!AM581</f>
        <v>0</v>
      </c>
      <c r="AN394">
        <f>Drivers!AN581</f>
        <v>0</v>
      </c>
      <c r="AO394">
        <f>Drivers!AO581</f>
        <v>0</v>
      </c>
      <c r="AP394">
        <f>Drivers!AP581</f>
        <v>0</v>
      </c>
      <c r="AQ394">
        <f>Drivers!AQ581</f>
        <v>0</v>
      </c>
      <c r="AR394">
        <f>Drivers!AR581</f>
        <v>0</v>
      </c>
      <c r="AS394">
        <f>Drivers!AS581</f>
        <v>0</v>
      </c>
      <c r="AT394">
        <f>Drivers!AT581</f>
        <v>0</v>
      </c>
      <c r="AU394">
        <f>Drivers!AU581</f>
        <v>0</v>
      </c>
      <c r="AV394">
        <f>Drivers!AV581</f>
        <v>0</v>
      </c>
      <c r="AW394">
        <f>Drivers!AW581</f>
        <v>0</v>
      </c>
      <c r="AX394">
        <f>Drivers!AX581</f>
        <v>0</v>
      </c>
      <c r="AY394">
        <f>Drivers!AY581</f>
        <v>0</v>
      </c>
      <c r="AZ394">
        <f>Drivers!AZ581</f>
        <v>0</v>
      </c>
      <c r="BA394">
        <f>Drivers!BA581</f>
        <v>0</v>
      </c>
      <c r="BB394">
        <f>Drivers!BB581</f>
        <v>0</v>
      </c>
      <c r="BC394">
        <f>Drivers!BC581</f>
        <v>0</v>
      </c>
      <c r="BD394">
        <f>Drivers!BD581</f>
        <v>0</v>
      </c>
      <c r="BE394">
        <f>Drivers!BE581</f>
        <v>0</v>
      </c>
      <c r="BF394">
        <f>Drivers!BF581</f>
        <v>0</v>
      </c>
      <c r="BG394">
        <f>Drivers!BG581</f>
        <v>0</v>
      </c>
      <c r="BH394">
        <f>Drivers!BH581</f>
        <v>0</v>
      </c>
      <c r="BI394">
        <f>Drivers!BI581</f>
        <v>0</v>
      </c>
      <c r="BJ394">
        <f>Drivers!BJ581</f>
        <v>0</v>
      </c>
      <c r="BK394">
        <f>Drivers!BK581</f>
        <v>0</v>
      </c>
      <c r="BL394">
        <f>Drivers!BL581</f>
        <v>0</v>
      </c>
      <c r="BM394">
        <f>Drivers!BM581</f>
        <v>0</v>
      </c>
      <c r="BN394">
        <f>Drivers!BN581</f>
        <v>0</v>
      </c>
      <c r="BO394">
        <f>Drivers!BO581</f>
        <v>0</v>
      </c>
      <c r="BP394">
        <f>Drivers!BP581</f>
        <v>0</v>
      </c>
      <c r="BQ394">
        <f>Drivers!BQ581</f>
        <v>0</v>
      </c>
      <c r="BR394">
        <f>Drivers!BR581</f>
        <v>0</v>
      </c>
      <c r="BS394">
        <f>Drivers!BS581</f>
        <v>0</v>
      </c>
      <c r="BT394">
        <f>Drivers!BT581</f>
        <v>0</v>
      </c>
      <c r="BU394">
        <f>Drivers!BU581</f>
        <v>0</v>
      </c>
      <c r="BV394">
        <f>Drivers!BV581</f>
        <v>0</v>
      </c>
      <c r="BW394">
        <f>Drivers!BW581</f>
        <v>0</v>
      </c>
      <c r="BX394">
        <f>Drivers!BX581</f>
        <v>0</v>
      </c>
      <c r="BY394">
        <f>Drivers!BY581</f>
        <v>0</v>
      </c>
      <c r="BZ394">
        <f>Drivers!BZ581</f>
        <v>0</v>
      </c>
      <c r="CA394">
        <f>Drivers!CA581</f>
        <v>0</v>
      </c>
      <c r="CB394">
        <f>Drivers!CB581</f>
        <v>0</v>
      </c>
      <c r="CC394">
        <f>Drivers!CC581</f>
        <v>0</v>
      </c>
      <c r="CD394">
        <f>Drivers!CD581</f>
        <v>0</v>
      </c>
      <c r="CE394">
        <f>Drivers!CE581</f>
        <v>0</v>
      </c>
      <c r="CF394">
        <f>Drivers!CF581</f>
        <v>0</v>
      </c>
      <c r="CG394">
        <f>Drivers!CG581</f>
        <v>0</v>
      </c>
      <c r="CH394">
        <f>Drivers!CH581</f>
        <v>0</v>
      </c>
      <c r="CI394">
        <f>Drivers!CI581</f>
        <v>0</v>
      </c>
      <c r="CJ394">
        <f>Drivers!CJ581</f>
        <v>0</v>
      </c>
      <c r="CK394">
        <f>Drivers!CK581</f>
        <v>0</v>
      </c>
      <c r="CL394">
        <f>Drivers!CL581</f>
        <v>0</v>
      </c>
      <c r="CM394">
        <f>Drivers!CM581</f>
        <v>0</v>
      </c>
      <c r="CN394">
        <f>Drivers!CN581</f>
        <v>0</v>
      </c>
      <c r="CO394">
        <f>Drivers!CO581</f>
        <v>0</v>
      </c>
      <c r="CP394">
        <f>Drivers!CP581</f>
        <v>0</v>
      </c>
      <c r="CQ394">
        <f>Drivers!CQ581</f>
        <v>0</v>
      </c>
      <c r="CR394">
        <f>Drivers!CR581</f>
        <v>0</v>
      </c>
      <c r="CS394">
        <f>Drivers!CS581</f>
        <v>0</v>
      </c>
      <c r="CT394">
        <f>Drivers!CT581</f>
        <v>0</v>
      </c>
      <c r="CU394">
        <f>Drivers!CU581</f>
        <v>0</v>
      </c>
      <c r="CV394">
        <f>Drivers!CV581</f>
        <v>0</v>
      </c>
      <c r="CW394">
        <f>Drivers!CW581</f>
        <v>0</v>
      </c>
      <c r="CX394">
        <f>Drivers!CX581</f>
        <v>0</v>
      </c>
      <c r="CY394">
        <f>Drivers!CY581</f>
        <v>0</v>
      </c>
      <c r="CZ394">
        <f>Drivers!CZ581</f>
        <v>0</v>
      </c>
      <c r="DA394">
        <f>Drivers!DA581</f>
        <v>0</v>
      </c>
      <c r="DB394">
        <f>Drivers!DB581</f>
        <v>0</v>
      </c>
      <c r="DC394">
        <f>Drivers!DC581</f>
        <v>0</v>
      </c>
      <c r="DD394">
        <f>Drivers!DD581</f>
        <v>0</v>
      </c>
      <c r="DE394">
        <f>Drivers!DE581</f>
        <v>0</v>
      </c>
      <c r="DF394">
        <f>Drivers!DF581</f>
        <v>0</v>
      </c>
      <c r="DG394">
        <f>Drivers!DG581</f>
        <v>0</v>
      </c>
      <c r="DH394">
        <f>Drivers!DH581</f>
        <v>0</v>
      </c>
      <c r="DI394">
        <f>Drivers!DI581</f>
        <v>0</v>
      </c>
      <c r="DJ394">
        <f>Drivers!DJ581</f>
        <v>0</v>
      </c>
      <c r="DK394">
        <f>Drivers!DK581</f>
        <v>0</v>
      </c>
      <c r="DL394">
        <f>Drivers!DL581</f>
        <v>0</v>
      </c>
      <c r="DM394">
        <f>Drivers!DM581</f>
        <v>0</v>
      </c>
      <c r="DN394">
        <f>Drivers!DN581</f>
        <v>0</v>
      </c>
      <c r="DO394">
        <f>Drivers!DO581</f>
        <v>0</v>
      </c>
      <c r="DP394">
        <f>Drivers!DP581</f>
        <v>0</v>
      </c>
      <c r="DQ394">
        <f>Drivers!DQ581</f>
        <v>0</v>
      </c>
      <c r="DR394">
        <f>Drivers!DR581</f>
        <v>0</v>
      </c>
      <c r="DS394">
        <f>Drivers!DS581</f>
        <v>0</v>
      </c>
      <c r="DT394">
        <f>Drivers!DT581</f>
        <v>0</v>
      </c>
      <c r="DU394">
        <f>Drivers!DU581</f>
        <v>0</v>
      </c>
      <c r="DV394">
        <f>Drivers!DV581</f>
        <v>0</v>
      </c>
      <c r="DW394">
        <f>Drivers!DW581</f>
        <v>0</v>
      </c>
      <c r="DX394">
        <f>Drivers!DX581</f>
        <v>0</v>
      </c>
      <c r="DY394">
        <f>Drivers!DY581</f>
        <v>0</v>
      </c>
      <c r="DZ394">
        <f>Drivers!DZ581</f>
        <v>0</v>
      </c>
      <c r="EA394">
        <f>Drivers!EA581</f>
        <v>0</v>
      </c>
      <c r="EB394">
        <f>Drivers!EB581</f>
        <v>0</v>
      </c>
      <c r="EC394">
        <f>Drivers!EC581</f>
        <v>0</v>
      </c>
      <c r="ED394">
        <f>Drivers!ED581</f>
        <v>0</v>
      </c>
      <c r="EE394">
        <f>Drivers!EE581</f>
        <v>0</v>
      </c>
      <c r="EF394">
        <f>Drivers!EF581</f>
        <v>0</v>
      </c>
      <c r="EG394">
        <f>Drivers!EG581</f>
        <v>0</v>
      </c>
      <c r="EH394">
        <f>Drivers!EH581</f>
        <v>0</v>
      </c>
      <c r="EI394">
        <f>Drivers!EI581</f>
        <v>0</v>
      </c>
      <c r="EJ394">
        <f>Drivers!EJ581</f>
        <v>0</v>
      </c>
    </row>
    <row r="395" spans="1:140" hidden="1" outlineLevel="1">
      <c r="A395">
        <f>Drivers!A582</f>
        <v>0</v>
      </c>
      <c r="B395">
        <f>Drivers!B582</f>
        <v>0</v>
      </c>
      <c r="C395">
        <f>Drivers!C582</f>
        <v>0</v>
      </c>
      <c r="D395">
        <f>Drivers!D582</f>
        <v>0</v>
      </c>
      <c r="E395">
        <f>Drivers!E582</f>
        <v>0</v>
      </c>
      <c r="F395">
        <f>Drivers!F582</f>
        <v>0</v>
      </c>
      <c r="G395">
        <f>Drivers!G582</f>
        <v>0</v>
      </c>
      <c r="H395">
        <f>Drivers!H582</f>
        <v>0</v>
      </c>
      <c r="I395" t="str">
        <f>Drivers!I582</f>
        <v>Bear</v>
      </c>
      <c r="J395">
        <f>Drivers!J582</f>
        <v>0</v>
      </c>
      <c r="K395">
        <f>Drivers!K582</f>
        <v>0</v>
      </c>
      <c r="L395">
        <f>Drivers!L582</f>
        <v>0</v>
      </c>
      <c r="M395">
        <f>Drivers!M582</f>
        <v>0</v>
      </c>
      <c r="N395">
        <f>Drivers!N582</f>
        <v>0</v>
      </c>
      <c r="O395">
        <f>Drivers!O582</f>
        <v>0</v>
      </c>
      <c r="P395">
        <f>Drivers!P582</f>
        <v>0</v>
      </c>
      <c r="Q395">
        <f>Drivers!Q582</f>
        <v>0</v>
      </c>
      <c r="R395">
        <f>Drivers!R582</f>
        <v>0</v>
      </c>
      <c r="S395">
        <f>Drivers!S582</f>
        <v>0</v>
      </c>
      <c r="T395">
        <f>Drivers!T582</f>
        <v>0</v>
      </c>
      <c r="U395">
        <f>Drivers!U582</f>
        <v>0</v>
      </c>
      <c r="V395">
        <f>Drivers!V582</f>
        <v>0</v>
      </c>
      <c r="W395">
        <f>Drivers!W582</f>
        <v>0</v>
      </c>
      <c r="X395">
        <f>Drivers!X582</f>
        <v>0</v>
      </c>
      <c r="Y395">
        <f>Drivers!Y582</f>
        <v>0</v>
      </c>
      <c r="Z395">
        <f>Drivers!Z582</f>
        <v>0</v>
      </c>
      <c r="AA395">
        <f>Drivers!AA582</f>
        <v>0</v>
      </c>
      <c r="AB395">
        <f>Drivers!AB582</f>
        <v>0</v>
      </c>
      <c r="AC395">
        <f>Drivers!AC582</f>
        <v>0</v>
      </c>
      <c r="AD395">
        <f>Drivers!AD582</f>
        <v>0</v>
      </c>
      <c r="AE395">
        <f>Drivers!AE582</f>
        <v>0</v>
      </c>
      <c r="AF395">
        <f>Drivers!AF582</f>
        <v>0</v>
      </c>
      <c r="AG395">
        <f>Drivers!AG582</f>
        <v>0</v>
      </c>
      <c r="AH395">
        <f>Drivers!AH582</f>
        <v>0</v>
      </c>
      <c r="AI395">
        <f>Drivers!AI582</f>
        <v>0</v>
      </c>
      <c r="AJ395">
        <f>Drivers!AJ582</f>
        <v>0</v>
      </c>
      <c r="AK395">
        <f>Drivers!AK582</f>
        <v>0</v>
      </c>
      <c r="AL395">
        <f>Drivers!AL582</f>
        <v>0</v>
      </c>
      <c r="AM395">
        <f>Drivers!AM582</f>
        <v>0</v>
      </c>
      <c r="AN395">
        <f>Drivers!AN582</f>
        <v>0</v>
      </c>
      <c r="AO395">
        <f>Drivers!AO582</f>
        <v>0</v>
      </c>
      <c r="AP395">
        <f>Drivers!AP582</f>
        <v>0</v>
      </c>
      <c r="AQ395">
        <f>Drivers!AQ582</f>
        <v>0</v>
      </c>
      <c r="AR395">
        <f>Drivers!AR582</f>
        <v>0</v>
      </c>
      <c r="AS395">
        <f>Drivers!AS582</f>
        <v>0</v>
      </c>
      <c r="AT395">
        <f>Drivers!AT582</f>
        <v>0</v>
      </c>
      <c r="AU395">
        <f>Drivers!AU582</f>
        <v>0</v>
      </c>
      <c r="AV395">
        <f>Drivers!AV582</f>
        <v>0</v>
      </c>
      <c r="AW395">
        <f>Drivers!AW582</f>
        <v>0</v>
      </c>
      <c r="AX395">
        <f>Drivers!AX582</f>
        <v>0</v>
      </c>
      <c r="AY395">
        <f>Drivers!AY582</f>
        <v>0</v>
      </c>
      <c r="AZ395">
        <f>Drivers!AZ582</f>
        <v>0</v>
      </c>
      <c r="BA395">
        <f>Drivers!BA582</f>
        <v>0</v>
      </c>
      <c r="BB395">
        <f>Drivers!BB582</f>
        <v>0</v>
      </c>
      <c r="BC395">
        <f>Drivers!BC582</f>
        <v>0</v>
      </c>
      <c r="BD395">
        <f>Drivers!BD582</f>
        <v>0</v>
      </c>
      <c r="BE395">
        <f>Drivers!BE582</f>
        <v>0</v>
      </c>
      <c r="BF395">
        <f>Drivers!BF582</f>
        <v>0</v>
      </c>
      <c r="BG395">
        <f>Drivers!BG582</f>
        <v>0</v>
      </c>
      <c r="BH395">
        <f>Drivers!BH582</f>
        <v>0</v>
      </c>
      <c r="BI395">
        <f>Drivers!BI582</f>
        <v>0</v>
      </c>
      <c r="BJ395">
        <f>Drivers!BJ582</f>
        <v>0</v>
      </c>
      <c r="BK395">
        <f>Drivers!BK582</f>
        <v>0</v>
      </c>
      <c r="BL395">
        <f>Drivers!BL582</f>
        <v>0</v>
      </c>
      <c r="BM395">
        <f>Drivers!BM582</f>
        <v>0</v>
      </c>
      <c r="BN395">
        <f>Drivers!BN582</f>
        <v>0</v>
      </c>
      <c r="BO395">
        <f>Drivers!BO582</f>
        <v>0</v>
      </c>
      <c r="BP395">
        <f>Drivers!BP582</f>
        <v>0</v>
      </c>
      <c r="BQ395">
        <f>Drivers!BQ582</f>
        <v>0</v>
      </c>
      <c r="BR395">
        <f>Drivers!BR582</f>
        <v>0</v>
      </c>
      <c r="BS395">
        <f>Drivers!BS582</f>
        <v>0</v>
      </c>
      <c r="BT395">
        <f>Drivers!BT582</f>
        <v>0</v>
      </c>
      <c r="BU395">
        <f>Drivers!BU582</f>
        <v>0</v>
      </c>
      <c r="BV395">
        <f>Drivers!BV582</f>
        <v>0</v>
      </c>
      <c r="BW395">
        <f>Drivers!BW582</f>
        <v>0</v>
      </c>
      <c r="BX395">
        <f>Drivers!BX582</f>
        <v>0</v>
      </c>
      <c r="BY395">
        <f>Drivers!BY582</f>
        <v>0</v>
      </c>
      <c r="BZ395">
        <f>Drivers!BZ582</f>
        <v>0</v>
      </c>
      <c r="CA395">
        <f>Drivers!CA582</f>
        <v>0</v>
      </c>
      <c r="CB395">
        <f>Drivers!CB582</f>
        <v>0</v>
      </c>
      <c r="CC395">
        <f>Drivers!CC582</f>
        <v>0</v>
      </c>
      <c r="CD395">
        <f>Drivers!CD582</f>
        <v>0</v>
      </c>
      <c r="CE395">
        <f>Drivers!CE582</f>
        <v>0</v>
      </c>
      <c r="CF395">
        <f>Drivers!CF582</f>
        <v>0</v>
      </c>
      <c r="CG395">
        <f>Drivers!CG582</f>
        <v>0</v>
      </c>
      <c r="CH395">
        <f>Drivers!CH582</f>
        <v>0</v>
      </c>
      <c r="CI395">
        <f>Drivers!CI582</f>
        <v>0</v>
      </c>
      <c r="CJ395">
        <f>Drivers!CJ582</f>
        <v>0</v>
      </c>
      <c r="CK395">
        <f>Drivers!CK582</f>
        <v>0</v>
      </c>
      <c r="CL395">
        <f>Drivers!CL582</f>
        <v>0</v>
      </c>
      <c r="CM395">
        <f>Drivers!CM582</f>
        <v>0</v>
      </c>
      <c r="CN395">
        <f>Drivers!CN582</f>
        <v>0</v>
      </c>
      <c r="CO395">
        <f>Drivers!CO582</f>
        <v>0</v>
      </c>
      <c r="CP395">
        <f>Drivers!CP582</f>
        <v>0</v>
      </c>
      <c r="CQ395">
        <f>Drivers!CQ582</f>
        <v>0</v>
      </c>
      <c r="CR395">
        <f>Drivers!CR582</f>
        <v>0</v>
      </c>
      <c r="CS395">
        <f>Drivers!CS582</f>
        <v>0</v>
      </c>
      <c r="CT395">
        <f>Drivers!CT582</f>
        <v>0</v>
      </c>
      <c r="CU395">
        <f>Drivers!CU582</f>
        <v>0</v>
      </c>
      <c r="CV395">
        <f>Drivers!CV582</f>
        <v>0</v>
      </c>
      <c r="CW395">
        <f>Drivers!CW582</f>
        <v>0</v>
      </c>
      <c r="CX395">
        <f>Drivers!CX582</f>
        <v>0</v>
      </c>
      <c r="CY395">
        <f>Drivers!CY582</f>
        <v>0</v>
      </c>
      <c r="CZ395">
        <f>Drivers!CZ582</f>
        <v>0</v>
      </c>
      <c r="DA395">
        <f>Drivers!DA582</f>
        <v>0</v>
      </c>
      <c r="DB395">
        <f>Drivers!DB582</f>
        <v>0</v>
      </c>
      <c r="DC395">
        <f>Drivers!DC582</f>
        <v>0</v>
      </c>
      <c r="DD395">
        <f>Drivers!DD582</f>
        <v>0</v>
      </c>
      <c r="DE395">
        <f>Drivers!DE582</f>
        <v>0</v>
      </c>
      <c r="DF395">
        <f>Drivers!DF582</f>
        <v>0</v>
      </c>
      <c r="DG395">
        <f>Drivers!DG582</f>
        <v>0</v>
      </c>
      <c r="DH395">
        <f>Drivers!DH582</f>
        <v>0</v>
      </c>
      <c r="DI395">
        <f>Drivers!DI582</f>
        <v>0</v>
      </c>
      <c r="DJ395">
        <f>Drivers!DJ582</f>
        <v>0</v>
      </c>
      <c r="DK395">
        <f>Drivers!DK582</f>
        <v>0</v>
      </c>
      <c r="DL395">
        <f>Drivers!DL582</f>
        <v>0</v>
      </c>
      <c r="DM395">
        <f>Drivers!DM582</f>
        <v>0</v>
      </c>
      <c r="DN395">
        <f>Drivers!DN582</f>
        <v>0</v>
      </c>
      <c r="DO395">
        <f>Drivers!DO582</f>
        <v>0</v>
      </c>
      <c r="DP395">
        <f>Drivers!DP582</f>
        <v>0</v>
      </c>
      <c r="DQ395">
        <f>Drivers!DQ582</f>
        <v>0</v>
      </c>
      <c r="DR395">
        <f>Drivers!DR582</f>
        <v>0</v>
      </c>
      <c r="DS395">
        <f>Drivers!DS582</f>
        <v>0</v>
      </c>
      <c r="DT395">
        <f>Drivers!DT582</f>
        <v>0</v>
      </c>
      <c r="DU395">
        <f>Drivers!DU582</f>
        <v>0</v>
      </c>
      <c r="DV395">
        <f>Drivers!DV582</f>
        <v>0</v>
      </c>
      <c r="DW395">
        <f>Drivers!DW582</f>
        <v>0</v>
      </c>
      <c r="DX395">
        <f>Drivers!DX582</f>
        <v>0</v>
      </c>
      <c r="DY395">
        <f>Drivers!DY582</f>
        <v>0</v>
      </c>
      <c r="DZ395">
        <f>Drivers!DZ582</f>
        <v>0</v>
      </c>
      <c r="EA395">
        <f>Drivers!EA582</f>
        <v>0</v>
      </c>
      <c r="EB395">
        <f>Drivers!EB582</f>
        <v>0</v>
      </c>
      <c r="EC395">
        <f>Drivers!EC582</f>
        <v>-1.4999999999999996E-3</v>
      </c>
      <c r="ED395">
        <f>Drivers!ED582</f>
        <v>2.5000000000000001E-2</v>
      </c>
      <c r="EE395">
        <f>Drivers!EE582</f>
        <v>0</v>
      </c>
      <c r="EF395">
        <f>Drivers!EF582</f>
        <v>-0.01</v>
      </c>
      <c r="EG395">
        <f>Drivers!EG582</f>
        <v>-0.01</v>
      </c>
      <c r="EH395">
        <f>Drivers!EH582</f>
        <v>-0.01</v>
      </c>
      <c r="EI395">
        <f>Drivers!EI582</f>
        <v>-0.01</v>
      </c>
      <c r="EJ395">
        <f>Drivers!EJ582</f>
        <v>-0.01</v>
      </c>
    </row>
    <row r="396" spans="1:140" hidden="1" outlineLevel="1">
      <c r="A396">
        <f>Drivers!A583</f>
        <v>0</v>
      </c>
      <c r="B396">
        <f>Drivers!B583</f>
        <v>0</v>
      </c>
      <c r="C396">
        <f>Drivers!C583</f>
        <v>0</v>
      </c>
      <c r="D396">
        <f>Drivers!D583</f>
        <v>0</v>
      </c>
      <c r="E396">
        <f>Drivers!E583</f>
        <v>0</v>
      </c>
      <c r="F396">
        <f>Drivers!F583</f>
        <v>0</v>
      </c>
      <c r="G396">
        <f>Drivers!G583</f>
        <v>0</v>
      </c>
      <c r="H396">
        <f>Drivers!H583</f>
        <v>0</v>
      </c>
      <c r="I396" t="str">
        <f>Drivers!I583</f>
        <v>Spread from Base Case</v>
      </c>
      <c r="J396">
        <f>Drivers!J583</f>
        <v>0</v>
      </c>
      <c r="K396">
        <f>Drivers!K583</f>
        <v>0</v>
      </c>
      <c r="L396">
        <f>Drivers!L583</f>
        <v>0</v>
      </c>
      <c r="M396">
        <f>Drivers!M583</f>
        <v>0</v>
      </c>
      <c r="N396">
        <f>Drivers!N583</f>
        <v>0</v>
      </c>
      <c r="O396">
        <f>Drivers!O583</f>
        <v>0</v>
      </c>
      <c r="P396">
        <f>Drivers!P583</f>
        <v>0</v>
      </c>
      <c r="Q396">
        <f>Drivers!Q583</f>
        <v>0</v>
      </c>
      <c r="R396">
        <f>Drivers!R583</f>
        <v>0</v>
      </c>
      <c r="S396">
        <f>Drivers!S583</f>
        <v>0</v>
      </c>
      <c r="T396">
        <f>Drivers!T583</f>
        <v>0</v>
      </c>
      <c r="U396">
        <f>Drivers!U583</f>
        <v>0</v>
      </c>
      <c r="V396">
        <f>Drivers!V583</f>
        <v>0</v>
      </c>
      <c r="W396">
        <f>Drivers!W583</f>
        <v>0</v>
      </c>
      <c r="X396">
        <f>Drivers!X583</f>
        <v>0</v>
      </c>
      <c r="Y396">
        <f>Drivers!Y583</f>
        <v>0</v>
      </c>
      <c r="Z396">
        <f>Drivers!Z583</f>
        <v>0</v>
      </c>
      <c r="AA396">
        <f>Drivers!AA583</f>
        <v>0</v>
      </c>
      <c r="AB396">
        <f>Drivers!AB583</f>
        <v>0</v>
      </c>
      <c r="AC396">
        <f>Drivers!AC583</f>
        <v>0</v>
      </c>
      <c r="AD396">
        <f>Drivers!AD583</f>
        <v>0</v>
      </c>
      <c r="AE396">
        <f>Drivers!AE583</f>
        <v>0</v>
      </c>
      <c r="AF396">
        <f>Drivers!AF583</f>
        <v>0</v>
      </c>
      <c r="AG396">
        <f>Drivers!AG583</f>
        <v>0</v>
      </c>
      <c r="AH396">
        <f>Drivers!AH583</f>
        <v>0</v>
      </c>
      <c r="AI396">
        <f>Drivers!AI583</f>
        <v>0</v>
      </c>
      <c r="AJ396">
        <f>Drivers!AJ583</f>
        <v>0</v>
      </c>
      <c r="AK396">
        <f>Drivers!AK583</f>
        <v>0</v>
      </c>
      <c r="AL396">
        <f>Drivers!AL583</f>
        <v>0</v>
      </c>
      <c r="AM396">
        <f>Drivers!AM583</f>
        <v>0</v>
      </c>
      <c r="AN396">
        <f>Drivers!AN583</f>
        <v>0</v>
      </c>
      <c r="AO396">
        <f>Drivers!AO583</f>
        <v>0</v>
      </c>
      <c r="AP396">
        <f>Drivers!AP583</f>
        <v>0</v>
      </c>
      <c r="AQ396">
        <f>Drivers!AQ583</f>
        <v>0</v>
      </c>
      <c r="AR396">
        <f>Drivers!AR583</f>
        <v>0</v>
      </c>
      <c r="AS396">
        <f>Drivers!AS583</f>
        <v>0</v>
      </c>
      <c r="AT396">
        <f>Drivers!AT583</f>
        <v>0</v>
      </c>
      <c r="AU396">
        <f>Drivers!AU583</f>
        <v>0</v>
      </c>
      <c r="AV396">
        <f>Drivers!AV583</f>
        <v>0</v>
      </c>
      <c r="AW396">
        <f>Drivers!AW583</f>
        <v>0</v>
      </c>
      <c r="AX396">
        <f>Drivers!AX583</f>
        <v>0</v>
      </c>
      <c r="AY396">
        <f>Drivers!AY583</f>
        <v>0</v>
      </c>
      <c r="AZ396">
        <f>Drivers!AZ583</f>
        <v>0</v>
      </c>
      <c r="BA396">
        <f>Drivers!BA583</f>
        <v>0</v>
      </c>
      <c r="BB396">
        <f>Drivers!BB583</f>
        <v>0</v>
      </c>
      <c r="BC396">
        <f>Drivers!BC583</f>
        <v>0</v>
      </c>
      <c r="BD396">
        <f>Drivers!BD583</f>
        <v>0</v>
      </c>
      <c r="BE396">
        <f>Drivers!BE583</f>
        <v>0</v>
      </c>
      <c r="BF396">
        <f>Drivers!BF583</f>
        <v>0</v>
      </c>
      <c r="BG396">
        <f>Drivers!BG583</f>
        <v>0</v>
      </c>
      <c r="BH396">
        <f>Drivers!BH583</f>
        <v>0</v>
      </c>
      <c r="BI396">
        <f>Drivers!BI583</f>
        <v>0</v>
      </c>
      <c r="BJ396">
        <f>Drivers!BJ583</f>
        <v>0</v>
      </c>
      <c r="BK396">
        <f>Drivers!BK583</f>
        <v>0</v>
      </c>
      <c r="BL396">
        <f>Drivers!BL583</f>
        <v>0</v>
      </c>
      <c r="BM396">
        <f>Drivers!BM583</f>
        <v>0</v>
      </c>
      <c r="BN396">
        <f>Drivers!BN583</f>
        <v>0</v>
      </c>
      <c r="BO396">
        <f>Drivers!BO583</f>
        <v>0</v>
      </c>
      <c r="BP396">
        <f>Drivers!BP583</f>
        <v>0</v>
      </c>
      <c r="BQ396">
        <f>Drivers!BQ583</f>
        <v>0</v>
      </c>
      <c r="BR396">
        <f>Drivers!BR583</f>
        <v>0</v>
      </c>
      <c r="BS396">
        <f>Drivers!BS583</f>
        <v>0</v>
      </c>
      <c r="BT396">
        <f>Drivers!BT583</f>
        <v>0</v>
      </c>
      <c r="BU396">
        <f>Drivers!BU583</f>
        <v>0</v>
      </c>
      <c r="BV396">
        <f>Drivers!BV583</f>
        <v>0</v>
      </c>
      <c r="BW396">
        <f>Drivers!BW583</f>
        <v>0</v>
      </c>
      <c r="BX396">
        <f>Drivers!BX583</f>
        <v>0</v>
      </c>
      <c r="BY396">
        <f>Drivers!BY583</f>
        <v>0</v>
      </c>
      <c r="BZ396">
        <f>Drivers!BZ583</f>
        <v>0</v>
      </c>
      <c r="CA396">
        <f>Drivers!CA583</f>
        <v>0</v>
      </c>
      <c r="CB396">
        <f>Drivers!CB583</f>
        <v>0</v>
      </c>
      <c r="CC396">
        <f>Drivers!CC583</f>
        <v>0</v>
      </c>
      <c r="CD396">
        <f>Drivers!CD583</f>
        <v>0</v>
      </c>
      <c r="CE396">
        <f>Drivers!CE583</f>
        <v>0</v>
      </c>
      <c r="CF396">
        <f>Drivers!CF583</f>
        <v>0</v>
      </c>
      <c r="CG396">
        <f>Drivers!CG583</f>
        <v>0</v>
      </c>
      <c r="CH396">
        <f>Drivers!CH583</f>
        <v>0</v>
      </c>
      <c r="CI396">
        <f>Drivers!CI583</f>
        <v>0</v>
      </c>
      <c r="CJ396">
        <f>Drivers!CJ583</f>
        <v>0</v>
      </c>
      <c r="CK396">
        <f>Drivers!CK583</f>
        <v>0</v>
      </c>
      <c r="CL396">
        <f>Drivers!CL583</f>
        <v>0</v>
      </c>
      <c r="CM396">
        <f>Drivers!CM583</f>
        <v>0</v>
      </c>
      <c r="CN396">
        <f>Drivers!CN583</f>
        <v>0</v>
      </c>
      <c r="CO396">
        <f>Drivers!CO583</f>
        <v>0</v>
      </c>
      <c r="CP396">
        <f>Drivers!CP583</f>
        <v>0</v>
      </c>
      <c r="CQ396">
        <f>Drivers!CQ583</f>
        <v>0</v>
      </c>
      <c r="CR396">
        <f>Drivers!CR583</f>
        <v>0</v>
      </c>
      <c r="CS396">
        <f>Drivers!CS583</f>
        <v>0</v>
      </c>
      <c r="CT396">
        <f>Drivers!CT583</f>
        <v>0</v>
      </c>
      <c r="CU396">
        <f>Drivers!CU583</f>
        <v>0</v>
      </c>
      <c r="CV396">
        <f>Drivers!CV583</f>
        <v>0</v>
      </c>
      <c r="CW396">
        <f>Drivers!CW583</f>
        <v>0</v>
      </c>
      <c r="CX396">
        <f>Drivers!CX583</f>
        <v>0</v>
      </c>
      <c r="CY396">
        <f>Drivers!CY583</f>
        <v>0</v>
      </c>
      <c r="CZ396">
        <f>Drivers!CZ583</f>
        <v>0</v>
      </c>
      <c r="DA396">
        <f>Drivers!DA583</f>
        <v>0</v>
      </c>
      <c r="DB396">
        <f>Drivers!DB583</f>
        <v>0</v>
      </c>
      <c r="DC396">
        <f>Drivers!DC583</f>
        <v>0</v>
      </c>
      <c r="DD396">
        <f>Drivers!DD583</f>
        <v>0</v>
      </c>
      <c r="DE396">
        <f>Drivers!DE583</f>
        <v>0</v>
      </c>
      <c r="DF396">
        <f>Drivers!DF583</f>
        <v>0</v>
      </c>
      <c r="DG396">
        <f>Drivers!DG583</f>
        <v>0</v>
      </c>
      <c r="DH396">
        <f>Drivers!DH583</f>
        <v>0</v>
      </c>
      <c r="DI396">
        <f>Drivers!DI583</f>
        <v>0</v>
      </c>
      <c r="DJ396">
        <f>Drivers!DJ583</f>
        <v>0</v>
      </c>
      <c r="DK396">
        <f>Drivers!DK583</f>
        <v>0</v>
      </c>
      <c r="DL396">
        <f>Drivers!DL583</f>
        <v>0</v>
      </c>
      <c r="DM396">
        <f>Drivers!DM583</f>
        <v>0</v>
      </c>
      <c r="DN396">
        <f>Drivers!DN583</f>
        <v>0</v>
      </c>
      <c r="DO396">
        <f>Drivers!DO583</f>
        <v>0</v>
      </c>
      <c r="DP396">
        <f>Drivers!DP583</f>
        <v>0</v>
      </c>
      <c r="DQ396">
        <f>Drivers!DQ583</f>
        <v>0</v>
      </c>
      <c r="DR396">
        <f>Drivers!DR583</f>
        <v>0</v>
      </c>
      <c r="DS396">
        <f>Drivers!DS583</f>
        <v>0</v>
      </c>
      <c r="DT396">
        <f>Drivers!DT583</f>
        <v>0</v>
      </c>
      <c r="DU396">
        <f>Drivers!DU583</f>
        <v>0</v>
      </c>
      <c r="DV396">
        <f>Drivers!DV583</f>
        <v>0</v>
      </c>
      <c r="DW396">
        <f>Drivers!DW583</f>
        <v>0</v>
      </c>
      <c r="DX396">
        <f>Drivers!DX583</f>
        <v>0</v>
      </c>
      <c r="DY396">
        <f>Drivers!DY583</f>
        <v>0</v>
      </c>
      <c r="DZ396">
        <f>Drivers!DZ583</f>
        <v>0</v>
      </c>
      <c r="EA396">
        <f>Drivers!EA583</f>
        <v>0</v>
      </c>
      <c r="EB396">
        <f>Drivers!EB583</f>
        <v>0</v>
      </c>
      <c r="EC396">
        <f>Drivers!EC583</f>
        <v>-0.01</v>
      </c>
      <c r="ED396">
        <f>Drivers!ED583</f>
        <v>-0.01</v>
      </c>
      <c r="EE396">
        <f>Drivers!EE583</f>
        <v>-0.01</v>
      </c>
      <c r="EF396">
        <f>Drivers!EF583</f>
        <v>-0.01</v>
      </c>
      <c r="EG396">
        <f>Drivers!EG583</f>
        <v>-0.01</v>
      </c>
      <c r="EH396">
        <f>Drivers!EH583</f>
        <v>-0.01</v>
      </c>
      <c r="EI396">
        <f>Drivers!EI583</f>
        <v>-0.01</v>
      </c>
      <c r="EJ396">
        <f>Drivers!EJ583</f>
        <v>-0.01</v>
      </c>
    </row>
    <row r="397" spans="1:140" hidden="1" outlineLevel="1">
      <c r="A397">
        <f>Drivers!A584</f>
        <v>0</v>
      </c>
      <c r="B397">
        <f>Drivers!B584</f>
        <v>0</v>
      </c>
      <c r="C397">
        <f>Drivers!C584</f>
        <v>0</v>
      </c>
      <c r="D397">
        <f>Drivers!D584</f>
        <v>0</v>
      </c>
      <c r="E397">
        <f>Drivers!E584</f>
        <v>0</v>
      </c>
      <c r="F397">
        <f>Drivers!F584</f>
        <v>0</v>
      </c>
      <c r="G397">
        <f>Drivers!G584</f>
        <v>0</v>
      </c>
      <c r="H397">
        <f>Drivers!H584</f>
        <v>0</v>
      </c>
      <c r="I397">
        <f>Drivers!I584</f>
        <v>0</v>
      </c>
      <c r="J397">
        <f>Drivers!J584</f>
        <v>0</v>
      </c>
      <c r="K397">
        <f>Drivers!K584</f>
        <v>0</v>
      </c>
      <c r="L397">
        <f>Drivers!L584</f>
        <v>0</v>
      </c>
      <c r="M397">
        <f>Drivers!M584</f>
        <v>0</v>
      </c>
      <c r="N397">
        <f>Drivers!N584</f>
        <v>0</v>
      </c>
      <c r="O397">
        <f>Drivers!O584</f>
        <v>0</v>
      </c>
      <c r="P397">
        <f>Drivers!P584</f>
        <v>0</v>
      </c>
      <c r="Q397">
        <f>Drivers!Q584</f>
        <v>0</v>
      </c>
      <c r="R397">
        <f>Drivers!R584</f>
        <v>0</v>
      </c>
      <c r="S397">
        <f>Drivers!S584</f>
        <v>0</v>
      </c>
      <c r="T397">
        <f>Drivers!T584</f>
        <v>0</v>
      </c>
      <c r="U397">
        <f>Drivers!U584</f>
        <v>0</v>
      </c>
      <c r="V397">
        <f>Drivers!V584</f>
        <v>0</v>
      </c>
      <c r="W397">
        <f>Drivers!W584</f>
        <v>0</v>
      </c>
      <c r="X397">
        <f>Drivers!X584</f>
        <v>0</v>
      </c>
      <c r="Y397">
        <f>Drivers!Y584</f>
        <v>0</v>
      </c>
      <c r="Z397">
        <f>Drivers!Z584</f>
        <v>0</v>
      </c>
      <c r="AA397">
        <f>Drivers!AA584</f>
        <v>0</v>
      </c>
      <c r="AB397">
        <f>Drivers!AB584</f>
        <v>0</v>
      </c>
      <c r="AC397">
        <f>Drivers!AC584</f>
        <v>0</v>
      </c>
      <c r="AD397">
        <f>Drivers!AD584</f>
        <v>0</v>
      </c>
      <c r="AE397">
        <f>Drivers!AE584</f>
        <v>0</v>
      </c>
      <c r="AF397">
        <f>Drivers!AF584</f>
        <v>0</v>
      </c>
      <c r="AG397">
        <f>Drivers!AG584</f>
        <v>0</v>
      </c>
      <c r="AH397">
        <f>Drivers!AH584</f>
        <v>0</v>
      </c>
      <c r="AI397">
        <f>Drivers!AI584</f>
        <v>0</v>
      </c>
      <c r="AJ397">
        <f>Drivers!AJ584</f>
        <v>0</v>
      </c>
      <c r="AK397">
        <f>Drivers!AK584</f>
        <v>0</v>
      </c>
      <c r="AL397">
        <f>Drivers!AL584</f>
        <v>0</v>
      </c>
      <c r="AM397">
        <f>Drivers!AM584</f>
        <v>0</v>
      </c>
      <c r="AN397">
        <f>Drivers!AN584</f>
        <v>0</v>
      </c>
      <c r="AO397">
        <f>Drivers!AO584</f>
        <v>0</v>
      </c>
      <c r="AP397">
        <f>Drivers!AP584</f>
        <v>0</v>
      </c>
      <c r="AQ397">
        <f>Drivers!AQ584</f>
        <v>0</v>
      </c>
      <c r="AR397">
        <f>Drivers!AR584</f>
        <v>0</v>
      </c>
      <c r="AS397">
        <f>Drivers!AS584</f>
        <v>0</v>
      </c>
      <c r="AT397">
        <f>Drivers!AT584</f>
        <v>0</v>
      </c>
      <c r="AU397">
        <f>Drivers!AU584</f>
        <v>0</v>
      </c>
      <c r="AV397">
        <f>Drivers!AV584</f>
        <v>0</v>
      </c>
      <c r="AW397">
        <f>Drivers!AW584</f>
        <v>0</v>
      </c>
      <c r="AX397">
        <f>Drivers!AX584</f>
        <v>0</v>
      </c>
      <c r="AY397">
        <f>Drivers!AY584</f>
        <v>0</v>
      </c>
      <c r="AZ397">
        <f>Drivers!AZ584</f>
        <v>0</v>
      </c>
      <c r="BA397">
        <f>Drivers!BA584</f>
        <v>0</v>
      </c>
      <c r="BB397">
        <f>Drivers!BB584</f>
        <v>0</v>
      </c>
      <c r="BC397">
        <f>Drivers!BC584</f>
        <v>0</v>
      </c>
      <c r="BD397">
        <f>Drivers!BD584</f>
        <v>0</v>
      </c>
      <c r="BE397">
        <f>Drivers!BE584</f>
        <v>0</v>
      </c>
      <c r="BF397">
        <f>Drivers!BF584</f>
        <v>0</v>
      </c>
      <c r="BG397">
        <f>Drivers!BG584</f>
        <v>0</v>
      </c>
      <c r="BH397">
        <f>Drivers!BH584</f>
        <v>0</v>
      </c>
      <c r="BI397">
        <f>Drivers!BI584</f>
        <v>0</v>
      </c>
      <c r="BJ397">
        <f>Drivers!BJ584</f>
        <v>0</v>
      </c>
      <c r="BK397">
        <f>Drivers!BK584</f>
        <v>0</v>
      </c>
      <c r="BL397">
        <f>Drivers!BL584</f>
        <v>0</v>
      </c>
      <c r="BM397">
        <f>Drivers!BM584</f>
        <v>0</v>
      </c>
      <c r="BN397">
        <f>Drivers!BN584</f>
        <v>0</v>
      </c>
      <c r="BO397">
        <f>Drivers!BO584</f>
        <v>0</v>
      </c>
      <c r="BP397">
        <f>Drivers!BP584</f>
        <v>0</v>
      </c>
      <c r="BQ397">
        <f>Drivers!BQ584</f>
        <v>0</v>
      </c>
      <c r="BR397">
        <f>Drivers!BR584</f>
        <v>0</v>
      </c>
      <c r="BS397">
        <f>Drivers!BS584</f>
        <v>0</v>
      </c>
      <c r="BT397">
        <f>Drivers!BT584</f>
        <v>0</v>
      </c>
      <c r="BU397">
        <f>Drivers!BU584</f>
        <v>0</v>
      </c>
      <c r="BV397">
        <f>Drivers!BV584</f>
        <v>0</v>
      </c>
      <c r="BW397">
        <f>Drivers!BW584</f>
        <v>0</v>
      </c>
      <c r="BX397">
        <f>Drivers!BX584</f>
        <v>0</v>
      </c>
      <c r="BY397">
        <f>Drivers!BY584</f>
        <v>0</v>
      </c>
      <c r="BZ397">
        <f>Drivers!BZ584</f>
        <v>0</v>
      </c>
      <c r="CA397">
        <f>Drivers!CA584</f>
        <v>0</v>
      </c>
      <c r="CB397">
        <f>Drivers!CB584</f>
        <v>0</v>
      </c>
      <c r="CC397">
        <f>Drivers!CC584</f>
        <v>0</v>
      </c>
      <c r="CD397">
        <f>Drivers!CD584</f>
        <v>0</v>
      </c>
      <c r="CE397">
        <f>Drivers!CE584</f>
        <v>0</v>
      </c>
      <c r="CF397">
        <f>Drivers!CF584</f>
        <v>0</v>
      </c>
      <c r="CG397">
        <f>Drivers!CG584</f>
        <v>0</v>
      </c>
      <c r="CH397">
        <f>Drivers!CH584</f>
        <v>0</v>
      </c>
      <c r="CI397">
        <f>Drivers!CI584</f>
        <v>0</v>
      </c>
      <c r="CJ397">
        <f>Drivers!CJ584</f>
        <v>0</v>
      </c>
      <c r="CK397">
        <f>Drivers!CK584</f>
        <v>0</v>
      </c>
      <c r="CL397">
        <f>Drivers!CL584</f>
        <v>0</v>
      </c>
      <c r="CM397">
        <f>Drivers!CM584</f>
        <v>0</v>
      </c>
      <c r="CN397">
        <f>Drivers!CN584</f>
        <v>0</v>
      </c>
      <c r="CO397">
        <f>Drivers!CO584</f>
        <v>0</v>
      </c>
      <c r="CP397">
        <f>Drivers!CP584</f>
        <v>0</v>
      </c>
      <c r="CQ397">
        <f>Drivers!CQ584</f>
        <v>0</v>
      </c>
      <c r="CR397">
        <f>Drivers!CR584</f>
        <v>0</v>
      </c>
      <c r="CS397">
        <f>Drivers!CS584</f>
        <v>0</v>
      </c>
      <c r="CT397">
        <f>Drivers!CT584</f>
        <v>0</v>
      </c>
      <c r="CU397">
        <f>Drivers!CU584</f>
        <v>0</v>
      </c>
      <c r="CV397">
        <f>Drivers!CV584</f>
        <v>0</v>
      </c>
      <c r="CW397">
        <f>Drivers!CW584</f>
        <v>0</v>
      </c>
      <c r="CX397">
        <f>Drivers!CX584</f>
        <v>0</v>
      </c>
      <c r="CY397">
        <f>Drivers!CY584</f>
        <v>0</v>
      </c>
      <c r="CZ397">
        <f>Drivers!CZ584</f>
        <v>0</v>
      </c>
      <c r="DA397">
        <f>Drivers!DA584</f>
        <v>0</v>
      </c>
      <c r="DB397">
        <f>Drivers!DB584</f>
        <v>0</v>
      </c>
      <c r="DC397">
        <f>Drivers!DC584</f>
        <v>0</v>
      </c>
      <c r="DD397">
        <f>Drivers!DD584</f>
        <v>0</v>
      </c>
      <c r="DE397">
        <f>Drivers!DE584</f>
        <v>0</v>
      </c>
      <c r="DF397">
        <f>Drivers!DF584</f>
        <v>0</v>
      </c>
      <c r="DG397">
        <f>Drivers!DG584</f>
        <v>0</v>
      </c>
      <c r="DH397">
        <f>Drivers!DH584</f>
        <v>0</v>
      </c>
      <c r="DI397">
        <f>Drivers!DI584</f>
        <v>0</v>
      </c>
      <c r="DJ397">
        <f>Drivers!DJ584</f>
        <v>0</v>
      </c>
      <c r="DK397">
        <f>Drivers!DK584</f>
        <v>0</v>
      </c>
      <c r="DL397">
        <f>Drivers!DL584</f>
        <v>0</v>
      </c>
      <c r="DM397">
        <f>Drivers!DM584</f>
        <v>0</v>
      </c>
      <c r="DN397">
        <f>Drivers!DN584</f>
        <v>0</v>
      </c>
      <c r="DO397">
        <f>Drivers!DO584</f>
        <v>0</v>
      </c>
      <c r="DP397">
        <f>Drivers!DP584</f>
        <v>0</v>
      </c>
      <c r="DQ397">
        <f>Drivers!DQ584</f>
        <v>0</v>
      </c>
      <c r="DR397">
        <f>Drivers!DR584</f>
        <v>0</v>
      </c>
      <c r="DS397">
        <f>Drivers!DS584</f>
        <v>0</v>
      </c>
      <c r="DT397">
        <f>Drivers!DT584</f>
        <v>0</v>
      </c>
      <c r="DU397">
        <f>Drivers!DU584</f>
        <v>0</v>
      </c>
      <c r="DV397">
        <f>Drivers!DV584</f>
        <v>0</v>
      </c>
      <c r="DW397">
        <f>Drivers!DW584</f>
        <v>0</v>
      </c>
      <c r="DX397">
        <f>Drivers!DX584</f>
        <v>0</v>
      </c>
      <c r="DY397">
        <f>Drivers!DY584</f>
        <v>0</v>
      </c>
      <c r="DZ397">
        <f>Drivers!DZ584</f>
        <v>0</v>
      </c>
      <c r="EA397">
        <f>Drivers!EA584</f>
        <v>0</v>
      </c>
      <c r="EB397">
        <f>Drivers!EB584</f>
        <v>0</v>
      </c>
      <c r="EC397">
        <f>Drivers!EC584</f>
        <v>0</v>
      </c>
      <c r="ED397">
        <f>Drivers!ED584</f>
        <v>0</v>
      </c>
      <c r="EE397">
        <f>Drivers!EE584</f>
        <v>0</v>
      </c>
      <c r="EF397">
        <f>Drivers!EF584</f>
        <v>0</v>
      </c>
      <c r="EG397">
        <f>Drivers!EG584</f>
        <v>0</v>
      </c>
      <c r="EH397">
        <f>Drivers!EH584</f>
        <v>0</v>
      </c>
      <c r="EI397">
        <f>Drivers!EI584</f>
        <v>0</v>
      </c>
      <c r="EJ397">
        <f>Drivers!EJ584</f>
        <v>0</v>
      </c>
    </row>
    <row r="398" spans="1:140" hidden="1" outlineLevel="1">
      <c r="A398">
        <f>Drivers!A585</f>
        <v>0</v>
      </c>
      <c r="B398">
        <f>Drivers!B585</f>
        <v>0</v>
      </c>
      <c r="C398">
        <f>Drivers!C585</f>
        <v>0</v>
      </c>
      <c r="D398">
        <f>Drivers!D585</f>
        <v>0</v>
      </c>
      <c r="E398">
        <f>Drivers!E585</f>
        <v>0</v>
      </c>
      <c r="F398">
        <f>Drivers!F585</f>
        <v>0</v>
      </c>
      <c r="G398">
        <f>Drivers!G585</f>
        <v>0</v>
      </c>
      <c r="H398">
        <f>Drivers!H585</f>
        <v>0</v>
      </c>
      <c r="I398" t="str">
        <f>Drivers!I585</f>
        <v>Average Monthly Revenue per Agent (ARPA) - Y/Y Change</v>
      </c>
      <c r="J398">
        <f>Drivers!J585</f>
        <v>0</v>
      </c>
      <c r="K398">
        <f>Drivers!K585</f>
        <v>0</v>
      </c>
      <c r="L398">
        <f>Drivers!L585</f>
        <v>0</v>
      </c>
      <c r="M398">
        <f>Drivers!M585</f>
        <v>0</v>
      </c>
      <c r="N398">
        <f>Drivers!N585</f>
        <v>0</v>
      </c>
      <c r="O398">
        <f>Drivers!O585</f>
        <v>0</v>
      </c>
      <c r="P398">
        <f>Drivers!P585</f>
        <v>0</v>
      </c>
      <c r="Q398">
        <f>Drivers!Q585</f>
        <v>0</v>
      </c>
      <c r="R398">
        <f>Drivers!R585</f>
        <v>0</v>
      </c>
      <c r="S398">
        <f>Drivers!S585</f>
        <v>0</v>
      </c>
      <c r="T398">
        <f>Drivers!T585</f>
        <v>0</v>
      </c>
      <c r="U398">
        <f>Drivers!U585</f>
        <v>0</v>
      </c>
      <c r="V398">
        <f>Drivers!V585</f>
        <v>0</v>
      </c>
      <c r="W398">
        <f>Drivers!W585</f>
        <v>0</v>
      </c>
      <c r="X398">
        <f>Drivers!X585</f>
        <v>0</v>
      </c>
      <c r="Y398">
        <f>Drivers!Y585</f>
        <v>0</v>
      </c>
      <c r="Z398">
        <f>Drivers!Z585</f>
        <v>0</v>
      </c>
      <c r="AA398">
        <f>Drivers!AA585</f>
        <v>0</v>
      </c>
      <c r="AB398">
        <f>Drivers!AB585</f>
        <v>0</v>
      </c>
      <c r="AC398">
        <f>Drivers!AC585</f>
        <v>0</v>
      </c>
      <c r="AD398">
        <f>Drivers!AD585</f>
        <v>0</v>
      </c>
      <c r="AE398">
        <f>Drivers!AE585</f>
        <v>0</v>
      </c>
      <c r="AF398">
        <f>Drivers!AF585</f>
        <v>0</v>
      </c>
      <c r="AG398">
        <f>Drivers!AG585</f>
        <v>0</v>
      </c>
      <c r="AH398">
        <f>Drivers!AH585</f>
        <v>0</v>
      </c>
      <c r="AI398">
        <f>Drivers!AI585</f>
        <v>0</v>
      </c>
      <c r="AJ398">
        <f>Drivers!AJ585</f>
        <v>0</v>
      </c>
      <c r="AK398">
        <f>Drivers!AK585</f>
        <v>0</v>
      </c>
      <c r="AL398">
        <f>Drivers!AL585</f>
        <v>0</v>
      </c>
      <c r="AM398">
        <f>Drivers!AM585</f>
        <v>0</v>
      </c>
      <c r="AN398">
        <f>Drivers!AN585</f>
        <v>0</v>
      </c>
      <c r="AO398">
        <f>Drivers!AO585</f>
        <v>0</v>
      </c>
      <c r="AP398">
        <f>Drivers!AP585</f>
        <v>0</v>
      </c>
      <c r="AQ398">
        <f>Drivers!AQ585</f>
        <v>0</v>
      </c>
      <c r="AR398">
        <f>Drivers!AR585</f>
        <v>0</v>
      </c>
      <c r="AS398">
        <f>Drivers!AS585</f>
        <v>0</v>
      </c>
      <c r="AT398">
        <f>Drivers!AT585</f>
        <v>0</v>
      </c>
      <c r="AU398">
        <f>Drivers!AU585</f>
        <v>0</v>
      </c>
      <c r="AV398">
        <f>Drivers!AV585</f>
        <v>0</v>
      </c>
      <c r="AW398">
        <f>Drivers!AW585</f>
        <v>0</v>
      </c>
      <c r="AX398">
        <f>Drivers!AX585</f>
        <v>0</v>
      </c>
      <c r="AY398">
        <f>Drivers!AY585</f>
        <v>0</v>
      </c>
      <c r="AZ398">
        <f>Drivers!AZ585</f>
        <v>0</v>
      </c>
      <c r="BA398">
        <f>Drivers!BA585</f>
        <v>0</v>
      </c>
      <c r="BB398">
        <f>Drivers!BB585</f>
        <v>0</v>
      </c>
      <c r="BC398">
        <f>Drivers!BC585</f>
        <v>0</v>
      </c>
      <c r="BD398">
        <f>Drivers!BD585</f>
        <v>0</v>
      </c>
      <c r="BE398">
        <f>Drivers!BE585</f>
        <v>0</v>
      </c>
      <c r="BF398">
        <f>Drivers!BF585</f>
        <v>0</v>
      </c>
      <c r="BG398">
        <f>Drivers!BG585</f>
        <v>0</v>
      </c>
      <c r="BH398">
        <f>Drivers!BH585</f>
        <v>0</v>
      </c>
      <c r="BI398">
        <f>Drivers!BI585</f>
        <v>0</v>
      </c>
      <c r="BJ398">
        <f>Drivers!BJ585</f>
        <v>0</v>
      </c>
      <c r="BK398">
        <f>Drivers!BK585</f>
        <v>0</v>
      </c>
      <c r="BL398">
        <f>Drivers!BL585</f>
        <v>0</v>
      </c>
      <c r="BM398">
        <f>Drivers!BM585</f>
        <v>0</v>
      </c>
      <c r="BN398">
        <f>Drivers!BN585</f>
        <v>0</v>
      </c>
      <c r="BO398">
        <f>Drivers!BO585</f>
        <v>0</v>
      </c>
      <c r="BP398">
        <f>Drivers!BP585</f>
        <v>0</v>
      </c>
      <c r="BQ398">
        <f>Drivers!BQ585</f>
        <v>0</v>
      </c>
      <c r="BR398">
        <f>Drivers!BR585</f>
        <v>0</v>
      </c>
      <c r="BS398">
        <f>Drivers!BS585</f>
        <v>5.9322033898305149E-2</v>
      </c>
      <c r="BT398">
        <f>Drivers!BT585</f>
        <v>7.1066666666666611E-2</v>
      </c>
      <c r="BU398">
        <f>Drivers!BU585</f>
        <v>9.0501680567658394E-2</v>
      </c>
      <c r="BV398">
        <f>Drivers!BV585</f>
        <v>0.37570621468926557</v>
      </c>
      <c r="BW398" t="e">
        <f>Drivers!BW585</f>
        <v>#DIV/0!</v>
      </c>
      <c r="BX398" t="e">
        <f>Drivers!BX585</f>
        <v>#DIV/0!</v>
      </c>
      <c r="BY398" t="e">
        <f>Drivers!BY585</f>
        <v>#DIV/0!</v>
      </c>
      <c r="BZ398">
        <f>Drivers!BZ585</f>
        <v>0</v>
      </c>
      <c r="CA398">
        <f>Drivers!CA585</f>
        <v>0</v>
      </c>
      <c r="CB398">
        <f>Drivers!CB585</f>
        <v>0</v>
      </c>
      <c r="CC398">
        <f>Drivers!CC585</f>
        <v>0</v>
      </c>
      <c r="CD398">
        <f>Drivers!CD585</f>
        <v>0</v>
      </c>
      <c r="CE398">
        <f>Drivers!CE585</f>
        <v>0</v>
      </c>
      <c r="CF398">
        <f>Drivers!CF585</f>
        <v>0</v>
      </c>
      <c r="CG398">
        <f>Drivers!CG585</f>
        <v>0</v>
      </c>
      <c r="CH398">
        <f>Drivers!CH585</f>
        <v>0</v>
      </c>
      <c r="CI398">
        <f>Drivers!CI585</f>
        <v>0</v>
      </c>
      <c r="CJ398">
        <f>Drivers!CJ585</f>
        <v>0</v>
      </c>
      <c r="CK398">
        <f>Drivers!CK585</f>
        <v>0</v>
      </c>
      <c r="CL398">
        <f>Drivers!CL585</f>
        <v>0</v>
      </c>
      <c r="CM398">
        <f>Drivers!CM585</f>
        <v>0</v>
      </c>
      <c r="CN398">
        <f>Drivers!CN585</f>
        <v>0</v>
      </c>
      <c r="CO398">
        <f>Drivers!CO585</f>
        <v>0</v>
      </c>
      <c r="CP398">
        <f>Drivers!CP585</f>
        <v>0</v>
      </c>
      <c r="CQ398">
        <f>Drivers!CQ585</f>
        <v>0</v>
      </c>
      <c r="CR398">
        <f>Drivers!CR585</f>
        <v>0</v>
      </c>
      <c r="CS398">
        <f>Drivers!CS585</f>
        <v>0</v>
      </c>
      <c r="CT398">
        <f>Drivers!CT585</f>
        <v>0</v>
      </c>
      <c r="CU398">
        <f>Drivers!CU585</f>
        <v>0</v>
      </c>
      <c r="CV398">
        <f>Drivers!CV585</f>
        <v>0</v>
      </c>
      <c r="CW398">
        <f>Drivers!CW585</f>
        <v>0</v>
      </c>
      <c r="CX398">
        <f>Drivers!CX585</f>
        <v>0</v>
      </c>
      <c r="CY398">
        <f>Drivers!CY585</f>
        <v>0</v>
      </c>
      <c r="CZ398">
        <f>Drivers!CZ585</f>
        <v>0</v>
      </c>
      <c r="DA398">
        <f>Drivers!DA585</f>
        <v>0</v>
      </c>
      <c r="DB398">
        <f>Drivers!DB585</f>
        <v>0</v>
      </c>
      <c r="DC398">
        <f>Drivers!DC585</f>
        <v>0</v>
      </c>
      <c r="DD398">
        <f>Drivers!DD585</f>
        <v>0</v>
      </c>
      <c r="DE398">
        <f>Drivers!DE585</f>
        <v>0</v>
      </c>
      <c r="DF398">
        <f>Drivers!DF585</f>
        <v>0</v>
      </c>
      <c r="DG398">
        <f>Drivers!DG585</f>
        <v>0</v>
      </c>
      <c r="DH398">
        <f>Drivers!DH585</f>
        <v>0</v>
      </c>
      <c r="DI398">
        <f>Drivers!DI585</f>
        <v>0</v>
      </c>
      <c r="DJ398">
        <f>Drivers!DJ585</f>
        <v>0</v>
      </c>
      <c r="DK398">
        <f>Drivers!DK585</f>
        <v>0</v>
      </c>
      <c r="DL398">
        <f>Drivers!DL585</f>
        <v>0</v>
      </c>
      <c r="DM398">
        <f>Drivers!DM585</f>
        <v>0</v>
      </c>
      <c r="DN398">
        <f>Drivers!DN585</f>
        <v>0</v>
      </c>
      <c r="DO398">
        <f>Drivers!DO585</f>
        <v>0</v>
      </c>
      <c r="DP398">
        <f>Drivers!DP585</f>
        <v>0</v>
      </c>
      <c r="DQ398">
        <f>Drivers!DQ585</f>
        <v>0</v>
      </c>
      <c r="DR398">
        <f>Drivers!DR585</f>
        <v>0</v>
      </c>
      <c r="DS398">
        <f>Drivers!DS585</f>
        <v>0</v>
      </c>
      <c r="DT398">
        <f>Drivers!DT585</f>
        <v>0</v>
      </c>
      <c r="DU398">
        <f>Drivers!DU585</f>
        <v>0</v>
      </c>
      <c r="DV398">
        <f>Drivers!DV585</f>
        <v>0</v>
      </c>
      <c r="DW398">
        <f>Drivers!DW585</f>
        <v>0</v>
      </c>
      <c r="DX398">
        <f>Drivers!DX585</f>
        <v>0</v>
      </c>
      <c r="DY398">
        <f>Drivers!DY585</f>
        <v>0</v>
      </c>
      <c r="DZ398">
        <f>Drivers!DZ585</f>
        <v>0</v>
      </c>
      <c r="EA398">
        <f>Drivers!EA585</f>
        <v>0</v>
      </c>
      <c r="EB398" t="e">
        <f>Drivers!EB585</f>
        <v>#DIV/0!</v>
      </c>
      <c r="EC398">
        <f>Drivers!EC585</f>
        <v>0</v>
      </c>
      <c r="ED398">
        <f>Drivers!ED585</f>
        <v>0</v>
      </c>
      <c r="EE398">
        <f>Drivers!EE585</f>
        <v>0</v>
      </c>
      <c r="EF398">
        <f>Drivers!EF585</f>
        <v>0</v>
      </c>
      <c r="EG398">
        <f>Drivers!EG585</f>
        <v>0</v>
      </c>
      <c r="EH398">
        <f>Drivers!EH585</f>
        <v>0</v>
      </c>
      <c r="EI398">
        <f>Drivers!EI585</f>
        <v>0</v>
      </c>
      <c r="EJ398">
        <f>Drivers!EJ585</f>
        <v>0</v>
      </c>
    </row>
    <row r="399" spans="1:140" hidden="1" outlineLevel="1">
      <c r="A399">
        <f>Drivers!A586</f>
        <v>0</v>
      </c>
      <c r="B399">
        <f>Drivers!B586</f>
        <v>0</v>
      </c>
      <c r="C399">
        <f>Drivers!C586</f>
        <v>0</v>
      </c>
      <c r="D399">
        <f>Drivers!D586</f>
        <v>0</v>
      </c>
      <c r="E399">
        <f>Drivers!E586</f>
        <v>0</v>
      </c>
      <c r="F399">
        <f>Drivers!F586</f>
        <v>0</v>
      </c>
      <c r="G399">
        <f>Drivers!G586</f>
        <v>0</v>
      </c>
      <c r="H399">
        <f>Drivers!H586</f>
        <v>0</v>
      </c>
      <c r="I399" t="str">
        <f>Drivers!I586</f>
        <v>Base</v>
      </c>
      <c r="J399">
        <f>Drivers!J586</f>
        <v>0</v>
      </c>
      <c r="K399">
        <f>Drivers!K586</f>
        <v>0</v>
      </c>
      <c r="L399">
        <f>Drivers!L586</f>
        <v>0</v>
      </c>
      <c r="M399">
        <f>Drivers!M586</f>
        <v>0</v>
      </c>
      <c r="N399">
        <f>Drivers!N586</f>
        <v>0</v>
      </c>
      <c r="O399">
        <f>Drivers!O586</f>
        <v>0</v>
      </c>
      <c r="P399">
        <f>Drivers!P586</f>
        <v>0</v>
      </c>
      <c r="Q399">
        <f>Drivers!Q586</f>
        <v>0</v>
      </c>
      <c r="R399">
        <f>Drivers!R586</f>
        <v>0</v>
      </c>
      <c r="S399">
        <f>Drivers!S586</f>
        <v>0</v>
      </c>
      <c r="T399">
        <f>Drivers!T586</f>
        <v>0</v>
      </c>
      <c r="U399">
        <f>Drivers!U586</f>
        <v>0</v>
      </c>
      <c r="V399">
        <f>Drivers!V586</f>
        <v>0</v>
      </c>
      <c r="W399">
        <f>Drivers!W586</f>
        <v>0</v>
      </c>
      <c r="X399">
        <f>Drivers!X586</f>
        <v>0</v>
      </c>
      <c r="Y399">
        <f>Drivers!Y586</f>
        <v>0</v>
      </c>
      <c r="Z399">
        <f>Drivers!Z586</f>
        <v>0</v>
      </c>
      <c r="AA399">
        <f>Drivers!AA586</f>
        <v>0</v>
      </c>
      <c r="AB399">
        <f>Drivers!AB586</f>
        <v>0</v>
      </c>
      <c r="AC399">
        <f>Drivers!AC586</f>
        <v>0</v>
      </c>
      <c r="AD399">
        <f>Drivers!AD586</f>
        <v>0</v>
      </c>
      <c r="AE399">
        <f>Drivers!AE586</f>
        <v>0</v>
      </c>
      <c r="AF399">
        <f>Drivers!AF586</f>
        <v>0</v>
      </c>
      <c r="AG399">
        <f>Drivers!AG586</f>
        <v>0</v>
      </c>
      <c r="AH399">
        <f>Drivers!AH586</f>
        <v>0</v>
      </c>
      <c r="AI399">
        <f>Drivers!AI586</f>
        <v>0</v>
      </c>
      <c r="AJ399">
        <f>Drivers!AJ586</f>
        <v>0</v>
      </c>
      <c r="AK399">
        <f>Drivers!AK586</f>
        <v>0</v>
      </c>
      <c r="AL399">
        <f>Drivers!AL586</f>
        <v>0</v>
      </c>
      <c r="AM399">
        <f>Drivers!AM586</f>
        <v>0</v>
      </c>
      <c r="AN399">
        <f>Drivers!AN586</f>
        <v>0</v>
      </c>
      <c r="AO399">
        <f>Drivers!AO586</f>
        <v>0</v>
      </c>
      <c r="AP399">
        <f>Drivers!AP586</f>
        <v>0</v>
      </c>
      <c r="AQ399">
        <f>Drivers!AQ586</f>
        <v>0</v>
      </c>
      <c r="AR399">
        <f>Drivers!AR586</f>
        <v>0</v>
      </c>
      <c r="AS399">
        <f>Drivers!AS586</f>
        <v>0</v>
      </c>
      <c r="AT399">
        <f>Drivers!AT586</f>
        <v>0</v>
      </c>
      <c r="AU399">
        <f>Drivers!AU586</f>
        <v>0</v>
      </c>
      <c r="AV399">
        <f>Drivers!AV586</f>
        <v>0</v>
      </c>
      <c r="AW399">
        <f>Drivers!AW586</f>
        <v>0</v>
      </c>
      <c r="AX399">
        <f>Drivers!AX586</f>
        <v>0</v>
      </c>
      <c r="AY399">
        <f>Drivers!AY586</f>
        <v>0</v>
      </c>
      <c r="AZ399">
        <f>Drivers!AZ586</f>
        <v>0</v>
      </c>
      <c r="BA399">
        <f>Drivers!BA586</f>
        <v>0</v>
      </c>
      <c r="BB399">
        <f>Drivers!BB586</f>
        <v>0</v>
      </c>
      <c r="BC399">
        <f>Drivers!BC586</f>
        <v>0</v>
      </c>
      <c r="BD399">
        <f>Drivers!BD586</f>
        <v>0</v>
      </c>
      <c r="BE399">
        <f>Drivers!BE586</f>
        <v>0</v>
      </c>
      <c r="BF399">
        <f>Drivers!BF586</f>
        <v>0</v>
      </c>
      <c r="BG399">
        <f>Drivers!BG586</f>
        <v>0</v>
      </c>
      <c r="BH399">
        <f>Drivers!BH586</f>
        <v>0</v>
      </c>
      <c r="BI399">
        <f>Drivers!BI586</f>
        <v>0</v>
      </c>
      <c r="BJ399">
        <f>Drivers!BJ586</f>
        <v>0</v>
      </c>
      <c r="BK399">
        <f>Drivers!BK586</f>
        <v>0</v>
      </c>
      <c r="BL399">
        <f>Drivers!BL586</f>
        <v>0</v>
      </c>
      <c r="BM399">
        <f>Drivers!BM586</f>
        <v>0</v>
      </c>
      <c r="BN399">
        <f>Drivers!BN586</f>
        <v>0</v>
      </c>
      <c r="BO399">
        <f>Drivers!BO586</f>
        <v>0</v>
      </c>
      <c r="BP399">
        <f>Drivers!BP586</f>
        <v>0</v>
      </c>
      <c r="BQ399">
        <f>Drivers!BQ586</f>
        <v>0</v>
      </c>
      <c r="BR399">
        <f>Drivers!BR586</f>
        <v>0</v>
      </c>
      <c r="BS399">
        <f>Drivers!BS586</f>
        <v>0</v>
      </c>
      <c r="BT399">
        <f>Drivers!BT586</f>
        <v>0</v>
      </c>
      <c r="BU399">
        <f>Drivers!BU586</f>
        <v>0</v>
      </c>
      <c r="BV399">
        <f>Drivers!BV586</f>
        <v>0</v>
      </c>
      <c r="BW399">
        <f>Drivers!BW586</f>
        <v>0</v>
      </c>
      <c r="BX399">
        <f>Drivers!BX586</f>
        <v>0</v>
      </c>
      <c r="BY399">
        <f>Drivers!BY586</f>
        <v>0</v>
      </c>
      <c r="BZ399">
        <f>Drivers!BZ586</f>
        <v>0</v>
      </c>
      <c r="CA399">
        <f>Drivers!CA586</f>
        <v>0</v>
      </c>
      <c r="CB399">
        <f>Drivers!CB586</f>
        <v>0</v>
      </c>
      <c r="CC399">
        <f>Drivers!CC586</f>
        <v>0</v>
      </c>
      <c r="CD399">
        <f>Drivers!CD586</f>
        <v>0</v>
      </c>
      <c r="CE399">
        <f>Drivers!CE586</f>
        <v>0</v>
      </c>
      <c r="CF399">
        <f>Drivers!CF586</f>
        <v>0</v>
      </c>
      <c r="CG399">
        <f>Drivers!CG586</f>
        <v>0</v>
      </c>
      <c r="CH399">
        <f>Drivers!CH586</f>
        <v>0</v>
      </c>
      <c r="CI399">
        <f>Drivers!CI586</f>
        <v>0</v>
      </c>
      <c r="CJ399">
        <f>Drivers!CJ586</f>
        <v>0</v>
      </c>
      <c r="CK399">
        <f>Drivers!CK586</f>
        <v>0</v>
      </c>
      <c r="CL399">
        <f>Drivers!CL586</f>
        <v>0</v>
      </c>
      <c r="CM399">
        <f>Drivers!CM586</f>
        <v>0</v>
      </c>
      <c r="CN399">
        <f>Drivers!CN586</f>
        <v>0</v>
      </c>
      <c r="CO399">
        <f>Drivers!CO586</f>
        <v>0</v>
      </c>
      <c r="CP399">
        <f>Drivers!CP586</f>
        <v>0</v>
      </c>
      <c r="CQ399">
        <f>Drivers!CQ586</f>
        <v>0</v>
      </c>
      <c r="CR399">
        <f>Drivers!CR586</f>
        <v>0</v>
      </c>
      <c r="CS399">
        <f>Drivers!CS586</f>
        <v>0</v>
      </c>
      <c r="CT399">
        <f>Drivers!CT586</f>
        <v>0</v>
      </c>
      <c r="CU399">
        <f>Drivers!CU586</f>
        <v>0</v>
      </c>
      <c r="CV399">
        <f>Drivers!CV586</f>
        <v>0</v>
      </c>
      <c r="CW399">
        <f>Drivers!CW586</f>
        <v>0</v>
      </c>
      <c r="CX399">
        <f>Drivers!CX586</f>
        <v>0</v>
      </c>
      <c r="CY399">
        <f>Drivers!CY586</f>
        <v>0</v>
      </c>
      <c r="CZ399">
        <f>Drivers!CZ586</f>
        <v>0</v>
      </c>
      <c r="DA399">
        <f>Drivers!DA586</f>
        <v>0</v>
      </c>
      <c r="DB399">
        <f>Drivers!DB586</f>
        <v>0</v>
      </c>
      <c r="DC399">
        <f>Drivers!DC586</f>
        <v>0</v>
      </c>
      <c r="DD399">
        <f>Drivers!DD586</f>
        <v>0</v>
      </c>
      <c r="DE399">
        <f>Drivers!DE586</f>
        <v>0</v>
      </c>
      <c r="DF399">
        <f>Drivers!DF586</f>
        <v>0</v>
      </c>
      <c r="DG399">
        <f>Drivers!DG586</f>
        <v>0</v>
      </c>
      <c r="DH399">
        <f>Drivers!DH586</f>
        <v>0</v>
      </c>
      <c r="DI399">
        <f>Drivers!DI586</f>
        <v>0</v>
      </c>
      <c r="DJ399">
        <f>Drivers!DJ586</f>
        <v>0</v>
      </c>
      <c r="DK399">
        <f>Drivers!DK586</f>
        <v>0</v>
      </c>
      <c r="DL399">
        <f>Drivers!DL586</f>
        <v>0</v>
      </c>
      <c r="DM399">
        <f>Drivers!DM586</f>
        <v>0</v>
      </c>
      <c r="DN399">
        <f>Drivers!DN586</f>
        <v>0</v>
      </c>
      <c r="DO399">
        <f>Drivers!DO586</f>
        <v>0</v>
      </c>
      <c r="DP399">
        <f>Drivers!DP586</f>
        <v>0</v>
      </c>
      <c r="DQ399">
        <f>Drivers!DQ586</f>
        <v>0</v>
      </c>
      <c r="DR399">
        <f>Drivers!DR586</f>
        <v>0</v>
      </c>
      <c r="DS399">
        <f>Drivers!DS586</f>
        <v>0</v>
      </c>
      <c r="DT399">
        <f>Drivers!DT586</f>
        <v>0</v>
      </c>
      <c r="DU399">
        <f>Drivers!DU586</f>
        <v>0</v>
      </c>
      <c r="DV399">
        <f>Drivers!DV586</f>
        <v>0</v>
      </c>
      <c r="DW399">
        <f>Drivers!DW586</f>
        <v>0</v>
      </c>
      <c r="DX399">
        <f>Drivers!DX586</f>
        <v>0</v>
      </c>
      <c r="DY399">
        <f>Drivers!DY586</f>
        <v>0</v>
      </c>
      <c r="DZ399">
        <f>Drivers!DZ586</f>
        <v>0</v>
      </c>
      <c r="EA399">
        <f>Drivers!EA586</f>
        <v>0</v>
      </c>
      <c r="EB399">
        <f>Drivers!EB586</f>
        <v>0</v>
      </c>
      <c r="EC399">
        <f>Drivers!EC586</f>
        <v>0</v>
      </c>
      <c r="ED399">
        <f>Drivers!ED586</f>
        <v>0</v>
      </c>
      <c r="EE399">
        <f>Drivers!EE586</f>
        <v>0</v>
      </c>
      <c r="EF399">
        <f>Drivers!EF586</f>
        <v>0</v>
      </c>
      <c r="EG399">
        <f>Drivers!EG586</f>
        <v>0</v>
      </c>
      <c r="EH399">
        <f>Drivers!EH586</f>
        <v>0</v>
      </c>
      <c r="EI399">
        <f>Drivers!EI586</f>
        <v>0</v>
      </c>
      <c r="EJ399">
        <f>Drivers!EJ586</f>
        <v>0</v>
      </c>
    </row>
    <row r="400" spans="1:140" hidden="1" outlineLevel="1">
      <c r="A400">
        <f>Drivers!A587</f>
        <v>0</v>
      </c>
      <c r="B400">
        <f>Drivers!B587</f>
        <v>0</v>
      </c>
      <c r="C400">
        <f>Drivers!C587</f>
        <v>0</v>
      </c>
      <c r="D400">
        <f>Drivers!D587</f>
        <v>0</v>
      </c>
      <c r="E400">
        <f>Drivers!E587</f>
        <v>0</v>
      </c>
      <c r="F400">
        <f>Drivers!F587</f>
        <v>0</v>
      </c>
      <c r="G400">
        <f>Drivers!G587</f>
        <v>0</v>
      </c>
      <c r="H400">
        <f>Drivers!H587</f>
        <v>0</v>
      </c>
      <c r="I400" t="str">
        <f>Drivers!I587</f>
        <v>Bull</v>
      </c>
      <c r="J400">
        <f>Drivers!J587</f>
        <v>0</v>
      </c>
      <c r="K400">
        <f>Drivers!K587</f>
        <v>0</v>
      </c>
      <c r="L400">
        <f>Drivers!L587</f>
        <v>0</v>
      </c>
      <c r="M400">
        <f>Drivers!M587</f>
        <v>0</v>
      </c>
      <c r="N400">
        <f>Drivers!N587</f>
        <v>0</v>
      </c>
      <c r="O400">
        <f>Drivers!O587</f>
        <v>0</v>
      </c>
      <c r="P400">
        <f>Drivers!P587</f>
        <v>0</v>
      </c>
      <c r="Q400">
        <f>Drivers!Q587</f>
        <v>0</v>
      </c>
      <c r="R400">
        <f>Drivers!R587</f>
        <v>0</v>
      </c>
      <c r="S400">
        <f>Drivers!S587</f>
        <v>0</v>
      </c>
      <c r="T400">
        <f>Drivers!T587</f>
        <v>0</v>
      </c>
      <c r="U400">
        <f>Drivers!U587</f>
        <v>0</v>
      </c>
      <c r="V400">
        <f>Drivers!V587</f>
        <v>0</v>
      </c>
      <c r="W400">
        <f>Drivers!W587</f>
        <v>0</v>
      </c>
      <c r="X400">
        <f>Drivers!X587</f>
        <v>0</v>
      </c>
      <c r="Y400">
        <f>Drivers!Y587</f>
        <v>0</v>
      </c>
      <c r="Z400">
        <f>Drivers!Z587</f>
        <v>0</v>
      </c>
      <c r="AA400">
        <f>Drivers!AA587</f>
        <v>0</v>
      </c>
      <c r="AB400">
        <f>Drivers!AB587</f>
        <v>0</v>
      </c>
      <c r="AC400">
        <f>Drivers!AC587</f>
        <v>0</v>
      </c>
      <c r="AD400">
        <f>Drivers!AD587</f>
        <v>0</v>
      </c>
      <c r="AE400">
        <f>Drivers!AE587</f>
        <v>0</v>
      </c>
      <c r="AF400">
        <f>Drivers!AF587</f>
        <v>0</v>
      </c>
      <c r="AG400">
        <f>Drivers!AG587</f>
        <v>0</v>
      </c>
      <c r="AH400">
        <f>Drivers!AH587</f>
        <v>0</v>
      </c>
      <c r="AI400">
        <f>Drivers!AI587</f>
        <v>0</v>
      </c>
      <c r="AJ400">
        <f>Drivers!AJ587</f>
        <v>0</v>
      </c>
      <c r="AK400">
        <f>Drivers!AK587</f>
        <v>0</v>
      </c>
      <c r="AL400">
        <f>Drivers!AL587</f>
        <v>0</v>
      </c>
      <c r="AM400">
        <f>Drivers!AM587</f>
        <v>0</v>
      </c>
      <c r="AN400">
        <f>Drivers!AN587</f>
        <v>0</v>
      </c>
      <c r="AO400">
        <f>Drivers!AO587</f>
        <v>0</v>
      </c>
      <c r="AP400">
        <f>Drivers!AP587</f>
        <v>0</v>
      </c>
      <c r="AQ400">
        <f>Drivers!AQ587</f>
        <v>0</v>
      </c>
      <c r="AR400">
        <f>Drivers!AR587</f>
        <v>0</v>
      </c>
      <c r="AS400">
        <f>Drivers!AS587</f>
        <v>0</v>
      </c>
      <c r="AT400">
        <f>Drivers!AT587</f>
        <v>0</v>
      </c>
      <c r="AU400">
        <f>Drivers!AU587</f>
        <v>0</v>
      </c>
      <c r="AV400">
        <f>Drivers!AV587</f>
        <v>0</v>
      </c>
      <c r="AW400">
        <f>Drivers!AW587</f>
        <v>0</v>
      </c>
      <c r="AX400">
        <f>Drivers!AX587</f>
        <v>0</v>
      </c>
      <c r="AY400">
        <f>Drivers!AY587</f>
        <v>0</v>
      </c>
      <c r="AZ400">
        <f>Drivers!AZ587</f>
        <v>0</v>
      </c>
      <c r="BA400">
        <f>Drivers!BA587</f>
        <v>0</v>
      </c>
      <c r="BB400">
        <f>Drivers!BB587</f>
        <v>0</v>
      </c>
      <c r="BC400">
        <f>Drivers!BC587</f>
        <v>0</v>
      </c>
      <c r="BD400">
        <f>Drivers!BD587</f>
        <v>0</v>
      </c>
      <c r="BE400">
        <f>Drivers!BE587</f>
        <v>0</v>
      </c>
      <c r="BF400">
        <f>Drivers!BF587</f>
        <v>0</v>
      </c>
      <c r="BG400">
        <f>Drivers!BG587</f>
        <v>0</v>
      </c>
      <c r="BH400">
        <f>Drivers!BH587</f>
        <v>0</v>
      </c>
      <c r="BI400">
        <f>Drivers!BI587</f>
        <v>0</v>
      </c>
      <c r="BJ400">
        <f>Drivers!BJ587</f>
        <v>0</v>
      </c>
      <c r="BK400">
        <f>Drivers!BK587</f>
        <v>0</v>
      </c>
      <c r="BL400">
        <f>Drivers!BL587</f>
        <v>0</v>
      </c>
      <c r="BM400">
        <f>Drivers!BM587</f>
        <v>0</v>
      </c>
      <c r="BN400">
        <f>Drivers!BN587</f>
        <v>0</v>
      </c>
      <c r="BO400">
        <f>Drivers!BO587</f>
        <v>0</v>
      </c>
      <c r="BP400">
        <f>Drivers!BP587</f>
        <v>0</v>
      </c>
      <c r="BQ400">
        <f>Drivers!BQ587</f>
        <v>0</v>
      </c>
      <c r="BR400">
        <f>Drivers!BR587</f>
        <v>0</v>
      </c>
      <c r="BS400">
        <f>Drivers!BS587</f>
        <v>0</v>
      </c>
      <c r="BT400">
        <f>Drivers!BT587</f>
        <v>0</v>
      </c>
      <c r="BU400">
        <f>Drivers!BU587</f>
        <v>0</v>
      </c>
      <c r="BV400">
        <f>Drivers!BV587</f>
        <v>0</v>
      </c>
      <c r="BW400">
        <f>Drivers!BW587</f>
        <v>0</v>
      </c>
      <c r="BX400">
        <f>Drivers!BX587</f>
        <v>0</v>
      </c>
      <c r="BY400">
        <f>Drivers!BY587</f>
        <v>0</v>
      </c>
      <c r="BZ400">
        <f>Drivers!BZ587</f>
        <v>0</v>
      </c>
      <c r="CA400">
        <f>Drivers!CA587</f>
        <v>0</v>
      </c>
      <c r="CB400">
        <f>Drivers!CB587</f>
        <v>0</v>
      </c>
      <c r="CC400">
        <f>Drivers!CC587</f>
        <v>0</v>
      </c>
      <c r="CD400">
        <f>Drivers!CD587</f>
        <v>0</v>
      </c>
      <c r="CE400">
        <f>Drivers!CE587</f>
        <v>0</v>
      </c>
      <c r="CF400">
        <f>Drivers!CF587</f>
        <v>0</v>
      </c>
      <c r="CG400">
        <f>Drivers!CG587</f>
        <v>0</v>
      </c>
      <c r="CH400">
        <f>Drivers!CH587</f>
        <v>0</v>
      </c>
      <c r="CI400">
        <f>Drivers!CI587</f>
        <v>0</v>
      </c>
      <c r="CJ400">
        <f>Drivers!CJ587</f>
        <v>0</v>
      </c>
      <c r="CK400">
        <f>Drivers!CK587</f>
        <v>0</v>
      </c>
      <c r="CL400">
        <f>Drivers!CL587</f>
        <v>0</v>
      </c>
      <c r="CM400">
        <f>Drivers!CM587</f>
        <v>0</v>
      </c>
      <c r="CN400">
        <f>Drivers!CN587</f>
        <v>0</v>
      </c>
      <c r="CO400">
        <f>Drivers!CO587</f>
        <v>0</v>
      </c>
      <c r="CP400">
        <f>Drivers!CP587</f>
        <v>0</v>
      </c>
      <c r="CQ400">
        <f>Drivers!CQ587</f>
        <v>0</v>
      </c>
      <c r="CR400">
        <f>Drivers!CR587</f>
        <v>0</v>
      </c>
      <c r="CS400">
        <f>Drivers!CS587</f>
        <v>0</v>
      </c>
      <c r="CT400">
        <f>Drivers!CT587</f>
        <v>0</v>
      </c>
      <c r="CU400">
        <f>Drivers!CU587</f>
        <v>0</v>
      </c>
      <c r="CV400">
        <f>Drivers!CV587</f>
        <v>0</v>
      </c>
      <c r="CW400">
        <f>Drivers!CW587</f>
        <v>0</v>
      </c>
      <c r="CX400">
        <f>Drivers!CX587</f>
        <v>0</v>
      </c>
      <c r="CY400">
        <f>Drivers!CY587</f>
        <v>0</v>
      </c>
      <c r="CZ400">
        <f>Drivers!CZ587</f>
        <v>0</v>
      </c>
      <c r="DA400">
        <f>Drivers!DA587</f>
        <v>0</v>
      </c>
      <c r="DB400">
        <f>Drivers!DB587</f>
        <v>0</v>
      </c>
      <c r="DC400">
        <f>Drivers!DC587</f>
        <v>0</v>
      </c>
      <c r="DD400">
        <f>Drivers!DD587</f>
        <v>0</v>
      </c>
      <c r="DE400">
        <f>Drivers!DE587</f>
        <v>0</v>
      </c>
      <c r="DF400">
        <f>Drivers!DF587</f>
        <v>0</v>
      </c>
      <c r="DG400">
        <f>Drivers!DG587</f>
        <v>0</v>
      </c>
      <c r="DH400">
        <f>Drivers!DH587</f>
        <v>0</v>
      </c>
      <c r="DI400">
        <f>Drivers!DI587</f>
        <v>0</v>
      </c>
      <c r="DJ400">
        <f>Drivers!DJ587</f>
        <v>0</v>
      </c>
      <c r="DK400">
        <f>Drivers!DK587</f>
        <v>0</v>
      </c>
      <c r="DL400">
        <f>Drivers!DL587</f>
        <v>0</v>
      </c>
      <c r="DM400">
        <f>Drivers!DM587</f>
        <v>0</v>
      </c>
      <c r="DN400">
        <f>Drivers!DN587</f>
        <v>0</v>
      </c>
      <c r="DO400">
        <f>Drivers!DO587</f>
        <v>0</v>
      </c>
      <c r="DP400">
        <f>Drivers!DP587</f>
        <v>0</v>
      </c>
      <c r="DQ400">
        <f>Drivers!DQ587</f>
        <v>0</v>
      </c>
      <c r="DR400">
        <f>Drivers!DR587</f>
        <v>0</v>
      </c>
      <c r="DS400">
        <f>Drivers!DS587</f>
        <v>0</v>
      </c>
      <c r="DT400">
        <f>Drivers!DT587</f>
        <v>0</v>
      </c>
      <c r="DU400">
        <f>Drivers!DU587</f>
        <v>0</v>
      </c>
      <c r="DV400">
        <f>Drivers!DV587</f>
        <v>0</v>
      </c>
      <c r="DW400">
        <f>Drivers!DW587</f>
        <v>0</v>
      </c>
      <c r="DX400">
        <f>Drivers!DX587</f>
        <v>0</v>
      </c>
      <c r="DY400">
        <f>Drivers!DY587</f>
        <v>0</v>
      </c>
      <c r="DZ400">
        <f>Drivers!DZ587</f>
        <v>0</v>
      </c>
      <c r="EA400">
        <f>Drivers!EA587</f>
        <v>0</v>
      </c>
      <c r="EB400">
        <f>Drivers!EB587</f>
        <v>0</v>
      </c>
      <c r="EC400">
        <f>Drivers!EC587</f>
        <v>0</v>
      </c>
      <c r="ED400">
        <f>Drivers!ED587</f>
        <v>0</v>
      </c>
      <c r="EE400">
        <f>Drivers!EE587</f>
        <v>0</v>
      </c>
      <c r="EF400">
        <f>Drivers!EF587</f>
        <v>0</v>
      </c>
      <c r="EG400">
        <f>Drivers!EG587</f>
        <v>0</v>
      </c>
      <c r="EH400">
        <f>Drivers!EH587</f>
        <v>0</v>
      </c>
      <c r="EI400">
        <f>Drivers!EI587</f>
        <v>0</v>
      </c>
      <c r="EJ400">
        <f>Drivers!EJ587</f>
        <v>0</v>
      </c>
    </row>
    <row r="401" spans="1:140" hidden="1" outlineLevel="1">
      <c r="A401">
        <f>Drivers!A588</f>
        <v>0</v>
      </c>
      <c r="B401">
        <f>Drivers!B588</f>
        <v>0</v>
      </c>
      <c r="C401">
        <f>Drivers!C588</f>
        <v>0</v>
      </c>
      <c r="D401">
        <f>Drivers!D588</f>
        <v>0</v>
      </c>
      <c r="E401">
        <f>Drivers!E588</f>
        <v>0</v>
      </c>
      <c r="F401">
        <f>Drivers!F588</f>
        <v>0</v>
      </c>
      <c r="G401">
        <f>Drivers!G588</f>
        <v>0</v>
      </c>
      <c r="H401">
        <f>Drivers!H588</f>
        <v>0</v>
      </c>
      <c r="I401" t="str">
        <f>Drivers!I588</f>
        <v>Spread from Base Case</v>
      </c>
      <c r="J401">
        <f>Drivers!J588</f>
        <v>0</v>
      </c>
      <c r="K401">
        <f>Drivers!K588</f>
        <v>0</v>
      </c>
      <c r="L401">
        <f>Drivers!L588</f>
        <v>0</v>
      </c>
      <c r="M401">
        <f>Drivers!M588</f>
        <v>0</v>
      </c>
      <c r="N401">
        <f>Drivers!N588</f>
        <v>0</v>
      </c>
      <c r="O401">
        <f>Drivers!O588</f>
        <v>0</v>
      </c>
      <c r="P401">
        <f>Drivers!P588</f>
        <v>0</v>
      </c>
      <c r="Q401">
        <f>Drivers!Q588</f>
        <v>0</v>
      </c>
      <c r="R401">
        <f>Drivers!R588</f>
        <v>0</v>
      </c>
      <c r="S401">
        <f>Drivers!S588</f>
        <v>0</v>
      </c>
      <c r="T401">
        <f>Drivers!T588</f>
        <v>0</v>
      </c>
      <c r="U401">
        <f>Drivers!U588</f>
        <v>0</v>
      </c>
      <c r="V401">
        <f>Drivers!V588</f>
        <v>0</v>
      </c>
      <c r="W401">
        <f>Drivers!W588</f>
        <v>0</v>
      </c>
      <c r="X401">
        <f>Drivers!X588</f>
        <v>0</v>
      </c>
      <c r="Y401">
        <f>Drivers!Y588</f>
        <v>0</v>
      </c>
      <c r="Z401">
        <f>Drivers!Z588</f>
        <v>0</v>
      </c>
      <c r="AA401">
        <f>Drivers!AA588</f>
        <v>0</v>
      </c>
      <c r="AB401">
        <f>Drivers!AB588</f>
        <v>0</v>
      </c>
      <c r="AC401">
        <f>Drivers!AC588</f>
        <v>0</v>
      </c>
      <c r="AD401">
        <f>Drivers!AD588</f>
        <v>0</v>
      </c>
      <c r="AE401">
        <f>Drivers!AE588</f>
        <v>0</v>
      </c>
      <c r="AF401">
        <f>Drivers!AF588</f>
        <v>0</v>
      </c>
      <c r="AG401">
        <f>Drivers!AG588</f>
        <v>0</v>
      </c>
      <c r="AH401">
        <f>Drivers!AH588</f>
        <v>0</v>
      </c>
      <c r="AI401">
        <f>Drivers!AI588</f>
        <v>0</v>
      </c>
      <c r="AJ401">
        <f>Drivers!AJ588</f>
        <v>0</v>
      </c>
      <c r="AK401">
        <f>Drivers!AK588</f>
        <v>0</v>
      </c>
      <c r="AL401">
        <f>Drivers!AL588</f>
        <v>0</v>
      </c>
      <c r="AM401">
        <f>Drivers!AM588</f>
        <v>0</v>
      </c>
      <c r="AN401">
        <f>Drivers!AN588</f>
        <v>0</v>
      </c>
      <c r="AO401">
        <f>Drivers!AO588</f>
        <v>0</v>
      </c>
      <c r="AP401">
        <f>Drivers!AP588</f>
        <v>0</v>
      </c>
      <c r="AQ401">
        <f>Drivers!AQ588</f>
        <v>0</v>
      </c>
      <c r="AR401">
        <f>Drivers!AR588</f>
        <v>0</v>
      </c>
      <c r="AS401">
        <f>Drivers!AS588</f>
        <v>0</v>
      </c>
      <c r="AT401">
        <f>Drivers!AT588</f>
        <v>0</v>
      </c>
      <c r="AU401">
        <f>Drivers!AU588</f>
        <v>0</v>
      </c>
      <c r="AV401">
        <f>Drivers!AV588</f>
        <v>0</v>
      </c>
      <c r="AW401">
        <f>Drivers!AW588</f>
        <v>0</v>
      </c>
      <c r="AX401">
        <f>Drivers!AX588</f>
        <v>0</v>
      </c>
      <c r="AY401">
        <f>Drivers!AY588</f>
        <v>0</v>
      </c>
      <c r="AZ401">
        <f>Drivers!AZ588</f>
        <v>0</v>
      </c>
      <c r="BA401">
        <f>Drivers!BA588</f>
        <v>0</v>
      </c>
      <c r="BB401">
        <f>Drivers!BB588</f>
        <v>0</v>
      </c>
      <c r="BC401">
        <f>Drivers!BC588</f>
        <v>0</v>
      </c>
      <c r="BD401">
        <f>Drivers!BD588</f>
        <v>0</v>
      </c>
      <c r="BE401">
        <f>Drivers!BE588</f>
        <v>0</v>
      </c>
      <c r="BF401">
        <f>Drivers!BF588</f>
        <v>0</v>
      </c>
      <c r="BG401">
        <f>Drivers!BG588</f>
        <v>0</v>
      </c>
      <c r="BH401">
        <f>Drivers!BH588</f>
        <v>0</v>
      </c>
      <c r="BI401">
        <f>Drivers!BI588</f>
        <v>0</v>
      </c>
      <c r="BJ401">
        <f>Drivers!BJ588</f>
        <v>0</v>
      </c>
      <c r="BK401">
        <f>Drivers!BK588</f>
        <v>0</v>
      </c>
      <c r="BL401">
        <f>Drivers!BL588</f>
        <v>0</v>
      </c>
      <c r="BM401">
        <f>Drivers!BM588</f>
        <v>0</v>
      </c>
      <c r="BN401">
        <f>Drivers!BN588</f>
        <v>0</v>
      </c>
      <c r="BO401">
        <f>Drivers!BO588</f>
        <v>0</v>
      </c>
      <c r="BP401">
        <f>Drivers!BP588</f>
        <v>0</v>
      </c>
      <c r="BQ401">
        <f>Drivers!BQ588</f>
        <v>0</v>
      </c>
      <c r="BR401">
        <f>Drivers!BR588</f>
        <v>0</v>
      </c>
      <c r="BS401">
        <f>Drivers!BS588</f>
        <v>0</v>
      </c>
      <c r="BT401">
        <f>Drivers!BT588</f>
        <v>0</v>
      </c>
      <c r="BU401">
        <f>Drivers!BU588</f>
        <v>0</v>
      </c>
      <c r="BV401">
        <f>Drivers!BV588</f>
        <v>0</v>
      </c>
      <c r="BW401">
        <f>Drivers!BW588</f>
        <v>0</v>
      </c>
      <c r="BX401">
        <f>Drivers!BX588</f>
        <v>0</v>
      </c>
      <c r="BY401">
        <f>Drivers!BY588</f>
        <v>0</v>
      </c>
      <c r="BZ401">
        <f>Drivers!BZ588</f>
        <v>0</v>
      </c>
      <c r="CA401">
        <f>Drivers!CA588</f>
        <v>0</v>
      </c>
      <c r="CB401">
        <f>Drivers!CB588</f>
        <v>0</v>
      </c>
      <c r="CC401">
        <f>Drivers!CC588</f>
        <v>0</v>
      </c>
      <c r="CD401">
        <f>Drivers!CD588</f>
        <v>0</v>
      </c>
      <c r="CE401">
        <f>Drivers!CE588</f>
        <v>0</v>
      </c>
      <c r="CF401">
        <f>Drivers!CF588</f>
        <v>0</v>
      </c>
      <c r="CG401">
        <f>Drivers!CG588</f>
        <v>0</v>
      </c>
      <c r="CH401">
        <f>Drivers!CH588</f>
        <v>0</v>
      </c>
      <c r="CI401">
        <f>Drivers!CI588</f>
        <v>0</v>
      </c>
      <c r="CJ401">
        <f>Drivers!CJ588</f>
        <v>0</v>
      </c>
      <c r="CK401">
        <f>Drivers!CK588</f>
        <v>0</v>
      </c>
      <c r="CL401">
        <f>Drivers!CL588</f>
        <v>0</v>
      </c>
      <c r="CM401">
        <f>Drivers!CM588</f>
        <v>0</v>
      </c>
      <c r="CN401">
        <f>Drivers!CN588</f>
        <v>0</v>
      </c>
      <c r="CO401">
        <f>Drivers!CO588</f>
        <v>0</v>
      </c>
      <c r="CP401">
        <f>Drivers!CP588</f>
        <v>0</v>
      </c>
      <c r="CQ401">
        <f>Drivers!CQ588</f>
        <v>0</v>
      </c>
      <c r="CR401">
        <f>Drivers!CR588</f>
        <v>0</v>
      </c>
      <c r="CS401">
        <f>Drivers!CS588</f>
        <v>0</v>
      </c>
      <c r="CT401">
        <f>Drivers!CT588</f>
        <v>0</v>
      </c>
      <c r="CU401">
        <f>Drivers!CU588</f>
        <v>0</v>
      </c>
      <c r="CV401">
        <f>Drivers!CV588</f>
        <v>0</v>
      </c>
      <c r="CW401">
        <f>Drivers!CW588</f>
        <v>0</v>
      </c>
      <c r="CX401">
        <f>Drivers!CX588</f>
        <v>0</v>
      </c>
      <c r="CY401">
        <f>Drivers!CY588</f>
        <v>0</v>
      </c>
      <c r="CZ401">
        <f>Drivers!CZ588</f>
        <v>0</v>
      </c>
      <c r="DA401">
        <f>Drivers!DA588</f>
        <v>0</v>
      </c>
      <c r="DB401">
        <f>Drivers!DB588</f>
        <v>0</v>
      </c>
      <c r="DC401">
        <f>Drivers!DC588</f>
        <v>0</v>
      </c>
      <c r="DD401">
        <f>Drivers!DD588</f>
        <v>0</v>
      </c>
      <c r="DE401">
        <f>Drivers!DE588</f>
        <v>0</v>
      </c>
      <c r="DF401">
        <f>Drivers!DF588</f>
        <v>0</v>
      </c>
      <c r="DG401">
        <f>Drivers!DG588</f>
        <v>0</v>
      </c>
      <c r="DH401">
        <f>Drivers!DH588</f>
        <v>0</v>
      </c>
      <c r="DI401">
        <f>Drivers!DI588</f>
        <v>0</v>
      </c>
      <c r="DJ401">
        <f>Drivers!DJ588</f>
        <v>0</v>
      </c>
      <c r="DK401">
        <f>Drivers!DK588</f>
        <v>0</v>
      </c>
      <c r="DL401">
        <f>Drivers!DL588</f>
        <v>0</v>
      </c>
      <c r="DM401">
        <f>Drivers!DM588</f>
        <v>0</v>
      </c>
      <c r="DN401">
        <f>Drivers!DN588</f>
        <v>0</v>
      </c>
      <c r="DO401">
        <f>Drivers!DO588</f>
        <v>0</v>
      </c>
      <c r="DP401">
        <f>Drivers!DP588</f>
        <v>0</v>
      </c>
      <c r="DQ401">
        <f>Drivers!DQ588</f>
        <v>0</v>
      </c>
      <c r="DR401">
        <f>Drivers!DR588</f>
        <v>0</v>
      </c>
      <c r="DS401">
        <f>Drivers!DS588</f>
        <v>0</v>
      </c>
      <c r="DT401">
        <f>Drivers!DT588</f>
        <v>0</v>
      </c>
      <c r="DU401">
        <f>Drivers!DU588</f>
        <v>0</v>
      </c>
      <c r="DV401">
        <f>Drivers!DV588</f>
        <v>0</v>
      </c>
      <c r="DW401">
        <f>Drivers!DW588</f>
        <v>0</v>
      </c>
      <c r="DX401">
        <f>Drivers!DX588</f>
        <v>0</v>
      </c>
      <c r="DY401">
        <f>Drivers!DY588</f>
        <v>0</v>
      </c>
      <c r="DZ401">
        <f>Drivers!DZ588</f>
        <v>0</v>
      </c>
      <c r="EA401">
        <f>Drivers!EA588</f>
        <v>0</v>
      </c>
      <c r="EB401">
        <f>Drivers!EB588</f>
        <v>47</v>
      </c>
      <c r="EC401">
        <f>Drivers!EC588</f>
        <v>0</v>
      </c>
      <c r="ED401">
        <f>Drivers!ED588</f>
        <v>0</v>
      </c>
      <c r="EE401">
        <f>Drivers!EE588</f>
        <v>0</v>
      </c>
      <c r="EF401">
        <f>Drivers!EF588</f>
        <v>0</v>
      </c>
      <c r="EG401">
        <f>Drivers!EG588</f>
        <v>0</v>
      </c>
      <c r="EH401">
        <f>Drivers!EH588</f>
        <v>0</v>
      </c>
      <c r="EI401">
        <f>Drivers!EI588</f>
        <v>0</v>
      </c>
      <c r="EJ401">
        <f>Drivers!EJ588</f>
        <v>0</v>
      </c>
    </row>
    <row r="402" spans="1:140" hidden="1" outlineLevel="1">
      <c r="A402">
        <f>Drivers!A589</f>
        <v>0</v>
      </c>
      <c r="B402">
        <f>Drivers!B589</f>
        <v>0</v>
      </c>
      <c r="C402">
        <f>Drivers!C589</f>
        <v>0</v>
      </c>
      <c r="D402">
        <f>Drivers!D589</f>
        <v>0</v>
      </c>
      <c r="E402">
        <f>Drivers!E589</f>
        <v>0</v>
      </c>
      <c r="F402">
        <f>Drivers!F589</f>
        <v>0</v>
      </c>
      <c r="G402">
        <f>Drivers!G589</f>
        <v>0</v>
      </c>
      <c r="H402">
        <f>Drivers!H589</f>
        <v>0</v>
      </c>
      <c r="I402" t="str">
        <f>Drivers!I589</f>
        <v>Bear</v>
      </c>
      <c r="J402">
        <f>Drivers!J589</f>
        <v>0</v>
      </c>
      <c r="K402">
        <f>Drivers!K589</f>
        <v>0</v>
      </c>
      <c r="L402">
        <f>Drivers!L589</f>
        <v>0</v>
      </c>
      <c r="M402">
        <f>Drivers!M589</f>
        <v>0</v>
      </c>
      <c r="N402">
        <f>Drivers!N589</f>
        <v>0</v>
      </c>
      <c r="O402">
        <f>Drivers!O589</f>
        <v>0</v>
      </c>
      <c r="P402">
        <f>Drivers!P589</f>
        <v>0</v>
      </c>
      <c r="Q402">
        <f>Drivers!Q589</f>
        <v>0</v>
      </c>
      <c r="R402">
        <f>Drivers!R589</f>
        <v>0</v>
      </c>
      <c r="S402">
        <f>Drivers!S589</f>
        <v>0</v>
      </c>
      <c r="T402">
        <f>Drivers!T589</f>
        <v>0</v>
      </c>
      <c r="U402">
        <f>Drivers!U589</f>
        <v>0</v>
      </c>
      <c r="V402">
        <f>Drivers!V589</f>
        <v>0</v>
      </c>
      <c r="W402">
        <f>Drivers!W589</f>
        <v>0</v>
      </c>
      <c r="X402">
        <f>Drivers!X589</f>
        <v>0</v>
      </c>
      <c r="Y402">
        <f>Drivers!Y589</f>
        <v>0</v>
      </c>
      <c r="Z402">
        <f>Drivers!Z589</f>
        <v>0</v>
      </c>
      <c r="AA402">
        <f>Drivers!AA589</f>
        <v>0</v>
      </c>
      <c r="AB402">
        <f>Drivers!AB589</f>
        <v>0</v>
      </c>
      <c r="AC402">
        <f>Drivers!AC589</f>
        <v>0</v>
      </c>
      <c r="AD402">
        <f>Drivers!AD589</f>
        <v>0</v>
      </c>
      <c r="AE402">
        <f>Drivers!AE589</f>
        <v>0</v>
      </c>
      <c r="AF402">
        <f>Drivers!AF589</f>
        <v>0</v>
      </c>
      <c r="AG402">
        <f>Drivers!AG589</f>
        <v>0</v>
      </c>
      <c r="AH402">
        <f>Drivers!AH589</f>
        <v>0</v>
      </c>
      <c r="AI402">
        <f>Drivers!AI589</f>
        <v>0</v>
      </c>
      <c r="AJ402">
        <f>Drivers!AJ589</f>
        <v>0</v>
      </c>
      <c r="AK402">
        <f>Drivers!AK589</f>
        <v>0</v>
      </c>
      <c r="AL402">
        <f>Drivers!AL589</f>
        <v>0</v>
      </c>
      <c r="AM402">
        <f>Drivers!AM589</f>
        <v>0</v>
      </c>
      <c r="AN402">
        <f>Drivers!AN589</f>
        <v>0</v>
      </c>
      <c r="AO402">
        <f>Drivers!AO589</f>
        <v>0</v>
      </c>
      <c r="AP402">
        <f>Drivers!AP589</f>
        <v>0</v>
      </c>
      <c r="AQ402">
        <f>Drivers!AQ589</f>
        <v>0</v>
      </c>
      <c r="AR402">
        <f>Drivers!AR589</f>
        <v>0</v>
      </c>
      <c r="AS402">
        <f>Drivers!AS589</f>
        <v>0</v>
      </c>
      <c r="AT402">
        <f>Drivers!AT589</f>
        <v>0</v>
      </c>
      <c r="AU402">
        <f>Drivers!AU589</f>
        <v>0</v>
      </c>
      <c r="AV402">
        <f>Drivers!AV589</f>
        <v>0</v>
      </c>
      <c r="AW402">
        <f>Drivers!AW589</f>
        <v>0</v>
      </c>
      <c r="AX402">
        <f>Drivers!AX589</f>
        <v>0</v>
      </c>
      <c r="AY402">
        <f>Drivers!AY589</f>
        <v>0</v>
      </c>
      <c r="AZ402">
        <f>Drivers!AZ589</f>
        <v>0</v>
      </c>
      <c r="BA402">
        <f>Drivers!BA589</f>
        <v>0</v>
      </c>
      <c r="BB402">
        <f>Drivers!BB589</f>
        <v>0</v>
      </c>
      <c r="BC402">
        <f>Drivers!BC589</f>
        <v>0</v>
      </c>
      <c r="BD402">
        <f>Drivers!BD589</f>
        <v>0</v>
      </c>
      <c r="BE402">
        <f>Drivers!BE589</f>
        <v>0</v>
      </c>
      <c r="BF402">
        <f>Drivers!BF589</f>
        <v>0</v>
      </c>
      <c r="BG402">
        <f>Drivers!BG589</f>
        <v>0</v>
      </c>
      <c r="BH402">
        <f>Drivers!BH589</f>
        <v>0</v>
      </c>
      <c r="BI402">
        <f>Drivers!BI589</f>
        <v>0</v>
      </c>
      <c r="BJ402">
        <f>Drivers!BJ589</f>
        <v>0</v>
      </c>
      <c r="BK402">
        <f>Drivers!BK589</f>
        <v>0</v>
      </c>
      <c r="BL402">
        <f>Drivers!BL589</f>
        <v>0</v>
      </c>
      <c r="BM402">
        <f>Drivers!BM589</f>
        <v>0</v>
      </c>
      <c r="BN402">
        <f>Drivers!BN589</f>
        <v>0</v>
      </c>
      <c r="BO402">
        <f>Drivers!BO589</f>
        <v>0</v>
      </c>
      <c r="BP402">
        <f>Drivers!BP589</f>
        <v>0</v>
      </c>
      <c r="BQ402">
        <f>Drivers!BQ589</f>
        <v>0</v>
      </c>
      <c r="BR402">
        <f>Drivers!BR589</f>
        <v>0</v>
      </c>
      <c r="BS402">
        <f>Drivers!BS589</f>
        <v>0</v>
      </c>
      <c r="BT402">
        <f>Drivers!BT589</f>
        <v>0</v>
      </c>
      <c r="BU402">
        <f>Drivers!BU589</f>
        <v>0</v>
      </c>
      <c r="BV402">
        <f>Drivers!BV589</f>
        <v>0</v>
      </c>
      <c r="BW402">
        <f>Drivers!BW589</f>
        <v>0</v>
      </c>
      <c r="BX402">
        <f>Drivers!BX589</f>
        <v>0</v>
      </c>
      <c r="BY402">
        <f>Drivers!BY589</f>
        <v>0</v>
      </c>
      <c r="BZ402">
        <f>Drivers!BZ589</f>
        <v>0</v>
      </c>
      <c r="CA402">
        <f>Drivers!CA589</f>
        <v>0</v>
      </c>
      <c r="CB402">
        <f>Drivers!CB589</f>
        <v>0</v>
      </c>
      <c r="CC402">
        <f>Drivers!CC589</f>
        <v>0</v>
      </c>
      <c r="CD402">
        <f>Drivers!CD589</f>
        <v>0</v>
      </c>
      <c r="CE402">
        <f>Drivers!CE589</f>
        <v>0</v>
      </c>
      <c r="CF402">
        <f>Drivers!CF589</f>
        <v>0</v>
      </c>
      <c r="CG402">
        <f>Drivers!CG589</f>
        <v>0</v>
      </c>
      <c r="CH402">
        <f>Drivers!CH589</f>
        <v>0</v>
      </c>
      <c r="CI402">
        <f>Drivers!CI589</f>
        <v>0</v>
      </c>
      <c r="CJ402">
        <f>Drivers!CJ589</f>
        <v>0</v>
      </c>
      <c r="CK402">
        <f>Drivers!CK589</f>
        <v>0</v>
      </c>
      <c r="CL402">
        <f>Drivers!CL589</f>
        <v>0</v>
      </c>
      <c r="CM402">
        <f>Drivers!CM589</f>
        <v>0</v>
      </c>
      <c r="CN402">
        <f>Drivers!CN589</f>
        <v>0</v>
      </c>
      <c r="CO402">
        <f>Drivers!CO589</f>
        <v>0</v>
      </c>
      <c r="CP402">
        <f>Drivers!CP589</f>
        <v>0</v>
      </c>
      <c r="CQ402">
        <f>Drivers!CQ589</f>
        <v>0</v>
      </c>
      <c r="CR402">
        <f>Drivers!CR589</f>
        <v>0</v>
      </c>
      <c r="CS402">
        <f>Drivers!CS589</f>
        <v>0</v>
      </c>
      <c r="CT402">
        <f>Drivers!CT589</f>
        <v>0</v>
      </c>
      <c r="CU402">
        <f>Drivers!CU589</f>
        <v>0</v>
      </c>
      <c r="CV402">
        <f>Drivers!CV589</f>
        <v>0</v>
      </c>
      <c r="CW402">
        <f>Drivers!CW589</f>
        <v>0</v>
      </c>
      <c r="CX402">
        <f>Drivers!CX589</f>
        <v>0</v>
      </c>
      <c r="CY402">
        <f>Drivers!CY589</f>
        <v>0</v>
      </c>
      <c r="CZ402">
        <f>Drivers!CZ589</f>
        <v>0</v>
      </c>
      <c r="DA402">
        <f>Drivers!DA589</f>
        <v>0</v>
      </c>
      <c r="DB402">
        <f>Drivers!DB589</f>
        <v>0</v>
      </c>
      <c r="DC402">
        <f>Drivers!DC589</f>
        <v>0</v>
      </c>
      <c r="DD402">
        <f>Drivers!DD589</f>
        <v>0</v>
      </c>
      <c r="DE402">
        <f>Drivers!DE589</f>
        <v>0</v>
      </c>
      <c r="DF402">
        <f>Drivers!DF589</f>
        <v>0</v>
      </c>
      <c r="DG402">
        <f>Drivers!DG589</f>
        <v>0</v>
      </c>
      <c r="DH402">
        <f>Drivers!DH589</f>
        <v>0</v>
      </c>
      <c r="DI402">
        <f>Drivers!DI589</f>
        <v>0</v>
      </c>
      <c r="DJ402">
        <f>Drivers!DJ589</f>
        <v>0</v>
      </c>
      <c r="DK402">
        <f>Drivers!DK589</f>
        <v>0</v>
      </c>
      <c r="DL402">
        <f>Drivers!DL589</f>
        <v>0</v>
      </c>
      <c r="DM402">
        <f>Drivers!DM589</f>
        <v>0</v>
      </c>
      <c r="DN402">
        <f>Drivers!DN589</f>
        <v>0</v>
      </c>
      <c r="DO402">
        <f>Drivers!DO589</f>
        <v>0</v>
      </c>
      <c r="DP402">
        <f>Drivers!DP589</f>
        <v>0</v>
      </c>
      <c r="DQ402">
        <f>Drivers!DQ589</f>
        <v>0</v>
      </c>
      <c r="DR402">
        <f>Drivers!DR589</f>
        <v>0</v>
      </c>
      <c r="DS402">
        <f>Drivers!DS589</f>
        <v>0</v>
      </c>
      <c r="DT402">
        <f>Drivers!DT589</f>
        <v>0</v>
      </c>
      <c r="DU402">
        <f>Drivers!DU589</f>
        <v>0</v>
      </c>
      <c r="DV402">
        <f>Drivers!DV589</f>
        <v>0</v>
      </c>
      <c r="DW402">
        <f>Drivers!DW589</f>
        <v>0</v>
      </c>
      <c r="DX402">
        <f>Drivers!DX589</f>
        <v>0</v>
      </c>
      <c r="DY402">
        <f>Drivers!DY589</f>
        <v>0</v>
      </c>
      <c r="DZ402">
        <f>Drivers!DZ589</f>
        <v>0</v>
      </c>
      <c r="EA402">
        <f>Drivers!EA589</f>
        <v>0</v>
      </c>
      <c r="EB402">
        <f>Drivers!EB589</f>
        <v>0</v>
      </c>
      <c r="EC402">
        <f>Drivers!EC589</f>
        <v>0</v>
      </c>
      <c r="ED402">
        <f>Drivers!ED589</f>
        <v>0</v>
      </c>
      <c r="EE402">
        <f>Drivers!EE589</f>
        <v>0</v>
      </c>
      <c r="EF402">
        <f>Drivers!EF589</f>
        <v>0</v>
      </c>
      <c r="EG402">
        <f>Drivers!EG589</f>
        <v>0</v>
      </c>
      <c r="EH402">
        <f>Drivers!EH589</f>
        <v>0</v>
      </c>
      <c r="EI402">
        <f>Drivers!EI589</f>
        <v>0</v>
      </c>
      <c r="EJ402">
        <f>Drivers!EJ589</f>
        <v>0</v>
      </c>
    </row>
    <row r="403" spans="1:140" hidden="1" outlineLevel="1">
      <c r="A403">
        <f>Drivers!A590</f>
        <v>0</v>
      </c>
      <c r="B403">
        <f>Drivers!B590</f>
        <v>0</v>
      </c>
      <c r="C403">
        <f>Drivers!C590</f>
        <v>0</v>
      </c>
      <c r="D403">
        <f>Drivers!D590</f>
        <v>0</v>
      </c>
      <c r="E403">
        <f>Drivers!E590</f>
        <v>0</v>
      </c>
      <c r="F403">
        <f>Drivers!F590</f>
        <v>0</v>
      </c>
      <c r="G403">
        <f>Drivers!G590</f>
        <v>0</v>
      </c>
      <c r="H403">
        <f>Drivers!H590</f>
        <v>0</v>
      </c>
      <c r="I403" t="str">
        <f>Drivers!I590</f>
        <v>Spread from Base Case</v>
      </c>
      <c r="J403">
        <f>Drivers!J590</f>
        <v>0</v>
      </c>
      <c r="K403">
        <f>Drivers!K590</f>
        <v>0</v>
      </c>
      <c r="L403">
        <f>Drivers!L590</f>
        <v>0</v>
      </c>
      <c r="M403">
        <f>Drivers!M590</f>
        <v>0</v>
      </c>
      <c r="N403">
        <f>Drivers!N590</f>
        <v>0</v>
      </c>
      <c r="O403">
        <f>Drivers!O590</f>
        <v>0</v>
      </c>
      <c r="P403">
        <f>Drivers!P590</f>
        <v>0</v>
      </c>
      <c r="Q403">
        <f>Drivers!Q590</f>
        <v>0</v>
      </c>
      <c r="R403">
        <f>Drivers!R590</f>
        <v>0</v>
      </c>
      <c r="S403">
        <f>Drivers!S590</f>
        <v>0</v>
      </c>
      <c r="T403">
        <f>Drivers!T590</f>
        <v>0</v>
      </c>
      <c r="U403">
        <f>Drivers!U590</f>
        <v>0</v>
      </c>
      <c r="V403">
        <f>Drivers!V590</f>
        <v>0</v>
      </c>
      <c r="W403">
        <f>Drivers!W590</f>
        <v>0</v>
      </c>
      <c r="X403">
        <f>Drivers!X590</f>
        <v>0</v>
      </c>
      <c r="Y403">
        <f>Drivers!Y590</f>
        <v>0</v>
      </c>
      <c r="Z403">
        <f>Drivers!Z590</f>
        <v>0</v>
      </c>
      <c r="AA403">
        <f>Drivers!AA590</f>
        <v>0</v>
      </c>
      <c r="AB403">
        <f>Drivers!AB590</f>
        <v>0</v>
      </c>
      <c r="AC403">
        <f>Drivers!AC590</f>
        <v>0</v>
      </c>
      <c r="AD403">
        <f>Drivers!AD590</f>
        <v>0</v>
      </c>
      <c r="AE403">
        <f>Drivers!AE590</f>
        <v>0</v>
      </c>
      <c r="AF403">
        <f>Drivers!AF590</f>
        <v>0</v>
      </c>
      <c r="AG403">
        <f>Drivers!AG590</f>
        <v>0</v>
      </c>
      <c r="AH403">
        <f>Drivers!AH590</f>
        <v>0</v>
      </c>
      <c r="AI403">
        <f>Drivers!AI590</f>
        <v>0</v>
      </c>
      <c r="AJ403">
        <f>Drivers!AJ590</f>
        <v>0</v>
      </c>
      <c r="AK403">
        <f>Drivers!AK590</f>
        <v>0</v>
      </c>
      <c r="AL403">
        <f>Drivers!AL590</f>
        <v>0</v>
      </c>
      <c r="AM403">
        <f>Drivers!AM590</f>
        <v>0</v>
      </c>
      <c r="AN403">
        <f>Drivers!AN590</f>
        <v>0</v>
      </c>
      <c r="AO403">
        <f>Drivers!AO590</f>
        <v>0</v>
      </c>
      <c r="AP403">
        <f>Drivers!AP590</f>
        <v>0</v>
      </c>
      <c r="AQ403">
        <f>Drivers!AQ590</f>
        <v>0</v>
      </c>
      <c r="AR403">
        <f>Drivers!AR590</f>
        <v>0</v>
      </c>
      <c r="AS403">
        <f>Drivers!AS590</f>
        <v>0</v>
      </c>
      <c r="AT403">
        <f>Drivers!AT590</f>
        <v>0</v>
      </c>
      <c r="AU403">
        <f>Drivers!AU590</f>
        <v>0</v>
      </c>
      <c r="AV403">
        <f>Drivers!AV590</f>
        <v>0</v>
      </c>
      <c r="AW403">
        <f>Drivers!AW590</f>
        <v>0</v>
      </c>
      <c r="AX403">
        <f>Drivers!AX590</f>
        <v>0</v>
      </c>
      <c r="AY403">
        <f>Drivers!AY590</f>
        <v>0</v>
      </c>
      <c r="AZ403">
        <f>Drivers!AZ590</f>
        <v>0</v>
      </c>
      <c r="BA403">
        <f>Drivers!BA590</f>
        <v>0</v>
      </c>
      <c r="BB403">
        <f>Drivers!BB590</f>
        <v>0</v>
      </c>
      <c r="BC403">
        <f>Drivers!BC590</f>
        <v>0</v>
      </c>
      <c r="BD403">
        <f>Drivers!BD590</f>
        <v>0</v>
      </c>
      <c r="BE403">
        <f>Drivers!BE590</f>
        <v>0</v>
      </c>
      <c r="BF403">
        <f>Drivers!BF590</f>
        <v>0</v>
      </c>
      <c r="BG403">
        <f>Drivers!BG590</f>
        <v>0</v>
      </c>
      <c r="BH403">
        <f>Drivers!BH590</f>
        <v>0</v>
      </c>
      <c r="BI403">
        <f>Drivers!BI590</f>
        <v>0</v>
      </c>
      <c r="BJ403">
        <f>Drivers!BJ590</f>
        <v>0</v>
      </c>
      <c r="BK403">
        <f>Drivers!BK590</f>
        <v>0</v>
      </c>
      <c r="BL403">
        <f>Drivers!BL590</f>
        <v>0</v>
      </c>
      <c r="BM403">
        <f>Drivers!BM590</f>
        <v>0</v>
      </c>
      <c r="BN403">
        <f>Drivers!BN590</f>
        <v>0</v>
      </c>
      <c r="BO403">
        <f>Drivers!BO590</f>
        <v>0</v>
      </c>
      <c r="BP403">
        <f>Drivers!BP590</f>
        <v>0</v>
      </c>
      <c r="BQ403">
        <f>Drivers!BQ590</f>
        <v>0</v>
      </c>
      <c r="BR403">
        <f>Drivers!BR590</f>
        <v>0</v>
      </c>
      <c r="BS403">
        <f>Drivers!BS590</f>
        <v>0</v>
      </c>
      <c r="BT403">
        <f>Drivers!BT590</f>
        <v>0</v>
      </c>
      <c r="BU403">
        <f>Drivers!BU590</f>
        <v>0</v>
      </c>
      <c r="BV403">
        <f>Drivers!BV590</f>
        <v>0</v>
      </c>
      <c r="BW403">
        <f>Drivers!BW590</f>
        <v>0</v>
      </c>
      <c r="BX403">
        <f>Drivers!BX590</f>
        <v>0</v>
      </c>
      <c r="BY403">
        <f>Drivers!BY590</f>
        <v>0</v>
      </c>
      <c r="BZ403">
        <f>Drivers!BZ590</f>
        <v>0</v>
      </c>
      <c r="CA403">
        <f>Drivers!CA590</f>
        <v>0</v>
      </c>
      <c r="CB403">
        <f>Drivers!CB590</f>
        <v>0</v>
      </c>
      <c r="CC403">
        <f>Drivers!CC590</f>
        <v>0</v>
      </c>
      <c r="CD403">
        <f>Drivers!CD590</f>
        <v>0</v>
      </c>
      <c r="CE403">
        <f>Drivers!CE590</f>
        <v>0</v>
      </c>
      <c r="CF403">
        <f>Drivers!CF590</f>
        <v>0</v>
      </c>
      <c r="CG403">
        <f>Drivers!CG590</f>
        <v>0</v>
      </c>
      <c r="CH403">
        <f>Drivers!CH590</f>
        <v>0</v>
      </c>
      <c r="CI403">
        <f>Drivers!CI590</f>
        <v>0</v>
      </c>
      <c r="CJ403">
        <f>Drivers!CJ590</f>
        <v>0</v>
      </c>
      <c r="CK403">
        <f>Drivers!CK590</f>
        <v>0</v>
      </c>
      <c r="CL403">
        <f>Drivers!CL590</f>
        <v>0</v>
      </c>
      <c r="CM403">
        <f>Drivers!CM590</f>
        <v>0</v>
      </c>
      <c r="CN403">
        <f>Drivers!CN590</f>
        <v>0</v>
      </c>
      <c r="CO403">
        <f>Drivers!CO590</f>
        <v>0</v>
      </c>
      <c r="CP403">
        <f>Drivers!CP590</f>
        <v>0</v>
      </c>
      <c r="CQ403">
        <f>Drivers!CQ590</f>
        <v>0</v>
      </c>
      <c r="CR403">
        <f>Drivers!CR590</f>
        <v>0</v>
      </c>
      <c r="CS403">
        <f>Drivers!CS590</f>
        <v>0</v>
      </c>
      <c r="CT403">
        <f>Drivers!CT590</f>
        <v>0</v>
      </c>
      <c r="CU403">
        <f>Drivers!CU590</f>
        <v>0</v>
      </c>
      <c r="CV403">
        <f>Drivers!CV590</f>
        <v>0</v>
      </c>
      <c r="CW403">
        <f>Drivers!CW590</f>
        <v>0</v>
      </c>
      <c r="CX403">
        <f>Drivers!CX590</f>
        <v>0</v>
      </c>
      <c r="CY403">
        <f>Drivers!CY590</f>
        <v>0</v>
      </c>
      <c r="CZ403">
        <f>Drivers!CZ590</f>
        <v>0</v>
      </c>
      <c r="DA403">
        <f>Drivers!DA590</f>
        <v>0</v>
      </c>
      <c r="DB403">
        <f>Drivers!DB590</f>
        <v>0</v>
      </c>
      <c r="DC403">
        <f>Drivers!DC590</f>
        <v>0</v>
      </c>
      <c r="DD403">
        <f>Drivers!DD590</f>
        <v>0</v>
      </c>
      <c r="DE403">
        <f>Drivers!DE590</f>
        <v>0</v>
      </c>
      <c r="DF403">
        <f>Drivers!DF590</f>
        <v>0</v>
      </c>
      <c r="DG403">
        <f>Drivers!DG590</f>
        <v>0</v>
      </c>
      <c r="DH403">
        <f>Drivers!DH590</f>
        <v>0</v>
      </c>
      <c r="DI403">
        <f>Drivers!DI590</f>
        <v>0</v>
      </c>
      <c r="DJ403">
        <f>Drivers!DJ590</f>
        <v>0</v>
      </c>
      <c r="DK403">
        <f>Drivers!DK590</f>
        <v>0</v>
      </c>
      <c r="DL403">
        <f>Drivers!DL590</f>
        <v>0</v>
      </c>
      <c r="DM403">
        <f>Drivers!DM590</f>
        <v>0</v>
      </c>
      <c r="DN403">
        <f>Drivers!DN590</f>
        <v>0</v>
      </c>
      <c r="DO403">
        <f>Drivers!DO590</f>
        <v>0</v>
      </c>
      <c r="DP403">
        <f>Drivers!DP590</f>
        <v>0</v>
      </c>
      <c r="DQ403">
        <f>Drivers!DQ590</f>
        <v>0</v>
      </c>
      <c r="DR403">
        <f>Drivers!DR590</f>
        <v>0</v>
      </c>
      <c r="DS403">
        <f>Drivers!DS590</f>
        <v>0</v>
      </c>
      <c r="DT403">
        <f>Drivers!DT590</f>
        <v>0</v>
      </c>
      <c r="DU403">
        <f>Drivers!DU590</f>
        <v>0</v>
      </c>
      <c r="DV403">
        <f>Drivers!DV590</f>
        <v>0</v>
      </c>
      <c r="DW403">
        <f>Drivers!DW590</f>
        <v>0</v>
      </c>
      <c r="DX403">
        <f>Drivers!DX590</f>
        <v>0</v>
      </c>
      <c r="DY403">
        <f>Drivers!DY590</f>
        <v>0</v>
      </c>
      <c r="DZ403">
        <f>Drivers!DZ590</f>
        <v>0</v>
      </c>
      <c r="EA403">
        <f>Drivers!EA590</f>
        <v>0</v>
      </c>
      <c r="EB403">
        <f>Drivers!EB590</f>
        <v>0</v>
      </c>
      <c r="EC403">
        <f>Drivers!EC590</f>
        <v>0</v>
      </c>
      <c r="ED403">
        <f>Drivers!ED590</f>
        <v>0</v>
      </c>
      <c r="EE403">
        <f>Drivers!EE590</f>
        <v>0</v>
      </c>
      <c r="EF403">
        <f>Drivers!EF590</f>
        <v>0</v>
      </c>
      <c r="EG403">
        <f>Drivers!EG590</f>
        <v>0</v>
      </c>
      <c r="EH403">
        <f>Drivers!EH590</f>
        <v>0</v>
      </c>
      <c r="EI403">
        <f>Drivers!EI590</f>
        <v>0</v>
      </c>
      <c r="EJ403">
        <f>Drivers!EJ590</f>
        <v>0</v>
      </c>
    </row>
    <row r="404" spans="1:140" hidden="1" outlineLevel="1">
      <c r="A404">
        <f>Drivers!A152</f>
        <v>0</v>
      </c>
      <c r="B404">
        <f>Drivers!B152</f>
        <v>0</v>
      </c>
      <c r="C404">
        <f>Drivers!C152</f>
        <v>0</v>
      </c>
      <c r="D404">
        <f>Drivers!D152</f>
        <v>0</v>
      </c>
      <c r="E404">
        <f>Drivers!E152</f>
        <v>0</v>
      </c>
      <c r="F404">
        <f>Drivers!F152</f>
        <v>0</v>
      </c>
      <c r="G404">
        <f>Drivers!G152</f>
        <v>0</v>
      </c>
      <c r="H404">
        <f>Drivers!H152</f>
        <v>0</v>
      </c>
      <c r="I404">
        <f>Drivers!I152</f>
        <v>0</v>
      </c>
      <c r="J404">
        <f>Drivers!J152</f>
        <v>0</v>
      </c>
      <c r="K404">
        <f>Drivers!K152</f>
        <v>0</v>
      </c>
      <c r="L404">
        <f>Drivers!L152</f>
        <v>0</v>
      </c>
      <c r="M404">
        <f>Drivers!M152</f>
        <v>0</v>
      </c>
      <c r="N404">
        <f>Drivers!N152</f>
        <v>0</v>
      </c>
      <c r="O404">
        <f>Drivers!O152</f>
        <v>0</v>
      </c>
      <c r="P404">
        <f>Drivers!P152</f>
        <v>0</v>
      </c>
      <c r="Q404">
        <f>Drivers!Q152</f>
        <v>0</v>
      </c>
      <c r="R404">
        <f>Drivers!R152</f>
        <v>0</v>
      </c>
      <c r="S404">
        <f>Drivers!S152</f>
        <v>0</v>
      </c>
      <c r="T404">
        <f>Drivers!T152</f>
        <v>0</v>
      </c>
      <c r="U404">
        <f>Drivers!U152</f>
        <v>0</v>
      </c>
      <c r="V404">
        <f>Drivers!V152</f>
        <v>0</v>
      </c>
      <c r="W404">
        <f>Drivers!W152</f>
        <v>0</v>
      </c>
      <c r="X404">
        <f>Drivers!X152</f>
        <v>0</v>
      </c>
      <c r="Y404">
        <f>Drivers!Y152</f>
        <v>0</v>
      </c>
      <c r="Z404">
        <f>Drivers!Z152</f>
        <v>0</v>
      </c>
      <c r="AA404">
        <f>Drivers!AA152</f>
        <v>0</v>
      </c>
      <c r="AB404">
        <f>Drivers!AB152</f>
        <v>0</v>
      </c>
      <c r="AC404">
        <f>Drivers!AC152</f>
        <v>0</v>
      </c>
      <c r="AD404">
        <f>Drivers!AD152</f>
        <v>0</v>
      </c>
      <c r="AE404">
        <f>Drivers!AE152</f>
        <v>0</v>
      </c>
      <c r="AF404">
        <f>Drivers!AF152</f>
        <v>0</v>
      </c>
      <c r="AG404">
        <f>Drivers!AG152</f>
        <v>0</v>
      </c>
      <c r="AH404">
        <f>Drivers!AH152</f>
        <v>0</v>
      </c>
      <c r="AI404">
        <f>Drivers!AI152</f>
        <v>0</v>
      </c>
      <c r="AJ404">
        <f>Drivers!AJ152</f>
        <v>0</v>
      </c>
      <c r="AK404">
        <f>Drivers!AK152</f>
        <v>0</v>
      </c>
      <c r="AL404">
        <f>Drivers!AL152</f>
        <v>0</v>
      </c>
      <c r="AM404">
        <f>Drivers!AM152</f>
        <v>0</v>
      </c>
      <c r="AN404">
        <f>Drivers!AN152</f>
        <v>0</v>
      </c>
      <c r="AO404">
        <f>Drivers!AO152</f>
        <v>0</v>
      </c>
      <c r="AP404">
        <f>Drivers!AP152</f>
        <v>0</v>
      </c>
      <c r="AQ404">
        <f>Drivers!AQ152</f>
        <v>0</v>
      </c>
      <c r="AR404">
        <f>Drivers!AR152</f>
        <v>0</v>
      </c>
      <c r="AS404">
        <f>Drivers!AS152</f>
        <v>0</v>
      </c>
      <c r="AT404">
        <f>Drivers!AT152</f>
        <v>0</v>
      </c>
      <c r="AU404">
        <f>Drivers!AU152</f>
        <v>0</v>
      </c>
      <c r="AV404">
        <f>Drivers!AV152</f>
        <v>0</v>
      </c>
      <c r="AW404">
        <f>Drivers!AW152</f>
        <v>0</v>
      </c>
      <c r="AX404">
        <f>Drivers!AX152</f>
        <v>0</v>
      </c>
      <c r="AY404">
        <f>Drivers!AY152</f>
        <v>0</v>
      </c>
      <c r="AZ404">
        <f>Drivers!AZ152</f>
        <v>0</v>
      </c>
      <c r="BA404">
        <f>Drivers!BA152</f>
        <v>0</v>
      </c>
      <c r="BB404">
        <f>Drivers!BB152</f>
        <v>0</v>
      </c>
      <c r="BC404">
        <f>Drivers!BC152</f>
        <v>0</v>
      </c>
      <c r="BD404">
        <f>Drivers!BD152</f>
        <v>0</v>
      </c>
      <c r="BE404">
        <f>Drivers!BE152</f>
        <v>0</v>
      </c>
      <c r="BF404">
        <f>Drivers!BF152</f>
        <v>0</v>
      </c>
      <c r="BG404">
        <f>Drivers!BG152</f>
        <v>0</v>
      </c>
      <c r="BH404">
        <f>Drivers!BH152</f>
        <v>0</v>
      </c>
      <c r="BI404">
        <f>Drivers!BI152</f>
        <v>0</v>
      </c>
      <c r="BJ404">
        <f>Drivers!BJ152</f>
        <v>0</v>
      </c>
      <c r="BK404">
        <f>Drivers!BK152</f>
        <v>0</v>
      </c>
      <c r="BL404">
        <f>Drivers!BL152</f>
        <v>0</v>
      </c>
      <c r="BM404">
        <f>Drivers!BM152</f>
        <v>0</v>
      </c>
      <c r="BN404">
        <f>Drivers!BN152</f>
        <v>0</v>
      </c>
      <c r="BO404">
        <f>Drivers!BO152</f>
        <v>0</v>
      </c>
      <c r="BP404">
        <f>Drivers!BP152</f>
        <v>0</v>
      </c>
      <c r="BQ404">
        <f>Drivers!BQ152</f>
        <v>0</v>
      </c>
      <c r="BR404">
        <f>Drivers!BR152</f>
        <v>0</v>
      </c>
      <c r="BS404">
        <f>Drivers!BS152</f>
        <v>0</v>
      </c>
      <c r="BT404">
        <f>Drivers!BT152</f>
        <v>0</v>
      </c>
      <c r="BU404">
        <f>Drivers!BU152</f>
        <v>0</v>
      </c>
      <c r="BV404">
        <f>Drivers!BV152</f>
        <v>0</v>
      </c>
      <c r="BW404">
        <f>Drivers!BW152</f>
        <v>0</v>
      </c>
      <c r="BX404">
        <f>Drivers!BX152</f>
        <v>0</v>
      </c>
      <c r="BY404">
        <f>Drivers!BY152</f>
        <v>0</v>
      </c>
      <c r="BZ404">
        <f>Drivers!BZ152</f>
        <v>0</v>
      </c>
      <c r="CA404">
        <f>Drivers!CA152</f>
        <v>0</v>
      </c>
      <c r="CB404">
        <f>Drivers!CB152</f>
        <v>0</v>
      </c>
      <c r="CC404">
        <f>Drivers!CC152</f>
        <v>0</v>
      </c>
      <c r="CD404">
        <f>Drivers!CD152</f>
        <v>0</v>
      </c>
      <c r="CE404">
        <f>Drivers!CE152</f>
        <v>0</v>
      </c>
      <c r="CF404">
        <f>Drivers!CF152</f>
        <v>0</v>
      </c>
      <c r="CG404">
        <f>Drivers!CG152</f>
        <v>0</v>
      </c>
      <c r="CH404">
        <f>Drivers!CH152</f>
        <v>0</v>
      </c>
      <c r="CI404">
        <f>Drivers!CI152</f>
        <v>0</v>
      </c>
      <c r="CJ404">
        <f>Drivers!CJ152</f>
        <v>0</v>
      </c>
      <c r="CK404">
        <f>Drivers!CK152</f>
        <v>0</v>
      </c>
      <c r="CL404">
        <f>Drivers!CL152</f>
        <v>0</v>
      </c>
      <c r="CM404">
        <f>Drivers!CM152</f>
        <v>0</v>
      </c>
      <c r="CN404">
        <f>Drivers!CN152</f>
        <v>0</v>
      </c>
      <c r="CO404">
        <f>Drivers!CO152</f>
        <v>0</v>
      </c>
      <c r="CP404">
        <f>Drivers!CP152</f>
        <v>0</v>
      </c>
      <c r="CQ404">
        <f>Drivers!CQ152</f>
        <v>0</v>
      </c>
      <c r="CR404">
        <f>Drivers!CR152</f>
        <v>0</v>
      </c>
      <c r="CS404">
        <f>Drivers!CS152</f>
        <v>0</v>
      </c>
      <c r="CT404">
        <f>Drivers!CT152</f>
        <v>0</v>
      </c>
      <c r="CU404">
        <f>Drivers!CU152</f>
        <v>0</v>
      </c>
      <c r="CV404">
        <f>Drivers!CV152</f>
        <v>0</v>
      </c>
      <c r="CW404">
        <f>Drivers!CW152</f>
        <v>0</v>
      </c>
      <c r="CX404">
        <f>Drivers!CX152</f>
        <v>0</v>
      </c>
      <c r="CY404">
        <f>Drivers!CY152</f>
        <v>0</v>
      </c>
      <c r="CZ404">
        <f>Drivers!CZ152</f>
        <v>0</v>
      </c>
      <c r="DA404">
        <f>Drivers!DA152</f>
        <v>0</v>
      </c>
      <c r="DB404">
        <f>Drivers!DB152</f>
        <v>0</v>
      </c>
      <c r="DC404">
        <f>Drivers!DC152</f>
        <v>0</v>
      </c>
      <c r="DD404">
        <f>Drivers!DD152</f>
        <v>0</v>
      </c>
      <c r="DE404">
        <f>Drivers!DE152</f>
        <v>0</v>
      </c>
      <c r="DF404">
        <f>Drivers!DF152</f>
        <v>0</v>
      </c>
      <c r="DG404">
        <f>Drivers!DG152</f>
        <v>0</v>
      </c>
      <c r="DH404">
        <f>Drivers!DH152</f>
        <v>0</v>
      </c>
      <c r="DI404">
        <f>Drivers!DI152</f>
        <v>0</v>
      </c>
      <c r="DJ404">
        <f>Drivers!DJ152</f>
        <v>0</v>
      </c>
      <c r="DK404">
        <f>Drivers!DK152</f>
        <v>0</v>
      </c>
      <c r="DL404">
        <f>Drivers!DL152</f>
        <v>0</v>
      </c>
      <c r="DM404">
        <f>Drivers!DM152</f>
        <v>0</v>
      </c>
      <c r="DN404">
        <f>Drivers!DN152</f>
        <v>0</v>
      </c>
      <c r="DO404">
        <f>Drivers!DO152</f>
        <v>0</v>
      </c>
      <c r="DP404">
        <f>Drivers!DP152</f>
        <v>0</v>
      </c>
      <c r="DQ404">
        <f>Drivers!DQ152</f>
        <v>0</v>
      </c>
      <c r="DR404">
        <f>Drivers!DR152</f>
        <v>0</v>
      </c>
      <c r="DS404">
        <f>Drivers!DS152</f>
        <v>0</v>
      </c>
      <c r="DT404">
        <f>Drivers!DT152</f>
        <v>0</v>
      </c>
      <c r="DU404">
        <f>Drivers!DU152</f>
        <v>0</v>
      </c>
      <c r="DV404">
        <f>Drivers!DV152</f>
        <v>0</v>
      </c>
      <c r="DW404">
        <f>Drivers!DW152</f>
        <v>0</v>
      </c>
      <c r="DX404">
        <f>Drivers!DX152</f>
        <v>0</v>
      </c>
      <c r="DY404">
        <f>Drivers!DY152</f>
        <v>0</v>
      </c>
      <c r="DZ404">
        <f>Drivers!DZ152</f>
        <v>0</v>
      </c>
      <c r="EA404">
        <f>Drivers!EA152</f>
        <v>0</v>
      </c>
      <c r="EB404">
        <f>Drivers!EB152</f>
        <v>0</v>
      </c>
      <c r="EC404">
        <f>Drivers!EC152</f>
        <v>0</v>
      </c>
      <c r="ED404">
        <f>Drivers!ED152</f>
        <v>0</v>
      </c>
      <c r="EE404">
        <f>Drivers!EE152</f>
        <v>0</v>
      </c>
      <c r="EF404">
        <f>Drivers!EF152</f>
        <v>0</v>
      </c>
      <c r="EG404">
        <f>Drivers!EG152</f>
        <v>0</v>
      </c>
      <c r="EH404">
        <f>Drivers!EH152</f>
        <v>0</v>
      </c>
      <c r="EI404">
        <f>Drivers!EI152</f>
        <v>0</v>
      </c>
      <c r="EJ404">
        <f>Drivers!EJ152</f>
        <v>0</v>
      </c>
    </row>
    <row r="405" spans="1:140" hidden="1" outlineLevel="1">
      <c r="A405">
        <f>Drivers!A166</f>
        <v>0</v>
      </c>
      <c r="B405">
        <f>Drivers!B166</f>
        <v>0</v>
      </c>
      <c r="C405">
        <f>Drivers!C166</f>
        <v>0</v>
      </c>
      <c r="D405">
        <f>Drivers!D166</f>
        <v>0</v>
      </c>
      <c r="E405">
        <f>Drivers!E166</f>
        <v>0</v>
      </c>
      <c r="F405">
        <f>Drivers!F166</f>
        <v>0</v>
      </c>
      <c r="G405">
        <f>Drivers!G166</f>
        <v>0</v>
      </c>
      <c r="H405">
        <f>Drivers!H166</f>
        <v>0</v>
      </c>
      <c r="I405" t="str">
        <f>Drivers!I166</f>
        <v>Zillow</v>
      </c>
      <c r="J405">
        <f>Drivers!J166</f>
        <v>0</v>
      </c>
      <c r="K405">
        <f>Drivers!K166</f>
        <v>0</v>
      </c>
      <c r="L405">
        <f>Drivers!L166</f>
        <v>0</v>
      </c>
      <c r="M405">
        <f>Drivers!M166</f>
        <v>0</v>
      </c>
      <c r="N405">
        <f>Drivers!N166</f>
        <v>0</v>
      </c>
      <c r="O405">
        <f>Drivers!O166</f>
        <v>0</v>
      </c>
      <c r="P405">
        <f>Drivers!P166</f>
        <v>0</v>
      </c>
      <c r="Q405">
        <f>Drivers!Q166</f>
        <v>0</v>
      </c>
      <c r="R405">
        <f>Drivers!R166</f>
        <v>0</v>
      </c>
      <c r="S405">
        <f>Drivers!S166</f>
        <v>0</v>
      </c>
      <c r="T405">
        <f>Drivers!T166</f>
        <v>0</v>
      </c>
      <c r="U405">
        <f>Drivers!U166</f>
        <v>0</v>
      </c>
      <c r="V405">
        <f>Drivers!V166</f>
        <v>0</v>
      </c>
      <c r="W405">
        <f>Drivers!W166</f>
        <v>0</v>
      </c>
      <c r="X405">
        <f>Drivers!X166</f>
        <v>0</v>
      </c>
      <c r="Y405">
        <f>Drivers!Y166</f>
        <v>0</v>
      </c>
      <c r="Z405">
        <f>Drivers!Z166</f>
        <v>0</v>
      </c>
      <c r="AA405">
        <f>Drivers!AA166</f>
        <v>0</v>
      </c>
      <c r="AB405">
        <f>Drivers!AB166</f>
        <v>0</v>
      </c>
      <c r="AC405">
        <f>Drivers!AC166</f>
        <v>0</v>
      </c>
      <c r="AD405">
        <f>Drivers!AD166</f>
        <v>0</v>
      </c>
      <c r="AE405">
        <f>Drivers!AE166</f>
        <v>0</v>
      </c>
      <c r="AF405">
        <f>Drivers!AF166</f>
        <v>0</v>
      </c>
      <c r="AG405">
        <f>Drivers!AG166</f>
        <v>0</v>
      </c>
      <c r="AH405">
        <f>Drivers!AH166</f>
        <v>0</v>
      </c>
      <c r="AI405">
        <f>Drivers!AI166</f>
        <v>0</v>
      </c>
      <c r="AJ405">
        <f>Drivers!AJ166</f>
        <v>0</v>
      </c>
      <c r="AK405">
        <f>Drivers!AK166</f>
        <v>0</v>
      </c>
      <c r="AL405">
        <f>Drivers!AL166</f>
        <v>0</v>
      </c>
      <c r="AM405">
        <f>Drivers!AM166</f>
        <v>0</v>
      </c>
      <c r="AN405">
        <f>Drivers!AN166</f>
        <v>0</v>
      </c>
      <c r="AO405">
        <f>Drivers!AO166</f>
        <v>0</v>
      </c>
      <c r="AP405">
        <f>Drivers!AP166</f>
        <v>0</v>
      </c>
      <c r="AQ405">
        <f>Drivers!AQ166</f>
        <v>0</v>
      </c>
      <c r="AR405">
        <f>Drivers!AR166</f>
        <v>0</v>
      </c>
      <c r="AS405">
        <f>Drivers!AS166</f>
        <v>0</v>
      </c>
      <c r="AT405">
        <f>Drivers!AT166</f>
        <v>0</v>
      </c>
      <c r="AU405">
        <f>Drivers!AU166</f>
        <v>0</v>
      </c>
      <c r="AV405">
        <f>Drivers!AV166</f>
        <v>0</v>
      </c>
      <c r="AW405">
        <f>Drivers!AW166</f>
        <v>0</v>
      </c>
      <c r="AX405">
        <f>Drivers!AX166</f>
        <v>0</v>
      </c>
      <c r="AY405">
        <f>Drivers!AY166</f>
        <v>0</v>
      </c>
      <c r="AZ405">
        <f>Drivers!AZ166</f>
        <v>0</v>
      </c>
      <c r="BA405">
        <f>Drivers!BA166</f>
        <v>0</v>
      </c>
      <c r="BB405">
        <f>Drivers!BB166</f>
        <v>0</v>
      </c>
      <c r="BC405">
        <f>Drivers!BC166</f>
        <v>0</v>
      </c>
      <c r="BD405">
        <f>Drivers!BD166</f>
        <v>0</v>
      </c>
      <c r="BE405">
        <f>Drivers!BE166</f>
        <v>0</v>
      </c>
      <c r="BF405">
        <f>Drivers!BF166</f>
        <v>0</v>
      </c>
      <c r="BG405">
        <f>Drivers!BG166</f>
        <v>0</v>
      </c>
      <c r="BH405">
        <f>Drivers!BH166</f>
        <v>0</v>
      </c>
      <c r="BI405">
        <f>Drivers!BI166</f>
        <v>0</v>
      </c>
      <c r="BJ405">
        <f>Drivers!BJ166</f>
        <v>0</v>
      </c>
      <c r="BK405">
        <f>Drivers!BK166</f>
        <v>0</v>
      </c>
      <c r="BL405">
        <f>Drivers!BL166</f>
        <v>0</v>
      </c>
      <c r="BM405">
        <f>Drivers!BM166</f>
        <v>0</v>
      </c>
      <c r="BN405">
        <f>Drivers!BN166</f>
        <v>0</v>
      </c>
      <c r="BO405">
        <f>Drivers!BO166</f>
        <v>0</v>
      </c>
      <c r="BP405">
        <f>Drivers!BP166</f>
        <v>0</v>
      </c>
      <c r="BQ405">
        <f>Drivers!BQ166</f>
        <v>0</v>
      </c>
      <c r="BR405">
        <f>Drivers!BR166</f>
        <v>0</v>
      </c>
      <c r="BS405">
        <f>Drivers!BS166</f>
        <v>0</v>
      </c>
      <c r="BT405">
        <f>Drivers!BT166</f>
        <v>0</v>
      </c>
      <c r="BU405">
        <f>Drivers!BU166</f>
        <v>0</v>
      </c>
      <c r="BV405">
        <f>Drivers!BV166</f>
        <v>0</v>
      </c>
      <c r="BW405">
        <f>Drivers!BW166</f>
        <v>0</v>
      </c>
      <c r="BX405">
        <f>Drivers!BX166</f>
        <v>0</v>
      </c>
      <c r="BY405">
        <f>Drivers!BY166</f>
        <v>0</v>
      </c>
      <c r="BZ405">
        <f>Drivers!BZ166</f>
        <v>0</v>
      </c>
      <c r="CA405">
        <f>Drivers!CA166</f>
        <v>0</v>
      </c>
      <c r="CB405">
        <f>Drivers!CB166</f>
        <v>0</v>
      </c>
      <c r="CC405">
        <f>Drivers!CC166</f>
        <v>0</v>
      </c>
      <c r="CD405">
        <f>Drivers!CD166</f>
        <v>0</v>
      </c>
      <c r="CE405">
        <f>Drivers!CE166</f>
        <v>0</v>
      </c>
      <c r="CF405">
        <f>Drivers!CF166</f>
        <v>0</v>
      </c>
      <c r="CG405">
        <f>Drivers!CG166</f>
        <v>0</v>
      </c>
      <c r="CH405">
        <f>Drivers!CH166</f>
        <v>0</v>
      </c>
      <c r="CI405">
        <f>Drivers!CI166</f>
        <v>0</v>
      </c>
      <c r="CJ405">
        <f>Drivers!CJ166</f>
        <v>0</v>
      </c>
      <c r="CK405">
        <f>Drivers!CK166</f>
        <v>0</v>
      </c>
      <c r="CL405">
        <f>Drivers!CL166</f>
        <v>0</v>
      </c>
      <c r="CM405">
        <f>Drivers!CM166</f>
        <v>0</v>
      </c>
      <c r="CN405">
        <f>Drivers!CN166</f>
        <v>0</v>
      </c>
      <c r="CO405">
        <f>Drivers!CO166</f>
        <v>0</v>
      </c>
      <c r="CP405">
        <f>Drivers!CP166</f>
        <v>0</v>
      </c>
      <c r="CQ405">
        <f>Drivers!CQ166</f>
        <v>0</v>
      </c>
      <c r="CR405">
        <f>Drivers!CR166</f>
        <v>0</v>
      </c>
      <c r="CS405">
        <f>Drivers!CS166</f>
        <v>0</v>
      </c>
      <c r="CT405">
        <f>Drivers!CT166</f>
        <v>0</v>
      </c>
      <c r="CU405">
        <f>Drivers!CU166</f>
        <v>0</v>
      </c>
      <c r="CV405">
        <f>Drivers!CV166</f>
        <v>0</v>
      </c>
      <c r="CW405">
        <f>Drivers!CW166</f>
        <v>0</v>
      </c>
      <c r="CX405">
        <f>Drivers!CX166</f>
        <v>0</v>
      </c>
      <c r="CY405">
        <f>Drivers!CY166</f>
        <v>0</v>
      </c>
      <c r="CZ405">
        <f>Drivers!CZ166</f>
        <v>0</v>
      </c>
      <c r="DA405">
        <f>Drivers!DA166</f>
        <v>0</v>
      </c>
      <c r="DB405">
        <f>Drivers!DB166</f>
        <v>0</v>
      </c>
      <c r="DC405">
        <f>Drivers!DC166</f>
        <v>0</v>
      </c>
      <c r="DD405">
        <f>Drivers!DD166</f>
        <v>0</v>
      </c>
      <c r="DE405">
        <f>Drivers!DE166</f>
        <v>0</v>
      </c>
      <c r="DF405">
        <f>Drivers!DF166</f>
        <v>0</v>
      </c>
      <c r="DG405">
        <f>Drivers!DG166</f>
        <v>0</v>
      </c>
      <c r="DH405">
        <f>Drivers!DH166</f>
        <v>0</v>
      </c>
      <c r="DI405">
        <f>Drivers!DI166</f>
        <v>0</v>
      </c>
      <c r="DJ405">
        <f>Drivers!DJ166</f>
        <v>0</v>
      </c>
      <c r="DK405">
        <f>Drivers!DK166</f>
        <v>0</v>
      </c>
      <c r="DL405">
        <f>Drivers!DL166</f>
        <v>0</v>
      </c>
      <c r="DM405">
        <f>Drivers!DM166</f>
        <v>0</v>
      </c>
      <c r="DN405">
        <f>Drivers!DN166</f>
        <v>0</v>
      </c>
      <c r="DO405">
        <f>Drivers!DO166</f>
        <v>0</v>
      </c>
      <c r="DP405">
        <f>Drivers!DP166</f>
        <v>0</v>
      </c>
      <c r="DQ405">
        <f>Drivers!DQ166</f>
        <v>0</v>
      </c>
      <c r="DR405">
        <f>Drivers!DR166</f>
        <v>0</v>
      </c>
      <c r="DS405">
        <f>Drivers!DS166</f>
        <v>0</v>
      </c>
      <c r="DT405">
        <f>Drivers!DT166</f>
        <v>0</v>
      </c>
      <c r="DU405">
        <f>Drivers!DU166</f>
        <v>0</v>
      </c>
      <c r="DV405">
        <f>Drivers!DV166</f>
        <v>0</v>
      </c>
      <c r="DW405">
        <f>Drivers!DW166</f>
        <v>0</v>
      </c>
      <c r="DX405">
        <f>Drivers!DX166</f>
        <v>0</v>
      </c>
      <c r="DY405">
        <f>Drivers!DY166</f>
        <v>0</v>
      </c>
      <c r="DZ405">
        <f>Drivers!DZ166</f>
        <v>0</v>
      </c>
      <c r="EA405">
        <f>Drivers!EA166</f>
        <v>0</v>
      </c>
      <c r="EB405">
        <f>Drivers!EB166</f>
        <v>0</v>
      </c>
      <c r="EC405">
        <f>Drivers!EC166</f>
        <v>0</v>
      </c>
      <c r="ED405">
        <f>Drivers!ED166</f>
        <v>0</v>
      </c>
      <c r="EE405">
        <f>Drivers!EE166</f>
        <v>0</v>
      </c>
      <c r="EF405">
        <f>Drivers!EF166</f>
        <v>0</v>
      </c>
      <c r="EG405">
        <f>Drivers!EG166</f>
        <v>0</v>
      </c>
      <c r="EH405">
        <f>Drivers!EH166</f>
        <v>0</v>
      </c>
      <c r="EI405">
        <f>Drivers!EI166</f>
        <v>0</v>
      </c>
      <c r="EJ405">
        <f>Drivers!EJ166</f>
        <v>0</v>
      </c>
    </row>
    <row r="406" spans="1:140" hidden="1" outlineLevel="1">
      <c r="A406">
        <f>Drivers!A167</f>
        <v>0</v>
      </c>
      <c r="B406">
        <f>Drivers!B167</f>
        <v>0</v>
      </c>
      <c r="C406">
        <f>Drivers!C167</f>
        <v>0</v>
      </c>
      <c r="D406">
        <f>Drivers!D167</f>
        <v>0</v>
      </c>
      <c r="E406">
        <f>Drivers!E167</f>
        <v>0</v>
      </c>
      <c r="F406">
        <f>Drivers!F167</f>
        <v>0</v>
      </c>
      <c r="G406">
        <f>Drivers!G167</f>
        <v>0</v>
      </c>
      <c r="H406">
        <f>Drivers!H167</f>
        <v>0</v>
      </c>
      <c r="I406" t="str">
        <f>Drivers!I167</f>
        <v>Trulia</v>
      </c>
      <c r="J406">
        <f>Drivers!J167</f>
        <v>0</v>
      </c>
      <c r="K406">
        <f>Drivers!K167</f>
        <v>0</v>
      </c>
      <c r="L406">
        <f>Drivers!L167</f>
        <v>0</v>
      </c>
      <c r="M406">
        <f>Drivers!M167</f>
        <v>0</v>
      </c>
      <c r="N406">
        <f>Drivers!N167</f>
        <v>0</v>
      </c>
      <c r="O406">
        <f>Drivers!O167</f>
        <v>0</v>
      </c>
      <c r="P406">
        <f>Drivers!P167</f>
        <v>0</v>
      </c>
      <c r="Q406">
        <f>Drivers!Q167</f>
        <v>0</v>
      </c>
      <c r="R406">
        <f>Drivers!R167</f>
        <v>0</v>
      </c>
      <c r="S406">
        <f>Drivers!S167</f>
        <v>0</v>
      </c>
      <c r="T406">
        <f>Drivers!T167</f>
        <v>0</v>
      </c>
      <c r="U406">
        <f>Drivers!U167</f>
        <v>0</v>
      </c>
      <c r="V406">
        <f>Drivers!V167</f>
        <v>0</v>
      </c>
      <c r="W406">
        <f>Drivers!W167</f>
        <v>0</v>
      </c>
      <c r="X406">
        <f>Drivers!X167</f>
        <v>0</v>
      </c>
      <c r="Y406">
        <f>Drivers!Y167</f>
        <v>0</v>
      </c>
      <c r="Z406">
        <f>Drivers!Z167</f>
        <v>0</v>
      </c>
      <c r="AA406">
        <f>Drivers!AA167</f>
        <v>0</v>
      </c>
      <c r="AB406">
        <f>Drivers!AB167</f>
        <v>0</v>
      </c>
      <c r="AC406">
        <f>Drivers!AC167</f>
        <v>0</v>
      </c>
      <c r="AD406">
        <f>Drivers!AD167</f>
        <v>0</v>
      </c>
      <c r="AE406">
        <f>Drivers!AE167</f>
        <v>0</v>
      </c>
      <c r="AF406">
        <f>Drivers!AF167</f>
        <v>0</v>
      </c>
      <c r="AG406">
        <f>Drivers!AG167</f>
        <v>0</v>
      </c>
      <c r="AH406">
        <f>Drivers!AH167</f>
        <v>0</v>
      </c>
      <c r="AI406">
        <f>Drivers!AI167</f>
        <v>0</v>
      </c>
      <c r="AJ406">
        <f>Drivers!AJ167</f>
        <v>0</v>
      </c>
      <c r="AK406">
        <f>Drivers!AK167</f>
        <v>0</v>
      </c>
      <c r="AL406">
        <f>Drivers!AL167</f>
        <v>0</v>
      </c>
      <c r="AM406">
        <f>Drivers!AM167</f>
        <v>0</v>
      </c>
      <c r="AN406">
        <f>Drivers!AN167</f>
        <v>0</v>
      </c>
      <c r="AO406">
        <f>Drivers!AO167</f>
        <v>0</v>
      </c>
      <c r="AP406">
        <f>Drivers!AP167</f>
        <v>0</v>
      </c>
      <c r="AQ406">
        <f>Drivers!AQ167</f>
        <v>0</v>
      </c>
      <c r="AR406">
        <f>Drivers!AR167</f>
        <v>0</v>
      </c>
      <c r="AS406">
        <f>Drivers!AS167</f>
        <v>0</v>
      </c>
      <c r="AT406">
        <f>Drivers!AT167</f>
        <v>0</v>
      </c>
      <c r="AU406">
        <f>Drivers!AU167</f>
        <v>0</v>
      </c>
      <c r="AV406">
        <f>Drivers!AV167</f>
        <v>0</v>
      </c>
      <c r="AW406">
        <f>Drivers!AW167</f>
        <v>0</v>
      </c>
      <c r="AX406">
        <f>Drivers!AX167</f>
        <v>0</v>
      </c>
      <c r="AY406">
        <f>Drivers!AY167</f>
        <v>0</v>
      </c>
      <c r="AZ406">
        <f>Drivers!AZ167</f>
        <v>0</v>
      </c>
      <c r="BA406">
        <f>Drivers!BA167</f>
        <v>0</v>
      </c>
      <c r="BB406">
        <f>Drivers!BB167</f>
        <v>0</v>
      </c>
      <c r="BC406">
        <f>Drivers!BC167</f>
        <v>0</v>
      </c>
      <c r="BD406">
        <f>Drivers!BD167</f>
        <v>0</v>
      </c>
      <c r="BE406">
        <f>Drivers!BE167</f>
        <v>0</v>
      </c>
      <c r="BF406">
        <f>Drivers!BF167</f>
        <v>0</v>
      </c>
      <c r="BG406">
        <f>Drivers!BG167</f>
        <v>0</v>
      </c>
      <c r="BH406">
        <f>Drivers!BH167</f>
        <v>0</v>
      </c>
      <c r="BI406">
        <f>Drivers!BI167</f>
        <v>0</v>
      </c>
      <c r="BJ406">
        <f>Drivers!BJ167</f>
        <v>0</v>
      </c>
      <c r="BK406">
        <f>Drivers!BK167</f>
        <v>0</v>
      </c>
      <c r="BL406">
        <f>Drivers!BL167</f>
        <v>0</v>
      </c>
      <c r="BM406">
        <f>Drivers!BM167</f>
        <v>0</v>
      </c>
      <c r="BN406">
        <f>Drivers!BN167</f>
        <v>0</v>
      </c>
      <c r="BO406">
        <f>Drivers!BO167</f>
        <v>7.4069999999999983</v>
      </c>
      <c r="BP406">
        <f>Drivers!BP167</f>
        <v>10.086</v>
      </c>
      <c r="BQ406">
        <f>Drivers!BQ167</f>
        <v>9.7239999999999984</v>
      </c>
      <c r="BR406">
        <f>Drivers!BR167</f>
        <v>85.801333209341763</v>
      </c>
      <c r="BS406">
        <f>Drivers!BS167</f>
        <v>0</v>
      </c>
      <c r="BT406">
        <f>Drivers!BT167</f>
        <v>0</v>
      </c>
      <c r="BU406">
        <f>Drivers!BU167</f>
        <v>0</v>
      </c>
      <c r="BV406">
        <f>Drivers!BV167</f>
        <v>0</v>
      </c>
      <c r="BW406">
        <f>Drivers!BW167</f>
        <v>0</v>
      </c>
      <c r="BX406">
        <f>Drivers!BX167</f>
        <v>0</v>
      </c>
      <c r="BY406">
        <f>Drivers!BY167</f>
        <v>0</v>
      </c>
      <c r="BZ406">
        <f>Drivers!BZ167</f>
        <v>0</v>
      </c>
      <c r="CA406">
        <f>Drivers!CA167</f>
        <v>0</v>
      </c>
      <c r="CB406">
        <f>Drivers!CB167</f>
        <v>0</v>
      </c>
      <c r="CC406">
        <f>Drivers!CC167</f>
        <v>0</v>
      </c>
      <c r="CD406">
        <f>Drivers!CD167</f>
        <v>0</v>
      </c>
      <c r="CE406">
        <f>Drivers!CE167</f>
        <v>0</v>
      </c>
      <c r="CF406">
        <f>Drivers!CF167</f>
        <v>0</v>
      </c>
      <c r="CG406">
        <f>Drivers!CG167</f>
        <v>0</v>
      </c>
      <c r="CH406">
        <f>Drivers!CH167</f>
        <v>0</v>
      </c>
      <c r="CI406">
        <f>Drivers!CI167</f>
        <v>0</v>
      </c>
      <c r="CJ406">
        <f>Drivers!CJ167</f>
        <v>0</v>
      </c>
      <c r="CK406">
        <f>Drivers!CK167</f>
        <v>0</v>
      </c>
      <c r="CL406">
        <f>Drivers!CL167</f>
        <v>0</v>
      </c>
      <c r="CM406">
        <f>Drivers!CM167</f>
        <v>0</v>
      </c>
      <c r="CN406">
        <f>Drivers!CN167</f>
        <v>0</v>
      </c>
      <c r="CO406">
        <f>Drivers!CO167</f>
        <v>0</v>
      </c>
      <c r="CP406">
        <f>Drivers!CP167</f>
        <v>0</v>
      </c>
      <c r="CQ406">
        <f>Drivers!CQ167</f>
        <v>0</v>
      </c>
      <c r="CR406">
        <f>Drivers!CR167</f>
        <v>0</v>
      </c>
      <c r="CS406">
        <f>Drivers!CS167</f>
        <v>0</v>
      </c>
      <c r="CT406">
        <f>Drivers!CT167</f>
        <v>0</v>
      </c>
      <c r="CU406">
        <f>Drivers!CU167</f>
        <v>0</v>
      </c>
      <c r="CV406">
        <f>Drivers!CV167</f>
        <v>0</v>
      </c>
      <c r="CW406">
        <f>Drivers!CW167</f>
        <v>0</v>
      </c>
      <c r="CX406">
        <f>Drivers!CX167</f>
        <v>0</v>
      </c>
      <c r="CY406">
        <f>Drivers!CY167</f>
        <v>0</v>
      </c>
      <c r="CZ406">
        <f>Drivers!CZ167</f>
        <v>0</v>
      </c>
      <c r="DA406">
        <f>Drivers!DA167</f>
        <v>0</v>
      </c>
      <c r="DB406">
        <f>Drivers!DB167</f>
        <v>0</v>
      </c>
      <c r="DC406">
        <f>Drivers!DC167</f>
        <v>0</v>
      </c>
      <c r="DD406">
        <f>Drivers!DD167</f>
        <v>0</v>
      </c>
      <c r="DE406">
        <f>Drivers!DE167</f>
        <v>0</v>
      </c>
      <c r="DF406">
        <f>Drivers!DF167</f>
        <v>0</v>
      </c>
      <c r="DG406">
        <f>Drivers!DG167</f>
        <v>0</v>
      </c>
      <c r="DH406">
        <f>Drivers!DH167</f>
        <v>0</v>
      </c>
      <c r="DI406">
        <f>Drivers!DI167</f>
        <v>0</v>
      </c>
      <c r="DJ406">
        <f>Drivers!DJ167</f>
        <v>0</v>
      </c>
      <c r="DK406">
        <f>Drivers!DK167</f>
        <v>0</v>
      </c>
      <c r="DL406">
        <f>Drivers!DL167</f>
        <v>0</v>
      </c>
      <c r="DM406">
        <f>Drivers!DM167</f>
        <v>0</v>
      </c>
      <c r="DN406">
        <f>Drivers!DN167</f>
        <v>0</v>
      </c>
      <c r="DO406">
        <f>Drivers!DO167</f>
        <v>0</v>
      </c>
      <c r="DP406">
        <f>Drivers!DP167</f>
        <v>0</v>
      </c>
      <c r="DQ406">
        <f>Drivers!DQ167</f>
        <v>0</v>
      </c>
      <c r="DR406">
        <f>Drivers!DR167</f>
        <v>0</v>
      </c>
      <c r="DS406">
        <f>Drivers!DS167</f>
        <v>0</v>
      </c>
      <c r="DT406">
        <f>Drivers!DT167</f>
        <v>0</v>
      </c>
      <c r="DU406">
        <f>Drivers!DU167</f>
        <v>0</v>
      </c>
      <c r="DV406">
        <f>Drivers!DV167</f>
        <v>0</v>
      </c>
      <c r="DW406">
        <f>Drivers!DW167</f>
        <v>0</v>
      </c>
      <c r="DX406">
        <f>Drivers!DX167</f>
        <v>0</v>
      </c>
      <c r="DY406">
        <f>Drivers!DY167</f>
        <v>0</v>
      </c>
      <c r="DZ406">
        <f>Drivers!DZ167</f>
        <v>0</v>
      </c>
      <c r="EA406">
        <f>Drivers!EA167</f>
        <v>0</v>
      </c>
      <c r="EB406">
        <f>Drivers!EB167</f>
        <v>0</v>
      </c>
      <c r="EC406">
        <f>Drivers!EC167</f>
        <v>0</v>
      </c>
      <c r="ED406">
        <f>Drivers!ED167</f>
        <v>0</v>
      </c>
      <c r="EE406">
        <f>Drivers!EE167</f>
        <v>0</v>
      </c>
      <c r="EF406">
        <f>Drivers!EF167</f>
        <v>0</v>
      </c>
      <c r="EG406">
        <f>Drivers!EG167</f>
        <v>0</v>
      </c>
      <c r="EH406">
        <f>Drivers!EH167</f>
        <v>0</v>
      </c>
      <c r="EI406">
        <f>Drivers!EI167</f>
        <v>0</v>
      </c>
      <c r="EJ406">
        <f>Drivers!EJ167</f>
        <v>0</v>
      </c>
    </row>
    <row r="407" spans="1:140" hidden="1" outlineLevel="1">
      <c r="A407">
        <f>Drivers!A168</f>
        <v>0</v>
      </c>
      <c r="B407">
        <f>Drivers!B168</f>
        <v>0</v>
      </c>
      <c r="C407">
        <f>Drivers!C168</f>
        <v>0</v>
      </c>
      <c r="D407">
        <f>Drivers!D168</f>
        <v>0</v>
      </c>
      <c r="E407">
        <f>Drivers!E168</f>
        <v>0</v>
      </c>
      <c r="F407">
        <f>Drivers!F168</f>
        <v>0</v>
      </c>
      <c r="G407">
        <f>Drivers!G168</f>
        <v>0</v>
      </c>
      <c r="H407">
        <f>Drivers!H168</f>
        <v>0</v>
      </c>
      <c r="I407">
        <f>Drivers!I168</f>
        <v>0</v>
      </c>
      <c r="J407">
        <f>Drivers!J168</f>
        <v>0</v>
      </c>
      <c r="K407">
        <f>Drivers!K168</f>
        <v>0</v>
      </c>
      <c r="L407">
        <f>Drivers!L168</f>
        <v>0</v>
      </c>
      <c r="M407">
        <f>Drivers!M168</f>
        <v>0</v>
      </c>
      <c r="N407">
        <f>Drivers!N168</f>
        <v>0</v>
      </c>
      <c r="O407">
        <f>Drivers!O168</f>
        <v>0</v>
      </c>
      <c r="P407">
        <f>Drivers!P168</f>
        <v>0</v>
      </c>
      <c r="Q407">
        <f>Drivers!Q168</f>
        <v>0</v>
      </c>
      <c r="R407">
        <f>Drivers!R168</f>
        <v>0</v>
      </c>
      <c r="S407">
        <f>Drivers!S168</f>
        <v>0</v>
      </c>
      <c r="T407">
        <f>Drivers!T168</f>
        <v>0</v>
      </c>
      <c r="U407">
        <f>Drivers!U168</f>
        <v>0</v>
      </c>
      <c r="V407">
        <f>Drivers!V168</f>
        <v>0</v>
      </c>
      <c r="W407">
        <f>Drivers!W168</f>
        <v>0</v>
      </c>
      <c r="X407">
        <f>Drivers!X168</f>
        <v>0</v>
      </c>
      <c r="Y407">
        <f>Drivers!Y168</f>
        <v>0</v>
      </c>
      <c r="Z407">
        <f>Drivers!Z168</f>
        <v>0</v>
      </c>
      <c r="AA407">
        <f>Drivers!AA168</f>
        <v>0</v>
      </c>
      <c r="AB407">
        <f>Drivers!AB168</f>
        <v>0</v>
      </c>
      <c r="AC407">
        <f>Drivers!AC168</f>
        <v>0</v>
      </c>
      <c r="AD407">
        <f>Drivers!AD168</f>
        <v>0</v>
      </c>
      <c r="AE407">
        <f>Drivers!AE168</f>
        <v>0</v>
      </c>
      <c r="AF407">
        <f>Drivers!AF168</f>
        <v>0</v>
      </c>
      <c r="AG407">
        <f>Drivers!AG168</f>
        <v>0</v>
      </c>
      <c r="AH407">
        <f>Drivers!AH168</f>
        <v>0</v>
      </c>
      <c r="AI407">
        <f>Drivers!AI168</f>
        <v>0</v>
      </c>
      <c r="AJ407">
        <f>Drivers!AJ168</f>
        <v>0</v>
      </c>
      <c r="AK407">
        <f>Drivers!AK168</f>
        <v>0</v>
      </c>
      <c r="AL407">
        <f>Drivers!AL168</f>
        <v>0</v>
      </c>
      <c r="AM407">
        <f>Drivers!AM168</f>
        <v>0</v>
      </c>
      <c r="AN407">
        <f>Drivers!AN168</f>
        <v>0</v>
      </c>
      <c r="AO407">
        <f>Drivers!AO168</f>
        <v>0</v>
      </c>
      <c r="AP407">
        <f>Drivers!AP168</f>
        <v>0</v>
      </c>
      <c r="AQ407">
        <f>Drivers!AQ168</f>
        <v>0</v>
      </c>
      <c r="AR407">
        <f>Drivers!AR168</f>
        <v>0</v>
      </c>
      <c r="AS407">
        <f>Drivers!AS168</f>
        <v>0</v>
      </c>
      <c r="AT407">
        <f>Drivers!AT168</f>
        <v>0</v>
      </c>
      <c r="AU407">
        <f>Drivers!AU168</f>
        <v>0</v>
      </c>
      <c r="AV407">
        <f>Drivers!AV168</f>
        <v>0</v>
      </c>
      <c r="AW407">
        <f>Drivers!AW168</f>
        <v>0</v>
      </c>
      <c r="AX407">
        <f>Drivers!AX168</f>
        <v>0</v>
      </c>
      <c r="AY407">
        <f>Drivers!AY168</f>
        <v>0</v>
      </c>
      <c r="AZ407">
        <f>Drivers!AZ168</f>
        <v>0</v>
      </c>
      <c r="BA407">
        <f>Drivers!BA168</f>
        <v>0</v>
      </c>
      <c r="BB407">
        <f>Drivers!BB168</f>
        <v>0</v>
      </c>
      <c r="BC407">
        <f>Drivers!BC168</f>
        <v>0</v>
      </c>
      <c r="BD407">
        <f>Drivers!BD168</f>
        <v>0</v>
      </c>
      <c r="BE407">
        <f>Drivers!BE168</f>
        <v>0</v>
      </c>
      <c r="BF407">
        <f>Drivers!BF168</f>
        <v>0</v>
      </c>
      <c r="BG407">
        <f>Drivers!BG168</f>
        <v>0</v>
      </c>
      <c r="BH407">
        <f>Drivers!BH168</f>
        <v>0</v>
      </c>
      <c r="BI407">
        <f>Drivers!BI168</f>
        <v>0</v>
      </c>
      <c r="BJ407">
        <f>Drivers!BJ168</f>
        <v>0</v>
      </c>
      <c r="BK407">
        <f>Drivers!BK168</f>
        <v>0</v>
      </c>
      <c r="BL407">
        <f>Drivers!BL168</f>
        <v>0</v>
      </c>
      <c r="BM407">
        <f>Drivers!BM168</f>
        <v>0</v>
      </c>
      <c r="BN407">
        <f>Drivers!BN168</f>
        <v>0</v>
      </c>
      <c r="BO407">
        <f>Drivers!BO168</f>
        <v>0</v>
      </c>
      <c r="BP407">
        <f>Drivers!BP168</f>
        <v>0</v>
      </c>
      <c r="BQ407">
        <f>Drivers!BQ168</f>
        <v>0</v>
      </c>
      <c r="BR407">
        <f>Drivers!BR168</f>
        <v>0</v>
      </c>
      <c r="BS407">
        <f>Drivers!BS168</f>
        <v>0</v>
      </c>
      <c r="BT407">
        <f>Drivers!BT168</f>
        <v>0</v>
      </c>
      <c r="BU407">
        <f>Drivers!BU168</f>
        <v>0</v>
      </c>
      <c r="BV407">
        <f>Drivers!BV168</f>
        <v>0</v>
      </c>
      <c r="BW407">
        <f>Drivers!BW168</f>
        <v>0</v>
      </c>
      <c r="BX407">
        <f>Drivers!BX168</f>
        <v>0</v>
      </c>
      <c r="BY407">
        <f>Drivers!BY168</f>
        <v>0</v>
      </c>
      <c r="BZ407">
        <f>Drivers!BZ168</f>
        <v>0</v>
      </c>
      <c r="CA407">
        <f>Drivers!CA168</f>
        <v>0</v>
      </c>
      <c r="CB407">
        <f>Drivers!CB168</f>
        <v>0</v>
      </c>
      <c r="CC407">
        <f>Drivers!CC168</f>
        <v>0</v>
      </c>
      <c r="CD407">
        <f>Drivers!CD168</f>
        <v>0</v>
      </c>
      <c r="CE407">
        <f>Drivers!CE168</f>
        <v>0</v>
      </c>
      <c r="CF407">
        <f>Drivers!CF168</f>
        <v>0</v>
      </c>
      <c r="CG407">
        <f>Drivers!CG168</f>
        <v>0</v>
      </c>
      <c r="CH407">
        <f>Drivers!CH168</f>
        <v>0</v>
      </c>
      <c r="CI407">
        <f>Drivers!CI168</f>
        <v>0</v>
      </c>
      <c r="CJ407">
        <f>Drivers!CJ168</f>
        <v>0</v>
      </c>
      <c r="CK407">
        <f>Drivers!CK168</f>
        <v>0</v>
      </c>
      <c r="CL407">
        <f>Drivers!CL168</f>
        <v>0</v>
      </c>
      <c r="CM407">
        <f>Drivers!CM168</f>
        <v>0</v>
      </c>
      <c r="CN407">
        <f>Drivers!CN168</f>
        <v>0</v>
      </c>
      <c r="CO407">
        <f>Drivers!CO168</f>
        <v>0</v>
      </c>
      <c r="CP407">
        <f>Drivers!CP168</f>
        <v>0</v>
      </c>
      <c r="CQ407">
        <f>Drivers!CQ168</f>
        <v>0</v>
      </c>
      <c r="CR407">
        <f>Drivers!CR168</f>
        <v>0</v>
      </c>
      <c r="CS407">
        <f>Drivers!CS168</f>
        <v>0</v>
      </c>
      <c r="CT407">
        <f>Drivers!CT168</f>
        <v>0</v>
      </c>
      <c r="CU407">
        <f>Drivers!CU168</f>
        <v>0</v>
      </c>
      <c r="CV407">
        <f>Drivers!CV168</f>
        <v>0</v>
      </c>
      <c r="CW407">
        <f>Drivers!CW168</f>
        <v>0</v>
      </c>
      <c r="CX407">
        <f>Drivers!CX168</f>
        <v>0</v>
      </c>
      <c r="CY407">
        <f>Drivers!CY168</f>
        <v>0</v>
      </c>
      <c r="CZ407">
        <f>Drivers!CZ168</f>
        <v>0</v>
      </c>
      <c r="DA407">
        <f>Drivers!DA168</f>
        <v>0</v>
      </c>
      <c r="DB407">
        <f>Drivers!DB168</f>
        <v>0</v>
      </c>
      <c r="DC407">
        <f>Drivers!DC168</f>
        <v>0</v>
      </c>
      <c r="DD407">
        <f>Drivers!DD168</f>
        <v>0</v>
      </c>
      <c r="DE407">
        <f>Drivers!DE168</f>
        <v>0</v>
      </c>
      <c r="DF407">
        <f>Drivers!DF168</f>
        <v>0</v>
      </c>
      <c r="DG407">
        <f>Drivers!DG168</f>
        <v>0</v>
      </c>
      <c r="DH407">
        <f>Drivers!DH168</f>
        <v>0</v>
      </c>
      <c r="DI407">
        <f>Drivers!DI168</f>
        <v>0</v>
      </c>
      <c r="DJ407">
        <f>Drivers!DJ168</f>
        <v>0</v>
      </c>
      <c r="DK407">
        <f>Drivers!DK168</f>
        <v>0</v>
      </c>
      <c r="DL407">
        <f>Drivers!DL168</f>
        <v>0</v>
      </c>
      <c r="DM407">
        <f>Drivers!DM168</f>
        <v>0</v>
      </c>
      <c r="DN407">
        <f>Drivers!DN168</f>
        <v>0</v>
      </c>
      <c r="DO407">
        <f>Drivers!DO168</f>
        <v>0</v>
      </c>
      <c r="DP407">
        <f>Drivers!DP168</f>
        <v>0</v>
      </c>
      <c r="DQ407">
        <f>Drivers!DQ168</f>
        <v>0</v>
      </c>
      <c r="DR407">
        <f>Drivers!DR168</f>
        <v>0</v>
      </c>
      <c r="DS407">
        <f>Drivers!DS168</f>
        <v>0</v>
      </c>
      <c r="DT407">
        <f>Drivers!DT168</f>
        <v>0</v>
      </c>
      <c r="DU407">
        <f>Drivers!DU168</f>
        <v>0</v>
      </c>
      <c r="DV407">
        <f>Drivers!DV168</f>
        <v>0</v>
      </c>
      <c r="DW407">
        <f>Drivers!DW168</f>
        <v>0</v>
      </c>
      <c r="DX407">
        <f>Drivers!DX168</f>
        <v>0</v>
      </c>
      <c r="DY407">
        <f>Drivers!DY168</f>
        <v>0</v>
      </c>
      <c r="DZ407">
        <f>Drivers!DZ168</f>
        <v>0</v>
      </c>
      <c r="EA407">
        <f>Drivers!EA168</f>
        <v>0</v>
      </c>
      <c r="EB407">
        <f>Drivers!EB168</f>
        <v>0</v>
      </c>
      <c r="EC407">
        <f>Drivers!EC168</f>
        <v>0</v>
      </c>
      <c r="ED407">
        <f>Drivers!ED168</f>
        <v>0</v>
      </c>
      <c r="EE407">
        <f>Drivers!EE168</f>
        <v>0</v>
      </c>
      <c r="EF407">
        <f>Drivers!EF168</f>
        <v>0</v>
      </c>
      <c r="EG407">
        <f>Drivers!EG168</f>
        <v>0</v>
      </c>
      <c r="EH407">
        <f>Drivers!EH168</f>
        <v>0</v>
      </c>
      <c r="EI407">
        <f>Drivers!EI168</f>
        <v>0</v>
      </c>
      <c r="EJ407">
        <f>Drivers!EJ168</f>
        <v>0</v>
      </c>
    </row>
    <row r="408" spans="1:140" hidden="1" outlineLevel="1">
      <c r="A408">
        <f>Drivers!A169</f>
        <v>0</v>
      </c>
      <c r="B408">
        <f>Drivers!B169</f>
        <v>0</v>
      </c>
      <c r="C408">
        <f>Drivers!C169</f>
        <v>0</v>
      </c>
      <c r="D408">
        <f>Drivers!D169</f>
        <v>0</v>
      </c>
      <c r="E408">
        <f>Drivers!E169</f>
        <v>0</v>
      </c>
      <c r="F408">
        <f>Drivers!F169</f>
        <v>0</v>
      </c>
      <c r="G408">
        <f>Drivers!G169</f>
        <v>0</v>
      </c>
      <c r="H408">
        <f>Drivers!H169</f>
        <v>0</v>
      </c>
      <c r="I408" t="str">
        <f>Drivers!I169</f>
        <v>Zillow Premier Agent y/y growth</v>
      </c>
      <c r="J408">
        <f>Drivers!J169</f>
        <v>0</v>
      </c>
      <c r="K408">
        <f>Drivers!K169</f>
        <v>0</v>
      </c>
      <c r="L408">
        <f>Drivers!L169</f>
        <v>0</v>
      </c>
      <c r="M408">
        <f>Drivers!M169</f>
        <v>0</v>
      </c>
      <c r="N408">
        <f>Drivers!N169</f>
        <v>0</v>
      </c>
      <c r="O408">
        <f>Drivers!O169</f>
        <v>0</v>
      </c>
      <c r="P408">
        <f>Drivers!P169</f>
        <v>0</v>
      </c>
      <c r="Q408">
        <f>Drivers!Q169</f>
        <v>0</v>
      </c>
      <c r="R408">
        <f>Drivers!R169</f>
        <v>0</v>
      </c>
      <c r="S408">
        <f>Drivers!S169</f>
        <v>0</v>
      </c>
      <c r="T408">
        <f>Drivers!T169</f>
        <v>0</v>
      </c>
      <c r="U408">
        <f>Drivers!U169</f>
        <v>0</v>
      </c>
      <c r="V408">
        <f>Drivers!V169</f>
        <v>0</v>
      </c>
      <c r="W408">
        <f>Drivers!W169</f>
        <v>0</v>
      </c>
      <c r="X408">
        <f>Drivers!X169</f>
        <v>0</v>
      </c>
      <c r="Y408">
        <f>Drivers!Y169</f>
        <v>0</v>
      </c>
      <c r="Z408">
        <f>Drivers!Z169</f>
        <v>0</v>
      </c>
      <c r="AA408">
        <f>Drivers!AA169</f>
        <v>0</v>
      </c>
      <c r="AB408">
        <f>Drivers!AB169</f>
        <v>0</v>
      </c>
      <c r="AC408">
        <f>Drivers!AC169</f>
        <v>0</v>
      </c>
      <c r="AD408">
        <f>Drivers!AD169</f>
        <v>0</v>
      </c>
      <c r="AE408">
        <f>Drivers!AE169</f>
        <v>0</v>
      </c>
      <c r="AF408">
        <f>Drivers!AF169</f>
        <v>0</v>
      </c>
      <c r="AG408">
        <f>Drivers!AG169</f>
        <v>0</v>
      </c>
      <c r="AH408">
        <f>Drivers!AH169</f>
        <v>0</v>
      </c>
      <c r="AI408">
        <f>Drivers!AI169</f>
        <v>0</v>
      </c>
      <c r="AJ408">
        <f>Drivers!AJ169</f>
        <v>0</v>
      </c>
      <c r="AK408">
        <f>Drivers!AK169</f>
        <v>0</v>
      </c>
      <c r="AL408">
        <f>Drivers!AL169</f>
        <v>0</v>
      </c>
      <c r="AM408">
        <f>Drivers!AM169</f>
        <v>0</v>
      </c>
      <c r="AN408">
        <f>Drivers!AN169</f>
        <v>0</v>
      </c>
      <c r="AO408">
        <f>Drivers!AO169</f>
        <v>0</v>
      </c>
      <c r="AP408">
        <f>Drivers!AP169</f>
        <v>0</v>
      </c>
      <c r="AQ408">
        <f>Drivers!AQ169</f>
        <v>0</v>
      </c>
      <c r="AR408">
        <f>Drivers!AR169</f>
        <v>0</v>
      </c>
      <c r="AS408">
        <f>Drivers!AS169</f>
        <v>0</v>
      </c>
      <c r="AT408">
        <f>Drivers!AT169</f>
        <v>0</v>
      </c>
      <c r="AU408">
        <f>Drivers!AU169</f>
        <v>0</v>
      </c>
      <c r="AV408">
        <f>Drivers!AV169</f>
        <v>0</v>
      </c>
      <c r="AW408">
        <f>Drivers!AW169</f>
        <v>0</v>
      </c>
      <c r="AX408">
        <f>Drivers!AX169</f>
        <v>0</v>
      </c>
      <c r="AY408">
        <f>Drivers!AY169</f>
        <v>0</v>
      </c>
      <c r="AZ408">
        <f>Drivers!AZ169</f>
        <v>0</v>
      </c>
      <c r="BA408">
        <f>Drivers!BA169</f>
        <v>0</v>
      </c>
      <c r="BB408">
        <f>Drivers!BB169</f>
        <v>0</v>
      </c>
      <c r="BC408">
        <f>Drivers!BC169</f>
        <v>0</v>
      </c>
      <c r="BD408">
        <f>Drivers!BD169</f>
        <v>0</v>
      </c>
      <c r="BE408">
        <f>Drivers!BE169</f>
        <v>0</v>
      </c>
      <c r="BF408">
        <f>Drivers!BF169</f>
        <v>0</v>
      </c>
      <c r="BG408">
        <f>Drivers!BG169</f>
        <v>0</v>
      </c>
      <c r="BH408">
        <f>Drivers!BH169</f>
        <v>0</v>
      </c>
      <c r="BI408">
        <f>Drivers!BI169</f>
        <v>0</v>
      </c>
      <c r="BJ408">
        <f>Drivers!BJ169</f>
        <v>0</v>
      </c>
      <c r="BK408">
        <f>Drivers!BK169</f>
        <v>0</v>
      </c>
      <c r="BL408">
        <f>Drivers!BL169</f>
        <v>0</v>
      </c>
      <c r="BM408">
        <f>Drivers!BM169</f>
        <v>0</v>
      </c>
      <c r="BN408">
        <f>Drivers!BN169</f>
        <v>0</v>
      </c>
      <c r="BO408">
        <f>Drivers!BO169</f>
        <v>0</v>
      </c>
      <c r="BP408">
        <f>Drivers!BP169</f>
        <v>0</v>
      </c>
      <c r="BQ408">
        <f>Drivers!BQ169</f>
        <v>0</v>
      </c>
      <c r="BR408">
        <f>Drivers!BR169</f>
        <v>0.65000000000000013</v>
      </c>
      <c r="BS408">
        <f>Drivers!BS169</f>
        <v>0.48</v>
      </c>
      <c r="BT408">
        <f>Drivers!BT169</f>
        <v>0</v>
      </c>
      <c r="BU408">
        <f>Drivers!BU169</f>
        <v>0</v>
      </c>
      <c r="BV408">
        <f>Drivers!BV169</f>
        <v>0</v>
      </c>
      <c r="BW408">
        <f>Drivers!BW169</f>
        <v>0</v>
      </c>
      <c r="BX408">
        <f>Drivers!BX169</f>
        <v>0</v>
      </c>
      <c r="BY408">
        <f>Drivers!BY169</f>
        <v>0</v>
      </c>
      <c r="BZ408">
        <f>Drivers!BZ169</f>
        <v>0</v>
      </c>
      <c r="CA408">
        <f>Drivers!CA169</f>
        <v>0</v>
      </c>
      <c r="CB408">
        <f>Drivers!CB169</f>
        <v>0</v>
      </c>
      <c r="CC408">
        <f>Drivers!CC169</f>
        <v>0</v>
      </c>
      <c r="CD408">
        <f>Drivers!CD169</f>
        <v>0</v>
      </c>
      <c r="CE408">
        <f>Drivers!CE169</f>
        <v>0</v>
      </c>
      <c r="CF408">
        <f>Drivers!CF169</f>
        <v>0</v>
      </c>
      <c r="CG408">
        <f>Drivers!CG169</f>
        <v>0</v>
      </c>
      <c r="CH408">
        <f>Drivers!CH169</f>
        <v>0</v>
      </c>
      <c r="CI408">
        <f>Drivers!CI169</f>
        <v>0</v>
      </c>
      <c r="CJ408">
        <f>Drivers!CJ169</f>
        <v>0</v>
      </c>
      <c r="CK408">
        <f>Drivers!CK169</f>
        <v>0</v>
      </c>
      <c r="CL408">
        <f>Drivers!CL169</f>
        <v>0</v>
      </c>
      <c r="CM408">
        <f>Drivers!CM169</f>
        <v>0</v>
      </c>
      <c r="CN408">
        <f>Drivers!CN169</f>
        <v>0</v>
      </c>
      <c r="CO408">
        <f>Drivers!CO169</f>
        <v>0</v>
      </c>
      <c r="CP408">
        <f>Drivers!CP169</f>
        <v>0</v>
      </c>
      <c r="CQ408">
        <f>Drivers!CQ169</f>
        <v>0</v>
      </c>
      <c r="CR408">
        <f>Drivers!CR169</f>
        <v>0</v>
      </c>
      <c r="CS408">
        <f>Drivers!CS169</f>
        <v>0</v>
      </c>
      <c r="CT408">
        <f>Drivers!CT169</f>
        <v>0</v>
      </c>
      <c r="CU408">
        <f>Drivers!CU169</f>
        <v>0</v>
      </c>
      <c r="CV408">
        <f>Drivers!CV169</f>
        <v>0</v>
      </c>
      <c r="CW408">
        <f>Drivers!CW169</f>
        <v>0</v>
      </c>
      <c r="CX408">
        <f>Drivers!CX169</f>
        <v>0</v>
      </c>
      <c r="CY408">
        <f>Drivers!CY169</f>
        <v>0</v>
      </c>
      <c r="CZ408">
        <f>Drivers!CZ169</f>
        <v>0</v>
      </c>
      <c r="DA408">
        <f>Drivers!DA169</f>
        <v>0</v>
      </c>
      <c r="DB408">
        <f>Drivers!DB169</f>
        <v>0</v>
      </c>
      <c r="DC408">
        <f>Drivers!DC169</f>
        <v>0</v>
      </c>
      <c r="DD408">
        <f>Drivers!DD169</f>
        <v>0</v>
      </c>
      <c r="DE408">
        <f>Drivers!DE169</f>
        <v>0</v>
      </c>
      <c r="DF408">
        <f>Drivers!DF169</f>
        <v>0</v>
      </c>
      <c r="DG408">
        <f>Drivers!DG169</f>
        <v>0</v>
      </c>
      <c r="DH408">
        <f>Drivers!DH169</f>
        <v>0</v>
      </c>
      <c r="DI408">
        <f>Drivers!DI169</f>
        <v>0</v>
      </c>
      <c r="DJ408">
        <f>Drivers!DJ169</f>
        <v>0</v>
      </c>
      <c r="DK408">
        <f>Drivers!DK169</f>
        <v>0</v>
      </c>
      <c r="DL408">
        <f>Drivers!DL169</f>
        <v>0</v>
      </c>
      <c r="DM408">
        <f>Drivers!DM169</f>
        <v>0</v>
      </c>
      <c r="DN408">
        <f>Drivers!DN169</f>
        <v>0</v>
      </c>
      <c r="DO408">
        <f>Drivers!DO169</f>
        <v>0</v>
      </c>
      <c r="DP408">
        <f>Drivers!DP169</f>
        <v>0</v>
      </c>
      <c r="DQ408">
        <f>Drivers!DQ169</f>
        <v>0</v>
      </c>
      <c r="DR408">
        <f>Drivers!DR169</f>
        <v>0</v>
      </c>
      <c r="DS408">
        <f>Drivers!DS169</f>
        <v>0</v>
      </c>
      <c r="DT408">
        <f>Drivers!DT169</f>
        <v>0</v>
      </c>
      <c r="DU408">
        <f>Drivers!DU169</f>
        <v>0</v>
      </c>
      <c r="DV408">
        <f>Drivers!DV169</f>
        <v>0</v>
      </c>
      <c r="DW408">
        <f>Drivers!DW169</f>
        <v>0</v>
      </c>
      <c r="DX408">
        <f>Drivers!DX169</f>
        <v>0</v>
      </c>
      <c r="DY408">
        <f>Drivers!DY169</f>
        <v>0</v>
      </c>
      <c r="DZ408">
        <f>Drivers!DZ169</f>
        <v>0</v>
      </c>
      <c r="EA408">
        <f>Drivers!EA169</f>
        <v>0</v>
      </c>
      <c r="EB408">
        <f>Drivers!EB169</f>
        <v>0</v>
      </c>
      <c r="EC408">
        <f>Drivers!EC169</f>
        <v>0</v>
      </c>
      <c r="ED408">
        <f>Drivers!ED169</f>
        <v>0</v>
      </c>
      <c r="EE408">
        <f>Drivers!EE169</f>
        <v>0</v>
      </c>
      <c r="EF408">
        <f>Drivers!EF169</f>
        <v>0</v>
      </c>
      <c r="EG408">
        <f>Drivers!EG169</f>
        <v>0</v>
      </c>
      <c r="EH408">
        <f>Drivers!EH169</f>
        <v>0</v>
      </c>
      <c r="EI408">
        <f>Drivers!EI169</f>
        <v>0</v>
      </c>
      <c r="EJ408">
        <f>Drivers!EJ169</f>
        <v>0</v>
      </c>
    </row>
    <row r="409" spans="1:140" hidden="1" outlineLevel="1">
      <c r="A409">
        <f>Drivers!A170</f>
        <v>0</v>
      </c>
      <c r="B409">
        <f>Drivers!B170</f>
        <v>0</v>
      </c>
      <c r="C409">
        <f>Drivers!C170</f>
        <v>0</v>
      </c>
      <c r="D409">
        <f>Drivers!D170</f>
        <v>0</v>
      </c>
      <c r="E409">
        <f>Drivers!E170</f>
        <v>0</v>
      </c>
      <c r="F409">
        <f>Drivers!F170</f>
        <v>0</v>
      </c>
      <c r="G409">
        <f>Drivers!G170</f>
        <v>0</v>
      </c>
      <c r="H409">
        <f>Drivers!H170</f>
        <v>0</v>
      </c>
      <c r="I409" t="str">
        <f>Drivers!I170</f>
        <v>Trulia Premier Agent y/y growth</v>
      </c>
      <c r="J409">
        <f>Drivers!J170</f>
        <v>0</v>
      </c>
      <c r="K409">
        <f>Drivers!K170</f>
        <v>0</v>
      </c>
      <c r="L409">
        <f>Drivers!L170</f>
        <v>0</v>
      </c>
      <c r="M409">
        <f>Drivers!M170</f>
        <v>0</v>
      </c>
      <c r="N409">
        <f>Drivers!N170</f>
        <v>0</v>
      </c>
      <c r="O409">
        <f>Drivers!O170</f>
        <v>0</v>
      </c>
      <c r="P409">
        <f>Drivers!P170</f>
        <v>0</v>
      </c>
      <c r="Q409">
        <f>Drivers!Q170</f>
        <v>0</v>
      </c>
      <c r="R409">
        <f>Drivers!R170</f>
        <v>0</v>
      </c>
      <c r="S409">
        <f>Drivers!S170</f>
        <v>0</v>
      </c>
      <c r="T409">
        <f>Drivers!T170</f>
        <v>0</v>
      </c>
      <c r="U409">
        <f>Drivers!U170</f>
        <v>0</v>
      </c>
      <c r="V409">
        <f>Drivers!V170</f>
        <v>0</v>
      </c>
      <c r="W409">
        <f>Drivers!W170</f>
        <v>0</v>
      </c>
      <c r="X409">
        <f>Drivers!X170</f>
        <v>0</v>
      </c>
      <c r="Y409">
        <f>Drivers!Y170</f>
        <v>0</v>
      </c>
      <c r="Z409">
        <f>Drivers!Z170</f>
        <v>0</v>
      </c>
      <c r="AA409">
        <f>Drivers!AA170</f>
        <v>0</v>
      </c>
      <c r="AB409">
        <f>Drivers!AB170</f>
        <v>0</v>
      </c>
      <c r="AC409">
        <f>Drivers!AC170</f>
        <v>0</v>
      </c>
      <c r="AD409">
        <f>Drivers!AD170</f>
        <v>0</v>
      </c>
      <c r="AE409">
        <f>Drivers!AE170</f>
        <v>0</v>
      </c>
      <c r="AF409">
        <f>Drivers!AF170</f>
        <v>0</v>
      </c>
      <c r="AG409">
        <f>Drivers!AG170</f>
        <v>0</v>
      </c>
      <c r="AH409">
        <f>Drivers!AH170</f>
        <v>0</v>
      </c>
      <c r="AI409">
        <f>Drivers!AI170</f>
        <v>0</v>
      </c>
      <c r="AJ409">
        <f>Drivers!AJ170</f>
        <v>0</v>
      </c>
      <c r="AK409">
        <f>Drivers!AK170</f>
        <v>0</v>
      </c>
      <c r="AL409">
        <f>Drivers!AL170</f>
        <v>0</v>
      </c>
      <c r="AM409">
        <f>Drivers!AM170</f>
        <v>0</v>
      </c>
      <c r="AN409">
        <f>Drivers!AN170</f>
        <v>0</v>
      </c>
      <c r="AO409">
        <f>Drivers!AO170</f>
        <v>0</v>
      </c>
      <c r="AP409">
        <f>Drivers!AP170</f>
        <v>0</v>
      </c>
      <c r="AQ409">
        <f>Drivers!AQ170</f>
        <v>0</v>
      </c>
      <c r="AR409">
        <f>Drivers!AR170</f>
        <v>0</v>
      </c>
      <c r="AS409">
        <f>Drivers!AS170</f>
        <v>0</v>
      </c>
      <c r="AT409">
        <f>Drivers!AT170</f>
        <v>0</v>
      </c>
      <c r="AU409">
        <f>Drivers!AU170</f>
        <v>0</v>
      </c>
      <c r="AV409">
        <f>Drivers!AV170</f>
        <v>0</v>
      </c>
      <c r="AW409">
        <f>Drivers!AW170</f>
        <v>0</v>
      </c>
      <c r="AX409">
        <f>Drivers!AX170</f>
        <v>0</v>
      </c>
      <c r="AY409">
        <f>Drivers!AY170</f>
        <v>0</v>
      </c>
      <c r="AZ409">
        <f>Drivers!AZ170</f>
        <v>0</v>
      </c>
      <c r="BA409">
        <f>Drivers!BA170</f>
        <v>0</v>
      </c>
      <c r="BB409">
        <f>Drivers!BB170</f>
        <v>0</v>
      </c>
      <c r="BC409">
        <f>Drivers!BC170</f>
        <v>0</v>
      </c>
      <c r="BD409">
        <f>Drivers!BD170</f>
        <v>0</v>
      </c>
      <c r="BE409">
        <f>Drivers!BE170</f>
        <v>0</v>
      </c>
      <c r="BF409">
        <f>Drivers!BF170</f>
        <v>0</v>
      </c>
      <c r="BG409">
        <f>Drivers!BG170</f>
        <v>0</v>
      </c>
      <c r="BH409">
        <f>Drivers!BH170</f>
        <v>0</v>
      </c>
      <c r="BI409">
        <f>Drivers!BI170</f>
        <v>0</v>
      </c>
      <c r="BJ409">
        <f>Drivers!BJ170</f>
        <v>0</v>
      </c>
      <c r="BK409">
        <f>Drivers!BK170</f>
        <v>0</v>
      </c>
      <c r="BL409">
        <f>Drivers!BL170</f>
        <v>0</v>
      </c>
      <c r="BM409">
        <f>Drivers!BM170</f>
        <v>0</v>
      </c>
      <c r="BN409">
        <f>Drivers!BN170</f>
        <v>0</v>
      </c>
      <c r="BO409">
        <f>Drivers!BO170</f>
        <v>0</v>
      </c>
      <c r="BP409">
        <f>Drivers!BP170</f>
        <v>0</v>
      </c>
      <c r="BQ409">
        <f>Drivers!BQ170</f>
        <v>0</v>
      </c>
      <c r="BR409" t="e">
        <f>Drivers!BR170</f>
        <v>#DIV/0!</v>
      </c>
      <c r="BS409">
        <f>Drivers!BS170</f>
        <v>-1</v>
      </c>
      <c r="BT409">
        <f>Drivers!BT170</f>
        <v>0</v>
      </c>
      <c r="BU409">
        <f>Drivers!BU170</f>
        <v>0</v>
      </c>
      <c r="BV409">
        <f>Drivers!BV170</f>
        <v>0</v>
      </c>
      <c r="BW409">
        <f>Drivers!BW170</f>
        <v>0</v>
      </c>
      <c r="BX409">
        <f>Drivers!BX170</f>
        <v>0</v>
      </c>
      <c r="BY409">
        <f>Drivers!BY170</f>
        <v>0</v>
      </c>
      <c r="BZ409">
        <f>Drivers!BZ170</f>
        <v>0</v>
      </c>
      <c r="CA409">
        <f>Drivers!CA170</f>
        <v>0</v>
      </c>
      <c r="CB409">
        <f>Drivers!CB170</f>
        <v>0</v>
      </c>
      <c r="CC409">
        <f>Drivers!CC170</f>
        <v>0</v>
      </c>
      <c r="CD409">
        <f>Drivers!CD170</f>
        <v>0</v>
      </c>
      <c r="CE409">
        <f>Drivers!CE170</f>
        <v>0</v>
      </c>
      <c r="CF409">
        <f>Drivers!CF170</f>
        <v>0</v>
      </c>
      <c r="CG409">
        <f>Drivers!CG170</f>
        <v>0</v>
      </c>
      <c r="CH409">
        <f>Drivers!CH170</f>
        <v>0</v>
      </c>
      <c r="CI409">
        <f>Drivers!CI170</f>
        <v>0</v>
      </c>
      <c r="CJ409">
        <f>Drivers!CJ170</f>
        <v>0</v>
      </c>
      <c r="CK409">
        <f>Drivers!CK170</f>
        <v>0</v>
      </c>
      <c r="CL409">
        <f>Drivers!CL170</f>
        <v>0</v>
      </c>
      <c r="CM409">
        <f>Drivers!CM170</f>
        <v>0</v>
      </c>
      <c r="CN409">
        <f>Drivers!CN170</f>
        <v>0</v>
      </c>
      <c r="CO409">
        <f>Drivers!CO170</f>
        <v>0</v>
      </c>
      <c r="CP409">
        <f>Drivers!CP170</f>
        <v>0</v>
      </c>
      <c r="CQ409">
        <f>Drivers!CQ170</f>
        <v>0</v>
      </c>
      <c r="CR409">
        <f>Drivers!CR170</f>
        <v>0</v>
      </c>
      <c r="CS409">
        <f>Drivers!CS170</f>
        <v>0</v>
      </c>
      <c r="CT409">
        <f>Drivers!CT170</f>
        <v>0</v>
      </c>
      <c r="CU409">
        <f>Drivers!CU170</f>
        <v>0</v>
      </c>
      <c r="CV409">
        <f>Drivers!CV170</f>
        <v>0</v>
      </c>
      <c r="CW409">
        <f>Drivers!CW170</f>
        <v>0</v>
      </c>
      <c r="CX409">
        <f>Drivers!CX170</f>
        <v>0</v>
      </c>
      <c r="CY409">
        <f>Drivers!CY170</f>
        <v>0</v>
      </c>
      <c r="CZ409">
        <f>Drivers!CZ170</f>
        <v>0</v>
      </c>
      <c r="DA409">
        <f>Drivers!DA170</f>
        <v>0</v>
      </c>
      <c r="DB409">
        <f>Drivers!DB170</f>
        <v>0</v>
      </c>
      <c r="DC409">
        <f>Drivers!DC170</f>
        <v>0</v>
      </c>
      <c r="DD409">
        <f>Drivers!DD170</f>
        <v>0</v>
      </c>
      <c r="DE409">
        <f>Drivers!DE170</f>
        <v>0</v>
      </c>
      <c r="DF409">
        <f>Drivers!DF170</f>
        <v>0</v>
      </c>
      <c r="DG409">
        <f>Drivers!DG170</f>
        <v>0</v>
      </c>
      <c r="DH409">
        <f>Drivers!DH170</f>
        <v>0</v>
      </c>
      <c r="DI409">
        <f>Drivers!DI170</f>
        <v>0</v>
      </c>
      <c r="DJ409">
        <f>Drivers!DJ170</f>
        <v>0</v>
      </c>
      <c r="DK409">
        <f>Drivers!DK170</f>
        <v>0</v>
      </c>
      <c r="DL409">
        <f>Drivers!DL170</f>
        <v>0</v>
      </c>
      <c r="DM409">
        <f>Drivers!DM170</f>
        <v>0</v>
      </c>
      <c r="DN409">
        <f>Drivers!DN170</f>
        <v>0</v>
      </c>
      <c r="DO409">
        <f>Drivers!DO170</f>
        <v>0</v>
      </c>
      <c r="DP409">
        <f>Drivers!DP170</f>
        <v>0</v>
      </c>
      <c r="DQ409">
        <f>Drivers!DQ170</f>
        <v>0</v>
      </c>
      <c r="DR409">
        <f>Drivers!DR170</f>
        <v>0</v>
      </c>
      <c r="DS409">
        <f>Drivers!DS170</f>
        <v>0</v>
      </c>
      <c r="DT409">
        <f>Drivers!DT170</f>
        <v>0</v>
      </c>
      <c r="DU409">
        <f>Drivers!DU170</f>
        <v>0</v>
      </c>
      <c r="DV409">
        <f>Drivers!DV170</f>
        <v>0</v>
      </c>
      <c r="DW409">
        <f>Drivers!DW170</f>
        <v>0</v>
      </c>
      <c r="DX409">
        <f>Drivers!DX170</f>
        <v>0</v>
      </c>
      <c r="DY409">
        <f>Drivers!DY170</f>
        <v>0</v>
      </c>
      <c r="DZ409">
        <f>Drivers!DZ170</f>
        <v>0</v>
      </c>
      <c r="EA409">
        <f>Drivers!EA170</f>
        <v>0</v>
      </c>
      <c r="EB409">
        <f>Drivers!EB170</f>
        <v>0</v>
      </c>
      <c r="EC409">
        <f>Drivers!EC170</f>
        <v>0</v>
      </c>
      <c r="ED409">
        <f>Drivers!ED170</f>
        <v>0</v>
      </c>
      <c r="EE409">
        <f>Drivers!EE170</f>
        <v>0</v>
      </c>
      <c r="EF409">
        <f>Drivers!EF170</f>
        <v>0</v>
      </c>
      <c r="EG409">
        <f>Drivers!EG170</f>
        <v>0</v>
      </c>
      <c r="EH409">
        <f>Drivers!EH170</f>
        <v>0</v>
      </c>
      <c r="EI409">
        <f>Drivers!EI170</f>
        <v>0</v>
      </c>
      <c r="EJ409">
        <f>Drivers!EJ170</f>
        <v>0</v>
      </c>
    </row>
    <row r="410" spans="1:140" hidden="1" outlineLevel="1">
      <c r="A410">
        <f>Drivers!A171</f>
        <v>0</v>
      </c>
      <c r="B410">
        <f>Drivers!B171</f>
        <v>0</v>
      </c>
      <c r="C410">
        <f>Drivers!C171</f>
        <v>0</v>
      </c>
      <c r="D410">
        <f>Drivers!D171</f>
        <v>0</v>
      </c>
      <c r="E410">
        <f>Drivers!E171</f>
        <v>0</v>
      </c>
      <c r="F410">
        <f>Drivers!F171</f>
        <v>0</v>
      </c>
      <c r="G410">
        <f>Drivers!G171</f>
        <v>0</v>
      </c>
      <c r="H410">
        <f>Drivers!H171</f>
        <v>0</v>
      </c>
      <c r="I410">
        <f>Drivers!I171</f>
        <v>0</v>
      </c>
      <c r="J410">
        <f>Drivers!J171</f>
        <v>0</v>
      </c>
      <c r="K410">
        <f>Drivers!K171</f>
        <v>0</v>
      </c>
      <c r="L410">
        <f>Drivers!L171</f>
        <v>0</v>
      </c>
      <c r="M410">
        <f>Drivers!M171</f>
        <v>0</v>
      </c>
      <c r="N410">
        <f>Drivers!N171</f>
        <v>0</v>
      </c>
      <c r="O410">
        <f>Drivers!O171</f>
        <v>0</v>
      </c>
      <c r="P410">
        <f>Drivers!P171</f>
        <v>0</v>
      </c>
      <c r="Q410">
        <f>Drivers!Q171</f>
        <v>0</v>
      </c>
      <c r="R410">
        <f>Drivers!R171</f>
        <v>0</v>
      </c>
      <c r="S410">
        <f>Drivers!S171</f>
        <v>0</v>
      </c>
      <c r="T410">
        <f>Drivers!T171</f>
        <v>0</v>
      </c>
      <c r="U410">
        <f>Drivers!U171</f>
        <v>0</v>
      </c>
      <c r="V410">
        <f>Drivers!V171</f>
        <v>0</v>
      </c>
      <c r="W410">
        <f>Drivers!W171</f>
        <v>0</v>
      </c>
      <c r="X410">
        <f>Drivers!X171</f>
        <v>0</v>
      </c>
      <c r="Y410">
        <f>Drivers!Y171</f>
        <v>0</v>
      </c>
      <c r="Z410">
        <f>Drivers!Z171</f>
        <v>0</v>
      </c>
      <c r="AA410">
        <f>Drivers!AA171</f>
        <v>0</v>
      </c>
      <c r="AB410">
        <f>Drivers!AB171</f>
        <v>0</v>
      </c>
      <c r="AC410">
        <f>Drivers!AC171</f>
        <v>0</v>
      </c>
      <c r="AD410">
        <f>Drivers!AD171</f>
        <v>0</v>
      </c>
      <c r="AE410">
        <f>Drivers!AE171</f>
        <v>0</v>
      </c>
      <c r="AF410">
        <f>Drivers!AF171</f>
        <v>0</v>
      </c>
      <c r="AG410">
        <f>Drivers!AG171</f>
        <v>0</v>
      </c>
      <c r="AH410">
        <f>Drivers!AH171</f>
        <v>0</v>
      </c>
      <c r="AI410">
        <f>Drivers!AI171</f>
        <v>0</v>
      </c>
      <c r="AJ410">
        <f>Drivers!AJ171</f>
        <v>0</v>
      </c>
      <c r="AK410">
        <f>Drivers!AK171</f>
        <v>0</v>
      </c>
      <c r="AL410">
        <f>Drivers!AL171</f>
        <v>0</v>
      </c>
      <c r="AM410">
        <f>Drivers!AM171</f>
        <v>0</v>
      </c>
      <c r="AN410">
        <f>Drivers!AN171</f>
        <v>0</v>
      </c>
      <c r="AO410">
        <f>Drivers!AO171</f>
        <v>0</v>
      </c>
      <c r="AP410">
        <f>Drivers!AP171</f>
        <v>0</v>
      </c>
      <c r="AQ410">
        <f>Drivers!AQ171</f>
        <v>0</v>
      </c>
      <c r="AR410">
        <f>Drivers!AR171</f>
        <v>0</v>
      </c>
      <c r="AS410">
        <f>Drivers!AS171</f>
        <v>0</v>
      </c>
      <c r="AT410">
        <f>Drivers!AT171</f>
        <v>0</v>
      </c>
      <c r="AU410">
        <f>Drivers!AU171</f>
        <v>0</v>
      </c>
      <c r="AV410">
        <f>Drivers!AV171</f>
        <v>0</v>
      </c>
      <c r="AW410">
        <f>Drivers!AW171</f>
        <v>0</v>
      </c>
      <c r="AX410">
        <f>Drivers!AX171</f>
        <v>0</v>
      </c>
      <c r="AY410">
        <f>Drivers!AY171</f>
        <v>0</v>
      </c>
      <c r="AZ410">
        <f>Drivers!AZ171</f>
        <v>0</v>
      </c>
      <c r="BA410">
        <f>Drivers!BA171</f>
        <v>0</v>
      </c>
      <c r="BB410">
        <f>Drivers!BB171</f>
        <v>0</v>
      </c>
      <c r="BC410">
        <f>Drivers!BC171</f>
        <v>0</v>
      </c>
      <c r="BD410">
        <f>Drivers!BD171</f>
        <v>0</v>
      </c>
      <c r="BE410">
        <f>Drivers!BE171</f>
        <v>0</v>
      </c>
      <c r="BF410">
        <f>Drivers!BF171</f>
        <v>0</v>
      </c>
      <c r="BG410">
        <f>Drivers!BG171</f>
        <v>0</v>
      </c>
      <c r="BH410">
        <f>Drivers!BH171</f>
        <v>0</v>
      </c>
      <c r="BI410">
        <f>Drivers!BI171</f>
        <v>0</v>
      </c>
      <c r="BJ410">
        <f>Drivers!BJ171</f>
        <v>0</v>
      </c>
      <c r="BK410">
        <f>Drivers!BK171</f>
        <v>0</v>
      </c>
      <c r="BL410">
        <f>Drivers!BL171</f>
        <v>0</v>
      </c>
      <c r="BM410">
        <f>Drivers!BM171</f>
        <v>0</v>
      </c>
      <c r="BN410">
        <f>Drivers!BN171</f>
        <v>0</v>
      </c>
      <c r="BO410">
        <f>Drivers!BO171</f>
        <v>0</v>
      </c>
      <c r="BP410">
        <f>Drivers!BP171</f>
        <v>0</v>
      </c>
      <c r="BQ410">
        <f>Drivers!BQ171</f>
        <v>0</v>
      </c>
      <c r="BR410">
        <f>Drivers!BR171</f>
        <v>0</v>
      </c>
      <c r="BS410">
        <f>Drivers!BS171</f>
        <v>0</v>
      </c>
      <c r="BT410">
        <f>Drivers!BT171</f>
        <v>0</v>
      </c>
      <c r="BU410">
        <f>Drivers!BU171</f>
        <v>0</v>
      </c>
      <c r="BV410">
        <f>Drivers!BV171</f>
        <v>0</v>
      </c>
      <c r="BW410">
        <f>Drivers!BW171</f>
        <v>0</v>
      </c>
      <c r="BX410">
        <f>Drivers!BX171</f>
        <v>0</v>
      </c>
      <c r="BY410">
        <f>Drivers!BY171</f>
        <v>0</v>
      </c>
      <c r="BZ410">
        <f>Drivers!BZ171</f>
        <v>0</v>
      </c>
      <c r="CA410">
        <f>Drivers!CA171</f>
        <v>0</v>
      </c>
      <c r="CB410">
        <f>Drivers!CB171</f>
        <v>0</v>
      </c>
      <c r="CC410">
        <f>Drivers!CC171</f>
        <v>0</v>
      </c>
      <c r="CD410">
        <f>Drivers!CD171</f>
        <v>0</v>
      </c>
      <c r="CE410">
        <f>Drivers!CE171</f>
        <v>0</v>
      </c>
      <c r="CF410">
        <f>Drivers!CF171</f>
        <v>0</v>
      </c>
      <c r="CG410">
        <f>Drivers!CG171</f>
        <v>0</v>
      </c>
      <c r="CH410">
        <f>Drivers!CH171</f>
        <v>0</v>
      </c>
      <c r="CI410">
        <f>Drivers!CI171</f>
        <v>0</v>
      </c>
      <c r="CJ410">
        <f>Drivers!CJ171</f>
        <v>0</v>
      </c>
      <c r="CK410">
        <f>Drivers!CK171</f>
        <v>0</v>
      </c>
      <c r="CL410">
        <f>Drivers!CL171</f>
        <v>0</v>
      </c>
      <c r="CM410">
        <f>Drivers!CM171</f>
        <v>0</v>
      </c>
      <c r="CN410">
        <f>Drivers!CN171</f>
        <v>0</v>
      </c>
      <c r="CO410">
        <f>Drivers!CO171</f>
        <v>0</v>
      </c>
      <c r="CP410">
        <f>Drivers!CP171</f>
        <v>0</v>
      </c>
      <c r="CQ410">
        <f>Drivers!CQ171</f>
        <v>0</v>
      </c>
      <c r="CR410">
        <f>Drivers!CR171</f>
        <v>0</v>
      </c>
      <c r="CS410">
        <f>Drivers!CS171</f>
        <v>0</v>
      </c>
      <c r="CT410">
        <f>Drivers!CT171</f>
        <v>0</v>
      </c>
      <c r="CU410">
        <f>Drivers!CU171</f>
        <v>0</v>
      </c>
      <c r="CV410">
        <f>Drivers!CV171</f>
        <v>0</v>
      </c>
      <c r="CW410">
        <f>Drivers!CW171</f>
        <v>0</v>
      </c>
      <c r="CX410">
        <f>Drivers!CX171</f>
        <v>0</v>
      </c>
      <c r="CY410">
        <f>Drivers!CY171</f>
        <v>0</v>
      </c>
      <c r="CZ410">
        <f>Drivers!CZ171</f>
        <v>0</v>
      </c>
      <c r="DA410">
        <f>Drivers!DA171</f>
        <v>0</v>
      </c>
      <c r="DB410">
        <f>Drivers!DB171</f>
        <v>0</v>
      </c>
      <c r="DC410">
        <f>Drivers!DC171</f>
        <v>0</v>
      </c>
      <c r="DD410">
        <f>Drivers!DD171</f>
        <v>0</v>
      </c>
      <c r="DE410">
        <f>Drivers!DE171</f>
        <v>0</v>
      </c>
      <c r="DF410">
        <f>Drivers!DF171</f>
        <v>0</v>
      </c>
      <c r="DG410">
        <f>Drivers!DG171</f>
        <v>0</v>
      </c>
      <c r="DH410">
        <f>Drivers!DH171</f>
        <v>0</v>
      </c>
      <c r="DI410">
        <f>Drivers!DI171</f>
        <v>0</v>
      </c>
      <c r="DJ410">
        <f>Drivers!DJ171</f>
        <v>0</v>
      </c>
      <c r="DK410">
        <f>Drivers!DK171</f>
        <v>0</v>
      </c>
      <c r="DL410">
        <f>Drivers!DL171</f>
        <v>0</v>
      </c>
      <c r="DM410">
        <f>Drivers!DM171</f>
        <v>0</v>
      </c>
      <c r="DN410">
        <f>Drivers!DN171</f>
        <v>0</v>
      </c>
      <c r="DO410">
        <f>Drivers!DO171</f>
        <v>0</v>
      </c>
      <c r="DP410">
        <f>Drivers!DP171</f>
        <v>0</v>
      </c>
      <c r="DQ410">
        <f>Drivers!DQ171</f>
        <v>0</v>
      </c>
      <c r="DR410">
        <f>Drivers!DR171</f>
        <v>0</v>
      </c>
      <c r="DS410">
        <f>Drivers!DS171</f>
        <v>0</v>
      </c>
      <c r="DT410">
        <f>Drivers!DT171</f>
        <v>0</v>
      </c>
      <c r="DU410">
        <f>Drivers!DU171</f>
        <v>0</v>
      </c>
      <c r="DV410">
        <f>Drivers!DV171</f>
        <v>0</v>
      </c>
      <c r="DW410">
        <f>Drivers!DW171</f>
        <v>0</v>
      </c>
      <c r="DX410">
        <f>Drivers!DX171</f>
        <v>0</v>
      </c>
      <c r="DY410">
        <f>Drivers!DY171</f>
        <v>0</v>
      </c>
      <c r="DZ410">
        <f>Drivers!DZ171</f>
        <v>0</v>
      </c>
      <c r="EA410">
        <f>Drivers!EA171</f>
        <v>0</v>
      </c>
      <c r="EB410">
        <f>Drivers!EB171</f>
        <v>0</v>
      </c>
      <c r="EC410">
        <f>Drivers!EC171</f>
        <v>0</v>
      </c>
      <c r="ED410">
        <f>Drivers!ED171</f>
        <v>0</v>
      </c>
      <c r="EE410">
        <f>Drivers!EE171</f>
        <v>0</v>
      </c>
      <c r="EF410">
        <f>Drivers!EF171</f>
        <v>0</v>
      </c>
      <c r="EG410">
        <f>Drivers!EG171</f>
        <v>0</v>
      </c>
      <c r="EH410">
        <f>Drivers!EH171</f>
        <v>0</v>
      </c>
      <c r="EI410">
        <f>Drivers!EI171</f>
        <v>0</v>
      </c>
      <c r="EJ410">
        <f>Drivers!EJ171</f>
        <v>0</v>
      </c>
    </row>
    <row r="411" spans="1:140" hidden="1" outlineLevel="1">
      <c r="A411">
        <f>Drivers!A172</f>
        <v>0</v>
      </c>
      <c r="B411">
        <f>Drivers!B172</f>
        <v>0</v>
      </c>
      <c r="C411">
        <f>Drivers!C172</f>
        <v>0</v>
      </c>
      <c r="D411">
        <f>Drivers!D172</f>
        <v>0</v>
      </c>
      <c r="E411">
        <f>Drivers!E172</f>
        <v>0</v>
      </c>
      <c r="F411">
        <f>Drivers!F172</f>
        <v>0</v>
      </c>
      <c r="G411">
        <f>Drivers!G172</f>
        <v>0</v>
      </c>
      <c r="H411">
        <f>Drivers!H172</f>
        <v>0</v>
      </c>
      <c r="I411" t="str">
        <f>Drivers!I172</f>
        <v>Rentals Revenue</v>
      </c>
      <c r="J411">
        <f>Drivers!J172</f>
        <v>0</v>
      </c>
      <c r="K411">
        <f>Drivers!K172</f>
        <v>0</v>
      </c>
      <c r="L411">
        <f>Drivers!L172</f>
        <v>0</v>
      </c>
      <c r="M411">
        <f>Drivers!M172</f>
        <v>0</v>
      </c>
      <c r="N411">
        <f>Drivers!N172</f>
        <v>0</v>
      </c>
      <c r="O411">
        <f>Drivers!O172</f>
        <v>0</v>
      </c>
      <c r="P411">
        <f>Drivers!P172</f>
        <v>0</v>
      </c>
      <c r="Q411">
        <f>Drivers!Q172</f>
        <v>0</v>
      </c>
      <c r="R411">
        <f>Drivers!R172</f>
        <v>0</v>
      </c>
      <c r="S411">
        <f>Drivers!S172</f>
        <v>0</v>
      </c>
      <c r="T411">
        <f>Drivers!T172</f>
        <v>0</v>
      </c>
      <c r="U411">
        <f>Drivers!U172</f>
        <v>0</v>
      </c>
      <c r="V411">
        <f>Drivers!V172</f>
        <v>0</v>
      </c>
      <c r="W411">
        <f>Drivers!W172</f>
        <v>0</v>
      </c>
      <c r="X411">
        <f>Drivers!X172</f>
        <v>0</v>
      </c>
      <c r="Y411">
        <f>Drivers!Y172</f>
        <v>0</v>
      </c>
      <c r="Z411">
        <f>Drivers!Z172</f>
        <v>0</v>
      </c>
      <c r="AA411">
        <f>Drivers!AA172</f>
        <v>0</v>
      </c>
      <c r="AB411">
        <f>Drivers!AB172</f>
        <v>0</v>
      </c>
      <c r="AC411">
        <f>Drivers!AC172</f>
        <v>0</v>
      </c>
      <c r="AD411">
        <f>Drivers!AD172</f>
        <v>0</v>
      </c>
      <c r="AE411">
        <f>Drivers!AE172</f>
        <v>0</v>
      </c>
      <c r="AF411">
        <f>Drivers!AF172</f>
        <v>0</v>
      </c>
      <c r="AG411">
        <f>Drivers!AG172</f>
        <v>0</v>
      </c>
      <c r="AH411">
        <f>Drivers!AH172</f>
        <v>0</v>
      </c>
      <c r="AI411">
        <f>Drivers!AI172</f>
        <v>0</v>
      </c>
      <c r="AJ411">
        <f>Drivers!AJ172</f>
        <v>0</v>
      </c>
      <c r="AK411">
        <f>Drivers!AK172</f>
        <v>0</v>
      </c>
      <c r="AL411">
        <f>Drivers!AL172</f>
        <v>0</v>
      </c>
      <c r="AM411">
        <f>Drivers!AM172</f>
        <v>0</v>
      </c>
      <c r="AN411">
        <f>Drivers!AN172</f>
        <v>0</v>
      </c>
      <c r="AO411">
        <f>Drivers!AO172</f>
        <v>0</v>
      </c>
      <c r="AP411">
        <f>Drivers!AP172</f>
        <v>0</v>
      </c>
      <c r="AQ411">
        <f>Drivers!AQ172</f>
        <v>0</v>
      </c>
      <c r="AR411">
        <f>Drivers!AR172</f>
        <v>0</v>
      </c>
      <c r="AS411">
        <f>Drivers!AS172</f>
        <v>0</v>
      </c>
      <c r="AT411">
        <f>Drivers!AT172</f>
        <v>0</v>
      </c>
      <c r="AU411">
        <f>Drivers!AU172</f>
        <v>0</v>
      </c>
      <c r="AV411">
        <f>Drivers!AV172</f>
        <v>0</v>
      </c>
      <c r="AW411">
        <f>Drivers!AW172</f>
        <v>0</v>
      </c>
      <c r="AX411">
        <f>Drivers!AX172</f>
        <v>0</v>
      </c>
      <c r="AY411">
        <f>Drivers!AY172</f>
        <v>0</v>
      </c>
      <c r="AZ411">
        <f>Drivers!AZ172</f>
        <v>0</v>
      </c>
      <c r="BA411">
        <f>Drivers!BA172</f>
        <v>0</v>
      </c>
      <c r="BB411">
        <f>Drivers!BB172</f>
        <v>0</v>
      </c>
      <c r="BC411">
        <f>Drivers!BC172</f>
        <v>0</v>
      </c>
      <c r="BD411">
        <f>Drivers!BD172</f>
        <v>0</v>
      </c>
      <c r="BE411">
        <f>Drivers!BE172</f>
        <v>0</v>
      </c>
      <c r="BF411">
        <f>Drivers!BF172</f>
        <v>0</v>
      </c>
      <c r="BG411">
        <f>Drivers!BG172</f>
        <v>0</v>
      </c>
      <c r="BH411">
        <f>Drivers!BH172</f>
        <v>0</v>
      </c>
      <c r="BI411">
        <f>Drivers!BI172</f>
        <v>0</v>
      </c>
      <c r="BJ411">
        <f>Drivers!BJ172</f>
        <v>0</v>
      </c>
      <c r="BK411">
        <f>Drivers!BK172</f>
        <v>0</v>
      </c>
      <c r="BL411">
        <f>Drivers!BL172</f>
        <v>0</v>
      </c>
      <c r="BM411">
        <f>Drivers!BM172</f>
        <v>0</v>
      </c>
      <c r="BN411">
        <f>Drivers!BN172</f>
        <v>0</v>
      </c>
      <c r="BO411">
        <f>Drivers!BO172</f>
        <v>0</v>
      </c>
      <c r="BP411">
        <f>Drivers!BP172</f>
        <v>0</v>
      </c>
      <c r="BQ411">
        <f>Drivers!BQ172</f>
        <v>0</v>
      </c>
      <c r="BR411">
        <f>Drivers!BR172</f>
        <v>0</v>
      </c>
      <c r="BS411">
        <f>Drivers!BS172</f>
        <v>0</v>
      </c>
      <c r="BT411">
        <f>Drivers!BT172</f>
        <v>0</v>
      </c>
      <c r="BU411">
        <f>Drivers!BU172</f>
        <v>0</v>
      </c>
      <c r="BV411">
        <f>Drivers!BV172</f>
        <v>0</v>
      </c>
      <c r="BW411">
        <f>Drivers!BW172</f>
        <v>0</v>
      </c>
      <c r="BX411">
        <f>Drivers!BX172</f>
        <v>0</v>
      </c>
      <c r="BY411">
        <f>Drivers!BY172</f>
        <v>0</v>
      </c>
      <c r="BZ411">
        <f>Drivers!BZ172</f>
        <v>0</v>
      </c>
      <c r="CA411">
        <f>Drivers!CA172</f>
        <v>0</v>
      </c>
      <c r="CB411">
        <f>Drivers!CB172</f>
        <v>0</v>
      </c>
      <c r="CC411">
        <f>Drivers!CC172</f>
        <v>0</v>
      </c>
      <c r="CD411">
        <f>Drivers!CD172</f>
        <v>0</v>
      </c>
      <c r="CE411">
        <f>Drivers!CE172</f>
        <v>0</v>
      </c>
      <c r="CF411">
        <f>Drivers!CF172</f>
        <v>0</v>
      </c>
      <c r="CG411">
        <f>Drivers!CG172</f>
        <v>0</v>
      </c>
      <c r="CH411">
        <f>Drivers!CH172</f>
        <v>0</v>
      </c>
      <c r="CI411">
        <f>Drivers!CI172</f>
        <v>0</v>
      </c>
      <c r="CJ411">
        <f>Drivers!CJ172</f>
        <v>0</v>
      </c>
      <c r="CK411">
        <f>Drivers!CK172</f>
        <v>0</v>
      </c>
      <c r="CL411">
        <f>Drivers!CL172</f>
        <v>0</v>
      </c>
      <c r="CM411">
        <f>Drivers!CM172</f>
        <v>0</v>
      </c>
      <c r="CN411">
        <f>Drivers!CN172</f>
        <v>0</v>
      </c>
      <c r="CO411">
        <f>Drivers!CO172</f>
        <v>0</v>
      </c>
      <c r="CP411">
        <f>Drivers!CP172</f>
        <v>0</v>
      </c>
      <c r="CQ411">
        <f>Drivers!CQ172</f>
        <v>0</v>
      </c>
      <c r="CR411">
        <f>Drivers!CR172</f>
        <v>0</v>
      </c>
      <c r="CS411">
        <f>Drivers!CS172</f>
        <v>0</v>
      </c>
      <c r="CT411">
        <f>Drivers!CT172</f>
        <v>0</v>
      </c>
      <c r="CU411">
        <f>Drivers!CU172</f>
        <v>0</v>
      </c>
      <c r="CV411">
        <f>Drivers!CV172</f>
        <v>0</v>
      </c>
      <c r="CW411">
        <f>Drivers!CW172</f>
        <v>0</v>
      </c>
      <c r="CX411">
        <f>Drivers!CX172</f>
        <v>0</v>
      </c>
      <c r="CY411">
        <f>Drivers!CY172</f>
        <v>0</v>
      </c>
      <c r="CZ411">
        <f>Drivers!CZ172</f>
        <v>0</v>
      </c>
      <c r="DA411">
        <f>Drivers!DA172</f>
        <v>0</v>
      </c>
      <c r="DB411">
        <f>Drivers!DB172</f>
        <v>0</v>
      </c>
      <c r="DC411">
        <f>Drivers!DC172</f>
        <v>0</v>
      </c>
      <c r="DD411">
        <f>Drivers!DD172</f>
        <v>0</v>
      </c>
      <c r="DE411">
        <f>Drivers!DE172</f>
        <v>0</v>
      </c>
      <c r="DF411">
        <f>Drivers!DF172</f>
        <v>0</v>
      </c>
      <c r="DG411">
        <f>Drivers!DG172</f>
        <v>0</v>
      </c>
      <c r="DH411">
        <f>Drivers!DH172</f>
        <v>0</v>
      </c>
      <c r="DI411">
        <f>Drivers!DI172</f>
        <v>0</v>
      </c>
      <c r="DJ411">
        <f>Drivers!DJ172</f>
        <v>0</v>
      </c>
      <c r="DK411">
        <f>Drivers!DK172</f>
        <v>0</v>
      </c>
      <c r="DL411">
        <f>Drivers!DL172</f>
        <v>0</v>
      </c>
      <c r="DM411">
        <f>Drivers!DM172</f>
        <v>0</v>
      </c>
      <c r="DN411">
        <f>Drivers!DN172</f>
        <v>0</v>
      </c>
      <c r="DO411">
        <f>Drivers!DO172</f>
        <v>0</v>
      </c>
      <c r="DP411">
        <f>Drivers!DP172</f>
        <v>0</v>
      </c>
      <c r="DQ411">
        <f>Drivers!DQ172</f>
        <v>0</v>
      </c>
      <c r="DR411">
        <f>Drivers!DR172</f>
        <v>0</v>
      </c>
      <c r="DS411">
        <f>Drivers!DS172</f>
        <v>0</v>
      </c>
      <c r="DT411">
        <f>Drivers!DT172</f>
        <v>0</v>
      </c>
      <c r="DU411">
        <f>Drivers!DU172</f>
        <v>0</v>
      </c>
      <c r="DV411">
        <f>Drivers!DV172</f>
        <v>0</v>
      </c>
      <c r="DW411">
        <f>Drivers!DW172</f>
        <v>0</v>
      </c>
      <c r="DX411">
        <f>Drivers!DX172</f>
        <v>0</v>
      </c>
      <c r="DY411">
        <f>Drivers!DY172</f>
        <v>0</v>
      </c>
      <c r="DZ411">
        <f>Drivers!DZ172</f>
        <v>0</v>
      </c>
      <c r="EA411">
        <f>Drivers!EA172</f>
        <v>0</v>
      </c>
      <c r="EB411">
        <f>Drivers!EB172</f>
        <v>0</v>
      </c>
      <c r="EC411">
        <f>Drivers!EC172</f>
        <v>0</v>
      </c>
      <c r="ED411">
        <f>Drivers!ED172</f>
        <v>0</v>
      </c>
      <c r="EE411">
        <f>Drivers!EE172</f>
        <v>0</v>
      </c>
      <c r="EF411">
        <f>Drivers!EF172</f>
        <v>0</v>
      </c>
      <c r="EG411">
        <f>Drivers!EG172</f>
        <v>0</v>
      </c>
      <c r="EH411">
        <f>Drivers!EH172</f>
        <v>0</v>
      </c>
      <c r="EI411">
        <f>Drivers!EI172</f>
        <v>0</v>
      </c>
      <c r="EJ411">
        <f>Drivers!EJ172</f>
        <v>0</v>
      </c>
    </row>
    <row r="412" spans="1:140" hidden="1" outlineLevel="1">
      <c r="A412">
        <f>Drivers!A252</f>
        <v>0</v>
      </c>
      <c r="B412">
        <f>Drivers!B252</f>
        <v>0</v>
      </c>
      <c r="C412">
        <f>Drivers!C252</f>
        <v>0</v>
      </c>
      <c r="D412">
        <f>Drivers!D252</f>
        <v>0</v>
      </c>
      <c r="E412">
        <f>Drivers!E252</f>
        <v>0</v>
      </c>
      <c r="F412">
        <f>Drivers!F252</f>
        <v>0</v>
      </c>
      <c r="G412">
        <f>Drivers!G252</f>
        <v>0</v>
      </c>
      <c r="H412">
        <f>Drivers!H252</f>
        <v>0</v>
      </c>
      <c r="I412" t="str">
        <f>Drivers!I252</f>
        <v>Other Revenue</v>
      </c>
      <c r="J412">
        <f>Drivers!J252</f>
        <v>0</v>
      </c>
      <c r="K412">
        <f>Drivers!K252</f>
        <v>0</v>
      </c>
      <c r="L412">
        <f>Drivers!L252</f>
        <v>0</v>
      </c>
      <c r="M412">
        <f>Drivers!M252</f>
        <v>0</v>
      </c>
      <c r="N412">
        <f>Drivers!N252</f>
        <v>0</v>
      </c>
      <c r="O412">
        <f>Drivers!O252</f>
        <v>0</v>
      </c>
      <c r="P412">
        <f>Drivers!P252</f>
        <v>0</v>
      </c>
      <c r="Q412">
        <f>Drivers!Q252</f>
        <v>0</v>
      </c>
      <c r="R412">
        <f>Drivers!R252</f>
        <v>0</v>
      </c>
      <c r="S412">
        <f>Drivers!S252</f>
        <v>0</v>
      </c>
      <c r="T412">
        <f>Drivers!T252</f>
        <v>0</v>
      </c>
      <c r="U412">
        <f>Drivers!U252</f>
        <v>0</v>
      </c>
      <c r="V412">
        <f>Drivers!V252</f>
        <v>0</v>
      </c>
      <c r="W412">
        <f>Drivers!W252</f>
        <v>0</v>
      </c>
      <c r="X412">
        <f>Drivers!X252</f>
        <v>0</v>
      </c>
      <c r="Y412">
        <f>Drivers!Y252</f>
        <v>0</v>
      </c>
      <c r="Z412">
        <f>Drivers!Z252</f>
        <v>0</v>
      </c>
      <c r="AA412">
        <f>Drivers!AA252</f>
        <v>0</v>
      </c>
      <c r="AB412">
        <f>Drivers!AB252</f>
        <v>0</v>
      </c>
      <c r="AC412">
        <f>Drivers!AC252</f>
        <v>0</v>
      </c>
      <c r="AD412">
        <f>Drivers!AD252</f>
        <v>0</v>
      </c>
      <c r="AE412">
        <f>Drivers!AE252</f>
        <v>0</v>
      </c>
      <c r="AF412">
        <f>Drivers!AF252</f>
        <v>0</v>
      </c>
      <c r="AG412">
        <f>Drivers!AG252</f>
        <v>0</v>
      </c>
      <c r="AH412">
        <f>Drivers!AH252</f>
        <v>0</v>
      </c>
      <c r="AI412">
        <f>Drivers!AI252</f>
        <v>0</v>
      </c>
      <c r="AJ412">
        <f>Drivers!AJ252</f>
        <v>0</v>
      </c>
      <c r="AK412">
        <f>Drivers!AK252</f>
        <v>0</v>
      </c>
      <c r="AL412">
        <f>Drivers!AL252</f>
        <v>0</v>
      </c>
      <c r="AM412">
        <f>Drivers!AM252</f>
        <v>0</v>
      </c>
      <c r="AN412">
        <f>Drivers!AN252</f>
        <v>0</v>
      </c>
      <c r="AO412">
        <f>Drivers!AO252</f>
        <v>0</v>
      </c>
      <c r="AP412">
        <f>Drivers!AP252</f>
        <v>0</v>
      </c>
      <c r="AQ412">
        <f>Drivers!AQ252</f>
        <v>0</v>
      </c>
      <c r="AR412">
        <f>Drivers!AR252</f>
        <v>0</v>
      </c>
      <c r="AS412">
        <f>Drivers!AS252</f>
        <v>0</v>
      </c>
      <c r="AT412">
        <f>Drivers!AT252</f>
        <v>0</v>
      </c>
      <c r="AU412">
        <f>Drivers!AU252</f>
        <v>0</v>
      </c>
      <c r="AV412">
        <f>Drivers!AV252</f>
        <v>0</v>
      </c>
      <c r="AW412">
        <f>Drivers!AW252</f>
        <v>0</v>
      </c>
      <c r="AX412">
        <f>Drivers!AX252</f>
        <v>0</v>
      </c>
      <c r="AY412">
        <f>Drivers!AY252</f>
        <v>0</v>
      </c>
      <c r="AZ412">
        <f>Drivers!AZ252</f>
        <v>0</v>
      </c>
      <c r="BA412">
        <f>Drivers!BA252</f>
        <v>0</v>
      </c>
      <c r="BB412">
        <f>Drivers!BB252</f>
        <v>0</v>
      </c>
      <c r="BC412">
        <f>Drivers!BC252</f>
        <v>0</v>
      </c>
      <c r="BD412">
        <f>Drivers!BD252</f>
        <v>0</v>
      </c>
      <c r="BE412">
        <f>Drivers!BE252</f>
        <v>0</v>
      </c>
      <c r="BF412">
        <f>Drivers!BF252</f>
        <v>0</v>
      </c>
      <c r="BG412">
        <f>Drivers!BG252</f>
        <v>0</v>
      </c>
      <c r="BH412">
        <f>Drivers!BH252</f>
        <v>0</v>
      </c>
      <c r="BI412">
        <f>Drivers!BI252</f>
        <v>0</v>
      </c>
      <c r="BJ412">
        <f>Drivers!BJ252</f>
        <v>9.3860845000000026</v>
      </c>
      <c r="BK412">
        <f>Drivers!BK252</f>
        <v>12.044037000000003</v>
      </c>
      <c r="BL412">
        <f>Drivers!BL252</f>
        <v>14.480824000000005</v>
      </c>
      <c r="BM412">
        <f>Drivers!BM252</f>
        <v>15.170890499999999</v>
      </c>
      <c r="BN412">
        <f>Drivers!BN252</f>
        <v>12.879999999999995</v>
      </c>
      <c r="BO412">
        <f>Drivers!BO252</f>
        <v>16.058999999999997</v>
      </c>
      <c r="BP412">
        <f>Drivers!BP252</f>
        <v>15.953999999999994</v>
      </c>
      <c r="BQ412">
        <f>Drivers!BQ252</f>
        <v>14.119</v>
      </c>
      <c r="BR412">
        <f>Drivers!BR252</f>
        <v>27.594666790658238</v>
      </c>
      <c r="BS412">
        <f>Drivers!BS252</f>
        <v>26.390186411149863</v>
      </c>
      <c r="BT412">
        <f>Drivers!BT252</f>
        <v>24.938957336189119</v>
      </c>
      <c r="BU412">
        <f>Drivers!BU252</f>
        <v>24.758223561094507</v>
      </c>
      <c r="BV412">
        <f>Drivers!BV252</f>
        <v>24.151269611074518</v>
      </c>
      <c r="BW412">
        <f>Drivers!BW252</f>
        <v>27.661097560975609</v>
      </c>
      <c r="BX412">
        <f>Drivers!BX252</f>
        <v>26.811396961063629</v>
      </c>
      <c r="BY412">
        <f>Drivers!BY252</f>
        <v>27.66158685685177</v>
      </c>
      <c r="BZ412">
        <f>Drivers!BZ252</f>
        <v>27.90670270270272</v>
      </c>
      <c r="CA412">
        <f>Drivers!CA252</f>
        <v>31.189000000000028</v>
      </c>
      <c r="CB412">
        <f>Drivers!CB252</f>
        <v>33.175259259259256</v>
      </c>
      <c r="CC412">
        <f>Drivers!CC252</f>
        <v>35.453846153846129</v>
      </c>
      <c r="CD412">
        <f>Drivers!CD252</f>
        <v>34.883378378378403</v>
      </c>
      <c r="CE412">
        <f>Drivers!CE252</f>
        <v>40.545700000000039</v>
      </c>
      <c r="CF412">
        <f>Drivers!CF252</f>
        <v>43.127837037037033</v>
      </c>
      <c r="CG412">
        <f>Drivers!CG252</f>
        <v>44.671846153846126</v>
      </c>
      <c r="CH412">
        <f>Drivers!CH252</f>
        <v>0</v>
      </c>
      <c r="CI412">
        <f>Drivers!CI252</f>
        <v>0</v>
      </c>
      <c r="CJ412">
        <f>Drivers!CJ252</f>
        <v>0</v>
      </c>
      <c r="CK412">
        <f>Drivers!CK252</f>
        <v>0</v>
      </c>
      <c r="CL412">
        <f>Drivers!CL252</f>
        <v>0</v>
      </c>
      <c r="CM412">
        <f>Drivers!CM252</f>
        <v>0</v>
      </c>
      <c r="CN412">
        <f>Drivers!CN252</f>
        <v>0</v>
      </c>
      <c r="CO412">
        <f>Drivers!CO252</f>
        <v>0</v>
      </c>
      <c r="CP412">
        <f>Drivers!CP252</f>
        <v>0</v>
      </c>
      <c r="CQ412">
        <f>Drivers!CQ252</f>
        <v>0</v>
      </c>
      <c r="CR412">
        <f>Drivers!CR252</f>
        <v>0</v>
      </c>
      <c r="CS412">
        <f>Drivers!CS252</f>
        <v>0</v>
      </c>
      <c r="CT412">
        <f>Drivers!CT252</f>
        <v>0</v>
      </c>
      <c r="CU412">
        <f>Drivers!CU252</f>
        <v>0</v>
      </c>
      <c r="CV412">
        <f>Drivers!CV252</f>
        <v>0</v>
      </c>
      <c r="CW412">
        <f>Drivers!CW252</f>
        <v>0</v>
      </c>
      <c r="CX412">
        <f>Drivers!CX252</f>
        <v>0</v>
      </c>
      <c r="CY412">
        <f>Drivers!CY252</f>
        <v>0</v>
      </c>
      <c r="CZ412">
        <f>Drivers!CZ252</f>
        <v>0</v>
      </c>
      <c r="DA412">
        <f>Drivers!DA252</f>
        <v>0</v>
      </c>
      <c r="DB412">
        <f>Drivers!DB252</f>
        <v>0</v>
      </c>
      <c r="DC412">
        <f>Drivers!DC252</f>
        <v>0</v>
      </c>
      <c r="DD412">
        <f>Drivers!DD252</f>
        <v>0</v>
      </c>
      <c r="DE412">
        <f>Drivers!DE252</f>
        <v>0</v>
      </c>
      <c r="DF412">
        <f>Drivers!DF252</f>
        <v>0</v>
      </c>
      <c r="DG412">
        <f>Drivers!DG252</f>
        <v>0</v>
      </c>
      <c r="DH412">
        <f>Drivers!DH252</f>
        <v>0</v>
      </c>
      <c r="DI412">
        <f>Drivers!DI252</f>
        <v>0</v>
      </c>
      <c r="DJ412">
        <f>Drivers!DJ252</f>
        <v>0</v>
      </c>
      <c r="DK412">
        <f>Drivers!DK252</f>
        <v>0</v>
      </c>
      <c r="DL412">
        <f>Drivers!DL252</f>
        <v>0</v>
      </c>
      <c r="DM412">
        <f>Drivers!DM252</f>
        <v>0</v>
      </c>
      <c r="DN412">
        <f>Drivers!DN252</f>
        <v>0</v>
      </c>
      <c r="DO412">
        <f>Drivers!DO252</f>
        <v>0</v>
      </c>
      <c r="DP412">
        <f>Drivers!DP252</f>
        <v>0</v>
      </c>
      <c r="DQ412">
        <f>Drivers!DQ252</f>
        <v>0</v>
      </c>
      <c r="DR412">
        <f>Drivers!DR252</f>
        <v>0</v>
      </c>
      <c r="DS412">
        <f>Drivers!DS252</f>
        <v>0</v>
      </c>
      <c r="DT412">
        <f>Drivers!DT252</f>
        <v>0</v>
      </c>
      <c r="DU412">
        <f>Drivers!DU252</f>
        <v>0</v>
      </c>
      <c r="DV412">
        <f>Drivers!DV252</f>
        <v>0</v>
      </c>
      <c r="DW412">
        <f>Drivers!DW252</f>
        <v>0</v>
      </c>
      <c r="DX412">
        <f>Drivers!DX252</f>
        <v>0</v>
      </c>
      <c r="DY412">
        <f>Drivers!DY252</f>
        <v>59.011999999999986</v>
      </c>
      <c r="DZ412">
        <f>Drivers!DZ252</f>
        <v>103.68203409909172</v>
      </c>
      <c r="EA412">
        <f>Drivers!EA252</f>
        <v>106.28535098996552</v>
      </c>
      <c r="EB412">
        <f>Drivers!EB252</f>
        <v>127.72480811580813</v>
      </c>
      <c r="EC412">
        <f>Drivers!EC252</f>
        <v>163.22876156926162</v>
      </c>
      <c r="ED412">
        <f>Drivers!ED252</f>
        <v>192.6099386517287</v>
      </c>
      <c r="EE412">
        <f>Drivers!EE252</f>
        <v>225.35362822252256</v>
      </c>
      <c r="EF412">
        <f>Drivers!EF252</f>
        <v>259.15667245590095</v>
      </c>
      <c r="EG412">
        <f>Drivers!EG252</f>
        <v>292.84703987516809</v>
      </c>
      <c r="EH412">
        <f>Drivers!EH252</f>
        <v>325.06021426143661</v>
      </c>
      <c r="EI412">
        <f>Drivers!EI252</f>
        <v>357.56623568758033</v>
      </c>
      <c r="EJ412">
        <f>Drivers!EJ252</f>
        <v>389.74719689946261</v>
      </c>
    </row>
    <row r="413" spans="1:140" hidden="1" outlineLevel="1"/>
    <row r="414" spans="1:140" hidden="1" outlineLevel="1">
      <c r="A414">
        <f>Drivers!A211</f>
        <v>0</v>
      </c>
      <c r="B414">
        <f>Drivers!B211</f>
        <v>0</v>
      </c>
      <c r="C414">
        <f>Drivers!C211</f>
        <v>0</v>
      </c>
      <c r="D414">
        <f>Drivers!D211</f>
        <v>0</v>
      </c>
      <c r="E414">
        <f>Drivers!E211</f>
        <v>0</v>
      </c>
      <c r="F414">
        <f>Drivers!F211</f>
        <v>0</v>
      </c>
      <c r="G414">
        <f>Drivers!G211</f>
        <v>0</v>
      </c>
      <c r="H414">
        <f>Drivers!H211</f>
        <v>0</v>
      </c>
      <c r="I414" t="str">
        <f>Drivers!I211</f>
        <v>= Unit Turnover</v>
      </c>
      <c r="J414">
        <f>Drivers!J211</f>
        <v>0</v>
      </c>
      <c r="K414">
        <f>Drivers!K211</f>
        <v>0</v>
      </c>
      <c r="L414">
        <f>Drivers!L211</f>
        <v>0</v>
      </c>
      <c r="M414">
        <f>Drivers!M211</f>
        <v>0</v>
      </c>
      <c r="N414">
        <f>Drivers!N211</f>
        <v>0</v>
      </c>
      <c r="O414">
        <f>Drivers!O211</f>
        <v>0</v>
      </c>
      <c r="P414">
        <f>Drivers!P211</f>
        <v>0</v>
      </c>
      <c r="Q414">
        <f>Drivers!Q211</f>
        <v>0</v>
      </c>
      <c r="R414">
        <f>Drivers!R211</f>
        <v>0</v>
      </c>
      <c r="S414">
        <f>Drivers!S211</f>
        <v>0</v>
      </c>
      <c r="T414">
        <f>Drivers!T211</f>
        <v>0</v>
      </c>
      <c r="U414">
        <f>Drivers!U211</f>
        <v>0</v>
      </c>
      <c r="V414">
        <f>Drivers!V211</f>
        <v>0</v>
      </c>
      <c r="W414">
        <f>Drivers!W211</f>
        <v>0</v>
      </c>
      <c r="X414">
        <f>Drivers!X211</f>
        <v>0</v>
      </c>
      <c r="Y414">
        <f>Drivers!Y211</f>
        <v>0</v>
      </c>
      <c r="Z414">
        <f>Drivers!Z211</f>
        <v>0</v>
      </c>
      <c r="AA414">
        <f>Drivers!AA211</f>
        <v>0</v>
      </c>
      <c r="AB414">
        <f>Drivers!AB211</f>
        <v>0</v>
      </c>
      <c r="AC414">
        <f>Drivers!AC211</f>
        <v>0</v>
      </c>
      <c r="AD414">
        <f>Drivers!AD211</f>
        <v>0</v>
      </c>
      <c r="AE414">
        <f>Drivers!AE211</f>
        <v>0</v>
      </c>
      <c r="AF414">
        <f>Drivers!AF211</f>
        <v>0</v>
      </c>
      <c r="AG414">
        <f>Drivers!AG211</f>
        <v>0</v>
      </c>
      <c r="AH414">
        <f>Drivers!AH211</f>
        <v>0</v>
      </c>
      <c r="AI414">
        <f>Drivers!AI211</f>
        <v>0</v>
      </c>
      <c r="AJ414">
        <f>Drivers!AJ211</f>
        <v>0</v>
      </c>
      <c r="AK414">
        <f>Drivers!AK211</f>
        <v>0</v>
      </c>
      <c r="AL414">
        <f>Drivers!AL211</f>
        <v>0</v>
      </c>
      <c r="AM414">
        <f>Drivers!AM211</f>
        <v>0</v>
      </c>
      <c r="AN414">
        <f>Drivers!AN211</f>
        <v>0</v>
      </c>
      <c r="AO414">
        <f>Drivers!AO211</f>
        <v>0</v>
      </c>
      <c r="AP414">
        <f>Drivers!AP211</f>
        <v>0</v>
      </c>
      <c r="AQ414">
        <f>Drivers!AQ211</f>
        <v>0</v>
      </c>
      <c r="AR414">
        <f>Drivers!AR211</f>
        <v>0</v>
      </c>
      <c r="AS414">
        <f>Drivers!AS211</f>
        <v>0</v>
      </c>
      <c r="AT414">
        <f>Drivers!AT211</f>
        <v>0</v>
      </c>
      <c r="AU414">
        <f>Drivers!AU211</f>
        <v>0</v>
      </c>
      <c r="AV414">
        <f>Drivers!AV211</f>
        <v>0</v>
      </c>
      <c r="AW414">
        <f>Drivers!AW211</f>
        <v>0</v>
      </c>
      <c r="AX414">
        <f>Drivers!AX211</f>
        <v>0</v>
      </c>
      <c r="AY414">
        <f>Drivers!AY211</f>
        <v>0</v>
      </c>
      <c r="AZ414">
        <f>Drivers!AZ211</f>
        <v>0</v>
      </c>
      <c r="BA414">
        <f>Drivers!BA211</f>
        <v>0</v>
      </c>
      <c r="BB414">
        <f>Drivers!BB211</f>
        <v>0</v>
      </c>
      <c r="BC414">
        <f>Drivers!BC211</f>
        <v>0</v>
      </c>
      <c r="BD414">
        <f>Drivers!BD211</f>
        <v>0</v>
      </c>
      <c r="BE414">
        <f>Drivers!BE211</f>
        <v>0</v>
      </c>
      <c r="BF414">
        <f>Drivers!BF211</f>
        <v>0</v>
      </c>
      <c r="BG414">
        <f>Drivers!BG211</f>
        <v>0</v>
      </c>
      <c r="BH414">
        <f>Drivers!BH211</f>
        <v>0</v>
      </c>
      <c r="BI414">
        <f>Drivers!BI211</f>
        <v>0</v>
      </c>
      <c r="BJ414">
        <f>Drivers!BJ211</f>
        <v>0</v>
      </c>
      <c r="BK414">
        <f>Drivers!BK211</f>
        <v>0</v>
      </c>
      <c r="BL414">
        <f>Drivers!BL211</f>
        <v>0</v>
      </c>
      <c r="BM414">
        <f>Drivers!BM211</f>
        <v>0</v>
      </c>
      <c r="BN414">
        <f>Drivers!BN211</f>
        <v>0</v>
      </c>
      <c r="BO414">
        <f>Drivers!BO211</f>
        <v>0</v>
      </c>
      <c r="BP414">
        <f>Drivers!BP211</f>
        <v>0</v>
      </c>
      <c r="BQ414">
        <f>Drivers!BQ211</f>
        <v>0</v>
      </c>
      <c r="BR414">
        <f>Drivers!BR211</f>
        <v>0</v>
      </c>
      <c r="BS414">
        <f>Drivers!BS211</f>
        <v>0</v>
      </c>
      <c r="BT414">
        <f>Drivers!BT211</f>
        <v>0</v>
      </c>
      <c r="BU414">
        <f>Drivers!BU211</f>
        <v>0</v>
      </c>
      <c r="BV414">
        <f>Drivers!BV211</f>
        <v>0</v>
      </c>
      <c r="BW414">
        <f>Drivers!BW211</f>
        <v>0</v>
      </c>
      <c r="BX414">
        <f>Drivers!BX211</f>
        <v>0</v>
      </c>
      <c r="BY414">
        <f>Drivers!BY211</f>
        <v>0</v>
      </c>
      <c r="BZ414">
        <f>Drivers!BZ211</f>
        <v>0</v>
      </c>
      <c r="CA414">
        <f>Drivers!CA211</f>
        <v>0</v>
      </c>
      <c r="CB414">
        <f>Drivers!CB211</f>
        <v>0</v>
      </c>
      <c r="CC414">
        <f>Drivers!CC211</f>
        <v>0</v>
      </c>
      <c r="CD414">
        <f>Drivers!CD211</f>
        <v>0</v>
      </c>
      <c r="CE414">
        <f>Drivers!CE211</f>
        <v>0</v>
      </c>
      <c r="CF414">
        <f>Drivers!CF211</f>
        <v>0</v>
      </c>
      <c r="CG414">
        <f>Drivers!CG211</f>
        <v>0</v>
      </c>
      <c r="CH414">
        <f>Drivers!CH211</f>
        <v>0</v>
      </c>
      <c r="CI414">
        <f>Drivers!CI211</f>
        <v>0</v>
      </c>
      <c r="CJ414">
        <f>Drivers!CJ211</f>
        <v>0</v>
      </c>
      <c r="CK414">
        <f>Drivers!CK211</f>
        <v>0</v>
      </c>
      <c r="CL414">
        <f>Drivers!CL211</f>
        <v>0</v>
      </c>
      <c r="CM414">
        <f>Drivers!CM211</f>
        <v>0</v>
      </c>
      <c r="CN414">
        <f>Drivers!CN211</f>
        <v>0</v>
      </c>
      <c r="CO414">
        <f>Drivers!CO211</f>
        <v>0</v>
      </c>
      <c r="CP414">
        <f>Drivers!CP211</f>
        <v>0</v>
      </c>
      <c r="CQ414">
        <f>Drivers!CQ211</f>
        <v>0</v>
      </c>
      <c r="CR414">
        <f>Drivers!CR211</f>
        <v>0</v>
      </c>
      <c r="CS414">
        <f>Drivers!CS211</f>
        <v>0</v>
      </c>
      <c r="CT414">
        <f>Drivers!CT211</f>
        <v>0</v>
      </c>
      <c r="CU414">
        <f>Drivers!CU211</f>
        <v>0</v>
      </c>
      <c r="CV414">
        <f>Drivers!CV211</f>
        <v>0</v>
      </c>
      <c r="CW414">
        <f>Drivers!CW211</f>
        <v>0</v>
      </c>
      <c r="CX414">
        <f>Drivers!CX211</f>
        <v>0</v>
      </c>
      <c r="CY414">
        <f>Drivers!CY211</f>
        <v>0</v>
      </c>
      <c r="CZ414">
        <f>Drivers!CZ211</f>
        <v>0</v>
      </c>
      <c r="DA414">
        <f>Drivers!DA211</f>
        <v>0</v>
      </c>
      <c r="DB414">
        <f>Drivers!DB211</f>
        <v>0</v>
      </c>
      <c r="DC414">
        <f>Drivers!DC211</f>
        <v>0</v>
      </c>
      <c r="DD414">
        <f>Drivers!DD211</f>
        <v>0</v>
      </c>
      <c r="DE414">
        <f>Drivers!DE211</f>
        <v>0</v>
      </c>
      <c r="DF414">
        <f>Drivers!DF211</f>
        <v>0</v>
      </c>
      <c r="DG414">
        <f>Drivers!DG211</f>
        <v>0</v>
      </c>
      <c r="DH414">
        <f>Drivers!DH211</f>
        <v>0</v>
      </c>
      <c r="DI414">
        <f>Drivers!DI211</f>
        <v>0</v>
      </c>
      <c r="DJ414">
        <f>Drivers!DJ211</f>
        <v>0</v>
      </c>
      <c r="DK414">
        <f>Drivers!DK211</f>
        <v>0</v>
      </c>
      <c r="DL414">
        <f>Drivers!DL211</f>
        <v>0</v>
      </c>
      <c r="DM414">
        <f>Drivers!DM211</f>
        <v>0</v>
      </c>
      <c r="DN414">
        <f>Drivers!DN211</f>
        <v>0</v>
      </c>
      <c r="DO414">
        <f>Drivers!DO211</f>
        <v>0</v>
      </c>
      <c r="DP414">
        <f>Drivers!DP211</f>
        <v>0</v>
      </c>
      <c r="DQ414">
        <f>Drivers!DQ211</f>
        <v>0</v>
      </c>
      <c r="DR414">
        <f>Drivers!DR211</f>
        <v>0</v>
      </c>
      <c r="DS414">
        <f>Drivers!DS211</f>
        <v>0</v>
      </c>
      <c r="DT414">
        <f>Drivers!DT211</f>
        <v>0</v>
      </c>
      <c r="DU414">
        <f>Drivers!DU211</f>
        <v>0</v>
      </c>
      <c r="DV414">
        <f>Drivers!DV211</f>
        <v>0</v>
      </c>
      <c r="DW414">
        <f>Drivers!DW211</f>
        <v>0</v>
      </c>
      <c r="DX414">
        <f>Drivers!DX211</f>
        <v>0</v>
      </c>
      <c r="DY414">
        <f>Drivers!DY211</f>
        <v>0</v>
      </c>
      <c r="DZ414">
        <f>Drivers!DZ211</f>
        <v>0</v>
      </c>
      <c r="EA414">
        <f>Drivers!EA211</f>
        <v>0</v>
      </c>
      <c r="EB414">
        <f>Drivers!EB211</f>
        <v>0</v>
      </c>
      <c r="EC414">
        <f>Drivers!EC211</f>
        <v>4.1810999999999998</v>
      </c>
      <c r="ED414">
        <f>Drivers!ED211</f>
        <v>4.3825320000000003</v>
      </c>
      <c r="EE414">
        <f>Drivers!EE211</f>
        <v>4.5903488400000008</v>
      </c>
      <c r="EF414">
        <f>Drivers!EF211</f>
        <v>4.804725340800001</v>
      </c>
      <c r="EG414">
        <f>Drivers!EG211</f>
        <v>5.0258407620960011</v>
      </c>
      <c r="EH414">
        <f>Drivers!EH211</f>
        <v>5.2538789101075212</v>
      </c>
      <c r="EI414">
        <f>Drivers!EI211</f>
        <v>5.4890282477346641</v>
      </c>
      <c r="EJ414">
        <f>Drivers!EJ211</f>
        <v>5.7314820073028496</v>
      </c>
    </row>
    <row r="415" spans="1:140" hidden="1" outlineLevel="1"/>
    <row r="416" spans="1:140" hidden="1" outlineLevel="1">
      <c r="A416">
        <f>Drivers!A229</f>
        <v>0</v>
      </c>
      <c r="B416">
        <f>Drivers!B229</f>
        <v>0</v>
      </c>
      <c r="C416">
        <f>Drivers!C229</f>
        <v>0</v>
      </c>
      <c r="D416">
        <f>Drivers!D229</f>
        <v>0</v>
      </c>
      <c r="E416">
        <f>Drivers!E229</f>
        <v>0</v>
      </c>
      <c r="F416">
        <f>Drivers!F229</f>
        <v>0</v>
      </c>
      <c r="G416">
        <f>Drivers!G229</f>
        <v>0</v>
      </c>
      <c r="H416">
        <f>Drivers!H229</f>
        <v>0</v>
      </c>
      <c r="I416" t="str">
        <f>Drivers!I229</f>
        <v>Mortgages</v>
      </c>
      <c r="J416">
        <f>Drivers!J229</f>
        <v>0</v>
      </c>
      <c r="K416">
        <f>Drivers!K229</f>
        <v>0</v>
      </c>
      <c r="L416">
        <f>Drivers!L229</f>
        <v>0</v>
      </c>
      <c r="M416">
        <f>Drivers!M229</f>
        <v>0</v>
      </c>
      <c r="N416">
        <f>Drivers!N229</f>
        <v>0</v>
      </c>
      <c r="O416">
        <f>Drivers!O229</f>
        <v>0</v>
      </c>
      <c r="P416">
        <f>Drivers!P229</f>
        <v>0</v>
      </c>
      <c r="Q416">
        <f>Drivers!Q229</f>
        <v>0</v>
      </c>
      <c r="R416">
        <f>Drivers!R229</f>
        <v>0</v>
      </c>
      <c r="S416">
        <f>Drivers!S229</f>
        <v>0</v>
      </c>
      <c r="T416">
        <f>Drivers!T229</f>
        <v>0</v>
      </c>
      <c r="U416">
        <f>Drivers!U229</f>
        <v>0</v>
      </c>
      <c r="V416">
        <f>Drivers!V229</f>
        <v>0</v>
      </c>
      <c r="W416">
        <f>Drivers!W229</f>
        <v>0</v>
      </c>
      <c r="X416">
        <f>Drivers!X229</f>
        <v>0</v>
      </c>
      <c r="Y416">
        <f>Drivers!Y229</f>
        <v>0</v>
      </c>
      <c r="Z416">
        <f>Drivers!Z229</f>
        <v>0</v>
      </c>
      <c r="AA416">
        <f>Drivers!AA229</f>
        <v>0</v>
      </c>
      <c r="AB416">
        <f>Drivers!AB229</f>
        <v>0</v>
      </c>
      <c r="AC416">
        <f>Drivers!AC229</f>
        <v>0</v>
      </c>
      <c r="AD416">
        <f>Drivers!AD229</f>
        <v>0</v>
      </c>
      <c r="AE416">
        <f>Drivers!AE229</f>
        <v>0</v>
      </c>
      <c r="AF416">
        <f>Drivers!AF229</f>
        <v>0</v>
      </c>
      <c r="AG416">
        <f>Drivers!AG229</f>
        <v>0</v>
      </c>
      <c r="AH416">
        <f>Drivers!AH229</f>
        <v>0</v>
      </c>
      <c r="AI416">
        <f>Drivers!AI229</f>
        <v>0</v>
      </c>
      <c r="AJ416">
        <f>Drivers!AJ229</f>
        <v>0</v>
      </c>
      <c r="AK416">
        <f>Drivers!AK229</f>
        <v>0</v>
      </c>
      <c r="AL416">
        <f>Drivers!AL229</f>
        <v>0</v>
      </c>
      <c r="AM416">
        <f>Drivers!AM229</f>
        <v>0</v>
      </c>
      <c r="AN416">
        <f>Drivers!AN229</f>
        <v>0</v>
      </c>
      <c r="AO416">
        <f>Drivers!AO229</f>
        <v>0</v>
      </c>
      <c r="AP416">
        <f>Drivers!AP229</f>
        <v>0</v>
      </c>
      <c r="AQ416">
        <f>Drivers!AQ229</f>
        <v>0</v>
      </c>
      <c r="AR416">
        <f>Drivers!AR229</f>
        <v>0</v>
      </c>
      <c r="AS416">
        <f>Drivers!AS229</f>
        <v>0</v>
      </c>
      <c r="AT416">
        <f>Drivers!AT229</f>
        <v>0</v>
      </c>
      <c r="AU416">
        <f>Drivers!AU229</f>
        <v>0</v>
      </c>
      <c r="AV416">
        <f>Drivers!AV229</f>
        <v>0</v>
      </c>
      <c r="AW416">
        <f>Drivers!AW229</f>
        <v>0</v>
      </c>
      <c r="AX416">
        <f>Drivers!AX229</f>
        <v>0</v>
      </c>
      <c r="AY416">
        <f>Drivers!AY229</f>
        <v>0</v>
      </c>
      <c r="AZ416">
        <f>Drivers!AZ229</f>
        <v>0</v>
      </c>
      <c r="BA416">
        <f>Drivers!BA229</f>
        <v>0</v>
      </c>
      <c r="BB416">
        <f>Drivers!BB229</f>
        <v>0</v>
      </c>
      <c r="BC416">
        <f>Drivers!BC229</f>
        <v>0</v>
      </c>
      <c r="BD416">
        <f>Drivers!BD229</f>
        <v>0</v>
      </c>
      <c r="BE416">
        <f>Drivers!BE229</f>
        <v>0</v>
      </c>
      <c r="BF416">
        <f>Drivers!BF229</f>
        <v>0</v>
      </c>
      <c r="BG416">
        <f>Drivers!BG229</f>
        <v>0</v>
      </c>
      <c r="BH416">
        <f>Drivers!BH229</f>
        <v>0</v>
      </c>
      <c r="BI416">
        <f>Drivers!BI229</f>
        <v>0</v>
      </c>
      <c r="BJ416">
        <f>Drivers!BJ229</f>
        <v>0</v>
      </c>
      <c r="BK416">
        <f>Drivers!BK229</f>
        <v>0</v>
      </c>
      <c r="BL416">
        <f>Drivers!BL229</f>
        <v>0</v>
      </c>
      <c r="BM416">
        <f>Drivers!BM229</f>
        <v>0</v>
      </c>
      <c r="BN416">
        <f>Drivers!BN229</f>
        <v>0</v>
      </c>
      <c r="BO416">
        <f>Drivers!BO229</f>
        <v>0</v>
      </c>
      <c r="BP416">
        <f>Drivers!BP229</f>
        <v>0</v>
      </c>
      <c r="BQ416">
        <f>Drivers!BQ229</f>
        <v>0</v>
      </c>
      <c r="BR416">
        <f>Drivers!BR229</f>
        <v>0</v>
      </c>
      <c r="BS416">
        <f>Drivers!BS229</f>
        <v>0</v>
      </c>
      <c r="BT416">
        <f>Drivers!BT229</f>
        <v>0</v>
      </c>
      <c r="BU416">
        <f>Drivers!BU229</f>
        <v>0</v>
      </c>
      <c r="BV416">
        <f>Drivers!BV229</f>
        <v>0</v>
      </c>
      <c r="BW416">
        <f>Drivers!BW229</f>
        <v>0</v>
      </c>
      <c r="BX416">
        <f>Drivers!BX229</f>
        <v>0</v>
      </c>
      <c r="BY416">
        <f>Drivers!BY229</f>
        <v>0</v>
      </c>
      <c r="BZ416">
        <f>Drivers!BZ229</f>
        <v>0</v>
      </c>
      <c r="CA416">
        <f>Drivers!CA229</f>
        <v>0</v>
      </c>
      <c r="CB416">
        <f>Drivers!CB229</f>
        <v>0</v>
      </c>
      <c r="CC416">
        <f>Drivers!CC229</f>
        <v>0</v>
      </c>
      <c r="CD416">
        <f>Drivers!CD229</f>
        <v>0</v>
      </c>
      <c r="CE416">
        <f>Drivers!CE229</f>
        <v>0</v>
      </c>
      <c r="CF416">
        <f>Drivers!CF229</f>
        <v>0</v>
      </c>
      <c r="CG416">
        <f>Drivers!CG229</f>
        <v>0</v>
      </c>
      <c r="CH416">
        <f>Drivers!CH229</f>
        <v>0</v>
      </c>
      <c r="CI416">
        <f>Drivers!CI229</f>
        <v>0</v>
      </c>
      <c r="CJ416">
        <f>Drivers!CJ229</f>
        <v>0</v>
      </c>
      <c r="CK416">
        <f>Drivers!CK229</f>
        <v>0</v>
      </c>
      <c r="CL416">
        <f>Drivers!CL229</f>
        <v>0</v>
      </c>
      <c r="CM416">
        <f>Drivers!CM229</f>
        <v>0</v>
      </c>
      <c r="CN416">
        <f>Drivers!CN229</f>
        <v>0</v>
      </c>
      <c r="CO416">
        <f>Drivers!CO229</f>
        <v>0</v>
      </c>
      <c r="CP416">
        <f>Drivers!CP229</f>
        <v>0</v>
      </c>
      <c r="CQ416">
        <f>Drivers!CQ229</f>
        <v>0</v>
      </c>
      <c r="CR416">
        <f>Drivers!CR229</f>
        <v>0</v>
      </c>
      <c r="CS416">
        <f>Drivers!CS229</f>
        <v>0</v>
      </c>
      <c r="CT416">
        <f>Drivers!CT229</f>
        <v>0</v>
      </c>
      <c r="CU416">
        <f>Drivers!CU229</f>
        <v>0</v>
      </c>
      <c r="CV416">
        <f>Drivers!CV229</f>
        <v>0</v>
      </c>
      <c r="CW416">
        <f>Drivers!CW229</f>
        <v>0</v>
      </c>
      <c r="CX416">
        <f>Drivers!CX229</f>
        <v>0</v>
      </c>
      <c r="CY416">
        <f>Drivers!CY229</f>
        <v>0</v>
      </c>
      <c r="CZ416">
        <f>Drivers!CZ229</f>
        <v>0</v>
      </c>
      <c r="DA416">
        <f>Drivers!DA229</f>
        <v>0</v>
      </c>
      <c r="DB416">
        <f>Drivers!DB229</f>
        <v>0</v>
      </c>
      <c r="DC416">
        <f>Drivers!DC229</f>
        <v>0</v>
      </c>
      <c r="DD416">
        <f>Drivers!DD229</f>
        <v>0</v>
      </c>
      <c r="DE416">
        <f>Drivers!DE229</f>
        <v>0</v>
      </c>
      <c r="DF416">
        <f>Drivers!DF229</f>
        <v>0</v>
      </c>
      <c r="DG416">
        <f>Drivers!DG229</f>
        <v>0</v>
      </c>
      <c r="DH416">
        <f>Drivers!DH229</f>
        <v>0</v>
      </c>
      <c r="DI416">
        <f>Drivers!DI229</f>
        <v>0</v>
      </c>
      <c r="DJ416">
        <f>Drivers!DJ229</f>
        <v>0</v>
      </c>
      <c r="DK416">
        <f>Drivers!DK229</f>
        <v>0</v>
      </c>
      <c r="DL416">
        <f>Drivers!DL229</f>
        <v>0</v>
      </c>
      <c r="DM416">
        <f>Drivers!DM229</f>
        <v>0</v>
      </c>
      <c r="DN416">
        <f>Drivers!DN229</f>
        <v>0</v>
      </c>
      <c r="DO416">
        <f>Drivers!DO229</f>
        <v>0</v>
      </c>
      <c r="DP416">
        <f>Drivers!DP229</f>
        <v>0</v>
      </c>
      <c r="DQ416">
        <f>Drivers!DQ229</f>
        <v>0</v>
      </c>
      <c r="DR416">
        <f>Drivers!DR229</f>
        <v>0</v>
      </c>
      <c r="DS416">
        <f>Drivers!DS229</f>
        <v>0</v>
      </c>
      <c r="DT416">
        <f>Drivers!DT229</f>
        <v>0</v>
      </c>
      <c r="DU416">
        <f>Drivers!DU229</f>
        <v>0</v>
      </c>
      <c r="DV416">
        <f>Drivers!DV229</f>
        <v>0</v>
      </c>
      <c r="DW416">
        <f>Drivers!DW229</f>
        <v>0</v>
      </c>
      <c r="DX416">
        <f>Drivers!DX229</f>
        <v>0</v>
      </c>
      <c r="DY416">
        <f>Drivers!DY229</f>
        <v>0</v>
      </c>
      <c r="DZ416">
        <f>Drivers!DZ229</f>
        <v>0</v>
      </c>
      <c r="EA416">
        <f>Drivers!EA229</f>
        <v>0</v>
      </c>
      <c r="EB416">
        <f>Drivers!EB229</f>
        <v>0</v>
      </c>
      <c r="EC416">
        <f>Drivers!EC229</f>
        <v>0</v>
      </c>
      <c r="ED416">
        <f>Drivers!ED229</f>
        <v>0</v>
      </c>
      <c r="EE416">
        <f>Drivers!EE229</f>
        <v>0</v>
      </c>
      <c r="EF416">
        <f>Drivers!EF229</f>
        <v>0</v>
      </c>
      <c r="EG416">
        <f>Drivers!EG229</f>
        <v>0</v>
      </c>
      <c r="EH416">
        <f>Drivers!EH229</f>
        <v>0</v>
      </c>
      <c r="EI416">
        <f>Drivers!EI229</f>
        <v>0</v>
      </c>
      <c r="EJ416">
        <f>Drivers!EJ229</f>
        <v>0</v>
      </c>
    </row>
    <row r="417" spans="1:140" hidden="1" outlineLevel="1">
      <c r="A417">
        <f>Drivers!A230</f>
        <v>0</v>
      </c>
      <c r="B417">
        <f>Drivers!B230</f>
        <v>0</v>
      </c>
      <c r="C417">
        <f>Drivers!C230</f>
        <v>0</v>
      </c>
      <c r="D417">
        <f>Drivers!D230</f>
        <v>0</v>
      </c>
      <c r="E417">
        <f>Drivers!E230</f>
        <v>0</v>
      </c>
      <c r="F417">
        <f>Drivers!F230</f>
        <v>0</v>
      </c>
      <c r="G417">
        <f>Drivers!G230</f>
        <v>0</v>
      </c>
      <c r="H417">
        <f>Drivers!H230</f>
        <v>0</v>
      </c>
      <c r="I417" t="str">
        <f>Drivers!I230</f>
        <v>Zillow Mortgage Revenue</v>
      </c>
      <c r="J417">
        <f>Drivers!J230</f>
        <v>0</v>
      </c>
      <c r="K417">
        <f>Drivers!K230</f>
        <v>0</v>
      </c>
      <c r="L417">
        <f>Drivers!L230</f>
        <v>0</v>
      </c>
      <c r="M417">
        <f>Drivers!M230</f>
        <v>0</v>
      </c>
      <c r="N417">
        <f>Drivers!N230</f>
        <v>0</v>
      </c>
      <c r="O417">
        <f>Drivers!O230</f>
        <v>0</v>
      </c>
      <c r="P417">
        <f>Drivers!P230</f>
        <v>0</v>
      </c>
      <c r="Q417">
        <f>Drivers!Q230</f>
        <v>0</v>
      </c>
      <c r="R417">
        <f>Drivers!R230</f>
        <v>0</v>
      </c>
      <c r="S417">
        <f>Drivers!S230</f>
        <v>0</v>
      </c>
      <c r="T417">
        <f>Drivers!T230</f>
        <v>0</v>
      </c>
      <c r="U417">
        <f>Drivers!U230</f>
        <v>0</v>
      </c>
      <c r="V417">
        <f>Drivers!V230</f>
        <v>0</v>
      </c>
      <c r="W417">
        <f>Drivers!W230</f>
        <v>0</v>
      </c>
      <c r="X417">
        <f>Drivers!X230</f>
        <v>0</v>
      </c>
      <c r="Y417">
        <f>Drivers!Y230</f>
        <v>0</v>
      </c>
      <c r="Z417">
        <f>Drivers!Z230</f>
        <v>0</v>
      </c>
      <c r="AA417">
        <f>Drivers!AA230</f>
        <v>0</v>
      </c>
      <c r="AB417">
        <f>Drivers!AB230</f>
        <v>0</v>
      </c>
      <c r="AC417">
        <f>Drivers!AC230</f>
        <v>0</v>
      </c>
      <c r="AD417">
        <f>Drivers!AD230</f>
        <v>0</v>
      </c>
      <c r="AE417">
        <f>Drivers!AE230</f>
        <v>0</v>
      </c>
      <c r="AF417">
        <f>Drivers!AF230</f>
        <v>0</v>
      </c>
      <c r="AG417">
        <f>Drivers!AG230</f>
        <v>0</v>
      </c>
      <c r="AH417">
        <f>Drivers!AH230</f>
        <v>0</v>
      </c>
      <c r="AI417">
        <f>Drivers!AI230</f>
        <v>0</v>
      </c>
      <c r="AJ417">
        <f>Drivers!AJ230</f>
        <v>0</v>
      </c>
      <c r="AK417">
        <f>Drivers!AK230</f>
        <v>0</v>
      </c>
      <c r="AL417">
        <f>Drivers!AL230</f>
        <v>0</v>
      </c>
      <c r="AM417">
        <f>Drivers!AM230</f>
        <v>0</v>
      </c>
      <c r="AN417">
        <f>Drivers!AN230</f>
        <v>0</v>
      </c>
      <c r="AO417">
        <f>Drivers!AO230</f>
        <v>0</v>
      </c>
      <c r="AP417">
        <f>Drivers!AP230</f>
        <v>0</v>
      </c>
      <c r="AQ417">
        <f>Drivers!AQ230</f>
        <v>0</v>
      </c>
      <c r="AR417">
        <f>Drivers!AR230</f>
        <v>0</v>
      </c>
      <c r="AS417">
        <f>Drivers!AS230</f>
        <v>0</v>
      </c>
      <c r="AT417">
        <f>Drivers!AT230</f>
        <v>0</v>
      </c>
      <c r="AU417">
        <f>Drivers!AU230</f>
        <v>0</v>
      </c>
      <c r="AV417">
        <f>Drivers!AV230</f>
        <v>0</v>
      </c>
      <c r="AW417">
        <f>Drivers!AW230</f>
        <v>0</v>
      </c>
      <c r="AX417">
        <f>Drivers!AX230</f>
        <v>0</v>
      </c>
      <c r="AY417">
        <f>Drivers!AY230</f>
        <v>0</v>
      </c>
      <c r="AZ417">
        <f>Drivers!AZ230</f>
        <v>0</v>
      </c>
      <c r="BA417">
        <f>Drivers!BA230</f>
        <v>0</v>
      </c>
      <c r="BB417">
        <f>Drivers!BB230</f>
        <v>0</v>
      </c>
      <c r="BC417">
        <f>Drivers!BC230</f>
        <v>0</v>
      </c>
      <c r="BD417">
        <f>Drivers!BD230</f>
        <v>0</v>
      </c>
      <c r="BE417">
        <f>Drivers!BE230</f>
        <v>0</v>
      </c>
      <c r="BF417">
        <f>Drivers!BF230</f>
        <v>0</v>
      </c>
      <c r="BG417">
        <f>Drivers!BG230</f>
        <v>0</v>
      </c>
      <c r="BH417">
        <f>Drivers!BH230</f>
        <v>0</v>
      </c>
      <c r="BI417">
        <f>Drivers!BI230</f>
        <v>0</v>
      </c>
      <c r="BJ417">
        <f>Drivers!BJ230</f>
        <v>0</v>
      </c>
      <c r="BK417">
        <f>Drivers!BK230</f>
        <v>0</v>
      </c>
      <c r="BL417">
        <f>Drivers!BL230</f>
        <v>0</v>
      </c>
      <c r="BM417">
        <f>Drivers!BM230</f>
        <v>0</v>
      </c>
      <c r="BN417">
        <f>Drivers!BN230</f>
        <v>7.1289999999999996</v>
      </c>
      <c r="BO417">
        <f>Drivers!BO230</f>
        <v>6.5650000000000004</v>
      </c>
      <c r="BP417">
        <f>Drivers!BP230</f>
        <v>7.1059999999999999</v>
      </c>
      <c r="BQ417">
        <f>Drivers!BQ230</f>
        <v>7.4029999999999996</v>
      </c>
      <c r="BR417">
        <f>Drivers!BR230</f>
        <v>9.9499999999999993</v>
      </c>
      <c r="BS417">
        <f>Drivers!BS230</f>
        <v>0</v>
      </c>
      <c r="BT417">
        <f>Drivers!BT230</f>
        <v>0</v>
      </c>
      <c r="BU417">
        <f>Drivers!BU230</f>
        <v>0</v>
      </c>
      <c r="BV417">
        <f>Drivers!BV230</f>
        <v>0</v>
      </c>
      <c r="BW417">
        <f>Drivers!BW230</f>
        <v>0</v>
      </c>
      <c r="BX417">
        <f>Drivers!BX230</f>
        <v>0</v>
      </c>
      <c r="BY417">
        <f>Drivers!BY230</f>
        <v>0</v>
      </c>
      <c r="BZ417">
        <f>Drivers!BZ230</f>
        <v>0</v>
      </c>
      <c r="CA417">
        <f>Drivers!CA230</f>
        <v>0</v>
      </c>
      <c r="CB417">
        <f>Drivers!CB230</f>
        <v>0</v>
      </c>
      <c r="CC417">
        <f>Drivers!CC230</f>
        <v>0</v>
      </c>
      <c r="CD417">
        <f>Drivers!CD230</f>
        <v>0</v>
      </c>
      <c r="CE417">
        <f>Drivers!CE230</f>
        <v>0</v>
      </c>
      <c r="CF417">
        <f>Drivers!CF230</f>
        <v>0</v>
      </c>
      <c r="CG417">
        <f>Drivers!CG230</f>
        <v>0</v>
      </c>
      <c r="CH417">
        <f>Drivers!CH230</f>
        <v>0</v>
      </c>
      <c r="CI417">
        <f>Drivers!CI230</f>
        <v>0</v>
      </c>
      <c r="CJ417">
        <f>Drivers!CJ230</f>
        <v>0</v>
      </c>
      <c r="CK417">
        <f>Drivers!CK230</f>
        <v>0</v>
      </c>
      <c r="CL417">
        <f>Drivers!CL230</f>
        <v>0</v>
      </c>
      <c r="CM417">
        <f>Drivers!CM230</f>
        <v>0</v>
      </c>
      <c r="CN417">
        <f>Drivers!CN230</f>
        <v>0</v>
      </c>
      <c r="CO417">
        <f>Drivers!CO230</f>
        <v>0</v>
      </c>
      <c r="CP417">
        <f>Drivers!CP230</f>
        <v>0</v>
      </c>
      <c r="CQ417">
        <f>Drivers!CQ230</f>
        <v>0</v>
      </c>
      <c r="CR417">
        <f>Drivers!CR230</f>
        <v>0</v>
      </c>
      <c r="CS417">
        <f>Drivers!CS230</f>
        <v>0</v>
      </c>
      <c r="CT417">
        <f>Drivers!CT230</f>
        <v>0</v>
      </c>
      <c r="CU417">
        <f>Drivers!CU230</f>
        <v>0</v>
      </c>
      <c r="CV417">
        <f>Drivers!CV230</f>
        <v>0</v>
      </c>
      <c r="CW417">
        <f>Drivers!CW230</f>
        <v>0</v>
      </c>
      <c r="CX417">
        <f>Drivers!CX230</f>
        <v>0</v>
      </c>
      <c r="CY417">
        <f>Drivers!CY230</f>
        <v>0</v>
      </c>
      <c r="CZ417">
        <f>Drivers!CZ230</f>
        <v>0</v>
      </c>
      <c r="DA417">
        <f>Drivers!DA230</f>
        <v>0</v>
      </c>
      <c r="DB417">
        <f>Drivers!DB230</f>
        <v>0</v>
      </c>
      <c r="DC417">
        <f>Drivers!DC230</f>
        <v>0</v>
      </c>
      <c r="DD417">
        <f>Drivers!DD230</f>
        <v>0</v>
      </c>
      <c r="DE417">
        <f>Drivers!DE230</f>
        <v>0</v>
      </c>
      <c r="DF417">
        <f>Drivers!DF230</f>
        <v>0</v>
      </c>
      <c r="DG417">
        <f>Drivers!DG230</f>
        <v>0</v>
      </c>
      <c r="DH417">
        <f>Drivers!DH230</f>
        <v>0</v>
      </c>
      <c r="DI417">
        <f>Drivers!DI230</f>
        <v>0</v>
      </c>
      <c r="DJ417">
        <f>Drivers!DJ230</f>
        <v>0</v>
      </c>
      <c r="DK417">
        <f>Drivers!DK230</f>
        <v>0</v>
      </c>
      <c r="DL417">
        <f>Drivers!DL230</f>
        <v>0</v>
      </c>
      <c r="DM417">
        <f>Drivers!DM230</f>
        <v>0</v>
      </c>
      <c r="DN417">
        <f>Drivers!DN230</f>
        <v>0</v>
      </c>
      <c r="DO417">
        <f>Drivers!DO230</f>
        <v>0</v>
      </c>
      <c r="DP417">
        <f>Drivers!DP230</f>
        <v>0</v>
      </c>
      <c r="DQ417">
        <f>Drivers!DQ230</f>
        <v>0</v>
      </c>
      <c r="DR417">
        <f>Drivers!DR230</f>
        <v>0</v>
      </c>
      <c r="DS417">
        <f>Drivers!DS230</f>
        <v>0</v>
      </c>
      <c r="DT417">
        <f>Drivers!DT230</f>
        <v>0</v>
      </c>
      <c r="DU417">
        <f>Drivers!DU230</f>
        <v>0</v>
      </c>
      <c r="DV417">
        <f>Drivers!DV230</f>
        <v>0</v>
      </c>
      <c r="DW417">
        <f>Drivers!DW230</f>
        <v>0</v>
      </c>
      <c r="DX417">
        <f>Drivers!DX230</f>
        <v>0</v>
      </c>
      <c r="DY417">
        <f>Drivers!DY230</f>
        <v>0</v>
      </c>
      <c r="DZ417">
        <f>Drivers!DZ230</f>
        <v>0</v>
      </c>
      <c r="EA417">
        <f>Drivers!EA230</f>
        <v>0</v>
      </c>
      <c r="EB417">
        <f>Drivers!EB230</f>
        <v>0</v>
      </c>
      <c r="EC417">
        <f>Drivers!EC230</f>
        <v>0</v>
      </c>
      <c r="ED417">
        <f>Drivers!ED230</f>
        <v>0</v>
      </c>
      <c r="EE417">
        <f>Drivers!EE230</f>
        <v>0</v>
      </c>
      <c r="EF417">
        <f>Drivers!EF230</f>
        <v>0</v>
      </c>
      <c r="EG417">
        <f>Drivers!EG230</f>
        <v>0</v>
      </c>
      <c r="EH417">
        <f>Drivers!EH230</f>
        <v>0</v>
      </c>
      <c r="EI417">
        <f>Drivers!EI230</f>
        <v>0</v>
      </c>
      <c r="EJ417">
        <f>Drivers!EJ230</f>
        <v>0</v>
      </c>
    </row>
    <row r="418" spans="1:140" hidden="1" outlineLevel="1">
      <c r="A418">
        <f>Drivers!A231</f>
        <v>0</v>
      </c>
      <c r="B418">
        <f>Drivers!B231</f>
        <v>0</v>
      </c>
      <c r="C418">
        <f>Drivers!C231</f>
        <v>0</v>
      </c>
      <c r="D418">
        <f>Drivers!D231</f>
        <v>0</v>
      </c>
      <c r="E418">
        <f>Drivers!E231</f>
        <v>0</v>
      </c>
      <c r="F418">
        <f>Drivers!F231</f>
        <v>0</v>
      </c>
      <c r="G418">
        <f>Drivers!G231</f>
        <v>0</v>
      </c>
      <c r="H418">
        <f>Drivers!H231</f>
        <v>0</v>
      </c>
      <c r="I418" t="str">
        <f>Drivers!I231</f>
        <v>+ Trulia Mortgage Revenue (Implied)</v>
      </c>
      <c r="J418">
        <f>Drivers!J231</f>
        <v>0</v>
      </c>
      <c r="K418">
        <f>Drivers!K231</f>
        <v>0</v>
      </c>
      <c r="L418">
        <f>Drivers!L231</f>
        <v>0</v>
      </c>
      <c r="M418">
        <f>Drivers!M231</f>
        <v>0</v>
      </c>
      <c r="N418">
        <f>Drivers!N231</f>
        <v>0</v>
      </c>
      <c r="O418">
        <f>Drivers!O231</f>
        <v>0</v>
      </c>
      <c r="P418">
        <f>Drivers!P231</f>
        <v>0</v>
      </c>
      <c r="Q418">
        <f>Drivers!Q231</f>
        <v>0</v>
      </c>
      <c r="R418">
        <f>Drivers!R231</f>
        <v>0</v>
      </c>
      <c r="S418">
        <f>Drivers!S231</f>
        <v>0</v>
      </c>
      <c r="T418">
        <f>Drivers!T231</f>
        <v>0</v>
      </c>
      <c r="U418">
        <f>Drivers!U231</f>
        <v>0</v>
      </c>
      <c r="V418">
        <f>Drivers!V231</f>
        <v>0</v>
      </c>
      <c r="W418">
        <f>Drivers!W231</f>
        <v>0</v>
      </c>
      <c r="X418">
        <f>Drivers!X231</f>
        <v>0</v>
      </c>
      <c r="Y418">
        <f>Drivers!Y231</f>
        <v>0</v>
      </c>
      <c r="Z418">
        <f>Drivers!Z231</f>
        <v>0</v>
      </c>
      <c r="AA418">
        <f>Drivers!AA231</f>
        <v>0</v>
      </c>
      <c r="AB418">
        <f>Drivers!AB231</f>
        <v>0</v>
      </c>
      <c r="AC418">
        <f>Drivers!AC231</f>
        <v>0</v>
      </c>
      <c r="AD418">
        <f>Drivers!AD231</f>
        <v>0</v>
      </c>
      <c r="AE418">
        <f>Drivers!AE231</f>
        <v>0</v>
      </c>
      <c r="AF418">
        <f>Drivers!AF231</f>
        <v>0</v>
      </c>
      <c r="AG418">
        <f>Drivers!AG231</f>
        <v>0</v>
      </c>
      <c r="AH418">
        <f>Drivers!AH231</f>
        <v>0</v>
      </c>
      <c r="AI418">
        <f>Drivers!AI231</f>
        <v>0</v>
      </c>
      <c r="AJ418">
        <f>Drivers!AJ231</f>
        <v>0</v>
      </c>
      <c r="AK418">
        <f>Drivers!AK231</f>
        <v>0</v>
      </c>
      <c r="AL418">
        <f>Drivers!AL231</f>
        <v>0</v>
      </c>
      <c r="AM418">
        <f>Drivers!AM231</f>
        <v>0</v>
      </c>
      <c r="AN418">
        <f>Drivers!AN231</f>
        <v>0</v>
      </c>
      <c r="AO418">
        <f>Drivers!AO231</f>
        <v>0</v>
      </c>
      <c r="AP418">
        <f>Drivers!AP231</f>
        <v>0</v>
      </c>
      <c r="AQ418">
        <f>Drivers!AQ231</f>
        <v>0</v>
      </c>
      <c r="AR418">
        <f>Drivers!AR231</f>
        <v>0</v>
      </c>
      <c r="AS418">
        <f>Drivers!AS231</f>
        <v>0</v>
      </c>
      <c r="AT418">
        <f>Drivers!AT231</f>
        <v>0</v>
      </c>
      <c r="AU418">
        <f>Drivers!AU231</f>
        <v>0</v>
      </c>
      <c r="AV418">
        <f>Drivers!AV231</f>
        <v>0</v>
      </c>
      <c r="AW418">
        <f>Drivers!AW231</f>
        <v>0</v>
      </c>
      <c r="AX418">
        <f>Drivers!AX231</f>
        <v>0</v>
      </c>
      <c r="AY418">
        <f>Drivers!AY231</f>
        <v>0</v>
      </c>
      <c r="AZ418">
        <f>Drivers!AZ231</f>
        <v>0</v>
      </c>
      <c r="BA418">
        <f>Drivers!BA231</f>
        <v>0</v>
      </c>
      <c r="BB418">
        <f>Drivers!BB231</f>
        <v>0</v>
      </c>
      <c r="BC418">
        <f>Drivers!BC231</f>
        <v>0</v>
      </c>
      <c r="BD418">
        <f>Drivers!BD231</f>
        <v>0</v>
      </c>
      <c r="BE418">
        <f>Drivers!BE231</f>
        <v>0</v>
      </c>
      <c r="BF418">
        <f>Drivers!BF231</f>
        <v>0</v>
      </c>
      <c r="BG418">
        <f>Drivers!BG231</f>
        <v>0</v>
      </c>
      <c r="BH418">
        <f>Drivers!BH231</f>
        <v>0</v>
      </c>
      <c r="BI418">
        <f>Drivers!BI231</f>
        <v>0</v>
      </c>
      <c r="BJ418">
        <f>Drivers!BJ231</f>
        <v>0</v>
      </c>
      <c r="BK418">
        <f>Drivers!BK231</f>
        <v>0</v>
      </c>
      <c r="BL418">
        <f>Drivers!BL231</f>
        <v>0</v>
      </c>
      <c r="BM418">
        <f>Drivers!BM231</f>
        <v>0</v>
      </c>
      <c r="BN418">
        <f>Drivers!BN231</f>
        <v>0.36800000000000033</v>
      </c>
      <c r="BO418">
        <f>Drivers!BO231</f>
        <v>0.33888623930425055</v>
      </c>
      <c r="BP418">
        <f>Drivers!BP231</f>
        <v>0.36681273670921616</v>
      </c>
      <c r="BQ418">
        <f>Drivers!BQ231</f>
        <v>0.38214391920325458</v>
      </c>
      <c r="BR418">
        <f>Drivers!BR231</f>
        <v>0</v>
      </c>
      <c r="BS418">
        <f>Drivers!BS231</f>
        <v>0</v>
      </c>
      <c r="BT418">
        <f>Drivers!BT231</f>
        <v>0</v>
      </c>
      <c r="BU418">
        <f>Drivers!BU231</f>
        <v>0</v>
      </c>
      <c r="BV418">
        <f>Drivers!BV231</f>
        <v>0</v>
      </c>
      <c r="BW418">
        <f>Drivers!BW231</f>
        <v>0</v>
      </c>
      <c r="BX418">
        <f>Drivers!BX231</f>
        <v>0</v>
      </c>
      <c r="BY418">
        <f>Drivers!BY231</f>
        <v>0</v>
      </c>
      <c r="BZ418">
        <f>Drivers!BZ231</f>
        <v>0</v>
      </c>
      <c r="CA418">
        <f>Drivers!CA231</f>
        <v>0</v>
      </c>
      <c r="CB418">
        <f>Drivers!CB231</f>
        <v>0</v>
      </c>
      <c r="CC418">
        <f>Drivers!CC231</f>
        <v>0</v>
      </c>
      <c r="CD418">
        <f>Drivers!CD231</f>
        <v>0</v>
      </c>
      <c r="CE418">
        <f>Drivers!CE231</f>
        <v>0</v>
      </c>
      <c r="CF418">
        <f>Drivers!CF231</f>
        <v>0</v>
      </c>
      <c r="CG418">
        <f>Drivers!CG231</f>
        <v>0</v>
      </c>
      <c r="CH418">
        <f>Drivers!CH231</f>
        <v>0</v>
      </c>
      <c r="CI418">
        <f>Drivers!CI231</f>
        <v>0</v>
      </c>
      <c r="CJ418">
        <f>Drivers!CJ231</f>
        <v>0</v>
      </c>
      <c r="CK418">
        <f>Drivers!CK231</f>
        <v>0</v>
      </c>
      <c r="CL418">
        <f>Drivers!CL231</f>
        <v>0</v>
      </c>
      <c r="CM418">
        <f>Drivers!CM231</f>
        <v>0</v>
      </c>
      <c r="CN418">
        <f>Drivers!CN231</f>
        <v>0</v>
      </c>
      <c r="CO418">
        <f>Drivers!CO231</f>
        <v>0</v>
      </c>
      <c r="CP418">
        <f>Drivers!CP231</f>
        <v>0</v>
      </c>
      <c r="CQ418">
        <f>Drivers!CQ231</f>
        <v>0</v>
      </c>
      <c r="CR418">
        <f>Drivers!CR231</f>
        <v>0</v>
      </c>
      <c r="CS418">
        <f>Drivers!CS231</f>
        <v>0</v>
      </c>
      <c r="CT418">
        <f>Drivers!CT231</f>
        <v>0</v>
      </c>
      <c r="CU418">
        <f>Drivers!CU231</f>
        <v>0</v>
      </c>
      <c r="CV418">
        <f>Drivers!CV231</f>
        <v>0</v>
      </c>
      <c r="CW418">
        <f>Drivers!CW231</f>
        <v>0</v>
      </c>
      <c r="CX418">
        <f>Drivers!CX231</f>
        <v>0</v>
      </c>
      <c r="CY418">
        <f>Drivers!CY231</f>
        <v>0</v>
      </c>
      <c r="CZ418">
        <f>Drivers!CZ231</f>
        <v>0</v>
      </c>
      <c r="DA418">
        <f>Drivers!DA231</f>
        <v>0</v>
      </c>
      <c r="DB418">
        <f>Drivers!DB231</f>
        <v>0</v>
      </c>
      <c r="DC418">
        <f>Drivers!DC231</f>
        <v>0</v>
      </c>
      <c r="DD418">
        <f>Drivers!DD231</f>
        <v>0</v>
      </c>
      <c r="DE418">
        <f>Drivers!DE231</f>
        <v>0</v>
      </c>
      <c r="DF418">
        <f>Drivers!DF231</f>
        <v>0</v>
      </c>
      <c r="DG418">
        <f>Drivers!DG231</f>
        <v>0</v>
      </c>
      <c r="DH418">
        <f>Drivers!DH231</f>
        <v>0</v>
      </c>
      <c r="DI418">
        <f>Drivers!DI231</f>
        <v>0</v>
      </c>
      <c r="DJ418">
        <f>Drivers!DJ231</f>
        <v>0</v>
      </c>
      <c r="DK418">
        <f>Drivers!DK231</f>
        <v>0</v>
      </c>
      <c r="DL418">
        <f>Drivers!DL231</f>
        <v>0</v>
      </c>
      <c r="DM418">
        <f>Drivers!DM231</f>
        <v>0</v>
      </c>
      <c r="DN418">
        <f>Drivers!DN231</f>
        <v>0</v>
      </c>
      <c r="DO418">
        <f>Drivers!DO231</f>
        <v>0</v>
      </c>
      <c r="DP418">
        <f>Drivers!DP231</f>
        <v>0</v>
      </c>
      <c r="DQ418">
        <f>Drivers!DQ231</f>
        <v>0</v>
      </c>
      <c r="DR418">
        <f>Drivers!DR231</f>
        <v>0</v>
      </c>
      <c r="DS418">
        <f>Drivers!DS231</f>
        <v>0</v>
      </c>
      <c r="DT418">
        <f>Drivers!DT231</f>
        <v>0</v>
      </c>
      <c r="DU418">
        <f>Drivers!DU231</f>
        <v>0</v>
      </c>
      <c r="DV418">
        <f>Drivers!DV231</f>
        <v>0</v>
      </c>
      <c r="DW418">
        <f>Drivers!DW231</f>
        <v>0</v>
      </c>
      <c r="DX418">
        <f>Drivers!DX231</f>
        <v>0</v>
      </c>
      <c r="DY418">
        <f>Drivers!DY231</f>
        <v>0</v>
      </c>
      <c r="DZ418">
        <f>Drivers!DZ231</f>
        <v>0</v>
      </c>
      <c r="EA418">
        <f>Drivers!EA231</f>
        <v>0</v>
      </c>
      <c r="EB418">
        <f>Drivers!EB231</f>
        <v>0</v>
      </c>
      <c r="EC418">
        <f>Drivers!EC231</f>
        <v>0</v>
      </c>
      <c r="ED418">
        <f>Drivers!ED231</f>
        <v>0</v>
      </c>
      <c r="EE418">
        <f>Drivers!EE231</f>
        <v>0</v>
      </c>
      <c r="EF418">
        <f>Drivers!EF231</f>
        <v>0</v>
      </c>
      <c r="EG418">
        <f>Drivers!EG231</f>
        <v>0</v>
      </c>
      <c r="EH418">
        <f>Drivers!EH231</f>
        <v>0</v>
      </c>
      <c r="EI418">
        <f>Drivers!EI231</f>
        <v>0</v>
      </c>
      <c r="EJ418">
        <f>Drivers!EJ231</f>
        <v>0</v>
      </c>
    </row>
    <row r="419" spans="1:140" hidden="1" outlineLevel="1">
      <c r="A419">
        <f>Drivers!A232</f>
        <v>0</v>
      </c>
      <c r="B419">
        <f>Drivers!B232</f>
        <v>0</v>
      </c>
      <c r="C419">
        <f>Drivers!C232</f>
        <v>0</v>
      </c>
      <c r="D419">
        <f>Drivers!D232</f>
        <v>0</v>
      </c>
      <c r="E419">
        <f>Drivers!E232</f>
        <v>0</v>
      </c>
      <c r="F419">
        <f>Drivers!F232</f>
        <v>0</v>
      </c>
      <c r="G419">
        <f>Drivers!G232</f>
        <v>0</v>
      </c>
      <c r="H419">
        <f>Drivers!H232</f>
        <v>0</v>
      </c>
      <c r="I419" t="str">
        <f>Drivers!I232</f>
        <v>= Total Mortgage Revenue</v>
      </c>
      <c r="J419">
        <f>Drivers!J232</f>
        <v>0</v>
      </c>
      <c r="K419">
        <f>Drivers!K232</f>
        <v>0</v>
      </c>
      <c r="L419">
        <f>Drivers!L232</f>
        <v>0</v>
      </c>
      <c r="M419">
        <f>Drivers!M232</f>
        <v>0</v>
      </c>
      <c r="N419">
        <f>Drivers!N232</f>
        <v>0</v>
      </c>
      <c r="O419">
        <f>Drivers!O232</f>
        <v>0</v>
      </c>
      <c r="P419">
        <f>Drivers!P232</f>
        <v>0</v>
      </c>
      <c r="Q419">
        <f>Drivers!Q232</f>
        <v>0</v>
      </c>
      <c r="R419">
        <f>Drivers!R232</f>
        <v>0</v>
      </c>
      <c r="S419">
        <f>Drivers!S232</f>
        <v>0</v>
      </c>
      <c r="T419">
        <f>Drivers!T232</f>
        <v>0</v>
      </c>
      <c r="U419">
        <f>Drivers!U232</f>
        <v>0</v>
      </c>
      <c r="V419">
        <f>Drivers!V232</f>
        <v>0</v>
      </c>
      <c r="W419">
        <f>Drivers!W232</f>
        <v>0</v>
      </c>
      <c r="X419">
        <f>Drivers!X232</f>
        <v>0</v>
      </c>
      <c r="Y419">
        <f>Drivers!Y232</f>
        <v>0</v>
      </c>
      <c r="Z419">
        <f>Drivers!Z232</f>
        <v>0</v>
      </c>
      <c r="AA419">
        <f>Drivers!AA232</f>
        <v>0</v>
      </c>
      <c r="AB419">
        <f>Drivers!AB232</f>
        <v>0</v>
      </c>
      <c r="AC419">
        <f>Drivers!AC232</f>
        <v>0</v>
      </c>
      <c r="AD419">
        <f>Drivers!AD232</f>
        <v>0</v>
      </c>
      <c r="AE419">
        <f>Drivers!AE232</f>
        <v>0</v>
      </c>
      <c r="AF419">
        <f>Drivers!AF232</f>
        <v>0</v>
      </c>
      <c r="AG419">
        <f>Drivers!AG232</f>
        <v>0</v>
      </c>
      <c r="AH419">
        <f>Drivers!AH232</f>
        <v>0</v>
      </c>
      <c r="AI419">
        <f>Drivers!AI232</f>
        <v>0</v>
      </c>
      <c r="AJ419">
        <f>Drivers!AJ232</f>
        <v>0</v>
      </c>
      <c r="AK419">
        <f>Drivers!AK232</f>
        <v>0</v>
      </c>
      <c r="AL419">
        <f>Drivers!AL232</f>
        <v>0</v>
      </c>
      <c r="AM419">
        <f>Drivers!AM232</f>
        <v>0</v>
      </c>
      <c r="AN419">
        <f>Drivers!AN232</f>
        <v>0</v>
      </c>
      <c r="AO419">
        <f>Drivers!AO232</f>
        <v>0</v>
      </c>
      <c r="AP419">
        <f>Drivers!AP232</f>
        <v>0</v>
      </c>
      <c r="AQ419">
        <f>Drivers!AQ232</f>
        <v>0</v>
      </c>
      <c r="AR419">
        <f>Drivers!AR232</f>
        <v>0</v>
      </c>
      <c r="AS419">
        <f>Drivers!AS232</f>
        <v>0</v>
      </c>
      <c r="AT419">
        <f>Drivers!AT232</f>
        <v>0</v>
      </c>
      <c r="AU419">
        <f>Drivers!AU232</f>
        <v>0</v>
      </c>
      <c r="AV419">
        <f>Drivers!AV232</f>
        <v>0</v>
      </c>
      <c r="AW419">
        <f>Drivers!AW232</f>
        <v>0</v>
      </c>
      <c r="AX419">
        <f>Drivers!AX232</f>
        <v>0</v>
      </c>
      <c r="AY419">
        <f>Drivers!AY232</f>
        <v>0</v>
      </c>
      <c r="AZ419">
        <f>Drivers!AZ232</f>
        <v>0</v>
      </c>
      <c r="BA419">
        <f>Drivers!BA232</f>
        <v>0</v>
      </c>
      <c r="BB419">
        <f>Drivers!BB232</f>
        <v>0</v>
      </c>
      <c r="BC419">
        <f>Drivers!BC232</f>
        <v>0</v>
      </c>
      <c r="BD419">
        <f>Drivers!BD232</f>
        <v>0</v>
      </c>
      <c r="BE419">
        <f>Drivers!BE232</f>
        <v>0</v>
      </c>
      <c r="BF419">
        <f>Drivers!BF232</f>
        <v>0</v>
      </c>
      <c r="BG419">
        <f>Drivers!BG232</f>
        <v>0</v>
      </c>
      <c r="BH419">
        <f>Drivers!BH232</f>
        <v>0</v>
      </c>
      <c r="BI419">
        <f>Drivers!BI232</f>
        <v>0</v>
      </c>
      <c r="BJ419">
        <f>Drivers!BJ232</f>
        <v>4.9089999999999998</v>
      </c>
      <c r="BK419">
        <f>Drivers!BK232</f>
        <v>5.8140000000000001</v>
      </c>
      <c r="BL419">
        <f>Drivers!BL232</f>
        <v>5.742</v>
      </c>
      <c r="BM419">
        <f>Drivers!BM232</f>
        <v>5.3470000000000004</v>
      </c>
      <c r="BN419">
        <f>Drivers!BN232</f>
        <v>7.4969999999999999</v>
      </c>
      <c r="BO419">
        <f>Drivers!BO232</f>
        <v>6.903886239304251</v>
      </c>
      <c r="BP419">
        <f>Drivers!BP232</f>
        <v>7.4728127367092156</v>
      </c>
      <c r="BQ419">
        <f>Drivers!BQ232</f>
        <v>7.7851439192032545</v>
      </c>
      <c r="BR419">
        <f>Drivers!BR232</f>
        <v>9.9499999999999993</v>
      </c>
      <c r="BS419">
        <f>Drivers!BS232</f>
        <v>10.393000000000001</v>
      </c>
      <c r="BT419">
        <f>Drivers!BT232</f>
        <v>12.624000000000001</v>
      </c>
      <c r="BU419">
        <f>Drivers!BU232</f>
        <v>11.688000000000001</v>
      </c>
      <c r="BV419">
        <f>Drivers!BV232</f>
        <v>16.454000000000001</v>
      </c>
      <c r="BW419">
        <f>Drivers!BW232</f>
        <v>18.391999999999999</v>
      </c>
      <c r="BX419">
        <f>Drivers!BX232</f>
        <v>19.774999999999999</v>
      </c>
      <c r="BY419">
        <f>Drivers!BY232</f>
        <v>16.512</v>
      </c>
      <c r="BZ419">
        <f>Drivers!BZ232</f>
        <v>20.27</v>
      </c>
      <c r="CA419">
        <f>Drivers!CA232</f>
        <v>20.936</v>
      </c>
      <c r="CB419">
        <f>Drivers!CB232</f>
        <v>20.869</v>
      </c>
      <c r="CC419">
        <f>Drivers!CC232</f>
        <v>18.515999999999998</v>
      </c>
      <c r="CD419">
        <f>Drivers!CD232</f>
        <v>24.028112645936211</v>
      </c>
      <c r="CE419">
        <f>Drivers!CE232</f>
        <v>25.562856000000004</v>
      </c>
      <c r="CF419">
        <f>Drivers!CF232</f>
        <v>25.919297999999998</v>
      </c>
      <c r="CG419">
        <f>Drivers!CG232</f>
        <v>23.180180400000001</v>
      </c>
      <c r="CH419">
        <f>Drivers!CH232</f>
        <v>0</v>
      </c>
      <c r="CI419">
        <f>Drivers!CI232</f>
        <v>0</v>
      </c>
      <c r="CJ419">
        <f>Drivers!CJ232</f>
        <v>0</v>
      </c>
      <c r="CK419">
        <f>Drivers!CK232</f>
        <v>0</v>
      </c>
      <c r="CL419">
        <f>Drivers!CL232</f>
        <v>0</v>
      </c>
      <c r="CM419">
        <f>Drivers!CM232</f>
        <v>0</v>
      </c>
      <c r="CN419">
        <f>Drivers!CN232</f>
        <v>0</v>
      </c>
      <c r="CO419">
        <f>Drivers!CO232</f>
        <v>0</v>
      </c>
      <c r="CP419">
        <f>Drivers!CP232</f>
        <v>0</v>
      </c>
      <c r="CQ419">
        <f>Drivers!CQ232</f>
        <v>0</v>
      </c>
      <c r="CR419">
        <f>Drivers!CR232</f>
        <v>0</v>
      </c>
      <c r="CS419">
        <f>Drivers!CS232</f>
        <v>0</v>
      </c>
      <c r="CT419">
        <f>Drivers!CT232</f>
        <v>0</v>
      </c>
      <c r="CU419">
        <f>Drivers!CU232</f>
        <v>0</v>
      </c>
      <c r="CV419">
        <f>Drivers!CV232</f>
        <v>0</v>
      </c>
      <c r="CW419">
        <f>Drivers!CW232</f>
        <v>0</v>
      </c>
      <c r="CX419">
        <f>Drivers!CX232</f>
        <v>0</v>
      </c>
      <c r="CY419">
        <f>Drivers!CY232</f>
        <v>0</v>
      </c>
      <c r="CZ419">
        <f>Drivers!CZ232</f>
        <v>0</v>
      </c>
      <c r="DA419">
        <f>Drivers!DA232</f>
        <v>0</v>
      </c>
      <c r="DB419">
        <f>Drivers!DB232</f>
        <v>0</v>
      </c>
      <c r="DC419">
        <f>Drivers!DC232</f>
        <v>0</v>
      </c>
      <c r="DD419">
        <f>Drivers!DD232</f>
        <v>0</v>
      </c>
      <c r="DE419">
        <f>Drivers!DE232</f>
        <v>0</v>
      </c>
      <c r="DF419">
        <f>Drivers!DF232</f>
        <v>0</v>
      </c>
      <c r="DG419">
        <f>Drivers!DG232</f>
        <v>0</v>
      </c>
      <c r="DH419">
        <f>Drivers!DH232</f>
        <v>0</v>
      </c>
      <c r="DI419">
        <f>Drivers!DI232</f>
        <v>0</v>
      </c>
      <c r="DJ419">
        <f>Drivers!DJ232</f>
        <v>0</v>
      </c>
      <c r="DK419">
        <f>Drivers!DK232</f>
        <v>0</v>
      </c>
      <c r="DL419">
        <f>Drivers!DL232</f>
        <v>0</v>
      </c>
      <c r="DM419">
        <f>Drivers!DM232</f>
        <v>0</v>
      </c>
      <c r="DN419">
        <f>Drivers!DN232</f>
        <v>0</v>
      </c>
      <c r="DO419">
        <f>Drivers!DO232</f>
        <v>0</v>
      </c>
      <c r="DP419">
        <f>Drivers!DP232</f>
        <v>0</v>
      </c>
      <c r="DQ419">
        <f>Drivers!DQ232</f>
        <v>0</v>
      </c>
      <c r="DR419">
        <f>Drivers!DR232</f>
        <v>0</v>
      </c>
      <c r="DS419">
        <f>Drivers!DS232</f>
        <v>0</v>
      </c>
      <c r="DT419">
        <f>Drivers!DT232</f>
        <v>0</v>
      </c>
      <c r="DU419">
        <f>Drivers!DU232</f>
        <v>0</v>
      </c>
      <c r="DV419">
        <f>Drivers!DV232</f>
        <v>0</v>
      </c>
      <c r="DW419">
        <f>Drivers!DW232</f>
        <v>0</v>
      </c>
      <c r="DX419">
        <f>Drivers!DX232</f>
        <v>21.812000000000001</v>
      </c>
      <c r="DY419">
        <f>Drivers!DY232</f>
        <v>29.658842895216718</v>
      </c>
      <c r="DZ419">
        <f>Drivers!DZ232</f>
        <v>44.655000000000001</v>
      </c>
      <c r="EA419">
        <f>Drivers!EA232</f>
        <v>71.13300000000001</v>
      </c>
      <c r="EB419">
        <f>Drivers!EB232</f>
        <v>80.591000000000008</v>
      </c>
      <c r="EC419">
        <f>Drivers!EC232</f>
        <v>98.69044704593621</v>
      </c>
      <c r="ED419">
        <f>Drivers!ED232</f>
        <v>108.80621786814469</v>
      </c>
      <c r="EE419">
        <f>Drivers!EE232</f>
        <v>117.67392462439847</v>
      </c>
      <c r="EF419">
        <f>Drivers!EF232</f>
        <v>124.82849924156191</v>
      </c>
      <c r="EG419">
        <f>Drivers!EG232</f>
        <v>131.11985560333665</v>
      </c>
      <c r="EH419">
        <f>Drivers!EH232</f>
        <v>135.07967524255741</v>
      </c>
      <c r="EI419">
        <f>Drivers!EI232</f>
        <v>139.15908143488264</v>
      </c>
      <c r="EJ419">
        <f>Drivers!EJ232</f>
        <v>143.36168569421611</v>
      </c>
    </row>
    <row r="420" spans="1:140" hidden="1" outlineLevel="1">
      <c r="A420">
        <f>Drivers!A237</f>
        <v>0</v>
      </c>
      <c r="B420">
        <f>Drivers!B237</f>
        <v>0</v>
      </c>
      <c r="C420">
        <f>Drivers!C237</f>
        <v>0</v>
      </c>
      <c r="D420">
        <f>Drivers!D237</f>
        <v>0</v>
      </c>
      <c r="E420">
        <f>Drivers!E237</f>
        <v>0</v>
      </c>
      <c r="F420">
        <f>Drivers!F237</f>
        <v>0</v>
      </c>
      <c r="G420">
        <f>Drivers!G237</f>
        <v>0</v>
      </c>
      <c r="H420">
        <f>Drivers!H237</f>
        <v>0</v>
      </c>
      <c r="I420" t="str">
        <f>Drivers!I237</f>
        <v>YoY Abs Growth</v>
      </c>
      <c r="J420">
        <f>Drivers!J237</f>
        <v>0</v>
      </c>
      <c r="K420">
        <f>Drivers!K237</f>
        <v>0</v>
      </c>
      <c r="L420">
        <f>Drivers!L237</f>
        <v>0</v>
      </c>
      <c r="M420">
        <f>Drivers!M237</f>
        <v>0</v>
      </c>
      <c r="N420">
        <f>Drivers!N237</f>
        <v>0</v>
      </c>
      <c r="O420">
        <f>Drivers!O237</f>
        <v>0</v>
      </c>
      <c r="P420">
        <f>Drivers!P237</f>
        <v>0</v>
      </c>
      <c r="Q420">
        <f>Drivers!Q237</f>
        <v>0</v>
      </c>
      <c r="R420">
        <f>Drivers!R237</f>
        <v>0</v>
      </c>
      <c r="S420">
        <f>Drivers!S237</f>
        <v>0</v>
      </c>
      <c r="T420">
        <f>Drivers!T237</f>
        <v>0</v>
      </c>
      <c r="U420">
        <f>Drivers!U237</f>
        <v>0</v>
      </c>
      <c r="V420">
        <f>Drivers!V237</f>
        <v>0</v>
      </c>
      <c r="W420">
        <f>Drivers!W237</f>
        <v>0</v>
      </c>
      <c r="X420">
        <f>Drivers!X237</f>
        <v>0</v>
      </c>
      <c r="Y420">
        <f>Drivers!Y237</f>
        <v>0</v>
      </c>
      <c r="Z420">
        <f>Drivers!Z237</f>
        <v>0</v>
      </c>
      <c r="AA420">
        <f>Drivers!AA237</f>
        <v>0</v>
      </c>
      <c r="AB420">
        <f>Drivers!AB237</f>
        <v>0</v>
      </c>
      <c r="AC420">
        <f>Drivers!AC237</f>
        <v>0</v>
      </c>
      <c r="AD420">
        <f>Drivers!AD237</f>
        <v>0</v>
      </c>
      <c r="AE420">
        <f>Drivers!AE237</f>
        <v>0</v>
      </c>
      <c r="AF420">
        <f>Drivers!AF237</f>
        <v>0</v>
      </c>
      <c r="AG420">
        <f>Drivers!AG237</f>
        <v>0</v>
      </c>
      <c r="AH420">
        <f>Drivers!AH237</f>
        <v>0</v>
      </c>
      <c r="AI420">
        <f>Drivers!AI237</f>
        <v>0</v>
      </c>
      <c r="AJ420">
        <f>Drivers!AJ237</f>
        <v>0</v>
      </c>
      <c r="AK420">
        <f>Drivers!AK237</f>
        <v>0</v>
      </c>
      <c r="AL420">
        <f>Drivers!AL237</f>
        <v>0</v>
      </c>
      <c r="AM420">
        <f>Drivers!AM237</f>
        <v>0</v>
      </c>
      <c r="AN420">
        <f>Drivers!AN237</f>
        <v>0</v>
      </c>
      <c r="AO420">
        <f>Drivers!AO237</f>
        <v>0</v>
      </c>
      <c r="AP420">
        <f>Drivers!AP237</f>
        <v>0</v>
      </c>
      <c r="AQ420">
        <f>Drivers!AQ237</f>
        <v>0</v>
      </c>
      <c r="AR420">
        <f>Drivers!AR237</f>
        <v>0</v>
      </c>
      <c r="AS420">
        <f>Drivers!AS237</f>
        <v>0</v>
      </c>
      <c r="AT420">
        <f>Drivers!AT237</f>
        <v>0</v>
      </c>
      <c r="AU420">
        <f>Drivers!AU237</f>
        <v>0</v>
      </c>
      <c r="AV420">
        <f>Drivers!AV237</f>
        <v>0</v>
      </c>
      <c r="AW420">
        <f>Drivers!AW237</f>
        <v>0</v>
      </c>
      <c r="AX420">
        <f>Drivers!AX237</f>
        <v>0</v>
      </c>
      <c r="AY420">
        <f>Drivers!AY237</f>
        <v>0</v>
      </c>
      <c r="AZ420">
        <f>Drivers!AZ237</f>
        <v>0</v>
      </c>
      <c r="BA420">
        <f>Drivers!BA237</f>
        <v>0</v>
      </c>
      <c r="BB420">
        <f>Drivers!BB237</f>
        <v>0</v>
      </c>
      <c r="BC420">
        <f>Drivers!BC237</f>
        <v>0</v>
      </c>
      <c r="BD420">
        <f>Drivers!BD237</f>
        <v>0</v>
      </c>
      <c r="BE420">
        <f>Drivers!BE237</f>
        <v>0</v>
      </c>
      <c r="BF420">
        <f>Drivers!BF237</f>
        <v>0</v>
      </c>
      <c r="BG420">
        <f>Drivers!BG237</f>
        <v>0</v>
      </c>
      <c r="BH420">
        <f>Drivers!BH237</f>
        <v>0</v>
      </c>
      <c r="BI420">
        <f>Drivers!BI237</f>
        <v>0</v>
      </c>
      <c r="BJ420">
        <f>Drivers!BJ237</f>
        <v>0</v>
      </c>
      <c r="BK420">
        <f>Drivers!BK237</f>
        <v>0</v>
      </c>
      <c r="BL420">
        <f>Drivers!BL237</f>
        <v>0</v>
      </c>
      <c r="BM420">
        <f>Drivers!BM237</f>
        <v>0</v>
      </c>
      <c r="BN420">
        <f>Drivers!BN237</f>
        <v>1.2391761001782242E-2</v>
      </c>
      <c r="BO420">
        <f>Drivers!BO237</f>
        <v>-3.2281526346171568E-2</v>
      </c>
      <c r="BP420">
        <f>Drivers!BP237</f>
        <v>-7.1038021716327004E-3</v>
      </c>
      <c r="BQ420">
        <f>Drivers!BQ237</f>
        <v>8.4626427142070748E-3</v>
      </c>
      <c r="BR420">
        <f>Drivers!BR237</f>
        <v>-3.5591345827565568E-2</v>
      </c>
      <c r="BS420">
        <f>Drivers!BS237</f>
        <v>6.139377785447403E-3</v>
      </c>
      <c r="BT420">
        <f>Drivers!BT237</f>
        <v>2.8745833778691138E-2</v>
      </c>
      <c r="BU420">
        <f>Drivers!BU237</f>
        <v>1.6098561043796644E-2</v>
      </c>
      <c r="BV420">
        <f>Drivers!BV237</f>
        <v>6.0489932418405334E-2</v>
      </c>
      <c r="BW420">
        <f>Drivers!BW237</f>
        <v>6.4175148058596809E-2</v>
      </c>
      <c r="BX420">
        <f>Drivers!BX237</f>
        <v>5.7067353336837989E-2</v>
      </c>
      <c r="BY420">
        <f>Drivers!BY237</f>
        <v>4.0586279991213114E-2</v>
      </c>
      <c r="BZ420">
        <f>Drivers!BZ237</f>
        <v>2.9531548664734952E-2</v>
      </c>
      <c r="CA420">
        <f>Drivers!CA237</f>
        <v>1.7675330325256838E-2</v>
      </c>
      <c r="CB420">
        <f>Drivers!CB237</f>
        <v>-7.6540734262286469E-3</v>
      </c>
      <c r="CC420">
        <f>Drivers!CC237</f>
        <v>-9.4673430457808683E-3</v>
      </c>
      <c r="CD420">
        <f>Drivers!CD237</f>
        <v>4.9106612150816853E-3</v>
      </c>
      <c r="CE420">
        <f>Drivers!CE237</f>
        <v>2.5938676037770919E-2</v>
      </c>
      <c r="CF420">
        <f>Drivers!CF237</f>
        <v>3.4182044109496379E-2</v>
      </c>
      <c r="CG420">
        <f>Drivers!CG237</f>
        <v>3.6842954609913464E-2</v>
      </c>
      <c r="CH420">
        <f>Drivers!CH237</f>
        <v>0</v>
      </c>
      <c r="CI420">
        <f>Drivers!CI237</f>
        <v>0</v>
      </c>
      <c r="CJ420">
        <f>Drivers!CJ237</f>
        <v>0</v>
      </c>
      <c r="CK420">
        <f>Drivers!CK237</f>
        <v>0</v>
      </c>
      <c r="CL420">
        <f>Drivers!CL237</f>
        <v>0</v>
      </c>
      <c r="CM420">
        <f>Drivers!CM237</f>
        <v>0</v>
      </c>
      <c r="CN420">
        <f>Drivers!CN237</f>
        <v>0</v>
      </c>
      <c r="CO420">
        <f>Drivers!CO237</f>
        <v>0</v>
      </c>
      <c r="CP420">
        <f>Drivers!CP237</f>
        <v>0</v>
      </c>
      <c r="CQ420">
        <f>Drivers!CQ237</f>
        <v>0</v>
      </c>
      <c r="CR420">
        <f>Drivers!CR237</f>
        <v>0</v>
      </c>
      <c r="CS420">
        <f>Drivers!CS237</f>
        <v>0</v>
      </c>
      <c r="CT420">
        <f>Drivers!CT237</f>
        <v>0</v>
      </c>
      <c r="CU420">
        <f>Drivers!CU237</f>
        <v>0</v>
      </c>
      <c r="CV420">
        <f>Drivers!CV237</f>
        <v>0</v>
      </c>
      <c r="CW420">
        <f>Drivers!CW237</f>
        <v>0</v>
      </c>
      <c r="CX420">
        <f>Drivers!CX237</f>
        <v>0</v>
      </c>
      <c r="CY420">
        <f>Drivers!CY237</f>
        <v>0</v>
      </c>
      <c r="CZ420">
        <f>Drivers!CZ237</f>
        <v>0</v>
      </c>
      <c r="DA420">
        <f>Drivers!DA237</f>
        <v>0</v>
      </c>
      <c r="DB420">
        <f>Drivers!DB237</f>
        <v>0</v>
      </c>
      <c r="DC420">
        <f>Drivers!DC237</f>
        <v>0</v>
      </c>
      <c r="DD420">
        <f>Drivers!DD237</f>
        <v>0</v>
      </c>
      <c r="DE420">
        <f>Drivers!DE237</f>
        <v>0</v>
      </c>
      <c r="DF420">
        <f>Drivers!DF237</f>
        <v>0</v>
      </c>
      <c r="DG420">
        <f>Drivers!DG237</f>
        <v>0</v>
      </c>
      <c r="DH420">
        <f>Drivers!DH237</f>
        <v>0</v>
      </c>
      <c r="DI420">
        <f>Drivers!DI237</f>
        <v>0</v>
      </c>
      <c r="DJ420">
        <f>Drivers!DJ237</f>
        <v>0</v>
      </c>
      <c r="DK420">
        <f>Drivers!DK237</f>
        <v>0</v>
      </c>
      <c r="DL420">
        <f>Drivers!DL237</f>
        <v>0</v>
      </c>
      <c r="DM420">
        <f>Drivers!DM237</f>
        <v>0</v>
      </c>
      <c r="DN420">
        <f>Drivers!DN237</f>
        <v>0</v>
      </c>
      <c r="DO420">
        <f>Drivers!DO237</f>
        <v>0</v>
      </c>
      <c r="DP420">
        <f>Drivers!DP237</f>
        <v>0</v>
      </c>
      <c r="DQ420">
        <f>Drivers!DQ237</f>
        <v>0</v>
      </c>
      <c r="DR420">
        <f>Drivers!DR237</f>
        <v>0</v>
      </c>
      <c r="DS420">
        <f>Drivers!DS237</f>
        <v>0</v>
      </c>
      <c r="DT420">
        <f>Drivers!DT237</f>
        <v>0</v>
      </c>
      <c r="DU420">
        <f>Drivers!DU237</f>
        <v>0</v>
      </c>
      <c r="DV420">
        <f>Drivers!DV237</f>
        <v>0</v>
      </c>
      <c r="DW420">
        <f>Drivers!DW237</f>
        <v>0</v>
      </c>
      <c r="DX420">
        <f>Drivers!DX237</f>
        <v>0</v>
      </c>
      <c r="DY420">
        <f>Drivers!DY237</f>
        <v>-2.0731822402272893E-2</v>
      </c>
      <c r="DZ420">
        <f>Drivers!DZ237</f>
        <v>2.0890585524900418E-2</v>
      </c>
      <c r="EA420">
        <f>Drivers!EA237</f>
        <v>0.22276804985309151</v>
      </c>
      <c r="EB420">
        <f>Drivers!EB237</f>
        <v>2.9085430202834051E-2</v>
      </c>
      <c r="EC420">
        <f>Drivers!EC237</f>
        <v>0.10283055676343678</v>
      </c>
      <c r="ED420">
        <f>Drivers!ED237</f>
        <v>5.1411021515090694E-2</v>
      </c>
      <c r="EE420">
        <f>Drivers!EE237</f>
        <v>3.2388943554507055E-2</v>
      </c>
      <c r="EF420">
        <f>Drivers!EF237</f>
        <v>2.2240407907428317E-2</v>
      </c>
      <c r="EG420">
        <f>Drivers!EG237</f>
        <v>1.1342608032788304E-2</v>
      </c>
      <c r="EH420">
        <f>Drivers!EH237</f>
        <v>1.1456034113116242E-2</v>
      </c>
      <c r="EI420">
        <f>Drivers!EI237</f>
        <v>1.1570594454247463E-2</v>
      </c>
      <c r="EJ420">
        <f>Drivers!EJ237</f>
        <v>1.1686300398789928E-2</v>
      </c>
    </row>
    <row r="421" spans="1:140" hidden="1" outlineLevel="1"/>
    <row r="422" spans="1:140" hidden="1" outlineLevel="1">
      <c r="A422">
        <f>Drivers!A233</f>
        <v>0</v>
      </c>
      <c r="B422">
        <f>Drivers!B233</f>
        <v>0</v>
      </c>
      <c r="C422">
        <f>Drivers!C233</f>
        <v>0</v>
      </c>
      <c r="D422">
        <f>Drivers!D233</f>
        <v>0</v>
      </c>
      <c r="E422">
        <f>Drivers!E233</f>
        <v>0</v>
      </c>
      <c r="F422">
        <f>Drivers!F233</f>
        <v>0</v>
      </c>
      <c r="G422">
        <f>Drivers!G233</f>
        <v>0</v>
      </c>
      <c r="H422">
        <f>Drivers!H233</f>
        <v>0</v>
      </c>
      <c r="I422" t="str">
        <f>Drivers!I233</f>
        <v>Mortgage Revenue Y/Y Change</v>
      </c>
      <c r="J422">
        <f>Drivers!J233</f>
        <v>0</v>
      </c>
      <c r="K422">
        <f>Drivers!K233</f>
        <v>0</v>
      </c>
      <c r="L422">
        <f>Drivers!L233</f>
        <v>0</v>
      </c>
      <c r="M422">
        <f>Drivers!M233</f>
        <v>0</v>
      </c>
      <c r="N422">
        <f>Drivers!N233</f>
        <v>0</v>
      </c>
      <c r="O422">
        <f>Drivers!O233</f>
        <v>0</v>
      </c>
      <c r="P422">
        <f>Drivers!P233</f>
        <v>0</v>
      </c>
      <c r="Q422">
        <f>Drivers!Q233</f>
        <v>0</v>
      </c>
      <c r="R422">
        <f>Drivers!R233</f>
        <v>0</v>
      </c>
      <c r="S422">
        <f>Drivers!S233</f>
        <v>0</v>
      </c>
      <c r="T422">
        <f>Drivers!T233</f>
        <v>0</v>
      </c>
      <c r="U422">
        <f>Drivers!U233</f>
        <v>0</v>
      </c>
      <c r="V422">
        <f>Drivers!V233</f>
        <v>0</v>
      </c>
      <c r="W422">
        <f>Drivers!W233</f>
        <v>0</v>
      </c>
      <c r="X422">
        <f>Drivers!X233</f>
        <v>0</v>
      </c>
      <c r="Y422">
        <f>Drivers!Y233</f>
        <v>0</v>
      </c>
      <c r="Z422">
        <f>Drivers!Z233</f>
        <v>0</v>
      </c>
      <c r="AA422">
        <f>Drivers!AA233</f>
        <v>0</v>
      </c>
      <c r="AB422">
        <f>Drivers!AB233</f>
        <v>0</v>
      </c>
      <c r="AC422">
        <f>Drivers!AC233</f>
        <v>0</v>
      </c>
      <c r="AD422">
        <f>Drivers!AD233</f>
        <v>0</v>
      </c>
      <c r="AE422">
        <f>Drivers!AE233</f>
        <v>0</v>
      </c>
      <c r="AF422">
        <f>Drivers!AF233</f>
        <v>0</v>
      </c>
      <c r="AG422">
        <f>Drivers!AG233</f>
        <v>0</v>
      </c>
      <c r="AH422">
        <f>Drivers!AH233</f>
        <v>0</v>
      </c>
      <c r="AI422">
        <f>Drivers!AI233</f>
        <v>0</v>
      </c>
      <c r="AJ422">
        <f>Drivers!AJ233</f>
        <v>0</v>
      </c>
      <c r="AK422">
        <f>Drivers!AK233</f>
        <v>0</v>
      </c>
      <c r="AL422">
        <f>Drivers!AL233</f>
        <v>0</v>
      </c>
      <c r="AM422">
        <f>Drivers!AM233</f>
        <v>0</v>
      </c>
      <c r="AN422">
        <f>Drivers!AN233</f>
        <v>0</v>
      </c>
      <c r="AO422">
        <f>Drivers!AO233</f>
        <v>0</v>
      </c>
      <c r="AP422">
        <f>Drivers!AP233</f>
        <v>0</v>
      </c>
      <c r="AQ422">
        <f>Drivers!AQ233</f>
        <v>0</v>
      </c>
      <c r="AR422">
        <f>Drivers!AR233</f>
        <v>0</v>
      </c>
      <c r="AS422">
        <f>Drivers!AS233</f>
        <v>0</v>
      </c>
      <c r="AT422">
        <f>Drivers!AT233</f>
        <v>0</v>
      </c>
      <c r="AU422">
        <f>Drivers!AU233</f>
        <v>0</v>
      </c>
      <c r="AV422">
        <f>Drivers!AV233</f>
        <v>0</v>
      </c>
      <c r="AW422">
        <f>Drivers!AW233</f>
        <v>0</v>
      </c>
      <c r="AX422">
        <f>Drivers!AX233</f>
        <v>0</v>
      </c>
      <c r="AY422">
        <f>Drivers!AY233</f>
        <v>0</v>
      </c>
      <c r="AZ422">
        <f>Drivers!AZ233</f>
        <v>0</v>
      </c>
      <c r="BA422">
        <f>Drivers!BA233</f>
        <v>0</v>
      </c>
      <c r="BB422">
        <f>Drivers!BB233</f>
        <v>0</v>
      </c>
      <c r="BC422">
        <f>Drivers!BC233</f>
        <v>0</v>
      </c>
      <c r="BD422">
        <f>Drivers!BD233</f>
        <v>0</v>
      </c>
      <c r="BE422">
        <f>Drivers!BE233</f>
        <v>0</v>
      </c>
      <c r="BF422">
        <f>Drivers!BF233</f>
        <v>0</v>
      </c>
      <c r="BG422">
        <f>Drivers!BG233</f>
        <v>0</v>
      </c>
      <c r="BH422">
        <f>Drivers!BH233</f>
        <v>0</v>
      </c>
      <c r="BI422">
        <f>Drivers!BI233</f>
        <v>0</v>
      </c>
      <c r="BJ422">
        <f>Drivers!BJ233</f>
        <v>0</v>
      </c>
      <c r="BK422">
        <f>Drivers!BK233</f>
        <v>0</v>
      </c>
      <c r="BL422">
        <f>Drivers!BL233</f>
        <v>0</v>
      </c>
      <c r="BM422">
        <f>Drivers!BM233</f>
        <v>0</v>
      </c>
      <c r="BN422">
        <f>Drivers!BN233</f>
        <v>0</v>
      </c>
      <c r="BO422">
        <f>Drivers!BO233</f>
        <v>0</v>
      </c>
      <c r="BP422">
        <f>Drivers!BP233</f>
        <v>0</v>
      </c>
      <c r="BQ422">
        <f>Drivers!BQ233</f>
        <v>0</v>
      </c>
      <c r="BR422">
        <f>Drivers!BR233</f>
        <v>0.32719754568494053</v>
      </c>
      <c r="BS422">
        <f>Drivers!BS233</f>
        <v>0.50538401702392033</v>
      </c>
      <c r="BT422">
        <f>Drivers!BT233</f>
        <v>0.6893237452594323</v>
      </c>
      <c r="BU422">
        <f>Drivers!BU233</f>
        <v>0.50132099307371192</v>
      </c>
      <c r="BV422">
        <f>Drivers!BV233</f>
        <v>0.65366834170854293</v>
      </c>
      <c r="BW422">
        <f>Drivers!BW233</f>
        <v>0.76965265082266887</v>
      </c>
      <c r="BX422">
        <f>Drivers!BX233</f>
        <v>0.56646070975918872</v>
      </c>
      <c r="BY422">
        <f>Drivers!BY233</f>
        <v>0.41273100616016434</v>
      </c>
      <c r="BZ422">
        <f>Drivers!BZ233</f>
        <v>0.23191929014221468</v>
      </c>
      <c r="CA422">
        <f>Drivers!CA233</f>
        <v>0.13832100913440626</v>
      </c>
      <c r="CB422">
        <f>Drivers!CB233</f>
        <v>5.5322376738305978E-2</v>
      </c>
      <c r="CC422">
        <f>Drivers!CC233</f>
        <v>0.12136627906976738</v>
      </c>
      <c r="CD422">
        <f>Drivers!CD233</f>
        <v>0.18540269590213176</v>
      </c>
      <c r="CE422">
        <f>Drivers!CE233</f>
        <v>0.22100000000000009</v>
      </c>
      <c r="CF422">
        <f>Drivers!CF233</f>
        <v>0.24199999999999999</v>
      </c>
      <c r="CG422">
        <f>Drivers!CG233</f>
        <v>0.25190000000000023</v>
      </c>
      <c r="CH422">
        <f>Drivers!CH233</f>
        <v>0</v>
      </c>
      <c r="CI422">
        <f>Drivers!CI233</f>
        <v>0</v>
      </c>
      <c r="CJ422">
        <f>Drivers!CJ233</f>
        <v>0</v>
      </c>
      <c r="CK422">
        <f>Drivers!CK233</f>
        <v>0</v>
      </c>
      <c r="CL422">
        <f>Drivers!CL233</f>
        <v>0</v>
      </c>
      <c r="CM422">
        <f>Drivers!CM233</f>
        <v>0</v>
      </c>
      <c r="CN422">
        <f>Drivers!CN233</f>
        <v>0</v>
      </c>
      <c r="CO422">
        <f>Drivers!CO233</f>
        <v>0</v>
      </c>
      <c r="CP422">
        <f>Drivers!CP233</f>
        <v>0</v>
      </c>
      <c r="CQ422">
        <f>Drivers!CQ233</f>
        <v>0</v>
      </c>
      <c r="CR422">
        <f>Drivers!CR233</f>
        <v>0</v>
      </c>
      <c r="CS422">
        <f>Drivers!CS233</f>
        <v>0</v>
      </c>
      <c r="CT422">
        <f>Drivers!CT233</f>
        <v>0</v>
      </c>
      <c r="CU422">
        <f>Drivers!CU233</f>
        <v>0</v>
      </c>
      <c r="CV422">
        <f>Drivers!CV233</f>
        <v>0</v>
      </c>
      <c r="CW422">
        <f>Drivers!CW233</f>
        <v>0</v>
      </c>
      <c r="CX422">
        <f>Drivers!CX233</f>
        <v>0</v>
      </c>
      <c r="CY422">
        <f>Drivers!CY233</f>
        <v>0</v>
      </c>
      <c r="CZ422">
        <f>Drivers!CZ233</f>
        <v>0</v>
      </c>
      <c r="DA422">
        <f>Drivers!DA233</f>
        <v>0</v>
      </c>
      <c r="DB422">
        <f>Drivers!DB233</f>
        <v>0</v>
      </c>
      <c r="DC422">
        <f>Drivers!DC233</f>
        <v>0</v>
      </c>
      <c r="DD422">
        <f>Drivers!DD233</f>
        <v>0</v>
      </c>
      <c r="DE422">
        <f>Drivers!DE233</f>
        <v>0</v>
      </c>
      <c r="DF422">
        <f>Drivers!DF233</f>
        <v>0</v>
      </c>
      <c r="DG422">
        <f>Drivers!DG233</f>
        <v>0</v>
      </c>
      <c r="DH422">
        <f>Drivers!DH233</f>
        <v>0</v>
      </c>
      <c r="DI422">
        <f>Drivers!DI233</f>
        <v>0</v>
      </c>
      <c r="DJ422">
        <f>Drivers!DJ233</f>
        <v>0</v>
      </c>
      <c r="DK422">
        <f>Drivers!DK233</f>
        <v>0</v>
      </c>
      <c r="DL422">
        <f>Drivers!DL233</f>
        <v>0</v>
      </c>
      <c r="DM422">
        <f>Drivers!DM233</f>
        <v>0</v>
      </c>
      <c r="DN422">
        <f>Drivers!DN233</f>
        <v>0</v>
      </c>
      <c r="DO422">
        <f>Drivers!DO233</f>
        <v>0</v>
      </c>
      <c r="DP422">
        <f>Drivers!DP233</f>
        <v>0</v>
      </c>
      <c r="DQ422">
        <f>Drivers!DQ233</f>
        <v>0</v>
      </c>
      <c r="DR422">
        <f>Drivers!DR233</f>
        <v>0</v>
      </c>
      <c r="DS422">
        <f>Drivers!DS233</f>
        <v>0</v>
      </c>
      <c r="DT422">
        <f>Drivers!DT233</f>
        <v>0</v>
      </c>
      <c r="DU422">
        <f>Drivers!DU233</f>
        <v>0</v>
      </c>
      <c r="DV422">
        <f>Drivers!DV233</f>
        <v>0</v>
      </c>
      <c r="DW422">
        <f>Drivers!DW233</f>
        <v>0</v>
      </c>
      <c r="DX422">
        <f>Drivers!DX233</f>
        <v>0</v>
      </c>
      <c r="DY422">
        <f>Drivers!DY233</f>
        <v>0</v>
      </c>
      <c r="DZ422">
        <f>Drivers!DZ233</f>
        <v>0.50562178564295279</v>
      </c>
      <c r="EA422">
        <f>Drivers!EA233</f>
        <v>0.59294591871011093</v>
      </c>
      <c r="EB422">
        <f>Drivers!EB233</f>
        <v>0.13296219757355932</v>
      </c>
      <c r="EC422">
        <f>Drivers!EC233</f>
        <v>0.22458397396652474</v>
      </c>
      <c r="ED422">
        <f>Drivers!ED233</f>
        <v>0.10250000000000004</v>
      </c>
      <c r="EE422">
        <f>Drivers!EE233</f>
        <v>8.1499999999999906E-2</v>
      </c>
      <c r="EF422">
        <f>Drivers!EF233</f>
        <v>6.0800000000000187E-2</v>
      </c>
      <c r="EG422">
        <f>Drivers!EG233</f>
        <v>5.04E-2</v>
      </c>
      <c r="EH422">
        <f>Drivers!EH233</f>
        <v>3.0200000000000005E-2</v>
      </c>
      <c r="EI422">
        <f>Drivers!EI233</f>
        <v>3.0200000000000005E-2</v>
      </c>
      <c r="EJ422">
        <f>Drivers!EJ233</f>
        <v>3.0200000000000005E-2</v>
      </c>
    </row>
    <row r="423" spans="1:140" hidden="1" outlineLevel="1"/>
    <row r="424" spans="1:140" hidden="1" outlineLevel="1"/>
    <row r="425" spans="1:140" hidden="1" outlineLevel="1"/>
    <row r="426" spans="1:140" hidden="1" outlineLevel="1"/>
    <row r="427" spans="1:140" hidden="1" outlineLevel="1"/>
    <row r="428" spans="1:140" hidden="1" outlineLevel="1"/>
    <row r="429" spans="1:140" hidden="1" outlineLevel="1"/>
    <row r="430" spans="1:140" hidden="1" outlineLevel="1">
      <c r="A430">
        <f>Drivers!A519</f>
        <v>0</v>
      </c>
      <c r="B430">
        <f>Drivers!B519</f>
        <v>0</v>
      </c>
      <c r="C430">
        <f>Drivers!C519</f>
        <v>0</v>
      </c>
      <c r="D430">
        <f>Drivers!D519</f>
        <v>0</v>
      </c>
      <c r="E430">
        <f>Drivers!E519</f>
        <v>0</v>
      </c>
      <c r="F430">
        <f>Drivers!F519</f>
        <v>0</v>
      </c>
      <c r="G430">
        <f>Drivers!G519</f>
        <v>0</v>
      </c>
      <c r="H430">
        <f>Drivers!H519</f>
        <v>0</v>
      </c>
      <c r="I430" t="str">
        <f>Drivers!I519</f>
        <v>Market Leader</v>
      </c>
      <c r="J430">
        <f>Drivers!J519</f>
        <v>0</v>
      </c>
      <c r="K430">
        <f>Drivers!K519</f>
        <v>0</v>
      </c>
      <c r="L430">
        <f>Drivers!L519</f>
        <v>0</v>
      </c>
      <c r="M430">
        <f>Drivers!M519</f>
        <v>0</v>
      </c>
      <c r="N430">
        <f>Drivers!N519</f>
        <v>0</v>
      </c>
      <c r="O430">
        <f>Drivers!O519</f>
        <v>0</v>
      </c>
      <c r="P430">
        <f>Drivers!P519</f>
        <v>0</v>
      </c>
      <c r="Q430">
        <f>Drivers!Q519</f>
        <v>0</v>
      </c>
      <c r="R430">
        <f>Drivers!R519</f>
        <v>0</v>
      </c>
      <c r="S430">
        <f>Drivers!S519</f>
        <v>0</v>
      </c>
      <c r="T430">
        <f>Drivers!T519</f>
        <v>0</v>
      </c>
      <c r="U430">
        <f>Drivers!U519</f>
        <v>0</v>
      </c>
      <c r="V430">
        <f>Drivers!V519</f>
        <v>0</v>
      </c>
      <c r="W430">
        <f>Drivers!W519</f>
        <v>0</v>
      </c>
      <c r="X430">
        <f>Drivers!X519</f>
        <v>0</v>
      </c>
      <c r="Y430">
        <f>Drivers!Y519</f>
        <v>0</v>
      </c>
      <c r="Z430">
        <f>Drivers!Z519</f>
        <v>0</v>
      </c>
      <c r="AA430">
        <f>Drivers!AA519</f>
        <v>0</v>
      </c>
      <c r="AB430">
        <f>Drivers!AB519</f>
        <v>0</v>
      </c>
      <c r="AC430">
        <f>Drivers!AC519</f>
        <v>0</v>
      </c>
      <c r="AD430">
        <f>Drivers!AD519</f>
        <v>0</v>
      </c>
      <c r="AE430">
        <f>Drivers!AE519</f>
        <v>0</v>
      </c>
      <c r="AF430">
        <f>Drivers!AF519</f>
        <v>0</v>
      </c>
      <c r="AG430">
        <f>Drivers!AG519</f>
        <v>0</v>
      </c>
      <c r="AH430">
        <f>Drivers!AH519</f>
        <v>0</v>
      </c>
      <c r="AI430">
        <f>Drivers!AI519</f>
        <v>0</v>
      </c>
      <c r="AJ430">
        <f>Drivers!AJ519</f>
        <v>0</v>
      </c>
      <c r="AK430">
        <f>Drivers!AK519</f>
        <v>0</v>
      </c>
      <c r="AL430">
        <f>Drivers!AL519</f>
        <v>0</v>
      </c>
      <c r="AM430">
        <f>Drivers!AM519</f>
        <v>0</v>
      </c>
      <c r="AN430">
        <f>Drivers!AN519</f>
        <v>0</v>
      </c>
      <c r="AO430">
        <f>Drivers!AO519</f>
        <v>0</v>
      </c>
      <c r="AP430">
        <f>Drivers!AP519</f>
        <v>0</v>
      </c>
      <c r="AQ430">
        <f>Drivers!AQ519</f>
        <v>0</v>
      </c>
      <c r="AR430">
        <f>Drivers!AR519</f>
        <v>0</v>
      </c>
      <c r="AS430">
        <f>Drivers!AS519</f>
        <v>0</v>
      </c>
      <c r="AT430">
        <f>Drivers!AT519</f>
        <v>0</v>
      </c>
      <c r="AU430">
        <f>Drivers!AU519</f>
        <v>0</v>
      </c>
      <c r="AV430">
        <f>Drivers!AV519</f>
        <v>0</v>
      </c>
      <c r="AW430">
        <f>Drivers!AW519</f>
        <v>0</v>
      </c>
      <c r="AX430">
        <f>Drivers!AX519</f>
        <v>0</v>
      </c>
      <c r="AY430">
        <f>Drivers!AY519</f>
        <v>0</v>
      </c>
      <c r="AZ430">
        <f>Drivers!AZ519</f>
        <v>0</v>
      </c>
      <c r="BA430">
        <f>Drivers!BA519</f>
        <v>0</v>
      </c>
      <c r="BB430">
        <f>Drivers!BB519</f>
        <v>0</v>
      </c>
      <c r="BC430">
        <f>Drivers!BC519</f>
        <v>0</v>
      </c>
      <c r="BD430">
        <f>Drivers!BD519</f>
        <v>0</v>
      </c>
      <c r="BE430">
        <f>Drivers!BE519</f>
        <v>0</v>
      </c>
      <c r="BF430">
        <f>Drivers!BF519</f>
        <v>0</v>
      </c>
      <c r="BG430">
        <f>Drivers!BG519</f>
        <v>0</v>
      </c>
      <c r="BH430">
        <f>Drivers!BH519</f>
        <v>0</v>
      </c>
      <c r="BI430">
        <f>Drivers!BI519</f>
        <v>0</v>
      </c>
      <c r="BJ430">
        <f>Drivers!BJ519</f>
        <v>0</v>
      </c>
      <c r="BK430">
        <f>Drivers!BK519</f>
        <v>0</v>
      </c>
      <c r="BL430">
        <f>Drivers!BL519</f>
        <v>0</v>
      </c>
      <c r="BM430">
        <f>Drivers!BM519</f>
        <v>0</v>
      </c>
      <c r="BN430">
        <f>Drivers!BN519</f>
        <v>0</v>
      </c>
      <c r="BO430">
        <f>Drivers!BO519</f>
        <v>0</v>
      </c>
      <c r="BP430">
        <f>Drivers!BP519</f>
        <v>0</v>
      </c>
      <c r="BQ430">
        <f>Drivers!BQ519</f>
        <v>0</v>
      </c>
      <c r="BR430">
        <f>Drivers!BR519</f>
        <v>0</v>
      </c>
      <c r="BS430">
        <f>Drivers!BS519</f>
        <v>0</v>
      </c>
      <c r="BT430">
        <f>Drivers!BT519</f>
        <v>0</v>
      </c>
      <c r="BU430">
        <f>Drivers!BU519</f>
        <v>0</v>
      </c>
      <c r="BV430">
        <f>Drivers!BV519</f>
        <v>0</v>
      </c>
      <c r="BW430">
        <f>Drivers!BW519</f>
        <v>0</v>
      </c>
      <c r="BX430">
        <f>Drivers!BX519</f>
        <v>0</v>
      </c>
      <c r="BY430">
        <f>Drivers!BY519</f>
        <v>0</v>
      </c>
      <c r="BZ430">
        <f>Drivers!BZ519</f>
        <v>0</v>
      </c>
      <c r="CA430">
        <f>Drivers!CA519</f>
        <v>0</v>
      </c>
      <c r="CB430">
        <f>Drivers!CB519</f>
        <v>0</v>
      </c>
      <c r="CC430">
        <f>Drivers!CC519</f>
        <v>0</v>
      </c>
      <c r="CD430">
        <f>Drivers!CD519</f>
        <v>0</v>
      </c>
      <c r="CE430">
        <f>Drivers!CE519</f>
        <v>0</v>
      </c>
      <c r="CF430">
        <f>Drivers!CF519</f>
        <v>0</v>
      </c>
      <c r="CG430">
        <f>Drivers!CG519</f>
        <v>0</v>
      </c>
      <c r="CH430">
        <f>Drivers!CH519</f>
        <v>0</v>
      </c>
      <c r="CI430">
        <f>Drivers!CI519</f>
        <v>0</v>
      </c>
      <c r="CJ430">
        <f>Drivers!CJ519</f>
        <v>0</v>
      </c>
      <c r="CK430">
        <f>Drivers!CK519</f>
        <v>0</v>
      </c>
      <c r="CL430">
        <f>Drivers!CL519</f>
        <v>0</v>
      </c>
      <c r="CM430">
        <f>Drivers!CM519</f>
        <v>0</v>
      </c>
      <c r="CN430">
        <f>Drivers!CN519</f>
        <v>0</v>
      </c>
      <c r="CO430">
        <f>Drivers!CO519</f>
        <v>0</v>
      </c>
      <c r="CP430">
        <f>Drivers!CP519</f>
        <v>0</v>
      </c>
      <c r="CQ430">
        <f>Drivers!CQ519</f>
        <v>0</v>
      </c>
      <c r="CR430">
        <f>Drivers!CR519</f>
        <v>0</v>
      </c>
      <c r="CS430">
        <f>Drivers!CS519</f>
        <v>0</v>
      </c>
      <c r="CT430">
        <f>Drivers!CT519</f>
        <v>0</v>
      </c>
      <c r="CU430">
        <f>Drivers!CU519</f>
        <v>0</v>
      </c>
      <c r="CV430">
        <f>Drivers!CV519</f>
        <v>0</v>
      </c>
      <c r="CW430">
        <f>Drivers!CW519</f>
        <v>0</v>
      </c>
      <c r="CX430">
        <f>Drivers!CX519</f>
        <v>0</v>
      </c>
      <c r="CY430">
        <f>Drivers!CY519</f>
        <v>0</v>
      </c>
      <c r="CZ430">
        <f>Drivers!CZ519</f>
        <v>0</v>
      </c>
      <c r="DA430">
        <f>Drivers!DA519</f>
        <v>0</v>
      </c>
      <c r="DB430">
        <f>Drivers!DB519</f>
        <v>0</v>
      </c>
      <c r="DC430">
        <f>Drivers!DC519</f>
        <v>0</v>
      </c>
      <c r="DD430">
        <f>Drivers!DD519</f>
        <v>0</v>
      </c>
      <c r="DE430">
        <f>Drivers!DE519</f>
        <v>0</v>
      </c>
      <c r="DF430">
        <f>Drivers!DF519</f>
        <v>0</v>
      </c>
      <c r="DG430">
        <f>Drivers!DG519</f>
        <v>0</v>
      </c>
      <c r="DH430">
        <f>Drivers!DH519</f>
        <v>0</v>
      </c>
      <c r="DI430">
        <f>Drivers!DI519</f>
        <v>0</v>
      </c>
      <c r="DJ430">
        <f>Drivers!DJ519</f>
        <v>0</v>
      </c>
      <c r="DK430">
        <f>Drivers!DK519</f>
        <v>0</v>
      </c>
      <c r="DL430">
        <f>Drivers!DL519</f>
        <v>0</v>
      </c>
      <c r="DM430">
        <f>Drivers!DM519</f>
        <v>0</v>
      </c>
      <c r="DN430">
        <f>Drivers!DN519</f>
        <v>0</v>
      </c>
      <c r="DO430">
        <f>Drivers!DO519</f>
        <v>0</v>
      </c>
      <c r="DP430">
        <f>Drivers!DP519</f>
        <v>0</v>
      </c>
      <c r="DQ430">
        <f>Drivers!DQ519</f>
        <v>0</v>
      </c>
      <c r="DR430">
        <f>Drivers!DR519</f>
        <v>0</v>
      </c>
      <c r="DS430">
        <f>Drivers!DS519</f>
        <v>0</v>
      </c>
      <c r="DT430">
        <f>Drivers!DT519</f>
        <v>0</v>
      </c>
      <c r="DU430">
        <f>Drivers!DU519</f>
        <v>0</v>
      </c>
      <c r="DV430">
        <f>Drivers!DV519</f>
        <v>0</v>
      </c>
      <c r="DW430">
        <f>Drivers!DW519</f>
        <v>0</v>
      </c>
      <c r="DX430">
        <f>Drivers!DX519</f>
        <v>0</v>
      </c>
      <c r="DY430">
        <f>Drivers!DY519</f>
        <v>0</v>
      </c>
      <c r="DZ430">
        <f>Drivers!DZ519</f>
        <v>0</v>
      </c>
      <c r="EA430">
        <f>Drivers!EA519</f>
        <v>0</v>
      </c>
      <c r="EB430">
        <f>Drivers!EB519</f>
        <v>0</v>
      </c>
      <c r="EC430">
        <f>Drivers!EC519</f>
        <v>0</v>
      </c>
      <c r="ED430">
        <f>Drivers!ED519</f>
        <v>0</v>
      </c>
      <c r="EE430">
        <f>Drivers!EE519</f>
        <v>0</v>
      </c>
      <c r="EF430">
        <f>Drivers!EF519</f>
        <v>0</v>
      </c>
      <c r="EG430">
        <f>Drivers!EG519</f>
        <v>0</v>
      </c>
      <c r="EH430">
        <f>Drivers!EH519</f>
        <v>0</v>
      </c>
      <c r="EI430">
        <f>Drivers!EI519</f>
        <v>0</v>
      </c>
      <c r="EJ430">
        <f>Drivers!EJ519</f>
        <v>0</v>
      </c>
    </row>
    <row r="431" spans="1:140" hidden="1" outlineLevel="1">
      <c r="A431">
        <f>Drivers!A520</f>
        <v>0</v>
      </c>
      <c r="B431">
        <f>Drivers!B520</f>
        <v>0</v>
      </c>
      <c r="C431">
        <f>Drivers!C520</f>
        <v>0</v>
      </c>
      <c r="D431">
        <f>Drivers!D520</f>
        <v>0</v>
      </c>
      <c r="E431">
        <f>Drivers!E520</f>
        <v>0</v>
      </c>
      <c r="F431">
        <f>Drivers!F520</f>
        <v>0</v>
      </c>
      <c r="G431">
        <f>Drivers!G520</f>
        <v>0</v>
      </c>
      <c r="H431">
        <f>Drivers!H520</f>
        <v>0</v>
      </c>
      <c r="I431" t="str">
        <f>Drivers!I520</f>
        <v>Trulia Market Leader</v>
      </c>
      <c r="J431">
        <f>Drivers!J520</f>
        <v>0</v>
      </c>
      <c r="K431">
        <f>Drivers!K520</f>
        <v>0</v>
      </c>
      <c r="L431">
        <f>Drivers!L520</f>
        <v>0</v>
      </c>
      <c r="M431">
        <f>Drivers!M520</f>
        <v>0</v>
      </c>
      <c r="N431">
        <f>Drivers!N520</f>
        <v>0</v>
      </c>
      <c r="O431">
        <f>Drivers!O520</f>
        <v>0</v>
      </c>
      <c r="P431">
        <f>Drivers!P520</f>
        <v>0</v>
      </c>
      <c r="Q431">
        <f>Drivers!Q520</f>
        <v>0</v>
      </c>
      <c r="R431">
        <f>Drivers!R520</f>
        <v>0</v>
      </c>
      <c r="S431">
        <f>Drivers!S520</f>
        <v>0</v>
      </c>
      <c r="T431">
        <f>Drivers!T520</f>
        <v>0</v>
      </c>
      <c r="U431">
        <f>Drivers!U520</f>
        <v>0</v>
      </c>
      <c r="V431">
        <f>Drivers!V520</f>
        <v>0</v>
      </c>
      <c r="W431">
        <f>Drivers!W520</f>
        <v>0</v>
      </c>
      <c r="X431">
        <f>Drivers!X520</f>
        <v>0</v>
      </c>
      <c r="Y431">
        <f>Drivers!Y520</f>
        <v>0</v>
      </c>
      <c r="Z431">
        <f>Drivers!Z520</f>
        <v>0</v>
      </c>
      <c r="AA431">
        <f>Drivers!AA520</f>
        <v>0</v>
      </c>
      <c r="AB431">
        <f>Drivers!AB520</f>
        <v>0</v>
      </c>
      <c r="AC431">
        <f>Drivers!AC520</f>
        <v>0</v>
      </c>
      <c r="AD431">
        <f>Drivers!AD520</f>
        <v>0</v>
      </c>
      <c r="AE431">
        <f>Drivers!AE520</f>
        <v>0</v>
      </c>
      <c r="AF431">
        <f>Drivers!AF520</f>
        <v>0</v>
      </c>
      <c r="AG431">
        <f>Drivers!AG520</f>
        <v>0</v>
      </c>
      <c r="AH431">
        <f>Drivers!AH520</f>
        <v>0</v>
      </c>
      <c r="AI431">
        <f>Drivers!AI520</f>
        <v>0</v>
      </c>
      <c r="AJ431">
        <f>Drivers!AJ520</f>
        <v>0</v>
      </c>
      <c r="AK431">
        <f>Drivers!AK520</f>
        <v>0</v>
      </c>
      <c r="AL431">
        <f>Drivers!AL520</f>
        <v>0</v>
      </c>
      <c r="AM431">
        <f>Drivers!AM520</f>
        <v>0</v>
      </c>
      <c r="AN431">
        <f>Drivers!AN520</f>
        <v>0</v>
      </c>
      <c r="AO431">
        <f>Drivers!AO520</f>
        <v>0</v>
      </c>
      <c r="AP431">
        <f>Drivers!AP520</f>
        <v>0</v>
      </c>
      <c r="AQ431">
        <f>Drivers!AQ520</f>
        <v>0</v>
      </c>
      <c r="AR431">
        <f>Drivers!AR520</f>
        <v>0</v>
      </c>
      <c r="AS431">
        <f>Drivers!AS520</f>
        <v>0</v>
      </c>
      <c r="AT431">
        <f>Drivers!AT520</f>
        <v>0</v>
      </c>
      <c r="AU431">
        <f>Drivers!AU520</f>
        <v>0</v>
      </c>
      <c r="AV431">
        <f>Drivers!AV520</f>
        <v>0</v>
      </c>
      <c r="AW431">
        <f>Drivers!AW520</f>
        <v>0</v>
      </c>
      <c r="AX431">
        <f>Drivers!AX520</f>
        <v>0</v>
      </c>
      <c r="AY431">
        <f>Drivers!AY520</f>
        <v>0</v>
      </c>
      <c r="AZ431">
        <f>Drivers!AZ520</f>
        <v>0</v>
      </c>
      <c r="BA431">
        <f>Drivers!BA520</f>
        <v>0</v>
      </c>
      <c r="BB431">
        <f>Drivers!BB520</f>
        <v>0</v>
      </c>
      <c r="BC431">
        <f>Drivers!BC520</f>
        <v>0</v>
      </c>
      <c r="BD431">
        <f>Drivers!BD520</f>
        <v>0</v>
      </c>
      <c r="BE431">
        <f>Drivers!BE520</f>
        <v>0</v>
      </c>
      <c r="BF431">
        <f>Drivers!BF520</f>
        <v>0</v>
      </c>
      <c r="BG431">
        <f>Drivers!BG520</f>
        <v>0</v>
      </c>
      <c r="BH431">
        <f>Drivers!BH520</f>
        <v>0</v>
      </c>
      <c r="BI431">
        <f>Drivers!BI520</f>
        <v>0</v>
      </c>
      <c r="BJ431">
        <f>Drivers!BJ520</f>
        <v>0</v>
      </c>
      <c r="BK431">
        <f>Drivers!BK520</f>
        <v>0</v>
      </c>
      <c r="BL431">
        <f>Drivers!BL520</f>
        <v>0</v>
      </c>
      <c r="BM431">
        <f>Drivers!BM520</f>
        <v>0</v>
      </c>
      <c r="BN431">
        <f>Drivers!BN520</f>
        <v>15.252000000000001</v>
      </c>
      <c r="BO431">
        <f>Drivers!BO520</f>
        <v>15.3</v>
      </c>
      <c r="BP431">
        <f>Drivers!BP520</f>
        <v>15.3</v>
      </c>
      <c r="BQ431">
        <f>Drivers!BQ520</f>
        <v>15.3</v>
      </c>
      <c r="BR431">
        <f>Drivers!BR520</f>
        <v>13.581000000000017</v>
      </c>
      <c r="BS431">
        <f>Drivers!BS520</f>
        <v>12.53</v>
      </c>
      <c r="BT431">
        <f>Drivers!BT520</f>
        <v>10.957000000000001</v>
      </c>
      <c r="BU431">
        <f>Drivers!BU520</f>
        <v>5.0000000000000001E-3</v>
      </c>
      <c r="BV431">
        <f>Drivers!BV520</f>
        <v>0</v>
      </c>
      <c r="BW431">
        <f>Drivers!BW520</f>
        <v>0</v>
      </c>
      <c r="BX431">
        <f>Drivers!BX520</f>
        <v>0</v>
      </c>
      <c r="BY431">
        <f>Drivers!BY520</f>
        <v>0</v>
      </c>
      <c r="BZ431">
        <f>Drivers!BZ520</f>
        <v>0</v>
      </c>
      <c r="CA431">
        <f>Drivers!CA520</f>
        <v>0</v>
      </c>
      <c r="CB431">
        <f>Drivers!CB520</f>
        <v>0</v>
      </c>
      <c r="CC431">
        <f>Drivers!CC520</f>
        <v>0</v>
      </c>
      <c r="CD431">
        <f>Drivers!CD520</f>
        <v>0</v>
      </c>
      <c r="CE431">
        <f>Drivers!CE520</f>
        <v>0</v>
      </c>
      <c r="CF431">
        <f>Drivers!CF520</f>
        <v>0</v>
      </c>
      <c r="CG431">
        <f>Drivers!CG520</f>
        <v>0</v>
      </c>
      <c r="CH431">
        <f>Drivers!CH520</f>
        <v>0</v>
      </c>
      <c r="CI431">
        <f>Drivers!CI520</f>
        <v>0</v>
      </c>
      <c r="CJ431">
        <f>Drivers!CJ520</f>
        <v>0</v>
      </c>
      <c r="CK431">
        <f>Drivers!CK520</f>
        <v>0</v>
      </c>
      <c r="CL431">
        <f>Drivers!CL520</f>
        <v>0</v>
      </c>
      <c r="CM431">
        <f>Drivers!CM520</f>
        <v>0</v>
      </c>
      <c r="CN431">
        <f>Drivers!CN520</f>
        <v>0</v>
      </c>
      <c r="CO431">
        <f>Drivers!CO520</f>
        <v>0</v>
      </c>
      <c r="CP431">
        <f>Drivers!CP520</f>
        <v>0</v>
      </c>
      <c r="CQ431">
        <f>Drivers!CQ520</f>
        <v>0</v>
      </c>
      <c r="CR431">
        <f>Drivers!CR520</f>
        <v>0</v>
      </c>
      <c r="CS431">
        <f>Drivers!CS520</f>
        <v>0</v>
      </c>
      <c r="CT431">
        <f>Drivers!CT520</f>
        <v>0</v>
      </c>
      <c r="CU431">
        <f>Drivers!CU520</f>
        <v>0</v>
      </c>
      <c r="CV431">
        <f>Drivers!CV520</f>
        <v>0</v>
      </c>
      <c r="CW431">
        <f>Drivers!CW520</f>
        <v>0</v>
      </c>
      <c r="CX431">
        <f>Drivers!CX520</f>
        <v>0</v>
      </c>
      <c r="CY431">
        <f>Drivers!CY520</f>
        <v>0</v>
      </c>
      <c r="CZ431">
        <f>Drivers!CZ520</f>
        <v>0</v>
      </c>
      <c r="DA431">
        <f>Drivers!DA520</f>
        <v>0</v>
      </c>
      <c r="DB431">
        <f>Drivers!DB520</f>
        <v>0</v>
      </c>
      <c r="DC431">
        <f>Drivers!DC520</f>
        <v>0</v>
      </c>
      <c r="DD431">
        <f>Drivers!DD520</f>
        <v>0</v>
      </c>
      <c r="DE431">
        <f>Drivers!DE520</f>
        <v>0</v>
      </c>
      <c r="DF431">
        <f>Drivers!DF520</f>
        <v>0</v>
      </c>
      <c r="DG431">
        <f>Drivers!DG520</f>
        <v>0</v>
      </c>
      <c r="DH431">
        <f>Drivers!DH520</f>
        <v>0</v>
      </c>
      <c r="DI431">
        <f>Drivers!DI520</f>
        <v>0</v>
      </c>
      <c r="DJ431">
        <f>Drivers!DJ520</f>
        <v>0</v>
      </c>
      <c r="DK431">
        <f>Drivers!DK520</f>
        <v>0</v>
      </c>
      <c r="DL431">
        <f>Drivers!DL520</f>
        <v>0</v>
      </c>
      <c r="DM431">
        <f>Drivers!DM520</f>
        <v>0</v>
      </c>
      <c r="DN431">
        <f>Drivers!DN520</f>
        <v>0</v>
      </c>
      <c r="DO431">
        <f>Drivers!DO520</f>
        <v>0</v>
      </c>
      <c r="DP431">
        <f>Drivers!DP520</f>
        <v>0</v>
      </c>
      <c r="DQ431">
        <f>Drivers!DQ520</f>
        <v>0</v>
      </c>
      <c r="DR431">
        <f>Drivers!DR520</f>
        <v>0</v>
      </c>
      <c r="DS431">
        <f>Drivers!DS520</f>
        <v>0</v>
      </c>
      <c r="DT431">
        <f>Drivers!DT520</f>
        <v>0</v>
      </c>
      <c r="DU431">
        <f>Drivers!DU520</f>
        <v>0</v>
      </c>
      <c r="DV431">
        <f>Drivers!DV520</f>
        <v>0</v>
      </c>
      <c r="DW431">
        <f>Drivers!DW520</f>
        <v>0</v>
      </c>
      <c r="DX431">
        <f>Drivers!DX520</f>
        <v>0</v>
      </c>
      <c r="DY431">
        <f>Drivers!DY520</f>
        <v>61.152000000000001</v>
      </c>
      <c r="DZ431">
        <f>Drivers!DZ520</f>
        <v>37.073000000000022</v>
      </c>
      <c r="EA431">
        <f>Drivers!EA520</f>
        <v>0</v>
      </c>
      <c r="EB431">
        <f>Drivers!EB520</f>
        <v>0</v>
      </c>
      <c r="EC431">
        <f>Drivers!EC520</f>
        <v>0</v>
      </c>
      <c r="ED431">
        <f>Drivers!ED520</f>
        <v>0</v>
      </c>
      <c r="EE431">
        <f>Drivers!EE520</f>
        <v>0</v>
      </c>
      <c r="EF431">
        <f>Drivers!EF520</f>
        <v>0</v>
      </c>
      <c r="EG431">
        <f>Drivers!EG520</f>
        <v>0</v>
      </c>
      <c r="EH431">
        <f>Drivers!EH520</f>
        <v>0</v>
      </c>
      <c r="EI431">
        <f>Drivers!EI520</f>
        <v>0</v>
      </c>
      <c r="EJ431">
        <f>Drivers!EJ520</f>
        <v>0</v>
      </c>
    </row>
    <row r="432" spans="1:140" hidden="1" outlineLevel="1">
      <c r="A432">
        <f>Drivers!A521</f>
        <v>0</v>
      </c>
      <c r="B432">
        <f>Drivers!B521</f>
        <v>0</v>
      </c>
      <c r="C432">
        <f>Drivers!C521</f>
        <v>0</v>
      </c>
      <c r="D432">
        <f>Drivers!D521</f>
        <v>0</v>
      </c>
      <c r="E432">
        <f>Drivers!E521</f>
        <v>0</v>
      </c>
      <c r="F432">
        <f>Drivers!F521</f>
        <v>0</v>
      </c>
      <c r="G432">
        <f>Drivers!G521</f>
        <v>0</v>
      </c>
      <c r="H432">
        <f>Drivers!H521</f>
        <v>0</v>
      </c>
      <c r="I432">
        <f>Drivers!I521</f>
        <v>0</v>
      </c>
      <c r="J432">
        <f>Drivers!J521</f>
        <v>0</v>
      </c>
      <c r="K432">
        <f>Drivers!K521</f>
        <v>0</v>
      </c>
      <c r="L432">
        <f>Drivers!L521</f>
        <v>0</v>
      </c>
      <c r="M432">
        <f>Drivers!M521</f>
        <v>0</v>
      </c>
      <c r="N432">
        <f>Drivers!N521</f>
        <v>0</v>
      </c>
      <c r="O432">
        <f>Drivers!O521</f>
        <v>0</v>
      </c>
      <c r="P432">
        <f>Drivers!P521</f>
        <v>0</v>
      </c>
      <c r="Q432">
        <f>Drivers!Q521</f>
        <v>0</v>
      </c>
      <c r="R432">
        <f>Drivers!R521</f>
        <v>0</v>
      </c>
      <c r="S432">
        <f>Drivers!S521</f>
        <v>0</v>
      </c>
      <c r="T432">
        <f>Drivers!T521</f>
        <v>0</v>
      </c>
      <c r="U432">
        <f>Drivers!U521</f>
        <v>0</v>
      </c>
      <c r="V432">
        <f>Drivers!V521</f>
        <v>0</v>
      </c>
      <c r="W432">
        <f>Drivers!W521</f>
        <v>0</v>
      </c>
      <c r="X432">
        <f>Drivers!X521</f>
        <v>0</v>
      </c>
      <c r="Y432">
        <f>Drivers!Y521</f>
        <v>0</v>
      </c>
      <c r="Z432">
        <f>Drivers!Z521</f>
        <v>0</v>
      </c>
      <c r="AA432">
        <f>Drivers!AA521</f>
        <v>0</v>
      </c>
      <c r="AB432">
        <f>Drivers!AB521</f>
        <v>0</v>
      </c>
      <c r="AC432">
        <f>Drivers!AC521</f>
        <v>0</v>
      </c>
      <c r="AD432">
        <f>Drivers!AD521</f>
        <v>0</v>
      </c>
      <c r="AE432">
        <f>Drivers!AE521</f>
        <v>0</v>
      </c>
      <c r="AF432">
        <f>Drivers!AF521</f>
        <v>0</v>
      </c>
      <c r="AG432">
        <f>Drivers!AG521</f>
        <v>0</v>
      </c>
      <c r="AH432">
        <f>Drivers!AH521</f>
        <v>0</v>
      </c>
      <c r="AI432">
        <f>Drivers!AI521</f>
        <v>0</v>
      </c>
      <c r="AJ432">
        <f>Drivers!AJ521</f>
        <v>0</v>
      </c>
      <c r="AK432">
        <f>Drivers!AK521</f>
        <v>0</v>
      </c>
      <c r="AL432">
        <f>Drivers!AL521</f>
        <v>0</v>
      </c>
      <c r="AM432">
        <f>Drivers!AM521</f>
        <v>0</v>
      </c>
      <c r="AN432">
        <f>Drivers!AN521</f>
        <v>0</v>
      </c>
      <c r="AO432">
        <f>Drivers!AO521</f>
        <v>0</v>
      </c>
      <c r="AP432">
        <f>Drivers!AP521</f>
        <v>0</v>
      </c>
      <c r="AQ432">
        <f>Drivers!AQ521</f>
        <v>0</v>
      </c>
      <c r="AR432">
        <f>Drivers!AR521</f>
        <v>0</v>
      </c>
      <c r="AS432">
        <f>Drivers!AS521</f>
        <v>0</v>
      </c>
      <c r="AT432">
        <f>Drivers!AT521</f>
        <v>0</v>
      </c>
      <c r="AU432">
        <f>Drivers!AU521</f>
        <v>0</v>
      </c>
      <c r="AV432">
        <f>Drivers!AV521</f>
        <v>0</v>
      </c>
      <c r="AW432">
        <f>Drivers!AW521</f>
        <v>0</v>
      </c>
      <c r="AX432">
        <f>Drivers!AX521</f>
        <v>0</v>
      </c>
      <c r="AY432">
        <f>Drivers!AY521</f>
        <v>0</v>
      </c>
      <c r="AZ432">
        <f>Drivers!AZ521</f>
        <v>0</v>
      </c>
      <c r="BA432">
        <f>Drivers!BA521</f>
        <v>0</v>
      </c>
      <c r="BB432">
        <f>Drivers!BB521</f>
        <v>0</v>
      </c>
      <c r="BC432">
        <f>Drivers!BC521</f>
        <v>0</v>
      </c>
      <c r="BD432">
        <f>Drivers!BD521</f>
        <v>0</v>
      </c>
      <c r="BE432">
        <f>Drivers!BE521</f>
        <v>0</v>
      </c>
      <c r="BF432">
        <f>Drivers!BF521</f>
        <v>0</v>
      </c>
      <c r="BG432">
        <f>Drivers!BG521</f>
        <v>0</v>
      </c>
      <c r="BH432">
        <f>Drivers!BH521</f>
        <v>0</v>
      </c>
      <c r="BI432">
        <f>Drivers!BI521</f>
        <v>0</v>
      </c>
      <c r="BJ432">
        <f>Drivers!BJ521</f>
        <v>0</v>
      </c>
      <c r="BK432">
        <f>Drivers!BK521</f>
        <v>0</v>
      </c>
      <c r="BL432">
        <f>Drivers!BL521</f>
        <v>0</v>
      </c>
      <c r="BM432">
        <f>Drivers!BM521</f>
        <v>0</v>
      </c>
      <c r="BN432">
        <f>Drivers!BN521</f>
        <v>0</v>
      </c>
      <c r="BO432">
        <f>Drivers!BO521</f>
        <v>0</v>
      </c>
      <c r="BP432">
        <f>Drivers!BP521</f>
        <v>0</v>
      </c>
      <c r="BQ432">
        <f>Drivers!BQ521</f>
        <v>0</v>
      </c>
      <c r="BR432">
        <f>Drivers!BR521</f>
        <v>0</v>
      </c>
      <c r="BS432">
        <f>Drivers!BS521</f>
        <v>0</v>
      </c>
      <c r="BT432">
        <f>Drivers!BT521</f>
        <v>0</v>
      </c>
      <c r="BU432">
        <f>Drivers!BU521</f>
        <v>0</v>
      </c>
      <c r="BV432">
        <f>Drivers!BV521</f>
        <v>0</v>
      </c>
      <c r="BW432">
        <f>Drivers!BW521</f>
        <v>0</v>
      </c>
      <c r="BX432">
        <f>Drivers!BX521</f>
        <v>0</v>
      </c>
      <c r="BY432">
        <f>Drivers!BY521</f>
        <v>0</v>
      </c>
      <c r="BZ432">
        <f>Drivers!BZ521</f>
        <v>0</v>
      </c>
      <c r="CA432">
        <f>Drivers!CA521</f>
        <v>0</v>
      </c>
      <c r="CB432">
        <f>Drivers!CB521</f>
        <v>0</v>
      </c>
      <c r="CC432">
        <f>Drivers!CC521</f>
        <v>0</v>
      </c>
      <c r="CD432">
        <f>Drivers!CD521</f>
        <v>0</v>
      </c>
      <c r="CE432">
        <f>Drivers!CE521</f>
        <v>0</v>
      </c>
      <c r="CF432">
        <f>Drivers!CF521</f>
        <v>0</v>
      </c>
      <c r="CG432">
        <f>Drivers!CG521</f>
        <v>0</v>
      </c>
      <c r="CH432">
        <f>Drivers!CH521</f>
        <v>0</v>
      </c>
      <c r="CI432">
        <f>Drivers!CI521</f>
        <v>0</v>
      </c>
      <c r="CJ432">
        <f>Drivers!CJ521</f>
        <v>0</v>
      </c>
      <c r="CK432">
        <f>Drivers!CK521</f>
        <v>0</v>
      </c>
      <c r="CL432">
        <f>Drivers!CL521</f>
        <v>0</v>
      </c>
      <c r="CM432">
        <f>Drivers!CM521</f>
        <v>0</v>
      </c>
      <c r="CN432">
        <f>Drivers!CN521</f>
        <v>0</v>
      </c>
      <c r="CO432">
        <f>Drivers!CO521</f>
        <v>0</v>
      </c>
      <c r="CP432">
        <f>Drivers!CP521</f>
        <v>0</v>
      </c>
      <c r="CQ432">
        <f>Drivers!CQ521</f>
        <v>0</v>
      </c>
      <c r="CR432">
        <f>Drivers!CR521</f>
        <v>0</v>
      </c>
      <c r="CS432">
        <f>Drivers!CS521</f>
        <v>0</v>
      </c>
      <c r="CT432">
        <f>Drivers!CT521</f>
        <v>0</v>
      </c>
      <c r="CU432">
        <f>Drivers!CU521</f>
        <v>0</v>
      </c>
      <c r="CV432">
        <f>Drivers!CV521</f>
        <v>0</v>
      </c>
      <c r="CW432">
        <f>Drivers!CW521</f>
        <v>0</v>
      </c>
      <c r="CX432">
        <f>Drivers!CX521</f>
        <v>0</v>
      </c>
      <c r="CY432">
        <f>Drivers!CY521</f>
        <v>0</v>
      </c>
      <c r="CZ432">
        <f>Drivers!CZ521</f>
        <v>0</v>
      </c>
      <c r="DA432">
        <f>Drivers!DA521</f>
        <v>0</v>
      </c>
      <c r="DB432">
        <f>Drivers!DB521</f>
        <v>0</v>
      </c>
      <c r="DC432">
        <f>Drivers!DC521</f>
        <v>0</v>
      </c>
      <c r="DD432">
        <f>Drivers!DD521</f>
        <v>0</v>
      </c>
      <c r="DE432">
        <f>Drivers!DE521</f>
        <v>0</v>
      </c>
      <c r="DF432">
        <f>Drivers!DF521</f>
        <v>0</v>
      </c>
      <c r="DG432">
        <f>Drivers!DG521</f>
        <v>0</v>
      </c>
      <c r="DH432">
        <f>Drivers!DH521</f>
        <v>0</v>
      </c>
      <c r="DI432">
        <f>Drivers!DI521</f>
        <v>0</v>
      </c>
      <c r="DJ432">
        <f>Drivers!DJ521</f>
        <v>0</v>
      </c>
      <c r="DK432">
        <f>Drivers!DK521</f>
        <v>0</v>
      </c>
      <c r="DL432">
        <f>Drivers!DL521</f>
        <v>0</v>
      </c>
      <c r="DM432">
        <f>Drivers!DM521</f>
        <v>0</v>
      </c>
      <c r="DN432">
        <f>Drivers!DN521</f>
        <v>0</v>
      </c>
      <c r="DO432">
        <f>Drivers!DO521</f>
        <v>0</v>
      </c>
      <c r="DP432">
        <f>Drivers!DP521</f>
        <v>0</v>
      </c>
      <c r="DQ432">
        <f>Drivers!DQ521</f>
        <v>0</v>
      </c>
      <c r="DR432">
        <f>Drivers!DR521</f>
        <v>0</v>
      </c>
      <c r="DS432">
        <f>Drivers!DS521</f>
        <v>0</v>
      </c>
      <c r="DT432">
        <f>Drivers!DT521</f>
        <v>0</v>
      </c>
      <c r="DU432">
        <f>Drivers!DU521</f>
        <v>0</v>
      </c>
      <c r="DV432">
        <f>Drivers!DV521</f>
        <v>0</v>
      </c>
      <c r="DW432">
        <f>Drivers!DW521</f>
        <v>0</v>
      </c>
      <c r="DX432">
        <f>Drivers!DX521</f>
        <v>0</v>
      </c>
      <c r="DY432">
        <f>Drivers!DY521</f>
        <v>0</v>
      </c>
      <c r="DZ432">
        <f>Drivers!DZ521</f>
        <v>0</v>
      </c>
      <c r="EA432">
        <f>Drivers!EA521</f>
        <v>0</v>
      </c>
      <c r="EB432">
        <f>Drivers!EB521</f>
        <v>0</v>
      </c>
      <c r="EC432">
        <f>Drivers!EC521</f>
        <v>0</v>
      </c>
      <c r="ED432">
        <f>Drivers!ED521</f>
        <v>0</v>
      </c>
      <c r="EE432">
        <f>Drivers!EE521</f>
        <v>0</v>
      </c>
      <c r="EF432">
        <f>Drivers!EF521</f>
        <v>0</v>
      </c>
      <c r="EG432">
        <f>Drivers!EG521</f>
        <v>0</v>
      </c>
      <c r="EH432">
        <f>Drivers!EH521</f>
        <v>0</v>
      </c>
      <c r="EI432">
        <f>Drivers!EI521</f>
        <v>0</v>
      </c>
      <c r="EJ432">
        <f>Drivers!EJ521</f>
        <v>0</v>
      </c>
    </row>
    <row r="433" spans="1:140" hidden="1" outlineLevel="1">
      <c r="A433">
        <f>Drivers!A522</f>
        <v>0</v>
      </c>
      <c r="B433">
        <f>Drivers!B522</f>
        <v>0</v>
      </c>
      <c r="C433">
        <f>Drivers!C522</f>
        <v>0</v>
      </c>
      <c r="D433">
        <f>Drivers!D522</f>
        <v>0</v>
      </c>
      <c r="E433">
        <f>Drivers!E522</f>
        <v>0</v>
      </c>
      <c r="F433">
        <f>Drivers!F522</f>
        <v>0</v>
      </c>
      <c r="G433">
        <f>Drivers!G522</f>
        <v>0</v>
      </c>
      <c r="H433">
        <f>Drivers!H522</f>
        <v>0</v>
      </c>
      <c r="I433" t="str">
        <f>Drivers!I522</f>
        <v>Y/Y Change (Driver)</v>
      </c>
      <c r="J433">
        <f>Drivers!J522</f>
        <v>0</v>
      </c>
      <c r="K433">
        <f>Drivers!K522</f>
        <v>0</v>
      </c>
      <c r="L433">
        <f>Drivers!L522</f>
        <v>0</v>
      </c>
      <c r="M433">
        <f>Drivers!M522</f>
        <v>0</v>
      </c>
      <c r="N433">
        <f>Drivers!N522</f>
        <v>0</v>
      </c>
      <c r="O433">
        <f>Drivers!O522</f>
        <v>0</v>
      </c>
      <c r="P433">
        <f>Drivers!P522</f>
        <v>0</v>
      </c>
      <c r="Q433">
        <f>Drivers!Q522</f>
        <v>0</v>
      </c>
      <c r="R433">
        <f>Drivers!R522</f>
        <v>0</v>
      </c>
      <c r="S433">
        <f>Drivers!S522</f>
        <v>0</v>
      </c>
      <c r="T433">
        <f>Drivers!T522</f>
        <v>0</v>
      </c>
      <c r="U433">
        <f>Drivers!U522</f>
        <v>0</v>
      </c>
      <c r="V433">
        <f>Drivers!V522</f>
        <v>0</v>
      </c>
      <c r="W433">
        <f>Drivers!W522</f>
        <v>0</v>
      </c>
      <c r="X433">
        <f>Drivers!X522</f>
        <v>0</v>
      </c>
      <c r="Y433">
        <f>Drivers!Y522</f>
        <v>0</v>
      </c>
      <c r="Z433">
        <f>Drivers!Z522</f>
        <v>0</v>
      </c>
      <c r="AA433">
        <f>Drivers!AA522</f>
        <v>0</v>
      </c>
      <c r="AB433">
        <f>Drivers!AB522</f>
        <v>0</v>
      </c>
      <c r="AC433">
        <f>Drivers!AC522</f>
        <v>0</v>
      </c>
      <c r="AD433">
        <f>Drivers!AD522</f>
        <v>0</v>
      </c>
      <c r="AE433">
        <f>Drivers!AE522</f>
        <v>0</v>
      </c>
      <c r="AF433">
        <f>Drivers!AF522</f>
        <v>0</v>
      </c>
      <c r="AG433">
        <f>Drivers!AG522</f>
        <v>0</v>
      </c>
      <c r="AH433">
        <f>Drivers!AH522</f>
        <v>0</v>
      </c>
      <c r="AI433">
        <f>Drivers!AI522</f>
        <v>0</v>
      </c>
      <c r="AJ433">
        <f>Drivers!AJ522</f>
        <v>0</v>
      </c>
      <c r="AK433">
        <f>Drivers!AK522</f>
        <v>0</v>
      </c>
      <c r="AL433">
        <f>Drivers!AL522</f>
        <v>0</v>
      </c>
      <c r="AM433">
        <f>Drivers!AM522</f>
        <v>0</v>
      </c>
      <c r="AN433">
        <f>Drivers!AN522</f>
        <v>0</v>
      </c>
      <c r="AO433">
        <f>Drivers!AO522</f>
        <v>0</v>
      </c>
      <c r="AP433">
        <f>Drivers!AP522</f>
        <v>0</v>
      </c>
      <c r="AQ433">
        <f>Drivers!AQ522</f>
        <v>0</v>
      </c>
      <c r="AR433">
        <f>Drivers!AR522</f>
        <v>0</v>
      </c>
      <c r="AS433">
        <f>Drivers!AS522</f>
        <v>0</v>
      </c>
      <c r="AT433">
        <f>Drivers!AT522</f>
        <v>0</v>
      </c>
      <c r="AU433">
        <f>Drivers!AU522</f>
        <v>0</v>
      </c>
      <c r="AV433">
        <f>Drivers!AV522</f>
        <v>0</v>
      </c>
      <c r="AW433">
        <f>Drivers!AW522</f>
        <v>0</v>
      </c>
      <c r="AX433">
        <f>Drivers!AX522</f>
        <v>0</v>
      </c>
      <c r="AY433">
        <f>Drivers!AY522</f>
        <v>0</v>
      </c>
      <c r="AZ433">
        <f>Drivers!AZ522</f>
        <v>0</v>
      </c>
      <c r="BA433">
        <f>Drivers!BA522</f>
        <v>0</v>
      </c>
      <c r="BB433">
        <f>Drivers!BB522</f>
        <v>0</v>
      </c>
      <c r="BC433">
        <f>Drivers!BC522</f>
        <v>0</v>
      </c>
      <c r="BD433">
        <f>Drivers!BD522</f>
        <v>0</v>
      </c>
      <c r="BE433">
        <f>Drivers!BE522</f>
        <v>0</v>
      </c>
      <c r="BF433">
        <f>Drivers!BF522</f>
        <v>0</v>
      </c>
      <c r="BG433">
        <f>Drivers!BG522</f>
        <v>0</v>
      </c>
      <c r="BH433">
        <f>Drivers!BH522</f>
        <v>0</v>
      </c>
      <c r="BI433">
        <f>Drivers!BI522</f>
        <v>0</v>
      </c>
      <c r="BJ433">
        <f>Drivers!BJ522</f>
        <v>0</v>
      </c>
      <c r="BK433">
        <f>Drivers!BK522</f>
        <v>0</v>
      </c>
      <c r="BL433">
        <f>Drivers!BL522</f>
        <v>0</v>
      </c>
      <c r="BM433">
        <f>Drivers!BM522</f>
        <v>0</v>
      </c>
      <c r="BN433">
        <f>Drivers!BN522</f>
        <v>0</v>
      </c>
      <c r="BO433">
        <f>Drivers!BO522</f>
        <v>0</v>
      </c>
      <c r="BP433">
        <f>Drivers!BP522</f>
        <v>0</v>
      </c>
      <c r="BQ433">
        <f>Drivers!BQ522</f>
        <v>0</v>
      </c>
      <c r="BR433">
        <f>Drivers!BR522</f>
        <v>0</v>
      </c>
      <c r="BS433">
        <f>Drivers!BS522</f>
        <v>0</v>
      </c>
      <c r="BT433">
        <f>Drivers!BT522</f>
        <v>0</v>
      </c>
      <c r="BU433">
        <f>Drivers!BU522</f>
        <v>0</v>
      </c>
      <c r="BV433">
        <f>Drivers!BV522</f>
        <v>0</v>
      </c>
      <c r="BW433">
        <f>Drivers!BW522</f>
        <v>0</v>
      </c>
      <c r="BX433">
        <f>Drivers!BX522</f>
        <v>0</v>
      </c>
      <c r="BY433">
        <f>Drivers!BY522</f>
        <v>0</v>
      </c>
      <c r="BZ433">
        <f>Drivers!BZ522</f>
        <v>0</v>
      </c>
      <c r="CA433">
        <f>Drivers!CA522</f>
        <v>0</v>
      </c>
      <c r="CB433">
        <f>Drivers!CB522</f>
        <v>0</v>
      </c>
      <c r="CC433">
        <f>Drivers!CC522</f>
        <v>0</v>
      </c>
      <c r="CD433">
        <f>Drivers!CD522</f>
        <v>0</v>
      </c>
      <c r="CE433">
        <f>Drivers!CE522</f>
        <v>0</v>
      </c>
      <c r="CF433">
        <f>Drivers!CF522</f>
        <v>0</v>
      </c>
      <c r="CG433">
        <f>Drivers!CG522</f>
        <v>0</v>
      </c>
      <c r="CH433">
        <f>Drivers!CH522</f>
        <v>0</v>
      </c>
      <c r="CI433">
        <f>Drivers!CI522</f>
        <v>0</v>
      </c>
      <c r="CJ433">
        <f>Drivers!CJ522</f>
        <v>0</v>
      </c>
      <c r="CK433">
        <f>Drivers!CK522</f>
        <v>0</v>
      </c>
      <c r="CL433">
        <f>Drivers!CL522</f>
        <v>0</v>
      </c>
      <c r="CM433">
        <f>Drivers!CM522</f>
        <v>0</v>
      </c>
      <c r="CN433">
        <f>Drivers!CN522</f>
        <v>0</v>
      </c>
      <c r="CO433">
        <f>Drivers!CO522</f>
        <v>0</v>
      </c>
      <c r="CP433">
        <f>Drivers!CP522</f>
        <v>0</v>
      </c>
      <c r="CQ433">
        <f>Drivers!CQ522</f>
        <v>0</v>
      </c>
      <c r="CR433">
        <f>Drivers!CR522</f>
        <v>0</v>
      </c>
      <c r="CS433">
        <f>Drivers!CS522</f>
        <v>0</v>
      </c>
      <c r="CT433">
        <f>Drivers!CT522</f>
        <v>0</v>
      </c>
      <c r="CU433">
        <f>Drivers!CU522</f>
        <v>0</v>
      </c>
      <c r="CV433">
        <f>Drivers!CV522</f>
        <v>0</v>
      </c>
      <c r="CW433">
        <f>Drivers!CW522</f>
        <v>0</v>
      </c>
      <c r="CX433">
        <f>Drivers!CX522</f>
        <v>0</v>
      </c>
      <c r="CY433">
        <f>Drivers!CY522</f>
        <v>0</v>
      </c>
      <c r="CZ433">
        <f>Drivers!CZ522</f>
        <v>0</v>
      </c>
      <c r="DA433">
        <f>Drivers!DA522</f>
        <v>0</v>
      </c>
      <c r="DB433">
        <f>Drivers!DB522</f>
        <v>0</v>
      </c>
      <c r="DC433">
        <f>Drivers!DC522</f>
        <v>0</v>
      </c>
      <c r="DD433">
        <f>Drivers!DD522</f>
        <v>0</v>
      </c>
      <c r="DE433">
        <f>Drivers!DE522</f>
        <v>0</v>
      </c>
      <c r="DF433">
        <f>Drivers!DF522</f>
        <v>0</v>
      </c>
      <c r="DG433">
        <f>Drivers!DG522</f>
        <v>0</v>
      </c>
      <c r="DH433">
        <f>Drivers!DH522</f>
        <v>0</v>
      </c>
      <c r="DI433">
        <f>Drivers!DI522</f>
        <v>0</v>
      </c>
      <c r="DJ433">
        <f>Drivers!DJ522</f>
        <v>0</v>
      </c>
      <c r="DK433">
        <f>Drivers!DK522</f>
        <v>0</v>
      </c>
      <c r="DL433">
        <f>Drivers!DL522</f>
        <v>0</v>
      </c>
      <c r="DM433">
        <f>Drivers!DM522</f>
        <v>0</v>
      </c>
      <c r="DN433">
        <f>Drivers!DN522</f>
        <v>0</v>
      </c>
      <c r="DO433">
        <f>Drivers!DO522</f>
        <v>0</v>
      </c>
      <c r="DP433">
        <f>Drivers!DP522</f>
        <v>0</v>
      </c>
      <c r="DQ433">
        <f>Drivers!DQ522</f>
        <v>0</v>
      </c>
      <c r="DR433">
        <f>Drivers!DR522</f>
        <v>0</v>
      </c>
      <c r="DS433">
        <f>Drivers!DS522</f>
        <v>0</v>
      </c>
      <c r="DT433">
        <f>Drivers!DT522</f>
        <v>0</v>
      </c>
      <c r="DU433">
        <f>Drivers!DU522</f>
        <v>0</v>
      </c>
      <c r="DV433">
        <f>Drivers!DV522</f>
        <v>0</v>
      </c>
      <c r="DW433">
        <f>Drivers!DW522</f>
        <v>0</v>
      </c>
      <c r="DX433">
        <f>Drivers!DX522</f>
        <v>0</v>
      </c>
      <c r="DY433">
        <f>Drivers!DY522</f>
        <v>0</v>
      </c>
      <c r="DZ433">
        <f>Drivers!DZ522</f>
        <v>0</v>
      </c>
      <c r="EA433">
        <f>Drivers!EA522</f>
        <v>0</v>
      </c>
      <c r="EB433">
        <f>Drivers!EB522</f>
        <v>0</v>
      </c>
      <c r="EC433">
        <f>Drivers!EC522</f>
        <v>0</v>
      </c>
      <c r="ED433">
        <f>Drivers!ED522</f>
        <v>0</v>
      </c>
      <c r="EE433">
        <f>Drivers!EE522</f>
        <v>0</v>
      </c>
      <c r="EF433">
        <f>Drivers!EF522</f>
        <v>0</v>
      </c>
      <c r="EG433">
        <f>Drivers!EG522</f>
        <v>0</v>
      </c>
      <c r="EH433">
        <f>Drivers!EH522</f>
        <v>0</v>
      </c>
      <c r="EI433">
        <f>Drivers!EI522</f>
        <v>0</v>
      </c>
      <c r="EJ433">
        <f>Drivers!EJ522</f>
        <v>0</v>
      </c>
    </row>
    <row r="434" spans="1:140" hidden="1" outlineLevel="1">
      <c r="A434">
        <f>Drivers!A523</f>
        <v>0</v>
      </c>
      <c r="B434">
        <f>Drivers!B523</f>
        <v>0</v>
      </c>
      <c r="C434">
        <f>Drivers!C523</f>
        <v>0</v>
      </c>
      <c r="D434">
        <f>Drivers!D523</f>
        <v>0</v>
      </c>
      <c r="E434">
        <f>Drivers!E523</f>
        <v>0</v>
      </c>
      <c r="F434">
        <f>Drivers!F523</f>
        <v>0</v>
      </c>
      <c r="G434">
        <f>Drivers!G523</f>
        <v>0</v>
      </c>
      <c r="H434">
        <f>Drivers!H523</f>
        <v>0</v>
      </c>
      <c r="I434" t="str">
        <f>Drivers!I523</f>
        <v>Trulia Market Leader</v>
      </c>
      <c r="J434">
        <f>Drivers!J523</f>
        <v>0</v>
      </c>
      <c r="K434">
        <f>Drivers!K523</f>
        <v>0</v>
      </c>
      <c r="L434">
        <f>Drivers!L523</f>
        <v>0</v>
      </c>
      <c r="M434">
        <f>Drivers!M523</f>
        <v>0</v>
      </c>
      <c r="N434">
        <f>Drivers!N523</f>
        <v>0</v>
      </c>
      <c r="O434">
        <f>Drivers!O523</f>
        <v>0</v>
      </c>
      <c r="P434">
        <f>Drivers!P523</f>
        <v>0</v>
      </c>
      <c r="Q434">
        <f>Drivers!Q523</f>
        <v>0</v>
      </c>
      <c r="R434">
        <f>Drivers!R523</f>
        <v>0</v>
      </c>
      <c r="S434">
        <f>Drivers!S523</f>
        <v>0</v>
      </c>
      <c r="T434">
        <f>Drivers!T523</f>
        <v>0</v>
      </c>
      <c r="U434">
        <f>Drivers!U523</f>
        <v>0</v>
      </c>
      <c r="V434">
        <f>Drivers!V523</f>
        <v>0</v>
      </c>
      <c r="W434">
        <f>Drivers!W523</f>
        <v>0</v>
      </c>
      <c r="X434">
        <f>Drivers!X523</f>
        <v>0</v>
      </c>
      <c r="Y434">
        <f>Drivers!Y523</f>
        <v>0</v>
      </c>
      <c r="Z434">
        <f>Drivers!Z523</f>
        <v>0</v>
      </c>
      <c r="AA434">
        <f>Drivers!AA523</f>
        <v>0</v>
      </c>
      <c r="AB434">
        <f>Drivers!AB523</f>
        <v>0</v>
      </c>
      <c r="AC434">
        <f>Drivers!AC523</f>
        <v>0</v>
      </c>
      <c r="AD434">
        <f>Drivers!AD523</f>
        <v>0</v>
      </c>
      <c r="AE434">
        <f>Drivers!AE523</f>
        <v>0</v>
      </c>
      <c r="AF434">
        <f>Drivers!AF523</f>
        <v>0</v>
      </c>
      <c r="AG434">
        <f>Drivers!AG523</f>
        <v>0</v>
      </c>
      <c r="AH434">
        <f>Drivers!AH523</f>
        <v>0</v>
      </c>
      <c r="AI434">
        <f>Drivers!AI523</f>
        <v>0</v>
      </c>
      <c r="AJ434">
        <f>Drivers!AJ523</f>
        <v>0</v>
      </c>
      <c r="AK434">
        <f>Drivers!AK523</f>
        <v>0</v>
      </c>
      <c r="AL434">
        <f>Drivers!AL523</f>
        <v>0</v>
      </c>
      <c r="AM434">
        <f>Drivers!AM523</f>
        <v>0</v>
      </c>
      <c r="AN434">
        <f>Drivers!AN523</f>
        <v>0</v>
      </c>
      <c r="AO434">
        <f>Drivers!AO523</f>
        <v>0</v>
      </c>
      <c r="AP434">
        <f>Drivers!AP523</f>
        <v>0</v>
      </c>
      <c r="AQ434">
        <f>Drivers!AQ523</f>
        <v>0</v>
      </c>
      <c r="AR434">
        <f>Drivers!AR523</f>
        <v>0</v>
      </c>
      <c r="AS434">
        <f>Drivers!AS523</f>
        <v>0</v>
      </c>
      <c r="AT434">
        <f>Drivers!AT523</f>
        <v>0</v>
      </c>
      <c r="AU434">
        <f>Drivers!AU523</f>
        <v>0</v>
      </c>
      <c r="AV434">
        <f>Drivers!AV523</f>
        <v>0</v>
      </c>
      <c r="AW434">
        <f>Drivers!AW523</f>
        <v>0</v>
      </c>
      <c r="AX434">
        <f>Drivers!AX523</f>
        <v>0</v>
      </c>
      <c r="AY434">
        <f>Drivers!AY523</f>
        <v>0</v>
      </c>
      <c r="AZ434">
        <f>Drivers!AZ523</f>
        <v>0</v>
      </c>
      <c r="BA434">
        <f>Drivers!BA523</f>
        <v>0</v>
      </c>
      <c r="BB434">
        <f>Drivers!BB523</f>
        <v>0</v>
      </c>
      <c r="BC434">
        <f>Drivers!BC523</f>
        <v>0</v>
      </c>
      <c r="BD434">
        <f>Drivers!BD523</f>
        <v>0</v>
      </c>
      <c r="BE434">
        <f>Drivers!BE523</f>
        <v>0</v>
      </c>
      <c r="BF434">
        <f>Drivers!BF523</f>
        <v>0</v>
      </c>
      <c r="BG434">
        <f>Drivers!BG523</f>
        <v>0</v>
      </c>
      <c r="BH434">
        <f>Drivers!BH523</f>
        <v>0</v>
      </c>
      <c r="BI434">
        <f>Drivers!BI523</f>
        <v>0</v>
      </c>
      <c r="BJ434">
        <f>Drivers!BJ523</f>
        <v>0</v>
      </c>
      <c r="BK434">
        <f>Drivers!BK523</f>
        <v>0</v>
      </c>
      <c r="BL434">
        <f>Drivers!BL523</f>
        <v>0</v>
      </c>
      <c r="BM434">
        <f>Drivers!BM523</f>
        <v>0</v>
      </c>
      <c r="BN434">
        <f>Drivers!BN523</f>
        <v>0</v>
      </c>
      <c r="BO434">
        <f>Drivers!BO523</f>
        <v>0</v>
      </c>
      <c r="BP434">
        <f>Drivers!BP523</f>
        <v>0</v>
      </c>
      <c r="BQ434">
        <f>Drivers!BQ523</f>
        <v>0</v>
      </c>
      <c r="BR434">
        <f>Drivers!BR523</f>
        <v>-0.1095594020456323</v>
      </c>
      <c r="BS434">
        <f>Drivers!BS523</f>
        <v>-0.18104575163398706</v>
      </c>
      <c r="BT434">
        <f>Drivers!BT523</f>
        <v>-0.28385620915032683</v>
      </c>
      <c r="BU434">
        <f>Drivers!BU523</f>
        <v>0</v>
      </c>
      <c r="BV434">
        <f>Drivers!BV523</f>
        <v>0</v>
      </c>
      <c r="BW434">
        <f>Drivers!BW523</f>
        <v>0</v>
      </c>
      <c r="BX434">
        <f>Drivers!BX523</f>
        <v>0</v>
      </c>
      <c r="BY434">
        <f>Drivers!BY523</f>
        <v>0</v>
      </c>
      <c r="BZ434">
        <f>Drivers!BZ523</f>
        <v>0</v>
      </c>
      <c r="CA434">
        <f>Drivers!CA523</f>
        <v>0</v>
      </c>
      <c r="CB434">
        <f>Drivers!CB523</f>
        <v>0</v>
      </c>
      <c r="CC434">
        <f>Drivers!CC523</f>
        <v>0</v>
      </c>
      <c r="CD434">
        <f>Drivers!CD523</f>
        <v>0</v>
      </c>
      <c r="CE434">
        <f>Drivers!CE523</f>
        <v>0</v>
      </c>
      <c r="CF434">
        <f>Drivers!CF523</f>
        <v>0</v>
      </c>
      <c r="CG434">
        <f>Drivers!CG523</f>
        <v>0</v>
      </c>
      <c r="CH434">
        <f>Drivers!CH523</f>
        <v>0</v>
      </c>
      <c r="CI434">
        <f>Drivers!CI523</f>
        <v>0</v>
      </c>
      <c r="CJ434">
        <f>Drivers!CJ523</f>
        <v>0</v>
      </c>
      <c r="CK434">
        <f>Drivers!CK523</f>
        <v>0</v>
      </c>
      <c r="CL434">
        <f>Drivers!CL523</f>
        <v>0</v>
      </c>
      <c r="CM434">
        <f>Drivers!CM523</f>
        <v>0</v>
      </c>
      <c r="CN434">
        <f>Drivers!CN523</f>
        <v>0</v>
      </c>
      <c r="CO434">
        <f>Drivers!CO523</f>
        <v>0</v>
      </c>
      <c r="CP434">
        <f>Drivers!CP523</f>
        <v>0</v>
      </c>
      <c r="CQ434">
        <f>Drivers!CQ523</f>
        <v>0</v>
      </c>
      <c r="CR434">
        <f>Drivers!CR523</f>
        <v>0</v>
      </c>
      <c r="CS434">
        <f>Drivers!CS523</f>
        <v>0</v>
      </c>
      <c r="CT434">
        <f>Drivers!CT523</f>
        <v>0</v>
      </c>
      <c r="CU434">
        <f>Drivers!CU523</f>
        <v>0</v>
      </c>
      <c r="CV434">
        <f>Drivers!CV523</f>
        <v>0</v>
      </c>
      <c r="CW434">
        <f>Drivers!CW523</f>
        <v>0</v>
      </c>
      <c r="CX434">
        <f>Drivers!CX523</f>
        <v>0</v>
      </c>
      <c r="CY434">
        <f>Drivers!CY523</f>
        <v>0</v>
      </c>
      <c r="CZ434">
        <f>Drivers!CZ523</f>
        <v>0</v>
      </c>
      <c r="DA434">
        <f>Drivers!DA523</f>
        <v>0</v>
      </c>
      <c r="DB434">
        <f>Drivers!DB523</f>
        <v>0</v>
      </c>
      <c r="DC434">
        <f>Drivers!DC523</f>
        <v>0</v>
      </c>
      <c r="DD434">
        <f>Drivers!DD523</f>
        <v>0</v>
      </c>
      <c r="DE434">
        <f>Drivers!DE523</f>
        <v>0</v>
      </c>
      <c r="DF434">
        <f>Drivers!DF523</f>
        <v>0</v>
      </c>
      <c r="DG434">
        <f>Drivers!DG523</f>
        <v>0</v>
      </c>
      <c r="DH434">
        <f>Drivers!DH523</f>
        <v>0</v>
      </c>
      <c r="DI434">
        <f>Drivers!DI523</f>
        <v>0</v>
      </c>
      <c r="DJ434">
        <f>Drivers!DJ523</f>
        <v>0</v>
      </c>
      <c r="DK434">
        <f>Drivers!DK523</f>
        <v>0</v>
      </c>
      <c r="DL434">
        <f>Drivers!DL523</f>
        <v>0</v>
      </c>
      <c r="DM434">
        <f>Drivers!DM523</f>
        <v>0</v>
      </c>
      <c r="DN434">
        <f>Drivers!DN523</f>
        <v>0</v>
      </c>
      <c r="DO434">
        <f>Drivers!DO523</f>
        <v>0</v>
      </c>
      <c r="DP434">
        <f>Drivers!DP523</f>
        <v>0</v>
      </c>
      <c r="DQ434">
        <f>Drivers!DQ523</f>
        <v>0</v>
      </c>
      <c r="DR434">
        <f>Drivers!DR523</f>
        <v>0</v>
      </c>
      <c r="DS434">
        <f>Drivers!DS523</f>
        <v>0</v>
      </c>
      <c r="DT434">
        <f>Drivers!DT523</f>
        <v>0</v>
      </c>
      <c r="DU434">
        <f>Drivers!DU523</f>
        <v>0</v>
      </c>
      <c r="DV434">
        <f>Drivers!DV523</f>
        <v>0</v>
      </c>
      <c r="DW434">
        <f>Drivers!DW523</f>
        <v>0</v>
      </c>
      <c r="DX434">
        <f>Drivers!DX523</f>
        <v>0</v>
      </c>
      <c r="DY434">
        <f>Drivers!DY523</f>
        <v>0</v>
      </c>
      <c r="DZ434">
        <f>Drivers!DZ523</f>
        <v>-0.39375654107796931</v>
      </c>
      <c r="EA434">
        <f>Drivers!EA523</f>
        <v>-1</v>
      </c>
      <c r="EB434">
        <f>Drivers!EB523</f>
        <v>0</v>
      </c>
      <c r="EC434">
        <f>Drivers!EC523</f>
        <v>0</v>
      </c>
      <c r="ED434">
        <f>Drivers!ED523</f>
        <v>0</v>
      </c>
      <c r="EE434">
        <f>Drivers!EE523</f>
        <v>0</v>
      </c>
      <c r="EF434">
        <f>Drivers!EF523</f>
        <v>0</v>
      </c>
      <c r="EG434">
        <f>Drivers!EG523</f>
        <v>0</v>
      </c>
      <c r="EH434">
        <f>Drivers!EH523</f>
        <v>0</v>
      </c>
      <c r="EI434">
        <f>Drivers!EI523</f>
        <v>0</v>
      </c>
      <c r="EJ434">
        <f>Drivers!EJ523</f>
        <v>0</v>
      </c>
    </row>
    <row r="435" spans="1:140" hidden="1" outlineLevel="1">
      <c r="A435">
        <f>Drivers!A524</f>
        <v>0</v>
      </c>
      <c r="B435">
        <f>Drivers!B524</f>
        <v>0</v>
      </c>
      <c r="C435">
        <f>Drivers!C524</f>
        <v>0</v>
      </c>
      <c r="D435">
        <f>Drivers!D524</f>
        <v>0</v>
      </c>
      <c r="E435">
        <f>Drivers!E524</f>
        <v>0</v>
      </c>
      <c r="F435">
        <f>Drivers!F524</f>
        <v>0</v>
      </c>
      <c r="G435">
        <f>Drivers!G524</f>
        <v>0</v>
      </c>
      <c r="H435">
        <f>Drivers!H524</f>
        <v>0</v>
      </c>
      <c r="I435">
        <f>Drivers!I524</f>
        <v>0</v>
      </c>
      <c r="J435">
        <f>Drivers!J524</f>
        <v>0</v>
      </c>
      <c r="K435">
        <f>Drivers!K524</f>
        <v>0</v>
      </c>
      <c r="L435">
        <f>Drivers!L524</f>
        <v>0</v>
      </c>
      <c r="M435">
        <f>Drivers!M524</f>
        <v>0</v>
      </c>
      <c r="N435">
        <f>Drivers!N524</f>
        <v>0</v>
      </c>
      <c r="O435">
        <f>Drivers!O524</f>
        <v>0</v>
      </c>
      <c r="P435">
        <f>Drivers!P524</f>
        <v>0</v>
      </c>
      <c r="Q435">
        <f>Drivers!Q524</f>
        <v>0</v>
      </c>
      <c r="R435">
        <f>Drivers!R524</f>
        <v>0</v>
      </c>
      <c r="S435">
        <f>Drivers!S524</f>
        <v>0</v>
      </c>
      <c r="T435">
        <f>Drivers!T524</f>
        <v>0</v>
      </c>
      <c r="U435">
        <f>Drivers!U524</f>
        <v>0</v>
      </c>
      <c r="V435">
        <f>Drivers!V524</f>
        <v>0</v>
      </c>
      <c r="W435">
        <f>Drivers!W524</f>
        <v>0</v>
      </c>
      <c r="X435">
        <f>Drivers!X524</f>
        <v>0</v>
      </c>
      <c r="Y435">
        <f>Drivers!Y524</f>
        <v>0</v>
      </c>
      <c r="Z435">
        <f>Drivers!Z524</f>
        <v>0</v>
      </c>
      <c r="AA435">
        <f>Drivers!AA524</f>
        <v>0</v>
      </c>
      <c r="AB435">
        <f>Drivers!AB524</f>
        <v>0</v>
      </c>
      <c r="AC435">
        <f>Drivers!AC524</f>
        <v>0</v>
      </c>
      <c r="AD435">
        <f>Drivers!AD524</f>
        <v>0</v>
      </c>
      <c r="AE435">
        <f>Drivers!AE524</f>
        <v>0</v>
      </c>
      <c r="AF435">
        <f>Drivers!AF524</f>
        <v>0</v>
      </c>
      <c r="AG435">
        <f>Drivers!AG524</f>
        <v>0</v>
      </c>
      <c r="AH435">
        <f>Drivers!AH524</f>
        <v>0</v>
      </c>
      <c r="AI435">
        <f>Drivers!AI524</f>
        <v>0</v>
      </c>
      <c r="AJ435">
        <f>Drivers!AJ524</f>
        <v>0</v>
      </c>
      <c r="AK435">
        <f>Drivers!AK524</f>
        <v>0</v>
      </c>
      <c r="AL435">
        <f>Drivers!AL524</f>
        <v>0</v>
      </c>
      <c r="AM435">
        <f>Drivers!AM524</f>
        <v>0</v>
      </c>
      <c r="AN435">
        <f>Drivers!AN524</f>
        <v>0</v>
      </c>
      <c r="AO435">
        <f>Drivers!AO524</f>
        <v>0</v>
      </c>
      <c r="AP435">
        <f>Drivers!AP524</f>
        <v>0</v>
      </c>
      <c r="AQ435">
        <f>Drivers!AQ524</f>
        <v>0</v>
      </c>
      <c r="AR435">
        <f>Drivers!AR524</f>
        <v>0</v>
      </c>
      <c r="AS435">
        <f>Drivers!AS524</f>
        <v>0</v>
      </c>
      <c r="AT435">
        <f>Drivers!AT524</f>
        <v>0</v>
      </c>
      <c r="AU435">
        <f>Drivers!AU524</f>
        <v>0</v>
      </c>
      <c r="AV435">
        <f>Drivers!AV524</f>
        <v>0</v>
      </c>
      <c r="AW435">
        <f>Drivers!AW524</f>
        <v>0</v>
      </c>
      <c r="AX435">
        <f>Drivers!AX524</f>
        <v>0</v>
      </c>
      <c r="AY435">
        <f>Drivers!AY524</f>
        <v>0</v>
      </c>
      <c r="AZ435">
        <f>Drivers!AZ524</f>
        <v>0</v>
      </c>
      <c r="BA435">
        <f>Drivers!BA524</f>
        <v>0</v>
      </c>
      <c r="BB435">
        <f>Drivers!BB524</f>
        <v>0</v>
      </c>
      <c r="BC435">
        <f>Drivers!BC524</f>
        <v>0</v>
      </c>
      <c r="BD435">
        <f>Drivers!BD524</f>
        <v>0</v>
      </c>
      <c r="BE435">
        <f>Drivers!BE524</f>
        <v>0</v>
      </c>
      <c r="BF435">
        <f>Drivers!BF524</f>
        <v>0</v>
      </c>
      <c r="BG435">
        <f>Drivers!BG524</f>
        <v>0</v>
      </c>
      <c r="BH435">
        <f>Drivers!BH524</f>
        <v>0</v>
      </c>
      <c r="BI435">
        <f>Drivers!BI524</f>
        <v>0</v>
      </c>
      <c r="BJ435">
        <f>Drivers!BJ524</f>
        <v>0</v>
      </c>
      <c r="BK435">
        <f>Drivers!BK524</f>
        <v>0</v>
      </c>
      <c r="BL435">
        <f>Drivers!BL524</f>
        <v>0</v>
      </c>
      <c r="BM435">
        <f>Drivers!BM524</f>
        <v>0</v>
      </c>
      <c r="BN435">
        <f>Drivers!BN524</f>
        <v>0</v>
      </c>
      <c r="BO435">
        <f>Drivers!BO524</f>
        <v>0</v>
      </c>
      <c r="BP435">
        <f>Drivers!BP524</f>
        <v>0</v>
      </c>
      <c r="BQ435">
        <f>Drivers!BQ524</f>
        <v>0</v>
      </c>
      <c r="BR435">
        <f>Drivers!BR524</f>
        <v>0</v>
      </c>
      <c r="BS435">
        <f>Drivers!BS524</f>
        <v>0</v>
      </c>
      <c r="BT435">
        <f>Drivers!BT524</f>
        <v>0</v>
      </c>
      <c r="BU435">
        <f>Drivers!BU524</f>
        <v>0</v>
      </c>
      <c r="BV435">
        <f>Drivers!BV524</f>
        <v>0</v>
      </c>
      <c r="BW435">
        <f>Drivers!BW524</f>
        <v>0</v>
      </c>
      <c r="BX435">
        <f>Drivers!BX524</f>
        <v>0</v>
      </c>
      <c r="BY435">
        <f>Drivers!BY524</f>
        <v>0</v>
      </c>
      <c r="BZ435">
        <f>Drivers!BZ524</f>
        <v>0</v>
      </c>
      <c r="CA435">
        <f>Drivers!CA524</f>
        <v>0</v>
      </c>
      <c r="CB435">
        <f>Drivers!CB524</f>
        <v>0</v>
      </c>
      <c r="CC435">
        <f>Drivers!CC524</f>
        <v>0</v>
      </c>
      <c r="CD435">
        <f>Drivers!CD524</f>
        <v>0</v>
      </c>
      <c r="CE435">
        <f>Drivers!CE524</f>
        <v>0</v>
      </c>
      <c r="CF435">
        <f>Drivers!CF524</f>
        <v>0</v>
      </c>
      <c r="CG435">
        <f>Drivers!CG524</f>
        <v>0</v>
      </c>
      <c r="CH435">
        <f>Drivers!CH524</f>
        <v>0</v>
      </c>
      <c r="CI435">
        <f>Drivers!CI524</f>
        <v>0</v>
      </c>
      <c r="CJ435">
        <f>Drivers!CJ524</f>
        <v>0</v>
      </c>
      <c r="CK435">
        <f>Drivers!CK524</f>
        <v>0</v>
      </c>
      <c r="CL435">
        <f>Drivers!CL524</f>
        <v>0</v>
      </c>
      <c r="CM435">
        <f>Drivers!CM524</f>
        <v>0</v>
      </c>
      <c r="CN435">
        <f>Drivers!CN524</f>
        <v>0</v>
      </c>
      <c r="CO435">
        <f>Drivers!CO524</f>
        <v>0</v>
      </c>
      <c r="CP435">
        <f>Drivers!CP524</f>
        <v>0</v>
      </c>
      <c r="CQ435">
        <f>Drivers!CQ524</f>
        <v>0</v>
      </c>
      <c r="CR435">
        <f>Drivers!CR524</f>
        <v>0</v>
      </c>
      <c r="CS435">
        <f>Drivers!CS524</f>
        <v>0</v>
      </c>
      <c r="CT435">
        <f>Drivers!CT524</f>
        <v>0</v>
      </c>
      <c r="CU435">
        <f>Drivers!CU524</f>
        <v>0</v>
      </c>
      <c r="CV435">
        <f>Drivers!CV524</f>
        <v>0</v>
      </c>
      <c r="CW435">
        <f>Drivers!CW524</f>
        <v>0</v>
      </c>
      <c r="CX435">
        <f>Drivers!CX524</f>
        <v>0</v>
      </c>
      <c r="CY435">
        <f>Drivers!CY524</f>
        <v>0</v>
      </c>
      <c r="CZ435">
        <f>Drivers!CZ524</f>
        <v>0</v>
      </c>
      <c r="DA435">
        <f>Drivers!DA524</f>
        <v>0</v>
      </c>
      <c r="DB435">
        <f>Drivers!DB524</f>
        <v>0</v>
      </c>
      <c r="DC435">
        <f>Drivers!DC524</f>
        <v>0</v>
      </c>
      <c r="DD435">
        <f>Drivers!DD524</f>
        <v>0</v>
      </c>
      <c r="DE435">
        <f>Drivers!DE524</f>
        <v>0</v>
      </c>
      <c r="DF435">
        <f>Drivers!DF524</f>
        <v>0</v>
      </c>
      <c r="DG435">
        <f>Drivers!DG524</f>
        <v>0</v>
      </c>
      <c r="DH435">
        <f>Drivers!DH524</f>
        <v>0</v>
      </c>
      <c r="DI435">
        <f>Drivers!DI524</f>
        <v>0</v>
      </c>
      <c r="DJ435">
        <f>Drivers!DJ524</f>
        <v>0</v>
      </c>
      <c r="DK435">
        <f>Drivers!DK524</f>
        <v>0</v>
      </c>
      <c r="DL435">
        <f>Drivers!DL524</f>
        <v>0</v>
      </c>
      <c r="DM435">
        <f>Drivers!DM524</f>
        <v>0</v>
      </c>
      <c r="DN435">
        <f>Drivers!DN524</f>
        <v>0</v>
      </c>
      <c r="DO435">
        <f>Drivers!DO524</f>
        <v>0</v>
      </c>
      <c r="DP435">
        <f>Drivers!DP524</f>
        <v>0</v>
      </c>
      <c r="DQ435">
        <f>Drivers!DQ524</f>
        <v>0</v>
      </c>
      <c r="DR435">
        <f>Drivers!DR524</f>
        <v>0</v>
      </c>
      <c r="DS435">
        <f>Drivers!DS524</f>
        <v>0</v>
      </c>
      <c r="DT435">
        <f>Drivers!DT524</f>
        <v>0</v>
      </c>
      <c r="DU435">
        <f>Drivers!DU524</f>
        <v>0</v>
      </c>
      <c r="DV435">
        <f>Drivers!DV524</f>
        <v>0</v>
      </c>
      <c r="DW435">
        <f>Drivers!DW524</f>
        <v>0</v>
      </c>
      <c r="DX435">
        <f>Drivers!DX524</f>
        <v>0</v>
      </c>
      <c r="DY435">
        <f>Drivers!DY524</f>
        <v>0</v>
      </c>
      <c r="DZ435">
        <f>Drivers!DZ524</f>
        <v>0</v>
      </c>
      <c r="EA435">
        <f>Drivers!EA524</f>
        <v>0</v>
      </c>
      <c r="EB435">
        <f>Drivers!EB524</f>
        <v>0</v>
      </c>
      <c r="EC435">
        <f>Drivers!EC524</f>
        <v>0</v>
      </c>
      <c r="ED435">
        <f>Drivers!ED524</f>
        <v>0</v>
      </c>
      <c r="EE435">
        <f>Drivers!EE524</f>
        <v>0</v>
      </c>
      <c r="EF435">
        <f>Drivers!EF524</f>
        <v>0</v>
      </c>
      <c r="EG435">
        <f>Drivers!EG524</f>
        <v>0</v>
      </c>
      <c r="EH435">
        <f>Drivers!EH524</f>
        <v>0</v>
      </c>
      <c r="EI435">
        <f>Drivers!EI524</f>
        <v>0</v>
      </c>
      <c r="EJ435">
        <f>Drivers!EJ524</f>
        <v>0</v>
      </c>
    </row>
    <row r="436" spans="1:140" hidden="1" outlineLevel="1">
      <c r="A436">
        <f>Drivers!A251</f>
        <v>0</v>
      </c>
      <c r="B436">
        <f>Drivers!B251</f>
        <v>0</v>
      </c>
      <c r="C436">
        <f>Drivers!C251</f>
        <v>0</v>
      </c>
      <c r="D436">
        <f>Drivers!D251</f>
        <v>0</v>
      </c>
      <c r="E436">
        <f>Drivers!E251</f>
        <v>0</v>
      </c>
      <c r="F436">
        <f>Drivers!F251</f>
        <v>0</v>
      </c>
      <c r="G436">
        <f>Drivers!G251</f>
        <v>0</v>
      </c>
      <c r="H436">
        <f>Drivers!H251</f>
        <v>0</v>
      </c>
      <c r="I436" t="str">
        <f>Drivers!I251</f>
        <v>Other Revenue</v>
      </c>
      <c r="J436">
        <f>Drivers!J251</f>
        <v>0</v>
      </c>
      <c r="K436">
        <f>Drivers!K251</f>
        <v>0</v>
      </c>
      <c r="L436">
        <f>Drivers!L251</f>
        <v>0</v>
      </c>
      <c r="M436">
        <f>Drivers!M251</f>
        <v>0</v>
      </c>
      <c r="N436">
        <f>Drivers!N251</f>
        <v>0</v>
      </c>
      <c r="O436">
        <f>Drivers!O251</f>
        <v>0</v>
      </c>
      <c r="P436">
        <f>Drivers!P251</f>
        <v>0</v>
      </c>
      <c r="Q436">
        <f>Drivers!Q251</f>
        <v>0</v>
      </c>
      <c r="R436">
        <f>Drivers!R251</f>
        <v>0</v>
      </c>
      <c r="S436">
        <f>Drivers!S251</f>
        <v>0</v>
      </c>
      <c r="T436">
        <f>Drivers!T251</f>
        <v>0</v>
      </c>
      <c r="U436">
        <f>Drivers!U251</f>
        <v>0</v>
      </c>
      <c r="V436">
        <f>Drivers!V251</f>
        <v>0</v>
      </c>
      <c r="W436">
        <f>Drivers!W251</f>
        <v>0</v>
      </c>
      <c r="X436">
        <f>Drivers!X251</f>
        <v>0</v>
      </c>
      <c r="Y436">
        <f>Drivers!Y251</f>
        <v>0</v>
      </c>
      <c r="Z436">
        <f>Drivers!Z251</f>
        <v>0</v>
      </c>
      <c r="AA436">
        <f>Drivers!AA251</f>
        <v>0</v>
      </c>
      <c r="AB436">
        <f>Drivers!AB251</f>
        <v>0</v>
      </c>
      <c r="AC436">
        <f>Drivers!AC251</f>
        <v>0</v>
      </c>
      <c r="AD436">
        <f>Drivers!AD251</f>
        <v>0</v>
      </c>
      <c r="AE436">
        <f>Drivers!AE251</f>
        <v>0</v>
      </c>
      <c r="AF436">
        <f>Drivers!AF251</f>
        <v>0</v>
      </c>
      <c r="AG436">
        <f>Drivers!AG251</f>
        <v>0</v>
      </c>
      <c r="AH436">
        <f>Drivers!AH251</f>
        <v>0</v>
      </c>
      <c r="AI436">
        <f>Drivers!AI251</f>
        <v>0</v>
      </c>
      <c r="AJ436">
        <f>Drivers!AJ251</f>
        <v>0</v>
      </c>
      <c r="AK436">
        <f>Drivers!AK251</f>
        <v>0</v>
      </c>
      <c r="AL436">
        <f>Drivers!AL251</f>
        <v>0</v>
      </c>
      <c r="AM436">
        <f>Drivers!AM251</f>
        <v>0</v>
      </c>
      <c r="AN436">
        <f>Drivers!AN251</f>
        <v>0</v>
      </c>
      <c r="AO436">
        <f>Drivers!AO251</f>
        <v>0</v>
      </c>
      <c r="AP436">
        <f>Drivers!AP251</f>
        <v>0</v>
      </c>
      <c r="AQ436">
        <f>Drivers!AQ251</f>
        <v>0</v>
      </c>
      <c r="AR436">
        <f>Drivers!AR251</f>
        <v>0</v>
      </c>
      <c r="AS436">
        <f>Drivers!AS251</f>
        <v>0</v>
      </c>
      <c r="AT436">
        <f>Drivers!AT251</f>
        <v>0</v>
      </c>
      <c r="AU436">
        <f>Drivers!AU251</f>
        <v>0</v>
      </c>
      <c r="AV436">
        <f>Drivers!AV251</f>
        <v>0</v>
      </c>
      <c r="AW436">
        <f>Drivers!AW251</f>
        <v>0</v>
      </c>
      <c r="AX436">
        <f>Drivers!AX251</f>
        <v>0</v>
      </c>
      <c r="AY436">
        <f>Drivers!AY251</f>
        <v>0</v>
      </c>
      <c r="AZ436">
        <f>Drivers!AZ251</f>
        <v>0</v>
      </c>
      <c r="BA436">
        <f>Drivers!BA251</f>
        <v>0</v>
      </c>
      <c r="BB436">
        <f>Drivers!BB251</f>
        <v>0</v>
      </c>
      <c r="BC436">
        <f>Drivers!BC251</f>
        <v>0</v>
      </c>
      <c r="BD436">
        <f>Drivers!BD251</f>
        <v>0</v>
      </c>
      <c r="BE436">
        <f>Drivers!BE251</f>
        <v>0</v>
      </c>
      <c r="BF436">
        <f>Drivers!BF251</f>
        <v>0</v>
      </c>
      <c r="BG436">
        <f>Drivers!BG251</f>
        <v>0</v>
      </c>
      <c r="BH436">
        <f>Drivers!BH251</f>
        <v>0</v>
      </c>
      <c r="BI436">
        <f>Drivers!BI251</f>
        <v>0</v>
      </c>
      <c r="BJ436">
        <f>Drivers!BJ251</f>
        <v>0</v>
      </c>
      <c r="BK436">
        <f>Drivers!BK251</f>
        <v>0</v>
      </c>
      <c r="BL436">
        <f>Drivers!BL251</f>
        <v>0</v>
      </c>
      <c r="BM436">
        <f>Drivers!BM251</f>
        <v>0</v>
      </c>
      <c r="BN436">
        <f>Drivers!BN251</f>
        <v>0</v>
      </c>
      <c r="BO436">
        <f>Drivers!BO251</f>
        <v>0</v>
      </c>
      <c r="BP436">
        <f>Drivers!BP251</f>
        <v>0</v>
      </c>
      <c r="BQ436">
        <f>Drivers!BQ251</f>
        <v>0</v>
      </c>
      <c r="BR436">
        <f>Drivers!BR251</f>
        <v>0</v>
      </c>
      <c r="BS436">
        <f>Drivers!BS251</f>
        <v>0</v>
      </c>
      <c r="BT436">
        <f>Drivers!BT251</f>
        <v>0</v>
      </c>
      <c r="BU436">
        <f>Drivers!BU251</f>
        <v>0</v>
      </c>
      <c r="BV436">
        <f>Drivers!BV251</f>
        <v>0</v>
      </c>
      <c r="BW436">
        <f>Drivers!BW251</f>
        <v>0</v>
      </c>
      <c r="BX436">
        <f>Drivers!BX251</f>
        <v>0</v>
      </c>
      <c r="BY436">
        <f>Drivers!BY251</f>
        <v>0</v>
      </c>
      <c r="BZ436">
        <f>Drivers!BZ251</f>
        <v>0</v>
      </c>
      <c r="CA436">
        <f>Drivers!CA251</f>
        <v>0</v>
      </c>
      <c r="CB436">
        <f>Drivers!CB251</f>
        <v>0</v>
      </c>
      <c r="CC436">
        <f>Drivers!CC251</f>
        <v>0</v>
      </c>
      <c r="CD436">
        <f>Drivers!CD251</f>
        <v>0</v>
      </c>
      <c r="CE436">
        <f>Drivers!CE251</f>
        <v>0</v>
      </c>
      <c r="CF436">
        <f>Drivers!CF251</f>
        <v>0</v>
      </c>
      <c r="CG436">
        <f>Drivers!CG251</f>
        <v>0</v>
      </c>
      <c r="CH436">
        <f>Drivers!CH251</f>
        <v>0</v>
      </c>
      <c r="CI436">
        <f>Drivers!CI251</f>
        <v>0</v>
      </c>
      <c r="CJ436">
        <f>Drivers!CJ251</f>
        <v>0</v>
      </c>
      <c r="CK436">
        <f>Drivers!CK251</f>
        <v>0</v>
      </c>
      <c r="CL436">
        <f>Drivers!CL251</f>
        <v>0</v>
      </c>
      <c r="CM436">
        <f>Drivers!CM251</f>
        <v>0</v>
      </c>
      <c r="CN436">
        <f>Drivers!CN251</f>
        <v>0</v>
      </c>
      <c r="CO436">
        <f>Drivers!CO251</f>
        <v>0</v>
      </c>
      <c r="CP436">
        <f>Drivers!CP251</f>
        <v>0</v>
      </c>
      <c r="CQ436">
        <f>Drivers!CQ251</f>
        <v>0</v>
      </c>
      <c r="CR436">
        <f>Drivers!CR251</f>
        <v>0</v>
      </c>
      <c r="CS436">
        <f>Drivers!CS251</f>
        <v>0</v>
      </c>
      <c r="CT436">
        <f>Drivers!CT251</f>
        <v>0</v>
      </c>
      <c r="CU436">
        <f>Drivers!CU251</f>
        <v>0</v>
      </c>
      <c r="CV436">
        <f>Drivers!CV251</f>
        <v>0</v>
      </c>
      <c r="CW436">
        <f>Drivers!CW251</f>
        <v>0</v>
      </c>
      <c r="CX436">
        <f>Drivers!CX251</f>
        <v>0</v>
      </c>
      <c r="CY436">
        <f>Drivers!CY251</f>
        <v>0</v>
      </c>
      <c r="CZ436">
        <f>Drivers!CZ251</f>
        <v>0</v>
      </c>
      <c r="DA436">
        <f>Drivers!DA251</f>
        <v>0</v>
      </c>
      <c r="DB436">
        <f>Drivers!DB251</f>
        <v>0</v>
      </c>
      <c r="DC436">
        <f>Drivers!DC251</f>
        <v>0</v>
      </c>
      <c r="DD436">
        <f>Drivers!DD251</f>
        <v>0</v>
      </c>
      <c r="DE436">
        <f>Drivers!DE251</f>
        <v>0</v>
      </c>
      <c r="DF436">
        <f>Drivers!DF251</f>
        <v>0</v>
      </c>
      <c r="DG436">
        <f>Drivers!DG251</f>
        <v>0</v>
      </c>
      <c r="DH436">
        <f>Drivers!DH251</f>
        <v>0</v>
      </c>
      <c r="DI436">
        <f>Drivers!DI251</f>
        <v>0</v>
      </c>
      <c r="DJ436">
        <f>Drivers!DJ251</f>
        <v>0</v>
      </c>
      <c r="DK436">
        <f>Drivers!DK251</f>
        <v>0</v>
      </c>
      <c r="DL436">
        <f>Drivers!DL251</f>
        <v>0</v>
      </c>
      <c r="DM436">
        <f>Drivers!DM251</f>
        <v>0</v>
      </c>
      <c r="DN436">
        <f>Drivers!DN251</f>
        <v>0</v>
      </c>
      <c r="DO436">
        <f>Drivers!DO251</f>
        <v>0</v>
      </c>
      <c r="DP436">
        <f>Drivers!DP251</f>
        <v>0</v>
      </c>
      <c r="DQ436">
        <f>Drivers!DQ251</f>
        <v>0</v>
      </c>
      <c r="DR436">
        <f>Drivers!DR251</f>
        <v>0</v>
      </c>
      <c r="DS436">
        <f>Drivers!DS251</f>
        <v>0</v>
      </c>
      <c r="DT436">
        <f>Drivers!DT251</f>
        <v>0</v>
      </c>
      <c r="DU436">
        <f>Drivers!DU251</f>
        <v>0</v>
      </c>
      <c r="DV436">
        <f>Drivers!DV251</f>
        <v>0</v>
      </c>
      <c r="DW436">
        <f>Drivers!DW251</f>
        <v>0</v>
      </c>
      <c r="DX436">
        <f>Drivers!DX251</f>
        <v>0</v>
      </c>
      <c r="DY436">
        <f>Drivers!DY251</f>
        <v>0</v>
      </c>
      <c r="DZ436">
        <f>Drivers!DZ251</f>
        <v>0</v>
      </c>
      <c r="EA436">
        <f>Drivers!EA251</f>
        <v>0</v>
      </c>
      <c r="EB436">
        <f>Drivers!EB251</f>
        <v>0</v>
      </c>
      <c r="EC436">
        <f>Drivers!EC251</f>
        <v>0</v>
      </c>
      <c r="ED436">
        <f>Drivers!ED251</f>
        <v>0</v>
      </c>
      <c r="EE436">
        <f>Drivers!EE251</f>
        <v>0</v>
      </c>
      <c r="EF436">
        <f>Drivers!EF251</f>
        <v>0</v>
      </c>
      <c r="EG436">
        <f>Drivers!EG251</f>
        <v>0</v>
      </c>
      <c r="EH436">
        <f>Drivers!EH251</f>
        <v>0</v>
      </c>
      <c r="EI436">
        <f>Drivers!EI251</f>
        <v>0</v>
      </c>
      <c r="EJ436">
        <f>Drivers!EJ251</f>
        <v>0</v>
      </c>
    </row>
    <row r="437" spans="1:140" hidden="1" outlineLevel="1">
      <c r="A437">
        <f>Drivers!A258</f>
        <v>0</v>
      </c>
      <c r="B437">
        <f>Drivers!B258</f>
        <v>0</v>
      </c>
      <c r="C437">
        <f>Drivers!C258</f>
        <v>0</v>
      </c>
      <c r="D437">
        <f>Drivers!D258</f>
        <v>0</v>
      </c>
      <c r="E437">
        <f>Drivers!E258</f>
        <v>0</v>
      </c>
      <c r="F437">
        <f>Drivers!F258</f>
        <v>0</v>
      </c>
      <c r="G437">
        <f>Drivers!G258</f>
        <v>0</v>
      </c>
      <c r="H437">
        <f>Drivers!H258</f>
        <v>0</v>
      </c>
      <c r="I437" t="str">
        <f>Drivers!I258</f>
        <v>Zillow Display Revenue</v>
      </c>
      <c r="J437">
        <f>Drivers!J258</f>
        <v>0</v>
      </c>
      <c r="K437">
        <f>Drivers!K258</f>
        <v>0</v>
      </c>
      <c r="L437">
        <f>Drivers!L258</f>
        <v>0</v>
      </c>
      <c r="M437">
        <f>Drivers!M258</f>
        <v>0</v>
      </c>
      <c r="N437">
        <f>Drivers!N258</f>
        <v>0</v>
      </c>
      <c r="O437">
        <f>Drivers!O258</f>
        <v>0</v>
      </c>
      <c r="P437">
        <f>Drivers!P258</f>
        <v>0</v>
      </c>
      <c r="Q437">
        <f>Drivers!Q258</f>
        <v>0</v>
      </c>
      <c r="R437">
        <f>Drivers!R258</f>
        <v>0</v>
      </c>
      <c r="S437">
        <f>Drivers!S258</f>
        <v>0</v>
      </c>
      <c r="T437">
        <f>Drivers!T258</f>
        <v>0</v>
      </c>
      <c r="U437">
        <f>Drivers!U258</f>
        <v>0</v>
      </c>
      <c r="V437">
        <f>Drivers!V258</f>
        <v>0</v>
      </c>
      <c r="W437">
        <f>Drivers!W258</f>
        <v>0</v>
      </c>
      <c r="X437">
        <f>Drivers!X258</f>
        <v>0</v>
      </c>
      <c r="Y437">
        <f>Drivers!Y258</f>
        <v>0</v>
      </c>
      <c r="Z437">
        <f>Drivers!Z258</f>
        <v>0</v>
      </c>
      <c r="AA437">
        <f>Drivers!AA258</f>
        <v>0</v>
      </c>
      <c r="AB437">
        <f>Drivers!AB258</f>
        <v>0</v>
      </c>
      <c r="AC437">
        <f>Drivers!AC258</f>
        <v>0</v>
      </c>
      <c r="AD437">
        <f>Drivers!AD258</f>
        <v>0</v>
      </c>
      <c r="AE437">
        <f>Drivers!AE258</f>
        <v>0</v>
      </c>
      <c r="AF437">
        <f>Drivers!AF258</f>
        <v>0</v>
      </c>
      <c r="AG437">
        <f>Drivers!AG258</f>
        <v>0</v>
      </c>
      <c r="AH437">
        <f>Drivers!AH258</f>
        <v>0</v>
      </c>
      <c r="AI437">
        <f>Drivers!AI258</f>
        <v>0</v>
      </c>
      <c r="AJ437">
        <f>Drivers!AJ258</f>
        <v>0</v>
      </c>
      <c r="AK437">
        <f>Drivers!AK258</f>
        <v>0</v>
      </c>
      <c r="AL437">
        <f>Drivers!AL258</f>
        <v>0</v>
      </c>
      <c r="AM437">
        <f>Drivers!AM258</f>
        <v>0</v>
      </c>
      <c r="AN437">
        <f>Drivers!AN258</f>
        <v>0</v>
      </c>
      <c r="AO437">
        <f>Drivers!AO258</f>
        <v>0</v>
      </c>
      <c r="AP437">
        <f>Drivers!AP258</f>
        <v>0</v>
      </c>
      <c r="AQ437">
        <f>Drivers!AQ258</f>
        <v>0</v>
      </c>
      <c r="AR437">
        <f>Drivers!AR258</f>
        <v>0</v>
      </c>
      <c r="AS437">
        <f>Drivers!AS258</f>
        <v>0</v>
      </c>
      <c r="AT437">
        <f>Drivers!AT258</f>
        <v>0</v>
      </c>
      <c r="AU437">
        <f>Drivers!AU258</f>
        <v>0</v>
      </c>
      <c r="AV437">
        <f>Drivers!AV258</f>
        <v>0</v>
      </c>
      <c r="AW437">
        <f>Drivers!AW258</f>
        <v>0</v>
      </c>
      <c r="AX437">
        <f>Drivers!AX258</f>
        <v>0</v>
      </c>
      <c r="AY437">
        <f>Drivers!AY258</f>
        <v>0</v>
      </c>
      <c r="AZ437">
        <f>Drivers!AZ258</f>
        <v>0</v>
      </c>
      <c r="BA437">
        <f>Drivers!BA258</f>
        <v>0</v>
      </c>
      <c r="BB437">
        <f>Drivers!BB258</f>
        <v>0</v>
      </c>
      <c r="BC437">
        <f>Drivers!BC258</f>
        <v>0</v>
      </c>
      <c r="BD437">
        <f>Drivers!BD258</f>
        <v>0</v>
      </c>
      <c r="BE437">
        <f>Drivers!BE258</f>
        <v>0</v>
      </c>
      <c r="BF437">
        <f>Drivers!BF258</f>
        <v>0</v>
      </c>
      <c r="BG437">
        <f>Drivers!BG258</f>
        <v>0</v>
      </c>
      <c r="BH437">
        <f>Drivers!BH258</f>
        <v>0</v>
      </c>
      <c r="BI437">
        <f>Drivers!BI258</f>
        <v>0</v>
      </c>
      <c r="BJ437">
        <f>Drivers!BJ258</f>
        <v>0</v>
      </c>
      <c r="BK437">
        <f>Drivers!BK258</f>
        <v>0</v>
      </c>
      <c r="BL437">
        <f>Drivers!BL258</f>
        <v>0</v>
      </c>
      <c r="BM437">
        <f>Drivers!BM258</f>
        <v>0</v>
      </c>
      <c r="BN437">
        <f>Drivers!BN258</f>
        <v>12.88</v>
      </c>
      <c r="BO437">
        <f>Drivers!BO258</f>
        <v>16.059000000000001</v>
      </c>
      <c r="BP437">
        <f>Drivers!BP258</f>
        <v>15.954000000000001</v>
      </c>
      <c r="BQ437">
        <f>Drivers!BQ258</f>
        <v>14.119</v>
      </c>
      <c r="BR437">
        <f>Drivers!BR258</f>
        <v>0</v>
      </c>
      <c r="BS437">
        <f>Drivers!BS258</f>
        <v>0</v>
      </c>
      <c r="BT437">
        <f>Drivers!BT258</f>
        <v>0</v>
      </c>
      <c r="BU437">
        <f>Drivers!BU258</f>
        <v>0</v>
      </c>
      <c r="BV437">
        <f>Drivers!BV258</f>
        <v>0</v>
      </c>
      <c r="BW437">
        <f>Drivers!BW258</f>
        <v>0</v>
      </c>
      <c r="BX437">
        <f>Drivers!BX258</f>
        <v>0</v>
      </c>
      <c r="BY437">
        <f>Drivers!BY258</f>
        <v>0</v>
      </c>
      <c r="BZ437">
        <f>Drivers!BZ258</f>
        <v>0</v>
      </c>
      <c r="CA437">
        <f>Drivers!CA258</f>
        <v>0</v>
      </c>
      <c r="CB437">
        <f>Drivers!CB258</f>
        <v>0</v>
      </c>
      <c r="CC437">
        <f>Drivers!CC258</f>
        <v>0</v>
      </c>
      <c r="CD437">
        <f>Drivers!CD258</f>
        <v>0</v>
      </c>
      <c r="CE437">
        <f>Drivers!CE258</f>
        <v>0</v>
      </c>
      <c r="CF437">
        <f>Drivers!CF258</f>
        <v>0</v>
      </c>
      <c r="CG437">
        <f>Drivers!CG258</f>
        <v>0</v>
      </c>
      <c r="CH437">
        <f>Drivers!CH258</f>
        <v>0</v>
      </c>
      <c r="CI437">
        <f>Drivers!CI258</f>
        <v>0</v>
      </c>
      <c r="CJ437">
        <f>Drivers!CJ258</f>
        <v>0</v>
      </c>
      <c r="CK437">
        <f>Drivers!CK258</f>
        <v>0</v>
      </c>
      <c r="CL437">
        <f>Drivers!CL258</f>
        <v>0</v>
      </c>
      <c r="CM437">
        <f>Drivers!CM258</f>
        <v>0</v>
      </c>
      <c r="CN437">
        <f>Drivers!CN258</f>
        <v>0</v>
      </c>
      <c r="CO437">
        <f>Drivers!CO258</f>
        <v>0</v>
      </c>
      <c r="CP437">
        <f>Drivers!CP258</f>
        <v>0</v>
      </c>
      <c r="CQ437">
        <f>Drivers!CQ258</f>
        <v>0</v>
      </c>
      <c r="CR437">
        <f>Drivers!CR258</f>
        <v>0</v>
      </c>
      <c r="CS437">
        <f>Drivers!CS258</f>
        <v>0</v>
      </c>
      <c r="CT437">
        <f>Drivers!CT258</f>
        <v>0</v>
      </c>
      <c r="CU437">
        <f>Drivers!CU258</f>
        <v>0</v>
      </c>
      <c r="CV437">
        <f>Drivers!CV258</f>
        <v>0</v>
      </c>
      <c r="CW437">
        <f>Drivers!CW258</f>
        <v>0</v>
      </c>
      <c r="CX437">
        <f>Drivers!CX258</f>
        <v>0</v>
      </c>
      <c r="CY437">
        <f>Drivers!CY258</f>
        <v>0</v>
      </c>
      <c r="CZ437">
        <f>Drivers!CZ258</f>
        <v>0</v>
      </c>
      <c r="DA437">
        <f>Drivers!DA258</f>
        <v>0</v>
      </c>
      <c r="DB437">
        <f>Drivers!DB258</f>
        <v>0</v>
      </c>
      <c r="DC437">
        <f>Drivers!DC258</f>
        <v>0</v>
      </c>
      <c r="DD437">
        <f>Drivers!DD258</f>
        <v>0</v>
      </c>
      <c r="DE437">
        <f>Drivers!DE258</f>
        <v>0</v>
      </c>
      <c r="DF437">
        <f>Drivers!DF258</f>
        <v>0</v>
      </c>
      <c r="DG437">
        <f>Drivers!DG258</f>
        <v>0</v>
      </c>
      <c r="DH437">
        <f>Drivers!DH258</f>
        <v>0</v>
      </c>
      <c r="DI437">
        <f>Drivers!DI258</f>
        <v>0</v>
      </c>
      <c r="DJ437">
        <f>Drivers!DJ258</f>
        <v>0</v>
      </c>
      <c r="DK437">
        <f>Drivers!DK258</f>
        <v>0</v>
      </c>
      <c r="DL437">
        <f>Drivers!DL258</f>
        <v>0</v>
      </c>
      <c r="DM437">
        <f>Drivers!DM258</f>
        <v>0</v>
      </c>
      <c r="DN437">
        <f>Drivers!DN258</f>
        <v>0</v>
      </c>
      <c r="DO437">
        <f>Drivers!DO258</f>
        <v>0</v>
      </c>
      <c r="DP437">
        <f>Drivers!DP258</f>
        <v>0</v>
      </c>
      <c r="DQ437">
        <f>Drivers!DQ258</f>
        <v>0</v>
      </c>
      <c r="DR437">
        <f>Drivers!DR258</f>
        <v>0</v>
      </c>
      <c r="DS437">
        <f>Drivers!DS258</f>
        <v>0</v>
      </c>
      <c r="DT437">
        <f>Drivers!DT258</f>
        <v>0</v>
      </c>
      <c r="DU437">
        <f>Drivers!DU258</f>
        <v>0</v>
      </c>
      <c r="DV437">
        <f>Drivers!DV258</f>
        <v>0</v>
      </c>
      <c r="DW437">
        <f>Drivers!DW258</f>
        <v>0</v>
      </c>
      <c r="DX437">
        <f>Drivers!DX258</f>
        <v>0</v>
      </c>
      <c r="DY437">
        <f>Drivers!DY258</f>
        <v>0</v>
      </c>
      <c r="DZ437">
        <f>Drivers!DZ258</f>
        <v>0</v>
      </c>
      <c r="EA437">
        <f>Drivers!EA258</f>
        <v>0</v>
      </c>
      <c r="EB437">
        <f>Drivers!EB258</f>
        <v>0</v>
      </c>
      <c r="EC437">
        <f>Drivers!EC258</f>
        <v>0</v>
      </c>
      <c r="ED437">
        <f>Drivers!ED258</f>
        <v>0</v>
      </c>
      <c r="EE437">
        <f>Drivers!EE258</f>
        <v>0</v>
      </c>
      <c r="EF437">
        <f>Drivers!EF258</f>
        <v>0</v>
      </c>
      <c r="EG437">
        <f>Drivers!EG258</f>
        <v>0</v>
      </c>
      <c r="EH437">
        <f>Drivers!EH258</f>
        <v>0</v>
      </c>
      <c r="EI437">
        <f>Drivers!EI258</f>
        <v>0</v>
      </c>
      <c r="EJ437">
        <f>Drivers!EJ258</f>
        <v>0</v>
      </c>
    </row>
    <row r="438" spans="1:140" hidden="1" outlineLevel="1">
      <c r="A438">
        <f>Drivers!A259</f>
        <v>0</v>
      </c>
      <c r="B438">
        <f>Drivers!B259</f>
        <v>0</v>
      </c>
      <c r="C438">
        <f>Drivers!C259</f>
        <v>0</v>
      </c>
      <c r="D438">
        <f>Drivers!D259</f>
        <v>0</v>
      </c>
      <c r="E438">
        <f>Drivers!E259</f>
        <v>0</v>
      </c>
      <c r="F438">
        <f>Drivers!F259</f>
        <v>0</v>
      </c>
      <c r="G438">
        <f>Drivers!G259</f>
        <v>0</v>
      </c>
      <c r="H438">
        <f>Drivers!H259</f>
        <v>0</v>
      </c>
      <c r="I438" t="str">
        <f>Drivers!I259</f>
        <v>+ Trulia Display/Media Revenue (Old)</v>
      </c>
      <c r="J438">
        <f>Drivers!J259</f>
        <v>0</v>
      </c>
      <c r="K438">
        <f>Drivers!K259</f>
        <v>0</v>
      </c>
      <c r="L438">
        <f>Drivers!L259</f>
        <v>0</v>
      </c>
      <c r="M438">
        <f>Drivers!M259</f>
        <v>0</v>
      </c>
      <c r="N438">
        <f>Drivers!N259</f>
        <v>0</v>
      </c>
      <c r="O438">
        <f>Drivers!O259</f>
        <v>0</v>
      </c>
      <c r="P438">
        <f>Drivers!P259</f>
        <v>0</v>
      </c>
      <c r="Q438">
        <f>Drivers!Q259</f>
        <v>0</v>
      </c>
      <c r="R438">
        <f>Drivers!R259</f>
        <v>0</v>
      </c>
      <c r="S438">
        <f>Drivers!S259</f>
        <v>0</v>
      </c>
      <c r="T438">
        <f>Drivers!T259</f>
        <v>0</v>
      </c>
      <c r="U438">
        <f>Drivers!U259</f>
        <v>0</v>
      </c>
      <c r="V438">
        <f>Drivers!V259</f>
        <v>0</v>
      </c>
      <c r="W438">
        <f>Drivers!W259</f>
        <v>0</v>
      </c>
      <c r="X438">
        <f>Drivers!X259</f>
        <v>0</v>
      </c>
      <c r="Y438">
        <f>Drivers!Y259</f>
        <v>0</v>
      </c>
      <c r="Z438">
        <f>Drivers!Z259</f>
        <v>0</v>
      </c>
      <c r="AA438">
        <f>Drivers!AA259</f>
        <v>0</v>
      </c>
      <c r="AB438">
        <f>Drivers!AB259</f>
        <v>0</v>
      </c>
      <c r="AC438">
        <f>Drivers!AC259</f>
        <v>0</v>
      </c>
      <c r="AD438">
        <f>Drivers!AD259</f>
        <v>0</v>
      </c>
      <c r="AE438">
        <f>Drivers!AE259</f>
        <v>0</v>
      </c>
      <c r="AF438">
        <f>Drivers!AF259</f>
        <v>0</v>
      </c>
      <c r="AG438">
        <f>Drivers!AG259</f>
        <v>0</v>
      </c>
      <c r="AH438">
        <f>Drivers!AH259</f>
        <v>0</v>
      </c>
      <c r="AI438">
        <f>Drivers!AI259</f>
        <v>0</v>
      </c>
      <c r="AJ438">
        <f>Drivers!AJ259</f>
        <v>0</v>
      </c>
      <c r="AK438">
        <f>Drivers!AK259</f>
        <v>0</v>
      </c>
      <c r="AL438">
        <f>Drivers!AL259</f>
        <v>0</v>
      </c>
      <c r="AM438">
        <f>Drivers!AM259</f>
        <v>0</v>
      </c>
      <c r="AN438">
        <f>Drivers!AN259</f>
        <v>0</v>
      </c>
      <c r="AO438">
        <f>Drivers!AO259</f>
        <v>0</v>
      </c>
      <c r="AP438">
        <f>Drivers!AP259</f>
        <v>0</v>
      </c>
      <c r="AQ438">
        <f>Drivers!AQ259</f>
        <v>0</v>
      </c>
      <c r="AR438">
        <f>Drivers!AR259</f>
        <v>0</v>
      </c>
      <c r="AS438">
        <f>Drivers!AS259</f>
        <v>0</v>
      </c>
      <c r="AT438">
        <f>Drivers!AT259</f>
        <v>0</v>
      </c>
      <c r="AU438">
        <f>Drivers!AU259</f>
        <v>0</v>
      </c>
      <c r="AV438">
        <f>Drivers!AV259</f>
        <v>0</v>
      </c>
      <c r="AW438">
        <f>Drivers!AW259</f>
        <v>0</v>
      </c>
      <c r="AX438">
        <f>Drivers!AX259</f>
        <v>0</v>
      </c>
      <c r="AY438">
        <f>Drivers!AY259</f>
        <v>0</v>
      </c>
      <c r="AZ438">
        <f>Drivers!AZ259</f>
        <v>0</v>
      </c>
      <c r="BA438">
        <f>Drivers!BA259</f>
        <v>0</v>
      </c>
      <c r="BB438">
        <f>Drivers!BB259</f>
        <v>0</v>
      </c>
      <c r="BC438">
        <f>Drivers!BC259</f>
        <v>0</v>
      </c>
      <c r="BD438">
        <f>Drivers!BD259</f>
        <v>0</v>
      </c>
      <c r="BE438">
        <f>Drivers!BE259</f>
        <v>0</v>
      </c>
      <c r="BF438">
        <f>Drivers!BF259</f>
        <v>0</v>
      </c>
      <c r="BG438">
        <f>Drivers!BG259</f>
        <v>0</v>
      </c>
      <c r="BH438">
        <f>Drivers!BH259</f>
        <v>0</v>
      </c>
      <c r="BI438">
        <f>Drivers!BI259</f>
        <v>0</v>
      </c>
      <c r="BJ438">
        <f>Drivers!BJ259</f>
        <v>0</v>
      </c>
      <c r="BK438">
        <f>Drivers!BK259</f>
        <v>0</v>
      </c>
      <c r="BL438">
        <f>Drivers!BL259</f>
        <v>0</v>
      </c>
      <c r="BM438">
        <f>Drivers!BM259</f>
        <v>0</v>
      </c>
      <c r="BN438">
        <f>Drivers!BN259</f>
        <v>8.6999999999999993</v>
      </c>
      <c r="BO438">
        <f>Drivers!BO259</f>
        <v>10.89</v>
      </c>
      <c r="BP438">
        <f>Drivers!BP259</f>
        <v>11.269</v>
      </c>
      <c r="BQ438">
        <f>Drivers!BQ259</f>
        <v>10.705</v>
      </c>
      <c r="BR438">
        <f>Drivers!BR259</f>
        <v>0</v>
      </c>
      <c r="BS438">
        <f>Drivers!BS259</f>
        <v>0</v>
      </c>
      <c r="BT438">
        <f>Drivers!BT259</f>
        <v>0</v>
      </c>
      <c r="BU438">
        <f>Drivers!BU259</f>
        <v>0</v>
      </c>
      <c r="BV438">
        <f>Drivers!BV259</f>
        <v>0</v>
      </c>
      <c r="BW438">
        <f>Drivers!BW259</f>
        <v>0</v>
      </c>
      <c r="BX438">
        <f>Drivers!BX259</f>
        <v>0</v>
      </c>
      <c r="BY438">
        <f>Drivers!BY259</f>
        <v>0</v>
      </c>
      <c r="BZ438">
        <f>Drivers!BZ259</f>
        <v>0</v>
      </c>
      <c r="CA438">
        <f>Drivers!CA259</f>
        <v>0</v>
      </c>
      <c r="CB438">
        <f>Drivers!CB259</f>
        <v>0</v>
      </c>
      <c r="CC438">
        <f>Drivers!CC259</f>
        <v>0</v>
      </c>
      <c r="CD438">
        <f>Drivers!CD259</f>
        <v>0</v>
      </c>
      <c r="CE438">
        <f>Drivers!CE259</f>
        <v>0</v>
      </c>
      <c r="CF438">
        <f>Drivers!CF259</f>
        <v>0</v>
      </c>
      <c r="CG438">
        <f>Drivers!CG259</f>
        <v>0</v>
      </c>
      <c r="CH438">
        <f>Drivers!CH259</f>
        <v>0</v>
      </c>
      <c r="CI438">
        <f>Drivers!CI259</f>
        <v>0</v>
      </c>
      <c r="CJ438">
        <f>Drivers!CJ259</f>
        <v>0</v>
      </c>
      <c r="CK438">
        <f>Drivers!CK259</f>
        <v>0</v>
      </c>
      <c r="CL438">
        <f>Drivers!CL259</f>
        <v>0</v>
      </c>
      <c r="CM438">
        <f>Drivers!CM259</f>
        <v>0</v>
      </c>
      <c r="CN438">
        <f>Drivers!CN259</f>
        <v>0</v>
      </c>
      <c r="CO438">
        <f>Drivers!CO259</f>
        <v>0</v>
      </c>
      <c r="CP438">
        <f>Drivers!CP259</f>
        <v>0</v>
      </c>
      <c r="CQ438">
        <f>Drivers!CQ259</f>
        <v>0</v>
      </c>
      <c r="CR438">
        <f>Drivers!CR259</f>
        <v>0</v>
      </c>
      <c r="CS438">
        <f>Drivers!CS259</f>
        <v>0</v>
      </c>
      <c r="CT438">
        <f>Drivers!CT259</f>
        <v>0</v>
      </c>
      <c r="CU438">
        <f>Drivers!CU259</f>
        <v>0</v>
      </c>
      <c r="CV438">
        <f>Drivers!CV259</f>
        <v>0</v>
      </c>
      <c r="CW438">
        <f>Drivers!CW259</f>
        <v>0</v>
      </c>
      <c r="CX438">
        <f>Drivers!CX259</f>
        <v>0</v>
      </c>
      <c r="CY438">
        <f>Drivers!CY259</f>
        <v>0</v>
      </c>
      <c r="CZ438">
        <f>Drivers!CZ259</f>
        <v>0</v>
      </c>
      <c r="DA438">
        <f>Drivers!DA259</f>
        <v>0</v>
      </c>
      <c r="DB438">
        <f>Drivers!DB259</f>
        <v>0</v>
      </c>
      <c r="DC438">
        <f>Drivers!DC259</f>
        <v>0</v>
      </c>
      <c r="DD438">
        <f>Drivers!DD259</f>
        <v>0</v>
      </c>
      <c r="DE438">
        <f>Drivers!DE259</f>
        <v>0</v>
      </c>
      <c r="DF438">
        <f>Drivers!DF259</f>
        <v>0</v>
      </c>
      <c r="DG438">
        <f>Drivers!DG259</f>
        <v>0</v>
      </c>
      <c r="DH438">
        <f>Drivers!DH259</f>
        <v>0</v>
      </c>
      <c r="DI438">
        <f>Drivers!DI259</f>
        <v>0</v>
      </c>
      <c r="DJ438">
        <f>Drivers!DJ259</f>
        <v>0</v>
      </c>
      <c r="DK438">
        <f>Drivers!DK259</f>
        <v>0</v>
      </c>
      <c r="DL438">
        <f>Drivers!DL259</f>
        <v>0</v>
      </c>
      <c r="DM438">
        <f>Drivers!DM259</f>
        <v>0</v>
      </c>
      <c r="DN438">
        <f>Drivers!DN259</f>
        <v>0</v>
      </c>
      <c r="DO438">
        <f>Drivers!DO259</f>
        <v>0</v>
      </c>
      <c r="DP438">
        <f>Drivers!DP259</f>
        <v>0</v>
      </c>
      <c r="DQ438">
        <f>Drivers!DQ259</f>
        <v>0</v>
      </c>
      <c r="DR438">
        <f>Drivers!DR259</f>
        <v>0</v>
      </c>
      <c r="DS438">
        <f>Drivers!DS259</f>
        <v>0</v>
      </c>
      <c r="DT438">
        <f>Drivers!DT259</f>
        <v>0</v>
      </c>
      <c r="DU438">
        <f>Drivers!DU259</f>
        <v>0</v>
      </c>
      <c r="DV438">
        <f>Drivers!DV259</f>
        <v>0</v>
      </c>
      <c r="DW438">
        <f>Drivers!DW259</f>
        <v>0</v>
      </c>
      <c r="DX438">
        <f>Drivers!DX259</f>
        <v>0</v>
      </c>
      <c r="DY438">
        <f>Drivers!DY259</f>
        <v>0</v>
      </c>
      <c r="DZ438">
        <f>Drivers!DZ259</f>
        <v>0</v>
      </c>
      <c r="EA438">
        <f>Drivers!EA259</f>
        <v>0</v>
      </c>
      <c r="EB438">
        <f>Drivers!EB259</f>
        <v>0</v>
      </c>
      <c r="EC438">
        <f>Drivers!EC259</f>
        <v>0</v>
      </c>
      <c r="ED438">
        <f>Drivers!ED259</f>
        <v>0</v>
      </c>
      <c r="EE438">
        <f>Drivers!EE259</f>
        <v>0</v>
      </c>
      <c r="EF438">
        <f>Drivers!EF259</f>
        <v>0</v>
      </c>
      <c r="EG438">
        <f>Drivers!EG259</f>
        <v>0</v>
      </c>
      <c r="EH438">
        <f>Drivers!EH259</f>
        <v>0</v>
      </c>
      <c r="EI438">
        <f>Drivers!EI259</f>
        <v>0</v>
      </c>
      <c r="EJ438">
        <f>Drivers!EJ259</f>
        <v>0</v>
      </c>
    </row>
    <row r="439" spans="1:140" hidden="1" outlineLevel="1">
      <c r="A439">
        <f>Drivers!A260</f>
        <v>0</v>
      </c>
      <c r="B439">
        <f>Drivers!B260</f>
        <v>0</v>
      </c>
      <c r="C439">
        <f>Drivers!C260</f>
        <v>0</v>
      </c>
      <c r="D439">
        <f>Drivers!D260</f>
        <v>0</v>
      </c>
      <c r="E439">
        <f>Drivers!E260</f>
        <v>0</v>
      </c>
      <c r="F439">
        <f>Drivers!F260</f>
        <v>0</v>
      </c>
      <c r="G439">
        <f>Drivers!G260</f>
        <v>0</v>
      </c>
      <c r="H439">
        <f>Drivers!H260</f>
        <v>0</v>
      </c>
      <c r="I439" t="str">
        <f>Drivers!I260</f>
        <v>+ Trulia Display Revenue (Reclassified - Implied)</v>
      </c>
      <c r="J439">
        <f>Drivers!J260</f>
        <v>0</v>
      </c>
      <c r="K439">
        <f>Drivers!K260</f>
        <v>0</v>
      </c>
      <c r="L439">
        <f>Drivers!L260</f>
        <v>0</v>
      </c>
      <c r="M439">
        <f>Drivers!M260</f>
        <v>0</v>
      </c>
      <c r="N439">
        <f>Drivers!N260</f>
        <v>0</v>
      </c>
      <c r="O439">
        <f>Drivers!O260</f>
        <v>0</v>
      </c>
      <c r="P439">
        <f>Drivers!P260</f>
        <v>0</v>
      </c>
      <c r="Q439">
        <f>Drivers!Q260</f>
        <v>0</v>
      </c>
      <c r="R439">
        <f>Drivers!R260</f>
        <v>0</v>
      </c>
      <c r="S439">
        <f>Drivers!S260</f>
        <v>0</v>
      </c>
      <c r="T439">
        <f>Drivers!T260</f>
        <v>0</v>
      </c>
      <c r="U439">
        <f>Drivers!U260</f>
        <v>0</v>
      </c>
      <c r="V439">
        <f>Drivers!V260</f>
        <v>0</v>
      </c>
      <c r="W439">
        <f>Drivers!W260</f>
        <v>0</v>
      </c>
      <c r="X439">
        <f>Drivers!X260</f>
        <v>0</v>
      </c>
      <c r="Y439">
        <f>Drivers!Y260</f>
        <v>0</v>
      </c>
      <c r="Z439">
        <f>Drivers!Z260</f>
        <v>0</v>
      </c>
      <c r="AA439">
        <f>Drivers!AA260</f>
        <v>0</v>
      </c>
      <c r="AB439">
        <f>Drivers!AB260</f>
        <v>0</v>
      </c>
      <c r="AC439">
        <f>Drivers!AC260</f>
        <v>0</v>
      </c>
      <c r="AD439">
        <f>Drivers!AD260</f>
        <v>0</v>
      </c>
      <c r="AE439">
        <f>Drivers!AE260</f>
        <v>0</v>
      </c>
      <c r="AF439">
        <f>Drivers!AF260</f>
        <v>0</v>
      </c>
      <c r="AG439">
        <f>Drivers!AG260</f>
        <v>0</v>
      </c>
      <c r="AH439">
        <f>Drivers!AH260</f>
        <v>0</v>
      </c>
      <c r="AI439">
        <f>Drivers!AI260</f>
        <v>0</v>
      </c>
      <c r="AJ439">
        <f>Drivers!AJ260</f>
        <v>0</v>
      </c>
      <c r="AK439">
        <f>Drivers!AK260</f>
        <v>0</v>
      </c>
      <c r="AL439">
        <f>Drivers!AL260</f>
        <v>0</v>
      </c>
      <c r="AM439">
        <f>Drivers!AM260</f>
        <v>0</v>
      </c>
      <c r="AN439">
        <f>Drivers!AN260</f>
        <v>0</v>
      </c>
      <c r="AO439">
        <f>Drivers!AO260</f>
        <v>0</v>
      </c>
      <c r="AP439">
        <f>Drivers!AP260</f>
        <v>0</v>
      </c>
      <c r="AQ439">
        <f>Drivers!AQ260</f>
        <v>0</v>
      </c>
      <c r="AR439">
        <f>Drivers!AR260</f>
        <v>0</v>
      </c>
      <c r="AS439">
        <f>Drivers!AS260</f>
        <v>0</v>
      </c>
      <c r="AT439">
        <f>Drivers!AT260</f>
        <v>0</v>
      </c>
      <c r="AU439">
        <f>Drivers!AU260</f>
        <v>0</v>
      </c>
      <c r="AV439">
        <f>Drivers!AV260</f>
        <v>0</v>
      </c>
      <c r="AW439">
        <f>Drivers!AW260</f>
        <v>0</v>
      </c>
      <c r="AX439">
        <f>Drivers!AX260</f>
        <v>0</v>
      </c>
      <c r="AY439">
        <f>Drivers!AY260</f>
        <v>0</v>
      </c>
      <c r="AZ439">
        <f>Drivers!AZ260</f>
        <v>0</v>
      </c>
      <c r="BA439">
        <f>Drivers!BA260</f>
        <v>0</v>
      </c>
      <c r="BB439">
        <f>Drivers!BB260</f>
        <v>0</v>
      </c>
      <c r="BC439">
        <f>Drivers!BC260</f>
        <v>0</v>
      </c>
      <c r="BD439">
        <f>Drivers!BD260</f>
        <v>0</v>
      </c>
      <c r="BE439">
        <f>Drivers!BE260</f>
        <v>0</v>
      </c>
      <c r="BF439">
        <f>Drivers!BF260</f>
        <v>0</v>
      </c>
      <c r="BG439">
        <f>Drivers!BG260</f>
        <v>0</v>
      </c>
      <c r="BH439">
        <f>Drivers!BH260</f>
        <v>0</v>
      </c>
      <c r="BI439">
        <f>Drivers!BI260</f>
        <v>0</v>
      </c>
      <c r="BJ439">
        <f>Drivers!BJ260</f>
        <v>0</v>
      </c>
      <c r="BK439">
        <f>Drivers!BK260</f>
        <v>0</v>
      </c>
      <c r="BL439">
        <f>Drivers!BL260</f>
        <v>0</v>
      </c>
      <c r="BM439">
        <f>Drivers!BM260</f>
        <v>0</v>
      </c>
      <c r="BN439">
        <f>Drivers!BN260</f>
        <v>2.8839999999999986</v>
      </c>
      <c r="BO439">
        <f>Drivers!BO260</f>
        <v>2.883999999999999</v>
      </c>
      <c r="BP439">
        <f>Drivers!BP260</f>
        <v>2.883999999999999</v>
      </c>
      <c r="BQ439">
        <f>Drivers!BQ260</f>
        <v>2.883999999999999</v>
      </c>
      <c r="BR439">
        <f>Drivers!BR260</f>
        <v>0</v>
      </c>
      <c r="BS439">
        <f>Drivers!BS260</f>
        <v>0</v>
      </c>
      <c r="BT439">
        <f>Drivers!BT260</f>
        <v>0</v>
      </c>
      <c r="BU439">
        <f>Drivers!BU260</f>
        <v>0</v>
      </c>
      <c r="BV439">
        <f>Drivers!BV260</f>
        <v>0</v>
      </c>
      <c r="BW439">
        <f>Drivers!BW260</f>
        <v>0</v>
      </c>
      <c r="BX439">
        <f>Drivers!BX260</f>
        <v>0</v>
      </c>
      <c r="BY439">
        <f>Drivers!BY260</f>
        <v>0</v>
      </c>
      <c r="BZ439">
        <f>Drivers!BZ260</f>
        <v>0</v>
      </c>
      <c r="CA439">
        <f>Drivers!CA260</f>
        <v>0</v>
      </c>
      <c r="CB439">
        <f>Drivers!CB260</f>
        <v>0</v>
      </c>
      <c r="CC439">
        <f>Drivers!CC260</f>
        <v>0</v>
      </c>
      <c r="CD439">
        <f>Drivers!CD260</f>
        <v>0</v>
      </c>
      <c r="CE439">
        <f>Drivers!CE260</f>
        <v>0</v>
      </c>
      <c r="CF439">
        <f>Drivers!CF260</f>
        <v>0</v>
      </c>
      <c r="CG439">
        <f>Drivers!CG260</f>
        <v>0</v>
      </c>
      <c r="CH439">
        <f>Drivers!CH260</f>
        <v>0</v>
      </c>
      <c r="CI439">
        <f>Drivers!CI260</f>
        <v>0</v>
      </c>
      <c r="CJ439">
        <f>Drivers!CJ260</f>
        <v>0</v>
      </c>
      <c r="CK439">
        <f>Drivers!CK260</f>
        <v>0</v>
      </c>
      <c r="CL439">
        <f>Drivers!CL260</f>
        <v>0</v>
      </c>
      <c r="CM439">
        <f>Drivers!CM260</f>
        <v>0</v>
      </c>
      <c r="CN439">
        <f>Drivers!CN260</f>
        <v>0</v>
      </c>
      <c r="CO439">
        <f>Drivers!CO260</f>
        <v>0</v>
      </c>
      <c r="CP439">
        <f>Drivers!CP260</f>
        <v>0</v>
      </c>
      <c r="CQ439">
        <f>Drivers!CQ260</f>
        <v>0</v>
      </c>
      <c r="CR439">
        <f>Drivers!CR260</f>
        <v>0</v>
      </c>
      <c r="CS439">
        <f>Drivers!CS260</f>
        <v>0</v>
      </c>
      <c r="CT439">
        <f>Drivers!CT260</f>
        <v>0</v>
      </c>
      <c r="CU439">
        <f>Drivers!CU260</f>
        <v>0</v>
      </c>
      <c r="CV439">
        <f>Drivers!CV260</f>
        <v>0</v>
      </c>
      <c r="CW439">
        <f>Drivers!CW260</f>
        <v>0</v>
      </c>
      <c r="CX439">
        <f>Drivers!CX260</f>
        <v>0</v>
      </c>
      <c r="CY439">
        <f>Drivers!CY260</f>
        <v>0</v>
      </c>
      <c r="CZ439">
        <f>Drivers!CZ260</f>
        <v>0</v>
      </c>
      <c r="DA439">
        <f>Drivers!DA260</f>
        <v>0</v>
      </c>
      <c r="DB439">
        <f>Drivers!DB260</f>
        <v>0</v>
      </c>
      <c r="DC439">
        <f>Drivers!DC260</f>
        <v>0</v>
      </c>
      <c r="DD439">
        <f>Drivers!DD260</f>
        <v>0</v>
      </c>
      <c r="DE439">
        <f>Drivers!DE260</f>
        <v>0</v>
      </c>
      <c r="DF439">
        <f>Drivers!DF260</f>
        <v>0</v>
      </c>
      <c r="DG439">
        <f>Drivers!DG260</f>
        <v>0</v>
      </c>
      <c r="DH439">
        <f>Drivers!DH260</f>
        <v>0</v>
      </c>
      <c r="DI439">
        <f>Drivers!DI260</f>
        <v>0</v>
      </c>
      <c r="DJ439">
        <f>Drivers!DJ260</f>
        <v>0</v>
      </c>
      <c r="DK439">
        <f>Drivers!DK260</f>
        <v>0</v>
      </c>
      <c r="DL439">
        <f>Drivers!DL260</f>
        <v>0</v>
      </c>
      <c r="DM439">
        <f>Drivers!DM260</f>
        <v>0</v>
      </c>
      <c r="DN439">
        <f>Drivers!DN260</f>
        <v>0</v>
      </c>
      <c r="DO439">
        <f>Drivers!DO260</f>
        <v>0</v>
      </c>
      <c r="DP439">
        <f>Drivers!DP260</f>
        <v>0</v>
      </c>
      <c r="DQ439">
        <f>Drivers!DQ260</f>
        <v>0</v>
      </c>
      <c r="DR439">
        <f>Drivers!DR260</f>
        <v>0</v>
      </c>
      <c r="DS439">
        <f>Drivers!DS260</f>
        <v>0</v>
      </c>
      <c r="DT439">
        <f>Drivers!DT260</f>
        <v>0</v>
      </c>
      <c r="DU439">
        <f>Drivers!DU260</f>
        <v>0</v>
      </c>
      <c r="DV439">
        <f>Drivers!DV260</f>
        <v>0</v>
      </c>
      <c r="DW439">
        <f>Drivers!DW260</f>
        <v>0</v>
      </c>
      <c r="DX439">
        <f>Drivers!DX260</f>
        <v>0</v>
      </c>
      <c r="DY439">
        <f>Drivers!DY260</f>
        <v>0</v>
      </c>
      <c r="DZ439">
        <f>Drivers!DZ260</f>
        <v>0</v>
      </c>
      <c r="EA439">
        <f>Drivers!EA260</f>
        <v>0</v>
      </c>
      <c r="EB439">
        <f>Drivers!EB260</f>
        <v>0</v>
      </c>
      <c r="EC439">
        <f>Drivers!EC260</f>
        <v>0</v>
      </c>
      <c r="ED439">
        <f>Drivers!ED260</f>
        <v>0</v>
      </c>
      <c r="EE439">
        <f>Drivers!EE260</f>
        <v>0</v>
      </c>
      <c r="EF439">
        <f>Drivers!EF260</f>
        <v>0</v>
      </c>
      <c r="EG439">
        <f>Drivers!EG260</f>
        <v>0</v>
      </c>
      <c r="EH439">
        <f>Drivers!EH260</f>
        <v>0</v>
      </c>
      <c r="EI439">
        <f>Drivers!EI260</f>
        <v>0</v>
      </c>
      <c r="EJ439">
        <f>Drivers!EJ260</f>
        <v>0</v>
      </c>
    </row>
    <row r="440" spans="1:140" hidden="1" outlineLevel="1">
      <c r="A440">
        <f>Drivers!A261</f>
        <v>0</v>
      </c>
      <c r="B440">
        <f>Drivers!B261</f>
        <v>0</v>
      </c>
      <c r="C440">
        <f>Drivers!C261</f>
        <v>0</v>
      </c>
      <c r="D440">
        <f>Drivers!D261</f>
        <v>0</v>
      </c>
      <c r="E440">
        <f>Drivers!E261</f>
        <v>0</v>
      </c>
      <c r="F440">
        <f>Drivers!F261</f>
        <v>0</v>
      </c>
      <c r="G440">
        <f>Drivers!G261</f>
        <v>0</v>
      </c>
      <c r="H440">
        <f>Drivers!H261</f>
        <v>0</v>
      </c>
      <c r="I440" t="str">
        <f>Drivers!I261</f>
        <v>Total Display Revenue</v>
      </c>
      <c r="J440">
        <f>Drivers!J261</f>
        <v>0</v>
      </c>
      <c r="K440">
        <f>Drivers!K261</f>
        <v>0</v>
      </c>
      <c r="L440">
        <f>Drivers!L261</f>
        <v>0</v>
      </c>
      <c r="M440">
        <f>Drivers!M261</f>
        <v>0</v>
      </c>
      <c r="N440">
        <f>Drivers!N261</f>
        <v>0</v>
      </c>
      <c r="O440">
        <f>Drivers!O261</f>
        <v>0</v>
      </c>
      <c r="P440">
        <f>Drivers!P261</f>
        <v>0</v>
      </c>
      <c r="Q440">
        <f>Drivers!Q261</f>
        <v>0</v>
      </c>
      <c r="R440">
        <f>Drivers!R261</f>
        <v>0</v>
      </c>
      <c r="S440">
        <f>Drivers!S261</f>
        <v>0</v>
      </c>
      <c r="T440">
        <f>Drivers!T261</f>
        <v>0</v>
      </c>
      <c r="U440">
        <f>Drivers!U261</f>
        <v>0</v>
      </c>
      <c r="V440">
        <f>Drivers!V261</f>
        <v>0</v>
      </c>
      <c r="W440">
        <f>Drivers!W261</f>
        <v>0</v>
      </c>
      <c r="X440">
        <f>Drivers!X261</f>
        <v>0</v>
      </c>
      <c r="Y440">
        <f>Drivers!Y261</f>
        <v>0</v>
      </c>
      <c r="Z440">
        <f>Drivers!Z261</f>
        <v>0</v>
      </c>
      <c r="AA440">
        <f>Drivers!AA261</f>
        <v>0</v>
      </c>
      <c r="AB440">
        <f>Drivers!AB261</f>
        <v>0</v>
      </c>
      <c r="AC440">
        <f>Drivers!AC261</f>
        <v>0</v>
      </c>
      <c r="AD440">
        <f>Drivers!AD261</f>
        <v>0</v>
      </c>
      <c r="AE440">
        <f>Drivers!AE261</f>
        <v>0</v>
      </c>
      <c r="AF440">
        <f>Drivers!AF261</f>
        <v>0</v>
      </c>
      <c r="AG440">
        <f>Drivers!AG261</f>
        <v>0</v>
      </c>
      <c r="AH440">
        <f>Drivers!AH261</f>
        <v>0</v>
      </c>
      <c r="AI440">
        <f>Drivers!AI261</f>
        <v>0</v>
      </c>
      <c r="AJ440">
        <f>Drivers!AJ261</f>
        <v>0</v>
      </c>
      <c r="AK440">
        <f>Drivers!AK261</f>
        <v>0</v>
      </c>
      <c r="AL440">
        <f>Drivers!AL261</f>
        <v>0</v>
      </c>
      <c r="AM440">
        <f>Drivers!AM261</f>
        <v>0</v>
      </c>
      <c r="AN440">
        <f>Drivers!AN261</f>
        <v>0</v>
      </c>
      <c r="AO440">
        <f>Drivers!AO261</f>
        <v>0</v>
      </c>
      <c r="AP440">
        <f>Drivers!AP261</f>
        <v>0</v>
      </c>
      <c r="AQ440">
        <f>Drivers!AQ261</f>
        <v>0</v>
      </c>
      <c r="AR440">
        <f>Drivers!AR261</f>
        <v>0</v>
      </c>
      <c r="AS440">
        <f>Drivers!AS261</f>
        <v>0</v>
      </c>
      <c r="AT440">
        <f>Drivers!AT261</f>
        <v>0</v>
      </c>
      <c r="AU440">
        <f>Drivers!AU261</f>
        <v>0</v>
      </c>
      <c r="AV440">
        <f>Drivers!AV261</f>
        <v>0</v>
      </c>
      <c r="AW440">
        <f>Drivers!AW261</f>
        <v>0</v>
      </c>
      <c r="AX440">
        <f>Drivers!AX261</f>
        <v>0</v>
      </c>
      <c r="AY440">
        <f>Drivers!AY261</f>
        <v>0</v>
      </c>
      <c r="AZ440">
        <f>Drivers!AZ261</f>
        <v>0</v>
      </c>
      <c r="BA440">
        <f>Drivers!BA261</f>
        <v>0</v>
      </c>
      <c r="BB440">
        <f>Drivers!BB261</f>
        <v>0</v>
      </c>
      <c r="BC440">
        <f>Drivers!BC261</f>
        <v>0</v>
      </c>
      <c r="BD440">
        <f>Drivers!BD261</f>
        <v>0</v>
      </c>
      <c r="BE440">
        <f>Drivers!BE261</f>
        <v>0</v>
      </c>
      <c r="BF440">
        <f>Drivers!BF261</f>
        <v>0</v>
      </c>
      <c r="BG440">
        <f>Drivers!BG261</f>
        <v>0</v>
      </c>
      <c r="BH440">
        <f>Drivers!BH261</f>
        <v>0</v>
      </c>
      <c r="BI440">
        <f>Drivers!BI261</f>
        <v>0</v>
      </c>
      <c r="BJ440">
        <f>Drivers!BJ261</f>
        <v>0</v>
      </c>
      <c r="BK440">
        <f>Drivers!BK261</f>
        <v>0</v>
      </c>
      <c r="BL440">
        <f>Drivers!BL261</f>
        <v>0</v>
      </c>
      <c r="BM440">
        <f>Drivers!BM261</f>
        <v>0</v>
      </c>
      <c r="BN440">
        <f>Drivers!BN261</f>
        <v>24.463999999999999</v>
      </c>
      <c r="BO440">
        <f>Drivers!BO261</f>
        <v>29.833000000000002</v>
      </c>
      <c r="BP440">
        <f>Drivers!BP261</f>
        <v>30.106999999999999</v>
      </c>
      <c r="BQ440">
        <f>Drivers!BQ261</f>
        <v>27.707999999999998</v>
      </c>
      <c r="BR440">
        <f>Drivers!BR261</f>
        <v>25.603999999999999</v>
      </c>
      <c r="BS440">
        <f>Drivers!BS261</f>
        <v>25.788</v>
      </c>
      <c r="BT440">
        <f>Drivers!BT261</f>
        <v>23.521999999999998</v>
      </c>
      <c r="BU440">
        <f>Drivers!BU261</f>
        <v>21.117000000000001</v>
      </c>
      <c r="BV440">
        <f>Drivers!BV261</f>
        <v>17.021000000000001</v>
      </c>
      <c r="BW440">
        <f>Drivers!BW261</f>
        <v>16.835000000000001</v>
      </c>
      <c r="BX440">
        <f>Drivers!BX261</f>
        <v>17.696000000000002</v>
      </c>
      <c r="BY440">
        <f>Drivers!BY261</f>
        <v>16.977</v>
      </c>
      <c r="BZ440">
        <f>Drivers!BZ261</f>
        <v>15.449</v>
      </c>
      <c r="CA440">
        <f>Drivers!CA261</f>
        <v>18.295000000000002</v>
      </c>
      <c r="CB440">
        <f>Drivers!CB261</f>
        <v>19.138000000000002</v>
      </c>
      <c r="CC440">
        <f>Drivers!CC261</f>
        <v>16.736000000000001</v>
      </c>
      <c r="CD440">
        <f>Drivers!CD261</f>
        <v>16.839410000000001</v>
      </c>
      <c r="CE440">
        <f>Drivers!CE261</f>
        <v>18.295000000000002</v>
      </c>
      <c r="CF440">
        <f>Drivers!CF261</f>
        <v>19.138000000000002</v>
      </c>
      <c r="CG440">
        <f>Drivers!CG261</f>
        <v>17.740160000000003</v>
      </c>
      <c r="CH440">
        <f>Drivers!CH261</f>
        <v>0</v>
      </c>
      <c r="CI440">
        <f>Drivers!CI261</f>
        <v>0</v>
      </c>
      <c r="CJ440">
        <f>Drivers!CJ261</f>
        <v>0</v>
      </c>
      <c r="CK440">
        <f>Drivers!CK261</f>
        <v>0</v>
      </c>
      <c r="CL440">
        <f>Drivers!CL261</f>
        <v>0</v>
      </c>
      <c r="CM440">
        <f>Drivers!CM261</f>
        <v>0</v>
      </c>
      <c r="CN440">
        <f>Drivers!CN261</f>
        <v>0</v>
      </c>
      <c r="CO440">
        <f>Drivers!CO261</f>
        <v>0</v>
      </c>
      <c r="CP440">
        <f>Drivers!CP261</f>
        <v>0</v>
      </c>
      <c r="CQ440">
        <f>Drivers!CQ261</f>
        <v>0</v>
      </c>
      <c r="CR440">
        <f>Drivers!CR261</f>
        <v>0</v>
      </c>
      <c r="CS440">
        <f>Drivers!CS261</f>
        <v>0</v>
      </c>
      <c r="CT440">
        <f>Drivers!CT261</f>
        <v>0</v>
      </c>
      <c r="CU440">
        <f>Drivers!CU261</f>
        <v>0</v>
      </c>
      <c r="CV440">
        <f>Drivers!CV261</f>
        <v>0</v>
      </c>
      <c r="CW440">
        <f>Drivers!CW261</f>
        <v>0</v>
      </c>
      <c r="CX440">
        <f>Drivers!CX261</f>
        <v>0</v>
      </c>
      <c r="CY440">
        <f>Drivers!CY261</f>
        <v>0</v>
      </c>
      <c r="CZ440">
        <f>Drivers!CZ261</f>
        <v>0</v>
      </c>
      <c r="DA440">
        <f>Drivers!DA261</f>
        <v>0</v>
      </c>
      <c r="DB440">
        <f>Drivers!DB261</f>
        <v>0</v>
      </c>
      <c r="DC440">
        <f>Drivers!DC261</f>
        <v>0</v>
      </c>
      <c r="DD440">
        <f>Drivers!DD261</f>
        <v>0</v>
      </c>
      <c r="DE440">
        <f>Drivers!DE261</f>
        <v>0</v>
      </c>
      <c r="DF440">
        <f>Drivers!DF261</f>
        <v>0</v>
      </c>
      <c r="DG440">
        <f>Drivers!DG261</f>
        <v>0</v>
      </c>
      <c r="DH440">
        <f>Drivers!DH261</f>
        <v>0</v>
      </c>
      <c r="DI440">
        <f>Drivers!DI261</f>
        <v>0</v>
      </c>
      <c r="DJ440">
        <f>Drivers!DJ261</f>
        <v>0</v>
      </c>
      <c r="DK440">
        <f>Drivers!DK261</f>
        <v>0</v>
      </c>
      <c r="DL440">
        <f>Drivers!DL261</f>
        <v>0</v>
      </c>
      <c r="DM440">
        <f>Drivers!DM261</f>
        <v>0</v>
      </c>
      <c r="DN440">
        <f>Drivers!DN261</f>
        <v>0</v>
      </c>
      <c r="DO440">
        <f>Drivers!DO261</f>
        <v>0</v>
      </c>
      <c r="DP440">
        <f>Drivers!DP261</f>
        <v>0</v>
      </c>
      <c r="DQ440">
        <f>Drivers!DQ261</f>
        <v>0</v>
      </c>
      <c r="DR440">
        <f>Drivers!DR261</f>
        <v>0</v>
      </c>
      <c r="DS440">
        <f>Drivers!DS261</f>
        <v>0</v>
      </c>
      <c r="DT440">
        <f>Drivers!DT261</f>
        <v>0</v>
      </c>
      <c r="DU440">
        <f>Drivers!DU261</f>
        <v>0</v>
      </c>
      <c r="DV440">
        <f>Drivers!DV261</f>
        <v>0</v>
      </c>
      <c r="DW440">
        <f>Drivers!DW261</f>
        <v>0</v>
      </c>
      <c r="DX440">
        <f>Drivers!DX261</f>
        <v>0</v>
      </c>
      <c r="DY440">
        <f>Drivers!DY261</f>
        <v>112.11199999999999</v>
      </c>
      <c r="DZ440">
        <f>Drivers!DZ261</f>
        <v>96.030999999999992</v>
      </c>
      <c r="EA440">
        <f>Drivers!EA261</f>
        <v>68.529000000000011</v>
      </c>
      <c r="EB440">
        <f>Drivers!EB261</f>
        <v>69.618000000000009</v>
      </c>
      <c r="EC440">
        <f>Drivers!EC261</f>
        <v>72.012570000000011</v>
      </c>
      <c r="ED440">
        <f>Drivers!ED261</f>
        <v>75.61319850000001</v>
      </c>
      <c r="EE440">
        <f>Drivers!EE261</f>
        <v>79.393858425000019</v>
      </c>
      <c r="EF440">
        <f>Drivers!EF261</f>
        <v>82.966582054125013</v>
      </c>
      <c r="EG440">
        <f>Drivers!EG261</f>
        <v>86.700078246560636</v>
      </c>
      <c r="EH440">
        <f>Drivers!EH261</f>
        <v>90.601581767655858</v>
      </c>
      <c r="EI440">
        <f>Drivers!EI261</f>
        <v>94.678652947200362</v>
      </c>
      <c r="EJ440">
        <f>Drivers!EJ261</f>
        <v>98.939192329824365</v>
      </c>
    </row>
    <row r="441" spans="1:140" hidden="1" outlineLevel="1">
      <c r="A441">
        <f>Drivers!A262</f>
        <v>0</v>
      </c>
      <c r="B441">
        <f>Drivers!B262</f>
        <v>0</v>
      </c>
      <c r="C441">
        <f>Drivers!C262</f>
        <v>0</v>
      </c>
      <c r="D441">
        <f>Drivers!D262</f>
        <v>0</v>
      </c>
      <c r="E441">
        <f>Drivers!E262</f>
        <v>0</v>
      </c>
      <c r="F441">
        <f>Drivers!F262</f>
        <v>0</v>
      </c>
      <c r="G441">
        <f>Drivers!G262</f>
        <v>0</v>
      </c>
      <c r="H441">
        <f>Drivers!H262</f>
        <v>0</v>
      </c>
      <c r="I441" t="str">
        <f>Drivers!I262</f>
        <v>YoY % Growth</v>
      </c>
      <c r="J441">
        <f>Drivers!J262</f>
        <v>0</v>
      </c>
      <c r="K441">
        <f>Drivers!K262</f>
        <v>0</v>
      </c>
      <c r="L441">
        <f>Drivers!L262</f>
        <v>0</v>
      </c>
      <c r="M441">
        <f>Drivers!M262</f>
        <v>0</v>
      </c>
      <c r="N441">
        <f>Drivers!N262</f>
        <v>0</v>
      </c>
      <c r="O441">
        <f>Drivers!O262</f>
        <v>0</v>
      </c>
      <c r="P441">
        <f>Drivers!P262</f>
        <v>0</v>
      </c>
      <c r="Q441">
        <f>Drivers!Q262</f>
        <v>0</v>
      </c>
      <c r="R441">
        <f>Drivers!R262</f>
        <v>0</v>
      </c>
      <c r="S441">
        <f>Drivers!S262</f>
        <v>0</v>
      </c>
      <c r="T441">
        <f>Drivers!T262</f>
        <v>0</v>
      </c>
      <c r="U441">
        <f>Drivers!U262</f>
        <v>0</v>
      </c>
      <c r="V441">
        <f>Drivers!V262</f>
        <v>0</v>
      </c>
      <c r="W441">
        <f>Drivers!W262</f>
        <v>0</v>
      </c>
      <c r="X441">
        <f>Drivers!X262</f>
        <v>0</v>
      </c>
      <c r="Y441">
        <f>Drivers!Y262</f>
        <v>0</v>
      </c>
      <c r="Z441">
        <f>Drivers!Z262</f>
        <v>0</v>
      </c>
      <c r="AA441">
        <f>Drivers!AA262</f>
        <v>0</v>
      </c>
      <c r="AB441">
        <f>Drivers!AB262</f>
        <v>0</v>
      </c>
      <c r="AC441">
        <f>Drivers!AC262</f>
        <v>0</v>
      </c>
      <c r="AD441">
        <f>Drivers!AD262</f>
        <v>0</v>
      </c>
      <c r="AE441">
        <f>Drivers!AE262</f>
        <v>0</v>
      </c>
      <c r="AF441">
        <f>Drivers!AF262</f>
        <v>0</v>
      </c>
      <c r="AG441">
        <f>Drivers!AG262</f>
        <v>0</v>
      </c>
      <c r="AH441">
        <f>Drivers!AH262</f>
        <v>0</v>
      </c>
      <c r="AI441">
        <f>Drivers!AI262</f>
        <v>0</v>
      </c>
      <c r="AJ441">
        <f>Drivers!AJ262</f>
        <v>0</v>
      </c>
      <c r="AK441">
        <f>Drivers!AK262</f>
        <v>0</v>
      </c>
      <c r="AL441">
        <f>Drivers!AL262</f>
        <v>0</v>
      </c>
      <c r="AM441">
        <f>Drivers!AM262</f>
        <v>0</v>
      </c>
      <c r="AN441">
        <f>Drivers!AN262</f>
        <v>0</v>
      </c>
      <c r="AO441">
        <f>Drivers!AO262</f>
        <v>0</v>
      </c>
      <c r="AP441">
        <f>Drivers!AP262</f>
        <v>0</v>
      </c>
      <c r="AQ441">
        <f>Drivers!AQ262</f>
        <v>0</v>
      </c>
      <c r="AR441">
        <f>Drivers!AR262</f>
        <v>0</v>
      </c>
      <c r="AS441">
        <f>Drivers!AS262</f>
        <v>0</v>
      </c>
      <c r="AT441">
        <f>Drivers!AT262</f>
        <v>0</v>
      </c>
      <c r="AU441">
        <f>Drivers!AU262</f>
        <v>0</v>
      </c>
      <c r="AV441">
        <f>Drivers!AV262</f>
        <v>0</v>
      </c>
      <c r="AW441">
        <f>Drivers!AW262</f>
        <v>0</v>
      </c>
      <c r="AX441">
        <f>Drivers!AX262</f>
        <v>0</v>
      </c>
      <c r="AY441">
        <f>Drivers!AY262</f>
        <v>0</v>
      </c>
      <c r="AZ441">
        <f>Drivers!AZ262</f>
        <v>0</v>
      </c>
      <c r="BA441">
        <f>Drivers!BA262</f>
        <v>0</v>
      </c>
      <c r="BB441">
        <f>Drivers!BB262</f>
        <v>0</v>
      </c>
      <c r="BC441">
        <f>Drivers!BC262</f>
        <v>0</v>
      </c>
      <c r="BD441">
        <f>Drivers!BD262</f>
        <v>0</v>
      </c>
      <c r="BE441">
        <f>Drivers!BE262</f>
        <v>0</v>
      </c>
      <c r="BF441">
        <f>Drivers!BF262</f>
        <v>0</v>
      </c>
      <c r="BG441">
        <f>Drivers!BG262</f>
        <v>0</v>
      </c>
      <c r="BH441">
        <f>Drivers!BH262</f>
        <v>0</v>
      </c>
      <c r="BI441">
        <f>Drivers!BI262</f>
        <v>0</v>
      </c>
      <c r="BJ441">
        <f>Drivers!BJ262</f>
        <v>0</v>
      </c>
      <c r="BK441">
        <f>Drivers!BK262</f>
        <v>0</v>
      </c>
      <c r="BL441">
        <f>Drivers!BL262</f>
        <v>0</v>
      </c>
      <c r="BM441">
        <f>Drivers!BM262</f>
        <v>0</v>
      </c>
      <c r="BN441">
        <f>Drivers!BN262</f>
        <v>0</v>
      </c>
      <c r="BO441">
        <f>Drivers!BO262</f>
        <v>0</v>
      </c>
      <c r="BP441">
        <f>Drivers!BP262</f>
        <v>0</v>
      </c>
      <c r="BQ441">
        <f>Drivers!BQ262</f>
        <v>0</v>
      </c>
      <c r="BR441">
        <f>Drivers!BR264</f>
        <v>-7.5934748087195025E-2</v>
      </c>
      <c r="BS441">
        <f>Drivers!BS264</f>
        <v>7.1863771285736178E-3</v>
      </c>
      <c r="BT441">
        <f>Drivers!BT264</f>
        <v>-8.7870327284008121E-2</v>
      </c>
      <c r="BU441">
        <f>Drivers!BU264</f>
        <v>-0.10224470708273092</v>
      </c>
      <c r="BV441">
        <f>Drivers!BV264</f>
        <v>-0.19396694606241416</v>
      </c>
      <c r="BW441">
        <f>Drivers!BW264</f>
        <v>-1.0927677574760541E-2</v>
      </c>
      <c r="BX441">
        <f>Drivers!BX264</f>
        <v>5.1143451143451202E-2</v>
      </c>
      <c r="BY441">
        <f>Drivers!BY264</f>
        <v>-4.0630650994575079E-2</v>
      </c>
      <c r="BZ441">
        <f>Drivers!BZ264</f>
        <v>-9.0004123225540411E-2</v>
      </c>
      <c r="CD441">
        <f>Drivers!CD262</f>
        <v>0.09</v>
      </c>
      <c r="CE441">
        <f>Drivers!CE262</f>
        <v>0</v>
      </c>
      <c r="CF441">
        <f>Drivers!CF262</f>
        <v>0</v>
      </c>
      <c r="CG441">
        <f>Drivers!CG262</f>
        <v>0.06</v>
      </c>
      <c r="CH441">
        <f>Drivers!CH262</f>
        <v>0</v>
      </c>
      <c r="CI441">
        <f>Drivers!CI262</f>
        <v>0</v>
      </c>
      <c r="CJ441">
        <f>Drivers!CJ262</f>
        <v>0</v>
      </c>
      <c r="CK441">
        <f>Drivers!CK262</f>
        <v>0</v>
      </c>
      <c r="CL441">
        <f>Drivers!CL262</f>
        <v>0</v>
      </c>
      <c r="CM441">
        <f>Drivers!CM262</f>
        <v>0</v>
      </c>
      <c r="CN441">
        <f>Drivers!CN262</f>
        <v>0</v>
      </c>
      <c r="CO441">
        <f>Drivers!CO262</f>
        <v>0</v>
      </c>
      <c r="CP441">
        <f>Drivers!CP262</f>
        <v>0</v>
      </c>
      <c r="CQ441">
        <f>Drivers!CQ262</f>
        <v>0</v>
      </c>
      <c r="CR441">
        <f>Drivers!CR262</f>
        <v>0</v>
      </c>
      <c r="CS441">
        <f>Drivers!CS262</f>
        <v>0</v>
      </c>
      <c r="CT441">
        <f>Drivers!CT262</f>
        <v>0</v>
      </c>
      <c r="CU441">
        <f>Drivers!CU262</f>
        <v>0</v>
      </c>
      <c r="CV441">
        <f>Drivers!CV262</f>
        <v>0</v>
      </c>
      <c r="CW441">
        <f>Drivers!CW262</f>
        <v>0</v>
      </c>
      <c r="CX441">
        <f>Drivers!CX262</f>
        <v>0</v>
      </c>
      <c r="CY441">
        <f>Drivers!CY262</f>
        <v>0</v>
      </c>
      <c r="CZ441">
        <f>Drivers!CZ262</f>
        <v>0</v>
      </c>
      <c r="DA441">
        <f>Drivers!DA262</f>
        <v>0</v>
      </c>
      <c r="DB441">
        <f>Drivers!DB262</f>
        <v>0</v>
      </c>
      <c r="DC441">
        <f>Drivers!DC262</f>
        <v>0</v>
      </c>
      <c r="DD441">
        <f>Drivers!DD262</f>
        <v>0</v>
      </c>
      <c r="DE441">
        <f>Drivers!DE262</f>
        <v>0</v>
      </c>
      <c r="DF441">
        <f>Drivers!DF262</f>
        <v>0</v>
      </c>
      <c r="DG441">
        <f>Drivers!DG262</f>
        <v>0</v>
      </c>
      <c r="DH441">
        <f>Drivers!DH262</f>
        <v>0</v>
      </c>
      <c r="DI441">
        <f>Drivers!DI262</f>
        <v>0</v>
      </c>
      <c r="DJ441">
        <f>Drivers!DJ262</f>
        <v>0</v>
      </c>
      <c r="DK441">
        <f>Drivers!DK262</f>
        <v>0</v>
      </c>
      <c r="DL441">
        <f>Drivers!DL262</f>
        <v>0</v>
      </c>
      <c r="DM441">
        <f>Drivers!DM262</f>
        <v>0</v>
      </c>
      <c r="DN441">
        <f>Drivers!DN262</f>
        <v>0</v>
      </c>
      <c r="DO441">
        <f>Drivers!DO262</f>
        <v>0</v>
      </c>
      <c r="DP441">
        <f>Drivers!DP262</f>
        <v>0</v>
      </c>
      <c r="DQ441">
        <f>Drivers!DQ262</f>
        <v>0</v>
      </c>
      <c r="DR441">
        <f>Drivers!DR262</f>
        <v>0</v>
      </c>
      <c r="DS441">
        <f>Drivers!DS262</f>
        <v>0</v>
      </c>
      <c r="DT441">
        <f>Drivers!DT262</f>
        <v>0</v>
      </c>
      <c r="DU441">
        <f>Drivers!DU262</f>
        <v>0</v>
      </c>
      <c r="DV441">
        <f>Drivers!DV262</f>
        <v>0</v>
      </c>
      <c r="DW441">
        <f>Drivers!DW262</f>
        <v>0</v>
      </c>
      <c r="DX441">
        <f>Drivers!DX262</f>
        <v>0</v>
      </c>
      <c r="DY441">
        <f>Drivers!DY262</f>
        <v>0</v>
      </c>
    </row>
    <row r="442" spans="1:140" hidden="1" outlineLevel="1">
      <c r="A442">
        <f>Drivers!A265</f>
        <v>0</v>
      </c>
      <c r="B442">
        <f>Drivers!B265</f>
        <v>0</v>
      </c>
      <c r="C442">
        <f>Drivers!C265</f>
        <v>0</v>
      </c>
      <c r="D442">
        <f>Drivers!D265</f>
        <v>0</v>
      </c>
      <c r="E442">
        <f>Drivers!E265</f>
        <v>0</v>
      </c>
      <c r="F442">
        <f>Drivers!F265</f>
        <v>0</v>
      </c>
      <c r="G442">
        <f>Drivers!G265</f>
        <v>0</v>
      </c>
      <c r="H442">
        <f>Drivers!H265</f>
        <v>0</v>
      </c>
      <c r="I442" t="str">
        <f>Drivers!I265</f>
        <v>Seq Abs Growth</v>
      </c>
      <c r="J442">
        <f>Drivers!J265</f>
        <v>0</v>
      </c>
      <c r="K442">
        <f>Drivers!K265</f>
        <v>0</v>
      </c>
      <c r="L442">
        <f>Drivers!L265</f>
        <v>0</v>
      </c>
      <c r="M442">
        <f>Drivers!M265</f>
        <v>0</v>
      </c>
      <c r="N442">
        <f>Drivers!N265</f>
        <v>0</v>
      </c>
      <c r="O442">
        <f>Drivers!O265</f>
        <v>0</v>
      </c>
      <c r="P442">
        <f>Drivers!P265</f>
        <v>0</v>
      </c>
      <c r="Q442">
        <f>Drivers!Q265</f>
        <v>0</v>
      </c>
      <c r="R442">
        <f>Drivers!R265</f>
        <v>0</v>
      </c>
      <c r="S442">
        <f>Drivers!S265</f>
        <v>0</v>
      </c>
      <c r="T442">
        <f>Drivers!T265</f>
        <v>0</v>
      </c>
      <c r="U442">
        <f>Drivers!U265</f>
        <v>0</v>
      </c>
      <c r="V442">
        <f>Drivers!V265</f>
        <v>0</v>
      </c>
      <c r="W442">
        <f>Drivers!W265</f>
        <v>0</v>
      </c>
      <c r="X442">
        <f>Drivers!X265</f>
        <v>0</v>
      </c>
      <c r="Y442">
        <f>Drivers!Y265</f>
        <v>0</v>
      </c>
      <c r="Z442">
        <f>Drivers!Z265</f>
        <v>0</v>
      </c>
      <c r="AA442">
        <f>Drivers!AA265</f>
        <v>0</v>
      </c>
      <c r="AB442">
        <f>Drivers!AB265</f>
        <v>0</v>
      </c>
      <c r="AC442">
        <f>Drivers!AC265</f>
        <v>0</v>
      </c>
      <c r="AD442">
        <f>Drivers!AD265</f>
        <v>0</v>
      </c>
      <c r="AE442">
        <f>Drivers!AE265</f>
        <v>0</v>
      </c>
      <c r="AF442">
        <f>Drivers!AF265</f>
        <v>0</v>
      </c>
      <c r="AG442">
        <f>Drivers!AG265</f>
        <v>0</v>
      </c>
      <c r="AH442">
        <f>Drivers!AH265</f>
        <v>0</v>
      </c>
      <c r="AI442">
        <f>Drivers!AI265</f>
        <v>0</v>
      </c>
      <c r="AJ442">
        <f>Drivers!AJ265</f>
        <v>0</v>
      </c>
      <c r="AK442">
        <f>Drivers!AK265</f>
        <v>0</v>
      </c>
      <c r="AL442">
        <f>Drivers!AL265</f>
        <v>0</v>
      </c>
      <c r="AM442">
        <f>Drivers!AM265</f>
        <v>0</v>
      </c>
      <c r="AN442">
        <f>Drivers!AN265</f>
        <v>0</v>
      </c>
      <c r="AO442">
        <f>Drivers!AO265</f>
        <v>0</v>
      </c>
      <c r="AP442">
        <f>Drivers!AP265</f>
        <v>0</v>
      </c>
      <c r="AQ442">
        <f>Drivers!AQ265</f>
        <v>0</v>
      </c>
      <c r="AR442">
        <f>Drivers!AR265</f>
        <v>0</v>
      </c>
      <c r="AS442">
        <f>Drivers!AS265</f>
        <v>0</v>
      </c>
      <c r="AT442">
        <f>Drivers!AT265</f>
        <v>0</v>
      </c>
      <c r="AU442">
        <f>Drivers!AU265</f>
        <v>0</v>
      </c>
      <c r="AV442">
        <f>Drivers!AV265</f>
        <v>0</v>
      </c>
      <c r="AW442">
        <f>Drivers!AW265</f>
        <v>0</v>
      </c>
      <c r="AX442">
        <f>Drivers!AX265</f>
        <v>0</v>
      </c>
      <c r="AY442">
        <f>Drivers!AY265</f>
        <v>0</v>
      </c>
      <c r="AZ442">
        <f>Drivers!AZ265</f>
        <v>0</v>
      </c>
      <c r="BA442">
        <f>Drivers!BA265</f>
        <v>0</v>
      </c>
      <c r="BB442">
        <f>Drivers!BB265</f>
        <v>0</v>
      </c>
      <c r="BC442">
        <f>Drivers!BC265</f>
        <v>0</v>
      </c>
      <c r="BD442">
        <f>Drivers!BD265</f>
        <v>0</v>
      </c>
      <c r="BE442">
        <f>Drivers!BE265</f>
        <v>0</v>
      </c>
      <c r="BF442">
        <f>Drivers!BF265</f>
        <v>0</v>
      </c>
      <c r="BG442">
        <f>Drivers!BG265</f>
        <v>0</v>
      </c>
      <c r="BH442">
        <f>Drivers!BH265</f>
        <v>0</v>
      </c>
      <c r="BI442">
        <f>Drivers!BI265</f>
        <v>0</v>
      </c>
      <c r="BJ442">
        <f>Drivers!BJ265</f>
        <v>0</v>
      </c>
      <c r="BK442">
        <f>Drivers!BK265</f>
        <v>0</v>
      </c>
      <c r="BL442">
        <f>Drivers!BL265</f>
        <v>0</v>
      </c>
      <c r="BM442">
        <f>Drivers!BM265</f>
        <v>0</v>
      </c>
      <c r="BN442">
        <f>Drivers!BN265</f>
        <v>0</v>
      </c>
      <c r="BO442">
        <f>Drivers!BO265</f>
        <v>0</v>
      </c>
      <c r="BP442">
        <f>Drivers!BP265</f>
        <v>0</v>
      </c>
      <c r="BQ442">
        <f>Drivers!BQ265</f>
        <v>0</v>
      </c>
      <c r="BR442">
        <f>Drivers!BR265</f>
        <v>0</v>
      </c>
      <c r="BS442">
        <f>Drivers!BS265</f>
        <v>0.18400000000000105</v>
      </c>
      <c r="BT442">
        <f>Drivers!BT265</f>
        <v>-2.2660000000000018</v>
      </c>
      <c r="BU442">
        <f>Drivers!BU265</f>
        <v>-2.4049999999999976</v>
      </c>
      <c r="BV442">
        <f>Drivers!BV265</f>
        <v>-4.0960000000000001</v>
      </c>
      <c r="BW442">
        <f>Drivers!BW265</f>
        <v>-0.18599999999999994</v>
      </c>
      <c r="BX442">
        <f>Drivers!BX265</f>
        <v>0.86100000000000065</v>
      </c>
      <c r="BY442">
        <f>Drivers!BY265</f>
        <v>-0.71900000000000119</v>
      </c>
      <c r="BZ442">
        <f>Drivers!BZ265</f>
        <v>-1.5280000000000005</v>
      </c>
      <c r="CA442">
        <f>Drivers!CA265</f>
        <v>2.8460000000000019</v>
      </c>
      <c r="CB442">
        <f>Drivers!CB265</f>
        <v>0.84299999999999997</v>
      </c>
      <c r="CC442">
        <f>Drivers!CC265</f>
        <v>-2.402000000000001</v>
      </c>
      <c r="CD442">
        <f>Drivers!CD265</f>
        <v>0.10341000000000022</v>
      </c>
      <c r="CE442">
        <f>Drivers!CE265</f>
        <v>1.4555900000000008</v>
      </c>
      <c r="CF442">
        <f>Drivers!CF265</f>
        <v>0.84299999999999997</v>
      </c>
      <c r="CG442">
        <f>Drivers!CG265</f>
        <v>-1.3978399999999986</v>
      </c>
      <c r="CH442">
        <f>Drivers!CH265</f>
        <v>0</v>
      </c>
      <c r="CI442">
        <f>Drivers!CI265</f>
        <v>0</v>
      </c>
      <c r="CJ442">
        <f>Drivers!CJ265</f>
        <v>0</v>
      </c>
      <c r="CK442">
        <f>Drivers!CK265</f>
        <v>0</v>
      </c>
      <c r="CL442">
        <f>Drivers!CL265</f>
        <v>0</v>
      </c>
      <c r="CM442">
        <f>Drivers!CM265</f>
        <v>0</v>
      </c>
      <c r="CN442">
        <f>Drivers!CN265</f>
        <v>0</v>
      </c>
      <c r="CO442">
        <f>Drivers!CO265</f>
        <v>0</v>
      </c>
      <c r="CP442">
        <f>Drivers!CP265</f>
        <v>0</v>
      </c>
      <c r="CQ442">
        <f>Drivers!CQ265</f>
        <v>0</v>
      </c>
      <c r="CR442">
        <f>Drivers!CR265</f>
        <v>0</v>
      </c>
      <c r="CS442">
        <f>Drivers!CS265</f>
        <v>0</v>
      </c>
      <c r="CT442">
        <f>Drivers!CT265</f>
        <v>0</v>
      </c>
      <c r="CU442">
        <f>Drivers!CU265</f>
        <v>0</v>
      </c>
      <c r="CV442">
        <f>Drivers!CV265</f>
        <v>0</v>
      </c>
      <c r="CW442">
        <f>Drivers!CW265</f>
        <v>0</v>
      </c>
      <c r="CX442">
        <f>Drivers!CX265</f>
        <v>0</v>
      </c>
      <c r="CY442">
        <f>Drivers!CY265</f>
        <v>0</v>
      </c>
      <c r="CZ442">
        <f>Drivers!CZ265</f>
        <v>0</v>
      </c>
      <c r="DA442">
        <f>Drivers!DA265</f>
        <v>0</v>
      </c>
      <c r="DB442">
        <f>Drivers!DB265</f>
        <v>0</v>
      </c>
      <c r="DC442">
        <f>Drivers!DC265</f>
        <v>0</v>
      </c>
      <c r="DD442">
        <f>Drivers!DD265</f>
        <v>0</v>
      </c>
      <c r="DE442">
        <f>Drivers!DE265</f>
        <v>0</v>
      </c>
      <c r="DF442">
        <f>Drivers!DF265</f>
        <v>0</v>
      </c>
      <c r="DG442">
        <f>Drivers!DG265</f>
        <v>0</v>
      </c>
      <c r="DH442">
        <f>Drivers!DH265</f>
        <v>0</v>
      </c>
      <c r="DI442">
        <f>Drivers!DI265</f>
        <v>0</v>
      </c>
      <c r="DJ442">
        <f>Drivers!DJ265</f>
        <v>0</v>
      </c>
      <c r="DK442">
        <f>Drivers!DK265</f>
        <v>0</v>
      </c>
      <c r="DL442">
        <f>Drivers!DL265</f>
        <v>0</v>
      </c>
      <c r="DM442">
        <f>Drivers!DM265</f>
        <v>0</v>
      </c>
      <c r="DN442">
        <f>Drivers!DN265</f>
        <v>0</v>
      </c>
      <c r="DO442">
        <f>Drivers!DO265</f>
        <v>0</v>
      </c>
      <c r="DP442">
        <f>Drivers!DP265</f>
        <v>0</v>
      </c>
      <c r="DQ442">
        <f>Drivers!DQ265</f>
        <v>0</v>
      </c>
      <c r="DR442">
        <f>Drivers!DR265</f>
        <v>0</v>
      </c>
      <c r="DS442">
        <f>Drivers!DS265</f>
        <v>0</v>
      </c>
      <c r="DT442">
        <f>Drivers!DT265</f>
        <v>0</v>
      </c>
      <c r="DU442">
        <f>Drivers!DU265</f>
        <v>0</v>
      </c>
      <c r="DV442">
        <f>Drivers!DV265</f>
        <v>0</v>
      </c>
      <c r="DW442">
        <f>Drivers!DW265</f>
        <v>0</v>
      </c>
      <c r="DX442">
        <f>Drivers!DX265</f>
        <v>0</v>
      </c>
      <c r="DY442">
        <f>Drivers!DY265</f>
        <v>0</v>
      </c>
      <c r="DZ442">
        <f>Drivers!DZ265</f>
        <v>0</v>
      </c>
      <c r="EA442">
        <f>Drivers!EA265</f>
        <v>0</v>
      </c>
      <c r="EB442">
        <f>Drivers!EB265</f>
        <v>0</v>
      </c>
      <c r="EC442">
        <f>Drivers!EC265</f>
        <v>0</v>
      </c>
      <c r="ED442">
        <f>Drivers!ED265</f>
        <v>0</v>
      </c>
      <c r="EE442">
        <f>Drivers!EE265</f>
        <v>0</v>
      </c>
      <c r="EF442">
        <f>Drivers!EF265</f>
        <v>0</v>
      </c>
      <c r="EG442">
        <f>Drivers!EG265</f>
        <v>0</v>
      </c>
      <c r="EH442">
        <f>Drivers!EH265</f>
        <v>0</v>
      </c>
      <c r="EI442">
        <f>Drivers!EI265</f>
        <v>0</v>
      </c>
      <c r="EJ442">
        <f>Drivers!EJ265</f>
        <v>0</v>
      </c>
    </row>
    <row r="443" spans="1:140" hidden="1" outlineLevel="1">
      <c r="A443">
        <f>Drivers!A592</f>
        <v>0</v>
      </c>
      <c r="B443">
        <f>Drivers!B592</f>
        <v>0</v>
      </c>
      <c r="C443">
        <f>Drivers!C592</f>
        <v>0</v>
      </c>
      <c r="D443">
        <f>Drivers!D592</f>
        <v>0</v>
      </c>
      <c r="E443">
        <f>Drivers!E592</f>
        <v>0</v>
      </c>
      <c r="F443">
        <f>Drivers!F592</f>
        <v>0</v>
      </c>
      <c r="G443">
        <f>Drivers!G592</f>
        <v>0</v>
      </c>
      <c r="H443">
        <f>Drivers!H592</f>
        <v>0</v>
      </c>
      <c r="I443" t="str">
        <f>Drivers!I592</f>
        <v>Derivations</v>
      </c>
      <c r="J443">
        <f>Drivers!J592</f>
        <v>0</v>
      </c>
      <c r="K443">
        <f>Drivers!K592</f>
        <v>0</v>
      </c>
      <c r="L443">
        <f>Drivers!L592</f>
        <v>0</v>
      </c>
      <c r="M443">
        <f>Drivers!M592</f>
        <v>0</v>
      </c>
      <c r="N443">
        <f>Drivers!N592</f>
        <v>0</v>
      </c>
      <c r="O443">
        <f>Drivers!O592</f>
        <v>0</v>
      </c>
      <c r="P443">
        <f>Drivers!P592</f>
        <v>0</v>
      </c>
      <c r="Q443">
        <f>Drivers!Q592</f>
        <v>0</v>
      </c>
      <c r="R443">
        <f>Drivers!R592</f>
        <v>0</v>
      </c>
      <c r="S443">
        <f>Drivers!S592</f>
        <v>0</v>
      </c>
      <c r="T443">
        <f>Drivers!T592</f>
        <v>0</v>
      </c>
      <c r="U443">
        <f>Drivers!U592</f>
        <v>0</v>
      </c>
      <c r="V443">
        <f>Drivers!V592</f>
        <v>0</v>
      </c>
      <c r="W443">
        <f>Drivers!W592</f>
        <v>0</v>
      </c>
      <c r="X443">
        <f>Drivers!X592</f>
        <v>0</v>
      </c>
      <c r="Y443">
        <f>Drivers!Y592</f>
        <v>0</v>
      </c>
      <c r="Z443">
        <f>Drivers!Z592</f>
        <v>0</v>
      </c>
      <c r="AA443">
        <f>Drivers!AA592</f>
        <v>0</v>
      </c>
      <c r="AB443">
        <f>Drivers!AB592</f>
        <v>0</v>
      </c>
      <c r="AC443">
        <f>Drivers!AC592</f>
        <v>0</v>
      </c>
      <c r="AD443">
        <f>Drivers!AD592</f>
        <v>0</v>
      </c>
      <c r="AE443">
        <f>Drivers!AE592</f>
        <v>0</v>
      </c>
      <c r="AF443">
        <f>Drivers!AF592</f>
        <v>0</v>
      </c>
      <c r="AG443">
        <f>Drivers!AG592</f>
        <v>0</v>
      </c>
      <c r="AH443">
        <f>Drivers!AH592</f>
        <v>0</v>
      </c>
      <c r="AI443">
        <f>Drivers!AI592</f>
        <v>0</v>
      </c>
      <c r="AJ443">
        <f>Drivers!AJ592</f>
        <v>0</v>
      </c>
      <c r="AK443">
        <f>Drivers!AK592</f>
        <v>0</v>
      </c>
      <c r="AL443">
        <f>Drivers!AL592</f>
        <v>0</v>
      </c>
      <c r="AM443">
        <f>Drivers!AM592</f>
        <v>0</v>
      </c>
      <c r="AN443">
        <f>Drivers!AN592</f>
        <v>0</v>
      </c>
      <c r="AO443">
        <f>Drivers!AO592</f>
        <v>0</v>
      </c>
      <c r="AP443">
        <f>Drivers!AP592</f>
        <v>0</v>
      </c>
      <c r="AQ443">
        <f>Drivers!AQ592</f>
        <v>0</v>
      </c>
      <c r="AR443">
        <f>Drivers!AR592</f>
        <v>0</v>
      </c>
      <c r="AS443">
        <f>Drivers!AS592</f>
        <v>0</v>
      </c>
      <c r="AT443">
        <f>Drivers!AT592</f>
        <v>0</v>
      </c>
      <c r="AU443">
        <f>Drivers!AU592</f>
        <v>0</v>
      </c>
      <c r="AV443">
        <f>Drivers!AV592</f>
        <v>0</v>
      </c>
      <c r="AW443">
        <f>Drivers!AW592</f>
        <v>0</v>
      </c>
      <c r="AX443">
        <f>Drivers!AX592</f>
        <v>0</v>
      </c>
      <c r="AY443">
        <f>Drivers!AY592</f>
        <v>0</v>
      </c>
      <c r="AZ443">
        <f>Drivers!AZ592</f>
        <v>0</v>
      </c>
      <c r="BA443">
        <f>Drivers!BA592</f>
        <v>0</v>
      </c>
      <c r="BB443">
        <f>Drivers!BB592</f>
        <v>0</v>
      </c>
      <c r="BC443">
        <f>Drivers!BC592</f>
        <v>0</v>
      </c>
      <c r="BD443">
        <f>Drivers!BD592</f>
        <v>0</v>
      </c>
      <c r="BE443">
        <f>Drivers!BE592</f>
        <v>0</v>
      </c>
      <c r="BF443">
        <f>Drivers!BF592</f>
        <v>0</v>
      </c>
      <c r="BG443">
        <f>Drivers!BG592</f>
        <v>0</v>
      </c>
      <c r="BH443">
        <f>Drivers!BH592</f>
        <v>0</v>
      </c>
      <c r="BI443">
        <f>Drivers!BI592</f>
        <v>0</v>
      </c>
      <c r="BJ443">
        <f>Drivers!BJ592</f>
        <v>0</v>
      </c>
      <c r="BK443">
        <f>Drivers!BK592</f>
        <v>0</v>
      </c>
      <c r="BL443">
        <f>Drivers!BL592</f>
        <v>0</v>
      </c>
      <c r="BM443">
        <f>Drivers!BM592</f>
        <v>0</v>
      </c>
      <c r="BN443">
        <f>Drivers!BN592</f>
        <v>0</v>
      </c>
      <c r="BO443">
        <f>Drivers!BO592</f>
        <v>0</v>
      </c>
      <c r="BP443">
        <f>Drivers!BP592</f>
        <v>0</v>
      </c>
      <c r="BQ443">
        <f>Drivers!BQ592</f>
        <v>0</v>
      </c>
      <c r="BR443">
        <f>Drivers!BR592</f>
        <v>0</v>
      </c>
      <c r="BS443">
        <f>Drivers!BS592</f>
        <v>0</v>
      </c>
      <c r="BT443">
        <f>Drivers!BT592</f>
        <v>0</v>
      </c>
      <c r="BU443">
        <f>Drivers!BU592</f>
        <v>0</v>
      </c>
      <c r="BV443">
        <f>Drivers!BV592</f>
        <v>0</v>
      </c>
      <c r="BW443">
        <f>Drivers!BW592</f>
        <v>0</v>
      </c>
      <c r="BX443">
        <f>Drivers!BX592</f>
        <v>0</v>
      </c>
      <c r="BY443">
        <f>Drivers!BY592</f>
        <v>0</v>
      </c>
      <c r="BZ443">
        <f>Drivers!BZ592</f>
        <v>0</v>
      </c>
      <c r="CA443">
        <f>Drivers!CA592</f>
        <v>0</v>
      </c>
      <c r="CB443">
        <f>Drivers!CB592</f>
        <v>0</v>
      </c>
      <c r="CC443">
        <f>Drivers!CC592</f>
        <v>0</v>
      </c>
      <c r="CD443">
        <f>Drivers!CD592</f>
        <v>0</v>
      </c>
      <c r="CE443">
        <f>Drivers!CE592</f>
        <v>0</v>
      </c>
      <c r="CF443">
        <f>Drivers!CF592</f>
        <v>0</v>
      </c>
      <c r="CG443">
        <f>Drivers!CG592</f>
        <v>0</v>
      </c>
      <c r="CH443">
        <f>Drivers!CH592</f>
        <v>0</v>
      </c>
      <c r="CI443">
        <f>Drivers!CI592</f>
        <v>0</v>
      </c>
      <c r="CJ443">
        <f>Drivers!CJ592</f>
        <v>0</v>
      </c>
      <c r="CK443">
        <f>Drivers!CK592</f>
        <v>0</v>
      </c>
      <c r="CL443">
        <f>Drivers!CL592</f>
        <v>0</v>
      </c>
      <c r="CM443">
        <f>Drivers!CM592</f>
        <v>0</v>
      </c>
      <c r="CN443">
        <f>Drivers!CN592</f>
        <v>0</v>
      </c>
      <c r="CO443">
        <f>Drivers!CO592</f>
        <v>0</v>
      </c>
      <c r="CP443">
        <f>Drivers!CP592</f>
        <v>0</v>
      </c>
      <c r="CQ443">
        <f>Drivers!CQ592</f>
        <v>0</v>
      </c>
      <c r="CR443">
        <f>Drivers!CR592</f>
        <v>0</v>
      </c>
      <c r="CS443">
        <f>Drivers!CS592</f>
        <v>0</v>
      </c>
      <c r="CT443">
        <f>Drivers!CT592</f>
        <v>0</v>
      </c>
      <c r="CU443">
        <f>Drivers!CU592</f>
        <v>0</v>
      </c>
      <c r="CV443">
        <f>Drivers!CV592</f>
        <v>0</v>
      </c>
      <c r="CW443">
        <f>Drivers!CW592</f>
        <v>0</v>
      </c>
      <c r="CX443">
        <f>Drivers!CX592</f>
        <v>0</v>
      </c>
      <c r="CY443">
        <f>Drivers!CY592</f>
        <v>0</v>
      </c>
      <c r="CZ443">
        <f>Drivers!CZ592</f>
        <v>0</v>
      </c>
      <c r="DA443">
        <f>Drivers!DA592</f>
        <v>0</v>
      </c>
      <c r="DB443">
        <f>Drivers!DB592</f>
        <v>0</v>
      </c>
      <c r="DC443">
        <f>Drivers!DC592</f>
        <v>0</v>
      </c>
      <c r="DD443">
        <f>Drivers!DD592</f>
        <v>0</v>
      </c>
      <c r="DE443">
        <f>Drivers!DE592</f>
        <v>0</v>
      </c>
      <c r="DF443">
        <f>Drivers!DF592</f>
        <v>0</v>
      </c>
      <c r="DG443">
        <f>Drivers!DG592</f>
        <v>0</v>
      </c>
      <c r="DH443">
        <f>Drivers!DH592</f>
        <v>0</v>
      </c>
      <c r="DI443">
        <f>Drivers!DI592</f>
        <v>0</v>
      </c>
      <c r="DJ443">
        <f>Drivers!DJ592</f>
        <v>0</v>
      </c>
      <c r="DK443">
        <f>Drivers!DK592</f>
        <v>0</v>
      </c>
      <c r="DL443">
        <f>Drivers!DL592</f>
        <v>0</v>
      </c>
      <c r="DM443">
        <f>Drivers!DM592</f>
        <v>0</v>
      </c>
      <c r="DN443">
        <f>Drivers!DN592</f>
        <v>0</v>
      </c>
      <c r="DO443">
        <f>Drivers!DO592</f>
        <v>0</v>
      </c>
      <c r="DP443">
        <f>Drivers!DP592</f>
        <v>0</v>
      </c>
      <c r="DQ443">
        <f>Drivers!DQ592</f>
        <v>0</v>
      </c>
      <c r="DR443">
        <f>Drivers!DR592</f>
        <v>0</v>
      </c>
      <c r="DS443">
        <f>Drivers!DS592</f>
        <v>0</v>
      </c>
      <c r="DT443">
        <f>Drivers!DT592</f>
        <v>0</v>
      </c>
      <c r="DU443">
        <f>Drivers!DU592</f>
        <v>0</v>
      </c>
      <c r="DV443">
        <f>Drivers!DV592</f>
        <v>0</v>
      </c>
      <c r="DW443">
        <f>Drivers!DW592</f>
        <v>0</v>
      </c>
      <c r="DX443">
        <f>Drivers!DX592</f>
        <v>0</v>
      </c>
      <c r="DY443">
        <f>Drivers!DY592</f>
        <v>0</v>
      </c>
      <c r="DZ443">
        <f>Drivers!DZ592</f>
        <v>0</v>
      </c>
      <c r="EA443">
        <f>Drivers!EA592</f>
        <v>0</v>
      </c>
      <c r="EB443">
        <f>Drivers!EB592</f>
        <v>0</v>
      </c>
      <c r="EC443">
        <f>Drivers!EC592</f>
        <v>0</v>
      </c>
      <c r="ED443">
        <f>Drivers!ED592</f>
        <v>0</v>
      </c>
      <c r="EE443">
        <f>Drivers!EE592</f>
        <v>0</v>
      </c>
      <c r="EF443">
        <f>Drivers!EF592</f>
        <v>0</v>
      </c>
      <c r="EG443">
        <f>Drivers!EG592</f>
        <v>0</v>
      </c>
      <c r="EH443">
        <f>Drivers!EH592</f>
        <v>0</v>
      </c>
      <c r="EI443">
        <f>Drivers!EI592</f>
        <v>0</v>
      </c>
      <c r="EJ443">
        <f>Drivers!EJ592</f>
        <v>0</v>
      </c>
    </row>
    <row r="444" spans="1:140" hidden="1" outlineLevel="1">
      <c r="A444">
        <f>Drivers!A593</f>
        <v>0</v>
      </c>
      <c r="B444">
        <f>Drivers!B593</f>
        <v>0</v>
      </c>
      <c r="C444">
        <f>Drivers!C593</f>
        <v>0</v>
      </c>
      <c r="D444">
        <f>Drivers!D593</f>
        <v>0</v>
      </c>
      <c r="E444">
        <f>Drivers!E593</f>
        <v>0</v>
      </c>
      <c r="F444">
        <f>Drivers!F593</f>
        <v>0</v>
      </c>
      <c r="G444">
        <f>Drivers!G593</f>
        <v>0</v>
      </c>
      <c r="H444">
        <f>Drivers!H593</f>
        <v>0</v>
      </c>
      <c r="I444" t="str">
        <f>Drivers!I593</f>
        <v>Trulia Reclassifications</v>
      </c>
      <c r="J444">
        <f>Drivers!J593</f>
        <v>0</v>
      </c>
      <c r="K444">
        <f>Drivers!K593</f>
        <v>0</v>
      </c>
      <c r="L444">
        <f>Drivers!L593</f>
        <v>0</v>
      </c>
      <c r="M444">
        <f>Drivers!M593</f>
        <v>0</v>
      </c>
      <c r="N444">
        <f>Drivers!N593</f>
        <v>0</v>
      </c>
      <c r="O444">
        <f>Drivers!O593</f>
        <v>0</v>
      </c>
      <c r="P444">
        <f>Drivers!P593</f>
        <v>0</v>
      </c>
      <c r="Q444">
        <f>Drivers!Q593</f>
        <v>0</v>
      </c>
      <c r="R444">
        <f>Drivers!R593</f>
        <v>0</v>
      </c>
      <c r="S444">
        <f>Drivers!S593</f>
        <v>0</v>
      </c>
      <c r="T444">
        <f>Drivers!T593</f>
        <v>0</v>
      </c>
      <c r="U444">
        <f>Drivers!U593</f>
        <v>0</v>
      </c>
      <c r="V444">
        <f>Drivers!V593</f>
        <v>0</v>
      </c>
      <c r="W444">
        <f>Drivers!W593</f>
        <v>0</v>
      </c>
      <c r="X444">
        <f>Drivers!X593</f>
        <v>0</v>
      </c>
      <c r="Y444">
        <f>Drivers!Y593</f>
        <v>0</v>
      </c>
      <c r="Z444">
        <f>Drivers!Z593</f>
        <v>0</v>
      </c>
      <c r="AA444">
        <f>Drivers!AA593</f>
        <v>0</v>
      </c>
      <c r="AB444">
        <f>Drivers!AB593</f>
        <v>0</v>
      </c>
      <c r="AC444">
        <f>Drivers!AC593</f>
        <v>0</v>
      </c>
      <c r="AD444">
        <f>Drivers!AD593</f>
        <v>0</v>
      </c>
      <c r="AE444">
        <f>Drivers!AE593</f>
        <v>0</v>
      </c>
      <c r="AF444">
        <f>Drivers!AF593</f>
        <v>0</v>
      </c>
      <c r="AG444">
        <f>Drivers!AG593</f>
        <v>0</v>
      </c>
      <c r="AH444">
        <f>Drivers!AH593</f>
        <v>0</v>
      </c>
      <c r="AI444">
        <f>Drivers!AI593</f>
        <v>0</v>
      </c>
      <c r="AJ444">
        <f>Drivers!AJ593</f>
        <v>0</v>
      </c>
      <c r="AK444">
        <f>Drivers!AK593</f>
        <v>0</v>
      </c>
      <c r="AL444">
        <f>Drivers!AL593</f>
        <v>0</v>
      </c>
      <c r="AM444">
        <f>Drivers!AM593</f>
        <v>0</v>
      </c>
      <c r="AN444">
        <f>Drivers!AN593</f>
        <v>0</v>
      </c>
      <c r="AO444">
        <f>Drivers!AO593</f>
        <v>0</v>
      </c>
      <c r="AP444">
        <f>Drivers!AP593</f>
        <v>0</v>
      </c>
      <c r="AQ444">
        <f>Drivers!AQ593</f>
        <v>0</v>
      </c>
      <c r="AR444">
        <f>Drivers!AR593</f>
        <v>0</v>
      </c>
      <c r="AS444">
        <f>Drivers!AS593</f>
        <v>0</v>
      </c>
      <c r="AT444">
        <f>Drivers!AT593</f>
        <v>0</v>
      </c>
      <c r="AU444">
        <f>Drivers!AU593</f>
        <v>0</v>
      </c>
      <c r="AV444">
        <f>Drivers!AV593</f>
        <v>0</v>
      </c>
      <c r="AW444">
        <f>Drivers!AW593</f>
        <v>0</v>
      </c>
      <c r="AX444">
        <f>Drivers!AX593</f>
        <v>0</v>
      </c>
      <c r="AY444">
        <f>Drivers!AY593</f>
        <v>0</v>
      </c>
      <c r="AZ444">
        <f>Drivers!AZ593</f>
        <v>0</v>
      </c>
      <c r="BA444">
        <f>Drivers!BA593</f>
        <v>0</v>
      </c>
      <c r="BB444">
        <f>Drivers!BB593</f>
        <v>0</v>
      </c>
      <c r="BC444">
        <f>Drivers!BC593</f>
        <v>0</v>
      </c>
      <c r="BD444">
        <f>Drivers!BD593</f>
        <v>0</v>
      </c>
      <c r="BE444">
        <f>Drivers!BE593</f>
        <v>0</v>
      </c>
      <c r="BF444">
        <f>Drivers!BF593</f>
        <v>0</v>
      </c>
      <c r="BG444">
        <f>Drivers!BG593</f>
        <v>0</v>
      </c>
      <c r="BH444">
        <f>Drivers!BH593</f>
        <v>0</v>
      </c>
      <c r="BI444">
        <f>Drivers!BI593</f>
        <v>0</v>
      </c>
      <c r="BJ444">
        <f>Drivers!BJ593</f>
        <v>0</v>
      </c>
      <c r="BK444">
        <f>Drivers!BK593</f>
        <v>0</v>
      </c>
      <c r="BL444">
        <f>Drivers!BL593</f>
        <v>0</v>
      </c>
      <c r="BM444">
        <f>Drivers!BM593</f>
        <v>0</v>
      </c>
      <c r="BN444">
        <f>Drivers!BN593</f>
        <v>0</v>
      </c>
      <c r="BO444">
        <f>Drivers!BO593</f>
        <v>0</v>
      </c>
      <c r="BP444">
        <f>Drivers!BP593</f>
        <v>0</v>
      </c>
      <c r="BQ444">
        <f>Drivers!BQ593</f>
        <v>0</v>
      </c>
      <c r="BR444">
        <f>Drivers!BR593</f>
        <v>0</v>
      </c>
      <c r="BS444">
        <f>Drivers!BS593</f>
        <v>0</v>
      </c>
      <c r="BT444">
        <f>Drivers!BT593</f>
        <v>0</v>
      </c>
      <c r="BU444">
        <f>Drivers!BU593</f>
        <v>0</v>
      </c>
      <c r="BV444">
        <f>Drivers!BV593</f>
        <v>0</v>
      </c>
      <c r="BW444">
        <f>Drivers!BW593</f>
        <v>0</v>
      </c>
      <c r="BX444">
        <f>Drivers!BX593</f>
        <v>0</v>
      </c>
      <c r="BY444">
        <f>Drivers!BY593</f>
        <v>0</v>
      </c>
      <c r="BZ444">
        <f>Drivers!BZ593</f>
        <v>0</v>
      </c>
      <c r="CA444">
        <f>Drivers!CA593</f>
        <v>0</v>
      </c>
      <c r="CB444">
        <f>Drivers!CB593</f>
        <v>0</v>
      </c>
      <c r="CC444">
        <f>Drivers!CC593</f>
        <v>0</v>
      </c>
      <c r="CD444">
        <f>Drivers!CD593</f>
        <v>0</v>
      </c>
      <c r="CE444">
        <f>Drivers!CE593</f>
        <v>0</v>
      </c>
      <c r="CF444">
        <f>Drivers!CF593</f>
        <v>0</v>
      </c>
      <c r="CG444">
        <f>Drivers!CG593</f>
        <v>0</v>
      </c>
      <c r="CH444">
        <f>Drivers!CH593</f>
        <v>0</v>
      </c>
      <c r="CI444">
        <f>Drivers!CI593</f>
        <v>0</v>
      </c>
      <c r="CJ444">
        <f>Drivers!CJ593</f>
        <v>0</v>
      </c>
      <c r="CK444">
        <f>Drivers!CK593</f>
        <v>0</v>
      </c>
      <c r="CL444">
        <f>Drivers!CL593</f>
        <v>0</v>
      </c>
      <c r="CM444">
        <f>Drivers!CM593</f>
        <v>0</v>
      </c>
      <c r="CN444">
        <f>Drivers!CN593</f>
        <v>0</v>
      </c>
      <c r="CO444">
        <f>Drivers!CO593</f>
        <v>0</v>
      </c>
      <c r="CP444">
        <f>Drivers!CP593</f>
        <v>0</v>
      </c>
      <c r="CQ444">
        <f>Drivers!CQ593</f>
        <v>0</v>
      </c>
      <c r="CR444">
        <f>Drivers!CR593</f>
        <v>0</v>
      </c>
      <c r="CS444">
        <f>Drivers!CS593</f>
        <v>0</v>
      </c>
      <c r="CT444">
        <f>Drivers!CT593</f>
        <v>0</v>
      </c>
      <c r="CU444">
        <f>Drivers!CU593</f>
        <v>0</v>
      </c>
      <c r="CV444">
        <f>Drivers!CV593</f>
        <v>0</v>
      </c>
      <c r="CW444">
        <f>Drivers!CW593</f>
        <v>0</v>
      </c>
      <c r="CX444">
        <f>Drivers!CX593</f>
        <v>0</v>
      </c>
      <c r="CY444">
        <f>Drivers!CY593</f>
        <v>0</v>
      </c>
      <c r="CZ444">
        <f>Drivers!CZ593</f>
        <v>0</v>
      </c>
      <c r="DA444">
        <f>Drivers!DA593</f>
        <v>0</v>
      </c>
      <c r="DB444">
        <f>Drivers!DB593</f>
        <v>0</v>
      </c>
      <c r="DC444">
        <f>Drivers!DC593</f>
        <v>0</v>
      </c>
      <c r="DD444">
        <f>Drivers!DD593</f>
        <v>0</v>
      </c>
      <c r="DE444">
        <f>Drivers!DE593</f>
        <v>0</v>
      </c>
      <c r="DF444">
        <f>Drivers!DF593</f>
        <v>0</v>
      </c>
      <c r="DG444">
        <f>Drivers!DG593</f>
        <v>0</v>
      </c>
      <c r="DH444">
        <f>Drivers!DH593</f>
        <v>0</v>
      </c>
      <c r="DI444">
        <f>Drivers!DI593</f>
        <v>0</v>
      </c>
      <c r="DJ444">
        <f>Drivers!DJ593</f>
        <v>0</v>
      </c>
      <c r="DK444">
        <f>Drivers!DK593</f>
        <v>0</v>
      </c>
      <c r="DL444">
        <f>Drivers!DL593</f>
        <v>0</v>
      </c>
      <c r="DM444">
        <f>Drivers!DM593</f>
        <v>0</v>
      </c>
      <c r="DN444">
        <f>Drivers!DN593</f>
        <v>0</v>
      </c>
      <c r="DO444">
        <f>Drivers!DO593</f>
        <v>0</v>
      </c>
      <c r="DP444">
        <f>Drivers!DP593</f>
        <v>0</v>
      </c>
      <c r="DQ444">
        <f>Drivers!DQ593</f>
        <v>0</v>
      </c>
      <c r="DR444">
        <f>Drivers!DR593</f>
        <v>0</v>
      </c>
      <c r="DS444">
        <f>Drivers!DS593</f>
        <v>0</v>
      </c>
      <c r="DT444">
        <f>Drivers!DT593</f>
        <v>0</v>
      </c>
      <c r="DU444">
        <f>Drivers!DU593</f>
        <v>0</v>
      </c>
      <c r="DV444">
        <f>Drivers!DV593</f>
        <v>0</v>
      </c>
      <c r="DW444">
        <f>Drivers!DW593</f>
        <v>0</v>
      </c>
      <c r="DX444">
        <f>Drivers!DX593</f>
        <v>0</v>
      </c>
      <c r="DY444">
        <f>Drivers!DY593</f>
        <v>0</v>
      </c>
      <c r="DZ444">
        <f>Drivers!DZ593</f>
        <v>0</v>
      </c>
      <c r="EA444">
        <f>Drivers!EA593</f>
        <v>0</v>
      </c>
      <c r="EB444">
        <f>Drivers!EB593</f>
        <v>0</v>
      </c>
      <c r="EC444">
        <f>Drivers!EC593</f>
        <v>0</v>
      </c>
      <c r="ED444">
        <f>Drivers!ED593</f>
        <v>0</v>
      </c>
      <c r="EE444">
        <f>Drivers!EE593</f>
        <v>0</v>
      </c>
      <c r="EF444">
        <f>Drivers!EF593</f>
        <v>0</v>
      </c>
      <c r="EG444">
        <f>Drivers!EG593</f>
        <v>0</v>
      </c>
      <c r="EH444">
        <f>Drivers!EH593</f>
        <v>0</v>
      </c>
      <c r="EI444">
        <f>Drivers!EI593</f>
        <v>0</v>
      </c>
      <c r="EJ444">
        <f>Drivers!EJ593</f>
        <v>0</v>
      </c>
    </row>
    <row r="445" spans="1:140" hidden="1" outlineLevel="1">
      <c r="A445">
        <f>Drivers!A594</f>
        <v>0</v>
      </c>
      <c r="B445">
        <f>Drivers!B594</f>
        <v>0</v>
      </c>
      <c r="C445">
        <f>Drivers!C594</f>
        <v>0</v>
      </c>
      <c r="D445">
        <f>Drivers!D594</f>
        <v>0</v>
      </c>
      <c r="E445">
        <f>Drivers!E594</f>
        <v>0</v>
      </c>
      <c r="F445">
        <f>Drivers!F594</f>
        <v>0</v>
      </c>
      <c r="G445">
        <f>Drivers!G594</f>
        <v>0</v>
      </c>
      <c r="H445">
        <f>Drivers!H594</f>
        <v>0</v>
      </c>
      <c r="I445" t="str">
        <f>Drivers!I594</f>
        <v>Trulia Other Marketplace Revenue</v>
      </c>
      <c r="J445">
        <f>Drivers!J594</f>
        <v>0</v>
      </c>
      <c r="K445">
        <f>Drivers!K594</f>
        <v>0</v>
      </c>
      <c r="L445">
        <f>Drivers!L594</f>
        <v>0</v>
      </c>
      <c r="M445">
        <f>Drivers!M594</f>
        <v>0</v>
      </c>
      <c r="N445">
        <f>Drivers!N594</f>
        <v>0</v>
      </c>
      <c r="O445">
        <f>Drivers!O594</f>
        <v>0</v>
      </c>
      <c r="P445">
        <f>Drivers!P594</f>
        <v>0</v>
      </c>
      <c r="Q445">
        <f>Drivers!Q594</f>
        <v>0</v>
      </c>
      <c r="R445">
        <f>Drivers!R594</f>
        <v>0</v>
      </c>
      <c r="S445">
        <f>Drivers!S594</f>
        <v>0</v>
      </c>
      <c r="T445">
        <f>Drivers!T594</f>
        <v>0</v>
      </c>
      <c r="U445">
        <f>Drivers!U594</f>
        <v>0</v>
      </c>
      <c r="V445">
        <f>Drivers!V594</f>
        <v>0</v>
      </c>
      <c r="W445">
        <f>Drivers!W594</f>
        <v>0</v>
      </c>
      <c r="X445">
        <f>Drivers!X594</f>
        <v>0</v>
      </c>
      <c r="Y445">
        <f>Drivers!Y594</f>
        <v>0</v>
      </c>
      <c r="Z445">
        <f>Drivers!Z594</f>
        <v>0</v>
      </c>
      <c r="AA445">
        <f>Drivers!AA594</f>
        <v>0</v>
      </c>
      <c r="AB445">
        <f>Drivers!AB594</f>
        <v>0</v>
      </c>
      <c r="AC445">
        <f>Drivers!AC594</f>
        <v>0</v>
      </c>
      <c r="AD445">
        <f>Drivers!AD594</f>
        <v>0</v>
      </c>
      <c r="AE445">
        <f>Drivers!AE594</f>
        <v>0</v>
      </c>
      <c r="AF445">
        <f>Drivers!AF594</f>
        <v>0</v>
      </c>
      <c r="AG445">
        <f>Drivers!AG594</f>
        <v>0</v>
      </c>
      <c r="AH445">
        <f>Drivers!AH594</f>
        <v>0</v>
      </c>
      <c r="AI445">
        <f>Drivers!AI594</f>
        <v>0</v>
      </c>
      <c r="AJ445">
        <f>Drivers!AJ594</f>
        <v>0</v>
      </c>
      <c r="AK445">
        <f>Drivers!AK594</f>
        <v>0</v>
      </c>
      <c r="AL445">
        <f>Drivers!AL594</f>
        <v>0</v>
      </c>
      <c r="AM445">
        <f>Drivers!AM594</f>
        <v>0</v>
      </c>
      <c r="AN445">
        <f>Drivers!AN594</f>
        <v>0</v>
      </c>
      <c r="AO445">
        <f>Drivers!AO594</f>
        <v>0</v>
      </c>
      <c r="AP445">
        <f>Drivers!AP594</f>
        <v>0</v>
      </c>
      <c r="AQ445">
        <f>Drivers!AQ594</f>
        <v>0</v>
      </c>
      <c r="AR445">
        <f>Drivers!AR594</f>
        <v>0</v>
      </c>
      <c r="AS445">
        <f>Drivers!AS594</f>
        <v>0</v>
      </c>
      <c r="AT445">
        <f>Drivers!AT594</f>
        <v>0</v>
      </c>
      <c r="AU445">
        <f>Drivers!AU594</f>
        <v>0</v>
      </c>
      <c r="AV445">
        <f>Drivers!AV594</f>
        <v>0</v>
      </c>
      <c r="AW445">
        <f>Drivers!AW594</f>
        <v>0</v>
      </c>
      <c r="AX445">
        <f>Drivers!AX594</f>
        <v>0</v>
      </c>
      <c r="AY445">
        <f>Drivers!AY594</f>
        <v>0</v>
      </c>
      <c r="AZ445">
        <f>Drivers!AZ594</f>
        <v>0</v>
      </c>
      <c r="BA445">
        <f>Drivers!BA594</f>
        <v>0</v>
      </c>
      <c r="BB445">
        <f>Drivers!BB594</f>
        <v>0</v>
      </c>
      <c r="BC445">
        <f>Drivers!BC594</f>
        <v>0</v>
      </c>
      <c r="BD445">
        <f>Drivers!BD594</f>
        <v>0</v>
      </c>
      <c r="BE445">
        <f>Drivers!BE594</f>
        <v>0</v>
      </c>
      <c r="BF445">
        <f>Drivers!BF594</f>
        <v>0</v>
      </c>
      <c r="BG445">
        <f>Drivers!BG594</f>
        <v>0</v>
      </c>
      <c r="BH445">
        <f>Drivers!BH594</f>
        <v>0</v>
      </c>
      <c r="BI445">
        <f>Drivers!BI594</f>
        <v>0</v>
      </c>
      <c r="BJ445">
        <f>Drivers!BJ594</f>
        <v>0</v>
      </c>
      <c r="BK445">
        <f>Drivers!BK594</f>
        <v>0</v>
      </c>
      <c r="BL445">
        <f>Drivers!BL594</f>
        <v>0</v>
      </c>
      <c r="BM445">
        <f>Drivers!BM594</f>
        <v>0</v>
      </c>
      <c r="BN445">
        <f>Drivers!BN594</f>
        <v>30.536999999999999</v>
      </c>
      <c r="BO445">
        <f>Drivers!BO594</f>
        <v>30.536999999999999</v>
      </c>
      <c r="BP445">
        <f>Drivers!BP594</f>
        <v>30.536999999999999</v>
      </c>
      <c r="BQ445">
        <f>Drivers!BQ594</f>
        <v>30.536999999999999</v>
      </c>
      <c r="BR445" t="str">
        <f>Drivers!BR594</f>
        <v xml:space="preserve">  </v>
      </c>
      <c r="BS445">
        <f>Drivers!BS594</f>
        <v>0</v>
      </c>
      <c r="BT445">
        <f>Drivers!BT594</f>
        <v>0</v>
      </c>
      <c r="BU445">
        <f>Drivers!BU594</f>
        <v>0</v>
      </c>
      <c r="BV445">
        <f>Drivers!BV594</f>
        <v>0</v>
      </c>
      <c r="BW445">
        <f>Drivers!BW594</f>
        <v>0</v>
      </c>
      <c r="BX445">
        <f>Drivers!BX594</f>
        <v>0</v>
      </c>
      <c r="BY445">
        <f>Drivers!BY594</f>
        <v>0</v>
      </c>
      <c r="BZ445">
        <f>Drivers!BZ594</f>
        <v>0</v>
      </c>
      <c r="CA445">
        <f>Drivers!CA594</f>
        <v>0</v>
      </c>
      <c r="CB445">
        <f>Drivers!CB594</f>
        <v>0</v>
      </c>
      <c r="CC445">
        <f>Drivers!CC594</f>
        <v>0</v>
      </c>
      <c r="CD445">
        <f>Drivers!CD594</f>
        <v>0</v>
      </c>
      <c r="CE445">
        <f>Drivers!CE594</f>
        <v>0</v>
      </c>
      <c r="CF445">
        <f>Drivers!CF594</f>
        <v>0</v>
      </c>
      <c r="CG445">
        <f>Drivers!CG594</f>
        <v>0</v>
      </c>
      <c r="CH445">
        <f>Drivers!CH594</f>
        <v>0</v>
      </c>
      <c r="CI445">
        <f>Drivers!CI594</f>
        <v>0</v>
      </c>
      <c r="CJ445">
        <f>Drivers!CJ594</f>
        <v>0</v>
      </c>
      <c r="CK445">
        <f>Drivers!CK594</f>
        <v>0</v>
      </c>
      <c r="CL445">
        <f>Drivers!CL594</f>
        <v>0</v>
      </c>
      <c r="CM445">
        <f>Drivers!CM594</f>
        <v>0</v>
      </c>
      <c r="CN445">
        <f>Drivers!CN594</f>
        <v>0</v>
      </c>
      <c r="CO445">
        <f>Drivers!CO594</f>
        <v>0</v>
      </c>
      <c r="CP445">
        <f>Drivers!CP594</f>
        <v>0</v>
      </c>
      <c r="CQ445">
        <f>Drivers!CQ594</f>
        <v>0</v>
      </c>
      <c r="CR445">
        <f>Drivers!CR594</f>
        <v>0</v>
      </c>
      <c r="CS445">
        <f>Drivers!CS594</f>
        <v>0</v>
      </c>
      <c r="CT445">
        <f>Drivers!CT594</f>
        <v>0</v>
      </c>
      <c r="CU445">
        <f>Drivers!CU594</f>
        <v>0</v>
      </c>
      <c r="CV445">
        <f>Drivers!CV594</f>
        <v>0</v>
      </c>
      <c r="CW445">
        <f>Drivers!CW594</f>
        <v>0</v>
      </c>
      <c r="CX445">
        <f>Drivers!CX594</f>
        <v>0</v>
      </c>
      <c r="CY445">
        <f>Drivers!CY594</f>
        <v>0</v>
      </c>
      <c r="CZ445">
        <f>Drivers!CZ594</f>
        <v>0</v>
      </c>
      <c r="DA445">
        <f>Drivers!DA594</f>
        <v>0</v>
      </c>
      <c r="DB445">
        <f>Drivers!DB594</f>
        <v>0</v>
      </c>
      <c r="DC445">
        <f>Drivers!DC594</f>
        <v>0</v>
      </c>
      <c r="DD445">
        <f>Drivers!DD594</f>
        <v>0</v>
      </c>
      <c r="DE445">
        <f>Drivers!DE594</f>
        <v>0</v>
      </c>
      <c r="DF445">
        <f>Drivers!DF594</f>
        <v>0</v>
      </c>
      <c r="DG445">
        <f>Drivers!DG594</f>
        <v>0</v>
      </c>
      <c r="DH445">
        <f>Drivers!DH594</f>
        <v>0</v>
      </c>
      <c r="DI445">
        <f>Drivers!DI594</f>
        <v>0</v>
      </c>
      <c r="DJ445">
        <f>Drivers!DJ594</f>
        <v>0</v>
      </c>
      <c r="DK445">
        <f>Drivers!DK594</f>
        <v>0</v>
      </c>
      <c r="DL445">
        <f>Drivers!DL594</f>
        <v>0</v>
      </c>
      <c r="DM445">
        <f>Drivers!DM594</f>
        <v>0</v>
      </c>
      <c r="DN445">
        <f>Drivers!DN594</f>
        <v>0</v>
      </c>
      <c r="DO445">
        <f>Drivers!DO594</f>
        <v>0</v>
      </c>
      <c r="DP445">
        <f>Drivers!DP594</f>
        <v>0</v>
      </c>
      <c r="DQ445">
        <f>Drivers!DQ594</f>
        <v>0</v>
      </c>
      <c r="DR445">
        <f>Drivers!DR594</f>
        <v>0</v>
      </c>
      <c r="DS445">
        <f>Drivers!DS594</f>
        <v>0</v>
      </c>
      <c r="DT445">
        <f>Drivers!DT594</f>
        <v>0</v>
      </c>
      <c r="DU445">
        <f>Drivers!DU594</f>
        <v>0</v>
      </c>
      <c r="DV445">
        <f>Drivers!DV594</f>
        <v>0</v>
      </c>
      <c r="DW445">
        <f>Drivers!DW594</f>
        <v>0</v>
      </c>
      <c r="DX445">
        <f>Drivers!DX594</f>
        <v>0</v>
      </c>
      <c r="DY445">
        <f>Drivers!DY594</f>
        <v>0</v>
      </c>
      <c r="DZ445">
        <f>Drivers!DZ594</f>
        <v>0</v>
      </c>
      <c r="EA445">
        <f>Drivers!EA594</f>
        <v>0</v>
      </c>
      <c r="EB445">
        <f>Drivers!EB594</f>
        <v>0</v>
      </c>
      <c r="EC445">
        <f>Drivers!EC594</f>
        <v>0</v>
      </c>
      <c r="ED445">
        <f>Drivers!ED594</f>
        <v>0</v>
      </c>
      <c r="EE445">
        <f>Drivers!EE594</f>
        <v>0</v>
      </c>
      <c r="EF445">
        <f>Drivers!EF594</f>
        <v>0</v>
      </c>
      <c r="EG445">
        <f>Drivers!EG594</f>
        <v>0</v>
      </c>
      <c r="EH445">
        <f>Drivers!EH594</f>
        <v>0</v>
      </c>
      <c r="EI445">
        <f>Drivers!EI594</f>
        <v>0</v>
      </c>
      <c r="EJ445">
        <f>Drivers!EJ594</f>
        <v>0</v>
      </c>
    </row>
    <row r="446" spans="1:140" hidden="1" outlineLevel="1">
      <c r="A446">
        <f>Drivers!A595</f>
        <v>0</v>
      </c>
      <c r="B446">
        <f>Drivers!B595</f>
        <v>0</v>
      </c>
      <c r="C446">
        <f>Drivers!C595</f>
        <v>0</v>
      </c>
      <c r="D446">
        <f>Drivers!D595</f>
        <v>0</v>
      </c>
      <c r="E446">
        <f>Drivers!E595</f>
        <v>0</v>
      </c>
      <c r="F446">
        <f>Drivers!F595</f>
        <v>0</v>
      </c>
      <c r="G446">
        <f>Drivers!G595</f>
        <v>0</v>
      </c>
      <c r="H446">
        <f>Drivers!H595</f>
        <v>0</v>
      </c>
      <c r="I446" t="str">
        <f>Drivers!I595</f>
        <v>- Reclassified Display</v>
      </c>
      <c r="J446">
        <f>Drivers!J595</f>
        <v>0</v>
      </c>
      <c r="K446">
        <f>Drivers!K595</f>
        <v>0</v>
      </c>
      <c r="L446">
        <f>Drivers!L595</f>
        <v>0</v>
      </c>
      <c r="M446">
        <f>Drivers!M595</f>
        <v>0</v>
      </c>
      <c r="N446">
        <f>Drivers!N595</f>
        <v>0</v>
      </c>
      <c r="O446">
        <f>Drivers!O595</f>
        <v>0</v>
      </c>
      <c r="P446">
        <f>Drivers!P595</f>
        <v>0</v>
      </c>
      <c r="Q446">
        <f>Drivers!Q595</f>
        <v>0</v>
      </c>
      <c r="R446">
        <f>Drivers!R595</f>
        <v>0</v>
      </c>
      <c r="S446">
        <f>Drivers!S595</f>
        <v>0</v>
      </c>
      <c r="T446">
        <f>Drivers!T595</f>
        <v>0</v>
      </c>
      <c r="U446">
        <f>Drivers!U595</f>
        <v>0</v>
      </c>
      <c r="V446">
        <f>Drivers!V595</f>
        <v>0</v>
      </c>
      <c r="W446">
        <f>Drivers!W595</f>
        <v>0</v>
      </c>
      <c r="X446">
        <f>Drivers!X595</f>
        <v>0</v>
      </c>
      <c r="Y446">
        <f>Drivers!Y595</f>
        <v>0</v>
      </c>
      <c r="Z446">
        <f>Drivers!Z595</f>
        <v>0</v>
      </c>
      <c r="AA446">
        <f>Drivers!AA595</f>
        <v>0</v>
      </c>
      <c r="AB446">
        <f>Drivers!AB595</f>
        <v>0</v>
      </c>
      <c r="AC446">
        <f>Drivers!AC595</f>
        <v>0</v>
      </c>
      <c r="AD446">
        <f>Drivers!AD595</f>
        <v>0</v>
      </c>
      <c r="AE446">
        <f>Drivers!AE595</f>
        <v>0</v>
      </c>
      <c r="AF446">
        <f>Drivers!AF595</f>
        <v>0</v>
      </c>
      <c r="AG446">
        <f>Drivers!AG595</f>
        <v>0</v>
      </c>
      <c r="AH446">
        <f>Drivers!AH595</f>
        <v>0</v>
      </c>
      <c r="AI446">
        <f>Drivers!AI595</f>
        <v>0</v>
      </c>
      <c r="AJ446">
        <f>Drivers!AJ595</f>
        <v>0</v>
      </c>
      <c r="AK446">
        <f>Drivers!AK595</f>
        <v>0</v>
      </c>
      <c r="AL446">
        <f>Drivers!AL595</f>
        <v>0</v>
      </c>
      <c r="AM446">
        <f>Drivers!AM595</f>
        <v>0</v>
      </c>
      <c r="AN446">
        <f>Drivers!AN595</f>
        <v>0</v>
      </c>
      <c r="AO446">
        <f>Drivers!AO595</f>
        <v>0</v>
      </c>
      <c r="AP446">
        <f>Drivers!AP595</f>
        <v>0</v>
      </c>
      <c r="AQ446">
        <f>Drivers!AQ595</f>
        <v>0</v>
      </c>
      <c r="AR446">
        <f>Drivers!AR595</f>
        <v>0</v>
      </c>
      <c r="AS446">
        <f>Drivers!AS595</f>
        <v>0</v>
      </c>
      <c r="AT446">
        <f>Drivers!AT595</f>
        <v>0</v>
      </c>
      <c r="AU446">
        <f>Drivers!AU595</f>
        <v>0</v>
      </c>
      <c r="AV446">
        <f>Drivers!AV595</f>
        <v>0</v>
      </c>
      <c r="AW446">
        <f>Drivers!AW595</f>
        <v>0</v>
      </c>
      <c r="AX446">
        <f>Drivers!AX595</f>
        <v>0</v>
      </c>
      <c r="AY446">
        <f>Drivers!AY595</f>
        <v>0</v>
      </c>
      <c r="AZ446">
        <f>Drivers!AZ595</f>
        <v>0</v>
      </c>
      <c r="BA446">
        <f>Drivers!BA595</f>
        <v>0</v>
      </c>
      <c r="BB446">
        <f>Drivers!BB595</f>
        <v>0</v>
      </c>
      <c r="BC446">
        <f>Drivers!BC595</f>
        <v>0</v>
      </c>
      <c r="BD446">
        <f>Drivers!BD595</f>
        <v>0</v>
      </c>
      <c r="BE446">
        <f>Drivers!BE595</f>
        <v>0</v>
      </c>
      <c r="BF446">
        <f>Drivers!BF595</f>
        <v>0</v>
      </c>
      <c r="BG446">
        <f>Drivers!BG595</f>
        <v>0</v>
      </c>
      <c r="BH446">
        <f>Drivers!BH595</f>
        <v>0</v>
      </c>
      <c r="BI446">
        <f>Drivers!BI595</f>
        <v>0</v>
      </c>
      <c r="BJ446">
        <f>Drivers!BJ595</f>
        <v>0</v>
      </c>
      <c r="BK446">
        <f>Drivers!BK595</f>
        <v>0</v>
      </c>
      <c r="BL446">
        <f>Drivers!BL595</f>
        <v>0</v>
      </c>
      <c r="BM446">
        <f>Drivers!BM595</f>
        <v>0</v>
      </c>
      <c r="BN446">
        <f>Drivers!BN595</f>
        <v>2.8839999999999986</v>
      </c>
      <c r="BO446">
        <f>Drivers!BO595</f>
        <v>2.8839999999999986</v>
      </c>
      <c r="BP446">
        <f>Drivers!BP595</f>
        <v>2.8839999999999986</v>
      </c>
      <c r="BQ446">
        <f>Drivers!BQ595</f>
        <v>2.8839999999999986</v>
      </c>
      <c r="BR446">
        <f>Drivers!BR595</f>
        <v>0</v>
      </c>
      <c r="BS446">
        <f>Drivers!BS595</f>
        <v>0</v>
      </c>
      <c r="BT446">
        <f>Drivers!BT595</f>
        <v>0</v>
      </c>
      <c r="BU446">
        <f>Drivers!BU595</f>
        <v>0</v>
      </c>
      <c r="BV446">
        <f>Drivers!BV595</f>
        <v>0</v>
      </c>
      <c r="BW446">
        <f>Drivers!BW595</f>
        <v>0</v>
      </c>
      <c r="BX446">
        <f>Drivers!BX595</f>
        <v>0</v>
      </c>
      <c r="BY446">
        <f>Drivers!BY595</f>
        <v>0</v>
      </c>
      <c r="BZ446">
        <f>Drivers!BZ595</f>
        <v>0</v>
      </c>
      <c r="CA446">
        <f>Drivers!CA595</f>
        <v>0</v>
      </c>
      <c r="CB446">
        <f>Drivers!CB595</f>
        <v>0</v>
      </c>
      <c r="CC446">
        <f>Drivers!CC595</f>
        <v>0</v>
      </c>
      <c r="CD446">
        <f>Drivers!CD595</f>
        <v>0</v>
      </c>
      <c r="CE446">
        <f>Drivers!CE595</f>
        <v>0</v>
      </c>
      <c r="CF446">
        <f>Drivers!CF595</f>
        <v>0</v>
      </c>
      <c r="CG446">
        <f>Drivers!CG595</f>
        <v>0</v>
      </c>
      <c r="CH446">
        <f>Drivers!CH595</f>
        <v>0</v>
      </c>
      <c r="CI446">
        <f>Drivers!CI595</f>
        <v>0</v>
      </c>
      <c r="CJ446">
        <f>Drivers!CJ595</f>
        <v>0</v>
      </c>
      <c r="CK446">
        <f>Drivers!CK595</f>
        <v>0</v>
      </c>
      <c r="CL446">
        <f>Drivers!CL595</f>
        <v>0</v>
      </c>
      <c r="CM446">
        <f>Drivers!CM595</f>
        <v>0</v>
      </c>
      <c r="CN446">
        <f>Drivers!CN595</f>
        <v>0</v>
      </c>
      <c r="CO446">
        <f>Drivers!CO595</f>
        <v>0</v>
      </c>
      <c r="CP446">
        <f>Drivers!CP595</f>
        <v>0</v>
      </c>
      <c r="CQ446">
        <f>Drivers!CQ595</f>
        <v>0</v>
      </c>
      <c r="CR446">
        <f>Drivers!CR595</f>
        <v>0</v>
      </c>
      <c r="CS446">
        <f>Drivers!CS595</f>
        <v>0</v>
      </c>
      <c r="CT446">
        <f>Drivers!CT595</f>
        <v>0</v>
      </c>
      <c r="CU446">
        <f>Drivers!CU595</f>
        <v>0</v>
      </c>
      <c r="CV446">
        <f>Drivers!CV595</f>
        <v>0</v>
      </c>
      <c r="CW446">
        <f>Drivers!CW595</f>
        <v>0</v>
      </c>
      <c r="CX446">
        <f>Drivers!CX595</f>
        <v>0</v>
      </c>
      <c r="CY446">
        <f>Drivers!CY595</f>
        <v>0</v>
      </c>
      <c r="CZ446">
        <f>Drivers!CZ595</f>
        <v>0</v>
      </c>
      <c r="DA446">
        <f>Drivers!DA595</f>
        <v>0</v>
      </c>
      <c r="DB446">
        <f>Drivers!DB595</f>
        <v>0</v>
      </c>
      <c r="DC446">
        <f>Drivers!DC595</f>
        <v>0</v>
      </c>
      <c r="DD446">
        <f>Drivers!DD595</f>
        <v>0</v>
      </c>
      <c r="DE446">
        <f>Drivers!DE595</f>
        <v>0</v>
      </c>
      <c r="DF446">
        <f>Drivers!DF595</f>
        <v>0</v>
      </c>
      <c r="DG446">
        <f>Drivers!DG595</f>
        <v>0</v>
      </c>
      <c r="DH446">
        <f>Drivers!DH595</f>
        <v>0</v>
      </c>
      <c r="DI446">
        <f>Drivers!DI595</f>
        <v>0</v>
      </c>
      <c r="DJ446">
        <f>Drivers!DJ595</f>
        <v>0</v>
      </c>
      <c r="DK446">
        <f>Drivers!DK595</f>
        <v>0</v>
      </c>
      <c r="DL446">
        <f>Drivers!DL595</f>
        <v>0</v>
      </c>
      <c r="DM446">
        <f>Drivers!DM595</f>
        <v>0</v>
      </c>
      <c r="DN446">
        <f>Drivers!DN595</f>
        <v>0</v>
      </c>
      <c r="DO446">
        <f>Drivers!DO595</f>
        <v>0</v>
      </c>
      <c r="DP446">
        <f>Drivers!DP595</f>
        <v>0</v>
      </c>
      <c r="DQ446">
        <f>Drivers!DQ595</f>
        <v>0</v>
      </c>
      <c r="DR446">
        <f>Drivers!DR595</f>
        <v>0</v>
      </c>
      <c r="DS446">
        <f>Drivers!DS595</f>
        <v>0</v>
      </c>
      <c r="DT446">
        <f>Drivers!DT595</f>
        <v>0</v>
      </c>
      <c r="DU446">
        <f>Drivers!DU595</f>
        <v>0</v>
      </c>
      <c r="DV446">
        <f>Drivers!DV595</f>
        <v>0</v>
      </c>
      <c r="DW446">
        <f>Drivers!DW595</f>
        <v>0</v>
      </c>
      <c r="DX446">
        <f>Drivers!DX595</f>
        <v>0</v>
      </c>
      <c r="DY446">
        <f>Drivers!DY595</f>
        <v>0</v>
      </c>
      <c r="DZ446">
        <f>Drivers!DZ595</f>
        <v>0</v>
      </c>
      <c r="EA446">
        <f>Drivers!EA595</f>
        <v>0</v>
      </c>
      <c r="EB446">
        <f>Drivers!EB595</f>
        <v>0</v>
      </c>
      <c r="EC446">
        <f>Drivers!EC595</f>
        <v>0</v>
      </c>
      <c r="ED446">
        <f>Drivers!ED595</f>
        <v>0</v>
      </c>
      <c r="EE446">
        <f>Drivers!EE595</f>
        <v>0</v>
      </c>
      <c r="EF446">
        <f>Drivers!EF595</f>
        <v>0</v>
      </c>
      <c r="EG446">
        <f>Drivers!EG595</f>
        <v>0</v>
      </c>
      <c r="EH446">
        <f>Drivers!EH595</f>
        <v>0</v>
      </c>
      <c r="EI446">
        <f>Drivers!EI595</f>
        <v>0</v>
      </c>
      <c r="EJ446">
        <f>Drivers!EJ595</f>
        <v>0</v>
      </c>
    </row>
    <row r="447" spans="1:140" hidden="1" outlineLevel="1">
      <c r="A447">
        <f>Drivers!A596</f>
        <v>0</v>
      </c>
      <c r="B447">
        <f>Drivers!B596</f>
        <v>0</v>
      </c>
      <c r="C447">
        <f>Drivers!C596</f>
        <v>0</v>
      </c>
      <c r="D447">
        <f>Drivers!D596</f>
        <v>0</v>
      </c>
      <c r="E447">
        <f>Drivers!E596</f>
        <v>0</v>
      </c>
      <c r="F447">
        <f>Drivers!F596</f>
        <v>0</v>
      </c>
      <c r="G447">
        <f>Drivers!G596</f>
        <v>0</v>
      </c>
      <c r="H447">
        <f>Drivers!H596</f>
        <v>0</v>
      </c>
      <c r="I447" t="str">
        <f>Drivers!I596</f>
        <v>- Mortgage Revenue</v>
      </c>
      <c r="J447">
        <f>Drivers!J596</f>
        <v>0</v>
      </c>
      <c r="K447">
        <f>Drivers!K596</f>
        <v>0</v>
      </c>
      <c r="L447">
        <f>Drivers!L596</f>
        <v>0</v>
      </c>
      <c r="M447">
        <f>Drivers!M596</f>
        <v>0</v>
      </c>
      <c r="N447">
        <f>Drivers!N596</f>
        <v>0</v>
      </c>
      <c r="O447">
        <f>Drivers!O596</f>
        <v>0</v>
      </c>
      <c r="P447">
        <f>Drivers!P596</f>
        <v>0</v>
      </c>
      <c r="Q447">
        <f>Drivers!Q596</f>
        <v>0</v>
      </c>
      <c r="R447">
        <f>Drivers!R596</f>
        <v>0</v>
      </c>
      <c r="S447">
        <f>Drivers!S596</f>
        <v>0</v>
      </c>
      <c r="T447">
        <f>Drivers!T596</f>
        <v>0</v>
      </c>
      <c r="U447">
        <f>Drivers!U596</f>
        <v>0</v>
      </c>
      <c r="V447">
        <f>Drivers!V596</f>
        <v>0</v>
      </c>
      <c r="W447">
        <f>Drivers!W596</f>
        <v>0</v>
      </c>
      <c r="X447">
        <f>Drivers!X596</f>
        <v>0</v>
      </c>
      <c r="Y447">
        <f>Drivers!Y596</f>
        <v>0</v>
      </c>
      <c r="Z447">
        <f>Drivers!Z596</f>
        <v>0</v>
      </c>
      <c r="AA447">
        <f>Drivers!AA596</f>
        <v>0</v>
      </c>
      <c r="AB447">
        <f>Drivers!AB596</f>
        <v>0</v>
      </c>
      <c r="AC447">
        <f>Drivers!AC596</f>
        <v>0</v>
      </c>
      <c r="AD447">
        <f>Drivers!AD596</f>
        <v>0</v>
      </c>
      <c r="AE447">
        <f>Drivers!AE596</f>
        <v>0</v>
      </c>
      <c r="AF447">
        <f>Drivers!AF596</f>
        <v>0</v>
      </c>
      <c r="AG447">
        <f>Drivers!AG596</f>
        <v>0</v>
      </c>
      <c r="AH447">
        <f>Drivers!AH596</f>
        <v>0</v>
      </c>
      <c r="AI447">
        <f>Drivers!AI596</f>
        <v>0</v>
      </c>
      <c r="AJ447">
        <f>Drivers!AJ596</f>
        <v>0</v>
      </c>
      <c r="AK447">
        <f>Drivers!AK596</f>
        <v>0</v>
      </c>
      <c r="AL447">
        <f>Drivers!AL596</f>
        <v>0</v>
      </c>
      <c r="AM447">
        <f>Drivers!AM596</f>
        <v>0</v>
      </c>
      <c r="AN447">
        <f>Drivers!AN596</f>
        <v>0</v>
      </c>
      <c r="AO447">
        <f>Drivers!AO596</f>
        <v>0</v>
      </c>
      <c r="AP447">
        <f>Drivers!AP596</f>
        <v>0</v>
      </c>
      <c r="AQ447">
        <f>Drivers!AQ596</f>
        <v>0</v>
      </c>
      <c r="AR447">
        <f>Drivers!AR596</f>
        <v>0</v>
      </c>
      <c r="AS447">
        <f>Drivers!AS596</f>
        <v>0</v>
      </c>
      <c r="AT447">
        <f>Drivers!AT596</f>
        <v>0</v>
      </c>
      <c r="AU447">
        <f>Drivers!AU596</f>
        <v>0</v>
      </c>
      <c r="AV447">
        <f>Drivers!AV596</f>
        <v>0</v>
      </c>
      <c r="AW447">
        <f>Drivers!AW596</f>
        <v>0</v>
      </c>
      <c r="AX447">
        <f>Drivers!AX596</f>
        <v>0</v>
      </c>
      <c r="AY447">
        <f>Drivers!AY596</f>
        <v>0</v>
      </c>
      <c r="AZ447">
        <f>Drivers!AZ596</f>
        <v>0</v>
      </c>
      <c r="BA447">
        <f>Drivers!BA596</f>
        <v>0</v>
      </c>
      <c r="BB447">
        <f>Drivers!BB596</f>
        <v>0</v>
      </c>
      <c r="BC447">
        <f>Drivers!BC596</f>
        <v>0</v>
      </c>
      <c r="BD447">
        <f>Drivers!BD596</f>
        <v>0</v>
      </c>
      <c r="BE447">
        <f>Drivers!BE596</f>
        <v>0</v>
      </c>
      <c r="BF447">
        <f>Drivers!BF596</f>
        <v>0</v>
      </c>
      <c r="BG447">
        <f>Drivers!BG596</f>
        <v>0</v>
      </c>
      <c r="BH447">
        <f>Drivers!BH596</f>
        <v>0</v>
      </c>
      <c r="BI447">
        <f>Drivers!BI596</f>
        <v>0</v>
      </c>
      <c r="BJ447">
        <f>Drivers!BJ596</f>
        <v>0</v>
      </c>
      <c r="BK447">
        <f>Drivers!BK596</f>
        <v>0</v>
      </c>
      <c r="BL447">
        <f>Drivers!BL596</f>
        <v>0</v>
      </c>
      <c r="BM447">
        <f>Drivers!BM596</f>
        <v>0</v>
      </c>
      <c r="BN447">
        <f>Drivers!BN596</f>
        <v>0.36800000000000033</v>
      </c>
      <c r="BO447">
        <f>Drivers!BO596</f>
        <v>0.33888623930425055</v>
      </c>
      <c r="BP447">
        <f>Drivers!BP596</f>
        <v>0.36681273670921616</v>
      </c>
      <c r="BQ447">
        <f>Drivers!BQ596</f>
        <v>0.38214391920325458</v>
      </c>
      <c r="BR447">
        <f>Drivers!BR596</f>
        <v>0</v>
      </c>
      <c r="BS447">
        <f>Drivers!BS596</f>
        <v>0</v>
      </c>
      <c r="BT447">
        <f>Drivers!BT596</f>
        <v>0</v>
      </c>
      <c r="BU447">
        <f>Drivers!BU596</f>
        <v>0</v>
      </c>
      <c r="BV447">
        <f>Drivers!BV596</f>
        <v>0</v>
      </c>
      <c r="BW447">
        <f>Drivers!BW596</f>
        <v>0</v>
      </c>
      <c r="BX447">
        <f>Drivers!BX596</f>
        <v>0</v>
      </c>
      <c r="BY447">
        <f>Drivers!BY596</f>
        <v>0</v>
      </c>
      <c r="BZ447">
        <f>Drivers!BZ596</f>
        <v>0</v>
      </c>
      <c r="CA447">
        <f>Drivers!CA596</f>
        <v>0</v>
      </c>
      <c r="CB447">
        <f>Drivers!CB596</f>
        <v>0</v>
      </c>
      <c r="CC447">
        <f>Drivers!CC596</f>
        <v>0</v>
      </c>
      <c r="CD447">
        <f>Drivers!CD596</f>
        <v>0</v>
      </c>
      <c r="CE447">
        <f>Drivers!CE596</f>
        <v>0</v>
      </c>
      <c r="CF447">
        <f>Drivers!CF596</f>
        <v>0</v>
      </c>
      <c r="CG447">
        <f>Drivers!CG596</f>
        <v>0</v>
      </c>
      <c r="CH447">
        <f>Drivers!CH596</f>
        <v>0</v>
      </c>
      <c r="CI447">
        <f>Drivers!CI596</f>
        <v>0</v>
      </c>
      <c r="CJ447">
        <f>Drivers!CJ596</f>
        <v>0</v>
      </c>
      <c r="CK447">
        <f>Drivers!CK596</f>
        <v>0</v>
      </c>
      <c r="CL447">
        <f>Drivers!CL596</f>
        <v>0</v>
      </c>
      <c r="CM447">
        <f>Drivers!CM596</f>
        <v>0</v>
      </c>
      <c r="CN447">
        <f>Drivers!CN596</f>
        <v>0</v>
      </c>
      <c r="CO447">
        <f>Drivers!CO596</f>
        <v>0</v>
      </c>
      <c r="CP447">
        <f>Drivers!CP596</f>
        <v>0</v>
      </c>
      <c r="CQ447">
        <f>Drivers!CQ596</f>
        <v>0</v>
      </c>
      <c r="CR447">
        <f>Drivers!CR596</f>
        <v>0</v>
      </c>
      <c r="CS447">
        <f>Drivers!CS596</f>
        <v>0</v>
      </c>
      <c r="CT447">
        <f>Drivers!CT596</f>
        <v>0</v>
      </c>
      <c r="CU447">
        <f>Drivers!CU596</f>
        <v>0</v>
      </c>
      <c r="CV447">
        <f>Drivers!CV596</f>
        <v>0</v>
      </c>
      <c r="CW447">
        <f>Drivers!CW596</f>
        <v>0</v>
      </c>
      <c r="CX447">
        <f>Drivers!CX596</f>
        <v>0</v>
      </c>
      <c r="CY447">
        <f>Drivers!CY596</f>
        <v>0</v>
      </c>
      <c r="CZ447">
        <f>Drivers!CZ596</f>
        <v>0</v>
      </c>
      <c r="DA447">
        <f>Drivers!DA596</f>
        <v>0</v>
      </c>
      <c r="DB447">
        <f>Drivers!DB596</f>
        <v>0</v>
      </c>
      <c r="DC447">
        <f>Drivers!DC596</f>
        <v>0</v>
      </c>
      <c r="DD447">
        <f>Drivers!DD596</f>
        <v>0</v>
      </c>
      <c r="DE447">
        <f>Drivers!DE596</f>
        <v>0</v>
      </c>
      <c r="DF447">
        <f>Drivers!DF596</f>
        <v>0</v>
      </c>
      <c r="DG447">
        <f>Drivers!DG596</f>
        <v>0</v>
      </c>
      <c r="DH447">
        <f>Drivers!DH596</f>
        <v>0</v>
      </c>
      <c r="DI447">
        <f>Drivers!DI596</f>
        <v>0</v>
      </c>
      <c r="DJ447">
        <f>Drivers!DJ596</f>
        <v>0</v>
      </c>
      <c r="DK447">
        <f>Drivers!DK596</f>
        <v>0</v>
      </c>
      <c r="DL447">
        <f>Drivers!DL596</f>
        <v>0</v>
      </c>
      <c r="DM447">
        <f>Drivers!DM596</f>
        <v>0</v>
      </c>
      <c r="DN447">
        <f>Drivers!DN596</f>
        <v>0</v>
      </c>
      <c r="DO447">
        <f>Drivers!DO596</f>
        <v>0</v>
      </c>
      <c r="DP447">
        <f>Drivers!DP596</f>
        <v>0</v>
      </c>
      <c r="DQ447">
        <f>Drivers!DQ596</f>
        <v>0</v>
      </c>
      <c r="DR447">
        <f>Drivers!DR596</f>
        <v>0</v>
      </c>
      <c r="DS447">
        <f>Drivers!DS596</f>
        <v>0</v>
      </c>
      <c r="DT447">
        <f>Drivers!DT596</f>
        <v>0</v>
      </c>
      <c r="DU447">
        <f>Drivers!DU596</f>
        <v>0</v>
      </c>
      <c r="DV447">
        <f>Drivers!DV596</f>
        <v>0</v>
      </c>
      <c r="DW447">
        <f>Drivers!DW596</f>
        <v>0</v>
      </c>
      <c r="DX447">
        <f>Drivers!DX596</f>
        <v>0</v>
      </c>
      <c r="DY447">
        <f>Drivers!DY596</f>
        <v>0</v>
      </c>
      <c r="DZ447">
        <f>Drivers!DZ596</f>
        <v>0</v>
      </c>
      <c r="EA447">
        <f>Drivers!EA596</f>
        <v>0</v>
      </c>
      <c r="EB447">
        <f>Drivers!EB596</f>
        <v>0</v>
      </c>
      <c r="EC447">
        <f>Drivers!EC596</f>
        <v>0</v>
      </c>
      <c r="ED447">
        <f>Drivers!ED596</f>
        <v>0</v>
      </c>
      <c r="EE447">
        <f>Drivers!EE596</f>
        <v>0</v>
      </c>
      <c r="EF447">
        <f>Drivers!EF596</f>
        <v>0</v>
      </c>
      <c r="EG447">
        <f>Drivers!EG596</f>
        <v>0</v>
      </c>
      <c r="EH447">
        <f>Drivers!EH596</f>
        <v>0</v>
      </c>
      <c r="EI447">
        <f>Drivers!EI596</f>
        <v>0</v>
      </c>
      <c r="EJ447">
        <f>Drivers!EJ596</f>
        <v>0</v>
      </c>
    </row>
    <row r="448" spans="1:140" hidden="1" outlineLevel="1">
      <c r="A448">
        <f>Drivers!A597</f>
        <v>0</v>
      </c>
      <c r="B448">
        <f>Drivers!B597</f>
        <v>0</v>
      </c>
      <c r="C448">
        <f>Drivers!C597</f>
        <v>0</v>
      </c>
      <c r="D448">
        <f>Drivers!D597</f>
        <v>0</v>
      </c>
      <c r="E448">
        <f>Drivers!E597</f>
        <v>0</v>
      </c>
      <c r="F448">
        <f>Drivers!F597</f>
        <v>0</v>
      </c>
      <c r="G448">
        <f>Drivers!G597</f>
        <v>0</v>
      </c>
      <c r="H448">
        <f>Drivers!H597</f>
        <v>0</v>
      </c>
      <c r="I448" t="str">
        <f>Drivers!I597</f>
        <v>= Trulia Other Real Estate Revenue</v>
      </c>
      <c r="J448">
        <f>Drivers!J597</f>
        <v>0</v>
      </c>
      <c r="K448">
        <f>Drivers!K597</f>
        <v>0</v>
      </c>
      <c r="L448">
        <f>Drivers!L597</f>
        <v>0</v>
      </c>
      <c r="M448">
        <f>Drivers!M597</f>
        <v>0</v>
      </c>
      <c r="N448">
        <f>Drivers!N597</f>
        <v>0</v>
      </c>
      <c r="O448">
        <f>Drivers!O597</f>
        <v>0</v>
      </c>
      <c r="P448">
        <f>Drivers!P597</f>
        <v>0</v>
      </c>
      <c r="Q448">
        <f>Drivers!Q597</f>
        <v>0</v>
      </c>
      <c r="R448">
        <f>Drivers!R597</f>
        <v>0</v>
      </c>
      <c r="S448">
        <f>Drivers!S597</f>
        <v>0</v>
      </c>
      <c r="T448">
        <f>Drivers!T597</f>
        <v>0</v>
      </c>
      <c r="U448">
        <f>Drivers!U597</f>
        <v>0</v>
      </c>
      <c r="V448">
        <f>Drivers!V597</f>
        <v>0</v>
      </c>
      <c r="W448">
        <f>Drivers!W597</f>
        <v>0</v>
      </c>
      <c r="X448">
        <f>Drivers!X597</f>
        <v>0</v>
      </c>
      <c r="Y448">
        <f>Drivers!Y597</f>
        <v>0</v>
      </c>
      <c r="Z448">
        <f>Drivers!Z597</f>
        <v>0</v>
      </c>
      <c r="AA448">
        <f>Drivers!AA597</f>
        <v>0</v>
      </c>
      <c r="AB448">
        <f>Drivers!AB597</f>
        <v>0</v>
      </c>
      <c r="AC448">
        <f>Drivers!AC597</f>
        <v>0</v>
      </c>
      <c r="AD448">
        <f>Drivers!AD597</f>
        <v>0</v>
      </c>
      <c r="AE448">
        <f>Drivers!AE597</f>
        <v>0</v>
      </c>
      <c r="AF448">
        <f>Drivers!AF597</f>
        <v>0</v>
      </c>
      <c r="AG448">
        <f>Drivers!AG597</f>
        <v>0</v>
      </c>
      <c r="AH448">
        <f>Drivers!AH597</f>
        <v>0</v>
      </c>
      <c r="AI448">
        <f>Drivers!AI597</f>
        <v>0</v>
      </c>
      <c r="AJ448">
        <f>Drivers!AJ597</f>
        <v>0</v>
      </c>
      <c r="AK448">
        <f>Drivers!AK597</f>
        <v>0</v>
      </c>
      <c r="AL448">
        <f>Drivers!AL597</f>
        <v>0</v>
      </c>
      <c r="AM448">
        <f>Drivers!AM597</f>
        <v>0</v>
      </c>
      <c r="AN448">
        <f>Drivers!AN597</f>
        <v>0</v>
      </c>
      <c r="AO448">
        <f>Drivers!AO597</f>
        <v>0</v>
      </c>
      <c r="AP448">
        <f>Drivers!AP597</f>
        <v>0</v>
      </c>
      <c r="AQ448">
        <f>Drivers!AQ597</f>
        <v>0</v>
      </c>
      <c r="AR448">
        <f>Drivers!AR597</f>
        <v>0</v>
      </c>
      <c r="AS448">
        <f>Drivers!AS597</f>
        <v>0</v>
      </c>
      <c r="AT448">
        <f>Drivers!AT597</f>
        <v>0</v>
      </c>
      <c r="AU448">
        <f>Drivers!AU597</f>
        <v>0</v>
      </c>
      <c r="AV448">
        <f>Drivers!AV597</f>
        <v>0</v>
      </c>
      <c r="AW448">
        <f>Drivers!AW597</f>
        <v>0</v>
      </c>
      <c r="AX448">
        <f>Drivers!AX597</f>
        <v>0</v>
      </c>
      <c r="AY448">
        <f>Drivers!AY597</f>
        <v>0</v>
      </c>
      <c r="AZ448">
        <f>Drivers!AZ597</f>
        <v>0</v>
      </c>
      <c r="BA448">
        <f>Drivers!BA597</f>
        <v>0</v>
      </c>
      <c r="BB448">
        <f>Drivers!BB597</f>
        <v>0</v>
      </c>
      <c r="BC448">
        <f>Drivers!BC597</f>
        <v>0</v>
      </c>
      <c r="BD448">
        <f>Drivers!BD597</f>
        <v>0</v>
      </c>
      <c r="BE448">
        <f>Drivers!BE597</f>
        <v>0</v>
      </c>
      <c r="BF448">
        <f>Drivers!BF597</f>
        <v>0</v>
      </c>
      <c r="BG448">
        <f>Drivers!BG597</f>
        <v>0</v>
      </c>
      <c r="BH448">
        <f>Drivers!BH597</f>
        <v>0</v>
      </c>
      <c r="BI448">
        <f>Drivers!BI597</f>
        <v>0</v>
      </c>
      <c r="BJ448">
        <f>Drivers!BJ597</f>
        <v>0</v>
      </c>
      <c r="BK448">
        <f>Drivers!BK597</f>
        <v>0</v>
      </c>
      <c r="BL448">
        <f>Drivers!BL597</f>
        <v>0</v>
      </c>
      <c r="BM448">
        <f>Drivers!BM597</f>
        <v>0</v>
      </c>
      <c r="BN448">
        <f>Drivers!BN597</f>
        <v>27.284999999999997</v>
      </c>
      <c r="BO448">
        <f>Drivers!BO597</f>
        <v>27.314113760695747</v>
      </c>
      <c r="BP448">
        <f>Drivers!BP597</f>
        <v>27.286187263290781</v>
      </c>
      <c r="BQ448">
        <f>Drivers!BQ597</f>
        <v>27.270856080796744</v>
      </c>
      <c r="BR448">
        <f>Drivers!BR597</f>
        <v>0</v>
      </c>
      <c r="BS448">
        <f>Drivers!BS597</f>
        <v>0</v>
      </c>
      <c r="BT448">
        <f>Drivers!BT597</f>
        <v>0</v>
      </c>
      <c r="BU448">
        <f>Drivers!BU597</f>
        <v>0</v>
      </c>
      <c r="BV448">
        <f>Drivers!BV597</f>
        <v>0</v>
      </c>
      <c r="BW448">
        <f>Drivers!BW597</f>
        <v>0</v>
      </c>
      <c r="BX448">
        <f>Drivers!BX597</f>
        <v>0</v>
      </c>
      <c r="BY448">
        <f>Drivers!BY597</f>
        <v>0</v>
      </c>
      <c r="BZ448">
        <f>Drivers!BZ597</f>
        <v>0</v>
      </c>
      <c r="CA448">
        <f>Drivers!CA597</f>
        <v>0</v>
      </c>
      <c r="CB448">
        <f>Drivers!CB597</f>
        <v>0</v>
      </c>
      <c r="CC448">
        <f>Drivers!CC597</f>
        <v>0</v>
      </c>
      <c r="CD448">
        <f>Drivers!CD597</f>
        <v>0</v>
      </c>
      <c r="CE448">
        <f>Drivers!CE597</f>
        <v>0</v>
      </c>
      <c r="CF448">
        <f>Drivers!CF597</f>
        <v>0</v>
      </c>
      <c r="CG448">
        <f>Drivers!CG597</f>
        <v>0</v>
      </c>
      <c r="CH448">
        <f>Drivers!CH597</f>
        <v>0</v>
      </c>
      <c r="CI448">
        <f>Drivers!CI597</f>
        <v>0</v>
      </c>
      <c r="CJ448">
        <f>Drivers!CJ597</f>
        <v>0</v>
      </c>
      <c r="CK448">
        <f>Drivers!CK597</f>
        <v>0</v>
      </c>
      <c r="CL448">
        <f>Drivers!CL597</f>
        <v>0</v>
      </c>
      <c r="CM448">
        <f>Drivers!CM597</f>
        <v>0</v>
      </c>
      <c r="CN448">
        <f>Drivers!CN597</f>
        <v>0</v>
      </c>
      <c r="CO448">
        <f>Drivers!CO597</f>
        <v>0</v>
      </c>
      <c r="CP448">
        <f>Drivers!CP597</f>
        <v>0</v>
      </c>
      <c r="CQ448">
        <f>Drivers!CQ597</f>
        <v>0</v>
      </c>
      <c r="CR448">
        <f>Drivers!CR597</f>
        <v>0</v>
      </c>
      <c r="CS448">
        <f>Drivers!CS597</f>
        <v>0</v>
      </c>
      <c r="CT448">
        <f>Drivers!CT597</f>
        <v>0</v>
      </c>
      <c r="CU448">
        <f>Drivers!CU597</f>
        <v>0</v>
      </c>
      <c r="CV448">
        <f>Drivers!CV597</f>
        <v>0</v>
      </c>
      <c r="CW448">
        <f>Drivers!CW597</f>
        <v>0</v>
      </c>
      <c r="CX448">
        <f>Drivers!CX597</f>
        <v>0</v>
      </c>
      <c r="CY448">
        <f>Drivers!CY597</f>
        <v>0</v>
      </c>
      <c r="CZ448">
        <f>Drivers!CZ597</f>
        <v>0</v>
      </c>
      <c r="DA448">
        <f>Drivers!DA597</f>
        <v>0</v>
      </c>
      <c r="DB448">
        <f>Drivers!DB597</f>
        <v>0</v>
      </c>
      <c r="DC448">
        <f>Drivers!DC597</f>
        <v>0</v>
      </c>
      <c r="DD448">
        <f>Drivers!DD597</f>
        <v>0</v>
      </c>
      <c r="DE448">
        <f>Drivers!DE597</f>
        <v>0</v>
      </c>
      <c r="DF448">
        <f>Drivers!DF597</f>
        <v>0</v>
      </c>
      <c r="DG448">
        <f>Drivers!DG597</f>
        <v>0</v>
      </c>
      <c r="DH448">
        <f>Drivers!DH597</f>
        <v>0</v>
      </c>
      <c r="DI448">
        <f>Drivers!DI597</f>
        <v>0</v>
      </c>
      <c r="DJ448">
        <f>Drivers!DJ597</f>
        <v>0</v>
      </c>
      <c r="DK448">
        <f>Drivers!DK597</f>
        <v>0</v>
      </c>
      <c r="DL448">
        <f>Drivers!DL597</f>
        <v>0</v>
      </c>
      <c r="DM448">
        <f>Drivers!DM597</f>
        <v>0</v>
      </c>
      <c r="DN448">
        <f>Drivers!DN597</f>
        <v>0</v>
      </c>
      <c r="DO448">
        <f>Drivers!DO597</f>
        <v>0</v>
      </c>
      <c r="DP448">
        <f>Drivers!DP597</f>
        <v>0</v>
      </c>
      <c r="DQ448">
        <f>Drivers!DQ597</f>
        <v>0</v>
      </c>
      <c r="DR448">
        <f>Drivers!DR597</f>
        <v>0</v>
      </c>
      <c r="DS448">
        <f>Drivers!DS597</f>
        <v>0</v>
      </c>
      <c r="DT448">
        <f>Drivers!DT597</f>
        <v>0</v>
      </c>
      <c r="DU448">
        <f>Drivers!DU597</f>
        <v>0</v>
      </c>
      <c r="DV448">
        <f>Drivers!DV597</f>
        <v>0</v>
      </c>
      <c r="DW448">
        <f>Drivers!DW597</f>
        <v>0</v>
      </c>
      <c r="DX448">
        <f>Drivers!DX597</f>
        <v>0</v>
      </c>
      <c r="DY448">
        <f>Drivers!DY597</f>
        <v>0</v>
      </c>
      <c r="DZ448">
        <f>Drivers!DZ597</f>
        <v>0</v>
      </c>
      <c r="EA448">
        <f>Drivers!EA597</f>
        <v>0</v>
      </c>
      <c r="EB448">
        <f>Drivers!EB597</f>
        <v>0</v>
      </c>
      <c r="EC448">
        <f>Drivers!EC597</f>
        <v>0</v>
      </c>
      <c r="ED448">
        <f>Drivers!ED597</f>
        <v>0</v>
      </c>
      <c r="EE448">
        <f>Drivers!EE597</f>
        <v>0</v>
      </c>
      <c r="EF448">
        <f>Drivers!EF597</f>
        <v>0</v>
      </c>
      <c r="EG448">
        <f>Drivers!EG597</f>
        <v>0</v>
      </c>
      <c r="EH448">
        <f>Drivers!EH597</f>
        <v>0</v>
      </c>
      <c r="EI448">
        <f>Drivers!EI597</f>
        <v>0</v>
      </c>
      <c r="EJ448">
        <f>Drivers!EJ597</f>
        <v>0</v>
      </c>
    </row>
    <row r="449" spans="1:140" hidden="1" outlineLevel="1">
      <c r="A449">
        <f>Drivers!A598</f>
        <v>0</v>
      </c>
      <c r="B449">
        <f>Drivers!B598</f>
        <v>0</v>
      </c>
      <c r="C449">
        <f>Drivers!C598</f>
        <v>0</v>
      </c>
      <c r="D449">
        <f>Drivers!D598</f>
        <v>0</v>
      </c>
      <c r="E449">
        <f>Drivers!E598</f>
        <v>0</v>
      </c>
      <c r="F449">
        <f>Drivers!F598</f>
        <v>0</v>
      </c>
      <c r="G449">
        <f>Drivers!G598</f>
        <v>0</v>
      </c>
      <c r="H449">
        <f>Drivers!H598</f>
        <v>0</v>
      </c>
      <c r="I449">
        <f>Drivers!I598</f>
        <v>0</v>
      </c>
      <c r="J449">
        <f>Drivers!J598</f>
        <v>0</v>
      </c>
      <c r="K449">
        <f>Drivers!K598</f>
        <v>0</v>
      </c>
      <c r="L449">
        <f>Drivers!L598</f>
        <v>0</v>
      </c>
      <c r="M449">
        <f>Drivers!M598</f>
        <v>0</v>
      </c>
      <c r="N449">
        <f>Drivers!N598</f>
        <v>0</v>
      </c>
      <c r="O449">
        <f>Drivers!O598</f>
        <v>0</v>
      </c>
      <c r="P449">
        <f>Drivers!P598</f>
        <v>0</v>
      </c>
      <c r="Q449">
        <f>Drivers!Q598</f>
        <v>0</v>
      </c>
      <c r="R449">
        <f>Drivers!R598</f>
        <v>0</v>
      </c>
      <c r="S449">
        <f>Drivers!S598</f>
        <v>0</v>
      </c>
      <c r="T449">
        <f>Drivers!T598</f>
        <v>0</v>
      </c>
      <c r="U449">
        <f>Drivers!U598</f>
        <v>0</v>
      </c>
      <c r="V449">
        <f>Drivers!V598</f>
        <v>0</v>
      </c>
      <c r="W449">
        <f>Drivers!W598</f>
        <v>0</v>
      </c>
      <c r="X449">
        <f>Drivers!X598</f>
        <v>0</v>
      </c>
      <c r="Y449">
        <f>Drivers!Y598</f>
        <v>0</v>
      </c>
      <c r="Z449">
        <f>Drivers!Z598</f>
        <v>0</v>
      </c>
      <c r="AA449">
        <f>Drivers!AA598</f>
        <v>0</v>
      </c>
      <c r="AB449">
        <f>Drivers!AB598</f>
        <v>0</v>
      </c>
      <c r="AC449">
        <f>Drivers!AC598</f>
        <v>0</v>
      </c>
      <c r="AD449">
        <f>Drivers!AD598</f>
        <v>0</v>
      </c>
      <c r="AE449">
        <f>Drivers!AE598</f>
        <v>0</v>
      </c>
      <c r="AF449">
        <f>Drivers!AF598</f>
        <v>0</v>
      </c>
      <c r="AG449">
        <f>Drivers!AG598</f>
        <v>0</v>
      </c>
      <c r="AH449">
        <f>Drivers!AH598</f>
        <v>0</v>
      </c>
      <c r="AI449">
        <f>Drivers!AI598</f>
        <v>0</v>
      </c>
      <c r="AJ449">
        <f>Drivers!AJ598</f>
        <v>0</v>
      </c>
      <c r="AK449">
        <f>Drivers!AK598</f>
        <v>0</v>
      </c>
      <c r="AL449">
        <f>Drivers!AL598</f>
        <v>0</v>
      </c>
      <c r="AM449">
        <f>Drivers!AM598</f>
        <v>0</v>
      </c>
      <c r="AN449">
        <f>Drivers!AN598</f>
        <v>0</v>
      </c>
      <c r="AO449">
        <f>Drivers!AO598</f>
        <v>0</v>
      </c>
      <c r="AP449">
        <f>Drivers!AP598</f>
        <v>0</v>
      </c>
      <c r="AQ449">
        <f>Drivers!AQ598</f>
        <v>0</v>
      </c>
      <c r="AR449">
        <f>Drivers!AR598</f>
        <v>0</v>
      </c>
      <c r="AS449">
        <f>Drivers!AS598</f>
        <v>0</v>
      </c>
      <c r="AT449">
        <f>Drivers!AT598</f>
        <v>0</v>
      </c>
      <c r="AU449">
        <f>Drivers!AU598</f>
        <v>0</v>
      </c>
      <c r="AV449">
        <f>Drivers!AV598</f>
        <v>0</v>
      </c>
      <c r="AW449">
        <f>Drivers!AW598</f>
        <v>0</v>
      </c>
      <c r="AX449">
        <f>Drivers!AX598</f>
        <v>0</v>
      </c>
      <c r="AY449">
        <f>Drivers!AY598</f>
        <v>0</v>
      </c>
      <c r="AZ449">
        <f>Drivers!AZ598</f>
        <v>0</v>
      </c>
      <c r="BA449">
        <f>Drivers!BA598</f>
        <v>0</v>
      </c>
      <c r="BB449">
        <f>Drivers!BB598</f>
        <v>0</v>
      </c>
      <c r="BC449">
        <f>Drivers!BC598</f>
        <v>0</v>
      </c>
      <c r="BD449">
        <f>Drivers!BD598</f>
        <v>0</v>
      </c>
      <c r="BE449">
        <f>Drivers!BE598</f>
        <v>0</v>
      </c>
      <c r="BF449">
        <f>Drivers!BF598</f>
        <v>0</v>
      </c>
      <c r="BG449">
        <f>Drivers!BG598</f>
        <v>0</v>
      </c>
      <c r="BH449">
        <f>Drivers!BH598</f>
        <v>0</v>
      </c>
      <c r="BI449">
        <f>Drivers!BI598</f>
        <v>0</v>
      </c>
      <c r="BJ449">
        <f>Drivers!BJ598</f>
        <v>0</v>
      </c>
      <c r="BK449">
        <f>Drivers!BK598</f>
        <v>0</v>
      </c>
      <c r="BL449">
        <f>Drivers!BL598</f>
        <v>0</v>
      </c>
      <c r="BM449">
        <f>Drivers!BM598</f>
        <v>0</v>
      </c>
      <c r="BN449">
        <f>Drivers!BN598</f>
        <v>0</v>
      </c>
      <c r="BO449">
        <f>Drivers!BO598</f>
        <v>0</v>
      </c>
      <c r="BP449">
        <f>Drivers!BP598</f>
        <v>0</v>
      </c>
      <c r="BQ449">
        <f>Drivers!BQ598</f>
        <v>0</v>
      </c>
      <c r="BR449">
        <f>Drivers!BR598</f>
        <v>0</v>
      </c>
      <c r="BS449">
        <f>Drivers!BS598</f>
        <v>0</v>
      </c>
      <c r="BT449">
        <f>Drivers!BT598</f>
        <v>0</v>
      </c>
      <c r="BU449">
        <f>Drivers!BU598</f>
        <v>0</v>
      </c>
      <c r="BV449">
        <f>Drivers!BV598</f>
        <v>0</v>
      </c>
      <c r="BW449">
        <f>Drivers!BW598</f>
        <v>0</v>
      </c>
      <c r="BX449">
        <f>Drivers!BX598</f>
        <v>0</v>
      </c>
      <c r="BY449">
        <f>Drivers!BY598</f>
        <v>0</v>
      </c>
      <c r="BZ449">
        <f>Drivers!BZ598</f>
        <v>0</v>
      </c>
      <c r="CA449">
        <f>Drivers!CA598</f>
        <v>0</v>
      </c>
      <c r="CB449">
        <f>Drivers!CB598</f>
        <v>0</v>
      </c>
      <c r="CC449">
        <f>Drivers!CC598</f>
        <v>0</v>
      </c>
      <c r="CD449">
        <f>Drivers!CD598</f>
        <v>0</v>
      </c>
      <c r="CE449">
        <f>Drivers!CE598</f>
        <v>0</v>
      </c>
      <c r="CF449">
        <f>Drivers!CF598</f>
        <v>0</v>
      </c>
      <c r="CG449">
        <f>Drivers!CG598</f>
        <v>0</v>
      </c>
      <c r="CH449">
        <f>Drivers!CH598</f>
        <v>0</v>
      </c>
      <c r="CI449">
        <f>Drivers!CI598</f>
        <v>0</v>
      </c>
      <c r="CJ449">
        <f>Drivers!CJ598</f>
        <v>0</v>
      </c>
      <c r="CK449">
        <f>Drivers!CK598</f>
        <v>0</v>
      </c>
      <c r="CL449">
        <f>Drivers!CL598</f>
        <v>0</v>
      </c>
      <c r="CM449">
        <f>Drivers!CM598</f>
        <v>0</v>
      </c>
      <c r="CN449">
        <f>Drivers!CN598</f>
        <v>0</v>
      </c>
      <c r="CO449">
        <f>Drivers!CO598</f>
        <v>0</v>
      </c>
      <c r="CP449">
        <f>Drivers!CP598</f>
        <v>0</v>
      </c>
      <c r="CQ449">
        <f>Drivers!CQ598</f>
        <v>0</v>
      </c>
      <c r="CR449">
        <f>Drivers!CR598</f>
        <v>0</v>
      </c>
      <c r="CS449">
        <f>Drivers!CS598</f>
        <v>0</v>
      </c>
      <c r="CT449">
        <f>Drivers!CT598</f>
        <v>0</v>
      </c>
      <c r="CU449">
        <f>Drivers!CU598</f>
        <v>0</v>
      </c>
      <c r="CV449">
        <f>Drivers!CV598</f>
        <v>0</v>
      </c>
      <c r="CW449">
        <f>Drivers!CW598</f>
        <v>0</v>
      </c>
      <c r="CX449">
        <f>Drivers!CX598</f>
        <v>0</v>
      </c>
      <c r="CY449">
        <f>Drivers!CY598</f>
        <v>0</v>
      </c>
      <c r="CZ449">
        <f>Drivers!CZ598</f>
        <v>0</v>
      </c>
      <c r="DA449">
        <f>Drivers!DA598</f>
        <v>0</v>
      </c>
      <c r="DB449">
        <f>Drivers!DB598</f>
        <v>0</v>
      </c>
      <c r="DC449">
        <f>Drivers!DC598</f>
        <v>0</v>
      </c>
      <c r="DD449">
        <f>Drivers!DD598</f>
        <v>0</v>
      </c>
      <c r="DE449">
        <f>Drivers!DE598</f>
        <v>0</v>
      </c>
      <c r="DF449">
        <f>Drivers!DF598</f>
        <v>0</v>
      </c>
      <c r="DG449">
        <f>Drivers!DG598</f>
        <v>0</v>
      </c>
      <c r="DH449">
        <f>Drivers!DH598</f>
        <v>0</v>
      </c>
      <c r="DI449">
        <f>Drivers!DI598</f>
        <v>0</v>
      </c>
      <c r="DJ449">
        <f>Drivers!DJ598</f>
        <v>0</v>
      </c>
      <c r="DK449">
        <f>Drivers!DK598</f>
        <v>0</v>
      </c>
      <c r="DL449">
        <f>Drivers!DL598</f>
        <v>0</v>
      </c>
      <c r="DM449">
        <f>Drivers!DM598</f>
        <v>0</v>
      </c>
      <c r="DN449">
        <f>Drivers!DN598</f>
        <v>0</v>
      </c>
      <c r="DO449">
        <f>Drivers!DO598</f>
        <v>0</v>
      </c>
      <c r="DP449">
        <f>Drivers!DP598</f>
        <v>0</v>
      </c>
      <c r="DQ449">
        <f>Drivers!DQ598</f>
        <v>0</v>
      </c>
      <c r="DR449">
        <f>Drivers!DR598</f>
        <v>0</v>
      </c>
      <c r="DS449">
        <f>Drivers!DS598</f>
        <v>0</v>
      </c>
      <c r="DT449">
        <f>Drivers!DT598</f>
        <v>0</v>
      </c>
      <c r="DU449">
        <f>Drivers!DU598</f>
        <v>0</v>
      </c>
      <c r="DV449">
        <f>Drivers!DV598</f>
        <v>0</v>
      </c>
      <c r="DW449">
        <f>Drivers!DW598</f>
        <v>0</v>
      </c>
      <c r="DX449">
        <f>Drivers!DX598</f>
        <v>0</v>
      </c>
      <c r="DY449">
        <f>Drivers!DY598</f>
        <v>0</v>
      </c>
      <c r="DZ449">
        <f>Drivers!DZ598</f>
        <v>0</v>
      </c>
      <c r="EA449">
        <f>Drivers!EA598</f>
        <v>0</v>
      </c>
      <c r="EB449">
        <f>Drivers!EB598</f>
        <v>0</v>
      </c>
      <c r="EC449">
        <f>Drivers!EC598</f>
        <v>0</v>
      </c>
      <c r="ED449">
        <f>Drivers!ED598</f>
        <v>0</v>
      </c>
      <c r="EE449">
        <f>Drivers!EE598</f>
        <v>0</v>
      </c>
      <c r="EF449">
        <f>Drivers!EF598</f>
        <v>0</v>
      </c>
      <c r="EG449">
        <f>Drivers!EG598</f>
        <v>0</v>
      </c>
      <c r="EH449">
        <f>Drivers!EH598</f>
        <v>0</v>
      </c>
      <c r="EI449">
        <f>Drivers!EI598</f>
        <v>0</v>
      </c>
      <c r="EJ449">
        <f>Drivers!EJ598</f>
        <v>0</v>
      </c>
    </row>
    <row r="450" spans="1:140" hidden="1" outlineLevel="1">
      <c r="A450">
        <f>Drivers!A599</f>
        <v>0</v>
      </c>
      <c r="B450">
        <f>Drivers!B599</f>
        <v>0</v>
      </c>
      <c r="C450">
        <f>Drivers!C599</f>
        <v>0</v>
      </c>
      <c r="D450">
        <f>Drivers!D599</f>
        <v>0</v>
      </c>
      <c r="E450">
        <f>Drivers!E599</f>
        <v>0</v>
      </c>
      <c r="F450">
        <f>Drivers!F599</f>
        <v>0</v>
      </c>
      <c r="G450">
        <f>Drivers!G599</f>
        <v>0</v>
      </c>
      <c r="H450">
        <f>Drivers!H599</f>
        <v>0</v>
      </c>
      <c r="I450" t="str">
        <f>Drivers!I599</f>
        <v>Trulia Revenue</v>
      </c>
      <c r="J450">
        <f>Drivers!J599</f>
        <v>0</v>
      </c>
      <c r="K450">
        <f>Drivers!K599</f>
        <v>0</v>
      </c>
      <c r="L450">
        <f>Drivers!L599</f>
        <v>0</v>
      </c>
      <c r="M450">
        <f>Drivers!M599</f>
        <v>0</v>
      </c>
      <c r="N450">
        <f>Drivers!N599</f>
        <v>0</v>
      </c>
      <c r="O450">
        <f>Drivers!O599</f>
        <v>0</v>
      </c>
      <c r="P450">
        <f>Drivers!P599</f>
        <v>0</v>
      </c>
      <c r="Q450">
        <f>Drivers!Q599</f>
        <v>0</v>
      </c>
      <c r="R450">
        <f>Drivers!R599</f>
        <v>0</v>
      </c>
      <c r="S450">
        <f>Drivers!S599</f>
        <v>0</v>
      </c>
      <c r="T450">
        <f>Drivers!T599</f>
        <v>0</v>
      </c>
      <c r="U450">
        <f>Drivers!U599</f>
        <v>0</v>
      </c>
      <c r="V450">
        <f>Drivers!V599</f>
        <v>0</v>
      </c>
      <c r="W450">
        <f>Drivers!W599</f>
        <v>0</v>
      </c>
      <c r="X450">
        <f>Drivers!X599</f>
        <v>0</v>
      </c>
      <c r="Y450">
        <f>Drivers!Y599</f>
        <v>0</v>
      </c>
      <c r="Z450">
        <f>Drivers!Z599</f>
        <v>0</v>
      </c>
      <c r="AA450">
        <f>Drivers!AA599</f>
        <v>0</v>
      </c>
      <c r="AB450">
        <f>Drivers!AB599</f>
        <v>0</v>
      </c>
      <c r="AC450">
        <f>Drivers!AC599</f>
        <v>0</v>
      </c>
      <c r="AD450">
        <f>Drivers!AD599</f>
        <v>0</v>
      </c>
      <c r="AE450">
        <f>Drivers!AE599</f>
        <v>0</v>
      </c>
      <c r="AF450">
        <f>Drivers!AF599</f>
        <v>0</v>
      </c>
      <c r="AG450">
        <f>Drivers!AG599</f>
        <v>0</v>
      </c>
      <c r="AH450">
        <f>Drivers!AH599</f>
        <v>0</v>
      </c>
      <c r="AI450">
        <f>Drivers!AI599</f>
        <v>0</v>
      </c>
      <c r="AJ450">
        <f>Drivers!AJ599</f>
        <v>0</v>
      </c>
      <c r="AK450">
        <f>Drivers!AK599</f>
        <v>0</v>
      </c>
      <c r="AL450">
        <f>Drivers!AL599</f>
        <v>0</v>
      </c>
      <c r="AM450">
        <f>Drivers!AM599</f>
        <v>0</v>
      </c>
      <c r="AN450">
        <f>Drivers!AN599</f>
        <v>0</v>
      </c>
      <c r="AO450">
        <f>Drivers!AO599</f>
        <v>0</v>
      </c>
      <c r="AP450">
        <f>Drivers!AP599</f>
        <v>0</v>
      </c>
      <c r="AQ450">
        <f>Drivers!AQ599</f>
        <v>0</v>
      </c>
      <c r="AR450">
        <f>Drivers!AR599</f>
        <v>0</v>
      </c>
      <c r="AS450">
        <f>Drivers!AS599</f>
        <v>0</v>
      </c>
      <c r="AT450">
        <f>Drivers!AT599</f>
        <v>0</v>
      </c>
      <c r="AU450">
        <f>Drivers!AU599</f>
        <v>0</v>
      </c>
      <c r="AV450">
        <f>Drivers!AV599</f>
        <v>0</v>
      </c>
      <c r="AW450">
        <f>Drivers!AW599</f>
        <v>0</v>
      </c>
      <c r="AX450">
        <f>Drivers!AX599</f>
        <v>0</v>
      </c>
      <c r="AY450">
        <f>Drivers!AY599</f>
        <v>0</v>
      </c>
      <c r="AZ450">
        <f>Drivers!AZ599</f>
        <v>0</v>
      </c>
      <c r="BA450">
        <f>Drivers!BA599</f>
        <v>0</v>
      </c>
      <c r="BB450">
        <f>Drivers!BB599</f>
        <v>0</v>
      </c>
      <c r="BC450">
        <f>Drivers!BC599</f>
        <v>0</v>
      </c>
      <c r="BD450">
        <f>Drivers!BD599</f>
        <v>0</v>
      </c>
      <c r="BE450">
        <f>Drivers!BE599</f>
        <v>0</v>
      </c>
      <c r="BF450">
        <f>Drivers!BF599</f>
        <v>0</v>
      </c>
      <c r="BG450">
        <f>Drivers!BG599</f>
        <v>0</v>
      </c>
      <c r="BH450">
        <f>Drivers!BH599</f>
        <v>0</v>
      </c>
      <c r="BI450">
        <f>Drivers!BI599</f>
        <v>0</v>
      </c>
      <c r="BJ450">
        <f>Drivers!BJ599</f>
        <v>0</v>
      </c>
      <c r="BK450">
        <f>Drivers!BK599</f>
        <v>0</v>
      </c>
      <c r="BL450">
        <f>Drivers!BL599</f>
        <v>0</v>
      </c>
      <c r="BM450">
        <f>Drivers!BM599</f>
        <v>0</v>
      </c>
      <c r="BN450">
        <f>Drivers!BN599</f>
        <v>0</v>
      </c>
      <c r="BO450">
        <f>Drivers!BO599</f>
        <v>0</v>
      </c>
      <c r="BP450">
        <f>Drivers!BP599</f>
        <v>0</v>
      </c>
      <c r="BQ450">
        <f>Drivers!BQ599</f>
        <v>0</v>
      </c>
      <c r="BR450">
        <f>Drivers!BR599</f>
        <v>0</v>
      </c>
      <c r="BS450">
        <f>Drivers!BS599</f>
        <v>0</v>
      </c>
      <c r="BT450">
        <f>Drivers!BT599</f>
        <v>0</v>
      </c>
      <c r="BU450">
        <f>Drivers!BU599</f>
        <v>0</v>
      </c>
      <c r="BV450">
        <f>Drivers!BV599</f>
        <v>0</v>
      </c>
      <c r="BW450">
        <f>Drivers!BW599</f>
        <v>0</v>
      </c>
      <c r="BX450">
        <f>Drivers!BX599</f>
        <v>0</v>
      </c>
      <c r="BY450">
        <f>Drivers!BY599</f>
        <v>0</v>
      </c>
      <c r="BZ450">
        <f>Drivers!BZ599</f>
        <v>0</v>
      </c>
      <c r="CA450">
        <f>Drivers!CA599</f>
        <v>0</v>
      </c>
      <c r="CB450">
        <f>Drivers!CB599</f>
        <v>0</v>
      </c>
      <c r="CC450">
        <f>Drivers!CC599</f>
        <v>0</v>
      </c>
      <c r="CD450">
        <f>Drivers!CD599</f>
        <v>0</v>
      </c>
      <c r="CE450">
        <f>Drivers!CE599</f>
        <v>0</v>
      </c>
      <c r="CF450">
        <f>Drivers!CF599</f>
        <v>0</v>
      </c>
      <c r="CG450">
        <f>Drivers!CG599</f>
        <v>0</v>
      </c>
      <c r="CH450">
        <f>Drivers!CH599</f>
        <v>0</v>
      </c>
      <c r="CI450">
        <f>Drivers!CI599</f>
        <v>0</v>
      </c>
      <c r="CJ450">
        <f>Drivers!CJ599</f>
        <v>0</v>
      </c>
      <c r="CK450">
        <f>Drivers!CK599</f>
        <v>0</v>
      </c>
      <c r="CL450">
        <f>Drivers!CL599</f>
        <v>0</v>
      </c>
      <c r="CM450">
        <f>Drivers!CM599</f>
        <v>0</v>
      </c>
      <c r="CN450">
        <f>Drivers!CN599</f>
        <v>0</v>
      </c>
      <c r="CO450">
        <f>Drivers!CO599</f>
        <v>0</v>
      </c>
      <c r="CP450">
        <f>Drivers!CP599</f>
        <v>0</v>
      </c>
      <c r="CQ450">
        <f>Drivers!CQ599</f>
        <v>0</v>
      </c>
      <c r="CR450">
        <f>Drivers!CR599</f>
        <v>0</v>
      </c>
      <c r="CS450">
        <f>Drivers!CS599</f>
        <v>0</v>
      </c>
      <c r="CT450">
        <f>Drivers!CT599</f>
        <v>0</v>
      </c>
      <c r="CU450">
        <f>Drivers!CU599</f>
        <v>0</v>
      </c>
      <c r="CV450">
        <f>Drivers!CV599</f>
        <v>0</v>
      </c>
      <c r="CW450">
        <f>Drivers!CW599</f>
        <v>0</v>
      </c>
      <c r="CX450">
        <f>Drivers!CX599</f>
        <v>0</v>
      </c>
      <c r="CY450">
        <f>Drivers!CY599</f>
        <v>0</v>
      </c>
      <c r="CZ450">
        <f>Drivers!CZ599</f>
        <v>0</v>
      </c>
      <c r="DA450">
        <f>Drivers!DA599</f>
        <v>0</v>
      </c>
      <c r="DB450">
        <f>Drivers!DB599</f>
        <v>0</v>
      </c>
      <c r="DC450">
        <f>Drivers!DC599</f>
        <v>0</v>
      </c>
      <c r="DD450">
        <f>Drivers!DD599</f>
        <v>0</v>
      </c>
      <c r="DE450">
        <f>Drivers!DE599</f>
        <v>0</v>
      </c>
      <c r="DF450">
        <f>Drivers!DF599</f>
        <v>0</v>
      </c>
      <c r="DG450">
        <f>Drivers!DG599</f>
        <v>0</v>
      </c>
      <c r="DH450">
        <f>Drivers!DH599</f>
        <v>0</v>
      </c>
      <c r="DI450">
        <f>Drivers!DI599</f>
        <v>0</v>
      </c>
      <c r="DJ450">
        <f>Drivers!DJ599</f>
        <v>0</v>
      </c>
      <c r="DK450">
        <f>Drivers!DK599</f>
        <v>0</v>
      </c>
      <c r="DL450">
        <f>Drivers!DL599</f>
        <v>0</v>
      </c>
      <c r="DM450">
        <f>Drivers!DM599</f>
        <v>0</v>
      </c>
      <c r="DN450">
        <f>Drivers!DN599</f>
        <v>0</v>
      </c>
      <c r="DO450">
        <f>Drivers!DO599</f>
        <v>0</v>
      </c>
      <c r="DP450">
        <f>Drivers!DP599</f>
        <v>0</v>
      </c>
      <c r="DQ450">
        <f>Drivers!DQ599</f>
        <v>0</v>
      </c>
      <c r="DR450">
        <f>Drivers!DR599</f>
        <v>0</v>
      </c>
      <c r="DS450">
        <f>Drivers!DS599</f>
        <v>0</v>
      </c>
      <c r="DT450">
        <f>Drivers!DT599</f>
        <v>0</v>
      </c>
      <c r="DU450">
        <f>Drivers!DU599</f>
        <v>0</v>
      </c>
      <c r="DV450">
        <f>Drivers!DV599</f>
        <v>0</v>
      </c>
      <c r="DW450">
        <f>Drivers!DW599</f>
        <v>0</v>
      </c>
      <c r="DX450">
        <f>Drivers!DX599</f>
        <v>0</v>
      </c>
      <c r="DY450">
        <f>Drivers!DY599</f>
        <v>0</v>
      </c>
      <c r="DZ450">
        <f>Drivers!DZ599</f>
        <v>0</v>
      </c>
      <c r="EA450">
        <f>Drivers!EA599</f>
        <v>0</v>
      </c>
      <c r="EB450">
        <f>Drivers!EB599</f>
        <v>0</v>
      </c>
      <c r="EC450">
        <f>Drivers!EC599</f>
        <v>0</v>
      </c>
      <c r="ED450">
        <f>Drivers!ED599</f>
        <v>0</v>
      </c>
      <c r="EE450">
        <f>Drivers!EE599</f>
        <v>0</v>
      </c>
      <c r="EF450">
        <f>Drivers!EF599</f>
        <v>0</v>
      </c>
      <c r="EG450">
        <f>Drivers!EG599</f>
        <v>0</v>
      </c>
      <c r="EH450">
        <f>Drivers!EH599</f>
        <v>0</v>
      </c>
      <c r="EI450">
        <f>Drivers!EI599</f>
        <v>0</v>
      </c>
      <c r="EJ450">
        <f>Drivers!EJ599</f>
        <v>0</v>
      </c>
    </row>
    <row r="451" spans="1:140" hidden="1" outlineLevel="1">
      <c r="A451">
        <f>Drivers!A600</f>
        <v>0</v>
      </c>
      <c r="B451">
        <f>Drivers!B600</f>
        <v>0</v>
      </c>
      <c r="C451">
        <f>Drivers!C600</f>
        <v>0</v>
      </c>
      <c r="D451">
        <f>Drivers!D600</f>
        <v>0</v>
      </c>
      <c r="E451">
        <f>Drivers!E600</f>
        <v>0</v>
      </c>
      <c r="F451">
        <f>Drivers!F600</f>
        <v>0</v>
      </c>
      <c r="G451">
        <f>Drivers!G600</f>
        <v>0</v>
      </c>
      <c r="H451">
        <f>Drivers!H600</f>
        <v>0</v>
      </c>
      <c r="I451" t="str">
        <f>Drivers!I600</f>
        <v>Agent Subscription Revenue</v>
      </c>
      <c r="J451">
        <f>Drivers!J600</f>
        <v>0</v>
      </c>
      <c r="K451">
        <f>Drivers!K600</f>
        <v>0</v>
      </c>
      <c r="L451">
        <f>Drivers!L600</f>
        <v>0</v>
      </c>
      <c r="M451">
        <f>Drivers!M600</f>
        <v>0</v>
      </c>
      <c r="N451">
        <f>Drivers!N600</f>
        <v>0</v>
      </c>
      <c r="O451">
        <f>Drivers!O600</f>
        <v>0</v>
      </c>
      <c r="P451">
        <f>Drivers!P600</f>
        <v>0</v>
      </c>
      <c r="Q451">
        <f>Drivers!Q600</f>
        <v>0</v>
      </c>
      <c r="R451">
        <f>Drivers!R600</f>
        <v>0</v>
      </c>
      <c r="S451">
        <f>Drivers!S600</f>
        <v>0</v>
      </c>
      <c r="T451">
        <f>Drivers!T600</f>
        <v>0</v>
      </c>
      <c r="U451">
        <f>Drivers!U600</f>
        <v>0</v>
      </c>
      <c r="V451">
        <f>Drivers!V600</f>
        <v>0</v>
      </c>
      <c r="W451">
        <f>Drivers!W600</f>
        <v>0</v>
      </c>
      <c r="X451">
        <f>Drivers!X600</f>
        <v>0</v>
      </c>
      <c r="Y451">
        <f>Drivers!Y600</f>
        <v>0</v>
      </c>
      <c r="Z451">
        <f>Drivers!Z600</f>
        <v>0</v>
      </c>
      <c r="AA451">
        <f>Drivers!AA600</f>
        <v>0</v>
      </c>
      <c r="AB451">
        <f>Drivers!AB600</f>
        <v>0</v>
      </c>
      <c r="AC451">
        <f>Drivers!AC600</f>
        <v>0</v>
      </c>
      <c r="AD451">
        <f>Drivers!AD600</f>
        <v>0</v>
      </c>
      <c r="AE451">
        <f>Drivers!AE600</f>
        <v>0</v>
      </c>
      <c r="AF451">
        <f>Drivers!AF600</f>
        <v>0</v>
      </c>
      <c r="AG451">
        <f>Drivers!AG600</f>
        <v>0</v>
      </c>
      <c r="AH451">
        <f>Drivers!AH600</f>
        <v>0</v>
      </c>
      <c r="AI451">
        <f>Drivers!AI600</f>
        <v>0</v>
      </c>
      <c r="AJ451">
        <f>Drivers!AJ600</f>
        <v>0</v>
      </c>
      <c r="AK451">
        <f>Drivers!AK600</f>
        <v>0</v>
      </c>
      <c r="AL451">
        <f>Drivers!AL600</f>
        <v>0</v>
      </c>
      <c r="AM451">
        <f>Drivers!AM600</f>
        <v>0</v>
      </c>
      <c r="AN451">
        <f>Drivers!AN600</f>
        <v>0</v>
      </c>
      <c r="AO451">
        <f>Drivers!AO600</f>
        <v>0</v>
      </c>
      <c r="AP451">
        <f>Drivers!AP600</f>
        <v>0</v>
      </c>
      <c r="AQ451">
        <f>Drivers!AQ600</f>
        <v>0</v>
      </c>
      <c r="AR451">
        <f>Drivers!AR600</f>
        <v>0</v>
      </c>
      <c r="AS451">
        <f>Drivers!AS600</f>
        <v>0</v>
      </c>
      <c r="AT451">
        <f>Drivers!AT600</f>
        <v>0</v>
      </c>
      <c r="AU451">
        <f>Drivers!AU600</f>
        <v>0</v>
      </c>
      <c r="AV451">
        <f>Drivers!AV600</f>
        <v>0</v>
      </c>
      <c r="AW451">
        <f>Drivers!AW600</f>
        <v>0</v>
      </c>
      <c r="AX451">
        <f>Drivers!AX600</f>
        <v>0</v>
      </c>
      <c r="AY451">
        <f>Drivers!AY600</f>
        <v>0</v>
      </c>
      <c r="AZ451">
        <f>Drivers!AZ600</f>
        <v>0</v>
      </c>
      <c r="BA451">
        <f>Drivers!BA600</f>
        <v>0</v>
      </c>
      <c r="BB451">
        <f>Drivers!BB600</f>
        <v>0</v>
      </c>
      <c r="BC451">
        <f>Drivers!BC600</f>
        <v>0</v>
      </c>
      <c r="BD451">
        <f>Drivers!BD600</f>
        <v>0</v>
      </c>
      <c r="BE451">
        <f>Drivers!BE600</f>
        <v>0</v>
      </c>
      <c r="BF451">
        <f>Drivers!BF600</f>
        <v>0</v>
      </c>
      <c r="BG451">
        <f>Drivers!BG600</f>
        <v>0</v>
      </c>
      <c r="BH451">
        <f>Drivers!BH600</f>
        <v>0</v>
      </c>
      <c r="BI451">
        <f>Drivers!BI600</f>
        <v>0</v>
      </c>
      <c r="BJ451">
        <f>Drivers!BJ600</f>
        <v>0</v>
      </c>
      <c r="BK451">
        <f>Drivers!BK600</f>
        <v>0</v>
      </c>
      <c r="BL451">
        <f>Drivers!BL600</f>
        <v>0</v>
      </c>
      <c r="BM451">
        <f>Drivers!BM600</f>
        <v>0</v>
      </c>
      <c r="BN451">
        <f>Drivers!BN600</f>
        <v>0</v>
      </c>
      <c r="BO451">
        <f>Drivers!BO600</f>
        <v>7.3589999999999982</v>
      </c>
      <c r="BP451">
        <f>Drivers!BP600</f>
        <v>10.038</v>
      </c>
      <c r="BQ451">
        <f>Drivers!BQ600</f>
        <v>9.6759999999999984</v>
      </c>
      <c r="BR451">
        <f>Drivers!BR600</f>
        <v>0</v>
      </c>
      <c r="BS451">
        <f>Drivers!BS600</f>
        <v>0</v>
      </c>
      <c r="BT451">
        <f>Drivers!BT600</f>
        <v>0</v>
      </c>
      <c r="BU451">
        <f>Drivers!BU600</f>
        <v>0</v>
      </c>
      <c r="BV451">
        <f>Drivers!BV600</f>
        <v>0</v>
      </c>
      <c r="BW451">
        <f>Drivers!BW600</f>
        <v>0</v>
      </c>
      <c r="BX451">
        <f>Drivers!BX600</f>
        <v>0</v>
      </c>
      <c r="BY451">
        <f>Drivers!BY600</f>
        <v>0</v>
      </c>
      <c r="BZ451">
        <f>Drivers!BZ600</f>
        <v>0</v>
      </c>
      <c r="CA451">
        <f>Drivers!CA600</f>
        <v>0</v>
      </c>
      <c r="CB451">
        <f>Drivers!CB600</f>
        <v>0</v>
      </c>
      <c r="CC451">
        <f>Drivers!CC600</f>
        <v>0</v>
      </c>
      <c r="CD451">
        <f>Drivers!CD600</f>
        <v>0</v>
      </c>
      <c r="CE451">
        <f>Drivers!CE600</f>
        <v>0</v>
      </c>
      <c r="CF451">
        <f>Drivers!CF600</f>
        <v>0</v>
      </c>
      <c r="CG451">
        <f>Drivers!CG600</f>
        <v>0</v>
      </c>
      <c r="CH451">
        <f>Drivers!CH600</f>
        <v>0</v>
      </c>
      <c r="CI451">
        <f>Drivers!CI600</f>
        <v>0</v>
      </c>
      <c r="CJ451">
        <f>Drivers!CJ600</f>
        <v>0</v>
      </c>
      <c r="CK451">
        <f>Drivers!CK600</f>
        <v>0</v>
      </c>
      <c r="CL451">
        <f>Drivers!CL600</f>
        <v>0</v>
      </c>
      <c r="CM451">
        <f>Drivers!CM600</f>
        <v>0</v>
      </c>
      <c r="CN451">
        <f>Drivers!CN600</f>
        <v>0</v>
      </c>
      <c r="CO451">
        <f>Drivers!CO600</f>
        <v>0</v>
      </c>
      <c r="CP451">
        <f>Drivers!CP600</f>
        <v>0</v>
      </c>
      <c r="CQ451">
        <f>Drivers!CQ600</f>
        <v>0</v>
      </c>
      <c r="CR451">
        <f>Drivers!CR600</f>
        <v>0</v>
      </c>
      <c r="CS451">
        <f>Drivers!CS600</f>
        <v>0</v>
      </c>
      <c r="CT451">
        <f>Drivers!CT600</f>
        <v>0</v>
      </c>
      <c r="CU451">
        <f>Drivers!CU600</f>
        <v>0</v>
      </c>
      <c r="CV451">
        <f>Drivers!CV600</f>
        <v>0</v>
      </c>
      <c r="CW451">
        <f>Drivers!CW600</f>
        <v>0</v>
      </c>
      <c r="CX451">
        <f>Drivers!CX600</f>
        <v>0</v>
      </c>
      <c r="CY451">
        <f>Drivers!CY600</f>
        <v>0</v>
      </c>
      <c r="CZ451">
        <f>Drivers!CZ600</f>
        <v>0</v>
      </c>
      <c r="DA451">
        <f>Drivers!DA600</f>
        <v>0</v>
      </c>
      <c r="DB451">
        <f>Drivers!DB600</f>
        <v>0</v>
      </c>
      <c r="DC451">
        <f>Drivers!DC600</f>
        <v>0</v>
      </c>
      <c r="DD451">
        <f>Drivers!DD600</f>
        <v>0</v>
      </c>
      <c r="DE451">
        <f>Drivers!DE600</f>
        <v>0</v>
      </c>
      <c r="DF451">
        <f>Drivers!DF600</f>
        <v>0</v>
      </c>
      <c r="DG451">
        <f>Drivers!DG600</f>
        <v>0</v>
      </c>
      <c r="DH451">
        <f>Drivers!DH600</f>
        <v>0</v>
      </c>
      <c r="DI451">
        <f>Drivers!DI600</f>
        <v>0</v>
      </c>
      <c r="DJ451">
        <f>Drivers!DJ600</f>
        <v>0</v>
      </c>
      <c r="DK451">
        <f>Drivers!DK600</f>
        <v>0</v>
      </c>
      <c r="DL451">
        <f>Drivers!DL600</f>
        <v>0</v>
      </c>
      <c r="DM451">
        <f>Drivers!DM600</f>
        <v>0</v>
      </c>
      <c r="DN451">
        <f>Drivers!DN600</f>
        <v>0</v>
      </c>
      <c r="DO451">
        <f>Drivers!DO600</f>
        <v>0</v>
      </c>
      <c r="DP451">
        <f>Drivers!DP600</f>
        <v>0</v>
      </c>
      <c r="DQ451">
        <f>Drivers!DQ600</f>
        <v>0</v>
      </c>
      <c r="DR451">
        <f>Drivers!DR600</f>
        <v>0</v>
      </c>
      <c r="DS451">
        <f>Drivers!DS600</f>
        <v>0</v>
      </c>
      <c r="DT451">
        <f>Drivers!DT600</f>
        <v>0</v>
      </c>
      <c r="DU451">
        <f>Drivers!DU600</f>
        <v>0</v>
      </c>
      <c r="DV451">
        <f>Drivers!DV600</f>
        <v>0</v>
      </c>
      <c r="DW451">
        <f>Drivers!DW600</f>
        <v>0</v>
      </c>
      <c r="DX451">
        <f>Drivers!DX600</f>
        <v>0</v>
      </c>
      <c r="DY451">
        <f>Drivers!DY600</f>
        <v>0</v>
      </c>
      <c r="DZ451">
        <f>Drivers!DZ600</f>
        <v>0</v>
      </c>
      <c r="EA451">
        <f>Drivers!EA600</f>
        <v>0</v>
      </c>
      <c r="EB451">
        <f>Drivers!EB600</f>
        <v>0</v>
      </c>
      <c r="EC451">
        <f>Drivers!EC600</f>
        <v>0</v>
      </c>
      <c r="ED451">
        <f>Drivers!ED600</f>
        <v>0</v>
      </c>
      <c r="EE451">
        <f>Drivers!EE600</f>
        <v>0</v>
      </c>
      <c r="EF451">
        <f>Drivers!EF600</f>
        <v>0</v>
      </c>
      <c r="EG451">
        <f>Drivers!EG600</f>
        <v>0</v>
      </c>
      <c r="EH451">
        <f>Drivers!EH600</f>
        <v>0</v>
      </c>
      <c r="EI451">
        <f>Drivers!EI600</f>
        <v>0</v>
      </c>
      <c r="EJ451">
        <f>Drivers!EJ600</f>
        <v>0</v>
      </c>
    </row>
    <row r="452" spans="1:140" hidden="1" outlineLevel="1">
      <c r="A452">
        <f>Drivers!A601</f>
        <v>0</v>
      </c>
      <c r="B452">
        <f>Drivers!B601</f>
        <v>0</v>
      </c>
      <c r="C452">
        <f>Drivers!C601</f>
        <v>0</v>
      </c>
      <c r="D452">
        <f>Drivers!D601</f>
        <v>0</v>
      </c>
      <c r="E452">
        <f>Drivers!E601</f>
        <v>0</v>
      </c>
      <c r="F452">
        <f>Drivers!F601</f>
        <v>0</v>
      </c>
      <c r="G452">
        <f>Drivers!G601</f>
        <v>0</v>
      </c>
      <c r="H452">
        <f>Drivers!H601</f>
        <v>0</v>
      </c>
      <c r="I452" t="str">
        <f>Drivers!I601</f>
        <v>+ Market Leader</v>
      </c>
      <c r="J452">
        <f>Drivers!J601</f>
        <v>0</v>
      </c>
      <c r="K452">
        <f>Drivers!K601</f>
        <v>0</v>
      </c>
      <c r="L452">
        <f>Drivers!L601</f>
        <v>0</v>
      </c>
      <c r="M452">
        <f>Drivers!M601</f>
        <v>0</v>
      </c>
      <c r="N452">
        <f>Drivers!N601</f>
        <v>0</v>
      </c>
      <c r="O452">
        <f>Drivers!O601</f>
        <v>0</v>
      </c>
      <c r="P452">
        <f>Drivers!P601</f>
        <v>0</v>
      </c>
      <c r="Q452">
        <f>Drivers!Q601</f>
        <v>0</v>
      </c>
      <c r="R452">
        <f>Drivers!R601</f>
        <v>0</v>
      </c>
      <c r="S452">
        <f>Drivers!S601</f>
        <v>0</v>
      </c>
      <c r="T452">
        <f>Drivers!T601</f>
        <v>0</v>
      </c>
      <c r="U452">
        <f>Drivers!U601</f>
        <v>0</v>
      </c>
      <c r="V452">
        <f>Drivers!V601</f>
        <v>0</v>
      </c>
      <c r="W452">
        <f>Drivers!W601</f>
        <v>0</v>
      </c>
      <c r="X452">
        <f>Drivers!X601</f>
        <v>0</v>
      </c>
      <c r="Y452">
        <f>Drivers!Y601</f>
        <v>0</v>
      </c>
      <c r="Z452">
        <f>Drivers!Z601</f>
        <v>0</v>
      </c>
      <c r="AA452">
        <f>Drivers!AA601</f>
        <v>0</v>
      </c>
      <c r="AB452">
        <f>Drivers!AB601</f>
        <v>0</v>
      </c>
      <c r="AC452">
        <f>Drivers!AC601</f>
        <v>0</v>
      </c>
      <c r="AD452">
        <f>Drivers!AD601</f>
        <v>0</v>
      </c>
      <c r="AE452">
        <f>Drivers!AE601</f>
        <v>0</v>
      </c>
      <c r="AF452">
        <f>Drivers!AF601</f>
        <v>0</v>
      </c>
      <c r="AG452">
        <f>Drivers!AG601</f>
        <v>0</v>
      </c>
      <c r="AH452">
        <f>Drivers!AH601</f>
        <v>0</v>
      </c>
      <c r="AI452">
        <f>Drivers!AI601</f>
        <v>0</v>
      </c>
      <c r="AJ452">
        <f>Drivers!AJ601</f>
        <v>0</v>
      </c>
      <c r="AK452">
        <f>Drivers!AK601</f>
        <v>0</v>
      </c>
      <c r="AL452">
        <f>Drivers!AL601</f>
        <v>0</v>
      </c>
      <c r="AM452">
        <f>Drivers!AM601</f>
        <v>0</v>
      </c>
      <c r="AN452">
        <f>Drivers!AN601</f>
        <v>0</v>
      </c>
      <c r="AO452">
        <f>Drivers!AO601</f>
        <v>0</v>
      </c>
      <c r="AP452">
        <f>Drivers!AP601</f>
        <v>0</v>
      </c>
      <c r="AQ452">
        <f>Drivers!AQ601</f>
        <v>0</v>
      </c>
      <c r="AR452">
        <f>Drivers!AR601</f>
        <v>0</v>
      </c>
      <c r="AS452">
        <f>Drivers!AS601</f>
        <v>0</v>
      </c>
      <c r="AT452">
        <f>Drivers!AT601</f>
        <v>0</v>
      </c>
      <c r="AU452">
        <f>Drivers!AU601</f>
        <v>0</v>
      </c>
      <c r="AV452">
        <f>Drivers!AV601</f>
        <v>0</v>
      </c>
      <c r="AW452">
        <f>Drivers!AW601</f>
        <v>0</v>
      </c>
      <c r="AX452">
        <f>Drivers!AX601</f>
        <v>0</v>
      </c>
      <c r="AY452">
        <f>Drivers!AY601</f>
        <v>0</v>
      </c>
      <c r="AZ452">
        <f>Drivers!AZ601</f>
        <v>0</v>
      </c>
      <c r="BA452">
        <f>Drivers!BA601</f>
        <v>0</v>
      </c>
      <c r="BB452">
        <f>Drivers!BB601</f>
        <v>0</v>
      </c>
      <c r="BC452">
        <f>Drivers!BC601</f>
        <v>0</v>
      </c>
      <c r="BD452">
        <f>Drivers!BD601</f>
        <v>0</v>
      </c>
      <c r="BE452">
        <f>Drivers!BE601</f>
        <v>0</v>
      </c>
      <c r="BF452">
        <f>Drivers!BF601</f>
        <v>0</v>
      </c>
      <c r="BG452">
        <f>Drivers!BG601</f>
        <v>0</v>
      </c>
      <c r="BH452">
        <f>Drivers!BH601</f>
        <v>0</v>
      </c>
      <c r="BI452">
        <f>Drivers!BI601</f>
        <v>0</v>
      </c>
      <c r="BJ452">
        <f>Drivers!BJ601</f>
        <v>0</v>
      </c>
      <c r="BK452">
        <f>Drivers!BK601</f>
        <v>0</v>
      </c>
      <c r="BL452">
        <f>Drivers!BL601</f>
        <v>0</v>
      </c>
      <c r="BM452">
        <f>Drivers!BM601</f>
        <v>0</v>
      </c>
      <c r="BN452">
        <f>Drivers!BN601</f>
        <v>15.252000000000001</v>
      </c>
      <c r="BO452">
        <f>Drivers!BO601</f>
        <v>15.3</v>
      </c>
      <c r="BP452">
        <f>Drivers!BP601</f>
        <v>15.3</v>
      </c>
      <c r="BQ452">
        <f>Drivers!BQ601</f>
        <v>15.3</v>
      </c>
      <c r="BR452">
        <f>Drivers!BR601</f>
        <v>0</v>
      </c>
      <c r="BS452">
        <f>Drivers!BS601</f>
        <v>0</v>
      </c>
      <c r="BT452">
        <f>Drivers!BT601</f>
        <v>0</v>
      </c>
      <c r="BU452">
        <f>Drivers!BU601</f>
        <v>0</v>
      </c>
      <c r="BV452">
        <f>Drivers!BV601</f>
        <v>0</v>
      </c>
      <c r="BW452">
        <f>Drivers!BW601</f>
        <v>0</v>
      </c>
      <c r="BX452">
        <f>Drivers!BX601</f>
        <v>0</v>
      </c>
      <c r="BY452">
        <f>Drivers!BY601</f>
        <v>0</v>
      </c>
      <c r="BZ452">
        <f>Drivers!BZ601</f>
        <v>0</v>
      </c>
      <c r="CA452">
        <f>Drivers!CA601</f>
        <v>0</v>
      </c>
      <c r="CB452">
        <f>Drivers!CB601</f>
        <v>0</v>
      </c>
      <c r="CC452">
        <f>Drivers!CC601</f>
        <v>0</v>
      </c>
      <c r="CD452">
        <f>Drivers!CD601</f>
        <v>0</v>
      </c>
      <c r="CE452">
        <f>Drivers!CE601</f>
        <v>0</v>
      </c>
      <c r="CF452">
        <f>Drivers!CF601</f>
        <v>0</v>
      </c>
      <c r="CG452">
        <f>Drivers!CG601</f>
        <v>0</v>
      </c>
      <c r="CH452">
        <f>Drivers!CH601</f>
        <v>0</v>
      </c>
      <c r="CI452">
        <f>Drivers!CI601</f>
        <v>0</v>
      </c>
      <c r="CJ452">
        <f>Drivers!CJ601</f>
        <v>0</v>
      </c>
      <c r="CK452">
        <f>Drivers!CK601</f>
        <v>0</v>
      </c>
      <c r="CL452">
        <f>Drivers!CL601</f>
        <v>0</v>
      </c>
      <c r="CM452">
        <f>Drivers!CM601</f>
        <v>0</v>
      </c>
      <c r="CN452">
        <f>Drivers!CN601</f>
        <v>0</v>
      </c>
      <c r="CO452">
        <f>Drivers!CO601</f>
        <v>0</v>
      </c>
      <c r="CP452">
        <f>Drivers!CP601</f>
        <v>0</v>
      </c>
      <c r="CQ452">
        <f>Drivers!CQ601</f>
        <v>0</v>
      </c>
      <c r="CR452">
        <f>Drivers!CR601</f>
        <v>0</v>
      </c>
      <c r="CS452">
        <f>Drivers!CS601</f>
        <v>0</v>
      </c>
      <c r="CT452">
        <f>Drivers!CT601</f>
        <v>0</v>
      </c>
      <c r="CU452">
        <f>Drivers!CU601</f>
        <v>0</v>
      </c>
      <c r="CV452">
        <f>Drivers!CV601</f>
        <v>0</v>
      </c>
      <c r="CW452">
        <f>Drivers!CW601</f>
        <v>0</v>
      </c>
      <c r="CX452">
        <f>Drivers!CX601</f>
        <v>0</v>
      </c>
      <c r="CY452">
        <f>Drivers!CY601</f>
        <v>0</v>
      </c>
      <c r="CZ452">
        <f>Drivers!CZ601</f>
        <v>0</v>
      </c>
      <c r="DA452">
        <f>Drivers!DA601</f>
        <v>0</v>
      </c>
      <c r="DB452">
        <f>Drivers!DB601</f>
        <v>0</v>
      </c>
      <c r="DC452">
        <f>Drivers!DC601</f>
        <v>0</v>
      </c>
      <c r="DD452">
        <f>Drivers!DD601</f>
        <v>0</v>
      </c>
      <c r="DE452">
        <f>Drivers!DE601</f>
        <v>0</v>
      </c>
      <c r="DF452">
        <f>Drivers!DF601</f>
        <v>0</v>
      </c>
      <c r="DG452">
        <f>Drivers!DG601</f>
        <v>0</v>
      </c>
      <c r="DH452">
        <f>Drivers!DH601</f>
        <v>0</v>
      </c>
      <c r="DI452">
        <f>Drivers!DI601</f>
        <v>0</v>
      </c>
      <c r="DJ452">
        <f>Drivers!DJ601</f>
        <v>0</v>
      </c>
      <c r="DK452">
        <f>Drivers!DK601</f>
        <v>0</v>
      </c>
      <c r="DL452">
        <f>Drivers!DL601</f>
        <v>0</v>
      </c>
      <c r="DM452">
        <f>Drivers!DM601</f>
        <v>0</v>
      </c>
      <c r="DN452">
        <f>Drivers!DN601</f>
        <v>0</v>
      </c>
      <c r="DO452">
        <f>Drivers!DO601</f>
        <v>0</v>
      </c>
      <c r="DP452">
        <f>Drivers!DP601</f>
        <v>0</v>
      </c>
      <c r="DQ452">
        <f>Drivers!DQ601</f>
        <v>0</v>
      </c>
      <c r="DR452">
        <f>Drivers!DR601</f>
        <v>0</v>
      </c>
      <c r="DS452">
        <f>Drivers!DS601</f>
        <v>0</v>
      </c>
      <c r="DT452">
        <f>Drivers!DT601</f>
        <v>0</v>
      </c>
      <c r="DU452">
        <f>Drivers!DU601</f>
        <v>0</v>
      </c>
      <c r="DV452">
        <f>Drivers!DV601</f>
        <v>0</v>
      </c>
      <c r="DW452">
        <f>Drivers!DW601</f>
        <v>0</v>
      </c>
      <c r="DX452">
        <f>Drivers!DX601</f>
        <v>0</v>
      </c>
      <c r="DY452">
        <f>Drivers!DY601</f>
        <v>0</v>
      </c>
      <c r="DZ452">
        <f>Drivers!DZ601</f>
        <v>0</v>
      </c>
      <c r="EA452">
        <f>Drivers!EA601</f>
        <v>0</v>
      </c>
      <c r="EB452">
        <f>Drivers!EB601</f>
        <v>0</v>
      </c>
      <c r="EC452">
        <f>Drivers!EC601</f>
        <v>0</v>
      </c>
      <c r="ED452">
        <f>Drivers!ED601</f>
        <v>0</v>
      </c>
      <c r="EE452">
        <f>Drivers!EE601</f>
        <v>0</v>
      </c>
      <c r="EF452">
        <f>Drivers!EF601</f>
        <v>0</v>
      </c>
      <c r="EG452">
        <f>Drivers!EG601</f>
        <v>0</v>
      </c>
      <c r="EH452">
        <f>Drivers!EH601</f>
        <v>0</v>
      </c>
      <c r="EI452">
        <f>Drivers!EI601</f>
        <v>0</v>
      </c>
      <c r="EJ452">
        <f>Drivers!EJ601</f>
        <v>0</v>
      </c>
    </row>
    <row r="453" spans="1:140" hidden="1" outlineLevel="1">
      <c r="A453">
        <f>Drivers!A602</f>
        <v>0</v>
      </c>
      <c r="B453">
        <f>Drivers!B602</f>
        <v>0</v>
      </c>
      <c r="C453">
        <f>Drivers!C602</f>
        <v>0</v>
      </c>
      <c r="D453">
        <f>Drivers!D602</f>
        <v>0</v>
      </c>
      <c r="E453">
        <f>Drivers!E602</f>
        <v>0</v>
      </c>
      <c r="F453">
        <f>Drivers!F602</f>
        <v>0</v>
      </c>
      <c r="G453">
        <f>Drivers!G602</f>
        <v>0</v>
      </c>
      <c r="H453">
        <f>Drivers!H602</f>
        <v>0</v>
      </c>
      <c r="I453" t="str">
        <f>Drivers!I602</f>
        <v>= Premier Subscription Revenue</v>
      </c>
      <c r="J453">
        <f>Drivers!J602</f>
        <v>0</v>
      </c>
      <c r="K453">
        <f>Drivers!K602</f>
        <v>0</v>
      </c>
      <c r="L453">
        <f>Drivers!L602</f>
        <v>0</v>
      </c>
      <c r="M453">
        <f>Drivers!M602</f>
        <v>0</v>
      </c>
      <c r="N453">
        <f>Drivers!N602</f>
        <v>0</v>
      </c>
      <c r="O453">
        <f>Drivers!O602</f>
        <v>0</v>
      </c>
      <c r="P453">
        <f>Drivers!P602</f>
        <v>0</v>
      </c>
      <c r="Q453">
        <f>Drivers!Q602</f>
        <v>0</v>
      </c>
      <c r="R453">
        <f>Drivers!R602</f>
        <v>0</v>
      </c>
      <c r="S453">
        <f>Drivers!S602</f>
        <v>0</v>
      </c>
      <c r="T453">
        <f>Drivers!T602</f>
        <v>0</v>
      </c>
      <c r="U453">
        <f>Drivers!U602</f>
        <v>0</v>
      </c>
      <c r="V453">
        <f>Drivers!V602</f>
        <v>0</v>
      </c>
      <c r="W453">
        <f>Drivers!W602</f>
        <v>0</v>
      </c>
      <c r="X453">
        <f>Drivers!X602</f>
        <v>0</v>
      </c>
      <c r="Y453">
        <f>Drivers!Y602</f>
        <v>0</v>
      </c>
      <c r="Z453">
        <f>Drivers!Z602</f>
        <v>0</v>
      </c>
      <c r="AA453">
        <f>Drivers!AA602</f>
        <v>0</v>
      </c>
      <c r="AB453">
        <f>Drivers!AB602</f>
        <v>0</v>
      </c>
      <c r="AC453">
        <f>Drivers!AC602</f>
        <v>0</v>
      </c>
      <c r="AD453">
        <f>Drivers!AD602</f>
        <v>0</v>
      </c>
      <c r="AE453">
        <f>Drivers!AE602</f>
        <v>0</v>
      </c>
      <c r="AF453">
        <f>Drivers!AF602</f>
        <v>0</v>
      </c>
      <c r="AG453">
        <f>Drivers!AG602</f>
        <v>0</v>
      </c>
      <c r="AH453">
        <f>Drivers!AH602</f>
        <v>0</v>
      </c>
      <c r="AI453">
        <f>Drivers!AI602</f>
        <v>0</v>
      </c>
      <c r="AJ453">
        <f>Drivers!AJ602</f>
        <v>0</v>
      </c>
      <c r="AK453">
        <f>Drivers!AK602</f>
        <v>0</v>
      </c>
      <c r="AL453">
        <f>Drivers!AL602</f>
        <v>0</v>
      </c>
      <c r="AM453">
        <f>Drivers!AM602</f>
        <v>0</v>
      </c>
      <c r="AN453">
        <f>Drivers!AN602</f>
        <v>0</v>
      </c>
      <c r="AO453">
        <f>Drivers!AO602</f>
        <v>0</v>
      </c>
      <c r="AP453">
        <f>Drivers!AP602</f>
        <v>0</v>
      </c>
      <c r="AQ453">
        <f>Drivers!AQ602</f>
        <v>0</v>
      </c>
      <c r="AR453">
        <f>Drivers!AR602</f>
        <v>0</v>
      </c>
      <c r="AS453">
        <f>Drivers!AS602</f>
        <v>0</v>
      </c>
      <c r="AT453">
        <f>Drivers!AT602</f>
        <v>0</v>
      </c>
      <c r="AU453">
        <f>Drivers!AU602</f>
        <v>0</v>
      </c>
      <c r="AV453">
        <f>Drivers!AV602</f>
        <v>0</v>
      </c>
      <c r="AW453">
        <f>Drivers!AW602</f>
        <v>0</v>
      </c>
      <c r="AX453">
        <f>Drivers!AX602</f>
        <v>0</v>
      </c>
      <c r="AY453">
        <f>Drivers!AY602</f>
        <v>0</v>
      </c>
      <c r="AZ453">
        <f>Drivers!AZ602</f>
        <v>0</v>
      </c>
      <c r="BA453">
        <f>Drivers!BA602</f>
        <v>0</v>
      </c>
      <c r="BB453">
        <f>Drivers!BB602</f>
        <v>0</v>
      </c>
      <c r="BC453">
        <f>Drivers!BC602</f>
        <v>0</v>
      </c>
      <c r="BD453">
        <f>Drivers!BD602</f>
        <v>0</v>
      </c>
      <c r="BE453">
        <f>Drivers!BE602</f>
        <v>0</v>
      </c>
      <c r="BF453">
        <f>Drivers!BF602</f>
        <v>0</v>
      </c>
      <c r="BG453">
        <f>Drivers!BG602</f>
        <v>0</v>
      </c>
      <c r="BH453">
        <f>Drivers!BH602</f>
        <v>0</v>
      </c>
      <c r="BI453">
        <f>Drivers!BI602</f>
        <v>0</v>
      </c>
      <c r="BJ453">
        <f>Drivers!BJ602</f>
        <v>0</v>
      </c>
      <c r="BK453">
        <f>Drivers!BK602</f>
        <v>0</v>
      </c>
      <c r="BL453">
        <f>Drivers!BL602</f>
        <v>0</v>
      </c>
      <c r="BM453">
        <f>Drivers!BM602</f>
        <v>0</v>
      </c>
      <c r="BN453">
        <f>Drivers!BN602</f>
        <v>15.252000000000001</v>
      </c>
      <c r="BO453">
        <f>Drivers!BO602</f>
        <v>22.658999999999999</v>
      </c>
      <c r="BP453">
        <f>Drivers!BP602</f>
        <v>25.338000000000001</v>
      </c>
      <c r="BQ453">
        <f>Drivers!BQ602</f>
        <v>24.975999999999999</v>
      </c>
      <c r="BR453">
        <f>Drivers!BR602</f>
        <v>0</v>
      </c>
      <c r="BS453">
        <f>Drivers!BS602</f>
        <v>0</v>
      </c>
      <c r="BT453">
        <f>Drivers!BT602</f>
        <v>0</v>
      </c>
      <c r="BU453">
        <f>Drivers!BU602</f>
        <v>0</v>
      </c>
      <c r="BV453">
        <f>Drivers!BV602</f>
        <v>0</v>
      </c>
      <c r="BW453">
        <f>Drivers!BW602</f>
        <v>0</v>
      </c>
      <c r="BX453">
        <f>Drivers!BX602</f>
        <v>0</v>
      </c>
      <c r="BY453">
        <f>Drivers!BY602</f>
        <v>0</v>
      </c>
      <c r="BZ453">
        <f>Drivers!BZ602</f>
        <v>0</v>
      </c>
      <c r="CA453">
        <f>Drivers!CA602</f>
        <v>0</v>
      </c>
      <c r="CB453">
        <f>Drivers!CB602</f>
        <v>0</v>
      </c>
      <c r="CC453">
        <f>Drivers!CC602</f>
        <v>0</v>
      </c>
      <c r="CD453">
        <f>Drivers!CD602</f>
        <v>0</v>
      </c>
      <c r="CE453">
        <f>Drivers!CE602</f>
        <v>0</v>
      </c>
      <c r="CF453">
        <f>Drivers!CF602</f>
        <v>0</v>
      </c>
      <c r="CG453">
        <f>Drivers!CG602</f>
        <v>0</v>
      </c>
      <c r="CH453">
        <f>Drivers!CH602</f>
        <v>0</v>
      </c>
      <c r="CI453">
        <f>Drivers!CI602</f>
        <v>0</v>
      </c>
      <c r="CJ453">
        <f>Drivers!CJ602</f>
        <v>0</v>
      </c>
      <c r="CK453">
        <f>Drivers!CK602</f>
        <v>0</v>
      </c>
      <c r="CL453">
        <f>Drivers!CL602</f>
        <v>0</v>
      </c>
      <c r="CM453">
        <f>Drivers!CM602</f>
        <v>0</v>
      </c>
      <c r="CN453">
        <f>Drivers!CN602</f>
        <v>0</v>
      </c>
      <c r="CO453">
        <f>Drivers!CO602</f>
        <v>0</v>
      </c>
      <c r="CP453">
        <f>Drivers!CP602</f>
        <v>0</v>
      </c>
      <c r="CQ453">
        <f>Drivers!CQ602</f>
        <v>0</v>
      </c>
      <c r="CR453">
        <f>Drivers!CR602</f>
        <v>0</v>
      </c>
      <c r="CS453">
        <f>Drivers!CS602</f>
        <v>0</v>
      </c>
      <c r="CT453">
        <f>Drivers!CT602</f>
        <v>0</v>
      </c>
      <c r="CU453">
        <f>Drivers!CU602</f>
        <v>0</v>
      </c>
      <c r="CV453">
        <f>Drivers!CV602</f>
        <v>0</v>
      </c>
      <c r="CW453">
        <f>Drivers!CW602</f>
        <v>0</v>
      </c>
      <c r="CX453">
        <f>Drivers!CX602</f>
        <v>0</v>
      </c>
      <c r="CY453">
        <f>Drivers!CY602</f>
        <v>0</v>
      </c>
      <c r="CZ453">
        <f>Drivers!CZ602</f>
        <v>0</v>
      </c>
      <c r="DA453">
        <f>Drivers!DA602</f>
        <v>0</v>
      </c>
      <c r="DB453">
        <f>Drivers!DB602</f>
        <v>0</v>
      </c>
      <c r="DC453">
        <f>Drivers!DC602</f>
        <v>0</v>
      </c>
      <c r="DD453">
        <f>Drivers!DD602</f>
        <v>0</v>
      </c>
      <c r="DE453">
        <f>Drivers!DE602</f>
        <v>0</v>
      </c>
      <c r="DF453">
        <f>Drivers!DF602</f>
        <v>0</v>
      </c>
      <c r="DG453">
        <f>Drivers!DG602</f>
        <v>0</v>
      </c>
      <c r="DH453">
        <f>Drivers!DH602</f>
        <v>0</v>
      </c>
      <c r="DI453">
        <f>Drivers!DI602</f>
        <v>0</v>
      </c>
      <c r="DJ453">
        <f>Drivers!DJ602</f>
        <v>0</v>
      </c>
      <c r="DK453">
        <f>Drivers!DK602</f>
        <v>0</v>
      </c>
      <c r="DL453">
        <f>Drivers!DL602</f>
        <v>0</v>
      </c>
      <c r="DM453">
        <f>Drivers!DM602</f>
        <v>0</v>
      </c>
      <c r="DN453">
        <f>Drivers!DN602</f>
        <v>0</v>
      </c>
      <c r="DO453">
        <f>Drivers!DO602</f>
        <v>0</v>
      </c>
      <c r="DP453">
        <f>Drivers!DP602</f>
        <v>0</v>
      </c>
      <c r="DQ453">
        <f>Drivers!DQ602</f>
        <v>0</v>
      </c>
      <c r="DR453">
        <f>Drivers!DR602</f>
        <v>0</v>
      </c>
      <c r="DS453">
        <f>Drivers!DS602</f>
        <v>0</v>
      </c>
      <c r="DT453">
        <f>Drivers!DT602</f>
        <v>0</v>
      </c>
      <c r="DU453">
        <f>Drivers!DU602</f>
        <v>0</v>
      </c>
      <c r="DV453">
        <f>Drivers!DV602</f>
        <v>0</v>
      </c>
      <c r="DW453">
        <f>Drivers!DW602</f>
        <v>0</v>
      </c>
      <c r="DX453">
        <f>Drivers!DX602</f>
        <v>0</v>
      </c>
      <c r="DY453">
        <f>Drivers!DY602</f>
        <v>0</v>
      </c>
      <c r="DZ453">
        <f>Drivers!DZ602</f>
        <v>0</v>
      </c>
      <c r="EA453">
        <f>Drivers!EA602</f>
        <v>0</v>
      </c>
      <c r="EB453">
        <f>Drivers!EB602</f>
        <v>0</v>
      </c>
      <c r="EC453">
        <f>Drivers!EC602</f>
        <v>0</v>
      </c>
      <c r="ED453">
        <f>Drivers!ED602</f>
        <v>0</v>
      </c>
      <c r="EE453">
        <f>Drivers!EE602</f>
        <v>0</v>
      </c>
      <c r="EF453">
        <f>Drivers!EF602</f>
        <v>0</v>
      </c>
      <c r="EG453">
        <f>Drivers!EG602</f>
        <v>0</v>
      </c>
      <c r="EH453">
        <f>Drivers!EH602</f>
        <v>0</v>
      </c>
      <c r="EI453">
        <f>Drivers!EI602</f>
        <v>0</v>
      </c>
      <c r="EJ453">
        <f>Drivers!EJ602</f>
        <v>0</v>
      </c>
    </row>
    <row r="454" spans="1:140" hidden="1" outlineLevel="1">
      <c r="A454">
        <f>Drivers!A603</f>
        <v>0</v>
      </c>
      <c r="B454">
        <f>Drivers!B603</f>
        <v>0</v>
      </c>
      <c r="C454">
        <f>Drivers!C603</f>
        <v>0</v>
      </c>
      <c r="D454">
        <f>Drivers!D603</f>
        <v>0</v>
      </c>
      <c r="E454">
        <f>Drivers!E603</f>
        <v>0</v>
      </c>
      <c r="F454">
        <f>Drivers!F603</f>
        <v>0</v>
      </c>
      <c r="G454">
        <f>Drivers!G603</f>
        <v>0</v>
      </c>
      <c r="H454">
        <f>Drivers!H603</f>
        <v>0</v>
      </c>
      <c r="I454" t="str">
        <f>Drivers!I603</f>
        <v>+ Other Marketplace Revenue</v>
      </c>
      <c r="J454">
        <f>Drivers!J603</f>
        <v>0</v>
      </c>
      <c r="K454">
        <f>Drivers!K603</f>
        <v>0</v>
      </c>
      <c r="L454">
        <f>Drivers!L603</f>
        <v>0</v>
      </c>
      <c r="M454">
        <f>Drivers!M603</f>
        <v>0</v>
      </c>
      <c r="N454">
        <f>Drivers!N603</f>
        <v>0</v>
      </c>
      <c r="O454">
        <f>Drivers!O603</f>
        <v>0</v>
      </c>
      <c r="P454">
        <f>Drivers!P603</f>
        <v>0</v>
      </c>
      <c r="Q454">
        <f>Drivers!Q603</f>
        <v>0</v>
      </c>
      <c r="R454">
        <f>Drivers!R603</f>
        <v>0</v>
      </c>
      <c r="S454">
        <f>Drivers!S603</f>
        <v>0</v>
      </c>
      <c r="T454">
        <f>Drivers!T603</f>
        <v>0</v>
      </c>
      <c r="U454">
        <f>Drivers!U603</f>
        <v>0</v>
      </c>
      <c r="V454">
        <f>Drivers!V603</f>
        <v>0</v>
      </c>
      <c r="W454">
        <f>Drivers!W603</f>
        <v>0</v>
      </c>
      <c r="X454">
        <f>Drivers!X603</f>
        <v>0</v>
      </c>
      <c r="Y454">
        <f>Drivers!Y603</f>
        <v>0</v>
      </c>
      <c r="Z454">
        <f>Drivers!Z603</f>
        <v>0</v>
      </c>
      <c r="AA454">
        <f>Drivers!AA603</f>
        <v>0</v>
      </c>
      <c r="AB454">
        <f>Drivers!AB603</f>
        <v>0</v>
      </c>
      <c r="AC454">
        <f>Drivers!AC603</f>
        <v>0</v>
      </c>
      <c r="AD454">
        <f>Drivers!AD603</f>
        <v>0</v>
      </c>
      <c r="AE454">
        <f>Drivers!AE603</f>
        <v>0</v>
      </c>
      <c r="AF454">
        <f>Drivers!AF603</f>
        <v>0</v>
      </c>
      <c r="AG454">
        <f>Drivers!AG603</f>
        <v>0</v>
      </c>
      <c r="AH454">
        <f>Drivers!AH603</f>
        <v>0</v>
      </c>
      <c r="AI454">
        <f>Drivers!AI603</f>
        <v>0</v>
      </c>
      <c r="AJ454">
        <f>Drivers!AJ603</f>
        <v>0</v>
      </c>
      <c r="AK454">
        <f>Drivers!AK603</f>
        <v>0</v>
      </c>
      <c r="AL454">
        <f>Drivers!AL603</f>
        <v>0</v>
      </c>
      <c r="AM454">
        <f>Drivers!AM603</f>
        <v>0</v>
      </c>
      <c r="AN454">
        <f>Drivers!AN603</f>
        <v>0</v>
      </c>
      <c r="AO454">
        <f>Drivers!AO603</f>
        <v>0</v>
      </c>
      <c r="AP454">
        <f>Drivers!AP603</f>
        <v>0</v>
      </c>
      <c r="AQ454">
        <f>Drivers!AQ603</f>
        <v>0</v>
      </c>
      <c r="AR454">
        <f>Drivers!AR603</f>
        <v>0</v>
      </c>
      <c r="AS454">
        <f>Drivers!AS603</f>
        <v>0</v>
      </c>
      <c r="AT454">
        <f>Drivers!AT603</f>
        <v>0</v>
      </c>
      <c r="AU454">
        <f>Drivers!AU603</f>
        <v>0</v>
      </c>
      <c r="AV454">
        <f>Drivers!AV603</f>
        <v>0</v>
      </c>
      <c r="AW454">
        <f>Drivers!AW603</f>
        <v>0</v>
      </c>
      <c r="AX454">
        <f>Drivers!AX603</f>
        <v>0</v>
      </c>
      <c r="AY454">
        <f>Drivers!AY603</f>
        <v>0</v>
      </c>
      <c r="AZ454">
        <f>Drivers!AZ603</f>
        <v>0</v>
      </c>
      <c r="BA454">
        <f>Drivers!BA603</f>
        <v>0</v>
      </c>
      <c r="BB454">
        <f>Drivers!BB603</f>
        <v>0</v>
      </c>
      <c r="BC454">
        <f>Drivers!BC603</f>
        <v>0</v>
      </c>
      <c r="BD454">
        <f>Drivers!BD603</f>
        <v>0</v>
      </c>
      <c r="BE454">
        <f>Drivers!BE603</f>
        <v>0</v>
      </c>
      <c r="BF454">
        <f>Drivers!BF603</f>
        <v>0</v>
      </c>
      <c r="BG454">
        <f>Drivers!BG603</f>
        <v>0</v>
      </c>
      <c r="BH454">
        <f>Drivers!BH603</f>
        <v>0</v>
      </c>
      <c r="BI454">
        <f>Drivers!BI603</f>
        <v>0</v>
      </c>
      <c r="BJ454">
        <f>Drivers!BJ603</f>
        <v>0</v>
      </c>
      <c r="BK454">
        <f>Drivers!BK603</f>
        <v>0</v>
      </c>
      <c r="BL454">
        <f>Drivers!BL603</f>
        <v>0</v>
      </c>
      <c r="BM454">
        <f>Drivers!BM603</f>
        <v>0</v>
      </c>
      <c r="BN454">
        <f>Drivers!BN603</f>
        <v>30.536999999999999</v>
      </c>
      <c r="BO454">
        <f>Drivers!BO603</f>
        <v>30.536999999999999</v>
      </c>
      <c r="BP454">
        <f>Drivers!BP603</f>
        <v>30.536999999999999</v>
      </c>
      <c r="BQ454">
        <f>Drivers!BQ603</f>
        <v>30.536999999999999</v>
      </c>
      <c r="BR454">
        <f>Drivers!BR603</f>
        <v>0</v>
      </c>
      <c r="BS454">
        <f>Drivers!BS603</f>
        <v>0</v>
      </c>
      <c r="BT454">
        <f>Drivers!BT603</f>
        <v>0</v>
      </c>
      <c r="BU454">
        <f>Drivers!BU603</f>
        <v>0</v>
      </c>
      <c r="BV454">
        <f>Drivers!BV603</f>
        <v>0</v>
      </c>
      <c r="BW454">
        <f>Drivers!BW603</f>
        <v>0</v>
      </c>
      <c r="BX454">
        <f>Drivers!BX603</f>
        <v>0</v>
      </c>
      <c r="BY454">
        <f>Drivers!BY603</f>
        <v>0</v>
      </c>
      <c r="BZ454">
        <f>Drivers!BZ603</f>
        <v>0</v>
      </c>
      <c r="CA454">
        <f>Drivers!CA603</f>
        <v>0</v>
      </c>
      <c r="CB454">
        <f>Drivers!CB603</f>
        <v>0</v>
      </c>
      <c r="CC454">
        <f>Drivers!CC603</f>
        <v>0</v>
      </c>
      <c r="CD454">
        <f>Drivers!CD603</f>
        <v>0</v>
      </c>
      <c r="CE454">
        <f>Drivers!CE603</f>
        <v>0</v>
      </c>
      <c r="CF454">
        <f>Drivers!CF603</f>
        <v>0</v>
      </c>
      <c r="CG454">
        <f>Drivers!CG603</f>
        <v>0</v>
      </c>
      <c r="CH454">
        <f>Drivers!CH603</f>
        <v>0</v>
      </c>
      <c r="CI454">
        <f>Drivers!CI603</f>
        <v>0</v>
      </c>
      <c r="CJ454">
        <f>Drivers!CJ603</f>
        <v>0</v>
      </c>
      <c r="CK454">
        <f>Drivers!CK603</f>
        <v>0</v>
      </c>
      <c r="CL454">
        <f>Drivers!CL603</f>
        <v>0</v>
      </c>
      <c r="CM454">
        <f>Drivers!CM603</f>
        <v>0</v>
      </c>
      <c r="CN454">
        <f>Drivers!CN603</f>
        <v>0</v>
      </c>
      <c r="CO454">
        <f>Drivers!CO603</f>
        <v>0</v>
      </c>
      <c r="CP454">
        <f>Drivers!CP603</f>
        <v>0</v>
      </c>
      <c r="CQ454">
        <f>Drivers!CQ603</f>
        <v>0</v>
      </c>
      <c r="CR454">
        <f>Drivers!CR603</f>
        <v>0</v>
      </c>
      <c r="CS454">
        <f>Drivers!CS603</f>
        <v>0</v>
      </c>
      <c r="CT454">
        <f>Drivers!CT603</f>
        <v>0</v>
      </c>
      <c r="CU454">
        <f>Drivers!CU603</f>
        <v>0</v>
      </c>
      <c r="CV454">
        <f>Drivers!CV603</f>
        <v>0</v>
      </c>
      <c r="CW454">
        <f>Drivers!CW603</f>
        <v>0</v>
      </c>
      <c r="CX454">
        <f>Drivers!CX603</f>
        <v>0</v>
      </c>
      <c r="CY454">
        <f>Drivers!CY603</f>
        <v>0</v>
      </c>
      <c r="CZ454">
        <f>Drivers!CZ603</f>
        <v>0</v>
      </c>
      <c r="DA454">
        <f>Drivers!DA603</f>
        <v>0</v>
      </c>
      <c r="DB454">
        <f>Drivers!DB603</f>
        <v>0</v>
      </c>
      <c r="DC454">
        <f>Drivers!DC603</f>
        <v>0</v>
      </c>
      <c r="DD454">
        <f>Drivers!DD603</f>
        <v>0</v>
      </c>
      <c r="DE454">
        <f>Drivers!DE603</f>
        <v>0</v>
      </c>
      <c r="DF454">
        <f>Drivers!DF603</f>
        <v>0</v>
      </c>
      <c r="DG454">
        <f>Drivers!DG603</f>
        <v>0</v>
      </c>
      <c r="DH454">
        <f>Drivers!DH603</f>
        <v>0</v>
      </c>
      <c r="DI454">
        <f>Drivers!DI603</f>
        <v>0</v>
      </c>
      <c r="DJ454">
        <f>Drivers!DJ603</f>
        <v>0</v>
      </c>
      <c r="DK454">
        <f>Drivers!DK603</f>
        <v>0</v>
      </c>
      <c r="DL454">
        <f>Drivers!DL603</f>
        <v>0</v>
      </c>
      <c r="DM454">
        <f>Drivers!DM603</f>
        <v>0</v>
      </c>
      <c r="DN454">
        <f>Drivers!DN603</f>
        <v>0</v>
      </c>
      <c r="DO454">
        <f>Drivers!DO603</f>
        <v>0</v>
      </c>
      <c r="DP454">
        <f>Drivers!DP603</f>
        <v>0</v>
      </c>
      <c r="DQ454">
        <f>Drivers!DQ603</f>
        <v>0</v>
      </c>
      <c r="DR454">
        <f>Drivers!DR603</f>
        <v>0</v>
      </c>
      <c r="DS454">
        <f>Drivers!DS603</f>
        <v>0</v>
      </c>
      <c r="DT454">
        <f>Drivers!DT603</f>
        <v>0</v>
      </c>
      <c r="DU454">
        <f>Drivers!DU603</f>
        <v>0</v>
      </c>
      <c r="DV454">
        <f>Drivers!DV603</f>
        <v>0</v>
      </c>
      <c r="DW454">
        <f>Drivers!DW603</f>
        <v>0</v>
      </c>
      <c r="DX454">
        <f>Drivers!DX603</f>
        <v>0</v>
      </c>
      <c r="DY454">
        <f>Drivers!DY603</f>
        <v>0</v>
      </c>
      <c r="DZ454">
        <f>Drivers!DZ603</f>
        <v>0</v>
      </c>
      <c r="EA454">
        <f>Drivers!EA603</f>
        <v>0</v>
      </c>
      <c r="EB454">
        <f>Drivers!EB603</f>
        <v>0</v>
      </c>
      <c r="EC454">
        <f>Drivers!EC603</f>
        <v>0</v>
      </c>
      <c r="ED454">
        <f>Drivers!ED603</f>
        <v>0</v>
      </c>
      <c r="EE454">
        <f>Drivers!EE603</f>
        <v>0</v>
      </c>
      <c r="EF454">
        <f>Drivers!EF603</f>
        <v>0</v>
      </c>
      <c r="EG454">
        <f>Drivers!EG603</f>
        <v>0</v>
      </c>
      <c r="EH454">
        <f>Drivers!EH603</f>
        <v>0</v>
      </c>
      <c r="EI454">
        <f>Drivers!EI603</f>
        <v>0</v>
      </c>
      <c r="EJ454">
        <f>Drivers!EJ603</f>
        <v>0</v>
      </c>
    </row>
    <row r="455" spans="1:140" hidden="1" outlineLevel="1">
      <c r="A455">
        <f>Drivers!A604</f>
        <v>0</v>
      </c>
      <c r="B455">
        <f>Drivers!B604</f>
        <v>0</v>
      </c>
      <c r="C455">
        <f>Drivers!C604</f>
        <v>0</v>
      </c>
      <c r="D455">
        <f>Drivers!D604</f>
        <v>0</v>
      </c>
      <c r="E455">
        <f>Drivers!E604</f>
        <v>0</v>
      </c>
      <c r="F455">
        <f>Drivers!F604</f>
        <v>0</v>
      </c>
      <c r="G455">
        <f>Drivers!G604</f>
        <v>0</v>
      </c>
      <c r="H455">
        <f>Drivers!H604</f>
        <v>0</v>
      </c>
      <c r="I455" t="str">
        <f>Drivers!I604</f>
        <v>= Marketplace Revenue</v>
      </c>
      <c r="J455">
        <f>Drivers!J604</f>
        <v>0</v>
      </c>
      <c r="K455">
        <f>Drivers!K604</f>
        <v>0</v>
      </c>
      <c r="L455">
        <f>Drivers!L604</f>
        <v>0</v>
      </c>
      <c r="M455">
        <f>Drivers!M604</f>
        <v>0</v>
      </c>
      <c r="N455">
        <f>Drivers!N604</f>
        <v>0</v>
      </c>
      <c r="O455">
        <f>Drivers!O604</f>
        <v>0</v>
      </c>
      <c r="P455">
        <f>Drivers!P604</f>
        <v>0</v>
      </c>
      <c r="Q455">
        <f>Drivers!Q604</f>
        <v>0</v>
      </c>
      <c r="R455">
        <f>Drivers!R604</f>
        <v>0</v>
      </c>
      <c r="S455">
        <f>Drivers!S604</f>
        <v>0</v>
      </c>
      <c r="T455">
        <f>Drivers!T604</f>
        <v>0</v>
      </c>
      <c r="U455">
        <f>Drivers!U604</f>
        <v>0</v>
      </c>
      <c r="V455">
        <f>Drivers!V604</f>
        <v>0</v>
      </c>
      <c r="W455">
        <f>Drivers!W604</f>
        <v>0</v>
      </c>
      <c r="X455">
        <f>Drivers!X604</f>
        <v>0</v>
      </c>
      <c r="Y455">
        <f>Drivers!Y604</f>
        <v>0</v>
      </c>
      <c r="Z455">
        <f>Drivers!Z604</f>
        <v>0</v>
      </c>
      <c r="AA455">
        <f>Drivers!AA604</f>
        <v>0</v>
      </c>
      <c r="AB455">
        <f>Drivers!AB604</f>
        <v>0</v>
      </c>
      <c r="AC455">
        <f>Drivers!AC604</f>
        <v>0</v>
      </c>
      <c r="AD455">
        <f>Drivers!AD604</f>
        <v>0</v>
      </c>
      <c r="AE455">
        <f>Drivers!AE604</f>
        <v>0</v>
      </c>
      <c r="AF455">
        <f>Drivers!AF604</f>
        <v>0</v>
      </c>
      <c r="AG455">
        <f>Drivers!AG604</f>
        <v>0</v>
      </c>
      <c r="AH455">
        <f>Drivers!AH604</f>
        <v>0</v>
      </c>
      <c r="AI455">
        <f>Drivers!AI604</f>
        <v>0</v>
      </c>
      <c r="AJ455">
        <f>Drivers!AJ604</f>
        <v>0</v>
      </c>
      <c r="AK455">
        <f>Drivers!AK604</f>
        <v>0</v>
      </c>
      <c r="AL455">
        <f>Drivers!AL604</f>
        <v>0</v>
      </c>
      <c r="AM455">
        <f>Drivers!AM604</f>
        <v>0</v>
      </c>
      <c r="AN455">
        <f>Drivers!AN604</f>
        <v>0</v>
      </c>
      <c r="AO455">
        <f>Drivers!AO604</f>
        <v>0</v>
      </c>
      <c r="AP455">
        <f>Drivers!AP604</f>
        <v>0</v>
      </c>
      <c r="AQ455">
        <f>Drivers!AQ604</f>
        <v>0</v>
      </c>
      <c r="AR455">
        <f>Drivers!AR604</f>
        <v>0</v>
      </c>
      <c r="AS455">
        <f>Drivers!AS604</f>
        <v>0</v>
      </c>
      <c r="AT455">
        <f>Drivers!AT604</f>
        <v>0</v>
      </c>
      <c r="AU455">
        <f>Drivers!AU604</f>
        <v>0</v>
      </c>
      <c r="AV455">
        <f>Drivers!AV604</f>
        <v>0</v>
      </c>
      <c r="AW455">
        <f>Drivers!AW604</f>
        <v>0</v>
      </c>
      <c r="AX455">
        <f>Drivers!AX604</f>
        <v>0</v>
      </c>
      <c r="AY455">
        <f>Drivers!AY604</f>
        <v>0</v>
      </c>
      <c r="AZ455">
        <f>Drivers!AZ604</f>
        <v>0</v>
      </c>
      <c r="BA455">
        <f>Drivers!BA604</f>
        <v>0</v>
      </c>
      <c r="BB455">
        <f>Drivers!BB604</f>
        <v>0</v>
      </c>
      <c r="BC455">
        <f>Drivers!BC604</f>
        <v>0</v>
      </c>
      <c r="BD455">
        <f>Drivers!BD604</f>
        <v>0</v>
      </c>
      <c r="BE455">
        <f>Drivers!BE604</f>
        <v>0</v>
      </c>
      <c r="BF455">
        <f>Drivers!BF604</f>
        <v>0</v>
      </c>
      <c r="BG455">
        <f>Drivers!BG604</f>
        <v>0</v>
      </c>
      <c r="BH455">
        <f>Drivers!BH604</f>
        <v>0</v>
      </c>
      <c r="BI455">
        <f>Drivers!BI604</f>
        <v>0</v>
      </c>
      <c r="BJ455">
        <f>Drivers!BJ604</f>
        <v>0</v>
      </c>
      <c r="BK455">
        <f>Drivers!BK604</f>
        <v>0</v>
      </c>
      <c r="BL455">
        <f>Drivers!BL604</f>
        <v>0</v>
      </c>
      <c r="BM455">
        <f>Drivers!BM604</f>
        <v>0</v>
      </c>
      <c r="BN455">
        <f>Drivers!BN604</f>
        <v>45.789000000000001</v>
      </c>
      <c r="BO455">
        <f>Drivers!BO604</f>
        <v>53.195999999999998</v>
      </c>
      <c r="BP455">
        <f>Drivers!BP604</f>
        <v>55.875</v>
      </c>
      <c r="BQ455">
        <f>Drivers!BQ604</f>
        <v>55.512999999999998</v>
      </c>
      <c r="BR455">
        <f>Drivers!BR604</f>
        <v>0</v>
      </c>
      <c r="BS455">
        <f>Drivers!BS604</f>
        <v>0</v>
      </c>
      <c r="BT455">
        <f>Drivers!BT604</f>
        <v>0</v>
      </c>
      <c r="BU455">
        <f>Drivers!BU604</f>
        <v>0</v>
      </c>
      <c r="BV455">
        <f>Drivers!BV604</f>
        <v>0</v>
      </c>
      <c r="BW455">
        <f>Drivers!BW604</f>
        <v>0</v>
      </c>
      <c r="BX455">
        <f>Drivers!BX604</f>
        <v>0</v>
      </c>
      <c r="BY455">
        <f>Drivers!BY604</f>
        <v>0</v>
      </c>
      <c r="BZ455">
        <f>Drivers!BZ604</f>
        <v>0</v>
      </c>
      <c r="CA455">
        <f>Drivers!CA604</f>
        <v>0</v>
      </c>
      <c r="CB455">
        <f>Drivers!CB604</f>
        <v>0</v>
      </c>
      <c r="CC455">
        <f>Drivers!CC604</f>
        <v>0</v>
      </c>
      <c r="CD455">
        <f>Drivers!CD604</f>
        <v>0</v>
      </c>
      <c r="CE455">
        <f>Drivers!CE604</f>
        <v>0</v>
      </c>
      <c r="CF455">
        <f>Drivers!CF604</f>
        <v>0</v>
      </c>
      <c r="CG455">
        <f>Drivers!CG604</f>
        <v>0</v>
      </c>
      <c r="CH455">
        <f>Drivers!CH604</f>
        <v>0</v>
      </c>
      <c r="CI455">
        <f>Drivers!CI604</f>
        <v>0</v>
      </c>
      <c r="CJ455">
        <f>Drivers!CJ604</f>
        <v>0</v>
      </c>
      <c r="CK455">
        <f>Drivers!CK604</f>
        <v>0</v>
      </c>
      <c r="CL455">
        <f>Drivers!CL604</f>
        <v>0</v>
      </c>
      <c r="CM455">
        <f>Drivers!CM604</f>
        <v>0</v>
      </c>
      <c r="CN455">
        <f>Drivers!CN604</f>
        <v>0</v>
      </c>
      <c r="CO455">
        <f>Drivers!CO604</f>
        <v>0</v>
      </c>
      <c r="CP455">
        <f>Drivers!CP604</f>
        <v>0</v>
      </c>
      <c r="CQ455">
        <f>Drivers!CQ604</f>
        <v>0</v>
      </c>
      <c r="CR455">
        <f>Drivers!CR604</f>
        <v>0</v>
      </c>
      <c r="CS455">
        <f>Drivers!CS604</f>
        <v>0</v>
      </c>
      <c r="CT455">
        <f>Drivers!CT604</f>
        <v>0</v>
      </c>
      <c r="CU455">
        <f>Drivers!CU604</f>
        <v>0</v>
      </c>
      <c r="CV455">
        <f>Drivers!CV604</f>
        <v>0</v>
      </c>
      <c r="CW455">
        <f>Drivers!CW604</f>
        <v>0</v>
      </c>
      <c r="CX455">
        <f>Drivers!CX604</f>
        <v>0</v>
      </c>
      <c r="CY455">
        <f>Drivers!CY604</f>
        <v>0</v>
      </c>
      <c r="CZ455">
        <f>Drivers!CZ604</f>
        <v>0</v>
      </c>
      <c r="DA455">
        <f>Drivers!DA604</f>
        <v>0</v>
      </c>
      <c r="DB455">
        <f>Drivers!DB604</f>
        <v>0</v>
      </c>
      <c r="DC455">
        <f>Drivers!DC604</f>
        <v>0</v>
      </c>
      <c r="DD455">
        <f>Drivers!DD604</f>
        <v>0</v>
      </c>
      <c r="DE455">
        <f>Drivers!DE604</f>
        <v>0</v>
      </c>
      <c r="DF455">
        <f>Drivers!DF604</f>
        <v>0</v>
      </c>
      <c r="DG455">
        <f>Drivers!DG604</f>
        <v>0</v>
      </c>
      <c r="DH455">
        <f>Drivers!DH604</f>
        <v>0</v>
      </c>
      <c r="DI455">
        <f>Drivers!DI604</f>
        <v>0</v>
      </c>
      <c r="DJ455">
        <f>Drivers!DJ604</f>
        <v>0</v>
      </c>
      <c r="DK455">
        <f>Drivers!DK604</f>
        <v>0</v>
      </c>
      <c r="DL455">
        <f>Drivers!DL604</f>
        <v>0</v>
      </c>
      <c r="DM455">
        <f>Drivers!DM604</f>
        <v>0</v>
      </c>
      <c r="DN455">
        <f>Drivers!DN604</f>
        <v>0</v>
      </c>
      <c r="DO455">
        <f>Drivers!DO604</f>
        <v>0</v>
      </c>
      <c r="DP455">
        <f>Drivers!DP604</f>
        <v>0</v>
      </c>
      <c r="DQ455">
        <f>Drivers!DQ604</f>
        <v>0</v>
      </c>
      <c r="DR455">
        <f>Drivers!DR604</f>
        <v>0</v>
      </c>
      <c r="DS455">
        <f>Drivers!DS604</f>
        <v>0</v>
      </c>
      <c r="DT455">
        <f>Drivers!DT604</f>
        <v>0</v>
      </c>
      <c r="DU455">
        <f>Drivers!DU604</f>
        <v>0</v>
      </c>
      <c r="DV455">
        <f>Drivers!DV604</f>
        <v>0</v>
      </c>
      <c r="DW455">
        <f>Drivers!DW604</f>
        <v>0</v>
      </c>
      <c r="DX455">
        <f>Drivers!DX604</f>
        <v>0</v>
      </c>
      <c r="DY455">
        <f>Drivers!DY604</f>
        <v>0</v>
      </c>
      <c r="DZ455">
        <f>Drivers!DZ604</f>
        <v>0</v>
      </c>
      <c r="EA455">
        <f>Drivers!EA604</f>
        <v>0</v>
      </c>
      <c r="EB455">
        <f>Drivers!EB604</f>
        <v>0</v>
      </c>
      <c r="EC455">
        <f>Drivers!EC604</f>
        <v>0</v>
      </c>
      <c r="ED455">
        <f>Drivers!ED604</f>
        <v>0</v>
      </c>
      <c r="EE455">
        <f>Drivers!EE604</f>
        <v>0</v>
      </c>
      <c r="EF455">
        <f>Drivers!EF604</f>
        <v>0</v>
      </c>
      <c r="EG455">
        <f>Drivers!EG604</f>
        <v>0</v>
      </c>
      <c r="EH455">
        <f>Drivers!EH604</f>
        <v>0</v>
      </c>
      <c r="EI455">
        <f>Drivers!EI604</f>
        <v>0</v>
      </c>
      <c r="EJ455">
        <f>Drivers!EJ604</f>
        <v>0</v>
      </c>
    </row>
    <row r="456" spans="1:140" hidden="1" outlineLevel="1">
      <c r="A456">
        <f>Drivers!A605</f>
        <v>0</v>
      </c>
      <c r="B456">
        <f>Drivers!B605</f>
        <v>0</v>
      </c>
      <c r="C456">
        <f>Drivers!C605</f>
        <v>0</v>
      </c>
      <c r="D456">
        <f>Drivers!D605</f>
        <v>0</v>
      </c>
      <c r="E456">
        <f>Drivers!E605</f>
        <v>0</v>
      </c>
      <c r="F456">
        <f>Drivers!F605</f>
        <v>0</v>
      </c>
      <c r="G456">
        <f>Drivers!G605</f>
        <v>0</v>
      </c>
      <c r="H456">
        <f>Drivers!H605</f>
        <v>0</v>
      </c>
      <c r="I456" t="str">
        <f>Drivers!I605</f>
        <v>+ Media</v>
      </c>
      <c r="J456">
        <f>Drivers!J605</f>
        <v>0</v>
      </c>
      <c r="K456">
        <f>Drivers!K605</f>
        <v>0</v>
      </c>
      <c r="L456">
        <f>Drivers!L605</f>
        <v>0</v>
      </c>
      <c r="M456">
        <f>Drivers!M605</f>
        <v>0</v>
      </c>
      <c r="N456">
        <f>Drivers!N605</f>
        <v>0</v>
      </c>
      <c r="O456">
        <f>Drivers!O605</f>
        <v>0</v>
      </c>
      <c r="P456">
        <f>Drivers!P605</f>
        <v>0</v>
      </c>
      <c r="Q456">
        <f>Drivers!Q605</f>
        <v>0</v>
      </c>
      <c r="R456">
        <f>Drivers!R605</f>
        <v>0</v>
      </c>
      <c r="S456">
        <f>Drivers!S605</f>
        <v>0</v>
      </c>
      <c r="T456">
        <f>Drivers!T605</f>
        <v>0</v>
      </c>
      <c r="U456">
        <f>Drivers!U605</f>
        <v>0</v>
      </c>
      <c r="V456">
        <f>Drivers!V605</f>
        <v>0</v>
      </c>
      <c r="W456">
        <f>Drivers!W605</f>
        <v>0</v>
      </c>
      <c r="X456">
        <f>Drivers!X605</f>
        <v>0</v>
      </c>
      <c r="Y456">
        <f>Drivers!Y605</f>
        <v>0</v>
      </c>
      <c r="Z456">
        <f>Drivers!Z605</f>
        <v>0</v>
      </c>
      <c r="AA456">
        <f>Drivers!AA605</f>
        <v>0</v>
      </c>
      <c r="AB456">
        <f>Drivers!AB605</f>
        <v>0</v>
      </c>
      <c r="AC456">
        <f>Drivers!AC605</f>
        <v>0</v>
      </c>
      <c r="AD456">
        <f>Drivers!AD605</f>
        <v>0</v>
      </c>
      <c r="AE456">
        <f>Drivers!AE605</f>
        <v>0</v>
      </c>
      <c r="AF456">
        <f>Drivers!AF605</f>
        <v>0</v>
      </c>
      <c r="AG456">
        <f>Drivers!AG605</f>
        <v>0</v>
      </c>
      <c r="AH456">
        <f>Drivers!AH605</f>
        <v>0</v>
      </c>
      <c r="AI456">
        <f>Drivers!AI605</f>
        <v>0</v>
      </c>
      <c r="AJ456">
        <f>Drivers!AJ605</f>
        <v>0</v>
      </c>
      <c r="AK456">
        <f>Drivers!AK605</f>
        <v>0</v>
      </c>
      <c r="AL456">
        <f>Drivers!AL605</f>
        <v>0</v>
      </c>
      <c r="AM456">
        <f>Drivers!AM605</f>
        <v>0</v>
      </c>
      <c r="AN456">
        <f>Drivers!AN605</f>
        <v>0</v>
      </c>
      <c r="AO456">
        <f>Drivers!AO605</f>
        <v>0</v>
      </c>
      <c r="AP456">
        <f>Drivers!AP605</f>
        <v>0</v>
      </c>
      <c r="AQ456">
        <f>Drivers!AQ605</f>
        <v>0</v>
      </c>
      <c r="AR456">
        <f>Drivers!AR605</f>
        <v>0</v>
      </c>
      <c r="AS456">
        <f>Drivers!AS605</f>
        <v>0</v>
      </c>
      <c r="AT456">
        <f>Drivers!AT605</f>
        <v>0</v>
      </c>
      <c r="AU456">
        <f>Drivers!AU605</f>
        <v>0</v>
      </c>
      <c r="AV456">
        <f>Drivers!AV605</f>
        <v>0</v>
      </c>
      <c r="AW456">
        <f>Drivers!AW605</f>
        <v>0</v>
      </c>
      <c r="AX456">
        <f>Drivers!AX605</f>
        <v>0</v>
      </c>
      <c r="AY456">
        <f>Drivers!AY605</f>
        <v>0</v>
      </c>
      <c r="AZ456">
        <f>Drivers!AZ605</f>
        <v>0</v>
      </c>
      <c r="BA456">
        <f>Drivers!BA605</f>
        <v>0</v>
      </c>
      <c r="BB456">
        <f>Drivers!BB605</f>
        <v>0</v>
      </c>
      <c r="BC456">
        <f>Drivers!BC605</f>
        <v>0</v>
      </c>
      <c r="BD456">
        <f>Drivers!BD605</f>
        <v>0</v>
      </c>
      <c r="BE456">
        <f>Drivers!BE605</f>
        <v>0</v>
      </c>
      <c r="BF456">
        <f>Drivers!BF605</f>
        <v>0</v>
      </c>
      <c r="BG456">
        <f>Drivers!BG605</f>
        <v>0</v>
      </c>
      <c r="BH456">
        <f>Drivers!BH605</f>
        <v>0</v>
      </c>
      <c r="BI456">
        <f>Drivers!BI605</f>
        <v>0</v>
      </c>
      <c r="BJ456">
        <f>Drivers!BJ605</f>
        <v>0</v>
      </c>
      <c r="BK456">
        <f>Drivers!BK605</f>
        <v>0</v>
      </c>
      <c r="BL456">
        <f>Drivers!BL605</f>
        <v>0</v>
      </c>
      <c r="BM456">
        <f>Drivers!BM605</f>
        <v>0</v>
      </c>
      <c r="BN456">
        <f>Drivers!BN605</f>
        <v>8.6999999999999993</v>
      </c>
      <c r="BO456">
        <f>Drivers!BO605</f>
        <v>10.89</v>
      </c>
      <c r="BP456">
        <f>Drivers!BP605</f>
        <v>11.269</v>
      </c>
      <c r="BQ456">
        <f>Drivers!BQ605</f>
        <v>10.705</v>
      </c>
      <c r="BR456">
        <f>Drivers!BR605</f>
        <v>0</v>
      </c>
      <c r="BS456">
        <f>Drivers!BS605</f>
        <v>0</v>
      </c>
      <c r="BT456">
        <f>Drivers!BT605</f>
        <v>0</v>
      </c>
      <c r="BU456">
        <f>Drivers!BU605</f>
        <v>0</v>
      </c>
      <c r="BV456">
        <f>Drivers!BV605</f>
        <v>0</v>
      </c>
      <c r="BW456">
        <f>Drivers!BW605</f>
        <v>0</v>
      </c>
      <c r="BX456">
        <f>Drivers!BX605</f>
        <v>0</v>
      </c>
      <c r="BY456">
        <f>Drivers!BY605</f>
        <v>0</v>
      </c>
      <c r="BZ456">
        <f>Drivers!BZ605</f>
        <v>0</v>
      </c>
      <c r="CA456">
        <f>Drivers!CA605</f>
        <v>0</v>
      </c>
      <c r="CB456">
        <f>Drivers!CB605</f>
        <v>0</v>
      </c>
      <c r="CC456">
        <f>Drivers!CC605</f>
        <v>0</v>
      </c>
      <c r="CD456">
        <f>Drivers!CD605</f>
        <v>0</v>
      </c>
      <c r="CE456">
        <f>Drivers!CE605</f>
        <v>0</v>
      </c>
      <c r="CF456">
        <f>Drivers!CF605</f>
        <v>0</v>
      </c>
      <c r="CG456">
        <f>Drivers!CG605</f>
        <v>0</v>
      </c>
      <c r="CH456">
        <f>Drivers!CH605</f>
        <v>0</v>
      </c>
      <c r="CI456">
        <f>Drivers!CI605</f>
        <v>0</v>
      </c>
      <c r="CJ456">
        <f>Drivers!CJ605</f>
        <v>0</v>
      </c>
      <c r="CK456">
        <f>Drivers!CK605</f>
        <v>0</v>
      </c>
      <c r="CL456">
        <f>Drivers!CL605</f>
        <v>0</v>
      </c>
      <c r="CM456">
        <f>Drivers!CM605</f>
        <v>0</v>
      </c>
      <c r="CN456">
        <f>Drivers!CN605</f>
        <v>0</v>
      </c>
      <c r="CO456">
        <f>Drivers!CO605</f>
        <v>0</v>
      </c>
      <c r="CP456">
        <f>Drivers!CP605</f>
        <v>0</v>
      </c>
      <c r="CQ456">
        <f>Drivers!CQ605</f>
        <v>0</v>
      </c>
      <c r="CR456">
        <f>Drivers!CR605</f>
        <v>0</v>
      </c>
      <c r="CS456">
        <f>Drivers!CS605</f>
        <v>0</v>
      </c>
      <c r="CT456">
        <f>Drivers!CT605</f>
        <v>0</v>
      </c>
      <c r="CU456">
        <f>Drivers!CU605</f>
        <v>0</v>
      </c>
      <c r="CV456">
        <f>Drivers!CV605</f>
        <v>0</v>
      </c>
      <c r="CW456">
        <f>Drivers!CW605</f>
        <v>0</v>
      </c>
      <c r="CX456">
        <f>Drivers!CX605</f>
        <v>0</v>
      </c>
      <c r="CY456">
        <f>Drivers!CY605</f>
        <v>0</v>
      </c>
      <c r="CZ456">
        <f>Drivers!CZ605</f>
        <v>0</v>
      </c>
      <c r="DA456">
        <f>Drivers!DA605</f>
        <v>0</v>
      </c>
      <c r="DB456">
        <f>Drivers!DB605</f>
        <v>0</v>
      </c>
      <c r="DC456">
        <f>Drivers!DC605</f>
        <v>0</v>
      </c>
      <c r="DD456">
        <f>Drivers!DD605</f>
        <v>0</v>
      </c>
      <c r="DE456">
        <f>Drivers!DE605</f>
        <v>0</v>
      </c>
      <c r="DF456">
        <f>Drivers!DF605</f>
        <v>0</v>
      </c>
      <c r="DG456">
        <f>Drivers!DG605</f>
        <v>0</v>
      </c>
      <c r="DH456">
        <f>Drivers!DH605</f>
        <v>0</v>
      </c>
      <c r="DI456">
        <f>Drivers!DI605</f>
        <v>0</v>
      </c>
      <c r="DJ456">
        <f>Drivers!DJ605</f>
        <v>0</v>
      </c>
      <c r="DK456">
        <f>Drivers!DK605</f>
        <v>0</v>
      </c>
      <c r="DL456">
        <f>Drivers!DL605</f>
        <v>0</v>
      </c>
      <c r="DM456">
        <f>Drivers!DM605</f>
        <v>0</v>
      </c>
      <c r="DN456">
        <f>Drivers!DN605</f>
        <v>0</v>
      </c>
      <c r="DO456">
        <f>Drivers!DO605</f>
        <v>0</v>
      </c>
      <c r="DP456">
        <f>Drivers!DP605</f>
        <v>0</v>
      </c>
      <c r="DQ456">
        <f>Drivers!DQ605</f>
        <v>0</v>
      </c>
      <c r="DR456">
        <f>Drivers!DR605</f>
        <v>0</v>
      </c>
      <c r="DS456">
        <f>Drivers!DS605</f>
        <v>0</v>
      </c>
      <c r="DT456">
        <f>Drivers!DT605</f>
        <v>0</v>
      </c>
      <c r="DU456">
        <f>Drivers!DU605</f>
        <v>0</v>
      </c>
      <c r="DV456">
        <f>Drivers!DV605</f>
        <v>0</v>
      </c>
      <c r="DW456">
        <f>Drivers!DW605</f>
        <v>0</v>
      </c>
      <c r="DX456">
        <f>Drivers!DX605</f>
        <v>0</v>
      </c>
      <c r="DY456">
        <f>Drivers!DY605</f>
        <v>0</v>
      </c>
      <c r="DZ456">
        <f>Drivers!DZ605</f>
        <v>0</v>
      </c>
      <c r="EA456">
        <f>Drivers!EA605</f>
        <v>0</v>
      </c>
      <c r="EB456">
        <f>Drivers!EB605</f>
        <v>0</v>
      </c>
      <c r="EC456">
        <f>Drivers!EC605</f>
        <v>0</v>
      </c>
      <c r="ED456">
        <f>Drivers!ED605</f>
        <v>0</v>
      </c>
      <c r="EE456">
        <f>Drivers!EE605</f>
        <v>0</v>
      </c>
      <c r="EF456">
        <f>Drivers!EF605</f>
        <v>0</v>
      </c>
      <c r="EG456">
        <f>Drivers!EG605</f>
        <v>0</v>
      </c>
      <c r="EH456">
        <f>Drivers!EH605</f>
        <v>0</v>
      </c>
      <c r="EI456">
        <f>Drivers!EI605</f>
        <v>0</v>
      </c>
      <c r="EJ456">
        <f>Drivers!EJ605</f>
        <v>0</v>
      </c>
    </row>
    <row r="457" spans="1:140" hidden="1" outlineLevel="1">
      <c r="A457">
        <f>Drivers!A606</f>
        <v>0</v>
      </c>
      <c r="B457">
        <f>Drivers!B606</f>
        <v>0</v>
      </c>
      <c r="C457">
        <f>Drivers!C606</f>
        <v>0</v>
      </c>
      <c r="D457">
        <f>Drivers!D606</f>
        <v>0</v>
      </c>
      <c r="E457">
        <f>Drivers!E606</f>
        <v>0</v>
      </c>
      <c r="F457">
        <f>Drivers!F606</f>
        <v>0</v>
      </c>
      <c r="G457">
        <f>Drivers!G606</f>
        <v>0</v>
      </c>
      <c r="H457">
        <f>Drivers!H606</f>
        <v>0</v>
      </c>
      <c r="I457" t="str">
        <f>Drivers!I606</f>
        <v>= Total Trulia Revenue</v>
      </c>
      <c r="J457">
        <f>Drivers!J606</f>
        <v>0</v>
      </c>
      <c r="K457">
        <f>Drivers!K606</f>
        <v>0</v>
      </c>
      <c r="L457">
        <f>Drivers!L606</f>
        <v>0</v>
      </c>
      <c r="M457">
        <f>Drivers!M606</f>
        <v>0</v>
      </c>
      <c r="N457">
        <f>Drivers!N606</f>
        <v>0</v>
      </c>
      <c r="O457">
        <f>Drivers!O606</f>
        <v>0</v>
      </c>
      <c r="P457">
        <f>Drivers!P606</f>
        <v>0</v>
      </c>
      <c r="Q457">
        <f>Drivers!Q606</f>
        <v>0</v>
      </c>
      <c r="R457">
        <f>Drivers!R606</f>
        <v>0</v>
      </c>
      <c r="S457">
        <f>Drivers!S606</f>
        <v>0</v>
      </c>
      <c r="T457">
        <f>Drivers!T606</f>
        <v>0</v>
      </c>
      <c r="U457">
        <f>Drivers!U606</f>
        <v>0</v>
      </c>
      <c r="V457">
        <f>Drivers!V606</f>
        <v>0</v>
      </c>
      <c r="W457">
        <f>Drivers!W606</f>
        <v>0</v>
      </c>
      <c r="X457">
        <f>Drivers!X606</f>
        <v>0</v>
      </c>
      <c r="Y457">
        <f>Drivers!Y606</f>
        <v>0</v>
      </c>
      <c r="Z457">
        <f>Drivers!Z606</f>
        <v>0</v>
      </c>
      <c r="AA457">
        <f>Drivers!AA606</f>
        <v>0</v>
      </c>
      <c r="AB457">
        <f>Drivers!AB606</f>
        <v>0</v>
      </c>
      <c r="AC457">
        <f>Drivers!AC606</f>
        <v>0</v>
      </c>
      <c r="AD457">
        <f>Drivers!AD606</f>
        <v>0</v>
      </c>
      <c r="AE457">
        <f>Drivers!AE606</f>
        <v>0</v>
      </c>
      <c r="AF457">
        <f>Drivers!AF606</f>
        <v>0</v>
      </c>
      <c r="AG457">
        <f>Drivers!AG606</f>
        <v>0</v>
      </c>
      <c r="AH457">
        <f>Drivers!AH606</f>
        <v>0</v>
      </c>
      <c r="AI457">
        <f>Drivers!AI606</f>
        <v>0</v>
      </c>
      <c r="AJ457">
        <f>Drivers!AJ606</f>
        <v>0</v>
      </c>
      <c r="AK457">
        <f>Drivers!AK606</f>
        <v>0</v>
      </c>
      <c r="AL457">
        <f>Drivers!AL606</f>
        <v>0</v>
      </c>
      <c r="AM457">
        <f>Drivers!AM606</f>
        <v>0</v>
      </c>
      <c r="AN457">
        <f>Drivers!AN606</f>
        <v>0</v>
      </c>
      <c r="AO457">
        <f>Drivers!AO606</f>
        <v>0</v>
      </c>
      <c r="AP457">
        <f>Drivers!AP606</f>
        <v>0</v>
      </c>
      <c r="AQ457">
        <f>Drivers!AQ606</f>
        <v>0</v>
      </c>
      <c r="AR457">
        <f>Drivers!AR606</f>
        <v>0</v>
      </c>
      <c r="AS457">
        <f>Drivers!AS606</f>
        <v>0</v>
      </c>
      <c r="AT457">
        <f>Drivers!AT606</f>
        <v>0</v>
      </c>
      <c r="AU457">
        <f>Drivers!AU606</f>
        <v>0</v>
      </c>
      <c r="AV457">
        <f>Drivers!AV606</f>
        <v>0</v>
      </c>
      <c r="AW457">
        <f>Drivers!AW606</f>
        <v>0</v>
      </c>
      <c r="AX457">
        <f>Drivers!AX606</f>
        <v>0</v>
      </c>
      <c r="AY457">
        <f>Drivers!AY606</f>
        <v>0</v>
      </c>
      <c r="AZ457">
        <f>Drivers!AZ606</f>
        <v>0</v>
      </c>
      <c r="BA457">
        <f>Drivers!BA606</f>
        <v>0</v>
      </c>
      <c r="BB457">
        <f>Drivers!BB606</f>
        <v>0</v>
      </c>
      <c r="BC457">
        <f>Drivers!BC606</f>
        <v>0</v>
      </c>
      <c r="BD457">
        <f>Drivers!BD606</f>
        <v>0</v>
      </c>
      <c r="BE457">
        <f>Drivers!BE606</f>
        <v>0</v>
      </c>
      <c r="BF457">
        <f>Drivers!BF606</f>
        <v>0</v>
      </c>
      <c r="BG457">
        <f>Drivers!BG606</f>
        <v>0</v>
      </c>
      <c r="BH457">
        <f>Drivers!BH606</f>
        <v>0</v>
      </c>
      <c r="BI457">
        <f>Drivers!BI606</f>
        <v>0</v>
      </c>
      <c r="BJ457">
        <f>Drivers!BJ606</f>
        <v>0</v>
      </c>
      <c r="BK457">
        <f>Drivers!BK606</f>
        <v>0</v>
      </c>
      <c r="BL457">
        <f>Drivers!BL606</f>
        <v>0</v>
      </c>
      <c r="BM457">
        <f>Drivers!BM606</f>
        <v>0</v>
      </c>
      <c r="BN457">
        <f>Drivers!BN606</f>
        <v>54.489000000000004</v>
      </c>
      <c r="BO457">
        <f>Drivers!BO606</f>
        <v>64.085999999999999</v>
      </c>
      <c r="BP457">
        <f>Drivers!BP606</f>
        <v>67.144000000000005</v>
      </c>
      <c r="BQ457">
        <f>Drivers!BQ606</f>
        <v>66.218000000000004</v>
      </c>
      <c r="BR457">
        <f>Drivers!BR606</f>
        <v>0</v>
      </c>
      <c r="BS457">
        <f>Drivers!BS606</f>
        <v>0</v>
      </c>
      <c r="BT457">
        <f>Drivers!BT606</f>
        <v>0</v>
      </c>
      <c r="BU457">
        <f>Drivers!BU606</f>
        <v>0</v>
      </c>
      <c r="BV457">
        <f>Drivers!BV606</f>
        <v>0</v>
      </c>
      <c r="BW457">
        <f>Drivers!BW606</f>
        <v>0</v>
      </c>
      <c r="BX457">
        <f>Drivers!BX606</f>
        <v>0</v>
      </c>
      <c r="BY457">
        <f>Drivers!BY606</f>
        <v>0</v>
      </c>
      <c r="BZ457">
        <f>Drivers!BZ606</f>
        <v>0</v>
      </c>
      <c r="CA457">
        <f>Drivers!CA606</f>
        <v>0</v>
      </c>
      <c r="CB457">
        <f>Drivers!CB606</f>
        <v>0</v>
      </c>
      <c r="CC457">
        <f>Drivers!CC606</f>
        <v>0</v>
      </c>
      <c r="CD457">
        <f>Drivers!CD606</f>
        <v>0</v>
      </c>
      <c r="CE457">
        <f>Drivers!CE606</f>
        <v>0</v>
      </c>
      <c r="CF457">
        <f>Drivers!CF606</f>
        <v>0</v>
      </c>
      <c r="CG457">
        <f>Drivers!CG606</f>
        <v>0</v>
      </c>
      <c r="CH457">
        <f>Drivers!CH606</f>
        <v>0</v>
      </c>
      <c r="CI457">
        <f>Drivers!CI606</f>
        <v>0</v>
      </c>
      <c r="CJ457">
        <f>Drivers!CJ606</f>
        <v>0</v>
      </c>
      <c r="CK457">
        <f>Drivers!CK606</f>
        <v>0</v>
      </c>
      <c r="CL457">
        <f>Drivers!CL606</f>
        <v>0</v>
      </c>
      <c r="CM457">
        <f>Drivers!CM606</f>
        <v>0</v>
      </c>
      <c r="CN457">
        <f>Drivers!CN606</f>
        <v>0</v>
      </c>
      <c r="CO457">
        <f>Drivers!CO606</f>
        <v>0</v>
      </c>
      <c r="CP457">
        <f>Drivers!CP606</f>
        <v>0</v>
      </c>
      <c r="CQ457">
        <f>Drivers!CQ606</f>
        <v>0</v>
      </c>
      <c r="CR457">
        <f>Drivers!CR606</f>
        <v>0</v>
      </c>
      <c r="CS457">
        <f>Drivers!CS606</f>
        <v>0</v>
      </c>
      <c r="CT457">
        <f>Drivers!CT606</f>
        <v>0</v>
      </c>
      <c r="CU457">
        <f>Drivers!CU606</f>
        <v>0</v>
      </c>
      <c r="CV457">
        <f>Drivers!CV606</f>
        <v>0</v>
      </c>
      <c r="CW457">
        <f>Drivers!CW606</f>
        <v>0</v>
      </c>
      <c r="CX457">
        <f>Drivers!CX606</f>
        <v>0</v>
      </c>
      <c r="CY457">
        <f>Drivers!CY606</f>
        <v>0</v>
      </c>
      <c r="CZ457">
        <f>Drivers!CZ606</f>
        <v>0</v>
      </c>
      <c r="DA457">
        <f>Drivers!DA606</f>
        <v>0</v>
      </c>
      <c r="DB457">
        <f>Drivers!DB606</f>
        <v>0</v>
      </c>
      <c r="DC457">
        <f>Drivers!DC606</f>
        <v>0</v>
      </c>
      <c r="DD457">
        <f>Drivers!DD606</f>
        <v>0</v>
      </c>
      <c r="DE457">
        <f>Drivers!DE606</f>
        <v>0</v>
      </c>
      <c r="DF457">
        <f>Drivers!DF606</f>
        <v>0</v>
      </c>
      <c r="DG457">
        <f>Drivers!DG606</f>
        <v>0</v>
      </c>
      <c r="DH457">
        <f>Drivers!DH606</f>
        <v>0</v>
      </c>
      <c r="DI457">
        <f>Drivers!DI606</f>
        <v>0</v>
      </c>
      <c r="DJ457">
        <f>Drivers!DJ606</f>
        <v>0</v>
      </c>
      <c r="DK457">
        <f>Drivers!DK606</f>
        <v>0</v>
      </c>
      <c r="DL457">
        <f>Drivers!DL606</f>
        <v>0</v>
      </c>
      <c r="DM457">
        <f>Drivers!DM606</f>
        <v>0</v>
      </c>
      <c r="DN457">
        <f>Drivers!DN606</f>
        <v>0</v>
      </c>
      <c r="DO457">
        <f>Drivers!DO606</f>
        <v>0</v>
      </c>
      <c r="DP457">
        <f>Drivers!DP606</f>
        <v>0</v>
      </c>
      <c r="DQ457">
        <f>Drivers!DQ606</f>
        <v>0</v>
      </c>
      <c r="DR457">
        <f>Drivers!DR606</f>
        <v>0</v>
      </c>
      <c r="DS457">
        <f>Drivers!DS606</f>
        <v>0</v>
      </c>
      <c r="DT457">
        <f>Drivers!DT606</f>
        <v>0</v>
      </c>
      <c r="DU457">
        <f>Drivers!DU606</f>
        <v>0</v>
      </c>
      <c r="DV457">
        <f>Drivers!DV606</f>
        <v>0</v>
      </c>
      <c r="DW457">
        <f>Drivers!DW606</f>
        <v>0</v>
      </c>
      <c r="DX457">
        <f>Drivers!DX606</f>
        <v>0</v>
      </c>
      <c r="DY457">
        <f>Drivers!DY606</f>
        <v>0</v>
      </c>
      <c r="DZ457">
        <f>Drivers!DZ606</f>
        <v>0</v>
      </c>
      <c r="EA457">
        <f>Drivers!EA606</f>
        <v>0</v>
      </c>
      <c r="EB457">
        <f>Drivers!EB606</f>
        <v>0</v>
      </c>
      <c r="EC457">
        <f>Drivers!EC606</f>
        <v>0</v>
      </c>
      <c r="ED457">
        <f>Drivers!ED606</f>
        <v>0</v>
      </c>
      <c r="EE457">
        <f>Drivers!EE606</f>
        <v>0</v>
      </c>
      <c r="EF457">
        <f>Drivers!EF606</f>
        <v>0</v>
      </c>
      <c r="EG457">
        <f>Drivers!EG606</f>
        <v>0</v>
      </c>
      <c r="EH457">
        <f>Drivers!EH606</f>
        <v>0</v>
      </c>
      <c r="EI457">
        <f>Drivers!EI606</f>
        <v>0</v>
      </c>
      <c r="EJ457">
        <f>Drivers!EJ606</f>
        <v>0</v>
      </c>
    </row>
    <row r="458" spans="1:140" hidden="1" outlineLevel="1">
      <c r="A458">
        <f>Drivers!A607</f>
        <v>0</v>
      </c>
      <c r="B458">
        <f>Drivers!B607</f>
        <v>0</v>
      </c>
      <c r="C458">
        <f>Drivers!C607</f>
        <v>0</v>
      </c>
      <c r="D458">
        <f>Drivers!D607</f>
        <v>0</v>
      </c>
      <c r="E458">
        <f>Drivers!E607</f>
        <v>0</v>
      </c>
      <c r="F458">
        <f>Drivers!F607</f>
        <v>0</v>
      </c>
      <c r="G458">
        <f>Drivers!G607</f>
        <v>0</v>
      </c>
      <c r="H458">
        <f>Drivers!H607</f>
        <v>0</v>
      </c>
      <c r="I458" t="str">
        <f>Drivers!I607</f>
        <v>+ Market Leader Revenue</v>
      </c>
      <c r="J458">
        <f>Drivers!J607</f>
        <v>0</v>
      </c>
      <c r="K458">
        <f>Drivers!K607</f>
        <v>0</v>
      </c>
      <c r="L458">
        <f>Drivers!L607</f>
        <v>0</v>
      </c>
      <c r="M458">
        <f>Drivers!M607</f>
        <v>0</v>
      </c>
      <c r="N458">
        <f>Drivers!N607</f>
        <v>0</v>
      </c>
      <c r="O458">
        <f>Drivers!O607</f>
        <v>0</v>
      </c>
      <c r="P458">
        <f>Drivers!P607</f>
        <v>0</v>
      </c>
      <c r="Q458">
        <f>Drivers!Q607</f>
        <v>0</v>
      </c>
      <c r="R458">
        <f>Drivers!R607</f>
        <v>0</v>
      </c>
      <c r="S458">
        <f>Drivers!S607</f>
        <v>0</v>
      </c>
      <c r="T458">
        <f>Drivers!T607</f>
        <v>0</v>
      </c>
      <c r="U458">
        <f>Drivers!U607</f>
        <v>0</v>
      </c>
      <c r="V458">
        <f>Drivers!V607</f>
        <v>0</v>
      </c>
      <c r="W458">
        <f>Drivers!W607</f>
        <v>0</v>
      </c>
      <c r="X458">
        <f>Drivers!X607</f>
        <v>0</v>
      </c>
      <c r="Y458">
        <f>Drivers!Y607</f>
        <v>0</v>
      </c>
      <c r="Z458">
        <f>Drivers!Z607</f>
        <v>0</v>
      </c>
      <c r="AA458">
        <f>Drivers!AA607</f>
        <v>0</v>
      </c>
      <c r="AB458">
        <f>Drivers!AB607</f>
        <v>0</v>
      </c>
      <c r="AC458">
        <f>Drivers!AC607</f>
        <v>0</v>
      </c>
      <c r="AD458">
        <f>Drivers!AD607</f>
        <v>0</v>
      </c>
      <c r="AE458">
        <f>Drivers!AE607</f>
        <v>0</v>
      </c>
      <c r="AF458">
        <f>Drivers!AF607</f>
        <v>0</v>
      </c>
      <c r="AG458">
        <f>Drivers!AG607</f>
        <v>0</v>
      </c>
      <c r="AH458">
        <f>Drivers!AH607</f>
        <v>0</v>
      </c>
      <c r="AI458">
        <f>Drivers!AI607</f>
        <v>0</v>
      </c>
      <c r="AJ458">
        <f>Drivers!AJ607</f>
        <v>0</v>
      </c>
      <c r="AK458">
        <f>Drivers!AK607</f>
        <v>0</v>
      </c>
      <c r="AL458">
        <f>Drivers!AL607</f>
        <v>0</v>
      </c>
      <c r="AM458">
        <f>Drivers!AM607</f>
        <v>0</v>
      </c>
      <c r="AN458">
        <f>Drivers!AN607</f>
        <v>0</v>
      </c>
      <c r="AO458">
        <f>Drivers!AO607</f>
        <v>0</v>
      </c>
      <c r="AP458">
        <f>Drivers!AP607</f>
        <v>0</v>
      </c>
      <c r="AQ458">
        <f>Drivers!AQ607</f>
        <v>0</v>
      </c>
      <c r="AR458">
        <f>Drivers!AR607</f>
        <v>0</v>
      </c>
      <c r="AS458">
        <f>Drivers!AS607</f>
        <v>0</v>
      </c>
      <c r="AT458">
        <f>Drivers!AT607</f>
        <v>0</v>
      </c>
      <c r="AU458">
        <f>Drivers!AU607</f>
        <v>0</v>
      </c>
      <c r="AV458">
        <f>Drivers!AV607</f>
        <v>0</v>
      </c>
      <c r="AW458">
        <f>Drivers!AW607</f>
        <v>0</v>
      </c>
      <c r="AX458">
        <f>Drivers!AX607</f>
        <v>0</v>
      </c>
      <c r="AY458">
        <f>Drivers!AY607</f>
        <v>0</v>
      </c>
      <c r="AZ458">
        <f>Drivers!AZ607</f>
        <v>0</v>
      </c>
      <c r="BA458">
        <f>Drivers!BA607</f>
        <v>0</v>
      </c>
      <c r="BB458">
        <f>Drivers!BB607</f>
        <v>0</v>
      </c>
      <c r="BC458">
        <f>Drivers!BC607</f>
        <v>0</v>
      </c>
      <c r="BD458">
        <f>Drivers!BD607</f>
        <v>0</v>
      </c>
      <c r="BE458">
        <f>Drivers!BE607</f>
        <v>0</v>
      </c>
      <c r="BF458">
        <f>Drivers!BF607</f>
        <v>0</v>
      </c>
      <c r="BG458">
        <f>Drivers!BG607</f>
        <v>0</v>
      </c>
      <c r="BH458">
        <f>Drivers!BH607</f>
        <v>0</v>
      </c>
      <c r="BI458">
        <f>Drivers!BI607</f>
        <v>0</v>
      </c>
      <c r="BJ458">
        <f>Drivers!BJ607</f>
        <v>0</v>
      </c>
      <c r="BK458">
        <f>Drivers!BK607</f>
        <v>0</v>
      </c>
      <c r="BL458">
        <f>Drivers!BL607</f>
        <v>0</v>
      </c>
      <c r="BM458">
        <f>Drivers!BM607</f>
        <v>0</v>
      </c>
      <c r="BN458">
        <f>Drivers!BN607</f>
        <v>0</v>
      </c>
      <c r="BO458">
        <f>Drivers!BO607</f>
        <v>0</v>
      </c>
      <c r="BP458">
        <f>Drivers!BP607</f>
        <v>0</v>
      </c>
      <c r="BQ458">
        <f>Drivers!BQ607</f>
        <v>0</v>
      </c>
      <c r="BR458">
        <f>Drivers!BR607</f>
        <v>0</v>
      </c>
      <c r="BS458">
        <f>Drivers!BS607</f>
        <v>0</v>
      </c>
      <c r="BT458">
        <f>Drivers!BT607</f>
        <v>0</v>
      </c>
      <c r="BU458">
        <f>Drivers!BU607</f>
        <v>0</v>
      </c>
      <c r="BV458">
        <f>Drivers!BV607</f>
        <v>0</v>
      </c>
      <c r="BW458">
        <f>Drivers!BW607</f>
        <v>0</v>
      </c>
      <c r="BX458">
        <f>Drivers!BX607</f>
        <v>0</v>
      </c>
      <c r="BY458">
        <f>Drivers!BY607</f>
        <v>0</v>
      </c>
      <c r="BZ458">
        <f>Drivers!BZ607</f>
        <v>0</v>
      </c>
      <c r="CA458">
        <f>Drivers!CA607</f>
        <v>0</v>
      </c>
      <c r="CB458">
        <f>Drivers!CB607</f>
        <v>0</v>
      </c>
      <c r="CC458">
        <f>Drivers!CC607</f>
        <v>0</v>
      </c>
      <c r="CD458">
        <f>Drivers!CD607</f>
        <v>0</v>
      </c>
      <c r="CE458">
        <f>Drivers!CE607</f>
        <v>0</v>
      </c>
      <c r="CF458">
        <f>Drivers!CF607</f>
        <v>0</v>
      </c>
      <c r="CG458">
        <f>Drivers!CG607</f>
        <v>0</v>
      </c>
      <c r="CH458">
        <f>Drivers!CH607</f>
        <v>0</v>
      </c>
      <c r="CI458">
        <f>Drivers!CI607</f>
        <v>0</v>
      </c>
      <c r="CJ458">
        <f>Drivers!CJ607</f>
        <v>0</v>
      </c>
      <c r="CK458">
        <f>Drivers!CK607</f>
        <v>0</v>
      </c>
      <c r="CL458">
        <f>Drivers!CL607</f>
        <v>0</v>
      </c>
      <c r="CM458">
        <f>Drivers!CM607</f>
        <v>0</v>
      </c>
      <c r="CN458">
        <f>Drivers!CN607</f>
        <v>0</v>
      </c>
      <c r="CO458">
        <f>Drivers!CO607</f>
        <v>0</v>
      </c>
      <c r="CP458">
        <f>Drivers!CP607</f>
        <v>0</v>
      </c>
      <c r="CQ458">
        <f>Drivers!CQ607</f>
        <v>0</v>
      </c>
      <c r="CR458">
        <f>Drivers!CR607</f>
        <v>0</v>
      </c>
      <c r="CS458">
        <f>Drivers!CS607</f>
        <v>0</v>
      </c>
      <c r="CT458">
        <f>Drivers!CT607</f>
        <v>0</v>
      </c>
      <c r="CU458">
        <f>Drivers!CU607</f>
        <v>0</v>
      </c>
      <c r="CV458">
        <f>Drivers!CV607</f>
        <v>0</v>
      </c>
      <c r="CW458">
        <f>Drivers!CW607</f>
        <v>0</v>
      </c>
      <c r="CX458">
        <f>Drivers!CX607</f>
        <v>0</v>
      </c>
      <c r="CY458">
        <f>Drivers!CY607</f>
        <v>0</v>
      </c>
      <c r="CZ458">
        <f>Drivers!CZ607</f>
        <v>0</v>
      </c>
      <c r="DA458">
        <f>Drivers!DA607</f>
        <v>0</v>
      </c>
      <c r="DB458">
        <f>Drivers!DB607</f>
        <v>0</v>
      </c>
      <c r="DC458">
        <f>Drivers!DC607</f>
        <v>0</v>
      </c>
      <c r="DD458">
        <f>Drivers!DD607</f>
        <v>0</v>
      </c>
      <c r="DE458">
        <f>Drivers!DE607</f>
        <v>0</v>
      </c>
      <c r="DF458">
        <f>Drivers!DF607</f>
        <v>0</v>
      </c>
      <c r="DG458">
        <f>Drivers!DG607</f>
        <v>0</v>
      </c>
      <c r="DH458">
        <f>Drivers!DH607</f>
        <v>0</v>
      </c>
      <c r="DI458">
        <f>Drivers!DI607</f>
        <v>0</v>
      </c>
      <c r="DJ458">
        <f>Drivers!DJ607</f>
        <v>0</v>
      </c>
      <c r="DK458">
        <f>Drivers!DK607</f>
        <v>0</v>
      </c>
      <c r="DL458">
        <f>Drivers!DL607</f>
        <v>0</v>
      </c>
      <c r="DM458">
        <f>Drivers!DM607</f>
        <v>0</v>
      </c>
      <c r="DN458">
        <f>Drivers!DN607</f>
        <v>0</v>
      </c>
      <c r="DO458">
        <f>Drivers!DO607</f>
        <v>0</v>
      </c>
      <c r="DP458">
        <f>Drivers!DP607</f>
        <v>0</v>
      </c>
      <c r="DQ458">
        <f>Drivers!DQ607</f>
        <v>0</v>
      </c>
      <c r="DR458">
        <f>Drivers!DR607</f>
        <v>0</v>
      </c>
      <c r="DS458">
        <f>Drivers!DS607</f>
        <v>0</v>
      </c>
      <c r="DT458">
        <f>Drivers!DT607</f>
        <v>0</v>
      </c>
      <c r="DU458">
        <f>Drivers!DU607</f>
        <v>0</v>
      </c>
      <c r="DV458">
        <f>Drivers!DV607</f>
        <v>0</v>
      </c>
      <c r="DW458">
        <f>Drivers!DW607</f>
        <v>0</v>
      </c>
      <c r="DX458">
        <f>Drivers!DX607</f>
        <v>0</v>
      </c>
      <c r="DY458">
        <f>Drivers!DY607</f>
        <v>0</v>
      </c>
      <c r="DZ458">
        <f>Drivers!DZ607</f>
        <v>0</v>
      </c>
      <c r="EA458">
        <f>Drivers!EA607</f>
        <v>0</v>
      </c>
      <c r="EB458">
        <f>Drivers!EB607</f>
        <v>0</v>
      </c>
      <c r="EC458">
        <f>Drivers!EC607</f>
        <v>0</v>
      </c>
      <c r="ED458">
        <f>Drivers!ED607</f>
        <v>0</v>
      </c>
      <c r="EE458">
        <f>Drivers!EE607</f>
        <v>0</v>
      </c>
      <c r="EF458">
        <f>Drivers!EF607</f>
        <v>0</v>
      </c>
      <c r="EG458">
        <f>Drivers!EG607</f>
        <v>0</v>
      </c>
      <c r="EH458">
        <f>Drivers!EH607</f>
        <v>0</v>
      </c>
      <c r="EI458">
        <f>Drivers!EI607</f>
        <v>0</v>
      </c>
      <c r="EJ458">
        <f>Drivers!EJ607</f>
        <v>0</v>
      </c>
    </row>
    <row r="459" spans="1:140" hidden="1" outlineLevel="1">
      <c r="A459">
        <f>Drivers!A608</f>
        <v>0</v>
      </c>
      <c r="B459">
        <f>Drivers!B608</f>
        <v>0</v>
      </c>
      <c r="C459">
        <f>Drivers!C608</f>
        <v>0</v>
      </c>
      <c r="D459">
        <f>Drivers!D608</f>
        <v>0</v>
      </c>
      <c r="E459">
        <f>Drivers!E608</f>
        <v>0</v>
      </c>
      <c r="F459">
        <f>Drivers!F608</f>
        <v>0</v>
      </c>
      <c r="G459">
        <f>Drivers!G608</f>
        <v>0</v>
      </c>
      <c r="H459">
        <f>Drivers!H608</f>
        <v>0</v>
      </c>
      <c r="I459" t="str">
        <f>Drivers!I608</f>
        <v>= Total Revenue</v>
      </c>
      <c r="J459">
        <f>Drivers!J608</f>
        <v>0</v>
      </c>
      <c r="K459">
        <f>Drivers!K608</f>
        <v>0</v>
      </c>
      <c r="L459">
        <f>Drivers!L608</f>
        <v>0</v>
      </c>
      <c r="M459">
        <f>Drivers!M608</f>
        <v>0</v>
      </c>
      <c r="N459">
        <f>Drivers!N608</f>
        <v>0</v>
      </c>
      <c r="O459">
        <f>Drivers!O608</f>
        <v>0</v>
      </c>
      <c r="P459">
        <f>Drivers!P608</f>
        <v>0</v>
      </c>
      <c r="Q459">
        <f>Drivers!Q608</f>
        <v>0</v>
      </c>
      <c r="R459">
        <f>Drivers!R608</f>
        <v>0</v>
      </c>
      <c r="S459">
        <f>Drivers!S608</f>
        <v>0</v>
      </c>
      <c r="T459">
        <f>Drivers!T608</f>
        <v>0</v>
      </c>
      <c r="U459">
        <f>Drivers!U608</f>
        <v>0</v>
      </c>
      <c r="V459">
        <f>Drivers!V608</f>
        <v>0</v>
      </c>
      <c r="W459">
        <f>Drivers!W608</f>
        <v>0</v>
      </c>
      <c r="X459">
        <f>Drivers!X608</f>
        <v>0</v>
      </c>
      <c r="Y459">
        <f>Drivers!Y608</f>
        <v>0</v>
      </c>
      <c r="Z459">
        <f>Drivers!Z608</f>
        <v>0</v>
      </c>
      <c r="AA459">
        <f>Drivers!AA608</f>
        <v>0</v>
      </c>
      <c r="AB459">
        <f>Drivers!AB608</f>
        <v>0</v>
      </c>
      <c r="AC459">
        <f>Drivers!AC608</f>
        <v>0</v>
      </c>
      <c r="AD459">
        <f>Drivers!AD608</f>
        <v>0</v>
      </c>
      <c r="AE459">
        <f>Drivers!AE608</f>
        <v>0</v>
      </c>
      <c r="AF459">
        <f>Drivers!AF608</f>
        <v>0</v>
      </c>
      <c r="AG459">
        <f>Drivers!AG608</f>
        <v>0</v>
      </c>
      <c r="AH459">
        <f>Drivers!AH608</f>
        <v>0</v>
      </c>
      <c r="AI459">
        <f>Drivers!AI608</f>
        <v>0</v>
      </c>
      <c r="AJ459">
        <f>Drivers!AJ608</f>
        <v>0</v>
      </c>
      <c r="AK459">
        <f>Drivers!AK608</f>
        <v>0</v>
      </c>
      <c r="AL459">
        <f>Drivers!AL608</f>
        <v>0</v>
      </c>
      <c r="AM459">
        <f>Drivers!AM608</f>
        <v>0</v>
      </c>
      <c r="AN459">
        <f>Drivers!AN608</f>
        <v>0</v>
      </c>
      <c r="AO459">
        <f>Drivers!AO608</f>
        <v>0</v>
      </c>
      <c r="AP459">
        <f>Drivers!AP608</f>
        <v>0</v>
      </c>
      <c r="AQ459">
        <f>Drivers!AQ608</f>
        <v>0</v>
      </c>
      <c r="AR459">
        <f>Drivers!AR608</f>
        <v>0</v>
      </c>
      <c r="AS459">
        <f>Drivers!AS608</f>
        <v>0</v>
      </c>
      <c r="AT459">
        <f>Drivers!AT608</f>
        <v>0</v>
      </c>
      <c r="AU459">
        <f>Drivers!AU608</f>
        <v>0</v>
      </c>
      <c r="AV459">
        <f>Drivers!AV608</f>
        <v>0</v>
      </c>
      <c r="AW459">
        <f>Drivers!AW608</f>
        <v>0</v>
      </c>
      <c r="AX459">
        <f>Drivers!AX608</f>
        <v>0</v>
      </c>
      <c r="AY459">
        <f>Drivers!AY608</f>
        <v>0</v>
      </c>
      <c r="AZ459">
        <f>Drivers!AZ608</f>
        <v>0</v>
      </c>
      <c r="BA459">
        <f>Drivers!BA608</f>
        <v>0</v>
      </c>
      <c r="BB459">
        <f>Drivers!BB608</f>
        <v>0</v>
      </c>
      <c r="BC459">
        <f>Drivers!BC608</f>
        <v>0</v>
      </c>
      <c r="BD459">
        <f>Drivers!BD608</f>
        <v>0</v>
      </c>
      <c r="BE459">
        <f>Drivers!BE608</f>
        <v>0</v>
      </c>
      <c r="BF459">
        <f>Drivers!BF608</f>
        <v>0</v>
      </c>
      <c r="BG459">
        <f>Drivers!BG608</f>
        <v>0</v>
      </c>
      <c r="BH459">
        <f>Drivers!BH608</f>
        <v>0</v>
      </c>
      <c r="BI459">
        <f>Drivers!BI608</f>
        <v>0</v>
      </c>
      <c r="BJ459">
        <f>Drivers!BJ608</f>
        <v>0</v>
      </c>
      <c r="BK459">
        <f>Drivers!BK608</f>
        <v>0</v>
      </c>
      <c r="BL459">
        <f>Drivers!BL608</f>
        <v>0</v>
      </c>
      <c r="BM459">
        <f>Drivers!BM608</f>
        <v>0</v>
      </c>
      <c r="BN459">
        <f>Drivers!BN608</f>
        <v>54.489000000000004</v>
      </c>
      <c r="BO459">
        <f>Drivers!BO608</f>
        <v>64.085999999999999</v>
      </c>
      <c r="BP459">
        <f>Drivers!BP608</f>
        <v>67.144000000000005</v>
      </c>
      <c r="BQ459">
        <f>Drivers!BQ608</f>
        <v>66.218000000000004</v>
      </c>
      <c r="BR459">
        <f>Drivers!BR608</f>
        <v>0</v>
      </c>
      <c r="BS459">
        <f>Drivers!BS608</f>
        <v>0</v>
      </c>
      <c r="BT459">
        <f>Drivers!BT608</f>
        <v>0</v>
      </c>
      <c r="BU459">
        <f>Drivers!BU608</f>
        <v>0</v>
      </c>
      <c r="BV459">
        <f>Drivers!BV608</f>
        <v>0</v>
      </c>
      <c r="BW459">
        <f>Drivers!BW608</f>
        <v>0</v>
      </c>
      <c r="BX459">
        <f>Drivers!BX608</f>
        <v>0</v>
      </c>
      <c r="BY459">
        <f>Drivers!BY608</f>
        <v>0</v>
      </c>
      <c r="BZ459">
        <f>Drivers!BZ608</f>
        <v>0</v>
      </c>
      <c r="CA459">
        <f>Drivers!CA608</f>
        <v>0</v>
      </c>
      <c r="CB459">
        <f>Drivers!CB608</f>
        <v>0</v>
      </c>
      <c r="CC459">
        <f>Drivers!CC608</f>
        <v>0</v>
      </c>
      <c r="CD459">
        <f>Drivers!CD608</f>
        <v>0</v>
      </c>
      <c r="CE459">
        <f>Drivers!CE608</f>
        <v>0</v>
      </c>
      <c r="CF459">
        <f>Drivers!CF608</f>
        <v>0</v>
      </c>
      <c r="CG459">
        <f>Drivers!CG608</f>
        <v>0</v>
      </c>
      <c r="CH459">
        <f>Drivers!CH608</f>
        <v>0</v>
      </c>
      <c r="CI459">
        <f>Drivers!CI608</f>
        <v>0</v>
      </c>
      <c r="CJ459">
        <f>Drivers!CJ608</f>
        <v>0</v>
      </c>
      <c r="CK459">
        <f>Drivers!CK608</f>
        <v>0</v>
      </c>
      <c r="CL459">
        <f>Drivers!CL608</f>
        <v>0</v>
      </c>
      <c r="CM459">
        <f>Drivers!CM608</f>
        <v>0</v>
      </c>
      <c r="CN459">
        <f>Drivers!CN608</f>
        <v>0</v>
      </c>
      <c r="CO459">
        <f>Drivers!CO608</f>
        <v>0</v>
      </c>
      <c r="CP459">
        <f>Drivers!CP608</f>
        <v>0</v>
      </c>
      <c r="CQ459">
        <f>Drivers!CQ608</f>
        <v>0</v>
      </c>
      <c r="CR459">
        <f>Drivers!CR608</f>
        <v>0</v>
      </c>
      <c r="CS459">
        <f>Drivers!CS608</f>
        <v>0</v>
      </c>
      <c r="CT459">
        <f>Drivers!CT608</f>
        <v>0</v>
      </c>
      <c r="CU459">
        <f>Drivers!CU608</f>
        <v>0</v>
      </c>
      <c r="CV459">
        <f>Drivers!CV608</f>
        <v>0</v>
      </c>
      <c r="CW459">
        <f>Drivers!CW608</f>
        <v>0</v>
      </c>
      <c r="CX459">
        <f>Drivers!CX608</f>
        <v>0</v>
      </c>
      <c r="CY459">
        <f>Drivers!CY608</f>
        <v>0</v>
      </c>
      <c r="CZ459">
        <f>Drivers!CZ608</f>
        <v>0</v>
      </c>
      <c r="DA459">
        <f>Drivers!DA608</f>
        <v>0</v>
      </c>
      <c r="DB459">
        <f>Drivers!DB608</f>
        <v>0</v>
      </c>
      <c r="DC459">
        <f>Drivers!DC608</f>
        <v>0</v>
      </c>
      <c r="DD459">
        <f>Drivers!DD608</f>
        <v>0</v>
      </c>
      <c r="DE459">
        <f>Drivers!DE608</f>
        <v>0</v>
      </c>
      <c r="DF459">
        <f>Drivers!DF608</f>
        <v>0</v>
      </c>
      <c r="DG459">
        <f>Drivers!DG608</f>
        <v>0</v>
      </c>
      <c r="DH459">
        <f>Drivers!DH608</f>
        <v>0</v>
      </c>
      <c r="DI459">
        <f>Drivers!DI608</f>
        <v>0</v>
      </c>
      <c r="DJ459">
        <f>Drivers!DJ608</f>
        <v>0</v>
      </c>
      <c r="DK459">
        <f>Drivers!DK608</f>
        <v>0</v>
      </c>
      <c r="DL459">
        <f>Drivers!DL608</f>
        <v>0</v>
      </c>
      <c r="DM459">
        <f>Drivers!DM608</f>
        <v>0</v>
      </c>
      <c r="DN459">
        <f>Drivers!DN608</f>
        <v>0</v>
      </c>
      <c r="DO459">
        <f>Drivers!DO608</f>
        <v>0</v>
      </c>
      <c r="DP459">
        <f>Drivers!DP608</f>
        <v>0</v>
      </c>
      <c r="DQ459">
        <f>Drivers!DQ608</f>
        <v>0</v>
      </c>
      <c r="DR459">
        <f>Drivers!DR608</f>
        <v>0</v>
      </c>
      <c r="DS459">
        <f>Drivers!DS608</f>
        <v>0</v>
      </c>
      <c r="DT459">
        <f>Drivers!DT608</f>
        <v>0</v>
      </c>
      <c r="DU459">
        <f>Drivers!DU608</f>
        <v>0</v>
      </c>
      <c r="DV459">
        <f>Drivers!DV608</f>
        <v>0</v>
      </c>
      <c r="DW459">
        <f>Drivers!DW608</f>
        <v>0</v>
      </c>
      <c r="DX459">
        <f>Drivers!DX608</f>
        <v>0</v>
      </c>
      <c r="DY459">
        <f>Drivers!DY608</f>
        <v>0</v>
      </c>
      <c r="DZ459">
        <f>Drivers!DZ608</f>
        <v>0</v>
      </c>
      <c r="EA459">
        <f>Drivers!EA608</f>
        <v>0</v>
      </c>
      <c r="EB459">
        <f>Drivers!EB608</f>
        <v>0</v>
      </c>
      <c r="EC459">
        <f>Drivers!EC608</f>
        <v>0</v>
      </c>
      <c r="ED459">
        <f>Drivers!ED608</f>
        <v>0</v>
      </c>
      <c r="EE459">
        <f>Drivers!EE608</f>
        <v>0</v>
      </c>
      <c r="EF459">
        <f>Drivers!EF608</f>
        <v>0</v>
      </c>
      <c r="EG459">
        <f>Drivers!EG608</f>
        <v>0</v>
      </c>
      <c r="EH459">
        <f>Drivers!EH608</f>
        <v>0</v>
      </c>
      <c r="EI459">
        <f>Drivers!EI608</f>
        <v>0</v>
      </c>
      <c r="EJ459">
        <f>Drivers!EJ608</f>
        <v>0</v>
      </c>
    </row>
    <row r="460" spans="1:140" hidden="1" outlineLevel="1">
      <c r="A460">
        <f>Drivers!A610</f>
        <v>0</v>
      </c>
      <c r="B460">
        <f>Drivers!B610</f>
        <v>0</v>
      </c>
      <c r="C460">
        <f>Drivers!C610</f>
        <v>0</v>
      </c>
      <c r="D460">
        <f>Drivers!D610</f>
        <v>0</v>
      </c>
      <c r="E460">
        <f>Drivers!E610</f>
        <v>0</v>
      </c>
      <c r="F460">
        <f>Drivers!F610</f>
        <v>0</v>
      </c>
      <c r="G460">
        <f>Drivers!G610</f>
        <v>0</v>
      </c>
      <c r="H460">
        <f>Drivers!H610</f>
        <v>0</v>
      </c>
      <c r="I460">
        <f>Drivers!I610</f>
        <v>0</v>
      </c>
      <c r="J460">
        <f>Drivers!J610</f>
        <v>0</v>
      </c>
      <c r="K460">
        <f>Drivers!K610</f>
        <v>0</v>
      </c>
      <c r="L460">
        <f>Drivers!L610</f>
        <v>0</v>
      </c>
      <c r="M460">
        <f>Drivers!M610</f>
        <v>0</v>
      </c>
      <c r="N460">
        <f>Drivers!N610</f>
        <v>0</v>
      </c>
      <c r="O460">
        <f>Drivers!O610</f>
        <v>0</v>
      </c>
      <c r="P460">
        <f>Drivers!P610</f>
        <v>0</v>
      </c>
      <c r="Q460">
        <f>Drivers!Q610</f>
        <v>0</v>
      </c>
      <c r="R460">
        <f>Drivers!R610</f>
        <v>0</v>
      </c>
      <c r="S460">
        <f>Drivers!S610</f>
        <v>0</v>
      </c>
      <c r="T460">
        <f>Drivers!T610</f>
        <v>0</v>
      </c>
      <c r="U460">
        <f>Drivers!U610</f>
        <v>0</v>
      </c>
      <c r="V460">
        <f>Drivers!V610</f>
        <v>0</v>
      </c>
      <c r="W460">
        <f>Drivers!W610</f>
        <v>0</v>
      </c>
      <c r="X460">
        <f>Drivers!X610</f>
        <v>0</v>
      </c>
      <c r="Y460">
        <f>Drivers!Y610</f>
        <v>0</v>
      </c>
      <c r="Z460">
        <f>Drivers!Z610</f>
        <v>0</v>
      </c>
      <c r="AA460">
        <f>Drivers!AA610</f>
        <v>0</v>
      </c>
      <c r="AB460">
        <f>Drivers!AB610</f>
        <v>0</v>
      </c>
      <c r="AC460">
        <f>Drivers!AC610</f>
        <v>0</v>
      </c>
      <c r="AD460">
        <f>Drivers!AD610</f>
        <v>0</v>
      </c>
      <c r="AE460">
        <f>Drivers!AE610</f>
        <v>0</v>
      </c>
      <c r="AF460">
        <f>Drivers!AF610</f>
        <v>0</v>
      </c>
      <c r="AG460">
        <f>Drivers!AG610</f>
        <v>0</v>
      </c>
      <c r="AH460">
        <f>Drivers!AH610</f>
        <v>0</v>
      </c>
      <c r="AI460">
        <f>Drivers!AI610</f>
        <v>0</v>
      </c>
      <c r="AJ460">
        <f>Drivers!AJ610</f>
        <v>0</v>
      </c>
      <c r="AK460">
        <f>Drivers!AK610</f>
        <v>0</v>
      </c>
      <c r="AL460">
        <f>Drivers!AL610</f>
        <v>0</v>
      </c>
      <c r="AM460">
        <f>Drivers!AM610</f>
        <v>0</v>
      </c>
      <c r="AN460">
        <f>Drivers!AN610</f>
        <v>0</v>
      </c>
      <c r="AO460">
        <f>Drivers!AO610</f>
        <v>0</v>
      </c>
      <c r="AP460">
        <f>Drivers!AP610</f>
        <v>0</v>
      </c>
      <c r="AQ460">
        <f>Drivers!AQ610</f>
        <v>0</v>
      </c>
      <c r="AR460">
        <f>Drivers!AR610</f>
        <v>0</v>
      </c>
      <c r="AS460">
        <f>Drivers!AS610</f>
        <v>0</v>
      </c>
      <c r="AT460">
        <f>Drivers!AT610</f>
        <v>0</v>
      </c>
      <c r="AU460">
        <f>Drivers!AU610</f>
        <v>0</v>
      </c>
      <c r="AV460">
        <f>Drivers!AV610</f>
        <v>0</v>
      </c>
      <c r="AW460">
        <f>Drivers!AW610</f>
        <v>0</v>
      </c>
      <c r="AX460">
        <f>Drivers!AX610</f>
        <v>0</v>
      </c>
      <c r="AY460">
        <f>Drivers!AY610</f>
        <v>0</v>
      </c>
      <c r="AZ460">
        <f>Drivers!AZ610</f>
        <v>0</v>
      </c>
      <c r="BA460">
        <f>Drivers!BA610</f>
        <v>0</v>
      </c>
      <c r="BB460">
        <f>Drivers!BB610</f>
        <v>0</v>
      </c>
      <c r="BC460">
        <f>Drivers!BC610</f>
        <v>0</v>
      </c>
      <c r="BD460">
        <f>Drivers!BD610</f>
        <v>0</v>
      </c>
      <c r="BE460">
        <f>Drivers!BE610</f>
        <v>0</v>
      </c>
      <c r="BF460">
        <f>Drivers!BF610</f>
        <v>0</v>
      </c>
      <c r="BG460">
        <f>Drivers!BG610</f>
        <v>0</v>
      </c>
      <c r="BH460">
        <f>Drivers!BH610</f>
        <v>0</v>
      </c>
      <c r="BI460">
        <f>Drivers!BI610</f>
        <v>0</v>
      </c>
      <c r="BJ460">
        <f>Drivers!BJ610</f>
        <v>0</v>
      </c>
      <c r="BK460">
        <f>Drivers!BK610</f>
        <v>0</v>
      </c>
      <c r="BL460">
        <f>Drivers!BL610</f>
        <v>0</v>
      </c>
      <c r="BM460">
        <f>Drivers!BM610</f>
        <v>0</v>
      </c>
      <c r="BN460">
        <f>Drivers!BN610</f>
        <v>0</v>
      </c>
      <c r="BO460">
        <f>Drivers!BO610</f>
        <v>0</v>
      </c>
      <c r="BP460">
        <f>Drivers!BP610</f>
        <v>0</v>
      </c>
      <c r="BQ460">
        <f>Drivers!BQ610</f>
        <v>0</v>
      </c>
      <c r="BR460">
        <f>Drivers!BR610</f>
        <v>0</v>
      </c>
      <c r="BS460">
        <f>Drivers!BS610</f>
        <v>0</v>
      </c>
      <c r="BT460">
        <f>Drivers!BT610</f>
        <v>0</v>
      </c>
      <c r="BU460">
        <f>Drivers!BU610</f>
        <v>0</v>
      </c>
      <c r="BV460">
        <f>Drivers!BV610</f>
        <v>0</v>
      </c>
      <c r="BW460">
        <f>Drivers!BW610</f>
        <v>0</v>
      </c>
      <c r="BX460">
        <f>Drivers!BX610</f>
        <v>0</v>
      </c>
      <c r="BY460">
        <f>Drivers!BY610</f>
        <v>0</v>
      </c>
      <c r="BZ460">
        <f>Drivers!BZ610</f>
        <v>0</v>
      </c>
      <c r="CA460">
        <f>Drivers!CA610</f>
        <v>0</v>
      </c>
      <c r="CB460">
        <f>Drivers!CB610</f>
        <v>0</v>
      </c>
      <c r="CC460">
        <f>Drivers!CC610</f>
        <v>0</v>
      </c>
      <c r="CD460">
        <f>Drivers!CD610</f>
        <v>0</v>
      </c>
      <c r="CE460">
        <f>Drivers!CE610</f>
        <v>0</v>
      </c>
      <c r="CF460">
        <f>Drivers!CF610</f>
        <v>0</v>
      </c>
      <c r="CG460">
        <f>Drivers!CG610</f>
        <v>0</v>
      </c>
      <c r="CH460">
        <f>Drivers!CH610</f>
        <v>0</v>
      </c>
      <c r="CI460">
        <f>Drivers!CI610</f>
        <v>0</v>
      </c>
      <c r="CJ460">
        <f>Drivers!CJ610</f>
        <v>0</v>
      </c>
      <c r="CK460">
        <f>Drivers!CK610</f>
        <v>0</v>
      </c>
      <c r="CL460">
        <f>Drivers!CL610</f>
        <v>0</v>
      </c>
      <c r="CM460">
        <f>Drivers!CM610</f>
        <v>0</v>
      </c>
      <c r="CN460">
        <f>Drivers!CN610</f>
        <v>0</v>
      </c>
      <c r="CO460">
        <f>Drivers!CO610</f>
        <v>0</v>
      </c>
      <c r="CP460">
        <f>Drivers!CP610</f>
        <v>0</v>
      </c>
      <c r="CQ460">
        <f>Drivers!CQ610</f>
        <v>0</v>
      </c>
      <c r="CR460">
        <f>Drivers!CR610</f>
        <v>0</v>
      </c>
      <c r="CS460">
        <f>Drivers!CS610</f>
        <v>0</v>
      </c>
      <c r="CT460">
        <f>Drivers!CT610</f>
        <v>0</v>
      </c>
      <c r="CU460">
        <f>Drivers!CU610</f>
        <v>0</v>
      </c>
      <c r="CV460">
        <f>Drivers!CV610</f>
        <v>0</v>
      </c>
      <c r="CW460">
        <f>Drivers!CW610</f>
        <v>0</v>
      </c>
      <c r="CX460">
        <f>Drivers!CX610</f>
        <v>0</v>
      </c>
      <c r="CY460">
        <f>Drivers!CY610</f>
        <v>0</v>
      </c>
      <c r="CZ460">
        <f>Drivers!CZ610</f>
        <v>0</v>
      </c>
      <c r="DA460">
        <f>Drivers!DA610</f>
        <v>0</v>
      </c>
      <c r="DB460">
        <f>Drivers!DB610</f>
        <v>0</v>
      </c>
      <c r="DC460">
        <f>Drivers!DC610</f>
        <v>0</v>
      </c>
      <c r="DD460">
        <f>Drivers!DD610</f>
        <v>0</v>
      </c>
      <c r="DE460">
        <f>Drivers!DE610</f>
        <v>0</v>
      </c>
      <c r="DF460">
        <f>Drivers!DF610</f>
        <v>0</v>
      </c>
      <c r="DG460">
        <f>Drivers!DG610</f>
        <v>0</v>
      </c>
      <c r="DH460">
        <f>Drivers!DH610</f>
        <v>0</v>
      </c>
      <c r="DI460">
        <f>Drivers!DI610</f>
        <v>0</v>
      </c>
      <c r="DJ460">
        <f>Drivers!DJ610</f>
        <v>0</v>
      </c>
      <c r="DK460">
        <f>Drivers!DK610</f>
        <v>0</v>
      </c>
      <c r="DL460">
        <f>Drivers!DL610</f>
        <v>0</v>
      </c>
      <c r="DM460">
        <f>Drivers!DM610</f>
        <v>0</v>
      </c>
      <c r="DN460">
        <f>Drivers!DN610</f>
        <v>0</v>
      </c>
      <c r="DO460">
        <f>Drivers!DO610</f>
        <v>0</v>
      </c>
      <c r="DP460">
        <f>Drivers!DP610</f>
        <v>0</v>
      </c>
      <c r="DQ460">
        <f>Drivers!DQ610</f>
        <v>0</v>
      </c>
      <c r="DR460">
        <f>Drivers!DR610</f>
        <v>0</v>
      </c>
      <c r="DS460">
        <f>Drivers!DS610</f>
        <v>0</v>
      </c>
      <c r="DT460">
        <f>Drivers!DT610</f>
        <v>0</v>
      </c>
      <c r="DU460">
        <f>Drivers!DU610</f>
        <v>0</v>
      </c>
      <c r="DV460">
        <f>Drivers!DV610</f>
        <v>0</v>
      </c>
      <c r="DW460">
        <f>Drivers!DW610</f>
        <v>0</v>
      </c>
      <c r="DX460">
        <f>Drivers!DX610</f>
        <v>0</v>
      </c>
      <c r="DY460">
        <f>Drivers!DY610</f>
        <v>0</v>
      </c>
      <c r="DZ460">
        <f>Drivers!DZ610</f>
        <v>0</v>
      </c>
      <c r="EA460">
        <f>Drivers!EA610</f>
        <v>0</v>
      </c>
      <c r="EB460">
        <f>Drivers!EB610</f>
        <v>0</v>
      </c>
      <c r="EC460">
        <f>Drivers!EC610</f>
        <v>0</v>
      </c>
      <c r="ED460">
        <f>Drivers!ED610</f>
        <v>0</v>
      </c>
      <c r="EE460">
        <f>Drivers!EE610</f>
        <v>0</v>
      </c>
      <c r="EF460">
        <f>Drivers!EF610</f>
        <v>0</v>
      </c>
      <c r="EG460">
        <f>Drivers!EG610</f>
        <v>0</v>
      </c>
      <c r="EH460">
        <f>Drivers!EH610</f>
        <v>0</v>
      </c>
      <c r="EI460">
        <f>Drivers!EI610</f>
        <v>0</v>
      </c>
      <c r="EJ460">
        <f>Drivers!EJ610</f>
        <v>0</v>
      </c>
    </row>
    <row r="461" spans="1:140" hidden="1" outlineLevel="1">
      <c r="A461">
        <f>Drivers!A611</f>
        <v>0</v>
      </c>
      <c r="B461">
        <f>Drivers!B611</f>
        <v>0</v>
      </c>
      <c r="C461">
        <f>Drivers!C611</f>
        <v>0</v>
      </c>
      <c r="D461">
        <f>Drivers!D611</f>
        <v>0</v>
      </c>
      <c r="E461">
        <f>Drivers!E611</f>
        <v>0</v>
      </c>
      <c r="F461">
        <f>Drivers!F611</f>
        <v>0</v>
      </c>
      <c r="G461">
        <f>Drivers!G611</f>
        <v>0</v>
      </c>
      <c r="H461">
        <f>Drivers!H611</f>
        <v>0</v>
      </c>
      <c r="I461" t="str">
        <f>Drivers!I611</f>
        <v>Premier Agent Count Analysis</v>
      </c>
      <c r="J461">
        <f>Drivers!J611</f>
        <v>0</v>
      </c>
      <c r="K461">
        <f>Drivers!K611</f>
        <v>0</v>
      </c>
      <c r="L461">
        <f>Drivers!L611</f>
        <v>0</v>
      </c>
      <c r="M461">
        <f>Drivers!M611</f>
        <v>0</v>
      </c>
      <c r="N461">
        <f>Drivers!N611</f>
        <v>0</v>
      </c>
      <c r="O461">
        <f>Drivers!O611</f>
        <v>0</v>
      </c>
      <c r="P461">
        <f>Drivers!P611</f>
        <v>0</v>
      </c>
      <c r="Q461">
        <f>Drivers!Q611</f>
        <v>0</v>
      </c>
      <c r="R461">
        <f>Drivers!R611</f>
        <v>0</v>
      </c>
      <c r="S461">
        <f>Drivers!S611</f>
        <v>0</v>
      </c>
      <c r="T461">
        <f>Drivers!T611</f>
        <v>0</v>
      </c>
      <c r="U461">
        <f>Drivers!U611</f>
        <v>0</v>
      </c>
      <c r="V461">
        <f>Drivers!V611</f>
        <v>0</v>
      </c>
      <c r="W461">
        <f>Drivers!W611</f>
        <v>0</v>
      </c>
      <c r="X461">
        <f>Drivers!X611</f>
        <v>0</v>
      </c>
      <c r="Y461">
        <f>Drivers!Y611</f>
        <v>0</v>
      </c>
      <c r="Z461">
        <f>Drivers!Z611</f>
        <v>0</v>
      </c>
      <c r="AA461">
        <f>Drivers!AA611</f>
        <v>0</v>
      </c>
      <c r="AB461">
        <f>Drivers!AB611</f>
        <v>0</v>
      </c>
      <c r="AC461">
        <f>Drivers!AC611</f>
        <v>0</v>
      </c>
      <c r="AD461">
        <f>Drivers!AD611</f>
        <v>0</v>
      </c>
      <c r="AE461">
        <f>Drivers!AE611</f>
        <v>0</v>
      </c>
      <c r="AF461">
        <f>Drivers!AF611</f>
        <v>0</v>
      </c>
      <c r="AG461">
        <f>Drivers!AG611</f>
        <v>0</v>
      </c>
      <c r="AH461">
        <f>Drivers!AH611</f>
        <v>0</v>
      </c>
      <c r="AI461">
        <f>Drivers!AI611</f>
        <v>0</v>
      </c>
      <c r="AJ461">
        <f>Drivers!AJ611</f>
        <v>0</v>
      </c>
      <c r="AK461">
        <f>Drivers!AK611</f>
        <v>0</v>
      </c>
      <c r="AL461">
        <f>Drivers!AL611</f>
        <v>0</v>
      </c>
      <c r="AM461">
        <f>Drivers!AM611</f>
        <v>0</v>
      </c>
      <c r="AN461">
        <f>Drivers!AN611</f>
        <v>0</v>
      </c>
      <c r="AO461">
        <f>Drivers!AO611</f>
        <v>0</v>
      </c>
      <c r="AP461">
        <f>Drivers!AP611</f>
        <v>0</v>
      </c>
      <c r="AQ461">
        <f>Drivers!AQ611</f>
        <v>0</v>
      </c>
      <c r="AR461">
        <f>Drivers!AR611</f>
        <v>0</v>
      </c>
      <c r="AS461">
        <f>Drivers!AS611</f>
        <v>0</v>
      </c>
      <c r="AT461">
        <f>Drivers!AT611</f>
        <v>0</v>
      </c>
      <c r="AU461">
        <f>Drivers!AU611</f>
        <v>0</v>
      </c>
      <c r="AV461">
        <f>Drivers!AV611</f>
        <v>0</v>
      </c>
      <c r="AW461">
        <f>Drivers!AW611</f>
        <v>0</v>
      </c>
      <c r="AX461">
        <f>Drivers!AX611</f>
        <v>0</v>
      </c>
      <c r="AY461">
        <f>Drivers!AY611</f>
        <v>0</v>
      </c>
      <c r="AZ461">
        <f>Drivers!AZ611</f>
        <v>0</v>
      </c>
      <c r="BA461">
        <f>Drivers!BA611</f>
        <v>0</v>
      </c>
      <c r="BB461">
        <f>Drivers!BB611</f>
        <v>0</v>
      </c>
      <c r="BC461">
        <f>Drivers!BC611</f>
        <v>0</v>
      </c>
      <c r="BD461">
        <f>Drivers!BD611</f>
        <v>0</v>
      </c>
      <c r="BE461">
        <f>Drivers!BE611</f>
        <v>0</v>
      </c>
      <c r="BF461">
        <f>Drivers!BF611</f>
        <v>0</v>
      </c>
      <c r="BG461">
        <f>Drivers!BG611</f>
        <v>0</v>
      </c>
      <c r="BH461">
        <f>Drivers!BH611</f>
        <v>0</v>
      </c>
      <c r="BI461">
        <f>Drivers!BI611</f>
        <v>0</v>
      </c>
      <c r="BJ461">
        <f>Drivers!BJ611</f>
        <v>0</v>
      </c>
      <c r="BK461">
        <f>Drivers!BK611</f>
        <v>0</v>
      </c>
      <c r="BL461">
        <f>Drivers!BL611</f>
        <v>0</v>
      </c>
      <c r="BM461">
        <f>Drivers!BM611</f>
        <v>0</v>
      </c>
      <c r="BN461">
        <f>Drivers!BN611</f>
        <v>0</v>
      </c>
      <c r="BO461">
        <f>Drivers!BO611</f>
        <v>0</v>
      </c>
      <c r="BP461">
        <f>Drivers!BP611</f>
        <v>0</v>
      </c>
      <c r="BQ461">
        <f>Drivers!BQ611</f>
        <v>0</v>
      </c>
      <c r="BR461">
        <f>Drivers!BR611</f>
        <v>0</v>
      </c>
      <c r="BS461">
        <f>Drivers!BS611</f>
        <v>0</v>
      </c>
      <c r="BT461">
        <f>Drivers!BT611</f>
        <v>0</v>
      </c>
      <c r="BU461">
        <f>Drivers!BU611</f>
        <v>0</v>
      </c>
      <c r="BV461">
        <f>Drivers!BV611</f>
        <v>0</v>
      </c>
      <c r="BW461">
        <f>Drivers!BW611</f>
        <v>0</v>
      </c>
      <c r="BX461">
        <f>Drivers!BX611</f>
        <v>0</v>
      </c>
      <c r="BY461">
        <f>Drivers!BY611</f>
        <v>0</v>
      </c>
      <c r="BZ461">
        <f>Drivers!BZ611</f>
        <v>0</v>
      </c>
      <c r="CA461">
        <f>Drivers!CA611</f>
        <v>0</v>
      </c>
      <c r="CB461">
        <f>Drivers!CB611</f>
        <v>0</v>
      </c>
      <c r="CC461">
        <f>Drivers!CC611</f>
        <v>0</v>
      </c>
      <c r="CD461">
        <f>Drivers!CD611</f>
        <v>0</v>
      </c>
      <c r="CE461">
        <f>Drivers!CE611</f>
        <v>0</v>
      </c>
      <c r="CF461">
        <f>Drivers!CF611</f>
        <v>0</v>
      </c>
      <c r="CG461">
        <f>Drivers!CG611</f>
        <v>0</v>
      </c>
      <c r="CH461">
        <f>Drivers!CH611</f>
        <v>0</v>
      </c>
      <c r="CI461">
        <f>Drivers!CI611</f>
        <v>0</v>
      </c>
      <c r="CJ461">
        <f>Drivers!CJ611</f>
        <v>0</v>
      </c>
      <c r="CK461">
        <f>Drivers!CK611</f>
        <v>0</v>
      </c>
      <c r="CL461">
        <f>Drivers!CL611</f>
        <v>0</v>
      </c>
      <c r="CM461">
        <f>Drivers!CM611</f>
        <v>0</v>
      </c>
      <c r="CN461">
        <f>Drivers!CN611</f>
        <v>0</v>
      </c>
      <c r="CO461">
        <f>Drivers!CO611</f>
        <v>0</v>
      </c>
      <c r="CP461">
        <f>Drivers!CP611</f>
        <v>0</v>
      </c>
      <c r="CQ461">
        <f>Drivers!CQ611</f>
        <v>0</v>
      </c>
      <c r="CR461">
        <f>Drivers!CR611</f>
        <v>0</v>
      </c>
      <c r="CS461">
        <f>Drivers!CS611</f>
        <v>0</v>
      </c>
      <c r="CT461">
        <f>Drivers!CT611</f>
        <v>0</v>
      </c>
      <c r="CU461">
        <f>Drivers!CU611</f>
        <v>0</v>
      </c>
      <c r="CV461">
        <f>Drivers!CV611</f>
        <v>0</v>
      </c>
      <c r="CW461">
        <f>Drivers!CW611</f>
        <v>0</v>
      </c>
      <c r="CX461">
        <f>Drivers!CX611</f>
        <v>0</v>
      </c>
      <c r="CY461">
        <f>Drivers!CY611</f>
        <v>0</v>
      </c>
      <c r="CZ461">
        <f>Drivers!CZ611</f>
        <v>0</v>
      </c>
      <c r="DA461">
        <f>Drivers!DA611</f>
        <v>0</v>
      </c>
      <c r="DB461">
        <f>Drivers!DB611</f>
        <v>0</v>
      </c>
      <c r="DC461">
        <f>Drivers!DC611</f>
        <v>0</v>
      </c>
      <c r="DD461">
        <f>Drivers!DD611</f>
        <v>0</v>
      </c>
      <c r="DE461">
        <f>Drivers!DE611</f>
        <v>0</v>
      </c>
      <c r="DF461">
        <f>Drivers!DF611</f>
        <v>0</v>
      </c>
      <c r="DG461">
        <f>Drivers!DG611</f>
        <v>0</v>
      </c>
      <c r="DH461">
        <f>Drivers!DH611</f>
        <v>0</v>
      </c>
      <c r="DI461">
        <f>Drivers!DI611</f>
        <v>0</v>
      </c>
      <c r="DJ461">
        <f>Drivers!DJ611</f>
        <v>0</v>
      </c>
      <c r="DK461">
        <f>Drivers!DK611</f>
        <v>0</v>
      </c>
      <c r="DL461">
        <f>Drivers!DL611</f>
        <v>0</v>
      </c>
      <c r="DM461">
        <f>Drivers!DM611</f>
        <v>0</v>
      </c>
      <c r="DN461">
        <f>Drivers!DN611</f>
        <v>0</v>
      </c>
      <c r="DO461">
        <f>Drivers!DO611</f>
        <v>0</v>
      </c>
      <c r="DP461">
        <f>Drivers!DP611</f>
        <v>0</v>
      </c>
      <c r="DQ461">
        <f>Drivers!DQ611</f>
        <v>0</v>
      </c>
      <c r="DR461">
        <f>Drivers!DR611</f>
        <v>0</v>
      </c>
      <c r="DS461">
        <f>Drivers!DS611</f>
        <v>0</v>
      </c>
      <c r="DT461">
        <f>Drivers!DT611</f>
        <v>0</v>
      </c>
      <c r="DU461">
        <f>Drivers!DU611</f>
        <v>0</v>
      </c>
      <c r="DV461">
        <f>Drivers!DV611</f>
        <v>0</v>
      </c>
      <c r="DW461">
        <f>Drivers!DW611</f>
        <v>0</v>
      </c>
      <c r="DX461">
        <f>Drivers!DX611</f>
        <v>0</v>
      </c>
      <c r="DY461">
        <f>Drivers!DY611</f>
        <v>0</v>
      </c>
      <c r="DZ461">
        <f>Drivers!DZ611</f>
        <v>0</v>
      </c>
      <c r="EA461">
        <f>Drivers!EA611</f>
        <v>0</v>
      </c>
      <c r="EB461">
        <f>Drivers!EB611</f>
        <v>0</v>
      </c>
      <c r="EC461">
        <f>Drivers!EC611</f>
        <v>0</v>
      </c>
      <c r="ED461">
        <f>Drivers!ED611</f>
        <v>0</v>
      </c>
      <c r="EE461">
        <f>Drivers!EE611</f>
        <v>0</v>
      </c>
      <c r="EF461">
        <f>Drivers!EF611</f>
        <v>0</v>
      </c>
      <c r="EG461">
        <f>Drivers!EG611</f>
        <v>0</v>
      </c>
      <c r="EH461">
        <f>Drivers!EH611</f>
        <v>0</v>
      </c>
      <c r="EI461">
        <f>Drivers!EI611</f>
        <v>0</v>
      </c>
      <c r="EJ461">
        <f>Drivers!EJ611</f>
        <v>0</v>
      </c>
    </row>
    <row r="462" spans="1:140" hidden="1" outlineLevel="1">
      <c r="A462">
        <f>Drivers!A612</f>
        <v>0</v>
      </c>
      <c r="B462">
        <f>Drivers!B612</f>
        <v>0</v>
      </c>
      <c r="C462">
        <f>Drivers!C612</f>
        <v>0</v>
      </c>
      <c r="D462">
        <f>Drivers!D612</f>
        <v>0</v>
      </c>
      <c r="E462">
        <f>Drivers!E612</f>
        <v>0</v>
      </c>
      <c r="F462">
        <f>Drivers!F612</f>
        <v>0</v>
      </c>
      <c r="G462">
        <f>Drivers!G612</f>
        <v>0</v>
      </c>
      <c r="H462">
        <f>Drivers!H612</f>
        <v>0</v>
      </c>
      <c r="I462" t="str">
        <f>Drivers!I612</f>
        <v>Zillow</v>
      </c>
      <c r="J462">
        <f>Drivers!J612</f>
        <v>0</v>
      </c>
      <c r="K462">
        <f>Drivers!K612</f>
        <v>0</v>
      </c>
      <c r="L462">
        <f>Drivers!L612</f>
        <v>0</v>
      </c>
      <c r="M462">
        <f>Drivers!M612</f>
        <v>0</v>
      </c>
      <c r="N462">
        <f>Drivers!N612</f>
        <v>0</v>
      </c>
      <c r="O462">
        <f>Drivers!O612</f>
        <v>0</v>
      </c>
      <c r="P462">
        <f>Drivers!P612</f>
        <v>0</v>
      </c>
      <c r="Q462">
        <f>Drivers!Q612</f>
        <v>0</v>
      </c>
      <c r="R462">
        <f>Drivers!R612</f>
        <v>0</v>
      </c>
      <c r="S462">
        <f>Drivers!S612</f>
        <v>0</v>
      </c>
      <c r="T462">
        <f>Drivers!T612</f>
        <v>0</v>
      </c>
      <c r="U462">
        <f>Drivers!U612</f>
        <v>0</v>
      </c>
      <c r="V462">
        <f>Drivers!V612</f>
        <v>0</v>
      </c>
      <c r="W462">
        <f>Drivers!W612</f>
        <v>0</v>
      </c>
      <c r="X462">
        <f>Drivers!X612</f>
        <v>0</v>
      </c>
      <c r="Y462">
        <f>Drivers!Y612</f>
        <v>0</v>
      </c>
      <c r="Z462">
        <f>Drivers!Z612</f>
        <v>0</v>
      </c>
      <c r="AA462">
        <f>Drivers!AA612</f>
        <v>0</v>
      </c>
      <c r="AB462">
        <f>Drivers!AB612</f>
        <v>0</v>
      </c>
      <c r="AC462">
        <f>Drivers!AC612</f>
        <v>0</v>
      </c>
      <c r="AD462">
        <f>Drivers!AD612</f>
        <v>0</v>
      </c>
      <c r="AE462">
        <f>Drivers!AE612</f>
        <v>0</v>
      </c>
      <c r="AF462">
        <f>Drivers!AF612</f>
        <v>0</v>
      </c>
      <c r="AG462">
        <f>Drivers!AG612</f>
        <v>0</v>
      </c>
      <c r="AH462">
        <f>Drivers!AH612</f>
        <v>0</v>
      </c>
      <c r="AI462">
        <f>Drivers!AI612</f>
        <v>0</v>
      </c>
      <c r="AJ462">
        <f>Drivers!AJ612</f>
        <v>0</v>
      </c>
      <c r="AK462">
        <f>Drivers!AK612</f>
        <v>0</v>
      </c>
      <c r="AL462">
        <f>Drivers!AL612</f>
        <v>0</v>
      </c>
      <c r="AM462">
        <f>Drivers!AM612</f>
        <v>0</v>
      </c>
      <c r="AN462">
        <f>Drivers!AN612</f>
        <v>0</v>
      </c>
      <c r="AO462">
        <f>Drivers!AO612</f>
        <v>0</v>
      </c>
      <c r="AP462">
        <f>Drivers!AP612</f>
        <v>0</v>
      </c>
      <c r="AQ462">
        <f>Drivers!AQ612</f>
        <v>0</v>
      </c>
      <c r="AR462">
        <f>Drivers!AR612</f>
        <v>0</v>
      </c>
      <c r="AS462">
        <f>Drivers!AS612</f>
        <v>0</v>
      </c>
      <c r="AT462">
        <f>Drivers!AT612</f>
        <v>0</v>
      </c>
      <c r="AU462">
        <f>Drivers!AU612</f>
        <v>0</v>
      </c>
      <c r="AV462">
        <f>Drivers!AV612</f>
        <v>0</v>
      </c>
      <c r="AW462">
        <f>Drivers!AW612</f>
        <v>0</v>
      </c>
      <c r="AX462">
        <f>Drivers!AX612</f>
        <v>0</v>
      </c>
      <c r="AY462">
        <f>Drivers!AY612</f>
        <v>0</v>
      </c>
      <c r="AZ462">
        <f>Drivers!AZ612</f>
        <v>0</v>
      </c>
      <c r="BA462">
        <f>Drivers!BA612</f>
        <v>0</v>
      </c>
      <c r="BB462">
        <f>Drivers!BB612</f>
        <v>0</v>
      </c>
      <c r="BC462">
        <f>Drivers!BC612</f>
        <v>0</v>
      </c>
      <c r="BD462">
        <f>Drivers!BD612</f>
        <v>0</v>
      </c>
      <c r="BE462">
        <f>Drivers!BE612</f>
        <v>0</v>
      </c>
      <c r="BF462">
        <f>Drivers!BF612</f>
        <v>0</v>
      </c>
      <c r="BG462">
        <f>Drivers!BG612</f>
        <v>0</v>
      </c>
      <c r="BH462">
        <f>Drivers!BH612</f>
        <v>0</v>
      </c>
      <c r="BI462">
        <f>Drivers!BI612</f>
        <v>0</v>
      </c>
      <c r="BJ462">
        <f>Drivers!BJ612</f>
        <v>0</v>
      </c>
      <c r="BK462">
        <f>Drivers!BK612</f>
        <v>0</v>
      </c>
      <c r="BL462">
        <f>Drivers!BL612</f>
        <v>0</v>
      </c>
      <c r="BM462">
        <f>Drivers!BM612</f>
        <v>0</v>
      </c>
      <c r="BN462">
        <f>Drivers!BN612</f>
        <v>0</v>
      </c>
      <c r="BO462">
        <f>Drivers!BO612</f>
        <v>0</v>
      </c>
      <c r="BP462">
        <f>Drivers!BP612</f>
        <v>0</v>
      </c>
      <c r="BQ462">
        <f>Drivers!BQ612</f>
        <v>0</v>
      </c>
      <c r="BR462">
        <f>Drivers!BR612</f>
        <v>0</v>
      </c>
      <c r="BS462">
        <f>Drivers!BS612</f>
        <v>0</v>
      </c>
      <c r="BT462">
        <f>Drivers!BT612</f>
        <v>0</v>
      </c>
      <c r="BU462">
        <f>Drivers!BU612</f>
        <v>0</v>
      </c>
      <c r="BV462">
        <f>Drivers!BV612</f>
        <v>0</v>
      </c>
      <c r="BW462">
        <f>Drivers!BW612</f>
        <v>0</v>
      </c>
      <c r="BX462">
        <f>Drivers!BX612</f>
        <v>0</v>
      </c>
      <c r="BY462">
        <f>Drivers!BY612</f>
        <v>0</v>
      </c>
      <c r="BZ462">
        <f>Drivers!BZ612</f>
        <v>0</v>
      </c>
      <c r="CA462">
        <f>Drivers!CA612</f>
        <v>0</v>
      </c>
      <c r="CB462">
        <f>Drivers!CB612</f>
        <v>0</v>
      </c>
      <c r="CC462">
        <f>Drivers!CC612</f>
        <v>0</v>
      </c>
      <c r="CD462">
        <f>Drivers!CD612</f>
        <v>0</v>
      </c>
      <c r="CE462">
        <f>Drivers!CE612</f>
        <v>0</v>
      </c>
      <c r="CF462">
        <f>Drivers!CF612</f>
        <v>0</v>
      </c>
      <c r="CG462">
        <f>Drivers!CG612</f>
        <v>0</v>
      </c>
      <c r="CH462">
        <f>Drivers!CH612</f>
        <v>0</v>
      </c>
      <c r="CI462">
        <f>Drivers!CI612</f>
        <v>0</v>
      </c>
      <c r="CJ462">
        <f>Drivers!CJ612</f>
        <v>0</v>
      </c>
      <c r="CK462">
        <f>Drivers!CK612</f>
        <v>0</v>
      </c>
      <c r="CL462">
        <f>Drivers!CL612</f>
        <v>0</v>
      </c>
      <c r="CM462">
        <f>Drivers!CM612</f>
        <v>0</v>
      </c>
      <c r="CN462">
        <f>Drivers!CN612</f>
        <v>0</v>
      </c>
      <c r="CO462">
        <f>Drivers!CO612</f>
        <v>0</v>
      </c>
      <c r="CP462">
        <f>Drivers!CP612</f>
        <v>0</v>
      </c>
      <c r="CQ462">
        <f>Drivers!CQ612</f>
        <v>0</v>
      </c>
      <c r="CR462">
        <f>Drivers!CR612</f>
        <v>0</v>
      </c>
      <c r="CS462">
        <f>Drivers!CS612</f>
        <v>0</v>
      </c>
      <c r="CT462">
        <f>Drivers!CT612</f>
        <v>0</v>
      </c>
      <c r="CU462">
        <f>Drivers!CU612</f>
        <v>0</v>
      </c>
      <c r="CV462">
        <f>Drivers!CV612</f>
        <v>0</v>
      </c>
      <c r="CW462">
        <f>Drivers!CW612</f>
        <v>0</v>
      </c>
      <c r="CX462">
        <f>Drivers!CX612</f>
        <v>0</v>
      </c>
      <c r="CY462">
        <f>Drivers!CY612</f>
        <v>0</v>
      </c>
      <c r="CZ462">
        <f>Drivers!CZ612</f>
        <v>0</v>
      </c>
      <c r="DA462">
        <f>Drivers!DA612</f>
        <v>0</v>
      </c>
      <c r="DB462">
        <f>Drivers!DB612</f>
        <v>0</v>
      </c>
      <c r="DC462">
        <f>Drivers!DC612</f>
        <v>0</v>
      </c>
      <c r="DD462">
        <f>Drivers!DD612</f>
        <v>0</v>
      </c>
      <c r="DE462">
        <f>Drivers!DE612</f>
        <v>0</v>
      </c>
      <c r="DF462">
        <f>Drivers!DF612</f>
        <v>0</v>
      </c>
      <c r="DG462">
        <f>Drivers!DG612</f>
        <v>0</v>
      </c>
      <c r="DH462">
        <f>Drivers!DH612</f>
        <v>0</v>
      </c>
      <c r="DI462">
        <f>Drivers!DI612</f>
        <v>0</v>
      </c>
      <c r="DJ462">
        <f>Drivers!DJ612</f>
        <v>0</v>
      </c>
      <c r="DK462">
        <f>Drivers!DK612</f>
        <v>0</v>
      </c>
      <c r="DL462">
        <f>Drivers!DL612</f>
        <v>0</v>
      </c>
      <c r="DM462">
        <f>Drivers!DM612</f>
        <v>0</v>
      </c>
      <c r="DN462">
        <f>Drivers!DN612</f>
        <v>0</v>
      </c>
      <c r="DO462">
        <f>Drivers!DO612</f>
        <v>0</v>
      </c>
      <c r="DP462">
        <f>Drivers!DP612</f>
        <v>0</v>
      </c>
      <c r="DQ462">
        <f>Drivers!DQ612</f>
        <v>0</v>
      </c>
      <c r="DR462">
        <f>Drivers!DR612</f>
        <v>0</v>
      </c>
      <c r="DS462">
        <f>Drivers!DS612</f>
        <v>0</v>
      </c>
      <c r="DT462">
        <f>Drivers!DT612</f>
        <v>0</v>
      </c>
      <c r="DU462">
        <f>Drivers!DU612</f>
        <v>0</v>
      </c>
      <c r="DV462">
        <f>Drivers!DV612</f>
        <v>0</v>
      </c>
      <c r="DW462">
        <f>Drivers!DW612</f>
        <v>0</v>
      </c>
      <c r="DX462">
        <f>Drivers!DX612</f>
        <v>0</v>
      </c>
      <c r="DY462">
        <f>Drivers!DY612</f>
        <v>0</v>
      </c>
      <c r="DZ462">
        <f>Drivers!DZ612</f>
        <v>0</v>
      </c>
      <c r="EA462">
        <f>Drivers!EA612</f>
        <v>0</v>
      </c>
      <c r="EB462">
        <f>Drivers!EB612</f>
        <v>0</v>
      </c>
      <c r="EC462">
        <f>Drivers!EC612</f>
        <v>0</v>
      </c>
      <c r="ED462">
        <f>Drivers!ED612</f>
        <v>0</v>
      </c>
      <c r="EE462">
        <f>Drivers!EE612</f>
        <v>0</v>
      </c>
      <c r="EF462">
        <f>Drivers!EF612</f>
        <v>0</v>
      </c>
      <c r="EG462">
        <f>Drivers!EG612</f>
        <v>0</v>
      </c>
      <c r="EH462">
        <f>Drivers!EH612</f>
        <v>0</v>
      </c>
      <c r="EI462">
        <f>Drivers!EI612</f>
        <v>0</v>
      </c>
      <c r="EJ462">
        <f>Drivers!EJ612</f>
        <v>0</v>
      </c>
    </row>
    <row r="463" spans="1:140" hidden="1" outlineLevel="1">
      <c r="A463">
        <f>Drivers!A613</f>
        <v>0</v>
      </c>
      <c r="B463">
        <f>Drivers!B613</f>
        <v>0</v>
      </c>
      <c r="C463">
        <f>Drivers!C613</f>
        <v>0</v>
      </c>
      <c r="D463">
        <f>Drivers!D613</f>
        <v>0</v>
      </c>
      <c r="E463">
        <f>Drivers!E613</f>
        <v>0</v>
      </c>
      <c r="F463">
        <f>Drivers!F613</f>
        <v>0</v>
      </c>
      <c r="G463">
        <f>Drivers!G613</f>
        <v>0</v>
      </c>
      <c r="H463">
        <f>Drivers!H613</f>
        <v>0</v>
      </c>
      <c r="I463" t="str">
        <f>Drivers!I613</f>
        <v>BOP - Premier Agents</v>
      </c>
      <c r="J463">
        <f>Drivers!J613</f>
        <v>0</v>
      </c>
      <c r="K463">
        <f>Drivers!K613</f>
        <v>0</v>
      </c>
      <c r="L463">
        <f>Drivers!L613</f>
        <v>0</v>
      </c>
      <c r="M463">
        <f>Drivers!M613</f>
        <v>0</v>
      </c>
      <c r="N463">
        <f>Drivers!N613</f>
        <v>0</v>
      </c>
      <c r="O463">
        <f>Drivers!O613</f>
        <v>0</v>
      </c>
      <c r="P463">
        <f>Drivers!P613</f>
        <v>0</v>
      </c>
      <c r="Q463">
        <f>Drivers!Q613</f>
        <v>0</v>
      </c>
      <c r="R463">
        <f>Drivers!R613</f>
        <v>0</v>
      </c>
      <c r="S463">
        <f>Drivers!S613</f>
        <v>0</v>
      </c>
      <c r="T463">
        <f>Drivers!T613</f>
        <v>0</v>
      </c>
      <c r="U463">
        <f>Drivers!U613</f>
        <v>0</v>
      </c>
      <c r="V463">
        <f>Drivers!V613</f>
        <v>0</v>
      </c>
      <c r="W463">
        <f>Drivers!W613</f>
        <v>0</v>
      </c>
      <c r="X463">
        <f>Drivers!X613</f>
        <v>0</v>
      </c>
      <c r="Y463">
        <f>Drivers!Y613</f>
        <v>0</v>
      </c>
      <c r="Z463">
        <f>Drivers!Z613</f>
        <v>0</v>
      </c>
      <c r="AA463">
        <f>Drivers!AA613</f>
        <v>0</v>
      </c>
      <c r="AB463">
        <f>Drivers!AB613</f>
        <v>0</v>
      </c>
      <c r="AC463">
        <f>Drivers!AC613</f>
        <v>0</v>
      </c>
      <c r="AD463">
        <f>Drivers!AD613</f>
        <v>0</v>
      </c>
      <c r="AE463">
        <f>Drivers!AE613</f>
        <v>0</v>
      </c>
      <c r="AF463">
        <f>Drivers!AF613</f>
        <v>0</v>
      </c>
      <c r="AG463">
        <f>Drivers!AG613</f>
        <v>0</v>
      </c>
      <c r="AH463">
        <f>Drivers!AH613</f>
        <v>0</v>
      </c>
      <c r="AI463">
        <f>Drivers!AI613</f>
        <v>0</v>
      </c>
      <c r="AJ463">
        <f>Drivers!AJ613</f>
        <v>0</v>
      </c>
      <c r="AK463">
        <f>Drivers!AK613</f>
        <v>0</v>
      </c>
      <c r="AL463">
        <f>Drivers!AL613</f>
        <v>0</v>
      </c>
      <c r="AM463">
        <f>Drivers!AM613</f>
        <v>0</v>
      </c>
      <c r="AN463">
        <f>Drivers!AN613</f>
        <v>0</v>
      </c>
      <c r="AO463">
        <f>Drivers!AO613</f>
        <v>0</v>
      </c>
      <c r="AP463">
        <f>Drivers!AP613</f>
        <v>0</v>
      </c>
      <c r="AQ463">
        <f>Drivers!AQ613</f>
        <v>0</v>
      </c>
      <c r="AR463">
        <f>Drivers!AR613</f>
        <v>0</v>
      </c>
      <c r="AS463">
        <f>Drivers!AS613</f>
        <v>0</v>
      </c>
      <c r="AT463">
        <f>Drivers!AT613</f>
        <v>0</v>
      </c>
      <c r="AU463">
        <f>Drivers!AU613</f>
        <v>0</v>
      </c>
      <c r="AV463">
        <f>Drivers!AV613</f>
        <v>0</v>
      </c>
      <c r="AW463">
        <f>Drivers!AW613</f>
        <v>0</v>
      </c>
      <c r="AX463">
        <f>Drivers!AX613</f>
        <v>0</v>
      </c>
      <c r="AY463">
        <f>Drivers!AY613</f>
        <v>0</v>
      </c>
      <c r="AZ463">
        <f>Drivers!AZ613</f>
        <v>0</v>
      </c>
      <c r="BA463">
        <f>Drivers!BA613</f>
        <v>0</v>
      </c>
      <c r="BB463">
        <f>Drivers!BB613</f>
        <v>0</v>
      </c>
      <c r="BC463">
        <f>Drivers!BC613</f>
        <v>0</v>
      </c>
      <c r="BD463">
        <f>Drivers!BD613</f>
        <v>0</v>
      </c>
      <c r="BE463">
        <f>Drivers!BE613</f>
        <v>0</v>
      </c>
      <c r="BF463">
        <f>Drivers!BF613</f>
        <v>15799</v>
      </c>
      <c r="BG463">
        <f>Drivers!BG613</f>
        <v>18616</v>
      </c>
      <c r="BH463">
        <f>Drivers!BH613</f>
        <v>22696</v>
      </c>
      <c r="BI463">
        <f>Drivers!BI613</f>
        <v>26703</v>
      </c>
      <c r="BJ463">
        <f>Drivers!BJ613</f>
        <v>29473</v>
      </c>
      <c r="BK463">
        <f>Drivers!BK613</f>
        <v>34030</v>
      </c>
      <c r="BL463">
        <f>Drivers!BL613</f>
        <v>38807</v>
      </c>
      <c r="BM463">
        <f>Drivers!BM613</f>
        <v>44749</v>
      </c>
      <c r="BN463">
        <f>Drivers!BN613</f>
        <v>48314</v>
      </c>
      <c r="BO463">
        <f>Drivers!BO613</f>
        <v>52968</v>
      </c>
      <c r="BP463">
        <f>Drivers!BP613</f>
        <v>56818</v>
      </c>
      <c r="BQ463">
        <f>Drivers!BQ613</f>
        <v>60877</v>
      </c>
      <c r="BR463">
        <f>Drivers!BR613</f>
        <v>62305</v>
      </c>
      <c r="BS463">
        <f>Drivers!BS613</f>
        <v>0</v>
      </c>
      <c r="BT463">
        <f>Drivers!BT613</f>
        <v>0</v>
      </c>
      <c r="BU463">
        <f>Drivers!BU613</f>
        <v>0</v>
      </c>
      <c r="BV463">
        <f>Drivers!BV613</f>
        <v>0</v>
      </c>
      <c r="BW463">
        <f>Drivers!BW613</f>
        <v>0</v>
      </c>
      <c r="BX463">
        <f>Drivers!BX613</f>
        <v>0</v>
      </c>
      <c r="BY463">
        <f>Drivers!BY613</f>
        <v>0</v>
      </c>
      <c r="BZ463">
        <f>Drivers!BZ613</f>
        <v>0</v>
      </c>
      <c r="CA463">
        <f>Drivers!CA613</f>
        <v>0</v>
      </c>
      <c r="CB463">
        <f>Drivers!CB613</f>
        <v>0</v>
      </c>
      <c r="CC463">
        <f>Drivers!CC613</f>
        <v>0</v>
      </c>
      <c r="CD463">
        <f>Drivers!CD613</f>
        <v>0</v>
      </c>
      <c r="CE463">
        <f>Drivers!CE613</f>
        <v>0</v>
      </c>
      <c r="CF463">
        <f>Drivers!CF613</f>
        <v>0</v>
      </c>
      <c r="CG463">
        <f>Drivers!CG613</f>
        <v>0</v>
      </c>
      <c r="CH463">
        <f>Drivers!CH613</f>
        <v>0</v>
      </c>
      <c r="CI463">
        <f>Drivers!CI613</f>
        <v>0</v>
      </c>
      <c r="CJ463">
        <f>Drivers!CJ613</f>
        <v>0</v>
      </c>
      <c r="CK463">
        <f>Drivers!CK613</f>
        <v>0</v>
      </c>
      <c r="CL463">
        <f>Drivers!CL613</f>
        <v>0</v>
      </c>
      <c r="CM463">
        <f>Drivers!CM613</f>
        <v>0</v>
      </c>
      <c r="CN463">
        <f>Drivers!CN613</f>
        <v>0</v>
      </c>
      <c r="CO463">
        <f>Drivers!CO613</f>
        <v>0</v>
      </c>
      <c r="CP463">
        <f>Drivers!CP613</f>
        <v>0</v>
      </c>
      <c r="CQ463">
        <f>Drivers!CQ613</f>
        <v>0</v>
      </c>
      <c r="CR463">
        <f>Drivers!CR613</f>
        <v>0</v>
      </c>
      <c r="CS463">
        <f>Drivers!CS613</f>
        <v>0</v>
      </c>
      <c r="CT463">
        <f>Drivers!CT613</f>
        <v>0</v>
      </c>
      <c r="CU463">
        <f>Drivers!CU613</f>
        <v>0</v>
      </c>
      <c r="CV463">
        <f>Drivers!CV613</f>
        <v>0</v>
      </c>
      <c r="CW463">
        <f>Drivers!CW613</f>
        <v>0</v>
      </c>
      <c r="CX463">
        <f>Drivers!CX613</f>
        <v>0</v>
      </c>
      <c r="CY463">
        <f>Drivers!CY613</f>
        <v>0</v>
      </c>
      <c r="CZ463">
        <f>Drivers!CZ613</f>
        <v>0</v>
      </c>
      <c r="DA463">
        <f>Drivers!DA613</f>
        <v>0</v>
      </c>
      <c r="DB463">
        <f>Drivers!DB613</f>
        <v>0</v>
      </c>
      <c r="DC463">
        <f>Drivers!DC613</f>
        <v>0</v>
      </c>
      <c r="DD463">
        <f>Drivers!DD613</f>
        <v>0</v>
      </c>
      <c r="DE463">
        <f>Drivers!DE613</f>
        <v>0</v>
      </c>
      <c r="DF463">
        <f>Drivers!DF613</f>
        <v>0</v>
      </c>
      <c r="DG463">
        <f>Drivers!DG613</f>
        <v>0</v>
      </c>
      <c r="DH463">
        <f>Drivers!DH613</f>
        <v>0</v>
      </c>
      <c r="DI463">
        <f>Drivers!DI613</f>
        <v>0</v>
      </c>
      <c r="DJ463">
        <f>Drivers!DJ613</f>
        <v>0</v>
      </c>
      <c r="DK463">
        <f>Drivers!DK613</f>
        <v>0</v>
      </c>
      <c r="DL463">
        <f>Drivers!DL613</f>
        <v>0</v>
      </c>
      <c r="DM463">
        <f>Drivers!DM613</f>
        <v>0</v>
      </c>
      <c r="DN463">
        <f>Drivers!DN613</f>
        <v>0</v>
      </c>
      <c r="DO463">
        <f>Drivers!DO613</f>
        <v>0</v>
      </c>
      <c r="DP463">
        <f>Drivers!DP613</f>
        <v>0</v>
      </c>
      <c r="DQ463">
        <f>Drivers!DQ613</f>
        <v>0</v>
      </c>
      <c r="DR463">
        <f>Drivers!DR613</f>
        <v>0</v>
      </c>
      <c r="DS463">
        <f>Drivers!DS613</f>
        <v>0</v>
      </c>
      <c r="DT463">
        <f>Drivers!DT613</f>
        <v>0</v>
      </c>
      <c r="DU463">
        <f>Drivers!DU613</f>
        <v>0</v>
      </c>
      <c r="DV463">
        <f>Drivers!DV613</f>
        <v>0</v>
      </c>
      <c r="DW463">
        <f>Drivers!DW613</f>
        <v>0</v>
      </c>
      <c r="DX463">
        <f>Drivers!DX613</f>
        <v>0</v>
      </c>
      <c r="DY463">
        <f>Drivers!DY613</f>
        <v>0</v>
      </c>
      <c r="DZ463">
        <f>Drivers!DZ613</f>
        <v>0</v>
      </c>
      <c r="EA463">
        <f>Drivers!EA613</f>
        <v>0</v>
      </c>
      <c r="EB463">
        <f>Drivers!EB613</f>
        <v>0</v>
      </c>
      <c r="EC463">
        <f>Drivers!EC613</f>
        <v>0</v>
      </c>
      <c r="ED463">
        <f>Drivers!ED613</f>
        <v>0</v>
      </c>
      <c r="EE463">
        <f>Drivers!EE613</f>
        <v>0</v>
      </c>
      <c r="EF463">
        <f>Drivers!EF613</f>
        <v>0</v>
      </c>
      <c r="EG463">
        <f>Drivers!EG613</f>
        <v>0</v>
      </c>
      <c r="EH463">
        <f>Drivers!EH613</f>
        <v>0</v>
      </c>
      <c r="EI463">
        <f>Drivers!EI613</f>
        <v>0</v>
      </c>
      <c r="EJ463">
        <f>Drivers!EJ613</f>
        <v>0</v>
      </c>
    </row>
    <row r="464" spans="1:140" hidden="1" outlineLevel="1">
      <c r="A464">
        <f>Drivers!A614</f>
        <v>0</v>
      </c>
      <c r="B464">
        <f>Drivers!B614</f>
        <v>0</v>
      </c>
      <c r="C464">
        <f>Drivers!C614</f>
        <v>0</v>
      </c>
      <c r="D464">
        <f>Drivers!D614</f>
        <v>0</v>
      </c>
      <c r="E464">
        <f>Drivers!E614</f>
        <v>0</v>
      </c>
      <c r="F464">
        <f>Drivers!F614</f>
        <v>0</v>
      </c>
      <c r="G464">
        <f>Drivers!G614</f>
        <v>0</v>
      </c>
      <c r="H464">
        <f>Drivers!H614</f>
        <v>0</v>
      </c>
      <c r="I464" t="str">
        <f>Drivers!I614</f>
        <v>+ Net Adds</v>
      </c>
      <c r="J464">
        <f>Drivers!J614</f>
        <v>0</v>
      </c>
      <c r="K464">
        <f>Drivers!K614</f>
        <v>0</v>
      </c>
      <c r="L464">
        <f>Drivers!L614</f>
        <v>0</v>
      </c>
      <c r="M464">
        <f>Drivers!M614</f>
        <v>0</v>
      </c>
      <c r="N464">
        <f>Drivers!N614</f>
        <v>0</v>
      </c>
      <c r="O464">
        <f>Drivers!O614</f>
        <v>0</v>
      </c>
      <c r="P464">
        <f>Drivers!P614</f>
        <v>0</v>
      </c>
      <c r="Q464">
        <f>Drivers!Q614</f>
        <v>0</v>
      </c>
      <c r="R464">
        <f>Drivers!R614</f>
        <v>0</v>
      </c>
      <c r="S464">
        <f>Drivers!S614</f>
        <v>0</v>
      </c>
      <c r="T464">
        <f>Drivers!T614</f>
        <v>0</v>
      </c>
      <c r="U464">
        <f>Drivers!U614</f>
        <v>0</v>
      </c>
      <c r="V464">
        <f>Drivers!V614</f>
        <v>0</v>
      </c>
      <c r="W464">
        <f>Drivers!W614</f>
        <v>0</v>
      </c>
      <c r="X464">
        <f>Drivers!X614</f>
        <v>0</v>
      </c>
      <c r="Y464">
        <f>Drivers!Y614</f>
        <v>0</v>
      </c>
      <c r="Z464">
        <f>Drivers!Z614</f>
        <v>0</v>
      </c>
      <c r="AA464">
        <f>Drivers!AA614</f>
        <v>0</v>
      </c>
      <c r="AB464">
        <f>Drivers!AB614</f>
        <v>0</v>
      </c>
      <c r="AC464">
        <f>Drivers!AC614</f>
        <v>0</v>
      </c>
      <c r="AD464">
        <f>Drivers!AD614</f>
        <v>0</v>
      </c>
      <c r="AE464">
        <f>Drivers!AE614</f>
        <v>0</v>
      </c>
      <c r="AF464">
        <f>Drivers!AF614</f>
        <v>0</v>
      </c>
      <c r="AG464">
        <f>Drivers!AG614</f>
        <v>0</v>
      </c>
      <c r="AH464">
        <f>Drivers!AH614</f>
        <v>0</v>
      </c>
      <c r="AI464">
        <f>Drivers!AI614</f>
        <v>0</v>
      </c>
      <c r="AJ464">
        <f>Drivers!AJ614</f>
        <v>0</v>
      </c>
      <c r="AK464">
        <f>Drivers!AK614</f>
        <v>0</v>
      </c>
      <c r="AL464">
        <f>Drivers!AL614</f>
        <v>0</v>
      </c>
      <c r="AM464">
        <f>Drivers!AM614</f>
        <v>0</v>
      </c>
      <c r="AN464">
        <f>Drivers!AN614</f>
        <v>0</v>
      </c>
      <c r="AO464">
        <f>Drivers!AO614</f>
        <v>0</v>
      </c>
      <c r="AP464">
        <f>Drivers!AP614</f>
        <v>0</v>
      </c>
      <c r="AQ464">
        <f>Drivers!AQ614</f>
        <v>0</v>
      </c>
      <c r="AR464">
        <f>Drivers!AR614</f>
        <v>0</v>
      </c>
      <c r="AS464">
        <f>Drivers!AS614</f>
        <v>0</v>
      </c>
      <c r="AT464">
        <f>Drivers!AT614</f>
        <v>0</v>
      </c>
      <c r="AU464">
        <f>Drivers!AU614</f>
        <v>0</v>
      </c>
      <c r="AV464">
        <f>Drivers!AV614</f>
        <v>0</v>
      </c>
      <c r="AW464">
        <f>Drivers!AW614</f>
        <v>0</v>
      </c>
      <c r="AX464">
        <f>Drivers!AX614</f>
        <v>0</v>
      </c>
      <c r="AY464">
        <f>Drivers!AY614</f>
        <v>0</v>
      </c>
      <c r="AZ464">
        <f>Drivers!AZ614</f>
        <v>0</v>
      </c>
      <c r="BA464">
        <f>Drivers!BA614</f>
        <v>0</v>
      </c>
      <c r="BB464">
        <f>Drivers!BB614</f>
        <v>0</v>
      </c>
      <c r="BC464">
        <f>Drivers!BC614</f>
        <v>0</v>
      </c>
      <c r="BD464">
        <f>Drivers!BD614</f>
        <v>0</v>
      </c>
      <c r="BE464">
        <f>Drivers!BE614</f>
        <v>0</v>
      </c>
      <c r="BF464">
        <f>Drivers!BF614</f>
        <v>2817</v>
      </c>
      <c r="BG464">
        <f>Drivers!BG614</f>
        <v>4080</v>
      </c>
      <c r="BH464">
        <f>Drivers!BH614</f>
        <v>4007</v>
      </c>
      <c r="BI464">
        <f>Drivers!BI614</f>
        <v>2770</v>
      </c>
      <c r="BJ464">
        <f>Drivers!BJ614</f>
        <v>4557</v>
      </c>
      <c r="BK464">
        <f>Drivers!BK614</f>
        <v>4777</v>
      </c>
      <c r="BL464">
        <f>Drivers!BL614</f>
        <v>5942</v>
      </c>
      <c r="BM464">
        <f>Drivers!BM614</f>
        <v>3565</v>
      </c>
      <c r="BN464">
        <f>Drivers!BN614</f>
        <v>4654</v>
      </c>
      <c r="BO464">
        <f>Drivers!BO614</f>
        <v>3850</v>
      </c>
      <c r="BP464">
        <f>Drivers!BP614</f>
        <v>4059</v>
      </c>
      <c r="BQ464">
        <f>Drivers!BQ614</f>
        <v>1428</v>
      </c>
      <c r="BR464">
        <f>Drivers!BR614</f>
        <v>3375.3199999999924</v>
      </c>
      <c r="BS464">
        <f>Drivers!BS614</f>
        <v>0</v>
      </c>
      <c r="BT464">
        <f>Drivers!BT614</f>
        <v>0</v>
      </c>
      <c r="BU464">
        <f>Drivers!BU614</f>
        <v>0</v>
      </c>
      <c r="BV464">
        <f>Drivers!BV614</f>
        <v>0</v>
      </c>
      <c r="BW464">
        <f>Drivers!BW614</f>
        <v>0</v>
      </c>
      <c r="BX464">
        <f>Drivers!BX614</f>
        <v>0</v>
      </c>
      <c r="BY464">
        <f>Drivers!BY614</f>
        <v>0</v>
      </c>
      <c r="BZ464">
        <f>Drivers!BZ614</f>
        <v>0</v>
      </c>
      <c r="CA464">
        <f>Drivers!CA614</f>
        <v>0</v>
      </c>
      <c r="CB464">
        <f>Drivers!CB614</f>
        <v>0</v>
      </c>
      <c r="CC464">
        <f>Drivers!CC614</f>
        <v>0</v>
      </c>
      <c r="CD464">
        <f>Drivers!CD614</f>
        <v>0</v>
      </c>
      <c r="CE464">
        <f>Drivers!CE614</f>
        <v>0</v>
      </c>
      <c r="CF464">
        <f>Drivers!CF614</f>
        <v>0</v>
      </c>
      <c r="CG464">
        <f>Drivers!CG614</f>
        <v>0</v>
      </c>
      <c r="CH464">
        <f>Drivers!CH614</f>
        <v>0</v>
      </c>
      <c r="CI464">
        <f>Drivers!CI614</f>
        <v>0</v>
      </c>
      <c r="CJ464">
        <f>Drivers!CJ614</f>
        <v>0</v>
      </c>
      <c r="CK464">
        <f>Drivers!CK614</f>
        <v>0</v>
      </c>
      <c r="CL464">
        <f>Drivers!CL614</f>
        <v>0</v>
      </c>
      <c r="CM464">
        <f>Drivers!CM614</f>
        <v>0</v>
      </c>
      <c r="CN464">
        <f>Drivers!CN614</f>
        <v>0</v>
      </c>
      <c r="CO464">
        <f>Drivers!CO614</f>
        <v>0</v>
      </c>
      <c r="CP464">
        <f>Drivers!CP614</f>
        <v>0</v>
      </c>
      <c r="CQ464">
        <f>Drivers!CQ614</f>
        <v>0</v>
      </c>
      <c r="CR464">
        <f>Drivers!CR614</f>
        <v>0</v>
      </c>
      <c r="CS464">
        <f>Drivers!CS614</f>
        <v>0</v>
      </c>
      <c r="CT464">
        <f>Drivers!CT614</f>
        <v>0</v>
      </c>
      <c r="CU464">
        <f>Drivers!CU614</f>
        <v>0</v>
      </c>
      <c r="CV464">
        <f>Drivers!CV614</f>
        <v>0</v>
      </c>
      <c r="CW464">
        <f>Drivers!CW614</f>
        <v>0</v>
      </c>
      <c r="CX464">
        <f>Drivers!CX614</f>
        <v>0</v>
      </c>
      <c r="CY464">
        <f>Drivers!CY614</f>
        <v>0</v>
      </c>
      <c r="CZ464">
        <f>Drivers!CZ614</f>
        <v>0</v>
      </c>
      <c r="DA464">
        <f>Drivers!DA614</f>
        <v>0</v>
      </c>
      <c r="DB464">
        <f>Drivers!DB614</f>
        <v>0</v>
      </c>
      <c r="DC464">
        <f>Drivers!DC614</f>
        <v>0</v>
      </c>
      <c r="DD464">
        <f>Drivers!DD614</f>
        <v>0</v>
      </c>
      <c r="DE464">
        <f>Drivers!DE614</f>
        <v>0</v>
      </c>
      <c r="DF464">
        <f>Drivers!DF614</f>
        <v>0</v>
      </c>
      <c r="DG464">
        <f>Drivers!DG614</f>
        <v>0</v>
      </c>
      <c r="DH464">
        <f>Drivers!DH614</f>
        <v>0</v>
      </c>
      <c r="DI464">
        <f>Drivers!DI614</f>
        <v>0</v>
      </c>
      <c r="DJ464">
        <f>Drivers!DJ614</f>
        <v>0</v>
      </c>
      <c r="DK464">
        <f>Drivers!DK614</f>
        <v>0</v>
      </c>
      <c r="DL464">
        <f>Drivers!DL614</f>
        <v>0</v>
      </c>
      <c r="DM464">
        <f>Drivers!DM614</f>
        <v>0</v>
      </c>
      <c r="DN464">
        <f>Drivers!DN614</f>
        <v>0</v>
      </c>
      <c r="DO464">
        <f>Drivers!DO614</f>
        <v>0</v>
      </c>
      <c r="DP464">
        <f>Drivers!DP614</f>
        <v>0</v>
      </c>
      <c r="DQ464">
        <f>Drivers!DQ614</f>
        <v>0</v>
      </c>
      <c r="DR464">
        <f>Drivers!DR614</f>
        <v>0</v>
      </c>
      <c r="DS464">
        <f>Drivers!DS614</f>
        <v>0</v>
      </c>
      <c r="DT464">
        <f>Drivers!DT614</f>
        <v>0</v>
      </c>
      <c r="DU464">
        <f>Drivers!DU614</f>
        <v>0</v>
      </c>
      <c r="DV464">
        <f>Drivers!DV614</f>
        <v>0</v>
      </c>
      <c r="DW464">
        <f>Drivers!DW614</f>
        <v>0</v>
      </c>
      <c r="DX464">
        <f>Drivers!DX614</f>
        <v>0</v>
      </c>
      <c r="DY464">
        <f>Drivers!DY614</f>
        <v>0</v>
      </c>
      <c r="DZ464">
        <f>Drivers!DZ614</f>
        <v>0</v>
      </c>
      <c r="EA464">
        <f>Drivers!EA614</f>
        <v>0</v>
      </c>
      <c r="EB464">
        <f>Drivers!EB614</f>
        <v>0</v>
      </c>
      <c r="EC464">
        <f>Drivers!EC614</f>
        <v>0</v>
      </c>
      <c r="ED464">
        <f>Drivers!ED614</f>
        <v>0</v>
      </c>
      <c r="EE464">
        <f>Drivers!EE614</f>
        <v>0</v>
      </c>
      <c r="EF464">
        <f>Drivers!EF614</f>
        <v>0</v>
      </c>
      <c r="EG464">
        <f>Drivers!EG614</f>
        <v>0</v>
      </c>
      <c r="EH464">
        <f>Drivers!EH614</f>
        <v>0</v>
      </c>
      <c r="EI464">
        <f>Drivers!EI614</f>
        <v>0</v>
      </c>
      <c r="EJ464">
        <f>Drivers!EJ614</f>
        <v>0</v>
      </c>
    </row>
    <row r="465" spans="1:140" hidden="1" outlineLevel="1">
      <c r="A465">
        <f>Drivers!A615</f>
        <v>0</v>
      </c>
      <c r="B465">
        <f>Drivers!B615</f>
        <v>0</v>
      </c>
      <c r="C465">
        <f>Drivers!C615</f>
        <v>0</v>
      </c>
      <c r="D465">
        <f>Drivers!D615</f>
        <v>0</v>
      </c>
      <c r="E465">
        <f>Drivers!E615</f>
        <v>0</v>
      </c>
      <c r="F465">
        <f>Drivers!F615</f>
        <v>0</v>
      </c>
      <c r="G465">
        <f>Drivers!G615</f>
        <v>0</v>
      </c>
      <c r="H465">
        <f>Drivers!H615</f>
        <v>0</v>
      </c>
      <c r="I465" t="str">
        <f>Drivers!I615</f>
        <v>= EOP - Premier Agents</v>
      </c>
      <c r="J465">
        <f>Drivers!J615</f>
        <v>0</v>
      </c>
      <c r="K465">
        <f>Drivers!K615</f>
        <v>0</v>
      </c>
      <c r="L465">
        <f>Drivers!L615</f>
        <v>0</v>
      </c>
      <c r="M465">
        <f>Drivers!M615</f>
        <v>0</v>
      </c>
      <c r="N465">
        <f>Drivers!N615</f>
        <v>0</v>
      </c>
      <c r="O465">
        <f>Drivers!O615</f>
        <v>0</v>
      </c>
      <c r="P465">
        <f>Drivers!P615</f>
        <v>0</v>
      </c>
      <c r="Q465">
        <f>Drivers!Q615</f>
        <v>0</v>
      </c>
      <c r="R465">
        <f>Drivers!R615</f>
        <v>0</v>
      </c>
      <c r="S465">
        <f>Drivers!S615</f>
        <v>0</v>
      </c>
      <c r="T465">
        <f>Drivers!T615</f>
        <v>0</v>
      </c>
      <c r="U465">
        <f>Drivers!U615</f>
        <v>0</v>
      </c>
      <c r="V465">
        <f>Drivers!V615</f>
        <v>0</v>
      </c>
      <c r="W465">
        <f>Drivers!W615</f>
        <v>0</v>
      </c>
      <c r="X465">
        <f>Drivers!X615</f>
        <v>0</v>
      </c>
      <c r="Y465">
        <f>Drivers!Y615</f>
        <v>0</v>
      </c>
      <c r="Z465">
        <f>Drivers!Z615</f>
        <v>0</v>
      </c>
      <c r="AA465">
        <f>Drivers!AA615</f>
        <v>0</v>
      </c>
      <c r="AB465">
        <f>Drivers!AB615</f>
        <v>0</v>
      </c>
      <c r="AC465">
        <f>Drivers!AC615</f>
        <v>0</v>
      </c>
      <c r="AD465">
        <f>Drivers!AD615</f>
        <v>0</v>
      </c>
      <c r="AE465">
        <f>Drivers!AE615</f>
        <v>0</v>
      </c>
      <c r="AF465">
        <f>Drivers!AF615</f>
        <v>0</v>
      </c>
      <c r="AG465">
        <f>Drivers!AG615</f>
        <v>0</v>
      </c>
      <c r="AH465">
        <f>Drivers!AH615</f>
        <v>0</v>
      </c>
      <c r="AI465">
        <f>Drivers!AI615</f>
        <v>0</v>
      </c>
      <c r="AJ465">
        <f>Drivers!AJ615</f>
        <v>0</v>
      </c>
      <c r="AK465">
        <f>Drivers!AK615</f>
        <v>0</v>
      </c>
      <c r="AL465">
        <f>Drivers!AL615</f>
        <v>0</v>
      </c>
      <c r="AM465">
        <f>Drivers!AM615</f>
        <v>0</v>
      </c>
      <c r="AN465">
        <f>Drivers!AN615</f>
        <v>0</v>
      </c>
      <c r="AO465">
        <f>Drivers!AO615</f>
        <v>0</v>
      </c>
      <c r="AP465">
        <f>Drivers!AP615</f>
        <v>0</v>
      </c>
      <c r="AQ465">
        <f>Drivers!AQ615</f>
        <v>0</v>
      </c>
      <c r="AR465">
        <f>Drivers!AR615</f>
        <v>0</v>
      </c>
      <c r="AS465">
        <f>Drivers!AS615</f>
        <v>0</v>
      </c>
      <c r="AT465">
        <f>Drivers!AT615</f>
        <v>0</v>
      </c>
      <c r="AU465">
        <f>Drivers!AU615</f>
        <v>0</v>
      </c>
      <c r="AV465">
        <f>Drivers!AV615</f>
        <v>0</v>
      </c>
      <c r="AW465">
        <f>Drivers!AW615</f>
        <v>0</v>
      </c>
      <c r="AX465">
        <f>Drivers!AX615</f>
        <v>0</v>
      </c>
      <c r="AY465">
        <f>Drivers!AY615</f>
        <v>0</v>
      </c>
      <c r="AZ465">
        <f>Drivers!AZ615</f>
        <v>0</v>
      </c>
      <c r="BA465">
        <f>Drivers!BA615</f>
        <v>0</v>
      </c>
      <c r="BB465">
        <f>Drivers!BB615</f>
        <v>0</v>
      </c>
      <c r="BC465">
        <f>Drivers!BC615</f>
        <v>0</v>
      </c>
      <c r="BD465">
        <f>Drivers!BD615</f>
        <v>0</v>
      </c>
      <c r="BE465">
        <f>Drivers!BE615</f>
        <v>0</v>
      </c>
      <c r="BF465">
        <f>Drivers!BF615</f>
        <v>18616</v>
      </c>
      <c r="BG465">
        <f>Drivers!BG615</f>
        <v>22696</v>
      </c>
      <c r="BH465">
        <f>Drivers!BH615</f>
        <v>26703</v>
      </c>
      <c r="BI465">
        <f>Drivers!BI615</f>
        <v>29473</v>
      </c>
      <c r="BJ465">
        <f>Drivers!BJ615</f>
        <v>34030</v>
      </c>
      <c r="BK465">
        <f>Drivers!BK615</f>
        <v>38807</v>
      </c>
      <c r="BL465">
        <f>Drivers!BL615</f>
        <v>44749</v>
      </c>
      <c r="BM465">
        <f>Drivers!BM615</f>
        <v>48314</v>
      </c>
      <c r="BN465">
        <f>Drivers!BN615</f>
        <v>52968</v>
      </c>
      <c r="BO465">
        <f>Drivers!BO615</f>
        <v>56818</v>
      </c>
      <c r="BP465">
        <f>Drivers!BP615</f>
        <v>60877</v>
      </c>
      <c r="BQ465">
        <f>Drivers!BQ615</f>
        <v>62305</v>
      </c>
      <c r="BR465">
        <f>Drivers!BR615</f>
        <v>65680.319999999992</v>
      </c>
      <c r="BS465">
        <f>Drivers!BS615</f>
        <v>0</v>
      </c>
      <c r="BT465">
        <f>Drivers!BT615</f>
        <v>0</v>
      </c>
      <c r="BU465">
        <f>Drivers!BU615</f>
        <v>0</v>
      </c>
      <c r="BV465">
        <f>Drivers!BV615</f>
        <v>0</v>
      </c>
      <c r="BW465">
        <f>Drivers!BW615</f>
        <v>0</v>
      </c>
      <c r="BX465">
        <f>Drivers!BX615</f>
        <v>0</v>
      </c>
      <c r="BY465">
        <f>Drivers!BY615</f>
        <v>0</v>
      </c>
      <c r="BZ465">
        <f>Drivers!BZ615</f>
        <v>0</v>
      </c>
      <c r="CA465">
        <f>Drivers!CA615</f>
        <v>0</v>
      </c>
      <c r="CB465">
        <f>Drivers!CB615</f>
        <v>0</v>
      </c>
      <c r="CC465">
        <f>Drivers!CC615</f>
        <v>0</v>
      </c>
      <c r="CD465">
        <f>Drivers!CD615</f>
        <v>0</v>
      </c>
      <c r="CE465">
        <f>Drivers!CE615</f>
        <v>0</v>
      </c>
      <c r="CF465">
        <f>Drivers!CF615</f>
        <v>0</v>
      </c>
      <c r="CG465">
        <f>Drivers!CG615</f>
        <v>0</v>
      </c>
      <c r="CH465">
        <f>Drivers!CH615</f>
        <v>0</v>
      </c>
      <c r="CI465">
        <f>Drivers!CI615</f>
        <v>0</v>
      </c>
      <c r="CJ465">
        <f>Drivers!CJ615</f>
        <v>0</v>
      </c>
      <c r="CK465">
        <f>Drivers!CK615</f>
        <v>0</v>
      </c>
      <c r="CL465">
        <f>Drivers!CL615</f>
        <v>0</v>
      </c>
      <c r="CM465">
        <f>Drivers!CM615</f>
        <v>0</v>
      </c>
      <c r="CN465">
        <f>Drivers!CN615</f>
        <v>0</v>
      </c>
      <c r="CO465">
        <f>Drivers!CO615</f>
        <v>0</v>
      </c>
      <c r="CP465">
        <f>Drivers!CP615</f>
        <v>0</v>
      </c>
      <c r="CQ465">
        <f>Drivers!CQ615</f>
        <v>0</v>
      </c>
      <c r="CR465">
        <f>Drivers!CR615</f>
        <v>0</v>
      </c>
      <c r="CS465">
        <f>Drivers!CS615</f>
        <v>0</v>
      </c>
      <c r="CT465">
        <f>Drivers!CT615</f>
        <v>0</v>
      </c>
      <c r="CU465">
        <f>Drivers!CU615</f>
        <v>0</v>
      </c>
      <c r="CV465">
        <f>Drivers!CV615</f>
        <v>0</v>
      </c>
      <c r="CW465">
        <f>Drivers!CW615</f>
        <v>0</v>
      </c>
      <c r="CX465">
        <f>Drivers!CX615</f>
        <v>0</v>
      </c>
      <c r="CY465">
        <f>Drivers!CY615</f>
        <v>0</v>
      </c>
      <c r="CZ465">
        <f>Drivers!CZ615</f>
        <v>0</v>
      </c>
      <c r="DA465">
        <f>Drivers!DA615</f>
        <v>0</v>
      </c>
      <c r="DB465">
        <f>Drivers!DB615</f>
        <v>0</v>
      </c>
      <c r="DC465">
        <f>Drivers!DC615</f>
        <v>0</v>
      </c>
      <c r="DD465">
        <f>Drivers!DD615</f>
        <v>0</v>
      </c>
      <c r="DE465">
        <f>Drivers!DE615</f>
        <v>0</v>
      </c>
      <c r="DF465">
        <f>Drivers!DF615</f>
        <v>0</v>
      </c>
      <c r="DG465">
        <f>Drivers!DG615</f>
        <v>0</v>
      </c>
      <c r="DH465">
        <f>Drivers!DH615</f>
        <v>0</v>
      </c>
      <c r="DI465">
        <f>Drivers!DI615</f>
        <v>0</v>
      </c>
      <c r="DJ465">
        <f>Drivers!DJ615</f>
        <v>0</v>
      </c>
      <c r="DK465">
        <f>Drivers!DK615</f>
        <v>0</v>
      </c>
      <c r="DL465">
        <f>Drivers!DL615</f>
        <v>0</v>
      </c>
      <c r="DM465">
        <f>Drivers!DM615</f>
        <v>0</v>
      </c>
      <c r="DN465">
        <f>Drivers!DN615</f>
        <v>0</v>
      </c>
      <c r="DO465">
        <f>Drivers!DO615</f>
        <v>0</v>
      </c>
      <c r="DP465">
        <f>Drivers!DP615</f>
        <v>0</v>
      </c>
      <c r="DQ465">
        <f>Drivers!DQ615</f>
        <v>0</v>
      </c>
      <c r="DR465">
        <f>Drivers!DR615</f>
        <v>0</v>
      </c>
      <c r="DS465">
        <f>Drivers!DS615</f>
        <v>0</v>
      </c>
      <c r="DT465">
        <f>Drivers!DT615</f>
        <v>0</v>
      </c>
      <c r="DU465">
        <f>Drivers!DU615</f>
        <v>0</v>
      </c>
      <c r="DV465">
        <f>Drivers!DV615</f>
        <v>0</v>
      </c>
      <c r="DW465">
        <f>Drivers!DW615</f>
        <v>0</v>
      </c>
      <c r="DX465">
        <f>Drivers!DX615</f>
        <v>0</v>
      </c>
      <c r="DY465">
        <f>Drivers!DY615</f>
        <v>0</v>
      </c>
      <c r="DZ465">
        <f>Drivers!DZ615</f>
        <v>0</v>
      </c>
      <c r="EA465">
        <f>Drivers!EA615</f>
        <v>0</v>
      </c>
      <c r="EB465">
        <f>Drivers!EB615</f>
        <v>0</v>
      </c>
      <c r="EC465">
        <f>Drivers!EC615</f>
        <v>0</v>
      </c>
      <c r="ED465">
        <f>Drivers!ED615</f>
        <v>0</v>
      </c>
      <c r="EE465">
        <f>Drivers!EE615</f>
        <v>0</v>
      </c>
      <c r="EF465">
        <f>Drivers!EF615</f>
        <v>0</v>
      </c>
      <c r="EG465">
        <f>Drivers!EG615</f>
        <v>0</v>
      </c>
      <c r="EH465">
        <f>Drivers!EH615</f>
        <v>0</v>
      </c>
      <c r="EI465">
        <f>Drivers!EI615</f>
        <v>0</v>
      </c>
      <c r="EJ465">
        <f>Drivers!EJ615</f>
        <v>0</v>
      </c>
    </row>
    <row r="466" spans="1:140" hidden="1" outlineLevel="1">
      <c r="A466">
        <f>Drivers!A616</f>
        <v>0</v>
      </c>
      <c r="B466">
        <f>Drivers!B616</f>
        <v>0</v>
      </c>
      <c r="C466">
        <f>Drivers!C616</f>
        <v>0</v>
      </c>
      <c r="D466">
        <f>Drivers!D616</f>
        <v>0</v>
      </c>
      <c r="E466">
        <f>Drivers!E616</f>
        <v>0</v>
      </c>
      <c r="F466">
        <f>Drivers!F616</f>
        <v>0</v>
      </c>
      <c r="G466">
        <f>Drivers!G616</f>
        <v>0</v>
      </c>
      <c r="H466">
        <f>Drivers!H616</f>
        <v>0</v>
      </c>
      <c r="I466" t="str">
        <f>Drivers!I616</f>
        <v>y/y change</v>
      </c>
      <c r="J466">
        <f>Drivers!J616</f>
        <v>0</v>
      </c>
      <c r="K466">
        <f>Drivers!K616</f>
        <v>0</v>
      </c>
      <c r="L466">
        <f>Drivers!L616</f>
        <v>0</v>
      </c>
      <c r="M466">
        <f>Drivers!M616</f>
        <v>0</v>
      </c>
      <c r="N466">
        <f>Drivers!N616</f>
        <v>0</v>
      </c>
      <c r="O466">
        <f>Drivers!O616</f>
        <v>0</v>
      </c>
      <c r="P466">
        <f>Drivers!P616</f>
        <v>0</v>
      </c>
      <c r="Q466">
        <f>Drivers!Q616</f>
        <v>0</v>
      </c>
      <c r="R466">
        <f>Drivers!R616</f>
        <v>0</v>
      </c>
      <c r="S466">
        <f>Drivers!S616</f>
        <v>0</v>
      </c>
      <c r="T466">
        <f>Drivers!T616</f>
        <v>0</v>
      </c>
      <c r="U466">
        <f>Drivers!U616</f>
        <v>0</v>
      </c>
      <c r="V466">
        <f>Drivers!V616</f>
        <v>0</v>
      </c>
      <c r="W466">
        <f>Drivers!W616</f>
        <v>0</v>
      </c>
      <c r="X466">
        <f>Drivers!X616</f>
        <v>0</v>
      </c>
      <c r="Y466">
        <f>Drivers!Y616</f>
        <v>0</v>
      </c>
      <c r="Z466">
        <f>Drivers!Z616</f>
        <v>0</v>
      </c>
      <c r="AA466">
        <f>Drivers!AA616</f>
        <v>0</v>
      </c>
      <c r="AB466">
        <f>Drivers!AB616</f>
        <v>0</v>
      </c>
      <c r="AC466">
        <f>Drivers!AC616</f>
        <v>0</v>
      </c>
      <c r="AD466">
        <f>Drivers!AD616</f>
        <v>0</v>
      </c>
      <c r="AE466">
        <f>Drivers!AE616</f>
        <v>0</v>
      </c>
      <c r="AF466">
        <f>Drivers!AF616</f>
        <v>0</v>
      </c>
      <c r="AG466">
        <f>Drivers!AG616</f>
        <v>0</v>
      </c>
      <c r="AH466">
        <f>Drivers!AH616</f>
        <v>0</v>
      </c>
      <c r="AI466">
        <f>Drivers!AI616</f>
        <v>0</v>
      </c>
      <c r="AJ466">
        <f>Drivers!AJ616</f>
        <v>0</v>
      </c>
      <c r="AK466">
        <f>Drivers!AK616</f>
        <v>0</v>
      </c>
      <c r="AL466">
        <f>Drivers!AL616</f>
        <v>0</v>
      </c>
      <c r="AM466">
        <f>Drivers!AM616</f>
        <v>0</v>
      </c>
      <c r="AN466">
        <f>Drivers!AN616</f>
        <v>0</v>
      </c>
      <c r="AO466">
        <f>Drivers!AO616</f>
        <v>0</v>
      </c>
      <c r="AP466">
        <f>Drivers!AP616</f>
        <v>0</v>
      </c>
      <c r="AQ466">
        <f>Drivers!AQ616</f>
        <v>0</v>
      </c>
      <c r="AR466">
        <f>Drivers!AR616</f>
        <v>0</v>
      </c>
      <c r="AS466">
        <f>Drivers!AS616</f>
        <v>0</v>
      </c>
      <c r="AT466">
        <f>Drivers!AT616</f>
        <v>0</v>
      </c>
      <c r="AU466">
        <f>Drivers!AU616</f>
        <v>0</v>
      </c>
      <c r="AV466">
        <f>Drivers!AV616</f>
        <v>0</v>
      </c>
      <c r="AW466">
        <f>Drivers!AW616</f>
        <v>0</v>
      </c>
      <c r="AX466">
        <f>Drivers!AX616</f>
        <v>0</v>
      </c>
      <c r="AY466">
        <f>Drivers!AY616</f>
        <v>0</v>
      </c>
      <c r="AZ466">
        <f>Drivers!AZ616</f>
        <v>0</v>
      </c>
      <c r="BA466">
        <f>Drivers!BA616</f>
        <v>0</v>
      </c>
      <c r="BB466">
        <f>Drivers!BB616</f>
        <v>0</v>
      </c>
      <c r="BC466">
        <f>Drivers!BC616</f>
        <v>0</v>
      </c>
      <c r="BD466">
        <f>Drivers!BD616</f>
        <v>0</v>
      </c>
      <c r="BE466">
        <f>Drivers!BE616</f>
        <v>0</v>
      </c>
      <c r="BF466">
        <f>Drivers!BF616</f>
        <v>0</v>
      </c>
      <c r="BG466">
        <f>Drivers!BG616</f>
        <v>0</v>
      </c>
      <c r="BH466">
        <f>Drivers!BH616</f>
        <v>0</v>
      </c>
      <c r="BI466">
        <f>Drivers!BI616</f>
        <v>0</v>
      </c>
      <c r="BJ466">
        <f>Drivers!BJ616</f>
        <v>0.82799742157284051</v>
      </c>
      <c r="BK466">
        <f>Drivers!BK616</f>
        <v>0.70986076841734236</v>
      </c>
      <c r="BL466">
        <f>Drivers!BL616</f>
        <v>0.67580421675467184</v>
      </c>
      <c r="BM466">
        <f>Drivers!BM616</f>
        <v>0.63926305432090391</v>
      </c>
      <c r="BN466">
        <f>Drivers!BN616</f>
        <v>0.55650896267998817</v>
      </c>
      <c r="BO466">
        <f>Drivers!BO616</f>
        <v>0.46411729842554172</v>
      </c>
      <c r="BP466">
        <f>Drivers!BP616</f>
        <v>0.36041028849806689</v>
      </c>
      <c r="BQ466">
        <f>Drivers!BQ616</f>
        <v>0.2895847994370162</v>
      </c>
      <c r="BR466">
        <f>Drivers!BR616</f>
        <v>0.24</v>
      </c>
      <c r="BS466">
        <f>Drivers!BS616</f>
        <v>0</v>
      </c>
      <c r="BT466">
        <f>Drivers!BT616</f>
        <v>0</v>
      </c>
      <c r="BU466">
        <f>Drivers!BU616</f>
        <v>0</v>
      </c>
      <c r="BV466">
        <f>Drivers!BV616</f>
        <v>0</v>
      </c>
      <c r="BW466">
        <f>Drivers!BW616</f>
        <v>0</v>
      </c>
      <c r="BX466">
        <f>Drivers!BX616</f>
        <v>0</v>
      </c>
      <c r="BY466">
        <f>Drivers!BY616</f>
        <v>0</v>
      </c>
      <c r="BZ466">
        <f>Drivers!BZ616</f>
        <v>0</v>
      </c>
      <c r="CA466">
        <f>Drivers!CA616</f>
        <v>0</v>
      </c>
      <c r="CB466">
        <f>Drivers!CB616</f>
        <v>0</v>
      </c>
      <c r="CC466">
        <f>Drivers!CC616</f>
        <v>0</v>
      </c>
      <c r="CD466">
        <f>Drivers!CD616</f>
        <v>0</v>
      </c>
      <c r="CE466">
        <f>Drivers!CE616</f>
        <v>0</v>
      </c>
      <c r="CF466">
        <f>Drivers!CF616</f>
        <v>0</v>
      </c>
      <c r="CG466">
        <f>Drivers!CG616</f>
        <v>0</v>
      </c>
      <c r="CH466">
        <f>Drivers!CH616</f>
        <v>0</v>
      </c>
      <c r="CI466">
        <f>Drivers!CI616</f>
        <v>0</v>
      </c>
      <c r="CJ466">
        <f>Drivers!CJ616</f>
        <v>0</v>
      </c>
      <c r="CK466">
        <f>Drivers!CK616</f>
        <v>0</v>
      </c>
      <c r="CL466">
        <f>Drivers!CL616</f>
        <v>0</v>
      </c>
      <c r="CM466">
        <f>Drivers!CM616</f>
        <v>0</v>
      </c>
      <c r="CN466">
        <f>Drivers!CN616</f>
        <v>0</v>
      </c>
      <c r="CO466">
        <f>Drivers!CO616</f>
        <v>0</v>
      </c>
      <c r="CP466">
        <f>Drivers!CP616</f>
        <v>0</v>
      </c>
      <c r="CQ466">
        <f>Drivers!CQ616</f>
        <v>0</v>
      </c>
      <c r="CR466">
        <f>Drivers!CR616</f>
        <v>0</v>
      </c>
      <c r="CS466">
        <f>Drivers!CS616</f>
        <v>0</v>
      </c>
      <c r="CT466">
        <f>Drivers!CT616</f>
        <v>0</v>
      </c>
      <c r="CU466">
        <f>Drivers!CU616</f>
        <v>0</v>
      </c>
      <c r="CV466">
        <f>Drivers!CV616</f>
        <v>0</v>
      </c>
      <c r="CW466">
        <f>Drivers!CW616</f>
        <v>0</v>
      </c>
      <c r="CX466">
        <f>Drivers!CX616</f>
        <v>0</v>
      </c>
      <c r="CY466">
        <f>Drivers!CY616</f>
        <v>0</v>
      </c>
      <c r="CZ466">
        <f>Drivers!CZ616</f>
        <v>0</v>
      </c>
      <c r="DA466">
        <f>Drivers!DA616</f>
        <v>0</v>
      </c>
      <c r="DB466">
        <f>Drivers!DB616</f>
        <v>0</v>
      </c>
      <c r="DC466">
        <f>Drivers!DC616</f>
        <v>0</v>
      </c>
      <c r="DD466">
        <f>Drivers!DD616</f>
        <v>0</v>
      </c>
      <c r="DE466">
        <f>Drivers!DE616</f>
        <v>0</v>
      </c>
      <c r="DF466">
        <f>Drivers!DF616</f>
        <v>0</v>
      </c>
      <c r="DG466">
        <f>Drivers!DG616</f>
        <v>0</v>
      </c>
      <c r="DH466">
        <f>Drivers!DH616</f>
        <v>0</v>
      </c>
      <c r="DI466">
        <f>Drivers!DI616</f>
        <v>0</v>
      </c>
      <c r="DJ466">
        <f>Drivers!DJ616</f>
        <v>0</v>
      </c>
      <c r="DK466">
        <f>Drivers!DK616</f>
        <v>0</v>
      </c>
      <c r="DL466">
        <f>Drivers!DL616</f>
        <v>0</v>
      </c>
      <c r="DM466">
        <f>Drivers!DM616</f>
        <v>0</v>
      </c>
      <c r="DN466">
        <f>Drivers!DN616</f>
        <v>0</v>
      </c>
      <c r="DO466">
        <f>Drivers!DO616</f>
        <v>0</v>
      </c>
      <c r="DP466">
        <f>Drivers!DP616</f>
        <v>0</v>
      </c>
      <c r="DQ466">
        <f>Drivers!DQ616</f>
        <v>0</v>
      </c>
      <c r="DR466">
        <f>Drivers!DR616</f>
        <v>0</v>
      </c>
      <c r="DS466">
        <f>Drivers!DS616</f>
        <v>0</v>
      </c>
      <c r="DT466">
        <f>Drivers!DT616</f>
        <v>0</v>
      </c>
      <c r="DU466">
        <f>Drivers!DU616</f>
        <v>0</v>
      </c>
      <c r="DV466">
        <f>Drivers!DV616</f>
        <v>0</v>
      </c>
      <c r="DW466">
        <f>Drivers!DW616</f>
        <v>0</v>
      </c>
      <c r="DX466">
        <f>Drivers!DX616</f>
        <v>0</v>
      </c>
      <c r="DY466">
        <f>Drivers!DY616</f>
        <v>0</v>
      </c>
      <c r="DZ466">
        <f>Drivers!DZ616</f>
        <v>0</v>
      </c>
      <c r="EA466">
        <f>Drivers!EA616</f>
        <v>0</v>
      </c>
      <c r="EB466">
        <f>Drivers!EB616</f>
        <v>0</v>
      </c>
      <c r="EC466">
        <f>Drivers!EC616</f>
        <v>0</v>
      </c>
      <c r="ED466">
        <f>Drivers!ED616</f>
        <v>0</v>
      </c>
      <c r="EE466">
        <f>Drivers!EE616</f>
        <v>0</v>
      </c>
      <c r="EF466">
        <f>Drivers!EF616</f>
        <v>0</v>
      </c>
      <c r="EG466">
        <f>Drivers!EG616</f>
        <v>0</v>
      </c>
      <c r="EH466">
        <f>Drivers!EH616</f>
        <v>0</v>
      </c>
      <c r="EI466">
        <f>Drivers!EI616</f>
        <v>0</v>
      </c>
      <c r="EJ466">
        <f>Drivers!EJ616</f>
        <v>0</v>
      </c>
    </row>
    <row r="467" spans="1:140" hidden="1" outlineLevel="1">
      <c r="A467">
        <f>Drivers!A617</f>
        <v>0</v>
      </c>
      <c r="B467">
        <f>Drivers!B617</f>
        <v>0</v>
      </c>
      <c r="C467">
        <f>Drivers!C617</f>
        <v>0</v>
      </c>
      <c r="D467">
        <f>Drivers!D617</f>
        <v>0</v>
      </c>
      <c r="E467">
        <f>Drivers!E617</f>
        <v>0</v>
      </c>
      <c r="F467">
        <f>Drivers!F617</f>
        <v>0</v>
      </c>
      <c r="G467">
        <f>Drivers!G617</f>
        <v>0</v>
      </c>
      <c r="H467">
        <f>Drivers!H617</f>
        <v>0</v>
      </c>
      <c r="I467">
        <f>Drivers!I617</f>
        <v>0</v>
      </c>
      <c r="J467">
        <f>Drivers!J617</f>
        <v>0</v>
      </c>
      <c r="K467">
        <f>Drivers!K617</f>
        <v>0</v>
      </c>
      <c r="L467">
        <f>Drivers!L617</f>
        <v>0</v>
      </c>
      <c r="M467">
        <f>Drivers!M617</f>
        <v>0</v>
      </c>
      <c r="N467">
        <f>Drivers!N617</f>
        <v>0</v>
      </c>
      <c r="O467">
        <f>Drivers!O617</f>
        <v>0</v>
      </c>
      <c r="P467">
        <f>Drivers!P617</f>
        <v>0</v>
      </c>
      <c r="Q467">
        <f>Drivers!Q617</f>
        <v>0</v>
      </c>
      <c r="R467">
        <f>Drivers!R617</f>
        <v>0</v>
      </c>
      <c r="S467">
        <f>Drivers!S617</f>
        <v>0</v>
      </c>
      <c r="T467">
        <f>Drivers!T617</f>
        <v>0</v>
      </c>
      <c r="U467">
        <f>Drivers!U617</f>
        <v>0</v>
      </c>
      <c r="V467">
        <f>Drivers!V617</f>
        <v>0</v>
      </c>
      <c r="W467">
        <f>Drivers!W617</f>
        <v>0</v>
      </c>
      <c r="X467">
        <f>Drivers!X617</f>
        <v>0</v>
      </c>
      <c r="Y467">
        <f>Drivers!Y617</f>
        <v>0</v>
      </c>
      <c r="Z467">
        <f>Drivers!Z617</f>
        <v>0</v>
      </c>
      <c r="AA467">
        <f>Drivers!AA617</f>
        <v>0</v>
      </c>
      <c r="AB467">
        <f>Drivers!AB617</f>
        <v>0</v>
      </c>
      <c r="AC467">
        <f>Drivers!AC617</f>
        <v>0</v>
      </c>
      <c r="AD467">
        <f>Drivers!AD617</f>
        <v>0</v>
      </c>
      <c r="AE467">
        <f>Drivers!AE617</f>
        <v>0</v>
      </c>
      <c r="AF467">
        <f>Drivers!AF617</f>
        <v>0</v>
      </c>
      <c r="AG467">
        <f>Drivers!AG617</f>
        <v>0</v>
      </c>
      <c r="AH467">
        <f>Drivers!AH617</f>
        <v>0</v>
      </c>
      <c r="AI467">
        <f>Drivers!AI617</f>
        <v>0</v>
      </c>
      <c r="AJ467">
        <f>Drivers!AJ617</f>
        <v>0</v>
      </c>
      <c r="AK467">
        <f>Drivers!AK617</f>
        <v>0</v>
      </c>
      <c r="AL467">
        <f>Drivers!AL617</f>
        <v>0</v>
      </c>
      <c r="AM467">
        <f>Drivers!AM617</f>
        <v>0</v>
      </c>
      <c r="AN467">
        <f>Drivers!AN617</f>
        <v>0</v>
      </c>
      <c r="AO467">
        <f>Drivers!AO617</f>
        <v>0</v>
      </c>
      <c r="AP467">
        <f>Drivers!AP617</f>
        <v>0</v>
      </c>
      <c r="AQ467">
        <f>Drivers!AQ617</f>
        <v>0</v>
      </c>
      <c r="AR467">
        <f>Drivers!AR617</f>
        <v>0</v>
      </c>
      <c r="AS467">
        <f>Drivers!AS617</f>
        <v>0</v>
      </c>
      <c r="AT467">
        <f>Drivers!AT617</f>
        <v>0</v>
      </c>
      <c r="AU467">
        <f>Drivers!AU617</f>
        <v>0</v>
      </c>
      <c r="AV467">
        <f>Drivers!AV617</f>
        <v>0</v>
      </c>
      <c r="AW467">
        <f>Drivers!AW617</f>
        <v>0</v>
      </c>
      <c r="AX467">
        <f>Drivers!AX617</f>
        <v>0</v>
      </c>
      <c r="AY467">
        <f>Drivers!AY617</f>
        <v>0</v>
      </c>
      <c r="AZ467">
        <f>Drivers!AZ617</f>
        <v>0</v>
      </c>
      <c r="BA467">
        <f>Drivers!BA617</f>
        <v>0</v>
      </c>
      <c r="BB467">
        <f>Drivers!BB617</f>
        <v>0</v>
      </c>
      <c r="BC467">
        <f>Drivers!BC617</f>
        <v>0</v>
      </c>
      <c r="BD467">
        <f>Drivers!BD617</f>
        <v>0</v>
      </c>
      <c r="BE467">
        <f>Drivers!BE617</f>
        <v>0</v>
      </c>
      <c r="BF467">
        <f>Drivers!BF617</f>
        <v>0</v>
      </c>
      <c r="BG467">
        <f>Drivers!BG617</f>
        <v>0</v>
      </c>
      <c r="BH467">
        <f>Drivers!BH617</f>
        <v>0</v>
      </c>
      <c r="BI467">
        <f>Drivers!BI617</f>
        <v>0</v>
      </c>
      <c r="BJ467">
        <f>Drivers!BJ617</f>
        <v>0</v>
      </c>
      <c r="BK467">
        <f>Drivers!BK617</f>
        <v>0</v>
      </c>
      <c r="BL467">
        <f>Drivers!BL617</f>
        <v>0</v>
      </c>
      <c r="BM467">
        <f>Drivers!BM617</f>
        <v>0</v>
      </c>
      <c r="BN467">
        <f>Drivers!BN617</f>
        <v>0</v>
      </c>
      <c r="BO467">
        <f>Drivers!BO617</f>
        <v>0</v>
      </c>
      <c r="BP467">
        <f>Drivers!BP617</f>
        <v>0</v>
      </c>
      <c r="BQ467">
        <f>Drivers!BQ617</f>
        <v>0</v>
      </c>
      <c r="BR467">
        <f>Drivers!BR617</f>
        <v>0</v>
      </c>
      <c r="BS467">
        <f>Drivers!BS617</f>
        <v>0</v>
      </c>
      <c r="BT467">
        <f>Drivers!BT617</f>
        <v>0</v>
      </c>
      <c r="BU467">
        <f>Drivers!BU617</f>
        <v>0</v>
      </c>
      <c r="BV467">
        <f>Drivers!BV617</f>
        <v>0</v>
      </c>
      <c r="BW467">
        <f>Drivers!BW617</f>
        <v>0</v>
      </c>
      <c r="BX467">
        <f>Drivers!BX617</f>
        <v>0</v>
      </c>
      <c r="BY467">
        <f>Drivers!BY617</f>
        <v>0</v>
      </c>
      <c r="BZ467">
        <f>Drivers!BZ617</f>
        <v>0</v>
      </c>
      <c r="CA467">
        <f>Drivers!CA617</f>
        <v>0</v>
      </c>
      <c r="CB467">
        <f>Drivers!CB617</f>
        <v>0</v>
      </c>
      <c r="CC467">
        <f>Drivers!CC617</f>
        <v>0</v>
      </c>
      <c r="CD467">
        <f>Drivers!CD617</f>
        <v>0</v>
      </c>
      <c r="CE467">
        <f>Drivers!CE617</f>
        <v>0</v>
      </c>
      <c r="CF467">
        <f>Drivers!CF617</f>
        <v>0</v>
      </c>
      <c r="CG467">
        <f>Drivers!CG617</f>
        <v>0</v>
      </c>
      <c r="CH467">
        <f>Drivers!CH617</f>
        <v>0</v>
      </c>
      <c r="CI467">
        <f>Drivers!CI617</f>
        <v>0</v>
      </c>
      <c r="CJ467">
        <f>Drivers!CJ617</f>
        <v>0</v>
      </c>
      <c r="CK467">
        <f>Drivers!CK617</f>
        <v>0</v>
      </c>
      <c r="CL467">
        <f>Drivers!CL617</f>
        <v>0</v>
      </c>
      <c r="CM467">
        <f>Drivers!CM617</f>
        <v>0</v>
      </c>
      <c r="CN467">
        <f>Drivers!CN617</f>
        <v>0</v>
      </c>
      <c r="CO467">
        <f>Drivers!CO617</f>
        <v>0</v>
      </c>
      <c r="CP467">
        <f>Drivers!CP617</f>
        <v>0</v>
      </c>
      <c r="CQ467">
        <f>Drivers!CQ617</f>
        <v>0</v>
      </c>
      <c r="CR467">
        <f>Drivers!CR617</f>
        <v>0</v>
      </c>
      <c r="CS467">
        <f>Drivers!CS617</f>
        <v>0</v>
      </c>
      <c r="CT467">
        <f>Drivers!CT617</f>
        <v>0</v>
      </c>
      <c r="CU467">
        <f>Drivers!CU617</f>
        <v>0</v>
      </c>
      <c r="CV467">
        <f>Drivers!CV617</f>
        <v>0</v>
      </c>
      <c r="CW467">
        <f>Drivers!CW617</f>
        <v>0</v>
      </c>
      <c r="CX467">
        <f>Drivers!CX617</f>
        <v>0</v>
      </c>
      <c r="CY467">
        <f>Drivers!CY617</f>
        <v>0</v>
      </c>
      <c r="CZ467">
        <f>Drivers!CZ617</f>
        <v>0</v>
      </c>
      <c r="DA467">
        <f>Drivers!DA617</f>
        <v>0</v>
      </c>
      <c r="DB467">
        <f>Drivers!DB617</f>
        <v>0</v>
      </c>
      <c r="DC467">
        <f>Drivers!DC617</f>
        <v>0</v>
      </c>
      <c r="DD467">
        <f>Drivers!DD617</f>
        <v>0</v>
      </c>
      <c r="DE467">
        <f>Drivers!DE617</f>
        <v>0</v>
      </c>
      <c r="DF467">
        <f>Drivers!DF617</f>
        <v>0</v>
      </c>
      <c r="DG467">
        <f>Drivers!DG617</f>
        <v>0</v>
      </c>
      <c r="DH467">
        <f>Drivers!DH617</f>
        <v>0</v>
      </c>
      <c r="DI467">
        <f>Drivers!DI617</f>
        <v>0</v>
      </c>
      <c r="DJ467">
        <f>Drivers!DJ617</f>
        <v>0</v>
      </c>
      <c r="DK467">
        <f>Drivers!DK617</f>
        <v>0</v>
      </c>
      <c r="DL467">
        <f>Drivers!DL617</f>
        <v>0</v>
      </c>
      <c r="DM467">
        <f>Drivers!DM617</f>
        <v>0</v>
      </c>
      <c r="DN467">
        <f>Drivers!DN617</f>
        <v>0</v>
      </c>
      <c r="DO467">
        <f>Drivers!DO617</f>
        <v>0</v>
      </c>
      <c r="DP467">
        <f>Drivers!DP617</f>
        <v>0</v>
      </c>
      <c r="DQ467">
        <f>Drivers!DQ617</f>
        <v>0</v>
      </c>
      <c r="DR467">
        <f>Drivers!DR617</f>
        <v>0</v>
      </c>
      <c r="DS467">
        <f>Drivers!DS617</f>
        <v>0</v>
      </c>
      <c r="DT467">
        <f>Drivers!DT617</f>
        <v>0</v>
      </c>
      <c r="DU467">
        <f>Drivers!DU617</f>
        <v>0</v>
      </c>
      <c r="DV467">
        <f>Drivers!DV617</f>
        <v>0</v>
      </c>
      <c r="DW467">
        <f>Drivers!DW617</f>
        <v>0</v>
      </c>
      <c r="DX467">
        <f>Drivers!DX617</f>
        <v>0</v>
      </c>
      <c r="DY467">
        <f>Drivers!DY617</f>
        <v>0</v>
      </c>
      <c r="DZ467">
        <f>Drivers!DZ617</f>
        <v>0</v>
      </c>
      <c r="EA467">
        <f>Drivers!EA617</f>
        <v>0</v>
      </c>
      <c r="EB467">
        <f>Drivers!EB617</f>
        <v>0</v>
      </c>
      <c r="EC467">
        <f>Drivers!EC617</f>
        <v>0</v>
      </c>
      <c r="ED467">
        <f>Drivers!ED617</f>
        <v>0</v>
      </c>
      <c r="EE467">
        <f>Drivers!EE617</f>
        <v>0</v>
      </c>
      <c r="EF467">
        <f>Drivers!EF617</f>
        <v>0</v>
      </c>
      <c r="EG467">
        <f>Drivers!EG617</f>
        <v>0</v>
      </c>
      <c r="EH467">
        <f>Drivers!EH617</f>
        <v>0</v>
      </c>
      <c r="EI467">
        <f>Drivers!EI617</f>
        <v>0</v>
      </c>
      <c r="EJ467">
        <f>Drivers!EJ617</f>
        <v>0</v>
      </c>
    </row>
    <row r="468" spans="1:140" hidden="1" outlineLevel="1">
      <c r="A468">
        <f>Drivers!A618</f>
        <v>0</v>
      </c>
      <c r="B468">
        <f>Drivers!B618</f>
        <v>0</v>
      </c>
      <c r="C468">
        <f>Drivers!C618</f>
        <v>0</v>
      </c>
      <c r="D468">
        <f>Drivers!D618</f>
        <v>0</v>
      </c>
      <c r="E468">
        <f>Drivers!E618</f>
        <v>0</v>
      </c>
      <c r="F468">
        <f>Drivers!F618</f>
        <v>0</v>
      </c>
      <c r="G468">
        <f>Drivers!G618</f>
        <v>0</v>
      </c>
      <c r="H468">
        <f>Drivers!H618</f>
        <v>0</v>
      </c>
      <c r="I468" t="str">
        <f>Drivers!I618</f>
        <v>Trulia</v>
      </c>
      <c r="J468">
        <f>Drivers!J618</f>
        <v>0</v>
      </c>
      <c r="K468">
        <f>Drivers!K618</f>
        <v>0</v>
      </c>
      <c r="L468">
        <f>Drivers!L618</f>
        <v>0</v>
      </c>
      <c r="M468">
        <f>Drivers!M618</f>
        <v>0</v>
      </c>
      <c r="N468">
        <f>Drivers!N618</f>
        <v>0</v>
      </c>
      <c r="O468">
        <f>Drivers!O618</f>
        <v>0</v>
      </c>
      <c r="P468">
        <f>Drivers!P618</f>
        <v>0</v>
      </c>
      <c r="Q468">
        <f>Drivers!Q618</f>
        <v>0</v>
      </c>
      <c r="R468">
        <f>Drivers!R618</f>
        <v>0</v>
      </c>
      <c r="S468">
        <f>Drivers!S618</f>
        <v>0</v>
      </c>
      <c r="T468">
        <f>Drivers!T618</f>
        <v>0</v>
      </c>
      <c r="U468">
        <f>Drivers!U618</f>
        <v>0</v>
      </c>
      <c r="V468">
        <f>Drivers!V618</f>
        <v>0</v>
      </c>
      <c r="W468">
        <f>Drivers!W618</f>
        <v>0</v>
      </c>
      <c r="X468">
        <f>Drivers!X618</f>
        <v>0</v>
      </c>
      <c r="Y468">
        <f>Drivers!Y618</f>
        <v>0</v>
      </c>
      <c r="Z468">
        <f>Drivers!Z618</f>
        <v>0</v>
      </c>
      <c r="AA468">
        <f>Drivers!AA618</f>
        <v>0</v>
      </c>
      <c r="AB468">
        <f>Drivers!AB618</f>
        <v>0</v>
      </c>
      <c r="AC468">
        <f>Drivers!AC618</f>
        <v>0</v>
      </c>
      <c r="AD468">
        <f>Drivers!AD618</f>
        <v>0</v>
      </c>
      <c r="AE468">
        <f>Drivers!AE618</f>
        <v>0</v>
      </c>
      <c r="AF468">
        <f>Drivers!AF618</f>
        <v>0</v>
      </c>
      <c r="AG468">
        <f>Drivers!AG618</f>
        <v>0</v>
      </c>
      <c r="AH468">
        <f>Drivers!AH618</f>
        <v>0</v>
      </c>
      <c r="AI468">
        <f>Drivers!AI618</f>
        <v>0</v>
      </c>
      <c r="AJ468">
        <f>Drivers!AJ618</f>
        <v>0</v>
      </c>
      <c r="AK468">
        <f>Drivers!AK618</f>
        <v>0</v>
      </c>
      <c r="AL468">
        <f>Drivers!AL618</f>
        <v>0</v>
      </c>
      <c r="AM468">
        <f>Drivers!AM618</f>
        <v>0</v>
      </c>
      <c r="AN468">
        <f>Drivers!AN618</f>
        <v>0</v>
      </c>
      <c r="AO468">
        <f>Drivers!AO618</f>
        <v>0</v>
      </c>
      <c r="AP468">
        <f>Drivers!AP618</f>
        <v>0</v>
      </c>
      <c r="AQ468">
        <f>Drivers!AQ618</f>
        <v>0</v>
      </c>
      <c r="AR468">
        <f>Drivers!AR618</f>
        <v>0</v>
      </c>
      <c r="AS468">
        <f>Drivers!AS618</f>
        <v>0</v>
      </c>
      <c r="AT468">
        <f>Drivers!AT618</f>
        <v>0</v>
      </c>
      <c r="AU468">
        <f>Drivers!AU618</f>
        <v>0</v>
      </c>
      <c r="AV468">
        <f>Drivers!AV618</f>
        <v>0</v>
      </c>
      <c r="AW468">
        <f>Drivers!AW618</f>
        <v>0</v>
      </c>
      <c r="AX468">
        <f>Drivers!AX618</f>
        <v>0</v>
      </c>
      <c r="AY468">
        <f>Drivers!AY618</f>
        <v>0</v>
      </c>
      <c r="AZ468">
        <f>Drivers!AZ618</f>
        <v>0</v>
      </c>
      <c r="BA468">
        <f>Drivers!BA618</f>
        <v>0</v>
      </c>
      <c r="BB468">
        <f>Drivers!BB618</f>
        <v>0</v>
      </c>
      <c r="BC468">
        <f>Drivers!BC618</f>
        <v>0</v>
      </c>
      <c r="BD468">
        <f>Drivers!BD618</f>
        <v>0</v>
      </c>
      <c r="BE468">
        <f>Drivers!BE618</f>
        <v>0</v>
      </c>
      <c r="BF468">
        <f>Drivers!BF618</f>
        <v>0</v>
      </c>
      <c r="BG468">
        <f>Drivers!BG618</f>
        <v>0</v>
      </c>
      <c r="BH468">
        <f>Drivers!BH618</f>
        <v>0</v>
      </c>
      <c r="BI468">
        <f>Drivers!BI618</f>
        <v>0</v>
      </c>
      <c r="BJ468">
        <f>Drivers!BJ618</f>
        <v>0</v>
      </c>
      <c r="BK468">
        <f>Drivers!BK618</f>
        <v>0</v>
      </c>
      <c r="BL468">
        <f>Drivers!BL618</f>
        <v>0</v>
      </c>
      <c r="BM468">
        <f>Drivers!BM618</f>
        <v>0</v>
      </c>
      <c r="BN468">
        <f>Drivers!BN618</f>
        <v>0</v>
      </c>
      <c r="BO468">
        <f>Drivers!BO618</f>
        <v>0</v>
      </c>
      <c r="BP468">
        <f>Drivers!BP618</f>
        <v>0</v>
      </c>
      <c r="BQ468">
        <f>Drivers!BQ618</f>
        <v>0</v>
      </c>
      <c r="BR468">
        <f>Drivers!BR618</f>
        <v>0</v>
      </c>
      <c r="BS468">
        <f>Drivers!BS618</f>
        <v>0</v>
      </c>
      <c r="BT468">
        <f>Drivers!BT618</f>
        <v>0</v>
      </c>
      <c r="BU468">
        <f>Drivers!BU618</f>
        <v>0</v>
      </c>
      <c r="BV468">
        <f>Drivers!BV618</f>
        <v>0</v>
      </c>
      <c r="BW468">
        <f>Drivers!BW618</f>
        <v>0</v>
      </c>
      <c r="BX468">
        <f>Drivers!BX618</f>
        <v>0</v>
      </c>
      <c r="BY468">
        <f>Drivers!BY618</f>
        <v>0</v>
      </c>
      <c r="BZ468">
        <f>Drivers!BZ618</f>
        <v>0</v>
      </c>
      <c r="CA468">
        <f>Drivers!CA618</f>
        <v>0</v>
      </c>
      <c r="CB468">
        <f>Drivers!CB618</f>
        <v>0</v>
      </c>
      <c r="CC468">
        <f>Drivers!CC618</f>
        <v>0</v>
      </c>
      <c r="CD468">
        <f>Drivers!CD618</f>
        <v>0</v>
      </c>
      <c r="CE468">
        <f>Drivers!CE618</f>
        <v>0</v>
      </c>
      <c r="CF468">
        <f>Drivers!CF618</f>
        <v>0</v>
      </c>
      <c r="CG468">
        <f>Drivers!CG618</f>
        <v>0</v>
      </c>
      <c r="CH468">
        <f>Drivers!CH618</f>
        <v>0</v>
      </c>
      <c r="CI468">
        <f>Drivers!CI618</f>
        <v>0</v>
      </c>
      <c r="CJ468">
        <f>Drivers!CJ618</f>
        <v>0</v>
      </c>
      <c r="CK468">
        <f>Drivers!CK618</f>
        <v>0</v>
      </c>
      <c r="CL468">
        <f>Drivers!CL618</f>
        <v>0</v>
      </c>
      <c r="CM468">
        <f>Drivers!CM618</f>
        <v>0</v>
      </c>
      <c r="CN468">
        <f>Drivers!CN618</f>
        <v>0</v>
      </c>
      <c r="CO468">
        <f>Drivers!CO618</f>
        <v>0</v>
      </c>
      <c r="CP468">
        <f>Drivers!CP618</f>
        <v>0</v>
      </c>
      <c r="CQ468">
        <f>Drivers!CQ618</f>
        <v>0</v>
      </c>
      <c r="CR468">
        <f>Drivers!CR618</f>
        <v>0</v>
      </c>
      <c r="CS468">
        <f>Drivers!CS618</f>
        <v>0</v>
      </c>
      <c r="CT468">
        <f>Drivers!CT618</f>
        <v>0</v>
      </c>
      <c r="CU468">
        <f>Drivers!CU618</f>
        <v>0</v>
      </c>
      <c r="CV468">
        <f>Drivers!CV618</f>
        <v>0</v>
      </c>
      <c r="CW468">
        <f>Drivers!CW618</f>
        <v>0</v>
      </c>
      <c r="CX468">
        <f>Drivers!CX618</f>
        <v>0</v>
      </c>
      <c r="CY468">
        <f>Drivers!CY618</f>
        <v>0</v>
      </c>
      <c r="CZ468">
        <f>Drivers!CZ618</f>
        <v>0</v>
      </c>
      <c r="DA468">
        <f>Drivers!DA618</f>
        <v>0</v>
      </c>
      <c r="DB468">
        <f>Drivers!DB618</f>
        <v>0</v>
      </c>
      <c r="DC468">
        <f>Drivers!DC618</f>
        <v>0</v>
      </c>
      <c r="DD468">
        <f>Drivers!DD618</f>
        <v>0</v>
      </c>
      <c r="DE468">
        <f>Drivers!DE618</f>
        <v>0</v>
      </c>
      <c r="DF468">
        <f>Drivers!DF618</f>
        <v>0</v>
      </c>
      <c r="DG468">
        <f>Drivers!DG618</f>
        <v>0</v>
      </c>
      <c r="DH468">
        <f>Drivers!DH618</f>
        <v>0</v>
      </c>
      <c r="DI468">
        <f>Drivers!DI618</f>
        <v>0</v>
      </c>
      <c r="DJ468">
        <f>Drivers!DJ618</f>
        <v>0</v>
      </c>
      <c r="DK468">
        <f>Drivers!DK618</f>
        <v>0</v>
      </c>
      <c r="DL468">
        <f>Drivers!DL618</f>
        <v>0</v>
      </c>
      <c r="DM468">
        <f>Drivers!DM618</f>
        <v>0</v>
      </c>
      <c r="DN468">
        <f>Drivers!DN618</f>
        <v>0</v>
      </c>
      <c r="DO468">
        <f>Drivers!DO618</f>
        <v>0</v>
      </c>
      <c r="DP468">
        <f>Drivers!DP618</f>
        <v>0</v>
      </c>
      <c r="DQ468">
        <f>Drivers!DQ618</f>
        <v>0</v>
      </c>
      <c r="DR468">
        <f>Drivers!DR618</f>
        <v>0</v>
      </c>
      <c r="DS468">
        <f>Drivers!DS618</f>
        <v>0</v>
      </c>
      <c r="DT468">
        <f>Drivers!DT618</f>
        <v>0</v>
      </c>
      <c r="DU468">
        <f>Drivers!DU618</f>
        <v>0</v>
      </c>
      <c r="DV468">
        <f>Drivers!DV618</f>
        <v>0</v>
      </c>
      <c r="DW468">
        <f>Drivers!DW618</f>
        <v>0</v>
      </c>
      <c r="DX468">
        <f>Drivers!DX618</f>
        <v>0</v>
      </c>
      <c r="DY468">
        <f>Drivers!DY618</f>
        <v>0</v>
      </c>
      <c r="DZ468">
        <f>Drivers!DZ618</f>
        <v>0</v>
      </c>
      <c r="EA468">
        <f>Drivers!EA618</f>
        <v>0</v>
      </c>
      <c r="EB468">
        <f>Drivers!EB618</f>
        <v>0</v>
      </c>
      <c r="EC468">
        <f>Drivers!EC618</f>
        <v>0</v>
      </c>
      <c r="ED468">
        <f>Drivers!ED618</f>
        <v>0</v>
      </c>
      <c r="EE468">
        <f>Drivers!EE618</f>
        <v>0</v>
      </c>
      <c r="EF468">
        <f>Drivers!EF618</f>
        <v>0</v>
      </c>
      <c r="EG468">
        <f>Drivers!EG618</f>
        <v>0</v>
      </c>
      <c r="EH468">
        <f>Drivers!EH618</f>
        <v>0</v>
      </c>
      <c r="EI468">
        <f>Drivers!EI618</f>
        <v>0</v>
      </c>
      <c r="EJ468">
        <f>Drivers!EJ618</f>
        <v>0</v>
      </c>
    </row>
    <row r="469" spans="1:140" hidden="1" outlineLevel="1">
      <c r="A469">
        <f>Drivers!A619</f>
        <v>0</v>
      </c>
      <c r="B469">
        <f>Drivers!B619</f>
        <v>0</v>
      </c>
      <c r="C469">
        <f>Drivers!C619</f>
        <v>0</v>
      </c>
      <c r="D469">
        <f>Drivers!D619</f>
        <v>0</v>
      </c>
      <c r="E469">
        <f>Drivers!E619</f>
        <v>0</v>
      </c>
      <c r="F469">
        <f>Drivers!F619</f>
        <v>0</v>
      </c>
      <c r="G469">
        <f>Drivers!G619</f>
        <v>0</v>
      </c>
      <c r="H469">
        <f>Drivers!H619</f>
        <v>0</v>
      </c>
      <c r="I469" t="str">
        <f>Drivers!I619</f>
        <v>BOP - Premier Agents</v>
      </c>
      <c r="J469">
        <f>Drivers!J619</f>
        <v>0</v>
      </c>
      <c r="K469">
        <f>Drivers!K619</f>
        <v>0</v>
      </c>
      <c r="L469">
        <f>Drivers!L619</f>
        <v>0</v>
      </c>
      <c r="M469">
        <f>Drivers!M619</f>
        <v>0</v>
      </c>
      <c r="N469">
        <f>Drivers!N619</f>
        <v>0</v>
      </c>
      <c r="O469">
        <f>Drivers!O619</f>
        <v>0</v>
      </c>
      <c r="P469">
        <f>Drivers!P619</f>
        <v>0</v>
      </c>
      <c r="Q469">
        <f>Drivers!Q619</f>
        <v>0</v>
      </c>
      <c r="R469">
        <f>Drivers!R619</f>
        <v>0</v>
      </c>
      <c r="S469">
        <f>Drivers!S619</f>
        <v>0</v>
      </c>
      <c r="T469">
        <f>Drivers!T619</f>
        <v>0</v>
      </c>
      <c r="U469">
        <f>Drivers!U619</f>
        <v>0</v>
      </c>
      <c r="V469">
        <f>Drivers!V619</f>
        <v>0</v>
      </c>
      <c r="W469">
        <f>Drivers!W619</f>
        <v>0</v>
      </c>
      <c r="X469">
        <f>Drivers!X619</f>
        <v>0</v>
      </c>
      <c r="Y469">
        <f>Drivers!Y619</f>
        <v>0</v>
      </c>
      <c r="Z469">
        <f>Drivers!Z619</f>
        <v>0</v>
      </c>
      <c r="AA469">
        <f>Drivers!AA619</f>
        <v>0</v>
      </c>
      <c r="AB469">
        <f>Drivers!AB619</f>
        <v>0</v>
      </c>
      <c r="AC469">
        <f>Drivers!AC619</f>
        <v>0</v>
      </c>
      <c r="AD469">
        <f>Drivers!AD619</f>
        <v>0</v>
      </c>
      <c r="AE469">
        <f>Drivers!AE619</f>
        <v>0</v>
      </c>
      <c r="AF469">
        <f>Drivers!AF619</f>
        <v>0</v>
      </c>
      <c r="AG469">
        <f>Drivers!AG619</f>
        <v>0</v>
      </c>
      <c r="AH469">
        <f>Drivers!AH619</f>
        <v>0</v>
      </c>
      <c r="AI469">
        <f>Drivers!AI619</f>
        <v>0</v>
      </c>
      <c r="AJ469">
        <f>Drivers!AJ619</f>
        <v>0</v>
      </c>
      <c r="AK469">
        <f>Drivers!AK619</f>
        <v>0</v>
      </c>
      <c r="AL469">
        <f>Drivers!AL619</f>
        <v>0</v>
      </c>
      <c r="AM469">
        <f>Drivers!AM619</f>
        <v>0</v>
      </c>
      <c r="AN469">
        <f>Drivers!AN619</f>
        <v>0</v>
      </c>
      <c r="AO469">
        <f>Drivers!AO619</f>
        <v>0</v>
      </c>
      <c r="AP469">
        <f>Drivers!AP619</f>
        <v>0</v>
      </c>
      <c r="AQ469">
        <f>Drivers!AQ619</f>
        <v>0</v>
      </c>
      <c r="AR469">
        <f>Drivers!AR619</f>
        <v>0</v>
      </c>
      <c r="AS469">
        <f>Drivers!AS619</f>
        <v>0</v>
      </c>
      <c r="AT469">
        <f>Drivers!AT619</f>
        <v>0</v>
      </c>
      <c r="AU469">
        <f>Drivers!AU619</f>
        <v>0</v>
      </c>
      <c r="AV469">
        <f>Drivers!AV619</f>
        <v>0</v>
      </c>
      <c r="AW469">
        <f>Drivers!AW619</f>
        <v>0</v>
      </c>
      <c r="AX469">
        <f>Drivers!AX619</f>
        <v>0</v>
      </c>
      <c r="AY469">
        <f>Drivers!AY619</f>
        <v>0</v>
      </c>
      <c r="AZ469">
        <f>Drivers!AZ619</f>
        <v>0</v>
      </c>
      <c r="BA469">
        <f>Drivers!BA619</f>
        <v>0</v>
      </c>
      <c r="BB469">
        <f>Drivers!BB619</f>
        <v>0</v>
      </c>
      <c r="BC469">
        <f>Drivers!BC619</f>
        <v>0</v>
      </c>
      <c r="BD469">
        <f>Drivers!BD619</f>
        <v>0</v>
      </c>
      <c r="BE469">
        <f>Drivers!BE619</f>
        <v>0</v>
      </c>
      <c r="BF469">
        <f>Drivers!BF619</f>
        <v>0</v>
      </c>
      <c r="BG469">
        <f>Drivers!BG619</f>
        <v>0</v>
      </c>
      <c r="BH469">
        <f>Drivers!BH619</f>
        <v>0</v>
      </c>
      <c r="BI469">
        <f>Drivers!BI619</f>
        <v>0</v>
      </c>
      <c r="BJ469">
        <f>Drivers!BJ619</f>
        <v>0</v>
      </c>
      <c r="BK469">
        <f>Drivers!BK619</f>
        <v>0</v>
      </c>
      <c r="BL469">
        <f>Drivers!BL619</f>
        <v>0</v>
      </c>
      <c r="BM469">
        <f>Drivers!BM619</f>
        <v>56500</v>
      </c>
      <c r="BN469">
        <f>Drivers!BN619</f>
        <v>59700</v>
      </c>
      <c r="BO469">
        <f>Drivers!BO619</f>
        <v>66700</v>
      </c>
      <c r="BP469">
        <f>Drivers!BP619</f>
        <v>73888</v>
      </c>
      <c r="BQ469">
        <f>Drivers!BQ619</f>
        <v>77914</v>
      </c>
      <c r="BR469">
        <f>Drivers!BR619</f>
        <v>79300</v>
      </c>
      <c r="BS469">
        <f>Drivers!BS619</f>
        <v>0</v>
      </c>
      <c r="BT469">
        <f>Drivers!BT619</f>
        <v>0</v>
      </c>
      <c r="BU469">
        <f>Drivers!BU619</f>
        <v>0</v>
      </c>
      <c r="BV469">
        <f>Drivers!BV619</f>
        <v>0</v>
      </c>
      <c r="BW469">
        <f>Drivers!BW619</f>
        <v>0</v>
      </c>
      <c r="BX469">
        <f>Drivers!BX619</f>
        <v>0</v>
      </c>
      <c r="BY469">
        <f>Drivers!BY619</f>
        <v>0</v>
      </c>
      <c r="BZ469">
        <f>Drivers!BZ619</f>
        <v>0</v>
      </c>
      <c r="CA469">
        <f>Drivers!CA619</f>
        <v>0</v>
      </c>
      <c r="CB469">
        <f>Drivers!CB619</f>
        <v>0</v>
      </c>
      <c r="CC469">
        <f>Drivers!CC619</f>
        <v>0</v>
      </c>
      <c r="CD469">
        <f>Drivers!CD619</f>
        <v>0</v>
      </c>
      <c r="CE469">
        <f>Drivers!CE619</f>
        <v>0</v>
      </c>
      <c r="CF469">
        <f>Drivers!CF619</f>
        <v>0</v>
      </c>
      <c r="CG469">
        <f>Drivers!CG619</f>
        <v>0</v>
      </c>
      <c r="CH469">
        <f>Drivers!CH619</f>
        <v>0</v>
      </c>
      <c r="CI469">
        <f>Drivers!CI619</f>
        <v>0</v>
      </c>
      <c r="CJ469">
        <f>Drivers!CJ619</f>
        <v>0</v>
      </c>
      <c r="CK469">
        <f>Drivers!CK619</f>
        <v>0</v>
      </c>
      <c r="CL469">
        <f>Drivers!CL619</f>
        <v>0</v>
      </c>
      <c r="CM469">
        <f>Drivers!CM619</f>
        <v>0</v>
      </c>
      <c r="CN469">
        <f>Drivers!CN619</f>
        <v>0</v>
      </c>
      <c r="CO469">
        <f>Drivers!CO619</f>
        <v>0</v>
      </c>
      <c r="CP469">
        <f>Drivers!CP619</f>
        <v>0</v>
      </c>
      <c r="CQ469">
        <f>Drivers!CQ619</f>
        <v>0</v>
      </c>
      <c r="CR469">
        <f>Drivers!CR619</f>
        <v>0</v>
      </c>
      <c r="CS469">
        <f>Drivers!CS619</f>
        <v>0</v>
      </c>
      <c r="CT469">
        <f>Drivers!CT619</f>
        <v>0</v>
      </c>
      <c r="CU469">
        <f>Drivers!CU619</f>
        <v>0</v>
      </c>
      <c r="CV469">
        <f>Drivers!CV619</f>
        <v>0</v>
      </c>
      <c r="CW469">
        <f>Drivers!CW619</f>
        <v>0</v>
      </c>
      <c r="CX469">
        <f>Drivers!CX619</f>
        <v>0</v>
      </c>
      <c r="CY469">
        <f>Drivers!CY619</f>
        <v>0</v>
      </c>
      <c r="CZ469">
        <f>Drivers!CZ619</f>
        <v>0</v>
      </c>
      <c r="DA469">
        <f>Drivers!DA619</f>
        <v>0</v>
      </c>
      <c r="DB469">
        <f>Drivers!DB619</f>
        <v>0</v>
      </c>
      <c r="DC469">
        <f>Drivers!DC619</f>
        <v>0</v>
      </c>
      <c r="DD469">
        <f>Drivers!DD619</f>
        <v>0</v>
      </c>
      <c r="DE469">
        <f>Drivers!DE619</f>
        <v>0</v>
      </c>
      <c r="DF469">
        <f>Drivers!DF619</f>
        <v>0</v>
      </c>
      <c r="DG469">
        <f>Drivers!DG619</f>
        <v>0</v>
      </c>
      <c r="DH469">
        <f>Drivers!DH619</f>
        <v>0</v>
      </c>
      <c r="DI469">
        <f>Drivers!DI619</f>
        <v>0</v>
      </c>
      <c r="DJ469">
        <f>Drivers!DJ619</f>
        <v>0</v>
      </c>
      <c r="DK469">
        <f>Drivers!DK619</f>
        <v>0</v>
      </c>
      <c r="DL469">
        <f>Drivers!DL619</f>
        <v>0</v>
      </c>
      <c r="DM469">
        <f>Drivers!DM619</f>
        <v>0</v>
      </c>
      <c r="DN469">
        <f>Drivers!DN619</f>
        <v>0</v>
      </c>
      <c r="DO469">
        <f>Drivers!DO619</f>
        <v>0</v>
      </c>
      <c r="DP469">
        <f>Drivers!DP619</f>
        <v>0</v>
      </c>
      <c r="DQ469">
        <f>Drivers!DQ619</f>
        <v>0</v>
      </c>
      <c r="DR469">
        <f>Drivers!DR619</f>
        <v>0</v>
      </c>
      <c r="DS469">
        <f>Drivers!DS619</f>
        <v>0</v>
      </c>
      <c r="DT469">
        <f>Drivers!DT619</f>
        <v>0</v>
      </c>
      <c r="DU469">
        <f>Drivers!DU619</f>
        <v>0</v>
      </c>
      <c r="DV469">
        <f>Drivers!DV619</f>
        <v>0</v>
      </c>
      <c r="DW469">
        <f>Drivers!DW619</f>
        <v>0</v>
      </c>
      <c r="DX469">
        <f>Drivers!DX619</f>
        <v>0</v>
      </c>
      <c r="DY469">
        <f>Drivers!DY619</f>
        <v>0</v>
      </c>
      <c r="DZ469">
        <f>Drivers!DZ619</f>
        <v>0</v>
      </c>
      <c r="EA469">
        <f>Drivers!EA619</f>
        <v>0</v>
      </c>
      <c r="EB469">
        <f>Drivers!EB619</f>
        <v>0</v>
      </c>
      <c r="EC469">
        <f>Drivers!EC619</f>
        <v>0</v>
      </c>
      <c r="ED469">
        <f>Drivers!ED619</f>
        <v>0</v>
      </c>
      <c r="EE469">
        <f>Drivers!EE619</f>
        <v>0</v>
      </c>
      <c r="EF469">
        <f>Drivers!EF619</f>
        <v>0</v>
      </c>
      <c r="EG469">
        <f>Drivers!EG619</f>
        <v>0</v>
      </c>
      <c r="EH469">
        <f>Drivers!EH619</f>
        <v>0</v>
      </c>
      <c r="EI469">
        <f>Drivers!EI619</f>
        <v>0</v>
      </c>
      <c r="EJ469">
        <f>Drivers!EJ619</f>
        <v>0</v>
      </c>
    </row>
    <row r="470" spans="1:140" hidden="1" outlineLevel="1">
      <c r="A470">
        <f>Drivers!A620</f>
        <v>0</v>
      </c>
      <c r="B470">
        <f>Drivers!B620</f>
        <v>0</v>
      </c>
      <c r="C470">
        <f>Drivers!C620</f>
        <v>0</v>
      </c>
      <c r="D470">
        <f>Drivers!D620</f>
        <v>0</v>
      </c>
      <c r="E470">
        <f>Drivers!E620</f>
        <v>0</v>
      </c>
      <c r="F470">
        <f>Drivers!F620</f>
        <v>0</v>
      </c>
      <c r="G470">
        <f>Drivers!G620</f>
        <v>0</v>
      </c>
      <c r="H470">
        <f>Drivers!H620</f>
        <v>0</v>
      </c>
      <c r="I470" t="str">
        <f>Drivers!I620</f>
        <v>+ Net Adds</v>
      </c>
      <c r="J470">
        <f>Drivers!J620</f>
        <v>0</v>
      </c>
      <c r="K470">
        <f>Drivers!K620</f>
        <v>0</v>
      </c>
      <c r="L470">
        <f>Drivers!L620</f>
        <v>0</v>
      </c>
      <c r="M470">
        <f>Drivers!M620</f>
        <v>0</v>
      </c>
      <c r="N470">
        <f>Drivers!N620</f>
        <v>0</v>
      </c>
      <c r="O470">
        <f>Drivers!O620</f>
        <v>0</v>
      </c>
      <c r="P470">
        <f>Drivers!P620</f>
        <v>0</v>
      </c>
      <c r="Q470">
        <f>Drivers!Q620</f>
        <v>0</v>
      </c>
      <c r="R470">
        <f>Drivers!R620</f>
        <v>0</v>
      </c>
      <c r="S470">
        <f>Drivers!S620</f>
        <v>0</v>
      </c>
      <c r="T470">
        <f>Drivers!T620</f>
        <v>0</v>
      </c>
      <c r="U470">
        <f>Drivers!U620</f>
        <v>0</v>
      </c>
      <c r="V470">
        <f>Drivers!V620</f>
        <v>0</v>
      </c>
      <c r="W470">
        <f>Drivers!W620</f>
        <v>0</v>
      </c>
      <c r="X470">
        <f>Drivers!X620</f>
        <v>0</v>
      </c>
      <c r="Y470">
        <f>Drivers!Y620</f>
        <v>0</v>
      </c>
      <c r="Z470">
        <f>Drivers!Z620</f>
        <v>0</v>
      </c>
      <c r="AA470">
        <f>Drivers!AA620</f>
        <v>0</v>
      </c>
      <c r="AB470">
        <f>Drivers!AB620</f>
        <v>0</v>
      </c>
      <c r="AC470">
        <f>Drivers!AC620</f>
        <v>0</v>
      </c>
      <c r="AD470">
        <f>Drivers!AD620</f>
        <v>0</v>
      </c>
      <c r="AE470">
        <f>Drivers!AE620</f>
        <v>0</v>
      </c>
      <c r="AF470">
        <f>Drivers!AF620</f>
        <v>0</v>
      </c>
      <c r="AG470">
        <f>Drivers!AG620</f>
        <v>0</v>
      </c>
      <c r="AH470">
        <f>Drivers!AH620</f>
        <v>0</v>
      </c>
      <c r="AI470">
        <f>Drivers!AI620</f>
        <v>0</v>
      </c>
      <c r="AJ470">
        <f>Drivers!AJ620</f>
        <v>0</v>
      </c>
      <c r="AK470">
        <f>Drivers!AK620</f>
        <v>0</v>
      </c>
      <c r="AL470">
        <f>Drivers!AL620</f>
        <v>0</v>
      </c>
      <c r="AM470">
        <f>Drivers!AM620</f>
        <v>0</v>
      </c>
      <c r="AN470">
        <f>Drivers!AN620</f>
        <v>0</v>
      </c>
      <c r="AO470">
        <f>Drivers!AO620</f>
        <v>0</v>
      </c>
      <c r="AP470">
        <f>Drivers!AP620</f>
        <v>0</v>
      </c>
      <c r="AQ470">
        <f>Drivers!AQ620</f>
        <v>0</v>
      </c>
      <c r="AR470">
        <f>Drivers!AR620</f>
        <v>0</v>
      </c>
      <c r="AS470">
        <f>Drivers!AS620</f>
        <v>0</v>
      </c>
      <c r="AT470">
        <f>Drivers!AT620</f>
        <v>0</v>
      </c>
      <c r="AU470">
        <f>Drivers!AU620</f>
        <v>0</v>
      </c>
      <c r="AV470">
        <f>Drivers!AV620</f>
        <v>0</v>
      </c>
      <c r="AW470">
        <f>Drivers!AW620</f>
        <v>0</v>
      </c>
      <c r="AX470">
        <f>Drivers!AX620</f>
        <v>0</v>
      </c>
      <c r="AY470">
        <f>Drivers!AY620</f>
        <v>0</v>
      </c>
      <c r="AZ470">
        <f>Drivers!AZ620</f>
        <v>0</v>
      </c>
      <c r="BA470">
        <f>Drivers!BA620</f>
        <v>0</v>
      </c>
      <c r="BB470">
        <f>Drivers!BB620</f>
        <v>0</v>
      </c>
      <c r="BC470">
        <f>Drivers!BC620</f>
        <v>0</v>
      </c>
      <c r="BD470">
        <f>Drivers!BD620</f>
        <v>0</v>
      </c>
      <c r="BE470">
        <f>Drivers!BE620</f>
        <v>0</v>
      </c>
      <c r="BF470">
        <f>Drivers!BF620</f>
        <v>0</v>
      </c>
      <c r="BG470">
        <f>Drivers!BG620</f>
        <v>0</v>
      </c>
      <c r="BH470">
        <f>Drivers!BH620</f>
        <v>0</v>
      </c>
      <c r="BI470">
        <f>Drivers!BI620</f>
        <v>0</v>
      </c>
      <c r="BJ470">
        <f>Drivers!BJ620</f>
        <v>0</v>
      </c>
      <c r="BK470">
        <f>Drivers!BK620</f>
        <v>0</v>
      </c>
      <c r="BL470">
        <f>Drivers!BL620</f>
        <v>0</v>
      </c>
      <c r="BM470">
        <f>Drivers!BM620</f>
        <v>3200</v>
      </c>
      <c r="BN470">
        <f>Drivers!BN620</f>
        <v>7000</v>
      </c>
      <c r="BO470">
        <f>Drivers!BO620</f>
        <v>7188</v>
      </c>
      <c r="BP470">
        <f>Drivers!BP620</f>
        <v>4026</v>
      </c>
      <c r="BQ470">
        <f>Drivers!BQ620</f>
        <v>1386</v>
      </c>
      <c r="BR470">
        <f>Drivers!BR620</f>
        <v>4075</v>
      </c>
      <c r="BS470">
        <f>Drivers!BS620</f>
        <v>0</v>
      </c>
      <c r="BT470">
        <f>Drivers!BT620</f>
        <v>0</v>
      </c>
      <c r="BU470">
        <f>Drivers!BU620</f>
        <v>0</v>
      </c>
      <c r="BV470">
        <f>Drivers!BV620</f>
        <v>0</v>
      </c>
      <c r="BW470">
        <f>Drivers!BW620</f>
        <v>0</v>
      </c>
      <c r="BX470">
        <f>Drivers!BX620</f>
        <v>0</v>
      </c>
      <c r="BY470">
        <f>Drivers!BY620</f>
        <v>0</v>
      </c>
      <c r="BZ470">
        <f>Drivers!BZ620</f>
        <v>0</v>
      </c>
      <c r="CA470">
        <f>Drivers!CA620</f>
        <v>0</v>
      </c>
      <c r="CB470">
        <f>Drivers!CB620</f>
        <v>0</v>
      </c>
      <c r="CC470">
        <f>Drivers!CC620</f>
        <v>0</v>
      </c>
      <c r="CD470">
        <f>Drivers!CD620</f>
        <v>0</v>
      </c>
      <c r="CE470">
        <f>Drivers!CE620</f>
        <v>0</v>
      </c>
      <c r="CF470">
        <f>Drivers!CF620</f>
        <v>0</v>
      </c>
      <c r="CG470">
        <f>Drivers!CG620</f>
        <v>0</v>
      </c>
      <c r="CH470">
        <f>Drivers!CH620</f>
        <v>0</v>
      </c>
      <c r="CI470">
        <f>Drivers!CI620</f>
        <v>0</v>
      </c>
      <c r="CJ470">
        <f>Drivers!CJ620</f>
        <v>0</v>
      </c>
      <c r="CK470">
        <f>Drivers!CK620</f>
        <v>0</v>
      </c>
      <c r="CL470">
        <f>Drivers!CL620</f>
        <v>0</v>
      </c>
      <c r="CM470">
        <f>Drivers!CM620</f>
        <v>0</v>
      </c>
      <c r="CN470">
        <f>Drivers!CN620</f>
        <v>0</v>
      </c>
      <c r="CO470">
        <f>Drivers!CO620</f>
        <v>0</v>
      </c>
      <c r="CP470">
        <f>Drivers!CP620</f>
        <v>0</v>
      </c>
      <c r="CQ470">
        <f>Drivers!CQ620</f>
        <v>0</v>
      </c>
      <c r="CR470">
        <f>Drivers!CR620</f>
        <v>0</v>
      </c>
      <c r="CS470">
        <f>Drivers!CS620</f>
        <v>0</v>
      </c>
      <c r="CT470">
        <f>Drivers!CT620</f>
        <v>0</v>
      </c>
      <c r="CU470">
        <f>Drivers!CU620</f>
        <v>0</v>
      </c>
      <c r="CV470">
        <f>Drivers!CV620</f>
        <v>0</v>
      </c>
      <c r="CW470">
        <f>Drivers!CW620</f>
        <v>0</v>
      </c>
      <c r="CX470">
        <f>Drivers!CX620</f>
        <v>0</v>
      </c>
      <c r="CY470">
        <f>Drivers!CY620</f>
        <v>0</v>
      </c>
      <c r="CZ470">
        <f>Drivers!CZ620</f>
        <v>0</v>
      </c>
      <c r="DA470">
        <f>Drivers!DA620</f>
        <v>0</v>
      </c>
      <c r="DB470">
        <f>Drivers!DB620</f>
        <v>0</v>
      </c>
      <c r="DC470">
        <f>Drivers!DC620</f>
        <v>0</v>
      </c>
      <c r="DD470">
        <f>Drivers!DD620</f>
        <v>0</v>
      </c>
      <c r="DE470">
        <f>Drivers!DE620</f>
        <v>0</v>
      </c>
      <c r="DF470">
        <f>Drivers!DF620</f>
        <v>0</v>
      </c>
      <c r="DG470">
        <f>Drivers!DG620</f>
        <v>0</v>
      </c>
      <c r="DH470">
        <f>Drivers!DH620</f>
        <v>0</v>
      </c>
      <c r="DI470">
        <f>Drivers!DI620</f>
        <v>0</v>
      </c>
      <c r="DJ470">
        <f>Drivers!DJ620</f>
        <v>0</v>
      </c>
      <c r="DK470">
        <f>Drivers!DK620</f>
        <v>0</v>
      </c>
      <c r="DL470">
        <f>Drivers!DL620</f>
        <v>0</v>
      </c>
      <c r="DM470">
        <f>Drivers!DM620</f>
        <v>0</v>
      </c>
      <c r="DN470">
        <f>Drivers!DN620</f>
        <v>0</v>
      </c>
      <c r="DO470">
        <f>Drivers!DO620</f>
        <v>0</v>
      </c>
      <c r="DP470">
        <f>Drivers!DP620</f>
        <v>0</v>
      </c>
      <c r="DQ470">
        <f>Drivers!DQ620</f>
        <v>0</v>
      </c>
      <c r="DR470">
        <f>Drivers!DR620</f>
        <v>0</v>
      </c>
      <c r="DS470">
        <f>Drivers!DS620</f>
        <v>0</v>
      </c>
      <c r="DT470">
        <f>Drivers!DT620</f>
        <v>0</v>
      </c>
      <c r="DU470">
        <f>Drivers!DU620</f>
        <v>0</v>
      </c>
      <c r="DV470">
        <f>Drivers!DV620</f>
        <v>0</v>
      </c>
      <c r="DW470">
        <f>Drivers!DW620</f>
        <v>0</v>
      </c>
      <c r="DX470">
        <f>Drivers!DX620</f>
        <v>0</v>
      </c>
      <c r="DY470">
        <f>Drivers!DY620</f>
        <v>0</v>
      </c>
      <c r="DZ470">
        <f>Drivers!DZ620</f>
        <v>0</v>
      </c>
      <c r="EA470">
        <f>Drivers!EA620</f>
        <v>0</v>
      </c>
      <c r="EB470">
        <f>Drivers!EB620</f>
        <v>0</v>
      </c>
      <c r="EC470">
        <f>Drivers!EC620</f>
        <v>0</v>
      </c>
      <c r="ED470">
        <f>Drivers!ED620</f>
        <v>0</v>
      </c>
      <c r="EE470">
        <f>Drivers!EE620</f>
        <v>0</v>
      </c>
      <c r="EF470">
        <f>Drivers!EF620</f>
        <v>0</v>
      </c>
      <c r="EG470">
        <f>Drivers!EG620</f>
        <v>0</v>
      </c>
      <c r="EH470">
        <f>Drivers!EH620</f>
        <v>0</v>
      </c>
      <c r="EI470">
        <f>Drivers!EI620</f>
        <v>0</v>
      </c>
      <c r="EJ470">
        <f>Drivers!EJ620</f>
        <v>0</v>
      </c>
    </row>
    <row r="471" spans="1:140" hidden="1" outlineLevel="1">
      <c r="A471">
        <f>Drivers!A621</f>
        <v>0</v>
      </c>
      <c r="B471">
        <f>Drivers!B621</f>
        <v>0</v>
      </c>
      <c r="C471">
        <f>Drivers!C621</f>
        <v>0</v>
      </c>
      <c r="D471">
        <f>Drivers!D621</f>
        <v>0</v>
      </c>
      <c r="E471">
        <f>Drivers!E621</f>
        <v>0</v>
      </c>
      <c r="F471">
        <f>Drivers!F621</f>
        <v>0</v>
      </c>
      <c r="G471">
        <f>Drivers!G621</f>
        <v>0</v>
      </c>
      <c r="H471">
        <f>Drivers!H621</f>
        <v>0</v>
      </c>
      <c r="I471" t="str">
        <f>Drivers!I621</f>
        <v>= EOP - Premier Agents (Incl Market Leader)</v>
      </c>
      <c r="J471">
        <f>Drivers!J621</f>
        <v>0</v>
      </c>
      <c r="K471">
        <f>Drivers!K621</f>
        <v>0</v>
      </c>
      <c r="L471">
        <f>Drivers!L621</f>
        <v>0</v>
      </c>
      <c r="M471">
        <f>Drivers!M621</f>
        <v>0</v>
      </c>
      <c r="N471">
        <f>Drivers!N621</f>
        <v>0</v>
      </c>
      <c r="O471">
        <f>Drivers!O621</f>
        <v>0</v>
      </c>
      <c r="P471">
        <f>Drivers!P621</f>
        <v>0</v>
      </c>
      <c r="Q471">
        <f>Drivers!Q621</f>
        <v>0</v>
      </c>
      <c r="R471">
        <f>Drivers!R621</f>
        <v>0</v>
      </c>
      <c r="S471">
        <f>Drivers!S621</f>
        <v>0</v>
      </c>
      <c r="T471">
        <f>Drivers!T621</f>
        <v>0</v>
      </c>
      <c r="U471">
        <f>Drivers!U621</f>
        <v>0</v>
      </c>
      <c r="V471">
        <f>Drivers!V621</f>
        <v>0</v>
      </c>
      <c r="W471">
        <f>Drivers!W621</f>
        <v>0</v>
      </c>
      <c r="X471">
        <f>Drivers!X621</f>
        <v>0</v>
      </c>
      <c r="Y471">
        <f>Drivers!Y621</f>
        <v>0</v>
      </c>
      <c r="Z471">
        <f>Drivers!Z621</f>
        <v>0</v>
      </c>
      <c r="AA471">
        <f>Drivers!AA621</f>
        <v>0</v>
      </c>
      <c r="AB471">
        <f>Drivers!AB621</f>
        <v>0</v>
      </c>
      <c r="AC471">
        <f>Drivers!AC621</f>
        <v>0</v>
      </c>
      <c r="AD471">
        <f>Drivers!AD621</f>
        <v>0</v>
      </c>
      <c r="AE471">
        <f>Drivers!AE621</f>
        <v>0</v>
      </c>
      <c r="AF471">
        <f>Drivers!AF621</f>
        <v>0</v>
      </c>
      <c r="AG471">
        <f>Drivers!AG621</f>
        <v>0</v>
      </c>
      <c r="AH471">
        <f>Drivers!AH621</f>
        <v>0</v>
      </c>
      <c r="AI471">
        <f>Drivers!AI621</f>
        <v>0</v>
      </c>
      <c r="AJ471">
        <f>Drivers!AJ621</f>
        <v>0</v>
      </c>
      <c r="AK471">
        <f>Drivers!AK621</f>
        <v>0</v>
      </c>
      <c r="AL471">
        <f>Drivers!AL621</f>
        <v>0</v>
      </c>
      <c r="AM471">
        <f>Drivers!AM621</f>
        <v>0</v>
      </c>
      <c r="AN471">
        <f>Drivers!AN621</f>
        <v>0</v>
      </c>
      <c r="AO471">
        <f>Drivers!AO621</f>
        <v>0</v>
      </c>
      <c r="AP471">
        <f>Drivers!AP621</f>
        <v>0</v>
      </c>
      <c r="AQ471">
        <f>Drivers!AQ621</f>
        <v>0</v>
      </c>
      <c r="AR471">
        <f>Drivers!AR621</f>
        <v>0</v>
      </c>
      <c r="AS471">
        <f>Drivers!AS621</f>
        <v>0</v>
      </c>
      <c r="AT471">
        <f>Drivers!AT621</f>
        <v>0</v>
      </c>
      <c r="AU471">
        <f>Drivers!AU621</f>
        <v>0</v>
      </c>
      <c r="AV471">
        <f>Drivers!AV621</f>
        <v>0</v>
      </c>
      <c r="AW471">
        <f>Drivers!AW621</f>
        <v>0</v>
      </c>
      <c r="AX471">
        <f>Drivers!AX621</f>
        <v>0</v>
      </c>
      <c r="AY471">
        <f>Drivers!AY621</f>
        <v>0</v>
      </c>
      <c r="AZ471">
        <f>Drivers!AZ621</f>
        <v>0</v>
      </c>
      <c r="BA471">
        <f>Drivers!BA621</f>
        <v>0</v>
      </c>
      <c r="BB471">
        <f>Drivers!BB621</f>
        <v>0</v>
      </c>
      <c r="BC471">
        <f>Drivers!BC621</f>
        <v>0</v>
      </c>
      <c r="BD471">
        <f>Drivers!BD621</f>
        <v>0</v>
      </c>
      <c r="BE471">
        <f>Drivers!BE621</f>
        <v>0</v>
      </c>
      <c r="BF471">
        <f>Drivers!BF621</f>
        <v>0</v>
      </c>
      <c r="BG471">
        <f>Drivers!BG621</f>
        <v>0</v>
      </c>
      <c r="BH471">
        <f>Drivers!BH621</f>
        <v>0</v>
      </c>
      <c r="BI471">
        <f>Drivers!BI621</f>
        <v>0</v>
      </c>
      <c r="BJ471">
        <f>Drivers!BJ621</f>
        <v>27920</v>
      </c>
      <c r="BK471">
        <f>Drivers!BK621</f>
        <v>32123</v>
      </c>
      <c r="BL471">
        <f>Drivers!BL621</f>
        <v>56500</v>
      </c>
      <c r="BM471">
        <f>Drivers!BM621</f>
        <v>59700</v>
      </c>
      <c r="BN471">
        <f>Drivers!BN621</f>
        <v>66700</v>
      </c>
      <c r="BO471">
        <f>Drivers!BO621</f>
        <v>73888</v>
      </c>
      <c r="BP471">
        <f>Drivers!BP621</f>
        <v>77914</v>
      </c>
      <c r="BQ471">
        <f>Drivers!BQ621</f>
        <v>79300</v>
      </c>
      <c r="BR471">
        <f>Drivers!BR621</f>
        <v>83375</v>
      </c>
      <c r="BS471">
        <f>Drivers!BS621</f>
        <v>0</v>
      </c>
      <c r="BT471">
        <f>Drivers!BT621</f>
        <v>0</v>
      </c>
      <c r="BU471">
        <f>Drivers!BU621</f>
        <v>0</v>
      </c>
      <c r="BV471">
        <f>Drivers!BV621</f>
        <v>0</v>
      </c>
      <c r="BW471">
        <f>Drivers!BW621</f>
        <v>0</v>
      </c>
      <c r="BX471">
        <f>Drivers!BX621</f>
        <v>0</v>
      </c>
      <c r="BY471">
        <f>Drivers!BY621</f>
        <v>0</v>
      </c>
      <c r="BZ471">
        <f>Drivers!BZ621</f>
        <v>0</v>
      </c>
      <c r="CA471">
        <f>Drivers!CA621</f>
        <v>0</v>
      </c>
      <c r="CB471">
        <f>Drivers!CB621</f>
        <v>0</v>
      </c>
      <c r="CC471">
        <f>Drivers!CC621</f>
        <v>0</v>
      </c>
      <c r="CD471">
        <f>Drivers!CD621</f>
        <v>0</v>
      </c>
      <c r="CE471">
        <f>Drivers!CE621</f>
        <v>0</v>
      </c>
      <c r="CF471">
        <f>Drivers!CF621</f>
        <v>0</v>
      </c>
      <c r="CG471">
        <f>Drivers!CG621</f>
        <v>0</v>
      </c>
      <c r="CH471">
        <f>Drivers!CH621</f>
        <v>0</v>
      </c>
      <c r="CI471">
        <f>Drivers!CI621</f>
        <v>0</v>
      </c>
      <c r="CJ471">
        <f>Drivers!CJ621</f>
        <v>0</v>
      </c>
      <c r="CK471">
        <f>Drivers!CK621</f>
        <v>0</v>
      </c>
      <c r="CL471">
        <f>Drivers!CL621</f>
        <v>0</v>
      </c>
      <c r="CM471">
        <f>Drivers!CM621</f>
        <v>0</v>
      </c>
      <c r="CN471">
        <f>Drivers!CN621</f>
        <v>0</v>
      </c>
      <c r="CO471">
        <f>Drivers!CO621</f>
        <v>0</v>
      </c>
      <c r="CP471">
        <f>Drivers!CP621</f>
        <v>0</v>
      </c>
      <c r="CQ471">
        <f>Drivers!CQ621</f>
        <v>0</v>
      </c>
      <c r="CR471">
        <f>Drivers!CR621</f>
        <v>0</v>
      </c>
      <c r="CS471">
        <f>Drivers!CS621</f>
        <v>0</v>
      </c>
      <c r="CT471">
        <f>Drivers!CT621</f>
        <v>0</v>
      </c>
      <c r="CU471">
        <f>Drivers!CU621</f>
        <v>0</v>
      </c>
      <c r="CV471">
        <f>Drivers!CV621</f>
        <v>0</v>
      </c>
      <c r="CW471">
        <f>Drivers!CW621</f>
        <v>0</v>
      </c>
      <c r="CX471">
        <f>Drivers!CX621</f>
        <v>0</v>
      </c>
      <c r="CY471">
        <f>Drivers!CY621</f>
        <v>0</v>
      </c>
      <c r="CZ471">
        <f>Drivers!CZ621</f>
        <v>0</v>
      </c>
      <c r="DA471">
        <f>Drivers!DA621</f>
        <v>0</v>
      </c>
      <c r="DB471">
        <f>Drivers!DB621</f>
        <v>0</v>
      </c>
      <c r="DC471">
        <f>Drivers!DC621</f>
        <v>0</v>
      </c>
      <c r="DD471">
        <f>Drivers!DD621</f>
        <v>0</v>
      </c>
      <c r="DE471">
        <f>Drivers!DE621</f>
        <v>0</v>
      </c>
      <c r="DF471">
        <f>Drivers!DF621</f>
        <v>0</v>
      </c>
      <c r="DG471">
        <f>Drivers!DG621</f>
        <v>0</v>
      </c>
      <c r="DH471">
        <f>Drivers!DH621</f>
        <v>0</v>
      </c>
      <c r="DI471">
        <f>Drivers!DI621</f>
        <v>0</v>
      </c>
      <c r="DJ471">
        <f>Drivers!DJ621</f>
        <v>0</v>
      </c>
      <c r="DK471">
        <f>Drivers!DK621</f>
        <v>0</v>
      </c>
      <c r="DL471">
        <f>Drivers!DL621</f>
        <v>0</v>
      </c>
      <c r="DM471">
        <f>Drivers!DM621</f>
        <v>0</v>
      </c>
      <c r="DN471">
        <f>Drivers!DN621</f>
        <v>0</v>
      </c>
      <c r="DO471">
        <f>Drivers!DO621</f>
        <v>0</v>
      </c>
      <c r="DP471">
        <f>Drivers!DP621</f>
        <v>0</v>
      </c>
      <c r="DQ471">
        <f>Drivers!DQ621</f>
        <v>0</v>
      </c>
      <c r="DR471">
        <f>Drivers!DR621</f>
        <v>0</v>
      </c>
      <c r="DS471">
        <f>Drivers!DS621</f>
        <v>0</v>
      </c>
      <c r="DT471">
        <f>Drivers!DT621</f>
        <v>0</v>
      </c>
      <c r="DU471">
        <f>Drivers!DU621</f>
        <v>0</v>
      </c>
      <c r="DV471">
        <f>Drivers!DV621</f>
        <v>0</v>
      </c>
      <c r="DW471">
        <f>Drivers!DW621</f>
        <v>0</v>
      </c>
      <c r="DX471">
        <f>Drivers!DX621</f>
        <v>0</v>
      </c>
      <c r="DY471">
        <f>Drivers!DY621</f>
        <v>0</v>
      </c>
      <c r="DZ471">
        <f>Drivers!DZ621</f>
        <v>0</v>
      </c>
      <c r="EA471">
        <f>Drivers!EA621</f>
        <v>0</v>
      </c>
      <c r="EB471">
        <f>Drivers!EB621</f>
        <v>0</v>
      </c>
      <c r="EC471">
        <f>Drivers!EC621</f>
        <v>0</v>
      </c>
      <c r="ED471">
        <f>Drivers!ED621</f>
        <v>0</v>
      </c>
      <c r="EE471">
        <f>Drivers!EE621</f>
        <v>0</v>
      </c>
      <c r="EF471">
        <f>Drivers!EF621</f>
        <v>0</v>
      </c>
      <c r="EG471">
        <f>Drivers!EG621</f>
        <v>0</v>
      </c>
      <c r="EH471">
        <f>Drivers!EH621</f>
        <v>0</v>
      </c>
      <c r="EI471">
        <f>Drivers!EI621</f>
        <v>0</v>
      </c>
      <c r="EJ471">
        <f>Drivers!EJ621</f>
        <v>0</v>
      </c>
    </row>
    <row r="472" spans="1:140" hidden="1" outlineLevel="1">
      <c r="A472">
        <f>Drivers!A622</f>
        <v>0</v>
      </c>
      <c r="B472">
        <f>Drivers!B622</f>
        <v>0</v>
      </c>
      <c r="C472">
        <f>Drivers!C622</f>
        <v>0</v>
      </c>
      <c r="D472">
        <f>Drivers!D622</f>
        <v>0</v>
      </c>
      <c r="E472">
        <f>Drivers!E622</f>
        <v>0</v>
      </c>
      <c r="F472">
        <f>Drivers!F622</f>
        <v>0</v>
      </c>
      <c r="G472">
        <f>Drivers!G622</f>
        <v>0</v>
      </c>
      <c r="H472">
        <f>Drivers!H622</f>
        <v>0</v>
      </c>
      <c r="I472" t="str">
        <f>Drivers!I622</f>
        <v>y/y change</v>
      </c>
      <c r="J472">
        <f>Drivers!J622</f>
        <v>0</v>
      </c>
      <c r="K472">
        <f>Drivers!K622</f>
        <v>0</v>
      </c>
      <c r="L472">
        <f>Drivers!L622</f>
        <v>0</v>
      </c>
      <c r="M472">
        <f>Drivers!M622</f>
        <v>0</v>
      </c>
      <c r="N472">
        <f>Drivers!N622</f>
        <v>0</v>
      </c>
      <c r="O472">
        <f>Drivers!O622</f>
        <v>0</v>
      </c>
      <c r="P472">
        <f>Drivers!P622</f>
        <v>0</v>
      </c>
      <c r="Q472">
        <f>Drivers!Q622</f>
        <v>0</v>
      </c>
      <c r="R472">
        <f>Drivers!R622</f>
        <v>0</v>
      </c>
      <c r="S472">
        <f>Drivers!S622</f>
        <v>0</v>
      </c>
      <c r="T472">
        <f>Drivers!T622</f>
        <v>0</v>
      </c>
      <c r="U472">
        <f>Drivers!U622</f>
        <v>0</v>
      </c>
      <c r="V472">
        <f>Drivers!V622</f>
        <v>0</v>
      </c>
      <c r="W472">
        <f>Drivers!W622</f>
        <v>0</v>
      </c>
      <c r="X472">
        <f>Drivers!X622</f>
        <v>0</v>
      </c>
      <c r="Y472">
        <f>Drivers!Y622</f>
        <v>0</v>
      </c>
      <c r="Z472">
        <f>Drivers!Z622</f>
        <v>0</v>
      </c>
      <c r="AA472">
        <f>Drivers!AA622</f>
        <v>0</v>
      </c>
      <c r="AB472">
        <f>Drivers!AB622</f>
        <v>0</v>
      </c>
      <c r="AC472">
        <f>Drivers!AC622</f>
        <v>0</v>
      </c>
      <c r="AD472">
        <f>Drivers!AD622</f>
        <v>0</v>
      </c>
      <c r="AE472">
        <f>Drivers!AE622</f>
        <v>0</v>
      </c>
      <c r="AF472">
        <f>Drivers!AF622</f>
        <v>0</v>
      </c>
      <c r="AG472">
        <f>Drivers!AG622</f>
        <v>0</v>
      </c>
      <c r="AH472">
        <f>Drivers!AH622</f>
        <v>0</v>
      </c>
      <c r="AI472">
        <f>Drivers!AI622</f>
        <v>0</v>
      </c>
      <c r="AJ472">
        <f>Drivers!AJ622</f>
        <v>0</v>
      </c>
      <c r="AK472">
        <f>Drivers!AK622</f>
        <v>0</v>
      </c>
      <c r="AL472">
        <f>Drivers!AL622</f>
        <v>0</v>
      </c>
      <c r="AM472">
        <f>Drivers!AM622</f>
        <v>0</v>
      </c>
      <c r="AN472">
        <f>Drivers!AN622</f>
        <v>0</v>
      </c>
      <c r="AO472">
        <f>Drivers!AO622</f>
        <v>0</v>
      </c>
      <c r="AP472">
        <f>Drivers!AP622</f>
        <v>0</v>
      </c>
      <c r="AQ472">
        <f>Drivers!AQ622</f>
        <v>0</v>
      </c>
      <c r="AR472">
        <f>Drivers!AR622</f>
        <v>0</v>
      </c>
      <c r="AS472">
        <f>Drivers!AS622</f>
        <v>0</v>
      </c>
      <c r="AT472">
        <f>Drivers!AT622</f>
        <v>0</v>
      </c>
      <c r="AU472">
        <f>Drivers!AU622</f>
        <v>0</v>
      </c>
      <c r="AV472">
        <f>Drivers!AV622</f>
        <v>0</v>
      </c>
      <c r="AW472">
        <f>Drivers!AW622</f>
        <v>0</v>
      </c>
      <c r="AX472">
        <f>Drivers!AX622</f>
        <v>0</v>
      </c>
      <c r="AY472">
        <f>Drivers!AY622</f>
        <v>0</v>
      </c>
      <c r="AZ472">
        <f>Drivers!AZ622</f>
        <v>0</v>
      </c>
      <c r="BA472">
        <f>Drivers!BA622</f>
        <v>0</v>
      </c>
      <c r="BB472">
        <f>Drivers!BB622</f>
        <v>0</v>
      </c>
      <c r="BC472">
        <f>Drivers!BC622</f>
        <v>0</v>
      </c>
      <c r="BD472">
        <f>Drivers!BD622</f>
        <v>0</v>
      </c>
      <c r="BE472">
        <f>Drivers!BE622</f>
        <v>0</v>
      </c>
      <c r="BF472">
        <f>Drivers!BF622</f>
        <v>0</v>
      </c>
      <c r="BG472">
        <f>Drivers!BG622</f>
        <v>0</v>
      </c>
      <c r="BH472">
        <f>Drivers!BH622</f>
        <v>0</v>
      </c>
      <c r="BI472">
        <f>Drivers!BI622</f>
        <v>0</v>
      </c>
      <c r="BJ472">
        <f>Drivers!BJ622</f>
        <v>0</v>
      </c>
      <c r="BK472">
        <f>Drivers!BK622</f>
        <v>0</v>
      </c>
      <c r="BL472">
        <f>Drivers!BL622</f>
        <v>0</v>
      </c>
      <c r="BM472">
        <f>Drivers!BM622</f>
        <v>0</v>
      </c>
      <c r="BN472">
        <f>Drivers!BN622</f>
        <v>0</v>
      </c>
      <c r="BO472">
        <f>Drivers!BO622</f>
        <v>0</v>
      </c>
      <c r="BP472">
        <f>Drivers!BP622</f>
        <v>0.37900884955752212</v>
      </c>
      <c r="BQ472">
        <f>Drivers!BQ622</f>
        <v>0.32830820770519265</v>
      </c>
      <c r="BR472">
        <f>Drivers!BR622</f>
        <v>0.25</v>
      </c>
      <c r="BS472">
        <f>Drivers!BS622</f>
        <v>0</v>
      </c>
      <c r="BT472">
        <f>Drivers!BT622</f>
        <v>0</v>
      </c>
      <c r="BU472">
        <f>Drivers!BU622</f>
        <v>0</v>
      </c>
      <c r="BV472">
        <f>Drivers!BV622</f>
        <v>0</v>
      </c>
      <c r="BW472">
        <f>Drivers!BW622</f>
        <v>0</v>
      </c>
      <c r="BX472">
        <f>Drivers!BX622</f>
        <v>0</v>
      </c>
      <c r="BY472">
        <f>Drivers!BY622</f>
        <v>0</v>
      </c>
      <c r="BZ472">
        <f>Drivers!BZ622</f>
        <v>0</v>
      </c>
      <c r="CA472">
        <f>Drivers!CA622</f>
        <v>0</v>
      </c>
      <c r="CB472">
        <f>Drivers!CB622</f>
        <v>0</v>
      </c>
      <c r="CC472">
        <f>Drivers!CC622</f>
        <v>0</v>
      </c>
      <c r="CD472">
        <f>Drivers!CD622</f>
        <v>0</v>
      </c>
      <c r="CE472">
        <f>Drivers!CE622</f>
        <v>0</v>
      </c>
      <c r="CF472">
        <f>Drivers!CF622</f>
        <v>0</v>
      </c>
      <c r="CG472">
        <f>Drivers!CG622</f>
        <v>0</v>
      </c>
      <c r="CH472">
        <f>Drivers!CH622</f>
        <v>0</v>
      </c>
      <c r="CI472">
        <f>Drivers!CI622</f>
        <v>0</v>
      </c>
      <c r="CJ472">
        <f>Drivers!CJ622</f>
        <v>0</v>
      </c>
      <c r="CK472">
        <f>Drivers!CK622</f>
        <v>0</v>
      </c>
      <c r="CL472">
        <f>Drivers!CL622</f>
        <v>0</v>
      </c>
      <c r="CM472">
        <f>Drivers!CM622</f>
        <v>0</v>
      </c>
      <c r="CN472">
        <f>Drivers!CN622</f>
        <v>0</v>
      </c>
      <c r="CO472">
        <f>Drivers!CO622</f>
        <v>0</v>
      </c>
      <c r="CP472">
        <f>Drivers!CP622</f>
        <v>0</v>
      </c>
      <c r="CQ472">
        <f>Drivers!CQ622</f>
        <v>0</v>
      </c>
      <c r="CR472">
        <f>Drivers!CR622</f>
        <v>0</v>
      </c>
      <c r="CS472">
        <f>Drivers!CS622</f>
        <v>0</v>
      </c>
      <c r="CT472">
        <f>Drivers!CT622</f>
        <v>0</v>
      </c>
      <c r="CU472">
        <f>Drivers!CU622</f>
        <v>0</v>
      </c>
      <c r="CV472">
        <f>Drivers!CV622</f>
        <v>0</v>
      </c>
      <c r="CW472">
        <f>Drivers!CW622</f>
        <v>0</v>
      </c>
      <c r="CX472">
        <f>Drivers!CX622</f>
        <v>0</v>
      </c>
      <c r="CY472">
        <f>Drivers!CY622</f>
        <v>0</v>
      </c>
      <c r="CZ472">
        <f>Drivers!CZ622</f>
        <v>0</v>
      </c>
      <c r="DA472">
        <f>Drivers!DA622</f>
        <v>0</v>
      </c>
      <c r="DB472">
        <f>Drivers!DB622</f>
        <v>0</v>
      </c>
      <c r="DC472">
        <f>Drivers!DC622</f>
        <v>0</v>
      </c>
      <c r="DD472">
        <f>Drivers!DD622</f>
        <v>0</v>
      </c>
      <c r="DE472">
        <f>Drivers!DE622</f>
        <v>0</v>
      </c>
      <c r="DF472">
        <f>Drivers!DF622</f>
        <v>0</v>
      </c>
      <c r="DG472">
        <f>Drivers!DG622</f>
        <v>0</v>
      </c>
      <c r="DH472">
        <f>Drivers!DH622</f>
        <v>0</v>
      </c>
      <c r="DI472">
        <f>Drivers!DI622</f>
        <v>0</v>
      </c>
      <c r="DJ472">
        <f>Drivers!DJ622</f>
        <v>0</v>
      </c>
      <c r="DK472">
        <f>Drivers!DK622</f>
        <v>0</v>
      </c>
      <c r="DL472">
        <f>Drivers!DL622</f>
        <v>0</v>
      </c>
      <c r="DM472">
        <f>Drivers!DM622</f>
        <v>0</v>
      </c>
      <c r="DN472">
        <f>Drivers!DN622</f>
        <v>0</v>
      </c>
      <c r="DO472">
        <f>Drivers!DO622</f>
        <v>0</v>
      </c>
      <c r="DP472">
        <f>Drivers!DP622</f>
        <v>0</v>
      </c>
      <c r="DQ472">
        <f>Drivers!DQ622</f>
        <v>0</v>
      </c>
      <c r="DR472">
        <f>Drivers!DR622</f>
        <v>0</v>
      </c>
      <c r="DS472">
        <f>Drivers!DS622</f>
        <v>0</v>
      </c>
      <c r="DT472">
        <f>Drivers!DT622</f>
        <v>0</v>
      </c>
      <c r="DU472">
        <f>Drivers!DU622</f>
        <v>0</v>
      </c>
      <c r="DV472">
        <f>Drivers!DV622</f>
        <v>0</v>
      </c>
      <c r="DW472">
        <f>Drivers!DW622</f>
        <v>0</v>
      </c>
      <c r="DX472">
        <f>Drivers!DX622</f>
        <v>0</v>
      </c>
      <c r="DY472">
        <f>Drivers!DY622</f>
        <v>0</v>
      </c>
      <c r="DZ472">
        <f>Drivers!DZ622</f>
        <v>0</v>
      </c>
      <c r="EA472">
        <f>Drivers!EA622</f>
        <v>0</v>
      </c>
      <c r="EB472">
        <f>Drivers!EB622</f>
        <v>0</v>
      </c>
      <c r="EC472">
        <f>Drivers!EC622</f>
        <v>0</v>
      </c>
      <c r="ED472">
        <f>Drivers!ED622</f>
        <v>0</v>
      </c>
      <c r="EE472">
        <f>Drivers!EE622</f>
        <v>0</v>
      </c>
      <c r="EF472">
        <f>Drivers!EF622</f>
        <v>0</v>
      </c>
      <c r="EG472">
        <f>Drivers!EG622</f>
        <v>0</v>
      </c>
      <c r="EH472">
        <f>Drivers!EH622</f>
        <v>0</v>
      </c>
      <c r="EI472">
        <f>Drivers!EI622</f>
        <v>0</v>
      </c>
      <c r="EJ472">
        <f>Drivers!EJ622</f>
        <v>0</v>
      </c>
    </row>
    <row r="473" spans="1:140" hidden="1" outlineLevel="1">
      <c r="A473">
        <f>Drivers!A623</f>
        <v>0</v>
      </c>
      <c r="B473">
        <f>Drivers!B623</f>
        <v>0</v>
      </c>
      <c r="C473">
        <f>Drivers!C623</f>
        <v>0</v>
      </c>
      <c r="D473">
        <f>Drivers!D623</f>
        <v>0</v>
      </c>
      <c r="E473">
        <f>Drivers!E623</f>
        <v>0</v>
      </c>
      <c r="F473">
        <f>Drivers!F623</f>
        <v>0</v>
      </c>
      <c r="G473">
        <f>Drivers!G623</f>
        <v>0</v>
      </c>
      <c r="H473">
        <f>Drivers!H623</f>
        <v>0</v>
      </c>
      <c r="I473">
        <f>Drivers!I623</f>
        <v>0</v>
      </c>
      <c r="J473">
        <f>Drivers!J623</f>
        <v>0</v>
      </c>
      <c r="K473">
        <f>Drivers!K623</f>
        <v>0</v>
      </c>
      <c r="L473">
        <f>Drivers!L623</f>
        <v>0</v>
      </c>
      <c r="M473">
        <f>Drivers!M623</f>
        <v>0</v>
      </c>
      <c r="N473">
        <f>Drivers!N623</f>
        <v>0</v>
      </c>
      <c r="O473">
        <f>Drivers!O623</f>
        <v>0</v>
      </c>
      <c r="P473">
        <f>Drivers!P623</f>
        <v>0</v>
      </c>
      <c r="Q473">
        <f>Drivers!Q623</f>
        <v>0</v>
      </c>
      <c r="R473">
        <f>Drivers!R623</f>
        <v>0</v>
      </c>
      <c r="S473">
        <f>Drivers!S623</f>
        <v>0</v>
      </c>
      <c r="T473">
        <f>Drivers!T623</f>
        <v>0</v>
      </c>
      <c r="U473">
        <f>Drivers!U623</f>
        <v>0</v>
      </c>
      <c r="V473">
        <f>Drivers!V623</f>
        <v>0</v>
      </c>
      <c r="W473">
        <f>Drivers!W623</f>
        <v>0</v>
      </c>
      <c r="X473">
        <f>Drivers!X623</f>
        <v>0</v>
      </c>
      <c r="Y473">
        <f>Drivers!Y623</f>
        <v>0</v>
      </c>
      <c r="Z473">
        <f>Drivers!Z623</f>
        <v>0</v>
      </c>
      <c r="AA473">
        <f>Drivers!AA623</f>
        <v>0</v>
      </c>
      <c r="AB473">
        <f>Drivers!AB623</f>
        <v>0</v>
      </c>
      <c r="AC473">
        <f>Drivers!AC623</f>
        <v>0</v>
      </c>
      <c r="AD473">
        <f>Drivers!AD623</f>
        <v>0</v>
      </c>
      <c r="AE473">
        <f>Drivers!AE623</f>
        <v>0</v>
      </c>
      <c r="AF473">
        <f>Drivers!AF623</f>
        <v>0</v>
      </c>
      <c r="AG473">
        <f>Drivers!AG623</f>
        <v>0</v>
      </c>
      <c r="AH473">
        <f>Drivers!AH623</f>
        <v>0</v>
      </c>
      <c r="AI473">
        <f>Drivers!AI623</f>
        <v>0</v>
      </c>
      <c r="AJ473">
        <f>Drivers!AJ623</f>
        <v>0</v>
      </c>
      <c r="AK473">
        <f>Drivers!AK623</f>
        <v>0</v>
      </c>
      <c r="AL473">
        <f>Drivers!AL623</f>
        <v>0</v>
      </c>
      <c r="AM473">
        <f>Drivers!AM623</f>
        <v>0</v>
      </c>
      <c r="AN473">
        <f>Drivers!AN623</f>
        <v>0</v>
      </c>
      <c r="AO473">
        <f>Drivers!AO623</f>
        <v>0</v>
      </c>
      <c r="AP473">
        <f>Drivers!AP623</f>
        <v>0</v>
      </c>
      <c r="AQ473">
        <f>Drivers!AQ623</f>
        <v>0</v>
      </c>
      <c r="AR473">
        <f>Drivers!AR623</f>
        <v>0</v>
      </c>
      <c r="AS473">
        <f>Drivers!AS623</f>
        <v>0</v>
      </c>
      <c r="AT473">
        <f>Drivers!AT623</f>
        <v>0</v>
      </c>
      <c r="AU473">
        <f>Drivers!AU623</f>
        <v>0</v>
      </c>
      <c r="AV473">
        <f>Drivers!AV623</f>
        <v>0</v>
      </c>
      <c r="AW473">
        <f>Drivers!AW623</f>
        <v>0</v>
      </c>
      <c r="AX473">
        <f>Drivers!AX623</f>
        <v>0</v>
      </c>
      <c r="AY473">
        <f>Drivers!AY623</f>
        <v>0</v>
      </c>
      <c r="AZ473">
        <f>Drivers!AZ623</f>
        <v>0</v>
      </c>
      <c r="BA473">
        <f>Drivers!BA623</f>
        <v>0</v>
      </c>
      <c r="BB473">
        <f>Drivers!BB623</f>
        <v>0</v>
      </c>
      <c r="BC473">
        <f>Drivers!BC623</f>
        <v>0</v>
      </c>
      <c r="BD473">
        <f>Drivers!BD623</f>
        <v>0</v>
      </c>
      <c r="BE473">
        <f>Drivers!BE623</f>
        <v>0</v>
      </c>
      <c r="BF473">
        <f>Drivers!BF623</f>
        <v>0</v>
      </c>
      <c r="BG473">
        <f>Drivers!BG623</f>
        <v>0</v>
      </c>
      <c r="BH473">
        <f>Drivers!BH623</f>
        <v>0</v>
      </c>
      <c r="BI473">
        <f>Drivers!BI623</f>
        <v>0</v>
      </c>
      <c r="BJ473">
        <f>Drivers!BJ623</f>
        <v>0</v>
      </c>
      <c r="BK473">
        <f>Drivers!BK623</f>
        <v>0</v>
      </c>
      <c r="BL473">
        <f>Drivers!BL623</f>
        <v>0</v>
      </c>
      <c r="BM473">
        <f>Drivers!BM623</f>
        <v>0</v>
      </c>
      <c r="BN473">
        <f>Drivers!BN623</f>
        <v>0</v>
      </c>
      <c r="BO473">
        <f>Drivers!BO623</f>
        <v>0</v>
      </c>
      <c r="BP473">
        <f>Drivers!BP623</f>
        <v>0</v>
      </c>
      <c r="BQ473">
        <f>Drivers!BQ623</f>
        <v>0</v>
      </c>
      <c r="BR473">
        <f>Drivers!BR623</f>
        <v>0</v>
      </c>
      <c r="BS473">
        <f>Drivers!BS623</f>
        <v>0</v>
      </c>
      <c r="BT473">
        <f>Drivers!BT623</f>
        <v>0</v>
      </c>
      <c r="BU473">
        <f>Drivers!BU623</f>
        <v>0</v>
      </c>
      <c r="BV473">
        <f>Drivers!BV623</f>
        <v>0</v>
      </c>
      <c r="BW473">
        <f>Drivers!BW623</f>
        <v>0</v>
      </c>
      <c r="BX473">
        <f>Drivers!BX623</f>
        <v>0</v>
      </c>
      <c r="BY473">
        <f>Drivers!BY623</f>
        <v>0</v>
      </c>
      <c r="BZ473">
        <f>Drivers!BZ623</f>
        <v>0</v>
      </c>
      <c r="CA473">
        <f>Drivers!CA623</f>
        <v>0</v>
      </c>
      <c r="CB473">
        <f>Drivers!CB623</f>
        <v>0</v>
      </c>
      <c r="CC473">
        <f>Drivers!CC623</f>
        <v>0</v>
      </c>
      <c r="CD473">
        <f>Drivers!CD623</f>
        <v>0</v>
      </c>
      <c r="CE473">
        <f>Drivers!CE623</f>
        <v>0</v>
      </c>
      <c r="CF473">
        <f>Drivers!CF623</f>
        <v>0</v>
      </c>
      <c r="CG473">
        <f>Drivers!CG623</f>
        <v>0</v>
      </c>
      <c r="CH473">
        <f>Drivers!CH623</f>
        <v>0</v>
      </c>
      <c r="CI473">
        <f>Drivers!CI623</f>
        <v>0</v>
      </c>
      <c r="CJ473">
        <f>Drivers!CJ623</f>
        <v>0</v>
      </c>
      <c r="CK473">
        <f>Drivers!CK623</f>
        <v>0</v>
      </c>
      <c r="CL473">
        <f>Drivers!CL623</f>
        <v>0</v>
      </c>
      <c r="CM473">
        <f>Drivers!CM623</f>
        <v>0</v>
      </c>
      <c r="CN473">
        <f>Drivers!CN623</f>
        <v>0</v>
      </c>
      <c r="CO473">
        <f>Drivers!CO623</f>
        <v>0</v>
      </c>
      <c r="CP473">
        <f>Drivers!CP623</f>
        <v>0</v>
      </c>
      <c r="CQ473">
        <f>Drivers!CQ623</f>
        <v>0</v>
      </c>
      <c r="CR473">
        <f>Drivers!CR623</f>
        <v>0</v>
      </c>
      <c r="CS473">
        <f>Drivers!CS623</f>
        <v>0</v>
      </c>
      <c r="CT473">
        <f>Drivers!CT623</f>
        <v>0</v>
      </c>
      <c r="CU473">
        <f>Drivers!CU623</f>
        <v>0</v>
      </c>
      <c r="CV473">
        <f>Drivers!CV623</f>
        <v>0</v>
      </c>
      <c r="CW473">
        <f>Drivers!CW623</f>
        <v>0</v>
      </c>
      <c r="CX473">
        <f>Drivers!CX623</f>
        <v>0</v>
      </c>
      <c r="CY473">
        <f>Drivers!CY623</f>
        <v>0</v>
      </c>
      <c r="CZ473">
        <f>Drivers!CZ623</f>
        <v>0</v>
      </c>
      <c r="DA473">
        <f>Drivers!DA623</f>
        <v>0</v>
      </c>
      <c r="DB473">
        <f>Drivers!DB623</f>
        <v>0</v>
      </c>
      <c r="DC473">
        <f>Drivers!DC623</f>
        <v>0</v>
      </c>
      <c r="DD473">
        <f>Drivers!DD623</f>
        <v>0</v>
      </c>
      <c r="DE473">
        <f>Drivers!DE623</f>
        <v>0</v>
      </c>
      <c r="DF473">
        <f>Drivers!DF623</f>
        <v>0</v>
      </c>
      <c r="DG473">
        <f>Drivers!DG623</f>
        <v>0</v>
      </c>
      <c r="DH473">
        <f>Drivers!DH623</f>
        <v>0</v>
      </c>
      <c r="DI473">
        <f>Drivers!DI623</f>
        <v>0</v>
      </c>
      <c r="DJ473">
        <f>Drivers!DJ623</f>
        <v>0</v>
      </c>
      <c r="DK473">
        <f>Drivers!DK623</f>
        <v>0</v>
      </c>
      <c r="DL473">
        <f>Drivers!DL623</f>
        <v>0</v>
      </c>
      <c r="DM473">
        <f>Drivers!DM623</f>
        <v>0</v>
      </c>
      <c r="DN473">
        <f>Drivers!DN623</f>
        <v>0</v>
      </c>
      <c r="DO473">
        <f>Drivers!DO623</f>
        <v>0</v>
      </c>
      <c r="DP473">
        <f>Drivers!DP623</f>
        <v>0</v>
      </c>
      <c r="DQ473">
        <f>Drivers!DQ623</f>
        <v>0</v>
      </c>
      <c r="DR473">
        <f>Drivers!DR623</f>
        <v>0</v>
      </c>
      <c r="DS473">
        <f>Drivers!DS623</f>
        <v>0</v>
      </c>
      <c r="DT473">
        <f>Drivers!DT623</f>
        <v>0</v>
      </c>
      <c r="DU473">
        <f>Drivers!DU623</f>
        <v>0</v>
      </c>
      <c r="DV473">
        <f>Drivers!DV623</f>
        <v>0</v>
      </c>
      <c r="DW473">
        <f>Drivers!DW623</f>
        <v>0</v>
      </c>
      <c r="DX473">
        <f>Drivers!DX623</f>
        <v>0</v>
      </c>
      <c r="DY473">
        <f>Drivers!DY623</f>
        <v>0</v>
      </c>
      <c r="DZ473">
        <f>Drivers!DZ623</f>
        <v>0</v>
      </c>
      <c r="EA473">
        <f>Drivers!EA623</f>
        <v>0</v>
      </c>
      <c r="EB473">
        <f>Drivers!EB623</f>
        <v>0</v>
      </c>
      <c r="EC473">
        <f>Drivers!EC623</f>
        <v>0</v>
      </c>
      <c r="ED473">
        <f>Drivers!ED623</f>
        <v>0</v>
      </c>
      <c r="EE473">
        <f>Drivers!EE623</f>
        <v>0</v>
      </c>
      <c r="EF473">
        <f>Drivers!EF623</f>
        <v>0</v>
      </c>
      <c r="EG473">
        <f>Drivers!EG623</f>
        <v>0</v>
      </c>
      <c r="EH473">
        <f>Drivers!EH623</f>
        <v>0</v>
      </c>
      <c r="EI473">
        <f>Drivers!EI623</f>
        <v>0</v>
      </c>
      <c r="EJ473">
        <f>Drivers!EJ623</f>
        <v>0</v>
      </c>
    </row>
    <row r="474" spans="1:140" hidden="1" outlineLevel="1">
      <c r="A474">
        <f>Drivers!A624</f>
        <v>0</v>
      </c>
      <c r="B474">
        <f>Drivers!B624</f>
        <v>0</v>
      </c>
      <c r="C474">
        <f>Drivers!C624</f>
        <v>0</v>
      </c>
      <c r="D474">
        <f>Drivers!D624</f>
        <v>0</v>
      </c>
      <c r="E474">
        <f>Drivers!E624</f>
        <v>0</v>
      </c>
      <c r="F474">
        <f>Drivers!F624</f>
        <v>0</v>
      </c>
      <c r="G474">
        <f>Drivers!G624</f>
        <v>0</v>
      </c>
      <c r="H474">
        <f>Drivers!H624</f>
        <v>0</v>
      </c>
      <c r="I474" t="str">
        <f>Drivers!I624</f>
        <v>EOP - Premier Agents (Incl Market Leader)</v>
      </c>
      <c r="J474">
        <f>Drivers!J624</f>
        <v>0</v>
      </c>
      <c r="K474">
        <f>Drivers!K624</f>
        <v>0</v>
      </c>
      <c r="L474">
        <f>Drivers!L624</f>
        <v>0</v>
      </c>
      <c r="M474">
        <f>Drivers!M624</f>
        <v>0</v>
      </c>
      <c r="N474">
        <f>Drivers!N624</f>
        <v>0</v>
      </c>
      <c r="O474">
        <f>Drivers!O624</f>
        <v>0</v>
      </c>
      <c r="P474">
        <f>Drivers!P624</f>
        <v>0</v>
      </c>
      <c r="Q474">
        <f>Drivers!Q624</f>
        <v>0</v>
      </c>
      <c r="R474">
        <f>Drivers!R624</f>
        <v>0</v>
      </c>
      <c r="S474">
        <f>Drivers!S624</f>
        <v>0</v>
      </c>
      <c r="T474">
        <f>Drivers!T624</f>
        <v>0</v>
      </c>
      <c r="U474">
        <f>Drivers!U624</f>
        <v>0</v>
      </c>
      <c r="V474">
        <f>Drivers!V624</f>
        <v>0</v>
      </c>
      <c r="W474">
        <f>Drivers!W624</f>
        <v>0</v>
      </c>
      <c r="X474">
        <f>Drivers!X624</f>
        <v>0</v>
      </c>
      <c r="Y474">
        <f>Drivers!Y624</f>
        <v>0</v>
      </c>
      <c r="Z474">
        <f>Drivers!Z624</f>
        <v>0</v>
      </c>
      <c r="AA474">
        <f>Drivers!AA624</f>
        <v>0</v>
      </c>
      <c r="AB474">
        <f>Drivers!AB624</f>
        <v>0</v>
      </c>
      <c r="AC474">
        <f>Drivers!AC624</f>
        <v>0</v>
      </c>
      <c r="AD474">
        <f>Drivers!AD624</f>
        <v>0</v>
      </c>
      <c r="AE474">
        <f>Drivers!AE624</f>
        <v>0</v>
      </c>
      <c r="AF474">
        <f>Drivers!AF624</f>
        <v>0</v>
      </c>
      <c r="AG474">
        <f>Drivers!AG624</f>
        <v>0</v>
      </c>
      <c r="AH474">
        <f>Drivers!AH624</f>
        <v>0</v>
      </c>
      <c r="AI474">
        <f>Drivers!AI624</f>
        <v>0</v>
      </c>
      <c r="AJ474">
        <f>Drivers!AJ624</f>
        <v>0</v>
      </c>
      <c r="AK474">
        <f>Drivers!AK624</f>
        <v>0</v>
      </c>
      <c r="AL474">
        <f>Drivers!AL624</f>
        <v>0</v>
      </c>
      <c r="AM474">
        <f>Drivers!AM624</f>
        <v>0</v>
      </c>
      <c r="AN474">
        <f>Drivers!AN624</f>
        <v>0</v>
      </c>
      <c r="AO474">
        <f>Drivers!AO624</f>
        <v>0</v>
      </c>
      <c r="AP474">
        <f>Drivers!AP624</f>
        <v>0</v>
      </c>
      <c r="AQ474">
        <f>Drivers!AQ624</f>
        <v>0</v>
      </c>
      <c r="AR474">
        <f>Drivers!AR624</f>
        <v>0</v>
      </c>
      <c r="AS474">
        <f>Drivers!AS624</f>
        <v>0</v>
      </c>
      <c r="AT474">
        <f>Drivers!AT624</f>
        <v>0</v>
      </c>
      <c r="AU474">
        <f>Drivers!AU624</f>
        <v>0</v>
      </c>
      <c r="AV474">
        <f>Drivers!AV624</f>
        <v>0</v>
      </c>
      <c r="AW474">
        <f>Drivers!AW624</f>
        <v>0</v>
      </c>
      <c r="AX474">
        <f>Drivers!AX624</f>
        <v>0</v>
      </c>
      <c r="AY474">
        <f>Drivers!AY624</f>
        <v>0</v>
      </c>
      <c r="AZ474">
        <f>Drivers!AZ624</f>
        <v>0</v>
      </c>
      <c r="BA474">
        <f>Drivers!BA624</f>
        <v>0</v>
      </c>
      <c r="BB474">
        <f>Drivers!BB624</f>
        <v>0</v>
      </c>
      <c r="BC474">
        <f>Drivers!BC624</f>
        <v>0</v>
      </c>
      <c r="BD474">
        <f>Drivers!BD624</f>
        <v>0</v>
      </c>
      <c r="BE474">
        <f>Drivers!BE624</f>
        <v>0</v>
      </c>
      <c r="BF474">
        <f>Drivers!BF624</f>
        <v>0</v>
      </c>
      <c r="BG474">
        <f>Drivers!BG624</f>
        <v>0</v>
      </c>
      <c r="BH474">
        <f>Drivers!BH624</f>
        <v>0</v>
      </c>
      <c r="BI474">
        <f>Drivers!BI624</f>
        <v>0</v>
      </c>
      <c r="BJ474">
        <f>Drivers!BJ624</f>
        <v>0</v>
      </c>
      <c r="BK474">
        <f>Drivers!BK624</f>
        <v>0</v>
      </c>
      <c r="BL474">
        <f>Drivers!BL624</f>
        <v>56500</v>
      </c>
      <c r="BM474">
        <f>Drivers!BM624</f>
        <v>59700</v>
      </c>
      <c r="BN474">
        <f>Drivers!BN624</f>
        <v>66700</v>
      </c>
      <c r="BO474">
        <f>Drivers!BO624</f>
        <v>73888</v>
      </c>
      <c r="BP474">
        <f>Drivers!BP624</f>
        <v>77914</v>
      </c>
      <c r="BQ474">
        <f>Drivers!BQ624</f>
        <v>79300</v>
      </c>
      <c r="BR474">
        <f>Drivers!BR624</f>
        <v>83375</v>
      </c>
      <c r="BS474">
        <f>Drivers!BS624</f>
        <v>0</v>
      </c>
      <c r="BT474">
        <f>Drivers!BT624</f>
        <v>0</v>
      </c>
      <c r="BU474">
        <f>Drivers!BU624</f>
        <v>0</v>
      </c>
      <c r="BV474">
        <f>Drivers!BV624</f>
        <v>0</v>
      </c>
      <c r="BW474">
        <f>Drivers!BW624</f>
        <v>0</v>
      </c>
      <c r="BX474">
        <f>Drivers!BX624</f>
        <v>0</v>
      </c>
      <c r="BY474">
        <f>Drivers!BY624</f>
        <v>0</v>
      </c>
      <c r="BZ474">
        <f>Drivers!BZ624</f>
        <v>0</v>
      </c>
      <c r="CA474">
        <f>Drivers!CA624</f>
        <v>0</v>
      </c>
      <c r="CB474">
        <f>Drivers!CB624</f>
        <v>0</v>
      </c>
      <c r="CC474">
        <f>Drivers!CC624</f>
        <v>0</v>
      </c>
      <c r="CD474">
        <f>Drivers!CD624</f>
        <v>0</v>
      </c>
      <c r="CE474">
        <f>Drivers!CE624</f>
        <v>0</v>
      </c>
      <c r="CF474">
        <f>Drivers!CF624</f>
        <v>0</v>
      </c>
      <c r="CG474">
        <f>Drivers!CG624</f>
        <v>0</v>
      </c>
      <c r="CH474">
        <f>Drivers!CH624</f>
        <v>0</v>
      </c>
      <c r="CI474">
        <f>Drivers!CI624</f>
        <v>0</v>
      </c>
      <c r="CJ474">
        <f>Drivers!CJ624</f>
        <v>0</v>
      </c>
      <c r="CK474">
        <f>Drivers!CK624</f>
        <v>0</v>
      </c>
      <c r="CL474">
        <f>Drivers!CL624</f>
        <v>0</v>
      </c>
      <c r="CM474">
        <f>Drivers!CM624</f>
        <v>0</v>
      </c>
      <c r="CN474">
        <f>Drivers!CN624</f>
        <v>0</v>
      </c>
      <c r="CO474">
        <f>Drivers!CO624</f>
        <v>0</v>
      </c>
      <c r="CP474">
        <f>Drivers!CP624</f>
        <v>0</v>
      </c>
      <c r="CQ474">
        <f>Drivers!CQ624</f>
        <v>0</v>
      </c>
      <c r="CR474">
        <f>Drivers!CR624</f>
        <v>0</v>
      </c>
      <c r="CS474">
        <f>Drivers!CS624</f>
        <v>0</v>
      </c>
      <c r="CT474">
        <f>Drivers!CT624</f>
        <v>0</v>
      </c>
      <c r="CU474">
        <f>Drivers!CU624</f>
        <v>0</v>
      </c>
      <c r="CV474">
        <f>Drivers!CV624</f>
        <v>0</v>
      </c>
      <c r="CW474">
        <f>Drivers!CW624</f>
        <v>0</v>
      </c>
      <c r="CX474">
        <f>Drivers!CX624</f>
        <v>0</v>
      </c>
      <c r="CY474">
        <f>Drivers!CY624</f>
        <v>0</v>
      </c>
      <c r="CZ474">
        <f>Drivers!CZ624</f>
        <v>0</v>
      </c>
      <c r="DA474">
        <f>Drivers!DA624</f>
        <v>0</v>
      </c>
      <c r="DB474">
        <f>Drivers!DB624</f>
        <v>0</v>
      </c>
      <c r="DC474">
        <f>Drivers!DC624</f>
        <v>0</v>
      </c>
      <c r="DD474">
        <f>Drivers!DD624</f>
        <v>0</v>
      </c>
      <c r="DE474">
        <f>Drivers!DE624</f>
        <v>0</v>
      </c>
      <c r="DF474">
        <f>Drivers!DF624</f>
        <v>0</v>
      </c>
      <c r="DG474">
        <f>Drivers!DG624</f>
        <v>0</v>
      </c>
      <c r="DH474">
        <f>Drivers!DH624</f>
        <v>0</v>
      </c>
      <c r="DI474">
        <f>Drivers!DI624</f>
        <v>0</v>
      </c>
      <c r="DJ474">
        <f>Drivers!DJ624</f>
        <v>0</v>
      </c>
      <c r="DK474">
        <f>Drivers!DK624</f>
        <v>0</v>
      </c>
      <c r="DL474">
        <f>Drivers!DL624</f>
        <v>0</v>
      </c>
      <c r="DM474">
        <f>Drivers!DM624</f>
        <v>0</v>
      </c>
      <c r="DN474">
        <f>Drivers!DN624</f>
        <v>0</v>
      </c>
      <c r="DO474">
        <f>Drivers!DO624</f>
        <v>0</v>
      </c>
      <c r="DP474">
        <f>Drivers!DP624</f>
        <v>0</v>
      </c>
      <c r="DQ474">
        <f>Drivers!DQ624</f>
        <v>0</v>
      </c>
      <c r="DR474">
        <f>Drivers!DR624</f>
        <v>0</v>
      </c>
      <c r="DS474">
        <f>Drivers!DS624</f>
        <v>0</v>
      </c>
      <c r="DT474">
        <f>Drivers!DT624</f>
        <v>0</v>
      </c>
      <c r="DU474">
        <f>Drivers!DU624</f>
        <v>0</v>
      </c>
      <c r="DV474">
        <f>Drivers!DV624</f>
        <v>0</v>
      </c>
      <c r="DW474">
        <f>Drivers!DW624</f>
        <v>0</v>
      </c>
      <c r="DX474">
        <f>Drivers!DX624</f>
        <v>0</v>
      </c>
      <c r="DY474">
        <f>Drivers!DY624</f>
        <v>0</v>
      </c>
      <c r="DZ474">
        <f>Drivers!DZ624</f>
        <v>0</v>
      </c>
      <c r="EA474">
        <f>Drivers!EA624</f>
        <v>0</v>
      </c>
      <c r="EB474">
        <f>Drivers!EB624</f>
        <v>0</v>
      </c>
      <c r="EC474">
        <f>Drivers!EC624</f>
        <v>0</v>
      </c>
      <c r="ED474">
        <f>Drivers!ED624</f>
        <v>0</v>
      </c>
      <c r="EE474">
        <f>Drivers!EE624</f>
        <v>0</v>
      </c>
      <c r="EF474">
        <f>Drivers!EF624</f>
        <v>0</v>
      </c>
      <c r="EG474">
        <f>Drivers!EG624</f>
        <v>0</v>
      </c>
      <c r="EH474">
        <f>Drivers!EH624</f>
        <v>0</v>
      </c>
      <c r="EI474">
        <f>Drivers!EI624</f>
        <v>0</v>
      </c>
      <c r="EJ474">
        <f>Drivers!EJ624</f>
        <v>0</v>
      </c>
    </row>
    <row r="475" spans="1:140" hidden="1" outlineLevel="1">
      <c r="A475">
        <f>Drivers!A625</f>
        <v>0</v>
      </c>
      <c r="B475">
        <f>Drivers!B625</f>
        <v>0</v>
      </c>
      <c r="C475">
        <f>Drivers!C625</f>
        <v>0</v>
      </c>
      <c r="D475">
        <f>Drivers!D625</f>
        <v>0</v>
      </c>
      <c r="E475">
        <f>Drivers!E625</f>
        <v>0</v>
      </c>
      <c r="F475">
        <f>Drivers!F625</f>
        <v>0</v>
      </c>
      <c r="G475">
        <f>Drivers!G625</f>
        <v>0</v>
      </c>
      <c r="H475">
        <f>Drivers!H625</f>
        <v>0</v>
      </c>
      <c r="I475" t="str">
        <f>Drivers!I625</f>
        <v>- Market Leader Total Subs</v>
      </c>
      <c r="J475">
        <f>Drivers!J625</f>
        <v>0</v>
      </c>
      <c r="K475">
        <f>Drivers!K625</f>
        <v>0</v>
      </c>
      <c r="L475">
        <f>Drivers!L625</f>
        <v>0</v>
      </c>
      <c r="M475">
        <f>Drivers!M625</f>
        <v>0</v>
      </c>
      <c r="N475">
        <f>Drivers!N625</f>
        <v>0</v>
      </c>
      <c r="O475">
        <f>Drivers!O625</f>
        <v>0</v>
      </c>
      <c r="P475">
        <f>Drivers!P625</f>
        <v>0</v>
      </c>
      <c r="Q475">
        <f>Drivers!Q625</f>
        <v>0</v>
      </c>
      <c r="R475">
        <f>Drivers!R625</f>
        <v>0</v>
      </c>
      <c r="S475">
        <f>Drivers!S625</f>
        <v>0</v>
      </c>
      <c r="T475">
        <f>Drivers!T625</f>
        <v>0</v>
      </c>
      <c r="U475">
        <f>Drivers!U625</f>
        <v>0</v>
      </c>
      <c r="V475">
        <f>Drivers!V625</f>
        <v>0</v>
      </c>
      <c r="W475">
        <f>Drivers!W625</f>
        <v>0</v>
      </c>
      <c r="X475">
        <f>Drivers!X625</f>
        <v>0</v>
      </c>
      <c r="Y475">
        <f>Drivers!Y625</f>
        <v>0</v>
      </c>
      <c r="Z475">
        <f>Drivers!Z625</f>
        <v>0</v>
      </c>
      <c r="AA475">
        <f>Drivers!AA625</f>
        <v>0</v>
      </c>
      <c r="AB475">
        <f>Drivers!AB625</f>
        <v>0</v>
      </c>
      <c r="AC475">
        <f>Drivers!AC625</f>
        <v>0</v>
      </c>
      <c r="AD475">
        <f>Drivers!AD625</f>
        <v>0</v>
      </c>
      <c r="AE475">
        <f>Drivers!AE625</f>
        <v>0</v>
      </c>
      <c r="AF475">
        <f>Drivers!AF625</f>
        <v>0</v>
      </c>
      <c r="AG475">
        <f>Drivers!AG625</f>
        <v>0</v>
      </c>
      <c r="AH475">
        <f>Drivers!AH625</f>
        <v>0</v>
      </c>
      <c r="AI475">
        <f>Drivers!AI625</f>
        <v>0</v>
      </c>
      <c r="AJ475">
        <f>Drivers!AJ625</f>
        <v>0</v>
      </c>
      <c r="AK475">
        <f>Drivers!AK625</f>
        <v>0</v>
      </c>
      <c r="AL475">
        <f>Drivers!AL625</f>
        <v>0</v>
      </c>
      <c r="AM475">
        <f>Drivers!AM625</f>
        <v>0</v>
      </c>
      <c r="AN475">
        <f>Drivers!AN625</f>
        <v>0</v>
      </c>
      <c r="AO475">
        <f>Drivers!AO625</f>
        <v>0</v>
      </c>
      <c r="AP475">
        <f>Drivers!AP625</f>
        <v>0</v>
      </c>
      <c r="AQ475">
        <f>Drivers!AQ625</f>
        <v>0</v>
      </c>
      <c r="AR475">
        <f>Drivers!AR625</f>
        <v>0</v>
      </c>
      <c r="AS475">
        <f>Drivers!AS625</f>
        <v>0</v>
      </c>
      <c r="AT475">
        <f>Drivers!AT625</f>
        <v>0</v>
      </c>
      <c r="AU475">
        <f>Drivers!AU625</f>
        <v>0</v>
      </c>
      <c r="AV475">
        <f>Drivers!AV625</f>
        <v>0</v>
      </c>
      <c r="AW475">
        <f>Drivers!AW625</f>
        <v>0</v>
      </c>
      <c r="AX475">
        <f>Drivers!AX625</f>
        <v>0</v>
      </c>
      <c r="AY475">
        <f>Drivers!AY625</f>
        <v>0</v>
      </c>
      <c r="AZ475">
        <f>Drivers!AZ625</f>
        <v>0</v>
      </c>
      <c r="BA475">
        <f>Drivers!BA625</f>
        <v>0</v>
      </c>
      <c r="BB475">
        <f>Drivers!BB625</f>
        <v>0</v>
      </c>
      <c r="BC475">
        <f>Drivers!BC625</f>
        <v>0</v>
      </c>
      <c r="BD475">
        <f>Drivers!BD625</f>
        <v>0</v>
      </c>
      <c r="BE475">
        <f>Drivers!BE625</f>
        <v>0</v>
      </c>
      <c r="BF475">
        <f>Drivers!BF625</f>
        <v>0</v>
      </c>
      <c r="BG475">
        <f>Drivers!BG625</f>
        <v>0</v>
      </c>
      <c r="BH475">
        <f>Drivers!BH625</f>
        <v>0</v>
      </c>
      <c r="BI475">
        <f>Drivers!BI625</f>
        <v>0</v>
      </c>
      <c r="BJ475">
        <f>Drivers!BJ625</f>
        <v>0</v>
      </c>
      <c r="BK475">
        <f>Drivers!BK625</f>
        <v>0</v>
      </c>
      <c r="BL475">
        <f>Drivers!BL625</f>
        <v>25084</v>
      </c>
      <c r="BM475">
        <f>Drivers!BM625</f>
        <v>25500</v>
      </c>
      <c r="BN475">
        <f>Drivers!BN625</f>
        <v>28250</v>
      </c>
      <c r="BO475">
        <f>Drivers!BO625</f>
        <v>30529.200000000001</v>
      </c>
      <c r="BP475">
        <f>Drivers!BP625</f>
        <v>32609.200000000001</v>
      </c>
      <c r="BQ475">
        <f>Drivers!BQ625</f>
        <v>33150</v>
      </c>
      <c r="BR475">
        <f>Drivers!BR625</f>
        <v>33193.75</v>
      </c>
      <c r="BS475">
        <f>Drivers!BS625</f>
        <v>0</v>
      </c>
      <c r="BT475">
        <f>Drivers!BT625</f>
        <v>0</v>
      </c>
      <c r="BU475">
        <f>Drivers!BU625</f>
        <v>0</v>
      </c>
      <c r="BV475">
        <f>Drivers!BV625</f>
        <v>0</v>
      </c>
      <c r="BW475">
        <f>Drivers!BW625</f>
        <v>0</v>
      </c>
      <c r="BX475">
        <f>Drivers!BX625</f>
        <v>0</v>
      </c>
      <c r="BY475">
        <f>Drivers!BY625</f>
        <v>0</v>
      </c>
      <c r="BZ475">
        <f>Drivers!BZ625</f>
        <v>0</v>
      </c>
      <c r="CA475">
        <f>Drivers!CA625</f>
        <v>0</v>
      </c>
      <c r="CB475">
        <f>Drivers!CB625</f>
        <v>0</v>
      </c>
      <c r="CC475">
        <f>Drivers!CC625</f>
        <v>0</v>
      </c>
      <c r="CD475">
        <f>Drivers!CD625</f>
        <v>0</v>
      </c>
      <c r="CE475">
        <f>Drivers!CE625</f>
        <v>0</v>
      </c>
      <c r="CF475">
        <f>Drivers!CF625</f>
        <v>0</v>
      </c>
      <c r="CG475">
        <f>Drivers!CG625</f>
        <v>0</v>
      </c>
      <c r="CH475">
        <f>Drivers!CH625</f>
        <v>0</v>
      </c>
      <c r="CI475">
        <f>Drivers!CI625</f>
        <v>0</v>
      </c>
      <c r="CJ475">
        <f>Drivers!CJ625</f>
        <v>0</v>
      </c>
      <c r="CK475">
        <f>Drivers!CK625</f>
        <v>0</v>
      </c>
      <c r="CL475">
        <f>Drivers!CL625</f>
        <v>0</v>
      </c>
      <c r="CM475">
        <f>Drivers!CM625</f>
        <v>0</v>
      </c>
      <c r="CN475">
        <f>Drivers!CN625</f>
        <v>0</v>
      </c>
      <c r="CO475">
        <f>Drivers!CO625</f>
        <v>0</v>
      </c>
      <c r="CP475">
        <f>Drivers!CP625</f>
        <v>0</v>
      </c>
      <c r="CQ475">
        <f>Drivers!CQ625</f>
        <v>0</v>
      </c>
      <c r="CR475">
        <f>Drivers!CR625</f>
        <v>0</v>
      </c>
      <c r="CS475">
        <f>Drivers!CS625</f>
        <v>0</v>
      </c>
      <c r="CT475">
        <f>Drivers!CT625</f>
        <v>0</v>
      </c>
      <c r="CU475">
        <f>Drivers!CU625</f>
        <v>0</v>
      </c>
      <c r="CV475">
        <f>Drivers!CV625</f>
        <v>0</v>
      </c>
      <c r="CW475">
        <f>Drivers!CW625</f>
        <v>0</v>
      </c>
      <c r="CX475">
        <f>Drivers!CX625</f>
        <v>0</v>
      </c>
      <c r="CY475">
        <f>Drivers!CY625</f>
        <v>0</v>
      </c>
      <c r="CZ475">
        <f>Drivers!CZ625</f>
        <v>0</v>
      </c>
      <c r="DA475">
        <f>Drivers!DA625</f>
        <v>0</v>
      </c>
      <c r="DB475">
        <f>Drivers!DB625</f>
        <v>0</v>
      </c>
      <c r="DC475">
        <f>Drivers!DC625</f>
        <v>0</v>
      </c>
      <c r="DD475">
        <f>Drivers!DD625</f>
        <v>0</v>
      </c>
      <c r="DE475">
        <f>Drivers!DE625</f>
        <v>0</v>
      </c>
      <c r="DF475">
        <f>Drivers!DF625</f>
        <v>0</v>
      </c>
      <c r="DG475">
        <f>Drivers!DG625</f>
        <v>0</v>
      </c>
      <c r="DH475">
        <f>Drivers!DH625</f>
        <v>0</v>
      </c>
      <c r="DI475">
        <f>Drivers!DI625</f>
        <v>0</v>
      </c>
      <c r="DJ475">
        <f>Drivers!DJ625</f>
        <v>0</v>
      </c>
      <c r="DK475">
        <f>Drivers!DK625</f>
        <v>0</v>
      </c>
      <c r="DL475">
        <f>Drivers!DL625</f>
        <v>0</v>
      </c>
      <c r="DM475">
        <f>Drivers!DM625</f>
        <v>0</v>
      </c>
      <c r="DN475">
        <f>Drivers!DN625</f>
        <v>0</v>
      </c>
      <c r="DO475">
        <f>Drivers!DO625</f>
        <v>0</v>
      </c>
      <c r="DP475">
        <f>Drivers!DP625</f>
        <v>0</v>
      </c>
      <c r="DQ475">
        <f>Drivers!DQ625</f>
        <v>0</v>
      </c>
      <c r="DR475">
        <f>Drivers!DR625</f>
        <v>0</v>
      </c>
      <c r="DS475">
        <f>Drivers!DS625</f>
        <v>0</v>
      </c>
      <c r="DT475">
        <f>Drivers!DT625</f>
        <v>0</v>
      </c>
      <c r="DU475">
        <f>Drivers!DU625</f>
        <v>0</v>
      </c>
      <c r="DV475">
        <f>Drivers!DV625</f>
        <v>0</v>
      </c>
      <c r="DW475">
        <f>Drivers!DW625</f>
        <v>0</v>
      </c>
      <c r="DX475">
        <f>Drivers!DX625</f>
        <v>0</v>
      </c>
      <c r="DY475">
        <f>Drivers!DY625</f>
        <v>0</v>
      </c>
      <c r="DZ475">
        <f>Drivers!DZ625</f>
        <v>0</v>
      </c>
      <c r="EA475">
        <f>Drivers!EA625</f>
        <v>0</v>
      </c>
      <c r="EB475">
        <f>Drivers!EB625</f>
        <v>0</v>
      </c>
      <c r="EC475">
        <f>Drivers!EC625</f>
        <v>0</v>
      </c>
      <c r="ED475">
        <f>Drivers!ED625</f>
        <v>0</v>
      </c>
      <c r="EE475">
        <f>Drivers!EE625</f>
        <v>0</v>
      </c>
      <c r="EF475">
        <f>Drivers!EF625</f>
        <v>0</v>
      </c>
      <c r="EG475">
        <f>Drivers!EG625</f>
        <v>0</v>
      </c>
      <c r="EH475">
        <f>Drivers!EH625</f>
        <v>0</v>
      </c>
      <c r="EI475">
        <f>Drivers!EI625</f>
        <v>0</v>
      </c>
      <c r="EJ475">
        <f>Drivers!EJ625</f>
        <v>0</v>
      </c>
    </row>
    <row r="476" spans="1:140" hidden="1" outlineLevel="1">
      <c r="A476">
        <f>Drivers!A626</f>
        <v>0</v>
      </c>
      <c r="B476">
        <f>Drivers!B626</f>
        <v>0</v>
      </c>
      <c r="C476">
        <f>Drivers!C626</f>
        <v>0</v>
      </c>
      <c r="D476">
        <f>Drivers!D626</f>
        <v>0</v>
      </c>
      <c r="E476">
        <f>Drivers!E626</f>
        <v>0</v>
      </c>
      <c r="F476">
        <f>Drivers!F626</f>
        <v>0</v>
      </c>
      <c r="G476">
        <f>Drivers!G626</f>
        <v>0</v>
      </c>
      <c r="H476">
        <f>Drivers!H626</f>
        <v>0</v>
      </c>
      <c r="I476" t="str">
        <f>Drivers!I626</f>
        <v>+ Market Leader Subs that also Sub to TRLA</v>
      </c>
      <c r="J476">
        <f>Drivers!J626</f>
        <v>0</v>
      </c>
      <c r="K476">
        <f>Drivers!K626</f>
        <v>0</v>
      </c>
      <c r="L476">
        <f>Drivers!L626</f>
        <v>0</v>
      </c>
      <c r="M476">
        <f>Drivers!M626</f>
        <v>0</v>
      </c>
      <c r="N476">
        <f>Drivers!N626</f>
        <v>0</v>
      </c>
      <c r="O476">
        <f>Drivers!O626</f>
        <v>0</v>
      </c>
      <c r="P476">
        <f>Drivers!P626</f>
        <v>0</v>
      </c>
      <c r="Q476">
        <f>Drivers!Q626</f>
        <v>0</v>
      </c>
      <c r="R476">
        <f>Drivers!R626</f>
        <v>0</v>
      </c>
      <c r="S476">
        <f>Drivers!S626</f>
        <v>0</v>
      </c>
      <c r="T476">
        <f>Drivers!T626</f>
        <v>0</v>
      </c>
      <c r="U476">
        <f>Drivers!U626</f>
        <v>0</v>
      </c>
      <c r="V476">
        <f>Drivers!V626</f>
        <v>0</v>
      </c>
      <c r="W476">
        <f>Drivers!W626</f>
        <v>0</v>
      </c>
      <c r="X476">
        <f>Drivers!X626</f>
        <v>0</v>
      </c>
      <c r="Y476">
        <f>Drivers!Y626</f>
        <v>0</v>
      </c>
      <c r="Z476">
        <f>Drivers!Z626</f>
        <v>0</v>
      </c>
      <c r="AA476">
        <f>Drivers!AA626</f>
        <v>0</v>
      </c>
      <c r="AB476">
        <f>Drivers!AB626</f>
        <v>0</v>
      </c>
      <c r="AC476">
        <f>Drivers!AC626</f>
        <v>0</v>
      </c>
      <c r="AD476">
        <f>Drivers!AD626</f>
        <v>0</v>
      </c>
      <c r="AE476">
        <f>Drivers!AE626</f>
        <v>0</v>
      </c>
      <c r="AF476">
        <f>Drivers!AF626</f>
        <v>0</v>
      </c>
      <c r="AG476">
        <f>Drivers!AG626</f>
        <v>0</v>
      </c>
      <c r="AH476">
        <f>Drivers!AH626</f>
        <v>0</v>
      </c>
      <c r="AI476">
        <f>Drivers!AI626</f>
        <v>0</v>
      </c>
      <c r="AJ476">
        <f>Drivers!AJ626</f>
        <v>0</v>
      </c>
      <c r="AK476">
        <f>Drivers!AK626</f>
        <v>0</v>
      </c>
      <c r="AL476">
        <f>Drivers!AL626</f>
        <v>0</v>
      </c>
      <c r="AM476">
        <f>Drivers!AM626</f>
        <v>0</v>
      </c>
      <c r="AN476">
        <f>Drivers!AN626</f>
        <v>0</v>
      </c>
      <c r="AO476">
        <f>Drivers!AO626</f>
        <v>0</v>
      </c>
      <c r="AP476">
        <f>Drivers!AP626</f>
        <v>0</v>
      </c>
      <c r="AQ476">
        <f>Drivers!AQ626</f>
        <v>0</v>
      </c>
      <c r="AR476">
        <f>Drivers!AR626</f>
        <v>0</v>
      </c>
      <c r="AS476">
        <f>Drivers!AS626</f>
        <v>0</v>
      </c>
      <c r="AT476">
        <f>Drivers!AT626</f>
        <v>0</v>
      </c>
      <c r="AU476">
        <f>Drivers!AU626</f>
        <v>0</v>
      </c>
      <c r="AV476">
        <f>Drivers!AV626</f>
        <v>0</v>
      </c>
      <c r="AW476">
        <f>Drivers!AW626</f>
        <v>0</v>
      </c>
      <c r="AX476">
        <f>Drivers!AX626</f>
        <v>0</v>
      </c>
      <c r="AY476">
        <f>Drivers!AY626</f>
        <v>0</v>
      </c>
      <c r="AZ476">
        <f>Drivers!AZ626</f>
        <v>0</v>
      </c>
      <c r="BA476">
        <f>Drivers!BA626</f>
        <v>0</v>
      </c>
      <c r="BB476">
        <f>Drivers!BB626</f>
        <v>0</v>
      </c>
      <c r="BC476">
        <f>Drivers!BC626</f>
        <v>0</v>
      </c>
      <c r="BD476">
        <f>Drivers!BD626</f>
        <v>0</v>
      </c>
      <c r="BE476">
        <f>Drivers!BE626</f>
        <v>0</v>
      </c>
      <c r="BF476">
        <f>Drivers!BF626</f>
        <v>0</v>
      </c>
      <c r="BG476">
        <f>Drivers!BG626</f>
        <v>0</v>
      </c>
      <c r="BH476">
        <f>Drivers!BH626</f>
        <v>0</v>
      </c>
      <c r="BI476">
        <f>Drivers!BI626</f>
        <v>0</v>
      </c>
      <c r="BJ476">
        <f>Drivers!BJ626</f>
        <v>0</v>
      </c>
      <c r="BK476">
        <f>Drivers!BK626</f>
        <v>0</v>
      </c>
      <c r="BL476">
        <f>Drivers!BL626</f>
        <v>4985.4450000000006</v>
      </c>
      <c r="BM476">
        <f>Drivers!BM626</f>
        <v>5100</v>
      </c>
      <c r="BN476">
        <f>Drivers!BN626</f>
        <v>5650</v>
      </c>
      <c r="BO476">
        <f>Drivers!BO626</f>
        <v>6105.84</v>
      </c>
      <c r="BP476">
        <f>Drivers!BP626</f>
        <v>6521.84</v>
      </c>
      <c r="BQ476">
        <f>Drivers!BQ626</f>
        <v>6630</v>
      </c>
      <c r="BR476">
        <f>Drivers!BR626</f>
        <v>6638.75</v>
      </c>
      <c r="BS476">
        <f>Drivers!BS626</f>
        <v>0</v>
      </c>
      <c r="BT476">
        <f>Drivers!BT626</f>
        <v>0</v>
      </c>
      <c r="BU476">
        <f>Drivers!BU626</f>
        <v>0</v>
      </c>
      <c r="BV476">
        <f>Drivers!BV626</f>
        <v>0</v>
      </c>
      <c r="BW476">
        <f>Drivers!BW626</f>
        <v>0</v>
      </c>
      <c r="BX476">
        <f>Drivers!BX626</f>
        <v>0</v>
      </c>
      <c r="BY476">
        <f>Drivers!BY626</f>
        <v>0</v>
      </c>
      <c r="BZ476">
        <f>Drivers!BZ626</f>
        <v>0</v>
      </c>
      <c r="CA476">
        <f>Drivers!CA626</f>
        <v>0</v>
      </c>
      <c r="CB476">
        <f>Drivers!CB626</f>
        <v>0</v>
      </c>
      <c r="CC476">
        <f>Drivers!CC626</f>
        <v>0</v>
      </c>
      <c r="CD476">
        <f>Drivers!CD626</f>
        <v>0</v>
      </c>
      <c r="CE476">
        <f>Drivers!CE626</f>
        <v>0</v>
      </c>
      <c r="CF476">
        <f>Drivers!CF626</f>
        <v>0</v>
      </c>
      <c r="CG476">
        <f>Drivers!CG626</f>
        <v>0</v>
      </c>
      <c r="CH476">
        <f>Drivers!CH626</f>
        <v>0</v>
      </c>
      <c r="CI476">
        <f>Drivers!CI626</f>
        <v>0</v>
      </c>
      <c r="CJ476">
        <f>Drivers!CJ626</f>
        <v>0</v>
      </c>
      <c r="CK476">
        <f>Drivers!CK626</f>
        <v>0</v>
      </c>
      <c r="CL476">
        <f>Drivers!CL626</f>
        <v>0</v>
      </c>
      <c r="CM476">
        <f>Drivers!CM626</f>
        <v>0</v>
      </c>
      <c r="CN476">
        <f>Drivers!CN626</f>
        <v>0</v>
      </c>
      <c r="CO476">
        <f>Drivers!CO626</f>
        <v>0</v>
      </c>
      <c r="CP476">
        <f>Drivers!CP626</f>
        <v>0</v>
      </c>
      <c r="CQ476">
        <f>Drivers!CQ626</f>
        <v>0</v>
      </c>
      <c r="CR476">
        <f>Drivers!CR626</f>
        <v>0</v>
      </c>
      <c r="CS476">
        <f>Drivers!CS626</f>
        <v>0</v>
      </c>
      <c r="CT476">
        <f>Drivers!CT626</f>
        <v>0</v>
      </c>
      <c r="CU476">
        <f>Drivers!CU626</f>
        <v>0</v>
      </c>
      <c r="CV476">
        <f>Drivers!CV626</f>
        <v>0</v>
      </c>
      <c r="CW476">
        <f>Drivers!CW626</f>
        <v>0</v>
      </c>
      <c r="CX476">
        <f>Drivers!CX626</f>
        <v>0</v>
      </c>
      <c r="CY476">
        <f>Drivers!CY626</f>
        <v>0</v>
      </c>
      <c r="CZ476">
        <f>Drivers!CZ626</f>
        <v>0</v>
      </c>
      <c r="DA476">
        <f>Drivers!DA626</f>
        <v>0</v>
      </c>
      <c r="DB476">
        <f>Drivers!DB626</f>
        <v>0</v>
      </c>
      <c r="DC476">
        <f>Drivers!DC626</f>
        <v>0</v>
      </c>
      <c r="DD476">
        <f>Drivers!DD626</f>
        <v>0</v>
      </c>
      <c r="DE476">
        <f>Drivers!DE626</f>
        <v>0</v>
      </c>
      <c r="DF476">
        <f>Drivers!DF626</f>
        <v>0</v>
      </c>
      <c r="DG476">
        <f>Drivers!DG626</f>
        <v>0</v>
      </c>
      <c r="DH476">
        <f>Drivers!DH626</f>
        <v>0</v>
      </c>
      <c r="DI476">
        <f>Drivers!DI626</f>
        <v>0</v>
      </c>
      <c r="DJ476">
        <f>Drivers!DJ626</f>
        <v>0</v>
      </c>
      <c r="DK476">
        <f>Drivers!DK626</f>
        <v>0</v>
      </c>
      <c r="DL476">
        <f>Drivers!DL626</f>
        <v>0</v>
      </c>
      <c r="DM476">
        <f>Drivers!DM626</f>
        <v>0</v>
      </c>
      <c r="DN476">
        <f>Drivers!DN626</f>
        <v>0</v>
      </c>
      <c r="DO476">
        <f>Drivers!DO626</f>
        <v>0</v>
      </c>
      <c r="DP476">
        <f>Drivers!DP626</f>
        <v>0</v>
      </c>
      <c r="DQ476">
        <f>Drivers!DQ626</f>
        <v>0</v>
      </c>
      <c r="DR476">
        <f>Drivers!DR626</f>
        <v>0</v>
      </c>
      <c r="DS476">
        <f>Drivers!DS626</f>
        <v>0</v>
      </c>
      <c r="DT476">
        <f>Drivers!DT626</f>
        <v>0</v>
      </c>
      <c r="DU476">
        <f>Drivers!DU626</f>
        <v>0</v>
      </c>
      <c r="DV476">
        <f>Drivers!DV626</f>
        <v>0</v>
      </c>
      <c r="DW476">
        <f>Drivers!DW626</f>
        <v>0</v>
      </c>
      <c r="DX476">
        <f>Drivers!DX626</f>
        <v>0</v>
      </c>
      <c r="DY476">
        <f>Drivers!DY626</f>
        <v>0</v>
      </c>
      <c r="DZ476">
        <f>Drivers!DZ626</f>
        <v>0</v>
      </c>
      <c r="EA476">
        <f>Drivers!EA626</f>
        <v>0</v>
      </c>
      <c r="EB476">
        <f>Drivers!EB626</f>
        <v>0</v>
      </c>
      <c r="EC476">
        <f>Drivers!EC626</f>
        <v>0</v>
      </c>
      <c r="ED476">
        <f>Drivers!ED626</f>
        <v>0</v>
      </c>
      <c r="EE476">
        <f>Drivers!EE626</f>
        <v>0</v>
      </c>
      <c r="EF476">
        <f>Drivers!EF626</f>
        <v>0</v>
      </c>
      <c r="EG476">
        <f>Drivers!EG626</f>
        <v>0</v>
      </c>
      <c r="EH476">
        <f>Drivers!EH626</f>
        <v>0</v>
      </c>
      <c r="EI476">
        <f>Drivers!EI626</f>
        <v>0</v>
      </c>
      <c r="EJ476">
        <f>Drivers!EJ626</f>
        <v>0</v>
      </c>
    </row>
    <row r="477" spans="1:140" hidden="1" outlineLevel="1">
      <c r="A477">
        <f>Drivers!A627</f>
        <v>0</v>
      </c>
      <c r="B477">
        <f>Drivers!B627</f>
        <v>0</v>
      </c>
      <c r="C477">
        <f>Drivers!C627</f>
        <v>0</v>
      </c>
      <c r="D477">
        <f>Drivers!D627</f>
        <v>0</v>
      </c>
      <c r="E477">
        <f>Drivers!E627</f>
        <v>0</v>
      </c>
      <c r="F477">
        <f>Drivers!F627</f>
        <v>0</v>
      </c>
      <c r="G477">
        <f>Drivers!G627</f>
        <v>0</v>
      </c>
      <c r="H477">
        <f>Drivers!H627</f>
        <v>0</v>
      </c>
      <c r="I477" t="str">
        <f>Drivers!I627</f>
        <v>= TRLA Premier Agent Subs</v>
      </c>
      <c r="J477">
        <f>Drivers!J627</f>
        <v>0</v>
      </c>
      <c r="K477">
        <f>Drivers!K627</f>
        <v>0</v>
      </c>
      <c r="L477">
        <f>Drivers!L627</f>
        <v>0</v>
      </c>
      <c r="M477">
        <f>Drivers!M627</f>
        <v>0</v>
      </c>
      <c r="N477">
        <f>Drivers!N627</f>
        <v>0</v>
      </c>
      <c r="O477">
        <f>Drivers!O627</f>
        <v>0</v>
      </c>
      <c r="P477">
        <f>Drivers!P627</f>
        <v>0</v>
      </c>
      <c r="Q477">
        <f>Drivers!Q627</f>
        <v>0</v>
      </c>
      <c r="R477">
        <f>Drivers!R627</f>
        <v>0</v>
      </c>
      <c r="S477">
        <f>Drivers!S627</f>
        <v>0</v>
      </c>
      <c r="T477">
        <f>Drivers!T627</f>
        <v>0</v>
      </c>
      <c r="U477">
        <f>Drivers!U627</f>
        <v>0</v>
      </c>
      <c r="V477">
        <f>Drivers!V627</f>
        <v>0</v>
      </c>
      <c r="W477">
        <f>Drivers!W627</f>
        <v>0</v>
      </c>
      <c r="X477">
        <f>Drivers!X627</f>
        <v>0</v>
      </c>
      <c r="Y477">
        <f>Drivers!Y627</f>
        <v>0</v>
      </c>
      <c r="Z477">
        <f>Drivers!Z627</f>
        <v>0</v>
      </c>
      <c r="AA477">
        <f>Drivers!AA627</f>
        <v>0</v>
      </c>
      <c r="AB477">
        <f>Drivers!AB627</f>
        <v>0</v>
      </c>
      <c r="AC477">
        <f>Drivers!AC627</f>
        <v>0</v>
      </c>
      <c r="AD477">
        <f>Drivers!AD627</f>
        <v>0</v>
      </c>
      <c r="AE477">
        <f>Drivers!AE627</f>
        <v>0</v>
      </c>
      <c r="AF477">
        <f>Drivers!AF627</f>
        <v>0</v>
      </c>
      <c r="AG477">
        <f>Drivers!AG627</f>
        <v>0</v>
      </c>
      <c r="AH477">
        <f>Drivers!AH627</f>
        <v>0</v>
      </c>
      <c r="AI477">
        <f>Drivers!AI627</f>
        <v>0</v>
      </c>
      <c r="AJ477">
        <f>Drivers!AJ627</f>
        <v>0</v>
      </c>
      <c r="AK477">
        <f>Drivers!AK627</f>
        <v>0</v>
      </c>
      <c r="AL477">
        <f>Drivers!AL627</f>
        <v>0</v>
      </c>
      <c r="AM477">
        <f>Drivers!AM627</f>
        <v>0</v>
      </c>
      <c r="AN477">
        <f>Drivers!AN627</f>
        <v>0</v>
      </c>
      <c r="AO477">
        <f>Drivers!AO627</f>
        <v>0</v>
      </c>
      <c r="AP477">
        <f>Drivers!AP627</f>
        <v>0</v>
      </c>
      <c r="AQ477">
        <f>Drivers!AQ627</f>
        <v>0</v>
      </c>
      <c r="AR477">
        <f>Drivers!AR627</f>
        <v>0</v>
      </c>
      <c r="AS477">
        <f>Drivers!AS627</f>
        <v>0</v>
      </c>
      <c r="AT477">
        <f>Drivers!AT627</f>
        <v>0</v>
      </c>
      <c r="AU477">
        <f>Drivers!AU627</f>
        <v>0</v>
      </c>
      <c r="AV477">
        <f>Drivers!AV627</f>
        <v>0</v>
      </c>
      <c r="AW477">
        <f>Drivers!AW627</f>
        <v>0</v>
      </c>
      <c r="AX477">
        <f>Drivers!AX627</f>
        <v>0</v>
      </c>
      <c r="AY477">
        <f>Drivers!AY627</f>
        <v>0</v>
      </c>
      <c r="AZ477">
        <f>Drivers!AZ627</f>
        <v>0</v>
      </c>
      <c r="BA477">
        <f>Drivers!BA627</f>
        <v>0</v>
      </c>
      <c r="BB477">
        <f>Drivers!BB627</f>
        <v>0</v>
      </c>
      <c r="BC477">
        <f>Drivers!BC627</f>
        <v>0</v>
      </c>
      <c r="BD477">
        <f>Drivers!BD627</f>
        <v>0</v>
      </c>
      <c r="BE477">
        <f>Drivers!BE627</f>
        <v>0</v>
      </c>
      <c r="BF477">
        <f>Drivers!BF627</f>
        <v>0</v>
      </c>
      <c r="BG477">
        <f>Drivers!BG627</f>
        <v>0</v>
      </c>
      <c r="BH477">
        <f>Drivers!BH627</f>
        <v>0</v>
      </c>
      <c r="BI477">
        <f>Drivers!BI627</f>
        <v>0</v>
      </c>
      <c r="BJ477">
        <f>Drivers!BJ627</f>
        <v>0</v>
      </c>
      <c r="BK477">
        <f>Drivers!BK627</f>
        <v>0</v>
      </c>
      <c r="BL477">
        <f>Drivers!BL627</f>
        <v>36401.445</v>
      </c>
      <c r="BM477">
        <f>Drivers!BM627</f>
        <v>39300</v>
      </c>
      <c r="BN477">
        <f>Drivers!BN627</f>
        <v>44100</v>
      </c>
      <c r="BO477">
        <f>Drivers!BO627</f>
        <v>49464.639999999999</v>
      </c>
      <c r="BP477">
        <f>Drivers!BP627</f>
        <v>51826.64</v>
      </c>
      <c r="BQ477">
        <f>Drivers!BQ627</f>
        <v>52780</v>
      </c>
      <c r="BR477">
        <f>Drivers!BR627</f>
        <v>56820</v>
      </c>
      <c r="BS477">
        <f>Drivers!BS627</f>
        <v>0</v>
      </c>
      <c r="BT477">
        <f>Drivers!BT627</f>
        <v>0</v>
      </c>
      <c r="BU477">
        <f>Drivers!BU627</f>
        <v>0</v>
      </c>
      <c r="BV477">
        <f>Drivers!BV627</f>
        <v>0</v>
      </c>
      <c r="BW477">
        <f>Drivers!BW627</f>
        <v>0</v>
      </c>
      <c r="BX477">
        <f>Drivers!BX627</f>
        <v>0</v>
      </c>
      <c r="BY477">
        <f>Drivers!BY627</f>
        <v>0</v>
      </c>
      <c r="BZ477">
        <f>Drivers!BZ627</f>
        <v>0</v>
      </c>
      <c r="CA477">
        <f>Drivers!CA627</f>
        <v>0</v>
      </c>
      <c r="CB477">
        <f>Drivers!CB627</f>
        <v>0</v>
      </c>
      <c r="CC477">
        <f>Drivers!CC627</f>
        <v>0</v>
      </c>
      <c r="CD477">
        <f>Drivers!CD627</f>
        <v>0</v>
      </c>
      <c r="CE477">
        <f>Drivers!CE627</f>
        <v>0</v>
      </c>
      <c r="CF477">
        <f>Drivers!CF627</f>
        <v>0</v>
      </c>
      <c r="CG477">
        <f>Drivers!CG627</f>
        <v>0</v>
      </c>
      <c r="CH477">
        <f>Drivers!CH627</f>
        <v>0</v>
      </c>
      <c r="CI477">
        <f>Drivers!CI627</f>
        <v>0</v>
      </c>
      <c r="CJ477">
        <f>Drivers!CJ627</f>
        <v>0</v>
      </c>
      <c r="CK477">
        <f>Drivers!CK627</f>
        <v>0</v>
      </c>
      <c r="CL477">
        <f>Drivers!CL627</f>
        <v>0</v>
      </c>
      <c r="CM477">
        <f>Drivers!CM627</f>
        <v>0</v>
      </c>
      <c r="CN477">
        <f>Drivers!CN627</f>
        <v>0</v>
      </c>
      <c r="CO477">
        <f>Drivers!CO627</f>
        <v>0</v>
      </c>
      <c r="CP477">
        <f>Drivers!CP627</f>
        <v>0</v>
      </c>
      <c r="CQ477">
        <f>Drivers!CQ627</f>
        <v>0</v>
      </c>
      <c r="CR477">
        <f>Drivers!CR627</f>
        <v>0</v>
      </c>
      <c r="CS477">
        <f>Drivers!CS627</f>
        <v>0</v>
      </c>
      <c r="CT477">
        <f>Drivers!CT627</f>
        <v>0</v>
      </c>
      <c r="CU477">
        <f>Drivers!CU627</f>
        <v>0</v>
      </c>
      <c r="CV477">
        <f>Drivers!CV627</f>
        <v>0</v>
      </c>
      <c r="CW477">
        <f>Drivers!CW627</f>
        <v>0</v>
      </c>
      <c r="CX477">
        <f>Drivers!CX627</f>
        <v>0</v>
      </c>
      <c r="CY477">
        <f>Drivers!CY627</f>
        <v>0</v>
      </c>
      <c r="CZ477">
        <f>Drivers!CZ627</f>
        <v>0</v>
      </c>
      <c r="DA477">
        <f>Drivers!DA627</f>
        <v>0</v>
      </c>
      <c r="DB477">
        <f>Drivers!DB627</f>
        <v>0</v>
      </c>
      <c r="DC477">
        <f>Drivers!DC627</f>
        <v>0</v>
      </c>
      <c r="DD477">
        <f>Drivers!DD627</f>
        <v>0</v>
      </c>
      <c r="DE477">
        <f>Drivers!DE627</f>
        <v>0</v>
      </c>
      <c r="DF477">
        <f>Drivers!DF627</f>
        <v>0</v>
      </c>
      <c r="DG477">
        <f>Drivers!DG627</f>
        <v>0</v>
      </c>
      <c r="DH477">
        <f>Drivers!DH627</f>
        <v>0</v>
      </c>
      <c r="DI477">
        <f>Drivers!DI627</f>
        <v>0</v>
      </c>
      <c r="DJ477">
        <f>Drivers!DJ627</f>
        <v>0</v>
      </c>
      <c r="DK477">
        <f>Drivers!DK627</f>
        <v>0</v>
      </c>
      <c r="DL477">
        <f>Drivers!DL627</f>
        <v>0</v>
      </c>
      <c r="DM477">
        <f>Drivers!DM627</f>
        <v>0</v>
      </c>
      <c r="DN477">
        <f>Drivers!DN627</f>
        <v>0</v>
      </c>
      <c r="DO477">
        <f>Drivers!DO627</f>
        <v>0</v>
      </c>
      <c r="DP477">
        <f>Drivers!DP627</f>
        <v>0</v>
      </c>
      <c r="DQ477">
        <f>Drivers!DQ627</f>
        <v>0</v>
      </c>
      <c r="DR477">
        <f>Drivers!DR627</f>
        <v>0</v>
      </c>
      <c r="DS477">
        <f>Drivers!DS627</f>
        <v>0</v>
      </c>
      <c r="DT477">
        <f>Drivers!DT627</f>
        <v>0</v>
      </c>
      <c r="DU477">
        <f>Drivers!DU627</f>
        <v>0</v>
      </c>
      <c r="DV477">
        <f>Drivers!DV627</f>
        <v>0</v>
      </c>
      <c r="DW477">
        <f>Drivers!DW627</f>
        <v>0</v>
      </c>
      <c r="DX477">
        <f>Drivers!DX627</f>
        <v>0</v>
      </c>
      <c r="DY477">
        <f>Drivers!DY627</f>
        <v>0</v>
      </c>
      <c r="DZ477">
        <f>Drivers!DZ627</f>
        <v>0</v>
      </c>
      <c r="EA477">
        <f>Drivers!EA627</f>
        <v>0</v>
      </c>
      <c r="EB477">
        <f>Drivers!EB627</f>
        <v>0</v>
      </c>
      <c r="EC477">
        <f>Drivers!EC627</f>
        <v>0</v>
      </c>
      <c r="ED477">
        <f>Drivers!ED627</f>
        <v>0</v>
      </c>
      <c r="EE477">
        <f>Drivers!EE627</f>
        <v>0</v>
      </c>
      <c r="EF477">
        <f>Drivers!EF627</f>
        <v>0</v>
      </c>
      <c r="EG477">
        <f>Drivers!EG627</f>
        <v>0</v>
      </c>
      <c r="EH477">
        <f>Drivers!EH627</f>
        <v>0</v>
      </c>
      <c r="EI477">
        <f>Drivers!EI627</f>
        <v>0</v>
      </c>
      <c r="EJ477">
        <f>Drivers!EJ627</f>
        <v>0</v>
      </c>
    </row>
    <row r="478" spans="1:140" hidden="1" outlineLevel="1">
      <c r="A478">
        <f>Drivers!A628</f>
        <v>0</v>
      </c>
      <c r="B478">
        <f>Drivers!B628</f>
        <v>0</v>
      </c>
      <c r="C478">
        <f>Drivers!C628</f>
        <v>0</v>
      </c>
      <c r="D478">
        <f>Drivers!D628</f>
        <v>0</v>
      </c>
      <c r="E478">
        <f>Drivers!E628</f>
        <v>0</v>
      </c>
      <c r="F478">
        <f>Drivers!F628</f>
        <v>0</v>
      </c>
      <c r="G478">
        <f>Drivers!G628</f>
        <v>0</v>
      </c>
      <c r="H478">
        <f>Drivers!H628</f>
        <v>0</v>
      </c>
      <c r="I478">
        <f>Drivers!I628</f>
        <v>0</v>
      </c>
      <c r="J478">
        <f>Drivers!J628</f>
        <v>0</v>
      </c>
      <c r="K478">
        <f>Drivers!K628</f>
        <v>0</v>
      </c>
      <c r="L478">
        <f>Drivers!L628</f>
        <v>0</v>
      </c>
      <c r="M478">
        <f>Drivers!M628</f>
        <v>0</v>
      </c>
      <c r="N478">
        <f>Drivers!N628</f>
        <v>0</v>
      </c>
      <c r="O478">
        <f>Drivers!O628</f>
        <v>0</v>
      </c>
      <c r="P478">
        <f>Drivers!P628</f>
        <v>0</v>
      </c>
      <c r="Q478">
        <f>Drivers!Q628</f>
        <v>0</v>
      </c>
      <c r="R478">
        <f>Drivers!R628</f>
        <v>0</v>
      </c>
      <c r="S478">
        <f>Drivers!S628</f>
        <v>0</v>
      </c>
      <c r="T478">
        <f>Drivers!T628</f>
        <v>0</v>
      </c>
      <c r="U478">
        <f>Drivers!U628</f>
        <v>0</v>
      </c>
      <c r="V478">
        <f>Drivers!V628</f>
        <v>0</v>
      </c>
      <c r="W478">
        <f>Drivers!W628</f>
        <v>0</v>
      </c>
      <c r="X478">
        <f>Drivers!X628</f>
        <v>0</v>
      </c>
      <c r="Y478">
        <f>Drivers!Y628</f>
        <v>0</v>
      </c>
      <c r="Z478">
        <f>Drivers!Z628</f>
        <v>0</v>
      </c>
      <c r="AA478">
        <f>Drivers!AA628</f>
        <v>0</v>
      </c>
      <c r="AB478">
        <f>Drivers!AB628</f>
        <v>0</v>
      </c>
      <c r="AC478">
        <f>Drivers!AC628</f>
        <v>0</v>
      </c>
      <c r="AD478">
        <f>Drivers!AD628</f>
        <v>0</v>
      </c>
      <c r="AE478">
        <f>Drivers!AE628</f>
        <v>0</v>
      </c>
      <c r="AF478">
        <f>Drivers!AF628</f>
        <v>0</v>
      </c>
      <c r="AG478">
        <f>Drivers!AG628</f>
        <v>0</v>
      </c>
      <c r="AH478">
        <f>Drivers!AH628</f>
        <v>0</v>
      </c>
      <c r="AI478">
        <f>Drivers!AI628</f>
        <v>0</v>
      </c>
      <c r="AJ478">
        <f>Drivers!AJ628</f>
        <v>0</v>
      </c>
      <c r="AK478">
        <f>Drivers!AK628</f>
        <v>0</v>
      </c>
      <c r="AL478">
        <f>Drivers!AL628</f>
        <v>0</v>
      </c>
      <c r="AM478">
        <f>Drivers!AM628</f>
        <v>0</v>
      </c>
      <c r="AN478">
        <f>Drivers!AN628</f>
        <v>0</v>
      </c>
      <c r="AO478">
        <f>Drivers!AO628</f>
        <v>0</v>
      </c>
      <c r="AP478">
        <f>Drivers!AP628</f>
        <v>0</v>
      </c>
      <c r="AQ478">
        <f>Drivers!AQ628</f>
        <v>0</v>
      </c>
      <c r="AR478">
        <f>Drivers!AR628</f>
        <v>0</v>
      </c>
      <c r="AS478">
        <f>Drivers!AS628</f>
        <v>0</v>
      </c>
      <c r="AT478">
        <f>Drivers!AT628</f>
        <v>0</v>
      </c>
      <c r="AU478">
        <f>Drivers!AU628</f>
        <v>0</v>
      </c>
      <c r="AV478">
        <f>Drivers!AV628</f>
        <v>0</v>
      </c>
      <c r="AW478">
        <f>Drivers!AW628</f>
        <v>0</v>
      </c>
      <c r="AX478">
        <f>Drivers!AX628</f>
        <v>0</v>
      </c>
      <c r="AY478">
        <f>Drivers!AY628</f>
        <v>0</v>
      </c>
      <c r="AZ478">
        <f>Drivers!AZ628</f>
        <v>0</v>
      </c>
      <c r="BA478">
        <f>Drivers!BA628</f>
        <v>0</v>
      </c>
      <c r="BB478">
        <f>Drivers!BB628</f>
        <v>0</v>
      </c>
      <c r="BC478">
        <f>Drivers!BC628</f>
        <v>0</v>
      </c>
      <c r="BD478">
        <f>Drivers!BD628</f>
        <v>0</v>
      </c>
      <c r="BE478">
        <f>Drivers!BE628</f>
        <v>0</v>
      </c>
      <c r="BF478">
        <f>Drivers!BF628</f>
        <v>0</v>
      </c>
      <c r="BG478">
        <f>Drivers!BG628</f>
        <v>0</v>
      </c>
      <c r="BH478">
        <f>Drivers!BH628</f>
        <v>0</v>
      </c>
      <c r="BI478">
        <f>Drivers!BI628</f>
        <v>0</v>
      </c>
      <c r="BJ478">
        <f>Drivers!BJ628</f>
        <v>0</v>
      </c>
      <c r="BK478">
        <f>Drivers!BK628</f>
        <v>0</v>
      </c>
      <c r="BL478">
        <f>Drivers!BL628</f>
        <v>0</v>
      </c>
      <c r="BM478">
        <f>Drivers!BM628</f>
        <v>0</v>
      </c>
      <c r="BN478">
        <f>Drivers!BN628</f>
        <v>0.57951289398280803</v>
      </c>
      <c r="BO478">
        <f>Drivers!BO628</f>
        <v>0.5398511969616786</v>
      </c>
      <c r="BP478">
        <f>Drivers!BP628</f>
        <v>0.42375227137274352</v>
      </c>
      <c r="BQ478">
        <f>Drivers!BQ628</f>
        <v>0.34300254452926215</v>
      </c>
      <c r="BR478">
        <f>Drivers!BR628</f>
        <v>0.28843537414965992</v>
      </c>
      <c r="BS478">
        <f>Drivers!BS628</f>
        <v>0</v>
      </c>
      <c r="BT478">
        <f>Drivers!BT628</f>
        <v>0</v>
      </c>
      <c r="BU478">
        <f>Drivers!BU628</f>
        <v>0</v>
      </c>
      <c r="BV478">
        <f>Drivers!BV628</f>
        <v>0</v>
      </c>
      <c r="BW478">
        <f>Drivers!BW628</f>
        <v>0</v>
      </c>
      <c r="BX478">
        <f>Drivers!BX628</f>
        <v>0</v>
      </c>
      <c r="BY478">
        <f>Drivers!BY628</f>
        <v>0</v>
      </c>
      <c r="BZ478">
        <f>Drivers!BZ628</f>
        <v>0</v>
      </c>
      <c r="CA478">
        <f>Drivers!CA628</f>
        <v>0</v>
      </c>
      <c r="CB478">
        <f>Drivers!CB628</f>
        <v>0</v>
      </c>
      <c r="CC478">
        <f>Drivers!CC628</f>
        <v>0</v>
      </c>
      <c r="CD478">
        <f>Drivers!CD628</f>
        <v>0</v>
      </c>
      <c r="CE478">
        <f>Drivers!CE628</f>
        <v>0</v>
      </c>
      <c r="CF478">
        <f>Drivers!CF628</f>
        <v>0</v>
      </c>
      <c r="CG478">
        <f>Drivers!CG628</f>
        <v>0</v>
      </c>
      <c r="CH478">
        <f>Drivers!CH628</f>
        <v>0</v>
      </c>
      <c r="CI478">
        <f>Drivers!CI628</f>
        <v>0</v>
      </c>
      <c r="CJ478">
        <f>Drivers!CJ628</f>
        <v>0</v>
      </c>
      <c r="CK478">
        <f>Drivers!CK628</f>
        <v>0</v>
      </c>
      <c r="CL478">
        <f>Drivers!CL628</f>
        <v>0</v>
      </c>
      <c r="CM478">
        <f>Drivers!CM628</f>
        <v>0</v>
      </c>
      <c r="CN478">
        <f>Drivers!CN628</f>
        <v>0</v>
      </c>
      <c r="CO478">
        <f>Drivers!CO628</f>
        <v>0</v>
      </c>
      <c r="CP478">
        <f>Drivers!CP628</f>
        <v>0</v>
      </c>
      <c r="CQ478">
        <f>Drivers!CQ628</f>
        <v>0</v>
      </c>
      <c r="CR478">
        <f>Drivers!CR628</f>
        <v>0</v>
      </c>
      <c r="CS478">
        <f>Drivers!CS628</f>
        <v>0</v>
      </c>
      <c r="CT478">
        <f>Drivers!CT628</f>
        <v>0</v>
      </c>
      <c r="CU478">
        <f>Drivers!CU628</f>
        <v>0</v>
      </c>
      <c r="CV478">
        <f>Drivers!CV628</f>
        <v>0</v>
      </c>
      <c r="CW478">
        <f>Drivers!CW628</f>
        <v>0</v>
      </c>
      <c r="CX478">
        <f>Drivers!CX628</f>
        <v>0</v>
      </c>
      <c r="CY478">
        <f>Drivers!CY628</f>
        <v>0</v>
      </c>
      <c r="CZ478">
        <f>Drivers!CZ628</f>
        <v>0</v>
      </c>
      <c r="DA478">
        <f>Drivers!DA628</f>
        <v>0</v>
      </c>
      <c r="DB478">
        <f>Drivers!DB628</f>
        <v>0</v>
      </c>
      <c r="DC478">
        <f>Drivers!DC628</f>
        <v>0</v>
      </c>
      <c r="DD478">
        <f>Drivers!DD628</f>
        <v>0</v>
      </c>
      <c r="DE478">
        <f>Drivers!DE628</f>
        <v>0</v>
      </c>
      <c r="DF478">
        <f>Drivers!DF628</f>
        <v>0</v>
      </c>
      <c r="DG478">
        <f>Drivers!DG628</f>
        <v>0</v>
      </c>
      <c r="DH478">
        <f>Drivers!DH628</f>
        <v>0</v>
      </c>
      <c r="DI478">
        <f>Drivers!DI628</f>
        <v>0</v>
      </c>
      <c r="DJ478">
        <f>Drivers!DJ628</f>
        <v>0</v>
      </c>
      <c r="DK478">
        <f>Drivers!DK628</f>
        <v>0</v>
      </c>
      <c r="DL478">
        <f>Drivers!DL628</f>
        <v>0</v>
      </c>
      <c r="DM478">
        <f>Drivers!DM628</f>
        <v>0</v>
      </c>
      <c r="DN478">
        <f>Drivers!DN628</f>
        <v>0</v>
      </c>
      <c r="DO478">
        <f>Drivers!DO628</f>
        <v>0</v>
      </c>
      <c r="DP478">
        <f>Drivers!DP628</f>
        <v>0</v>
      </c>
      <c r="DQ478">
        <f>Drivers!DQ628</f>
        <v>0</v>
      </c>
      <c r="DR478">
        <f>Drivers!DR628</f>
        <v>0</v>
      </c>
      <c r="DS478">
        <f>Drivers!DS628</f>
        <v>0</v>
      </c>
      <c r="DT478">
        <f>Drivers!DT628</f>
        <v>0</v>
      </c>
      <c r="DU478">
        <f>Drivers!DU628</f>
        <v>0</v>
      </c>
      <c r="DV478">
        <f>Drivers!DV628</f>
        <v>0</v>
      </c>
      <c r="DW478">
        <f>Drivers!DW628</f>
        <v>0</v>
      </c>
      <c r="DX478">
        <f>Drivers!DX628</f>
        <v>0</v>
      </c>
      <c r="DY478">
        <f>Drivers!DY628</f>
        <v>0</v>
      </c>
      <c r="DZ478">
        <f>Drivers!DZ628</f>
        <v>0</v>
      </c>
      <c r="EA478">
        <f>Drivers!EA628</f>
        <v>0</v>
      </c>
      <c r="EB478">
        <f>Drivers!EB628</f>
        <v>0</v>
      </c>
      <c r="EC478">
        <f>Drivers!EC628</f>
        <v>0</v>
      </c>
      <c r="ED478">
        <f>Drivers!ED628</f>
        <v>0</v>
      </c>
      <c r="EE478">
        <f>Drivers!EE628</f>
        <v>0</v>
      </c>
      <c r="EF478">
        <f>Drivers!EF628</f>
        <v>0</v>
      </c>
      <c r="EG478">
        <f>Drivers!EG628</f>
        <v>0</v>
      </c>
      <c r="EH478">
        <f>Drivers!EH628</f>
        <v>0</v>
      </c>
      <c r="EI478">
        <f>Drivers!EI628</f>
        <v>0</v>
      </c>
      <c r="EJ478">
        <f>Drivers!EJ628</f>
        <v>0</v>
      </c>
    </row>
    <row r="479" spans="1:140" hidden="1" outlineLevel="1">
      <c r="A479">
        <f>Drivers!A629</f>
        <v>0</v>
      </c>
      <c r="B479">
        <f>Drivers!B629</f>
        <v>0</v>
      </c>
      <c r="C479">
        <f>Drivers!C629</f>
        <v>0</v>
      </c>
      <c r="D479">
        <f>Drivers!D629</f>
        <v>0</v>
      </c>
      <c r="E479">
        <f>Drivers!E629</f>
        <v>0</v>
      </c>
      <c r="F479">
        <f>Drivers!F629</f>
        <v>0</v>
      </c>
      <c r="G479">
        <f>Drivers!G629</f>
        <v>0</v>
      </c>
      <c r="H479">
        <f>Drivers!H629</f>
        <v>0</v>
      </c>
      <c r="I479" t="str">
        <f>Drivers!I629</f>
        <v>Market Leader</v>
      </c>
      <c r="J479">
        <f>Drivers!J629</f>
        <v>0</v>
      </c>
      <c r="K479">
        <f>Drivers!K629</f>
        <v>0</v>
      </c>
      <c r="L479">
        <f>Drivers!L629</f>
        <v>0</v>
      </c>
      <c r="M479">
        <f>Drivers!M629</f>
        <v>0</v>
      </c>
      <c r="N479">
        <f>Drivers!N629</f>
        <v>0</v>
      </c>
      <c r="O479">
        <f>Drivers!O629</f>
        <v>0</v>
      </c>
      <c r="P479">
        <f>Drivers!P629</f>
        <v>0</v>
      </c>
      <c r="Q479">
        <f>Drivers!Q629</f>
        <v>0</v>
      </c>
      <c r="R479">
        <f>Drivers!R629</f>
        <v>0</v>
      </c>
      <c r="S479">
        <f>Drivers!S629</f>
        <v>0</v>
      </c>
      <c r="T479">
        <f>Drivers!T629</f>
        <v>0</v>
      </c>
      <c r="U479">
        <f>Drivers!U629</f>
        <v>0</v>
      </c>
      <c r="V479">
        <f>Drivers!V629</f>
        <v>0</v>
      </c>
      <c r="W479">
        <f>Drivers!W629</f>
        <v>0</v>
      </c>
      <c r="X479">
        <f>Drivers!X629</f>
        <v>0</v>
      </c>
      <c r="Y479">
        <f>Drivers!Y629</f>
        <v>0</v>
      </c>
      <c r="Z479">
        <f>Drivers!Z629</f>
        <v>0</v>
      </c>
      <c r="AA479">
        <f>Drivers!AA629</f>
        <v>0</v>
      </c>
      <c r="AB479">
        <f>Drivers!AB629</f>
        <v>0</v>
      </c>
      <c r="AC479">
        <f>Drivers!AC629</f>
        <v>0</v>
      </c>
      <c r="AD479">
        <f>Drivers!AD629</f>
        <v>0</v>
      </c>
      <c r="AE479">
        <f>Drivers!AE629</f>
        <v>0</v>
      </c>
      <c r="AF479">
        <f>Drivers!AF629</f>
        <v>0</v>
      </c>
      <c r="AG479">
        <f>Drivers!AG629</f>
        <v>0</v>
      </c>
      <c r="AH479">
        <f>Drivers!AH629</f>
        <v>0</v>
      </c>
      <c r="AI479">
        <f>Drivers!AI629</f>
        <v>0</v>
      </c>
      <c r="AJ479">
        <f>Drivers!AJ629</f>
        <v>0</v>
      </c>
      <c r="AK479">
        <f>Drivers!AK629</f>
        <v>0</v>
      </c>
      <c r="AL479">
        <f>Drivers!AL629</f>
        <v>0</v>
      </c>
      <c r="AM479">
        <f>Drivers!AM629</f>
        <v>0</v>
      </c>
      <c r="AN479">
        <f>Drivers!AN629</f>
        <v>0</v>
      </c>
      <c r="AO479">
        <f>Drivers!AO629</f>
        <v>0</v>
      </c>
      <c r="AP479">
        <f>Drivers!AP629</f>
        <v>0</v>
      </c>
      <c r="AQ479">
        <f>Drivers!AQ629</f>
        <v>0</v>
      </c>
      <c r="AR479">
        <f>Drivers!AR629</f>
        <v>0</v>
      </c>
      <c r="AS479">
        <f>Drivers!AS629</f>
        <v>0</v>
      </c>
      <c r="AT479">
        <f>Drivers!AT629</f>
        <v>0</v>
      </c>
      <c r="AU479">
        <f>Drivers!AU629</f>
        <v>0</v>
      </c>
      <c r="AV479">
        <f>Drivers!AV629</f>
        <v>0</v>
      </c>
      <c r="AW479">
        <f>Drivers!AW629</f>
        <v>0</v>
      </c>
      <c r="AX479">
        <f>Drivers!AX629</f>
        <v>0</v>
      </c>
      <c r="AY479">
        <f>Drivers!AY629</f>
        <v>0</v>
      </c>
      <c r="AZ479">
        <f>Drivers!AZ629</f>
        <v>0</v>
      </c>
      <c r="BA479">
        <f>Drivers!BA629</f>
        <v>0</v>
      </c>
      <c r="BB479">
        <f>Drivers!BB629</f>
        <v>0</v>
      </c>
      <c r="BC479">
        <f>Drivers!BC629</f>
        <v>0</v>
      </c>
      <c r="BD479">
        <f>Drivers!BD629</f>
        <v>0</v>
      </c>
      <c r="BE479">
        <f>Drivers!BE629</f>
        <v>0</v>
      </c>
      <c r="BF479">
        <f>Drivers!BF629</f>
        <v>0</v>
      </c>
      <c r="BG479">
        <f>Drivers!BG629</f>
        <v>0</v>
      </c>
      <c r="BH479">
        <f>Drivers!BH629</f>
        <v>0</v>
      </c>
      <c r="BI479">
        <f>Drivers!BI629</f>
        <v>0</v>
      </c>
      <c r="BJ479">
        <f>Drivers!BJ629</f>
        <v>0</v>
      </c>
      <c r="BK479">
        <f>Drivers!BK629</f>
        <v>0</v>
      </c>
      <c r="BL479">
        <f>Drivers!BL629</f>
        <v>0</v>
      </c>
      <c r="BM479">
        <f>Drivers!BM629</f>
        <v>0</v>
      </c>
      <c r="BN479">
        <f>Drivers!BN629</f>
        <v>0</v>
      </c>
      <c r="BO479">
        <f>Drivers!BO629</f>
        <v>0</v>
      </c>
      <c r="BP479">
        <f>Drivers!BP629</f>
        <v>0</v>
      </c>
      <c r="BQ479">
        <f>Drivers!BQ629</f>
        <v>0</v>
      </c>
      <c r="BR479">
        <f>Drivers!BR629</f>
        <v>0</v>
      </c>
      <c r="BS479">
        <f>Drivers!BS629</f>
        <v>0</v>
      </c>
      <c r="BT479">
        <f>Drivers!BT629</f>
        <v>0</v>
      </c>
      <c r="BU479">
        <f>Drivers!BU629</f>
        <v>0</v>
      </c>
      <c r="BV479">
        <f>Drivers!BV629</f>
        <v>0</v>
      </c>
      <c r="BW479">
        <f>Drivers!BW629</f>
        <v>0</v>
      </c>
      <c r="BX479">
        <f>Drivers!BX629</f>
        <v>0</v>
      </c>
      <c r="BY479">
        <f>Drivers!BY629</f>
        <v>0</v>
      </c>
      <c r="BZ479">
        <f>Drivers!BZ629</f>
        <v>0</v>
      </c>
      <c r="CA479">
        <f>Drivers!CA629</f>
        <v>0</v>
      </c>
      <c r="CB479">
        <f>Drivers!CB629</f>
        <v>0</v>
      </c>
      <c r="CC479">
        <f>Drivers!CC629</f>
        <v>0</v>
      </c>
      <c r="CD479">
        <f>Drivers!CD629</f>
        <v>0</v>
      </c>
      <c r="CE479">
        <f>Drivers!CE629</f>
        <v>0</v>
      </c>
      <c r="CF479">
        <f>Drivers!CF629</f>
        <v>0</v>
      </c>
      <c r="CG479">
        <f>Drivers!CG629</f>
        <v>0</v>
      </c>
      <c r="CH479">
        <f>Drivers!CH629</f>
        <v>0</v>
      </c>
      <c r="CI479">
        <f>Drivers!CI629</f>
        <v>0</v>
      </c>
      <c r="CJ479">
        <f>Drivers!CJ629</f>
        <v>0</v>
      </c>
      <c r="CK479">
        <f>Drivers!CK629</f>
        <v>0</v>
      </c>
      <c r="CL479">
        <f>Drivers!CL629</f>
        <v>0</v>
      </c>
      <c r="CM479">
        <f>Drivers!CM629</f>
        <v>0</v>
      </c>
      <c r="CN479">
        <f>Drivers!CN629</f>
        <v>0</v>
      </c>
      <c r="CO479">
        <f>Drivers!CO629</f>
        <v>0</v>
      </c>
      <c r="CP479">
        <f>Drivers!CP629</f>
        <v>0</v>
      </c>
      <c r="CQ479">
        <f>Drivers!CQ629</f>
        <v>0</v>
      </c>
      <c r="CR479">
        <f>Drivers!CR629</f>
        <v>0</v>
      </c>
      <c r="CS479">
        <f>Drivers!CS629</f>
        <v>0</v>
      </c>
      <c r="CT479">
        <f>Drivers!CT629</f>
        <v>0</v>
      </c>
      <c r="CU479">
        <f>Drivers!CU629</f>
        <v>0</v>
      </c>
      <c r="CV479">
        <f>Drivers!CV629</f>
        <v>0</v>
      </c>
      <c r="CW479">
        <f>Drivers!CW629</f>
        <v>0</v>
      </c>
      <c r="CX479">
        <f>Drivers!CX629</f>
        <v>0</v>
      </c>
      <c r="CY479">
        <f>Drivers!CY629</f>
        <v>0</v>
      </c>
      <c r="CZ479">
        <f>Drivers!CZ629</f>
        <v>0</v>
      </c>
      <c r="DA479">
        <f>Drivers!DA629</f>
        <v>0</v>
      </c>
      <c r="DB479">
        <f>Drivers!DB629</f>
        <v>0</v>
      </c>
      <c r="DC479">
        <f>Drivers!DC629</f>
        <v>0</v>
      </c>
      <c r="DD479">
        <f>Drivers!DD629</f>
        <v>0</v>
      </c>
      <c r="DE479">
        <f>Drivers!DE629</f>
        <v>0</v>
      </c>
      <c r="DF479">
        <f>Drivers!DF629</f>
        <v>0</v>
      </c>
      <c r="DG479">
        <f>Drivers!DG629</f>
        <v>0</v>
      </c>
      <c r="DH479">
        <f>Drivers!DH629</f>
        <v>0</v>
      </c>
      <c r="DI479">
        <f>Drivers!DI629</f>
        <v>0</v>
      </c>
      <c r="DJ479">
        <f>Drivers!DJ629</f>
        <v>0</v>
      </c>
      <c r="DK479">
        <f>Drivers!DK629</f>
        <v>0</v>
      </c>
      <c r="DL479">
        <f>Drivers!DL629</f>
        <v>0</v>
      </c>
      <c r="DM479">
        <f>Drivers!DM629</f>
        <v>0</v>
      </c>
      <c r="DN479">
        <f>Drivers!DN629</f>
        <v>0</v>
      </c>
      <c r="DO479">
        <f>Drivers!DO629</f>
        <v>0</v>
      </c>
      <c r="DP479">
        <f>Drivers!DP629</f>
        <v>0</v>
      </c>
      <c r="DQ479">
        <f>Drivers!DQ629</f>
        <v>0</v>
      </c>
      <c r="DR479">
        <f>Drivers!DR629</f>
        <v>0</v>
      </c>
      <c r="DS479">
        <f>Drivers!DS629</f>
        <v>0</v>
      </c>
      <c r="DT479">
        <f>Drivers!DT629</f>
        <v>0</v>
      </c>
      <c r="DU479">
        <f>Drivers!DU629</f>
        <v>0</v>
      </c>
      <c r="DV479">
        <f>Drivers!DV629</f>
        <v>0</v>
      </c>
      <c r="DW479">
        <f>Drivers!DW629</f>
        <v>0</v>
      </c>
      <c r="DX479">
        <f>Drivers!DX629</f>
        <v>0</v>
      </c>
      <c r="DY479">
        <f>Drivers!DY629</f>
        <v>0</v>
      </c>
      <c r="DZ479">
        <f>Drivers!DZ629</f>
        <v>0</v>
      </c>
      <c r="EA479">
        <f>Drivers!EA629</f>
        <v>0</v>
      </c>
      <c r="EB479">
        <f>Drivers!EB629</f>
        <v>0</v>
      </c>
      <c r="EC479">
        <f>Drivers!EC629</f>
        <v>0</v>
      </c>
      <c r="ED479">
        <f>Drivers!ED629</f>
        <v>0</v>
      </c>
      <c r="EE479">
        <f>Drivers!EE629</f>
        <v>0</v>
      </c>
      <c r="EF479">
        <f>Drivers!EF629</f>
        <v>0</v>
      </c>
      <c r="EG479">
        <f>Drivers!EG629</f>
        <v>0</v>
      </c>
      <c r="EH479">
        <f>Drivers!EH629</f>
        <v>0</v>
      </c>
      <c r="EI479">
        <f>Drivers!EI629</f>
        <v>0</v>
      </c>
      <c r="EJ479">
        <f>Drivers!EJ629</f>
        <v>0</v>
      </c>
    </row>
    <row r="480" spans="1:140" hidden="1" outlineLevel="1">
      <c r="A480">
        <f>Drivers!A630</f>
        <v>0</v>
      </c>
      <c r="B480">
        <f>Drivers!B630</f>
        <v>0</v>
      </c>
      <c r="C480">
        <f>Drivers!C630</f>
        <v>0</v>
      </c>
      <c r="D480">
        <f>Drivers!D630</f>
        <v>0</v>
      </c>
      <c r="E480">
        <f>Drivers!E630</f>
        <v>0</v>
      </c>
      <c r="F480">
        <f>Drivers!F630</f>
        <v>0</v>
      </c>
      <c r="G480">
        <f>Drivers!G630</f>
        <v>0</v>
      </c>
      <c r="H480">
        <f>Drivers!H630</f>
        <v>0</v>
      </c>
      <c r="I480" t="str">
        <f>Drivers!I630</f>
        <v>Total Market Leader Subscribers</v>
      </c>
      <c r="J480">
        <f>Drivers!J630</f>
        <v>0</v>
      </c>
      <c r="K480">
        <f>Drivers!K630</f>
        <v>0</v>
      </c>
      <c r="L480">
        <f>Drivers!L630</f>
        <v>0</v>
      </c>
      <c r="M480">
        <f>Drivers!M630</f>
        <v>0</v>
      </c>
      <c r="N480">
        <f>Drivers!N630</f>
        <v>0</v>
      </c>
      <c r="O480">
        <f>Drivers!O630</f>
        <v>0</v>
      </c>
      <c r="P480">
        <f>Drivers!P630</f>
        <v>0</v>
      </c>
      <c r="Q480">
        <f>Drivers!Q630</f>
        <v>0</v>
      </c>
      <c r="R480">
        <f>Drivers!R630</f>
        <v>0</v>
      </c>
      <c r="S480">
        <f>Drivers!S630</f>
        <v>0</v>
      </c>
      <c r="T480">
        <f>Drivers!T630</f>
        <v>0</v>
      </c>
      <c r="U480">
        <f>Drivers!U630</f>
        <v>0</v>
      </c>
      <c r="V480">
        <f>Drivers!V630</f>
        <v>0</v>
      </c>
      <c r="W480">
        <f>Drivers!W630</f>
        <v>0</v>
      </c>
      <c r="X480">
        <f>Drivers!X630</f>
        <v>0</v>
      </c>
      <c r="Y480">
        <f>Drivers!Y630</f>
        <v>0</v>
      </c>
      <c r="Z480">
        <f>Drivers!Z630</f>
        <v>0</v>
      </c>
      <c r="AA480">
        <f>Drivers!AA630</f>
        <v>0</v>
      </c>
      <c r="AB480">
        <f>Drivers!AB630</f>
        <v>0</v>
      </c>
      <c r="AC480">
        <f>Drivers!AC630</f>
        <v>0</v>
      </c>
      <c r="AD480">
        <f>Drivers!AD630</f>
        <v>0</v>
      </c>
      <c r="AE480">
        <f>Drivers!AE630</f>
        <v>0</v>
      </c>
      <c r="AF480">
        <f>Drivers!AF630</f>
        <v>0</v>
      </c>
      <c r="AG480">
        <f>Drivers!AG630</f>
        <v>0</v>
      </c>
      <c r="AH480">
        <f>Drivers!AH630</f>
        <v>0</v>
      </c>
      <c r="AI480">
        <f>Drivers!AI630</f>
        <v>0</v>
      </c>
      <c r="AJ480">
        <f>Drivers!AJ630</f>
        <v>0</v>
      </c>
      <c r="AK480">
        <f>Drivers!AK630</f>
        <v>0</v>
      </c>
      <c r="AL480">
        <f>Drivers!AL630</f>
        <v>0</v>
      </c>
      <c r="AM480">
        <f>Drivers!AM630</f>
        <v>0</v>
      </c>
      <c r="AN480">
        <f>Drivers!AN630</f>
        <v>0</v>
      </c>
      <c r="AO480">
        <f>Drivers!AO630</f>
        <v>0</v>
      </c>
      <c r="AP480">
        <f>Drivers!AP630</f>
        <v>0</v>
      </c>
      <c r="AQ480">
        <f>Drivers!AQ630</f>
        <v>0</v>
      </c>
      <c r="AR480">
        <f>Drivers!AR630</f>
        <v>0</v>
      </c>
      <c r="AS480">
        <f>Drivers!AS630</f>
        <v>0</v>
      </c>
      <c r="AT480">
        <f>Drivers!AT630</f>
        <v>0</v>
      </c>
      <c r="AU480">
        <f>Drivers!AU630</f>
        <v>0</v>
      </c>
      <c r="AV480">
        <f>Drivers!AV630</f>
        <v>0</v>
      </c>
      <c r="AW480">
        <f>Drivers!AW630</f>
        <v>0</v>
      </c>
      <c r="AX480">
        <f>Drivers!AX630</f>
        <v>0</v>
      </c>
      <c r="AY480">
        <f>Drivers!AY630</f>
        <v>0</v>
      </c>
      <c r="AZ480">
        <f>Drivers!AZ630</f>
        <v>0</v>
      </c>
      <c r="BA480">
        <f>Drivers!BA630</f>
        <v>0</v>
      </c>
      <c r="BB480">
        <f>Drivers!BB630</f>
        <v>0</v>
      </c>
      <c r="BC480">
        <f>Drivers!BC630</f>
        <v>0</v>
      </c>
      <c r="BD480">
        <f>Drivers!BD630</f>
        <v>0</v>
      </c>
      <c r="BE480">
        <f>Drivers!BE630</f>
        <v>0</v>
      </c>
      <c r="BF480">
        <f>Drivers!BF630</f>
        <v>0</v>
      </c>
      <c r="BG480">
        <f>Drivers!BG630</f>
        <v>0</v>
      </c>
      <c r="BH480">
        <f>Drivers!BH630</f>
        <v>0</v>
      </c>
      <c r="BI480">
        <f>Drivers!BI630</f>
        <v>0</v>
      </c>
      <c r="BJ480">
        <f>Drivers!BJ630</f>
        <v>22600</v>
      </c>
      <c r="BK480">
        <f>Drivers!BK630</f>
        <v>23484</v>
      </c>
      <c r="BL480">
        <f>Drivers!BL630</f>
        <v>25084</v>
      </c>
      <c r="BM480">
        <f>Drivers!BM630</f>
        <v>25500</v>
      </c>
      <c r="BN480">
        <f>Drivers!BN630</f>
        <v>28250</v>
      </c>
      <c r="BO480">
        <f>Drivers!BO630</f>
        <v>30529.200000000001</v>
      </c>
      <c r="BP480">
        <f>Drivers!BP630</f>
        <v>32609.200000000001</v>
      </c>
      <c r="BQ480">
        <f>Drivers!BQ630</f>
        <v>33150</v>
      </c>
      <c r="BR480">
        <f>Drivers!BR630</f>
        <v>33193.75</v>
      </c>
      <c r="BS480">
        <f>Drivers!BS630</f>
        <v>0</v>
      </c>
      <c r="BT480">
        <f>Drivers!BT630</f>
        <v>0</v>
      </c>
      <c r="BU480">
        <f>Drivers!BU630</f>
        <v>0</v>
      </c>
      <c r="BV480">
        <f>Drivers!BV630</f>
        <v>0</v>
      </c>
      <c r="BW480">
        <f>Drivers!BW630</f>
        <v>0</v>
      </c>
      <c r="BX480">
        <f>Drivers!BX630</f>
        <v>0</v>
      </c>
      <c r="BY480">
        <f>Drivers!BY630</f>
        <v>0</v>
      </c>
      <c r="BZ480">
        <f>Drivers!BZ630</f>
        <v>0</v>
      </c>
      <c r="CA480">
        <f>Drivers!CA630</f>
        <v>0</v>
      </c>
      <c r="CB480">
        <f>Drivers!CB630</f>
        <v>0</v>
      </c>
      <c r="CC480">
        <f>Drivers!CC630</f>
        <v>0</v>
      </c>
      <c r="CD480">
        <f>Drivers!CD630</f>
        <v>0</v>
      </c>
      <c r="CE480">
        <f>Drivers!CE630</f>
        <v>0</v>
      </c>
      <c r="CF480">
        <f>Drivers!CF630</f>
        <v>0</v>
      </c>
      <c r="CG480">
        <f>Drivers!CG630</f>
        <v>0</v>
      </c>
      <c r="CH480">
        <f>Drivers!CH630</f>
        <v>0</v>
      </c>
      <c r="CI480">
        <f>Drivers!CI630</f>
        <v>0</v>
      </c>
      <c r="CJ480">
        <f>Drivers!CJ630</f>
        <v>0</v>
      </c>
      <c r="CK480">
        <f>Drivers!CK630</f>
        <v>0</v>
      </c>
      <c r="CL480">
        <f>Drivers!CL630</f>
        <v>0</v>
      </c>
      <c r="CM480">
        <f>Drivers!CM630</f>
        <v>0</v>
      </c>
      <c r="CN480">
        <f>Drivers!CN630</f>
        <v>0</v>
      </c>
      <c r="CO480">
        <f>Drivers!CO630</f>
        <v>0</v>
      </c>
      <c r="CP480">
        <f>Drivers!CP630</f>
        <v>0</v>
      </c>
      <c r="CQ480">
        <f>Drivers!CQ630</f>
        <v>0</v>
      </c>
      <c r="CR480">
        <f>Drivers!CR630</f>
        <v>0</v>
      </c>
      <c r="CS480">
        <f>Drivers!CS630</f>
        <v>0</v>
      </c>
      <c r="CT480">
        <f>Drivers!CT630</f>
        <v>0</v>
      </c>
      <c r="CU480">
        <f>Drivers!CU630</f>
        <v>0</v>
      </c>
      <c r="CV480">
        <f>Drivers!CV630</f>
        <v>0</v>
      </c>
      <c r="CW480">
        <f>Drivers!CW630</f>
        <v>0</v>
      </c>
      <c r="CX480">
        <f>Drivers!CX630</f>
        <v>0</v>
      </c>
      <c r="CY480">
        <f>Drivers!CY630</f>
        <v>0</v>
      </c>
      <c r="CZ480">
        <f>Drivers!CZ630</f>
        <v>0</v>
      </c>
      <c r="DA480">
        <f>Drivers!DA630</f>
        <v>0</v>
      </c>
      <c r="DB480">
        <f>Drivers!DB630</f>
        <v>0</v>
      </c>
      <c r="DC480">
        <f>Drivers!DC630</f>
        <v>0</v>
      </c>
      <c r="DD480">
        <f>Drivers!DD630</f>
        <v>0</v>
      </c>
      <c r="DE480">
        <f>Drivers!DE630</f>
        <v>0</v>
      </c>
      <c r="DF480">
        <f>Drivers!DF630</f>
        <v>0</v>
      </c>
      <c r="DG480">
        <f>Drivers!DG630</f>
        <v>0</v>
      </c>
      <c r="DH480">
        <f>Drivers!DH630</f>
        <v>0</v>
      </c>
      <c r="DI480">
        <f>Drivers!DI630</f>
        <v>0</v>
      </c>
      <c r="DJ480">
        <f>Drivers!DJ630</f>
        <v>0</v>
      </c>
      <c r="DK480">
        <f>Drivers!DK630</f>
        <v>0</v>
      </c>
      <c r="DL480">
        <f>Drivers!DL630</f>
        <v>0</v>
      </c>
      <c r="DM480">
        <f>Drivers!DM630</f>
        <v>0</v>
      </c>
      <c r="DN480">
        <f>Drivers!DN630</f>
        <v>0</v>
      </c>
      <c r="DO480">
        <f>Drivers!DO630</f>
        <v>0</v>
      </c>
      <c r="DP480">
        <f>Drivers!DP630</f>
        <v>0</v>
      </c>
      <c r="DQ480">
        <f>Drivers!DQ630</f>
        <v>0</v>
      </c>
      <c r="DR480">
        <f>Drivers!DR630</f>
        <v>0</v>
      </c>
      <c r="DS480">
        <f>Drivers!DS630</f>
        <v>0</v>
      </c>
      <c r="DT480">
        <f>Drivers!DT630</f>
        <v>0</v>
      </c>
      <c r="DU480">
        <f>Drivers!DU630</f>
        <v>0</v>
      </c>
      <c r="DV480">
        <f>Drivers!DV630</f>
        <v>0</v>
      </c>
      <c r="DW480">
        <f>Drivers!DW630</f>
        <v>0</v>
      </c>
      <c r="DX480">
        <f>Drivers!DX630</f>
        <v>0</v>
      </c>
      <c r="DY480">
        <f>Drivers!DY630</f>
        <v>0</v>
      </c>
      <c r="DZ480">
        <f>Drivers!DZ630</f>
        <v>0</v>
      </c>
      <c r="EA480">
        <f>Drivers!EA630</f>
        <v>0</v>
      </c>
      <c r="EB480">
        <f>Drivers!EB630</f>
        <v>0</v>
      </c>
      <c r="EC480">
        <f>Drivers!EC630</f>
        <v>0</v>
      </c>
      <c r="ED480">
        <f>Drivers!ED630</f>
        <v>0</v>
      </c>
      <c r="EE480">
        <f>Drivers!EE630</f>
        <v>0</v>
      </c>
      <c r="EF480">
        <f>Drivers!EF630</f>
        <v>0</v>
      </c>
      <c r="EG480">
        <f>Drivers!EG630</f>
        <v>0</v>
      </c>
      <c r="EH480">
        <f>Drivers!EH630</f>
        <v>0</v>
      </c>
      <c r="EI480">
        <f>Drivers!EI630</f>
        <v>0</v>
      </c>
      <c r="EJ480">
        <f>Drivers!EJ630</f>
        <v>0</v>
      </c>
    </row>
    <row r="481" spans="1:140" hidden="1" outlineLevel="1">
      <c r="A481">
        <f>Drivers!A631</f>
        <v>0</v>
      </c>
      <c r="B481">
        <f>Drivers!B631</f>
        <v>0</v>
      </c>
      <c r="C481">
        <f>Drivers!C631</f>
        <v>0</v>
      </c>
      <c r="D481">
        <f>Drivers!D631</f>
        <v>0</v>
      </c>
      <c r="E481">
        <f>Drivers!E631</f>
        <v>0</v>
      </c>
      <c r="F481">
        <f>Drivers!F631</f>
        <v>0</v>
      </c>
      <c r="G481">
        <f>Drivers!G631</f>
        <v>0</v>
      </c>
      <c r="H481">
        <f>Drivers!H631</f>
        <v>0</v>
      </c>
      <c r="I481" t="str">
        <f>Drivers!I631</f>
        <v>Net Adds</v>
      </c>
      <c r="J481">
        <f>Drivers!J631</f>
        <v>0</v>
      </c>
      <c r="K481">
        <f>Drivers!K631</f>
        <v>0</v>
      </c>
      <c r="L481">
        <f>Drivers!L631</f>
        <v>0</v>
      </c>
      <c r="M481">
        <f>Drivers!M631</f>
        <v>0</v>
      </c>
      <c r="N481">
        <f>Drivers!N631</f>
        <v>0</v>
      </c>
      <c r="O481">
        <f>Drivers!O631</f>
        <v>0</v>
      </c>
      <c r="P481">
        <f>Drivers!P631</f>
        <v>0</v>
      </c>
      <c r="Q481">
        <f>Drivers!Q631</f>
        <v>0</v>
      </c>
      <c r="R481">
        <f>Drivers!R631</f>
        <v>0</v>
      </c>
      <c r="S481">
        <f>Drivers!S631</f>
        <v>0</v>
      </c>
      <c r="T481">
        <f>Drivers!T631</f>
        <v>0</v>
      </c>
      <c r="U481">
        <f>Drivers!U631</f>
        <v>0</v>
      </c>
      <c r="V481">
        <f>Drivers!V631</f>
        <v>0</v>
      </c>
      <c r="W481">
        <f>Drivers!W631</f>
        <v>0</v>
      </c>
      <c r="X481">
        <f>Drivers!X631</f>
        <v>0</v>
      </c>
      <c r="Y481">
        <f>Drivers!Y631</f>
        <v>0</v>
      </c>
      <c r="Z481">
        <f>Drivers!Z631</f>
        <v>0</v>
      </c>
      <c r="AA481">
        <f>Drivers!AA631</f>
        <v>0</v>
      </c>
      <c r="AB481">
        <f>Drivers!AB631</f>
        <v>0</v>
      </c>
      <c r="AC481">
        <f>Drivers!AC631</f>
        <v>0</v>
      </c>
      <c r="AD481">
        <f>Drivers!AD631</f>
        <v>0</v>
      </c>
      <c r="AE481">
        <f>Drivers!AE631</f>
        <v>0</v>
      </c>
      <c r="AF481">
        <f>Drivers!AF631</f>
        <v>0</v>
      </c>
      <c r="AG481">
        <f>Drivers!AG631</f>
        <v>0</v>
      </c>
      <c r="AH481">
        <f>Drivers!AH631</f>
        <v>0</v>
      </c>
      <c r="AI481">
        <f>Drivers!AI631</f>
        <v>0</v>
      </c>
      <c r="AJ481">
        <f>Drivers!AJ631</f>
        <v>0</v>
      </c>
      <c r="AK481">
        <f>Drivers!AK631</f>
        <v>0</v>
      </c>
      <c r="AL481">
        <f>Drivers!AL631</f>
        <v>0</v>
      </c>
      <c r="AM481">
        <f>Drivers!AM631</f>
        <v>0</v>
      </c>
      <c r="AN481">
        <f>Drivers!AN631</f>
        <v>0</v>
      </c>
      <c r="AO481">
        <f>Drivers!AO631</f>
        <v>0</v>
      </c>
      <c r="AP481">
        <f>Drivers!AP631</f>
        <v>0</v>
      </c>
      <c r="AQ481">
        <f>Drivers!AQ631</f>
        <v>0</v>
      </c>
      <c r="AR481">
        <f>Drivers!AR631</f>
        <v>0</v>
      </c>
      <c r="AS481">
        <f>Drivers!AS631</f>
        <v>0</v>
      </c>
      <c r="AT481">
        <f>Drivers!AT631</f>
        <v>0</v>
      </c>
      <c r="AU481">
        <f>Drivers!AU631</f>
        <v>0</v>
      </c>
      <c r="AV481">
        <f>Drivers!AV631</f>
        <v>0</v>
      </c>
      <c r="AW481">
        <f>Drivers!AW631</f>
        <v>0</v>
      </c>
      <c r="AX481">
        <f>Drivers!AX631</f>
        <v>0</v>
      </c>
      <c r="AY481">
        <f>Drivers!AY631</f>
        <v>0</v>
      </c>
      <c r="AZ481">
        <f>Drivers!AZ631</f>
        <v>0</v>
      </c>
      <c r="BA481">
        <f>Drivers!BA631</f>
        <v>0</v>
      </c>
      <c r="BB481">
        <f>Drivers!BB631</f>
        <v>0</v>
      </c>
      <c r="BC481">
        <f>Drivers!BC631</f>
        <v>0</v>
      </c>
      <c r="BD481">
        <f>Drivers!BD631</f>
        <v>0</v>
      </c>
      <c r="BE481">
        <f>Drivers!BE631</f>
        <v>0</v>
      </c>
      <c r="BF481">
        <f>Drivers!BF631</f>
        <v>0</v>
      </c>
      <c r="BG481">
        <f>Drivers!BG631</f>
        <v>0</v>
      </c>
      <c r="BH481">
        <f>Drivers!BH631</f>
        <v>0</v>
      </c>
      <c r="BI481">
        <f>Drivers!BI631</f>
        <v>0</v>
      </c>
      <c r="BJ481">
        <f>Drivers!BJ631</f>
        <v>0</v>
      </c>
      <c r="BK481">
        <f>Drivers!BK631</f>
        <v>884</v>
      </c>
      <c r="BL481">
        <f>Drivers!BL631</f>
        <v>1600</v>
      </c>
      <c r="BM481">
        <f>Drivers!BM631</f>
        <v>416</v>
      </c>
      <c r="BN481">
        <f>Drivers!BN631</f>
        <v>2750</v>
      </c>
      <c r="BO481">
        <f>Drivers!BO631</f>
        <v>2279.2000000000007</v>
      </c>
      <c r="BP481">
        <f>Drivers!BP631</f>
        <v>2080</v>
      </c>
      <c r="BQ481">
        <f>Drivers!BQ631</f>
        <v>540.79999999999927</v>
      </c>
      <c r="BR481">
        <f>Drivers!BR631</f>
        <v>43.75</v>
      </c>
      <c r="BS481">
        <f>Drivers!BS631</f>
        <v>0</v>
      </c>
      <c r="BT481">
        <f>Drivers!BT631</f>
        <v>0</v>
      </c>
      <c r="BU481">
        <f>Drivers!BU631</f>
        <v>0</v>
      </c>
      <c r="BV481">
        <f>Drivers!BV631</f>
        <v>0</v>
      </c>
      <c r="BW481">
        <f>Drivers!BW631</f>
        <v>0</v>
      </c>
      <c r="BX481">
        <f>Drivers!BX631</f>
        <v>0</v>
      </c>
      <c r="BY481">
        <f>Drivers!BY631</f>
        <v>0</v>
      </c>
      <c r="BZ481">
        <f>Drivers!BZ631</f>
        <v>0</v>
      </c>
      <c r="CA481">
        <f>Drivers!CA631</f>
        <v>0</v>
      </c>
      <c r="CB481">
        <f>Drivers!CB631</f>
        <v>0</v>
      </c>
      <c r="CC481">
        <f>Drivers!CC631</f>
        <v>0</v>
      </c>
      <c r="CD481">
        <f>Drivers!CD631</f>
        <v>0</v>
      </c>
      <c r="CE481">
        <f>Drivers!CE631</f>
        <v>0</v>
      </c>
      <c r="CF481">
        <f>Drivers!CF631</f>
        <v>0</v>
      </c>
      <c r="CG481">
        <f>Drivers!CG631</f>
        <v>0</v>
      </c>
      <c r="CH481">
        <f>Drivers!CH631</f>
        <v>0</v>
      </c>
      <c r="CI481">
        <f>Drivers!CI631</f>
        <v>0</v>
      </c>
      <c r="CJ481">
        <f>Drivers!CJ631</f>
        <v>0</v>
      </c>
      <c r="CK481">
        <f>Drivers!CK631</f>
        <v>0</v>
      </c>
      <c r="CL481">
        <f>Drivers!CL631</f>
        <v>0</v>
      </c>
      <c r="CM481">
        <f>Drivers!CM631</f>
        <v>0</v>
      </c>
      <c r="CN481">
        <f>Drivers!CN631</f>
        <v>0</v>
      </c>
      <c r="CO481">
        <f>Drivers!CO631</f>
        <v>0</v>
      </c>
      <c r="CP481">
        <f>Drivers!CP631</f>
        <v>0</v>
      </c>
      <c r="CQ481">
        <f>Drivers!CQ631</f>
        <v>0</v>
      </c>
      <c r="CR481">
        <f>Drivers!CR631</f>
        <v>0</v>
      </c>
      <c r="CS481">
        <f>Drivers!CS631</f>
        <v>0</v>
      </c>
      <c r="CT481">
        <f>Drivers!CT631</f>
        <v>0</v>
      </c>
      <c r="CU481">
        <f>Drivers!CU631</f>
        <v>0</v>
      </c>
      <c r="CV481">
        <f>Drivers!CV631</f>
        <v>0</v>
      </c>
      <c r="CW481">
        <f>Drivers!CW631</f>
        <v>0</v>
      </c>
      <c r="CX481">
        <f>Drivers!CX631</f>
        <v>0</v>
      </c>
      <c r="CY481">
        <f>Drivers!CY631</f>
        <v>0</v>
      </c>
      <c r="CZ481">
        <f>Drivers!CZ631</f>
        <v>0</v>
      </c>
      <c r="DA481">
        <f>Drivers!DA631</f>
        <v>0</v>
      </c>
      <c r="DB481">
        <f>Drivers!DB631</f>
        <v>0</v>
      </c>
      <c r="DC481">
        <f>Drivers!DC631</f>
        <v>0</v>
      </c>
      <c r="DD481">
        <f>Drivers!DD631</f>
        <v>0</v>
      </c>
      <c r="DE481">
        <f>Drivers!DE631</f>
        <v>0</v>
      </c>
      <c r="DF481">
        <f>Drivers!DF631</f>
        <v>0</v>
      </c>
      <c r="DG481">
        <f>Drivers!DG631</f>
        <v>0</v>
      </c>
      <c r="DH481">
        <f>Drivers!DH631</f>
        <v>0</v>
      </c>
      <c r="DI481">
        <f>Drivers!DI631</f>
        <v>0</v>
      </c>
      <c r="DJ481">
        <f>Drivers!DJ631</f>
        <v>0</v>
      </c>
      <c r="DK481">
        <f>Drivers!DK631</f>
        <v>0</v>
      </c>
      <c r="DL481">
        <f>Drivers!DL631</f>
        <v>0</v>
      </c>
      <c r="DM481">
        <f>Drivers!DM631</f>
        <v>0</v>
      </c>
      <c r="DN481">
        <f>Drivers!DN631</f>
        <v>0</v>
      </c>
      <c r="DO481">
        <f>Drivers!DO631</f>
        <v>0</v>
      </c>
      <c r="DP481">
        <f>Drivers!DP631</f>
        <v>0</v>
      </c>
      <c r="DQ481">
        <f>Drivers!DQ631</f>
        <v>0</v>
      </c>
      <c r="DR481">
        <f>Drivers!DR631</f>
        <v>0</v>
      </c>
      <c r="DS481">
        <f>Drivers!DS631</f>
        <v>0</v>
      </c>
      <c r="DT481">
        <f>Drivers!DT631</f>
        <v>0</v>
      </c>
      <c r="DU481">
        <f>Drivers!DU631</f>
        <v>0</v>
      </c>
      <c r="DV481">
        <f>Drivers!DV631</f>
        <v>0</v>
      </c>
      <c r="DW481">
        <f>Drivers!DW631</f>
        <v>0</v>
      </c>
      <c r="DX481">
        <f>Drivers!DX631</f>
        <v>0</v>
      </c>
      <c r="DY481">
        <f>Drivers!DY631</f>
        <v>0</v>
      </c>
      <c r="DZ481">
        <f>Drivers!DZ631</f>
        <v>0</v>
      </c>
      <c r="EA481">
        <f>Drivers!EA631</f>
        <v>0</v>
      </c>
      <c r="EB481">
        <f>Drivers!EB631</f>
        <v>0</v>
      </c>
      <c r="EC481">
        <f>Drivers!EC631</f>
        <v>0</v>
      </c>
      <c r="ED481">
        <f>Drivers!ED631</f>
        <v>0</v>
      </c>
      <c r="EE481">
        <f>Drivers!EE631</f>
        <v>0</v>
      </c>
      <c r="EF481">
        <f>Drivers!EF631</f>
        <v>0</v>
      </c>
      <c r="EG481">
        <f>Drivers!EG631</f>
        <v>0</v>
      </c>
      <c r="EH481">
        <f>Drivers!EH631</f>
        <v>0</v>
      </c>
      <c r="EI481">
        <f>Drivers!EI631</f>
        <v>0</v>
      </c>
      <c r="EJ481">
        <f>Drivers!EJ631</f>
        <v>0</v>
      </c>
    </row>
    <row r="482" spans="1:140" hidden="1" outlineLevel="1">
      <c r="A482">
        <f>Drivers!A632</f>
        <v>0</v>
      </c>
      <c r="B482">
        <f>Drivers!B632</f>
        <v>0</v>
      </c>
      <c r="C482">
        <f>Drivers!C632</f>
        <v>0</v>
      </c>
      <c r="D482">
        <f>Drivers!D632</f>
        <v>0</v>
      </c>
      <c r="E482">
        <f>Drivers!E632</f>
        <v>0</v>
      </c>
      <c r="F482">
        <f>Drivers!F632</f>
        <v>0</v>
      </c>
      <c r="G482">
        <f>Drivers!G632</f>
        <v>0</v>
      </c>
      <c r="H482">
        <f>Drivers!H632</f>
        <v>0</v>
      </c>
      <c r="I482" t="str">
        <f>Drivers!I632</f>
        <v>y.y change</v>
      </c>
      <c r="J482">
        <f>Drivers!J632</f>
        <v>0</v>
      </c>
      <c r="K482">
        <f>Drivers!K632</f>
        <v>0</v>
      </c>
      <c r="L482">
        <f>Drivers!L632</f>
        <v>0</v>
      </c>
      <c r="M482">
        <f>Drivers!M632</f>
        <v>0</v>
      </c>
      <c r="N482">
        <f>Drivers!N632</f>
        <v>0</v>
      </c>
      <c r="O482">
        <f>Drivers!O632</f>
        <v>0</v>
      </c>
      <c r="P482">
        <f>Drivers!P632</f>
        <v>0</v>
      </c>
      <c r="Q482">
        <f>Drivers!Q632</f>
        <v>0</v>
      </c>
      <c r="R482">
        <f>Drivers!R632</f>
        <v>0</v>
      </c>
      <c r="S482">
        <f>Drivers!S632</f>
        <v>0</v>
      </c>
      <c r="T482">
        <f>Drivers!T632</f>
        <v>0</v>
      </c>
      <c r="U482">
        <f>Drivers!U632</f>
        <v>0</v>
      </c>
      <c r="V482">
        <f>Drivers!V632</f>
        <v>0</v>
      </c>
      <c r="W482">
        <f>Drivers!W632</f>
        <v>0</v>
      </c>
      <c r="X482">
        <f>Drivers!X632</f>
        <v>0</v>
      </c>
      <c r="Y482">
        <f>Drivers!Y632</f>
        <v>0</v>
      </c>
      <c r="Z482">
        <f>Drivers!Z632</f>
        <v>0</v>
      </c>
      <c r="AA482">
        <f>Drivers!AA632</f>
        <v>0</v>
      </c>
      <c r="AB482">
        <f>Drivers!AB632</f>
        <v>0</v>
      </c>
      <c r="AC482">
        <f>Drivers!AC632</f>
        <v>0</v>
      </c>
      <c r="AD482">
        <f>Drivers!AD632</f>
        <v>0</v>
      </c>
      <c r="AE482">
        <f>Drivers!AE632</f>
        <v>0</v>
      </c>
      <c r="AF482">
        <f>Drivers!AF632</f>
        <v>0</v>
      </c>
      <c r="AG482">
        <f>Drivers!AG632</f>
        <v>0</v>
      </c>
      <c r="AH482">
        <f>Drivers!AH632</f>
        <v>0</v>
      </c>
      <c r="AI482">
        <f>Drivers!AI632</f>
        <v>0</v>
      </c>
      <c r="AJ482">
        <f>Drivers!AJ632</f>
        <v>0</v>
      </c>
      <c r="AK482">
        <f>Drivers!AK632</f>
        <v>0</v>
      </c>
      <c r="AL482">
        <f>Drivers!AL632</f>
        <v>0</v>
      </c>
      <c r="AM482">
        <f>Drivers!AM632</f>
        <v>0</v>
      </c>
      <c r="AN482">
        <f>Drivers!AN632</f>
        <v>0</v>
      </c>
      <c r="AO482">
        <f>Drivers!AO632</f>
        <v>0</v>
      </c>
      <c r="AP482">
        <f>Drivers!AP632</f>
        <v>0</v>
      </c>
      <c r="AQ482">
        <f>Drivers!AQ632</f>
        <v>0</v>
      </c>
      <c r="AR482">
        <f>Drivers!AR632</f>
        <v>0</v>
      </c>
      <c r="AS482">
        <f>Drivers!AS632</f>
        <v>0</v>
      </c>
      <c r="AT482">
        <f>Drivers!AT632</f>
        <v>0</v>
      </c>
      <c r="AU482">
        <f>Drivers!AU632</f>
        <v>0</v>
      </c>
      <c r="AV482">
        <f>Drivers!AV632</f>
        <v>0</v>
      </c>
      <c r="AW482">
        <f>Drivers!AW632</f>
        <v>0</v>
      </c>
      <c r="AX482">
        <f>Drivers!AX632</f>
        <v>0</v>
      </c>
      <c r="AY482">
        <f>Drivers!AY632</f>
        <v>0</v>
      </c>
      <c r="AZ482">
        <f>Drivers!AZ632</f>
        <v>0</v>
      </c>
      <c r="BA482">
        <f>Drivers!BA632</f>
        <v>0</v>
      </c>
      <c r="BB482">
        <f>Drivers!BB632</f>
        <v>0</v>
      </c>
      <c r="BC482">
        <f>Drivers!BC632</f>
        <v>0</v>
      </c>
      <c r="BD482">
        <f>Drivers!BD632</f>
        <v>0</v>
      </c>
      <c r="BE482">
        <f>Drivers!BE632</f>
        <v>0</v>
      </c>
      <c r="BF482">
        <f>Drivers!BF632</f>
        <v>0</v>
      </c>
      <c r="BG482">
        <f>Drivers!BG632</f>
        <v>0</v>
      </c>
      <c r="BH482">
        <f>Drivers!BH632</f>
        <v>0</v>
      </c>
      <c r="BI482">
        <f>Drivers!BI632</f>
        <v>0</v>
      </c>
      <c r="BJ482">
        <f>Drivers!BJ632</f>
        <v>0</v>
      </c>
      <c r="BK482">
        <f>Drivers!BK632</f>
        <v>0</v>
      </c>
      <c r="BL482">
        <f>Drivers!BL632</f>
        <v>0</v>
      </c>
      <c r="BM482">
        <f>Drivers!BM632</f>
        <v>0</v>
      </c>
      <c r="BN482">
        <f>Drivers!BN632</f>
        <v>0.25</v>
      </c>
      <c r="BO482">
        <f>Drivers!BO632</f>
        <v>0.3</v>
      </c>
      <c r="BP482">
        <f>Drivers!BP632</f>
        <v>0.3</v>
      </c>
      <c r="BQ482">
        <f>Drivers!BQ632</f>
        <v>0.3</v>
      </c>
      <c r="BR482">
        <f>Drivers!BR632</f>
        <v>0.17499999999999999</v>
      </c>
      <c r="BS482">
        <f>Drivers!BS632</f>
        <v>0</v>
      </c>
      <c r="BT482">
        <f>Drivers!BT632</f>
        <v>0</v>
      </c>
      <c r="BU482">
        <f>Drivers!BU632</f>
        <v>0</v>
      </c>
      <c r="BV482">
        <f>Drivers!BV632</f>
        <v>0</v>
      </c>
      <c r="BW482">
        <f>Drivers!BW632</f>
        <v>0</v>
      </c>
      <c r="BX482">
        <f>Drivers!BX632</f>
        <v>0</v>
      </c>
      <c r="BY482">
        <f>Drivers!BY632</f>
        <v>0</v>
      </c>
      <c r="BZ482">
        <f>Drivers!BZ632</f>
        <v>0</v>
      </c>
      <c r="CA482">
        <f>Drivers!CA632</f>
        <v>0</v>
      </c>
      <c r="CB482">
        <f>Drivers!CB632</f>
        <v>0</v>
      </c>
      <c r="CC482">
        <f>Drivers!CC632</f>
        <v>0</v>
      </c>
      <c r="CD482">
        <f>Drivers!CD632</f>
        <v>0</v>
      </c>
      <c r="CE482">
        <f>Drivers!CE632</f>
        <v>0</v>
      </c>
      <c r="CF482">
        <f>Drivers!CF632</f>
        <v>0</v>
      </c>
      <c r="CG482">
        <f>Drivers!CG632</f>
        <v>0</v>
      </c>
      <c r="CH482">
        <f>Drivers!CH632</f>
        <v>0</v>
      </c>
      <c r="CI482">
        <f>Drivers!CI632</f>
        <v>0</v>
      </c>
      <c r="CJ482">
        <f>Drivers!CJ632</f>
        <v>0</v>
      </c>
      <c r="CK482">
        <f>Drivers!CK632</f>
        <v>0</v>
      </c>
      <c r="CL482">
        <f>Drivers!CL632</f>
        <v>0</v>
      </c>
      <c r="CM482">
        <f>Drivers!CM632</f>
        <v>0</v>
      </c>
      <c r="CN482">
        <f>Drivers!CN632</f>
        <v>0</v>
      </c>
      <c r="CO482">
        <f>Drivers!CO632</f>
        <v>0</v>
      </c>
      <c r="CP482">
        <f>Drivers!CP632</f>
        <v>0</v>
      </c>
      <c r="CQ482">
        <f>Drivers!CQ632</f>
        <v>0</v>
      </c>
      <c r="CR482">
        <f>Drivers!CR632</f>
        <v>0</v>
      </c>
      <c r="CS482">
        <f>Drivers!CS632</f>
        <v>0</v>
      </c>
      <c r="CT482">
        <f>Drivers!CT632</f>
        <v>0</v>
      </c>
      <c r="CU482">
        <f>Drivers!CU632</f>
        <v>0</v>
      </c>
      <c r="CV482">
        <f>Drivers!CV632</f>
        <v>0</v>
      </c>
      <c r="CW482">
        <f>Drivers!CW632</f>
        <v>0</v>
      </c>
      <c r="CX482">
        <f>Drivers!CX632</f>
        <v>0</v>
      </c>
      <c r="CY482">
        <f>Drivers!CY632</f>
        <v>0</v>
      </c>
      <c r="CZ482">
        <f>Drivers!CZ632</f>
        <v>0</v>
      </c>
      <c r="DA482">
        <f>Drivers!DA632</f>
        <v>0</v>
      </c>
      <c r="DB482">
        <f>Drivers!DB632</f>
        <v>0</v>
      </c>
      <c r="DC482">
        <f>Drivers!DC632</f>
        <v>0</v>
      </c>
      <c r="DD482">
        <f>Drivers!DD632</f>
        <v>0</v>
      </c>
      <c r="DE482">
        <f>Drivers!DE632</f>
        <v>0</v>
      </c>
      <c r="DF482">
        <f>Drivers!DF632</f>
        <v>0</v>
      </c>
      <c r="DG482">
        <f>Drivers!DG632</f>
        <v>0</v>
      </c>
      <c r="DH482">
        <f>Drivers!DH632</f>
        <v>0</v>
      </c>
      <c r="DI482">
        <f>Drivers!DI632</f>
        <v>0</v>
      </c>
      <c r="DJ482">
        <f>Drivers!DJ632</f>
        <v>0</v>
      </c>
      <c r="DK482">
        <f>Drivers!DK632</f>
        <v>0</v>
      </c>
      <c r="DL482">
        <f>Drivers!DL632</f>
        <v>0</v>
      </c>
      <c r="DM482">
        <f>Drivers!DM632</f>
        <v>0</v>
      </c>
      <c r="DN482">
        <f>Drivers!DN632</f>
        <v>0</v>
      </c>
      <c r="DO482">
        <f>Drivers!DO632</f>
        <v>0</v>
      </c>
      <c r="DP482">
        <f>Drivers!DP632</f>
        <v>0</v>
      </c>
      <c r="DQ482">
        <f>Drivers!DQ632</f>
        <v>0</v>
      </c>
      <c r="DR482">
        <f>Drivers!DR632</f>
        <v>0</v>
      </c>
      <c r="DS482">
        <f>Drivers!DS632</f>
        <v>0</v>
      </c>
      <c r="DT482">
        <f>Drivers!DT632</f>
        <v>0</v>
      </c>
      <c r="DU482">
        <f>Drivers!DU632</f>
        <v>0</v>
      </c>
      <c r="DV482">
        <f>Drivers!DV632</f>
        <v>0</v>
      </c>
      <c r="DW482">
        <f>Drivers!DW632</f>
        <v>0</v>
      </c>
      <c r="DX482">
        <f>Drivers!DX632</f>
        <v>0</v>
      </c>
      <c r="DY482">
        <f>Drivers!DY632</f>
        <v>0</v>
      </c>
      <c r="DZ482">
        <f>Drivers!DZ632</f>
        <v>0</v>
      </c>
      <c r="EA482">
        <f>Drivers!EA632</f>
        <v>0</v>
      </c>
      <c r="EB482">
        <f>Drivers!EB632</f>
        <v>0</v>
      </c>
      <c r="EC482">
        <f>Drivers!EC632</f>
        <v>0</v>
      </c>
      <c r="ED482">
        <f>Drivers!ED632</f>
        <v>0</v>
      </c>
      <c r="EE482">
        <f>Drivers!EE632</f>
        <v>0</v>
      </c>
      <c r="EF482">
        <f>Drivers!EF632</f>
        <v>0</v>
      </c>
      <c r="EG482">
        <f>Drivers!EG632</f>
        <v>0</v>
      </c>
      <c r="EH482">
        <f>Drivers!EH632</f>
        <v>0</v>
      </c>
      <c r="EI482">
        <f>Drivers!EI632</f>
        <v>0</v>
      </c>
      <c r="EJ482">
        <f>Drivers!EJ632</f>
        <v>0</v>
      </c>
    </row>
    <row r="483" spans="1:140" hidden="1" outlineLevel="1">
      <c r="A483">
        <f>Drivers!A633</f>
        <v>0</v>
      </c>
      <c r="B483">
        <f>Drivers!B633</f>
        <v>0</v>
      </c>
      <c r="C483">
        <f>Drivers!C633</f>
        <v>0</v>
      </c>
      <c r="D483">
        <f>Drivers!D633</f>
        <v>0</v>
      </c>
      <c r="E483">
        <f>Drivers!E633</f>
        <v>0</v>
      </c>
      <c r="F483">
        <f>Drivers!F633</f>
        <v>0</v>
      </c>
      <c r="G483">
        <f>Drivers!G633</f>
        <v>0</v>
      </c>
      <c r="H483">
        <f>Drivers!H633</f>
        <v>0</v>
      </c>
      <c r="I483">
        <f>Drivers!I633</f>
        <v>0</v>
      </c>
      <c r="J483">
        <f>Drivers!J633</f>
        <v>0</v>
      </c>
      <c r="K483">
        <f>Drivers!K633</f>
        <v>0</v>
      </c>
      <c r="L483">
        <f>Drivers!L633</f>
        <v>0</v>
      </c>
      <c r="M483">
        <f>Drivers!M633</f>
        <v>0</v>
      </c>
      <c r="N483">
        <f>Drivers!N633</f>
        <v>0</v>
      </c>
      <c r="O483">
        <f>Drivers!O633</f>
        <v>0</v>
      </c>
      <c r="P483">
        <f>Drivers!P633</f>
        <v>0</v>
      </c>
      <c r="Q483">
        <f>Drivers!Q633</f>
        <v>0</v>
      </c>
      <c r="R483">
        <f>Drivers!R633</f>
        <v>0</v>
      </c>
      <c r="S483">
        <f>Drivers!S633</f>
        <v>0</v>
      </c>
      <c r="T483">
        <f>Drivers!T633</f>
        <v>0</v>
      </c>
      <c r="U483">
        <f>Drivers!U633</f>
        <v>0</v>
      </c>
      <c r="V483">
        <f>Drivers!V633</f>
        <v>0</v>
      </c>
      <c r="W483">
        <f>Drivers!W633</f>
        <v>0</v>
      </c>
      <c r="X483">
        <f>Drivers!X633</f>
        <v>0</v>
      </c>
      <c r="Y483">
        <f>Drivers!Y633</f>
        <v>0</v>
      </c>
      <c r="Z483">
        <f>Drivers!Z633</f>
        <v>0</v>
      </c>
      <c r="AA483">
        <f>Drivers!AA633</f>
        <v>0</v>
      </c>
      <c r="AB483">
        <f>Drivers!AB633</f>
        <v>0</v>
      </c>
      <c r="AC483">
        <f>Drivers!AC633</f>
        <v>0</v>
      </c>
      <c r="AD483">
        <f>Drivers!AD633</f>
        <v>0</v>
      </c>
      <c r="AE483">
        <f>Drivers!AE633</f>
        <v>0</v>
      </c>
      <c r="AF483">
        <f>Drivers!AF633</f>
        <v>0</v>
      </c>
      <c r="AG483">
        <f>Drivers!AG633</f>
        <v>0</v>
      </c>
      <c r="AH483">
        <f>Drivers!AH633</f>
        <v>0</v>
      </c>
      <c r="AI483">
        <f>Drivers!AI633</f>
        <v>0</v>
      </c>
      <c r="AJ483">
        <f>Drivers!AJ633</f>
        <v>0</v>
      </c>
      <c r="AK483">
        <f>Drivers!AK633</f>
        <v>0</v>
      </c>
      <c r="AL483">
        <f>Drivers!AL633</f>
        <v>0</v>
      </c>
      <c r="AM483">
        <f>Drivers!AM633</f>
        <v>0</v>
      </c>
      <c r="AN483">
        <f>Drivers!AN633</f>
        <v>0</v>
      </c>
      <c r="AO483">
        <f>Drivers!AO633</f>
        <v>0</v>
      </c>
      <c r="AP483">
        <f>Drivers!AP633</f>
        <v>0</v>
      </c>
      <c r="AQ483">
        <f>Drivers!AQ633</f>
        <v>0</v>
      </c>
      <c r="AR483">
        <f>Drivers!AR633</f>
        <v>0</v>
      </c>
      <c r="AS483">
        <f>Drivers!AS633</f>
        <v>0</v>
      </c>
      <c r="AT483">
        <f>Drivers!AT633</f>
        <v>0</v>
      </c>
      <c r="AU483">
        <f>Drivers!AU633</f>
        <v>0</v>
      </c>
      <c r="AV483">
        <f>Drivers!AV633</f>
        <v>0</v>
      </c>
      <c r="AW483">
        <f>Drivers!AW633</f>
        <v>0</v>
      </c>
      <c r="AX483">
        <f>Drivers!AX633</f>
        <v>0</v>
      </c>
      <c r="AY483">
        <f>Drivers!AY633</f>
        <v>0</v>
      </c>
      <c r="AZ483">
        <f>Drivers!AZ633</f>
        <v>0</v>
      </c>
      <c r="BA483">
        <f>Drivers!BA633</f>
        <v>0</v>
      </c>
      <c r="BB483">
        <f>Drivers!BB633</f>
        <v>0</v>
      </c>
      <c r="BC483">
        <f>Drivers!BC633</f>
        <v>0</v>
      </c>
      <c r="BD483">
        <f>Drivers!BD633</f>
        <v>0</v>
      </c>
      <c r="BE483">
        <f>Drivers!BE633</f>
        <v>0</v>
      </c>
      <c r="BF483">
        <f>Drivers!BF633</f>
        <v>0</v>
      </c>
      <c r="BG483">
        <f>Drivers!BG633</f>
        <v>0</v>
      </c>
      <c r="BH483">
        <f>Drivers!BH633</f>
        <v>0</v>
      </c>
      <c r="BI483">
        <f>Drivers!BI633</f>
        <v>0</v>
      </c>
      <c r="BJ483">
        <f>Drivers!BJ633</f>
        <v>0</v>
      </c>
      <c r="BK483">
        <f>Drivers!BK633</f>
        <v>0</v>
      </c>
      <c r="BL483">
        <f>Drivers!BL633</f>
        <v>0</v>
      </c>
      <c r="BM483">
        <f>Drivers!BM633</f>
        <v>0</v>
      </c>
      <c r="BN483">
        <f>Drivers!BN633</f>
        <v>0</v>
      </c>
      <c r="BO483">
        <f>Drivers!BO633</f>
        <v>0</v>
      </c>
      <c r="BP483">
        <f>Drivers!BP633</f>
        <v>0</v>
      </c>
      <c r="BQ483">
        <f>Drivers!BQ633</f>
        <v>0</v>
      </c>
      <c r="BR483">
        <f>Drivers!BR633</f>
        <v>0</v>
      </c>
      <c r="BS483">
        <f>Drivers!BS633</f>
        <v>0</v>
      </c>
      <c r="BT483">
        <f>Drivers!BT633</f>
        <v>0</v>
      </c>
      <c r="BU483">
        <f>Drivers!BU633</f>
        <v>0</v>
      </c>
      <c r="BV483">
        <f>Drivers!BV633</f>
        <v>0</v>
      </c>
      <c r="BW483">
        <f>Drivers!BW633</f>
        <v>0</v>
      </c>
      <c r="BX483">
        <f>Drivers!BX633</f>
        <v>0</v>
      </c>
      <c r="BY483">
        <f>Drivers!BY633</f>
        <v>0</v>
      </c>
      <c r="BZ483">
        <f>Drivers!BZ633</f>
        <v>0</v>
      </c>
      <c r="CA483">
        <f>Drivers!CA633</f>
        <v>0</v>
      </c>
      <c r="CB483">
        <f>Drivers!CB633</f>
        <v>0</v>
      </c>
      <c r="CC483">
        <f>Drivers!CC633</f>
        <v>0</v>
      </c>
      <c r="CD483">
        <f>Drivers!CD633</f>
        <v>0</v>
      </c>
      <c r="CE483">
        <f>Drivers!CE633</f>
        <v>0</v>
      </c>
      <c r="CF483">
        <f>Drivers!CF633</f>
        <v>0</v>
      </c>
      <c r="CG483">
        <f>Drivers!CG633</f>
        <v>0</v>
      </c>
      <c r="CH483">
        <f>Drivers!CH633</f>
        <v>0</v>
      </c>
      <c r="CI483">
        <f>Drivers!CI633</f>
        <v>0</v>
      </c>
      <c r="CJ483">
        <f>Drivers!CJ633</f>
        <v>0</v>
      </c>
      <c r="CK483">
        <f>Drivers!CK633</f>
        <v>0</v>
      </c>
      <c r="CL483">
        <f>Drivers!CL633</f>
        <v>0</v>
      </c>
      <c r="CM483">
        <f>Drivers!CM633</f>
        <v>0</v>
      </c>
      <c r="CN483">
        <f>Drivers!CN633</f>
        <v>0</v>
      </c>
      <c r="CO483">
        <f>Drivers!CO633</f>
        <v>0</v>
      </c>
      <c r="CP483">
        <f>Drivers!CP633</f>
        <v>0</v>
      </c>
      <c r="CQ483">
        <f>Drivers!CQ633</f>
        <v>0</v>
      </c>
      <c r="CR483">
        <f>Drivers!CR633</f>
        <v>0</v>
      </c>
      <c r="CS483">
        <f>Drivers!CS633</f>
        <v>0</v>
      </c>
      <c r="CT483">
        <f>Drivers!CT633</f>
        <v>0</v>
      </c>
      <c r="CU483">
        <f>Drivers!CU633</f>
        <v>0</v>
      </c>
      <c r="CV483">
        <f>Drivers!CV633</f>
        <v>0</v>
      </c>
      <c r="CW483">
        <f>Drivers!CW633</f>
        <v>0</v>
      </c>
      <c r="CX483">
        <f>Drivers!CX633</f>
        <v>0</v>
      </c>
      <c r="CY483">
        <f>Drivers!CY633</f>
        <v>0</v>
      </c>
      <c r="CZ483">
        <f>Drivers!CZ633</f>
        <v>0</v>
      </c>
      <c r="DA483">
        <f>Drivers!DA633</f>
        <v>0</v>
      </c>
      <c r="DB483">
        <f>Drivers!DB633</f>
        <v>0</v>
      </c>
      <c r="DC483">
        <f>Drivers!DC633</f>
        <v>0</v>
      </c>
      <c r="DD483">
        <f>Drivers!DD633</f>
        <v>0</v>
      </c>
      <c r="DE483">
        <f>Drivers!DE633</f>
        <v>0</v>
      </c>
      <c r="DF483">
        <f>Drivers!DF633</f>
        <v>0</v>
      </c>
      <c r="DG483">
        <f>Drivers!DG633</f>
        <v>0</v>
      </c>
      <c r="DH483">
        <f>Drivers!DH633</f>
        <v>0</v>
      </c>
      <c r="DI483">
        <f>Drivers!DI633</f>
        <v>0</v>
      </c>
      <c r="DJ483">
        <f>Drivers!DJ633</f>
        <v>0</v>
      </c>
      <c r="DK483">
        <f>Drivers!DK633</f>
        <v>0</v>
      </c>
      <c r="DL483">
        <f>Drivers!DL633</f>
        <v>0</v>
      </c>
      <c r="DM483">
        <f>Drivers!DM633</f>
        <v>0</v>
      </c>
      <c r="DN483">
        <f>Drivers!DN633</f>
        <v>0</v>
      </c>
      <c r="DO483">
        <f>Drivers!DO633</f>
        <v>0</v>
      </c>
      <c r="DP483">
        <f>Drivers!DP633</f>
        <v>0</v>
      </c>
      <c r="DQ483">
        <f>Drivers!DQ633</f>
        <v>0</v>
      </c>
      <c r="DR483">
        <f>Drivers!DR633</f>
        <v>0</v>
      </c>
      <c r="DS483">
        <f>Drivers!DS633</f>
        <v>0</v>
      </c>
      <c r="DT483">
        <f>Drivers!DT633</f>
        <v>0</v>
      </c>
      <c r="DU483">
        <f>Drivers!DU633</f>
        <v>0</v>
      </c>
      <c r="DV483">
        <f>Drivers!DV633</f>
        <v>0</v>
      </c>
      <c r="DW483">
        <f>Drivers!DW633</f>
        <v>0</v>
      </c>
      <c r="DX483">
        <f>Drivers!DX633</f>
        <v>0</v>
      </c>
      <c r="DY483">
        <f>Drivers!DY633</f>
        <v>0</v>
      </c>
      <c r="DZ483">
        <f>Drivers!DZ633</f>
        <v>0</v>
      </c>
      <c r="EA483">
        <f>Drivers!EA633</f>
        <v>0</v>
      </c>
      <c r="EB483">
        <f>Drivers!EB633</f>
        <v>0</v>
      </c>
      <c r="EC483">
        <f>Drivers!EC633</f>
        <v>0</v>
      </c>
      <c r="ED483">
        <f>Drivers!ED633</f>
        <v>0</v>
      </c>
      <c r="EE483">
        <f>Drivers!EE633</f>
        <v>0</v>
      </c>
      <c r="EF483">
        <f>Drivers!EF633</f>
        <v>0</v>
      </c>
      <c r="EG483">
        <f>Drivers!EG633</f>
        <v>0</v>
      </c>
      <c r="EH483">
        <f>Drivers!EH633</f>
        <v>0</v>
      </c>
      <c r="EI483">
        <f>Drivers!EI633</f>
        <v>0</v>
      </c>
      <c r="EJ483">
        <f>Drivers!EJ633</f>
        <v>0</v>
      </c>
    </row>
    <row r="484" spans="1:140" hidden="1" outlineLevel="1">
      <c r="A484">
        <f>Drivers!A634</f>
        <v>0</v>
      </c>
      <c r="B484">
        <f>Drivers!B634</f>
        <v>0</v>
      </c>
      <c r="C484">
        <f>Drivers!C634</f>
        <v>0</v>
      </c>
      <c r="D484">
        <f>Drivers!D634</f>
        <v>0</v>
      </c>
      <c r="E484">
        <f>Drivers!E634</f>
        <v>0</v>
      </c>
      <c r="F484">
        <f>Drivers!F634</f>
        <v>0</v>
      </c>
      <c r="G484">
        <f>Drivers!G634</f>
        <v>0</v>
      </c>
      <c r="H484">
        <f>Drivers!H634</f>
        <v>0</v>
      </c>
      <c r="I484" t="str">
        <f>Drivers!I634</f>
        <v>% of Market Leader Subs Also TRLA ABS</v>
      </c>
      <c r="J484">
        <f>Drivers!J634</f>
        <v>0</v>
      </c>
      <c r="K484">
        <f>Drivers!K634</f>
        <v>0</v>
      </c>
      <c r="L484">
        <f>Drivers!L634</f>
        <v>0</v>
      </c>
      <c r="M484">
        <f>Drivers!M634</f>
        <v>0</v>
      </c>
      <c r="N484">
        <f>Drivers!N634</f>
        <v>0</v>
      </c>
      <c r="O484">
        <f>Drivers!O634</f>
        <v>0</v>
      </c>
      <c r="P484">
        <f>Drivers!P634</f>
        <v>0</v>
      </c>
      <c r="Q484">
        <f>Drivers!Q634</f>
        <v>0</v>
      </c>
      <c r="R484">
        <f>Drivers!R634</f>
        <v>0</v>
      </c>
      <c r="S484">
        <f>Drivers!S634</f>
        <v>0</v>
      </c>
      <c r="T484">
        <f>Drivers!T634</f>
        <v>0</v>
      </c>
      <c r="U484">
        <f>Drivers!U634</f>
        <v>0</v>
      </c>
      <c r="V484">
        <f>Drivers!V634</f>
        <v>0</v>
      </c>
      <c r="W484">
        <f>Drivers!W634</f>
        <v>0</v>
      </c>
      <c r="X484">
        <f>Drivers!X634</f>
        <v>0</v>
      </c>
      <c r="Y484">
        <f>Drivers!Y634</f>
        <v>0</v>
      </c>
      <c r="Z484">
        <f>Drivers!Z634</f>
        <v>0</v>
      </c>
      <c r="AA484">
        <f>Drivers!AA634</f>
        <v>0</v>
      </c>
      <c r="AB484">
        <f>Drivers!AB634</f>
        <v>0</v>
      </c>
      <c r="AC484">
        <f>Drivers!AC634</f>
        <v>0</v>
      </c>
      <c r="AD484">
        <f>Drivers!AD634</f>
        <v>0</v>
      </c>
      <c r="AE484">
        <f>Drivers!AE634</f>
        <v>0</v>
      </c>
      <c r="AF484">
        <f>Drivers!AF634</f>
        <v>0</v>
      </c>
      <c r="AG484">
        <f>Drivers!AG634</f>
        <v>0</v>
      </c>
      <c r="AH484">
        <f>Drivers!AH634</f>
        <v>0</v>
      </c>
      <c r="AI484">
        <f>Drivers!AI634</f>
        <v>0</v>
      </c>
      <c r="AJ484">
        <f>Drivers!AJ634</f>
        <v>0</v>
      </c>
      <c r="AK484">
        <f>Drivers!AK634</f>
        <v>0</v>
      </c>
      <c r="AL484">
        <f>Drivers!AL634</f>
        <v>0</v>
      </c>
      <c r="AM484">
        <f>Drivers!AM634</f>
        <v>0</v>
      </c>
      <c r="AN484">
        <f>Drivers!AN634</f>
        <v>0</v>
      </c>
      <c r="AO484">
        <f>Drivers!AO634</f>
        <v>0</v>
      </c>
      <c r="AP484">
        <f>Drivers!AP634</f>
        <v>0</v>
      </c>
      <c r="AQ484">
        <f>Drivers!AQ634</f>
        <v>0</v>
      </c>
      <c r="AR484">
        <f>Drivers!AR634</f>
        <v>0</v>
      </c>
      <c r="AS484">
        <f>Drivers!AS634</f>
        <v>0</v>
      </c>
      <c r="AT484">
        <f>Drivers!AT634</f>
        <v>0</v>
      </c>
      <c r="AU484">
        <f>Drivers!AU634</f>
        <v>0</v>
      </c>
      <c r="AV484">
        <f>Drivers!AV634</f>
        <v>0</v>
      </c>
      <c r="AW484">
        <f>Drivers!AW634</f>
        <v>0</v>
      </c>
      <c r="AX484">
        <f>Drivers!AX634</f>
        <v>0</v>
      </c>
      <c r="AY484">
        <f>Drivers!AY634</f>
        <v>0</v>
      </c>
      <c r="AZ484">
        <f>Drivers!AZ634</f>
        <v>0</v>
      </c>
      <c r="BA484">
        <f>Drivers!BA634</f>
        <v>0</v>
      </c>
      <c r="BB484">
        <f>Drivers!BB634</f>
        <v>0</v>
      </c>
      <c r="BC484">
        <f>Drivers!BC634</f>
        <v>0</v>
      </c>
      <c r="BD484">
        <f>Drivers!BD634</f>
        <v>0</v>
      </c>
      <c r="BE484">
        <f>Drivers!BE634</f>
        <v>0</v>
      </c>
      <c r="BF484">
        <f>Drivers!BF634</f>
        <v>0</v>
      </c>
      <c r="BG484">
        <f>Drivers!BG634</f>
        <v>0</v>
      </c>
      <c r="BH484">
        <f>Drivers!BH634</f>
        <v>0</v>
      </c>
      <c r="BI484">
        <f>Drivers!BI634</f>
        <v>0</v>
      </c>
      <c r="BJ484">
        <f>Drivers!BJ634</f>
        <v>4520</v>
      </c>
      <c r="BK484">
        <f>Drivers!BK634</f>
        <v>4696.8</v>
      </c>
      <c r="BL484">
        <f>Drivers!BL634</f>
        <v>4985.4450000000006</v>
      </c>
      <c r="BM484">
        <f>Drivers!BM634</f>
        <v>5100</v>
      </c>
      <c r="BN484">
        <f>Drivers!BN634</f>
        <v>5650</v>
      </c>
      <c r="BO484">
        <f>Drivers!BO634</f>
        <v>6105.84</v>
      </c>
      <c r="BP484">
        <f>Drivers!BP634</f>
        <v>6521.84</v>
      </c>
      <c r="BQ484">
        <f>Drivers!BQ634</f>
        <v>6630</v>
      </c>
      <c r="BR484">
        <f>Drivers!BR634</f>
        <v>6638.75</v>
      </c>
      <c r="BS484">
        <f>Drivers!BS634</f>
        <v>0</v>
      </c>
      <c r="BT484">
        <f>Drivers!BT634</f>
        <v>0</v>
      </c>
      <c r="BU484">
        <f>Drivers!BU634</f>
        <v>0</v>
      </c>
      <c r="BV484">
        <f>Drivers!BV634</f>
        <v>0</v>
      </c>
      <c r="BW484">
        <f>Drivers!BW634</f>
        <v>0</v>
      </c>
      <c r="BX484">
        <f>Drivers!BX634</f>
        <v>0</v>
      </c>
      <c r="BY484">
        <f>Drivers!BY634</f>
        <v>0</v>
      </c>
      <c r="BZ484">
        <f>Drivers!BZ634</f>
        <v>0</v>
      </c>
      <c r="CA484">
        <f>Drivers!CA634</f>
        <v>0</v>
      </c>
      <c r="CB484">
        <f>Drivers!CB634</f>
        <v>0</v>
      </c>
      <c r="CC484">
        <f>Drivers!CC634</f>
        <v>0</v>
      </c>
      <c r="CD484">
        <f>Drivers!CD634</f>
        <v>0</v>
      </c>
      <c r="CE484">
        <f>Drivers!CE634</f>
        <v>0</v>
      </c>
      <c r="CF484">
        <f>Drivers!CF634</f>
        <v>0</v>
      </c>
      <c r="CG484">
        <f>Drivers!CG634</f>
        <v>0</v>
      </c>
      <c r="CH484">
        <f>Drivers!CH634</f>
        <v>0</v>
      </c>
      <c r="CI484">
        <f>Drivers!CI634</f>
        <v>0</v>
      </c>
      <c r="CJ484">
        <f>Drivers!CJ634</f>
        <v>0</v>
      </c>
      <c r="CK484">
        <f>Drivers!CK634</f>
        <v>0</v>
      </c>
      <c r="CL484">
        <f>Drivers!CL634</f>
        <v>0</v>
      </c>
      <c r="CM484">
        <f>Drivers!CM634</f>
        <v>0</v>
      </c>
      <c r="CN484">
        <f>Drivers!CN634</f>
        <v>0</v>
      </c>
      <c r="CO484">
        <f>Drivers!CO634</f>
        <v>0</v>
      </c>
      <c r="CP484">
        <f>Drivers!CP634</f>
        <v>0</v>
      </c>
      <c r="CQ484">
        <f>Drivers!CQ634</f>
        <v>0</v>
      </c>
      <c r="CR484">
        <f>Drivers!CR634</f>
        <v>0</v>
      </c>
      <c r="CS484">
        <f>Drivers!CS634</f>
        <v>0</v>
      </c>
      <c r="CT484">
        <f>Drivers!CT634</f>
        <v>0</v>
      </c>
      <c r="CU484">
        <f>Drivers!CU634</f>
        <v>0</v>
      </c>
      <c r="CV484">
        <f>Drivers!CV634</f>
        <v>0</v>
      </c>
      <c r="CW484">
        <f>Drivers!CW634</f>
        <v>0</v>
      </c>
      <c r="CX484">
        <f>Drivers!CX634</f>
        <v>0</v>
      </c>
      <c r="CY484">
        <f>Drivers!CY634</f>
        <v>0</v>
      </c>
      <c r="CZ484">
        <f>Drivers!CZ634</f>
        <v>0</v>
      </c>
      <c r="DA484">
        <f>Drivers!DA634</f>
        <v>0</v>
      </c>
      <c r="DB484">
        <f>Drivers!DB634</f>
        <v>0</v>
      </c>
      <c r="DC484">
        <f>Drivers!DC634</f>
        <v>0</v>
      </c>
      <c r="DD484">
        <f>Drivers!DD634</f>
        <v>0</v>
      </c>
      <c r="DE484">
        <f>Drivers!DE634</f>
        <v>0</v>
      </c>
      <c r="DF484">
        <f>Drivers!DF634</f>
        <v>0</v>
      </c>
      <c r="DG484">
        <f>Drivers!DG634</f>
        <v>0</v>
      </c>
      <c r="DH484">
        <f>Drivers!DH634</f>
        <v>0</v>
      </c>
      <c r="DI484">
        <f>Drivers!DI634</f>
        <v>0</v>
      </c>
      <c r="DJ484">
        <f>Drivers!DJ634</f>
        <v>0</v>
      </c>
      <c r="DK484">
        <f>Drivers!DK634</f>
        <v>0</v>
      </c>
      <c r="DL484">
        <f>Drivers!DL634</f>
        <v>0</v>
      </c>
      <c r="DM484">
        <f>Drivers!DM634</f>
        <v>0</v>
      </c>
      <c r="DN484">
        <f>Drivers!DN634</f>
        <v>0</v>
      </c>
      <c r="DO484">
        <f>Drivers!DO634</f>
        <v>0</v>
      </c>
      <c r="DP484">
        <f>Drivers!DP634</f>
        <v>0</v>
      </c>
      <c r="DQ484">
        <f>Drivers!DQ634</f>
        <v>0</v>
      </c>
      <c r="DR484">
        <f>Drivers!DR634</f>
        <v>0</v>
      </c>
      <c r="DS484">
        <f>Drivers!DS634</f>
        <v>0</v>
      </c>
      <c r="DT484">
        <f>Drivers!DT634</f>
        <v>0</v>
      </c>
      <c r="DU484">
        <f>Drivers!DU634</f>
        <v>0</v>
      </c>
      <c r="DV484">
        <f>Drivers!DV634</f>
        <v>0</v>
      </c>
      <c r="DW484">
        <f>Drivers!DW634</f>
        <v>0</v>
      </c>
      <c r="DX484">
        <f>Drivers!DX634</f>
        <v>0</v>
      </c>
      <c r="DY484">
        <f>Drivers!DY634</f>
        <v>0</v>
      </c>
      <c r="DZ484">
        <f>Drivers!DZ634</f>
        <v>0</v>
      </c>
      <c r="EA484">
        <f>Drivers!EA634</f>
        <v>0</v>
      </c>
      <c r="EB484">
        <f>Drivers!EB634</f>
        <v>0</v>
      </c>
      <c r="EC484">
        <f>Drivers!EC634</f>
        <v>0</v>
      </c>
      <c r="ED484">
        <f>Drivers!ED634</f>
        <v>0</v>
      </c>
      <c r="EE484">
        <f>Drivers!EE634</f>
        <v>0</v>
      </c>
      <c r="EF484">
        <f>Drivers!EF634</f>
        <v>0</v>
      </c>
      <c r="EG484">
        <f>Drivers!EG634</f>
        <v>0</v>
      </c>
      <c r="EH484">
        <f>Drivers!EH634</f>
        <v>0</v>
      </c>
      <c r="EI484">
        <f>Drivers!EI634</f>
        <v>0</v>
      </c>
      <c r="EJ484">
        <f>Drivers!EJ634</f>
        <v>0</v>
      </c>
    </row>
    <row r="485" spans="1:140" hidden="1" outlineLevel="1">
      <c r="A485">
        <f>Drivers!A635</f>
        <v>0</v>
      </c>
      <c r="B485">
        <f>Drivers!B635</f>
        <v>0</v>
      </c>
      <c r="C485">
        <f>Drivers!C635</f>
        <v>0</v>
      </c>
      <c r="D485">
        <f>Drivers!D635</f>
        <v>0</v>
      </c>
      <c r="E485">
        <f>Drivers!E635</f>
        <v>0</v>
      </c>
      <c r="F485">
        <f>Drivers!F635</f>
        <v>0</v>
      </c>
      <c r="G485">
        <f>Drivers!G635</f>
        <v>0</v>
      </c>
      <c r="H485">
        <f>Drivers!H635</f>
        <v>0</v>
      </c>
      <c r="I485" t="str">
        <f>Drivers!I635</f>
        <v>% of Market Leader Subs Also TRLA Subs %</v>
      </c>
      <c r="J485">
        <f>Drivers!J635</f>
        <v>0</v>
      </c>
      <c r="K485">
        <f>Drivers!K635</f>
        <v>0</v>
      </c>
      <c r="L485">
        <f>Drivers!L635</f>
        <v>0</v>
      </c>
      <c r="M485">
        <f>Drivers!M635</f>
        <v>0</v>
      </c>
      <c r="N485">
        <f>Drivers!N635</f>
        <v>0</v>
      </c>
      <c r="O485">
        <f>Drivers!O635</f>
        <v>0</v>
      </c>
      <c r="P485">
        <f>Drivers!P635</f>
        <v>0</v>
      </c>
      <c r="Q485">
        <f>Drivers!Q635</f>
        <v>0</v>
      </c>
      <c r="R485">
        <f>Drivers!R635</f>
        <v>0</v>
      </c>
      <c r="S485">
        <f>Drivers!S635</f>
        <v>0</v>
      </c>
      <c r="T485">
        <f>Drivers!T635</f>
        <v>0</v>
      </c>
      <c r="U485">
        <f>Drivers!U635</f>
        <v>0</v>
      </c>
      <c r="V485">
        <f>Drivers!V635</f>
        <v>0</v>
      </c>
      <c r="W485">
        <f>Drivers!W635</f>
        <v>0</v>
      </c>
      <c r="X485">
        <f>Drivers!X635</f>
        <v>0</v>
      </c>
      <c r="Y485">
        <f>Drivers!Y635</f>
        <v>0</v>
      </c>
      <c r="Z485">
        <f>Drivers!Z635</f>
        <v>0</v>
      </c>
      <c r="AA485">
        <f>Drivers!AA635</f>
        <v>0</v>
      </c>
      <c r="AB485">
        <f>Drivers!AB635</f>
        <v>0</v>
      </c>
      <c r="AC485">
        <f>Drivers!AC635</f>
        <v>0</v>
      </c>
      <c r="AD485">
        <f>Drivers!AD635</f>
        <v>0</v>
      </c>
      <c r="AE485">
        <f>Drivers!AE635</f>
        <v>0</v>
      </c>
      <c r="AF485">
        <f>Drivers!AF635</f>
        <v>0</v>
      </c>
      <c r="AG485">
        <f>Drivers!AG635</f>
        <v>0</v>
      </c>
      <c r="AH485">
        <f>Drivers!AH635</f>
        <v>0</v>
      </c>
      <c r="AI485">
        <f>Drivers!AI635</f>
        <v>0</v>
      </c>
      <c r="AJ485">
        <f>Drivers!AJ635</f>
        <v>0</v>
      </c>
      <c r="AK485">
        <f>Drivers!AK635</f>
        <v>0</v>
      </c>
      <c r="AL485">
        <f>Drivers!AL635</f>
        <v>0</v>
      </c>
      <c r="AM485">
        <f>Drivers!AM635</f>
        <v>0</v>
      </c>
      <c r="AN485">
        <f>Drivers!AN635</f>
        <v>0</v>
      </c>
      <c r="AO485">
        <f>Drivers!AO635</f>
        <v>0</v>
      </c>
      <c r="AP485">
        <f>Drivers!AP635</f>
        <v>0</v>
      </c>
      <c r="AQ485">
        <f>Drivers!AQ635</f>
        <v>0</v>
      </c>
      <c r="AR485">
        <f>Drivers!AR635</f>
        <v>0</v>
      </c>
      <c r="AS485">
        <f>Drivers!AS635</f>
        <v>0</v>
      </c>
      <c r="AT485">
        <f>Drivers!AT635</f>
        <v>0</v>
      </c>
      <c r="AU485">
        <f>Drivers!AU635</f>
        <v>0</v>
      </c>
      <c r="AV485">
        <f>Drivers!AV635</f>
        <v>0</v>
      </c>
      <c r="AW485">
        <f>Drivers!AW635</f>
        <v>0</v>
      </c>
      <c r="AX485">
        <f>Drivers!AX635</f>
        <v>0</v>
      </c>
      <c r="AY485">
        <f>Drivers!AY635</f>
        <v>0</v>
      </c>
      <c r="AZ485">
        <f>Drivers!AZ635</f>
        <v>0</v>
      </c>
      <c r="BA485">
        <f>Drivers!BA635</f>
        <v>0</v>
      </c>
      <c r="BB485">
        <f>Drivers!BB635</f>
        <v>0</v>
      </c>
      <c r="BC485">
        <f>Drivers!BC635</f>
        <v>0</v>
      </c>
      <c r="BD485">
        <f>Drivers!BD635</f>
        <v>0</v>
      </c>
      <c r="BE485">
        <f>Drivers!BE635</f>
        <v>0</v>
      </c>
      <c r="BF485">
        <f>Drivers!BF635</f>
        <v>0</v>
      </c>
      <c r="BG485">
        <f>Drivers!BG635</f>
        <v>0</v>
      </c>
      <c r="BH485">
        <f>Drivers!BH635</f>
        <v>0</v>
      </c>
      <c r="BI485">
        <f>Drivers!BI635</f>
        <v>0</v>
      </c>
      <c r="BJ485">
        <f>Drivers!BJ635</f>
        <v>0.2</v>
      </c>
      <c r="BK485">
        <f>Drivers!BK635</f>
        <v>0.2</v>
      </c>
      <c r="BL485">
        <f>Drivers!BL635</f>
        <v>0.19875000000000001</v>
      </c>
      <c r="BM485">
        <f>Drivers!BM635</f>
        <v>0.2</v>
      </c>
      <c r="BN485">
        <f>Drivers!BN635</f>
        <v>0.2</v>
      </c>
      <c r="BO485">
        <f>Drivers!BO635</f>
        <v>0.2</v>
      </c>
      <c r="BP485">
        <f>Drivers!BP635</f>
        <v>0.2</v>
      </c>
      <c r="BQ485">
        <f>Drivers!BQ635</f>
        <v>0.2</v>
      </c>
      <c r="BR485">
        <f>Drivers!BR635</f>
        <v>0.2</v>
      </c>
      <c r="BS485">
        <f>Drivers!BS635</f>
        <v>0</v>
      </c>
      <c r="BT485">
        <f>Drivers!BT635</f>
        <v>0</v>
      </c>
      <c r="BU485">
        <f>Drivers!BU635</f>
        <v>0</v>
      </c>
      <c r="BV485">
        <f>Drivers!BV635</f>
        <v>0</v>
      </c>
      <c r="BW485">
        <f>Drivers!BW635</f>
        <v>0</v>
      </c>
      <c r="BX485">
        <f>Drivers!BX635</f>
        <v>0</v>
      </c>
      <c r="BY485">
        <f>Drivers!BY635</f>
        <v>0</v>
      </c>
      <c r="BZ485">
        <f>Drivers!BZ635</f>
        <v>0</v>
      </c>
      <c r="CA485">
        <f>Drivers!CA635</f>
        <v>0</v>
      </c>
      <c r="CB485">
        <f>Drivers!CB635</f>
        <v>0</v>
      </c>
      <c r="CC485">
        <f>Drivers!CC635</f>
        <v>0</v>
      </c>
      <c r="CD485">
        <f>Drivers!CD635</f>
        <v>0</v>
      </c>
      <c r="CE485">
        <f>Drivers!CE635</f>
        <v>0</v>
      </c>
      <c r="CF485">
        <f>Drivers!CF635</f>
        <v>0</v>
      </c>
      <c r="CG485">
        <f>Drivers!CG635</f>
        <v>0</v>
      </c>
      <c r="CH485">
        <f>Drivers!CH635</f>
        <v>0</v>
      </c>
      <c r="CI485">
        <f>Drivers!CI635</f>
        <v>0</v>
      </c>
      <c r="CJ485">
        <f>Drivers!CJ635</f>
        <v>0</v>
      </c>
      <c r="CK485">
        <f>Drivers!CK635</f>
        <v>0</v>
      </c>
      <c r="CL485">
        <f>Drivers!CL635</f>
        <v>0</v>
      </c>
      <c r="CM485">
        <f>Drivers!CM635</f>
        <v>0</v>
      </c>
      <c r="CN485">
        <f>Drivers!CN635</f>
        <v>0</v>
      </c>
      <c r="CO485">
        <f>Drivers!CO635</f>
        <v>0</v>
      </c>
      <c r="CP485">
        <f>Drivers!CP635</f>
        <v>0</v>
      </c>
      <c r="CQ485">
        <f>Drivers!CQ635</f>
        <v>0</v>
      </c>
      <c r="CR485">
        <f>Drivers!CR635</f>
        <v>0</v>
      </c>
      <c r="CS485">
        <f>Drivers!CS635</f>
        <v>0</v>
      </c>
      <c r="CT485">
        <f>Drivers!CT635</f>
        <v>0</v>
      </c>
      <c r="CU485">
        <f>Drivers!CU635</f>
        <v>0</v>
      </c>
      <c r="CV485">
        <f>Drivers!CV635</f>
        <v>0</v>
      </c>
      <c r="CW485">
        <f>Drivers!CW635</f>
        <v>0</v>
      </c>
      <c r="CX485">
        <f>Drivers!CX635</f>
        <v>0</v>
      </c>
      <c r="CY485">
        <f>Drivers!CY635</f>
        <v>0</v>
      </c>
      <c r="CZ485">
        <f>Drivers!CZ635</f>
        <v>0</v>
      </c>
      <c r="DA485">
        <f>Drivers!DA635</f>
        <v>0</v>
      </c>
      <c r="DB485">
        <f>Drivers!DB635</f>
        <v>0</v>
      </c>
      <c r="DC485">
        <f>Drivers!DC635</f>
        <v>0</v>
      </c>
      <c r="DD485">
        <f>Drivers!DD635</f>
        <v>0</v>
      </c>
      <c r="DE485">
        <f>Drivers!DE635</f>
        <v>0</v>
      </c>
      <c r="DF485">
        <f>Drivers!DF635</f>
        <v>0</v>
      </c>
      <c r="DG485">
        <f>Drivers!DG635</f>
        <v>0</v>
      </c>
      <c r="DH485">
        <f>Drivers!DH635</f>
        <v>0</v>
      </c>
      <c r="DI485">
        <f>Drivers!DI635</f>
        <v>0</v>
      </c>
      <c r="DJ485">
        <f>Drivers!DJ635</f>
        <v>0</v>
      </c>
      <c r="DK485">
        <f>Drivers!DK635</f>
        <v>0</v>
      </c>
      <c r="DL485">
        <f>Drivers!DL635</f>
        <v>0</v>
      </c>
      <c r="DM485">
        <f>Drivers!DM635</f>
        <v>0</v>
      </c>
      <c r="DN485">
        <f>Drivers!DN635</f>
        <v>0</v>
      </c>
      <c r="DO485">
        <f>Drivers!DO635</f>
        <v>0</v>
      </c>
      <c r="DP485">
        <f>Drivers!DP635</f>
        <v>0</v>
      </c>
      <c r="DQ485">
        <f>Drivers!DQ635</f>
        <v>0</v>
      </c>
      <c r="DR485">
        <f>Drivers!DR635</f>
        <v>0</v>
      </c>
      <c r="DS485">
        <f>Drivers!DS635</f>
        <v>0</v>
      </c>
      <c r="DT485">
        <f>Drivers!DT635</f>
        <v>0</v>
      </c>
      <c r="DU485">
        <f>Drivers!DU635</f>
        <v>0</v>
      </c>
      <c r="DV485">
        <f>Drivers!DV635</f>
        <v>0</v>
      </c>
      <c r="DW485">
        <f>Drivers!DW635</f>
        <v>0</v>
      </c>
      <c r="DX485">
        <f>Drivers!DX635</f>
        <v>0</v>
      </c>
      <c r="DY485">
        <f>Drivers!DY635</f>
        <v>0</v>
      </c>
      <c r="DZ485">
        <f>Drivers!DZ635</f>
        <v>0</v>
      </c>
      <c r="EA485">
        <f>Drivers!EA635</f>
        <v>0</v>
      </c>
      <c r="EB485">
        <f>Drivers!EB635</f>
        <v>0</v>
      </c>
      <c r="EC485">
        <f>Drivers!EC635</f>
        <v>0</v>
      </c>
      <c r="ED485">
        <f>Drivers!ED635</f>
        <v>0</v>
      </c>
      <c r="EE485">
        <f>Drivers!EE635</f>
        <v>0</v>
      </c>
      <c r="EF485">
        <f>Drivers!EF635</f>
        <v>0</v>
      </c>
      <c r="EG485">
        <f>Drivers!EG635</f>
        <v>0</v>
      </c>
      <c r="EH485">
        <f>Drivers!EH635</f>
        <v>0</v>
      </c>
      <c r="EI485">
        <f>Drivers!EI635</f>
        <v>0</v>
      </c>
      <c r="EJ485">
        <f>Drivers!EJ635</f>
        <v>0</v>
      </c>
    </row>
    <row r="486" spans="1:140" hidden="1" outlineLevel="1">
      <c r="A486">
        <f>Drivers!A636</f>
        <v>0</v>
      </c>
      <c r="B486">
        <f>Drivers!B636</f>
        <v>0</v>
      </c>
      <c r="C486">
        <f>Drivers!C636</f>
        <v>0</v>
      </c>
      <c r="D486">
        <f>Drivers!D636</f>
        <v>0</v>
      </c>
      <c r="E486">
        <f>Drivers!E636</f>
        <v>0</v>
      </c>
      <c r="F486">
        <f>Drivers!F636</f>
        <v>0</v>
      </c>
      <c r="G486">
        <f>Drivers!G636</f>
        <v>0</v>
      </c>
      <c r="H486">
        <f>Drivers!H636</f>
        <v>0</v>
      </c>
      <c r="I486">
        <f>Drivers!I636</f>
        <v>0</v>
      </c>
      <c r="J486">
        <f>Drivers!J636</f>
        <v>0</v>
      </c>
      <c r="K486">
        <f>Drivers!K636</f>
        <v>0</v>
      </c>
      <c r="L486">
        <f>Drivers!L636</f>
        <v>0</v>
      </c>
      <c r="M486">
        <f>Drivers!M636</f>
        <v>0</v>
      </c>
      <c r="N486">
        <f>Drivers!N636</f>
        <v>0</v>
      </c>
      <c r="O486">
        <f>Drivers!O636</f>
        <v>0</v>
      </c>
      <c r="P486">
        <f>Drivers!P636</f>
        <v>0</v>
      </c>
      <c r="Q486">
        <f>Drivers!Q636</f>
        <v>0</v>
      </c>
      <c r="R486">
        <f>Drivers!R636</f>
        <v>0</v>
      </c>
      <c r="S486">
        <f>Drivers!S636</f>
        <v>0</v>
      </c>
      <c r="T486">
        <f>Drivers!T636</f>
        <v>0</v>
      </c>
      <c r="U486">
        <f>Drivers!U636</f>
        <v>0</v>
      </c>
      <c r="V486">
        <f>Drivers!V636</f>
        <v>0</v>
      </c>
      <c r="W486">
        <f>Drivers!W636</f>
        <v>0</v>
      </c>
      <c r="X486">
        <f>Drivers!X636</f>
        <v>0</v>
      </c>
      <c r="Y486">
        <f>Drivers!Y636</f>
        <v>0</v>
      </c>
      <c r="Z486">
        <f>Drivers!Z636</f>
        <v>0</v>
      </c>
      <c r="AA486">
        <f>Drivers!AA636</f>
        <v>0</v>
      </c>
      <c r="AB486">
        <f>Drivers!AB636</f>
        <v>0</v>
      </c>
      <c r="AC486">
        <f>Drivers!AC636</f>
        <v>0</v>
      </c>
      <c r="AD486">
        <f>Drivers!AD636</f>
        <v>0</v>
      </c>
      <c r="AE486">
        <f>Drivers!AE636</f>
        <v>0</v>
      </c>
      <c r="AF486">
        <f>Drivers!AF636</f>
        <v>0</v>
      </c>
      <c r="AG486">
        <f>Drivers!AG636</f>
        <v>0</v>
      </c>
      <c r="AH486">
        <f>Drivers!AH636</f>
        <v>0</v>
      </c>
      <c r="AI486">
        <f>Drivers!AI636</f>
        <v>0</v>
      </c>
      <c r="AJ486">
        <f>Drivers!AJ636</f>
        <v>0</v>
      </c>
      <c r="AK486">
        <f>Drivers!AK636</f>
        <v>0</v>
      </c>
      <c r="AL486">
        <f>Drivers!AL636</f>
        <v>0</v>
      </c>
      <c r="AM486">
        <f>Drivers!AM636</f>
        <v>0</v>
      </c>
      <c r="AN486">
        <f>Drivers!AN636</f>
        <v>0</v>
      </c>
      <c r="AO486">
        <f>Drivers!AO636</f>
        <v>0</v>
      </c>
      <c r="AP486">
        <f>Drivers!AP636</f>
        <v>0</v>
      </c>
      <c r="AQ486">
        <f>Drivers!AQ636</f>
        <v>0</v>
      </c>
      <c r="AR486">
        <f>Drivers!AR636</f>
        <v>0</v>
      </c>
      <c r="AS486">
        <f>Drivers!AS636</f>
        <v>0</v>
      </c>
      <c r="AT486">
        <f>Drivers!AT636</f>
        <v>0</v>
      </c>
      <c r="AU486">
        <f>Drivers!AU636</f>
        <v>0</v>
      </c>
      <c r="AV486">
        <f>Drivers!AV636</f>
        <v>0</v>
      </c>
      <c r="AW486">
        <f>Drivers!AW636</f>
        <v>0</v>
      </c>
      <c r="AX486">
        <f>Drivers!AX636</f>
        <v>0</v>
      </c>
      <c r="AY486">
        <f>Drivers!AY636</f>
        <v>0</v>
      </c>
      <c r="AZ486">
        <f>Drivers!AZ636</f>
        <v>0</v>
      </c>
      <c r="BA486">
        <f>Drivers!BA636</f>
        <v>0</v>
      </c>
      <c r="BB486">
        <f>Drivers!BB636</f>
        <v>0</v>
      </c>
      <c r="BC486">
        <f>Drivers!BC636</f>
        <v>0</v>
      </c>
      <c r="BD486">
        <f>Drivers!BD636</f>
        <v>0</v>
      </c>
      <c r="BE486">
        <f>Drivers!BE636</f>
        <v>0</v>
      </c>
      <c r="BF486">
        <f>Drivers!BF636</f>
        <v>0</v>
      </c>
      <c r="BG486">
        <f>Drivers!BG636</f>
        <v>0</v>
      </c>
      <c r="BH486">
        <f>Drivers!BH636</f>
        <v>0</v>
      </c>
      <c r="BI486">
        <f>Drivers!BI636</f>
        <v>0</v>
      </c>
      <c r="BJ486">
        <f>Drivers!BJ636</f>
        <v>0</v>
      </c>
      <c r="BK486">
        <f>Drivers!BK636</f>
        <v>0</v>
      </c>
      <c r="BL486">
        <f>Drivers!BL636</f>
        <v>0</v>
      </c>
      <c r="BM486">
        <f>Drivers!BM636</f>
        <v>0</v>
      </c>
      <c r="BN486">
        <f>Drivers!BN636</f>
        <v>0</v>
      </c>
      <c r="BO486">
        <f>Drivers!BO636</f>
        <v>0</v>
      </c>
      <c r="BP486">
        <f>Drivers!BP636</f>
        <v>0</v>
      </c>
      <c r="BQ486">
        <f>Drivers!BQ636</f>
        <v>0</v>
      </c>
      <c r="BR486">
        <f>Drivers!BR636</f>
        <v>0</v>
      </c>
      <c r="BS486">
        <f>Drivers!BS636</f>
        <v>0</v>
      </c>
      <c r="BT486">
        <f>Drivers!BT636</f>
        <v>0</v>
      </c>
      <c r="BU486">
        <f>Drivers!BU636</f>
        <v>0</v>
      </c>
      <c r="BV486">
        <f>Drivers!BV636</f>
        <v>0</v>
      </c>
      <c r="BW486">
        <f>Drivers!BW636</f>
        <v>0</v>
      </c>
      <c r="BX486">
        <f>Drivers!BX636</f>
        <v>0</v>
      </c>
      <c r="BY486">
        <f>Drivers!BY636</f>
        <v>0</v>
      </c>
      <c r="BZ486">
        <f>Drivers!BZ636</f>
        <v>0</v>
      </c>
      <c r="CA486">
        <f>Drivers!CA636</f>
        <v>0</v>
      </c>
      <c r="CB486">
        <f>Drivers!CB636</f>
        <v>0</v>
      </c>
      <c r="CC486">
        <f>Drivers!CC636</f>
        <v>0</v>
      </c>
      <c r="CD486">
        <f>Drivers!CD636</f>
        <v>0</v>
      </c>
      <c r="CE486">
        <f>Drivers!CE636</f>
        <v>0</v>
      </c>
      <c r="CF486">
        <f>Drivers!CF636</f>
        <v>0</v>
      </c>
      <c r="CG486">
        <f>Drivers!CG636</f>
        <v>0</v>
      </c>
      <c r="CH486">
        <f>Drivers!CH636</f>
        <v>0</v>
      </c>
      <c r="CI486">
        <f>Drivers!CI636</f>
        <v>0</v>
      </c>
      <c r="CJ486">
        <f>Drivers!CJ636</f>
        <v>0</v>
      </c>
      <c r="CK486">
        <f>Drivers!CK636</f>
        <v>0</v>
      </c>
      <c r="CL486">
        <f>Drivers!CL636</f>
        <v>0</v>
      </c>
      <c r="CM486">
        <f>Drivers!CM636</f>
        <v>0</v>
      </c>
      <c r="CN486">
        <f>Drivers!CN636</f>
        <v>0</v>
      </c>
      <c r="CO486">
        <f>Drivers!CO636</f>
        <v>0</v>
      </c>
      <c r="CP486">
        <f>Drivers!CP636</f>
        <v>0</v>
      </c>
      <c r="CQ486">
        <f>Drivers!CQ636</f>
        <v>0</v>
      </c>
      <c r="CR486">
        <f>Drivers!CR636</f>
        <v>0</v>
      </c>
      <c r="CS486">
        <f>Drivers!CS636</f>
        <v>0</v>
      </c>
      <c r="CT486">
        <f>Drivers!CT636</f>
        <v>0</v>
      </c>
      <c r="CU486">
        <f>Drivers!CU636</f>
        <v>0</v>
      </c>
      <c r="CV486">
        <f>Drivers!CV636</f>
        <v>0</v>
      </c>
      <c r="CW486">
        <f>Drivers!CW636</f>
        <v>0</v>
      </c>
      <c r="CX486">
        <f>Drivers!CX636</f>
        <v>0</v>
      </c>
      <c r="CY486">
        <f>Drivers!CY636</f>
        <v>0</v>
      </c>
      <c r="CZ486">
        <f>Drivers!CZ636</f>
        <v>0</v>
      </c>
      <c r="DA486">
        <f>Drivers!DA636</f>
        <v>0</v>
      </c>
      <c r="DB486">
        <f>Drivers!DB636</f>
        <v>0</v>
      </c>
      <c r="DC486">
        <f>Drivers!DC636</f>
        <v>0</v>
      </c>
      <c r="DD486">
        <f>Drivers!DD636</f>
        <v>0</v>
      </c>
      <c r="DE486">
        <f>Drivers!DE636</f>
        <v>0</v>
      </c>
      <c r="DF486">
        <f>Drivers!DF636</f>
        <v>0</v>
      </c>
      <c r="DG486">
        <f>Drivers!DG636</f>
        <v>0</v>
      </c>
      <c r="DH486">
        <f>Drivers!DH636</f>
        <v>0</v>
      </c>
      <c r="DI486">
        <f>Drivers!DI636</f>
        <v>0</v>
      </c>
      <c r="DJ486">
        <f>Drivers!DJ636</f>
        <v>0</v>
      </c>
      <c r="DK486">
        <f>Drivers!DK636</f>
        <v>0</v>
      </c>
      <c r="DL486">
        <f>Drivers!DL636</f>
        <v>0</v>
      </c>
      <c r="DM486">
        <f>Drivers!DM636</f>
        <v>0</v>
      </c>
      <c r="DN486">
        <f>Drivers!DN636</f>
        <v>0</v>
      </c>
      <c r="DO486">
        <f>Drivers!DO636</f>
        <v>0</v>
      </c>
      <c r="DP486">
        <f>Drivers!DP636</f>
        <v>0</v>
      </c>
      <c r="DQ486">
        <f>Drivers!DQ636</f>
        <v>0</v>
      </c>
      <c r="DR486">
        <f>Drivers!DR636</f>
        <v>0</v>
      </c>
      <c r="DS486">
        <f>Drivers!DS636</f>
        <v>0</v>
      </c>
      <c r="DT486">
        <f>Drivers!DT636</f>
        <v>0</v>
      </c>
      <c r="DU486">
        <f>Drivers!DU636</f>
        <v>0</v>
      </c>
      <c r="DV486">
        <f>Drivers!DV636</f>
        <v>0</v>
      </c>
      <c r="DW486">
        <f>Drivers!DW636</f>
        <v>0</v>
      </c>
      <c r="DX486">
        <f>Drivers!DX636</f>
        <v>0</v>
      </c>
      <c r="DY486">
        <f>Drivers!DY636</f>
        <v>0</v>
      </c>
      <c r="DZ486">
        <f>Drivers!DZ636</f>
        <v>0</v>
      </c>
      <c r="EA486">
        <f>Drivers!EA636</f>
        <v>0</v>
      </c>
      <c r="EB486">
        <f>Drivers!EB636</f>
        <v>0</v>
      </c>
      <c r="EC486">
        <f>Drivers!EC636</f>
        <v>0</v>
      </c>
      <c r="ED486">
        <f>Drivers!ED636</f>
        <v>0</v>
      </c>
      <c r="EE486">
        <f>Drivers!EE636</f>
        <v>0</v>
      </c>
      <c r="EF486">
        <f>Drivers!EF636</f>
        <v>0</v>
      </c>
      <c r="EG486">
        <f>Drivers!EG636</f>
        <v>0</v>
      </c>
      <c r="EH486">
        <f>Drivers!EH636</f>
        <v>0</v>
      </c>
      <c r="EI486">
        <f>Drivers!EI636</f>
        <v>0</v>
      </c>
      <c r="EJ486">
        <f>Drivers!EJ636</f>
        <v>0</v>
      </c>
    </row>
    <row r="487" spans="1:140" hidden="1" outlineLevel="1">
      <c r="A487">
        <f>Drivers!A637</f>
        <v>0</v>
      </c>
      <c r="B487">
        <f>Drivers!B637</f>
        <v>0</v>
      </c>
      <c r="C487">
        <f>Drivers!C637</f>
        <v>0</v>
      </c>
      <c r="D487">
        <f>Drivers!D637</f>
        <v>0</v>
      </c>
      <c r="E487">
        <f>Drivers!E637</f>
        <v>0</v>
      </c>
      <c r="F487">
        <f>Drivers!F637</f>
        <v>0</v>
      </c>
      <c r="G487">
        <f>Drivers!G637</f>
        <v>0</v>
      </c>
      <c r="H487">
        <f>Drivers!H637</f>
        <v>0</v>
      </c>
      <c r="I487" t="str">
        <f>Drivers!I637</f>
        <v>Duplicated</v>
      </c>
      <c r="J487">
        <f>Drivers!J637</f>
        <v>0</v>
      </c>
      <c r="K487">
        <f>Drivers!K637</f>
        <v>0</v>
      </c>
      <c r="L487">
        <f>Drivers!L637</f>
        <v>0</v>
      </c>
      <c r="M487">
        <f>Drivers!M637</f>
        <v>0</v>
      </c>
      <c r="N487">
        <f>Drivers!N637</f>
        <v>0</v>
      </c>
      <c r="O487">
        <f>Drivers!O637</f>
        <v>0</v>
      </c>
      <c r="P487">
        <f>Drivers!P637</f>
        <v>0</v>
      </c>
      <c r="Q487">
        <f>Drivers!Q637</f>
        <v>0</v>
      </c>
      <c r="R487">
        <f>Drivers!R637</f>
        <v>0</v>
      </c>
      <c r="S487">
        <f>Drivers!S637</f>
        <v>0</v>
      </c>
      <c r="T487">
        <f>Drivers!T637</f>
        <v>0</v>
      </c>
      <c r="U487">
        <f>Drivers!U637</f>
        <v>0</v>
      </c>
      <c r="V487">
        <f>Drivers!V637</f>
        <v>0</v>
      </c>
      <c r="W487">
        <f>Drivers!W637</f>
        <v>0</v>
      </c>
      <c r="X487">
        <f>Drivers!X637</f>
        <v>0</v>
      </c>
      <c r="Y487">
        <f>Drivers!Y637</f>
        <v>0</v>
      </c>
      <c r="Z487">
        <f>Drivers!Z637</f>
        <v>0</v>
      </c>
      <c r="AA487">
        <f>Drivers!AA637</f>
        <v>0</v>
      </c>
      <c r="AB487">
        <f>Drivers!AB637</f>
        <v>0</v>
      </c>
      <c r="AC487">
        <f>Drivers!AC637</f>
        <v>0</v>
      </c>
      <c r="AD487">
        <f>Drivers!AD637</f>
        <v>0</v>
      </c>
      <c r="AE487">
        <f>Drivers!AE637</f>
        <v>0</v>
      </c>
      <c r="AF487">
        <f>Drivers!AF637</f>
        <v>0</v>
      </c>
      <c r="AG487">
        <f>Drivers!AG637</f>
        <v>0</v>
      </c>
      <c r="AH487">
        <f>Drivers!AH637</f>
        <v>0</v>
      </c>
      <c r="AI487">
        <f>Drivers!AI637</f>
        <v>0</v>
      </c>
      <c r="AJ487">
        <f>Drivers!AJ637</f>
        <v>0</v>
      </c>
      <c r="AK487">
        <f>Drivers!AK637</f>
        <v>0</v>
      </c>
      <c r="AL487">
        <f>Drivers!AL637</f>
        <v>0</v>
      </c>
      <c r="AM487">
        <f>Drivers!AM637</f>
        <v>0</v>
      </c>
      <c r="AN487">
        <f>Drivers!AN637</f>
        <v>0</v>
      </c>
      <c r="AO487">
        <f>Drivers!AO637</f>
        <v>0</v>
      </c>
      <c r="AP487">
        <f>Drivers!AP637</f>
        <v>0</v>
      </c>
      <c r="AQ487">
        <f>Drivers!AQ637</f>
        <v>0</v>
      </c>
      <c r="AR487">
        <f>Drivers!AR637</f>
        <v>0</v>
      </c>
      <c r="AS487">
        <f>Drivers!AS637</f>
        <v>0</v>
      </c>
      <c r="AT487">
        <f>Drivers!AT637</f>
        <v>0</v>
      </c>
      <c r="AU487">
        <f>Drivers!AU637</f>
        <v>0</v>
      </c>
      <c r="AV487">
        <f>Drivers!AV637</f>
        <v>0</v>
      </c>
      <c r="AW487">
        <f>Drivers!AW637</f>
        <v>0</v>
      </c>
      <c r="AX487">
        <f>Drivers!AX637</f>
        <v>0</v>
      </c>
      <c r="AY487">
        <f>Drivers!AY637</f>
        <v>0</v>
      </c>
      <c r="AZ487">
        <f>Drivers!AZ637</f>
        <v>0</v>
      </c>
      <c r="BA487">
        <f>Drivers!BA637</f>
        <v>0</v>
      </c>
      <c r="BB487">
        <f>Drivers!BB637</f>
        <v>0</v>
      </c>
      <c r="BC487">
        <f>Drivers!BC637</f>
        <v>0</v>
      </c>
      <c r="BD487">
        <f>Drivers!BD637</f>
        <v>0</v>
      </c>
      <c r="BE487">
        <f>Drivers!BE637</f>
        <v>0</v>
      </c>
      <c r="BF487">
        <f>Drivers!BF637</f>
        <v>0</v>
      </c>
      <c r="BG487">
        <f>Drivers!BG637</f>
        <v>0</v>
      </c>
      <c r="BH487">
        <f>Drivers!BH637</f>
        <v>0</v>
      </c>
      <c r="BI487">
        <f>Drivers!BI637</f>
        <v>0</v>
      </c>
      <c r="BJ487">
        <f>Drivers!BJ637</f>
        <v>0</v>
      </c>
      <c r="BK487">
        <f>Drivers!BK637</f>
        <v>0</v>
      </c>
      <c r="BL487">
        <f>Drivers!BL637</f>
        <v>0</v>
      </c>
      <c r="BM487">
        <f>Drivers!BM637</f>
        <v>0</v>
      </c>
      <c r="BN487">
        <f>Drivers!BN637</f>
        <v>0</v>
      </c>
      <c r="BO487">
        <f>Drivers!BO637</f>
        <v>0</v>
      </c>
      <c r="BP487">
        <f>Drivers!BP637</f>
        <v>0</v>
      </c>
      <c r="BQ487">
        <f>Drivers!BQ637</f>
        <v>0</v>
      </c>
      <c r="BR487">
        <f>Drivers!BR637</f>
        <v>0</v>
      </c>
      <c r="BS487">
        <f>Drivers!BS637</f>
        <v>0</v>
      </c>
      <c r="BT487">
        <f>Drivers!BT637</f>
        <v>0</v>
      </c>
      <c r="BU487">
        <f>Drivers!BU637</f>
        <v>0</v>
      </c>
      <c r="BV487">
        <f>Drivers!BV637</f>
        <v>0</v>
      </c>
      <c r="BW487">
        <f>Drivers!BW637</f>
        <v>0</v>
      </c>
      <c r="BX487">
        <f>Drivers!BX637</f>
        <v>0</v>
      </c>
      <c r="BY487">
        <f>Drivers!BY637</f>
        <v>0</v>
      </c>
      <c r="BZ487">
        <f>Drivers!BZ637</f>
        <v>0</v>
      </c>
      <c r="CA487">
        <f>Drivers!CA637</f>
        <v>0</v>
      </c>
      <c r="CB487">
        <f>Drivers!CB637</f>
        <v>0</v>
      </c>
      <c r="CC487">
        <f>Drivers!CC637</f>
        <v>0</v>
      </c>
      <c r="CD487">
        <f>Drivers!CD637</f>
        <v>0</v>
      </c>
      <c r="CE487">
        <f>Drivers!CE637</f>
        <v>0</v>
      </c>
      <c r="CF487">
        <f>Drivers!CF637</f>
        <v>0</v>
      </c>
      <c r="CG487">
        <f>Drivers!CG637</f>
        <v>0</v>
      </c>
      <c r="CH487">
        <f>Drivers!CH637</f>
        <v>0</v>
      </c>
      <c r="CI487">
        <f>Drivers!CI637</f>
        <v>0</v>
      </c>
      <c r="CJ487">
        <f>Drivers!CJ637</f>
        <v>0</v>
      </c>
      <c r="CK487">
        <f>Drivers!CK637</f>
        <v>0</v>
      </c>
      <c r="CL487">
        <f>Drivers!CL637</f>
        <v>0</v>
      </c>
      <c r="CM487">
        <f>Drivers!CM637</f>
        <v>0</v>
      </c>
      <c r="CN487">
        <f>Drivers!CN637</f>
        <v>0</v>
      </c>
      <c r="CO487">
        <f>Drivers!CO637</f>
        <v>0</v>
      </c>
      <c r="CP487">
        <f>Drivers!CP637</f>
        <v>0</v>
      </c>
      <c r="CQ487">
        <f>Drivers!CQ637</f>
        <v>0</v>
      </c>
      <c r="CR487">
        <f>Drivers!CR637</f>
        <v>0</v>
      </c>
      <c r="CS487">
        <f>Drivers!CS637</f>
        <v>0</v>
      </c>
      <c r="CT487">
        <f>Drivers!CT637</f>
        <v>0</v>
      </c>
      <c r="CU487">
        <f>Drivers!CU637</f>
        <v>0</v>
      </c>
      <c r="CV487">
        <f>Drivers!CV637</f>
        <v>0</v>
      </c>
      <c r="CW487">
        <f>Drivers!CW637</f>
        <v>0</v>
      </c>
      <c r="CX487">
        <f>Drivers!CX637</f>
        <v>0</v>
      </c>
      <c r="CY487">
        <f>Drivers!CY637</f>
        <v>0</v>
      </c>
      <c r="CZ487">
        <f>Drivers!CZ637</f>
        <v>0</v>
      </c>
      <c r="DA487">
        <f>Drivers!DA637</f>
        <v>0</v>
      </c>
      <c r="DB487">
        <f>Drivers!DB637</f>
        <v>0</v>
      </c>
      <c r="DC487">
        <f>Drivers!DC637</f>
        <v>0</v>
      </c>
      <c r="DD487">
        <f>Drivers!DD637</f>
        <v>0</v>
      </c>
      <c r="DE487">
        <f>Drivers!DE637</f>
        <v>0</v>
      </c>
      <c r="DF487">
        <f>Drivers!DF637</f>
        <v>0</v>
      </c>
      <c r="DG487">
        <f>Drivers!DG637</f>
        <v>0</v>
      </c>
      <c r="DH487">
        <f>Drivers!DH637</f>
        <v>0</v>
      </c>
      <c r="DI487">
        <f>Drivers!DI637</f>
        <v>0</v>
      </c>
      <c r="DJ487">
        <f>Drivers!DJ637</f>
        <v>0</v>
      </c>
      <c r="DK487">
        <f>Drivers!DK637</f>
        <v>0</v>
      </c>
      <c r="DL487">
        <f>Drivers!DL637</f>
        <v>0</v>
      </c>
      <c r="DM487">
        <f>Drivers!DM637</f>
        <v>0</v>
      </c>
      <c r="DN487">
        <f>Drivers!DN637</f>
        <v>0</v>
      </c>
      <c r="DO487">
        <f>Drivers!DO637</f>
        <v>0</v>
      </c>
      <c r="DP487">
        <f>Drivers!DP637</f>
        <v>0</v>
      </c>
      <c r="DQ487">
        <f>Drivers!DQ637</f>
        <v>0</v>
      </c>
      <c r="DR487">
        <f>Drivers!DR637</f>
        <v>0</v>
      </c>
      <c r="DS487">
        <f>Drivers!DS637</f>
        <v>0</v>
      </c>
      <c r="DT487">
        <f>Drivers!DT637</f>
        <v>0</v>
      </c>
      <c r="DU487">
        <f>Drivers!DU637</f>
        <v>0</v>
      </c>
      <c r="DV487">
        <f>Drivers!DV637</f>
        <v>0</v>
      </c>
      <c r="DW487">
        <f>Drivers!DW637</f>
        <v>0</v>
      </c>
      <c r="DX487">
        <f>Drivers!DX637</f>
        <v>0</v>
      </c>
      <c r="DY487">
        <f>Drivers!DY637</f>
        <v>0</v>
      </c>
      <c r="DZ487">
        <f>Drivers!DZ637</f>
        <v>0</v>
      </c>
      <c r="EA487">
        <f>Drivers!EA637</f>
        <v>0</v>
      </c>
      <c r="EB487">
        <f>Drivers!EB637</f>
        <v>0</v>
      </c>
      <c r="EC487">
        <f>Drivers!EC637</f>
        <v>0</v>
      </c>
      <c r="ED487">
        <f>Drivers!ED637</f>
        <v>0</v>
      </c>
      <c r="EE487">
        <f>Drivers!EE637</f>
        <v>0</v>
      </c>
      <c r="EF487">
        <f>Drivers!EF637</f>
        <v>0</v>
      </c>
      <c r="EG487">
        <f>Drivers!EG637</f>
        <v>0</v>
      </c>
      <c r="EH487">
        <f>Drivers!EH637</f>
        <v>0</v>
      </c>
      <c r="EI487">
        <f>Drivers!EI637</f>
        <v>0</v>
      </c>
      <c r="EJ487">
        <f>Drivers!EJ637</f>
        <v>0</v>
      </c>
    </row>
    <row r="488" spans="1:140" hidden="1" outlineLevel="1">
      <c r="A488">
        <f>Drivers!A638</f>
        <v>0</v>
      </c>
      <c r="B488">
        <f>Drivers!B638</f>
        <v>0</v>
      </c>
      <c r="C488">
        <f>Drivers!C638</f>
        <v>0</v>
      </c>
      <c r="D488">
        <f>Drivers!D638</f>
        <v>0</v>
      </c>
      <c r="E488">
        <f>Drivers!E638</f>
        <v>0</v>
      </c>
      <c r="F488">
        <f>Drivers!F638</f>
        <v>0</v>
      </c>
      <c r="G488">
        <f>Drivers!G638</f>
        <v>0</v>
      </c>
      <c r="H488">
        <f>Drivers!H638</f>
        <v>0</v>
      </c>
      <c r="I488" t="str">
        <f>Drivers!I638</f>
        <v>EOP Zillow</v>
      </c>
      <c r="J488">
        <f>Drivers!J638</f>
        <v>0</v>
      </c>
      <c r="K488">
        <f>Drivers!K638</f>
        <v>0</v>
      </c>
      <c r="L488">
        <f>Drivers!L638</f>
        <v>0</v>
      </c>
      <c r="M488">
        <f>Drivers!M638</f>
        <v>0</v>
      </c>
      <c r="N488">
        <f>Drivers!N638</f>
        <v>0</v>
      </c>
      <c r="O488">
        <f>Drivers!O638</f>
        <v>0</v>
      </c>
      <c r="P488">
        <f>Drivers!P638</f>
        <v>0</v>
      </c>
      <c r="Q488">
        <f>Drivers!Q638</f>
        <v>0</v>
      </c>
      <c r="R488">
        <f>Drivers!R638</f>
        <v>0</v>
      </c>
      <c r="S488">
        <f>Drivers!S638</f>
        <v>0</v>
      </c>
      <c r="T488">
        <f>Drivers!T638</f>
        <v>0</v>
      </c>
      <c r="U488">
        <f>Drivers!U638</f>
        <v>0</v>
      </c>
      <c r="V488">
        <f>Drivers!V638</f>
        <v>0</v>
      </c>
      <c r="W488">
        <f>Drivers!W638</f>
        <v>0</v>
      </c>
      <c r="X488">
        <f>Drivers!X638</f>
        <v>0</v>
      </c>
      <c r="Y488">
        <f>Drivers!Y638</f>
        <v>0</v>
      </c>
      <c r="Z488">
        <f>Drivers!Z638</f>
        <v>0</v>
      </c>
      <c r="AA488">
        <f>Drivers!AA638</f>
        <v>0</v>
      </c>
      <c r="AB488">
        <f>Drivers!AB638</f>
        <v>0</v>
      </c>
      <c r="AC488">
        <f>Drivers!AC638</f>
        <v>0</v>
      </c>
      <c r="AD488">
        <f>Drivers!AD638</f>
        <v>0</v>
      </c>
      <c r="AE488">
        <f>Drivers!AE638</f>
        <v>0</v>
      </c>
      <c r="AF488">
        <f>Drivers!AF638</f>
        <v>0</v>
      </c>
      <c r="AG488">
        <f>Drivers!AG638</f>
        <v>0</v>
      </c>
      <c r="AH488">
        <f>Drivers!AH638</f>
        <v>0</v>
      </c>
      <c r="AI488">
        <f>Drivers!AI638</f>
        <v>0</v>
      </c>
      <c r="AJ488">
        <f>Drivers!AJ638</f>
        <v>0</v>
      </c>
      <c r="AK488">
        <f>Drivers!AK638</f>
        <v>0</v>
      </c>
      <c r="AL488">
        <f>Drivers!AL638</f>
        <v>0</v>
      </c>
      <c r="AM488">
        <f>Drivers!AM638</f>
        <v>0</v>
      </c>
      <c r="AN488">
        <f>Drivers!AN638</f>
        <v>0</v>
      </c>
      <c r="AO488">
        <f>Drivers!AO638</f>
        <v>0</v>
      </c>
      <c r="AP488">
        <f>Drivers!AP638</f>
        <v>0</v>
      </c>
      <c r="AQ488">
        <f>Drivers!AQ638</f>
        <v>0</v>
      </c>
      <c r="AR488">
        <f>Drivers!AR638</f>
        <v>0</v>
      </c>
      <c r="AS488">
        <f>Drivers!AS638</f>
        <v>0</v>
      </c>
      <c r="AT488">
        <f>Drivers!AT638</f>
        <v>0</v>
      </c>
      <c r="AU488">
        <f>Drivers!AU638</f>
        <v>0</v>
      </c>
      <c r="AV488">
        <f>Drivers!AV638</f>
        <v>0</v>
      </c>
      <c r="AW488">
        <f>Drivers!AW638</f>
        <v>0</v>
      </c>
      <c r="AX488">
        <f>Drivers!AX638</f>
        <v>0</v>
      </c>
      <c r="AY488">
        <f>Drivers!AY638</f>
        <v>0</v>
      </c>
      <c r="AZ488">
        <f>Drivers!AZ638</f>
        <v>0</v>
      </c>
      <c r="BA488">
        <f>Drivers!BA638</f>
        <v>0</v>
      </c>
      <c r="BB488">
        <f>Drivers!BB638</f>
        <v>0</v>
      </c>
      <c r="BC488">
        <f>Drivers!BC638</f>
        <v>0</v>
      </c>
      <c r="BD488">
        <f>Drivers!BD638</f>
        <v>0</v>
      </c>
      <c r="BE488">
        <f>Drivers!BE638</f>
        <v>0</v>
      </c>
      <c r="BF488">
        <f>Drivers!BF638</f>
        <v>0</v>
      </c>
      <c r="BG488">
        <f>Drivers!BG638</f>
        <v>0</v>
      </c>
      <c r="BH488">
        <f>Drivers!BH638</f>
        <v>0</v>
      </c>
      <c r="BI488">
        <f>Drivers!BI638</f>
        <v>0</v>
      </c>
      <c r="BJ488">
        <f>Drivers!BJ638</f>
        <v>0</v>
      </c>
      <c r="BK488">
        <f>Drivers!BK638</f>
        <v>0</v>
      </c>
      <c r="BL488">
        <f>Drivers!BL638</f>
        <v>0</v>
      </c>
      <c r="BM488">
        <f>Drivers!BM638</f>
        <v>0</v>
      </c>
      <c r="BN488">
        <f>Drivers!BN638</f>
        <v>0</v>
      </c>
      <c r="BO488">
        <f>Drivers!BO638</f>
        <v>0</v>
      </c>
      <c r="BP488">
        <f>Drivers!BP638</f>
        <v>0</v>
      </c>
      <c r="BQ488">
        <f>Drivers!BQ638</f>
        <v>0</v>
      </c>
      <c r="BR488">
        <f>Drivers!BR638</f>
        <v>65680.319999999992</v>
      </c>
      <c r="BS488">
        <f>Drivers!BS638</f>
        <v>0</v>
      </c>
      <c r="BT488">
        <f>Drivers!BT638</f>
        <v>0</v>
      </c>
      <c r="BU488">
        <f>Drivers!BU638</f>
        <v>0</v>
      </c>
      <c r="BV488">
        <f>Drivers!BV638</f>
        <v>0</v>
      </c>
      <c r="BW488">
        <f>Drivers!BW638</f>
        <v>0</v>
      </c>
      <c r="BX488">
        <f>Drivers!BX638</f>
        <v>0</v>
      </c>
      <c r="BY488">
        <f>Drivers!BY638</f>
        <v>0</v>
      </c>
      <c r="BZ488">
        <f>Drivers!BZ638</f>
        <v>0</v>
      </c>
      <c r="CA488">
        <f>Drivers!CA638</f>
        <v>0</v>
      </c>
      <c r="CB488">
        <f>Drivers!CB638</f>
        <v>0</v>
      </c>
      <c r="CC488">
        <f>Drivers!CC638</f>
        <v>0</v>
      </c>
      <c r="CD488">
        <f>Drivers!CD638</f>
        <v>0</v>
      </c>
      <c r="CE488">
        <f>Drivers!CE638</f>
        <v>0</v>
      </c>
      <c r="CF488">
        <f>Drivers!CF638</f>
        <v>0</v>
      </c>
      <c r="CG488">
        <f>Drivers!CG638</f>
        <v>0</v>
      </c>
      <c r="CH488">
        <f>Drivers!CH638</f>
        <v>0</v>
      </c>
      <c r="CI488">
        <f>Drivers!CI638</f>
        <v>0</v>
      </c>
      <c r="CJ488">
        <f>Drivers!CJ638</f>
        <v>0</v>
      </c>
      <c r="CK488">
        <f>Drivers!CK638</f>
        <v>0</v>
      </c>
      <c r="CL488">
        <f>Drivers!CL638</f>
        <v>0</v>
      </c>
      <c r="CM488">
        <f>Drivers!CM638</f>
        <v>0</v>
      </c>
      <c r="CN488">
        <f>Drivers!CN638</f>
        <v>0</v>
      </c>
      <c r="CO488">
        <f>Drivers!CO638</f>
        <v>0</v>
      </c>
      <c r="CP488">
        <f>Drivers!CP638</f>
        <v>0</v>
      </c>
      <c r="CQ488">
        <f>Drivers!CQ638</f>
        <v>0</v>
      </c>
      <c r="CR488">
        <f>Drivers!CR638</f>
        <v>0</v>
      </c>
      <c r="CS488">
        <f>Drivers!CS638</f>
        <v>0</v>
      </c>
      <c r="CT488">
        <f>Drivers!CT638</f>
        <v>0</v>
      </c>
      <c r="CU488">
        <f>Drivers!CU638</f>
        <v>0</v>
      </c>
      <c r="CV488">
        <f>Drivers!CV638</f>
        <v>0</v>
      </c>
      <c r="CW488">
        <f>Drivers!CW638</f>
        <v>0</v>
      </c>
      <c r="CX488">
        <f>Drivers!CX638</f>
        <v>0</v>
      </c>
      <c r="CY488">
        <f>Drivers!CY638</f>
        <v>0</v>
      </c>
      <c r="CZ488">
        <f>Drivers!CZ638</f>
        <v>0</v>
      </c>
      <c r="DA488">
        <f>Drivers!DA638</f>
        <v>0</v>
      </c>
      <c r="DB488">
        <f>Drivers!DB638</f>
        <v>0</v>
      </c>
      <c r="DC488">
        <f>Drivers!DC638</f>
        <v>0</v>
      </c>
      <c r="DD488">
        <f>Drivers!DD638</f>
        <v>0</v>
      </c>
      <c r="DE488">
        <f>Drivers!DE638</f>
        <v>0</v>
      </c>
      <c r="DF488">
        <f>Drivers!DF638</f>
        <v>0</v>
      </c>
      <c r="DG488">
        <f>Drivers!DG638</f>
        <v>0</v>
      </c>
      <c r="DH488">
        <f>Drivers!DH638</f>
        <v>0</v>
      </c>
      <c r="DI488">
        <f>Drivers!DI638</f>
        <v>0</v>
      </c>
      <c r="DJ488">
        <f>Drivers!DJ638</f>
        <v>0</v>
      </c>
      <c r="DK488">
        <f>Drivers!DK638</f>
        <v>0</v>
      </c>
      <c r="DL488">
        <f>Drivers!DL638</f>
        <v>0</v>
      </c>
      <c r="DM488">
        <f>Drivers!DM638</f>
        <v>0</v>
      </c>
      <c r="DN488">
        <f>Drivers!DN638</f>
        <v>0</v>
      </c>
      <c r="DO488">
        <f>Drivers!DO638</f>
        <v>0</v>
      </c>
      <c r="DP488">
        <f>Drivers!DP638</f>
        <v>0</v>
      </c>
      <c r="DQ488">
        <f>Drivers!DQ638</f>
        <v>0</v>
      </c>
      <c r="DR488">
        <f>Drivers!DR638</f>
        <v>0</v>
      </c>
      <c r="DS488">
        <f>Drivers!DS638</f>
        <v>0</v>
      </c>
      <c r="DT488">
        <f>Drivers!DT638</f>
        <v>0</v>
      </c>
      <c r="DU488">
        <f>Drivers!DU638</f>
        <v>0</v>
      </c>
      <c r="DV488">
        <f>Drivers!DV638</f>
        <v>0</v>
      </c>
      <c r="DW488">
        <f>Drivers!DW638</f>
        <v>0</v>
      </c>
      <c r="DX488">
        <f>Drivers!DX638</f>
        <v>0</v>
      </c>
      <c r="DY488">
        <f>Drivers!DY638</f>
        <v>0</v>
      </c>
      <c r="DZ488">
        <f>Drivers!DZ638</f>
        <v>0</v>
      </c>
      <c r="EA488">
        <f>Drivers!EA638</f>
        <v>0</v>
      </c>
      <c r="EB488">
        <f>Drivers!EB638</f>
        <v>0</v>
      </c>
      <c r="EC488">
        <f>Drivers!EC638</f>
        <v>0</v>
      </c>
      <c r="ED488">
        <f>Drivers!ED638</f>
        <v>0</v>
      </c>
      <c r="EE488">
        <f>Drivers!EE638</f>
        <v>0</v>
      </c>
      <c r="EF488">
        <f>Drivers!EF638</f>
        <v>0</v>
      </c>
      <c r="EG488">
        <f>Drivers!EG638</f>
        <v>0</v>
      </c>
      <c r="EH488">
        <f>Drivers!EH638</f>
        <v>0</v>
      </c>
      <c r="EI488">
        <f>Drivers!EI638</f>
        <v>0</v>
      </c>
      <c r="EJ488">
        <f>Drivers!EJ638</f>
        <v>0</v>
      </c>
    </row>
    <row r="489" spans="1:140" hidden="1" outlineLevel="1">
      <c r="A489">
        <f>Drivers!A639</f>
        <v>0</v>
      </c>
      <c r="B489">
        <f>Drivers!B639</f>
        <v>0</v>
      </c>
      <c r="C489">
        <f>Drivers!C639</f>
        <v>0</v>
      </c>
      <c r="D489">
        <f>Drivers!D639</f>
        <v>0</v>
      </c>
      <c r="E489">
        <f>Drivers!E639</f>
        <v>0</v>
      </c>
      <c r="F489">
        <f>Drivers!F639</f>
        <v>0</v>
      </c>
      <c r="G489">
        <f>Drivers!G639</f>
        <v>0</v>
      </c>
      <c r="H489">
        <f>Drivers!H639</f>
        <v>0</v>
      </c>
      <c r="I489" t="str">
        <f>Drivers!I639</f>
        <v>+ EOP Trulia</v>
      </c>
      <c r="J489">
        <f>Drivers!J639</f>
        <v>0</v>
      </c>
      <c r="K489">
        <f>Drivers!K639</f>
        <v>0</v>
      </c>
      <c r="L489">
        <f>Drivers!L639</f>
        <v>0</v>
      </c>
      <c r="M489">
        <f>Drivers!M639</f>
        <v>0</v>
      </c>
      <c r="N489">
        <f>Drivers!N639</f>
        <v>0</v>
      </c>
      <c r="O489">
        <f>Drivers!O639</f>
        <v>0</v>
      </c>
      <c r="P489">
        <f>Drivers!P639</f>
        <v>0</v>
      </c>
      <c r="Q489">
        <f>Drivers!Q639</f>
        <v>0</v>
      </c>
      <c r="R489">
        <f>Drivers!R639</f>
        <v>0</v>
      </c>
      <c r="S489">
        <f>Drivers!S639</f>
        <v>0</v>
      </c>
      <c r="T489">
        <f>Drivers!T639</f>
        <v>0</v>
      </c>
      <c r="U489">
        <f>Drivers!U639</f>
        <v>0</v>
      </c>
      <c r="V489">
        <f>Drivers!V639</f>
        <v>0</v>
      </c>
      <c r="W489">
        <f>Drivers!W639</f>
        <v>0</v>
      </c>
      <c r="X489">
        <f>Drivers!X639</f>
        <v>0</v>
      </c>
      <c r="Y489">
        <f>Drivers!Y639</f>
        <v>0</v>
      </c>
      <c r="Z489">
        <f>Drivers!Z639</f>
        <v>0</v>
      </c>
      <c r="AA489">
        <f>Drivers!AA639</f>
        <v>0</v>
      </c>
      <c r="AB489">
        <f>Drivers!AB639</f>
        <v>0</v>
      </c>
      <c r="AC489">
        <f>Drivers!AC639</f>
        <v>0</v>
      </c>
      <c r="AD489">
        <f>Drivers!AD639</f>
        <v>0</v>
      </c>
      <c r="AE489">
        <f>Drivers!AE639</f>
        <v>0</v>
      </c>
      <c r="AF489">
        <f>Drivers!AF639</f>
        <v>0</v>
      </c>
      <c r="AG489">
        <f>Drivers!AG639</f>
        <v>0</v>
      </c>
      <c r="AH489">
        <f>Drivers!AH639</f>
        <v>0</v>
      </c>
      <c r="AI489">
        <f>Drivers!AI639</f>
        <v>0</v>
      </c>
      <c r="AJ489">
        <f>Drivers!AJ639</f>
        <v>0</v>
      </c>
      <c r="AK489">
        <f>Drivers!AK639</f>
        <v>0</v>
      </c>
      <c r="AL489">
        <f>Drivers!AL639</f>
        <v>0</v>
      </c>
      <c r="AM489">
        <f>Drivers!AM639</f>
        <v>0</v>
      </c>
      <c r="AN489">
        <f>Drivers!AN639</f>
        <v>0</v>
      </c>
      <c r="AO489">
        <f>Drivers!AO639</f>
        <v>0</v>
      </c>
      <c r="AP489">
        <f>Drivers!AP639</f>
        <v>0</v>
      </c>
      <c r="AQ489">
        <f>Drivers!AQ639</f>
        <v>0</v>
      </c>
      <c r="AR489">
        <f>Drivers!AR639</f>
        <v>0</v>
      </c>
      <c r="AS489">
        <f>Drivers!AS639</f>
        <v>0</v>
      </c>
      <c r="AT489">
        <f>Drivers!AT639</f>
        <v>0</v>
      </c>
      <c r="AU489">
        <f>Drivers!AU639</f>
        <v>0</v>
      </c>
      <c r="AV489">
        <f>Drivers!AV639</f>
        <v>0</v>
      </c>
      <c r="AW489">
        <f>Drivers!AW639</f>
        <v>0</v>
      </c>
      <c r="AX489">
        <f>Drivers!AX639</f>
        <v>0</v>
      </c>
      <c r="AY489">
        <f>Drivers!AY639</f>
        <v>0</v>
      </c>
      <c r="AZ489">
        <f>Drivers!AZ639</f>
        <v>0</v>
      </c>
      <c r="BA489">
        <f>Drivers!BA639</f>
        <v>0</v>
      </c>
      <c r="BB489">
        <f>Drivers!BB639</f>
        <v>0</v>
      </c>
      <c r="BC489">
        <f>Drivers!BC639</f>
        <v>0</v>
      </c>
      <c r="BD489">
        <f>Drivers!BD639</f>
        <v>0</v>
      </c>
      <c r="BE489">
        <f>Drivers!BE639</f>
        <v>0</v>
      </c>
      <c r="BF489">
        <f>Drivers!BF639</f>
        <v>0</v>
      </c>
      <c r="BG489">
        <f>Drivers!BG639</f>
        <v>0</v>
      </c>
      <c r="BH489">
        <f>Drivers!BH639</f>
        <v>0</v>
      </c>
      <c r="BI489">
        <f>Drivers!BI639</f>
        <v>0</v>
      </c>
      <c r="BJ489">
        <f>Drivers!BJ639</f>
        <v>0</v>
      </c>
      <c r="BK489">
        <f>Drivers!BK639</f>
        <v>0</v>
      </c>
      <c r="BL489">
        <f>Drivers!BL639</f>
        <v>0</v>
      </c>
      <c r="BM489">
        <f>Drivers!BM639</f>
        <v>0</v>
      </c>
      <c r="BN489">
        <f>Drivers!BN639</f>
        <v>0</v>
      </c>
      <c r="BO489">
        <f>Drivers!BO639</f>
        <v>0</v>
      </c>
      <c r="BP489">
        <f>Drivers!BP639</f>
        <v>0</v>
      </c>
      <c r="BQ489">
        <f>Drivers!BQ639</f>
        <v>0</v>
      </c>
      <c r="BR489">
        <f>Drivers!BR639</f>
        <v>83375</v>
      </c>
      <c r="BS489">
        <f>Drivers!BS639</f>
        <v>0</v>
      </c>
      <c r="BT489">
        <f>Drivers!BT639</f>
        <v>0</v>
      </c>
      <c r="BU489">
        <f>Drivers!BU639</f>
        <v>0</v>
      </c>
      <c r="BV489">
        <f>Drivers!BV639</f>
        <v>0</v>
      </c>
      <c r="BW489">
        <f>Drivers!BW639</f>
        <v>0</v>
      </c>
      <c r="BX489">
        <f>Drivers!BX639</f>
        <v>0</v>
      </c>
      <c r="BY489">
        <f>Drivers!BY639</f>
        <v>0</v>
      </c>
      <c r="BZ489">
        <f>Drivers!BZ639</f>
        <v>0</v>
      </c>
      <c r="CA489">
        <f>Drivers!CA639</f>
        <v>0</v>
      </c>
      <c r="CB489">
        <f>Drivers!CB639</f>
        <v>0</v>
      </c>
      <c r="CC489">
        <f>Drivers!CC639</f>
        <v>0</v>
      </c>
      <c r="CD489">
        <f>Drivers!CD639</f>
        <v>0</v>
      </c>
      <c r="CE489">
        <f>Drivers!CE639</f>
        <v>0</v>
      </c>
      <c r="CF489">
        <f>Drivers!CF639</f>
        <v>0</v>
      </c>
      <c r="CG489">
        <f>Drivers!CG639</f>
        <v>0</v>
      </c>
      <c r="CH489">
        <f>Drivers!CH639</f>
        <v>0</v>
      </c>
      <c r="CI489">
        <f>Drivers!CI639</f>
        <v>0</v>
      </c>
      <c r="CJ489">
        <f>Drivers!CJ639</f>
        <v>0</v>
      </c>
      <c r="CK489">
        <f>Drivers!CK639</f>
        <v>0</v>
      </c>
      <c r="CL489">
        <f>Drivers!CL639</f>
        <v>0</v>
      </c>
      <c r="CM489">
        <f>Drivers!CM639</f>
        <v>0</v>
      </c>
      <c r="CN489">
        <f>Drivers!CN639</f>
        <v>0</v>
      </c>
      <c r="CO489">
        <f>Drivers!CO639</f>
        <v>0</v>
      </c>
      <c r="CP489">
        <f>Drivers!CP639</f>
        <v>0</v>
      </c>
      <c r="CQ489">
        <f>Drivers!CQ639</f>
        <v>0</v>
      </c>
      <c r="CR489">
        <f>Drivers!CR639</f>
        <v>0</v>
      </c>
      <c r="CS489">
        <f>Drivers!CS639</f>
        <v>0</v>
      </c>
      <c r="CT489">
        <f>Drivers!CT639</f>
        <v>0</v>
      </c>
      <c r="CU489">
        <f>Drivers!CU639</f>
        <v>0</v>
      </c>
      <c r="CV489">
        <f>Drivers!CV639</f>
        <v>0</v>
      </c>
      <c r="CW489">
        <f>Drivers!CW639</f>
        <v>0</v>
      </c>
      <c r="CX489">
        <f>Drivers!CX639</f>
        <v>0</v>
      </c>
      <c r="CY489">
        <f>Drivers!CY639</f>
        <v>0</v>
      </c>
      <c r="CZ489">
        <f>Drivers!CZ639</f>
        <v>0</v>
      </c>
      <c r="DA489">
        <f>Drivers!DA639</f>
        <v>0</v>
      </c>
      <c r="DB489">
        <f>Drivers!DB639</f>
        <v>0</v>
      </c>
      <c r="DC489">
        <f>Drivers!DC639</f>
        <v>0</v>
      </c>
      <c r="DD489">
        <f>Drivers!DD639</f>
        <v>0</v>
      </c>
      <c r="DE489">
        <f>Drivers!DE639</f>
        <v>0</v>
      </c>
      <c r="DF489">
        <f>Drivers!DF639</f>
        <v>0</v>
      </c>
      <c r="DG489">
        <f>Drivers!DG639</f>
        <v>0</v>
      </c>
      <c r="DH489">
        <f>Drivers!DH639</f>
        <v>0</v>
      </c>
      <c r="DI489">
        <f>Drivers!DI639</f>
        <v>0</v>
      </c>
      <c r="DJ489">
        <f>Drivers!DJ639</f>
        <v>0</v>
      </c>
      <c r="DK489">
        <f>Drivers!DK639</f>
        <v>0</v>
      </c>
      <c r="DL489">
        <f>Drivers!DL639</f>
        <v>0</v>
      </c>
      <c r="DM489">
        <f>Drivers!DM639</f>
        <v>0</v>
      </c>
      <c r="DN489">
        <f>Drivers!DN639</f>
        <v>0</v>
      </c>
      <c r="DO489">
        <f>Drivers!DO639</f>
        <v>0</v>
      </c>
      <c r="DP489">
        <f>Drivers!DP639</f>
        <v>0</v>
      </c>
      <c r="DQ489">
        <f>Drivers!DQ639</f>
        <v>0</v>
      </c>
      <c r="DR489">
        <f>Drivers!DR639</f>
        <v>0</v>
      </c>
      <c r="DS489">
        <f>Drivers!DS639</f>
        <v>0</v>
      </c>
      <c r="DT489">
        <f>Drivers!DT639</f>
        <v>0</v>
      </c>
      <c r="DU489">
        <f>Drivers!DU639</f>
        <v>0</v>
      </c>
      <c r="DV489">
        <f>Drivers!DV639</f>
        <v>0</v>
      </c>
      <c r="DW489">
        <f>Drivers!DW639</f>
        <v>0</v>
      </c>
      <c r="DX489">
        <f>Drivers!DX639</f>
        <v>0</v>
      </c>
      <c r="DY489">
        <f>Drivers!DY639</f>
        <v>0</v>
      </c>
      <c r="DZ489">
        <f>Drivers!DZ639</f>
        <v>0</v>
      </c>
      <c r="EA489">
        <f>Drivers!EA639</f>
        <v>0</v>
      </c>
      <c r="EB489">
        <f>Drivers!EB639</f>
        <v>0</v>
      </c>
      <c r="EC489">
        <f>Drivers!EC639</f>
        <v>0</v>
      </c>
      <c r="ED489">
        <f>Drivers!ED639</f>
        <v>0</v>
      </c>
      <c r="EE489">
        <f>Drivers!EE639</f>
        <v>0</v>
      </c>
      <c r="EF489">
        <f>Drivers!EF639</f>
        <v>0</v>
      </c>
      <c r="EG489">
        <f>Drivers!EG639</f>
        <v>0</v>
      </c>
      <c r="EH489">
        <f>Drivers!EH639</f>
        <v>0</v>
      </c>
      <c r="EI489">
        <f>Drivers!EI639</f>
        <v>0</v>
      </c>
      <c r="EJ489">
        <f>Drivers!EJ639</f>
        <v>0</v>
      </c>
    </row>
    <row r="490" spans="1:140" hidden="1" outlineLevel="1">
      <c r="A490">
        <f>Drivers!A640</f>
        <v>0</v>
      </c>
      <c r="B490">
        <f>Drivers!B640</f>
        <v>0</v>
      </c>
      <c r="C490">
        <f>Drivers!C640</f>
        <v>0</v>
      </c>
      <c r="D490">
        <f>Drivers!D640</f>
        <v>0</v>
      </c>
      <c r="E490">
        <f>Drivers!E640</f>
        <v>0</v>
      </c>
      <c r="F490">
        <f>Drivers!F640</f>
        <v>0</v>
      </c>
      <c r="G490">
        <f>Drivers!G640</f>
        <v>0</v>
      </c>
      <c r="H490">
        <f>Drivers!H640</f>
        <v>0</v>
      </c>
      <c r="I490" t="str">
        <f>Drivers!I640</f>
        <v>= Standalone Subs</v>
      </c>
      <c r="J490">
        <f>Drivers!J640</f>
        <v>0</v>
      </c>
      <c r="K490">
        <f>Drivers!K640</f>
        <v>0</v>
      </c>
      <c r="L490">
        <f>Drivers!L640</f>
        <v>0</v>
      </c>
      <c r="M490">
        <f>Drivers!M640</f>
        <v>0</v>
      </c>
      <c r="N490">
        <f>Drivers!N640</f>
        <v>0</v>
      </c>
      <c r="O490">
        <f>Drivers!O640</f>
        <v>0</v>
      </c>
      <c r="P490">
        <f>Drivers!P640</f>
        <v>0</v>
      </c>
      <c r="Q490">
        <f>Drivers!Q640</f>
        <v>0</v>
      </c>
      <c r="R490">
        <f>Drivers!R640</f>
        <v>0</v>
      </c>
      <c r="S490">
        <f>Drivers!S640</f>
        <v>0</v>
      </c>
      <c r="T490">
        <f>Drivers!T640</f>
        <v>0</v>
      </c>
      <c r="U490">
        <f>Drivers!U640</f>
        <v>0</v>
      </c>
      <c r="V490">
        <f>Drivers!V640</f>
        <v>0</v>
      </c>
      <c r="W490">
        <f>Drivers!W640</f>
        <v>0</v>
      </c>
      <c r="X490">
        <f>Drivers!X640</f>
        <v>0</v>
      </c>
      <c r="Y490">
        <f>Drivers!Y640</f>
        <v>0</v>
      </c>
      <c r="Z490">
        <f>Drivers!Z640</f>
        <v>0</v>
      </c>
      <c r="AA490">
        <f>Drivers!AA640</f>
        <v>0</v>
      </c>
      <c r="AB490">
        <f>Drivers!AB640</f>
        <v>0</v>
      </c>
      <c r="AC490">
        <f>Drivers!AC640</f>
        <v>0</v>
      </c>
      <c r="AD490">
        <f>Drivers!AD640</f>
        <v>0</v>
      </c>
      <c r="AE490">
        <f>Drivers!AE640</f>
        <v>0</v>
      </c>
      <c r="AF490">
        <f>Drivers!AF640</f>
        <v>0</v>
      </c>
      <c r="AG490">
        <f>Drivers!AG640</f>
        <v>0</v>
      </c>
      <c r="AH490">
        <f>Drivers!AH640</f>
        <v>0</v>
      </c>
      <c r="AI490">
        <f>Drivers!AI640</f>
        <v>0</v>
      </c>
      <c r="AJ490">
        <f>Drivers!AJ640</f>
        <v>0</v>
      </c>
      <c r="AK490">
        <f>Drivers!AK640</f>
        <v>0</v>
      </c>
      <c r="AL490">
        <f>Drivers!AL640</f>
        <v>0</v>
      </c>
      <c r="AM490">
        <f>Drivers!AM640</f>
        <v>0</v>
      </c>
      <c r="AN490">
        <f>Drivers!AN640</f>
        <v>0</v>
      </c>
      <c r="AO490">
        <f>Drivers!AO640</f>
        <v>0</v>
      </c>
      <c r="AP490">
        <f>Drivers!AP640</f>
        <v>0</v>
      </c>
      <c r="AQ490">
        <f>Drivers!AQ640</f>
        <v>0</v>
      </c>
      <c r="AR490">
        <f>Drivers!AR640</f>
        <v>0</v>
      </c>
      <c r="AS490">
        <f>Drivers!AS640</f>
        <v>0</v>
      </c>
      <c r="AT490">
        <f>Drivers!AT640</f>
        <v>0</v>
      </c>
      <c r="AU490">
        <f>Drivers!AU640</f>
        <v>0</v>
      </c>
      <c r="AV490">
        <f>Drivers!AV640</f>
        <v>0</v>
      </c>
      <c r="AW490">
        <f>Drivers!AW640</f>
        <v>0</v>
      </c>
      <c r="AX490">
        <f>Drivers!AX640</f>
        <v>0</v>
      </c>
      <c r="AY490">
        <f>Drivers!AY640</f>
        <v>0</v>
      </c>
      <c r="AZ490">
        <f>Drivers!AZ640</f>
        <v>0</v>
      </c>
      <c r="BA490">
        <f>Drivers!BA640</f>
        <v>0</v>
      </c>
      <c r="BB490">
        <f>Drivers!BB640</f>
        <v>0</v>
      </c>
      <c r="BC490">
        <f>Drivers!BC640</f>
        <v>0</v>
      </c>
      <c r="BD490">
        <f>Drivers!BD640</f>
        <v>0</v>
      </c>
      <c r="BE490">
        <f>Drivers!BE640</f>
        <v>0</v>
      </c>
      <c r="BF490">
        <f>Drivers!BF640</f>
        <v>0</v>
      </c>
      <c r="BG490">
        <f>Drivers!BG640</f>
        <v>0</v>
      </c>
      <c r="BH490">
        <f>Drivers!BH640</f>
        <v>0</v>
      </c>
      <c r="BI490">
        <f>Drivers!BI640</f>
        <v>0</v>
      </c>
      <c r="BJ490">
        <f>Drivers!BJ640</f>
        <v>0</v>
      </c>
      <c r="BK490">
        <f>Drivers!BK640</f>
        <v>0</v>
      </c>
      <c r="BL490">
        <f>Drivers!BL640</f>
        <v>0</v>
      </c>
      <c r="BM490">
        <f>Drivers!BM640</f>
        <v>0</v>
      </c>
      <c r="BN490">
        <f>Drivers!BN640</f>
        <v>0</v>
      </c>
      <c r="BO490">
        <f>Drivers!BO640</f>
        <v>0</v>
      </c>
      <c r="BP490">
        <f>Drivers!BP640</f>
        <v>0</v>
      </c>
      <c r="BQ490">
        <f>Drivers!BQ640</f>
        <v>0</v>
      </c>
      <c r="BR490">
        <f>Drivers!BR640</f>
        <v>149055.32</v>
      </c>
      <c r="BS490">
        <f>Drivers!BS640</f>
        <v>0</v>
      </c>
      <c r="BT490">
        <f>Drivers!BT640</f>
        <v>0</v>
      </c>
      <c r="BU490">
        <f>Drivers!BU640</f>
        <v>0</v>
      </c>
      <c r="BV490">
        <f>Drivers!BV640</f>
        <v>0</v>
      </c>
      <c r="BW490">
        <f>Drivers!BW640</f>
        <v>0</v>
      </c>
      <c r="BX490">
        <f>Drivers!BX640</f>
        <v>0</v>
      </c>
      <c r="BY490">
        <f>Drivers!BY640</f>
        <v>0</v>
      </c>
      <c r="BZ490">
        <f>Drivers!BZ640</f>
        <v>0</v>
      </c>
      <c r="CA490">
        <f>Drivers!CA640</f>
        <v>0</v>
      </c>
      <c r="CB490">
        <f>Drivers!CB640</f>
        <v>0</v>
      </c>
      <c r="CC490">
        <f>Drivers!CC640</f>
        <v>0</v>
      </c>
      <c r="CD490">
        <f>Drivers!CD640</f>
        <v>0</v>
      </c>
      <c r="CE490">
        <f>Drivers!CE640</f>
        <v>0</v>
      </c>
      <c r="CF490">
        <f>Drivers!CF640</f>
        <v>0</v>
      </c>
      <c r="CG490">
        <f>Drivers!CG640</f>
        <v>0</v>
      </c>
      <c r="CH490">
        <f>Drivers!CH640</f>
        <v>0</v>
      </c>
      <c r="CI490">
        <f>Drivers!CI640</f>
        <v>0</v>
      </c>
      <c r="CJ490">
        <f>Drivers!CJ640</f>
        <v>0</v>
      </c>
      <c r="CK490">
        <f>Drivers!CK640</f>
        <v>0</v>
      </c>
      <c r="CL490">
        <f>Drivers!CL640</f>
        <v>0</v>
      </c>
      <c r="CM490">
        <f>Drivers!CM640</f>
        <v>0</v>
      </c>
      <c r="CN490">
        <f>Drivers!CN640</f>
        <v>0</v>
      </c>
      <c r="CO490">
        <f>Drivers!CO640</f>
        <v>0</v>
      </c>
      <c r="CP490">
        <f>Drivers!CP640</f>
        <v>0</v>
      </c>
      <c r="CQ490">
        <f>Drivers!CQ640</f>
        <v>0</v>
      </c>
      <c r="CR490">
        <f>Drivers!CR640</f>
        <v>0</v>
      </c>
      <c r="CS490">
        <f>Drivers!CS640</f>
        <v>0</v>
      </c>
      <c r="CT490">
        <f>Drivers!CT640</f>
        <v>0</v>
      </c>
      <c r="CU490">
        <f>Drivers!CU640</f>
        <v>0</v>
      </c>
      <c r="CV490">
        <f>Drivers!CV640</f>
        <v>0</v>
      </c>
      <c r="CW490">
        <f>Drivers!CW640</f>
        <v>0</v>
      </c>
      <c r="CX490">
        <f>Drivers!CX640</f>
        <v>0</v>
      </c>
      <c r="CY490">
        <f>Drivers!CY640</f>
        <v>0</v>
      </c>
      <c r="CZ490">
        <f>Drivers!CZ640</f>
        <v>0</v>
      </c>
      <c r="DA490">
        <f>Drivers!DA640</f>
        <v>0</v>
      </c>
      <c r="DB490">
        <f>Drivers!DB640</f>
        <v>0</v>
      </c>
      <c r="DC490">
        <f>Drivers!DC640</f>
        <v>0</v>
      </c>
      <c r="DD490">
        <f>Drivers!DD640</f>
        <v>0</v>
      </c>
      <c r="DE490">
        <f>Drivers!DE640</f>
        <v>0</v>
      </c>
      <c r="DF490">
        <f>Drivers!DF640</f>
        <v>0</v>
      </c>
      <c r="DG490">
        <f>Drivers!DG640</f>
        <v>0</v>
      </c>
      <c r="DH490">
        <f>Drivers!DH640</f>
        <v>0</v>
      </c>
      <c r="DI490">
        <f>Drivers!DI640</f>
        <v>0</v>
      </c>
      <c r="DJ490">
        <f>Drivers!DJ640</f>
        <v>0</v>
      </c>
      <c r="DK490">
        <f>Drivers!DK640</f>
        <v>0</v>
      </c>
      <c r="DL490">
        <f>Drivers!DL640</f>
        <v>0</v>
      </c>
      <c r="DM490">
        <f>Drivers!DM640</f>
        <v>0</v>
      </c>
      <c r="DN490">
        <f>Drivers!DN640</f>
        <v>0</v>
      </c>
      <c r="DO490">
        <f>Drivers!DO640</f>
        <v>0</v>
      </c>
      <c r="DP490">
        <f>Drivers!DP640</f>
        <v>0</v>
      </c>
      <c r="DQ490">
        <f>Drivers!DQ640</f>
        <v>0</v>
      </c>
      <c r="DR490">
        <f>Drivers!DR640</f>
        <v>0</v>
      </c>
      <c r="DS490">
        <f>Drivers!DS640</f>
        <v>0</v>
      </c>
      <c r="DT490">
        <f>Drivers!DT640</f>
        <v>0</v>
      </c>
      <c r="DU490">
        <f>Drivers!DU640</f>
        <v>0</v>
      </c>
      <c r="DV490">
        <f>Drivers!DV640</f>
        <v>0</v>
      </c>
      <c r="DW490">
        <f>Drivers!DW640</f>
        <v>0</v>
      </c>
      <c r="DX490">
        <f>Drivers!DX640</f>
        <v>0</v>
      </c>
      <c r="DY490">
        <f>Drivers!DY640</f>
        <v>0</v>
      </c>
      <c r="DZ490">
        <f>Drivers!DZ640</f>
        <v>0</v>
      </c>
      <c r="EA490">
        <f>Drivers!EA640</f>
        <v>0</v>
      </c>
      <c r="EB490">
        <f>Drivers!EB640</f>
        <v>0</v>
      </c>
      <c r="EC490">
        <f>Drivers!EC640</f>
        <v>0</v>
      </c>
      <c r="ED490">
        <f>Drivers!ED640</f>
        <v>0</v>
      </c>
      <c r="EE490">
        <f>Drivers!EE640</f>
        <v>0</v>
      </c>
      <c r="EF490">
        <f>Drivers!EF640</f>
        <v>0</v>
      </c>
      <c r="EG490">
        <f>Drivers!EG640</f>
        <v>0</v>
      </c>
      <c r="EH490">
        <f>Drivers!EH640</f>
        <v>0</v>
      </c>
      <c r="EI490">
        <f>Drivers!EI640</f>
        <v>0</v>
      </c>
      <c r="EJ490">
        <f>Drivers!EJ640</f>
        <v>0</v>
      </c>
    </row>
    <row r="491" spans="1:140" hidden="1" outlineLevel="1">
      <c r="A491">
        <f>Drivers!A641</f>
        <v>0</v>
      </c>
      <c r="B491">
        <f>Drivers!B641</f>
        <v>0</v>
      </c>
      <c r="C491">
        <f>Drivers!C641</f>
        <v>0</v>
      </c>
      <c r="D491">
        <f>Drivers!D641</f>
        <v>0</v>
      </c>
      <c r="E491">
        <f>Drivers!E641</f>
        <v>0</v>
      </c>
      <c r="F491">
        <f>Drivers!F641</f>
        <v>0</v>
      </c>
      <c r="G491">
        <f>Drivers!G641</f>
        <v>0</v>
      </c>
      <c r="H491">
        <f>Drivers!H641</f>
        <v>0</v>
      </c>
      <c r="I491" t="str">
        <f>Drivers!I641</f>
        <v>- Market Leader only Subs</v>
      </c>
      <c r="J491">
        <f>Drivers!J641</f>
        <v>0</v>
      </c>
      <c r="K491">
        <f>Drivers!K641</f>
        <v>0</v>
      </c>
      <c r="L491">
        <f>Drivers!L641</f>
        <v>0</v>
      </c>
      <c r="M491">
        <f>Drivers!M641</f>
        <v>0</v>
      </c>
      <c r="N491">
        <f>Drivers!N641</f>
        <v>0</v>
      </c>
      <c r="O491">
        <f>Drivers!O641</f>
        <v>0</v>
      </c>
      <c r="P491">
        <f>Drivers!P641</f>
        <v>0</v>
      </c>
      <c r="Q491">
        <f>Drivers!Q641</f>
        <v>0</v>
      </c>
      <c r="R491">
        <f>Drivers!R641</f>
        <v>0</v>
      </c>
      <c r="S491">
        <f>Drivers!S641</f>
        <v>0</v>
      </c>
      <c r="T491">
        <f>Drivers!T641</f>
        <v>0</v>
      </c>
      <c r="U491">
        <f>Drivers!U641</f>
        <v>0</v>
      </c>
      <c r="V491">
        <f>Drivers!V641</f>
        <v>0</v>
      </c>
      <c r="W491">
        <f>Drivers!W641</f>
        <v>0</v>
      </c>
      <c r="X491">
        <f>Drivers!X641</f>
        <v>0</v>
      </c>
      <c r="Y491">
        <f>Drivers!Y641</f>
        <v>0</v>
      </c>
      <c r="Z491">
        <f>Drivers!Z641</f>
        <v>0</v>
      </c>
      <c r="AA491">
        <f>Drivers!AA641</f>
        <v>0</v>
      </c>
      <c r="AB491">
        <f>Drivers!AB641</f>
        <v>0</v>
      </c>
      <c r="AC491">
        <f>Drivers!AC641</f>
        <v>0</v>
      </c>
      <c r="AD491">
        <f>Drivers!AD641</f>
        <v>0</v>
      </c>
      <c r="AE491">
        <f>Drivers!AE641</f>
        <v>0</v>
      </c>
      <c r="AF491">
        <f>Drivers!AF641</f>
        <v>0</v>
      </c>
      <c r="AG491">
        <f>Drivers!AG641</f>
        <v>0</v>
      </c>
      <c r="AH491">
        <f>Drivers!AH641</f>
        <v>0</v>
      </c>
      <c r="AI491">
        <f>Drivers!AI641</f>
        <v>0</v>
      </c>
      <c r="AJ491">
        <f>Drivers!AJ641</f>
        <v>0</v>
      </c>
      <c r="AK491">
        <f>Drivers!AK641</f>
        <v>0</v>
      </c>
      <c r="AL491">
        <f>Drivers!AL641</f>
        <v>0</v>
      </c>
      <c r="AM491">
        <f>Drivers!AM641</f>
        <v>0</v>
      </c>
      <c r="AN491">
        <f>Drivers!AN641</f>
        <v>0</v>
      </c>
      <c r="AO491">
        <f>Drivers!AO641</f>
        <v>0</v>
      </c>
      <c r="AP491">
        <f>Drivers!AP641</f>
        <v>0</v>
      </c>
      <c r="AQ491">
        <f>Drivers!AQ641</f>
        <v>0</v>
      </c>
      <c r="AR491">
        <f>Drivers!AR641</f>
        <v>0</v>
      </c>
      <c r="AS491">
        <f>Drivers!AS641</f>
        <v>0</v>
      </c>
      <c r="AT491">
        <f>Drivers!AT641</f>
        <v>0</v>
      </c>
      <c r="AU491">
        <f>Drivers!AU641</f>
        <v>0</v>
      </c>
      <c r="AV491">
        <f>Drivers!AV641</f>
        <v>0</v>
      </c>
      <c r="AW491">
        <f>Drivers!AW641</f>
        <v>0</v>
      </c>
      <c r="AX491">
        <f>Drivers!AX641</f>
        <v>0</v>
      </c>
      <c r="AY491">
        <f>Drivers!AY641</f>
        <v>0</v>
      </c>
      <c r="AZ491">
        <f>Drivers!AZ641</f>
        <v>0</v>
      </c>
      <c r="BA491">
        <f>Drivers!BA641</f>
        <v>0</v>
      </c>
      <c r="BB491">
        <f>Drivers!BB641</f>
        <v>0</v>
      </c>
      <c r="BC491">
        <f>Drivers!BC641</f>
        <v>0</v>
      </c>
      <c r="BD491">
        <f>Drivers!BD641</f>
        <v>0</v>
      </c>
      <c r="BE491">
        <f>Drivers!BE641</f>
        <v>0</v>
      </c>
      <c r="BF491">
        <f>Drivers!BF641</f>
        <v>0</v>
      </c>
      <c r="BG491">
        <f>Drivers!BG641</f>
        <v>0</v>
      </c>
      <c r="BH491">
        <f>Drivers!BH641</f>
        <v>0</v>
      </c>
      <c r="BI491">
        <f>Drivers!BI641</f>
        <v>0</v>
      </c>
      <c r="BJ491">
        <f>Drivers!BJ641</f>
        <v>0</v>
      </c>
      <c r="BK491">
        <f>Drivers!BK641</f>
        <v>0</v>
      </c>
      <c r="BL491">
        <f>Drivers!BL641</f>
        <v>0</v>
      </c>
      <c r="BM491">
        <f>Drivers!BM641</f>
        <v>0</v>
      </c>
      <c r="BN491">
        <f>Drivers!BN641</f>
        <v>0</v>
      </c>
      <c r="BO491">
        <f>Drivers!BO641</f>
        <v>0</v>
      </c>
      <c r="BP491">
        <f>Drivers!BP641</f>
        <v>0</v>
      </c>
      <c r="BQ491">
        <f>Drivers!BQ641</f>
        <v>0</v>
      </c>
      <c r="BR491">
        <f>Drivers!BR641</f>
        <v>27500</v>
      </c>
      <c r="BS491">
        <f>Drivers!BS641</f>
        <v>0</v>
      </c>
      <c r="BT491">
        <f>Drivers!BT641</f>
        <v>0</v>
      </c>
      <c r="BU491">
        <f>Drivers!BU641</f>
        <v>0</v>
      </c>
      <c r="BV491">
        <f>Drivers!BV641</f>
        <v>0</v>
      </c>
      <c r="BW491">
        <f>Drivers!BW641</f>
        <v>0</v>
      </c>
      <c r="BX491">
        <f>Drivers!BX641</f>
        <v>0</v>
      </c>
      <c r="BY491">
        <f>Drivers!BY641</f>
        <v>0</v>
      </c>
      <c r="BZ491">
        <f>Drivers!BZ641</f>
        <v>0</v>
      </c>
      <c r="CA491">
        <f>Drivers!CA641</f>
        <v>0</v>
      </c>
      <c r="CB491">
        <f>Drivers!CB641</f>
        <v>0</v>
      </c>
      <c r="CC491">
        <f>Drivers!CC641</f>
        <v>0</v>
      </c>
      <c r="CD491">
        <f>Drivers!CD641</f>
        <v>0</v>
      </c>
      <c r="CE491">
        <f>Drivers!CE641</f>
        <v>0</v>
      </c>
      <c r="CF491">
        <f>Drivers!CF641</f>
        <v>0</v>
      </c>
      <c r="CG491">
        <f>Drivers!CG641</f>
        <v>0</v>
      </c>
      <c r="CH491">
        <f>Drivers!CH641</f>
        <v>0</v>
      </c>
      <c r="CI491">
        <f>Drivers!CI641</f>
        <v>0</v>
      </c>
      <c r="CJ491">
        <f>Drivers!CJ641</f>
        <v>0</v>
      </c>
      <c r="CK491">
        <f>Drivers!CK641</f>
        <v>0</v>
      </c>
      <c r="CL491">
        <f>Drivers!CL641</f>
        <v>0</v>
      </c>
      <c r="CM491">
        <f>Drivers!CM641</f>
        <v>0</v>
      </c>
      <c r="CN491">
        <f>Drivers!CN641</f>
        <v>0</v>
      </c>
      <c r="CO491">
        <f>Drivers!CO641</f>
        <v>0</v>
      </c>
      <c r="CP491">
        <f>Drivers!CP641</f>
        <v>0</v>
      </c>
      <c r="CQ491">
        <f>Drivers!CQ641</f>
        <v>0</v>
      </c>
      <c r="CR491">
        <f>Drivers!CR641</f>
        <v>0</v>
      </c>
      <c r="CS491">
        <f>Drivers!CS641</f>
        <v>0</v>
      </c>
      <c r="CT491">
        <f>Drivers!CT641</f>
        <v>0</v>
      </c>
      <c r="CU491">
        <f>Drivers!CU641</f>
        <v>0</v>
      </c>
      <c r="CV491">
        <f>Drivers!CV641</f>
        <v>0</v>
      </c>
      <c r="CW491">
        <f>Drivers!CW641</f>
        <v>0</v>
      </c>
      <c r="CX491">
        <f>Drivers!CX641</f>
        <v>0</v>
      </c>
      <c r="CY491">
        <f>Drivers!CY641</f>
        <v>0</v>
      </c>
      <c r="CZ491">
        <f>Drivers!CZ641</f>
        <v>0</v>
      </c>
      <c r="DA491">
        <f>Drivers!DA641</f>
        <v>0</v>
      </c>
      <c r="DB491">
        <f>Drivers!DB641</f>
        <v>0</v>
      </c>
      <c r="DC491">
        <f>Drivers!DC641</f>
        <v>0</v>
      </c>
      <c r="DD491">
        <f>Drivers!DD641</f>
        <v>0</v>
      </c>
      <c r="DE491">
        <f>Drivers!DE641</f>
        <v>0</v>
      </c>
      <c r="DF491">
        <f>Drivers!DF641</f>
        <v>0</v>
      </c>
      <c r="DG491">
        <f>Drivers!DG641</f>
        <v>0</v>
      </c>
      <c r="DH491">
        <f>Drivers!DH641</f>
        <v>0</v>
      </c>
      <c r="DI491">
        <f>Drivers!DI641</f>
        <v>0</v>
      </c>
      <c r="DJ491">
        <f>Drivers!DJ641</f>
        <v>0</v>
      </c>
      <c r="DK491">
        <f>Drivers!DK641</f>
        <v>0</v>
      </c>
      <c r="DL491">
        <f>Drivers!DL641</f>
        <v>0</v>
      </c>
      <c r="DM491">
        <f>Drivers!DM641</f>
        <v>0</v>
      </c>
      <c r="DN491">
        <f>Drivers!DN641</f>
        <v>0</v>
      </c>
      <c r="DO491">
        <f>Drivers!DO641</f>
        <v>0</v>
      </c>
      <c r="DP491">
        <f>Drivers!DP641</f>
        <v>0</v>
      </c>
      <c r="DQ491">
        <f>Drivers!DQ641</f>
        <v>0</v>
      </c>
      <c r="DR491">
        <f>Drivers!DR641</f>
        <v>0</v>
      </c>
      <c r="DS491">
        <f>Drivers!DS641</f>
        <v>0</v>
      </c>
      <c r="DT491">
        <f>Drivers!DT641</f>
        <v>0</v>
      </c>
      <c r="DU491">
        <f>Drivers!DU641</f>
        <v>0</v>
      </c>
      <c r="DV491">
        <f>Drivers!DV641</f>
        <v>0</v>
      </c>
      <c r="DW491">
        <f>Drivers!DW641</f>
        <v>0</v>
      </c>
      <c r="DX491">
        <f>Drivers!DX641</f>
        <v>0</v>
      </c>
      <c r="DY491">
        <f>Drivers!DY641</f>
        <v>0</v>
      </c>
      <c r="DZ491">
        <f>Drivers!DZ641</f>
        <v>0</v>
      </c>
      <c r="EA491">
        <f>Drivers!EA641</f>
        <v>0</v>
      </c>
      <c r="EB491">
        <f>Drivers!EB641</f>
        <v>0</v>
      </c>
      <c r="EC491">
        <f>Drivers!EC641</f>
        <v>0</v>
      </c>
      <c r="ED491">
        <f>Drivers!ED641</f>
        <v>0</v>
      </c>
      <c r="EE491">
        <f>Drivers!EE641</f>
        <v>0</v>
      </c>
      <c r="EF491">
        <f>Drivers!EF641</f>
        <v>0</v>
      </c>
      <c r="EG491">
        <f>Drivers!EG641</f>
        <v>0</v>
      </c>
      <c r="EH491">
        <f>Drivers!EH641</f>
        <v>0</v>
      </c>
      <c r="EI491">
        <f>Drivers!EI641</f>
        <v>0</v>
      </c>
      <c r="EJ491">
        <f>Drivers!EJ641</f>
        <v>0</v>
      </c>
    </row>
    <row r="492" spans="1:140" hidden="1" outlineLevel="1">
      <c r="A492">
        <f>Drivers!A642</f>
        <v>0</v>
      </c>
      <c r="B492">
        <f>Drivers!B642</f>
        <v>0</v>
      </c>
      <c r="C492">
        <f>Drivers!C642</f>
        <v>0</v>
      </c>
      <c r="D492">
        <f>Drivers!D642</f>
        <v>0</v>
      </c>
      <c r="E492">
        <f>Drivers!E642</f>
        <v>0</v>
      </c>
      <c r="F492">
        <f>Drivers!F642</f>
        <v>0</v>
      </c>
      <c r="G492">
        <f>Drivers!G642</f>
        <v>0</v>
      </c>
      <c r="H492">
        <f>Drivers!H642</f>
        <v>0</v>
      </c>
      <c r="I492" t="str">
        <f>Drivers!I642</f>
        <v>= Standalone Subs</v>
      </c>
      <c r="J492">
        <f>Drivers!J642</f>
        <v>0</v>
      </c>
      <c r="K492">
        <f>Drivers!K642</f>
        <v>0</v>
      </c>
      <c r="L492">
        <f>Drivers!L642</f>
        <v>0</v>
      </c>
      <c r="M492">
        <f>Drivers!M642</f>
        <v>0</v>
      </c>
      <c r="N492">
        <f>Drivers!N642</f>
        <v>0</v>
      </c>
      <c r="O492">
        <f>Drivers!O642</f>
        <v>0</v>
      </c>
      <c r="P492">
        <f>Drivers!P642</f>
        <v>0</v>
      </c>
      <c r="Q492">
        <f>Drivers!Q642</f>
        <v>0</v>
      </c>
      <c r="R492">
        <f>Drivers!R642</f>
        <v>0</v>
      </c>
      <c r="S492">
        <f>Drivers!S642</f>
        <v>0</v>
      </c>
      <c r="T492">
        <f>Drivers!T642</f>
        <v>0</v>
      </c>
      <c r="U492">
        <f>Drivers!U642</f>
        <v>0</v>
      </c>
      <c r="V492">
        <f>Drivers!V642</f>
        <v>0</v>
      </c>
      <c r="W492">
        <f>Drivers!W642</f>
        <v>0</v>
      </c>
      <c r="X492">
        <f>Drivers!X642</f>
        <v>0</v>
      </c>
      <c r="Y492">
        <f>Drivers!Y642</f>
        <v>0</v>
      </c>
      <c r="Z492">
        <f>Drivers!Z642</f>
        <v>0</v>
      </c>
      <c r="AA492">
        <f>Drivers!AA642</f>
        <v>0</v>
      </c>
      <c r="AB492">
        <f>Drivers!AB642</f>
        <v>0</v>
      </c>
      <c r="AC492">
        <f>Drivers!AC642</f>
        <v>0</v>
      </c>
      <c r="AD492">
        <f>Drivers!AD642</f>
        <v>0</v>
      </c>
      <c r="AE492">
        <f>Drivers!AE642</f>
        <v>0</v>
      </c>
      <c r="AF492">
        <f>Drivers!AF642</f>
        <v>0</v>
      </c>
      <c r="AG492">
        <f>Drivers!AG642</f>
        <v>0</v>
      </c>
      <c r="AH492">
        <f>Drivers!AH642</f>
        <v>0</v>
      </c>
      <c r="AI492">
        <f>Drivers!AI642</f>
        <v>0</v>
      </c>
      <c r="AJ492">
        <f>Drivers!AJ642</f>
        <v>0</v>
      </c>
      <c r="AK492">
        <f>Drivers!AK642</f>
        <v>0</v>
      </c>
      <c r="AL492">
        <f>Drivers!AL642</f>
        <v>0</v>
      </c>
      <c r="AM492">
        <f>Drivers!AM642</f>
        <v>0</v>
      </c>
      <c r="AN492">
        <f>Drivers!AN642</f>
        <v>0</v>
      </c>
      <c r="AO492">
        <f>Drivers!AO642</f>
        <v>0</v>
      </c>
      <c r="AP492">
        <f>Drivers!AP642</f>
        <v>0</v>
      </c>
      <c r="AQ492">
        <f>Drivers!AQ642</f>
        <v>0</v>
      </c>
      <c r="AR492">
        <f>Drivers!AR642</f>
        <v>0</v>
      </c>
      <c r="AS492">
        <f>Drivers!AS642</f>
        <v>0</v>
      </c>
      <c r="AT492">
        <f>Drivers!AT642</f>
        <v>0</v>
      </c>
      <c r="AU492">
        <f>Drivers!AU642</f>
        <v>0</v>
      </c>
      <c r="AV492">
        <f>Drivers!AV642</f>
        <v>0</v>
      </c>
      <c r="AW492">
        <f>Drivers!AW642</f>
        <v>0</v>
      </c>
      <c r="AX492">
        <f>Drivers!AX642</f>
        <v>0</v>
      </c>
      <c r="AY492">
        <f>Drivers!AY642</f>
        <v>0</v>
      </c>
      <c r="AZ492">
        <f>Drivers!AZ642</f>
        <v>0</v>
      </c>
      <c r="BA492">
        <f>Drivers!BA642</f>
        <v>0</v>
      </c>
      <c r="BB492">
        <f>Drivers!BB642</f>
        <v>0</v>
      </c>
      <c r="BC492">
        <f>Drivers!BC642</f>
        <v>0</v>
      </c>
      <c r="BD492">
        <f>Drivers!BD642</f>
        <v>0</v>
      </c>
      <c r="BE492">
        <f>Drivers!BE642</f>
        <v>0</v>
      </c>
      <c r="BF492">
        <f>Drivers!BF642</f>
        <v>0</v>
      </c>
      <c r="BG492">
        <f>Drivers!BG642</f>
        <v>0</v>
      </c>
      <c r="BH492">
        <f>Drivers!BH642</f>
        <v>0</v>
      </c>
      <c r="BI492">
        <f>Drivers!BI642</f>
        <v>0</v>
      </c>
      <c r="BJ492">
        <f>Drivers!BJ642</f>
        <v>0</v>
      </c>
      <c r="BK492">
        <f>Drivers!BK642</f>
        <v>0</v>
      </c>
      <c r="BL492">
        <f>Drivers!BL642</f>
        <v>0</v>
      </c>
      <c r="BM492">
        <f>Drivers!BM642</f>
        <v>0</v>
      </c>
      <c r="BN492">
        <f>Drivers!BN642</f>
        <v>0</v>
      </c>
      <c r="BO492">
        <f>Drivers!BO642</f>
        <v>0</v>
      </c>
      <c r="BP492">
        <f>Drivers!BP642</f>
        <v>0</v>
      </c>
      <c r="BQ492">
        <f>Drivers!BQ642</f>
        <v>0</v>
      </c>
      <c r="BR492">
        <f>Drivers!BR642</f>
        <v>121555.32</v>
      </c>
      <c r="BS492">
        <f>Drivers!BS642</f>
        <v>0</v>
      </c>
      <c r="BT492">
        <f>Drivers!BT642</f>
        <v>0</v>
      </c>
      <c r="BU492">
        <f>Drivers!BU642</f>
        <v>0</v>
      </c>
      <c r="BV492">
        <f>Drivers!BV642</f>
        <v>0</v>
      </c>
      <c r="BW492">
        <f>Drivers!BW642</f>
        <v>0</v>
      </c>
      <c r="BX492">
        <f>Drivers!BX642</f>
        <v>0</v>
      </c>
      <c r="BY492">
        <f>Drivers!BY642</f>
        <v>0</v>
      </c>
      <c r="BZ492">
        <f>Drivers!BZ642</f>
        <v>0</v>
      </c>
      <c r="CA492">
        <f>Drivers!CA642</f>
        <v>0</v>
      </c>
      <c r="CB492">
        <f>Drivers!CB642</f>
        <v>0</v>
      </c>
      <c r="CC492">
        <f>Drivers!CC642</f>
        <v>0</v>
      </c>
      <c r="CD492">
        <f>Drivers!CD642</f>
        <v>0</v>
      </c>
      <c r="CE492">
        <f>Drivers!CE642</f>
        <v>0</v>
      </c>
      <c r="CF492">
        <f>Drivers!CF642</f>
        <v>0</v>
      </c>
      <c r="CG492">
        <f>Drivers!CG642</f>
        <v>0</v>
      </c>
      <c r="CH492">
        <f>Drivers!CH642</f>
        <v>0</v>
      </c>
      <c r="CI492">
        <f>Drivers!CI642</f>
        <v>0</v>
      </c>
      <c r="CJ492">
        <f>Drivers!CJ642</f>
        <v>0</v>
      </c>
      <c r="CK492">
        <f>Drivers!CK642</f>
        <v>0</v>
      </c>
      <c r="CL492">
        <f>Drivers!CL642</f>
        <v>0</v>
      </c>
      <c r="CM492">
        <f>Drivers!CM642</f>
        <v>0</v>
      </c>
      <c r="CN492">
        <f>Drivers!CN642</f>
        <v>0</v>
      </c>
      <c r="CO492">
        <f>Drivers!CO642</f>
        <v>0</v>
      </c>
      <c r="CP492">
        <f>Drivers!CP642</f>
        <v>0</v>
      </c>
      <c r="CQ492">
        <f>Drivers!CQ642</f>
        <v>0</v>
      </c>
      <c r="CR492">
        <f>Drivers!CR642</f>
        <v>0</v>
      </c>
      <c r="CS492">
        <f>Drivers!CS642</f>
        <v>0</v>
      </c>
      <c r="CT492">
        <f>Drivers!CT642</f>
        <v>0</v>
      </c>
      <c r="CU492">
        <f>Drivers!CU642</f>
        <v>0</v>
      </c>
      <c r="CV492">
        <f>Drivers!CV642</f>
        <v>0</v>
      </c>
      <c r="CW492">
        <f>Drivers!CW642</f>
        <v>0</v>
      </c>
      <c r="CX492">
        <f>Drivers!CX642</f>
        <v>0</v>
      </c>
      <c r="CY492">
        <f>Drivers!CY642</f>
        <v>0</v>
      </c>
      <c r="CZ492">
        <f>Drivers!CZ642</f>
        <v>0</v>
      </c>
      <c r="DA492">
        <f>Drivers!DA642</f>
        <v>0</v>
      </c>
      <c r="DB492">
        <f>Drivers!DB642</f>
        <v>0</v>
      </c>
      <c r="DC492">
        <f>Drivers!DC642</f>
        <v>0</v>
      </c>
      <c r="DD492">
        <f>Drivers!DD642</f>
        <v>0</v>
      </c>
      <c r="DE492">
        <f>Drivers!DE642</f>
        <v>0</v>
      </c>
      <c r="DF492">
        <f>Drivers!DF642</f>
        <v>0</v>
      </c>
      <c r="DG492">
        <f>Drivers!DG642</f>
        <v>0</v>
      </c>
      <c r="DH492">
        <f>Drivers!DH642</f>
        <v>0</v>
      </c>
      <c r="DI492">
        <f>Drivers!DI642</f>
        <v>0</v>
      </c>
      <c r="DJ492">
        <f>Drivers!DJ642</f>
        <v>0</v>
      </c>
      <c r="DK492">
        <f>Drivers!DK642</f>
        <v>0</v>
      </c>
      <c r="DL492">
        <f>Drivers!DL642</f>
        <v>0</v>
      </c>
      <c r="DM492">
        <f>Drivers!DM642</f>
        <v>0</v>
      </c>
      <c r="DN492">
        <f>Drivers!DN642</f>
        <v>0</v>
      </c>
      <c r="DO492">
        <f>Drivers!DO642</f>
        <v>0</v>
      </c>
      <c r="DP492">
        <f>Drivers!DP642</f>
        <v>0</v>
      </c>
      <c r="DQ492">
        <f>Drivers!DQ642</f>
        <v>0</v>
      </c>
      <c r="DR492">
        <f>Drivers!DR642</f>
        <v>0</v>
      </c>
      <c r="DS492">
        <f>Drivers!DS642</f>
        <v>0</v>
      </c>
      <c r="DT492">
        <f>Drivers!DT642</f>
        <v>0</v>
      </c>
      <c r="DU492">
        <f>Drivers!DU642</f>
        <v>0</v>
      </c>
      <c r="DV492">
        <f>Drivers!DV642</f>
        <v>0</v>
      </c>
      <c r="DW492">
        <f>Drivers!DW642</f>
        <v>0</v>
      </c>
      <c r="DX492">
        <f>Drivers!DX642</f>
        <v>0</v>
      </c>
      <c r="DY492">
        <f>Drivers!DY642</f>
        <v>0</v>
      </c>
      <c r="DZ492">
        <f>Drivers!DZ642</f>
        <v>0</v>
      </c>
      <c r="EA492">
        <f>Drivers!EA642</f>
        <v>0</v>
      </c>
      <c r="EB492">
        <f>Drivers!EB642</f>
        <v>0</v>
      </c>
      <c r="EC492">
        <f>Drivers!EC642</f>
        <v>0</v>
      </c>
      <c r="ED492">
        <f>Drivers!ED642</f>
        <v>0</v>
      </c>
      <c r="EE492">
        <f>Drivers!EE642</f>
        <v>0</v>
      </c>
      <c r="EF492">
        <f>Drivers!EF642</f>
        <v>0</v>
      </c>
      <c r="EG492">
        <f>Drivers!EG642</f>
        <v>0</v>
      </c>
      <c r="EH492">
        <f>Drivers!EH642</f>
        <v>0</v>
      </c>
      <c r="EI492">
        <f>Drivers!EI642</f>
        <v>0</v>
      </c>
      <c r="EJ492">
        <f>Drivers!EJ642</f>
        <v>0</v>
      </c>
    </row>
    <row r="493" spans="1:140" hidden="1" outlineLevel="1">
      <c r="A493">
        <f>Drivers!A643</f>
        <v>0</v>
      </c>
      <c r="B493">
        <f>Drivers!B643</f>
        <v>0</v>
      </c>
      <c r="C493">
        <f>Drivers!C643</f>
        <v>0</v>
      </c>
      <c r="D493">
        <f>Drivers!D643</f>
        <v>0</v>
      </c>
      <c r="E493">
        <f>Drivers!E643</f>
        <v>0</v>
      </c>
      <c r="F493">
        <f>Drivers!F643</f>
        <v>0</v>
      </c>
      <c r="G493">
        <f>Drivers!G643</f>
        <v>0</v>
      </c>
      <c r="H493">
        <f>Drivers!H643</f>
        <v>0</v>
      </c>
      <c r="I493" t="str">
        <f>Drivers!I643</f>
        <v>- Implied Duplication</v>
      </c>
      <c r="J493">
        <f>Drivers!J643</f>
        <v>0</v>
      </c>
      <c r="K493">
        <f>Drivers!K643</f>
        <v>0</v>
      </c>
      <c r="L493">
        <f>Drivers!L643</f>
        <v>0</v>
      </c>
      <c r="M493">
        <f>Drivers!M643</f>
        <v>0</v>
      </c>
      <c r="N493">
        <f>Drivers!N643</f>
        <v>0</v>
      </c>
      <c r="O493">
        <f>Drivers!O643</f>
        <v>0</v>
      </c>
      <c r="P493">
        <f>Drivers!P643</f>
        <v>0</v>
      </c>
      <c r="Q493">
        <f>Drivers!Q643</f>
        <v>0</v>
      </c>
      <c r="R493">
        <f>Drivers!R643</f>
        <v>0</v>
      </c>
      <c r="S493">
        <f>Drivers!S643</f>
        <v>0</v>
      </c>
      <c r="T493">
        <f>Drivers!T643</f>
        <v>0</v>
      </c>
      <c r="U493">
        <f>Drivers!U643</f>
        <v>0</v>
      </c>
      <c r="V493">
        <f>Drivers!V643</f>
        <v>0</v>
      </c>
      <c r="W493">
        <f>Drivers!W643</f>
        <v>0</v>
      </c>
      <c r="X493">
        <f>Drivers!X643</f>
        <v>0</v>
      </c>
      <c r="Y493">
        <f>Drivers!Y643</f>
        <v>0</v>
      </c>
      <c r="Z493">
        <f>Drivers!Z643</f>
        <v>0</v>
      </c>
      <c r="AA493">
        <f>Drivers!AA643</f>
        <v>0</v>
      </c>
      <c r="AB493">
        <f>Drivers!AB643</f>
        <v>0</v>
      </c>
      <c r="AC493">
        <f>Drivers!AC643</f>
        <v>0</v>
      </c>
      <c r="AD493">
        <f>Drivers!AD643</f>
        <v>0</v>
      </c>
      <c r="AE493">
        <f>Drivers!AE643</f>
        <v>0</v>
      </c>
      <c r="AF493">
        <f>Drivers!AF643</f>
        <v>0</v>
      </c>
      <c r="AG493">
        <f>Drivers!AG643</f>
        <v>0</v>
      </c>
      <c r="AH493">
        <f>Drivers!AH643</f>
        <v>0</v>
      </c>
      <c r="AI493">
        <f>Drivers!AI643</f>
        <v>0</v>
      </c>
      <c r="AJ493">
        <f>Drivers!AJ643</f>
        <v>0</v>
      </c>
      <c r="AK493">
        <f>Drivers!AK643</f>
        <v>0</v>
      </c>
      <c r="AL493">
        <f>Drivers!AL643</f>
        <v>0</v>
      </c>
      <c r="AM493">
        <f>Drivers!AM643</f>
        <v>0</v>
      </c>
      <c r="AN493">
        <f>Drivers!AN643</f>
        <v>0</v>
      </c>
      <c r="AO493">
        <f>Drivers!AO643</f>
        <v>0</v>
      </c>
      <c r="AP493">
        <f>Drivers!AP643</f>
        <v>0</v>
      </c>
      <c r="AQ493">
        <f>Drivers!AQ643</f>
        <v>0</v>
      </c>
      <c r="AR493">
        <f>Drivers!AR643</f>
        <v>0</v>
      </c>
      <c r="AS493">
        <f>Drivers!AS643</f>
        <v>0</v>
      </c>
      <c r="AT493">
        <f>Drivers!AT643</f>
        <v>0</v>
      </c>
      <c r="AU493">
        <f>Drivers!AU643</f>
        <v>0</v>
      </c>
      <c r="AV493">
        <f>Drivers!AV643</f>
        <v>0</v>
      </c>
      <c r="AW493">
        <f>Drivers!AW643</f>
        <v>0</v>
      </c>
      <c r="AX493">
        <f>Drivers!AX643</f>
        <v>0</v>
      </c>
      <c r="AY493">
        <f>Drivers!AY643</f>
        <v>0</v>
      </c>
      <c r="AZ493">
        <f>Drivers!AZ643</f>
        <v>0</v>
      </c>
      <c r="BA493">
        <f>Drivers!BA643</f>
        <v>0</v>
      </c>
      <c r="BB493">
        <f>Drivers!BB643</f>
        <v>0</v>
      </c>
      <c r="BC493">
        <f>Drivers!BC643</f>
        <v>0</v>
      </c>
      <c r="BD493">
        <f>Drivers!BD643</f>
        <v>0</v>
      </c>
      <c r="BE493">
        <f>Drivers!BE643</f>
        <v>0</v>
      </c>
      <c r="BF493">
        <f>Drivers!BF643</f>
        <v>0</v>
      </c>
      <c r="BG493">
        <f>Drivers!BG643</f>
        <v>0</v>
      </c>
      <c r="BH493">
        <f>Drivers!BH643</f>
        <v>0</v>
      </c>
      <c r="BI493">
        <f>Drivers!BI643</f>
        <v>0</v>
      </c>
      <c r="BJ493">
        <f>Drivers!BJ643</f>
        <v>0</v>
      </c>
      <c r="BK493">
        <f>Drivers!BK643</f>
        <v>0</v>
      </c>
      <c r="BL493">
        <f>Drivers!BL643</f>
        <v>0</v>
      </c>
      <c r="BM493">
        <f>Drivers!BM643</f>
        <v>0</v>
      </c>
      <c r="BN493">
        <f>Drivers!BN643</f>
        <v>0</v>
      </c>
      <c r="BO493">
        <f>Drivers!BO643</f>
        <v>0</v>
      </c>
      <c r="BP493">
        <f>Drivers!BP643</f>
        <v>0</v>
      </c>
      <c r="BQ493">
        <f>Drivers!BQ643</f>
        <v>0</v>
      </c>
      <c r="BR493">
        <f>Drivers!BR643</f>
        <v>18140.320000000007</v>
      </c>
      <c r="BS493">
        <f>Drivers!BS643</f>
        <v>0</v>
      </c>
      <c r="BT493">
        <f>Drivers!BT643</f>
        <v>0</v>
      </c>
      <c r="BU493">
        <f>Drivers!BU643</f>
        <v>0</v>
      </c>
      <c r="BV493">
        <f>Drivers!BV643</f>
        <v>0</v>
      </c>
      <c r="BW493">
        <f>Drivers!BW643</f>
        <v>0</v>
      </c>
      <c r="BX493">
        <f>Drivers!BX643</f>
        <v>0</v>
      </c>
      <c r="BY493">
        <f>Drivers!BY643</f>
        <v>0</v>
      </c>
      <c r="BZ493">
        <f>Drivers!BZ643</f>
        <v>0</v>
      </c>
      <c r="CA493">
        <f>Drivers!CA643</f>
        <v>0</v>
      </c>
      <c r="CB493">
        <f>Drivers!CB643</f>
        <v>0</v>
      </c>
      <c r="CC493">
        <f>Drivers!CC643</f>
        <v>0</v>
      </c>
      <c r="CD493">
        <f>Drivers!CD643</f>
        <v>0</v>
      </c>
      <c r="CE493">
        <f>Drivers!CE643</f>
        <v>0</v>
      </c>
      <c r="CF493">
        <f>Drivers!CF643</f>
        <v>0</v>
      </c>
      <c r="CG493">
        <f>Drivers!CG643</f>
        <v>0</v>
      </c>
      <c r="CH493">
        <f>Drivers!CH643</f>
        <v>0</v>
      </c>
      <c r="CI493">
        <f>Drivers!CI643</f>
        <v>0</v>
      </c>
      <c r="CJ493">
        <f>Drivers!CJ643</f>
        <v>0</v>
      </c>
      <c r="CK493">
        <f>Drivers!CK643</f>
        <v>0</v>
      </c>
      <c r="CL493">
        <f>Drivers!CL643</f>
        <v>0</v>
      </c>
      <c r="CM493">
        <f>Drivers!CM643</f>
        <v>0</v>
      </c>
      <c r="CN493">
        <f>Drivers!CN643</f>
        <v>0</v>
      </c>
      <c r="CO493">
        <f>Drivers!CO643</f>
        <v>0</v>
      </c>
      <c r="CP493">
        <f>Drivers!CP643</f>
        <v>0</v>
      </c>
      <c r="CQ493">
        <f>Drivers!CQ643</f>
        <v>0</v>
      </c>
      <c r="CR493">
        <f>Drivers!CR643</f>
        <v>0</v>
      </c>
      <c r="CS493">
        <f>Drivers!CS643</f>
        <v>0</v>
      </c>
      <c r="CT493">
        <f>Drivers!CT643</f>
        <v>0</v>
      </c>
      <c r="CU493">
        <f>Drivers!CU643</f>
        <v>0</v>
      </c>
      <c r="CV493">
        <f>Drivers!CV643</f>
        <v>0</v>
      </c>
      <c r="CW493">
        <f>Drivers!CW643</f>
        <v>0</v>
      </c>
      <c r="CX493">
        <f>Drivers!CX643</f>
        <v>0</v>
      </c>
      <c r="CY493">
        <f>Drivers!CY643</f>
        <v>0</v>
      </c>
      <c r="CZ493">
        <f>Drivers!CZ643</f>
        <v>0</v>
      </c>
      <c r="DA493">
        <f>Drivers!DA643</f>
        <v>0</v>
      </c>
      <c r="DB493">
        <f>Drivers!DB643</f>
        <v>0</v>
      </c>
      <c r="DC493">
        <f>Drivers!DC643</f>
        <v>0</v>
      </c>
      <c r="DD493">
        <f>Drivers!DD643</f>
        <v>0</v>
      </c>
      <c r="DE493">
        <f>Drivers!DE643</f>
        <v>0</v>
      </c>
      <c r="DF493">
        <f>Drivers!DF643</f>
        <v>0</v>
      </c>
      <c r="DG493">
        <f>Drivers!DG643</f>
        <v>0</v>
      </c>
      <c r="DH493">
        <f>Drivers!DH643</f>
        <v>0</v>
      </c>
      <c r="DI493">
        <f>Drivers!DI643</f>
        <v>0</v>
      </c>
      <c r="DJ493">
        <f>Drivers!DJ643</f>
        <v>0</v>
      </c>
      <c r="DK493">
        <f>Drivers!DK643</f>
        <v>0</v>
      </c>
      <c r="DL493">
        <f>Drivers!DL643</f>
        <v>0</v>
      </c>
      <c r="DM493">
        <f>Drivers!DM643</f>
        <v>0</v>
      </c>
      <c r="DN493">
        <f>Drivers!DN643</f>
        <v>0</v>
      </c>
      <c r="DO493">
        <f>Drivers!DO643</f>
        <v>0</v>
      </c>
      <c r="DP493">
        <f>Drivers!DP643</f>
        <v>0</v>
      </c>
      <c r="DQ493">
        <f>Drivers!DQ643</f>
        <v>0</v>
      </c>
      <c r="DR493">
        <f>Drivers!DR643</f>
        <v>0</v>
      </c>
      <c r="DS493">
        <f>Drivers!DS643</f>
        <v>0</v>
      </c>
      <c r="DT493">
        <f>Drivers!DT643</f>
        <v>0</v>
      </c>
      <c r="DU493">
        <f>Drivers!DU643</f>
        <v>0</v>
      </c>
      <c r="DV493">
        <f>Drivers!DV643</f>
        <v>0</v>
      </c>
      <c r="DW493">
        <f>Drivers!DW643</f>
        <v>0</v>
      </c>
      <c r="DX493">
        <f>Drivers!DX643</f>
        <v>0</v>
      </c>
      <c r="DY493">
        <f>Drivers!DY643</f>
        <v>0</v>
      </c>
      <c r="DZ493">
        <f>Drivers!DZ643</f>
        <v>0</v>
      </c>
      <c r="EA493">
        <f>Drivers!EA643</f>
        <v>0</v>
      </c>
      <c r="EB493">
        <f>Drivers!EB643</f>
        <v>0</v>
      </c>
      <c r="EC493">
        <f>Drivers!EC643</f>
        <v>0</v>
      </c>
      <c r="ED493">
        <f>Drivers!ED643</f>
        <v>0</v>
      </c>
      <c r="EE493">
        <f>Drivers!EE643</f>
        <v>0</v>
      </c>
      <c r="EF493">
        <f>Drivers!EF643</f>
        <v>0</v>
      </c>
      <c r="EG493">
        <f>Drivers!EG643</f>
        <v>0</v>
      </c>
      <c r="EH493">
        <f>Drivers!EH643</f>
        <v>0</v>
      </c>
      <c r="EI493">
        <f>Drivers!EI643</f>
        <v>0</v>
      </c>
      <c r="EJ493">
        <f>Drivers!EJ643</f>
        <v>0</v>
      </c>
    </row>
    <row r="494" spans="1:140" hidden="1" outlineLevel="1">
      <c r="A494">
        <f>Drivers!A644</f>
        <v>0</v>
      </c>
      <c r="B494">
        <f>Drivers!B644</f>
        <v>0</v>
      </c>
      <c r="C494">
        <f>Drivers!C644</f>
        <v>0</v>
      </c>
      <c r="D494">
        <f>Drivers!D644</f>
        <v>0</v>
      </c>
      <c r="E494">
        <f>Drivers!E644</f>
        <v>0</v>
      </c>
      <c r="F494">
        <f>Drivers!F644</f>
        <v>0</v>
      </c>
      <c r="G494">
        <f>Drivers!G644</f>
        <v>0</v>
      </c>
      <c r="H494">
        <f>Drivers!H644</f>
        <v>0</v>
      </c>
      <c r="I494" t="str">
        <f>Drivers!I644</f>
        <v>= De-duplicated Subs</v>
      </c>
      <c r="J494">
        <f>Drivers!J644</f>
        <v>0</v>
      </c>
      <c r="K494">
        <f>Drivers!K644</f>
        <v>0</v>
      </c>
      <c r="L494">
        <f>Drivers!L644</f>
        <v>0</v>
      </c>
      <c r="M494">
        <f>Drivers!M644</f>
        <v>0</v>
      </c>
      <c r="N494">
        <f>Drivers!N644</f>
        <v>0</v>
      </c>
      <c r="O494">
        <f>Drivers!O644</f>
        <v>0</v>
      </c>
      <c r="P494">
        <f>Drivers!P644</f>
        <v>0</v>
      </c>
      <c r="Q494">
        <f>Drivers!Q644</f>
        <v>0</v>
      </c>
      <c r="R494">
        <f>Drivers!R644</f>
        <v>0</v>
      </c>
      <c r="S494">
        <f>Drivers!S644</f>
        <v>0</v>
      </c>
      <c r="T494">
        <f>Drivers!T644</f>
        <v>0</v>
      </c>
      <c r="U494">
        <f>Drivers!U644</f>
        <v>0</v>
      </c>
      <c r="V494">
        <f>Drivers!V644</f>
        <v>0</v>
      </c>
      <c r="W494">
        <f>Drivers!W644</f>
        <v>0</v>
      </c>
      <c r="X494">
        <f>Drivers!X644</f>
        <v>0</v>
      </c>
      <c r="Y494">
        <f>Drivers!Y644</f>
        <v>0</v>
      </c>
      <c r="Z494">
        <f>Drivers!Z644</f>
        <v>0</v>
      </c>
      <c r="AA494">
        <f>Drivers!AA644</f>
        <v>0</v>
      </c>
      <c r="AB494">
        <f>Drivers!AB644</f>
        <v>0</v>
      </c>
      <c r="AC494">
        <f>Drivers!AC644</f>
        <v>0</v>
      </c>
      <c r="AD494">
        <f>Drivers!AD644</f>
        <v>0</v>
      </c>
      <c r="AE494">
        <f>Drivers!AE644</f>
        <v>0</v>
      </c>
      <c r="AF494">
        <f>Drivers!AF644</f>
        <v>0</v>
      </c>
      <c r="AG494">
        <f>Drivers!AG644</f>
        <v>0</v>
      </c>
      <c r="AH494">
        <f>Drivers!AH644</f>
        <v>0</v>
      </c>
      <c r="AI494">
        <f>Drivers!AI644</f>
        <v>0</v>
      </c>
      <c r="AJ494">
        <f>Drivers!AJ644</f>
        <v>0</v>
      </c>
      <c r="AK494">
        <f>Drivers!AK644</f>
        <v>0</v>
      </c>
      <c r="AL494">
        <f>Drivers!AL644</f>
        <v>0</v>
      </c>
      <c r="AM494">
        <f>Drivers!AM644</f>
        <v>0</v>
      </c>
      <c r="AN494">
        <f>Drivers!AN644</f>
        <v>0</v>
      </c>
      <c r="AO494">
        <f>Drivers!AO644</f>
        <v>0</v>
      </c>
      <c r="AP494">
        <f>Drivers!AP644</f>
        <v>0</v>
      </c>
      <c r="AQ494">
        <f>Drivers!AQ644</f>
        <v>0</v>
      </c>
      <c r="AR494">
        <f>Drivers!AR644</f>
        <v>0</v>
      </c>
      <c r="AS494">
        <f>Drivers!AS644</f>
        <v>0</v>
      </c>
      <c r="AT494">
        <f>Drivers!AT644</f>
        <v>0</v>
      </c>
      <c r="AU494">
        <f>Drivers!AU644</f>
        <v>0</v>
      </c>
      <c r="AV494">
        <f>Drivers!AV644</f>
        <v>0</v>
      </c>
      <c r="AW494">
        <f>Drivers!AW644</f>
        <v>0</v>
      </c>
      <c r="AX494">
        <f>Drivers!AX644</f>
        <v>0</v>
      </c>
      <c r="AY494">
        <f>Drivers!AY644</f>
        <v>0</v>
      </c>
      <c r="AZ494">
        <f>Drivers!AZ644</f>
        <v>0</v>
      </c>
      <c r="BA494">
        <f>Drivers!BA644</f>
        <v>0</v>
      </c>
      <c r="BB494">
        <f>Drivers!BB644</f>
        <v>0</v>
      </c>
      <c r="BC494">
        <f>Drivers!BC644</f>
        <v>0</v>
      </c>
      <c r="BD494">
        <f>Drivers!BD644</f>
        <v>0</v>
      </c>
      <c r="BE494">
        <f>Drivers!BE644</f>
        <v>0</v>
      </c>
      <c r="BF494">
        <f>Drivers!BF644</f>
        <v>0</v>
      </c>
      <c r="BG494">
        <f>Drivers!BG644</f>
        <v>0</v>
      </c>
      <c r="BH494">
        <f>Drivers!BH644</f>
        <v>0</v>
      </c>
      <c r="BI494">
        <f>Drivers!BI644</f>
        <v>0</v>
      </c>
      <c r="BJ494">
        <f>Drivers!BJ644</f>
        <v>0</v>
      </c>
      <c r="BK494">
        <f>Drivers!BK644</f>
        <v>0</v>
      </c>
      <c r="BL494">
        <f>Drivers!BL644</f>
        <v>0</v>
      </c>
      <c r="BM494">
        <f>Drivers!BM644</f>
        <v>0</v>
      </c>
      <c r="BN494">
        <f>Drivers!BN644</f>
        <v>0</v>
      </c>
      <c r="BO494">
        <f>Drivers!BO644</f>
        <v>0</v>
      </c>
      <c r="BP494">
        <f>Drivers!BP644</f>
        <v>0</v>
      </c>
      <c r="BQ494">
        <f>Drivers!BQ644</f>
        <v>0</v>
      </c>
      <c r="BR494">
        <f>Drivers!BR644</f>
        <v>103415</v>
      </c>
      <c r="BS494">
        <f>Drivers!BS644</f>
        <v>0</v>
      </c>
      <c r="BT494">
        <f>Drivers!BT644</f>
        <v>0</v>
      </c>
      <c r="BU494">
        <f>Drivers!BU644</f>
        <v>0</v>
      </c>
      <c r="BV494">
        <f>Drivers!BV644</f>
        <v>0</v>
      </c>
      <c r="BW494">
        <f>Drivers!BW644</f>
        <v>0</v>
      </c>
      <c r="BX494">
        <f>Drivers!BX644</f>
        <v>0</v>
      </c>
      <c r="BY494">
        <f>Drivers!BY644</f>
        <v>0</v>
      </c>
      <c r="BZ494">
        <f>Drivers!BZ644</f>
        <v>0</v>
      </c>
      <c r="CA494">
        <f>Drivers!CA644</f>
        <v>0</v>
      </c>
      <c r="CB494">
        <f>Drivers!CB644</f>
        <v>0</v>
      </c>
      <c r="CC494">
        <f>Drivers!CC644</f>
        <v>0</v>
      </c>
      <c r="CD494">
        <f>Drivers!CD644</f>
        <v>0</v>
      </c>
      <c r="CE494">
        <f>Drivers!CE644</f>
        <v>0</v>
      </c>
      <c r="CF494">
        <f>Drivers!CF644</f>
        <v>0</v>
      </c>
      <c r="CG494">
        <f>Drivers!CG644</f>
        <v>0</v>
      </c>
      <c r="CH494">
        <f>Drivers!CH644</f>
        <v>0</v>
      </c>
      <c r="CI494">
        <f>Drivers!CI644</f>
        <v>0</v>
      </c>
      <c r="CJ494">
        <f>Drivers!CJ644</f>
        <v>0</v>
      </c>
      <c r="CK494">
        <f>Drivers!CK644</f>
        <v>0</v>
      </c>
      <c r="CL494">
        <f>Drivers!CL644</f>
        <v>0</v>
      </c>
      <c r="CM494">
        <f>Drivers!CM644</f>
        <v>0</v>
      </c>
      <c r="CN494">
        <f>Drivers!CN644</f>
        <v>0</v>
      </c>
      <c r="CO494">
        <f>Drivers!CO644</f>
        <v>0</v>
      </c>
      <c r="CP494">
        <f>Drivers!CP644</f>
        <v>0</v>
      </c>
      <c r="CQ494">
        <f>Drivers!CQ644</f>
        <v>0</v>
      </c>
      <c r="CR494">
        <f>Drivers!CR644</f>
        <v>0</v>
      </c>
      <c r="CS494">
        <f>Drivers!CS644</f>
        <v>0</v>
      </c>
      <c r="CT494">
        <f>Drivers!CT644</f>
        <v>0</v>
      </c>
      <c r="CU494">
        <f>Drivers!CU644</f>
        <v>0</v>
      </c>
      <c r="CV494">
        <f>Drivers!CV644</f>
        <v>0</v>
      </c>
      <c r="CW494">
        <f>Drivers!CW644</f>
        <v>0</v>
      </c>
      <c r="CX494">
        <f>Drivers!CX644</f>
        <v>0</v>
      </c>
      <c r="CY494">
        <f>Drivers!CY644</f>
        <v>0</v>
      </c>
      <c r="CZ494">
        <f>Drivers!CZ644</f>
        <v>0</v>
      </c>
      <c r="DA494">
        <f>Drivers!DA644</f>
        <v>0</v>
      </c>
      <c r="DB494">
        <f>Drivers!DB644</f>
        <v>0</v>
      </c>
      <c r="DC494">
        <f>Drivers!DC644</f>
        <v>0</v>
      </c>
      <c r="DD494">
        <f>Drivers!DD644</f>
        <v>0</v>
      </c>
      <c r="DE494">
        <f>Drivers!DE644</f>
        <v>0</v>
      </c>
      <c r="DF494">
        <f>Drivers!DF644</f>
        <v>0</v>
      </c>
      <c r="DG494">
        <f>Drivers!DG644</f>
        <v>0</v>
      </c>
      <c r="DH494">
        <f>Drivers!DH644</f>
        <v>0</v>
      </c>
      <c r="DI494">
        <f>Drivers!DI644</f>
        <v>0</v>
      </c>
      <c r="DJ494">
        <f>Drivers!DJ644</f>
        <v>0</v>
      </c>
      <c r="DK494">
        <f>Drivers!DK644</f>
        <v>0</v>
      </c>
      <c r="DL494">
        <f>Drivers!DL644</f>
        <v>0</v>
      </c>
      <c r="DM494">
        <f>Drivers!DM644</f>
        <v>0</v>
      </c>
      <c r="DN494">
        <f>Drivers!DN644</f>
        <v>0</v>
      </c>
      <c r="DO494">
        <f>Drivers!DO644</f>
        <v>0</v>
      </c>
      <c r="DP494">
        <f>Drivers!DP644</f>
        <v>0</v>
      </c>
      <c r="DQ494">
        <f>Drivers!DQ644</f>
        <v>0</v>
      </c>
      <c r="DR494">
        <f>Drivers!DR644</f>
        <v>0</v>
      </c>
      <c r="DS494">
        <f>Drivers!DS644</f>
        <v>0</v>
      </c>
      <c r="DT494">
        <f>Drivers!DT644</f>
        <v>0</v>
      </c>
      <c r="DU494">
        <f>Drivers!DU644</f>
        <v>0</v>
      </c>
      <c r="DV494">
        <f>Drivers!DV644</f>
        <v>0</v>
      </c>
      <c r="DW494">
        <f>Drivers!DW644</f>
        <v>0</v>
      </c>
      <c r="DX494">
        <f>Drivers!DX644</f>
        <v>0</v>
      </c>
      <c r="DY494">
        <f>Drivers!DY644</f>
        <v>0</v>
      </c>
      <c r="DZ494">
        <f>Drivers!DZ644</f>
        <v>0</v>
      </c>
      <c r="EA494">
        <f>Drivers!EA644</f>
        <v>0</v>
      </c>
      <c r="EB494">
        <f>Drivers!EB644</f>
        <v>0</v>
      </c>
      <c r="EC494">
        <f>Drivers!EC644</f>
        <v>0</v>
      </c>
      <c r="ED494">
        <f>Drivers!ED644</f>
        <v>0</v>
      </c>
      <c r="EE494">
        <f>Drivers!EE644</f>
        <v>0</v>
      </c>
      <c r="EF494">
        <f>Drivers!EF644</f>
        <v>0</v>
      </c>
      <c r="EG494">
        <f>Drivers!EG644</f>
        <v>0</v>
      </c>
      <c r="EH494">
        <f>Drivers!EH644</f>
        <v>0</v>
      </c>
      <c r="EI494">
        <f>Drivers!EI644</f>
        <v>0</v>
      </c>
      <c r="EJ494">
        <f>Drivers!EJ644</f>
        <v>0</v>
      </c>
    </row>
    <row r="495" spans="1:140" hidden="1" outlineLevel="1">
      <c r="A495">
        <f>Drivers!A645</f>
        <v>0</v>
      </c>
      <c r="B495">
        <f>Drivers!B645</f>
        <v>0</v>
      </c>
      <c r="C495">
        <f>Drivers!C645</f>
        <v>0</v>
      </c>
      <c r="D495">
        <f>Drivers!D645</f>
        <v>0</v>
      </c>
      <c r="E495">
        <f>Drivers!E645</f>
        <v>0</v>
      </c>
      <c r="F495">
        <f>Drivers!F645</f>
        <v>0</v>
      </c>
      <c r="G495">
        <f>Drivers!G645</f>
        <v>0</v>
      </c>
      <c r="H495">
        <f>Drivers!H645</f>
        <v>0</v>
      </c>
      <c r="I495" t="str">
        <f>Drivers!I645</f>
        <v>as % Duplicated (Implied)</v>
      </c>
      <c r="J495">
        <f>Drivers!J645</f>
        <v>0</v>
      </c>
      <c r="K495">
        <f>Drivers!K645</f>
        <v>0</v>
      </c>
      <c r="L495">
        <f>Drivers!L645</f>
        <v>0</v>
      </c>
      <c r="M495">
        <f>Drivers!M645</f>
        <v>0</v>
      </c>
      <c r="N495">
        <f>Drivers!N645</f>
        <v>0</v>
      </c>
      <c r="O495">
        <f>Drivers!O645</f>
        <v>0</v>
      </c>
      <c r="P495">
        <f>Drivers!P645</f>
        <v>0</v>
      </c>
      <c r="Q495">
        <f>Drivers!Q645</f>
        <v>0</v>
      </c>
      <c r="R495">
        <f>Drivers!R645</f>
        <v>0</v>
      </c>
      <c r="S495">
        <f>Drivers!S645</f>
        <v>0</v>
      </c>
      <c r="T495">
        <f>Drivers!T645</f>
        <v>0</v>
      </c>
      <c r="U495">
        <f>Drivers!U645</f>
        <v>0</v>
      </c>
      <c r="V495">
        <f>Drivers!V645</f>
        <v>0</v>
      </c>
      <c r="W495">
        <f>Drivers!W645</f>
        <v>0</v>
      </c>
      <c r="X495">
        <f>Drivers!X645</f>
        <v>0</v>
      </c>
      <c r="Y495">
        <f>Drivers!Y645</f>
        <v>0</v>
      </c>
      <c r="Z495">
        <f>Drivers!Z645</f>
        <v>0</v>
      </c>
      <c r="AA495">
        <f>Drivers!AA645</f>
        <v>0</v>
      </c>
      <c r="AB495">
        <f>Drivers!AB645</f>
        <v>0</v>
      </c>
      <c r="AC495">
        <f>Drivers!AC645</f>
        <v>0</v>
      </c>
      <c r="AD495">
        <f>Drivers!AD645</f>
        <v>0</v>
      </c>
      <c r="AE495">
        <f>Drivers!AE645</f>
        <v>0</v>
      </c>
      <c r="AF495">
        <f>Drivers!AF645</f>
        <v>0</v>
      </c>
      <c r="AG495">
        <f>Drivers!AG645</f>
        <v>0</v>
      </c>
      <c r="AH495">
        <f>Drivers!AH645</f>
        <v>0</v>
      </c>
      <c r="AI495">
        <f>Drivers!AI645</f>
        <v>0</v>
      </c>
      <c r="AJ495">
        <f>Drivers!AJ645</f>
        <v>0</v>
      </c>
      <c r="AK495">
        <f>Drivers!AK645</f>
        <v>0</v>
      </c>
      <c r="AL495">
        <f>Drivers!AL645</f>
        <v>0</v>
      </c>
      <c r="AM495">
        <f>Drivers!AM645</f>
        <v>0</v>
      </c>
      <c r="AN495">
        <f>Drivers!AN645</f>
        <v>0</v>
      </c>
      <c r="AO495">
        <f>Drivers!AO645</f>
        <v>0</v>
      </c>
      <c r="AP495">
        <f>Drivers!AP645</f>
        <v>0</v>
      </c>
      <c r="AQ495">
        <f>Drivers!AQ645</f>
        <v>0</v>
      </c>
      <c r="AR495">
        <f>Drivers!AR645</f>
        <v>0</v>
      </c>
      <c r="AS495">
        <f>Drivers!AS645</f>
        <v>0</v>
      </c>
      <c r="AT495">
        <f>Drivers!AT645</f>
        <v>0</v>
      </c>
      <c r="AU495">
        <f>Drivers!AU645</f>
        <v>0</v>
      </c>
      <c r="AV495">
        <f>Drivers!AV645</f>
        <v>0</v>
      </c>
      <c r="AW495">
        <f>Drivers!AW645</f>
        <v>0</v>
      </c>
      <c r="AX495">
        <f>Drivers!AX645</f>
        <v>0</v>
      </c>
      <c r="AY495">
        <f>Drivers!AY645</f>
        <v>0</v>
      </c>
      <c r="AZ495">
        <f>Drivers!AZ645</f>
        <v>0</v>
      </c>
      <c r="BA495">
        <f>Drivers!BA645</f>
        <v>0</v>
      </c>
      <c r="BB495">
        <f>Drivers!BB645</f>
        <v>0</v>
      </c>
      <c r="BC495">
        <f>Drivers!BC645</f>
        <v>0</v>
      </c>
      <c r="BD495">
        <f>Drivers!BD645</f>
        <v>0</v>
      </c>
      <c r="BE495">
        <f>Drivers!BE645</f>
        <v>0</v>
      </c>
      <c r="BF495">
        <f>Drivers!BF645</f>
        <v>0</v>
      </c>
      <c r="BG495">
        <f>Drivers!BG645</f>
        <v>0</v>
      </c>
      <c r="BH495">
        <f>Drivers!BH645</f>
        <v>0</v>
      </c>
      <c r="BI495">
        <f>Drivers!BI645</f>
        <v>0</v>
      </c>
      <c r="BJ495">
        <f>Drivers!BJ645</f>
        <v>0</v>
      </c>
      <c r="BK495">
        <f>Drivers!BK645</f>
        <v>0</v>
      </c>
      <c r="BL495">
        <f>Drivers!BL645</f>
        <v>0</v>
      </c>
      <c r="BM495">
        <f>Drivers!BM645</f>
        <v>0</v>
      </c>
      <c r="BN495">
        <f>Drivers!BN645</f>
        <v>0</v>
      </c>
      <c r="BO495">
        <f>Drivers!BO645</f>
        <v>0</v>
      </c>
      <c r="BP495">
        <f>Drivers!BP645</f>
        <v>0</v>
      </c>
      <c r="BQ495">
        <f>Drivers!BQ645</f>
        <v>0</v>
      </c>
      <c r="BR495">
        <f>Drivers!BR645</f>
        <v>0.17541285113378144</v>
      </c>
      <c r="BS495">
        <f>Drivers!BS645</f>
        <v>0</v>
      </c>
      <c r="BT495">
        <f>Drivers!BT645</f>
        <v>0</v>
      </c>
      <c r="BU495">
        <f>Drivers!BU645</f>
        <v>0</v>
      </c>
      <c r="BV495">
        <f>Drivers!BV645</f>
        <v>0</v>
      </c>
      <c r="BW495">
        <f>Drivers!BW645</f>
        <v>0</v>
      </c>
      <c r="BX495">
        <f>Drivers!BX645</f>
        <v>0</v>
      </c>
      <c r="BY495">
        <f>Drivers!BY645</f>
        <v>0</v>
      </c>
      <c r="BZ495">
        <f>Drivers!BZ645</f>
        <v>0</v>
      </c>
      <c r="CA495">
        <f>Drivers!CA645</f>
        <v>0</v>
      </c>
      <c r="CB495">
        <f>Drivers!CB645</f>
        <v>0</v>
      </c>
      <c r="CC495">
        <f>Drivers!CC645</f>
        <v>0</v>
      </c>
      <c r="CD495">
        <f>Drivers!CD645</f>
        <v>0</v>
      </c>
      <c r="CE495">
        <f>Drivers!CE645</f>
        <v>0</v>
      </c>
      <c r="CF495">
        <f>Drivers!CF645</f>
        <v>0</v>
      </c>
      <c r="CG495">
        <f>Drivers!CG645</f>
        <v>0</v>
      </c>
      <c r="CH495">
        <f>Drivers!CH645</f>
        <v>0</v>
      </c>
      <c r="CI495">
        <f>Drivers!CI645</f>
        <v>0</v>
      </c>
      <c r="CJ495">
        <f>Drivers!CJ645</f>
        <v>0</v>
      </c>
      <c r="CK495">
        <f>Drivers!CK645</f>
        <v>0</v>
      </c>
      <c r="CL495">
        <f>Drivers!CL645</f>
        <v>0</v>
      </c>
      <c r="CM495">
        <f>Drivers!CM645</f>
        <v>0</v>
      </c>
      <c r="CN495">
        <f>Drivers!CN645</f>
        <v>0</v>
      </c>
      <c r="CO495">
        <f>Drivers!CO645</f>
        <v>0</v>
      </c>
      <c r="CP495">
        <f>Drivers!CP645</f>
        <v>0</v>
      </c>
      <c r="CQ495">
        <f>Drivers!CQ645</f>
        <v>0</v>
      </c>
      <c r="CR495">
        <f>Drivers!CR645</f>
        <v>0</v>
      </c>
      <c r="CS495">
        <f>Drivers!CS645</f>
        <v>0</v>
      </c>
      <c r="CT495">
        <f>Drivers!CT645</f>
        <v>0</v>
      </c>
      <c r="CU495">
        <f>Drivers!CU645</f>
        <v>0</v>
      </c>
      <c r="CV495">
        <f>Drivers!CV645</f>
        <v>0</v>
      </c>
      <c r="CW495">
        <f>Drivers!CW645</f>
        <v>0</v>
      </c>
      <c r="CX495">
        <f>Drivers!CX645</f>
        <v>0</v>
      </c>
      <c r="CY495">
        <f>Drivers!CY645</f>
        <v>0</v>
      </c>
      <c r="CZ495">
        <f>Drivers!CZ645</f>
        <v>0</v>
      </c>
      <c r="DA495">
        <f>Drivers!DA645</f>
        <v>0</v>
      </c>
      <c r="DB495">
        <f>Drivers!DB645</f>
        <v>0</v>
      </c>
      <c r="DC495">
        <f>Drivers!DC645</f>
        <v>0</v>
      </c>
      <c r="DD495">
        <f>Drivers!DD645</f>
        <v>0</v>
      </c>
      <c r="DE495">
        <f>Drivers!DE645</f>
        <v>0</v>
      </c>
      <c r="DF495">
        <f>Drivers!DF645</f>
        <v>0</v>
      </c>
      <c r="DG495">
        <f>Drivers!DG645</f>
        <v>0</v>
      </c>
      <c r="DH495">
        <f>Drivers!DH645</f>
        <v>0</v>
      </c>
      <c r="DI495">
        <f>Drivers!DI645</f>
        <v>0</v>
      </c>
      <c r="DJ495">
        <f>Drivers!DJ645</f>
        <v>0</v>
      </c>
      <c r="DK495">
        <f>Drivers!DK645</f>
        <v>0</v>
      </c>
      <c r="DL495">
        <f>Drivers!DL645</f>
        <v>0</v>
      </c>
      <c r="DM495">
        <f>Drivers!DM645</f>
        <v>0</v>
      </c>
      <c r="DN495">
        <f>Drivers!DN645</f>
        <v>0</v>
      </c>
      <c r="DO495">
        <f>Drivers!DO645</f>
        <v>0</v>
      </c>
      <c r="DP495">
        <f>Drivers!DP645</f>
        <v>0</v>
      </c>
      <c r="DQ495">
        <f>Drivers!DQ645</f>
        <v>0</v>
      </c>
      <c r="DR495">
        <f>Drivers!DR645</f>
        <v>0</v>
      </c>
      <c r="DS495">
        <f>Drivers!DS645</f>
        <v>0</v>
      </c>
      <c r="DT495">
        <f>Drivers!DT645</f>
        <v>0</v>
      </c>
      <c r="DU495">
        <f>Drivers!DU645</f>
        <v>0</v>
      </c>
      <c r="DV495">
        <f>Drivers!DV645</f>
        <v>0</v>
      </c>
      <c r="DW495">
        <f>Drivers!DW645</f>
        <v>0</v>
      </c>
      <c r="DX495">
        <f>Drivers!DX645</f>
        <v>0</v>
      </c>
      <c r="DY495">
        <f>Drivers!DY645</f>
        <v>0</v>
      </c>
      <c r="DZ495">
        <f>Drivers!DZ645</f>
        <v>0</v>
      </c>
      <c r="EA495">
        <f>Drivers!EA645</f>
        <v>0</v>
      </c>
      <c r="EB495">
        <f>Drivers!EB645</f>
        <v>0</v>
      </c>
      <c r="EC495">
        <f>Drivers!EC645</f>
        <v>0</v>
      </c>
      <c r="ED495">
        <f>Drivers!ED645</f>
        <v>0</v>
      </c>
      <c r="EE495">
        <f>Drivers!EE645</f>
        <v>0</v>
      </c>
      <c r="EF495">
        <f>Drivers!EF645</f>
        <v>0</v>
      </c>
      <c r="EG495">
        <f>Drivers!EG645</f>
        <v>0</v>
      </c>
      <c r="EH495">
        <f>Drivers!EH645</f>
        <v>0</v>
      </c>
      <c r="EI495">
        <f>Drivers!EI645</f>
        <v>0</v>
      </c>
      <c r="EJ495">
        <f>Drivers!EJ645</f>
        <v>0</v>
      </c>
    </row>
    <row r="496" spans="1:140" hidden="1" outlineLevel="1">
      <c r="A496">
        <f>Drivers!A646</f>
        <v>0</v>
      </c>
      <c r="B496">
        <f>Drivers!B646</f>
        <v>0</v>
      </c>
      <c r="C496">
        <f>Drivers!C646</f>
        <v>0</v>
      </c>
      <c r="D496">
        <f>Drivers!D646</f>
        <v>0</v>
      </c>
      <c r="E496">
        <f>Drivers!E646</f>
        <v>0</v>
      </c>
      <c r="F496">
        <f>Drivers!F646</f>
        <v>0</v>
      </c>
      <c r="G496">
        <f>Drivers!G646</f>
        <v>0</v>
      </c>
      <c r="H496">
        <f>Drivers!H646</f>
        <v>0</v>
      </c>
      <c r="I496" t="str">
        <f>Drivers!I646</f>
        <v>Implied Zillow Group Market Leader Overlap</v>
      </c>
      <c r="J496">
        <f>Drivers!J646</f>
        <v>0</v>
      </c>
      <c r="K496">
        <f>Drivers!K646</f>
        <v>0</v>
      </c>
      <c r="L496">
        <f>Drivers!L646</f>
        <v>0</v>
      </c>
      <c r="M496">
        <f>Drivers!M646</f>
        <v>0</v>
      </c>
      <c r="N496">
        <f>Drivers!N646</f>
        <v>0</v>
      </c>
      <c r="O496">
        <f>Drivers!O646</f>
        <v>0</v>
      </c>
      <c r="P496">
        <f>Drivers!P646</f>
        <v>0</v>
      </c>
      <c r="Q496">
        <f>Drivers!Q646</f>
        <v>0</v>
      </c>
      <c r="R496">
        <f>Drivers!R646</f>
        <v>0</v>
      </c>
      <c r="S496">
        <f>Drivers!S646</f>
        <v>0</v>
      </c>
      <c r="T496">
        <f>Drivers!T646</f>
        <v>0</v>
      </c>
      <c r="U496">
        <f>Drivers!U646</f>
        <v>0</v>
      </c>
      <c r="V496">
        <f>Drivers!V646</f>
        <v>0</v>
      </c>
      <c r="W496">
        <f>Drivers!W646</f>
        <v>0</v>
      </c>
      <c r="X496">
        <f>Drivers!X646</f>
        <v>0</v>
      </c>
      <c r="Y496">
        <f>Drivers!Y646</f>
        <v>0</v>
      </c>
      <c r="Z496">
        <f>Drivers!Z646</f>
        <v>0</v>
      </c>
      <c r="AA496">
        <f>Drivers!AA646</f>
        <v>0</v>
      </c>
      <c r="AB496">
        <f>Drivers!AB646</f>
        <v>0</v>
      </c>
      <c r="AC496">
        <f>Drivers!AC646</f>
        <v>0</v>
      </c>
      <c r="AD496">
        <f>Drivers!AD646</f>
        <v>0</v>
      </c>
      <c r="AE496">
        <f>Drivers!AE646</f>
        <v>0</v>
      </c>
      <c r="AF496">
        <f>Drivers!AF646</f>
        <v>0</v>
      </c>
      <c r="AG496">
        <f>Drivers!AG646</f>
        <v>0</v>
      </c>
      <c r="AH496">
        <f>Drivers!AH646</f>
        <v>0</v>
      </c>
      <c r="AI496">
        <f>Drivers!AI646</f>
        <v>0</v>
      </c>
      <c r="AJ496">
        <f>Drivers!AJ646</f>
        <v>0</v>
      </c>
      <c r="AK496">
        <f>Drivers!AK646</f>
        <v>0</v>
      </c>
      <c r="AL496">
        <f>Drivers!AL646</f>
        <v>0</v>
      </c>
      <c r="AM496">
        <f>Drivers!AM646</f>
        <v>0</v>
      </c>
      <c r="AN496">
        <f>Drivers!AN646</f>
        <v>0</v>
      </c>
      <c r="AO496">
        <f>Drivers!AO646</f>
        <v>0</v>
      </c>
      <c r="AP496">
        <f>Drivers!AP646</f>
        <v>0</v>
      </c>
      <c r="AQ496">
        <f>Drivers!AQ646</f>
        <v>0</v>
      </c>
      <c r="AR496">
        <f>Drivers!AR646</f>
        <v>0</v>
      </c>
      <c r="AS496">
        <f>Drivers!AS646</f>
        <v>0</v>
      </c>
      <c r="AT496">
        <f>Drivers!AT646</f>
        <v>0</v>
      </c>
      <c r="AU496">
        <f>Drivers!AU646</f>
        <v>0</v>
      </c>
      <c r="AV496">
        <f>Drivers!AV646</f>
        <v>0</v>
      </c>
      <c r="AW496">
        <f>Drivers!AW646</f>
        <v>0</v>
      </c>
      <c r="AX496">
        <f>Drivers!AX646</f>
        <v>0</v>
      </c>
      <c r="AY496">
        <f>Drivers!AY646</f>
        <v>0</v>
      </c>
      <c r="AZ496">
        <f>Drivers!AZ646</f>
        <v>0</v>
      </c>
      <c r="BA496">
        <f>Drivers!BA646</f>
        <v>0</v>
      </c>
      <c r="BB496">
        <f>Drivers!BB646</f>
        <v>0</v>
      </c>
      <c r="BC496">
        <f>Drivers!BC646</f>
        <v>0</v>
      </c>
      <c r="BD496">
        <f>Drivers!BD646</f>
        <v>0</v>
      </c>
      <c r="BE496">
        <f>Drivers!BE646</f>
        <v>0</v>
      </c>
      <c r="BF496">
        <f>Drivers!BF646</f>
        <v>0</v>
      </c>
      <c r="BG496">
        <f>Drivers!BG646</f>
        <v>0</v>
      </c>
      <c r="BH496">
        <f>Drivers!BH646</f>
        <v>0</v>
      </c>
      <c r="BI496">
        <f>Drivers!BI646</f>
        <v>0</v>
      </c>
      <c r="BJ496">
        <f>Drivers!BJ646</f>
        <v>0</v>
      </c>
      <c r="BK496">
        <f>Drivers!BK646</f>
        <v>0</v>
      </c>
      <c r="BL496">
        <f>Drivers!BL646</f>
        <v>0</v>
      </c>
      <c r="BM496">
        <f>Drivers!BM646</f>
        <v>0</v>
      </c>
      <c r="BN496">
        <f>Drivers!BN646</f>
        <v>0</v>
      </c>
      <c r="BO496">
        <f>Drivers!BO646</f>
        <v>0</v>
      </c>
      <c r="BP496">
        <f>Drivers!BP646</f>
        <v>0</v>
      </c>
      <c r="BQ496">
        <f>Drivers!BQ646</f>
        <v>0</v>
      </c>
      <c r="BR496">
        <f>Drivers!BR646</f>
        <v>0.17153078516286951</v>
      </c>
      <c r="BS496">
        <f>Drivers!BS646</f>
        <v>0</v>
      </c>
      <c r="BT496">
        <f>Drivers!BT646</f>
        <v>0</v>
      </c>
      <c r="BU496">
        <f>Drivers!BU646</f>
        <v>0</v>
      </c>
      <c r="BV496">
        <f>Drivers!BV646</f>
        <v>0</v>
      </c>
      <c r="BW496">
        <f>Drivers!BW646</f>
        <v>0</v>
      </c>
      <c r="BX496">
        <f>Drivers!BX646</f>
        <v>0</v>
      </c>
      <c r="BY496">
        <f>Drivers!BY646</f>
        <v>0</v>
      </c>
      <c r="BZ496">
        <f>Drivers!BZ646</f>
        <v>0</v>
      </c>
      <c r="CA496">
        <f>Drivers!CA646</f>
        <v>0</v>
      </c>
      <c r="CB496">
        <f>Drivers!CB646</f>
        <v>0</v>
      </c>
      <c r="CC496">
        <f>Drivers!CC646</f>
        <v>0</v>
      </c>
      <c r="CD496">
        <f>Drivers!CD646</f>
        <v>0</v>
      </c>
      <c r="CE496">
        <f>Drivers!CE646</f>
        <v>0</v>
      </c>
      <c r="CF496">
        <f>Drivers!CF646</f>
        <v>0</v>
      </c>
      <c r="CG496">
        <f>Drivers!CG646</f>
        <v>0</v>
      </c>
      <c r="CH496">
        <f>Drivers!CH646</f>
        <v>0</v>
      </c>
      <c r="CI496">
        <f>Drivers!CI646</f>
        <v>0</v>
      </c>
      <c r="CJ496">
        <f>Drivers!CJ646</f>
        <v>0</v>
      </c>
      <c r="CK496">
        <f>Drivers!CK646</f>
        <v>0</v>
      </c>
      <c r="CL496">
        <f>Drivers!CL646</f>
        <v>0</v>
      </c>
      <c r="CM496">
        <f>Drivers!CM646</f>
        <v>0</v>
      </c>
      <c r="CN496">
        <f>Drivers!CN646</f>
        <v>0</v>
      </c>
      <c r="CO496">
        <f>Drivers!CO646</f>
        <v>0</v>
      </c>
      <c r="CP496">
        <f>Drivers!CP646</f>
        <v>0</v>
      </c>
      <c r="CQ496">
        <f>Drivers!CQ646</f>
        <v>0</v>
      </c>
      <c r="CR496">
        <f>Drivers!CR646</f>
        <v>0</v>
      </c>
      <c r="CS496">
        <f>Drivers!CS646</f>
        <v>0</v>
      </c>
      <c r="CT496">
        <f>Drivers!CT646</f>
        <v>0</v>
      </c>
      <c r="CU496">
        <f>Drivers!CU646</f>
        <v>0</v>
      </c>
      <c r="CV496">
        <f>Drivers!CV646</f>
        <v>0</v>
      </c>
      <c r="CW496">
        <f>Drivers!CW646</f>
        <v>0</v>
      </c>
      <c r="CX496">
        <f>Drivers!CX646</f>
        <v>0</v>
      </c>
      <c r="CY496">
        <f>Drivers!CY646</f>
        <v>0</v>
      </c>
      <c r="CZ496">
        <f>Drivers!CZ646</f>
        <v>0</v>
      </c>
      <c r="DA496">
        <f>Drivers!DA646</f>
        <v>0</v>
      </c>
      <c r="DB496">
        <f>Drivers!DB646</f>
        <v>0</v>
      </c>
      <c r="DC496">
        <f>Drivers!DC646</f>
        <v>0</v>
      </c>
      <c r="DD496">
        <f>Drivers!DD646</f>
        <v>0</v>
      </c>
      <c r="DE496">
        <f>Drivers!DE646</f>
        <v>0</v>
      </c>
      <c r="DF496">
        <f>Drivers!DF646</f>
        <v>0</v>
      </c>
      <c r="DG496">
        <f>Drivers!DG646</f>
        <v>0</v>
      </c>
      <c r="DH496">
        <f>Drivers!DH646</f>
        <v>0</v>
      </c>
      <c r="DI496">
        <f>Drivers!DI646</f>
        <v>0</v>
      </c>
      <c r="DJ496">
        <f>Drivers!DJ646</f>
        <v>0</v>
      </c>
      <c r="DK496">
        <f>Drivers!DK646</f>
        <v>0</v>
      </c>
      <c r="DL496">
        <f>Drivers!DL646</f>
        <v>0</v>
      </c>
      <c r="DM496">
        <f>Drivers!DM646</f>
        <v>0</v>
      </c>
      <c r="DN496">
        <f>Drivers!DN646</f>
        <v>0</v>
      </c>
      <c r="DO496">
        <f>Drivers!DO646</f>
        <v>0</v>
      </c>
      <c r="DP496">
        <f>Drivers!DP646</f>
        <v>0</v>
      </c>
      <c r="DQ496">
        <f>Drivers!DQ646</f>
        <v>0</v>
      </c>
      <c r="DR496">
        <f>Drivers!DR646</f>
        <v>0</v>
      </c>
      <c r="DS496">
        <f>Drivers!DS646</f>
        <v>0</v>
      </c>
      <c r="DT496">
        <f>Drivers!DT646</f>
        <v>0</v>
      </c>
      <c r="DU496">
        <f>Drivers!DU646</f>
        <v>0</v>
      </c>
      <c r="DV496">
        <f>Drivers!DV646</f>
        <v>0</v>
      </c>
      <c r="DW496">
        <f>Drivers!DW646</f>
        <v>0</v>
      </c>
      <c r="DX496">
        <f>Drivers!DX646</f>
        <v>0</v>
      </c>
      <c r="DY496">
        <f>Drivers!DY646</f>
        <v>0</v>
      </c>
      <c r="DZ496">
        <f>Drivers!DZ646</f>
        <v>0</v>
      </c>
      <c r="EA496">
        <f>Drivers!EA646</f>
        <v>0</v>
      </c>
      <c r="EB496">
        <f>Drivers!EB646</f>
        <v>0</v>
      </c>
      <c r="EC496">
        <f>Drivers!EC646</f>
        <v>0</v>
      </c>
      <c r="ED496">
        <f>Drivers!ED646</f>
        <v>0</v>
      </c>
      <c r="EE496">
        <f>Drivers!EE646</f>
        <v>0</v>
      </c>
      <c r="EF496">
        <f>Drivers!EF646</f>
        <v>0</v>
      </c>
      <c r="EG496">
        <f>Drivers!EG646</f>
        <v>0</v>
      </c>
      <c r="EH496">
        <f>Drivers!EH646</f>
        <v>0</v>
      </c>
      <c r="EI496">
        <f>Drivers!EI646</f>
        <v>0</v>
      </c>
      <c r="EJ496">
        <f>Drivers!EJ646</f>
        <v>0</v>
      </c>
    </row>
    <row r="497" spans="1:140" hidden="1" outlineLevel="1">
      <c r="A497">
        <f>Drivers!A647</f>
        <v>0</v>
      </c>
      <c r="B497">
        <f>Drivers!B647</f>
        <v>0</v>
      </c>
      <c r="C497">
        <f>Drivers!C647</f>
        <v>0</v>
      </c>
      <c r="D497">
        <f>Drivers!D647</f>
        <v>0</v>
      </c>
      <c r="E497">
        <f>Drivers!E647</f>
        <v>0</v>
      </c>
      <c r="F497">
        <f>Drivers!F647</f>
        <v>0</v>
      </c>
      <c r="G497">
        <f>Drivers!G647</f>
        <v>0</v>
      </c>
      <c r="H497">
        <f>Drivers!H647</f>
        <v>0</v>
      </c>
      <c r="I497">
        <f>Drivers!I647</f>
        <v>0</v>
      </c>
      <c r="J497">
        <f>Drivers!J647</f>
        <v>0</v>
      </c>
      <c r="K497">
        <f>Drivers!K647</f>
        <v>0</v>
      </c>
      <c r="L497">
        <f>Drivers!L647</f>
        <v>0</v>
      </c>
      <c r="M497">
        <f>Drivers!M647</f>
        <v>0</v>
      </c>
      <c r="N497">
        <f>Drivers!N647</f>
        <v>0</v>
      </c>
      <c r="O497">
        <f>Drivers!O647</f>
        <v>0</v>
      </c>
      <c r="P497">
        <f>Drivers!P647</f>
        <v>0</v>
      </c>
      <c r="Q497">
        <f>Drivers!Q647</f>
        <v>0</v>
      </c>
      <c r="R497">
        <f>Drivers!R647</f>
        <v>0</v>
      </c>
      <c r="S497">
        <f>Drivers!S647</f>
        <v>0</v>
      </c>
      <c r="T497">
        <f>Drivers!T647</f>
        <v>0</v>
      </c>
      <c r="U497">
        <f>Drivers!U647</f>
        <v>0</v>
      </c>
      <c r="V497">
        <f>Drivers!V647</f>
        <v>0</v>
      </c>
      <c r="W497">
        <f>Drivers!W647</f>
        <v>0</v>
      </c>
      <c r="X497">
        <f>Drivers!X647</f>
        <v>0</v>
      </c>
      <c r="Y497">
        <f>Drivers!Y647</f>
        <v>0</v>
      </c>
      <c r="Z497">
        <f>Drivers!Z647</f>
        <v>0</v>
      </c>
      <c r="AA497">
        <f>Drivers!AA647</f>
        <v>0</v>
      </c>
      <c r="AB497">
        <f>Drivers!AB647</f>
        <v>0</v>
      </c>
      <c r="AC497">
        <f>Drivers!AC647</f>
        <v>0</v>
      </c>
      <c r="AD497">
        <f>Drivers!AD647</f>
        <v>0</v>
      </c>
      <c r="AE497">
        <f>Drivers!AE647</f>
        <v>0</v>
      </c>
      <c r="AF497">
        <f>Drivers!AF647</f>
        <v>0</v>
      </c>
      <c r="AG497">
        <f>Drivers!AG647</f>
        <v>0</v>
      </c>
      <c r="AH497">
        <f>Drivers!AH647</f>
        <v>0</v>
      </c>
      <c r="AI497">
        <f>Drivers!AI647</f>
        <v>0</v>
      </c>
      <c r="AJ497">
        <f>Drivers!AJ647</f>
        <v>0</v>
      </c>
      <c r="AK497">
        <f>Drivers!AK647</f>
        <v>0</v>
      </c>
      <c r="AL497">
        <f>Drivers!AL647</f>
        <v>0</v>
      </c>
      <c r="AM497">
        <f>Drivers!AM647</f>
        <v>0</v>
      </c>
      <c r="AN497">
        <f>Drivers!AN647</f>
        <v>0</v>
      </c>
      <c r="AO497">
        <f>Drivers!AO647</f>
        <v>0</v>
      </c>
      <c r="AP497">
        <f>Drivers!AP647</f>
        <v>0</v>
      </c>
      <c r="AQ497">
        <f>Drivers!AQ647</f>
        <v>0</v>
      </c>
      <c r="AR497">
        <f>Drivers!AR647</f>
        <v>0</v>
      </c>
      <c r="AS497">
        <f>Drivers!AS647</f>
        <v>0</v>
      </c>
      <c r="AT497">
        <f>Drivers!AT647</f>
        <v>0</v>
      </c>
      <c r="AU497">
        <f>Drivers!AU647</f>
        <v>0</v>
      </c>
      <c r="AV497">
        <f>Drivers!AV647</f>
        <v>0</v>
      </c>
      <c r="AW497">
        <f>Drivers!AW647</f>
        <v>0</v>
      </c>
      <c r="AX497">
        <f>Drivers!AX647</f>
        <v>0</v>
      </c>
      <c r="AY497">
        <f>Drivers!AY647</f>
        <v>0</v>
      </c>
      <c r="AZ497">
        <f>Drivers!AZ647</f>
        <v>0</v>
      </c>
      <c r="BA497">
        <f>Drivers!BA647</f>
        <v>0</v>
      </c>
      <c r="BB497">
        <f>Drivers!BB647</f>
        <v>0</v>
      </c>
      <c r="BC497">
        <f>Drivers!BC647</f>
        <v>0</v>
      </c>
      <c r="BD497">
        <f>Drivers!BD647</f>
        <v>0</v>
      </c>
      <c r="BE497">
        <f>Drivers!BE647</f>
        <v>0</v>
      </c>
      <c r="BF497">
        <f>Drivers!BF647</f>
        <v>0</v>
      </c>
      <c r="BG497">
        <f>Drivers!BG647</f>
        <v>0</v>
      </c>
      <c r="BH497">
        <f>Drivers!BH647</f>
        <v>0</v>
      </c>
      <c r="BI497">
        <f>Drivers!BI647</f>
        <v>0</v>
      </c>
      <c r="BJ497">
        <f>Drivers!BJ647</f>
        <v>0</v>
      </c>
      <c r="BK497">
        <f>Drivers!BK647</f>
        <v>0</v>
      </c>
      <c r="BL497">
        <f>Drivers!BL647</f>
        <v>0</v>
      </c>
      <c r="BM497">
        <f>Drivers!BM647</f>
        <v>0</v>
      </c>
      <c r="BN497">
        <f>Drivers!BN647</f>
        <v>0</v>
      </c>
      <c r="BO497">
        <f>Drivers!BO647</f>
        <v>0</v>
      </c>
      <c r="BP497">
        <f>Drivers!BP647</f>
        <v>0</v>
      </c>
      <c r="BQ497">
        <f>Drivers!BQ647</f>
        <v>0</v>
      </c>
      <c r="BR497">
        <f>Drivers!BR647</f>
        <v>0</v>
      </c>
      <c r="BS497">
        <f>Drivers!BS647</f>
        <v>0</v>
      </c>
      <c r="BT497">
        <f>Drivers!BT647</f>
        <v>0</v>
      </c>
      <c r="BU497">
        <f>Drivers!BU647</f>
        <v>0</v>
      </c>
      <c r="BV497">
        <f>Drivers!BV647</f>
        <v>0</v>
      </c>
      <c r="BW497">
        <f>Drivers!BW647</f>
        <v>0</v>
      </c>
      <c r="BX497">
        <f>Drivers!BX647</f>
        <v>0</v>
      </c>
      <c r="BY497">
        <f>Drivers!BY647</f>
        <v>0</v>
      </c>
      <c r="BZ497">
        <f>Drivers!BZ647</f>
        <v>0</v>
      </c>
      <c r="CA497">
        <f>Drivers!CA647</f>
        <v>0</v>
      </c>
      <c r="CB497">
        <f>Drivers!CB647</f>
        <v>0</v>
      </c>
      <c r="CC497">
        <f>Drivers!CC647</f>
        <v>0</v>
      </c>
      <c r="CD497">
        <f>Drivers!CD647</f>
        <v>0</v>
      </c>
      <c r="CE497">
        <f>Drivers!CE647</f>
        <v>0</v>
      </c>
      <c r="CF497">
        <f>Drivers!CF647</f>
        <v>0</v>
      </c>
      <c r="CG497">
        <f>Drivers!CG647</f>
        <v>0</v>
      </c>
      <c r="CH497">
        <f>Drivers!CH647</f>
        <v>0</v>
      </c>
      <c r="CI497">
        <f>Drivers!CI647</f>
        <v>0</v>
      </c>
      <c r="CJ497">
        <f>Drivers!CJ647</f>
        <v>0</v>
      </c>
      <c r="CK497">
        <f>Drivers!CK647</f>
        <v>0</v>
      </c>
      <c r="CL497">
        <f>Drivers!CL647</f>
        <v>0</v>
      </c>
      <c r="CM497">
        <f>Drivers!CM647</f>
        <v>0</v>
      </c>
      <c r="CN497">
        <f>Drivers!CN647</f>
        <v>0</v>
      </c>
      <c r="CO497">
        <f>Drivers!CO647</f>
        <v>0</v>
      </c>
      <c r="CP497">
        <f>Drivers!CP647</f>
        <v>0</v>
      </c>
      <c r="CQ497">
        <f>Drivers!CQ647</f>
        <v>0</v>
      </c>
      <c r="CR497">
        <f>Drivers!CR647</f>
        <v>0</v>
      </c>
      <c r="CS497">
        <f>Drivers!CS647</f>
        <v>0</v>
      </c>
      <c r="CT497">
        <f>Drivers!CT647</f>
        <v>0</v>
      </c>
      <c r="CU497">
        <f>Drivers!CU647</f>
        <v>0</v>
      </c>
      <c r="CV497">
        <f>Drivers!CV647</f>
        <v>0</v>
      </c>
      <c r="CW497">
        <f>Drivers!CW647</f>
        <v>0</v>
      </c>
      <c r="CX497">
        <f>Drivers!CX647</f>
        <v>0</v>
      </c>
      <c r="CY497">
        <f>Drivers!CY647</f>
        <v>0</v>
      </c>
      <c r="CZ497">
        <f>Drivers!CZ647</f>
        <v>0</v>
      </c>
      <c r="DA497">
        <f>Drivers!DA647</f>
        <v>0</v>
      </c>
      <c r="DB497">
        <f>Drivers!DB647</f>
        <v>0</v>
      </c>
      <c r="DC497">
        <f>Drivers!DC647</f>
        <v>0</v>
      </c>
      <c r="DD497">
        <f>Drivers!DD647</f>
        <v>0</v>
      </c>
      <c r="DE497">
        <f>Drivers!DE647</f>
        <v>0</v>
      </c>
      <c r="DF497">
        <f>Drivers!DF647</f>
        <v>0</v>
      </c>
      <c r="DG497">
        <f>Drivers!DG647</f>
        <v>0</v>
      </c>
      <c r="DH497">
        <f>Drivers!DH647</f>
        <v>0</v>
      </c>
      <c r="DI497">
        <f>Drivers!DI647</f>
        <v>0</v>
      </c>
      <c r="DJ497">
        <f>Drivers!DJ647</f>
        <v>0</v>
      </c>
      <c r="DK497">
        <f>Drivers!DK647</f>
        <v>0</v>
      </c>
      <c r="DL497">
        <f>Drivers!DL647</f>
        <v>0</v>
      </c>
      <c r="DM497">
        <f>Drivers!DM647</f>
        <v>0</v>
      </c>
      <c r="DN497">
        <f>Drivers!DN647</f>
        <v>0</v>
      </c>
      <c r="DO497">
        <f>Drivers!DO647</f>
        <v>0</v>
      </c>
      <c r="DP497">
        <f>Drivers!DP647</f>
        <v>0</v>
      </c>
      <c r="DQ497">
        <f>Drivers!DQ647</f>
        <v>0</v>
      </c>
      <c r="DR497">
        <f>Drivers!DR647</f>
        <v>0</v>
      </c>
      <c r="DS497">
        <f>Drivers!DS647</f>
        <v>0</v>
      </c>
      <c r="DT497">
        <f>Drivers!DT647</f>
        <v>0</v>
      </c>
      <c r="DU497">
        <f>Drivers!DU647</f>
        <v>0</v>
      </c>
      <c r="DV497">
        <f>Drivers!DV647</f>
        <v>0</v>
      </c>
      <c r="DW497">
        <f>Drivers!DW647</f>
        <v>0</v>
      </c>
      <c r="DX497">
        <f>Drivers!DX647</f>
        <v>0</v>
      </c>
      <c r="DY497">
        <f>Drivers!DY647</f>
        <v>0</v>
      </c>
      <c r="DZ497">
        <f>Drivers!DZ647</f>
        <v>0</v>
      </c>
      <c r="EA497">
        <f>Drivers!EA647</f>
        <v>0</v>
      </c>
      <c r="EB497">
        <f>Drivers!EB647</f>
        <v>0</v>
      </c>
      <c r="EC497">
        <f>Drivers!EC647</f>
        <v>0</v>
      </c>
      <c r="ED497">
        <f>Drivers!ED647</f>
        <v>0</v>
      </c>
      <c r="EE497">
        <f>Drivers!EE647</f>
        <v>0</v>
      </c>
      <c r="EF497">
        <f>Drivers!EF647</f>
        <v>0</v>
      </c>
      <c r="EG497">
        <f>Drivers!EG647</f>
        <v>0</v>
      </c>
      <c r="EH497">
        <f>Drivers!EH647</f>
        <v>0</v>
      </c>
      <c r="EI497">
        <f>Drivers!EI647</f>
        <v>0</v>
      </c>
      <c r="EJ497">
        <f>Drivers!EJ647</f>
        <v>0</v>
      </c>
    </row>
    <row r="498" spans="1:140" hidden="1" outlineLevel="1">
      <c r="A498">
        <f>Drivers!A648</f>
        <v>0</v>
      </c>
      <c r="B498">
        <f>Drivers!B648</f>
        <v>0</v>
      </c>
      <c r="C498">
        <f>Drivers!C648</f>
        <v>0</v>
      </c>
      <c r="D498">
        <f>Drivers!D648</f>
        <v>0</v>
      </c>
      <c r="E498">
        <f>Drivers!E648</f>
        <v>0</v>
      </c>
      <c r="F498">
        <f>Drivers!F648</f>
        <v>0</v>
      </c>
      <c r="G498">
        <f>Drivers!G648</f>
        <v>0</v>
      </c>
      <c r="H498">
        <f>Drivers!H648</f>
        <v>0</v>
      </c>
      <c r="I498" t="str">
        <f>Drivers!I648</f>
        <v>Old Data</v>
      </c>
      <c r="J498">
        <f>Drivers!J648</f>
        <v>0</v>
      </c>
      <c r="K498">
        <f>Drivers!K648</f>
        <v>0</v>
      </c>
      <c r="L498">
        <f>Drivers!L648</f>
        <v>0</v>
      </c>
      <c r="M498">
        <f>Drivers!M648</f>
        <v>0</v>
      </c>
      <c r="N498">
        <f>Drivers!N648</f>
        <v>0</v>
      </c>
      <c r="O498">
        <f>Drivers!O648</f>
        <v>0</v>
      </c>
      <c r="P498">
        <f>Drivers!P648</f>
        <v>0</v>
      </c>
      <c r="Q498">
        <f>Drivers!Q648</f>
        <v>0</v>
      </c>
      <c r="R498">
        <f>Drivers!R648</f>
        <v>0</v>
      </c>
      <c r="S498">
        <f>Drivers!S648</f>
        <v>0</v>
      </c>
      <c r="T498">
        <f>Drivers!T648</f>
        <v>0</v>
      </c>
      <c r="U498">
        <f>Drivers!U648</f>
        <v>0</v>
      </c>
      <c r="V498">
        <f>Drivers!V648</f>
        <v>0</v>
      </c>
      <c r="W498">
        <f>Drivers!W648</f>
        <v>0</v>
      </c>
      <c r="X498">
        <f>Drivers!X648</f>
        <v>0</v>
      </c>
      <c r="Y498">
        <f>Drivers!Y648</f>
        <v>0</v>
      </c>
      <c r="Z498">
        <f>Drivers!Z648</f>
        <v>0</v>
      </c>
      <c r="AA498">
        <f>Drivers!AA648</f>
        <v>0</v>
      </c>
      <c r="AB498">
        <f>Drivers!AB648</f>
        <v>0</v>
      </c>
      <c r="AC498">
        <f>Drivers!AC648</f>
        <v>0</v>
      </c>
      <c r="AD498">
        <f>Drivers!AD648</f>
        <v>0</v>
      </c>
      <c r="AE498">
        <f>Drivers!AE648</f>
        <v>0</v>
      </c>
      <c r="AF498">
        <f>Drivers!AF648</f>
        <v>0</v>
      </c>
      <c r="AG498">
        <f>Drivers!AG648</f>
        <v>0</v>
      </c>
      <c r="AH498">
        <f>Drivers!AH648</f>
        <v>0</v>
      </c>
      <c r="AI498">
        <f>Drivers!AI648</f>
        <v>0</v>
      </c>
      <c r="AJ498">
        <f>Drivers!AJ648</f>
        <v>0</v>
      </c>
      <c r="AK498">
        <f>Drivers!AK648</f>
        <v>0</v>
      </c>
      <c r="AL498">
        <f>Drivers!AL648</f>
        <v>0</v>
      </c>
      <c r="AM498">
        <f>Drivers!AM648</f>
        <v>0</v>
      </c>
      <c r="AN498">
        <f>Drivers!AN648</f>
        <v>0</v>
      </c>
      <c r="AO498">
        <f>Drivers!AO648</f>
        <v>0</v>
      </c>
      <c r="AP498">
        <f>Drivers!AP648</f>
        <v>0</v>
      </c>
      <c r="AQ498">
        <f>Drivers!AQ648</f>
        <v>0</v>
      </c>
      <c r="AR498">
        <f>Drivers!AR648</f>
        <v>0</v>
      </c>
      <c r="AS498">
        <f>Drivers!AS648</f>
        <v>0</v>
      </c>
      <c r="AT498">
        <f>Drivers!AT648</f>
        <v>0</v>
      </c>
      <c r="AU498">
        <f>Drivers!AU648</f>
        <v>0</v>
      </c>
      <c r="AV498">
        <f>Drivers!AV648</f>
        <v>0</v>
      </c>
      <c r="AW498">
        <f>Drivers!AW648</f>
        <v>0</v>
      </c>
      <c r="AX498">
        <f>Drivers!AX648</f>
        <v>0</v>
      </c>
      <c r="AY498">
        <f>Drivers!AY648</f>
        <v>0</v>
      </c>
      <c r="AZ498">
        <f>Drivers!AZ648</f>
        <v>0</v>
      </c>
      <c r="BA498">
        <f>Drivers!BA648</f>
        <v>0</v>
      </c>
      <c r="BB498">
        <f>Drivers!BB648</f>
        <v>0</v>
      </c>
      <c r="BC498">
        <f>Drivers!BC648</f>
        <v>0</v>
      </c>
      <c r="BD498">
        <f>Drivers!BD648</f>
        <v>0</v>
      </c>
      <c r="BE498">
        <f>Drivers!BE648</f>
        <v>0</v>
      </c>
      <c r="BF498">
        <f>Drivers!BF648</f>
        <v>0</v>
      </c>
      <c r="BG498">
        <f>Drivers!BG648</f>
        <v>0</v>
      </c>
      <c r="BH498">
        <f>Drivers!BH648</f>
        <v>0</v>
      </c>
      <c r="BI498">
        <f>Drivers!BI648</f>
        <v>0</v>
      </c>
      <c r="BJ498">
        <f>Drivers!BJ648</f>
        <v>0</v>
      </c>
      <c r="BK498">
        <f>Drivers!BK648</f>
        <v>0</v>
      </c>
      <c r="BL498">
        <f>Drivers!BL648</f>
        <v>0</v>
      </c>
      <c r="BM498">
        <f>Drivers!BM648</f>
        <v>0</v>
      </c>
      <c r="BN498">
        <f>Drivers!BN648</f>
        <v>0</v>
      </c>
      <c r="BO498">
        <f>Drivers!BO648</f>
        <v>0</v>
      </c>
      <c r="BP498">
        <f>Drivers!BP648</f>
        <v>0</v>
      </c>
      <c r="BQ498">
        <f>Drivers!BQ648</f>
        <v>0</v>
      </c>
      <c r="BR498">
        <f>Drivers!BR648</f>
        <v>0</v>
      </c>
      <c r="BS498">
        <f>Drivers!BS648</f>
        <v>0</v>
      </c>
      <c r="BT498">
        <f>Drivers!BT648</f>
        <v>0</v>
      </c>
      <c r="BU498">
        <f>Drivers!BU648</f>
        <v>0</v>
      </c>
      <c r="BV498">
        <f>Drivers!BV648</f>
        <v>0</v>
      </c>
      <c r="BW498">
        <f>Drivers!BW648</f>
        <v>0</v>
      </c>
      <c r="BX498">
        <f>Drivers!BX648</f>
        <v>0</v>
      </c>
      <c r="BY498">
        <f>Drivers!BY648</f>
        <v>0</v>
      </c>
      <c r="BZ498">
        <f>Drivers!BZ648</f>
        <v>0</v>
      </c>
      <c r="CA498">
        <f>Drivers!CA648</f>
        <v>0</v>
      </c>
      <c r="CB498">
        <f>Drivers!CB648</f>
        <v>0</v>
      </c>
      <c r="CC498">
        <f>Drivers!CC648</f>
        <v>0</v>
      </c>
      <c r="CD498">
        <f>Drivers!CD648</f>
        <v>0</v>
      </c>
      <c r="CE498">
        <f>Drivers!CE648</f>
        <v>0</v>
      </c>
      <c r="CF498">
        <f>Drivers!CF648</f>
        <v>0</v>
      </c>
      <c r="CG498">
        <f>Drivers!CG648</f>
        <v>0</v>
      </c>
      <c r="CH498">
        <f>Drivers!CH648</f>
        <v>0</v>
      </c>
      <c r="CI498">
        <f>Drivers!CI648</f>
        <v>0</v>
      </c>
      <c r="CJ498">
        <f>Drivers!CJ648</f>
        <v>0</v>
      </c>
      <c r="CK498">
        <f>Drivers!CK648</f>
        <v>0</v>
      </c>
      <c r="CL498">
        <f>Drivers!CL648</f>
        <v>0</v>
      </c>
      <c r="CM498">
        <f>Drivers!CM648</f>
        <v>0</v>
      </c>
      <c r="CN498">
        <f>Drivers!CN648</f>
        <v>0</v>
      </c>
      <c r="CO498">
        <f>Drivers!CO648</f>
        <v>0</v>
      </c>
      <c r="CP498">
        <f>Drivers!CP648</f>
        <v>0</v>
      </c>
      <c r="CQ498">
        <f>Drivers!CQ648</f>
        <v>0</v>
      </c>
      <c r="CR498">
        <f>Drivers!CR648</f>
        <v>0</v>
      </c>
      <c r="CS498">
        <f>Drivers!CS648</f>
        <v>0</v>
      </c>
      <c r="CT498">
        <f>Drivers!CT648</f>
        <v>0</v>
      </c>
      <c r="CU498">
        <f>Drivers!CU648</f>
        <v>0</v>
      </c>
      <c r="CV498">
        <f>Drivers!CV648</f>
        <v>0</v>
      </c>
      <c r="CW498">
        <f>Drivers!CW648</f>
        <v>0</v>
      </c>
      <c r="CX498">
        <f>Drivers!CX648</f>
        <v>0</v>
      </c>
      <c r="CY498">
        <f>Drivers!CY648</f>
        <v>0</v>
      </c>
      <c r="CZ498">
        <f>Drivers!CZ648</f>
        <v>0</v>
      </c>
      <c r="DA498">
        <f>Drivers!DA648</f>
        <v>0</v>
      </c>
      <c r="DB498">
        <f>Drivers!DB648</f>
        <v>0</v>
      </c>
      <c r="DC498">
        <f>Drivers!DC648</f>
        <v>0</v>
      </c>
      <c r="DD498">
        <f>Drivers!DD648</f>
        <v>0</v>
      </c>
      <c r="DE498">
        <f>Drivers!DE648</f>
        <v>0</v>
      </c>
      <c r="DF498">
        <f>Drivers!DF648</f>
        <v>0</v>
      </c>
      <c r="DG498">
        <f>Drivers!DG648</f>
        <v>0</v>
      </c>
      <c r="DH498">
        <f>Drivers!DH648</f>
        <v>0</v>
      </c>
      <c r="DI498">
        <f>Drivers!DI648</f>
        <v>0</v>
      </c>
      <c r="DJ498">
        <f>Drivers!DJ648</f>
        <v>0</v>
      </c>
      <c r="DK498">
        <f>Drivers!DK648</f>
        <v>0</v>
      </c>
      <c r="DL498">
        <f>Drivers!DL648</f>
        <v>0</v>
      </c>
      <c r="DM498">
        <f>Drivers!DM648</f>
        <v>0</v>
      </c>
      <c r="DN498">
        <f>Drivers!DN648</f>
        <v>0</v>
      </c>
      <c r="DO498">
        <f>Drivers!DO648</f>
        <v>0</v>
      </c>
      <c r="DP498">
        <f>Drivers!DP648</f>
        <v>0</v>
      </c>
      <c r="DQ498">
        <f>Drivers!DQ648</f>
        <v>0</v>
      </c>
      <c r="DR498">
        <f>Drivers!DR648</f>
        <v>0</v>
      </c>
      <c r="DS498">
        <f>Drivers!DS648</f>
        <v>0</v>
      </c>
      <c r="DT498">
        <f>Drivers!DT648</f>
        <v>0</v>
      </c>
      <c r="DU498">
        <f>Drivers!DU648</f>
        <v>0</v>
      </c>
      <c r="DV498">
        <f>Drivers!DV648</f>
        <v>0</v>
      </c>
      <c r="DW498">
        <f>Drivers!DW648</f>
        <v>0</v>
      </c>
      <c r="DX498">
        <f>Drivers!DX648</f>
        <v>0</v>
      </c>
      <c r="DY498">
        <f>Drivers!DY648</f>
        <v>0</v>
      </c>
      <c r="DZ498">
        <f>Drivers!DZ648</f>
        <v>0</v>
      </c>
      <c r="EA498">
        <f>Drivers!EA648</f>
        <v>0</v>
      </c>
      <c r="EB498">
        <f>Drivers!EB648</f>
        <v>0</v>
      </c>
      <c r="EC498">
        <f>Drivers!EC648</f>
        <v>0</v>
      </c>
      <c r="ED498">
        <f>Drivers!ED648</f>
        <v>0</v>
      </c>
      <c r="EE498">
        <f>Drivers!EE648</f>
        <v>0</v>
      </c>
      <c r="EF498">
        <f>Drivers!EF648</f>
        <v>0</v>
      </c>
      <c r="EG498">
        <f>Drivers!EG648</f>
        <v>0</v>
      </c>
      <c r="EH498">
        <f>Drivers!EH648</f>
        <v>0</v>
      </c>
      <c r="EI498">
        <f>Drivers!EI648</f>
        <v>0</v>
      </c>
      <c r="EJ498">
        <f>Drivers!EJ648</f>
        <v>0</v>
      </c>
    </row>
    <row r="499" spans="1:140" hidden="1" outlineLevel="1">
      <c r="A499">
        <f>Drivers!A701</f>
        <v>0</v>
      </c>
      <c r="B499">
        <f>Drivers!B701</f>
        <v>0</v>
      </c>
      <c r="C499">
        <f>Drivers!C701</f>
        <v>0</v>
      </c>
      <c r="D499">
        <f>Drivers!D701</f>
        <v>0</v>
      </c>
      <c r="E499">
        <f>Drivers!E701</f>
        <v>0</v>
      </c>
      <c r="F499">
        <f>Drivers!F701</f>
        <v>0</v>
      </c>
      <c r="G499">
        <f>Drivers!G701</f>
        <v>0</v>
      </c>
      <c r="H499" t="str">
        <f>Drivers!H701</f>
        <v>*</v>
      </c>
      <c r="I499" t="str">
        <f>Drivers!I701</f>
        <v>Marketplace Revenue</v>
      </c>
      <c r="J499">
        <f>Drivers!J701</f>
        <v>0</v>
      </c>
      <c r="K499">
        <f>Drivers!K701</f>
        <v>0</v>
      </c>
      <c r="L499">
        <f>Drivers!L701</f>
        <v>0</v>
      </c>
      <c r="M499">
        <f>Drivers!M701</f>
        <v>0</v>
      </c>
      <c r="N499">
        <f>Drivers!N701</f>
        <v>0</v>
      </c>
      <c r="O499">
        <f>Drivers!O701</f>
        <v>0</v>
      </c>
      <c r="P499">
        <f>Drivers!P701</f>
        <v>0</v>
      </c>
      <c r="Q499">
        <f>Drivers!Q701</f>
        <v>0</v>
      </c>
      <c r="R499">
        <f>Drivers!R701</f>
        <v>0</v>
      </c>
      <c r="S499">
        <f>Drivers!S701</f>
        <v>0</v>
      </c>
      <c r="T499">
        <f>Drivers!T701</f>
        <v>0</v>
      </c>
      <c r="U499">
        <f>Drivers!U701</f>
        <v>0</v>
      </c>
      <c r="V499">
        <f>Drivers!V701</f>
        <v>0</v>
      </c>
      <c r="W499">
        <f>Drivers!W701</f>
        <v>0</v>
      </c>
      <c r="X499">
        <f>Drivers!X701</f>
        <v>0</v>
      </c>
      <c r="Y499">
        <f>Drivers!Y701</f>
        <v>0</v>
      </c>
      <c r="Z499">
        <f>Drivers!Z701</f>
        <v>0</v>
      </c>
      <c r="AA499">
        <f>Drivers!AA701</f>
        <v>0</v>
      </c>
      <c r="AB499">
        <f>Drivers!AB701</f>
        <v>0</v>
      </c>
      <c r="AC499">
        <f>Drivers!AC701</f>
        <v>0</v>
      </c>
      <c r="AD499">
        <f>Drivers!AD701</f>
        <v>0</v>
      </c>
      <c r="AE499">
        <f>Drivers!AE701</f>
        <v>0</v>
      </c>
      <c r="AF499">
        <f>Drivers!AF701</f>
        <v>0</v>
      </c>
      <c r="AG499">
        <f>Drivers!AG701</f>
        <v>0</v>
      </c>
      <c r="AH499">
        <f>Drivers!AH701</f>
        <v>0</v>
      </c>
      <c r="AI499">
        <f>Drivers!AI701</f>
        <v>0</v>
      </c>
      <c r="AJ499">
        <f>Drivers!AJ701</f>
        <v>0</v>
      </c>
      <c r="AK499">
        <f>Drivers!AK701</f>
        <v>0</v>
      </c>
      <c r="AL499">
        <f>Drivers!AL701</f>
        <v>0</v>
      </c>
      <c r="AM499">
        <f>Drivers!AM701</f>
        <v>0</v>
      </c>
      <c r="AN499">
        <f>Drivers!AN701</f>
        <v>0</v>
      </c>
      <c r="AO499">
        <f>Drivers!AO701</f>
        <v>0</v>
      </c>
      <c r="AP499">
        <f>Drivers!AP701</f>
        <v>0</v>
      </c>
      <c r="AQ499">
        <f>Drivers!AQ701</f>
        <v>0</v>
      </c>
      <c r="AR499">
        <f>Drivers!AR701</f>
        <v>0</v>
      </c>
      <c r="AS499">
        <f>Drivers!AS701</f>
        <v>0</v>
      </c>
      <c r="AT499">
        <f>Drivers!AT701</f>
        <v>0</v>
      </c>
      <c r="AU499">
        <f>Drivers!AU701</f>
        <v>0</v>
      </c>
      <c r="AV499">
        <f>Drivers!AV701</f>
        <v>0</v>
      </c>
      <c r="AW499">
        <f>Drivers!AW701</f>
        <v>0</v>
      </c>
      <c r="AX499">
        <f>Drivers!AX701</f>
        <v>0</v>
      </c>
      <c r="AY499">
        <f>Drivers!AY701</f>
        <v>0</v>
      </c>
      <c r="AZ499">
        <f>Drivers!AZ701</f>
        <v>0</v>
      </c>
      <c r="BA499">
        <f>Drivers!BA701</f>
        <v>0</v>
      </c>
      <c r="BB499">
        <f>Drivers!BB701</f>
        <v>0</v>
      </c>
      <c r="BC499">
        <f>Drivers!BC701</f>
        <v>0</v>
      </c>
      <c r="BD499">
        <f>Drivers!BD701</f>
        <v>0</v>
      </c>
      <c r="BE499">
        <f>Drivers!BE701</f>
        <v>0</v>
      </c>
      <c r="BF499">
        <f>Drivers!BF701</f>
        <v>0</v>
      </c>
      <c r="BG499">
        <f>Drivers!BG701</f>
        <v>0</v>
      </c>
      <c r="BH499">
        <f>Drivers!BH701</f>
        <v>0</v>
      </c>
      <c r="BI499">
        <f>Drivers!BI701</f>
        <v>0</v>
      </c>
      <c r="BJ499">
        <f>Drivers!BJ701</f>
        <v>0</v>
      </c>
      <c r="BK499">
        <f>Drivers!BK701</f>
        <v>0</v>
      </c>
      <c r="BL499">
        <f>Drivers!BL701</f>
        <v>0</v>
      </c>
      <c r="BM499">
        <f>Drivers!BM701</f>
        <v>0</v>
      </c>
      <c r="BN499">
        <f>Drivers!BN701</f>
        <v>0</v>
      </c>
      <c r="BO499">
        <f>Drivers!BO701</f>
        <v>0</v>
      </c>
      <c r="BP499">
        <f>Drivers!BP701</f>
        <v>0</v>
      </c>
      <c r="BQ499">
        <f>Drivers!BQ701</f>
        <v>0</v>
      </c>
      <c r="BR499">
        <f>Drivers!BR701</f>
        <v>0</v>
      </c>
      <c r="BS499">
        <f>Drivers!BS701</f>
        <v>0</v>
      </c>
      <c r="BT499">
        <f>Drivers!BT701</f>
        <v>0</v>
      </c>
      <c r="BU499">
        <f>Drivers!BU701</f>
        <v>0</v>
      </c>
      <c r="BV499">
        <f>Drivers!BV701</f>
        <v>0</v>
      </c>
      <c r="BW499">
        <f>Drivers!BW701</f>
        <v>0</v>
      </c>
      <c r="BX499">
        <f>Drivers!BX701</f>
        <v>0</v>
      </c>
      <c r="BY499">
        <f>Drivers!BY701</f>
        <v>0</v>
      </c>
      <c r="BZ499">
        <f>Drivers!BZ701</f>
        <v>0</v>
      </c>
      <c r="CA499">
        <f>Drivers!CA701</f>
        <v>0</v>
      </c>
      <c r="CB499">
        <f>Drivers!CB701</f>
        <v>0</v>
      </c>
      <c r="CC499">
        <f>Drivers!CC701</f>
        <v>0</v>
      </c>
      <c r="CD499">
        <f>Drivers!CD701</f>
        <v>0</v>
      </c>
      <c r="CE499">
        <f>Drivers!CE701</f>
        <v>0</v>
      </c>
      <c r="CF499">
        <f>Drivers!CF701</f>
        <v>0</v>
      </c>
      <c r="CG499">
        <f>Drivers!CG701</f>
        <v>0</v>
      </c>
      <c r="CH499">
        <f>Drivers!CH701</f>
        <v>0</v>
      </c>
      <c r="CI499">
        <f>Drivers!CI701</f>
        <v>0</v>
      </c>
      <c r="CJ499">
        <f>Drivers!CJ701</f>
        <v>0</v>
      </c>
      <c r="CK499">
        <f>Drivers!CK701</f>
        <v>0</v>
      </c>
      <c r="CL499">
        <f>Drivers!CL701</f>
        <v>0</v>
      </c>
      <c r="CM499">
        <f>Drivers!CM701</f>
        <v>0</v>
      </c>
      <c r="CN499">
        <f>Drivers!CN701</f>
        <v>0</v>
      </c>
      <c r="CO499">
        <f>Drivers!CO701</f>
        <v>0</v>
      </c>
      <c r="CP499">
        <f>Drivers!CP701</f>
        <v>0</v>
      </c>
      <c r="CQ499">
        <f>Drivers!CQ701</f>
        <v>0</v>
      </c>
      <c r="CR499">
        <f>Drivers!CR701</f>
        <v>0</v>
      </c>
      <c r="CS499">
        <f>Drivers!CS701</f>
        <v>0</v>
      </c>
      <c r="CT499">
        <f>Drivers!CT701</f>
        <v>0</v>
      </c>
      <c r="CU499">
        <f>Drivers!CU701</f>
        <v>0</v>
      </c>
      <c r="CV499">
        <f>Drivers!CV701</f>
        <v>0</v>
      </c>
      <c r="CW499">
        <f>Drivers!CW701</f>
        <v>0</v>
      </c>
      <c r="CX499">
        <f>Drivers!CX701</f>
        <v>0</v>
      </c>
      <c r="CY499">
        <f>Drivers!CY701</f>
        <v>0</v>
      </c>
      <c r="CZ499">
        <f>Drivers!CZ701</f>
        <v>0</v>
      </c>
      <c r="DA499">
        <f>Drivers!DA701</f>
        <v>0</v>
      </c>
      <c r="DB499">
        <f>Drivers!DB701</f>
        <v>0</v>
      </c>
      <c r="DC499">
        <f>Drivers!DC701</f>
        <v>0</v>
      </c>
      <c r="DD499">
        <f>Drivers!DD701</f>
        <v>0</v>
      </c>
      <c r="DE499">
        <f>Drivers!DE701</f>
        <v>0</v>
      </c>
      <c r="DF499">
        <f>Drivers!DF701</f>
        <v>0</v>
      </c>
      <c r="DG499">
        <f>Drivers!DG701</f>
        <v>0</v>
      </c>
      <c r="DH499">
        <f>Drivers!DH701</f>
        <v>0</v>
      </c>
      <c r="DI499">
        <f>Drivers!DI701</f>
        <v>0</v>
      </c>
      <c r="DJ499">
        <f>Drivers!DJ701</f>
        <v>0</v>
      </c>
      <c r="DK499">
        <f>Drivers!DK701</f>
        <v>0</v>
      </c>
      <c r="DL499">
        <f>Drivers!DL701</f>
        <v>0</v>
      </c>
      <c r="DM499">
        <f>Drivers!DM701</f>
        <v>0</v>
      </c>
      <c r="DN499">
        <f>Drivers!DN701</f>
        <v>0</v>
      </c>
      <c r="DO499">
        <f>Drivers!DO701</f>
        <v>0</v>
      </c>
      <c r="DP499">
        <f>Drivers!DP701</f>
        <v>0</v>
      </c>
      <c r="DQ499">
        <f>Drivers!DQ701</f>
        <v>0</v>
      </c>
      <c r="DR499">
        <f>Drivers!DR701</f>
        <v>0</v>
      </c>
      <c r="DS499">
        <f>Drivers!DS701</f>
        <v>0</v>
      </c>
      <c r="DT499">
        <f>Drivers!DT701</f>
        <v>0</v>
      </c>
      <c r="DU499">
        <f>Drivers!DU701</f>
        <v>0</v>
      </c>
      <c r="DV499">
        <f>Drivers!DV701</f>
        <v>0</v>
      </c>
      <c r="DW499">
        <f>Drivers!DW701</f>
        <v>0</v>
      </c>
      <c r="DX499">
        <f>Drivers!DX701</f>
        <v>0</v>
      </c>
      <c r="DY499">
        <f>Drivers!DY701</f>
        <v>0</v>
      </c>
      <c r="DZ499">
        <f>Drivers!DZ701</f>
        <v>0</v>
      </c>
      <c r="EA499">
        <f>Drivers!EA701</f>
        <v>0</v>
      </c>
      <c r="EB499">
        <f>Drivers!EB701</f>
        <v>0</v>
      </c>
      <c r="EC499">
        <f>Drivers!EC701</f>
        <v>0</v>
      </c>
      <c r="ED499">
        <f>Drivers!ED701</f>
        <v>0</v>
      </c>
      <c r="EE499">
        <f>Drivers!EE701</f>
        <v>0</v>
      </c>
      <c r="EF499">
        <f>Drivers!EF701</f>
        <v>0</v>
      </c>
      <c r="EG499">
        <f>Drivers!EG701</f>
        <v>0</v>
      </c>
      <c r="EH499">
        <f>Drivers!EH701</f>
        <v>0</v>
      </c>
      <c r="EI499">
        <f>Drivers!EI701</f>
        <v>0</v>
      </c>
      <c r="EJ499">
        <f>Drivers!EJ701</f>
        <v>0</v>
      </c>
    </row>
    <row r="500" spans="1:140" hidden="1" outlineLevel="1">
      <c r="A500">
        <f>Drivers!A702</f>
        <v>0</v>
      </c>
      <c r="B500">
        <f>Drivers!B702</f>
        <v>0</v>
      </c>
      <c r="C500">
        <f>Drivers!C702</f>
        <v>0</v>
      </c>
      <c r="D500">
        <f>Drivers!D702</f>
        <v>0</v>
      </c>
      <c r="E500">
        <f>Drivers!E702</f>
        <v>0</v>
      </c>
      <c r="F500">
        <f>Drivers!F702</f>
        <v>0</v>
      </c>
      <c r="G500">
        <f>Drivers!G702</f>
        <v>0</v>
      </c>
      <c r="H500">
        <f>Drivers!H702</f>
        <v>0</v>
      </c>
      <c r="I500" t="str">
        <f>Drivers!I702</f>
        <v>Premier Agent Revenue</v>
      </c>
      <c r="J500">
        <f>Drivers!J702</f>
        <v>0</v>
      </c>
      <c r="K500">
        <f>Drivers!K702</f>
        <v>0</v>
      </c>
      <c r="L500">
        <f>Drivers!L702</f>
        <v>0</v>
      </c>
      <c r="M500">
        <f>Drivers!M702</f>
        <v>0</v>
      </c>
      <c r="N500">
        <f>Drivers!N702</f>
        <v>0</v>
      </c>
      <c r="O500">
        <f>Drivers!O702</f>
        <v>0</v>
      </c>
      <c r="P500">
        <f>Drivers!P702</f>
        <v>0</v>
      </c>
      <c r="Q500">
        <f>Drivers!Q702</f>
        <v>0</v>
      </c>
      <c r="R500">
        <f>Drivers!R702</f>
        <v>0</v>
      </c>
      <c r="S500">
        <f>Drivers!S702</f>
        <v>0</v>
      </c>
      <c r="T500">
        <f>Drivers!T702</f>
        <v>0</v>
      </c>
      <c r="U500">
        <f>Drivers!U702</f>
        <v>0</v>
      </c>
      <c r="V500">
        <f>Drivers!V702</f>
        <v>0</v>
      </c>
      <c r="W500">
        <f>Drivers!W702</f>
        <v>0</v>
      </c>
      <c r="X500">
        <f>Drivers!X702</f>
        <v>0</v>
      </c>
      <c r="Y500">
        <f>Drivers!Y702</f>
        <v>0</v>
      </c>
      <c r="Z500">
        <f>Drivers!Z702</f>
        <v>0</v>
      </c>
      <c r="AA500">
        <f>Drivers!AA702</f>
        <v>0</v>
      </c>
      <c r="AB500">
        <f>Drivers!AB702</f>
        <v>0</v>
      </c>
      <c r="AC500">
        <f>Drivers!AC702</f>
        <v>0</v>
      </c>
      <c r="AD500">
        <f>Drivers!AD702</f>
        <v>0</v>
      </c>
      <c r="AE500">
        <f>Drivers!AE702</f>
        <v>0</v>
      </c>
      <c r="AF500">
        <f>Drivers!AF702</f>
        <v>0</v>
      </c>
      <c r="AG500">
        <f>Drivers!AG702</f>
        <v>0</v>
      </c>
      <c r="AH500">
        <f>Drivers!AH702</f>
        <v>0</v>
      </c>
      <c r="AI500">
        <f>Drivers!AI702</f>
        <v>0</v>
      </c>
      <c r="AJ500">
        <f>Drivers!AJ702</f>
        <v>0</v>
      </c>
      <c r="AK500">
        <f>Drivers!AK702</f>
        <v>0</v>
      </c>
      <c r="AL500">
        <f>Drivers!AL702</f>
        <v>0</v>
      </c>
      <c r="AM500">
        <f>Drivers!AM702</f>
        <v>0</v>
      </c>
      <c r="AN500">
        <f>Drivers!AN702</f>
        <v>0</v>
      </c>
      <c r="AO500">
        <f>Drivers!AO702</f>
        <v>0</v>
      </c>
      <c r="AP500">
        <f>Drivers!AP702</f>
        <v>0</v>
      </c>
      <c r="AQ500">
        <f>Drivers!AQ702</f>
        <v>0</v>
      </c>
      <c r="AR500">
        <f>Drivers!AR702</f>
        <v>0</v>
      </c>
      <c r="AS500">
        <f>Drivers!AS702</f>
        <v>0</v>
      </c>
      <c r="AT500">
        <f>Drivers!AT702</f>
        <v>0</v>
      </c>
      <c r="AU500">
        <f>Drivers!AU702</f>
        <v>0</v>
      </c>
      <c r="AV500">
        <f>Drivers!AV702</f>
        <v>0</v>
      </c>
      <c r="AW500">
        <f>Drivers!AW702</f>
        <v>0</v>
      </c>
      <c r="AX500">
        <f>Drivers!AX702</f>
        <v>0</v>
      </c>
      <c r="AY500">
        <f>Drivers!AY702</f>
        <v>0</v>
      </c>
      <c r="AZ500">
        <f>Drivers!AZ702</f>
        <v>0</v>
      </c>
      <c r="BA500">
        <f>Drivers!BA702</f>
        <v>0</v>
      </c>
      <c r="BB500">
        <f>Drivers!BB702</f>
        <v>0</v>
      </c>
      <c r="BC500">
        <f>Drivers!BC702</f>
        <v>0</v>
      </c>
      <c r="BD500">
        <f>Drivers!BD702</f>
        <v>0</v>
      </c>
      <c r="BE500">
        <f>Drivers!BE702</f>
        <v>0</v>
      </c>
      <c r="BF500">
        <f>Drivers!BF702</f>
        <v>0</v>
      </c>
      <c r="BG500">
        <f>Drivers!BG702</f>
        <v>0</v>
      </c>
      <c r="BH500">
        <f>Drivers!BH702</f>
        <v>0</v>
      </c>
      <c r="BI500">
        <f>Drivers!BI702</f>
        <v>0</v>
      </c>
      <c r="BJ500">
        <f>Drivers!BJ702</f>
        <v>0</v>
      </c>
      <c r="BK500">
        <f>Drivers!BK702</f>
        <v>0</v>
      </c>
      <c r="BL500">
        <f>Drivers!BL702</f>
        <v>0</v>
      </c>
      <c r="BM500">
        <f>Drivers!BM702</f>
        <v>0</v>
      </c>
      <c r="BN500">
        <f>Drivers!BN702</f>
        <v>0</v>
      </c>
      <c r="BO500">
        <f>Drivers!BO702</f>
        <v>0</v>
      </c>
      <c r="BP500">
        <f>Drivers!BP702</f>
        <v>0</v>
      </c>
      <c r="BQ500">
        <f>Drivers!BQ702</f>
        <v>0</v>
      </c>
      <c r="BR500">
        <f>Drivers!BR702</f>
        <v>0</v>
      </c>
      <c r="BS500">
        <f>Drivers!BS702</f>
        <v>0</v>
      </c>
      <c r="BT500">
        <f>Drivers!BT702</f>
        <v>0</v>
      </c>
      <c r="BU500">
        <f>Drivers!BU702</f>
        <v>0</v>
      </c>
      <c r="BV500">
        <f>Drivers!BV702</f>
        <v>0</v>
      </c>
      <c r="BW500">
        <f>Drivers!BW702</f>
        <v>0</v>
      </c>
      <c r="BX500">
        <f>Drivers!BX702</f>
        <v>0</v>
      </c>
      <c r="BY500">
        <f>Drivers!BY702</f>
        <v>0</v>
      </c>
      <c r="BZ500">
        <f>Drivers!BZ702</f>
        <v>0</v>
      </c>
      <c r="CA500">
        <f>Drivers!CA702</f>
        <v>0</v>
      </c>
      <c r="CB500">
        <f>Drivers!CB702</f>
        <v>0</v>
      </c>
      <c r="CC500">
        <f>Drivers!CC702</f>
        <v>0</v>
      </c>
      <c r="CD500">
        <f>Drivers!CD702</f>
        <v>0</v>
      </c>
      <c r="CE500">
        <f>Drivers!CE702</f>
        <v>0</v>
      </c>
      <c r="CF500">
        <f>Drivers!CF702</f>
        <v>0</v>
      </c>
      <c r="CG500">
        <f>Drivers!CG702</f>
        <v>0</v>
      </c>
      <c r="CH500">
        <f>Drivers!CH702</f>
        <v>0</v>
      </c>
      <c r="CI500">
        <f>Drivers!CI702</f>
        <v>0</v>
      </c>
      <c r="CJ500">
        <f>Drivers!CJ702</f>
        <v>0</v>
      </c>
      <c r="CK500">
        <f>Drivers!CK702</f>
        <v>0</v>
      </c>
      <c r="CL500">
        <f>Drivers!CL702</f>
        <v>0</v>
      </c>
      <c r="CM500">
        <f>Drivers!CM702</f>
        <v>0</v>
      </c>
      <c r="CN500">
        <f>Drivers!CN702</f>
        <v>0</v>
      </c>
      <c r="CO500">
        <f>Drivers!CO702</f>
        <v>0</v>
      </c>
      <c r="CP500">
        <f>Drivers!CP702</f>
        <v>0</v>
      </c>
      <c r="CQ500">
        <f>Drivers!CQ702</f>
        <v>0</v>
      </c>
      <c r="CR500">
        <f>Drivers!CR702</f>
        <v>0</v>
      </c>
      <c r="CS500">
        <f>Drivers!CS702</f>
        <v>0</v>
      </c>
      <c r="CT500">
        <f>Drivers!CT702</f>
        <v>0</v>
      </c>
      <c r="CU500">
        <f>Drivers!CU702</f>
        <v>0</v>
      </c>
      <c r="CV500">
        <f>Drivers!CV702</f>
        <v>0</v>
      </c>
      <c r="CW500">
        <f>Drivers!CW702</f>
        <v>0</v>
      </c>
      <c r="CX500">
        <f>Drivers!CX702</f>
        <v>0</v>
      </c>
      <c r="CY500">
        <f>Drivers!CY702</f>
        <v>0</v>
      </c>
      <c r="CZ500">
        <f>Drivers!CZ702</f>
        <v>0</v>
      </c>
      <c r="DA500">
        <f>Drivers!DA702</f>
        <v>0</v>
      </c>
      <c r="DB500">
        <f>Drivers!DB702</f>
        <v>0</v>
      </c>
      <c r="DC500">
        <f>Drivers!DC702</f>
        <v>0</v>
      </c>
      <c r="DD500">
        <f>Drivers!DD702</f>
        <v>0</v>
      </c>
      <c r="DE500">
        <f>Drivers!DE702</f>
        <v>0</v>
      </c>
      <c r="DF500">
        <f>Drivers!DF702</f>
        <v>0</v>
      </c>
      <c r="DG500">
        <f>Drivers!DG702</f>
        <v>0</v>
      </c>
      <c r="DH500">
        <f>Drivers!DH702</f>
        <v>0</v>
      </c>
      <c r="DI500">
        <f>Drivers!DI702</f>
        <v>0</v>
      </c>
      <c r="DJ500">
        <f>Drivers!DJ702</f>
        <v>0</v>
      </c>
      <c r="DK500">
        <f>Drivers!DK702</f>
        <v>0</v>
      </c>
      <c r="DL500">
        <f>Drivers!DL702</f>
        <v>0</v>
      </c>
      <c r="DM500">
        <f>Drivers!DM702</f>
        <v>0</v>
      </c>
      <c r="DN500">
        <f>Drivers!DN702</f>
        <v>0</v>
      </c>
      <c r="DO500">
        <f>Drivers!DO702</f>
        <v>0</v>
      </c>
      <c r="DP500">
        <f>Drivers!DP702</f>
        <v>0</v>
      </c>
      <c r="DQ500">
        <f>Drivers!DQ702</f>
        <v>0</v>
      </c>
      <c r="DR500">
        <f>Drivers!DR702</f>
        <v>0</v>
      </c>
      <c r="DS500">
        <f>Drivers!DS702</f>
        <v>0</v>
      </c>
      <c r="DT500">
        <f>Drivers!DT702</f>
        <v>0</v>
      </c>
      <c r="DU500">
        <f>Drivers!DU702</f>
        <v>0</v>
      </c>
      <c r="DV500">
        <f>Drivers!DV702</f>
        <v>0</v>
      </c>
      <c r="DW500">
        <f>Drivers!DW702</f>
        <v>0</v>
      </c>
      <c r="DX500">
        <f>Drivers!DX702</f>
        <v>0</v>
      </c>
      <c r="DY500">
        <f>Drivers!DY702</f>
        <v>0</v>
      </c>
      <c r="DZ500">
        <f>Drivers!DZ702</f>
        <v>0</v>
      </c>
      <c r="EA500">
        <f>Drivers!EA702</f>
        <v>0</v>
      </c>
      <c r="EB500">
        <f>Drivers!EB702</f>
        <v>0</v>
      </c>
      <c r="EC500">
        <f>Drivers!EC702</f>
        <v>0</v>
      </c>
      <c r="ED500">
        <f>Drivers!ED702</f>
        <v>0</v>
      </c>
      <c r="EE500">
        <f>Drivers!EE702</f>
        <v>0</v>
      </c>
      <c r="EF500">
        <f>Drivers!EF702</f>
        <v>0</v>
      </c>
      <c r="EG500">
        <f>Drivers!EG702</f>
        <v>0</v>
      </c>
      <c r="EH500">
        <f>Drivers!EH702</f>
        <v>0</v>
      </c>
      <c r="EI500">
        <f>Drivers!EI702</f>
        <v>0</v>
      </c>
      <c r="EJ500">
        <f>Drivers!EJ702</f>
        <v>0</v>
      </c>
    </row>
    <row r="501" spans="1:140" hidden="1" outlineLevel="1">
      <c r="A501">
        <f>Drivers!A703</f>
        <v>0</v>
      </c>
      <c r="B501">
        <f>Drivers!B703</f>
        <v>0</v>
      </c>
      <c r="C501">
        <f>Drivers!C703</f>
        <v>0</v>
      </c>
      <c r="D501">
        <f>Drivers!D703</f>
        <v>0</v>
      </c>
      <c r="E501">
        <f>Drivers!E703</f>
        <v>0</v>
      </c>
      <c r="F501">
        <f>Drivers!F703</f>
        <v>0</v>
      </c>
      <c r="G501">
        <f>Drivers!G703</f>
        <v>0</v>
      </c>
      <c r="H501">
        <f>Drivers!H703</f>
        <v>0</v>
      </c>
      <c r="I501" t="str">
        <f>Drivers!I703</f>
        <v>BOP - Premier Agents</v>
      </c>
      <c r="J501">
        <f>Drivers!J703</f>
        <v>0</v>
      </c>
      <c r="K501">
        <f>Drivers!K703</f>
        <v>0</v>
      </c>
      <c r="L501">
        <f>Drivers!L703</f>
        <v>0</v>
      </c>
      <c r="M501">
        <f>Drivers!M703</f>
        <v>0</v>
      </c>
      <c r="N501">
        <f>Drivers!N703</f>
        <v>0</v>
      </c>
      <c r="O501">
        <f>Drivers!O703</f>
        <v>0</v>
      </c>
      <c r="P501">
        <f>Drivers!P703</f>
        <v>0</v>
      </c>
      <c r="Q501">
        <f>Drivers!Q703</f>
        <v>0</v>
      </c>
      <c r="R501">
        <f>Drivers!R703</f>
        <v>0</v>
      </c>
      <c r="S501">
        <f>Drivers!S703</f>
        <v>0</v>
      </c>
      <c r="T501">
        <f>Drivers!T703</f>
        <v>0</v>
      </c>
      <c r="U501">
        <f>Drivers!U703</f>
        <v>0</v>
      </c>
      <c r="V501">
        <f>Drivers!V703</f>
        <v>0</v>
      </c>
      <c r="W501">
        <f>Drivers!W703</f>
        <v>0</v>
      </c>
      <c r="X501">
        <f>Drivers!X703</f>
        <v>0</v>
      </c>
      <c r="Y501">
        <f>Drivers!Y703</f>
        <v>0</v>
      </c>
      <c r="Z501">
        <f>Drivers!Z703</f>
        <v>0</v>
      </c>
      <c r="AA501">
        <f>Drivers!AA703</f>
        <v>0</v>
      </c>
      <c r="AB501">
        <f>Drivers!AB703</f>
        <v>0</v>
      </c>
      <c r="AC501">
        <f>Drivers!AC703</f>
        <v>0</v>
      </c>
      <c r="AD501">
        <f>Drivers!AD703</f>
        <v>0</v>
      </c>
      <c r="AE501">
        <f>Drivers!AE703</f>
        <v>0</v>
      </c>
      <c r="AF501">
        <f>Drivers!AF703</f>
        <v>0</v>
      </c>
      <c r="AG501">
        <f>Drivers!AG703</f>
        <v>0</v>
      </c>
      <c r="AH501">
        <f>Drivers!AH703</f>
        <v>0</v>
      </c>
      <c r="AI501">
        <f>Drivers!AI703</f>
        <v>0</v>
      </c>
      <c r="AJ501">
        <f>Drivers!AJ703</f>
        <v>0</v>
      </c>
      <c r="AK501">
        <f>Drivers!AK703</f>
        <v>0</v>
      </c>
      <c r="AL501">
        <f>Drivers!AL703</f>
        <v>0</v>
      </c>
      <c r="AM501">
        <f>Drivers!AM703</f>
        <v>0</v>
      </c>
      <c r="AN501">
        <f>Drivers!AN703</f>
        <v>0</v>
      </c>
      <c r="AO501">
        <f>Drivers!AO703</f>
        <v>0</v>
      </c>
      <c r="AP501">
        <f>Drivers!AP703</f>
        <v>0</v>
      </c>
      <c r="AQ501">
        <f>Drivers!AQ703</f>
        <v>0</v>
      </c>
      <c r="AR501">
        <f>Drivers!AR703</f>
        <v>0</v>
      </c>
      <c r="AS501">
        <f>Drivers!AS703</f>
        <v>0</v>
      </c>
      <c r="AT501">
        <f>Drivers!AT703</f>
        <v>26</v>
      </c>
      <c r="AU501">
        <f>Drivers!AU703</f>
        <v>285</v>
      </c>
      <c r="AV501">
        <f>Drivers!AV703</f>
        <v>1111</v>
      </c>
      <c r="AW501">
        <f>Drivers!AW703</f>
        <v>2106</v>
      </c>
      <c r="AX501">
        <f>Drivers!AX703</f>
        <v>2764</v>
      </c>
      <c r="AY501">
        <f>Drivers!AY703</f>
        <v>3438</v>
      </c>
      <c r="AZ501">
        <f>Drivers!AZ703</f>
        <v>4777</v>
      </c>
      <c r="BA501">
        <f>Drivers!BA703</f>
        <v>6448</v>
      </c>
      <c r="BB501">
        <f>Drivers!BB703</f>
        <v>8102</v>
      </c>
      <c r="BC501">
        <f>Drivers!BC703</f>
        <v>10710</v>
      </c>
      <c r="BD501">
        <f>Drivers!BD703</f>
        <v>13385</v>
      </c>
      <c r="BE501">
        <f>Drivers!BE703</f>
        <v>14876</v>
      </c>
      <c r="BF501">
        <f>Drivers!BF703</f>
        <v>15799</v>
      </c>
      <c r="BG501">
        <f>Drivers!BG703</f>
        <v>18616</v>
      </c>
      <c r="BH501">
        <f>Drivers!BH703</f>
        <v>22696</v>
      </c>
      <c r="BI501">
        <f>Drivers!BI703</f>
        <v>26703</v>
      </c>
      <c r="BJ501">
        <f>Drivers!BJ703</f>
        <v>29473</v>
      </c>
      <c r="BK501">
        <f>Drivers!BK703</f>
        <v>34030</v>
      </c>
      <c r="BL501">
        <f>Drivers!BL703</f>
        <v>38807</v>
      </c>
      <c r="BM501">
        <f>Drivers!BM703</f>
        <v>44749</v>
      </c>
      <c r="BN501">
        <f>Drivers!BN703</f>
        <v>48314</v>
      </c>
      <c r="BO501">
        <f>Drivers!BO703</f>
        <v>52968</v>
      </c>
      <c r="BP501">
        <f>Drivers!BP703</f>
        <v>56818</v>
      </c>
      <c r="BQ501">
        <f>Drivers!BQ703</f>
        <v>60877</v>
      </c>
      <c r="BR501">
        <f>Drivers!BR703</f>
        <v>62305</v>
      </c>
      <c r="BS501">
        <f>Drivers!BS703</f>
        <v>103415</v>
      </c>
      <c r="BT501">
        <f>Drivers!BT703</f>
        <v>71590.680000000008</v>
      </c>
      <c r="BU501">
        <f>Drivers!BU703</f>
        <v>76705.02</v>
      </c>
      <c r="BV501">
        <f>Drivers!BV703</f>
        <v>78504.3</v>
      </c>
      <c r="BW501">
        <f>Drivers!BW703</f>
        <v>129268.75</v>
      </c>
      <c r="BX501">
        <f>Drivers!BX703</f>
        <v>85908.816000000006</v>
      </c>
      <c r="BY501">
        <f>Drivers!BY703</f>
        <v>92046.024000000005</v>
      </c>
      <c r="BZ501">
        <f>Drivers!BZ703</f>
        <v>94205.16</v>
      </c>
      <c r="CA501">
        <f>Drivers!CA703</f>
        <v>155122.5</v>
      </c>
      <c r="CB501">
        <f>Drivers!CB703</f>
        <v>103090.57920000001</v>
      </c>
      <c r="CC501">
        <f>Drivers!CC703</f>
        <v>110455.2288</v>
      </c>
      <c r="CD501">
        <f>Drivers!CD703</f>
        <v>0</v>
      </c>
      <c r="CE501">
        <f>Drivers!CE703</f>
        <v>0</v>
      </c>
      <c r="CF501">
        <f>Drivers!CF703</f>
        <v>0</v>
      </c>
      <c r="CG501">
        <f>Drivers!CG703</f>
        <v>0</v>
      </c>
      <c r="CH501">
        <f>Drivers!CH703</f>
        <v>0</v>
      </c>
      <c r="CI501">
        <f>Drivers!CI703</f>
        <v>0</v>
      </c>
      <c r="CJ501">
        <f>Drivers!CJ703</f>
        <v>0</v>
      </c>
      <c r="CK501">
        <f>Drivers!CK703</f>
        <v>0</v>
      </c>
      <c r="CL501">
        <f>Drivers!CL703</f>
        <v>0</v>
      </c>
      <c r="CM501">
        <f>Drivers!CM703</f>
        <v>0</v>
      </c>
      <c r="CN501">
        <f>Drivers!CN703</f>
        <v>0</v>
      </c>
      <c r="CO501">
        <f>Drivers!CO703</f>
        <v>0</v>
      </c>
      <c r="CP501">
        <f>Drivers!CP703</f>
        <v>0</v>
      </c>
      <c r="CQ501">
        <f>Drivers!CQ703</f>
        <v>0</v>
      </c>
      <c r="CR501">
        <f>Drivers!CR703</f>
        <v>0</v>
      </c>
      <c r="CS501">
        <f>Drivers!CS703</f>
        <v>0</v>
      </c>
      <c r="CT501">
        <f>Drivers!CT703</f>
        <v>0</v>
      </c>
      <c r="CU501">
        <f>Drivers!CU703</f>
        <v>0</v>
      </c>
      <c r="CV501">
        <f>Drivers!CV703</f>
        <v>0</v>
      </c>
      <c r="CW501">
        <f>Drivers!CW703</f>
        <v>0</v>
      </c>
      <c r="CX501">
        <f>Drivers!CX703</f>
        <v>0</v>
      </c>
      <c r="CY501">
        <f>Drivers!CY703</f>
        <v>0</v>
      </c>
      <c r="CZ501">
        <f>Drivers!CZ703</f>
        <v>0</v>
      </c>
      <c r="DA501">
        <f>Drivers!DA703</f>
        <v>0</v>
      </c>
      <c r="DB501">
        <f>Drivers!DB703</f>
        <v>0</v>
      </c>
      <c r="DC501">
        <f>Drivers!DC703</f>
        <v>0</v>
      </c>
      <c r="DD501">
        <f>Drivers!DD703</f>
        <v>0</v>
      </c>
      <c r="DE501">
        <f>Drivers!DE703</f>
        <v>0</v>
      </c>
      <c r="DF501">
        <f>Drivers!DF703</f>
        <v>0</v>
      </c>
      <c r="DG501">
        <f>Drivers!DG703</f>
        <v>0</v>
      </c>
      <c r="DH501">
        <f>Drivers!DH703</f>
        <v>0</v>
      </c>
      <c r="DI501">
        <f>Drivers!DI703</f>
        <v>0</v>
      </c>
      <c r="DJ501">
        <f>Drivers!DJ703</f>
        <v>0</v>
      </c>
      <c r="DK501">
        <f>Drivers!DK703</f>
        <v>0</v>
      </c>
      <c r="DL501">
        <f>Drivers!DL703</f>
        <v>0</v>
      </c>
      <c r="DM501">
        <f>Drivers!DM703</f>
        <v>0</v>
      </c>
      <c r="DN501">
        <f>Drivers!DN703</f>
        <v>0</v>
      </c>
      <c r="DO501">
        <f>Drivers!DO703</f>
        <v>0</v>
      </c>
      <c r="DP501">
        <f>Drivers!DP703</f>
        <v>0</v>
      </c>
      <c r="DQ501" t="str">
        <f>Drivers!DQ703</f>
        <v>NA</v>
      </c>
      <c r="DR501" t="str">
        <f>Drivers!DR703</f>
        <v>NA</v>
      </c>
      <c r="DS501" t="str">
        <f>Drivers!DS703</f>
        <v>NA</v>
      </c>
      <c r="DT501" t="str">
        <f>Drivers!DT703</f>
        <v>NA</v>
      </c>
      <c r="DU501" t="str">
        <f>Drivers!DU703</f>
        <v>NA</v>
      </c>
      <c r="DV501">
        <f>Drivers!DV703</f>
        <v>8102</v>
      </c>
      <c r="DW501">
        <f>Drivers!DW703</f>
        <v>15799</v>
      </c>
      <c r="DX501">
        <f>Drivers!DX703</f>
        <v>29473</v>
      </c>
      <c r="DY501">
        <f>Drivers!DY703</f>
        <v>48314</v>
      </c>
      <c r="DZ501">
        <f>Drivers!DZ703</f>
        <v>0</v>
      </c>
      <c r="EA501">
        <f>Drivers!EA703</f>
        <v>0</v>
      </c>
      <c r="EB501">
        <f>Drivers!EB703</f>
        <v>0</v>
      </c>
      <c r="EC501">
        <f>Drivers!EC703</f>
        <v>0</v>
      </c>
      <c r="ED501">
        <f>Drivers!ED703</f>
        <v>0</v>
      </c>
      <c r="EE501">
        <f>Drivers!EE703</f>
        <v>0</v>
      </c>
      <c r="EF501">
        <f>Drivers!EF703</f>
        <v>0</v>
      </c>
      <c r="EG501">
        <f>Drivers!EG703</f>
        <v>0</v>
      </c>
      <c r="EH501">
        <f>Drivers!EH703</f>
        <v>0</v>
      </c>
      <c r="EI501">
        <f>Drivers!EI703</f>
        <v>0</v>
      </c>
      <c r="EJ501">
        <f>Drivers!EJ703</f>
        <v>0</v>
      </c>
    </row>
    <row r="502" spans="1:140" hidden="1" outlineLevel="1">
      <c r="A502">
        <f>Drivers!A704</f>
        <v>0</v>
      </c>
      <c r="B502">
        <f>Drivers!B704</f>
        <v>0</v>
      </c>
      <c r="C502">
        <f>Drivers!C704</f>
        <v>0</v>
      </c>
      <c r="D502">
        <f>Drivers!D704</f>
        <v>0</v>
      </c>
      <c r="E502">
        <f>Drivers!E704</f>
        <v>0</v>
      </c>
      <c r="F502">
        <f>Drivers!F704</f>
        <v>0</v>
      </c>
      <c r="G502">
        <f>Drivers!G704</f>
        <v>0</v>
      </c>
      <c r="H502">
        <f>Drivers!H704</f>
        <v>0</v>
      </c>
      <c r="I502" t="str">
        <f>Drivers!I704</f>
        <v>+ Net Adds</v>
      </c>
      <c r="J502">
        <f>Drivers!J704</f>
        <v>0</v>
      </c>
      <c r="K502">
        <f>Drivers!K704</f>
        <v>0</v>
      </c>
      <c r="L502">
        <f>Drivers!L704</f>
        <v>0</v>
      </c>
      <c r="M502">
        <f>Drivers!M704</f>
        <v>0</v>
      </c>
      <c r="N502">
        <f>Drivers!N704</f>
        <v>0</v>
      </c>
      <c r="O502">
        <f>Drivers!O704</f>
        <v>0</v>
      </c>
      <c r="P502">
        <f>Drivers!P704</f>
        <v>0</v>
      </c>
      <c r="Q502">
        <f>Drivers!Q704</f>
        <v>0</v>
      </c>
      <c r="R502">
        <f>Drivers!R704</f>
        <v>0</v>
      </c>
      <c r="S502">
        <f>Drivers!S704</f>
        <v>0</v>
      </c>
      <c r="T502">
        <f>Drivers!T704</f>
        <v>0</v>
      </c>
      <c r="U502">
        <f>Drivers!U704</f>
        <v>0</v>
      </c>
      <c r="V502">
        <f>Drivers!V704</f>
        <v>0</v>
      </c>
      <c r="W502">
        <f>Drivers!W704</f>
        <v>0</v>
      </c>
      <c r="X502">
        <f>Drivers!X704</f>
        <v>0</v>
      </c>
      <c r="Y502">
        <f>Drivers!Y704</f>
        <v>0</v>
      </c>
      <c r="Z502">
        <f>Drivers!Z704</f>
        <v>0</v>
      </c>
      <c r="AA502">
        <f>Drivers!AA704</f>
        <v>0</v>
      </c>
      <c r="AB502">
        <f>Drivers!AB704</f>
        <v>0</v>
      </c>
      <c r="AC502">
        <f>Drivers!AC704</f>
        <v>0</v>
      </c>
      <c r="AD502">
        <f>Drivers!AD704</f>
        <v>0</v>
      </c>
      <c r="AE502">
        <f>Drivers!AE704</f>
        <v>0</v>
      </c>
      <c r="AF502">
        <f>Drivers!AF704</f>
        <v>0</v>
      </c>
      <c r="AG502">
        <f>Drivers!AG704</f>
        <v>0</v>
      </c>
      <c r="AH502">
        <f>Drivers!AH704</f>
        <v>0</v>
      </c>
      <c r="AI502">
        <f>Drivers!AI704</f>
        <v>0</v>
      </c>
      <c r="AJ502">
        <f>Drivers!AJ704</f>
        <v>0</v>
      </c>
      <c r="AK502">
        <f>Drivers!AK704</f>
        <v>0</v>
      </c>
      <c r="AL502">
        <f>Drivers!AL704</f>
        <v>0</v>
      </c>
      <c r="AM502">
        <f>Drivers!AM704</f>
        <v>0</v>
      </c>
      <c r="AN502">
        <f>Drivers!AN704</f>
        <v>0</v>
      </c>
      <c r="AO502">
        <f>Drivers!AO704</f>
        <v>0</v>
      </c>
      <c r="AP502">
        <f>Drivers!AP704</f>
        <v>0</v>
      </c>
      <c r="AQ502">
        <f>Drivers!AQ704</f>
        <v>0</v>
      </c>
      <c r="AR502">
        <f>Drivers!AR704</f>
        <v>0</v>
      </c>
      <c r="AS502">
        <f>Drivers!AS704</f>
        <v>0</v>
      </c>
      <c r="AT502">
        <f>Drivers!AT704</f>
        <v>259</v>
      </c>
      <c r="AU502">
        <f>Drivers!AU704</f>
        <v>826</v>
      </c>
      <c r="AV502">
        <f>Drivers!AV704</f>
        <v>995</v>
      </c>
      <c r="AW502">
        <f>Drivers!AW704</f>
        <v>658</v>
      </c>
      <c r="AX502">
        <f>Drivers!AX704</f>
        <v>674</v>
      </c>
      <c r="AY502">
        <f>Drivers!AY704</f>
        <v>1339</v>
      </c>
      <c r="AZ502">
        <f>Drivers!AZ704</f>
        <v>1671</v>
      </c>
      <c r="BA502">
        <f>Drivers!BA704</f>
        <v>1654</v>
      </c>
      <c r="BB502">
        <f>Drivers!BB704</f>
        <v>2608</v>
      </c>
      <c r="BC502">
        <f>Drivers!BC704</f>
        <v>2675</v>
      </c>
      <c r="BD502">
        <f>Drivers!BD704</f>
        <v>1491</v>
      </c>
      <c r="BE502">
        <f>Drivers!BE704</f>
        <v>923</v>
      </c>
      <c r="BF502">
        <f>Drivers!BF704</f>
        <v>2817</v>
      </c>
      <c r="BG502">
        <f>Drivers!BG704</f>
        <v>4080</v>
      </c>
      <c r="BH502">
        <f>Drivers!BH704</f>
        <v>4007</v>
      </c>
      <c r="BI502">
        <f>Drivers!BI704</f>
        <v>2770</v>
      </c>
      <c r="BJ502">
        <f>Drivers!BJ704</f>
        <v>4557</v>
      </c>
      <c r="BK502">
        <f>Drivers!BK704</f>
        <v>4777</v>
      </c>
      <c r="BL502">
        <f>Drivers!BL704</f>
        <v>5942</v>
      </c>
      <c r="BM502">
        <f>Drivers!BM704</f>
        <v>3565</v>
      </c>
      <c r="BN502">
        <f>Drivers!BN704</f>
        <v>4654</v>
      </c>
      <c r="BO502">
        <f>Drivers!BO704</f>
        <v>3850</v>
      </c>
      <c r="BP502">
        <f>Drivers!BP704</f>
        <v>4059</v>
      </c>
      <c r="BQ502">
        <f>Drivers!BQ704</f>
        <v>1428</v>
      </c>
      <c r="BR502">
        <f>Drivers!BR704</f>
        <v>41110</v>
      </c>
      <c r="BS502">
        <f>Drivers!BS704</f>
        <v>-31824.319999999992</v>
      </c>
      <c r="BT502">
        <f>Drivers!BT704</f>
        <v>5114.3399999999965</v>
      </c>
      <c r="BU502">
        <f>Drivers!BU704</f>
        <v>1799.2799999999988</v>
      </c>
      <c r="BV502">
        <f>Drivers!BV704</f>
        <v>50764.45</v>
      </c>
      <c r="BW502">
        <f>Drivers!BW704</f>
        <v>-43359.933999999994</v>
      </c>
      <c r="BX502">
        <f>Drivers!BX704</f>
        <v>6137.2079999999987</v>
      </c>
      <c r="BY502">
        <f>Drivers!BY704</f>
        <v>2159.1359999999986</v>
      </c>
      <c r="BZ502">
        <f>Drivers!BZ704</f>
        <v>60917.34</v>
      </c>
      <c r="CA502">
        <f>Drivers!CA704</f>
        <v>-52031.920799999993</v>
      </c>
      <c r="CB502">
        <f>Drivers!CB704</f>
        <v>7364.6495999999897</v>
      </c>
      <c r="CC502">
        <f>Drivers!CC704</f>
        <v>2590.9631999999983</v>
      </c>
      <c r="CD502">
        <f>Drivers!CD704</f>
        <v>0</v>
      </c>
      <c r="CE502">
        <f>Drivers!CE704</f>
        <v>0</v>
      </c>
      <c r="CF502">
        <f>Drivers!CF704</f>
        <v>0</v>
      </c>
      <c r="CG502">
        <f>Drivers!CG704</f>
        <v>0</v>
      </c>
      <c r="CH502">
        <f>Drivers!CH704</f>
        <v>0</v>
      </c>
      <c r="CI502">
        <f>Drivers!CI704</f>
        <v>0</v>
      </c>
      <c r="CJ502">
        <f>Drivers!CJ704</f>
        <v>0</v>
      </c>
      <c r="CK502">
        <f>Drivers!CK704</f>
        <v>0</v>
      </c>
      <c r="CL502">
        <f>Drivers!CL704</f>
        <v>0</v>
      </c>
      <c r="CM502">
        <f>Drivers!CM704</f>
        <v>0</v>
      </c>
      <c r="CN502">
        <f>Drivers!CN704</f>
        <v>0</v>
      </c>
      <c r="CO502">
        <f>Drivers!CO704</f>
        <v>0</v>
      </c>
      <c r="CP502">
        <f>Drivers!CP704</f>
        <v>0</v>
      </c>
      <c r="CQ502">
        <f>Drivers!CQ704</f>
        <v>0</v>
      </c>
      <c r="CR502">
        <f>Drivers!CR704</f>
        <v>0</v>
      </c>
      <c r="CS502">
        <f>Drivers!CS704</f>
        <v>0</v>
      </c>
      <c r="CT502">
        <f>Drivers!CT704</f>
        <v>0</v>
      </c>
      <c r="CU502">
        <f>Drivers!CU704</f>
        <v>0</v>
      </c>
      <c r="CV502">
        <f>Drivers!CV704</f>
        <v>0</v>
      </c>
      <c r="CW502">
        <f>Drivers!CW704</f>
        <v>0</v>
      </c>
      <c r="CX502">
        <f>Drivers!CX704</f>
        <v>0</v>
      </c>
      <c r="CY502">
        <f>Drivers!CY704</f>
        <v>0</v>
      </c>
      <c r="CZ502">
        <f>Drivers!CZ704</f>
        <v>0</v>
      </c>
      <c r="DA502">
        <f>Drivers!DA704</f>
        <v>0</v>
      </c>
      <c r="DB502">
        <f>Drivers!DB704</f>
        <v>0</v>
      </c>
      <c r="DC502">
        <f>Drivers!DC704</f>
        <v>0</v>
      </c>
      <c r="DD502">
        <f>Drivers!DD704</f>
        <v>0</v>
      </c>
      <c r="DE502">
        <f>Drivers!DE704</f>
        <v>0</v>
      </c>
      <c r="DF502">
        <f>Drivers!DF704</f>
        <v>0</v>
      </c>
      <c r="DG502">
        <f>Drivers!DG704</f>
        <v>0</v>
      </c>
      <c r="DH502">
        <f>Drivers!DH704</f>
        <v>0</v>
      </c>
      <c r="DI502">
        <f>Drivers!DI704</f>
        <v>0</v>
      </c>
      <c r="DJ502">
        <f>Drivers!DJ704</f>
        <v>0</v>
      </c>
      <c r="DK502">
        <f>Drivers!DK704</f>
        <v>0</v>
      </c>
      <c r="DL502">
        <f>Drivers!DL704</f>
        <v>0</v>
      </c>
      <c r="DM502">
        <f>Drivers!DM704</f>
        <v>0</v>
      </c>
      <c r="DN502">
        <f>Drivers!DN704</f>
        <v>0</v>
      </c>
      <c r="DO502">
        <f>Drivers!DO704</f>
        <v>0</v>
      </c>
      <c r="DP502">
        <f>Drivers!DP704</f>
        <v>0</v>
      </c>
      <c r="DQ502" t="str">
        <f>Drivers!DQ704</f>
        <v>NA</v>
      </c>
      <c r="DR502" t="str">
        <f>Drivers!DR704</f>
        <v>NA</v>
      </c>
      <c r="DS502" t="str">
        <f>Drivers!DS704</f>
        <v>NA</v>
      </c>
      <c r="DT502" t="str">
        <f>Drivers!DT704</f>
        <v>NA</v>
      </c>
      <c r="DU502" t="str">
        <f>Drivers!DU704</f>
        <v>NA</v>
      </c>
      <c r="DV502">
        <f>Drivers!DV704</f>
        <v>7697</v>
      </c>
      <c r="DW502">
        <f>Drivers!DW704</f>
        <v>13674</v>
      </c>
      <c r="DX502">
        <f>Drivers!DX704</f>
        <v>18841</v>
      </c>
      <c r="DY502">
        <f>Drivers!DY704</f>
        <v>13991</v>
      </c>
      <c r="DZ502">
        <f>Drivers!DZ704</f>
        <v>0</v>
      </c>
      <c r="EA502">
        <f>Drivers!EA704</f>
        <v>0</v>
      </c>
      <c r="EB502">
        <f>Drivers!EB704</f>
        <v>0</v>
      </c>
      <c r="EC502">
        <f>Drivers!EC704</f>
        <v>0</v>
      </c>
      <c r="ED502">
        <f>Drivers!ED704</f>
        <v>0</v>
      </c>
      <c r="EE502">
        <f>Drivers!EE704</f>
        <v>0</v>
      </c>
      <c r="EF502">
        <f>Drivers!EF704</f>
        <v>0</v>
      </c>
      <c r="EG502">
        <f>Drivers!EG704</f>
        <v>0</v>
      </c>
      <c r="EH502">
        <f>Drivers!EH704</f>
        <v>0</v>
      </c>
      <c r="EI502">
        <f>Drivers!EI704</f>
        <v>0</v>
      </c>
      <c r="EJ502">
        <f>Drivers!EJ704</f>
        <v>0</v>
      </c>
    </row>
    <row r="503" spans="1:140" hidden="1" outlineLevel="1">
      <c r="A503">
        <f>Drivers!A705</f>
        <v>0</v>
      </c>
      <c r="B503">
        <f>Drivers!B705</f>
        <v>0</v>
      </c>
      <c r="C503">
        <f>Drivers!C705</f>
        <v>0</v>
      </c>
      <c r="D503">
        <f>Drivers!D705</f>
        <v>0</v>
      </c>
      <c r="E503">
        <f>Drivers!E705</f>
        <v>0</v>
      </c>
      <c r="F503">
        <f>Drivers!F705</f>
        <v>0</v>
      </c>
      <c r="G503">
        <f>Drivers!G705</f>
        <v>0</v>
      </c>
      <c r="H503">
        <f>Drivers!H705</f>
        <v>0</v>
      </c>
      <c r="I503" t="str">
        <f>Drivers!I705</f>
        <v>= EOP - Premier Agents</v>
      </c>
      <c r="J503">
        <f>Drivers!J705</f>
        <v>0</v>
      </c>
      <c r="K503">
        <f>Drivers!K705</f>
        <v>0</v>
      </c>
      <c r="L503">
        <f>Drivers!L705</f>
        <v>0</v>
      </c>
      <c r="M503">
        <f>Drivers!M705</f>
        <v>0</v>
      </c>
      <c r="N503">
        <f>Drivers!N705</f>
        <v>0</v>
      </c>
      <c r="O503">
        <f>Drivers!O705</f>
        <v>0</v>
      </c>
      <c r="P503">
        <f>Drivers!P705</f>
        <v>0</v>
      </c>
      <c r="Q503">
        <f>Drivers!Q705</f>
        <v>0</v>
      </c>
      <c r="R503">
        <f>Drivers!R705</f>
        <v>0</v>
      </c>
      <c r="S503">
        <f>Drivers!S705</f>
        <v>0</v>
      </c>
      <c r="T503">
        <f>Drivers!T705</f>
        <v>0</v>
      </c>
      <c r="U503">
        <f>Drivers!U705</f>
        <v>0</v>
      </c>
      <c r="V503">
        <f>Drivers!V705</f>
        <v>0</v>
      </c>
      <c r="W503">
        <f>Drivers!W705</f>
        <v>0</v>
      </c>
      <c r="X503">
        <f>Drivers!X705</f>
        <v>0</v>
      </c>
      <c r="Y503">
        <f>Drivers!Y705</f>
        <v>0</v>
      </c>
      <c r="Z503">
        <f>Drivers!Z705</f>
        <v>0</v>
      </c>
      <c r="AA503">
        <f>Drivers!AA705</f>
        <v>0</v>
      </c>
      <c r="AB503">
        <f>Drivers!AB705</f>
        <v>0</v>
      </c>
      <c r="AC503">
        <f>Drivers!AC705</f>
        <v>0</v>
      </c>
      <c r="AD503">
        <f>Drivers!AD705</f>
        <v>0</v>
      </c>
      <c r="AE503">
        <f>Drivers!AE705</f>
        <v>0</v>
      </c>
      <c r="AF503">
        <f>Drivers!AF705</f>
        <v>0</v>
      </c>
      <c r="AG503">
        <f>Drivers!AG705</f>
        <v>0</v>
      </c>
      <c r="AH503">
        <f>Drivers!AH705</f>
        <v>0</v>
      </c>
      <c r="AI503">
        <f>Drivers!AI705</f>
        <v>0</v>
      </c>
      <c r="AJ503">
        <f>Drivers!AJ705</f>
        <v>0</v>
      </c>
      <c r="AK503">
        <f>Drivers!AK705</f>
        <v>0</v>
      </c>
      <c r="AL503">
        <f>Drivers!AL705</f>
        <v>0</v>
      </c>
      <c r="AM503">
        <f>Drivers!AM705</f>
        <v>0</v>
      </c>
      <c r="AN503">
        <f>Drivers!AN705</f>
        <v>0</v>
      </c>
      <c r="AO503">
        <f>Drivers!AO705</f>
        <v>0</v>
      </c>
      <c r="AP503">
        <f>Drivers!AP705</f>
        <v>0</v>
      </c>
      <c r="AQ503">
        <f>Drivers!AQ705</f>
        <v>0</v>
      </c>
      <c r="AR503">
        <f>Drivers!AR705</f>
        <v>0</v>
      </c>
      <c r="AS503">
        <f>Drivers!AS705</f>
        <v>0</v>
      </c>
      <c r="AT503">
        <f>Drivers!AT705</f>
        <v>285</v>
      </c>
      <c r="AU503">
        <f>Drivers!AU705</f>
        <v>1111</v>
      </c>
      <c r="AV503">
        <f>Drivers!AV705</f>
        <v>2106</v>
      </c>
      <c r="AW503">
        <f>Drivers!AW705</f>
        <v>2764</v>
      </c>
      <c r="AX503">
        <f>Drivers!AX705</f>
        <v>3438</v>
      </c>
      <c r="AY503">
        <f>Drivers!AY705</f>
        <v>4777</v>
      </c>
      <c r="AZ503">
        <f>Drivers!AZ705</f>
        <v>6448</v>
      </c>
      <c r="BA503">
        <f>Drivers!BA705</f>
        <v>8102</v>
      </c>
      <c r="BB503">
        <f>Drivers!BB705</f>
        <v>10710</v>
      </c>
      <c r="BC503">
        <f>Drivers!BC705</f>
        <v>13385</v>
      </c>
      <c r="BD503">
        <f>Drivers!BD705</f>
        <v>14876</v>
      </c>
      <c r="BE503">
        <f>Drivers!BE705</f>
        <v>15799</v>
      </c>
      <c r="BF503">
        <f>Drivers!BF705</f>
        <v>18616</v>
      </c>
      <c r="BG503">
        <f>Drivers!BG705</f>
        <v>22696</v>
      </c>
      <c r="BH503">
        <f>Drivers!BH705</f>
        <v>26703</v>
      </c>
      <c r="BI503">
        <f>Drivers!BI705</f>
        <v>29473</v>
      </c>
      <c r="BJ503">
        <f>Drivers!BJ705</f>
        <v>34030</v>
      </c>
      <c r="BK503">
        <f>Drivers!BK705</f>
        <v>38807</v>
      </c>
      <c r="BL503">
        <f>Drivers!BL705</f>
        <v>44749</v>
      </c>
      <c r="BM503">
        <f>Drivers!BM705</f>
        <v>48314</v>
      </c>
      <c r="BN503">
        <f>Drivers!BN705</f>
        <v>52968</v>
      </c>
      <c r="BO503">
        <f>Drivers!BO705</f>
        <v>56818</v>
      </c>
      <c r="BP503">
        <f>Drivers!BP705</f>
        <v>60877</v>
      </c>
      <c r="BQ503">
        <f>Drivers!BQ705</f>
        <v>62305</v>
      </c>
      <c r="BR503">
        <f>Drivers!BR705</f>
        <v>103415</v>
      </c>
      <c r="BS503">
        <f>Drivers!BS705</f>
        <v>71590.680000000008</v>
      </c>
      <c r="BT503">
        <f>Drivers!BT705</f>
        <v>76705.02</v>
      </c>
      <c r="BU503">
        <f>Drivers!BU705</f>
        <v>78504.3</v>
      </c>
      <c r="BV503">
        <f>Drivers!BV705</f>
        <v>129268.75</v>
      </c>
      <c r="BW503">
        <f>Drivers!BW705</f>
        <v>85908.816000000006</v>
      </c>
      <c r="BX503">
        <f>Drivers!BX705</f>
        <v>92046.024000000005</v>
      </c>
      <c r="BY503">
        <f>Drivers!BY705</f>
        <v>94205.16</v>
      </c>
      <c r="BZ503">
        <f>Drivers!BZ705</f>
        <v>155122.5</v>
      </c>
      <c r="CA503">
        <f>Drivers!CA705</f>
        <v>103090.57920000001</v>
      </c>
      <c r="CB503">
        <f>Drivers!CB705</f>
        <v>110455.2288</v>
      </c>
      <c r="CC503">
        <f>Drivers!CC705</f>
        <v>113046.192</v>
      </c>
      <c r="CD503">
        <f>Drivers!CD705</f>
        <v>0</v>
      </c>
      <c r="CE503">
        <f>Drivers!CE705</f>
        <v>0</v>
      </c>
      <c r="CF503">
        <f>Drivers!CF705</f>
        <v>0</v>
      </c>
      <c r="CG503">
        <f>Drivers!CG705</f>
        <v>0</v>
      </c>
      <c r="CH503">
        <f>Drivers!CH705</f>
        <v>0</v>
      </c>
      <c r="CI503">
        <f>Drivers!CI705</f>
        <v>0</v>
      </c>
      <c r="CJ503">
        <f>Drivers!CJ705</f>
        <v>0</v>
      </c>
      <c r="CK503">
        <f>Drivers!CK705</f>
        <v>0</v>
      </c>
      <c r="CL503">
        <f>Drivers!CL705</f>
        <v>0</v>
      </c>
      <c r="CM503">
        <f>Drivers!CM705</f>
        <v>0</v>
      </c>
      <c r="CN503">
        <f>Drivers!CN705</f>
        <v>0</v>
      </c>
      <c r="CO503">
        <f>Drivers!CO705</f>
        <v>0</v>
      </c>
      <c r="CP503">
        <f>Drivers!CP705</f>
        <v>0</v>
      </c>
      <c r="CQ503">
        <f>Drivers!CQ705</f>
        <v>0</v>
      </c>
      <c r="CR503">
        <f>Drivers!CR705</f>
        <v>0</v>
      </c>
      <c r="CS503">
        <f>Drivers!CS705</f>
        <v>0</v>
      </c>
      <c r="CT503">
        <f>Drivers!CT705</f>
        <v>0</v>
      </c>
      <c r="CU503">
        <f>Drivers!CU705</f>
        <v>0</v>
      </c>
      <c r="CV503">
        <f>Drivers!CV705</f>
        <v>0</v>
      </c>
      <c r="CW503">
        <f>Drivers!CW705</f>
        <v>0</v>
      </c>
      <c r="CX503">
        <f>Drivers!CX705</f>
        <v>0</v>
      </c>
      <c r="CY503">
        <f>Drivers!CY705</f>
        <v>0</v>
      </c>
      <c r="CZ503">
        <f>Drivers!CZ705</f>
        <v>0</v>
      </c>
      <c r="DA503">
        <f>Drivers!DA705</f>
        <v>0</v>
      </c>
      <c r="DB503">
        <f>Drivers!DB705</f>
        <v>0</v>
      </c>
      <c r="DC503">
        <f>Drivers!DC705</f>
        <v>0</v>
      </c>
      <c r="DD503">
        <f>Drivers!DD705</f>
        <v>0</v>
      </c>
      <c r="DE503">
        <f>Drivers!DE705</f>
        <v>0</v>
      </c>
      <c r="DF503">
        <f>Drivers!DF705</f>
        <v>0</v>
      </c>
      <c r="DG503">
        <f>Drivers!DG705</f>
        <v>0</v>
      </c>
      <c r="DH503">
        <f>Drivers!DH705</f>
        <v>0</v>
      </c>
      <c r="DI503">
        <f>Drivers!DI705</f>
        <v>0</v>
      </c>
      <c r="DJ503">
        <f>Drivers!DJ705</f>
        <v>0</v>
      </c>
      <c r="DK503">
        <f>Drivers!DK705</f>
        <v>0</v>
      </c>
      <c r="DL503">
        <f>Drivers!DL705</f>
        <v>0</v>
      </c>
      <c r="DM503">
        <f>Drivers!DM705</f>
        <v>0</v>
      </c>
      <c r="DN503">
        <f>Drivers!DN705</f>
        <v>0</v>
      </c>
      <c r="DO503">
        <f>Drivers!DO705</f>
        <v>0</v>
      </c>
      <c r="DP503">
        <f>Drivers!DP705</f>
        <v>0</v>
      </c>
      <c r="DQ503" t="str">
        <f>Drivers!DQ705</f>
        <v>NA</v>
      </c>
      <c r="DR503" t="str">
        <f>Drivers!DR705</f>
        <v>NA</v>
      </c>
      <c r="DS503" t="str">
        <f>Drivers!DS705</f>
        <v>NA</v>
      </c>
      <c r="DT503" t="str">
        <f>Drivers!DT705</f>
        <v>NA</v>
      </c>
      <c r="DU503">
        <f>Drivers!DU705</f>
        <v>8102</v>
      </c>
      <c r="DV503">
        <f>Drivers!DV705</f>
        <v>15799</v>
      </c>
      <c r="DW503">
        <f>Drivers!DW705</f>
        <v>29473</v>
      </c>
      <c r="DX503">
        <f>Drivers!DX705</f>
        <v>48314</v>
      </c>
      <c r="DY503">
        <f>Drivers!DY705</f>
        <v>62305</v>
      </c>
      <c r="DZ503">
        <f>Drivers!DZ705</f>
        <v>0</v>
      </c>
      <c r="EA503">
        <f>Drivers!EA705</f>
        <v>0</v>
      </c>
      <c r="EB503">
        <f>Drivers!EB705</f>
        <v>0</v>
      </c>
      <c r="EC503">
        <f>Drivers!EC705</f>
        <v>0</v>
      </c>
      <c r="ED503">
        <f>Drivers!ED705</f>
        <v>0</v>
      </c>
      <c r="EE503">
        <f>Drivers!EE705</f>
        <v>0</v>
      </c>
      <c r="EF503">
        <f>Drivers!EF705</f>
        <v>0</v>
      </c>
      <c r="EG503">
        <f>Drivers!EG705</f>
        <v>0</v>
      </c>
      <c r="EH503">
        <f>Drivers!EH705</f>
        <v>0</v>
      </c>
      <c r="EI503">
        <f>Drivers!EI705</f>
        <v>0</v>
      </c>
      <c r="EJ503">
        <f>Drivers!EJ705</f>
        <v>0</v>
      </c>
    </row>
    <row r="504" spans="1:140" hidden="1" outlineLevel="1">
      <c r="A504">
        <f>Drivers!A706</f>
        <v>0</v>
      </c>
      <c r="B504">
        <f>Drivers!B706</f>
        <v>0</v>
      </c>
      <c r="C504">
        <f>Drivers!C706</f>
        <v>0</v>
      </c>
      <c r="D504">
        <f>Drivers!D706</f>
        <v>0</v>
      </c>
      <c r="E504">
        <f>Drivers!E706</f>
        <v>0</v>
      </c>
      <c r="F504">
        <f>Drivers!F706</f>
        <v>0</v>
      </c>
      <c r="G504">
        <f>Drivers!G706</f>
        <v>0</v>
      </c>
      <c r="H504">
        <f>Drivers!H706</f>
        <v>0</v>
      </c>
      <c r="I504">
        <f>Drivers!I706</f>
        <v>0</v>
      </c>
      <c r="J504">
        <f>Drivers!J706</f>
        <v>0</v>
      </c>
      <c r="K504">
        <f>Drivers!K706</f>
        <v>0</v>
      </c>
      <c r="L504">
        <f>Drivers!L706</f>
        <v>0</v>
      </c>
      <c r="M504">
        <f>Drivers!M706</f>
        <v>0</v>
      </c>
      <c r="N504">
        <f>Drivers!N706</f>
        <v>0</v>
      </c>
      <c r="O504">
        <f>Drivers!O706</f>
        <v>0</v>
      </c>
      <c r="P504">
        <f>Drivers!P706</f>
        <v>0</v>
      </c>
      <c r="Q504">
        <f>Drivers!Q706</f>
        <v>0</v>
      </c>
      <c r="R504">
        <f>Drivers!R706</f>
        <v>0</v>
      </c>
      <c r="S504">
        <f>Drivers!S706</f>
        <v>0</v>
      </c>
      <c r="T504">
        <f>Drivers!T706</f>
        <v>0</v>
      </c>
      <c r="U504">
        <f>Drivers!U706</f>
        <v>0</v>
      </c>
      <c r="V504">
        <f>Drivers!V706</f>
        <v>0</v>
      </c>
      <c r="W504">
        <f>Drivers!W706</f>
        <v>0</v>
      </c>
      <c r="X504">
        <f>Drivers!X706</f>
        <v>0</v>
      </c>
      <c r="Y504">
        <f>Drivers!Y706</f>
        <v>0</v>
      </c>
      <c r="Z504">
        <f>Drivers!Z706</f>
        <v>0</v>
      </c>
      <c r="AA504">
        <f>Drivers!AA706</f>
        <v>0</v>
      </c>
      <c r="AB504">
        <f>Drivers!AB706</f>
        <v>0</v>
      </c>
      <c r="AC504">
        <f>Drivers!AC706</f>
        <v>0</v>
      </c>
      <c r="AD504">
        <f>Drivers!AD706</f>
        <v>0</v>
      </c>
      <c r="AE504">
        <f>Drivers!AE706</f>
        <v>0</v>
      </c>
      <c r="AF504">
        <f>Drivers!AF706</f>
        <v>0</v>
      </c>
      <c r="AG504">
        <f>Drivers!AG706</f>
        <v>0</v>
      </c>
      <c r="AH504">
        <f>Drivers!AH706</f>
        <v>0</v>
      </c>
      <c r="AI504">
        <f>Drivers!AI706</f>
        <v>0</v>
      </c>
      <c r="AJ504">
        <f>Drivers!AJ706</f>
        <v>0</v>
      </c>
      <c r="AK504">
        <f>Drivers!AK706</f>
        <v>0</v>
      </c>
      <c r="AL504">
        <f>Drivers!AL706</f>
        <v>0</v>
      </c>
      <c r="AM504">
        <f>Drivers!AM706</f>
        <v>0</v>
      </c>
      <c r="AN504">
        <f>Drivers!AN706</f>
        <v>0</v>
      </c>
      <c r="AO504">
        <f>Drivers!AO706</f>
        <v>0</v>
      </c>
      <c r="AP504">
        <f>Drivers!AP706</f>
        <v>0</v>
      </c>
      <c r="AQ504">
        <f>Drivers!AQ706</f>
        <v>0</v>
      </c>
      <c r="AR504">
        <f>Drivers!AR706</f>
        <v>0</v>
      </c>
      <c r="AS504">
        <f>Drivers!AS706</f>
        <v>0</v>
      </c>
      <c r="AT504">
        <f>Drivers!AT706</f>
        <v>0</v>
      </c>
      <c r="AU504">
        <f>Drivers!AU706</f>
        <v>0</v>
      </c>
      <c r="AV504">
        <f>Drivers!AV706</f>
        <v>0</v>
      </c>
      <c r="AW504">
        <f>Drivers!AW706</f>
        <v>0</v>
      </c>
      <c r="AX504">
        <f>Drivers!AX706</f>
        <v>0</v>
      </c>
      <c r="AY504">
        <f>Drivers!AY706</f>
        <v>0</v>
      </c>
      <c r="AZ504">
        <f>Drivers!AZ706</f>
        <v>0</v>
      </c>
      <c r="BA504">
        <f>Drivers!BA706</f>
        <v>0</v>
      </c>
      <c r="BB504">
        <f>Drivers!BB706</f>
        <v>0</v>
      </c>
      <c r="BC504">
        <f>Drivers!BC706</f>
        <v>0</v>
      </c>
      <c r="BD504">
        <f>Drivers!BD706</f>
        <v>0</v>
      </c>
      <c r="BE504">
        <f>Drivers!BE706</f>
        <v>0</v>
      </c>
      <c r="BF504">
        <f>Drivers!BF706</f>
        <v>0</v>
      </c>
      <c r="BG504">
        <f>Drivers!BG706</f>
        <v>0</v>
      </c>
      <c r="BH504">
        <f>Drivers!BH706</f>
        <v>0</v>
      </c>
      <c r="BI504">
        <f>Drivers!BI706</f>
        <v>0</v>
      </c>
      <c r="BJ504">
        <f>Drivers!BJ706</f>
        <v>0</v>
      </c>
      <c r="BK504">
        <f>Drivers!BK706</f>
        <v>0</v>
      </c>
      <c r="BL504">
        <f>Drivers!BL706</f>
        <v>0</v>
      </c>
      <c r="BM504">
        <f>Drivers!BM706</f>
        <v>0</v>
      </c>
      <c r="BN504">
        <f>Drivers!BN706</f>
        <v>0</v>
      </c>
      <c r="BO504">
        <f>Drivers!BO706</f>
        <v>0</v>
      </c>
      <c r="BP504">
        <f>Drivers!BP706</f>
        <v>0</v>
      </c>
      <c r="BQ504">
        <f>Drivers!BQ706</f>
        <v>0</v>
      </c>
      <c r="BR504">
        <f>Drivers!BR706</f>
        <v>0</v>
      </c>
      <c r="BS504">
        <f>Drivers!BS706</f>
        <v>0</v>
      </c>
      <c r="BT504">
        <f>Drivers!BT706</f>
        <v>0</v>
      </c>
      <c r="BU504">
        <f>Drivers!BU706</f>
        <v>0</v>
      </c>
      <c r="BV504">
        <f>Drivers!BV706</f>
        <v>0</v>
      </c>
      <c r="BW504">
        <f>Drivers!BW706</f>
        <v>0</v>
      </c>
      <c r="BX504">
        <f>Drivers!BX706</f>
        <v>0</v>
      </c>
      <c r="BY504">
        <f>Drivers!BY706</f>
        <v>0</v>
      </c>
      <c r="BZ504">
        <f>Drivers!BZ706</f>
        <v>0</v>
      </c>
      <c r="CA504">
        <f>Drivers!CA706</f>
        <v>0</v>
      </c>
      <c r="CB504">
        <f>Drivers!CB706</f>
        <v>0</v>
      </c>
      <c r="CC504">
        <f>Drivers!CC706</f>
        <v>0</v>
      </c>
      <c r="CD504">
        <f>Drivers!CD706</f>
        <v>0</v>
      </c>
      <c r="CE504">
        <f>Drivers!CE706</f>
        <v>0</v>
      </c>
      <c r="CF504">
        <f>Drivers!CF706</f>
        <v>0</v>
      </c>
      <c r="CG504">
        <f>Drivers!CG706</f>
        <v>0</v>
      </c>
      <c r="CH504">
        <f>Drivers!CH706</f>
        <v>0</v>
      </c>
      <c r="CI504">
        <f>Drivers!CI706</f>
        <v>0</v>
      </c>
      <c r="CJ504">
        <f>Drivers!CJ706</f>
        <v>0</v>
      </c>
      <c r="CK504">
        <f>Drivers!CK706</f>
        <v>0</v>
      </c>
      <c r="CL504">
        <f>Drivers!CL706</f>
        <v>0</v>
      </c>
      <c r="CM504">
        <f>Drivers!CM706</f>
        <v>0</v>
      </c>
      <c r="CN504">
        <f>Drivers!CN706</f>
        <v>0</v>
      </c>
      <c r="CO504">
        <f>Drivers!CO706</f>
        <v>0</v>
      </c>
      <c r="CP504">
        <f>Drivers!CP706</f>
        <v>0</v>
      </c>
      <c r="CQ504">
        <f>Drivers!CQ706</f>
        <v>0</v>
      </c>
      <c r="CR504">
        <f>Drivers!CR706</f>
        <v>0</v>
      </c>
      <c r="CS504">
        <f>Drivers!CS706</f>
        <v>0</v>
      </c>
      <c r="CT504">
        <f>Drivers!CT706</f>
        <v>0</v>
      </c>
      <c r="CU504">
        <f>Drivers!CU706</f>
        <v>0</v>
      </c>
      <c r="CV504">
        <f>Drivers!CV706</f>
        <v>0</v>
      </c>
      <c r="CW504">
        <f>Drivers!CW706</f>
        <v>0</v>
      </c>
      <c r="CX504">
        <f>Drivers!CX706</f>
        <v>0</v>
      </c>
      <c r="CY504">
        <f>Drivers!CY706</f>
        <v>0</v>
      </c>
      <c r="CZ504">
        <f>Drivers!CZ706</f>
        <v>0</v>
      </c>
      <c r="DA504">
        <f>Drivers!DA706</f>
        <v>0</v>
      </c>
      <c r="DB504">
        <f>Drivers!DB706</f>
        <v>0</v>
      </c>
      <c r="DC504">
        <f>Drivers!DC706</f>
        <v>0</v>
      </c>
      <c r="DD504">
        <f>Drivers!DD706</f>
        <v>0</v>
      </c>
      <c r="DE504">
        <f>Drivers!DE706</f>
        <v>0</v>
      </c>
      <c r="DF504">
        <f>Drivers!DF706</f>
        <v>0</v>
      </c>
      <c r="DG504">
        <f>Drivers!DG706</f>
        <v>0</v>
      </c>
      <c r="DH504">
        <f>Drivers!DH706</f>
        <v>0</v>
      </c>
      <c r="DI504">
        <f>Drivers!DI706</f>
        <v>0</v>
      </c>
      <c r="DJ504">
        <f>Drivers!DJ706</f>
        <v>0</v>
      </c>
      <c r="DK504">
        <f>Drivers!DK706</f>
        <v>0</v>
      </c>
      <c r="DL504">
        <f>Drivers!DL706</f>
        <v>0</v>
      </c>
      <c r="DM504">
        <f>Drivers!DM706</f>
        <v>0</v>
      </c>
      <c r="DN504">
        <f>Drivers!DN706</f>
        <v>0</v>
      </c>
      <c r="DO504">
        <f>Drivers!DO706</f>
        <v>0</v>
      </c>
      <c r="DP504">
        <f>Drivers!DP706</f>
        <v>0</v>
      </c>
      <c r="DQ504">
        <f>Drivers!DQ706</f>
        <v>0</v>
      </c>
      <c r="DR504">
        <f>Drivers!DR706</f>
        <v>0</v>
      </c>
      <c r="DS504">
        <f>Drivers!DS706</f>
        <v>0</v>
      </c>
      <c r="DT504">
        <f>Drivers!DT706</f>
        <v>0</v>
      </c>
      <c r="DU504">
        <f>Drivers!DU706</f>
        <v>0</v>
      </c>
      <c r="DV504">
        <f>Drivers!DV706</f>
        <v>0</v>
      </c>
      <c r="DW504">
        <f>Drivers!DW706</f>
        <v>0</v>
      </c>
      <c r="DX504">
        <f>Drivers!DX706</f>
        <v>0</v>
      </c>
      <c r="DY504">
        <f>Drivers!DY706</f>
        <v>0</v>
      </c>
      <c r="DZ504">
        <f>Drivers!DZ706</f>
        <v>0</v>
      </c>
      <c r="EA504">
        <f>Drivers!EA706</f>
        <v>0</v>
      </c>
      <c r="EB504">
        <f>Drivers!EB706</f>
        <v>0</v>
      </c>
      <c r="EC504">
        <f>Drivers!EC706</f>
        <v>0</v>
      </c>
      <c r="ED504">
        <f>Drivers!ED706</f>
        <v>0</v>
      </c>
      <c r="EE504">
        <f>Drivers!EE706</f>
        <v>0</v>
      </c>
      <c r="EF504">
        <f>Drivers!EF706</f>
        <v>0</v>
      </c>
      <c r="EG504">
        <f>Drivers!EG706</f>
        <v>0</v>
      </c>
      <c r="EH504">
        <f>Drivers!EH706</f>
        <v>0</v>
      </c>
      <c r="EI504">
        <f>Drivers!EI706</f>
        <v>0</v>
      </c>
      <c r="EJ504">
        <f>Drivers!EJ706</f>
        <v>0</v>
      </c>
    </row>
    <row r="505" spans="1:140" hidden="1" outlineLevel="1">
      <c r="A505">
        <f>Drivers!A707</f>
        <v>0</v>
      </c>
      <c r="B505">
        <f>Drivers!B707</f>
        <v>0</v>
      </c>
      <c r="C505">
        <f>Drivers!C707</f>
        <v>0</v>
      </c>
      <c r="D505">
        <f>Drivers!D707</f>
        <v>0</v>
      </c>
      <c r="E505">
        <f>Drivers!E707</f>
        <v>0</v>
      </c>
      <c r="F505">
        <f>Drivers!F707</f>
        <v>0</v>
      </c>
      <c r="G505">
        <f>Drivers!G707</f>
        <v>0</v>
      </c>
      <c r="H505">
        <f>Drivers!H707</f>
        <v>0</v>
      </c>
      <c r="I505" t="str">
        <f>Drivers!I707</f>
        <v xml:space="preserve">Average Premier Agents </v>
      </c>
      <c r="J505">
        <f>Drivers!J707</f>
        <v>0</v>
      </c>
      <c r="K505">
        <f>Drivers!K707</f>
        <v>0</v>
      </c>
      <c r="L505">
        <f>Drivers!L707</f>
        <v>0</v>
      </c>
      <c r="M505">
        <f>Drivers!M707</f>
        <v>0</v>
      </c>
      <c r="N505">
        <f>Drivers!N707</f>
        <v>0</v>
      </c>
      <c r="O505">
        <f>Drivers!O707</f>
        <v>0</v>
      </c>
      <c r="P505">
        <f>Drivers!P707</f>
        <v>0</v>
      </c>
      <c r="Q505">
        <f>Drivers!Q707</f>
        <v>0</v>
      </c>
      <c r="R505">
        <f>Drivers!R707</f>
        <v>0</v>
      </c>
      <c r="S505">
        <f>Drivers!S707</f>
        <v>0</v>
      </c>
      <c r="T505">
        <f>Drivers!T707</f>
        <v>0</v>
      </c>
      <c r="U505">
        <f>Drivers!U707</f>
        <v>0</v>
      </c>
      <c r="V505">
        <f>Drivers!V707</f>
        <v>0</v>
      </c>
      <c r="W505">
        <f>Drivers!W707</f>
        <v>0</v>
      </c>
      <c r="X505">
        <f>Drivers!X707</f>
        <v>0</v>
      </c>
      <c r="Y505">
        <f>Drivers!Y707</f>
        <v>0</v>
      </c>
      <c r="Z505">
        <f>Drivers!Z707</f>
        <v>0</v>
      </c>
      <c r="AA505">
        <f>Drivers!AA707</f>
        <v>0</v>
      </c>
      <c r="AB505">
        <f>Drivers!AB707</f>
        <v>0</v>
      </c>
      <c r="AC505">
        <f>Drivers!AC707</f>
        <v>0</v>
      </c>
      <c r="AD505">
        <f>Drivers!AD707</f>
        <v>0</v>
      </c>
      <c r="AE505">
        <f>Drivers!AE707</f>
        <v>0</v>
      </c>
      <c r="AF505">
        <f>Drivers!AF707</f>
        <v>0</v>
      </c>
      <c r="AG505">
        <f>Drivers!AG707</f>
        <v>0</v>
      </c>
      <c r="AH505">
        <f>Drivers!AH707</f>
        <v>0</v>
      </c>
      <c r="AI505">
        <f>Drivers!AI707</f>
        <v>0</v>
      </c>
      <c r="AJ505">
        <f>Drivers!AJ707</f>
        <v>0</v>
      </c>
      <c r="AK505">
        <f>Drivers!AK707</f>
        <v>0</v>
      </c>
      <c r="AL505">
        <f>Drivers!AL707</f>
        <v>0</v>
      </c>
      <c r="AM505">
        <f>Drivers!AM707</f>
        <v>0</v>
      </c>
      <c r="AN505">
        <f>Drivers!AN707</f>
        <v>0</v>
      </c>
      <c r="AO505">
        <f>Drivers!AO707</f>
        <v>0</v>
      </c>
      <c r="AP505">
        <f>Drivers!AP707</f>
        <v>0</v>
      </c>
      <c r="AQ505">
        <f>Drivers!AQ707</f>
        <v>0</v>
      </c>
      <c r="AR505">
        <f>Drivers!AR707</f>
        <v>0</v>
      </c>
      <c r="AS505">
        <f>Drivers!AS707</f>
        <v>0</v>
      </c>
      <c r="AT505" t="str">
        <f>Drivers!AT707</f>
        <v>NA</v>
      </c>
      <c r="AU505">
        <f>Drivers!AU707</f>
        <v>698</v>
      </c>
      <c r="AV505">
        <f>Drivers!AV707</f>
        <v>1608.5</v>
      </c>
      <c r="AW505">
        <f>Drivers!AW707</f>
        <v>2435</v>
      </c>
      <c r="AX505">
        <f>Drivers!AX707</f>
        <v>3101</v>
      </c>
      <c r="AY505">
        <f>Drivers!AY707</f>
        <v>4107.5</v>
      </c>
      <c r="AZ505">
        <f>Drivers!AZ707</f>
        <v>5612.5</v>
      </c>
      <c r="BA505">
        <f>Drivers!BA707</f>
        <v>7275</v>
      </c>
      <c r="BB505">
        <f>Drivers!BB707</f>
        <v>9406</v>
      </c>
      <c r="BC505">
        <f>Drivers!BC707</f>
        <v>12047.5</v>
      </c>
      <c r="BD505">
        <f>Drivers!BD707</f>
        <v>14130.5</v>
      </c>
      <c r="BE505">
        <f>Drivers!BE707</f>
        <v>15337.5</v>
      </c>
      <c r="BF505">
        <f>Drivers!BF707</f>
        <v>17207.5</v>
      </c>
      <c r="BG505">
        <f>Drivers!BG707</f>
        <v>20656</v>
      </c>
      <c r="BH505">
        <f>Drivers!BH707</f>
        <v>24699.5</v>
      </c>
      <c r="BI505">
        <f>Drivers!BI707</f>
        <v>28088</v>
      </c>
      <c r="BJ505">
        <f>Drivers!BJ707</f>
        <v>31751.5</v>
      </c>
      <c r="BK505">
        <f>Drivers!BK707</f>
        <v>36418.5</v>
      </c>
      <c r="BL505">
        <f>Drivers!BL707</f>
        <v>41778</v>
      </c>
      <c r="BM505">
        <f>Drivers!BM707</f>
        <v>46531.5</v>
      </c>
      <c r="BN505">
        <f>Drivers!BN707</f>
        <v>50641</v>
      </c>
      <c r="BO505">
        <f>Drivers!BO707</f>
        <v>54893</v>
      </c>
      <c r="BP505">
        <f>Drivers!BP707</f>
        <v>58847.5</v>
      </c>
      <c r="BQ505">
        <f>Drivers!BQ707</f>
        <v>61591</v>
      </c>
      <c r="BR505">
        <f>Drivers!BR707</f>
        <v>82860</v>
      </c>
      <c r="BS505">
        <f>Drivers!BS707</f>
        <v>87502.84</v>
      </c>
      <c r="BT505">
        <f>Drivers!BT707</f>
        <v>74147.850000000006</v>
      </c>
      <c r="BU505">
        <f>Drivers!BU707</f>
        <v>77604.66</v>
      </c>
      <c r="BV505">
        <f>Drivers!BV707</f>
        <v>103886.52499999999</v>
      </c>
      <c r="BW505">
        <f>Drivers!BW707</f>
        <v>107588.783</v>
      </c>
      <c r="BX505">
        <f>Drivers!BX707</f>
        <v>88977.420000000013</v>
      </c>
      <c r="BY505">
        <f>Drivers!BY707</f>
        <v>93125.592000000004</v>
      </c>
      <c r="BZ505">
        <f>Drivers!BZ707</f>
        <v>124663.83</v>
      </c>
      <c r="CA505">
        <f>Drivers!CA707</f>
        <v>129106.5396</v>
      </c>
      <c r="CB505">
        <f>Drivers!CB707</f>
        <v>106772.90400000001</v>
      </c>
      <c r="CC505">
        <f>Drivers!CC707</f>
        <v>111750.7104</v>
      </c>
      <c r="CD505">
        <f>Drivers!CD707</f>
        <v>0</v>
      </c>
      <c r="CE505">
        <f>Drivers!CE707</f>
        <v>0</v>
      </c>
      <c r="CF505">
        <f>Drivers!CF707</f>
        <v>0</v>
      </c>
      <c r="CG505">
        <f>Drivers!CG707</f>
        <v>0</v>
      </c>
      <c r="CH505">
        <f>Drivers!CH707</f>
        <v>0</v>
      </c>
      <c r="CI505">
        <f>Drivers!CI707</f>
        <v>0</v>
      </c>
      <c r="CJ505">
        <f>Drivers!CJ707</f>
        <v>0</v>
      </c>
      <c r="CK505">
        <f>Drivers!CK707</f>
        <v>0</v>
      </c>
      <c r="CL505">
        <f>Drivers!CL707</f>
        <v>0</v>
      </c>
      <c r="CM505">
        <f>Drivers!CM707</f>
        <v>0</v>
      </c>
      <c r="CN505">
        <f>Drivers!CN707</f>
        <v>0</v>
      </c>
      <c r="CO505">
        <f>Drivers!CO707</f>
        <v>0</v>
      </c>
      <c r="CP505">
        <f>Drivers!CP707</f>
        <v>0</v>
      </c>
      <c r="CQ505">
        <f>Drivers!CQ707</f>
        <v>0</v>
      </c>
      <c r="CR505">
        <f>Drivers!CR707</f>
        <v>0</v>
      </c>
      <c r="CS505">
        <f>Drivers!CS707</f>
        <v>0</v>
      </c>
      <c r="CT505">
        <f>Drivers!CT707</f>
        <v>0</v>
      </c>
      <c r="CU505">
        <f>Drivers!CU707</f>
        <v>0</v>
      </c>
      <c r="CV505">
        <f>Drivers!CV707</f>
        <v>0</v>
      </c>
      <c r="CW505">
        <f>Drivers!CW707</f>
        <v>0</v>
      </c>
      <c r="CX505">
        <f>Drivers!CX707</f>
        <v>0</v>
      </c>
      <c r="CY505">
        <f>Drivers!CY707</f>
        <v>0</v>
      </c>
      <c r="CZ505">
        <f>Drivers!CZ707</f>
        <v>0</v>
      </c>
      <c r="DA505">
        <f>Drivers!DA707</f>
        <v>0</v>
      </c>
      <c r="DB505">
        <f>Drivers!DB707</f>
        <v>0</v>
      </c>
      <c r="DC505">
        <f>Drivers!DC707</f>
        <v>0</v>
      </c>
      <c r="DD505">
        <f>Drivers!DD707</f>
        <v>0</v>
      </c>
      <c r="DE505">
        <f>Drivers!DE707</f>
        <v>0</v>
      </c>
      <c r="DF505">
        <f>Drivers!DF707</f>
        <v>0</v>
      </c>
      <c r="DG505">
        <f>Drivers!DG707</f>
        <v>0</v>
      </c>
      <c r="DH505">
        <f>Drivers!DH707</f>
        <v>0</v>
      </c>
      <c r="DI505">
        <f>Drivers!DI707</f>
        <v>0</v>
      </c>
      <c r="DJ505">
        <f>Drivers!DJ707</f>
        <v>0</v>
      </c>
      <c r="DK505">
        <f>Drivers!DK707</f>
        <v>0</v>
      </c>
      <c r="DL505">
        <f>Drivers!DL707</f>
        <v>0</v>
      </c>
      <c r="DM505">
        <f>Drivers!DM707</f>
        <v>0</v>
      </c>
      <c r="DN505">
        <f>Drivers!DN707</f>
        <v>0</v>
      </c>
      <c r="DO505">
        <f>Drivers!DO707</f>
        <v>0</v>
      </c>
      <c r="DP505">
        <f>Drivers!DP707</f>
        <v>0</v>
      </c>
      <c r="DQ505" t="str">
        <f>Drivers!DQ707</f>
        <v>NA</v>
      </c>
      <c r="DR505" t="str">
        <f>Drivers!DR707</f>
        <v>NA</v>
      </c>
      <c r="DS505" t="str">
        <f>Drivers!DS707</f>
        <v>NA</v>
      </c>
      <c r="DT505" t="str">
        <f>Drivers!DT707</f>
        <v>NA</v>
      </c>
      <c r="DU505" t="str">
        <f>Drivers!DU707</f>
        <v>NA</v>
      </c>
      <c r="DV505">
        <f>Drivers!DV707</f>
        <v>11950.5</v>
      </c>
      <c r="DW505">
        <f>Drivers!DW707</f>
        <v>22636</v>
      </c>
      <c r="DX505">
        <f>Drivers!DX707</f>
        <v>38893.5</v>
      </c>
      <c r="DY505">
        <f>Drivers!DY707</f>
        <v>55309.5</v>
      </c>
      <c r="DZ505">
        <f>Drivers!DZ707</f>
        <v>0</v>
      </c>
      <c r="EA505">
        <f>Drivers!EA707</f>
        <v>0</v>
      </c>
      <c r="EB505">
        <f>Drivers!EB707</f>
        <v>0</v>
      </c>
      <c r="EC505">
        <f>Drivers!EC707</f>
        <v>0</v>
      </c>
      <c r="ED505">
        <f>Drivers!ED707</f>
        <v>0</v>
      </c>
      <c r="EE505">
        <f>Drivers!EE707</f>
        <v>0</v>
      </c>
      <c r="EF505">
        <f>Drivers!EF707</f>
        <v>0</v>
      </c>
      <c r="EG505">
        <f>Drivers!EG707</f>
        <v>0</v>
      </c>
      <c r="EH505">
        <f>Drivers!EH707</f>
        <v>0</v>
      </c>
      <c r="EI505">
        <f>Drivers!EI707</f>
        <v>0</v>
      </c>
      <c r="EJ505">
        <f>Drivers!EJ707</f>
        <v>0</v>
      </c>
    </row>
    <row r="506" spans="1:140" hidden="1" outlineLevel="1">
      <c r="A506">
        <f>Drivers!A708</f>
        <v>0</v>
      </c>
      <c r="B506">
        <f>Drivers!B708</f>
        <v>0</v>
      </c>
      <c r="C506">
        <f>Drivers!C708</f>
        <v>0</v>
      </c>
      <c r="D506">
        <f>Drivers!D708</f>
        <v>0</v>
      </c>
      <c r="E506">
        <f>Drivers!E708</f>
        <v>0</v>
      </c>
      <c r="F506">
        <f>Drivers!F708</f>
        <v>0</v>
      </c>
      <c r="G506">
        <f>Drivers!G708</f>
        <v>0</v>
      </c>
      <c r="H506">
        <f>Drivers!H708</f>
        <v>0</v>
      </c>
      <c r="I506" t="str">
        <f>Drivers!I708</f>
        <v>x Average Monthly Revenue per Agent (ARPA)</v>
      </c>
      <c r="J506">
        <f>Drivers!J708</f>
        <v>0</v>
      </c>
      <c r="K506">
        <f>Drivers!K708</f>
        <v>0</v>
      </c>
      <c r="L506">
        <f>Drivers!L708</f>
        <v>0</v>
      </c>
      <c r="M506">
        <f>Drivers!M708</f>
        <v>0</v>
      </c>
      <c r="N506">
        <f>Drivers!N708</f>
        <v>0</v>
      </c>
      <c r="O506">
        <f>Drivers!O708</f>
        <v>0</v>
      </c>
      <c r="P506">
        <f>Drivers!P708</f>
        <v>0</v>
      </c>
      <c r="Q506">
        <f>Drivers!Q708</f>
        <v>0</v>
      </c>
      <c r="R506">
        <f>Drivers!R708</f>
        <v>0</v>
      </c>
      <c r="S506">
        <f>Drivers!S708</f>
        <v>0</v>
      </c>
      <c r="T506">
        <f>Drivers!T708</f>
        <v>0</v>
      </c>
      <c r="U506">
        <f>Drivers!U708</f>
        <v>0</v>
      </c>
      <c r="V506">
        <f>Drivers!V708</f>
        <v>0</v>
      </c>
      <c r="W506">
        <f>Drivers!W708</f>
        <v>0</v>
      </c>
      <c r="X506">
        <f>Drivers!X708</f>
        <v>0</v>
      </c>
      <c r="Y506">
        <f>Drivers!Y708</f>
        <v>0</v>
      </c>
      <c r="Z506">
        <f>Drivers!Z708</f>
        <v>0</v>
      </c>
      <c r="AA506">
        <f>Drivers!AA708</f>
        <v>0</v>
      </c>
      <c r="AB506">
        <f>Drivers!AB708</f>
        <v>0</v>
      </c>
      <c r="AC506">
        <f>Drivers!AC708</f>
        <v>0</v>
      </c>
      <c r="AD506">
        <f>Drivers!AD708</f>
        <v>0</v>
      </c>
      <c r="AE506">
        <f>Drivers!AE708</f>
        <v>0</v>
      </c>
      <c r="AF506">
        <f>Drivers!AF708</f>
        <v>0</v>
      </c>
      <c r="AG506">
        <f>Drivers!AG708</f>
        <v>0</v>
      </c>
      <c r="AH506">
        <f>Drivers!AH708</f>
        <v>0</v>
      </c>
      <c r="AI506">
        <f>Drivers!AI708</f>
        <v>0</v>
      </c>
      <c r="AJ506">
        <f>Drivers!AJ708</f>
        <v>0</v>
      </c>
      <c r="AK506">
        <f>Drivers!AK708</f>
        <v>0</v>
      </c>
      <c r="AL506">
        <f>Drivers!AL708</f>
        <v>0</v>
      </c>
      <c r="AM506">
        <f>Drivers!AM708</f>
        <v>0</v>
      </c>
      <c r="AN506">
        <f>Drivers!AN708</f>
        <v>0</v>
      </c>
      <c r="AO506">
        <f>Drivers!AO708</f>
        <v>0</v>
      </c>
      <c r="AP506">
        <f>Drivers!AP708</f>
        <v>0</v>
      </c>
      <c r="AQ506">
        <f>Drivers!AQ708</f>
        <v>0</v>
      </c>
      <c r="AR506">
        <f>Drivers!AR708</f>
        <v>0</v>
      </c>
      <c r="AS506">
        <f>Drivers!AS708</f>
        <v>0</v>
      </c>
      <c r="AT506" t="str">
        <f>Drivers!AT708</f>
        <v>NA</v>
      </c>
      <c r="AU506" t="str">
        <f>Drivers!AU708</f>
        <v>NA</v>
      </c>
      <c r="AV506" t="str">
        <f>Drivers!AV708</f>
        <v>NA</v>
      </c>
      <c r="AW506" t="str">
        <f>Drivers!AW708</f>
        <v>NA</v>
      </c>
      <c r="AX506" t="str">
        <f>Drivers!AX708</f>
        <v>NA</v>
      </c>
      <c r="AY506" t="str">
        <f>Drivers!AY708</f>
        <v>NA</v>
      </c>
      <c r="AZ506" t="str">
        <f>Drivers!AZ708</f>
        <v>NA</v>
      </c>
      <c r="BA506" t="str">
        <f>Drivers!BA708</f>
        <v>NA</v>
      </c>
      <c r="BB506">
        <f>Drivers!BB708</f>
        <v>206</v>
      </c>
      <c r="BC506">
        <f>Drivers!BC708</f>
        <v>233</v>
      </c>
      <c r="BD506">
        <f>Drivers!BD708</f>
        <v>242</v>
      </c>
      <c r="BE506">
        <f>Drivers!BE708</f>
        <v>258</v>
      </c>
      <c r="BF506">
        <f>Drivers!BF708</f>
        <v>263</v>
      </c>
      <c r="BG506">
        <f>Drivers!BG708</f>
        <v>263</v>
      </c>
      <c r="BH506">
        <f>Drivers!BH708</f>
        <v>270</v>
      </c>
      <c r="BI506">
        <f>Drivers!BI708</f>
        <v>267</v>
      </c>
      <c r="BJ506">
        <f>Drivers!BJ708</f>
        <v>259</v>
      </c>
      <c r="BK506">
        <f>Drivers!BK708</f>
        <v>266</v>
      </c>
      <c r="BL506">
        <f>Drivers!BL708</f>
        <v>264</v>
      </c>
      <c r="BM506">
        <f>Drivers!BM708</f>
        <v>271</v>
      </c>
      <c r="BN506">
        <f>Drivers!BN708</f>
        <v>286</v>
      </c>
      <c r="BO506">
        <f>Drivers!BO708</f>
        <v>320</v>
      </c>
      <c r="BP506">
        <f>Drivers!BP708</f>
        <v>349</v>
      </c>
      <c r="BQ506">
        <f>Drivers!BQ708</f>
        <v>359</v>
      </c>
      <c r="BR506">
        <f>Drivers!BR708</f>
        <v>354</v>
      </c>
      <c r="BS506">
        <f>Drivers!BS708</f>
        <v>352</v>
      </c>
      <c r="BT506">
        <f>Drivers!BT708</f>
        <v>383.90000000000003</v>
      </c>
      <c r="BU506">
        <f>Drivers!BU708</f>
        <v>394.90000000000003</v>
      </c>
      <c r="BV506">
        <f>Drivers!BV708</f>
        <v>382.32000000000005</v>
      </c>
      <c r="BW506">
        <f>Drivers!BW708</f>
        <v>380.16</v>
      </c>
      <c r="BX506">
        <f>Drivers!BX708</f>
        <v>414.61200000000008</v>
      </c>
      <c r="BY506">
        <f>Drivers!BY708</f>
        <v>426.49200000000008</v>
      </c>
      <c r="BZ506">
        <f>Drivers!BZ708</f>
        <v>412.90560000000011</v>
      </c>
      <c r="CA506">
        <f>Drivers!CA708</f>
        <v>410.57280000000003</v>
      </c>
      <c r="CB506">
        <f>Drivers!CB708</f>
        <v>447.78096000000011</v>
      </c>
      <c r="CC506">
        <f>Drivers!CC708</f>
        <v>460.6113600000001</v>
      </c>
      <c r="CD506">
        <f>Drivers!CD708</f>
        <v>0</v>
      </c>
      <c r="CE506">
        <f>Drivers!CE708</f>
        <v>0</v>
      </c>
      <c r="CF506">
        <f>Drivers!CF708</f>
        <v>0</v>
      </c>
      <c r="CG506">
        <f>Drivers!CG708</f>
        <v>0</v>
      </c>
      <c r="CH506">
        <f>Drivers!CH708</f>
        <v>0</v>
      </c>
      <c r="CI506">
        <f>Drivers!CI708</f>
        <v>0</v>
      </c>
      <c r="CJ506">
        <f>Drivers!CJ708</f>
        <v>0</v>
      </c>
      <c r="CK506">
        <f>Drivers!CK708</f>
        <v>0</v>
      </c>
      <c r="CL506">
        <f>Drivers!CL708</f>
        <v>0</v>
      </c>
      <c r="CM506">
        <f>Drivers!CM708</f>
        <v>0</v>
      </c>
      <c r="CN506">
        <f>Drivers!CN708</f>
        <v>0</v>
      </c>
      <c r="CO506">
        <f>Drivers!CO708</f>
        <v>0</v>
      </c>
      <c r="CP506">
        <f>Drivers!CP708</f>
        <v>0</v>
      </c>
      <c r="CQ506">
        <f>Drivers!CQ708</f>
        <v>0</v>
      </c>
      <c r="CR506">
        <f>Drivers!CR708</f>
        <v>0</v>
      </c>
      <c r="CS506">
        <f>Drivers!CS708</f>
        <v>0</v>
      </c>
      <c r="CT506">
        <f>Drivers!CT708</f>
        <v>0</v>
      </c>
      <c r="CU506">
        <f>Drivers!CU708</f>
        <v>0</v>
      </c>
      <c r="CV506">
        <f>Drivers!CV708</f>
        <v>0</v>
      </c>
      <c r="CW506">
        <f>Drivers!CW708</f>
        <v>0</v>
      </c>
      <c r="CX506">
        <f>Drivers!CX708</f>
        <v>0</v>
      </c>
      <c r="CY506">
        <f>Drivers!CY708</f>
        <v>0</v>
      </c>
      <c r="CZ506">
        <f>Drivers!CZ708</f>
        <v>0</v>
      </c>
      <c r="DA506">
        <f>Drivers!DA708</f>
        <v>0</v>
      </c>
      <c r="DB506">
        <f>Drivers!DB708</f>
        <v>0</v>
      </c>
      <c r="DC506">
        <f>Drivers!DC708</f>
        <v>0</v>
      </c>
      <c r="DD506">
        <f>Drivers!DD708</f>
        <v>0</v>
      </c>
      <c r="DE506">
        <f>Drivers!DE708</f>
        <v>0</v>
      </c>
      <c r="DF506">
        <f>Drivers!DF708</f>
        <v>0</v>
      </c>
      <c r="DG506">
        <f>Drivers!DG708</f>
        <v>0</v>
      </c>
      <c r="DH506">
        <f>Drivers!DH708</f>
        <v>0</v>
      </c>
      <c r="DI506">
        <f>Drivers!DI708</f>
        <v>0</v>
      </c>
      <c r="DJ506">
        <f>Drivers!DJ708</f>
        <v>0</v>
      </c>
      <c r="DK506">
        <f>Drivers!DK708</f>
        <v>0</v>
      </c>
      <c r="DL506">
        <f>Drivers!DL708</f>
        <v>0</v>
      </c>
      <c r="DM506">
        <f>Drivers!DM708</f>
        <v>0</v>
      </c>
      <c r="DN506">
        <f>Drivers!DN708</f>
        <v>0</v>
      </c>
      <c r="DO506">
        <f>Drivers!DO708</f>
        <v>0</v>
      </c>
      <c r="DP506">
        <f>Drivers!DP708</f>
        <v>0</v>
      </c>
      <c r="DQ506" t="str">
        <f>Drivers!DQ708</f>
        <v>NA</v>
      </c>
      <c r="DR506" t="str">
        <f>Drivers!DR708</f>
        <v>NA</v>
      </c>
      <c r="DS506" t="str">
        <f>Drivers!DS708</f>
        <v>NA</v>
      </c>
      <c r="DT506" t="str">
        <f>Drivers!DT708</f>
        <v>NA</v>
      </c>
      <c r="DU506" t="str">
        <f>Drivers!DU708</f>
        <v>NA</v>
      </c>
      <c r="DV506" t="e">
        <f>Drivers!DV708</f>
        <v>#DIV/0!</v>
      </c>
      <c r="DW506" t="e">
        <f>Drivers!DW708</f>
        <v>#DIV/0!</v>
      </c>
      <c r="DX506" t="e">
        <f>Drivers!DX708</f>
        <v>#DIV/0!</v>
      </c>
      <c r="DY506" t="e">
        <f>Drivers!DY708</f>
        <v>#DIV/0!</v>
      </c>
      <c r="DZ506">
        <f>Drivers!DZ708</f>
        <v>0</v>
      </c>
      <c r="EA506">
        <f>Drivers!EA708</f>
        <v>0</v>
      </c>
      <c r="EB506">
        <f>Drivers!EB708</f>
        <v>0</v>
      </c>
      <c r="EC506">
        <f>Drivers!EC708</f>
        <v>0</v>
      </c>
      <c r="ED506">
        <f>Drivers!ED708</f>
        <v>0</v>
      </c>
      <c r="EE506">
        <f>Drivers!EE708</f>
        <v>0</v>
      </c>
      <c r="EF506">
        <f>Drivers!EF708</f>
        <v>0</v>
      </c>
      <c r="EG506">
        <f>Drivers!EG708</f>
        <v>0</v>
      </c>
      <c r="EH506">
        <f>Drivers!EH708</f>
        <v>0</v>
      </c>
      <c r="EI506">
        <f>Drivers!EI708</f>
        <v>0</v>
      </c>
      <c r="EJ506">
        <f>Drivers!EJ708</f>
        <v>0</v>
      </c>
    </row>
    <row r="507" spans="1:140" hidden="1" outlineLevel="1">
      <c r="A507">
        <f>Drivers!A709</f>
        <v>0</v>
      </c>
      <c r="B507">
        <f>Drivers!B709</f>
        <v>0</v>
      </c>
      <c r="C507">
        <f>Drivers!C709</f>
        <v>0</v>
      </c>
      <c r="D507">
        <f>Drivers!D709</f>
        <v>0</v>
      </c>
      <c r="E507">
        <f>Drivers!E709</f>
        <v>0</v>
      </c>
      <c r="F507">
        <f>Drivers!F709</f>
        <v>0</v>
      </c>
      <c r="G507">
        <f>Drivers!G709</f>
        <v>0</v>
      </c>
      <c r="H507">
        <f>Drivers!H709</f>
        <v>0</v>
      </c>
      <c r="I507" t="str">
        <f>Drivers!I709</f>
        <v>x Months per Period</v>
      </c>
      <c r="J507">
        <f>Drivers!J709</f>
        <v>0</v>
      </c>
      <c r="K507">
        <f>Drivers!K709</f>
        <v>0</v>
      </c>
      <c r="L507">
        <f>Drivers!L709</f>
        <v>0</v>
      </c>
      <c r="M507">
        <f>Drivers!M709</f>
        <v>0</v>
      </c>
      <c r="N507">
        <f>Drivers!N709</f>
        <v>0</v>
      </c>
      <c r="O507">
        <f>Drivers!O709</f>
        <v>0</v>
      </c>
      <c r="P507">
        <f>Drivers!P709</f>
        <v>0</v>
      </c>
      <c r="Q507">
        <f>Drivers!Q709</f>
        <v>0</v>
      </c>
      <c r="R507">
        <f>Drivers!R709</f>
        <v>0</v>
      </c>
      <c r="S507">
        <f>Drivers!S709</f>
        <v>0</v>
      </c>
      <c r="T507">
        <f>Drivers!T709</f>
        <v>0</v>
      </c>
      <c r="U507">
        <f>Drivers!U709</f>
        <v>0</v>
      </c>
      <c r="V507">
        <f>Drivers!V709</f>
        <v>0</v>
      </c>
      <c r="W507">
        <f>Drivers!W709</f>
        <v>0</v>
      </c>
      <c r="X507">
        <f>Drivers!X709</f>
        <v>0</v>
      </c>
      <c r="Y507">
        <f>Drivers!Y709</f>
        <v>0</v>
      </c>
      <c r="Z507">
        <f>Drivers!Z709</f>
        <v>0</v>
      </c>
      <c r="AA507">
        <f>Drivers!AA709</f>
        <v>0</v>
      </c>
      <c r="AB507">
        <f>Drivers!AB709</f>
        <v>0</v>
      </c>
      <c r="AC507">
        <f>Drivers!AC709</f>
        <v>0</v>
      </c>
      <c r="AD507">
        <f>Drivers!AD709</f>
        <v>0</v>
      </c>
      <c r="AE507">
        <f>Drivers!AE709</f>
        <v>0</v>
      </c>
      <c r="AF507">
        <f>Drivers!AF709</f>
        <v>0</v>
      </c>
      <c r="AG507">
        <f>Drivers!AG709</f>
        <v>0</v>
      </c>
      <c r="AH507">
        <f>Drivers!AH709</f>
        <v>0</v>
      </c>
      <c r="AI507">
        <f>Drivers!AI709</f>
        <v>0</v>
      </c>
      <c r="AJ507">
        <f>Drivers!AJ709</f>
        <v>0</v>
      </c>
      <c r="AK507">
        <f>Drivers!AK709</f>
        <v>0</v>
      </c>
      <c r="AL507">
        <f>Drivers!AL709</f>
        <v>0</v>
      </c>
      <c r="AM507">
        <f>Drivers!AM709</f>
        <v>0</v>
      </c>
      <c r="AN507">
        <f>Drivers!AN709</f>
        <v>0</v>
      </c>
      <c r="AO507">
        <f>Drivers!AO709</f>
        <v>0</v>
      </c>
      <c r="AP507">
        <f>Drivers!AP709</f>
        <v>0</v>
      </c>
      <c r="AQ507">
        <f>Drivers!AQ709</f>
        <v>0</v>
      </c>
      <c r="AR507">
        <f>Drivers!AR709</f>
        <v>0</v>
      </c>
      <c r="AS507">
        <f>Drivers!AS709</f>
        <v>0</v>
      </c>
      <c r="AT507">
        <f>Drivers!AT709</f>
        <v>0</v>
      </c>
      <c r="AU507">
        <f>Drivers!AU709</f>
        <v>0</v>
      </c>
      <c r="AV507">
        <f>Drivers!AV709</f>
        <v>0</v>
      </c>
      <c r="AW507">
        <f>Drivers!AW709</f>
        <v>0</v>
      </c>
      <c r="AX507">
        <f>Drivers!AX709</f>
        <v>0</v>
      </c>
      <c r="AY507">
        <f>Drivers!AY709</f>
        <v>0</v>
      </c>
      <c r="AZ507">
        <f>Drivers!AZ709</f>
        <v>0</v>
      </c>
      <c r="BA507">
        <f>Drivers!BA709</f>
        <v>0</v>
      </c>
      <c r="BB507">
        <f>Drivers!BB709</f>
        <v>0</v>
      </c>
      <c r="BC507">
        <f>Drivers!BC709</f>
        <v>0</v>
      </c>
      <c r="BD507">
        <f>Drivers!BD709</f>
        <v>0</v>
      </c>
      <c r="BE507">
        <f>Drivers!BE709</f>
        <v>0</v>
      </c>
      <c r="BF507">
        <f>Drivers!BF709</f>
        <v>0</v>
      </c>
      <c r="BG507">
        <f>Drivers!BG709</f>
        <v>0</v>
      </c>
      <c r="BH507">
        <f>Drivers!BH709</f>
        <v>0</v>
      </c>
      <c r="BI507">
        <f>Drivers!BI709</f>
        <v>0</v>
      </c>
      <c r="BJ507">
        <f>Drivers!BJ709</f>
        <v>0</v>
      </c>
      <c r="BK507">
        <f>Drivers!BK709</f>
        <v>0</v>
      </c>
      <c r="BL507">
        <f>Drivers!BL709</f>
        <v>0</v>
      </c>
      <c r="BM507">
        <f>Drivers!BM709</f>
        <v>0</v>
      </c>
      <c r="BN507">
        <f>Drivers!BN709</f>
        <v>0</v>
      </c>
      <c r="BO507">
        <f>Drivers!BO709</f>
        <v>0</v>
      </c>
      <c r="BP507">
        <f>Drivers!BP709</f>
        <v>0</v>
      </c>
      <c r="BQ507">
        <f>Drivers!BQ709</f>
        <v>0</v>
      </c>
      <c r="BR507">
        <f>Drivers!BR709</f>
        <v>0</v>
      </c>
      <c r="BS507">
        <f>Drivers!BS709</f>
        <v>0</v>
      </c>
      <c r="BT507">
        <f>Drivers!BT709</f>
        <v>0</v>
      </c>
      <c r="BU507">
        <f>Drivers!BU709</f>
        <v>0</v>
      </c>
      <c r="BV507">
        <f>Drivers!BV709</f>
        <v>0</v>
      </c>
      <c r="BW507">
        <f>Drivers!BW709</f>
        <v>0</v>
      </c>
      <c r="BX507">
        <f>Drivers!BX709</f>
        <v>0</v>
      </c>
      <c r="BY507">
        <f>Drivers!BY709</f>
        <v>0</v>
      </c>
      <c r="BZ507">
        <f>Drivers!BZ709</f>
        <v>0</v>
      </c>
      <c r="CA507">
        <f>Drivers!CA709</f>
        <v>0</v>
      </c>
      <c r="CB507">
        <f>Drivers!CB709</f>
        <v>0</v>
      </c>
      <c r="CC507">
        <f>Drivers!CC709</f>
        <v>0</v>
      </c>
      <c r="CD507">
        <f>Drivers!CD709</f>
        <v>0</v>
      </c>
      <c r="CE507">
        <f>Drivers!CE709</f>
        <v>0</v>
      </c>
      <c r="CF507">
        <f>Drivers!CF709</f>
        <v>0</v>
      </c>
      <c r="CG507">
        <f>Drivers!CG709</f>
        <v>0</v>
      </c>
      <c r="CH507">
        <f>Drivers!CH709</f>
        <v>0</v>
      </c>
      <c r="CI507">
        <f>Drivers!CI709</f>
        <v>0</v>
      </c>
      <c r="CJ507">
        <f>Drivers!CJ709</f>
        <v>0</v>
      </c>
      <c r="CK507">
        <f>Drivers!CK709</f>
        <v>0</v>
      </c>
      <c r="CL507">
        <f>Drivers!CL709</f>
        <v>0</v>
      </c>
      <c r="CM507">
        <f>Drivers!CM709</f>
        <v>0</v>
      </c>
      <c r="CN507">
        <f>Drivers!CN709</f>
        <v>0</v>
      </c>
      <c r="CO507">
        <f>Drivers!CO709</f>
        <v>0</v>
      </c>
      <c r="CP507">
        <f>Drivers!CP709</f>
        <v>0</v>
      </c>
      <c r="CQ507">
        <f>Drivers!CQ709</f>
        <v>0</v>
      </c>
      <c r="CR507">
        <f>Drivers!CR709</f>
        <v>0</v>
      </c>
      <c r="CS507">
        <f>Drivers!CS709</f>
        <v>0</v>
      </c>
      <c r="CT507">
        <f>Drivers!CT709</f>
        <v>0</v>
      </c>
      <c r="CU507">
        <f>Drivers!CU709</f>
        <v>0</v>
      </c>
      <c r="CV507">
        <f>Drivers!CV709</f>
        <v>0</v>
      </c>
      <c r="CW507">
        <f>Drivers!CW709</f>
        <v>0</v>
      </c>
      <c r="CX507">
        <f>Drivers!CX709</f>
        <v>0</v>
      </c>
      <c r="CY507">
        <f>Drivers!CY709</f>
        <v>0</v>
      </c>
      <c r="CZ507">
        <f>Drivers!CZ709</f>
        <v>0</v>
      </c>
      <c r="DA507">
        <f>Drivers!DA709</f>
        <v>0</v>
      </c>
      <c r="DB507">
        <f>Drivers!DB709</f>
        <v>0</v>
      </c>
      <c r="DC507">
        <f>Drivers!DC709</f>
        <v>0</v>
      </c>
      <c r="DD507">
        <f>Drivers!DD709</f>
        <v>0</v>
      </c>
      <c r="DE507">
        <f>Drivers!DE709</f>
        <v>0</v>
      </c>
      <c r="DF507">
        <f>Drivers!DF709</f>
        <v>0</v>
      </c>
      <c r="DG507">
        <f>Drivers!DG709</f>
        <v>0</v>
      </c>
      <c r="DH507">
        <f>Drivers!DH709</f>
        <v>0</v>
      </c>
      <c r="DI507">
        <f>Drivers!DI709</f>
        <v>0</v>
      </c>
      <c r="DJ507">
        <f>Drivers!DJ709</f>
        <v>0</v>
      </c>
      <c r="DK507">
        <f>Drivers!DK709</f>
        <v>0</v>
      </c>
      <c r="DL507">
        <f>Drivers!DL709</f>
        <v>0</v>
      </c>
      <c r="DM507">
        <f>Drivers!DM709</f>
        <v>0</v>
      </c>
      <c r="DN507">
        <f>Drivers!DN709</f>
        <v>0</v>
      </c>
      <c r="DO507">
        <f>Drivers!DO709</f>
        <v>0</v>
      </c>
      <c r="DP507">
        <f>Drivers!DP709</f>
        <v>0</v>
      </c>
      <c r="DQ507" t="str">
        <f>Drivers!DQ709</f>
        <v>NA</v>
      </c>
      <c r="DR507" t="str">
        <f>Drivers!DR709</f>
        <v>NA</v>
      </c>
      <c r="DS507" t="str">
        <f>Drivers!DS709</f>
        <v>NA</v>
      </c>
      <c r="DT507" t="str">
        <f>Drivers!DT709</f>
        <v>NA</v>
      </c>
      <c r="DU507" t="str">
        <f>Drivers!DU709</f>
        <v>NA</v>
      </c>
      <c r="DV507">
        <f>Drivers!DV709</f>
        <v>0</v>
      </c>
      <c r="DW507">
        <f>Drivers!DW709</f>
        <v>0</v>
      </c>
      <c r="DX507">
        <f>Drivers!DX709</f>
        <v>0</v>
      </c>
      <c r="DY507">
        <f>Drivers!DY709</f>
        <v>0</v>
      </c>
      <c r="DZ507">
        <f>Drivers!DZ709</f>
        <v>0</v>
      </c>
      <c r="EA507">
        <f>Drivers!EA709</f>
        <v>0</v>
      </c>
      <c r="EB507">
        <f>Drivers!EB709</f>
        <v>0</v>
      </c>
      <c r="EC507">
        <f>Drivers!EC709</f>
        <v>0</v>
      </c>
      <c r="ED507">
        <f>Drivers!ED709</f>
        <v>0</v>
      </c>
      <c r="EE507">
        <f>Drivers!EE709</f>
        <v>0</v>
      </c>
      <c r="EF507">
        <f>Drivers!EF709</f>
        <v>0</v>
      </c>
      <c r="EG507">
        <f>Drivers!EG709</f>
        <v>0</v>
      </c>
      <c r="EH507">
        <f>Drivers!EH709</f>
        <v>0</v>
      </c>
      <c r="EI507">
        <f>Drivers!EI709</f>
        <v>0</v>
      </c>
      <c r="EJ507">
        <f>Drivers!EJ709</f>
        <v>0</v>
      </c>
    </row>
    <row r="508" spans="1:140" hidden="1" outlineLevel="1">
      <c r="A508">
        <f>Drivers!A710</f>
        <v>0</v>
      </c>
      <c r="B508">
        <f>Drivers!B710</f>
        <v>0</v>
      </c>
      <c r="C508">
        <f>Drivers!C710</f>
        <v>0</v>
      </c>
      <c r="D508">
        <f>Drivers!D710</f>
        <v>0</v>
      </c>
      <c r="E508">
        <f>Drivers!E710</f>
        <v>0</v>
      </c>
      <c r="F508">
        <f>Drivers!F710</f>
        <v>0</v>
      </c>
      <c r="G508">
        <f>Drivers!G710</f>
        <v>0</v>
      </c>
      <c r="H508">
        <f>Drivers!H710</f>
        <v>0</v>
      </c>
      <c r="I508" t="str">
        <f>Drivers!I710</f>
        <v>= Premier Agent Revenue</v>
      </c>
      <c r="J508">
        <f>Drivers!J710</f>
        <v>0</v>
      </c>
      <c r="K508">
        <f>Drivers!K710</f>
        <v>0</v>
      </c>
      <c r="L508">
        <f>Drivers!L710</f>
        <v>0</v>
      </c>
      <c r="M508">
        <f>Drivers!M710</f>
        <v>0</v>
      </c>
      <c r="N508">
        <f>Drivers!N710</f>
        <v>0</v>
      </c>
      <c r="O508">
        <f>Drivers!O710</f>
        <v>0</v>
      </c>
      <c r="P508">
        <f>Drivers!P710</f>
        <v>0</v>
      </c>
      <c r="Q508">
        <f>Drivers!Q710</f>
        <v>0</v>
      </c>
      <c r="R508">
        <f>Drivers!R710</f>
        <v>0</v>
      </c>
      <c r="S508">
        <f>Drivers!S710</f>
        <v>0</v>
      </c>
      <c r="T508">
        <f>Drivers!T710</f>
        <v>0</v>
      </c>
      <c r="U508">
        <f>Drivers!U710</f>
        <v>0</v>
      </c>
      <c r="V508">
        <f>Drivers!V710</f>
        <v>0</v>
      </c>
      <c r="W508">
        <f>Drivers!W710</f>
        <v>0</v>
      </c>
      <c r="X508">
        <f>Drivers!X710</f>
        <v>0</v>
      </c>
      <c r="Y508">
        <f>Drivers!Y710</f>
        <v>0</v>
      </c>
      <c r="Z508">
        <f>Drivers!Z710</f>
        <v>0</v>
      </c>
      <c r="AA508">
        <f>Drivers!AA710</f>
        <v>0</v>
      </c>
      <c r="AB508">
        <f>Drivers!AB710</f>
        <v>0</v>
      </c>
      <c r="AC508">
        <f>Drivers!AC710</f>
        <v>0</v>
      </c>
      <c r="AD508">
        <f>Drivers!AD710</f>
        <v>0</v>
      </c>
      <c r="AE508">
        <f>Drivers!AE710</f>
        <v>0</v>
      </c>
      <c r="AF508">
        <f>Drivers!AF710</f>
        <v>0</v>
      </c>
      <c r="AG508">
        <f>Drivers!AG710</f>
        <v>0</v>
      </c>
      <c r="AH508">
        <f>Drivers!AH710</f>
        <v>0</v>
      </c>
      <c r="AI508">
        <f>Drivers!AI710</f>
        <v>0</v>
      </c>
      <c r="AJ508">
        <f>Drivers!AJ710</f>
        <v>0</v>
      </c>
      <c r="AK508">
        <f>Drivers!AK710</f>
        <v>0</v>
      </c>
      <c r="AL508">
        <f>Drivers!AL710</f>
        <v>0</v>
      </c>
      <c r="AM508">
        <f>Drivers!AM710</f>
        <v>0</v>
      </c>
      <c r="AN508">
        <f>Drivers!AN710</f>
        <v>0</v>
      </c>
      <c r="AO508">
        <f>Drivers!AO710</f>
        <v>0</v>
      </c>
      <c r="AP508">
        <f>Drivers!AP710</f>
        <v>0</v>
      </c>
      <c r="AQ508">
        <f>Drivers!AQ710</f>
        <v>0</v>
      </c>
      <c r="AR508">
        <f>Drivers!AR710</f>
        <v>0</v>
      </c>
      <c r="AS508">
        <f>Drivers!AS710</f>
        <v>0</v>
      </c>
      <c r="AT508" t="str">
        <f>Drivers!AT710</f>
        <v>NA</v>
      </c>
      <c r="AU508" t="str">
        <f>Drivers!AU710</f>
        <v>NA</v>
      </c>
      <c r="AV508" t="str">
        <f>Drivers!AV710</f>
        <v>NA</v>
      </c>
      <c r="AW508" t="str">
        <f>Drivers!AW710</f>
        <v>NA</v>
      </c>
      <c r="AX508" t="str">
        <f>Drivers!AX710</f>
        <v>NA</v>
      </c>
      <c r="AY508" t="str">
        <f>Drivers!AY710</f>
        <v>NA</v>
      </c>
      <c r="AZ508" t="str">
        <f>Drivers!AZ710</f>
        <v>NA</v>
      </c>
      <c r="BA508" t="str">
        <f>Drivers!BA710</f>
        <v>NA</v>
      </c>
      <c r="BB508">
        <f>Drivers!BB710</f>
        <v>0</v>
      </c>
      <c r="BC508">
        <f>Drivers!BC710</f>
        <v>0</v>
      </c>
      <c r="BD508">
        <f>Drivers!BD710</f>
        <v>0</v>
      </c>
      <c r="BE508">
        <f>Drivers!BE710</f>
        <v>0</v>
      </c>
      <c r="BF508">
        <f>Drivers!BF710</f>
        <v>0</v>
      </c>
      <c r="BG508">
        <f>Drivers!BG710</f>
        <v>0</v>
      </c>
      <c r="BH508">
        <f>Drivers!BH710</f>
        <v>0</v>
      </c>
      <c r="BI508">
        <f>Drivers!BI710</f>
        <v>0</v>
      </c>
      <c r="BJ508">
        <f>Drivers!BJ710</f>
        <v>0</v>
      </c>
      <c r="BK508">
        <f>Drivers!BK710</f>
        <v>0</v>
      </c>
      <c r="BL508">
        <f>Drivers!BL710</f>
        <v>0</v>
      </c>
      <c r="BM508">
        <f>Drivers!BM710</f>
        <v>0</v>
      </c>
      <c r="BN508">
        <f>Drivers!BN710</f>
        <v>0</v>
      </c>
      <c r="BO508">
        <f>Drivers!BO710</f>
        <v>0</v>
      </c>
      <c r="BP508">
        <f>Drivers!BP710</f>
        <v>0</v>
      </c>
      <c r="BQ508">
        <f>Drivers!BQ710</f>
        <v>0</v>
      </c>
      <c r="BR508">
        <f>Drivers!BR710</f>
        <v>0</v>
      </c>
      <c r="BS508">
        <f>Drivers!BS710</f>
        <v>0</v>
      </c>
      <c r="BT508">
        <f>Drivers!BT710</f>
        <v>0</v>
      </c>
      <c r="BU508">
        <f>Drivers!BU710</f>
        <v>0</v>
      </c>
      <c r="BV508">
        <f>Drivers!BV710</f>
        <v>0</v>
      </c>
      <c r="BW508">
        <f>Drivers!BW710</f>
        <v>0</v>
      </c>
      <c r="BX508">
        <f>Drivers!BX710</f>
        <v>0</v>
      </c>
      <c r="BY508">
        <f>Drivers!BY710</f>
        <v>0</v>
      </c>
      <c r="BZ508">
        <f>Drivers!BZ710</f>
        <v>0</v>
      </c>
      <c r="CA508">
        <f>Drivers!CA710</f>
        <v>0</v>
      </c>
      <c r="CB508">
        <f>Drivers!CB710</f>
        <v>0</v>
      </c>
      <c r="CC508">
        <f>Drivers!CC710</f>
        <v>0</v>
      </c>
      <c r="CD508">
        <f>Drivers!CD710</f>
        <v>0</v>
      </c>
      <c r="CE508">
        <f>Drivers!CE710</f>
        <v>0</v>
      </c>
      <c r="CF508">
        <f>Drivers!CF710</f>
        <v>0</v>
      </c>
      <c r="CG508">
        <f>Drivers!CG710</f>
        <v>0</v>
      </c>
      <c r="CH508">
        <f>Drivers!CH710</f>
        <v>0</v>
      </c>
      <c r="CI508">
        <f>Drivers!CI710</f>
        <v>0</v>
      </c>
      <c r="CJ508">
        <f>Drivers!CJ710</f>
        <v>0</v>
      </c>
      <c r="CK508">
        <f>Drivers!CK710</f>
        <v>0</v>
      </c>
      <c r="CL508">
        <f>Drivers!CL710</f>
        <v>0</v>
      </c>
      <c r="CM508">
        <f>Drivers!CM710</f>
        <v>0</v>
      </c>
      <c r="CN508">
        <f>Drivers!CN710</f>
        <v>0</v>
      </c>
      <c r="CO508">
        <f>Drivers!CO710</f>
        <v>0</v>
      </c>
      <c r="CP508">
        <f>Drivers!CP710</f>
        <v>0</v>
      </c>
      <c r="CQ508">
        <f>Drivers!CQ710</f>
        <v>0</v>
      </c>
      <c r="CR508">
        <f>Drivers!CR710</f>
        <v>0</v>
      </c>
      <c r="CS508">
        <f>Drivers!CS710</f>
        <v>0</v>
      </c>
      <c r="CT508">
        <f>Drivers!CT710</f>
        <v>0</v>
      </c>
      <c r="CU508">
        <f>Drivers!CU710</f>
        <v>0</v>
      </c>
      <c r="CV508">
        <f>Drivers!CV710</f>
        <v>0</v>
      </c>
      <c r="CW508">
        <f>Drivers!CW710</f>
        <v>0</v>
      </c>
      <c r="CX508">
        <f>Drivers!CX710</f>
        <v>0</v>
      </c>
      <c r="CY508">
        <f>Drivers!CY710</f>
        <v>0</v>
      </c>
      <c r="CZ508">
        <f>Drivers!CZ710</f>
        <v>0</v>
      </c>
      <c r="DA508">
        <f>Drivers!DA710</f>
        <v>0</v>
      </c>
      <c r="DB508">
        <f>Drivers!DB710</f>
        <v>0</v>
      </c>
      <c r="DC508">
        <f>Drivers!DC710</f>
        <v>0</v>
      </c>
      <c r="DD508">
        <f>Drivers!DD710</f>
        <v>0</v>
      </c>
      <c r="DE508">
        <f>Drivers!DE710</f>
        <v>0</v>
      </c>
      <c r="DF508">
        <f>Drivers!DF710</f>
        <v>0</v>
      </c>
      <c r="DG508">
        <f>Drivers!DG710</f>
        <v>0</v>
      </c>
      <c r="DH508">
        <f>Drivers!DH710</f>
        <v>0</v>
      </c>
      <c r="DI508">
        <f>Drivers!DI710</f>
        <v>0</v>
      </c>
      <c r="DJ508">
        <f>Drivers!DJ710</f>
        <v>0</v>
      </c>
      <c r="DK508">
        <f>Drivers!DK710</f>
        <v>0</v>
      </c>
      <c r="DL508">
        <f>Drivers!DL710</f>
        <v>0</v>
      </c>
      <c r="DM508">
        <f>Drivers!DM710</f>
        <v>0</v>
      </c>
      <c r="DN508">
        <f>Drivers!DN710</f>
        <v>0</v>
      </c>
      <c r="DO508">
        <f>Drivers!DO710</f>
        <v>0</v>
      </c>
      <c r="DP508">
        <f>Drivers!DP710</f>
        <v>0</v>
      </c>
      <c r="DQ508" t="str">
        <f>Drivers!DQ710</f>
        <v>NA</v>
      </c>
      <c r="DR508" t="str">
        <f>Drivers!DR710</f>
        <v>NA</v>
      </c>
      <c r="DS508" t="str">
        <f>Drivers!DS710</f>
        <v>NA</v>
      </c>
      <c r="DT508" t="str">
        <f>Drivers!DT710</f>
        <v>NA</v>
      </c>
      <c r="DU508" t="str">
        <f>Drivers!DU710</f>
        <v>NA</v>
      </c>
      <c r="DV508">
        <f>Drivers!DV710</f>
        <v>0</v>
      </c>
      <c r="DW508">
        <f>Drivers!DW710</f>
        <v>0</v>
      </c>
      <c r="DX508">
        <f>Drivers!DX710</f>
        <v>0</v>
      </c>
      <c r="DY508">
        <f>Drivers!DY710</f>
        <v>0</v>
      </c>
      <c r="DZ508">
        <f>Drivers!DZ710</f>
        <v>0</v>
      </c>
      <c r="EA508">
        <f>Drivers!EA710</f>
        <v>0</v>
      </c>
      <c r="EB508">
        <f>Drivers!EB710</f>
        <v>0</v>
      </c>
      <c r="EC508">
        <f>Drivers!EC710</f>
        <v>0</v>
      </c>
      <c r="ED508">
        <f>Drivers!ED710</f>
        <v>0</v>
      </c>
      <c r="EE508">
        <f>Drivers!EE710</f>
        <v>0</v>
      </c>
      <c r="EF508">
        <f>Drivers!EF710</f>
        <v>0</v>
      </c>
      <c r="EG508">
        <f>Drivers!EG710</f>
        <v>0</v>
      </c>
      <c r="EH508">
        <f>Drivers!EH710</f>
        <v>0</v>
      </c>
      <c r="EI508">
        <f>Drivers!EI710</f>
        <v>0</v>
      </c>
      <c r="EJ508">
        <f>Drivers!EJ710</f>
        <v>0</v>
      </c>
    </row>
    <row r="509" spans="1:140" hidden="1" outlineLevel="1">
      <c r="A509">
        <f>Drivers!A711</f>
        <v>0</v>
      </c>
      <c r="B509">
        <f>Drivers!B711</f>
        <v>0</v>
      </c>
      <c r="C509">
        <f>Drivers!C711</f>
        <v>0</v>
      </c>
      <c r="D509">
        <f>Drivers!D711</f>
        <v>0</v>
      </c>
      <c r="E509">
        <f>Drivers!E711</f>
        <v>0</v>
      </c>
      <c r="F509">
        <f>Drivers!F711</f>
        <v>0</v>
      </c>
      <c r="G509">
        <f>Drivers!G711</f>
        <v>0</v>
      </c>
      <c r="H509">
        <f>Drivers!H711</f>
        <v>0</v>
      </c>
      <c r="I509">
        <f>Drivers!I711</f>
        <v>0</v>
      </c>
      <c r="J509">
        <f>Drivers!J711</f>
        <v>0</v>
      </c>
      <c r="K509">
        <f>Drivers!K711</f>
        <v>0</v>
      </c>
      <c r="L509">
        <f>Drivers!L711</f>
        <v>0</v>
      </c>
      <c r="M509">
        <f>Drivers!M711</f>
        <v>0</v>
      </c>
      <c r="N509">
        <f>Drivers!N711</f>
        <v>0</v>
      </c>
      <c r="O509">
        <f>Drivers!O711</f>
        <v>0</v>
      </c>
      <c r="P509">
        <f>Drivers!P711</f>
        <v>0</v>
      </c>
      <c r="Q509">
        <f>Drivers!Q711</f>
        <v>0</v>
      </c>
      <c r="R509">
        <f>Drivers!R711</f>
        <v>0</v>
      </c>
      <c r="S509">
        <f>Drivers!S711</f>
        <v>0</v>
      </c>
      <c r="T509">
        <f>Drivers!T711</f>
        <v>0</v>
      </c>
      <c r="U509">
        <f>Drivers!U711</f>
        <v>0</v>
      </c>
      <c r="V509">
        <f>Drivers!V711</f>
        <v>0</v>
      </c>
      <c r="W509">
        <f>Drivers!W711</f>
        <v>0</v>
      </c>
      <c r="X509">
        <f>Drivers!X711</f>
        <v>0</v>
      </c>
      <c r="Y509">
        <f>Drivers!Y711</f>
        <v>0</v>
      </c>
      <c r="Z509">
        <f>Drivers!Z711</f>
        <v>0</v>
      </c>
      <c r="AA509">
        <f>Drivers!AA711</f>
        <v>0</v>
      </c>
      <c r="AB509">
        <f>Drivers!AB711</f>
        <v>0</v>
      </c>
      <c r="AC509">
        <f>Drivers!AC711</f>
        <v>0</v>
      </c>
      <c r="AD509">
        <f>Drivers!AD711</f>
        <v>0</v>
      </c>
      <c r="AE509">
        <f>Drivers!AE711</f>
        <v>0</v>
      </c>
      <c r="AF509">
        <f>Drivers!AF711</f>
        <v>0</v>
      </c>
      <c r="AG509">
        <f>Drivers!AG711</f>
        <v>0</v>
      </c>
      <c r="AH509">
        <f>Drivers!AH711</f>
        <v>0</v>
      </c>
      <c r="AI509">
        <f>Drivers!AI711</f>
        <v>0</v>
      </c>
      <c r="AJ509">
        <f>Drivers!AJ711</f>
        <v>0</v>
      </c>
      <c r="AK509">
        <f>Drivers!AK711</f>
        <v>0</v>
      </c>
      <c r="AL509">
        <f>Drivers!AL711</f>
        <v>0</v>
      </c>
      <c r="AM509">
        <f>Drivers!AM711</f>
        <v>0</v>
      </c>
      <c r="AN509">
        <f>Drivers!AN711</f>
        <v>0</v>
      </c>
      <c r="AO509">
        <f>Drivers!AO711</f>
        <v>0</v>
      </c>
      <c r="AP509">
        <f>Drivers!AP711</f>
        <v>0</v>
      </c>
      <c r="AQ509">
        <f>Drivers!AQ711</f>
        <v>0</v>
      </c>
      <c r="AR509">
        <f>Drivers!AR711</f>
        <v>0</v>
      </c>
      <c r="AS509">
        <f>Drivers!AS711</f>
        <v>0</v>
      </c>
      <c r="AT509">
        <f>Drivers!AT711</f>
        <v>0</v>
      </c>
      <c r="AU509">
        <f>Drivers!AU711</f>
        <v>0</v>
      </c>
      <c r="AV509">
        <f>Drivers!AV711</f>
        <v>0</v>
      </c>
      <c r="AW509">
        <f>Drivers!AW711</f>
        <v>0</v>
      </c>
      <c r="AX509">
        <f>Drivers!AX711</f>
        <v>0</v>
      </c>
      <c r="AY509">
        <f>Drivers!AY711</f>
        <v>0</v>
      </c>
      <c r="AZ509">
        <f>Drivers!AZ711</f>
        <v>0</v>
      </c>
      <c r="BA509">
        <f>Drivers!BA711</f>
        <v>0</v>
      </c>
      <c r="BB509">
        <f>Drivers!BB711</f>
        <v>0</v>
      </c>
      <c r="BC509">
        <f>Drivers!BC711</f>
        <v>0</v>
      </c>
      <c r="BD509">
        <f>Drivers!BD711</f>
        <v>0</v>
      </c>
      <c r="BE509">
        <f>Drivers!BE711</f>
        <v>0</v>
      </c>
      <c r="BF509">
        <f>Drivers!BF711</f>
        <v>0</v>
      </c>
      <c r="BG509">
        <f>Drivers!BG711</f>
        <v>0</v>
      </c>
      <c r="BH509">
        <f>Drivers!BH711</f>
        <v>0</v>
      </c>
      <c r="BI509">
        <f>Drivers!BI711</f>
        <v>0</v>
      </c>
      <c r="BJ509">
        <f>Drivers!BJ711</f>
        <v>0</v>
      </c>
      <c r="BK509">
        <f>Drivers!BK711</f>
        <v>0</v>
      </c>
      <c r="BL509">
        <f>Drivers!BL711</f>
        <v>0</v>
      </c>
      <c r="BM509">
        <f>Drivers!BM711</f>
        <v>0</v>
      </c>
      <c r="BN509">
        <f>Drivers!BN711</f>
        <v>0</v>
      </c>
      <c r="BO509">
        <f>Drivers!BO711</f>
        <v>0</v>
      </c>
      <c r="BP509">
        <f>Drivers!BP711</f>
        <v>0</v>
      </c>
      <c r="BQ509">
        <f>Drivers!BQ711</f>
        <v>0</v>
      </c>
      <c r="BR509">
        <f>Drivers!BR711</f>
        <v>0</v>
      </c>
      <c r="BS509">
        <f>Drivers!BS711</f>
        <v>0</v>
      </c>
      <c r="BT509">
        <f>Drivers!BT711</f>
        <v>0</v>
      </c>
      <c r="BU509">
        <f>Drivers!BU711</f>
        <v>0</v>
      </c>
      <c r="BV509">
        <f>Drivers!BV711</f>
        <v>0</v>
      </c>
      <c r="BW509">
        <f>Drivers!BW711</f>
        <v>0</v>
      </c>
      <c r="BX509">
        <f>Drivers!BX711</f>
        <v>0</v>
      </c>
      <c r="BY509">
        <f>Drivers!BY711</f>
        <v>0</v>
      </c>
      <c r="BZ509">
        <f>Drivers!BZ711</f>
        <v>0</v>
      </c>
      <c r="CA509">
        <f>Drivers!CA711</f>
        <v>0</v>
      </c>
      <c r="CB509">
        <f>Drivers!CB711</f>
        <v>0</v>
      </c>
      <c r="CC509">
        <f>Drivers!CC711</f>
        <v>0</v>
      </c>
      <c r="CD509">
        <f>Drivers!CD711</f>
        <v>0</v>
      </c>
      <c r="CE509">
        <f>Drivers!CE711</f>
        <v>0</v>
      </c>
      <c r="CF509">
        <f>Drivers!CF711</f>
        <v>0</v>
      </c>
      <c r="CG509">
        <f>Drivers!CG711</f>
        <v>0</v>
      </c>
      <c r="CH509">
        <f>Drivers!CH711</f>
        <v>0</v>
      </c>
      <c r="CI509">
        <f>Drivers!CI711</f>
        <v>0</v>
      </c>
      <c r="CJ509">
        <f>Drivers!CJ711</f>
        <v>0</v>
      </c>
      <c r="CK509">
        <f>Drivers!CK711</f>
        <v>0</v>
      </c>
      <c r="CL509">
        <f>Drivers!CL711</f>
        <v>0</v>
      </c>
      <c r="CM509">
        <f>Drivers!CM711</f>
        <v>0</v>
      </c>
      <c r="CN509">
        <f>Drivers!CN711</f>
        <v>0</v>
      </c>
      <c r="CO509">
        <f>Drivers!CO711</f>
        <v>0</v>
      </c>
      <c r="CP509">
        <f>Drivers!CP711</f>
        <v>0</v>
      </c>
      <c r="CQ509">
        <f>Drivers!CQ711</f>
        <v>0</v>
      </c>
      <c r="CR509">
        <f>Drivers!CR711</f>
        <v>0</v>
      </c>
      <c r="CS509">
        <f>Drivers!CS711</f>
        <v>0</v>
      </c>
      <c r="CT509">
        <f>Drivers!CT711</f>
        <v>0</v>
      </c>
      <c r="CU509">
        <f>Drivers!CU711</f>
        <v>0</v>
      </c>
      <c r="CV509">
        <f>Drivers!CV711</f>
        <v>0</v>
      </c>
      <c r="CW509">
        <f>Drivers!CW711</f>
        <v>0</v>
      </c>
      <c r="CX509">
        <f>Drivers!CX711</f>
        <v>0</v>
      </c>
      <c r="CY509">
        <f>Drivers!CY711</f>
        <v>0</v>
      </c>
      <c r="CZ509">
        <f>Drivers!CZ711</f>
        <v>0</v>
      </c>
      <c r="DA509">
        <f>Drivers!DA711</f>
        <v>0</v>
      </c>
      <c r="DB509">
        <f>Drivers!DB711</f>
        <v>0</v>
      </c>
      <c r="DC509">
        <f>Drivers!DC711</f>
        <v>0</v>
      </c>
      <c r="DD509">
        <f>Drivers!DD711</f>
        <v>0</v>
      </c>
      <c r="DE509">
        <f>Drivers!DE711</f>
        <v>0</v>
      </c>
      <c r="DF509">
        <f>Drivers!DF711</f>
        <v>0</v>
      </c>
      <c r="DG509">
        <f>Drivers!DG711</f>
        <v>0</v>
      </c>
      <c r="DH509">
        <f>Drivers!DH711</f>
        <v>0</v>
      </c>
      <c r="DI509">
        <f>Drivers!DI711</f>
        <v>0</v>
      </c>
      <c r="DJ509">
        <f>Drivers!DJ711</f>
        <v>0</v>
      </c>
      <c r="DK509">
        <f>Drivers!DK711</f>
        <v>0</v>
      </c>
      <c r="DL509">
        <f>Drivers!DL711</f>
        <v>0</v>
      </c>
      <c r="DM509">
        <f>Drivers!DM711</f>
        <v>0</v>
      </c>
      <c r="DN509">
        <f>Drivers!DN711</f>
        <v>0</v>
      </c>
      <c r="DO509">
        <f>Drivers!DO711</f>
        <v>0</v>
      </c>
      <c r="DP509">
        <f>Drivers!DP711</f>
        <v>0</v>
      </c>
      <c r="DQ509">
        <f>Drivers!DQ711</f>
        <v>0</v>
      </c>
      <c r="DR509">
        <f>Drivers!DR711</f>
        <v>0</v>
      </c>
      <c r="DS509">
        <f>Drivers!DS711</f>
        <v>0</v>
      </c>
      <c r="DT509">
        <f>Drivers!DT711</f>
        <v>0</v>
      </c>
      <c r="DU509">
        <f>Drivers!DU711</f>
        <v>0</v>
      </c>
      <c r="DV509">
        <f>Drivers!DV711</f>
        <v>0</v>
      </c>
      <c r="DW509">
        <f>Drivers!DW711</f>
        <v>0</v>
      </c>
      <c r="DX509">
        <f>Drivers!DX711</f>
        <v>0</v>
      </c>
      <c r="DY509">
        <f>Drivers!DY711</f>
        <v>0</v>
      </c>
      <c r="DZ509">
        <f>Drivers!DZ711</f>
        <v>0</v>
      </c>
      <c r="EA509">
        <f>Drivers!EA711</f>
        <v>0</v>
      </c>
      <c r="EB509">
        <f>Drivers!EB711</f>
        <v>0</v>
      </c>
      <c r="EC509">
        <f>Drivers!EC711</f>
        <v>0</v>
      </c>
      <c r="ED509">
        <f>Drivers!ED711</f>
        <v>0</v>
      </c>
      <c r="EE509">
        <f>Drivers!EE711</f>
        <v>0</v>
      </c>
      <c r="EF509">
        <f>Drivers!EF711</f>
        <v>0</v>
      </c>
      <c r="EG509">
        <f>Drivers!EG711</f>
        <v>0</v>
      </c>
      <c r="EH509">
        <f>Drivers!EH711</f>
        <v>0</v>
      </c>
      <c r="EI509">
        <f>Drivers!EI711</f>
        <v>0</v>
      </c>
      <c r="EJ509">
        <f>Drivers!EJ711</f>
        <v>0</v>
      </c>
    </row>
    <row r="510" spans="1:140" hidden="1" outlineLevel="1">
      <c r="A510">
        <f>Drivers!A712</f>
        <v>0</v>
      </c>
      <c r="B510">
        <f>Drivers!B712</f>
        <v>0</v>
      </c>
      <c r="C510">
        <f>Drivers!C712</f>
        <v>0</v>
      </c>
      <c r="D510">
        <f>Drivers!D712</f>
        <v>0</v>
      </c>
      <c r="E510">
        <f>Drivers!E712</f>
        <v>0</v>
      </c>
      <c r="F510">
        <f>Drivers!F712</f>
        <v>0</v>
      </c>
      <c r="G510">
        <f>Drivers!G712</f>
        <v>0</v>
      </c>
      <c r="H510">
        <f>Drivers!H712</f>
        <v>0</v>
      </c>
      <c r="I510" t="str">
        <f>Drivers!I712</f>
        <v>Drivers</v>
      </c>
      <c r="J510">
        <f>Drivers!J712</f>
        <v>0</v>
      </c>
      <c r="K510">
        <f>Drivers!K712</f>
        <v>0</v>
      </c>
      <c r="L510">
        <f>Drivers!L712</f>
        <v>0</v>
      </c>
      <c r="M510">
        <f>Drivers!M712</f>
        <v>0</v>
      </c>
      <c r="N510">
        <f>Drivers!N712</f>
        <v>0</v>
      </c>
      <c r="O510">
        <f>Drivers!O712</f>
        <v>0</v>
      </c>
      <c r="P510">
        <f>Drivers!P712</f>
        <v>0</v>
      </c>
      <c r="Q510">
        <f>Drivers!Q712</f>
        <v>0</v>
      </c>
      <c r="R510">
        <f>Drivers!R712</f>
        <v>0</v>
      </c>
      <c r="S510">
        <f>Drivers!S712</f>
        <v>0</v>
      </c>
      <c r="T510">
        <f>Drivers!T712</f>
        <v>0</v>
      </c>
      <c r="U510">
        <f>Drivers!U712</f>
        <v>0</v>
      </c>
      <c r="V510">
        <f>Drivers!V712</f>
        <v>0</v>
      </c>
      <c r="W510">
        <f>Drivers!W712</f>
        <v>0</v>
      </c>
      <c r="X510">
        <f>Drivers!X712</f>
        <v>0</v>
      </c>
      <c r="Y510">
        <f>Drivers!Y712</f>
        <v>0</v>
      </c>
      <c r="Z510">
        <f>Drivers!Z712</f>
        <v>0</v>
      </c>
      <c r="AA510">
        <f>Drivers!AA712</f>
        <v>0</v>
      </c>
      <c r="AB510">
        <f>Drivers!AB712</f>
        <v>0</v>
      </c>
      <c r="AC510">
        <f>Drivers!AC712</f>
        <v>0</v>
      </c>
      <c r="AD510">
        <f>Drivers!AD712</f>
        <v>0</v>
      </c>
      <c r="AE510">
        <f>Drivers!AE712</f>
        <v>0</v>
      </c>
      <c r="AF510">
        <f>Drivers!AF712</f>
        <v>0</v>
      </c>
      <c r="AG510">
        <f>Drivers!AG712</f>
        <v>0</v>
      </c>
      <c r="AH510">
        <f>Drivers!AH712</f>
        <v>0</v>
      </c>
      <c r="AI510">
        <f>Drivers!AI712</f>
        <v>0</v>
      </c>
      <c r="AJ510">
        <f>Drivers!AJ712</f>
        <v>0</v>
      </c>
      <c r="AK510">
        <f>Drivers!AK712</f>
        <v>0</v>
      </c>
      <c r="AL510">
        <f>Drivers!AL712</f>
        <v>0</v>
      </c>
      <c r="AM510">
        <f>Drivers!AM712</f>
        <v>0</v>
      </c>
      <c r="AN510">
        <f>Drivers!AN712</f>
        <v>0</v>
      </c>
      <c r="AO510">
        <f>Drivers!AO712</f>
        <v>0</v>
      </c>
      <c r="AP510">
        <f>Drivers!AP712</f>
        <v>0</v>
      </c>
      <c r="AQ510">
        <f>Drivers!AQ712</f>
        <v>0</v>
      </c>
      <c r="AR510">
        <f>Drivers!AR712</f>
        <v>0</v>
      </c>
      <c r="AS510">
        <f>Drivers!AS712</f>
        <v>0</v>
      </c>
      <c r="AT510">
        <f>Drivers!AT712</f>
        <v>0</v>
      </c>
      <c r="AU510">
        <f>Drivers!AU712</f>
        <v>0</v>
      </c>
      <c r="AV510">
        <f>Drivers!AV712</f>
        <v>0</v>
      </c>
      <c r="AW510">
        <f>Drivers!AW712</f>
        <v>0</v>
      </c>
      <c r="AX510">
        <f>Drivers!AX712</f>
        <v>0</v>
      </c>
      <c r="AY510">
        <f>Drivers!AY712</f>
        <v>0</v>
      </c>
      <c r="AZ510">
        <f>Drivers!AZ712</f>
        <v>0</v>
      </c>
      <c r="BA510">
        <f>Drivers!BA712</f>
        <v>0</v>
      </c>
      <c r="BB510">
        <f>Drivers!BB712</f>
        <v>0</v>
      </c>
      <c r="BC510">
        <f>Drivers!BC712</f>
        <v>0</v>
      </c>
      <c r="BD510">
        <f>Drivers!BD712</f>
        <v>0</v>
      </c>
      <c r="BE510">
        <f>Drivers!BE712</f>
        <v>0</v>
      </c>
      <c r="BF510">
        <f>Drivers!BF712</f>
        <v>0</v>
      </c>
      <c r="BG510">
        <f>Drivers!BG712</f>
        <v>0</v>
      </c>
      <c r="BH510">
        <f>Drivers!BH712</f>
        <v>0</v>
      </c>
      <c r="BI510">
        <f>Drivers!BI712</f>
        <v>0</v>
      </c>
      <c r="BJ510">
        <f>Drivers!BJ712</f>
        <v>0</v>
      </c>
      <c r="BK510">
        <f>Drivers!BK712</f>
        <v>0</v>
      </c>
      <c r="BL510">
        <f>Drivers!BL712</f>
        <v>0</v>
      </c>
      <c r="BM510">
        <f>Drivers!BM712</f>
        <v>0</v>
      </c>
      <c r="BN510">
        <f>Drivers!BN712</f>
        <v>0</v>
      </c>
      <c r="BO510">
        <f>Drivers!BO712</f>
        <v>0</v>
      </c>
      <c r="BP510">
        <f>Drivers!BP712</f>
        <v>0</v>
      </c>
      <c r="BQ510">
        <f>Drivers!BQ712</f>
        <v>0</v>
      </c>
      <c r="BR510">
        <f>Drivers!BR712</f>
        <v>0</v>
      </c>
      <c r="BS510">
        <f>Drivers!BS712</f>
        <v>0</v>
      </c>
      <c r="BT510">
        <f>Drivers!BT712</f>
        <v>0</v>
      </c>
      <c r="BU510">
        <f>Drivers!BU712</f>
        <v>0</v>
      </c>
      <c r="BV510">
        <f>Drivers!BV712</f>
        <v>0</v>
      </c>
      <c r="BW510">
        <f>Drivers!BW712</f>
        <v>0</v>
      </c>
      <c r="BX510">
        <f>Drivers!BX712</f>
        <v>0</v>
      </c>
      <c r="BY510">
        <f>Drivers!BY712</f>
        <v>0</v>
      </c>
      <c r="BZ510">
        <f>Drivers!BZ712</f>
        <v>0</v>
      </c>
      <c r="CA510">
        <f>Drivers!CA712</f>
        <v>0</v>
      </c>
      <c r="CB510">
        <f>Drivers!CB712</f>
        <v>0</v>
      </c>
      <c r="CC510">
        <f>Drivers!CC712</f>
        <v>0</v>
      </c>
      <c r="CD510">
        <f>Drivers!CD712</f>
        <v>0</v>
      </c>
      <c r="CE510">
        <f>Drivers!CE712</f>
        <v>0</v>
      </c>
      <c r="CF510">
        <f>Drivers!CF712</f>
        <v>0</v>
      </c>
      <c r="CG510">
        <f>Drivers!CG712</f>
        <v>0</v>
      </c>
      <c r="CH510">
        <f>Drivers!CH712</f>
        <v>0</v>
      </c>
      <c r="CI510">
        <f>Drivers!CI712</f>
        <v>0</v>
      </c>
      <c r="CJ510">
        <f>Drivers!CJ712</f>
        <v>0</v>
      </c>
      <c r="CK510">
        <f>Drivers!CK712</f>
        <v>0</v>
      </c>
      <c r="CL510">
        <f>Drivers!CL712</f>
        <v>0</v>
      </c>
      <c r="CM510">
        <f>Drivers!CM712</f>
        <v>0</v>
      </c>
      <c r="CN510">
        <f>Drivers!CN712</f>
        <v>0</v>
      </c>
      <c r="CO510">
        <f>Drivers!CO712</f>
        <v>0</v>
      </c>
      <c r="CP510">
        <f>Drivers!CP712</f>
        <v>0</v>
      </c>
      <c r="CQ510">
        <f>Drivers!CQ712</f>
        <v>0</v>
      </c>
      <c r="CR510">
        <f>Drivers!CR712</f>
        <v>0</v>
      </c>
      <c r="CS510">
        <f>Drivers!CS712</f>
        <v>0</v>
      </c>
      <c r="CT510">
        <f>Drivers!CT712</f>
        <v>0</v>
      </c>
      <c r="CU510">
        <f>Drivers!CU712</f>
        <v>0</v>
      </c>
      <c r="CV510">
        <f>Drivers!CV712</f>
        <v>0</v>
      </c>
      <c r="CW510">
        <f>Drivers!CW712</f>
        <v>0</v>
      </c>
      <c r="CX510">
        <f>Drivers!CX712</f>
        <v>0</v>
      </c>
      <c r="CY510">
        <f>Drivers!CY712</f>
        <v>0</v>
      </c>
      <c r="CZ510">
        <f>Drivers!CZ712</f>
        <v>0</v>
      </c>
      <c r="DA510">
        <f>Drivers!DA712</f>
        <v>0</v>
      </c>
      <c r="DB510">
        <f>Drivers!DB712</f>
        <v>0</v>
      </c>
      <c r="DC510">
        <f>Drivers!DC712</f>
        <v>0</v>
      </c>
      <c r="DD510">
        <f>Drivers!DD712</f>
        <v>0</v>
      </c>
      <c r="DE510">
        <f>Drivers!DE712</f>
        <v>0</v>
      </c>
      <c r="DF510">
        <f>Drivers!DF712</f>
        <v>0</v>
      </c>
      <c r="DG510">
        <f>Drivers!DG712</f>
        <v>0</v>
      </c>
      <c r="DH510">
        <f>Drivers!DH712</f>
        <v>0</v>
      </c>
      <c r="DI510">
        <f>Drivers!DI712</f>
        <v>0</v>
      </c>
      <c r="DJ510">
        <f>Drivers!DJ712</f>
        <v>0</v>
      </c>
      <c r="DK510">
        <f>Drivers!DK712</f>
        <v>0</v>
      </c>
      <c r="DL510">
        <f>Drivers!DL712</f>
        <v>0</v>
      </c>
      <c r="DM510">
        <f>Drivers!DM712</f>
        <v>0</v>
      </c>
      <c r="DN510">
        <f>Drivers!DN712</f>
        <v>0</v>
      </c>
      <c r="DO510">
        <f>Drivers!DO712</f>
        <v>0</v>
      </c>
      <c r="DP510">
        <f>Drivers!DP712</f>
        <v>0</v>
      </c>
      <c r="DQ510">
        <f>Drivers!DQ712</f>
        <v>0</v>
      </c>
      <c r="DR510">
        <f>Drivers!DR712</f>
        <v>0</v>
      </c>
      <c r="DS510">
        <f>Drivers!DS712</f>
        <v>0</v>
      </c>
      <c r="DT510">
        <f>Drivers!DT712</f>
        <v>0</v>
      </c>
      <c r="DU510">
        <f>Drivers!DU712</f>
        <v>0</v>
      </c>
      <c r="DV510">
        <f>Drivers!DV712</f>
        <v>0</v>
      </c>
      <c r="DW510">
        <f>Drivers!DW712</f>
        <v>0</v>
      </c>
      <c r="DX510">
        <f>Drivers!DX712</f>
        <v>0</v>
      </c>
      <c r="DY510">
        <f>Drivers!DY712</f>
        <v>0</v>
      </c>
      <c r="DZ510">
        <f>Drivers!DZ712</f>
        <v>0</v>
      </c>
      <c r="EA510">
        <f>Drivers!EA712</f>
        <v>0</v>
      </c>
      <c r="EB510">
        <f>Drivers!EB712</f>
        <v>0</v>
      </c>
      <c r="EC510">
        <f>Drivers!EC712</f>
        <v>0</v>
      </c>
      <c r="ED510">
        <f>Drivers!ED712</f>
        <v>0</v>
      </c>
      <c r="EE510">
        <f>Drivers!EE712</f>
        <v>0</v>
      </c>
      <c r="EF510">
        <f>Drivers!EF712</f>
        <v>0</v>
      </c>
      <c r="EG510">
        <f>Drivers!EG712</f>
        <v>0</v>
      </c>
      <c r="EH510">
        <f>Drivers!EH712</f>
        <v>0</v>
      </c>
      <c r="EI510">
        <f>Drivers!EI712</f>
        <v>0</v>
      </c>
      <c r="EJ510">
        <f>Drivers!EJ712</f>
        <v>0</v>
      </c>
    </row>
    <row r="511" spans="1:140" hidden="1" outlineLevel="1">
      <c r="A511">
        <f>Drivers!A713</f>
        <v>0</v>
      </c>
      <c r="B511">
        <f>Drivers!B713</f>
        <v>0</v>
      </c>
      <c r="C511">
        <f>Drivers!C713</f>
        <v>0</v>
      </c>
      <c r="D511">
        <f>Drivers!D713</f>
        <v>0</v>
      </c>
      <c r="E511">
        <f>Drivers!E713</f>
        <v>0</v>
      </c>
      <c r="F511">
        <f>Drivers!F713</f>
        <v>0</v>
      </c>
      <c r="G511">
        <f>Drivers!G713</f>
        <v>0</v>
      </c>
      <c r="H511">
        <f>Drivers!H713</f>
        <v>0</v>
      </c>
      <c r="I511" t="str">
        <f>Drivers!I713</f>
        <v>EOP - LTM Premier Agents - Y/Y Change</v>
      </c>
      <c r="J511">
        <f>Drivers!J713</f>
        <v>0</v>
      </c>
      <c r="K511">
        <f>Drivers!K713</f>
        <v>0</v>
      </c>
      <c r="L511">
        <f>Drivers!L713</f>
        <v>0</v>
      </c>
      <c r="M511">
        <f>Drivers!M713</f>
        <v>0</v>
      </c>
      <c r="N511">
        <f>Drivers!N713</f>
        <v>0</v>
      </c>
      <c r="O511">
        <f>Drivers!O713</f>
        <v>0</v>
      </c>
      <c r="P511">
        <f>Drivers!P713</f>
        <v>0</v>
      </c>
      <c r="Q511">
        <f>Drivers!Q713</f>
        <v>0</v>
      </c>
      <c r="R511">
        <f>Drivers!R713</f>
        <v>0</v>
      </c>
      <c r="S511">
        <f>Drivers!S713</f>
        <v>0</v>
      </c>
      <c r="T511">
        <f>Drivers!T713</f>
        <v>0</v>
      </c>
      <c r="U511">
        <f>Drivers!U713</f>
        <v>0</v>
      </c>
      <c r="V511">
        <f>Drivers!V713</f>
        <v>0</v>
      </c>
      <c r="W511">
        <f>Drivers!W713</f>
        <v>0</v>
      </c>
      <c r="X511">
        <f>Drivers!X713</f>
        <v>0</v>
      </c>
      <c r="Y511">
        <f>Drivers!Y713</f>
        <v>0</v>
      </c>
      <c r="Z511">
        <f>Drivers!Z713</f>
        <v>0</v>
      </c>
      <c r="AA511">
        <f>Drivers!AA713</f>
        <v>0</v>
      </c>
      <c r="AB511">
        <f>Drivers!AB713</f>
        <v>0</v>
      </c>
      <c r="AC511">
        <f>Drivers!AC713</f>
        <v>0</v>
      </c>
      <c r="AD511">
        <f>Drivers!AD713</f>
        <v>0</v>
      </c>
      <c r="AE511">
        <f>Drivers!AE713</f>
        <v>0</v>
      </c>
      <c r="AF511">
        <f>Drivers!AF713</f>
        <v>0</v>
      </c>
      <c r="AG511">
        <f>Drivers!AG713</f>
        <v>0</v>
      </c>
      <c r="AH511">
        <f>Drivers!AH713</f>
        <v>0</v>
      </c>
      <c r="AI511">
        <f>Drivers!AI713</f>
        <v>0</v>
      </c>
      <c r="AJ511">
        <f>Drivers!AJ713</f>
        <v>0</v>
      </c>
      <c r="AK511">
        <f>Drivers!AK713</f>
        <v>0</v>
      </c>
      <c r="AL511">
        <f>Drivers!AL713</f>
        <v>0</v>
      </c>
      <c r="AM511">
        <f>Drivers!AM713</f>
        <v>0</v>
      </c>
      <c r="AN511">
        <f>Drivers!AN713</f>
        <v>0</v>
      </c>
      <c r="AO511">
        <f>Drivers!AO713</f>
        <v>0</v>
      </c>
      <c r="AP511">
        <f>Drivers!AP713</f>
        <v>0</v>
      </c>
      <c r="AQ511">
        <f>Drivers!AQ713</f>
        <v>0</v>
      </c>
      <c r="AR511">
        <f>Drivers!AR713</f>
        <v>0</v>
      </c>
      <c r="AS511">
        <f>Drivers!AS713</f>
        <v>0</v>
      </c>
      <c r="AT511" t="str">
        <f>Drivers!AT713</f>
        <v>NA</v>
      </c>
      <c r="AU511" t="str">
        <f>Drivers!AU713</f>
        <v>NA</v>
      </c>
      <c r="AV511" t="str">
        <f>Drivers!AV713</f>
        <v>NA</v>
      </c>
      <c r="AW511" t="str">
        <f>Drivers!AW713</f>
        <v>NA</v>
      </c>
      <c r="AX511">
        <f>Drivers!AX713</f>
        <v>11.063157894736841</v>
      </c>
      <c r="AY511">
        <f>Drivers!AY713</f>
        <v>3.2997299729972998</v>
      </c>
      <c r="AZ511">
        <f>Drivers!AZ713</f>
        <v>2.0617283950617282</v>
      </c>
      <c r="BA511">
        <f>Drivers!BA713</f>
        <v>1.931259044862518</v>
      </c>
      <c r="BB511">
        <f>Drivers!BB713</f>
        <v>2.1151832460732982</v>
      </c>
      <c r="BC511">
        <f>Drivers!BC713</f>
        <v>1.8019677621938457</v>
      </c>
      <c r="BD511">
        <f>Drivers!BD713</f>
        <v>1.3070719602977667</v>
      </c>
      <c r="BE511">
        <f>Drivers!BE713</f>
        <v>0.95001234263144907</v>
      </c>
      <c r="BF511">
        <f>Drivers!BF713</f>
        <v>0.73818860877684411</v>
      </c>
      <c r="BG511">
        <f>Drivers!BG713</f>
        <v>0.69562943593574889</v>
      </c>
      <c r="BH511">
        <f>Drivers!BH713</f>
        <v>0.79503898897553116</v>
      </c>
      <c r="BI511">
        <f>Drivers!BI713</f>
        <v>0.86549781631748846</v>
      </c>
      <c r="BJ511">
        <f>Drivers!BJ713</f>
        <v>0.82799742157284051</v>
      </c>
      <c r="BK511">
        <f>Drivers!BK713</f>
        <v>0.70986076841734236</v>
      </c>
      <c r="BL511">
        <f>Drivers!BL713</f>
        <v>0.67580421675467184</v>
      </c>
      <c r="BM511">
        <f>Drivers!BM713</f>
        <v>0.63926305432090391</v>
      </c>
      <c r="BN511">
        <f>Drivers!BN713</f>
        <v>0.55650896267998817</v>
      </c>
      <c r="BO511">
        <f>Drivers!BO713</f>
        <v>0.46411729842554172</v>
      </c>
      <c r="BP511">
        <f>Drivers!BP713</f>
        <v>0.36041028849806689</v>
      </c>
      <c r="BQ511">
        <f>Drivers!BQ713</f>
        <v>0.2895847994370162</v>
      </c>
      <c r="BR511">
        <f>Drivers!BR713</f>
        <v>0.9524052257967075</v>
      </c>
      <c r="BS511">
        <f>Drivers!BS713</f>
        <v>0.26</v>
      </c>
      <c r="BT511">
        <f>Drivers!BT713</f>
        <v>0.26</v>
      </c>
      <c r="BU511">
        <f>Drivers!BU713</f>
        <v>0.26</v>
      </c>
      <c r="BV511">
        <f>Drivers!BV713</f>
        <v>0.25</v>
      </c>
      <c r="BW511">
        <f>Drivers!BW713</f>
        <v>0.2</v>
      </c>
      <c r="BX511">
        <f>Drivers!BX713</f>
        <v>0.2</v>
      </c>
      <c r="BY511">
        <f>Drivers!BY713</f>
        <v>0.2</v>
      </c>
      <c r="BZ511">
        <f>Drivers!BZ713</f>
        <v>0.2</v>
      </c>
      <c r="CA511">
        <f>Drivers!CA713</f>
        <v>0.2</v>
      </c>
      <c r="CB511">
        <f>Drivers!CB713</f>
        <v>0.2</v>
      </c>
      <c r="CC511">
        <f>Drivers!CC713</f>
        <v>0.2</v>
      </c>
      <c r="CD511">
        <f>Drivers!CD713</f>
        <v>0</v>
      </c>
      <c r="CE511">
        <f>Drivers!CE713</f>
        <v>0</v>
      </c>
      <c r="CF511">
        <f>Drivers!CF713</f>
        <v>0</v>
      </c>
      <c r="CG511">
        <f>Drivers!CG713</f>
        <v>0</v>
      </c>
      <c r="CH511">
        <f>Drivers!CH713</f>
        <v>0</v>
      </c>
      <c r="CI511">
        <f>Drivers!CI713</f>
        <v>0</v>
      </c>
      <c r="CJ511">
        <f>Drivers!CJ713</f>
        <v>0</v>
      </c>
      <c r="CK511">
        <f>Drivers!CK713</f>
        <v>0</v>
      </c>
      <c r="CL511">
        <f>Drivers!CL713</f>
        <v>0</v>
      </c>
      <c r="CM511">
        <f>Drivers!CM713</f>
        <v>0</v>
      </c>
      <c r="CN511">
        <f>Drivers!CN713</f>
        <v>0</v>
      </c>
      <c r="CO511">
        <f>Drivers!CO713</f>
        <v>0</v>
      </c>
      <c r="CP511">
        <f>Drivers!CP713</f>
        <v>0</v>
      </c>
      <c r="CQ511">
        <f>Drivers!CQ713</f>
        <v>0</v>
      </c>
      <c r="CR511">
        <f>Drivers!CR713</f>
        <v>0</v>
      </c>
      <c r="CS511">
        <f>Drivers!CS713</f>
        <v>0</v>
      </c>
      <c r="CT511">
        <f>Drivers!CT713</f>
        <v>0</v>
      </c>
      <c r="CU511">
        <f>Drivers!CU713</f>
        <v>0</v>
      </c>
      <c r="CV511">
        <f>Drivers!CV713</f>
        <v>0</v>
      </c>
      <c r="CW511">
        <f>Drivers!CW713</f>
        <v>0</v>
      </c>
      <c r="CX511">
        <f>Drivers!CX713</f>
        <v>0</v>
      </c>
      <c r="CY511">
        <f>Drivers!CY713</f>
        <v>0</v>
      </c>
      <c r="CZ511">
        <f>Drivers!CZ713</f>
        <v>0</v>
      </c>
      <c r="DA511">
        <f>Drivers!DA713</f>
        <v>0</v>
      </c>
      <c r="DB511">
        <f>Drivers!DB713</f>
        <v>0</v>
      </c>
      <c r="DC511">
        <f>Drivers!DC713</f>
        <v>0</v>
      </c>
      <c r="DD511">
        <f>Drivers!DD713</f>
        <v>0</v>
      </c>
      <c r="DE511">
        <f>Drivers!DE713</f>
        <v>0</v>
      </c>
      <c r="DF511">
        <f>Drivers!DF713</f>
        <v>0</v>
      </c>
      <c r="DG511">
        <f>Drivers!DG713</f>
        <v>0</v>
      </c>
      <c r="DH511">
        <f>Drivers!DH713</f>
        <v>0</v>
      </c>
      <c r="DI511">
        <f>Drivers!DI713</f>
        <v>0</v>
      </c>
      <c r="DJ511">
        <f>Drivers!DJ713</f>
        <v>0</v>
      </c>
      <c r="DK511">
        <f>Drivers!DK713</f>
        <v>0</v>
      </c>
      <c r="DL511">
        <f>Drivers!DL713</f>
        <v>0</v>
      </c>
      <c r="DM511">
        <f>Drivers!DM713</f>
        <v>0</v>
      </c>
      <c r="DN511">
        <f>Drivers!DN713</f>
        <v>0</v>
      </c>
      <c r="DO511">
        <f>Drivers!DO713</f>
        <v>0</v>
      </c>
      <c r="DP511">
        <f>Drivers!DP713</f>
        <v>0</v>
      </c>
      <c r="DQ511" t="str">
        <f>Drivers!DQ713</f>
        <v>NA</v>
      </c>
      <c r="DR511" t="str">
        <f>Drivers!DR713</f>
        <v>NA</v>
      </c>
      <c r="DS511" t="str">
        <f>Drivers!DS713</f>
        <v>NA</v>
      </c>
      <c r="DT511" t="str">
        <f>Drivers!DT713</f>
        <v>NA</v>
      </c>
      <c r="DU511" t="str">
        <f>Drivers!DU713</f>
        <v>NA</v>
      </c>
      <c r="DV511">
        <f>Drivers!DV713</f>
        <v>0.95001234263144907</v>
      </c>
      <c r="DW511">
        <f>Drivers!DW713</f>
        <v>0.86549781631748846</v>
      </c>
      <c r="DX511">
        <f>Drivers!DX713</f>
        <v>0.63926305432090391</v>
      </c>
      <c r="DY511">
        <f>Drivers!DY713</f>
        <v>0.2895847994370162</v>
      </c>
      <c r="DZ511">
        <f>Drivers!DZ713</f>
        <v>0</v>
      </c>
      <c r="EA511">
        <f>Drivers!EA713</f>
        <v>0</v>
      </c>
      <c r="EB511">
        <f>Drivers!EB713</f>
        <v>0</v>
      </c>
      <c r="EC511">
        <f>Drivers!EC713</f>
        <v>0</v>
      </c>
      <c r="ED511">
        <f>Drivers!ED713</f>
        <v>0</v>
      </c>
      <c r="EE511">
        <f>Drivers!EE713</f>
        <v>0</v>
      </c>
      <c r="EF511">
        <f>Drivers!EF713</f>
        <v>0</v>
      </c>
      <c r="EG511">
        <f>Drivers!EG713</f>
        <v>0</v>
      </c>
      <c r="EH511">
        <f>Drivers!EH713</f>
        <v>0</v>
      </c>
      <c r="EI511">
        <f>Drivers!EI713</f>
        <v>0</v>
      </c>
      <c r="EJ511">
        <f>Drivers!EJ713</f>
        <v>0</v>
      </c>
    </row>
    <row r="512" spans="1:140" hidden="1" outlineLevel="1">
      <c r="A512">
        <f>Drivers!A714</f>
        <v>0</v>
      </c>
      <c r="B512">
        <f>Drivers!B714</f>
        <v>0</v>
      </c>
      <c r="C512">
        <f>Drivers!C714</f>
        <v>0</v>
      </c>
      <c r="D512">
        <f>Drivers!D714</f>
        <v>0</v>
      </c>
      <c r="E512">
        <f>Drivers!E714</f>
        <v>0</v>
      </c>
      <c r="F512">
        <f>Drivers!F714</f>
        <v>0</v>
      </c>
      <c r="G512">
        <f>Drivers!G714</f>
        <v>0</v>
      </c>
      <c r="H512">
        <f>Drivers!H714</f>
        <v>0</v>
      </c>
      <c r="I512" t="str">
        <f>Drivers!I714</f>
        <v>Base</v>
      </c>
      <c r="J512">
        <f>Drivers!J714</f>
        <v>0</v>
      </c>
      <c r="K512">
        <f>Drivers!K714</f>
        <v>0</v>
      </c>
      <c r="L512">
        <f>Drivers!L714</f>
        <v>0</v>
      </c>
      <c r="M512">
        <f>Drivers!M714</f>
        <v>0</v>
      </c>
      <c r="N512">
        <f>Drivers!N714</f>
        <v>0</v>
      </c>
      <c r="O512">
        <f>Drivers!O714</f>
        <v>0</v>
      </c>
      <c r="P512">
        <f>Drivers!P714</f>
        <v>0</v>
      </c>
      <c r="Q512">
        <f>Drivers!Q714</f>
        <v>0</v>
      </c>
      <c r="R512">
        <f>Drivers!R714</f>
        <v>0</v>
      </c>
      <c r="S512">
        <f>Drivers!S714</f>
        <v>0</v>
      </c>
      <c r="T512">
        <f>Drivers!T714</f>
        <v>0</v>
      </c>
      <c r="U512">
        <f>Drivers!U714</f>
        <v>0</v>
      </c>
      <c r="V512">
        <f>Drivers!V714</f>
        <v>0</v>
      </c>
      <c r="W512">
        <f>Drivers!W714</f>
        <v>0</v>
      </c>
      <c r="X512">
        <f>Drivers!X714</f>
        <v>0</v>
      </c>
      <c r="Y512">
        <f>Drivers!Y714</f>
        <v>0</v>
      </c>
      <c r="Z512">
        <f>Drivers!Z714</f>
        <v>0</v>
      </c>
      <c r="AA512">
        <f>Drivers!AA714</f>
        <v>0</v>
      </c>
      <c r="AB512">
        <f>Drivers!AB714</f>
        <v>0</v>
      </c>
      <c r="AC512">
        <f>Drivers!AC714</f>
        <v>0</v>
      </c>
      <c r="AD512">
        <f>Drivers!AD714</f>
        <v>0</v>
      </c>
      <c r="AE512">
        <f>Drivers!AE714</f>
        <v>0</v>
      </c>
      <c r="AF512">
        <f>Drivers!AF714</f>
        <v>0</v>
      </c>
      <c r="AG512">
        <f>Drivers!AG714</f>
        <v>0</v>
      </c>
      <c r="AH512">
        <f>Drivers!AH714</f>
        <v>0</v>
      </c>
      <c r="AI512">
        <f>Drivers!AI714</f>
        <v>0</v>
      </c>
      <c r="AJ512">
        <f>Drivers!AJ714</f>
        <v>0</v>
      </c>
      <c r="AK512">
        <f>Drivers!AK714</f>
        <v>0</v>
      </c>
      <c r="AL512">
        <f>Drivers!AL714</f>
        <v>0</v>
      </c>
      <c r="AM512">
        <f>Drivers!AM714</f>
        <v>0</v>
      </c>
      <c r="AN512">
        <f>Drivers!AN714</f>
        <v>0</v>
      </c>
      <c r="AO512">
        <f>Drivers!AO714</f>
        <v>0</v>
      </c>
      <c r="AP512">
        <f>Drivers!AP714</f>
        <v>0</v>
      </c>
      <c r="AQ512">
        <f>Drivers!AQ714</f>
        <v>0</v>
      </c>
      <c r="AR512">
        <f>Drivers!AR714</f>
        <v>0</v>
      </c>
      <c r="AS512">
        <f>Drivers!AS714</f>
        <v>0</v>
      </c>
      <c r="AT512">
        <f>Drivers!AT714</f>
        <v>0</v>
      </c>
      <c r="AU512">
        <f>Drivers!AU714</f>
        <v>0</v>
      </c>
      <c r="AV512">
        <f>Drivers!AV714</f>
        <v>0</v>
      </c>
      <c r="AW512">
        <f>Drivers!AW714</f>
        <v>0</v>
      </c>
      <c r="AX512">
        <f>Drivers!AX714</f>
        <v>0</v>
      </c>
      <c r="AY512">
        <f>Drivers!AY714</f>
        <v>0</v>
      </c>
      <c r="AZ512">
        <f>Drivers!AZ714</f>
        <v>0</v>
      </c>
      <c r="BA512">
        <f>Drivers!BA714</f>
        <v>0</v>
      </c>
      <c r="BB512">
        <f>Drivers!BB714</f>
        <v>0</v>
      </c>
      <c r="BC512">
        <f>Drivers!BC714</f>
        <v>0</v>
      </c>
      <c r="BD512">
        <f>Drivers!BD714</f>
        <v>0</v>
      </c>
      <c r="BE512">
        <f>Drivers!BE714</f>
        <v>0</v>
      </c>
      <c r="BF512">
        <f>Drivers!BF714</f>
        <v>0</v>
      </c>
      <c r="BG512">
        <f>Drivers!BG714</f>
        <v>0</v>
      </c>
      <c r="BH512">
        <f>Drivers!BH714</f>
        <v>0</v>
      </c>
      <c r="BI512">
        <f>Drivers!BI714</f>
        <v>0</v>
      </c>
      <c r="BJ512">
        <f>Drivers!BJ714</f>
        <v>0</v>
      </c>
      <c r="BK512">
        <f>Drivers!BK714</f>
        <v>0</v>
      </c>
      <c r="BL512">
        <f>Drivers!BL714</f>
        <v>0</v>
      </c>
      <c r="BM512">
        <f>Drivers!BM714</f>
        <v>0</v>
      </c>
      <c r="BN512">
        <f>Drivers!BN714</f>
        <v>0</v>
      </c>
      <c r="BO512">
        <f>Drivers!BO714</f>
        <v>0</v>
      </c>
      <c r="BP512">
        <f>Drivers!BP714</f>
        <v>0</v>
      </c>
      <c r="BQ512">
        <f>Drivers!BQ714</f>
        <v>0</v>
      </c>
      <c r="BR512">
        <f>Drivers!BR714</f>
        <v>0</v>
      </c>
      <c r="BS512">
        <f>Drivers!BS714</f>
        <v>0.26</v>
      </c>
      <c r="BT512">
        <f>Drivers!BT714</f>
        <v>0.26</v>
      </c>
      <c r="BU512">
        <f>Drivers!BU714</f>
        <v>0.26</v>
      </c>
      <c r="BV512">
        <f>Drivers!BV714</f>
        <v>0.25</v>
      </c>
      <c r="BW512">
        <f>Drivers!BW714</f>
        <v>0.2</v>
      </c>
      <c r="BX512">
        <f>Drivers!BX714</f>
        <v>0.2</v>
      </c>
      <c r="BY512">
        <f>Drivers!BY714</f>
        <v>0.2</v>
      </c>
      <c r="BZ512">
        <f>Drivers!BZ714</f>
        <v>0.2</v>
      </c>
      <c r="CA512">
        <f>Drivers!CA714</f>
        <v>0.2</v>
      </c>
      <c r="CB512">
        <f>Drivers!CB714</f>
        <v>0.2</v>
      </c>
      <c r="CC512">
        <f>Drivers!CC714</f>
        <v>0.2</v>
      </c>
      <c r="CD512">
        <f>Drivers!CD714</f>
        <v>0</v>
      </c>
      <c r="CE512">
        <f>Drivers!CE714</f>
        <v>0</v>
      </c>
      <c r="CF512">
        <f>Drivers!CF714</f>
        <v>0</v>
      </c>
      <c r="CG512">
        <f>Drivers!CG714</f>
        <v>0</v>
      </c>
      <c r="CH512">
        <f>Drivers!CH714</f>
        <v>0</v>
      </c>
      <c r="CI512">
        <f>Drivers!CI714</f>
        <v>0</v>
      </c>
      <c r="CJ512">
        <f>Drivers!CJ714</f>
        <v>0</v>
      </c>
      <c r="CK512">
        <f>Drivers!CK714</f>
        <v>0</v>
      </c>
      <c r="CL512">
        <f>Drivers!CL714</f>
        <v>0</v>
      </c>
      <c r="CM512">
        <f>Drivers!CM714</f>
        <v>0</v>
      </c>
      <c r="CN512">
        <f>Drivers!CN714</f>
        <v>0</v>
      </c>
      <c r="CO512">
        <f>Drivers!CO714</f>
        <v>0</v>
      </c>
      <c r="CP512">
        <f>Drivers!CP714</f>
        <v>0</v>
      </c>
      <c r="CQ512">
        <f>Drivers!CQ714</f>
        <v>0</v>
      </c>
      <c r="CR512">
        <f>Drivers!CR714</f>
        <v>0</v>
      </c>
      <c r="CS512">
        <f>Drivers!CS714</f>
        <v>0</v>
      </c>
      <c r="CT512">
        <f>Drivers!CT714</f>
        <v>0</v>
      </c>
      <c r="CU512">
        <f>Drivers!CU714</f>
        <v>0</v>
      </c>
      <c r="CV512">
        <f>Drivers!CV714</f>
        <v>0</v>
      </c>
      <c r="CW512">
        <f>Drivers!CW714</f>
        <v>0</v>
      </c>
      <c r="CX512">
        <f>Drivers!CX714</f>
        <v>0</v>
      </c>
      <c r="CY512">
        <f>Drivers!CY714</f>
        <v>0</v>
      </c>
      <c r="CZ512">
        <f>Drivers!CZ714</f>
        <v>0</v>
      </c>
      <c r="DA512">
        <f>Drivers!DA714</f>
        <v>0</v>
      </c>
      <c r="DB512">
        <f>Drivers!DB714</f>
        <v>0</v>
      </c>
      <c r="DC512">
        <f>Drivers!DC714</f>
        <v>0</v>
      </c>
      <c r="DD512">
        <f>Drivers!DD714</f>
        <v>0</v>
      </c>
      <c r="DE512">
        <f>Drivers!DE714</f>
        <v>0</v>
      </c>
      <c r="DF512">
        <f>Drivers!DF714</f>
        <v>0</v>
      </c>
      <c r="DG512">
        <f>Drivers!DG714</f>
        <v>0</v>
      </c>
      <c r="DH512">
        <f>Drivers!DH714</f>
        <v>0</v>
      </c>
      <c r="DI512">
        <f>Drivers!DI714</f>
        <v>0</v>
      </c>
      <c r="DJ512">
        <f>Drivers!DJ714</f>
        <v>0</v>
      </c>
      <c r="DK512">
        <f>Drivers!DK714</f>
        <v>0</v>
      </c>
      <c r="DL512">
        <f>Drivers!DL714</f>
        <v>0</v>
      </c>
      <c r="DM512">
        <f>Drivers!DM714</f>
        <v>0</v>
      </c>
      <c r="DN512">
        <f>Drivers!DN714</f>
        <v>0</v>
      </c>
      <c r="DO512">
        <f>Drivers!DO714</f>
        <v>0</v>
      </c>
      <c r="DP512">
        <f>Drivers!DP714</f>
        <v>0</v>
      </c>
      <c r="DQ512">
        <f>Drivers!DQ714</f>
        <v>0</v>
      </c>
      <c r="DR512">
        <f>Drivers!DR714</f>
        <v>0</v>
      </c>
      <c r="DS512">
        <f>Drivers!DS714</f>
        <v>0</v>
      </c>
      <c r="DT512">
        <f>Drivers!DT714</f>
        <v>0</v>
      </c>
      <c r="DU512">
        <f>Drivers!DU714</f>
        <v>0</v>
      </c>
      <c r="DV512">
        <f>Drivers!DV714</f>
        <v>0</v>
      </c>
      <c r="DW512">
        <f>Drivers!DW714</f>
        <v>0</v>
      </c>
      <c r="DX512">
        <f>Drivers!DX714</f>
        <v>0</v>
      </c>
      <c r="DY512">
        <f>Drivers!DY714</f>
        <v>0</v>
      </c>
      <c r="DZ512">
        <f>Drivers!DZ714</f>
        <v>0</v>
      </c>
      <c r="EA512">
        <f>Drivers!EA714</f>
        <v>0</v>
      </c>
      <c r="EB512">
        <f>Drivers!EB714</f>
        <v>0</v>
      </c>
      <c r="EC512">
        <f>Drivers!EC714</f>
        <v>0</v>
      </c>
      <c r="ED512">
        <f>Drivers!ED714</f>
        <v>0</v>
      </c>
      <c r="EE512">
        <f>Drivers!EE714</f>
        <v>0</v>
      </c>
      <c r="EF512">
        <f>Drivers!EF714</f>
        <v>0</v>
      </c>
      <c r="EG512">
        <f>Drivers!EG714</f>
        <v>0</v>
      </c>
      <c r="EH512">
        <f>Drivers!EH714</f>
        <v>0</v>
      </c>
      <c r="EI512">
        <f>Drivers!EI714</f>
        <v>0</v>
      </c>
      <c r="EJ512">
        <f>Drivers!EJ714</f>
        <v>0</v>
      </c>
    </row>
    <row r="513" spans="1:140" hidden="1" outlineLevel="1">
      <c r="A513">
        <f>Drivers!A715</f>
        <v>0</v>
      </c>
      <c r="B513">
        <f>Drivers!B715</f>
        <v>0</v>
      </c>
      <c r="C513">
        <f>Drivers!C715</f>
        <v>0</v>
      </c>
      <c r="D513">
        <f>Drivers!D715</f>
        <v>0</v>
      </c>
      <c r="E513">
        <f>Drivers!E715</f>
        <v>0</v>
      </c>
      <c r="F513">
        <f>Drivers!F715</f>
        <v>0</v>
      </c>
      <c r="G513">
        <f>Drivers!G715</f>
        <v>0</v>
      </c>
      <c r="H513">
        <f>Drivers!H715</f>
        <v>0</v>
      </c>
      <c r="I513" t="str">
        <f>Drivers!I715</f>
        <v>Bull</v>
      </c>
      <c r="J513">
        <f>Drivers!J715</f>
        <v>0</v>
      </c>
      <c r="K513">
        <f>Drivers!K715</f>
        <v>0</v>
      </c>
      <c r="L513">
        <f>Drivers!L715</f>
        <v>0</v>
      </c>
      <c r="M513">
        <f>Drivers!M715</f>
        <v>0</v>
      </c>
      <c r="N513">
        <f>Drivers!N715</f>
        <v>0</v>
      </c>
      <c r="O513">
        <f>Drivers!O715</f>
        <v>0</v>
      </c>
      <c r="P513">
        <f>Drivers!P715</f>
        <v>0</v>
      </c>
      <c r="Q513">
        <f>Drivers!Q715</f>
        <v>0</v>
      </c>
      <c r="R513">
        <f>Drivers!R715</f>
        <v>0</v>
      </c>
      <c r="S513">
        <f>Drivers!S715</f>
        <v>0</v>
      </c>
      <c r="T513">
        <f>Drivers!T715</f>
        <v>0</v>
      </c>
      <c r="U513">
        <f>Drivers!U715</f>
        <v>0</v>
      </c>
      <c r="V513">
        <f>Drivers!V715</f>
        <v>0</v>
      </c>
      <c r="W513">
        <f>Drivers!W715</f>
        <v>0</v>
      </c>
      <c r="X513">
        <f>Drivers!X715</f>
        <v>0</v>
      </c>
      <c r="Y513">
        <f>Drivers!Y715</f>
        <v>0</v>
      </c>
      <c r="Z513">
        <f>Drivers!Z715</f>
        <v>0</v>
      </c>
      <c r="AA513">
        <f>Drivers!AA715</f>
        <v>0</v>
      </c>
      <c r="AB513">
        <f>Drivers!AB715</f>
        <v>0</v>
      </c>
      <c r="AC513">
        <f>Drivers!AC715</f>
        <v>0</v>
      </c>
      <c r="AD513">
        <f>Drivers!AD715</f>
        <v>0</v>
      </c>
      <c r="AE513">
        <f>Drivers!AE715</f>
        <v>0</v>
      </c>
      <c r="AF513">
        <f>Drivers!AF715</f>
        <v>0</v>
      </c>
      <c r="AG513">
        <f>Drivers!AG715</f>
        <v>0</v>
      </c>
      <c r="AH513">
        <f>Drivers!AH715</f>
        <v>0</v>
      </c>
      <c r="AI513">
        <f>Drivers!AI715</f>
        <v>0</v>
      </c>
      <c r="AJ513">
        <f>Drivers!AJ715</f>
        <v>0</v>
      </c>
      <c r="AK513">
        <f>Drivers!AK715</f>
        <v>0</v>
      </c>
      <c r="AL513">
        <f>Drivers!AL715</f>
        <v>0</v>
      </c>
      <c r="AM513">
        <f>Drivers!AM715</f>
        <v>0</v>
      </c>
      <c r="AN513">
        <f>Drivers!AN715</f>
        <v>0</v>
      </c>
      <c r="AO513">
        <f>Drivers!AO715</f>
        <v>0</v>
      </c>
      <c r="AP513">
        <f>Drivers!AP715</f>
        <v>0</v>
      </c>
      <c r="AQ513">
        <f>Drivers!AQ715</f>
        <v>0</v>
      </c>
      <c r="AR513">
        <f>Drivers!AR715</f>
        <v>0</v>
      </c>
      <c r="AS513">
        <f>Drivers!AS715</f>
        <v>0</v>
      </c>
      <c r="AT513">
        <f>Drivers!AT715</f>
        <v>0</v>
      </c>
      <c r="AU513">
        <f>Drivers!AU715</f>
        <v>0</v>
      </c>
      <c r="AV513">
        <f>Drivers!AV715</f>
        <v>0</v>
      </c>
      <c r="AW513">
        <f>Drivers!AW715</f>
        <v>0</v>
      </c>
      <c r="AX513">
        <f>Drivers!AX715</f>
        <v>0</v>
      </c>
      <c r="AY513">
        <f>Drivers!AY715</f>
        <v>0</v>
      </c>
      <c r="AZ513">
        <f>Drivers!AZ715</f>
        <v>0</v>
      </c>
      <c r="BA513">
        <f>Drivers!BA715</f>
        <v>0</v>
      </c>
      <c r="BB513">
        <f>Drivers!BB715</f>
        <v>0</v>
      </c>
      <c r="BC513">
        <f>Drivers!BC715</f>
        <v>0</v>
      </c>
      <c r="BD513">
        <f>Drivers!BD715</f>
        <v>0</v>
      </c>
      <c r="BE513">
        <f>Drivers!BE715</f>
        <v>0</v>
      </c>
      <c r="BF513">
        <f>Drivers!BF715</f>
        <v>0</v>
      </c>
      <c r="BG513">
        <f>Drivers!BG715</f>
        <v>0</v>
      </c>
      <c r="BH513">
        <f>Drivers!BH715</f>
        <v>0</v>
      </c>
      <c r="BI513">
        <f>Drivers!BI715</f>
        <v>0</v>
      </c>
      <c r="BJ513">
        <f>Drivers!BJ715</f>
        <v>0</v>
      </c>
      <c r="BK513">
        <f>Drivers!BK715</f>
        <v>0</v>
      </c>
      <c r="BL513">
        <f>Drivers!BL715</f>
        <v>0</v>
      </c>
      <c r="BM513">
        <f>Drivers!BM715</f>
        <v>0</v>
      </c>
      <c r="BN513">
        <f>Drivers!BN715</f>
        <v>0</v>
      </c>
      <c r="BO513">
        <f>Drivers!BO715</f>
        <v>0</v>
      </c>
      <c r="BP513">
        <f>Drivers!BP715</f>
        <v>0</v>
      </c>
      <c r="BQ513">
        <f>Drivers!BQ715</f>
        <v>0</v>
      </c>
      <c r="BR513">
        <f>Drivers!BR715</f>
        <v>0</v>
      </c>
      <c r="BS513">
        <f>Drivers!BS715</f>
        <v>0.28500000000000003</v>
      </c>
      <c r="BT513">
        <f>Drivers!BT715</f>
        <v>0.28500000000000003</v>
      </c>
      <c r="BU513">
        <f>Drivers!BU715</f>
        <v>0.28500000000000003</v>
      </c>
      <c r="BV513">
        <f>Drivers!BV715</f>
        <v>0.27500000000000002</v>
      </c>
      <c r="BW513">
        <f>Drivers!BW715</f>
        <v>0.22500000000000001</v>
      </c>
      <c r="BX513">
        <f>Drivers!BX715</f>
        <v>0.22500000000000001</v>
      </c>
      <c r="BY513">
        <f>Drivers!BY715</f>
        <v>0.22500000000000001</v>
      </c>
      <c r="BZ513">
        <f>Drivers!BZ715</f>
        <v>0.22500000000000001</v>
      </c>
      <c r="CA513">
        <f>Drivers!CA715</f>
        <v>0.22500000000000001</v>
      </c>
      <c r="CB513">
        <f>Drivers!CB715</f>
        <v>0.22500000000000001</v>
      </c>
      <c r="CC513">
        <f>Drivers!CC715</f>
        <v>0.22500000000000001</v>
      </c>
      <c r="CD513">
        <f>Drivers!CD715</f>
        <v>0</v>
      </c>
      <c r="CE513">
        <f>Drivers!CE715</f>
        <v>0</v>
      </c>
      <c r="CF513">
        <f>Drivers!CF715</f>
        <v>0</v>
      </c>
      <c r="CG513">
        <f>Drivers!CG715</f>
        <v>0</v>
      </c>
      <c r="CH513">
        <f>Drivers!CH715</f>
        <v>0</v>
      </c>
      <c r="CI513">
        <f>Drivers!CI715</f>
        <v>0</v>
      </c>
      <c r="CJ513">
        <f>Drivers!CJ715</f>
        <v>0</v>
      </c>
      <c r="CK513">
        <f>Drivers!CK715</f>
        <v>0</v>
      </c>
      <c r="CL513">
        <f>Drivers!CL715</f>
        <v>0</v>
      </c>
      <c r="CM513">
        <f>Drivers!CM715</f>
        <v>0</v>
      </c>
      <c r="CN513">
        <f>Drivers!CN715</f>
        <v>0</v>
      </c>
      <c r="CO513">
        <f>Drivers!CO715</f>
        <v>0</v>
      </c>
      <c r="CP513">
        <f>Drivers!CP715</f>
        <v>0</v>
      </c>
      <c r="CQ513">
        <f>Drivers!CQ715</f>
        <v>0</v>
      </c>
      <c r="CR513">
        <f>Drivers!CR715</f>
        <v>0</v>
      </c>
      <c r="CS513">
        <f>Drivers!CS715</f>
        <v>0</v>
      </c>
      <c r="CT513">
        <f>Drivers!CT715</f>
        <v>0</v>
      </c>
      <c r="CU513">
        <f>Drivers!CU715</f>
        <v>0</v>
      </c>
      <c r="CV513">
        <f>Drivers!CV715</f>
        <v>0</v>
      </c>
      <c r="CW513">
        <f>Drivers!CW715</f>
        <v>0</v>
      </c>
      <c r="CX513">
        <f>Drivers!CX715</f>
        <v>0</v>
      </c>
      <c r="CY513">
        <f>Drivers!CY715</f>
        <v>0</v>
      </c>
      <c r="CZ513">
        <f>Drivers!CZ715</f>
        <v>0</v>
      </c>
      <c r="DA513">
        <f>Drivers!DA715</f>
        <v>0</v>
      </c>
      <c r="DB513">
        <f>Drivers!DB715</f>
        <v>0</v>
      </c>
      <c r="DC513">
        <f>Drivers!DC715</f>
        <v>0</v>
      </c>
      <c r="DD513">
        <f>Drivers!DD715</f>
        <v>0</v>
      </c>
      <c r="DE513">
        <f>Drivers!DE715</f>
        <v>0</v>
      </c>
      <c r="DF513">
        <f>Drivers!DF715</f>
        <v>0</v>
      </c>
      <c r="DG513">
        <f>Drivers!DG715</f>
        <v>0</v>
      </c>
      <c r="DH513">
        <f>Drivers!DH715</f>
        <v>0</v>
      </c>
      <c r="DI513">
        <f>Drivers!DI715</f>
        <v>0</v>
      </c>
      <c r="DJ513">
        <f>Drivers!DJ715</f>
        <v>0</v>
      </c>
      <c r="DK513">
        <f>Drivers!DK715</f>
        <v>0</v>
      </c>
      <c r="DL513">
        <f>Drivers!DL715</f>
        <v>0</v>
      </c>
      <c r="DM513">
        <f>Drivers!DM715</f>
        <v>0</v>
      </c>
      <c r="DN513">
        <f>Drivers!DN715</f>
        <v>0</v>
      </c>
      <c r="DO513">
        <f>Drivers!DO715</f>
        <v>0</v>
      </c>
      <c r="DP513">
        <f>Drivers!DP715</f>
        <v>0</v>
      </c>
      <c r="DQ513">
        <f>Drivers!DQ715</f>
        <v>0</v>
      </c>
      <c r="DR513">
        <f>Drivers!DR715</f>
        <v>0</v>
      </c>
      <c r="DS513">
        <f>Drivers!DS715</f>
        <v>0</v>
      </c>
      <c r="DT513">
        <f>Drivers!DT715</f>
        <v>0</v>
      </c>
      <c r="DU513">
        <f>Drivers!DU715</f>
        <v>0</v>
      </c>
      <c r="DV513">
        <f>Drivers!DV715</f>
        <v>0</v>
      </c>
      <c r="DW513">
        <f>Drivers!DW715</f>
        <v>0</v>
      </c>
      <c r="DX513">
        <f>Drivers!DX715</f>
        <v>0</v>
      </c>
      <c r="DY513">
        <f>Drivers!DY715</f>
        <v>0</v>
      </c>
      <c r="DZ513">
        <f>Drivers!DZ715</f>
        <v>0</v>
      </c>
      <c r="EA513">
        <f>Drivers!EA715</f>
        <v>0</v>
      </c>
      <c r="EB513">
        <f>Drivers!EB715</f>
        <v>0</v>
      </c>
      <c r="EC513">
        <f>Drivers!EC715</f>
        <v>0</v>
      </c>
      <c r="ED513">
        <f>Drivers!ED715</f>
        <v>0</v>
      </c>
      <c r="EE513">
        <f>Drivers!EE715</f>
        <v>0</v>
      </c>
      <c r="EF513">
        <f>Drivers!EF715</f>
        <v>0</v>
      </c>
      <c r="EG513">
        <f>Drivers!EG715</f>
        <v>0</v>
      </c>
      <c r="EH513">
        <f>Drivers!EH715</f>
        <v>0</v>
      </c>
      <c r="EI513">
        <f>Drivers!EI715</f>
        <v>0</v>
      </c>
      <c r="EJ513">
        <f>Drivers!EJ715</f>
        <v>0</v>
      </c>
    </row>
    <row r="514" spans="1:140" hidden="1" outlineLevel="1">
      <c r="A514">
        <f>Drivers!A716</f>
        <v>0</v>
      </c>
      <c r="B514">
        <f>Drivers!B716</f>
        <v>0</v>
      </c>
      <c r="C514">
        <f>Drivers!C716</f>
        <v>0</v>
      </c>
      <c r="D514">
        <f>Drivers!D716</f>
        <v>0</v>
      </c>
      <c r="E514">
        <f>Drivers!E716</f>
        <v>0</v>
      </c>
      <c r="F514">
        <f>Drivers!F716</f>
        <v>0</v>
      </c>
      <c r="G514">
        <f>Drivers!G716</f>
        <v>0</v>
      </c>
      <c r="H514">
        <f>Drivers!H716</f>
        <v>0</v>
      </c>
      <c r="I514" t="str">
        <f>Drivers!I716</f>
        <v>Spread from Base Case</v>
      </c>
      <c r="J514">
        <f>Drivers!J716</f>
        <v>0</v>
      </c>
      <c r="K514">
        <f>Drivers!K716</f>
        <v>0</v>
      </c>
      <c r="L514">
        <f>Drivers!L716</f>
        <v>0</v>
      </c>
      <c r="M514">
        <f>Drivers!M716</f>
        <v>0</v>
      </c>
      <c r="N514">
        <f>Drivers!N716</f>
        <v>0</v>
      </c>
      <c r="O514">
        <f>Drivers!O716</f>
        <v>0</v>
      </c>
      <c r="P514">
        <f>Drivers!P716</f>
        <v>0</v>
      </c>
      <c r="Q514">
        <f>Drivers!Q716</f>
        <v>0</v>
      </c>
      <c r="R514">
        <f>Drivers!R716</f>
        <v>0</v>
      </c>
      <c r="S514">
        <f>Drivers!S716</f>
        <v>0</v>
      </c>
      <c r="T514">
        <f>Drivers!T716</f>
        <v>0</v>
      </c>
      <c r="U514">
        <f>Drivers!U716</f>
        <v>0</v>
      </c>
      <c r="V514">
        <f>Drivers!V716</f>
        <v>0</v>
      </c>
      <c r="W514">
        <f>Drivers!W716</f>
        <v>0</v>
      </c>
      <c r="X514">
        <f>Drivers!X716</f>
        <v>0</v>
      </c>
      <c r="Y514">
        <f>Drivers!Y716</f>
        <v>0</v>
      </c>
      <c r="Z514">
        <f>Drivers!Z716</f>
        <v>0</v>
      </c>
      <c r="AA514">
        <f>Drivers!AA716</f>
        <v>0</v>
      </c>
      <c r="AB514">
        <f>Drivers!AB716</f>
        <v>0</v>
      </c>
      <c r="AC514">
        <f>Drivers!AC716</f>
        <v>0</v>
      </c>
      <c r="AD514">
        <f>Drivers!AD716</f>
        <v>0</v>
      </c>
      <c r="AE514">
        <f>Drivers!AE716</f>
        <v>0</v>
      </c>
      <c r="AF514">
        <f>Drivers!AF716</f>
        <v>0</v>
      </c>
      <c r="AG514">
        <f>Drivers!AG716</f>
        <v>0</v>
      </c>
      <c r="AH514">
        <f>Drivers!AH716</f>
        <v>0</v>
      </c>
      <c r="AI514">
        <f>Drivers!AI716</f>
        <v>0</v>
      </c>
      <c r="AJ514">
        <f>Drivers!AJ716</f>
        <v>0</v>
      </c>
      <c r="AK514">
        <f>Drivers!AK716</f>
        <v>0</v>
      </c>
      <c r="AL514">
        <f>Drivers!AL716</f>
        <v>0</v>
      </c>
      <c r="AM514">
        <f>Drivers!AM716</f>
        <v>0</v>
      </c>
      <c r="AN514">
        <f>Drivers!AN716</f>
        <v>0</v>
      </c>
      <c r="AO514">
        <f>Drivers!AO716</f>
        <v>0</v>
      </c>
      <c r="AP514">
        <f>Drivers!AP716</f>
        <v>0</v>
      </c>
      <c r="AQ514">
        <f>Drivers!AQ716</f>
        <v>0</v>
      </c>
      <c r="AR514">
        <f>Drivers!AR716</f>
        <v>0</v>
      </c>
      <c r="AS514">
        <f>Drivers!AS716</f>
        <v>0</v>
      </c>
      <c r="AT514">
        <f>Drivers!AT716</f>
        <v>0</v>
      </c>
      <c r="AU514">
        <f>Drivers!AU716</f>
        <v>0</v>
      </c>
      <c r="AV514">
        <f>Drivers!AV716</f>
        <v>0</v>
      </c>
      <c r="AW514">
        <f>Drivers!AW716</f>
        <v>0</v>
      </c>
      <c r="AX514">
        <f>Drivers!AX716</f>
        <v>0</v>
      </c>
      <c r="AY514">
        <f>Drivers!AY716</f>
        <v>0</v>
      </c>
      <c r="AZ514">
        <f>Drivers!AZ716</f>
        <v>0</v>
      </c>
      <c r="BA514">
        <f>Drivers!BA716</f>
        <v>0</v>
      </c>
      <c r="BB514">
        <f>Drivers!BB716</f>
        <v>0</v>
      </c>
      <c r="BC514">
        <f>Drivers!BC716</f>
        <v>0</v>
      </c>
      <c r="BD514">
        <f>Drivers!BD716</f>
        <v>0</v>
      </c>
      <c r="BE514">
        <f>Drivers!BE716</f>
        <v>0</v>
      </c>
      <c r="BF514">
        <f>Drivers!BF716</f>
        <v>0</v>
      </c>
      <c r="BG514">
        <f>Drivers!BG716</f>
        <v>0</v>
      </c>
      <c r="BH514">
        <f>Drivers!BH716</f>
        <v>0</v>
      </c>
      <c r="BI514">
        <f>Drivers!BI716</f>
        <v>0</v>
      </c>
      <c r="BJ514">
        <f>Drivers!BJ716</f>
        <v>0</v>
      </c>
      <c r="BK514">
        <f>Drivers!BK716</f>
        <v>0</v>
      </c>
      <c r="BL514">
        <f>Drivers!BL716</f>
        <v>0</v>
      </c>
      <c r="BM514">
        <f>Drivers!BM716</f>
        <v>0</v>
      </c>
      <c r="BN514">
        <f>Drivers!BN716</f>
        <v>0</v>
      </c>
      <c r="BO514">
        <f>Drivers!BO716</f>
        <v>0</v>
      </c>
      <c r="BP514">
        <f>Drivers!BP716</f>
        <v>0</v>
      </c>
      <c r="BQ514">
        <f>Drivers!BQ716</f>
        <v>0</v>
      </c>
      <c r="BR514">
        <f>Drivers!BR716</f>
        <v>0</v>
      </c>
      <c r="BS514">
        <f>Drivers!BS716</f>
        <v>2.5000000000000001E-2</v>
      </c>
      <c r="BT514">
        <f>Drivers!BT716</f>
        <v>2.5000000000000001E-2</v>
      </c>
      <c r="BU514">
        <f>Drivers!BU716</f>
        <v>2.5000000000000001E-2</v>
      </c>
      <c r="BV514">
        <f>Drivers!BV716</f>
        <v>2.5000000000000001E-2</v>
      </c>
      <c r="BW514">
        <f>Drivers!BW716</f>
        <v>2.5000000000000001E-2</v>
      </c>
      <c r="BX514">
        <f>Drivers!BX716</f>
        <v>2.5000000000000001E-2</v>
      </c>
      <c r="BY514">
        <f>Drivers!BY716</f>
        <v>2.5000000000000001E-2</v>
      </c>
      <c r="BZ514">
        <f>Drivers!BZ716</f>
        <v>2.5000000000000001E-2</v>
      </c>
      <c r="CA514">
        <f>Drivers!CA716</f>
        <v>2.5000000000000001E-2</v>
      </c>
      <c r="CB514">
        <f>Drivers!CB716</f>
        <v>2.5000000000000001E-2</v>
      </c>
      <c r="CC514">
        <f>Drivers!CC716</f>
        <v>2.5000000000000001E-2</v>
      </c>
      <c r="CD514">
        <f>Drivers!CD716</f>
        <v>0</v>
      </c>
      <c r="CE514">
        <f>Drivers!CE716</f>
        <v>0</v>
      </c>
      <c r="CF514">
        <f>Drivers!CF716</f>
        <v>0</v>
      </c>
      <c r="CG514">
        <f>Drivers!CG716</f>
        <v>0</v>
      </c>
      <c r="CH514">
        <f>Drivers!CH716</f>
        <v>0</v>
      </c>
      <c r="CI514">
        <f>Drivers!CI716</f>
        <v>0</v>
      </c>
      <c r="CJ514">
        <f>Drivers!CJ716</f>
        <v>0</v>
      </c>
      <c r="CK514">
        <f>Drivers!CK716</f>
        <v>0</v>
      </c>
      <c r="CL514">
        <f>Drivers!CL716</f>
        <v>0</v>
      </c>
      <c r="CM514">
        <f>Drivers!CM716</f>
        <v>0</v>
      </c>
      <c r="CN514">
        <f>Drivers!CN716</f>
        <v>0</v>
      </c>
      <c r="CO514">
        <f>Drivers!CO716</f>
        <v>0</v>
      </c>
      <c r="CP514">
        <f>Drivers!CP716</f>
        <v>0</v>
      </c>
      <c r="CQ514">
        <f>Drivers!CQ716</f>
        <v>0</v>
      </c>
      <c r="CR514">
        <f>Drivers!CR716</f>
        <v>0</v>
      </c>
      <c r="CS514">
        <f>Drivers!CS716</f>
        <v>0</v>
      </c>
      <c r="CT514">
        <f>Drivers!CT716</f>
        <v>0</v>
      </c>
      <c r="CU514">
        <f>Drivers!CU716</f>
        <v>0</v>
      </c>
      <c r="CV514">
        <f>Drivers!CV716</f>
        <v>0</v>
      </c>
      <c r="CW514">
        <f>Drivers!CW716</f>
        <v>0</v>
      </c>
      <c r="CX514">
        <f>Drivers!CX716</f>
        <v>0</v>
      </c>
      <c r="CY514">
        <f>Drivers!CY716</f>
        <v>0</v>
      </c>
      <c r="CZ514">
        <f>Drivers!CZ716</f>
        <v>0</v>
      </c>
      <c r="DA514">
        <f>Drivers!DA716</f>
        <v>0</v>
      </c>
      <c r="DB514">
        <f>Drivers!DB716</f>
        <v>0</v>
      </c>
      <c r="DC514">
        <f>Drivers!DC716</f>
        <v>0</v>
      </c>
      <c r="DD514">
        <f>Drivers!DD716</f>
        <v>0</v>
      </c>
      <c r="DE514">
        <f>Drivers!DE716</f>
        <v>0</v>
      </c>
      <c r="DF514">
        <f>Drivers!DF716</f>
        <v>0</v>
      </c>
      <c r="DG514">
        <f>Drivers!DG716</f>
        <v>0</v>
      </c>
      <c r="DH514">
        <f>Drivers!DH716</f>
        <v>0</v>
      </c>
      <c r="DI514">
        <f>Drivers!DI716</f>
        <v>0</v>
      </c>
      <c r="DJ514">
        <f>Drivers!DJ716</f>
        <v>0</v>
      </c>
      <c r="DK514">
        <f>Drivers!DK716</f>
        <v>0</v>
      </c>
      <c r="DL514">
        <f>Drivers!DL716</f>
        <v>0</v>
      </c>
      <c r="DM514">
        <f>Drivers!DM716</f>
        <v>0</v>
      </c>
      <c r="DN514">
        <f>Drivers!DN716</f>
        <v>0</v>
      </c>
      <c r="DO514">
        <f>Drivers!DO716</f>
        <v>0</v>
      </c>
      <c r="DP514">
        <f>Drivers!DP716</f>
        <v>0</v>
      </c>
      <c r="DQ514">
        <f>Drivers!DQ716</f>
        <v>0</v>
      </c>
      <c r="DR514">
        <f>Drivers!DR716</f>
        <v>0</v>
      </c>
      <c r="DS514">
        <f>Drivers!DS716</f>
        <v>0</v>
      </c>
      <c r="DT514">
        <f>Drivers!DT716</f>
        <v>0</v>
      </c>
      <c r="DU514">
        <f>Drivers!DU716</f>
        <v>0</v>
      </c>
      <c r="DV514">
        <f>Drivers!DV716</f>
        <v>0</v>
      </c>
      <c r="DW514">
        <f>Drivers!DW716</f>
        <v>0</v>
      </c>
      <c r="DX514">
        <f>Drivers!DX716</f>
        <v>0</v>
      </c>
      <c r="DY514">
        <f>Drivers!DY716</f>
        <v>0</v>
      </c>
      <c r="DZ514">
        <f>Drivers!DZ716</f>
        <v>0</v>
      </c>
      <c r="EA514">
        <f>Drivers!EA716</f>
        <v>0</v>
      </c>
      <c r="EB514">
        <f>Drivers!EB716</f>
        <v>0</v>
      </c>
      <c r="EC514">
        <f>Drivers!EC716</f>
        <v>0</v>
      </c>
      <c r="ED514">
        <f>Drivers!ED716</f>
        <v>0</v>
      </c>
      <c r="EE514">
        <f>Drivers!EE716</f>
        <v>0</v>
      </c>
      <c r="EF514">
        <f>Drivers!EF716</f>
        <v>0</v>
      </c>
      <c r="EG514">
        <f>Drivers!EG716</f>
        <v>0</v>
      </c>
      <c r="EH514">
        <f>Drivers!EH716</f>
        <v>0</v>
      </c>
      <c r="EI514">
        <f>Drivers!EI716</f>
        <v>0</v>
      </c>
      <c r="EJ514">
        <f>Drivers!EJ716</f>
        <v>0</v>
      </c>
    </row>
    <row r="515" spans="1:140" hidden="1" outlineLevel="1">
      <c r="A515">
        <f>Drivers!A717</f>
        <v>0</v>
      </c>
      <c r="B515">
        <f>Drivers!B717</f>
        <v>0</v>
      </c>
      <c r="C515">
        <f>Drivers!C717</f>
        <v>0</v>
      </c>
      <c r="D515">
        <f>Drivers!D717</f>
        <v>0</v>
      </c>
      <c r="E515">
        <f>Drivers!E717</f>
        <v>0</v>
      </c>
      <c r="F515">
        <f>Drivers!F717</f>
        <v>0</v>
      </c>
      <c r="G515">
        <f>Drivers!G717</f>
        <v>0</v>
      </c>
      <c r="H515">
        <f>Drivers!H717</f>
        <v>0</v>
      </c>
      <c r="I515" t="str">
        <f>Drivers!I717</f>
        <v>Bear</v>
      </c>
      <c r="J515">
        <f>Drivers!J717</f>
        <v>0</v>
      </c>
      <c r="K515">
        <f>Drivers!K717</f>
        <v>0</v>
      </c>
      <c r="L515">
        <f>Drivers!L717</f>
        <v>0</v>
      </c>
      <c r="M515">
        <f>Drivers!M717</f>
        <v>0</v>
      </c>
      <c r="N515">
        <f>Drivers!N717</f>
        <v>0</v>
      </c>
      <c r="O515">
        <f>Drivers!O717</f>
        <v>0</v>
      </c>
      <c r="P515">
        <f>Drivers!P717</f>
        <v>0</v>
      </c>
      <c r="Q515">
        <f>Drivers!Q717</f>
        <v>0</v>
      </c>
      <c r="R515">
        <f>Drivers!R717</f>
        <v>0</v>
      </c>
      <c r="S515">
        <f>Drivers!S717</f>
        <v>0</v>
      </c>
      <c r="T515">
        <f>Drivers!T717</f>
        <v>0</v>
      </c>
      <c r="U515">
        <f>Drivers!U717</f>
        <v>0</v>
      </c>
      <c r="V515">
        <f>Drivers!V717</f>
        <v>0</v>
      </c>
      <c r="W515">
        <f>Drivers!W717</f>
        <v>0</v>
      </c>
      <c r="X515">
        <f>Drivers!X717</f>
        <v>0</v>
      </c>
      <c r="Y515">
        <f>Drivers!Y717</f>
        <v>0</v>
      </c>
      <c r="Z515">
        <f>Drivers!Z717</f>
        <v>0</v>
      </c>
      <c r="AA515">
        <f>Drivers!AA717</f>
        <v>0</v>
      </c>
      <c r="AB515">
        <f>Drivers!AB717</f>
        <v>0</v>
      </c>
      <c r="AC515">
        <f>Drivers!AC717</f>
        <v>0</v>
      </c>
      <c r="AD515">
        <f>Drivers!AD717</f>
        <v>0</v>
      </c>
      <c r="AE515">
        <f>Drivers!AE717</f>
        <v>0</v>
      </c>
      <c r="AF515">
        <f>Drivers!AF717</f>
        <v>0</v>
      </c>
      <c r="AG515">
        <f>Drivers!AG717</f>
        <v>0</v>
      </c>
      <c r="AH515">
        <f>Drivers!AH717</f>
        <v>0</v>
      </c>
      <c r="AI515">
        <f>Drivers!AI717</f>
        <v>0</v>
      </c>
      <c r="AJ515">
        <f>Drivers!AJ717</f>
        <v>0</v>
      </c>
      <c r="AK515">
        <f>Drivers!AK717</f>
        <v>0</v>
      </c>
      <c r="AL515">
        <f>Drivers!AL717</f>
        <v>0</v>
      </c>
      <c r="AM515">
        <f>Drivers!AM717</f>
        <v>0</v>
      </c>
      <c r="AN515">
        <f>Drivers!AN717</f>
        <v>0</v>
      </c>
      <c r="AO515">
        <f>Drivers!AO717</f>
        <v>0</v>
      </c>
      <c r="AP515">
        <f>Drivers!AP717</f>
        <v>0</v>
      </c>
      <c r="AQ515">
        <f>Drivers!AQ717</f>
        <v>0</v>
      </c>
      <c r="AR515">
        <f>Drivers!AR717</f>
        <v>0</v>
      </c>
      <c r="AS515">
        <f>Drivers!AS717</f>
        <v>0</v>
      </c>
      <c r="AT515">
        <f>Drivers!AT717</f>
        <v>0</v>
      </c>
      <c r="AU515">
        <f>Drivers!AU717</f>
        <v>0</v>
      </c>
      <c r="AV515">
        <f>Drivers!AV717</f>
        <v>0</v>
      </c>
      <c r="AW515">
        <f>Drivers!AW717</f>
        <v>0</v>
      </c>
      <c r="AX515">
        <f>Drivers!AX717</f>
        <v>0</v>
      </c>
      <c r="AY515">
        <f>Drivers!AY717</f>
        <v>0</v>
      </c>
      <c r="AZ515">
        <f>Drivers!AZ717</f>
        <v>0</v>
      </c>
      <c r="BA515">
        <f>Drivers!BA717</f>
        <v>0</v>
      </c>
      <c r="BB515">
        <f>Drivers!BB717</f>
        <v>0</v>
      </c>
      <c r="BC515">
        <f>Drivers!BC717</f>
        <v>0</v>
      </c>
      <c r="BD515">
        <f>Drivers!BD717</f>
        <v>0</v>
      </c>
      <c r="BE515">
        <f>Drivers!BE717</f>
        <v>0</v>
      </c>
      <c r="BF515">
        <f>Drivers!BF717</f>
        <v>0</v>
      </c>
      <c r="BG515">
        <f>Drivers!BG717</f>
        <v>0</v>
      </c>
      <c r="BH515">
        <f>Drivers!BH717</f>
        <v>0</v>
      </c>
      <c r="BI515">
        <f>Drivers!BI717</f>
        <v>0</v>
      </c>
      <c r="BJ515">
        <f>Drivers!BJ717</f>
        <v>0</v>
      </c>
      <c r="BK515">
        <f>Drivers!BK717</f>
        <v>0</v>
      </c>
      <c r="BL515">
        <f>Drivers!BL717</f>
        <v>0</v>
      </c>
      <c r="BM515">
        <f>Drivers!BM717</f>
        <v>0</v>
      </c>
      <c r="BN515">
        <f>Drivers!BN717</f>
        <v>0</v>
      </c>
      <c r="BO515">
        <f>Drivers!BO717</f>
        <v>0</v>
      </c>
      <c r="BP515">
        <f>Drivers!BP717</f>
        <v>0</v>
      </c>
      <c r="BQ515">
        <f>Drivers!BQ717</f>
        <v>0</v>
      </c>
      <c r="BR515">
        <f>Drivers!BR717</f>
        <v>0</v>
      </c>
      <c r="BS515">
        <f>Drivers!BS717</f>
        <v>0.21000000000000002</v>
      </c>
      <c r="BT515">
        <f>Drivers!BT717</f>
        <v>0.21000000000000002</v>
      </c>
      <c r="BU515">
        <f>Drivers!BU717</f>
        <v>0.21000000000000002</v>
      </c>
      <c r="BV515">
        <f>Drivers!BV717</f>
        <v>0.2</v>
      </c>
      <c r="BW515">
        <f>Drivers!BW717</f>
        <v>0.15000000000000002</v>
      </c>
      <c r="BX515">
        <f>Drivers!BX717</f>
        <v>0.15000000000000002</v>
      </c>
      <c r="BY515">
        <f>Drivers!BY717</f>
        <v>0.15000000000000002</v>
      </c>
      <c r="BZ515">
        <f>Drivers!BZ717</f>
        <v>0.15000000000000002</v>
      </c>
      <c r="CA515">
        <f>Drivers!CA717</f>
        <v>0.15000000000000002</v>
      </c>
      <c r="CB515">
        <f>Drivers!CB717</f>
        <v>0.15000000000000002</v>
      </c>
      <c r="CC515">
        <f>Drivers!CC717</f>
        <v>0.15000000000000002</v>
      </c>
      <c r="CD515">
        <f>Drivers!CD717</f>
        <v>0</v>
      </c>
      <c r="CE515">
        <f>Drivers!CE717</f>
        <v>0</v>
      </c>
      <c r="CF515">
        <f>Drivers!CF717</f>
        <v>0</v>
      </c>
      <c r="CG515">
        <f>Drivers!CG717</f>
        <v>0</v>
      </c>
      <c r="CH515">
        <f>Drivers!CH717</f>
        <v>0</v>
      </c>
      <c r="CI515">
        <f>Drivers!CI717</f>
        <v>0</v>
      </c>
      <c r="CJ515">
        <f>Drivers!CJ717</f>
        <v>0</v>
      </c>
      <c r="CK515">
        <f>Drivers!CK717</f>
        <v>0</v>
      </c>
      <c r="CL515">
        <f>Drivers!CL717</f>
        <v>0</v>
      </c>
      <c r="CM515">
        <f>Drivers!CM717</f>
        <v>0</v>
      </c>
      <c r="CN515">
        <f>Drivers!CN717</f>
        <v>0</v>
      </c>
      <c r="CO515">
        <f>Drivers!CO717</f>
        <v>0</v>
      </c>
      <c r="CP515">
        <f>Drivers!CP717</f>
        <v>0</v>
      </c>
      <c r="CQ515">
        <f>Drivers!CQ717</f>
        <v>0</v>
      </c>
      <c r="CR515">
        <f>Drivers!CR717</f>
        <v>0</v>
      </c>
      <c r="CS515">
        <f>Drivers!CS717</f>
        <v>0</v>
      </c>
      <c r="CT515">
        <f>Drivers!CT717</f>
        <v>0</v>
      </c>
      <c r="CU515">
        <f>Drivers!CU717</f>
        <v>0</v>
      </c>
      <c r="CV515">
        <f>Drivers!CV717</f>
        <v>0</v>
      </c>
      <c r="CW515">
        <f>Drivers!CW717</f>
        <v>0</v>
      </c>
      <c r="CX515">
        <f>Drivers!CX717</f>
        <v>0</v>
      </c>
      <c r="CY515">
        <f>Drivers!CY717</f>
        <v>0</v>
      </c>
      <c r="CZ515">
        <f>Drivers!CZ717</f>
        <v>0</v>
      </c>
      <c r="DA515">
        <f>Drivers!DA717</f>
        <v>0</v>
      </c>
      <c r="DB515">
        <f>Drivers!DB717</f>
        <v>0</v>
      </c>
      <c r="DC515">
        <f>Drivers!DC717</f>
        <v>0</v>
      </c>
      <c r="DD515">
        <f>Drivers!DD717</f>
        <v>0</v>
      </c>
      <c r="DE515">
        <f>Drivers!DE717</f>
        <v>0</v>
      </c>
      <c r="DF515">
        <f>Drivers!DF717</f>
        <v>0</v>
      </c>
      <c r="DG515">
        <f>Drivers!DG717</f>
        <v>0</v>
      </c>
      <c r="DH515">
        <f>Drivers!DH717</f>
        <v>0</v>
      </c>
      <c r="DI515">
        <f>Drivers!DI717</f>
        <v>0</v>
      </c>
      <c r="DJ515">
        <f>Drivers!DJ717</f>
        <v>0</v>
      </c>
      <c r="DK515">
        <f>Drivers!DK717</f>
        <v>0</v>
      </c>
      <c r="DL515">
        <f>Drivers!DL717</f>
        <v>0</v>
      </c>
      <c r="DM515">
        <f>Drivers!DM717</f>
        <v>0</v>
      </c>
      <c r="DN515">
        <f>Drivers!DN717</f>
        <v>0</v>
      </c>
      <c r="DO515">
        <f>Drivers!DO717</f>
        <v>0</v>
      </c>
      <c r="DP515">
        <f>Drivers!DP717</f>
        <v>0</v>
      </c>
      <c r="DQ515">
        <f>Drivers!DQ717</f>
        <v>0</v>
      </c>
      <c r="DR515">
        <f>Drivers!DR717</f>
        <v>0</v>
      </c>
      <c r="DS515">
        <f>Drivers!DS717</f>
        <v>0</v>
      </c>
      <c r="DT515">
        <f>Drivers!DT717</f>
        <v>0</v>
      </c>
      <c r="DU515">
        <f>Drivers!DU717</f>
        <v>0</v>
      </c>
      <c r="DV515">
        <f>Drivers!DV717</f>
        <v>0</v>
      </c>
      <c r="DW515">
        <f>Drivers!DW717</f>
        <v>0</v>
      </c>
      <c r="DX515">
        <f>Drivers!DX717</f>
        <v>0</v>
      </c>
      <c r="DY515">
        <f>Drivers!DY717</f>
        <v>0</v>
      </c>
      <c r="DZ515">
        <f>Drivers!DZ717</f>
        <v>0</v>
      </c>
      <c r="EA515">
        <f>Drivers!EA717</f>
        <v>0</v>
      </c>
      <c r="EB515">
        <f>Drivers!EB717</f>
        <v>0</v>
      </c>
      <c r="EC515">
        <f>Drivers!EC717</f>
        <v>0</v>
      </c>
      <c r="ED515">
        <f>Drivers!ED717</f>
        <v>0</v>
      </c>
      <c r="EE515">
        <f>Drivers!EE717</f>
        <v>0</v>
      </c>
      <c r="EF515">
        <f>Drivers!EF717</f>
        <v>0</v>
      </c>
      <c r="EG515">
        <f>Drivers!EG717</f>
        <v>0</v>
      </c>
      <c r="EH515">
        <f>Drivers!EH717</f>
        <v>0</v>
      </c>
      <c r="EI515">
        <f>Drivers!EI717</f>
        <v>0</v>
      </c>
      <c r="EJ515">
        <f>Drivers!EJ717</f>
        <v>0</v>
      </c>
    </row>
    <row r="516" spans="1:140" hidden="1" outlineLevel="1">
      <c r="A516">
        <f>Drivers!A718</f>
        <v>0</v>
      </c>
      <c r="B516">
        <f>Drivers!B718</f>
        <v>0</v>
      </c>
      <c r="C516">
        <f>Drivers!C718</f>
        <v>0</v>
      </c>
      <c r="D516">
        <f>Drivers!D718</f>
        <v>0</v>
      </c>
      <c r="E516">
        <f>Drivers!E718</f>
        <v>0</v>
      </c>
      <c r="F516">
        <f>Drivers!F718</f>
        <v>0</v>
      </c>
      <c r="G516">
        <f>Drivers!G718</f>
        <v>0</v>
      </c>
      <c r="H516">
        <f>Drivers!H718</f>
        <v>0</v>
      </c>
      <c r="I516" t="str">
        <f>Drivers!I718</f>
        <v>Spread from Base Case</v>
      </c>
      <c r="J516">
        <f>Drivers!J718</f>
        <v>0</v>
      </c>
      <c r="K516">
        <f>Drivers!K718</f>
        <v>0</v>
      </c>
      <c r="L516">
        <f>Drivers!L718</f>
        <v>0</v>
      </c>
      <c r="M516">
        <f>Drivers!M718</f>
        <v>0</v>
      </c>
      <c r="N516">
        <f>Drivers!N718</f>
        <v>0</v>
      </c>
      <c r="O516">
        <f>Drivers!O718</f>
        <v>0</v>
      </c>
      <c r="P516">
        <f>Drivers!P718</f>
        <v>0</v>
      </c>
      <c r="Q516">
        <f>Drivers!Q718</f>
        <v>0</v>
      </c>
      <c r="R516">
        <f>Drivers!R718</f>
        <v>0</v>
      </c>
      <c r="S516">
        <f>Drivers!S718</f>
        <v>0</v>
      </c>
      <c r="T516">
        <f>Drivers!T718</f>
        <v>0</v>
      </c>
      <c r="U516">
        <f>Drivers!U718</f>
        <v>0</v>
      </c>
      <c r="V516">
        <f>Drivers!V718</f>
        <v>0</v>
      </c>
      <c r="W516">
        <f>Drivers!W718</f>
        <v>0</v>
      </c>
      <c r="X516">
        <f>Drivers!X718</f>
        <v>0</v>
      </c>
      <c r="Y516">
        <f>Drivers!Y718</f>
        <v>0</v>
      </c>
      <c r="Z516">
        <f>Drivers!Z718</f>
        <v>0</v>
      </c>
      <c r="AA516">
        <f>Drivers!AA718</f>
        <v>0</v>
      </c>
      <c r="AB516">
        <f>Drivers!AB718</f>
        <v>0</v>
      </c>
      <c r="AC516">
        <f>Drivers!AC718</f>
        <v>0</v>
      </c>
      <c r="AD516">
        <f>Drivers!AD718</f>
        <v>0</v>
      </c>
      <c r="AE516">
        <f>Drivers!AE718</f>
        <v>0</v>
      </c>
      <c r="AF516">
        <f>Drivers!AF718</f>
        <v>0</v>
      </c>
      <c r="AG516">
        <f>Drivers!AG718</f>
        <v>0</v>
      </c>
      <c r="AH516">
        <f>Drivers!AH718</f>
        <v>0</v>
      </c>
      <c r="AI516">
        <f>Drivers!AI718</f>
        <v>0</v>
      </c>
      <c r="AJ516">
        <f>Drivers!AJ718</f>
        <v>0</v>
      </c>
      <c r="AK516">
        <f>Drivers!AK718</f>
        <v>0</v>
      </c>
      <c r="AL516">
        <f>Drivers!AL718</f>
        <v>0</v>
      </c>
      <c r="AM516">
        <f>Drivers!AM718</f>
        <v>0</v>
      </c>
      <c r="AN516">
        <f>Drivers!AN718</f>
        <v>0</v>
      </c>
      <c r="AO516">
        <f>Drivers!AO718</f>
        <v>0</v>
      </c>
      <c r="AP516">
        <f>Drivers!AP718</f>
        <v>0</v>
      </c>
      <c r="AQ516">
        <f>Drivers!AQ718</f>
        <v>0</v>
      </c>
      <c r="AR516">
        <f>Drivers!AR718</f>
        <v>0</v>
      </c>
      <c r="AS516">
        <f>Drivers!AS718</f>
        <v>0</v>
      </c>
      <c r="AT516">
        <f>Drivers!AT718</f>
        <v>0</v>
      </c>
      <c r="AU516">
        <f>Drivers!AU718</f>
        <v>0</v>
      </c>
      <c r="AV516">
        <f>Drivers!AV718</f>
        <v>0</v>
      </c>
      <c r="AW516">
        <f>Drivers!AW718</f>
        <v>0</v>
      </c>
      <c r="AX516">
        <f>Drivers!AX718</f>
        <v>0</v>
      </c>
      <c r="AY516">
        <f>Drivers!AY718</f>
        <v>0</v>
      </c>
      <c r="AZ516">
        <f>Drivers!AZ718</f>
        <v>0</v>
      </c>
      <c r="BA516">
        <f>Drivers!BA718</f>
        <v>0</v>
      </c>
      <c r="BB516">
        <f>Drivers!BB718</f>
        <v>0</v>
      </c>
      <c r="BC516">
        <f>Drivers!BC718</f>
        <v>0</v>
      </c>
      <c r="BD516">
        <f>Drivers!BD718</f>
        <v>0</v>
      </c>
      <c r="BE516">
        <f>Drivers!BE718</f>
        <v>0</v>
      </c>
      <c r="BF516">
        <f>Drivers!BF718</f>
        <v>0</v>
      </c>
      <c r="BG516">
        <f>Drivers!BG718</f>
        <v>0</v>
      </c>
      <c r="BH516">
        <f>Drivers!BH718</f>
        <v>0</v>
      </c>
      <c r="BI516">
        <f>Drivers!BI718</f>
        <v>0</v>
      </c>
      <c r="BJ516">
        <f>Drivers!BJ718</f>
        <v>0</v>
      </c>
      <c r="BK516">
        <f>Drivers!BK718</f>
        <v>0</v>
      </c>
      <c r="BL516">
        <f>Drivers!BL718</f>
        <v>0</v>
      </c>
      <c r="BM516">
        <f>Drivers!BM718</f>
        <v>0</v>
      </c>
      <c r="BN516">
        <f>Drivers!BN718</f>
        <v>0</v>
      </c>
      <c r="BO516">
        <f>Drivers!BO718</f>
        <v>0</v>
      </c>
      <c r="BP516">
        <f>Drivers!BP718</f>
        <v>0</v>
      </c>
      <c r="BQ516">
        <f>Drivers!BQ718</f>
        <v>0</v>
      </c>
      <c r="BR516">
        <f>Drivers!BR718</f>
        <v>0</v>
      </c>
      <c r="BS516">
        <f>Drivers!BS718</f>
        <v>-0.05</v>
      </c>
      <c r="BT516">
        <f>Drivers!BT718</f>
        <v>-0.05</v>
      </c>
      <c r="BU516">
        <f>Drivers!BU718</f>
        <v>-0.05</v>
      </c>
      <c r="BV516">
        <f>Drivers!BV718</f>
        <v>-0.05</v>
      </c>
      <c r="BW516">
        <f>Drivers!BW718</f>
        <v>-0.05</v>
      </c>
      <c r="BX516">
        <f>Drivers!BX718</f>
        <v>-0.05</v>
      </c>
      <c r="BY516">
        <f>Drivers!BY718</f>
        <v>-0.05</v>
      </c>
      <c r="BZ516">
        <f>Drivers!BZ718</f>
        <v>-0.05</v>
      </c>
      <c r="CA516">
        <f>Drivers!CA718</f>
        <v>-0.05</v>
      </c>
      <c r="CB516">
        <f>Drivers!CB718</f>
        <v>-0.05</v>
      </c>
      <c r="CC516">
        <f>Drivers!CC718</f>
        <v>-0.05</v>
      </c>
      <c r="CD516">
        <f>Drivers!CD718</f>
        <v>0</v>
      </c>
      <c r="CE516">
        <f>Drivers!CE718</f>
        <v>0</v>
      </c>
      <c r="CF516">
        <f>Drivers!CF718</f>
        <v>0</v>
      </c>
      <c r="CG516">
        <f>Drivers!CG718</f>
        <v>0</v>
      </c>
      <c r="CH516">
        <f>Drivers!CH718</f>
        <v>0</v>
      </c>
      <c r="CI516">
        <f>Drivers!CI718</f>
        <v>0</v>
      </c>
      <c r="CJ516">
        <f>Drivers!CJ718</f>
        <v>0</v>
      </c>
      <c r="CK516">
        <f>Drivers!CK718</f>
        <v>0</v>
      </c>
      <c r="CL516">
        <f>Drivers!CL718</f>
        <v>0</v>
      </c>
      <c r="CM516">
        <f>Drivers!CM718</f>
        <v>0</v>
      </c>
      <c r="CN516">
        <f>Drivers!CN718</f>
        <v>0</v>
      </c>
      <c r="CO516">
        <f>Drivers!CO718</f>
        <v>0</v>
      </c>
      <c r="CP516">
        <f>Drivers!CP718</f>
        <v>0</v>
      </c>
      <c r="CQ516">
        <f>Drivers!CQ718</f>
        <v>0</v>
      </c>
      <c r="CR516">
        <f>Drivers!CR718</f>
        <v>0</v>
      </c>
      <c r="CS516">
        <f>Drivers!CS718</f>
        <v>0</v>
      </c>
      <c r="CT516">
        <f>Drivers!CT718</f>
        <v>0</v>
      </c>
      <c r="CU516">
        <f>Drivers!CU718</f>
        <v>0</v>
      </c>
      <c r="CV516">
        <f>Drivers!CV718</f>
        <v>0</v>
      </c>
      <c r="CW516">
        <f>Drivers!CW718</f>
        <v>0</v>
      </c>
      <c r="CX516">
        <f>Drivers!CX718</f>
        <v>0</v>
      </c>
      <c r="CY516">
        <f>Drivers!CY718</f>
        <v>0</v>
      </c>
      <c r="CZ516">
        <f>Drivers!CZ718</f>
        <v>0</v>
      </c>
      <c r="DA516">
        <f>Drivers!DA718</f>
        <v>0</v>
      </c>
      <c r="DB516">
        <f>Drivers!DB718</f>
        <v>0</v>
      </c>
      <c r="DC516">
        <f>Drivers!DC718</f>
        <v>0</v>
      </c>
      <c r="DD516">
        <f>Drivers!DD718</f>
        <v>0</v>
      </c>
      <c r="DE516">
        <f>Drivers!DE718</f>
        <v>0</v>
      </c>
      <c r="DF516">
        <f>Drivers!DF718</f>
        <v>0</v>
      </c>
      <c r="DG516">
        <f>Drivers!DG718</f>
        <v>0</v>
      </c>
      <c r="DH516">
        <f>Drivers!DH718</f>
        <v>0</v>
      </c>
      <c r="DI516">
        <f>Drivers!DI718</f>
        <v>0</v>
      </c>
      <c r="DJ516">
        <f>Drivers!DJ718</f>
        <v>0</v>
      </c>
      <c r="DK516">
        <f>Drivers!DK718</f>
        <v>0</v>
      </c>
      <c r="DL516">
        <f>Drivers!DL718</f>
        <v>0</v>
      </c>
      <c r="DM516">
        <f>Drivers!DM718</f>
        <v>0</v>
      </c>
      <c r="DN516">
        <f>Drivers!DN718</f>
        <v>0</v>
      </c>
      <c r="DO516">
        <f>Drivers!DO718</f>
        <v>0</v>
      </c>
      <c r="DP516">
        <f>Drivers!DP718</f>
        <v>0</v>
      </c>
      <c r="DQ516">
        <f>Drivers!DQ718</f>
        <v>0</v>
      </c>
      <c r="DR516">
        <f>Drivers!DR718</f>
        <v>0</v>
      </c>
      <c r="DS516">
        <f>Drivers!DS718</f>
        <v>0</v>
      </c>
      <c r="DT516">
        <f>Drivers!DT718</f>
        <v>0</v>
      </c>
      <c r="DU516">
        <f>Drivers!DU718</f>
        <v>0</v>
      </c>
      <c r="DV516">
        <f>Drivers!DV718</f>
        <v>0</v>
      </c>
      <c r="DW516">
        <f>Drivers!DW718</f>
        <v>0</v>
      </c>
      <c r="DX516">
        <f>Drivers!DX718</f>
        <v>0</v>
      </c>
      <c r="DY516">
        <f>Drivers!DY718</f>
        <v>0</v>
      </c>
      <c r="DZ516">
        <f>Drivers!DZ718</f>
        <v>0</v>
      </c>
      <c r="EA516">
        <f>Drivers!EA718</f>
        <v>0</v>
      </c>
      <c r="EB516">
        <f>Drivers!EB718</f>
        <v>0</v>
      </c>
      <c r="EC516">
        <f>Drivers!EC718</f>
        <v>0</v>
      </c>
      <c r="ED516">
        <f>Drivers!ED718</f>
        <v>0</v>
      </c>
      <c r="EE516">
        <f>Drivers!EE718</f>
        <v>0</v>
      </c>
      <c r="EF516">
        <f>Drivers!EF718</f>
        <v>0</v>
      </c>
      <c r="EG516">
        <f>Drivers!EG718</f>
        <v>0</v>
      </c>
      <c r="EH516">
        <f>Drivers!EH718</f>
        <v>0</v>
      </c>
      <c r="EI516">
        <f>Drivers!EI718</f>
        <v>0</v>
      </c>
      <c r="EJ516">
        <f>Drivers!EJ718</f>
        <v>0</v>
      </c>
    </row>
    <row r="517" spans="1:140" hidden="1" outlineLevel="1">
      <c r="A517">
        <f>Drivers!A719</f>
        <v>0</v>
      </c>
      <c r="B517">
        <f>Drivers!B719</f>
        <v>0</v>
      </c>
      <c r="C517">
        <f>Drivers!C719</f>
        <v>0</v>
      </c>
      <c r="D517">
        <f>Drivers!D719</f>
        <v>0</v>
      </c>
      <c r="E517">
        <f>Drivers!E719</f>
        <v>0</v>
      </c>
      <c r="F517">
        <f>Drivers!F719</f>
        <v>0</v>
      </c>
      <c r="G517">
        <f>Drivers!G719</f>
        <v>0</v>
      </c>
      <c r="H517">
        <f>Drivers!H719</f>
        <v>0</v>
      </c>
      <c r="I517">
        <f>Drivers!I719</f>
        <v>0</v>
      </c>
      <c r="J517">
        <f>Drivers!J719</f>
        <v>0</v>
      </c>
      <c r="K517">
        <f>Drivers!K719</f>
        <v>0</v>
      </c>
      <c r="L517">
        <f>Drivers!L719</f>
        <v>0</v>
      </c>
      <c r="M517">
        <f>Drivers!M719</f>
        <v>0</v>
      </c>
      <c r="N517">
        <f>Drivers!N719</f>
        <v>0</v>
      </c>
      <c r="O517">
        <f>Drivers!O719</f>
        <v>0</v>
      </c>
      <c r="P517">
        <f>Drivers!P719</f>
        <v>0</v>
      </c>
      <c r="Q517">
        <f>Drivers!Q719</f>
        <v>0</v>
      </c>
      <c r="R517">
        <f>Drivers!R719</f>
        <v>0</v>
      </c>
      <c r="S517">
        <f>Drivers!S719</f>
        <v>0</v>
      </c>
      <c r="T517">
        <f>Drivers!T719</f>
        <v>0</v>
      </c>
      <c r="U517">
        <f>Drivers!U719</f>
        <v>0</v>
      </c>
      <c r="V517">
        <f>Drivers!V719</f>
        <v>0</v>
      </c>
      <c r="W517">
        <f>Drivers!W719</f>
        <v>0</v>
      </c>
      <c r="X517">
        <f>Drivers!X719</f>
        <v>0</v>
      </c>
      <c r="Y517">
        <f>Drivers!Y719</f>
        <v>0</v>
      </c>
      <c r="Z517">
        <f>Drivers!Z719</f>
        <v>0</v>
      </c>
      <c r="AA517">
        <f>Drivers!AA719</f>
        <v>0</v>
      </c>
      <c r="AB517">
        <f>Drivers!AB719</f>
        <v>0</v>
      </c>
      <c r="AC517">
        <f>Drivers!AC719</f>
        <v>0</v>
      </c>
      <c r="AD517">
        <f>Drivers!AD719</f>
        <v>0</v>
      </c>
      <c r="AE517">
        <f>Drivers!AE719</f>
        <v>0</v>
      </c>
      <c r="AF517">
        <f>Drivers!AF719</f>
        <v>0</v>
      </c>
      <c r="AG517">
        <f>Drivers!AG719</f>
        <v>0</v>
      </c>
      <c r="AH517">
        <f>Drivers!AH719</f>
        <v>0</v>
      </c>
      <c r="AI517">
        <f>Drivers!AI719</f>
        <v>0</v>
      </c>
      <c r="AJ517">
        <f>Drivers!AJ719</f>
        <v>0</v>
      </c>
      <c r="AK517">
        <f>Drivers!AK719</f>
        <v>0</v>
      </c>
      <c r="AL517">
        <f>Drivers!AL719</f>
        <v>0</v>
      </c>
      <c r="AM517">
        <f>Drivers!AM719</f>
        <v>0</v>
      </c>
      <c r="AN517">
        <f>Drivers!AN719</f>
        <v>0</v>
      </c>
      <c r="AO517">
        <f>Drivers!AO719</f>
        <v>0</v>
      </c>
      <c r="AP517">
        <f>Drivers!AP719</f>
        <v>0</v>
      </c>
      <c r="AQ517">
        <f>Drivers!AQ719</f>
        <v>0</v>
      </c>
      <c r="AR517">
        <f>Drivers!AR719</f>
        <v>0</v>
      </c>
      <c r="AS517">
        <f>Drivers!AS719</f>
        <v>0</v>
      </c>
      <c r="AT517">
        <f>Drivers!AT719</f>
        <v>0</v>
      </c>
      <c r="AU517">
        <f>Drivers!AU719</f>
        <v>0</v>
      </c>
      <c r="AV517">
        <f>Drivers!AV719</f>
        <v>0</v>
      </c>
      <c r="AW517">
        <f>Drivers!AW719</f>
        <v>0</v>
      </c>
      <c r="AX517">
        <f>Drivers!AX719</f>
        <v>0</v>
      </c>
      <c r="AY517">
        <f>Drivers!AY719</f>
        <v>0</v>
      </c>
      <c r="AZ517">
        <f>Drivers!AZ719</f>
        <v>0</v>
      </c>
      <c r="BA517">
        <f>Drivers!BA719</f>
        <v>0</v>
      </c>
      <c r="BB517">
        <f>Drivers!BB719</f>
        <v>0</v>
      </c>
      <c r="BC517">
        <f>Drivers!BC719</f>
        <v>0</v>
      </c>
      <c r="BD517">
        <f>Drivers!BD719</f>
        <v>0</v>
      </c>
      <c r="BE517">
        <f>Drivers!BE719</f>
        <v>0</v>
      </c>
      <c r="BF517">
        <f>Drivers!BF719</f>
        <v>0</v>
      </c>
      <c r="BG517">
        <f>Drivers!BG719</f>
        <v>0</v>
      </c>
      <c r="BH517">
        <f>Drivers!BH719</f>
        <v>0</v>
      </c>
      <c r="BI517">
        <f>Drivers!BI719</f>
        <v>0</v>
      </c>
      <c r="BJ517">
        <f>Drivers!BJ719</f>
        <v>0</v>
      </c>
      <c r="BK517">
        <f>Drivers!BK719</f>
        <v>0</v>
      </c>
      <c r="BL517">
        <f>Drivers!BL719</f>
        <v>0</v>
      </c>
      <c r="BM517">
        <f>Drivers!BM719</f>
        <v>0</v>
      </c>
      <c r="BN517">
        <f>Drivers!BN719</f>
        <v>0</v>
      </c>
      <c r="BO517">
        <f>Drivers!BO719</f>
        <v>0</v>
      </c>
      <c r="BP517">
        <f>Drivers!BP719</f>
        <v>0</v>
      </c>
      <c r="BQ517">
        <f>Drivers!BQ719</f>
        <v>0</v>
      </c>
      <c r="BR517">
        <f>Drivers!BR719</f>
        <v>0</v>
      </c>
      <c r="BS517">
        <f>Drivers!BS719</f>
        <v>0</v>
      </c>
      <c r="BT517">
        <f>Drivers!BT719</f>
        <v>0</v>
      </c>
      <c r="BU517">
        <f>Drivers!BU719</f>
        <v>0</v>
      </c>
      <c r="BV517">
        <f>Drivers!BV719</f>
        <v>0</v>
      </c>
      <c r="BW517">
        <f>Drivers!BW719</f>
        <v>0</v>
      </c>
      <c r="BX517">
        <f>Drivers!BX719</f>
        <v>0</v>
      </c>
      <c r="BY517">
        <f>Drivers!BY719</f>
        <v>0</v>
      </c>
      <c r="BZ517">
        <f>Drivers!BZ719</f>
        <v>0</v>
      </c>
      <c r="CA517">
        <f>Drivers!CA719</f>
        <v>0</v>
      </c>
      <c r="CB517">
        <f>Drivers!CB719</f>
        <v>0</v>
      </c>
      <c r="CC517">
        <f>Drivers!CC719</f>
        <v>0</v>
      </c>
      <c r="CD517">
        <f>Drivers!CD719</f>
        <v>0</v>
      </c>
      <c r="CE517">
        <f>Drivers!CE719</f>
        <v>0</v>
      </c>
      <c r="CF517">
        <f>Drivers!CF719</f>
        <v>0</v>
      </c>
      <c r="CG517">
        <f>Drivers!CG719</f>
        <v>0</v>
      </c>
      <c r="CH517">
        <f>Drivers!CH719</f>
        <v>0</v>
      </c>
      <c r="CI517">
        <f>Drivers!CI719</f>
        <v>0</v>
      </c>
      <c r="CJ517">
        <f>Drivers!CJ719</f>
        <v>0</v>
      </c>
      <c r="CK517">
        <f>Drivers!CK719</f>
        <v>0</v>
      </c>
      <c r="CL517">
        <f>Drivers!CL719</f>
        <v>0</v>
      </c>
      <c r="CM517">
        <f>Drivers!CM719</f>
        <v>0</v>
      </c>
      <c r="CN517">
        <f>Drivers!CN719</f>
        <v>0</v>
      </c>
      <c r="CO517">
        <f>Drivers!CO719</f>
        <v>0</v>
      </c>
      <c r="CP517">
        <f>Drivers!CP719</f>
        <v>0</v>
      </c>
      <c r="CQ517">
        <f>Drivers!CQ719</f>
        <v>0</v>
      </c>
      <c r="CR517">
        <f>Drivers!CR719</f>
        <v>0</v>
      </c>
      <c r="CS517">
        <f>Drivers!CS719</f>
        <v>0</v>
      </c>
      <c r="CT517">
        <f>Drivers!CT719</f>
        <v>0</v>
      </c>
      <c r="CU517">
        <f>Drivers!CU719</f>
        <v>0</v>
      </c>
      <c r="CV517">
        <f>Drivers!CV719</f>
        <v>0</v>
      </c>
      <c r="CW517">
        <f>Drivers!CW719</f>
        <v>0</v>
      </c>
      <c r="CX517">
        <f>Drivers!CX719</f>
        <v>0</v>
      </c>
      <c r="CY517">
        <f>Drivers!CY719</f>
        <v>0</v>
      </c>
      <c r="CZ517">
        <f>Drivers!CZ719</f>
        <v>0</v>
      </c>
      <c r="DA517">
        <f>Drivers!DA719</f>
        <v>0</v>
      </c>
      <c r="DB517">
        <f>Drivers!DB719</f>
        <v>0</v>
      </c>
      <c r="DC517">
        <f>Drivers!DC719</f>
        <v>0</v>
      </c>
      <c r="DD517">
        <f>Drivers!DD719</f>
        <v>0</v>
      </c>
      <c r="DE517">
        <f>Drivers!DE719</f>
        <v>0</v>
      </c>
      <c r="DF517">
        <f>Drivers!DF719</f>
        <v>0</v>
      </c>
      <c r="DG517">
        <f>Drivers!DG719</f>
        <v>0</v>
      </c>
      <c r="DH517">
        <f>Drivers!DH719</f>
        <v>0</v>
      </c>
      <c r="DI517">
        <f>Drivers!DI719</f>
        <v>0</v>
      </c>
      <c r="DJ517">
        <f>Drivers!DJ719</f>
        <v>0</v>
      </c>
      <c r="DK517">
        <f>Drivers!DK719</f>
        <v>0</v>
      </c>
      <c r="DL517">
        <f>Drivers!DL719</f>
        <v>0</v>
      </c>
      <c r="DM517">
        <f>Drivers!DM719</f>
        <v>0</v>
      </c>
      <c r="DN517">
        <f>Drivers!DN719</f>
        <v>0</v>
      </c>
      <c r="DO517">
        <f>Drivers!DO719</f>
        <v>0</v>
      </c>
      <c r="DP517">
        <f>Drivers!DP719</f>
        <v>0</v>
      </c>
      <c r="DQ517">
        <f>Drivers!DQ719</f>
        <v>0</v>
      </c>
      <c r="DR517">
        <f>Drivers!DR719</f>
        <v>0</v>
      </c>
      <c r="DS517">
        <f>Drivers!DS719</f>
        <v>0</v>
      </c>
      <c r="DT517">
        <f>Drivers!DT719</f>
        <v>0</v>
      </c>
      <c r="DU517">
        <f>Drivers!DU719</f>
        <v>0</v>
      </c>
      <c r="DV517">
        <f>Drivers!DV719</f>
        <v>0</v>
      </c>
      <c r="DW517">
        <f>Drivers!DW719</f>
        <v>0</v>
      </c>
      <c r="DX517">
        <f>Drivers!DX719</f>
        <v>0</v>
      </c>
      <c r="DY517">
        <f>Drivers!DY719</f>
        <v>0</v>
      </c>
      <c r="DZ517">
        <f>Drivers!DZ719</f>
        <v>0</v>
      </c>
      <c r="EA517">
        <f>Drivers!EA719</f>
        <v>0</v>
      </c>
      <c r="EB517">
        <f>Drivers!EB719</f>
        <v>0</v>
      </c>
      <c r="EC517">
        <f>Drivers!EC719</f>
        <v>0</v>
      </c>
      <c r="ED517">
        <f>Drivers!ED719</f>
        <v>0</v>
      </c>
      <c r="EE517">
        <f>Drivers!EE719</f>
        <v>0</v>
      </c>
      <c r="EF517">
        <f>Drivers!EF719</f>
        <v>0</v>
      </c>
      <c r="EG517">
        <f>Drivers!EG719</f>
        <v>0</v>
      </c>
      <c r="EH517">
        <f>Drivers!EH719</f>
        <v>0</v>
      </c>
      <c r="EI517">
        <f>Drivers!EI719</f>
        <v>0</v>
      </c>
      <c r="EJ517">
        <f>Drivers!EJ719</f>
        <v>0</v>
      </c>
    </row>
    <row r="518" spans="1:140" hidden="1" outlineLevel="1">
      <c r="A518">
        <f>Drivers!A720</f>
        <v>0</v>
      </c>
      <c r="B518">
        <f>Drivers!B720</f>
        <v>0</v>
      </c>
      <c r="C518">
        <f>Drivers!C720</f>
        <v>0</v>
      </c>
      <c r="D518">
        <f>Drivers!D720</f>
        <v>0</v>
      </c>
      <c r="E518">
        <f>Drivers!E720</f>
        <v>0</v>
      </c>
      <c r="F518">
        <f>Drivers!F720</f>
        <v>0</v>
      </c>
      <c r="G518">
        <f>Drivers!G720</f>
        <v>0</v>
      </c>
      <c r="H518">
        <f>Drivers!H720</f>
        <v>0</v>
      </c>
      <c r="I518" t="str">
        <f>Drivers!I720</f>
        <v>Average Monthly Revenue per Agent (ARPA) - Y/Y Change</v>
      </c>
      <c r="J518">
        <f>Drivers!J720</f>
        <v>0</v>
      </c>
      <c r="K518">
        <f>Drivers!K720</f>
        <v>0</v>
      </c>
      <c r="L518">
        <f>Drivers!L720</f>
        <v>0</v>
      </c>
      <c r="M518">
        <f>Drivers!M720</f>
        <v>0</v>
      </c>
      <c r="N518">
        <f>Drivers!N720</f>
        <v>0</v>
      </c>
      <c r="O518">
        <f>Drivers!O720</f>
        <v>0</v>
      </c>
      <c r="P518">
        <f>Drivers!P720</f>
        <v>0</v>
      </c>
      <c r="Q518">
        <f>Drivers!Q720</f>
        <v>0</v>
      </c>
      <c r="R518">
        <f>Drivers!R720</f>
        <v>0</v>
      </c>
      <c r="S518">
        <f>Drivers!S720</f>
        <v>0</v>
      </c>
      <c r="T518">
        <f>Drivers!T720</f>
        <v>0</v>
      </c>
      <c r="U518">
        <f>Drivers!U720</f>
        <v>0</v>
      </c>
      <c r="V518">
        <f>Drivers!V720</f>
        <v>0</v>
      </c>
      <c r="W518">
        <f>Drivers!W720</f>
        <v>0</v>
      </c>
      <c r="X518">
        <f>Drivers!X720</f>
        <v>0</v>
      </c>
      <c r="Y518">
        <f>Drivers!Y720</f>
        <v>0</v>
      </c>
      <c r="Z518">
        <f>Drivers!Z720</f>
        <v>0</v>
      </c>
      <c r="AA518">
        <f>Drivers!AA720</f>
        <v>0</v>
      </c>
      <c r="AB518">
        <f>Drivers!AB720</f>
        <v>0</v>
      </c>
      <c r="AC518">
        <f>Drivers!AC720</f>
        <v>0</v>
      </c>
      <c r="AD518">
        <f>Drivers!AD720</f>
        <v>0</v>
      </c>
      <c r="AE518">
        <f>Drivers!AE720</f>
        <v>0</v>
      </c>
      <c r="AF518">
        <f>Drivers!AF720</f>
        <v>0</v>
      </c>
      <c r="AG518">
        <f>Drivers!AG720</f>
        <v>0</v>
      </c>
      <c r="AH518">
        <f>Drivers!AH720</f>
        <v>0</v>
      </c>
      <c r="AI518">
        <f>Drivers!AI720</f>
        <v>0</v>
      </c>
      <c r="AJ518">
        <f>Drivers!AJ720</f>
        <v>0</v>
      </c>
      <c r="AK518">
        <f>Drivers!AK720</f>
        <v>0</v>
      </c>
      <c r="AL518">
        <f>Drivers!AL720</f>
        <v>0</v>
      </c>
      <c r="AM518">
        <f>Drivers!AM720</f>
        <v>0</v>
      </c>
      <c r="AN518">
        <f>Drivers!AN720</f>
        <v>0</v>
      </c>
      <c r="AO518">
        <f>Drivers!AO720</f>
        <v>0</v>
      </c>
      <c r="AP518">
        <f>Drivers!AP720</f>
        <v>0</v>
      </c>
      <c r="AQ518">
        <f>Drivers!AQ720</f>
        <v>0</v>
      </c>
      <c r="AR518">
        <f>Drivers!AR720</f>
        <v>0</v>
      </c>
      <c r="AS518">
        <f>Drivers!AS720</f>
        <v>0</v>
      </c>
      <c r="AT518" t="str">
        <f>Drivers!AT720</f>
        <v>NA</v>
      </c>
      <c r="AU518" t="str">
        <f>Drivers!AU720</f>
        <v>NA</v>
      </c>
      <c r="AV518" t="str">
        <f>Drivers!AV720</f>
        <v>NA</v>
      </c>
      <c r="AW518" t="str">
        <f>Drivers!AW720</f>
        <v>NA</v>
      </c>
      <c r="AX518" t="str">
        <f>Drivers!AX720</f>
        <v>NA</v>
      </c>
      <c r="AY518" t="str">
        <f>Drivers!AY720</f>
        <v>NA</v>
      </c>
      <c r="AZ518" t="str">
        <f>Drivers!AZ720</f>
        <v>NA</v>
      </c>
      <c r="BA518" t="str">
        <f>Drivers!BA720</f>
        <v>NA</v>
      </c>
      <c r="BB518" t="str">
        <f>Drivers!BB720</f>
        <v>NA</v>
      </c>
      <c r="BC518" t="str">
        <f>Drivers!BC720</f>
        <v>NA</v>
      </c>
      <c r="BD518" t="str">
        <f>Drivers!BD720</f>
        <v>NA</v>
      </c>
      <c r="BE518" t="str">
        <f>Drivers!BE720</f>
        <v>NA</v>
      </c>
      <c r="BF518">
        <f>Drivers!BF720</f>
        <v>0.27669902912621369</v>
      </c>
      <c r="BG518">
        <f>Drivers!BG720</f>
        <v>0.12875536480686689</v>
      </c>
      <c r="BH518">
        <f>Drivers!BH720</f>
        <v>0.11570247933884303</v>
      </c>
      <c r="BI518">
        <f>Drivers!BI720</f>
        <v>3.488372093023262E-2</v>
      </c>
      <c r="BJ518">
        <f>Drivers!BJ720</f>
        <v>-1.520912547528519E-2</v>
      </c>
      <c r="BK518">
        <f>Drivers!BK720</f>
        <v>1.1406844106463865E-2</v>
      </c>
      <c r="BL518">
        <f>Drivers!BL720</f>
        <v>-2.2222222222222254E-2</v>
      </c>
      <c r="BM518">
        <f>Drivers!BM720</f>
        <v>1.4981273408239737E-2</v>
      </c>
      <c r="BN518">
        <f>Drivers!BN720</f>
        <v>0.10424710424710426</v>
      </c>
      <c r="BO518">
        <f>Drivers!BO720</f>
        <v>0.20300751879699241</v>
      </c>
      <c r="BP518">
        <f>Drivers!BP720</f>
        <v>0.32196969696969702</v>
      </c>
      <c r="BQ518">
        <f>Drivers!BQ720</f>
        <v>0.32472324723247237</v>
      </c>
      <c r="BR518">
        <f>Drivers!BR720</f>
        <v>0.2377622377622377</v>
      </c>
      <c r="BS518">
        <f>Drivers!BS720</f>
        <v>0.1</v>
      </c>
      <c r="BT518">
        <f>Drivers!BT720</f>
        <v>0.1</v>
      </c>
      <c r="BU518">
        <f>Drivers!BU720</f>
        <v>0.1</v>
      </c>
      <c r="BV518">
        <f>Drivers!BV720</f>
        <v>0.08</v>
      </c>
      <c r="BW518">
        <f>Drivers!BW720</f>
        <v>0.08</v>
      </c>
      <c r="BX518">
        <f>Drivers!BX720</f>
        <v>0.08</v>
      </c>
      <c r="BY518">
        <f>Drivers!BY720</f>
        <v>0.08</v>
      </c>
      <c r="BZ518">
        <f>Drivers!BZ720</f>
        <v>0.08</v>
      </c>
      <c r="CA518">
        <f>Drivers!CA720</f>
        <v>0.08</v>
      </c>
      <c r="CB518">
        <f>Drivers!CB720</f>
        <v>0.08</v>
      </c>
      <c r="CC518">
        <f>Drivers!CC720</f>
        <v>0.08</v>
      </c>
      <c r="CD518">
        <f>Drivers!CD720</f>
        <v>0</v>
      </c>
      <c r="CE518">
        <f>Drivers!CE720</f>
        <v>0</v>
      </c>
      <c r="CF518">
        <f>Drivers!CF720</f>
        <v>0</v>
      </c>
      <c r="CG518">
        <f>Drivers!CG720</f>
        <v>0</v>
      </c>
      <c r="CH518">
        <f>Drivers!CH720</f>
        <v>0</v>
      </c>
      <c r="CI518">
        <f>Drivers!CI720</f>
        <v>0</v>
      </c>
      <c r="CJ518">
        <f>Drivers!CJ720</f>
        <v>0</v>
      </c>
      <c r="CK518">
        <f>Drivers!CK720</f>
        <v>0</v>
      </c>
      <c r="CL518">
        <f>Drivers!CL720</f>
        <v>0</v>
      </c>
      <c r="CM518">
        <f>Drivers!CM720</f>
        <v>0</v>
      </c>
      <c r="CN518">
        <f>Drivers!CN720</f>
        <v>0</v>
      </c>
      <c r="CO518">
        <f>Drivers!CO720</f>
        <v>0</v>
      </c>
      <c r="CP518">
        <f>Drivers!CP720</f>
        <v>0</v>
      </c>
      <c r="CQ518">
        <f>Drivers!CQ720</f>
        <v>0</v>
      </c>
      <c r="CR518">
        <f>Drivers!CR720</f>
        <v>0</v>
      </c>
      <c r="CS518">
        <f>Drivers!CS720</f>
        <v>0</v>
      </c>
      <c r="CT518">
        <f>Drivers!CT720</f>
        <v>0</v>
      </c>
      <c r="CU518">
        <f>Drivers!CU720</f>
        <v>0</v>
      </c>
      <c r="CV518">
        <f>Drivers!CV720</f>
        <v>0</v>
      </c>
      <c r="CW518">
        <f>Drivers!CW720</f>
        <v>0</v>
      </c>
      <c r="CX518">
        <f>Drivers!CX720</f>
        <v>0</v>
      </c>
      <c r="CY518">
        <f>Drivers!CY720</f>
        <v>0</v>
      </c>
      <c r="CZ518">
        <f>Drivers!CZ720</f>
        <v>0</v>
      </c>
      <c r="DA518">
        <f>Drivers!DA720</f>
        <v>0</v>
      </c>
      <c r="DB518">
        <f>Drivers!DB720</f>
        <v>0</v>
      </c>
      <c r="DC518">
        <f>Drivers!DC720</f>
        <v>0</v>
      </c>
      <c r="DD518">
        <f>Drivers!DD720</f>
        <v>0</v>
      </c>
      <c r="DE518">
        <f>Drivers!DE720</f>
        <v>0</v>
      </c>
      <c r="DF518">
        <f>Drivers!DF720</f>
        <v>0</v>
      </c>
      <c r="DG518">
        <f>Drivers!DG720</f>
        <v>0</v>
      </c>
      <c r="DH518">
        <f>Drivers!DH720</f>
        <v>0</v>
      </c>
      <c r="DI518">
        <f>Drivers!DI720</f>
        <v>0</v>
      </c>
      <c r="DJ518">
        <f>Drivers!DJ720</f>
        <v>0</v>
      </c>
      <c r="DK518">
        <f>Drivers!DK720</f>
        <v>0</v>
      </c>
      <c r="DL518">
        <f>Drivers!DL720</f>
        <v>0</v>
      </c>
      <c r="DM518">
        <f>Drivers!DM720</f>
        <v>0</v>
      </c>
      <c r="DN518">
        <f>Drivers!DN720</f>
        <v>0</v>
      </c>
      <c r="DO518">
        <f>Drivers!DO720</f>
        <v>0</v>
      </c>
      <c r="DP518">
        <f>Drivers!DP720</f>
        <v>0</v>
      </c>
      <c r="DQ518" t="str">
        <f>Drivers!DQ720</f>
        <v>NA</v>
      </c>
      <c r="DR518" t="str">
        <f>Drivers!DR720</f>
        <v>NA</v>
      </c>
      <c r="DS518" t="str">
        <f>Drivers!DS720</f>
        <v>NA</v>
      </c>
      <c r="DT518" t="str">
        <f>Drivers!DT720</f>
        <v>NA</v>
      </c>
      <c r="DU518" t="str">
        <f>Drivers!DU720</f>
        <v>NA</v>
      </c>
      <c r="DV518" t="str">
        <f>Drivers!DV720</f>
        <v>NA</v>
      </c>
      <c r="DW518" t="str">
        <f>Drivers!DW720</f>
        <v>NA</v>
      </c>
      <c r="DX518" t="str">
        <f>Drivers!DX720</f>
        <v>NA</v>
      </c>
      <c r="DY518" t="str">
        <f>Drivers!DY720</f>
        <v>NA</v>
      </c>
      <c r="DZ518">
        <f>Drivers!DZ720</f>
        <v>0</v>
      </c>
      <c r="EA518">
        <f>Drivers!EA720</f>
        <v>0</v>
      </c>
      <c r="EB518">
        <f>Drivers!EB720</f>
        <v>0</v>
      </c>
      <c r="EC518">
        <f>Drivers!EC720</f>
        <v>0</v>
      </c>
      <c r="ED518">
        <f>Drivers!ED720</f>
        <v>0</v>
      </c>
      <c r="EE518">
        <f>Drivers!EE720</f>
        <v>0</v>
      </c>
      <c r="EF518">
        <f>Drivers!EF720</f>
        <v>0</v>
      </c>
      <c r="EG518">
        <f>Drivers!EG720</f>
        <v>0</v>
      </c>
      <c r="EH518">
        <f>Drivers!EH720</f>
        <v>0</v>
      </c>
      <c r="EI518">
        <f>Drivers!EI720</f>
        <v>0</v>
      </c>
      <c r="EJ518">
        <f>Drivers!EJ720</f>
        <v>0</v>
      </c>
    </row>
    <row r="519" spans="1:140" hidden="1" outlineLevel="1">
      <c r="A519">
        <f>Drivers!A721</f>
        <v>0</v>
      </c>
      <c r="B519">
        <f>Drivers!B721</f>
        <v>0</v>
      </c>
      <c r="C519">
        <f>Drivers!C721</f>
        <v>0</v>
      </c>
      <c r="D519">
        <f>Drivers!D721</f>
        <v>0</v>
      </c>
      <c r="E519">
        <f>Drivers!E721</f>
        <v>0</v>
      </c>
      <c r="F519">
        <f>Drivers!F721</f>
        <v>0</v>
      </c>
      <c r="G519">
        <f>Drivers!G721</f>
        <v>0</v>
      </c>
      <c r="H519">
        <f>Drivers!H721</f>
        <v>0</v>
      </c>
      <c r="I519" t="str">
        <f>Drivers!I721</f>
        <v>Base</v>
      </c>
      <c r="J519">
        <f>Drivers!J721</f>
        <v>0</v>
      </c>
      <c r="K519">
        <f>Drivers!K721</f>
        <v>0</v>
      </c>
      <c r="L519">
        <f>Drivers!L721</f>
        <v>0</v>
      </c>
      <c r="M519">
        <f>Drivers!M721</f>
        <v>0</v>
      </c>
      <c r="N519">
        <f>Drivers!N721</f>
        <v>0</v>
      </c>
      <c r="O519">
        <f>Drivers!O721</f>
        <v>0</v>
      </c>
      <c r="P519">
        <f>Drivers!P721</f>
        <v>0</v>
      </c>
      <c r="Q519">
        <f>Drivers!Q721</f>
        <v>0</v>
      </c>
      <c r="R519">
        <f>Drivers!R721</f>
        <v>0</v>
      </c>
      <c r="S519">
        <f>Drivers!S721</f>
        <v>0</v>
      </c>
      <c r="T519">
        <f>Drivers!T721</f>
        <v>0</v>
      </c>
      <c r="U519">
        <f>Drivers!U721</f>
        <v>0</v>
      </c>
      <c r="V519">
        <f>Drivers!V721</f>
        <v>0</v>
      </c>
      <c r="W519">
        <f>Drivers!W721</f>
        <v>0</v>
      </c>
      <c r="X519">
        <f>Drivers!X721</f>
        <v>0</v>
      </c>
      <c r="Y519">
        <f>Drivers!Y721</f>
        <v>0</v>
      </c>
      <c r="Z519">
        <f>Drivers!Z721</f>
        <v>0</v>
      </c>
      <c r="AA519">
        <f>Drivers!AA721</f>
        <v>0</v>
      </c>
      <c r="AB519">
        <f>Drivers!AB721</f>
        <v>0</v>
      </c>
      <c r="AC519">
        <f>Drivers!AC721</f>
        <v>0</v>
      </c>
      <c r="AD519">
        <f>Drivers!AD721</f>
        <v>0</v>
      </c>
      <c r="AE519">
        <f>Drivers!AE721</f>
        <v>0</v>
      </c>
      <c r="AF519">
        <f>Drivers!AF721</f>
        <v>0</v>
      </c>
      <c r="AG519">
        <f>Drivers!AG721</f>
        <v>0</v>
      </c>
      <c r="AH519">
        <f>Drivers!AH721</f>
        <v>0</v>
      </c>
      <c r="AI519">
        <f>Drivers!AI721</f>
        <v>0</v>
      </c>
      <c r="AJ519">
        <f>Drivers!AJ721</f>
        <v>0</v>
      </c>
      <c r="AK519">
        <f>Drivers!AK721</f>
        <v>0</v>
      </c>
      <c r="AL519">
        <f>Drivers!AL721</f>
        <v>0</v>
      </c>
      <c r="AM519">
        <f>Drivers!AM721</f>
        <v>0</v>
      </c>
      <c r="AN519">
        <f>Drivers!AN721</f>
        <v>0</v>
      </c>
      <c r="AO519">
        <f>Drivers!AO721</f>
        <v>0</v>
      </c>
      <c r="AP519">
        <f>Drivers!AP721</f>
        <v>0</v>
      </c>
      <c r="AQ519">
        <f>Drivers!AQ721</f>
        <v>0</v>
      </c>
      <c r="AR519">
        <f>Drivers!AR721</f>
        <v>0</v>
      </c>
      <c r="AS519">
        <f>Drivers!AS721</f>
        <v>0</v>
      </c>
      <c r="AT519">
        <f>Drivers!AT721</f>
        <v>0</v>
      </c>
      <c r="AU519">
        <f>Drivers!AU721</f>
        <v>0</v>
      </c>
      <c r="AV519">
        <f>Drivers!AV721</f>
        <v>0</v>
      </c>
      <c r="AW519">
        <f>Drivers!AW721</f>
        <v>0</v>
      </c>
      <c r="AX519">
        <f>Drivers!AX721</f>
        <v>0</v>
      </c>
      <c r="AY519">
        <f>Drivers!AY721</f>
        <v>0</v>
      </c>
      <c r="AZ519">
        <f>Drivers!AZ721</f>
        <v>0</v>
      </c>
      <c r="BA519">
        <f>Drivers!BA721</f>
        <v>0</v>
      </c>
      <c r="BB519">
        <f>Drivers!BB721</f>
        <v>0</v>
      </c>
      <c r="BC519">
        <f>Drivers!BC721</f>
        <v>0</v>
      </c>
      <c r="BD519">
        <f>Drivers!BD721</f>
        <v>0</v>
      </c>
      <c r="BE519">
        <f>Drivers!BE721</f>
        <v>0</v>
      </c>
      <c r="BF519">
        <f>Drivers!BF721</f>
        <v>0</v>
      </c>
      <c r="BG519">
        <f>Drivers!BG721</f>
        <v>0</v>
      </c>
      <c r="BH519">
        <f>Drivers!BH721</f>
        <v>0</v>
      </c>
      <c r="BI519">
        <f>Drivers!BI721</f>
        <v>0</v>
      </c>
      <c r="BJ519">
        <f>Drivers!BJ721</f>
        <v>0</v>
      </c>
      <c r="BK519">
        <f>Drivers!BK721</f>
        <v>0</v>
      </c>
      <c r="BL519">
        <f>Drivers!BL721</f>
        <v>0</v>
      </c>
      <c r="BM519">
        <f>Drivers!BM721</f>
        <v>0</v>
      </c>
      <c r="BN519">
        <f>Drivers!BN721</f>
        <v>0</v>
      </c>
      <c r="BO519">
        <f>Drivers!BO721</f>
        <v>0</v>
      </c>
      <c r="BP519">
        <f>Drivers!BP721</f>
        <v>0</v>
      </c>
      <c r="BQ519">
        <f>Drivers!BQ721</f>
        <v>0</v>
      </c>
      <c r="BR519">
        <f>Drivers!BR721</f>
        <v>0</v>
      </c>
      <c r="BS519">
        <f>Drivers!BS721</f>
        <v>0.1</v>
      </c>
      <c r="BT519">
        <f>Drivers!BT721</f>
        <v>0.1</v>
      </c>
      <c r="BU519">
        <f>Drivers!BU721</f>
        <v>0.1</v>
      </c>
      <c r="BV519">
        <f>Drivers!BV721</f>
        <v>0.08</v>
      </c>
      <c r="BW519">
        <f>Drivers!BW721</f>
        <v>0.08</v>
      </c>
      <c r="BX519">
        <f>Drivers!BX721</f>
        <v>0.08</v>
      </c>
      <c r="BY519">
        <f>Drivers!BY721</f>
        <v>0.08</v>
      </c>
      <c r="BZ519">
        <f>Drivers!BZ721</f>
        <v>0.08</v>
      </c>
      <c r="CA519">
        <f>Drivers!CA721</f>
        <v>0.08</v>
      </c>
      <c r="CB519">
        <f>Drivers!CB721</f>
        <v>0.08</v>
      </c>
      <c r="CC519">
        <f>Drivers!CC721</f>
        <v>0.08</v>
      </c>
      <c r="CD519">
        <f>Drivers!CD721</f>
        <v>0</v>
      </c>
      <c r="CE519">
        <f>Drivers!CE721</f>
        <v>0</v>
      </c>
      <c r="CF519">
        <f>Drivers!CF721</f>
        <v>0</v>
      </c>
      <c r="CG519">
        <f>Drivers!CG721</f>
        <v>0</v>
      </c>
      <c r="CH519">
        <f>Drivers!CH721</f>
        <v>0</v>
      </c>
      <c r="CI519">
        <f>Drivers!CI721</f>
        <v>0</v>
      </c>
      <c r="CJ519">
        <f>Drivers!CJ721</f>
        <v>0</v>
      </c>
      <c r="CK519">
        <f>Drivers!CK721</f>
        <v>0</v>
      </c>
      <c r="CL519">
        <f>Drivers!CL721</f>
        <v>0</v>
      </c>
      <c r="CM519">
        <f>Drivers!CM721</f>
        <v>0</v>
      </c>
      <c r="CN519">
        <f>Drivers!CN721</f>
        <v>0</v>
      </c>
      <c r="CO519">
        <f>Drivers!CO721</f>
        <v>0</v>
      </c>
      <c r="CP519">
        <f>Drivers!CP721</f>
        <v>0</v>
      </c>
      <c r="CQ519">
        <f>Drivers!CQ721</f>
        <v>0</v>
      </c>
      <c r="CR519">
        <f>Drivers!CR721</f>
        <v>0</v>
      </c>
      <c r="CS519">
        <f>Drivers!CS721</f>
        <v>0</v>
      </c>
      <c r="CT519">
        <f>Drivers!CT721</f>
        <v>0</v>
      </c>
      <c r="CU519">
        <f>Drivers!CU721</f>
        <v>0</v>
      </c>
      <c r="CV519">
        <f>Drivers!CV721</f>
        <v>0</v>
      </c>
      <c r="CW519">
        <f>Drivers!CW721</f>
        <v>0</v>
      </c>
      <c r="CX519">
        <f>Drivers!CX721</f>
        <v>0</v>
      </c>
      <c r="CY519">
        <f>Drivers!CY721</f>
        <v>0</v>
      </c>
      <c r="CZ519">
        <f>Drivers!CZ721</f>
        <v>0</v>
      </c>
      <c r="DA519">
        <f>Drivers!DA721</f>
        <v>0</v>
      </c>
      <c r="DB519">
        <f>Drivers!DB721</f>
        <v>0</v>
      </c>
      <c r="DC519">
        <f>Drivers!DC721</f>
        <v>0</v>
      </c>
      <c r="DD519">
        <f>Drivers!DD721</f>
        <v>0</v>
      </c>
      <c r="DE519">
        <f>Drivers!DE721</f>
        <v>0</v>
      </c>
      <c r="DF519">
        <f>Drivers!DF721</f>
        <v>0</v>
      </c>
      <c r="DG519">
        <f>Drivers!DG721</f>
        <v>0</v>
      </c>
      <c r="DH519">
        <f>Drivers!DH721</f>
        <v>0</v>
      </c>
      <c r="DI519">
        <f>Drivers!DI721</f>
        <v>0</v>
      </c>
      <c r="DJ519">
        <f>Drivers!DJ721</f>
        <v>0</v>
      </c>
      <c r="DK519">
        <f>Drivers!DK721</f>
        <v>0</v>
      </c>
      <c r="DL519">
        <f>Drivers!DL721</f>
        <v>0</v>
      </c>
      <c r="DM519">
        <f>Drivers!DM721</f>
        <v>0</v>
      </c>
      <c r="DN519">
        <f>Drivers!DN721</f>
        <v>0</v>
      </c>
      <c r="DO519">
        <f>Drivers!DO721</f>
        <v>0</v>
      </c>
      <c r="DP519">
        <f>Drivers!DP721</f>
        <v>0</v>
      </c>
      <c r="DQ519">
        <f>Drivers!DQ721</f>
        <v>0</v>
      </c>
      <c r="DR519">
        <f>Drivers!DR721</f>
        <v>0</v>
      </c>
      <c r="DS519">
        <f>Drivers!DS721</f>
        <v>0</v>
      </c>
      <c r="DT519">
        <f>Drivers!DT721</f>
        <v>0</v>
      </c>
      <c r="DU519">
        <f>Drivers!DU721</f>
        <v>0</v>
      </c>
      <c r="DV519">
        <f>Drivers!DV721</f>
        <v>0</v>
      </c>
      <c r="DW519">
        <f>Drivers!DW721</f>
        <v>0</v>
      </c>
      <c r="DX519">
        <f>Drivers!DX721</f>
        <v>0</v>
      </c>
      <c r="DY519">
        <f>Drivers!DY721</f>
        <v>0</v>
      </c>
      <c r="DZ519">
        <f>Drivers!DZ721</f>
        <v>0</v>
      </c>
      <c r="EA519">
        <f>Drivers!EA721</f>
        <v>0</v>
      </c>
      <c r="EB519">
        <f>Drivers!EB721</f>
        <v>0</v>
      </c>
      <c r="EC519">
        <f>Drivers!EC721</f>
        <v>0</v>
      </c>
      <c r="ED519">
        <f>Drivers!ED721</f>
        <v>0</v>
      </c>
      <c r="EE519">
        <f>Drivers!EE721</f>
        <v>0</v>
      </c>
      <c r="EF519">
        <f>Drivers!EF721</f>
        <v>0</v>
      </c>
      <c r="EG519">
        <f>Drivers!EG721</f>
        <v>0</v>
      </c>
      <c r="EH519">
        <f>Drivers!EH721</f>
        <v>0</v>
      </c>
      <c r="EI519">
        <f>Drivers!EI721</f>
        <v>0</v>
      </c>
      <c r="EJ519">
        <f>Drivers!EJ721</f>
        <v>0</v>
      </c>
    </row>
    <row r="520" spans="1:140" hidden="1" outlineLevel="1">
      <c r="A520">
        <f>Drivers!A722</f>
        <v>0</v>
      </c>
      <c r="B520">
        <f>Drivers!B722</f>
        <v>0</v>
      </c>
      <c r="C520">
        <f>Drivers!C722</f>
        <v>0</v>
      </c>
      <c r="D520">
        <f>Drivers!D722</f>
        <v>0</v>
      </c>
      <c r="E520">
        <f>Drivers!E722</f>
        <v>0</v>
      </c>
      <c r="F520">
        <f>Drivers!F722</f>
        <v>0</v>
      </c>
      <c r="G520">
        <f>Drivers!G722</f>
        <v>0</v>
      </c>
      <c r="H520">
        <f>Drivers!H722</f>
        <v>0</v>
      </c>
      <c r="I520" t="str">
        <f>Drivers!I722</f>
        <v>Bull</v>
      </c>
      <c r="J520">
        <f>Drivers!J722</f>
        <v>0</v>
      </c>
      <c r="K520">
        <f>Drivers!K722</f>
        <v>0</v>
      </c>
      <c r="L520">
        <f>Drivers!L722</f>
        <v>0</v>
      </c>
      <c r="M520">
        <f>Drivers!M722</f>
        <v>0</v>
      </c>
      <c r="N520">
        <f>Drivers!N722</f>
        <v>0</v>
      </c>
      <c r="O520">
        <f>Drivers!O722</f>
        <v>0</v>
      </c>
      <c r="P520">
        <f>Drivers!P722</f>
        <v>0</v>
      </c>
      <c r="Q520">
        <f>Drivers!Q722</f>
        <v>0</v>
      </c>
      <c r="R520">
        <f>Drivers!R722</f>
        <v>0</v>
      </c>
      <c r="S520">
        <f>Drivers!S722</f>
        <v>0</v>
      </c>
      <c r="T520">
        <f>Drivers!T722</f>
        <v>0</v>
      </c>
      <c r="U520">
        <f>Drivers!U722</f>
        <v>0</v>
      </c>
      <c r="V520">
        <f>Drivers!V722</f>
        <v>0</v>
      </c>
      <c r="W520">
        <f>Drivers!W722</f>
        <v>0</v>
      </c>
      <c r="X520">
        <f>Drivers!X722</f>
        <v>0</v>
      </c>
      <c r="Y520">
        <f>Drivers!Y722</f>
        <v>0</v>
      </c>
      <c r="Z520">
        <f>Drivers!Z722</f>
        <v>0</v>
      </c>
      <c r="AA520">
        <f>Drivers!AA722</f>
        <v>0</v>
      </c>
      <c r="AB520">
        <f>Drivers!AB722</f>
        <v>0</v>
      </c>
      <c r="AC520">
        <f>Drivers!AC722</f>
        <v>0</v>
      </c>
      <c r="AD520">
        <f>Drivers!AD722</f>
        <v>0</v>
      </c>
      <c r="AE520">
        <f>Drivers!AE722</f>
        <v>0</v>
      </c>
      <c r="AF520">
        <f>Drivers!AF722</f>
        <v>0</v>
      </c>
      <c r="AG520">
        <f>Drivers!AG722</f>
        <v>0</v>
      </c>
      <c r="AH520">
        <f>Drivers!AH722</f>
        <v>0</v>
      </c>
      <c r="AI520">
        <f>Drivers!AI722</f>
        <v>0</v>
      </c>
      <c r="AJ520">
        <f>Drivers!AJ722</f>
        <v>0</v>
      </c>
      <c r="AK520">
        <f>Drivers!AK722</f>
        <v>0</v>
      </c>
      <c r="AL520">
        <f>Drivers!AL722</f>
        <v>0</v>
      </c>
      <c r="AM520">
        <f>Drivers!AM722</f>
        <v>0</v>
      </c>
      <c r="AN520">
        <f>Drivers!AN722</f>
        <v>0</v>
      </c>
      <c r="AO520">
        <f>Drivers!AO722</f>
        <v>0</v>
      </c>
      <c r="AP520">
        <f>Drivers!AP722</f>
        <v>0</v>
      </c>
      <c r="AQ520">
        <f>Drivers!AQ722</f>
        <v>0</v>
      </c>
      <c r="AR520">
        <f>Drivers!AR722</f>
        <v>0</v>
      </c>
      <c r="AS520">
        <f>Drivers!AS722</f>
        <v>0</v>
      </c>
      <c r="AT520">
        <f>Drivers!AT722</f>
        <v>0</v>
      </c>
      <c r="AU520">
        <f>Drivers!AU722</f>
        <v>0</v>
      </c>
      <c r="AV520">
        <f>Drivers!AV722</f>
        <v>0</v>
      </c>
      <c r="AW520">
        <f>Drivers!AW722</f>
        <v>0</v>
      </c>
      <c r="AX520">
        <f>Drivers!AX722</f>
        <v>0</v>
      </c>
      <c r="AY520">
        <f>Drivers!AY722</f>
        <v>0</v>
      </c>
      <c r="AZ520">
        <f>Drivers!AZ722</f>
        <v>0</v>
      </c>
      <c r="BA520">
        <f>Drivers!BA722</f>
        <v>0</v>
      </c>
      <c r="BB520">
        <f>Drivers!BB722</f>
        <v>0</v>
      </c>
      <c r="BC520">
        <f>Drivers!BC722</f>
        <v>0</v>
      </c>
      <c r="BD520">
        <f>Drivers!BD722</f>
        <v>0</v>
      </c>
      <c r="BE520">
        <f>Drivers!BE722</f>
        <v>0</v>
      </c>
      <c r="BF520">
        <f>Drivers!BF722</f>
        <v>0</v>
      </c>
      <c r="BG520">
        <f>Drivers!BG722</f>
        <v>0</v>
      </c>
      <c r="BH520">
        <f>Drivers!BH722</f>
        <v>0</v>
      </c>
      <c r="BI520">
        <f>Drivers!BI722</f>
        <v>0</v>
      </c>
      <c r="BJ520">
        <f>Drivers!BJ722</f>
        <v>0</v>
      </c>
      <c r="BK520">
        <f>Drivers!BK722</f>
        <v>0</v>
      </c>
      <c r="BL520">
        <f>Drivers!BL722</f>
        <v>0</v>
      </c>
      <c r="BM520">
        <f>Drivers!BM722</f>
        <v>0</v>
      </c>
      <c r="BN520">
        <f>Drivers!BN722</f>
        <v>0</v>
      </c>
      <c r="BO520">
        <f>Drivers!BO722</f>
        <v>0</v>
      </c>
      <c r="BP520">
        <f>Drivers!BP722</f>
        <v>0</v>
      </c>
      <c r="BQ520">
        <f>Drivers!BQ722</f>
        <v>0</v>
      </c>
      <c r="BR520">
        <f>Drivers!BR722</f>
        <v>0</v>
      </c>
      <c r="BS520">
        <f>Drivers!BS722</f>
        <v>0.115</v>
      </c>
      <c r="BT520">
        <f>Drivers!BT722</f>
        <v>0.115</v>
      </c>
      <c r="BU520">
        <f>Drivers!BU722</f>
        <v>0.115</v>
      </c>
      <c r="BV520">
        <f>Drivers!BV722</f>
        <v>9.5000000000000001E-2</v>
      </c>
      <c r="BW520">
        <f>Drivers!BW722</f>
        <v>9.5000000000000001E-2</v>
      </c>
      <c r="BX520">
        <f>Drivers!BX722</f>
        <v>9.5000000000000001E-2</v>
      </c>
      <c r="BY520">
        <f>Drivers!BY722</f>
        <v>9.5000000000000001E-2</v>
      </c>
      <c r="BZ520">
        <f>Drivers!BZ722</f>
        <v>9.5000000000000001E-2</v>
      </c>
      <c r="CA520">
        <f>Drivers!CA722</f>
        <v>9.5000000000000001E-2</v>
      </c>
      <c r="CB520">
        <f>Drivers!CB722</f>
        <v>9.5000000000000001E-2</v>
      </c>
      <c r="CC520">
        <f>Drivers!CC722</f>
        <v>9.5000000000000001E-2</v>
      </c>
      <c r="CD520">
        <f>Drivers!CD722</f>
        <v>0</v>
      </c>
      <c r="CE520">
        <f>Drivers!CE722</f>
        <v>0</v>
      </c>
      <c r="CF520">
        <f>Drivers!CF722</f>
        <v>0</v>
      </c>
      <c r="CG520">
        <f>Drivers!CG722</f>
        <v>0</v>
      </c>
      <c r="CH520">
        <f>Drivers!CH722</f>
        <v>0</v>
      </c>
      <c r="CI520">
        <f>Drivers!CI722</f>
        <v>0</v>
      </c>
      <c r="CJ520">
        <f>Drivers!CJ722</f>
        <v>0</v>
      </c>
      <c r="CK520">
        <f>Drivers!CK722</f>
        <v>0</v>
      </c>
      <c r="CL520">
        <f>Drivers!CL722</f>
        <v>0</v>
      </c>
      <c r="CM520">
        <f>Drivers!CM722</f>
        <v>0</v>
      </c>
      <c r="CN520">
        <f>Drivers!CN722</f>
        <v>0</v>
      </c>
      <c r="CO520">
        <f>Drivers!CO722</f>
        <v>0</v>
      </c>
      <c r="CP520">
        <f>Drivers!CP722</f>
        <v>0</v>
      </c>
      <c r="CQ520">
        <f>Drivers!CQ722</f>
        <v>0</v>
      </c>
      <c r="CR520">
        <f>Drivers!CR722</f>
        <v>0</v>
      </c>
      <c r="CS520">
        <f>Drivers!CS722</f>
        <v>0</v>
      </c>
      <c r="CT520">
        <f>Drivers!CT722</f>
        <v>0</v>
      </c>
      <c r="CU520">
        <f>Drivers!CU722</f>
        <v>0</v>
      </c>
      <c r="CV520">
        <f>Drivers!CV722</f>
        <v>0</v>
      </c>
      <c r="CW520">
        <f>Drivers!CW722</f>
        <v>0</v>
      </c>
      <c r="CX520">
        <f>Drivers!CX722</f>
        <v>0</v>
      </c>
      <c r="CY520">
        <f>Drivers!CY722</f>
        <v>0</v>
      </c>
      <c r="CZ520">
        <f>Drivers!CZ722</f>
        <v>0</v>
      </c>
      <c r="DA520">
        <f>Drivers!DA722</f>
        <v>0</v>
      </c>
      <c r="DB520">
        <f>Drivers!DB722</f>
        <v>0</v>
      </c>
      <c r="DC520">
        <f>Drivers!DC722</f>
        <v>0</v>
      </c>
      <c r="DD520">
        <f>Drivers!DD722</f>
        <v>0</v>
      </c>
      <c r="DE520">
        <f>Drivers!DE722</f>
        <v>0</v>
      </c>
      <c r="DF520">
        <f>Drivers!DF722</f>
        <v>0</v>
      </c>
      <c r="DG520">
        <f>Drivers!DG722</f>
        <v>0</v>
      </c>
      <c r="DH520">
        <f>Drivers!DH722</f>
        <v>0</v>
      </c>
      <c r="DI520">
        <f>Drivers!DI722</f>
        <v>0</v>
      </c>
      <c r="DJ520">
        <f>Drivers!DJ722</f>
        <v>0</v>
      </c>
      <c r="DK520">
        <f>Drivers!DK722</f>
        <v>0</v>
      </c>
      <c r="DL520">
        <f>Drivers!DL722</f>
        <v>0</v>
      </c>
      <c r="DM520">
        <f>Drivers!DM722</f>
        <v>0</v>
      </c>
      <c r="DN520">
        <f>Drivers!DN722</f>
        <v>0</v>
      </c>
      <c r="DO520">
        <f>Drivers!DO722</f>
        <v>0</v>
      </c>
      <c r="DP520">
        <f>Drivers!DP722</f>
        <v>0</v>
      </c>
      <c r="DQ520">
        <f>Drivers!DQ722</f>
        <v>0</v>
      </c>
      <c r="DR520">
        <f>Drivers!DR722</f>
        <v>0</v>
      </c>
      <c r="DS520">
        <f>Drivers!DS722</f>
        <v>0</v>
      </c>
      <c r="DT520">
        <f>Drivers!DT722</f>
        <v>0</v>
      </c>
      <c r="DU520">
        <f>Drivers!DU722</f>
        <v>0</v>
      </c>
      <c r="DV520">
        <f>Drivers!DV722</f>
        <v>0</v>
      </c>
      <c r="DW520">
        <f>Drivers!DW722</f>
        <v>0</v>
      </c>
      <c r="DX520">
        <f>Drivers!DX722</f>
        <v>0</v>
      </c>
      <c r="DY520">
        <f>Drivers!DY722</f>
        <v>0</v>
      </c>
      <c r="DZ520">
        <f>Drivers!DZ722</f>
        <v>0</v>
      </c>
      <c r="EA520">
        <f>Drivers!EA722</f>
        <v>0</v>
      </c>
      <c r="EB520">
        <f>Drivers!EB722</f>
        <v>0</v>
      </c>
      <c r="EC520">
        <f>Drivers!EC722</f>
        <v>0</v>
      </c>
      <c r="ED520">
        <f>Drivers!ED722</f>
        <v>0</v>
      </c>
      <c r="EE520">
        <f>Drivers!EE722</f>
        <v>0</v>
      </c>
      <c r="EF520">
        <f>Drivers!EF722</f>
        <v>0</v>
      </c>
      <c r="EG520">
        <f>Drivers!EG722</f>
        <v>0</v>
      </c>
      <c r="EH520">
        <f>Drivers!EH722</f>
        <v>0</v>
      </c>
      <c r="EI520">
        <f>Drivers!EI722</f>
        <v>0</v>
      </c>
      <c r="EJ520">
        <f>Drivers!EJ722</f>
        <v>0</v>
      </c>
    </row>
    <row r="521" spans="1:140" hidden="1" outlineLevel="1">
      <c r="A521">
        <f>Drivers!A723</f>
        <v>0</v>
      </c>
      <c r="B521">
        <f>Drivers!B723</f>
        <v>0</v>
      </c>
      <c r="C521">
        <f>Drivers!C723</f>
        <v>0</v>
      </c>
      <c r="D521">
        <f>Drivers!D723</f>
        <v>0</v>
      </c>
      <c r="E521">
        <f>Drivers!E723</f>
        <v>0</v>
      </c>
      <c r="F521">
        <f>Drivers!F723</f>
        <v>0</v>
      </c>
      <c r="G521">
        <f>Drivers!G723</f>
        <v>0</v>
      </c>
      <c r="H521">
        <f>Drivers!H723</f>
        <v>0</v>
      </c>
      <c r="I521" t="str">
        <f>Drivers!I723</f>
        <v>Spread from Base Case</v>
      </c>
      <c r="J521">
        <f>Drivers!J723</f>
        <v>0</v>
      </c>
      <c r="K521">
        <f>Drivers!K723</f>
        <v>0</v>
      </c>
      <c r="L521">
        <f>Drivers!L723</f>
        <v>0</v>
      </c>
      <c r="M521">
        <f>Drivers!M723</f>
        <v>0</v>
      </c>
      <c r="N521">
        <f>Drivers!N723</f>
        <v>0</v>
      </c>
      <c r="O521">
        <f>Drivers!O723</f>
        <v>0</v>
      </c>
      <c r="P521">
        <f>Drivers!P723</f>
        <v>0</v>
      </c>
      <c r="Q521">
        <f>Drivers!Q723</f>
        <v>0</v>
      </c>
      <c r="R521">
        <f>Drivers!R723</f>
        <v>0</v>
      </c>
      <c r="S521">
        <f>Drivers!S723</f>
        <v>0</v>
      </c>
      <c r="T521">
        <f>Drivers!T723</f>
        <v>0</v>
      </c>
      <c r="U521">
        <f>Drivers!U723</f>
        <v>0</v>
      </c>
      <c r="V521">
        <f>Drivers!V723</f>
        <v>0</v>
      </c>
      <c r="W521">
        <f>Drivers!W723</f>
        <v>0</v>
      </c>
      <c r="X521">
        <f>Drivers!X723</f>
        <v>0</v>
      </c>
      <c r="Y521">
        <f>Drivers!Y723</f>
        <v>0</v>
      </c>
      <c r="Z521">
        <f>Drivers!Z723</f>
        <v>0</v>
      </c>
      <c r="AA521">
        <f>Drivers!AA723</f>
        <v>0</v>
      </c>
      <c r="AB521">
        <f>Drivers!AB723</f>
        <v>0</v>
      </c>
      <c r="AC521">
        <f>Drivers!AC723</f>
        <v>0</v>
      </c>
      <c r="AD521">
        <f>Drivers!AD723</f>
        <v>0</v>
      </c>
      <c r="AE521">
        <f>Drivers!AE723</f>
        <v>0</v>
      </c>
      <c r="AF521">
        <f>Drivers!AF723</f>
        <v>0</v>
      </c>
      <c r="AG521">
        <f>Drivers!AG723</f>
        <v>0</v>
      </c>
      <c r="AH521">
        <f>Drivers!AH723</f>
        <v>0</v>
      </c>
      <c r="AI521">
        <f>Drivers!AI723</f>
        <v>0</v>
      </c>
      <c r="AJ521">
        <f>Drivers!AJ723</f>
        <v>0</v>
      </c>
      <c r="AK521">
        <f>Drivers!AK723</f>
        <v>0</v>
      </c>
      <c r="AL521">
        <f>Drivers!AL723</f>
        <v>0</v>
      </c>
      <c r="AM521">
        <f>Drivers!AM723</f>
        <v>0</v>
      </c>
      <c r="AN521">
        <f>Drivers!AN723</f>
        <v>0</v>
      </c>
      <c r="AO521">
        <f>Drivers!AO723</f>
        <v>0</v>
      </c>
      <c r="AP521">
        <f>Drivers!AP723</f>
        <v>0</v>
      </c>
      <c r="AQ521">
        <f>Drivers!AQ723</f>
        <v>0</v>
      </c>
      <c r="AR521">
        <f>Drivers!AR723</f>
        <v>0</v>
      </c>
      <c r="AS521">
        <f>Drivers!AS723</f>
        <v>0</v>
      </c>
      <c r="AT521">
        <f>Drivers!AT723</f>
        <v>0</v>
      </c>
      <c r="AU521">
        <f>Drivers!AU723</f>
        <v>0</v>
      </c>
      <c r="AV521">
        <f>Drivers!AV723</f>
        <v>0</v>
      </c>
      <c r="AW521">
        <f>Drivers!AW723</f>
        <v>0</v>
      </c>
      <c r="AX521">
        <f>Drivers!AX723</f>
        <v>0</v>
      </c>
      <c r="AY521">
        <f>Drivers!AY723</f>
        <v>0</v>
      </c>
      <c r="AZ521">
        <f>Drivers!AZ723</f>
        <v>0</v>
      </c>
      <c r="BA521">
        <f>Drivers!BA723</f>
        <v>0</v>
      </c>
      <c r="BB521">
        <f>Drivers!BB723</f>
        <v>0</v>
      </c>
      <c r="BC521">
        <f>Drivers!BC723</f>
        <v>0</v>
      </c>
      <c r="BD521">
        <f>Drivers!BD723</f>
        <v>0</v>
      </c>
      <c r="BE521">
        <f>Drivers!BE723</f>
        <v>0</v>
      </c>
      <c r="BF521">
        <f>Drivers!BF723</f>
        <v>0</v>
      </c>
      <c r="BG521">
        <f>Drivers!BG723</f>
        <v>0</v>
      </c>
      <c r="BH521">
        <f>Drivers!BH723</f>
        <v>0</v>
      </c>
      <c r="BI521">
        <f>Drivers!BI723</f>
        <v>0</v>
      </c>
      <c r="BJ521">
        <f>Drivers!BJ723</f>
        <v>0</v>
      </c>
      <c r="BK521">
        <f>Drivers!BK723</f>
        <v>0</v>
      </c>
      <c r="BL521">
        <f>Drivers!BL723</f>
        <v>0</v>
      </c>
      <c r="BM521">
        <f>Drivers!BM723</f>
        <v>0</v>
      </c>
      <c r="BN521">
        <f>Drivers!BN723</f>
        <v>0</v>
      </c>
      <c r="BO521">
        <f>Drivers!BO723</f>
        <v>0</v>
      </c>
      <c r="BP521">
        <f>Drivers!BP723</f>
        <v>0</v>
      </c>
      <c r="BQ521">
        <f>Drivers!BQ723</f>
        <v>0</v>
      </c>
      <c r="BR521">
        <f>Drivers!BR723</f>
        <v>0</v>
      </c>
      <c r="BS521">
        <f>Drivers!BS723</f>
        <v>1.4999999999999999E-2</v>
      </c>
      <c r="BT521">
        <f>Drivers!BT723</f>
        <v>1.4999999999999999E-2</v>
      </c>
      <c r="BU521">
        <f>Drivers!BU723</f>
        <v>1.4999999999999999E-2</v>
      </c>
      <c r="BV521">
        <f>Drivers!BV723</f>
        <v>1.4999999999999999E-2</v>
      </c>
      <c r="BW521">
        <f>Drivers!BW723</f>
        <v>1.4999999999999999E-2</v>
      </c>
      <c r="BX521">
        <f>Drivers!BX723</f>
        <v>1.4999999999999999E-2</v>
      </c>
      <c r="BY521">
        <f>Drivers!BY723</f>
        <v>1.4999999999999999E-2</v>
      </c>
      <c r="BZ521">
        <f>Drivers!BZ723</f>
        <v>1.4999999999999999E-2</v>
      </c>
      <c r="CA521">
        <f>Drivers!CA723</f>
        <v>1.4999999999999999E-2</v>
      </c>
      <c r="CB521">
        <f>Drivers!CB723</f>
        <v>1.4999999999999999E-2</v>
      </c>
      <c r="CC521">
        <f>Drivers!CC723</f>
        <v>1.4999999999999999E-2</v>
      </c>
      <c r="CD521">
        <f>Drivers!CD723</f>
        <v>0</v>
      </c>
      <c r="CE521">
        <f>Drivers!CE723</f>
        <v>0</v>
      </c>
      <c r="CF521">
        <f>Drivers!CF723</f>
        <v>0</v>
      </c>
      <c r="CG521">
        <f>Drivers!CG723</f>
        <v>0</v>
      </c>
      <c r="CH521">
        <f>Drivers!CH723</f>
        <v>0</v>
      </c>
      <c r="CI521">
        <f>Drivers!CI723</f>
        <v>0</v>
      </c>
      <c r="CJ521">
        <f>Drivers!CJ723</f>
        <v>0</v>
      </c>
      <c r="CK521">
        <f>Drivers!CK723</f>
        <v>0</v>
      </c>
      <c r="CL521">
        <f>Drivers!CL723</f>
        <v>0</v>
      </c>
      <c r="CM521">
        <f>Drivers!CM723</f>
        <v>0</v>
      </c>
      <c r="CN521">
        <f>Drivers!CN723</f>
        <v>0</v>
      </c>
      <c r="CO521">
        <f>Drivers!CO723</f>
        <v>0</v>
      </c>
      <c r="CP521">
        <f>Drivers!CP723</f>
        <v>0</v>
      </c>
      <c r="CQ521">
        <f>Drivers!CQ723</f>
        <v>0</v>
      </c>
      <c r="CR521">
        <f>Drivers!CR723</f>
        <v>0</v>
      </c>
      <c r="CS521">
        <f>Drivers!CS723</f>
        <v>0</v>
      </c>
      <c r="CT521">
        <f>Drivers!CT723</f>
        <v>0</v>
      </c>
      <c r="CU521">
        <f>Drivers!CU723</f>
        <v>0</v>
      </c>
      <c r="CV521">
        <f>Drivers!CV723</f>
        <v>0</v>
      </c>
      <c r="CW521">
        <f>Drivers!CW723</f>
        <v>0</v>
      </c>
      <c r="CX521">
        <f>Drivers!CX723</f>
        <v>0</v>
      </c>
      <c r="CY521">
        <f>Drivers!CY723</f>
        <v>0</v>
      </c>
      <c r="CZ521">
        <f>Drivers!CZ723</f>
        <v>0</v>
      </c>
      <c r="DA521">
        <f>Drivers!DA723</f>
        <v>0</v>
      </c>
      <c r="DB521">
        <f>Drivers!DB723</f>
        <v>0</v>
      </c>
      <c r="DC521">
        <f>Drivers!DC723</f>
        <v>0</v>
      </c>
      <c r="DD521">
        <f>Drivers!DD723</f>
        <v>0</v>
      </c>
      <c r="DE521">
        <f>Drivers!DE723</f>
        <v>0</v>
      </c>
      <c r="DF521">
        <f>Drivers!DF723</f>
        <v>0</v>
      </c>
      <c r="DG521">
        <f>Drivers!DG723</f>
        <v>0</v>
      </c>
      <c r="DH521">
        <f>Drivers!DH723</f>
        <v>0</v>
      </c>
      <c r="DI521">
        <f>Drivers!DI723</f>
        <v>0</v>
      </c>
      <c r="DJ521">
        <f>Drivers!DJ723</f>
        <v>0</v>
      </c>
      <c r="DK521">
        <f>Drivers!DK723</f>
        <v>0</v>
      </c>
      <c r="DL521">
        <f>Drivers!DL723</f>
        <v>0</v>
      </c>
      <c r="DM521">
        <f>Drivers!DM723</f>
        <v>0</v>
      </c>
      <c r="DN521">
        <f>Drivers!DN723</f>
        <v>0</v>
      </c>
      <c r="DO521">
        <f>Drivers!DO723</f>
        <v>0</v>
      </c>
      <c r="DP521">
        <f>Drivers!DP723</f>
        <v>0</v>
      </c>
      <c r="DQ521">
        <f>Drivers!DQ723</f>
        <v>0</v>
      </c>
      <c r="DR521">
        <f>Drivers!DR723</f>
        <v>0</v>
      </c>
      <c r="DS521">
        <f>Drivers!DS723</f>
        <v>0</v>
      </c>
      <c r="DT521">
        <f>Drivers!DT723</f>
        <v>0</v>
      </c>
      <c r="DU521">
        <f>Drivers!DU723</f>
        <v>0</v>
      </c>
      <c r="DV521">
        <f>Drivers!DV723</f>
        <v>0</v>
      </c>
      <c r="DW521">
        <f>Drivers!DW723</f>
        <v>0</v>
      </c>
      <c r="DX521">
        <f>Drivers!DX723</f>
        <v>0</v>
      </c>
      <c r="DY521">
        <f>Drivers!DY723</f>
        <v>0</v>
      </c>
      <c r="DZ521">
        <f>Drivers!DZ723</f>
        <v>0</v>
      </c>
      <c r="EA521">
        <f>Drivers!EA723</f>
        <v>0</v>
      </c>
      <c r="EB521">
        <f>Drivers!EB723</f>
        <v>0</v>
      </c>
      <c r="EC521">
        <f>Drivers!EC723</f>
        <v>0</v>
      </c>
      <c r="ED521">
        <f>Drivers!ED723</f>
        <v>0</v>
      </c>
      <c r="EE521">
        <f>Drivers!EE723</f>
        <v>0</v>
      </c>
      <c r="EF521">
        <f>Drivers!EF723</f>
        <v>0</v>
      </c>
      <c r="EG521">
        <f>Drivers!EG723</f>
        <v>0</v>
      </c>
      <c r="EH521">
        <f>Drivers!EH723</f>
        <v>0</v>
      </c>
      <c r="EI521">
        <f>Drivers!EI723</f>
        <v>0</v>
      </c>
      <c r="EJ521">
        <f>Drivers!EJ723</f>
        <v>0</v>
      </c>
    </row>
    <row r="522" spans="1:140" hidden="1" outlineLevel="1">
      <c r="A522">
        <f>Drivers!A724</f>
        <v>0</v>
      </c>
      <c r="B522">
        <f>Drivers!B724</f>
        <v>0</v>
      </c>
      <c r="C522">
        <f>Drivers!C724</f>
        <v>0</v>
      </c>
      <c r="D522">
        <f>Drivers!D724</f>
        <v>0</v>
      </c>
      <c r="E522">
        <f>Drivers!E724</f>
        <v>0</v>
      </c>
      <c r="F522">
        <f>Drivers!F724</f>
        <v>0</v>
      </c>
      <c r="G522">
        <f>Drivers!G724</f>
        <v>0</v>
      </c>
      <c r="H522">
        <f>Drivers!H724</f>
        <v>0</v>
      </c>
      <c r="I522" t="str">
        <f>Drivers!I724</f>
        <v>Bear</v>
      </c>
      <c r="J522">
        <f>Drivers!J724</f>
        <v>0</v>
      </c>
      <c r="K522">
        <f>Drivers!K724</f>
        <v>0</v>
      </c>
      <c r="L522">
        <f>Drivers!L724</f>
        <v>0</v>
      </c>
      <c r="M522">
        <f>Drivers!M724</f>
        <v>0</v>
      </c>
      <c r="N522">
        <f>Drivers!N724</f>
        <v>0</v>
      </c>
      <c r="O522">
        <f>Drivers!O724</f>
        <v>0</v>
      </c>
      <c r="P522">
        <f>Drivers!P724</f>
        <v>0</v>
      </c>
      <c r="Q522">
        <f>Drivers!Q724</f>
        <v>0</v>
      </c>
      <c r="R522">
        <f>Drivers!R724</f>
        <v>0</v>
      </c>
      <c r="S522">
        <f>Drivers!S724</f>
        <v>0</v>
      </c>
      <c r="T522">
        <f>Drivers!T724</f>
        <v>0</v>
      </c>
      <c r="U522">
        <f>Drivers!U724</f>
        <v>0</v>
      </c>
      <c r="V522">
        <f>Drivers!V724</f>
        <v>0</v>
      </c>
      <c r="W522">
        <f>Drivers!W724</f>
        <v>0</v>
      </c>
      <c r="X522">
        <f>Drivers!X724</f>
        <v>0</v>
      </c>
      <c r="Y522">
        <f>Drivers!Y724</f>
        <v>0</v>
      </c>
      <c r="Z522">
        <f>Drivers!Z724</f>
        <v>0</v>
      </c>
      <c r="AA522">
        <f>Drivers!AA724</f>
        <v>0</v>
      </c>
      <c r="AB522">
        <f>Drivers!AB724</f>
        <v>0</v>
      </c>
      <c r="AC522">
        <f>Drivers!AC724</f>
        <v>0</v>
      </c>
      <c r="AD522">
        <f>Drivers!AD724</f>
        <v>0</v>
      </c>
      <c r="AE522">
        <f>Drivers!AE724</f>
        <v>0</v>
      </c>
      <c r="AF522">
        <f>Drivers!AF724</f>
        <v>0</v>
      </c>
      <c r="AG522">
        <f>Drivers!AG724</f>
        <v>0</v>
      </c>
      <c r="AH522">
        <f>Drivers!AH724</f>
        <v>0</v>
      </c>
      <c r="AI522">
        <f>Drivers!AI724</f>
        <v>0</v>
      </c>
      <c r="AJ522">
        <f>Drivers!AJ724</f>
        <v>0</v>
      </c>
      <c r="AK522">
        <f>Drivers!AK724</f>
        <v>0</v>
      </c>
      <c r="AL522">
        <f>Drivers!AL724</f>
        <v>0</v>
      </c>
      <c r="AM522">
        <f>Drivers!AM724</f>
        <v>0</v>
      </c>
      <c r="AN522">
        <f>Drivers!AN724</f>
        <v>0</v>
      </c>
      <c r="AO522">
        <f>Drivers!AO724</f>
        <v>0</v>
      </c>
      <c r="AP522">
        <f>Drivers!AP724</f>
        <v>0</v>
      </c>
      <c r="AQ522">
        <f>Drivers!AQ724</f>
        <v>0</v>
      </c>
      <c r="AR522">
        <f>Drivers!AR724</f>
        <v>0</v>
      </c>
      <c r="AS522">
        <f>Drivers!AS724</f>
        <v>0</v>
      </c>
      <c r="AT522">
        <f>Drivers!AT724</f>
        <v>0</v>
      </c>
      <c r="AU522">
        <f>Drivers!AU724</f>
        <v>0</v>
      </c>
      <c r="AV522">
        <f>Drivers!AV724</f>
        <v>0</v>
      </c>
      <c r="AW522">
        <f>Drivers!AW724</f>
        <v>0</v>
      </c>
      <c r="AX522">
        <f>Drivers!AX724</f>
        <v>0</v>
      </c>
      <c r="AY522">
        <f>Drivers!AY724</f>
        <v>0</v>
      </c>
      <c r="AZ522">
        <f>Drivers!AZ724</f>
        <v>0</v>
      </c>
      <c r="BA522">
        <f>Drivers!BA724</f>
        <v>0</v>
      </c>
      <c r="BB522">
        <f>Drivers!BB724</f>
        <v>0</v>
      </c>
      <c r="BC522">
        <f>Drivers!BC724</f>
        <v>0</v>
      </c>
      <c r="BD522">
        <f>Drivers!BD724</f>
        <v>0</v>
      </c>
      <c r="BE522">
        <f>Drivers!BE724</f>
        <v>0</v>
      </c>
      <c r="BF522">
        <f>Drivers!BF724</f>
        <v>0</v>
      </c>
      <c r="BG522">
        <f>Drivers!BG724</f>
        <v>0</v>
      </c>
      <c r="BH522">
        <f>Drivers!BH724</f>
        <v>0</v>
      </c>
      <c r="BI522">
        <f>Drivers!BI724</f>
        <v>0</v>
      </c>
      <c r="BJ522">
        <f>Drivers!BJ724</f>
        <v>0</v>
      </c>
      <c r="BK522">
        <f>Drivers!BK724</f>
        <v>0</v>
      </c>
      <c r="BL522">
        <f>Drivers!BL724</f>
        <v>0</v>
      </c>
      <c r="BM522">
        <f>Drivers!BM724</f>
        <v>0</v>
      </c>
      <c r="BN522">
        <f>Drivers!BN724</f>
        <v>0</v>
      </c>
      <c r="BO522">
        <f>Drivers!BO724</f>
        <v>0</v>
      </c>
      <c r="BP522">
        <f>Drivers!BP724</f>
        <v>0</v>
      </c>
      <c r="BQ522">
        <f>Drivers!BQ724</f>
        <v>0</v>
      </c>
      <c r="BR522">
        <f>Drivers!BR724</f>
        <v>0</v>
      </c>
      <c r="BS522">
        <f>Drivers!BS724</f>
        <v>7.5000000000000011E-2</v>
      </c>
      <c r="BT522">
        <f>Drivers!BT724</f>
        <v>7.5000000000000011E-2</v>
      </c>
      <c r="BU522">
        <f>Drivers!BU724</f>
        <v>7.5000000000000011E-2</v>
      </c>
      <c r="BV522">
        <f>Drivers!BV724</f>
        <v>5.5E-2</v>
      </c>
      <c r="BW522">
        <f>Drivers!BW724</f>
        <v>5.5E-2</v>
      </c>
      <c r="BX522">
        <f>Drivers!BX724</f>
        <v>5.5E-2</v>
      </c>
      <c r="BY522">
        <f>Drivers!BY724</f>
        <v>5.5E-2</v>
      </c>
      <c r="BZ522">
        <f>Drivers!BZ724</f>
        <v>5.5E-2</v>
      </c>
      <c r="CA522">
        <f>Drivers!CA724</f>
        <v>5.5E-2</v>
      </c>
      <c r="CB522">
        <f>Drivers!CB724</f>
        <v>5.5E-2</v>
      </c>
      <c r="CC522">
        <f>Drivers!CC724</f>
        <v>5.5E-2</v>
      </c>
      <c r="CD522">
        <f>Drivers!CD724</f>
        <v>0</v>
      </c>
      <c r="CE522">
        <f>Drivers!CE724</f>
        <v>0</v>
      </c>
      <c r="CF522">
        <f>Drivers!CF724</f>
        <v>0</v>
      </c>
      <c r="CG522">
        <f>Drivers!CG724</f>
        <v>0</v>
      </c>
      <c r="CH522">
        <f>Drivers!CH724</f>
        <v>0</v>
      </c>
      <c r="CI522">
        <f>Drivers!CI724</f>
        <v>0</v>
      </c>
      <c r="CJ522">
        <f>Drivers!CJ724</f>
        <v>0</v>
      </c>
      <c r="CK522">
        <f>Drivers!CK724</f>
        <v>0</v>
      </c>
      <c r="CL522">
        <f>Drivers!CL724</f>
        <v>0</v>
      </c>
      <c r="CM522">
        <f>Drivers!CM724</f>
        <v>0</v>
      </c>
      <c r="CN522">
        <f>Drivers!CN724</f>
        <v>0</v>
      </c>
      <c r="CO522">
        <f>Drivers!CO724</f>
        <v>0</v>
      </c>
      <c r="CP522">
        <f>Drivers!CP724</f>
        <v>0</v>
      </c>
      <c r="CQ522">
        <f>Drivers!CQ724</f>
        <v>0</v>
      </c>
      <c r="CR522">
        <f>Drivers!CR724</f>
        <v>0</v>
      </c>
      <c r="CS522">
        <f>Drivers!CS724</f>
        <v>0</v>
      </c>
      <c r="CT522">
        <f>Drivers!CT724</f>
        <v>0</v>
      </c>
      <c r="CU522">
        <f>Drivers!CU724</f>
        <v>0</v>
      </c>
      <c r="CV522">
        <f>Drivers!CV724</f>
        <v>0</v>
      </c>
      <c r="CW522">
        <f>Drivers!CW724</f>
        <v>0</v>
      </c>
      <c r="CX522">
        <f>Drivers!CX724</f>
        <v>0</v>
      </c>
      <c r="CY522">
        <f>Drivers!CY724</f>
        <v>0</v>
      </c>
      <c r="CZ522">
        <f>Drivers!CZ724</f>
        <v>0</v>
      </c>
      <c r="DA522">
        <f>Drivers!DA724</f>
        <v>0</v>
      </c>
      <c r="DB522">
        <f>Drivers!DB724</f>
        <v>0</v>
      </c>
      <c r="DC522">
        <f>Drivers!DC724</f>
        <v>0</v>
      </c>
      <c r="DD522">
        <f>Drivers!DD724</f>
        <v>0</v>
      </c>
      <c r="DE522">
        <f>Drivers!DE724</f>
        <v>0</v>
      </c>
      <c r="DF522">
        <f>Drivers!DF724</f>
        <v>0</v>
      </c>
      <c r="DG522">
        <f>Drivers!DG724</f>
        <v>0</v>
      </c>
      <c r="DH522">
        <f>Drivers!DH724</f>
        <v>0</v>
      </c>
      <c r="DI522">
        <f>Drivers!DI724</f>
        <v>0</v>
      </c>
      <c r="DJ522">
        <f>Drivers!DJ724</f>
        <v>0</v>
      </c>
      <c r="DK522">
        <f>Drivers!DK724</f>
        <v>0</v>
      </c>
      <c r="DL522">
        <f>Drivers!DL724</f>
        <v>0</v>
      </c>
      <c r="DM522">
        <f>Drivers!DM724</f>
        <v>0</v>
      </c>
      <c r="DN522">
        <f>Drivers!DN724</f>
        <v>0</v>
      </c>
      <c r="DO522">
        <f>Drivers!DO724</f>
        <v>0</v>
      </c>
      <c r="DP522">
        <f>Drivers!DP724</f>
        <v>0</v>
      </c>
      <c r="DQ522">
        <f>Drivers!DQ724</f>
        <v>0</v>
      </c>
      <c r="DR522">
        <f>Drivers!DR724</f>
        <v>0</v>
      </c>
      <c r="DS522">
        <f>Drivers!DS724</f>
        <v>0</v>
      </c>
      <c r="DT522">
        <f>Drivers!DT724</f>
        <v>0</v>
      </c>
      <c r="DU522">
        <f>Drivers!DU724</f>
        <v>0</v>
      </c>
      <c r="DV522">
        <f>Drivers!DV724</f>
        <v>0</v>
      </c>
      <c r="DW522">
        <f>Drivers!DW724</f>
        <v>0</v>
      </c>
      <c r="DX522">
        <f>Drivers!DX724</f>
        <v>0</v>
      </c>
      <c r="DY522">
        <f>Drivers!DY724</f>
        <v>0</v>
      </c>
      <c r="DZ522">
        <f>Drivers!DZ724</f>
        <v>0</v>
      </c>
      <c r="EA522">
        <f>Drivers!EA724</f>
        <v>0</v>
      </c>
      <c r="EB522">
        <f>Drivers!EB724</f>
        <v>0</v>
      </c>
      <c r="EC522">
        <f>Drivers!EC724</f>
        <v>0</v>
      </c>
      <c r="ED522">
        <f>Drivers!ED724</f>
        <v>0</v>
      </c>
      <c r="EE522">
        <f>Drivers!EE724</f>
        <v>0</v>
      </c>
      <c r="EF522">
        <f>Drivers!EF724</f>
        <v>0</v>
      </c>
      <c r="EG522">
        <f>Drivers!EG724</f>
        <v>0</v>
      </c>
      <c r="EH522">
        <f>Drivers!EH724</f>
        <v>0</v>
      </c>
      <c r="EI522">
        <f>Drivers!EI724</f>
        <v>0</v>
      </c>
      <c r="EJ522">
        <f>Drivers!EJ724</f>
        <v>0</v>
      </c>
    </row>
    <row r="523" spans="1:140" hidden="1" outlineLevel="1">
      <c r="A523">
        <f>Drivers!A725</f>
        <v>0</v>
      </c>
      <c r="B523">
        <f>Drivers!B725</f>
        <v>0</v>
      </c>
      <c r="C523">
        <f>Drivers!C725</f>
        <v>0</v>
      </c>
      <c r="D523">
        <f>Drivers!D725</f>
        <v>0</v>
      </c>
      <c r="E523">
        <f>Drivers!E725</f>
        <v>0</v>
      </c>
      <c r="F523">
        <f>Drivers!F725</f>
        <v>0</v>
      </c>
      <c r="G523">
        <f>Drivers!G725</f>
        <v>0</v>
      </c>
      <c r="H523">
        <f>Drivers!H725</f>
        <v>0</v>
      </c>
      <c r="I523" t="str">
        <f>Drivers!I725</f>
        <v>Spread from Base Case</v>
      </c>
      <c r="J523">
        <f>Drivers!J725</f>
        <v>0</v>
      </c>
      <c r="K523">
        <f>Drivers!K725</f>
        <v>0</v>
      </c>
      <c r="L523">
        <f>Drivers!L725</f>
        <v>0</v>
      </c>
      <c r="M523">
        <f>Drivers!M725</f>
        <v>0</v>
      </c>
      <c r="N523">
        <f>Drivers!N725</f>
        <v>0</v>
      </c>
      <c r="O523">
        <f>Drivers!O725</f>
        <v>0</v>
      </c>
      <c r="P523">
        <f>Drivers!P725</f>
        <v>0</v>
      </c>
      <c r="Q523">
        <f>Drivers!Q725</f>
        <v>0</v>
      </c>
      <c r="R523">
        <f>Drivers!R725</f>
        <v>0</v>
      </c>
      <c r="S523">
        <f>Drivers!S725</f>
        <v>0</v>
      </c>
      <c r="T523">
        <f>Drivers!T725</f>
        <v>0</v>
      </c>
      <c r="U523">
        <f>Drivers!U725</f>
        <v>0</v>
      </c>
      <c r="V523">
        <f>Drivers!V725</f>
        <v>0</v>
      </c>
      <c r="W523">
        <f>Drivers!W725</f>
        <v>0</v>
      </c>
      <c r="X523">
        <f>Drivers!X725</f>
        <v>0</v>
      </c>
      <c r="Y523">
        <f>Drivers!Y725</f>
        <v>0</v>
      </c>
      <c r="Z523">
        <f>Drivers!Z725</f>
        <v>0</v>
      </c>
      <c r="AA523">
        <f>Drivers!AA725</f>
        <v>0</v>
      </c>
      <c r="AB523">
        <f>Drivers!AB725</f>
        <v>0</v>
      </c>
      <c r="AC523">
        <f>Drivers!AC725</f>
        <v>0</v>
      </c>
      <c r="AD523">
        <f>Drivers!AD725</f>
        <v>0</v>
      </c>
      <c r="AE523">
        <f>Drivers!AE725</f>
        <v>0</v>
      </c>
      <c r="AF523">
        <f>Drivers!AF725</f>
        <v>0</v>
      </c>
      <c r="AG523">
        <f>Drivers!AG725</f>
        <v>0</v>
      </c>
      <c r="AH523">
        <f>Drivers!AH725</f>
        <v>0</v>
      </c>
      <c r="AI523">
        <f>Drivers!AI725</f>
        <v>0</v>
      </c>
      <c r="AJ523">
        <f>Drivers!AJ725</f>
        <v>0</v>
      </c>
      <c r="AK523">
        <f>Drivers!AK725</f>
        <v>0</v>
      </c>
      <c r="AL523">
        <f>Drivers!AL725</f>
        <v>0</v>
      </c>
      <c r="AM523">
        <f>Drivers!AM725</f>
        <v>0</v>
      </c>
      <c r="AN523">
        <f>Drivers!AN725</f>
        <v>0</v>
      </c>
      <c r="AO523">
        <f>Drivers!AO725</f>
        <v>0</v>
      </c>
      <c r="AP523">
        <f>Drivers!AP725</f>
        <v>0</v>
      </c>
      <c r="AQ523">
        <f>Drivers!AQ725</f>
        <v>0</v>
      </c>
      <c r="AR523">
        <f>Drivers!AR725</f>
        <v>0</v>
      </c>
      <c r="AS523">
        <f>Drivers!AS725</f>
        <v>0</v>
      </c>
      <c r="AT523">
        <f>Drivers!AT725</f>
        <v>0</v>
      </c>
      <c r="AU523">
        <f>Drivers!AU725</f>
        <v>0</v>
      </c>
      <c r="AV523">
        <f>Drivers!AV725</f>
        <v>0</v>
      </c>
      <c r="AW523">
        <f>Drivers!AW725</f>
        <v>0</v>
      </c>
      <c r="AX523">
        <f>Drivers!AX725</f>
        <v>0</v>
      </c>
      <c r="AY523">
        <f>Drivers!AY725</f>
        <v>0</v>
      </c>
      <c r="AZ523">
        <f>Drivers!AZ725</f>
        <v>0</v>
      </c>
      <c r="BA523">
        <f>Drivers!BA725</f>
        <v>0</v>
      </c>
      <c r="BB523">
        <f>Drivers!BB725</f>
        <v>0</v>
      </c>
      <c r="BC523">
        <f>Drivers!BC725</f>
        <v>0</v>
      </c>
      <c r="BD523">
        <f>Drivers!BD725</f>
        <v>0</v>
      </c>
      <c r="BE523">
        <f>Drivers!BE725</f>
        <v>0</v>
      </c>
      <c r="BF523">
        <f>Drivers!BF725</f>
        <v>0</v>
      </c>
      <c r="BG523">
        <f>Drivers!BG725</f>
        <v>0</v>
      </c>
      <c r="BH523">
        <f>Drivers!BH725</f>
        <v>0</v>
      </c>
      <c r="BI523">
        <f>Drivers!BI725</f>
        <v>0</v>
      </c>
      <c r="BJ523">
        <f>Drivers!BJ725</f>
        <v>0</v>
      </c>
      <c r="BK523">
        <f>Drivers!BK725</f>
        <v>0</v>
      </c>
      <c r="BL523">
        <f>Drivers!BL725</f>
        <v>0</v>
      </c>
      <c r="BM523">
        <f>Drivers!BM725</f>
        <v>0</v>
      </c>
      <c r="BN523">
        <f>Drivers!BN725</f>
        <v>0</v>
      </c>
      <c r="BO523">
        <f>Drivers!BO725</f>
        <v>0</v>
      </c>
      <c r="BP523">
        <f>Drivers!BP725</f>
        <v>0</v>
      </c>
      <c r="BQ523">
        <f>Drivers!BQ725</f>
        <v>0</v>
      </c>
      <c r="BR523">
        <f>Drivers!BR725</f>
        <v>0</v>
      </c>
      <c r="BS523">
        <f>Drivers!BS725</f>
        <v>-2.5000000000000001E-2</v>
      </c>
      <c r="BT523">
        <f>Drivers!BT725</f>
        <v>-2.5000000000000001E-2</v>
      </c>
      <c r="BU523">
        <f>Drivers!BU725</f>
        <v>-2.5000000000000001E-2</v>
      </c>
      <c r="BV523">
        <f>Drivers!BV725</f>
        <v>-2.5000000000000001E-2</v>
      </c>
      <c r="BW523">
        <f>Drivers!BW725</f>
        <v>-2.5000000000000001E-2</v>
      </c>
      <c r="BX523">
        <f>Drivers!BX725</f>
        <v>-2.5000000000000001E-2</v>
      </c>
      <c r="BY523">
        <f>Drivers!BY725</f>
        <v>-2.5000000000000001E-2</v>
      </c>
      <c r="BZ523">
        <f>Drivers!BZ725</f>
        <v>-2.5000000000000001E-2</v>
      </c>
      <c r="CA523">
        <f>Drivers!CA725</f>
        <v>-2.5000000000000001E-2</v>
      </c>
      <c r="CB523">
        <f>Drivers!CB725</f>
        <v>-2.5000000000000001E-2</v>
      </c>
      <c r="CC523">
        <f>Drivers!CC725</f>
        <v>-2.5000000000000001E-2</v>
      </c>
      <c r="CD523">
        <f>Drivers!CD725</f>
        <v>0</v>
      </c>
      <c r="CE523">
        <f>Drivers!CE725</f>
        <v>0</v>
      </c>
      <c r="CF523">
        <f>Drivers!CF725</f>
        <v>0</v>
      </c>
      <c r="CG523">
        <f>Drivers!CG725</f>
        <v>0</v>
      </c>
      <c r="CH523">
        <f>Drivers!CH725</f>
        <v>0</v>
      </c>
      <c r="CI523">
        <f>Drivers!CI725</f>
        <v>0</v>
      </c>
      <c r="CJ523">
        <f>Drivers!CJ725</f>
        <v>0</v>
      </c>
      <c r="CK523">
        <f>Drivers!CK725</f>
        <v>0</v>
      </c>
      <c r="CL523">
        <f>Drivers!CL725</f>
        <v>0</v>
      </c>
      <c r="CM523">
        <f>Drivers!CM725</f>
        <v>0</v>
      </c>
      <c r="CN523">
        <f>Drivers!CN725</f>
        <v>0</v>
      </c>
      <c r="CO523">
        <f>Drivers!CO725</f>
        <v>0</v>
      </c>
      <c r="CP523">
        <f>Drivers!CP725</f>
        <v>0</v>
      </c>
      <c r="CQ523">
        <f>Drivers!CQ725</f>
        <v>0</v>
      </c>
      <c r="CR523">
        <f>Drivers!CR725</f>
        <v>0</v>
      </c>
      <c r="CS523">
        <f>Drivers!CS725</f>
        <v>0</v>
      </c>
      <c r="CT523">
        <f>Drivers!CT725</f>
        <v>0</v>
      </c>
      <c r="CU523">
        <f>Drivers!CU725</f>
        <v>0</v>
      </c>
      <c r="CV523">
        <f>Drivers!CV725</f>
        <v>0</v>
      </c>
      <c r="CW523">
        <f>Drivers!CW725</f>
        <v>0</v>
      </c>
      <c r="CX523">
        <f>Drivers!CX725</f>
        <v>0</v>
      </c>
      <c r="CY523">
        <f>Drivers!CY725</f>
        <v>0</v>
      </c>
      <c r="CZ523">
        <f>Drivers!CZ725</f>
        <v>0</v>
      </c>
      <c r="DA523">
        <f>Drivers!DA725</f>
        <v>0</v>
      </c>
      <c r="DB523">
        <f>Drivers!DB725</f>
        <v>0</v>
      </c>
      <c r="DC523">
        <f>Drivers!DC725</f>
        <v>0</v>
      </c>
      <c r="DD523">
        <f>Drivers!DD725</f>
        <v>0</v>
      </c>
      <c r="DE523">
        <f>Drivers!DE725</f>
        <v>0</v>
      </c>
      <c r="DF523">
        <f>Drivers!DF725</f>
        <v>0</v>
      </c>
      <c r="DG523">
        <f>Drivers!DG725</f>
        <v>0</v>
      </c>
      <c r="DH523">
        <f>Drivers!DH725</f>
        <v>0</v>
      </c>
      <c r="DI523">
        <f>Drivers!DI725</f>
        <v>0</v>
      </c>
      <c r="DJ523">
        <f>Drivers!DJ725</f>
        <v>0</v>
      </c>
      <c r="DK523">
        <f>Drivers!DK725</f>
        <v>0</v>
      </c>
      <c r="DL523">
        <f>Drivers!DL725</f>
        <v>0</v>
      </c>
      <c r="DM523">
        <f>Drivers!DM725</f>
        <v>0</v>
      </c>
      <c r="DN523">
        <f>Drivers!DN725</f>
        <v>0</v>
      </c>
      <c r="DO523">
        <f>Drivers!DO725</f>
        <v>0</v>
      </c>
      <c r="DP523">
        <f>Drivers!DP725</f>
        <v>0</v>
      </c>
      <c r="DQ523">
        <f>Drivers!DQ725</f>
        <v>0</v>
      </c>
      <c r="DR523">
        <f>Drivers!DR725</f>
        <v>0</v>
      </c>
      <c r="DS523">
        <f>Drivers!DS725</f>
        <v>0</v>
      </c>
      <c r="DT523">
        <f>Drivers!DT725</f>
        <v>0</v>
      </c>
      <c r="DU523">
        <f>Drivers!DU725</f>
        <v>0</v>
      </c>
      <c r="DV523">
        <f>Drivers!DV725</f>
        <v>0</v>
      </c>
      <c r="DW523">
        <f>Drivers!DW725</f>
        <v>0</v>
      </c>
      <c r="DX523">
        <f>Drivers!DX725</f>
        <v>0</v>
      </c>
      <c r="DY523">
        <f>Drivers!DY725</f>
        <v>0</v>
      </c>
      <c r="DZ523">
        <f>Drivers!DZ725</f>
        <v>0</v>
      </c>
      <c r="EA523">
        <f>Drivers!EA725</f>
        <v>0</v>
      </c>
      <c r="EB523">
        <f>Drivers!EB725</f>
        <v>0</v>
      </c>
      <c r="EC523">
        <f>Drivers!EC725</f>
        <v>0</v>
      </c>
      <c r="ED523">
        <f>Drivers!ED725</f>
        <v>0</v>
      </c>
      <c r="EE523">
        <f>Drivers!EE725</f>
        <v>0</v>
      </c>
      <c r="EF523">
        <f>Drivers!EF725</f>
        <v>0</v>
      </c>
      <c r="EG523">
        <f>Drivers!EG725</f>
        <v>0</v>
      </c>
      <c r="EH523">
        <f>Drivers!EH725</f>
        <v>0</v>
      </c>
      <c r="EI523">
        <f>Drivers!EI725</f>
        <v>0</v>
      </c>
      <c r="EJ523">
        <f>Drivers!EJ725</f>
        <v>0</v>
      </c>
    </row>
    <row r="524" spans="1:140" hidden="1" outlineLevel="1">
      <c r="A524">
        <f>Drivers!A726</f>
        <v>0</v>
      </c>
      <c r="B524">
        <f>Drivers!B726</f>
        <v>0</v>
      </c>
      <c r="C524">
        <f>Drivers!C726</f>
        <v>0</v>
      </c>
      <c r="D524">
        <f>Drivers!D726</f>
        <v>0</v>
      </c>
      <c r="E524">
        <f>Drivers!E726</f>
        <v>0</v>
      </c>
      <c r="F524">
        <f>Drivers!F726</f>
        <v>0</v>
      </c>
      <c r="G524">
        <f>Drivers!G726</f>
        <v>0</v>
      </c>
      <c r="H524">
        <f>Drivers!H726</f>
        <v>0</v>
      </c>
      <c r="I524">
        <f>Drivers!I726</f>
        <v>0</v>
      </c>
      <c r="J524">
        <f>Drivers!J726</f>
        <v>0</v>
      </c>
      <c r="K524">
        <f>Drivers!K726</f>
        <v>0</v>
      </c>
      <c r="L524">
        <f>Drivers!L726</f>
        <v>0</v>
      </c>
      <c r="M524">
        <f>Drivers!M726</f>
        <v>0</v>
      </c>
      <c r="N524">
        <f>Drivers!N726</f>
        <v>0</v>
      </c>
      <c r="O524">
        <f>Drivers!O726</f>
        <v>0</v>
      </c>
      <c r="P524">
        <f>Drivers!P726</f>
        <v>0</v>
      </c>
      <c r="Q524">
        <f>Drivers!Q726</f>
        <v>0</v>
      </c>
      <c r="R524">
        <f>Drivers!R726</f>
        <v>0</v>
      </c>
      <c r="S524">
        <f>Drivers!S726</f>
        <v>0</v>
      </c>
      <c r="T524">
        <f>Drivers!T726</f>
        <v>0</v>
      </c>
      <c r="U524">
        <f>Drivers!U726</f>
        <v>0</v>
      </c>
      <c r="V524">
        <f>Drivers!V726</f>
        <v>0</v>
      </c>
      <c r="W524">
        <f>Drivers!W726</f>
        <v>0</v>
      </c>
      <c r="X524">
        <f>Drivers!X726</f>
        <v>0</v>
      </c>
      <c r="Y524">
        <f>Drivers!Y726</f>
        <v>0</v>
      </c>
      <c r="Z524">
        <f>Drivers!Z726</f>
        <v>0</v>
      </c>
      <c r="AA524">
        <f>Drivers!AA726</f>
        <v>0</v>
      </c>
      <c r="AB524">
        <f>Drivers!AB726</f>
        <v>0</v>
      </c>
      <c r="AC524">
        <f>Drivers!AC726</f>
        <v>0</v>
      </c>
      <c r="AD524">
        <f>Drivers!AD726</f>
        <v>0</v>
      </c>
      <c r="AE524">
        <f>Drivers!AE726</f>
        <v>0</v>
      </c>
      <c r="AF524">
        <f>Drivers!AF726</f>
        <v>0</v>
      </c>
      <c r="AG524">
        <f>Drivers!AG726</f>
        <v>0</v>
      </c>
      <c r="AH524">
        <f>Drivers!AH726</f>
        <v>0</v>
      </c>
      <c r="AI524">
        <f>Drivers!AI726</f>
        <v>0</v>
      </c>
      <c r="AJ524">
        <f>Drivers!AJ726</f>
        <v>0</v>
      </c>
      <c r="AK524">
        <f>Drivers!AK726</f>
        <v>0</v>
      </c>
      <c r="AL524">
        <f>Drivers!AL726</f>
        <v>0</v>
      </c>
      <c r="AM524">
        <f>Drivers!AM726</f>
        <v>0</v>
      </c>
      <c r="AN524">
        <f>Drivers!AN726</f>
        <v>0</v>
      </c>
      <c r="AO524">
        <f>Drivers!AO726</f>
        <v>0</v>
      </c>
      <c r="AP524">
        <f>Drivers!AP726</f>
        <v>0</v>
      </c>
      <c r="AQ524">
        <f>Drivers!AQ726</f>
        <v>0</v>
      </c>
      <c r="AR524">
        <f>Drivers!AR726</f>
        <v>0</v>
      </c>
      <c r="AS524">
        <f>Drivers!AS726</f>
        <v>0</v>
      </c>
      <c r="AT524">
        <f>Drivers!AT726</f>
        <v>0</v>
      </c>
      <c r="AU524">
        <f>Drivers!AU726</f>
        <v>0</v>
      </c>
      <c r="AV524">
        <f>Drivers!AV726</f>
        <v>0</v>
      </c>
      <c r="AW524">
        <f>Drivers!AW726</f>
        <v>0</v>
      </c>
      <c r="AX524">
        <f>Drivers!AX726</f>
        <v>0</v>
      </c>
      <c r="AY524">
        <f>Drivers!AY726</f>
        <v>0</v>
      </c>
      <c r="AZ524">
        <f>Drivers!AZ726</f>
        <v>0</v>
      </c>
      <c r="BA524">
        <f>Drivers!BA726</f>
        <v>0</v>
      </c>
      <c r="BB524">
        <f>Drivers!BB726</f>
        <v>0</v>
      </c>
      <c r="BC524">
        <f>Drivers!BC726</f>
        <v>0</v>
      </c>
      <c r="BD524">
        <f>Drivers!BD726</f>
        <v>0</v>
      </c>
      <c r="BE524">
        <f>Drivers!BE726</f>
        <v>0</v>
      </c>
      <c r="BF524">
        <f>Drivers!BF726</f>
        <v>0</v>
      </c>
      <c r="BG524">
        <f>Drivers!BG726</f>
        <v>0</v>
      </c>
      <c r="BH524">
        <f>Drivers!BH726</f>
        <v>0</v>
      </c>
      <c r="BI524">
        <f>Drivers!BI726</f>
        <v>0</v>
      </c>
      <c r="BJ524">
        <f>Drivers!BJ726</f>
        <v>0</v>
      </c>
      <c r="BK524">
        <f>Drivers!BK726</f>
        <v>0</v>
      </c>
      <c r="BL524">
        <f>Drivers!BL726</f>
        <v>0</v>
      </c>
      <c r="BM524">
        <f>Drivers!BM726</f>
        <v>0</v>
      </c>
      <c r="BN524">
        <f>Drivers!BN726</f>
        <v>0</v>
      </c>
      <c r="BO524">
        <f>Drivers!BO726</f>
        <v>0</v>
      </c>
      <c r="BP524">
        <f>Drivers!BP726</f>
        <v>0</v>
      </c>
      <c r="BQ524">
        <f>Drivers!BQ726</f>
        <v>0</v>
      </c>
      <c r="BR524">
        <f>Drivers!BR726</f>
        <v>0</v>
      </c>
      <c r="BS524">
        <f>Drivers!BS726</f>
        <v>0</v>
      </c>
      <c r="BT524">
        <f>Drivers!BT726</f>
        <v>0</v>
      </c>
      <c r="BU524">
        <f>Drivers!BU726</f>
        <v>0</v>
      </c>
      <c r="BV524">
        <f>Drivers!BV726</f>
        <v>0</v>
      </c>
      <c r="BW524">
        <f>Drivers!BW726</f>
        <v>0</v>
      </c>
      <c r="BX524">
        <f>Drivers!BX726</f>
        <v>0</v>
      </c>
      <c r="BY524">
        <f>Drivers!BY726</f>
        <v>0</v>
      </c>
      <c r="BZ524">
        <f>Drivers!BZ726</f>
        <v>0</v>
      </c>
      <c r="CA524">
        <f>Drivers!CA726</f>
        <v>0</v>
      </c>
      <c r="CB524">
        <f>Drivers!CB726</f>
        <v>0</v>
      </c>
      <c r="CC524">
        <f>Drivers!CC726</f>
        <v>0</v>
      </c>
      <c r="CD524">
        <f>Drivers!CD726</f>
        <v>0</v>
      </c>
      <c r="CE524">
        <f>Drivers!CE726</f>
        <v>0</v>
      </c>
      <c r="CF524">
        <f>Drivers!CF726</f>
        <v>0</v>
      </c>
      <c r="CG524">
        <f>Drivers!CG726</f>
        <v>0</v>
      </c>
      <c r="CH524">
        <f>Drivers!CH726</f>
        <v>0</v>
      </c>
      <c r="CI524">
        <f>Drivers!CI726</f>
        <v>0</v>
      </c>
      <c r="CJ524">
        <f>Drivers!CJ726</f>
        <v>0</v>
      </c>
      <c r="CK524">
        <f>Drivers!CK726</f>
        <v>0</v>
      </c>
      <c r="CL524">
        <f>Drivers!CL726</f>
        <v>0</v>
      </c>
      <c r="CM524">
        <f>Drivers!CM726</f>
        <v>0</v>
      </c>
      <c r="CN524">
        <f>Drivers!CN726</f>
        <v>0</v>
      </c>
      <c r="CO524">
        <f>Drivers!CO726</f>
        <v>0</v>
      </c>
      <c r="CP524">
        <f>Drivers!CP726</f>
        <v>0</v>
      </c>
      <c r="CQ524">
        <f>Drivers!CQ726</f>
        <v>0</v>
      </c>
      <c r="CR524">
        <f>Drivers!CR726</f>
        <v>0</v>
      </c>
      <c r="CS524">
        <f>Drivers!CS726</f>
        <v>0</v>
      </c>
      <c r="CT524">
        <f>Drivers!CT726</f>
        <v>0</v>
      </c>
      <c r="CU524">
        <f>Drivers!CU726</f>
        <v>0</v>
      </c>
      <c r="CV524">
        <f>Drivers!CV726</f>
        <v>0</v>
      </c>
      <c r="CW524">
        <f>Drivers!CW726</f>
        <v>0</v>
      </c>
      <c r="CX524">
        <f>Drivers!CX726</f>
        <v>0</v>
      </c>
      <c r="CY524">
        <f>Drivers!CY726</f>
        <v>0</v>
      </c>
      <c r="CZ524">
        <f>Drivers!CZ726</f>
        <v>0</v>
      </c>
      <c r="DA524">
        <f>Drivers!DA726</f>
        <v>0</v>
      </c>
      <c r="DB524">
        <f>Drivers!DB726</f>
        <v>0</v>
      </c>
      <c r="DC524">
        <f>Drivers!DC726</f>
        <v>0</v>
      </c>
      <c r="DD524">
        <f>Drivers!DD726</f>
        <v>0</v>
      </c>
      <c r="DE524">
        <f>Drivers!DE726</f>
        <v>0</v>
      </c>
      <c r="DF524">
        <f>Drivers!DF726</f>
        <v>0</v>
      </c>
      <c r="DG524">
        <f>Drivers!DG726</f>
        <v>0</v>
      </c>
      <c r="DH524">
        <f>Drivers!DH726</f>
        <v>0</v>
      </c>
      <c r="DI524">
        <f>Drivers!DI726</f>
        <v>0</v>
      </c>
      <c r="DJ524">
        <f>Drivers!DJ726</f>
        <v>0</v>
      </c>
      <c r="DK524">
        <f>Drivers!DK726</f>
        <v>0</v>
      </c>
      <c r="DL524">
        <f>Drivers!DL726</f>
        <v>0</v>
      </c>
      <c r="DM524">
        <f>Drivers!DM726</f>
        <v>0</v>
      </c>
      <c r="DN524">
        <f>Drivers!DN726</f>
        <v>0</v>
      </c>
      <c r="DO524">
        <f>Drivers!DO726</f>
        <v>0</v>
      </c>
      <c r="DP524">
        <f>Drivers!DP726</f>
        <v>0</v>
      </c>
      <c r="DQ524">
        <f>Drivers!DQ726</f>
        <v>0</v>
      </c>
      <c r="DR524">
        <f>Drivers!DR726</f>
        <v>0</v>
      </c>
      <c r="DS524">
        <f>Drivers!DS726</f>
        <v>0</v>
      </c>
      <c r="DT524">
        <f>Drivers!DT726</f>
        <v>0</v>
      </c>
      <c r="DU524">
        <f>Drivers!DU726</f>
        <v>0</v>
      </c>
      <c r="DV524">
        <f>Drivers!DV726</f>
        <v>0</v>
      </c>
      <c r="DW524">
        <f>Drivers!DW726</f>
        <v>0</v>
      </c>
      <c r="DX524">
        <f>Drivers!DX726</f>
        <v>0</v>
      </c>
      <c r="DY524">
        <f>Drivers!DY726</f>
        <v>0</v>
      </c>
      <c r="DZ524">
        <f>Drivers!DZ726</f>
        <v>0</v>
      </c>
      <c r="EA524">
        <f>Drivers!EA726</f>
        <v>0</v>
      </c>
      <c r="EB524">
        <f>Drivers!EB726</f>
        <v>0</v>
      </c>
      <c r="EC524">
        <f>Drivers!EC726</f>
        <v>0</v>
      </c>
      <c r="ED524">
        <f>Drivers!ED726</f>
        <v>0</v>
      </c>
      <c r="EE524">
        <f>Drivers!EE726</f>
        <v>0</v>
      </c>
      <c r="EF524">
        <f>Drivers!EF726</f>
        <v>0</v>
      </c>
      <c r="EG524">
        <f>Drivers!EG726</f>
        <v>0</v>
      </c>
      <c r="EH524">
        <f>Drivers!EH726</f>
        <v>0</v>
      </c>
      <c r="EI524">
        <f>Drivers!EI726</f>
        <v>0</v>
      </c>
      <c r="EJ524">
        <f>Drivers!EJ726</f>
        <v>0</v>
      </c>
    </row>
    <row r="525" spans="1:140" hidden="1" outlineLevel="1">
      <c r="A525">
        <f>Drivers!A727</f>
        <v>0</v>
      </c>
      <c r="B525">
        <f>Drivers!B727</f>
        <v>0</v>
      </c>
      <c r="C525">
        <f>Drivers!C727</f>
        <v>0</v>
      </c>
      <c r="D525">
        <f>Drivers!D727</f>
        <v>0</v>
      </c>
      <c r="E525">
        <f>Drivers!E727</f>
        <v>0</v>
      </c>
      <c r="F525">
        <f>Drivers!F727</f>
        <v>0</v>
      </c>
      <c r="G525">
        <f>Drivers!G727</f>
        <v>0</v>
      </c>
      <c r="H525">
        <f>Drivers!H727</f>
        <v>0</v>
      </c>
      <c r="I525">
        <f>Drivers!I727</f>
        <v>0</v>
      </c>
      <c r="J525">
        <f>Drivers!J727</f>
        <v>0</v>
      </c>
      <c r="K525">
        <f>Drivers!K727</f>
        <v>0</v>
      </c>
      <c r="L525">
        <f>Drivers!L727</f>
        <v>0</v>
      </c>
      <c r="M525">
        <f>Drivers!M727</f>
        <v>0</v>
      </c>
      <c r="N525">
        <f>Drivers!N727</f>
        <v>0</v>
      </c>
      <c r="O525">
        <f>Drivers!O727</f>
        <v>0</v>
      </c>
      <c r="P525">
        <f>Drivers!P727</f>
        <v>0</v>
      </c>
      <c r="Q525">
        <f>Drivers!Q727</f>
        <v>0</v>
      </c>
      <c r="R525">
        <f>Drivers!R727</f>
        <v>0</v>
      </c>
      <c r="S525">
        <f>Drivers!S727</f>
        <v>0</v>
      </c>
      <c r="T525">
        <f>Drivers!T727</f>
        <v>0</v>
      </c>
      <c r="U525">
        <f>Drivers!U727</f>
        <v>0</v>
      </c>
      <c r="V525">
        <f>Drivers!V727</f>
        <v>0</v>
      </c>
      <c r="W525">
        <f>Drivers!W727</f>
        <v>0</v>
      </c>
      <c r="X525">
        <f>Drivers!X727</f>
        <v>0</v>
      </c>
      <c r="Y525">
        <f>Drivers!Y727</f>
        <v>0</v>
      </c>
      <c r="Z525">
        <f>Drivers!Z727</f>
        <v>0</v>
      </c>
      <c r="AA525">
        <f>Drivers!AA727</f>
        <v>0</v>
      </c>
      <c r="AB525">
        <f>Drivers!AB727</f>
        <v>0</v>
      </c>
      <c r="AC525">
        <f>Drivers!AC727</f>
        <v>0</v>
      </c>
      <c r="AD525">
        <f>Drivers!AD727</f>
        <v>0</v>
      </c>
      <c r="AE525">
        <f>Drivers!AE727</f>
        <v>0</v>
      </c>
      <c r="AF525">
        <f>Drivers!AF727</f>
        <v>0</v>
      </c>
      <c r="AG525">
        <f>Drivers!AG727</f>
        <v>0</v>
      </c>
      <c r="AH525">
        <f>Drivers!AH727</f>
        <v>0</v>
      </c>
      <c r="AI525">
        <f>Drivers!AI727</f>
        <v>0</v>
      </c>
      <c r="AJ525">
        <f>Drivers!AJ727</f>
        <v>0</v>
      </c>
      <c r="AK525">
        <f>Drivers!AK727</f>
        <v>0</v>
      </c>
      <c r="AL525">
        <f>Drivers!AL727</f>
        <v>0</v>
      </c>
      <c r="AM525">
        <f>Drivers!AM727</f>
        <v>0</v>
      </c>
      <c r="AN525">
        <f>Drivers!AN727</f>
        <v>0</v>
      </c>
      <c r="AO525">
        <f>Drivers!AO727</f>
        <v>0</v>
      </c>
      <c r="AP525">
        <f>Drivers!AP727</f>
        <v>0</v>
      </c>
      <c r="AQ525">
        <f>Drivers!AQ727</f>
        <v>0</v>
      </c>
      <c r="AR525">
        <f>Drivers!AR727</f>
        <v>0</v>
      </c>
      <c r="AS525">
        <f>Drivers!AS727</f>
        <v>0</v>
      </c>
      <c r="AT525">
        <f>Drivers!AT727</f>
        <v>0</v>
      </c>
      <c r="AU525">
        <f>Drivers!AU727</f>
        <v>0</v>
      </c>
      <c r="AV525">
        <f>Drivers!AV727</f>
        <v>0</v>
      </c>
      <c r="AW525">
        <f>Drivers!AW727</f>
        <v>0</v>
      </c>
      <c r="AX525">
        <f>Drivers!AX727</f>
        <v>0</v>
      </c>
      <c r="AY525">
        <f>Drivers!AY727</f>
        <v>0</v>
      </c>
      <c r="AZ525">
        <f>Drivers!AZ727</f>
        <v>0</v>
      </c>
      <c r="BA525">
        <f>Drivers!BA727</f>
        <v>0</v>
      </c>
      <c r="BB525">
        <f>Drivers!BB727</f>
        <v>0</v>
      </c>
      <c r="BC525">
        <f>Drivers!BC727</f>
        <v>0</v>
      </c>
      <c r="BD525">
        <f>Drivers!BD727</f>
        <v>0</v>
      </c>
      <c r="BE525">
        <f>Drivers!BE727</f>
        <v>0</v>
      </c>
      <c r="BF525">
        <f>Drivers!BF727</f>
        <v>0</v>
      </c>
      <c r="BG525">
        <f>Drivers!BG727</f>
        <v>0</v>
      </c>
      <c r="BH525">
        <f>Drivers!BH727</f>
        <v>0</v>
      </c>
      <c r="BI525">
        <f>Drivers!BI727</f>
        <v>0</v>
      </c>
      <c r="BJ525">
        <f>Drivers!BJ727</f>
        <v>0</v>
      </c>
      <c r="BK525">
        <f>Drivers!BK727</f>
        <v>0</v>
      </c>
      <c r="BL525">
        <f>Drivers!BL727</f>
        <v>0</v>
      </c>
      <c r="BM525">
        <f>Drivers!BM727</f>
        <v>0</v>
      </c>
      <c r="BN525">
        <f>Drivers!BN727</f>
        <v>0</v>
      </c>
      <c r="BO525">
        <f>Drivers!BO727</f>
        <v>0</v>
      </c>
      <c r="BP525">
        <f>Drivers!BP727</f>
        <v>0</v>
      </c>
      <c r="BQ525">
        <f>Drivers!BQ727</f>
        <v>0</v>
      </c>
      <c r="BR525">
        <f>Drivers!BR727</f>
        <v>0</v>
      </c>
      <c r="BS525">
        <f>Drivers!BS727</f>
        <v>0</v>
      </c>
      <c r="BT525">
        <f>Drivers!BT727</f>
        <v>0</v>
      </c>
      <c r="BU525">
        <f>Drivers!BU727</f>
        <v>0</v>
      </c>
      <c r="BV525">
        <f>Drivers!BV727</f>
        <v>0</v>
      </c>
      <c r="BW525">
        <f>Drivers!BW727</f>
        <v>0</v>
      </c>
      <c r="BX525">
        <f>Drivers!BX727</f>
        <v>0</v>
      </c>
      <c r="BY525">
        <f>Drivers!BY727</f>
        <v>0</v>
      </c>
      <c r="BZ525">
        <f>Drivers!BZ727</f>
        <v>0</v>
      </c>
      <c r="CA525">
        <f>Drivers!CA727</f>
        <v>0</v>
      </c>
      <c r="CB525">
        <f>Drivers!CB727</f>
        <v>0</v>
      </c>
      <c r="CC525">
        <f>Drivers!CC727</f>
        <v>0</v>
      </c>
      <c r="CD525">
        <f>Drivers!CD727</f>
        <v>0</v>
      </c>
      <c r="CE525">
        <f>Drivers!CE727</f>
        <v>0</v>
      </c>
      <c r="CF525">
        <f>Drivers!CF727</f>
        <v>0</v>
      </c>
      <c r="CG525">
        <f>Drivers!CG727</f>
        <v>0</v>
      </c>
      <c r="CH525">
        <f>Drivers!CH727</f>
        <v>0</v>
      </c>
      <c r="CI525">
        <f>Drivers!CI727</f>
        <v>0</v>
      </c>
      <c r="CJ525">
        <f>Drivers!CJ727</f>
        <v>0</v>
      </c>
      <c r="CK525">
        <f>Drivers!CK727</f>
        <v>0</v>
      </c>
      <c r="CL525">
        <f>Drivers!CL727</f>
        <v>0</v>
      </c>
      <c r="CM525">
        <f>Drivers!CM727</f>
        <v>0</v>
      </c>
      <c r="CN525">
        <f>Drivers!CN727</f>
        <v>0</v>
      </c>
      <c r="CO525">
        <f>Drivers!CO727</f>
        <v>0</v>
      </c>
      <c r="CP525">
        <f>Drivers!CP727</f>
        <v>0</v>
      </c>
      <c r="CQ525">
        <f>Drivers!CQ727</f>
        <v>0</v>
      </c>
      <c r="CR525">
        <f>Drivers!CR727</f>
        <v>0</v>
      </c>
      <c r="CS525">
        <f>Drivers!CS727</f>
        <v>0</v>
      </c>
      <c r="CT525">
        <f>Drivers!CT727</f>
        <v>0</v>
      </c>
      <c r="CU525">
        <f>Drivers!CU727</f>
        <v>0</v>
      </c>
      <c r="CV525">
        <f>Drivers!CV727</f>
        <v>0</v>
      </c>
      <c r="CW525">
        <f>Drivers!CW727</f>
        <v>0</v>
      </c>
      <c r="CX525">
        <f>Drivers!CX727</f>
        <v>0</v>
      </c>
      <c r="CY525">
        <f>Drivers!CY727</f>
        <v>0</v>
      </c>
      <c r="CZ525">
        <f>Drivers!CZ727</f>
        <v>0</v>
      </c>
      <c r="DA525">
        <f>Drivers!DA727</f>
        <v>0</v>
      </c>
      <c r="DB525">
        <f>Drivers!DB727</f>
        <v>0</v>
      </c>
      <c r="DC525">
        <f>Drivers!DC727</f>
        <v>0</v>
      </c>
      <c r="DD525">
        <f>Drivers!DD727</f>
        <v>0</v>
      </c>
      <c r="DE525">
        <f>Drivers!DE727</f>
        <v>0</v>
      </c>
      <c r="DF525">
        <f>Drivers!DF727</f>
        <v>0</v>
      </c>
      <c r="DG525">
        <f>Drivers!DG727</f>
        <v>0</v>
      </c>
      <c r="DH525">
        <f>Drivers!DH727</f>
        <v>0</v>
      </c>
      <c r="DI525">
        <f>Drivers!DI727</f>
        <v>0</v>
      </c>
      <c r="DJ525">
        <f>Drivers!DJ727</f>
        <v>0</v>
      </c>
      <c r="DK525">
        <f>Drivers!DK727</f>
        <v>0</v>
      </c>
      <c r="DL525">
        <f>Drivers!DL727</f>
        <v>0</v>
      </c>
      <c r="DM525">
        <f>Drivers!DM727</f>
        <v>0</v>
      </c>
      <c r="DN525">
        <f>Drivers!DN727</f>
        <v>0</v>
      </c>
      <c r="DO525">
        <f>Drivers!DO727</f>
        <v>0</v>
      </c>
      <c r="DP525">
        <f>Drivers!DP727</f>
        <v>0</v>
      </c>
      <c r="DQ525">
        <f>Drivers!DQ727</f>
        <v>0</v>
      </c>
      <c r="DR525">
        <f>Drivers!DR727</f>
        <v>0</v>
      </c>
      <c r="DS525">
        <f>Drivers!DS727</f>
        <v>0</v>
      </c>
      <c r="DT525">
        <f>Drivers!DT727</f>
        <v>0</v>
      </c>
      <c r="DU525">
        <f>Drivers!DU727</f>
        <v>0</v>
      </c>
      <c r="DV525">
        <f>Drivers!DV727</f>
        <v>0</v>
      </c>
      <c r="DW525">
        <f>Drivers!DW727</f>
        <v>0</v>
      </c>
      <c r="DX525">
        <f>Drivers!DX727</f>
        <v>0</v>
      </c>
      <c r="DY525">
        <f>Drivers!DY727</f>
        <v>0</v>
      </c>
      <c r="DZ525">
        <f>Drivers!DZ727</f>
        <v>0</v>
      </c>
      <c r="EA525">
        <f>Drivers!EA727</f>
        <v>0</v>
      </c>
      <c r="EB525">
        <f>Drivers!EB727</f>
        <v>0</v>
      </c>
      <c r="EC525">
        <f>Drivers!EC727</f>
        <v>0</v>
      </c>
      <c r="ED525">
        <f>Drivers!ED727</f>
        <v>0</v>
      </c>
      <c r="EE525">
        <f>Drivers!EE727</f>
        <v>0</v>
      </c>
      <c r="EF525">
        <f>Drivers!EF727</f>
        <v>0</v>
      </c>
      <c r="EG525">
        <f>Drivers!EG727</f>
        <v>0</v>
      </c>
      <c r="EH525">
        <f>Drivers!EH727</f>
        <v>0</v>
      </c>
      <c r="EI525">
        <f>Drivers!EI727</f>
        <v>0</v>
      </c>
      <c r="EJ525">
        <f>Drivers!EJ727</f>
        <v>0</v>
      </c>
    </row>
    <row r="526" spans="1:140" hidden="1" outlineLevel="1">
      <c r="A526">
        <f>Drivers!A728</f>
        <v>0</v>
      </c>
      <c r="B526">
        <f>Drivers!B728</f>
        <v>0</v>
      </c>
      <c r="C526">
        <f>Drivers!C728</f>
        <v>0</v>
      </c>
      <c r="D526">
        <f>Drivers!D728</f>
        <v>0</v>
      </c>
      <c r="E526">
        <f>Drivers!E728</f>
        <v>0</v>
      </c>
      <c r="F526">
        <f>Drivers!F728</f>
        <v>0</v>
      </c>
      <c r="G526">
        <f>Drivers!G728</f>
        <v>0</v>
      </c>
      <c r="H526">
        <f>Drivers!H728</f>
        <v>0</v>
      </c>
      <c r="I526">
        <f>Drivers!I728</f>
        <v>0</v>
      </c>
      <c r="J526">
        <f>Drivers!J728</f>
        <v>0</v>
      </c>
      <c r="K526">
        <f>Drivers!K728</f>
        <v>0</v>
      </c>
      <c r="L526">
        <f>Drivers!L728</f>
        <v>0</v>
      </c>
      <c r="M526">
        <f>Drivers!M728</f>
        <v>0</v>
      </c>
      <c r="N526">
        <f>Drivers!N728</f>
        <v>0</v>
      </c>
      <c r="O526">
        <f>Drivers!O728</f>
        <v>0</v>
      </c>
      <c r="P526">
        <f>Drivers!P728</f>
        <v>0</v>
      </c>
      <c r="Q526">
        <f>Drivers!Q728</f>
        <v>0</v>
      </c>
      <c r="R526">
        <f>Drivers!R728</f>
        <v>0</v>
      </c>
      <c r="S526">
        <f>Drivers!S728</f>
        <v>0</v>
      </c>
      <c r="T526">
        <f>Drivers!T728</f>
        <v>0</v>
      </c>
      <c r="U526">
        <f>Drivers!U728</f>
        <v>0</v>
      </c>
      <c r="V526">
        <f>Drivers!V728</f>
        <v>0</v>
      </c>
      <c r="W526">
        <f>Drivers!W728</f>
        <v>0</v>
      </c>
      <c r="X526">
        <f>Drivers!X728</f>
        <v>0</v>
      </c>
      <c r="Y526">
        <f>Drivers!Y728</f>
        <v>0</v>
      </c>
      <c r="Z526">
        <f>Drivers!Z728</f>
        <v>0</v>
      </c>
      <c r="AA526">
        <f>Drivers!AA728</f>
        <v>0</v>
      </c>
      <c r="AB526">
        <f>Drivers!AB728</f>
        <v>0</v>
      </c>
      <c r="AC526">
        <f>Drivers!AC728</f>
        <v>0</v>
      </c>
      <c r="AD526">
        <f>Drivers!AD728</f>
        <v>0</v>
      </c>
      <c r="AE526">
        <f>Drivers!AE728</f>
        <v>0</v>
      </c>
      <c r="AF526">
        <f>Drivers!AF728</f>
        <v>0</v>
      </c>
      <c r="AG526">
        <f>Drivers!AG728</f>
        <v>0</v>
      </c>
      <c r="AH526">
        <f>Drivers!AH728</f>
        <v>0</v>
      </c>
      <c r="AI526">
        <f>Drivers!AI728</f>
        <v>0</v>
      </c>
      <c r="AJ526">
        <f>Drivers!AJ728</f>
        <v>0</v>
      </c>
      <c r="AK526">
        <f>Drivers!AK728</f>
        <v>0</v>
      </c>
      <c r="AL526">
        <f>Drivers!AL728</f>
        <v>0</v>
      </c>
      <c r="AM526">
        <f>Drivers!AM728</f>
        <v>0</v>
      </c>
      <c r="AN526">
        <f>Drivers!AN728</f>
        <v>0</v>
      </c>
      <c r="AO526">
        <f>Drivers!AO728</f>
        <v>0</v>
      </c>
      <c r="AP526">
        <f>Drivers!AP728</f>
        <v>0</v>
      </c>
      <c r="AQ526">
        <f>Drivers!AQ728</f>
        <v>0</v>
      </c>
      <c r="AR526">
        <f>Drivers!AR728</f>
        <v>0</v>
      </c>
      <c r="AS526">
        <f>Drivers!AS728</f>
        <v>0</v>
      </c>
      <c r="AT526">
        <f>Drivers!AT728</f>
        <v>0</v>
      </c>
      <c r="AU526">
        <f>Drivers!AU728</f>
        <v>0</v>
      </c>
      <c r="AV526">
        <f>Drivers!AV728</f>
        <v>0</v>
      </c>
      <c r="AW526">
        <f>Drivers!AW728</f>
        <v>0</v>
      </c>
      <c r="AX526">
        <f>Drivers!AX728</f>
        <v>0</v>
      </c>
      <c r="AY526">
        <f>Drivers!AY728</f>
        <v>0</v>
      </c>
      <c r="AZ526">
        <f>Drivers!AZ728</f>
        <v>0</v>
      </c>
      <c r="BA526">
        <f>Drivers!BA728</f>
        <v>0</v>
      </c>
      <c r="BB526">
        <f>Drivers!BB728</f>
        <v>0</v>
      </c>
      <c r="BC526">
        <f>Drivers!BC728</f>
        <v>0</v>
      </c>
      <c r="BD526">
        <f>Drivers!BD728</f>
        <v>0</v>
      </c>
      <c r="BE526">
        <f>Drivers!BE728</f>
        <v>0</v>
      </c>
      <c r="BF526">
        <f>Drivers!BF728</f>
        <v>0</v>
      </c>
      <c r="BG526">
        <f>Drivers!BG728</f>
        <v>0</v>
      </c>
      <c r="BH526">
        <f>Drivers!BH728</f>
        <v>0</v>
      </c>
      <c r="BI526">
        <f>Drivers!BI728</f>
        <v>0</v>
      </c>
      <c r="BJ526">
        <f>Drivers!BJ728</f>
        <v>0</v>
      </c>
      <c r="BK526">
        <f>Drivers!BK728</f>
        <v>0</v>
      </c>
      <c r="BL526">
        <f>Drivers!BL728</f>
        <v>0</v>
      </c>
      <c r="BM526">
        <f>Drivers!BM728</f>
        <v>0</v>
      </c>
      <c r="BN526">
        <f>Drivers!BN728</f>
        <v>0</v>
      </c>
      <c r="BO526">
        <f>Drivers!BO728</f>
        <v>0</v>
      </c>
      <c r="BP526">
        <f>Drivers!BP728</f>
        <v>0</v>
      </c>
      <c r="BQ526">
        <f>Drivers!BQ728</f>
        <v>0</v>
      </c>
      <c r="BR526">
        <f>Drivers!BR728</f>
        <v>0</v>
      </c>
      <c r="BS526">
        <f>Drivers!BS728</f>
        <v>0</v>
      </c>
      <c r="BT526">
        <f>Drivers!BT728</f>
        <v>0</v>
      </c>
      <c r="BU526">
        <f>Drivers!BU728</f>
        <v>0</v>
      </c>
      <c r="BV526">
        <f>Drivers!BV728</f>
        <v>0</v>
      </c>
      <c r="BW526">
        <f>Drivers!BW728</f>
        <v>0</v>
      </c>
      <c r="BX526">
        <f>Drivers!BX728</f>
        <v>0</v>
      </c>
      <c r="BY526">
        <f>Drivers!BY728</f>
        <v>0</v>
      </c>
      <c r="BZ526">
        <f>Drivers!BZ728</f>
        <v>0</v>
      </c>
      <c r="CA526">
        <f>Drivers!CA728</f>
        <v>0</v>
      </c>
      <c r="CB526">
        <f>Drivers!CB728</f>
        <v>0</v>
      </c>
      <c r="CC526">
        <f>Drivers!CC728</f>
        <v>0</v>
      </c>
      <c r="CD526">
        <f>Drivers!CD728</f>
        <v>0</v>
      </c>
      <c r="CE526">
        <f>Drivers!CE728</f>
        <v>0</v>
      </c>
      <c r="CF526">
        <f>Drivers!CF728</f>
        <v>0</v>
      </c>
      <c r="CG526">
        <f>Drivers!CG728</f>
        <v>0</v>
      </c>
      <c r="CH526">
        <f>Drivers!CH728</f>
        <v>0</v>
      </c>
      <c r="CI526">
        <f>Drivers!CI728</f>
        <v>0</v>
      </c>
      <c r="CJ526">
        <f>Drivers!CJ728</f>
        <v>0</v>
      </c>
      <c r="CK526">
        <f>Drivers!CK728</f>
        <v>0</v>
      </c>
      <c r="CL526">
        <f>Drivers!CL728</f>
        <v>0</v>
      </c>
      <c r="CM526">
        <f>Drivers!CM728</f>
        <v>0</v>
      </c>
      <c r="CN526">
        <f>Drivers!CN728</f>
        <v>0</v>
      </c>
      <c r="CO526">
        <f>Drivers!CO728</f>
        <v>0</v>
      </c>
      <c r="CP526">
        <f>Drivers!CP728</f>
        <v>0</v>
      </c>
      <c r="CQ526">
        <f>Drivers!CQ728</f>
        <v>0</v>
      </c>
      <c r="CR526">
        <f>Drivers!CR728</f>
        <v>0</v>
      </c>
      <c r="CS526">
        <f>Drivers!CS728</f>
        <v>0</v>
      </c>
      <c r="CT526">
        <f>Drivers!CT728</f>
        <v>0</v>
      </c>
      <c r="CU526">
        <f>Drivers!CU728</f>
        <v>0</v>
      </c>
      <c r="CV526">
        <f>Drivers!CV728</f>
        <v>0</v>
      </c>
      <c r="CW526">
        <f>Drivers!CW728</f>
        <v>0</v>
      </c>
      <c r="CX526">
        <f>Drivers!CX728</f>
        <v>0</v>
      </c>
      <c r="CY526">
        <f>Drivers!CY728</f>
        <v>0</v>
      </c>
      <c r="CZ526">
        <f>Drivers!CZ728</f>
        <v>0</v>
      </c>
      <c r="DA526">
        <f>Drivers!DA728</f>
        <v>0</v>
      </c>
      <c r="DB526">
        <f>Drivers!DB728</f>
        <v>0</v>
      </c>
      <c r="DC526">
        <f>Drivers!DC728</f>
        <v>0</v>
      </c>
      <c r="DD526">
        <f>Drivers!DD728</f>
        <v>0</v>
      </c>
      <c r="DE526">
        <f>Drivers!DE728</f>
        <v>0</v>
      </c>
      <c r="DF526">
        <f>Drivers!DF728</f>
        <v>0</v>
      </c>
      <c r="DG526">
        <f>Drivers!DG728</f>
        <v>0</v>
      </c>
      <c r="DH526">
        <f>Drivers!DH728</f>
        <v>0</v>
      </c>
      <c r="DI526">
        <f>Drivers!DI728</f>
        <v>0</v>
      </c>
      <c r="DJ526">
        <f>Drivers!DJ728</f>
        <v>0</v>
      </c>
      <c r="DK526">
        <f>Drivers!DK728</f>
        <v>0</v>
      </c>
      <c r="DL526">
        <f>Drivers!DL728</f>
        <v>0</v>
      </c>
      <c r="DM526">
        <f>Drivers!DM728</f>
        <v>0</v>
      </c>
      <c r="DN526">
        <f>Drivers!DN728</f>
        <v>0</v>
      </c>
      <c r="DO526">
        <f>Drivers!DO728</f>
        <v>0</v>
      </c>
      <c r="DP526">
        <f>Drivers!DP728</f>
        <v>0</v>
      </c>
      <c r="DQ526">
        <f>Drivers!DQ728</f>
        <v>0</v>
      </c>
      <c r="DR526">
        <f>Drivers!DR728</f>
        <v>0</v>
      </c>
      <c r="DS526">
        <f>Drivers!DS728</f>
        <v>0</v>
      </c>
      <c r="DT526">
        <f>Drivers!DT728</f>
        <v>0</v>
      </c>
      <c r="DU526">
        <f>Drivers!DU728</f>
        <v>0</v>
      </c>
      <c r="DV526">
        <f>Drivers!DV728</f>
        <v>0</v>
      </c>
      <c r="DW526">
        <f>Drivers!DW728</f>
        <v>0</v>
      </c>
      <c r="DX526">
        <f>Drivers!DX728</f>
        <v>0</v>
      </c>
      <c r="DY526">
        <f>Drivers!DY728</f>
        <v>0</v>
      </c>
      <c r="DZ526">
        <f>Drivers!DZ728</f>
        <v>0</v>
      </c>
      <c r="EA526">
        <f>Drivers!EA728</f>
        <v>0</v>
      </c>
      <c r="EB526">
        <f>Drivers!EB728</f>
        <v>0</v>
      </c>
      <c r="EC526">
        <f>Drivers!EC728</f>
        <v>0</v>
      </c>
      <c r="ED526">
        <f>Drivers!ED728</f>
        <v>0</v>
      </c>
      <c r="EE526">
        <f>Drivers!EE728</f>
        <v>0</v>
      </c>
      <c r="EF526">
        <f>Drivers!EF728</f>
        <v>0</v>
      </c>
      <c r="EG526">
        <f>Drivers!EG728</f>
        <v>0</v>
      </c>
      <c r="EH526">
        <f>Drivers!EH728</f>
        <v>0</v>
      </c>
      <c r="EI526">
        <f>Drivers!EI728</f>
        <v>0</v>
      </c>
      <c r="EJ526">
        <f>Drivers!EJ728</f>
        <v>0</v>
      </c>
    </row>
    <row r="527" spans="1:140" hidden="1" outlineLevel="1">
      <c r="A527">
        <f>Drivers!A729</f>
        <v>0</v>
      </c>
      <c r="B527">
        <f>Drivers!B729</f>
        <v>0</v>
      </c>
      <c r="C527">
        <f>Drivers!C729</f>
        <v>0</v>
      </c>
      <c r="D527">
        <f>Drivers!D729</f>
        <v>0</v>
      </c>
      <c r="E527">
        <f>Drivers!E729</f>
        <v>0</v>
      </c>
      <c r="F527">
        <f>Drivers!F729</f>
        <v>0</v>
      </c>
      <c r="G527">
        <f>Drivers!G729</f>
        <v>0</v>
      </c>
      <c r="H527">
        <f>Drivers!H729</f>
        <v>0</v>
      </c>
      <c r="I527" t="str">
        <f>Drivers!I729</f>
        <v>Premier Agent Revenue</v>
      </c>
      <c r="J527">
        <f>Drivers!J729</f>
        <v>0</v>
      </c>
      <c r="K527">
        <f>Drivers!K729</f>
        <v>0</v>
      </c>
      <c r="L527">
        <f>Drivers!L729</f>
        <v>0</v>
      </c>
      <c r="M527">
        <f>Drivers!M729</f>
        <v>0</v>
      </c>
      <c r="N527">
        <f>Drivers!N729</f>
        <v>0</v>
      </c>
      <c r="O527">
        <f>Drivers!O729</f>
        <v>0</v>
      </c>
      <c r="P527">
        <f>Drivers!P729</f>
        <v>0</v>
      </c>
      <c r="Q527">
        <f>Drivers!Q729</f>
        <v>0</v>
      </c>
      <c r="R527">
        <f>Drivers!R729</f>
        <v>0</v>
      </c>
      <c r="S527">
        <f>Drivers!S729</f>
        <v>0</v>
      </c>
      <c r="T527">
        <f>Drivers!T729</f>
        <v>0</v>
      </c>
      <c r="U527">
        <f>Drivers!U729</f>
        <v>0</v>
      </c>
      <c r="V527">
        <f>Drivers!V729</f>
        <v>0</v>
      </c>
      <c r="W527">
        <f>Drivers!W729</f>
        <v>0</v>
      </c>
      <c r="X527">
        <f>Drivers!X729</f>
        <v>0</v>
      </c>
      <c r="Y527">
        <f>Drivers!Y729</f>
        <v>0</v>
      </c>
      <c r="Z527">
        <f>Drivers!Z729</f>
        <v>0</v>
      </c>
      <c r="AA527">
        <f>Drivers!AA729</f>
        <v>0</v>
      </c>
      <c r="AB527">
        <f>Drivers!AB729</f>
        <v>0</v>
      </c>
      <c r="AC527">
        <f>Drivers!AC729</f>
        <v>0</v>
      </c>
      <c r="AD527">
        <f>Drivers!AD729</f>
        <v>0</v>
      </c>
      <c r="AE527">
        <f>Drivers!AE729</f>
        <v>0</v>
      </c>
      <c r="AF527">
        <f>Drivers!AF729</f>
        <v>0</v>
      </c>
      <c r="AG527">
        <f>Drivers!AG729</f>
        <v>0</v>
      </c>
      <c r="AH527">
        <f>Drivers!AH729</f>
        <v>0</v>
      </c>
      <c r="AI527">
        <f>Drivers!AI729</f>
        <v>0</v>
      </c>
      <c r="AJ527">
        <f>Drivers!AJ729</f>
        <v>0</v>
      </c>
      <c r="AK527">
        <f>Drivers!AK729</f>
        <v>0</v>
      </c>
      <c r="AL527">
        <f>Drivers!AL729</f>
        <v>0</v>
      </c>
      <c r="AM527">
        <f>Drivers!AM729</f>
        <v>0</v>
      </c>
      <c r="AN527">
        <f>Drivers!AN729</f>
        <v>0</v>
      </c>
      <c r="AO527">
        <f>Drivers!AO729</f>
        <v>0</v>
      </c>
      <c r="AP527">
        <f>Drivers!AP729</f>
        <v>0</v>
      </c>
      <c r="AQ527">
        <f>Drivers!AQ729</f>
        <v>0</v>
      </c>
      <c r="AR527">
        <f>Drivers!AR729</f>
        <v>0</v>
      </c>
      <c r="AS527">
        <f>Drivers!AS729</f>
        <v>0</v>
      </c>
      <c r="AT527" t="str">
        <f>Drivers!AT729</f>
        <v>NA</v>
      </c>
      <c r="AU527" t="str">
        <f>Drivers!AU729</f>
        <v>NA</v>
      </c>
      <c r="AV527" t="str">
        <f>Drivers!AV729</f>
        <v>NA</v>
      </c>
      <c r="AW527" t="str">
        <f>Drivers!AW729</f>
        <v>NA</v>
      </c>
      <c r="AX527" t="str">
        <f>Drivers!AX729</f>
        <v>NA</v>
      </c>
      <c r="AY527" t="str">
        <f>Drivers!AY729</f>
        <v>NA</v>
      </c>
      <c r="AZ527" t="str">
        <f>Drivers!AZ729</f>
        <v>NA</v>
      </c>
      <c r="BA527" t="str">
        <f>Drivers!BA729</f>
        <v>NA</v>
      </c>
      <c r="BB527">
        <f>Drivers!BB729</f>
        <v>0</v>
      </c>
      <c r="BC527">
        <f>Drivers!BC729</f>
        <v>0</v>
      </c>
      <c r="BD527">
        <f>Drivers!BD729</f>
        <v>0</v>
      </c>
      <c r="BE527">
        <f>Drivers!BE729</f>
        <v>0</v>
      </c>
      <c r="BF527">
        <f>Drivers!BF729</f>
        <v>0</v>
      </c>
      <c r="BG527">
        <f>Drivers!BG729</f>
        <v>0</v>
      </c>
      <c r="BH527">
        <f>Drivers!BH729</f>
        <v>0</v>
      </c>
      <c r="BI527">
        <f>Drivers!BI729</f>
        <v>0</v>
      </c>
      <c r="BJ527">
        <f>Drivers!BJ729</f>
        <v>0</v>
      </c>
      <c r="BK527">
        <f>Drivers!BK729</f>
        <v>0</v>
      </c>
      <c r="BL527">
        <f>Drivers!BL729</f>
        <v>0</v>
      </c>
      <c r="BM527">
        <f>Drivers!BM729</f>
        <v>0</v>
      </c>
      <c r="BN527">
        <f>Drivers!BN729</f>
        <v>0</v>
      </c>
      <c r="BO527">
        <f>Drivers!BO729</f>
        <v>0</v>
      </c>
      <c r="BP527">
        <f>Drivers!BP729</f>
        <v>0</v>
      </c>
      <c r="BQ527">
        <f>Drivers!BQ729</f>
        <v>0</v>
      </c>
      <c r="BR527">
        <f>Drivers!BR729</f>
        <v>0</v>
      </c>
      <c r="BS527">
        <f>Drivers!BS729</f>
        <v>0</v>
      </c>
      <c r="BT527">
        <f>Drivers!BT729</f>
        <v>0</v>
      </c>
      <c r="BU527">
        <f>Drivers!BU729</f>
        <v>0</v>
      </c>
      <c r="BV527">
        <f>Drivers!BV729</f>
        <v>0</v>
      </c>
      <c r="BW527">
        <f>Drivers!BW729</f>
        <v>0</v>
      </c>
      <c r="BX527">
        <f>Drivers!BX729</f>
        <v>0</v>
      </c>
      <c r="BY527">
        <f>Drivers!BY729</f>
        <v>0</v>
      </c>
      <c r="BZ527">
        <f>Drivers!BZ729</f>
        <v>0</v>
      </c>
      <c r="CA527">
        <f>Drivers!CA729</f>
        <v>0</v>
      </c>
      <c r="CB527">
        <f>Drivers!CB729</f>
        <v>0</v>
      </c>
      <c r="CC527">
        <f>Drivers!CC729</f>
        <v>0</v>
      </c>
      <c r="CD527">
        <f>Drivers!CD729</f>
        <v>0</v>
      </c>
      <c r="CE527">
        <f>Drivers!CE729</f>
        <v>0</v>
      </c>
      <c r="CF527">
        <f>Drivers!CF729</f>
        <v>0</v>
      </c>
      <c r="CG527">
        <f>Drivers!CG729</f>
        <v>0</v>
      </c>
      <c r="CH527">
        <f>Drivers!CH729</f>
        <v>0</v>
      </c>
      <c r="CI527">
        <f>Drivers!CI729</f>
        <v>0</v>
      </c>
      <c r="CJ527">
        <f>Drivers!CJ729</f>
        <v>0</v>
      </c>
      <c r="CK527">
        <f>Drivers!CK729</f>
        <v>0</v>
      </c>
      <c r="CL527">
        <f>Drivers!CL729</f>
        <v>0</v>
      </c>
      <c r="CM527">
        <f>Drivers!CM729</f>
        <v>0</v>
      </c>
      <c r="CN527">
        <f>Drivers!CN729</f>
        <v>0</v>
      </c>
      <c r="CO527">
        <f>Drivers!CO729</f>
        <v>0</v>
      </c>
      <c r="CP527">
        <f>Drivers!CP729</f>
        <v>0</v>
      </c>
      <c r="CQ527">
        <f>Drivers!CQ729</f>
        <v>0</v>
      </c>
      <c r="CR527">
        <f>Drivers!CR729</f>
        <v>0</v>
      </c>
      <c r="CS527">
        <f>Drivers!CS729</f>
        <v>0</v>
      </c>
      <c r="CT527">
        <f>Drivers!CT729</f>
        <v>0</v>
      </c>
      <c r="CU527">
        <f>Drivers!CU729</f>
        <v>0</v>
      </c>
      <c r="CV527">
        <f>Drivers!CV729</f>
        <v>0</v>
      </c>
      <c r="CW527">
        <f>Drivers!CW729</f>
        <v>0</v>
      </c>
      <c r="CX527">
        <f>Drivers!CX729</f>
        <v>0</v>
      </c>
      <c r="CY527">
        <f>Drivers!CY729</f>
        <v>0</v>
      </c>
      <c r="CZ527">
        <f>Drivers!CZ729</f>
        <v>0</v>
      </c>
      <c r="DA527">
        <f>Drivers!DA729</f>
        <v>0</v>
      </c>
      <c r="DB527">
        <f>Drivers!DB729</f>
        <v>0</v>
      </c>
      <c r="DC527">
        <f>Drivers!DC729</f>
        <v>0</v>
      </c>
      <c r="DD527">
        <f>Drivers!DD729</f>
        <v>0</v>
      </c>
      <c r="DE527">
        <f>Drivers!DE729</f>
        <v>0</v>
      </c>
      <c r="DF527">
        <f>Drivers!DF729</f>
        <v>0</v>
      </c>
      <c r="DG527">
        <f>Drivers!DG729</f>
        <v>0</v>
      </c>
      <c r="DH527">
        <f>Drivers!DH729</f>
        <v>0</v>
      </c>
      <c r="DI527">
        <f>Drivers!DI729</f>
        <v>0</v>
      </c>
      <c r="DJ527">
        <f>Drivers!DJ729</f>
        <v>0</v>
      </c>
      <c r="DK527">
        <f>Drivers!DK729</f>
        <v>0</v>
      </c>
      <c r="DL527">
        <f>Drivers!DL729</f>
        <v>0</v>
      </c>
      <c r="DM527">
        <f>Drivers!DM729</f>
        <v>0</v>
      </c>
      <c r="DN527">
        <f>Drivers!DN729</f>
        <v>0</v>
      </c>
      <c r="DO527">
        <f>Drivers!DO729</f>
        <v>0</v>
      </c>
      <c r="DP527">
        <f>Drivers!DP729</f>
        <v>0</v>
      </c>
      <c r="DQ527" t="str">
        <f>Drivers!DQ729</f>
        <v>NA</v>
      </c>
      <c r="DR527" t="str">
        <f>Drivers!DR729</f>
        <v>NA</v>
      </c>
      <c r="DS527" t="str">
        <f>Drivers!DS729</f>
        <v>NA</v>
      </c>
      <c r="DT527" t="str">
        <f>Drivers!DT729</f>
        <v>NA</v>
      </c>
      <c r="DU527" t="str">
        <f>Drivers!DU729</f>
        <v>NA</v>
      </c>
      <c r="DV527">
        <f>Drivers!DV729</f>
        <v>0</v>
      </c>
      <c r="DW527">
        <f>Drivers!DW729</f>
        <v>0</v>
      </c>
      <c r="DX527">
        <f>Drivers!DX729</f>
        <v>0</v>
      </c>
      <c r="DY527">
        <f>Drivers!DY729</f>
        <v>0</v>
      </c>
      <c r="DZ527">
        <f>Drivers!DZ729</f>
        <v>0</v>
      </c>
      <c r="EA527">
        <f>Drivers!EA729</f>
        <v>0</v>
      </c>
      <c r="EB527">
        <f>Drivers!EB729</f>
        <v>0</v>
      </c>
      <c r="EC527">
        <f>Drivers!EC729</f>
        <v>0</v>
      </c>
      <c r="ED527">
        <f>Drivers!ED729</f>
        <v>0</v>
      </c>
      <c r="EE527">
        <f>Drivers!EE729</f>
        <v>0</v>
      </c>
      <c r="EF527">
        <f>Drivers!EF729</f>
        <v>0</v>
      </c>
      <c r="EG527">
        <f>Drivers!EG729</f>
        <v>0</v>
      </c>
      <c r="EH527">
        <f>Drivers!EH729</f>
        <v>0</v>
      </c>
      <c r="EI527">
        <f>Drivers!EI729</f>
        <v>0</v>
      </c>
      <c r="EJ527">
        <f>Drivers!EJ729</f>
        <v>0</v>
      </c>
    </row>
    <row r="528" spans="1:140" hidden="1" outlineLevel="1">
      <c r="A528">
        <f>Drivers!A730</f>
        <v>0</v>
      </c>
      <c r="B528">
        <f>Drivers!B730</f>
        <v>0</v>
      </c>
      <c r="C528">
        <f>Drivers!C730</f>
        <v>0</v>
      </c>
      <c r="D528">
        <f>Drivers!D730</f>
        <v>0</v>
      </c>
      <c r="E528">
        <f>Drivers!E730</f>
        <v>0</v>
      </c>
      <c r="F528">
        <f>Drivers!F730</f>
        <v>0</v>
      </c>
      <c r="G528">
        <f>Drivers!G730</f>
        <v>0</v>
      </c>
      <c r="H528">
        <f>Drivers!H730</f>
        <v>0</v>
      </c>
      <c r="I528" t="str">
        <f>Drivers!I730</f>
        <v>Base</v>
      </c>
      <c r="J528">
        <f>Drivers!J730</f>
        <v>0</v>
      </c>
      <c r="K528">
        <f>Drivers!K730</f>
        <v>0</v>
      </c>
      <c r="L528">
        <f>Drivers!L730</f>
        <v>0</v>
      </c>
      <c r="M528">
        <f>Drivers!M730</f>
        <v>0</v>
      </c>
      <c r="N528">
        <f>Drivers!N730</f>
        <v>0</v>
      </c>
      <c r="O528">
        <f>Drivers!O730</f>
        <v>0</v>
      </c>
      <c r="P528">
        <f>Drivers!P730</f>
        <v>0</v>
      </c>
      <c r="Q528">
        <f>Drivers!Q730</f>
        <v>0</v>
      </c>
      <c r="R528">
        <f>Drivers!R730</f>
        <v>0</v>
      </c>
      <c r="S528">
        <f>Drivers!S730</f>
        <v>0</v>
      </c>
      <c r="T528">
        <f>Drivers!T730</f>
        <v>0</v>
      </c>
      <c r="U528">
        <f>Drivers!U730</f>
        <v>0</v>
      </c>
      <c r="V528">
        <f>Drivers!V730</f>
        <v>0</v>
      </c>
      <c r="W528">
        <f>Drivers!W730</f>
        <v>0</v>
      </c>
      <c r="X528">
        <f>Drivers!X730</f>
        <v>0</v>
      </c>
      <c r="Y528">
        <f>Drivers!Y730</f>
        <v>0</v>
      </c>
      <c r="Z528">
        <f>Drivers!Z730</f>
        <v>0</v>
      </c>
      <c r="AA528">
        <f>Drivers!AA730</f>
        <v>0</v>
      </c>
      <c r="AB528">
        <f>Drivers!AB730</f>
        <v>0</v>
      </c>
      <c r="AC528">
        <f>Drivers!AC730</f>
        <v>0</v>
      </c>
      <c r="AD528">
        <f>Drivers!AD730</f>
        <v>0</v>
      </c>
      <c r="AE528">
        <f>Drivers!AE730</f>
        <v>0</v>
      </c>
      <c r="AF528">
        <f>Drivers!AF730</f>
        <v>0</v>
      </c>
      <c r="AG528">
        <f>Drivers!AG730</f>
        <v>0</v>
      </c>
      <c r="AH528">
        <f>Drivers!AH730</f>
        <v>0</v>
      </c>
      <c r="AI528">
        <f>Drivers!AI730</f>
        <v>0</v>
      </c>
      <c r="AJ528">
        <f>Drivers!AJ730</f>
        <v>0</v>
      </c>
      <c r="AK528">
        <f>Drivers!AK730</f>
        <v>0</v>
      </c>
      <c r="AL528">
        <f>Drivers!AL730</f>
        <v>0</v>
      </c>
      <c r="AM528">
        <f>Drivers!AM730</f>
        <v>0</v>
      </c>
      <c r="AN528">
        <f>Drivers!AN730</f>
        <v>0</v>
      </c>
      <c r="AO528">
        <f>Drivers!AO730</f>
        <v>0</v>
      </c>
      <c r="AP528">
        <f>Drivers!AP730</f>
        <v>0</v>
      </c>
      <c r="AQ528">
        <f>Drivers!AQ730</f>
        <v>0</v>
      </c>
      <c r="AR528">
        <f>Drivers!AR730</f>
        <v>0</v>
      </c>
      <c r="AS528">
        <f>Drivers!AS730</f>
        <v>0</v>
      </c>
      <c r="AT528">
        <f>Drivers!AT730</f>
        <v>0</v>
      </c>
      <c r="AU528">
        <f>Drivers!AU730</f>
        <v>0</v>
      </c>
      <c r="AV528">
        <f>Drivers!AV730</f>
        <v>0</v>
      </c>
      <c r="AW528">
        <f>Drivers!AW730</f>
        <v>0</v>
      </c>
      <c r="AX528">
        <f>Drivers!AX730</f>
        <v>0</v>
      </c>
      <c r="AY528">
        <f>Drivers!AY730</f>
        <v>0</v>
      </c>
      <c r="AZ528">
        <f>Drivers!AZ730</f>
        <v>0</v>
      </c>
      <c r="BA528">
        <f>Drivers!BA730</f>
        <v>0</v>
      </c>
      <c r="BB528">
        <f>Drivers!BB730</f>
        <v>0</v>
      </c>
      <c r="BC528">
        <f>Drivers!BC730</f>
        <v>0</v>
      </c>
      <c r="BD528">
        <f>Drivers!BD730</f>
        <v>0</v>
      </c>
      <c r="BE528">
        <f>Drivers!BE730</f>
        <v>0</v>
      </c>
      <c r="BF528">
        <f>Drivers!BF730</f>
        <v>0</v>
      </c>
      <c r="BG528">
        <f>Drivers!BG730</f>
        <v>0</v>
      </c>
      <c r="BH528">
        <f>Drivers!BH730</f>
        <v>0</v>
      </c>
      <c r="BI528">
        <f>Drivers!BI730</f>
        <v>0</v>
      </c>
      <c r="BJ528">
        <f>Drivers!BJ730</f>
        <v>0</v>
      </c>
      <c r="BK528">
        <f>Drivers!BK730</f>
        <v>0</v>
      </c>
      <c r="BL528">
        <f>Drivers!BL730</f>
        <v>0</v>
      </c>
      <c r="BM528">
        <f>Drivers!BM730</f>
        <v>0</v>
      </c>
      <c r="BN528">
        <f>Drivers!BN730</f>
        <v>0</v>
      </c>
      <c r="BO528">
        <f>Drivers!BO730</f>
        <v>0</v>
      </c>
      <c r="BP528">
        <f>Drivers!BP730</f>
        <v>0</v>
      </c>
      <c r="BQ528">
        <f>Drivers!BQ730</f>
        <v>0</v>
      </c>
      <c r="BR528">
        <f>Drivers!BR730</f>
        <v>0</v>
      </c>
      <c r="BS528">
        <f>Drivers!BS730</f>
        <v>0</v>
      </c>
      <c r="BT528">
        <f>Drivers!BT730</f>
        <v>0</v>
      </c>
      <c r="BU528">
        <f>Drivers!BU730</f>
        <v>0</v>
      </c>
      <c r="BV528">
        <f>Drivers!BV730</f>
        <v>0</v>
      </c>
      <c r="BW528">
        <f>Drivers!BW730</f>
        <v>0</v>
      </c>
      <c r="BX528">
        <f>Drivers!BX730</f>
        <v>0</v>
      </c>
      <c r="BY528">
        <f>Drivers!BY730</f>
        <v>0</v>
      </c>
      <c r="BZ528">
        <f>Drivers!BZ730</f>
        <v>0</v>
      </c>
      <c r="CA528">
        <f>Drivers!CA730</f>
        <v>0</v>
      </c>
      <c r="CB528">
        <f>Drivers!CB730</f>
        <v>0</v>
      </c>
      <c r="CC528">
        <f>Drivers!CC730</f>
        <v>0</v>
      </c>
      <c r="CD528">
        <f>Drivers!CD730</f>
        <v>0</v>
      </c>
      <c r="CE528">
        <f>Drivers!CE730</f>
        <v>0</v>
      </c>
      <c r="CF528">
        <f>Drivers!CF730</f>
        <v>0</v>
      </c>
      <c r="CG528">
        <f>Drivers!CG730</f>
        <v>0</v>
      </c>
      <c r="CH528">
        <f>Drivers!CH730</f>
        <v>0</v>
      </c>
      <c r="CI528">
        <f>Drivers!CI730</f>
        <v>0</v>
      </c>
      <c r="CJ528">
        <f>Drivers!CJ730</f>
        <v>0</v>
      </c>
      <c r="CK528">
        <f>Drivers!CK730</f>
        <v>0</v>
      </c>
      <c r="CL528">
        <f>Drivers!CL730</f>
        <v>0</v>
      </c>
      <c r="CM528">
        <f>Drivers!CM730</f>
        <v>0</v>
      </c>
      <c r="CN528">
        <f>Drivers!CN730</f>
        <v>0</v>
      </c>
      <c r="CO528">
        <f>Drivers!CO730</f>
        <v>0</v>
      </c>
      <c r="CP528">
        <f>Drivers!CP730</f>
        <v>0</v>
      </c>
      <c r="CQ528">
        <f>Drivers!CQ730</f>
        <v>0</v>
      </c>
      <c r="CR528">
        <f>Drivers!CR730</f>
        <v>0</v>
      </c>
      <c r="CS528">
        <f>Drivers!CS730</f>
        <v>0</v>
      </c>
      <c r="CT528">
        <f>Drivers!CT730</f>
        <v>0</v>
      </c>
      <c r="CU528">
        <f>Drivers!CU730</f>
        <v>0</v>
      </c>
      <c r="CV528">
        <f>Drivers!CV730</f>
        <v>0</v>
      </c>
      <c r="CW528">
        <f>Drivers!CW730</f>
        <v>0</v>
      </c>
      <c r="CX528">
        <f>Drivers!CX730</f>
        <v>0</v>
      </c>
      <c r="CY528">
        <f>Drivers!CY730</f>
        <v>0</v>
      </c>
      <c r="CZ528">
        <f>Drivers!CZ730</f>
        <v>0</v>
      </c>
      <c r="DA528">
        <f>Drivers!DA730</f>
        <v>0</v>
      </c>
      <c r="DB528">
        <f>Drivers!DB730</f>
        <v>0</v>
      </c>
      <c r="DC528">
        <f>Drivers!DC730</f>
        <v>0</v>
      </c>
      <c r="DD528">
        <f>Drivers!DD730</f>
        <v>0</v>
      </c>
      <c r="DE528">
        <f>Drivers!DE730</f>
        <v>0</v>
      </c>
      <c r="DF528">
        <f>Drivers!DF730</f>
        <v>0</v>
      </c>
      <c r="DG528">
        <f>Drivers!DG730</f>
        <v>0</v>
      </c>
      <c r="DH528">
        <f>Drivers!DH730</f>
        <v>0</v>
      </c>
      <c r="DI528">
        <f>Drivers!DI730</f>
        <v>0</v>
      </c>
      <c r="DJ528">
        <f>Drivers!DJ730</f>
        <v>0</v>
      </c>
      <c r="DK528">
        <f>Drivers!DK730</f>
        <v>0</v>
      </c>
      <c r="DL528">
        <f>Drivers!DL730</f>
        <v>0</v>
      </c>
      <c r="DM528">
        <f>Drivers!DM730</f>
        <v>0</v>
      </c>
      <c r="DN528">
        <f>Drivers!DN730</f>
        <v>0</v>
      </c>
      <c r="DO528">
        <f>Drivers!DO730</f>
        <v>0</v>
      </c>
      <c r="DP528">
        <f>Drivers!DP730</f>
        <v>0</v>
      </c>
      <c r="DQ528">
        <f>Drivers!DQ730</f>
        <v>0</v>
      </c>
      <c r="DR528">
        <f>Drivers!DR730</f>
        <v>0</v>
      </c>
      <c r="DS528">
        <f>Drivers!DS730</f>
        <v>0</v>
      </c>
      <c r="DT528">
        <f>Drivers!DT730</f>
        <v>0</v>
      </c>
      <c r="DU528">
        <f>Drivers!DU730</f>
        <v>0</v>
      </c>
      <c r="DV528">
        <f>Drivers!DV730</f>
        <v>0</v>
      </c>
      <c r="DW528">
        <f>Drivers!DW730</f>
        <v>0</v>
      </c>
      <c r="DX528">
        <f>Drivers!DX730</f>
        <v>0</v>
      </c>
      <c r="DY528">
        <f>Drivers!DY730</f>
        <v>0</v>
      </c>
      <c r="DZ528">
        <f>Drivers!DZ730</f>
        <v>0</v>
      </c>
      <c r="EA528">
        <f>Drivers!EA730</f>
        <v>0</v>
      </c>
      <c r="EB528">
        <f>Drivers!EB730</f>
        <v>0</v>
      </c>
      <c r="EC528">
        <f>Drivers!EC730</f>
        <v>0</v>
      </c>
      <c r="ED528">
        <f>Drivers!ED730</f>
        <v>0</v>
      </c>
      <c r="EE528">
        <f>Drivers!EE730</f>
        <v>0</v>
      </c>
      <c r="EF528">
        <f>Drivers!EF730</f>
        <v>0</v>
      </c>
      <c r="EG528">
        <f>Drivers!EG730</f>
        <v>0</v>
      </c>
      <c r="EH528">
        <f>Drivers!EH730</f>
        <v>0</v>
      </c>
      <c r="EI528">
        <f>Drivers!EI730</f>
        <v>0</v>
      </c>
      <c r="EJ528">
        <f>Drivers!EJ730</f>
        <v>0</v>
      </c>
    </row>
    <row r="529" spans="1:140" hidden="1" outlineLevel="1">
      <c r="A529">
        <f>Drivers!A731</f>
        <v>0</v>
      </c>
      <c r="B529">
        <f>Drivers!B731</f>
        <v>0</v>
      </c>
      <c r="C529">
        <f>Drivers!C731</f>
        <v>0</v>
      </c>
      <c r="D529">
        <f>Drivers!D731</f>
        <v>0</v>
      </c>
      <c r="E529">
        <f>Drivers!E731</f>
        <v>0</v>
      </c>
      <c r="F529">
        <f>Drivers!F731</f>
        <v>0</v>
      </c>
      <c r="G529">
        <f>Drivers!G731</f>
        <v>0</v>
      </c>
      <c r="H529">
        <f>Drivers!H731</f>
        <v>0</v>
      </c>
      <c r="I529" t="str">
        <f>Drivers!I731</f>
        <v>Bull</v>
      </c>
      <c r="J529">
        <f>Drivers!J731</f>
        <v>0</v>
      </c>
      <c r="K529">
        <f>Drivers!K731</f>
        <v>0</v>
      </c>
      <c r="L529">
        <f>Drivers!L731</f>
        <v>0</v>
      </c>
      <c r="M529">
        <f>Drivers!M731</f>
        <v>0</v>
      </c>
      <c r="N529">
        <f>Drivers!N731</f>
        <v>0</v>
      </c>
      <c r="O529">
        <f>Drivers!O731</f>
        <v>0</v>
      </c>
      <c r="P529">
        <f>Drivers!P731</f>
        <v>0</v>
      </c>
      <c r="Q529">
        <f>Drivers!Q731</f>
        <v>0</v>
      </c>
      <c r="R529">
        <f>Drivers!R731</f>
        <v>0</v>
      </c>
      <c r="S529">
        <f>Drivers!S731</f>
        <v>0</v>
      </c>
      <c r="T529">
        <f>Drivers!T731</f>
        <v>0</v>
      </c>
      <c r="U529">
        <f>Drivers!U731</f>
        <v>0</v>
      </c>
      <c r="V529">
        <f>Drivers!V731</f>
        <v>0</v>
      </c>
      <c r="W529">
        <f>Drivers!W731</f>
        <v>0</v>
      </c>
      <c r="X529">
        <f>Drivers!X731</f>
        <v>0</v>
      </c>
      <c r="Y529">
        <f>Drivers!Y731</f>
        <v>0</v>
      </c>
      <c r="Z529">
        <f>Drivers!Z731</f>
        <v>0</v>
      </c>
      <c r="AA529">
        <f>Drivers!AA731</f>
        <v>0</v>
      </c>
      <c r="AB529">
        <f>Drivers!AB731</f>
        <v>0</v>
      </c>
      <c r="AC529">
        <f>Drivers!AC731</f>
        <v>0</v>
      </c>
      <c r="AD529">
        <f>Drivers!AD731</f>
        <v>0</v>
      </c>
      <c r="AE529">
        <f>Drivers!AE731</f>
        <v>0</v>
      </c>
      <c r="AF529">
        <f>Drivers!AF731</f>
        <v>0</v>
      </c>
      <c r="AG529">
        <f>Drivers!AG731</f>
        <v>0</v>
      </c>
      <c r="AH529">
        <f>Drivers!AH731</f>
        <v>0</v>
      </c>
      <c r="AI529">
        <f>Drivers!AI731</f>
        <v>0</v>
      </c>
      <c r="AJ529">
        <f>Drivers!AJ731</f>
        <v>0</v>
      </c>
      <c r="AK529">
        <f>Drivers!AK731</f>
        <v>0</v>
      </c>
      <c r="AL529">
        <f>Drivers!AL731</f>
        <v>0</v>
      </c>
      <c r="AM529">
        <f>Drivers!AM731</f>
        <v>0</v>
      </c>
      <c r="AN529">
        <f>Drivers!AN731</f>
        <v>0</v>
      </c>
      <c r="AO529">
        <f>Drivers!AO731</f>
        <v>0</v>
      </c>
      <c r="AP529">
        <f>Drivers!AP731</f>
        <v>0</v>
      </c>
      <c r="AQ529">
        <f>Drivers!AQ731</f>
        <v>0</v>
      </c>
      <c r="AR529">
        <f>Drivers!AR731</f>
        <v>0</v>
      </c>
      <c r="AS529">
        <f>Drivers!AS731</f>
        <v>0</v>
      </c>
      <c r="AT529">
        <f>Drivers!AT731</f>
        <v>0</v>
      </c>
      <c r="AU529">
        <f>Drivers!AU731</f>
        <v>0</v>
      </c>
      <c r="AV529">
        <f>Drivers!AV731</f>
        <v>0</v>
      </c>
      <c r="AW529">
        <f>Drivers!AW731</f>
        <v>0</v>
      </c>
      <c r="AX529">
        <f>Drivers!AX731</f>
        <v>0</v>
      </c>
      <c r="AY529">
        <f>Drivers!AY731</f>
        <v>0</v>
      </c>
      <c r="AZ529">
        <f>Drivers!AZ731</f>
        <v>0</v>
      </c>
      <c r="BA529">
        <f>Drivers!BA731</f>
        <v>0</v>
      </c>
      <c r="BB529">
        <f>Drivers!BB731</f>
        <v>0</v>
      </c>
      <c r="BC529">
        <f>Drivers!BC731</f>
        <v>0</v>
      </c>
      <c r="BD529">
        <f>Drivers!BD731</f>
        <v>0</v>
      </c>
      <c r="BE529">
        <f>Drivers!BE731</f>
        <v>0</v>
      </c>
      <c r="BF529">
        <f>Drivers!BF731</f>
        <v>0</v>
      </c>
      <c r="BG529">
        <f>Drivers!BG731</f>
        <v>0</v>
      </c>
      <c r="BH529">
        <f>Drivers!BH731</f>
        <v>0</v>
      </c>
      <c r="BI529">
        <f>Drivers!BI731</f>
        <v>0</v>
      </c>
      <c r="BJ529">
        <f>Drivers!BJ731</f>
        <v>0</v>
      </c>
      <c r="BK529">
        <f>Drivers!BK731</f>
        <v>0</v>
      </c>
      <c r="BL529">
        <f>Drivers!BL731</f>
        <v>0</v>
      </c>
      <c r="BM529">
        <f>Drivers!BM731</f>
        <v>0</v>
      </c>
      <c r="BN529">
        <f>Drivers!BN731</f>
        <v>0</v>
      </c>
      <c r="BO529">
        <f>Drivers!BO731</f>
        <v>0</v>
      </c>
      <c r="BP529">
        <f>Drivers!BP731</f>
        <v>0</v>
      </c>
      <c r="BQ529">
        <f>Drivers!BQ731</f>
        <v>0</v>
      </c>
      <c r="BR529">
        <f>Drivers!BR731</f>
        <v>0</v>
      </c>
      <c r="BS529">
        <f>Drivers!BS731</f>
        <v>0</v>
      </c>
      <c r="BT529">
        <f>Drivers!BT731</f>
        <v>0</v>
      </c>
      <c r="BU529">
        <f>Drivers!BU731</f>
        <v>0</v>
      </c>
      <c r="BV529">
        <f>Drivers!BV731</f>
        <v>0</v>
      </c>
      <c r="BW529">
        <f>Drivers!BW731</f>
        <v>0</v>
      </c>
      <c r="BX529">
        <f>Drivers!BX731</f>
        <v>0</v>
      </c>
      <c r="BY529">
        <f>Drivers!BY731</f>
        <v>0</v>
      </c>
      <c r="BZ529">
        <f>Drivers!BZ731</f>
        <v>0</v>
      </c>
      <c r="CA529">
        <f>Drivers!CA731</f>
        <v>0</v>
      </c>
      <c r="CB529">
        <f>Drivers!CB731</f>
        <v>0</v>
      </c>
      <c r="CC529">
        <f>Drivers!CC731</f>
        <v>0</v>
      </c>
      <c r="CD529">
        <f>Drivers!CD731</f>
        <v>0</v>
      </c>
      <c r="CE529">
        <f>Drivers!CE731</f>
        <v>0</v>
      </c>
      <c r="CF529">
        <f>Drivers!CF731</f>
        <v>0</v>
      </c>
      <c r="CG529">
        <f>Drivers!CG731</f>
        <v>0</v>
      </c>
      <c r="CH529">
        <f>Drivers!CH731</f>
        <v>0</v>
      </c>
      <c r="CI529">
        <f>Drivers!CI731</f>
        <v>0</v>
      </c>
      <c r="CJ529">
        <f>Drivers!CJ731</f>
        <v>0</v>
      </c>
      <c r="CK529">
        <f>Drivers!CK731</f>
        <v>0</v>
      </c>
      <c r="CL529">
        <f>Drivers!CL731</f>
        <v>0</v>
      </c>
      <c r="CM529">
        <f>Drivers!CM731</f>
        <v>0</v>
      </c>
      <c r="CN529">
        <f>Drivers!CN731</f>
        <v>0</v>
      </c>
      <c r="CO529">
        <f>Drivers!CO731</f>
        <v>0</v>
      </c>
      <c r="CP529">
        <f>Drivers!CP731</f>
        <v>0</v>
      </c>
      <c r="CQ529">
        <f>Drivers!CQ731</f>
        <v>0</v>
      </c>
      <c r="CR529">
        <f>Drivers!CR731</f>
        <v>0</v>
      </c>
      <c r="CS529">
        <f>Drivers!CS731</f>
        <v>0</v>
      </c>
      <c r="CT529">
        <f>Drivers!CT731</f>
        <v>0</v>
      </c>
      <c r="CU529">
        <f>Drivers!CU731</f>
        <v>0</v>
      </c>
      <c r="CV529">
        <f>Drivers!CV731</f>
        <v>0</v>
      </c>
      <c r="CW529">
        <f>Drivers!CW731</f>
        <v>0</v>
      </c>
      <c r="CX529">
        <f>Drivers!CX731</f>
        <v>0</v>
      </c>
      <c r="CY529">
        <f>Drivers!CY731</f>
        <v>0</v>
      </c>
      <c r="CZ529">
        <f>Drivers!CZ731</f>
        <v>0</v>
      </c>
      <c r="DA529">
        <f>Drivers!DA731</f>
        <v>0</v>
      </c>
      <c r="DB529">
        <f>Drivers!DB731</f>
        <v>0</v>
      </c>
      <c r="DC529">
        <f>Drivers!DC731</f>
        <v>0</v>
      </c>
      <c r="DD529">
        <f>Drivers!DD731</f>
        <v>0</v>
      </c>
      <c r="DE529">
        <f>Drivers!DE731</f>
        <v>0</v>
      </c>
      <c r="DF529">
        <f>Drivers!DF731</f>
        <v>0</v>
      </c>
      <c r="DG529">
        <f>Drivers!DG731</f>
        <v>0</v>
      </c>
      <c r="DH529">
        <f>Drivers!DH731</f>
        <v>0</v>
      </c>
      <c r="DI529">
        <f>Drivers!DI731</f>
        <v>0</v>
      </c>
      <c r="DJ529">
        <f>Drivers!DJ731</f>
        <v>0</v>
      </c>
      <c r="DK529">
        <f>Drivers!DK731</f>
        <v>0</v>
      </c>
      <c r="DL529">
        <f>Drivers!DL731</f>
        <v>0</v>
      </c>
      <c r="DM529">
        <f>Drivers!DM731</f>
        <v>0</v>
      </c>
      <c r="DN529">
        <f>Drivers!DN731</f>
        <v>0</v>
      </c>
      <c r="DO529">
        <f>Drivers!DO731</f>
        <v>0</v>
      </c>
      <c r="DP529">
        <f>Drivers!DP731</f>
        <v>0</v>
      </c>
      <c r="DQ529">
        <f>Drivers!DQ731</f>
        <v>0</v>
      </c>
      <c r="DR529">
        <f>Drivers!DR731</f>
        <v>0</v>
      </c>
      <c r="DS529">
        <f>Drivers!DS731</f>
        <v>0</v>
      </c>
      <c r="DT529">
        <f>Drivers!DT731</f>
        <v>0</v>
      </c>
      <c r="DU529">
        <f>Drivers!DU731</f>
        <v>0</v>
      </c>
      <c r="DV529">
        <f>Drivers!DV731</f>
        <v>0</v>
      </c>
      <c r="DW529">
        <f>Drivers!DW731</f>
        <v>0</v>
      </c>
      <c r="DX529">
        <f>Drivers!DX731</f>
        <v>0</v>
      </c>
      <c r="DY529">
        <f>Drivers!DY731</f>
        <v>0</v>
      </c>
      <c r="DZ529">
        <f>Drivers!DZ731</f>
        <v>0</v>
      </c>
      <c r="EA529">
        <f>Drivers!EA731</f>
        <v>0</v>
      </c>
      <c r="EB529">
        <f>Drivers!EB731</f>
        <v>0</v>
      </c>
      <c r="EC529">
        <f>Drivers!EC731</f>
        <v>0</v>
      </c>
      <c r="ED529">
        <f>Drivers!ED731</f>
        <v>0</v>
      </c>
      <c r="EE529">
        <f>Drivers!EE731</f>
        <v>0</v>
      </c>
      <c r="EF529">
        <f>Drivers!EF731</f>
        <v>0</v>
      </c>
      <c r="EG529">
        <f>Drivers!EG731</f>
        <v>0</v>
      </c>
      <c r="EH529">
        <f>Drivers!EH731</f>
        <v>0</v>
      </c>
      <c r="EI529">
        <f>Drivers!EI731</f>
        <v>0</v>
      </c>
      <c r="EJ529">
        <f>Drivers!EJ731</f>
        <v>0</v>
      </c>
    </row>
    <row r="530" spans="1:140" hidden="1" outlineLevel="1">
      <c r="A530">
        <f>Drivers!A732</f>
        <v>0</v>
      </c>
      <c r="B530">
        <f>Drivers!B732</f>
        <v>0</v>
      </c>
      <c r="C530">
        <f>Drivers!C732</f>
        <v>0</v>
      </c>
      <c r="D530">
        <f>Drivers!D732</f>
        <v>0</v>
      </c>
      <c r="E530">
        <f>Drivers!E732</f>
        <v>0</v>
      </c>
      <c r="F530">
        <f>Drivers!F732</f>
        <v>0</v>
      </c>
      <c r="G530">
        <f>Drivers!G732</f>
        <v>0</v>
      </c>
      <c r="H530">
        <f>Drivers!H732</f>
        <v>0</v>
      </c>
      <c r="I530" t="str">
        <f>Drivers!I732</f>
        <v>Spread from Base Case</v>
      </c>
      <c r="J530">
        <f>Drivers!J732</f>
        <v>0</v>
      </c>
      <c r="K530">
        <f>Drivers!K732</f>
        <v>0</v>
      </c>
      <c r="L530">
        <f>Drivers!L732</f>
        <v>0</v>
      </c>
      <c r="M530">
        <f>Drivers!M732</f>
        <v>0</v>
      </c>
      <c r="N530">
        <f>Drivers!N732</f>
        <v>0</v>
      </c>
      <c r="O530">
        <f>Drivers!O732</f>
        <v>0</v>
      </c>
      <c r="P530">
        <f>Drivers!P732</f>
        <v>0</v>
      </c>
      <c r="Q530">
        <f>Drivers!Q732</f>
        <v>0</v>
      </c>
      <c r="R530">
        <f>Drivers!R732</f>
        <v>0</v>
      </c>
      <c r="S530">
        <f>Drivers!S732</f>
        <v>0</v>
      </c>
      <c r="T530">
        <f>Drivers!T732</f>
        <v>0</v>
      </c>
      <c r="U530">
        <f>Drivers!U732</f>
        <v>0</v>
      </c>
      <c r="V530">
        <f>Drivers!V732</f>
        <v>0</v>
      </c>
      <c r="W530">
        <f>Drivers!W732</f>
        <v>0</v>
      </c>
      <c r="X530">
        <f>Drivers!X732</f>
        <v>0</v>
      </c>
      <c r="Y530">
        <f>Drivers!Y732</f>
        <v>0</v>
      </c>
      <c r="Z530">
        <f>Drivers!Z732</f>
        <v>0</v>
      </c>
      <c r="AA530">
        <f>Drivers!AA732</f>
        <v>0</v>
      </c>
      <c r="AB530">
        <f>Drivers!AB732</f>
        <v>0</v>
      </c>
      <c r="AC530">
        <f>Drivers!AC732</f>
        <v>0</v>
      </c>
      <c r="AD530">
        <f>Drivers!AD732</f>
        <v>0</v>
      </c>
      <c r="AE530">
        <f>Drivers!AE732</f>
        <v>0</v>
      </c>
      <c r="AF530">
        <f>Drivers!AF732</f>
        <v>0</v>
      </c>
      <c r="AG530">
        <f>Drivers!AG732</f>
        <v>0</v>
      </c>
      <c r="AH530">
        <f>Drivers!AH732</f>
        <v>0</v>
      </c>
      <c r="AI530">
        <f>Drivers!AI732</f>
        <v>0</v>
      </c>
      <c r="AJ530">
        <f>Drivers!AJ732</f>
        <v>0</v>
      </c>
      <c r="AK530">
        <f>Drivers!AK732</f>
        <v>0</v>
      </c>
      <c r="AL530">
        <f>Drivers!AL732</f>
        <v>0</v>
      </c>
      <c r="AM530">
        <f>Drivers!AM732</f>
        <v>0</v>
      </c>
      <c r="AN530">
        <f>Drivers!AN732</f>
        <v>0</v>
      </c>
      <c r="AO530">
        <f>Drivers!AO732</f>
        <v>0</v>
      </c>
      <c r="AP530">
        <f>Drivers!AP732</f>
        <v>0</v>
      </c>
      <c r="AQ530">
        <f>Drivers!AQ732</f>
        <v>0</v>
      </c>
      <c r="AR530">
        <f>Drivers!AR732</f>
        <v>0</v>
      </c>
      <c r="AS530">
        <f>Drivers!AS732</f>
        <v>0</v>
      </c>
      <c r="AT530">
        <f>Drivers!AT732</f>
        <v>0</v>
      </c>
      <c r="AU530">
        <f>Drivers!AU732</f>
        <v>0</v>
      </c>
      <c r="AV530">
        <f>Drivers!AV732</f>
        <v>0</v>
      </c>
      <c r="AW530">
        <f>Drivers!AW732</f>
        <v>0</v>
      </c>
      <c r="AX530">
        <f>Drivers!AX732</f>
        <v>0</v>
      </c>
      <c r="AY530">
        <f>Drivers!AY732</f>
        <v>0</v>
      </c>
      <c r="AZ530">
        <f>Drivers!AZ732</f>
        <v>0</v>
      </c>
      <c r="BA530">
        <f>Drivers!BA732</f>
        <v>0</v>
      </c>
      <c r="BB530">
        <f>Drivers!BB732</f>
        <v>0</v>
      </c>
      <c r="BC530">
        <f>Drivers!BC732</f>
        <v>0</v>
      </c>
      <c r="BD530">
        <f>Drivers!BD732</f>
        <v>0</v>
      </c>
      <c r="BE530">
        <f>Drivers!BE732</f>
        <v>0</v>
      </c>
      <c r="BF530">
        <f>Drivers!BF732</f>
        <v>0</v>
      </c>
      <c r="BG530">
        <f>Drivers!BG732</f>
        <v>0</v>
      </c>
      <c r="BH530">
        <f>Drivers!BH732</f>
        <v>0</v>
      </c>
      <c r="BI530">
        <f>Drivers!BI732</f>
        <v>0</v>
      </c>
      <c r="BJ530" t="e">
        <f>Drivers!BJ732</f>
        <v>#DIV/0!</v>
      </c>
      <c r="BK530" t="e">
        <f>Drivers!BK732</f>
        <v>#DIV/0!</v>
      </c>
      <c r="BL530" t="e">
        <f>Drivers!BL732</f>
        <v>#DIV/0!</v>
      </c>
      <c r="BM530" t="e">
        <f>Drivers!BM732</f>
        <v>#DIV/0!</v>
      </c>
      <c r="BN530" t="e">
        <f>Drivers!BN732</f>
        <v>#DIV/0!</v>
      </c>
      <c r="BO530" t="e">
        <f>Drivers!BO732</f>
        <v>#DIV/0!</v>
      </c>
      <c r="BP530" t="e">
        <f>Drivers!BP732</f>
        <v>#DIV/0!</v>
      </c>
      <c r="BQ530" t="e">
        <f>Drivers!BQ732</f>
        <v>#DIV/0!</v>
      </c>
      <c r="BR530" t="e">
        <f>Drivers!BR732</f>
        <v>#DIV/0!</v>
      </c>
      <c r="BS530" t="e">
        <f>Drivers!BS732</f>
        <v>#DIV/0!</v>
      </c>
      <c r="BT530" t="e">
        <f>Drivers!BT732</f>
        <v>#DIV/0!</v>
      </c>
      <c r="BU530" t="e">
        <f>Drivers!BU732</f>
        <v>#DIV/0!</v>
      </c>
      <c r="BV530" t="e">
        <f>Drivers!BV732</f>
        <v>#DIV/0!</v>
      </c>
      <c r="BW530" t="e">
        <f>Drivers!BW732</f>
        <v>#DIV/0!</v>
      </c>
      <c r="BX530" t="e">
        <f>Drivers!BX732</f>
        <v>#DIV/0!</v>
      </c>
      <c r="BY530" t="e">
        <f>Drivers!BY732</f>
        <v>#DIV/0!</v>
      </c>
      <c r="BZ530" t="e">
        <f>Drivers!BZ732</f>
        <v>#DIV/0!</v>
      </c>
      <c r="CA530" t="e">
        <f>Drivers!CA732</f>
        <v>#DIV/0!</v>
      </c>
      <c r="CB530" t="e">
        <f>Drivers!CB732</f>
        <v>#DIV/0!</v>
      </c>
      <c r="CC530" t="e">
        <f>Drivers!CC732</f>
        <v>#DIV/0!</v>
      </c>
      <c r="CD530">
        <f>Drivers!CD732</f>
        <v>0</v>
      </c>
      <c r="CE530">
        <f>Drivers!CE732</f>
        <v>0</v>
      </c>
      <c r="CF530">
        <f>Drivers!CF732</f>
        <v>0</v>
      </c>
      <c r="CG530">
        <f>Drivers!CG732</f>
        <v>0</v>
      </c>
      <c r="CH530">
        <f>Drivers!CH732</f>
        <v>0</v>
      </c>
      <c r="CI530">
        <f>Drivers!CI732</f>
        <v>0</v>
      </c>
      <c r="CJ530">
        <f>Drivers!CJ732</f>
        <v>0</v>
      </c>
      <c r="CK530">
        <f>Drivers!CK732</f>
        <v>0</v>
      </c>
      <c r="CL530">
        <f>Drivers!CL732</f>
        <v>0</v>
      </c>
      <c r="CM530">
        <f>Drivers!CM732</f>
        <v>0</v>
      </c>
      <c r="CN530">
        <f>Drivers!CN732</f>
        <v>0</v>
      </c>
      <c r="CO530">
        <f>Drivers!CO732</f>
        <v>0</v>
      </c>
      <c r="CP530">
        <f>Drivers!CP732</f>
        <v>0</v>
      </c>
      <c r="CQ530">
        <f>Drivers!CQ732</f>
        <v>0</v>
      </c>
      <c r="CR530">
        <f>Drivers!CR732</f>
        <v>0</v>
      </c>
      <c r="CS530">
        <f>Drivers!CS732</f>
        <v>0</v>
      </c>
      <c r="CT530">
        <f>Drivers!CT732</f>
        <v>0</v>
      </c>
      <c r="CU530">
        <f>Drivers!CU732</f>
        <v>0</v>
      </c>
      <c r="CV530">
        <f>Drivers!CV732</f>
        <v>0</v>
      </c>
      <c r="CW530">
        <f>Drivers!CW732</f>
        <v>0</v>
      </c>
      <c r="CX530">
        <f>Drivers!CX732</f>
        <v>0</v>
      </c>
      <c r="CY530">
        <f>Drivers!CY732</f>
        <v>0</v>
      </c>
      <c r="CZ530">
        <f>Drivers!CZ732</f>
        <v>0</v>
      </c>
      <c r="DA530">
        <f>Drivers!DA732</f>
        <v>0</v>
      </c>
      <c r="DB530">
        <f>Drivers!DB732</f>
        <v>0</v>
      </c>
      <c r="DC530">
        <f>Drivers!DC732</f>
        <v>0</v>
      </c>
      <c r="DD530">
        <f>Drivers!DD732</f>
        <v>0</v>
      </c>
      <c r="DE530">
        <f>Drivers!DE732</f>
        <v>0</v>
      </c>
      <c r="DF530">
        <f>Drivers!DF732</f>
        <v>0</v>
      </c>
      <c r="DG530">
        <f>Drivers!DG732</f>
        <v>0</v>
      </c>
      <c r="DH530">
        <f>Drivers!DH732</f>
        <v>0</v>
      </c>
      <c r="DI530">
        <f>Drivers!DI732</f>
        <v>0</v>
      </c>
      <c r="DJ530">
        <f>Drivers!DJ732</f>
        <v>0</v>
      </c>
      <c r="DK530">
        <f>Drivers!DK732</f>
        <v>0</v>
      </c>
      <c r="DL530">
        <f>Drivers!DL732</f>
        <v>0</v>
      </c>
      <c r="DM530">
        <f>Drivers!DM732</f>
        <v>0</v>
      </c>
      <c r="DN530">
        <f>Drivers!DN732</f>
        <v>0</v>
      </c>
      <c r="DO530">
        <f>Drivers!DO732</f>
        <v>0</v>
      </c>
      <c r="DP530">
        <f>Drivers!DP732</f>
        <v>0</v>
      </c>
      <c r="DQ530">
        <f>Drivers!DQ732</f>
        <v>0</v>
      </c>
      <c r="DR530">
        <f>Drivers!DR732</f>
        <v>0</v>
      </c>
      <c r="DS530">
        <f>Drivers!DS732</f>
        <v>0</v>
      </c>
      <c r="DT530">
        <f>Drivers!DT732</f>
        <v>0</v>
      </c>
      <c r="DU530">
        <f>Drivers!DU732</f>
        <v>0</v>
      </c>
      <c r="DV530">
        <f>Drivers!DV732</f>
        <v>0</v>
      </c>
      <c r="DW530">
        <f>Drivers!DW732</f>
        <v>0</v>
      </c>
      <c r="DX530">
        <f>Drivers!DX732</f>
        <v>0</v>
      </c>
      <c r="DY530">
        <f>Drivers!DY732</f>
        <v>0</v>
      </c>
      <c r="DZ530">
        <f>Drivers!DZ732</f>
        <v>0</v>
      </c>
      <c r="EA530">
        <f>Drivers!EA732</f>
        <v>0</v>
      </c>
      <c r="EB530">
        <f>Drivers!EB732</f>
        <v>0</v>
      </c>
      <c r="EC530">
        <f>Drivers!EC732</f>
        <v>0</v>
      </c>
      <c r="ED530">
        <f>Drivers!ED732</f>
        <v>0</v>
      </c>
      <c r="EE530">
        <f>Drivers!EE732</f>
        <v>0</v>
      </c>
      <c r="EF530">
        <f>Drivers!EF732</f>
        <v>0</v>
      </c>
      <c r="EG530">
        <f>Drivers!EG732</f>
        <v>0</v>
      </c>
      <c r="EH530">
        <f>Drivers!EH732</f>
        <v>0</v>
      </c>
      <c r="EI530">
        <f>Drivers!EI732</f>
        <v>0</v>
      </c>
      <c r="EJ530">
        <f>Drivers!EJ732</f>
        <v>0</v>
      </c>
    </row>
    <row r="531" spans="1:140" hidden="1" outlineLevel="1">
      <c r="A531">
        <f>Drivers!A733</f>
        <v>0</v>
      </c>
      <c r="B531">
        <f>Drivers!B733</f>
        <v>0</v>
      </c>
      <c r="C531">
        <f>Drivers!C733</f>
        <v>0</v>
      </c>
      <c r="D531">
        <f>Drivers!D733</f>
        <v>0</v>
      </c>
      <c r="E531">
        <f>Drivers!E733</f>
        <v>0</v>
      </c>
      <c r="F531">
        <f>Drivers!F733</f>
        <v>0</v>
      </c>
      <c r="G531">
        <f>Drivers!G733</f>
        <v>0</v>
      </c>
      <c r="H531">
        <f>Drivers!H733</f>
        <v>0</v>
      </c>
      <c r="I531" t="str">
        <f>Drivers!I733</f>
        <v>Bear</v>
      </c>
      <c r="J531">
        <f>Drivers!J733</f>
        <v>0</v>
      </c>
      <c r="K531">
        <f>Drivers!K733</f>
        <v>0</v>
      </c>
      <c r="L531">
        <f>Drivers!L733</f>
        <v>0</v>
      </c>
      <c r="M531">
        <f>Drivers!M733</f>
        <v>0</v>
      </c>
      <c r="N531">
        <f>Drivers!N733</f>
        <v>0</v>
      </c>
      <c r="O531">
        <f>Drivers!O733</f>
        <v>0</v>
      </c>
      <c r="P531">
        <f>Drivers!P733</f>
        <v>0</v>
      </c>
      <c r="Q531">
        <f>Drivers!Q733</f>
        <v>0</v>
      </c>
      <c r="R531">
        <f>Drivers!R733</f>
        <v>0</v>
      </c>
      <c r="S531">
        <f>Drivers!S733</f>
        <v>0</v>
      </c>
      <c r="T531">
        <f>Drivers!T733</f>
        <v>0</v>
      </c>
      <c r="U531">
        <f>Drivers!U733</f>
        <v>0</v>
      </c>
      <c r="V531">
        <f>Drivers!V733</f>
        <v>0</v>
      </c>
      <c r="W531">
        <f>Drivers!W733</f>
        <v>0</v>
      </c>
      <c r="X531">
        <f>Drivers!X733</f>
        <v>0</v>
      </c>
      <c r="Y531">
        <f>Drivers!Y733</f>
        <v>0</v>
      </c>
      <c r="Z531">
        <f>Drivers!Z733</f>
        <v>0</v>
      </c>
      <c r="AA531">
        <f>Drivers!AA733</f>
        <v>0</v>
      </c>
      <c r="AB531">
        <f>Drivers!AB733</f>
        <v>0</v>
      </c>
      <c r="AC531">
        <f>Drivers!AC733</f>
        <v>0</v>
      </c>
      <c r="AD531">
        <f>Drivers!AD733</f>
        <v>0</v>
      </c>
      <c r="AE531">
        <f>Drivers!AE733</f>
        <v>0</v>
      </c>
      <c r="AF531">
        <f>Drivers!AF733</f>
        <v>0</v>
      </c>
      <c r="AG531">
        <f>Drivers!AG733</f>
        <v>0</v>
      </c>
      <c r="AH531">
        <f>Drivers!AH733</f>
        <v>0</v>
      </c>
      <c r="AI531">
        <f>Drivers!AI733</f>
        <v>0</v>
      </c>
      <c r="AJ531">
        <f>Drivers!AJ733</f>
        <v>0</v>
      </c>
      <c r="AK531">
        <f>Drivers!AK733</f>
        <v>0</v>
      </c>
      <c r="AL531">
        <f>Drivers!AL733</f>
        <v>0</v>
      </c>
      <c r="AM531">
        <f>Drivers!AM733</f>
        <v>0</v>
      </c>
      <c r="AN531">
        <f>Drivers!AN733</f>
        <v>0</v>
      </c>
      <c r="AO531">
        <f>Drivers!AO733</f>
        <v>0</v>
      </c>
      <c r="AP531">
        <f>Drivers!AP733</f>
        <v>0</v>
      </c>
      <c r="AQ531">
        <f>Drivers!AQ733</f>
        <v>0</v>
      </c>
      <c r="AR531">
        <f>Drivers!AR733</f>
        <v>0</v>
      </c>
      <c r="AS531">
        <f>Drivers!AS733</f>
        <v>0</v>
      </c>
      <c r="AT531">
        <f>Drivers!AT733</f>
        <v>0</v>
      </c>
      <c r="AU531">
        <f>Drivers!AU733</f>
        <v>0</v>
      </c>
      <c r="AV531">
        <f>Drivers!AV733</f>
        <v>0</v>
      </c>
      <c r="AW531">
        <f>Drivers!AW733</f>
        <v>0</v>
      </c>
      <c r="AX531">
        <f>Drivers!AX733</f>
        <v>0</v>
      </c>
      <c r="AY531">
        <f>Drivers!AY733</f>
        <v>0</v>
      </c>
      <c r="AZ531">
        <f>Drivers!AZ733</f>
        <v>0</v>
      </c>
      <c r="BA531">
        <f>Drivers!BA733</f>
        <v>0</v>
      </c>
      <c r="BB531">
        <f>Drivers!BB733</f>
        <v>0</v>
      </c>
      <c r="BC531">
        <f>Drivers!BC733</f>
        <v>0</v>
      </c>
      <c r="BD531">
        <f>Drivers!BD733</f>
        <v>0</v>
      </c>
      <c r="BE531">
        <f>Drivers!BE733</f>
        <v>0</v>
      </c>
      <c r="BF531">
        <f>Drivers!BF733</f>
        <v>0</v>
      </c>
      <c r="BG531">
        <f>Drivers!BG733</f>
        <v>0</v>
      </c>
      <c r="BH531">
        <f>Drivers!BH733</f>
        <v>0</v>
      </c>
      <c r="BI531">
        <f>Drivers!BI733</f>
        <v>0</v>
      </c>
      <c r="BJ531">
        <f>Drivers!BJ733</f>
        <v>0</v>
      </c>
      <c r="BK531">
        <f>Drivers!BK733</f>
        <v>0</v>
      </c>
      <c r="BL531">
        <f>Drivers!BL733</f>
        <v>0</v>
      </c>
      <c r="BM531">
        <f>Drivers!BM733</f>
        <v>0</v>
      </c>
      <c r="BN531">
        <f>Drivers!BN733</f>
        <v>0</v>
      </c>
      <c r="BO531">
        <f>Drivers!BO733</f>
        <v>0</v>
      </c>
      <c r="BP531">
        <f>Drivers!BP733</f>
        <v>0</v>
      </c>
      <c r="BQ531">
        <f>Drivers!BQ733</f>
        <v>0</v>
      </c>
      <c r="BR531">
        <f>Drivers!BR733</f>
        <v>0</v>
      </c>
      <c r="BS531">
        <f>Drivers!BS733</f>
        <v>0</v>
      </c>
      <c r="BT531">
        <f>Drivers!BT733</f>
        <v>0</v>
      </c>
      <c r="BU531">
        <f>Drivers!BU733</f>
        <v>0</v>
      </c>
      <c r="BV531">
        <f>Drivers!BV733</f>
        <v>0</v>
      </c>
      <c r="BW531">
        <f>Drivers!BW733</f>
        <v>0</v>
      </c>
      <c r="BX531">
        <f>Drivers!BX733</f>
        <v>0</v>
      </c>
      <c r="BY531">
        <f>Drivers!BY733</f>
        <v>0</v>
      </c>
      <c r="BZ531">
        <f>Drivers!BZ733</f>
        <v>0</v>
      </c>
      <c r="CA531">
        <f>Drivers!CA733</f>
        <v>0</v>
      </c>
      <c r="CB531">
        <f>Drivers!CB733</f>
        <v>0</v>
      </c>
      <c r="CC531">
        <f>Drivers!CC733</f>
        <v>0</v>
      </c>
      <c r="CD531">
        <f>Drivers!CD733</f>
        <v>0</v>
      </c>
      <c r="CE531">
        <f>Drivers!CE733</f>
        <v>0</v>
      </c>
      <c r="CF531">
        <f>Drivers!CF733</f>
        <v>0</v>
      </c>
      <c r="CG531">
        <f>Drivers!CG733</f>
        <v>0</v>
      </c>
      <c r="CH531">
        <f>Drivers!CH733</f>
        <v>0</v>
      </c>
      <c r="CI531">
        <f>Drivers!CI733</f>
        <v>0</v>
      </c>
      <c r="CJ531">
        <f>Drivers!CJ733</f>
        <v>0</v>
      </c>
      <c r="CK531">
        <f>Drivers!CK733</f>
        <v>0</v>
      </c>
      <c r="CL531">
        <f>Drivers!CL733</f>
        <v>0</v>
      </c>
      <c r="CM531">
        <f>Drivers!CM733</f>
        <v>0</v>
      </c>
      <c r="CN531">
        <f>Drivers!CN733</f>
        <v>0</v>
      </c>
      <c r="CO531">
        <f>Drivers!CO733</f>
        <v>0</v>
      </c>
      <c r="CP531">
        <f>Drivers!CP733</f>
        <v>0</v>
      </c>
      <c r="CQ531">
        <f>Drivers!CQ733</f>
        <v>0</v>
      </c>
      <c r="CR531">
        <f>Drivers!CR733</f>
        <v>0</v>
      </c>
      <c r="CS531">
        <f>Drivers!CS733</f>
        <v>0</v>
      </c>
      <c r="CT531">
        <f>Drivers!CT733</f>
        <v>0</v>
      </c>
      <c r="CU531">
        <f>Drivers!CU733</f>
        <v>0</v>
      </c>
      <c r="CV531">
        <f>Drivers!CV733</f>
        <v>0</v>
      </c>
      <c r="CW531">
        <f>Drivers!CW733</f>
        <v>0</v>
      </c>
      <c r="CX531">
        <f>Drivers!CX733</f>
        <v>0</v>
      </c>
      <c r="CY531">
        <f>Drivers!CY733</f>
        <v>0</v>
      </c>
      <c r="CZ531">
        <f>Drivers!CZ733</f>
        <v>0</v>
      </c>
      <c r="DA531">
        <f>Drivers!DA733</f>
        <v>0</v>
      </c>
      <c r="DB531">
        <f>Drivers!DB733</f>
        <v>0</v>
      </c>
      <c r="DC531">
        <f>Drivers!DC733</f>
        <v>0</v>
      </c>
      <c r="DD531">
        <f>Drivers!DD733</f>
        <v>0</v>
      </c>
      <c r="DE531">
        <f>Drivers!DE733</f>
        <v>0</v>
      </c>
      <c r="DF531">
        <f>Drivers!DF733</f>
        <v>0</v>
      </c>
      <c r="DG531">
        <f>Drivers!DG733</f>
        <v>0</v>
      </c>
      <c r="DH531">
        <f>Drivers!DH733</f>
        <v>0</v>
      </c>
      <c r="DI531">
        <f>Drivers!DI733</f>
        <v>0</v>
      </c>
      <c r="DJ531">
        <f>Drivers!DJ733</f>
        <v>0</v>
      </c>
      <c r="DK531">
        <f>Drivers!DK733</f>
        <v>0</v>
      </c>
      <c r="DL531">
        <f>Drivers!DL733</f>
        <v>0</v>
      </c>
      <c r="DM531">
        <f>Drivers!DM733</f>
        <v>0</v>
      </c>
      <c r="DN531">
        <f>Drivers!DN733</f>
        <v>0</v>
      </c>
      <c r="DO531">
        <f>Drivers!DO733</f>
        <v>0</v>
      </c>
      <c r="DP531">
        <f>Drivers!DP733</f>
        <v>0</v>
      </c>
      <c r="DQ531">
        <f>Drivers!DQ733</f>
        <v>0</v>
      </c>
      <c r="DR531">
        <f>Drivers!DR733</f>
        <v>0</v>
      </c>
      <c r="DS531">
        <f>Drivers!DS733</f>
        <v>0</v>
      </c>
      <c r="DT531">
        <f>Drivers!DT733</f>
        <v>0</v>
      </c>
      <c r="DU531">
        <f>Drivers!DU733</f>
        <v>0</v>
      </c>
      <c r="DV531">
        <f>Drivers!DV733</f>
        <v>0</v>
      </c>
      <c r="DW531">
        <f>Drivers!DW733</f>
        <v>0</v>
      </c>
      <c r="DX531">
        <f>Drivers!DX733</f>
        <v>0</v>
      </c>
      <c r="DY531">
        <f>Drivers!DY733</f>
        <v>0</v>
      </c>
      <c r="DZ531">
        <f>Drivers!DZ733</f>
        <v>0</v>
      </c>
      <c r="EA531">
        <f>Drivers!EA733</f>
        <v>0</v>
      </c>
      <c r="EB531">
        <f>Drivers!EB733</f>
        <v>0</v>
      </c>
      <c r="EC531">
        <f>Drivers!EC733</f>
        <v>0</v>
      </c>
      <c r="ED531">
        <f>Drivers!ED733</f>
        <v>0</v>
      </c>
      <c r="EE531">
        <f>Drivers!EE733</f>
        <v>0</v>
      </c>
      <c r="EF531">
        <f>Drivers!EF733</f>
        <v>0</v>
      </c>
      <c r="EG531">
        <f>Drivers!EG733</f>
        <v>0</v>
      </c>
      <c r="EH531">
        <f>Drivers!EH733</f>
        <v>0</v>
      </c>
      <c r="EI531">
        <f>Drivers!EI733</f>
        <v>0</v>
      </c>
      <c r="EJ531">
        <f>Drivers!EJ733</f>
        <v>0</v>
      </c>
    </row>
    <row r="532" spans="1:140" hidden="1" outlineLevel="1">
      <c r="A532">
        <f>Drivers!A734</f>
        <v>0</v>
      </c>
      <c r="B532">
        <f>Drivers!B734</f>
        <v>0</v>
      </c>
      <c r="C532">
        <f>Drivers!C734</f>
        <v>0</v>
      </c>
      <c r="D532">
        <f>Drivers!D734</f>
        <v>0</v>
      </c>
      <c r="E532">
        <f>Drivers!E734</f>
        <v>0</v>
      </c>
      <c r="F532">
        <f>Drivers!F734</f>
        <v>0</v>
      </c>
      <c r="G532">
        <f>Drivers!G734</f>
        <v>0</v>
      </c>
      <c r="H532">
        <f>Drivers!H734</f>
        <v>0</v>
      </c>
      <c r="I532" t="str">
        <f>Drivers!I734</f>
        <v>Spread from Base Case</v>
      </c>
      <c r="J532">
        <f>Drivers!J734</f>
        <v>0</v>
      </c>
      <c r="K532">
        <f>Drivers!K734</f>
        <v>0</v>
      </c>
      <c r="L532">
        <f>Drivers!L734</f>
        <v>0</v>
      </c>
      <c r="M532">
        <f>Drivers!M734</f>
        <v>0</v>
      </c>
      <c r="N532">
        <f>Drivers!N734</f>
        <v>0</v>
      </c>
      <c r="O532">
        <f>Drivers!O734</f>
        <v>0</v>
      </c>
      <c r="P532">
        <f>Drivers!P734</f>
        <v>0</v>
      </c>
      <c r="Q532">
        <f>Drivers!Q734</f>
        <v>0</v>
      </c>
      <c r="R532">
        <f>Drivers!R734</f>
        <v>0</v>
      </c>
      <c r="S532">
        <f>Drivers!S734</f>
        <v>0</v>
      </c>
      <c r="T532">
        <f>Drivers!T734</f>
        <v>0</v>
      </c>
      <c r="U532">
        <f>Drivers!U734</f>
        <v>0</v>
      </c>
      <c r="V532">
        <f>Drivers!V734</f>
        <v>0</v>
      </c>
      <c r="W532">
        <f>Drivers!W734</f>
        <v>0</v>
      </c>
      <c r="X532">
        <f>Drivers!X734</f>
        <v>0</v>
      </c>
      <c r="Y532">
        <f>Drivers!Y734</f>
        <v>0</v>
      </c>
      <c r="Z532">
        <f>Drivers!Z734</f>
        <v>0</v>
      </c>
      <c r="AA532">
        <f>Drivers!AA734</f>
        <v>0</v>
      </c>
      <c r="AB532">
        <f>Drivers!AB734</f>
        <v>0</v>
      </c>
      <c r="AC532">
        <f>Drivers!AC734</f>
        <v>0</v>
      </c>
      <c r="AD532">
        <f>Drivers!AD734</f>
        <v>0</v>
      </c>
      <c r="AE532">
        <f>Drivers!AE734</f>
        <v>0</v>
      </c>
      <c r="AF532">
        <f>Drivers!AF734</f>
        <v>0</v>
      </c>
      <c r="AG532">
        <f>Drivers!AG734</f>
        <v>0</v>
      </c>
      <c r="AH532">
        <f>Drivers!AH734</f>
        <v>0</v>
      </c>
      <c r="AI532">
        <f>Drivers!AI734</f>
        <v>0</v>
      </c>
      <c r="AJ532">
        <f>Drivers!AJ734</f>
        <v>0</v>
      </c>
      <c r="AK532">
        <f>Drivers!AK734</f>
        <v>0</v>
      </c>
      <c r="AL532">
        <f>Drivers!AL734</f>
        <v>0</v>
      </c>
      <c r="AM532">
        <f>Drivers!AM734</f>
        <v>0</v>
      </c>
      <c r="AN532">
        <f>Drivers!AN734</f>
        <v>0</v>
      </c>
      <c r="AO532">
        <f>Drivers!AO734</f>
        <v>0</v>
      </c>
      <c r="AP532">
        <f>Drivers!AP734</f>
        <v>0</v>
      </c>
      <c r="AQ532">
        <f>Drivers!AQ734</f>
        <v>0</v>
      </c>
      <c r="AR532">
        <f>Drivers!AR734</f>
        <v>0</v>
      </c>
      <c r="AS532">
        <f>Drivers!AS734</f>
        <v>0</v>
      </c>
      <c r="AT532">
        <f>Drivers!AT734</f>
        <v>0</v>
      </c>
      <c r="AU532">
        <f>Drivers!AU734</f>
        <v>0</v>
      </c>
      <c r="AV532">
        <f>Drivers!AV734</f>
        <v>0</v>
      </c>
      <c r="AW532">
        <f>Drivers!AW734</f>
        <v>0</v>
      </c>
      <c r="AX532">
        <f>Drivers!AX734</f>
        <v>0</v>
      </c>
      <c r="AY532">
        <f>Drivers!AY734</f>
        <v>0</v>
      </c>
      <c r="AZ532">
        <f>Drivers!AZ734</f>
        <v>0</v>
      </c>
      <c r="BA532">
        <f>Drivers!BA734</f>
        <v>0</v>
      </c>
      <c r="BB532">
        <f>Drivers!BB734</f>
        <v>0</v>
      </c>
      <c r="BC532">
        <f>Drivers!BC734</f>
        <v>0</v>
      </c>
      <c r="BD532">
        <f>Drivers!BD734</f>
        <v>0</v>
      </c>
      <c r="BE532">
        <f>Drivers!BE734</f>
        <v>0</v>
      </c>
      <c r="BF532">
        <f>Drivers!BF734</f>
        <v>0</v>
      </c>
      <c r="BG532">
        <f>Drivers!BG734</f>
        <v>0</v>
      </c>
      <c r="BH532">
        <f>Drivers!BH734</f>
        <v>0</v>
      </c>
      <c r="BI532">
        <f>Drivers!BI734</f>
        <v>0</v>
      </c>
      <c r="BJ532">
        <f>Drivers!BJ734</f>
        <v>0</v>
      </c>
      <c r="BK532">
        <f>Drivers!BK734</f>
        <v>0</v>
      </c>
      <c r="BL532">
        <f>Drivers!BL734</f>
        <v>0</v>
      </c>
      <c r="BM532">
        <f>Drivers!BM734</f>
        <v>0</v>
      </c>
      <c r="BN532">
        <f>Drivers!BN734</f>
        <v>0</v>
      </c>
      <c r="BO532">
        <f>Drivers!BO734</f>
        <v>0</v>
      </c>
      <c r="BP532">
        <f>Drivers!BP734</f>
        <v>0</v>
      </c>
      <c r="BQ532">
        <f>Drivers!BQ734</f>
        <v>0</v>
      </c>
      <c r="BR532">
        <f>Drivers!BR734</f>
        <v>0</v>
      </c>
      <c r="BS532" t="e">
        <f>Drivers!BS734</f>
        <v>#DIV/0!</v>
      </c>
      <c r="BT532" t="e">
        <f>Drivers!BT734</f>
        <v>#DIV/0!</v>
      </c>
      <c r="BU532" t="e">
        <f>Drivers!BU734</f>
        <v>#DIV/0!</v>
      </c>
      <c r="BV532" t="e">
        <f>Drivers!BV734</f>
        <v>#DIV/0!</v>
      </c>
      <c r="BW532" t="e">
        <f>Drivers!BW734</f>
        <v>#DIV/0!</v>
      </c>
      <c r="BX532" t="e">
        <f>Drivers!BX734</f>
        <v>#DIV/0!</v>
      </c>
      <c r="BY532" t="e">
        <f>Drivers!BY734</f>
        <v>#DIV/0!</v>
      </c>
      <c r="BZ532" t="e">
        <f>Drivers!BZ734</f>
        <v>#DIV/0!</v>
      </c>
      <c r="CA532" t="e">
        <f>Drivers!CA734</f>
        <v>#DIV/0!</v>
      </c>
      <c r="CB532" t="e">
        <f>Drivers!CB734</f>
        <v>#DIV/0!</v>
      </c>
      <c r="CC532" t="e">
        <f>Drivers!CC734</f>
        <v>#DIV/0!</v>
      </c>
      <c r="CD532">
        <f>Drivers!CD734</f>
        <v>0</v>
      </c>
      <c r="CE532">
        <f>Drivers!CE734</f>
        <v>0</v>
      </c>
      <c r="CF532">
        <f>Drivers!CF734</f>
        <v>0</v>
      </c>
      <c r="CG532">
        <f>Drivers!CG734</f>
        <v>0</v>
      </c>
      <c r="CH532">
        <f>Drivers!CH734</f>
        <v>0</v>
      </c>
      <c r="CI532">
        <f>Drivers!CI734</f>
        <v>0</v>
      </c>
      <c r="CJ532">
        <f>Drivers!CJ734</f>
        <v>0</v>
      </c>
      <c r="CK532">
        <f>Drivers!CK734</f>
        <v>0</v>
      </c>
      <c r="CL532">
        <f>Drivers!CL734</f>
        <v>0</v>
      </c>
      <c r="CM532">
        <f>Drivers!CM734</f>
        <v>0</v>
      </c>
      <c r="CN532">
        <f>Drivers!CN734</f>
        <v>0</v>
      </c>
      <c r="CO532">
        <f>Drivers!CO734</f>
        <v>0</v>
      </c>
      <c r="CP532">
        <f>Drivers!CP734</f>
        <v>0</v>
      </c>
      <c r="CQ532">
        <f>Drivers!CQ734</f>
        <v>0</v>
      </c>
      <c r="CR532">
        <f>Drivers!CR734</f>
        <v>0</v>
      </c>
      <c r="CS532">
        <f>Drivers!CS734</f>
        <v>0</v>
      </c>
      <c r="CT532">
        <f>Drivers!CT734</f>
        <v>0</v>
      </c>
      <c r="CU532">
        <f>Drivers!CU734</f>
        <v>0</v>
      </c>
      <c r="CV532">
        <f>Drivers!CV734</f>
        <v>0</v>
      </c>
      <c r="CW532">
        <f>Drivers!CW734</f>
        <v>0</v>
      </c>
      <c r="CX532">
        <f>Drivers!CX734</f>
        <v>0</v>
      </c>
      <c r="CY532">
        <f>Drivers!CY734</f>
        <v>0</v>
      </c>
      <c r="CZ532">
        <f>Drivers!CZ734</f>
        <v>0</v>
      </c>
      <c r="DA532">
        <f>Drivers!DA734</f>
        <v>0</v>
      </c>
      <c r="DB532">
        <f>Drivers!DB734</f>
        <v>0</v>
      </c>
      <c r="DC532">
        <f>Drivers!DC734</f>
        <v>0</v>
      </c>
      <c r="DD532">
        <f>Drivers!DD734</f>
        <v>0</v>
      </c>
      <c r="DE532">
        <f>Drivers!DE734</f>
        <v>0</v>
      </c>
      <c r="DF532">
        <f>Drivers!DF734</f>
        <v>0</v>
      </c>
      <c r="DG532">
        <f>Drivers!DG734</f>
        <v>0</v>
      </c>
      <c r="DH532">
        <f>Drivers!DH734</f>
        <v>0</v>
      </c>
      <c r="DI532">
        <f>Drivers!DI734</f>
        <v>0</v>
      </c>
      <c r="DJ532">
        <f>Drivers!DJ734</f>
        <v>0</v>
      </c>
      <c r="DK532">
        <f>Drivers!DK734</f>
        <v>0</v>
      </c>
      <c r="DL532">
        <f>Drivers!DL734</f>
        <v>0</v>
      </c>
      <c r="DM532">
        <f>Drivers!DM734</f>
        <v>0</v>
      </c>
      <c r="DN532">
        <f>Drivers!DN734</f>
        <v>0</v>
      </c>
      <c r="DO532">
        <f>Drivers!DO734</f>
        <v>0</v>
      </c>
      <c r="DP532">
        <f>Drivers!DP734</f>
        <v>0</v>
      </c>
      <c r="DQ532">
        <f>Drivers!DQ734</f>
        <v>0</v>
      </c>
      <c r="DR532">
        <f>Drivers!DR734</f>
        <v>0</v>
      </c>
      <c r="DS532">
        <f>Drivers!DS734</f>
        <v>0</v>
      </c>
      <c r="DT532">
        <f>Drivers!DT734</f>
        <v>0</v>
      </c>
      <c r="DU532">
        <f>Drivers!DU734</f>
        <v>0</v>
      </c>
      <c r="DV532">
        <f>Drivers!DV734</f>
        <v>0</v>
      </c>
      <c r="DW532">
        <f>Drivers!DW734</f>
        <v>0</v>
      </c>
      <c r="DX532">
        <f>Drivers!DX734</f>
        <v>0</v>
      </c>
      <c r="DY532">
        <f>Drivers!DY734</f>
        <v>0</v>
      </c>
      <c r="DZ532">
        <f>Drivers!DZ734</f>
        <v>0</v>
      </c>
      <c r="EA532">
        <f>Drivers!EA734</f>
        <v>0</v>
      </c>
      <c r="EB532">
        <f>Drivers!EB734</f>
        <v>0</v>
      </c>
      <c r="EC532">
        <f>Drivers!EC734</f>
        <v>0</v>
      </c>
      <c r="ED532">
        <f>Drivers!ED734</f>
        <v>0</v>
      </c>
      <c r="EE532">
        <f>Drivers!EE734</f>
        <v>0</v>
      </c>
      <c r="EF532">
        <f>Drivers!EF734</f>
        <v>0</v>
      </c>
      <c r="EG532">
        <f>Drivers!EG734</f>
        <v>0</v>
      </c>
      <c r="EH532">
        <f>Drivers!EH734</f>
        <v>0</v>
      </c>
      <c r="EI532">
        <f>Drivers!EI734</f>
        <v>0</v>
      </c>
      <c r="EJ532">
        <f>Drivers!EJ734</f>
        <v>0</v>
      </c>
    </row>
    <row r="533" spans="1:140" hidden="1" outlineLevel="1">
      <c r="A533">
        <f>Drivers!A735</f>
        <v>0</v>
      </c>
      <c r="B533">
        <f>Drivers!B735</f>
        <v>0</v>
      </c>
      <c r="C533">
        <f>Drivers!C735</f>
        <v>0</v>
      </c>
      <c r="D533">
        <f>Drivers!D735</f>
        <v>0</v>
      </c>
      <c r="E533">
        <f>Drivers!E735</f>
        <v>0</v>
      </c>
      <c r="F533">
        <f>Drivers!F735</f>
        <v>0</v>
      </c>
      <c r="G533">
        <f>Drivers!G735</f>
        <v>0</v>
      </c>
      <c r="H533">
        <f>Drivers!H735</f>
        <v>0</v>
      </c>
      <c r="I533">
        <f>Drivers!I735</f>
        <v>0</v>
      </c>
      <c r="J533">
        <f>Drivers!J735</f>
        <v>0</v>
      </c>
      <c r="K533">
        <f>Drivers!K735</f>
        <v>0</v>
      </c>
      <c r="L533">
        <f>Drivers!L735</f>
        <v>0</v>
      </c>
      <c r="M533">
        <f>Drivers!M735</f>
        <v>0</v>
      </c>
      <c r="N533">
        <f>Drivers!N735</f>
        <v>0</v>
      </c>
      <c r="O533">
        <f>Drivers!O735</f>
        <v>0</v>
      </c>
      <c r="P533">
        <f>Drivers!P735</f>
        <v>0</v>
      </c>
      <c r="Q533">
        <f>Drivers!Q735</f>
        <v>0</v>
      </c>
      <c r="R533">
        <f>Drivers!R735</f>
        <v>0</v>
      </c>
      <c r="S533">
        <f>Drivers!S735</f>
        <v>0</v>
      </c>
      <c r="T533">
        <f>Drivers!T735</f>
        <v>0</v>
      </c>
      <c r="U533">
        <f>Drivers!U735</f>
        <v>0</v>
      </c>
      <c r="V533">
        <f>Drivers!V735</f>
        <v>0</v>
      </c>
      <c r="W533">
        <f>Drivers!W735</f>
        <v>0</v>
      </c>
      <c r="X533">
        <f>Drivers!X735</f>
        <v>0</v>
      </c>
      <c r="Y533">
        <f>Drivers!Y735</f>
        <v>0</v>
      </c>
      <c r="Z533">
        <f>Drivers!Z735</f>
        <v>0</v>
      </c>
      <c r="AA533">
        <f>Drivers!AA735</f>
        <v>0</v>
      </c>
      <c r="AB533">
        <f>Drivers!AB735</f>
        <v>0</v>
      </c>
      <c r="AC533">
        <f>Drivers!AC735</f>
        <v>0</v>
      </c>
      <c r="AD533">
        <f>Drivers!AD735</f>
        <v>0</v>
      </c>
      <c r="AE533">
        <f>Drivers!AE735</f>
        <v>0</v>
      </c>
      <c r="AF533">
        <f>Drivers!AF735</f>
        <v>0</v>
      </c>
      <c r="AG533">
        <f>Drivers!AG735</f>
        <v>0</v>
      </c>
      <c r="AH533">
        <f>Drivers!AH735</f>
        <v>0</v>
      </c>
      <c r="AI533">
        <f>Drivers!AI735</f>
        <v>0</v>
      </c>
      <c r="AJ533">
        <f>Drivers!AJ735</f>
        <v>0</v>
      </c>
      <c r="AK533">
        <f>Drivers!AK735</f>
        <v>0</v>
      </c>
      <c r="AL533">
        <f>Drivers!AL735</f>
        <v>0</v>
      </c>
      <c r="AM533">
        <f>Drivers!AM735</f>
        <v>0</v>
      </c>
      <c r="AN533">
        <f>Drivers!AN735</f>
        <v>0</v>
      </c>
      <c r="AO533">
        <f>Drivers!AO735</f>
        <v>0</v>
      </c>
      <c r="AP533">
        <f>Drivers!AP735</f>
        <v>0</v>
      </c>
      <c r="AQ533">
        <f>Drivers!AQ735</f>
        <v>0</v>
      </c>
      <c r="AR533">
        <f>Drivers!AR735</f>
        <v>0</v>
      </c>
      <c r="AS533">
        <f>Drivers!AS735</f>
        <v>0</v>
      </c>
      <c r="AT533">
        <f>Drivers!AT735</f>
        <v>0</v>
      </c>
      <c r="AU533">
        <f>Drivers!AU735</f>
        <v>0</v>
      </c>
      <c r="AV533">
        <f>Drivers!AV735</f>
        <v>0</v>
      </c>
      <c r="AW533">
        <f>Drivers!AW735</f>
        <v>0</v>
      </c>
      <c r="AX533">
        <f>Drivers!AX735</f>
        <v>0</v>
      </c>
      <c r="AY533">
        <f>Drivers!AY735</f>
        <v>0</v>
      </c>
      <c r="AZ533">
        <f>Drivers!AZ735</f>
        <v>0</v>
      </c>
      <c r="BA533">
        <f>Drivers!BA735</f>
        <v>0</v>
      </c>
      <c r="BB533">
        <f>Drivers!BB735</f>
        <v>0</v>
      </c>
      <c r="BC533">
        <f>Drivers!BC735</f>
        <v>0</v>
      </c>
      <c r="BD533">
        <f>Drivers!BD735</f>
        <v>0</v>
      </c>
      <c r="BE533">
        <f>Drivers!BE735</f>
        <v>0</v>
      </c>
      <c r="BF533">
        <f>Drivers!BF735</f>
        <v>0</v>
      </c>
      <c r="BG533">
        <f>Drivers!BG735</f>
        <v>0</v>
      </c>
      <c r="BH533">
        <f>Drivers!BH735</f>
        <v>0</v>
      </c>
      <c r="BI533">
        <f>Drivers!BI735</f>
        <v>0</v>
      </c>
      <c r="BJ533">
        <f>Drivers!BJ735</f>
        <v>0</v>
      </c>
      <c r="BK533">
        <f>Drivers!BK735</f>
        <v>0</v>
      </c>
      <c r="BL533">
        <f>Drivers!BL735</f>
        <v>0</v>
      </c>
      <c r="BM533">
        <f>Drivers!BM735</f>
        <v>0</v>
      </c>
      <c r="BN533">
        <f>Drivers!BN735</f>
        <v>0</v>
      </c>
      <c r="BO533">
        <f>Drivers!BO735</f>
        <v>0</v>
      </c>
      <c r="BP533">
        <f>Drivers!BP735</f>
        <v>0</v>
      </c>
      <c r="BQ533">
        <f>Drivers!BQ735</f>
        <v>0</v>
      </c>
      <c r="BR533">
        <f>Drivers!BR735</f>
        <v>0</v>
      </c>
      <c r="BS533">
        <f>Drivers!BS735</f>
        <v>0</v>
      </c>
      <c r="BT533">
        <f>Drivers!BT735</f>
        <v>0</v>
      </c>
      <c r="BU533">
        <f>Drivers!BU735</f>
        <v>0</v>
      </c>
      <c r="BV533">
        <f>Drivers!BV735</f>
        <v>0</v>
      </c>
      <c r="BW533">
        <f>Drivers!BW735</f>
        <v>0</v>
      </c>
      <c r="BX533">
        <f>Drivers!BX735</f>
        <v>0</v>
      </c>
      <c r="BY533">
        <f>Drivers!BY735</f>
        <v>0</v>
      </c>
      <c r="BZ533">
        <f>Drivers!BZ735</f>
        <v>0</v>
      </c>
      <c r="CA533">
        <f>Drivers!CA735</f>
        <v>0</v>
      </c>
      <c r="CB533">
        <f>Drivers!CB735</f>
        <v>0</v>
      </c>
      <c r="CC533">
        <f>Drivers!CC735</f>
        <v>0</v>
      </c>
      <c r="CD533">
        <f>Drivers!CD735</f>
        <v>0</v>
      </c>
      <c r="CE533">
        <f>Drivers!CE735</f>
        <v>0</v>
      </c>
      <c r="CF533">
        <f>Drivers!CF735</f>
        <v>0</v>
      </c>
      <c r="CG533">
        <f>Drivers!CG735</f>
        <v>0</v>
      </c>
      <c r="CH533">
        <f>Drivers!CH735</f>
        <v>0</v>
      </c>
      <c r="CI533">
        <f>Drivers!CI735</f>
        <v>0</v>
      </c>
      <c r="CJ533">
        <f>Drivers!CJ735</f>
        <v>0</v>
      </c>
      <c r="CK533">
        <f>Drivers!CK735</f>
        <v>0</v>
      </c>
      <c r="CL533">
        <f>Drivers!CL735</f>
        <v>0</v>
      </c>
      <c r="CM533">
        <f>Drivers!CM735</f>
        <v>0</v>
      </c>
      <c r="CN533">
        <f>Drivers!CN735</f>
        <v>0</v>
      </c>
      <c r="CO533">
        <f>Drivers!CO735</f>
        <v>0</v>
      </c>
      <c r="CP533">
        <f>Drivers!CP735</f>
        <v>0</v>
      </c>
      <c r="CQ533">
        <f>Drivers!CQ735</f>
        <v>0</v>
      </c>
      <c r="CR533">
        <f>Drivers!CR735</f>
        <v>0</v>
      </c>
      <c r="CS533">
        <f>Drivers!CS735</f>
        <v>0</v>
      </c>
      <c r="CT533">
        <f>Drivers!CT735</f>
        <v>0</v>
      </c>
      <c r="CU533">
        <f>Drivers!CU735</f>
        <v>0</v>
      </c>
      <c r="CV533">
        <f>Drivers!CV735</f>
        <v>0</v>
      </c>
      <c r="CW533">
        <f>Drivers!CW735</f>
        <v>0</v>
      </c>
      <c r="CX533">
        <f>Drivers!CX735</f>
        <v>0</v>
      </c>
      <c r="CY533">
        <f>Drivers!CY735</f>
        <v>0</v>
      </c>
      <c r="CZ533">
        <f>Drivers!CZ735</f>
        <v>0</v>
      </c>
      <c r="DA533">
        <f>Drivers!DA735</f>
        <v>0</v>
      </c>
      <c r="DB533">
        <f>Drivers!DB735</f>
        <v>0</v>
      </c>
      <c r="DC533">
        <f>Drivers!DC735</f>
        <v>0</v>
      </c>
      <c r="DD533">
        <f>Drivers!DD735</f>
        <v>0</v>
      </c>
      <c r="DE533">
        <f>Drivers!DE735</f>
        <v>0</v>
      </c>
      <c r="DF533">
        <f>Drivers!DF735</f>
        <v>0</v>
      </c>
      <c r="DG533">
        <f>Drivers!DG735</f>
        <v>0</v>
      </c>
      <c r="DH533">
        <f>Drivers!DH735</f>
        <v>0</v>
      </c>
      <c r="DI533">
        <f>Drivers!DI735</f>
        <v>0</v>
      </c>
      <c r="DJ533">
        <f>Drivers!DJ735</f>
        <v>0</v>
      </c>
      <c r="DK533">
        <f>Drivers!DK735</f>
        <v>0</v>
      </c>
      <c r="DL533">
        <f>Drivers!DL735</f>
        <v>0</v>
      </c>
      <c r="DM533">
        <f>Drivers!DM735</f>
        <v>0</v>
      </c>
      <c r="DN533">
        <f>Drivers!DN735</f>
        <v>0</v>
      </c>
      <c r="DO533">
        <f>Drivers!DO735</f>
        <v>0</v>
      </c>
      <c r="DP533">
        <f>Drivers!DP735</f>
        <v>0</v>
      </c>
      <c r="DQ533">
        <f>Drivers!DQ735</f>
        <v>0</v>
      </c>
      <c r="DR533">
        <f>Drivers!DR735</f>
        <v>0</v>
      </c>
      <c r="DS533">
        <f>Drivers!DS735</f>
        <v>0</v>
      </c>
      <c r="DT533">
        <f>Drivers!DT735</f>
        <v>0</v>
      </c>
      <c r="DU533">
        <f>Drivers!DU735</f>
        <v>0</v>
      </c>
      <c r="DV533">
        <f>Drivers!DV735</f>
        <v>0</v>
      </c>
      <c r="DW533">
        <f>Drivers!DW735</f>
        <v>0</v>
      </c>
      <c r="DX533">
        <f>Drivers!DX735</f>
        <v>0</v>
      </c>
      <c r="DY533">
        <f>Drivers!DY735</f>
        <v>0</v>
      </c>
      <c r="DZ533">
        <f>Drivers!DZ735</f>
        <v>0</v>
      </c>
      <c r="EA533">
        <f>Drivers!EA735</f>
        <v>0</v>
      </c>
      <c r="EB533">
        <f>Drivers!EB735</f>
        <v>0</v>
      </c>
      <c r="EC533">
        <f>Drivers!EC735</f>
        <v>0</v>
      </c>
      <c r="ED533">
        <f>Drivers!ED735</f>
        <v>0</v>
      </c>
      <c r="EE533">
        <f>Drivers!EE735</f>
        <v>0</v>
      </c>
      <c r="EF533">
        <f>Drivers!EF735</f>
        <v>0</v>
      </c>
      <c r="EG533">
        <f>Drivers!EG735</f>
        <v>0</v>
      </c>
      <c r="EH533">
        <f>Drivers!EH735</f>
        <v>0</v>
      </c>
      <c r="EI533">
        <f>Drivers!EI735</f>
        <v>0</v>
      </c>
      <c r="EJ533">
        <f>Drivers!EJ735</f>
        <v>0</v>
      </c>
    </row>
    <row r="534" spans="1:140" hidden="1" outlineLevel="1">
      <c r="A534">
        <f>Drivers!A736</f>
        <v>0</v>
      </c>
      <c r="B534">
        <f>Drivers!B736</f>
        <v>0</v>
      </c>
      <c r="C534">
        <f>Drivers!C736</f>
        <v>0</v>
      </c>
      <c r="D534">
        <f>Drivers!D736</f>
        <v>0</v>
      </c>
      <c r="E534">
        <f>Drivers!E736</f>
        <v>0</v>
      </c>
      <c r="F534">
        <f>Drivers!F736</f>
        <v>0</v>
      </c>
      <c r="G534">
        <f>Drivers!G736</f>
        <v>0</v>
      </c>
      <c r="H534">
        <f>Drivers!H736</f>
        <v>0</v>
      </c>
      <c r="I534" t="str">
        <f>Drivers!I736</f>
        <v>Mortgage Marketplace Revenue</v>
      </c>
      <c r="J534">
        <f>Drivers!J736</f>
        <v>0</v>
      </c>
      <c r="K534">
        <f>Drivers!K736</f>
        <v>0</v>
      </c>
      <c r="L534">
        <f>Drivers!L736</f>
        <v>0</v>
      </c>
      <c r="M534">
        <f>Drivers!M736</f>
        <v>0</v>
      </c>
      <c r="N534">
        <f>Drivers!N736</f>
        <v>0</v>
      </c>
      <c r="O534">
        <f>Drivers!O736</f>
        <v>0</v>
      </c>
      <c r="P534">
        <f>Drivers!P736</f>
        <v>0</v>
      </c>
      <c r="Q534">
        <f>Drivers!Q736</f>
        <v>0</v>
      </c>
      <c r="R534">
        <f>Drivers!R736</f>
        <v>0</v>
      </c>
      <c r="S534">
        <f>Drivers!S736</f>
        <v>0</v>
      </c>
      <c r="T534">
        <f>Drivers!T736</f>
        <v>0</v>
      </c>
      <c r="U534">
        <f>Drivers!U736</f>
        <v>0</v>
      </c>
      <c r="V534">
        <f>Drivers!V736</f>
        <v>0</v>
      </c>
      <c r="W534">
        <f>Drivers!W736</f>
        <v>0</v>
      </c>
      <c r="X534">
        <f>Drivers!X736</f>
        <v>0</v>
      </c>
      <c r="Y534">
        <f>Drivers!Y736</f>
        <v>0</v>
      </c>
      <c r="Z534">
        <f>Drivers!Z736</f>
        <v>0</v>
      </c>
      <c r="AA534">
        <f>Drivers!AA736</f>
        <v>0</v>
      </c>
      <c r="AB534">
        <f>Drivers!AB736</f>
        <v>0</v>
      </c>
      <c r="AC534">
        <f>Drivers!AC736</f>
        <v>0</v>
      </c>
      <c r="AD534">
        <f>Drivers!AD736</f>
        <v>0</v>
      </c>
      <c r="AE534">
        <f>Drivers!AE736</f>
        <v>0</v>
      </c>
      <c r="AF534">
        <f>Drivers!AF736</f>
        <v>0</v>
      </c>
      <c r="AG534">
        <f>Drivers!AG736</f>
        <v>0</v>
      </c>
      <c r="AH534">
        <f>Drivers!AH736</f>
        <v>0</v>
      </c>
      <c r="AI534">
        <f>Drivers!AI736</f>
        <v>0</v>
      </c>
      <c r="AJ534">
        <f>Drivers!AJ736</f>
        <v>0</v>
      </c>
      <c r="AK534">
        <f>Drivers!AK736</f>
        <v>0</v>
      </c>
      <c r="AL534">
        <f>Drivers!AL736</f>
        <v>0</v>
      </c>
      <c r="AM534">
        <f>Drivers!AM736</f>
        <v>0</v>
      </c>
      <c r="AN534">
        <f>Drivers!AN736</f>
        <v>0</v>
      </c>
      <c r="AO534">
        <f>Drivers!AO736</f>
        <v>0</v>
      </c>
      <c r="AP534">
        <f>Drivers!AP736</f>
        <v>0</v>
      </c>
      <c r="AQ534">
        <f>Drivers!AQ736</f>
        <v>0</v>
      </c>
      <c r="AR534">
        <f>Drivers!AR736</f>
        <v>0</v>
      </c>
      <c r="AS534">
        <f>Drivers!AS736</f>
        <v>0</v>
      </c>
      <c r="AT534">
        <f>Drivers!AT736</f>
        <v>0</v>
      </c>
      <c r="AU534">
        <f>Drivers!AU736</f>
        <v>0</v>
      </c>
      <c r="AV534">
        <f>Drivers!AV736</f>
        <v>0</v>
      </c>
      <c r="AW534">
        <f>Drivers!AW736</f>
        <v>0</v>
      </c>
      <c r="AX534">
        <f>Drivers!AX736</f>
        <v>0</v>
      </c>
      <c r="AY534">
        <f>Drivers!AY736</f>
        <v>0</v>
      </c>
      <c r="AZ534">
        <f>Drivers!AZ736</f>
        <v>0</v>
      </c>
      <c r="BA534">
        <f>Drivers!BA736</f>
        <v>0</v>
      </c>
      <c r="BB534">
        <f>Drivers!BB736</f>
        <v>0</v>
      </c>
      <c r="BC534">
        <f>Drivers!BC736</f>
        <v>0</v>
      </c>
      <c r="BD534">
        <f>Drivers!BD736</f>
        <v>0</v>
      </c>
      <c r="BE534">
        <f>Drivers!BE736</f>
        <v>0</v>
      </c>
      <c r="BF534">
        <f>Drivers!BF736</f>
        <v>0</v>
      </c>
      <c r="BG534">
        <f>Drivers!BG736</f>
        <v>0</v>
      </c>
      <c r="BH534">
        <f>Drivers!BH736</f>
        <v>0</v>
      </c>
      <c r="BI534">
        <f>Drivers!BI736</f>
        <v>0</v>
      </c>
      <c r="BJ534">
        <f>Drivers!BJ736</f>
        <v>0</v>
      </c>
      <c r="BK534">
        <f>Drivers!BK736</f>
        <v>0</v>
      </c>
      <c r="BL534">
        <f>Drivers!BL736</f>
        <v>0</v>
      </c>
      <c r="BM534">
        <f>Drivers!BM736</f>
        <v>0</v>
      </c>
      <c r="BN534">
        <f>Drivers!BN736</f>
        <v>0</v>
      </c>
      <c r="BO534">
        <f>Drivers!BO736</f>
        <v>0</v>
      </c>
      <c r="BP534">
        <f>Drivers!BP736</f>
        <v>0</v>
      </c>
      <c r="BQ534">
        <f>Drivers!BQ736</f>
        <v>0</v>
      </c>
      <c r="BR534">
        <f>Drivers!BR736</f>
        <v>0</v>
      </c>
      <c r="BS534">
        <f>Drivers!BS736</f>
        <v>0</v>
      </c>
      <c r="BT534">
        <f>Drivers!BT736</f>
        <v>0</v>
      </c>
      <c r="BU534">
        <f>Drivers!BU736</f>
        <v>0</v>
      </c>
      <c r="BV534">
        <f>Drivers!BV736</f>
        <v>0</v>
      </c>
      <c r="BW534">
        <f>Drivers!BW736</f>
        <v>0</v>
      </c>
      <c r="BX534">
        <f>Drivers!BX736</f>
        <v>0</v>
      </c>
      <c r="BY534">
        <f>Drivers!BY736</f>
        <v>0</v>
      </c>
      <c r="BZ534">
        <f>Drivers!BZ736</f>
        <v>0</v>
      </c>
      <c r="CA534">
        <f>Drivers!CA736</f>
        <v>0</v>
      </c>
      <c r="CB534">
        <f>Drivers!CB736</f>
        <v>0</v>
      </c>
      <c r="CC534">
        <f>Drivers!CC736</f>
        <v>0</v>
      </c>
      <c r="CD534">
        <f>Drivers!CD736</f>
        <v>0</v>
      </c>
      <c r="CE534">
        <f>Drivers!CE736</f>
        <v>0</v>
      </c>
      <c r="CF534">
        <f>Drivers!CF736</f>
        <v>0</v>
      </c>
      <c r="CG534">
        <f>Drivers!CG736</f>
        <v>0</v>
      </c>
      <c r="CH534">
        <f>Drivers!CH736</f>
        <v>0</v>
      </c>
      <c r="CI534">
        <f>Drivers!CI736</f>
        <v>0</v>
      </c>
      <c r="CJ534">
        <f>Drivers!CJ736</f>
        <v>0</v>
      </c>
      <c r="CK534">
        <f>Drivers!CK736</f>
        <v>0</v>
      </c>
      <c r="CL534">
        <f>Drivers!CL736</f>
        <v>0</v>
      </c>
      <c r="CM534">
        <f>Drivers!CM736</f>
        <v>0</v>
      </c>
      <c r="CN534">
        <f>Drivers!CN736</f>
        <v>0</v>
      </c>
      <c r="CO534">
        <f>Drivers!CO736</f>
        <v>0</v>
      </c>
      <c r="CP534">
        <f>Drivers!CP736</f>
        <v>0</v>
      </c>
      <c r="CQ534">
        <f>Drivers!CQ736</f>
        <v>0</v>
      </c>
      <c r="CR534">
        <f>Drivers!CR736</f>
        <v>0</v>
      </c>
      <c r="CS534">
        <f>Drivers!CS736</f>
        <v>0</v>
      </c>
      <c r="CT534">
        <f>Drivers!CT736</f>
        <v>0</v>
      </c>
      <c r="CU534">
        <f>Drivers!CU736</f>
        <v>0</v>
      </c>
      <c r="CV534">
        <f>Drivers!CV736</f>
        <v>0</v>
      </c>
      <c r="CW534">
        <f>Drivers!CW736</f>
        <v>0</v>
      </c>
      <c r="CX534">
        <f>Drivers!CX736</f>
        <v>0</v>
      </c>
      <c r="CY534">
        <f>Drivers!CY736</f>
        <v>0</v>
      </c>
      <c r="CZ534">
        <f>Drivers!CZ736</f>
        <v>0</v>
      </c>
      <c r="DA534">
        <f>Drivers!DA736</f>
        <v>0</v>
      </c>
      <c r="DB534">
        <f>Drivers!DB736</f>
        <v>0</v>
      </c>
      <c r="DC534">
        <f>Drivers!DC736</f>
        <v>0</v>
      </c>
      <c r="DD534">
        <f>Drivers!DD736</f>
        <v>0</v>
      </c>
      <c r="DE534">
        <f>Drivers!DE736</f>
        <v>0</v>
      </c>
      <c r="DF534">
        <f>Drivers!DF736</f>
        <v>0</v>
      </c>
      <c r="DG534">
        <f>Drivers!DG736</f>
        <v>0</v>
      </c>
      <c r="DH534">
        <f>Drivers!DH736</f>
        <v>0</v>
      </c>
      <c r="DI534">
        <f>Drivers!DI736</f>
        <v>0</v>
      </c>
      <c r="DJ534">
        <f>Drivers!DJ736</f>
        <v>0</v>
      </c>
      <c r="DK534">
        <f>Drivers!DK736</f>
        <v>0</v>
      </c>
      <c r="DL534">
        <f>Drivers!DL736</f>
        <v>0</v>
      </c>
      <c r="DM534">
        <f>Drivers!DM736</f>
        <v>0</v>
      </c>
      <c r="DN534">
        <f>Drivers!DN736</f>
        <v>0</v>
      </c>
      <c r="DO534">
        <f>Drivers!DO736</f>
        <v>0</v>
      </c>
      <c r="DP534">
        <f>Drivers!DP736</f>
        <v>0</v>
      </c>
      <c r="DQ534">
        <f>Drivers!DQ736</f>
        <v>0</v>
      </c>
      <c r="DR534">
        <f>Drivers!DR736</f>
        <v>0</v>
      </c>
      <c r="DS534">
        <f>Drivers!DS736</f>
        <v>0</v>
      </c>
      <c r="DT534">
        <f>Drivers!DT736</f>
        <v>0</v>
      </c>
      <c r="DU534">
        <f>Drivers!DU736</f>
        <v>0</v>
      </c>
      <c r="DV534">
        <f>Drivers!DV736</f>
        <v>0</v>
      </c>
      <c r="DW534">
        <f>Drivers!DW736</f>
        <v>0</v>
      </c>
      <c r="DX534">
        <f>Drivers!DX736</f>
        <v>0</v>
      </c>
      <c r="DY534">
        <f>Drivers!DY736</f>
        <v>0</v>
      </c>
      <c r="DZ534">
        <f>Drivers!DZ736</f>
        <v>0</v>
      </c>
      <c r="EA534">
        <f>Drivers!EA736</f>
        <v>0</v>
      </c>
      <c r="EB534">
        <f>Drivers!EB736</f>
        <v>0</v>
      </c>
      <c r="EC534">
        <f>Drivers!EC736</f>
        <v>0</v>
      </c>
      <c r="ED534">
        <f>Drivers!ED736</f>
        <v>0</v>
      </c>
      <c r="EE534">
        <f>Drivers!EE736</f>
        <v>0</v>
      </c>
      <c r="EF534">
        <f>Drivers!EF736</f>
        <v>0</v>
      </c>
      <c r="EG534">
        <f>Drivers!EG736</f>
        <v>0</v>
      </c>
      <c r="EH534">
        <f>Drivers!EH736</f>
        <v>0</v>
      </c>
      <c r="EI534">
        <f>Drivers!EI736</f>
        <v>0</v>
      </c>
      <c r="EJ534">
        <f>Drivers!EJ736</f>
        <v>0</v>
      </c>
    </row>
    <row r="535" spans="1:140" hidden="1" outlineLevel="1">
      <c r="A535">
        <f>Drivers!A737</f>
        <v>0</v>
      </c>
      <c r="B535">
        <f>Drivers!B737</f>
        <v>0</v>
      </c>
      <c r="C535">
        <f>Drivers!C737</f>
        <v>0</v>
      </c>
      <c r="D535">
        <f>Drivers!D737</f>
        <v>0</v>
      </c>
      <c r="E535">
        <f>Drivers!E737</f>
        <v>0</v>
      </c>
      <c r="F535">
        <f>Drivers!F737</f>
        <v>0</v>
      </c>
      <c r="G535">
        <f>Drivers!G737</f>
        <v>0</v>
      </c>
      <c r="H535">
        <f>Drivers!H737</f>
        <v>0</v>
      </c>
      <c r="I535" t="str">
        <f>Drivers!I737</f>
        <v>Consumer loan requests</v>
      </c>
      <c r="J535">
        <f>Drivers!J737</f>
        <v>0</v>
      </c>
      <c r="K535">
        <f>Drivers!K737</f>
        <v>0</v>
      </c>
      <c r="L535">
        <f>Drivers!L737</f>
        <v>0</v>
      </c>
      <c r="M535">
        <f>Drivers!M737</f>
        <v>0</v>
      </c>
      <c r="N535">
        <f>Drivers!N737</f>
        <v>0</v>
      </c>
      <c r="O535">
        <f>Drivers!O737</f>
        <v>0</v>
      </c>
      <c r="P535">
        <f>Drivers!P737</f>
        <v>0</v>
      </c>
      <c r="Q535">
        <f>Drivers!Q737</f>
        <v>0</v>
      </c>
      <c r="R535">
        <f>Drivers!R737</f>
        <v>0</v>
      </c>
      <c r="S535">
        <f>Drivers!S737</f>
        <v>0</v>
      </c>
      <c r="T535">
        <f>Drivers!T737</f>
        <v>0</v>
      </c>
      <c r="U535">
        <f>Drivers!U737</f>
        <v>0</v>
      </c>
      <c r="V535">
        <f>Drivers!V737</f>
        <v>0</v>
      </c>
      <c r="W535">
        <f>Drivers!W737</f>
        <v>0</v>
      </c>
      <c r="X535">
        <f>Drivers!X737</f>
        <v>0</v>
      </c>
      <c r="Y535">
        <f>Drivers!Y737</f>
        <v>0</v>
      </c>
      <c r="Z535">
        <f>Drivers!Z737</f>
        <v>0</v>
      </c>
      <c r="AA535">
        <f>Drivers!AA737</f>
        <v>0</v>
      </c>
      <c r="AB535">
        <f>Drivers!AB737</f>
        <v>0</v>
      </c>
      <c r="AC535">
        <f>Drivers!AC737</f>
        <v>0</v>
      </c>
      <c r="AD535">
        <f>Drivers!AD737</f>
        <v>0</v>
      </c>
      <c r="AE535">
        <f>Drivers!AE737</f>
        <v>0</v>
      </c>
      <c r="AF535">
        <f>Drivers!AF737</f>
        <v>0</v>
      </c>
      <c r="AG535">
        <f>Drivers!AG737</f>
        <v>0</v>
      </c>
      <c r="AH535">
        <f>Drivers!AH737</f>
        <v>0</v>
      </c>
      <c r="AI535">
        <f>Drivers!AI737</f>
        <v>0</v>
      </c>
      <c r="AJ535">
        <f>Drivers!AJ737</f>
        <v>0</v>
      </c>
      <c r="AK535">
        <f>Drivers!AK737</f>
        <v>0</v>
      </c>
      <c r="AL535">
        <f>Drivers!AL737</f>
        <v>0</v>
      </c>
      <c r="AM535">
        <f>Drivers!AM737</f>
        <v>0</v>
      </c>
      <c r="AN535">
        <f>Drivers!AN737</f>
        <v>0</v>
      </c>
      <c r="AO535">
        <f>Drivers!AO737</f>
        <v>0</v>
      </c>
      <c r="AP535">
        <f>Drivers!AP737</f>
        <v>0</v>
      </c>
      <c r="AQ535">
        <f>Drivers!AQ737</f>
        <v>0</v>
      </c>
      <c r="AR535">
        <f>Drivers!AR737</f>
        <v>0</v>
      </c>
      <c r="AS535">
        <f>Drivers!AS737</f>
        <v>0</v>
      </c>
      <c r="AT535">
        <f>Drivers!AT737</f>
        <v>0.10100000000000001</v>
      </c>
      <c r="AU535">
        <f>Drivers!AU737</f>
        <v>0.16400000000000001</v>
      </c>
      <c r="AV535">
        <f>Drivers!AV737</f>
        <v>0.14899999999999999</v>
      </c>
      <c r="AW535">
        <f>Drivers!AW737</f>
        <v>0.13700000000000001</v>
      </c>
      <c r="AX535">
        <f>Drivers!AX737</f>
        <v>0.14599999999999999</v>
      </c>
      <c r="AY535">
        <f>Drivers!AY737</f>
        <v>0.221</v>
      </c>
      <c r="AZ535">
        <f>Drivers!AZ737</f>
        <v>0.77300000000000002</v>
      </c>
      <c r="BA535">
        <f>Drivers!BA737</f>
        <v>0.68799999999999994</v>
      </c>
      <c r="BB535">
        <f>Drivers!BB737</f>
        <v>0.98399999999999999</v>
      </c>
      <c r="BC535">
        <f>Drivers!BC737</f>
        <v>1.218</v>
      </c>
      <c r="BD535">
        <f>Drivers!BD737</f>
        <v>1.673</v>
      </c>
      <c r="BE535">
        <f>Drivers!BE737</f>
        <v>1.667</v>
      </c>
      <c r="BF535">
        <f>Drivers!BF737</f>
        <v>2.609</v>
      </c>
      <c r="BG535">
        <f>Drivers!BG737</f>
        <v>2.8759999999999999</v>
      </c>
      <c r="BH535">
        <f>Drivers!BH737</f>
        <v>3.1549999999999998</v>
      </c>
      <c r="BI535">
        <f>Drivers!BI737</f>
        <v>3.1970000000000001</v>
      </c>
      <c r="BJ535">
        <f>Drivers!BJ737</f>
        <v>4.5229999999999997</v>
      </c>
      <c r="BK535">
        <f>Drivers!BK737</f>
        <v>5.33</v>
      </c>
      <c r="BL535">
        <f>Drivers!BL737</f>
        <v>5.9210000000000003</v>
      </c>
      <c r="BM535">
        <f>Drivers!BM737</f>
        <v>4.4470000000000001</v>
      </c>
      <c r="BN535">
        <f>Drivers!BN737</f>
        <v>5.8739999999999997</v>
      </c>
      <c r="BO535">
        <f>Drivers!BO737</f>
        <v>5.4669999999999996</v>
      </c>
      <c r="BP535">
        <f>Drivers!BP737</f>
        <v>7.0090000000000003</v>
      </c>
      <c r="BQ535">
        <f>Drivers!BQ737</f>
        <v>7.4</v>
      </c>
      <c r="BR535">
        <f>Drivers!BR737</f>
        <v>13</v>
      </c>
      <c r="BS535">
        <f>Drivers!BS737</f>
        <v>6.2870499999999989</v>
      </c>
      <c r="BT535">
        <f>Drivers!BT737</f>
        <v>8.0603499999999997</v>
      </c>
      <c r="BU535">
        <f>Drivers!BU737</f>
        <v>8.51</v>
      </c>
      <c r="BV535">
        <f>Drivers!BV737</f>
        <v>14.95</v>
      </c>
      <c r="BW535">
        <f>Drivers!BW737</f>
        <v>7.2301074999999981</v>
      </c>
      <c r="BX535">
        <f>Drivers!BX737</f>
        <v>9.2694024999999982</v>
      </c>
      <c r="BY535">
        <f>Drivers!BY737</f>
        <v>9.7864999999999984</v>
      </c>
      <c r="BZ535">
        <f>Drivers!BZ737</f>
        <v>17.192499999999999</v>
      </c>
      <c r="CA535">
        <f>Drivers!CA737</f>
        <v>8.3146236249999976</v>
      </c>
      <c r="CB535">
        <f>Drivers!CB737</f>
        <v>10.659812874999997</v>
      </c>
      <c r="CC535">
        <f>Drivers!CC737</f>
        <v>11.254474999999998</v>
      </c>
      <c r="CD535">
        <f>Drivers!CD737</f>
        <v>0</v>
      </c>
      <c r="CE535">
        <f>Drivers!CE737</f>
        <v>0</v>
      </c>
      <c r="CF535">
        <f>Drivers!CF737</f>
        <v>0</v>
      </c>
      <c r="CG535">
        <f>Drivers!CG737</f>
        <v>0</v>
      </c>
      <c r="CH535">
        <f>Drivers!CH737</f>
        <v>0</v>
      </c>
      <c r="CI535">
        <f>Drivers!CI737</f>
        <v>0</v>
      </c>
      <c r="CJ535">
        <f>Drivers!CJ737</f>
        <v>0</v>
      </c>
      <c r="CK535">
        <f>Drivers!CK737</f>
        <v>0</v>
      </c>
      <c r="CL535">
        <f>Drivers!CL737</f>
        <v>0</v>
      </c>
      <c r="CM535">
        <f>Drivers!CM737</f>
        <v>0</v>
      </c>
      <c r="CN535">
        <f>Drivers!CN737</f>
        <v>0</v>
      </c>
      <c r="CO535">
        <f>Drivers!CO737</f>
        <v>0</v>
      </c>
      <c r="CP535">
        <f>Drivers!CP737</f>
        <v>0</v>
      </c>
      <c r="CQ535">
        <f>Drivers!CQ737</f>
        <v>0</v>
      </c>
      <c r="CR535">
        <f>Drivers!CR737</f>
        <v>0</v>
      </c>
      <c r="CS535">
        <f>Drivers!CS737</f>
        <v>0</v>
      </c>
      <c r="CT535">
        <f>Drivers!CT737</f>
        <v>0</v>
      </c>
      <c r="CU535">
        <f>Drivers!CU737</f>
        <v>0</v>
      </c>
      <c r="CV535">
        <f>Drivers!CV737</f>
        <v>0</v>
      </c>
      <c r="CW535">
        <f>Drivers!CW737</f>
        <v>0</v>
      </c>
      <c r="CX535">
        <f>Drivers!CX737</f>
        <v>0</v>
      </c>
      <c r="CY535">
        <f>Drivers!CY737</f>
        <v>0</v>
      </c>
      <c r="CZ535">
        <f>Drivers!CZ737</f>
        <v>0</v>
      </c>
      <c r="DA535">
        <f>Drivers!DA737</f>
        <v>0</v>
      </c>
      <c r="DB535">
        <f>Drivers!DB737</f>
        <v>0</v>
      </c>
      <c r="DC535">
        <f>Drivers!DC737</f>
        <v>0</v>
      </c>
      <c r="DD535">
        <f>Drivers!DD737</f>
        <v>0</v>
      </c>
      <c r="DE535">
        <f>Drivers!DE737</f>
        <v>0</v>
      </c>
      <c r="DF535">
        <f>Drivers!DF737</f>
        <v>0</v>
      </c>
      <c r="DG535">
        <f>Drivers!DG737</f>
        <v>0</v>
      </c>
      <c r="DH535">
        <f>Drivers!DH737</f>
        <v>0</v>
      </c>
      <c r="DI535">
        <f>Drivers!DI737</f>
        <v>0</v>
      </c>
      <c r="DJ535">
        <f>Drivers!DJ737</f>
        <v>0</v>
      </c>
      <c r="DK535">
        <f>Drivers!DK737</f>
        <v>0</v>
      </c>
      <c r="DL535">
        <f>Drivers!DL737</f>
        <v>0</v>
      </c>
      <c r="DM535">
        <f>Drivers!DM737</f>
        <v>0</v>
      </c>
      <c r="DN535">
        <f>Drivers!DN737</f>
        <v>0</v>
      </c>
      <c r="DO535">
        <f>Drivers!DO737</f>
        <v>0</v>
      </c>
      <c r="DP535">
        <f>Drivers!DP737</f>
        <v>0</v>
      </c>
      <c r="DQ535" t="str">
        <f>Drivers!DQ737</f>
        <v>NA</v>
      </c>
      <c r="DR535" t="str">
        <f>Drivers!DR737</f>
        <v>NA</v>
      </c>
      <c r="DS535" t="str">
        <f>Drivers!DS737</f>
        <v>NA</v>
      </c>
      <c r="DT535" t="str">
        <f>Drivers!DT737</f>
        <v>NA</v>
      </c>
      <c r="DU535" t="str">
        <f>Drivers!DU737</f>
        <v>NA</v>
      </c>
      <c r="DV535">
        <f>Drivers!DV737</f>
        <v>5.5419999999999998</v>
      </c>
      <c r="DW535">
        <f>Drivers!DW737</f>
        <v>11.837</v>
      </c>
      <c r="DX535">
        <f>Drivers!DX737</f>
        <v>20.221</v>
      </c>
      <c r="DY535">
        <f>Drivers!DY737</f>
        <v>25.75</v>
      </c>
      <c r="DZ535">
        <f>Drivers!DZ737</f>
        <v>0</v>
      </c>
      <c r="EA535">
        <f>Drivers!EA737</f>
        <v>0</v>
      </c>
      <c r="EB535">
        <f>Drivers!EB737</f>
        <v>0</v>
      </c>
      <c r="EC535">
        <f>Drivers!EC737</f>
        <v>0</v>
      </c>
      <c r="ED535">
        <f>Drivers!ED737</f>
        <v>0</v>
      </c>
      <c r="EE535">
        <f>Drivers!EE737</f>
        <v>0</v>
      </c>
      <c r="EF535">
        <f>Drivers!EF737</f>
        <v>0</v>
      </c>
      <c r="EG535">
        <f>Drivers!EG737</f>
        <v>0</v>
      </c>
      <c r="EH535">
        <f>Drivers!EH737</f>
        <v>0</v>
      </c>
      <c r="EI535">
        <f>Drivers!EI737</f>
        <v>0</v>
      </c>
      <c r="EJ535">
        <f>Drivers!EJ737</f>
        <v>0</v>
      </c>
    </row>
    <row r="536" spans="1:140" hidden="1" outlineLevel="1">
      <c r="A536">
        <f>Drivers!A738</f>
        <v>0</v>
      </c>
      <c r="B536">
        <f>Drivers!B738</f>
        <v>0</v>
      </c>
      <c r="C536">
        <f>Drivers!C738</f>
        <v>0</v>
      </c>
      <c r="D536">
        <f>Drivers!D738</f>
        <v>0</v>
      </c>
      <c r="E536">
        <f>Drivers!E738</f>
        <v>0</v>
      </c>
      <c r="F536">
        <f>Drivers!F738</f>
        <v>0</v>
      </c>
      <c r="G536">
        <f>Drivers!G738</f>
        <v>0</v>
      </c>
      <c r="H536">
        <f>Drivers!H738</f>
        <v>0</v>
      </c>
      <c r="I536" t="str">
        <f>Drivers!I738</f>
        <v>x Average Revenue Per Request</v>
      </c>
      <c r="J536">
        <f>Drivers!J738</f>
        <v>0</v>
      </c>
      <c r="K536">
        <f>Drivers!K738</f>
        <v>0</v>
      </c>
      <c r="L536">
        <f>Drivers!L738</f>
        <v>0</v>
      </c>
      <c r="M536">
        <f>Drivers!M738</f>
        <v>0</v>
      </c>
      <c r="N536">
        <f>Drivers!N738</f>
        <v>0</v>
      </c>
      <c r="O536">
        <f>Drivers!O738</f>
        <v>0</v>
      </c>
      <c r="P536">
        <f>Drivers!P738</f>
        <v>0</v>
      </c>
      <c r="Q536">
        <f>Drivers!Q738</f>
        <v>0</v>
      </c>
      <c r="R536">
        <f>Drivers!R738</f>
        <v>0</v>
      </c>
      <c r="S536">
        <f>Drivers!S738</f>
        <v>0</v>
      </c>
      <c r="T536">
        <f>Drivers!T738</f>
        <v>0</v>
      </c>
      <c r="U536">
        <f>Drivers!U738</f>
        <v>0</v>
      </c>
      <c r="V536">
        <f>Drivers!V738</f>
        <v>0</v>
      </c>
      <c r="W536">
        <f>Drivers!W738</f>
        <v>0</v>
      </c>
      <c r="X536">
        <f>Drivers!X738</f>
        <v>0</v>
      </c>
      <c r="Y536">
        <f>Drivers!Y738</f>
        <v>0</v>
      </c>
      <c r="Z536">
        <f>Drivers!Z738</f>
        <v>0</v>
      </c>
      <c r="AA536">
        <f>Drivers!AA738</f>
        <v>0</v>
      </c>
      <c r="AB536">
        <f>Drivers!AB738</f>
        <v>0</v>
      </c>
      <c r="AC536">
        <f>Drivers!AC738</f>
        <v>0</v>
      </c>
      <c r="AD536">
        <f>Drivers!AD738</f>
        <v>0</v>
      </c>
      <c r="AE536">
        <f>Drivers!AE738</f>
        <v>0</v>
      </c>
      <c r="AF536">
        <f>Drivers!AF738</f>
        <v>0</v>
      </c>
      <c r="AG536">
        <f>Drivers!AG738</f>
        <v>0</v>
      </c>
      <c r="AH536">
        <f>Drivers!AH738</f>
        <v>0</v>
      </c>
      <c r="AI536">
        <f>Drivers!AI738</f>
        <v>0</v>
      </c>
      <c r="AJ536">
        <f>Drivers!AJ738</f>
        <v>0</v>
      </c>
      <c r="AK536">
        <f>Drivers!AK738</f>
        <v>0</v>
      </c>
      <c r="AL536">
        <f>Drivers!AL738</f>
        <v>0</v>
      </c>
      <c r="AM536">
        <f>Drivers!AM738</f>
        <v>0</v>
      </c>
      <c r="AN536">
        <f>Drivers!AN738</f>
        <v>0</v>
      </c>
      <c r="AO536">
        <f>Drivers!AO738</f>
        <v>0</v>
      </c>
      <c r="AP536">
        <f>Drivers!AP738</f>
        <v>0</v>
      </c>
      <c r="AQ536">
        <f>Drivers!AQ738</f>
        <v>0</v>
      </c>
      <c r="AR536">
        <f>Drivers!AR738</f>
        <v>0</v>
      </c>
      <c r="AS536">
        <f>Drivers!AS738</f>
        <v>0</v>
      </c>
      <c r="AT536" t="str">
        <f>Drivers!AT738</f>
        <v>NA</v>
      </c>
      <c r="AU536" t="str">
        <f>Drivers!AU738</f>
        <v>NA</v>
      </c>
      <c r="AV536" t="str">
        <f>Drivers!AV738</f>
        <v>NA</v>
      </c>
      <c r="AW536" t="str">
        <f>Drivers!AW738</f>
        <v>NA</v>
      </c>
      <c r="AX536" t="str">
        <f>Drivers!AX738</f>
        <v>NA</v>
      </c>
      <c r="AY536" t="str">
        <f>Drivers!AY738</f>
        <v>NA</v>
      </c>
      <c r="AZ536" t="str">
        <f>Drivers!AZ738</f>
        <v>NA</v>
      </c>
      <c r="BA536" t="str">
        <f>Drivers!BA738</f>
        <v>NA</v>
      </c>
      <c r="BB536">
        <f>Drivers!BB738</f>
        <v>6.9928861788617889</v>
      </c>
      <c r="BC536">
        <f>Drivers!BC738</f>
        <v>7.9827586206896557</v>
      </c>
      <c r="BD536">
        <f>Drivers!BD738</f>
        <v>7.0771069934249846</v>
      </c>
      <c r="BE536">
        <f>Drivers!BE738</f>
        <v>8.2459508098380319</v>
      </c>
      <c r="BF536">
        <f>Drivers!BF738</f>
        <v>0.92295898811805288</v>
      </c>
      <c r="BG536">
        <f>Drivers!BG738</f>
        <v>0.89603616133518782</v>
      </c>
      <c r="BH536">
        <f>Drivers!BH738</f>
        <v>0.82852614896988908</v>
      </c>
      <c r="BI536">
        <f>Drivers!BI738</f>
        <v>0.99186737566468552</v>
      </c>
      <c r="BJ536">
        <f>Drivers!BJ738</f>
        <v>1.0853415874419634</v>
      </c>
      <c r="BK536">
        <f>Drivers!BK738</f>
        <v>1.0908067542213884</v>
      </c>
      <c r="BL536">
        <f>Drivers!BL738</f>
        <v>0.96976862016551257</v>
      </c>
      <c r="BM536">
        <f>Drivers!BM738</f>
        <v>1.2023836294130876</v>
      </c>
      <c r="BN536">
        <f>Drivers!BN738</f>
        <v>1.2136533878106912</v>
      </c>
      <c r="BO536">
        <f>Drivers!BO738</f>
        <v>1.2008414121090178</v>
      </c>
      <c r="BP536">
        <f>Drivers!BP738</f>
        <v>1.0138393494079041</v>
      </c>
      <c r="BQ536">
        <f>Drivers!BQ738</f>
        <v>1.0004054054054052</v>
      </c>
      <c r="BR536">
        <f>Drivers!BR738</f>
        <v>0.73523076923076924</v>
      </c>
      <c r="BS536">
        <f>Drivers!BS738</f>
        <v>1.3809676239253703</v>
      </c>
      <c r="BT536">
        <f>Drivers!BT738</f>
        <v>1.1659152518190896</v>
      </c>
      <c r="BU536">
        <f>Drivers!BU738</f>
        <v>1.150466216216216</v>
      </c>
      <c r="BV536">
        <f>Drivers!BV738</f>
        <v>0.84551538461538456</v>
      </c>
      <c r="BW536">
        <f>Drivers!BW738</f>
        <v>1.5881127675141757</v>
      </c>
      <c r="BX536">
        <f>Drivers!BX738</f>
        <v>1.3408025395919529</v>
      </c>
      <c r="BY536">
        <f>Drivers!BY738</f>
        <v>1.3230361486486484</v>
      </c>
      <c r="BZ536">
        <f>Drivers!BZ738</f>
        <v>0.97234269230769221</v>
      </c>
      <c r="CA536">
        <f>Drivers!CA738</f>
        <v>1.826329682641302</v>
      </c>
      <c r="CB536">
        <f>Drivers!CB738</f>
        <v>1.5419229205307459</v>
      </c>
      <c r="CC536">
        <f>Drivers!CC738</f>
        <v>1.5214915709459456</v>
      </c>
      <c r="CD536">
        <f>Drivers!CD738</f>
        <v>0</v>
      </c>
      <c r="CE536">
        <f>Drivers!CE738</f>
        <v>0</v>
      </c>
      <c r="CF536">
        <f>Drivers!CF738</f>
        <v>0</v>
      </c>
      <c r="CG536">
        <f>Drivers!CG738</f>
        <v>0</v>
      </c>
      <c r="CH536">
        <f>Drivers!CH738</f>
        <v>0</v>
      </c>
      <c r="CI536">
        <f>Drivers!CI738</f>
        <v>0</v>
      </c>
      <c r="CJ536">
        <f>Drivers!CJ738</f>
        <v>0</v>
      </c>
      <c r="CK536">
        <f>Drivers!CK738</f>
        <v>0</v>
      </c>
      <c r="CL536">
        <f>Drivers!CL738</f>
        <v>0</v>
      </c>
      <c r="CM536">
        <f>Drivers!CM738</f>
        <v>0</v>
      </c>
      <c r="CN536">
        <f>Drivers!CN738</f>
        <v>0</v>
      </c>
      <c r="CO536">
        <f>Drivers!CO738</f>
        <v>0</v>
      </c>
      <c r="CP536">
        <f>Drivers!CP738</f>
        <v>0</v>
      </c>
      <c r="CQ536">
        <f>Drivers!CQ738</f>
        <v>0</v>
      </c>
      <c r="CR536">
        <f>Drivers!CR738</f>
        <v>0</v>
      </c>
      <c r="CS536">
        <f>Drivers!CS738</f>
        <v>0</v>
      </c>
      <c r="CT536">
        <f>Drivers!CT738</f>
        <v>0</v>
      </c>
      <c r="CU536">
        <f>Drivers!CU738</f>
        <v>0</v>
      </c>
      <c r="CV536">
        <f>Drivers!CV738</f>
        <v>0</v>
      </c>
      <c r="CW536">
        <f>Drivers!CW738</f>
        <v>0</v>
      </c>
      <c r="CX536">
        <f>Drivers!CX738</f>
        <v>0</v>
      </c>
      <c r="CY536">
        <f>Drivers!CY738</f>
        <v>0</v>
      </c>
      <c r="CZ536">
        <f>Drivers!CZ738</f>
        <v>0</v>
      </c>
      <c r="DA536">
        <f>Drivers!DA738</f>
        <v>0</v>
      </c>
      <c r="DB536">
        <f>Drivers!DB738</f>
        <v>0</v>
      </c>
      <c r="DC536">
        <f>Drivers!DC738</f>
        <v>0</v>
      </c>
      <c r="DD536">
        <f>Drivers!DD738</f>
        <v>0</v>
      </c>
      <c r="DE536">
        <f>Drivers!DE738</f>
        <v>0</v>
      </c>
      <c r="DF536">
        <f>Drivers!DF738</f>
        <v>0</v>
      </c>
      <c r="DG536">
        <f>Drivers!DG738</f>
        <v>0</v>
      </c>
      <c r="DH536">
        <f>Drivers!DH738</f>
        <v>0</v>
      </c>
      <c r="DI536">
        <f>Drivers!DI738</f>
        <v>0</v>
      </c>
      <c r="DJ536">
        <f>Drivers!DJ738</f>
        <v>0</v>
      </c>
      <c r="DK536">
        <f>Drivers!DK738</f>
        <v>0</v>
      </c>
      <c r="DL536">
        <f>Drivers!DL738</f>
        <v>0</v>
      </c>
      <c r="DM536">
        <f>Drivers!DM738</f>
        <v>0</v>
      </c>
      <c r="DN536">
        <f>Drivers!DN738</f>
        <v>0</v>
      </c>
      <c r="DO536">
        <f>Drivers!DO738</f>
        <v>0</v>
      </c>
      <c r="DP536">
        <f>Drivers!DP738</f>
        <v>0</v>
      </c>
      <c r="DQ536" t="str">
        <f>Drivers!DQ738</f>
        <v>NA</v>
      </c>
      <c r="DR536" t="str">
        <f>Drivers!DR738</f>
        <v>NA</v>
      </c>
      <c r="DS536" t="str">
        <f>Drivers!DS738</f>
        <v>NA</v>
      </c>
      <c r="DT536" t="str">
        <f>Drivers!DT738</f>
        <v>NA</v>
      </c>
      <c r="DU536" t="str">
        <f>Drivers!DU738</f>
        <v>NA</v>
      </c>
      <c r="DV536">
        <f>Drivers!DV738</f>
        <v>7.6127751714182601</v>
      </c>
      <c r="DW536">
        <f>Drivers!DW738</f>
        <v>0.90985891695530963</v>
      </c>
      <c r="DX536">
        <f>Drivers!DX738</f>
        <v>1.0786805795954701</v>
      </c>
      <c r="DY536">
        <f>Drivers!DY738</f>
        <v>1.09526213592233</v>
      </c>
      <c r="DZ536">
        <f>Drivers!DZ738</f>
        <v>0</v>
      </c>
      <c r="EA536">
        <f>Drivers!EA738</f>
        <v>0</v>
      </c>
      <c r="EB536">
        <f>Drivers!EB738</f>
        <v>0</v>
      </c>
      <c r="EC536">
        <f>Drivers!EC738</f>
        <v>0</v>
      </c>
      <c r="ED536">
        <f>Drivers!ED738</f>
        <v>0</v>
      </c>
      <c r="EE536">
        <f>Drivers!EE738</f>
        <v>0</v>
      </c>
      <c r="EF536">
        <f>Drivers!EF738</f>
        <v>0</v>
      </c>
      <c r="EG536">
        <f>Drivers!EG738</f>
        <v>0</v>
      </c>
      <c r="EH536">
        <f>Drivers!EH738</f>
        <v>0</v>
      </c>
      <c r="EI536">
        <f>Drivers!EI738</f>
        <v>0</v>
      </c>
      <c r="EJ536">
        <f>Drivers!EJ738</f>
        <v>0</v>
      </c>
    </row>
    <row r="537" spans="1:140" hidden="1" outlineLevel="1">
      <c r="A537">
        <f>Drivers!A739</f>
        <v>0</v>
      </c>
      <c r="B537">
        <f>Drivers!B739</f>
        <v>0</v>
      </c>
      <c r="C537">
        <f>Drivers!C739</f>
        <v>0</v>
      </c>
      <c r="D537">
        <f>Drivers!D739</f>
        <v>0</v>
      </c>
      <c r="E537">
        <f>Drivers!E739</f>
        <v>0</v>
      </c>
      <c r="F537">
        <f>Drivers!F739</f>
        <v>0</v>
      </c>
      <c r="G537">
        <f>Drivers!G739</f>
        <v>0</v>
      </c>
      <c r="H537">
        <f>Drivers!H739</f>
        <v>0</v>
      </c>
      <c r="I537" t="str">
        <f>Drivers!I739</f>
        <v>= Mortgage Marketplace Revenue</v>
      </c>
      <c r="J537">
        <f>Drivers!J739</f>
        <v>0</v>
      </c>
      <c r="K537">
        <f>Drivers!K739</f>
        <v>0</v>
      </c>
      <c r="L537">
        <f>Drivers!L739</f>
        <v>0</v>
      </c>
      <c r="M537">
        <f>Drivers!M739</f>
        <v>0</v>
      </c>
      <c r="N537">
        <f>Drivers!N739</f>
        <v>0</v>
      </c>
      <c r="O537">
        <f>Drivers!O739</f>
        <v>0</v>
      </c>
      <c r="P537">
        <f>Drivers!P739</f>
        <v>0</v>
      </c>
      <c r="Q537">
        <f>Drivers!Q739</f>
        <v>0</v>
      </c>
      <c r="R537">
        <f>Drivers!R739</f>
        <v>0</v>
      </c>
      <c r="S537">
        <f>Drivers!S739</f>
        <v>0</v>
      </c>
      <c r="T537">
        <f>Drivers!T739</f>
        <v>0</v>
      </c>
      <c r="U537">
        <f>Drivers!U739</f>
        <v>0</v>
      </c>
      <c r="V537">
        <f>Drivers!V739</f>
        <v>0</v>
      </c>
      <c r="W537">
        <f>Drivers!W739</f>
        <v>0</v>
      </c>
      <c r="X537">
        <f>Drivers!X739</f>
        <v>0</v>
      </c>
      <c r="Y537">
        <f>Drivers!Y739</f>
        <v>0</v>
      </c>
      <c r="Z537">
        <f>Drivers!Z739</f>
        <v>0</v>
      </c>
      <c r="AA537">
        <f>Drivers!AA739</f>
        <v>0</v>
      </c>
      <c r="AB537">
        <f>Drivers!AB739</f>
        <v>0</v>
      </c>
      <c r="AC537">
        <f>Drivers!AC739</f>
        <v>0</v>
      </c>
      <c r="AD537">
        <f>Drivers!AD739</f>
        <v>0</v>
      </c>
      <c r="AE537">
        <f>Drivers!AE739</f>
        <v>0</v>
      </c>
      <c r="AF537">
        <f>Drivers!AF739</f>
        <v>0</v>
      </c>
      <c r="AG537">
        <f>Drivers!AG739</f>
        <v>0</v>
      </c>
      <c r="AH537">
        <f>Drivers!AH739</f>
        <v>0</v>
      </c>
      <c r="AI537">
        <f>Drivers!AI739</f>
        <v>0</v>
      </c>
      <c r="AJ537">
        <f>Drivers!AJ739</f>
        <v>0</v>
      </c>
      <c r="AK537">
        <f>Drivers!AK739</f>
        <v>0</v>
      </c>
      <c r="AL537">
        <f>Drivers!AL739</f>
        <v>0</v>
      </c>
      <c r="AM537">
        <f>Drivers!AM739</f>
        <v>0</v>
      </c>
      <c r="AN537">
        <f>Drivers!AN739</f>
        <v>0</v>
      </c>
      <c r="AO537">
        <f>Drivers!AO739</f>
        <v>0</v>
      </c>
      <c r="AP537">
        <f>Drivers!AP739</f>
        <v>0</v>
      </c>
      <c r="AQ537">
        <f>Drivers!AQ739</f>
        <v>0</v>
      </c>
      <c r="AR537">
        <f>Drivers!AR739</f>
        <v>0</v>
      </c>
      <c r="AS537">
        <f>Drivers!AS739</f>
        <v>0</v>
      </c>
      <c r="AT537" t="str">
        <f>Drivers!AT739</f>
        <v>NA</v>
      </c>
      <c r="AU537" t="str">
        <f>Drivers!AU739</f>
        <v>NA</v>
      </c>
      <c r="AV537" t="str">
        <f>Drivers!AV739</f>
        <v>NA</v>
      </c>
      <c r="AW537" t="str">
        <f>Drivers!AW739</f>
        <v>NA</v>
      </c>
      <c r="AX537" t="str">
        <f>Drivers!AX739</f>
        <v>NA</v>
      </c>
      <c r="AY537" t="str">
        <f>Drivers!AY739</f>
        <v>NA</v>
      </c>
      <c r="AZ537" t="str">
        <f>Drivers!AZ739</f>
        <v>NA</v>
      </c>
      <c r="BA537" t="str">
        <f>Drivers!BA739</f>
        <v>NA</v>
      </c>
      <c r="BB537">
        <f>Drivers!BB739</f>
        <v>6.8810000000000002</v>
      </c>
      <c r="BC537">
        <f>Drivers!BC739</f>
        <v>9.7230000000000008</v>
      </c>
      <c r="BD537">
        <f>Drivers!BD739</f>
        <v>11.84</v>
      </c>
      <c r="BE537">
        <f>Drivers!BE739</f>
        <v>13.746</v>
      </c>
      <c r="BF537">
        <f>Drivers!BF739</f>
        <v>2.4079999999999999</v>
      </c>
      <c r="BG537">
        <f>Drivers!BG739</f>
        <v>2.577</v>
      </c>
      <c r="BH537">
        <f>Drivers!BH739</f>
        <v>2.6139999999999999</v>
      </c>
      <c r="BI537">
        <f>Drivers!BI739</f>
        <v>3.1709999999999998</v>
      </c>
      <c r="BJ537">
        <f>Drivers!BJ739</f>
        <v>4.9089999999999998</v>
      </c>
      <c r="BK537">
        <f>Drivers!BK739</f>
        <v>5.8140000000000001</v>
      </c>
      <c r="BL537">
        <f>Drivers!BL739</f>
        <v>5.742</v>
      </c>
      <c r="BM537">
        <f>Drivers!BM739</f>
        <v>5.3470000000000004</v>
      </c>
      <c r="BN537">
        <f>Drivers!BN739</f>
        <v>7.1289999999999996</v>
      </c>
      <c r="BO537">
        <f>Drivers!BO739</f>
        <v>6.5650000000000004</v>
      </c>
      <c r="BP537">
        <f>Drivers!BP739</f>
        <v>7.1059999999999999</v>
      </c>
      <c r="BQ537">
        <f>Drivers!BQ739</f>
        <v>7.4029999999999996</v>
      </c>
      <c r="BR537">
        <f>Drivers!BR739</f>
        <v>9.5579999999999998</v>
      </c>
      <c r="BS537">
        <f>Drivers!BS739</f>
        <v>8.6822124999999986</v>
      </c>
      <c r="BT537">
        <f>Drivers!BT739</f>
        <v>9.3976849999999992</v>
      </c>
      <c r="BU537">
        <f>Drivers!BU739</f>
        <v>9.7904674999999983</v>
      </c>
      <c r="BV537">
        <f>Drivers!BV739</f>
        <v>12.640454999999999</v>
      </c>
      <c r="BW537">
        <f>Drivers!BW739</f>
        <v>11.482226031249995</v>
      </c>
      <c r="BX537">
        <f>Drivers!BX739</f>
        <v>12.428438412499995</v>
      </c>
      <c r="BY537">
        <f>Drivers!BY739</f>
        <v>12.947893268749995</v>
      </c>
      <c r="BZ537">
        <f>Drivers!BZ739</f>
        <v>16.717001737499999</v>
      </c>
      <c r="CA537">
        <f>Drivers!CA739</f>
        <v>15.185243926328118</v>
      </c>
      <c r="CB537">
        <f>Drivers!CB739</f>
        <v>16.43660980053124</v>
      </c>
      <c r="CC537">
        <f>Drivers!CC739</f>
        <v>17.123588847921866</v>
      </c>
      <c r="CD537">
        <f>Drivers!CD739</f>
        <v>0</v>
      </c>
      <c r="CE537">
        <f>Drivers!CE739</f>
        <v>0</v>
      </c>
      <c r="CF537">
        <f>Drivers!CF739</f>
        <v>0</v>
      </c>
      <c r="CG537">
        <f>Drivers!CG739</f>
        <v>0</v>
      </c>
      <c r="CH537">
        <f>Drivers!CH739</f>
        <v>0</v>
      </c>
      <c r="CI537">
        <f>Drivers!CI739</f>
        <v>0</v>
      </c>
      <c r="CJ537">
        <f>Drivers!CJ739</f>
        <v>0</v>
      </c>
      <c r="CK537">
        <f>Drivers!CK739</f>
        <v>0</v>
      </c>
      <c r="CL537">
        <f>Drivers!CL739</f>
        <v>0</v>
      </c>
      <c r="CM537">
        <f>Drivers!CM739</f>
        <v>0</v>
      </c>
      <c r="CN537">
        <f>Drivers!CN739</f>
        <v>0</v>
      </c>
      <c r="CO537">
        <f>Drivers!CO739</f>
        <v>0</v>
      </c>
      <c r="CP537">
        <f>Drivers!CP739</f>
        <v>0</v>
      </c>
      <c r="CQ537">
        <f>Drivers!CQ739</f>
        <v>0</v>
      </c>
      <c r="CR537">
        <f>Drivers!CR739</f>
        <v>0</v>
      </c>
      <c r="CS537">
        <f>Drivers!CS739</f>
        <v>0</v>
      </c>
      <c r="CT537">
        <f>Drivers!CT739</f>
        <v>0</v>
      </c>
      <c r="CU537">
        <f>Drivers!CU739</f>
        <v>0</v>
      </c>
      <c r="CV537">
        <f>Drivers!CV739</f>
        <v>0</v>
      </c>
      <c r="CW537">
        <f>Drivers!CW739</f>
        <v>0</v>
      </c>
      <c r="CX537">
        <f>Drivers!CX739</f>
        <v>0</v>
      </c>
      <c r="CY537">
        <f>Drivers!CY739</f>
        <v>0</v>
      </c>
      <c r="CZ537">
        <f>Drivers!CZ739</f>
        <v>0</v>
      </c>
      <c r="DA537">
        <f>Drivers!DA739</f>
        <v>0</v>
      </c>
      <c r="DB537">
        <f>Drivers!DB739</f>
        <v>0</v>
      </c>
      <c r="DC537">
        <f>Drivers!DC739</f>
        <v>0</v>
      </c>
      <c r="DD537">
        <f>Drivers!DD739</f>
        <v>0</v>
      </c>
      <c r="DE537">
        <f>Drivers!DE739</f>
        <v>0</v>
      </c>
      <c r="DF537">
        <f>Drivers!DF739</f>
        <v>0</v>
      </c>
      <c r="DG537">
        <f>Drivers!DG739</f>
        <v>0</v>
      </c>
      <c r="DH537">
        <f>Drivers!DH739</f>
        <v>0</v>
      </c>
      <c r="DI537">
        <f>Drivers!DI739</f>
        <v>0</v>
      </c>
      <c r="DJ537">
        <f>Drivers!DJ739</f>
        <v>0</v>
      </c>
      <c r="DK537">
        <f>Drivers!DK739</f>
        <v>0</v>
      </c>
      <c r="DL537">
        <f>Drivers!DL739</f>
        <v>0</v>
      </c>
      <c r="DM537">
        <f>Drivers!DM739</f>
        <v>0</v>
      </c>
      <c r="DN537">
        <f>Drivers!DN739</f>
        <v>0</v>
      </c>
      <c r="DO537">
        <f>Drivers!DO739</f>
        <v>0</v>
      </c>
      <c r="DP537">
        <f>Drivers!DP739</f>
        <v>0</v>
      </c>
      <c r="DQ537" t="str">
        <f>Drivers!DQ739</f>
        <v>NA</v>
      </c>
      <c r="DR537" t="str">
        <f>Drivers!DR739</f>
        <v>NA</v>
      </c>
      <c r="DS537" t="str">
        <f>Drivers!DS739</f>
        <v>NA</v>
      </c>
      <c r="DT537" t="str">
        <f>Drivers!DT739</f>
        <v>NA</v>
      </c>
      <c r="DU537" t="str">
        <f>Drivers!DU739</f>
        <v>NA</v>
      </c>
      <c r="DV537">
        <f>Drivers!DV739</f>
        <v>42.19</v>
      </c>
      <c r="DW537">
        <f>Drivers!DW739</f>
        <v>10.77</v>
      </c>
      <c r="DX537">
        <f>Drivers!DX739</f>
        <v>21.812000000000001</v>
      </c>
      <c r="DY537">
        <f>Drivers!DY739</f>
        <v>28.202999999999996</v>
      </c>
      <c r="DZ537">
        <f>Drivers!DZ739</f>
        <v>0</v>
      </c>
      <c r="EA537">
        <f>Drivers!EA739</f>
        <v>0</v>
      </c>
      <c r="EB537">
        <f>Drivers!EB739</f>
        <v>0</v>
      </c>
      <c r="EC537">
        <f>Drivers!EC739</f>
        <v>0</v>
      </c>
      <c r="ED537">
        <f>Drivers!ED739</f>
        <v>0</v>
      </c>
      <c r="EE537">
        <f>Drivers!EE739</f>
        <v>0</v>
      </c>
      <c r="EF537">
        <f>Drivers!EF739</f>
        <v>0</v>
      </c>
      <c r="EG537">
        <f>Drivers!EG739</f>
        <v>0</v>
      </c>
      <c r="EH537">
        <f>Drivers!EH739</f>
        <v>0</v>
      </c>
      <c r="EI537">
        <f>Drivers!EI739</f>
        <v>0</v>
      </c>
      <c r="EJ537">
        <f>Drivers!EJ739</f>
        <v>0</v>
      </c>
    </row>
    <row r="538" spans="1:140" hidden="1" outlineLevel="1">
      <c r="A538">
        <f>Drivers!A740</f>
        <v>0</v>
      </c>
      <c r="B538">
        <f>Drivers!B740</f>
        <v>0</v>
      </c>
      <c r="C538">
        <f>Drivers!C740</f>
        <v>0</v>
      </c>
      <c r="D538">
        <f>Drivers!D740</f>
        <v>0</v>
      </c>
      <c r="E538">
        <f>Drivers!E740</f>
        <v>0</v>
      </c>
      <c r="F538">
        <f>Drivers!F740</f>
        <v>0</v>
      </c>
      <c r="G538">
        <f>Drivers!G740</f>
        <v>0</v>
      </c>
      <c r="H538">
        <f>Drivers!H740</f>
        <v>0</v>
      </c>
      <c r="I538">
        <f>Drivers!I740</f>
        <v>0</v>
      </c>
      <c r="J538">
        <f>Drivers!J740</f>
        <v>0</v>
      </c>
      <c r="K538">
        <f>Drivers!K740</f>
        <v>0</v>
      </c>
      <c r="L538">
        <f>Drivers!L740</f>
        <v>0</v>
      </c>
      <c r="M538">
        <f>Drivers!M740</f>
        <v>0</v>
      </c>
      <c r="N538">
        <f>Drivers!N740</f>
        <v>0</v>
      </c>
      <c r="O538">
        <f>Drivers!O740</f>
        <v>0</v>
      </c>
      <c r="P538">
        <f>Drivers!P740</f>
        <v>0</v>
      </c>
      <c r="Q538">
        <f>Drivers!Q740</f>
        <v>0</v>
      </c>
      <c r="R538">
        <f>Drivers!R740</f>
        <v>0</v>
      </c>
      <c r="S538">
        <f>Drivers!S740</f>
        <v>0</v>
      </c>
      <c r="T538">
        <f>Drivers!T740</f>
        <v>0</v>
      </c>
      <c r="U538">
        <f>Drivers!U740</f>
        <v>0</v>
      </c>
      <c r="V538">
        <f>Drivers!V740</f>
        <v>0</v>
      </c>
      <c r="W538">
        <f>Drivers!W740</f>
        <v>0</v>
      </c>
      <c r="X538">
        <f>Drivers!X740</f>
        <v>0</v>
      </c>
      <c r="Y538">
        <f>Drivers!Y740</f>
        <v>0</v>
      </c>
      <c r="Z538">
        <f>Drivers!Z740</f>
        <v>0</v>
      </c>
      <c r="AA538">
        <f>Drivers!AA740</f>
        <v>0</v>
      </c>
      <c r="AB538">
        <f>Drivers!AB740</f>
        <v>0</v>
      </c>
      <c r="AC538">
        <f>Drivers!AC740</f>
        <v>0</v>
      </c>
      <c r="AD538">
        <f>Drivers!AD740</f>
        <v>0</v>
      </c>
      <c r="AE538">
        <f>Drivers!AE740</f>
        <v>0</v>
      </c>
      <c r="AF538">
        <f>Drivers!AF740</f>
        <v>0</v>
      </c>
      <c r="AG538">
        <f>Drivers!AG740</f>
        <v>0</v>
      </c>
      <c r="AH538">
        <f>Drivers!AH740</f>
        <v>0</v>
      </c>
      <c r="AI538">
        <f>Drivers!AI740</f>
        <v>0</v>
      </c>
      <c r="AJ538">
        <f>Drivers!AJ740</f>
        <v>0</v>
      </c>
      <c r="AK538">
        <f>Drivers!AK740</f>
        <v>0</v>
      </c>
      <c r="AL538">
        <f>Drivers!AL740</f>
        <v>0</v>
      </c>
      <c r="AM538">
        <f>Drivers!AM740</f>
        <v>0</v>
      </c>
      <c r="AN538">
        <f>Drivers!AN740</f>
        <v>0</v>
      </c>
      <c r="AO538">
        <f>Drivers!AO740</f>
        <v>0</v>
      </c>
      <c r="AP538">
        <f>Drivers!AP740</f>
        <v>0</v>
      </c>
      <c r="AQ538">
        <f>Drivers!AQ740</f>
        <v>0</v>
      </c>
      <c r="AR538">
        <f>Drivers!AR740</f>
        <v>0</v>
      </c>
      <c r="AS538">
        <f>Drivers!AS740</f>
        <v>0</v>
      </c>
      <c r="AT538">
        <f>Drivers!AT740</f>
        <v>0</v>
      </c>
      <c r="AU538">
        <f>Drivers!AU740</f>
        <v>0</v>
      </c>
      <c r="AV538">
        <f>Drivers!AV740</f>
        <v>0</v>
      </c>
      <c r="AW538">
        <f>Drivers!AW740</f>
        <v>0</v>
      </c>
      <c r="AX538">
        <f>Drivers!AX740</f>
        <v>0</v>
      </c>
      <c r="AY538">
        <f>Drivers!AY740</f>
        <v>0</v>
      </c>
      <c r="AZ538">
        <f>Drivers!AZ740</f>
        <v>0</v>
      </c>
      <c r="BA538">
        <f>Drivers!BA740</f>
        <v>0</v>
      </c>
      <c r="BB538">
        <f>Drivers!BB740</f>
        <v>0</v>
      </c>
      <c r="BC538">
        <f>Drivers!BC740</f>
        <v>0</v>
      </c>
      <c r="BD538">
        <f>Drivers!BD740</f>
        <v>0</v>
      </c>
      <c r="BE538">
        <f>Drivers!BE740</f>
        <v>0</v>
      </c>
      <c r="BF538">
        <f>Drivers!BF740</f>
        <v>0</v>
      </c>
      <c r="BG538">
        <f>Drivers!BG740</f>
        <v>0</v>
      </c>
      <c r="BH538">
        <f>Drivers!BH740</f>
        <v>0</v>
      </c>
      <c r="BI538">
        <f>Drivers!BI740</f>
        <v>0</v>
      </c>
      <c r="BJ538">
        <f>Drivers!BJ740</f>
        <v>0</v>
      </c>
      <c r="BK538">
        <f>Drivers!BK740</f>
        <v>0</v>
      </c>
      <c r="BL538">
        <f>Drivers!BL740</f>
        <v>0</v>
      </c>
      <c r="BM538">
        <f>Drivers!BM740</f>
        <v>0</v>
      </c>
      <c r="BN538">
        <f>Drivers!BN740</f>
        <v>0</v>
      </c>
      <c r="BO538">
        <f>Drivers!BO740</f>
        <v>0</v>
      </c>
      <c r="BP538">
        <f>Drivers!BP740</f>
        <v>0</v>
      </c>
      <c r="BQ538">
        <f>Drivers!BQ740</f>
        <v>0</v>
      </c>
      <c r="BR538">
        <f>Drivers!BR740</f>
        <v>0</v>
      </c>
      <c r="BS538">
        <f>Drivers!BS740</f>
        <v>0</v>
      </c>
      <c r="BT538">
        <f>Drivers!BT740</f>
        <v>0</v>
      </c>
      <c r="BU538">
        <f>Drivers!BU740</f>
        <v>0</v>
      </c>
      <c r="BV538">
        <f>Drivers!BV740</f>
        <v>0</v>
      </c>
      <c r="BW538">
        <f>Drivers!BW740</f>
        <v>0</v>
      </c>
      <c r="BX538">
        <f>Drivers!BX740</f>
        <v>0</v>
      </c>
      <c r="BY538">
        <f>Drivers!BY740</f>
        <v>0</v>
      </c>
      <c r="BZ538">
        <f>Drivers!BZ740</f>
        <v>0</v>
      </c>
      <c r="CA538">
        <f>Drivers!CA740</f>
        <v>0</v>
      </c>
      <c r="CB538">
        <f>Drivers!CB740</f>
        <v>0</v>
      </c>
      <c r="CC538">
        <f>Drivers!CC740</f>
        <v>0</v>
      </c>
      <c r="CD538">
        <f>Drivers!CD740</f>
        <v>0</v>
      </c>
      <c r="CE538">
        <f>Drivers!CE740</f>
        <v>0</v>
      </c>
      <c r="CF538">
        <f>Drivers!CF740</f>
        <v>0</v>
      </c>
      <c r="CG538">
        <f>Drivers!CG740</f>
        <v>0</v>
      </c>
      <c r="CH538">
        <f>Drivers!CH740</f>
        <v>0</v>
      </c>
      <c r="CI538">
        <f>Drivers!CI740</f>
        <v>0</v>
      </c>
      <c r="CJ538">
        <f>Drivers!CJ740</f>
        <v>0</v>
      </c>
      <c r="CK538">
        <f>Drivers!CK740</f>
        <v>0</v>
      </c>
      <c r="CL538">
        <f>Drivers!CL740</f>
        <v>0</v>
      </c>
      <c r="CM538">
        <f>Drivers!CM740</f>
        <v>0</v>
      </c>
      <c r="CN538">
        <f>Drivers!CN740</f>
        <v>0</v>
      </c>
      <c r="CO538">
        <f>Drivers!CO740</f>
        <v>0</v>
      </c>
      <c r="CP538">
        <f>Drivers!CP740</f>
        <v>0</v>
      </c>
      <c r="CQ538">
        <f>Drivers!CQ740</f>
        <v>0</v>
      </c>
      <c r="CR538">
        <f>Drivers!CR740</f>
        <v>0</v>
      </c>
      <c r="CS538">
        <f>Drivers!CS740</f>
        <v>0</v>
      </c>
      <c r="CT538">
        <f>Drivers!CT740</f>
        <v>0</v>
      </c>
      <c r="CU538">
        <f>Drivers!CU740</f>
        <v>0</v>
      </c>
      <c r="CV538">
        <f>Drivers!CV740</f>
        <v>0</v>
      </c>
      <c r="CW538">
        <f>Drivers!CW740</f>
        <v>0</v>
      </c>
      <c r="CX538">
        <f>Drivers!CX740</f>
        <v>0</v>
      </c>
      <c r="CY538">
        <f>Drivers!CY740</f>
        <v>0</v>
      </c>
      <c r="CZ538">
        <f>Drivers!CZ740</f>
        <v>0</v>
      </c>
      <c r="DA538">
        <f>Drivers!DA740</f>
        <v>0</v>
      </c>
      <c r="DB538">
        <f>Drivers!DB740</f>
        <v>0</v>
      </c>
      <c r="DC538">
        <f>Drivers!DC740</f>
        <v>0</v>
      </c>
      <c r="DD538">
        <f>Drivers!DD740</f>
        <v>0</v>
      </c>
      <c r="DE538">
        <f>Drivers!DE740</f>
        <v>0</v>
      </c>
      <c r="DF538">
        <f>Drivers!DF740</f>
        <v>0</v>
      </c>
      <c r="DG538">
        <f>Drivers!DG740</f>
        <v>0</v>
      </c>
      <c r="DH538">
        <f>Drivers!DH740</f>
        <v>0</v>
      </c>
      <c r="DI538">
        <f>Drivers!DI740</f>
        <v>0</v>
      </c>
      <c r="DJ538">
        <f>Drivers!DJ740</f>
        <v>0</v>
      </c>
      <c r="DK538">
        <f>Drivers!DK740</f>
        <v>0</v>
      </c>
      <c r="DL538">
        <f>Drivers!DL740</f>
        <v>0</v>
      </c>
      <c r="DM538">
        <f>Drivers!DM740</f>
        <v>0</v>
      </c>
      <c r="DN538">
        <f>Drivers!DN740</f>
        <v>0</v>
      </c>
      <c r="DO538">
        <f>Drivers!DO740</f>
        <v>0</v>
      </c>
      <c r="DP538">
        <f>Drivers!DP740</f>
        <v>0</v>
      </c>
      <c r="DQ538">
        <f>Drivers!DQ740</f>
        <v>0</v>
      </c>
      <c r="DR538">
        <f>Drivers!DR740</f>
        <v>0</v>
      </c>
      <c r="DS538">
        <f>Drivers!DS740</f>
        <v>0</v>
      </c>
      <c r="DT538">
        <f>Drivers!DT740</f>
        <v>0</v>
      </c>
      <c r="DU538">
        <f>Drivers!DU740</f>
        <v>0</v>
      </c>
      <c r="DV538">
        <f>Drivers!DV740</f>
        <v>0</v>
      </c>
      <c r="DW538">
        <f>Drivers!DW740</f>
        <v>0</v>
      </c>
      <c r="DX538">
        <f>Drivers!DX740</f>
        <v>0</v>
      </c>
      <c r="DY538">
        <f>Drivers!DY740</f>
        <v>0</v>
      </c>
      <c r="DZ538">
        <f>Drivers!DZ740</f>
        <v>0</v>
      </c>
      <c r="EA538">
        <f>Drivers!EA740</f>
        <v>0</v>
      </c>
      <c r="EB538">
        <f>Drivers!EB740</f>
        <v>0</v>
      </c>
      <c r="EC538">
        <f>Drivers!EC740</f>
        <v>0</v>
      </c>
      <c r="ED538">
        <f>Drivers!ED740</f>
        <v>0</v>
      </c>
      <c r="EE538">
        <f>Drivers!EE740</f>
        <v>0</v>
      </c>
      <c r="EF538">
        <f>Drivers!EF740</f>
        <v>0</v>
      </c>
      <c r="EG538">
        <f>Drivers!EG740</f>
        <v>0</v>
      </c>
      <c r="EH538">
        <f>Drivers!EH740</f>
        <v>0</v>
      </c>
      <c r="EI538">
        <f>Drivers!EI740</f>
        <v>0</v>
      </c>
      <c r="EJ538">
        <f>Drivers!EJ740</f>
        <v>0</v>
      </c>
    </row>
    <row r="539" spans="1:140" hidden="1" outlineLevel="1">
      <c r="A539">
        <f>Drivers!A741</f>
        <v>0</v>
      </c>
      <c r="B539">
        <f>Drivers!B741</f>
        <v>0</v>
      </c>
      <c r="C539">
        <f>Drivers!C741</f>
        <v>0</v>
      </c>
      <c r="D539">
        <f>Drivers!D741</f>
        <v>0</v>
      </c>
      <c r="E539">
        <f>Drivers!E741</f>
        <v>0</v>
      </c>
      <c r="F539">
        <f>Drivers!F741</f>
        <v>0</v>
      </c>
      <c r="G539">
        <f>Drivers!G741</f>
        <v>0</v>
      </c>
      <c r="H539">
        <f>Drivers!H741</f>
        <v>0</v>
      </c>
      <c r="I539" t="str">
        <f>Drivers!I741</f>
        <v>Drivers</v>
      </c>
      <c r="J539">
        <f>Drivers!J741</f>
        <v>0</v>
      </c>
      <c r="K539">
        <f>Drivers!K741</f>
        <v>0</v>
      </c>
      <c r="L539">
        <f>Drivers!L741</f>
        <v>0</v>
      </c>
      <c r="M539">
        <f>Drivers!M741</f>
        <v>0</v>
      </c>
      <c r="N539">
        <f>Drivers!N741</f>
        <v>0</v>
      </c>
      <c r="O539">
        <f>Drivers!O741</f>
        <v>0</v>
      </c>
      <c r="P539">
        <f>Drivers!P741</f>
        <v>0</v>
      </c>
      <c r="Q539">
        <f>Drivers!Q741</f>
        <v>0</v>
      </c>
      <c r="R539">
        <f>Drivers!R741</f>
        <v>0</v>
      </c>
      <c r="S539">
        <f>Drivers!S741</f>
        <v>0</v>
      </c>
      <c r="T539">
        <f>Drivers!T741</f>
        <v>0</v>
      </c>
      <c r="U539">
        <f>Drivers!U741</f>
        <v>0</v>
      </c>
      <c r="V539">
        <f>Drivers!V741</f>
        <v>0</v>
      </c>
      <c r="W539">
        <f>Drivers!W741</f>
        <v>0</v>
      </c>
      <c r="X539">
        <f>Drivers!X741</f>
        <v>0</v>
      </c>
      <c r="Y539">
        <f>Drivers!Y741</f>
        <v>0</v>
      </c>
      <c r="Z539">
        <f>Drivers!Z741</f>
        <v>0</v>
      </c>
      <c r="AA539">
        <f>Drivers!AA741</f>
        <v>0</v>
      </c>
      <c r="AB539">
        <f>Drivers!AB741</f>
        <v>0</v>
      </c>
      <c r="AC539">
        <f>Drivers!AC741</f>
        <v>0</v>
      </c>
      <c r="AD539">
        <f>Drivers!AD741</f>
        <v>0</v>
      </c>
      <c r="AE539">
        <f>Drivers!AE741</f>
        <v>0</v>
      </c>
      <c r="AF539">
        <f>Drivers!AF741</f>
        <v>0</v>
      </c>
      <c r="AG539">
        <f>Drivers!AG741</f>
        <v>0</v>
      </c>
      <c r="AH539">
        <f>Drivers!AH741</f>
        <v>0</v>
      </c>
      <c r="AI539">
        <f>Drivers!AI741</f>
        <v>0</v>
      </c>
      <c r="AJ539">
        <f>Drivers!AJ741</f>
        <v>0</v>
      </c>
      <c r="AK539">
        <f>Drivers!AK741</f>
        <v>0</v>
      </c>
      <c r="AL539">
        <f>Drivers!AL741</f>
        <v>0</v>
      </c>
      <c r="AM539">
        <f>Drivers!AM741</f>
        <v>0</v>
      </c>
      <c r="AN539">
        <f>Drivers!AN741</f>
        <v>0</v>
      </c>
      <c r="AO539">
        <f>Drivers!AO741</f>
        <v>0</v>
      </c>
      <c r="AP539">
        <f>Drivers!AP741</f>
        <v>0</v>
      </c>
      <c r="AQ539">
        <f>Drivers!AQ741</f>
        <v>0</v>
      </c>
      <c r="AR539">
        <f>Drivers!AR741</f>
        <v>0</v>
      </c>
      <c r="AS539">
        <f>Drivers!AS741</f>
        <v>0</v>
      </c>
      <c r="AT539">
        <f>Drivers!AT741</f>
        <v>0</v>
      </c>
      <c r="AU539">
        <f>Drivers!AU741</f>
        <v>0</v>
      </c>
      <c r="AV539">
        <f>Drivers!AV741</f>
        <v>0</v>
      </c>
      <c r="AW539">
        <f>Drivers!AW741</f>
        <v>0</v>
      </c>
      <c r="AX539">
        <f>Drivers!AX741</f>
        <v>0</v>
      </c>
      <c r="AY539">
        <f>Drivers!AY741</f>
        <v>0</v>
      </c>
      <c r="AZ539">
        <f>Drivers!AZ741</f>
        <v>0</v>
      </c>
      <c r="BA539">
        <f>Drivers!BA741</f>
        <v>0</v>
      </c>
      <c r="BB539">
        <f>Drivers!BB741</f>
        <v>0</v>
      </c>
      <c r="BC539">
        <f>Drivers!BC741</f>
        <v>0</v>
      </c>
      <c r="BD539">
        <f>Drivers!BD741</f>
        <v>0</v>
      </c>
      <c r="BE539">
        <f>Drivers!BE741</f>
        <v>0</v>
      </c>
      <c r="BF539">
        <f>Drivers!BF741</f>
        <v>0</v>
      </c>
      <c r="BG539">
        <f>Drivers!BG741</f>
        <v>0</v>
      </c>
      <c r="BH539">
        <f>Drivers!BH741</f>
        <v>0</v>
      </c>
      <c r="BI539">
        <f>Drivers!BI741</f>
        <v>0</v>
      </c>
      <c r="BJ539">
        <f>Drivers!BJ741</f>
        <v>0</v>
      </c>
      <c r="BK539">
        <f>Drivers!BK741</f>
        <v>0</v>
      </c>
      <c r="BL539">
        <f>Drivers!BL741</f>
        <v>0</v>
      </c>
      <c r="BM539">
        <f>Drivers!BM741</f>
        <v>0</v>
      </c>
      <c r="BN539">
        <f>Drivers!BN741</f>
        <v>0</v>
      </c>
      <c r="BO539">
        <f>Drivers!BO741</f>
        <v>0</v>
      </c>
      <c r="BP539">
        <f>Drivers!BP741</f>
        <v>0</v>
      </c>
      <c r="BQ539">
        <f>Drivers!BQ741</f>
        <v>0</v>
      </c>
      <c r="BR539">
        <f>Drivers!BR741</f>
        <v>0</v>
      </c>
      <c r="BS539">
        <f>Drivers!BS741</f>
        <v>0</v>
      </c>
      <c r="BT539">
        <f>Drivers!BT741</f>
        <v>0</v>
      </c>
      <c r="BU539">
        <f>Drivers!BU741</f>
        <v>0</v>
      </c>
      <c r="BV539">
        <f>Drivers!BV741</f>
        <v>0</v>
      </c>
      <c r="BW539">
        <f>Drivers!BW741</f>
        <v>0</v>
      </c>
      <c r="BX539">
        <f>Drivers!BX741</f>
        <v>0</v>
      </c>
      <c r="BY539">
        <f>Drivers!BY741</f>
        <v>0</v>
      </c>
      <c r="BZ539">
        <f>Drivers!BZ741</f>
        <v>0</v>
      </c>
      <c r="CA539">
        <f>Drivers!CA741</f>
        <v>0</v>
      </c>
      <c r="CB539">
        <f>Drivers!CB741</f>
        <v>0</v>
      </c>
      <c r="CC539">
        <f>Drivers!CC741</f>
        <v>0</v>
      </c>
      <c r="CD539">
        <f>Drivers!CD741</f>
        <v>0</v>
      </c>
      <c r="CE539">
        <f>Drivers!CE741</f>
        <v>0</v>
      </c>
      <c r="CF539">
        <f>Drivers!CF741</f>
        <v>0</v>
      </c>
      <c r="CG539">
        <f>Drivers!CG741</f>
        <v>0</v>
      </c>
      <c r="CH539">
        <f>Drivers!CH741</f>
        <v>0</v>
      </c>
      <c r="CI539">
        <f>Drivers!CI741</f>
        <v>0</v>
      </c>
      <c r="CJ539">
        <f>Drivers!CJ741</f>
        <v>0</v>
      </c>
      <c r="CK539">
        <f>Drivers!CK741</f>
        <v>0</v>
      </c>
      <c r="CL539">
        <f>Drivers!CL741</f>
        <v>0</v>
      </c>
      <c r="CM539">
        <f>Drivers!CM741</f>
        <v>0</v>
      </c>
      <c r="CN539">
        <f>Drivers!CN741</f>
        <v>0</v>
      </c>
      <c r="CO539">
        <f>Drivers!CO741</f>
        <v>0</v>
      </c>
      <c r="CP539">
        <f>Drivers!CP741</f>
        <v>0</v>
      </c>
      <c r="CQ539">
        <f>Drivers!CQ741</f>
        <v>0</v>
      </c>
      <c r="CR539">
        <f>Drivers!CR741</f>
        <v>0</v>
      </c>
      <c r="CS539">
        <f>Drivers!CS741</f>
        <v>0</v>
      </c>
      <c r="CT539">
        <f>Drivers!CT741</f>
        <v>0</v>
      </c>
      <c r="CU539">
        <f>Drivers!CU741</f>
        <v>0</v>
      </c>
      <c r="CV539">
        <f>Drivers!CV741</f>
        <v>0</v>
      </c>
      <c r="CW539">
        <f>Drivers!CW741</f>
        <v>0</v>
      </c>
      <c r="CX539">
        <f>Drivers!CX741</f>
        <v>0</v>
      </c>
      <c r="CY539">
        <f>Drivers!CY741</f>
        <v>0</v>
      </c>
      <c r="CZ539">
        <f>Drivers!CZ741</f>
        <v>0</v>
      </c>
      <c r="DA539">
        <f>Drivers!DA741</f>
        <v>0</v>
      </c>
      <c r="DB539">
        <f>Drivers!DB741</f>
        <v>0</v>
      </c>
      <c r="DC539">
        <f>Drivers!DC741</f>
        <v>0</v>
      </c>
      <c r="DD539">
        <f>Drivers!DD741</f>
        <v>0</v>
      </c>
      <c r="DE539">
        <f>Drivers!DE741</f>
        <v>0</v>
      </c>
      <c r="DF539">
        <f>Drivers!DF741</f>
        <v>0</v>
      </c>
      <c r="DG539">
        <f>Drivers!DG741</f>
        <v>0</v>
      </c>
      <c r="DH539">
        <f>Drivers!DH741</f>
        <v>0</v>
      </c>
      <c r="DI539">
        <f>Drivers!DI741</f>
        <v>0</v>
      </c>
      <c r="DJ539">
        <f>Drivers!DJ741</f>
        <v>0</v>
      </c>
      <c r="DK539">
        <f>Drivers!DK741</f>
        <v>0</v>
      </c>
      <c r="DL539">
        <f>Drivers!DL741</f>
        <v>0</v>
      </c>
      <c r="DM539">
        <f>Drivers!DM741</f>
        <v>0</v>
      </c>
      <c r="DN539">
        <f>Drivers!DN741</f>
        <v>0</v>
      </c>
      <c r="DO539">
        <f>Drivers!DO741</f>
        <v>0</v>
      </c>
      <c r="DP539">
        <f>Drivers!DP741</f>
        <v>0</v>
      </c>
      <c r="DQ539">
        <f>Drivers!DQ741</f>
        <v>0</v>
      </c>
      <c r="DR539">
        <f>Drivers!DR741</f>
        <v>0</v>
      </c>
      <c r="DS539">
        <f>Drivers!DS741</f>
        <v>0</v>
      </c>
      <c r="DT539">
        <f>Drivers!DT741</f>
        <v>0</v>
      </c>
      <c r="DU539">
        <f>Drivers!DU741</f>
        <v>0</v>
      </c>
      <c r="DV539">
        <f>Drivers!DV741</f>
        <v>0</v>
      </c>
      <c r="DW539">
        <f>Drivers!DW741</f>
        <v>0</v>
      </c>
      <c r="DX539">
        <f>Drivers!DX741</f>
        <v>0</v>
      </c>
      <c r="DY539">
        <f>Drivers!DY741</f>
        <v>0</v>
      </c>
      <c r="DZ539">
        <f>Drivers!DZ741</f>
        <v>0</v>
      </c>
      <c r="EA539">
        <f>Drivers!EA741</f>
        <v>0</v>
      </c>
      <c r="EB539">
        <f>Drivers!EB741</f>
        <v>0</v>
      </c>
      <c r="EC539">
        <f>Drivers!EC741</f>
        <v>0</v>
      </c>
      <c r="ED539">
        <f>Drivers!ED741</f>
        <v>0</v>
      </c>
      <c r="EE539">
        <f>Drivers!EE741</f>
        <v>0</v>
      </c>
      <c r="EF539">
        <f>Drivers!EF741</f>
        <v>0</v>
      </c>
      <c r="EG539">
        <f>Drivers!EG741</f>
        <v>0</v>
      </c>
      <c r="EH539">
        <f>Drivers!EH741</f>
        <v>0</v>
      </c>
      <c r="EI539">
        <f>Drivers!EI741</f>
        <v>0</v>
      </c>
      <c r="EJ539">
        <f>Drivers!EJ741</f>
        <v>0</v>
      </c>
    </row>
    <row r="540" spans="1:140" hidden="1" outlineLevel="1">
      <c r="A540">
        <f>Drivers!A742</f>
        <v>0</v>
      </c>
      <c r="B540">
        <f>Drivers!B742</f>
        <v>0</v>
      </c>
      <c r="C540">
        <f>Drivers!C742</f>
        <v>0</v>
      </c>
      <c r="D540">
        <f>Drivers!D742</f>
        <v>0</v>
      </c>
      <c r="E540">
        <f>Drivers!E742</f>
        <v>0</v>
      </c>
      <c r="F540">
        <f>Drivers!F742</f>
        <v>0</v>
      </c>
      <c r="G540">
        <f>Drivers!G742</f>
        <v>0</v>
      </c>
      <c r="H540">
        <f>Drivers!H742</f>
        <v>0</v>
      </c>
      <c r="I540" t="str">
        <f>Drivers!I742</f>
        <v>Consumer loan requests - Y/Y Change</v>
      </c>
      <c r="J540">
        <f>Drivers!J742</f>
        <v>0</v>
      </c>
      <c r="K540">
        <f>Drivers!K742</f>
        <v>0</v>
      </c>
      <c r="L540">
        <f>Drivers!L742</f>
        <v>0</v>
      </c>
      <c r="M540">
        <f>Drivers!M742</f>
        <v>0</v>
      </c>
      <c r="N540">
        <f>Drivers!N742</f>
        <v>0</v>
      </c>
      <c r="O540">
        <f>Drivers!O742</f>
        <v>0</v>
      </c>
      <c r="P540">
        <f>Drivers!P742</f>
        <v>0</v>
      </c>
      <c r="Q540">
        <f>Drivers!Q742</f>
        <v>0</v>
      </c>
      <c r="R540">
        <f>Drivers!R742</f>
        <v>0</v>
      </c>
      <c r="S540">
        <f>Drivers!S742</f>
        <v>0</v>
      </c>
      <c r="T540">
        <f>Drivers!T742</f>
        <v>0</v>
      </c>
      <c r="U540">
        <f>Drivers!U742</f>
        <v>0</v>
      </c>
      <c r="V540">
        <f>Drivers!V742</f>
        <v>0</v>
      </c>
      <c r="W540">
        <f>Drivers!W742</f>
        <v>0</v>
      </c>
      <c r="X540">
        <f>Drivers!X742</f>
        <v>0</v>
      </c>
      <c r="Y540">
        <f>Drivers!Y742</f>
        <v>0</v>
      </c>
      <c r="Z540">
        <f>Drivers!Z742</f>
        <v>0</v>
      </c>
      <c r="AA540">
        <f>Drivers!AA742</f>
        <v>0</v>
      </c>
      <c r="AB540">
        <f>Drivers!AB742</f>
        <v>0</v>
      </c>
      <c r="AC540">
        <f>Drivers!AC742</f>
        <v>0</v>
      </c>
      <c r="AD540">
        <f>Drivers!AD742</f>
        <v>0</v>
      </c>
      <c r="AE540">
        <f>Drivers!AE742</f>
        <v>0</v>
      </c>
      <c r="AF540">
        <f>Drivers!AF742</f>
        <v>0</v>
      </c>
      <c r="AG540">
        <f>Drivers!AG742</f>
        <v>0</v>
      </c>
      <c r="AH540">
        <f>Drivers!AH742</f>
        <v>0</v>
      </c>
      <c r="AI540">
        <f>Drivers!AI742</f>
        <v>0</v>
      </c>
      <c r="AJ540">
        <f>Drivers!AJ742</f>
        <v>0</v>
      </c>
      <c r="AK540">
        <f>Drivers!AK742</f>
        <v>0</v>
      </c>
      <c r="AL540">
        <f>Drivers!AL742</f>
        <v>0</v>
      </c>
      <c r="AM540">
        <f>Drivers!AM742</f>
        <v>0</v>
      </c>
      <c r="AN540">
        <f>Drivers!AN742</f>
        <v>0</v>
      </c>
      <c r="AO540">
        <f>Drivers!AO742</f>
        <v>0</v>
      </c>
      <c r="AP540">
        <f>Drivers!AP742</f>
        <v>0</v>
      </c>
      <c r="AQ540">
        <f>Drivers!AQ742</f>
        <v>0</v>
      </c>
      <c r="AR540">
        <f>Drivers!AR742</f>
        <v>0</v>
      </c>
      <c r="AS540">
        <f>Drivers!AS742</f>
        <v>0</v>
      </c>
      <c r="AT540" t="str">
        <f>Drivers!AT742</f>
        <v>NA</v>
      </c>
      <c r="AU540" t="str">
        <f>Drivers!AU742</f>
        <v>NA</v>
      </c>
      <c r="AV540" t="str">
        <f>Drivers!AV742</f>
        <v>NA</v>
      </c>
      <c r="AW540" t="str">
        <f>Drivers!AW742</f>
        <v>NA</v>
      </c>
      <c r="AX540">
        <f>Drivers!AX742</f>
        <v>0.44554455445544527</v>
      </c>
      <c r="AY540">
        <f>Drivers!AY742</f>
        <v>0.34756097560975596</v>
      </c>
      <c r="AZ540">
        <f>Drivers!AZ742</f>
        <v>4.1879194630872485</v>
      </c>
      <c r="BA540">
        <f>Drivers!BA742</f>
        <v>4.0218978102189773</v>
      </c>
      <c r="BB540">
        <f>Drivers!BB742</f>
        <v>5.7397260273972606</v>
      </c>
      <c r="BC540">
        <f>Drivers!BC742</f>
        <v>4.5113122171945701</v>
      </c>
      <c r="BD540">
        <f>Drivers!BD742</f>
        <v>1.1642949547218628</v>
      </c>
      <c r="BE540">
        <f>Drivers!BE742</f>
        <v>1.42296511627907</v>
      </c>
      <c r="BF540">
        <f>Drivers!BF742</f>
        <v>1.6514227642276422</v>
      </c>
      <c r="BG540">
        <f>Drivers!BG742</f>
        <v>1.361247947454844</v>
      </c>
      <c r="BH540">
        <f>Drivers!BH742</f>
        <v>0.88583383144052585</v>
      </c>
      <c r="BI540">
        <f>Drivers!BI742</f>
        <v>0.91781643671265756</v>
      </c>
      <c r="BJ540">
        <f>Drivers!BJ742</f>
        <v>0.73361441165197383</v>
      </c>
      <c r="BK540">
        <f>Drivers!BK742</f>
        <v>0.85326842837274008</v>
      </c>
      <c r="BL540">
        <f>Drivers!BL742</f>
        <v>0.87670364500792419</v>
      </c>
      <c r="BM540">
        <f>Drivers!BM742</f>
        <v>0.39099155458242096</v>
      </c>
      <c r="BN540">
        <f>Drivers!BN742</f>
        <v>0.29869555604687159</v>
      </c>
      <c r="BO540">
        <f>Drivers!BO742</f>
        <v>2.5703564727954875E-2</v>
      </c>
      <c r="BP540">
        <f>Drivers!BP742</f>
        <v>0.18375274446883982</v>
      </c>
      <c r="BQ540">
        <f>Drivers!BQ742</f>
        <v>0.6640431751742748</v>
      </c>
      <c r="BR540">
        <f>Drivers!BR742</f>
        <v>1.2131426625808648</v>
      </c>
      <c r="BS540">
        <f>Drivers!BS742</f>
        <v>0.15</v>
      </c>
      <c r="BT540">
        <f>Drivers!BT742</f>
        <v>0.15</v>
      </c>
      <c r="BU540">
        <f>Drivers!BU742</f>
        <v>0.15</v>
      </c>
      <c r="BV540">
        <f>Drivers!BV742</f>
        <v>0.15</v>
      </c>
      <c r="BW540">
        <f>Drivers!BW742</f>
        <v>0.15</v>
      </c>
      <c r="BX540">
        <f>Drivers!BX742</f>
        <v>0.15</v>
      </c>
      <c r="BY540">
        <f>Drivers!BY742</f>
        <v>0.15</v>
      </c>
      <c r="BZ540">
        <f>Drivers!BZ742</f>
        <v>0.15</v>
      </c>
      <c r="CA540">
        <f>Drivers!CA742</f>
        <v>0.15</v>
      </c>
      <c r="CB540">
        <f>Drivers!CB742</f>
        <v>0.15</v>
      </c>
      <c r="CC540">
        <f>Drivers!CC742</f>
        <v>0.15</v>
      </c>
      <c r="CD540">
        <f>Drivers!CD742</f>
        <v>0</v>
      </c>
      <c r="CE540">
        <f>Drivers!CE742</f>
        <v>0</v>
      </c>
      <c r="CF540">
        <f>Drivers!CF742</f>
        <v>0</v>
      </c>
      <c r="CG540">
        <f>Drivers!CG742</f>
        <v>0</v>
      </c>
      <c r="CH540">
        <f>Drivers!CH742</f>
        <v>0</v>
      </c>
      <c r="CI540">
        <f>Drivers!CI742</f>
        <v>0</v>
      </c>
      <c r="CJ540">
        <f>Drivers!CJ742</f>
        <v>0</v>
      </c>
      <c r="CK540">
        <f>Drivers!CK742</f>
        <v>0</v>
      </c>
      <c r="CL540">
        <f>Drivers!CL742</f>
        <v>0</v>
      </c>
      <c r="CM540">
        <f>Drivers!CM742</f>
        <v>0</v>
      </c>
      <c r="CN540">
        <f>Drivers!CN742</f>
        <v>0</v>
      </c>
      <c r="CO540">
        <f>Drivers!CO742</f>
        <v>0</v>
      </c>
      <c r="CP540">
        <f>Drivers!CP742</f>
        <v>0</v>
      </c>
      <c r="CQ540">
        <f>Drivers!CQ742</f>
        <v>0</v>
      </c>
      <c r="CR540">
        <f>Drivers!CR742</f>
        <v>0</v>
      </c>
      <c r="CS540">
        <f>Drivers!CS742</f>
        <v>0</v>
      </c>
      <c r="CT540">
        <f>Drivers!CT742</f>
        <v>0</v>
      </c>
      <c r="CU540">
        <f>Drivers!CU742</f>
        <v>0</v>
      </c>
      <c r="CV540">
        <f>Drivers!CV742</f>
        <v>0</v>
      </c>
      <c r="CW540">
        <f>Drivers!CW742</f>
        <v>0</v>
      </c>
      <c r="CX540">
        <f>Drivers!CX742</f>
        <v>0</v>
      </c>
      <c r="CY540">
        <f>Drivers!CY742</f>
        <v>0</v>
      </c>
      <c r="CZ540">
        <f>Drivers!CZ742</f>
        <v>0</v>
      </c>
      <c r="DA540">
        <f>Drivers!DA742</f>
        <v>0</v>
      </c>
      <c r="DB540">
        <f>Drivers!DB742</f>
        <v>0</v>
      </c>
      <c r="DC540">
        <f>Drivers!DC742</f>
        <v>0</v>
      </c>
      <c r="DD540">
        <f>Drivers!DD742</f>
        <v>0</v>
      </c>
      <c r="DE540">
        <f>Drivers!DE742</f>
        <v>0</v>
      </c>
      <c r="DF540">
        <f>Drivers!DF742</f>
        <v>0</v>
      </c>
      <c r="DG540">
        <f>Drivers!DG742</f>
        <v>0</v>
      </c>
      <c r="DH540">
        <f>Drivers!DH742</f>
        <v>0</v>
      </c>
      <c r="DI540">
        <f>Drivers!DI742</f>
        <v>0</v>
      </c>
      <c r="DJ540">
        <f>Drivers!DJ742</f>
        <v>0</v>
      </c>
      <c r="DK540">
        <f>Drivers!DK742</f>
        <v>0</v>
      </c>
      <c r="DL540">
        <f>Drivers!DL742</f>
        <v>0</v>
      </c>
      <c r="DM540">
        <f>Drivers!DM742</f>
        <v>0</v>
      </c>
      <c r="DN540">
        <f>Drivers!DN742</f>
        <v>0</v>
      </c>
      <c r="DO540">
        <f>Drivers!DO742</f>
        <v>0</v>
      </c>
      <c r="DP540">
        <f>Drivers!DP742</f>
        <v>0</v>
      </c>
      <c r="DQ540" t="str">
        <f>Drivers!DQ742</f>
        <v>NA</v>
      </c>
      <c r="DR540" t="str">
        <f>Drivers!DR742</f>
        <v>NA</v>
      </c>
      <c r="DS540" t="str">
        <f>Drivers!DS742</f>
        <v>NA</v>
      </c>
      <c r="DT540" t="str">
        <f>Drivers!DT742</f>
        <v>NA</v>
      </c>
      <c r="DU540" t="str">
        <f>Drivers!DU742</f>
        <v>NA</v>
      </c>
      <c r="DV540" t="str">
        <f>Drivers!DV742</f>
        <v>NA</v>
      </c>
      <c r="DW540">
        <f>Drivers!DW742</f>
        <v>1.1358715265247201</v>
      </c>
      <c r="DX540">
        <f>Drivers!DX742</f>
        <v>0.7082875728647462</v>
      </c>
      <c r="DY540">
        <f>Drivers!DY742</f>
        <v>0.27342861381731853</v>
      </c>
      <c r="DZ540">
        <f>Drivers!DZ742</f>
        <v>0</v>
      </c>
      <c r="EA540">
        <f>Drivers!EA742</f>
        <v>0</v>
      </c>
      <c r="EB540">
        <f>Drivers!EB742</f>
        <v>0</v>
      </c>
      <c r="EC540">
        <f>Drivers!EC742</f>
        <v>0</v>
      </c>
      <c r="ED540">
        <f>Drivers!ED742</f>
        <v>0</v>
      </c>
      <c r="EE540">
        <f>Drivers!EE742</f>
        <v>0</v>
      </c>
      <c r="EF540">
        <f>Drivers!EF742</f>
        <v>0</v>
      </c>
      <c r="EG540">
        <f>Drivers!EG742</f>
        <v>0</v>
      </c>
      <c r="EH540">
        <f>Drivers!EH742</f>
        <v>0</v>
      </c>
      <c r="EI540">
        <f>Drivers!EI742</f>
        <v>0</v>
      </c>
      <c r="EJ540">
        <f>Drivers!EJ742</f>
        <v>0</v>
      </c>
    </row>
    <row r="541" spans="1:140" hidden="1" outlineLevel="1">
      <c r="A541">
        <f>Drivers!A743</f>
        <v>0</v>
      </c>
      <c r="B541">
        <f>Drivers!B743</f>
        <v>0</v>
      </c>
      <c r="C541">
        <f>Drivers!C743</f>
        <v>0</v>
      </c>
      <c r="D541">
        <f>Drivers!D743</f>
        <v>0</v>
      </c>
      <c r="E541">
        <f>Drivers!E743</f>
        <v>0</v>
      </c>
      <c r="F541">
        <f>Drivers!F743</f>
        <v>0</v>
      </c>
      <c r="G541">
        <f>Drivers!G743</f>
        <v>0</v>
      </c>
      <c r="H541">
        <f>Drivers!H743</f>
        <v>0</v>
      </c>
      <c r="I541" t="str">
        <f>Drivers!I743</f>
        <v>Base</v>
      </c>
      <c r="J541">
        <f>Drivers!J743</f>
        <v>0</v>
      </c>
      <c r="K541">
        <f>Drivers!K743</f>
        <v>0</v>
      </c>
      <c r="L541">
        <f>Drivers!L743</f>
        <v>0</v>
      </c>
      <c r="M541">
        <f>Drivers!M743</f>
        <v>0</v>
      </c>
      <c r="N541">
        <f>Drivers!N743</f>
        <v>0</v>
      </c>
      <c r="O541">
        <f>Drivers!O743</f>
        <v>0</v>
      </c>
      <c r="P541">
        <f>Drivers!P743</f>
        <v>0</v>
      </c>
      <c r="Q541">
        <f>Drivers!Q743</f>
        <v>0</v>
      </c>
      <c r="R541">
        <f>Drivers!R743</f>
        <v>0</v>
      </c>
      <c r="S541">
        <f>Drivers!S743</f>
        <v>0</v>
      </c>
      <c r="T541">
        <f>Drivers!T743</f>
        <v>0</v>
      </c>
      <c r="U541">
        <f>Drivers!U743</f>
        <v>0</v>
      </c>
      <c r="V541">
        <f>Drivers!V743</f>
        <v>0</v>
      </c>
      <c r="W541">
        <f>Drivers!W743</f>
        <v>0</v>
      </c>
      <c r="X541">
        <f>Drivers!X743</f>
        <v>0</v>
      </c>
      <c r="Y541">
        <f>Drivers!Y743</f>
        <v>0</v>
      </c>
      <c r="Z541">
        <f>Drivers!Z743</f>
        <v>0</v>
      </c>
      <c r="AA541">
        <f>Drivers!AA743</f>
        <v>0</v>
      </c>
      <c r="AB541">
        <f>Drivers!AB743</f>
        <v>0</v>
      </c>
      <c r="AC541">
        <f>Drivers!AC743</f>
        <v>0</v>
      </c>
      <c r="AD541">
        <f>Drivers!AD743</f>
        <v>0</v>
      </c>
      <c r="AE541">
        <f>Drivers!AE743</f>
        <v>0</v>
      </c>
      <c r="AF541">
        <f>Drivers!AF743</f>
        <v>0</v>
      </c>
      <c r="AG541">
        <f>Drivers!AG743</f>
        <v>0</v>
      </c>
      <c r="AH541">
        <f>Drivers!AH743</f>
        <v>0</v>
      </c>
      <c r="AI541">
        <f>Drivers!AI743</f>
        <v>0</v>
      </c>
      <c r="AJ541">
        <f>Drivers!AJ743</f>
        <v>0</v>
      </c>
      <c r="AK541">
        <f>Drivers!AK743</f>
        <v>0</v>
      </c>
      <c r="AL541">
        <f>Drivers!AL743</f>
        <v>0</v>
      </c>
      <c r="AM541">
        <f>Drivers!AM743</f>
        <v>0</v>
      </c>
      <c r="AN541">
        <f>Drivers!AN743</f>
        <v>0</v>
      </c>
      <c r="AO541">
        <f>Drivers!AO743</f>
        <v>0</v>
      </c>
      <c r="AP541">
        <f>Drivers!AP743</f>
        <v>0</v>
      </c>
      <c r="AQ541">
        <f>Drivers!AQ743</f>
        <v>0</v>
      </c>
      <c r="AR541">
        <f>Drivers!AR743</f>
        <v>0</v>
      </c>
      <c r="AS541">
        <f>Drivers!AS743</f>
        <v>0</v>
      </c>
      <c r="AT541">
        <f>Drivers!AT743</f>
        <v>0</v>
      </c>
      <c r="AU541">
        <f>Drivers!AU743</f>
        <v>0</v>
      </c>
      <c r="AV541">
        <f>Drivers!AV743</f>
        <v>0</v>
      </c>
      <c r="AW541">
        <f>Drivers!AW743</f>
        <v>0</v>
      </c>
      <c r="AX541">
        <f>Drivers!AX743</f>
        <v>0</v>
      </c>
      <c r="AY541">
        <f>Drivers!AY743</f>
        <v>0</v>
      </c>
      <c r="AZ541">
        <f>Drivers!AZ743</f>
        <v>0</v>
      </c>
      <c r="BA541">
        <f>Drivers!BA743</f>
        <v>0</v>
      </c>
      <c r="BB541">
        <f>Drivers!BB743</f>
        <v>0</v>
      </c>
      <c r="BC541">
        <f>Drivers!BC743</f>
        <v>0</v>
      </c>
      <c r="BD541">
        <f>Drivers!BD743</f>
        <v>0</v>
      </c>
      <c r="BE541">
        <f>Drivers!BE743</f>
        <v>0</v>
      </c>
      <c r="BF541">
        <f>Drivers!BF743</f>
        <v>0</v>
      </c>
      <c r="BG541">
        <f>Drivers!BG743</f>
        <v>0</v>
      </c>
      <c r="BH541">
        <f>Drivers!BH743</f>
        <v>0</v>
      </c>
      <c r="BI541">
        <f>Drivers!BI743</f>
        <v>0</v>
      </c>
      <c r="BJ541">
        <f>Drivers!BJ743</f>
        <v>0</v>
      </c>
      <c r="BK541">
        <f>Drivers!BK743</f>
        <v>0</v>
      </c>
      <c r="BL541">
        <f>Drivers!BL743</f>
        <v>0</v>
      </c>
      <c r="BM541">
        <f>Drivers!BM743</f>
        <v>0</v>
      </c>
      <c r="BN541">
        <f>Drivers!BN743</f>
        <v>0</v>
      </c>
      <c r="BO541">
        <f>Drivers!BO743</f>
        <v>0</v>
      </c>
      <c r="BP541">
        <f>Drivers!BP743</f>
        <v>0</v>
      </c>
      <c r="BQ541">
        <f>Drivers!BQ743</f>
        <v>0</v>
      </c>
      <c r="BR541">
        <f>Drivers!BR743</f>
        <v>0</v>
      </c>
      <c r="BS541">
        <f>Drivers!BS743</f>
        <v>0.15</v>
      </c>
      <c r="BT541">
        <f>Drivers!BT743</f>
        <v>0.15</v>
      </c>
      <c r="BU541">
        <f>Drivers!BU743</f>
        <v>0.15</v>
      </c>
      <c r="BV541">
        <f>Drivers!BV743</f>
        <v>0.15</v>
      </c>
      <c r="BW541">
        <f>Drivers!BW743</f>
        <v>0.15</v>
      </c>
      <c r="BX541">
        <f>Drivers!BX743</f>
        <v>0.15</v>
      </c>
      <c r="BY541">
        <f>Drivers!BY743</f>
        <v>0.15</v>
      </c>
      <c r="BZ541">
        <f>Drivers!BZ743</f>
        <v>0.15</v>
      </c>
      <c r="CA541">
        <f>Drivers!CA743</f>
        <v>0.15</v>
      </c>
      <c r="CB541">
        <f>Drivers!CB743</f>
        <v>0.15</v>
      </c>
      <c r="CC541">
        <f>Drivers!CC743</f>
        <v>0.15</v>
      </c>
      <c r="CD541">
        <f>Drivers!CD743</f>
        <v>0</v>
      </c>
      <c r="CE541">
        <f>Drivers!CE743</f>
        <v>0</v>
      </c>
      <c r="CF541">
        <f>Drivers!CF743</f>
        <v>0</v>
      </c>
      <c r="CG541">
        <f>Drivers!CG743</f>
        <v>0</v>
      </c>
      <c r="CH541">
        <f>Drivers!CH743</f>
        <v>0</v>
      </c>
      <c r="CI541">
        <f>Drivers!CI743</f>
        <v>0</v>
      </c>
      <c r="CJ541">
        <f>Drivers!CJ743</f>
        <v>0</v>
      </c>
      <c r="CK541">
        <f>Drivers!CK743</f>
        <v>0</v>
      </c>
      <c r="CL541">
        <f>Drivers!CL743</f>
        <v>0</v>
      </c>
      <c r="CM541">
        <f>Drivers!CM743</f>
        <v>0</v>
      </c>
      <c r="CN541">
        <f>Drivers!CN743</f>
        <v>0</v>
      </c>
      <c r="CO541">
        <f>Drivers!CO743</f>
        <v>0</v>
      </c>
      <c r="CP541">
        <f>Drivers!CP743</f>
        <v>0</v>
      </c>
      <c r="CQ541">
        <f>Drivers!CQ743</f>
        <v>0</v>
      </c>
      <c r="CR541">
        <f>Drivers!CR743</f>
        <v>0</v>
      </c>
      <c r="CS541">
        <f>Drivers!CS743</f>
        <v>0</v>
      </c>
      <c r="CT541">
        <f>Drivers!CT743</f>
        <v>0</v>
      </c>
      <c r="CU541">
        <f>Drivers!CU743</f>
        <v>0</v>
      </c>
      <c r="CV541">
        <f>Drivers!CV743</f>
        <v>0</v>
      </c>
      <c r="CW541">
        <f>Drivers!CW743</f>
        <v>0</v>
      </c>
      <c r="CX541">
        <f>Drivers!CX743</f>
        <v>0</v>
      </c>
      <c r="CY541">
        <f>Drivers!CY743</f>
        <v>0</v>
      </c>
      <c r="CZ541">
        <f>Drivers!CZ743</f>
        <v>0</v>
      </c>
      <c r="DA541">
        <f>Drivers!DA743</f>
        <v>0</v>
      </c>
      <c r="DB541">
        <f>Drivers!DB743</f>
        <v>0</v>
      </c>
      <c r="DC541">
        <f>Drivers!DC743</f>
        <v>0</v>
      </c>
      <c r="DD541">
        <f>Drivers!DD743</f>
        <v>0</v>
      </c>
      <c r="DE541">
        <f>Drivers!DE743</f>
        <v>0</v>
      </c>
      <c r="DF541">
        <f>Drivers!DF743</f>
        <v>0</v>
      </c>
      <c r="DG541">
        <f>Drivers!DG743</f>
        <v>0</v>
      </c>
      <c r="DH541">
        <f>Drivers!DH743</f>
        <v>0</v>
      </c>
      <c r="DI541">
        <f>Drivers!DI743</f>
        <v>0</v>
      </c>
      <c r="DJ541">
        <f>Drivers!DJ743</f>
        <v>0</v>
      </c>
      <c r="DK541">
        <f>Drivers!DK743</f>
        <v>0</v>
      </c>
      <c r="DL541">
        <f>Drivers!DL743</f>
        <v>0</v>
      </c>
      <c r="DM541">
        <f>Drivers!DM743</f>
        <v>0</v>
      </c>
      <c r="DN541">
        <f>Drivers!DN743</f>
        <v>0</v>
      </c>
      <c r="DO541">
        <f>Drivers!DO743</f>
        <v>0</v>
      </c>
      <c r="DP541">
        <f>Drivers!DP743</f>
        <v>0</v>
      </c>
      <c r="DQ541">
        <f>Drivers!DQ743</f>
        <v>0</v>
      </c>
      <c r="DR541">
        <f>Drivers!DR743</f>
        <v>0</v>
      </c>
      <c r="DS541">
        <f>Drivers!DS743</f>
        <v>0</v>
      </c>
      <c r="DT541">
        <f>Drivers!DT743</f>
        <v>0</v>
      </c>
      <c r="DU541">
        <f>Drivers!DU743</f>
        <v>0</v>
      </c>
      <c r="DV541">
        <f>Drivers!DV743</f>
        <v>0</v>
      </c>
      <c r="DW541">
        <f>Drivers!DW743</f>
        <v>0</v>
      </c>
      <c r="DX541">
        <f>Drivers!DX743</f>
        <v>0</v>
      </c>
      <c r="DY541">
        <f>Drivers!DY743</f>
        <v>0</v>
      </c>
      <c r="DZ541">
        <f>Drivers!DZ743</f>
        <v>0</v>
      </c>
      <c r="EA541">
        <f>Drivers!EA743</f>
        <v>0</v>
      </c>
      <c r="EB541">
        <f>Drivers!EB743</f>
        <v>0</v>
      </c>
      <c r="EC541">
        <f>Drivers!EC743</f>
        <v>0</v>
      </c>
      <c r="ED541">
        <f>Drivers!ED743</f>
        <v>0</v>
      </c>
      <c r="EE541">
        <f>Drivers!EE743</f>
        <v>0</v>
      </c>
      <c r="EF541">
        <f>Drivers!EF743</f>
        <v>0</v>
      </c>
      <c r="EG541">
        <f>Drivers!EG743</f>
        <v>0</v>
      </c>
      <c r="EH541">
        <f>Drivers!EH743</f>
        <v>0</v>
      </c>
      <c r="EI541">
        <f>Drivers!EI743</f>
        <v>0</v>
      </c>
      <c r="EJ541">
        <f>Drivers!EJ743</f>
        <v>0</v>
      </c>
    </row>
    <row r="542" spans="1:140" hidden="1" outlineLevel="1">
      <c r="A542">
        <f>Drivers!A744</f>
        <v>0</v>
      </c>
      <c r="B542">
        <f>Drivers!B744</f>
        <v>0</v>
      </c>
      <c r="C542">
        <f>Drivers!C744</f>
        <v>0</v>
      </c>
      <c r="D542">
        <f>Drivers!D744</f>
        <v>0</v>
      </c>
      <c r="E542">
        <f>Drivers!E744</f>
        <v>0</v>
      </c>
      <c r="F542">
        <f>Drivers!F744</f>
        <v>0</v>
      </c>
      <c r="G542">
        <f>Drivers!G744</f>
        <v>0</v>
      </c>
      <c r="H542">
        <f>Drivers!H744</f>
        <v>0</v>
      </c>
      <c r="I542" t="str">
        <f>Drivers!I744</f>
        <v>Bull</v>
      </c>
      <c r="J542">
        <f>Drivers!J744</f>
        <v>0</v>
      </c>
      <c r="K542">
        <f>Drivers!K744</f>
        <v>0</v>
      </c>
      <c r="L542">
        <f>Drivers!L744</f>
        <v>0</v>
      </c>
      <c r="M542">
        <f>Drivers!M744</f>
        <v>0</v>
      </c>
      <c r="N542">
        <f>Drivers!N744</f>
        <v>0</v>
      </c>
      <c r="O542">
        <f>Drivers!O744</f>
        <v>0</v>
      </c>
      <c r="P542">
        <f>Drivers!P744</f>
        <v>0</v>
      </c>
      <c r="Q542">
        <f>Drivers!Q744</f>
        <v>0</v>
      </c>
      <c r="R542">
        <f>Drivers!R744</f>
        <v>0</v>
      </c>
      <c r="S542">
        <f>Drivers!S744</f>
        <v>0</v>
      </c>
      <c r="T542">
        <f>Drivers!T744</f>
        <v>0</v>
      </c>
      <c r="U542">
        <f>Drivers!U744</f>
        <v>0</v>
      </c>
      <c r="V542">
        <f>Drivers!V744</f>
        <v>0</v>
      </c>
      <c r="W542">
        <f>Drivers!W744</f>
        <v>0</v>
      </c>
      <c r="X542">
        <f>Drivers!X744</f>
        <v>0</v>
      </c>
      <c r="Y542">
        <f>Drivers!Y744</f>
        <v>0</v>
      </c>
      <c r="Z542">
        <f>Drivers!Z744</f>
        <v>0</v>
      </c>
      <c r="AA542">
        <f>Drivers!AA744</f>
        <v>0</v>
      </c>
      <c r="AB542">
        <f>Drivers!AB744</f>
        <v>0</v>
      </c>
      <c r="AC542">
        <f>Drivers!AC744</f>
        <v>0</v>
      </c>
      <c r="AD542">
        <f>Drivers!AD744</f>
        <v>0</v>
      </c>
      <c r="AE542">
        <f>Drivers!AE744</f>
        <v>0</v>
      </c>
      <c r="AF542">
        <f>Drivers!AF744</f>
        <v>0</v>
      </c>
      <c r="AG542">
        <f>Drivers!AG744</f>
        <v>0</v>
      </c>
      <c r="AH542">
        <f>Drivers!AH744</f>
        <v>0</v>
      </c>
      <c r="AI542">
        <f>Drivers!AI744</f>
        <v>0</v>
      </c>
      <c r="AJ542">
        <f>Drivers!AJ744</f>
        <v>0</v>
      </c>
      <c r="AK542">
        <f>Drivers!AK744</f>
        <v>0</v>
      </c>
      <c r="AL542">
        <f>Drivers!AL744</f>
        <v>0</v>
      </c>
      <c r="AM542">
        <f>Drivers!AM744</f>
        <v>0</v>
      </c>
      <c r="AN542">
        <f>Drivers!AN744</f>
        <v>0</v>
      </c>
      <c r="AO542">
        <f>Drivers!AO744</f>
        <v>0</v>
      </c>
      <c r="AP542">
        <f>Drivers!AP744</f>
        <v>0</v>
      </c>
      <c r="AQ542">
        <f>Drivers!AQ744</f>
        <v>0</v>
      </c>
      <c r="AR542">
        <f>Drivers!AR744</f>
        <v>0</v>
      </c>
      <c r="AS542">
        <f>Drivers!AS744</f>
        <v>0</v>
      </c>
      <c r="AT542">
        <f>Drivers!AT744</f>
        <v>0</v>
      </c>
      <c r="AU542">
        <f>Drivers!AU744</f>
        <v>0</v>
      </c>
      <c r="AV542">
        <f>Drivers!AV744</f>
        <v>0</v>
      </c>
      <c r="AW542">
        <f>Drivers!AW744</f>
        <v>0</v>
      </c>
      <c r="AX542">
        <f>Drivers!AX744</f>
        <v>0</v>
      </c>
      <c r="AY542">
        <f>Drivers!AY744</f>
        <v>0</v>
      </c>
      <c r="AZ542">
        <f>Drivers!AZ744</f>
        <v>0</v>
      </c>
      <c r="BA542">
        <f>Drivers!BA744</f>
        <v>0</v>
      </c>
      <c r="BB542">
        <f>Drivers!BB744</f>
        <v>0</v>
      </c>
      <c r="BC542">
        <f>Drivers!BC744</f>
        <v>0</v>
      </c>
      <c r="BD542">
        <f>Drivers!BD744</f>
        <v>0</v>
      </c>
      <c r="BE542">
        <f>Drivers!BE744</f>
        <v>0</v>
      </c>
      <c r="BF542">
        <f>Drivers!BF744</f>
        <v>0</v>
      </c>
      <c r="BG542">
        <f>Drivers!BG744</f>
        <v>0</v>
      </c>
      <c r="BH542">
        <f>Drivers!BH744</f>
        <v>0</v>
      </c>
      <c r="BI542">
        <f>Drivers!BI744</f>
        <v>0</v>
      </c>
      <c r="BJ542">
        <f>Drivers!BJ744</f>
        <v>0</v>
      </c>
      <c r="BK542">
        <f>Drivers!BK744</f>
        <v>0</v>
      </c>
      <c r="BL542">
        <f>Drivers!BL744</f>
        <v>0</v>
      </c>
      <c r="BM542">
        <f>Drivers!BM744</f>
        <v>0</v>
      </c>
      <c r="BN542">
        <f>Drivers!BN744</f>
        <v>0</v>
      </c>
      <c r="BO542">
        <f>Drivers!BO744</f>
        <v>0</v>
      </c>
      <c r="BP542">
        <f>Drivers!BP744</f>
        <v>0</v>
      </c>
      <c r="BQ542">
        <f>Drivers!BQ744</f>
        <v>0</v>
      </c>
      <c r="BR542">
        <f>Drivers!BR744</f>
        <v>0</v>
      </c>
      <c r="BS542">
        <f>Drivers!BS744</f>
        <v>0.2</v>
      </c>
      <c r="BT542">
        <f>Drivers!BT744</f>
        <v>0.2</v>
      </c>
      <c r="BU542">
        <f>Drivers!BU744</f>
        <v>0.2</v>
      </c>
      <c r="BV542">
        <f>Drivers!BV744</f>
        <v>0.2</v>
      </c>
      <c r="BW542">
        <f>Drivers!BW744</f>
        <v>0.2</v>
      </c>
      <c r="BX542">
        <f>Drivers!BX744</f>
        <v>0.2</v>
      </c>
      <c r="BY542">
        <f>Drivers!BY744</f>
        <v>0.2</v>
      </c>
      <c r="BZ542">
        <f>Drivers!BZ744</f>
        <v>0.2</v>
      </c>
      <c r="CA542">
        <f>Drivers!CA744</f>
        <v>0.2</v>
      </c>
      <c r="CB542">
        <f>Drivers!CB744</f>
        <v>0.2</v>
      </c>
      <c r="CC542">
        <f>Drivers!CC744</f>
        <v>0.2</v>
      </c>
      <c r="CD542">
        <f>Drivers!CD744</f>
        <v>0</v>
      </c>
      <c r="CE542">
        <f>Drivers!CE744</f>
        <v>0</v>
      </c>
      <c r="CF542">
        <f>Drivers!CF744</f>
        <v>0</v>
      </c>
      <c r="CG542">
        <f>Drivers!CG744</f>
        <v>0</v>
      </c>
      <c r="CH542">
        <f>Drivers!CH744</f>
        <v>0</v>
      </c>
      <c r="CI542">
        <f>Drivers!CI744</f>
        <v>0</v>
      </c>
      <c r="CJ542">
        <f>Drivers!CJ744</f>
        <v>0</v>
      </c>
      <c r="CK542">
        <f>Drivers!CK744</f>
        <v>0</v>
      </c>
      <c r="CL542">
        <f>Drivers!CL744</f>
        <v>0</v>
      </c>
      <c r="CM542">
        <f>Drivers!CM744</f>
        <v>0</v>
      </c>
      <c r="CN542">
        <f>Drivers!CN744</f>
        <v>0</v>
      </c>
      <c r="CO542">
        <f>Drivers!CO744</f>
        <v>0</v>
      </c>
      <c r="CP542">
        <f>Drivers!CP744</f>
        <v>0</v>
      </c>
      <c r="CQ542">
        <f>Drivers!CQ744</f>
        <v>0</v>
      </c>
      <c r="CR542">
        <f>Drivers!CR744</f>
        <v>0</v>
      </c>
      <c r="CS542">
        <f>Drivers!CS744</f>
        <v>0</v>
      </c>
      <c r="CT542">
        <f>Drivers!CT744</f>
        <v>0</v>
      </c>
      <c r="CU542">
        <f>Drivers!CU744</f>
        <v>0</v>
      </c>
      <c r="CV542">
        <f>Drivers!CV744</f>
        <v>0</v>
      </c>
      <c r="CW542">
        <f>Drivers!CW744</f>
        <v>0</v>
      </c>
      <c r="CX542">
        <f>Drivers!CX744</f>
        <v>0</v>
      </c>
      <c r="CY542">
        <f>Drivers!CY744</f>
        <v>0</v>
      </c>
      <c r="CZ542">
        <f>Drivers!CZ744</f>
        <v>0</v>
      </c>
      <c r="DA542">
        <f>Drivers!DA744</f>
        <v>0</v>
      </c>
      <c r="DB542">
        <f>Drivers!DB744</f>
        <v>0</v>
      </c>
      <c r="DC542">
        <f>Drivers!DC744</f>
        <v>0</v>
      </c>
      <c r="DD542">
        <f>Drivers!DD744</f>
        <v>0</v>
      </c>
      <c r="DE542">
        <f>Drivers!DE744</f>
        <v>0</v>
      </c>
      <c r="DF542">
        <f>Drivers!DF744</f>
        <v>0</v>
      </c>
      <c r="DG542">
        <f>Drivers!DG744</f>
        <v>0</v>
      </c>
      <c r="DH542">
        <f>Drivers!DH744</f>
        <v>0</v>
      </c>
      <c r="DI542">
        <f>Drivers!DI744</f>
        <v>0</v>
      </c>
      <c r="DJ542">
        <f>Drivers!DJ744</f>
        <v>0</v>
      </c>
      <c r="DK542">
        <f>Drivers!DK744</f>
        <v>0</v>
      </c>
      <c r="DL542">
        <f>Drivers!DL744</f>
        <v>0</v>
      </c>
      <c r="DM542">
        <f>Drivers!DM744</f>
        <v>0</v>
      </c>
      <c r="DN542">
        <f>Drivers!DN744</f>
        <v>0</v>
      </c>
      <c r="DO542">
        <f>Drivers!DO744</f>
        <v>0</v>
      </c>
      <c r="DP542">
        <f>Drivers!DP744</f>
        <v>0</v>
      </c>
      <c r="DQ542">
        <f>Drivers!DQ744</f>
        <v>0</v>
      </c>
      <c r="DR542">
        <f>Drivers!DR744</f>
        <v>0</v>
      </c>
      <c r="DS542">
        <f>Drivers!DS744</f>
        <v>0</v>
      </c>
      <c r="DT542">
        <f>Drivers!DT744</f>
        <v>0</v>
      </c>
      <c r="DU542">
        <f>Drivers!DU744</f>
        <v>0</v>
      </c>
      <c r="DV542">
        <f>Drivers!DV744</f>
        <v>0</v>
      </c>
      <c r="DW542">
        <f>Drivers!DW744</f>
        <v>0</v>
      </c>
      <c r="DX542">
        <f>Drivers!DX744</f>
        <v>0</v>
      </c>
      <c r="DY542">
        <f>Drivers!DY744</f>
        <v>0</v>
      </c>
      <c r="DZ542">
        <f>Drivers!DZ744</f>
        <v>0</v>
      </c>
      <c r="EA542">
        <f>Drivers!EA744</f>
        <v>0</v>
      </c>
      <c r="EB542">
        <f>Drivers!EB744</f>
        <v>0</v>
      </c>
      <c r="EC542">
        <f>Drivers!EC744</f>
        <v>0</v>
      </c>
      <c r="ED542">
        <f>Drivers!ED744</f>
        <v>0</v>
      </c>
      <c r="EE542">
        <f>Drivers!EE744</f>
        <v>0</v>
      </c>
      <c r="EF542">
        <f>Drivers!EF744</f>
        <v>0</v>
      </c>
      <c r="EG542">
        <f>Drivers!EG744</f>
        <v>0</v>
      </c>
      <c r="EH542">
        <f>Drivers!EH744</f>
        <v>0</v>
      </c>
      <c r="EI542">
        <f>Drivers!EI744</f>
        <v>0</v>
      </c>
      <c r="EJ542">
        <f>Drivers!EJ744</f>
        <v>0</v>
      </c>
    </row>
    <row r="543" spans="1:140" hidden="1" outlineLevel="1">
      <c r="A543">
        <f>Drivers!A745</f>
        <v>0</v>
      </c>
      <c r="B543">
        <f>Drivers!B745</f>
        <v>0</v>
      </c>
      <c r="C543">
        <f>Drivers!C745</f>
        <v>0</v>
      </c>
      <c r="D543">
        <f>Drivers!D745</f>
        <v>0</v>
      </c>
      <c r="E543">
        <f>Drivers!E745</f>
        <v>0</v>
      </c>
      <c r="F543">
        <f>Drivers!F745</f>
        <v>0</v>
      </c>
      <c r="G543">
        <f>Drivers!G745</f>
        <v>0</v>
      </c>
      <c r="H543">
        <f>Drivers!H745</f>
        <v>0</v>
      </c>
      <c r="I543" t="str">
        <f>Drivers!I745</f>
        <v>Spread from Base Case</v>
      </c>
      <c r="J543">
        <f>Drivers!J745</f>
        <v>0</v>
      </c>
      <c r="K543">
        <f>Drivers!K745</f>
        <v>0</v>
      </c>
      <c r="L543">
        <f>Drivers!L745</f>
        <v>0</v>
      </c>
      <c r="M543">
        <f>Drivers!M745</f>
        <v>0</v>
      </c>
      <c r="N543">
        <f>Drivers!N745</f>
        <v>0</v>
      </c>
      <c r="O543">
        <f>Drivers!O745</f>
        <v>0</v>
      </c>
      <c r="P543">
        <f>Drivers!P745</f>
        <v>0</v>
      </c>
      <c r="Q543">
        <f>Drivers!Q745</f>
        <v>0</v>
      </c>
      <c r="R543">
        <f>Drivers!R745</f>
        <v>0</v>
      </c>
      <c r="S543">
        <f>Drivers!S745</f>
        <v>0</v>
      </c>
      <c r="T543">
        <f>Drivers!T745</f>
        <v>0</v>
      </c>
      <c r="U543">
        <f>Drivers!U745</f>
        <v>0</v>
      </c>
      <c r="V543">
        <f>Drivers!V745</f>
        <v>0</v>
      </c>
      <c r="W543">
        <f>Drivers!W745</f>
        <v>0</v>
      </c>
      <c r="X543">
        <f>Drivers!X745</f>
        <v>0</v>
      </c>
      <c r="Y543">
        <f>Drivers!Y745</f>
        <v>0</v>
      </c>
      <c r="Z543">
        <f>Drivers!Z745</f>
        <v>0</v>
      </c>
      <c r="AA543">
        <f>Drivers!AA745</f>
        <v>0</v>
      </c>
      <c r="AB543">
        <f>Drivers!AB745</f>
        <v>0</v>
      </c>
      <c r="AC543">
        <f>Drivers!AC745</f>
        <v>0</v>
      </c>
      <c r="AD543">
        <f>Drivers!AD745</f>
        <v>0</v>
      </c>
      <c r="AE543">
        <f>Drivers!AE745</f>
        <v>0</v>
      </c>
      <c r="AF543">
        <f>Drivers!AF745</f>
        <v>0</v>
      </c>
      <c r="AG543">
        <f>Drivers!AG745</f>
        <v>0</v>
      </c>
      <c r="AH543">
        <f>Drivers!AH745</f>
        <v>0</v>
      </c>
      <c r="AI543">
        <f>Drivers!AI745</f>
        <v>0</v>
      </c>
      <c r="AJ543">
        <f>Drivers!AJ745</f>
        <v>0</v>
      </c>
      <c r="AK543">
        <f>Drivers!AK745</f>
        <v>0</v>
      </c>
      <c r="AL543">
        <f>Drivers!AL745</f>
        <v>0</v>
      </c>
      <c r="AM543">
        <f>Drivers!AM745</f>
        <v>0</v>
      </c>
      <c r="AN543">
        <f>Drivers!AN745</f>
        <v>0</v>
      </c>
      <c r="AO543">
        <f>Drivers!AO745</f>
        <v>0</v>
      </c>
      <c r="AP543">
        <f>Drivers!AP745</f>
        <v>0</v>
      </c>
      <c r="AQ543">
        <f>Drivers!AQ745</f>
        <v>0</v>
      </c>
      <c r="AR543">
        <f>Drivers!AR745</f>
        <v>0</v>
      </c>
      <c r="AS543">
        <f>Drivers!AS745</f>
        <v>0</v>
      </c>
      <c r="AT543">
        <f>Drivers!AT745</f>
        <v>0</v>
      </c>
      <c r="AU543">
        <f>Drivers!AU745</f>
        <v>0</v>
      </c>
      <c r="AV543">
        <f>Drivers!AV745</f>
        <v>0</v>
      </c>
      <c r="AW543">
        <f>Drivers!AW745</f>
        <v>0</v>
      </c>
      <c r="AX543">
        <f>Drivers!AX745</f>
        <v>0</v>
      </c>
      <c r="AY543">
        <f>Drivers!AY745</f>
        <v>0</v>
      </c>
      <c r="AZ543">
        <f>Drivers!AZ745</f>
        <v>0</v>
      </c>
      <c r="BA543">
        <f>Drivers!BA745</f>
        <v>0</v>
      </c>
      <c r="BB543">
        <f>Drivers!BB745</f>
        <v>0</v>
      </c>
      <c r="BC543">
        <f>Drivers!BC745</f>
        <v>0</v>
      </c>
      <c r="BD543">
        <f>Drivers!BD745</f>
        <v>0</v>
      </c>
      <c r="BE543">
        <f>Drivers!BE745</f>
        <v>0</v>
      </c>
      <c r="BF543">
        <f>Drivers!BF745</f>
        <v>0</v>
      </c>
      <c r="BG543">
        <f>Drivers!BG745</f>
        <v>0</v>
      </c>
      <c r="BH543">
        <f>Drivers!BH745</f>
        <v>0</v>
      </c>
      <c r="BI543">
        <f>Drivers!BI745</f>
        <v>0</v>
      </c>
      <c r="BJ543">
        <f>Drivers!BJ745</f>
        <v>0</v>
      </c>
      <c r="BK543">
        <f>Drivers!BK745</f>
        <v>0</v>
      </c>
      <c r="BL543">
        <f>Drivers!BL745</f>
        <v>0</v>
      </c>
      <c r="BM543">
        <f>Drivers!BM745</f>
        <v>0</v>
      </c>
      <c r="BN543">
        <f>Drivers!BN745</f>
        <v>0</v>
      </c>
      <c r="BO543">
        <f>Drivers!BO745</f>
        <v>0</v>
      </c>
      <c r="BP543">
        <f>Drivers!BP745</f>
        <v>0</v>
      </c>
      <c r="BQ543">
        <f>Drivers!BQ745</f>
        <v>0</v>
      </c>
      <c r="BR543">
        <f>Drivers!BR745</f>
        <v>0</v>
      </c>
      <c r="BS543">
        <f>Drivers!BS745</f>
        <v>0.05</v>
      </c>
      <c r="BT543">
        <f>Drivers!BT745</f>
        <v>0.05</v>
      </c>
      <c r="BU543">
        <f>Drivers!BU745</f>
        <v>0.05</v>
      </c>
      <c r="BV543">
        <f>Drivers!BV745</f>
        <v>0.05</v>
      </c>
      <c r="BW543">
        <f>Drivers!BW745</f>
        <v>0.05</v>
      </c>
      <c r="BX543">
        <f>Drivers!BX745</f>
        <v>0.05</v>
      </c>
      <c r="BY543">
        <f>Drivers!BY745</f>
        <v>0.05</v>
      </c>
      <c r="BZ543">
        <f>Drivers!BZ745</f>
        <v>0.05</v>
      </c>
      <c r="CA543">
        <f>Drivers!CA745</f>
        <v>0.05</v>
      </c>
      <c r="CB543">
        <f>Drivers!CB745</f>
        <v>0.05</v>
      </c>
      <c r="CC543">
        <f>Drivers!CC745</f>
        <v>0.05</v>
      </c>
      <c r="CD543">
        <f>Drivers!CD745</f>
        <v>0</v>
      </c>
      <c r="CE543">
        <f>Drivers!CE745</f>
        <v>0</v>
      </c>
      <c r="CF543">
        <f>Drivers!CF745</f>
        <v>0</v>
      </c>
      <c r="CG543">
        <f>Drivers!CG745</f>
        <v>0</v>
      </c>
      <c r="CH543">
        <f>Drivers!CH745</f>
        <v>0</v>
      </c>
      <c r="CI543">
        <f>Drivers!CI745</f>
        <v>0</v>
      </c>
      <c r="CJ543">
        <f>Drivers!CJ745</f>
        <v>0</v>
      </c>
      <c r="CK543">
        <f>Drivers!CK745</f>
        <v>0</v>
      </c>
      <c r="CL543">
        <f>Drivers!CL745</f>
        <v>0</v>
      </c>
      <c r="CM543">
        <f>Drivers!CM745</f>
        <v>0</v>
      </c>
      <c r="CN543">
        <f>Drivers!CN745</f>
        <v>0</v>
      </c>
      <c r="CO543">
        <f>Drivers!CO745</f>
        <v>0</v>
      </c>
      <c r="CP543">
        <f>Drivers!CP745</f>
        <v>0</v>
      </c>
      <c r="CQ543">
        <f>Drivers!CQ745</f>
        <v>0</v>
      </c>
      <c r="CR543">
        <f>Drivers!CR745</f>
        <v>0</v>
      </c>
      <c r="CS543">
        <f>Drivers!CS745</f>
        <v>0</v>
      </c>
      <c r="CT543">
        <f>Drivers!CT745</f>
        <v>0</v>
      </c>
      <c r="CU543">
        <f>Drivers!CU745</f>
        <v>0</v>
      </c>
      <c r="CV543">
        <f>Drivers!CV745</f>
        <v>0</v>
      </c>
      <c r="CW543">
        <f>Drivers!CW745</f>
        <v>0</v>
      </c>
      <c r="CX543">
        <f>Drivers!CX745</f>
        <v>0</v>
      </c>
      <c r="CY543">
        <f>Drivers!CY745</f>
        <v>0</v>
      </c>
      <c r="CZ543">
        <f>Drivers!CZ745</f>
        <v>0</v>
      </c>
      <c r="DA543">
        <f>Drivers!DA745</f>
        <v>0</v>
      </c>
      <c r="DB543">
        <f>Drivers!DB745</f>
        <v>0</v>
      </c>
      <c r="DC543">
        <f>Drivers!DC745</f>
        <v>0</v>
      </c>
      <c r="DD543">
        <f>Drivers!DD745</f>
        <v>0</v>
      </c>
      <c r="DE543">
        <f>Drivers!DE745</f>
        <v>0</v>
      </c>
      <c r="DF543">
        <f>Drivers!DF745</f>
        <v>0</v>
      </c>
      <c r="DG543">
        <f>Drivers!DG745</f>
        <v>0</v>
      </c>
      <c r="DH543">
        <f>Drivers!DH745</f>
        <v>0</v>
      </c>
      <c r="DI543">
        <f>Drivers!DI745</f>
        <v>0</v>
      </c>
      <c r="DJ543">
        <f>Drivers!DJ745</f>
        <v>0</v>
      </c>
      <c r="DK543">
        <f>Drivers!DK745</f>
        <v>0</v>
      </c>
      <c r="DL543">
        <f>Drivers!DL745</f>
        <v>0</v>
      </c>
      <c r="DM543">
        <f>Drivers!DM745</f>
        <v>0</v>
      </c>
      <c r="DN543">
        <f>Drivers!DN745</f>
        <v>0</v>
      </c>
      <c r="DO543">
        <f>Drivers!DO745</f>
        <v>0</v>
      </c>
      <c r="DP543">
        <f>Drivers!DP745</f>
        <v>0</v>
      </c>
      <c r="DQ543">
        <f>Drivers!DQ745</f>
        <v>0</v>
      </c>
      <c r="DR543">
        <f>Drivers!DR745</f>
        <v>0</v>
      </c>
      <c r="DS543">
        <f>Drivers!DS745</f>
        <v>0</v>
      </c>
      <c r="DT543">
        <f>Drivers!DT745</f>
        <v>0</v>
      </c>
      <c r="DU543">
        <f>Drivers!DU745</f>
        <v>0</v>
      </c>
      <c r="DV543">
        <f>Drivers!DV745</f>
        <v>0</v>
      </c>
      <c r="DW543">
        <f>Drivers!DW745</f>
        <v>0</v>
      </c>
      <c r="DX543">
        <f>Drivers!DX745</f>
        <v>0</v>
      </c>
      <c r="DY543">
        <f>Drivers!DY745</f>
        <v>0</v>
      </c>
      <c r="DZ543">
        <f>Drivers!DZ745</f>
        <v>0</v>
      </c>
      <c r="EA543">
        <f>Drivers!EA745</f>
        <v>0</v>
      </c>
      <c r="EB543">
        <f>Drivers!EB745</f>
        <v>0</v>
      </c>
      <c r="EC543">
        <f>Drivers!EC745</f>
        <v>0</v>
      </c>
      <c r="ED543">
        <f>Drivers!ED745</f>
        <v>0</v>
      </c>
      <c r="EE543">
        <f>Drivers!EE745</f>
        <v>0</v>
      </c>
      <c r="EF543">
        <f>Drivers!EF745</f>
        <v>0</v>
      </c>
      <c r="EG543">
        <f>Drivers!EG745</f>
        <v>0</v>
      </c>
      <c r="EH543">
        <f>Drivers!EH745</f>
        <v>0</v>
      </c>
      <c r="EI543">
        <f>Drivers!EI745</f>
        <v>0</v>
      </c>
      <c r="EJ543">
        <f>Drivers!EJ745</f>
        <v>0</v>
      </c>
    </row>
    <row r="544" spans="1:140" hidden="1" outlineLevel="1">
      <c r="A544">
        <f>Drivers!A746</f>
        <v>0</v>
      </c>
      <c r="B544">
        <f>Drivers!B746</f>
        <v>0</v>
      </c>
      <c r="C544">
        <f>Drivers!C746</f>
        <v>0</v>
      </c>
      <c r="D544">
        <f>Drivers!D746</f>
        <v>0</v>
      </c>
      <c r="E544">
        <f>Drivers!E746</f>
        <v>0</v>
      </c>
      <c r="F544">
        <f>Drivers!F746</f>
        <v>0</v>
      </c>
      <c r="G544">
        <f>Drivers!G746</f>
        <v>0</v>
      </c>
      <c r="H544">
        <f>Drivers!H746</f>
        <v>0</v>
      </c>
      <c r="I544" t="str">
        <f>Drivers!I746</f>
        <v>Bear</v>
      </c>
      <c r="J544">
        <f>Drivers!J746</f>
        <v>0</v>
      </c>
      <c r="K544">
        <f>Drivers!K746</f>
        <v>0</v>
      </c>
      <c r="L544">
        <f>Drivers!L746</f>
        <v>0</v>
      </c>
      <c r="M544">
        <f>Drivers!M746</f>
        <v>0</v>
      </c>
      <c r="N544">
        <f>Drivers!N746</f>
        <v>0</v>
      </c>
      <c r="O544">
        <f>Drivers!O746</f>
        <v>0</v>
      </c>
      <c r="P544">
        <f>Drivers!P746</f>
        <v>0</v>
      </c>
      <c r="Q544">
        <f>Drivers!Q746</f>
        <v>0</v>
      </c>
      <c r="R544">
        <f>Drivers!R746</f>
        <v>0</v>
      </c>
      <c r="S544">
        <f>Drivers!S746</f>
        <v>0</v>
      </c>
      <c r="T544">
        <f>Drivers!T746</f>
        <v>0</v>
      </c>
      <c r="U544">
        <f>Drivers!U746</f>
        <v>0</v>
      </c>
      <c r="V544">
        <f>Drivers!V746</f>
        <v>0</v>
      </c>
      <c r="W544">
        <f>Drivers!W746</f>
        <v>0</v>
      </c>
      <c r="X544">
        <f>Drivers!X746</f>
        <v>0</v>
      </c>
      <c r="Y544">
        <f>Drivers!Y746</f>
        <v>0</v>
      </c>
      <c r="Z544">
        <f>Drivers!Z746</f>
        <v>0</v>
      </c>
      <c r="AA544">
        <f>Drivers!AA746</f>
        <v>0</v>
      </c>
      <c r="AB544">
        <f>Drivers!AB746</f>
        <v>0</v>
      </c>
      <c r="AC544">
        <f>Drivers!AC746</f>
        <v>0</v>
      </c>
      <c r="AD544">
        <f>Drivers!AD746</f>
        <v>0</v>
      </c>
      <c r="AE544">
        <f>Drivers!AE746</f>
        <v>0</v>
      </c>
      <c r="AF544">
        <f>Drivers!AF746</f>
        <v>0</v>
      </c>
      <c r="AG544">
        <f>Drivers!AG746</f>
        <v>0</v>
      </c>
      <c r="AH544">
        <f>Drivers!AH746</f>
        <v>0</v>
      </c>
      <c r="AI544">
        <f>Drivers!AI746</f>
        <v>0</v>
      </c>
      <c r="AJ544">
        <f>Drivers!AJ746</f>
        <v>0</v>
      </c>
      <c r="AK544">
        <f>Drivers!AK746</f>
        <v>0</v>
      </c>
      <c r="AL544">
        <f>Drivers!AL746</f>
        <v>0</v>
      </c>
      <c r="AM544">
        <f>Drivers!AM746</f>
        <v>0</v>
      </c>
      <c r="AN544">
        <f>Drivers!AN746</f>
        <v>0</v>
      </c>
      <c r="AO544">
        <f>Drivers!AO746</f>
        <v>0</v>
      </c>
      <c r="AP544">
        <f>Drivers!AP746</f>
        <v>0</v>
      </c>
      <c r="AQ544">
        <f>Drivers!AQ746</f>
        <v>0</v>
      </c>
      <c r="AR544">
        <f>Drivers!AR746</f>
        <v>0</v>
      </c>
      <c r="AS544">
        <f>Drivers!AS746</f>
        <v>0</v>
      </c>
      <c r="AT544">
        <f>Drivers!AT746</f>
        <v>0</v>
      </c>
      <c r="AU544">
        <f>Drivers!AU746</f>
        <v>0</v>
      </c>
      <c r="AV544">
        <f>Drivers!AV746</f>
        <v>0</v>
      </c>
      <c r="AW544">
        <f>Drivers!AW746</f>
        <v>0</v>
      </c>
      <c r="AX544">
        <f>Drivers!AX746</f>
        <v>0</v>
      </c>
      <c r="AY544">
        <f>Drivers!AY746</f>
        <v>0</v>
      </c>
      <c r="AZ544">
        <f>Drivers!AZ746</f>
        <v>0</v>
      </c>
      <c r="BA544">
        <f>Drivers!BA746</f>
        <v>0</v>
      </c>
      <c r="BB544">
        <f>Drivers!BB746</f>
        <v>0</v>
      </c>
      <c r="BC544">
        <f>Drivers!BC746</f>
        <v>0</v>
      </c>
      <c r="BD544">
        <f>Drivers!BD746</f>
        <v>0</v>
      </c>
      <c r="BE544">
        <f>Drivers!BE746</f>
        <v>0</v>
      </c>
      <c r="BF544">
        <f>Drivers!BF746</f>
        <v>0</v>
      </c>
      <c r="BG544">
        <f>Drivers!BG746</f>
        <v>0</v>
      </c>
      <c r="BH544">
        <f>Drivers!BH746</f>
        <v>0</v>
      </c>
      <c r="BI544">
        <f>Drivers!BI746</f>
        <v>0</v>
      </c>
      <c r="BJ544">
        <f>Drivers!BJ746</f>
        <v>0</v>
      </c>
      <c r="BK544">
        <f>Drivers!BK746</f>
        <v>0</v>
      </c>
      <c r="BL544">
        <f>Drivers!BL746</f>
        <v>0</v>
      </c>
      <c r="BM544">
        <f>Drivers!BM746</f>
        <v>0</v>
      </c>
      <c r="BN544">
        <f>Drivers!BN746</f>
        <v>0</v>
      </c>
      <c r="BO544">
        <f>Drivers!BO746</f>
        <v>0</v>
      </c>
      <c r="BP544">
        <f>Drivers!BP746</f>
        <v>0</v>
      </c>
      <c r="BQ544">
        <f>Drivers!BQ746</f>
        <v>0</v>
      </c>
      <c r="BR544">
        <f>Drivers!BR746</f>
        <v>0</v>
      </c>
      <c r="BS544">
        <f>Drivers!BS746</f>
        <v>9.9999999999999992E-2</v>
      </c>
      <c r="BT544">
        <f>Drivers!BT746</f>
        <v>9.9999999999999992E-2</v>
      </c>
      <c r="BU544">
        <f>Drivers!BU746</f>
        <v>9.9999999999999992E-2</v>
      </c>
      <c r="BV544">
        <f>Drivers!BV746</f>
        <v>9.9999999999999992E-2</v>
      </c>
      <c r="BW544">
        <f>Drivers!BW746</f>
        <v>9.9999999999999992E-2</v>
      </c>
      <c r="BX544">
        <f>Drivers!BX746</f>
        <v>9.9999999999999992E-2</v>
      </c>
      <c r="BY544">
        <f>Drivers!BY746</f>
        <v>9.9999999999999992E-2</v>
      </c>
      <c r="BZ544">
        <f>Drivers!BZ746</f>
        <v>9.9999999999999992E-2</v>
      </c>
      <c r="CA544">
        <f>Drivers!CA746</f>
        <v>9.9999999999999992E-2</v>
      </c>
      <c r="CB544">
        <f>Drivers!CB746</f>
        <v>9.9999999999999992E-2</v>
      </c>
      <c r="CC544">
        <f>Drivers!CC746</f>
        <v>9.9999999999999992E-2</v>
      </c>
      <c r="CD544">
        <f>Drivers!CD746</f>
        <v>0</v>
      </c>
      <c r="CE544">
        <f>Drivers!CE746</f>
        <v>0</v>
      </c>
      <c r="CF544">
        <f>Drivers!CF746</f>
        <v>0</v>
      </c>
      <c r="CG544">
        <f>Drivers!CG746</f>
        <v>0</v>
      </c>
      <c r="CH544">
        <f>Drivers!CH746</f>
        <v>0</v>
      </c>
      <c r="CI544">
        <f>Drivers!CI746</f>
        <v>0</v>
      </c>
      <c r="CJ544">
        <f>Drivers!CJ746</f>
        <v>0</v>
      </c>
      <c r="CK544">
        <f>Drivers!CK746</f>
        <v>0</v>
      </c>
      <c r="CL544">
        <f>Drivers!CL746</f>
        <v>0</v>
      </c>
      <c r="CM544">
        <f>Drivers!CM746</f>
        <v>0</v>
      </c>
      <c r="CN544">
        <f>Drivers!CN746</f>
        <v>0</v>
      </c>
      <c r="CO544">
        <f>Drivers!CO746</f>
        <v>0</v>
      </c>
      <c r="CP544">
        <f>Drivers!CP746</f>
        <v>0</v>
      </c>
      <c r="CQ544">
        <f>Drivers!CQ746</f>
        <v>0</v>
      </c>
      <c r="CR544">
        <f>Drivers!CR746</f>
        <v>0</v>
      </c>
      <c r="CS544">
        <f>Drivers!CS746</f>
        <v>0</v>
      </c>
      <c r="CT544">
        <f>Drivers!CT746</f>
        <v>0</v>
      </c>
      <c r="CU544">
        <f>Drivers!CU746</f>
        <v>0</v>
      </c>
      <c r="CV544">
        <f>Drivers!CV746</f>
        <v>0</v>
      </c>
      <c r="CW544">
        <f>Drivers!CW746</f>
        <v>0</v>
      </c>
      <c r="CX544">
        <f>Drivers!CX746</f>
        <v>0</v>
      </c>
      <c r="CY544">
        <f>Drivers!CY746</f>
        <v>0</v>
      </c>
      <c r="CZ544">
        <f>Drivers!CZ746</f>
        <v>0</v>
      </c>
      <c r="DA544">
        <f>Drivers!DA746</f>
        <v>0</v>
      </c>
      <c r="DB544">
        <f>Drivers!DB746</f>
        <v>0</v>
      </c>
      <c r="DC544">
        <f>Drivers!DC746</f>
        <v>0</v>
      </c>
      <c r="DD544">
        <f>Drivers!DD746</f>
        <v>0</v>
      </c>
      <c r="DE544">
        <f>Drivers!DE746</f>
        <v>0</v>
      </c>
      <c r="DF544">
        <f>Drivers!DF746</f>
        <v>0</v>
      </c>
      <c r="DG544">
        <f>Drivers!DG746</f>
        <v>0</v>
      </c>
      <c r="DH544">
        <f>Drivers!DH746</f>
        <v>0</v>
      </c>
      <c r="DI544">
        <f>Drivers!DI746</f>
        <v>0</v>
      </c>
      <c r="DJ544">
        <f>Drivers!DJ746</f>
        <v>0</v>
      </c>
      <c r="DK544">
        <f>Drivers!DK746</f>
        <v>0</v>
      </c>
      <c r="DL544">
        <f>Drivers!DL746</f>
        <v>0</v>
      </c>
      <c r="DM544">
        <f>Drivers!DM746</f>
        <v>0</v>
      </c>
      <c r="DN544">
        <f>Drivers!DN746</f>
        <v>0</v>
      </c>
      <c r="DO544">
        <f>Drivers!DO746</f>
        <v>0</v>
      </c>
      <c r="DP544">
        <f>Drivers!DP746</f>
        <v>0</v>
      </c>
      <c r="DQ544">
        <f>Drivers!DQ746</f>
        <v>0</v>
      </c>
      <c r="DR544">
        <f>Drivers!DR746</f>
        <v>0</v>
      </c>
      <c r="DS544">
        <f>Drivers!DS746</f>
        <v>0</v>
      </c>
      <c r="DT544">
        <f>Drivers!DT746</f>
        <v>0</v>
      </c>
      <c r="DU544">
        <f>Drivers!DU746</f>
        <v>0</v>
      </c>
      <c r="DV544">
        <f>Drivers!DV746</f>
        <v>0</v>
      </c>
      <c r="DW544">
        <f>Drivers!DW746</f>
        <v>0</v>
      </c>
      <c r="DX544">
        <f>Drivers!DX746</f>
        <v>0</v>
      </c>
      <c r="DY544">
        <f>Drivers!DY746</f>
        <v>0</v>
      </c>
      <c r="DZ544">
        <f>Drivers!DZ746</f>
        <v>0</v>
      </c>
      <c r="EA544">
        <f>Drivers!EA746</f>
        <v>0</v>
      </c>
      <c r="EB544">
        <f>Drivers!EB746</f>
        <v>0</v>
      </c>
      <c r="EC544">
        <f>Drivers!EC746</f>
        <v>0</v>
      </c>
      <c r="ED544">
        <f>Drivers!ED746</f>
        <v>0</v>
      </c>
      <c r="EE544">
        <f>Drivers!EE746</f>
        <v>0</v>
      </c>
      <c r="EF544">
        <f>Drivers!EF746</f>
        <v>0</v>
      </c>
      <c r="EG544">
        <f>Drivers!EG746</f>
        <v>0</v>
      </c>
      <c r="EH544">
        <f>Drivers!EH746</f>
        <v>0</v>
      </c>
      <c r="EI544">
        <f>Drivers!EI746</f>
        <v>0</v>
      </c>
      <c r="EJ544">
        <f>Drivers!EJ746</f>
        <v>0</v>
      </c>
    </row>
    <row r="545" spans="1:140" hidden="1" outlineLevel="1">
      <c r="A545">
        <f>Drivers!A747</f>
        <v>0</v>
      </c>
      <c r="B545">
        <f>Drivers!B747</f>
        <v>0</v>
      </c>
      <c r="C545">
        <f>Drivers!C747</f>
        <v>0</v>
      </c>
      <c r="D545">
        <f>Drivers!D747</f>
        <v>0</v>
      </c>
      <c r="E545">
        <f>Drivers!E747</f>
        <v>0</v>
      </c>
      <c r="F545">
        <f>Drivers!F747</f>
        <v>0</v>
      </c>
      <c r="G545">
        <f>Drivers!G747</f>
        <v>0</v>
      </c>
      <c r="H545">
        <f>Drivers!H747</f>
        <v>0</v>
      </c>
      <c r="I545" t="str">
        <f>Drivers!I747</f>
        <v>Spread from Base Case</v>
      </c>
      <c r="J545">
        <f>Drivers!J747</f>
        <v>0</v>
      </c>
      <c r="K545">
        <f>Drivers!K747</f>
        <v>0</v>
      </c>
      <c r="L545">
        <f>Drivers!L747</f>
        <v>0</v>
      </c>
      <c r="M545">
        <f>Drivers!M747</f>
        <v>0</v>
      </c>
      <c r="N545">
        <f>Drivers!N747</f>
        <v>0</v>
      </c>
      <c r="O545">
        <f>Drivers!O747</f>
        <v>0</v>
      </c>
      <c r="P545">
        <f>Drivers!P747</f>
        <v>0</v>
      </c>
      <c r="Q545">
        <f>Drivers!Q747</f>
        <v>0</v>
      </c>
      <c r="R545">
        <f>Drivers!R747</f>
        <v>0</v>
      </c>
      <c r="S545">
        <f>Drivers!S747</f>
        <v>0</v>
      </c>
      <c r="T545">
        <f>Drivers!T747</f>
        <v>0</v>
      </c>
      <c r="U545">
        <f>Drivers!U747</f>
        <v>0</v>
      </c>
      <c r="V545">
        <f>Drivers!V747</f>
        <v>0</v>
      </c>
      <c r="W545">
        <f>Drivers!W747</f>
        <v>0</v>
      </c>
      <c r="X545">
        <f>Drivers!X747</f>
        <v>0</v>
      </c>
      <c r="Y545">
        <f>Drivers!Y747</f>
        <v>0</v>
      </c>
      <c r="Z545">
        <f>Drivers!Z747</f>
        <v>0</v>
      </c>
      <c r="AA545">
        <f>Drivers!AA747</f>
        <v>0</v>
      </c>
      <c r="AB545">
        <f>Drivers!AB747</f>
        <v>0</v>
      </c>
      <c r="AC545">
        <f>Drivers!AC747</f>
        <v>0</v>
      </c>
      <c r="AD545">
        <f>Drivers!AD747</f>
        <v>0</v>
      </c>
      <c r="AE545">
        <f>Drivers!AE747</f>
        <v>0</v>
      </c>
      <c r="AF545">
        <f>Drivers!AF747</f>
        <v>0</v>
      </c>
      <c r="AG545">
        <f>Drivers!AG747</f>
        <v>0</v>
      </c>
      <c r="AH545">
        <f>Drivers!AH747</f>
        <v>0</v>
      </c>
      <c r="AI545">
        <f>Drivers!AI747</f>
        <v>0</v>
      </c>
      <c r="AJ545">
        <f>Drivers!AJ747</f>
        <v>0</v>
      </c>
      <c r="AK545">
        <f>Drivers!AK747</f>
        <v>0</v>
      </c>
      <c r="AL545">
        <f>Drivers!AL747</f>
        <v>0</v>
      </c>
      <c r="AM545">
        <f>Drivers!AM747</f>
        <v>0</v>
      </c>
      <c r="AN545">
        <f>Drivers!AN747</f>
        <v>0</v>
      </c>
      <c r="AO545">
        <f>Drivers!AO747</f>
        <v>0</v>
      </c>
      <c r="AP545">
        <f>Drivers!AP747</f>
        <v>0</v>
      </c>
      <c r="AQ545">
        <f>Drivers!AQ747</f>
        <v>0</v>
      </c>
      <c r="AR545">
        <f>Drivers!AR747</f>
        <v>0</v>
      </c>
      <c r="AS545">
        <f>Drivers!AS747</f>
        <v>0</v>
      </c>
      <c r="AT545">
        <f>Drivers!AT747</f>
        <v>0</v>
      </c>
      <c r="AU545">
        <f>Drivers!AU747</f>
        <v>0</v>
      </c>
      <c r="AV545">
        <f>Drivers!AV747</f>
        <v>0</v>
      </c>
      <c r="AW545">
        <f>Drivers!AW747</f>
        <v>0</v>
      </c>
      <c r="AX545">
        <f>Drivers!AX747</f>
        <v>0</v>
      </c>
      <c r="AY545">
        <f>Drivers!AY747</f>
        <v>0</v>
      </c>
      <c r="AZ545">
        <f>Drivers!AZ747</f>
        <v>0</v>
      </c>
      <c r="BA545">
        <f>Drivers!BA747</f>
        <v>0</v>
      </c>
      <c r="BB545">
        <f>Drivers!BB747</f>
        <v>0</v>
      </c>
      <c r="BC545">
        <f>Drivers!BC747</f>
        <v>0</v>
      </c>
      <c r="BD545">
        <f>Drivers!BD747</f>
        <v>0</v>
      </c>
      <c r="BE545">
        <f>Drivers!BE747</f>
        <v>0</v>
      </c>
      <c r="BF545">
        <f>Drivers!BF747</f>
        <v>0</v>
      </c>
      <c r="BG545">
        <f>Drivers!BG747</f>
        <v>0</v>
      </c>
      <c r="BH545">
        <f>Drivers!BH747</f>
        <v>0</v>
      </c>
      <c r="BI545">
        <f>Drivers!BI747</f>
        <v>0</v>
      </c>
      <c r="BJ545">
        <f>Drivers!BJ747</f>
        <v>0</v>
      </c>
      <c r="BK545">
        <f>Drivers!BK747</f>
        <v>0</v>
      </c>
      <c r="BL545">
        <f>Drivers!BL747</f>
        <v>0</v>
      </c>
      <c r="BM545">
        <f>Drivers!BM747</f>
        <v>0</v>
      </c>
      <c r="BN545">
        <f>Drivers!BN747</f>
        <v>0</v>
      </c>
      <c r="BO545">
        <f>Drivers!BO747</f>
        <v>0</v>
      </c>
      <c r="BP545">
        <f>Drivers!BP747</f>
        <v>0</v>
      </c>
      <c r="BQ545">
        <f>Drivers!BQ747</f>
        <v>0</v>
      </c>
      <c r="BR545">
        <f>Drivers!BR747</f>
        <v>0</v>
      </c>
      <c r="BS545">
        <f>Drivers!BS747</f>
        <v>-0.05</v>
      </c>
      <c r="BT545">
        <f>Drivers!BT747</f>
        <v>-0.05</v>
      </c>
      <c r="BU545">
        <f>Drivers!BU747</f>
        <v>-0.05</v>
      </c>
      <c r="BV545">
        <f>Drivers!BV747</f>
        <v>-0.05</v>
      </c>
      <c r="BW545">
        <f>Drivers!BW747</f>
        <v>-0.05</v>
      </c>
      <c r="BX545">
        <f>Drivers!BX747</f>
        <v>-0.05</v>
      </c>
      <c r="BY545">
        <f>Drivers!BY747</f>
        <v>-0.05</v>
      </c>
      <c r="BZ545">
        <f>Drivers!BZ747</f>
        <v>-0.05</v>
      </c>
      <c r="CA545">
        <f>Drivers!CA747</f>
        <v>-0.05</v>
      </c>
      <c r="CB545">
        <f>Drivers!CB747</f>
        <v>-0.05</v>
      </c>
      <c r="CC545">
        <f>Drivers!CC747</f>
        <v>-0.05</v>
      </c>
      <c r="CD545">
        <f>Drivers!CD747</f>
        <v>0</v>
      </c>
      <c r="CE545">
        <f>Drivers!CE747</f>
        <v>0</v>
      </c>
      <c r="CF545">
        <f>Drivers!CF747</f>
        <v>0</v>
      </c>
      <c r="CG545">
        <f>Drivers!CG747</f>
        <v>0</v>
      </c>
      <c r="CH545">
        <f>Drivers!CH747</f>
        <v>0</v>
      </c>
      <c r="CI545">
        <f>Drivers!CI747</f>
        <v>0</v>
      </c>
      <c r="CJ545">
        <f>Drivers!CJ747</f>
        <v>0</v>
      </c>
      <c r="CK545">
        <f>Drivers!CK747</f>
        <v>0</v>
      </c>
      <c r="CL545">
        <f>Drivers!CL747</f>
        <v>0</v>
      </c>
      <c r="CM545">
        <f>Drivers!CM747</f>
        <v>0</v>
      </c>
      <c r="CN545">
        <f>Drivers!CN747</f>
        <v>0</v>
      </c>
      <c r="CO545">
        <f>Drivers!CO747</f>
        <v>0</v>
      </c>
      <c r="CP545">
        <f>Drivers!CP747</f>
        <v>0</v>
      </c>
      <c r="CQ545">
        <f>Drivers!CQ747</f>
        <v>0</v>
      </c>
      <c r="CR545">
        <f>Drivers!CR747</f>
        <v>0</v>
      </c>
      <c r="CS545">
        <f>Drivers!CS747</f>
        <v>0</v>
      </c>
      <c r="CT545">
        <f>Drivers!CT747</f>
        <v>0</v>
      </c>
      <c r="CU545">
        <f>Drivers!CU747</f>
        <v>0</v>
      </c>
      <c r="CV545">
        <f>Drivers!CV747</f>
        <v>0</v>
      </c>
      <c r="CW545">
        <f>Drivers!CW747</f>
        <v>0</v>
      </c>
      <c r="CX545">
        <f>Drivers!CX747</f>
        <v>0</v>
      </c>
      <c r="CY545">
        <f>Drivers!CY747</f>
        <v>0</v>
      </c>
      <c r="CZ545">
        <f>Drivers!CZ747</f>
        <v>0</v>
      </c>
      <c r="DA545">
        <f>Drivers!DA747</f>
        <v>0</v>
      </c>
      <c r="DB545">
        <f>Drivers!DB747</f>
        <v>0</v>
      </c>
      <c r="DC545">
        <f>Drivers!DC747</f>
        <v>0</v>
      </c>
      <c r="DD545">
        <f>Drivers!DD747</f>
        <v>0</v>
      </c>
      <c r="DE545">
        <f>Drivers!DE747</f>
        <v>0</v>
      </c>
      <c r="DF545">
        <f>Drivers!DF747</f>
        <v>0</v>
      </c>
      <c r="DG545">
        <f>Drivers!DG747</f>
        <v>0</v>
      </c>
      <c r="DH545">
        <f>Drivers!DH747</f>
        <v>0</v>
      </c>
      <c r="DI545">
        <f>Drivers!DI747</f>
        <v>0</v>
      </c>
      <c r="DJ545">
        <f>Drivers!DJ747</f>
        <v>0</v>
      </c>
      <c r="DK545">
        <f>Drivers!DK747</f>
        <v>0</v>
      </c>
      <c r="DL545">
        <f>Drivers!DL747</f>
        <v>0</v>
      </c>
      <c r="DM545">
        <f>Drivers!DM747</f>
        <v>0</v>
      </c>
      <c r="DN545">
        <f>Drivers!DN747</f>
        <v>0</v>
      </c>
      <c r="DO545">
        <f>Drivers!DO747</f>
        <v>0</v>
      </c>
      <c r="DP545">
        <f>Drivers!DP747</f>
        <v>0</v>
      </c>
      <c r="DQ545">
        <f>Drivers!DQ747</f>
        <v>0</v>
      </c>
      <c r="DR545">
        <f>Drivers!DR747</f>
        <v>0</v>
      </c>
      <c r="DS545">
        <f>Drivers!DS747</f>
        <v>0</v>
      </c>
      <c r="DT545">
        <f>Drivers!DT747</f>
        <v>0</v>
      </c>
      <c r="DU545">
        <f>Drivers!DU747</f>
        <v>0</v>
      </c>
      <c r="DV545">
        <f>Drivers!DV747</f>
        <v>0</v>
      </c>
      <c r="DW545">
        <f>Drivers!DW747</f>
        <v>0</v>
      </c>
      <c r="DX545">
        <f>Drivers!DX747</f>
        <v>0</v>
      </c>
      <c r="DY545">
        <f>Drivers!DY747</f>
        <v>0</v>
      </c>
      <c r="DZ545">
        <f>Drivers!DZ747</f>
        <v>0</v>
      </c>
      <c r="EA545">
        <f>Drivers!EA747</f>
        <v>0</v>
      </c>
      <c r="EB545">
        <f>Drivers!EB747</f>
        <v>0</v>
      </c>
      <c r="EC545">
        <f>Drivers!EC747</f>
        <v>0</v>
      </c>
      <c r="ED545">
        <f>Drivers!ED747</f>
        <v>0</v>
      </c>
      <c r="EE545">
        <f>Drivers!EE747</f>
        <v>0</v>
      </c>
      <c r="EF545">
        <f>Drivers!EF747</f>
        <v>0</v>
      </c>
      <c r="EG545">
        <f>Drivers!EG747</f>
        <v>0</v>
      </c>
      <c r="EH545">
        <f>Drivers!EH747</f>
        <v>0</v>
      </c>
      <c r="EI545">
        <f>Drivers!EI747</f>
        <v>0</v>
      </c>
      <c r="EJ545">
        <f>Drivers!EJ747</f>
        <v>0</v>
      </c>
    </row>
    <row r="546" spans="1:140" hidden="1" outlineLevel="1">
      <c r="A546">
        <f>Drivers!A748</f>
        <v>0</v>
      </c>
      <c r="B546">
        <f>Drivers!B748</f>
        <v>0</v>
      </c>
      <c r="C546">
        <f>Drivers!C748</f>
        <v>0</v>
      </c>
      <c r="D546">
        <f>Drivers!D748</f>
        <v>0</v>
      </c>
      <c r="E546">
        <f>Drivers!E748</f>
        <v>0</v>
      </c>
      <c r="F546">
        <f>Drivers!F748</f>
        <v>0</v>
      </c>
      <c r="G546">
        <f>Drivers!G748</f>
        <v>0</v>
      </c>
      <c r="H546">
        <f>Drivers!H748</f>
        <v>0</v>
      </c>
      <c r="I546">
        <f>Drivers!I748</f>
        <v>0</v>
      </c>
      <c r="J546">
        <f>Drivers!J748</f>
        <v>0</v>
      </c>
      <c r="K546">
        <f>Drivers!K748</f>
        <v>0</v>
      </c>
      <c r="L546">
        <f>Drivers!L748</f>
        <v>0</v>
      </c>
      <c r="M546">
        <f>Drivers!M748</f>
        <v>0</v>
      </c>
      <c r="N546">
        <f>Drivers!N748</f>
        <v>0</v>
      </c>
      <c r="O546">
        <f>Drivers!O748</f>
        <v>0</v>
      </c>
      <c r="P546">
        <f>Drivers!P748</f>
        <v>0</v>
      </c>
      <c r="Q546">
        <f>Drivers!Q748</f>
        <v>0</v>
      </c>
      <c r="R546">
        <f>Drivers!R748</f>
        <v>0</v>
      </c>
      <c r="S546">
        <f>Drivers!S748</f>
        <v>0</v>
      </c>
      <c r="T546">
        <f>Drivers!T748</f>
        <v>0</v>
      </c>
      <c r="U546">
        <f>Drivers!U748</f>
        <v>0</v>
      </c>
      <c r="V546">
        <f>Drivers!V748</f>
        <v>0</v>
      </c>
      <c r="W546">
        <f>Drivers!W748</f>
        <v>0</v>
      </c>
      <c r="X546">
        <f>Drivers!X748</f>
        <v>0</v>
      </c>
      <c r="Y546">
        <f>Drivers!Y748</f>
        <v>0</v>
      </c>
      <c r="Z546">
        <f>Drivers!Z748</f>
        <v>0</v>
      </c>
      <c r="AA546">
        <f>Drivers!AA748</f>
        <v>0</v>
      </c>
      <c r="AB546">
        <f>Drivers!AB748</f>
        <v>0</v>
      </c>
      <c r="AC546">
        <f>Drivers!AC748</f>
        <v>0</v>
      </c>
      <c r="AD546">
        <f>Drivers!AD748</f>
        <v>0</v>
      </c>
      <c r="AE546">
        <f>Drivers!AE748</f>
        <v>0</v>
      </c>
      <c r="AF546">
        <f>Drivers!AF748</f>
        <v>0</v>
      </c>
      <c r="AG546">
        <f>Drivers!AG748</f>
        <v>0</v>
      </c>
      <c r="AH546">
        <f>Drivers!AH748</f>
        <v>0</v>
      </c>
      <c r="AI546">
        <f>Drivers!AI748</f>
        <v>0</v>
      </c>
      <c r="AJ546">
        <f>Drivers!AJ748</f>
        <v>0</v>
      </c>
      <c r="AK546">
        <f>Drivers!AK748</f>
        <v>0</v>
      </c>
      <c r="AL546">
        <f>Drivers!AL748</f>
        <v>0</v>
      </c>
      <c r="AM546">
        <f>Drivers!AM748</f>
        <v>0</v>
      </c>
      <c r="AN546">
        <f>Drivers!AN748</f>
        <v>0</v>
      </c>
      <c r="AO546">
        <f>Drivers!AO748</f>
        <v>0</v>
      </c>
      <c r="AP546">
        <f>Drivers!AP748</f>
        <v>0</v>
      </c>
      <c r="AQ546">
        <f>Drivers!AQ748</f>
        <v>0</v>
      </c>
      <c r="AR546">
        <f>Drivers!AR748</f>
        <v>0</v>
      </c>
      <c r="AS546">
        <f>Drivers!AS748</f>
        <v>0</v>
      </c>
      <c r="AT546">
        <f>Drivers!AT748</f>
        <v>0</v>
      </c>
      <c r="AU546">
        <f>Drivers!AU748</f>
        <v>0</v>
      </c>
      <c r="AV546">
        <f>Drivers!AV748</f>
        <v>0</v>
      </c>
      <c r="AW546">
        <f>Drivers!AW748</f>
        <v>0</v>
      </c>
      <c r="AX546">
        <f>Drivers!AX748</f>
        <v>0</v>
      </c>
      <c r="AY546">
        <f>Drivers!AY748</f>
        <v>0</v>
      </c>
      <c r="AZ546">
        <f>Drivers!AZ748</f>
        <v>0</v>
      </c>
      <c r="BA546">
        <f>Drivers!BA748</f>
        <v>0</v>
      </c>
      <c r="BB546">
        <f>Drivers!BB748</f>
        <v>0</v>
      </c>
      <c r="BC546">
        <f>Drivers!BC748</f>
        <v>0</v>
      </c>
      <c r="BD546">
        <f>Drivers!BD748</f>
        <v>0</v>
      </c>
      <c r="BE546">
        <f>Drivers!BE748</f>
        <v>0</v>
      </c>
      <c r="BF546">
        <f>Drivers!BF748</f>
        <v>0</v>
      </c>
      <c r="BG546">
        <f>Drivers!BG748</f>
        <v>0</v>
      </c>
      <c r="BH546">
        <f>Drivers!BH748</f>
        <v>0</v>
      </c>
      <c r="BI546">
        <f>Drivers!BI748</f>
        <v>0</v>
      </c>
      <c r="BJ546">
        <f>Drivers!BJ748</f>
        <v>0</v>
      </c>
      <c r="BK546">
        <f>Drivers!BK748</f>
        <v>0</v>
      </c>
      <c r="BL546">
        <f>Drivers!BL748</f>
        <v>0</v>
      </c>
      <c r="BM546">
        <f>Drivers!BM748</f>
        <v>0</v>
      </c>
      <c r="BN546">
        <f>Drivers!BN748</f>
        <v>0</v>
      </c>
      <c r="BO546">
        <f>Drivers!BO748</f>
        <v>0</v>
      </c>
      <c r="BP546">
        <f>Drivers!BP748</f>
        <v>0</v>
      </c>
      <c r="BQ546">
        <f>Drivers!BQ748</f>
        <v>0</v>
      </c>
      <c r="BR546">
        <f>Drivers!BR748</f>
        <v>0</v>
      </c>
      <c r="BS546">
        <f>Drivers!BS748</f>
        <v>0</v>
      </c>
      <c r="BT546">
        <f>Drivers!BT748</f>
        <v>0</v>
      </c>
      <c r="BU546">
        <f>Drivers!BU748</f>
        <v>0</v>
      </c>
      <c r="BV546">
        <f>Drivers!BV748</f>
        <v>0</v>
      </c>
      <c r="BW546">
        <f>Drivers!BW748</f>
        <v>0</v>
      </c>
      <c r="BX546">
        <f>Drivers!BX748</f>
        <v>0</v>
      </c>
      <c r="BY546">
        <f>Drivers!BY748</f>
        <v>0</v>
      </c>
      <c r="BZ546">
        <f>Drivers!BZ748</f>
        <v>0</v>
      </c>
      <c r="CA546">
        <f>Drivers!CA748</f>
        <v>0</v>
      </c>
      <c r="CB546">
        <f>Drivers!CB748</f>
        <v>0</v>
      </c>
      <c r="CC546">
        <f>Drivers!CC748</f>
        <v>0</v>
      </c>
      <c r="CD546">
        <f>Drivers!CD748</f>
        <v>0</v>
      </c>
      <c r="CE546">
        <f>Drivers!CE748</f>
        <v>0</v>
      </c>
      <c r="CF546">
        <f>Drivers!CF748</f>
        <v>0</v>
      </c>
      <c r="CG546">
        <f>Drivers!CG748</f>
        <v>0</v>
      </c>
      <c r="CH546">
        <f>Drivers!CH748</f>
        <v>0</v>
      </c>
      <c r="CI546">
        <f>Drivers!CI748</f>
        <v>0</v>
      </c>
      <c r="CJ546">
        <f>Drivers!CJ748</f>
        <v>0</v>
      </c>
      <c r="CK546">
        <f>Drivers!CK748</f>
        <v>0</v>
      </c>
      <c r="CL546">
        <f>Drivers!CL748</f>
        <v>0</v>
      </c>
      <c r="CM546">
        <f>Drivers!CM748</f>
        <v>0</v>
      </c>
      <c r="CN546">
        <f>Drivers!CN748</f>
        <v>0</v>
      </c>
      <c r="CO546">
        <f>Drivers!CO748</f>
        <v>0</v>
      </c>
      <c r="CP546">
        <f>Drivers!CP748</f>
        <v>0</v>
      </c>
      <c r="CQ546">
        <f>Drivers!CQ748</f>
        <v>0</v>
      </c>
      <c r="CR546">
        <f>Drivers!CR748</f>
        <v>0</v>
      </c>
      <c r="CS546">
        <f>Drivers!CS748</f>
        <v>0</v>
      </c>
      <c r="CT546">
        <f>Drivers!CT748</f>
        <v>0</v>
      </c>
      <c r="CU546">
        <f>Drivers!CU748</f>
        <v>0</v>
      </c>
      <c r="CV546">
        <f>Drivers!CV748</f>
        <v>0</v>
      </c>
      <c r="CW546">
        <f>Drivers!CW748</f>
        <v>0</v>
      </c>
      <c r="CX546">
        <f>Drivers!CX748</f>
        <v>0</v>
      </c>
      <c r="CY546">
        <f>Drivers!CY748</f>
        <v>0</v>
      </c>
      <c r="CZ546">
        <f>Drivers!CZ748</f>
        <v>0</v>
      </c>
      <c r="DA546">
        <f>Drivers!DA748</f>
        <v>0</v>
      </c>
      <c r="DB546">
        <f>Drivers!DB748</f>
        <v>0</v>
      </c>
      <c r="DC546">
        <f>Drivers!DC748</f>
        <v>0</v>
      </c>
      <c r="DD546">
        <f>Drivers!DD748</f>
        <v>0</v>
      </c>
      <c r="DE546">
        <f>Drivers!DE748</f>
        <v>0</v>
      </c>
      <c r="DF546">
        <f>Drivers!DF748</f>
        <v>0</v>
      </c>
      <c r="DG546">
        <f>Drivers!DG748</f>
        <v>0</v>
      </c>
      <c r="DH546">
        <f>Drivers!DH748</f>
        <v>0</v>
      </c>
      <c r="DI546">
        <f>Drivers!DI748</f>
        <v>0</v>
      </c>
      <c r="DJ546">
        <f>Drivers!DJ748</f>
        <v>0</v>
      </c>
      <c r="DK546">
        <f>Drivers!DK748</f>
        <v>0</v>
      </c>
      <c r="DL546">
        <f>Drivers!DL748</f>
        <v>0</v>
      </c>
      <c r="DM546">
        <f>Drivers!DM748</f>
        <v>0</v>
      </c>
      <c r="DN546">
        <f>Drivers!DN748</f>
        <v>0</v>
      </c>
      <c r="DO546">
        <f>Drivers!DO748</f>
        <v>0</v>
      </c>
      <c r="DP546">
        <f>Drivers!DP748</f>
        <v>0</v>
      </c>
      <c r="DQ546">
        <f>Drivers!DQ748</f>
        <v>0</v>
      </c>
      <c r="DR546">
        <f>Drivers!DR748</f>
        <v>0</v>
      </c>
      <c r="DS546">
        <f>Drivers!DS748</f>
        <v>0</v>
      </c>
      <c r="DT546">
        <f>Drivers!DT748</f>
        <v>0</v>
      </c>
      <c r="DU546">
        <f>Drivers!DU748</f>
        <v>0</v>
      </c>
      <c r="DV546">
        <f>Drivers!DV748</f>
        <v>0</v>
      </c>
      <c r="DW546">
        <f>Drivers!DW748</f>
        <v>0</v>
      </c>
      <c r="DX546">
        <f>Drivers!DX748</f>
        <v>0</v>
      </c>
      <c r="DY546">
        <f>Drivers!DY748</f>
        <v>0</v>
      </c>
      <c r="DZ546">
        <f>Drivers!DZ748</f>
        <v>0</v>
      </c>
      <c r="EA546">
        <f>Drivers!EA748</f>
        <v>0</v>
      </c>
      <c r="EB546">
        <f>Drivers!EB748</f>
        <v>0</v>
      </c>
      <c r="EC546">
        <f>Drivers!EC748</f>
        <v>0</v>
      </c>
      <c r="ED546">
        <f>Drivers!ED748</f>
        <v>0</v>
      </c>
      <c r="EE546">
        <f>Drivers!EE748</f>
        <v>0</v>
      </c>
      <c r="EF546">
        <f>Drivers!EF748</f>
        <v>0</v>
      </c>
      <c r="EG546">
        <f>Drivers!EG748</f>
        <v>0</v>
      </c>
      <c r="EH546">
        <f>Drivers!EH748</f>
        <v>0</v>
      </c>
      <c r="EI546">
        <f>Drivers!EI748</f>
        <v>0</v>
      </c>
      <c r="EJ546">
        <f>Drivers!EJ748</f>
        <v>0</v>
      </c>
    </row>
    <row r="547" spans="1:140" hidden="1" outlineLevel="1">
      <c r="A547">
        <f>Drivers!A749</f>
        <v>0</v>
      </c>
      <c r="B547">
        <f>Drivers!B749</f>
        <v>0</v>
      </c>
      <c r="C547">
        <f>Drivers!C749</f>
        <v>0</v>
      </c>
      <c r="D547">
        <f>Drivers!D749</f>
        <v>0</v>
      </c>
      <c r="E547">
        <f>Drivers!E749</f>
        <v>0</v>
      </c>
      <c r="F547">
        <f>Drivers!F749</f>
        <v>0</v>
      </c>
      <c r="G547">
        <f>Drivers!G749</f>
        <v>0</v>
      </c>
      <c r="H547">
        <f>Drivers!H749</f>
        <v>0</v>
      </c>
      <c r="I547" t="str">
        <f>Drivers!I749</f>
        <v>Average Revenue Per Request - Y/Y Change</v>
      </c>
      <c r="J547">
        <f>Drivers!J749</f>
        <v>0</v>
      </c>
      <c r="K547">
        <f>Drivers!K749</f>
        <v>0</v>
      </c>
      <c r="L547">
        <f>Drivers!L749</f>
        <v>0</v>
      </c>
      <c r="M547">
        <f>Drivers!M749</f>
        <v>0</v>
      </c>
      <c r="N547">
        <f>Drivers!N749</f>
        <v>0</v>
      </c>
      <c r="O547">
        <f>Drivers!O749</f>
        <v>0</v>
      </c>
      <c r="P547">
        <f>Drivers!P749</f>
        <v>0</v>
      </c>
      <c r="Q547">
        <f>Drivers!Q749</f>
        <v>0</v>
      </c>
      <c r="R547">
        <f>Drivers!R749</f>
        <v>0</v>
      </c>
      <c r="S547">
        <f>Drivers!S749</f>
        <v>0</v>
      </c>
      <c r="T547">
        <f>Drivers!T749</f>
        <v>0</v>
      </c>
      <c r="U547">
        <f>Drivers!U749</f>
        <v>0</v>
      </c>
      <c r="V547">
        <f>Drivers!V749</f>
        <v>0</v>
      </c>
      <c r="W547">
        <f>Drivers!W749</f>
        <v>0</v>
      </c>
      <c r="X547">
        <f>Drivers!X749</f>
        <v>0</v>
      </c>
      <c r="Y547">
        <f>Drivers!Y749</f>
        <v>0</v>
      </c>
      <c r="Z547">
        <f>Drivers!Z749</f>
        <v>0</v>
      </c>
      <c r="AA547">
        <f>Drivers!AA749</f>
        <v>0</v>
      </c>
      <c r="AB547">
        <f>Drivers!AB749</f>
        <v>0</v>
      </c>
      <c r="AC547">
        <f>Drivers!AC749</f>
        <v>0</v>
      </c>
      <c r="AD547">
        <f>Drivers!AD749</f>
        <v>0</v>
      </c>
      <c r="AE547">
        <f>Drivers!AE749</f>
        <v>0</v>
      </c>
      <c r="AF547">
        <f>Drivers!AF749</f>
        <v>0</v>
      </c>
      <c r="AG547">
        <f>Drivers!AG749</f>
        <v>0</v>
      </c>
      <c r="AH547">
        <f>Drivers!AH749</f>
        <v>0</v>
      </c>
      <c r="AI547">
        <f>Drivers!AI749</f>
        <v>0</v>
      </c>
      <c r="AJ547">
        <f>Drivers!AJ749</f>
        <v>0</v>
      </c>
      <c r="AK547">
        <f>Drivers!AK749</f>
        <v>0</v>
      </c>
      <c r="AL547">
        <f>Drivers!AL749</f>
        <v>0</v>
      </c>
      <c r="AM547">
        <f>Drivers!AM749</f>
        <v>0</v>
      </c>
      <c r="AN547">
        <f>Drivers!AN749</f>
        <v>0</v>
      </c>
      <c r="AO547">
        <f>Drivers!AO749</f>
        <v>0</v>
      </c>
      <c r="AP547">
        <f>Drivers!AP749</f>
        <v>0</v>
      </c>
      <c r="AQ547">
        <f>Drivers!AQ749</f>
        <v>0</v>
      </c>
      <c r="AR547">
        <f>Drivers!AR749</f>
        <v>0</v>
      </c>
      <c r="AS547">
        <f>Drivers!AS749</f>
        <v>0</v>
      </c>
      <c r="AT547" t="str">
        <f>Drivers!AT749</f>
        <v>NA</v>
      </c>
      <c r="AU547" t="str">
        <f>Drivers!AU749</f>
        <v>NA</v>
      </c>
      <c r="AV547" t="str">
        <f>Drivers!AV749</f>
        <v>NA</v>
      </c>
      <c r="AW547" t="str">
        <f>Drivers!AW749</f>
        <v>NA</v>
      </c>
      <c r="AX547" t="str">
        <f>Drivers!AX749</f>
        <v>NA</v>
      </c>
      <c r="AY547" t="str">
        <f>Drivers!AY749</f>
        <v>NA</v>
      </c>
      <c r="AZ547" t="str">
        <f>Drivers!AZ749</f>
        <v>NA</v>
      </c>
      <c r="BA547" t="str">
        <f>Drivers!BA749</f>
        <v>NA</v>
      </c>
      <c r="BB547" t="str">
        <f>Drivers!BB749</f>
        <v>NA</v>
      </c>
      <c r="BC547" t="str">
        <f>Drivers!BC749</f>
        <v>NA</v>
      </c>
      <c r="BD547" t="str">
        <f>Drivers!BD749</f>
        <v>NA</v>
      </c>
      <c r="BE547" t="str">
        <f>Drivers!BE749</f>
        <v>NA</v>
      </c>
      <c r="BF547">
        <f>Drivers!BF749</f>
        <v>-0.86801458446328095</v>
      </c>
      <c r="BG547">
        <f>Drivers!BG749</f>
        <v>-0.88775356942237393</v>
      </c>
      <c r="BH547">
        <f>Drivers!BH749</f>
        <v>-0.88292869533558915</v>
      </c>
      <c r="BI547">
        <f>Drivers!BI749</f>
        <v>-0.87971461405259488</v>
      </c>
      <c r="BJ547">
        <f>Drivers!BJ749</f>
        <v>0.17593696081232668</v>
      </c>
      <c r="BK547">
        <f>Drivers!BK749</f>
        <v>0.21736912112561613</v>
      </c>
      <c r="BL547">
        <f>Drivers!BL749</f>
        <v>0.17047436749127476</v>
      </c>
      <c r="BM547">
        <f>Drivers!BM749</f>
        <v>0.21224234097560446</v>
      </c>
      <c r="BN547">
        <f>Drivers!BN749</f>
        <v>0.11822250418980551</v>
      </c>
      <c r="BO547">
        <f>Drivers!BO749</f>
        <v>0.1008745659685355</v>
      </c>
      <c r="BP547">
        <f>Drivers!BP749</f>
        <v>4.5444581651724159E-2</v>
      </c>
      <c r="BQ547">
        <f>Drivers!BQ749</f>
        <v>-0.16798151527251981</v>
      </c>
      <c r="BR547">
        <f>Drivers!BR749</f>
        <v>-0.39420037333966351</v>
      </c>
      <c r="BS547">
        <f>Drivers!BS749</f>
        <v>0.15</v>
      </c>
      <c r="BT547">
        <f>Drivers!BT749</f>
        <v>0.15</v>
      </c>
      <c r="BU547">
        <f>Drivers!BU749</f>
        <v>0.15</v>
      </c>
      <c r="BV547">
        <f>Drivers!BV749</f>
        <v>0.15</v>
      </c>
      <c r="BW547">
        <f>Drivers!BW749</f>
        <v>0.15</v>
      </c>
      <c r="BX547">
        <f>Drivers!BX749</f>
        <v>0.15</v>
      </c>
      <c r="BY547">
        <f>Drivers!BY749</f>
        <v>0.15</v>
      </c>
      <c r="BZ547">
        <f>Drivers!BZ749</f>
        <v>0.15</v>
      </c>
      <c r="CA547">
        <f>Drivers!CA749</f>
        <v>0.15</v>
      </c>
      <c r="CB547">
        <f>Drivers!CB749</f>
        <v>0.15</v>
      </c>
      <c r="CC547">
        <f>Drivers!CC749</f>
        <v>0.15</v>
      </c>
      <c r="CD547">
        <f>Drivers!CD749</f>
        <v>0</v>
      </c>
      <c r="CE547">
        <f>Drivers!CE749</f>
        <v>0</v>
      </c>
      <c r="CF547">
        <f>Drivers!CF749</f>
        <v>0</v>
      </c>
      <c r="CG547">
        <f>Drivers!CG749</f>
        <v>0</v>
      </c>
      <c r="CH547">
        <f>Drivers!CH749</f>
        <v>0</v>
      </c>
      <c r="CI547">
        <f>Drivers!CI749</f>
        <v>0</v>
      </c>
      <c r="CJ547">
        <f>Drivers!CJ749</f>
        <v>0</v>
      </c>
      <c r="CK547">
        <f>Drivers!CK749</f>
        <v>0</v>
      </c>
      <c r="CL547">
        <f>Drivers!CL749</f>
        <v>0</v>
      </c>
      <c r="CM547">
        <f>Drivers!CM749</f>
        <v>0</v>
      </c>
      <c r="CN547">
        <f>Drivers!CN749</f>
        <v>0</v>
      </c>
      <c r="CO547">
        <f>Drivers!CO749</f>
        <v>0</v>
      </c>
      <c r="CP547">
        <f>Drivers!CP749</f>
        <v>0</v>
      </c>
      <c r="CQ547">
        <f>Drivers!CQ749</f>
        <v>0</v>
      </c>
      <c r="CR547">
        <f>Drivers!CR749</f>
        <v>0</v>
      </c>
      <c r="CS547">
        <f>Drivers!CS749</f>
        <v>0</v>
      </c>
      <c r="CT547">
        <f>Drivers!CT749</f>
        <v>0</v>
      </c>
      <c r="CU547">
        <f>Drivers!CU749</f>
        <v>0</v>
      </c>
      <c r="CV547">
        <f>Drivers!CV749</f>
        <v>0</v>
      </c>
      <c r="CW547">
        <f>Drivers!CW749</f>
        <v>0</v>
      </c>
      <c r="CX547">
        <f>Drivers!CX749</f>
        <v>0</v>
      </c>
      <c r="CY547">
        <f>Drivers!CY749</f>
        <v>0</v>
      </c>
      <c r="CZ547">
        <f>Drivers!CZ749</f>
        <v>0</v>
      </c>
      <c r="DA547">
        <f>Drivers!DA749</f>
        <v>0</v>
      </c>
      <c r="DB547">
        <f>Drivers!DB749</f>
        <v>0</v>
      </c>
      <c r="DC547">
        <f>Drivers!DC749</f>
        <v>0</v>
      </c>
      <c r="DD547">
        <f>Drivers!DD749</f>
        <v>0</v>
      </c>
      <c r="DE547">
        <f>Drivers!DE749</f>
        <v>0</v>
      </c>
      <c r="DF547">
        <f>Drivers!DF749</f>
        <v>0</v>
      </c>
      <c r="DG547">
        <f>Drivers!DG749</f>
        <v>0</v>
      </c>
      <c r="DH547">
        <f>Drivers!DH749</f>
        <v>0</v>
      </c>
      <c r="DI547">
        <f>Drivers!DI749</f>
        <v>0</v>
      </c>
      <c r="DJ547">
        <f>Drivers!DJ749</f>
        <v>0</v>
      </c>
      <c r="DK547">
        <f>Drivers!DK749</f>
        <v>0</v>
      </c>
      <c r="DL547">
        <f>Drivers!DL749</f>
        <v>0</v>
      </c>
      <c r="DM547">
        <f>Drivers!DM749</f>
        <v>0</v>
      </c>
      <c r="DN547">
        <f>Drivers!DN749</f>
        <v>0</v>
      </c>
      <c r="DO547">
        <f>Drivers!DO749</f>
        <v>0</v>
      </c>
      <c r="DP547">
        <f>Drivers!DP749</f>
        <v>0</v>
      </c>
      <c r="DQ547" t="str">
        <f>Drivers!DQ749</f>
        <v>NA</v>
      </c>
      <c r="DR547" t="str">
        <f>Drivers!DR749</f>
        <v>NA</v>
      </c>
      <c r="DS547" t="str">
        <f>Drivers!DS749</f>
        <v>NA</v>
      </c>
      <c r="DT547" t="str">
        <f>Drivers!DT749</f>
        <v>NA</v>
      </c>
      <c r="DU547" t="str">
        <f>Drivers!DU749</f>
        <v>NA</v>
      </c>
      <c r="DV547" t="str">
        <f>Drivers!DV749</f>
        <v>NA</v>
      </c>
      <c r="DW547">
        <f>Drivers!DW749</f>
        <v>-0.8804826234234101</v>
      </c>
      <c r="DX547">
        <f>Drivers!DX749</f>
        <v>0.18554707712828034</v>
      </c>
      <c r="DY547">
        <f>Drivers!DY749</f>
        <v>1.5372072734523901E-2</v>
      </c>
      <c r="DZ547">
        <f>Drivers!DZ749</f>
        <v>0</v>
      </c>
      <c r="EA547">
        <f>Drivers!EA749</f>
        <v>0</v>
      </c>
      <c r="EB547">
        <f>Drivers!EB749</f>
        <v>0</v>
      </c>
      <c r="EC547">
        <f>Drivers!EC749</f>
        <v>0</v>
      </c>
      <c r="ED547">
        <f>Drivers!ED749</f>
        <v>0</v>
      </c>
      <c r="EE547">
        <f>Drivers!EE749</f>
        <v>0</v>
      </c>
      <c r="EF547">
        <f>Drivers!EF749</f>
        <v>0</v>
      </c>
      <c r="EG547">
        <f>Drivers!EG749</f>
        <v>0</v>
      </c>
      <c r="EH547">
        <f>Drivers!EH749</f>
        <v>0</v>
      </c>
      <c r="EI547">
        <f>Drivers!EI749</f>
        <v>0</v>
      </c>
      <c r="EJ547">
        <f>Drivers!EJ749</f>
        <v>0</v>
      </c>
    </row>
    <row r="548" spans="1:140" hidden="1" outlineLevel="1">
      <c r="A548">
        <f>Drivers!A750</f>
        <v>0</v>
      </c>
      <c r="B548">
        <f>Drivers!B750</f>
        <v>0</v>
      </c>
      <c r="C548">
        <f>Drivers!C750</f>
        <v>0</v>
      </c>
      <c r="D548">
        <f>Drivers!D750</f>
        <v>0</v>
      </c>
      <c r="E548">
        <f>Drivers!E750</f>
        <v>0</v>
      </c>
      <c r="F548">
        <f>Drivers!F750</f>
        <v>0</v>
      </c>
      <c r="G548">
        <f>Drivers!G750</f>
        <v>0</v>
      </c>
      <c r="H548">
        <f>Drivers!H750</f>
        <v>0</v>
      </c>
      <c r="I548" t="str">
        <f>Drivers!I750</f>
        <v>Base</v>
      </c>
      <c r="J548">
        <f>Drivers!J750</f>
        <v>0</v>
      </c>
      <c r="K548">
        <f>Drivers!K750</f>
        <v>0</v>
      </c>
      <c r="L548">
        <f>Drivers!L750</f>
        <v>0</v>
      </c>
      <c r="M548">
        <f>Drivers!M750</f>
        <v>0</v>
      </c>
      <c r="N548">
        <f>Drivers!N750</f>
        <v>0</v>
      </c>
      <c r="O548">
        <f>Drivers!O750</f>
        <v>0</v>
      </c>
      <c r="P548">
        <f>Drivers!P750</f>
        <v>0</v>
      </c>
      <c r="Q548">
        <f>Drivers!Q750</f>
        <v>0</v>
      </c>
      <c r="R548">
        <f>Drivers!R750</f>
        <v>0</v>
      </c>
      <c r="S548">
        <f>Drivers!S750</f>
        <v>0</v>
      </c>
      <c r="T548">
        <f>Drivers!T750</f>
        <v>0</v>
      </c>
      <c r="U548">
        <f>Drivers!U750</f>
        <v>0</v>
      </c>
      <c r="V548">
        <f>Drivers!V750</f>
        <v>0</v>
      </c>
      <c r="W548">
        <f>Drivers!W750</f>
        <v>0</v>
      </c>
      <c r="X548">
        <f>Drivers!X750</f>
        <v>0</v>
      </c>
      <c r="Y548">
        <f>Drivers!Y750</f>
        <v>0</v>
      </c>
      <c r="Z548">
        <f>Drivers!Z750</f>
        <v>0</v>
      </c>
      <c r="AA548">
        <f>Drivers!AA750</f>
        <v>0</v>
      </c>
      <c r="AB548">
        <f>Drivers!AB750</f>
        <v>0</v>
      </c>
      <c r="AC548">
        <f>Drivers!AC750</f>
        <v>0</v>
      </c>
      <c r="AD548">
        <f>Drivers!AD750</f>
        <v>0</v>
      </c>
      <c r="AE548">
        <f>Drivers!AE750</f>
        <v>0</v>
      </c>
      <c r="AF548">
        <f>Drivers!AF750</f>
        <v>0</v>
      </c>
      <c r="AG548">
        <f>Drivers!AG750</f>
        <v>0</v>
      </c>
      <c r="AH548">
        <f>Drivers!AH750</f>
        <v>0</v>
      </c>
      <c r="AI548">
        <f>Drivers!AI750</f>
        <v>0</v>
      </c>
      <c r="AJ548">
        <f>Drivers!AJ750</f>
        <v>0</v>
      </c>
      <c r="AK548">
        <f>Drivers!AK750</f>
        <v>0</v>
      </c>
      <c r="AL548">
        <f>Drivers!AL750</f>
        <v>0</v>
      </c>
      <c r="AM548">
        <f>Drivers!AM750</f>
        <v>0</v>
      </c>
      <c r="AN548">
        <f>Drivers!AN750</f>
        <v>0</v>
      </c>
      <c r="AO548">
        <f>Drivers!AO750</f>
        <v>0</v>
      </c>
      <c r="AP548">
        <f>Drivers!AP750</f>
        <v>0</v>
      </c>
      <c r="AQ548">
        <f>Drivers!AQ750</f>
        <v>0</v>
      </c>
      <c r="AR548">
        <f>Drivers!AR750</f>
        <v>0</v>
      </c>
      <c r="AS548">
        <f>Drivers!AS750</f>
        <v>0</v>
      </c>
      <c r="AT548">
        <f>Drivers!AT750</f>
        <v>0</v>
      </c>
      <c r="AU548">
        <f>Drivers!AU750</f>
        <v>0</v>
      </c>
      <c r="AV548">
        <f>Drivers!AV750</f>
        <v>0</v>
      </c>
      <c r="AW548">
        <f>Drivers!AW750</f>
        <v>0</v>
      </c>
      <c r="AX548">
        <f>Drivers!AX750</f>
        <v>0</v>
      </c>
      <c r="AY548">
        <f>Drivers!AY750</f>
        <v>0</v>
      </c>
      <c r="AZ548">
        <f>Drivers!AZ750</f>
        <v>0</v>
      </c>
      <c r="BA548">
        <f>Drivers!BA750</f>
        <v>0</v>
      </c>
      <c r="BB548">
        <f>Drivers!BB750</f>
        <v>0</v>
      </c>
      <c r="BC548">
        <f>Drivers!BC750</f>
        <v>0</v>
      </c>
      <c r="BD548">
        <f>Drivers!BD750</f>
        <v>0</v>
      </c>
      <c r="BE548">
        <f>Drivers!BE750</f>
        <v>0</v>
      </c>
      <c r="BF548">
        <f>Drivers!BF750</f>
        <v>0</v>
      </c>
      <c r="BG548">
        <f>Drivers!BG750</f>
        <v>0</v>
      </c>
      <c r="BH548">
        <f>Drivers!BH750</f>
        <v>0</v>
      </c>
      <c r="BI548">
        <f>Drivers!BI750</f>
        <v>0</v>
      </c>
      <c r="BJ548">
        <f>Drivers!BJ750</f>
        <v>0</v>
      </c>
      <c r="BK548">
        <f>Drivers!BK750</f>
        <v>0</v>
      </c>
      <c r="BL548">
        <f>Drivers!BL750</f>
        <v>0</v>
      </c>
      <c r="BM548">
        <f>Drivers!BM750</f>
        <v>0</v>
      </c>
      <c r="BN548">
        <f>Drivers!BN750</f>
        <v>0</v>
      </c>
      <c r="BO548">
        <f>Drivers!BO750</f>
        <v>0</v>
      </c>
      <c r="BP548">
        <f>Drivers!BP750</f>
        <v>0</v>
      </c>
      <c r="BQ548">
        <f>Drivers!BQ750</f>
        <v>0</v>
      </c>
      <c r="BR548">
        <f>Drivers!BR750</f>
        <v>0</v>
      </c>
      <c r="BS548">
        <f>Drivers!BS750</f>
        <v>0.15</v>
      </c>
      <c r="BT548">
        <f>Drivers!BT750</f>
        <v>0.15</v>
      </c>
      <c r="BU548">
        <f>Drivers!BU750</f>
        <v>0.15</v>
      </c>
      <c r="BV548">
        <f>Drivers!BV750</f>
        <v>0.15</v>
      </c>
      <c r="BW548">
        <f>Drivers!BW750</f>
        <v>0.15</v>
      </c>
      <c r="BX548">
        <f>Drivers!BX750</f>
        <v>0.15</v>
      </c>
      <c r="BY548">
        <f>Drivers!BY750</f>
        <v>0.15</v>
      </c>
      <c r="BZ548">
        <f>Drivers!BZ750</f>
        <v>0.15</v>
      </c>
      <c r="CA548">
        <f>Drivers!CA750</f>
        <v>0.15</v>
      </c>
      <c r="CB548">
        <f>Drivers!CB750</f>
        <v>0.15</v>
      </c>
      <c r="CC548">
        <f>Drivers!CC750</f>
        <v>0.15</v>
      </c>
      <c r="CD548">
        <f>Drivers!CD750</f>
        <v>0</v>
      </c>
      <c r="CE548">
        <f>Drivers!CE750</f>
        <v>0</v>
      </c>
      <c r="CF548">
        <f>Drivers!CF750</f>
        <v>0</v>
      </c>
      <c r="CG548">
        <f>Drivers!CG750</f>
        <v>0</v>
      </c>
      <c r="CH548">
        <f>Drivers!CH750</f>
        <v>0</v>
      </c>
      <c r="CI548">
        <f>Drivers!CI750</f>
        <v>0</v>
      </c>
      <c r="CJ548">
        <f>Drivers!CJ750</f>
        <v>0</v>
      </c>
      <c r="CK548">
        <f>Drivers!CK750</f>
        <v>0</v>
      </c>
      <c r="CL548">
        <f>Drivers!CL750</f>
        <v>0</v>
      </c>
      <c r="CM548">
        <f>Drivers!CM750</f>
        <v>0</v>
      </c>
      <c r="CN548">
        <f>Drivers!CN750</f>
        <v>0</v>
      </c>
      <c r="CO548">
        <f>Drivers!CO750</f>
        <v>0</v>
      </c>
      <c r="CP548">
        <f>Drivers!CP750</f>
        <v>0</v>
      </c>
      <c r="CQ548">
        <f>Drivers!CQ750</f>
        <v>0</v>
      </c>
      <c r="CR548">
        <f>Drivers!CR750</f>
        <v>0</v>
      </c>
      <c r="CS548">
        <f>Drivers!CS750</f>
        <v>0</v>
      </c>
      <c r="CT548">
        <f>Drivers!CT750</f>
        <v>0</v>
      </c>
      <c r="CU548">
        <f>Drivers!CU750</f>
        <v>0</v>
      </c>
      <c r="CV548">
        <f>Drivers!CV750</f>
        <v>0</v>
      </c>
      <c r="CW548">
        <f>Drivers!CW750</f>
        <v>0</v>
      </c>
      <c r="CX548">
        <f>Drivers!CX750</f>
        <v>0</v>
      </c>
      <c r="CY548">
        <f>Drivers!CY750</f>
        <v>0</v>
      </c>
      <c r="CZ548">
        <f>Drivers!CZ750</f>
        <v>0</v>
      </c>
      <c r="DA548">
        <f>Drivers!DA750</f>
        <v>0</v>
      </c>
      <c r="DB548">
        <f>Drivers!DB750</f>
        <v>0</v>
      </c>
      <c r="DC548">
        <f>Drivers!DC750</f>
        <v>0</v>
      </c>
      <c r="DD548">
        <f>Drivers!DD750</f>
        <v>0</v>
      </c>
      <c r="DE548">
        <f>Drivers!DE750</f>
        <v>0</v>
      </c>
      <c r="DF548">
        <f>Drivers!DF750</f>
        <v>0</v>
      </c>
      <c r="DG548">
        <f>Drivers!DG750</f>
        <v>0</v>
      </c>
      <c r="DH548">
        <f>Drivers!DH750</f>
        <v>0</v>
      </c>
      <c r="DI548">
        <f>Drivers!DI750</f>
        <v>0</v>
      </c>
      <c r="DJ548">
        <f>Drivers!DJ750</f>
        <v>0</v>
      </c>
      <c r="DK548">
        <f>Drivers!DK750</f>
        <v>0</v>
      </c>
      <c r="DL548">
        <f>Drivers!DL750</f>
        <v>0</v>
      </c>
      <c r="DM548">
        <f>Drivers!DM750</f>
        <v>0</v>
      </c>
      <c r="DN548">
        <f>Drivers!DN750</f>
        <v>0</v>
      </c>
      <c r="DO548">
        <f>Drivers!DO750</f>
        <v>0</v>
      </c>
      <c r="DP548">
        <f>Drivers!DP750</f>
        <v>0</v>
      </c>
      <c r="DQ548">
        <f>Drivers!DQ750</f>
        <v>0</v>
      </c>
      <c r="DR548">
        <f>Drivers!DR750</f>
        <v>0</v>
      </c>
      <c r="DS548">
        <f>Drivers!DS750</f>
        <v>0</v>
      </c>
      <c r="DT548">
        <f>Drivers!DT750</f>
        <v>0</v>
      </c>
      <c r="DU548">
        <f>Drivers!DU750</f>
        <v>0</v>
      </c>
      <c r="DV548">
        <f>Drivers!DV750</f>
        <v>0</v>
      </c>
      <c r="DW548">
        <f>Drivers!DW750</f>
        <v>0</v>
      </c>
      <c r="DX548">
        <f>Drivers!DX750</f>
        <v>0</v>
      </c>
      <c r="DY548">
        <f>Drivers!DY750</f>
        <v>0</v>
      </c>
      <c r="DZ548">
        <f>Drivers!DZ750</f>
        <v>0</v>
      </c>
      <c r="EA548">
        <f>Drivers!EA750</f>
        <v>0</v>
      </c>
      <c r="EB548">
        <f>Drivers!EB750</f>
        <v>0</v>
      </c>
      <c r="EC548">
        <f>Drivers!EC750</f>
        <v>0</v>
      </c>
      <c r="ED548">
        <f>Drivers!ED750</f>
        <v>0</v>
      </c>
      <c r="EE548">
        <f>Drivers!EE750</f>
        <v>0</v>
      </c>
      <c r="EF548">
        <f>Drivers!EF750</f>
        <v>0</v>
      </c>
      <c r="EG548">
        <f>Drivers!EG750</f>
        <v>0</v>
      </c>
      <c r="EH548">
        <f>Drivers!EH750</f>
        <v>0</v>
      </c>
      <c r="EI548">
        <f>Drivers!EI750</f>
        <v>0</v>
      </c>
      <c r="EJ548">
        <f>Drivers!EJ750</f>
        <v>0</v>
      </c>
    </row>
    <row r="549" spans="1:140" hidden="1" outlineLevel="1">
      <c r="A549">
        <f>Drivers!A751</f>
        <v>0</v>
      </c>
      <c r="B549">
        <f>Drivers!B751</f>
        <v>0</v>
      </c>
      <c r="C549">
        <f>Drivers!C751</f>
        <v>0</v>
      </c>
      <c r="D549">
        <f>Drivers!D751</f>
        <v>0</v>
      </c>
      <c r="E549">
        <f>Drivers!E751</f>
        <v>0</v>
      </c>
      <c r="F549">
        <f>Drivers!F751</f>
        <v>0</v>
      </c>
      <c r="G549">
        <f>Drivers!G751</f>
        <v>0</v>
      </c>
      <c r="H549">
        <f>Drivers!H751</f>
        <v>0</v>
      </c>
      <c r="I549" t="str">
        <f>Drivers!I751</f>
        <v>Bull</v>
      </c>
      <c r="J549">
        <f>Drivers!J751</f>
        <v>0</v>
      </c>
      <c r="K549">
        <f>Drivers!K751</f>
        <v>0</v>
      </c>
      <c r="L549">
        <f>Drivers!L751</f>
        <v>0</v>
      </c>
      <c r="M549">
        <f>Drivers!M751</f>
        <v>0</v>
      </c>
      <c r="N549">
        <f>Drivers!N751</f>
        <v>0</v>
      </c>
      <c r="O549">
        <f>Drivers!O751</f>
        <v>0</v>
      </c>
      <c r="P549">
        <f>Drivers!P751</f>
        <v>0</v>
      </c>
      <c r="Q549">
        <f>Drivers!Q751</f>
        <v>0</v>
      </c>
      <c r="R549">
        <f>Drivers!R751</f>
        <v>0</v>
      </c>
      <c r="S549">
        <f>Drivers!S751</f>
        <v>0</v>
      </c>
      <c r="T549">
        <f>Drivers!T751</f>
        <v>0</v>
      </c>
      <c r="U549">
        <f>Drivers!U751</f>
        <v>0</v>
      </c>
      <c r="V549">
        <f>Drivers!V751</f>
        <v>0</v>
      </c>
      <c r="W549">
        <f>Drivers!W751</f>
        <v>0</v>
      </c>
      <c r="X549">
        <f>Drivers!X751</f>
        <v>0</v>
      </c>
      <c r="Y549">
        <f>Drivers!Y751</f>
        <v>0</v>
      </c>
      <c r="Z549">
        <f>Drivers!Z751</f>
        <v>0</v>
      </c>
      <c r="AA549">
        <f>Drivers!AA751</f>
        <v>0</v>
      </c>
      <c r="AB549">
        <f>Drivers!AB751</f>
        <v>0</v>
      </c>
      <c r="AC549">
        <f>Drivers!AC751</f>
        <v>0</v>
      </c>
      <c r="AD549">
        <f>Drivers!AD751</f>
        <v>0</v>
      </c>
      <c r="AE549">
        <f>Drivers!AE751</f>
        <v>0</v>
      </c>
      <c r="AF549">
        <f>Drivers!AF751</f>
        <v>0</v>
      </c>
      <c r="AG549">
        <f>Drivers!AG751</f>
        <v>0</v>
      </c>
      <c r="AH549">
        <f>Drivers!AH751</f>
        <v>0</v>
      </c>
      <c r="AI549">
        <f>Drivers!AI751</f>
        <v>0</v>
      </c>
      <c r="AJ549">
        <f>Drivers!AJ751</f>
        <v>0</v>
      </c>
      <c r="AK549">
        <f>Drivers!AK751</f>
        <v>0</v>
      </c>
      <c r="AL549">
        <f>Drivers!AL751</f>
        <v>0</v>
      </c>
      <c r="AM549">
        <f>Drivers!AM751</f>
        <v>0</v>
      </c>
      <c r="AN549">
        <f>Drivers!AN751</f>
        <v>0</v>
      </c>
      <c r="AO549">
        <f>Drivers!AO751</f>
        <v>0</v>
      </c>
      <c r="AP549">
        <f>Drivers!AP751</f>
        <v>0</v>
      </c>
      <c r="AQ549">
        <f>Drivers!AQ751</f>
        <v>0</v>
      </c>
      <c r="AR549">
        <f>Drivers!AR751</f>
        <v>0</v>
      </c>
      <c r="AS549">
        <f>Drivers!AS751</f>
        <v>0</v>
      </c>
      <c r="AT549">
        <f>Drivers!AT751</f>
        <v>0</v>
      </c>
      <c r="AU549">
        <f>Drivers!AU751</f>
        <v>0</v>
      </c>
      <c r="AV549">
        <f>Drivers!AV751</f>
        <v>0</v>
      </c>
      <c r="AW549">
        <f>Drivers!AW751</f>
        <v>0</v>
      </c>
      <c r="AX549">
        <f>Drivers!AX751</f>
        <v>0</v>
      </c>
      <c r="AY549">
        <f>Drivers!AY751</f>
        <v>0</v>
      </c>
      <c r="AZ549">
        <f>Drivers!AZ751</f>
        <v>0</v>
      </c>
      <c r="BA549">
        <f>Drivers!BA751</f>
        <v>0</v>
      </c>
      <c r="BB549">
        <f>Drivers!BB751</f>
        <v>0</v>
      </c>
      <c r="BC549">
        <f>Drivers!BC751</f>
        <v>0</v>
      </c>
      <c r="BD549">
        <f>Drivers!BD751</f>
        <v>0</v>
      </c>
      <c r="BE549">
        <f>Drivers!BE751</f>
        <v>0</v>
      </c>
      <c r="BF549">
        <f>Drivers!BF751</f>
        <v>0</v>
      </c>
      <c r="BG549">
        <f>Drivers!BG751</f>
        <v>0</v>
      </c>
      <c r="BH549">
        <f>Drivers!BH751</f>
        <v>0</v>
      </c>
      <c r="BI549">
        <f>Drivers!BI751</f>
        <v>0</v>
      </c>
      <c r="BJ549">
        <f>Drivers!BJ751</f>
        <v>0</v>
      </c>
      <c r="BK549">
        <f>Drivers!BK751</f>
        <v>0</v>
      </c>
      <c r="BL549">
        <f>Drivers!BL751</f>
        <v>0</v>
      </c>
      <c r="BM549">
        <f>Drivers!BM751</f>
        <v>0</v>
      </c>
      <c r="BN549">
        <f>Drivers!BN751</f>
        <v>0</v>
      </c>
      <c r="BO549">
        <f>Drivers!BO751</f>
        <v>0</v>
      </c>
      <c r="BP549">
        <f>Drivers!BP751</f>
        <v>0</v>
      </c>
      <c r="BQ549">
        <f>Drivers!BQ751</f>
        <v>0</v>
      </c>
      <c r="BR549">
        <f>Drivers!BR751</f>
        <v>0</v>
      </c>
      <c r="BS549">
        <f>Drivers!BS751</f>
        <v>0.2</v>
      </c>
      <c r="BT549">
        <f>Drivers!BT751</f>
        <v>0.2</v>
      </c>
      <c r="BU549">
        <f>Drivers!BU751</f>
        <v>0.2</v>
      </c>
      <c r="BV549">
        <f>Drivers!BV751</f>
        <v>0.2</v>
      </c>
      <c r="BW549">
        <f>Drivers!BW751</f>
        <v>0.2</v>
      </c>
      <c r="BX549">
        <f>Drivers!BX751</f>
        <v>0.2</v>
      </c>
      <c r="BY549">
        <f>Drivers!BY751</f>
        <v>0.2</v>
      </c>
      <c r="BZ549">
        <f>Drivers!BZ751</f>
        <v>0.2</v>
      </c>
      <c r="CA549">
        <f>Drivers!CA751</f>
        <v>0.2</v>
      </c>
      <c r="CB549">
        <f>Drivers!CB751</f>
        <v>0.2</v>
      </c>
      <c r="CC549">
        <f>Drivers!CC751</f>
        <v>0.2</v>
      </c>
      <c r="CD549">
        <f>Drivers!CD751</f>
        <v>0</v>
      </c>
      <c r="CE549">
        <f>Drivers!CE751</f>
        <v>0</v>
      </c>
      <c r="CF549">
        <f>Drivers!CF751</f>
        <v>0</v>
      </c>
      <c r="CG549">
        <f>Drivers!CG751</f>
        <v>0</v>
      </c>
      <c r="CH549">
        <f>Drivers!CH751</f>
        <v>0</v>
      </c>
      <c r="CI549">
        <f>Drivers!CI751</f>
        <v>0</v>
      </c>
      <c r="CJ549">
        <f>Drivers!CJ751</f>
        <v>0</v>
      </c>
      <c r="CK549">
        <f>Drivers!CK751</f>
        <v>0</v>
      </c>
      <c r="CL549">
        <f>Drivers!CL751</f>
        <v>0</v>
      </c>
      <c r="CM549">
        <f>Drivers!CM751</f>
        <v>0</v>
      </c>
      <c r="CN549">
        <f>Drivers!CN751</f>
        <v>0</v>
      </c>
      <c r="CO549">
        <f>Drivers!CO751</f>
        <v>0</v>
      </c>
      <c r="CP549">
        <f>Drivers!CP751</f>
        <v>0</v>
      </c>
      <c r="CQ549">
        <f>Drivers!CQ751</f>
        <v>0</v>
      </c>
      <c r="CR549">
        <f>Drivers!CR751</f>
        <v>0</v>
      </c>
      <c r="CS549">
        <f>Drivers!CS751</f>
        <v>0</v>
      </c>
      <c r="CT549">
        <f>Drivers!CT751</f>
        <v>0</v>
      </c>
      <c r="CU549">
        <f>Drivers!CU751</f>
        <v>0</v>
      </c>
      <c r="CV549">
        <f>Drivers!CV751</f>
        <v>0</v>
      </c>
      <c r="CW549">
        <f>Drivers!CW751</f>
        <v>0</v>
      </c>
      <c r="CX549">
        <f>Drivers!CX751</f>
        <v>0</v>
      </c>
      <c r="CY549">
        <f>Drivers!CY751</f>
        <v>0</v>
      </c>
      <c r="CZ549">
        <f>Drivers!CZ751</f>
        <v>0</v>
      </c>
      <c r="DA549">
        <f>Drivers!DA751</f>
        <v>0</v>
      </c>
      <c r="DB549">
        <f>Drivers!DB751</f>
        <v>0</v>
      </c>
      <c r="DC549">
        <f>Drivers!DC751</f>
        <v>0</v>
      </c>
      <c r="DD549">
        <f>Drivers!DD751</f>
        <v>0</v>
      </c>
      <c r="DE549">
        <f>Drivers!DE751</f>
        <v>0</v>
      </c>
      <c r="DF549">
        <f>Drivers!DF751</f>
        <v>0</v>
      </c>
      <c r="DG549">
        <f>Drivers!DG751</f>
        <v>0</v>
      </c>
      <c r="DH549">
        <f>Drivers!DH751</f>
        <v>0</v>
      </c>
      <c r="DI549">
        <f>Drivers!DI751</f>
        <v>0</v>
      </c>
      <c r="DJ549">
        <f>Drivers!DJ751</f>
        <v>0</v>
      </c>
      <c r="DK549">
        <f>Drivers!DK751</f>
        <v>0</v>
      </c>
      <c r="DL549">
        <f>Drivers!DL751</f>
        <v>0</v>
      </c>
      <c r="DM549">
        <f>Drivers!DM751</f>
        <v>0</v>
      </c>
      <c r="DN549">
        <f>Drivers!DN751</f>
        <v>0</v>
      </c>
      <c r="DO549">
        <f>Drivers!DO751</f>
        <v>0</v>
      </c>
      <c r="DP549">
        <f>Drivers!DP751</f>
        <v>0</v>
      </c>
      <c r="DQ549">
        <f>Drivers!DQ751</f>
        <v>0</v>
      </c>
      <c r="DR549">
        <f>Drivers!DR751</f>
        <v>0</v>
      </c>
      <c r="DS549">
        <f>Drivers!DS751</f>
        <v>0</v>
      </c>
      <c r="DT549">
        <f>Drivers!DT751</f>
        <v>0</v>
      </c>
      <c r="DU549">
        <f>Drivers!DU751</f>
        <v>0</v>
      </c>
      <c r="DV549">
        <f>Drivers!DV751</f>
        <v>0</v>
      </c>
      <c r="DW549">
        <f>Drivers!DW751</f>
        <v>0</v>
      </c>
      <c r="DX549">
        <f>Drivers!DX751</f>
        <v>0</v>
      </c>
      <c r="DY549">
        <f>Drivers!DY751</f>
        <v>0</v>
      </c>
      <c r="DZ549">
        <f>Drivers!DZ751</f>
        <v>0</v>
      </c>
      <c r="EA549">
        <f>Drivers!EA751</f>
        <v>0</v>
      </c>
      <c r="EB549">
        <f>Drivers!EB751</f>
        <v>0</v>
      </c>
      <c r="EC549">
        <f>Drivers!EC751</f>
        <v>0</v>
      </c>
      <c r="ED549">
        <f>Drivers!ED751</f>
        <v>0</v>
      </c>
      <c r="EE549">
        <f>Drivers!EE751</f>
        <v>0</v>
      </c>
      <c r="EF549">
        <f>Drivers!EF751</f>
        <v>0</v>
      </c>
      <c r="EG549">
        <f>Drivers!EG751</f>
        <v>0</v>
      </c>
      <c r="EH549">
        <f>Drivers!EH751</f>
        <v>0</v>
      </c>
      <c r="EI549">
        <f>Drivers!EI751</f>
        <v>0</v>
      </c>
      <c r="EJ549">
        <f>Drivers!EJ751</f>
        <v>0</v>
      </c>
    </row>
    <row r="550" spans="1:140" hidden="1" outlineLevel="1">
      <c r="A550">
        <f>Drivers!A752</f>
        <v>0</v>
      </c>
      <c r="B550">
        <f>Drivers!B752</f>
        <v>0</v>
      </c>
      <c r="C550">
        <f>Drivers!C752</f>
        <v>0</v>
      </c>
      <c r="D550">
        <f>Drivers!D752</f>
        <v>0</v>
      </c>
      <c r="E550">
        <f>Drivers!E752</f>
        <v>0</v>
      </c>
      <c r="F550">
        <f>Drivers!F752</f>
        <v>0</v>
      </c>
      <c r="G550">
        <f>Drivers!G752</f>
        <v>0</v>
      </c>
      <c r="H550">
        <f>Drivers!H752</f>
        <v>0</v>
      </c>
      <c r="I550" t="str">
        <f>Drivers!I752</f>
        <v>Spread from Base Case</v>
      </c>
      <c r="J550">
        <f>Drivers!J752</f>
        <v>0</v>
      </c>
      <c r="K550">
        <f>Drivers!K752</f>
        <v>0</v>
      </c>
      <c r="L550">
        <f>Drivers!L752</f>
        <v>0</v>
      </c>
      <c r="M550">
        <f>Drivers!M752</f>
        <v>0</v>
      </c>
      <c r="N550">
        <f>Drivers!N752</f>
        <v>0</v>
      </c>
      <c r="O550">
        <f>Drivers!O752</f>
        <v>0</v>
      </c>
      <c r="P550">
        <f>Drivers!P752</f>
        <v>0</v>
      </c>
      <c r="Q550">
        <f>Drivers!Q752</f>
        <v>0</v>
      </c>
      <c r="R550">
        <f>Drivers!R752</f>
        <v>0</v>
      </c>
      <c r="S550">
        <f>Drivers!S752</f>
        <v>0</v>
      </c>
      <c r="T550">
        <f>Drivers!T752</f>
        <v>0</v>
      </c>
      <c r="U550">
        <f>Drivers!U752</f>
        <v>0</v>
      </c>
      <c r="V550">
        <f>Drivers!V752</f>
        <v>0</v>
      </c>
      <c r="W550">
        <f>Drivers!W752</f>
        <v>0</v>
      </c>
      <c r="X550">
        <f>Drivers!X752</f>
        <v>0</v>
      </c>
      <c r="Y550">
        <f>Drivers!Y752</f>
        <v>0</v>
      </c>
      <c r="Z550">
        <f>Drivers!Z752</f>
        <v>0</v>
      </c>
      <c r="AA550">
        <f>Drivers!AA752</f>
        <v>0</v>
      </c>
      <c r="AB550">
        <f>Drivers!AB752</f>
        <v>0</v>
      </c>
      <c r="AC550">
        <f>Drivers!AC752</f>
        <v>0</v>
      </c>
      <c r="AD550">
        <f>Drivers!AD752</f>
        <v>0</v>
      </c>
      <c r="AE550">
        <f>Drivers!AE752</f>
        <v>0</v>
      </c>
      <c r="AF550">
        <f>Drivers!AF752</f>
        <v>0</v>
      </c>
      <c r="AG550">
        <f>Drivers!AG752</f>
        <v>0</v>
      </c>
      <c r="AH550">
        <f>Drivers!AH752</f>
        <v>0</v>
      </c>
      <c r="AI550">
        <f>Drivers!AI752</f>
        <v>0</v>
      </c>
      <c r="AJ550">
        <f>Drivers!AJ752</f>
        <v>0</v>
      </c>
      <c r="AK550">
        <f>Drivers!AK752</f>
        <v>0</v>
      </c>
      <c r="AL550">
        <f>Drivers!AL752</f>
        <v>0</v>
      </c>
      <c r="AM550">
        <f>Drivers!AM752</f>
        <v>0</v>
      </c>
      <c r="AN550">
        <f>Drivers!AN752</f>
        <v>0</v>
      </c>
      <c r="AO550">
        <f>Drivers!AO752</f>
        <v>0</v>
      </c>
      <c r="AP550">
        <f>Drivers!AP752</f>
        <v>0</v>
      </c>
      <c r="AQ550">
        <f>Drivers!AQ752</f>
        <v>0</v>
      </c>
      <c r="AR550">
        <f>Drivers!AR752</f>
        <v>0</v>
      </c>
      <c r="AS550">
        <f>Drivers!AS752</f>
        <v>0</v>
      </c>
      <c r="AT550">
        <f>Drivers!AT752</f>
        <v>0</v>
      </c>
      <c r="AU550">
        <f>Drivers!AU752</f>
        <v>0</v>
      </c>
      <c r="AV550">
        <f>Drivers!AV752</f>
        <v>0</v>
      </c>
      <c r="AW550">
        <f>Drivers!AW752</f>
        <v>0</v>
      </c>
      <c r="AX550">
        <f>Drivers!AX752</f>
        <v>0</v>
      </c>
      <c r="AY550">
        <f>Drivers!AY752</f>
        <v>0</v>
      </c>
      <c r="AZ550">
        <f>Drivers!AZ752</f>
        <v>0</v>
      </c>
      <c r="BA550">
        <f>Drivers!BA752</f>
        <v>0</v>
      </c>
      <c r="BB550">
        <f>Drivers!BB752</f>
        <v>0</v>
      </c>
      <c r="BC550">
        <f>Drivers!BC752</f>
        <v>0</v>
      </c>
      <c r="BD550">
        <f>Drivers!BD752</f>
        <v>0</v>
      </c>
      <c r="BE550">
        <f>Drivers!BE752</f>
        <v>0</v>
      </c>
      <c r="BF550">
        <f>Drivers!BF752</f>
        <v>0</v>
      </c>
      <c r="BG550">
        <f>Drivers!BG752</f>
        <v>0</v>
      </c>
      <c r="BH550">
        <f>Drivers!BH752</f>
        <v>0</v>
      </c>
      <c r="BI550">
        <f>Drivers!BI752</f>
        <v>0</v>
      </c>
      <c r="BJ550">
        <f>Drivers!BJ752</f>
        <v>0</v>
      </c>
      <c r="BK550">
        <f>Drivers!BK752</f>
        <v>0</v>
      </c>
      <c r="BL550">
        <f>Drivers!BL752</f>
        <v>0</v>
      </c>
      <c r="BM550">
        <f>Drivers!BM752</f>
        <v>0</v>
      </c>
      <c r="BN550">
        <f>Drivers!BN752</f>
        <v>0</v>
      </c>
      <c r="BO550">
        <f>Drivers!BO752</f>
        <v>0</v>
      </c>
      <c r="BP550">
        <f>Drivers!BP752</f>
        <v>0</v>
      </c>
      <c r="BQ550">
        <f>Drivers!BQ752</f>
        <v>0</v>
      </c>
      <c r="BR550">
        <f>Drivers!BR752</f>
        <v>0</v>
      </c>
      <c r="BS550">
        <f>Drivers!BS752</f>
        <v>0.05</v>
      </c>
      <c r="BT550">
        <f>Drivers!BT752</f>
        <v>0.05</v>
      </c>
      <c r="BU550">
        <f>Drivers!BU752</f>
        <v>0.05</v>
      </c>
      <c r="BV550">
        <f>Drivers!BV752</f>
        <v>0.05</v>
      </c>
      <c r="BW550">
        <f>Drivers!BW752</f>
        <v>0.05</v>
      </c>
      <c r="BX550">
        <f>Drivers!BX752</f>
        <v>0.05</v>
      </c>
      <c r="BY550">
        <f>Drivers!BY752</f>
        <v>0.05</v>
      </c>
      <c r="BZ550">
        <f>Drivers!BZ752</f>
        <v>0.05</v>
      </c>
      <c r="CA550">
        <f>Drivers!CA752</f>
        <v>0.05</v>
      </c>
      <c r="CB550">
        <f>Drivers!CB752</f>
        <v>0.05</v>
      </c>
      <c r="CC550">
        <f>Drivers!CC752</f>
        <v>0.05</v>
      </c>
      <c r="CD550">
        <f>Drivers!CD752</f>
        <v>0</v>
      </c>
      <c r="CE550">
        <f>Drivers!CE752</f>
        <v>0</v>
      </c>
      <c r="CF550">
        <f>Drivers!CF752</f>
        <v>0</v>
      </c>
      <c r="CG550">
        <f>Drivers!CG752</f>
        <v>0</v>
      </c>
      <c r="CH550">
        <f>Drivers!CH752</f>
        <v>0</v>
      </c>
      <c r="CI550">
        <f>Drivers!CI752</f>
        <v>0</v>
      </c>
      <c r="CJ550">
        <f>Drivers!CJ752</f>
        <v>0</v>
      </c>
      <c r="CK550">
        <f>Drivers!CK752</f>
        <v>0</v>
      </c>
      <c r="CL550">
        <f>Drivers!CL752</f>
        <v>0</v>
      </c>
      <c r="CM550">
        <f>Drivers!CM752</f>
        <v>0</v>
      </c>
      <c r="CN550">
        <f>Drivers!CN752</f>
        <v>0</v>
      </c>
      <c r="CO550">
        <f>Drivers!CO752</f>
        <v>0</v>
      </c>
      <c r="CP550">
        <f>Drivers!CP752</f>
        <v>0</v>
      </c>
      <c r="CQ550">
        <f>Drivers!CQ752</f>
        <v>0</v>
      </c>
      <c r="CR550">
        <f>Drivers!CR752</f>
        <v>0</v>
      </c>
      <c r="CS550">
        <f>Drivers!CS752</f>
        <v>0</v>
      </c>
      <c r="CT550">
        <f>Drivers!CT752</f>
        <v>0</v>
      </c>
      <c r="CU550">
        <f>Drivers!CU752</f>
        <v>0</v>
      </c>
      <c r="CV550">
        <f>Drivers!CV752</f>
        <v>0</v>
      </c>
      <c r="CW550">
        <f>Drivers!CW752</f>
        <v>0</v>
      </c>
      <c r="CX550">
        <f>Drivers!CX752</f>
        <v>0</v>
      </c>
      <c r="CY550">
        <f>Drivers!CY752</f>
        <v>0</v>
      </c>
      <c r="CZ550">
        <f>Drivers!CZ752</f>
        <v>0</v>
      </c>
      <c r="DA550">
        <f>Drivers!DA752</f>
        <v>0</v>
      </c>
      <c r="DB550">
        <f>Drivers!DB752</f>
        <v>0</v>
      </c>
      <c r="DC550">
        <f>Drivers!DC752</f>
        <v>0</v>
      </c>
      <c r="DD550">
        <f>Drivers!DD752</f>
        <v>0</v>
      </c>
      <c r="DE550">
        <f>Drivers!DE752</f>
        <v>0</v>
      </c>
      <c r="DF550">
        <f>Drivers!DF752</f>
        <v>0</v>
      </c>
      <c r="DG550">
        <f>Drivers!DG752</f>
        <v>0</v>
      </c>
      <c r="DH550">
        <f>Drivers!DH752</f>
        <v>0</v>
      </c>
      <c r="DI550">
        <f>Drivers!DI752</f>
        <v>0</v>
      </c>
      <c r="DJ550">
        <f>Drivers!DJ752</f>
        <v>0</v>
      </c>
      <c r="DK550">
        <f>Drivers!DK752</f>
        <v>0</v>
      </c>
      <c r="DL550">
        <f>Drivers!DL752</f>
        <v>0</v>
      </c>
      <c r="DM550">
        <f>Drivers!DM752</f>
        <v>0</v>
      </c>
      <c r="DN550">
        <f>Drivers!DN752</f>
        <v>0</v>
      </c>
      <c r="DO550">
        <f>Drivers!DO752</f>
        <v>0</v>
      </c>
      <c r="DP550">
        <f>Drivers!DP752</f>
        <v>0</v>
      </c>
      <c r="DQ550">
        <f>Drivers!DQ752</f>
        <v>0</v>
      </c>
      <c r="DR550">
        <f>Drivers!DR752</f>
        <v>0</v>
      </c>
      <c r="DS550">
        <f>Drivers!DS752</f>
        <v>0</v>
      </c>
      <c r="DT550">
        <f>Drivers!DT752</f>
        <v>0</v>
      </c>
      <c r="DU550">
        <f>Drivers!DU752</f>
        <v>0</v>
      </c>
      <c r="DV550">
        <f>Drivers!DV752</f>
        <v>0</v>
      </c>
      <c r="DW550">
        <f>Drivers!DW752</f>
        <v>0</v>
      </c>
      <c r="DX550">
        <f>Drivers!DX752</f>
        <v>0</v>
      </c>
      <c r="DY550">
        <f>Drivers!DY752</f>
        <v>0</v>
      </c>
      <c r="DZ550">
        <f>Drivers!DZ752</f>
        <v>0</v>
      </c>
      <c r="EA550">
        <f>Drivers!EA752</f>
        <v>0</v>
      </c>
      <c r="EB550">
        <f>Drivers!EB752</f>
        <v>0</v>
      </c>
      <c r="EC550">
        <f>Drivers!EC752</f>
        <v>0</v>
      </c>
      <c r="ED550">
        <f>Drivers!ED752</f>
        <v>0</v>
      </c>
      <c r="EE550">
        <f>Drivers!EE752</f>
        <v>0</v>
      </c>
      <c r="EF550">
        <f>Drivers!EF752</f>
        <v>0</v>
      </c>
      <c r="EG550">
        <f>Drivers!EG752</f>
        <v>0</v>
      </c>
      <c r="EH550">
        <f>Drivers!EH752</f>
        <v>0</v>
      </c>
      <c r="EI550">
        <f>Drivers!EI752</f>
        <v>0</v>
      </c>
      <c r="EJ550">
        <f>Drivers!EJ752</f>
        <v>0</v>
      </c>
    </row>
    <row r="551" spans="1:140" hidden="1" outlineLevel="1">
      <c r="A551">
        <f>Drivers!A753</f>
        <v>0</v>
      </c>
      <c r="B551">
        <f>Drivers!B753</f>
        <v>0</v>
      </c>
      <c r="C551">
        <f>Drivers!C753</f>
        <v>0</v>
      </c>
      <c r="D551">
        <f>Drivers!D753</f>
        <v>0</v>
      </c>
      <c r="E551">
        <f>Drivers!E753</f>
        <v>0</v>
      </c>
      <c r="F551">
        <f>Drivers!F753</f>
        <v>0</v>
      </c>
      <c r="G551">
        <f>Drivers!G753</f>
        <v>0</v>
      </c>
      <c r="H551">
        <f>Drivers!H753</f>
        <v>0</v>
      </c>
      <c r="I551" t="str">
        <f>Drivers!I753</f>
        <v>Bear</v>
      </c>
      <c r="J551">
        <f>Drivers!J753</f>
        <v>0</v>
      </c>
      <c r="K551">
        <f>Drivers!K753</f>
        <v>0</v>
      </c>
      <c r="L551">
        <f>Drivers!L753</f>
        <v>0</v>
      </c>
      <c r="M551">
        <f>Drivers!M753</f>
        <v>0</v>
      </c>
      <c r="N551">
        <f>Drivers!N753</f>
        <v>0</v>
      </c>
      <c r="O551">
        <f>Drivers!O753</f>
        <v>0</v>
      </c>
      <c r="P551">
        <f>Drivers!P753</f>
        <v>0</v>
      </c>
      <c r="Q551">
        <f>Drivers!Q753</f>
        <v>0</v>
      </c>
      <c r="R551">
        <f>Drivers!R753</f>
        <v>0</v>
      </c>
      <c r="S551">
        <f>Drivers!S753</f>
        <v>0</v>
      </c>
      <c r="T551">
        <f>Drivers!T753</f>
        <v>0</v>
      </c>
      <c r="U551">
        <f>Drivers!U753</f>
        <v>0</v>
      </c>
      <c r="V551">
        <f>Drivers!V753</f>
        <v>0</v>
      </c>
      <c r="W551">
        <f>Drivers!W753</f>
        <v>0</v>
      </c>
      <c r="X551">
        <f>Drivers!X753</f>
        <v>0</v>
      </c>
      <c r="Y551">
        <f>Drivers!Y753</f>
        <v>0</v>
      </c>
      <c r="Z551">
        <f>Drivers!Z753</f>
        <v>0</v>
      </c>
      <c r="AA551">
        <f>Drivers!AA753</f>
        <v>0</v>
      </c>
      <c r="AB551">
        <f>Drivers!AB753</f>
        <v>0</v>
      </c>
      <c r="AC551">
        <f>Drivers!AC753</f>
        <v>0</v>
      </c>
      <c r="AD551">
        <f>Drivers!AD753</f>
        <v>0</v>
      </c>
      <c r="AE551">
        <f>Drivers!AE753</f>
        <v>0</v>
      </c>
      <c r="AF551">
        <f>Drivers!AF753</f>
        <v>0</v>
      </c>
      <c r="AG551">
        <f>Drivers!AG753</f>
        <v>0</v>
      </c>
      <c r="AH551">
        <f>Drivers!AH753</f>
        <v>0</v>
      </c>
      <c r="AI551">
        <f>Drivers!AI753</f>
        <v>0</v>
      </c>
      <c r="AJ551">
        <f>Drivers!AJ753</f>
        <v>0</v>
      </c>
      <c r="AK551">
        <f>Drivers!AK753</f>
        <v>0</v>
      </c>
      <c r="AL551">
        <f>Drivers!AL753</f>
        <v>0</v>
      </c>
      <c r="AM551">
        <f>Drivers!AM753</f>
        <v>0</v>
      </c>
      <c r="AN551">
        <f>Drivers!AN753</f>
        <v>0</v>
      </c>
      <c r="AO551">
        <f>Drivers!AO753</f>
        <v>0</v>
      </c>
      <c r="AP551">
        <f>Drivers!AP753</f>
        <v>0</v>
      </c>
      <c r="AQ551">
        <f>Drivers!AQ753</f>
        <v>0</v>
      </c>
      <c r="AR551">
        <f>Drivers!AR753</f>
        <v>0</v>
      </c>
      <c r="AS551">
        <f>Drivers!AS753</f>
        <v>0</v>
      </c>
      <c r="AT551">
        <f>Drivers!AT753</f>
        <v>0</v>
      </c>
      <c r="AU551">
        <f>Drivers!AU753</f>
        <v>0</v>
      </c>
      <c r="AV551">
        <f>Drivers!AV753</f>
        <v>0</v>
      </c>
      <c r="AW551">
        <f>Drivers!AW753</f>
        <v>0</v>
      </c>
      <c r="AX551">
        <f>Drivers!AX753</f>
        <v>0</v>
      </c>
      <c r="AY551">
        <f>Drivers!AY753</f>
        <v>0</v>
      </c>
      <c r="AZ551">
        <f>Drivers!AZ753</f>
        <v>0</v>
      </c>
      <c r="BA551">
        <f>Drivers!BA753</f>
        <v>0</v>
      </c>
      <c r="BB551">
        <f>Drivers!BB753</f>
        <v>0</v>
      </c>
      <c r="BC551">
        <f>Drivers!BC753</f>
        <v>0</v>
      </c>
      <c r="BD551">
        <f>Drivers!BD753</f>
        <v>0</v>
      </c>
      <c r="BE551">
        <f>Drivers!BE753</f>
        <v>0</v>
      </c>
      <c r="BF551">
        <f>Drivers!BF753</f>
        <v>0</v>
      </c>
      <c r="BG551">
        <f>Drivers!BG753</f>
        <v>0</v>
      </c>
      <c r="BH551">
        <f>Drivers!BH753</f>
        <v>0</v>
      </c>
      <c r="BI551">
        <f>Drivers!BI753</f>
        <v>0</v>
      </c>
      <c r="BJ551">
        <f>Drivers!BJ753</f>
        <v>0</v>
      </c>
      <c r="BK551">
        <f>Drivers!BK753</f>
        <v>0</v>
      </c>
      <c r="BL551">
        <f>Drivers!BL753</f>
        <v>0</v>
      </c>
      <c r="BM551">
        <f>Drivers!BM753</f>
        <v>0</v>
      </c>
      <c r="BN551">
        <f>Drivers!BN753</f>
        <v>0</v>
      </c>
      <c r="BO551">
        <f>Drivers!BO753</f>
        <v>0</v>
      </c>
      <c r="BP551">
        <f>Drivers!BP753</f>
        <v>0</v>
      </c>
      <c r="BQ551">
        <f>Drivers!BQ753</f>
        <v>0</v>
      </c>
      <c r="BR551">
        <f>Drivers!BR753</f>
        <v>0</v>
      </c>
      <c r="BS551">
        <f>Drivers!BS753</f>
        <v>9.9999999999999992E-2</v>
      </c>
      <c r="BT551">
        <f>Drivers!BT753</f>
        <v>9.9999999999999992E-2</v>
      </c>
      <c r="BU551">
        <f>Drivers!BU753</f>
        <v>9.9999999999999992E-2</v>
      </c>
      <c r="BV551">
        <f>Drivers!BV753</f>
        <v>9.9999999999999992E-2</v>
      </c>
      <c r="BW551">
        <f>Drivers!BW753</f>
        <v>9.9999999999999992E-2</v>
      </c>
      <c r="BX551">
        <f>Drivers!BX753</f>
        <v>9.9999999999999992E-2</v>
      </c>
      <c r="BY551">
        <f>Drivers!BY753</f>
        <v>9.9999999999999992E-2</v>
      </c>
      <c r="BZ551">
        <f>Drivers!BZ753</f>
        <v>9.9999999999999992E-2</v>
      </c>
      <c r="CA551">
        <f>Drivers!CA753</f>
        <v>9.9999999999999992E-2</v>
      </c>
      <c r="CB551">
        <f>Drivers!CB753</f>
        <v>9.9999999999999992E-2</v>
      </c>
      <c r="CC551">
        <f>Drivers!CC753</f>
        <v>9.9999999999999992E-2</v>
      </c>
      <c r="CD551">
        <f>Drivers!CD753</f>
        <v>0</v>
      </c>
      <c r="CE551">
        <f>Drivers!CE753</f>
        <v>0</v>
      </c>
      <c r="CF551">
        <f>Drivers!CF753</f>
        <v>0</v>
      </c>
      <c r="CG551">
        <f>Drivers!CG753</f>
        <v>0</v>
      </c>
      <c r="CH551">
        <f>Drivers!CH753</f>
        <v>0</v>
      </c>
      <c r="CI551">
        <f>Drivers!CI753</f>
        <v>0</v>
      </c>
      <c r="CJ551">
        <f>Drivers!CJ753</f>
        <v>0</v>
      </c>
      <c r="CK551">
        <f>Drivers!CK753</f>
        <v>0</v>
      </c>
      <c r="CL551">
        <f>Drivers!CL753</f>
        <v>0</v>
      </c>
      <c r="CM551">
        <f>Drivers!CM753</f>
        <v>0</v>
      </c>
      <c r="CN551">
        <f>Drivers!CN753</f>
        <v>0</v>
      </c>
      <c r="CO551">
        <f>Drivers!CO753</f>
        <v>0</v>
      </c>
      <c r="CP551">
        <f>Drivers!CP753</f>
        <v>0</v>
      </c>
      <c r="CQ551">
        <f>Drivers!CQ753</f>
        <v>0</v>
      </c>
      <c r="CR551">
        <f>Drivers!CR753</f>
        <v>0</v>
      </c>
      <c r="CS551">
        <f>Drivers!CS753</f>
        <v>0</v>
      </c>
      <c r="CT551">
        <f>Drivers!CT753</f>
        <v>0</v>
      </c>
      <c r="CU551">
        <f>Drivers!CU753</f>
        <v>0</v>
      </c>
      <c r="CV551">
        <f>Drivers!CV753</f>
        <v>0</v>
      </c>
      <c r="CW551">
        <f>Drivers!CW753</f>
        <v>0</v>
      </c>
      <c r="CX551">
        <f>Drivers!CX753</f>
        <v>0</v>
      </c>
      <c r="CY551">
        <f>Drivers!CY753</f>
        <v>0</v>
      </c>
      <c r="CZ551">
        <f>Drivers!CZ753</f>
        <v>0</v>
      </c>
      <c r="DA551">
        <f>Drivers!DA753</f>
        <v>0</v>
      </c>
      <c r="DB551">
        <f>Drivers!DB753</f>
        <v>0</v>
      </c>
      <c r="DC551">
        <f>Drivers!DC753</f>
        <v>0</v>
      </c>
      <c r="DD551">
        <f>Drivers!DD753</f>
        <v>0</v>
      </c>
      <c r="DE551">
        <f>Drivers!DE753</f>
        <v>0</v>
      </c>
      <c r="DF551">
        <f>Drivers!DF753</f>
        <v>0</v>
      </c>
      <c r="DG551">
        <f>Drivers!DG753</f>
        <v>0</v>
      </c>
      <c r="DH551">
        <f>Drivers!DH753</f>
        <v>0</v>
      </c>
      <c r="DI551">
        <f>Drivers!DI753</f>
        <v>0</v>
      </c>
      <c r="DJ551">
        <f>Drivers!DJ753</f>
        <v>0</v>
      </c>
      <c r="DK551">
        <f>Drivers!DK753</f>
        <v>0</v>
      </c>
      <c r="DL551">
        <f>Drivers!DL753</f>
        <v>0</v>
      </c>
      <c r="DM551">
        <f>Drivers!DM753</f>
        <v>0</v>
      </c>
      <c r="DN551">
        <f>Drivers!DN753</f>
        <v>0</v>
      </c>
      <c r="DO551">
        <f>Drivers!DO753</f>
        <v>0</v>
      </c>
      <c r="DP551">
        <f>Drivers!DP753</f>
        <v>0</v>
      </c>
      <c r="DQ551">
        <f>Drivers!DQ753</f>
        <v>0</v>
      </c>
      <c r="DR551">
        <f>Drivers!DR753</f>
        <v>0</v>
      </c>
      <c r="DS551">
        <f>Drivers!DS753</f>
        <v>0</v>
      </c>
      <c r="DT551">
        <f>Drivers!DT753</f>
        <v>0</v>
      </c>
      <c r="DU551">
        <f>Drivers!DU753</f>
        <v>0</v>
      </c>
      <c r="DV551">
        <f>Drivers!DV753</f>
        <v>0</v>
      </c>
      <c r="DW551">
        <f>Drivers!DW753</f>
        <v>0</v>
      </c>
      <c r="DX551">
        <f>Drivers!DX753</f>
        <v>0</v>
      </c>
      <c r="DY551">
        <f>Drivers!DY753</f>
        <v>0</v>
      </c>
      <c r="DZ551">
        <f>Drivers!DZ753</f>
        <v>0</v>
      </c>
      <c r="EA551">
        <f>Drivers!EA753</f>
        <v>0</v>
      </c>
      <c r="EB551">
        <f>Drivers!EB753</f>
        <v>0</v>
      </c>
      <c r="EC551">
        <f>Drivers!EC753</f>
        <v>0</v>
      </c>
      <c r="ED551">
        <f>Drivers!ED753</f>
        <v>0</v>
      </c>
      <c r="EE551">
        <f>Drivers!EE753</f>
        <v>0</v>
      </c>
      <c r="EF551">
        <f>Drivers!EF753</f>
        <v>0</v>
      </c>
      <c r="EG551">
        <f>Drivers!EG753</f>
        <v>0</v>
      </c>
      <c r="EH551">
        <f>Drivers!EH753</f>
        <v>0</v>
      </c>
      <c r="EI551">
        <f>Drivers!EI753</f>
        <v>0</v>
      </c>
      <c r="EJ551">
        <f>Drivers!EJ753</f>
        <v>0</v>
      </c>
    </row>
    <row r="552" spans="1:140" hidden="1" outlineLevel="1">
      <c r="A552">
        <f>Drivers!A754</f>
        <v>0</v>
      </c>
      <c r="B552">
        <f>Drivers!B754</f>
        <v>0</v>
      </c>
      <c r="C552">
        <f>Drivers!C754</f>
        <v>0</v>
      </c>
      <c r="D552">
        <f>Drivers!D754</f>
        <v>0</v>
      </c>
      <c r="E552">
        <f>Drivers!E754</f>
        <v>0</v>
      </c>
      <c r="F552">
        <f>Drivers!F754</f>
        <v>0</v>
      </c>
      <c r="G552">
        <f>Drivers!G754</f>
        <v>0</v>
      </c>
      <c r="H552">
        <f>Drivers!H754</f>
        <v>0</v>
      </c>
      <c r="I552" t="str">
        <f>Drivers!I754</f>
        <v>Spread from Base Case</v>
      </c>
      <c r="J552">
        <f>Drivers!J754</f>
        <v>0</v>
      </c>
      <c r="K552">
        <f>Drivers!K754</f>
        <v>0</v>
      </c>
      <c r="L552">
        <f>Drivers!L754</f>
        <v>0</v>
      </c>
      <c r="M552">
        <f>Drivers!M754</f>
        <v>0</v>
      </c>
      <c r="N552">
        <f>Drivers!N754</f>
        <v>0</v>
      </c>
      <c r="O552">
        <f>Drivers!O754</f>
        <v>0</v>
      </c>
      <c r="P552">
        <f>Drivers!P754</f>
        <v>0</v>
      </c>
      <c r="Q552">
        <f>Drivers!Q754</f>
        <v>0</v>
      </c>
      <c r="R552">
        <f>Drivers!R754</f>
        <v>0</v>
      </c>
      <c r="S552">
        <f>Drivers!S754</f>
        <v>0</v>
      </c>
      <c r="T552">
        <f>Drivers!T754</f>
        <v>0</v>
      </c>
      <c r="U552">
        <f>Drivers!U754</f>
        <v>0</v>
      </c>
      <c r="V552">
        <f>Drivers!V754</f>
        <v>0</v>
      </c>
      <c r="W552">
        <f>Drivers!W754</f>
        <v>0</v>
      </c>
      <c r="X552">
        <f>Drivers!X754</f>
        <v>0</v>
      </c>
      <c r="Y552">
        <f>Drivers!Y754</f>
        <v>0</v>
      </c>
      <c r="Z552">
        <f>Drivers!Z754</f>
        <v>0</v>
      </c>
      <c r="AA552">
        <f>Drivers!AA754</f>
        <v>0</v>
      </c>
      <c r="AB552">
        <f>Drivers!AB754</f>
        <v>0</v>
      </c>
      <c r="AC552">
        <f>Drivers!AC754</f>
        <v>0</v>
      </c>
      <c r="AD552">
        <f>Drivers!AD754</f>
        <v>0</v>
      </c>
      <c r="AE552">
        <f>Drivers!AE754</f>
        <v>0</v>
      </c>
      <c r="AF552">
        <f>Drivers!AF754</f>
        <v>0</v>
      </c>
      <c r="AG552">
        <f>Drivers!AG754</f>
        <v>0</v>
      </c>
      <c r="AH552">
        <f>Drivers!AH754</f>
        <v>0</v>
      </c>
      <c r="AI552">
        <f>Drivers!AI754</f>
        <v>0</v>
      </c>
      <c r="AJ552">
        <f>Drivers!AJ754</f>
        <v>0</v>
      </c>
      <c r="AK552">
        <f>Drivers!AK754</f>
        <v>0</v>
      </c>
      <c r="AL552">
        <f>Drivers!AL754</f>
        <v>0</v>
      </c>
      <c r="AM552">
        <f>Drivers!AM754</f>
        <v>0</v>
      </c>
      <c r="AN552">
        <f>Drivers!AN754</f>
        <v>0</v>
      </c>
      <c r="AO552">
        <f>Drivers!AO754</f>
        <v>0</v>
      </c>
      <c r="AP552">
        <f>Drivers!AP754</f>
        <v>0</v>
      </c>
      <c r="AQ552">
        <f>Drivers!AQ754</f>
        <v>0</v>
      </c>
      <c r="AR552">
        <f>Drivers!AR754</f>
        <v>0</v>
      </c>
      <c r="AS552">
        <f>Drivers!AS754</f>
        <v>0</v>
      </c>
      <c r="AT552">
        <f>Drivers!AT754</f>
        <v>0</v>
      </c>
      <c r="AU552">
        <f>Drivers!AU754</f>
        <v>0</v>
      </c>
      <c r="AV552">
        <f>Drivers!AV754</f>
        <v>0</v>
      </c>
      <c r="AW552">
        <f>Drivers!AW754</f>
        <v>0</v>
      </c>
      <c r="AX552">
        <f>Drivers!AX754</f>
        <v>0</v>
      </c>
      <c r="AY552">
        <f>Drivers!AY754</f>
        <v>0</v>
      </c>
      <c r="AZ552">
        <f>Drivers!AZ754</f>
        <v>0</v>
      </c>
      <c r="BA552">
        <f>Drivers!BA754</f>
        <v>0</v>
      </c>
      <c r="BB552">
        <f>Drivers!BB754</f>
        <v>0</v>
      </c>
      <c r="BC552">
        <f>Drivers!BC754</f>
        <v>0</v>
      </c>
      <c r="BD552">
        <f>Drivers!BD754</f>
        <v>0</v>
      </c>
      <c r="BE552">
        <f>Drivers!BE754</f>
        <v>0</v>
      </c>
      <c r="BF552">
        <f>Drivers!BF754</f>
        <v>0</v>
      </c>
      <c r="BG552">
        <f>Drivers!BG754</f>
        <v>0</v>
      </c>
      <c r="BH552">
        <f>Drivers!BH754</f>
        <v>0</v>
      </c>
      <c r="BI552">
        <f>Drivers!BI754</f>
        <v>0</v>
      </c>
      <c r="BJ552">
        <f>Drivers!BJ754</f>
        <v>0</v>
      </c>
      <c r="BK552">
        <f>Drivers!BK754</f>
        <v>0</v>
      </c>
      <c r="BL552">
        <f>Drivers!BL754</f>
        <v>0</v>
      </c>
      <c r="BM552">
        <f>Drivers!BM754</f>
        <v>0</v>
      </c>
      <c r="BN552">
        <f>Drivers!BN754</f>
        <v>0</v>
      </c>
      <c r="BO552">
        <f>Drivers!BO754</f>
        <v>0</v>
      </c>
      <c r="BP552">
        <f>Drivers!BP754</f>
        <v>0</v>
      </c>
      <c r="BQ552">
        <f>Drivers!BQ754</f>
        <v>0</v>
      </c>
      <c r="BR552">
        <f>Drivers!BR754</f>
        <v>0</v>
      </c>
      <c r="BS552">
        <f>Drivers!BS754</f>
        <v>-0.05</v>
      </c>
      <c r="BT552">
        <f>Drivers!BT754</f>
        <v>-0.05</v>
      </c>
      <c r="BU552">
        <f>Drivers!BU754</f>
        <v>-0.05</v>
      </c>
      <c r="BV552">
        <f>Drivers!BV754</f>
        <v>-0.05</v>
      </c>
      <c r="BW552">
        <f>Drivers!BW754</f>
        <v>-0.05</v>
      </c>
      <c r="BX552">
        <f>Drivers!BX754</f>
        <v>-0.05</v>
      </c>
      <c r="BY552">
        <f>Drivers!BY754</f>
        <v>-0.05</v>
      </c>
      <c r="BZ552">
        <f>Drivers!BZ754</f>
        <v>-0.05</v>
      </c>
      <c r="CA552">
        <f>Drivers!CA754</f>
        <v>-0.05</v>
      </c>
      <c r="CB552">
        <f>Drivers!CB754</f>
        <v>-0.05</v>
      </c>
      <c r="CC552">
        <f>Drivers!CC754</f>
        <v>-0.05</v>
      </c>
      <c r="CD552">
        <f>Drivers!CD754</f>
        <v>0</v>
      </c>
      <c r="CE552">
        <f>Drivers!CE754</f>
        <v>0</v>
      </c>
      <c r="CF552">
        <f>Drivers!CF754</f>
        <v>0</v>
      </c>
      <c r="CG552">
        <f>Drivers!CG754</f>
        <v>0</v>
      </c>
      <c r="CH552">
        <f>Drivers!CH754</f>
        <v>0</v>
      </c>
      <c r="CI552">
        <f>Drivers!CI754</f>
        <v>0</v>
      </c>
      <c r="CJ552">
        <f>Drivers!CJ754</f>
        <v>0</v>
      </c>
      <c r="CK552">
        <f>Drivers!CK754</f>
        <v>0</v>
      </c>
      <c r="CL552">
        <f>Drivers!CL754</f>
        <v>0</v>
      </c>
      <c r="CM552">
        <f>Drivers!CM754</f>
        <v>0</v>
      </c>
      <c r="CN552">
        <f>Drivers!CN754</f>
        <v>0</v>
      </c>
      <c r="CO552">
        <f>Drivers!CO754</f>
        <v>0</v>
      </c>
      <c r="CP552">
        <f>Drivers!CP754</f>
        <v>0</v>
      </c>
      <c r="CQ552">
        <f>Drivers!CQ754</f>
        <v>0</v>
      </c>
      <c r="CR552">
        <f>Drivers!CR754</f>
        <v>0</v>
      </c>
      <c r="CS552">
        <f>Drivers!CS754</f>
        <v>0</v>
      </c>
      <c r="CT552">
        <f>Drivers!CT754</f>
        <v>0</v>
      </c>
      <c r="CU552">
        <f>Drivers!CU754</f>
        <v>0</v>
      </c>
      <c r="CV552">
        <f>Drivers!CV754</f>
        <v>0</v>
      </c>
      <c r="CW552">
        <f>Drivers!CW754</f>
        <v>0</v>
      </c>
      <c r="CX552">
        <f>Drivers!CX754</f>
        <v>0</v>
      </c>
      <c r="CY552">
        <f>Drivers!CY754</f>
        <v>0</v>
      </c>
      <c r="CZ552">
        <f>Drivers!CZ754</f>
        <v>0</v>
      </c>
      <c r="DA552">
        <f>Drivers!DA754</f>
        <v>0</v>
      </c>
      <c r="DB552">
        <f>Drivers!DB754</f>
        <v>0</v>
      </c>
      <c r="DC552">
        <f>Drivers!DC754</f>
        <v>0</v>
      </c>
      <c r="DD552">
        <f>Drivers!DD754</f>
        <v>0</v>
      </c>
      <c r="DE552">
        <f>Drivers!DE754</f>
        <v>0</v>
      </c>
      <c r="DF552">
        <f>Drivers!DF754</f>
        <v>0</v>
      </c>
      <c r="DG552">
        <f>Drivers!DG754</f>
        <v>0</v>
      </c>
      <c r="DH552">
        <f>Drivers!DH754</f>
        <v>0</v>
      </c>
      <c r="DI552">
        <f>Drivers!DI754</f>
        <v>0</v>
      </c>
      <c r="DJ552">
        <f>Drivers!DJ754</f>
        <v>0</v>
      </c>
      <c r="DK552">
        <f>Drivers!DK754</f>
        <v>0</v>
      </c>
      <c r="DL552">
        <f>Drivers!DL754</f>
        <v>0</v>
      </c>
      <c r="DM552">
        <f>Drivers!DM754</f>
        <v>0</v>
      </c>
      <c r="DN552">
        <f>Drivers!DN754</f>
        <v>0</v>
      </c>
      <c r="DO552">
        <f>Drivers!DO754</f>
        <v>0</v>
      </c>
      <c r="DP552">
        <f>Drivers!DP754</f>
        <v>0</v>
      </c>
      <c r="DQ552">
        <f>Drivers!DQ754</f>
        <v>0</v>
      </c>
      <c r="DR552">
        <f>Drivers!DR754</f>
        <v>0</v>
      </c>
      <c r="DS552">
        <f>Drivers!DS754</f>
        <v>0</v>
      </c>
      <c r="DT552">
        <f>Drivers!DT754</f>
        <v>0</v>
      </c>
      <c r="DU552">
        <f>Drivers!DU754</f>
        <v>0</v>
      </c>
      <c r="DV552">
        <f>Drivers!DV754</f>
        <v>0</v>
      </c>
      <c r="DW552">
        <f>Drivers!DW754</f>
        <v>0</v>
      </c>
      <c r="DX552">
        <f>Drivers!DX754</f>
        <v>0</v>
      </c>
      <c r="DY552">
        <f>Drivers!DY754</f>
        <v>0</v>
      </c>
      <c r="DZ552">
        <f>Drivers!DZ754</f>
        <v>0</v>
      </c>
      <c r="EA552">
        <f>Drivers!EA754</f>
        <v>0</v>
      </c>
      <c r="EB552">
        <f>Drivers!EB754</f>
        <v>0</v>
      </c>
      <c r="EC552">
        <f>Drivers!EC754</f>
        <v>0</v>
      </c>
      <c r="ED552">
        <f>Drivers!ED754</f>
        <v>0</v>
      </c>
      <c r="EE552">
        <f>Drivers!EE754</f>
        <v>0</v>
      </c>
      <c r="EF552">
        <f>Drivers!EF754</f>
        <v>0</v>
      </c>
      <c r="EG552">
        <f>Drivers!EG754</f>
        <v>0</v>
      </c>
      <c r="EH552">
        <f>Drivers!EH754</f>
        <v>0</v>
      </c>
      <c r="EI552">
        <f>Drivers!EI754</f>
        <v>0</v>
      </c>
      <c r="EJ552">
        <f>Drivers!EJ754</f>
        <v>0</v>
      </c>
    </row>
    <row r="553" spans="1:140" hidden="1" outlineLevel="1">
      <c r="A553">
        <f>Drivers!A755</f>
        <v>0</v>
      </c>
      <c r="B553">
        <f>Drivers!B755</f>
        <v>0</v>
      </c>
      <c r="C553">
        <f>Drivers!C755</f>
        <v>0</v>
      </c>
      <c r="D553">
        <f>Drivers!D755</f>
        <v>0</v>
      </c>
      <c r="E553">
        <f>Drivers!E755</f>
        <v>0</v>
      </c>
      <c r="F553">
        <f>Drivers!F755</f>
        <v>0</v>
      </c>
      <c r="G553">
        <f>Drivers!G755</f>
        <v>0</v>
      </c>
      <c r="H553">
        <f>Drivers!H755</f>
        <v>0</v>
      </c>
      <c r="I553">
        <f>Drivers!I755</f>
        <v>0</v>
      </c>
      <c r="J553">
        <f>Drivers!J755</f>
        <v>0</v>
      </c>
      <c r="K553">
        <f>Drivers!K755</f>
        <v>0</v>
      </c>
      <c r="L553">
        <f>Drivers!L755</f>
        <v>0</v>
      </c>
      <c r="M553">
        <f>Drivers!M755</f>
        <v>0</v>
      </c>
      <c r="N553">
        <f>Drivers!N755</f>
        <v>0</v>
      </c>
      <c r="O553">
        <f>Drivers!O755</f>
        <v>0</v>
      </c>
      <c r="P553">
        <f>Drivers!P755</f>
        <v>0</v>
      </c>
      <c r="Q553">
        <f>Drivers!Q755</f>
        <v>0</v>
      </c>
      <c r="R553">
        <f>Drivers!R755</f>
        <v>0</v>
      </c>
      <c r="S553">
        <f>Drivers!S755</f>
        <v>0</v>
      </c>
      <c r="T553">
        <f>Drivers!T755</f>
        <v>0</v>
      </c>
      <c r="U553">
        <f>Drivers!U755</f>
        <v>0</v>
      </c>
      <c r="V553">
        <f>Drivers!V755</f>
        <v>0</v>
      </c>
      <c r="W553">
        <f>Drivers!W755</f>
        <v>0</v>
      </c>
      <c r="X553">
        <f>Drivers!X755</f>
        <v>0</v>
      </c>
      <c r="Y553">
        <f>Drivers!Y755</f>
        <v>0</v>
      </c>
      <c r="Z553">
        <f>Drivers!Z755</f>
        <v>0</v>
      </c>
      <c r="AA553">
        <f>Drivers!AA755</f>
        <v>0</v>
      </c>
      <c r="AB553">
        <f>Drivers!AB755</f>
        <v>0</v>
      </c>
      <c r="AC553">
        <f>Drivers!AC755</f>
        <v>0</v>
      </c>
      <c r="AD553">
        <f>Drivers!AD755</f>
        <v>0</v>
      </c>
      <c r="AE553">
        <f>Drivers!AE755</f>
        <v>0</v>
      </c>
      <c r="AF553">
        <f>Drivers!AF755</f>
        <v>0</v>
      </c>
      <c r="AG553">
        <f>Drivers!AG755</f>
        <v>0</v>
      </c>
      <c r="AH553">
        <f>Drivers!AH755</f>
        <v>0</v>
      </c>
      <c r="AI553">
        <f>Drivers!AI755</f>
        <v>0</v>
      </c>
      <c r="AJ553">
        <f>Drivers!AJ755</f>
        <v>0</v>
      </c>
      <c r="AK553">
        <f>Drivers!AK755</f>
        <v>0</v>
      </c>
      <c r="AL553">
        <f>Drivers!AL755</f>
        <v>0</v>
      </c>
      <c r="AM553">
        <f>Drivers!AM755</f>
        <v>0</v>
      </c>
      <c r="AN553">
        <f>Drivers!AN755</f>
        <v>0</v>
      </c>
      <c r="AO553">
        <f>Drivers!AO755</f>
        <v>0</v>
      </c>
      <c r="AP553">
        <f>Drivers!AP755</f>
        <v>0</v>
      </c>
      <c r="AQ553">
        <f>Drivers!AQ755</f>
        <v>0</v>
      </c>
      <c r="AR553">
        <f>Drivers!AR755</f>
        <v>0</v>
      </c>
      <c r="AS553">
        <f>Drivers!AS755</f>
        <v>0</v>
      </c>
      <c r="AT553">
        <f>Drivers!AT755</f>
        <v>0</v>
      </c>
      <c r="AU553">
        <f>Drivers!AU755</f>
        <v>0</v>
      </c>
      <c r="AV553">
        <f>Drivers!AV755</f>
        <v>0</v>
      </c>
      <c r="AW553">
        <f>Drivers!AW755</f>
        <v>0</v>
      </c>
      <c r="AX553">
        <f>Drivers!AX755</f>
        <v>0</v>
      </c>
      <c r="AY553">
        <f>Drivers!AY755</f>
        <v>0</v>
      </c>
      <c r="AZ553">
        <f>Drivers!AZ755</f>
        <v>0</v>
      </c>
      <c r="BA553">
        <f>Drivers!BA755</f>
        <v>0</v>
      </c>
      <c r="BB553">
        <f>Drivers!BB755</f>
        <v>0</v>
      </c>
      <c r="BC553">
        <f>Drivers!BC755</f>
        <v>0</v>
      </c>
      <c r="BD553">
        <f>Drivers!BD755</f>
        <v>0</v>
      </c>
      <c r="BE553">
        <f>Drivers!BE755</f>
        <v>0</v>
      </c>
      <c r="BF553">
        <f>Drivers!BF755</f>
        <v>0</v>
      </c>
      <c r="BG553">
        <f>Drivers!BG755</f>
        <v>0</v>
      </c>
      <c r="BH553">
        <f>Drivers!BH755</f>
        <v>0</v>
      </c>
      <c r="BI553">
        <f>Drivers!BI755</f>
        <v>0</v>
      </c>
      <c r="BJ553">
        <f>Drivers!BJ755</f>
        <v>0</v>
      </c>
      <c r="BK553">
        <f>Drivers!BK755</f>
        <v>0</v>
      </c>
      <c r="BL553">
        <f>Drivers!BL755</f>
        <v>0</v>
      </c>
      <c r="BM553">
        <f>Drivers!BM755</f>
        <v>0</v>
      </c>
      <c r="BN553">
        <f>Drivers!BN755</f>
        <v>0</v>
      </c>
      <c r="BO553">
        <f>Drivers!BO755</f>
        <v>0</v>
      </c>
      <c r="BP553">
        <f>Drivers!BP755</f>
        <v>0</v>
      </c>
      <c r="BQ553">
        <f>Drivers!BQ755</f>
        <v>0</v>
      </c>
      <c r="BR553">
        <f>Drivers!BR755</f>
        <v>0</v>
      </c>
      <c r="BS553">
        <f>Drivers!BS755</f>
        <v>0</v>
      </c>
      <c r="BT553">
        <f>Drivers!BT755</f>
        <v>0</v>
      </c>
      <c r="BU553">
        <f>Drivers!BU755</f>
        <v>0</v>
      </c>
      <c r="BV553">
        <f>Drivers!BV755</f>
        <v>0</v>
      </c>
      <c r="BW553">
        <f>Drivers!BW755</f>
        <v>0</v>
      </c>
      <c r="BX553">
        <f>Drivers!BX755</f>
        <v>0</v>
      </c>
      <c r="BY553">
        <f>Drivers!BY755</f>
        <v>0</v>
      </c>
      <c r="BZ553">
        <f>Drivers!BZ755</f>
        <v>0</v>
      </c>
      <c r="CA553">
        <f>Drivers!CA755</f>
        <v>0</v>
      </c>
      <c r="CB553">
        <f>Drivers!CB755</f>
        <v>0</v>
      </c>
      <c r="CC553">
        <f>Drivers!CC755</f>
        <v>0</v>
      </c>
      <c r="CD553">
        <f>Drivers!CD755</f>
        <v>0</v>
      </c>
      <c r="CE553">
        <f>Drivers!CE755</f>
        <v>0</v>
      </c>
      <c r="CF553">
        <f>Drivers!CF755</f>
        <v>0</v>
      </c>
      <c r="CG553">
        <f>Drivers!CG755</f>
        <v>0</v>
      </c>
      <c r="CH553">
        <f>Drivers!CH755</f>
        <v>0</v>
      </c>
      <c r="CI553">
        <f>Drivers!CI755</f>
        <v>0</v>
      </c>
      <c r="CJ553">
        <f>Drivers!CJ755</f>
        <v>0</v>
      </c>
      <c r="CK553">
        <f>Drivers!CK755</f>
        <v>0</v>
      </c>
      <c r="CL553">
        <f>Drivers!CL755</f>
        <v>0</v>
      </c>
      <c r="CM553">
        <f>Drivers!CM755</f>
        <v>0</v>
      </c>
      <c r="CN553">
        <f>Drivers!CN755</f>
        <v>0</v>
      </c>
      <c r="CO553">
        <f>Drivers!CO755</f>
        <v>0</v>
      </c>
      <c r="CP553">
        <f>Drivers!CP755</f>
        <v>0</v>
      </c>
      <c r="CQ553">
        <f>Drivers!CQ755</f>
        <v>0</v>
      </c>
      <c r="CR553">
        <f>Drivers!CR755</f>
        <v>0</v>
      </c>
      <c r="CS553">
        <f>Drivers!CS755</f>
        <v>0</v>
      </c>
      <c r="CT553">
        <f>Drivers!CT755</f>
        <v>0</v>
      </c>
      <c r="CU553">
        <f>Drivers!CU755</f>
        <v>0</v>
      </c>
      <c r="CV553">
        <f>Drivers!CV755</f>
        <v>0</v>
      </c>
      <c r="CW553">
        <f>Drivers!CW755</f>
        <v>0</v>
      </c>
      <c r="CX553">
        <f>Drivers!CX755</f>
        <v>0</v>
      </c>
      <c r="CY553">
        <f>Drivers!CY755</f>
        <v>0</v>
      </c>
      <c r="CZ553">
        <f>Drivers!CZ755</f>
        <v>0</v>
      </c>
      <c r="DA553">
        <f>Drivers!DA755</f>
        <v>0</v>
      </c>
      <c r="DB553">
        <f>Drivers!DB755</f>
        <v>0</v>
      </c>
      <c r="DC553">
        <f>Drivers!DC755</f>
        <v>0</v>
      </c>
      <c r="DD553">
        <f>Drivers!DD755</f>
        <v>0</v>
      </c>
      <c r="DE553">
        <f>Drivers!DE755</f>
        <v>0</v>
      </c>
      <c r="DF553">
        <f>Drivers!DF755</f>
        <v>0</v>
      </c>
      <c r="DG553">
        <f>Drivers!DG755</f>
        <v>0</v>
      </c>
      <c r="DH553">
        <f>Drivers!DH755</f>
        <v>0</v>
      </c>
      <c r="DI553">
        <f>Drivers!DI755</f>
        <v>0</v>
      </c>
      <c r="DJ553">
        <f>Drivers!DJ755</f>
        <v>0</v>
      </c>
      <c r="DK553">
        <f>Drivers!DK755</f>
        <v>0</v>
      </c>
      <c r="DL553">
        <f>Drivers!DL755</f>
        <v>0</v>
      </c>
      <c r="DM553">
        <f>Drivers!DM755</f>
        <v>0</v>
      </c>
      <c r="DN553">
        <f>Drivers!DN755</f>
        <v>0</v>
      </c>
      <c r="DO553">
        <f>Drivers!DO755</f>
        <v>0</v>
      </c>
      <c r="DP553">
        <f>Drivers!DP755</f>
        <v>0</v>
      </c>
      <c r="DQ553">
        <f>Drivers!DQ755</f>
        <v>0</v>
      </c>
      <c r="DR553">
        <f>Drivers!DR755</f>
        <v>0</v>
      </c>
      <c r="DS553">
        <f>Drivers!DS755</f>
        <v>0</v>
      </c>
      <c r="DT553">
        <f>Drivers!DT755</f>
        <v>0</v>
      </c>
      <c r="DU553">
        <f>Drivers!DU755</f>
        <v>0</v>
      </c>
      <c r="DV553">
        <f>Drivers!DV755</f>
        <v>0</v>
      </c>
      <c r="DW553">
        <f>Drivers!DW755</f>
        <v>0</v>
      </c>
      <c r="DX553">
        <f>Drivers!DX755</f>
        <v>0</v>
      </c>
      <c r="DY553">
        <f>Drivers!DY755</f>
        <v>0</v>
      </c>
      <c r="DZ553">
        <f>Drivers!DZ755</f>
        <v>0</v>
      </c>
      <c r="EA553">
        <f>Drivers!EA755</f>
        <v>0</v>
      </c>
      <c r="EB553">
        <f>Drivers!EB755</f>
        <v>0</v>
      </c>
      <c r="EC553">
        <f>Drivers!EC755</f>
        <v>0</v>
      </c>
      <c r="ED553">
        <f>Drivers!ED755</f>
        <v>0</v>
      </c>
      <c r="EE553">
        <f>Drivers!EE755</f>
        <v>0</v>
      </c>
      <c r="EF553">
        <f>Drivers!EF755</f>
        <v>0</v>
      </c>
      <c r="EG553">
        <f>Drivers!EG755</f>
        <v>0</v>
      </c>
      <c r="EH553">
        <f>Drivers!EH755</f>
        <v>0</v>
      </c>
      <c r="EI553">
        <f>Drivers!EI755</f>
        <v>0</v>
      </c>
      <c r="EJ553">
        <f>Drivers!EJ755</f>
        <v>0</v>
      </c>
    </row>
    <row r="554" spans="1:140" hidden="1" outlineLevel="1">
      <c r="A554">
        <f>Drivers!A756</f>
        <v>0</v>
      </c>
      <c r="B554">
        <f>Drivers!B756</f>
        <v>0</v>
      </c>
      <c r="C554">
        <f>Drivers!C756</f>
        <v>0</v>
      </c>
      <c r="D554">
        <f>Drivers!D756</f>
        <v>0</v>
      </c>
      <c r="E554">
        <f>Drivers!E756</f>
        <v>0</v>
      </c>
      <c r="F554">
        <f>Drivers!F756</f>
        <v>0</v>
      </c>
      <c r="G554">
        <f>Drivers!G756</f>
        <v>0</v>
      </c>
      <c r="H554">
        <f>Drivers!H756</f>
        <v>0</v>
      </c>
      <c r="I554" t="str">
        <f>Drivers!I756</f>
        <v>Mortgage Marketplace Revenue</v>
      </c>
      <c r="J554">
        <f>Drivers!J756</f>
        <v>0</v>
      </c>
      <c r="K554">
        <f>Drivers!K756</f>
        <v>0</v>
      </c>
      <c r="L554">
        <f>Drivers!L756</f>
        <v>0</v>
      </c>
      <c r="M554">
        <f>Drivers!M756</f>
        <v>0</v>
      </c>
      <c r="N554">
        <f>Drivers!N756</f>
        <v>0</v>
      </c>
      <c r="O554">
        <f>Drivers!O756</f>
        <v>0</v>
      </c>
      <c r="P554">
        <f>Drivers!P756</f>
        <v>0</v>
      </c>
      <c r="Q554">
        <f>Drivers!Q756</f>
        <v>0</v>
      </c>
      <c r="R554">
        <f>Drivers!R756</f>
        <v>0</v>
      </c>
      <c r="S554">
        <f>Drivers!S756</f>
        <v>0</v>
      </c>
      <c r="T554">
        <f>Drivers!T756</f>
        <v>0</v>
      </c>
      <c r="U554">
        <f>Drivers!U756</f>
        <v>0</v>
      </c>
      <c r="V554">
        <f>Drivers!V756</f>
        <v>0</v>
      </c>
      <c r="W554">
        <f>Drivers!W756</f>
        <v>0</v>
      </c>
      <c r="X554">
        <f>Drivers!X756</f>
        <v>0</v>
      </c>
      <c r="Y554">
        <f>Drivers!Y756</f>
        <v>0</v>
      </c>
      <c r="Z554">
        <f>Drivers!Z756</f>
        <v>0</v>
      </c>
      <c r="AA554">
        <f>Drivers!AA756</f>
        <v>0</v>
      </c>
      <c r="AB554">
        <f>Drivers!AB756</f>
        <v>0</v>
      </c>
      <c r="AC554">
        <f>Drivers!AC756</f>
        <v>0</v>
      </c>
      <c r="AD554">
        <f>Drivers!AD756</f>
        <v>0</v>
      </c>
      <c r="AE554">
        <f>Drivers!AE756</f>
        <v>0</v>
      </c>
      <c r="AF554">
        <f>Drivers!AF756</f>
        <v>0</v>
      </c>
      <c r="AG554">
        <f>Drivers!AG756</f>
        <v>0</v>
      </c>
      <c r="AH554">
        <f>Drivers!AH756</f>
        <v>0</v>
      </c>
      <c r="AI554">
        <f>Drivers!AI756</f>
        <v>0</v>
      </c>
      <c r="AJ554">
        <f>Drivers!AJ756</f>
        <v>0</v>
      </c>
      <c r="AK554">
        <f>Drivers!AK756</f>
        <v>0</v>
      </c>
      <c r="AL554">
        <f>Drivers!AL756</f>
        <v>0</v>
      </c>
      <c r="AM554">
        <f>Drivers!AM756</f>
        <v>0</v>
      </c>
      <c r="AN554">
        <f>Drivers!AN756</f>
        <v>0</v>
      </c>
      <c r="AO554">
        <f>Drivers!AO756</f>
        <v>0</v>
      </c>
      <c r="AP554">
        <f>Drivers!AP756</f>
        <v>0</v>
      </c>
      <c r="AQ554">
        <f>Drivers!AQ756</f>
        <v>0</v>
      </c>
      <c r="AR554">
        <f>Drivers!AR756</f>
        <v>0</v>
      </c>
      <c r="AS554">
        <f>Drivers!AS756</f>
        <v>0</v>
      </c>
      <c r="AT554" t="str">
        <f>Drivers!AT756</f>
        <v>NA</v>
      </c>
      <c r="AU554" t="str">
        <f>Drivers!AU756</f>
        <v>NA</v>
      </c>
      <c r="AV554" t="str">
        <f>Drivers!AV756</f>
        <v>NA</v>
      </c>
      <c r="AW554" t="str">
        <f>Drivers!AW756</f>
        <v>NA</v>
      </c>
      <c r="AX554" t="str">
        <f>Drivers!AX756</f>
        <v>NA</v>
      </c>
      <c r="AY554" t="str">
        <f>Drivers!AY756</f>
        <v>NA</v>
      </c>
      <c r="AZ554" t="str">
        <f>Drivers!AZ756</f>
        <v>NA</v>
      </c>
      <c r="BA554" t="str">
        <f>Drivers!BA756</f>
        <v>NA</v>
      </c>
      <c r="BB554">
        <f>Drivers!BB756</f>
        <v>6.8810000000000002</v>
      </c>
      <c r="BC554">
        <f>Drivers!BC756</f>
        <v>9.7230000000000008</v>
      </c>
      <c r="BD554">
        <f>Drivers!BD756</f>
        <v>11.84</v>
      </c>
      <c r="BE554">
        <f>Drivers!BE756</f>
        <v>13.746</v>
      </c>
      <c r="BF554">
        <f>Drivers!BF756</f>
        <v>2.4079999999999999</v>
      </c>
      <c r="BG554">
        <f>Drivers!BG756</f>
        <v>2.577</v>
      </c>
      <c r="BH554">
        <f>Drivers!BH756</f>
        <v>2.6139999999999999</v>
      </c>
      <c r="BI554">
        <f>Drivers!BI756</f>
        <v>3.1709999999999998</v>
      </c>
      <c r="BJ554">
        <f>Drivers!BJ756</f>
        <v>4.9089999999999998</v>
      </c>
      <c r="BK554">
        <f>Drivers!BK756</f>
        <v>5.8140000000000001</v>
      </c>
      <c r="BL554">
        <f>Drivers!BL756</f>
        <v>5.742</v>
      </c>
      <c r="BM554">
        <f>Drivers!BM756</f>
        <v>5.3470000000000004</v>
      </c>
      <c r="BN554">
        <f>Drivers!BN756</f>
        <v>7.1289999999999996</v>
      </c>
      <c r="BO554">
        <f>Drivers!BO756</f>
        <v>6.5650000000000004</v>
      </c>
      <c r="BP554">
        <f>Drivers!BP756</f>
        <v>7.1059999999999999</v>
      </c>
      <c r="BQ554">
        <f>Drivers!BQ756</f>
        <v>7.4029999999999996</v>
      </c>
      <c r="BR554">
        <f>Drivers!BR756</f>
        <v>9.5579999999999998</v>
      </c>
      <c r="BS554">
        <f>Drivers!BS756</f>
        <v>8.6822124999999986</v>
      </c>
      <c r="BT554">
        <f>Drivers!BT756</f>
        <v>9.3976849999999992</v>
      </c>
      <c r="BU554">
        <f>Drivers!BU756</f>
        <v>9.7904674999999983</v>
      </c>
      <c r="BV554">
        <f>Drivers!BV756</f>
        <v>12.640454999999999</v>
      </c>
      <c r="BW554">
        <f>Drivers!BW756</f>
        <v>11.482226031249995</v>
      </c>
      <c r="BX554">
        <f>Drivers!BX756</f>
        <v>12.428438412499995</v>
      </c>
      <c r="BY554">
        <f>Drivers!BY756</f>
        <v>12.947893268749995</v>
      </c>
      <c r="BZ554">
        <f>Drivers!BZ756</f>
        <v>16.717001737499999</v>
      </c>
      <c r="CA554">
        <f>Drivers!CA756</f>
        <v>15.185243926328118</v>
      </c>
      <c r="CB554">
        <f>Drivers!CB756</f>
        <v>16.43660980053124</v>
      </c>
      <c r="CC554">
        <f>Drivers!CC756</f>
        <v>17.123588847921866</v>
      </c>
      <c r="CD554">
        <f>Drivers!CD756</f>
        <v>0</v>
      </c>
      <c r="CE554">
        <f>Drivers!CE756</f>
        <v>0</v>
      </c>
      <c r="CF554">
        <f>Drivers!CF756</f>
        <v>0</v>
      </c>
      <c r="CG554">
        <f>Drivers!CG756</f>
        <v>0</v>
      </c>
      <c r="CH554">
        <f>Drivers!CH756</f>
        <v>0</v>
      </c>
      <c r="CI554">
        <f>Drivers!CI756</f>
        <v>0</v>
      </c>
      <c r="CJ554">
        <f>Drivers!CJ756</f>
        <v>0</v>
      </c>
      <c r="CK554">
        <f>Drivers!CK756</f>
        <v>0</v>
      </c>
      <c r="CL554">
        <f>Drivers!CL756</f>
        <v>0</v>
      </c>
      <c r="CM554">
        <f>Drivers!CM756</f>
        <v>0</v>
      </c>
      <c r="CN554">
        <f>Drivers!CN756</f>
        <v>0</v>
      </c>
      <c r="CO554">
        <f>Drivers!CO756</f>
        <v>0</v>
      </c>
      <c r="CP554">
        <f>Drivers!CP756</f>
        <v>0</v>
      </c>
      <c r="CQ554">
        <f>Drivers!CQ756</f>
        <v>0</v>
      </c>
      <c r="CR554">
        <f>Drivers!CR756</f>
        <v>0</v>
      </c>
      <c r="CS554">
        <f>Drivers!CS756</f>
        <v>0</v>
      </c>
      <c r="CT554">
        <f>Drivers!CT756</f>
        <v>0</v>
      </c>
      <c r="CU554">
        <f>Drivers!CU756</f>
        <v>0</v>
      </c>
      <c r="CV554">
        <f>Drivers!CV756</f>
        <v>0</v>
      </c>
      <c r="CW554">
        <f>Drivers!CW756</f>
        <v>0</v>
      </c>
      <c r="CX554">
        <f>Drivers!CX756</f>
        <v>0</v>
      </c>
      <c r="CY554">
        <f>Drivers!CY756</f>
        <v>0</v>
      </c>
      <c r="CZ554">
        <f>Drivers!CZ756</f>
        <v>0</v>
      </c>
      <c r="DA554">
        <f>Drivers!DA756</f>
        <v>0</v>
      </c>
      <c r="DB554">
        <f>Drivers!DB756</f>
        <v>0</v>
      </c>
      <c r="DC554">
        <f>Drivers!DC756</f>
        <v>0</v>
      </c>
      <c r="DD554">
        <f>Drivers!DD756</f>
        <v>0</v>
      </c>
      <c r="DE554">
        <f>Drivers!DE756</f>
        <v>0</v>
      </c>
      <c r="DF554">
        <f>Drivers!DF756</f>
        <v>0</v>
      </c>
      <c r="DG554">
        <f>Drivers!DG756</f>
        <v>0</v>
      </c>
      <c r="DH554">
        <f>Drivers!DH756</f>
        <v>0</v>
      </c>
      <c r="DI554">
        <f>Drivers!DI756</f>
        <v>0</v>
      </c>
      <c r="DJ554">
        <f>Drivers!DJ756</f>
        <v>0</v>
      </c>
      <c r="DK554">
        <f>Drivers!DK756</f>
        <v>0</v>
      </c>
      <c r="DL554">
        <f>Drivers!DL756</f>
        <v>0</v>
      </c>
      <c r="DM554">
        <f>Drivers!DM756</f>
        <v>0</v>
      </c>
      <c r="DN554">
        <f>Drivers!DN756</f>
        <v>0</v>
      </c>
      <c r="DO554">
        <f>Drivers!DO756</f>
        <v>0</v>
      </c>
      <c r="DP554">
        <f>Drivers!DP756</f>
        <v>0</v>
      </c>
      <c r="DQ554" t="str">
        <f>Drivers!DQ756</f>
        <v>NA</v>
      </c>
      <c r="DR554" t="str">
        <f>Drivers!DR756</f>
        <v>NA</v>
      </c>
      <c r="DS554" t="str">
        <f>Drivers!DS756</f>
        <v>NA</v>
      </c>
      <c r="DT554" t="str">
        <f>Drivers!DT756</f>
        <v>NA</v>
      </c>
      <c r="DU554" t="str">
        <f>Drivers!DU756</f>
        <v>NA</v>
      </c>
      <c r="DV554">
        <f>Drivers!DV756</f>
        <v>42.19</v>
      </c>
      <c r="DW554">
        <f>Drivers!DW756</f>
        <v>10.77</v>
      </c>
      <c r="DX554">
        <f>Drivers!DX756</f>
        <v>21.812000000000001</v>
      </c>
      <c r="DY554">
        <f>Drivers!DY756</f>
        <v>28.202999999999996</v>
      </c>
      <c r="DZ554">
        <f>Drivers!DZ756</f>
        <v>0</v>
      </c>
      <c r="EA554">
        <f>Drivers!EA756</f>
        <v>0</v>
      </c>
      <c r="EB554">
        <f>Drivers!EB756</f>
        <v>0</v>
      </c>
      <c r="EC554">
        <f>Drivers!EC756</f>
        <v>0</v>
      </c>
      <c r="ED554">
        <f>Drivers!ED756</f>
        <v>0</v>
      </c>
      <c r="EE554">
        <f>Drivers!EE756</f>
        <v>0</v>
      </c>
      <c r="EF554">
        <f>Drivers!EF756</f>
        <v>0</v>
      </c>
      <c r="EG554">
        <f>Drivers!EG756</f>
        <v>0</v>
      </c>
      <c r="EH554">
        <f>Drivers!EH756</f>
        <v>0</v>
      </c>
      <c r="EI554">
        <f>Drivers!EI756</f>
        <v>0</v>
      </c>
      <c r="EJ554">
        <f>Drivers!EJ756</f>
        <v>0</v>
      </c>
    </row>
    <row r="555" spans="1:140" hidden="1" outlineLevel="1">
      <c r="A555">
        <f>Drivers!A757</f>
        <v>0</v>
      </c>
      <c r="B555">
        <f>Drivers!B757</f>
        <v>0</v>
      </c>
      <c r="C555">
        <f>Drivers!C757</f>
        <v>0</v>
      </c>
      <c r="D555">
        <f>Drivers!D757</f>
        <v>0</v>
      </c>
      <c r="E555">
        <f>Drivers!E757</f>
        <v>0</v>
      </c>
      <c r="F555">
        <f>Drivers!F757</f>
        <v>0</v>
      </c>
      <c r="G555">
        <f>Drivers!G757</f>
        <v>0</v>
      </c>
      <c r="H555">
        <f>Drivers!H757</f>
        <v>0</v>
      </c>
      <c r="I555" t="str">
        <f>Drivers!I757</f>
        <v>Base</v>
      </c>
      <c r="J555">
        <f>Drivers!J757</f>
        <v>0</v>
      </c>
      <c r="K555">
        <f>Drivers!K757</f>
        <v>0</v>
      </c>
      <c r="L555">
        <f>Drivers!L757</f>
        <v>0</v>
      </c>
      <c r="M555">
        <f>Drivers!M757</f>
        <v>0</v>
      </c>
      <c r="N555">
        <f>Drivers!N757</f>
        <v>0</v>
      </c>
      <c r="O555">
        <f>Drivers!O757</f>
        <v>0</v>
      </c>
      <c r="P555">
        <f>Drivers!P757</f>
        <v>0</v>
      </c>
      <c r="Q555">
        <f>Drivers!Q757</f>
        <v>0</v>
      </c>
      <c r="R555">
        <f>Drivers!R757</f>
        <v>0</v>
      </c>
      <c r="S555">
        <f>Drivers!S757</f>
        <v>0</v>
      </c>
      <c r="T555">
        <f>Drivers!T757</f>
        <v>0</v>
      </c>
      <c r="U555">
        <f>Drivers!U757</f>
        <v>0</v>
      </c>
      <c r="V555">
        <f>Drivers!V757</f>
        <v>0</v>
      </c>
      <c r="W555">
        <f>Drivers!W757</f>
        <v>0</v>
      </c>
      <c r="X555">
        <f>Drivers!X757</f>
        <v>0</v>
      </c>
      <c r="Y555">
        <f>Drivers!Y757</f>
        <v>0</v>
      </c>
      <c r="Z555">
        <f>Drivers!Z757</f>
        <v>0</v>
      </c>
      <c r="AA555">
        <f>Drivers!AA757</f>
        <v>0</v>
      </c>
      <c r="AB555">
        <f>Drivers!AB757</f>
        <v>0</v>
      </c>
      <c r="AC555">
        <f>Drivers!AC757</f>
        <v>0</v>
      </c>
      <c r="AD555">
        <f>Drivers!AD757</f>
        <v>0</v>
      </c>
      <c r="AE555">
        <f>Drivers!AE757</f>
        <v>0</v>
      </c>
      <c r="AF555">
        <f>Drivers!AF757</f>
        <v>0</v>
      </c>
      <c r="AG555">
        <f>Drivers!AG757</f>
        <v>0</v>
      </c>
      <c r="AH555">
        <f>Drivers!AH757</f>
        <v>0</v>
      </c>
      <c r="AI555">
        <f>Drivers!AI757</f>
        <v>0</v>
      </c>
      <c r="AJ555">
        <f>Drivers!AJ757</f>
        <v>0</v>
      </c>
      <c r="AK555">
        <f>Drivers!AK757</f>
        <v>0</v>
      </c>
      <c r="AL555">
        <f>Drivers!AL757</f>
        <v>0</v>
      </c>
      <c r="AM555">
        <f>Drivers!AM757</f>
        <v>0</v>
      </c>
      <c r="AN555">
        <f>Drivers!AN757</f>
        <v>0</v>
      </c>
      <c r="AO555">
        <f>Drivers!AO757</f>
        <v>0</v>
      </c>
      <c r="AP555">
        <f>Drivers!AP757</f>
        <v>0</v>
      </c>
      <c r="AQ555">
        <f>Drivers!AQ757</f>
        <v>0</v>
      </c>
      <c r="AR555">
        <f>Drivers!AR757</f>
        <v>0</v>
      </c>
      <c r="AS555">
        <f>Drivers!AS757</f>
        <v>0</v>
      </c>
      <c r="AT555">
        <f>Drivers!AT757</f>
        <v>0</v>
      </c>
      <c r="AU555">
        <f>Drivers!AU757</f>
        <v>0</v>
      </c>
      <c r="AV555">
        <f>Drivers!AV757</f>
        <v>0</v>
      </c>
      <c r="AW555">
        <f>Drivers!AW757</f>
        <v>0</v>
      </c>
      <c r="AX555">
        <f>Drivers!AX757</f>
        <v>0</v>
      </c>
      <c r="AY555">
        <f>Drivers!AY757</f>
        <v>0</v>
      </c>
      <c r="AZ555">
        <f>Drivers!AZ757</f>
        <v>0</v>
      </c>
      <c r="BA555">
        <f>Drivers!BA757</f>
        <v>0</v>
      </c>
      <c r="BB555">
        <f>Drivers!BB757</f>
        <v>0</v>
      </c>
      <c r="BC555">
        <f>Drivers!BC757</f>
        <v>0</v>
      </c>
      <c r="BD555">
        <f>Drivers!BD757</f>
        <v>0</v>
      </c>
      <c r="BE555">
        <f>Drivers!BE757</f>
        <v>0</v>
      </c>
      <c r="BF555">
        <f>Drivers!BF757</f>
        <v>0</v>
      </c>
      <c r="BG555">
        <f>Drivers!BG757</f>
        <v>0</v>
      </c>
      <c r="BH555">
        <f>Drivers!BH757</f>
        <v>0</v>
      </c>
      <c r="BI555">
        <f>Drivers!BI757</f>
        <v>0</v>
      </c>
      <c r="BJ555">
        <f>Drivers!BJ757</f>
        <v>0</v>
      </c>
      <c r="BK555">
        <f>Drivers!BK757</f>
        <v>0</v>
      </c>
      <c r="BL555">
        <f>Drivers!BL757</f>
        <v>0</v>
      </c>
      <c r="BM555">
        <f>Drivers!BM757</f>
        <v>0</v>
      </c>
      <c r="BN555">
        <f>Drivers!BN757</f>
        <v>0</v>
      </c>
      <c r="BO555">
        <f>Drivers!BO757</f>
        <v>0</v>
      </c>
      <c r="BP555">
        <f>Drivers!BP757</f>
        <v>0</v>
      </c>
      <c r="BQ555">
        <f>Drivers!BQ757</f>
        <v>0</v>
      </c>
      <c r="BR555">
        <f>Drivers!BR757</f>
        <v>0</v>
      </c>
      <c r="BS555">
        <f>Drivers!BS757</f>
        <v>8.6822124999999986</v>
      </c>
      <c r="BT555">
        <f>Drivers!BT757</f>
        <v>9.3976849999999992</v>
      </c>
      <c r="BU555">
        <f>Drivers!BU757</f>
        <v>9.7904674999999983</v>
      </c>
      <c r="BV555">
        <f>Drivers!BV757</f>
        <v>12.640454999999999</v>
      </c>
      <c r="BW555">
        <f>Drivers!BW757</f>
        <v>11.482226031249995</v>
      </c>
      <c r="BX555">
        <f>Drivers!BX757</f>
        <v>12.428438412499995</v>
      </c>
      <c r="BY555">
        <f>Drivers!BY757</f>
        <v>12.947893268749995</v>
      </c>
      <c r="BZ555">
        <f>Drivers!BZ757</f>
        <v>16.717001737499999</v>
      </c>
      <c r="CA555">
        <f>Drivers!CA757</f>
        <v>15.185243926328118</v>
      </c>
      <c r="CB555">
        <f>Drivers!CB757</f>
        <v>16.43660980053124</v>
      </c>
      <c r="CC555">
        <f>Drivers!CC757</f>
        <v>17.123588847921866</v>
      </c>
      <c r="CD555">
        <f>Drivers!CD757</f>
        <v>0</v>
      </c>
      <c r="CE555">
        <f>Drivers!CE757</f>
        <v>0</v>
      </c>
      <c r="CF555">
        <f>Drivers!CF757</f>
        <v>0</v>
      </c>
      <c r="CG555">
        <f>Drivers!CG757</f>
        <v>0</v>
      </c>
      <c r="CH555">
        <f>Drivers!CH757</f>
        <v>0</v>
      </c>
      <c r="CI555">
        <f>Drivers!CI757</f>
        <v>0</v>
      </c>
      <c r="CJ555">
        <f>Drivers!CJ757</f>
        <v>0</v>
      </c>
      <c r="CK555">
        <f>Drivers!CK757</f>
        <v>0</v>
      </c>
      <c r="CL555">
        <f>Drivers!CL757</f>
        <v>0</v>
      </c>
      <c r="CM555">
        <f>Drivers!CM757</f>
        <v>0</v>
      </c>
      <c r="CN555">
        <f>Drivers!CN757</f>
        <v>0</v>
      </c>
      <c r="CO555">
        <f>Drivers!CO757</f>
        <v>0</v>
      </c>
      <c r="CP555">
        <f>Drivers!CP757</f>
        <v>0</v>
      </c>
      <c r="CQ555">
        <f>Drivers!CQ757</f>
        <v>0</v>
      </c>
      <c r="CR555">
        <f>Drivers!CR757</f>
        <v>0</v>
      </c>
      <c r="CS555">
        <f>Drivers!CS757</f>
        <v>0</v>
      </c>
      <c r="CT555">
        <f>Drivers!CT757</f>
        <v>0</v>
      </c>
      <c r="CU555">
        <f>Drivers!CU757</f>
        <v>0</v>
      </c>
      <c r="CV555">
        <f>Drivers!CV757</f>
        <v>0</v>
      </c>
      <c r="CW555">
        <f>Drivers!CW757</f>
        <v>0</v>
      </c>
      <c r="CX555">
        <f>Drivers!CX757</f>
        <v>0</v>
      </c>
      <c r="CY555">
        <f>Drivers!CY757</f>
        <v>0</v>
      </c>
      <c r="CZ555">
        <f>Drivers!CZ757</f>
        <v>0</v>
      </c>
      <c r="DA555">
        <f>Drivers!DA757</f>
        <v>0</v>
      </c>
      <c r="DB555">
        <f>Drivers!DB757</f>
        <v>0</v>
      </c>
      <c r="DC555">
        <f>Drivers!DC757</f>
        <v>0</v>
      </c>
      <c r="DD555">
        <f>Drivers!DD757</f>
        <v>0</v>
      </c>
      <c r="DE555">
        <f>Drivers!DE757</f>
        <v>0</v>
      </c>
      <c r="DF555">
        <f>Drivers!DF757</f>
        <v>0</v>
      </c>
      <c r="DG555">
        <f>Drivers!DG757</f>
        <v>0</v>
      </c>
      <c r="DH555">
        <f>Drivers!DH757</f>
        <v>0</v>
      </c>
      <c r="DI555">
        <f>Drivers!DI757</f>
        <v>0</v>
      </c>
      <c r="DJ555">
        <f>Drivers!DJ757</f>
        <v>0</v>
      </c>
      <c r="DK555">
        <f>Drivers!DK757</f>
        <v>0</v>
      </c>
      <c r="DL555">
        <f>Drivers!DL757</f>
        <v>0</v>
      </c>
      <c r="DM555">
        <f>Drivers!DM757</f>
        <v>0</v>
      </c>
      <c r="DN555">
        <f>Drivers!DN757</f>
        <v>0</v>
      </c>
      <c r="DO555">
        <f>Drivers!DO757</f>
        <v>0</v>
      </c>
      <c r="DP555">
        <f>Drivers!DP757</f>
        <v>0</v>
      </c>
      <c r="DQ555">
        <f>Drivers!DQ757</f>
        <v>0</v>
      </c>
      <c r="DR555">
        <f>Drivers!DR757</f>
        <v>0</v>
      </c>
      <c r="DS555">
        <f>Drivers!DS757</f>
        <v>0</v>
      </c>
      <c r="DT555">
        <f>Drivers!DT757</f>
        <v>0</v>
      </c>
      <c r="DU555">
        <f>Drivers!DU757</f>
        <v>0</v>
      </c>
      <c r="DV555">
        <f>Drivers!DV757</f>
        <v>0</v>
      </c>
      <c r="DW555">
        <f>Drivers!DW757</f>
        <v>0</v>
      </c>
      <c r="DX555">
        <f>Drivers!DX757</f>
        <v>0</v>
      </c>
      <c r="DY555">
        <f>Drivers!DY757</f>
        <v>0</v>
      </c>
      <c r="DZ555">
        <f>Drivers!DZ757</f>
        <v>0</v>
      </c>
      <c r="EA555">
        <f>Drivers!EA757</f>
        <v>0</v>
      </c>
      <c r="EB555">
        <f>Drivers!EB757</f>
        <v>0</v>
      </c>
      <c r="EC555">
        <f>Drivers!EC757</f>
        <v>0</v>
      </c>
      <c r="ED555">
        <f>Drivers!ED757</f>
        <v>0</v>
      </c>
      <c r="EE555">
        <f>Drivers!EE757</f>
        <v>0</v>
      </c>
      <c r="EF555">
        <f>Drivers!EF757</f>
        <v>0</v>
      </c>
      <c r="EG555">
        <f>Drivers!EG757</f>
        <v>0</v>
      </c>
      <c r="EH555">
        <f>Drivers!EH757</f>
        <v>0</v>
      </c>
      <c r="EI555">
        <f>Drivers!EI757</f>
        <v>0</v>
      </c>
      <c r="EJ555">
        <f>Drivers!EJ757</f>
        <v>0</v>
      </c>
    </row>
    <row r="556" spans="1:140" hidden="1" outlineLevel="1">
      <c r="A556">
        <f>Drivers!A758</f>
        <v>0</v>
      </c>
      <c r="B556">
        <f>Drivers!B758</f>
        <v>0</v>
      </c>
      <c r="C556">
        <f>Drivers!C758</f>
        <v>0</v>
      </c>
      <c r="D556">
        <f>Drivers!D758</f>
        <v>0</v>
      </c>
      <c r="E556">
        <f>Drivers!E758</f>
        <v>0</v>
      </c>
      <c r="F556">
        <f>Drivers!F758</f>
        <v>0</v>
      </c>
      <c r="G556">
        <f>Drivers!G758</f>
        <v>0</v>
      </c>
      <c r="H556">
        <f>Drivers!H758</f>
        <v>0</v>
      </c>
      <c r="I556" t="str">
        <f>Drivers!I758</f>
        <v>Bull</v>
      </c>
      <c r="J556">
        <f>Drivers!J758</f>
        <v>0</v>
      </c>
      <c r="K556">
        <f>Drivers!K758</f>
        <v>0</v>
      </c>
      <c r="L556">
        <f>Drivers!L758</f>
        <v>0</v>
      </c>
      <c r="M556">
        <f>Drivers!M758</f>
        <v>0</v>
      </c>
      <c r="N556">
        <f>Drivers!N758</f>
        <v>0</v>
      </c>
      <c r="O556">
        <f>Drivers!O758</f>
        <v>0</v>
      </c>
      <c r="P556">
        <f>Drivers!P758</f>
        <v>0</v>
      </c>
      <c r="Q556">
        <f>Drivers!Q758</f>
        <v>0</v>
      </c>
      <c r="R556">
        <f>Drivers!R758</f>
        <v>0</v>
      </c>
      <c r="S556">
        <f>Drivers!S758</f>
        <v>0</v>
      </c>
      <c r="T556">
        <f>Drivers!T758</f>
        <v>0</v>
      </c>
      <c r="U556">
        <f>Drivers!U758</f>
        <v>0</v>
      </c>
      <c r="V556">
        <f>Drivers!V758</f>
        <v>0</v>
      </c>
      <c r="W556">
        <f>Drivers!W758</f>
        <v>0</v>
      </c>
      <c r="X556">
        <f>Drivers!X758</f>
        <v>0</v>
      </c>
      <c r="Y556">
        <f>Drivers!Y758</f>
        <v>0</v>
      </c>
      <c r="Z556">
        <f>Drivers!Z758</f>
        <v>0</v>
      </c>
      <c r="AA556">
        <f>Drivers!AA758</f>
        <v>0</v>
      </c>
      <c r="AB556">
        <f>Drivers!AB758</f>
        <v>0</v>
      </c>
      <c r="AC556">
        <f>Drivers!AC758</f>
        <v>0</v>
      </c>
      <c r="AD556">
        <f>Drivers!AD758</f>
        <v>0</v>
      </c>
      <c r="AE556">
        <f>Drivers!AE758</f>
        <v>0</v>
      </c>
      <c r="AF556">
        <f>Drivers!AF758</f>
        <v>0</v>
      </c>
      <c r="AG556">
        <f>Drivers!AG758</f>
        <v>0</v>
      </c>
      <c r="AH556">
        <f>Drivers!AH758</f>
        <v>0</v>
      </c>
      <c r="AI556">
        <f>Drivers!AI758</f>
        <v>0</v>
      </c>
      <c r="AJ556">
        <f>Drivers!AJ758</f>
        <v>0</v>
      </c>
      <c r="AK556">
        <f>Drivers!AK758</f>
        <v>0</v>
      </c>
      <c r="AL556">
        <f>Drivers!AL758</f>
        <v>0</v>
      </c>
      <c r="AM556">
        <f>Drivers!AM758</f>
        <v>0</v>
      </c>
      <c r="AN556">
        <f>Drivers!AN758</f>
        <v>0</v>
      </c>
      <c r="AO556">
        <f>Drivers!AO758</f>
        <v>0</v>
      </c>
      <c r="AP556">
        <f>Drivers!AP758</f>
        <v>0</v>
      </c>
      <c r="AQ556">
        <f>Drivers!AQ758</f>
        <v>0</v>
      </c>
      <c r="AR556">
        <f>Drivers!AR758</f>
        <v>0</v>
      </c>
      <c r="AS556">
        <f>Drivers!AS758</f>
        <v>0</v>
      </c>
      <c r="AT556">
        <f>Drivers!AT758</f>
        <v>0</v>
      </c>
      <c r="AU556">
        <f>Drivers!AU758</f>
        <v>0</v>
      </c>
      <c r="AV556">
        <f>Drivers!AV758</f>
        <v>0</v>
      </c>
      <c r="AW556">
        <f>Drivers!AW758</f>
        <v>0</v>
      </c>
      <c r="AX556">
        <f>Drivers!AX758</f>
        <v>0</v>
      </c>
      <c r="AY556">
        <f>Drivers!AY758</f>
        <v>0</v>
      </c>
      <c r="AZ556">
        <f>Drivers!AZ758</f>
        <v>0</v>
      </c>
      <c r="BA556">
        <f>Drivers!BA758</f>
        <v>0</v>
      </c>
      <c r="BB556">
        <f>Drivers!BB758</f>
        <v>0</v>
      </c>
      <c r="BC556">
        <f>Drivers!BC758</f>
        <v>0</v>
      </c>
      <c r="BD556">
        <f>Drivers!BD758</f>
        <v>0</v>
      </c>
      <c r="BE556">
        <f>Drivers!BE758</f>
        <v>0</v>
      </c>
      <c r="BF556">
        <f>Drivers!BF758</f>
        <v>0</v>
      </c>
      <c r="BG556">
        <f>Drivers!BG758</f>
        <v>0</v>
      </c>
      <c r="BH556">
        <f>Drivers!BH758</f>
        <v>0</v>
      </c>
      <c r="BI556">
        <f>Drivers!BI758</f>
        <v>0</v>
      </c>
      <c r="BJ556">
        <f>Drivers!BJ758</f>
        <v>0</v>
      </c>
      <c r="BK556">
        <f>Drivers!BK758</f>
        <v>0</v>
      </c>
      <c r="BL556">
        <f>Drivers!BL758</f>
        <v>0</v>
      </c>
      <c r="BM556">
        <f>Drivers!BM758</f>
        <v>0</v>
      </c>
      <c r="BN556">
        <f>Drivers!BN758</f>
        <v>0</v>
      </c>
      <c r="BO556">
        <f>Drivers!BO758</f>
        <v>0</v>
      </c>
      <c r="BP556">
        <f>Drivers!BP758</f>
        <v>0</v>
      </c>
      <c r="BQ556">
        <f>Drivers!BQ758</f>
        <v>0</v>
      </c>
      <c r="BR556">
        <f>Drivers!BR758</f>
        <v>0</v>
      </c>
      <c r="BS556">
        <f>Drivers!BS758</f>
        <v>9.4535999999999998</v>
      </c>
      <c r="BT556">
        <f>Drivers!BT758</f>
        <v>10.232639999999998</v>
      </c>
      <c r="BU556">
        <f>Drivers!BU758</f>
        <v>10.660319999999999</v>
      </c>
      <c r="BV556">
        <f>Drivers!BV758</f>
        <v>13.76352</v>
      </c>
      <c r="BW556">
        <f>Drivers!BW758</f>
        <v>12.502385999999996</v>
      </c>
      <c r="BX556">
        <f>Drivers!BX758</f>
        <v>13.532666399999997</v>
      </c>
      <c r="BY556">
        <f>Drivers!BY758</f>
        <v>14.098273199999998</v>
      </c>
      <c r="BZ556">
        <f>Drivers!BZ758</f>
        <v>18.202255199999996</v>
      </c>
      <c r="CA556">
        <f>Drivers!CA758</f>
        <v>16.534405484999994</v>
      </c>
      <c r="CB556">
        <f>Drivers!CB758</f>
        <v>17.896951313999992</v>
      </c>
      <c r="CC556">
        <f>Drivers!CC758</f>
        <v>18.644966306999994</v>
      </c>
      <c r="CD556">
        <f>Drivers!CD758</f>
        <v>0</v>
      </c>
      <c r="CE556">
        <f>Drivers!CE758</f>
        <v>0</v>
      </c>
      <c r="CF556">
        <f>Drivers!CF758</f>
        <v>0</v>
      </c>
      <c r="CG556">
        <f>Drivers!CG758</f>
        <v>0</v>
      </c>
      <c r="CH556">
        <f>Drivers!CH758</f>
        <v>0</v>
      </c>
      <c r="CI556">
        <f>Drivers!CI758</f>
        <v>0</v>
      </c>
      <c r="CJ556">
        <f>Drivers!CJ758</f>
        <v>0</v>
      </c>
      <c r="CK556">
        <f>Drivers!CK758</f>
        <v>0</v>
      </c>
      <c r="CL556">
        <f>Drivers!CL758</f>
        <v>0</v>
      </c>
      <c r="CM556">
        <f>Drivers!CM758</f>
        <v>0</v>
      </c>
      <c r="CN556">
        <f>Drivers!CN758</f>
        <v>0</v>
      </c>
      <c r="CO556">
        <f>Drivers!CO758</f>
        <v>0</v>
      </c>
      <c r="CP556">
        <f>Drivers!CP758</f>
        <v>0</v>
      </c>
      <c r="CQ556">
        <f>Drivers!CQ758</f>
        <v>0</v>
      </c>
      <c r="CR556">
        <f>Drivers!CR758</f>
        <v>0</v>
      </c>
      <c r="CS556">
        <f>Drivers!CS758</f>
        <v>0</v>
      </c>
      <c r="CT556">
        <f>Drivers!CT758</f>
        <v>0</v>
      </c>
      <c r="CU556">
        <f>Drivers!CU758</f>
        <v>0</v>
      </c>
      <c r="CV556">
        <f>Drivers!CV758</f>
        <v>0</v>
      </c>
      <c r="CW556">
        <f>Drivers!CW758</f>
        <v>0</v>
      </c>
      <c r="CX556">
        <f>Drivers!CX758</f>
        <v>0</v>
      </c>
      <c r="CY556">
        <f>Drivers!CY758</f>
        <v>0</v>
      </c>
      <c r="CZ556">
        <f>Drivers!CZ758</f>
        <v>0</v>
      </c>
      <c r="DA556">
        <f>Drivers!DA758</f>
        <v>0</v>
      </c>
      <c r="DB556">
        <f>Drivers!DB758</f>
        <v>0</v>
      </c>
      <c r="DC556">
        <f>Drivers!DC758</f>
        <v>0</v>
      </c>
      <c r="DD556">
        <f>Drivers!DD758</f>
        <v>0</v>
      </c>
      <c r="DE556">
        <f>Drivers!DE758</f>
        <v>0</v>
      </c>
      <c r="DF556">
        <f>Drivers!DF758</f>
        <v>0</v>
      </c>
      <c r="DG556">
        <f>Drivers!DG758</f>
        <v>0</v>
      </c>
      <c r="DH556">
        <f>Drivers!DH758</f>
        <v>0</v>
      </c>
      <c r="DI556">
        <f>Drivers!DI758</f>
        <v>0</v>
      </c>
      <c r="DJ556">
        <f>Drivers!DJ758</f>
        <v>0</v>
      </c>
      <c r="DK556">
        <f>Drivers!DK758</f>
        <v>0</v>
      </c>
      <c r="DL556">
        <f>Drivers!DL758</f>
        <v>0</v>
      </c>
      <c r="DM556">
        <f>Drivers!DM758</f>
        <v>0</v>
      </c>
      <c r="DN556">
        <f>Drivers!DN758</f>
        <v>0</v>
      </c>
      <c r="DO556">
        <f>Drivers!DO758</f>
        <v>0</v>
      </c>
      <c r="DP556">
        <f>Drivers!DP758</f>
        <v>0</v>
      </c>
      <c r="DQ556">
        <f>Drivers!DQ758</f>
        <v>0</v>
      </c>
      <c r="DR556">
        <f>Drivers!DR758</f>
        <v>0</v>
      </c>
      <c r="DS556">
        <f>Drivers!DS758</f>
        <v>0</v>
      </c>
      <c r="DT556">
        <f>Drivers!DT758</f>
        <v>0</v>
      </c>
      <c r="DU556">
        <f>Drivers!DU758</f>
        <v>0</v>
      </c>
      <c r="DV556">
        <f>Drivers!DV758</f>
        <v>0</v>
      </c>
      <c r="DW556">
        <f>Drivers!DW758</f>
        <v>0</v>
      </c>
      <c r="DX556">
        <f>Drivers!DX758</f>
        <v>0</v>
      </c>
      <c r="DY556">
        <f>Drivers!DY758</f>
        <v>0</v>
      </c>
      <c r="DZ556">
        <f>Drivers!DZ758</f>
        <v>0</v>
      </c>
      <c r="EA556">
        <f>Drivers!EA758</f>
        <v>0</v>
      </c>
      <c r="EB556">
        <f>Drivers!EB758</f>
        <v>0</v>
      </c>
      <c r="EC556">
        <f>Drivers!EC758</f>
        <v>0</v>
      </c>
      <c r="ED556">
        <f>Drivers!ED758</f>
        <v>0</v>
      </c>
      <c r="EE556">
        <f>Drivers!EE758</f>
        <v>0</v>
      </c>
      <c r="EF556">
        <f>Drivers!EF758</f>
        <v>0</v>
      </c>
      <c r="EG556">
        <f>Drivers!EG758</f>
        <v>0</v>
      </c>
      <c r="EH556">
        <f>Drivers!EH758</f>
        <v>0</v>
      </c>
      <c r="EI556">
        <f>Drivers!EI758</f>
        <v>0</v>
      </c>
      <c r="EJ556">
        <f>Drivers!EJ758</f>
        <v>0</v>
      </c>
    </row>
    <row r="557" spans="1:140" hidden="1" outlineLevel="1">
      <c r="A557">
        <f>Drivers!A759</f>
        <v>0</v>
      </c>
      <c r="B557">
        <f>Drivers!B759</f>
        <v>0</v>
      </c>
      <c r="C557">
        <f>Drivers!C759</f>
        <v>0</v>
      </c>
      <c r="D557">
        <f>Drivers!D759</f>
        <v>0</v>
      </c>
      <c r="E557">
        <f>Drivers!E759</f>
        <v>0</v>
      </c>
      <c r="F557">
        <f>Drivers!F759</f>
        <v>0</v>
      </c>
      <c r="G557">
        <f>Drivers!G759</f>
        <v>0</v>
      </c>
      <c r="H557">
        <f>Drivers!H759</f>
        <v>0</v>
      </c>
      <c r="I557" t="str">
        <f>Drivers!I759</f>
        <v>Spread from Base Case</v>
      </c>
      <c r="J557">
        <f>Drivers!J759</f>
        <v>0</v>
      </c>
      <c r="K557">
        <f>Drivers!K759</f>
        <v>0</v>
      </c>
      <c r="L557">
        <f>Drivers!L759</f>
        <v>0</v>
      </c>
      <c r="M557">
        <f>Drivers!M759</f>
        <v>0</v>
      </c>
      <c r="N557">
        <f>Drivers!N759</f>
        <v>0</v>
      </c>
      <c r="O557">
        <f>Drivers!O759</f>
        <v>0</v>
      </c>
      <c r="P557">
        <f>Drivers!P759</f>
        <v>0</v>
      </c>
      <c r="Q557">
        <f>Drivers!Q759</f>
        <v>0</v>
      </c>
      <c r="R557">
        <f>Drivers!R759</f>
        <v>0</v>
      </c>
      <c r="S557">
        <f>Drivers!S759</f>
        <v>0</v>
      </c>
      <c r="T557">
        <f>Drivers!T759</f>
        <v>0</v>
      </c>
      <c r="U557">
        <f>Drivers!U759</f>
        <v>0</v>
      </c>
      <c r="V557">
        <f>Drivers!V759</f>
        <v>0</v>
      </c>
      <c r="W557">
        <f>Drivers!W759</f>
        <v>0</v>
      </c>
      <c r="X557">
        <f>Drivers!X759</f>
        <v>0</v>
      </c>
      <c r="Y557">
        <f>Drivers!Y759</f>
        <v>0</v>
      </c>
      <c r="Z557">
        <f>Drivers!Z759</f>
        <v>0</v>
      </c>
      <c r="AA557">
        <f>Drivers!AA759</f>
        <v>0</v>
      </c>
      <c r="AB557">
        <f>Drivers!AB759</f>
        <v>0</v>
      </c>
      <c r="AC557">
        <f>Drivers!AC759</f>
        <v>0</v>
      </c>
      <c r="AD557">
        <f>Drivers!AD759</f>
        <v>0</v>
      </c>
      <c r="AE557">
        <f>Drivers!AE759</f>
        <v>0</v>
      </c>
      <c r="AF557">
        <f>Drivers!AF759</f>
        <v>0</v>
      </c>
      <c r="AG557">
        <f>Drivers!AG759</f>
        <v>0</v>
      </c>
      <c r="AH557">
        <f>Drivers!AH759</f>
        <v>0</v>
      </c>
      <c r="AI557">
        <f>Drivers!AI759</f>
        <v>0</v>
      </c>
      <c r="AJ557">
        <f>Drivers!AJ759</f>
        <v>0</v>
      </c>
      <c r="AK557">
        <f>Drivers!AK759</f>
        <v>0</v>
      </c>
      <c r="AL557">
        <f>Drivers!AL759</f>
        <v>0</v>
      </c>
      <c r="AM557">
        <f>Drivers!AM759</f>
        <v>0</v>
      </c>
      <c r="AN557">
        <f>Drivers!AN759</f>
        <v>0</v>
      </c>
      <c r="AO557">
        <f>Drivers!AO759</f>
        <v>0</v>
      </c>
      <c r="AP557">
        <f>Drivers!AP759</f>
        <v>0</v>
      </c>
      <c r="AQ557">
        <f>Drivers!AQ759</f>
        <v>0</v>
      </c>
      <c r="AR557">
        <f>Drivers!AR759</f>
        <v>0</v>
      </c>
      <c r="AS557">
        <f>Drivers!AS759</f>
        <v>0</v>
      </c>
      <c r="AT557">
        <f>Drivers!AT759</f>
        <v>0</v>
      </c>
      <c r="AU557">
        <f>Drivers!AU759</f>
        <v>0</v>
      </c>
      <c r="AV557">
        <f>Drivers!AV759</f>
        <v>0</v>
      </c>
      <c r="AW557">
        <f>Drivers!AW759</f>
        <v>0</v>
      </c>
      <c r="AX557">
        <f>Drivers!AX759</f>
        <v>0</v>
      </c>
      <c r="AY557">
        <f>Drivers!AY759</f>
        <v>0</v>
      </c>
      <c r="AZ557">
        <f>Drivers!AZ759</f>
        <v>0</v>
      </c>
      <c r="BA557">
        <f>Drivers!BA759</f>
        <v>0</v>
      </c>
      <c r="BB557">
        <f>Drivers!BB759</f>
        <v>0</v>
      </c>
      <c r="BC557">
        <f>Drivers!BC759</f>
        <v>0</v>
      </c>
      <c r="BD557">
        <f>Drivers!BD759</f>
        <v>0</v>
      </c>
      <c r="BE557">
        <f>Drivers!BE759</f>
        <v>0</v>
      </c>
      <c r="BF557">
        <f>Drivers!BF759</f>
        <v>0</v>
      </c>
      <c r="BG557">
        <f>Drivers!BG759</f>
        <v>0</v>
      </c>
      <c r="BH557">
        <f>Drivers!BH759</f>
        <v>0</v>
      </c>
      <c r="BI557">
        <f>Drivers!BI759</f>
        <v>0</v>
      </c>
      <c r="BJ557">
        <f>Drivers!BJ759</f>
        <v>0</v>
      </c>
      <c r="BK557">
        <f>Drivers!BK759</f>
        <v>0</v>
      </c>
      <c r="BL557">
        <f>Drivers!BL759</f>
        <v>0</v>
      </c>
      <c r="BM557">
        <f>Drivers!BM759</f>
        <v>0</v>
      </c>
      <c r="BN557">
        <f>Drivers!BN759</f>
        <v>0</v>
      </c>
      <c r="BO557">
        <f>Drivers!BO759</f>
        <v>0</v>
      </c>
      <c r="BP557">
        <f>Drivers!BP759</f>
        <v>0</v>
      </c>
      <c r="BQ557">
        <f>Drivers!BQ759</f>
        <v>0</v>
      </c>
      <c r="BR557">
        <f>Drivers!BR759</f>
        <v>0</v>
      </c>
      <c r="BS557">
        <f>Drivers!BS759</f>
        <v>8.8846880907372583E-2</v>
      </c>
      <c r="BT557">
        <f>Drivers!BT759</f>
        <v>8.8846880907372361E-2</v>
      </c>
      <c r="BU557">
        <f>Drivers!BU759</f>
        <v>8.8846880907372361E-2</v>
      </c>
      <c r="BV557">
        <f>Drivers!BV759</f>
        <v>8.8846880907372361E-2</v>
      </c>
      <c r="BW557">
        <f>Drivers!BW759</f>
        <v>8.8846880907372583E-2</v>
      </c>
      <c r="BX557">
        <f>Drivers!BX759</f>
        <v>8.8846880907372583E-2</v>
      </c>
      <c r="BY557">
        <f>Drivers!BY759</f>
        <v>8.8846880907372583E-2</v>
      </c>
      <c r="BZ557">
        <f>Drivers!BZ759</f>
        <v>8.8846880907372361E-2</v>
      </c>
      <c r="CA557">
        <f>Drivers!CA759</f>
        <v>8.8846880907372583E-2</v>
      </c>
      <c r="CB557">
        <f>Drivers!CB759</f>
        <v>8.8846880907372583E-2</v>
      </c>
      <c r="CC557">
        <f>Drivers!CC759</f>
        <v>8.8846880907372583E-2</v>
      </c>
      <c r="CD557">
        <f>Drivers!CD759</f>
        <v>0</v>
      </c>
      <c r="CE557">
        <f>Drivers!CE759</f>
        <v>0</v>
      </c>
      <c r="CF557">
        <f>Drivers!CF759</f>
        <v>0</v>
      </c>
      <c r="CG557">
        <f>Drivers!CG759</f>
        <v>0</v>
      </c>
      <c r="CH557">
        <f>Drivers!CH759</f>
        <v>0</v>
      </c>
      <c r="CI557">
        <f>Drivers!CI759</f>
        <v>0</v>
      </c>
      <c r="CJ557">
        <f>Drivers!CJ759</f>
        <v>0</v>
      </c>
      <c r="CK557">
        <f>Drivers!CK759</f>
        <v>0</v>
      </c>
      <c r="CL557">
        <f>Drivers!CL759</f>
        <v>0</v>
      </c>
      <c r="CM557">
        <f>Drivers!CM759</f>
        <v>0</v>
      </c>
      <c r="CN557">
        <f>Drivers!CN759</f>
        <v>0</v>
      </c>
      <c r="CO557">
        <f>Drivers!CO759</f>
        <v>0</v>
      </c>
      <c r="CP557">
        <f>Drivers!CP759</f>
        <v>0</v>
      </c>
      <c r="CQ557">
        <f>Drivers!CQ759</f>
        <v>0</v>
      </c>
      <c r="CR557">
        <f>Drivers!CR759</f>
        <v>0</v>
      </c>
      <c r="CS557">
        <f>Drivers!CS759</f>
        <v>0</v>
      </c>
      <c r="CT557">
        <f>Drivers!CT759</f>
        <v>0</v>
      </c>
      <c r="CU557">
        <f>Drivers!CU759</f>
        <v>0</v>
      </c>
      <c r="CV557">
        <f>Drivers!CV759</f>
        <v>0</v>
      </c>
      <c r="CW557">
        <f>Drivers!CW759</f>
        <v>0</v>
      </c>
      <c r="CX557">
        <f>Drivers!CX759</f>
        <v>0</v>
      </c>
      <c r="CY557">
        <f>Drivers!CY759</f>
        <v>0</v>
      </c>
      <c r="CZ557">
        <f>Drivers!CZ759</f>
        <v>0</v>
      </c>
      <c r="DA557">
        <f>Drivers!DA759</f>
        <v>0</v>
      </c>
      <c r="DB557">
        <f>Drivers!DB759</f>
        <v>0</v>
      </c>
      <c r="DC557">
        <f>Drivers!DC759</f>
        <v>0</v>
      </c>
      <c r="DD557">
        <f>Drivers!DD759</f>
        <v>0</v>
      </c>
      <c r="DE557">
        <f>Drivers!DE759</f>
        <v>0</v>
      </c>
      <c r="DF557">
        <f>Drivers!DF759</f>
        <v>0</v>
      </c>
      <c r="DG557">
        <f>Drivers!DG759</f>
        <v>0</v>
      </c>
      <c r="DH557">
        <f>Drivers!DH759</f>
        <v>0</v>
      </c>
      <c r="DI557">
        <f>Drivers!DI759</f>
        <v>0</v>
      </c>
      <c r="DJ557">
        <f>Drivers!DJ759</f>
        <v>0</v>
      </c>
      <c r="DK557">
        <f>Drivers!DK759</f>
        <v>0</v>
      </c>
      <c r="DL557">
        <f>Drivers!DL759</f>
        <v>0</v>
      </c>
      <c r="DM557">
        <f>Drivers!DM759</f>
        <v>0</v>
      </c>
      <c r="DN557">
        <f>Drivers!DN759</f>
        <v>0</v>
      </c>
      <c r="DO557">
        <f>Drivers!DO759</f>
        <v>0</v>
      </c>
      <c r="DP557">
        <f>Drivers!DP759</f>
        <v>0</v>
      </c>
      <c r="DQ557">
        <f>Drivers!DQ759</f>
        <v>0</v>
      </c>
      <c r="DR557">
        <f>Drivers!DR759</f>
        <v>0</v>
      </c>
      <c r="DS557">
        <f>Drivers!DS759</f>
        <v>0</v>
      </c>
      <c r="DT557">
        <f>Drivers!DT759</f>
        <v>0</v>
      </c>
      <c r="DU557">
        <f>Drivers!DU759</f>
        <v>0</v>
      </c>
      <c r="DV557">
        <f>Drivers!DV759</f>
        <v>0</v>
      </c>
      <c r="DW557">
        <f>Drivers!DW759</f>
        <v>0</v>
      </c>
      <c r="DX557">
        <f>Drivers!DX759</f>
        <v>0</v>
      </c>
      <c r="DY557">
        <f>Drivers!DY759</f>
        <v>0</v>
      </c>
      <c r="DZ557">
        <f>Drivers!DZ759</f>
        <v>0</v>
      </c>
      <c r="EA557">
        <f>Drivers!EA759</f>
        <v>0</v>
      </c>
      <c r="EB557">
        <f>Drivers!EB759</f>
        <v>0</v>
      </c>
      <c r="EC557">
        <f>Drivers!EC759</f>
        <v>0</v>
      </c>
      <c r="ED557">
        <f>Drivers!ED759</f>
        <v>0</v>
      </c>
      <c r="EE557">
        <f>Drivers!EE759</f>
        <v>0</v>
      </c>
      <c r="EF557">
        <f>Drivers!EF759</f>
        <v>0</v>
      </c>
      <c r="EG557">
        <f>Drivers!EG759</f>
        <v>0</v>
      </c>
      <c r="EH557">
        <f>Drivers!EH759</f>
        <v>0</v>
      </c>
      <c r="EI557">
        <f>Drivers!EI759</f>
        <v>0</v>
      </c>
      <c r="EJ557">
        <f>Drivers!EJ759</f>
        <v>0</v>
      </c>
    </row>
    <row r="558" spans="1:140" hidden="1" outlineLevel="1">
      <c r="A558">
        <f>Drivers!A760</f>
        <v>0</v>
      </c>
      <c r="B558">
        <f>Drivers!B760</f>
        <v>0</v>
      </c>
      <c r="C558">
        <f>Drivers!C760</f>
        <v>0</v>
      </c>
      <c r="D558">
        <f>Drivers!D760</f>
        <v>0</v>
      </c>
      <c r="E558">
        <f>Drivers!E760</f>
        <v>0</v>
      </c>
      <c r="F558">
        <f>Drivers!F760</f>
        <v>0</v>
      </c>
      <c r="G558">
        <f>Drivers!G760</f>
        <v>0</v>
      </c>
      <c r="H558">
        <f>Drivers!H760</f>
        <v>0</v>
      </c>
      <c r="I558" t="str">
        <f>Drivers!I760</f>
        <v>Bear</v>
      </c>
      <c r="J558">
        <f>Drivers!J760</f>
        <v>0</v>
      </c>
      <c r="K558">
        <f>Drivers!K760</f>
        <v>0</v>
      </c>
      <c r="L558">
        <f>Drivers!L760</f>
        <v>0</v>
      </c>
      <c r="M558">
        <f>Drivers!M760</f>
        <v>0</v>
      </c>
      <c r="N558">
        <f>Drivers!N760</f>
        <v>0</v>
      </c>
      <c r="O558">
        <f>Drivers!O760</f>
        <v>0</v>
      </c>
      <c r="P558">
        <f>Drivers!P760</f>
        <v>0</v>
      </c>
      <c r="Q558">
        <f>Drivers!Q760</f>
        <v>0</v>
      </c>
      <c r="R558">
        <f>Drivers!R760</f>
        <v>0</v>
      </c>
      <c r="S558">
        <f>Drivers!S760</f>
        <v>0</v>
      </c>
      <c r="T558">
        <f>Drivers!T760</f>
        <v>0</v>
      </c>
      <c r="U558">
        <f>Drivers!U760</f>
        <v>0</v>
      </c>
      <c r="V558">
        <f>Drivers!V760</f>
        <v>0</v>
      </c>
      <c r="W558">
        <f>Drivers!W760</f>
        <v>0</v>
      </c>
      <c r="X558">
        <f>Drivers!X760</f>
        <v>0</v>
      </c>
      <c r="Y558">
        <f>Drivers!Y760</f>
        <v>0</v>
      </c>
      <c r="Z558">
        <f>Drivers!Z760</f>
        <v>0</v>
      </c>
      <c r="AA558">
        <f>Drivers!AA760</f>
        <v>0</v>
      </c>
      <c r="AB558">
        <f>Drivers!AB760</f>
        <v>0</v>
      </c>
      <c r="AC558">
        <f>Drivers!AC760</f>
        <v>0</v>
      </c>
      <c r="AD558">
        <f>Drivers!AD760</f>
        <v>0</v>
      </c>
      <c r="AE558">
        <f>Drivers!AE760</f>
        <v>0</v>
      </c>
      <c r="AF558">
        <f>Drivers!AF760</f>
        <v>0</v>
      </c>
      <c r="AG558">
        <f>Drivers!AG760</f>
        <v>0</v>
      </c>
      <c r="AH558">
        <f>Drivers!AH760</f>
        <v>0</v>
      </c>
      <c r="AI558">
        <f>Drivers!AI760</f>
        <v>0</v>
      </c>
      <c r="AJ558">
        <f>Drivers!AJ760</f>
        <v>0</v>
      </c>
      <c r="AK558">
        <f>Drivers!AK760</f>
        <v>0</v>
      </c>
      <c r="AL558">
        <f>Drivers!AL760</f>
        <v>0</v>
      </c>
      <c r="AM558">
        <f>Drivers!AM760</f>
        <v>0</v>
      </c>
      <c r="AN558">
        <f>Drivers!AN760</f>
        <v>0</v>
      </c>
      <c r="AO558">
        <f>Drivers!AO760</f>
        <v>0</v>
      </c>
      <c r="AP558">
        <f>Drivers!AP760</f>
        <v>0</v>
      </c>
      <c r="AQ558">
        <f>Drivers!AQ760</f>
        <v>0</v>
      </c>
      <c r="AR558">
        <f>Drivers!AR760</f>
        <v>0</v>
      </c>
      <c r="AS558">
        <f>Drivers!AS760</f>
        <v>0</v>
      </c>
      <c r="AT558">
        <f>Drivers!AT760</f>
        <v>0</v>
      </c>
      <c r="AU558">
        <f>Drivers!AU760</f>
        <v>0</v>
      </c>
      <c r="AV558">
        <f>Drivers!AV760</f>
        <v>0</v>
      </c>
      <c r="AW558">
        <f>Drivers!AW760</f>
        <v>0</v>
      </c>
      <c r="AX558">
        <f>Drivers!AX760</f>
        <v>0</v>
      </c>
      <c r="AY558">
        <f>Drivers!AY760</f>
        <v>0</v>
      </c>
      <c r="AZ558">
        <f>Drivers!AZ760</f>
        <v>0</v>
      </c>
      <c r="BA558">
        <f>Drivers!BA760</f>
        <v>0</v>
      </c>
      <c r="BB558">
        <f>Drivers!BB760</f>
        <v>0</v>
      </c>
      <c r="BC558">
        <f>Drivers!BC760</f>
        <v>0</v>
      </c>
      <c r="BD558">
        <f>Drivers!BD760</f>
        <v>0</v>
      </c>
      <c r="BE558">
        <f>Drivers!BE760</f>
        <v>0</v>
      </c>
      <c r="BF558">
        <f>Drivers!BF760</f>
        <v>0</v>
      </c>
      <c r="BG558">
        <f>Drivers!BG760</f>
        <v>0</v>
      </c>
      <c r="BH558">
        <f>Drivers!BH760</f>
        <v>0</v>
      </c>
      <c r="BI558">
        <f>Drivers!BI760</f>
        <v>0</v>
      </c>
      <c r="BJ558">
        <f>Drivers!BJ760</f>
        <v>0</v>
      </c>
      <c r="BK558">
        <f>Drivers!BK760</f>
        <v>0</v>
      </c>
      <c r="BL558">
        <f>Drivers!BL760</f>
        <v>0</v>
      </c>
      <c r="BM558">
        <f>Drivers!BM760</f>
        <v>0</v>
      </c>
      <c r="BN558">
        <f>Drivers!BN760</f>
        <v>0</v>
      </c>
      <c r="BO558">
        <f>Drivers!BO760</f>
        <v>0</v>
      </c>
      <c r="BP558">
        <f>Drivers!BP760</f>
        <v>0</v>
      </c>
      <c r="BQ558">
        <f>Drivers!BQ760</f>
        <v>0</v>
      </c>
      <c r="BR558">
        <f>Drivers!BR760</f>
        <v>0</v>
      </c>
      <c r="BS558">
        <f>Drivers!BS760</f>
        <v>7.9436500000000017</v>
      </c>
      <c r="BT558">
        <f>Drivers!BT760</f>
        <v>8.5982600000000016</v>
      </c>
      <c r="BU558">
        <f>Drivers!BU760</f>
        <v>8.95763</v>
      </c>
      <c r="BV558">
        <f>Drivers!BV760</f>
        <v>11.565180000000002</v>
      </c>
      <c r="BW558">
        <f>Drivers!BW760</f>
        <v>10.505477124999999</v>
      </c>
      <c r="BX558">
        <f>Drivers!BX760</f>
        <v>11.371198850000001</v>
      </c>
      <c r="BY558">
        <f>Drivers!BY760</f>
        <v>11.846465674999999</v>
      </c>
      <c r="BZ558">
        <f>Drivers!BZ760</f>
        <v>15.294950549999999</v>
      </c>
      <c r="CA558">
        <f>Drivers!CA760</f>
        <v>13.893493497812496</v>
      </c>
      <c r="CB558">
        <f>Drivers!CB760</f>
        <v>15.038410479124998</v>
      </c>
      <c r="CC558">
        <f>Drivers!CC760</f>
        <v>15.666950855187494</v>
      </c>
      <c r="CD558">
        <f>Drivers!CD760</f>
        <v>0</v>
      </c>
      <c r="CE558">
        <f>Drivers!CE760</f>
        <v>0</v>
      </c>
      <c r="CF558">
        <f>Drivers!CF760</f>
        <v>0</v>
      </c>
      <c r="CG558">
        <f>Drivers!CG760</f>
        <v>0</v>
      </c>
      <c r="CH558">
        <f>Drivers!CH760</f>
        <v>0</v>
      </c>
      <c r="CI558">
        <f>Drivers!CI760</f>
        <v>0</v>
      </c>
      <c r="CJ558">
        <f>Drivers!CJ760</f>
        <v>0</v>
      </c>
      <c r="CK558">
        <f>Drivers!CK760</f>
        <v>0</v>
      </c>
      <c r="CL558">
        <f>Drivers!CL760</f>
        <v>0</v>
      </c>
      <c r="CM558">
        <f>Drivers!CM760</f>
        <v>0</v>
      </c>
      <c r="CN558">
        <f>Drivers!CN760</f>
        <v>0</v>
      </c>
      <c r="CO558">
        <f>Drivers!CO760</f>
        <v>0</v>
      </c>
      <c r="CP558">
        <f>Drivers!CP760</f>
        <v>0</v>
      </c>
      <c r="CQ558">
        <f>Drivers!CQ760</f>
        <v>0</v>
      </c>
      <c r="CR558">
        <f>Drivers!CR760</f>
        <v>0</v>
      </c>
      <c r="CS558">
        <f>Drivers!CS760</f>
        <v>0</v>
      </c>
      <c r="CT558">
        <f>Drivers!CT760</f>
        <v>0</v>
      </c>
      <c r="CU558">
        <f>Drivers!CU760</f>
        <v>0</v>
      </c>
      <c r="CV558">
        <f>Drivers!CV760</f>
        <v>0</v>
      </c>
      <c r="CW558">
        <f>Drivers!CW760</f>
        <v>0</v>
      </c>
      <c r="CX558">
        <f>Drivers!CX760</f>
        <v>0</v>
      </c>
      <c r="CY558">
        <f>Drivers!CY760</f>
        <v>0</v>
      </c>
      <c r="CZ558">
        <f>Drivers!CZ760</f>
        <v>0</v>
      </c>
      <c r="DA558">
        <f>Drivers!DA760</f>
        <v>0</v>
      </c>
      <c r="DB558">
        <f>Drivers!DB760</f>
        <v>0</v>
      </c>
      <c r="DC558">
        <f>Drivers!DC760</f>
        <v>0</v>
      </c>
      <c r="DD558">
        <f>Drivers!DD760</f>
        <v>0</v>
      </c>
      <c r="DE558">
        <f>Drivers!DE760</f>
        <v>0</v>
      </c>
      <c r="DF558">
        <f>Drivers!DF760</f>
        <v>0</v>
      </c>
      <c r="DG558">
        <f>Drivers!DG760</f>
        <v>0</v>
      </c>
      <c r="DH558">
        <f>Drivers!DH760</f>
        <v>0</v>
      </c>
      <c r="DI558">
        <f>Drivers!DI760</f>
        <v>0</v>
      </c>
      <c r="DJ558">
        <f>Drivers!DJ760</f>
        <v>0</v>
      </c>
      <c r="DK558">
        <f>Drivers!DK760</f>
        <v>0</v>
      </c>
      <c r="DL558">
        <f>Drivers!DL760</f>
        <v>0</v>
      </c>
      <c r="DM558">
        <f>Drivers!DM760</f>
        <v>0</v>
      </c>
      <c r="DN558">
        <f>Drivers!DN760</f>
        <v>0</v>
      </c>
      <c r="DO558">
        <f>Drivers!DO760</f>
        <v>0</v>
      </c>
      <c r="DP558">
        <f>Drivers!DP760</f>
        <v>0</v>
      </c>
      <c r="DQ558">
        <f>Drivers!DQ760</f>
        <v>0</v>
      </c>
      <c r="DR558">
        <f>Drivers!DR760</f>
        <v>0</v>
      </c>
      <c r="DS558">
        <f>Drivers!DS760</f>
        <v>0</v>
      </c>
      <c r="DT558">
        <f>Drivers!DT760</f>
        <v>0</v>
      </c>
      <c r="DU558">
        <f>Drivers!DU760</f>
        <v>0</v>
      </c>
      <c r="DV558">
        <f>Drivers!DV760</f>
        <v>0</v>
      </c>
      <c r="DW558">
        <f>Drivers!DW760</f>
        <v>0</v>
      </c>
      <c r="DX558">
        <f>Drivers!DX760</f>
        <v>0</v>
      </c>
      <c r="DY558">
        <f>Drivers!DY760</f>
        <v>0</v>
      </c>
      <c r="DZ558">
        <f>Drivers!DZ760</f>
        <v>0</v>
      </c>
      <c r="EA558">
        <f>Drivers!EA760</f>
        <v>0</v>
      </c>
      <c r="EB558">
        <f>Drivers!EB760</f>
        <v>0</v>
      </c>
      <c r="EC558">
        <f>Drivers!EC760</f>
        <v>0</v>
      </c>
      <c r="ED558">
        <f>Drivers!ED760</f>
        <v>0</v>
      </c>
      <c r="EE558">
        <f>Drivers!EE760</f>
        <v>0</v>
      </c>
      <c r="EF558">
        <f>Drivers!EF760</f>
        <v>0</v>
      </c>
      <c r="EG558">
        <f>Drivers!EG760</f>
        <v>0</v>
      </c>
      <c r="EH558">
        <f>Drivers!EH760</f>
        <v>0</v>
      </c>
      <c r="EI558">
        <f>Drivers!EI760</f>
        <v>0</v>
      </c>
      <c r="EJ558">
        <f>Drivers!EJ760</f>
        <v>0</v>
      </c>
    </row>
    <row r="559" spans="1:140" hidden="1" outlineLevel="1">
      <c r="A559">
        <f>Drivers!A761</f>
        <v>0</v>
      </c>
      <c r="B559">
        <f>Drivers!B761</f>
        <v>0</v>
      </c>
      <c r="C559">
        <f>Drivers!C761</f>
        <v>0</v>
      </c>
      <c r="D559">
        <f>Drivers!D761</f>
        <v>0</v>
      </c>
      <c r="E559">
        <f>Drivers!E761</f>
        <v>0</v>
      </c>
      <c r="F559">
        <f>Drivers!F761</f>
        <v>0</v>
      </c>
      <c r="G559">
        <f>Drivers!G761</f>
        <v>0</v>
      </c>
      <c r="H559">
        <f>Drivers!H761</f>
        <v>0</v>
      </c>
      <c r="I559" t="str">
        <f>Drivers!I761</f>
        <v>Spread from Base Case</v>
      </c>
      <c r="J559">
        <f>Drivers!J761</f>
        <v>0</v>
      </c>
      <c r="K559">
        <f>Drivers!K761</f>
        <v>0</v>
      </c>
      <c r="L559">
        <f>Drivers!L761</f>
        <v>0</v>
      </c>
      <c r="M559">
        <f>Drivers!M761</f>
        <v>0</v>
      </c>
      <c r="N559">
        <f>Drivers!N761</f>
        <v>0</v>
      </c>
      <c r="O559">
        <f>Drivers!O761</f>
        <v>0</v>
      </c>
      <c r="P559">
        <f>Drivers!P761</f>
        <v>0</v>
      </c>
      <c r="Q559">
        <f>Drivers!Q761</f>
        <v>0</v>
      </c>
      <c r="R559">
        <f>Drivers!R761</f>
        <v>0</v>
      </c>
      <c r="S559">
        <f>Drivers!S761</f>
        <v>0</v>
      </c>
      <c r="T559">
        <f>Drivers!T761</f>
        <v>0</v>
      </c>
      <c r="U559">
        <f>Drivers!U761</f>
        <v>0</v>
      </c>
      <c r="V559">
        <f>Drivers!V761</f>
        <v>0</v>
      </c>
      <c r="W559">
        <f>Drivers!W761</f>
        <v>0</v>
      </c>
      <c r="X559">
        <f>Drivers!X761</f>
        <v>0</v>
      </c>
      <c r="Y559">
        <f>Drivers!Y761</f>
        <v>0</v>
      </c>
      <c r="Z559">
        <f>Drivers!Z761</f>
        <v>0</v>
      </c>
      <c r="AA559">
        <f>Drivers!AA761</f>
        <v>0</v>
      </c>
      <c r="AB559">
        <f>Drivers!AB761</f>
        <v>0</v>
      </c>
      <c r="AC559">
        <f>Drivers!AC761</f>
        <v>0</v>
      </c>
      <c r="AD559">
        <f>Drivers!AD761</f>
        <v>0</v>
      </c>
      <c r="AE559">
        <f>Drivers!AE761</f>
        <v>0</v>
      </c>
      <c r="AF559">
        <f>Drivers!AF761</f>
        <v>0</v>
      </c>
      <c r="AG559">
        <f>Drivers!AG761</f>
        <v>0</v>
      </c>
      <c r="AH559">
        <f>Drivers!AH761</f>
        <v>0</v>
      </c>
      <c r="AI559">
        <f>Drivers!AI761</f>
        <v>0</v>
      </c>
      <c r="AJ559">
        <f>Drivers!AJ761</f>
        <v>0</v>
      </c>
      <c r="AK559">
        <f>Drivers!AK761</f>
        <v>0</v>
      </c>
      <c r="AL559">
        <f>Drivers!AL761</f>
        <v>0</v>
      </c>
      <c r="AM559">
        <f>Drivers!AM761</f>
        <v>0</v>
      </c>
      <c r="AN559">
        <f>Drivers!AN761</f>
        <v>0</v>
      </c>
      <c r="AO559">
        <f>Drivers!AO761</f>
        <v>0</v>
      </c>
      <c r="AP559">
        <f>Drivers!AP761</f>
        <v>0</v>
      </c>
      <c r="AQ559">
        <f>Drivers!AQ761</f>
        <v>0</v>
      </c>
      <c r="AR559">
        <f>Drivers!AR761</f>
        <v>0</v>
      </c>
      <c r="AS559">
        <f>Drivers!AS761</f>
        <v>0</v>
      </c>
      <c r="AT559">
        <f>Drivers!AT761</f>
        <v>0</v>
      </c>
      <c r="AU559">
        <f>Drivers!AU761</f>
        <v>0</v>
      </c>
      <c r="AV559">
        <f>Drivers!AV761</f>
        <v>0</v>
      </c>
      <c r="AW559">
        <f>Drivers!AW761</f>
        <v>0</v>
      </c>
      <c r="AX559">
        <f>Drivers!AX761</f>
        <v>0</v>
      </c>
      <c r="AY559">
        <f>Drivers!AY761</f>
        <v>0</v>
      </c>
      <c r="AZ559">
        <f>Drivers!AZ761</f>
        <v>0</v>
      </c>
      <c r="BA559">
        <f>Drivers!BA761</f>
        <v>0</v>
      </c>
      <c r="BB559">
        <f>Drivers!BB761</f>
        <v>0</v>
      </c>
      <c r="BC559">
        <f>Drivers!BC761</f>
        <v>0</v>
      </c>
      <c r="BD559">
        <f>Drivers!BD761</f>
        <v>0</v>
      </c>
      <c r="BE559">
        <f>Drivers!BE761</f>
        <v>0</v>
      </c>
      <c r="BF559">
        <f>Drivers!BF761</f>
        <v>0</v>
      </c>
      <c r="BG559">
        <f>Drivers!BG761</f>
        <v>0</v>
      </c>
      <c r="BH559">
        <f>Drivers!BH761</f>
        <v>0</v>
      </c>
      <c r="BI559">
        <f>Drivers!BI761</f>
        <v>0</v>
      </c>
      <c r="BJ559">
        <f>Drivers!BJ761</f>
        <v>0</v>
      </c>
      <c r="BK559">
        <f>Drivers!BK761</f>
        <v>0</v>
      </c>
      <c r="BL559">
        <f>Drivers!BL761</f>
        <v>0</v>
      </c>
      <c r="BM559">
        <f>Drivers!BM761</f>
        <v>0</v>
      </c>
      <c r="BN559">
        <f>Drivers!BN761</f>
        <v>0</v>
      </c>
      <c r="BO559">
        <f>Drivers!BO761</f>
        <v>0</v>
      </c>
      <c r="BP559">
        <f>Drivers!BP761</f>
        <v>0</v>
      </c>
      <c r="BQ559">
        <f>Drivers!BQ761</f>
        <v>0</v>
      </c>
      <c r="BR559">
        <f>Drivers!BR761</f>
        <v>0</v>
      </c>
      <c r="BS559">
        <f>Drivers!BS761</f>
        <v>-8.5066162570888171E-2</v>
      </c>
      <c r="BT559">
        <f>Drivers!BT761</f>
        <v>-8.5066162570888171E-2</v>
      </c>
      <c r="BU559">
        <f>Drivers!BU761</f>
        <v>-8.5066162570888282E-2</v>
      </c>
      <c r="BV559">
        <f>Drivers!BV761</f>
        <v>-8.5066162570888282E-2</v>
      </c>
      <c r="BW559">
        <f>Drivers!BW761</f>
        <v>-8.5066162570888171E-2</v>
      </c>
      <c r="BX559">
        <f>Drivers!BX761</f>
        <v>-8.506616257088806E-2</v>
      </c>
      <c r="BY559">
        <f>Drivers!BY761</f>
        <v>-8.5066162570888171E-2</v>
      </c>
      <c r="BZ559">
        <f>Drivers!BZ761</f>
        <v>-8.5066162570888393E-2</v>
      </c>
      <c r="CA559">
        <f>Drivers!CA761</f>
        <v>-8.5066162570888282E-2</v>
      </c>
      <c r="CB559">
        <f>Drivers!CB761</f>
        <v>-8.506616257088806E-2</v>
      </c>
      <c r="CC559">
        <f>Drivers!CC761</f>
        <v>-8.5066162570888282E-2</v>
      </c>
      <c r="CD559">
        <f>Drivers!CD761</f>
        <v>0</v>
      </c>
      <c r="CE559">
        <f>Drivers!CE761</f>
        <v>0</v>
      </c>
      <c r="CF559">
        <f>Drivers!CF761</f>
        <v>0</v>
      </c>
      <c r="CG559">
        <f>Drivers!CG761</f>
        <v>0</v>
      </c>
      <c r="CH559">
        <f>Drivers!CH761</f>
        <v>0</v>
      </c>
      <c r="CI559">
        <f>Drivers!CI761</f>
        <v>0</v>
      </c>
      <c r="CJ559">
        <f>Drivers!CJ761</f>
        <v>0</v>
      </c>
      <c r="CK559">
        <f>Drivers!CK761</f>
        <v>0</v>
      </c>
      <c r="CL559">
        <f>Drivers!CL761</f>
        <v>0</v>
      </c>
      <c r="CM559">
        <f>Drivers!CM761</f>
        <v>0</v>
      </c>
      <c r="CN559">
        <f>Drivers!CN761</f>
        <v>0</v>
      </c>
      <c r="CO559">
        <f>Drivers!CO761</f>
        <v>0</v>
      </c>
      <c r="CP559">
        <f>Drivers!CP761</f>
        <v>0</v>
      </c>
      <c r="CQ559">
        <f>Drivers!CQ761</f>
        <v>0</v>
      </c>
      <c r="CR559">
        <f>Drivers!CR761</f>
        <v>0</v>
      </c>
      <c r="CS559">
        <f>Drivers!CS761</f>
        <v>0</v>
      </c>
      <c r="CT559">
        <f>Drivers!CT761</f>
        <v>0</v>
      </c>
      <c r="CU559">
        <f>Drivers!CU761</f>
        <v>0</v>
      </c>
      <c r="CV559">
        <f>Drivers!CV761</f>
        <v>0</v>
      </c>
      <c r="CW559">
        <f>Drivers!CW761</f>
        <v>0</v>
      </c>
      <c r="CX559">
        <f>Drivers!CX761</f>
        <v>0</v>
      </c>
      <c r="CY559">
        <f>Drivers!CY761</f>
        <v>0</v>
      </c>
      <c r="CZ559">
        <f>Drivers!CZ761</f>
        <v>0</v>
      </c>
      <c r="DA559">
        <f>Drivers!DA761</f>
        <v>0</v>
      </c>
      <c r="DB559">
        <f>Drivers!DB761</f>
        <v>0</v>
      </c>
      <c r="DC559">
        <f>Drivers!DC761</f>
        <v>0</v>
      </c>
      <c r="DD559">
        <f>Drivers!DD761</f>
        <v>0</v>
      </c>
      <c r="DE559">
        <f>Drivers!DE761</f>
        <v>0</v>
      </c>
      <c r="DF559">
        <f>Drivers!DF761</f>
        <v>0</v>
      </c>
      <c r="DG559">
        <f>Drivers!DG761</f>
        <v>0</v>
      </c>
      <c r="DH559">
        <f>Drivers!DH761</f>
        <v>0</v>
      </c>
      <c r="DI559">
        <f>Drivers!DI761</f>
        <v>0</v>
      </c>
      <c r="DJ559">
        <f>Drivers!DJ761</f>
        <v>0</v>
      </c>
      <c r="DK559">
        <f>Drivers!DK761</f>
        <v>0</v>
      </c>
      <c r="DL559">
        <f>Drivers!DL761</f>
        <v>0</v>
      </c>
      <c r="DM559">
        <f>Drivers!DM761</f>
        <v>0</v>
      </c>
      <c r="DN559">
        <f>Drivers!DN761</f>
        <v>0</v>
      </c>
      <c r="DO559">
        <f>Drivers!DO761</f>
        <v>0</v>
      </c>
      <c r="DP559">
        <f>Drivers!DP761</f>
        <v>0</v>
      </c>
      <c r="DQ559">
        <f>Drivers!DQ761</f>
        <v>0</v>
      </c>
      <c r="DR559">
        <f>Drivers!DR761</f>
        <v>0</v>
      </c>
      <c r="DS559">
        <f>Drivers!DS761</f>
        <v>0</v>
      </c>
      <c r="DT559">
        <f>Drivers!DT761</f>
        <v>0</v>
      </c>
      <c r="DU559">
        <f>Drivers!DU761</f>
        <v>0</v>
      </c>
      <c r="DV559">
        <f>Drivers!DV761</f>
        <v>0</v>
      </c>
      <c r="DW559">
        <f>Drivers!DW761</f>
        <v>0</v>
      </c>
      <c r="DX559">
        <f>Drivers!DX761</f>
        <v>0</v>
      </c>
      <c r="DY559">
        <f>Drivers!DY761</f>
        <v>0</v>
      </c>
      <c r="DZ559">
        <f>Drivers!DZ761</f>
        <v>0</v>
      </c>
      <c r="EA559">
        <f>Drivers!EA761</f>
        <v>0</v>
      </c>
      <c r="EB559">
        <f>Drivers!EB761</f>
        <v>0</v>
      </c>
      <c r="EC559">
        <f>Drivers!EC761</f>
        <v>0</v>
      </c>
      <c r="ED559">
        <f>Drivers!ED761</f>
        <v>0</v>
      </c>
      <c r="EE559">
        <f>Drivers!EE761</f>
        <v>0</v>
      </c>
      <c r="EF559">
        <f>Drivers!EF761</f>
        <v>0</v>
      </c>
      <c r="EG559">
        <f>Drivers!EG761</f>
        <v>0</v>
      </c>
      <c r="EH559">
        <f>Drivers!EH761</f>
        <v>0</v>
      </c>
      <c r="EI559">
        <f>Drivers!EI761</f>
        <v>0</v>
      </c>
      <c r="EJ559">
        <f>Drivers!EJ761</f>
        <v>0</v>
      </c>
    </row>
    <row r="560" spans="1:140" hidden="1" outlineLevel="1">
      <c r="A560">
        <f>Drivers!A762</f>
        <v>0</v>
      </c>
      <c r="B560">
        <f>Drivers!B762</f>
        <v>0</v>
      </c>
      <c r="C560">
        <f>Drivers!C762</f>
        <v>0</v>
      </c>
      <c r="D560">
        <f>Drivers!D762</f>
        <v>0</v>
      </c>
      <c r="E560">
        <f>Drivers!E762</f>
        <v>0</v>
      </c>
      <c r="F560">
        <f>Drivers!F762</f>
        <v>0</v>
      </c>
      <c r="G560">
        <f>Drivers!G762</f>
        <v>0</v>
      </c>
      <c r="H560">
        <f>Drivers!H762</f>
        <v>0</v>
      </c>
      <c r="I560">
        <f>Drivers!I762</f>
        <v>0</v>
      </c>
      <c r="J560">
        <f>Drivers!J762</f>
        <v>0</v>
      </c>
      <c r="K560">
        <f>Drivers!K762</f>
        <v>0</v>
      </c>
      <c r="L560">
        <f>Drivers!L762</f>
        <v>0</v>
      </c>
      <c r="M560">
        <f>Drivers!M762</f>
        <v>0</v>
      </c>
      <c r="N560">
        <f>Drivers!N762</f>
        <v>0</v>
      </c>
      <c r="O560">
        <f>Drivers!O762</f>
        <v>0</v>
      </c>
      <c r="P560">
        <f>Drivers!P762</f>
        <v>0</v>
      </c>
      <c r="Q560">
        <f>Drivers!Q762</f>
        <v>0</v>
      </c>
      <c r="R560">
        <f>Drivers!R762</f>
        <v>0</v>
      </c>
      <c r="S560">
        <f>Drivers!S762</f>
        <v>0</v>
      </c>
      <c r="T560">
        <f>Drivers!T762</f>
        <v>0</v>
      </c>
      <c r="U560">
        <f>Drivers!U762</f>
        <v>0</v>
      </c>
      <c r="V560">
        <f>Drivers!V762</f>
        <v>0</v>
      </c>
      <c r="W560">
        <f>Drivers!W762</f>
        <v>0</v>
      </c>
      <c r="X560">
        <f>Drivers!X762</f>
        <v>0</v>
      </c>
      <c r="Y560">
        <f>Drivers!Y762</f>
        <v>0</v>
      </c>
      <c r="Z560">
        <f>Drivers!Z762</f>
        <v>0</v>
      </c>
      <c r="AA560">
        <f>Drivers!AA762</f>
        <v>0</v>
      </c>
      <c r="AB560">
        <f>Drivers!AB762</f>
        <v>0</v>
      </c>
      <c r="AC560">
        <f>Drivers!AC762</f>
        <v>0</v>
      </c>
      <c r="AD560">
        <f>Drivers!AD762</f>
        <v>0</v>
      </c>
      <c r="AE560">
        <f>Drivers!AE762</f>
        <v>0</v>
      </c>
      <c r="AF560">
        <f>Drivers!AF762</f>
        <v>0</v>
      </c>
      <c r="AG560">
        <f>Drivers!AG762</f>
        <v>0</v>
      </c>
      <c r="AH560">
        <f>Drivers!AH762</f>
        <v>0</v>
      </c>
      <c r="AI560">
        <f>Drivers!AI762</f>
        <v>0</v>
      </c>
      <c r="AJ560">
        <f>Drivers!AJ762</f>
        <v>0</v>
      </c>
      <c r="AK560">
        <f>Drivers!AK762</f>
        <v>0</v>
      </c>
      <c r="AL560">
        <f>Drivers!AL762</f>
        <v>0</v>
      </c>
      <c r="AM560">
        <f>Drivers!AM762</f>
        <v>0</v>
      </c>
      <c r="AN560">
        <f>Drivers!AN762</f>
        <v>0</v>
      </c>
      <c r="AO560">
        <f>Drivers!AO762</f>
        <v>0</v>
      </c>
      <c r="AP560">
        <f>Drivers!AP762</f>
        <v>0</v>
      </c>
      <c r="AQ560">
        <f>Drivers!AQ762</f>
        <v>0</v>
      </c>
      <c r="AR560">
        <f>Drivers!AR762</f>
        <v>0</v>
      </c>
      <c r="AS560">
        <f>Drivers!AS762</f>
        <v>0</v>
      </c>
      <c r="AT560">
        <f>Drivers!AT762</f>
        <v>0</v>
      </c>
      <c r="AU560">
        <f>Drivers!AU762</f>
        <v>0</v>
      </c>
      <c r="AV560">
        <f>Drivers!AV762</f>
        <v>0</v>
      </c>
      <c r="AW560">
        <f>Drivers!AW762</f>
        <v>0</v>
      </c>
      <c r="AX560">
        <f>Drivers!AX762</f>
        <v>0</v>
      </c>
      <c r="AY560">
        <f>Drivers!AY762</f>
        <v>0</v>
      </c>
      <c r="AZ560">
        <f>Drivers!AZ762</f>
        <v>0</v>
      </c>
      <c r="BA560">
        <f>Drivers!BA762</f>
        <v>0</v>
      </c>
      <c r="BB560">
        <f>Drivers!BB762</f>
        <v>0</v>
      </c>
      <c r="BC560">
        <f>Drivers!BC762</f>
        <v>0</v>
      </c>
      <c r="BD560">
        <f>Drivers!BD762</f>
        <v>0</v>
      </c>
      <c r="BE560">
        <f>Drivers!BE762</f>
        <v>0</v>
      </c>
      <c r="BF560">
        <f>Drivers!BF762</f>
        <v>0</v>
      </c>
      <c r="BG560">
        <f>Drivers!BG762</f>
        <v>0</v>
      </c>
      <c r="BH560">
        <f>Drivers!BH762</f>
        <v>0</v>
      </c>
      <c r="BI560">
        <f>Drivers!BI762</f>
        <v>0</v>
      </c>
      <c r="BJ560">
        <f>Drivers!BJ762</f>
        <v>0</v>
      </c>
      <c r="BK560">
        <f>Drivers!BK762</f>
        <v>0</v>
      </c>
      <c r="BL560">
        <f>Drivers!BL762</f>
        <v>0</v>
      </c>
      <c r="BM560">
        <f>Drivers!BM762</f>
        <v>0</v>
      </c>
      <c r="BN560">
        <f>Drivers!BN762</f>
        <v>0</v>
      </c>
      <c r="BO560">
        <f>Drivers!BO762</f>
        <v>0</v>
      </c>
      <c r="BP560">
        <f>Drivers!BP762</f>
        <v>0</v>
      </c>
      <c r="BQ560">
        <f>Drivers!BQ762</f>
        <v>0</v>
      </c>
      <c r="BR560">
        <f>Drivers!BR762</f>
        <v>0</v>
      </c>
      <c r="BS560">
        <f>Drivers!BS762</f>
        <v>0</v>
      </c>
      <c r="BT560">
        <f>Drivers!BT762</f>
        <v>0</v>
      </c>
      <c r="BU560">
        <f>Drivers!BU762</f>
        <v>0</v>
      </c>
      <c r="BV560">
        <f>Drivers!BV762</f>
        <v>0</v>
      </c>
      <c r="BW560">
        <f>Drivers!BW762</f>
        <v>0</v>
      </c>
      <c r="BX560">
        <f>Drivers!BX762</f>
        <v>0</v>
      </c>
      <c r="BY560">
        <f>Drivers!BY762</f>
        <v>0</v>
      </c>
      <c r="BZ560">
        <f>Drivers!BZ762</f>
        <v>0</v>
      </c>
      <c r="CA560">
        <f>Drivers!CA762</f>
        <v>0</v>
      </c>
      <c r="CB560">
        <f>Drivers!CB762</f>
        <v>0</v>
      </c>
      <c r="CC560">
        <f>Drivers!CC762</f>
        <v>0</v>
      </c>
      <c r="CD560">
        <f>Drivers!CD762</f>
        <v>0</v>
      </c>
      <c r="CE560">
        <f>Drivers!CE762</f>
        <v>0</v>
      </c>
      <c r="CF560">
        <f>Drivers!CF762</f>
        <v>0</v>
      </c>
      <c r="CG560">
        <f>Drivers!CG762</f>
        <v>0</v>
      </c>
      <c r="CH560">
        <f>Drivers!CH762</f>
        <v>0</v>
      </c>
      <c r="CI560">
        <f>Drivers!CI762</f>
        <v>0</v>
      </c>
      <c r="CJ560">
        <f>Drivers!CJ762</f>
        <v>0</v>
      </c>
      <c r="CK560">
        <f>Drivers!CK762</f>
        <v>0</v>
      </c>
      <c r="CL560">
        <f>Drivers!CL762</f>
        <v>0</v>
      </c>
      <c r="CM560">
        <f>Drivers!CM762</f>
        <v>0</v>
      </c>
      <c r="CN560">
        <f>Drivers!CN762</f>
        <v>0</v>
      </c>
      <c r="CO560">
        <f>Drivers!CO762</f>
        <v>0</v>
      </c>
      <c r="CP560">
        <f>Drivers!CP762</f>
        <v>0</v>
      </c>
      <c r="CQ560">
        <f>Drivers!CQ762</f>
        <v>0</v>
      </c>
      <c r="CR560">
        <f>Drivers!CR762</f>
        <v>0</v>
      </c>
      <c r="CS560">
        <f>Drivers!CS762</f>
        <v>0</v>
      </c>
      <c r="CT560">
        <f>Drivers!CT762</f>
        <v>0</v>
      </c>
      <c r="CU560">
        <f>Drivers!CU762</f>
        <v>0</v>
      </c>
      <c r="CV560">
        <f>Drivers!CV762</f>
        <v>0</v>
      </c>
      <c r="CW560">
        <f>Drivers!CW762</f>
        <v>0</v>
      </c>
      <c r="CX560">
        <f>Drivers!CX762</f>
        <v>0</v>
      </c>
      <c r="CY560">
        <f>Drivers!CY762</f>
        <v>0</v>
      </c>
      <c r="CZ560">
        <f>Drivers!CZ762</f>
        <v>0</v>
      </c>
      <c r="DA560">
        <f>Drivers!DA762</f>
        <v>0</v>
      </c>
      <c r="DB560">
        <f>Drivers!DB762</f>
        <v>0</v>
      </c>
      <c r="DC560">
        <f>Drivers!DC762</f>
        <v>0</v>
      </c>
      <c r="DD560">
        <f>Drivers!DD762</f>
        <v>0</v>
      </c>
      <c r="DE560">
        <f>Drivers!DE762</f>
        <v>0</v>
      </c>
      <c r="DF560">
        <f>Drivers!DF762</f>
        <v>0</v>
      </c>
      <c r="DG560">
        <f>Drivers!DG762</f>
        <v>0</v>
      </c>
      <c r="DH560">
        <f>Drivers!DH762</f>
        <v>0</v>
      </c>
      <c r="DI560">
        <f>Drivers!DI762</f>
        <v>0</v>
      </c>
      <c r="DJ560">
        <f>Drivers!DJ762</f>
        <v>0</v>
      </c>
      <c r="DK560">
        <f>Drivers!DK762</f>
        <v>0</v>
      </c>
      <c r="DL560">
        <f>Drivers!DL762</f>
        <v>0</v>
      </c>
      <c r="DM560">
        <f>Drivers!DM762</f>
        <v>0</v>
      </c>
      <c r="DN560">
        <f>Drivers!DN762</f>
        <v>0</v>
      </c>
      <c r="DO560">
        <f>Drivers!DO762</f>
        <v>0</v>
      </c>
      <c r="DP560">
        <f>Drivers!DP762</f>
        <v>0</v>
      </c>
      <c r="DQ560">
        <f>Drivers!DQ762</f>
        <v>0</v>
      </c>
      <c r="DR560">
        <f>Drivers!DR762</f>
        <v>0</v>
      </c>
      <c r="DS560">
        <f>Drivers!DS762</f>
        <v>0</v>
      </c>
      <c r="DT560">
        <f>Drivers!DT762</f>
        <v>0</v>
      </c>
      <c r="DU560">
        <f>Drivers!DU762</f>
        <v>0</v>
      </c>
      <c r="DV560">
        <f>Drivers!DV762</f>
        <v>0</v>
      </c>
      <c r="DW560">
        <f>Drivers!DW762</f>
        <v>0</v>
      </c>
      <c r="DX560">
        <f>Drivers!DX762</f>
        <v>0</v>
      </c>
      <c r="DY560">
        <f>Drivers!DY762</f>
        <v>0</v>
      </c>
      <c r="DZ560">
        <f>Drivers!DZ762</f>
        <v>0</v>
      </c>
      <c r="EA560">
        <f>Drivers!EA762</f>
        <v>0</v>
      </c>
      <c r="EB560">
        <f>Drivers!EB762</f>
        <v>0</v>
      </c>
      <c r="EC560">
        <f>Drivers!EC762</f>
        <v>0</v>
      </c>
      <c r="ED560">
        <f>Drivers!ED762</f>
        <v>0</v>
      </c>
      <c r="EE560">
        <f>Drivers!EE762</f>
        <v>0</v>
      </c>
      <c r="EF560">
        <f>Drivers!EF762</f>
        <v>0</v>
      </c>
      <c r="EG560">
        <f>Drivers!EG762</f>
        <v>0</v>
      </c>
      <c r="EH560">
        <f>Drivers!EH762</f>
        <v>0</v>
      </c>
      <c r="EI560">
        <f>Drivers!EI762</f>
        <v>0</v>
      </c>
      <c r="EJ560">
        <f>Drivers!EJ762</f>
        <v>0</v>
      </c>
    </row>
    <row r="561" spans="1:140" hidden="1" outlineLevel="1">
      <c r="A561">
        <f>Drivers!A763</f>
        <v>0</v>
      </c>
      <c r="B561">
        <f>Drivers!B763</f>
        <v>0</v>
      </c>
      <c r="C561">
        <f>Drivers!C763</f>
        <v>0</v>
      </c>
      <c r="D561">
        <f>Drivers!D763</f>
        <v>0</v>
      </c>
      <c r="E561">
        <f>Drivers!E763</f>
        <v>0</v>
      </c>
      <c r="F561">
        <f>Drivers!F763</f>
        <v>0</v>
      </c>
      <c r="G561">
        <f>Drivers!G763</f>
        <v>0</v>
      </c>
      <c r="H561">
        <f>Drivers!H763</f>
        <v>0</v>
      </c>
      <c r="I561" t="str">
        <f>Drivers!I763</f>
        <v>Other Marketplace Revenue</v>
      </c>
      <c r="J561">
        <f>Drivers!J763</f>
        <v>0</v>
      </c>
      <c r="K561">
        <f>Drivers!K763</f>
        <v>0</v>
      </c>
      <c r="L561">
        <f>Drivers!L763</f>
        <v>0</v>
      </c>
      <c r="M561">
        <f>Drivers!M763</f>
        <v>0</v>
      </c>
      <c r="N561">
        <f>Drivers!N763</f>
        <v>0</v>
      </c>
      <c r="O561">
        <f>Drivers!O763</f>
        <v>0</v>
      </c>
      <c r="P561">
        <f>Drivers!P763</f>
        <v>0</v>
      </c>
      <c r="Q561">
        <f>Drivers!Q763</f>
        <v>0</v>
      </c>
      <c r="R561">
        <f>Drivers!R763</f>
        <v>0</v>
      </c>
      <c r="S561">
        <f>Drivers!S763</f>
        <v>0</v>
      </c>
      <c r="T561">
        <f>Drivers!T763</f>
        <v>0</v>
      </c>
      <c r="U561">
        <f>Drivers!U763</f>
        <v>0</v>
      </c>
      <c r="V561">
        <f>Drivers!V763</f>
        <v>0</v>
      </c>
      <c r="W561">
        <f>Drivers!W763</f>
        <v>0</v>
      </c>
      <c r="X561">
        <f>Drivers!X763</f>
        <v>0</v>
      </c>
      <c r="Y561">
        <f>Drivers!Y763</f>
        <v>0</v>
      </c>
      <c r="Z561">
        <f>Drivers!Z763</f>
        <v>0</v>
      </c>
      <c r="AA561">
        <f>Drivers!AA763</f>
        <v>0</v>
      </c>
      <c r="AB561">
        <f>Drivers!AB763</f>
        <v>0</v>
      </c>
      <c r="AC561">
        <f>Drivers!AC763</f>
        <v>0</v>
      </c>
      <c r="AD561">
        <f>Drivers!AD763</f>
        <v>0</v>
      </c>
      <c r="AE561">
        <f>Drivers!AE763</f>
        <v>0</v>
      </c>
      <c r="AF561">
        <f>Drivers!AF763</f>
        <v>0</v>
      </c>
      <c r="AG561">
        <f>Drivers!AG763</f>
        <v>0</v>
      </c>
      <c r="AH561">
        <f>Drivers!AH763</f>
        <v>0</v>
      </c>
      <c r="AI561">
        <f>Drivers!AI763</f>
        <v>0</v>
      </c>
      <c r="AJ561">
        <f>Drivers!AJ763</f>
        <v>0</v>
      </c>
      <c r="AK561">
        <f>Drivers!AK763</f>
        <v>0</v>
      </c>
      <c r="AL561">
        <f>Drivers!AL763</f>
        <v>0</v>
      </c>
      <c r="AM561">
        <f>Drivers!AM763</f>
        <v>0</v>
      </c>
      <c r="AN561">
        <f>Drivers!AN763</f>
        <v>0</v>
      </c>
      <c r="AO561">
        <f>Drivers!AO763</f>
        <v>0</v>
      </c>
      <c r="AP561">
        <f>Drivers!AP763</f>
        <v>0</v>
      </c>
      <c r="AQ561">
        <f>Drivers!AQ763</f>
        <v>0</v>
      </c>
      <c r="AR561">
        <f>Drivers!AR763</f>
        <v>0</v>
      </c>
      <c r="AS561">
        <f>Drivers!AS763</f>
        <v>0</v>
      </c>
      <c r="AT561">
        <f>Drivers!AT763</f>
        <v>0</v>
      </c>
      <c r="AU561">
        <f>Drivers!AU763</f>
        <v>0</v>
      </c>
      <c r="AV561">
        <f>Drivers!AV763</f>
        <v>0</v>
      </c>
      <c r="AW561">
        <f>Drivers!AW763</f>
        <v>0</v>
      </c>
      <c r="AX561">
        <f>Drivers!AX763</f>
        <v>0</v>
      </c>
      <c r="AY561">
        <f>Drivers!AY763</f>
        <v>0</v>
      </c>
      <c r="AZ561">
        <f>Drivers!AZ763</f>
        <v>0</v>
      </c>
      <c r="BA561">
        <f>Drivers!BA763</f>
        <v>0</v>
      </c>
      <c r="BB561">
        <f>Drivers!BB763</f>
        <v>0</v>
      </c>
      <c r="BC561">
        <f>Drivers!BC763</f>
        <v>0</v>
      </c>
      <c r="BD561">
        <f>Drivers!BD763</f>
        <v>0</v>
      </c>
      <c r="BE561">
        <f>Drivers!BE763</f>
        <v>0</v>
      </c>
      <c r="BF561">
        <f>Drivers!BF763</f>
        <v>0</v>
      </c>
      <c r="BG561">
        <f>Drivers!BG763</f>
        <v>0</v>
      </c>
      <c r="BH561">
        <f>Drivers!BH763</f>
        <v>0</v>
      </c>
      <c r="BI561">
        <f>Drivers!BI763</f>
        <v>0</v>
      </c>
      <c r="BJ561">
        <f>Drivers!BJ763</f>
        <v>0</v>
      </c>
      <c r="BK561">
        <f>Drivers!BK763</f>
        <v>0</v>
      </c>
      <c r="BL561">
        <f>Drivers!BL763</f>
        <v>0</v>
      </c>
      <c r="BM561">
        <f>Drivers!BM763</f>
        <v>0</v>
      </c>
      <c r="BN561">
        <f>Drivers!BN763</f>
        <v>0</v>
      </c>
      <c r="BO561">
        <f>Drivers!BO763</f>
        <v>0</v>
      </c>
      <c r="BP561">
        <f>Drivers!BP763</f>
        <v>0</v>
      </c>
      <c r="BQ561">
        <f>Drivers!BQ763</f>
        <v>0</v>
      </c>
      <c r="BR561">
        <f>Drivers!BR763</f>
        <v>0</v>
      </c>
      <c r="BS561">
        <f>Drivers!BS763</f>
        <v>0</v>
      </c>
      <c r="BT561">
        <f>Drivers!BT763</f>
        <v>0</v>
      </c>
      <c r="BU561">
        <f>Drivers!BU763</f>
        <v>0</v>
      </c>
      <c r="BV561">
        <f>Drivers!BV763</f>
        <v>0</v>
      </c>
      <c r="BW561">
        <f>Drivers!BW763</f>
        <v>0</v>
      </c>
      <c r="BX561">
        <f>Drivers!BX763</f>
        <v>0</v>
      </c>
      <c r="BY561">
        <f>Drivers!BY763</f>
        <v>0</v>
      </c>
      <c r="BZ561">
        <f>Drivers!BZ763</f>
        <v>0</v>
      </c>
      <c r="CA561">
        <f>Drivers!CA763</f>
        <v>0</v>
      </c>
      <c r="CB561">
        <f>Drivers!CB763</f>
        <v>0</v>
      </c>
      <c r="CC561">
        <f>Drivers!CC763</f>
        <v>0</v>
      </c>
      <c r="CD561">
        <f>Drivers!CD763</f>
        <v>0</v>
      </c>
      <c r="CE561">
        <f>Drivers!CE763</f>
        <v>0</v>
      </c>
      <c r="CF561">
        <f>Drivers!CF763</f>
        <v>0</v>
      </c>
      <c r="CG561">
        <f>Drivers!CG763</f>
        <v>0</v>
      </c>
      <c r="CH561">
        <f>Drivers!CH763</f>
        <v>0</v>
      </c>
      <c r="CI561">
        <f>Drivers!CI763</f>
        <v>0</v>
      </c>
      <c r="CJ561">
        <f>Drivers!CJ763</f>
        <v>0</v>
      </c>
      <c r="CK561">
        <f>Drivers!CK763</f>
        <v>0</v>
      </c>
      <c r="CL561">
        <f>Drivers!CL763</f>
        <v>0</v>
      </c>
      <c r="CM561">
        <f>Drivers!CM763</f>
        <v>0</v>
      </c>
      <c r="CN561">
        <f>Drivers!CN763</f>
        <v>0</v>
      </c>
      <c r="CO561">
        <f>Drivers!CO763</f>
        <v>0</v>
      </c>
      <c r="CP561">
        <f>Drivers!CP763</f>
        <v>0</v>
      </c>
      <c r="CQ561">
        <f>Drivers!CQ763</f>
        <v>0</v>
      </c>
      <c r="CR561">
        <f>Drivers!CR763</f>
        <v>0</v>
      </c>
      <c r="CS561">
        <f>Drivers!CS763</f>
        <v>0</v>
      </c>
      <c r="CT561">
        <f>Drivers!CT763</f>
        <v>0</v>
      </c>
      <c r="CU561">
        <f>Drivers!CU763</f>
        <v>0</v>
      </c>
      <c r="CV561">
        <f>Drivers!CV763</f>
        <v>0</v>
      </c>
      <c r="CW561">
        <f>Drivers!CW763</f>
        <v>0</v>
      </c>
      <c r="CX561">
        <f>Drivers!CX763</f>
        <v>0</v>
      </c>
      <c r="CY561">
        <f>Drivers!CY763</f>
        <v>0</v>
      </c>
      <c r="CZ561">
        <f>Drivers!CZ763</f>
        <v>0</v>
      </c>
      <c r="DA561">
        <f>Drivers!DA763</f>
        <v>0</v>
      </c>
      <c r="DB561">
        <f>Drivers!DB763</f>
        <v>0</v>
      </c>
      <c r="DC561">
        <f>Drivers!DC763</f>
        <v>0</v>
      </c>
      <c r="DD561">
        <f>Drivers!DD763</f>
        <v>0</v>
      </c>
      <c r="DE561">
        <f>Drivers!DE763</f>
        <v>0</v>
      </c>
      <c r="DF561">
        <f>Drivers!DF763</f>
        <v>0</v>
      </c>
      <c r="DG561">
        <f>Drivers!DG763</f>
        <v>0</v>
      </c>
      <c r="DH561">
        <f>Drivers!DH763</f>
        <v>0</v>
      </c>
      <c r="DI561">
        <f>Drivers!DI763</f>
        <v>0</v>
      </c>
      <c r="DJ561">
        <f>Drivers!DJ763</f>
        <v>0</v>
      </c>
      <c r="DK561">
        <f>Drivers!DK763</f>
        <v>0</v>
      </c>
      <c r="DL561">
        <f>Drivers!DL763</f>
        <v>0</v>
      </c>
      <c r="DM561">
        <f>Drivers!DM763</f>
        <v>0</v>
      </c>
      <c r="DN561">
        <f>Drivers!DN763</f>
        <v>0</v>
      </c>
      <c r="DO561">
        <f>Drivers!DO763</f>
        <v>0</v>
      </c>
      <c r="DP561">
        <f>Drivers!DP763</f>
        <v>0</v>
      </c>
      <c r="DQ561">
        <f>Drivers!DQ763</f>
        <v>0</v>
      </c>
      <c r="DR561">
        <f>Drivers!DR763</f>
        <v>0</v>
      </c>
      <c r="DS561">
        <f>Drivers!DS763</f>
        <v>0</v>
      </c>
      <c r="DT561">
        <f>Drivers!DT763</f>
        <v>0</v>
      </c>
      <c r="DU561">
        <f>Drivers!DU763</f>
        <v>0</v>
      </c>
      <c r="DV561">
        <f>Drivers!DV763</f>
        <v>0</v>
      </c>
      <c r="DW561">
        <f>Drivers!DW763</f>
        <v>0</v>
      </c>
      <c r="DX561">
        <f>Drivers!DX763</f>
        <v>0</v>
      </c>
      <c r="DY561">
        <f>Drivers!DY763</f>
        <v>0</v>
      </c>
      <c r="DZ561">
        <f>Drivers!DZ763</f>
        <v>0</v>
      </c>
      <c r="EA561">
        <f>Drivers!EA763</f>
        <v>0</v>
      </c>
      <c r="EB561">
        <f>Drivers!EB763</f>
        <v>0</v>
      </c>
      <c r="EC561">
        <f>Drivers!EC763</f>
        <v>0</v>
      </c>
      <c r="ED561">
        <f>Drivers!ED763</f>
        <v>0</v>
      </c>
      <c r="EE561">
        <f>Drivers!EE763</f>
        <v>0</v>
      </c>
      <c r="EF561">
        <f>Drivers!EF763</f>
        <v>0</v>
      </c>
      <c r="EG561">
        <f>Drivers!EG763</f>
        <v>0</v>
      </c>
      <c r="EH561">
        <f>Drivers!EH763</f>
        <v>0</v>
      </c>
      <c r="EI561">
        <f>Drivers!EI763</f>
        <v>0</v>
      </c>
      <c r="EJ561">
        <f>Drivers!EJ763</f>
        <v>0</v>
      </c>
    </row>
    <row r="562" spans="1:140" hidden="1" outlineLevel="1">
      <c r="A562">
        <f>Drivers!A764</f>
        <v>0</v>
      </c>
      <c r="B562">
        <f>Drivers!B764</f>
        <v>0</v>
      </c>
      <c r="C562">
        <f>Drivers!C764</f>
        <v>0</v>
      </c>
      <c r="D562">
        <f>Drivers!D764</f>
        <v>0</v>
      </c>
      <c r="E562">
        <f>Drivers!E764</f>
        <v>0</v>
      </c>
      <c r="F562">
        <f>Drivers!F764</f>
        <v>0</v>
      </c>
      <c r="G562">
        <f>Drivers!G764</f>
        <v>0</v>
      </c>
      <c r="H562">
        <f>Drivers!H764</f>
        <v>0</v>
      </c>
      <c r="I562" t="str">
        <f>Drivers!I764</f>
        <v>Total Other Revenue</v>
      </c>
      <c r="J562">
        <f>Drivers!J764</f>
        <v>0</v>
      </c>
      <c r="K562">
        <f>Drivers!K764</f>
        <v>0</v>
      </c>
      <c r="L562">
        <f>Drivers!L764</f>
        <v>0</v>
      </c>
      <c r="M562">
        <f>Drivers!M764</f>
        <v>0</v>
      </c>
      <c r="N562">
        <f>Drivers!N764</f>
        <v>0</v>
      </c>
      <c r="O562">
        <f>Drivers!O764</f>
        <v>0</v>
      </c>
      <c r="P562">
        <f>Drivers!P764</f>
        <v>0</v>
      </c>
      <c r="Q562">
        <f>Drivers!Q764</f>
        <v>0</v>
      </c>
      <c r="R562">
        <f>Drivers!R764</f>
        <v>0</v>
      </c>
      <c r="S562">
        <f>Drivers!S764</f>
        <v>0</v>
      </c>
      <c r="T562">
        <f>Drivers!T764</f>
        <v>0</v>
      </c>
      <c r="U562">
        <f>Drivers!U764</f>
        <v>0</v>
      </c>
      <c r="V562">
        <f>Drivers!V764</f>
        <v>0</v>
      </c>
      <c r="W562">
        <f>Drivers!W764</f>
        <v>0</v>
      </c>
      <c r="X562">
        <f>Drivers!X764</f>
        <v>0</v>
      </c>
      <c r="Y562">
        <f>Drivers!Y764</f>
        <v>0</v>
      </c>
      <c r="Z562">
        <f>Drivers!Z764</f>
        <v>0</v>
      </c>
      <c r="AA562">
        <f>Drivers!AA764</f>
        <v>0</v>
      </c>
      <c r="AB562">
        <f>Drivers!AB764</f>
        <v>0</v>
      </c>
      <c r="AC562">
        <f>Drivers!AC764</f>
        <v>0</v>
      </c>
      <c r="AD562">
        <f>Drivers!AD764</f>
        <v>0</v>
      </c>
      <c r="AE562">
        <f>Drivers!AE764</f>
        <v>0</v>
      </c>
      <c r="AF562">
        <f>Drivers!AF764</f>
        <v>0</v>
      </c>
      <c r="AG562">
        <f>Drivers!AG764</f>
        <v>0</v>
      </c>
      <c r="AH562">
        <f>Drivers!AH764</f>
        <v>0</v>
      </c>
      <c r="AI562">
        <f>Drivers!AI764</f>
        <v>0</v>
      </c>
      <c r="AJ562">
        <f>Drivers!AJ764</f>
        <v>0</v>
      </c>
      <c r="AK562">
        <f>Drivers!AK764</f>
        <v>0</v>
      </c>
      <c r="AL562">
        <f>Drivers!AL764</f>
        <v>0</v>
      </c>
      <c r="AM562">
        <f>Drivers!AM764</f>
        <v>0</v>
      </c>
      <c r="AN562">
        <f>Drivers!AN764</f>
        <v>0</v>
      </c>
      <c r="AO562">
        <f>Drivers!AO764</f>
        <v>0</v>
      </c>
      <c r="AP562">
        <f>Drivers!AP764</f>
        <v>0</v>
      </c>
      <c r="AQ562">
        <f>Drivers!AQ764</f>
        <v>0</v>
      </c>
      <c r="AR562">
        <f>Drivers!AR764</f>
        <v>0</v>
      </c>
      <c r="AS562">
        <f>Drivers!AS764</f>
        <v>0</v>
      </c>
      <c r="AT562" t="str">
        <f>Drivers!AT764</f>
        <v>NA</v>
      </c>
      <c r="AU562" t="str">
        <f>Drivers!AU764</f>
        <v>NA</v>
      </c>
      <c r="AV562" t="str">
        <f>Drivers!AV764</f>
        <v>NA</v>
      </c>
      <c r="AW562" t="str">
        <f>Drivers!AW764</f>
        <v>NA</v>
      </c>
      <c r="AX562" t="str">
        <f>Drivers!AX764</f>
        <v>NA</v>
      </c>
      <c r="AY562" t="str">
        <f>Drivers!AY764</f>
        <v>NA</v>
      </c>
      <c r="AZ562" t="str">
        <f>Drivers!AZ764</f>
        <v>NA</v>
      </c>
      <c r="BA562" t="str">
        <f>Drivers!BA764</f>
        <v>NA</v>
      </c>
      <c r="BB562">
        <f>Drivers!BB764</f>
        <v>0</v>
      </c>
      <c r="BC562">
        <f>Drivers!BC764</f>
        <v>0</v>
      </c>
      <c r="BD562">
        <f>Drivers!BD764</f>
        <v>0</v>
      </c>
      <c r="BE562">
        <f>Drivers!BE764</f>
        <v>0</v>
      </c>
      <c r="BF562">
        <f>Drivers!BF764</f>
        <v>14.185</v>
      </c>
      <c r="BG562">
        <f>Drivers!BG764</f>
        <v>17.045999999999999</v>
      </c>
      <c r="BH562">
        <f>Drivers!BH764</f>
        <v>21.001999999999999</v>
      </c>
      <c r="BI562">
        <f>Drivers!BI764</f>
        <v>23.667000000000002</v>
      </c>
      <c r="BJ562">
        <f>Drivers!BJ764</f>
        <v>26.109000000000002</v>
      </c>
      <c r="BK562">
        <f>Drivers!BK764</f>
        <v>30.637</v>
      </c>
      <c r="BL562">
        <f>Drivers!BL764</f>
        <v>35.136000000000003</v>
      </c>
      <c r="BM562">
        <f>Drivers!BM764</f>
        <v>40.513999999999996</v>
      </c>
      <c r="BN562">
        <f>Drivers!BN764</f>
        <v>46.234000000000002</v>
      </c>
      <c r="BO562">
        <f>Drivers!BO764</f>
        <v>56.051000000000002</v>
      </c>
      <c r="BP562">
        <f>Drivers!BP764</f>
        <v>65.585999999999999</v>
      </c>
      <c r="BQ562">
        <f>Drivers!BQ764</f>
        <v>70.806999999999988</v>
      </c>
      <c r="BR562">
        <f>Drivers!BR764</f>
        <v>99.369</v>
      </c>
      <c r="BS562">
        <f>Drivers!BS764</f>
        <v>81.273949999999999</v>
      </c>
      <c r="BT562">
        <f>Drivers!BT764</f>
        <v>95.099699999999999</v>
      </c>
      <c r="BU562">
        <f>Drivers!BU764</f>
        <v>102.67014999999998</v>
      </c>
      <c r="BV562">
        <f>Drivers!BV764</f>
        <v>134.14815000000002</v>
      </c>
      <c r="BW562">
        <f>Drivers!BW764</f>
        <v>109.71983250000001</v>
      </c>
      <c r="BX562">
        <f>Drivers!BX764</f>
        <v>128.38459500000002</v>
      </c>
      <c r="BY562">
        <f>Drivers!BY764</f>
        <v>138.60470249999997</v>
      </c>
      <c r="BZ562">
        <f>Drivers!BZ764</f>
        <v>181.10000250000004</v>
      </c>
      <c r="CA562">
        <f>Drivers!CA764</f>
        <v>148.12177387500003</v>
      </c>
      <c r="CB562">
        <f>Drivers!CB764</f>
        <v>173.31920325000004</v>
      </c>
      <c r="CC562">
        <f>Drivers!CC764</f>
        <v>187.11634837499997</v>
      </c>
      <c r="CD562">
        <f>Drivers!CD764</f>
        <v>0</v>
      </c>
      <c r="CE562">
        <f>Drivers!CE764</f>
        <v>0</v>
      </c>
      <c r="CF562">
        <f>Drivers!CF764</f>
        <v>0</v>
      </c>
      <c r="CG562">
        <f>Drivers!CG764</f>
        <v>0</v>
      </c>
      <c r="CH562">
        <f>Drivers!CH764</f>
        <v>0</v>
      </c>
      <c r="CI562">
        <f>Drivers!CI764</f>
        <v>0</v>
      </c>
      <c r="CJ562">
        <f>Drivers!CJ764</f>
        <v>0</v>
      </c>
      <c r="CK562">
        <f>Drivers!CK764</f>
        <v>0</v>
      </c>
      <c r="CL562">
        <f>Drivers!CL764</f>
        <v>0</v>
      </c>
      <c r="CM562">
        <f>Drivers!CM764</f>
        <v>0</v>
      </c>
      <c r="CN562">
        <f>Drivers!CN764</f>
        <v>0</v>
      </c>
      <c r="CO562">
        <f>Drivers!CO764</f>
        <v>0</v>
      </c>
      <c r="CP562">
        <f>Drivers!CP764</f>
        <v>0</v>
      </c>
      <c r="CQ562">
        <f>Drivers!CQ764</f>
        <v>0</v>
      </c>
      <c r="CR562">
        <f>Drivers!CR764</f>
        <v>0</v>
      </c>
      <c r="CS562">
        <f>Drivers!CS764</f>
        <v>0</v>
      </c>
      <c r="CT562">
        <f>Drivers!CT764</f>
        <v>0</v>
      </c>
      <c r="CU562">
        <f>Drivers!CU764</f>
        <v>0</v>
      </c>
      <c r="CV562">
        <f>Drivers!CV764</f>
        <v>0</v>
      </c>
      <c r="CW562">
        <f>Drivers!CW764</f>
        <v>0</v>
      </c>
      <c r="CX562">
        <f>Drivers!CX764</f>
        <v>0</v>
      </c>
      <c r="CY562">
        <f>Drivers!CY764</f>
        <v>0</v>
      </c>
      <c r="CZ562">
        <f>Drivers!CZ764</f>
        <v>0</v>
      </c>
      <c r="DA562">
        <f>Drivers!DA764</f>
        <v>0</v>
      </c>
      <c r="DB562">
        <f>Drivers!DB764</f>
        <v>0</v>
      </c>
      <c r="DC562">
        <f>Drivers!DC764</f>
        <v>0</v>
      </c>
      <c r="DD562">
        <f>Drivers!DD764</f>
        <v>0</v>
      </c>
      <c r="DE562">
        <f>Drivers!DE764</f>
        <v>0</v>
      </c>
      <c r="DF562">
        <f>Drivers!DF764</f>
        <v>0</v>
      </c>
      <c r="DG562">
        <f>Drivers!DG764</f>
        <v>0</v>
      </c>
      <c r="DH562">
        <f>Drivers!DH764</f>
        <v>0</v>
      </c>
      <c r="DI562">
        <f>Drivers!DI764</f>
        <v>0</v>
      </c>
      <c r="DJ562">
        <f>Drivers!DJ764</f>
        <v>0</v>
      </c>
      <c r="DK562">
        <f>Drivers!DK764</f>
        <v>0</v>
      </c>
      <c r="DL562">
        <f>Drivers!DL764</f>
        <v>0</v>
      </c>
      <c r="DM562">
        <f>Drivers!DM764</f>
        <v>0</v>
      </c>
      <c r="DN562">
        <f>Drivers!DN764</f>
        <v>0</v>
      </c>
      <c r="DO562">
        <f>Drivers!DO764</f>
        <v>0</v>
      </c>
      <c r="DP562">
        <f>Drivers!DP764</f>
        <v>0</v>
      </c>
      <c r="DQ562" t="str">
        <f>Drivers!DQ764</f>
        <v>NA</v>
      </c>
      <c r="DR562" t="str">
        <f>Drivers!DR764</f>
        <v>NA</v>
      </c>
      <c r="DS562" t="str">
        <f>Drivers!DS764</f>
        <v>NA</v>
      </c>
      <c r="DT562" t="str">
        <f>Drivers!DT764</f>
        <v>NA</v>
      </c>
      <c r="DU562" t="str">
        <f>Drivers!DU764</f>
        <v>NA</v>
      </c>
      <c r="DV562" t="str">
        <f>Drivers!DV764</f>
        <v>NA</v>
      </c>
      <c r="DW562">
        <f>Drivers!DW764</f>
        <v>75.900000000000006</v>
      </c>
      <c r="DX562">
        <f>Drivers!DX764</f>
        <v>132.39600000000002</v>
      </c>
      <c r="DY562">
        <f>Drivers!DY764</f>
        <v>238.67799999999997</v>
      </c>
      <c r="DZ562">
        <f>Drivers!DZ764</f>
        <v>0</v>
      </c>
      <c r="EA562">
        <f>Drivers!EA764</f>
        <v>0</v>
      </c>
      <c r="EB562">
        <f>Drivers!EB764</f>
        <v>0</v>
      </c>
      <c r="EC562">
        <f>Drivers!EC764</f>
        <v>0</v>
      </c>
      <c r="ED562">
        <f>Drivers!ED764</f>
        <v>0</v>
      </c>
      <c r="EE562">
        <f>Drivers!EE764</f>
        <v>0</v>
      </c>
      <c r="EF562">
        <f>Drivers!EF764</f>
        <v>0</v>
      </c>
      <c r="EG562">
        <f>Drivers!EG764</f>
        <v>0</v>
      </c>
      <c r="EH562">
        <f>Drivers!EH764</f>
        <v>0</v>
      </c>
      <c r="EI562">
        <f>Drivers!EI764</f>
        <v>0</v>
      </c>
      <c r="EJ562">
        <f>Drivers!EJ764</f>
        <v>0</v>
      </c>
    </row>
    <row r="563" spans="1:140" hidden="1" outlineLevel="1">
      <c r="A563">
        <f>Drivers!A765</f>
        <v>0</v>
      </c>
      <c r="B563">
        <f>Drivers!B765</f>
        <v>0</v>
      </c>
      <c r="C563">
        <f>Drivers!C765</f>
        <v>0</v>
      </c>
      <c r="D563">
        <f>Drivers!D765</f>
        <v>0</v>
      </c>
      <c r="E563">
        <f>Drivers!E765</f>
        <v>0</v>
      </c>
      <c r="F563">
        <f>Drivers!F765</f>
        <v>0</v>
      </c>
      <c r="G563">
        <f>Drivers!G765</f>
        <v>0</v>
      </c>
      <c r="H563">
        <f>Drivers!H765</f>
        <v>0</v>
      </c>
      <c r="I563" t="str">
        <f>Drivers!I765</f>
        <v>y/y Change</v>
      </c>
      <c r="J563">
        <f>Drivers!J765</f>
        <v>0</v>
      </c>
      <c r="K563">
        <f>Drivers!K765</f>
        <v>0</v>
      </c>
      <c r="L563">
        <f>Drivers!L765</f>
        <v>0</v>
      </c>
      <c r="M563">
        <f>Drivers!M765</f>
        <v>0</v>
      </c>
      <c r="N563">
        <f>Drivers!N765</f>
        <v>0</v>
      </c>
      <c r="O563">
        <f>Drivers!O765</f>
        <v>0</v>
      </c>
      <c r="P563">
        <f>Drivers!P765</f>
        <v>0</v>
      </c>
      <c r="Q563">
        <f>Drivers!Q765</f>
        <v>0</v>
      </c>
      <c r="R563">
        <f>Drivers!R765</f>
        <v>0</v>
      </c>
      <c r="S563">
        <f>Drivers!S765</f>
        <v>0</v>
      </c>
      <c r="T563">
        <f>Drivers!T765</f>
        <v>0</v>
      </c>
      <c r="U563">
        <f>Drivers!U765</f>
        <v>0</v>
      </c>
      <c r="V563">
        <f>Drivers!V765</f>
        <v>0</v>
      </c>
      <c r="W563">
        <f>Drivers!W765</f>
        <v>0</v>
      </c>
      <c r="X563">
        <f>Drivers!X765</f>
        <v>0</v>
      </c>
      <c r="Y563">
        <f>Drivers!Y765</f>
        <v>0</v>
      </c>
      <c r="Z563">
        <f>Drivers!Z765</f>
        <v>0</v>
      </c>
      <c r="AA563">
        <f>Drivers!AA765</f>
        <v>0</v>
      </c>
      <c r="AB563">
        <f>Drivers!AB765</f>
        <v>0</v>
      </c>
      <c r="AC563">
        <f>Drivers!AC765</f>
        <v>0</v>
      </c>
      <c r="AD563">
        <f>Drivers!AD765</f>
        <v>0</v>
      </c>
      <c r="AE563">
        <f>Drivers!AE765</f>
        <v>0</v>
      </c>
      <c r="AF563">
        <f>Drivers!AF765</f>
        <v>0</v>
      </c>
      <c r="AG563">
        <f>Drivers!AG765</f>
        <v>0</v>
      </c>
      <c r="AH563">
        <f>Drivers!AH765</f>
        <v>0</v>
      </c>
      <c r="AI563">
        <f>Drivers!AI765</f>
        <v>0</v>
      </c>
      <c r="AJ563">
        <f>Drivers!AJ765</f>
        <v>0</v>
      </c>
      <c r="AK563">
        <f>Drivers!AK765</f>
        <v>0</v>
      </c>
      <c r="AL563">
        <f>Drivers!AL765</f>
        <v>0</v>
      </c>
      <c r="AM563">
        <f>Drivers!AM765</f>
        <v>0</v>
      </c>
      <c r="AN563">
        <f>Drivers!AN765</f>
        <v>0</v>
      </c>
      <c r="AO563">
        <f>Drivers!AO765</f>
        <v>0</v>
      </c>
      <c r="AP563">
        <f>Drivers!AP765</f>
        <v>0</v>
      </c>
      <c r="AQ563">
        <f>Drivers!AQ765</f>
        <v>0</v>
      </c>
      <c r="AR563">
        <f>Drivers!AR765</f>
        <v>0</v>
      </c>
      <c r="AS563">
        <f>Drivers!AS765</f>
        <v>0</v>
      </c>
      <c r="AT563" t="str">
        <f>Drivers!AT765</f>
        <v>NA</v>
      </c>
      <c r="AU563" t="str">
        <f>Drivers!AU765</f>
        <v>NA</v>
      </c>
      <c r="AV563" t="str">
        <f>Drivers!AV765</f>
        <v>NA</v>
      </c>
      <c r="AW563" t="str">
        <f>Drivers!AW765</f>
        <v>NA</v>
      </c>
      <c r="AX563" t="str">
        <f>Drivers!AX765</f>
        <v>NA</v>
      </c>
      <c r="AY563" t="str">
        <f>Drivers!AY765</f>
        <v>NA</v>
      </c>
      <c r="AZ563" t="str">
        <f>Drivers!AZ765</f>
        <v>NA</v>
      </c>
      <c r="BA563" t="str">
        <f>Drivers!BA765</f>
        <v>NA</v>
      </c>
      <c r="BB563" t="str">
        <f>Drivers!BB765</f>
        <v>NA</v>
      </c>
      <c r="BC563" t="str">
        <f>Drivers!BC765</f>
        <v>NA</v>
      </c>
      <c r="BD563" t="str">
        <f>Drivers!BD765</f>
        <v>NA</v>
      </c>
      <c r="BE563" t="str">
        <f>Drivers!BE765</f>
        <v>NA</v>
      </c>
      <c r="BF563" t="str">
        <f>Drivers!BF765</f>
        <v>NA</v>
      </c>
      <c r="BG563" t="str">
        <f>Drivers!BG765</f>
        <v>NA</v>
      </c>
      <c r="BH563" t="str">
        <f>Drivers!BH765</f>
        <v>NA</v>
      </c>
      <c r="BI563" t="str">
        <f>Drivers!BI765</f>
        <v>NA</v>
      </c>
      <c r="BJ563">
        <f>Drivers!BJ765</f>
        <v>0.84060627423334511</v>
      </c>
      <c r="BK563">
        <f>Drivers!BK765</f>
        <v>0.79731315264578217</v>
      </c>
      <c r="BL563">
        <f>Drivers!BL765</f>
        <v>0.67298352537853567</v>
      </c>
      <c r="BM563">
        <f>Drivers!BM765</f>
        <v>0.71183504457683666</v>
      </c>
      <c r="BN563">
        <f>Drivers!BN765</f>
        <v>0.77080700141713576</v>
      </c>
      <c r="BO563">
        <f>Drivers!BO765</f>
        <v>0.8295198616052486</v>
      </c>
      <c r="BP563">
        <f>Drivers!BP765</f>
        <v>0.86663251366120209</v>
      </c>
      <c r="BQ563">
        <f>Drivers!BQ765</f>
        <v>0.74771683862368543</v>
      </c>
      <c r="BR563">
        <f>Drivers!BR765</f>
        <v>1.1492624475494222</v>
      </c>
      <c r="BS563">
        <f>Drivers!BS765</f>
        <v>0.45</v>
      </c>
      <c r="BT563">
        <f>Drivers!BT765</f>
        <v>0.45</v>
      </c>
      <c r="BU563">
        <f>Drivers!BU765</f>
        <v>0.45</v>
      </c>
      <c r="BV563">
        <f>Drivers!BV765</f>
        <v>0.35</v>
      </c>
      <c r="BW563">
        <f>Drivers!BW765</f>
        <v>0.35</v>
      </c>
      <c r="BX563">
        <f>Drivers!BX765</f>
        <v>0.35</v>
      </c>
      <c r="BY563">
        <f>Drivers!BY765</f>
        <v>0.35</v>
      </c>
      <c r="BZ563">
        <f>Drivers!BZ765</f>
        <v>0.35</v>
      </c>
      <c r="CA563">
        <f>Drivers!CA765</f>
        <v>0.35</v>
      </c>
      <c r="CB563">
        <f>Drivers!CB765</f>
        <v>0.35</v>
      </c>
      <c r="CC563">
        <f>Drivers!CC765</f>
        <v>0.35</v>
      </c>
      <c r="CD563">
        <f>Drivers!CD765</f>
        <v>0</v>
      </c>
      <c r="CE563">
        <f>Drivers!CE765</f>
        <v>0</v>
      </c>
      <c r="CF563">
        <f>Drivers!CF765</f>
        <v>0</v>
      </c>
      <c r="CG563">
        <f>Drivers!CG765</f>
        <v>0</v>
      </c>
      <c r="CH563">
        <f>Drivers!CH765</f>
        <v>0</v>
      </c>
      <c r="CI563">
        <f>Drivers!CI765</f>
        <v>0</v>
      </c>
      <c r="CJ563">
        <f>Drivers!CJ765</f>
        <v>0</v>
      </c>
      <c r="CK563">
        <f>Drivers!CK765</f>
        <v>0</v>
      </c>
      <c r="CL563">
        <f>Drivers!CL765</f>
        <v>0</v>
      </c>
      <c r="CM563">
        <f>Drivers!CM765</f>
        <v>0</v>
      </c>
      <c r="CN563">
        <f>Drivers!CN765</f>
        <v>0</v>
      </c>
      <c r="CO563">
        <f>Drivers!CO765</f>
        <v>0</v>
      </c>
      <c r="CP563">
        <f>Drivers!CP765</f>
        <v>0</v>
      </c>
      <c r="CQ563">
        <f>Drivers!CQ765</f>
        <v>0</v>
      </c>
      <c r="CR563">
        <f>Drivers!CR765</f>
        <v>0</v>
      </c>
      <c r="CS563">
        <f>Drivers!CS765</f>
        <v>0</v>
      </c>
      <c r="CT563">
        <f>Drivers!CT765</f>
        <v>0</v>
      </c>
      <c r="CU563">
        <f>Drivers!CU765</f>
        <v>0</v>
      </c>
      <c r="CV563">
        <f>Drivers!CV765</f>
        <v>0</v>
      </c>
      <c r="CW563">
        <f>Drivers!CW765</f>
        <v>0</v>
      </c>
      <c r="CX563">
        <f>Drivers!CX765</f>
        <v>0</v>
      </c>
      <c r="CY563">
        <f>Drivers!CY765</f>
        <v>0</v>
      </c>
      <c r="CZ563">
        <f>Drivers!CZ765</f>
        <v>0</v>
      </c>
      <c r="DA563">
        <f>Drivers!DA765</f>
        <v>0</v>
      </c>
      <c r="DB563">
        <f>Drivers!DB765</f>
        <v>0</v>
      </c>
      <c r="DC563">
        <f>Drivers!DC765</f>
        <v>0</v>
      </c>
      <c r="DD563">
        <f>Drivers!DD765</f>
        <v>0</v>
      </c>
      <c r="DE563">
        <f>Drivers!DE765</f>
        <v>0</v>
      </c>
      <c r="DF563">
        <f>Drivers!DF765</f>
        <v>0</v>
      </c>
      <c r="DG563">
        <f>Drivers!DG765</f>
        <v>0</v>
      </c>
      <c r="DH563">
        <f>Drivers!DH765</f>
        <v>0</v>
      </c>
      <c r="DI563">
        <f>Drivers!DI765</f>
        <v>0</v>
      </c>
      <c r="DJ563">
        <f>Drivers!DJ765</f>
        <v>0</v>
      </c>
      <c r="DK563">
        <f>Drivers!DK765</f>
        <v>0</v>
      </c>
      <c r="DL563">
        <f>Drivers!DL765</f>
        <v>0</v>
      </c>
      <c r="DM563">
        <f>Drivers!DM765</f>
        <v>0</v>
      </c>
      <c r="DN563">
        <f>Drivers!DN765</f>
        <v>0</v>
      </c>
      <c r="DO563">
        <f>Drivers!DO765</f>
        <v>0</v>
      </c>
      <c r="DP563">
        <f>Drivers!DP765</f>
        <v>0</v>
      </c>
      <c r="DQ563" t="str">
        <f>Drivers!DQ765</f>
        <v>NA</v>
      </c>
      <c r="DR563" t="str">
        <f>Drivers!DR765</f>
        <v>NA</v>
      </c>
      <c r="DS563" t="str">
        <f>Drivers!DS765</f>
        <v>NA</v>
      </c>
      <c r="DT563" t="str">
        <f>Drivers!DT765</f>
        <v>NA</v>
      </c>
      <c r="DU563" t="str">
        <f>Drivers!DU765</f>
        <v>NA</v>
      </c>
      <c r="DV563" t="str">
        <f>Drivers!DV765</f>
        <v>NA</v>
      </c>
      <c r="DW563" t="str">
        <f>Drivers!DW765</f>
        <v>NA</v>
      </c>
      <c r="DX563">
        <f>Drivers!DX765</f>
        <v>0.74434782608695649</v>
      </c>
      <c r="DY563">
        <f>Drivers!DY765</f>
        <v>0.80275839149218964</v>
      </c>
      <c r="DZ563">
        <f>Drivers!DZ765</f>
        <v>0</v>
      </c>
      <c r="EA563">
        <f>Drivers!EA765</f>
        <v>0</v>
      </c>
      <c r="EB563">
        <f>Drivers!EB765</f>
        <v>0</v>
      </c>
      <c r="EC563">
        <f>Drivers!EC765</f>
        <v>0</v>
      </c>
      <c r="ED563">
        <f>Drivers!ED765</f>
        <v>0</v>
      </c>
      <c r="EE563">
        <f>Drivers!EE765</f>
        <v>0</v>
      </c>
      <c r="EF563">
        <f>Drivers!EF765</f>
        <v>0</v>
      </c>
      <c r="EG563">
        <f>Drivers!EG765</f>
        <v>0</v>
      </c>
      <c r="EH563">
        <f>Drivers!EH765</f>
        <v>0</v>
      </c>
      <c r="EI563">
        <f>Drivers!EI765</f>
        <v>0</v>
      </c>
      <c r="EJ563">
        <f>Drivers!EJ765</f>
        <v>0</v>
      </c>
    </row>
    <row r="564" spans="1:140" hidden="1" outlineLevel="1">
      <c r="A564">
        <f>Drivers!A766</f>
        <v>0</v>
      </c>
      <c r="B564">
        <f>Drivers!B766</f>
        <v>0</v>
      </c>
      <c r="C564">
        <f>Drivers!C766</f>
        <v>0</v>
      </c>
      <c r="D564">
        <f>Drivers!D766</f>
        <v>0</v>
      </c>
      <c r="E564">
        <f>Drivers!E766</f>
        <v>0</v>
      </c>
      <c r="F564">
        <f>Drivers!F766</f>
        <v>0</v>
      </c>
      <c r="G564">
        <f>Drivers!G766</f>
        <v>0</v>
      </c>
      <c r="H564">
        <f>Drivers!H766</f>
        <v>0</v>
      </c>
      <c r="I564" t="str">
        <f>Drivers!I766</f>
        <v>Base</v>
      </c>
      <c r="J564">
        <f>Drivers!J766</f>
        <v>0</v>
      </c>
      <c r="K564">
        <f>Drivers!K766</f>
        <v>0</v>
      </c>
      <c r="L564">
        <f>Drivers!L766</f>
        <v>0</v>
      </c>
      <c r="M564">
        <f>Drivers!M766</f>
        <v>0</v>
      </c>
      <c r="N564">
        <f>Drivers!N766</f>
        <v>0</v>
      </c>
      <c r="O564">
        <f>Drivers!O766</f>
        <v>0</v>
      </c>
      <c r="P564">
        <f>Drivers!P766</f>
        <v>0</v>
      </c>
      <c r="Q564">
        <f>Drivers!Q766</f>
        <v>0</v>
      </c>
      <c r="R564">
        <f>Drivers!R766</f>
        <v>0</v>
      </c>
      <c r="S564">
        <f>Drivers!S766</f>
        <v>0</v>
      </c>
      <c r="T564">
        <f>Drivers!T766</f>
        <v>0</v>
      </c>
      <c r="U564">
        <f>Drivers!U766</f>
        <v>0</v>
      </c>
      <c r="V564">
        <f>Drivers!V766</f>
        <v>0</v>
      </c>
      <c r="W564">
        <f>Drivers!W766</f>
        <v>0</v>
      </c>
      <c r="X564">
        <f>Drivers!X766</f>
        <v>0</v>
      </c>
      <c r="Y564">
        <f>Drivers!Y766</f>
        <v>0</v>
      </c>
      <c r="Z564">
        <f>Drivers!Z766</f>
        <v>0</v>
      </c>
      <c r="AA564">
        <f>Drivers!AA766</f>
        <v>0</v>
      </c>
      <c r="AB564">
        <f>Drivers!AB766</f>
        <v>0</v>
      </c>
      <c r="AC564">
        <f>Drivers!AC766</f>
        <v>0</v>
      </c>
      <c r="AD564">
        <f>Drivers!AD766</f>
        <v>0</v>
      </c>
      <c r="AE564">
        <f>Drivers!AE766</f>
        <v>0</v>
      </c>
      <c r="AF564">
        <f>Drivers!AF766</f>
        <v>0</v>
      </c>
      <c r="AG564">
        <f>Drivers!AG766</f>
        <v>0</v>
      </c>
      <c r="AH564">
        <f>Drivers!AH766</f>
        <v>0</v>
      </c>
      <c r="AI564">
        <f>Drivers!AI766</f>
        <v>0</v>
      </c>
      <c r="AJ564">
        <f>Drivers!AJ766</f>
        <v>0</v>
      </c>
      <c r="AK564">
        <f>Drivers!AK766</f>
        <v>0</v>
      </c>
      <c r="AL564">
        <f>Drivers!AL766</f>
        <v>0</v>
      </c>
      <c r="AM564">
        <f>Drivers!AM766</f>
        <v>0</v>
      </c>
      <c r="AN564">
        <f>Drivers!AN766</f>
        <v>0</v>
      </c>
      <c r="AO564">
        <f>Drivers!AO766</f>
        <v>0</v>
      </c>
      <c r="AP564">
        <f>Drivers!AP766</f>
        <v>0</v>
      </c>
      <c r="AQ564">
        <f>Drivers!AQ766</f>
        <v>0</v>
      </c>
      <c r="AR564">
        <f>Drivers!AR766</f>
        <v>0</v>
      </c>
      <c r="AS564">
        <f>Drivers!AS766</f>
        <v>0</v>
      </c>
      <c r="AT564">
        <f>Drivers!AT766</f>
        <v>0</v>
      </c>
      <c r="AU564">
        <f>Drivers!AU766</f>
        <v>0</v>
      </c>
      <c r="AV564">
        <f>Drivers!AV766</f>
        <v>0</v>
      </c>
      <c r="AW564">
        <f>Drivers!AW766</f>
        <v>0</v>
      </c>
      <c r="AX564">
        <f>Drivers!AX766</f>
        <v>0</v>
      </c>
      <c r="AY564">
        <f>Drivers!AY766</f>
        <v>0</v>
      </c>
      <c r="AZ564">
        <f>Drivers!AZ766</f>
        <v>0</v>
      </c>
      <c r="BA564">
        <f>Drivers!BA766</f>
        <v>0</v>
      </c>
      <c r="BB564">
        <f>Drivers!BB766</f>
        <v>0</v>
      </c>
      <c r="BC564">
        <f>Drivers!BC766</f>
        <v>0</v>
      </c>
      <c r="BD564">
        <f>Drivers!BD766</f>
        <v>0</v>
      </c>
      <c r="BE564">
        <f>Drivers!BE766</f>
        <v>0</v>
      </c>
      <c r="BF564">
        <f>Drivers!BF766</f>
        <v>0</v>
      </c>
      <c r="BG564">
        <f>Drivers!BG766</f>
        <v>0</v>
      </c>
      <c r="BH564">
        <f>Drivers!BH766</f>
        <v>0</v>
      </c>
      <c r="BI564">
        <f>Drivers!BI766</f>
        <v>0</v>
      </c>
      <c r="BJ564">
        <f>Drivers!BJ766</f>
        <v>0</v>
      </c>
      <c r="BK564">
        <f>Drivers!BK766</f>
        <v>0</v>
      </c>
      <c r="BL564">
        <f>Drivers!BL766</f>
        <v>0</v>
      </c>
      <c r="BM564">
        <f>Drivers!BM766</f>
        <v>0</v>
      </c>
      <c r="BN564">
        <f>Drivers!BN766</f>
        <v>0</v>
      </c>
      <c r="BO564">
        <f>Drivers!BO766</f>
        <v>0</v>
      </c>
      <c r="BP564">
        <f>Drivers!BP766</f>
        <v>0</v>
      </c>
      <c r="BQ564">
        <f>Drivers!BQ766</f>
        <v>0</v>
      </c>
      <c r="BR564">
        <f>Drivers!BR766</f>
        <v>0</v>
      </c>
      <c r="BS564">
        <f>Drivers!BS766</f>
        <v>0.45</v>
      </c>
      <c r="BT564">
        <f>Drivers!BT766</f>
        <v>0.45</v>
      </c>
      <c r="BU564">
        <f>Drivers!BU766</f>
        <v>0.45</v>
      </c>
      <c r="BV564">
        <f>Drivers!BV766</f>
        <v>0.35</v>
      </c>
      <c r="BW564">
        <f>Drivers!BW766</f>
        <v>0.35</v>
      </c>
      <c r="BX564">
        <f>Drivers!BX766</f>
        <v>0.35</v>
      </c>
      <c r="BY564">
        <f>Drivers!BY766</f>
        <v>0.35</v>
      </c>
      <c r="BZ564">
        <f>Drivers!BZ766</f>
        <v>0.35</v>
      </c>
      <c r="CA564">
        <f>Drivers!CA766</f>
        <v>0.35</v>
      </c>
      <c r="CB564">
        <f>Drivers!CB766</f>
        <v>0.35</v>
      </c>
      <c r="CC564">
        <f>Drivers!CC766</f>
        <v>0.35</v>
      </c>
      <c r="CD564">
        <f>Drivers!CD766</f>
        <v>0</v>
      </c>
      <c r="CE564">
        <f>Drivers!CE766</f>
        <v>0</v>
      </c>
      <c r="CF564">
        <f>Drivers!CF766</f>
        <v>0</v>
      </c>
      <c r="CG564">
        <f>Drivers!CG766</f>
        <v>0</v>
      </c>
      <c r="CH564">
        <f>Drivers!CH766</f>
        <v>0</v>
      </c>
      <c r="CI564">
        <f>Drivers!CI766</f>
        <v>0</v>
      </c>
      <c r="CJ564">
        <f>Drivers!CJ766</f>
        <v>0</v>
      </c>
      <c r="CK564">
        <f>Drivers!CK766</f>
        <v>0</v>
      </c>
      <c r="CL564">
        <f>Drivers!CL766</f>
        <v>0</v>
      </c>
      <c r="CM564">
        <f>Drivers!CM766</f>
        <v>0</v>
      </c>
      <c r="CN564">
        <f>Drivers!CN766</f>
        <v>0</v>
      </c>
      <c r="CO564">
        <f>Drivers!CO766</f>
        <v>0</v>
      </c>
      <c r="CP564">
        <f>Drivers!CP766</f>
        <v>0</v>
      </c>
      <c r="CQ564">
        <f>Drivers!CQ766</f>
        <v>0</v>
      </c>
      <c r="CR564">
        <f>Drivers!CR766</f>
        <v>0</v>
      </c>
      <c r="CS564">
        <f>Drivers!CS766</f>
        <v>0</v>
      </c>
      <c r="CT564">
        <f>Drivers!CT766</f>
        <v>0</v>
      </c>
      <c r="CU564">
        <f>Drivers!CU766</f>
        <v>0</v>
      </c>
      <c r="CV564">
        <f>Drivers!CV766</f>
        <v>0</v>
      </c>
      <c r="CW564">
        <f>Drivers!CW766</f>
        <v>0</v>
      </c>
      <c r="CX564">
        <f>Drivers!CX766</f>
        <v>0</v>
      </c>
      <c r="CY564">
        <f>Drivers!CY766</f>
        <v>0</v>
      </c>
      <c r="CZ564">
        <f>Drivers!CZ766</f>
        <v>0</v>
      </c>
      <c r="DA564">
        <f>Drivers!DA766</f>
        <v>0</v>
      </c>
      <c r="DB564">
        <f>Drivers!DB766</f>
        <v>0</v>
      </c>
      <c r="DC564">
        <f>Drivers!DC766</f>
        <v>0</v>
      </c>
      <c r="DD564">
        <f>Drivers!DD766</f>
        <v>0</v>
      </c>
      <c r="DE564">
        <f>Drivers!DE766</f>
        <v>0</v>
      </c>
      <c r="DF564">
        <f>Drivers!DF766</f>
        <v>0</v>
      </c>
      <c r="DG564">
        <f>Drivers!DG766</f>
        <v>0</v>
      </c>
      <c r="DH564">
        <f>Drivers!DH766</f>
        <v>0</v>
      </c>
      <c r="DI564">
        <f>Drivers!DI766</f>
        <v>0</v>
      </c>
      <c r="DJ564">
        <f>Drivers!DJ766</f>
        <v>0</v>
      </c>
      <c r="DK564">
        <f>Drivers!DK766</f>
        <v>0</v>
      </c>
      <c r="DL564">
        <f>Drivers!DL766</f>
        <v>0</v>
      </c>
      <c r="DM564">
        <f>Drivers!DM766</f>
        <v>0</v>
      </c>
      <c r="DN564">
        <f>Drivers!DN766</f>
        <v>0</v>
      </c>
      <c r="DO564">
        <f>Drivers!DO766</f>
        <v>0</v>
      </c>
      <c r="DP564">
        <f>Drivers!DP766</f>
        <v>0</v>
      </c>
      <c r="DQ564">
        <f>Drivers!DQ766</f>
        <v>0</v>
      </c>
      <c r="DR564">
        <f>Drivers!DR766</f>
        <v>0</v>
      </c>
      <c r="DS564">
        <f>Drivers!DS766</f>
        <v>0</v>
      </c>
      <c r="DT564">
        <f>Drivers!DT766</f>
        <v>0</v>
      </c>
      <c r="DU564">
        <f>Drivers!DU766</f>
        <v>0</v>
      </c>
      <c r="DV564">
        <f>Drivers!DV766</f>
        <v>0</v>
      </c>
      <c r="DW564">
        <f>Drivers!DW766</f>
        <v>0</v>
      </c>
      <c r="DX564">
        <f>Drivers!DX766</f>
        <v>0</v>
      </c>
      <c r="DY564">
        <f>Drivers!DY766</f>
        <v>0</v>
      </c>
      <c r="DZ564">
        <f>Drivers!DZ766</f>
        <v>0</v>
      </c>
      <c r="EA564">
        <f>Drivers!EA766</f>
        <v>0</v>
      </c>
      <c r="EB564">
        <f>Drivers!EB766</f>
        <v>0</v>
      </c>
      <c r="EC564">
        <f>Drivers!EC766</f>
        <v>0</v>
      </c>
      <c r="ED564">
        <f>Drivers!ED766</f>
        <v>0</v>
      </c>
      <c r="EE564">
        <f>Drivers!EE766</f>
        <v>0</v>
      </c>
      <c r="EF564">
        <f>Drivers!EF766</f>
        <v>0</v>
      </c>
      <c r="EG564">
        <f>Drivers!EG766</f>
        <v>0</v>
      </c>
      <c r="EH564">
        <f>Drivers!EH766</f>
        <v>0</v>
      </c>
      <c r="EI564">
        <f>Drivers!EI766</f>
        <v>0</v>
      </c>
      <c r="EJ564">
        <f>Drivers!EJ766</f>
        <v>0</v>
      </c>
    </row>
    <row r="565" spans="1:140" hidden="1" outlineLevel="1">
      <c r="A565">
        <f>Drivers!A767</f>
        <v>0</v>
      </c>
      <c r="B565">
        <f>Drivers!B767</f>
        <v>0</v>
      </c>
      <c r="C565">
        <f>Drivers!C767</f>
        <v>0</v>
      </c>
      <c r="D565">
        <f>Drivers!D767</f>
        <v>0</v>
      </c>
      <c r="E565">
        <f>Drivers!E767</f>
        <v>0</v>
      </c>
      <c r="F565">
        <f>Drivers!F767</f>
        <v>0</v>
      </c>
      <c r="G565">
        <f>Drivers!G767</f>
        <v>0</v>
      </c>
      <c r="H565">
        <f>Drivers!H767</f>
        <v>0</v>
      </c>
      <c r="I565" t="str">
        <f>Drivers!I767</f>
        <v>Bull</v>
      </c>
      <c r="J565">
        <f>Drivers!J767</f>
        <v>0</v>
      </c>
      <c r="K565">
        <f>Drivers!K767</f>
        <v>0</v>
      </c>
      <c r="L565">
        <f>Drivers!L767</f>
        <v>0</v>
      </c>
      <c r="M565">
        <f>Drivers!M767</f>
        <v>0</v>
      </c>
      <c r="N565">
        <f>Drivers!N767</f>
        <v>0</v>
      </c>
      <c r="O565">
        <f>Drivers!O767</f>
        <v>0</v>
      </c>
      <c r="P565">
        <f>Drivers!P767</f>
        <v>0</v>
      </c>
      <c r="Q565">
        <f>Drivers!Q767</f>
        <v>0</v>
      </c>
      <c r="R565">
        <f>Drivers!R767</f>
        <v>0</v>
      </c>
      <c r="S565">
        <f>Drivers!S767</f>
        <v>0</v>
      </c>
      <c r="T565">
        <f>Drivers!T767</f>
        <v>0</v>
      </c>
      <c r="U565">
        <f>Drivers!U767</f>
        <v>0</v>
      </c>
      <c r="V565">
        <f>Drivers!V767</f>
        <v>0</v>
      </c>
      <c r="W565">
        <f>Drivers!W767</f>
        <v>0</v>
      </c>
      <c r="X565">
        <f>Drivers!X767</f>
        <v>0</v>
      </c>
      <c r="Y565">
        <f>Drivers!Y767</f>
        <v>0</v>
      </c>
      <c r="Z565">
        <f>Drivers!Z767</f>
        <v>0</v>
      </c>
      <c r="AA565">
        <f>Drivers!AA767</f>
        <v>0</v>
      </c>
      <c r="AB565">
        <f>Drivers!AB767</f>
        <v>0</v>
      </c>
      <c r="AC565">
        <f>Drivers!AC767</f>
        <v>0</v>
      </c>
      <c r="AD565">
        <f>Drivers!AD767</f>
        <v>0</v>
      </c>
      <c r="AE565">
        <f>Drivers!AE767</f>
        <v>0</v>
      </c>
      <c r="AF565">
        <f>Drivers!AF767</f>
        <v>0</v>
      </c>
      <c r="AG565">
        <f>Drivers!AG767</f>
        <v>0</v>
      </c>
      <c r="AH565">
        <f>Drivers!AH767</f>
        <v>0</v>
      </c>
      <c r="AI565">
        <f>Drivers!AI767</f>
        <v>0</v>
      </c>
      <c r="AJ565">
        <f>Drivers!AJ767</f>
        <v>0</v>
      </c>
      <c r="AK565">
        <f>Drivers!AK767</f>
        <v>0</v>
      </c>
      <c r="AL565">
        <f>Drivers!AL767</f>
        <v>0</v>
      </c>
      <c r="AM565">
        <f>Drivers!AM767</f>
        <v>0</v>
      </c>
      <c r="AN565">
        <f>Drivers!AN767</f>
        <v>0</v>
      </c>
      <c r="AO565">
        <f>Drivers!AO767</f>
        <v>0</v>
      </c>
      <c r="AP565">
        <f>Drivers!AP767</f>
        <v>0</v>
      </c>
      <c r="AQ565">
        <f>Drivers!AQ767</f>
        <v>0</v>
      </c>
      <c r="AR565">
        <f>Drivers!AR767</f>
        <v>0</v>
      </c>
      <c r="AS565">
        <f>Drivers!AS767</f>
        <v>0</v>
      </c>
      <c r="AT565">
        <f>Drivers!AT767</f>
        <v>0</v>
      </c>
      <c r="AU565">
        <f>Drivers!AU767</f>
        <v>0</v>
      </c>
      <c r="AV565">
        <f>Drivers!AV767</f>
        <v>0</v>
      </c>
      <c r="AW565">
        <f>Drivers!AW767</f>
        <v>0</v>
      </c>
      <c r="AX565">
        <f>Drivers!AX767</f>
        <v>0</v>
      </c>
      <c r="AY565">
        <f>Drivers!AY767</f>
        <v>0</v>
      </c>
      <c r="AZ565">
        <f>Drivers!AZ767</f>
        <v>0</v>
      </c>
      <c r="BA565">
        <f>Drivers!BA767</f>
        <v>0</v>
      </c>
      <c r="BB565">
        <f>Drivers!BB767</f>
        <v>0</v>
      </c>
      <c r="BC565">
        <f>Drivers!BC767</f>
        <v>0</v>
      </c>
      <c r="BD565">
        <f>Drivers!BD767</f>
        <v>0</v>
      </c>
      <c r="BE565">
        <f>Drivers!BE767</f>
        <v>0</v>
      </c>
      <c r="BF565">
        <f>Drivers!BF767</f>
        <v>0</v>
      </c>
      <c r="BG565">
        <f>Drivers!BG767</f>
        <v>0</v>
      </c>
      <c r="BH565">
        <f>Drivers!BH767</f>
        <v>0</v>
      </c>
      <c r="BI565">
        <f>Drivers!BI767</f>
        <v>0</v>
      </c>
      <c r="BJ565">
        <f>Drivers!BJ767</f>
        <v>0</v>
      </c>
      <c r="BK565">
        <f>Drivers!BK767</f>
        <v>0</v>
      </c>
      <c r="BL565">
        <f>Drivers!BL767</f>
        <v>0</v>
      </c>
      <c r="BM565">
        <f>Drivers!BM767</f>
        <v>0</v>
      </c>
      <c r="BN565">
        <f>Drivers!BN767</f>
        <v>0</v>
      </c>
      <c r="BO565">
        <f>Drivers!BO767</f>
        <v>0</v>
      </c>
      <c r="BP565">
        <f>Drivers!BP767</f>
        <v>0</v>
      </c>
      <c r="BQ565">
        <f>Drivers!BQ767</f>
        <v>0</v>
      </c>
      <c r="BR565">
        <f>Drivers!BR767</f>
        <v>0</v>
      </c>
      <c r="BS565">
        <f>Drivers!BS767</f>
        <v>0.5</v>
      </c>
      <c r="BT565">
        <f>Drivers!BT767</f>
        <v>0.5</v>
      </c>
      <c r="BU565">
        <f>Drivers!BU767</f>
        <v>0.5</v>
      </c>
      <c r="BV565">
        <f>Drivers!BV767</f>
        <v>0.39999999999999997</v>
      </c>
      <c r="BW565">
        <f>Drivers!BW767</f>
        <v>0.39999999999999997</v>
      </c>
      <c r="BX565">
        <f>Drivers!BX767</f>
        <v>0.39999999999999997</v>
      </c>
      <c r="BY565">
        <f>Drivers!BY767</f>
        <v>0.39999999999999997</v>
      </c>
      <c r="BZ565">
        <f>Drivers!BZ767</f>
        <v>0.39999999999999997</v>
      </c>
      <c r="CA565">
        <f>Drivers!CA767</f>
        <v>0.39999999999999997</v>
      </c>
      <c r="CB565">
        <f>Drivers!CB767</f>
        <v>0.39999999999999997</v>
      </c>
      <c r="CC565">
        <f>Drivers!CC767</f>
        <v>0.39999999999999997</v>
      </c>
      <c r="CD565">
        <f>Drivers!CD767</f>
        <v>0</v>
      </c>
      <c r="CE565">
        <f>Drivers!CE767</f>
        <v>0</v>
      </c>
      <c r="CF565">
        <f>Drivers!CF767</f>
        <v>0</v>
      </c>
      <c r="CG565">
        <f>Drivers!CG767</f>
        <v>0</v>
      </c>
      <c r="CH565">
        <f>Drivers!CH767</f>
        <v>0</v>
      </c>
      <c r="CI565">
        <f>Drivers!CI767</f>
        <v>0</v>
      </c>
      <c r="CJ565">
        <f>Drivers!CJ767</f>
        <v>0</v>
      </c>
      <c r="CK565">
        <f>Drivers!CK767</f>
        <v>0</v>
      </c>
      <c r="CL565">
        <f>Drivers!CL767</f>
        <v>0</v>
      </c>
      <c r="CM565">
        <f>Drivers!CM767</f>
        <v>0</v>
      </c>
      <c r="CN565">
        <f>Drivers!CN767</f>
        <v>0</v>
      </c>
      <c r="CO565">
        <f>Drivers!CO767</f>
        <v>0</v>
      </c>
      <c r="CP565">
        <f>Drivers!CP767</f>
        <v>0</v>
      </c>
      <c r="CQ565">
        <f>Drivers!CQ767</f>
        <v>0</v>
      </c>
      <c r="CR565">
        <f>Drivers!CR767</f>
        <v>0</v>
      </c>
      <c r="CS565">
        <f>Drivers!CS767</f>
        <v>0</v>
      </c>
      <c r="CT565">
        <f>Drivers!CT767</f>
        <v>0</v>
      </c>
      <c r="CU565">
        <f>Drivers!CU767</f>
        <v>0</v>
      </c>
      <c r="CV565">
        <f>Drivers!CV767</f>
        <v>0</v>
      </c>
      <c r="CW565">
        <f>Drivers!CW767</f>
        <v>0</v>
      </c>
      <c r="CX565">
        <f>Drivers!CX767</f>
        <v>0</v>
      </c>
      <c r="CY565">
        <f>Drivers!CY767</f>
        <v>0</v>
      </c>
      <c r="CZ565">
        <f>Drivers!CZ767</f>
        <v>0</v>
      </c>
      <c r="DA565">
        <f>Drivers!DA767</f>
        <v>0</v>
      </c>
      <c r="DB565">
        <f>Drivers!DB767</f>
        <v>0</v>
      </c>
      <c r="DC565">
        <f>Drivers!DC767</f>
        <v>0</v>
      </c>
      <c r="DD565">
        <f>Drivers!DD767</f>
        <v>0</v>
      </c>
      <c r="DE565">
        <f>Drivers!DE767</f>
        <v>0</v>
      </c>
      <c r="DF565">
        <f>Drivers!DF767</f>
        <v>0</v>
      </c>
      <c r="DG565">
        <f>Drivers!DG767</f>
        <v>0</v>
      </c>
      <c r="DH565">
        <f>Drivers!DH767</f>
        <v>0</v>
      </c>
      <c r="DI565">
        <f>Drivers!DI767</f>
        <v>0</v>
      </c>
      <c r="DJ565">
        <f>Drivers!DJ767</f>
        <v>0</v>
      </c>
      <c r="DK565">
        <f>Drivers!DK767</f>
        <v>0</v>
      </c>
      <c r="DL565">
        <f>Drivers!DL767</f>
        <v>0</v>
      </c>
      <c r="DM565">
        <f>Drivers!DM767</f>
        <v>0</v>
      </c>
      <c r="DN565">
        <f>Drivers!DN767</f>
        <v>0</v>
      </c>
      <c r="DO565">
        <f>Drivers!DO767</f>
        <v>0</v>
      </c>
      <c r="DP565">
        <f>Drivers!DP767</f>
        <v>0</v>
      </c>
      <c r="DQ565">
        <f>Drivers!DQ767</f>
        <v>0</v>
      </c>
      <c r="DR565">
        <f>Drivers!DR767</f>
        <v>0</v>
      </c>
      <c r="DS565">
        <f>Drivers!DS767</f>
        <v>0</v>
      </c>
      <c r="DT565">
        <f>Drivers!DT767</f>
        <v>0</v>
      </c>
      <c r="DU565">
        <f>Drivers!DU767</f>
        <v>0</v>
      </c>
      <c r="DV565">
        <f>Drivers!DV767</f>
        <v>0</v>
      </c>
      <c r="DW565">
        <f>Drivers!DW767</f>
        <v>0</v>
      </c>
      <c r="DX565">
        <f>Drivers!DX767</f>
        <v>0</v>
      </c>
      <c r="DY565">
        <f>Drivers!DY767</f>
        <v>0</v>
      </c>
      <c r="DZ565">
        <f>Drivers!DZ767</f>
        <v>0</v>
      </c>
      <c r="EA565">
        <f>Drivers!EA767</f>
        <v>0</v>
      </c>
      <c r="EB565">
        <f>Drivers!EB767</f>
        <v>0</v>
      </c>
      <c r="EC565">
        <f>Drivers!EC767</f>
        <v>0</v>
      </c>
      <c r="ED565">
        <f>Drivers!ED767</f>
        <v>0</v>
      </c>
      <c r="EE565">
        <f>Drivers!EE767</f>
        <v>0</v>
      </c>
      <c r="EF565">
        <f>Drivers!EF767</f>
        <v>0</v>
      </c>
      <c r="EG565">
        <f>Drivers!EG767</f>
        <v>0</v>
      </c>
      <c r="EH565">
        <f>Drivers!EH767</f>
        <v>0</v>
      </c>
      <c r="EI565">
        <f>Drivers!EI767</f>
        <v>0</v>
      </c>
      <c r="EJ565">
        <f>Drivers!EJ767</f>
        <v>0</v>
      </c>
    </row>
    <row r="566" spans="1:140" hidden="1" outlineLevel="1">
      <c r="A566">
        <f>Drivers!A768</f>
        <v>0</v>
      </c>
      <c r="B566">
        <f>Drivers!B768</f>
        <v>0</v>
      </c>
      <c r="C566">
        <f>Drivers!C768</f>
        <v>0</v>
      </c>
      <c r="D566">
        <f>Drivers!D768</f>
        <v>0</v>
      </c>
      <c r="E566">
        <f>Drivers!E768</f>
        <v>0</v>
      </c>
      <c r="F566">
        <f>Drivers!F768</f>
        <v>0</v>
      </c>
      <c r="G566">
        <f>Drivers!G768</f>
        <v>0</v>
      </c>
      <c r="H566">
        <f>Drivers!H768</f>
        <v>0</v>
      </c>
      <c r="I566" t="str">
        <f>Drivers!I768</f>
        <v>Spread from Base Case</v>
      </c>
      <c r="J566">
        <f>Drivers!J768</f>
        <v>0</v>
      </c>
      <c r="K566">
        <f>Drivers!K768</f>
        <v>0</v>
      </c>
      <c r="L566">
        <f>Drivers!L768</f>
        <v>0</v>
      </c>
      <c r="M566">
        <f>Drivers!M768</f>
        <v>0</v>
      </c>
      <c r="N566">
        <f>Drivers!N768</f>
        <v>0</v>
      </c>
      <c r="O566">
        <f>Drivers!O768</f>
        <v>0</v>
      </c>
      <c r="P566">
        <f>Drivers!P768</f>
        <v>0</v>
      </c>
      <c r="Q566">
        <f>Drivers!Q768</f>
        <v>0</v>
      </c>
      <c r="R566">
        <f>Drivers!R768</f>
        <v>0</v>
      </c>
      <c r="S566">
        <f>Drivers!S768</f>
        <v>0</v>
      </c>
      <c r="T566">
        <f>Drivers!T768</f>
        <v>0</v>
      </c>
      <c r="U566">
        <f>Drivers!U768</f>
        <v>0</v>
      </c>
      <c r="V566">
        <f>Drivers!V768</f>
        <v>0</v>
      </c>
      <c r="W566">
        <f>Drivers!W768</f>
        <v>0</v>
      </c>
      <c r="X566">
        <f>Drivers!X768</f>
        <v>0</v>
      </c>
      <c r="Y566">
        <f>Drivers!Y768</f>
        <v>0</v>
      </c>
      <c r="Z566">
        <f>Drivers!Z768</f>
        <v>0</v>
      </c>
      <c r="AA566">
        <f>Drivers!AA768</f>
        <v>0</v>
      </c>
      <c r="AB566">
        <f>Drivers!AB768</f>
        <v>0</v>
      </c>
      <c r="AC566">
        <f>Drivers!AC768</f>
        <v>0</v>
      </c>
      <c r="AD566">
        <f>Drivers!AD768</f>
        <v>0</v>
      </c>
      <c r="AE566">
        <f>Drivers!AE768</f>
        <v>0</v>
      </c>
      <c r="AF566">
        <f>Drivers!AF768</f>
        <v>0</v>
      </c>
      <c r="AG566">
        <f>Drivers!AG768</f>
        <v>0</v>
      </c>
      <c r="AH566">
        <f>Drivers!AH768</f>
        <v>0</v>
      </c>
      <c r="AI566">
        <f>Drivers!AI768</f>
        <v>0</v>
      </c>
      <c r="AJ566">
        <f>Drivers!AJ768</f>
        <v>0</v>
      </c>
      <c r="AK566">
        <f>Drivers!AK768</f>
        <v>0</v>
      </c>
      <c r="AL566">
        <f>Drivers!AL768</f>
        <v>0</v>
      </c>
      <c r="AM566">
        <f>Drivers!AM768</f>
        <v>0</v>
      </c>
      <c r="AN566">
        <f>Drivers!AN768</f>
        <v>0</v>
      </c>
      <c r="AO566">
        <f>Drivers!AO768</f>
        <v>0</v>
      </c>
      <c r="AP566">
        <f>Drivers!AP768</f>
        <v>0</v>
      </c>
      <c r="AQ566">
        <f>Drivers!AQ768</f>
        <v>0</v>
      </c>
      <c r="AR566">
        <f>Drivers!AR768</f>
        <v>0</v>
      </c>
      <c r="AS566">
        <f>Drivers!AS768</f>
        <v>0</v>
      </c>
      <c r="AT566">
        <f>Drivers!AT768</f>
        <v>0</v>
      </c>
      <c r="AU566">
        <f>Drivers!AU768</f>
        <v>0</v>
      </c>
      <c r="AV566">
        <f>Drivers!AV768</f>
        <v>0</v>
      </c>
      <c r="AW566">
        <f>Drivers!AW768</f>
        <v>0</v>
      </c>
      <c r="AX566">
        <f>Drivers!AX768</f>
        <v>0</v>
      </c>
      <c r="AY566">
        <f>Drivers!AY768</f>
        <v>0</v>
      </c>
      <c r="AZ566">
        <f>Drivers!AZ768</f>
        <v>0</v>
      </c>
      <c r="BA566">
        <f>Drivers!BA768</f>
        <v>0</v>
      </c>
      <c r="BB566">
        <f>Drivers!BB768</f>
        <v>0</v>
      </c>
      <c r="BC566">
        <f>Drivers!BC768</f>
        <v>0</v>
      </c>
      <c r="BD566">
        <f>Drivers!BD768</f>
        <v>0</v>
      </c>
      <c r="BE566">
        <f>Drivers!BE768</f>
        <v>0</v>
      </c>
      <c r="BF566">
        <f>Drivers!BF768</f>
        <v>0</v>
      </c>
      <c r="BG566">
        <f>Drivers!BG768</f>
        <v>0</v>
      </c>
      <c r="BH566">
        <f>Drivers!BH768</f>
        <v>0</v>
      </c>
      <c r="BI566">
        <f>Drivers!BI768</f>
        <v>0</v>
      </c>
      <c r="BJ566">
        <f>Drivers!BJ768</f>
        <v>0</v>
      </c>
      <c r="BK566">
        <f>Drivers!BK768</f>
        <v>0</v>
      </c>
      <c r="BL566">
        <f>Drivers!BL768</f>
        <v>0</v>
      </c>
      <c r="BM566">
        <f>Drivers!BM768</f>
        <v>0</v>
      </c>
      <c r="BN566">
        <f>Drivers!BN768</f>
        <v>0</v>
      </c>
      <c r="BO566">
        <f>Drivers!BO768</f>
        <v>0</v>
      </c>
      <c r="BP566">
        <f>Drivers!BP768</f>
        <v>0</v>
      </c>
      <c r="BQ566">
        <f>Drivers!BQ768</f>
        <v>0</v>
      </c>
      <c r="BR566">
        <f>Drivers!BR768</f>
        <v>0</v>
      </c>
      <c r="BS566">
        <f>Drivers!BS768</f>
        <v>0.05</v>
      </c>
      <c r="BT566">
        <f>Drivers!BT768</f>
        <v>0.05</v>
      </c>
      <c r="BU566">
        <f>Drivers!BU768</f>
        <v>0.05</v>
      </c>
      <c r="BV566">
        <f>Drivers!BV768</f>
        <v>0.05</v>
      </c>
      <c r="BW566">
        <f>Drivers!BW768</f>
        <v>0.05</v>
      </c>
      <c r="BX566">
        <f>Drivers!BX768</f>
        <v>0.05</v>
      </c>
      <c r="BY566">
        <f>Drivers!BY768</f>
        <v>0.05</v>
      </c>
      <c r="BZ566">
        <f>Drivers!BZ768</f>
        <v>0.05</v>
      </c>
      <c r="CA566">
        <f>Drivers!CA768</f>
        <v>0.05</v>
      </c>
      <c r="CB566">
        <f>Drivers!CB768</f>
        <v>0.05</v>
      </c>
      <c r="CC566">
        <f>Drivers!CC768</f>
        <v>0.05</v>
      </c>
      <c r="CD566">
        <f>Drivers!CD768</f>
        <v>0</v>
      </c>
      <c r="CE566">
        <f>Drivers!CE768</f>
        <v>0</v>
      </c>
      <c r="CF566">
        <f>Drivers!CF768</f>
        <v>0</v>
      </c>
      <c r="CG566">
        <f>Drivers!CG768</f>
        <v>0</v>
      </c>
      <c r="CH566">
        <f>Drivers!CH768</f>
        <v>0</v>
      </c>
      <c r="CI566">
        <f>Drivers!CI768</f>
        <v>0</v>
      </c>
      <c r="CJ566">
        <f>Drivers!CJ768</f>
        <v>0</v>
      </c>
      <c r="CK566">
        <f>Drivers!CK768</f>
        <v>0</v>
      </c>
      <c r="CL566">
        <f>Drivers!CL768</f>
        <v>0</v>
      </c>
      <c r="CM566">
        <f>Drivers!CM768</f>
        <v>0</v>
      </c>
      <c r="CN566">
        <f>Drivers!CN768</f>
        <v>0</v>
      </c>
      <c r="CO566">
        <f>Drivers!CO768</f>
        <v>0</v>
      </c>
      <c r="CP566">
        <f>Drivers!CP768</f>
        <v>0</v>
      </c>
      <c r="CQ566">
        <f>Drivers!CQ768</f>
        <v>0</v>
      </c>
      <c r="CR566">
        <f>Drivers!CR768</f>
        <v>0</v>
      </c>
      <c r="CS566">
        <f>Drivers!CS768</f>
        <v>0</v>
      </c>
      <c r="CT566">
        <f>Drivers!CT768</f>
        <v>0</v>
      </c>
      <c r="CU566">
        <f>Drivers!CU768</f>
        <v>0</v>
      </c>
      <c r="CV566">
        <f>Drivers!CV768</f>
        <v>0</v>
      </c>
      <c r="CW566">
        <f>Drivers!CW768</f>
        <v>0</v>
      </c>
      <c r="CX566">
        <f>Drivers!CX768</f>
        <v>0</v>
      </c>
      <c r="CY566">
        <f>Drivers!CY768</f>
        <v>0</v>
      </c>
      <c r="CZ566">
        <f>Drivers!CZ768</f>
        <v>0</v>
      </c>
      <c r="DA566">
        <f>Drivers!DA768</f>
        <v>0</v>
      </c>
      <c r="DB566">
        <f>Drivers!DB768</f>
        <v>0</v>
      </c>
      <c r="DC566">
        <f>Drivers!DC768</f>
        <v>0</v>
      </c>
      <c r="DD566">
        <f>Drivers!DD768</f>
        <v>0</v>
      </c>
      <c r="DE566">
        <f>Drivers!DE768</f>
        <v>0</v>
      </c>
      <c r="DF566">
        <f>Drivers!DF768</f>
        <v>0</v>
      </c>
      <c r="DG566">
        <f>Drivers!DG768</f>
        <v>0</v>
      </c>
      <c r="DH566">
        <f>Drivers!DH768</f>
        <v>0</v>
      </c>
      <c r="DI566">
        <f>Drivers!DI768</f>
        <v>0</v>
      </c>
      <c r="DJ566">
        <f>Drivers!DJ768</f>
        <v>0</v>
      </c>
      <c r="DK566">
        <f>Drivers!DK768</f>
        <v>0</v>
      </c>
      <c r="DL566">
        <f>Drivers!DL768</f>
        <v>0</v>
      </c>
      <c r="DM566">
        <f>Drivers!DM768</f>
        <v>0</v>
      </c>
      <c r="DN566">
        <f>Drivers!DN768</f>
        <v>0</v>
      </c>
      <c r="DO566">
        <f>Drivers!DO768</f>
        <v>0</v>
      </c>
      <c r="DP566">
        <f>Drivers!DP768</f>
        <v>0</v>
      </c>
      <c r="DQ566">
        <f>Drivers!DQ768</f>
        <v>0</v>
      </c>
      <c r="DR566">
        <f>Drivers!DR768</f>
        <v>0</v>
      </c>
      <c r="DS566">
        <f>Drivers!DS768</f>
        <v>0</v>
      </c>
      <c r="DT566">
        <f>Drivers!DT768</f>
        <v>0</v>
      </c>
      <c r="DU566">
        <f>Drivers!DU768</f>
        <v>0</v>
      </c>
      <c r="DV566">
        <f>Drivers!DV768</f>
        <v>0</v>
      </c>
      <c r="DW566">
        <f>Drivers!DW768</f>
        <v>0</v>
      </c>
      <c r="DX566">
        <f>Drivers!DX768</f>
        <v>0</v>
      </c>
      <c r="DY566">
        <f>Drivers!DY768</f>
        <v>0</v>
      </c>
      <c r="DZ566">
        <f>Drivers!DZ768</f>
        <v>0</v>
      </c>
      <c r="EA566">
        <f>Drivers!EA768</f>
        <v>0</v>
      </c>
      <c r="EB566">
        <f>Drivers!EB768</f>
        <v>0</v>
      </c>
      <c r="EC566">
        <f>Drivers!EC768</f>
        <v>0</v>
      </c>
      <c r="ED566">
        <f>Drivers!ED768</f>
        <v>0</v>
      </c>
      <c r="EE566">
        <f>Drivers!EE768</f>
        <v>0</v>
      </c>
      <c r="EF566">
        <f>Drivers!EF768</f>
        <v>0</v>
      </c>
      <c r="EG566">
        <f>Drivers!EG768</f>
        <v>0</v>
      </c>
      <c r="EH566">
        <f>Drivers!EH768</f>
        <v>0</v>
      </c>
      <c r="EI566">
        <f>Drivers!EI768</f>
        <v>0</v>
      </c>
      <c r="EJ566">
        <f>Drivers!EJ768</f>
        <v>0</v>
      </c>
    </row>
    <row r="567" spans="1:140" hidden="1" outlineLevel="1">
      <c r="A567">
        <f>Drivers!A769</f>
        <v>0</v>
      </c>
      <c r="B567">
        <f>Drivers!B769</f>
        <v>0</v>
      </c>
      <c r="C567">
        <f>Drivers!C769</f>
        <v>0</v>
      </c>
      <c r="D567">
        <f>Drivers!D769</f>
        <v>0</v>
      </c>
      <c r="E567">
        <f>Drivers!E769</f>
        <v>0</v>
      </c>
      <c r="F567">
        <f>Drivers!F769</f>
        <v>0</v>
      </c>
      <c r="G567">
        <f>Drivers!G769</f>
        <v>0</v>
      </c>
      <c r="H567">
        <f>Drivers!H769</f>
        <v>0</v>
      </c>
      <c r="I567" t="str">
        <f>Drivers!I769</f>
        <v>Bear</v>
      </c>
      <c r="J567">
        <f>Drivers!J769</f>
        <v>0</v>
      </c>
      <c r="K567">
        <f>Drivers!K769</f>
        <v>0</v>
      </c>
      <c r="L567">
        <f>Drivers!L769</f>
        <v>0</v>
      </c>
      <c r="M567">
        <f>Drivers!M769</f>
        <v>0</v>
      </c>
      <c r="N567">
        <f>Drivers!N769</f>
        <v>0</v>
      </c>
      <c r="O567">
        <f>Drivers!O769</f>
        <v>0</v>
      </c>
      <c r="P567">
        <f>Drivers!P769</f>
        <v>0</v>
      </c>
      <c r="Q567">
        <f>Drivers!Q769</f>
        <v>0</v>
      </c>
      <c r="R567">
        <f>Drivers!R769</f>
        <v>0</v>
      </c>
      <c r="S567">
        <f>Drivers!S769</f>
        <v>0</v>
      </c>
      <c r="T567">
        <f>Drivers!T769</f>
        <v>0</v>
      </c>
      <c r="U567">
        <f>Drivers!U769</f>
        <v>0</v>
      </c>
      <c r="V567">
        <f>Drivers!V769</f>
        <v>0</v>
      </c>
      <c r="W567">
        <f>Drivers!W769</f>
        <v>0</v>
      </c>
      <c r="X567">
        <f>Drivers!X769</f>
        <v>0</v>
      </c>
      <c r="Y567">
        <f>Drivers!Y769</f>
        <v>0</v>
      </c>
      <c r="Z567">
        <f>Drivers!Z769</f>
        <v>0</v>
      </c>
      <c r="AA567">
        <f>Drivers!AA769</f>
        <v>0</v>
      </c>
      <c r="AB567">
        <f>Drivers!AB769</f>
        <v>0</v>
      </c>
      <c r="AC567">
        <f>Drivers!AC769</f>
        <v>0</v>
      </c>
      <c r="AD567">
        <f>Drivers!AD769</f>
        <v>0</v>
      </c>
      <c r="AE567">
        <f>Drivers!AE769</f>
        <v>0</v>
      </c>
      <c r="AF567">
        <f>Drivers!AF769</f>
        <v>0</v>
      </c>
      <c r="AG567">
        <f>Drivers!AG769</f>
        <v>0</v>
      </c>
      <c r="AH567">
        <f>Drivers!AH769</f>
        <v>0</v>
      </c>
      <c r="AI567">
        <f>Drivers!AI769</f>
        <v>0</v>
      </c>
      <c r="AJ567">
        <f>Drivers!AJ769</f>
        <v>0</v>
      </c>
      <c r="AK567">
        <f>Drivers!AK769</f>
        <v>0</v>
      </c>
      <c r="AL567">
        <f>Drivers!AL769</f>
        <v>0</v>
      </c>
      <c r="AM567">
        <f>Drivers!AM769</f>
        <v>0</v>
      </c>
      <c r="AN567">
        <f>Drivers!AN769</f>
        <v>0</v>
      </c>
      <c r="AO567">
        <f>Drivers!AO769</f>
        <v>0</v>
      </c>
      <c r="AP567">
        <f>Drivers!AP769</f>
        <v>0</v>
      </c>
      <c r="AQ567">
        <f>Drivers!AQ769</f>
        <v>0</v>
      </c>
      <c r="AR567">
        <f>Drivers!AR769</f>
        <v>0</v>
      </c>
      <c r="AS567">
        <f>Drivers!AS769</f>
        <v>0</v>
      </c>
      <c r="AT567">
        <f>Drivers!AT769</f>
        <v>0</v>
      </c>
      <c r="AU567">
        <f>Drivers!AU769</f>
        <v>0</v>
      </c>
      <c r="AV567">
        <f>Drivers!AV769</f>
        <v>0</v>
      </c>
      <c r="AW567">
        <f>Drivers!AW769</f>
        <v>0</v>
      </c>
      <c r="AX567">
        <f>Drivers!AX769</f>
        <v>0</v>
      </c>
      <c r="AY567">
        <f>Drivers!AY769</f>
        <v>0</v>
      </c>
      <c r="AZ567">
        <f>Drivers!AZ769</f>
        <v>0</v>
      </c>
      <c r="BA567">
        <f>Drivers!BA769</f>
        <v>0</v>
      </c>
      <c r="BB567">
        <f>Drivers!BB769</f>
        <v>0</v>
      </c>
      <c r="BC567">
        <f>Drivers!BC769</f>
        <v>0</v>
      </c>
      <c r="BD567">
        <f>Drivers!BD769</f>
        <v>0</v>
      </c>
      <c r="BE567">
        <f>Drivers!BE769</f>
        <v>0</v>
      </c>
      <c r="BF567">
        <f>Drivers!BF769</f>
        <v>0</v>
      </c>
      <c r="BG567">
        <f>Drivers!BG769</f>
        <v>0</v>
      </c>
      <c r="BH567">
        <f>Drivers!BH769</f>
        <v>0</v>
      </c>
      <c r="BI567">
        <f>Drivers!BI769</f>
        <v>0</v>
      </c>
      <c r="BJ567">
        <f>Drivers!BJ769</f>
        <v>0</v>
      </c>
      <c r="BK567">
        <f>Drivers!BK769</f>
        <v>0</v>
      </c>
      <c r="BL567">
        <f>Drivers!BL769</f>
        <v>0</v>
      </c>
      <c r="BM567">
        <f>Drivers!BM769</f>
        <v>0</v>
      </c>
      <c r="BN567">
        <f>Drivers!BN769</f>
        <v>0</v>
      </c>
      <c r="BO567">
        <f>Drivers!BO769</f>
        <v>0</v>
      </c>
      <c r="BP567">
        <f>Drivers!BP769</f>
        <v>0</v>
      </c>
      <c r="BQ567">
        <f>Drivers!BQ769</f>
        <v>0</v>
      </c>
      <c r="BR567">
        <f>Drivers!BR769</f>
        <v>0</v>
      </c>
      <c r="BS567">
        <f>Drivers!BS769</f>
        <v>0.4</v>
      </c>
      <c r="BT567">
        <f>Drivers!BT769</f>
        <v>0.4</v>
      </c>
      <c r="BU567">
        <f>Drivers!BU769</f>
        <v>0.4</v>
      </c>
      <c r="BV567">
        <f>Drivers!BV769</f>
        <v>0.3</v>
      </c>
      <c r="BW567">
        <f>Drivers!BW769</f>
        <v>0.3</v>
      </c>
      <c r="BX567">
        <f>Drivers!BX769</f>
        <v>0.3</v>
      </c>
      <c r="BY567">
        <f>Drivers!BY769</f>
        <v>0.3</v>
      </c>
      <c r="BZ567">
        <f>Drivers!BZ769</f>
        <v>0.3</v>
      </c>
      <c r="CA567">
        <f>Drivers!CA769</f>
        <v>0.3</v>
      </c>
      <c r="CB567">
        <f>Drivers!CB769</f>
        <v>0.3</v>
      </c>
      <c r="CC567">
        <f>Drivers!CC769</f>
        <v>0.3</v>
      </c>
      <c r="CD567">
        <f>Drivers!CD769</f>
        <v>0</v>
      </c>
      <c r="CE567">
        <f>Drivers!CE769</f>
        <v>0</v>
      </c>
      <c r="CF567">
        <f>Drivers!CF769</f>
        <v>0</v>
      </c>
      <c r="CG567">
        <f>Drivers!CG769</f>
        <v>0</v>
      </c>
      <c r="CH567">
        <f>Drivers!CH769</f>
        <v>0</v>
      </c>
      <c r="CI567">
        <f>Drivers!CI769</f>
        <v>0</v>
      </c>
      <c r="CJ567">
        <f>Drivers!CJ769</f>
        <v>0</v>
      </c>
      <c r="CK567">
        <f>Drivers!CK769</f>
        <v>0</v>
      </c>
      <c r="CL567">
        <f>Drivers!CL769</f>
        <v>0</v>
      </c>
      <c r="CM567">
        <f>Drivers!CM769</f>
        <v>0</v>
      </c>
      <c r="CN567">
        <f>Drivers!CN769</f>
        <v>0</v>
      </c>
      <c r="CO567">
        <f>Drivers!CO769</f>
        <v>0</v>
      </c>
      <c r="CP567">
        <f>Drivers!CP769</f>
        <v>0</v>
      </c>
      <c r="CQ567">
        <f>Drivers!CQ769</f>
        <v>0</v>
      </c>
      <c r="CR567">
        <f>Drivers!CR769</f>
        <v>0</v>
      </c>
      <c r="CS567">
        <f>Drivers!CS769</f>
        <v>0</v>
      </c>
      <c r="CT567">
        <f>Drivers!CT769</f>
        <v>0</v>
      </c>
      <c r="CU567">
        <f>Drivers!CU769</f>
        <v>0</v>
      </c>
      <c r="CV567">
        <f>Drivers!CV769</f>
        <v>0</v>
      </c>
      <c r="CW567">
        <f>Drivers!CW769</f>
        <v>0</v>
      </c>
      <c r="CX567">
        <f>Drivers!CX769</f>
        <v>0</v>
      </c>
      <c r="CY567">
        <f>Drivers!CY769</f>
        <v>0</v>
      </c>
      <c r="CZ567">
        <f>Drivers!CZ769</f>
        <v>0</v>
      </c>
      <c r="DA567">
        <f>Drivers!DA769</f>
        <v>0</v>
      </c>
      <c r="DB567">
        <f>Drivers!DB769</f>
        <v>0</v>
      </c>
      <c r="DC567">
        <f>Drivers!DC769</f>
        <v>0</v>
      </c>
      <c r="DD567">
        <f>Drivers!DD769</f>
        <v>0</v>
      </c>
      <c r="DE567">
        <f>Drivers!DE769</f>
        <v>0</v>
      </c>
      <c r="DF567">
        <f>Drivers!DF769</f>
        <v>0</v>
      </c>
      <c r="DG567">
        <f>Drivers!DG769</f>
        <v>0</v>
      </c>
      <c r="DH567">
        <f>Drivers!DH769</f>
        <v>0</v>
      </c>
      <c r="DI567">
        <f>Drivers!DI769</f>
        <v>0</v>
      </c>
      <c r="DJ567">
        <f>Drivers!DJ769</f>
        <v>0</v>
      </c>
      <c r="DK567">
        <f>Drivers!DK769</f>
        <v>0</v>
      </c>
      <c r="DL567">
        <f>Drivers!DL769</f>
        <v>0</v>
      </c>
      <c r="DM567">
        <f>Drivers!DM769</f>
        <v>0</v>
      </c>
      <c r="DN567">
        <f>Drivers!DN769</f>
        <v>0</v>
      </c>
      <c r="DO567">
        <f>Drivers!DO769</f>
        <v>0</v>
      </c>
      <c r="DP567">
        <f>Drivers!DP769</f>
        <v>0</v>
      </c>
      <c r="DQ567">
        <f>Drivers!DQ769</f>
        <v>0</v>
      </c>
      <c r="DR567">
        <f>Drivers!DR769</f>
        <v>0</v>
      </c>
      <c r="DS567">
        <f>Drivers!DS769</f>
        <v>0</v>
      </c>
      <c r="DT567">
        <f>Drivers!DT769</f>
        <v>0</v>
      </c>
      <c r="DU567">
        <f>Drivers!DU769</f>
        <v>0</v>
      </c>
      <c r="DV567">
        <f>Drivers!DV769</f>
        <v>0</v>
      </c>
      <c r="DW567">
        <f>Drivers!DW769</f>
        <v>0</v>
      </c>
      <c r="DX567">
        <f>Drivers!DX769</f>
        <v>0</v>
      </c>
      <c r="DY567">
        <f>Drivers!DY769</f>
        <v>0</v>
      </c>
      <c r="DZ567">
        <f>Drivers!DZ769</f>
        <v>0</v>
      </c>
      <c r="EA567">
        <f>Drivers!EA769</f>
        <v>0</v>
      </c>
      <c r="EB567">
        <f>Drivers!EB769</f>
        <v>0</v>
      </c>
      <c r="EC567">
        <f>Drivers!EC769</f>
        <v>0</v>
      </c>
      <c r="ED567">
        <f>Drivers!ED769</f>
        <v>0</v>
      </c>
      <c r="EE567">
        <f>Drivers!EE769</f>
        <v>0</v>
      </c>
      <c r="EF567">
        <f>Drivers!EF769</f>
        <v>0</v>
      </c>
      <c r="EG567">
        <f>Drivers!EG769</f>
        <v>0</v>
      </c>
      <c r="EH567">
        <f>Drivers!EH769</f>
        <v>0</v>
      </c>
      <c r="EI567">
        <f>Drivers!EI769</f>
        <v>0</v>
      </c>
      <c r="EJ567">
        <f>Drivers!EJ769</f>
        <v>0</v>
      </c>
    </row>
    <row r="568" spans="1:140" hidden="1" outlineLevel="1">
      <c r="A568">
        <f>Drivers!A770</f>
        <v>0</v>
      </c>
      <c r="B568">
        <f>Drivers!B770</f>
        <v>0</v>
      </c>
      <c r="C568">
        <f>Drivers!C770</f>
        <v>0</v>
      </c>
      <c r="D568">
        <f>Drivers!D770</f>
        <v>0</v>
      </c>
      <c r="E568">
        <f>Drivers!E770</f>
        <v>0</v>
      </c>
      <c r="F568">
        <f>Drivers!F770</f>
        <v>0</v>
      </c>
      <c r="G568">
        <f>Drivers!G770</f>
        <v>0</v>
      </c>
      <c r="H568">
        <f>Drivers!H770</f>
        <v>0</v>
      </c>
      <c r="I568" t="str">
        <f>Drivers!I770</f>
        <v>Spread from Base Case</v>
      </c>
      <c r="J568">
        <f>Drivers!J770</f>
        <v>0</v>
      </c>
      <c r="K568">
        <f>Drivers!K770</f>
        <v>0</v>
      </c>
      <c r="L568">
        <f>Drivers!L770</f>
        <v>0</v>
      </c>
      <c r="M568">
        <f>Drivers!M770</f>
        <v>0</v>
      </c>
      <c r="N568">
        <f>Drivers!N770</f>
        <v>0</v>
      </c>
      <c r="O568">
        <f>Drivers!O770</f>
        <v>0</v>
      </c>
      <c r="P568">
        <f>Drivers!P770</f>
        <v>0</v>
      </c>
      <c r="Q568">
        <f>Drivers!Q770</f>
        <v>0</v>
      </c>
      <c r="R568">
        <f>Drivers!R770</f>
        <v>0</v>
      </c>
      <c r="S568">
        <f>Drivers!S770</f>
        <v>0</v>
      </c>
      <c r="T568">
        <f>Drivers!T770</f>
        <v>0</v>
      </c>
      <c r="U568">
        <f>Drivers!U770</f>
        <v>0</v>
      </c>
      <c r="V568">
        <f>Drivers!V770</f>
        <v>0</v>
      </c>
      <c r="W568">
        <f>Drivers!W770</f>
        <v>0</v>
      </c>
      <c r="X568">
        <f>Drivers!X770</f>
        <v>0</v>
      </c>
      <c r="Y568">
        <f>Drivers!Y770</f>
        <v>0</v>
      </c>
      <c r="Z568">
        <f>Drivers!Z770</f>
        <v>0</v>
      </c>
      <c r="AA568">
        <f>Drivers!AA770</f>
        <v>0</v>
      </c>
      <c r="AB568">
        <f>Drivers!AB770</f>
        <v>0</v>
      </c>
      <c r="AC568">
        <f>Drivers!AC770</f>
        <v>0</v>
      </c>
      <c r="AD568">
        <f>Drivers!AD770</f>
        <v>0</v>
      </c>
      <c r="AE568">
        <f>Drivers!AE770</f>
        <v>0</v>
      </c>
      <c r="AF568">
        <f>Drivers!AF770</f>
        <v>0</v>
      </c>
      <c r="AG568">
        <f>Drivers!AG770</f>
        <v>0</v>
      </c>
      <c r="AH568">
        <f>Drivers!AH770</f>
        <v>0</v>
      </c>
      <c r="AI568">
        <f>Drivers!AI770</f>
        <v>0</v>
      </c>
      <c r="AJ568">
        <f>Drivers!AJ770</f>
        <v>0</v>
      </c>
      <c r="AK568">
        <f>Drivers!AK770</f>
        <v>0</v>
      </c>
      <c r="AL568">
        <f>Drivers!AL770</f>
        <v>0</v>
      </c>
      <c r="AM568">
        <f>Drivers!AM770</f>
        <v>0</v>
      </c>
      <c r="AN568">
        <f>Drivers!AN770</f>
        <v>0</v>
      </c>
      <c r="AO568">
        <f>Drivers!AO770</f>
        <v>0</v>
      </c>
      <c r="AP568">
        <f>Drivers!AP770</f>
        <v>0</v>
      </c>
      <c r="AQ568">
        <f>Drivers!AQ770</f>
        <v>0</v>
      </c>
      <c r="AR568">
        <f>Drivers!AR770</f>
        <v>0</v>
      </c>
      <c r="AS568">
        <f>Drivers!AS770</f>
        <v>0</v>
      </c>
      <c r="AT568">
        <f>Drivers!AT770</f>
        <v>0</v>
      </c>
      <c r="AU568">
        <f>Drivers!AU770</f>
        <v>0</v>
      </c>
      <c r="AV568">
        <f>Drivers!AV770</f>
        <v>0</v>
      </c>
      <c r="AW568">
        <f>Drivers!AW770</f>
        <v>0</v>
      </c>
      <c r="AX568">
        <f>Drivers!AX770</f>
        <v>0</v>
      </c>
      <c r="AY568">
        <f>Drivers!AY770</f>
        <v>0</v>
      </c>
      <c r="AZ568">
        <f>Drivers!AZ770</f>
        <v>0</v>
      </c>
      <c r="BA568">
        <f>Drivers!BA770</f>
        <v>0</v>
      </c>
      <c r="BB568">
        <f>Drivers!BB770</f>
        <v>0</v>
      </c>
      <c r="BC568">
        <f>Drivers!BC770</f>
        <v>0</v>
      </c>
      <c r="BD568">
        <f>Drivers!BD770</f>
        <v>0</v>
      </c>
      <c r="BE568">
        <f>Drivers!BE770</f>
        <v>0</v>
      </c>
      <c r="BF568">
        <f>Drivers!BF770</f>
        <v>0</v>
      </c>
      <c r="BG568">
        <f>Drivers!BG770</f>
        <v>0</v>
      </c>
      <c r="BH568">
        <f>Drivers!BH770</f>
        <v>0</v>
      </c>
      <c r="BI568">
        <f>Drivers!BI770</f>
        <v>0</v>
      </c>
      <c r="BJ568">
        <f>Drivers!BJ770</f>
        <v>0</v>
      </c>
      <c r="BK568">
        <f>Drivers!BK770</f>
        <v>0</v>
      </c>
      <c r="BL568">
        <f>Drivers!BL770</f>
        <v>0</v>
      </c>
      <c r="BM568">
        <f>Drivers!BM770</f>
        <v>0</v>
      </c>
      <c r="BN568">
        <f>Drivers!BN770</f>
        <v>0</v>
      </c>
      <c r="BO568">
        <f>Drivers!BO770</f>
        <v>0</v>
      </c>
      <c r="BP568">
        <f>Drivers!BP770</f>
        <v>0</v>
      </c>
      <c r="BQ568">
        <f>Drivers!BQ770</f>
        <v>0</v>
      </c>
      <c r="BR568">
        <f>Drivers!BR770</f>
        <v>0</v>
      </c>
      <c r="BS568">
        <f>Drivers!BS770</f>
        <v>-0.05</v>
      </c>
      <c r="BT568">
        <f>Drivers!BT770</f>
        <v>-0.05</v>
      </c>
      <c r="BU568">
        <f>Drivers!BU770</f>
        <v>-0.05</v>
      </c>
      <c r="BV568">
        <f>Drivers!BV770</f>
        <v>-0.05</v>
      </c>
      <c r="BW568">
        <f>Drivers!BW770</f>
        <v>-0.05</v>
      </c>
      <c r="BX568">
        <f>Drivers!BX770</f>
        <v>-0.05</v>
      </c>
      <c r="BY568">
        <f>Drivers!BY770</f>
        <v>-0.05</v>
      </c>
      <c r="BZ568">
        <f>Drivers!BZ770</f>
        <v>-0.05</v>
      </c>
      <c r="CA568">
        <f>Drivers!CA770</f>
        <v>-0.05</v>
      </c>
      <c r="CB568">
        <f>Drivers!CB770</f>
        <v>-0.05</v>
      </c>
      <c r="CC568">
        <f>Drivers!CC770</f>
        <v>-0.05</v>
      </c>
      <c r="CD568">
        <f>Drivers!CD770</f>
        <v>0</v>
      </c>
      <c r="CE568">
        <f>Drivers!CE770</f>
        <v>0</v>
      </c>
      <c r="CF568">
        <f>Drivers!CF770</f>
        <v>0</v>
      </c>
      <c r="CG568">
        <f>Drivers!CG770</f>
        <v>0</v>
      </c>
      <c r="CH568">
        <f>Drivers!CH770</f>
        <v>0</v>
      </c>
      <c r="CI568">
        <f>Drivers!CI770</f>
        <v>0</v>
      </c>
      <c r="CJ568">
        <f>Drivers!CJ770</f>
        <v>0</v>
      </c>
      <c r="CK568">
        <f>Drivers!CK770</f>
        <v>0</v>
      </c>
      <c r="CL568">
        <f>Drivers!CL770</f>
        <v>0</v>
      </c>
      <c r="CM568">
        <f>Drivers!CM770</f>
        <v>0</v>
      </c>
      <c r="CN568">
        <f>Drivers!CN770</f>
        <v>0</v>
      </c>
      <c r="CO568">
        <f>Drivers!CO770</f>
        <v>0</v>
      </c>
      <c r="CP568">
        <f>Drivers!CP770</f>
        <v>0</v>
      </c>
      <c r="CQ568">
        <f>Drivers!CQ770</f>
        <v>0</v>
      </c>
      <c r="CR568">
        <f>Drivers!CR770</f>
        <v>0</v>
      </c>
      <c r="CS568">
        <f>Drivers!CS770</f>
        <v>0</v>
      </c>
      <c r="CT568">
        <f>Drivers!CT770</f>
        <v>0</v>
      </c>
      <c r="CU568">
        <f>Drivers!CU770</f>
        <v>0</v>
      </c>
      <c r="CV568">
        <f>Drivers!CV770</f>
        <v>0</v>
      </c>
      <c r="CW568">
        <f>Drivers!CW770</f>
        <v>0</v>
      </c>
      <c r="CX568">
        <f>Drivers!CX770</f>
        <v>0</v>
      </c>
      <c r="CY568">
        <f>Drivers!CY770</f>
        <v>0</v>
      </c>
      <c r="CZ568">
        <f>Drivers!CZ770</f>
        <v>0</v>
      </c>
      <c r="DA568">
        <f>Drivers!DA770</f>
        <v>0</v>
      </c>
      <c r="DB568">
        <f>Drivers!DB770</f>
        <v>0</v>
      </c>
      <c r="DC568">
        <f>Drivers!DC770</f>
        <v>0</v>
      </c>
      <c r="DD568">
        <f>Drivers!DD770</f>
        <v>0</v>
      </c>
      <c r="DE568">
        <f>Drivers!DE770</f>
        <v>0</v>
      </c>
      <c r="DF568">
        <f>Drivers!DF770</f>
        <v>0</v>
      </c>
      <c r="DG568">
        <f>Drivers!DG770</f>
        <v>0</v>
      </c>
      <c r="DH568">
        <f>Drivers!DH770</f>
        <v>0</v>
      </c>
      <c r="DI568">
        <f>Drivers!DI770</f>
        <v>0</v>
      </c>
      <c r="DJ568">
        <f>Drivers!DJ770</f>
        <v>0</v>
      </c>
      <c r="DK568">
        <f>Drivers!DK770</f>
        <v>0</v>
      </c>
      <c r="DL568">
        <f>Drivers!DL770</f>
        <v>0</v>
      </c>
      <c r="DM568">
        <f>Drivers!DM770</f>
        <v>0</v>
      </c>
      <c r="DN568">
        <f>Drivers!DN770</f>
        <v>0</v>
      </c>
      <c r="DO568">
        <f>Drivers!DO770</f>
        <v>0</v>
      </c>
      <c r="DP568">
        <f>Drivers!DP770</f>
        <v>0</v>
      </c>
      <c r="DQ568">
        <f>Drivers!DQ770</f>
        <v>0</v>
      </c>
      <c r="DR568">
        <f>Drivers!DR770</f>
        <v>0</v>
      </c>
      <c r="DS568">
        <f>Drivers!DS770</f>
        <v>0</v>
      </c>
      <c r="DT568">
        <f>Drivers!DT770</f>
        <v>0</v>
      </c>
      <c r="DU568">
        <f>Drivers!DU770</f>
        <v>0</v>
      </c>
      <c r="DV568">
        <f>Drivers!DV770</f>
        <v>0</v>
      </c>
      <c r="DW568">
        <f>Drivers!DW770</f>
        <v>0</v>
      </c>
      <c r="DX568">
        <f>Drivers!DX770</f>
        <v>0</v>
      </c>
      <c r="DY568">
        <f>Drivers!DY770</f>
        <v>0</v>
      </c>
      <c r="DZ568">
        <f>Drivers!DZ770</f>
        <v>0</v>
      </c>
      <c r="EA568">
        <f>Drivers!EA770</f>
        <v>0</v>
      </c>
      <c r="EB568">
        <f>Drivers!EB770</f>
        <v>0</v>
      </c>
      <c r="EC568">
        <f>Drivers!EC770</f>
        <v>0</v>
      </c>
      <c r="ED568">
        <f>Drivers!ED770</f>
        <v>0</v>
      </c>
      <c r="EE568">
        <f>Drivers!EE770</f>
        <v>0</v>
      </c>
      <c r="EF568">
        <f>Drivers!EF770</f>
        <v>0</v>
      </c>
      <c r="EG568">
        <f>Drivers!EG770</f>
        <v>0</v>
      </c>
      <c r="EH568">
        <f>Drivers!EH770</f>
        <v>0</v>
      </c>
      <c r="EI568">
        <f>Drivers!EI770</f>
        <v>0</v>
      </c>
      <c r="EJ568">
        <f>Drivers!EJ770</f>
        <v>0</v>
      </c>
    </row>
    <row r="569" spans="1:140" hidden="1" outlineLevel="1">
      <c r="A569">
        <f>Drivers!A771</f>
        <v>0</v>
      </c>
      <c r="B569">
        <f>Drivers!B771</f>
        <v>0</v>
      </c>
      <c r="C569">
        <f>Drivers!C771</f>
        <v>0</v>
      </c>
      <c r="D569">
        <f>Drivers!D771</f>
        <v>0</v>
      </c>
      <c r="E569">
        <f>Drivers!E771</f>
        <v>0</v>
      </c>
      <c r="F569">
        <f>Drivers!F771</f>
        <v>0</v>
      </c>
      <c r="G569">
        <f>Drivers!G771</f>
        <v>0</v>
      </c>
      <c r="H569">
        <f>Drivers!H771</f>
        <v>0</v>
      </c>
      <c r="I569">
        <f>Drivers!I771</f>
        <v>0</v>
      </c>
      <c r="J569">
        <f>Drivers!J771</f>
        <v>0</v>
      </c>
      <c r="K569">
        <f>Drivers!K771</f>
        <v>0</v>
      </c>
      <c r="L569">
        <f>Drivers!L771</f>
        <v>0</v>
      </c>
      <c r="M569">
        <f>Drivers!M771</f>
        <v>0</v>
      </c>
      <c r="N569">
        <f>Drivers!N771</f>
        <v>0</v>
      </c>
      <c r="O569">
        <f>Drivers!O771</f>
        <v>0</v>
      </c>
      <c r="P569">
        <f>Drivers!P771</f>
        <v>0</v>
      </c>
      <c r="Q569">
        <f>Drivers!Q771</f>
        <v>0</v>
      </c>
      <c r="R569">
        <f>Drivers!R771</f>
        <v>0</v>
      </c>
      <c r="S569">
        <f>Drivers!S771</f>
        <v>0</v>
      </c>
      <c r="T569">
        <f>Drivers!T771</f>
        <v>0</v>
      </c>
      <c r="U569">
        <f>Drivers!U771</f>
        <v>0</v>
      </c>
      <c r="V569">
        <f>Drivers!V771</f>
        <v>0</v>
      </c>
      <c r="W569">
        <f>Drivers!W771</f>
        <v>0</v>
      </c>
      <c r="X569">
        <f>Drivers!X771</f>
        <v>0</v>
      </c>
      <c r="Y569">
        <f>Drivers!Y771</f>
        <v>0</v>
      </c>
      <c r="Z569">
        <f>Drivers!Z771</f>
        <v>0</v>
      </c>
      <c r="AA569">
        <f>Drivers!AA771</f>
        <v>0</v>
      </c>
      <c r="AB569">
        <f>Drivers!AB771</f>
        <v>0</v>
      </c>
      <c r="AC569">
        <f>Drivers!AC771</f>
        <v>0</v>
      </c>
      <c r="AD569">
        <f>Drivers!AD771</f>
        <v>0</v>
      </c>
      <c r="AE569">
        <f>Drivers!AE771</f>
        <v>0</v>
      </c>
      <c r="AF569">
        <f>Drivers!AF771</f>
        <v>0</v>
      </c>
      <c r="AG569">
        <f>Drivers!AG771</f>
        <v>0</v>
      </c>
      <c r="AH569">
        <f>Drivers!AH771</f>
        <v>0</v>
      </c>
      <c r="AI569">
        <f>Drivers!AI771</f>
        <v>0</v>
      </c>
      <c r="AJ569">
        <f>Drivers!AJ771</f>
        <v>0</v>
      </c>
      <c r="AK569">
        <f>Drivers!AK771</f>
        <v>0</v>
      </c>
      <c r="AL569">
        <f>Drivers!AL771</f>
        <v>0</v>
      </c>
      <c r="AM569">
        <f>Drivers!AM771</f>
        <v>0</v>
      </c>
      <c r="AN569">
        <f>Drivers!AN771</f>
        <v>0</v>
      </c>
      <c r="AO569">
        <f>Drivers!AO771</f>
        <v>0</v>
      </c>
      <c r="AP569">
        <f>Drivers!AP771</f>
        <v>0</v>
      </c>
      <c r="AQ569">
        <f>Drivers!AQ771</f>
        <v>0</v>
      </c>
      <c r="AR569">
        <f>Drivers!AR771</f>
        <v>0</v>
      </c>
      <c r="AS569">
        <f>Drivers!AS771</f>
        <v>0</v>
      </c>
      <c r="AT569">
        <f>Drivers!AT771</f>
        <v>0</v>
      </c>
      <c r="AU569">
        <f>Drivers!AU771</f>
        <v>0</v>
      </c>
      <c r="AV569">
        <f>Drivers!AV771</f>
        <v>0</v>
      </c>
      <c r="AW569">
        <f>Drivers!AW771</f>
        <v>0</v>
      </c>
      <c r="AX569">
        <f>Drivers!AX771</f>
        <v>0</v>
      </c>
      <c r="AY569">
        <f>Drivers!AY771</f>
        <v>0</v>
      </c>
      <c r="AZ569">
        <f>Drivers!AZ771</f>
        <v>0</v>
      </c>
      <c r="BA569">
        <f>Drivers!BA771</f>
        <v>0</v>
      </c>
      <c r="BB569">
        <f>Drivers!BB771</f>
        <v>0</v>
      </c>
      <c r="BC569">
        <f>Drivers!BC771</f>
        <v>0</v>
      </c>
      <c r="BD569">
        <f>Drivers!BD771</f>
        <v>0</v>
      </c>
      <c r="BE569">
        <f>Drivers!BE771</f>
        <v>0</v>
      </c>
      <c r="BF569">
        <f>Drivers!BF771</f>
        <v>0</v>
      </c>
      <c r="BG569">
        <f>Drivers!BG771</f>
        <v>0</v>
      </c>
      <c r="BH569">
        <f>Drivers!BH771</f>
        <v>0</v>
      </c>
      <c r="BI569">
        <f>Drivers!BI771</f>
        <v>0</v>
      </c>
      <c r="BJ569">
        <f>Drivers!BJ771</f>
        <v>0</v>
      </c>
      <c r="BK569">
        <f>Drivers!BK771</f>
        <v>0</v>
      </c>
      <c r="BL569">
        <f>Drivers!BL771</f>
        <v>0</v>
      </c>
      <c r="BM569">
        <f>Drivers!BM771</f>
        <v>0</v>
      </c>
      <c r="BN569">
        <f>Drivers!BN771</f>
        <v>0</v>
      </c>
      <c r="BO569">
        <f>Drivers!BO771</f>
        <v>0</v>
      </c>
      <c r="BP569">
        <f>Drivers!BP771</f>
        <v>0</v>
      </c>
      <c r="BQ569">
        <f>Drivers!BQ771</f>
        <v>0</v>
      </c>
      <c r="BR569">
        <f>Drivers!BR771</f>
        <v>0</v>
      </c>
      <c r="BS569">
        <f>Drivers!BS771</f>
        <v>0</v>
      </c>
      <c r="BT569">
        <f>Drivers!BT771</f>
        <v>0</v>
      </c>
      <c r="BU569">
        <f>Drivers!BU771</f>
        <v>0</v>
      </c>
      <c r="BV569">
        <f>Drivers!BV771</f>
        <v>0</v>
      </c>
      <c r="BW569">
        <f>Drivers!BW771</f>
        <v>0</v>
      </c>
      <c r="BX569">
        <f>Drivers!BX771</f>
        <v>0</v>
      </c>
      <c r="BY569">
        <f>Drivers!BY771</f>
        <v>0</v>
      </c>
      <c r="BZ569">
        <f>Drivers!BZ771</f>
        <v>0</v>
      </c>
      <c r="CA569">
        <f>Drivers!CA771</f>
        <v>0</v>
      </c>
      <c r="CB569">
        <f>Drivers!CB771</f>
        <v>0</v>
      </c>
      <c r="CC569">
        <f>Drivers!CC771</f>
        <v>0</v>
      </c>
      <c r="CD569">
        <f>Drivers!CD771</f>
        <v>0</v>
      </c>
      <c r="CE569">
        <f>Drivers!CE771</f>
        <v>0</v>
      </c>
      <c r="CF569">
        <f>Drivers!CF771</f>
        <v>0</v>
      </c>
      <c r="CG569">
        <f>Drivers!CG771</f>
        <v>0</v>
      </c>
      <c r="CH569">
        <f>Drivers!CH771</f>
        <v>0</v>
      </c>
      <c r="CI569">
        <f>Drivers!CI771</f>
        <v>0</v>
      </c>
      <c r="CJ569">
        <f>Drivers!CJ771</f>
        <v>0</v>
      </c>
      <c r="CK569">
        <f>Drivers!CK771</f>
        <v>0</v>
      </c>
      <c r="CL569">
        <f>Drivers!CL771</f>
        <v>0</v>
      </c>
      <c r="CM569">
        <f>Drivers!CM771</f>
        <v>0</v>
      </c>
      <c r="CN569">
        <f>Drivers!CN771</f>
        <v>0</v>
      </c>
      <c r="CO569">
        <f>Drivers!CO771</f>
        <v>0</v>
      </c>
      <c r="CP569">
        <f>Drivers!CP771</f>
        <v>0</v>
      </c>
      <c r="CQ569">
        <f>Drivers!CQ771</f>
        <v>0</v>
      </c>
      <c r="CR569">
        <f>Drivers!CR771</f>
        <v>0</v>
      </c>
      <c r="CS569">
        <f>Drivers!CS771</f>
        <v>0</v>
      </c>
      <c r="CT569">
        <f>Drivers!CT771</f>
        <v>0</v>
      </c>
      <c r="CU569">
        <f>Drivers!CU771</f>
        <v>0</v>
      </c>
      <c r="CV569">
        <f>Drivers!CV771</f>
        <v>0</v>
      </c>
      <c r="CW569">
        <f>Drivers!CW771</f>
        <v>0</v>
      </c>
      <c r="CX569">
        <f>Drivers!CX771</f>
        <v>0</v>
      </c>
      <c r="CY569">
        <f>Drivers!CY771</f>
        <v>0</v>
      </c>
      <c r="CZ569">
        <f>Drivers!CZ771</f>
        <v>0</v>
      </c>
      <c r="DA569">
        <f>Drivers!DA771</f>
        <v>0</v>
      </c>
      <c r="DB569">
        <f>Drivers!DB771</f>
        <v>0</v>
      </c>
      <c r="DC569">
        <f>Drivers!DC771</f>
        <v>0</v>
      </c>
      <c r="DD569">
        <f>Drivers!DD771</f>
        <v>0</v>
      </c>
      <c r="DE569">
        <f>Drivers!DE771</f>
        <v>0</v>
      </c>
      <c r="DF569">
        <f>Drivers!DF771</f>
        <v>0</v>
      </c>
      <c r="DG569">
        <f>Drivers!DG771</f>
        <v>0</v>
      </c>
      <c r="DH569">
        <f>Drivers!DH771</f>
        <v>0</v>
      </c>
      <c r="DI569">
        <f>Drivers!DI771</f>
        <v>0</v>
      </c>
      <c r="DJ569">
        <f>Drivers!DJ771</f>
        <v>0</v>
      </c>
      <c r="DK569">
        <f>Drivers!DK771</f>
        <v>0</v>
      </c>
      <c r="DL569">
        <f>Drivers!DL771</f>
        <v>0</v>
      </c>
      <c r="DM569">
        <f>Drivers!DM771</f>
        <v>0</v>
      </c>
      <c r="DN569">
        <f>Drivers!DN771</f>
        <v>0</v>
      </c>
      <c r="DO569">
        <f>Drivers!DO771</f>
        <v>0</v>
      </c>
      <c r="DP569">
        <f>Drivers!DP771</f>
        <v>0</v>
      </c>
      <c r="DQ569">
        <f>Drivers!DQ771</f>
        <v>0</v>
      </c>
      <c r="DR569">
        <f>Drivers!DR771</f>
        <v>0</v>
      </c>
      <c r="DS569">
        <f>Drivers!DS771</f>
        <v>0</v>
      </c>
      <c r="DT569">
        <f>Drivers!DT771</f>
        <v>0</v>
      </c>
      <c r="DU569">
        <f>Drivers!DU771</f>
        <v>0</v>
      </c>
      <c r="DV569">
        <f>Drivers!DV771</f>
        <v>0</v>
      </c>
      <c r="DW569">
        <f>Drivers!DW771</f>
        <v>0</v>
      </c>
      <c r="DX569">
        <f>Drivers!DX771</f>
        <v>0</v>
      </c>
      <c r="DY569">
        <f>Drivers!DY771</f>
        <v>0</v>
      </c>
      <c r="DZ569">
        <f>Drivers!DZ771</f>
        <v>0</v>
      </c>
      <c r="EA569">
        <f>Drivers!EA771</f>
        <v>0</v>
      </c>
      <c r="EB569">
        <f>Drivers!EB771</f>
        <v>0</v>
      </c>
      <c r="EC569">
        <f>Drivers!EC771</f>
        <v>0</v>
      </c>
      <c r="ED569">
        <f>Drivers!ED771</f>
        <v>0</v>
      </c>
      <c r="EE569">
        <f>Drivers!EE771</f>
        <v>0</v>
      </c>
      <c r="EF569">
        <f>Drivers!EF771</f>
        <v>0</v>
      </c>
      <c r="EG569">
        <f>Drivers!EG771</f>
        <v>0</v>
      </c>
      <c r="EH569">
        <f>Drivers!EH771</f>
        <v>0</v>
      </c>
      <c r="EI569">
        <f>Drivers!EI771</f>
        <v>0</v>
      </c>
      <c r="EJ569">
        <f>Drivers!EJ771</f>
        <v>0</v>
      </c>
    </row>
    <row r="570" spans="1:140" hidden="1" outlineLevel="1">
      <c r="A570">
        <f>Drivers!A772</f>
        <v>0</v>
      </c>
      <c r="B570">
        <f>Drivers!B772</f>
        <v>0</v>
      </c>
      <c r="C570">
        <f>Drivers!C772</f>
        <v>0</v>
      </c>
      <c r="D570">
        <f>Drivers!D772</f>
        <v>0</v>
      </c>
      <c r="E570">
        <f>Drivers!E772</f>
        <v>0</v>
      </c>
      <c r="F570">
        <f>Drivers!F772</f>
        <v>0</v>
      </c>
      <c r="G570">
        <f>Drivers!G772</f>
        <v>0</v>
      </c>
      <c r="H570">
        <f>Drivers!H772</f>
        <v>0</v>
      </c>
      <c r="I570" t="str">
        <f>Drivers!I772</f>
        <v>Total Marketplace Revenue</v>
      </c>
      <c r="J570">
        <f>Drivers!J772</f>
        <v>0</v>
      </c>
      <c r="K570">
        <f>Drivers!K772</f>
        <v>0</v>
      </c>
      <c r="L570">
        <f>Drivers!L772</f>
        <v>0</v>
      </c>
      <c r="M570">
        <f>Drivers!M772</f>
        <v>0</v>
      </c>
      <c r="N570">
        <f>Drivers!N772</f>
        <v>0</v>
      </c>
      <c r="O570">
        <f>Drivers!O772</f>
        <v>0</v>
      </c>
      <c r="P570">
        <f>Drivers!P772</f>
        <v>0</v>
      </c>
      <c r="Q570">
        <f>Drivers!Q772</f>
        <v>0</v>
      </c>
      <c r="R570">
        <f>Drivers!R772</f>
        <v>0</v>
      </c>
      <c r="S570">
        <f>Drivers!S772</f>
        <v>0</v>
      </c>
      <c r="T570">
        <f>Drivers!T772</f>
        <v>0</v>
      </c>
      <c r="U570">
        <f>Drivers!U772</f>
        <v>0</v>
      </c>
      <c r="V570">
        <f>Drivers!V772</f>
        <v>0</v>
      </c>
      <c r="W570">
        <f>Drivers!W772</f>
        <v>0</v>
      </c>
      <c r="X570">
        <f>Drivers!X772</f>
        <v>0</v>
      </c>
      <c r="Y570">
        <f>Drivers!Y772</f>
        <v>0</v>
      </c>
      <c r="Z570">
        <f>Drivers!Z772</f>
        <v>0</v>
      </c>
      <c r="AA570">
        <f>Drivers!AA772</f>
        <v>0</v>
      </c>
      <c r="AB570">
        <f>Drivers!AB772</f>
        <v>0</v>
      </c>
      <c r="AC570">
        <f>Drivers!AC772</f>
        <v>0</v>
      </c>
      <c r="AD570">
        <f>Drivers!AD772</f>
        <v>0</v>
      </c>
      <c r="AE570">
        <f>Drivers!AE772</f>
        <v>0</v>
      </c>
      <c r="AF570">
        <f>Drivers!AF772</f>
        <v>0</v>
      </c>
      <c r="AG570">
        <f>Drivers!AG772</f>
        <v>0</v>
      </c>
      <c r="AH570">
        <f>Drivers!AH772</f>
        <v>0</v>
      </c>
      <c r="AI570">
        <f>Drivers!AI772</f>
        <v>0</v>
      </c>
      <c r="AJ570">
        <f>Drivers!AJ772</f>
        <v>0</v>
      </c>
      <c r="AK570">
        <f>Drivers!AK772</f>
        <v>0</v>
      </c>
      <c r="AL570">
        <f>Drivers!AL772</f>
        <v>0</v>
      </c>
      <c r="AM570">
        <f>Drivers!AM772</f>
        <v>0</v>
      </c>
      <c r="AN570">
        <f>Drivers!AN772</f>
        <v>0</v>
      </c>
      <c r="AO570">
        <f>Drivers!AO772</f>
        <v>0</v>
      </c>
      <c r="AP570">
        <f>Drivers!AP772</f>
        <v>0</v>
      </c>
      <c r="AQ570">
        <f>Drivers!AQ772</f>
        <v>0</v>
      </c>
      <c r="AR570">
        <f>Drivers!AR772</f>
        <v>0</v>
      </c>
      <c r="AS570">
        <f>Drivers!AS772</f>
        <v>0</v>
      </c>
      <c r="AT570">
        <f>Drivers!AT772</f>
        <v>0.45500000000000002</v>
      </c>
      <c r="AU570">
        <f>Drivers!AU772</f>
        <v>0.86499999999999999</v>
      </c>
      <c r="AV570">
        <f>Drivers!AV772</f>
        <v>1.1679999999999999</v>
      </c>
      <c r="AW570">
        <f>Drivers!AW772</f>
        <v>1.4239999999999999</v>
      </c>
      <c r="AX570">
        <f>Drivers!AX772</f>
        <v>1.8540000000000001</v>
      </c>
      <c r="AY570">
        <f>Drivers!AY772</f>
        <v>2.6320000000000001</v>
      </c>
      <c r="AZ570">
        <f>Drivers!AZ772</f>
        <v>3.6280000000000001</v>
      </c>
      <c r="BA570">
        <f>Drivers!BA772</f>
        <v>5.113999999999999</v>
      </c>
      <c r="BB570">
        <f>Drivers!BB772</f>
        <v>6.8810000000000002</v>
      </c>
      <c r="BC570">
        <f>Drivers!BC772</f>
        <v>9.7230000000000008</v>
      </c>
      <c r="BD570">
        <f>Drivers!BD772</f>
        <v>11.84</v>
      </c>
      <c r="BE570">
        <f>Drivers!BE772</f>
        <v>13.746</v>
      </c>
      <c r="BF570">
        <f>Drivers!BF772</f>
        <v>16.593</v>
      </c>
      <c r="BG570">
        <f>Drivers!BG772</f>
        <v>19.623000000000001</v>
      </c>
      <c r="BH570">
        <f>Drivers!BH772</f>
        <v>23.616</v>
      </c>
      <c r="BI570">
        <f>Drivers!BI772</f>
        <v>26.838000000000001</v>
      </c>
      <c r="BJ570">
        <f>Drivers!BJ772</f>
        <v>31.018000000000001</v>
      </c>
      <c r="BK570">
        <f>Drivers!BK772</f>
        <v>36.451000000000001</v>
      </c>
      <c r="BL570">
        <f>Drivers!BL772</f>
        <v>40.878</v>
      </c>
      <c r="BM570">
        <f>Drivers!BM772</f>
        <v>45.860999999999997</v>
      </c>
      <c r="BN570">
        <f>Drivers!BN772</f>
        <v>53.363</v>
      </c>
      <c r="BO570">
        <f>Drivers!BO772</f>
        <v>62.616</v>
      </c>
      <c r="BP570">
        <f>Drivers!BP772</f>
        <v>72.691999999999993</v>
      </c>
      <c r="BQ570">
        <f>Drivers!BQ772</f>
        <v>78.209999999999994</v>
      </c>
      <c r="BR570">
        <f>Drivers!BR772</f>
        <v>108.92700000000001</v>
      </c>
      <c r="BS570">
        <f>Drivers!BS772</f>
        <v>89.956162500000005</v>
      </c>
      <c r="BT570">
        <f>Drivers!BT772</f>
        <v>104.49738499999999</v>
      </c>
      <c r="BU570">
        <f>Drivers!BU772</f>
        <v>112.46061749999998</v>
      </c>
      <c r="BV570">
        <f>Drivers!BV772</f>
        <v>146.78860500000002</v>
      </c>
      <c r="BW570">
        <f>Drivers!BW772</f>
        <v>121.20205853125</v>
      </c>
      <c r="BX570">
        <f>Drivers!BX772</f>
        <v>140.8130334125</v>
      </c>
      <c r="BY570">
        <f>Drivers!BY772</f>
        <v>151.55259576874997</v>
      </c>
      <c r="BZ570">
        <f>Drivers!BZ772</f>
        <v>197.81700423750004</v>
      </c>
      <c r="CA570">
        <f>Drivers!CA772</f>
        <v>163.30701780132816</v>
      </c>
      <c r="CB570">
        <f>Drivers!CB772</f>
        <v>189.75581305053129</v>
      </c>
      <c r="CC570">
        <f>Drivers!CC772</f>
        <v>204.23993722292184</v>
      </c>
      <c r="CD570">
        <f>Drivers!CD772</f>
        <v>0</v>
      </c>
      <c r="CE570">
        <f>Drivers!CE772</f>
        <v>0</v>
      </c>
      <c r="CF570">
        <f>Drivers!CF772</f>
        <v>0</v>
      </c>
      <c r="CG570">
        <f>Drivers!CG772</f>
        <v>0</v>
      </c>
      <c r="CH570">
        <f>Drivers!CH772</f>
        <v>0</v>
      </c>
      <c r="CI570">
        <f>Drivers!CI772</f>
        <v>0</v>
      </c>
      <c r="CJ570">
        <f>Drivers!CJ772</f>
        <v>0</v>
      </c>
      <c r="CK570">
        <f>Drivers!CK772</f>
        <v>0</v>
      </c>
      <c r="CL570">
        <f>Drivers!CL772</f>
        <v>0</v>
      </c>
      <c r="CM570">
        <f>Drivers!CM772</f>
        <v>0</v>
      </c>
      <c r="CN570">
        <f>Drivers!CN772</f>
        <v>0</v>
      </c>
      <c r="CO570">
        <f>Drivers!CO772</f>
        <v>0</v>
      </c>
      <c r="CP570">
        <f>Drivers!CP772</f>
        <v>0</v>
      </c>
      <c r="CQ570">
        <f>Drivers!CQ772</f>
        <v>0</v>
      </c>
      <c r="CR570">
        <f>Drivers!CR772</f>
        <v>0</v>
      </c>
      <c r="CS570">
        <f>Drivers!CS772</f>
        <v>0</v>
      </c>
      <c r="CT570">
        <f>Drivers!CT772</f>
        <v>0</v>
      </c>
      <c r="CU570">
        <f>Drivers!CU772</f>
        <v>0</v>
      </c>
      <c r="CV570">
        <f>Drivers!CV772</f>
        <v>0</v>
      </c>
      <c r="CW570">
        <f>Drivers!CW772</f>
        <v>0</v>
      </c>
      <c r="CX570">
        <f>Drivers!CX772</f>
        <v>0</v>
      </c>
      <c r="CY570">
        <f>Drivers!CY772</f>
        <v>0</v>
      </c>
      <c r="CZ570">
        <f>Drivers!CZ772</f>
        <v>0</v>
      </c>
      <c r="DA570">
        <f>Drivers!DA772</f>
        <v>0</v>
      </c>
      <c r="DB570">
        <f>Drivers!DB772</f>
        <v>0</v>
      </c>
      <c r="DC570">
        <f>Drivers!DC772</f>
        <v>0</v>
      </c>
      <c r="DD570">
        <f>Drivers!DD772</f>
        <v>0</v>
      </c>
      <c r="DE570">
        <f>Drivers!DE772</f>
        <v>0</v>
      </c>
      <c r="DF570">
        <f>Drivers!DF772</f>
        <v>0</v>
      </c>
      <c r="DG570">
        <f>Drivers!DG772</f>
        <v>0</v>
      </c>
      <c r="DH570">
        <f>Drivers!DH772</f>
        <v>0</v>
      </c>
      <c r="DI570">
        <f>Drivers!DI772</f>
        <v>0</v>
      </c>
      <c r="DJ570">
        <f>Drivers!DJ772</f>
        <v>0</v>
      </c>
      <c r="DK570">
        <f>Drivers!DK772</f>
        <v>0</v>
      </c>
      <c r="DL570">
        <f>Drivers!DL772</f>
        <v>0</v>
      </c>
      <c r="DM570">
        <f>Drivers!DM772</f>
        <v>0</v>
      </c>
      <c r="DN570">
        <f>Drivers!DN772</f>
        <v>0</v>
      </c>
      <c r="DO570">
        <f>Drivers!DO772</f>
        <v>0</v>
      </c>
      <c r="DP570">
        <f>Drivers!DP772</f>
        <v>0</v>
      </c>
      <c r="DQ570" t="str">
        <f>Drivers!DQ772</f>
        <v>NA</v>
      </c>
      <c r="DR570" t="str">
        <f>Drivers!DR772</f>
        <v>NA</v>
      </c>
      <c r="DS570">
        <f>Drivers!DS772</f>
        <v>0.13</v>
      </c>
      <c r="DT570">
        <f>Drivers!DT772</f>
        <v>3.9119999999999999</v>
      </c>
      <c r="DU570">
        <f>Drivers!DU772</f>
        <v>13.228</v>
      </c>
      <c r="DV570">
        <f>Drivers!DV772</f>
        <v>42.19</v>
      </c>
      <c r="DW570">
        <f>Drivers!DW772</f>
        <v>86.67</v>
      </c>
      <c r="DX570">
        <f>Drivers!DX772</f>
        <v>154.208</v>
      </c>
      <c r="DY570">
        <f>Drivers!DY772</f>
        <v>266.88099999999997</v>
      </c>
      <c r="DZ570">
        <f>Drivers!DZ772</f>
        <v>0</v>
      </c>
      <c r="EA570">
        <f>Drivers!EA772</f>
        <v>0</v>
      </c>
      <c r="EB570">
        <f>Drivers!EB772</f>
        <v>0</v>
      </c>
      <c r="EC570">
        <f>Drivers!EC772</f>
        <v>0</v>
      </c>
      <c r="ED570">
        <f>Drivers!ED772</f>
        <v>0</v>
      </c>
      <c r="EE570">
        <f>Drivers!EE772</f>
        <v>0</v>
      </c>
      <c r="EF570">
        <f>Drivers!EF772</f>
        <v>0</v>
      </c>
      <c r="EG570">
        <f>Drivers!EG772</f>
        <v>0</v>
      </c>
      <c r="EH570">
        <f>Drivers!EH772</f>
        <v>0</v>
      </c>
      <c r="EI570">
        <f>Drivers!EI772</f>
        <v>0</v>
      </c>
      <c r="EJ570">
        <f>Drivers!EJ772</f>
        <v>0</v>
      </c>
    </row>
    <row r="571" spans="1:140" hidden="1" outlineLevel="1">
      <c r="A571">
        <f>Drivers!A773</f>
        <v>0</v>
      </c>
      <c r="B571">
        <f>Drivers!B773</f>
        <v>0</v>
      </c>
      <c r="C571">
        <f>Drivers!C773</f>
        <v>0</v>
      </c>
      <c r="D571">
        <f>Drivers!D773</f>
        <v>0</v>
      </c>
      <c r="E571">
        <f>Drivers!E773</f>
        <v>0</v>
      </c>
      <c r="F571">
        <f>Drivers!F773</f>
        <v>0</v>
      </c>
      <c r="G571">
        <f>Drivers!G773</f>
        <v>0</v>
      </c>
      <c r="H571">
        <f>Drivers!H773</f>
        <v>0</v>
      </c>
      <c r="I571" t="str">
        <f>Drivers!I773</f>
        <v>y/y Change</v>
      </c>
      <c r="J571">
        <f>Drivers!J773</f>
        <v>0</v>
      </c>
      <c r="K571">
        <f>Drivers!K773</f>
        <v>0</v>
      </c>
      <c r="L571">
        <f>Drivers!L773</f>
        <v>0</v>
      </c>
      <c r="M571">
        <f>Drivers!M773</f>
        <v>0</v>
      </c>
      <c r="N571">
        <f>Drivers!N773</f>
        <v>0</v>
      </c>
      <c r="O571">
        <f>Drivers!O773</f>
        <v>0</v>
      </c>
      <c r="P571">
        <f>Drivers!P773</f>
        <v>0</v>
      </c>
      <c r="Q571">
        <f>Drivers!Q773</f>
        <v>0</v>
      </c>
      <c r="R571">
        <f>Drivers!R773</f>
        <v>0</v>
      </c>
      <c r="S571">
        <f>Drivers!S773</f>
        <v>0</v>
      </c>
      <c r="T571">
        <f>Drivers!T773</f>
        <v>0</v>
      </c>
      <c r="U571">
        <f>Drivers!U773</f>
        <v>0</v>
      </c>
      <c r="V571">
        <f>Drivers!V773</f>
        <v>0</v>
      </c>
      <c r="W571">
        <f>Drivers!W773</f>
        <v>0</v>
      </c>
      <c r="X571">
        <f>Drivers!X773</f>
        <v>0</v>
      </c>
      <c r="Y571">
        <f>Drivers!Y773</f>
        <v>0</v>
      </c>
      <c r="Z571">
        <f>Drivers!Z773</f>
        <v>0</v>
      </c>
      <c r="AA571">
        <f>Drivers!AA773</f>
        <v>0</v>
      </c>
      <c r="AB571">
        <f>Drivers!AB773</f>
        <v>0</v>
      </c>
      <c r="AC571">
        <f>Drivers!AC773</f>
        <v>0</v>
      </c>
      <c r="AD571">
        <f>Drivers!AD773</f>
        <v>0</v>
      </c>
      <c r="AE571">
        <f>Drivers!AE773</f>
        <v>0</v>
      </c>
      <c r="AF571">
        <f>Drivers!AF773</f>
        <v>0</v>
      </c>
      <c r="AG571">
        <f>Drivers!AG773</f>
        <v>0</v>
      </c>
      <c r="AH571">
        <f>Drivers!AH773</f>
        <v>0</v>
      </c>
      <c r="AI571">
        <f>Drivers!AI773</f>
        <v>0</v>
      </c>
      <c r="AJ571">
        <f>Drivers!AJ773</f>
        <v>0</v>
      </c>
      <c r="AK571">
        <f>Drivers!AK773</f>
        <v>0</v>
      </c>
      <c r="AL571">
        <f>Drivers!AL773</f>
        <v>0</v>
      </c>
      <c r="AM571">
        <f>Drivers!AM773</f>
        <v>0</v>
      </c>
      <c r="AN571">
        <f>Drivers!AN773</f>
        <v>0</v>
      </c>
      <c r="AO571">
        <f>Drivers!AO773</f>
        <v>0</v>
      </c>
      <c r="AP571">
        <f>Drivers!AP773</f>
        <v>0</v>
      </c>
      <c r="AQ571">
        <f>Drivers!AQ773</f>
        <v>0</v>
      </c>
      <c r="AR571">
        <f>Drivers!AR773</f>
        <v>0</v>
      </c>
      <c r="AS571">
        <f>Drivers!AS773</f>
        <v>0</v>
      </c>
      <c r="AT571" t="str">
        <f>Drivers!AT773</f>
        <v>NA</v>
      </c>
      <c r="AU571" t="str">
        <f>Drivers!AU773</f>
        <v>NA</v>
      </c>
      <c r="AV571" t="str">
        <f>Drivers!AV773</f>
        <v>NA</v>
      </c>
      <c r="AW571" t="str">
        <f>Drivers!AW773</f>
        <v>NA</v>
      </c>
      <c r="AX571">
        <f>Drivers!AX773</f>
        <v>3.0747252747252745</v>
      </c>
      <c r="AY571">
        <f>Drivers!AY773</f>
        <v>2.0427745664739887</v>
      </c>
      <c r="AZ571">
        <f>Drivers!AZ773</f>
        <v>2.1061643835616439</v>
      </c>
      <c r="BA571">
        <f>Drivers!BA773</f>
        <v>2.5912921348314599</v>
      </c>
      <c r="BB571">
        <f>Drivers!BB773</f>
        <v>2.7114347357065802</v>
      </c>
      <c r="BC571">
        <f>Drivers!BC773</f>
        <v>2.6941489361702127</v>
      </c>
      <c r="BD571">
        <f>Drivers!BD773</f>
        <v>2.2635060639470783</v>
      </c>
      <c r="BE571">
        <f>Drivers!BE773</f>
        <v>1.68791552600704</v>
      </c>
      <c r="BF571">
        <f>Drivers!BF773</f>
        <v>1.4114227583200116</v>
      </c>
      <c r="BG571">
        <f>Drivers!BG773</f>
        <v>1.0182042579450785</v>
      </c>
      <c r="BH571">
        <f>Drivers!BH773</f>
        <v>0.99459459459459465</v>
      </c>
      <c r="BI571">
        <f>Drivers!BI773</f>
        <v>0.95242252291575724</v>
      </c>
      <c r="BJ571">
        <f>Drivers!BJ773</f>
        <v>0.86934249382269635</v>
      </c>
      <c r="BK571">
        <f>Drivers!BK773</f>
        <v>0.85756510217601778</v>
      </c>
      <c r="BL571">
        <f>Drivers!BL773</f>
        <v>0.73094512195121952</v>
      </c>
      <c r="BM571">
        <f>Drivers!BM773</f>
        <v>0.70880840599150452</v>
      </c>
      <c r="BN571">
        <f>Drivers!BN773</f>
        <v>0.72038816171255404</v>
      </c>
      <c r="BO571">
        <f>Drivers!BO773</f>
        <v>0.71781295437710901</v>
      </c>
      <c r="BP571">
        <f>Drivers!BP773</f>
        <v>0.77826703850481915</v>
      </c>
      <c r="BQ571">
        <f>Drivers!BQ773</f>
        <v>0.70537057630666578</v>
      </c>
      <c r="BR571">
        <f>Drivers!BR773</f>
        <v>1.0412458070198451</v>
      </c>
      <c r="BS571">
        <f>Drivers!BS773</f>
        <v>0.43663221061709478</v>
      </c>
      <c r="BT571">
        <f>Drivers!BT773</f>
        <v>0.43753624883068287</v>
      </c>
      <c r="BU571">
        <f>Drivers!BU773</f>
        <v>0.43793143459915607</v>
      </c>
      <c r="BV571">
        <f>Drivers!BV773</f>
        <v>0.34758696191027028</v>
      </c>
      <c r="BW571">
        <f>Drivers!BW773</f>
        <v>0.34734580892387434</v>
      </c>
      <c r="BX571">
        <f>Drivers!BX773</f>
        <v>0.34752686311241199</v>
      </c>
      <c r="BY571">
        <f>Drivers!BY773</f>
        <v>0.34760593652929206</v>
      </c>
      <c r="BZ571">
        <f>Drivers!BZ773</f>
        <v>0.34763188353414765</v>
      </c>
      <c r="CA571">
        <f>Drivers!CA773</f>
        <v>0.3473947536891222</v>
      </c>
      <c r="CB571">
        <f>Drivers!CB773</f>
        <v>0.3475727953012524</v>
      </c>
      <c r="CC571">
        <f>Drivers!CC773</f>
        <v>0.34765053799913836</v>
      </c>
      <c r="CD571">
        <f>Drivers!CD773</f>
        <v>0</v>
      </c>
      <c r="CE571">
        <f>Drivers!CE773</f>
        <v>0</v>
      </c>
      <c r="CF571">
        <f>Drivers!CF773</f>
        <v>0</v>
      </c>
      <c r="CG571">
        <f>Drivers!CG773</f>
        <v>0</v>
      </c>
      <c r="CH571">
        <f>Drivers!CH773</f>
        <v>0</v>
      </c>
      <c r="CI571">
        <f>Drivers!CI773</f>
        <v>0</v>
      </c>
      <c r="CJ571">
        <f>Drivers!CJ773</f>
        <v>0</v>
      </c>
      <c r="CK571">
        <f>Drivers!CK773</f>
        <v>0</v>
      </c>
      <c r="CL571">
        <f>Drivers!CL773</f>
        <v>0</v>
      </c>
      <c r="CM571">
        <f>Drivers!CM773</f>
        <v>0</v>
      </c>
      <c r="CN571">
        <f>Drivers!CN773</f>
        <v>0</v>
      </c>
      <c r="CO571">
        <f>Drivers!CO773</f>
        <v>0</v>
      </c>
      <c r="CP571">
        <f>Drivers!CP773</f>
        <v>0</v>
      </c>
      <c r="CQ571">
        <f>Drivers!CQ773</f>
        <v>0</v>
      </c>
      <c r="CR571">
        <f>Drivers!CR773</f>
        <v>0</v>
      </c>
      <c r="CS571">
        <f>Drivers!CS773</f>
        <v>0</v>
      </c>
      <c r="CT571">
        <f>Drivers!CT773</f>
        <v>0</v>
      </c>
      <c r="CU571">
        <f>Drivers!CU773</f>
        <v>0</v>
      </c>
      <c r="CV571">
        <f>Drivers!CV773</f>
        <v>0</v>
      </c>
      <c r="CW571">
        <f>Drivers!CW773</f>
        <v>0</v>
      </c>
      <c r="CX571">
        <f>Drivers!CX773</f>
        <v>0</v>
      </c>
      <c r="CY571">
        <f>Drivers!CY773</f>
        <v>0</v>
      </c>
      <c r="CZ571">
        <f>Drivers!CZ773</f>
        <v>0</v>
      </c>
      <c r="DA571">
        <f>Drivers!DA773</f>
        <v>0</v>
      </c>
      <c r="DB571">
        <f>Drivers!DB773</f>
        <v>0</v>
      </c>
      <c r="DC571">
        <f>Drivers!DC773</f>
        <v>0</v>
      </c>
      <c r="DD571">
        <f>Drivers!DD773</f>
        <v>0</v>
      </c>
      <c r="DE571">
        <f>Drivers!DE773</f>
        <v>0</v>
      </c>
      <c r="DF571">
        <f>Drivers!DF773</f>
        <v>0</v>
      </c>
      <c r="DG571">
        <f>Drivers!DG773</f>
        <v>0</v>
      </c>
      <c r="DH571">
        <f>Drivers!DH773</f>
        <v>0</v>
      </c>
      <c r="DI571">
        <f>Drivers!DI773</f>
        <v>0</v>
      </c>
      <c r="DJ571">
        <f>Drivers!DJ773</f>
        <v>0</v>
      </c>
      <c r="DK571">
        <f>Drivers!DK773</f>
        <v>0</v>
      </c>
      <c r="DL571">
        <f>Drivers!DL773</f>
        <v>0</v>
      </c>
      <c r="DM571">
        <f>Drivers!DM773</f>
        <v>0</v>
      </c>
      <c r="DN571">
        <f>Drivers!DN773</f>
        <v>0</v>
      </c>
      <c r="DO571">
        <f>Drivers!DO773</f>
        <v>0</v>
      </c>
      <c r="DP571">
        <f>Drivers!DP773</f>
        <v>0</v>
      </c>
      <c r="DQ571">
        <f>Drivers!DQ773</f>
        <v>0</v>
      </c>
      <c r="DR571">
        <f>Drivers!DR773</f>
        <v>0</v>
      </c>
      <c r="DS571">
        <f>Drivers!DS773</f>
        <v>0</v>
      </c>
      <c r="DT571">
        <f>Drivers!DT773</f>
        <v>29.092307692307692</v>
      </c>
      <c r="DU571">
        <f>Drivers!DU773</f>
        <v>2.3813905930470347</v>
      </c>
      <c r="DV571">
        <f>Drivers!DV773</f>
        <v>2.1894466283640761</v>
      </c>
      <c r="DW571">
        <f>Drivers!DW773</f>
        <v>1.0542782649917042</v>
      </c>
      <c r="DX571">
        <f>Drivers!DX773</f>
        <v>0.77925464405215172</v>
      </c>
      <c r="DY571">
        <f>Drivers!DY773</f>
        <v>0.73065599709483275</v>
      </c>
      <c r="DZ571">
        <f>Drivers!DZ773</f>
        <v>0</v>
      </c>
      <c r="EA571">
        <f>Drivers!EA773</f>
        <v>0</v>
      </c>
      <c r="EB571">
        <f>Drivers!EB773</f>
        <v>0</v>
      </c>
      <c r="EC571">
        <f>Drivers!EC773</f>
        <v>0</v>
      </c>
      <c r="ED571">
        <f>Drivers!ED773</f>
        <v>0</v>
      </c>
      <c r="EE571">
        <f>Drivers!EE773</f>
        <v>0</v>
      </c>
      <c r="EF571">
        <f>Drivers!EF773</f>
        <v>0</v>
      </c>
      <c r="EG571">
        <f>Drivers!EG773</f>
        <v>0</v>
      </c>
      <c r="EH571">
        <f>Drivers!EH773</f>
        <v>0</v>
      </c>
      <c r="EI571">
        <f>Drivers!EI773</f>
        <v>0</v>
      </c>
      <c r="EJ571">
        <f>Drivers!EJ773</f>
        <v>0</v>
      </c>
    </row>
    <row r="572" spans="1:140" hidden="1" outlineLevel="1">
      <c r="A572">
        <f>Drivers!A774</f>
        <v>0</v>
      </c>
      <c r="B572">
        <f>Drivers!B774</f>
        <v>0</v>
      </c>
      <c r="C572">
        <f>Drivers!C774</f>
        <v>0</v>
      </c>
      <c r="D572">
        <f>Drivers!D774</f>
        <v>0</v>
      </c>
      <c r="E572">
        <f>Drivers!E774</f>
        <v>0</v>
      </c>
      <c r="F572">
        <f>Drivers!F774</f>
        <v>0</v>
      </c>
      <c r="G572">
        <f>Drivers!G774</f>
        <v>0</v>
      </c>
      <c r="H572">
        <f>Drivers!H774</f>
        <v>0</v>
      </c>
      <c r="I572">
        <f>Drivers!I774</f>
        <v>0</v>
      </c>
      <c r="J572">
        <f>Drivers!J774</f>
        <v>0</v>
      </c>
      <c r="K572">
        <f>Drivers!K774</f>
        <v>0</v>
      </c>
      <c r="L572">
        <f>Drivers!L774</f>
        <v>0</v>
      </c>
      <c r="M572">
        <f>Drivers!M774</f>
        <v>0</v>
      </c>
      <c r="N572">
        <f>Drivers!N774</f>
        <v>0</v>
      </c>
      <c r="O572">
        <f>Drivers!O774</f>
        <v>0</v>
      </c>
      <c r="P572">
        <f>Drivers!P774</f>
        <v>0</v>
      </c>
      <c r="Q572">
        <f>Drivers!Q774</f>
        <v>0</v>
      </c>
      <c r="R572">
        <f>Drivers!R774</f>
        <v>0</v>
      </c>
      <c r="S572">
        <f>Drivers!S774</f>
        <v>0</v>
      </c>
      <c r="T572">
        <f>Drivers!T774</f>
        <v>0</v>
      </c>
      <c r="U572">
        <f>Drivers!U774</f>
        <v>0</v>
      </c>
      <c r="V572">
        <f>Drivers!V774</f>
        <v>0</v>
      </c>
      <c r="W572">
        <f>Drivers!W774</f>
        <v>0</v>
      </c>
      <c r="X572">
        <f>Drivers!X774</f>
        <v>0</v>
      </c>
      <c r="Y572">
        <f>Drivers!Y774</f>
        <v>0</v>
      </c>
      <c r="Z572">
        <f>Drivers!Z774</f>
        <v>0</v>
      </c>
      <c r="AA572">
        <f>Drivers!AA774</f>
        <v>0</v>
      </c>
      <c r="AB572">
        <f>Drivers!AB774</f>
        <v>0</v>
      </c>
      <c r="AC572">
        <f>Drivers!AC774</f>
        <v>0</v>
      </c>
      <c r="AD572">
        <f>Drivers!AD774</f>
        <v>0</v>
      </c>
      <c r="AE572">
        <f>Drivers!AE774</f>
        <v>0</v>
      </c>
      <c r="AF572">
        <f>Drivers!AF774</f>
        <v>0</v>
      </c>
      <c r="AG572">
        <f>Drivers!AG774</f>
        <v>0</v>
      </c>
      <c r="AH572">
        <f>Drivers!AH774</f>
        <v>0</v>
      </c>
      <c r="AI572">
        <f>Drivers!AI774</f>
        <v>0</v>
      </c>
      <c r="AJ572">
        <f>Drivers!AJ774</f>
        <v>0</v>
      </c>
      <c r="AK572">
        <f>Drivers!AK774</f>
        <v>0</v>
      </c>
      <c r="AL572">
        <f>Drivers!AL774</f>
        <v>0</v>
      </c>
      <c r="AM572">
        <f>Drivers!AM774</f>
        <v>0</v>
      </c>
      <c r="AN572">
        <f>Drivers!AN774</f>
        <v>0</v>
      </c>
      <c r="AO572">
        <f>Drivers!AO774</f>
        <v>0</v>
      </c>
      <c r="AP572">
        <f>Drivers!AP774</f>
        <v>0</v>
      </c>
      <c r="AQ572">
        <f>Drivers!AQ774</f>
        <v>0</v>
      </c>
      <c r="AR572">
        <f>Drivers!AR774</f>
        <v>0</v>
      </c>
      <c r="AS572">
        <f>Drivers!AS774</f>
        <v>0</v>
      </c>
      <c r="AT572">
        <f>Drivers!AT774</f>
        <v>0</v>
      </c>
      <c r="AU572">
        <f>Drivers!AU774</f>
        <v>0</v>
      </c>
      <c r="AV572">
        <f>Drivers!AV774</f>
        <v>0</v>
      </c>
      <c r="AW572">
        <f>Drivers!AW774</f>
        <v>0</v>
      </c>
      <c r="AX572">
        <f>Drivers!AX774</f>
        <v>0</v>
      </c>
      <c r="AY572">
        <f>Drivers!AY774</f>
        <v>0</v>
      </c>
      <c r="AZ572">
        <f>Drivers!AZ774</f>
        <v>0</v>
      </c>
      <c r="BA572">
        <f>Drivers!BA774</f>
        <v>0</v>
      </c>
      <c r="BB572">
        <f>Drivers!BB774</f>
        <v>0</v>
      </c>
      <c r="BC572">
        <f>Drivers!BC774</f>
        <v>0</v>
      </c>
      <c r="BD572">
        <f>Drivers!BD774</f>
        <v>0</v>
      </c>
      <c r="BE572">
        <f>Drivers!BE774</f>
        <v>0</v>
      </c>
      <c r="BF572">
        <f>Drivers!BF774</f>
        <v>0</v>
      </c>
      <c r="BG572">
        <f>Drivers!BG774</f>
        <v>0</v>
      </c>
      <c r="BH572">
        <f>Drivers!BH774</f>
        <v>0</v>
      </c>
      <c r="BI572">
        <f>Drivers!BI774</f>
        <v>0</v>
      </c>
      <c r="BJ572">
        <f>Drivers!BJ774</f>
        <v>0</v>
      </c>
      <c r="BK572">
        <f>Drivers!BK774</f>
        <v>0</v>
      </c>
      <c r="BL572">
        <f>Drivers!BL774</f>
        <v>0</v>
      </c>
      <c r="BM572">
        <f>Drivers!BM774</f>
        <v>0</v>
      </c>
      <c r="BN572">
        <f>Drivers!BN774</f>
        <v>0</v>
      </c>
      <c r="BO572">
        <f>Drivers!BO774</f>
        <v>0</v>
      </c>
      <c r="BP572">
        <f>Drivers!BP774</f>
        <v>0</v>
      </c>
      <c r="BQ572">
        <f>Drivers!BQ774</f>
        <v>0</v>
      </c>
      <c r="BR572">
        <f>Drivers!BR774</f>
        <v>0</v>
      </c>
      <c r="BS572">
        <f>Drivers!BS774</f>
        <v>0</v>
      </c>
      <c r="BT572">
        <f>Drivers!BT774</f>
        <v>0</v>
      </c>
      <c r="BU572">
        <f>Drivers!BU774</f>
        <v>0</v>
      </c>
      <c r="BV572">
        <f>Drivers!BV774</f>
        <v>0</v>
      </c>
      <c r="BW572">
        <f>Drivers!BW774</f>
        <v>0</v>
      </c>
      <c r="BX572">
        <f>Drivers!BX774</f>
        <v>0</v>
      </c>
      <c r="BY572">
        <f>Drivers!BY774</f>
        <v>0</v>
      </c>
      <c r="BZ572">
        <f>Drivers!BZ774</f>
        <v>0</v>
      </c>
      <c r="CA572">
        <f>Drivers!CA774</f>
        <v>0</v>
      </c>
      <c r="CB572">
        <f>Drivers!CB774</f>
        <v>0</v>
      </c>
      <c r="CC572">
        <f>Drivers!CC774</f>
        <v>0</v>
      </c>
      <c r="CD572">
        <f>Drivers!CD774</f>
        <v>0</v>
      </c>
      <c r="CE572">
        <f>Drivers!CE774</f>
        <v>0</v>
      </c>
      <c r="CF572">
        <f>Drivers!CF774</f>
        <v>0</v>
      </c>
      <c r="CG572">
        <f>Drivers!CG774</f>
        <v>0</v>
      </c>
      <c r="CH572">
        <f>Drivers!CH774</f>
        <v>0</v>
      </c>
      <c r="CI572">
        <f>Drivers!CI774</f>
        <v>0</v>
      </c>
      <c r="CJ572">
        <f>Drivers!CJ774</f>
        <v>0</v>
      </c>
      <c r="CK572">
        <f>Drivers!CK774</f>
        <v>0</v>
      </c>
      <c r="CL572">
        <f>Drivers!CL774</f>
        <v>0</v>
      </c>
      <c r="CM572">
        <f>Drivers!CM774</f>
        <v>0</v>
      </c>
      <c r="CN572">
        <f>Drivers!CN774</f>
        <v>0</v>
      </c>
      <c r="CO572">
        <f>Drivers!CO774</f>
        <v>0</v>
      </c>
      <c r="CP572">
        <f>Drivers!CP774</f>
        <v>0</v>
      </c>
      <c r="CQ572">
        <f>Drivers!CQ774</f>
        <v>0</v>
      </c>
      <c r="CR572">
        <f>Drivers!CR774</f>
        <v>0</v>
      </c>
      <c r="CS572">
        <f>Drivers!CS774</f>
        <v>0</v>
      </c>
      <c r="CT572">
        <f>Drivers!CT774</f>
        <v>0</v>
      </c>
      <c r="CU572">
        <f>Drivers!CU774</f>
        <v>0</v>
      </c>
      <c r="CV572">
        <f>Drivers!CV774</f>
        <v>0</v>
      </c>
      <c r="CW572">
        <f>Drivers!CW774</f>
        <v>0</v>
      </c>
      <c r="CX572">
        <f>Drivers!CX774</f>
        <v>0</v>
      </c>
      <c r="CY572">
        <f>Drivers!CY774</f>
        <v>0</v>
      </c>
      <c r="CZ572">
        <f>Drivers!CZ774</f>
        <v>0</v>
      </c>
      <c r="DA572">
        <f>Drivers!DA774</f>
        <v>0</v>
      </c>
      <c r="DB572">
        <f>Drivers!DB774</f>
        <v>0</v>
      </c>
      <c r="DC572">
        <f>Drivers!DC774</f>
        <v>0</v>
      </c>
      <c r="DD572">
        <f>Drivers!DD774</f>
        <v>0</v>
      </c>
      <c r="DE572">
        <f>Drivers!DE774</f>
        <v>0</v>
      </c>
      <c r="DF572">
        <f>Drivers!DF774</f>
        <v>0</v>
      </c>
      <c r="DG572">
        <f>Drivers!DG774</f>
        <v>0</v>
      </c>
      <c r="DH572">
        <f>Drivers!DH774</f>
        <v>0</v>
      </c>
      <c r="DI572">
        <f>Drivers!DI774</f>
        <v>0</v>
      </c>
      <c r="DJ572">
        <f>Drivers!DJ774</f>
        <v>0</v>
      </c>
      <c r="DK572">
        <f>Drivers!DK774</f>
        <v>0</v>
      </c>
      <c r="DL572">
        <f>Drivers!DL774</f>
        <v>0</v>
      </c>
      <c r="DM572">
        <f>Drivers!DM774</f>
        <v>0</v>
      </c>
      <c r="DN572">
        <f>Drivers!DN774</f>
        <v>0</v>
      </c>
      <c r="DO572">
        <f>Drivers!DO774</f>
        <v>0</v>
      </c>
      <c r="DP572">
        <f>Drivers!DP774</f>
        <v>0</v>
      </c>
      <c r="DQ572">
        <f>Drivers!DQ774</f>
        <v>0</v>
      </c>
      <c r="DR572">
        <f>Drivers!DR774</f>
        <v>0</v>
      </c>
      <c r="DS572">
        <f>Drivers!DS774</f>
        <v>0</v>
      </c>
      <c r="DT572">
        <f>Drivers!DT774</f>
        <v>0</v>
      </c>
      <c r="DU572">
        <f>Drivers!DU774</f>
        <v>0</v>
      </c>
      <c r="DV572">
        <f>Drivers!DV774</f>
        <v>0</v>
      </c>
      <c r="DW572">
        <f>Drivers!DW774</f>
        <v>0</v>
      </c>
      <c r="DX572">
        <f>Drivers!DX774</f>
        <v>0</v>
      </c>
      <c r="DY572">
        <f>Drivers!DY774</f>
        <v>0</v>
      </c>
      <c r="DZ572">
        <f>Drivers!DZ774</f>
        <v>0</v>
      </c>
      <c r="EA572">
        <f>Drivers!EA774</f>
        <v>0</v>
      </c>
      <c r="EB572">
        <f>Drivers!EB774</f>
        <v>0</v>
      </c>
      <c r="EC572">
        <f>Drivers!EC774</f>
        <v>0</v>
      </c>
      <c r="ED572">
        <f>Drivers!ED774</f>
        <v>0</v>
      </c>
      <c r="EE572">
        <f>Drivers!EE774</f>
        <v>0</v>
      </c>
      <c r="EF572">
        <f>Drivers!EF774</f>
        <v>0</v>
      </c>
      <c r="EG572">
        <f>Drivers!EG774</f>
        <v>0</v>
      </c>
      <c r="EH572">
        <f>Drivers!EH774</f>
        <v>0</v>
      </c>
      <c r="EI572">
        <f>Drivers!EI774</f>
        <v>0</v>
      </c>
      <c r="EJ572">
        <f>Drivers!EJ774</f>
        <v>0</v>
      </c>
    </row>
    <row r="573" spans="1:140" hidden="1" outlineLevel="1">
      <c r="A573">
        <f>Drivers!A775</f>
        <v>0</v>
      </c>
      <c r="B573">
        <f>Drivers!B775</f>
        <v>0</v>
      </c>
      <c r="C573">
        <f>Drivers!C775</f>
        <v>0</v>
      </c>
      <c r="D573">
        <f>Drivers!D775</f>
        <v>0</v>
      </c>
      <c r="E573">
        <f>Drivers!E775</f>
        <v>0</v>
      </c>
      <c r="F573">
        <f>Drivers!F775</f>
        <v>0</v>
      </c>
      <c r="G573">
        <f>Drivers!G775</f>
        <v>0</v>
      </c>
      <c r="H573" t="str">
        <f>Drivers!H775</f>
        <v>*</v>
      </c>
      <c r="I573" t="str">
        <f>Drivers!I775</f>
        <v>Display Revenue</v>
      </c>
      <c r="J573">
        <f>Drivers!J775</f>
        <v>0</v>
      </c>
      <c r="K573">
        <f>Drivers!K775</f>
        <v>0</v>
      </c>
      <c r="L573">
        <f>Drivers!L775</f>
        <v>0</v>
      </c>
      <c r="M573">
        <f>Drivers!M775</f>
        <v>0</v>
      </c>
      <c r="N573">
        <f>Drivers!N775</f>
        <v>0</v>
      </c>
      <c r="O573">
        <f>Drivers!O775</f>
        <v>0</v>
      </c>
      <c r="P573">
        <f>Drivers!P775</f>
        <v>0</v>
      </c>
      <c r="Q573">
        <f>Drivers!Q775</f>
        <v>0</v>
      </c>
      <c r="R573">
        <f>Drivers!R775</f>
        <v>0</v>
      </c>
      <c r="S573">
        <f>Drivers!S775</f>
        <v>0</v>
      </c>
      <c r="T573">
        <f>Drivers!T775</f>
        <v>0</v>
      </c>
      <c r="U573">
        <f>Drivers!U775</f>
        <v>0</v>
      </c>
      <c r="V573">
        <f>Drivers!V775</f>
        <v>0</v>
      </c>
      <c r="W573">
        <f>Drivers!W775</f>
        <v>0</v>
      </c>
      <c r="X573">
        <f>Drivers!X775</f>
        <v>0</v>
      </c>
      <c r="Y573">
        <f>Drivers!Y775</f>
        <v>0</v>
      </c>
      <c r="Z573">
        <f>Drivers!Z775</f>
        <v>0</v>
      </c>
      <c r="AA573">
        <f>Drivers!AA775</f>
        <v>0</v>
      </c>
      <c r="AB573">
        <f>Drivers!AB775</f>
        <v>0</v>
      </c>
      <c r="AC573">
        <f>Drivers!AC775</f>
        <v>0</v>
      </c>
      <c r="AD573">
        <f>Drivers!AD775</f>
        <v>0</v>
      </c>
      <c r="AE573">
        <f>Drivers!AE775</f>
        <v>0</v>
      </c>
      <c r="AF573">
        <f>Drivers!AF775</f>
        <v>0</v>
      </c>
      <c r="AG573">
        <f>Drivers!AG775</f>
        <v>0</v>
      </c>
      <c r="AH573">
        <f>Drivers!AH775</f>
        <v>0</v>
      </c>
      <c r="AI573">
        <f>Drivers!AI775</f>
        <v>0</v>
      </c>
      <c r="AJ573">
        <f>Drivers!AJ775</f>
        <v>0</v>
      </c>
      <c r="AK573">
        <f>Drivers!AK775</f>
        <v>0</v>
      </c>
      <c r="AL573">
        <f>Drivers!AL775</f>
        <v>0</v>
      </c>
      <c r="AM573">
        <f>Drivers!AM775</f>
        <v>0</v>
      </c>
      <c r="AN573">
        <f>Drivers!AN775</f>
        <v>0</v>
      </c>
      <c r="AO573">
        <f>Drivers!AO775</f>
        <v>0</v>
      </c>
      <c r="AP573">
        <f>Drivers!AP775</f>
        <v>0</v>
      </c>
      <c r="AQ573">
        <f>Drivers!AQ775</f>
        <v>0</v>
      </c>
      <c r="AR573">
        <f>Drivers!AR775</f>
        <v>0</v>
      </c>
      <c r="AS573">
        <f>Drivers!AS775</f>
        <v>0</v>
      </c>
      <c r="AT573">
        <f>Drivers!AT775</f>
        <v>0</v>
      </c>
      <c r="AU573">
        <f>Drivers!AU775</f>
        <v>0</v>
      </c>
      <c r="AV573">
        <f>Drivers!AV775</f>
        <v>0</v>
      </c>
      <c r="AW573">
        <f>Drivers!AW775</f>
        <v>0</v>
      </c>
      <c r="AX573">
        <f>Drivers!AX775</f>
        <v>0</v>
      </c>
      <c r="AY573">
        <f>Drivers!AY775</f>
        <v>0</v>
      </c>
      <c r="AZ573">
        <f>Drivers!AZ775</f>
        <v>0</v>
      </c>
      <c r="BA573">
        <f>Drivers!BA775</f>
        <v>0</v>
      </c>
      <c r="BB573">
        <f>Drivers!BB775</f>
        <v>0</v>
      </c>
      <c r="BC573">
        <f>Drivers!BC775</f>
        <v>0</v>
      </c>
      <c r="BD573">
        <f>Drivers!BD775</f>
        <v>0</v>
      </c>
      <c r="BE573">
        <f>Drivers!BE775</f>
        <v>0</v>
      </c>
      <c r="BF573">
        <f>Drivers!BF775</f>
        <v>0</v>
      </c>
      <c r="BG573">
        <f>Drivers!BG775</f>
        <v>0</v>
      </c>
      <c r="BH573">
        <f>Drivers!BH775</f>
        <v>0</v>
      </c>
      <c r="BI573">
        <f>Drivers!BI775</f>
        <v>0</v>
      </c>
      <c r="BJ573">
        <f>Drivers!BJ775</f>
        <v>0</v>
      </c>
      <c r="BK573">
        <f>Drivers!BK775</f>
        <v>0</v>
      </c>
      <c r="BL573">
        <f>Drivers!BL775</f>
        <v>0</v>
      </c>
      <c r="BM573">
        <f>Drivers!BM775</f>
        <v>0</v>
      </c>
      <c r="BN573">
        <f>Drivers!BN775</f>
        <v>0</v>
      </c>
      <c r="BO573">
        <f>Drivers!BO775</f>
        <v>0</v>
      </c>
      <c r="BP573">
        <f>Drivers!BP775</f>
        <v>0</v>
      </c>
      <c r="BQ573">
        <f>Drivers!BQ775</f>
        <v>0</v>
      </c>
      <c r="BR573">
        <f>Drivers!BR775</f>
        <v>0</v>
      </c>
      <c r="BS573">
        <f>Drivers!BS775</f>
        <v>0</v>
      </c>
      <c r="BT573">
        <f>Drivers!BT775</f>
        <v>0</v>
      </c>
      <c r="BU573">
        <f>Drivers!BU775</f>
        <v>0</v>
      </c>
      <c r="BV573">
        <f>Drivers!BV775</f>
        <v>0</v>
      </c>
      <c r="BW573">
        <f>Drivers!BW775</f>
        <v>0</v>
      </c>
      <c r="BX573">
        <f>Drivers!BX775</f>
        <v>0</v>
      </c>
      <c r="BY573">
        <f>Drivers!BY775</f>
        <v>0</v>
      </c>
      <c r="BZ573">
        <f>Drivers!BZ775</f>
        <v>0</v>
      </c>
      <c r="CA573">
        <f>Drivers!CA775</f>
        <v>0</v>
      </c>
      <c r="CB573">
        <f>Drivers!CB775</f>
        <v>0</v>
      </c>
      <c r="CC573">
        <f>Drivers!CC775</f>
        <v>0</v>
      </c>
      <c r="CD573">
        <f>Drivers!CD775</f>
        <v>0</v>
      </c>
      <c r="CE573">
        <f>Drivers!CE775</f>
        <v>0</v>
      </c>
      <c r="CF573">
        <f>Drivers!CF775</f>
        <v>0</v>
      </c>
      <c r="CG573">
        <f>Drivers!CG775</f>
        <v>0</v>
      </c>
      <c r="CH573">
        <f>Drivers!CH775</f>
        <v>0</v>
      </c>
      <c r="CI573">
        <f>Drivers!CI775</f>
        <v>0</v>
      </c>
      <c r="CJ573">
        <f>Drivers!CJ775</f>
        <v>0</v>
      </c>
      <c r="CK573">
        <f>Drivers!CK775</f>
        <v>0</v>
      </c>
      <c r="CL573">
        <f>Drivers!CL775</f>
        <v>0</v>
      </c>
      <c r="CM573">
        <f>Drivers!CM775</f>
        <v>0</v>
      </c>
      <c r="CN573">
        <f>Drivers!CN775</f>
        <v>0</v>
      </c>
      <c r="CO573">
        <f>Drivers!CO775</f>
        <v>0</v>
      </c>
      <c r="CP573">
        <f>Drivers!CP775</f>
        <v>0</v>
      </c>
      <c r="CQ573">
        <f>Drivers!CQ775</f>
        <v>0</v>
      </c>
      <c r="CR573">
        <f>Drivers!CR775</f>
        <v>0</v>
      </c>
      <c r="CS573">
        <f>Drivers!CS775</f>
        <v>0</v>
      </c>
      <c r="CT573">
        <f>Drivers!CT775</f>
        <v>0</v>
      </c>
      <c r="CU573">
        <f>Drivers!CU775</f>
        <v>0</v>
      </c>
      <c r="CV573">
        <f>Drivers!CV775</f>
        <v>0</v>
      </c>
      <c r="CW573">
        <f>Drivers!CW775</f>
        <v>0</v>
      </c>
      <c r="CX573">
        <f>Drivers!CX775</f>
        <v>0</v>
      </c>
      <c r="CY573">
        <f>Drivers!CY775</f>
        <v>0</v>
      </c>
      <c r="CZ573">
        <f>Drivers!CZ775</f>
        <v>0</v>
      </c>
      <c r="DA573">
        <f>Drivers!DA775</f>
        <v>0</v>
      </c>
      <c r="DB573">
        <f>Drivers!DB775</f>
        <v>0</v>
      </c>
      <c r="DC573">
        <f>Drivers!DC775</f>
        <v>0</v>
      </c>
      <c r="DD573">
        <f>Drivers!DD775</f>
        <v>0</v>
      </c>
      <c r="DE573">
        <f>Drivers!DE775</f>
        <v>0</v>
      </c>
      <c r="DF573">
        <f>Drivers!DF775</f>
        <v>0</v>
      </c>
      <c r="DG573">
        <f>Drivers!DG775</f>
        <v>0</v>
      </c>
      <c r="DH573">
        <f>Drivers!DH775</f>
        <v>0</v>
      </c>
      <c r="DI573">
        <f>Drivers!DI775</f>
        <v>0</v>
      </c>
      <c r="DJ573">
        <f>Drivers!DJ775</f>
        <v>0</v>
      </c>
      <c r="DK573">
        <f>Drivers!DK775</f>
        <v>0</v>
      </c>
      <c r="DL573">
        <f>Drivers!DL775</f>
        <v>0</v>
      </c>
      <c r="DM573">
        <f>Drivers!DM775</f>
        <v>0</v>
      </c>
      <c r="DN573">
        <f>Drivers!DN775</f>
        <v>0</v>
      </c>
      <c r="DO573">
        <f>Drivers!DO775</f>
        <v>0</v>
      </c>
      <c r="DP573">
        <f>Drivers!DP775</f>
        <v>0</v>
      </c>
      <c r="DQ573">
        <f>Drivers!DQ775</f>
        <v>0</v>
      </c>
      <c r="DR573">
        <f>Drivers!DR775</f>
        <v>0</v>
      </c>
      <c r="DS573">
        <f>Drivers!DS775</f>
        <v>0</v>
      </c>
      <c r="DT573">
        <f>Drivers!DT775</f>
        <v>0</v>
      </c>
      <c r="DU573">
        <f>Drivers!DU775</f>
        <v>0</v>
      </c>
      <c r="DV573">
        <f>Drivers!DV775</f>
        <v>0</v>
      </c>
      <c r="DW573">
        <f>Drivers!DW775</f>
        <v>0</v>
      </c>
      <c r="DX573">
        <f>Drivers!DX775</f>
        <v>0</v>
      </c>
      <c r="DY573">
        <f>Drivers!DY775</f>
        <v>0</v>
      </c>
      <c r="DZ573">
        <f>Drivers!DZ775</f>
        <v>0</v>
      </c>
      <c r="EA573">
        <f>Drivers!EA775</f>
        <v>0</v>
      </c>
      <c r="EB573">
        <f>Drivers!EB775</f>
        <v>0</v>
      </c>
      <c r="EC573">
        <f>Drivers!EC775</f>
        <v>0</v>
      </c>
      <c r="ED573">
        <f>Drivers!ED775</f>
        <v>0</v>
      </c>
      <c r="EE573">
        <f>Drivers!EE775</f>
        <v>0</v>
      </c>
      <c r="EF573">
        <f>Drivers!EF775</f>
        <v>0</v>
      </c>
      <c r="EG573">
        <f>Drivers!EG775</f>
        <v>0</v>
      </c>
      <c r="EH573">
        <f>Drivers!EH775</f>
        <v>0</v>
      </c>
      <c r="EI573">
        <f>Drivers!EI775</f>
        <v>0</v>
      </c>
      <c r="EJ573">
        <f>Drivers!EJ775</f>
        <v>0</v>
      </c>
    </row>
    <row r="574" spans="1:140" hidden="1" outlineLevel="1">
      <c r="A574">
        <f>Drivers!A776</f>
        <v>0</v>
      </c>
      <c r="B574">
        <f>Drivers!B776</f>
        <v>0</v>
      </c>
      <c r="C574">
        <f>Drivers!C776</f>
        <v>0</v>
      </c>
      <c r="D574">
        <f>Drivers!D776</f>
        <v>0</v>
      </c>
      <c r="E574">
        <f>Drivers!E776</f>
        <v>0</v>
      </c>
      <c r="F574">
        <f>Drivers!F776</f>
        <v>0</v>
      </c>
      <c r="G574">
        <f>Drivers!G776</f>
        <v>0</v>
      </c>
      <c r="H574">
        <f>Drivers!H776</f>
        <v>0</v>
      </c>
      <c r="I574" t="str">
        <f>Drivers!I776</f>
        <v>Average Monthly Unique Users (million)</v>
      </c>
      <c r="J574">
        <f>Drivers!J776</f>
        <v>0</v>
      </c>
      <c r="K574">
        <f>Drivers!K776</f>
        <v>0</v>
      </c>
      <c r="L574">
        <f>Drivers!L776</f>
        <v>0</v>
      </c>
      <c r="M574">
        <f>Drivers!M776</f>
        <v>0</v>
      </c>
      <c r="N574">
        <f>Drivers!N776</f>
        <v>0</v>
      </c>
      <c r="O574">
        <f>Drivers!O776</f>
        <v>0</v>
      </c>
      <c r="P574">
        <f>Drivers!P776</f>
        <v>0</v>
      </c>
      <c r="Q574">
        <f>Drivers!Q776</f>
        <v>0</v>
      </c>
      <c r="R574">
        <f>Drivers!R776</f>
        <v>0</v>
      </c>
      <c r="S574">
        <f>Drivers!S776</f>
        <v>0</v>
      </c>
      <c r="T574">
        <f>Drivers!T776</f>
        <v>0</v>
      </c>
      <c r="U574">
        <f>Drivers!U776</f>
        <v>0</v>
      </c>
      <c r="V574">
        <f>Drivers!V776</f>
        <v>0</v>
      </c>
      <c r="W574">
        <f>Drivers!W776</f>
        <v>0</v>
      </c>
      <c r="X574">
        <f>Drivers!X776</f>
        <v>0</v>
      </c>
      <c r="Y574">
        <f>Drivers!Y776</f>
        <v>0</v>
      </c>
      <c r="Z574">
        <f>Drivers!Z776</f>
        <v>0</v>
      </c>
      <c r="AA574">
        <f>Drivers!AA776</f>
        <v>0</v>
      </c>
      <c r="AB574">
        <f>Drivers!AB776</f>
        <v>0</v>
      </c>
      <c r="AC574">
        <f>Drivers!AC776</f>
        <v>0</v>
      </c>
      <c r="AD574">
        <f>Drivers!AD776</f>
        <v>0</v>
      </c>
      <c r="AE574">
        <f>Drivers!AE776</f>
        <v>0</v>
      </c>
      <c r="AF574">
        <f>Drivers!AF776</f>
        <v>0</v>
      </c>
      <c r="AG574">
        <f>Drivers!AG776</f>
        <v>0</v>
      </c>
      <c r="AH574">
        <f>Drivers!AH776</f>
        <v>0</v>
      </c>
      <c r="AI574">
        <f>Drivers!AI776</f>
        <v>0</v>
      </c>
      <c r="AJ574">
        <f>Drivers!AJ776</f>
        <v>0</v>
      </c>
      <c r="AK574">
        <f>Drivers!AK776</f>
        <v>0</v>
      </c>
      <c r="AL574">
        <f>Drivers!AL776</f>
        <v>0</v>
      </c>
      <c r="AM574">
        <f>Drivers!AM776</f>
        <v>0</v>
      </c>
      <c r="AN574">
        <f>Drivers!AN776</f>
        <v>0</v>
      </c>
      <c r="AO574">
        <f>Drivers!AO776</f>
        <v>0</v>
      </c>
      <c r="AP574">
        <f>Drivers!AP776</f>
        <v>0</v>
      </c>
      <c r="AQ574">
        <f>Drivers!AQ776</f>
        <v>0</v>
      </c>
      <c r="AR574">
        <f>Drivers!AR776</f>
        <v>0</v>
      </c>
      <c r="AS574">
        <f>Drivers!AS776</f>
        <v>0</v>
      </c>
      <c r="AT574">
        <f>Drivers!AT776</f>
        <v>8.0839999999999996</v>
      </c>
      <c r="AU574">
        <f>Drivers!AU776</f>
        <v>8.6150000000000002</v>
      </c>
      <c r="AV574">
        <f>Drivers!AV776</f>
        <v>8.4849999999999994</v>
      </c>
      <c r="AW574">
        <f>Drivers!AW776</f>
        <v>7.6109999999999998</v>
      </c>
      <c r="AX574">
        <f>Drivers!AX776</f>
        <v>9.3010000000000002</v>
      </c>
      <c r="AY574">
        <f>Drivers!AY776</f>
        <v>10.750999999999999</v>
      </c>
      <c r="AZ574">
        <f>Drivers!AZ776</f>
        <v>12.061</v>
      </c>
      <c r="BA574">
        <f>Drivers!BA776</f>
        <v>12.666</v>
      </c>
      <c r="BB574">
        <f>Drivers!BB776</f>
        <v>17.306000000000001</v>
      </c>
      <c r="BC574">
        <f>Drivers!BC776</f>
        <v>20.757999999999999</v>
      </c>
      <c r="BD574">
        <f>Drivers!BD776</f>
        <v>24.238</v>
      </c>
      <c r="BE574">
        <f>Drivers!BE776</f>
        <v>23.507000000000001</v>
      </c>
      <c r="BF574">
        <f>Drivers!BF776</f>
        <v>31.797000000000001</v>
      </c>
      <c r="BG574">
        <f>Drivers!BG776</f>
        <v>33.473999999999997</v>
      </c>
      <c r="BH574">
        <f>Drivers!BH776</f>
        <v>36.095999999999997</v>
      </c>
      <c r="BI574">
        <f>Drivers!BI776</f>
        <v>34.534999999999997</v>
      </c>
      <c r="BJ574">
        <f>Drivers!BJ776</f>
        <v>46.652000000000001</v>
      </c>
      <c r="BK574">
        <f>Drivers!BK776</f>
        <v>54.317</v>
      </c>
      <c r="BL574">
        <f>Drivers!BL776</f>
        <v>61.118000000000002</v>
      </c>
      <c r="BM574">
        <f>Drivers!BM776</f>
        <v>54.357999999999997</v>
      </c>
      <c r="BN574">
        <f>Drivers!BN776</f>
        <v>70.668000000000006</v>
      </c>
      <c r="BO574">
        <f>Drivers!BO776</f>
        <v>81.108000000000004</v>
      </c>
      <c r="BP574">
        <f>Drivers!BP776</f>
        <v>85.978999999999999</v>
      </c>
      <c r="BQ574">
        <f>Drivers!BQ776</f>
        <v>76.712999999999994</v>
      </c>
      <c r="BR574">
        <f>Drivers!BR776</f>
        <v>109.91200000000001</v>
      </c>
      <c r="BS574">
        <f>Drivers!BS776</f>
        <v>103.00716000000001</v>
      </c>
      <c r="BT574">
        <f>Drivers!BT776</f>
        <v>109.19333</v>
      </c>
      <c r="BU574">
        <f>Drivers!BU776</f>
        <v>97.425509999999989</v>
      </c>
      <c r="BV574">
        <f>Drivers!BV776</f>
        <v>130.79527999999999</v>
      </c>
      <c r="BW574">
        <f>Drivers!BW776</f>
        <v>122.57852040000002</v>
      </c>
      <c r="BX574">
        <f>Drivers!BX776</f>
        <v>129.9400627</v>
      </c>
      <c r="BY574">
        <f>Drivers!BY776</f>
        <v>115.93635689999998</v>
      </c>
      <c r="BZ574">
        <f>Drivers!BZ776</f>
        <v>155.64638319999997</v>
      </c>
      <c r="CA574">
        <f>Drivers!CA776</f>
        <v>145.868439276</v>
      </c>
      <c r="CB574">
        <f>Drivers!CB776</f>
        <v>154.62867461299999</v>
      </c>
      <c r="CC574">
        <f>Drivers!CC776</f>
        <v>137.96426471099997</v>
      </c>
      <c r="CD574">
        <f>Drivers!CD776</f>
        <v>0</v>
      </c>
      <c r="CE574">
        <f>Drivers!CE776</f>
        <v>0</v>
      </c>
      <c r="CF574">
        <f>Drivers!CF776</f>
        <v>0</v>
      </c>
      <c r="CG574">
        <f>Drivers!CG776</f>
        <v>0</v>
      </c>
      <c r="CH574">
        <f>Drivers!CH776</f>
        <v>0</v>
      </c>
      <c r="CI574">
        <f>Drivers!CI776</f>
        <v>0</v>
      </c>
      <c r="CJ574">
        <f>Drivers!CJ776</f>
        <v>0</v>
      </c>
      <c r="CK574">
        <f>Drivers!CK776</f>
        <v>0</v>
      </c>
      <c r="CL574">
        <f>Drivers!CL776</f>
        <v>0</v>
      </c>
      <c r="CM574">
        <f>Drivers!CM776</f>
        <v>0</v>
      </c>
      <c r="CN574">
        <f>Drivers!CN776</f>
        <v>0</v>
      </c>
      <c r="CO574">
        <f>Drivers!CO776</f>
        <v>0</v>
      </c>
      <c r="CP574">
        <f>Drivers!CP776</f>
        <v>0</v>
      </c>
      <c r="CQ574">
        <f>Drivers!CQ776</f>
        <v>0</v>
      </c>
      <c r="CR574">
        <f>Drivers!CR776</f>
        <v>0</v>
      </c>
      <c r="CS574">
        <f>Drivers!CS776</f>
        <v>0</v>
      </c>
      <c r="CT574">
        <f>Drivers!CT776</f>
        <v>0</v>
      </c>
      <c r="CU574">
        <f>Drivers!CU776</f>
        <v>0</v>
      </c>
      <c r="CV574">
        <f>Drivers!CV776</f>
        <v>0</v>
      </c>
      <c r="CW574">
        <f>Drivers!CW776</f>
        <v>0</v>
      </c>
      <c r="CX574">
        <f>Drivers!CX776</f>
        <v>0</v>
      </c>
      <c r="CY574">
        <f>Drivers!CY776</f>
        <v>0</v>
      </c>
      <c r="CZ574">
        <f>Drivers!CZ776</f>
        <v>0</v>
      </c>
      <c r="DA574">
        <f>Drivers!DA776</f>
        <v>0</v>
      </c>
      <c r="DB574">
        <f>Drivers!DB776</f>
        <v>0</v>
      </c>
      <c r="DC574">
        <f>Drivers!DC776</f>
        <v>0</v>
      </c>
      <c r="DD574">
        <f>Drivers!DD776</f>
        <v>0</v>
      </c>
      <c r="DE574">
        <f>Drivers!DE776</f>
        <v>0</v>
      </c>
      <c r="DF574">
        <f>Drivers!DF776</f>
        <v>0</v>
      </c>
      <c r="DG574">
        <f>Drivers!DG776</f>
        <v>0</v>
      </c>
      <c r="DH574">
        <f>Drivers!DH776</f>
        <v>0</v>
      </c>
      <c r="DI574">
        <f>Drivers!DI776</f>
        <v>0</v>
      </c>
      <c r="DJ574">
        <f>Drivers!DJ776</f>
        <v>0</v>
      </c>
      <c r="DK574">
        <f>Drivers!DK776</f>
        <v>0</v>
      </c>
      <c r="DL574">
        <f>Drivers!DL776</f>
        <v>0</v>
      </c>
      <c r="DM574">
        <f>Drivers!DM776</f>
        <v>0</v>
      </c>
      <c r="DN574">
        <f>Drivers!DN776</f>
        <v>0</v>
      </c>
      <c r="DO574">
        <f>Drivers!DO776</f>
        <v>0</v>
      </c>
      <c r="DP574">
        <f>Drivers!DP776</f>
        <v>0</v>
      </c>
      <c r="DQ574" t="str">
        <f>Drivers!DQ776</f>
        <v>NA</v>
      </c>
      <c r="DR574" t="str">
        <f>Drivers!DR776</f>
        <v>NA</v>
      </c>
      <c r="DS574" t="str">
        <f>Drivers!DS776</f>
        <v>NA</v>
      </c>
      <c r="DT574">
        <f>Drivers!DT776</f>
        <v>8.1987499999999986</v>
      </c>
      <c r="DU574">
        <f>Drivers!DU776</f>
        <v>11.194749999999999</v>
      </c>
      <c r="DV574">
        <f>Drivers!DV776</f>
        <v>21.452249999999999</v>
      </c>
      <c r="DW574">
        <f>Drivers!DW776</f>
        <v>33.975499999999997</v>
      </c>
      <c r="DX574">
        <f>Drivers!DX776</f>
        <v>54.111249999999998</v>
      </c>
      <c r="DY574">
        <f>Drivers!DY776</f>
        <v>78.61699999999999</v>
      </c>
      <c r="DZ574">
        <f>Drivers!DZ776</f>
        <v>0</v>
      </c>
      <c r="EA574">
        <f>Drivers!EA776</f>
        <v>0</v>
      </c>
      <c r="EB574">
        <f>Drivers!EB776</f>
        <v>0</v>
      </c>
      <c r="EC574">
        <f>Drivers!EC776</f>
        <v>0</v>
      </c>
      <c r="ED574">
        <f>Drivers!ED776</f>
        <v>0</v>
      </c>
      <c r="EE574">
        <f>Drivers!EE776</f>
        <v>0</v>
      </c>
      <c r="EF574">
        <f>Drivers!EF776</f>
        <v>0</v>
      </c>
      <c r="EG574">
        <f>Drivers!EG776</f>
        <v>0</v>
      </c>
      <c r="EH574">
        <f>Drivers!EH776</f>
        <v>0</v>
      </c>
      <c r="EI574">
        <f>Drivers!EI776</f>
        <v>0</v>
      </c>
      <c r="EJ574">
        <f>Drivers!EJ776</f>
        <v>0</v>
      </c>
    </row>
    <row r="575" spans="1:140" hidden="1" outlineLevel="1">
      <c r="A575">
        <f>Drivers!A777</f>
        <v>0</v>
      </c>
      <c r="B575">
        <f>Drivers!B777</f>
        <v>0</v>
      </c>
      <c r="C575">
        <f>Drivers!C777</f>
        <v>0</v>
      </c>
      <c r="D575">
        <f>Drivers!D777</f>
        <v>0</v>
      </c>
      <c r="E575">
        <f>Drivers!E777</f>
        <v>0</v>
      </c>
      <c r="F575">
        <f>Drivers!F777</f>
        <v>0</v>
      </c>
      <c r="G575">
        <f>Drivers!G777</f>
        <v>0</v>
      </c>
      <c r="H575">
        <f>Drivers!H777</f>
        <v>0</v>
      </c>
      <c r="I575" t="str">
        <f>Drivers!I777</f>
        <v>x Average Monthly Revenue per User</v>
      </c>
      <c r="J575">
        <f>Drivers!J777</f>
        <v>0</v>
      </c>
      <c r="K575">
        <f>Drivers!K777</f>
        <v>0</v>
      </c>
      <c r="L575">
        <f>Drivers!L777</f>
        <v>0</v>
      </c>
      <c r="M575">
        <f>Drivers!M777</f>
        <v>0</v>
      </c>
      <c r="N575">
        <f>Drivers!N777</f>
        <v>0</v>
      </c>
      <c r="O575">
        <f>Drivers!O777</f>
        <v>0</v>
      </c>
      <c r="P575">
        <f>Drivers!P777</f>
        <v>0</v>
      </c>
      <c r="Q575">
        <f>Drivers!Q777</f>
        <v>0</v>
      </c>
      <c r="R575">
        <f>Drivers!R777</f>
        <v>0</v>
      </c>
      <c r="S575">
        <f>Drivers!S777</f>
        <v>0</v>
      </c>
      <c r="T575">
        <f>Drivers!T777</f>
        <v>0</v>
      </c>
      <c r="U575">
        <f>Drivers!U777</f>
        <v>0</v>
      </c>
      <c r="V575">
        <f>Drivers!V777</f>
        <v>0</v>
      </c>
      <c r="W575">
        <f>Drivers!W777</f>
        <v>0</v>
      </c>
      <c r="X575">
        <f>Drivers!X777</f>
        <v>0</v>
      </c>
      <c r="Y575">
        <f>Drivers!Y777</f>
        <v>0</v>
      </c>
      <c r="Z575">
        <f>Drivers!Z777</f>
        <v>0</v>
      </c>
      <c r="AA575">
        <f>Drivers!AA777</f>
        <v>0</v>
      </c>
      <c r="AB575">
        <f>Drivers!AB777</f>
        <v>0</v>
      </c>
      <c r="AC575">
        <f>Drivers!AC777</f>
        <v>0</v>
      </c>
      <c r="AD575">
        <f>Drivers!AD777</f>
        <v>0</v>
      </c>
      <c r="AE575">
        <f>Drivers!AE777</f>
        <v>0</v>
      </c>
      <c r="AF575">
        <f>Drivers!AF777</f>
        <v>0</v>
      </c>
      <c r="AG575">
        <f>Drivers!AG777</f>
        <v>0</v>
      </c>
      <c r="AH575">
        <f>Drivers!AH777</f>
        <v>0</v>
      </c>
      <c r="AI575">
        <f>Drivers!AI777</f>
        <v>0</v>
      </c>
      <c r="AJ575">
        <f>Drivers!AJ777</f>
        <v>0</v>
      </c>
      <c r="AK575">
        <f>Drivers!AK777</f>
        <v>0</v>
      </c>
      <c r="AL575">
        <f>Drivers!AL777</f>
        <v>0</v>
      </c>
      <c r="AM575">
        <f>Drivers!AM777</f>
        <v>0</v>
      </c>
      <c r="AN575">
        <f>Drivers!AN777</f>
        <v>0</v>
      </c>
      <c r="AO575">
        <f>Drivers!AO777</f>
        <v>0</v>
      </c>
      <c r="AP575">
        <f>Drivers!AP777</f>
        <v>0</v>
      </c>
      <c r="AQ575">
        <f>Drivers!AQ777</f>
        <v>0</v>
      </c>
      <c r="AR575">
        <f>Drivers!AR777</f>
        <v>0</v>
      </c>
      <c r="AS575">
        <f>Drivers!AS777</f>
        <v>0</v>
      </c>
      <c r="AT575" t="e">
        <f>Drivers!AT777</f>
        <v>#DIV/0!</v>
      </c>
      <c r="AU575" t="e">
        <f>Drivers!AU777</f>
        <v>#DIV/0!</v>
      </c>
      <c r="AV575" t="e">
        <f>Drivers!AV777</f>
        <v>#DIV/0!</v>
      </c>
      <c r="AW575" t="e">
        <f>Drivers!AW777</f>
        <v>#DIV/0!</v>
      </c>
      <c r="AX575" t="e">
        <f>Drivers!AX777</f>
        <v>#DIV/0!</v>
      </c>
      <c r="AY575" t="e">
        <f>Drivers!AY777</f>
        <v>#DIV/0!</v>
      </c>
      <c r="AZ575" t="e">
        <f>Drivers!AZ777</f>
        <v>#DIV/0!</v>
      </c>
      <c r="BA575" t="e">
        <f>Drivers!BA777</f>
        <v>#DIV/0!</v>
      </c>
      <c r="BB575" t="e">
        <f>Drivers!BB777</f>
        <v>#DIV/0!</v>
      </c>
      <c r="BC575" t="e">
        <f>Drivers!BC777</f>
        <v>#DIV/0!</v>
      </c>
      <c r="BD575" t="e">
        <f>Drivers!BD777</f>
        <v>#DIV/0!</v>
      </c>
      <c r="BE575" t="e">
        <f>Drivers!BE777</f>
        <v>#DIV/0!</v>
      </c>
      <c r="BF575" t="e">
        <f>Drivers!BF777</f>
        <v>#DIV/0!</v>
      </c>
      <c r="BG575" t="e">
        <f>Drivers!BG777</f>
        <v>#DIV/0!</v>
      </c>
      <c r="BH575" t="e">
        <f>Drivers!BH777</f>
        <v>#DIV/0!</v>
      </c>
      <c r="BI575" t="e">
        <f>Drivers!BI777</f>
        <v>#DIV/0!</v>
      </c>
      <c r="BJ575" t="e">
        <f>Drivers!BJ777</f>
        <v>#DIV/0!</v>
      </c>
      <c r="BK575" t="e">
        <f>Drivers!BK777</f>
        <v>#DIV/0!</v>
      </c>
      <c r="BL575" t="e">
        <f>Drivers!BL777</f>
        <v>#DIV/0!</v>
      </c>
      <c r="BM575" t="e">
        <f>Drivers!BM777</f>
        <v>#DIV/0!</v>
      </c>
      <c r="BN575" t="e">
        <f>Drivers!BN777</f>
        <v>#DIV/0!</v>
      </c>
      <c r="BO575" t="e">
        <f>Drivers!BO777</f>
        <v>#DIV/0!</v>
      </c>
      <c r="BP575" t="e">
        <f>Drivers!BP777</f>
        <v>#DIV/0!</v>
      </c>
      <c r="BQ575" t="e">
        <f>Drivers!BQ777</f>
        <v>#DIV/0!</v>
      </c>
      <c r="BR575" t="e">
        <f>Drivers!BR777</f>
        <v>#DIV/0!</v>
      </c>
      <c r="BS575" t="e">
        <f>Drivers!BS777</f>
        <v>#DIV/0!</v>
      </c>
      <c r="BT575" t="e">
        <f>Drivers!BT777</f>
        <v>#DIV/0!</v>
      </c>
      <c r="BU575" t="e">
        <f>Drivers!BU777</f>
        <v>#DIV/0!</v>
      </c>
      <c r="BV575" t="e">
        <f>Drivers!BV777</f>
        <v>#DIV/0!</v>
      </c>
      <c r="BW575" t="e">
        <f>Drivers!BW777</f>
        <v>#DIV/0!</v>
      </c>
      <c r="BX575" t="e">
        <f>Drivers!BX777</f>
        <v>#DIV/0!</v>
      </c>
      <c r="BY575" t="e">
        <f>Drivers!BY777</f>
        <v>#DIV/0!</v>
      </c>
      <c r="BZ575" t="e">
        <f>Drivers!BZ777</f>
        <v>#DIV/0!</v>
      </c>
      <c r="CA575" t="e">
        <f>Drivers!CA777</f>
        <v>#DIV/0!</v>
      </c>
      <c r="CB575" t="e">
        <f>Drivers!CB777</f>
        <v>#DIV/0!</v>
      </c>
      <c r="CC575" t="e">
        <f>Drivers!CC777</f>
        <v>#DIV/0!</v>
      </c>
      <c r="CD575">
        <f>Drivers!CD777</f>
        <v>0</v>
      </c>
      <c r="CE575">
        <f>Drivers!CE777</f>
        <v>0</v>
      </c>
      <c r="CF575">
        <f>Drivers!CF777</f>
        <v>0</v>
      </c>
      <c r="CG575">
        <f>Drivers!CG777</f>
        <v>0</v>
      </c>
      <c r="CH575">
        <f>Drivers!CH777</f>
        <v>0</v>
      </c>
      <c r="CI575">
        <f>Drivers!CI777</f>
        <v>0</v>
      </c>
      <c r="CJ575">
        <f>Drivers!CJ777</f>
        <v>0</v>
      </c>
      <c r="CK575">
        <f>Drivers!CK777</f>
        <v>0</v>
      </c>
      <c r="CL575">
        <f>Drivers!CL777</f>
        <v>0</v>
      </c>
      <c r="CM575">
        <f>Drivers!CM777</f>
        <v>0</v>
      </c>
      <c r="CN575">
        <f>Drivers!CN777</f>
        <v>0</v>
      </c>
      <c r="CO575">
        <f>Drivers!CO777</f>
        <v>0</v>
      </c>
      <c r="CP575">
        <f>Drivers!CP777</f>
        <v>0</v>
      </c>
      <c r="CQ575">
        <f>Drivers!CQ777</f>
        <v>0</v>
      </c>
      <c r="CR575">
        <f>Drivers!CR777</f>
        <v>0</v>
      </c>
      <c r="CS575">
        <f>Drivers!CS777</f>
        <v>0</v>
      </c>
      <c r="CT575">
        <f>Drivers!CT777</f>
        <v>0</v>
      </c>
      <c r="CU575">
        <f>Drivers!CU777</f>
        <v>0</v>
      </c>
      <c r="CV575">
        <f>Drivers!CV777</f>
        <v>0</v>
      </c>
      <c r="CW575">
        <f>Drivers!CW777</f>
        <v>0</v>
      </c>
      <c r="CX575">
        <f>Drivers!CX777</f>
        <v>0</v>
      </c>
      <c r="CY575">
        <f>Drivers!CY777</f>
        <v>0</v>
      </c>
      <c r="CZ575">
        <f>Drivers!CZ777</f>
        <v>0</v>
      </c>
      <c r="DA575">
        <f>Drivers!DA777</f>
        <v>0</v>
      </c>
      <c r="DB575">
        <f>Drivers!DB777</f>
        <v>0</v>
      </c>
      <c r="DC575">
        <f>Drivers!DC777</f>
        <v>0</v>
      </c>
      <c r="DD575">
        <f>Drivers!DD777</f>
        <v>0</v>
      </c>
      <c r="DE575">
        <f>Drivers!DE777</f>
        <v>0</v>
      </c>
      <c r="DF575">
        <f>Drivers!DF777</f>
        <v>0</v>
      </c>
      <c r="DG575">
        <f>Drivers!DG777</f>
        <v>0</v>
      </c>
      <c r="DH575">
        <f>Drivers!DH777</f>
        <v>0</v>
      </c>
      <c r="DI575">
        <f>Drivers!DI777</f>
        <v>0</v>
      </c>
      <c r="DJ575">
        <f>Drivers!DJ777</f>
        <v>0</v>
      </c>
      <c r="DK575">
        <f>Drivers!DK777</f>
        <v>0</v>
      </c>
      <c r="DL575">
        <f>Drivers!DL777</f>
        <v>0</v>
      </c>
      <c r="DM575">
        <f>Drivers!DM777</f>
        <v>0</v>
      </c>
      <c r="DN575">
        <f>Drivers!DN777</f>
        <v>0</v>
      </c>
      <c r="DO575">
        <f>Drivers!DO777</f>
        <v>0</v>
      </c>
      <c r="DP575">
        <f>Drivers!DP777</f>
        <v>0</v>
      </c>
      <c r="DQ575" t="str">
        <f>Drivers!DQ777</f>
        <v>NA</v>
      </c>
      <c r="DR575" t="str">
        <f>Drivers!DR777</f>
        <v>NA</v>
      </c>
      <c r="DS575" t="str">
        <f>Drivers!DS777</f>
        <v>NA</v>
      </c>
      <c r="DT575" t="e">
        <f>Drivers!DT777</f>
        <v>#DIV/0!</v>
      </c>
      <c r="DU575" t="e">
        <f>Drivers!DU777</f>
        <v>#DIV/0!</v>
      </c>
      <c r="DV575" t="e">
        <f>Drivers!DV777</f>
        <v>#DIV/0!</v>
      </c>
      <c r="DW575" t="e">
        <f>Drivers!DW777</f>
        <v>#DIV/0!</v>
      </c>
      <c r="DX575" t="e">
        <f>Drivers!DX777</f>
        <v>#DIV/0!</v>
      </c>
      <c r="DY575" t="e">
        <f>Drivers!DY777</f>
        <v>#DIV/0!</v>
      </c>
      <c r="DZ575">
        <f>Drivers!DZ777</f>
        <v>0</v>
      </c>
      <c r="EA575">
        <f>Drivers!EA777</f>
        <v>0</v>
      </c>
      <c r="EB575">
        <f>Drivers!EB777</f>
        <v>0</v>
      </c>
      <c r="EC575">
        <f>Drivers!EC777</f>
        <v>0</v>
      </c>
      <c r="ED575">
        <f>Drivers!ED777</f>
        <v>0</v>
      </c>
      <c r="EE575">
        <f>Drivers!EE777</f>
        <v>0</v>
      </c>
      <c r="EF575">
        <f>Drivers!EF777</f>
        <v>0</v>
      </c>
      <c r="EG575">
        <f>Drivers!EG777</f>
        <v>0</v>
      </c>
      <c r="EH575">
        <f>Drivers!EH777</f>
        <v>0</v>
      </c>
      <c r="EI575">
        <f>Drivers!EI777</f>
        <v>0</v>
      </c>
      <c r="EJ575">
        <f>Drivers!EJ777</f>
        <v>0</v>
      </c>
    </row>
    <row r="576" spans="1:140" hidden="1" outlineLevel="1">
      <c r="A576">
        <f>Drivers!A778</f>
        <v>0</v>
      </c>
      <c r="B576">
        <f>Drivers!B778</f>
        <v>0</v>
      </c>
      <c r="C576">
        <f>Drivers!C778</f>
        <v>0</v>
      </c>
      <c r="D576">
        <f>Drivers!D778</f>
        <v>0</v>
      </c>
      <c r="E576">
        <f>Drivers!E778</f>
        <v>0</v>
      </c>
      <c r="F576">
        <f>Drivers!F778</f>
        <v>0</v>
      </c>
      <c r="G576">
        <f>Drivers!G778</f>
        <v>0</v>
      </c>
      <c r="H576">
        <f>Drivers!H778</f>
        <v>0</v>
      </c>
      <c r="I576" t="str">
        <f>Drivers!I778</f>
        <v>x Months per Period</v>
      </c>
      <c r="J576">
        <f>Drivers!J778</f>
        <v>0</v>
      </c>
      <c r="K576">
        <f>Drivers!K778</f>
        <v>0</v>
      </c>
      <c r="L576">
        <f>Drivers!L778</f>
        <v>0</v>
      </c>
      <c r="M576">
        <f>Drivers!M778</f>
        <v>0</v>
      </c>
      <c r="N576">
        <f>Drivers!N778</f>
        <v>0</v>
      </c>
      <c r="O576">
        <f>Drivers!O778</f>
        <v>0</v>
      </c>
      <c r="P576">
        <f>Drivers!P778</f>
        <v>0</v>
      </c>
      <c r="Q576">
        <f>Drivers!Q778</f>
        <v>0</v>
      </c>
      <c r="R576">
        <f>Drivers!R778</f>
        <v>0</v>
      </c>
      <c r="S576">
        <f>Drivers!S778</f>
        <v>0</v>
      </c>
      <c r="T576">
        <f>Drivers!T778</f>
        <v>0</v>
      </c>
      <c r="U576">
        <f>Drivers!U778</f>
        <v>0</v>
      </c>
      <c r="V576">
        <f>Drivers!V778</f>
        <v>0</v>
      </c>
      <c r="W576">
        <f>Drivers!W778</f>
        <v>0</v>
      </c>
      <c r="X576">
        <f>Drivers!X778</f>
        <v>0</v>
      </c>
      <c r="Y576">
        <f>Drivers!Y778</f>
        <v>0</v>
      </c>
      <c r="Z576">
        <f>Drivers!Z778</f>
        <v>0</v>
      </c>
      <c r="AA576">
        <f>Drivers!AA778</f>
        <v>0</v>
      </c>
      <c r="AB576">
        <f>Drivers!AB778</f>
        <v>0</v>
      </c>
      <c r="AC576">
        <f>Drivers!AC778</f>
        <v>0</v>
      </c>
      <c r="AD576">
        <f>Drivers!AD778</f>
        <v>0</v>
      </c>
      <c r="AE576">
        <f>Drivers!AE778</f>
        <v>0</v>
      </c>
      <c r="AF576">
        <f>Drivers!AF778</f>
        <v>0</v>
      </c>
      <c r="AG576">
        <f>Drivers!AG778</f>
        <v>0</v>
      </c>
      <c r="AH576">
        <f>Drivers!AH778</f>
        <v>0</v>
      </c>
      <c r="AI576">
        <f>Drivers!AI778</f>
        <v>0</v>
      </c>
      <c r="AJ576">
        <f>Drivers!AJ778</f>
        <v>0</v>
      </c>
      <c r="AK576">
        <f>Drivers!AK778</f>
        <v>0</v>
      </c>
      <c r="AL576">
        <f>Drivers!AL778</f>
        <v>0</v>
      </c>
      <c r="AM576">
        <f>Drivers!AM778</f>
        <v>0</v>
      </c>
      <c r="AN576">
        <f>Drivers!AN778</f>
        <v>0</v>
      </c>
      <c r="AO576">
        <f>Drivers!AO778</f>
        <v>0</v>
      </c>
      <c r="AP576">
        <f>Drivers!AP778</f>
        <v>0</v>
      </c>
      <c r="AQ576">
        <f>Drivers!AQ778</f>
        <v>0</v>
      </c>
      <c r="AR576">
        <f>Drivers!AR778</f>
        <v>0</v>
      </c>
      <c r="AS576">
        <f>Drivers!AS778</f>
        <v>0</v>
      </c>
      <c r="AT576">
        <f>Drivers!AT778</f>
        <v>0</v>
      </c>
      <c r="AU576">
        <f>Drivers!AU778</f>
        <v>0</v>
      </c>
      <c r="AV576">
        <f>Drivers!AV778</f>
        <v>0</v>
      </c>
      <c r="AW576">
        <f>Drivers!AW778</f>
        <v>0</v>
      </c>
      <c r="AX576">
        <f>Drivers!AX778</f>
        <v>0</v>
      </c>
      <c r="AY576">
        <f>Drivers!AY778</f>
        <v>0</v>
      </c>
      <c r="AZ576">
        <f>Drivers!AZ778</f>
        <v>0</v>
      </c>
      <c r="BA576">
        <f>Drivers!BA778</f>
        <v>0</v>
      </c>
      <c r="BB576">
        <f>Drivers!BB778</f>
        <v>0</v>
      </c>
      <c r="BC576">
        <f>Drivers!BC778</f>
        <v>0</v>
      </c>
      <c r="BD576">
        <f>Drivers!BD778</f>
        <v>0</v>
      </c>
      <c r="BE576">
        <f>Drivers!BE778</f>
        <v>0</v>
      </c>
      <c r="BF576">
        <f>Drivers!BF778</f>
        <v>0</v>
      </c>
      <c r="BG576">
        <f>Drivers!BG778</f>
        <v>0</v>
      </c>
      <c r="BH576">
        <f>Drivers!BH778</f>
        <v>0</v>
      </c>
      <c r="BI576">
        <f>Drivers!BI778</f>
        <v>0</v>
      </c>
      <c r="BJ576">
        <f>Drivers!BJ778</f>
        <v>0</v>
      </c>
      <c r="BK576">
        <f>Drivers!BK778</f>
        <v>0</v>
      </c>
      <c r="BL576">
        <f>Drivers!BL778</f>
        <v>0</v>
      </c>
      <c r="BM576">
        <f>Drivers!BM778</f>
        <v>0</v>
      </c>
      <c r="BN576">
        <f>Drivers!BN778</f>
        <v>0</v>
      </c>
      <c r="BO576">
        <f>Drivers!BO778</f>
        <v>0</v>
      </c>
      <c r="BP576">
        <f>Drivers!BP778</f>
        <v>0</v>
      </c>
      <c r="BQ576">
        <f>Drivers!BQ778</f>
        <v>0</v>
      </c>
      <c r="BR576">
        <f>Drivers!BR778</f>
        <v>0</v>
      </c>
      <c r="BS576">
        <f>Drivers!BS778</f>
        <v>0</v>
      </c>
      <c r="BT576">
        <f>Drivers!BT778</f>
        <v>0</v>
      </c>
      <c r="BU576">
        <f>Drivers!BU778</f>
        <v>0</v>
      </c>
      <c r="BV576">
        <f>Drivers!BV778</f>
        <v>0</v>
      </c>
      <c r="BW576">
        <f>Drivers!BW778</f>
        <v>0</v>
      </c>
      <c r="BX576">
        <f>Drivers!BX778</f>
        <v>0</v>
      </c>
      <c r="BY576">
        <f>Drivers!BY778</f>
        <v>0</v>
      </c>
      <c r="BZ576">
        <f>Drivers!BZ778</f>
        <v>0</v>
      </c>
      <c r="CA576">
        <f>Drivers!CA778</f>
        <v>0</v>
      </c>
      <c r="CB576">
        <f>Drivers!CB778</f>
        <v>0</v>
      </c>
      <c r="CC576">
        <f>Drivers!CC778</f>
        <v>0</v>
      </c>
      <c r="CD576">
        <f>Drivers!CD778</f>
        <v>0</v>
      </c>
      <c r="CE576">
        <f>Drivers!CE778</f>
        <v>0</v>
      </c>
      <c r="CF576">
        <f>Drivers!CF778</f>
        <v>0</v>
      </c>
      <c r="CG576">
        <f>Drivers!CG778</f>
        <v>0</v>
      </c>
      <c r="CH576">
        <f>Drivers!CH778</f>
        <v>0</v>
      </c>
      <c r="CI576">
        <f>Drivers!CI778</f>
        <v>0</v>
      </c>
      <c r="CJ576">
        <f>Drivers!CJ778</f>
        <v>0</v>
      </c>
      <c r="CK576">
        <f>Drivers!CK778</f>
        <v>0</v>
      </c>
      <c r="CL576">
        <f>Drivers!CL778</f>
        <v>0</v>
      </c>
      <c r="CM576">
        <f>Drivers!CM778</f>
        <v>0</v>
      </c>
      <c r="CN576">
        <f>Drivers!CN778</f>
        <v>0</v>
      </c>
      <c r="CO576">
        <f>Drivers!CO778</f>
        <v>0</v>
      </c>
      <c r="CP576">
        <f>Drivers!CP778</f>
        <v>0</v>
      </c>
      <c r="CQ576">
        <f>Drivers!CQ778</f>
        <v>0</v>
      </c>
      <c r="CR576">
        <f>Drivers!CR778</f>
        <v>0</v>
      </c>
      <c r="CS576">
        <f>Drivers!CS778</f>
        <v>0</v>
      </c>
      <c r="CT576">
        <f>Drivers!CT778</f>
        <v>0</v>
      </c>
      <c r="CU576">
        <f>Drivers!CU778</f>
        <v>0</v>
      </c>
      <c r="CV576">
        <f>Drivers!CV778</f>
        <v>0</v>
      </c>
      <c r="CW576">
        <f>Drivers!CW778</f>
        <v>0</v>
      </c>
      <c r="CX576">
        <f>Drivers!CX778</f>
        <v>0</v>
      </c>
      <c r="CY576">
        <f>Drivers!CY778</f>
        <v>0</v>
      </c>
      <c r="CZ576">
        <f>Drivers!CZ778</f>
        <v>0</v>
      </c>
      <c r="DA576">
        <f>Drivers!DA778</f>
        <v>0</v>
      </c>
      <c r="DB576">
        <f>Drivers!DB778</f>
        <v>0</v>
      </c>
      <c r="DC576">
        <f>Drivers!DC778</f>
        <v>0</v>
      </c>
      <c r="DD576">
        <f>Drivers!DD778</f>
        <v>0</v>
      </c>
      <c r="DE576">
        <f>Drivers!DE778</f>
        <v>0</v>
      </c>
      <c r="DF576">
        <f>Drivers!DF778</f>
        <v>0</v>
      </c>
      <c r="DG576">
        <f>Drivers!DG778</f>
        <v>0</v>
      </c>
      <c r="DH576">
        <f>Drivers!DH778</f>
        <v>0</v>
      </c>
      <c r="DI576">
        <f>Drivers!DI778</f>
        <v>0</v>
      </c>
      <c r="DJ576">
        <f>Drivers!DJ778</f>
        <v>0</v>
      </c>
      <c r="DK576">
        <f>Drivers!DK778</f>
        <v>0</v>
      </c>
      <c r="DL576">
        <f>Drivers!DL778</f>
        <v>0</v>
      </c>
      <c r="DM576">
        <f>Drivers!DM778</f>
        <v>0</v>
      </c>
      <c r="DN576">
        <f>Drivers!DN778</f>
        <v>0</v>
      </c>
      <c r="DO576">
        <f>Drivers!DO778</f>
        <v>0</v>
      </c>
      <c r="DP576">
        <f>Drivers!DP778</f>
        <v>0</v>
      </c>
      <c r="DQ576">
        <f>Drivers!DQ778</f>
        <v>0</v>
      </c>
      <c r="DR576">
        <f>Drivers!DR778</f>
        <v>0</v>
      </c>
      <c r="DS576">
        <f>Drivers!DS778</f>
        <v>0</v>
      </c>
      <c r="DT576">
        <f>Drivers!DT778</f>
        <v>0</v>
      </c>
      <c r="DU576">
        <f>Drivers!DU778</f>
        <v>0</v>
      </c>
      <c r="DV576">
        <f>Drivers!DV778</f>
        <v>0</v>
      </c>
      <c r="DW576">
        <f>Drivers!DW778</f>
        <v>0</v>
      </c>
      <c r="DX576">
        <f>Drivers!DX778</f>
        <v>0</v>
      </c>
      <c r="DY576">
        <f>Drivers!DY778</f>
        <v>0</v>
      </c>
      <c r="DZ576">
        <f>Drivers!DZ778</f>
        <v>0</v>
      </c>
      <c r="EA576">
        <f>Drivers!EA778</f>
        <v>0</v>
      </c>
      <c r="EB576">
        <f>Drivers!EB778</f>
        <v>0</v>
      </c>
      <c r="EC576">
        <f>Drivers!EC778</f>
        <v>0</v>
      </c>
      <c r="ED576">
        <f>Drivers!ED778</f>
        <v>0</v>
      </c>
      <c r="EE576">
        <f>Drivers!EE778</f>
        <v>0</v>
      </c>
      <c r="EF576">
        <f>Drivers!EF778</f>
        <v>0</v>
      </c>
      <c r="EG576">
        <f>Drivers!EG778</f>
        <v>0</v>
      </c>
      <c r="EH576">
        <f>Drivers!EH778</f>
        <v>0</v>
      </c>
      <c r="EI576">
        <f>Drivers!EI778</f>
        <v>0</v>
      </c>
      <c r="EJ576">
        <f>Drivers!EJ778</f>
        <v>0</v>
      </c>
    </row>
    <row r="577" spans="1:140" hidden="1" outlineLevel="1">
      <c r="A577">
        <f>Drivers!A779</f>
        <v>0</v>
      </c>
      <c r="B577">
        <f>Drivers!B779</f>
        <v>0</v>
      </c>
      <c r="C577">
        <f>Drivers!C779</f>
        <v>0</v>
      </c>
      <c r="D577">
        <f>Drivers!D779</f>
        <v>0</v>
      </c>
      <c r="E577">
        <f>Drivers!E779</f>
        <v>0</v>
      </c>
      <c r="F577">
        <f>Drivers!F779</f>
        <v>0</v>
      </c>
      <c r="G577">
        <f>Drivers!G779</f>
        <v>0</v>
      </c>
      <c r="H577">
        <f>Drivers!H779</f>
        <v>0</v>
      </c>
      <c r="I577" t="str">
        <f>Drivers!I779</f>
        <v>= Display Revenue</v>
      </c>
      <c r="J577">
        <f>Drivers!J779</f>
        <v>0</v>
      </c>
      <c r="K577">
        <f>Drivers!K779</f>
        <v>0</v>
      </c>
      <c r="L577">
        <f>Drivers!L779</f>
        <v>0</v>
      </c>
      <c r="M577">
        <f>Drivers!M779</f>
        <v>0</v>
      </c>
      <c r="N577">
        <f>Drivers!N779</f>
        <v>0</v>
      </c>
      <c r="O577">
        <f>Drivers!O779</f>
        <v>0</v>
      </c>
      <c r="P577">
        <f>Drivers!P779</f>
        <v>0</v>
      </c>
      <c r="Q577">
        <f>Drivers!Q779</f>
        <v>0</v>
      </c>
      <c r="R577">
        <f>Drivers!R779</f>
        <v>0</v>
      </c>
      <c r="S577">
        <f>Drivers!S779</f>
        <v>0</v>
      </c>
      <c r="T577">
        <f>Drivers!T779</f>
        <v>0</v>
      </c>
      <c r="U577">
        <f>Drivers!U779</f>
        <v>0</v>
      </c>
      <c r="V577">
        <f>Drivers!V779</f>
        <v>0</v>
      </c>
      <c r="W577">
        <f>Drivers!W779</f>
        <v>0</v>
      </c>
      <c r="X577">
        <f>Drivers!X779</f>
        <v>0</v>
      </c>
      <c r="Y577">
        <f>Drivers!Y779</f>
        <v>0</v>
      </c>
      <c r="Z577">
        <f>Drivers!Z779</f>
        <v>0</v>
      </c>
      <c r="AA577">
        <f>Drivers!AA779</f>
        <v>0</v>
      </c>
      <c r="AB577">
        <f>Drivers!AB779</f>
        <v>0</v>
      </c>
      <c r="AC577">
        <f>Drivers!AC779</f>
        <v>0</v>
      </c>
      <c r="AD577">
        <f>Drivers!AD779</f>
        <v>0</v>
      </c>
      <c r="AE577">
        <f>Drivers!AE779</f>
        <v>0</v>
      </c>
      <c r="AF577">
        <f>Drivers!AF779</f>
        <v>0</v>
      </c>
      <c r="AG577">
        <f>Drivers!AG779</f>
        <v>0</v>
      </c>
      <c r="AH577">
        <f>Drivers!AH779</f>
        <v>0</v>
      </c>
      <c r="AI577">
        <f>Drivers!AI779</f>
        <v>0</v>
      </c>
      <c r="AJ577">
        <f>Drivers!AJ779</f>
        <v>0</v>
      </c>
      <c r="AK577">
        <f>Drivers!AK779</f>
        <v>0</v>
      </c>
      <c r="AL577">
        <f>Drivers!AL779</f>
        <v>0</v>
      </c>
      <c r="AM577">
        <f>Drivers!AM779</f>
        <v>0</v>
      </c>
      <c r="AN577">
        <f>Drivers!AN779</f>
        <v>0</v>
      </c>
      <c r="AO577">
        <f>Drivers!AO779</f>
        <v>0</v>
      </c>
      <c r="AP577">
        <f>Drivers!AP779</f>
        <v>0</v>
      </c>
      <c r="AQ577">
        <f>Drivers!AQ779</f>
        <v>0</v>
      </c>
      <c r="AR577">
        <f>Drivers!AR779</f>
        <v>0</v>
      </c>
      <c r="AS577">
        <f>Drivers!AS779</f>
        <v>0</v>
      </c>
      <c r="AT577">
        <f>Drivers!AT779</f>
        <v>2.2869999999999999</v>
      </c>
      <c r="AU577">
        <f>Drivers!AU779</f>
        <v>3.6389999999999998</v>
      </c>
      <c r="AV577">
        <f>Drivers!AV779</f>
        <v>4.3730000000000002</v>
      </c>
      <c r="AW577">
        <f>Drivers!AW779</f>
        <v>3.28</v>
      </c>
      <c r="AX577">
        <f>Drivers!AX779</f>
        <v>3.4769999999999999</v>
      </c>
      <c r="AY577">
        <f>Drivers!AY779</f>
        <v>4.702</v>
      </c>
      <c r="AZ577">
        <f>Drivers!AZ779</f>
        <v>4.601</v>
      </c>
      <c r="BA577">
        <f>Drivers!BA779</f>
        <v>4.4589999999999996</v>
      </c>
      <c r="BB577">
        <f>Drivers!BB779</f>
        <v>4.3789999999999996</v>
      </c>
      <c r="BC577">
        <f>Drivers!BC779</f>
        <v>6.1219999999999999</v>
      </c>
      <c r="BD577">
        <f>Drivers!BD779</f>
        <v>7.2169999999999996</v>
      </c>
      <c r="BE577">
        <f>Drivers!BE779</f>
        <v>6.1449999999999996</v>
      </c>
      <c r="BF577">
        <f>Drivers!BF779</f>
        <v>6.24</v>
      </c>
      <c r="BG577">
        <f>Drivers!BG779</f>
        <v>8.1419999999999995</v>
      </c>
      <c r="BH577">
        <f>Drivers!BH779</f>
        <v>8.2989999999999995</v>
      </c>
      <c r="BI577">
        <f>Drivers!BI779</f>
        <v>7.4989999999999997</v>
      </c>
      <c r="BJ577">
        <f>Drivers!BJ779</f>
        <v>7.9480000000000004</v>
      </c>
      <c r="BK577">
        <f>Drivers!BK779</f>
        <v>10.468999999999999</v>
      </c>
      <c r="BL577">
        <f>Drivers!BL779</f>
        <v>12.433</v>
      </c>
      <c r="BM577">
        <f>Drivers!BM779</f>
        <v>12.487</v>
      </c>
      <c r="BN577">
        <f>Drivers!BN779</f>
        <v>12.88</v>
      </c>
      <c r="BO577">
        <f>Drivers!BO779</f>
        <v>16.059000000000001</v>
      </c>
      <c r="BP577">
        <f>Drivers!BP779</f>
        <v>15.954000000000001</v>
      </c>
      <c r="BQ577">
        <f>Drivers!BQ779</f>
        <v>14.119</v>
      </c>
      <c r="BR577">
        <f>Drivers!BR779</f>
        <v>18.346</v>
      </c>
      <c r="BS577" t="e">
        <f>Drivers!BS779</f>
        <v>#DIV/0!</v>
      </c>
      <c r="BT577" t="e">
        <f>Drivers!BT779</f>
        <v>#DIV/0!</v>
      </c>
      <c r="BU577" t="e">
        <f>Drivers!BU779</f>
        <v>#DIV/0!</v>
      </c>
      <c r="BV577" t="e">
        <f>Drivers!BV779</f>
        <v>#DIV/0!</v>
      </c>
      <c r="BW577" t="e">
        <f>Drivers!BW779</f>
        <v>#DIV/0!</v>
      </c>
      <c r="BX577" t="e">
        <f>Drivers!BX779</f>
        <v>#DIV/0!</v>
      </c>
      <c r="BY577" t="e">
        <f>Drivers!BY779</f>
        <v>#DIV/0!</v>
      </c>
      <c r="BZ577" t="e">
        <f>Drivers!BZ779</f>
        <v>#DIV/0!</v>
      </c>
      <c r="CA577" t="e">
        <f>Drivers!CA779</f>
        <v>#DIV/0!</v>
      </c>
      <c r="CB577" t="e">
        <f>Drivers!CB779</f>
        <v>#DIV/0!</v>
      </c>
      <c r="CC577" t="e">
        <f>Drivers!CC779</f>
        <v>#DIV/0!</v>
      </c>
      <c r="CD577">
        <f>Drivers!CD779</f>
        <v>0</v>
      </c>
      <c r="CE577">
        <f>Drivers!CE779</f>
        <v>0</v>
      </c>
      <c r="CF577">
        <f>Drivers!CF779</f>
        <v>0</v>
      </c>
      <c r="CG577">
        <f>Drivers!CG779</f>
        <v>0</v>
      </c>
      <c r="CH577">
        <f>Drivers!CH779</f>
        <v>0</v>
      </c>
      <c r="CI577">
        <f>Drivers!CI779</f>
        <v>0</v>
      </c>
      <c r="CJ577">
        <f>Drivers!CJ779</f>
        <v>0</v>
      </c>
      <c r="CK577">
        <f>Drivers!CK779</f>
        <v>0</v>
      </c>
      <c r="CL577">
        <f>Drivers!CL779</f>
        <v>0</v>
      </c>
      <c r="CM577">
        <f>Drivers!CM779</f>
        <v>0</v>
      </c>
      <c r="CN577">
        <f>Drivers!CN779</f>
        <v>0</v>
      </c>
      <c r="CO577">
        <f>Drivers!CO779</f>
        <v>0</v>
      </c>
      <c r="CP577">
        <f>Drivers!CP779</f>
        <v>0</v>
      </c>
      <c r="CQ577">
        <f>Drivers!CQ779</f>
        <v>0</v>
      </c>
      <c r="CR577">
        <f>Drivers!CR779</f>
        <v>0</v>
      </c>
      <c r="CS577">
        <f>Drivers!CS779</f>
        <v>0</v>
      </c>
      <c r="CT577">
        <f>Drivers!CT779</f>
        <v>0</v>
      </c>
      <c r="CU577">
        <f>Drivers!CU779</f>
        <v>0</v>
      </c>
      <c r="CV577">
        <f>Drivers!CV779</f>
        <v>0</v>
      </c>
      <c r="CW577">
        <f>Drivers!CW779</f>
        <v>0</v>
      </c>
      <c r="CX577">
        <f>Drivers!CX779</f>
        <v>0</v>
      </c>
      <c r="CY577">
        <f>Drivers!CY779</f>
        <v>0</v>
      </c>
      <c r="CZ577">
        <f>Drivers!CZ779</f>
        <v>0</v>
      </c>
      <c r="DA577">
        <f>Drivers!DA779</f>
        <v>0</v>
      </c>
      <c r="DB577">
        <f>Drivers!DB779</f>
        <v>0</v>
      </c>
      <c r="DC577">
        <f>Drivers!DC779</f>
        <v>0</v>
      </c>
      <c r="DD577">
        <f>Drivers!DD779</f>
        <v>0</v>
      </c>
      <c r="DE577">
        <f>Drivers!DE779</f>
        <v>0</v>
      </c>
      <c r="DF577">
        <f>Drivers!DF779</f>
        <v>0</v>
      </c>
      <c r="DG577">
        <f>Drivers!DG779</f>
        <v>0</v>
      </c>
      <c r="DH577">
        <f>Drivers!DH779</f>
        <v>0</v>
      </c>
      <c r="DI577">
        <f>Drivers!DI779</f>
        <v>0</v>
      </c>
      <c r="DJ577">
        <f>Drivers!DJ779</f>
        <v>0</v>
      </c>
      <c r="DK577">
        <f>Drivers!DK779</f>
        <v>0</v>
      </c>
      <c r="DL577">
        <f>Drivers!DL779</f>
        <v>0</v>
      </c>
      <c r="DM577">
        <f>Drivers!DM779</f>
        <v>0</v>
      </c>
      <c r="DN577">
        <f>Drivers!DN779</f>
        <v>0</v>
      </c>
      <c r="DO577">
        <f>Drivers!DO779</f>
        <v>0</v>
      </c>
      <c r="DP577">
        <f>Drivers!DP779</f>
        <v>0</v>
      </c>
      <c r="DQ577" t="str">
        <f>Drivers!DQ779</f>
        <v>NA</v>
      </c>
      <c r="DR577" t="str">
        <f>Drivers!DR779</f>
        <v>NA</v>
      </c>
      <c r="DS577">
        <f>Drivers!DS779</f>
        <v>10.462999999999999</v>
      </c>
      <c r="DT577">
        <f>Drivers!DT779</f>
        <v>13.578999999999999</v>
      </c>
      <c r="DU577">
        <f>Drivers!DU779</f>
        <v>17.239000000000001</v>
      </c>
      <c r="DV577">
        <f>Drivers!DV779</f>
        <v>23.863</v>
      </c>
      <c r="DW577">
        <f>Drivers!DW779</f>
        <v>30.179999999999996</v>
      </c>
      <c r="DX577">
        <f>Drivers!DX779</f>
        <v>43.337000000000003</v>
      </c>
      <c r="DY577">
        <f>Drivers!DY779</f>
        <v>59.012</v>
      </c>
      <c r="DZ577">
        <f>Drivers!DZ779</f>
        <v>0</v>
      </c>
      <c r="EA577">
        <f>Drivers!EA779</f>
        <v>0</v>
      </c>
      <c r="EB577">
        <f>Drivers!EB779</f>
        <v>0</v>
      </c>
      <c r="EC577">
        <f>Drivers!EC779</f>
        <v>0</v>
      </c>
      <c r="ED577">
        <f>Drivers!ED779</f>
        <v>0</v>
      </c>
      <c r="EE577">
        <f>Drivers!EE779</f>
        <v>0</v>
      </c>
      <c r="EF577">
        <f>Drivers!EF779</f>
        <v>0</v>
      </c>
      <c r="EG577">
        <f>Drivers!EG779</f>
        <v>0</v>
      </c>
      <c r="EH577">
        <f>Drivers!EH779</f>
        <v>0</v>
      </c>
      <c r="EI577">
        <f>Drivers!EI779</f>
        <v>0</v>
      </c>
      <c r="EJ577">
        <f>Drivers!EJ779</f>
        <v>0</v>
      </c>
    </row>
    <row r="578" spans="1:140" hidden="1" outlineLevel="1">
      <c r="A578">
        <f>Drivers!A780</f>
        <v>0</v>
      </c>
      <c r="B578">
        <f>Drivers!B780</f>
        <v>0</v>
      </c>
      <c r="C578">
        <f>Drivers!C780</f>
        <v>0</v>
      </c>
      <c r="D578">
        <f>Drivers!D780</f>
        <v>0</v>
      </c>
      <c r="E578">
        <f>Drivers!E780</f>
        <v>0</v>
      </c>
      <c r="F578">
        <f>Drivers!F780</f>
        <v>0</v>
      </c>
      <c r="G578">
        <f>Drivers!G780</f>
        <v>0</v>
      </c>
      <c r="H578">
        <f>Drivers!H780</f>
        <v>0</v>
      </c>
      <c r="I578">
        <f>Drivers!I780</f>
        <v>0</v>
      </c>
      <c r="J578">
        <f>Drivers!J780</f>
        <v>0</v>
      </c>
      <c r="K578">
        <f>Drivers!K780</f>
        <v>0</v>
      </c>
      <c r="L578">
        <f>Drivers!L780</f>
        <v>0</v>
      </c>
      <c r="M578">
        <f>Drivers!M780</f>
        <v>0</v>
      </c>
      <c r="N578">
        <f>Drivers!N780</f>
        <v>0</v>
      </c>
      <c r="O578">
        <f>Drivers!O780</f>
        <v>0</v>
      </c>
      <c r="P578">
        <f>Drivers!P780</f>
        <v>0</v>
      </c>
      <c r="Q578">
        <f>Drivers!Q780</f>
        <v>0</v>
      </c>
      <c r="R578">
        <f>Drivers!R780</f>
        <v>0</v>
      </c>
      <c r="S578">
        <f>Drivers!S780</f>
        <v>0</v>
      </c>
      <c r="T578">
        <f>Drivers!T780</f>
        <v>0</v>
      </c>
      <c r="U578">
        <f>Drivers!U780</f>
        <v>0</v>
      </c>
      <c r="V578">
        <f>Drivers!V780</f>
        <v>0</v>
      </c>
      <c r="W578">
        <f>Drivers!W780</f>
        <v>0</v>
      </c>
      <c r="X578">
        <f>Drivers!X780</f>
        <v>0</v>
      </c>
      <c r="Y578">
        <f>Drivers!Y780</f>
        <v>0</v>
      </c>
      <c r="Z578">
        <f>Drivers!Z780</f>
        <v>0</v>
      </c>
      <c r="AA578">
        <f>Drivers!AA780</f>
        <v>0</v>
      </c>
      <c r="AB578">
        <f>Drivers!AB780</f>
        <v>0</v>
      </c>
      <c r="AC578">
        <f>Drivers!AC780</f>
        <v>0</v>
      </c>
      <c r="AD578">
        <f>Drivers!AD780</f>
        <v>0</v>
      </c>
      <c r="AE578">
        <f>Drivers!AE780</f>
        <v>0</v>
      </c>
      <c r="AF578">
        <f>Drivers!AF780</f>
        <v>0</v>
      </c>
      <c r="AG578">
        <f>Drivers!AG780</f>
        <v>0</v>
      </c>
      <c r="AH578">
        <f>Drivers!AH780</f>
        <v>0</v>
      </c>
      <c r="AI578">
        <f>Drivers!AI780</f>
        <v>0</v>
      </c>
      <c r="AJ578">
        <f>Drivers!AJ780</f>
        <v>0</v>
      </c>
      <c r="AK578">
        <f>Drivers!AK780</f>
        <v>0</v>
      </c>
      <c r="AL578">
        <f>Drivers!AL780</f>
        <v>0</v>
      </c>
      <c r="AM578">
        <f>Drivers!AM780</f>
        <v>0</v>
      </c>
      <c r="AN578">
        <f>Drivers!AN780</f>
        <v>0</v>
      </c>
      <c r="AO578">
        <f>Drivers!AO780</f>
        <v>0</v>
      </c>
      <c r="AP578">
        <f>Drivers!AP780</f>
        <v>0</v>
      </c>
      <c r="AQ578">
        <f>Drivers!AQ780</f>
        <v>0</v>
      </c>
      <c r="AR578">
        <f>Drivers!AR780</f>
        <v>0</v>
      </c>
      <c r="AS578">
        <f>Drivers!AS780</f>
        <v>0</v>
      </c>
      <c r="AT578">
        <f>Drivers!AT780</f>
        <v>0</v>
      </c>
      <c r="AU578">
        <f>Drivers!AU780</f>
        <v>0</v>
      </c>
      <c r="AV578">
        <f>Drivers!AV780</f>
        <v>0</v>
      </c>
      <c r="AW578">
        <f>Drivers!AW780</f>
        <v>0</v>
      </c>
      <c r="AX578">
        <f>Drivers!AX780</f>
        <v>0</v>
      </c>
      <c r="AY578">
        <f>Drivers!AY780</f>
        <v>0</v>
      </c>
      <c r="AZ578">
        <f>Drivers!AZ780</f>
        <v>0</v>
      </c>
      <c r="BA578">
        <f>Drivers!BA780</f>
        <v>0</v>
      </c>
      <c r="BB578">
        <f>Drivers!BB780</f>
        <v>0</v>
      </c>
      <c r="BC578">
        <f>Drivers!BC780</f>
        <v>0</v>
      </c>
      <c r="BD578">
        <f>Drivers!BD780</f>
        <v>0</v>
      </c>
      <c r="BE578">
        <f>Drivers!BE780</f>
        <v>0</v>
      </c>
      <c r="BF578">
        <f>Drivers!BF780</f>
        <v>0</v>
      </c>
      <c r="BG578">
        <f>Drivers!BG780</f>
        <v>0</v>
      </c>
      <c r="BH578">
        <f>Drivers!BH780</f>
        <v>0</v>
      </c>
      <c r="BI578">
        <f>Drivers!BI780</f>
        <v>0</v>
      </c>
      <c r="BJ578">
        <f>Drivers!BJ780</f>
        <v>0</v>
      </c>
      <c r="BK578">
        <f>Drivers!BK780</f>
        <v>0</v>
      </c>
      <c r="BL578">
        <f>Drivers!BL780</f>
        <v>0</v>
      </c>
      <c r="BM578">
        <f>Drivers!BM780</f>
        <v>0</v>
      </c>
      <c r="BN578">
        <f>Drivers!BN780</f>
        <v>0</v>
      </c>
      <c r="BO578">
        <f>Drivers!BO780</f>
        <v>0</v>
      </c>
      <c r="BP578">
        <f>Drivers!BP780</f>
        <v>0</v>
      </c>
      <c r="BQ578">
        <f>Drivers!BQ780</f>
        <v>0</v>
      </c>
      <c r="BR578">
        <f>Drivers!BR780</f>
        <v>0</v>
      </c>
      <c r="BS578">
        <f>Drivers!BS780</f>
        <v>0</v>
      </c>
      <c r="BT578">
        <f>Drivers!BT780</f>
        <v>0</v>
      </c>
      <c r="BU578">
        <f>Drivers!BU780</f>
        <v>0</v>
      </c>
      <c r="BV578">
        <f>Drivers!BV780</f>
        <v>0</v>
      </c>
      <c r="BW578">
        <f>Drivers!BW780</f>
        <v>0</v>
      </c>
      <c r="BX578">
        <f>Drivers!BX780</f>
        <v>0</v>
      </c>
      <c r="BY578">
        <f>Drivers!BY780</f>
        <v>0</v>
      </c>
      <c r="BZ578">
        <f>Drivers!BZ780</f>
        <v>0</v>
      </c>
      <c r="CA578">
        <f>Drivers!CA780</f>
        <v>0</v>
      </c>
      <c r="CB578">
        <f>Drivers!CB780</f>
        <v>0</v>
      </c>
      <c r="CC578">
        <f>Drivers!CC780</f>
        <v>0</v>
      </c>
      <c r="CD578">
        <f>Drivers!CD780</f>
        <v>0</v>
      </c>
      <c r="CE578">
        <f>Drivers!CE780</f>
        <v>0</v>
      </c>
      <c r="CF578">
        <f>Drivers!CF780</f>
        <v>0</v>
      </c>
      <c r="CG578">
        <f>Drivers!CG780</f>
        <v>0</v>
      </c>
      <c r="CH578">
        <f>Drivers!CH780</f>
        <v>0</v>
      </c>
      <c r="CI578">
        <f>Drivers!CI780</f>
        <v>0</v>
      </c>
      <c r="CJ578">
        <f>Drivers!CJ780</f>
        <v>0</v>
      </c>
      <c r="CK578">
        <f>Drivers!CK780</f>
        <v>0</v>
      </c>
      <c r="CL578">
        <f>Drivers!CL780</f>
        <v>0</v>
      </c>
      <c r="CM578">
        <f>Drivers!CM780</f>
        <v>0</v>
      </c>
      <c r="CN578">
        <f>Drivers!CN780</f>
        <v>0</v>
      </c>
      <c r="CO578">
        <f>Drivers!CO780</f>
        <v>0</v>
      </c>
      <c r="CP578">
        <f>Drivers!CP780</f>
        <v>0</v>
      </c>
      <c r="CQ578">
        <f>Drivers!CQ780</f>
        <v>0</v>
      </c>
      <c r="CR578">
        <f>Drivers!CR780</f>
        <v>0</v>
      </c>
      <c r="CS578">
        <f>Drivers!CS780</f>
        <v>0</v>
      </c>
      <c r="CT578">
        <f>Drivers!CT780</f>
        <v>0</v>
      </c>
      <c r="CU578">
        <f>Drivers!CU780</f>
        <v>0</v>
      </c>
      <c r="CV578">
        <f>Drivers!CV780</f>
        <v>0</v>
      </c>
      <c r="CW578">
        <f>Drivers!CW780</f>
        <v>0</v>
      </c>
      <c r="CX578">
        <f>Drivers!CX780</f>
        <v>0</v>
      </c>
      <c r="CY578">
        <f>Drivers!CY780</f>
        <v>0</v>
      </c>
      <c r="CZ578">
        <f>Drivers!CZ780</f>
        <v>0</v>
      </c>
      <c r="DA578">
        <f>Drivers!DA780</f>
        <v>0</v>
      </c>
      <c r="DB578">
        <f>Drivers!DB780</f>
        <v>0</v>
      </c>
      <c r="DC578">
        <f>Drivers!DC780</f>
        <v>0</v>
      </c>
      <c r="DD578">
        <f>Drivers!DD780</f>
        <v>0</v>
      </c>
      <c r="DE578">
        <f>Drivers!DE780</f>
        <v>0</v>
      </c>
      <c r="DF578">
        <f>Drivers!DF780</f>
        <v>0</v>
      </c>
      <c r="DG578">
        <f>Drivers!DG780</f>
        <v>0</v>
      </c>
      <c r="DH578">
        <f>Drivers!DH780</f>
        <v>0</v>
      </c>
      <c r="DI578">
        <f>Drivers!DI780</f>
        <v>0</v>
      </c>
      <c r="DJ578">
        <f>Drivers!DJ780</f>
        <v>0</v>
      </c>
      <c r="DK578">
        <f>Drivers!DK780</f>
        <v>0</v>
      </c>
      <c r="DL578">
        <f>Drivers!DL780</f>
        <v>0</v>
      </c>
      <c r="DM578">
        <f>Drivers!DM780</f>
        <v>0</v>
      </c>
      <c r="DN578">
        <f>Drivers!DN780</f>
        <v>0</v>
      </c>
      <c r="DO578">
        <f>Drivers!DO780</f>
        <v>0</v>
      </c>
      <c r="DP578">
        <f>Drivers!DP780</f>
        <v>0</v>
      </c>
      <c r="DQ578">
        <f>Drivers!DQ780</f>
        <v>0</v>
      </c>
      <c r="DR578">
        <f>Drivers!DR780</f>
        <v>0</v>
      </c>
      <c r="DS578">
        <f>Drivers!DS780</f>
        <v>0</v>
      </c>
      <c r="DT578">
        <f>Drivers!DT780</f>
        <v>0</v>
      </c>
      <c r="DU578">
        <f>Drivers!DU780</f>
        <v>0</v>
      </c>
      <c r="DV578">
        <f>Drivers!DV780</f>
        <v>0</v>
      </c>
      <c r="DW578">
        <f>Drivers!DW780</f>
        <v>0</v>
      </c>
      <c r="DX578">
        <f>Drivers!DX780</f>
        <v>0</v>
      </c>
      <c r="DY578">
        <f>Drivers!DY780</f>
        <v>0</v>
      </c>
      <c r="DZ578">
        <f>Drivers!DZ780</f>
        <v>0</v>
      </c>
      <c r="EA578">
        <f>Drivers!EA780</f>
        <v>0</v>
      </c>
      <c r="EB578">
        <f>Drivers!EB780</f>
        <v>0</v>
      </c>
      <c r="EC578">
        <f>Drivers!EC780</f>
        <v>0</v>
      </c>
      <c r="ED578">
        <f>Drivers!ED780</f>
        <v>0</v>
      </c>
      <c r="EE578">
        <f>Drivers!EE780</f>
        <v>0</v>
      </c>
      <c r="EF578">
        <f>Drivers!EF780</f>
        <v>0</v>
      </c>
      <c r="EG578">
        <f>Drivers!EG780</f>
        <v>0</v>
      </c>
      <c r="EH578">
        <f>Drivers!EH780</f>
        <v>0</v>
      </c>
      <c r="EI578">
        <f>Drivers!EI780</f>
        <v>0</v>
      </c>
      <c r="EJ578">
        <f>Drivers!EJ780</f>
        <v>0</v>
      </c>
    </row>
    <row r="579" spans="1:140" hidden="1" outlineLevel="1">
      <c r="A579">
        <f>Drivers!A781</f>
        <v>0</v>
      </c>
      <c r="B579">
        <f>Drivers!B781</f>
        <v>0</v>
      </c>
      <c r="C579">
        <f>Drivers!C781</f>
        <v>0</v>
      </c>
      <c r="D579">
        <f>Drivers!D781</f>
        <v>0</v>
      </c>
      <c r="E579">
        <f>Drivers!E781</f>
        <v>0</v>
      </c>
      <c r="F579">
        <f>Drivers!F781</f>
        <v>0</v>
      </c>
      <c r="G579">
        <f>Drivers!G781</f>
        <v>0</v>
      </c>
      <c r="H579">
        <f>Drivers!H781</f>
        <v>0</v>
      </c>
      <c r="I579" t="str">
        <f>Drivers!I781</f>
        <v>Average Monthly Unique Users - Y/Y Change</v>
      </c>
      <c r="J579">
        <f>Drivers!J781</f>
        <v>0</v>
      </c>
      <c r="K579">
        <f>Drivers!K781</f>
        <v>0</v>
      </c>
      <c r="L579">
        <f>Drivers!L781</f>
        <v>0</v>
      </c>
      <c r="M579">
        <f>Drivers!M781</f>
        <v>0</v>
      </c>
      <c r="N579">
        <f>Drivers!N781</f>
        <v>0</v>
      </c>
      <c r="O579">
        <f>Drivers!O781</f>
        <v>0</v>
      </c>
      <c r="P579">
        <f>Drivers!P781</f>
        <v>0</v>
      </c>
      <c r="Q579">
        <f>Drivers!Q781</f>
        <v>0</v>
      </c>
      <c r="R579">
        <f>Drivers!R781</f>
        <v>0</v>
      </c>
      <c r="S579">
        <f>Drivers!S781</f>
        <v>0</v>
      </c>
      <c r="T579">
        <f>Drivers!T781</f>
        <v>0</v>
      </c>
      <c r="U579">
        <f>Drivers!U781</f>
        <v>0</v>
      </c>
      <c r="V579">
        <f>Drivers!V781</f>
        <v>0</v>
      </c>
      <c r="W579">
        <f>Drivers!W781</f>
        <v>0</v>
      </c>
      <c r="X579">
        <f>Drivers!X781</f>
        <v>0</v>
      </c>
      <c r="Y579">
        <f>Drivers!Y781</f>
        <v>0</v>
      </c>
      <c r="Z579">
        <f>Drivers!Z781</f>
        <v>0</v>
      </c>
      <c r="AA579">
        <f>Drivers!AA781</f>
        <v>0</v>
      </c>
      <c r="AB579">
        <f>Drivers!AB781</f>
        <v>0</v>
      </c>
      <c r="AC579">
        <f>Drivers!AC781</f>
        <v>0</v>
      </c>
      <c r="AD579">
        <f>Drivers!AD781</f>
        <v>0</v>
      </c>
      <c r="AE579">
        <f>Drivers!AE781</f>
        <v>0</v>
      </c>
      <c r="AF579">
        <f>Drivers!AF781</f>
        <v>0</v>
      </c>
      <c r="AG579">
        <f>Drivers!AG781</f>
        <v>0</v>
      </c>
      <c r="AH579">
        <f>Drivers!AH781</f>
        <v>0</v>
      </c>
      <c r="AI579">
        <f>Drivers!AI781</f>
        <v>0</v>
      </c>
      <c r="AJ579">
        <f>Drivers!AJ781</f>
        <v>0</v>
      </c>
      <c r="AK579">
        <f>Drivers!AK781</f>
        <v>0</v>
      </c>
      <c r="AL579">
        <f>Drivers!AL781</f>
        <v>0</v>
      </c>
      <c r="AM579">
        <f>Drivers!AM781</f>
        <v>0</v>
      </c>
      <c r="AN579">
        <f>Drivers!AN781</f>
        <v>0</v>
      </c>
      <c r="AO579">
        <f>Drivers!AO781</f>
        <v>0</v>
      </c>
      <c r="AP579">
        <f>Drivers!AP781</f>
        <v>0</v>
      </c>
      <c r="AQ579">
        <f>Drivers!AQ781</f>
        <v>0</v>
      </c>
      <c r="AR579">
        <f>Drivers!AR781</f>
        <v>0</v>
      </c>
      <c r="AS579">
        <f>Drivers!AS781</f>
        <v>0</v>
      </c>
      <c r="AT579" t="str">
        <f>Drivers!AT781</f>
        <v>NA</v>
      </c>
      <c r="AU579" t="str">
        <f>Drivers!AU781</f>
        <v>NA</v>
      </c>
      <c r="AV579" t="str">
        <f>Drivers!AV781</f>
        <v>NA</v>
      </c>
      <c r="AW579" t="str">
        <f>Drivers!AW781</f>
        <v>NA</v>
      </c>
      <c r="AX579">
        <f>Drivers!AX781</f>
        <v>0.15054428500742212</v>
      </c>
      <c r="AY579">
        <f>Drivers!AY781</f>
        <v>0.24793964016250714</v>
      </c>
      <c r="AZ579">
        <f>Drivers!AZ781</f>
        <v>0.42144961697112571</v>
      </c>
      <c r="BA579">
        <f>Drivers!BA781</f>
        <v>0.66417027985810018</v>
      </c>
      <c r="BB579">
        <f>Drivers!BB781</f>
        <v>0.86066014407053015</v>
      </c>
      <c r="BC579">
        <f>Drivers!BC781</f>
        <v>0.93079713515021867</v>
      </c>
      <c r="BD579">
        <f>Drivers!BD781</f>
        <v>1.0096177763037892</v>
      </c>
      <c r="BE579">
        <f>Drivers!BE781</f>
        <v>0.85591346912995436</v>
      </c>
      <c r="BF579">
        <f>Drivers!BF781</f>
        <v>0.8373396509880966</v>
      </c>
      <c r="BG579">
        <f>Drivers!BG781</f>
        <v>0.61258310049137665</v>
      </c>
      <c r="BH579">
        <f>Drivers!BH781</f>
        <v>0.48923178480072593</v>
      </c>
      <c r="BI579">
        <f>Drivers!BI781</f>
        <v>0.46913685285234163</v>
      </c>
      <c r="BJ579">
        <f>Drivers!BJ781</f>
        <v>0.46718243859483599</v>
      </c>
      <c r="BK579">
        <f>Drivers!BK781</f>
        <v>0.62266236482045789</v>
      </c>
      <c r="BL579">
        <f>Drivers!BL781</f>
        <v>0.69320700354609954</v>
      </c>
      <c r="BM579">
        <f>Drivers!BM781</f>
        <v>0.57399739394816862</v>
      </c>
      <c r="BN579">
        <f>Drivers!BN781</f>
        <v>0.51479036268541556</v>
      </c>
      <c r="BO579">
        <f>Drivers!BO781</f>
        <v>0.49323416241692297</v>
      </c>
      <c r="BP579">
        <f>Drivers!BP781</f>
        <v>0.40677050950620108</v>
      </c>
      <c r="BQ579">
        <f>Drivers!BQ781</f>
        <v>0.41125501306155487</v>
      </c>
      <c r="BR579">
        <f>Drivers!BR781</f>
        <v>0.55532914473311812</v>
      </c>
      <c r="BS579">
        <f>Drivers!BS781</f>
        <v>0.27</v>
      </c>
      <c r="BT579">
        <f>Drivers!BT781</f>
        <v>0.27</v>
      </c>
      <c r="BU579">
        <f>Drivers!BU781</f>
        <v>0.27</v>
      </c>
      <c r="BV579">
        <f>Drivers!BV781</f>
        <v>0.19</v>
      </c>
      <c r="BW579">
        <f>Drivers!BW781</f>
        <v>0.19</v>
      </c>
      <c r="BX579">
        <f>Drivers!BX781</f>
        <v>0.19</v>
      </c>
      <c r="BY579">
        <f>Drivers!BY781</f>
        <v>0.19</v>
      </c>
      <c r="BZ579">
        <f>Drivers!BZ781</f>
        <v>0.19</v>
      </c>
      <c r="CA579">
        <f>Drivers!CA781</f>
        <v>0.19</v>
      </c>
      <c r="CB579">
        <f>Drivers!CB781</f>
        <v>0.19</v>
      </c>
      <c r="CC579">
        <f>Drivers!CC781</f>
        <v>0.19</v>
      </c>
      <c r="CD579">
        <f>Drivers!CD781</f>
        <v>0</v>
      </c>
      <c r="CE579">
        <f>Drivers!CE781</f>
        <v>0</v>
      </c>
      <c r="CF579">
        <f>Drivers!CF781</f>
        <v>0</v>
      </c>
      <c r="CG579">
        <f>Drivers!CG781</f>
        <v>0</v>
      </c>
      <c r="CH579">
        <f>Drivers!CH781</f>
        <v>0</v>
      </c>
      <c r="CI579">
        <f>Drivers!CI781</f>
        <v>0</v>
      </c>
      <c r="CJ579">
        <f>Drivers!CJ781</f>
        <v>0</v>
      </c>
      <c r="CK579">
        <f>Drivers!CK781</f>
        <v>0</v>
      </c>
      <c r="CL579">
        <f>Drivers!CL781</f>
        <v>0</v>
      </c>
      <c r="CM579">
        <f>Drivers!CM781</f>
        <v>0</v>
      </c>
      <c r="CN579">
        <f>Drivers!CN781</f>
        <v>0</v>
      </c>
      <c r="CO579">
        <f>Drivers!CO781</f>
        <v>0</v>
      </c>
      <c r="CP579">
        <f>Drivers!CP781</f>
        <v>0</v>
      </c>
      <c r="CQ579">
        <f>Drivers!CQ781</f>
        <v>0</v>
      </c>
      <c r="CR579">
        <f>Drivers!CR781</f>
        <v>0</v>
      </c>
      <c r="CS579">
        <f>Drivers!CS781</f>
        <v>0</v>
      </c>
      <c r="CT579">
        <f>Drivers!CT781</f>
        <v>0</v>
      </c>
      <c r="CU579">
        <f>Drivers!CU781</f>
        <v>0</v>
      </c>
      <c r="CV579">
        <f>Drivers!CV781</f>
        <v>0</v>
      </c>
      <c r="CW579">
        <f>Drivers!CW781</f>
        <v>0</v>
      </c>
      <c r="CX579">
        <f>Drivers!CX781</f>
        <v>0</v>
      </c>
      <c r="CY579">
        <f>Drivers!CY781</f>
        <v>0</v>
      </c>
      <c r="CZ579">
        <f>Drivers!CZ781</f>
        <v>0</v>
      </c>
      <c r="DA579">
        <f>Drivers!DA781</f>
        <v>0</v>
      </c>
      <c r="DB579">
        <f>Drivers!DB781</f>
        <v>0</v>
      </c>
      <c r="DC579">
        <f>Drivers!DC781</f>
        <v>0</v>
      </c>
      <c r="DD579">
        <f>Drivers!DD781</f>
        <v>0</v>
      </c>
      <c r="DE579">
        <f>Drivers!DE781</f>
        <v>0</v>
      </c>
      <c r="DF579">
        <f>Drivers!DF781</f>
        <v>0</v>
      </c>
      <c r="DG579">
        <f>Drivers!DG781</f>
        <v>0</v>
      </c>
      <c r="DH579">
        <f>Drivers!DH781</f>
        <v>0</v>
      </c>
      <c r="DI579">
        <f>Drivers!DI781</f>
        <v>0</v>
      </c>
      <c r="DJ579">
        <f>Drivers!DJ781</f>
        <v>0</v>
      </c>
      <c r="DK579">
        <f>Drivers!DK781</f>
        <v>0</v>
      </c>
      <c r="DL579">
        <f>Drivers!DL781</f>
        <v>0</v>
      </c>
      <c r="DM579">
        <f>Drivers!DM781</f>
        <v>0</v>
      </c>
      <c r="DN579">
        <f>Drivers!DN781</f>
        <v>0</v>
      </c>
      <c r="DO579">
        <f>Drivers!DO781</f>
        <v>0</v>
      </c>
      <c r="DP579">
        <f>Drivers!DP781</f>
        <v>0</v>
      </c>
      <c r="DQ579" t="str">
        <f>Drivers!DQ781</f>
        <v>NA</v>
      </c>
      <c r="DR579" t="str">
        <f>Drivers!DR781</f>
        <v>NA</v>
      </c>
      <c r="DS579" t="str">
        <f>Drivers!DS781</f>
        <v>NA</v>
      </c>
      <c r="DT579" t="str">
        <f>Drivers!DT781</f>
        <v>NA</v>
      </c>
      <c r="DU579">
        <f>Drivers!DU781</f>
        <v>0.36542155816435451</v>
      </c>
      <c r="DV579">
        <f>Drivers!DV781</f>
        <v>0.91627771946671444</v>
      </c>
      <c r="DW579">
        <f>Drivers!DW781</f>
        <v>0.58377326387674944</v>
      </c>
      <c r="DX579">
        <f>Drivers!DX781</f>
        <v>0.59265500139806626</v>
      </c>
      <c r="DY579">
        <f>Drivers!DY781</f>
        <v>0.45287717433990138</v>
      </c>
      <c r="DZ579">
        <f>Drivers!DZ781</f>
        <v>0</v>
      </c>
      <c r="EA579">
        <f>Drivers!EA781</f>
        <v>0</v>
      </c>
      <c r="EB579">
        <f>Drivers!EB781</f>
        <v>0</v>
      </c>
      <c r="EC579">
        <f>Drivers!EC781</f>
        <v>0</v>
      </c>
      <c r="ED579">
        <f>Drivers!ED781</f>
        <v>0</v>
      </c>
      <c r="EE579">
        <f>Drivers!EE781</f>
        <v>0</v>
      </c>
      <c r="EF579">
        <f>Drivers!EF781</f>
        <v>0</v>
      </c>
      <c r="EG579">
        <f>Drivers!EG781</f>
        <v>0</v>
      </c>
      <c r="EH579">
        <f>Drivers!EH781</f>
        <v>0</v>
      </c>
      <c r="EI579">
        <f>Drivers!EI781</f>
        <v>0</v>
      </c>
      <c r="EJ579">
        <f>Drivers!EJ781</f>
        <v>0</v>
      </c>
    </row>
    <row r="580" spans="1:140" hidden="1" outlineLevel="1">
      <c r="A580">
        <f>Drivers!A782</f>
        <v>0</v>
      </c>
      <c r="B580">
        <f>Drivers!B782</f>
        <v>0</v>
      </c>
      <c r="C580">
        <f>Drivers!C782</f>
        <v>0</v>
      </c>
      <c r="D580">
        <f>Drivers!D782</f>
        <v>0</v>
      </c>
      <c r="E580">
        <f>Drivers!E782</f>
        <v>0</v>
      </c>
      <c r="F580">
        <f>Drivers!F782</f>
        <v>0</v>
      </c>
      <c r="G580">
        <f>Drivers!G782</f>
        <v>0</v>
      </c>
      <c r="H580">
        <f>Drivers!H782</f>
        <v>0</v>
      </c>
      <c r="I580" t="str">
        <f>Drivers!I782</f>
        <v>Base</v>
      </c>
      <c r="J580">
        <f>Drivers!J782</f>
        <v>0</v>
      </c>
      <c r="K580">
        <f>Drivers!K782</f>
        <v>0</v>
      </c>
      <c r="L580">
        <f>Drivers!L782</f>
        <v>0</v>
      </c>
      <c r="M580">
        <f>Drivers!M782</f>
        <v>0</v>
      </c>
      <c r="N580">
        <f>Drivers!N782</f>
        <v>0</v>
      </c>
      <c r="O580">
        <f>Drivers!O782</f>
        <v>0</v>
      </c>
      <c r="P580">
        <f>Drivers!P782</f>
        <v>0</v>
      </c>
      <c r="Q580">
        <f>Drivers!Q782</f>
        <v>0</v>
      </c>
      <c r="R580">
        <f>Drivers!R782</f>
        <v>0</v>
      </c>
      <c r="S580">
        <f>Drivers!S782</f>
        <v>0</v>
      </c>
      <c r="T580">
        <f>Drivers!T782</f>
        <v>0</v>
      </c>
      <c r="U580">
        <f>Drivers!U782</f>
        <v>0</v>
      </c>
      <c r="V580">
        <f>Drivers!V782</f>
        <v>0</v>
      </c>
      <c r="W580">
        <f>Drivers!W782</f>
        <v>0</v>
      </c>
      <c r="X580">
        <f>Drivers!X782</f>
        <v>0</v>
      </c>
      <c r="Y580">
        <f>Drivers!Y782</f>
        <v>0</v>
      </c>
      <c r="Z580">
        <f>Drivers!Z782</f>
        <v>0</v>
      </c>
      <c r="AA580">
        <f>Drivers!AA782</f>
        <v>0</v>
      </c>
      <c r="AB580">
        <f>Drivers!AB782</f>
        <v>0</v>
      </c>
      <c r="AC580">
        <f>Drivers!AC782</f>
        <v>0</v>
      </c>
      <c r="AD580">
        <f>Drivers!AD782</f>
        <v>0</v>
      </c>
      <c r="AE580">
        <f>Drivers!AE782</f>
        <v>0</v>
      </c>
      <c r="AF580">
        <f>Drivers!AF782</f>
        <v>0</v>
      </c>
      <c r="AG580">
        <f>Drivers!AG782</f>
        <v>0</v>
      </c>
      <c r="AH580">
        <f>Drivers!AH782</f>
        <v>0</v>
      </c>
      <c r="AI580">
        <f>Drivers!AI782</f>
        <v>0</v>
      </c>
      <c r="AJ580">
        <f>Drivers!AJ782</f>
        <v>0</v>
      </c>
      <c r="AK580">
        <f>Drivers!AK782</f>
        <v>0</v>
      </c>
      <c r="AL580">
        <f>Drivers!AL782</f>
        <v>0</v>
      </c>
      <c r="AM580">
        <f>Drivers!AM782</f>
        <v>0</v>
      </c>
      <c r="AN580">
        <f>Drivers!AN782</f>
        <v>0</v>
      </c>
      <c r="AO580">
        <f>Drivers!AO782</f>
        <v>0</v>
      </c>
      <c r="AP580">
        <f>Drivers!AP782</f>
        <v>0</v>
      </c>
      <c r="AQ580">
        <f>Drivers!AQ782</f>
        <v>0</v>
      </c>
      <c r="AR580">
        <f>Drivers!AR782</f>
        <v>0</v>
      </c>
      <c r="AS580">
        <f>Drivers!AS782</f>
        <v>0</v>
      </c>
      <c r="AT580">
        <f>Drivers!AT782</f>
        <v>0</v>
      </c>
      <c r="AU580">
        <f>Drivers!AU782</f>
        <v>0</v>
      </c>
      <c r="AV580">
        <f>Drivers!AV782</f>
        <v>0</v>
      </c>
      <c r="AW580">
        <f>Drivers!AW782</f>
        <v>0</v>
      </c>
      <c r="AX580">
        <f>Drivers!AX782</f>
        <v>0</v>
      </c>
      <c r="AY580">
        <f>Drivers!AY782</f>
        <v>0</v>
      </c>
      <c r="AZ580">
        <f>Drivers!AZ782</f>
        <v>0</v>
      </c>
      <c r="BA580">
        <f>Drivers!BA782</f>
        <v>0</v>
      </c>
      <c r="BB580">
        <f>Drivers!BB782</f>
        <v>0</v>
      </c>
      <c r="BC580">
        <f>Drivers!BC782</f>
        <v>0</v>
      </c>
      <c r="BD580">
        <f>Drivers!BD782</f>
        <v>0</v>
      </c>
      <c r="BE580">
        <f>Drivers!BE782</f>
        <v>0</v>
      </c>
      <c r="BF580">
        <f>Drivers!BF782</f>
        <v>0</v>
      </c>
      <c r="BG580">
        <f>Drivers!BG782</f>
        <v>0</v>
      </c>
      <c r="BH580">
        <f>Drivers!BH782</f>
        <v>0</v>
      </c>
      <c r="BI580">
        <f>Drivers!BI782</f>
        <v>0</v>
      </c>
      <c r="BJ580">
        <f>Drivers!BJ782</f>
        <v>0</v>
      </c>
      <c r="BK580">
        <f>Drivers!BK782</f>
        <v>0</v>
      </c>
      <c r="BL580">
        <f>Drivers!BL782</f>
        <v>0</v>
      </c>
      <c r="BM580">
        <f>Drivers!BM782</f>
        <v>0</v>
      </c>
      <c r="BN580">
        <f>Drivers!BN782</f>
        <v>0</v>
      </c>
      <c r="BO580">
        <f>Drivers!BO782</f>
        <v>0</v>
      </c>
      <c r="BP580">
        <f>Drivers!BP782</f>
        <v>0</v>
      </c>
      <c r="BQ580">
        <f>Drivers!BQ782</f>
        <v>0</v>
      </c>
      <c r="BR580">
        <f>Drivers!BR782</f>
        <v>0</v>
      </c>
      <c r="BS580">
        <f>Drivers!BS782</f>
        <v>0.27</v>
      </c>
      <c r="BT580">
        <f>Drivers!BT782</f>
        <v>0.27</v>
      </c>
      <c r="BU580">
        <f>Drivers!BU782</f>
        <v>0.27</v>
      </c>
      <c r="BV580">
        <f>Drivers!BV782</f>
        <v>0.19</v>
      </c>
      <c r="BW580">
        <f>Drivers!BW782</f>
        <v>0.19</v>
      </c>
      <c r="BX580">
        <f>Drivers!BX782</f>
        <v>0.19</v>
      </c>
      <c r="BY580">
        <f>Drivers!BY782</f>
        <v>0.19</v>
      </c>
      <c r="BZ580">
        <f>Drivers!BZ782</f>
        <v>0.19</v>
      </c>
      <c r="CA580">
        <f>Drivers!CA782</f>
        <v>0.19</v>
      </c>
      <c r="CB580">
        <f>Drivers!CB782</f>
        <v>0.19</v>
      </c>
      <c r="CC580">
        <f>Drivers!CC782</f>
        <v>0.19</v>
      </c>
      <c r="CD580">
        <f>Drivers!CD782</f>
        <v>0</v>
      </c>
      <c r="CE580">
        <f>Drivers!CE782</f>
        <v>0</v>
      </c>
      <c r="CF580">
        <f>Drivers!CF782</f>
        <v>0</v>
      </c>
      <c r="CG580">
        <f>Drivers!CG782</f>
        <v>0</v>
      </c>
      <c r="CH580">
        <f>Drivers!CH782</f>
        <v>0</v>
      </c>
      <c r="CI580">
        <f>Drivers!CI782</f>
        <v>0</v>
      </c>
      <c r="CJ580">
        <f>Drivers!CJ782</f>
        <v>0</v>
      </c>
      <c r="CK580">
        <f>Drivers!CK782</f>
        <v>0</v>
      </c>
      <c r="CL580">
        <f>Drivers!CL782</f>
        <v>0</v>
      </c>
      <c r="CM580">
        <f>Drivers!CM782</f>
        <v>0</v>
      </c>
      <c r="CN580">
        <f>Drivers!CN782</f>
        <v>0</v>
      </c>
      <c r="CO580">
        <f>Drivers!CO782</f>
        <v>0</v>
      </c>
      <c r="CP580">
        <f>Drivers!CP782</f>
        <v>0</v>
      </c>
      <c r="CQ580">
        <f>Drivers!CQ782</f>
        <v>0</v>
      </c>
      <c r="CR580">
        <f>Drivers!CR782</f>
        <v>0</v>
      </c>
      <c r="CS580">
        <f>Drivers!CS782</f>
        <v>0</v>
      </c>
      <c r="CT580">
        <f>Drivers!CT782</f>
        <v>0</v>
      </c>
      <c r="CU580">
        <f>Drivers!CU782</f>
        <v>0</v>
      </c>
      <c r="CV580">
        <f>Drivers!CV782</f>
        <v>0</v>
      </c>
      <c r="CW580">
        <f>Drivers!CW782</f>
        <v>0</v>
      </c>
      <c r="CX580">
        <f>Drivers!CX782</f>
        <v>0</v>
      </c>
      <c r="CY580">
        <f>Drivers!CY782</f>
        <v>0</v>
      </c>
      <c r="CZ580">
        <f>Drivers!CZ782</f>
        <v>0</v>
      </c>
      <c r="DA580">
        <f>Drivers!DA782</f>
        <v>0</v>
      </c>
      <c r="DB580">
        <f>Drivers!DB782</f>
        <v>0</v>
      </c>
      <c r="DC580">
        <f>Drivers!DC782</f>
        <v>0</v>
      </c>
      <c r="DD580">
        <f>Drivers!DD782</f>
        <v>0</v>
      </c>
      <c r="DE580">
        <f>Drivers!DE782</f>
        <v>0</v>
      </c>
      <c r="DF580">
        <f>Drivers!DF782</f>
        <v>0</v>
      </c>
      <c r="DG580">
        <f>Drivers!DG782</f>
        <v>0</v>
      </c>
      <c r="DH580">
        <f>Drivers!DH782</f>
        <v>0</v>
      </c>
      <c r="DI580">
        <f>Drivers!DI782</f>
        <v>0</v>
      </c>
      <c r="DJ580">
        <f>Drivers!DJ782</f>
        <v>0</v>
      </c>
      <c r="DK580">
        <f>Drivers!DK782</f>
        <v>0</v>
      </c>
      <c r="DL580">
        <f>Drivers!DL782</f>
        <v>0</v>
      </c>
      <c r="DM580">
        <f>Drivers!DM782</f>
        <v>0</v>
      </c>
      <c r="DN580">
        <f>Drivers!DN782</f>
        <v>0</v>
      </c>
      <c r="DO580">
        <f>Drivers!DO782</f>
        <v>0</v>
      </c>
      <c r="DP580">
        <f>Drivers!DP782</f>
        <v>0</v>
      </c>
      <c r="DQ580">
        <f>Drivers!DQ782</f>
        <v>0</v>
      </c>
      <c r="DR580">
        <f>Drivers!DR782</f>
        <v>0</v>
      </c>
      <c r="DS580">
        <f>Drivers!DS782</f>
        <v>0</v>
      </c>
      <c r="DT580">
        <f>Drivers!DT782</f>
        <v>0</v>
      </c>
      <c r="DU580">
        <f>Drivers!DU782</f>
        <v>0</v>
      </c>
      <c r="DV580">
        <f>Drivers!DV782</f>
        <v>0</v>
      </c>
      <c r="DW580">
        <f>Drivers!DW782</f>
        <v>0</v>
      </c>
      <c r="DX580">
        <f>Drivers!DX782</f>
        <v>0</v>
      </c>
      <c r="DY580">
        <f>Drivers!DY782</f>
        <v>0</v>
      </c>
      <c r="DZ580">
        <f>Drivers!DZ782</f>
        <v>0</v>
      </c>
      <c r="EA580">
        <f>Drivers!EA782</f>
        <v>0</v>
      </c>
      <c r="EB580">
        <f>Drivers!EB782</f>
        <v>0</v>
      </c>
      <c r="EC580">
        <f>Drivers!EC782</f>
        <v>0</v>
      </c>
      <c r="ED580">
        <f>Drivers!ED782</f>
        <v>0</v>
      </c>
      <c r="EE580">
        <f>Drivers!EE782</f>
        <v>0</v>
      </c>
      <c r="EF580">
        <f>Drivers!EF782</f>
        <v>0</v>
      </c>
      <c r="EG580">
        <f>Drivers!EG782</f>
        <v>0</v>
      </c>
      <c r="EH580">
        <f>Drivers!EH782</f>
        <v>0</v>
      </c>
      <c r="EI580">
        <f>Drivers!EI782</f>
        <v>0</v>
      </c>
      <c r="EJ580">
        <f>Drivers!EJ782</f>
        <v>0</v>
      </c>
    </row>
    <row r="581" spans="1:140" hidden="1" outlineLevel="1">
      <c r="A581">
        <f>Drivers!A783</f>
        <v>0</v>
      </c>
      <c r="B581">
        <f>Drivers!B783</f>
        <v>0</v>
      </c>
      <c r="C581">
        <f>Drivers!C783</f>
        <v>0</v>
      </c>
      <c r="D581">
        <f>Drivers!D783</f>
        <v>0</v>
      </c>
      <c r="E581">
        <f>Drivers!E783</f>
        <v>0</v>
      </c>
      <c r="F581">
        <f>Drivers!F783</f>
        <v>0</v>
      </c>
      <c r="G581">
        <f>Drivers!G783</f>
        <v>0</v>
      </c>
      <c r="H581">
        <f>Drivers!H783</f>
        <v>0</v>
      </c>
      <c r="I581" t="str">
        <f>Drivers!I783</f>
        <v>Bull</v>
      </c>
      <c r="J581">
        <f>Drivers!J783</f>
        <v>0</v>
      </c>
      <c r="K581">
        <f>Drivers!K783</f>
        <v>0</v>
      </c>
      <c r="L581">
        <f>Drivers!L783</f>
        <v>0</v>
      </c>
      <c r="M581">
        <f>Drivers!M783</f>
        <v>0</v>
      </c>
      <c r="N581">
        <f>Drivers!N783</f>
        <v>0</v>
      </c>
      <c r="O581">
        <f>Drivers!O783</f>
        <v>0</v>
      </c>
      <c r="P581">
        <f>Drivers!P783</f>
        <v>0</v>
      </c>
      <c r="Q581">
        <f>Drivers!Q783</f>
        <v>0</v>
      </c>
      <c r="R581">
        <f>Drivers!R783</f>
        <v>0</v>
      </c>
      <c r="S581">
        <f>Drivers!S783</f>
        <v>0</v>
      </c>
      <c r="T581">
        <f>Drivers!T783</f>
        <v>0</v>
      </c>
      <c r="U581">
        <f>Drivers!U783</f>
        <v>0</v>
      </c>
      <c r="V581">
        <f>Drivers!V783</f>
        <v>0</v>
      </c>
      <c r="W581">
        <f>Drivers!W783</f>
        <v>0</v>
      </c>
      <c r="X581">
        <f>Drivers!X783</f>
        <v>0</v>
      </c>
      <c r="Y581">
        <f>Drivers!Y783</f>
        <v>0</v>
      </c>
      <c r="Z581">
        <f>Drivers!Z783</f>
        <v>0</v>
      </c>
      <c r="AA581">
        <f>Drivers!AA783</f>
        <v>0</v>
      </c>
      <c r="AB581">
        <f>Drivers!AB783</f>
        <v>0</v>
      </c>
      <c r="AC581">
        <f>Drivers!AC783</f>
        <v>0</v>
      </c>
      <c r="AD581">
        <f>Drivers!AD783</f>
        <v>0</v>
      </c>
      <c r="AE581">
        <f>Drivers!AE783</f>
        <v>0</v>
      </c>
      <c r="AF581">
        <f>Drivers!AF783</f>
        <v>0</v>
      </c>
      <c r="AG581">
        <f>Drivers!AG783</f>
        <v>0</v>
      </c>
      <c r="AH581">
        <f>Drivers!AH783</f>
        <v>0</v>
      </c>
      <c r="AI581">
        <f>Drivers!AI783</f>
        <v>0</v>
      </c>
      <c r="AJ581">
        <f>Drivers!AJ783</f>
        <v>0</v>
      </c>
      <c r="AK581">
        <f>Drivers!AK783</f>
        <v>0</v>
      </c>
      <c r="AL581">
        <f>Drivers!AL783</f>
        <v>0</v>
      </c>
      <c r="AM581">
        <f>Drivers!AM783</f>
        <v>0</v>
      </c>
      <c r="AN581">
        <f>Drivers!AN783</f>
        <v>0</v>
      </c>
      <c r="AO581">
        <f>Drivers!AO783</f>
        <v>0</v>
      </c>
      <c r="AP581">
        <f>Drivers!AP783</f>
        <v>0</v>
      </c>
      <c r="AQ581">
        <f>Drivers!AQ783</f>
        <v>0</v>
      </c>
      <c r="AR581">
        <f>Drivers!AR783</f>
        <v>0</v>
      </c>
      <c r="AS581">
        <f>Drivers!AS783</f>
        <v>0</v>
      </c>
      <c r="AT581">
        <f>Drivers!AT783</f>
        <v>0</v>
      </c>
      <c r="AU581">
        <f>Drivers!AU783</f>
        <v>0</v>
      </c>
      <c r="AV581">
        <f>Drivers!AV783</f>
        <v>0</v>
      </c>
      <c r="AW581">
        <f>Drivers!AW783</f>
        <v>0</v>
      </c>
      <c r="AX581">
        <f>Drivers!AX783</f>
        <v>0</v>
      </c>
      <c r="AY581">
        <f>Drivers!AY783</f>
        <v>0</v>
      </c>
      <c r="AZ581">
        <f>Drivers!AZ783</f>
        <v>0</v>
      </c>
      <c r="BA581">
        <f>Drivers!BA783</f>
        <v>0</v>
      </c>
      <c r="BB581">
        <f>Drivers!BB783</f>
        <v>0</v>
      </c>
      <c r="BC581">
        <f>Drivers!BC783</f>
        <v>0</v>
      </c>
      <c r="BD581">
        <f>Drivers!BD783</f>
        <v>0</v>
      </c>
      <c r="BE581">
        <f>Drivers!BE783</f>
        <v>0</v>
      </c>
      <c r="BF581">
        <f>Drivers!BF783</f>
        <v>0</v>
      </c>
      <c r="BG581">
        <f>Drivers!BG783</f>
        <v>0</v>
      </c>
      <c r="BH581">
        <f>Drivers!BH783</f>
        <v>0</v>
      </c>
      <c r="BI581">
        <f>Drivers!BI783</f>
        <v>0</v>
      </c>
      <c r="BJ581">
        <f>Drivers!BJ783</f>
        <v>0</v>
      </c>
      <c r="BK581">
        <f>Drivers!BK783</f>
        <v>0</v>
      </c>
      <c r="BL581">
        <f>Drivers!BL783</f>
        <v>0</v>
      </c>
      <c r="BM581">
        <f>Drivers!BM783</f>
        <v>0</v>
      </c>
      <c r="BN581">
        <f>Drivers!BN783</f>
        <v>0</v>
      </c>
      <c r="BO581">
        <f>Drivers!BO783</f>
        <v>0</v>
      </c>
      <c r="BP581">
        <f>Drivers!BP783</f>
        <v>0</v>
      </c>
      <c r="BQ581">
        <f>Drivers!BQ783</f>
        <v>0</v>
      </c>
      <c r="BR581">
        <f>Drivers!BR783</f>
        <v>0</v>
      </c>
      <c r="BS581">
        <f>Drivers!BS783</f>
        <v>0.28000000000000003</v>
      </c>
      <c r="BT581">
        <f>Drivers!BT783</f>
        <v>0.28000000000000003</v>
      </c>
      <c r="BU581">
        <f>Drivers!BU783</f>
        <v>0.28000000000000003</v>
      </c>
      <c r="BV581">
        <f>Drivers!BV783</f>
        <v>0.2</v>
      </c>
      <c r="BW581">
        <f>Drivers!BW783</f>
        <v>0.2</v>
      </c>
      <c r="BX581">
        <f>Drivers!BX783</f>
        <v>0.2</v>
      </c>
      <c r="BY581">
        <f>Drivers!BY783</f>
        <v>0.2</v>
      </c>
      <c r="BZ581">
        <f>Drivers!BZ783</f>
        <v>0.2</v>
      </c>
      <c r="CA581">
        <f>Drivers!CA783</f>
        <v>0.2</v>
      </c>
      <c r="CB581">
        <f>Drivers!CB783</f>
        <v>0.2</v>
      </c>
      <c r="CC581">
        <f>Drivers!CC783</f>
        <v>0.2</v>
      </c>
      <c r="CD581">
        <f>Drivers!CD783</f>
        <v>0</v>
      </c>
      <c r="CE581">
        <f>Drivers!CE783</f>
        <v>0</v>
      </c>
      <c r="CF581">
        <f>Drivers!CF783</f>
        <v>0</v>
      </c>
      <c r="CG581">
        <f>Drivers!CG783</f>
        <v>0</v>
      </c>
      <c r="CH581">
        <f>Drivers!CH783</f>
        <v>0</v>
      </c>
      <c r="CI581">
        <f>Drivers!CI783</f>
        <v>0</v>
      </c>
      <c r="CJ581">
        <f>Drivers!CJ783</f>
        <v>0</v>
      </c>
      <c r="CK581">
        <f>Drivers!CK783</f>
        <v>0</v>
      </c>
      <c r="CL581">
        <f>Drivers!CL783</f>
        <v>0</v>
      </c>
      <c r="CM581">
        <f>Drivers!CM783</f>
        <v>0</v>
      </c>
      <c r="CN581">
        <f>Drivers!CN783</f>
        <v>0</v>
      </c>
      <c r="CO581">
        <f>Drivers!CO783</f>
        <v>0</v>
      </c>
      <c r="CP581">
        <f>Drivers!CP783</f>
        <v>0</v>
      </c>
      <c r="CQ581">
        <f>Drivers!CQ783</f>
        <v>0</v>
      </c>
      <c r="CR581">
        <f>Drivers!CR783</f>
        <v>0</v>
      </c>
      <c r="CS581">
        <f>Drivers!CS783</f>
        <v>0</v>
      </c>
      <c r="CT581">
        <f>Drivers!CT783</f>
        <v>0</v>
      </c>
      <c r="CU581">
        <f>Drivers!CU783</f>
        <v>0</v>
      </c>
      <c r="CV581">
        <f>Drivers!CV783</f>
        <v>0</v>
      </c>
      <c r="CW581">
        <f>Drivers!CW783</f>
        <v>0</v>
      </c>
      <c r="CX581">
        <f>Drivers!CX783</f>
        <v>0</v>
      </c>
      <c r="CY581">
        <f>Drivers!CY783</f>
        <v>0</v>
      </c>
      <c r="CZ581">
        <f>Drivers!CZ783</f>
        <v>0</v>
      </c>
      <c r="DA581">
        <f>Drivers!DA783</f>
        <v>0</v>
      </c>
      <c r="DB581">
        <f>Drivers!DB783</f>
        <v>0</v>
      </c>
      <c r="DC581">
        <f>Drivers!DC783</f>
        <v>0</v>
      </c>
      <c r="DD581">
        <f>Drivers!DD783</f>
        <v>0</v>
      </c>
      <c r="DE581">
        <f>Drivers!DE783</f>
        <v>0</v>
      </c>
      <c r="DF581">
        <f>Drivers!DF783</f>
        <v>0</v>
      </c>
      <c r="DG581">
        <f>Drivers!DG783</f>
        <v>0</v>
      </c>
      <c r="DH581">
        <f>Drivers!DH783</f>
        <v>0</v>
      </c>
      <c r="DI581">
        <f>Drivers!DI783</f>
        <v>0</v>
      </c>
      <c r="DJ581">
        <f>Drivers!DJ783</f>
        <v>0</v>
      </c>
      <c r="DK581">
        <f>Drivers!DK783</f>
        <v>0</v>
      </c>
      <c r="DL581">
        <f>Drivers!DL783</f>
        <v>0</v>
      </c>
      <c r="DM581">
        <f>Drivers!DM783</f>
        <v>0</v>
      </c>
      <c r="DN581">
        <f>Drivers!DN783</f>
        <v>0</v>
      </c>
      <c r="DO581">
        <f>Drivers!DO783</f>
        <v>0</v>
      </c>
      <c r="DP581">
        <f>Drivers!DP783</f>
        <v>0</v>
      </c>
      <c r="DQ581">
        <f>Drivers!DQ783</f>
        <v>0</v>
      </c>
      <c r="DR581">
        <f>Drivers!DR783</f>
        <v>0</v>
      </c>
      <c r="DS581">
        <f>Drivers!DS783</f>
        <v>0</v>
      </c>
      <c r="DT581">
        <f>Drivers!DT783</f>
        <v>0</v>
      </c>
      <c r="DU581">
        <f>Drivers!DU783</f>
        <v>0</v>
      </c>
      <c r="DV581">
        <f>Drivers!DV783</f>
        <v>0</v>
      </c>
      <c r="DW581">
        <f>Drivers!DW783</f>
        <v>0</v>
      </c>
      <c r="DX581">
        <f>Drivers!DX783</f>
        <v>0</v>
      </c>
      <c r="DY581">
        <f>Drivers!DY783</f>
        <v>0</v>
      </c>
      <c r="DZ581">
        <f>Drivers!DZ783</f>
        <v>0</v>
      </c>
      <c r="EA581">
        <f>Drivers!EA783</f>
        <v>0</v>
      </c>
      <c r="EB581">
        <f>Drivers!EB783</f>
        <v>0</v>
      </c>
      <c r="EC581">
        <f>Drivers!EC783</f>
        <v>0</v>
      </c>
      <c r="ED581">
        <f>Drivers!ED783</f>
        <v>0</v>
      </c>
      <c r="EE581">
        <f>Drivers!EE783</f>
        <v>0</v>
      </c>
      <c r="EF581">
        <f>Drivers!EF783</f>
        <v>0</v>
      </c>
      <c r="EG581">
        <f>Drivers!EG783</f>
        <v>0</v>
      </c>
      <c r="EH581">
        <f>Drivers!EH783</f>
        <v>0</v>
      </c>
      <c r="EI581">
        <f>Drivers!EI783</f>
        <v>0</v>
      </c>
      <c r="EJ581">
        <f>Drivers!EJ783</f>
        <v>0</v>
      </c>
    </row>
    <row r="582" spans="1:140" hidden="1" outlineLevel="1">
      <c r="A582">
        <f>Drivers!A784</f>
        <v>0</v>
      </c>
      <c r="B582">
        <f>Drivers!B784</f>
        <v>0</v>
      </c>
      <c r="C582">
        <f>Drivers!C784</f>
        <v>0</v>
      </c>
      <c r="D582">
        <f>Drivers!D784</f>
        <v>0</v>
      </c>
      <c r="E582">
        <f>Drivers!E784</f>
        <v>0</v>
      </c>
      <c r="F582">
        <f>Drivers!F784</f>
        <v>0</v>
      </c>
      <c r="G582">
        <f>Drivers!G784</f>
        <v>0</v>
      </c>
      <c r="H582">
        <f>Drivers!H784</f>
        <v>0</v>
      </c>
      <c r="I582" t="str">
        <f>Drivers!I784</f>
        <v>Spread from Base Case</v>
      </c>
      <c r="J582">
        <f>Drivers!J784</f>
        <v>0</v>
      </c>
      <c r="K582">
        <f>Drivers!K784</f>
        <v>0</v>
      </c>
      <c r="L582">
        <f>Drivers!L784</f>
        <v>0</v>
      </c>
      <c r="M582">
        <f>Drivers!M784</f>
        <v>0</v>
      </c>
      <c r="N582">
        <f>Drivers!N784</f>
        <v>0</v>
      </c>
      <c r="O582">
        <f>Drivers!O784</f>
        <v>0</v>
      </c>
      <c r="P582">
        <f>Drivers!P784</f>
        <v>0</v>
      </c>
      <c r="Q582">
        <f>Drivers!Q784</f>
        <v>0</v>
      </c>
      <c r="R582">
        <f>Drivers!R784</f>
        <v>0</v>
      </c>
      <c r="S582">
        <f>Drivers!S784</f>
        <v>0</v>
      </c>
      <c r="T582">
        <f>Drivers!T784</f>
        <v>0</v>
      </c>
      <c r="U582">
        <f>Drivers!U784</f>
        <v>0</v>
      </c>
      <c r="V582">
        <f>Drivers!V784</f>
        <v>0</v>
      </c>
      <c r="W582">
        <f>Drivers!W784</f>
        <v>0</v>
      </c>
      <c r="X582">
        <f>Drivers!X784</f>
        <v>0</v>
      </c>
      <c r="Y582">
        <f>Drivers!Y784</f>
        <v>0</v>
      </c>
      <c r="Z582">
        <f>Drivers!Z784</f>
        <v>0</v>
      </c>
      <c r="AA582">
        <f>Drivers!AA784</f>
        <v>0</v>
      </c>
      <c r="AB582">
        <f>Drivers!AB784</f>
        <v>0</v>
      </c>
      <c r="AC582">
        <f>Drivers!AC784</f>
        <v>0</v>
      </c>
      <c r="AD582">
        <f>Drivers!AD784</f>
        <v>0</v>
      </c>
      <c r="AE582">
        <f>Drivers!AE784</f>
        <v>0</v>
      </c>
      <c r="AF582">
        <f>Drivers!AF784</f>
        <v>0</v>
      </c>
      <c r="AG582">
        <f>Drivers!AG784</f>
        <v>0</v>
      </c>
      <c r="AH582">
        <f>Drivers!AH784</f>
        <v>0</v>
      </c>
      <c r="AI582">
        <f>Drivers!AI784</f>
        <v>0</v>
      </c>
      <c r="AJ582">
        <f>Drivers!AJ784</f>
        <v>0</v>
      </c>
      <c r="AK582">
        <f>Drivers!AK784</f>
        <v>0</v>
      </c>
      <c r="AL582">
        <f>Drivers!AL784</f>
        <v>0</v>
      </c>
      <c r="AM582">
        <f>Drivers!AM784</f>
        <v>0</v>
      </c>
      <c r="AN582">
        <f>Drivers!AN784</f>
        <v>0</v>
      </c>
      <c r="AO582">
        <f>Drivers!AO784</f>
        <v>0</v>
      </c>
      <c r="AP582">
        <f>Drivers!AP784</f>
        <v>0</v>
      </c>
      <c r="AQ582">
        <f>Drivers!AQ784</f>
        <v>0</v>
      </c>
      <c r="AR582">
        <f>Drivers!AR784</f>
        <v>0</v>
      </c>
      <c r="AS582">
        <f>Drivers!AS784</f>
        <v>0</v>
      </c>
      <c r="AT582">
        <f>Drivers!AT784</f>
        <v>0</v>
      </c>
      <c r="AU582">
        <f>Drivers!AU784</f>
        <v>0</v>
      </c>
      <c r="AV582">
        <f>Drivers!AV784</f>
        <v>0</v>
      </c>
      <c r="AW582">
        <f>Drivers!AW784</f>
        <v>0</v>
      </c>
      <c r="AX582">
        <f>Drivers!AX784</f>
        <v>0</v>
      </c>
      <c r="AY582">
        <f>Drivers!AY784</f>
        <v>0</v>
      </c>
      <c r="AZ582">
        <f>Drivers!AZ784</f>
        <v>0</v>
      </c>
      <c r="BA582">
        <f>Drivers!BA784</f>
        <v>0</v>
      </c>
      <c r="BB582">
        <f>Drivers!BB784</f>
        <v>0</v>
      </c>
      <c r="BC582">
        <f>Drivers!BC784</f>
        <v>0</v>
      </c>
      <c r="BD582">
        <f>Drivers!BD784</f>
        <v>0</v>
      </c>
      <c r="BE582">
        <f>Drivers!BE784</f>
        <v>0</v>
      </c>
      <c r="BF582">
        <f>Drivers!BF784</f>
        <v>0</v>
      </c>
      <c r="BG582">
        <f>Drivers!BG784</f>
        <v>0</v>
      </c>
      <c r="BH582">
        <f>Drivers!BH784</f>
        <v>0</v>
      </c>
      <c r="BI582">
        <f>Drivers!BI784</f>
        <v>0</v>
      </c>
      <c r="BJ582">
        <f>Drivers!BJ784</f>
        <v>0</v>
      </c>
      <c r="BK582">
        <f>Drivers!BK784</f>
        <v>0</v>
      </c>
      <c r="BL582">
        <f>Drivers!BL784</f>
        <v>0</v>
      </c>
      <c r="BM582">
        <f>Drivers!BM784</f>
        <v>0</v>
      </c>
      <c r="BN582">
        <f>Drivers!BN784</f>
        <v>0</v>
      </c>
      <c r="BO582">
        <f>Drivers!BO784</f>
        <v>0</v>
      </c>
      <c r="BP582">
        <f>Drivers!BP784</f>
        <v>0</v>
      </c>
      <c r="BQ582">
        <f>Drivers!BQ784</f>
        <v>0</v>
      </c>
      <c r="BR582">
        <f>Drivers!BR784</f>
        <v>0</v>
      </c>
      <c r="BS582">
        <f>Drivers!BS784</f>
        <v>0.01</v>
      </c>
      <c r="BT582">
        <f>Drivers!BT784</f>
        <v>0.01</v>
      </c>
      <c r="BU582">
        <f>Drivers!BU784</f>
        <v>0.01</v>
      </c>
      <c r="BV582">
        <f>Drivers!BV784</f>
        <v>0.01</v>
      </c>
      <c r="BW582">
        <f>Drivers!BW784</f>
        <v>0.01</v>
      </c>
      <c r="BX582">
        <f>Drivers!BX784</f>
        <v>0.01</v>
      </c>
      <c r="BY582">
        <f>Drivers!BY784</f>
        <v>0.01</v>
      </c>
      <c r="BZ582">
        <f>Drivers!BZ784</f>
        <v>0.01</v>
      </c>
      <c r="CA582">
        <f>Drivers!CA784</f>
        <v>0.01</v>
      </c>
      <c r="CB582">
        <f>Drivers!CB784</f>
        <v>0.01</v>
      </c>
      <c r="CC582">
        <f>Drivers!CC784</f>
        <v>0.01</v>
      </c>
      <c r="CD582">
        <f>Drivers!CD784</f>
        <v>0</v>
      </c>
      <c r="CE582">
        <f>Drivers!CE784</f>
        <v>0</v>
      </c>
      <c r="CF582">
        <f>Drivers!CF784</f>
        <v>0</v>
      </c>
      <c r="CG582">
        <f>Drivers!CG784</f>
        <v>0</v>
      </c>
      <c r="CH582">
        <f>Drivers!CH784</f>
        <v>0</v>
      </c>
      <c r="CI582">
        <f>Drivers!CI784</f>
        <v>0</v>
      </c>
      <c r="CJ582">
        <f>Drivers!CJ784</f>
        <v>0</v>
      </c>
      <c r="CK582">
        <f>Drivers!CK784</f>
        <v>0</v>
      </c>
      <c r="CL582">
        <f>Drivers!CL784</f>
        <v>0</v>
      </c>
      <c r="CM582">
        <f>Drivers!CM784</f>
        <v>0</v>
      </c>
      <c r="CN582">
        <f>Drivers!CN784</f>
        <v>0</v>
      </c>
      <c r="CO582">
        <f>Drivers!CO784</f>
        <v>0</v>
      </c>
      <c r="CP582">
        <f>Drivers!CP784</f>
        <v>0</v>
      </c>
      <c r="CQ582">
        <f>Drivers!CQ784</f>
        <v>0</v>
      </c>
      <c r="CR582">
        <f>Drivers!CR784</f>
        <v>0</v>
      </c>
      <c r="CS582">
        <f>Drivers!CS784</f>
        <v>0</v>
      </c>
      <c r="CT582">
        <f>Drivers!CT784</f>
        <v>0</v>
      </c>
      <c r="CU582">
        <f>Drivers!CU784</f>
        <v>0</v>
      </c>
      <c r="CV582">
        <f>Drivers!CV784</f>
        <v>0</v>
      </c>
      <c r="CW582">
        <f>Drivers!CW784</f>
        <v>0</v>
      </c>
      <c r="CX582">
        <f>Drivers!CX784</f>
        <v>0</v>
      </c>
      <c r="CY582">
        <f>Drivers!CY784</f>
        <v>0</v>
      </c>
      <c r="CZ582">
        <f>Drivers!CZ784</f>
        <v>0</v>
      </c>
      <c r="DA582">
        <f>Drivers!DA784</f>
        <v>0</v>
      </c>
      <c r="DB582">
        <f>Drivers!DB784</f>
        <v>0</v>
      </c>
      <c r="DC582">
        <f>Drivers!DC784</f>
        <v>0</v>
      </c>
      <c r="DD582">
        <f>Drivers!DD784</f>
        <v>0</v>
      </c>
      <c r="DE582">
        <f>Drivers!DE784</f>
        <v>0</v>
      </c>
      <c r="DF582">
        <f>Drivers!DF784</f>
        <v>0</v>
      </c>
      <c r="DG582">
        <f>Drivers!DG784</f>
        <v>0</v>
      </c>
      <c r="DH582">
        <f>Drivers!DH784</f>
        <v>0</v>
      </c>
      <c r="DI582">
        <f>Drivers!DI784</f>
        <v>0</v>
      </c>
      <c r="DJ582">
        <f>Drivers!DJ784</f>
        <v>0</v>
      </c>
      <c r="DK582">
        <f>Drivers!DK784</f>
        <v>0</v>
      </c>
      <c r="DL582">
        <f>Drivers!DL784</f>
        <v>0</v>
      </c>
      <c r="DM582">
        <f>Drivers!DM784</f>
        <v>0</v>
      </c>
      <c r="DN582">
        <f>Drivers!DN784</f>
        <v>0</v>
      </c>
      <c r="DO582">
        <f>Drivers!DO784</f>
        <v>0</v>
      </c>
      <c r="DP582">
        <f>Drivers!DP784</f>
        <v>0</v>
      </c>
      <c r="DQ582">
        <f>Drivers!DQ784</f>
        <v>0</v>
      </c>
      <c r="DR582">
        <f>Drivers!DR784</f>
        <v>0</v>
      </c>
      <c r="DS582">
        <f>Drivers!DS784</f>
        <v>0</v>
      </c>
      <c r="DT582">
        <f>Drivers!DT784</f>
        <v>0</v>
      </c>
      <c r="DU582">
        <f>Drivers!DU784</f>
        <v>0</v>
      </c>
      <c r="DV582">
        <f>Drivers!DV784</f>
        <v>0</v>
      </c>
      <c r="DW582">
        <f>Drivers!DW784</f>
        <v>0</v>
      </c>
      <c r="DX582">
        <f>Drivers!DX784</f>
        <v>0</v>
      </c>
      <c r="DY582">
        <f>Drivers!DY784</f>
        <v>0</v>
      </c>
      <c r="DZ582">
        <f>Drivers!DZ784</f>
        <v>0</v>
      </c>
      <c r="EA582">
        <f>Drivers!EA784</f>
        <v>0</v>
      </c>
      <c r="EB582">
        <f>Drivers!EB784</f>
        <v>0</v>
      </c>
      <c r="EC582">
        <f>Drivers!EC784</f>
        <v>0</v>
      </c>
      <c r="ED582">
        <f>Drivers!ED784</f>
        <v>0</v>
      </c>
      <c r="EE582">
        <f>Drivers!EE784</f>
        <v>0</v>
      </c>
      <c r="EF582">
        <f>Drivers!EF784</f>
        <v>0</v>
      </c>
      <c r="EG582">
        <f>Drivers!EG784</f>
        <v>0</v>
      </c>
      <c r="EH582">
        <f>Drivers!EH784</f>
        <v>0</v>
      </c>
      <c r="EI582">
        <f>Drivers!EI784</f>
        <v>0</v>
      </c>
      <c r="EJ582">
        <f>Drivers!EJ784</f>
        <v>0</v>
      </c>
    </row>
    <row r="583" spans="1:140" hidden="1" outlineLevel="1">
      <c r="A583">
        <f>Drivers!A785</f>
        <v>0</v>
      </c>
      <c r="B583">
        <f>Drivers!B785</f>
        <v>0</v>
      </c>
      <c r="C583">
        <f>Drivers!C785</f>
        <v>0</v>
      </c>
      <c r="D583">
        <f>Drivers!D785</f>
        <v>0</v>
      </c>
      <c r="E583">
        <f>Drivers!E785</f>
        <v>0</v>
      </c>
      <c r="F583">
        <f>Drivers!F785</f>
        <v>0</v>
      </c>
      <c r="G583">
        <f>Drivers!G785</f>
        <v>0</v>
      </c>
      <c r="H583">
        <f>Drivers!H785</f>
        <v>0</v>
      </c>
      <c r="I583" t="str">
        <f>Drivers!I785</f>
        <v>Bear</v>
      </c>
      <c r="J583">
        <f>Drivers!J785</f>
        <v>0</v>
      </c>
      <c r="K583">
        <f>Drivers!K785</f>
        <v>0</v>
      </c>
      <c r="L583">
        <f>Drivers!L785</f>
        <v>0</v>
      </c>
      <c r="M583">
        <f>Drivers!M785</f>
        <v>0</v>
      </c>
      <c r="N583">
        <f>Drivers!N785</f>
        <v>0</v>
      </c>
      <c r="O583">
        <f>Drivers!O785</f>
        <v>0</v>
      </c>
      <c r="P583">
        <f>Drivers!P785</f>
        <v>0</v>
      </c>
      <c r="Q583">
        <f>Drivers!Q785</f>
        <v>0</v>
      </c>
      <c r="R583">
        <f>Drivers!R785</f>
        <v>0</v>
      </c>
      <c r="S583">
        <f>Drivers!S785</f>
        <v>0</v>
      </c>
      <c r="T583">
        <f>Drivers!T785</f>
        <v>0</v>
      </c>
      <c r="U583">
        <f>Drivers!U785</f>
        <v>0</v>
      </c>
      <c r="V583">
        <f>Drivers!V785</f>
        <v>0</v>
      </c>
      <c r="W583">
        <f>Drivers!W785</f>
        <v>0</v>
      </c>
      <c r="X583">
        <f>Drivers!X785</f>
        <v>0</v>
      </c>
      <c r="Y583">
        <f>Drivers!Y785</f>
        <v>0</v>
      </c>
      <c r="Z583">
        <f>Drivers!Z785</f>
        <v>0</v>
      </c>
      <c r="AA583">
        <f>Drivers!AA785</f>
        <v>0</v>
      </c>
      <c r="AB583">
        <f>Drivers!AB785</f>
        <v>0</v>
      </c>
      <c r="AC583">
        <f>Drivers!AC785</f>
        <v>0</v>
      </c>
      <c r="AD583">
        <f>Drivers!AD785</f>
        <v>0</v>
      </c>
      <c r="AE583">
        <f>Drivers!AE785</f>
        <v>0</v>
      </c>
      <c r="AF583">
        <f>Drivers!AF785</f>
        <v>0</v>
      </c>
      <c r="AG583">
        <f>Drivers!AG785</f>
        <v>0</v>
      </c>
      <c r="AH583">
        <f>Drivers!AH785</f>
        <v>0</v>
      </c>
      <c r="AI583">
        <f>Drivers!AI785</f>
        <v>0</v>
      </c>
      <c r="AJ583">
        <f>Drivers!AJ785</f>
        <v>0</v>
      </c>
      <c r="AK583">
        <f>Drivers!AK785</f>
        <v>0</v>
      </c>
      <c r="AL583">
        <f>Drivers!AL785</f>
        <v>0</v>
      </c>
      <c r="AM583">
        <f>Drivers!AM785</f>
        <v>0</v>
      </c>
      <c r="AN583">
        <f>Drivers!AN785</f>
        <v>0</v>
      </c>
      <c r="AO583">
        <f>Drivers!AO785</f>
        <v>0</v>
      </c>
      <c r="AP583">
        <f>Drivers!AP785</f>
        <v>0</v>
      </c>
      <c r="AQ583">
        <f>Drivers!AQ785</f>
        <v>0</v>
      </c>
      <c r="AR583">
        <f>Drivers!AR785</f>
        <v>0</v>
      </c>
      <c r="AS583">
        <f>Drivers!AS785</f>
        <v>0</v>
      </c>
      <c r="AT583">
        <f>Drivers!AT785</f>
        <v>0</v>
      </c>
      <c r="AU583">
        <f>Drivers!AU785</f>
        <v>0</v>
      </c>
      <c r="AV583">
        <f>Drivers!AV785</f>
        <v>0</v>
      </c>
      <c r="AW583">
        <f>Drivers!AW785</f>
        <v>0</v>
      </c>
      <c r="AX583">
        <f>Drivers!AX785</f>
        <v>0</v>
      </c>
      <c r="AY583">
        <f>Drivers!AY785</f>
        <v>0</v>
      </c>
      <c r="AZ583">
        <f>Drivers!AZ785</f>
        <v>0</v>
      </c>
      <c r="BA583">
        <f>Drivers!BA785</f>
        <v>0</v>
      </c>
      <c r="BB583">
        <f>Drivers!BB785</f>
        <v>0</v>
      </c>
      <c r="BC583">
        <f>Drivers!BC785</f>
        <v>0</v>
      </c>
      <c r="BD583">
        <f>Drivers!BD785</f>
        <v>0</v>
      </c>
      <c r="BE583">
        <f>Drivers!BE785</f>
        <v>0</v>
      </c>
      <c r="BF583">
        <f>Drivers!BF785</f>
        <v>0</v>
      </c>
      <c r="BG583">
        <f>Drivers!BG785</f>
        <v>0</v>
      </c>
      <c r="BH583">
        <f>Drivers!BH785</f>
        <v>0</v>
      </c>
      <c r="BI583">
        <f>Drivers!BI785</f>
        <v>0</v>
      </c>
      <c r="BJ583">
        <f>Drivers!BJ785</f>
        <v>0</v>
      </c>
      <c r="BK583">
        <f>Drivers!BK785</f>
        <v>0</v>
      </c>
      <c r="BL583">
        <f>Drivers!BL785</f>
        <v>0</v>
      </c>
      <c r="BM583">
        <f>Drivers!BM785</f>
        <v>0</v>
      </c>
      <c r="BN583">
        <f>Drivers!BN785</f>
        <v>0</v>
      </c>
      <c r="BO583">
        <f>Drivers!BO785</f>
        <v>0</v>
      </c>
      <c r="BP583">
        <f>Drivers!BP785</f>
        <v>0</v>
      </c>
      <c r="BQ583">
        <f>Drivers!BQ785</f>
        <v>0</v>
      </c>
      <c r="BR583">
        <f>Drivers!BR785</f>
        <v>0</v>
      </c>
      <c r="BS583">
        <f>Drivers!BS785</f>
        <v>0.26</v>
      </c>
      <c r="BT583">
        <f>Drivers!BT785</f>
        <v>0.26</v>
      </c>
      <c r="BU583">
        <f>Drivers!BU785</f>
        <v>0.26</v>
      </c>
      <c r="BV583">
        <f>Drivers!BV785</f>
        <v>0.18</v>
      </c>
      <c r="BW583">
        <f>Drivers!BW785</f>
        <v>0.18</v>
      </c>
      <c r="BX583">
        <f>Drivers!BX785</f>
        <v>0.18</v>
      </c>
      <c r="BY583">
        <f>Drivers!BY785</f>
        <v>0.18</v>
      </c>
      <c r="BZ583">
        <f>Drivers!BZ785</f>
        <v>0.18</v>
      </c>
      <c r="CA583">
        <f>Drivers!CA785</f>
        <v>0.18</v>
      </c>
      <c r="CB583">
        <f>Drivers!CB785</f>
        <v>0.18</v>
      </c>
      <c r="CC583">
        <f>Drivers!CC785</f>
        <v>0.18</v>
      </c>
      <c r="CD583">
        <f>Drivers!CD785</f>
        <v>0</v>
      </c>
      <c r="CE583">
        <f>Drivers!CE785</f>
        <v>0</v>
      </c>
      <c r="CF583">
        <f>Drivers!CF785</f>
        <v>0</v>
      </c>
      <c r="CG583">
        <f>Drivers!CG785</f>
        <v>0</v>
      </c>
      <c r="CH583">
        <f>Drivers!CH785</f>
        <v>0</v>
      </c>
      <c r="CI583">
        <f>Drivers!CI785</f>
        <v>0</v>
      </c>
      <c r="CJ583">
        <f>Drivers!CJ785</f>
        <v>0</v>
      </c>
      <c r="CK583">
        <f>Drivers!CK785</f>
        <v>0</v>
      </c>
      <c r="CL583">
        <f>Drivers!CL785</f>
        <v>0</v>
      </c>
      <c r="CM583">
        <f>Drivers!CM785</f>
        <v>0</v>
      </c>
      <c r="CN583">
        <f>Drivers!CN785</f>
        <v>0</v>
      </c>
      <c r="CO583">
        <f>Drivers!CO785</f>
        <v>0</v>
      </c>
      <c r="CP583">
        <f>Drivers!CP785</f>
        <v>0</v>
      </c>
      <c r="CQ583">
        <f>Drivers!CQ785</f>
        <v>0</v>
      </c>
      <c r="CR583">
        <f>Drivers!CR785</f>
        <v>0</v>
      </c>
      <c r="CS583">
        <f>Drivers!CS785</f>
        <v>0</v>
      </c>
      <c r="CT583">
        <f>Drivers!CT785</f>
        <v>0</v>
      </c>
      <c r="CU583">
        <f>Drivers!CU785</f>
        <v>0</v>
      </c>
      <c r="CV583">
        <f>Drivers!CV785</f>
        <v>0</v>
      </c>
      <c r="CW583">
        <f>Drivers!CW785</f>
        <v>0</v>
      </c>
      <c r="CX583">
        <f>Drivers!CX785</f>
        <v>0</v>
      </c>
      <c r="CY583">
        <f>Drivers!CY785</f>
        <v>0</v>
      </c>
      <c r="CZ583">
        <f>Drivers!CZ785</f>
        <v>0</v>
      </c>
      <c r="DA583">
        <f>Drivers!DA785</f>
        <v>0</v>
      </c>
      <c r="DB583">
        <f>Drivers!DB785</f>
        <v>0</v>
      </c>
      <c r="DC583">
        <f>Drivers!DC785</f>
        <v>0</v>
      </c>
      <c r="DD583">
        <f>Drivers!DD785</f>
        <v>0</v>
      </c>
      <c r="DE583">
        <f>Drivers!DE785</f>
        <v>0</v>
      </c>
      <c r="DF583">
        <f>Drivers!DF785</f>
        <v>0</v>
      </c>
      <c r="DG583">
        <f>Drivers!DG785</f>
        <v>0</v>
      </c>
      <c r="DH583">
        <f>Drivers!DH785</f>
        <v>0</v>
      </c>
      <c r="DI583">
        <f>Drivers!DI785</f>
        <v>0</v>
      </c>
      <c r="DJ583">
        <f>Drivers!DJ785</f>
        <v>0</v>
      </c>
      <c r="DK583">
        <f>Drivers!DK785</f>
        <v>0</v>
      </c>
      <c r="DL583">
        <f>Drivers!DL785</f>
        <v>0</v>
      </c>
      <c r="DM583">
        <f>Drivers!DM785</f>
        <v>0</v>
      </c>
      <c r="DN583">
        <f>Drivers!DN785</f>
        <v>0</v>
      </c>
      <c r="DO583">
        <f>Drivers!DO785</f>
        <v>0</v>
      </c>
      <c r="DP583">
        <f>Drivers!DP785</f>
        <v>0</v>
      </c>
      <c r="DQ583">
        <f>Drivers!DQ785</f>
        <v>0</v>
      </c>
      <c r="DR583">
        <f>Drivers!DR785</f>
        <v>0</v>
      </c>
      <c r="DS583">
        <f>Drivers!DS785</f>
        <v>0</v>
      </c>
      <c r="DT583">
        <f>Drivers!DT785</f>
        <v>0</v>
      </c>
      <c r="DU583">
        <f>Drivers!DU785</f>
        <v>0</v>
      </c>
      <c r="DV583">
        <f>Drivers!DV785</f>
        <v>0</v>
      </c>
      <c r="DW583">
        <f>Drivers!DW785</f>
        <v>0</v>
      </c>
      <c r="DX583">
        <f>Drivers!DX785</f>
        <v>0</v>
      </c>
      <c r="DY583">
        <f>Drivers!DY785</f>
        <v>0</v>
      </c>
      <c r="DZ583">
        <f>Drivers!DZ785</f>
        <v>0</v>
      </c>
      <c r="EA583">
        <f>Drivers!EA785</f>
        <v>0</v>
      </c>
      <c r="EB583">
        <f>Drivers!EB785</f>
        <v>0</v>
      </c>
      <c r="EC583">
        <f>Drivers!EC785</f>
        <v>0</v>
      </c>
      <c r="ED583">
        <f>Drivers!ED785</f>
        <v>0</v>
      </c>
      <c r="EE583">
        <f>Drivers!EE785</f>
        <v>0</v>
      </c>
      <c r="EF583">
        <f>Drivers!EF785</f>
        <v>0</v>
      </c>
      <c r="EG583">
        <f>Drivers!EG785</f>
        <v>0</v>
      </c>
      <c r="EH583">
        <f>Drivers!EH785</f>
        <v>0</v>
      </c>
      <c r="EI583">
        <f>Drivers!EI785</f>
        <v>0</v>
      </c>
      <c r="EJ583">
        <f>Drivers!EJ785</f>
        <v>0</v>
      </c>
    </row>
    <row r="584" spans="1:140" hidden="1" outlineLevel="1">
      <c r="A584">
        <f>Drivers!A786</f>
        <v>0</v>
      </c>
      <c r="B584">
        <f>Drivers!B786</f>
        <v>0</v>
      </c>
      <c r="C584">
        <f>Drivers!C786</f>
        <v>0</v>
      </c>
      <c r="D584">
        <f>Drivers!D786</f>
        <v>0</v>
      </c>
      <c r="E584">
        <f>Drivers!E786</f>
        <v>0</v>
      </c>
      <c r="F584">
        <f>Drivers!F786</f>
        <v>0</v>
      </c>
      <c r="G584">
        <f>Drivers!G786</f>
        <v>0</v>
      </c>
      <c r="H584">
        <f>Drivers!H786</f>
        <v>0</v>
      </c>
      <c r="I584" t="str">
        <f>Drivers!I786</f>
        <v>Spread from Base Case</v>
      </c>
      <c r="J584">
        <f>Drivers!J786</f>
        <v>0</v>
      </c>
      <c r="K584">
        <f>Drivers!K786</f>
        <v>0</v>
      </c>
      <c r="L584">
        <f>Drivers!L786</f>
        <v>0</v>
      </c>
      <c r="M584">
        <f>Drivers!M786</f>
        <v>0</v>
      </c>
      <c r="N584">
        <f>Drivers!N786</f>
        <v>0</v>
      </c>
      <c r="O584">
        <f>Drivers!O786</f>
        <v>0</v>
      </c>
      <c r="P584">
        <f>Drivers!P786</f>
        <v>0</v>
      </c>
      <c r="Q584">
        <f>Drivers!Q786</f>
        <v>0</v>
      </c>
      <c r="R584">
        <f>Drivers!R786</f>
        <v>0</v>
      </c>
      <c r="S584">
        <f>Drivers!S786</f>
        <v>0</v>
      </c>
      <c r="T584">
        <f>Drivers!T786</f>
        <v>0</v>
      </c>
      <c r="U584">
        <f>Drivers!U786</f>
        <v>0</v>
      </c>
      <c r="V584">
        <f>Drivers!V786</f>
        <v>0</v>
      </c>
      <c r="W584">
        <f>Drivers!W786</f>
        <v>0</v>
      </c>
      <c r="X584">
        <f>Drivers!X786</f>
        <v>0</v>
      </c>
      <c r="Y584">
        <f>Drivers!Y786</f>
        <v>0</v>
      </c>
      <c r="Z584">
        <f>Drivers!Z786</f>
        <v>0</v>
      </c>
      <c r="AA584">
        <f>Drivers!AA786</f>
        <v>0</v>
      </c>
      <c r="AB584">
        <f>Drivers!AB786</f>
        <v>0</v>
      </c>
      <c r="AC584">
        <f>Drivers!AC786</f>
        <v>0</v>
      </c>
      <c r="AD584">
        <f>Drivers!AD786</f>
        <v>0</v>
      </c>
      <c r="AE584">
        <f>Drivers!AE786</f>
        <v>0</v>
      </c>
      <c r="AF584">
        <f>Drivers!AF786</f>
        <v>0</v>
      </c>
      <c r="AG584">
        <f>Drivers!AG786</f>
        <v>0</v>
      </c>
      <c r="AH584">
        <f>Drivers!AH786</f>
        <v>0</v>
      </c>
      <c r="AI584">
        <f>Drivers!AI786</f>
        <v>0</v>
      </c>
      <c r="AJ584">
        <f>Drivers!AJ786</f>
        <v>0</v>
      </c>
      <c r="AK584">
        <f>Drivers!AK786</f>
        <v>0</v>
      </c>
      <c r="AL584">
        <f>Drivers!AL786</f>
        <v>0</v>
      </c>
      <c r="AM584">
        <f>Drivers!AM786</f>
        <v>0</v>
      </c>
      <c r="AN584">
        <f>Drivers!AN786</f>
        <v>0</v>
      </c>
      <c r="AO584">
        <f>Drivers!AO786</f>
        <v>0</v>
      </c>
      <c r="AP584">
        <f>Drivers!AP786</f>
        <v>0</v>
      </c>
      <c r="AQ584">
        <f>Drivers!AQ786</f>
        <v>0</v>
      </c>
      <c r="AR584">
        <f>Drivers!AR786</f>
        <v>0</v>
      </c>
      <c r="AS584">
        <f>Drivers!AS786</f>
        <v>0</v>
      </c>
      <c r="AT584">
        <f>Drivers!AT786</f>
        <v>0</v>
      </c>
      <c r="AU584">
        <f>Drivers!AU786</f>
        <v>0</v>
      </c>
      <c r="AV584">
        <f>Drivers!AV786</f>
        <v>0</v>
      </c>
      <c r="AW584">
        <f>Drivers!AW786</f>
        <v>0</v>
      </c>
      <c r="AX584">
        <f>Drivers!AX786</f>
        <v>0</v>
      </c>
      <c r="AY584">
        <f>Drivers!AY786</f>
        <v>0</v>
      </c>
      <c r="AZ584">
        <f>Drivers!AZ786</f>
        <v>0</v>
      </c>
      <c r="BA584">
        <f>Drivers!BA786</f>
        <v>0</v>
      </c>
      <c r="BB584">
        <f>Drivers!BB786</f>
        <v>0</v>
      </c>
      <c r="BC584">
        <f>Drivers!BC786</f>
        <v>0</v>
      </c>
      <c r="BD584">
        <f>Drivers!BD786</f>
        <v>0</v>
      </c>
      <c r="BE584">
        <f>Drivers!BE786</f>
        <v>0</v>
      </c>
      <c r="BF584">
        <f>Drivers!BF786</f>
        <v>0</v>
      </c>
      <c r="BG584">
        <f>Drivers!BG786</f>
        <v>0</v>
      </c>
      <c r="BH584">
        <f>Drivers!BH786</f>
        <v>0</v>
      </c>
      <c r="BI584">
        <f>Drivers!BI786</f>
        <v>0</v>
      </c>
      <c r="BJ584">
        <f>Drivers!BJ786</f>
        <v>0</v>
      </c>
      <c r="BK584">
        <f>Drivers!BK786</f>
        <v>0</v>
      </c>
      <c r="BL584">
        <f>Drivers!BL786</f>
        <v>0</v>
      </c>
      <c r="BM584">
        <f>Drivers!BM786</f>
        <v>0</v>
      </c>
      <c r="BN584">
        <f>Drivers!BN786</f>
        <v>0</v>
      </c>
      <c r="BO584">
        <f>Drivers!BO786</f>
        <v>0</v>
      </c>
      <c r="BP584">
        <f>Drivers!BP786</f>
        <v>0</v>
      </c>
      <c r="BQ584">
        <f>Drivers!BQ786</f>
        <v>0</v>
      </c>
      <c r="BR584">
        <f>Drivers!BR786</f>
        <v>0</v>
      </c>
      <c r="BS584">
        <f>Drivers!BS786</f>
        <v>-0.01</v>
      </c>
      <c r="BT584">
        <f>Drivers!BT786</f>
        <v>-0.01</v>
      </c>
      <c r="BU584">
        <f>Drivers!BU786</f>
        <v>-0.01</v>
      </c>
      <c r="BV584">
        <f>Drivers!BV786</f>
        <v>-0.01</v>
      </c>
      <c r="BW584">
        <f>Drivers!BW786</f>
        <v>-0.01</v>
      </c>
      <c r="BX584">
        <f>Drivers!BX786</f>
        <v>-0.01</v>
      </c>
      <c r="BY584">
        <f>Drivers!BY786</f>
        <v>-0.01</v>
      </c>
      <c r="BZ584">
        <f>Drivers!BZ786</f>
        <v>-0.01</v>
      </c>
      <c r="CA584">
        <f>Drivers!CA786</f>
        <v>-0.01</v>
      </c>
      <c r="CB584">
        <f>Drivers!CB786</f>
        <v>-0.01</v>
      </c>
      <c r="CC584">
        <f>Drivers!CC786</f>
        <v>-0.01</v>
      </c>
      <c r="CD584">
        <f>Drivers!CD786</f>
        <v>0</v>
      </c>
      <c r="CE584">
        <f>Drivers!CE786</f>
        <v>0</v>
      </c>
      <c r="CF584">
        <f>Drivers!CF786</f>
        <v>0</v>
      </c>
      <c r="CG584">
        <f>Drivers!CG786</f>
        <v>0</v>
      </c>
      <c r="CH584">
        <f>Drivers!CH786</f>
        <v>0</v>
      </c>
      <c r="CI584">
        <f>Drivers!CI786</f>
        <v>0</v>
      </c>
      <c r="CJ584">
        <f>Drivers!CJ786</f>
        <v>0</v>
      </c>
      <c r="CK584">
        <f>Drivers!CK786</f>
        <v>0</v>
      </c>
      <c r="CL584">
        <f>Drivers!CL786</f>
        <v>0</v>
      </c>
      <c r="CM584">
        <f>Drivers!CM786</f>
        <v>0</v>
      </c>
      <c r="CN584">
        <f>Drivers!CN786</f>
        <v>0</v>
      </c>
      <c r="CO584">
        <f>Drivers!CO786</f>
        <v>0</v>
      </c>
      <c r="CP584">
        <f>Drivers!CP786</f>
        <v>0</v>
      </c>
      <c r="CQ584">
        <f>Drivers!CQ786</f>
        <v>0</v>
      </c>
      <c r="CR584">
        <f>Drivers!CR786</f>
        <v>0</v>
      </c>
      <c r="CS584">
        <f>Drivers!CS786</f>
        <v>0</v>
      </c>
      <c r="CT584">
        <f>Drivers!CT786</f>
        <v>0</v>
      </c>
      <c r="CU584">
        <f>Drivers!CU786</f>
        <v>0</v>
      </c>
      <c r="CV584">
        <f>Drivers!CV786</f>
        <v>0</v>
      </c>
      <c r="CW584">
        <f>Drivers!CW786</f>
        <v>0</v>
      </c>
      <c r="CX584">
        <f>Drivers!CX786</f>
        <v>0</v>
      </c>
      <c r="CY584">
        <f>Drivers!CY786</f>
        <v>0</v>
      </c>
      <c r="CZ584">
        <f>Drivers!CZ786</f>
        <v>0</v>
      </c>
      <c r="DA584">
        <f>Drivers!DA786</f>
        <v>0</v>
      </c>
      <c r="DB584">
        <f>Drivers!DB786</f>
        <v>0</v>
      </c>
      <c r="DC584">
        <f>Drivers!DC786</f>
        <v>0</v>
      </c>
      <c r="DD584">
        <f>Drivers!DD786</f>
        <v>0</v>
      </c>
      <c r="DE584">
        <f>Drivers!DE786</f>
        <v>0</v>
      </c>
      <c r="DF584">
        <f>Drivers!DF786</f>
        <v>0</v>
      </c>
      <c r="DG584">
        <f>Drivers!DG786</f>
        <v>0</v>
      </c>
      <c r="DH584">
        <f>Drivers!DH786</f>
        <v>0</v>
      </c>
      <c r="DI584">
        <f>Drivers!DI786</f>
        <v>0</v>
      </c>
      <c r="DJ584">
        <f>Drivers!DJ786</f>
        <v>0</v>
      </c>
      <c r="DK584">
        <f>Drivers!DK786</f>
        <v>0</v>
      </c>
      <c r="DL584">
        <f>Drivers!DL786</f>
        <v>0</v>
      </c>
      <c r="DM584">
        <f>Drivers!DM786</f>
        <v>0</v>
      </c>
      <c r="DN584">
        <f>Drivers!DN786</f>
        <v>0</v>
      </c>
      <c r="DO584">
        <f>Drivers!DO786</f>
        <v>0</v>
      </c>
      <c r="DP584">
        <f>Drivers!DP786</f>
        <v>0</v>
      </c>
      <c r="DQ584">
        <f>Drivers!DQ786</f>
        <v>0</v>
      </c>
      <c r="DR584">
        <f>Drivers!DR786</f>
        <v>0</v>
      </c>
      <c r="DS584">
        <f>Drivers!DS786</f>
        <v>0</v>
      </c>
      <c r="DT584">
        <f>Drivers!DT786</f>
        <v>0</v>
      </c>
      <c r="DU584">
        <f>Drivers!DU786</f>
        <v>0</v>
      </c>
      <c r="DV584">
        <f>Drivers!DV786</f>
        <v>0</v>
      </c>
      <c r="DW584">
        <f>Drivers!DW786</f>
        <v>0</v>
      </c>
      <c r="DX584">
        <f>Drivers!DX786</f>
        <v>0</v>
      </c>
      <c r="DY584">
        <f>Drivers!DY786</f>
        <v>0</v>
      </c>
      <c r="DZ584">
        <f>Drivers!DZ786</f>
        <v>0</v>
      </c>
      <c r="EA584">
        <f>Drivers!EA786</f>
        <v>0</v>
      </c>
      <c r="EB584">
        <f>Drivers!EB786</f>
        <v>0</v>
      </c>
      <c r="EC584">
        <f>Drivers!EC786</f>
        <v>0</v>
      </c>
      <c r="ED584">
        <f>Drivers!ED786</f>
        <v>0</v>
      </c>
      <c r="EE584">
        <f>Drivers!EE786</f>
        <v>0</v>
      </c>
      <c r="EF584">
        <f>Drivers!EF786</f>
        <v>0</v>
      </c>
      <c r="EG584">
        <f>Drivers!EG786</f>
        <v>0</v>
      </c>
      <c r="EH584">
        <f>Drivers!EH786</f>
        <v>0</v>
      </c>
      <c r="EI584">
        <f>Drivers!EI786</f>
        <v>0</v>
      </c>
      <c r="EJ584">
        <f>Drivers!EJ786</f>
        <v>0</v>
      </c>
    </row>
    <row r="585" spans="1:140" hidden="1" outlineLevel="1">
      <c r="A585">
        <f>Drivers!A787</f>
        <v>0</v>
      </c>
      <c r="B585">
        <f>Drivers!B787</f>
        <v>0</v>
      </c>
      <c r="C585">
        <f>Drivers!C787</f>
        <v>0</v>
      </c>
      <c r="D585">
        <f>Drivers!D787</f>
        <v>0</v>
      </c>
      <c r="E585">
        <f>Drivers!E787</f>
        <v>0</v>
      </c>
      <c r="F585">
        <f>Drivers!F787</f>
        <v>0</v>
      </c>
      <c r="G585">
        <f>Drivers!G787</f>
        <v>0</v>
      </c>
      <c r="H585">
        <f>Drivers!H787</f>
        <v>0</v>
      </c>
      <c r="I585">
        <f>Drivers!I787</f>
        <v>0</v>
      </c>
      <c r="J585">
        <f>Drivers!J787</f>
        <v>0</v>
      </c>
      <c r="K585">
        <f>Drivers!K787</f>
        <v>0</v>
      </c>
      <c r="L585">
        <f>Drivers!L787</f>
        <v>0</v>
      </c>
      <c r="M585">
        <f>Drivers!M787</f>
        <v>0</v>
      </c>
      <c r="N585">
        <f>Drivers!N787</f>
        <v>0</v>
      </c>
      <c r="O585">
        <f>Drivers!O787</f>
        <v>0</v>
      </c>
      <c r="P585">
        <f>Drivers!P787</f>
        <v>0</v>
      </c>
      <c r="Q585">
        <f>Drivers!Q787</f>
        <v>0</v>
      </c>
      <c r="R585">
        <f>Drivers!R787</f>
        <v>0</v>
      </c>
      <c r="S585">
        <f>Drivers!S787</f>
        <v>0</v>
      </c>
      <c r="T585">
        <f>Drivers!T787</f>
        <v>0</v>
      </c>
      <c r="U585">
        <f>Drivers!U787</f>
        <v>0</v>
      </c>
      <c r="V585">
        <f>Drivers!V787</f>
        <v>0</v>
      </c>
      <c r="W585">
        <f>Drivers!W787</f>
        <v>0</v>
      </c>
      <c r="X585">
        <f>Drivers!X787</f>
        <v>0</v>
      </c>
      <c r="Y585">
        <f>Drivers!Y787</f>
        <v>0</v>
      </c>
      <c r="Z585">
        <f>Drivers!Z787</f>
        <v>0</v>
      </c>
      <c r="AA585">
        <f>Drivers!AA787</f>
        <v>0</v>
      </c>
      <c r="AB585">
        <f>Drivers!AB787</f>
        <v>0</v>
      </c>
      <c r="AC585">
        <f>Drivers!AC787</f>
        <v>0</v>
      </c>
      <c r="AD585">
        <f>Drivers!AD787</f>
        <v>0</v>
      </c>
      <c r="AE585">
        <f>Drivers!AE787</f>
        <v>0</v>
      </c>
      <c r="AF585">
        <f>Drivers!AF787</f>
        <v>0</v>
      </c>
      <c r="AG585">
        <f>Drivers!AG787</f>
        <v>0</v>
      </c>
      <c r="AH585">
        <f>Drivers!AH787</f>
        <v>0</v>
      </c>
      <c r="AI585">
        <f>Drivers!AI787</f>
        <v>0</v>
      </c>
      <c r="AJ585">
        <f>Drivers!AJ787</f>
        <v>0</v>
      </c>
      <c r="AK585">
        <f>Drivers!AK787</f>
        <v>0</v>
      </c>
      <c r="AL585">
        <f>Drivers!AL787</f>
        <v>0</v>
      </c>
      <c r="AM585">
        <f>Drivers!AM787</f>
        <v>0</v>
      </c>
      <c r="AN585">
        <f>Drivers!AN787</f>
        <v>0</v>
      </c>
      <c r="AO585">
        <f>Drivers!AO787</f>
        <v>0</v>
      </c>
      <c r="AP585">
        <f>Drivers!AP787</f>
        <v>0</v>
      </c>
      <c r="AQ585">
        <f>Drivers!AQ787</f>
        <v>0</v>
      </c>
      <c r="AR585">
        <f>Drivers!AR787</f>
        <v>0</v>
      </c>
      <c r="AS585">
        <f>Drivers!AS787</f>
        <v>0</v>
      </c>
      <c r="AT585">
        <f>Drivers!AT787</f>
        <v>0</v>
      </c>
      <c r="AU585">
        <f>Drivers!AU787</f>
        <v>0</v>
      </c>
      <c r="AV585">
        <f>Drivers!AV787</f>
        <v>0</v>
      </c>
      <c r="AW585">
        <f>Drivers!AW787</f>
        <v>0</v>
      </c>
      <c r="AX585">
        <f>Drivers!AX787</f>
        <v>0</v>
      </c>
      <c r="AY585">
        <f>Drivers!AY787</f>
        <v>0</v>
      </c>
      <c r="AZ585">
        <f>Drivers!AZ787</f>
        <v>0</v>
      </c>
      <c r="BA585">
        <f>Drivers!BA787</f>
        <v>0</v>
      </c>
      <c r="BB585">
        <f>Drivers!BB787</f>
        <v>0</v>
      </c>
      <c r="BC585">
        <f>Drivers!BC787</f>
        <v>0</v>
      </c>
      <c r="BD585">
        <f>Drivers!BD787</f>
        <v>0</v>
      </c>
      <c r="BE585">
        <f>Drivers!BE787</f>
        <v>0</v>
      </c>
      <c r="BF585">
        <f>Drivers!BF787</f>
        <v>0</v>
      </c>
      <c r="BG585">
        <f>Drivers!BG787</f>
        <v>0</v>
      </c>
      <c r="BH585">
        <f>Drivers!BH787</f>
        <v>0</v>
      </c>
      <c r="BI585">
        <f>Drivers!BI787</f>
        <v>0</v>
      </c>
      <c r="BJ585">
        <f>Drivers!BJ787</f>
        <v>0</v>
      </c>
      <c r="BK585">
        <f>Drivers!BK787</f>
        <v>0</v>
      </c>
      <c r="BL585">
        <f>Drivers!BL787</f>
        <v>0</v>
      </c>
      <c r="BM585">
        <f>Drivers!BM787</f>
        <v>0</v>
      </c>
      <c r="BN585">
        <f>Drivers!BN787</f>
        <v>0</v>
      </c>
      <c r="BO585">
        <f>Drivers!BO787</f>
        <v>0</v>
      </c>
      <c r="BP585">
        <f>Drivers!BP787</f>
        <v>0</v>
      </c>
      <c r="BQ585">
        <f>Drivers!BQ787</f>
        <v>0</v>
      </c>
      <c r="BR585">
        <f>Drivers!BR787</f>
        <v>0</v>
      </c>
      <c r="BS585">
        <f>Drivers!BS787</f>
        <v>0</v>
      </c>
      <c r="BT585">
        <f>Drivers!BT787</f>
        <v>0</v>
      </c>
      <c r="BU585">
        <f>Drivers!BU787</f>
        <v>0</v>
      </c>
      <c r="BV585">
        <f>Drivers!BV787</f>
        <v>0</v>
      </c>
      <c r="BW585">
        <f>Drivers!BW787</f>
        <v>0</v>
      </c>
      <c r="BX585">
        <f>Drivers!BX787</f>
        <v>0</v>
      </c>
      <c r="BY585">
        <f>Drivers!BY787</f>
        <v>0</v>
      </c>
      <c r="BZ585">
        <f>Drivers!BZ787</f>
        <v>0</v>
      </c>
      <c r="CA585">
        <f>Drivers!CA787</f>
        <v>0</v>
      </c>
      <c r="CB585">
        <f>Drivers!CB787</f>
        <v>0</v>
      </c>
      <c r="CC585">
        <f>Drivers!CC787</f>
        <v>0</v>
      </c>
      <c r="CD585">
        <f>Drivers!CD787</f>
        <v>0</v>
      </c>
      <c r="CE585">
        <f>Drivers!CE787</f>
        <v>0</v>
      </c>
      <c r="CF585">
        <f>Drivers!CF787</f>
        <v>0</v>
      </c>
      <c r="CG585">
        <f>Drivers!CG787</f>
        <v>0</v>
      </c>
      <c r="CH585">
        <f>Drivers!CH787</f>
        <v>0</v>
      </c>
      <c r="CI585">
        <f>Drivers!CI787</f>
        <v>0</v>
      </c>
      <c r="CJ585">
        <f>Drivers!CJ787</f>
        <v>0</v>
      </c>
      <c r="CK585">
        <f>Drivers!CK787</f>
        <v>0</v>
      </c>
      <c r="CL585">
        <f>Drivers!CL787</f>
        <v>0</v>
      </c>
      <c r="CM585">
        <f>Drivers!CM787</f>
        <v>0</v>
      </c>
      <c r="CN585">
        <f>Drivers!CN787</f>
        <v>0</v>
      </c>
      <c r="CO585">
        <f>Drivers!CO787</f>
        <v>0</v>
      </c>
      <c r="CP585">
        <f>Drivers!CP787</f>
        <v>0</v>
      </c>
      <c r="CQ585">
        <f>Drivers!CQ787</f>
        <v>0</v>
      </c>
      <c r="CR585">
        <f>Drivers!CR787</f>
        <v>0</v>
      </c>
      <c r="CS585">
        <f>Drivers!CS787</f>
        <v>0</v>
      </c>
      <c r="CT585">
        <f>Drivers!CT787</f>
        <v>0</v>
      </c>
      <c r="CU585">
        <f>Drivers!CU787</f>
        <v>0</v>
      </c>
      <c r="CV585">
        <f>Drivers!CV787</f>
        <v>0</v>
      </c>
      <c r="CW585">
        <f>Drivers!CW787</f>
        <v>0</v>
      </c>
      <c r="CX585">
        <f>Drivers!CX787</f>
        <v>0</v>
      </c>
      <c r="CY585">
        <f>Drivers!CY787</f>
        <v>0</v>
      </c>
      <c r="CZ585">
        <f>Drivers!CZ787</f>
        <v>0</v>
      </c>
      <c r="DA585">
        <f>Drivers!DA787</f>
        <v>0</v>
      </c>
      <c r="DB585">
        <f>Drivers!DB787</f>
        <v>0</v>
      </c>
      <c r="DC585">
        <f>Drivers!DC787</f>
        <v>0</v>
      </c>
      <c r="DD585">
        <f>Drivers!DD787</f>
        <v>0</v>
      </c>
      <c r="DE585">
        <f>Drivers!DE787</f>
        <v>0</v>
      </c>
      <c r="DF585">
        <f>Drivers!DF787</f>
        <v>0</v>
      </c>
      <c r="DG585">
        <f>Drivers!DG787</f>
        <v>0</v>
      </c>
      <c r="DH585">
        <f>Drivers!DH787</f>
        <v>0</v>
      </c>
      <c r="DI585">
        <f>Drivers!DI787</f>
        <v>0</v>
      </c>
      <c r="DJ585">
        <f>Drivers!DJ787</f>
        <v>0</v>
      </c>
      <c r="DK585">
        <f>Drivers!DK787</f>
        <v>0</v>
      </c>
      <c r="DL585">
        <f>Drivers!DL787</f>
        <v>0</v>
      </c>
      <c r="DM585">
        <f>Drivers!DM787</f>
        <v>0</v>
      </c>
      <c r="DN585">
        <f>Drivers!DN787</f>
        <v>0</v>
      </c>
      <c r="DO585">
        <f>Drivers!DO787</f>
        <v>0</v>
      </c>
      <c r="DP585">
        <f>Drivers!DP787</f>
        <v>0</v>
      </c>
      <c r="DQ585">
        <f>Drivers!DQ787</f>
        <v>0</v>
      </c>
      <c r="DR585">
        <f>Drivers!DR787</f>
        <v>0</v>
      </c>
      <c r="DS585">
        <f>Drivers!DS787</f>
        <v>0</v>
      </c>
      <c r="DT585">
        <f>Drivers!DT787</f>
        <v>0</v>
      </c>
      <c r="DU585">
        <f>Drivers!DU787</f>
        <v>0</v>
      </c>
      <c r="DV585">
        <f>Drivers!DV787</f>
        <v>0</v>
      </c>
      <c r="DW585">
        <f>Drivers!DW787</f>
        <v>0</v>
      </c>
      <c r="DX585">
        <f>Drivers!DX787</f>
        <v>0</v>
      </c>
      <c r="DY585">
        <f>Drivers!DY787</f>
        <v>0</v>
      </c>
      <c r="DZ585">
        <f>Drivers!DZ787</f>
        <v>0</v>
      </c>
      <c r="EA585">
        <f>Drivers!EA787</f>
        <v>0</v>
      </c>
      <c r="EB585">
        <f>Drivers!EB787</f>
        <v>0</v>
      </c>
      <c r="EC585">
        <f>Drivers!EC787</f>
        <v>0</v>
      </c>
      <c r="ED585">
        <f>Drivers!ED787</f>
        <v>0</v>
      </c>
      <c r="EE585">
        <f>Drivers!EE787</f>
        <v>0</v>
      </c>
      <c r="EF585">
        <f>Drivers!EF787</f>
        <v>0</v>
      </c>
      <c r="EG585">
        <f>Drivers!EG787</f>
        <v>0</v>
      </c>
      <c r="EH585">
        <f>Drivers!EH787</f>
        <v>0</v>
      </c>
      <c r="EI585">
        <f>Drivers!EI787</f>
        <v>0</v>
      </c>
      <c r="EJ585">
        <f>Drivers!EJ787</f>
        <v>0</v>
      </c>
    </row>
    <row r="586" spans="1:140" hidden="1" outlineLevel="1">
      <c r="A586">
        <f>Drivers!A788</f>
        <v>0</v>
      </c>
      <c r="B586">
        <f>Drivers!B788</f>
        <v>0</v>
      </c>
      <c r="C586">
        <f>Drivers!C788</f>
        <v>0</v>
      </c>
      <c r="D586">
        <f>Drivers!D788</f>
        <v>0</v>
      </c>
      <c r="E586">
        <f>Drivers!E788</f>
        <v>0</v>
      </c>
      <c r="F586">
        <f>Drivers!F788</f>
        <v>0</v>
      </c>
      <c r="G586">
        <f>Drivers!G788</f>
        <v>0</v>
      </c>
      <c r="H586">
        <f>Drivers!H788</f>
        <v>0</v>
      </c>
      <c r="I586" t="str">
        <f>Drivers!I788</f>
        <v>Average Monthly Revenue per User - Y/Y Change</v>
      </c>
      <c r="J586">
        <f>Drivers!J788</f>
        <v>0</v>
      </c>
      <c r="K586">
        <f>Drivers!K788</f>
        <v>0</v>
      </c>
      <c r="L586">
        <f>Drivers!L788</f>
        <v>0</v>
      </c>
      <c r="M586">
        <f>Drivers!M788</f>
        <v>0</v>
      </c>
      <c r="N586">
        <f>Drivers!N788</f>
        <v>0</v>
      </c>
      <c r="O586">
        <f>Drivers!O788</f>
        <v>0</v>
      </c>
      <c r="P586">
        <f>Drivers!P788</f>
        <v>0</v>
      </c>
      <c r="Q586">
        <f>Drivers!Q788</f>
        <v>0</v>
      </c>
      <c r="R586">
        <f>Drivers!R788</f>
        <v>0</v>
      </c>
      <c r="S586">
        <f>Drivers!S788</f>
        <v>0</v>
      </c>
      <c r="T586">
        <f>Drivers!T788</f>
        <v>0</v>
      </c>
      <c r="U586">
        <f>Drivers!U788</f>
        <v>0</v>
      </c>
      <c r="V586">
        <f>Drivers!V788</f>
        <v>0</v>
      </c>
      <c r="W586">
        <f>Drivers!W788</f>
        <v>0</v>
      </c>
      <c r="X586">
        <f>Drivers!X788</f>
        <v>0</v>
      </c>
      <c r="Y586">
        <f>Drivers!Y788</f>
        <v>0</v>
      </c>
      <c r="Z586">
        <f>Drivers!Z788</f>
        <v>0</v>
      </c>
      <c r="AA586">
        <f>Drivers!AA788</f>
        <v>0</v>
      </c>
      <c r="AB586">
        <f>Drivers!AB788</f>
        <v>0</v>
      </c>
      <c r="AC586">
        <f>Drivers!AC788</f>
        <v>0</v>
      </c>
      <c r="AD586">
        <f>Drivers!AD788</f>
        <v>0</v>
      </c>
      <c r="AE586">
        <f>Drivers!AE788</f>
        <v>0</v>
      </c>
      <c r="AF586">
        <f>Drivers!AF788</f>
        <v>0</v>
      </c>
      <c r="AG586">
        <f>Drivers!AG788</f>
        <v>0</v>
      </c>
      <c r="AH586">
        <f>Drivers!AH788</f>
        <v>0</v>
      </c>
      <c r="AI586">
        <f>Drivers!AI788</f>
        <v>0</v>
      </c>
      <c r="AJ586">
        <f>Drivers!AJ788</f>
        <v>0</v>
      </c>
      <c r="AK586">
        <f>Drivers!AK788</f>
        <v>0</v>
      </c>
      <c r="AL586">
        <f>Drivers!AL788</f>
        <v>0</v>
      </c>
      <c r="AM586">
        <f>Drivers!AM788</f>
        <v>0</v>
      </c>
      <c r="AN586">
        <f>Drivers!AN788</f>
        <v>0</v>
      </c>
      <c r="AO586">
        <f>Drivers!AO788</f>
        <v>0</v>
      </c>
      <c r="AP586">
        <f>Drivers!AP788</f>
        <v>0</v>
      </c>
      <c r="AQ586">
        <f>Drivers!AQ788</f>
        <v>0</v>
      </c>
      <c r="AR586">
        <f>Drivers!AR788</f>
        <v>0</v>
      </c>
      <c r="AS586">
        <f>Drivers!AS788</f>
        <v>0</v>
      </c>
      <c r="AT586" t="str">
        <f>Drivers!AT788</f>
        <v>NA</v>
      </c>
      <c r="AU586" t="str">
        <f>Drivers!AU788</f>
        <v>NA</v>
      </c>
      <c r="AV586" t="str">
        <f>Drivers!AV788</f>
        <v>NA</v>
      </c>
      <c r="AW586" t="str">
        <f>Drivers!AW788</f>
        <v>NA</v>
      </c>
      <c r="AX586" t="e">
        <f>Drivers!AX788</f>
        <v>#DIV/0!</v>
      </c>
      <c r="AY586" t="e">
        <f>Drivers!AY788</f>
        <v>#DIV/0!</v>
      </c>
      <c r="AZ586" t="e">
        <f>Drivers!AZ788</f>
        <v>#DIV/0!</v>
      </c>
      <c r="BA586" t="e">
        <f>Drivers!BA788</f>
        <v>#DIV/0!</v>
      </c>
      <c r="BB586" t="e">
        <f>Drivers!BB788</f>
        <v>#DIV/0!</v>
      </c>
      <c r="BC586" t="e">
        <f>Drivers!BC788</f>
        <v>#DIV/0!</v>
      </c>
      <c r="BD586" t="e">
        <f>Drivers!BD788</f>
        <v>#DIV/0!</v>
      </c>
      <c r="BE586" t="e">
        <f>Drivers!BE788</f>
        <v>#DIV/0!</v>
      </c>
      <c r="BF586" t="e">
        <f>Drivers!BF788</f>
        <v>#DIV/0!</v>
      </c>
      <c r="BG586" t="e">
        <f>Drivers!BG788</f>
        <v>#DIV/0!</v>
      </c>
      <c r="BH586" t="e">
        <f>Drivers!BH788</f>
        <v>#DIV/0!</v>
      </c>
      <c r="BI586" t="e">
        <f>Drivers!BI788</f>
        <v>#DIV/0!</v>
      </c>
      <c r="BJ586" t="e">
        <f>Drivers!BJ788</f>
        <v>#DIV/0!</v>
      </c>
      <c r="BK586" t="e">
        <f>Drivers!BK788</f>
        <v>#DIV/0!</v>
      </c>
      <c r="BL586" t="e">
        <f>Drivers!BL788</f>
        <v>#DIV/0!</v>
      </c>
      <c r="BM586" t="e">
        <f>Drivers!BM788</f>
        <v>#DIV/0!</v>
      </c>
      <c r="BN586" t="e">
        <f>Drivers!BN788</f>
        <v>#DIV/0!</v>
      </c>
      <c r="BO586" t="e">
        <f>Drivers!BO788</f>
        <v>#DIV/0!</v>
      </c>
      <c r="BP586" t="e">
        <f>Drivers!BP788</f>
        <v>#DIV/0!</v>
      </c>
      <c r="BQ586" t="e">
        <f>Drivers!BQ788</f>
        <v>#DIV/0!</v>
      </c>
      <c r="BR586" t="e">
        <f>Drivers!BR788</f>
        <v>#DIV/0!</v>
      </c>
      <c r="BS586">
        <f>Drivers!BS788</f>
        <v>0.1</v>
      </c>
      <c r="BT586">
        <f>Drivers!BT788</f>
        <v>0.1</v>
      </c>
      <c r="BU586">
        <f>Drivers!BU788</f>
        <v>0.1</v>
      </c>
      <c r="BV586">
        <f>Drivers!BV788</f>
        <v>0.1</v>
      </c>
      <c r="BW586">
        <f>Drivers!BW788</f>
        <v>0.1</v>
      </c>
      <c r="BX586">
        <f>Drivers!BX788</f>
        <v>0.1</v>
      </c>
      <c r="BY586">
        <f>Drivers!BY788</f>
        <v>0.1</v>
      </c>
      <c r="BZ586">
        <f>Drivers!BZ788</f>
        <v>0.1</v>
      </c>
      <c r="CA586">
        <f>Drivers!CA788</f>
        <v>0.1</v>
      </c>
      <c r="CB586">
        <f>Drivers!CB788</f>
        <v>0.1</v>
      </c>
      <c r="CC586">
        <f>Drivers!CC788</f>
        <v>0.1</v>
      </c>
      <c r="CD586">
        <f>Drivers!CD788</f>
        <v>0</v>
      </c>
      <c r="CE586">
        <f>Drivers!CE788</f>
        <v>0</v>
      </c>
      <c r="CF586">
        <f>Drivers!CF788</f>
        <v>0</v>
      </c>
      <c r="CG586">
        <f>Drivers!CG788</f>
        <v>0</v>
      </c>
      <c r="CH586">
        <f>Drivers!CH788</f>
        <v>0</v>
      </c>
      <c r="CI586">
        <f>Drivers!CI788</f>
        <v>0</v>
      </c>
      <c r="CJ586">
        <f>Drivers!CJ788</f>
        <v>0</v>
      </c>
      <c r="CK586">
        <f>Drivers!CK788</f>
        <v>0</v>
      </c>
      <c r="CL586">
        <f>Drivers!CL788</f>
        <v>0</v>
      </c>
      <c r="CM586">
        <f>Drivers!CM788</f>
        <v>0</v>
      </c>
      <c r="CN586">
        <f>Drivers!CN788</f>
        <v>0</v>
      </c>
      <c r="CO586">
        <f>Drivers!CO788</f>
        <v>0</v>
      </c>
      <c r="CP586">
        <f>Drivers!CP788</f>
        <v>0</v>
      </c>
      <c r="CQ586">
        <f>Drivers!CQ788</f>
        <v>0</v>
      </c>
      <c r="CR586">
        <f>Drivers!CR788</f>
        <v>0</v>
      </c>
      <c r="CS586">
        <f>Drivers!CS788</f>
        <v>0</v>
      </c>
      <c r="CT586">
        <f>Drivers!CT788</f>
        <v>0</v>
      </c>
      <c r="CU586">
        <f>Drivers!CU788</f>
        <v>0</v>
      </c>
      <c r="CV586">
        <f>Drivers!CV788</f>
        <v>0</v>
      </c>
      <c r="CW586">
        <f>Drivers!CW788</f>
        <v>0</v>
      </c>
      <c r="CX586">
        <f>Drivers!CX788</f>
        <v>0</v>
      </c>
      <c r="CY586">
        <f>Drivers!CY788</f>
        <v>0</v>
      </c>
      <c r="CZ586">
        <f>Drivers!CZ788</f>
        <v>0</v>
      </c>
      <c r="DA586">
        <f>Drivers!DA788</f>
        <v>0</v>
      </c>
      <c r="DB586">
        <f>Drivers!DB788</f>
        <v>0</v>
      </c>
      <c r="DC586">
        <f>Drivers!DC788</f>
        <v>0</v>
      </c>
      <c r="DD586">
        <f>Drivers!DD788</f>
        <v>0</v>
      </c>
      <c r="DE586">
        <f>Drivers!DE788</f>
        <v>0</v>
      </c>
      <c r="DF586">
        <f>Drivers!DF788</f>
        <v>0</v>
      </c>
      <c r="DG586">
        <f>Drivers!DG788</f>
        <v>0</v>
      </c>
      <c r="DH586">
        <f>Drivers!DH788</f>
        <v>0</v>
      </c>
      <c r="DI586">
        <f>Drivers!DI788</f>
        <v>0</v>
      </c>
      <c r="DJ586">
        <f>Drivers!DJ788</f>
        <v>0</v>
      </c>
      <c r="DK586">
        <f>Drivers!DK788</f>
        <v>0</v>
      </c>
      <c r="DL586">
        <f>Drivers!DL788</f>
        <v>0</v>
      </c>
      <c r="DM586">
        <f>Drivers!DM788</f>
        <v>0</v>
      </c>
      <c r="DN586">
        <f>Drivers!DN788</f>
        <v>0</v>
      </c>
      <c r="DO586">
        <f>Drivers!DO788</f>
        <v>0</v>
      </c>
      <c r="DP586">
        <f>Drivers!DP788</f>
        <v>0</v>
      </c>
      <c r="DQ586" t="str">
        <f>Drivers!DQ788</f>
        <v>NA</v>
      </c>
      <c r="DR586" t="str">
        <f>Drivers!DR788</f>
        <v>NA</v>
      </c>
      <c r="DS586" t="str">
        <f>Drivers!DS788</f>
        <v>NA</v>
      </c>
      <c r="DT586" t="str">
        <f>Drivers!DT788</f>
        <v>NA</v>
      </c>
      <c r="DU586" t="e">
        <f>Drivers!DU788</f>
        <v>#DIV/0!</v>
      </c>
      <c r="DV586" t="e">
        <f>Drivers!DV788</f>
        <v>#DIV/0!</v>
      </c>
      <c r="DW586" t="e">
        <f>Drivers!DW788</f>
        <v>#DIV/0!</v>
      </c>
      <c r="DX586" t="e">
        <f>Drivers!DX788</f>
        <v>#DIV/0!</v>
      </c>
      <c r="DY586" t="e">
        <f>Drivers!DY788</f>
        <v>#DIV/0!</v>
      </c>
      <c r="DZ586">
        <f>Drivers!DZ788</f>
        <v>0</v>
      </c>
      <c r="EA586">
        <f>Drivers!EA788</f>
        <v>0</v>
      </c>
      <c r="EB586">
        <f>Drivers!EB788</f>
        <v>0</v>
      </c>
      <c r="EC586">
        <f>Drivers!EC788</f>
        <v>0</v>
      </c>
      <c r="ED586">
        <f>Drivers!ED788</f>
        <v>0</v>
      </c>
      <c r="EE586">
        <f>Drivers!EE788</f>
        <v>0</v>
      </c>
      <c r="EF586">
        <f>Drivers!EF788</f>
        <v>0</v>
      </c>
      <c r="EG586">
        <f>Drivers!EG788</f>
        <v>0</v>
      </c>
      <c r="EH586">
        <f>Drivers!EH788</f>
        <v>0</v>
      </c>
      <c r="EI586">
        <f>Drivers!EI788</f>
        <v>0</v>
      </c>
      <c r="EJ586">
        <f>Drivers!EJ788</f>
        <v>0</v>
      </c>
    </row>
    <row r="587" spans="1:140" hidden="1" outlineLevel="1">
      <c r="A587">
        <f>Drivers!A789</f>
        <v>0</v>
      </c>
      <c r="B587">
        <f>Drivers!B789</f>
        <v>0</v>
      </c>
      <c r="C587">
        <f>Drivers!C789</f>
        <v>0</v>
      </c>
      <c r="D587">
        <f>Drivers!D789</f>
        <v>0</v>
      </c>
      <c r="E587">
        <f>Drivers!E789</f>
        <v>0</v>
      </c>
      <c r="F587">
        <f>Drivers!F789</f>
        <v>0</v>
      </c>
      <c r="G587">
        <f>Drivers!G789</f>
        <v>0</v>
      </c>
      <c r="H587">
        <f>Drivers!H789</f>
        <v>0</v>
      </c>
      <c r="I587" t="str">
        <f>Drivers!I789</f>
        <v>Base</v>
      </c>
      <c r="J587">
        <f>Drivers!J789</f>
        <v>0</v>
      </c>
      <c r="K587">
        <f>Drivers!K789</f>
        <v>0</v>
      </c>
      <c r="L587">
        <f>Drivers!L789</f>
        <v>0</v>
      </c>
      <c r="M587">
        <f>Drivers!M789</f>
        <v>0</v>
      </c>
      <c r="N587">
        <f>Drivers!N789</f>
        <v>0</v>
      </c>
      <c r="O587">
        <f>Drivers!O789</f>
        <v>0</v>
      </c>
      <c r="P587">
        <f>Drivers!P789</f>
        <v>0</v>
      </c>
      <c r="Q587">
        <f>Drivers!Q789</f>
        <v>0</v>
      </c>
      <c r="R587">
        <f>Drivers!R789</f>
        <v>0</v>
      </c>
      <c r="S587">
        <f>Drivers!S789</f>
        <v>0</v>
      </c>
      <c r="T587">
        <f>Drivers!T789</f>
        <v>0</v>
      </c>
      <c r="U587">
        <f>Drivers!U789</f>
        <v>0</v>
      </c>
      <c r="V587">
        <f>Drivers!V789</f>
        <v>0</v>
      </c>
      <c r="W587">
        <f>Drivers!W789</f>
        <v>0</v>
      </c>
      <c r="X587">
        <f>Drivers!X789</f>
        <v>0</v>
      </c>
      <c r="Y587">
        <f>Drivers!Y789</f>
        <v>0</v>
      </c>
      <c r="Z587">
        <f>Drivers!Z789</f>
        <v>0</v>
      </c>
      <c r="AA587">
        <f>Drivers!AA789</f>
        <v>0</v>
      </c>
      <c r="AB587">
        <f>Drivers!AB789</f>
        <v>0</v>
      </c>
      <c r="AC587">
        <f>Drivers!AC789</f>
        <v>0</v>
      </c>
      <c r="AD587">
        <f>Drivers!AD789</f>
        <v>0</v>
      </c>
      <c r="AE587">
        <f>Drivers!AE789</f>
        <v>0</v>
      </c>
      <c r="AF587">
        <f>Drivers!AF789</f>
        <v>0</v>
      </c>
      <c r="AG587">
        <f>Drivers!AG789</f>
        <v>0</v>
      </c>
      <c r="AH587">
        <f>Drivers!AH789</f>
        <v>0</v>
      </c>
      <c r="AI587">
        <f>Drivers!AI789</f>
        <v>0</v>
      </c>
      <c r="AJ587">
        <f>Drivers!AJ789</f>
        <v>0</v>
      </c>
      <c r="AK587">
        <f>Drivers!AK789</f>
        <v>0</v>
      </c>
      <c r="AL587">
        <f>Drivers!AL789</f>
        <v>0</v>
      </c>
      <c r="AM587">
        <f>Drivers!AM789</f>
        <v>0</v>
      </c>
      <c r="AN587">
        <f>Drivers!AN789</f>
        <v>0</v>
      </c>
      <c r="AO587">
        <f>Drivers!AO789</f>
        <v>0</v>
      </c>
      <c r="AP587">
        <f>Drivers!AP789</f>
        <v>0</v>
      </c>
      <c r="AQ587">
        <f>Drivers!AQ789</f>
        <v>0</v>
      </c>
      <c r="AR587">
        <f>Drivers!AR789</f>
        <v>0</v>
      </c>
      <c r="AS587">
        <f>Drivers!AS789</f>
        <v>0</v>
      </c>
      <c r="AT587">
        <f>Drivers!AT789</f>
        <v>0</v>
      </c>
      <c r="AU587">
        <f>Drivers!AU789</f>
        <v>0</v>
      </c>
      <c r="AV587">
        <f>Drivers!AV789</f>
        <v>0</v>
      </c>
      <c r="AW587">
        <f>Drivers!AW789</f>
        <v>0</v>
      </c>
      <c r="AX587">
        <f>Drivers!AX789</f>
        <v>0</v>
      </c>
      <c r="AY587">
        <f>Drivers!AY789</f>
        <v>0</v>
      </c>
      <c r="AZ587">
        <f>Drivers!AZ789</f>
        <v>0</v>
      </c>
      <c r="BA587">
        <f>Drivers!BA789</f>
        <v>0</v>
      </c>
      <c r="BB587">
        <f>Drivers!BB789</f>
        <v>0</v>
      </c>
      <c r="BC587">
        <f>Drivers!BC789</f>
        <v>0</v>
      </c>
      <c r="BD587">
        <f>Drivers!BD789</f>
        <v>0</v>
      </c>
      <c r="BE587">
        <f>Drivers!BE789</f>
        <v>0</v>
      </c>
      <c r="BF587">
        <f>Drivers!BF789</f>
        <v>0</v>
      </c>
      <c r="BG587">
        <f>Drivers!BG789</f>
        <v>0</v>
      </c>
      <c r="BH587">
        <f>Drivers!BH789</f>
        <v>0</v>
      </c>
      <c r="BI587">
        <f>Drivers!BI789</f>
        <v>0</v>
      </c>
      <c r="BJ587">
        <f>Drivers!BJ789</f>
        <v>0</v>
      </c>
      <c r="BK587">
        <f>Drivers!BK789</f>
        <v>0</v>
      </c>
      <c r="BL587">
        <f>Drivers!BL789</f>
        <v>0</v>
      </c>
      <c r="BM587">
        <f>Drivers!BM789</f>
        <v>0</v>
      </c>
      <c r="BN587">
        <f>Drivers!BN789</f>
        <v>0</v>
      </c>
      <c r="BO587">
        <f>Drivers!BO789</f>
        <v>0</v>
      </c>
      <c r="BP587">
        <f>Drivers!BP789</f>
        <v>0</v>
      </c>
      <c r="BQ587">
        <f>Drivers!BQ789</f>
        <v>0</v>
      </c>
      <c r="BR587">
        <f>Drivers!BR789</f>
        <v>0</v>
      </c>
      <c r="BS587">
        <f>Drivers!BS789</f>
        <v>0.1</v>
      </c>
      <c r="BT587">
        <f>Drivers!BT789</f>
        <v>0.1</v>
      </c>
      <c r="BU587">
        <f>Drivers!BU789</f>
        <v>0.1</v>
      </c>
      <c r="BV587">
        <f>Drivers!BV789</f>
        <v>0.1</v>
      </c>
      <c r="BW587">
        <f>Drivers!BW789</f>
        <v>0.1</v>
      </c>
      <c r="BX587">
        <f>Drivers!BX789</f>
        <v>0.1</v>
      </c>
      <c r="BY587">
        <f>Drivers!BY789</f>
        <v>0.1</v>
      </c>
      <c r="BZ587">
        <f>Drivers!BZ789</f>
        <v>0.1</v>
      </c>
      <c r="CA587">
        <f>Drivers!CA789</f>
        <v>0.1</v>
      </c>
      <c r="CB587">
        <f>Drivers!CB789</f>
        <v>0.1</v>
      </c>
      <c r="CC587">
        <f>Drivers!CC789</f>
        <v>0.1</v>
      </c>
      <c r="CD587">
        <f>Drivers!CD789</f>
        <v>0</v>
      </c>
      <c r="CE587">
        <f>Drivers!CE789</f>
        <v>0</v>
      </c>
      <c r="CF587">
        <f>Drivers!CF789</f>
        <v>0</v>
      </c>
      <c r="CG587">
        <f>Drivers!CG789</f>
        <v>0</v>
      </c>
      <c r="CH587">
        <f>Drivers!CH789</f>
        <v>0</v>
      </c>
      <c r="CI587">
        <f>Drivers!CI789</f>
        <v>0</v>
      </c>
      <c r="CJ587">
        <f>Drivers!CJ789</f>
        <v>0</v>
      </c>
      <c r="CK587">
        <f>Drivers!CK789</f>
        <v>0</v>
      </c>
      <c r="CL587">
        <f>Drivers!CL789</f>
        <v>0</v>
      </c>
      <c r="CM587">
        <f>Drivers!CM789</f>
        <v>0</v>
      </c>
      <c r="CN587">
        <f>Drivers!CN789</f>
        <v>0</v>
      </c>
      <c r="CO587">
        <f>Drivers!CO789</f>
        <v>0</v>
      </c>
      <c r="CP587">
        <f>Drivers!CP789</f>
        <v>0</v>
      </c>
      <c r="CQ587">
        <f>Drivers!CQ789</f>
        <v>0</v>
      </c>
      <c r="CR587">
        <f>Drivers!CR789</f>
        <v>0</v>
      </c>
      <c r="CS587">
        <f>Drivers!CS789</f>
        <v>0</v>
      </c>
      <c r="CT587">
        <f>Drivers!CT789</f>
        <v>0</v>
      </c>
      <c r="CU587">
        <f>Drivers!CU789</f>
        <v>0</v>
      </c>
      <c r="CV587">
        <f>Drivers!CV789</f>
        <v>0</v>
      </c>
      <c r="CW587">
        <f>Drivers!CW789</f>
        <v>0</v>
      </c>
      <c r="CX587">
        <f>Drivers!CX789</f>
        <v>0</v>
      </c>
      <c r="CY587">
        <f>Drivers!CY789</f>
        <v>0</v>
      </c>
      <c r="CZ587">
        <f>Drivers!CZ789</f>
        <v>0</v>
      </c>
      <c r="DA587">
        <f>Drivers!DA789</f>
        <v>0</v>
      </c>
      <c r="DB587">
        <f>Drivers!DB789</f>
        <v>0</v>
      </c>
      <c r="DC587">
        <f>Drivers!DC789</f>
        <v>0</v>
      </c>
      <c r="DD587">
        <f>Drivers!DD789</f>
        <v>0</v>
      </c>
      <c r="DE587">
        <f>Drivers!DE789</f>
        <v>0</v>
      </c>
      <c r="DF587">
        <f>Drivers!DF789</f>
        <v>0</v>
      </c>
      <c r="DG587">
        <f>Drivers!DG789</f>
        <v>0</v>
      </c>
      <c r="DH587">
        <f>Drivers!DH789</f>
        <v>0</v>
      </c>
      <c r="DI587">
        <f>Drivers!DI789</f>
        <v>0</v>
      </c>
      <c r="DJ587">
        <f>Drivers!DJ789</f>
        <v>0</v>
      </c>
      <c r="DK587">
        <f>Drivers!DK789</f>
        <v>0</v>
      </c>
      <c r="DL587">
        <f>Drivers!DL789</f>
        <v>0</v>
      </c>
      <c r="DM587">
        <f>Drivers!DM789</f>
        <v>0</v>
      </c>
      <c r="DN587">
        <f>Drivers!DN789</f>
        <v>0</v>
      </c>
      <c r="DO587">
        <f>Drivers!DO789</f>
        <v>0</v>
      </c>
      <c r="DP587">
        <f>Drivers!DP789</f>
        <v>0</v>
      </c>
      <c r="DQ587">
        <f>Drivers!DQ789</f>
        <v>0</v>
      </c>
      <c r="DR587">
        <f>Drivers!DR789</f>
        <v>0</v>
      </c>
      <c r="DS587">
        <f>Drivers!DS789</f>
        <v>0</v>
      </c>
      <c r="DT587">
        <f>Drivers!DT789</f>
        <v>0</v>
      </c>
      <c r="DU587">
        <f>Drivers!DU789</f>
        <v>0</v>
      </c>
      <c r="DV587">
        <f>Drivers!DV789</f>
        <v>0</v>
      </c>
      <c r="DW587">
        <f>Drivers!DW789</f>
        <v>0</v>
      </c>
      <c r="DX587">
        <f>Drivers!DX789</f>
        <v>0</v>
      </c>
      <c r="DY587">
        <f>Drivers!DY789</f>
        <v>0</v>
      </c>
      <c r="DZ587">
        <f>Drivers!DZ789</f>
        <v>0</v>
      </c>
      <c r="EA587">
        <f>Drivers!EA789</f>
        <v>0</v>
      </c>
      <c r="EB587">
        <f>Drivers!EB789</f>
        <v>0</v>
      </c>
      <c r="EC587">
        <f>Drivers!EC789</f>
        <v>0</v>
      </c>
      <c r="ED587">
        <f>Drivers!ED789</f>
        <v>0</v>
      </c>
      <c r="EE587">
        <f>Drivers!EE789</f>
        <v>0</v>
      </c>
      <c r="EF587">
        <f>Drivers!EF789</f>
        <v>0</v>
      </c>
      <c r="EG587">
        <f>Drivers!EG789</f>
        <v>0</v>
      </c>
      <c r="EH587">
        <f>Drivers!EH789</f>
        <v>0</v>
      </c>
      <c r="EI587">
        <f>Drivers!EI789</f>
        <v>0</v>
      </c>
      <c r="EJ587">
        <f>Drivers!EJ789</f>
        <v>0</v>
      </c>
    </row>
    <row r="588" spans="1:140" hidden="1" outlineLevel="1">
      <c r="A588">
        <f>Drivers!A790</f>
        <v>0</v>
      </c>
      <c r="B588">
        <f>Drivers!B790</f>
        <v>0</v>
      </c>
      <c r="C588">
        <f>Drivers!C790</f>
        <v>0</v>
      </c>
      <c r="D588">
        <f>Drivers!D790</f>
        <v>0</v>
      </c>
      <c r="E588">
        <f>Drivers!E790</f>
        <v>0</v>
      </c>
      <c r="F588">
        <f>Drivers!F790</f>
        <v>0</v>
      </c>
      <c r="G588">
        <f>Drivers!G790</f>
        <v>0</v>
      </c>
      <c r="H588">
        <f>Drivers!H790</f>
        <v>0</v>
      </c>
      <c r="I588" t="str">
        <f>Drivers!I790</f>
        <v>Bull</v>
      </c>
      <c r="J588">
        <f>Drivers!J790</f>
        <v>0</v>
      </c>
      <c r="K588">
        <f>Drivers!K790</f>
        <v>0</v>
      </c>
      <c r="L588">
        <f>Drivers!L790</f>
        <v>0</v>
      </c>
      <c r="M588">
        <f>Drivers!M790</f>
        <v>0</v>
      </c>
      <c r="N588">
        <f>Drivers!N790</f>
        <v>0</v>
      </c>
      <c r="O588">
        <f>Drivers!O790</f>
        <v>0</v>
      </c>
      <c r="P588">
        <f>Drivers!P790</f>
        <v>0</v>
      </c>
      <c r="Q588">
        <f>Drivers!Q790</f>
        <v>0</v>
      </c>
      <c r="R588">
        <f>Drivers!R790</f>
        <v>0</v>
      </c>
      <c r="S588">
        <f>Drivers!S790</f>
        <v>0</v>
      </c>
      <c r="T588">
        <f>Drivers!T790</f>
        <v>0</v>
      </c>
      <c r="U588">
        <f>Drivers!U790</f>
        <v>0</v>
      </c>
      <c r="V588">
        <f>Drivers!V790</f>
        <v>0</v>
      </c>
      <c r="W588">
        <f>Drivers!W790</f>
        <v>0</v>
      </c>
      <c r="X588">
        <f>Drivers!X790</f>
        <v>0</v>
      </c>
      <c r="Y588">
        <f>Drivers!Y790</f>
        <v>0</v>
      </c>
      <c r="Z588">
        <f>Drivers!Z790</f>
        <v>0</v>
      </c>
      <c r="AA588">
        <f>Drivers!AA790</f>
        <v>0</v>
      </c>
      <c r="AB588">
        <f>Drivers!AB790</f>
        <v>0</v>
      </c>
      <c r="AC588">
        <f>Drivers!AC790</f>
        <v>0</v>
      </c>
      <c r="AD588">
        <f>Drivers!AD790</f>
        <v>0</v>
      </c>
      <c r="AE588">
        <f>Drivers!AE790</f>
        <v>0</v>
      </c>
      <c r="AF588">
        <f>Drivers!AF790</f>
        <v>0</v>
      </c>
      <c r="AG588">
        <f>Drivers!AG790</f>
        <v>0</v>
      </c>
      <c r="AH588">
        <f>Drivers!AH790</f>
        <v>0</v>
      </c>
      <c r="AI588">
        <f>Drivers!AI790</f>
        <v>0</v>
      </c>
      <c r="AJ588">
        <f>Drivers!AJ790</f>
        <v>0</v>
      </c>
      <c r="AK588">
        <f>Drivers!AK790</f>
        <v>0</v>
      </c>
      <c r="AL588">
        <f>Drivers!AL790</f>
        <v>0</v>
      </c>
      <c r="AM588">
        <f>Drivers!AM790</f>
        <v>0</v>
      </c>
      <c r="AN588">
        <f>Drivers!AN790</f>
        <v>0</v>
      </c>
      <c r="AO588">
        <f>Drivers!AO790</f>
        <v>0</v>
      </c>
      <c r="AP588">
        <f>Drivers!AP790</f>
        <v>0</v>
      </c>
      <c r="AQ588">
        <f>Drivers!AQ790</f>
        <v>0</v>
      </c>
      <c r="AR588">
        <f>Drivers!AR790</f>
        <v>0</v>
      </c>
      <c r="AS588">
        <f>Drivers!AS790</f>
        <v>0</v>
      </c>
      <c r="AT588">
        <f>Drivers!AT790</f>
        <v>0</v>
      </c>
      <c r="AU588">
        <f>Drivers!AU790</f>
        <v>0</v>
      </c>
      <c r="AV588">
        <f>Drivers!AV790</f>
        <v>0</v>
      </c>
      <c r="AW588">
        <f>Drivers!AW790</f>
        <v>0</v>
      </c>
      <c r="AX588">
        <f>Drivers!AX790</f>
        <v>0</v>
      </c>
      <c r="AY588">
        <f>Drivers!AY790</f>
        <v>0</v>
      </c>
      <c r="AZ588">
        <f>Drivers!AZ790</f>
        <v>0</v>
      </c>
      <c r="BA588">
        <f>Drivers!BA790</f>
        <v>0</v>
      </c>
      <c r="BB588">
        <f>Drivers!BB790</f>
        <v>0</v>
      </c>
      <c r="BC588">
        <f>Drivers!BC790</f>
        <v>0</v>
      </c>
      <c r="BD588">
        <f>Drivers!BD790</f>
        <v>0</v>
      </c>
      <c r="BE588">
        <f>Drivers!BE790</f>
        <v>0</v>
      </c>
      <c r="BF588">
        <f>Drivers!BF790</f>
        <v>0</v>
      </c>
      <c r="BG588">
        <f>Drivers!BG790</f>
        <v>0</v>
      </c>
      <c r="BH588">
        <f>Drivers!BH790</f>
        <v>0</v>
      </c>
      <c r="BI588">
        <f>Drivers!BI790</f>
        <v>0</v>
      </c>
      <c r="BJ588">
        <f>Drivers!BJ790</f>
        <v>0</v>
      </c>
      <c r="BK588">
        <f>Drivers!BK790</f>
        <v>0</v>
      </c>
      <c r="BL588">
        <f>Drivers!BL790</f>
        <v>0</v>
      </c>
      <c r="BM588">
        <f>Drivers!BM790</f>
        <v>0</v>
      </c>
      <c r="BN588">
        <f>Drivers!BN790</f>
        <v>0</v>
      </c>
      <c r="BO588">
        <f>Drivers!BO790</f>
        <v>0</v>
      </c>
      <c r="BP588">
        <f>Drivers!BP790</f>
        <v>0</v>
      </c>
      <c r="BQ588">
        <f>Drivers!BQ790</f>
        <v>0</v>
      </c>
      <c r="BR588">
        <f>Drivers!BR790</f>
        <v>0</v>
      </c>
      <c r="BS588">
        <f>Drivers!BS790</f>
        <v>0.15000000000000002</v>
      </c>
      <c r="BT588">
        <f>Drivers!BT790</f>
        <v>0.15000000000000002</v>
      </c>
      <c r="BU588">
        <f>Drivers!BU790</f>
        <v>0.15000000000000002</v>
      </c>
      <c r="BV588">
        <f>Drivers!BV790</f>
        <v>0.15000000000000002</v>
      </c>
      <c r="BW588">
        <f>Drivers!BW790</f>
        <v>0.15000000000000002</v>
      </c>
      <c r="BX588">
        <f>Drivers!BX790</f>
        <v>0.15000000000000002</v>
      </c>
      <c r="BY588">
        <f>Drivers!BY790</f>
        <v>0.15000000000000002</v>
      </c>
      <c r="BZ588">
        <f>Drivers!BZ790</f>
        <v>0.15000000000000002</v>
      </c>
      <c r="CA588">
        <f>Drivers!CA790</f>
        <v>0.15000000000000002</v>
      </c>
      <c r="CB588">
        <f>Drivers!CB790</f>
        <v>0.15000000000000002</v>
      </c>
      <c r="CC588">
        <f>Drivers!CC790</f>
        <v>0.15000000000000002</v>
      </c>
      <c r="CD588">
        <f>Drivers!CD790</f>
        <v>0</v>
      </c>
      <c r="CE588">
        <f>Drivers!CE790</f>
        <v>0</v>
      </c>
      <c r="CF588">
        <f>Drivers!CF790</f>
        <v>0</v>
      </c>
      <c r="CG588">
        <f>Drivers!CG790</f>
        <v>0</v>
      </c>
      <c r="CH588">
        <f>Drivers!CH790</f>
        <v>0</v>
      </c>
      <c r="CI588">
        <f>Drivers!CI790</f>
        <v>0</v>
      </c>
      <c r="CJ588">
        <f>Drivers!CJ790</f>
        <v>0</v>
      </c>
      <c r="CK588">
        <f>Drivers!CK790</f>
        <v>0</v>
      </c>
      <c r="CL588">
        <f>Drivers!CL790</f>
        <v>0</v>
      </c>
      <c r="CM588">
        <f>Drivers!CM790</f>
        <v>0</v>
      </c>
      <c r="CN588">
        <f>Drivers!CN790</f>
        <v>0</v>
      </c>
      <c r="CO588">
        <f>Drivers!CO790</f>
        <v>0</v>
      </c>
      <c r="CP588">
        <f>Drivers!CP790</f>
        <v>0</v>
      </c>
      <c r="CQ588">
        <f>Drivers!CQ790</f>
        <v>0</v>
      </c>
      <c r="CR588">
        <f>Drivers!CR790</f>
        <v>0</v>
      </c>
      <c r="CS588">
        <f>Drivers!CS790</f>
        <v>0</v>
      </c>
      <c r="CT588">
        <f>Drivers!CT790</f>
        <v>0</v>
      </c>
      <c r="CU588">
        <f>Drivers!CU790</f>
        <v>0</v>
      </c>
      <c r="CV588">
        <f>Drivers!CV790</f>
        <v>0</v>
      </c>
      <c r="CW588">
        <f>Drivers!CW790</f>
        <v>0</v>
      </c>
      <c r="CX588">
        <f>Drivers!CX790</f>
        <v>0</v>
      </c>
      <c r="CY588">
        <f>Drivers!CY790</f>
        <v>0</v>
      </c>
      <c r="CZ588">
        <f>Drivers!CZ790</f>
        <v>0</v>
      </c>
      <c r="DA588">
        <f>Drivers!DA790</f>
        <v>0</v>
      </c>
      <c r="DB588">
        <f>Drivers!DB790</f>
        <v>0</v>
      </c>
      <c r="DC588">
        <f>Drivers!DC790</f>
        <v>0</v>
      </c>
      <c r="DD588">
        <f>Drivers!DD790</f>
        <v>0</v>
      </c>
      <c r="DE588">
        <f>Drivers!DE790</f>
        <v>0</v>
      </c>
      <c r="DF588">
        <f>Drivers!DF790</f>
        <v>0</v>
      </c>
      <c r="DG588">
        <f>Drivers!DG790</f>
        <v>0</v>
      </c>
      <c r="DH588">
        <f>Drivers!DH790</f>
        <v>0</v>
      </c>
      <c r="DI588">
        <f>Drivers!DI790</f>
        <v>0</v>
      </c>
      <c r="DJ588">
        <f>Drivers!DJ790</f>
        <v>0</v>
      </c>
      <c r="DK588">
        <f>Drivers!DK790</f>
        <v>0</v>
      </c>
      <c r="DL588">
        <f>Drivers!DL790</f>
        <v>0</v>
      </c>
      <c r="DM588">
        <f>Drivers!DM790</f>
        <v>0</v>
      </c>
      <c r="DN588">
        <f>Drivers!DN790</f>
        <v>0</v>
      </c>
      <c r="DO588">
        <f>Drivers!DO790</f>
        <v>0</v>
      </c>
      <c r="DP588">
        <f>Drivers!DP790</f>
        <v>0</v>
      </c>
      <c r="DQ588">
        <f>Drivers!DQ790</f>
        <v>0</v>
      </c>
      <c r="DR588">
        <f>Drivers!DR790</f>
        <v>0</v>
      </c>
      <c r="DS588">
        <f>Drivers!DS790</f>
        <v>0</v>
      </c>
      <c r="DT588">
        <f>Drivers!DT790</f>
        <v>0</v>
      </c>
      <c r="DU588">
        <f>Drivers!DU790</f>
        <v>0</v>
      </c>
      <c r="DV588">
        <f>Drivers!DV790</f>
        <v>0</v>
      </c>
      <c r="DW588">
        <f>Drivers!DW790</f>
        <v>0</v>
      </c>
      <c r="DX588">
        <f>Drivers!DX790</f>
        <v>0</v>
      </c>
      <c r="DY588">
        <f>Drivers!DY790</f>
        <v>0</v>
      </c>
      <c r="DZ588">
        <f>Drivers!DZ790</f>
        <v>0</v>
      </c>
      <c r="EA588">
        <f>Drivers!EA790</f>
        <v>0</v>
      </c>
      <c r="EB588">
        <f>Drivers!EB790</f>
        <v>0</v>
      </c>
      <c r="EC588">
        <f>Drivers!EC790</f>
        <v>0</v>
      </c>
      <c r="ED588">
        <f>Drivers!ED790</f>
        <v>0</v>
      </c>
      <c r="EE588">
        <f>Drivers!EE790</f>
        <v>0</v>
      </c>
      <c r="EF588">
        <f>Drivers!EF790</f>
        <v>0</v>
      </c>
      <c r="EG588">
        <f>Drivers!EG790</f>
        <v>0</v>
      </c>
      <c r="EH588">
        <f>Drivers!EH790</f>
        <v>0</v>
      </c>
      <c r="EI588">
        <f>Drivers!EI790</f>
        <v>0</v>
      </c>
      <c r="EJ588">
        <f>Drivers!EJ790</f>
        <v>0</v>
      </c>
    </row>
    <row r="589" spans="1:140" hidden="1" outlineLevel="1">
      <c r="A589">
        <f>Drivers!A791</f>
        <v>0</v>
      </c>
      <c r="B589">
        <f>Drivers!B791</f>
        <v>0</v>
      </c>
      <c r="C589">
        <f>Drivers!C791</f>
        <v>0</v>
      </c>
      <c r="D589">
        <f>Drivers!D791</f>
        <v>0</v>
      </c>
      <c r="E589">
        <f>Drivers!E791</f>
        <v>0</v>
      </c>
      <c r="F589">
        <f>Drivers!F791</f>
        <v>0</v>
      </c>
      <c r="G589">
        <f>Drivers!G791</f>
        <v>0</v>
      </c>
      <c r="H589">
        <f>Drivers!H791</f>
        <v>0</v>
      </c>
      <c r="I589" t="str">
        <f>Drivers!I791</f>
        <v>Spread from Base Case</v>
      </c>
      <c r="J589">
        <f>Drivers!J791</f>
        <v>0</v>
      </c>
      <c r="K589">
        <f>Drivers!K791</f>
        <v>0</v>
      </c>
      <c r="L589">
        <f>Drivers!L791</f>
        <v>0</v>
      </c>
      <c r="M589">
        <f>Drivers!M791</f>
        <v>0</v>
      </c>
      <c r="N589">
        <f>Drivers!N791</f>
        <v>0</v>
      </c>
      <c r="O589">
        <f>Drivers!O791</f>
        <v>0</v>
      </c>
      <c r="P589">
        <f>Drivers!P791</f>
        <v>0</v>
      </c>
      <c r="Q589">
        <f>Drivers!Q791</f>
        <v>0</v>
      </c>
      <c r="R589">
        <f>Drivers!R791</f>
        <v>0</v>
      </c>
      <c r="S589">
        <f>Drivers!S791</f>
        <v>0</v>
      </c>
      <c r="T589">
        <f>Drivers!T791</f>
        <v>0</v>
      </c>
      <c r="U589">
        <f>Drivers!U791</f>
        <v>0</v>
      </c>
      <c r="V589">
        <f>Drivers!V791</f>
        <v>0</v>
      </c>
      <c r="W589">
        <f>Drivers!W791</f>
        <v>0</v>
      </c>
      <c r="X589">
        <f>Drivers!X791</f>
        <v>0</v>
      </c>
      <c r="Y589">
        <f>Drivers!Y791</f>
        <v>0</v>
      </c>
      <c r="Z589">
        <f>Drivers!Z791</f>
        <v>0</v>
      </c>
      <c r="AA589">
        <f>Drivers!AA791</f>
        <v>0</v>
      </c>
      <c r="AB589">
        <f>Drivers!AB791</f>
        <v>0</v>
      </c>
      <c r="AC589">
        <f>Drivers!AC791</f>
        <v>0</v>
      </c>
      <c r="AD589">
        <f>Drivers!AD791</f>
        <v>0</v>
      </c>
      <c r="AE589">
        <f>Drivers!AE791</f>
        <v>0</v>
      </c>
      <c r="AF589">
        <f>Drivers!AF791</f>
        <v>0</v>
      </c>
      <c r="AG589">
        <f>Drivers!AG791</f>
        <v>0</v>
      </c>
      <c r="AH589">
        <f>Drivers!AH791</f>
        <v>0</v>
      </c>
      <c r="AI589">
        <f>Drivers!AI791</f>
        <v>0</v>
      </c>
      <c r="AJ589">
        <f>Drivers!AJ791</f>
        <v>0</v>
      </c>
      <c r="AK589">
        <f>Drivers!AK791</f>
        <v>0</v>
      </c>
      <c r="AL589">
        <f>Drivers!AL791</f>
        <v>0</v>
      </c>
      <c r="AM589">
        <f>Drivers!AM791</f>
        <v>0</v>
      </c>
      <c r="AN589">
        <f>Drivers!AN791</f>
        <v>0</v>
      </c>
      <c r="AO589">
        <f>Drivers!AO791</f>
        <v>0</v>
      </c>
      <c r="AP589">
        <f>Drivers!AP791</f>
        <v>0</v>
      </c>
      <c r="AQ589">
        <f>Drivers!AQ791</f>
        <v>0</v>
      </c>
      <c r="AR589">
        <f>Drivers!AR791</f>
        <v>0</v>
      </c>
      <c r="AS589">
        <f>Drivers!AS791</f>
        <v>0</v>
      </c>
      <c r="AT589">
        <f>Drivers!AT791</f>
        <v>0</v>
      </c>
      <c r="AU589">
        <f>Drivers!AU791</f>
        <v>0</v>
      </c>
      <c r="AV589">
        <f>Drivers!AV791</f>
        <v>0</v>
      </c>
      <c r="AW589">
        <f>Drivers!AW791</f>
        <v>0</v>
      </c>
      <c r="AX589">
        <f>Drivers!AX791</f>
        <v>0</v>
      </c>
      <c r="AY589">
        <f>Drivers!AY791</f>
        <v>0</v>
      </c>
      <c r="AZ589">
        <f>Drivers!AZ791</f>
        <v>0</v>
      </c>
      <c r="BA589">
        <f>Drivers!BA791</f>
        <v>0</v>
      </c>
      <c r="BB589">
        <f>Drivers!BB791</f>
        <v>0</v>
      </c>
      <c r="BC589">
        <f>Drivers!BC791</f>
        <v>0</v>
      </c>
      <c r="BD589">
        <f>Drivers!BD791</f>
        <v>0</v>
      </c>
      <c r="BE589">
        <f>Drivers!BE791</f>
        <v>0</v>
      </c>
      <c r="BF589">
        <f>Drivers!BF791</f>
        <v>0</v>
      </c>
      <c r="BG589">
        <f>Drivers!BG791</f>
        <v>0</v>
      </c>
      <c r="BH589">
        <f>Drivers!BH791</f>
        <v>0</v>
      </c>
      <c r="BI589">
        <f>Drivers!BI791</f>
        <v>0</v>
      </c>
      <c r="BJ589">
        <f>Drivers!BJ791</f>
        <v>0</v>
      </c>
      <c r="BK589">
        <f>Drivers!BK791</f>
        <v>0</v>
      </c>
      <c r="BL589">
        <f>Drivers!BL791</f>
        <v>0</v>
      </c>
      <c r="BM589">
        <f>Drivers!BM791</f>
        <v>0</v>
      </c>
      <c r="BN589">
        <f>Drivers!BN791</f>
        <v>0</v>
      </c>
      <c r="BO589">
        <f>Drivers!BO791</f>
        <v>0</v>
      </c>
      <c r="BP589">
        <f>Drivers!BP791</f>
        <v>0</v>
      </c>
      <c r="BQ589">
        <f>Drivers!BQ791</f>
        <v>0</v>
      </c>
      <c r="BR589">
        <f>Drivers!BR791</f>
        <v>0</v>
      </c>
      <c r="BS589">
        <f>Drivers!BS791</f>
        <v>0.05</v>
      </c>
      <c r="BT589">
        <f>Drivers!BT791</f>
        <v>0.05</v>
      </c>
      <c r="BU589">
        <f>Drivers!BU791</f>
        <v>0.05</v>
      </c>
      <c r="BV589">
        <f>Drivers!BV791</f>
        <v>0.05</v>
      </c>
      <c r="BW589">
        <f>Drivers!BW791</f>
        <v>0.05</v>
      </c>
      <c r="BX589">
        <f>Drivers!BX791</f>
        <v>0.05</v>
      </c>
      <c r="BY589">
        <f>Drivers!BY791</f>
        <v>0.05</v>
      </c>
      <c r="BZ589">
        <f>Drivers!BZ791</f>
        <v>0.05</v>
      </c>
      <c r="CA589">
        <f>Drivers!CA791</f>
        <v>0.05</v>
      </c>
      <c r="CB589">
        <f>Drivers!CB791</f>
        <v>0.05</v>
      </c>
      <c r="CC589">
        <f>Drivers!CC791</f>
        <v>0.05</v>
      </c>
      <c r="CD589">
        <f>Drivers!CD791</f>
        <v>0</v>
      </c>
      <c r="CE589">
        <f>Drivers!CE791</f>
        <v>0</v>
      </c>
      <c r="CF589">
        <f>Drivers!CF791</f>
        <v>0</v>
      </c>
      <c r="CG589">
        <f>Drivers!CG791</f>
        <v>0</v>
      </c>
      <c r="CH589">
        <f>Drivers!CH791</f>
        <v>0</v>
      </c>
      <c r="CI589">
        <f>Drivers!CI791</f>
        <v>0</v>
      </c>
      <c r="CJ589">
        <f>Drivers!CJ791</f>
        <v>0</v>
      </c>
      <c r="CK589">
        <f>Drivers!CK791</f>
        <v>0</v>
      </c>
      <c r="CL589">
        <f>Drivers!CL791</f>
        <v>0</v>
      </c>
      <c r="CM589">
        <f>Drivers!CM791</f>
        <v>0</v>
      </c>
      <c r="CN589">
        <f>Drivers!CN791</f>
        <v>0</v>
      </c>
      <c r="CO589">
        <f>Drivers!CO791</f>
        <v>0</v>
      </c>
      <c r="CP589">
        <f>Drivers!CP791</f>
        <v>0</v>
      </c>
      <c r="CQ589">
        <f>Drivers!CQ791</f>
        <v>0</v>
      </c>
      <c r="CR589">
        <f>Drivers!CR791</f>
        <v>0</v>
      </c>
      <c r="CS589">
        <f>Drivers!CS791</f>
        <v>0</v>
      </c>
      <c r="CT589">
        <f>Drivers!CT791</f>
        <v>0</v>
      </c>
      <c r="CU589">
        <f>Drivers!CU791</f>
        <v>0</v>
      </c>
      <c r="CV589">
        <f>Drivers!CV791</f>
        <v>0</v>
      </c>
      <c r="CW589">
        <f>Drivers!CW791</f>
        <v>0</v>
      </c>
      <c r="CX589">
        <f>Drivers!CX791</f>
        <v>0</v>
      </c>
      <c r="CY589">
        <f>Drivers!CY791</f>
        <v>0</v>
      </c>
      <c r="CZ589">
        <f>Drivers!CZ791</f>
        <v>0</v>
      </c>
      <c r="DA589">
        <f>Drivers!DA791</f>
        <v>0</v>
      </c>
      <c r="DB589">
        <f>Drivers!DB791</f>
        <v>0</v>
      </c>
      <c r="DC589">
        <f>Drivers!DC791</f>
        <v>0</v>
      </c>
      <c r="DD589">
        <f>Drivers!DD791</f>
        <v>0</v>
      </c>
      <c r="DE589">
        <f>Drivers!DE791</f>
        <v>0</v>
      </c>
      <c r="DF589">
        <f>Drivers!DF791</f>
        <v>0</v>
      </c>
      <c r="DG589">
        <f>Drivers!DG791</f>
        <v>0</v>
      </c>
      <c r="DH589">
        <f>Drivers!DH791</f>
        <v>0</v>
      </c>
      <c r="DI589">
        <f>Drivers!DI791</f>
        <v>0</v>
      </c>
      <c r="DJ589">
        <f>Drivers!DJ791</f>
        <v>0</v>
      </c>
      <c r="DK589">
        <f>Drivers!DK791</f>
        <v>0</v>
      </c>
      <c r="DL589">
        <f>Drivers!DL791</f>
        <v>0</v>
      </c>
      <c r="DM589">
        <f>Drivers!DM791</f>
        <v>0</v>
      </c>
      <c r="DN589">
        <f>Drivers!DN791</f>
        <v>0</v>
      </c>
      <c r="DO589">
        <f>Drivers!DO791</f>
        <v>0</v>
      </c>
      <c r="DP589">
        <f>Drivers!DP791</f>
        <v>0</v>
      </c>
      <c r="DQ589">
        <f>Drivers!DQ791</f>
        <v>0</v>
      </c>
      <c r="DR589">
        <f>Drivers!DR791</f>
        <v>0</v>
      </c>
      <c r="DS589">
        <f>Drivers!DS791</f>
        <v>0</v>
      </c>
      <c r="DT589">
        <f>Drivers!DT791</f>
        <v>0</v>
      </c>
      <c r="DU589">
        <f>Drivers!DU791</f>
        <v>0</v>
      </c>
      <c r="DV589">
        <f>Drivers!DV791</f>
        <v>0</v>
      </c>
      <c r="DW589">
        <f>Drivers!DW791</f>
        <v>0</v>
      </c>
      <c r="DX589">
        <f>Drivers!DX791</f>
        <v>0</v>
      </c>
      <c r="DY589">
        <f>Drivers!DY791</f>
        <v>0</v>
      </c>
      <c r="DZ589">
        <f>Drivers!DZ791</f>
        <v>0</v>
      </c>
      <c r="EA589">
        <f>Drivers!EA791</f>
        <v>0</v>
      </c>
      <c r="EB589">
        <f>Drivers!EB791</f>
        <v>0</v>
      </c>
      <c r="EC589">
        <f>Drivers!EC791</f>
        <v>0</v>
      </c>
      <c r="ED589">
        <f>Drivers!ED791</f>
        <v>0</v>
      </c>
      <c r="EE589">
        <f>Drivers!EE791</f>
        <v>0</v>
      </c>
      <c r="EF589">
        <f>Drivers!EF791</f>
        <v>0</v>
      </c>
      <c r="EG589">
        <f>Drivers!EG791</f>
        <v>0</v>
      </c>
      <c r="EH589">
        <f>Drivers!EH791</f>
        <v>0</v>
      </c>
      <c r="EI589">
        <f>Drivers!EI791</f>
        <v>0</v>
      </c>
      <c r="EJ589">
        <f>Drivers!EJ791</f>
        <v>0</v>
      </c>
    </row>
    <row r="590" spans="1:140" hidden="1" outlineLevel="1">
      <c r="A590">
        <f>Drivers!A792</f>
        <v>0</v>
      </c>
      <c r="B590">
        <f>Drivers!B792</f>
        <v>0</v>
      </c>
      <c r="C590">
        <f>Drivers!C792</f>
        <v>0</v>
      </c>
      <c r="D590">
        <f>Drivers!D792</f>
        <v>0</v>
      </c>
      <c r="E590">
        <f>Drivers!E792</f>
        <v>0</v>
      </c>
      <c r="F590">
        <f>Drivers!F792</f>
        <v>0</v>
      </c>
      <c r="G590">
        <f>Drivers!G792</f>
        <v>0</v>
      </c>
      <c r="H590">
        <f>Drivers!H792</f>
        <v>0</v>
      </c>
      <c r="I590" t="str">
        <f>Drivers!I792</f>
        <v>Bear</v>
      </c>
      <c r="J590">
        <f>Drivers!J792</f>
        <v>0</v>
      </c>
      <c r="K590">
        <f>Drivers!K792</f>
        <v>0</v>
      </c>
      <c r="L590">
        <f>Drivers!L792</f>
        <v>0</v>
      </c>
      <c r="M590">
        <f>Drivers!M792</f>
        <v>0</v>
      </c>
      <c r="N590">
        <f>Drivers!N792</f>
        <v>0</v>
      </c>
      <c r="O590">
        <f>Drivers!O792</f>
        <v>0</v>
      </c>
      <c r="P590">
        <f>Drivers!P792</f>
        <v>0</v>
      </c>
      <c r="Q590">
        <f>Drivers!Q792</f>
        <v>0</v>
      </c>
      <c r="R590">
        <f>Drivers!R792</f>
        <v>0</v>
      </c>
      <c r="S590">
        <f>Drivers!S792</f>
        <v>0</v>
      </c>
      <c r="T590">
        <f>Drivers!T792</f>
        <v>0</v>
      </c>
      <c r="U590">
        <f>Drivers!U792</f>
        <v>0</v>
      </c>
      <c r="V590">
        <f>Drivers!V792</f>
        <v>0</v>
      </c>
      <c r="W590">
        <f>Drivers!W792</f>
        <v>0</v>
      </c>
      <c r="X590">
        <f>Drivers!X792</f>
        <v>0</v>
      </c>
      <c r="Y590">
        <f>Drivers!Y792</f>
        <v>0</v>
      </c>
      <c r="Z590">
        <f>Drivers!Z792</f>
        <v>0</v>
      </c>
      <c r="AA590">
        <f>Drivers!AA792</f>
        <v>0</v>
      </c>
      <c r="AB590">
        <f>Drivers!AB792</f>
        <v>0</v>
      </c>
      <c r="AC590">
        <f>Drivers!AC792</f>
        <v>0</v>
      </c>
      <c r="AD590">
        <f>Drivers!AD792</f>
        <v>0</v>
      </c>
      <c r="AE590">
        <f>Drivers!AE792</f>
        <v>0</v>
      </c>
      <c r="AF590">
        <f>Drivers!AF792</f>
        <v>0</v>
      </c>
      <c r="AG590">
        <f>Drivers!AG792</f>
        <v>0</v>
      </c>
      <c r="AH590">
        <f>Drivers!AH792</f>
        <v>0</v>
      </c>
      <c r="AI590">
        <f>Drivers!AI792</f>
        <v>0</v>
      </c>
      <c r="AJ590">
        <f>Drivers!AJ792</f>
        <v>0</v>
      </c>
      <c r="AK590">
        <f>Drivers!AK792</f>
        <v>0</v>
      </c>
      <c r="AL590">
        <f>Drivers!AL792</f>
        <v>0</v>
      </c>
      <c r="AM590">
        <f>Drivers!AM792</f>
        <v>0</v>
      </c>
      <c r="AN590">
        <f>Drivers!AN792</f>
        <v>0</v>
      </c>
      <c r="AO590">
        <f>Drivers!AO792</f>
        <v>0</v>
      </c>
      <c r="AP590">
        <f>Drivers!AP792</f>
        <v>0</v>
      </c>
      <c r="AQ590">
        <f>Drivers!AQ792</f>
        <v>0</v>
      </c>
      <c r="AR590">
        <f>Drivers!AR792</f>
        <v>0</v>
      </c>
      <c r="AS590">
        <f>Drivers!AS792</f>
        <v>0</v>
      </c>
      <c r="AT590">
        <f>Drivers!AT792</f>
        <v>0</v>
      </c>
      <c r="AU590">
        <f>Drivers!AU792</f>
        <v>0</v>
      </c>
      <c r="AV590">
        <f>Drivers!AV792</f>
        <v>0</v>
      </c>
      <c r="AW590">
        <f>Drivers!AW792</f>
        <v>0</v>
      </c>
      <c r="AX590">
        <f>Drivers!AX792</f>
        <v>0</v>
      </c>
      <c r="AY590">
        <f>Drivers!AY792</f>
        <v>0</v>
      </c>
      <c r="AZ590">
        <f>Drivers!AZ792</f>
        <v>0</v>
      </c>
      <c r="BA590">
        <f>Drivers!BA792</f>
        <v>0</v>
      </c>
      <c r="BB590">
        <f>Drivers!BB792</f>
        <v>0</v>
      </c>
      <c r="BC590">
        <f>Drivers!BC792</f>
        <v>0</v>
      </c>
      <c r="BD590">
        <f>Drivers!BD792</f>
        <v>0</v>
      </c>
      <c r="BE590">
        <f>Drivers!BE792</f>
        <v>0</v>
      </c>
      <c r="BF590">
        <f>Drivers!BF792</f>
        <v>0</v>
      </c>
      <c r="BG590">
        <f>Drivers!BG792</f>
        <v>0</v>
      </c>
      <c r="BH590">
        <f>Drivers!BH792</f>
        <v>0</v>
      </c>
      <c r="BI590">
        <f>Drivers!BI792</f>
        <v>0</v>
      </c>
      <c r="BJ590">
        <f>Drivers!BJ792</f>
        <v>0</v>
      </c>
      <c r="BK590">
        <f>Drivers!BK792</f>
        <v>0</v>
      </c>
      <c r="BL590">
        <f>Drivers!BL792</f>
        <v>0</v>
      </c>
      <c r="BM590">
        <f>Drivers!BM792</f>
        <v>0</v>
      </c>
      <c r="BN590">
        <f>Drivers!BN792</f>
        <v>0</v>
      </c>
      <c r="BO590">
        <f>Drivers!BO792</f>
        <v>0</v>
      </c>
      <c r="BP590">
        <f>Drivers!BP792</f>
        <v>0</v>
      </c>
      <c r="BQ590">
        <f>Drivers!BQ792</f>
        <v>0</v>
      </c>
      <c r="BR590">
        <f>Drivers!BR792</f>
        <v>0</v>
      </c>
      <c r="BS590">
        <f>Drivers!BS792</f>
        <v>0.05</v>
      </c>
      <c r="BT590">
        <f>Drivers!BT792</f>
        <v>0.05</v>
      </c>
      <c r="BU590">
        <f>Drivers!BU792</f>
        <v>0.05</v>
      </c>
      <c r="BV590">
        <f>Drivers!BV792</f>
        <v>0.05</v>
      </c>
      <c r="BW590">
        <f>Drivers!BW792</f>
        <v>0.05</v>
      </c>
      <c r="BX590">
        <f>Drivers!BX792</f>
        <v>0.05</v>
      </c>
      <c r="BY590">
        <f>Drivers!BY792</f>
        <v>0.05</v>
      </c>
      <c r="BZ590">
        <f>Drivers!BZ792</f>
        <v>0.05</v>
      </c>
      <c r="CA590">
        <f>Drivers!CA792</f>
        <v>0.05</v>
      </c>
      <c r="CB590">
        <f>Drivers!CB792</f>
        <v>0.05</v>
      </c>
      <c r="CC590">
        <f>Drivers!CC792</f>
        <v>0.05</v>
      </c>
      <c r="CD590">
        <f>Drivers!CD792</f>
        <v>0</v>
      </c>
      <c r="CE590">
        <f>Drivers!CE792</f>
        <v>0</v>
      </c>
      <c r="CF590">
        <f>Drivers!CF792</f>
        <v>0</v>
      </c>
      <c r="CG590">
        <f>Drivers!CG792</f>
        <v>0</v>
      </c>
      <c r="CH590">
        <f>Drivers!CH792</f>
        <v>0</v>
      </c>
      <c r="CI590">
        <f>Drivers!CI792</f>
        <v>0</v>
      </c>
      <c r="CJ590">
        <f>Drivers!CJ792</f>
        <v>0</v>
      </c>
      <c r="CK590">
        <f>Drivers!CK792</f>
        <v>0</v>
      </c>
      <c r="CL590">
        <f>Drivers!CL792</f>
        <v>0</v>
      </c>
      <c r="CM590">
        <f>Drivers!CM792</f>
        <v>0</v>
      </c>
      <c r="CN590">
        <f>Drivers!CN792</f>
        <v>0</v>
      </c>
      <c r="CO590">
        <f>Drivers!CO792</f>
        <v>0</v>
      </c>
      <c r="CP590">
        <f>Drivers!CP792</f>
        <v>0</v>
      </c>
      <c r="CQ590">
        <f>Drivers!CQ792</f>
        <v>0</v>
      </c>
      <c r="CR590">
        <f>Drivers!CR792</f>
        <v>0</v>
      </c>
      <c r="CS590">
        <f>Drivers!CS792</f>
        <v>0</v>
      </c>
      <c r="CT590">
        <f>Drivers!CT792</f>
        <v>0</v>
      </c>
      <c r="CU590">
        <f>Drivers!CU792</f>
        <v>0</v>
      </c>
      <c r="CV590">
        <f>Drivers!CV792</f>
        <v>0</v>
      </c>
      <c r="CW590">
        <f>Drivers!CW792</f>
        <v>0</v>
      </c>
      <c r="CX590">
        <f>Drivers!CX792</f>
        <v>0</v>
      </c>
      <c r="CY590">
        <f>Drivers!CY792</f>
        <v>0</v>
      </c>
      <c r="CZ590">
        <f>Drivers!CZ792</f>
        <v>0</v>
      </c>
      <c r="DA590">
        <f>Drivers!DA792</f>
        <v>0</v>
      </c>
      <c r="DB590">
        <f>Drivers!DB792</f>
        <v>0</v>
      </c>
      <c r="DC590">
        <f>Drivers!DC792</f>
        <v>0</v>
      </c>
      <c r="DD590">
        <f>Drivers!DD792</f>
        <v>0</v>
      </c>
      <c r="DE590">
        <f>Drivers!DE792</f>
        <v>0</v>
      </c>
      <c r="DF590">
        <f>Drivers!DF792</f>
        <v>0</v>
      </c>
      <c r="DG590">
        <f>Drivers!DG792</f>
        <v>0</v>
      </c>
      <c r="DH590">
        <f>Drivers!DH792</f>
        <v>0</v>
      </c>
      <c r="DI590">
        <f>Drivers!DI792</f>
        <v>0</v>
      </c>
      <c r="DJ590">
        <f>Drivers!DJ792</f>
        <v>0</v>
      </c>
      <c r="DK590">
        <f>Drivers!DK792</f>
        <v>0</v>
      </c>
      <c r="DL590">
        <f>Drivers!DL792</f>
        <v>0</v>
      </c>
      <c r="DM590">
        <f>Drivers!DM792</f>
        <v>0</v>
      </c>
      <c r="DN590">
        <f>Drivers!DN792</f>
        <v>0</v>
      </c>
      <c r="DO590">
        <f>Drivers!DO792</f>
        <v>0</v>
      </c>
      <c r="DP590">
        <f>Drivers!DP792</f>
        <v>0</v>
      </c>
      <c r="DQ590">
        <f>Drivers!DQ792</f>
        <v>0</v>
      </c>
      <c r="DR590">
        <f>Drivers!DR792</f>
        <v>0</v>
      </c>
      <c r="DS590">
        <f>Drivers!DS792</f>
        <v>0</v>
      </c>
      <c r="DT590">
        <f>Drivers!DT792</f>
        <v>0</v>
      </c>
      <c r="DU590">
        <f>Drivers!DU792</f>
        <v>0</v>
      </c>
      <c r="DV590">
        <f>Drivers!DV792</f>
        <v>0</v>
      </c>
      <c r="DW590">
        <f>Drivers!DW792</f>
        <v>0</v>
      </c>
      <c r="DX590">
        <f>Drivers!DX792</f>
        <v>0</v>
      </c>
      <c r="DY590">
        <f>Drivers!DY792</f>
        <v>0</v>
      </c>
      <c r="DZ590">
        <f>Drivers!DZ792</f>
        <v>0</v>
      </c>
      <c r="EA590">
        <f>Drivers!EA792</f>
        <v>0</v>
      </c>
      <c r="EB590">
        <f>Drivers!EB792</f>
        <v>0</v>
      </c>
      <c r="EC590">
        <f>Drivers!EC792</f>
        <v>0</v>
      </c>
      <c r="ED590">
        <f>Drivers!ED792</f>
        <v>0</v>
      </c>
      <c r="EE590">
        <f>Drivers!EE792</f>
        <v>0</v>
      </c>
      <c r="EF590">
        <f>Drivers!EF792</f>
        <v>0</v>
      </c>
      <c r="EG590">
        <f>Drivers!EG792</f>
        <v>0</v>
      </c>
      <c r="EH590">
        <f>Drivers!EH792</f>
        <v>0</v>
      </c>
      <c r="EI590">
        <f>Drivers!EI792</f>
        <v>0</v>
      </c>
      <c r="EJ590">
        <f>Drivers!EJ792</f>
        <v>0</v>
      </c>
    </row>
    <row r="591" spans="1:140" hidden="1" outlineLevel="1">
      <c r="A591">
        <f>Drivers!A793</f>
        <v>0</v>
      </c>
      <c r="B591">
        <f>Drivers!B793</f>
        <v>0</v>
      </c>
      <c r="C591">
        <f>Drivers!C793</f>
        <v>0</v>
      </c>
      <c r="D591">
        <f>Drivers!D793</f>
        <v>0</v>
      </c>
      <c r="E591">
        <f>Drivers!E793</f>
        <v>0</v>
      </c>
      <c r="F591">
        <f>Drivers!F793</f>
        <v>0</v>
      </c>
      <c r="G591">
        <f>Drivers!G793</f>
        <v>0</v>
      </c>
      <c r="H591">
        <f>Drivers!H793</f>
        <v>0</v>
      </c>
      <c r="I591" t="str">
        <f>Drivers!I793</f>
        <v>Spread from Base Case</v>
      </c>
      <c r="J591">
        <f>Drivers!J793</f>
        <v>0</v>
      </c>
      <c r="K591">
        <f>Drivers!K793</f>
        <v>0</v>
      </c>
      <c r="L591">
        <f>Drivers!L793</f>
        <v>0</v>
      </c>
      <c r="M591">
        <f>Drivers!M793</f>
        <v>0</v>
      </c>
      <c r="N591">
        <f>Drivers!N793</f>
        <v>0</v>
      </c>
      <c r="O591">
        <f>Drivers!O793</f>
        <v>0</v>
      </c>
      <c r="P591">
        <f>Drivers!P793</f>
        <v>0</v>
      </c>
      <c r="Q591">
        <f>Drivers!Q793</f>
        <v>0</v>
      </c>
      <c r="R591">
        <f>Drivers!R793</f>
        <v>0</v>
      </c>
      <c r="S591">
        <f>Drivers!S793</f>
        <v>0</v>
      </c>
      <c r="T591">
        <f>Drivers!T793</f>
        <v>0</v>
      </c>
      <c r="U591">
        <f>Drivers!U793</f>
        <v>0</v>
      </c>
      <c r="V591">
        <f>Drivers!V793</f>
        <v>0</v>
      </c>
      <c r="W591">
        <f>Drivers!W793</f>
        <v>0</v>
      </c>
      <c r="X591">
        <f>Drivers!X793</f>
        <v>0</v>
      </c>
      <c r="Y591">
        <f>Drivers!Y793</f>
        <v>0</v>
      </c>
      <c r="Z591">
        <f>Drivers!Z793</f>
        <v>0</v>
      </c>
      <c r="AA591">
        <f>Drivers!AA793</f>
        <v>0</v>
      </c>
      <c r="AB591">
        <f>Drivers!AB793</f>
        <v>0</v>
      </c>
      <c r="AC591">
        <f>Drivers!AC793</f>
        <v>0</v>
      </c>
      <c r="AD591">
        <f>Drivers!AD793</f>
        <v>0</v>
      </c>
      <c r="AE591">
        <f>Drivers!AE793</f>
        <v>0</v>
      </c>
      <c r="AF591">
        <f>Drivers!AF793</f>
        <v>0</v>
      </c>
      <c r="AG591">
        <f>Drivers!AG793</f>
        <v>0</v>
      </c>
      <c r="AH591">
        <f>Drivers!AH793</f>
        <v>0</v>
      </c>
      <c r="AI591">
        <f>Drivers!AI793</f>
        <v>0</v>
      </c>
      <c r="AJ591">
        <f>Drivers!AJ793</f>
        <v>0</v>
      </c>
      <c r="AK591">
        <f>Drivers!AK793</f>
        <v>0</v>
      </c>
      <c r="AL591">
        <f>Drivers!AL793</f>
        <v>0</v>
      </c>
      <c r="AM591">
        <f>Drivers!AM793</f>
        <v>0</v>
      </c>
      <c r="AN591">
        <f>Drivers!AN793</f>
        <v>0</v>
      </c>
      <c r="AO591">
        <f>Drivers!AO793</f>
        <v>0</v>
      </c>
      <c r="AP591">
        <f>Drivers!AP793</f>
        <v>0</v>
      </c>
      <c r="AQ591">
        <f>Drivers!AQ793</f>
        <v>0</v>
      </c>
      <c r="AR591">
        <f>Drivers!AR793</f>
        <v>0</v>
      </c>
      <c r="AS591">
        <f>Drivers!AS793</f>
        <v>0</v>
      </c>
      <c r="AT591">
        <f>Drivers!AT793</f>
        <v>0</v>
      </c>
      <c r="AU591">
        <f>Drivers!AU793</f>
        <v>0</v>
      </c>
      <c r="AV591">
        <f>Drivers!AV793</f>
        <v>0</v>
      </c>
      <c r="AW591">
        <f>Drivers!AW793</f>
        <v>0</v>
      </c>
      <c r="AX591">
        <f>Drivers!AX793</f>
        <v>0</v>
      </c>
      <c r="AY591">
        <f>Drivers!AY793</f>
        <v>0</v>
      </c>
      <c r="AZ591">
        <f>Drivers!AZ793</f>
        <v>0</v>
      </c>
      <c r="BA591">
        <f>Drivers!BA793</f>
        <v>0</v>
      </c>
      <c r="BB591">
        <f>Drivers!BB793</f>
        <v>0</v>
      </c>
      <c r="BC591">
        <f>Drivers!BC793</f>
        <v>0</v>
      </c>
      <c r="BD591">
        <f>Drivers!BD793</f>
        <v>0</v>
      </c>
      <c r="BE591">
        <f>Drivers!BE793</f>
        <v>0</v>
      </c>
      <c r="BF591">
        <f>Drivers!BF793</f>
        <v>0</v>
      </c>
      <c r="BG591">
        <f>Drivers!BG793</f>
        <v>0</v>
      </c>
      <c r="BH591">
        <f>Drivers!BH793</f>
        <v>0</v>
      </c>
      <c r="BI591">
        <f>Drivers!BI793</f>
        <v>0</v>
      </c>
      <c r="BJ591">
        <f>Drivers!BJ793</f>
        <v>0</v>
      </c>
      <c r="BK591">
        <f>Drivers!BK793</f>
        <v>0</v>
      </c>
      <c r="BL591">
        <f>Drivers!BL793</f>
        <v>0</v>
      </c>
      <c r="BM591">
        <f>Drivers!BM793</f>
        <v>0</v>
      </c>
      <c r="BN591">
        <f>Drivers!BN793</f>
        <v>0</v>
      </c>
      <c r="BO591">
        <f>Drivers!BO793</f>
        <v>0</v>
      </c>
      <c r="BP591">
        <f>Drivers!BP793</f>
        <v>0</v>
      </c>
      <c r="BQ591">
        <f>Drivers!BQ793</f>
        <v>0</v>
      </c>
      <c r="BR591">
        <f>Drivers!BR793</f>
        <v>0</v>
      </c>
      <c r="BS591">
        <f>Drivers!BS793</f>
        <v>-0.05</v>
      </c>
      <c r="BT591">
        <f>Drivers!BT793</f>
        <v>-0.05</v>
      </c>
      <c r="BU591">
        <f>Drivers!BU793</f>
        <v>-0.05</v>
      </c>
      <c r="BV591">
        <f>Drivers!BV793</f>
        <v>-0.05</v>
      </c>
      <c r="BW591">
        <f>Drivers!BW793</f>
        <v>-0.05</v>
      </c>
      <c r="BX591">
        <f>Drivers!BX793</f>
        <v>-0.05</v>
      </c>
      <c r="BY591">
        <f>Drivers!BY793</f>
        <v>-0.05</v>
      </c>
      <c r="BZ591">
        <f>Drivers!BZ793</f>
        <v>-0.05</v>
      </c>
      <c r="CA591">
        <f>Drivers!CA793</f>
        <v>-0.05</v>
      </c>
      <c r="CB591">
        <f>Drivers!CB793</f>
        <v>-0.05</v>
      </c>
      <c r="CC591">
        <f>Drivers!CC793</f>
        <v>-0.05</v>
      </c>
      <c r="CD591">
        <f>Drivers!CD793</f>
        <v>0</v>
      </c>
      <c r="CE591">
        <f>Drivers!CE793</f>
        <v>0</v>
      </c>
      <c r="CF591">
        <f>Drivers!CF793</f>
        <v>0</v>
      </c>
      <c r="CG591">
        <f>Drivers!CG793</f>
        <v>0</v>
      </c>
      <c r="CH591">
        <f>Drivers!CH793</f>
        <v>0</v>
      </c>
      <c r="CI591">
        <f>Drivers!CI793</f>
        <v>0</v>
      </c>
      <c r="CJ591">
        <f>Drivers!CJ793</f>
        <v>0</v>
      </c>
      <c r="CK591">
        <f>Drivers!CK793</f>
        <v>0</v>
      </c>
      <c r="CL591">
        <f>Drivers!CL793</f>
        <v>0</v>
      </c>
      <c r="CM591">
        <f>Drivers!CM793</f>
        <v>0</v>
      </c>
      <c r="CN591">
        <f>Drivers!CN793</f>
        <v>0</v>
      </c>
      <c r="CO591">
        <f>Drivers!CO793</f>
        <v>0</v>
      </c>
      <c r="CP591">
        <f>Drivers!CP793</f>
        <v>0</v>
      </c>
      <c r="CQ591">
        <f>Drivers!CQ793</f>
        <v>0</v>
      </c>
      <c r="CR591">
        <f>Drivers!CR793</f>
        <v>0</v>
      </c>
      <c r="CS591">
        <f>Drivers!CS793</f>
        <v>0</v>
      </c>
      <c r="CT591">
        <f>Drivers!CT793</f>
        <v>0</v>
      </c>
      <c r="CU591">
        <f>Drivers!CU793</f>
        <v>0</v>
      </c>
      <c r="CV591">
        <f>Drivers!CV793</f>
        <v>0</v>
      </c>
      <c r="CW591">
        <f>Drivers!CW793</f>
        <v>0</v>
      </c>
      <c r="CX591">
        <f>Drivers!CX793</f>
        <v>0</v>
      </c>
      <c r="CY591">
        <f>Drivers!CY793</f>
        <v>0</v>
      </c>
      <c r="CZ591">
        <f>Drivers!CZ793</f>
        <v>0</v>
      </c>
      <c r="DA591">
        <f>Drivers!DA793</f>
        <v>0</v>
      </c>
      <c r="DB591">
        <f>Drivers!DB793</f>
        <v>0</v>
      </c>
      <c r="DC591">
        <f>Drivers!DC793</f>
        <v>0</v>
      </c>
      <c r="DD591">
        <f>Drivers!DD793</f>
        <v>0</v>
      </c>
      <c r="DE591">
        <f>Drivers!DE793</f>
        <v>0</v>
      </c>
      <c r="DF591">
        <f>Drivers!DF793</f>
        <v>0</v>
      </c>
      <c r="DG591">
        <f>Drivers!DG793</f>
        <v>0</v>
      </c>
      <c r="DH591">
        <f>Drivers!DH793</f>
        <v>0</v>
      </c>
      <c r="DI591">
        <f>Drivers!DI793</f>
        <v>0</v>
      </c>
      <c r="DJ591">
        <f>Drivers!DJ793</f>
        <v>0</v>
      </c>
      <c r="DK591">
        <f>Drivers!DK793</f>
        <v>0</v>
      </c>
      <c r="DL591">
        <f>Drivers!DL793</f>
        <v>0</v>
      </c>
      <c r="DM591">
        <f>Drivers!DM793</f>
        <v>0</v>
      </c>
      <c r="DN591">
        <f>Drivers!DN793</f>
        <v>0</v>
      </c>
      <c r="DO591">
        <f>Drivers!DO793</f>
        <v>0</v>
      </c>
      <c r="DP591">
        <f>Drivers!DP793</f>
        <v>0</v>
      </c>
      <c r="DQ591">
        <f>Drivers!DQ793</f>
        <v>0</v>
      </c>
      <c r="DR591">
        <f>Drivers!DR793</f>
        <v>0</v>
      </c>
      <c r="DS591">
        <f>Drivers!DS793</f>
        <v>0</v>
      </c>
      <c r="DT591">
        <f>Drivers!DT793</f>
        <v>0</v>
      </c>
      <c r="DU591">
        <f>Drivers!DU793</f>
        <v>0</v>
      </c>
      <c r="DV591">
        <f>Drivers!DV793</f>
        <v>0</v>
      </c>
      <c r="DW591">
        <f>Drivers!DW793</f>
        <v>0</v>
      </c>
      <c r="DX591">
        <f>Drivers!DX793</f>
        <v>0</v>
      </c>
      <c r="DY591">
        <f>Drivers!DY793</f>
        <v>0</v>
      </c>
      <c r="DZ591">
        <f>Drivers!DZ793</f>
        <v>0</v>
      </c>
      <c r="EA591">
        <f>Drivers!EA793</f>
        <v>0</v>
      </c>
      <c r="EB591">
        <f>Drivers!EB793</f>
        <v>0</v>
      </c>
      <c r="EC591">
        <f>Drivers!EC793</f>
        <v>0</v>
      </c>
      <c r="ED591">
        <f>Drivers!ED793</f>
        <v>0</v>
      </c>
      <c r="EE591">
        <f>Drivers!EE793</f>
        <v>0</v>
      </c>
      <c r="EF591">
        <f>Drivers!EF793</f>
        <v>0</v>
      </c>
      <c r="EG591">
        <f>Drivers!EG793</f>
        <v>0</v>
      </c>
      <c r="EH591">
        <f>Drivers!EH793</f>
        <v>0</v>
      </c>
      <c r="EI591">
        <f>Drivers!EI793</f>
        <v>0</v>
      </c>
      <c r="EJ591">
        <f>Drivers!EJ793</f>
        <v>0</v>
      </c>
    </row>
    <row r="592" spans="1:140" hidden="1" outlineLevel="1">
      <c r="A592">
        <f>Drivers!A794</f>
        <v>0</v>
      </c>
      <c r="B592">
        <f>Drivers!B794</f>
        <v>0</v>
      </c>
      <c r="C592">
        <f>Drivers!C794</f>
        <v>0</v>
      </c>
      <c r="D592">
        <f>Drivers!D794</f>
        <v>0</v>
      </c>
      <c r="E592">
        <f>Drivers!E794</f>
        <v>0</v>
      </c>
      <c r="F592">
        <f>Drivers!F794</f>
        <v>0</v>
      </c>
      <c r="G592">
        <f>Drivers!G794</f>
        <v>0</v>
      </c>
      <c r="H592">
        <f>Drivers!H794</f>
        <v>0</v>
      </c>
      <c r="I592">
        <f>Drivers!I794</f>
        <v>0</v>
      </c>
      <c r="J592">
        <f>Drivers!J794</f>
        <v>0</v>
      </c>
      <c r="K592">
        <f>Drivers!K794</f>
        <v>0</v>
      </c>
      <c r="L592">
        <f>Drivers!L794</f>
        <v>0</v>
      </c>
      <c r="M592">
        <f>Drivers!M794</f>
        <v>0</v>
      </c>
      <c r="N592">
        <f>Drivers!N794</f>
        <v>0</v>
      </c>
      <c r="O592">
        <f>Drivers!O794</f>
        <v>0</v>
      </c>
      <c r="P592">
        <f>Drivers!P794</f>
        <v>0</v>
      </c>
      <c r="Q592">
        <f>Drivers!Q794</f>
        <v>0</v>
      </c>
      <c r="R592">
        <f>Drivers!R794</f>
        <v>0</v>
      </c>
      <c r="S592">
        <f>Drivers!S794</f>
        <v>0</v>
      </c>
      <c r="T592">
        <f>Drivers!T794</f>
        <v>0</v>
      </c>
      <c r="U592">
        <f>Drivers!U794</f>
        <v>0</v>
      </c>
      <c r="V592">
        <f>Drivers!V794</f>
        <v>0</v>
      </c>
      <c r="W592">
        <f>Drivers!W794</f>
        <v>0</v>
      </c>
      <c r="X592">
        <f>Drivers!X794</f>
        <v>0</v>
      </c>
      <c r="Y592">
        <f>Drivers!Y794</f>
        <v>0</v>
      </c>
      <c r="Z592">
        <f>Drivers!Z794</f>
        <v>0</v>
      </c>
      <c r="AA592">
        <f>Drivers!AA794</f>
        <v>0</v>
      </c>
      <c r="AB592">
        <f>Drivers!AB794</f>
        <v>0</v>
      </c>
      <c r="AC592">
        <f>Drivers!AC794</f>
        <v>0</v>
      </c>
      <c r="AD592">
        <f>Drivers!AD794</f>
        <v>0</v>
      </c>
      <c r="AE592">
        <f>Drivers!AE794</f>
        <v>0</v>
      </c>
      <c r="AF592">
        <f>Drivers!AF794</f>
        <v>0</v>
      </c>
      <c r="AG592">
        <f>Drivers!AG794</f>
        <v>0</v>
      </c>
      <c r="AH592">
        <f>Drivers!AH794</f>
        <v>0</v>
      </c>
      <c r="AI592">
        <f>Drivers!AI794</f>
        <v>0</v>
      </c>
      <c r="AJ592">
        <f>Drivers!AJ794</f>
        <v>0</v>
      </c>
      <c r="AK592">
        <f>Drivers!AK794</f>
        <v>0</v>
      </c>
      <c r="AL592">
        <f>Drivers!AL794</f>
        <v>0</v>
      </c>
      <c r="AM592">
        <f>Drivers!AM794</f>
        <v>0</v>
      </c>
      <c r="AN592">
        <f>Drivers!AN794</f>
        <v>0</v>
      </c>
      <c r="AO592">
        <f>Drivers!AO794</f>
        <v>0</v>
      </c>
      <c r="AP592">
        <f>Drivers!AP794</f>
        <v>0</v>
      </c>
      <c r="AQ592">
        <f>Drivers!AQ794</f>
        <v>0</v>
      </c>
      <c r="AR592">
        <f>Drivers!AR794</f>
        <v>0</v>
      </c>
      <c r="AS592">
        <f>Drivers!AS794</f>
        <v>0</v>
      </c>
      <c r="AT592">
        <f>Drivers!AT794</f>
        <v>0</v>
      </c>
      <c r="AU592">
        <f>Drivers!AU794</f>
        <v>0</v>
      </c>
      <c r="AV592">
        <f>Drivers!AV794</f>
        <v>0</v>
      </c>
      <c r="AW592">
        <f>Drivers!AW794</f>
        <v>0</v>
      </c>
      <c r="AX592">
        <f>Drivers!AX794</f>
        <v>0</v>
      </c>
      <c r="AY592">
        <f>Drivers!AY794</f>
        <v>0</v>
      </c>
      <c r="AZ592">
        <f>Drivers!AZ794</f>
        <v>0</v>
      </c>
      <c r="BA592">
        <f>Drivers!BA794</f>
        <v>0</v>
      </c>
      <c r="BB592">
        <f>Drivers!BB794</f>
        <v>0</v>
      </c>
      <c r="BC592">
        <f>Drivers!BC794</f>
        <v>0</v>
      </c>
      <c r="BD592">
        <f>Drivers!BD794</f>
        <v>0</v>
      </c>
      <c r="BE592">
        <f>Drivers!BE794</f>
        <v>0</v>
      </c>
      <c r="BF592">
        <f>Drivers!BF794</f>
        <v>0</v>
      </c>
      <c r="BG592">
        <f>Drivers!BG794</f>
        <v>0</v>
      </c>
      <c r="BH592">
        <f>Drivers!BH794</f>
        <v>0</v>
      </c>
      <c r="BI592">
        <f>Drivers!BI794</f>
        <v>0</v>
      </c>
      <c r="BJ592">
        <f>Drivers!BJ794</f>
        <v>0</v>
      </c>
      <c r="BK592">
        <f>Drivers!BK794</f>
        <v>0</v>
      </c>
      <c r="BL592">
        <f>Drivers!BL794</f>
        <v>0</v>
      </c>
      <c r="BM592">
        <f>Drivers!BM794</f>
        <v>0</v>
      </c>
      <c r="BN592">
        <f>Drivers!BN794</f>
        <v>0</v>
      </c>
      <c r="BO592">
        <f>Drivers!BO794</f>
        <v>0</v>
      </c>
      <c r="BP592">
        <f>Drivers!BP794</f>
        <v>0</v>
      </c>
      <c r="BQ592">
        <f>Drivers!BQ794</f>
        <v>0</v>
      </c>
      <c r="BR592">
        <f>Drivers!BR794</f>
        <v>0</v>
      </c>
      <c r="BS592">
        <f>Drivers!BS794</f>
        <v>0</v>
      </c>
      <c r="BT592">
        <f>Drivers!BT794</f>
        <v>0</v>
      </c>
      <c r="BU592">
        <f>Drivers!BU794</f>
        <v>0</v>
      </c>
      <c r="BV592">
        <f>Drivers!BV794</f>
        <v>0</v>
      </c>
      <c r="BW592">
        <f>Drivers!BW794</f>
        <v>0</v>
      </c>
      <c r="BX592">
        <f>Drivers!BX794</f>
        <v>0</v>
      </c>
      <c r="BY592">
        <f>Drivers!BY794</f>
        <v>0</v>
      </c>
      <c r="BZ592">
        <f>Drivers!BZ794</f>
        <v>0</v>
      </c>
      <c r="CA592">
        <f>Drivers!CA794</f>
        <v>0</v>
      </c>
      <c r="CB592">
        <f>Drivers!CB794</f>
        <v>0</v>
      </c>
      <c r="CC592">
        <f>Drivers!CC794</f>
        <v>0</v>
      </c>
      <c r="CD592">
        <f>Drivers!CD794</f>
        <v>0</v>
      </c>
      <c r="CE592">
        <f>Drivers!CE794</f>
        <v>0</v>
      </c>
      <c r="CF592">
        <f>Drivers!CF794</f>
        <v>0</v>
      </c>
      <c r="CG592">
        <f>Drivers!CG794</f>
        <v>0</v>
      </c>
      <c r="CH592">
        <f>Drivers!CH794</f>
        <v>0</v>
      </c>
      <c r="CI592">
        <f>Drivers!CI794</f>
        <v>0</v>
      </c>
      <c r="CJ592">
        <f>Drivers!CJ794</f>
        <v>0</v>
      </c>
      <c r="CK592">
        <f>Drivers!CK794</f>
        <v>0</v>
      </c>
      <c r="CL592">
        <f>Drivers!CL794</f>
        <v>0</v>
      </c>
      <c r="CM592">
        <f>Drivers!CM794</f>
        <v>0</v>
      </c>
      <c r="CN592">
        <f>Drivers!CN794</f>
        <v>0</v>
      </c>
      <c r="CO592">
        <f>Drivers!CO794</f>
        <v>0</v>
      </c>
      <c r="CP592">
        <f>Drivers!CP794</f>
        <v>0</v>
      </c>
      <c r="CQ592">
        <f>Drivers!CQ794</f>
        <v>0</v>
      </c>
      <c r="CR592">
        <f>Drivers!CR794</f>
        <v>0</v>
      </c>
      <c r="CS592">
        <f>Drivers!CS794</f>
        <v>0</v>
      </c>
      <c r="CT592">
        <f>Drivers!CT794</f>
        <v>0</v>
      </c>
      <c r="CU592">
        <f>Drivers!CU794</f>
        <v>0</v>
      </c>
      <c r="CV592">
        <f>Drivers!CV794</f>
        <v>0</v>
      </c>
      <c r="CW592">
        <f>Drivers!CW794</f>
        <v>0</v>
      </c>
      <c r="CX592">
        <f>Drivers!CX794</f>
        <v>0</v>
      </c>
      <c r="CY592">
        <f>Drivers!CY794</f>
        <v>0</v>
      </c>
      <c r="CZ592">
        <f>Drivers!CZ794</f>
        <v>0</v>
      </c>
      <c r="DA592">
        <f>Drivers!DA794</f>
        <v>0</v>
      </c>
      <c r="DB592">
        <f>Drivers!DB794</f>
        <v>0</v>
      </c>
      <c r="DC592">
        <f>Drivers!DC794</f>
        <v>0</v>
      </c>
      <c r="DD592">
        <f>Drivers!DD794</f>
        <v>0</v>
      </c>
      <c r="DE592">
        <f>Drivers!DE794</f>
        <v>0</v>
      </c>
      <c r="DF592">
        <f>Drivers!DF794</f>
        <v>0</v>
      </c>
      <c r="DG592">
        <f>Drivers!DG794</f>
        <v>0</v>
      </c>
      <c r="DH592">
        <f>Drivers!DH794</f>
        <v>0</v>
      </c>
      <c r="DI592">
        <f>Drivers!DI794</f>
        <v>0</v>
      </c>
      <c r="DJ592">
        <f>Drivers!DJ794</f>
        <v>0</v>
      </c>
      <c r="DK592">
        <f>Drivers!DK794</f>
        <v>0</v>
      </c>
      <c r="DL592">
        <f>Drivers!DL794</f>
        <v>0</v>
      </c>
      <c r="DM592">
        <f>Drivers!DM794</f>
        <v>0</v>
      </c>
      <c r="DN592">
        <f>Drivers!DN794</f>
        <v>0</v>
      </c>
      <c r="DO592">
        <f>Drivers!DO794</f>
        <v>0</v>
      </c>
      <c r="DP592">
        <f>Drivers!DP794</f>
        <v>0</v>
      </c>
      <c r="DQ592">
        <f>Drivers!DQ794</f>
        <v>0</v>
      </c>
      <c r="DR592">
        <f>Drivers!DR794</f>
        <v>0</v>
      </c>
      <c r="DS592">
        <f>Drivers!DS794</f>
        <v>0</v>
      </c>
      <c r="DT592">
        <f>Drivers!DT794</f>
        <v>0</v>
      </c>
      <c r="DU592">
        <f>Drivers!DU794</f>
        <v>0</v>
      </c>
      <c r="DV592">
        <f>Drivers!DV794</f>
        <v>0</v>
      </c>
      <c r="DW592">
        <f>Drivers!DW794</f>
        <v>0</v>
      </c>
      <c r="DX592">
        <f>Drivers!DX794</f>
        <v>0</v>
      </c>
      <c r="DY592">
        <f>Drivers!DY794</f>
        <v>0</v>
      </c>
      <c r="DZ592">
        <f>Drivers!DZ794</f>
        <v>0</v>
      </c>
      <c r="EA592">
        <f>Drivers!EA794</f>
        <v>0</v>
      </c>
      <c r="EB592">
        <f>Drivers!EB794</f>
        <v>0</v>
      </c>
      <c r="EC592">
        <f>Drivers!EC794</f>
        <v>0</v>
      </c>
      <c r="ED592">
        <f>Drivers!ED794</f>
        <v>0</v>
      </c>
      <c r="EE592">
        <f>Drivers!EE794</f>
        <v>0</v>
      </c>
      <c r="EF592">
        <f>Drivers!EF794</f>
        <v>0</v>
      </c>
      <c r="EG592">
        <f>Drivers!EG794</f>
        <v>0</v>
      </c>
      <c r="EH592">
        <f>Drivers!EH794</f>
        <v>0</v>
      </c>
      <c r="EI592">
        <f>Drivers!EI794</f>
        <v>0</v>
      </c>
      <c r="EJ592">
        <f>Drivers!EJ794</f>
        <v>0</v>
      </c>
    </row>
    <row r="593" spans="1:140" hidden="1" outlineLevel="1">
      <c r="A593">
        <f>Drivers!A795</f>
        <v>0</v>
      </c>
      <c r="B593">
        <f>Drivers!B795</f>
        <v>0</v>
      </c>
      <c r="C593">
        <f>Drivers!C795</f>
        <v>0</v>
      </c>
      <c r="D593">
        <f>Drivers!D795</f>
        <v>0</v>
      </c>
      <c r="E593">
        <f>Drivers!E795</f>
        <v>0</v>
      </c>
      <c r="F593">
        <f>Drivers!F795</f>
        <v>0</v>
      </c>
      <c r="G593">
        <f>Drivers!G795</f>
        <v>0</v>
      </c>
      <c r="H593">
        <f>Drivers!H795</f>
        <v>0</v>
      </c>
      <c r="I593" t="str">
        <f>Drivers!I795</f>
        <v>Display Revenue</v>
      </c>
      <c r="J593">
        <f>Drivers!J795</f>
        <v>0</v>
      </c>
      <c r="K593">
        <f>Drivers!K795</f>
        <v>0</v>
      </c>
      <c r="L593">
        <f>Drivers!L795</f>
        <v>0</v>
      </c>
      <c r="M593">
        <f>Drivers!M795</f>
        <v>0</v>
      </c>
      <c r="N593">
        <f>Drivers!N795</f>
        <v>0</v>
      </c>
      <c r="O593">
        <f>Drivers!O795</f>
        <v>0</v>
      </c>
      <c r="P593">
        <f>Drivers!P795</f>
        <v>0</v>
      </c>
      <c r="Q593">
        <f>Drivers!Q795</f>
        <v>0</v>
      </c>
      <c r="R593">
        <f>Drivers!R795</f>
        <v>0</v>
      </c>
      <c r="S593">
        <f>Drivers!S795</f>
        <v>0</v>
      </c>
      <c r="T593">
        <f>Drivers!T795</f>
        <v>0</v>
      </c>
      <c r="U593">
        <f>Drivers!U795</f>
        <v>0</v>
      </c>
      <c r="V593">
        <f>Drivers!V795</f>
        <v>0</v>
      </c>
      <c r="W593">
        <f>Drivers!W795</f>
        <v>0</v>
      </c>
      <c r="X593">
        <f>Drivers!X795</f>
        <v>0</v>
      </c>
      <c r="Y593">
        <f>Drivers!Y795</f>
        <v>0</v>
      </c>
      <c r="Z593">
        <f>Drivers!Z795</f>
        <v>0</v>
      </c>
      <c r="AA593">
        <f>Drivers!AA795</f>
        <v>0</v>
      </c>
      <c r="AB593">
        <f>Drivers!AB795</f>
        <v>0</v>
      </c>
      <c r="AC593">
        <f>Drivers!AC795</f>
        <v>0</v>
      </c>
      <c r="AD593">
        <f>Drivers!AD795</f>
        <v>0</v>
      </c>
      <c r="AE593">
        <f>Drivers!AE795</f>
        <v>0</v>
      </c>
      <c r="AF593">
        <f>Drivers!AF795</f>
        <v>0</v>
      </c>
      <c r="AG593">
        <f>Drivers!AG795</f>
        <v>0</v>
      </c>
      <c r="AH593">
        <f>Drivers!AH795</f>
        <v>0</v>
      </c>
      <c r="AI593">
        <f>Drivers!AI795</f>
        <v>0</v>
      </c>
      <c r="AJ593">
        <f>Drivers!AJ795</f>
        <v>0</v>
      </c>
      <c r="AK593">
        <f>Drivers!AK795</f>
        <v>0</v>
      </c>
      <c r="AL593">
        <f>Drivers!AL795</f>
        <v>0</v>
      </c>
      <c r="AM593">
        <f>Drivers!AM795</f>
        <v>0</v>
      </c>
      <c r="AN593">
        <f>Drivers!AN795</f>
        <v>0</v>
      </c>
      <c r="AO593">
        <f>Drivers!AO795</f>
        <v>0</v>
      </c>
      <c r="AP593">
        <f>Drivers!AP795</f>
        <v>0</v>
      </c>
      <c r="AQ593">
        <f>Drivers!AQ795</f>
        <v>0</v>
      </c>
      <c r="AR593">
        <f>Drivers!AR795</f>
        <v>0</v>
      </c>
      <c r="AS593">
        <f>Drivers!AS795</f>
        <v>0</v>
      </c>
      <c r="AT593">
        <f>Drivers!AT795</f>
        <v>2.2869999999999999</v>
      </c>
      <c r="AU593">
        <f>Drivers!AU795</f>
        <v>3.6389999999999998</v>
      </c>
      <c r="AV593">
        <f>Drivers!AV795</f>
        <v>4.3730000000000002</v>
      </c>
      <c r="AW593">
        <f>Drivers!AW795</f>
        <v>3.28</v>
      </c>
      <c r="AX593">
        <f>Drivers!AX795</f>
        <v>3.4769999999999999</v>
      </c>
      <c r="AY593">
        <f>Drivers!AY795</f>
        <v>4.702</v>
      </c>
      <c r="AZ593">
        <f>Drivers!AZ795</f>
        <v>4.601</v>
      </c>
      <c r="BA593">
        <f>Drivers!BA795</f>
        <v>4.4589999999999996</v>
      </c>
      <c r="BB593">
        <f>Drivers!BB795</f>
        <v>4.3789999999999996</v>
      </c>
      <c r="BC593">
        <f>Drivers!BC795</f>
        <v>6.1219999999999999</v>
      </c>
      <c r="BD593">
        <f>Drivers!BD795</f>
        <v>7.2169999999999996</v>
      </c>
      <c r="BE593">
        <f>Drivers!BE795</f>
        <v>6.1449999999999996</v>
      </c>
      <c r="BF593">
        <f>Drivers!BF795</f>
        <v>6.24</v>
      </c>
      <c r="BG593">
        <f>Drivers!BG795</f>
        <v>8.1419999999999995</v>
      </c>
      <c r="BH593">
        <f>Drivers!BH795</f>
        <v>8.2989999999999995</v>
      </c>
      <c r="BI593">
        <f>Drivers!BI795</f>
        <v>7.4989999999999997</v>
      </c>
      <c r="BJ593">
        <f>Drivers!BJ795</f>
        <v>7.9480000000000004</v>
      </c>
      <c r="BK593">
        <f>Drivers!BK795</f>
        <v>10.468999999999999</v>
      </c>
      <c r="BL593">
        <f>Drivers!BL795</f>
        <v>12.433</v>
      </c>
      <c r="BM593">
        <f>Drivers!BM795</f>
        <v>12.487</v>
      </c>
      <c r="BN593">
        <f>Drivers!BN795</f>
        <v>12.88</v>
      </c>
      <c r="BO593">
        <f>Drivers!BO795</f>
        <v>16.059000000000001</v>
      </c>
      <c r="BP593">
        <f>Drivers!BP795</f>
        <v>15.954000000000001</v>
      </c>
      <c r="BQ593">
        <f>Drivers!BQ795</f>
        <v>14.119</v>
      </c>
      <c r="BR593">
        <f>Drivers!BR795</f>
        <v>18.346</v>
      </c>
      <c r="BS593" t="e">
        <f>Drivers!BS795</f>
        <v>#DIV/0!</v>
      </c>
      <c r="BT593" t="e">
        <f>Drivers!BT795</f>
        <v>#DIV/0!</v>
      </c>
      <c r="BU593" t="e">
        <f>Drivers!BU795</f>
        <v>#DIV/0!</v>
      </c>
      <c r="BV593" t="e">
        <f>Drivers!BV795</f>
        <v>#DIV/0!</v>
      </c>
      <c r="BW593" t="e">
        <f>Drivers!BW795</f>
        <v>#DIV/0!</v>
      </c>
      <c r="BX593" t="e">
        <f>Drivers!BX795</f>
        <v>#DIV/0!</v>
      </c>
      <c r="BY593" t="e">
        <f>Drivers!BY795</f>
        <v>#DIV/0!</v>
      </c>
      <c r="BZ593" t="e">
        <f>Drivers!BZ795</f>
        <v>#DIV/0!</v>
      </c>
      <c r="CA593" t="e">
        <f>Drivers!CA795</f>
        <v>#DIV/0!</v>
      </c>
      <c r="CB593" t="e">
        <f>Drivers!CB795</f>
        <v>#DIV/0!</v>
      </c>
      <c r="CC593" t="e">
        <f>Drivers!CC795</f>
        <v>#DIV/0!</v>
      </c>
      <c r="CD593">
        <f>Drivers!CD795</f>
        <v>0</v>
      </c>
      <c r="CE593">
        <f>Drivers!CE795</f>
        <v>0</v>
      </c>
      <c r="CF593">
        <f>Drivers!CF795</f>
        <v>0</v>
      </c>
      <c r="CG593">
        <f>Drivers!CG795</f>
        <v>0</v>
      </c>
      <c r="CH593">
        <f>Drivers!CH795</f>
        <v>0</v>
      </c>
      <c r="CI593">
        <f>Drivers!CI795</f>
        <v>0</v>
      </c>
      <c r="CJ593">
        <f>Drivers!CJ795</f>
        <v>0</v>
      </c>
      <c r="CK593">
        <f>Drivers!CK795</f>
        <v>0</v>
      </c>
      <c r="CL593">
        <f>Drivers!CL795</f>
        <v>0</v>
      </c>
      <c r="CM593">
        <f>Drivers!CM795</f>
        <v>0</v>
      </c>
      <c r="CN593">
        <f>Drivers!CN795</f>
        <v>0</v>
      </c>
      <c r="CO593">
        <f>Drivers!CO795</f>
        <v>0</v>
      </c>
      <c r="CP593">
        <f>Drivers!CP795</f>
        <v>0</v>
      </c>
      <c r="CQ593">
        <f>Drivers!CQ795</f>
        <v>0</v>
      </c>
      <c r="CR593">
        <f>Drivers!CR795</f>
        <v>0</v>
      </c>
      <c r="CS593">
        <f>Drivers!CS795</f>
        <v>0</v>
      </c>
      <c r="CT593">
        <f>Drivers!CT795</f>
        <v>0</v>
      </c>
      <c r="CU593">
        <f>Drivers!CU795</f>
        <v>0</v>
      </c>
      <c r="CV593">
        <f>Drivers!CV795</f>
        <v>0</v>
      </c>
      <c r="CW593">
        <f>Drivers!CW795</f>
        <v>0</v>
      </c>
      <c r="CX593">
        <f>Drivers!CX795</f>
        <v>0</v>
      </c>
      <c r="CY593">
        <f>Drivers!CY795</f>
        <v>0</v>
      </c>
      <c r="CZ593">
        <f>Drivers!CZ795</f>
        <v>0</v>
      </c>
      <c r="DA593">
        <f>Drivers!DA795</f>
        <v>0</v>
      </c>
      <c r="DB593">
        <f>Drivers!DB795</f>
        <v>0</v>
      </c>
      <c r="DC593">
        <f>Drivers!DC795</f>
        <v>0</v>
      </c>
      <c r="DD593">
        <f>Drivers!DD795</f>
        <v>0</v>
      </c>
      <c r="DE593">
        <f>Drivers!DE795</f>
        <v>0</v>
      </c>
      <c r="DF593">
        <f>Drivers!DF795</f>
        <v>0</v>
      </c>
      <c r="DG593">
        <f>Drivers!DG795</f>
        <v>0</v>
      </c>
      <c r="DH593">
        <f>Drivers!DH795</f>
        <v>0</v>
      </c>
      <c r="DI593">
        <f>Drivers!DI795</f>
        <v>0</v>
      </c>
      <c r="DJ593">
        <f>Drivers!DJ795</f>
        <v>0</v>
      </c>
      <c r="DK593">
        <f>Drivers!DK795</f>
        <v>0</v>
      </c>
      <c r="DL593">
        <f>Drivers!DL795</f>
        <v>0</v>
      </c>
      <c r="DM593">
        <f>Drivers!DM795</f>
        <v>0</v>
      </c>
      <c r="DN593">
        <f>Drivers!DN795</f>
        <v>0</v>
      </c>
      <c r="DO593">
        <f>Drivers!DO795</f>
        <v>0</v>
      </c>
      <c r="DP593">
        <f>Drivers!DP795</f>
        <v>0</v>
      </c>
      <c r="DQ593" t="str">
        <f>Drivers!DQ795</f>
        <v>NA</v>
      </c>
      <c r="DR593" t="str">
        <f>Drivers!DR795</f>
        <v>NA</v>
      </c>
      <c r="DS593">
        <f>Drivers!DS795</f>
        <v>10.462999999999999</v>
      </c>
      <c r="DT593">
        <f>Drivers!DT795</f>
        <v>13.578999999999999</v>
      </c>
      <c r="DU593">
        <f>Drivers!DU795</f>
        <v>17.239000000000001</v>
      </c>
      <c r="DV593">
        <f>Drivers!DV795</f>
        <v>23.863</v>
      </c>
      <c r="DW593">
        <f>Drivers!DW795</f>
        <v>30.179999999999996</v>
      </c>
      <c r="DX593">
        <f>Drivers!DX795</f>
        <v>43.337000000000003</v>
      </c>
      <c r="DY593">
        <f>Drivers!DY795</f>
        <v>59.012</v>
      </c>
      <c r="DZ593">
        <f>Drivers!DZ795</f>
        <v>0</v>
      </c>
      <c r="EA593">
        <f>Drivers!EA795</f>
        <v>0</v>
      </c>
      <c r="EB593">
        <f>Drivers!EB795</f>
        <v>0</v>
      </c>
      <c r="EC593">
        <f>Drivers!EC795</f>
        <v>0</v>
      </c>
      <c r="ED593">
        <f>Drivers!ED795</f>
        <v>0</v>
      </c>
      <c r="EE593">
        <f>Drivers!EE795</f>
        <v>0</v>
      </c>
      <c r="EF593">
        <f>Drivers!EF795</f>
        <v>0</v>
      </c>
      <c r="EG593">
        <f>Drivers!EG795</f>
        <v>0</v>
      </c>
      <c r="EH593">
        <f>Drivers!EH795</f>
        <v>0</v>
      </c>
      <c r="EI593">
        <f>Drivers!EI795</f>
        <v>0</v>
      </c>
      <c r="EJ593">
        <f>Drivers!EJ795</f>
        <v>0</v>
      </c>
    </row>
    <row r="594" spans="1:140" hidden="1" outlineLevel="1">
      <c r="A594">
        <f>Drivers!A796</f>
        <v>0</v>
      </c>
      <c r="B594">
        <f>Drivers!B796</f>
        <v>0</v>
      </c>
      <c r="C594">
        <f>Drivers!C796</f>
        <v>0</v>
      </c>
      <c r="D594">
        <f>Drivers!D796</f>
        <v>0</v>
      </c>
      <c r="E594">
        <f>Drivers!E796</f>
        <v>0</v>
      </c>
      <c r="F594">
        <f>Drivers!F796</f>
        <v>0</v>
      </c>
      <c r="G594">
        <f>Drivers!G796</f>
        <v>0</v>
      </c>
      <c r="H594">
        <f>Drivers!H796</f>
        <v>0</v>
      </c>
      <c r="I594" t="str">
        <f>Drivers!I796</f>
        <v>Base</v>
      </c>
      <c r="J594">
        <f>Drivers!J796</f>
        <v>0</v>
      </c>
      <c r="K594">
        <f>Drivers!K796</f>
        <v>0</v>
      </c>
      <c r="L594">
        <f>Drivers!L796</f>
        <v>0</v>
      </c>
      <c r="M594">
        <f>Drivers!M796</f>
        <v>0</v>
      </c>
      <c r="N594">
        <f>Drivers!N796</f>
        <v>0</v>
      </c>
      <c r="O594">
        <f>Drivers!O796</f>
        <v>0</v>
      </c>
      <c r="P594">
        <f>Drivers!P796</f>
        <v>0</v>
      </c>
      <c r="Q594">
        <f>Drivers!Q796</f>
        <v>0</v>
      </c>
      <c r="R594">
        <f>Drivers!R796</f>
        <v>0</v>
      </c>
      <c r="S594">
        <f>Drivers!S796</f>
        <v>0</v>
      </c>
      <c r="T594">
        <f>Drivers!T796</f>
        <v>0</v>
      </c>
      <c r="U594">
        <f>Drivers!U796</f>
        <v>0</v>
      </c>
      <c r="V594">
        <f>Drivers!V796</f>
        <v>0</v>
      </c>
      <c r="W594">
        <f>Drivers!W796</f>
        <v>0</v>
      </c>
      <c r="X594">
        <f>Drivers!X796</f>
        <v>0</v>
      </c>
      <c r="Y594">
        <f>Drivers!Y796</f>
        <v>0</v>
      </c>
      <c r="Z594">
        <f>Drivers!Z796</f>
        <v>0</v>
      </c>
      <c r="AA594">
        <f>Drivers!AA796</f>
        <v>0</v>
      </c>
      <c r="AB594">
        <f>Drivers!AB796</f>
        <v>0</v>
      </c>
      <c r="AC594">
        <f>Drivers!AC796</f>
        <v>0</v>
      </c>
      <c r="AD594">
        <f>Drivers!AD796</f>
        <v>0</v>
      </c>
      <c r="AE594">
        <f>Drivers!AE796</f>
        <v>0</v>
      </c>
      <c r="AF594">
        <f>Drivers!AF796</f>
        <v>0</v>
      </c>
      <c r="AG594">
        <f>Drivers!AG796</f>
        <v>0</v>
      </c>
      <c r="AH594">
        <f>Drivers!AH796</f>
        <v>0</v>
      </c>
      <c r="AI594">
        <f>Drivers!AI796</f>
        <v>0</v>
      </c>
      <c r="AJ594">
        <f>Drivers!AJ796</f>
        <v>0</v>
      </c>
      <c r="AK594">
        <f>Drivers!AK796</f>
        <v>0</v>
      </c>
      <c r="AL594">
        <f>Drivers!AL796</f>
        <v>0</v>
      </c>
      <c r="AM594">
        <f>Drivers!AM796</f>
        <v>0</v>
      </c>
      <c r="AN594">
        <f>Drivers!AN796</f>
        <v>0</v>
      </c>
      <c r="AO594">
        <f>Drivers!AO796</f>
        <v>0</v>
      </c>
      <c r="AP594">
        <f>Drivers!AP796</f>
        <v>0</v>
      </c>
      <c r="AQ594">
        <f>Drivers!AQ796</f>
        <v>0</v>
      </c>
      <c r="AR594">
        <f>Drivers!AR796</f>
        <v>0</v>
      </c>
      <c r="AS594">
        <f>Drivers!AS796</f>
        <v>0</v>
      </c>
      <c r="AT594">
        <f>Drivers!AT796</f>
        <v>0</v>
      </c>
      <c r="AU594">
        <f>Drivers!AU796</f>
        <v>0</v>
      </c>
      <c r="AV594">
        <f>Drivers!AV796</f>
        <v>0</v>
      </c>
      <c r="AW594">
        <f>Drivers!AW796</f>
        <v>0</v>
      </c>
      <c r="AX594">
        <f>Drivers!AX796</f>
        <v>0</v>
      </c>
      <c r="AY594">
        <f>Drivers!AY796</f>
        <v>0</v>
      </c>
      <c r="AZ594">
        <f>Drivers!AZ796</f>
        <v>0</v>
      </c>
      <c r="BA594">
        <f>Drivers!BA796</f>
        <v>0</v>
      </c>
      <c r="BB594">
        <f>Drivers!BB796</f>
        <v>0</v>
      </c>
      <c r="BC594">
        <f>Drivers!BC796</f>
        <v>0</v>
      </c>
      <c r="BD594">
        <f>Drivers!BD796</f>
        <v>0</v>
      </c>
      <c r="BE594">
        <f>Drivers!BE796</f>
        <v>0</v>
      </c>
      <c r="BF594">
        <f>Drivers!BF796</f>
        <v>0</v>
      </c>
      <c r="BG594">
        <f>Drivers!BG796</f>
        <v>0</v>
      </c>
      <c r="BH594">
        <f>Drivers!BH796</f>
        <v>0</v>
      </c>
      <c r="BI594">
        <f>Drivers!BI796</f>
        <v>0</v>
      </c>
      <c r="BJ594">
        <f>Drivers!BJ796</f>
        <v>0</v>
      </c>
      <c r="BK594">
        <f>Drivers!BK796</f>
        <v>0</v>
      </c>
      <c r="BL594">
        <f>Drivers!BL796</f>
        <v>0</v>
      </c>
      <c r="BM594">
        <f>Drivers!BM796</f>
        <v>0</v>
      </c>
      <c r="BN594">
        <f>Drivers!BN796</f>
        <v>0</v>
      </c>
      <c r="BO594">
        <f>Drivers!BO796</f>
        <v>0</v>
      </c>
      <c r="BP594">
        <f>Drivers!BP796</f>
        <v>0</v>
      </c>
      <c r="BQ594">
        <f>Drivers!BQ796</f>
        <v>0</v>
      </c>
      <c r="BR594">
        <f>Drivers!BR796</f>
        <v>0</v>
      </c>
      <c r="BS594" t="e">
        <f>Drivers!BS796</f>
        <v>#DIV/0!</v>
      </c>
      <c r="BT594" t="e">
        <f>Drivers!BT796</f>
        <v>#DIV/0!</v>
      </c>
      <c r="BU594" t="e">
        <f>Drivers!BU796</f>
        <v>#DIV/0!</v>
      </c>
      <c r="BV594" t="e">
        <f>Drivers!BV796</f>
        <v>#DIV/0!</v>
      </c>
      <c r="BW594" t="e">
        <f>Drivers!BW796</f>
        <v>#DIV/0!</v>
      </c>
      <c r="BX594" t="e">
        <f>Drivers!BX796</f>
        <v>#DIV/0!</v>
      </c>
      <c r="BY594" t="e">
        <f>Drivers!BY796</f>
        <v>#DIV/0!</v>
      </c>
      <c r="BZ594" t="e">
        <f>Drivers!BZ796</f>
        <v>#DIV/0!</v>
      </c>
      <c r="CA594" t="e">
        <f>Drivers!CA796</f>
        <v>#DIV/0!</v>
      </c>
      <c r="CB594" t="e">
        <f>Drivers!CB796</f>
        <v>#DIV/0!</v>
      </c>
      <c r="CC594" t="e">
        <f>Drivers!CC796</f>
        <v>#DIV/0!</v>
      </c>
      <c r="CD594">
        <f>Drivers!CD796</f>
        <v>0</v>
      </c>
      <c r="CE594">
        <f>Drivers!CE796</f>
        <v>0</v>
      </c>
      <c r="CF594">
        <f>Drivers!CF796</f>
        <v>0</v>
      </c>
      <c r="CG594">
        <f>Drivers!CG796</f>
        <v>0</v>
      </c>
      <c r="CH594">
        <f>Drivers!CH796</f>
        <v>0</v>
      </c>
      <c r="CI594">
        <f>Drivers!CI796</f>
        <v>0</v>
      </c>
      <c r="CJ594">
        <f>Drivers!CJ796</f>
        <v>0</v>
      </c>
      <c r="CK594">
        <f>Drivers!CK796</f>
        <v>0</v>
      </c>
      <c r="CL594">
        <f>Drivers!CL796</f>
        <v>0</v>
      </c>
      <c r="CM594">
        <f>Drivers!CM796</f>
        <v>0</v>
      </c>
      <c r="CN594">
        <f>Drivers!CN796</f>
        <v>0</v>
      </c>
      <c r="CO594">
        <f>Drivers!CO796</f>
        <v>0</v>
      </c>
      <c r="CP594">
        <f>Drivers!CP796</f>
        <v>0</v>
      </c>
      <c r="CQ594">
        <f>Drivers!CQ796</f>
        <v>0</v>
      </c>
      <c r="CR594">
        <f>Drivers!CR796</f>
        <v>0</v>
      </c>
      <c r="CS594">
        <f>Drivers!CS796</f>
        <v>0</v>
      </c>
      <c r="CT594">
        <f>Drivers!CT796</f>
        <v>0</v>
      </c>
      <c r="CU594">
        <f>Drivers!CU796</f>
        <v>0</v>
      </c>
      <c r="CV594">
        <f>Drivers!CV796</f>
        <v>0</v>
      </c>
      <c r="CW594">
        <f>Drivers!CW796</f>
        <v>0</v>
      </c>
      <c r="CX594">
        <f>Drivers!CX796</f>
        <v>0</v>
      </c>
      <c r="CY594">
        <f>Drivers!CY796</f>
        <v>0</v>
      </c>
      <c r="CZ594">
        <f>Drivers!CZ796</f>
        <v>0</v>
      </c>
      <c r="DA594">
        <f>Drivers!DA796</f>
        <v>0</v>
      </c>
      <c r="DB594">
        <f>Drivers!DB796</f>
        <v>0</v>
      </c>
      <c r="DC594">
        <f>Drivers!DC796</f>
        <v>0</v>
      </c>
      <c r="DD594">
        <f>Drivers!DD796</f>
        <v>0</v>
      </c>
      <c r="DE594">
        <f>Drivers!DE796</f>
        <v>0</v>
      </c>
      <c r="DF594">
        <f>Drivers!DF796</f>
        <v>0</v>
      </c>
      <c r="DG594">
        <f>Drivers!DG796</f>
        <v>0</v>
      </c>
      <c r="DH594">
        <f>Drivers!DH796</f>
        <v>0</v>
      </c>
      <c r="DI594">
        <f>Drivers!DI796</f>
        <v>0</v>
      </c>
      <c r="DJ594">
        <f>Drivers!DJ796</f>
        <v>0</v>
      </c>
      <c r="DK594">
        <f>Drivers!DK796</f>
        <v>0</v>
      </c>
      <c r="DL594">
        <f>Drivers!DL796</f>
        <v>0</v>
      </c>
      <c r="DM594">
        <f>Drivers!DM796</f>
        <v>0</v>
      </c>
      <c r="DN594">
        <f>Drivers!DN796</f>
        <v>0</v>
      </c>
      <c r="DO594">
        <f>Drivers!DO796</f>
        <v>0</v>
      </c>
      <c r="DP594">
        <f>Drivers!DP796</f>
        <v>0</v>
      </c>
      <c r="DQ594">
        <f>Drivers!DQ796</f>
        <v>0</v>
      </c>
      <c r="DR594">
        <f>Drivers!DR796</f>
        <v>0</v>
      </c>
      <c r="DS594">
        <f>Drivers!DS796</f>
        <v>0</v>
      </c>
      <c r="DT594">
        <f>Drivers!DT796</f>
        <v>0</v>
      </c>
      <c r="DU594">
        <f>Drivers!DU796</f>
        <v>0</v>
      </c>
      <c r="DV594">
        <f>Drivers!DV796</f>
        <v>0</v>
      </c>
      <c r="DW594">
        <f>Drivers!DW796</f>
        <v>0</v>
      </c>
      <c r="DX594">
        <f>Drivers!DX796</f>
        <v>0</v>
      </c>
      <c r="DY594">
        <f>Drivers!DY796</f>
        <v>0</v>
      </c>
      <c r="DZ594">
        <f>Drivers!DZ796</f>
        <v>0</v>
      </c>
      <c r="EA594">
        <f>Drivers!EA796</f>
        <v>0</v>
      </c>
      <c r="EB594">
        <f>Drivers!EB796</f>
        <v>0</v>
      </c>
      <c r="EC594">
        <f>Drivers!EC796</f>
        <v>0</v>
      </c>
      <c r="ED594">
        <f>Drivers!ED796</f>
        <v>0</v>
      </c>
      <c r="EE594">
        <f>Drivers!EE796</f>
        <v>0</v>
      </c>
      <c r="EF594">
        <f>Drivers!EF796</f>
        <v>0</v>
      </c>
      <c r="EG594">
        <f>Drivers!EG796</f>
        <v>0</v>
      </c>
      <c r="EH594">
        <f>Drivers!EH796</f>
        <v>0</v>
      </c>
      <c r="EI594">
        <f>Drivers!EI796</f>
        <v>0</v>
      </c>
      <c r="EJ594">
        <f>Drivers!EJ796</f>
        <v>0</v>
      </c>
    </row>
    <row r="595" spans="1:140" hidden="1" outlineLevel="1">
      <c r="A595">
        <f>Drivers!A797</f>
        <v>0</v>
      </c>
      <c r="B595">
        <f>Drivers!B797</f>
        <v>0</v>
      </c>
      <c r="C595">
        <f>Drivers!C797</f>
        <v>0</v>
      </c>
      <c r="D595">
        <f>Drivers!D797</f>
        <v>0</v>
      </c>
      <c r="E595">
        <f>Drivers!E797</f>
        <v>0</v>
      </c>
      <c r="F595">
        <f>Drivers!F797</f>
        <v>0</v>
      </c>
      <c r="G595">
        <f>Drivers!G797</f>
        <v>0</v>
      </c>
      <c r="H595">
        <f>Drivers!H797</f>
        <v>0</v>
      </c>
      <c r="I595" t="str">
        <f>Drivers!I797</f>
        <v>Bull</v>
      </c>
      <c r="J595">
        <f>Drivers!J797</f>
        <v>0</v>
      </c>
      <c r="K595">
        <f>Drivers!K797</f>
        <v>0</v>
      </c>
      <c r="L595">
        <f>Drivers!L797</f>
        <v>0</v>
      </c>
      <c r="M595">
        <f>Drivers!M797</f>
        <v>0</v>
      </c>
      <c r="N595">
        <f>Drivers!N797</f>
        <v>0</v>
      </c>
      <c r="O595">
        <f>Drivers!O797</f>
        <v>0</v>
      </c>
      <c r="P595">
        <f>Drivers!P797</f>
        <v>0</v>
      </c>
      <c r="Q595">
        <f>Drivers!Q797</f>
        <v>0</v>
      </c>
      <c r="R595">
        <f>Drivers!R797</f>
        <v>0</v>
      </c>
      <c r="S595">
        <f>Drivers!S797</f>
        <v>0</v>
      </c>
      <c r="T595">
        <f>Drivers!T797</f>
        <v>0</v>
      </c>
      <c r="U595">
        <f>Drivers!U797</f>
        <v>0</v>
      </c>
      <c r="V595">
        <f>Drivers!V797</f>
        <v>0</v>
      </c>
      <c r="W595">
        <f>Drivers!W797</f>
        <v>0</v>
      </c>
      <c r="X595">
        <f>Drivers!X797</f>
        <v>0</v>
      </c>
      <c r="Y595">
        <f>Drivers!Y797</f>
        <v>0</v>
      </c>
      <c r="Z595">
        <f>Drivers!Z797</f>
        <v>0</v>
      </c>
      <c r="AA595">
        <f>Drivers!AA797</f>
        <v>0</v>
      </c>
      <c r="AB595">
        <f>Drivers!AB797</f>
        <v>0</v>
      </c>
      <c r="AC595">
        <f>Drivers!AC797</f>
        <v>0</v>
      </c>
      <c r="AD595">
        <f>Drivers!AD797</f>
        <v>0</v>
      </c>
      <c r="AE595">
        <f>Drivers!AE797</f>
        <v>0</v>
      </c>
      <c r="AF595">
        <f>Drivers!AF797</f>
        <v>0</v>
      </c>
      <c r="AG595">
        <f>Drivers!AG797</f>
        <v>0</v>
      </c>
      <c r="AH595">
        <f>Drivers!AH797</f>
        <v>0</v>
      </c>
      <c r="AI595">
        <f>Drivers!AI797</f>
        <v>0</v>
      </c>
      <c r="AJ595">
        <f>Drivers!AJ797</f>
        <v>0</v>
      </c>
      <c r="AK595">
        <f>Drivers!AK797</f>
        <v>0</v>
      </c>
      <c r="AL595">
        <f>Drivers!AL797</f>
        <v>0</v>
      </c>
      <c r="AM595">
        <f>Drivers!AM797</f>
        <v>0</v>
      </c>
      <c r="AN595">
        <f>Drivers!AN797</f>
        <v>0</v>
      </c>
      <c r="AO595">
        <f>Drivers!AO797</f>
        <v>0</v>
      </c>
      <c r="AP595">
        <f>Drivers!AP797</f>
        <v>0</v>
      </c>
      <c r="AQ595">
        <f>Drivers!AQ797</f>
        <v>0</v>
      </c>
      <c r="AR595">
        <f>Drivers!AR797</f>
        <v>0</v>
      </c>
      <c r="AS595">
        <f>Drivers!AS797</f>
        <v>0</v>
      </c>
      <c r="AT595">
        <f>Drivers!AT797</f>
        <v>0</v>
      </c>
      <c r="AU595">
        <f>Drivers!AU797</f>
        <v>0</v>
      </c>
      <c r="AV595">
        <f>Drivers!AV797</f>
        <v>0</v>
      </c>
      <c r="AW595">
        <f>Drivers!AW797</f>
        <v>0</v>
      </c>
      <c r="AX595">
        <f>Drivers!AX797</f>
        <v>0</v>
      </c>
      <c r="AY595">
        <f>Drivers!AY797</f>
        <v>0</v>
      </c>
      <c r="AZ595">
        <f>Drivers!AZ797</f>
        <v>0</v>
      </c>
      <c r="BA595">
        <f>Drivers!BA797</f>
        <v>0</v>
      </c>
      <c r="BB595">
        <f>Drivers!BB797</f>
        <v>0</v>
      </c>
      <c r="BC595">
        <f>Drivers!BC797</f>
        <v>0</v>
      </c>
      <c r="BD595">
        <f>Drivers!BD797</f>
        <v>0</v>
      </c>
      <c r="BE595">
        <f>Drivers!BE797</f>
        <v>0</v>
      </c>
      <c r="BF595">
        <f>Drivers!BF797</f>
        <v>0</v>
      </c>
      <c r="BG595">
        <f>Drivers!BG797</f>
        <v>0</v>
      </c>
      <c r="BH595">
        <f>Drivers!BH797</f>
        <v>0</v>
      </c>
      <c r="BI595">
        <f>Drivers!BI797</f>
        <v>0</v>
      </c>
      <c r="BJ595">
        <f>Drivers!BJ797</f>
        <v>0</v>
      </c>
      <c r="BK595">
        <f>Drivers!BK797</f>
        <v>0</v>
      </c>
      <c r="BL595">
        <f>Drivers!BL797</f>
        <v>0</v>
      </c>
      <c r="BM595">
        <f>Drivers!BM797</f>
        <v>0</v>
      </c>
      <c r="BN595">
        <f>Drivers!BN797</f>
        <v>0</v>
      </c>
      <c r="BO595">
        <f>Drivers!BO797</f>
        <v>0</v>
      </c>
      <c r="BP595">
        <f>Drivers!BP797</f>
        <v>0</v>
      </c>
      <c r="BQ595">
        <f>Drivers!BQ797</f>
        <v>0</v>
      </c>
      <c r="BR595">
        <f>Drivers!BR797</f>
        <v>0</v>
      </c>
      <c r="BS595" t="e">
        <f>Drivers!BS797</f>
        <v>#DIV/0!</v>
      </c>
      <c r="BT595" t="e">
        <f>Drivers!BT797</f>
        <v>#DIV/0!</v>
      </c>
      <c r="BU595" t="e">
        <f>Drivers!BU797</f>
        <v>#DIV/0!</v>
      </c>
      <c r="BV595" t="e">
        <f>Drivers!BV797</f>
        <v>#DIV/0!</v>
      </c>
      <c r="BW595" t="e">
        <f>Drivers!BW797</f>
        <v>#DIV/0!</v>
      </c>
      <c r="BX595" t="e">
        <f>Drivers!BX797</f>
        <v>#DIV/0!</v>
      </c>
      <c r="BY595" t="e">
        <f>Drivers!BY797</f>
        <v>#DIV/0!</v>
      </c>
      <c r="BZ595" t="e">
        <f>Drivers!BZ797</f>
        <v>#DIV/0!</v>
      </c>
      <c r="CA595" t="e">
        <f>Drivers!CA797</f>
        <v>#DIV/0!</v>
      </c>
      <c r="CB595" t="e">
        <f>Drivers!CB797</f>
        <v>#DIV/0!</v>
      </c>
      <c r="CC595" t="e">
        <f>Drivers!CC797</f>
        <v>#DIV/0!</v>
      </c>
      <c r="CD595">
        <f>Drivers!CD797</f>
        <v>0</v>
      </c>
      <c r="CE595">
        <f>Drivers!CE797</f>
        <v>0</v>
      </c>
      <c r="CF595">
        <f>Drivers!CF797</f>
        <v>0</v>
      </c>
      <c r="CG595">
        <f>Drivers!CG797</f>
        <v>0</v>
      </c>
      <c r="CH595">
        <f>Drivers!CH797</f>
        <v>0</v>
      </c>
      <c r="CI595">
        <f>Drivers!CI797</f>
        <v>0</v>
      </c>
      <c r="CJ595">
        <f>Drivers!CJ797</f>
        <v>0</v>
      </c>
      <c r="CK595">
        <f>Drivers!CK797</f>
        <v>0</v>
      </c>
      <c r="CL595">
        <f>Drivers!CL797</f>
        <v>0</v>
      </c>
      <c r="CM595">
        <f>Drivers!CM797</f>
        <v>0</v>
      </c>
      <c r="CN595">
        <f>Drivers!CN797</f>
        <v>0</v>
      </c>
      <c r="CO595">
        <f>Drivers!CO797</f>
        <v>0</v>
      </c>
      <c r="CP595">
        <f>Drivers!CP797</f>
        <v>0</v>
      </c>
      <c r="CQ595">
        <f>Drivers!CQ797</f>
        <v>0</v>
      </c>
      <c r="CR595">
        <f>Drivers!CR797</f>
        <v>0</v>
      </c>
      <c r="CS595">
        <f>Drivers!CS797</f>
        <v>0</v>
      </c>
      <c r="CT595">
        <f>Drivers!CT797</f>
        <v>0</v>
      </c>
      <c r="CU595">
        <f>Drivers!CU797</f>
        <v>0</v>
      </c>
      <c r="CV595">
        <f>Drivers!CV797</f>
        <v>0</v>
      </c>
      <c r="CW595">
        <f>Drivers!CW797</f>
        <v>0</v>
      </c>
      <c r="CX595">
        <f>Drivers!CX797</f>
        <v>0</v>
      </c>
      <c r="CY595">
        <f>Drivers!CY797</f>
        <v>0</v>
      </c>
      <c r="CZ595">
        <f>Drivers!CZ797</f>
        <v>0</v>
      </c>
      <c r="DA595">
        <f>Drivers!DA797</f>
        <v>0</v>
      </c>
      <c r="DB595">
        <f>Drivers!DB797</f>
        <v>0</v>
      </c>
      <c r="DC595">
        <f>Drivers!DC797</f>
        <v>0</v>
      </c>
      <c r="DD595">
        <f>Drivers!DD797</f>
        <v>0</v>
      </c>
      <c r="DE595">
        <f>Drivers!DE797</f>
        <v>0</v>
      </c>
      <c r="DF595">
        <f>Drivers!DF797</f>
        <v>0</v>
      </c>
      <c r="DG595">
        <f>Drivers!DG797</f>
        <v>0</v>
      </c>
      <c r="DH595">
        <f>Drivers!DH797</f>
        <v>0</v>
      </c>
      <c r="DI595">
        <f>Drivers!DI797</f>
        <v>0</v>
      </c>
      <c r="DJ595">
        <f>Drivers!DJ797</f>
        <v>0</v>
      </c>
      <c r="DK595">
        <f>Drivers!DK797</f>
        <v>0</v>
      </c>
      <c r="DL595">
        <f>Drivers!DL797</f>
        <v>0</v>
      </c>
      <c r="DM595">
        <f>Drivers!DM797</f>
        <v>0</v>
      </c>
      <c r="DN595">
        <f>Drivers!DN797</f>
        <v>0</v>
      </c>
      <c r="DO595">
        <f>Drivers!DO797</f>
        <v>0</v>
      </c>
      <c r="DP595">
        <f>Drivers!DP797</f>
        <v>0</v>
      </c>
      <c r="DQ595">
        <f>Drivers!DQ797</f>
        <v>0</v>
      </c>
      <c r="DR595">
        <f>Drivers!DR797</f>
        <v>0</v>
      </c>
      <c r="DS595">
        <f>Drivers!DS797</f>
        <v>0</v>
      </c>
      <c r="DT595">
        <f>Drivers!DT797</f>
        <v>0</v>
      </c>
      <c r="DU595">
        <f>Drivers!DU797</f>
        <v>0</v>
      </c>
      <c r="DV595">
        <f>Drivers!DV797</f>
        <v>0</v>
      </c>
      <c r="DW595">
        <f>Drivers!DW797</f>
        <v>0</v>
      </c>
      <c r="DX595">
        <f>Drivers!DX797</f>
        <v>0</v>
      </c>
      <c r="DY595">
        <f>Drivers!DY797</f>
        <v>0</v>
      </c>
      <c r="DZ595">
        <f>Drivers!DZ797</f>
        <v>0</v>
      </c>
      <c r="EA595">
        <f>Drivers!EA797</f>
        <v>0</v>
      </c>
      <c r="EB595">
        <f>Drivers!EB797</f>
        <v>0</v>
      </c>
      <c r="EC595">
        <f>Drivers!EC797</f>
        <v>0</v>
      </c>
      <c r="ED595">
        <f>Drivers!ED797</f>
        <v>0</v>
      </c>
      <c r="EE595">
        <f>Drivers!EE797</f>
        <v>0</v>
      </c>
      <c r="EF595">
        <f>Drivers!EF797</f>
        <v>0</v>
      </c>
      <c r="EG595">
        <f>Drivers!EG797</f>
        <v>0</v>
      </c>
      <c r="EH595">
        <f>Drivers!EH797</f>
        <v>0</v>
      </c>
      <c r="EI595">
        <f>Drivers!EI797</f>
        <v>0</v>
      </c>
      <c r="EJ595">
        <f>Drivers!EJ797</f>
        <v>0</v>
      </c>
    </row>
    <row r="596" spans="1:140" hidden="1" outlineLevel="1">
      <c r="A596">
        <f>Drivers!A798</f>
        <v>0</v>
      </c>
      <c r="B596">
        <f>Drivers!B798</f>
        <v>0</v>
      </c>
      <c r="C596">
        <f>Drivers!C798</f>
        <v>0</v>
      </c>
      <c r="D596">
        <f>Drivers!D798</f>
        <v>0</v>
      </c>
      <c r="E596">
        <f>Drivers!E798</f>
        <v>0</v>
      </c>
      <c r="F596">
        <f>Drivers!F798</f>
        <v>0</v>
      </c>
      <c r="G596">
        <f>Drivers!G798</f>
        <v>0</v>
      </c>
      <c r="H596">
        <f>Drivers!H798</f>
        <v>0</v>
      </c>
      <c r="I596" t="str">
        <f>Drivers!I798</f>
        <v>Spread from Base Case</v>
      </c>
      <c r="J596">
        <f>Drivers!J798</f>
        <v>0</v>
      </c>
      <c r="K596">
        <f>Drivers!K798</f>
        <v>0</v>
      </c>
      <c r="L596">
        <f>Drivers!L798</f>
        <v>0</v>
      </c>
      <c r="M596">
        <f>Drivers!M798</f>
        <v>0</v>
      </c>
      <c r="N596">
        <f>Drivers!N798</f>
        <v>0</v>
      </c>
      <c r="O596">
        <f>Drivers!O798</f>
        <v>0</v>
      </c>
      <c r="P596">
        <f>Drivers!P798</f>
        <v>0</v>
      </c>
      <c r="Q596">
        <f>Drivers!Q798</f>
        <v>0</v>
      </c>
      <c r="R596">
        <f>Drivers!R798</f>
        <v>0</v>
      </c>
      <c r="S596">
        <f>Drivers!S798</f>
        <v>0</v>
      </c>
      <c r="T596">
        <f>Drivers!T798</f>
        <v>0</v>
      </c>
      <c r="U596">
        <f>Drivers!U798</f>
        <v>0</v>
      </c>
      <c r="V596">
        <f>Drivers!V798</f>
        <v>0</v>
      </c>
      <c r="W596">
        <f>Drivers!W798</f>
        <v>0</v>
      </c>
      <c r="X596">
        <f>Drivers!X798</f>
        <v>0</v>
      </c>
      <c r="Y596">
        <f>Drivers!Y798</f>
        <v>0</v>
      </c>
      <c r="Z596">
        <f>Drivers!Z798</f>
        <v>0</v>
      </c>
      <c r="AA596">
        <f>Drivers!AA798</f>
        <v>0</v>
      </c>
      <c r="AB596">
        <f>Drivers!AB798</f>
        <v>0</v>
      </c>
      <c r="AC596">
        <f>Drivers!AC798</f>
        <v>0</v>
      </c>
      <c r="AD596">
        <f>Drivers!AD798</f>
        <v>0</v>
      </c>
      <c r="AE596">
        <f>Drivers!AE798</f>
        <v>0</v>
      </c>
      <c r="AF596">
        <f>Drivers!AF798</f>
        <v>0</v>
      </c>
      <c r="AG596">
        <f>Drivers!AG798</f>
        <v>0</v>
      </c>
      <c r="AH596">
        <f>Drivers!AH798</f>
        <v>0</v>
      </c>
      <c r="AI596">
        <f>Drivers!AI798</f>
        <v>0</v>
      </c>
      <c r="AJ596">
        <f>Drivers!AJ798</f>
        <v>0</v>
      </c>
      <c r="AK596">
        <f>Drivers!AK798</f>
        <v>0</v>
      </c>
      <c r="AL596">
        <f>Drivers!AL798</f>
        <v>0</v>
      </c>
      <c r="AM596">
        <f>Drivers!AM798</f>
        <v>0</v>
      </c>
      <c r="AN596">
        <f>Drivers!AN798</f>
        <v>0</v>
      </c>
      <c r="AO596">
        <f>Drivers!AO798</f>
        <v>0</v>
      </c>
      <c r="AP596">
        <f>Drivers!AP798</f>
        <v>0</v>
      </c>
      <c r="AQ596">
        <f>Drivers!AQ798</f>
        <v>0</v>
      </c>
      <c r="AR596">
        <f>Drivers!AR798</f>
        <v>0</v>
      </c>
      <c r="AS596">
        <f>Drivers!AS798</f>
        <v>0</v>
      </c>
      <c r="AT596">
        <f>Drivers!AT798</f>
        <v>0</v>
      </c>
      <c r="AU596">
        <f>Drivers!AU798</f>
        <v>0</v>
      </c>
      <c r="AV596">
        <f>Drivers!AV798</f>
        <v>0</v>
      </c>
      <c r="AW596">
        <f>Drivers!AW798</f>
        <v>0</v>
      </c>
      <c r="AX596">
        <f>Drivers!AX798</f>
        <v>0</v>
      </c>
      <c r="AY596">
        <f>Drivers!AY798</f>
        <v>0</v>
      </c>
      <c r="AZ596">
        <f>Drivers!AZ798</f>
        <v>0</v>
      </c>
      <c r="BA596">
        <f>Drivers!BA798</f>
        <v>0</v>
      </c>
      <c r="BB596">
        <f>Drivers!BB798</f>
        <v>0</v>
      </c>
      <c r="BC596">
        <f>Drivers!BC798</f>
        <v>0</v>
      </c>
      <c r="BD596">
        <f>Drivers!BD798</f>
        <v>0</v>
      </c>
      <c r="BE596">
        <f>Drivers!BE798</f>
        <v>0</v>
      </c>
      <c r="BF596">
        <f>Drivers!BF798</f>
        <v>0</v>
      </c>
      <c r="BG596">
        <f>Drivers!BG798</f>
        <v>0</v>
      </c>
      <c r="BH596">
        <f>Drivers!BH798</f>
        <v>0</v>
      </c>
      <c r="BI596">
        <f>Drivers!BI798</f>
        <v>0</v>
      </c>
      <c r="BJ596">
        <f>Drivers!BJ798</f>
        <v>0</v>
      </c>
      <c r="BK596">
        <f>Drivers!BK798</f>
        <v>0</v>
      </c>
      <c r="BL596">
        <f>Drivers!BL798</f>
        <v>0</v>
      </c>
      <c r="BM596">
        <f>Drivers!BM798</f>
        <v>0</v>
      </c>
      <c r="BN596">
        <f>Drivers!BN798</f>
        <v>0</v>
      </c>
      <c r="BO596">
        <f>Drivers!BO798</f>
        <v>0</v>
      </c>
      <c r="BP596">
        <f>Drivers!BP798</f>
        <v>0</v>
      </c>
      <c r="BQ596">
        <f>Drivers!BQ798</f>
        <v>0</v>
      </c>
      <c r="BR596">
        <f>Drivers!BR798</f>
        <v>0</v>
      </c>
      <c r="BS596" t="e">
        <f>Drivers!BS798</f>
        <v>#DIV/0!</v>
      </c>
      <c r="BT596" t="e">
        <f>Drivers!BT798</f>
        <v>#DIV/0!</v>
      </c>
      <c r="BU596" t="e">
        <f>Drivers!BU798</f>
        <v>#DIV/0!</v>
      </c>
      <c r="BV596" t="e">
        <f>Drivers!BV798</f>
        <v>#DIV/0!</v>
      </c>
      <c r="BW596" t="e">
        <f>Drivers!BW798</f>
        <v>#DIV/0!</v>
      </c>
      <c r="BX596" t="e">
        <f>Drivers!BX798</f>
        <v>#DIV/0!</v>
      </c>
      <c r="BY596" t="e">
        <f>Drivers!BY798</f>
        <v>#DIV/0!</v>
      </c>
      <c r="BZ596" t="e">
        <f>Drivers!BZ798</f>
        <v>#DIV/0!</v>
      </c>
      <c r="CA596" t="e">
        <f>Drivers!CA798</f>
        <v>#DIV/0!</v>
      </c>
      <c r="CB596" t="e">
        <f>Drivers!CB798</f>
        <v>#DIV/0!</v>
      </c>
      <c r="CC596" t="e">
        <f>Drivers!CC798</f>
        <v>#DIV/0!</v>
      </c>
      <c r="CD596">
        <f>Drivers!CD798</f>
        <v>0</v>
      </c>
      <c r="CE596">
        <f>Drivers!CE798</f>
        <v>0</v>
      </c>
      <c r="CF596">
        <f>Drivers!CF798</f>
        <v>0</v>
      </c>
      <c r="CG596">
        <f>Drivers!CG798</f>
        <v>0</v>
      </c>
      <c r="CH596">
        <f>Drivers!CH798</f>
        <v>0</v>
      </c>
      <c r="CI596">
        <f>Drivers!CI798</f>
        <v>0</v>
      </c>
      <c r="CJ596">
        <f>Drivers!CJ798</f>
        <v>0</v>
      </c>
      <c r="CK596">
        <f>Drivers!CK798</f>
        <v>0</v>
      </c>
      <c r="CL596">
        <f>Drivers!CL798</f>
        <v>0</v>
      </c>
      <c r="CM596">
        <f>Drivers!CM798</f>
        <v>0</v>
      </c>
      <c r="CN596">
        <f>Drivers!CN798</f>
        <v>0</v>
      </c>
      <c r="CO596">
        <f>Drivers!CO798</f>
        <v>0</v>
      </c>
      <c r="CP596">
        <f>Drivers!CP798</f>
        <v>0</v>
      </c>
      <c r="CQ596">
        <f>Drivers!CQ798</f>
        <v>0</v>
      </c>
      <c r="CR596">
        <f>Drivers!CR798</f>
        <v>0</v>
      </c>
      <c r="CS596">
        <f>Drivers!CS798</f>
        <v>0</v>
      </c>
      <c r="CT596">
        <f>Drivers!CT798</f>
        <v>0</v>
      </c>
      <c r="CU596">
        <f>Drivers!CU798</f>
        <v>0</v>
      </c>
      <c r="CV596">
        <f>Drivers!CV798</f>
        <v>0</v>
      </c>
      <c r="CW596">
        <f>Drivers!CW798</f>
        <v>0</v>
      </c>
      <c r="CX596">
        <f>Drivers!CX798</f>
        <v>0</v>
      </c>
      <c r="CY596">
        <f>Drivers!CY798</f>
        <v>0</v>
      </c>
      <c r="CZ596">
        <f>Drivers!CZ798</f>
        <v>0</v>
      </c>
      <c r="DA596">
        <f>Drivers!DA798</f>
        <v>0</v>
      </c>
      <c r="DB596">
        <f>Drivers!DB798</f>
        <v>0</v>
      </c>
      <c r="DC596">
        <f>Drivers!DC798</f>
        <v>0</v>
      </c>
      <c r="DD596">
        <f>Drivers!DD798</f>
        <v>0</v>
      </c>
      <c r="DE596">
        <f>Drivers!DE798</f>
        <v>0</v>
      </c>
      <c r="DF596">
        <f>Drivers!DF798</f>
        <v>0</v>
      </c>
      <c r="DG596">
        <f>Drivers!DG798</f>
        <v>0</v>
      </c>
      <c r="DH596">
        <f>Drivers!DH798</f>
        <v>0</v>
      </c>
      <c r="DI596">
        <f>Drivers!DI798</f>
        <v>0</v>
      </c>
      <c r="DJ596">
        <f>Drivers!DJ798</f>
        <v>0</v>
      </c>
      <c r="DK596">
        <f>Drivers!DK798</f>
        <v>0</v>
      </c>
      <c r="DL596">
        <f>Drivers!DL798</f>
        <v>0</v>
      </c>
      <c r="DM596">
        <f>Drivers!DM798</f>
        <v>0</v>
      </c>
      <c r="DN596">
        <f>Drivers!DN798</f>
        <v>0</v>
      </c>
      <c r="DO596">
        <f>Drivers!DO798</f>
        <v>0</v>
      </c>
      <c r="DP596">
        <f>Drivers!DP798</f>
        <v>0</v>
      </c>
      <c r="DQ596">
        <f>Drivers!DQ798</f>
        <v>0</v>
      </c>
      <c r="DR596">
        <f>Drivers!DR798</f>
        <v>0</v>
      </c>
      <c r="DS596">
        <f>Drivers!DS798</f>
        <v>0</v>
      </c>
      <c r="DT596">
        <f>Drivers!DT798</f>
        <v>0</v>
      </c>
      <c r="DU596">
        <f>Drivers!DU798</f>
        <v>0</v>
      </c>
      <c r="DV596">
        <f>Drivers!DV798</f>
        <v>0</v>
      </c>
      <c r="DW596">
        <f>Drivers!DW798</f>
        <v>0</v>
      </c>
      <c r="DX596">
        <f>Drivers!DX798</f>
        <v>0</v>
      </c>
      <c r="DY596">
        <f>Drivers!DY798</f>
        <v>0</v>
      </c>
      <c r="DZ596">
        <f>Drivers!DZ798</f>
        <v>0</v>
      </c>
      <c r="EA596">
        <f>Drivers!EA798</f>
        <v>0</v>
      </c>
      <c r="EB596">
        <f>Drivers!EB798</f>
        <v>0</v>
      </c>
      <c r="EC596">
        <f>Drivers!EC798</f>
        <v>0</v>
      </c>
      <c r="ED596">
        <f>Drivers!ED798</f>
        <v>0</v>
      </c>
      <c r="EE596">
        <f>Drivers!EE798</f>
        <v>0</v>
      </c>
      <c r="EF596">
        <f>Drivers!EF798</f>
        <v>0</v>
      </c>
      <c r="EG596">
        <f>Drivers!EG798</f>
        <v>0</v>
      </c>
      <c r="EH596">
        <f>Drivers!EH798</f>
        <v>0</v>
      </c>
      <c r="EI596">
        <f>Drivers!EI798</f>
        <v>0</v>
      </c>
      <c r="EJ596">
        <f>Drivers!EJ798</f>
        <v>0</v>
      </c>
    </row>
    <row r="597" spans="1:140" hidden="1" outlineLevel="1">
      <c r="A597">
        <f>Drivers!A799</f>
        <v>0</v>
      </c>
      <c r="B597">
        <f>Drivers!B799</f>
        <v>0</v>
      </c>
      <c r="C597">
        <f>Drivers!C799</f>
        <v>0</v>
      </c>
      <c r="D597">
        <f>Drivers!D799</f>
        <v>0</v>
      </c>
      <c r="E597">
        <f>Drivers!E799</f>
        <v>0</v>
      </c>
      <c r="F597">
        <f>Drivers!F799</f>
        <v>0</v>
      </c>
      <c r="G597">
        <f>Drivers!G799</f>
        <v>0</v>
      </c>
      <c r="H597">
        <f>Drivers!H799</f>
        <v>0</v>
      </c>
      <c r="I597" t="str">
        <f>Drivers!I799</f>
        <v>Bear</v>
      </c>
      <c r="J597">
        <f>Drivers!J799</f>
        <v>0</v>
      </c>
      <c r="K597">
        <f>Drivers!K799</f>
        <v>0</v>
      </c>
      <c r="L597">
        <f>Drivers!L799</f>
        <v>0</v>
      </c>
      <c r="M597">
        <f>Drivers!M799</f>
        <v>0</v>
      </c>
      <c r="N597">
        <f>Drivers!N799</f>
        <v>0</v>
      </c>
      <c r="O597">
        <f>Drivers!O799</f>
        <v>0</v>
      </c>
      <c r="P597">
        <f>Drivers!P799</f>
        <v>0</v>
      </c>
      <c r="Q597">
        <f>Drivers!Q799</f>
        <v>0</v>
      </c>
      <c r="R597">
        <f>Drivers!R799</f>
        <v>0</v>
      </c>
      <c r="S597">
        <f>Drivers!S799</f>
        <v>0</v>
      </c>
      <c r="T597">
        <f>Drivers!T799</f>
        <v>0</v>
      </c>
      <c r="U597">
        <f>Drivers!U799</f>
        <v>0</v>
      </c>
      <c r="V597">
        <f>Drivers!V799</f>
        <v>0</v>
      </c>
      <c r="W597">
        <f>Drivers!W799</f>
        <v>0</v>
      </c>
      <c r="X597">
        <f>Drivers!X799</f>
        <v>0</v>
      </c>
      <c r="Y597">
        <f>Drivers!Y799</f>
        <v>0</v>
      </c>
      <c r="Z597">
        <f>Drivers!Z799</f>
        <v>0</v>
      </c>
      <c r="AA597">
        <f>Drivers!AA799</f>
        <v>0</v>
      </c>
      <c r="AB597">
        <f>Drivers!AB799</f>
        <v>0</v>
      </c>
      <c r="AC597">
        <f>Drivers!AC799</f>
        <v>0</v>
      </c>
      <c r="AD597">
        <f>Drivers!AD799</f>
        <v>0</v>
      </c>
      <c r="AE597">
        <f>Drivers!AE799</f>
        <v>0</v>
      </c>
      <c r="AF597">
        <f>Drivers!AF799</f>
        <v>0</v>
      </c>
      <c r="AG597">
        <f>Drivers!AG799</f>
        <v>0</v>
      </c>
      <c r="AH597">
        <f>Drivers!AH799</f>
        <v>0</v>
      </c>
      <c r="AI597">
        <f>Drivers!AI799</f>
        <v>0</v>
      </c>
      <c r="AJ597">
        <f>Drivers!AJ799</f>
        <v>0</v>
      </c>
      <c r="AK597">
        <f>Drivers!AK799</f>
        <v>0</v>
      </c>
      <c r="AL597">
        <f>Drivers!AL799</f>
        <v>0</v>
      </c>
      <c r="AM597">
        <f>Drivers!AM799</f>
        <v>0</v>
      </c>
      <c r="AN597">
        <f>Drivers!AN799</f>
        <v>0</v>
      </c>
      <c r="AO597">
        <f>Drivers!AO799</f>
        <v>0</v>
      </c>
      <c r="AP597">
        <f>Drivers!AP799</f>
        <v>0</v>
      </c>
      <c r="AQ597">
        <f>Drivers!AQ799</f>
        <v>0</v>
      </c>
      <c r="AR597">
        <f>Drivers!AR799</f>
        <v>0</v>
      </c>
      <c r="AS597">
        <f>Drivers!AS799</f>
        <v>0</v>
      </c>
      <c r="AT597">
        <f>Drivers!AT799</f>
        <v>0</v>
      </c>
      <c r="AU597">
        <f>Drivers!AU799</f>
        <v>0</v>
      </c>
      <c r="AV597">
        <f>Drivers!AV799</f>
        <v>0</v>
      </c>
      <c r="AW597">
        <f>Drivers!AW799</f>
        <v>0</v>
      </c>
      <c r="AX597">
        <f>Drivers!AX799</f>
        <v>0</v>
      </c>
      <c r="AY597">
        <f>Drivers!AY799</f>
        <v>0</v>
      </c>
      <c r="AZ597">
        <f>Drivers!AZ799</f>
        <v>0</v>
      </c>
      <c r="BA597">
        <f>Drivers!BA799</f>
        <v>0</v>
      </c>
      <c r="BB597">
        <f>Drivers!BB799</f>
        <v>0</v>
      </c>
      <c r="BC597">
        <f>Drivers!BC799</f>
        <v>0</v>
      </c>
      <c r="BD597">
        <f>Drivers!BD799</f>
        <v>0</v>
      </c>
      <c r="BE597">
        <f>Drivers!BE799</f>
        <v>0</v>
      </c>
      <c r="BF597">
        <f>Drivers!BF799</f>
        <v>0</v>
      </c>
      <c r="BG597">
        <f>Drivers!BG799</f>
        <v>0</v>
      </c>
      <c r="BH597">
        <f>Drivers!BH799</f>
        <v>0</v>
      </c>
      <c r="BI597">
        <f>Drivers!BI799</f>
        <v>0</v>
      </c>
      <c r="BJ597">
        <f>Drivers!BJ799</f>
        <v>0</v>
      </c>
      <c r="BK597">
        <f>Drivers!BK799</f>
        <v>0</v>
      </c>
      <c r="BL597">
        <f>Drivers!BL799</f>
        <v>0</v>
      </c>
      <c r="BM597">
        <f>Drivers!BM799</f>
        <v>0</v>
      </c>
      <c r="BN597">
        <f>Drivers!BN799</f>
        <v>0</v>
      </c>
      <c r="BO597">
        <f>Drivers!BO799</f>
        <v>0</v>
      </c>
      <c r="BP597">
        <f>Drivers!BP799</f>
        <v>0</v>
      </c>
      <c r="BQ597">
        <f>Drivers!BQ799</f>
        <v>0</v>
      </c>
      <c r="BR597">
        <f>Drivers!BR799</f>
        <v>0</v>
      </c>
      <c r="BS597" t="e">
        <f>Drivers!BS799</f>
        <v>#DIV/0!</v>
      </c>
      <c r="BT597" t="e">
        <f>Drivers!BT799</f>
        <v>#DIV/0!</v>
      </c>
      <c r="BU597" t="e">
        <f>Drivers!BU799</f>
        <v>#DIV/0!</v>
      </c>
      <c r="BV597" t="e">
        <f>Drivers!BV799</f>
        <v>#DIV/0!</v>
      </c>
      <c r="BW597" t="e">
        <f>Drivers!BW799</f>
        <v>#DIV/0!</v>
      </c>
      <c r="BX597" t="e">
        <f>Drivers!BX799</f>
        <v>#DIV/0!</v>
      </c>
      <c r="BY597" t="e">
        <f>Drivers!BY799</f>
        <v>#DIV/0!</v>
      </c>
      <c r="BZ597" t="e">
        <f>Drivers!BZ799</f>
        <v>#DIV/0!</v>
      </c>
      <c r="CA597" t="e">
        <f>Drivers!CA799</f>
        <v>#DIV/0!</v>
      </c>
      <c r="CB597" t="e">
        <f>Drivers!CB799</f>
        <v>#DIV/0!</v>
      </c>
      <c r="CC597" t="e">
        <f>Drivers!CC799</f>
        <v>#DIV/0!</v>
      </c>
      <c r="CD597">
        <f>Drivers!CD799</f>
        <v>0</v>
      </c>
      <c r="CE597">
        <f>Drivers!CE799</f>
        <v>0</v>
      </c>
      <c r="CF597">
        <f>Drivers!CF799</f>
        <v>0</v>
      </c>
      <c r="CG597">
        <f>Drivers!CG799</f>
        <v>0</v>
      </c>
      <c r="CH597">
        <f>Drivers!CH799</f>
        <v>0</v>
      </c>
      <c r="CI597">
        <f>Drivers!CI799</f>
        <v>0</v>
      </c>
      <c r="CJ597">
        <f>Drivers!CJ799</f>
        <v>0</v>
      </c>
      <c r="CK597">
        <f>Drivers!CK799</f>
        <v>0</v>
      </c>
      <c r="CL597">
        <f>Drivers!CL799</f>
        <v>0</v>
      </c>
      <c r="CM597">
        <f>Drivers!CM799</f>
        <v>0</v>
      </c>
      <c r="CN597">
        <f>Drivers!CN799</f>
        <v>0</v>
      </c>
      <c r="CO597">
        <f>Drivers!CO799</f>
        <v>0</v>
      </c>
      <c r="CP597">
        <f>Drivers!CP799</f>
        <v>0</v>
      </c>
      <c r="CQ597">
        <f>Drivers!CQ799</f>
        <v>0</v>
      </c>
      <c r="CR597">
        <f>Drivers!CR799</f>
        <v>0</v>
      </c>
      <c r="CS597">
        <f>Drivers!CS799</f>
        <v>0</v>
      </c>
      <c r="CT597">
        <f>Drivers!CT799</f>
        <v>0</v>
      </c>
      <c r="CU597">
        <f>Drivers!CU799</f>
        <v>0</v>
      </c>
      <c r="CV597">
        <f>Drivers!CV799</f>
        <v>0</v>
      </c>
      <c r="CW597">
        <f>Drivers!CW799</f>
        <v>0</v>
      </c>
      <c r="CX597">
        <f>Drivers!CX799</f>
        <v>0</v>
      </c>
      <c r="CY597">
        <f>Drivers!CY799</f>
        <v>0</v>
      </c>
      <c r="CZ597">
        <f>Drivers!CZ799</f>
        <v>0</v>
      </c>
      <c r="DA597">
        <f>Drivers!DA799</f>
        <v>0</v>
      </c>
      <c r="DB597">
        <f>Drivers!DB799</f>
        <v>0</v>
      </c>
      <c r="DC597">
        <f>Drivers!DC799</f>
        <v>0</v>
      </c>
      <c r="DD597">
        <f>Drivers!DD799</f>
        <v>0</v>
      </c>
      <c r="DE597">
        <f>Drivers!DE799</f>
        <v>0</v>
      </c>
      <c r="DF597">
        <f>Drivers!DF799</f>
        <v>0</v>
      </c>
      <c r="DG597">
        <f>Drivers!DG799</f>
        <v>0</v>
      </c>
      <c r="DH597">
        <f>Drivers!DH799</f>
        <v>0</v>
      </c>
      <c r="DI597">
        <f>Drivers!DI799</f>
        <v>0</v>
      </c>
      <c r="DJ597">
        <f>Drivers!DJ799</f>
        <v>0</v>
      </c>
      <c r="DK597">
        <f>Drivers!DK799</f>
        <v>0</v>
      </c>
      <c r="DL597">
        <f>Drivers!DL799</f>
        <v>0</v>
      </c>
      <c r="DM597">
        <f>Drivers!DM799</f>
        <v>0</v>
      </c>
      <c r="DN597">
        <f>Drivers!DN799</f>
        <v>0</v>
      </c>
      <c r="DO597">
        <f>Drivers!DO799</f>
        <v>0</v>
      </c>
      <c r="DP597">
        <f>Drivers!DP799</f>
        <v>0</v>
      </c>
      <c r="DQ597">
        <f>Drivers!DQ799</f>
        <v>0</v>
      </c>
      <c r="DR597">
        <f>Drivers!DR799</f>
        <v>0</v>
      </c>
      <c r="DS597">
        <f>Drivers!DS799</f>
        <v>0</v>
      </c>
      <c r="DT597">
        <f>Drivers!DT799</f>
        <v>0</v>
      </c>
      <c r="DU597">
        <f>Drivers!DU799</f>
        <v>0</v>
      </c>
      <c r="DV597">
        <f>Drivers!DV799</f>
        <v>0</v>
      </c>
      <c r="DW597">
        <f>Drivers!DW799</f>
        <v>0</v>
      </c>
      <c r="DX597">
        <f>Drivers!DX799</f>
        <v>0</v>
      </c>
      <c r="DY597">
        <f>Drivers!DY799</f>
        <v>0</v>
      </c>
      <c r="DZ597">
        <f>Drivers!DZ799</f>
        <v>0</v>
      </c>
      <c r="EA597">
        <f>Drivers!EA799</f>
        <v>0</v>
      </c>
      <c r="EB597">
        <f>Drivers!EB799</f>
        <v>0</v>
      </c>
      <c r="EC597">
        <f>Drivers!EC799</f>
        <v>0</v>
      </c>
      <c r="ED597">
        <f>Drivers!ED799</f>
        <v>0</v>
      </c>
      <c r="EE597">
        <f>Drivers!EE799</f>
        <v>0</v>
      </c>
      <c r="EF597">
        <f>Drivers!EF799</f>
        <v>0</v>
      </c>
      <c r="EG597">
        <f>Drivers!EG799</f>
        <v>0</v>
      </c>
      <c r="EH597">
        <f>Drivers!EH799</f>
        <v>0</v>
      </c>
      <c r="EI597">
        <f>Drivers!EI799</f>
        <v>0</v>
      </c>
      <c r="EJ597">
        <f>Drivers!EJ799</f>
        <v>0</v>
      </c>
    </row>
    <row r="598" spans="1:140" hidden="1" outlineLevel="1">
      <c r="A598">
        <f>Drivers!A800</f>
        <v>0</v>
      </c>
      <c r="B598">
        <f>Drivers!B800</f>
        <v>0</v>
      </c>
      <c r="C598">
        <f>Drivers!C800</f>
        <v>0</v>
      </c>
      <c r="D598">
        <f>Drivers!D800</f>
        <v>0</v>
      </c>
      <c r="E598">
        <f>Drivers!E800</f>
        <v>0</v>
      </c>
      <c r="F598">
        <f>Drivers!F800</f>
        <v>0</v>
      </c>
      <c r="G598">
        <f>Drivers!G800</f>
        <v>0</v>
      </c>
      <c r="H598">
        <f>Drivers!H800</f>
        <v>0</v>
      </c>
      <c r="I598" t="str">
        <f>Drivers!I800</f>
        <v>Spread from Base Case</v>
      </c>
      <c r="J598">
        <f>Drivers!J800</f>
        <v>0</v>
      </c>
      <c r="K598">
        <f>Drivers!K800</f>
        <v>0</v>
      </c>
      <c r="L598">
        <f>Drivers!L800</f>
        <v>0</v>
      </c>
      <c r="M598">
        <f>Drivers!M800</f>
        <v>0</v>
      </c>
      <c r="N598">
        <f>Drivers!N800</f>
        <v>0</v>
      </c>
      <c r="O598">
        <f>Drivers!O800</f>
        <v>0</v>
      </c>
      <c r="P598">
        <f>Drivers!P800</f>
        <v>0</v>
      </c>
      <c r="Q598">
        <f>Drivers!Q800</f>
        <v>0</v>
      </c>
      <c r="R598">
        <f>Drivers!R800</f>
        <v>0</v>
      </c>
      <c r="S598">
        <f>Drivers!S800</f>
        <v>0</v>
      </c>
      <c r="T598">
        <f>Drivers!T800</f>
        <v>0</v>
      </c>
      <c r="U598">
        <f>Drivers!U800</f>
        <v>0</v>
      </c>
      <c r="V598">
        <f>Drivers!V800</f>
        <v>0</v>
      </c>
      <c r="W598">
        <f>Drivers!W800</f>
        <v>0</v>
      </c>
      <c r="X598">
        <f>Drivers!X800</f>
        <v>0</v>
      </c>
      <c r="Y598">
        <f>Drivers!Y800</f>
        <v>0</v>
      </c>
      <c r="Z598">
        <f>Drivers!Z800</f>
        <v>0</v>
      </c>
      <c r="AA598">
        <f>Drivers!AA800</f>
        <v>0</v>
      </c>
      <c r="AB598">
        <f>Drivers!AB800</f>
        <v>0</v>
      </c>
      <c r="AC598">
        <f>Drivers!AC800</f>
        <v>0</v>
      </c>
      <c r="AD598">
        <f>Drivers!AD800</f>
        <v>0</v>
      </c>
      <c r="AE598">
        <f>Drivers!AE800</f>
        <v>0</v>
      </c>
      <c r="AF598">
        <f>Drivers!AF800</f>
        <v>0</v>
      </c>
      <c r="AG598">
        <f>Drivers!AG800</f>
        <v>0</v>
      </c>
      <c r="AH598">
        <f>Drivers!AH800</f>
        <v>0</v>
      </c>
      <c r="AI598">
        <f>Drivers!AI800</f>
        <v>0</v>
      </c>
      <c r="AJ598">
        <f>Drivers!AJ800</f>
        <v>0</v>
      </c>
      <c r="AK598">
        <f>Drivers!AK800</f>
        <v>0</v>
      </c>
      <c r="AL598">
        <f>Drivers!AL800</f>
        <v>0</v>
      </c>
      <c r="AM598">
        <f>Drivers!AM800</f>
        <v>0</v>
      </c>
      <c r="AN598">
        <f>Drivers!AN800</f>
        <v>0</v>
      </c>
      <c r="AO598">
        <f>Drivers!AO800</f>
        <v>0</v>
      </c>
      <c r="AP598">
        <f>Drivers!AP800</f>
        <v>0</v>
      </c>
      <c r="AQ598">
        <f>Drivers!AQ800</f>
        <v>0</v>
      </c>
      <c r="AR598">
        <f>Drivers!AR800</f>
        <v>0</v>
      </c>
      <c r="AS598">
        <f>Drivers!AS800</f>
        <v>0</v>
      </c>
      <c r="AT598">
        <f>Drivers!AT800</f>
        <v>0</v>
      </c>
      <c r="AU598">
        <f>Drivers!AU800</f>
        <v>0</v>
      </c>
      <c r="AV598">
        <f>Drivers!AV800</f>
        <v>0</v>
      </c>
      <c r="AW598">
        <f>Drivers!AW800</f>
        <v>0</v>
      </c>
      <c r="AX598">
        <f>Drivers!AX800</f>
        <v>0</v>
      </c>
      <c r="AY598">
        <f>Drivers!AY800</f>
        <v>0</v>
      </c>
      <c r="AZ598">
        <f>Drivers!AZ800</f>
        <v>0</v>
      </c>
      <c r="BA598">
        <f>Drivers!BA800</f>
        <v>0</v>
      </c>
      <c r="BB598">
        <f>Drivers!BB800</f>
        <v>0</v>
      </c>
      <c r="BC598">
        <f>Drivers!BC800</f>
        <v>0</v>
      </c>
      <c r="BD598">
        <f>Drivers!BD800</f>
        <v>0</v>
      </c>
      <c r="BE598">
        <f>Drivers!BE800</f>
        <v>0</v>
      </c>
      <c r="BF598">
        <f>Drivers!BF800</f>
        <v>0</v>
      </c>
      <c r="BG598">
        <f>Drivers!BG800</f>
        <v>0</v>
      </c>
      <c r="BH598">
        <f>Drivers!BH800</f>
        <v>0</v>
      </c>
      <c r="BI598">
        <f>Drivers!BI800</f>
        <v>0</v>
      </c>
      <c r="BJ598">
        <f>Drivers!BJ800</f>
        <v>0</v>
      </c>
      <c r="BK598">
        <f>Drivers!BK800</f>
        <v>0</v>
      </c>
      <c r="BL598">
        <f>Drivers!BL800</f>
        <v>0</v>
      </c>
      <c r="BM598">
        <f>Drivers!BM800</f>
        <v>0</v>
      </c>
      <c r="BN598">
        <f>Drivers!BN800</f>
        <v>0</v>
      </c>
      <c r="BO598">
        <f>Drivers!BO800</f>
        <v>0</v>
      </c>
      <c r="BP598">
        <f>Drivers!BP800</f>
        <v>0</v>
      </c>
      <c r="BQ598">
        <f>Drivers!BQ800</f>
        <v>0</v>
      </c>
      <c r="BR598">
        <f>Drivers!BR800</f>
        <v>0</v>
      </c>
      <c r="BS598" t="e">
        <f>Drivers!BS800</f>
        <v>#DIV/0!</v>
      </c>
      <c r="BT598" t="e">
        <f>Drivers!BT800</f>
        <v>#DIV/0!</v>
      </c>
      <c r="BU598" t="e">
        <f>Drivers!BU800</f>
        <v>#DIV/0!</v>
      </c>
      <c r="BV598" t="e">
        <f>Drivers!BV800</f>
        <v>#DIV/0!</v>
      </c>
      <c r="BW598" t="e">
        <f>Drivers!BW800</f>
        <v>#DIV/0!</v>
      </c>
      <c r="BX598" t="e">
        <f>Drivers!BX800</f>
        <v>#DIV/0!</v>
      </c>
      <c r="BY598" t="e">
        <f>Drivers!BY800</f>
        <v>#DIV/0!</v>
      </c>
      <c r="BZ598" t="e">
        <f>Drivers!BZ800</f>
        <v>#DIV/0!</v>
      </c>
      <c r="CA598" t="e">
        <f>Drivers!CA800</f>
        <v>#DIV/0!</v>
      </c>
      <c r="CB598" t="e">
        <f>Drivers!CB800</f>
        <v>#DIV/0!</v>
      </c>
      <c r="CC598" t="e">
        <f>Drivers!CC800</f>
        <v>#DIV/0!</v>
      </c>
      <c r="CD598">
        <f>Drivers!CD800</f>
        <v>0</v>
      </c>
      <c r="CE598">
        <f>Drivers!CE800</f>
        <v>0</v>
      </c>
      <c r="CF598">
        <f>Drivers!CF800</f>
        <v>0</v>
      </c>
      <c r="CG598">
        <f>Drivers!CG800</f>
        <v>0</v>
      </c>
      <c r="CH598">
        <f>Drivers!CH800</f>
        <v>0</v>
      </c>
      <c r="CI598">
        <f>Drivers!CI800</f>
        <v>0</v>
      </c>
      <c r="CJ598">
        <f>Drivers!CJ800</f>
        <v>0</v>
      </c>
      <c r="CK598">
        <f>Drivers!CK800</f>
        <v>0</v>
      </c>
      <c r="CL598">
        <f>Drivers!CL800</f>
        <v>0</v>
      </c>
      <c r="CM598">
        <f>Drivers!CM800</f>
        <v>0</v>
      </c>
      <c r="CN598">
        <f>Drivers!CN800</f>
        <v>0</v>
      </c>
      <c r="CO598">
        <f>Drivers!CO800</f>
        <v>0</v>
      </c>
      <c r="CP598">
        <f>Drivers!CP800</f>
        <v>0</v>
      </c>
      <c r="CQ598">
        <f>Drivers!CQ800</f>
        <v>0</v>
      </c>
      <c r="CR598">
        <f>Drivers!CR800</f>
        <v>0</v>
      </c>
      <c r="CS598">
        <f>Drivers!CS800</f>
        <v>0</v>
      </c>
      <c r="CT598">
        <f>Drivers!CT800</f>
        <v>0</v>
      </c>
      <c r="CU598">
        <f>Drivers!CU800</f>
        <v>0</v>
      </c>
      <c r="CV598">
        <f>Drivers!CV800</f>
        <v>0</v>
      </c>
      <c r="CW598">
        <f>Drivers!CW800</f>
        <v>0</v>
      </c>
      <c r="CX598">
        <f>Drivers!CX800</f>
        <v>0</v>
      </c>
      <c r="CY598">
        <f>Drivers!CY800</f>
        <v>0</v>
      </c>
      <c r="CZ598">
        <f>Drivers!CZ800</f>
        <v>0</v>
      </c>
      <c r="DA598">
        <f>Drivers!DA800</f>
        <v>0</v>
      </c>
      <c r="DB598">
        <f>Drivers!DB800</f>
        <v>0</v>
      </c>
      <c r="DC598">
        <f>Drivers!DC800</f>
        <v>0</v>
      </c>
      <c r="DD598">
        <f>Drivers!DD800</f>
        <v>0</v>
      </c>
      <c r="DE598">
        <f>Drivers!DE800</f>
        <v>0</v>
      </c>
      <c r="DF598">
        <f>Drivers!DF800</f>
        <v>0</v>
      </c>
      <c r="DG598">
        <f>Drivers!DG800</f>
        <v>0</v>
      </c>
      <c r="DH598">
        <f>Drivers!DH800</f>
        <v>0</v>
      </c>
      <c r="DI598">
        <f>Drivers!DI800</f>
        <v>0</v>
      </c>
      <c r="DJ598">
        <f>Drivers!DJ800</f>
        <v>0</v>
      </c>
      <c r="DK598">
        <f>Drivers!DK800</f>
        <v>0</v>
      </c>
      <c r="DL598">
        <f>Drivers!DL800</f>
        <v>0</v>
      </c>
      <c r="DM598">
        <f>Drivers!DM800</f>
        <v>0</v>
      </c>
      <c r="DN598">
        <f>Drivers!DN800</f>
        <v>0</v>
      </c>
      <c r="DO598">
        <f>Drivers!DO800</f>
        <v>0</v>
      </c>
      <c r="DP598">
        <f>Drivers!DP800</f>
        <v>0</v>
      </c>
      <c r="DQ598">
        <f>Drivers!DQ800</f>
        <v>0</v>
      </c>
      <c r="DR598">
        <f>Drivers!DR800</f>
        <v>0</v>
      </c>
      <c r="DS598">
        <f>Drivers!DS800</f>
        <v>0</v>
      </c>
      <c r="DT598">
        <f>Drivers!DT800</f>
        <v>0</v>
      </c>
      <c r="DU598">
        <f>Drivers!DU800</f>
        <v>0</v>
      </c>
      <c r="DV598">
        <f>Drivers!DV800</f>
        <v>0</v>
      </c>
      <c r="DW598">
        <f>Drivers!DW800</f>
        <v>0</v>
      </c>
      <c r="DX598">
        <f>Drivers!DX800</f>
        <v>0</v>
      </c>
      <c r="DY598">
        <f>Drivers!DY800</f>
        <v>0</v>
      </c>
      <c r="DZ598">
        <f>Drivers!DZ800</f>
        <v>0</v>
      </c>
      <c r="EA598">
        <f>Drivers!EA800</f>
        <v>0</v>
      </c>
      <c r="EB598">
        <f>Drivers!EB800</f>
        <v>0</v>
      </c>
      <c r="EC598">
        <f>Drivers!EC800</f>
        <v>0</v>
      </c>
      <c r="ED598">
        <f>Drivers!ED800</f>
        <v>0</v>
      </c>
      <c r="EE598">
        <f>Drivers!EE800</f>
        <v>0</v>
      </c>
      <c r="EF598">
        <f>Drivers!EF800</f>
        <v>0</v>
      </c>
      <c r="EG598">
        <f>Drivers!EG800</f>
        <v>0</v>
      </c>
      <c r="EH598">
        <f>Drivers!EH800</f>
        <v>0</v>
      </c>
      <c r="EI598">
        <f>Drivers!EI800</f>
        <v>0</v>
      </c>
      <c r="EJ598">
        <f>Drivers!EJ800</f>
        <v>0</v>
      </c>
    </row>
    <row r="599" spans="1:140" hidden="1" outlineLevel="1">
      <c r="A599">
        <f>Drivers!A801</f>
        <v>0</v>
      </c>
      <c r="B599">
        <f>Drivers!B801</f>
        <v>0</v>
      </c>
      <c r="C599">
        <f>Drivers!C801</f>
        <v>0</v>
      </c>
      <c r="D599">
        <f>Drivers!D801</f>
        <v>0</v>
      </c>
      <c r="E599">
        <f>Drivers!E801</f>
        <v>0</v>
      </c>
      <c r="F599">
        <f>Drivers!F801</f>
        <v>0</v>
      </c>
      <c r="G599">
        <f>Drivers!G801</f>
        <v>0</v>
      </c>
      <c r="H599">
        <f>Drivers!H801</f>
        <v>0</v>
      </c>
      <c r="I599">
        <f>Drivers!I801</f>
        <v>0</v>
      </c>
      <c r="J599">
        <f>Drivers!J801</f>
        <v>0</v>
      </c>
      <c r="K599">
        <f>Drivers!K801</f>
        <v>0</v>
      </c>
      <c r="L599">
        <f>Drivers!L801</f>
        <v>0</v>
      </c>
      <c r="M599">
        <f>Drivers!M801</f>
        <v>0</v>
      </c>
      <c r="N599">
        <f>Drivers!N801</f>
        <v>0</v>
      </c>
      <c r="O599">
        <f>Drivers!O801</f>
        <v>0</v>
      </c>
      <c r="P599">
        <f>Drivers!P801</f>
        <v>0</v>
      </c>
      <c r="Q599">
        <f>Drivers!Q801</f>
        <v>0</v>
      </c>
      <c r="R599">
        <f>Drivers!R801</f>
        <v>0</v>
      </c>
      <c r="S599">
        <f>Drivers!S801</f>
        <v>0</v>
      </c>
      <c r="T599">
        <f>Drivers!T801</f>
        <v>0</v>
      </c>
      <c r="U599">
        <f>Drivers!U801</f>
        <v>0</v>
      </c>
      <c r="V599">
        <f>Drivers!V801</f>
        <v>0</v>
      </c>
      <c r="W599">
        <f>Drivers!W801</f>
        <v>0</v>
      </c>
      <c r="X599">
        <f>Drivers!X801</f>
        <v>0</v>
      </c>
      <c r="Y599">
        <f>Drivers!Y801</f>
        <v>0</v>
      </c>
      <c r="Z599">
        <f>Drivers!Z801</f>
        <v>0</v>
      </c>
      <c r="AA599">
        <f>Drivers!AA801</f>
        <v>0</v>
      </c>
      <c r="AB599">
        <f>Drivers!AB801</f>
        <v>0</v>
      </c>
      <c r="AC599">
        <f>Drivers!AC801</f>
        <v>0</v>
      </c>
      <c r="AD599">
        <f>Drivers!AD801</f>
        <v>0</v>
      </c>
      <c r="AE599">
        <f>Drivers!AE801</f>
        <v>0</v>
      </c>
      <c r="AF599">
        <f>Drivers!AF801</f>
        <v>0</v>
      </c>
      <c r="AG599">
        <f>Drivers!AG801</f>
        <v>0</v>
      </c>
      <c r="AH599">
        <f>Drivers!AH801</f>
        <v>0</v>
      </c>
      <c r="AI599">
        <f>Drivers!AI801</f>
        <v>0</v>
      </c>
      <c r="AJ599">
        <f>Drivers!AJ801</f>
        <v>0</v>
      </c>
      <c r="AK599">
        <f>Drivers!AK801</f>
        <v>0</v>
      </c>
      <c r="AL599">
        <f>Drivers!AL801</f>
        <v>0</v>
      </c>
      <c r="AM599">
        <f>Drivers!AM801</f>
        <v>0</v>
      </c>
      <c r="AN599">
        <f>Drivers!AN801</f>
        <v>0</v>
      </c>
      <c r="AO599">
        <f>Drivers!AO801</f>
        <v>0</v>
      </c>
      <c r="AP599">
        <f>Drivers!AP801</f>
        <v>0</v>
      </c>
      <c r="AQ599">
        <f>Drivers!AQ801</f>
        <v>0</v>
      </c>
      <c r="AR599">
        <f>Drivers!AR801</f>
        <v>0</v>
      </c>
      <c r="AS599">
        <f>Drivers!AS801</f>
        <v>0</v>
      </c>
      <c r="AT599">
        <f>Drivers!AT801</f>
        <v>0</v>
      </c>
      <c r="AU599">
        <f>Drivers!AU801</f>
        <v>0</v>
      </c>
      <c r="AV599">
        <f>Drivers!AV801</f>
        <v>0</v>
      </c>
      <c r="AW599">
        <f>Drivers!AW801</f>
        <v>0</v>
      </c>
      <c r="AX599">
        <f>Drivers!AX801</f>
        <v>0</v>
      </c>
      <c r="AY599">
        <f>Drivers!AY801</f>
        <v>0</v>
      </c>
      <c r="AZ599">
        <f>Drivers!AZ801</f>
        <v>0</v>
      </c>
      <c r="BA599">
        <f>Drivers!BA801</f>
        <v>0</v>
      </c>
      <c r="BB599">
        <f>Drivers!BB801</f>
        <v>0</v>
      </c>
      <c r="BC599">
        <f>Drivers!BC801</f>
        <v>0</v>
      </c>
      <c r="BD599">
        <f>Drivers!BD801</f>
        <v>0</v>
      </c>
      <c r="BE599">
        <f>Drivers!BE801</f>
        <v>0</v>
      </c>
      <c r="BF599">
        <f>Drivers!BF801</f>
        <v>0</v>
      </c>
      <c r="BG599">
        <f>Drivers!BG801</f>
        <v>0</v>
      </c>
      <c r="BH599">
        <f>Drivers!BH801</f>
        <v>0</v>
      </c>
      <c r="BI599">
        <f>Drivers!BI801</f>
        <v>0</v>
      </c>
      <c r="BJ599">
        <f>Drivers!BJ801</f>
        <v>0</v>
      </c>
      <c r="BK599">
        <f>Drivers!BK801</f>
        <v>0</v>
      </c>
      <c r="BL599">
        <f>Drivers!BL801</f>
        <v>0</v>
      </c>
      <c r="BM599">
        <f>Drivers!BM801</f>
        <v>0</v>
      </c>
      <c r="BN599">
        <f>Drivers!BN801</f>
        <v>0</v>
      </c>
      <c r="BO599">
        <f>Drivers!BO801</f>
        <v>0</v>
      </c>
      <c r="BP599">
        <f>Drivers!BP801</f>
        <v>0</v>
      </c>
      <c r="BQ599">
        <f>Drivers!BQ801</f>
        <v>0</v>
      </c>
      <c r="BR599">
        <f>Drivers!BR801</f>
        <v>0</v>
      </c>
      <c r="BS599">
        <f>Drivers!BS801</f>
        <v>0</v>
      </c>
      <c r="BT599">
        <f>Drivers!BT801</f>
        <v>0</v>
      </c>
      <c r="BU599">
        <f>Drivers!BU801</f>
        <v>0</v>
      </c>
      <c r="BV599">
        <f>Drivers!BV801</f>
        <v>0</v>
      </c>
      <c r="BW599">
        <f>Drivers!BW801</f>
        <v>0</v>
      </c>
      <c r="BX599">
        <f>Drivers!BX801</f>
        <v>0</v>
      </c>
      <c r="BY599">
        <f>Drivers!BY801</f>
        <v>0</v>
      </c>
      <c r="BZ599">
        <f>Drivers!BZ801</f>
        <v>0</v>
      </c>
      <c r="CA599">
        <f>Drivers!CA801</f>
        <v>0</v>
      </c>
      <c r="CB599">
        <f>Drivers!CB801</f>
        <v>0</v>
      </c>
      <c r="CC599">
        <f>Drivers!CC801</f>
        <v>0</v>
      </c>
      <c r="CD599">
        <f>Drivers!CD801</f>
        <v>0</v>
      </c>
      <c r="CE599">
        <f>Drivers!CE801</f>
        <v>0</v>
      </c>
      <c r="CF599">
        <f>Drivers!CF801</f>
        <v>0</v>
      </c>
      <c r="CG599">
        <f>Drivers!CG801</f>
        <v>0</v>
      </c>
      <c r="CH599">
        <f>Drivers!CH801</f>
        <v>0</v>
      </c>
      <c r="CI599">
        <f>Drivers!CI801</f>
        <v>0</v>
      </c>
      <c r="CJ599">
        <f>Drivers!CJ801</f>
        <v>0</v>
      </c>
      <c r="CK599">
        <f>Drivers!CK801</f>
        <v>0</v>
      </c>
      <c r="CL599">
        <f>Drivers!CL801</f>
        <v>0</v>
      </c>
      <c r="CM599">
        <f>Drivers!CM801</f>
        <v>0</v>
      </c>
      <c r="CN599">
        <f>Drivers!CN801</f>
        <v>0</v>
      </c>
      <c r="CO599">
        <f>Drivers!CO801</f>
        <v>0</v>
      </c>
      <c r="CP599">
        <f>Drivers!CP801</f>
        <v>0</v>
      </c>
      <c r="CQ599">
        <f>Drivers!CQ801</f>
        <v>0</v>
      </c>
      <c r="CR599">
        <f>Drivers!CR801</f>
        <v>0</v>
      </c>
      <c r="CS599">
        <f>Drivers!CS801</f>
        <v>0</v>
      </c>
      <c r="CT599">
        <f>Drivers!CT801</f>
        <v>0</v>
      </c>
      <c r="CU599">
        <f>Drivers!CU801</f>
        <v>0</v>
      </c>
      <c r="CV599">
        <f>Drivers!CV801</f>
        <v>0</v>
      </c>
      <c r="CW599">
        <f>Drivers!CW801</f>
        <v>0</v>
      </c>
      <c r="CX599">
        <f>Drivers!CX801</f>
        <v>0</v>
      </c>
      <c r="CY599">
        <f>Drivers!CY801</f>
        <v>0</v>
      </c>
      <c r="CZ599">
        <f>Drivers!CZ801</f>
        <v>0</v>
      </c>
      <c r="DA599">
        <f>Drivers!DA801</f>
        <v>0</v>
      </c>
      <c r="DB599">
        <f>Drivers!DB801</f>
        <v>0</v>
      </c>
      <c r="DC599">
        <f>Drivers!DC801</f>
        <v>0</v>
      </c>
      <c r="DD599">
        <f>Drivers!DD801</f>
        <v>0</v>
      </c>
      <c r="DE599">
        <f>Drivers!DE801</f>
        <v>0</v>
      </c>
      <c r="DF599">
        <f>Drivers!DF801</f>
        <v>0</v>
      </c>
      <c r="DG599">
        <f>Drivers!DG801</f>
        <v>0</v>
      </c>
      <c r="DH599">
        <f>Drivers!DH801</f>
        <v>0</v>
      </c>
      <c r="DI599">
        <f>Drivers!DI801</f>
        <v>0</v>
      </c>
      <c r="DJ599">
        <f>Drivers!DJ801</f>
        <v>0</v>
      </c>
      <c r="DK599">
        <f>Drivers!DK801</f>
        <v>0</v>
      </c>
      <c r="DL599">
        <f>Drivers!DL801</f>
        <v>0</v>
      </c>
      <c r="DM599">
        <f>Drivers!DM801</f>
        <v>0</v>
      </c>
      <c r="DN599">
        <f>Drivers!DN801</f>
        <v>0</v>
      </c>
      <c r="DO599">
        <f>Drivers!DO801</f>
        <v>0</v>
      </c>
      <c r="DP599">
        <f>Drivers!DP801</f>
        <v>0</v>
      </c>
      <c r="DQ599">
        <f>Drivers!DQ801</f>
        <v>0</v>
      </c>
      <c r="DR599">
        <f>Drivers!DR801</f>
        <v>0</v>
      </c>
      <c r="DS599">
        <f>Drivers!DS801</f>
        <v>0</v>
      </c>
      <c r="DT599">
        <f>Drivers!DT801</f>
        <v>0</v>
      </c>
      <c r="DU599">
        <f>Drivers!DU801</f>
        <v>0</v>
      </c>
      <c r="DV599">
        <f>Drivers!DV801</f>
        <v>0</v>
      </c>
      <c r="DW599">
        <f>Drivers!DW801</f>
        <v>0</v>
      </c>
      <c r="DX599">
        <f>Drivers!DX801</f>
        <v>0</v>
      </c>
      <c r="DY599">
        <f>Drivers!DY801</f>
        <v>0</v>
      </c>
      <c r="DZ599">
        <f>Drivers!DZ801</f>
        <v>0</v>
      </c>
      <c r="EA599">
        <f>Drivers!EA801</f>
        <v>0</v>
      </c>
      <c r="EB599">
        <f>Drivers!EB801</f>
        <v>0</v>
      </c>
      <c r="EC599">
        <f>Drivers!EC801</f>
        <v>0</v>
      </c>
      <c r="ED599">
        <f>Drivers!ED801</f>
        <v>0</v>
      </c>
      <c r="EE599">
        <f>Drivers!EE801</f>
        <v>0</v>
      </c>
      <c r="EF599">
        <f>Drivers!EF801</f>
        <v>0</v>
      </c>
      <c r="EG599">
        <f>Drivers!EG801</f>
        <v>0</v>
      </c>
      <c r="EH599">
        <f>Drivers!EH801</f>
        <v>0</v>
      </c>
      <c r="EI599">
        <f>Drivers!EI801</f>
        <v>0</v>
      </c>
      <c r="EJ599">
        <f>Drivers!EJ801</f>
        <v>0</v>
      </c>
    </row>
    <row r="600" spans="1:140" hidden="1" outlineLevel="1">
      <c r="A600">
        <f>Drivers!A802</f>
        <v>0</v>
      </c>
      <c r="B600">
        <f>Drivers!B802</f>
        <v>0</v>
      </c>
      <c r="C600">
        <f>Drivers!C802</f>
        <v>0</v>
      </c>
      <c r="D600">
        <f>Drivers!D802</f>
        <v>0</v>
      </c>
      <c r="E600">
        <f>Drivers!E802</f>
        <v>0</v>
      </c>
      <c r="F600">
        <f>Drivers!F802</f>
        <v>0</v>
      </c>
      <c r="G600">
        <f>Drivers!G802</f>
        <v>0</v>
      </c>
      <c r="H600">
        <f>Drivers!H802</f>
        <v>0</v>
      </c>
      <c r="I600" t="str">
        <f>Drivers!I802</f>
        <v>Y/Y Change</v>
      </c>
      <c r="J600">
        <f>Drivers!J802</f>
        <v>0</v>
      </c>
      <c r="K600">
        <f>Drivers!K802</f>
        <v>0</v>
      </c>
      <c r="L600">
        <f>Drivers!L802</f>
        <v>0</v>
      </c>
      <c r="M600">
        <f>Drivers!M802</f>
        <v>0</v>
      </c>
      <c r="N600">
        <f>Drivers!N802</f>
        <v>0</v>
      </c>
      <c r="O600">
        <f>Drivers!O802</f>
        <v>0</v>
      </c>
      <c r="P600">
        <f>Drivers!P802</f>
        <v>0</v>
      </c>
      <c r="Q600">
        <f>Drivers!Q802</f>
        <v>0</v>
      </c>
      <c r="R600">
        <f>Drivers!R802</f>
        <v>0</v>
      </c>
      <c r="S600">
        <f>Drivers!S802</f>
        <v>0</v>
      </c>
      <c r="T600">
        <f>Drivers!T802</f>
        <v>0</v>
      </c>
      <c r="U600">
        <f>Drivers!U802</f>
        <v>0</v>
      </c>
      <c r="V600">
        <f>Drivers!V802</f>
        <v>0</v>
      </c>
      <c r="W600">
        <f>Drivers!W802</f>
        <v>0</v>
      </c>
      <c r="X600">
        <f>Drivers!X802</f>
        <v>0</v>
      </c>
      <c r="Y600">
        <f>Drivers!Y802</f>
        <v>0</v>
      </c>
      <c r="Z600">
        <f>Drivers!Z802</f>
        <v>0</v>
      </c>
      <c r="AA600">
        <f>Drivers!AA802</f>
        <v>0</v>
      </c>
      <c r="AB600">
        <f>Drivers!AB802</f>
        <v>0</v>
      </c>
      <c r="AC600">
        <f>Drivers!AC802</f>
        <v>0</v>
      </c>
      <c r="AD600">
        <f>Drivers!AD802</f>
        <v>0</v>
      </c>
      <c r="AE600">
        <f>Drivers!AE802</f>
        <v>0</v>
      </c>
      <c r="AF600">
        <f>Drivers!AF802</f>
        <v>0</v>
      </c>
      <c r="AG600">
        <f>Drivers!AG802</f>
        <v>0</v>
      </c>
      <c r="AH600">
        <f>Drivers!AH802</f>
        <v>0</v>
      </c>
      <c r="AI600">
        <f>Drivers!AI802</f>
        <v>0</v>
      </c>
      <c r="AJ600">
        <f>Drivers!AJ802</f>
        <v>0</v>
      </c>
      <c r="AK600">
        <f>Drivers!AK802</f>
        <v>0</v>
      </c>
      <c r="AL600">
        <f>Drivers!AL802</f>
        <v>0</v>
      </c>
      <c r="AM600">
        <f>Drivers!AM802</f>
        <v>0</v>
      </c>
      <c r="AN600">
        <f>Drivers!AN802</f>
        <v>0</v>
      </c>
      <c r="AO600">
        <f>Drivers!AO802</f>
        <v>0</v>
      </c>
      <c r="AP600">
        <f>Drivers!AP802</f>
        <v>0</v>
      </c>
      <c r="AQ600">
        <f>Drivers!AQ802</f>
        <v>0</v>
      </c>
      <c r="AR600">
        <f>Drivers!AR802</f>
        <v>0</v>
      </c>
      <c r="AS600">
        <f>Drivers!AS802</f>
        <v>0</v>
      </c>
      <c r="AT600">
        <f>Drivers!AT802</f>
        <v>0</v>
      </c>
      <c r="AU600">
        <f>Drivers!AU802</f>
        <v>0</v>
      </c>
      <c r="AV600">
        <f>Drivers!AV802</f>
        <v>0</v>
      </c>
      <c r="AW600">
        <f>Drivers!AW802</f>
        <v>0</v>
      </c>
      <c r="AX600">
        <f>Drivers!AX802</f>
        <v>0</v>
      </c>
      <c r="AY600">
        <f>Drivers!AY802</f>
        <v>0</v>
      </c>
      <c r="AZ600">
        <f>Drivers!AZ802</f>
        <v>0</v>
      </c>
      <c r="BA600">
        <f>Drivers!BA802</f>
        <v>0</v>
      </c>
      <c r="BB600">
        <f>Drivers!BB802</f>
        <v>0</v>
      </c>
      <c r="BC600">
        <f>Drivers!BC802</f>
        <v>0</v>
      </c>
      <c r="BD600">
        <f>Drivers!BD802</f>
        <v>0</v>
      </c>
      <c r="BE600">
        <f>Drivers!BE802</f>
        <v>0</v>
      </c>
      <c r="BF600">
        <f>Drivers!BF802</f>
        <v>0</v>
      </c>
      <c r="BG600">
        <f>Drivers!BG802</f>
        <v>0</v>
      </c>
      <c r="BH600">
        <f>Drivers!BH802</f>
        <v>0</v>
      </c>
      <c r="BI600">
        <f>Drivers!BI802</f>
        <v>0</v>
      </c>
      <c r="BJ600">
        <f>Drivers!BJ802</f>
        <v>0</v>
      </c>
      <c r="BK600">
        <f>Drivers!BK802</f>
        <v>0</v>
      </c>
      <c r="BL600">
        <f>Drivers!BL802</f>
        <v>0</v>
      </c>
      <c r="BM600">
        <f>Drivers!BM802</f>
        <v>0</v>
      </c>
      <c r="BN600">
        <f>Drivers!BN802</f>
        <v>0</v>
      </c>
      <c r="BO600">
        <f>Drivers!BO802</f>
        <v>0</v>
      </c>
      <c r="BP600">
        <f>Drivers!BP802</f>
        <v>0</v>
      </c>
      <c r="BQ600">
        <f>Drivers!BQ802</f>
        <v>0</v>
      </c>
      <c r="BR600">
        <f>Drivers!BR802</f>
        <v>0</v>
      </c>
      <c r="BS600">
        <f>Drivers!BS802</f>
        <v>0</v>
      </c>
      <c r="BT600">
        <f>Drivers!BT802</f>
        <v>0</v>
      </c>
      <c r="BU600">
        <f>Drivers!BU802</f>
        <v>0</v>
      </c>
      <c r="BV600">
        <f>Drivers!BV802</f>
        <v>0</v>
      </c>
      <c r="BW600">
        <f>Drivers!BW802</f>
        <v>0</v>
      </c>
      <c r="BX600">
        <f>Drivers!BX802</f>
        <v>0</v>
      </c>
      <c r="BY600">
        <f>Drivers!BY802</f>
        <v>0</v>
      </c>
      <c r="BZ600">
        <f>Drivers!BZ802</f>
        <v>0</v>
      </c>
      <c r="CA600">
        <f>Drivers!CA802</f>
        <v>0</v>
      </c>
      <c r="CB600">
        <f>Drivers!CB802</f>
        <v>0</v>
      </c>
      <c r="CC600">
        <f>Drivers!CC802</f>
        <v>0</v>
      </c>
      <c r="CD600">
        <f>Drivers!CD802</f>
        <v>0</v>
      </c>
      <c r="CE600">
        <f>Drivers!CE802</f>
        <v>0</v>
      </c>
      <c r="CF600">
        <f>Drivers!CF802</f>
        <v>0</v>
      </c>
      <c r="CG600">
        <f>Drivers!CG802</f>
        <v>0</v>
      </c>
      <c r="CH600">
        <f>Drivers!CH802</f>
        <v>0</v>
      </c>
      <c r="CI600">
        <f>Drivers!CI802</f>
        <v>0</v>
      </c>
      <c r="CJ600">
        <f>Drivers!CJ802</f>
        <v>0</v>
      </c>
      <c r="CK600">
        <f>Drivers!CK802</f>
        <v>0</v>
      </c>
      <c r="CL600">
        <f>Drivers!CL802</f>
        <v>0</v>
      </c>
      <c r="CM600">
        <f>Drivers!CM802</f>
        <v>0</v>
      </c>
      <c r="CN600">
        <f>Drivers!CN802</f>
        <v>0</v>
      </c>
      <c r="CO600">
        <f>Drivers!CO802</f>
        <v>0</v>
      </c>
      <c r="CP600">
        <f>Drivers!CP802</f>
        <v>0</v>
      </c>
      <c r="CQ600">
        <f>Drivers!CQ802</f>
        <v>0</v>
      </c>
      <c r="CR600">
        <f>Drivers!CR802</f>
        <v>0</v>
      </c>
      <c r="CS600">
        <f>Drivers!CS802</f>
        <v>0</v>
      </c>
      <c r="CT600">
        <f>Drivers!CT802</f>
        <v>0</v>
      </c>
      <c r="CU600">
        <f>Drivers!CU802</f>
        <v>0</v>
      </c>
      <c r="CV600">
        <f>Drivers!CV802</f>
        <v>0</v>
      </c>
      <c r="CW600">
        <f>Drivers!CW802</f>
        <v>0</v>
      </c>
      <c r="CX600">
        <f>Drivers!CX802</f>
        <v>0</v>
      </c>
      <c r="CY600">
        <f>Drivers!CY802</f>
        <v>0</v>
      </c>
      <c r="CZ600">
        <f>Drivers!CZ802</f>
        <v>0</v>
      </c>
      <c r="DA600">
        <f>Drivers!DA802</f>
        <v>0</v>
      </c>
      <c r="DB600">
        <f>Drivers!DB802</f>
        <v>0</v>
      </c>
      <c r="DC600">
        <f>Drivers!DC802</f>
        <v>0</v>
      </c>
      <c r="DD600">
        <f>Drivers!DD802</f>
        <v>0</v>
      </c>
      <c r="DE600">
        <f>Drivers!DE802</f>
        <v>0</v>
      </c>
      <c r="DF600">
        <f>Drivers!DF802</f>
        <v>0</v>
      </c>
      <c r="DG600">
        <f>Drivers!DG802</f>
        <v>0</v>
      </c>
      <c r="DH600">
        <f>Drivers!DH802</f>
        <v>0</v>
      </c>
      <c r="DI600">
        <f>Drivers!DI802</f>
        <v>0</v>
      </c>
      <c r="DJ600">
        <f>Drivers!DJ802</f>
        <v>0</v>
      </c>
      <c r="DK600">
        <f>Drivers!DK802</f>
        <v>0</v>
      </c>
      <c r="DL600">
        <f>Drivers!DL802</f>
        <v>0</v>
      </c>
      <c r="DM600">
        <f>Drivers!DM802</f>
        <v>0</v>
      </c>
      <c r="DN600">
        <f>Drivers!DN802</f>
        <v>0</v>
      </c>
      <c r="DO600">
        <f>Drivers!DO802</f>
        <v>0</v>
      </c>
      <c r="DP600">
        <f>Drivers!DP802</f>
        <v>0</v>
      </c>
      <c r="DQ600">
        <f>Drivers!DQ802</f>
        <v>0</v>
      </c>
      <c r="DR600">
        <f>Drivers!DR802</f>
        <v>0</v>
      </c>
      <c r="DS600">
        <f>Drivers!DS802</f>
        <v>0</v>
      </c>
      <c r="DT600">
        <f>Drivers!DT802</f>
        <v>0</v>
      </c>
      <c r="DU600">
        <f>Drivers!DU802</f>
        <v>0</v>
      </c>
      <c r="DV600">
        <f>Drivers!DV802</f>
        <v>0</v>
      </c>
      <c r="DW600">
        <f>Drivers!DW802</f>
        <v>0</v>
      </c>
      <c r="DX600">
        <f>Drivers!DX802</f>
        <v>0</v>
      </c>
      <c r="DY600">
        <f>Drivers!DY802</f>
        <v>0</v>
      </c>
      <c r="DZ600">
        <f>Drivers!DZ802</f>
        <v>0</v>
      </c>
      <c r="EA600">
        <f>Drivers!EA802</f>
        <v>0</v>
      </c>
      <c r="EB600">
        <f>Drivers!EB802</f>
        <v>0</v>
      </c>
      <c r="EC600">
        <f>Drivers!EC802</f>
        <v>0</v>
      </c>
      <c r="ED600">
        <f>Drivers!ED802</f>
        <v>0</v>
      </c>
      <c r="EE600">
        <f>Drivers!EE802</f>
        <v>0</v>
      </c>
      <c r="EF600">
        <f>Drivers!EF802</f>
        <v>0</v>
      </c>
      <c r="EG600">
        <f>Drivers!EG802</f>
        <v>0</v>
      </c>
      <c r="EH600">
        <f>Drivers!EH802</f>
        <v>0</v>
      </c>
      <c r="EI600">
        <f>Drivers!EI802</f>
        <v>0</v>
      </c>
      <c r="EJ600">
        <f>Drivers!EJ802</f>
        <v>0</v>
      </c>
    </row>
    <row r="601" spans="1:140" hidden="1" outlineLevel="1">
      <c r="A601">
        <f>Drivers!A803</f>
        <v>0</v>
      </c>
      <c r="B601">
        <f>Drivers!B803</f>
        <v>0</v>
      </c>
      <c r="C601">
        <f>Drivers!C803</f>
        <v>0</v>
      </c>
      <c r="D601">
        <f>Drivers!D803</f>
        <v>0</v>
      </c>
      <c r="E601">
        <f>Drivers!E803</f>
        <v>0</v>
      </c>
      <c r="F601">
        <f>Drivers!F803</f>
        <v>0</v>
      </c>
      <c r="G601">
        <f>Drivers!G803</f>
        <v>0</v>
      </c>
      <c r="H601">
        <f>Drivers!H803</f>
        <v>0</v>
      </c>
      <c r="I601" t="str">
        <f>Drivers!I803</f>
        <v>Premier Agent Revenue</v>
      </c>
      <c r="J601">
        <f>Drivers!J803</f>
        <v>0</v>
      </c>
      <c r="K601">
        <f>Drivers!K803</f>
        <v>0</v>
      </c>
      <c r="L601">
        <f>Drivers!L803</f>
        <v>0</v>
      </c>
      <c r="M601">
        <f>Drivers!M803</f>
        <v>0</v>
      </c>
      <c r="N601">
        <f>Drivers!N803</f>
        <v>0</v>
      </c>
      <c r="O601">
        <f>Drivers!O803</f>
        <v>0</v>
      </c>
      <c r="P601">
        <f>Drivers!P803</f>
        <v>0</v>
      </c>
      <c r="Q601">
        <f>Drivers!Q803</f>
        <v>0</v>
      </c>
      <c r="R601">
        <f>Drivers!R803</f>
        <v>0</v>
      </c>
      <c r="S601">
        <f>Drivers!S803</f>
        <v>0</v>
      </c>
      <c r="T601">
        <f>Drivers!T803</f>
        <v>0</v>
      </c>
      <c r="U601">
        <f>Drivers!U803</f>
        <v>0</v>
      </c>
      <c r="V601">
        <f>Drivers!V803</f>
        <v>0</v>
      </c>
      <c r="W601">
        <f>Drivers!W803</f>
        <v>0</v>
      </c>
      <c r="X601">
        <f>Drivers!X803</f>
        <v>0</v>
      </c>
      <c r="Y601">
        <f>Drivers!Y803</f>
        <v>0</v>
      </c>
      <c r="Z601">
        <f>Drivers!Z803</f>
        <v>0</v>
      </c>
      <c r="AA601">
        <f>Drivers!AA803</f>
        <v>0</v>
      </c>
      <c r="AB601">
        <f>Drivers!AB803</f>
        <v>0</v>
      </c>
      <c r="AC601">
        <f>Drivers!AC803</f>
        <v>0</v>
      </c>
      <c r="AD601">
        <f>Drivers!AD803</f>
        <v>0</v>
      </c>
      <c r="AE601">
        <f>Drivers!AE803</f>
        <v>0</v>
      </c>
      <c r="AF601">
        <f>Drivers!AF803</f>
        <v>0</v>
      </c>
      <c r="AG601">
        <f>Drivers!AG803</f>
        <v>0</v>
      </c>
      <c r="AH601">
        <f>Drivers!AH803</f>
        <v>0</v>
      </c>
      <c r="AI601">
        <f>Drivers!AI803</f>
        <v>0</v>
      </c>
      <c r="AJ601">
        <f>Drivers!AJ803</f>
        <v>0</v>
      </c>
      <c r="AK601">
        <f>Drivers!AK803</f>
        <v>0</v>
      </c>
      <c r="AL601">
        <f>Drivers!AL803</f>
        <v>0</v>
      </c>
      <c r="AM601">
        <f>Drivers!AM803</f>
        <v>0</v>
      </c>
      <c r="AN601">
        <f>Drivers!AN803</f>
        <v>0</v>
      </c>
      <c r="AO601">
        <f>Drivers!AO803</f>
        <v>0</v>
      </c>
      <c r="AP601">
        <f>Drivers!AP803</f>
        <v>0</v>
      </c>
      <c r="AQ601">
        <f>Drivers!AQ803</f>
        <v>0</v>
      </c>
      <c r="AR601">
        <f>Drivers!AR803</f>
        <v>0</v>
      </c>
      <c r="AS601">
        <f>Drivers!AS803</f>
        <v>0</v>
      </c>
      <c r="AT601">
        <f>Drivers!AT803</f>
        <v>0</v>
      </c>
      <c r="AU601">
        <f>Drivers!AU803</f>
        <v>0</v>
      </c>
      <c r="AV601">
        <f>Drivers!AV803</f>
        <v>0</v>
      </c>
      <c r="AW601">
        <f>Drivers!AW803</f>
        <v>0</v>
      </c>
      <c r="AX601">
        <f>Drivers!AX803</f>
        <v>3.0747252747252736</v>
      </c>
      <c r="AY601">
        <f>Drivers!AY803</f>
        <v>2.0427745664739887</v>
      </c>
      <c r="AZ601">
        <f>Drivers!AZ803</f>
        <v>2.1061643835616426</v>
      </c>
      <c r="BA601">
        <f>Drivers!BA803</f>
        <v>2.5912921348314599</v>
      </c>
      <c r="BB601">
        <f>Drivers!BB803</f>
        <v>2.135333333333334</v>
      </c>
      <c r="BC601">
        <f>Drivers!BC803</f>
        <v>2.1995450227963529</v>
      </c>
      <c r="BD601">
        <f>Drivers!BD803</f>
        <v>1.8276579382579943</v>
      </c>
      <c r="BE601">
        <f>Drivers!BE803</f>
        <v>1.3213189284317566</v>
      </c>
      <c r="BF601">
        <f>Drivers!BF803</f>
        <v>1.3356154097054351</v>
      </c>
      <c r="BG601">
        <f>Drivers!BG803</f>
        <v>0.93530365764271806</v>
      </c>
      <c r="BH601">
        <f>Drivers!BH803</f>
        <v>0.95019945426062424</v>
      </c>
      <c r="BI601">
        <f>Drivers!BI803</f>
        <v>0.89521199370747295</v>
      </c>
      <c r="BJ601">
        <f>Drivers!BJ803</f>
        <v>0.81714876957556193</v>
      </c>
      <c r="BK601">
        <f>Drivers!BK803</f>
        <v>0.78320682378443318</v>
      </c>
      <c r="BL601">
        <f>Drivers!BL803</f>
        <v>0.65386343853114415</v>
      </c>
      <c r="BM601">
        <f>Drivers!BM803</f>
        <v>0.68145119352020456</v>
      </c>
      <c r="BN601">
        <f>Drivers!BN803</f>
        <v>0.76118223095531268</v>
      </c>
      <c r="BO601">
        <f>Drivers!BO803</f>
        <v>0.81327324654566535</v>
      </c>
      <c r="BP601">
        <f>Drivers!BP803</f>
        <v>0.86209516354119975</v>
      </c>
      <c r="BQ601">
        <f>Drivers!BQ803</f>
        <v>0.75345796976876311</v>
      </c>
      <c r="BR601">
        <f>Drivers!BR803</f>
        <v>1.4522371449762299</v>
      </c>
      <c r="BS601">
        <f>Drivers!BS803</f>
        <v>1.1851317563259429</v>
      </c>
      <c r="BT601">
        <f>Drivers!BT803</f>
        <v>0.93866966131072327</v>
      </c>
      <c r="BU601">
        <f>Drivers!BU803</f>
        <v>0.87522826133706455</v>
      </c>
      <c r="BV601">
        <f>Drivers!BV803</f>
        <v>0.26232230701837134</v>
      </c>
      <c r="BW601">
        <f>Drivers!BW803</f>
        <v>0.27751073594990916</v>
      </c>
      <c r="BX601">
        <f>Drivers!BX803</f>
        <v>0.32526400258321186</v>
      </c>
      <c r="BY601">
        <f>Drivers!BY803</f>
        <v>0.32112214033250641</v>
      </c>
      <c r="BZ601">
        <f>Drivers!BZ803</f>
        <v>0.30335315985130107</v>
      </c>
      <c r="CA601">
        <f>Drivers!CA803</f>
        <v>0.28971625902410514</v>
      </c>
      <c r="CB601">
        <f>Drivers!CB803</f>
        <v>0.24481364497788993</v>
      </c>
      <c r="CC601">
        <f>Drivers!CC803</f>
        <v>0.21406882283141138</v>
      </c>
      <c r="CD601">
        <f>Drivers!CD803</f>
        <v>0</v>
      </c>
      <c r="CE601">
        <f>Drivers!CE803</f>
        <v>0</v>
      </c>
      <c r="CF601">
        <f>Drivers!CF803</f>
        <v>0</v>
      </c>
      <c r="CG601">
        <f>Drivers!CG803</f>
        <v>0</v>
      </c>
      <c r="CH601">
        <f>Drivers!CH803</f>
        <v>0</v>
      </c>
      <c r="CI601">
        <f>Drivers!CI803</f>
        <v>0</v>
      </c>
      <c r="CJ601">
        <f>Drivers!CJ803</f>
        <v>0</v>
      </c>
      <c r="CK601">
        <f>Drivers!CK803</f>
        <v>0</v>
      </c>
      <c r="CL601">
        <f>Drivers!CL803</f>
        <v>0</v>
      </c>
      <c r="CM601">
        <f>Drivers!CM803</f>
        <v>0</v>
      </c>
      <c r="CN601">
        <f>Drivers!CN803</f>
        <v>0</v>
      </c>
      <c r="CO601">
        <f>Drivers!CO803</f>
        <v>0</v>
      </c>
      <c r="CP601">
        <f>Drivers!CP803</f>
        <v>0</v>
      </c>
      <c r="CQ601">
        <f>Drivers!CQ803</f>
        <v>0</v>
      </c>
      <c r="CR601">
        <f>Drivers!CR803</f>
        <v>0</v>
      </c>
      <c r="CS601">
        <f>Drivers!CS803</f>
        <v>0</v>
      </c>
      <c r="CT601">
        <f>Drivers!CT803</f>
        <v>0</v>
      </c>
      <c r="CU601">
        <f>Drivers!CU803</f>
        <v>0</v>
      </c>
      <c r="CV601">
        <f>Drivers!CV803</f>
        <v>0</v>
      </c>
      <c r="CW601">
        <f>Drivers!CW803</f>
        <v>0</v>
      </c>
      <c r="CX601">
        <f>Drivers!CX803</f>
        <v>0</v>
      </c>
      <c r="CY601">
        <f>Drivers!CY803</f>
        <v>0</v>
      </c>
      <c r="CZ601">
        <f>Drivers!CZ803</f>
        <v>0</v>
      </c>
      <c r="DA601">
        <f>Drivers!DA803</f>
        <v>0</v>
      </c>
      <c r="DB601">
        <f>Drivers!DB803</f>
        <v>0</v>
      </c>
      <c r="DC601">
        <f>Drivers!DC803</f>
        <v>0</v>
      </c>
      <c r="DD601">
        <f>Drivers!DD803</f>
        <v>0</v>
      </c>
      <c r="DE601">
        <f>Drivers!DE803</f>
        <v>0</v>
      </c>
      <c r="DF601">
        <f>Drivers!DF803</f>
        <v>0</v>
      </c>
      <c r="DG601">
        <f>Drivers!DG803</f>
        <v>0</v>
      </c>
      <c r="DH601">
        <f>Drivers!DH803</f>
        <v>0</v>
      </c>
      <c r="DI601">
        <f>Drivers!DI803</f>
        <v>0</v>
      </c>
      <c r="DJ601">
        <f>Drivers!DJ803</f>
        <v>0</v>
      </c>
      <c r="DK601">
        <f>Drivers!DK803</f>
        <v>0</v>
      </c>
      <c r="DL601">
        <f>Drivers!DL803</f>
        <v>0</v>
      </c>
      <c r="DM601">
        <f>Drivers!DM803</f>
        <v>0</v>
      </c>
      <c r="DN601">
        <f>Drivers!DN803</f>
        <v>0</v>
      </c>
      <c r="DO601">
        <f>Drivers!DO803</f>
        <v>0</v>
      </c>
      <c r="DP601">
        <f>Drivers!DP803</f>
        <v>0</v>
      </c>
      <c r="DQ601">
        <f>Drivers!DQ803</f>
        <v>0</v>
      </c>
      <c r="DR601" t="str">
        <f>Drivers!DR803</f>
        <v>--</v>
      </c>
      <c r="DS601" t="str">
        <f>Drivers!DS803</f>
        <v>--</v>
      </c>
      <c r="DT601" t="str">
        <f>Drivers!DT803</f>
        <v>--</v>
      </c>
      <c r="DU601" t="str">
        <f>Drivers!DU803</f>
        <v>--</v>
      </c>
      <c r="DV601" t="str">
        <f>Drivers!DV803</f>
        <v>--</v>
      </c>
      <c r="DW601">
        <f>Drivers!DW803</f>
        <v>0.99040887286611667</v>
      </c>
      <c r="DX601">
        <f>Drivers!DX803</f>
        <v>0.72219154474849101</v>
      </c>
      <c r="DY601">
        <f>Drivers!DY803</f>
        <v>0.79776979459253172</v>
      </c>
      <c r="DZ601">
        <f>Drivers!DZ803</f>
        <v>0</v>
      </c>
      <c r="EA601">
        <f>Drivers!EA803</f>
        <v>0</v>
      </c>
      <c r="EB601">
        <f>Drivers!EB803</f>
        <v>0</v>
      </c>
      <c r="EC601">
        <f>Drivers!EC803</f>
        <v>0</v>
      </c>
      <c r="ED601">
        <f>Drivers!ED803</f>
        <v>0</v>
      </c>
      <c r="EE601">
        <f>Drivers!EE803</f>
        <v>0</v>
      </c>
      <c r="EF601">
        <f>Drivers!EF803</f>
        <v>0</v>
      </c>
      <c r="EG601">
        <f>Drivers!EG803</f>
        <v>0</v>
      </c>
      <c r="EH601">
        <f>Drivers!EH803</f>
        <v>0</v>
      </c>
      <c r="EI601">
        <f>Drivers!EI803</f>
        <v>0</v>
      </c>
      <c r="EJ601">
        <f>Drivers!EJ803</f>
        <v>0</v>
      </c>
    </row>
    <row r="602" spans="1:140" hidden="1" outlineLevel="1">
      <c r="A602">
        <f>Drivers!A804</f>
        <v>0</v>
      </c>
      <c r="B602">
        <f>Drivers!B804</f>
        <v>0</v>
      </c>
      <c r="C602">
        <f>Drivers!C804</f>
        <v>0</v>
      </c>
      <c r="D602">
        <f>Drivers!D804</f>
        <v>0</v>
      </c>
      <c r="E602">
        <f>Drivers!E804</f>
        <v>0</v>
      </c>
      <c r="F602">
        <f>Drivers!F804</f>
        <v>0</v>
      </c>
      <c r="G602">
        <f>Drivers!G804</f>
        <v>0</v>
      </c>
      <c r="H602">
        <f>Drivers!H804</f>
        <v>0</v>
      </c>
      <c r="I602" t="str">
        <f>Drivers!I804</f>
        <v>Mortgage Marketplace Revenue</v>
      </c>
      <c r="J602">
        <f>Drivers!J804</f>
        <v>0</v>
      </c>
      <c r="K602">
        <f>Drivers!K804</f>
        <v>0</v>
      </c>
      <c r="L602">
        <f>Drivers!L804</f>
        <v>0</v>
      </c>
      <c r="M602">
        <f>Drivers!M804</f>
        <v>0</v>
      </c>
      <c r="N602">
        <f>Drivers!N804</f>
        <v>0</v>
      </c>
      <c r="O602">
        <f>Drivers!O804</f>
        <v>0</v>
      </c>
      <c r="P602">
        <f>Drivers!P804</f>
        <v>0</v>
      </c>
      <c r="Q602">
        <f>Drivers!Q804</f>
        <v>0</v>
      </c>
      <c r="R602">
        <f>Drivers!R804</f>
        <v>0</v>
      </c>
      <c r="S602">
        <f>Drivers!S804</f>
        <v>0</v>
      </c>
      <c r="T602">
        <f>Drivers!T804</f>
        <v>0</v>
      </c>
      <c r="U602">
        <f>Drivers!U804</f>
        <v>0</v>
      </c>
      <c r="V602">
        <f>Drivers!V804</f>
        <v>0</v>
      </c>
      <c r="W602">
        <f>Drivers!W804</f>
        <v>0</v>
      </c>
      <c r="X602">
        <f>Drivers!X804</f>
        <v>0</v>
      </c>
      <c r="Y602">
        <f>Drivers!Y804</f>
        <v>0</v>
      </c>
      <c r="Z602">
        <f>Drivers!Z804</f>
        <v>0</v>
      </c>
      <c r="AA602">
        <f>Drivers!AA804</f>
        <v>0</v>
      </c>
      <c r="AB602">
        <f>Drivers!AB804</f>
        <v>0</v>
      </c>
      <c r="AC602">
        <f>Drivers!AC804</f>
        <v>0</v>
      </c>
      <c r="AD602">
        <f>Drivers!AD804</f>
        <v>0</v>
      </c>
      <c r="AE602">
        <f>Drivers!AE804</f>
        <v>0</v>
      </c>
      <c r="AF602">
        <f>Drivers!AF804</f>
        <v>0</v>
      </c>
      <c r="AG602">
        <f>Drivers!AG804</f>
        <v>0</v>
      </c>
      <c r="AH602">
        <f>Drivers!AH804</f>
        <v>0</v>
      </c>
      <c r="AI602">
        <f>Drivers!AI804</f>
        <v>0</v>
      </c>
      <c r="AJ602">
        <f>Drivers!AJ804</f>
        <v>0</v>
      </c>
      <c r="AK602">
        <f>Drivers!AK804</f>
        <v>0</v>
      </c>
      <c r="AL602">
        <f>Drivers!AL804</f>
        <v>0</v>
      </c>
      <c r="AM602">
        <f>Drivers!AM804</f>
        <v>0</v>
      </c>
      <c r="AN602">
        <f>Drivers!AN804</f>
        <v>0</v>
      </c>
      <c r="AO602">
        <f>Drivers!AO804</f>
        <v>0</v>
      </c>
      <c r="AP602">
        <f>Drivers!AP804</f>
        <v>0</v>
      </c>
      <c r="AQ602">
        <f>Drivers!AQ804</f>
        <v>0</v>
      </c>
      <c r="AR602">
        <f>Drivers!AR804</f>
        <v>0</v>
      </c>
      <c r="AS602">
        <f>Drivers!AS804</f>
        <v>0</v>
      </c>
      <c r="AT602">
        <f>Drivers!AT804</f>
        <v>0</v>
      </c>
      <c r="AU602">
        <f>Drivers!AU804</f>
        <v>0</v>
      </c>
      <c r="AV602">
        <f>Drivers!AV804</f>
        <v>0</v>
      </c>
      <c r="AW602">
        <f>Drivers!AW804</f>
        <v>0</v>
      </c>
      <c r="AX602" t="str">
        <f>Drivers!AX804</f>
        <v>--</v>
      </c>
      <c r="AY602" t="str">
        <f>Drivers!AY804</f>
        <v>--</v>
      </c>
      <c r="AZ602" t="str">
        <f>Drivers!AZ804</f>
        <v>--</v>
      </c>
      <c r="BA602" t="str">
        <f>Drivers!BA804</f>
        <v>--</v>
      </c>
      <c r="BB602" t="str">
        <f>Drivers!BB804</f>
        <v>--</v>
      </c>
      <c r="BC602" t="str">
        <f>Drivers!BC804</f>
        <v>--</v>
      </c>
      <c r="BD602" t="str">
        <f>Drivers!BD804</f>
        <v>--</v>
      </c>
      <c r="BE602" t="str">
        <f>Drivers!BE804</f>
        <v>--</v>
      </c>
      <c r="BF602">
        <f>Drivers!BF804</f>
        <v>1.2544874411567539</v>
      </c>
      <c r="BG602">
        <f>Drivers!BG804</f>
        <v>0.97957055532830406</v>
      </c>
      <c r="BH602">
        <f>Drivers!BH804</f>
        <v>0.65311521150578411</v>
      </c>
      <c r="BI602">
        <f>Drivers!BI804</f>
        <v>0.69140296835620307</v>
      </c>
      <c r="BJ602">
        <f>Drivers!BJ804</f>
        <v>1.0386212624584719</v>
      </c>
      <c r="BK602">
        <f>Drivers!BK804</f>
        <v>1.2561117578579744</v>
      </c>
      <c r="BL602">
        <f>Drivers!BL804</f>
        <v>1.1966335118592197</v>
      </c>
      <c r="BM602">
        <f>Drivers!BM804</f>
        <v>0.6862188584042892</v>
      </c>
      <c r="BN602">
        <f>Drivers!BN804</f>
        <v>0.45223059686290479</v>
      </c>
      <c r="BO602">
        <f>Drivers!BO804</f>
        <v>0.1291709666322669</v>
      </c>
      <c r="BP602">
        <f>Drivers!BP804</f>
        <v>0.23754789272030652</v>
      </c>
      <c r="BQ602">
        <f>Drivers!BQ804</f>
        <v>0.38451468112960518</v>
      </c>
      <c r="BR602">
        <f>Drivers!BR804</f>
        <v>0.39570767288539765</v>
      </c>
      <c r="BS602">
        <f>Drivers!BS804</f>
        <v>0.58309215536938308</v>
      </c>
      <c r="BT602">
        <f>Drivers!BT804</f>
        <v>0.77652687869406156</v>
      </c>
      <c r="BU602">
        <f>Drivers!BU804</f>
        <v>0.57881939754153744</v>
      </c>
      <c r="BV602">
        <f>Drivers!BV804</f>
        <v>0.65366834170854293</v>
      </c>
      <c r="BW602">
        <f>Drivers!BW804</f>
        <v>0.76965265082266887</v>
      </c>
      <c r="BX602">
        <f>Drivers!BX804</f>
        <v>0.56646070975918872</v>
      </c>
      <c r="BY602">
        <f>Drivers!BY804</f>
        <v>0.41273100616016434</v>
      </c>
      <c r="BZ602">
        <f>Drivers!BZ804</f>
        <v>0.23191929014221468</v>
      </c>
      <c r="CA602">
        <f>Drivers!CA804</f>
        <v>0.13832100913440626</v>
      </c>
      <c r="CB602">
        <f>Drivers!CB804</f>
        <v>5.5322376738305978E-2</v>
      </c>
      <c r="CC602">
        <f>Drivers!CC804</f>
        <v>0.12136627906976738</v>
      </c>
      <c r="CD602">
        <f>Drivers!CD804</f>
        <v>0</v>
      </c>
      <c r="CE602">
        <f>Drivers!CE804</f>
        <v>0</v>
      </c>
      <c r="CF602">
        <f>Drivers!CF804</f>
        <v>0</v>
      </c>
      <c r="CG602">
        <f>Drivers!CG804</f>
        <v>0</v>
      </c>
      <c r="CH602">
        <f>Drivers!CH804</f>
        <v>0</v>
      </c>
      <c r="CI602">
        <f>Drivers!CI804</f>
        <v>0</v>
      </c>
      <c r="CJ602">
        <f>Drivers!CJ804</f>
        <v>0</v>
      </c>
      <c r="CK602">
        <f>Drivers!CK804</f>
        <v>0</v>
      </c>
      <c r="CL602">
        <f>Drivers!CL804</f>
        <v>0</v>
      </c>
      <c r="CM602">
        <f>Drivers!CM804</f>
        <v>0</v>
      </c>
      <c r="CN602">
        <f>Drivers!CN804</f>
        <v>0</v>
      </c>
      <c r="CO602">
        <f>Drivers!CO804</f>
        <v>0</v>
      </c>
      <c r="CP602">
        <f>Drivers!CP804</f>
        <v>0</v>
      </c>
      <c r="CQ602">
        <f>Drivers!CQ804</f>
        <v>0</v>
      </c>
      <c r="CR602">
        <f>Drivers!CR804</f>
        <v>0</v>
      </c>
      <c r="CS602">
        <f>Drivers!CS804</f>
        <v>0</v>
      </c>
      <c r="CT602">
        <f>Drivers!CT804</f>
        <v>0</v>
      </c>
      <c r="CU602">
        <f>Drivers!CU804</f>
        <v>0</v>
      </c>
      <c r="CV602">
        <f>Drivers!CV804</f>
        <v>0</v>
      </c>
      <c r="CW602">
        <f>Drivers!CW804</f>
        <v>0</v>
      </c>
      <c r="CX602">
        <f>Drivers!CX804</f>
        <v>0</v>
      </c>
      <c r="CY602">
        <f>Drivers!CY804</f>
        <v>0</v>
      </c>
      <c r="CZ602">
        <f>Drivers!CZ804</f>
        <v>0</v>
      </c>
      <c r="DA602">
        <f>Drivers!DA804</f>
        <v>0</v>
      </c>
      <c r="DB602">
        <f>Drivers!DB804</f>
        <v>0</v>
      </c>
      <c r="DC602">
        <f>Drivers!DC804</f>
        <v>0</v>
      </c>
      <c r="DD602">
        <f>Drivers!DD804</f>
        <v>0</v>
      </c>
      <c r="DE602">
        <f>Drivers!DE804</f>
        <v>0</v>
      </c>
      <c r="DF602">
        <f>Drivers!DF804</f>
        <v>0</v>
      </c>
      <c r="DG602">
        <f>Drivers!DG804</f>
        <v>0</v>
      </c>
      <c r="DH602">
        <f>Drivers!DH804</f>
        <v>0</v>
      </c>
      <c r="DI602">
        <f>Drivers!DI804</f>
        <v>0</v>
      </c>
      <c r="DJ602">
        <f>Drivers!DJ804</f>
        <v>0</v>
      </c>
      <c r="DK602">
        <f>Drivers!DK804</f>
        <v>0</v>
      </c>
      <c r="DL602">
        <f>Drivers!DL804</f>
        <v>0</v>
      </c>
      <c r="DM602">
        <f>Drivers!DM804</f>
        <v>0</v>
      </c>
      <c r="DN602">
        <f>Drivers!DN804</f>
        <v>0</v>
      </c>
      <c r="DO602">
        <f>Drivers!DO804</f>
        <v>0</v>
      </c>
      <c r="DP602">
        <f>Drivers!DP804</f>
        <v>0</v>
      </c>
      <c r="DQ602">
        <f>Drivers!DQ804</f>
        <v>0</v>
      </c>
      <c r="DR602" t="str">
        <f>Drivers!DR804</f>
        <v>--</v>
      </c>
      <c r="DS602" t="str">
        <f>Drivers!DS804</f>
        <v>--</v>
      </c>
      <c r="DT602" t="str">
        <f>Drivers!DT804</f>
        <v>--</v>
      </c>
      <c r="DU602" t="str">
        <f>Drivers!DU804</f>
        <v>--</v>
      </c>
      <c r="DV602" t="str">
        <f>Drivers!DV804</f>
        <v>--</v>
      </c>
      <c r="DW602">
        <f>Drivers!DW804</f>
        <v>0.84863458939499958</v>
      </c>
      <c r="DX602">
        <f>Drivers!DX804</f>
        <v>1.0252553389043642</v>
      </c>
      <c r="DY602">
        <f>Drivers!DY804</f>
        <v>0.29300385109114213</v>
      </c>
      <c r="DZ602">
        <f>Drivers!DZ804</f>
        <v>0</v>
      </c>
      <c r="EA602">
        <f>Drivers!EA804</f>
        <v>0</v>
      </c>
      <c r="EB602">
        <f>Drivers!EB804</f>
        <v>0</v>
      </c>
      <c r="EC602">
        <f>Drivers!EC804</f>
        <v>0</v>
      </c>
      <c r="ED602">
        <f>Drivers!ED804</f>
        <v>0</v>
      </c>
      <c r="EE602">
        <f>Drivers!EE804</f>
        <v>0</v>
      </c>
      <c r="EF602">
        <f>Drivers!EF804</f>
        <v>0</v>
      </c>
      <c r="EG602">
        <f>Drivers!EG804</f>
        <v>0</v>
      </c>
      <c r="EH602">
        <f>Drivers!EH804</f>
        <v>0</v>
      </c>
      <c r="EI602">
        <f>Drivers!EI804</f>
        <v>0</v>
      </c>
      <c r="EJ602">
        <f>Drivers!EJ804</f>
        <v>0</v>
      </c>
    </row>
    <row r="603" spans="1:140" hidden="1" outlineLevel="1">
      <c r="A603">
        <f>Drivers!A805</f>
        <v>0</v>
      </c>
      <c r="B603">
        <f>Drivers!B805</f>
        <v>0</v>
      </c>
      <c r="C603">
        <f>Drivers!C805</f>
        <v>0</v>
      </c>
      <c r="D603">
        <f>Drivers!D805</f>
        <v>0</v>
      </c>
      <c r="E603">
        <f>Drivers!E805</f>
        <v>0</v>
      </c>
      <c r="F603">
        <f>Drivers!F805</f>
        <v>0</v>
      </c>
      <c r="G603">
        <f>Drivers!G805</f>
        <v>0</v>
      </c>
      <c r="H603">
        <f>Drivers!H805</f>
        <v>0</v>
      </c>
      <c r="I603" t="str">
        <f>Drivers!I805</f>
        <v>Other Marketplace Revenue</v>
      </c>
      <c r="J603">
        <f>Drivers!J805</f>
        <v>0</v>
      </c>
      <c r="K603">
        <f>Drivers!K805</f>
        <v>0</v>
      </c>
      <c r="L603">
        <f>Drivers!L805</f>
        <v>0</v>
      </c>
      <c r="M603">
        <f>Drivers!M805</f>
        <v>0</v>
      </c>
      <c r="N603">
        <f>Drivers!N805</f>
        <v>0</v>
      </c>
      <c r="O603">
        <f>Drivers!O805</f>
        <v>0</v>
      </c>
      <c r="P603">
        <f>Drivers!P805</f>
        <v>0</v>
      </c>
      <c r="Q603">
        <f>Drivers!Q805</f>
        <v>0</v>
      </c>
      <c r="R603">
        <f>Drivers!R805</f>
        <v>0</v>
      </c>
      <c r="S603">
        <f>Drivers!S805</f>
        <v>0</v>
      </c>
      <c r="T603">
        <f>Drivers!T805</f>
        <v>0</v>
      </c>
      <c r="U603">
        <f>Drivers!U805</f>
        <v>0</v>
      </c>
      <c r="V603">
        <f>Drivers!V805</f>
        <v>0</v>
      </c>
      <c r="W603">
        <f>Drivers!W805</f>
        <v>0</v>
      </c>
      <c r="X603">
        <f>Drivers!X805</f>
        <v>0</v>
      </c>
      <c r="Y603">
        <f>Drivers!Y805</f>
        <v>0</v>
      </c>
      <c r="Z603">
        <f>Drivers!Z805</f>
        <v>0</v>
      </c>
      <c r="AA603">
        <f>Drivers!AA805</f>
        <v>0</v>
      </c>
      <c r="AB603">
        <f>Drivers!AB805</f>
        <v>0</v>
      </c>
      <c r="AC603">
        <f>Drivers!AC805</f>
        <v>0</v>
      </c>
      <c r="AD603">
        <f>Drivers!AD805</f>
        <v>0</v>
      </c>
      <c r="AE603">
        <f>Drivers!AE805</f>
        <v>0</v>
      </c>
      <c r="AF603">
        <f>Drivers!AF805</f>
        <v>0</v>
      </c>
      <c r="AG603">
        <f>Drivers!AG805</f>
        <v>0</v>
      </c>
      <c r="AH603">
        <f>Drivers!AH805</f>
        <v>0</v>
      </c>
      <c r="AI603">
        <f>Drivers!AI805</f>
        <v>0</v>
      </c>
      <c r="AJ603">
        <f>Drivers!AJ805</f>
        <v>0</v>
      </c>
      <c r="AK603">
        <f>Drivers!AK805</f>
        <v>0</v>
      </c>
      <c r="AL603">
        <f>Drivers!AL805</f>
        <v>0</v>
      </c>
      <c r="AM603">
        <f>Drivers!AM805</f>
        <v>0</v>
      </c>
      <c r="AN603">
        <f>Drivers!AN805</f>
        <v>0</v>
      </c>
      <c r="AO603">
        <f>Drivers!AO805</f>
        <v>0</v>
      </c>
      <c r="AP603">
        <f>Drivers!AP805</f>
        <v>0</v>
      </c>
      <c r="AQ603">
        <f>Drivers!AQ805</f>
        <v>0</v>
      </c>
      <c r="AR603">
        <f>Drivers!AR805</f>
        <v>0</v>
      </c>
      <c r="AS603">
        <f>Drivers!AS805</f>
        <v>0</v>
      </c>
      <c r="AT603">
        <f>Drivers!AT805</f>
        <v>0</v>
      </c>
      <c r="AU603">
        <f>Drivers!AU805</f>
        <v>0</v>
      </c>
      <c r="AV603">
        <f>Drivers!AV805</f>
        <v>0</v>
      </c>
      <c r="AW603">
        <f>Drivers!AW805</f>
        <v>0</v>
      </c>
      <c r="AX603">
        <f>Drivers!AX805</f>
        <v>0.52033231307389594</v>
      </c>
      <c r="AY603">
        <f>Drivers!AY805</f>
        <v>0.29211321791701028</v>
      </c>
      <c r="AZ603">
        <f>Drivers!AZ805</f>
        <v>5.2138120283558242E-2</v>
      </c>
      <c r="BA603">
        <f>Drivers!BA805</f>
        <v>0.35945121951219505</v>
      </c>
      <c r="BB603">
        <f>Drivers!BB805</f>
        <v>0.25941903940178301</v>
      </c>
      <c r="BC603">
        <f>Drivers!BC805</f>
        <v>0.30199914929817107</v>
      </c>
      <c r="BD603">
        <f>Drivers!BD805</f>
        <v>0.5685720495544444</v>
      </c>
      <c r="BE603">
        <f>Drivers!BE805</f>
        <v>0.37811168423413277</v>
      </c>
      <c r="BF603">
        <f>Drivers!BF805</f>
        <v>0.56389187029002019</v>
      </c>
      <c r="BG603">
        <f>Drivers!BG805</f>
        <v>0.45220777523685163</v>
      </c>
      <c r="BH603">
        <f>Drivers!BH805</f>
        <v>0.28784882915338783</v>
      </c>
      <c r="BI603">
        <f>Drivers!BI805</f>
        <v>0.41049829129373627</v>
      </c>
      <c r="BJ603">
        <f>Drivers!BJ805</f>
        <v>0.37057495802779816</v>
      </c>
      <c r="BK603">
        <f>Drivers!BK805</f>
        <v>0.35472142135981</v>
      </c>
      <c r="BL603">
        <f>Drivers!BL805</f>
        <v>0.55801517149295821</v>
      </c>
      <c r="BM603">
        <f>Drivers!BM805</f>
        <v>0.75031664219212946</v>
      </c>
      <c r="BN603">
        <f>Drivers!BN805</f>
        <v>0.37224419831293787</v>
      </c>
      <c r="BO603">
        <f>Drivers!BO805</f>
        <v>0.33335691346680463</v>
      </c>
      <c r="BP603">
        <f>Drivers!BP805</f>
        <v>0.10173288481373621</v>
      </c>
      <c r="BQ603">
        <f>Drivers!BQ805</f>
        <v>-6.9336107857346896E-2</v>
      </c>
      <c r="BR603">
        <f>Drivers!BR805</f>
        <v>1.1424430738088702</v>
      </c>
      <c r="BS603">
        <f>Drivers!BS805</f>
        <v>0.64332688281648087</v>
      </c>
      <c r="BT603">
        <f>Drivers!BT805</f>
        <v>0.56317897305936637</v>
      </c>
      <c r="BU603">
        <f>Drivers!BU805</f>
        <v>0.75353945471311756</v>
      </c>
      <c r="BV603">
        <f>Drivers!BV805</f>
        <v>-0.12478487983589026</v>
      </c>
      <c r="BW603">
        <f>Drivers!BW805</f>
        <v>4.8158475655510458E-2</v>
      </c>
      <c r="BX603">
        <f>Drivers!BX805</f>
        <v>7.5080910546223789E-2</v>
      </c>
      <c r="BY603">
        <f>Drivers!BY805</f>
        <v>0.11726864363239931</v>
      </c>
      <c r="BZ603">
        <f>Drivers!BZ805</f>
        <v>0.15549630110982471</v>
      </c>
      <c r="CA603">
        <f>Drivers!CA805</f>
        <v>0.12754021893916456</v>
      </c>
      <c r="CB603">
        <f>Drivers!CB805</f>
        <v>0.23735661022950172</v>
      </c>
      <c r="CC603">
        <f>Drivers!CC805</f>
        <v>0.28169964858918495</v>
      </c>
      <c r="CD603">
        <f>Drivers!CD805</f>
        <v>0</v>
      </c>
      <c r="CE603">
        <f>Drivers!CE805</f>
        <v>0</v>
      </c>
      <c r="CF603">
        <f>Drivers!CF805</f>
        <v>0</v>
      </c>
      <c r="CG603">
        <f>Drivers!CG805</f>
        <v>0</v>
      </c>
      <c r="CH603">
        <f>Drivers!CH805</f>
        <v>0</v>
      </c>
      <c r="CI603">
        <f>Drivers!CI805</f>
        <v>0</v>
      </c>
      <c r="CJ603">
        <f>Drivers!CJ805</f>
        <v>0</v>
      </c>
      <c r="CK603">
        <f>Drivers!CK805</f>
        <v>0</v>
      </c>
      <c r="CL603">
        <f>Drivers!CL805</f>
        <v>0</v>
      </c>
      <c r="CM603">
        <f>Drivers!CM805</f>
        <v>0</v>
      </c>
      <c r="CN603">
        <f>Drivers!CN805</f>
        <v>0</v>
      </c>
      <c r="CO603">
        <f>Drivers!CO805</f>
        <v>0</v>
      </c>
      <c r="CP603">
        <f>Drivers!CP805</f>
        <v>0</v>
      </c>
      <c r="CQ603">
        <f>Drivers!CQ805</f>
        <v>0</v>
      </c>
      <c r="CR603">
        <f>Drivers!CR805</f>
        <v>0</v>
      </c>
      <c r="CS603">
        <f>Drivers!CS805</f>
        <v>0</v>
      </c>
      <c r="CT603">
        <f>Drivers!CT805</f>
        <v>0</v>
      </c>
      <c r="CU603">
        <f>Drivers!CU805</f>
        <v>0</v>
      </c>
      <c r="CV603">
        <f>Drivers!CV805</f>
        <v>0</v>
      </c>
      <c r="CW603">
        <f>Drivers!CW805</f>
        <v>0</v>
      </c>
      <c r="CX603">
        <f>Drivers!CX805</f>
        <v>0</v>
      </c>
      <c r="CY603">
        <f>Drivers!CY805</f>
        <v>0</v>
      </c>
      <c r="CZ603">
        <f>Drivers!CZ805</f>
        <v>0</v>
      </c>
      <c r="DA603">
        <f>Drivers!DA805</f>
        <v>0</v>
      </c>
      <c r="DB603">
        <f>Drivers!DB805</f>
        <v>0</v>
      </c>
      <c r="DC603">
        <f>Drivers!DC805</f>
        <v>0</v>
      </c>
      <c r="DD603">
        <f>Drivers!DD805</f>
        <v>0</v>
      </c>
      <c r="DE603">
        <f>Drivers!DE805</f>
        <v>0</v>
      </c>
      <c r="DF603">
        <f>Drivers!DF805</f>
        <v>0</v>
      </c>
      <c r="DG603">
        <f>Drivers!DG805</f>
        <v>0</v>
      </c>
      <c r="DH603">
        <f>Drivers!DH805</f>
        <v>0</v>
      </c>
      <c r="DI603">
        <f>Drivers!DI805</f>
        <v>0</v>
      </c>
      <c r="DJ603">
        <f>Drivers!DJ805</f>
        <v>0</v>
      </c>
      <c r="DK603">
        <f>Drivers!DK805</f>
        <v>0</v>
      </c>
      <c r="DL603">
        <f>Drivers!DL805</f>
        <v>0</v>
      </c>
      <c r="DM603">
        <f>Drivers!DM805</f>
        <v>0</v>
      </c>
      <c r="DN603">
        <f>Drivers!DN805</f>
        <v>0</v>
      </c>
      <c r="DO603">
        <f>Drivers!DO805</f>
        <v>0</v>
      </c>
      <c r="DP603">
        <f>Drivers!DP805</f>
        <v>0</v>
      </c>
      <c r="DQ603">
        <f>Drivers!DQ805</f>
        <v>0</v>
      </c>
      <c r="DR603" t="str">
        <f>Drivers!DR805</f>
        <v>--</v>
      </c>
      <c r="DS603" t="str">
        <f>Drivers!DS805</f>
        <v>--</v>
      </c>
      <c r="DT603" t="str">
        <f>Drivers!DT805</f>
        <v>--</v>
      </c>
      <c r="DU603" t="str">
        <f>Drivers!DU805</f>
        <v>--</v>
      </c>
      <c r="DV603" t="str">
        <f>Drivers!DV805</f>
        <v>--</v>
      </c>
      <c r="DW603">
        <f>Drivers!DW805</f>
        <v>0.41225392867619415</v>
      </c>
      <c r="DX603">
        <f>Drivers!DX805</f>
        <v>0.51575379980819602</v>
      </c>
      <c r="DY603">
        <f>Drivers!DY805</f>
        <v>0.15524430249531318</v>
      </c>
      <c r="DZ603">
        <f>Drivers!DZ805</f>
        <v>0</v>
      </c>
      <c r="EA603">
        <f>Drivers!EA805</f>
        <v>0</v>
      </c>
      <c r="EB603">
        <f>Drivers!EB805</f>
        <v>0</v>
      </c>
      <c r="EC603">
        <f>Drivers!EC805</f>
        <v>0</v>
      </c>
      <c r="ED603">
        <f>Drivers!ED805</f>
        <v>0</v>
      </c>
      <c r="EE603">
        <f>Drivers!EE805</f>
        <v>0</v>
      </c>
      <c r="EF603">
        <f>Drivers!EF805</f>
        <v>0</v>
      </c>
      <c r="EG603">
        <f>Drivers!EG805</f>
        <v>0</v>
      </c>
      <c r="EH603">
        <f>Drivers!EH805</f>
        <v>0</v>
      </c>
      <c r="EI603">
        <f>Drivers!EI805</f>
        <v>0</v>
      </c>
      <c r="EJ603">
        <f>Drivers!EJ805</f>
        <v>0</v>
      </c>
    </row>
    <row r="604" spans="1:140" hidden="1" outlineLevel="1">
      <c r="A604">
        <f>Drivers!A806</f>
        <v>0</v>
      </c>
      <c r="B604">
        <f>Drivers!B806</f>
        <v>0</v>
      </c>
      <c r="C604">
        <f>Drivers!C806</f>
        <v>0</v>
      </c>
      <c r="D604">
        <f>Drivers!D806</f>
        <v>0</v>
      </c>
      <c r="E604">
        <f>Drivers!E806</f>
        <v>0</v>
      </c>
      <c r="F604">
        <f>Drivers!F806</f>
        <v>0</v>
      </c>
      <c r="G604">
        <f>Drivers!G806</f>
        <v>0</v>
      </c>
      <c r="H604">
        <f>Drivers!H806</f>
        <v>0</v>
      </c>
      <c r="I604" t="str">
        <f>Drivers!I806</f>
        <v>Marketplace Revenue</v>
      </c>
      <c r="J604">
        <f>Drivers!J806</f>
        <v>0</v>
      </c>
      <c r="K604">
        <f>Drivers!K806</f>
        <v>0</v>
      </c>
      <c r="L604">
        <f>Drivers!L806</f>
        <v>0</v>
      </c>
      <c r="M604">
        <f>Drivers!M806</f>
        <v>0</v>
      </c>
      <c r="N604">
        <f>Drivers!N806</f>
        <v>0</v>
      </c>
      <c r="O604">
        <f>Drivers!O806</f>
        <v>0</v>
      </c>
      <c r="P604">
        <f>Drivers!P806</f>
        <v>0</v>
      </c>
      <c r="Q604">
        <f>Drivers!Q806</f>
        <v>0</v>
      </c>
      <c r="R604">
        <f>Drivers!R806</f>
        <v>0</v>
      </c>
      <c r="S604">
        <f>Drivers!S806</f>
        <v>0</v>
      </c>
      <c r="T604">
        <f>Drivers!T806</f>
        <v>0</v>
      </c>
      <c r="U604">
        <f>Drivers!U806</f>
        <v>0</v>
      </c>
      <c r="V604">
        <f>Drivers!V806</f>
        <v>0</v>
      </c>
      <c r="W604">
        <f>Drivers!W806</f>
        <v>0</v>
      </c>
      <c r="X604">
        <f>Drivers!X806</f>
        <v>0</v>
      </c>
      <c r="Y604">
        <f>Drivers!Y806</f>
        <v>0</v>
      </c>
      <c r="Z604">
        <f>Drivers!Z806</f>
        <v>0</v>
      </c>
      <c r="AA604">
        <f>Drivers!AA806</f>
        <v>0</v>
      </c>
      <c r="AB604">
        <f>Drivers!AB806</f>
        <v>0</v>
      </c>
      <c r="AC604">
        <f>Drivers!AC806</f>
        <v>0</v>
      </c>
      <c r="AD604">
        <f>Drivers!AD806</f>
        <v>0</v>
      </c>
      <c r="AE604">
        <f>Drivers!AE806</f>
        <v>0</v>
      </c>
      <c r="AF604">
        <f>Drivers!AF806</f>
        <v>0</v>
      </c>
      <c r="AG604">
        <f>Drivers!AG806</f>
        <v>0</v>
      </c>
      <c r="AH604">
        <f>Drivers!AH806</f>
        <v>0</v>
      </c>
      <c r="AI604">
        <f>Drivers!AI806</f>
        <v>0</v>
      </c>
      <c r="AJ604">
        <f>Drivers!AJ806</f>
        <v>0</v>
      </c>
      <c r="AK604">
        <f>Drivers!AK806</f>
        <v>0</v>
      </c>
      <c r="AL604">
        <f>Drivers!AL806</f>
        <v>0</v>
      </c>
      <c r="AM604">
        <f>Drivers!AM806</f>
        <v>0</v>
      </c>
      <c r="AN604">
        <f>Drivers!AN806</f>
        <v>0</v>
      </c>
      <c r="AO604">
        <f>Drivers!AO806</f>
        <v>0</v>
      </c>
      <c r="AP604">
        <f>Drivers!AP806</f>
        <v>0</v>
      </c>
      <c r="AQ604">
        <f>Drivers!AQ806</f>
        <v>0</v>
      </c>
      <c r="AR604">
        <f>Drivers!AR806</f>
        <v>0</v>
      </c>
      <c r="AS604">
        <f>Drivers!AS806</f>
        <v>0</v>
      </c>
      <c r="AT604">
        <f>Drivers!AT806</f>
        <v>0</v>
      </c>
      <c r="AU604">
        <f>Drivers!AU806</f>
        <v>0</v>
      </c>
      <c r="AV604">
        <f>Drivers!AV806</f>
        <v>0</v>
      </c>
      <c r="AW604">
        <f>Drivers!AW806</f>
        <v>0</v>
      </c>
      <c r="AX604">
        <f>Drivers!AX806</f>
        <v>3.0747252747252745</v>
      </c>
      <c r="AY604">
        <f>Drivers!AY806</f>
        <v>2.0427745664739887</v>
      </c>
      <c r="AZ604">
        <f>Drivers!AZ806</f>
        <v>2.1061643835616439</v>
      </c>
      <c r="BA604">
        <f>Drivers!BA806</f>
        <v>2.5912921348314599</v>
      </c>
      <c r="BB604">
        <f>Drivers!BB806</f>
        <v>2.7114347357065802</v>
      </c>
      <c r="BC604">
        <f>Drivers!BC806</f>
        <v>2.6941489361702127</v>
      </c>
      <c r="BD604">
        <f>Drivers!BD806</f>
        <v>2.2635060639470783</v>
      </c>
      <c r="BE604">
        <f>Drivers!BE806</f>
        <v>1.68791552600704</v>
      </c>
      <c r="BF604">
        <f>Drivers!BF806</f>
        <v>1.323022453131812</v>
      </c>
      <c r="BG604">
        <f>Drivers!BG806</f>
        <v>0.94123048441838919</v>
      </c>
      <c r="BH604">
        <f>Drivers!BH806</f>
        <v>0.91052322635135141</v>
      </c>
      <c r="BI604">
        <f>Drivers!BI806</f>
        <v>0.86741510257529431</v>
      </c>
      <c r="BJ604">
        <f>Drivers!BJ806</f>
        <v>0.85051224708850803</v>
      </c>
      <c r="BK604">
        <f>Drivers!BK806</f>
        <v>0.84777386351932327</v>
      </c>
      <c r="BL604">
        <f>Drivers!BL806</f>
        <v>0.71658508540557797</v>
      </c>
      <c r="BM604">
        <f>Drivers!BM806</f>
        <v>0.68204015210587787</v>
      </c>
      <c r="BN604">
        <f>Drivers!BN806</f>
        <v>0.80402814200060857</v>
      </c>
      <c r="BO604">
        <f>Drivers!BO806</f>
        <v>0.79539128424926941</v>
      </c>
      <c r="BP604">
        <f>Drivers!BP806</f>
        <v>0.87204920214628956</v>
      </c>
      <c r="BQ604">
        <f>Drivers!BQ806</f>
        <v>0.81137646557836374</v>
      </c>
      <c r="BR604">
        <f>Drivers!BR806</f>
        <v>2.0457620448625455</v>
      </c>
      <c r="BS604">
        <f>Drivers!BS806</f>
        <v>1.735227417912355</v>
      </c>
      <c r="BT604">
        <f>Drivers!BT806</f>
        <v>1.4316981235899413</v>
      </c>
      <c r="BU604">
        <f>Drivers!BU806</f>
        <v>1.1655798491241525</v>
      </c>
      <c r="BV604">
        <f>Drivers!BV806</f>
        <v>0.14428632076342396</v>
      </c>
      <c r="BW604">
        <f>Drivers!BW806</f>
        <v>0.21681682032358429</v>
      </c>
      <c r="BX604">
        <f>Drivers!BX806</f>
        <v>0.27056826860521044</v>
      </c>
      <c r="BY604">
        <f>Drivers!BY806</f>
        <v>0.34387435791462528</v>
      </c>
      <c r="BZ604">
        <f>Drivers!BZ806</f>
        <v>0.32149885472787654</v>
      </c>
      <c r="CA604">
        <f>Drivers!CA806</f>
        <v>0.2804518169124246</v>
      </c>
      <c r="CB604">
        <f>Drivers!CB806</f>
        <v>0.25489331766046863</v>
      </c>
      <c r="CC604">
        <f>Drivers!CC806</f>
        <v>0.24040033038679831</v>
      </c>
      <c r="CD604">
        <f>Drivers!CD806</f>
        <v>0</v>
      </c>
      <c r="CE604">
        <f>Drivers!CE806</f>
        <v>0</v>
      </c>
      <c r="CF604">
        <f>Drivers!CF806</f>
        <v>0</v>
      </c>
      <c r="CG604">
        <f>Drivers!CG806</f>
        <v>0</v>
      </c>
      <c r="CH604">
        <f>Drivers!CH806</f>
        <v>0</v>
      </c>
      <c r="CI604">
        <f>Drivers!CI806</f>
        <v>0</v>
      </c>
      <c r="CJ604">
        <f>Drivers!CJ806</f>
        <v>0</v>
      </c>
      <c r="CK604">
        <f>Drivers!CK806</f>
        <v>0</v>
      </c>
      <c r="CL604">
        <f>Drivers!CL806</f>
        <v>0</v>
      </c>
      <c r="CM604">
        <f>Drivers!CM806</f>
        <v>0</v>
      </c>
      <c r="CN604">
        <f>Drivers!CN806</f>
        <v>0</v>
      </c>
      <c r="CO604">
        <f>Drivers!CO806</f>
        <v>0</v>
      </c>
      <c r="CP604">
        <f>Drivers!CP806</f>
        <v>0</v>
      </c>
      <c r="CQ604">
        <f>Drivers!CQ806</f>
        <v>0</v>
      </c>
      <c r="CR604">
        <f>Drivers!CR806</f>
        <v>0</v>
      </c>
      <c r="CS604">
        <f>Drivers!CS806</f>
        <v>0</v>
      </c>
      <c r="CT604">
        <f>Drivers!CT806</f>
        <v>0</v>
      </c>
      <c r="CU604">
        <f>Drivers!CU806</f>
        <v>0</v>
      </c>
      <c r="CV604">
        <f>Drivers!CV806</f>
        <v>0</v>
      </c>
      <c r="CW604">
        <f>Drivers!CW806</f>
        <v>0</v>
      </c>
      <c r="CX604">
        <f>Drivers!CX806</f>
        <v>0</v>
      </c>
      <c r="CY604">
        <f>Drivers!CY806</f>
        <v>0</v>
      </c>
      <c r="CZ604">
        <f>Drivers!CZ806</f>
        <v>0</v>
      </c>
      <c r="DA604">
        <f>Drivers!DA806</f>
        <v>0</v>
      </c>
      <c r="DB604">
        <f>Drivers!DB806</f>
        <v>0</v>
      </c>
      <c r="DC604">
        <f>Drivers!DC806</f>
        <v>0</v>
      </c>
      <c r="DD604">
        <f>Drivers!DD806</f>
        <v>0</v>
      </c>
      <c r="DE604">
        <f>Drivers!DE806</f>
        <v>0</v>
      </c>
      <c r="DF604">
        <f>Drivers!DF806</f>
        <v>0</v>
      </c>
      <c r="DG604">
        <f>Drivers!DG806</f>
        <v>0</v>
      </c>
      <c r="DH604">
        <f>Drivers!DH806</f>
        <v>0</v>
      </c>
      <c r="DI604">
        <f>Drivers!DI806</f>
        <v>0</v>
      </c>
      <c r="DJ604">
        <f>Drivers!DJ806</f>
        <v>0</v>
      </c>
      <c r="DK604">
        <f>Drivers!DK806</f>
        <v>0</v>
      </c>
      <c r="DL604">
        <f>Drivers!DL806</f>
        <v>0</v>
      </c>
      <c r="DM604">
        <f>Drivers!DM806</f>
        <v>0</v>
      </c>
      <c r="DN604">
        <f>Drivers!DN806</f>
        <v>0</v>
      </c>
      <c r="DO604">
        <f>Drivers!DO806</f>
        <v>0</v>
      </c>
      <c r="DP604">
        <f>Drivers!DP806</f>
        <v>0</v>
      </c>
      <c r="DQ604">
        <f>Drivers!DQ806</f>
        <v>0</v>
      </c>
      <c r="DR604" t="str">
        <f>Drivers!DR806</f>
        <v>--</v>
      </c>
      <c r="DS604" t="str">
        <f>Drivers!DS806</f>
        <v>--</v>
      </c>
      <c r="DT604">
        <f>Drivers!DT806</f>
        <v>29.092307692307692</v>
      </c>
      <c r="DU604">
        <f>Drivers!DU806</f>
        <v>2.3813905930470347</v>
      </c>
      <c r="DV604">
        <f>Drivers!DV806</f>
        <v>2.1894466283640766</v>
      </c>
      <c r="DW604">
        <f>Drivers!DW806</f>
        <v>0.97083158331358121</v>
      </c>
      <c r="DX604">
        <f>Drivers!DX806</f>
        <v>0.76144615959243822</v>
      </c>
      <c r="DY604">
        <f>Drivers!DY806</f>
        <v>0.82217147787412248</v>
      </c>
      <c r="DZ604">
        <f>Drivers!DZ806</f>
        <v>0</v>
      </c>
      <c r="EA604">
        <f>Drivers!EA806</f>
        <v>0</v>
      </c>
      <c r="EB604">
        <f>Drivers!EB806</f>
        <v>0</v>
      </c>
      <c r="EC604">
        <f>Drivers!EC806</f>
        <v>0</v>
      </c>
      <c r="ED604">
        <f>Drivers!ED806</f>
        <v>0</v>
      </c>
      <c r="EE604">
        <f>Drivers!EE806</f>
        <v>0</v>
      </c>
      <c r="EF604">
        <f>Drivers!EF806</f>
        <v>0</v>
      </c>
      <c r="EG604">
        <f>Drivers!EG806</f>
        <v>0</v>
      </c>
      <c r="EH604">
        <f>Drivers!EH806</f>
        <v>0</v>
      </c>
      <c r="EI604">
        <f>Drivers!EI806</f>
        <v>0</v>
      </c>
      <c r="EJ604">
        <f>Drivers!EJ806</f>
        <v>0</v>
      </c>
    </row>
    <row r="605" spans="1:140" hidden="1" outlineLevel="1">
      <c r="A605">
        <f>Drivers!A807</f>
        <v>0</v>
      </c>
      <c r="B605">
        <f>Drivers!B807</f>
        <v>0</v>
      </c>
      <c r="C605">
        <f>Drivers!C807</f>
        <v>0</v>
      </c>
      <c r="D605">
        <f>Drivers!D807</f>
        <v>0</v>
      </c>
      <c r="E605">
        <f>Drivers!E807</f>
        <v>0</v>
      </c>
      <c r="F605">
        <f>Drivers!F807</f>
        <v>0</v>
      </c>
      <c r="G605">
        <f>Drivers!G807</f>
        <v>0</v>
      </c>
      <c r="H605">
        <f>Drivers!H807</f>
        <v>0</v>
      </c>
      <c r="I605" t="str">
        <f>Drivers!I807</f>
        <v>Display Revenue</v>
      </c>
      <c r="J605">
        <f>Drivers!J807</f>
        <v>0</v>
      </c>
      <c r="K605">
        <f>Drivers!K807</f>
        <v>0</v>
      </c>
      <c r="L605">
        <f>Drivers!L807</f>
        <v>0</v>
      </c>
      <c r="M605">
        <f>Drivers!M807</f>
        <v>0</v>
      </c>
      <c r="N605">
        <f>Drivers!N807</f>
        <v>0</v>
      </c>
      <c r="O605">
        <f>Drivers!O807</f>
        <v>0</v>
      </c>
      <c r="P605">
        <f>Drivers!P807</f>
        <v>0</v>
      </c>
      <c r="Q605">
        <f>Drivers!Q807</f>
        <v>0</v>
      </c>
      <c r="R605">
        <f>Drivers!R807</f>
        <v>0</v>
      </c>
      <c r="S605">
        <f>Drivers!S807</f>
        <v>0</v>
      </c>
      <c r="T605">
        <f>Drivers!T807</f>
        <v>0</v>
      </c>
      <c r="U605">
        <f>Drivers!U807</f>
        <v>0</v>
      </c>
      <c r="V605">
        <f>Drivers!V807</f>
        <v>0</v>
      </c>
      <c r="W605">
        <f>Drivers!W807</f>
        <v>0</v>
      </c>
      <c r="X605">
        <f>Drivers!X807</f>
        <v>0</v>
      </c>
      <c r="Y605">
        <f>Drivers!Y807</f>
        <v>0</v>
      </c>
      <c r="Z605">
        <f>Drivers!Z807</f>
        <v>0</v>
      </c>
      <c r="AA605">
        <f>Drivers!AA807</f>
        <v>0</v>
      </c>
      <c r="AB605">
        <f>Drivers!AB807</f>
        <v>0</v>
      </c>
      <c r="AC605">
        <f>Drivers!AC807</f>
        <v>0</v>
      </c>
      <c r="AD605">
        <f>Drivers!AD807</f>
        <v>0</v>
      </c>
      <c r="AE605">
        <f>Drivers!AE807</f>
        <v>0</v>
      </c>
      <c r="AF605">
        <f>Drivers!AF807</f>
        <v>0</v>
      </c>
      <c r="AG605">
        <f>Drivers!AG807</f>
        <v>0</v>
      </c>
      <c r="AH605">
        <f>Drivers!AH807</f>
        <v>0</v>
      </c>
      <c r="AI605">
        <f>Drivers!AI807</f>
        <v>0</v>
      </c>
      <c r="AJ605">
        <f>Drivers!AJ807</f>
        <v>0</v>
      </c>
      <c r="AK605">
        <f>Drivers!AK807</f>
        <v>0</v>
      </c>
      <c r="AL605">
        <f>Drivers!AL807</f>
        <v>0</v>
      </c>
      <c r="AM605">
        <f>Drivers!AM807</f>
        <v>0</v>
      </c>
      <c r="AN605">
        <f>Drivers!AN807</f>
        <v>0</v>
      </c>
      <c r="AO605">
        <f>Drivers!AO807</f>
        <v>0</v>
      </c>
      <c r="AP605">
        <f>Drivers!AP807</f>
        <v>0</v>
      </c>
      <c r="AQ605">
        <f>Drivers!AQ807</f>
        <v>0</v>
      </c>
      <c r="AR605">
        <f>Drivers!AR807</f>
        <v>0</v>
      </c>
      <c r="AS605">
        <f>Drivers!AS807</f>
        <v>0</v>
      </c>
      <c r="AT605">
        <f>Drivers!AT807</f>
        <v>0</v>
      </c>
      <c r="AU605">
        <f>Drivers!AU807</f>
        <v>0</v>
      </c>
      <c r="AV605">
        <f>Drivers!AV807</f>
        <v>0</v>
      </c>
      <c r="AW605">
        <f>Drivers!AW807</f>
        <v>0</v>
      </c>
      <c r="AX605" t="str">
        <f>Drivers!AX807</f>
        <v>--</v>
      </c>
      <c r="AY605" t="str">
        <f>Drivers!AY807</f>
        <v>--</v>
      </c>
      <c r="AZ605" t="str">
        <f>Drivers!AZ807</f>
        <v>--</v>
      </c>
      <c r="BA605" t="str">
        <f>Drivers!BA807</f>
        <v>--</v>
      </c>
      <c r="BB605" t="str">
        <f>Drivers!BB807</f>
        <v>--</v>
      </c>
      <c r="BC605" t="str">
        <f>Drivers!BC807</f>
        <v>--</v>
      </c>
      <c r="BD605" t="str">
        <f>Drivers!BD807</f>
        <v>--</v>
      </c>
      <c r="BE605" t="str">
        <f>Drivers!BE807</f>
        <v>--</v>
      </c>
      <c r="BF605" t="str">
        <f>Drivers!BF807</f>
        <v>--</v>
      </c>
      <c r="BG605" t="str">
        <f>Drivers!BG807</f>
        <v>--</v>
      </c>
      <c r="BH605" t="str">
        <f>Drivers!BH807</f>
        <v>--</v>
      </c>
      <c r="BI605" t="str">
        <f>Drivers!BI807</f>
        <v>--</v>
      </c>
      <c r="BJ605" t="str">
        <f>Drivers!BJ807</f>
        <v>--</v>
      </c>
      <c r="BK605" t="str">
        <f>Drivers!BK807</f>
        <v>--</v>
      </c>
      <c r="BL605" t="str">
        <f>Drivers!BL807</f>
        <v>--</v>
      </c>
      <c r="BM605" t="str">
        <f>Drivers!BM807</f>
        <v>--</v>
      </c>
      <c r="BN605" t="str">
        <f>Drivers!BN807</f>
        <v>--</v>
      </c>
      <c r="BO605" t="str">
        <f>Drivers!BO807</f>
        <v>--</v>
      </c>
      <c r="BP605" t="str">
        <f>Drivers!BP807</f>
        <v>--</v>
      </c>
      <c r="BQ605" t="str">
        <f>Drivers!BQ807</f>
        <v>--</v>
      </c>
      <c r="BR605" t="str">
        <f>Drivers!BR807</f>
        <v>--</v>
      </c>
      <c r="BS605" t="str">
        <f>Drivers!BS807</f>
        <v>--</v>
      </c>
      <c r="BT605" t="str">
        <f>Drivers!BT807</f>
        <v>--</v>
      </c>
      <c r="BU605" t="str">
        <f>Drivers!BU807</f>
        <v>--</v>
      </c>
      <c r="BV605" t="str">
        <f>Drivers!BV807</f>
        <v>--</v>
      </c>
      <c r="BW605" t="str">
        <f>Drivers!BW807</f>
        <v>--</v>
      </c>
      <c r="BX605" t="str">
        <f>Drivers!BX807</f>
        <v>--</v>
      </c>
      <c r="BY605" t="str">
        <f>Drivers!BY807</f>
        <v>--</v>
      </c>
      <c r="BZ605" t="str">
        <f>Drivers!BZ807</f>
        <v>--</v>
      </c>
      <c r="CA605" t="str">
        <f>Drivers!CA807</f>
        <v>--</v>
      </c>
      <c r="CB605" t="str">
        <f>Drivers!CB807</f>
        <v>--</v>
      </c>
      <c r="CC605" t="str">
        <f>Drivers!CC807</f>
        <v>--</v>
      </c>
      <c r="CD605">
        <f>Drivers!CD807</f>
        <v>0</v>
      </c>
      <c r="CE605">
        <f>Drivers!CE807</f>
        <v>0</v>
      </c>
      <c r="CF605">
        <f>Drivers!CF807</f>
        <v>0</v>
      </c>
      <c r="CG605">
        <f>Drivers!CG807</f>
        <v>0</v>
      </c>
      <c r="CH605">
        <f>Drivers!CH807</f>
        <v>0</v>
      </c>
      <c r="CI605">
        <f>Drivers!CI807</f>
        <v>0</v>
      </c>
      <c r="CJ605">
        <f>Drivers!CJ807</f>
        <v>0</v>
      </c>
      <c r="CK605">
        <f>Drivers!CK807</f>
        <v>0</v>
      </c>
      <c r="CL605">
        <f>Drivers!CL807</f>
        <v>0</v>
      </c>
      <c r="CM605">
        <f>Drivers!CM807</f>
        <v>0</v>
      </c>
      <c r="CN605">
        <f>Drivers!CN807</f>
        <v>0</v>
      </c>
      <c r="CO605">
        <f>Drivers!CO807</f>
        <v>0</v>
      </c>
      <c r="CP605">
        <f>Drivers!CP807</f>
        <v>0</v>
      </c>
      <c r="CQ605">
        <f>Drivers!CQ807</f>
        <v>0</v>
      </c>
      <c r="CR605">
        <f>Drivers!CR807</f>
        <v>0</v>
      </c>
      <c r="CS605">
        <f>Drivers!CS807</f>
        <v>0</v>
      </c>
      <c r="CT605">
        <f>Drivers!CT807</f>
        <v>0</v>
      </c>
      <c r="CU605">
        <f>Drivers!CU807</f>
        <v>0</v>
      </c>
      <c r="CV605">
        <f>Drivers!CV807</f>
        <v>0</v>
      </c>
      <c r="CW605">
        <f>Drivers!CW807</f>
        <v>0</v>
      </c>
      <c r="CX605">
        <f>Drivers!CX807</f>
        <v>0</v>
      </c>
      <c r="CY605">
        <f>Drivers!CY807</f>
        <v>0</v>
      </c>
      <c r="CZ605">
        <f>Drivers!CZ807</f>
        <v>0</v>
      </c>
      <c r="DA605">
        <f>Drivers!DA807</f>
        <v>0</v>
      </c>
      <c r="DB605">
        <f>Drivers!DB807</f>
        <v>0</v>
      </c>
      <c r="DC605">
        <f>Drivers!DC807</f>
        <v>0</v>
      </c>
      <c r="DD605">
        <f>Drivers!DD807</f>
        <v>0</v>
      </c>
      <c r="DE605">
        <f>Drivers!DE807</f>
        <v>0</v>
      </c>
      <c r="DF605">
        <f>Drivers!DF807</f>
        <v>0</v>
      </c>
      <c r="DG605">
        <f>Drivers!DG807</f>
        <v>0</v>
      </c>
      <c r="DH605">
        <f>Drivers!DH807</f>
        <v>0</v>
      </c>
      <c r="DI605">
        <f>Drivers!DI807</f>
        <v>0</v>
      </c>
      <c r="DJ605">
        <f>Drivers!DJ807</f>
        <v>0</v>
      </c>
      <c r="DK605">
        <f>Drivers!DK807</f>
        <v>0</v>
      </c>
      <c r="DL605">
        <f>Drivers!DL807</f>
        <v>0</v>
      </c>
      <c r="DM605">
        <f>Drivers!DM807</f>
        <v>0</v>
      </c>
      <c r="DN605">
        <f>Drivers!DN807</f>
        <v>0</v>
      </c>
      <c r="DO605">
        <f>Drivers!DO807</f>
        <v>0</v>
      </c>
      <c r="DP605">
        <f>Drivers!DP807</f>
        <v>0</v>
      </c>
      <c r="DQ605">
        <f>Drivers!DQ807</f>
        <v>0</v>
      </c>
      <c r="DR605" t="str">
        <f>Drivers!DR807</f>
        <v>--</v>
      </c>
      <c r="DS605" t="str">
        <f>Drivers!DS807</f>
        <v>--</v>
      </c>
      <c r="DT605" t="str">
        <f>Drivers!DT807</f>
        <v>--</v>
      </c>
      <c r="DU605" t="str">
        <f>Drivers!DU807</f>
        <v>--</v>
      </c>
      <c r="DV605" t="str">
        <f>Drivers!DV807</f>
        <v>--</v>
      </c>
      <c r="DW605" t="str">
        <f>Drivers!DW807</f>
        <v>--</v>
      </c>
      <c r="DX605" t="str">
        <f>Drivers!DX807</f>
        <v>--</v>
      </c>
      <c r="DY605" t="str">
        <f>Drivers!DY807</f>
        <v>--</v>
      </c>
      <c r="DZ605">
        <f>Drivers!DZ807</f>
        <v>0</v>
      </c>
      <c r="EA605">
        <f>Drivers!EA807</f>
        <v>0</v>
      </c>
      <c r="EB605">
        <f>Drivers!EB807</f>
        <v>0</v>
      </c>
      <c r="EC605">
        <f>Drivers!EC807</f>
        <v>0</v>
      </c>
      <c r="ED605">
        <f>Drivers!ED807</f>
        <v>0</v>
      </c>
      <c r="EE605">
        <f>Drivers!EE807</f>
        <v>0</v>
      </c>
      <c r="EF605">
        <f>Drivers!EF807</f>
        <v>0</v>
      </c>
      <c r="EG605">
        <f>Drivers!EG807</f>
        <v>0</v>
      </c>
      <c r="EH605">
        <f>Drivers!EH807</f>
        <v>0</v>
      </c>
      <c r="EI605">
        <f>Drivers!EI807</f>
        <v>0</v>
      </c>
      <c r="EJ605">
        <f>Drivers!EJ807</f>
        <v>0</v>
      </c>
    </row>
    <row r="606" spans="1:140" hidden="1" outlineLevel="1">
      <c r="A606">
        <f>Drivers!A808</f>
        <v>0</v>
      </c>
      <c r="B606">
        <f>Drivers!B808</f>
        <v>0</v>
      </c>
      <c r="C606">
        <f>Drivers!C808</f>
        <v>0</v>
      </c>
      <c r="D606">
        <f>Drivers!D808</f>
        <v>0</v>
      </c>
      <c r="E606">
        <f>Drivers!E808</f>
        <v>0</v>
      </c>
      <c r="F606">
        <f>Drivers!F808</f>
        <v>0</v>
      </c>
      <c r="G606">
        <f>Drivers!G808</f>
        <v>0</v>
      </c>
      <c r="H606">
        <f>Drivers!H808</f>
        <v>0</v>
      </c>
      <c r="I606" t="str">
        <f>Drivers!I808</f>
        <v>Total Revenue</v>
      </c>
      <c r="J606">
        <f>Drivers!J808</f>
        <v>0</v>
      </c>
      <c r="K606">
        <f>Drivers!K808</f>
        <v>0</v>
      </c>
      <c r="L606">
        <f>Drivers!L808</f>
        <v>0</v>
      </c>
      <c r="M606">
        <f>Drivers!M808</f>
        <v>0</v>
      </c>
      <c r="N606">
        <f>Drivers!N808</f>
        <v>0</v>
      </c>
      <c r="O606">
        <f>Drivers!O808</f>
        <v>0</v>
      </c>
      <c r="P606">
        <f>Drivers!P808</f>
        <v>0</v>
      </c>
      <c r="Q606">
        <f>Drivers!Q808</f>
        <v>0</v>
      </c>
      <c r="R606">
        <f>Drivers!R808</f>
        <v>0</v>
      </c>
      <c r="S606">
        <f>Drivers!S808</f>
        <v>0</v>
      </c>
      <c r="T606">
        <f>Drivers!T808</f>
        <v>0</v>
      </c>
      <c r="U606">
        <f>Drivers!U808</f>
        <v>0</v>
      </c>
      <c r="V606">
        <f>Drivers!V808</f>
        <v>0</v>
      </c>
      <c r="W606">
        <f>Drivers!W808</f>
        <v>0</v>
      </c>
      <c r="X606">
        <f>Drivers!X808</f>
        <v>0</v>
      </c>
      <c r="Y606">
        <f>Drivers!Y808</f>
        <v>0</v>
      </c>
      <c r="Z606">
        <f>Drivers!Z808</f>
        <v>0</v>
      </c>
      <c r="AA606">
        <f>Drivers!AA808</f>
        <v>0</v>
      </c>
      <c r="AB606">
        <f>Drivers!AB808</f>
        <v>0</v>
      </c>
      <c r="AC606">
        <f>Drivers!AC808</f>
        <v>0</v>
      </c>
      <c r="AD606">
        <f>Drivers!AD808</f>
        <v>0</v>
      </c>
      <c r="AE606">
        <f>Drivers!AE808</f>
        <v>0</v>
      </c>
      <c r="AF606">
        <f>Drivers!AF808</f>
        <v>0</v>
      </c>
      <c r="AG606">
        <f>Drivers!AG808</f>
        <v>0</v>
      </c>
      <c r="AH606">
        <f>Drivers!AH808</f>
        <v>0</v>
      </c>
      <c r="AI606">
        <f>Drivers!AI808</f>
        <v>0</v>
      </c>
      <c r="AJ606">
        <f>Drivers!AJ808</f>
        <v>0</v>
      </c>
      <c r="AK606">
        <f>Drivers!AK808</f>
        <v>0</v>
      </c>
      <c r="AL606">
        <f>Drivers!AL808</f>
        <v>0</v>
      </c>
      <c r="AM606">
        <f>Drivers!AM808</f>
        <v>0</v>
      </c>
      <c r="AN606">
        <f>Drivers!AN808</f>
        <v>0</v>
      </c>
      <c r="AO606">
        <f>Drivers!AO808</f>
        <v>0</v>
      </c>
      <c r="AP606">
        <f>Drivers!AP808</f>
        <v>0</v>
      </c>
      <c r="AQ606">
        <f>Drivers!AQ808</f>
        <v>0</v>
      </c>
      <c r="AR606">
        <f>Drivers!AR808</f>
        <v>0</v>
      </c>
      <c r="AS606">
        <f>Drivers!AS808</f>
        <v>0</v>
      </c>
      <c r="AT606">
        <f>Drivers!AT808</f>
        <v>0</v>
      </c>
      <c r="AU606">
        <f>Drivers!AU808</f>
        <v>0</v>
      </c>
      <c r="AV606">
        <f>Drivers!AV808</f>
        <v>0</v>
      </c>
      <c r="AW606">
        <f>Drivers!AW808</f>
        <v>0</v>
      </c>
      <c r="AX606">
        <f>Drivers!AX808</f>
        <v>0.9442013129102842</v>
      </c>
      <c r="AY606">
        <f>Drivers!AY808</f>
        <v>0.62833037300177619</v>
      </c>
      <c r="AZ606">
        <f>Drivers!AZ808</f>
        <v>0.48511099079588504</v>
      </c>
      <c r="BA606">
        <f>Drivers!BA808</f>
        <v>1.0350765306122449</v>
      </c>
      <c r="BB606">
        <f>Drivers!BB808</f>
        <v>1.1121740761583192</v>
      </c>
      <c r="BC606">
        <f>Drivers!BC808</f>
        <v>1.1604854104172349</v>
      </c>
      <c r="BD606">
        <f>Drivers!BD808</f>
        <v>1.3158342447441975</v>
      </c>
      <c r="BE606">
        <f>Drivers!BE808</f>
        <v>1.0778230439778547</v>
      </c>
      <c r="BF606">
        <f>Drivers!BF808</f>
        <v>1.0277975133214921</v>
      </c>
      <c r="BG606">
        <f>Drivers!BG808</f>
        <v>0.75228778794572437</v>
      </c>
      <c r="BH606">
        <f>Drivers!BH808</f>
        <v>0.67471270399328342</v>
      </c>
      <c r="BI606">
        <f>Drivers!BI808</f>
        <v>0.726258106681414</v>
      </c>
      <c r="BJ606">
        <f>Drivers!BJ808</f>
        <v>0.7065650593439321</v>
      </c>
      <c r="BK606">
        <f>Drivers!BK808</f>
        <v>0.68989735278227959</v>
      </c>
      <c r="BL606">
        <f>Drivers!BL808</f>
        <v>0.67040576531411555</v>
      </c>
      <c r="BM606">
        <f>Drivers!BM808</f>
        <v>0.69927483472638818</v>
      </c>
      <c r="BN606">
        <f>Drivers!BN808</f>
        <v>0.70002053071908832</v>
      </c>
      <c r="BO606">
        <f>Drivers!BO808</f>
        <v>0.67679028132992314</v>
      </c>
      <c r="BP606">
        <f>Drivers!BP808</f>
        <v>0.66280880118549623</v>
      </c>
      <c r="BQ606">
        <f>Drivers!BQ808</f>
        <v>0.58238500034277085</v>
      </c>
      <c r="BR606">
        <f>Drivers!BR808</f>
        <v>1.453557357003759</v>
      </c>
      <c r="BS606">
        <f>Drivers!BS808</f>
        <v>1.1769176993962511</v>
      </c>
      <c r="BT606">
        <f>Drivers!BT808</f>
        <v>0.99405500530198787</v>
      </c>
      <c r="BU606">
        <f>Drivers!BU808</f>
        <v>0.83441822179380254</v>
      </c>
      <c r="BV606">
        <f>Drivers!BV808</f>
        <v>0.14428632076342374</v>
      </c>
      <c r="BW606">
        <f>Drivers!BW808</f>
        <v>0.21681682032358429</v>
      </c>
      <c r="BX606">
        <f>Drivers!BX808</f>
        <v>0.27056826860521044</v>
      </c>
      <c r="BY606">
        <f>Drivers!BY808</f>
        <v>0.34387435791462506</v>
      </c>
      <c r="BZ606">
        <f>Drivers!BZ808</f>
        <v>0.32149885472787676</v>
      </c>
      <c r="CA606">
        <f>Drivers!CA808</f>
        <v>0.2804518169124246</v>
      </c>
      <c r="CB606">
        <f>Drivers!CB808</f>
        <v>0.25489331766046863</v>
      </c>
      <c r="CC606">
        <f>Drivers!CC808</f>
        <v>0.24040033038679831</v>
      </c>
      <c r="CD606">
        <f>Drivers!CD808</f>
        <v>0</v>
      </c>
      <c r="CE606">
        <f>Drivers!CE808</f>
        <v>0</v>
      </c>
      <c r="CF606">
        <f>Drivers!CF808</f>
        <v>0</v>
      </c>
      <c r="CG606">
        <f>Drivers!CG808</f>
        <v>0</v>
      </c>
      <c r="CH606">
        <f>Drivers!CH808</f>
        <v>0</v>
      </c>
      <c r="CI606">
        <f>Drivers!CI808</f>
        <v>0</v>
      </c>
      <c r="CJ606">
        <f>Drivers!CJ808</f>
        <v>0</v>
      </c>
      <c r="CK606">
        <f>Drivers!CK808</f>
        <v>0</v>
      </c>
      <c r="CL606">
        <f>Drivers!CL808</f>
        <v>0</v>
      </c>
      <c r="CM606">
        <f>Drivers!CM808</f>
        <v>0</v>
      </c>
      <c r="CN606">
        <f>Drivers!CN808</f>
        <v>0</v>
      </c>
      <c r="CO606">
        <f>Drivers!CO808</f>
        <v>0</v>
      </c>
      <c r="CP606">
        <f>Drivers!CP808</f>
        <v>0</v>
      </c>
      <c r="CQ606">
        <f>Drivers!CQ808</f>
        <v>0</v>
      </c>
      <c r="CR606">
        <f>Drivers!CR808</f>
        <v>0</v>
      </c>
      <c r="CS606">
        <f>Drivers!CS808</f>
        <v>0</v>
      </c>
      <c r="CT606">
        <f>Drivers!CT808</f>
        <v>0</v>
      </c>
      <c r="CU606">
        <f>Drivers!CU808</f>
        <v>0</v>
      </c>
      <c r="CV606">
        <f>Drivers!CV808</f>
        <v>0</v>
      </c>
      <c r="CW606">
        <f>Drivers!CW808</f>
        <v>0</v>
      </c>
      <c r="CX606">
        <f>Drivers!CX808</f>
        <v>0</v>
      </c>
      <c r="CY606">
        <f>Drivers!CY808</f>
        <v>0</v>
      </c>
      <c r="CZ606">
        <f>Drivers!CZ808</f>
        <v>0</v>
      </c>
      <c r="DA606">
        <f>Drivers!DA808</f>
        <v>0</v>
      </c>
      <c r="DB606">
        <f>Drivers!DB808</f>
        <v>0</v>
      </c>
      <c r="DC606">
        <f>Drivers!DC808</f>
        <v>0</v>
      </c>
      <c r="DD606">
        <f>Drivers!DD808</f>
        <v>0</v>
      </c>
      <c r="DE606">
        <f>Drivers!DE808</f>
        <v>0</v>
      </c>
      <c r="DF606">
        <f>Drivers!DF808</f>
        <v>0</v>
      </c>
      <c r="DG606">
        <f>Drivers!DG808</f>
        <v>0</v>
      </c>
      <c r="DH606">
        <f>Drivers!DH808</f>
        <v>0</v>
      </c>
      <c r="DI606">
        <f>Drivers!DI808</f>
        <v>0</v>
      </c>
      <c r="DJ606">
        <f>Drivers!DJ808</f>
        <v>0</v>
      </c>
      <c r="DK606">
        <f>Drivers!DK808</f>
        <v>0</v>
      </c>
      <c r="DL606">
        <f>Drivers!DL808</f>
        <v>0</v>
      </c>
      <c r="DM606">
        <f>Drivers!DM808</f>
        <v>0</v>
      </c>
      <c r="DN606">
        <f>Drivers!DN808</f>
        <v>0</v>
      </c>
      <c r="DO606">
        <f>Drivers!DO808</f>
        <v>0</v>
      </c>
      <c r="DP606">
        <f>Drivers!DP808</f>
        <v>0</v>
      </c>
      <c r="DQ606">
        <f>Drivers!DQ808</f>
        <v>0</v>
      </c>
      <c r="DR606">
        <f>Drivers!DR808</f>
        <v>0.65679645605036141</v>
      </c>
      <c r="DS606">
        <f>Drivers!DS808</f>
        <v>0.49071207430340569</v>
      </c>
      <c r="DT606">
        <f>Drivers!DT808</f>
        <v>0.65118474464268861</v>
      </c>
      <c r="DU606">
        <f>Drivers!DU808</f>
        <v>0.74186724601223486</v>
      </c>
      <c r="DV606">
        <f>Drivers!DV808</f>
        <v>1.1680178553845142</v>
      </c>
      <c r="DW606">
        <f>Drivers!DW808</f>
        <v>0.76903395757951976</v>
      </c>
      <c r="DX606">
        <f>Drivers!DX808</f>
        <v>0.69058622165169026</v>
      </c>
      <c r="DY606">
        <f>Drivers!DY808</f>
        <v>0.64971525475208147</v>
      </c>
      <c r="DZ606">
        <f>Drivers!DZ808</f>
        <v>0</v>
      </c>
      <c r="EA606">
        <f>Drivers!EA808</f>
        <v>0</v>
      </c>
      <c r="EB606">
        <f>Drivers!EB808</f>
        <v>0</v>
      </c>
      <c r="EC606">
        <f>Drivers!EC808</f>
        <v>0</v>
      </c>
      <c r="ED606">
        <f>Drivers!ED808</f>
        <v>0</v>
      </c>
      <c r="EE606">
        <f>Drivers!EE808</f>
        <v>0</v>
      </c>
      <c r="EF606">
        <f>Drivers!EF808</f>
        <v>0</v>
      </c>
      <c r="EG606">
        <f>Drivers!EG808</f>
        <v>0</v>
      </c>
      <c r="EH606">
        <f>Drivers!EH808</f>
        <v>0</v>
      </c>
      <c r="EI606">
        <f>Drivers!EI808</f>
        <v>0</v>
      </c>
      <c r="EJ606">
        <f>Drivers!EJ808</f>
        <v>0</v>
      </c>
    </row>
    <row r="607" spans="1:140" hidden="1" outlineLevel="1">
      <c r="A607">
        <f>Drivers!A809</f>
        <v>0</v>
      </c>
      <c r="B607">
        <f>Drivers!B809</f>
        <v>0</v>
      </c>
      <c r="C607">
        <f>Drivers!C809</f>
        <v>0</v>
      </c>
      <c r="D607">
        <f>Drivers!D809</f>
        <v>0</v>
      </c>
      <c r="E607">
        <f>Drivers!E809</f>
        <v>0</v>
      </c>
      <c r="F607">
        <f>Drivers!F809</f>
        <v>0</v>
      </c>
      <c r="G607">
        <f>Drivers!G809</f>
        <v>0</v>
      </c>
      <c r="H607">
        <f>Drivers!H809</f>
        <v>0</v>
      </c>
      <c r="I607">
        <f>Drivers!I809</f>
        <v>0</v>
      </c>
      <c r="J607">
        <f>Drivers!J809</f>
        <v>0</v>
      </c>
      <c r="K607">
        <f>Drivers!K809</f>
        <v>0</v>
      </c>
      <c r="L607">
        <f>Drivers!L809</f>
        <v>0</v>
      </c>
      <c r="M607">
        <f>Drivers!M809</f>
        <v>0</v>
      </c>
      <c r="N607">
        <f>Drivers!N809</f>
        <v>0</v>
      </c>
      <c r="O607">
        <f>Drivers!O809</f>
        <v>0</v>
      </c>
      <c r="P607">
        <f>Drivers!P809</f>
        <v>0</v>
      </c>
      <c r="Q607">
        <f>Drivers!Q809</f>
        <v>0</v>
      </c>
      <c r="R607">
        <f>Drivers!R809</f>
        <v>0</v>
      </c>
      <c r="S607">
        <f>Drivers!S809</f>
        <v>0</v>
      </c>
      <c r="T607">
        <f>Drivers!T809</f>
        <v>0</v>
      </c>
      <c r="U607">
        <f>Drivers!U809</f>
        <v>0</v>
      </c>
      <c r="V607">
        <f>Drivers!V809</f>
        <v>0</v>
      </c>
      <c r="W607">
        <f>Drivers!W809</f>
        <v>0</v>
      </c>
      <c r="X607">
        <f>Drivers!X809</f>
        <v>0</v>
      </c>
      <c r="Y607">
        <f>Drivers!Y809</f>
        <v>0</v>
      </c>
      <c r="Z607">
        <f>Drivers!Z809</f>
        <v>0</v>
      </c>
      <c r="AA607">
        <f>Drivers!AA809</f>
        <v>0</v>
      </c>
      <c r="AB607">
        <f>Drivers!AB809</f>
        <v>0</v>
      </c>
      <c r="AC607">
        <f>Drivers!AC809</f>
        <v>0</v>
      </c>
      <c r="AD607">
        <f>Drivers!AD809</f>
        <v>0</v>
      </c>
      <c r="AE607">
        <f>Drivers!AE809</f>
        <v>0</v>
      </c>
      <c r="AF607">
        <f>Drivers!AF809</f>
        <v>0</v>
      </c>
      <c r="AG607">
        <f>Drivers!AG809</f>
        <v>0</v>
      </c>
      <c r="AH607">
        <f>Drivers!AH809</f>
        <v>0</v>
      </c>
      <c r="AI607">
        <f>Drivers!AI809</f>
        <v>0</v>
      </c>
      <c r="AJ607">
        <f>Drivers!AJ809</f>
        <v>0</v>
      </c>
      <c r="AK607">
        <f>Drivers!AK809</f>
        <v>0</v>
      </c>
      <c r="AL607">
        <f>Drivers!AL809</f>
        <v>0</v>
      </c>
      <c r="AM607">
        <f>Drivers!AM809</f>
        <v>0</v>
      </c>
      <c r="AN607">
        <f>Drivers!AN809</f>
        <v>0</v>
      </c>
      <c r="AO607">
        <f>Drivers!AO809</f>
        <v>0</v>
      </c>
      <c r="AP607">
        <f>Drivers!AP809</f>
        <v>0</v>
      </c>
      <c r="AQ607">
        <f>Drivers!AQ809</f>
        <v>0</v>
      </c>
      <c r="AR607">
        <f>Drivers!AR809</f>
        <v>0</v>
      </c>
      <c r="AS607">
        <f>Drivers!AS809</f>
        <v>0</v>
      </c>
      <c r="AT607">
        <f>Drivers!AT809</f>
        <v>0</v>
      </c>
      <c r="AU607">
        <f>Drivers!AU809</f>
        <v>0</v>
      </c>
      <c r="AV607">
        <f>Drivers!AV809</f>
        <v>0</v>
      </c>
      <c r="AW607">
        <f>Drivers!AW809</f>
        <v>0</v>
      </c>
      <c r="AX607">
        <f>Drivers!AX809</f>
        <v>0</v>
      </c>
      <c r="AY607">
        <f>Drivers!AY809</f>
        <v>0</v>
      </c>
      <c r="AZ607">
        <f>Drivers!AZ809</f>
        <v>0</v>
      </c>
      <c r="BA607">
        <f>Drivers!BA809</f>
        <v>0</v>
      </c>
      <c r="BB607">
        <f>Drivers!BB809</f>
        <v>0</v>
      </c>
      <c r="BC607">
        <f>Drivers!BC809</f>
        <v>0</v>
      </c>
      <c r="BD607">
        <f>Drivers!BD809</f>
        <v>0</v>
      </c>
      <c r="BE607">
        <f>Drivers!BE809</f>
        <v>0</v>
      </c>
      <c r="BF607">
        <f>Drivers!BF809</f>
        <v>0</v>
      </c>
      <c r="BG607">
        <f>Drivers!BG809</f>
        <v>0</v>
      </c>
      <c r="BH607">
        <f>Drivers!BH809</f>
        <v>0</v>
      </c>
      <c r="BI607">
        <f>Drivers!BI809</f>
        <v>0</v>
      </c>
      <c r="BJ607">
        <f>Drivers!BJ809</f>
        <v>0</v>
      </c>
      <c r="BK607">
        <f>Drivers!BK809</f>
        <v>0</v>
      </c>
      <c r="BL607">
        <f>Drivers!BL809</f>
        <v>0</v>
      </c>
      <c r="BM607">
        <f>Drivers!BM809</f>
        <v>0</v>
      </c>
      <c r="BN607">
        <f>Drivers!BN809</f>
        <v>0</v>
      </c>
      <c r="BO607">
        <f>Drivers!BO809</f>
        <v>0</v>
      </c>
      <c r="BP607">
        <f>Drivers!BP809</f>
        <v>0</v>
      </c>
      <c r="BQ607">
        <f>Drivers!BQ809</f>
        <v>0</v>
      </c>
      <c r="BR607">
        <f>Drivers!BR809</f>
        <v>0</v>
      </c>
      <c r="BS607">
        <f>Drivers!BS809</f>
        <v>0</v>
      </c>
      <c r="BT607">
        <f>Drivers!BT809</f>
        <v>0</v>
      </c>
      <c r="BU607">
        <f>Drivers!BU809</f>
        <v>0</v>
      </c>
      <c r="BV607">
        <f>Drivers!BV809</f>
        <v>0</v>
      </c>
      <c r="BW607">
        <f>Drivers!BW809</f>
        <v>0</v>
      </c>
      <c r="BX607">
        <f>Drivers!BX809</f>
        <v>0</v>
      </c>
      <c r="BY607">
        <f>Drivers!BY809</f>
        <v>0</v>
      </c>
      <c r="BZ607">
        <f>Drivers!BZ809</f>
        <v>0</v>
      </c>
      <c r="CA607">
        <f>Drivers!CA809</f>
        <v>0</v>
      </c>
      <c r="CB607">
        <f>Drivers!CB809</f>
        <v>0</v>
      </c>
      <c r="CC607">
        <f>Drivers!CC809</f>
        <v>0</v>
      </c>
      <c r="CD607">
        <f>Drivers!CD809</f>
        <v>0</v>
      </c>
      <c r="CE607">
        <f>Drivers!CE809</f>
        <v>0</v>
      </c>
      <c r="CF607">
        <f>Drivers!CF809</f>
        <v>0</v>
      </c>
      <c r="CG607">
        <f>Drivers!CG809</f>
        <v>0</v>
      </c>
      <c r="CH607">
        <f>Drivers!CH809</f>
        <v>0</v>
      </c>
      <c r="CI607">
        <f>Drivers!CI809</f>
        <v>0</v>
      </c>
      <c r="CJ607">
        <f>Drivers!CJ809</f>
        <v>0</v>
      </c>
      <c r="CK607">
        <f>Drivers!CK809</f>
        <v>0</v>
      </c>
      <c r="CL607">
        <f>Drivers!CL809</f>
        <v>0</v>
      </c>
      <c r="CM607">
        <f>Drivers!CM809</f>
        <v>0</v>
      </c>
      <c r="CN607">
        <f>Drivers!CN809</f>
        <v>0</v>
      </c>
      <c r="CO607">
        <f>Drivers!CO809</f>
        <v>0</v>
      </c>
      <c r="CP607">
        <f>Drivers!CP809</f>
        <v>0</v>
      </c>
      <c r="CQ607">
        <f>Drivers!CQ809</f>
        <v>0</v>
      </c>
      <c r="CR607">
        <f>Drivers!CR809</f>
        <v>0</v>
      </c>
      <c r="CS607">
        <f>Drivers!CS809</f>
        <v>0</v>
      </c>
      <c r="CT607">
        <f>Drivers!CT809</f>
        <v>0</v>
      </c>
      <c r="CU607">
        <f>Drivers!CU809</f>
        <v>0</v>
      </c>
      <c r="CV607">
        <f>Drivers!CV809</f>
        <v>0</v>
      </c>
      <c r="CW607">
        <f>Drivers!CW809</f>
        <v>0</v>
      </c>
      <c r="CX607">
        <f>Drivers!CX809</f>
        <v>0</v>
      </c>
      <c r="CY607">
        <f>Drivers!CY809</f>
        <v>0</v>
      </c>
      <c r="CZ607">
        <f>Drivers!CZ809</f>
        <v>0</v>
      </c>
      <c r="DA607">
        <f>Drivers!DA809</f>
        <v>0</v>
      </c>
      <c r="DB607">
        <f>Drivers!DB809</f>
        <v>0</v>
      </c>
      <c r="DC607">
        <f>Drivers!DC809</f>
        <v>0</v>
      </c>
      <c r="DD607">
        <f>Drivers!DD809</f>
        <v>0</v>
      </c>
      <c r="DE607">
        <f>Drivers!DE809</f>
        <v>0</v>
      </c>
      <c r="DF607">
        <f>Drivers!DF809</f>
        <v>0</v>
      </c>
      <c r="DG607">
        <f>Drivers!DG809</f>
        <v>0</v>
      </c>
      <c r="DH607">
        <f>Drivers!DH809</f>
        <v>0</v>
      </c>
      <c r="DI607">
        <f>Drivers!DI809</f>
        <v>0</v>
      </c>
      <c r="DJ607">
        <f>Drivers!DJ809</f>
        <v>0</v>
      </c>
      <c r="DK607">
        <f>Drivers!DK809</f>
        <v>0</v>
      </c>
      <c r="DL607">
        <f>Drivers!DL809</f>
        <v>0</v>
      </c>
      <c r="DM607">
        <f>Drivers!DM809</f>
        <v>0</v>
      </c>
      <c r="DN607">
        <f>Drivers!DN809</f>
        <v>0</v>
      </c>
      <c r="DO607">
        <f>Drivers!DO809</f>
        <v>0</v>
      </c>
      <c r="DP607">
        <f>Drivers!DP809</f>
        <v>0</v>
      </c>
      <c r="DQ607">
        <f>Drivers!DQ809</f>
        <v>0</v>
      </c>
      <c r="DR607">
        <f>Drivers!DR809</f>
        <v>0</v>
      </c>
      <c r="DS607">
        <f>Drivers!DS809</f>
        <v>0</v>
      </c>
      <c r="DT607">
        <f>Drivers!DT809</f>
        <v>0</v>
      </c>
      <c r="DU607">
        <f>Drivers!DU809</f>
        <v>0</v>
      </c>
      <c r="DV607">
        <f>Drivers!DV809</f>
        <v>0</v>
      </c>
      <c r="DW607">
        <f>Drivers!DW809</f>
        <v>0</v>
      </c>
      <c r="DX607">
        <f>Drivers!DX809</f>
        <v>0</v>
      </c>
      <c r="DY607">
        <f>Drivers!DY809</f>
        <v>0</v>
      </c>
      <c r="DZ607">
        <f>Drivers!DZ809</f>
        <v>0</v>
      </c>
      <c r="EA607">
        <f>Drivers!EA809</f>
        <v>0</v>
      </c>
      <c r="EB607">
        <f>Drivers!EB809</f>
        <v>0</v>
      </c>
      <c r="EC607">
        <f>Drivers!EC809</f>
        <v>0</v>
      </c>
      <c r="ED607">
        <f>Drivers!ED809</f>
        <v>0</v>
      </c>
      <c r="EE607">
        <f>Drivers!EE809</f>
        <v>0</v>
      </c>
      <c r="EF607">
        <f>Drivers!EF809</f>
        <v>0</v>
      </c>
      <c r="EG607">
        <f>Drivers!EG809</f>
        <v>0</v>
      </c>
      <c r="EH607">
        <f>Drivers!EH809</f>
        <v>0</v>
      </c>
      <c r="EI607">
        <f>Drivers!EI809</f>
        <v>0</v>
      </c>
      <c r="EJ607">
        <f>Drivers!EJ809</f>
        <v>0</v>
      </c>
    </row>
    <row r="608" spans="1:140" hidden="1" outlineLevel="1">
      <c r="A608">
        <f>Drivers!A810</f>
        <v>0</v>
      </c>
      <c r="B608">
        <f>Drivers!B810</f>
        <v>0</v>
      </c>
      <c r="C608">
        <f>Drivers!C810</f>
        <v>0</v>
      </c>
      <c r="D608">
        <f>Drivers!D810</f>
        <v>0</v>
      </c>
      <c r="E608">
        <f>Drivers!E810</f>
        <v>0</v>
      </c>
      <c r="F608">
        <f>Drivers!F810</f>
        <v>0</v>
      </c>
      <c r="G608">
        <f>Drivers!G810</f>
        <v>0</v>
      </c>
      <c r="H608">
        <f>Drivers!H810</f>
        <v>0</v>
      </c>
      <c r="I608" t="str">
        <f>Drivers!I810</f>
        <v>BOP - Premier Agents</v>
      </c>
      <c r="J608">
        <f>Drivers!J810</f>
        <v>0</v>
      </c>
      <c r="K608">
        <f>Drivers!K810</f>
        <v>0</v>
      </c>
      <c r="L608">
        <f>Drivers!L810</f>
        <v>0</v>
      </c>
      <c r="M608">
        <f>Drivers!M810</f>
        <v>0</v>
      </c>
      <c r="N608">
        <f>Drivers!N810</f>
        <v>0</v>
      </c>
      <c r="O608">
        <f>Drivers!O810</f>
        <v>0</v>
      </c>
      <c r="P608">
        <f>Drivers!P810</f>
        <v>0</v>
      </c>
      <c r="Q608">
        <f>Drivers!Q810</f>
        <v>0</v>
      </c>
      <c r="R608">
        <f>Drivers!R810</f>
        <v>0</v>
      </c>
      <c r="S608">
        <f>Drivers!S810</f>
        <v>0</v>
      </c>
      <c r="T608">
        <f>Drivers!T810</f>
        <v>0</v>
      </c>
      <c r="U608">
        <f>Drivers!U810</f>
        <v>0</v>
      </c>
      <c r="V608">
        <f>Drivers!V810</f>
        <v>0</v>
      </c>
      <c r="W608">
        <f>Drivers!W810</f>
        <v>0</v>
      </c>
      <c r="X608">
        <f>Drivers!X810</f>
        <v>0</v>
      </c>
      <c r="Y608">
        <f>Drivers!Y810</f>
        <v>0</v>
      </c>
      <c r="Z608">
        <f>Drivers!Z810</f>
        <v>0</v>
      </c>
      <c r="AA608">
        <f>Drivers!AA810</f>
        <v>0</v>
      </c>
      <c r="AB608">
        <f>Drivers!AB810</f>
        <v>0</v>
      </c>
      <c r="AC608">
        <f>Drivers!AC810</f>
        <v>0</v>
      </c>
      <c r="AD608">
        <f>Drivers!AD810</f>
        <v>0</v>
      </c>
      <c r="AE608">
        <f>Drivers!AE810</f>
        <v>0</v>
      </c>
      <c r="AF608">
        <f>Drivers!AF810</f>
        <v>0</v>
      </c>
      <c r="AG608">
        <f>Drivers!AG810</f>
        <v>0</v>
      </c>
      <c r="AH608">
        <f>Drivers!AH810</f>
        <v>0</v>
      </c>
      <c r="AI608">
        <f>Drivers!AI810</f>
        <v>0</v>
      </c>
      <c r="AJ608">
        <f>Drivers!AJ810</f>
        <v>0</v>
      </c>
      <c r="AK608">
        <f>Drivers!AK810</f>
        <v>0</v>
      </c>
      <c r="AL608">
        <f>Drivers!AL810</f>
        <v>0</v>
      </c>
      <c r="AM608">
        <f>Drivers!AM810</f>
        <v>0</v>
      </c>
      <c r="AN608">
        <f>Drivers!AN810</f>
        <v>0</v>
      </c>
      <c r="AO608">
        <f>Drivers!AO810</f>
        <v>0</v>
      </c>
      <c r="AP608">
        <f>Drivers!AP810</f>
        <v>0</v>
      </c>
      <c r="AQ608">
        <f>Drivers!AQ810</f>
        <v>0</v>
      </c>
      <c r="AR608">
        <f>Drivers!AR810</f>
        <v>0</v>
      </c>
      <c r="AS608">
        <f>Drivers!AS810</f>
        <v>0</v>
      </c>
      <c r="AT608">
        <f>Drivers!AT810</f>
        <v>0</v>
      </c>
      <c r="AU608">
        <f>Drivers!AU810</f>
        <v>0</v>
      </c>
      <c r="AV608">
        <f>Drivers!AV810</f>
        <v>0</v>
      </c>
      <c r="AW608">
        <f>Drivers!AW810</f>
        <v>0</v>
      </c>
      <c r="AX608">
        <f>Drivers!AX810</f>
        <v>105.30769230769231</v>
      </c>
      <c r="AY608">
        <f>Drivers!AY810</f>
        <v>11.063157894736841</v>
      </c>
      <c r="AZ608">
        <f>Drivers!AZ810</f>
        <v>3.2997299729972998</v>
      </c>
      <c r="BA608">
        <f>Drivers!BA810</f>
        <v>2.0617283950617282</v>
      </c>
      <c r="BB608">
        <f>Drivers!BB810</f>
        <v>1.931259044862518</v>
      </c>
      <c r="BC608">
        <f>Drivers!BC810</f>
        <v>2.1151832460732982</v>
      </c>
      <c r="BD608">
        <f>Drivers!BD810</f>
        <v>1.8019677621938457</v>
      </c>
      <c r="BE608">
        <f>Drivers!BE810</f>
        <v>1.3070719602977667</v>
      </c>
      <c r="BF608">
        <f>Drivers!BF810</f>
        <v>0.95001234263144907</v>
      </c>
      <c r="BG608">
        <f>Drivers!BG810</f>
        <v>0.73818860877684411</v>
      </c>
      <c r="BH608">
        <f>Drivers!BH810</f>
        <v>0.69562943593574889</v>
      </c>
      <c r="BI608">
        <f>Drivers!BI810</f>
        <v>0.79503898897553116</v>
      </c>
      <c r="BJ608">
        <f>Drivers!BJ810</f>
        <v>0.86549781631748846</v>
      </c>
      <c r="BK608">
        <f>Drivers!BK810</f>
        <v>0.82799742157284051</v>
      </c>
      <c r="BL608">
        <f>Drivers!BL810</f>
        <v>0.70986076841734236</v>
      </c>
      <c r="BM608">
        <f>Drivers!BM810</f>
        <v>0.67580421675467184</v>
      </c>
      <c r="BN608">
        <f>Drivers!BN810</f>
        <v>0.63926305432090391</v>
      </c>
      <c r="BO608">
        <f>Drivers!BO810</f>
        <v>0.55650896267998817</v>
      </c>
      <c r="BP608">
        <f>Drivers!BP810</f>
        <v>0.46411729842554172</v>
      </c>
      <c r="BQ608">
        <f>Drivers!BQ810</f>
        <v>0.36041028849806689</v>
      </c>
      <c r="BR608">
        <f>Drivers!BR810</f>
        <v>0.2895847994370162</v>
      </c>
      <c r="BS608">
        <f>Drivers!BS810</f>
        <v>0.9524052257967075</v>
      </c>
      <c r="BT608">
        <f>Drivers!BT810</f>
        <v>0.26000000000000023</v>
      </c>
      <c r="BU608">
        <f>Drivers!BU810</f>
        <v>0.26</v>
      </c>
      <c r="BV608">
        <f>Drivers!BV810</f>
        <v>0.26</v>
      </c>
      <c r="BW608">
        <f>Drivers!BW810</f>
        <v>0.25</v>
      </c>
      <c r="BX608">
        <f>Drivers!BX810</f>
        <v>0.19999999999999996</v>
      </c>
      <c r="BY608">
        <f>Drivers!BY810</f>
        <v>0.19999999999999996</v>
      </c>
      <c r="BZ608">
        <f>Drivers!BZ810</f>
        <v>0.19999999999999996</v>
      </c>
      <c r="CA608">
        <f>Drivers!CA810</f>
        <v>0.19999999999999996</v>
      </c>
      <c r="CB608">
        <f>Drivers!CB810</f>
        <v>0.19999999999999996</v>
      </c>
      <c r="CC608">
        <f>Drivers!CC810</f>
        <v>0.19999999999999996</v>
      </c>
      <c r="CD608">
        <f>Drivers!CD810</f>
        <v>0</v>
      </c>
      <c r="CE608">
        <f>Drivers!CE810</f>
        <v>0</v>
      </c>
      <c r="CF608">
        <f>Drivers!CF810</f>
        <v>0</v>
      </c>
      <c r="CG608">
        <f>Drivers!CG810</f>
        <v>0</v>
      </c>
      <c r="CH608">
        <f>Drivers!CH810</f>
        <v>0</v>
      </c>
      <c r="CI608">
        <f>Drivers!CI810</f>
        <v>0</v>
      </c>
      <c r="CJ608">
        <f>Drivers!CJ810</f>
        <v>0</v>
      </c>
      <c r="CK608">
        <f>Drivers!CK810</f>
        <v>0</v>
      </c>
      <c r="CL608">
        <f>Drivers!CL810</f>
        <v>0</v>
      </c>
      <c r="CM608">
        <f>Drivers!CM810</f>
        <v>0</v>
      </c>
      <c r="CN608">
        <f>Drivers!CN810</f>
        <v>0</v>
      </c>
      <c r="CO608">
        <f>Drivers!CO810</f>
        <v>0</v>
      </c>
      <c r="CP608">
        <f>Drivers!CP810</f>
        <v>0</v>
      </c>
      <c r="CQ608">
        <f>Drivers!CQ810</f>
        <v>0</v>
      </c>
      <c r="CR608">
        <f>Drivers!CR810</f>
        <v>0</v>
      </c>
      <c r="CS608">
        <f>Drivers!CS810</f>
        <v>0</v>
      </c>
      <c r="CT608">
        <f>Drivers!CT810</f>
        <v>0</v>
      </c>
      <c r="CU608">
        <f>Drivers!CU810</f>
        <v>0</v>
      </c>
      <c r="CV608">
        <f>Drivers!CV810</f>
        <v>0</v>
      </c>
      <c r="CW608">
        <f>Drivers!CW810</f>
        <v>0</v>
      </c>
      <c r="CX608">
        <f>Drivers!CX810</f>
        <v>0</v>
      </c>
      <c r="CY608">
        <f>Drivers!CY810</f>
        <v>0</v>
      </c>
      <c r="CZ608">
        <f>Drivers!CZ810</f>
        <v>0</v>
      </c>
      <c r="DA608">
        <f>Drivers!DA810</f>
        <v>0</v>
      </c>
      <c r="DB608">
        <f>Drivers!DB810</f>
        <v>0</v>
      </c>
      <c r="DC608">
        <f>Drivers!DC810</f>
        <v>0</v>
      </c>
      <c r="DD608">
        <f>Drivers!DD810</f>
        <v>0</v>
      </c>
      <c r="DE608">
        <f>Drivers!DE810</f>
        <v>0</v>
      </c>
      <c r="DF608">
        <f>Drivers!DF810</f>
        <v>0</v>
      </c>
      <c r="DG608">
        <f>Drivers!DG810</f>
        <v>0</v>
      </c>
      <c r="DH608">
        <f>Drivers!DH810</f>
        <v>0</v>
      </c>
      <c r="DI608">
        <f>Drivers!DI810</f>
        <v>0</v>
      </c>
      <c r="DJ608">
        <f>Drivers!DJ810</f>
        <v>0</v>
      </c>
      <c r="DK608">
        <f>Drivers!DK810</f>
        <v>0</v>
      </c>
      <c r="DL608">
        <f>Drivers!DL810</f>
        <v>0</v>
      </c>
      <c r="DM608">
        <f>Drivers!DM810</f>
        <v>0</v>
      </c>
      <c r="DN608">
        <f>Drivers!DN810</f>
        <v>0</v>
      </c>
      <c r="DO608">
        <f>Drivers!DO810</f>
        <v>0</v>
      </c>
      <c r="DP608">
        <f>Drivers!DP810</f>
        <v>0</v>
      </c>
      <c r="DQ608">
        <f>Drivers!DQ810</f>
        <v>0</v>
      </c>
      <c r="DR608" t="str">
        <f>Drivers!DR810</f>
        <v>--</v>
      </c>
      <c r="DS608" t="str">
        <f>Drivers!DS810</f>
        <v>--</v>
      </c>
      <c r="DT608" t="str">
        <f>Drivers!DT810</f>
        <v>--</v>
      </c>
      <c r="DU608" t="str">
        <f>Drivers!DU810</f>
        <v>--</v>
      </c>
      <c r="DV608" t="str">
        <f>Drivers!DV810</f>
        <v>--</v>
      </c>
      <c r="DW608">
        <f>Drivers!DW810</f>
        <v>0.95001234263144907</v>
      </c>
      <c r="DX608">
        <f>Drivers!DX810</f>
        <v>0.86549781631748846</v>
      </c>
      <c r="DY608">
        <f>Drivers!DY810</f>
        <v>0.63926305432090391</v>
      </c>
      <c r="DZ608">
        <f>Drivers!DZ810</f>
        <v>0</v>
      </c>
      <c r="EA608">
        <f>Drivers!EA810</f>
        <v>0</v>
      </c>
      <c r="EB608">
        <f>Drivers!EB810</f>
        <v>0</v>
      </c>
      <c r="EC608">
        <f>Drivers!EC810</f>
        <v>0</v>
      </c>
      <c r="ED608">
        <f>Drivers!ED810</f>
        <v>0</v>
      </c>
      <c r="EE608">
        <f>Drivers!EE810</f>
        <v>0</v>
      </c>
      <c r="EF608">
        <f>Drivers!EF810</f>
        <v>0</v>
      </c>
      <c r="EG608">
        <f>Drivers!EG810</f>
        <v>0</v>
      </c>
      <c r="EH608">
        <f>Drivers!EH810</f>
        <v>0</v>
      </c>
      <c r="EI608">
        <f>Drivers!EI810</f>
        <v>0</v>
      </c>
      <c r="EJ608">
        <f>Drivers!EJ810</f>
        <v>0</v>
      </c>
    </row>
    <row r="609" spans="1:140" hidden="1" outlineLevel="1">
      <c r="A609">
        <f>Drivers!A811</f>
        <v>0</v>
      </c>
      <c r="B609">
        <f>Drivers!B811</f>
        <v>0</v>
      </c>
      <c r="C609">
        <f>Drivers!C811</f>
        <v>0</v>
      </c>
      <c r="D609">
        <f>Drivers!D811</f>
        <v>0</v>
      </c>
      <c r="E609">
        <f>Drivers!E811</f>
        <v>0</v>
      </c>
      <c r="F609">
        <f>Drivers!F811</f>
        <v>0</v>
      </c>
      <c r="G609">
        <f>Drivers!G811</f>
        <v>0</v>
      </c>
      <c r="H609">
        <f>Drivers!H811</f>
        <v>0</v>
      </c>
      <c r="I609" t="str">
        <f>Drivers!I811</f>
        <v>Net Adds</v>
      </c>
      <c r="J609">
        <f>Drivers!J811</f>
        <v>0</v>
      </c>
      <c r="K609">
        <f>Drivers!K811</f>
        <v>0</v>
      </c>
      <c r="L609">
        <f>Drivers!L811</f>
        <v>0</v>
      </c>
      <c r="M609">
        <f>Drivers!M811</f>
        <v>0</v>
      </c>
      <c r="N609">
        <f>Drivers!N811</f>
        <v>0</v>
      </c>
      <c r="O609">
        <f>Drivers!O811</f>
        <v>0</v>
      </c>
      <c r="P609">
        <f>Drivers!P811</f>
        <v>0</v>
      </c>
      <c r="Q609">
        <f>Drivers!Q811</f>
        <v>0</v>
      </c>
      <c r="R609">
        <f>Drivers!R811</f>
        <v>0</v>
      </c>
      <c r="S609">
        <f>Drivers!S811</f>
        <v>0</v>
      </c>
      <c r="T609">
        <f>Drivers!T811</f>
        <v>0</v>
      </c>
      <c r="U609">
        <f>Drivers!U811</f>
        <v>0</v>
      </c>
      <c r="V609">
        <f>Drivers!V811</f>
        <v>0</v>
      </c>
      <c r="W609">
        <f>Drivers!W811</f>
        <v>0</v>
      </c>
      <c r="X609">
        <f>Drivers!X811</f>
        <v>0</v>
      </c>
      <c r="Y609">
        <f>Drivers!Y811</f>
        <v>0</v>
      </c>
      <c r="Z609">
        <f>Drivers!Z811</f>
        <v>0</v>
      </c>
      <c r="AA609">
        <f>Drivers!AA811</f>
        <v>0</v>
      </c>
      <c r="AB609">
        <f>Drivers!AB811</f>
        <v>0</v>
      </c>
      <c r="AC609">
        <f>Drivers!AC811</f>
        <v>0</v>
      </c>
      <c r="AD609">
        <f>Drivers!AD811</f>
        <v>0</v>
      </c>
      <c r="AE609">
        <f>Drivers!AE811</f>
        <v>0</v>
      </c>
      <c r="AF609">
        <f>Drivers!AF811</f>
        <v>0</v>
      </c>
      <c r="AG609">
        <f>Drivers!AG811</f>
        <v>0</v>
      </c>
      <c r="AH609">
        <f>Drivers!AH811</f>
        <v>0</v>
      </c>
      <c r="AI609">
        <f>Drivers!AI811</f>
        <v>0</v>
      </c>
      <c r="AJ609">
        <f>Drivers!AJ811</f>
        <v>0</v>
      </c>
      <c r="AK609">
        <f>Drivers!AK811</f>
        <v>0</v>
      </c>
      <c r="AL609">
        <f>Drivers!AL811</f>
        <v>0</v>
      </c>
      <c r="AM609">
        <f>Drivers!AM811</f>
        <v>0</v>
      </c>
      <c r="AN609">
        <f>Drivers!AN811</f>
        <v>0</v>
      </c>
      <c r="AO609">
        <f>Drivers!AO811</f>
        <v>0</v>
      </c>
      <c r="AP609">
        <f>Drivers!AP811</f>
        <v>0</v>
      </c>
      <c r="AQ609">
        <f>Drivers!AQ811</f>
        <v>0</v>
      </c>
      <c r="AR609">
        <f>Drivers!AR811</f>
        <v>0</v>
      </c>
      <c r="AS609">
        <f>Drivers!AS811</f>
        <v>0</v>
      </c>
      <c r="AT609">
        <f>Drivers!AT811</f>
        <v>0</v>
      </c>
      <c r="AU609">
        <f>Drivers!AU811</f>
        <v>0</v>
      </c>
      <c r="AV609">
        <f>Drivers!AV811</f>
        <v>0</v>
      </c>
      <c r="AW609">
        <f>Drivers!AW811</f>
        <v>0</v>
      </c>
      <c r="AX609">
        <f>Drivers!AX811</f>
        <v>1.6023166023166024</v>
      </c>
      <c r="AY609">
        <f>Drivers!AY811</f>
        <v>0.62106537530266337</v>
      </c>
      <c r="AZ609">
        <f>Drivers!AZ811</f>
        <v>0.67939698492462308</v>
      </c>
      <c r="BA609">
        <f>Drivers!BA811</f>
        <v>1.5136778115501519</v>
      </c>
      <c r="BB609">
        <f>Drivers!BB811</f>
        <v>2.8694362017804154</v>
      </c>
      <c r="BC609">
        <f>Drivers!BC811</f>
        <v>0.99775952203136664</v>
      </c>
      <c r="BD609">
        <f>Drivers!BD811</f>
        <v>-0.1077199281867145</v>
      </c>
      <c r="BE609">
        <f>Drivers!BE811</f>
        <v>-0.44195888754534463</v>
      </c>
      <c r="BF609">
        <f>Drivers!BF811</f>
        <v>8.0138036809815905E-2</v>
      </c>
      <c r="BG609">
        <f>Drivers!BG811</f>
        <v>0.52523364485981316</v>
      </c>
      <c r="BH609">
        <f>Drivers!BH811</f>
        <v>1.6874580818242788</v>
      </c>
      <c r="BI609">
        <f>Drivers!BI811</f>
        <v>2.0010834236186348</v>
      </c>
      <c r="BJ609">
        <f>Drivers!BJ811</f>
        <v>0.61767838125665597</v>
      </c>
      <c r="BK609">
        <f>Drivers!BK811</f>
        <v>0.17083333333333339</v>
      </c>
      <c r="BL609">
        <f>Drivers!BL811</f>
        <v>0.48290491639630639</v>
      </c>
      <c r="BM609">
        <f>Drivers!BM811</f>
        <v>0.28700361010830333</v>
      </c>
      <c r="BN609">
        <f>Drivers!BN811</f>
        <v>2.1285933728329987E-2</v>
      </c>
      <c r="BO609">
        <f>Drivers!BO811</f>
        <v>-0.19405484613774338</v>
      </c>
      <c r="BP609">
        <f>Drivers!BP811</f>
        <v>-0.31689666778862335</v>
      </c>
      <c r="BQ609">
        <f>Drivers!BQ811</f>
        <v>-0.59943899018232827</v>
      </c>
      <c r="BR609">
        <f>Drivers!BR811</f>
        <v>7.8332617103566822</v>
      </c>
      <c r="BS609">
        <f>Drivers!BS811</f>
        <v>-9.2660571428571412</v>
      </c>
      <c r="BT609">
        <f>Drivers!BT811</f>
        <v>0.25999999999999912</v>
      </c>
      <c r="BU609">
        <f>Drivers!BU811</f>
        <v>0.25999999999999912</v>
      </c>
      <c r="BV609">
        <f>Drivers!BV811</f>
        <v>0.23484432011675982</v>
      </c>
      <c r="BW609">
        <f>Drivers!BW811</f>
        <v>0.3624779413982766</v>
      </c>
      <c r="BX609">
        <f>Drivers!BX811</f>
        <v>0.20000000000000062</v>
      </c>
      <c r="BY609">
        <f>Drivers!BY811</f>
        <v>0.19999999999999996</v>
      </c>
      <c r="BZ609">
        <f>Drivers!BZ811</f>
        <v>0.19999999999999996</v>
      </c>
      <c r="CA609">
        <f>Drivers!CA811</f>
        <v>0.19999999999999996</v>
      </c>
      <c r="CB609">
        <f>Drivers!CB811</f>
        <v>0.19999999999999862</v>
      </c>
      <c r="CC609">
        <f>Drivers!CC811</f>
        <v>0.19999999999999996</v>
      </c>
      <c r="CD609">
        <f>Drivers!CD811</f>
        <v>0</v>
      </c>
      <c r="CE609">
        <f>Drivers!CE811</f>
        <v>0</v>
      </c>
      <c r="CF609">
        <f>Drivers!CF811</f>
        <v>0</v>
      </c>
      <c r="CG609">
        <f>Drivers!CG811</f>
        <v>0</v>
      </c>
      <c r="CH609">
        <f>Drivers!CH811</f>
        <v>0</v>
      </c>
      <c r="CI609">
        <f>Drivers!CI811</f>
        <v>0</v>
      </c>
      <c r="CJ609">
        <f>Drivers!CJ811</f>
        <v>0</v>
      </c>
      <c r="CK609">
        <f>Drivers!CK811</f>
        <v>0</v>
      </c>
      <c r="CL609">
        <f>Drivers!CL811</f>
        <v>0</v>
      </c>
      <c r="CM609">
        <f>Drivers!CM811</f>
        <v>0</v>
      </c>
      <c r="CN609">
        <f>Drivers!CN811</f>
        <v>0</v>
      </c>
      <c r="CO609">
        <f>Drivers!CO811</f>
        <v>0</v>
      </c>
      <c r="CP609">
        <f>Drivers!CP811</f>
        <v>0</v>
      </c>
      <c r="CQ609">
        <f>Drivers!CQ811</f>
        <v>0</v>
      </c>
      <c r="CR609">
        <f>Drivers!CR811</f>
        <v>0</v>
      </c>
      <c r="CS609">
        <f>Drivers!CS811</f>
        <v>0</v>
      </c>
      <c r="CT609">
        <f>Drivers!CT811</f>
        <v>0</v>
      </c>
      <c r="CU609">
        <f>Drivers!CU811</f>
        <v>0</v>
      </c>
      <c r="CV609">
        <f>Drivers!CV811</f>
        <v>0</v>
      </c>
      <c r="CW609">
        <f>Drivers!CW811</f>
        <v>0</v>
      </c>
      <c r="CX609">
        <f>Drivers!CX811</f>
        <v>0</v>
      </c>
      <c r="CY609">
        <f>Drivers!CY811</f>
        <v>0</v>
      </c>
      <c r="CZ609">
        <f>Drivers!CZ811</f>
        <v>0</v>
      </c>
      <c r="DA609">
        <f>Drivers!DA811</f>
        <v>0</v>
      </c>
      <c r="DB609">
        <f>Drivers!DB811</f>
        <v>0</v>
      </c>
      <c r="DC609">
        <f>Drivers!DC811</f>
        <v>0</v>
      </c>
      <c r="DD609">
        <f>Drivers!DD811</f>
        <v>0</v>
      </c>
      <c r="DE609">
        <f>Drivers!DE811</f>
        <v>0</v>
      </c>
      <c r="DF609">
        <f>Drivers!DF811</f>
        <v>0</v>
      </c>
      <c r="DG609">
        <f>Drivers!DG811</f>
        <v>0</v>
      </c>
      <c r="DH609">
        <f>Drivers!DH811</f>
        <v>0</v>
      </c>
      <c r="DI609">
        <f>Drivers!DI811</f>
        <v>0</v>
      </c>
      <c r="DJ609">
        <f>Drivers!DJ811</f>
        <v>0</v>
      </c>
      <c r="DK609">
        <f>Drivers!DK811</f>
        <v>0</v>
      </c>
      <c r="DL609">
        <f>Drivers!DL811</f>
        <v>0</v>
      </c>
      <c r="DM609">
        <f>Drivers!DM811</f>
        <v>0</v>
      </c>
      <c r="DN609">
        <f>Drivers!DN811</f>
        <v>0</v>
      </c>
      <c r="DO609">
        <f>Drivers!DO811</f>
        <v>0</v>
      </c>
      <c r="DP609">
        <f>Drivers!DP811</f>
        <v>0</v>
      </c>
      <c r="DQ609">
        <f>Drivers!DQ811</f>
        <v>0</v>
      </c>
      <c r="DR609" t="str">
        <f>Drivers!DR811</f>
        <v>--</v>
      </c>
      <c r="DS609" t="str">
        <f>Drivers!DS811</f>
        <v>--</v>
      </c>
      <c r="DT609" t="str">
        <f>Drivers!DT811</f>
        <v>--</v>
      </c>
      <c r="DU609" t="str">
        <f>Drivers!DU811</f>
        <v>--</v>
      </c>
      <c r="DV609" t="str">
        <f>Drivers!DV811</f>
        <v>--</v>
      </c>
      <c r="DW609">
        <f>Drivers!DW811</f>
        <v>0.77653631284916202</v>
      </c>
      <c r="DX609">
        <f>Drivers!DX811</f>
        <v>0.37787041099897611</v>
      </c>
      <c r="DY609">
        <f>Drivers!DY811</f>
        <v>-0.25741733453638338</v>
      </c>
      <c r="DZ609">
        <f>Drivers!DZ811</f>
        <v>0</v>
      </c>
      <c r="EA609">
        <f>Drivers!EA811</f>
        <v>0</v>
      </c>
      <c r="EB609">
        <f>Drivers!EB811</f>
        <v>0</v>
      </c>
      <c r="EC609">
        <f>Drivers!EC811</f>
        <v>0</v>
      </c>
      <c r="ED609">
        <f>Drivers!ED811</f>
        <v>0</v>
      </c>
      <c r="EE609">
        <f>Drivers!EE811</f>
        <v>0</v>
      </c>
      <c r="EF609">
        <f>Drivers!EF811</f>
        <v>0</v>
      </c>
      <c r="EG609">
        <f>Drivers!EG811</f>
        <v>0</v>
      </c>
      <c r="EH609">
        <f>Drivers!EH811</f>
        <v>0</v>
      </c>
      <c r="EI609">
        <f>Drivers!EI811</f>
        <v>0</v>
      </c>
      <c r="EJ609">
        <f>Drivers!EJ811</f>
        <v>0</v>
      </c>
    </row>
    <row r="610" spans="1:140" hidden="1" outlineLevel="1">
      <c r="A610">
        <f>Drivers!A812</f>
        <v>0</v>
      </c>
      <c r="B610">
        <f>Drivers!B812</f>
        <v>0</v>
      </c>
      <c r="C610">
        <f>Drivers!C812</f>
        <v>0</v>
      </c>
      <c r="D610">
        <f>Drivers!D812</f>
        <v>0</v>
      </c>
      <c r="E610">
        <f>Drivers!E812</f>
        <v>0</v>
      </c>
      <c r="F610">
        <f>Drivers!F812</f>
        <v>0</v>
      </c>
      <c r="G610">
        <f>Drivers!G812</f>
        <v>0</v>
      </c>
      <c r="H610">
        <f>Drivers!H812</f>
        <v>0</v>
      </c>
      <c r="I610" t="str">
        <f>Drivers!I812</f>
        <v>EOP - Premier Agents</v>
      </c>
      <c r="J610">
        <f>Drivers!J812</f>
        <v>0</v>
      </c>
      <c r="K610">
        <f>Drivers!K812</f>
        <v>0</v>
      </c>
      <c r="L610">
        <f>Drivers!L812</f>
        <v>0</v>
      </c>
      <c r="M610">
        <f>Drivers!M812</f>
        <v>0</v>
      </c>
      <c r="N610">
        <f>Drivers!N812</f>
        <v>0</v>
      </c>
      <c r="O610">
        <f>Drivers!O812</f>
        <v>0</v>
      </c>
      <c r="P610">
        <f>Drivers!P812</f>
        <v>0</v>
      </c>
      <c r="Q610">
        <f>Drivers!Q812</f>
        <v>0</v>
      </c>
      <c r="R610">
        <f>Drivers!R812</f>
        <v>0</v>
      </c>
      <c r="S610">
        <f>Drivers!S812</f>
        <v>0</v>
      </c>
      <c r="T610">
        <f>Drivers!T812</f>
        <v>0</v>
      </c>
      <c r="U610">
        <f>Drivers!U812</f>
        <v>0</v>
      </c>
      <c r="V610">
        <f>Drivers!V812</f>
        <v>0</v>
      </c>
      <c r="W610">
        <f>Drivers!W812</f>
        <v>0</v>
      </c>
      <c r="X610">
        <f>Drivers!X812</f>
        <v>0</v>
      </c>
      <c r="Y610">
        <f>Drivers!Y812</f>
        <v>0</v>
      </c>
      <c r="Z610">
        <f>Drivers!Z812</f>
        <v>0</v>
      </c>
      <c r="AA610">
        <f>Drivers!AA812</f>
        <v>0</v>
      </c>
      <c r="AB610">
        <f>Drivers!AB812</f>
        <v>0</v>
      </c>
      <c r="AC610">
        <f>Drivers!AC812</f>
        <v>0</v>
      </c>
      <c r="AD610">
        <f>Drivers!AD812</f>
        <v>0</v>
      </c>
      <c r="AE610">
        <f>Drivers!AE812</f>
        <v>0</v>
      </c>
      <c r="AF610">
        <f>Drivers!AF812</f>
        <v>0</v>
      </c>
      <c r="AG610">
        <f>Drivers!AG812</f>
        <v>0</v>
      </c>
      <c r="AH610">
        <f>Drivers!AH812</f>
        <v>0</v>
      </c>
      <c r="AI610">
        <f>Drivers!AI812</f>
        <v>0</v>
      </c>
      <c r="AJ610">
        <f>Drivers!AJ812</f>
        <v>0</v>
      </c>
      <c r="AK610">
        <f>Drivers!AK812</f>
        <v>0</v>
      </c>
      <c r="AL610">
        <f>Drivers!AL812</f>
        <v>0</v>
      </c>
      <c r="AM610">
        <f>Drivers!AM812</f>
        <v>0</v>
      </c>
      <c r="AN610">
        <f>Drivers!AN812</f>
        <v>0</v>
      </c>
      <c r="AO610">
        <f>Drivers!AO812</f>
        <v>0</v>
      </c>
      <c r="AP610">
        <f>Drivers!AP812</f>
        <v>0</v>
      </c>
      <c r="AQ610">
        <f>Drivers!AQ812</f>
        <v>0</v>
      </c>
      <c r="AR610">
        <f>Drivers!AR812</f>
        <v>0</v>
      </c>
      <c r="AS610">
        <f>Drivers!AS812</f>
        <v>0</v>
      </c>
      <c r="AT610">
        <f>Drivers!AT812</f>
        <v>0</v>
      </c>
      <c r="AU610">
        <f>Drivers!AU812</f>
        <v>0</v>
      </c>
      <c r="AV610">
        <f>Drivers!AV812</f>
        <v>0</v>
      </c>
      <c r="AW610">
        <f>Drivers!AW812</f>
        <v>0</v>
      </c>
      <c r="AX610">
        <f>Drivers!AX812</f>
        <v>11.063157894736841</v>
      </c>
      <c r="AY610">
        <f>Drivers!AY812</f>
        <v>3.2997299729972998</v>
      </c>
      <c r="AZ610">
        <f>Drivers!AZ812</f>
        <v>2.0617283950617282</v>
      </c>
      <c r="BA610">
        <f>Drivers!BA812</f>
        <v>1.931259044862518</v>
      </c>
      <c r="BB610">
        <f>Drivers!BB812</f>
        <v>2.1151832460732982</v>
      </c>
      <c r="BC610">
        <f>Drivers!BC812</f>
        <v>1.8019677621938457</v>
      </c>
      <c r="BD610">
        <f>Drivers!BD812</f>
        <v>1.3070719602977667</v>
      </c>
      <c r="BE610">
        <f>Drivers!BE812</f>
        <v>0.95001234263144907</v>
      </c>
      <c r="BF610">
        <f>Drivers!BF812</f>
        <v>0.73818860877684411</v>
      </c>
      <c r="BG610">
        <f>Drivers!BG812</f>
        <v>0.69562943593574889</v>
      </c>
      <c r="BH610">
        <f>Drivers!BH812</f>
        <v>0.79503898897553116</v>
      </c>
      <c r="BI610">
        <f>Drivers!BI812</f>
        <v>0.86549781631748846</v>
      </c>
      <c r="BJ610">
        <f>Drivers!BJ812</f>
        <v>0.82799742157284051</v>
      </c>
      <c r="BK610">
        <f>Drivers!BK812</f>
        <v>0.70986076841734236</v>
      </c>
      <c r="BL610">
        <f>Drivers!BL812</f>
        <v>0.67580421675467184</v>
      </c>
      <c r="BM610">
        <f>Drivers!BM812</f>
        <v>0.63926305432090391</v>
      </c>
      <c r="BN610">
        <f>Drivers!BN812</f>
        <v>0.55650896267998817</v>
      </c>
      <c r="BO610">
        <f>Drivers!BO812</f>
        <v>0.46411729842554172</v>
      </c>
      <c r="BP610">
        <f>Drivers!BP812</f>
        <v>0.36041028849806689</v>
      </c>
      <c r="BQ610">
        <f>Drivers!BQ812</f>
        <v>0.2895847994370162</v>
      </c>
      <c r="BR610">
        <f>Drivers!BR812</f>
        <v>0.9524052257967075</v>
      </c>
      <c r="BS610">
        <f>Drivers!BS812</f>
        <v>0.26000000000000023</v>
      </c>
      <c r="BT610">
        <f>Drivers!BT812</f>
        <v>0.26</v>
      </c>
      <c r="BU610">
        <f>Drivers!BU812</f>
        <v>0.26</v>
      </c>
      <c r="BV610">
        <f>Drivers!BV812</f>
        <v>0.25</v>
      </c>
      <c r="BW610">
        <f>Drivers!BW812</f>
        <v>0.19999999999999996</v>
      </c>
      <c r="BX610">
        <f>Drivers!BX812</f>
        <v>0.19999999999999996</v>
      </c>
      <c r="BY610">
        <f>Drivers!BY812</f>
        <v>0.19999999999999996</v>
      </c>
      <c r="BZ610">
        <f>Drivers!BZ812</f>
        <v>0.19999999999999996</v>
      </c>
      <c r="CA610">
        <f>Drivers!CA812</f>
        <v>0.19999999999999996</v>
      </c>
      <c r="CB610">
        <f>Drivers!CB812</f>
        <v>0.19999999999999996</v>
      </c>
      <c r="CC610">
        <f>Drivers!CC812</f>
        <v>0.19999999999999996</v>
      </c>
      <c r="CD610">
        <f>Drivers!CD812</f>
        <v>0</v>
      </c>
      <c r="CE610">
        <f>Drivers!CE812</f>
        <v>0</v>
      </c>
      <c r="CF610">
        <f>Drivers!CF812</f>
        <v>0</v>
      </c>
      <c r="CG610">
        <f>Drivers!CG812</f>
        <v>0</v>
      </c>
      <c r="CH610">
        <f>Drivers!CH812</f>
        <v>0</v>
      </c>
      <c r="CI610">
        <f>Drivers!CI812</f>
        <v>0</v>
      </c>
      <c r="CJ610">
        <f>Drivers!CJ812</f>
        <v>0</v>
      </c>
      <c r="CK610">
        <f>Drivers!CK812</f>
        <v>0</v>
      </c>
      <c r="CL610">
        <f>Drivers!CL812</f>
        <v>0</v>
      </c>
      <c r="CM610">
        <f>Drivers!CM812</f>
        <v>0</v>
      </c>
      <c r="CN610">
        <f>Drivers!CN812</f>
        <v>0</v>
      </c>
      <c r="CO610">
        <f>Drivers!CO812</f>
        <v>0</v>
      </c>
      <c r="CP610">
        <f>Drivers!CP812</f>
        <v>0</v>
      </c>
      <c r="CQ610">
        <f>Drivers!CQ812</f>
        <v>0</v>
      </c>
      <c r="CR610">
        <f>Drivers!CR812</f>
        <v>0</v>
      </c>
      <c r="CS610">
        <f>Drivers!CS812</f>
        <v>0</v>
      </c>
      <c r="CT610">
        <f>Drivers!CT812</f>
        <v>0</v>
      </c>
      <c r="CU610">
        <f>Drivers!CU812</f>
        <v>0</v>
      </c>
      <c r="CV610">
        <f>Drivers!CV812</f>
        <v>0</v>
      </c>
      <c r="CW610">
        <f>Drivers!CW812</f>
        <v>0</v>
      </c>
      <c r="CX610">
        <f>Drivers!CX812</f>
        <v>0</v>
      </c>
      <c r="CY610">
        <f>Drivers!CY812</f>
        <v>0</v>
      </c>
      <c r="CZ610">
        <f>Drivers!CZ812</f>
        <v>0</v>
      </c>
      <c r="DA610">
        <f>Drivers!DA812</f>
        <v>0</v>
      </c>
      <c r="DB610">
        <f>Drivers!DB812</f>
        <v>0</v>
      </c>
      <c r="DC610">
        <f>Drivers!DC812</f>
        <v>0</v>
      </c>
      <c r="DD610">
        <f>Drivers!DD812</f>
        <v>0</v>
      </c>
      <c r="DE610">
        <f>Drivers!DE812</f>
        <v>0</v>
      </c>
      <c r="DF610">
        <f>Drivers!DF812</f>
        <v>0</v>
      </c>
      <c r="DG610">
        <f>Drivers!DG812</f>
        <v>0</v>
      </c>
      <c r="DH610">
        <f>Drivers!DH812</f>
        <v>0</v>
      </c>
      <c r="DI610">
        <f>Drivers!DI812</f>
        <v>0</v>
      </c>
      <c r="DJ610">
        <f>Drivers!DJ812</f>
        <v>0</v>
      </c>
      <c r="DK610">
        <f>Drivers!DK812</f>
        <v>0</v>
      </c>
      <c r="DL610">
        <f>Drivers!DL812</f>
        <v>0</v>
      </c>
      <c r="DM610">
        <f>Drivers!DM812</f>
        <v>0</v>
      </c>
      <c r="DN610">
        <f>Drivers!DN812</f>
        <v>0</v>
      </c>
      <c r="DO610">
        <f>Drivers!DO812</f>
        <v>0</v>
      </c>
      <c r="DP610">
        <f>Drivers!DP812</f>
        <v>0</v>
      </c>
      <c r="DQ610">
        <f>Drivers!DQ812</f>
        <v>0</v>
      </c>
      <c r="DR610" t="str">
        <f>Drivers!DR812</f>
        <v>--</v>
      </c>
      <c r="DS610" t="str">
        <f>Drivers!DS812</f>
        <v>--</v>
      </c>
      <c r="DT610" t="str">
        <f>Drivers!DT812</f>
        <v>--</v>
      </c>
      <c r="DU610" t="str">
        <f>Drivers!DU812</f>
        <v>--</v>
      </c>
      <c r="DV610">
        <f>Drivers!DV812</f>
        <v>0.95001234263144907</v>
      </c>
      <c r="DW610">
        <f>Drivers!DW812</f>
        <v>0.86549781631748846</v>
      </c>
      <c r="DX610">
        <f>Drivers!DX812</f>
        <v>0.63926305432090391</v>
      </c>
      <c r="DY610">
        <f>Drivers!DY812</f>
        <v>0.2895847994370162</v>
      </c>
      <c r="DZ610">
        <f>Drivers!DZ812</f>
        <v>0</v>
      </c>
      <c r="EA610">
        <f>Drivers!EA812</f>
        <v>0</v>
      </c>
      <c r="EB610">
        <f>Drivers!EB812</f>
        <v>0</v>
      </c>
      <c r="EC610">
        <f>Drivers!EC812</f>
        <v>0</v>
      </c>
      <c r="ED610">
        <f>Drivers!ED812</f>
        <v>0</v>
      </c>
      <c r="EE610">
        <f>Drivers!EE812</f>
        <v>0</v>
      </c>
      <c r="EF610">
        <f>Drivers!EF812</f>
        <v>0</v>
      </c>
      <c r="EG610">
        <f>Drivers!EG812</f>
        <v>0</v>
      </c>
      <c r="EH610">
        <f>Drivers!EH812</f>
        <v>0</v>
      </c>
      <c r="EI610">
        <f>Drivers!EI812</f>
        <v>0</v>
      </c>
      <c r="EJ610">
        <f>Drivers!EJ812</f>
        <v>0</v>
      </c>
    </row>
    <row r="611" spans="1:140" hidden="1" outlineLevel="1">
      <c r="A611">
        <f>Drivers!A813</f>
        <v>0</v>
      </c>
      <c r="B611">
        <f>Drivers!B813</f>
        <v>0</v>
      </c>
      <c r="C611">
        <f>Drivers!C813</f>
        <v>0</v>
      </c>
      <c r="D611">
        <f>Drivers!D813</f>
        <v>0</v>
      </c>
      <c r="E611">
        <f>Drivers!E813</f>
        <v>0</v>
      </c>
      <c r="F611">
        <f>Drivers!F813</f>
        <v>0</v>
      </c>
      <c r="G611">
        <f>Drivers!G813</f>
        <v>0</v>
      </c>
      <c r="H611">
        <f>Drivers!H813</f>
        <v>0</v>
      </c>
      <c r="I611">
        <f>Drivers!I813</f>
        <v>0</v>
      </c>
      <c r="J611">
        <f>Drivers!J813</f>
        <v>0</v>
      </c>
      <c r="K611">
        <f>Drivers!K813</f>
        <v>0</v>
      </c>
      <c r="L611">
        <f>Drivers!L813</f>
        <v>0</v>
      </c>
      <c r="M611">
        <f>Drivers!M813</f>
        <v>0</v>
      </c>
      <c r="N611">
        <f>Drivers!N813</f>
        <v>0</v>
      </c>
      <c r="O611">
        <f>Drivers!O813</f>
        <v>0</v>
      </c>
      <c r="P611">
        <f>Drivers!P813</f>
        <v>0</v>
      </c>
      <c r="Q611">
        <f>Drivers!Q813</f>
        <v>0</v>
      </c>
      <c r="R611">
        <f>Drivers!R813</f>
        <v>0</v>
      </c>
      <c r="S611">
        <f>Drivers!S813</f>
        <v>0</v>
      </c>
      <c r="T611">
        <f>Drivers!T813</f>
        <v>0</v>
      </c>
      <c r="U611">
        <f>Drivers!U813</f>
        <v>0</v>
      </c>
      <c r="V611">
        <f>Drivers!V813</f>
        <v>0</v>
      </c>
      <c r="W611">
        <f>Drivers!W813</f>
        <v>0</v>
      </c>
      <c r="X611">
        <f>Drivers!X813</f>
        <v>0</v>
      </c>
      <c r="Y611">
        <f>Drivers!Y813</f>
        <v>0</v>
      </c>
      <c r="Z611">
        <f>Drivers!Z813</f>
        <v>0</v>
      </c>
      <c r="AA611">
        <f>Drivers!AA813</f>
        <v>0</v>
      </c>
      <c r="AB611">
        <f>Drivers!AB813</f>
        <v>0</v>
      </c>
      <c r="AC611">
        <f>Drivers!AC813</f>
        <v>0</v>
      </c>
      <c r="AD611">
        <f>Drivers!AD813</f>
        <v>0</v>
      </c>
      <c r="AE611">
        <f>Drivers!AE813</f>
        <v>0</v>
      </c>
      <c r="AF611">
        <f>Drivers!AF813</f>
        <v>0</v>
      </c>
      <c r="AG611">
        <f>Drivers!AG813</f>
        <v>0</v>
      </c>
      <c r="AH611">
        <f>Drivers!AH813</f>
        <v>0</v>
      </c>
      <c r="AI611">
        <f>Drivers!AI813</f>
        <v>0</v>
      </c>
      <c r="AJ611">
        <f>Drivers!AJ813</f>
        <v>0</v>
      </c>
      <c r="AK611">
        <f>Drivers!AK813</f>
        <v>0</v>
      </c>
      <c r="AL611">
        <f>Drivers!AL813</f>
        <v>0</v>
      </c>
      <c r="AM611">
        <f>Drivers!AM813</f>
        <v>0</v>
      </c>
      <c r="AN611">
        <f>Drivers!AN813</f>
        <v>0</v>
      </c>
      <c r="AO611">
        <f>Drivers!AO813</f>
        <v>0</v>
      </c>
      <c r="AP611">
        <f>Drivers!AP813</f>
        <v>0</v>
      </c>
      <c r="AQ611">
        <f>Drivers!AQ813</f>
        <v>0</v>
      </c>
      <c r="AR611">
        <f>Drivers!AR813</f>
        <v>0</v>
      </c>
      <c r="AS611">
        <f>Drivers!AS813</f>
        <v>0</v>
      </c>
      <c r="AT611">
        <f>Drivers!AT813</f>
        <v>0</v>
      </c>
      <c r="AU611">
        <f>Drivers!AU813</f>
        <v>0</v>
      </c>
      <c r="AV611">
        <f>Drivers!AV813</f>
        <v>0</v>
      </c>
      <c r="AW611">
        <f>Drivers!AW813</f>
        <v>0</v>
      </c>
      <c r="AX611">
        <f>Drivers!AX813</f>
        <v>0</v>
      </c>
      <c r="AY611">
        <f>Drivers!AY813</f>
        <v>0</v>
      </c>
      <c r="AZ611">
        <f>Drivers!AZ813</f>
        <v>0</v>
      </c>
      <c r="BA611">
        <f>Drivers!BA813</f>
        <v>0</v>
      </c>
      <c r="BB611">
        <f>Drivers!BB813</f>
        <v>0</v>
      </c>
      <c r="BC611">
        <f>Drivers!BC813</f>
        <v>0</v>
      </c>
      <c r="BD611">
        <f>Drivers!BD813</f>
        <v>0</v>
      </c>
      <c r="BE611">
        <f>Drivers!BE813</f>
        <v>0</v>
      </c>
      <c r="BF611">
        <f>Drivers!BF813</f>
        <v>0</v>
      </c>
      <c r="BG611">
        <f>Drivers!BG813</f>
        <v>0</v>
      </c>
      <c r="BH611">
        <f>Drivers!BH813</f>
        <v>0</v>
      </c>
      <c r="BI611">
        <f>Drivers!BI813</f>
        <v>0</v>
      </c>
      <c r="BJ611">
        <f>Drivers!BJ813</f>
        <v>0</v>
      </c>
      <c r="BK611">
        <f>Drivers!BK813</f>
        <v>0</v>
      </c>
      <c r="BL611">
        <f>Drivers!BL813</f>
        <v>0</v>
      </c>
      <c r="BM611">
        <f>Drivers!BM813</f>
        <v>0</v>
      </c>
      <c r="BN611">
        <f>Drivers!BN813</f>
        <v>0</v>
      </c>
      <c r="BO611">
        <f>Drivers!BO813</f>
        <v>0</v>
      </c>
      <c r="BP611">
        <f>Drivers!BP813</f>
        <v>0</v>
      </c>
      <c r="BQ611">
        <f>Drivers!BQ813</f>
        <v>0</v>
      </c>
      <c r="BR611">
        <f>Drivers!BR813</f>
        <v>0</v>
      </c>
      <c r="BS611">
        <f>Drivers!BS813</f>
        <v>0</v>
      </c>
      <c r="BT611">
        <f>Drivers!BT813</f>
        <v>0</v>
      </c>
      <c r="BU611">
        <f>Drivers!BU813</f>
        <v>0</v>
      </c>
      <c r="BV611">
        <f>Drivers!BV813</f>
        <v>0</v>
      </c>
      <c r="BW611">
        <f>Drivers!BW813</f>
        <v>0</v>
      </c>
      <c r="BX611">
        <f>Drivers!BX813</f>
        <v>0</v>
      </c>
      <c r="BY611">
        <f>Drivers!BY813</f>
        <v>0</v>
      </c>
      <c r="BZ611">
        <f>Drivers!BZ813</f>
        <v>0</v>
      </c>
      <c r="CA611">
        <f>Drivers!CA813</f>
        <v>0</v>
      </c>
      <c r="CB611">
        <f>Drivers!CB813</f>
        <v>0</v>
      </c>
      <c r="CC611">
        <f>Drivers!CC813</f>
        <v>0</v>
      </c>
      <c r="CD611">
        <f>Drivers!CD813</f>
        <v>0</v>
      </c>
      <c r="CE611">
        <f>Drivers!CE813</f>
        <v>0</v>
      </c>
      <c r="CF611">
        <f>Drivers!CF813</f>
        <v>0</v>
      </c>
      <c r="CG611">
        <f>Drivers!CG813</f>
        <v>0</v>
      </c>
      <c r="CH611">
        <f>Drivers!CH813</f>
        <v>0</v>
      </c>
      <c r="CI611">
        <f>Drivers!CI813</f>
        <v>0</v>
      </c>
      <c r="CJ611">
        <f>Drivers!CJ813</f>
        <v>0</v>
      </c>
      <c r="CK611">
        <f>Drivers!CK813</f>
        <v>0</v>
      </c>
      <c r="CL611">
        <f>Drivers!CL813</f>
        <v>0</v>
      </c>
      <c r="CM611">
        <f>Drivers!CM813</f>
        <v>0</v>
      </c>
      <c r="CN611">
        <f>Drivers!CN813</f>
        <v>0</v>
      </c>
      <c r="CO611">
        <f>Drivers!CO813</f>
        <v>0</v>
      </c>
      <c r="CP611">
        <f>Drivers!CP813</f>
        <v>0</v>
      </c>
      <c r="CQ611">
        <f>Drivers!CQ813</f>
        <v>0</v>
      </c>
      <c r="CR611">
        <f>Drivers!CR813</f>
        <v>0</v>
      </c>
      <c r="CS611">
        <f>Drivers!CS813</f>
        <v>0</v>
      </c>
      <c r="CT611">
        <f>Drivers!CT813</f>
        <v>0</v>
      </c>
      <c r="CU611">
        <f>Drivers!CU813</f>
        <v>0</v>
      </c>
      <c r="CV611">
        <f>Drivers!CV813</f>
        <v>0</v>
      </c>
      <c r="CW611">
        <f>Drivers!CW813</f>
        <v>0</v>
      </c>
      <c r="CX611">
        <f>Drivers!CX813</f>
        <v>0</v>
      </c>
      <c r="CY611">
        <f>Drivers!CY813</f>
        <v>0</v>
      </c>
      <c r="CZ611">
        <f>Drivers!CZ813</f>
        <v>0</v>
      </c>
      <c r="DA611">
        <f>Drivers!DA813</f>
        <v>0</v>
      </c>
      <c r="DB611">
        <f>Drivers!DB813</f>
        <v>0</v>
      </c>
      <c r="DC611">
        <f>Drivers!DC813</f>
        <v>0</v>
      </c>
      <c r="DD611">
        <f>Drivers!DD813</f>
        <v>0</v>
      </c>
      <c r="DE611">
        <f>Drivers!DE813</f>
        <v>0</v>
      </c>
      <c r="DF611">
        <f>Drivers!DF813</f>
        <v>0</v>
      </c>
      <c r="DG611">
        <f>Drivers!DG813</f>
        <v>0</v>
      </c>
      <c r="DH611">
        <f>Drivers!DH813</f>
        <v>0</v>
      </c>
      <c r="DI611">
        <f>Drivers!DI813</f>
        <v>0</v>
      </c>
      <c r="DJ611">
        <f>Drivers!DJ813</f>
        <v>0</v>
      </c>
      <c r="DK611">
        <f>Drivers!DK813</f>
        <v>0</v>
      </c>
      <c r="DL611">
        <f>Drivers!DL813</f>
        <v>0</v>
      </c>
      <c r="DM611">
        <f>Drivers!DM813</f>
        <v>0</v>
      </c>
      <c r="DN611">
        <f>Drivers!DN813</f>
        <v>0</v>
      </c>
      <c r="DO611">
        <f>Drivers!DO813</f>
        <v>0</v>
      </c>
      <c r="DP611">
        <f>Drivers!DP813</f>
        <v>0</v>
      </c>
      <c r="DQ611">
        <f>Drivers!DQ813</f>
        <v>0</v>
      </c>
      <c r="DR611">
        <f>Drivers!DR813</f>
        <v>0</v>
      </c>
      <c r="DS611">
        <f>Drivers!DS813</f>
        <v>0</v>
      </c>
      <c r="DT611">
        <f>Drivers!DT813</f>
        <v>0</v>
      </c>
      <c r="DU611">
        <f>Drivers!DU813</f>
        <v>0</v>
      </c>
      <c r="DV611">
        <f>Drivers!DV813</f>
        <v>0</v>
      </c>
      <c r="DW611">
        <f>Drivers!DW813</f>
        <v>0</v>
      </c>
      <c r="DX611">
        <f>Drivers!DX813</f>
        <v>0</v>
      </c>
      <c r="DY611">
        <f>Drivers!DY813</f>
        <v>0</v>
      </c>
      <c r="DZ611">
        <f>Drivers!DZ813</f>
        <v>0</v>
      </c>
      <c r="EA611">
        <f>Drivers!EA813</f>
        <v>0</v>
      </c>
      <c r="EB611">
        <f>Drivers!EB813</f>
        <v>0</v>
      </c>
      <c r="EC611">
        <f>Drivers!EC813</f>
        <v>0</v>
      </c>
      <c r="ED611">
        <f>Drivers!ED813</f>
        <v>0</v>
      </c>
      <c r="EE611">
        <f>Drivers!EE813</f>
        <v>0</v>
      </c>
      <c r="EF611">
        <f>Drivers!EF813</f>
        <v>0</v>
      </c>
      <c r="EG611">
        <f>Drivers!EG813</f>
        <v>0</v>
      </c>
      <c r="EH611">
        <f>Drivers!EH813</f>
        <v>0</v>
      </c>
      <c r="EI611">
        <f>Drivers!EI813</f>
        <v>0</v>
      </c>
      <c r="EJ611">
        <f>Drivers!EJ813</f>
        <v>0</v>
      </c>
    </row>
    <row r="612" spans="1:140" hidden="1" outlineLevel="1">
      <c r="A612">
        <f>Drivers!A814</f>
        <v>0</v>
      </c>
      <c r="B612">
        <f>Drivers!B814</f>
        <v>0</v>
      </c>
      <c r="C612">
        <f>Drivers!C814</f>
        <v>0</v>
      </c>
      <c r="D612">
        <f>Drivers!D814</f>
        <v>0</v>
      </c>
      <c r="E612">
        <f>Drivers!E814</f>
        <v>0</v>
      </c>
      <c r="F612">
        <f>Drivers!F814</f>
        <v>0</v>
      </c>
      <c r="G612">
        <f>Drivers!G814</f>
        <v>0</v>
      </c>
      <c r="H612">
        <f>Drivers!H814</f>
        <v>0</v>
      </c>
      <c r="I612" t="str">
        <f>Drivers!I814</f>
        <v>Average Monthly Revenue per Agent (ARPA) - Y/Y Change</v>
      </c>
      <c r="J612">
        <f>Drivers!J814</f>
        <v>0</v>
      </c>
      <c r="K612">
        <f>Drivers!K814</f>
        <v>0</v>
      </c>
      <c r="L612">
        <f>Drivers!L814</f>
        <v>0</v>
      </c>
      <c r="M612">
        <f>Drivers!M814</f>
        <v>0</v>
      </c>
      <c r="N612">
        <f>Drivers!N814</f>
        <v>0</v>
      </c>
      <c r="O612">
        <f>Drivers!O814</f>
        <v>0</v>
      </c>
      <c r="P612">
        <f>Drivers!P814</f>
        <v>0</v>
      </c>
      <c r="Q612">
        <f>Drivers!Q814</f>
        <v>0</v>
      </c>
      <c r="R612">
        <f>Drivers!R814</f>
        <v>0</v>
      </c>
      <c r="S612">
        <f>Drivers!S814</f>
        <v>0</v>
      </c>
      <c r="T612">
        <f>Drivers!T814</f>
        <v>0</v>
      </c>
      <c r="U612">
        <f>Drivers!U814</f>
        <v>0</v>
      </c>
      <c r="V612">
        <f>Drivers!V814</f>
        <v>0</v>
      </c>
      <c r="W612">
        <f>Drivers!W814</f>
        <v>0</v>
      </c>
      <c r="X612">
        <f>Drivers!X814</f>
        <v>0</v>
      </c>
      <c r="Y612">
        <f>Drivers!Y814</f>
        <v>0</v>
      </c>
      <c r="Z612">
        <f>Drivers!Z814</f>
        <v>0</v>
      </c>
      <c r="AA612">
        <f>Drivers!AA814</f>
        <v>0</v>
      </c>
      <c r="AB612">
        <f>Drivers!AB814</f>
        <v>0</v>
      </c>
      <c r="AC612">
        <f>Drivers!AC814</f>
        <v>0</v>
      </c>
      <c r="AD612">
        <f>Drivers!AD814</f>
        <v>0</v>
      </c>
      <c r="AE612">
        <f>Drivers!AE814</f>
        <v>0</v>
      </c>
      <c r="AF612">
        <f>Drivers!AF814</f>
        <v>0</v>
      </c>
      <c r="AG612">
        <f>Drivers!AG814</f>
        <v>0</v>
      </c>
      <c r="AH612">
        <f>Drivers!AH814</f>
        <v>0</v>
      </c>
      <c r="AI612">
        <f>Drivers!AI814</f>
        <v>0</v>
      </c>
      <c r="AJ612">
        <f>Drivers!AJ814</f>
        <v>0</v>
      </c>
      <c r="AK612">
        <f>Drivers!AK814</f>
        <v>0</v>
      </c>
      <c r="AL612">
        <f>Drivers!AL814</f>
        <v>0</v>
      </c>
      <c r="AM612">
        <f>Drivers!AM814</f>
        <v>0</v>
      </c>
      <c r="AN612">
        <f>Drivers!AN814</f>
        <v>0</v>
      </c>
      <c r="AO612">
        <f>Drivers!AO814</f>
        <v>0</v>
      </c>
      <c r="AP612">
        <f>Drivers!AP814</f>
        <v>0</v>
      </c>
      <c r="AQ612">
        <f>Drivers!AQ814</f>
        <v>0</v>
      </c>
      <c r="AR612">
        <f>Drivers!AR814</f>
        <v>0</v>
      </c>
      <c r="AS612">
        <f>Drivers!AS814</f>
        <v>0</v>
      </c>
      <c r="AT612">
        <f>Drivers!AT814</f>
        <v>0</v>
      </c>
      <c r="AU612">
        <f>Drivers!AU814</f>
        <v>0</v>
      </c>
      <c r="AV612">
        <f>Drivers!AV814</f>
        <v>0</v>
      </c>
      <c r="AW612">
        <f>Drivers!AW814</f>
        <v>0</v>
      </c>
      <c r="AX612" t="str">
        <f>Drivers!AX814</f>
        <v>--</v>
      </c>
      <c r="AY612" t="str">
        <f>Drivers!AY814</f>
        <v>--</v>
      </c>
      <c r="AZ612" t="str">
        <f>Drivers!AZ814</f>
        <v>--</v>
      </c>
      <c r="BA612" t="str">
        <f>Drivers!BA814</f>
        <v>--</v>
      </c>
      <c r="BB612" t="str">
        <f>Drivers!BB814</f>
        <v>--</v>
      </c>
      <c r="BC612" t="str">
        <f>Drivers!BC814</f>
        <v>--</v>
      </c>
      <c r="BD612" t="str">
        <f>Drivers!BD814</f>
        <v>--</v>
      </c>
      <c r="BE612" t="str">
        <f>Drivers!BE814</f>
        <v>--</v>
      </c>
      <c r="BF612">
        <f>Drivers!BF814</f>
        <v>0.27669902912621369</v>
      </c>
      <c r="BG612">
        <f>Drivers!BG814</f>
        <v>0.12875536480686689</v>
      </c>
      <c r="BH612">
        <f>Drivers!BH814</f>
        <v>0.11570247933884303</v>
      </c>
      <c r="BI612">
        <f>Drivers!BI814</f>
        <v>3.488372093023262E-2</v>
      </c>
      <c r="BJ612">
        <f>Drivers!BJ814</f>
        <v>-1.520912547528519E-2</v>
      </c>
      <c r="BK612">
        <f>Drivers!BK814</f>
        <v>1.1406844106463865E-2</v>
      </c>
      <c r="BL612">
        <f>Drivers!BL814</f>
        <v>-2.2222222222222254E-2</v>
      </c>
      <c r="BM612">
        <f>Drivers!BM814</f>
        <v>1.4981273408239737E-2</v>
      </c>
      <c r="BN612">
        <f>Drivers!BN814</f>
        <v>0.10424710424710426</v>
      </c>
      <c r="BO612">
        <f>Drivers!BO814</f>
        <v>0.20300751879699241</v>
      </c>
      <c r="BP612">
        <f>Drivers!BP814</f>
        <v>0.32196969696969702</v>
      </c>
      <c r="BQ612">
        <f>Drivers!BQ814</f>
        <v>0.32472324723247237</v>
      </c>
      <c r="BR612">
        <f>Drivers!BR814</f>
        <v>0.2377622377622377</v>
      </c>
      <c r="BS612">
        <f>Drivers!BS814</f>
        <v>0.10000000000000009</v>
      </c>
      <c r="BT612">
        <f>Drivers!BT814</f>
        <v>0.10000000000000009</v>
      </c>
      <c r="BU612">
        <f>Drivers!BU814</f>
        <v>0.10000000000000009</v>
      </c>
      <c r="BV612">
        <f>Drivers!BV814</f>
        <v>8.0000000000000071E-2</v>
      </c>
      <c r="BW612">
        <f>Drivers!BW814</f>
        <v>8.0000000000000071E-2</v>
      </c>
      <c r="BX612">
        <f>Drivers!BX814</f>
        <v>8.0000000000000071E-2</v>
      </c>
      <c r="BY612">
        <f>Drivers!BY814</f>
        <v>8.0000000000000071E-2</v>
      </c>
      <c r="BZ612">
        <f>Drivers!BZ814</f>
        <v>8.0000000000000071E-2</v>
      </c>
      <c r="CA612">
        <f>Drivers!CA814</f>
        <v>8.0000000000000071E-2</v>
      </c>
      <c r="CB612">
        <f>Drivers!CB814</f>
        <v>8.0000000000000071E-2</v>
      </c>
      <c r="CC612">
        <f>Drivers!CC814</f>
        <v>8.0000000000000071E-2</v>
      </c>
      <c r="CD612">
        <f>Drivers!CD814</f>
        <v>0</v>
      </c>
      <c r="CE612">
        <f>Drivers!CE814</f>
        <v>0</v>
      </c>
      <c r="CF612">
        <f>Drivers!CF814</f>
        <v>0</v>
      </c>
      <c r="CG612">
        <f>Drivers!CG814</f>
        <v>0</v>
      </c>
      <c r="CH612">
        <f>Drivers!CH814</f>
        <v>0</v>
      </c>
      <c r="CI612">
        <f>Drivers!CI814</f>
        <v>0</v>
      </c>
      <c r="CJ612">
        <f>Drivers!CJ814</f>
        <v>0</v>
      </c>
      <c r="CK612">
        <f>Drivers!CK814</f>
        <v>0</v>
      </c>
      <c r="CL612">
        <f>Drivers!CL814</f>
        <v>0</v>
      </c>
      <c r="CM612">
        <f>Drivers!CM814</f>
        <v>0</v>
      </c>
      <c r="CN612">
        <f>Drivers!CN814</f>
        <v>0</v>
      </c>
      <c r="CO612">
        <f>Drivers!CO814</f>
        <v>0</v>
      </c>
      <c r="CP612">
        <f>Drivers!CP814</f>
        <v>0</v>
      </c>
      <c r="CQ612">
        <f>Drivers!CQ814</f>
        <v>0</v>
      </c>
      <c r="CR612">
        <f>Drivers!CR814</f>
        <v>0</v>
      </c>
      <c r="CS612">
        <f>Drivers!CS814</f>
        <v>0</v>
      </c>
      <c r="CT612">
        <f>Drivers!CT814</f>
        <v>0</v>
      </c>
      <c r="CU612">
        <f>Drivers!CU814</f>
        <v>0</v>
      </c>
      <c r="CV612">
        <f>Drivers!CV814</f>
        <v>0</v>
      </c>
      <c r="CW612">
        <f>Drivers!CW814</f>
        <v>0</v>
      </c>
      <c r="CX612">
        <f>Drivers!CX814</f>
        <v>0</v>
      </c>
      <c r="CY612">
        <f>Drivers!CY814</f>
        <v>0</v>
      </c>
      <c r="CZ612">
        <f>Drivers!CZ814</f>
        <v>0</v>
      </c>
      <c r="DA612">
        <f>Drivers!DA814</f>
        <v>0</v>
      </c>
      <c r="DB612">
        <f>Drivers!DB814</f>
        <v>0</v>
      </c>
      <c r="DC612">
        <f>Drivers!DC814</f>
        <v>0</v>
      </c>
      <c r="DD612">
        <f>Drivers!DD814</f>
        <v>0</v>
      </c>
      <c r="DE612">
        <f>Drivers!DE814</f>
        <v>0</v>
      </c>
      <c r="DF612">
        <f>Drivers!DF814</f>
        <v>0</v>
      </c>
      <c r="DG612">
        <f>Drivers!DG814</f>
        <v>0</v>
      </c>
      <c r="DH612">
        <f>Drivers!DH814</f>
        <v>0</v>
      </c>
      <c r="DI612">
        <f>Drivers!DI814</f>
        <v>0</v>
      </c>
      <c r="DJ612">
        <f>Drivers!DJ814</f>
        <v>0</v>
      </c>
      <c r="DK612">
        <f>Drivers!DK814</f>
        <v>0</v>
      </c>
      <c r="DL612">
        <f>Drivers!DL814</f>
        <v>0</v>
      </c>
      <c r="DM612">
        <f>Drivers!DM814</f>
        <v>0</v>
      </c>
      <c r="DN612">
        <f>Drivers!DN814</f>
        <v>0</v>
      </c>
      <c r="DO612">
        <f>Drivers!DO814</f>
        <v>0</v>
      </c>
      <c r="DP612">
        <f>Drivers!DP814</f>
        <v>0</v>
      </c>
      <c r="DQ612">
        <f>Drivers!DQ814</f>
        <v>0</v>
      </c>
      <c r="DR612" t="str">
        <f>Drivers!DR814</f>
        <v>--</v>
      </c>
      <c r="DS612" t="str">
        <f>Drivers!DS814</f>
        <v>--</v>
      </c>
      <c r="DT612" t="str">
        <f>Drivers!DT814</f>
        <v>--</v>
      </c>
      <c r="DU612" t="str">
        <f>Drivers!DU814</f>
        <v>--</v>
      </c>
      <c r="DV612" t="str">
        <f>Drivers!DV814</f>
        <v>--</v>
      </c>
      <c r="DW612" t="str">
        <f>Drivers!DW814</f>
        <v>--</v>
      </c>
      <c r="DX612" t="str">
        <f>Drivers!DX814</f>
        <v>--</v>
      </c>
      <c r="DY612" t="str">
        <f>Drivers!DY814</f>
        <v>--</v>
      </c>
      <c r="DZ612">
        <f>Drivers!DZ814</f>
        <v>0</v>
      </c>
      <c r="EA612">
        <f>Drivers!EA814</f>
        <v>0</v>
      </c>
      <c r="EB612">
        <f>Drivers!EB814</f>
        <v>0</v>
      </c>
      <c r="EC612">
        <f>Drivers!EC814</f>
        <v>0</v>
      </c>
      <c r="ED612">
        <f>Drivers!ED814</f>
        <v>0</v>
      </c>
      <c r="EE612">
        <f>Drivers!EE814</f>
        <v>0</v>
      </c>
      <c r="EF612">
        <f>Drivers!EF814</f>
        <v>0</v>
      </c>
      <c r="EG612">
        <f>Drivers!EG814</f>
        <v>0</v>
      </c>
      <c r="EH612">
        <f>Drivers!EH814</f>
        <v>0</v>
      </c>
      <c r="EI612">
        <f>Drivers!EI814</f>
        <v>0</v>
      </c>
      <c r="EJ612">
        <f>Drivers!EJ814</f>
        <v>0</v>
      </c>
    </row>
    <row r="613" spans="1:140" hidden="1" outlineLevel="1">
      <c r="A613">
        <f>Drivers!A815</f>
        <v>0</v>
      </c>
      <c r="B613">
        <f>Drivers!B815</f>
        <v>0</v>
      </c>
      <c r="C613">
        <f>Drivers!C815</f>
        <v>0</v>
      </c>
      <c r="D613">
        <f>Drivers!D815</f>
        <v>0</v>
      </c>
      <c r="E613">
        <f>Drivers!E815</f>
        <v>0</v>
      </c>
      <c r="F613">
        <f>Drivers!F815</f>
        <v>0</v>
      </c>
      <c r="G613">
        <f>Drivers!G815</f>
        <v>0</v>
      </c>
      <c r="H613">
        <f>Drivers!H815</f>
        <v>0</v>
      </c>
      <c r="I613">
        <f>Drivers!I815</f>
        <v>0</v>
      </c>
      <c r="J613">
        <f>Drivers!J815</f>
        <v>0</v>
      </c>
      <c r="K613">
        <f>Drivers!K815</f>
        <v>0</v>
      </c>
      <c r="L613">
        <f>Drivers!L815</f>
        <v>0</v>
      </c>
      <c r="M613">
        <f>Drivers!M815</f>
        <v>0</v>
      </c>
      <c r="N613">
        <f>Drivers!N815</f>
        <v>0</v>
      </c>
      <c r="O613">
        <f>Drivers!O815</f>
        <v>0</v>
      </c>
      <c r="P613">
        <f>Drivers!P815</f>
        <v>0</v>
      </c>
      <c r="Q613">
        <f>Drivers!Q815</f>
        <v>0</v>
      </c>
      <c r="R613">
        <f>Drivers!R815</f>
        <v>0</v>
      </c>
      <c r="S613">
        <f>Drivers!S815</f>
        <v>0</v>
      </c>
      <c r="T613">
        <f>Drivers!T815</f>
        <v>0</v>
      </c>
      <c r="U613">
        <f>Drivers!U815</f>
        <v>0</v>
      </c>
      <c r="V613">
        <f>Drivers!V815</f>
        <v>0</v>
      </c>
      <c r="W613">
        <f>Drivers!W815</f>
        <v>0</v>
      </c>
      <c r="X613">
        <f>Drivers!X815</f>
        <v>0</v>
      </c>
      <c r="Y613">
        <f>Drivers!Y815</f>
        <v>0</v>
      </c>
      <c r="Z613">
        <f>Drivers!Z815</f>
        <v>0</v>
      </c>
      <c r="AA613">
        <f>Drivers!AA815</f>
        <v>0</v>
      </c>
      <c r="AB613">
        <f>Drivers!AB815</f>
        <v>0</v>
      </c>
      <c r="AC613">
        <f>Drivers!AC815</f>
        <v>0</v>
      </c>
      <c r="AD613">
        <f>Drivers!AD815</f>
        <v>0</v>
      </c>
      <c r="AE613">
        <f>Drivers!AE815</f>
        <v>0</v>
      </c>
      <c r="AF613">
        <f>Drivers!AF815</f>
        <v>0</v>
      </c>
      <c r="AG613">
        <f>Drivers!AG815</f>
        <v>0</v>
      </c>
      <c r="AH613">
        <f>Drivers!AH815</f>
        <v>0</v>
      </c>
      <c r="AI613">
        <f>Drivers!AI815</f>
        <v>0</v>
      </c>
      <c r="AJ613">
        <f>Drivers!AJ815</f>
        <v>0</v>
      </c>
      <c r="AK613">
        <f>Drivers!AK815</f>
        <v>0</v>
      </c>
      <c r="AL613">
        <f>Drivers!AL815</f>
        <v>0</v>
      </c>
      <c r="AM613">
        <f>Drivers!AM815</f>
        <v>0</v>
      </c>
      <c r="AN613">
        <f>Drivers!AN815</f>
        <v>0</v>
      </c>
      <c r="AO613">
        <f>Drivers!AO815</f>
        <v>0</v>
      </c>
      <c r="AP613">
        <f>Drivers!AP815</f>
        <v>0</v>
      </c>
      <c r="AQ613">
        <f>Drivers!AQ815</f>
        <v>0</v>
      </c>
      <c r="AR613">
        <f>Drivers!AR815</f>
        <v>0</v>
      </c>
      <c r="AS613">
        <f>Drivers!AS815</f>
        <v>0</v>
      </c>
      <c r="AT613">
        <f>Drivers!AT815</f>
        <v>0</v>
      </c>
      <c r="AU613">
        <f>Drivers!AU815</f>
        <v>0</v>
      </c>
      <c r="AV613">
        <f>Drivers!AV815</f>
        <v>0</v>
      </c>
      <c r="AW613">
        <f>Drivers!AW815</f>
        <v>0</v>
      </c>
      <c r="AX613">
        <f>Drivers!AX815</f>
        <v>0</v>
      </c>
      <c r="AY613">
        <f>Drivers!AY815</f>
        <v>0</v>
      </c>
      <c r="AZ613">
        <f>Drivers!AZ815</f>
        <v>0</v>
      </c>
      <c r="BA613">
        <f>Drivers!BA815</f>
        <v>0</v>
      </c>
      <c r="BB613">
        <f>Drivers!BB815</f>
        <v>0</v>
      </c>
      <c r="BC613">
        <f>Drivers!BC815</f>
        <v>0</v>
      </c>
      <c r="BD613">
        <f>Drivers!BD815</f>
        <v>0</v>
      </c>
      <c r="BE613">
        <f>Drivers!BE815</f>
        <v>0</v>
      </c>
      <c r="BF613">
        <f>Drivers!BF815</f>
        <v>0</v>
      </c>
      <c r="BG613">
        <f>Drivers!BG815</f>
        <v>0</v>
      </c>
      <c r="BH613">
        <f>Drivers!BH815</f>
        <v>0</v>
      </c>
      <c r="BI613">
        <f>Drivers!BI815</f>
        <v>0</v>
      </c>
      <c r="BJ613">
        <f>Drivers!BJ815</f>
        <v>0</v>
      </c>
      <c r="BK613">
        <f>Drivers!BK815</f>
        <v>0</v>
      </c>
      <c r="BL613">
        <f>Drivers!BL815</f>
        <v>0</v>
      </c>
      <c r="BM613">
        <f>Drivers!BM815</f>
        <v>0</v>
      </c>
      <c r="BN613">
        <f>Drivers!BN815</f>
        <v>0</v>
      </c>
      <c r="BO613">
        <f>Drivers!BO815</f>
        <v>0</v>
      </c>
      <c r="BP613">
        <f>Drivers!BP815</f>
        <v>0</v>
      </c>
      <c r="BQ613">
        <f>Drivers!BQ815</f>
        <v>0</v>
      </c>
      <c r="BR613">
        <f>Drivers!BR815</f>
        <v>0</v>
      </c>
      <c r="BS613">
        <f>Drivers!BS815</f>
        <v>0</v>
      </c>
      <c r="BT613">
        <f>Drivers!BT815</f>
        <v>0</v>
      </c>
      <c r="BU613">
        <f>Drivers!BU815</f>
        <v>0</v>
      </c>
      <c r="BV613">
        <f>Drivers!BV815</f>
        <v>0</v>
      </c>
      <c r="BW613">
        <f>Drivers!BW815</f>
        <v>0</v>
      </c>
      <c r="BX613">
        <f>Drivers!BX815</f>
        <v>0</v>
      </c>
      <c r="BY613">
        <f>Drivers!BY815</f>
        <v>0</v>
      </c>
      <c r="BZ613">
        <f>Drivers!BZ815</f>
        <v>0</v>
      </c>
      <c r="CA613">
        <f>Drivers!CA815</f>
        <v>0</v>
      </c>
      <c r="CB613">
        <f>Drivers!CB815</f>
        <v>0</v>
      </c>
      <c r="CC613">
        <f>Drivers!CC815</f>
        <v>0</v>
      </c>
      <c r="CD613">
        <f>Drivers!CD815</f>
        <v>0</v>
      </c>
      <c r="CE613">
        <f>Drivers!CE815</f>
        <v>0</v>
      </c>
      <c r="CF613">
        <f>Drivers!CF815</f>
        <v>0</v>
      </c>
      <c r="CG613">
        <f>Drivers!CG815</f>
        <v>0</v>
      </c>
      <c r="CH613">
        <f>Drivers!CH815</f>
        <v>0</v>
      </c>
      <c r="CI613">
        <f>Drivers!CI815</f>
        <v>0</v>
      </c>
      <c r="CJ613">
        <f>Drivers!CJ815</f>
        <v>0</v>
      </c>
      <c r="CK613">
        <f>Drivers!CK815</f>
        <v>0</v>
      </c>
      <c r="CL613">
        <f>Drivers!CL815</f>
        <v>0</v>
      </c>
      <c r="CM613">
        <f>Drivers!CM815</f>
        <v>0</v>
      </c>
      <c r="CN613">
        <f>Drivers!CN815</f>
        <v>0</v>
      </c>
      <c r="CO613">
        <f>Drivers!CO815</f>
        <v>0</v>
      </c>
      <c r="CP613">
        <f>Drivers!CP815</f>
        <v>0</v>
      </c>
      <c r="CQ613">
        <f>Drivers!CQ815</f>
        <v>0</v>
      </c>
      <c r="CR613">
        <f>Drivers!CR815</f>
        <v>0</v>
      </c>
      <c r="CS613">
        <f>Drivers!CS815</f>
        <v>0</v>
      </c>
      <c r="CT613">
        <f>Drivers!CT815</f>
        <v>0</v>
      </c>
      <c r="CU613">
        <f>Drivers!CU815</f>
        <v>0</v>
      </c>
      <c r="CV613">
        <f>Drivers!CV815</f>
        <v>0</v>
      </c>
      <c r="CW613">
        <f>Drivers!CW815</f>
        <v>0</v>
      </c>
      <c r="CX613">
        <f>Drivers!CX815</f>
        <v>0</v>
      </c>
      <c r="CY613">
        <f>Drivers!CY815</f>
        <v>0</v>
      </c>
      <c r="CZ613">
        <f>Drivers!CZ815</f>
        <v>0</v>
      </c>
      <c r="DA613">
        <f>Drivers!DA815</f>
        <v>0</v>
      </c>
      <c r="DB613">
        <f>Drivers!DB815</f>
        <v>0</v>
      </c>
      <c r="DC613">
        <f>Drivers!DC815</f>
        <v>0</v>
      </c>
      <c r="DD613">
        <f>Drivers!DD815</f>
        <v>0</v>
      </c>
      <c r="DE613">
        <f>Drivers!DE815</f>
        <v>0</v>
      </c>
      <c r="DF613">
        <f>Drivers!DF815</f>
        <v>0</v>
      </c>
      <c r="DG613">
        <f>Drivers!DG815</f>
        <v>0</v>
      </c>
      <c r="DH613">
        <f>Drivers!DH815</f>
        <v>0</v>
      </c>
      <c r="DI613">
        <f>Drivers!DI815</f>
        <v>0</v>
      </c>
      <c r="DJ613">
        <f>Drivers!DJ815</f>
        <v>0</v>
      </c>
      <c r="DK613">
        <f>Drivers!DK815</f>
        <v>0</v>
      </c>
      <c r="DL613">
        <f>Drivers!DL815</f>
        <v>0</v>
      </c>
      <c r="DM613">
        <f>Drivers!DM815</f>
        <v>0</v>
      </c>
      <c r="DN613">
        <f>Drivers!DN815</f>
        <v>0</v>
      </c>
      <c r="DO613">
        <f>Drivers!DO815</f>
        <v>0</v>
      </c>
      <c r="DP613">
        <f>Drivers!DP815</f>
        <v>0</v>
      </c>
      <c r="DQ613">
        <f>Drivers!DQ815</f>
        <v>0</v>
      </c>
      <c r="DR613">
        <f>Drivers!DR815</f>
        <v>0</v>
      </c>
      <c r="DS613">
        <f>Drivers!DS815</f>
        <v>0</v>
      </c>
      <c r="DT613">
        <f>Drivers!DT815</f>
        <v>0</v>
      </c>
      <c r="DU613">
        <f>Drivers!DU815</f>
        <v>0</v>
      </c>
      <c r="DV613">
        <f>Drivers!DV815</f>
        <v>0</v>
      </c>
      <c r="DW613">
        <f>Drivers!DW815</f>
        <v>0</v>
      </c>
      <c r="DX613">
        <f>Drivers!DX815</f>
        <v>0</v>
      </c>
      <c r="DY613">
        <f>Drivers!DY815</f>
        <v>0</v>
      </c>
      <c r="DZ613">
        <f>Drivers!DZ815</f>
        <v>0</v>
      </c>
      <c r="EA613">
        <f>Drivers!EA815</f>
        <v>0</v>
      </c>
      <c r="EB613">
        <f>Drivers!EB815</f>
        <v>0</v>
      </c>
      <c r="EC613">
        <f>Drivers!EC815</f>
        <v>0</v>
      </c>
      <c r="ED613">
        <f>Drivers!ED815</f>
        <v>0</v>
      </c>
      <c r="EE613">
        <f>Drivers!EE815</f>
        <v>0</v>
      </c>
      <c r="EF613">
        <f>Drivers!EF815</f>
        <v>0</v>
      </c>
      <c r="EG613">
        <f>Drivers!EG815</f>
        <v>0</v>
      </c>
      <c r="EH613">
        <f>Drivers!EH815</f>
        <v>0</v>
      </c>
      <c r="EI613">
        <f>Drivers!EI815</f>
        <v>0</v>
      </c>
      <c r="EJ613">
        <f>Drivers!EJ815</f>
        <v>0</v>
      </c>
    </row>
    <row r="614" spans="1:140" hidden="1" outlineLevel="1">
      <c r="A614">
        <f>Drivers!A816</f>
        <v>0</v>
      </c>
      <c r="B614">
        <f>Drivers!B816</f>
        <v>0</v>
      </c>
      <c r="C614">
        <f>Drivers!C816</f>
        <v>0</v>
      </c>
      <c r="D614">
        <f>Drivers!D816</f>
        <v>0</v>
      </c>
      <c r="E614">
        <f>Drivers!E816</f>
        <v>0</v>
      </c>
      <c r="F614">
        <f>Drivers!F816</f>
        <v>0</v>
      </c>
      <c r="G614">
        <f>Drivers!G816</f>
        <v>0</v>
      </c>
      <c r="H614">
        <f>Drivers!H816</f>
        <v>0</v>
      </c>
      <c r="I614" t="str">
        <f>Drivers!I816</f>
        <v>Consumer loan requests</v>
      </c>
      <c r="J614">
        <f>Drivers!J816</f>
        <v>0</v>
      </c>
      <c r="K614">
        <f>Drivers!K816</f>
        <v>0</v>
      </c>
      <c r="L614">
        <f>Drivers!L816</f>
        <v>0</v>
      </c>
      <c r="M614">
        <f>Drivers!M816</f>
        <v>0</v>
      </c>
      <c r="N614">
        <f>Drivers!N816</f>
        <v>0</v>
      </c>
      <c r="O614">
        <f>Drivers!O816</f>
        <v>0</v>
      </c>
      <c r="P614">
        <f>Drivers!P816</f>
        <v>0</v>
      </c>
      <c r="Q614">
        <f>Drivers!Q816</f>
        <v>0</v>
      </c>
      <c r="R614">
        <f>Drivers!R816</f>
        <v>0</v>
      </c>
      <c r="S614">
        <f>Drivers!S816</f>
        <v>0</v>
      </c>
      <c r="T614">
        <f>Drivers!T816</f>
        <v>0</v>
      </c>
      <c r="U614">
        <f>Drivers!U816</f>
        <v>0</v>
      </c>
      <c r="V614">
        <f>Drivers!V816</f>
        <v>0</v>
      </c>
      <c r="W614">
        <f>Drivers!W816</f>
        <v>0</v>
      </c>
      <c r="X614">
        <f>Drivers!X816</f>
        <v>0</v>
      </c>
      <c r="Y614">
        <f>Drivers!Y816</f>
        <v>0</v>
      </c>
      <c r="Z614">
        <f>Drivers!Z816</f>
        <v>0</v>
      </c>
      <c r="AA614">
        <f>Drivers!AA816</f>
        <v>0</v>
      </c>
      <c r="AB614">
        <f>Drivers!AB816</f>
        <v>0</v>
      </c>
      <c r="AC614">
        <f>Drivers!AC816</f>
        <v>0</v>
      </c>
      <c r="AD614">
        <f>Drivers!AD816</f>
        <v>0</v>
      </c>
      <c r="AE614">
        <f>Drivers!AE816</f>
        <v>0</v>
      </c>
      <c r="AF614">
        <f>Drivers!AF816</f>
        <v>0</v>
      </c>
      <c r="AG614">
        <f>Drivers!AG816</f>
        <v>0</v>
      </c>
      <c r="AH614">
        <f>Drivers!AH816</f>
        <v>0</v>
      </c>
      <c r="AI614">
        <f>Drivers!AI816</f>
        <v>0</v>
      </c>
      <c r="AJ614">
        <f>Drivers!AJ816</f>
        <v>0</v>
      </c>
      <c r="AK614">
        <f>Drivers!AK816</f>
        <v>0</v>
      </c>
      <c r="AL614">
        <f>Drivers!AL816</f>
        <v>0</v>
      </c>
      <c r="AM614">
        <f>Drivers!AM816</f>
        <v>0</v>
      </c>
      <c r="AN614">
        <f>Drivers!AN816</f>
        <v>0</v>
      </c>
      <c r="AO614">
        <f>Drivers!AO816</f>
        <v>0</v>
      </c>
      <c r="AP614">
        <f>Drivers!AP816</f>
        <v>0</v>
      </c>
      <c r="AQ614">
        <f>Drivers!AQ816</f>
        <v>0</v>
      </c>
      <c r="AR614">
        <f>Drivers!AR816</f>
        <v>0</v>
      </c>
      <c r="AS614">
        <f>Drivers!AS816</f>
        <v>0</v>
      </c>
      <c r="AT614">
        <f>Drivers!AT816</f>
        <v>0</v>
      </c>
      <c r="AU614">
        <f>Drivers!AU816</f>
        <v>0</v>
      </c>
      <c r="AV614">
        <f>Drivers!AV816</f>
        <v>0</v>
      </c>
      <c r="AW614">
        <f>Drivers!AW816</f>
        <v>0</v>
      </c>
      <c r="AX614">
        <f>Drivers!AX816</f>
        <v>0.44554455445544527</v>
      </c>
      <c r="AY614">
        <f>Drivers!AY816</f>
        <v>0.34756097560975596</v>
      </c>
      <c r="AZ614">
        <f>Drivers!AZ816</f>
        <v>4.1879194630872485</v>
      </c>
      <c r="BA614">
        <f>Drivers!BA816</f>
        <v>4.0218978102189773</v>
      </c>
      <c r="BB614">
        <f>Drivers!BB816</f>
        <v>5.7397260273972606</v>
      </c>
      <c r="BC614">
        <f>Drivers!BC816</f>
        <v>4.5113122171945701</v>
      </c>
      <c r="BD614">
        <f>Drivers!BD816</f>
        <v>1.1642949547218628</v>
      </c>
      <c r="BE614">
        <f>Drivers!BE816</f>
        <v>1.42296511627907</v>
      </c>
      <c r="BF614">
        <f>Drivers!BF816</f>
        <v>1.6514227642276422</v>
      </c>
      <c r="BG614">
        <f>Drivers!BG816</f>
        <v>1.361247947454844</v>
      </c>
      <c r="BH614">
        <f>Drivers!BH816</f>
        <v>0.88583383144052585</v>
      </c>
      <c r="BI614">
        <f>Drivers!BI816</f>
        <v>0.91781643671265756</v>
      </c>
      <c r="BJ614">
        <f>Drivers!BJ816</f>
        <v>0.73361441165197383</v>
      </c>
      <c r="BK614">
        <f>Drivers!BK816</f>
        <v>0.85326842837274008</v>
      </c>
      <c r="BL614">
        <f>Drivers!BL816</f>
        <v>0.87670364500792419</v>
      </c>
      <c r="BM614">
        <f>Drivers!BM816</f>
        <v>0.39099155458242096</v>
      </c>
      <c r="BN614">
        <f>Drivers!BN816</f>
        <v>0.29869555604687159</v>
      </c>
      <c r="BO614">
        <f>Drivers!BO816</f>
        <v>2.5703564727954875E-2</v>
      </c>
      <c r="BP614">
        <f>Drivers!BP816</f>
        <v>0.18375274446883982</v>
      </c>
      <c r="BQ614">
        <f>Drivers!BQ816</f>
        <v>0.6640431751742748</v>
      </c>
      <c r="BR614">
        <f>Drivers!BR816</f>
        <v>1.2131426625808648</v>
      </c>
      <c r="BS614">
        <f>Drivers!BS816</f>
        <v>0.14999999999999991</v>
      </c>
      <c r="BT614">
        <f>Drivers!BT816</f>
        <v>0.14999999999999991</v>
      </c>
      <c r="BU614">
        <f>Drivers!BU816</f>
        <v>0.14999999999999991</v>
      </c>
      <c r="BV614">
        <f>Drivers!BV816</f>
        <v>0.14999999999999991</v>
      </c>
      <c r="BW614">
        <f>Drivers!BW816</f>
        <v>0.14999999999999991</v>
      </c>
      <c r="BX614">
        <f>Drivers!BX816</f>
        <v>0.14999999999999991</v>
      </c>
      <c r="BY614">
        <f>Drivers!BY816</f>
        <v>0.14999999999999991</v>
      </c>
      <c r="BZ614">
        <f>Drivers!BZ816</f>
        <v>0.14999999999999991</v>
      </c>
      <c r="CA614">
        <f>Drivers!CA816</f>
        <v>0.14999999999999991</v>
      </c>
      <c r="CB614">
        <f>Drivers!CB816</f>
        <v>0.14999999999999991</v>
      </c>
      <c r="CC614">
        <f>Drivers!CC816</f>
        <v>0.14999999999999991</v>
      </c>
      <c r="CD614">
        <f>Drivers!CD816</f>
        <v>0</v>
      </c>
      <c r="CE614">
        <f>Drivers!CE816</f>
        <v>0</v>
      </c>
      <c r="CF614">
        <f>Drivers!CF816</f>
        <v>0</v>
      </c>
      <c r="CG614">
        <f>Drivers!CG816</f>
        <v>0</v>
      </c>
      <c r="CH614">
        <f>Drivers!CH816</f>
        <v>0</v>
      </c>
      <c r="CI614">
        <f>Drivers!CI816</f>
        <v>0</v>
      </c>
      <c r="CJ614">
        <f>Drivers!CJ816</f>
        <v>0</v>
      </c>
      <c r="CK614">
        <f>Drivers!CK816</f>
        <v>0</v>
      </c>
      <c r="CL614">
        <f>Drivers!CL816</f>
        <v>0</v>
      </c>
      <c r="CM614">
        <f>Drivers!CM816</f>
        <v>0</v>
      </c>
      <c r="CN614">
        <f>Drivers!CN816</f>
        <v>0</v>
      </c>
      <c r="CO614">
        <f>Drivers!CO816</f>
        <v>0</v>
      </c>
      <c r="CP614">
        <f>Drivers!CP816</f>
        <v>0</v>
      </c>
      <c r="CQ614">
        <f>Drivers!CQ816</f>
        <v>0</v>
      </c>
      <c r="CR614">
        <f>Drivers!CR816</f>
        <v>0</v>
      </c>
      <c r="CS614">
        <f>Drivers!CS816</f>
        <v>0</v>
      </c>
      <c r="CT614">
        <f>Drivers!CT816</f>
        <v>0</v>
      </c>
      <c r="CU614">
        <f>Drivers!CU816</f>
        <v>0</v>
      </c>
      <c r="CV614">
        <f>Drivers!CV816</f>
        <v>0</v>
      </c>
      <c r="CW614">
        <f>Drivers!CW816</f>
        <v>0</v>
      </c>
      <c r="CX614">
        <f>Drivers!CX816</f>
        <v>0</v>
      </c>
      <c r="CY614">
        <f>Drivers!CY816</f>
        <v>0</v>
      </c>
      <c r="CZ614">
        <f>Drivers!CZ816</f>
        <v>0</v>
      </c>
      <c r="DA614">
        <f>Drivers!DA816</f>
        <v>0</v>
      </c>
      <c r="DB614">
        <f>Drivers!DB816</f>
        <v>0</v>
      </c>
      <c r="DC614">
        <f>Drivers!DC816</f>
        <v>0</v>
      </c>
      <c r="DD614">
        <f>Drivers!DD816</f>
        <v>0</v>
      </c>
      <c r="DE614">
        <f>Drivers!DE816</f>
        <v>0</v>
      </c>
      <c r="DF614">
        <f>Drivers!DF816</f>
        <v>0</v>
      </c>
      <c r="DG614">
        <f>Drivers!DG816</f>
        <v>0</v>
      </c>
      <c r="DH614">
        <f>Drivers!DH816</f>
        <v>0</v>
      </c>
      <c r="DI614">
        <f>Drivers!DI816</f>
        <v>0</v>
      </c>
      <c r="DJ614">
        <f>Drivers!DJ816</f>
        <v>0</v>
      </c>
      <c r="DK614">
        <f>Drivers!DK816</f>
        <v>0</v>
      </c>
      <c r="DL614">
        <f>Drivers!DL816</f>
        <v>0</v>
      </c>
      <c r="DM614">
        <f>Drivers!DM816</f>
        <v>0</v>
      </c>
      <c r="DN614">
        <f>Drivers!DN816</f>
        <v>0</v>
      </c>
      <c r="DO614">
        <f>Drivers!DO816</f>
        <v>0</v>
      </c>
      <c r="DP614">
        <f>Drivers!DP816</f>
        <v>0</v>
      </c>
      <c r="DQ614">
        <f>Drivers!DQ816</f>
        <v>0</v>
      </c>
      <c r="DR614" t="str">
        <f>Drivers!DR816</f>
        <v>--</v>
      </c>
      <c r="DS614" t="str">
        <f>Drivers!DS816</f>
        <v>--</v>
      </c>
      <c r="DT614" t="str">
        <f>Drivers!DT816</f>
        <v>--</v>
      </c>
      <c r="DU614" t="str">
        <f>Drivers!DU816</f>
        <v>--</v>
      </c>
      <c r="DV614" t="str">
        <f>Drivers!DV816</f>
        <v>--</v>
      </c>
      <c r="DW614">
        <f>Drivers!DW816</f>
        <v>1.1358715265247201</v>
      </c>
      <c r="DX614">
        <f>Drivers!DX816</f>
        <v>0.7082875728647462</v>
      </c>
      <c r="DY614">
        <f>Drivers!DY816</f>
        <v>0.27342861381731853</v>
      </c>
      <c r="DZ614">
        <f>Drivers!DZ816</f>
        <v>0</v>
      </c>
      <c r="EA614">
        <f>Drivers!EA816</f>
        <v>0</v>
      </c>
      <c r="EB614">
        <f>Drivers!EB816</f>
        <v>0</v>
      </c>
      <c r="EC614">
        <f>Drivers!EC816</f>
        <v>0</v>
      </c>
      <c r="ED614">
        <f>Drivers!ED816</f>
        <v>0</v>
      </c>
      <c r="EE614">
        <f>Drivers!EE816</f>
        <v>0</v>
      </c>
      <c r="EF614">
        <f>Drivers!EF816</f>
        <v>0</v>
      </c>
      <c r="EG614">
        <f>Drivers!EG816</f>
        <v>0</v>
      </c>
      <c r="EH614">
        <f>Drivers!EH816</f>
        <v>0</v>
      </c>
      <c r="EI614">
        <f>Drivers!EI816</f>
        <v>0</v>
      </c>
      <c r="EJ614">
        <f>Drivers!EJ816</f>
        <v>0</v>
      </c>
    </row>
    <row r="615" spans="1:140" hidden="1" outlineLevel="1">
      <c r="A615">
        <f>Drivers!A817</f>
        <v>0</v>
      </c>
      <c r="B615">
        <f>Drivers!B817</f>
        <v>0</v>
      </c>
      <c r="C615">
        <f>Drivers!C817</f>
        <v>0</v>
      </c>
      <c r="D615">
        <f>Drivers!D817</f>
        <v>0</v>
      </c>
      <c r="E615">
        <f>Drivers!E817</f>
        <v>0</v>
      </c>
      <c r="F615">
        <f>Drivers!F817</f>
        <v>0</v>
      </c>
      <c r="G615">
        <f>Drivers!G817</f>
        <v>0</v>
      </c>
      <c r="H615">
        <f>Drivers!H817</f>
        <v>0</v>
      </c>
      <c r="I615" t="str">
        <f>Drivers!I817</f>
        <v>Average Revenue Per Request</v>
      </c>
      <c r="J615">
        <f>Drivers!J817</f>
        <v>0</v>
      </c>
      <c r="K615">
        <f>Drivers!K817</f>
        <v>0</v>
      </c>
      <c r="L615">
        <f>Drivers!L817</f>
        <v>0</v>
      </c>
      <c r="M615">
        <f>Drivers!M817</f>
        <v>0</v>
      </c>
      <c r="N615">
        <f>Drivers!N817</f>
        <v>0</v>
      </c>
      <c r="O615">
        <f>Drivers!O817</f>
        <v>0</v>
      </c>
      <c r="P615">
        <f>Drivers!P817</f>
        <v>0</v>
      </c>
      <c r="Q615">
        <f>Drivers!Q817</f>
        <v>0</v>
      </c>
      <c r="R615">
        <f>Drivers!R817</f>
        <v>0</v>
      </c>
      <c r="S615">
        <f>Drivers!S817</f>
        <v>0</v>
      </c>
      <c r="T615">
        <f>Drivers!T817</f>
        <v>0</v>
      </c>
      <c r="U615">
        <f>Drivers!U817</f>
        <v>0</v>
      </c>
      <c r="V615">
        <f>Drivers!V817</f>
        <v>0</v>
      </c>
      <c r="W615">
        <f>Drivers!W817</f>
        <v>0</v>
      </c>
      <c r="X615">
        <f>Drivers!X817</f>
        <v>0</v>
      </c>
      <c r="Y615">
        <f>Drivers!Y817</f>
        <v>0</v>
      </c>
      <c r="Z615">
        <f>Drivers!Z817</f>
        <v>0</v>
      </c>
      <c r="AA615">
        <f>Drivers!AA817</f>
        <v>0</v>
      </c>
      <c r="AB615">
        <f>Drivers!AB817</f>
        <v>0</v>
      </c>
      <c r="AC615">
        <f>Drivers!AC817</f>
        <v>0</v>
      </c>
      <c r="AD615">
        <f>Drivers!AD817</f>
        <v>0</v>
      </c>
      <c r="AE615">
        <f>Drivers!AE817</f>
        <v>0</v>
      </c>
      <c r="AF615">
        <f>Drivers!AF817</f>
        <v>0</v>
      </c>
      <c r="AG615">
        <f>Drivers!AG817</f>
        <v>0</v>
      </c>
      <c r="AH615">
        <f>Drivers!AH817</f>
        <v>0</v>
      </c>
      <c r="AI615">
        <f>Drivers!AI817</f>
        <v>0</v>
      </c>
      <c r="AJ615">
        <f>Drivers!AJ817</f>
        <v>0</v>
      </c>
      <c r="AK615">
        <f>Drivers!AK817</f>
        <v>0</v>
      </c>
      <c r="AL615">
        <f>Drivers!AL817</f>
        <v>0</v>
      </c>
      <c r="AM615">
        <f>Drivers!AM817</f>
        <v>0</v>
      </c>
      <c r="AN615">
        <f>Drivers!AN817</f>
        <v>0</v>
      </c>
      <c r="AO615">
        <f>Drivers!AO817</f>
        <v>0</v>
      </c>
      <c r="AP615">
        <f>Drivers!AP817</f>
        <v>0</v>
      </c>
      <c r="AQ615">
        <f>Drivers!AQ817</f>
        <v>0</v>
      </c>
      <c r="AR615">
        <f>Drivers!AR817</f>
        <v>0</v>
      </c>
      <c r="AS615">
        <f>Drivers!AS817</f>
        <v>0</v>
      </c>
      <c r="AT615">
        <f>Drivers!AT817</f>
        <v>0</v>
      </c>
      <c r="AU615">
        <f>Drivers!AU817</f>
        <v>0</v>
      </c>
      <c r="AV615">
        <f>Drivers!AV817</f>
        <v>0</v>
      </c>
      <c r="AW615">
        <f>Drivers!AW817</f>
        <v>0</v>
      </c>
      <c r="AX615" t="str">
        <f>Drivers!AX817</f>
        <v>--</v>
      </c>
      <c r="AY615" t="str">
        <f>Drivers!AY817</f>
        <v>--</v>
      </c>
      <c r="AZ615" t="str">
        <f>Drivers!AZ817</f>
        <v>--</v>
      </c>
      <c r="BA615" t="str">
        <f>Drivers!BA817</f>
        <v>--</v>
      </c>
      <c r="BB615" t="str">
        <f>Drivers!BB817</f>
        <v>--</v>
      </c>
      <c r="BC615" t="str">
        <f>Drivers!BC817</f>
        <v>--</v>
      </c>
      <c r="BD615" t="str">
        <f>Drivers!BD817</f>
        <v>--</v>
      </c>
      <c r="BE615" t="str">
        <f>Drivers!BE817</f>
        <v>--</v>
      </c>
      <c r="BF615">
        <f>Drivers!BF817</f>
        <v>-0.86801458446328095</v>
      </c>
      <c r="BG615">
        <f>Drivers!BG817</f>
        <v>-0.88775356942237393</v>
      </c>
      <c r="BH615">
        <f>Drivers!BH817</f>
        <v>-0.88292869533558915</v>
      </c>
      <c r="BI615">
        <f>Drivers!BI817</f>
        <v>-0.87971461405259488</v>
      </c>
      <c r="BJ615">
        <f>Drivers!BJ817</f>
        <v>0.17593696081232668</v>
      </c>
      <c r="BK615">
        <f>Drivers!BK817</f>
        <v>0.21736912112561613</v>
      </c>
      <c r="BL615">
        <f>Drivers!BL817</f>
        <v>0.17047436749127476</v>
      </c>
      <c r="BM615">
        <f>Drivers!BM817</f>
        <v>0.21224234097560446</v>
      </c>
      <c r="BN615">
        <f>Drivers!BN817</f>
        <v>0.11822250418980551</v>
      </c>
      <c r="BO615">
        <f>Drivers!BO817</f>
        <v>0.1008745659685355</v>
      </c>
      <c r="BP615">
        <f>Drivers!BP817</f>
        <v>4.5444581651724159E-2</v>
      </c>
      <c r="BQ615">
        <f>Drivers!BQ817</f>
        <v>-0.16798151527251981</v>
      </c>
      <c r="BR615">
        <f>Drivers!BR817</f>
        <v>-0.39420037333966351</v>
      </c>
      <c r="BS615">
        <f>Drivers!BS817</f>
        <v>0.14999999999999991</v>
      </c>
      <c r="BT615">
        <f>Drivers!BT817</f>
        <v>0.14999999999999991</v>
      </c>
      <c r="BU615">
        <f>Drivers!BU817</f>
        <v>0.14999999999999991</v>
      </c>
      <c r="BV615">
        <f>Drivers!BV817</f>
        <v>0.14999999999999991</v>
      </c>
      <c r="BW615">
        <f>Drivers!BW817</f>
        <v>0.14999999999999991</v>
      </c>
      <c r="BX615">
        <f>Drivers!BX817</f>
        <v>0.14999999999999991</v>
      </c>
      <c r="BY615">
        <f>Drivers!BY817</f>
        <v>0.14999999999999991</v>
      </c>
      <c r="BZ615">
        <f>Drivers!BZ817</f>
        <v>0.14999999999999991</v>
      </c>
      <c r="CA615">
        <f>Drivers!CA817</f>
        <v>0.14999999999999991</v>
      </c>
      <c r="CB615">
        <f>Drivers!CB817</f>
        <v>0.14999999999999991</v>
      </c>
      <c r="CC615">
        <f>Drivers!CC817</f>
        <v>0.14999999999999991</v>
      </c>
      <c r="CD615">
        <f>Drivers!CD817</f>
        <v>0</v>
      </c>
      <c r="CE615">
        <f>Drivers!CE817</f>
        <v>0</v>
      </c>
      <c r="CF615">
        <f>Drivers!CF817</f>
        <v>0</v>
      </c>
      <c r="CG615">
        <f>Drivers!CG817</f>
        <v>0</v>
      </c>
      <c r="CH615">
        <f>Drivers!CH817</f>
        <v>0</v>
      </c>
      <c r="CI615">
        <f>Drivers!CI817</f>
        <v>0</v>
      </c>
      <c r="CJ615">
        <f>Drivers!CJ817</f>
        <v>0</v>
      </c>
      <c r="CK615">
        <f>Drivers!CK817</f>
        <v>0</v>
      </c>
      <c r="CL615">
        <f>Drivers!CL817</f>
        <v>0</v>
      </c>
      <c r="CM615">
        <f>Drivers!CM817</f>
        <v>0</v>
      </c>
      <c r="CN615">
        <f>Drivers!CN817</f>
        <v>0</v>
      </c>
      <c r="CO615">
        <f>Drivers!CO817</f>
        <v>0</v>
      </c>
      <c r="CP615">
        <f>Drivers!CP817</f>
        <v>0</v>
      </c>
      <c r="CQ615">
        <f>Drivers!CQ817</f>
        <v>0</v>
      </c>
      <c r="CR615">
        <f>Drivers!CR817</f>
        <v>0</v>
      </c>
      <c r="CS615">
        <f>Drivers!CS817</f>
        <v>0</v>
      </c>
      <c r="CT615">
        <f>Drivers!CT817</f>
        <v>0</v>
      </c>
      <c r="CU615">
        <f>Drivers!CU817</f>
        <v>0</v>
      </c>
      <c r="CV615">
        <f>Drivers!CV817</f>
        <v>0</v>
      </c>
      <c r="CW615">
        <f>Drivers!CW817</f>
        <v>0</v>
      </c>
      <c r="CX615">
        <f>Drivers!CX817</f>
        <v>0</v>
      </c>
      <c r="CY615">
        <f>Drivers!CY817</f>
        <v>0</v>
      </c>
      <c r="CZ615">
        <f>Drivers!CZ817</f>
        <v>0</v>
      </c>
      <c r="DA615">
        <f>Drivers!DA817</f>
        <v>0</v>
      </c>
      <c r="DB615">
        <f>Drivers!DB817</f>
        <v>0</v>
      </c>
      <c r="DC615">
        <f>Drivers!DC817</f>
        <v>0</v>
      </c>
      <c r="DD615">
        <f>Drivers!DD817</f>
        <v>0</v>
      </c>
      <c r="DE615">
        <f>Drivers!DE817</f>
        <v>0</v>
      </c>
      <c r="DF615">
        <f>Drivers!DF817</f>
        <v>0</v>
      </c>
      <c r="DG615">
        <f>Drivers!DG817</f>
        <v>0</v>
      </c>
      <c r="DH615">
        <f>Drivers!DH817</f>
        <v>0</v>
      </c>
      <c r="DI615">
        <f>Drivers!DI817</f>
        <v>0</v>
      </c>
      <c r="DJ615">
        <f>Drivers!DJ817</f>
        <v>0</v>
      </c>
      <c r="DK615">
        <f>Drivers!DK817</f>
        <v>0</v>
      </c>
      <c r="DL615">
        <f>Drivers!DL817</f>
        <v>0</v>
      </c>
      <c r="DM615">
        <f>Drivers!DM817</f>
        <v>0</v>
      </c>
      <c r="DN615">
        <f>Drivers!DN817</f>
        <v>0</v>
      </c>
      <c r="DO615">
        <f>Drivers!DO817</f>
        <v>0</v>
      </c>
      <c r="DP615">
        <f>Drivers!DP817</f>
        <v>0</v>
      </c>
      <c r="DQ615">
        <f>Drivers!DQ817</f>
        <v>0</v>
      </c>
      <c r="DR615" t="str">
        <f>Drivers!DR817</f>
        <v>--</v>
      </c>
      <c r="DS615" t="str">
        <f>Drivers!DS817</f>
        <v>--</v>
      </c>
      <c r="DT615" t="str">
        <f>Drivers!DT817</f>
        <v>--</v>
      </c>
      <c r="DU615" t="str">
        <f>Drivers!DU817</f>
        <v>--</v>
      </c>
      <c r="DV615" t="str">
        <f>Drivers!DV817</f>
        <v>--</v>
      </c>
      <c r="DW615">
        <f>Drivers!DW817</f>
        <v>-0.8804826234234101</v>
      </c>
      <c r="DX615">
        <f>Drivers!DX817</f>
        <v>0.18554707712828034</v>
      </c>
      <c r="DY615">
        <f>Drivers!DY817</f>
        <v>1.5372072734523901E-2</v>
      </c>
      <c r="DZ615">
        <f>Drivers!DZ817</f>
        <v>0</v>
      </c>
      <c r="EA615">
        <f>Drivers!EA817</f>
        <v>0</v>
      </c>
      <c r="EB615">
        <f>Drivers!EB817</f>
        <v>0</v>
      </c>
      <c r="EC615">
        <f>Drivers!EC817</f>
        <v>0</v>
      </c>
      <c r="ED615">
        <f>Drivers!ED817</f>
        <v>0</v>
      </c>
      <c r="EE615">
        <f>Drivers!EE817</f>
        <v>0</v>
      </c>
      <c r="EF615">
        <f>Drivers!EF817</f>
        <v>0</v>
      </c>
      <c r="EG615">
        <f>Drivers!EG817</f>
        <v>0</v>
      </c>
      <c r="EH615">
        <f>Drivers!EH817</f>
        <v>0</v>
      </c>
      <c r="EI615">
        <f>Drivers!EI817</f>
        <v>0</v>
      </c>
      <c r="EJ615">
        <f>Drivers!EJ817</f>
        <v>0</v>
      </c>
    </row>
    <row r="616" spans="1:140" hidden="1" outlineLevel="1">
      <c r="A616">
        <f>Drivers!A818</f>
        <v>0</v>
      </c>
      <c r="B616">
        <f>Drivers!B818</f>
        <v>0</v>
      </c>
      <c r="C616">
        <f>Drivers!C818</f>
        <v>0</v>
      </c>
      <c r="D616">
        <f>Drivers!D818</f>
        <v>0</v>
      </c>
      <c r="E616">
        <f>Drivers!E818</f>
        <v>0</v>
      </c>
      <c r="F616">
        <f>Drivers!F818</f>
        <v>0</v>
      </c>
      <c r="G616">
        <f>Drivers!G818</f>
        <v>0</v>
      </c>
      <c r="H616">
        <f>Drivers!H818</f>
        <v>0</v>
      </c>
      <c r="I616" t="str">
        <f>Drivers!I818</f>
        <v>Mortgage Marketplace Revenue</v>
      </c>
      <c r="J616">
        <f>Drivers!J818</f>
        <v>0</v>
      </c>
      <c r="K616">
        <f>Drivers!K818</f>
        <v>0</v>
      </c>
      <c r="L616">
        <f>Drivers!L818</f>
        <v>0</v>
      </c>
      <c r="M616">
        <f>Drivers!M818</f>
        <v>0</v>
      </c>
      <c r="N616">
        <f>Drivers!N818</f>
        <v>0</v>
      </c>
      <c r="O616">
        <f>Drivers!O818</f>
        <v>0</v>
      </c>
      <c r="P616">
        <f>Drivers!P818</f>
        <v>0</v>
      </c>
      <c r="Q616">
        <f>Drivers!Q818</f>
        <v>0</v>
      </c>
      <c r="R616">
        <f>Drivers!R818</f>
        <v>0</v>
      </c>
      <c r="S616">
        <f>Drivers!S818</f>
        <v>0</v>
      </c>
      <c r="T616">
        <f>Drivers!T818</f>
        <v>0</v>
      </c>
      <c r="U616">
        <f>Drivers!U818</f>
        <v>0</v>
      </c>
      <c r="V616">
        <f>Drivers!V818</f>
        <v>0</v>
      </c>
      <c r="W616">
        <f>Drivers!W818</f>
        <v>0</v>
      </c>
      <c r="X616">
        <f>Drivers!X818</f>
        <v>0</v>
      </c>
      <c r="Y616">
        <f>Drivers!Y818</f>
        <v>0</v>
      </c>
      <c r="Z616">
        <f>Drivers!Z818</f>
        <v>0</v>
      </c>
      <c r="AA616">
        <f>Drivers!AA818</f>
        <v>0</v>
      </c>
      <c r="AB616">
        <f>Drivers!AB818</f>
        <v>0</v>
      </c>
      <c r="AC616">
        <f>Drivers!AC818</f>
        <v>0</v>
      </c>
      <c r="AD616">
        <f>Drivers!AD818</f>
        <v>0</v>
      </c>
      <c r="AE616">
        <f>Drivers!AE818</f>
        <v>0</v>
      </c>
      <c r="AF616">
        <f>Drivers!AF818</f>
        <v>0</v>
      </c>
      <c r="AG616">
        <f>Drivers!AG818</f>
        <v>0</v>
      </c>
      <c r="AH616">
        <f>Drivers!AH818</f>
        <v>0</v>
      </c>
      <c r="AI616">
        <f>Drivers!AI818</f>
        <v>0</v>
      </c>
      <c r="AJ616">
        <f>Drivers!AJ818</f>
        <v>0</v>
      </c>
      <c r="AK616">
        <f>Drivers!AK818</f>
        <v>0</v>
      </c>
      <c r="AL616">
        <f>Drivers!AL818</f>
        <v>0</v>
      </c>
      <c r="AM616">
        <f>Drivers!AM818</f>
        <v>0</v>
      </c>
      <c r="AN616">
        <f>Drivers!AN818</f>
        <v>0</v>
      </c>
      <c r="AO616">
        <f>Drivers!AO818</f>
        <v>0</v>
      </c>
      <c r="AP616">
        <f>Drivers!AP818</f>
        <v>0</v>
      </c>
      <c r="AQ616">
        <f>Drivers!AQ818</f>
        <v>0</v>
      </c>
      <c r="AR616">
        <f>Drivers!AR818</f>
        <v>0</v>
      </c>
      <c r="AS616">
        <f>Drivers!AS818</f>
        <v>0</v>
      </c>
      <c r="AT616">
        <f>Drivers!AT818</f>
        <v>0</v>
      </c>
      <c r="AU616">
        <f>Drivers!AU818</f>
        <v>0</v>
      </c>
      <c r="AV616">
        <f>Drivers!AV818</f>
        <v>0</v>
      </c>
      <c r="AW616">
        <f>Drivers!AW818</f>
        <v>0</v>
      </c>
      <c r="AX616" t="str">
        <f>Drivers!AX818</f>
        <v>--</v>
      </c>
      <c r="AY616" t="str">
        <f>Drivers!AY818</f>
        <v>--</v>
      </c>
      <c r="AZ616" t="str">
        <f>Drivers!AZ818</f>
        <v>--</v>
      </c>
      <c r="BA616" t="str">
        <f>Drivers!BA818</f>
        <v>--</v>
      </c>
      <c r="BB616" t="str">
        <f>Drivers!BB818</f>
        <v>--</v>
      </c>
      <c r="BC616" t="str">
        <f>Drivers!BC818</f>
        <v>--</v>
      </c>
      <c r="BD616" t="str">
        <f>Drivers!BD818</f>
        <v>--</v>
      </c>
      <c r="BE616" t="str">
        <f>Drivers!BE818</f>
        <v>--</v>
      </c>
      <c r="BF616">
        <f>Drivers!BF818</f>
        <v>-0.65005086469989837</v>
      </c>
      <c r="BG616">
        <f>Drivers!BG818</f>
        <v>-0.73495834618944778</v>
      </c>
      <c r="BH616">
        <f>Drivers!BH818</f>
        <v>-0.77922297297297294</v>
      </c>
      <c r="BI616">
        <f>Drivers!BI818</f>
        <v>-0.76931470973374072</v>
      </c>
      <c r="BJ616">
        <f>Drivers!BJ818</f>
        <v>1.0386212624584719</v>
      </c>
      <c r="BK616">
        <f>Drivers!BK818</f>
        <v>1.2561117578579744</v>
      </c>
      <c r="BL616">
        <f>Drivers!BL818</f>
        <v>1.1966335118592197</v>
      </c>
      <c r="BM616">
        <f>Drivers!BM818</f>
        <v>0.6862188584042892</v>
      </c>
      <c r="BN616">
        <f>Drivers!BN818</f>
        <v>0.45223059686290479</v>
      </c>
      <c r="BO616">
        <f>Drivers!BO818</f>
        <v>0.1291709666322669</v>
      </c>
      <c r="BP616">
        <f>Drivers!BP818</f>
        <v>0.23754789272030652</v>
      </c>
      <c r="BQ616">
        <f>Drivers!BQ818</f>
        <v>0.38451468112960518</v>
      </c>
      <c r="BR616">
        <f>Drivers!BR818</f>
        <v>0.34072099873755102</v>
      </c>
      <c r="BS616">
        <f>Drivers!BS818</f>
        <v>0.32249999999999979</v>
      </c>
      <c r="BT616">
        <f>Drivers!BT818</f>
        <v>0.32250000000000001</v>
      </c>
      <c r="BU616">
        <f>Drivers!BU818</f>
        <v>0.32249999999999979</v>
      </c>
      <c r="BV616">
        <f>Drivers!BV818</f>
        <v>0.32250000000000001</v>
      </c>
      <c r="BW616">
        <f>Drivers!BW818</f>
        <v>0.32249999999999979</v>
      </c>
      <c r="BX616">
        <f>Drivers!BX818</f>
        <v>0.32249999999999956</v>
      </c>
      <c r="BY616">
        <f>Drivers!BY818</f>
        <v>0.32249999999999979</v>
      </c>
      <c r="BZ616">
        <f>Drivers!BZ818</f>
        <v>0.32250000000000001</v>
      </c>
      <c r="CA616">
        <f>Drivers!CA818</f>
        <v>0.32250000000000001</v>
      </c>
      <c r="CB616">
        <f>Drivers!CB818</f>
        <v>0.32249999999999979</v>
      </c>
      <c r="CC616">
        <f>Drivers!CC818</f>
        <v>0.32249999999999979</v>
      </c>
      <c r="CD616">
        <f>Drivers!CD818</f>
        <v>0</v>
      </c>
      <c r="CE616">
        <f>Drivers!CE818</f>
        <v>0</v>
      </c>
      <c r="CF616">
        <f>Drivers!CF818</f>
        <v>0</v>
      </c>
      <c r="CG616">
        <f>Drivers!CG818</f>
        <v>0</v>
      </c>
      <c r="CH616">
        <f>Drivers!CH818</f>
        <v>0</v>
      </c>
      <c r="CI616">
        <f>Drivers!CI818</f>
        <v>0</v>
      </c>
      <c r="CJ616">
        <f>Drivers!CJ818</f>
        <v>0</v>
      </c>
      <c r="CK616">
        <f>Drivers!CK818</f>
        <v>0</v>
      </c>
      <c r="CL616">
        <f>Drivers!CL818</f>
        <v>0</v>
      </c>
      <c r="CM616">
        <f>Drivers!CM818</f>
        <v>0</v>
      </c>
      <c r="CN616">
        <f>Drivers!CN818</f>
        <v>0</v>
      </c>
      <c r="CO616">
        <f>Drivers!CO818</f>
        <v>0</v>
      </c>
      <c r="CP616">
        <f>Drivers!CP818</f>
        <v>0</v>
      </c>
      <c r="CQ616">
        <f>Drivers!CQ818</f>
        <v>0</v>
      </c>
      <c r="CR616">
        <f>Drivers!CR818</f>
        <v>0</v>
      </c>
      <c r="CS616">
        <f>Drivers!CS818</f>
        <v>0</v>
      </c>
      <c r="CT616">
        <f>Drivers!CT818</f>
        <v>0</v>
      </c>
      <c r="CU616">
        <f>Drivers!CU818</f>
        <v>0</v>
      </c>
      <c r="CV616">
        <f>Drivers!CV818</f>
        <v>0</v>
      </c>
      <c r="CW616">
        <f>Drivers!CW818</f>
        <v>0</v>
      </c>
      <c r="CX616">
        <f>Drivers!CX818</f>
        <v>0</v>
      </c>
      <c r="CY616">
        <f>Drivers!CY818</f>
        <v>0</v>
      </c>
      <c r="CZ616">
        <f>Drivers!CZ818</f>
        <v>0</v>
      </c>
      <c r="DA616">
        <f>Drivers!DA818</f>
        <v>0</v>
      </c>
      <c r="DB616">
        <f>Drivers!DB818</f>
        <v>0</v>
      </c>
      <c r="DC616">
        <f>Drivers!DC818</f>
        <v>0</v>
      </c>
      <c r="DD616">
        <f>Drivers!DD818</f>
        <v>0</v>
      </c>
      <c r="DE616">
        <f>Drivers!DE818</f>
        <v>0</v>
      </c>
      <c r="DF616">
        <f>Drivers!DF818</f>
        <v>0</v>
      </c>
      <c r="DG616">
        <f>Drivers!DG818</f>
        <v>0</v>
      </c>
      <c r="DH616">
        <f>Drivers!DH818</f>
        <v>0</v>
      </c>
      <c r="DI616">
        <f>Drivers!DI818</f>
        <v>0</v>
      </c>
      <c r="DJ616">
        <f>Drivers!DJ818</f>
        <v>0</v>
      </c>
      <c r="DK616">
        <f>Drivers!DK818</f>
        <v>0</v>
      </c>
      <c r="DL616">
        <f>Drivers!DL818</f>
        <v>0</v>
      </c>
      <c r="DM616">
        <f>Drivers!DM818</f>
        <v>0</v>
      </c>
      <c r="DN616">
        <f>Drivers!DN818</f>
        <v>0</v>
      </c>
      <c r="DO616">
        <f>Drivers!DO818</f>
        <v>0</v>
      </c>
      <c r="DP616">
        <f>Drivers!DP818</f>
        <v>0</v>
      </c>
      <c r="DQ616">
        <f>Drivers!DQ818</f>
        <v>0</v>
      </c>
      <c r="DR616" t="str">
        <f>Drivers!DR818</f>
        <v>--</v>
      </c>
      <c r="DS616" t="str">
        <f>Drivers!DS818</f>
        <v>--</v>
      </c>
      <c r="DT616" t="str">
        <f>Drivers!DT818</f>
        <v>--</v>
      </c>
      <c r="DU616" t="str">
        <f>Drivers!DU818</f>
        <v>--</v>
      </c>
      <c r="DV616" t="str">
        <f>Drivers!DV818</f>
        <v>--</v>
      </c>
      <c r="DW616">
        <f>Drivers!DW818</f>
        <v>-0.7447262384451292</v>
      </c>
      <c r="DX616">
        <f>Drivers!DX818</f>
        <v>1.0252553389043642</v>
      </c>
      <c r="DY616">
        <f>Drivers!DY818</f>
        <v>0.29300385109114213</v>
      </c>
      <c r="DZ616">
        <f>Drivers!DZ818</f>
        <v>0</v>
      </c>
      <c r="EA616">
        <f>Drivers!EA818</f>
        <v>0</v>
      </c>
      <c r="EB616">
        <f>Drivers!EB818</f>
        <v>0</v>
      </c>
      <c r="EC616">
        <f>Drivers!EC818</f>
        <v>0</v>
      </c>
      <c r="ED616">
        <f>Drivers!ED818</f>
        <v>0</v>
      </c>
      <c r="EE616">
        <f>Drivers!EE818</f>
        <v>0</v>
      </c>
      <c r="EF616">
        <f>Drivers!EF818</f>
        <v>0</v>
      </c>
      <c r="EG616">
        <f>Drivers!EG818</f>
        <v>0</v>
      </c>
      <c r="EH616">
        <f>Drivers!EH818</f>
        <v>0</v>
      </c>
      <c r="EI616">
        <f>Drivers!EI818</f>
        <v>0</v>
      </c>
      <c r="EJ616">
        <f>Drivers!EJ818</f>
        <v>0</v>
      </c>
    </row>
    <row r="617" spans="1:140" hidden="1" outlineLevel="1">
      <c r="A617">
        <f>Drivers!A819</f>
        <v>0</v>
      </c>
      <c r="B617">
        <f>Drivers!B819</f>
        <v>0</v>
      </c>
      <c r="C617">
        <f>Drivers!C819</f>
        <v>0</v>
      </c>
      <c r="D617">
        <f>Drivers!D819</f>
        <v>0</v>
      </c>
      <c r="E617">
        <f>Drivers!E819</f>
        <v>0</v>
      </c>
      <c r="F617">
        <f>Drivers!F819</f>
        <v>0</v>
      </c>
      <c r="G617">
        <f>Drivers!G819</f>
        <v>0</v>
      </c>
      <c r="H617">
        <f>Drivers!H819</f>
        <v>0</v>
      </c>
      <c r="I617">
        <f>Drivers!I819</f>
        <v>0</v>
      </c>
      <c r="J617">
        <f>Drivers!J819</f>
        <v>0</v>
      </c>
      <c r="K617">
        <f>Drivers!K819</f>
        <v>0</v>
      </c>
      <c r="L617">
        <f>Drivers!L819</f>
        <v>0</v>
      </c>
      <c r="M617">
        <f>Drivers!M819</f>
        <v>0</v>
      </c>
      <c r="N617">
        <f>Drivers!N819</f>
        <v>0</v>
      </c>
      <c r="O617">
        <f>Drivers!O819</f>
        <v>0</v>
      </c>
      <c r="P617">
        <f>Drivers!P819</f>
        <v>0</v>
      </c>
      <c r="Q617">
        <f>Drivers!Q819</f>
        <v>0</v>
      </c>
      <c r="R617">
        <f>Drivers!R819</f>
        <v>0</v>
      </c>
      <c r="S617">
        <f>Drivers!S819</f>
        <v>0</v>
      </c>
      <c r="T617">
        <f>Drivers!T819</f>
        <v>0</v>
      </c>
      <c r="U617">
        <f>Drivers!U819</f>
        <v>0</v>
      </c>
      <c r="V617">
        <f>Drivers!V819</f>
        <v>0</v>
      </c>
      <c r="W617">
        <f>Drivers!W819</f>
        <v>0</v>
      </c>
      <c r="X617">
        <f>Drivers!X819</f>
        <v>0</v>
      </c>
      <c r="Y617">
        <f>Drivers!Y819</f>
        <v>0</v>
      </c>
      <c r="Z617">
        <f>Drivers!Z819</f>
        <v>0</v>
      </c>
      <c r="AA617">
        <f>Drivers!AA819</f>
        <v>0</v>
      </c>
      <c r="AB617">
        <f>Drivers!AB819</f>
        <v>0</v>
      </c>
      <c r="AC617">
        <f>Drivers!AC819</f>
        <v>0</v>
      </c>
      <c r="AD617">
        <f>Drivers!AD819</f>
        <v>0</v>
      </c>
      <c r="AE617">
        <f>Drivers!AE819</f>
        <v>0</v>
      </c>
      <c r="AF617">
        <f>Drivers!AF819</f>
        <v>0</v>
      </c>
      <c r="AG617">
        <f>Drivers!AG819</f>
        <v>0</v>
      </c>
      <c r="AH617">
        <f>Drivers!AH819</f>
        <v>0</v>
      </c>
      <c r="AI617">
        <f>Drivers!AI819</f>
        <v>0</v>
      </c>
      <c r="AJ617">
        <f>Drivers!AJ819</f>
        <v>0</v>
      </c>
      <c r="AK617">
        <f>Drivers!AK819</f>
        <v>0</v>
      </c>
      <c r="AL617">
        <f>Drivers!AL819</f>
        <v>0</v>
      </c>
      <c r="AM617">
        <f>Drivers!AM819</f>
        <v>0</v>
      </c>
      <c r="AN617">
        <f>Drivers!AN819</f>
        <v>0</v>
      </c>
      <c r="AO617">
        <f>Drivers!AO819</f>
        <v>0</v>
      </c>
      <c r="AP617">
        <f>Drivers!AP819</f>
        <v>0</v>
      </c>
      <c r="AQ617">
        <f>Drivers!AQ819</f>
        <v>0</v>
      </c>
      <c r="AR617">
        <f>Drivers!AR819</f>
        <v>0</v>
      </c>
      <c r="AS617">
        <f>Drivers!AS819</f>
        <v>0</v>
      </c>
      <c r="AT617">
        <f>Drivers!AT819</f>
        <v>0</v>
      </c>
      <c r="AU617">
        <f>Drivers!AU819</f>
        <v>0</v>
      </c>
      <c r="AV617">
        <f>Drivers!AV819</f>
        <v>0</v>
      </c>
      <c r="AW617">
        <f>Drivers!AW819</f>
        <v>0</v>
      </c>
      <c r="AX617">
        <f>Drivers!AX819</f>
        <v>0</v>
      </c>
      <c r="AY617">
        <f>Drivers!AY819</f>
        <v>0</v>
      </c>
      <c r="AZ617">
        <f>Drivers!AZ819</f>
        <v>0</v>
      </c>
      <c r="BA617">
        <f>Drivers!BA819</f>
        <v>0</v>
      </c>
      <c r="BB617">
        <f>Drivers!BB819</f>
        <v>0</v>
      </c>
      <c r="BC617">
        <f>Drivers!BC819</f>
        <v>0</v>
      </c>
      <c r="BD617">
        <f>Drivers!BD819</f>
        <v>0</v>
      </c>
      <c r="BE617">
        <f>Drivers!BE819</f>
        <v>0</v>
      </c>
      <c r="BF617">
        <f>Drivers!BF819</f>
        <v>0</v>
      </c>
      <c r="BG617">
        <f>Drivers!BG819</f>
        <v>0</v>
      </c>
      <c r="BH617">
        <f>Drivers!BH819</f>
        <v>0</v>
      </c>
      <c r="BI617">
        <f>Drivers!BI819</f>
        <v>0</v>
      </c>
      <c r="BJ617">
        <f>Drivers!BJ819</f>
        <v>0</v>
      </c>
      <c r="BK617">
        <f>Drivers!BK819</f>
        <v>0</v>
      </c>
      <c r="BL617">
        <f>Drivers!BL819</f>
        <v>0</v>
      </c>
      <c r="BM617">
        <f>Drivers!BM819</f>
        <v>0</v>
      </c>
      <c r="BN617">
        <f>Drivers!BN819</f>
        <v>0</v>
      </c>
      <c r="BO617">
        <f>Drivers!BO819</f>
        <v>0</v>
      </c>
      <c r="BP617">
        <f>Drivers!BP819</f>
        <v>0</v>
      </c>
      <c r="BQ617">
        <f>Drivers!BQ819</f>
        <v>0</v>
      </c>
      <c r="BR617">
        <f>Drivers!BR819</f>
        <v>0</v>
      </c>
      <c r="BS617">
        <f>Drivers!BS819</f>
        <v>0</v>
      </c>
      <c r="BT617">
        <f>Drivers!BT819</f>
        <v>0</v>
      </c>
      <c r="BU617">
        <f>Drivers!BU819</f>
        <v>0</v>
      </c>
      <c r="BV617">
        <f>Drivers!BV819</f>
        <v>0</v>
      </c>
      <c r="BW617">
        <f>Drivers!BW819</f>
        <v>0</v>
      </c>
      <c r="BX617">
        <f>Drivers!BX819</f>
        <v>0</v>
      </c>
      <c r="BY617">
        <f>Drivers!BY819</f>
        <v>0</v>
      </c>
      <c r="BZ617">
        <f>Drivers!BZ819</f>
        <v>0</v>
      </c>
      <c r="CA617">
        <f>Drivers!CA819</f>
        <v>0</v>
      </c>
      <c r="CB617">
        <f>Drivers!CB819</f>
        <v>0</v>
      </c>
      <c r="CC617">
        <f>Drivers!CC819</f>
        <v>0</v>
      </c>
      <c r="CD617">
        <f>Drivers!CD819</f>
        <v>0</v>
      </c>
      <c r="CE617">
        <f>Drivers!CE819</f>
        <v>0</v>
      </c>
      <c r="CF617">
        <f>Drivers!CF819</f>
        <v>0</v>
      </c>
      <c r="CG617">
        <f>Drivers!CG819</f>
        <v>0</v>
      </c>
      <c r="CH617">
        <f>Drivers!CH819</f>
        <v>0</v>
      </c>
      <c r="CI617">
        <f>Drivers!CI819</f>
        <v>0</v>
      </c>
      <c r="CJ617">
        <f>Drivers!CJ819</f>
        <v>0</v>
      </c>
      <c r="CK617">
        <f>Drivers!CK819</f>
        <v>0</v>
      </c>
      <c r="CL617">
        <f>Drivers!CL819</f>
        <v>0</v>
      </c>
      <c r="CM617">
        <f>Drivers!CM819</f>
        <v>0</v>
      </c>
      <c r="CN617">
        <f>Drivers!CN819</f>
        <v>0</v>
      </c>
      <c r="CO617">
        <f>Drivers!CO819</f>
        <v>0</v>
      </c>
      <c r="CP617">
        <f>Drivers!CP819</f>
        <v>0</v>
      </c>
      <c r="CQ617">
        <f>Drivers!CQ819</f>
        <v>0</v>
      </c>
      <c r="CR617">
        <f>Drivers!CR819</f>
        <v>0</v>
      </c>
      <c r="CS617">
        <f>Drivers!CS819</f>
        <v>0</v>
      </c>
      <c r="CT617">
        <f>Drivers!CT819</f>
        <v>0</v>
      </c>
      <c r="CU617">
        <f>Drivers!CU819</f>
        <v>0</v>
      </c>
      <c r="CV617">
        <f>Drivers!CV819</f>
        <v>0</v>
      </c>
      <c r="CW617">
        <f>Drivers!CW819</f>
        <v>0</v>
      </c>
      <c r="CX617">
        <f>Drivers!CX819</f>
        <v>0</v>
      </c>
      <c r="CY617">
        <f>Drivers!CY819</f>
        <v>0</v>
      </c>
      <c r="CZ617">
        <f>Drivers!CZ819</f>
        <v>0</v>
      </c>
      <c r="DA617">
        <f>Drivers!DA819</f>
        <v>0</v>
      </c>
      <c r="DB617">
        <f>Drivers!DB819</f>
        <v>0</v>
      </c>
      <c r="DC617">
        <f>Drivers!DC819</f>
        <v>0</v>
      </c>
      <c r="DD617">
        <f>Drivers!DD819</f>
        <v>0</v>
      </c>
      <c r="DE617">
        <f>Drivers!DE819</f>
        <v>0</v>
      </c>
      <c r="DF617">
        <f>Drivers!DF819</f>
        <v>0</v>
      </c>
      <c r="DG617">
        <f>Drivers!DG819</f>
        <v>0</v>
      </c>
      <c r="DH617">
        <f>Drivers!DH819</f>
        <v>0</v>
      </c>
      <c r="DI617">
        <f>Drivers!DI819</f>
        <v>0</v>
      </c>
      <c r="DJ617">
        <f>Drivers!DJ819</f>
        <v>0</v>
      </c>
      <c r="DK617">
        <f>Drivers!DK819</f>
        <v>0</v>
      </c>
      <c r="DL617">
        <f>Drivers!DL819</f>
        <v>0</v>
      </c>
      <c r="DM617">
        <f>Drivers!DM819</f>
        <v>0</v>
      </c>
      <c r="DN617">
        <f>Drivers!DN819</f>
        <v>0</v>
      </c>
      <c r="DO617">
        <f>Drivers!DO819</f>
        <v>0</v>
      </c>
      <c r="DP617">
        <f>Drivers!DP819</f>
        <v>0</v>
      </c>
      <c r="DQ617">
        <f>Drivers!DQ819</f>
        <v>0</v>
      </c>
      <c r="DR617">
        <f>Drivers!DR819</f>
        <v>0</v>
      </c>
      <c r="DS617">
        <f>Drivers!DS819</f>
        <v>0</v>
      </c>
      <c r="DT617">
        <f>Drivers!DT819</f>
        <v>0</v>
      </c>
      <c r="DU617">
        <f>Drivers!DU819</f>
        <v>0</v>
      </c>
      <c r="DV617">
        <f>Drivers!DV819</f>
        <v>0</v>
      </c>
      <c r="DW617">
        <f>Drivers!DW819</f>
        <v>0</v>
      </c>
      <c r="DX617">
        <f>Drivers!DX819</f>
        <v>0</v>
      </c>
      <c r="DY617">
        <f>Drivers!DY819</f>
        <v>0</v>
      </c>
      <c r="DZ617">
        <f>Drivers!DZ819</f>
        <v>0</v>
      </c>
      <c r="EA617">
        <f>Drivers!EA819</f>
        <v>0</v>
      </c>
      <c r="EB617">
        <f>Drivers!EB819</f>
        <v>0</v>
      </c>
      <c r="EC617">
        <f>Drivers!EC819</f>
        <v>0</v>
      </c>
      <c r="ED617">
        <f>Drivers!ED819</f>
        <v>0</v>
      </c>
      <c r="EE617">
        <f>Drivers!EE819</f>
        <v>0</v>
      </c>
      <c r="EF617">
        <f>Drivers!EF819</f>
        <v>0</v>
      </c>
      <c r="EG617">
        <f>Drivers!EG819</f>
        <v>0</v>
      </c>
      <c r="EH617">
        <f>Drivers!EH819</f>
        <v>0</v>
      </c>
      <c r="EI617">
        <f>Drivers!EI819</f>
        <v>0</v>
      </c>
      <c r="EJ617">
        <f>Drivers!EJ819</f>
        <v>0</v>
      </c>
    </row>
    <row r="618" spans="1:140" hidden="1" outlineLevel="1">
      <c r="A618">
        <f>Drivers!A820</f>
        <v>0</v>
      </c>
      <c r="B618">
        <f>Drivers!B820</f>
        <v>0</v>
      </c>
      <c r="C618">
        <f>Drivers!C820</f>
        <v>0</v>
      </c>
      <c r="D618">
        <f>Drivers!D820</f>
        <v>0</v>
      </c>
      <c r="E618">
        <f>Drivers!E820</f>
        <v>0</v>
      </c>
      <c r="F618">
        <f>Drivers!F820</f>
        <v>0</v>
      </c>
      <c r="G618">
        <f>Drivers!G820</f>
        <v>0</v>
      </c>
      <c r="H618">
        <f>Drivers!H820</f>
        <v>0</v>
      </c>
      <c r="I618" t="str">
        <f>Drivers!I820</f>
        <v>Average Monthly Unique Users (million)</v>
      </c>
      <c r="J618">
        <f>Drivers!J820</f>
        <v>0</v>
      </c>
      <c r="K618">
        <f>Drivers!K820</f>
        <v>0</v>
      </c>
      <c r="L618">
        <f>Drivers!L820</f>
        <v>0</v>
      </c>
      <c r="M618">
        <f>Drivers!M820</f>
        <v>0</v>
      </c>
      <c r="N618">
        <f>Drivers!N820</f>
        <v>0</v>
      </c>
      <c r="O618">
        <f>Drivers!O820</f>
        <v>0</v>
      </c>
      <c r="P618">
        <f>Drivers!P820</f>
        <v>0</v>
      </c>
      <c r="Q618">
        <f>Drivers!Q820</f>
        <v>0</v>
      </c>
      <c r="R618">
        <f>Drivers!R820</f>
        <v>0</v>
      </c>
      <c r="S618">
        <f>Drivers!S820</f>
        <v>0</v>
      </c>
      <c r="T618">
        <f>Drivers!T820</f>
        <v>0</v>
      </c>
      <c r="U618">
        <f>Drivers!U820</f>
        <v>0</v>
      </c>
      <c r="V618">
        <f>Drivers!V820</f>
        <v>0</v>
      </c>
      <c r="W618">
        <f>Drivers!W820</f>
        <v>0</v>
      </c>
      <c r="X618">
        <f>Drivers!X820</f>
        <v>0</v>
      </c>
      <c r="Y618">
        <f>Drivers!Y820</f>
        <v>0</v>
      </c>
      <c r="Z618">
        <f>Drivers!Z820</f>
        <v>0</v>
      </c>
      <c r="AA618">
        <f>Drivers!AA820</f>
        <v>0</v>
      </c>
      <c r="AB618">
        <f>Drivers!AB820</f>
        <v>0</v>
      </c>
      <c r="AC618">
        <f>Drivers!AC820</f>
        <v>0</v>
      </c>
      <c r="AD618">
        <f>Drivers!AD820</f>
        <v>0</v>
      </c>
      <c r="AE618">
        <f>Drivers!AE820</f>
        <v>0</v>
      </c>
      <c r="AF618">
        <f>Drivers!AF820</f>
        <v>0</v>
      </c>
      <c r="AG618">
        <f>Drivers!AG820</f>
        <v>0</v>
      </c>
      <c r="AH618">
        <f>Drivers!AH820</f>
        <v>0</v>
      </c>
      <c r="AI618">
        <f>Drivers!AI820</f>
        <v>0</v>
      </c>
      <c r="AJ618">
        <f>Drivers!AJ820</f>
        <v>0</v>
      </c>
      <c r="AK618">
        <f>Drivers!AK820</f>
        <v>0</v>
      </c>
      <c r="AL618">
        <f>Drivers!AL820</f>
        <v>0</v>
      </c>
      <c r="AM618">
        <f>Drivers!AM820</f>
        <v>0</v>
      </c>
      <c r="AN618">
        <f>Drivers!AN820</f>
        <v>0</v>
      </c>
      <c r="AO618">
        <f>Drivers!AO820</f>
        <v>0</v>
      </c>
      <c r="AP618">
        <f>Drivers!AP820</f>
        <v>0</v>
      </c>
      <c r="AQ618">
        <f>Drivers!AQ820</f>
        <v>0</v>
      </c>
      <c r="AR618">
        <f>Drivers!AR820</f>
        <v>0</v>
      </c>
      <c r="AS618">
        <f>Drivers!AS820</f>
        <v>0</v>
      </c>
      <c r="AT618">
        <f>Drivers!AT820</f>
        <v>0</v>
      </c>
      <c r="AU618">
        <f>Drivers!AU820</f>
        <v>0</v>
      </c>
      <c r="AV618">
        <f>Drivers!AV820</f>
        <v>0</v>
      </c>
      <c r="AW618">
        <f>Drivers!AW820</f>
        <v>0</v>
      </c>
      <c r="AX618">
        <f>Drivers!AX820</f>
        <v>0.15054428500742212</v>
      </c>
      <c r="AY618">
        <f>Drivers!AY820</f>
        <v>0.24793964016250714</v>
      </c>
      <c r="AZ618">
        <f>Drivers!AZ820</f>
        <v>0.42144961697112571</v>
      </c>
      <c r="BA618">
        <f>Drivers!BA820</f>
        <v>0.66417027985810018</v>
      </c>
      <c r="BB618">
        <f>Drivers!BB820</f>
        <v>0.86066014407053015</v>
      </c>
      <c r="BC618">
        <f>Drivers!BC820</f>
        <v>0.93079713515021867</v>
      </c>
      <c r="BD618">
        <f>Drivers!BD820</f>
        <v>1.0096177763037892</v>
      </c>
      <c r="BE618">
        <f>Drivers!BE820</f>
        <v>0.85591346912995436</v>
      </c>
      <c r="BF618">
        <f>Drivers!BF820</f>
        <v>0.8373396509880966</v>
      </c>
      <c r="BG618">
        <f>Drivers!BG820</f>
        <v>0.61258310049137665</v>
      </c>
      <c r="BH618">
        <f>Drivers!BH820</f>
        <v>0.48923178480072593</v>
      </c>
      <c r="BI618">
        <f>Drivers!BI820</f>
        <v>0.46913685285234163</v>
      </c>
      <c r="BJ618">
        <f>Drivers!BJ820</f>
        <v>0.46718243859483599</v>
      </c>
      <c r="BK618">
        <f>Drivers!BK820</f>
        <v>0.62266236482045789</v>
      </c>
      <c r="BL618">
        <f>Drivers!BL820</f>
        <v>0.69320700354609954</v>
      </c>
      <c r="BM618">
        <f>Drivers!BM820</f>
        <v>0.57399739394816862</v>
      </c>
      <c r="BN618">
        <f>Drivers!BN820</f>
        <v>0.51479036268541556</v>
      </c>
      <c r="BO618">
        <f>Drivers!BO820</f>
        <v>0.49323416241692297</v>
      </c>
      <c r="BP618">
        <f>Drivers!BP820</f>
        <v>0.40677050950620108</v>
      </c>
      <c r="BQ618">
        <f>Drivers!BQ820</f>
        <v>0.41125501306155487</v>
      </c>
      <c r="BR618">
        <f>Drivers!BR820</f>
        <v>0.55532914473311812</v>
      </c>
      <c r="BS618">
        <f>Drivers!BS820</f>
        <v>0.27</v>
      </c>
      <c r="BT618">
        <f>Drivers!BT820</f>
        <v>0.27</v>
      </c>
      <c r="BU618">
        <f>Drivers!BU820</f>
        <v>0.27</v>
      </c>
      <c r="BV618">
        <f>Drivers!BV820</f>
        <v>0.18999999999999995</v>
      </c>
      <c r="BW618">
        <f>Drivers!BW820</f>
        <v>0.18999999999999995</v>
      </c>
      <c r="BX618">
        <f>Drivers!BX820</f>
        <v>0.18999999999999995</v>
      </c>
      <c r="BY618">
        <f>Drivers!BY820</f>
        <v>0.18999999999999995</v>
      </c>
      <c r="BZ618">
        <f>Drivers!BZ820</f>
        <v>0.18999999999999995</v>
      </c>
      <c r="CA618">
        <f>Drivers!CA820</f>
        <v>0.18999999999999995</v>
      </c>
      <c r="CB618">
        <f>Drivers!CB820</f>
        <v>0.18999999999999995</v>
      </c>
      <c r="CC618">
        <f>Drivers!CC820</f>
        <v>0.18999999999999995</v>
      </c>
      <c r="CD618">
        <f>Drivers!CD820</f>
        <v>0</v>
      </c>
      <c r="CE618">
        <f>Drivers!CE820</f>
        <v>0</v>
      </c>
      <c r="CF618">
        <f>Drivers!CF820</f>
        <v>0</v>
      </c>
      <c r="CG618">
        <f>Drivers!CG820</f>
        <v>0</v>
      </c>
      <c r="CH618">
        <f>Drivers!CH820</f>
        <v>0</v>
      </c>
      <c r="CI618">
        <f>Drivers!CI820</f>
        <v>0</v>
      </c>
      <c r="CJ618">
        <f>Drivers!CJ820</f>
        <v>0</v>
      </c>
      <c r="CK618">
        <f>Drivers!CK820</f>
        <v>0</v>
      </c>
      <c r="CL618">
        <f>Drivers!CL820</f>
        <v>0</v>
      </c>
      <c r="CM618">
        <f>Drivers!CM820</f>
        <v>0</v>
      </c>
      <c r="CN618">
        <f>Drivers!CN820</f>
        <v>0</v>
      </c>
      <c r="CO618">
        <f>Drivers!CO820</f>
        <v>0</v>
      </c>
      <c r="CP618">
        <f>Drivers!CP820</f>
        <v>0</v>
      </c>
      <c r="CQ618">
        <f>Drivers!CQ820</f>
        <v>0</v>
      </c>
      <c r="CR618">
        <f>Drivers!CR820</f>
        <v>0</v>
      </c>
      <c r="CS618">
        <f>Drivers!CS820</f>
        <v>0</v>
      </c>
      <c r="CT618">
        <f>Drivers!CT820</f>
        <v>0</v>
      </c>
      <c r="CU618">
        <f>Drivers!CU820</f>
        <v>0</v>
      </c>
      <c r="CV618">
        <f>Drivers!CV820</f>
        <v>0</v>
      </c>
      <c r="CW618">
        <f>Drivers!CW820</f>
        <v>0</v>
      </c>
      <c r="CX618">
        <f>Drivers!CX820</f>
        <v>0</v>
      </c>
      <c r="CY618">
        <f>Drivers!CY820</f>
        <v>0</v>
      </c>
      <c r="CZ618">
        <f>Drivers!CZ820</f>
        <v>0</v>
      </c>
      <c r="DA618">
        <f>Drivers!DA820</f>
        <v>0</v>
      </c>
      <c r="DB618">
        <f>Drivers!DB820</f>
        <v>0</v>
      </c>
      <c r="DC618">
        <f>Drivers!DC820</f>
        <v>0</v>
      </c>
      <c r="DD618">
        <f>Drivers!DD820</f>
        <v>0</v>
      </c>
      <c r="DE618">
        <f>Drivers!DE820</f>
        <v>0</v>
      </c>
      <c r="DF618">
        <f>Drivers!DF820</f>
        <v>0</v>
      </c>
      <c r="DG618">
        <f>Drivers!DG820</f>
        <v>0</v>
      </c>
      <c r="DH618">
        <f>Drivers!DH820</f>
        <v>0</v>
      </c>
      <c r="DI618">
        <f>Drivers!DI820</f>
        <v>0</v>
      </c>
      <c r="DJ618">
        <f>Drivers!DJ820</f>
        <v>0</v>
      </c>
      <c r="DK618">
        <f>Drivers!DK820</f>
        <v>0</v>
      </c>
      <c r="DL618">
        <f>Drivers!DL820</f>
        <v>0</v>
      </c>
      <c r="DM618">
        <f>Drivers!DM820</f>
        <v>0</v>
      </c>
      <c r="DN618">
        <f>Drivers!DN820</f>
        <v>0</v>
      </c>
      <c r="DO618">
        <f>Drivers!DO820</f>
        <v>0</v>
      </c>
      <c r="DP618">
        <f>Drivers!DP820</f>
        <v>0</v>
      </c>
      <c r="DQ618">
        <f>Drivers!DQ820</f>
        <v>0</v>
      </c>
      <c r="DR618" t="str">
        <f>Drivers!DR820</f>
        <v>--</v>
      </c>
      <c r="DS618" t="str">
        <f>Drivers!DS820</f>
        <v>--</v>
      </c>
      <c r="DT618" t="str">
        <f>Drivers!DT820</f>
        <v>--</v>
      </c>
      <c r="DU618">
        <f>Drivers!DU820</f>
        <v>0.36542155816435451</v>
      </c>
      <c r="DV618">
        <f>Drivers!DV820</f>
        <v>0.91627771946671444</v>
      </c>
      <c r="DW618">
        <f>Drivers!DW820</f>
        <v>0.58377326387674944</v>
      </c>
      <c r="DX618">
        <f>Drivers!DX820</f>
        <v>0.59265500139806626</v>
      </c>
      <c r="DY618">
        <f>Drivers!DY820</f>
        <v>0.45287717433990138</v>
      </c>
      <c r="DZ618">
        <f>Drivers!DZ820</f>
        <v>0</v>
      </c>
      <c r="EA618">
        <f>Drivers!EA820</f>
        <v>0</v>
      </c>
      <c r="EB618">
        <f>Drivers!EB820</f>
        <v>0</v>
      </c>
      <c r="EC618">
        <f>Drivers!EC820</f>
        <v>0</v>
      </c>
      <c r="ED618">
        <f>Drivers!ED820</f>
        <v>0</v>
      </c>
      <c r="EE618">
        <f>Drivers!EE820</f>
        <v>0</v>
      </c>
      <c r="EF618">
        <f>Drivers!EF820</f>
        <v>0</v>
      </c>
      <c r="EG618">
        <f>Drivers!EG820</f>
        <v>0</v>
      </c>
      <c r="EH618">
        <f>Drivers!EH820</f>
        <v>0</v>
      </c>
      <c r="EI618">
        <f>Drivers!EI820</f>
        <v>0</v>
      </c>
      <c r="EJ618">
        <f>Drivers!EJ820</f>
        <v>0</v>
      </c>
    </row>
    <row r="619" spans="1:140" hidden="1" outlineLevel="1">
      <c r="A619">
        <f>Drivers!A821</f>
        <v>0</v>
      </c>
      <c r="B619">
        <f>Drivers!B821</f>
        <v>0</v>
      </c>
      <c r="C619">
        <f>Drivers!C821</f>
        <v>0</v>
      </c>
      <c r="D619">
        <f>Drivers!D821</f>
        <v>0</v>
      </c>
      <c r="E619">
        <f>Drivers!E821</f>
        <v>0</v>
      </c>
      <c r="F619">
        <f>Drivers!F821</f>
        <v>0</v>
      </c>
      <c r="G619">
        <f>Drivers!G821</f>
        <v>0</v>
      </c>
      <c r="H619">
        <f>Drivers!H821</f>
        <v>0</v>
      </c>
      <c r="I619" t="str">
        <f>Drivers!I821</f>
        <v>Display Revenue</v>
      </c>
      <c r="J619">
        <f>Drivers!J821</f>
        <v>0</v>
      </c>
      <c r="K619">
        <f>Drivers!K821</f>
        <v>0</v>
      </c>
      <c r="L619">
        <f>Drivers!L821</f>
        <v>0</v>
      </c>
      <c r="M619">
        <f>Drivers!M821</f>
        <v>0</v>
      </c>
      <c r="N619">
        <f>Drivers!N821</f>
        <v>0</v>
      </c>
      <c r="O619">
        <f>Drivers!O821</f>
        <v>0</v>
      </c>
      <c r="P619">
        <f>Drivers!P821</f>
        <v>0</v>
      </c>
      <c r="Q619">
        <f>Drivers!Q821</f>
        <v>0</v>
      </c>
      <c r="R619">
        <f>Drivers!R821</f>
        <v>0</v>
      </c>
      <c r="S619">
        <f>Drivers!S821</f>
        <v>0</v>
      </c>
      <c r="T619">
        <f>Drivers!T821</f>
        <v>0</v>
      </c>
      <c r="U619">
        <f>Drivers!U821</f>
        <v>0</v>
      </c>
      <c r="V619">
        <f>Drivers!V821</f>
        <v>0</v>
      </c>
      <c r="W619">
        <f>Drivers!W821</f>
        <v>0</v>
      </c>
      <c r="X619">
        <f>Drivers!X821</f>
        <v>0</v>
      </c>
      <c r="Y619">
        <f>Drivers!Y821</f>
        <v>0</v>
      </c>
      <c r="Z619">
        <f>Drivers!Z821</f>
        <v>0</v>
      </c>
      <c r="AA619">
        <f>Drivers!AA821</f>
        <v>0</v>
      </c>
      <c r="AB619">
        <f>Drivers!AB821</f>
        <v>0</v>
      </c>
      <c r="AC619">
        <f>Drivers!AC821</f>
        <v>0</v>
      </c>
      <c r="AD619">
        <f>Drivers!AD821</f>
        <v>0</v>
      </c>
      <c r="AE619">
        <f>Drivers!AE821</f>
        <v>0</v>
      </c>
      <c r="AF619">
        <f>Drivers!AF821</f>
        <v>0</v>
      </c>
      <c r="AG619">
        <f>Drivers!AG821</f>
        <v>0</v>
      </c>
      <c r="AH619">
        <f>Drivers!AH821</f>
        <v>0</v>
      </c>
      <c r="AI619">
        <f>Drivers!AI821</f>
        <v>0</v>
      </c>
      <c r="AJ619">
        <f>Drivers!AJ821</f>
        <v>0</v>
      </c>
      <c r="AK619">
        <f>Drivers!AK821</f>
        <v>0</v>
      </c>
      <c r="AL619">
        <f>Drivers!AL821</f>
        <v>0</v>
      </c>
      <c r="AM619">
        <f>Drivers!AM821</f>
        <v>0</v>
      </c>
      <c r="AN619">
        <f>Drivers!AN821</f>
        <v>0</v>
      </c>
      <c r="AO619">
        <f>Drivers!AO821</f>
        <v>0</v>
      </c>
      <c r="AP619">
        <f>Drivers!AP821</f>
        <v>0</v>
      </c>
      <c r="AQ619">
        <f>Drivers!AQ821</f>
        <v>0</v>
      </c>
      <c r="AR619">
        <f>Drivers!AR821</f>
        <v>0</v>
      </c>
      <c r="AS619">
        <f>Drivers!AS821</f>
        <v>0</v>
      </c>
      <c r="AT619">
        <f>Drivers!AT821</f>
        <v>0</v>
      </c>
      <c r="AU619">
        <f>Drivers!AU821</f>
        <v>0</v>
      </c>
      <c r="AV619">
        <f>Drivers!AV821</f>
        <v>0</v>
      </c>
      <c r="AW619">
        <f>Drivers!AW821</f>
        <v>0</v>
      </c>
      <c r="AX619">
        <f>Drivers!AX821</f>
        <v>0.52033231307389594</v>
      </c>
      <c r="AY619">
        <f>Drivers!AY821</f>
        <v>0.29211321791701028</v>
      </c>
      <c r="AZ619">
        <f>Drivers!AZ821</f>
        <v>5.2138120283558242E-2</v>
      </c>
      <c r="BA619">
        <f>Drivers!BA821</f>
        <v>0.35945121951219505</v>
      </c>
      <c r="BB619">
        <f>Drivers!BB821</f>
        <v>0.25941903940178301</v>
      </c>
      <c r="BC619">
        <f>Drivers!BC821</f>
        <v>0.30199914929817107</v>
      </c>
      <c r="BD619">
        <f>Drivers!BD821</f>
        <v>0.56857204955444463</v>
      </c>
      <c r="BE619">
        <f>Drivers!BE821</f>
        <v>0.37811168423413322</v>
      </c>
      <c r="BF619">
        <f>Drivers!BF821</f>
        <v>0.42498287280200975</v>
      </c>
      <c r="BG619">
        <f>Drivers!BG821</f>
        <v>0.32995753021888263</v>
      </c>
      <c r="BH619">
        <f>Drivers!BH821</f>
        <v>0.14992379104891218</v>
      </c>
      <c r="BI619">
        <f>Drivers!BI821</f>
        <v>0.22034174125305128</v>
      </c>
      <c r="BJ619">
        <f>Drivers!BJ821</f>
        <v>0.27371794871794863</v>
      </c>
      <c r="BK619">
        <f>Drivers!BK821</f>
        <v>0.28580201424711382</v>
      </c>
      <c r="BL619">
        <f>Drivers!BL821</f>
        <v>0.49813230509699968</v>
      </c>
      <c r="BM619">
        <f>Drivers!BM821</f>
        <v>0.66515535404720638</v>
      </c>
      <c r="BN619">
        <f>Drivers!BN821</f>
        <v>0.62053346753900351</v>
      </c>
      <c r="BO619">
        <f>Drivers!BO821</f>
        <v>0.53395739803228603</v>
      </c>
      <c r="BP619">
        <f>Drivers!BP821</f>
        <v>0.28319794096356476</v>
      </c>
      <c r="BQ619">
        <f>Drivers!BQ821</f>
        <v>0.13069592376071104</v>
      </c>
      <c r="BR619">
        <f>Drivers!BR821</f>
        <v>0.42437888198757756</v>
      </c>
      <c r="BS619" t="str">
        <f>Drivers!BS821</f>
        <v>--</v>
      </c>
      <c r="BT619" t="str">
        <f>Drivers!BT821</f>
        <v>--</v>
      </c>
      <c r="BU619" t="str">
        <f>Drivers!BU821</f>
        <v>--</v>
      </c>
      <c r="BV619" t="str">
        <f>Drivers!BV821</f>
        <v>--</v>
      </c>
      <c r="BW619" t="str">
        <f>Drivers!BW821</f>
        <v>--</v>
      </c>
      <c r="BX619" t="str">
        <f>Drivers!BX821</f>
        <v>--</v>
      </c>
      <c r="BY619" t="str">
        <f>Drivers!BY821</f>
        <v>--</v>
      </c>
      <c r="BZ619" t="str">
        <f>Drivers!BZ821</f>
        <v>--</v>
      </c>
      <c r="CA619" t="str">
        <f>Drivers!CA821</f>
        <v>--</v>
      </c>
      <c r="CB619" t="str">
        <f>Drivers!CB821</f>
        <v>--</v>
      </c>
      <c r="CC619" t="str">
        <f>Drivers!CC821</f>
        <v>--</v>
      </c>
      <c r="CD619">
        <f>Drivers!CD821</f>
        <v>0</v>
      </c>
      <c r="CE619">
        <f>Drivers!CE821</f>
        <v>0</v>
      </c>
      <c r="CF619">
        <f>Drivers!CF821</f>
        <v>0</v>
      </c>
      <c r="CG619">
        <f>Drivers!CG821</f>
        <v>0</v>
      </c>
      <c r="CH619">
        <f>Drivers!CH821</f>
        <v>0</v>
      </c>
      <c r="CI619">
        <f>Drivers!CI821</f>
        <v>0</v>
      </c>
      <c r="CJ619">
        <f>Drivers!CJ821</f>
        <v>0</v>
      </c>
      <c r="CK619">
        <f>Drivers!CK821</f>
        <v>0</v>
      </c>
      <c r="CL619">
        <f>Drivers!CL821</f>
        <v>0</v>
      </c>
      <c r="CM619">
        <f>Drivers!CM821</f>
        <v>0</v>
      </c>
      <c r="CN619">
        <f>Drivers!CN821</f>
        <v>0</v>
      </c>
      <c r="CO619">
        <f>Drivers!CO821</f>
        <v>0</v>
      </c>
      <c r="CP619">
        <f>Drivers!CP821</f>
        <v>0</v>
      </c>
      <c r="CQ619">
        <f>Drivers!CQ821</f>
        <v>0</v>
      </c>
      <c r="CR619">
        <f>Drivers!CR821</f>
        <v>0</v>
      </c>
      <c r="CS619">
        <f>Drivers!CS821</f>
        <v>0</v>
      </c>
      <c r="CT619">
        <f>Drivers!CT821</f>
        <v>0</v>
      </c>
      <c r="CU619">
        <f>Drivers!CU821</f>
        <v>0</v>
      </c>
      <c r="CV619">
        <f>Drivers!CV821</f>
        <v>0</v>
      </c>
      <c r="CW619">
        <f>Drivers!CW821</f>
        <v>0</v>
      </c>
      <c r="CX619">
        <f>Drivers!CX821</f>
        <v>0</v>
      </c>
      <c r="CY619">
        <f>Drivers!CY821</f>
        <v>0</v>
      </c>
      <c r="CZ619">
        <f>Drivers!CZ821</f>
        <v>0</v>
      </c>
      <c r="DA619">
        <f>Drivers!DA821</f>
        <v>0</v>
      </c>
      <c r="DB619">
        <f>Drivers!DB821</f>
        <v>0</v>
      </c>
      <c r="DC619">
        <f>Drivers!DC821</f>
        <v>0</v>
      </c>
      <c r="DD619">
        <f>Drivers!DD821</f>
        <v>0</v>
      </c>
      <c r="DE619">
        <f>Drivers!DE821</f>
        <v>0</v>
      </c>
      <c r="DF619">
        <f>Drivers!DF821</f>
        <v>0</v>
      </c>
      <c r="DG619">
        <f>Drivers!DG821</f>
        <v>0</v>
      </c>
      <c r="DH619">
        <f>Drivers!DH821</f>
        <v>0</v>
      </c>
      <c r="DI619">
        <f>Drivers!DI821</f>
        <v>0</v>
      </c>
      <c r="DJ619">
        <f>Drivers!DJ821</f>
        <v>0</v>
      </c>
      <c r="DK619">
        <f>Drivers!DK821</f>
        <v>0</v>
      </c>
      <c r="DL619">
        <f>Drivers!DL821</f>
        <v>0</v>
      </c>
      <c r="DM619">
        <f>Drivers!DM821</f>
        <v>0</v>
      </c>
      <c r="DN619">
        <f>Drivers!DN821</f>
        <v>0</v>
      </c>
      <c r="DO619">
        <f>Drivers!DO821</f>
        <v>0</v>
      </c>
      <c r="DP619">
        <f>Drivers!DP821</f>
        <v>0</v>
      </c>
      <c r="DQ619">
        <f>Drivers!DQ821</f>
        <v>0</v>
      </c>
      <c r="DR619" t="str">
        <f>Drivers!DR821</f>
        <v>--</v>
      </c>
      <c r="DS619" t="str">
        <f>Drivers!DS821</f>
        <v>--</v>
      </c>
      <c r="DT619">
        <f>Drivers!DT821</f>
        <v>0.29781133518111447</v>
      </c>
      <c r="DU619">
        <f>Drivers!DU821</f>
        <v>0.26953383901612793</v>
      </c>
      <c r="DV619">
        <f>Drivers!DV821</f>
        <v>0.38424502581356212</v>
      </c>
      <c r="DW619">
        <f>Drivers!DW821</f>
        <v>0.26471944013745108</v>
      </c>
      <c r="DX619">
        <f>Drivers!DX821</f>
        <v>0.43595096090125951</v>
      </c>
      <c r="DY619">
        <f>Drivers!DY821</f>
        <v>0.36170016383229098</v>
      </c>
      <c r="DZ619">
        <f>Drivers!DZ821</f>
        <v>0</v>
      </c>
      <c r="EA619">
        <f>Drivers!EA821</f>
        <v>0</v>
      </c>
      <c r="EB619">
        <f>Drivers!EB821</f>
        <v>0</v>
      </c>
      <c r="EC619">
        <f>Drivers!EC821</f>
        <v>0</v>
      </c>
      <c r="ED619">
        <f>Drivers!ED821</f>
        <v>0</v>
      </c>
      <c r="EE619">
        <f>Drivers!EE821</f>
        <v>0</v>
      </c>
      <c r="EF619">
        <f>Drivers!EF821</f>
        <v>0</v>
      </c>
      <c r="EG619">
        <f>Drivers!EG821</f>
        <v>0</v>
      </c>
      <c r="EH619">
        <f>Drivers!EH821</f>
        <v>0</v>
      </c>
      <c r="EI619">
        <f>Drivers!EI821</f>
        <v>0</v>
      </c>
      <c r="EJ619">
        <f>Drivers!EJ821</f>
        <v>0</v>
      </c>
    </row>
    <row r="620" spans="1:140" hidden="1" outlineLevel="1">
      <c r="A620">
        <f>Drivers!A822</f>
        <v>0</v>
      </c>
      <c r="B620">
        <f>Drivers!B822</f>
        <v>0</v>
      </c>
      <c r="C620">
        <f>Drivers!C822</f>
        <v>0</v>
      </c>
      <c r="D620">
        <f>Drivers!D822</f>
        <v>0</v>
      </c>
      <c r="E620">
        <f>Drivers!E822</f>
        <v>0</v>
      </c>
      <c r="F620">
        <f>Drivers!F822</f>
        <v>0</v>
      </c>
      <c r="G620">
        <f>Drivers!G822</f>
        <v>0</v>
      </c>
      <c r="H620">
        <f>Drivers!H822</f>
        <v>0</v>
      </c>
      <c r="I620">
        <f>Drivers!I822</f>
        <v>0</v>
      </c>
      <c r="J620">
        <f>Drivers!J822</f>
        <v>0</v>
      </c>
      <c r="K620">
        <f>Drivers!K822</f>
        <v>0</v>
      </c>
      <c r="L620">
        <f>Drivers!L822</f>
        <v>0</v>
      </c>
      <c r="M620">
        <f>Drivers!M822</f>
        <v>0</v>
      </c>
      <c r="N620">
        <f>Drivers!N822</f>
        <v>0</v>
      </c>
      <c r="O620">
        <f>Drivers!O822</f>
        <v>0</v>
      </c>
      <c r="P620">
        <f>Drivers!P822</f>
        <v>0</v>
      </c>
      <c r="Q620">
        <f>Drivers!Q822</f>
        <v>0</v>
      </c>
      <c r="R620">
        <f>Drivers!R822</f>
        <v>0</v>
      </c>
      <c r="S620">
        <f>Drivers!S822</f>
        <v>0</v>
      </c>
      <c r="T620">
        <f>Drivers!T822</f>
        <v>0</v>
      </c>
      <c r="U620">
        <f>Drivers!U822</f>
        <v>0</v>
      </c>
      <c r="V620">
        <f>Drivers!V822</f>
        <v>0</v>
      </c>
      <c r="W620">
        <f>Drivers!W822</f>
        <v>0</v>
      </c>
      <c r="X620">
        <f>Drivers!X822</f>
        <v>0</v>
      </c>
      <c r="Y620">
        <f>Drivers!Y822</f>
        <v>0</v>
      </c>
      <c r="Z620">
        <f>Drivers!Z822</f>
        <v>0</v>
      </c>
      <c r="AA620">
        <f>Drivers!AA822</f>
        <v>0</v>
      </c>
      <c r="AB620">
        <f>Drivers!AB822</f>
        <v>0</v>
      </c>
      <c r="AC620">
        <f>Drivers!AC822</f>
        <v>0</v>
      </c>
      <c r="AD620">
        <f>Drivers!AD822</f>
        <v>0</v>
      </c>
      <c r="AE620">
        <f>Drivers!AE822</f>
        <v>0</v>
      </c>
      <c r="AF620">
        <f>Drivers!AF822</f>
        <v>0</v>
      </c>
      <c r="AG620">
        <f>Drivers!AG822</f>
        <v>0</v>
      </c>
      <c r="AH620">
        <f>Drivers!AH822</f>
        <v>0</v>
      </c>
      <c r="AI620">
        <f>Drivers!AI822</f>
        <v>0</v>
      </c>
      <c r="AJ620">
        <f>Drivers!AJ822</f>
        <v>0</v>
      </c>
      <c r="AK620">
        <f>Drivers!AK822</f>
        <v>0</v>
      </c>
      <c r="AL620">
        <f>Drivers!AL822</f>
        <v>0</v>
      </c>
      <c r="AM620">
        <f>Drivers!AM822</f>
        <v>0</v>
      </c>
      <c r="AN620">
        <f>Drivers!AN822</f>
        <v>0</v>
      </c>
      <c r="AO620">
        <f>Drivers!AO822</f>
        <v>0</v>
      </c>
      <c r="AP620">
        <f>Drivers!AP822</f>
        <v>0</v>
      </c>
      <c r="AQ620">
        <f>Drivers!AQ822</f>
        <v>0</v>
      </c>
      <c r="AR620">
        <f>Drivers!AR822</f>
        <v>0</v>
      </c>
      <c r="AS620">
        <f>Drivers!AS822</f>
        <v>0</v>
      </c>
      <c r="AT620">
        <f>Drivers!AT822</f>
        <v>0</v>
      </c>
      <c r="AU620">
        <f>Drivers!AU822</f>
        <v>0</v>
      </c>
      <c r="AV620">
        <f>Drivers!AV822</f>
        <v>0</v>
      </c>
      <c r="AW620">
        <f>Drivers!AW822</f>
        <v>0</v>
      </c>
      <c r="AX620">
        <f>Drivers!AX822</f>
        <v>0</v>
      </c>
      <c r="AY620">
        <f>Drivers!AY822</f>
        <v>0</v>
      </c>
      <c r="AZ620">
        <f>Drivers!AZ822</f>
        <v>0</v>
      </c>
      <c r="BA620">
        <f>Drivers!BA822</f>
        <v>0</v>
      </c>
      <c r="BB620">
        <f>Drivers!BB822</f>
        <v>0</v>
      </c>
      <c r="BC620">
        <f>Drivers!BC822</f>
        <v>0</v>
      </c>
      <c r="BD620">
        <f>Drivers!BD822</f>
        <v>0</v>
      </c>
      <c r="BE620">
        <f>Drivers!BE822</f>
        <v>0</v>
      </c>
      <c r="BF620">
        <f>Drivers!BF822</f>
        <v>0</v>
      </c>
      <c r="BG620">
        <f>Drivers!BG822</f>
        <v>0</v>
      </c>
      <c r="BH620">
        <f>Drivers!BH822</f>
        <v>0</v>
      </c>
      <c r="BI620">
        <f>Drivers!BI822</f>
        <v>0</v>
      </c>
      <c r="BJ620">
        <f>Drivers!BJ822</f>
        <v>0</v>
      </c>
      <c r="BK620">
        <f>Drivers!BK822</f>
        <v>0</v>
      </c>
      <c r="BL620">
        <f>Drivers!BL822</f>
        <v>0</v>
      </c>
      <c r="BM620">
        <f>Drivers!BM822</f>
        <v>0</v>
      </c>
      <c r="BN620">
        <f>Drivers!BN822</f>
        <v>0</v>
      </c>
      <c r="BO620">
        <f>Drivers!BO822</f>
        <v>0</v>
      </c>
      <c r="BP620">
        <f>Drivers!BP822</f>
        <v>0</v>
      </c>
      <c r="BQ620">
        <f>Drivers!BQ822</f>
        <v>0</v>
      </c>
      <c r="BR620">
        <f>Drivers!BR822</f>
        <v>0</v>
      </c>
      <c r="BS620">
        <f>Drivers!BS822</f>
        <v>0</v>
      </c>
      <c r="BT620">
        <f>Drivers!BT822</f>
        <v>0</v>
      </c>
      <c r="BU620">
        <f>Drivers!BU822</f>
        <v>0</v>
      </c>
      <c r="BV620">
        <f>Drivers!BV822</f>
        <v>0</v>
      </c>
      <c r="BW620">
        <f>Drivers!BW822</f>
        <v>0</v>
      </c>
      <c r="BX620">
        <f>Drivers!BX822</f>
        <v>0</v>
      </c>
      <c r="BY620">
        <f>Drivers!BY822</f>
        <v>0</v>
      </c>
      <c r="BZ620">
        <f>Drivers!BZ822</f>
        <v>0</v>
      </c>
      <c r="CA620">
        <f>Drivers!CA822</f>
        <v>0</v>
      </c>
      <c r="CB620">
        <f>Drivers!CB822</f>
        <v>0</v>
      </c>
      <c r="CC620">
        <f>Drivers!CC822</f>
        <v>0</v>
      </c>
      <c r="CD620">
        <f>Drivers!CD822</f>
        <v>0</v>
      </c>
      <c r="CE620">
        <f>Drivers!CE822</f>
        <v>0</v>
      </c>
      <c r="CF620">
        <f>Drivers!CF822</f>
        <v>0</v>
      </c>
      <c r="CG620">
        <f>Drivers!CG822</f>
        <v>0</v>
      </c>
      <c r="CH620">
        <f>Drivers!CH822</f>
        <v>0</v>
      </c>
      <c r="CI620">
        <f>Drivers!CI822</f>
        <v>0</v>
      </c>
      <c r="CJ620">
        <f>Drivers!CJ822</f>
        <v>0</v>
      </c>
      <c r="CK620">
        <f>Drivers!CK822</f>
        <v>0</v>
      </c>
      <c r="CL620">
        <f>Drivers!CL822</f>
        <v>0</v>
      </c>
      <c r="CM620">
        <f>Drivers!CM822</f>
        <v>0</v>
      </c>
      <c r="CN620">
        <f>Drivers!CN822</f>
        <v>0</v>
      </c>
      <c r="CO620">
        <f>Drivers!CO822</f>
        <v>0</v>
      </c>
      <c r="CP620">
        <f>Drivers!CP822</f>
        <v>0</v>
      </c>
      <c r="CQ620">
        <f>Drivers!CQ822</f>
        <v>0</v>
      </c>
      <c r="CR620">
        <f>Drivers!CR822</f>
        <v>0</v>
      </c>
      <c r="CS620">
        <f>Drivers!CS822</f>
        <v>0</v>
      </c>
      <c r="CT620">
        <f>Drivers!CT822</f>
        <v>0</v>
      </c>
      <c r="CU620">
        <f>Drivers!CU822</f>
        <v>0</v>
      </c>
      <c r="CV620">
        <f>Drivers!CV822</f>
        <v>0</v>
      </c>
      <c r="CW620">
        <f>Drivers!CW822</f>
        <v>0</v>
      </c>
      <c r="CX620">
        <f>Drivers!CX822</f>
        <v>0</v>
      </c>
      <c r="CY620">
        <f>Drivers!CY822</f>
        <v>0</v>
      </c>
      <c r="CZ620">
        <f>Drivers!CZ822</f>
        <v>0</v>
      </c>
      <c r="DA620">
        <f>Drivers!DA822</f>
        <v>0</v>
      </c>
      <c r="DB620">
        <f>Drivers!DB822</f>
        <v>0</v>
      </c>
      <c r="DC620">
        <f>Drivers!DC822</f>
        <v>0</v>
      </c>
      <c r="DD620">
        <f>Drivers!DD822</f>
        <v>0</v>
      </c>
      <c r="DE620">
        <f>Drivers!DE822</f>
        <v>0</v>
      </c>
      <c r="DF620">
        <f>Drivers!DF822</f>
        <v>0</v>
      </c>
      <c r="DG620">
        <f>Drivers!DG822</f>
        <v>0</v>
      </c>
      <c r="DH620">
        <f>Drivers!DH822</f>
        <v>0</v>
      </c>
      <c r="DI620">
        <f>Drivers!DI822</f>
        <v>0</v>
      </c>
      <c r="DJ620">
        <f>Drivers!DJ822</f>
        <v>0</v>
      </c>
      <c r="DK620">
        <f>Drivers!DK822</f>
        <v>0</v>
      </c>
      <c r="DL620">
        <f>Drivers!DL822</f>
        <v>0</v>
      </c>
      <c r="DM620">
        <f>Drivers!DM822</f>
        <v>0</v>
      </c>
      <c r="DN620">
        <f>Drivers!DN822</f>
        <v>0</v>
      </c>
      <c r="DO620">
        <f>Drivers!DO822</f>
        <v>0</v>
      </c>
      <c r="DP620">
        <f>Drivers!DP822</f>
        <v>0</v>
      </c>
      <c r="DQ620">
        <f>Drivers!DQ822</f>
        <v>0</v>
      </c>
      <c r="DR620">
        <f>Drivers!DR822</f>
        <v>0</v>
      </c>
      <c r="DS620">
        <f>Drivers!DS822</f>
        <v>0</v>
      </c>
      <c r="DT620">
        <f>Drivers!DT822</f>
        <v>0</v>
      </c>
      <c r="DU620">
        <f>Drivers!DU822</f>
        <v>0</v>
      </c>
      <c r="DV620">
        <f>Drivers!DV822</f>
        <v>0</v>
      </c>
      <c r="DW620">
        <f>Drivers!DW822</f>
        <v>0</v>
      </c>
      <c r="DX620">
        <f>Drivers!DX822</f>
        <v>0</v>
      </c>
      <c r="DY620">
        <f>Drivers!DY822</f>
        <v>0</v>
      </c>
      <c r="DZ620">
        <f>Drivers!DZ822</f>
        <v>0</v>
      </c>
      <c r="EA620">
        <f>Drivers!EA822</f>
        <v>0</v>
      </c>
      <c r="EB620">
        <f>Drivers!EB822</f>
        <v>0</v>
      </c>
      <c r="EC620">
        <f>Drivers!EC822</f>
        <v>0</v>
      </c>
      <c r="ED620">
        <f>Drivers!ED822</f>
        <v>0</v>
      </c>
      <c r="EE620">
        <f>Drivers!EE822</f>
        <v>0</v>
      </c>
      <c r="EF620">
        <f>Drivers!EF822</f>
        <v>0</v>
      </c>
      <c r="EG620">
        <f>Drivers!EG822</f>
        <v>0</v>
      </c>
      <c r="EH620">
        <f>Drivers!EH822</f>
        <v>0</v>
      </c>
      <c r="EI620">
        <f>Drivers!EI822</f>
        <v>0</v>
      </c>
      <c r="EJ620">
        <f>Drivers!EJ822</f>
        <v>0</v>
      </c>
    </row>
    <row r="621" spans="1:140" hidden="1" outlineLevel="1">
      <c r="A621">
        <f>Drivers!A823</f>
        <v>0</v>
      </c>
      <c r="B621">
        <f>Drivers!B823</f>
        <v>0</v>
      </c>
      <c r="C621">
        <f>Drivers!C823</f>
        <v>0</v>
      </c>
      <c r="D621">
        <f>Drivers!D823</f>
        <v>0</v>
      </c>
      <c r="E621">
        <f>Drivers!E823</f>
        <v>0</v>
      </c>
      <c r="F621">
        <f>Drivers!F823</f>
        <v>0</v>
      </c>
      <c r="G621">
        <f>Drivers!G823</f>
        <v>0</v>
      </c>
      <c r="H621">
        <f>Drivers!H823</f>
        <v>0</v>
      </c>
      <c r="I621" t="str">
        <f>Drivers!I823</f>
        <v>Q/Q Change</v>
      </c>
      <c r="J621">
        <f>Drivers!J823</f>
        <v>0</v>
      </c>
      <c r="K621">
        <f>Drivers!K823</f>
        <v>0</v>
      </c>
      <c r="L621">
        <f>Drivers!L823</f>
        <v>0</v>
      </c>
      <c r="M621">
        <f>Drivers!M823</f>
        <v>0</v>
      </c>
      <c r="N621">
        <f>Drivers!N823</f>
        <v>0</v>
      </c>
      <c r="O621">
        <f>Drivers!O823</f>
        <v>0</v>
      </c>
      <c r="P621">
        <f>Drivers!P823</f>
        <v>0</v>
      </c>
      <c r="Q621">
        <f>Drivers!Q823</f>
        <v>0</v>
      </c>
      <c r="R621">
        <f>Drivers!R823</f>
        <v>0</v>
      </c>
      <c r="S621">
        <f>Drivers!S823</f>
        <v>0</v>
      </c>
      <c r="T621">
        <f>Drivers!T823</f>
        <v>0</v>
      </c>
      <c r="U621">
        <f>Drivers!U823</f>
        <v>0</v>
      </c>
      <c r="V621">
        <f>Drivers!V823</f>
        <v>0</v>
      </c>
      <c r="W621">
        <f>Drivers!W823</f>
        <v>0</v>
      </c>
      <c r="X621">
        <f>Drivers!X823</f>
        <v>0</v>
      </c>
      <c r="Y621">
        <f>Drivers!Y823</f>
        <v>0</v>
      </c>
      <c r="Z621">
        <f>Drivers!Z823</f>
        <v>0</v>
      </c>
      <c r="AA621">
        <f>Drivers!AA823</f>
        <v>0</v>
      </c>
      <c r="AB621">
        <f>Drivers!AB823</f>
        <v>0</v>
      </c>
      <c r="AC621">
        <f>Drivers!AC823</f>
        <v>0</v>
      </c>
      <c r="AD621">
        <f>Drivers!AD823</f>
        <v>0</v>
      </c>
      <c r="AE621">
        <f>Drivers!AE823</f>
        <v>0</v>
      </c>
      <c r="AF621">
        <f>Drivers!AF823</f>
        <v>0</v>
      </c>
      <c r="AG621">
        <f>Drivers!AG823</f>
        <v>0</v>
      </c>
      <c r="AH621">
        <f>Drivers!AH823</f>
        <v>0</v>
      </c>
      <c r="AI621">
        <f>Drivers!AI823</f>
        <v>0</v>
      </c>
      <c r="AJ621">
        <f>Drivers!AJ823</f>
        <v>0</v>
      </c>
      <c r="AK621">
        <f>Drivers!AK823</f>
        <v>0</v>
      </c>
      <c r="AL621">
        <f>Drivers!AL823</f>
        <v>0</v>
      </c>
      <c r="AM621">
        <f>Drivers!AM823</f>
        <v>0</v>
      </c>
      <c r="AN621">
        <f>Drivers!AN823</f>
        <v>0</v>
      </c>
      <c r="AO621">
        <f>Drivers!AO823</f>
        <v>0</v>
      </c>
      <c r="AP621">
        <f>Drivers!AP823</f>
        <v>0</v>
      </c>
      <c r="AQ621">
        <f>Drivers!AQ823</f>
        <v>0</v>
      </c>
      <c r="AR621">
        <f>Drivers!AR823</f>
        <v>0</v>
      </c>
      <c r="AS621">
        <f>Drivers!AS823</f>
        <v>0</v>
      </c>
      <c r="AT621">
        <f>Drivers!AT823</f>
        <v>0</v>
      </c>
      <c r="AU621">
        <f>Drivers!AU823</f>
        <v>0</v>
      </c>
      <c r="AV621">
        <f>Drivers!AV823</f>
        <v>0</v>
      </c>
      <c r="AW621">
        <f>Drivers!AW823</f>
        <v>0</v>
      </c>
      <c r="AX621">
        <f>Drivers!AX823</f>
        <v>0</v>
      </c>
      <c r="AY621">
        <f>Drivers!AY823</f>
        <v>0</v>
      </c>
      <c r="AZ621">
        <f>Drivers!AZ823</f>
        <v>0</v>
      </c>
      <c r="BA621">
        <f>Drivers!BA823</f>
        <v>0</v>
      </c>
      <c r="BB621">
        <f>Drivers!BB823</f>
        <v>0</v>
      </c>
      <c r="BC621">
        <f>Drivers!BC823</f>
        <v>0</v>
      </c>
      <c r="BD621">
        <f>Drivers!BD823</f>
        <v>0</v>
      </c>
      <c r="BE621">
        <f>Drivers!BE823</f>
        <v>0</v>
      </c>
      <c r="BF621">
        <f>Drivers!BF823</f>
        <v>0</v>
      </c>
      <c r="BG621">
        <f>Drivers!BG823</f>
        <v>0</v>
      </c>
      <c r="BH621">
        <f>Drivers!BH823</f>
        <v>0</v>
      </c>
      <c r="BI621">
        <f>Drivers!BI823</f>
        <v>0</v>
      </c>
      <c r="BJ621">
        <f>Drivers!BJ823</f>
        <v>0</v>
      </c>
      <c r="BK621">
        <f>Drivers!BK823</f>
        <v>0</v>
      </c>
      <c r="BL621">
        <f>Drivers!BL823</f>
        <v>0</v>
      </c>
      <c r="BM621">
        <f>Drivers!BM823</f>
        <v>0</v>
      </c>
      <c r="BN621">
        <f>Drivers!BN823</f>
        <v>0</v>
      </c>
      <c r="BO621">
        <f>Drivers!BO823</f>
        <v>0</v>
      </c>
      <c r="BP621">
        <f>Drivers!BP823</f>
        <v>0</v>
      </c>
      <c r="BQ621">
        <f>Drivers!BQ823</f>
        <v>0</v>
      </c>
      <c r="BR621">
        <f>Drivers!BR823</f>
        <v>0</v>
      </c>
      <c r="BS621">
        <f>Drivers!BS823</f>
        <v>0</v>
      </c>
      <c r="BT621">
        <f>Drivers!BT823</f>
        <v>0</v>
      </c>
      <c r="BU621">
        <f>Drivers!BU823</f>
        <v>0</v>
      </c>
      <c r="BV621">
        <f>Drivers!BV823</f>
        <v>0</v>
      </c>
      <c r="BW621">
        <f>Drivers!BW823</f>
        <v>0</v>
      </c>
      <c r="BX621">
        <f>Drivers!BX823</f>
        <v>0</v>
      </c>
      <c r="BY621">
        <f>Drivers!BY823</f>
        <v>0</v>
      </c>
      <c r="BZ621">
        <f>Drivers!BZ823</f>
        <v>0</v>
      </c>
      <c r="CA621">
        <f>Drivers!CA823</f>
        <v>0</v>
      </c>
      <c r="CB621">
        <f>Drivers!CB823</f>
        <v>0</v>
      </c>
      <c r="CC621">
        <f>Drivers!CC823</f>
        <v>0</v>
      </c>
      <c r="CD621">
        <f>Drivers!CD823</f>
        <v>0</v>
      </c>
      <c r="CE621">
        <f>Drivers!CE823</f>
        <v>0</v>
      </c>
      <c r="CF621">
        <f>Drivers!CF823</f>
        <v>0</v>
      </c>
      <c r="CG621">
        <f>Drivers!CG823</f>
        <v>0</v>
      </c>
      <c r="CH621">
        <f>Drivers!CH823</f>
        <v>0</v>
      </c>
      <c r="CI621">
        <f>Drivers!CI823</f>
        <v>0</v>
      </c>
      <c r="CJ621">
        <f>Drivers!CJ823</f>
        <v>0</v>
      </c>
      <c r="CK621">
        <f>Drivers!CK823</f>
        <v>0</v>
      </c>
      <c r="CL621">
        <f>Drivers!CL823</f>
        <v>0</v>
      </c>
      <c r="CM621">
        <f>Drivers!CM823</f>
        <v>0</v>
      </c>
      <c r="CN621">
        <f>Drivers!CN823</f>
        <v>0</v>
      </c>
      <c r="CO621">
        <f>Drivers!CO823</f>
        <v>0</v>
      </c>
      <c r="CP621">
        <f>Drivers!CP823</f>
        <v>0</v>
      </c>
      <c r="CQ621">
        <f>Drivers!CQ823</f>
        <v>0</v>
      </c>
      <c r="CR621">
        <f>Drivers!CR823</f>
        <v>0</v>
      </c>
      <c r="CS621">
        <f>Drivers!CS823</f>
        <v>0</v>
      </c>
      <c r="CT621">
        <f>Drivers!CT823</f>
        <v>0</v>
      </c>
      <c r="CU621">
        <f>Drivers!CU823</f>
        <v>0</v>
      </c>
      <c r="CV621">
        <f>Drivers!CV823</f>
        <v>0</v>
      </c>
      <c r="CW621">
        <f>Drivers!CW823</f>
        <v>0</v>
      </c>
      <c r="CX621">
        <f>Drivers!CX823</f>
        <v>0</v>
      </c>
      <c r="CY621">
        <f>Drivers!CY823</f>
        <v>0</v>
      </c>
      <c r="CZ621">
        <f>Drivers!CZ823</f>
        <v>0</v>
      </c>
      <c r="DA621">
        <f>Drivers!DA823</f>
        <v>0</v>
      </c>
      <c r="DB621">
        <f>Drivers!DB823</f>
        <v>0</v>
      </c>
      <c r="DC621">
        <f>Drivers!DC823</f>
        <v>0</v>
      </c>
      <c r="DD621">
        <f>Drivers!DD823</f>
        <v>0</v>
      </c>
      <c r="DE621">
        <f>Drivers!DE823</f>
        <v>0</v>
      </c>
      <c r="DF621">
        <f>Drivers!DF823</f>
        <v>0</v>
      </c>
      <c r="DG621">
        <f>Drivers!DG823</f>
        <v>0</v>
      </c>
      <c r="DH621">
        <f>Drivers!DH823</f>
        <v>0</v>
      </c>
      <c r="DI621">
        <f>Drivers!DI823</f>
        <v>0</v>
      </c>
      <c r="DJ621">
        <f>Drivers!DJ823</f>
        <v>0</v>
      </c>
      <c r="DK621">
        <f>Drivers!DK823</f>
        <v>0</v>
      </c>
      <c r="DL621">
        <f>Drivers!DL823</f>
        <v>0</v>
      </c>
      <c r="DM621">
        <f>Drivers!DM823</f>
        <v>0</v>
      </c>
      <c r="DN621">
        <f>Drivers!DN823</f>
        <v>0</v>
      </c>
      <c r="DO621">
        <f>Drivers!DO823</f>
        <v>0</v>
      </c>
      <c r="DP621">
        <f>Drivers!DP823</f>
        <v>0</v>
      </c>
      <c r="DQ621">
        <f>Drivers!DQ823</f>
        <v>0</v>
      </c>
      <c r="DR621">
        <f>Drivers!DR823</f>
        <v>0</v>
      </c>
      <c r="DS621">
        <f>Drivers!DS823</f>
        <v>0</v>
      </c>
      <c r="DT621">
        <f>Drivers!DT823</f>
        <v>0</v>
      </c>
      <c r="DU621">
        <f>Drivers!DU823</f>
        <v>0</v>
      </c>
      <c r="DV621">
        <f>Drivers!DV823</f>
        <v>0</v>
      </c>
      <c r="DW621">
        <f>Drivers!DW823</f>
        <v>0</v>
      </c>
      <c r="DX621">
        <f>Drivers!DX823</f>
        <v>0</v>
      </c>
      <c r="DY621">
        <f>Drivers!DY823</f>
        <v>0</v>
      </c>
      <c r="DZ621">
        <f>Drivers!DZ823</f>
        <v>0</v>
      </c>
      <c r="EA621">
        <f>Drivers!EA823</f>
        <v>0</v>
      </c>
      <c r="EB621">
        <f>Drivers!EB823</f>
        <v>0</v>
      </c>
      <c r="EC621">
        <f>Drivers!EC823</f>
        <v>0</v>
      </c>
      <c r="ED621">
        <f>Drivers!ED823</f>
        <v>0</v>
      </c>
      <c r="EE621">
        <f>Drivers!EE823</f>
        <v>0</v>
      </c>
      <c r="EF621">
        <f>Drivers!EF823</f>
        <v>0</v>
      </c>
      <c r="EG621">
        <f>Drivers!EG823</f>
        <v>0</v>
      </c>
      <c r="EH621">
        <f>Drivers!EH823</f>
        <v>0</v>
      </c>
      <c r="EI621">
        <f>Drivers!EI823</f>
        <v>0</v>
      </c>
      <c r="EJ621">
        <f>Drivers!EJ823</f>
        <v>0</v>
      </c>
    </row>
    <row r="622" spans="1:140" hidden="1" outlineLevel="1">
      <c r="A622">
        <f>Drivers!A824</f>
        <v>0</v>
      </c>
      <c r="B622">
        <f>Drivers!B824</f>
        <v>0</v>
      </c>
      <c r="C622">
        <f>Drivers!C824</f>
        <v>0</v>
      </c>
      <c r="D622">
        <f>Drivers!D824</f>
        <v>0</v>
      </c>
      <c r="E622">
        <f>Drivers!E824</f>
        <v>0</v>
      </c>
      <c r="F622">
        <f>Drivers!F824</f>
        <v>0</v>
      </c>
      <c r="G622">
        <f>Drivers!G824</f>
        <v>0</v>
      </c>
      <c r="H622">
        <f>Drivers!H824</f>
        <v>0</v>
      </c>
      <c r="I622" t="str">
        <f>Drivers!I824</f>
        <v>Premier Agent Revenue</v>
      </c>
      <c r="J622">
        <f>Drivers!J824</f>
        <v>0</v>
      </c>
      <c r="K622">
        <f>Drivers!K824</f>
        <v>0</v>
      </c>
      <c r="L622">
        <f>Drivers!L824</f>
        <v>0</v>
      </c>
      <c r="M622">
        <f>Drivers!M824</f>
        <v>0</v>
      </c>
      <c r="N622">
        <f>Drivers!N824</f>
        <v>0</v>
      </c>
      <c r="O622">
        <f>Drivers!O824</f>
        <v>0</v>
      </c>
      <c r="P622">
        <f>Drivers!P824</f>
        <v>0</v>
      </c>
      <c r="Q622">
        <f>Drivers!Q824</f>
        <v>0</v>
      </c>
      <c r="R622">
        <f>Drivers!R824</f>
        <v>0</v>
      </c>
      <c r="S622">
        <f>Drivers!S824</f>
        <v>0</v>
      </c>
      <c r="T622">
        <f>Drivers!T824</f>
        <v>0</v>
      </c>
      <c r="U622">
        <f>Drivers!U824</f>
        <v>0</v>
      </c>
      <c r="V622">
        <f>Drivers!V824</f>
        <v>0</v>
      </c>
      <c r="W622">
        <f>Drivers!W824</f>
        <v>0</v>
      </c>
      <c r="X622">
        <f>Drivers!X824</f>
        <v>0</v>
      </c>
      <c r="Y622">
        <f>Drivers!Y824</f>
        <v>0</v>
      </c>
      <c r="Z622">
        <f>Drivers!Z824</f>
        <v>0</v>
      </c>
      <c r="AA622">
        <f>Drivers!AA824</f>
        <v>0</v>
      </c>
      <c r="AB622">
        <f>Drivers!AB824</f>
        <v>0</v>
      </c>
      <c r="AC622">
        <f>Drivers!AC824</f>
        <v>0</v>
      </c>
      <c r="AD622">
        <f>Drivers!AD824</f>
        <v>0</v>
      </c>
      <c r="AE622">
        <f>Drivers!AE824</f>
        <v>0</v>
      </c>
      <c r="AF622">
        <f>Drivers!AF824</f>
        <v>0</v>
      </c>
      <c r="AG622">
        <f>Drivers!AG824</f>
        <v>0</v>
      </c>
      <c r="AH622">
        <f>Drivers!AH824</f>
        <v>0</v>
      </c>
      <c r="AI622">
        <f>Drivers!AI824</f>
        <v>0</v>
      </c>
      <c r="AJ622">
        <f>Drivers!AJ824</f>
        <v>0</v>
      </c>
      <c r="AK622">
        <f>Drivers!AK824</f>
        <v>0</v>
      </c>
      <c r="AL622">
        <f>Drivers!AL824</f>
        <v>0</v>
      </c>
      <c r="AM622">
        <f>Drivers!AM824</f>
        <v>0</v>
      </c>
      <c r="AN622">
        <f>Drivers!AN824</f>
        <v>0</v>
      </c>
      <c r="AO622">
        <f>Drivers!AO824</f>
        <v>0</v>
      </c>
      <c r="AP622">
        <f>Drivers!AP824</f>
        <v>0</v>
      </c>
      <c r="AQ622">
        <f>Drivers!AQ824</f>
        <v>0</v>
      </c>
      <c r="AR622">
        <f>Drivers!AR824</f>
        <v>0</v>
      </c>
      <c r="AS622">
        <f>Drivers!AS824</f>
        <v>0</v>
      </c>
      <c r="AT622" t="str">
        <f>Drivers!AT824</f>
        <v>--</v>
      </c>
      <c r="AU622">
        <f>Drivers!AU824</f>
        <v>0.90109890109890034</v>
      </c>
      <c r="AV622">
        <f>Drivers!AV824</f>
        <v>0.3502890173410409</v>
      </c>
      <c r="AW622">
        <f>Drivers!AW824</f>
        <v>0.21917808219178059</v>
      </c>
      <c r="AX622">
        <f>Drivers!AX824</f>
        <v>0.30196629213483117</v>
      </c>
      <c r="AY622">
        <f>Drivers!AY824</f>
        <v>0.41963322545846826</v>
      </c>
      <c r="AZ622">
        <f>Drivers!AZ824</f>
        <v>0.37841945288753798</v>
      </c>
      <c r="BA622">
        <f>Drivers!BA824</f>
        <v>0.40959206174200657</v>
      </c>
      <c r="BB622">
        <f>Drivers!BB824</f>
        <v>0.13666562377786495</v>
      </c>
      <c r="BC622">
        <f>Drivers!BC824</f>
        <v>0.44870734234913057</v>
      </c>
      <c r="BD622">
        <f>Drivers!BD824</f>
        <v>0.21820405102477958</v>
      </c>
      <c r="BE622">
        <f>Drivers!BE824</f>
        <v>0.15718124530461486</v>
      </c>
      <c r="BF622">
        <f>Drivers!BF824</f>
        <v>0.14366609174706069</v>
      </c>
      <c r="BG622">
        <f>Drivers!BG824</f>
        <v>0.2004067993607439</v>
      </c>
      <c r="BH622">
        <f>Drivers!BH824</f>
        <v>0.2275804192817783</v>
      </c>
      <c r="BI622">
        <f>Drivers!BI824</f>
        <v>0.12455357845750359</v>
      </c>
      <c r="BJ622">
        <f>Drivers!BJ824</f>
        <v>9.6558822086177498E-2</v>
      </c>
      <c r="BK622">
        <f>Drivers!BK824</f>
        <v>0.17798478131060835</v>
      </c>
      <c r="BL622">
        <f>Drivers!BL824</f>
        <v>0.13853892113206534</v>
      </c>
      <c r="BM622">
        <f>Drivers!BM824</f>
        <v>0.14331202481514849</v>
      </c>
      <c r="BN622">
        <f>Drivers!BN824</f>
        <v>0.14855543836054719</v>
      </c>
      <c r="BO622">
        <f>Drivers!BO824</f>
        <v>0.21282639084420252</v>
      </c>
      <c r="BP622">
        <f>Drivers!BP824</f>
        <v>0.16919378950868058</v>
      </c>
      <c r="BQ622">
        <f>Drivers!BQ824</f>
        <v>7.6609628281346431E-2</v>
      </c>
      <c r="BR622">
        <f>Drivers!BR824</f>
        <v>0.60627192528807505</v>
      </c>
      <c r="BS622">
        <f>Drivers!BS824</f>
        <v>8.0721522783040456E-2</v>
      </c>
      <c r="BT622">
        <f>Drivers!BT824</f>
        <v>3.7319841859132064E-2</v>
      </c>
      <c r="BU622">
        <f>Drivers!BU824</f>
        <v>4.1378447123278095E-2</v>
      </c>
      <c r="BV622">
        <f>Drivers!BV824</f>
        <v>8.1272570509764108E-2</v>
      </c>
      <c r="BW622">
        <f>Drivers!BW824</f>
        <v>9.3724907063196916E-2</v>
      </c>
      <c r="BX622">
        <f>Drivers!BX824</f>
        <v>7.6094788791755796E-2</v>
      </c>
      <c r="BY622">
        <f>Drivers!BY824</f>
        <v>3.8123815540113792E-2</v>
      </c>
      <c r="BZ622">
        <f>Drivers!BZ824</f>
        <v>6.6729546353485159E-2</v>
      </c>
      <c r="CA622">
        <f>Drivers!CA824</f>
        <v>8.2281333249667687E-2</v>
      </c>
      <c r="CB622">
        <f>Drivers!CB824</f>
        <v>3.8629595467123412E-2</v>
      </c>
      <c r="CC622">
        <f>Drivers!CC824</f>
        <v>1.2483887665310167E-2</v>
      </c>
      <c r="CD622">
        <f>Drivers!CD824</f>
        <v>0</v>
      </c>
      <c r="CE622">
        <f>Drivers!CE824</f>
        <v>0</v>
      </c>
      <c r="CF622">
        <f>Drivers!CF824</f>
        <v>0</v>
      </c>
      <c r="CG622">
        <f>Drivers!CG824</f>
        <v>0</v>
      </c>
      <c r="CH622">
        <f>Drivers!CH824</f>
        <v>0</v>
      </c>
      <c r="CI622">
        <f>Drivers!CI824</f>
        <v>0</v>
      </c>
      <c r="CJ622">
        <f>Drivers!CJ824</f>
        <v>0</v>
      </c>
      <c r="CK622">
        <f>Drivers!CK824</f>
        <v>0</v>
      </c>
      <c r="CL622">
        <f>Drivers!CL824</f>
        <v>0</v>
      </c>
      <c r="CM622">
        <f>Drivers!CM824</f>
        <v>0</v>
      </c>
      <c r="CN622">
        <f>Drivers!CN824</f>
        <v>0</v>
      </c>
      <c r="CO622">
        <f>Drivers!CO824</f>
        <v>0</v>
      </c>
      <c r="CP622">
        <f>Drivers!CP824</f>
        <v>0</v>
      </c>
      <c r="CQ622">
        <f>Drivers!CQ824</f>
        <v>0</v>
      </c>
      <c r="CR622">
        <f>Drivers!CR824</f>
        <v>0</v>
      </c>
      <c r="CS622">
        <f>Drivers!CS824</f>
        <v>0</v>
      </c>
      <c r="CT622">
        <f>Drivers!CT824</f>
        <v>0</v>
      </c>
      <c r="CU622">
        <f>Drivers!CU824</f>
        <v>0</v>
      </c>
      <c r="CV622">
        <f>Drivers!CV824</f>
        <v>0</v>
      </c>
      <c r="CW622">
        <f>Drivers!CW824</f>
        <v>0</v>
      </c>
      <c r="CX622">
        <f>Drivers!CX824</f>
        <v>0</v>
      </c>
      <c r="CY622">
        <f>Drivers!CY824</f>
        <v>0</v>
      </c>
      <c r="CZ622">
        <f>Drivers!CZ824</f>
        <v>0</v>
      </c>
      <c r="DA622">
        <f>Drivers!DA824</f>
        <v>0</v>
      </c>
      <c r="DB622">
        <f>Drivers!DB824</f>
        <v>0</v>
      </c>
      <c r="DC622">
        <f>Drivers!DC824</f>
        <v>0</v>
      </c>
      <c r="DD622">
        <f>Drivers!DD824</f>
        <v>0</v>
      </c>
      <c r="DE622">
        <f>Drivers!DE824</f>
        <v>0</v>
      </c>
      <c r="DF622">
        <f>Drivers!DF824</f>
        <v>0</v>
      </c>
      <c r="DG622">
        <f>Drivers!DG824</f>
        <v>0</v>
      </c>
      <c r="DH622">
        <f>Drivers!DH824</f>
        <v>0</v>
      </c>
      <c r="DI622">
        <f>Drivers!DI824</f>
        <v>0</v>
      </c>
      <c r="DJ622">
        <f>Drivers!DJ824</f>
        <v>0</v>
      </c>
      <c r="DK622">
        <f>Drivers!DK824</f>
        <v>0</v>
      </c>
      <c r="DL622">
        <f>Drivers!DL824</f>
        <v>0</v>
      </c>
      <c r="DM622">
        <f>Drivers!DM824</f>
        <v>0</v>
      </c>
      <c r="DN622">
        <f>Drivers!DN824</f>
        <v>0</v>
      </c>
      <c r="DO622">
        <f>Drivers!DO824</f>
        <v>0</v>
      </c>
      <c r="DP622">
        <f>Drivers!DP824</f>
        <v>0</v>
      </c>
      <c r="DQ622">
        <f>Drivers!DQ824</f>
        <v>0</v>
      </c>
      <c r="DR622">
        <f>Drivers!DR824</f>
        <v>0</v>
      </c>
      <c r="DS622">
        <f>Drivers!DS824</f>
        <v>0</v>
      </c>
      <c r="DT622">
        <f>Drivers!DT824</f>
        <v>0</v>
      </c>
      <c r="DU622">
        <f>Drivers!DU824</f>
        <v>0</v>
      </c>
      <c r="DV622">
        <f>Drivers!DV824</f>
        <v>0</v>
      </c>
      <c r="DW622">
        <f>Drivers!DW824</f>
        <v>0</v>
      </c>
      <c r="DX622">
        <f>Drivers!DX824</f>
        <v>0</v>
      </c>
      <c r="DY622">
        <f>Drivers!DY824</f>
        <v>0</v>
      </c>
      <c r="DZ622">
        <f>Drivers!DZ824</f>
        <v>0</v>
      </c>
      <c r="EA622">
        <f>Drivers!EA824</f>
        <v>0</v>
      </c>
      <c r="EB622">
        <f>Drivers!EB824</f>
        <v>0</v>
      </c>
      <c r="EC622">
        <f>Drivers!EC824</f>
        <v>0</v>
      </c>
      <c r="ED622">
        <f>Drivers!ED824</f>
        <v>0</v>
      </c>
      <c r="EE622">
        <f>Drivers!EE824</f>
        <v>0</v>
      </c>
      <c r="EF622">
        <f>Drivers!EF824</f>
        <v>0</v>
      </c>
      <c r="EG622">
        <f>Drivers!EG824</f>
        <v>0</v>
      </c>
      <c r="EH622">
        <f>Drivers!EH824</f>
        <v>0</v>
      </c>
      <c r="EI622">
        <f>Drivers!EI824</f>
        <v>0</v>
      </c>
      <c r="EJ622">
        <f>Drivers!EJ824</f>
        <v>0</v>
      </c>
    </row>
    <row r="623" spans="1:140" hidden="1" outlineLevel="1">
      <c r="A623">
        <f>Drivers!A825</f>
        <v>0</v>
      </c>
      <c r="B623">
        <f>Drivers!B825</f>
        <v>0</v>
      </c>
      <c r="C623">
        <f>Drivers!C825</f>
        <v>0</v>
      </c>
      <c r="D623">
        <f>Drivers!D825</f>
        <v>0</v>
      </c>
      <c r="E623">
        <f>Drivers!E825</f>
        <v>0</v>
      </c>
      <c r="F623">
        <f>Drivers!F825</f>
        <v>0</v>
      </c>
      <c r="G623">
        <f>Drivers!G825</f>
        <v>0</v>
      </c>
      <c r="H623">
        <f>Drivers!H825</f>
        <v>0</v>
      </c>
      <c r="I623" t="str">
        <f>Drivers!I825</f>
        <v>Mortgage Marketplace Revenue</v>
      </c>
      <c r="J623">
        <f>Drivers!J825</f>
        <v>0</v>
      </c>
      <c r="K623">
        <f>Drivers!K825</f>
        <v>0</v>
      </c>
      <c r="L623">
        <f>Drivers!L825</f>
        <v>0</v>
      </c>
      <c r="M623">
        <f>Drivers!M825</f>
        <v>0</v>
      </c>
      <c r="N623">
        <f>Drivers!N825</f>
        <v>0</v>
      </c>
      <c r="O623">
        <f>Drivers!O825</f>
        <v>0</v>
      </c>
      <c r="P623">
        <f>Drivers!P825</f>
        <v>0</v>
      </c>
      <c r="Q623">
        <f>Drivers!Q825</f>
        <v>0</v>
      </c>
      <c r="R623">
        <f>Drivers!R825</f>
        <v>0</v>
      </c>
      <c r="S623">
        <f>Drivers!S825</f>
        <v>0</v>
      </c>
      <c r="T623">
        <f>Drivers!T825</f>
        <v>0</v>
      </c>
      <c r="U623">
        <f>Drivers!U825</f>
        <v>0</v>
      </c>
      <c r="V623">
        <f>Drivers!V825</f>
        <v>0</v>
      </c>
      <c r="W623">
        <f>Drivers!W825</f>
        <v>0</v>
      </c>
      <c r="X623">
        <f>Drivers!X825</f>
        <v>0</v>
      </c>
      <c r="Y623">
        <f>Drivers!Y825</f>
        <v>0</v>
      </c>
      <c r="Z623">
        <f>Drivers!Z825</f>
        <v>0</v>
      </c>
      <c r="AA623">
        <f>Drivers!AA825</f>
        <v>0</v>
      </c>
      <c r="AB623">
        <f>Drivers!AB825</f>
        <v>0</v>
      </c>
      <c r="AC623">
        <f>Drivers!AC825</f>
        <v>0</v>
      </c>
      <c r="AD623">
        <f>Drivers!AD825</f>
        <v>0</v>
      </c>
      <c r="AE623">
        <f>Drivers!AE825</f>
        <v>0</v>
      </c>
      <c r="AF623">
        <f>Drivers!AF825</f>
        <v>0</v>
      </c>
      <c r="AG623">
        <f>Drivers!AG825</f>
        <v>0</v>
      </c>
      <c r="AH623">
        <f>Drivers!AH825</f>
        <v>0</v>
      </c>
      <c r="AI623">
        <f>Drivers!AI825</f>
        <v>0</v>
      </c>
      <c r="AJ623">
        <f>Drivers!AJ825</f>
        <v>0</v>
      </c>
      <c r="AK623">
        <f>Drivers!AK825</f>
        <v>0</v>
      </c>
      <c r="AL623">
        <f>Drivers!AL825</f>
        <v>0</v>
      </c>
      <c r="AM623">
        <f>Drivers!AM825</f>
        <v>0</v>
      </c>
      <c r="AN623">
        <f>Drivers!AN825</f>
        <v>0</v>
      </c>
      <c r="AO623">
        <f>Drivers!AO825</f>
        <v>0</v>
      </c>
      <c r="AP623">
        <f>Drivers!AP825</f>
        <v>0</v>
      </c>
      <c r="AQ623">
        <f>Drivers!AQ825</f>
        <v>0</v>
      </c>
      <c r="AR623">
        <f>Drivers!AR825</f>
        <v>0</v>
      </c>
      <c r="AS623">
        <f>Drivers!AS825</f>
        <v>0</v>
      </c>
      <c r="AT623" t="str">
        <f>Drivers!AT825</f>
        <v>--</v>
      </c>
      <c r="AU623" t="str">
        <f>Drivers!AU825</f>
        <v>--</v>
      </c>
      <c r="AV623" t="str">
        <f>Drivers!AV825</f>
        <v>--</v>
      </c>
      <c r="AW623" t="str">
        <f>Drivers!AW825</f>
        <v>--</v>
      </c>
      <c r="AX623" t="str">
        <f>Drivers!AX825</f>
        <v>--</v>
      </c>
      <c r="AY623" t="str">
        <f>Drivers!AY825</f>
        <v>--</v>
      </c>
      <c r="AZ623" t="str">
        <f>Drivers!AZ825</f>
        <v>--</v>
      </c>
      <c r="BA623" t="str">
        <f>Drivers!BA825</f>
        <v>--</v>
      </c>
      <c r="BB623" t="str">
        <f>Drivers!BB825</f>
        <v>--</v>
      </c>
      <c r="BC623">
        <f>Drivers!BC825</f>
        <v>0.21880652602959394</v>
      </c>
      <c r="BD623">
        <f>Drivers!BD825</f>
        <v>0.21467202080200476</v>
      </c>
      <c r="BE623">
        <f>Drivers!BE825</f>
        <v>0.185623209889348</v>
      </c>
      <c r="BF623">
        <f>Drivers!BF825</f>
        <v>0.28442079716232627</v>
      </c>
      <c r="BG623">
        <f>Drivers!BG825</f>
        <v>7.0182724252491724E-2</v>
      </c>
      <c r="BH623">
        <f>Drivers!BH825</f>
        <v>1.4357780364765205E-2</v>
      </c>
      <c r="BI623">
        <f>Drivers!BI825</f>
        <v>0.21308339709257851</v>
      </c>
      <c r="BJ623">
        <f>Drivers!BJ825</f>
        <v>0.54809208451592561</v>
      </c>
      <c r="BK623">
        <f>Drivers!BK825</f>
        <v>0.18435526583825634</v>
      </c>
      <c r="BL623">
        <f>Drivers!BL825</f>
        <v>-1.2383900928792602E-2</v>
      </c>
      <c r="BM623">
        <f>Drivers!BM825</f>
        <v>-6.8791361894810055E-2</v>
      </c>
      <c r="BN623">
        <f>Drivers!BN825</f>
        <v>0.33327099308023178</v>
      </c>
      <c r="BO623">
        <f>Drivers!BO825</f>
        <v>-7.9113480151493776E-2</v>
      </c>
      <c r="BP623">
        <f>Drivers!BP825</f>
        <v>8.2406702208682292E-2</v>
      </c>
      <c r="BQ623">
        <f>Drivers!BQ825</f>
        <v>4.1795665634674961E-2</v>
      </c>
      <c r="BR623">
        <f>Drivers!BR825</f>
        <v>0.34404970957719838</v>
      </c>
      <c r="BS623">
        <f>Drivers!BS825</f>
        <v>4.4522613065326677E-2</v>
      </c>
      <c r="BT623">
        <f>Drivers!BT825</f>
        <v>0.2146637159626672</v>
      </c>
      <c r="BU623">
        <f>Drivers!BU825</f>
        <v>-7.4144486692015232E-2</v>
      </c>
      <c r="BV623">
        <f>Drivers!BV825</f>
        <v>0.4077686516084873</v>
      </c>
      <c r="BW623">
        <f>Drivers!BW825</f>
        <v>0.11778290993071594</v>
      </c>
      <c r="BX623">
        <f>Drivers!BX825</f>
        <v>7.5195737277076846E-2</v>
      </c>
      <c r="BY623">
        <f>Drivers!BY825</f>
        <v>-0.16500632111251567</v>
      </c>
      <c r="BZ623">
        <f>Drivers!BZ825</f>
        <v>0.22759205426356588</v>
      </c>
      <c r="CA623">
        <f>Drivers!CA825</f>
        <v>3.2856438085841155E-2</v>
      </c>
      <c r="CB623">
        <f>Drivers!CB825</f>
        <v>-3.2002292701567292E-3</v>
      </c>
      <c r="CC623">
        <f>Drivers!CC825</f>
        <v>-0.11275097033878012</v>
      </c>
      <c r="CD623">
        <f>Drivers!CD825</f>
        <v>0</v>
      </c>
      <c r="CE623">
        <f>Drivers!CE825</f>
        <v>0</v>
      </c>
      <c r="CF623">
        <f>Drivers!CF825</f>
        <v>0</v>
      </c>
      <c r="CG623">
        <f>Drivers!CG825</f>
        <v>0</v>
      </c>
      <c r="CH623">
        <f>Drivers!CH825</f>
        <v>0</v>
      </c>
      <c r="CI623">
        <f>Drivers!CI825</f>
        <v>0</v>
      </c>
      <c r="CJ623">
        <f>Drivers!CJ825</f>
        <v>0</v>
      </c>
      <c r="CK623">
        <f>Drivers!CK825</f>
        <v>0</v>
      </c>
      <c r="CL623">
        <f>Drivers!CL825</f>
        <v>0</v>
      </c>
      <c r="CM623">
        <f>Drivers!CM825</f>
        <v>0</v>
      </c>
      <c r="CN623">
        <f>Drivers!CN825</f>
        <v>0</v>
      </c>
      <c r="CO623">
        <f>Drivers!CO825</f>
        <v>0</v>
      </c>
      <c r="CP623">
        <f>Drivers!CP825</f>
        <v>0</v>
      </c>
      <c r="CQ623">
        <f>Drivers!CQ825</f>
        <v>0</v>
      </c>
      <c r="CR623">
        <f>Drivers!CR825</f>
        <v>0</v>
      </c>
      <c r="CS623">
        <f>Drivers!CS825</f>
        <v>0</v>
      </c>
      <c r="CT623">
        <f>Drivers!CT825</f>
        <v>0</v>
      </c>
      <c r="CU623">
        <f>Drivers!CU825</f>
        <v>0</v>
      </c>
      <c r="CV623">
        <f>Drivers!CV825</f>
        <v>0</v>
      </c>
      <c r="CW623">
        <f>Drivers!CW825</f>
        <v>0</v>
      </c>
      <c r="CX623">
        <f>Drivers!CX825</f>
        <v>0</v>
      </c>
      <c r="CY623">
        <f>Drivers!CY825</f>
        <v>0</v>
      </c>
      <c r="CZ623">
        <f>Drivers!CZ825</f>
        <v>0</v>
      </c>
      <c r="DA623">
        <f>Drivers!DA825</f>
        <v>0</v>
      </c>
      <c r="DB623">
        <f>Drivers!DB825</f>
        <v>0</v>
      </c>
      <c r="DC623">
        <f>Drivers!DC825</f>
        <v>0</v>
      </c>
      <c r="DD623">
        <f>Drivers!DD825</f>
        <v>0</v>
      </c>
      <c r="DE623">
        <f>Drivers!DE825</f>
        <v>0</v>
      </c>
      <c r="DF623">
        <f>Drivers!DF825</f>
        <v>0</v>
      </c>
      <c r="DG623">
        <f>Drivers!DG825</f>
        <v>0</v>
      </c>
      <c r="DH623">
        <f>Drivers!DH825</f>
        <v>0</v>
      </c>
      <c r="DI623">
        <f>Drivers!DI825</f>
        <v>0</v>
      </c>
      <c r="DJ623">
        <f>Drivers!DJ825</f>
        <v>0</v>
      </c>
      <c r="DK623">
        <f>Drivers!DK825</f>
        <v>0</v>
      </c>
      <c r="DL623">
        <f>Drivers!DL825</f>
        <v>0</v>
      </c>
      <c r="DM623">
        <f>Drivers!DM825</f>
        <v>0</v>
      </c>
      <c r="DN623">
        <f>Drivers!DN825</f>
        <v>0</v>
      </c>
      <c r="DO623">
        <f>Drivers!DO825</f>
        <v>0</v>
      </c>
      <c r="DP623">
        <f>Drivers!DP825</f>
        <v>0</v>
      </c>
      <c r="DQ623">
        <f>Drivers!DQ825</f>
        <v>0</v>
      </c>
      <c r="DR623">
        <f>Drivers!DR825</f>
        <v>0</v>
      </c>
      <c r="DS623">
        <f>Drivers!DS825</f>
        <v>0</v>
      </c>
      <c r="DT623">
        <f>Drivers!DT825</f>
        <v>0</v>
      </c>
      <c r="DU623">
        <f>Drivers!DU825</f>
        <v>0</v>
      </c>
      <c r="DV623">
        <f>Drivers!DV825</f>
        <v>0</v>
      </c>
      <c r="DW623">
        <f>Drivers!DW825</f>
        <v>0</v>
      </c>
      <c r="DX623">
        <f>Drivers!DX825</f>
        <v>0</v>
      </c>
      <c r="DY623">
        <f>Drivers!DY825</f>
        <v>0</v>
      </c>
      <c r="DZ623">
        <f>Drivers!DZ825</f>
        <v>0</v>
      </c>
      <c r="EA623">
        <f>Drivers!EA825</f>
        <v>0</v>
      </c>
      <c r="EB623">
        <f>Drivers!EB825</f>
        <v>0</v>
      </c>
      <c r="EC623">
        <f>Drivers!EC825</f>
        <v>0</v>
      </c>
      <c r="ED623">
        <f>Drivers!ED825</f>
        <v>0</v>
      </c>
      <c r="EE623">
        <f>Drivers!EE825</f>
        <v>0</v>
      </c>
      <c r="EF623">
        <f>Drivers!EF825</f>
        <v>0</v>
      </c>
      <c r="EG623">
        <f>Drivers!EG825</f>
        <v>0</v>
      </c>
      <c r="EH623">
        <f>Drivers!EH825</f>
        <v>0</v>
      </c>
      <c r="EI623">
        <f>Drivers!EI825</f>
        <v>0</v>
      </c>
      <c r="EJ623">
        <f>Drivers!EJ825</f>
        <v>0</v>
      </c>
    </row>
    <row r="624" spans="1:140" hidden="1" outlineLevel="1">
      <c r="A624">
        <f>Drivers!A826</f>
        <v>0</v>
      </c>
      <c r="B624">
        <f>Drivers!B826</f>
        <v>0</v>
      </c>
      <c r="C624">
        <f>Drivers!C826</f>
        <v>0</v>
      </c>
      <c r="D624">
        <f>Drivers!D826</f>
        <v>0</v>
      </c>
      <c r="E624">
        <f>Drivers!E826</f>
        <v>0</v>
      </c>
      <c r="F624">
        <f>Drivers!F826</f>
        <v>0</v>
      </c>
      <c r="G624">
        <f>Drivers!G826</f>
        <v>0</v>
      </c>
      <c r="H624">
        <f>Drivers!H826</f>
        <v>0</v>
      </c>
      <c r="I624" t="str">
        <f>Drivers!I826</f>
        <v>Other Marketplace Revenue</v>
      </c>
      <c r="J624">
        <f>Drivers!J826</f>
        <v>0</v>
      </c>
      <c r="K624">
        <f>Drivers!K826</f>
        <v>0</v>
      </c>
      <c r="L624">
        <f>Drivers!L826</f>
        <v>0</v>
      </c>
      <c r="M624">
        <f>Drivers!M826</f>
        <v>0</v>
      </c>
      <c r="N624">
        <f>Drivers!N826</f>
        <v>0</v>
      </c>
      <c r="O624">
        <f>Drivers!O826</f>
        <v>0</v>
      </c>
      <c r="P624">
        <f>Drivers!P826</f>
        <v>0</v>
      </c>
      <c r="Q624">
        <f>Drivers!Q826</f>
        <v>0</v>
      </c>
      <c r="R624">
        <f>Drivers!R826</f>
        <v>0</v>
      </c>
      <c r="S624">
        <f>Drivers!S826</f>
        <v>0</v>
      </c>
      <c r="T624">
        <f>Drivers!T826</f>
        <v>0</v>
      </c>
      <c r="U624">
        <f>Drivers!U826</f>
        <v>0</v>
      </c>
      <c r="V624">
        <f>Drivers!V826</f>
        <v>0</v>
      </c>
      <c r="W624">
        <f>Drivers!W826</f>
        <v>0</v>
      </c>
      <c r="X624">
        <f>Drivers!X826</f>
        <v>0</v>
      </c>
      <c r="Y624">
        <f>Drivers!Y826</f>
        <v>0</v>
      </c>
      <c r="Z624">
        <f>Drivers!Z826</f>
        <v>0</v>
      </c>
      <c r="AA624">
        <f>Drivers!AA826</f>
        <v>0</v>
      </c>
      <c r="AB624">
        <f>Drivers!AB826</f>
        <v>0</v>
      </c>
      <c r="AC624">
        <f>Drivers!AC826</f>
        <v>0</v>
      </c>
      <c r="AD624">
        <f>Drivers!AD826</f>
        <v>0</v>
      </c>
      <c r="AE624">
        <f>Drivers!AE826</f>
        <v>0</v>
      </c>
      <c r="AF624">
        <f>Drivers!AF826</f>
        <v>0</v>
      </c>
      <c r="AG624">
        <f>Drivers!AG826</f>
        <v>0</v>
      </c>
      <c r="AH624">
        <f>Drivers!AH826</f>
        <v>0</v>
      </c>
      <c r="AI624">
        <f>Drivers!AI826</f>
        <v>0</v>
      </c>
      <c r="AJ624">
        <f>Drivers!AJ826</f>
        <v>0</v>
      </c>
      <c r="AK624">
        <f>Drivers!AK826</f>
        <v>0</v>
      </c>
      <c r="AL624">
        <f>Drivers!AL826</f>
        <v>0</v>
      </c>
      <c r="AM624">
        <f>Drivers!AM826</f>
        <v>0</v>
      </c>
      <c r="AN624">
        <f>Drivers!AN826</f>
        <v>0</v>
      </c>
      <c r="AO624">
        <f>Drivers!AO826</f>
        <v>0</v>
      </c>
      <c r="AP624">
        <f>Drivers!AP826</f>
        <v>0</v>
      </c>
      <c r="AQ624">
        <f>Drivers!AQ826</f>
        <v>0</v>
      </c>
      <c r="AR624">
        <f>Drivers!AR826</f>
        <v>0</v>
      </c>
      <c r="AS624">
        <f>Drivers!AS826</f>
        <v>0</v>
      </c>
      <c r="AT624" t="str">
        <f>Drivers!AT826</f>
        <v>--</v>
      </c>
      <c r="AU624">
        <f>Drivers!AU826</f>
        <v>0.59116746829908173</v>
      </c>
      <c r="AV624">
        <f>Drivers!AV826</f>
        <v>0.20170376477054153</v>
      </c>
      <c r="AW624">
        <f>Drivers!AW826</f>
        <v>-0.24994283100846104</v>
      </c>
      <c r="AX624">
        <f>Drivers!AX826</f>
        <v>6.0060975609756095E-2</v>
      </c>
      <c r="AY624">
        <f>Drivers!AY826</f>
        <v>0.35231521426517109</v>
      </c>
      <c r="AZ624">
        <f>Drivers!AZ826</f>
        <v>-2.1480221182475501E-2</v>
      </c>
      <c r="BA624">
        <f>Drivers!BA826</f>
        <v>-3.0862855900891217E-2</v>
      </c>
      <c r="BB624">
        <f>Drivers!BB826</f>
        <v>-1.794124243103834E-2</v>
      </c>
      <c r="BC624">
        <f>Drivers!BC826</f>
        <v>0.3980360812971</v>
      </c>
      <c r="BD624">
        <f>Drivers!BD826</f>
        <v>0.17886311662855259</v>
      </c>
      <c r="BE624">
        <f>Drivers!BE826</f>
        <v>-0.14853817375640865</v>
      </c>
      <c r="BF624">
        <f>Drivers!BF826</f>
        <v>0.11444792514239222</v>
      </c>
      <c r="BG624">
        <f>Drivers!BG826</f>
        <v>0.29819644560515846</v>
      </c>
      <c r="BH624">
        <f>Drivers!BH826</f>
        <v>4.5440955743802247E-2</v>
      </c>
      <c r="BI624">
        <f>Drivers!BI826</f>
        <v>-6.7448427306534664E-2</v>
      </c>
      <c r="BJ624">
        <f>Drivers!BJ826</f>
        <v>8.2904125197634126E-2</v>
      </c>
      <c r="BK624">
        <f>Drivers!BK826</f>
        <v>0.28318011626679906</v>
      </c>
      <c r="BL624">
        <f>Drivers!BL826</f>
        <v>0.20232310810735643</v>
      </c>
      <c r="BM624">
        <f>Drivers!BM826</f>
        <v>4.7653814451442233E-2</v>
      </c>
      <c r="BN624">
        <f>Drivers!BN826</f>
        <v>-0.15100567102504647</v>
      </c>
      <c r="BO624">
        <f>Drivers!BO826</f>
        <v>0.24681677018633574</v>
      </c>
      <c r="BP624">
        <f>Drivers!BP826</f>
        <v>-6.5383896880256698E-3</v>
      </c>
      <c r="BQ624">
        <f>Drivers!BQ826</f>
        <v>-0.11501817725962105</v>
      </c>
      <c r="BR624">
        <f>Drivers!BR826</f>
        <v>0.95443493099073851</v>
      </c>
      <c r="BS624">
        <f>Drivers!BS826</f>
        <v>-4.3649027859112732E-2</v>
      </c>
      <c r="BT624">
        <f>Drivers!BT826</f>
        <v>-5.4991240014416798E-2</v>
      </c>
      <c r="BU624">
        <f>Drivers!BU826</f>
        <v>-7.2470461638887151E-3</v>
      </c>
      <c r="BV624">
        <f>Drivers!BV826</f>
        <v>-2.4515246359345655E-2</v>
      </c>
      <c r="BW624">
        <f>Drivers!BW826</f>
        <v>0.14532685057234707</v>
      </c>
      <c r="BX624">
        <f>Drivers!BX826</f>
        <v>-3.0718253244973903E-2</v>
      </c>
      <c r="BY624">
        <f>Drivers!BY826</f>
        <v>3.1710018579890198E-2</v>
      </c>
      <c r="BZ624">
        <f>Drivers!BZ826</f>
        <v>8.8612358762865107E-3</v>
      </c>
      <c r="CA624">
        <f>Drivers!CA826</f>
        <v>0.11761680812901698</v>
      </c>
      <c r="CB624">
        <f>Drivers!CB826</f>
        <v>6.3684608652384789E-2</v>
      </c>
      <c r="CC624">
        <f>Drivers!CC826</f>
        <v>6.8683318396401516E-2</v>
      </c>
      <c r="CD624">
        <f>Drivers!CD826</f>
        <v>0</v>
      </c>
      <c r="CE624">
        <f>Drivers!CE826</f>
        <v>0</v>
      </c>
      <c r="CF624">
        <f>Drivers!CF826</f>
        <v>0</v>
      </c>
      <c r="CG624">
        <f>Drivers!CG826</f>
        <v>0</v>
      </c>
      <c r="CH624">
        <f>Drivers!CH826</f>
        <v>0</v>
      </c>
      <c r="CI624">
        <f>Drivers!CI826</f>
        <v>0</v>
      </c>
      <c r="CJ624">
        <f>Drivers!CJ826</f>
        <v>0</v>
      </c>
      <c r="CK624">
        <f>Drivers!CK826</f>
        <v>0</v>
      </c>
      <c r="CL624">
        <f>Drivers!CL826</f>
        <v>0</v>
      </c>
      <c r="CM624">
        <f>Drivers!CM826</f>
        <v>0</v>
      </c>
      <c r="CN624">
        <f>Drivers!CN826</f>
        <v>0</v>
      </c>
      <c r="CO624">
        <f>Drivers!CO826</f>
        <v>0</v>
      </c>
      <c r="CP624">
        <f>Drivers!CP826</f>
        <v>0</v>
      </c>
      <c r="CQ624">
        <f>Drivers!CQ826</f>
        <v>0</v>
      </c>
      <c r="CR624">
        <f>Drivers!CR826</f>
        <v>0</v>
      </c>
      <c r="CS624">
        <f>Drivers!CS826</f>
        <v>0</v>
      </c>
      <c r="CT624">
        <f>Drivers!CT826</f>
        <v>0</v>
      </c>
      <c r="CU624">
        <f>Drivers!CU826</f>
        <v>0</v>
      </c>
      <c r="CV624">
        <f>Drivers!CV826</f>
        <v>0</v>
      </c>
      <c r="CW624">
        <f>Drivers!CW826</f>
        <v>0</v>
      </c>
      <c r="CX624">
        <f>Drivers!CX826</f>
        <v>0</v>
      </c>
      <c r="CY624">
        <f>Drivers!CY826</f>
        <v>0</v>
      </c>
      <c r="CZ624">
        <f>Drivers!CZ826</f>
        <v>0</v>
      </c>
      <c r="DA624">
        <f>Drivers!DA826</f>
        <v>0</v>
      </c>
      <c r="DB624">
        <f>Drivers!DB826</f>
        <v>0</v>
      </c>
      <c r="DC624">
        <f>Drivers!DC826</f>
        <v>0</v>
      </c>
      <c r="DD624">
        <f>Drivers!DD826</f>
        <v>0</v>
      </c>
      <c r="DE624">
        <f>Drivers!DE826</f>
        <v>0</v>
      </c>
      <c r="DF624">
        <f>Drivers!DF826</f>
        <v>0</v>
      </c>
      <c r="DG624">
        <f>Drivers!DG826</f>
        <v>0</v>
      </c>
      <c r="DH624">
        <f>Drivers!DH826</f>
        <v>0</v>
      </c>
      <c r="DI624">
        <f>Drivers!DI826</f>
        <v>0</v>
      </c>
      <c r="DJ624">
        <f>Drivers!DJ826</f>
        <v>0</v>
      </c>
      <c r="DK624">
        <f>Drivers!DK826</f>
        <v>0</v>
      </c>
      <c r="DL624">
        <f>Drivers!DL826</f>
        <v>0</v>
      </c>
      <c r="DM624">
        <f>Drivers!DM826</f>
        <v>0</v>
      </c>
      <c r="DN624">
        <f>Drivers!DN826</f>
        <v>0</v>
      </c>
      <c r="DO624">
        <f>Drivers!DO826</f>
        <v>0</v>
      </c>
      <c r="DP624">
        <f>Drivers!DP826</f>
        <v>0</v>
      </c>
      <c r="DQ624">
        <f>Drivers!DQ826</f>
        <v>0</v>
      </c>
      <c r="DR624">
        <f>Drivers!DR826</f>
        <v>0</v>
      </c>
      <c r="DS624">
        <f>Drivers!DS826</f>
        <v>0</v>
      </c>
      <c r="DT624">
        <f>Drivers!DT826</f>
        <v>0</v>
      </c>
      <c r="DU624">
        <f>Drivers!DU826</f>
        <v>0</v>
      </c>
      <c r="DV624">
        <f>Drivers!DV826</f>
        <v>0</v>
      </c>
      <c r="DW624">
        <f>Drivers!DW826</f>
        <v>0</v>
      </c>
      <c r="DX624">
        <f>Drivers!DX826</f>
        <v>0</v>
      </c>
      <c r="DY624">
        <f>Drivers!DY826</f>
        <v>0</v>
      </c>
      <c r="DZ624">
        <f>Drivers!DZ826</f>
        <v>0</v>
      </c>
      <c r="EA624">
        <f>Drivers!EA826</f>
        <v>0</v>
      </c>
      <c r="EB624">
        <f>Drivers!EB826</f>
        <v>0</v>
      </c>
      <c r="EC624">
        <f>Drivers!EC826</f>
        <v>0</v>
      </c>
      <c r="ED624">
        <f>Drivers!ED826</f>
        <v>0</v>
      </c>
      <c r="EE624">
        <f>Drivers!EE826</f>
        <v>0</v>
      </c>
      <c r="EF624">
        <f>Drivers!EF826</f>
        <v>0</v>
      </c>
      <c r="EG624">
        <f>Drivers!EG826</f>
        <v>0</v>
      </c>
      <c r="EH624">
        <f>Drivers!EH826</f>
        <v>0</v>
      </c>
      <c r="EI624">
        <f>Drivers!EI826</f>
        <v>0</v>
      </c>
      <c r="EJ624">
        <f>Drivers!EJ826</f>
        <v>0</v>
      </c>
    </row>
    <row r="625" spans="1:140" hidden="1" outlineLevel="1">
      <c r="A625">
        <f>Drivers!A827</f>
        <v>0</v>
      </c>
      <c r="B625">
        <f>Drivers!B827</f>
        <v>0</v>
      </c>
      <c r="C625">
        <f>Drivers!C827</f>
        <v>0</v>
      </c>
      <c r="D625">
        <f>Drivers!D827</f>
        <v>0</v>
      </c>
      <c r="E625">
        <f>Drivers!E827</f>
        <v>0</v>
      </c>
      <c r="F625">
        <f>Drivers!F827</f>
        <v>0</v>
      </c>
      <c r="G625">
        <f>Drivers!G827</f>
        <v>0</v>
      </c>
      <c r="H625">
        <f>Drivers!H827</f>
        <v>0</v>
      </c>
      <c r="I625" t="str">
        <f>Drivers!I827</f>
        <v>Marketplace Revenue</v>
      </c>
      <c r="J625">
        <f>Drivers!J827</f>
        <v>0</v>
      </c>
      <c r="K625">
        <f>Drivers!K827</f>
        <v>0</v>
      </c>
      <c r="L625">
        <f>Drivers!L827</f>
        <v>0</v>
      </c>
      <c r="M625">
        <f>Drivers!M827</f>
        <v>0</v>
      </c>
      <c r="N625">
        <f>Drivers!N827</f>
        <v>0</v>
      </c>
      <c r="O625">
        <f>Drivers!O827</f>
        <v>0</v>
      </c>
      <c r="P625">
        <f>Drivers!P827</f>
        <v>0</v>
      </c>
      <c r="Q625">
        <f>Drivers!Q827</f>
        <v>0</v>
      </c>
      <c r="R625">
        <f>Drivers!R827</f>
        <v>0</v>
      </c>
      <c r="S625">
        <f>Drivers!S827</f>
        <v>0</v>
      </c>
      <c r="T625">
        <f>Drivers!T827</f>
        <v>0</v>
      </c>
      <c r="U625">
        <f>Drivers!U827</f>
        <v>0</v>
      </c>
      <c r="V625">
        <f>Drivers!V827</f>
        <v>0</v>
      </c>
      <c r="W625">
        <f>Drivers!W827</f>
        <v>0</v>
      </c>
      <c r="X625">
        <f>Drivers!X827</f>
        <v>0</v>
      </c>
      <c r="Y625">
        <f>Drivers!Y827</f>
        <v>0</v>
      </c>
      <c r="Z625">
        <f>Drivers!Z827</f>
        <v>0</v>
      </c>
      <c r="AA625">
        <f>Drivers!AA827</f>
        <v>0</v>
      </c>
      <c r="AB625">
        <f>Drivers!AB827</f>
        <v>0</v>
      </c>
      <c r="AC625">
        <f>Drivers!AC827</f>
        <v>0</v>
      </c>
      <c r="AD625">
        <f>Drivers!AD827</f>
        <v>0</v>
      </c>
      <c r="AE625">
        <f>Drivers!AE827</f>
        <v>0</v>
      </c>
      <c r="AF625">
        <f>Drivers!AF827</f>
        <v>0</v>
      </c>
      <c r="AG625">
        <f>Drivers!AG827</f>
        <v>0</v>
      </c>
      <c r="AH625">
        <f>Drivers!AH827</f>
        <v>0</v>
      </c>
      <c r="AI625">
        <f>Drivers!AI827</f>
        <v>0</v>
      </c>
      <c r="AJ625">
        <f>Drivers!AJ827</f>
        <v>0</v>
      </c>
      <c r="AK625">
        <f>Drivers!AK827</f>
        <v>0</v>
      </c>
      <c r="AL625">
        <f>Drivers!AL827</f>
        <v>0</v>
      </c>
      <c r="AM625">
        <f>Drivers!AM827</f>
        <v>0</v>
      </c>
      <c r="AN625">
        <f>Drivers!AN827</f>
        <v>0</v>
      </c>
      <c r="AO625">
        <f>Drivers!AO827</f>
        <v>0</v>
      </c>
      <c r="AP625">
        <f>Drivers!AP827</f>
        <v>0</v>
      </c>
      <c r="AQ625">
        <f>Drivers!AQ827</f>
        <v>0</v>
      </c>
      <c r="AR625">
        <f>Drivers!AR827</f>
        <v>0</v>
      </c>
      <c r="AS625">
        <f>Drivers!AS827</f>
        <v>0</v>
      </c>
      <c r="AT625" t="str">
        <f>Drivers!AT827</f>
        <v>--</v>
      </c>
      <c r="AU625">
        <f>Drivers!AU827</f>
        <v>0.90109890109890101</v>
      </c>
      <c r="AV625">
        <f>Drivers!AV827</f>
        <v>0.35028901734104045</v>
      </c>
      <c r="AW625">
        <f>Drivers!AW827</f>
        <v>0.21917808219178081</v>
      </c>
      <c r="AX625">
        <f>Drivers!AX827</f>
        <v>0.30196629213483162</v>
      </c>
      <c r="AY625">
        <f>Drivers!AY827</f>
        <v>0.41963322545846826</v>
      </c>
      <c r="AZ625">
        <f>Drivers!AZ827</f>
        <v>0.37841945288753798</v>
      </c>
      <c r="BA625">
        <f>Drivers!BA827</f>
        <v>0.40959206174200635</v>
      </c>
      <c r="BB625">
        <f>Drivers!BB827</f>
        <v>0.34552209620649221</v>
      </c>
      <c r="BC625">
        <f>Drivers!BC827</f>
        <v>0.41302136317395743</v>
      </c>
      <c r="BD625">
        <f>Drivers!BD827</f>
        <v>0.21773115293633638</v>
      </c>
      <c r="BE625">
        <f>Drivers!BE827</f>
        <v>0.16097972972972974</v>
      </c>
      <c r="BF625">
        <f>Drivers!BF827</f>
        <v>0.1628631965662739</v>
      </c>
      <c r="BG625">
        <f>Drivers!BG827</f>
        <v>0.1807893383164263</v>
      </c>
      <c r="BH625">
        <f>Drivers!BH827</f>
        <v>0.19846853313429325</v>
      </c>
      <c r="BI625">
        <f>Drivers!BI827</f>
        <v>0.13478394357000756</v>
      </c>
      <c r="BJ625">
        <f>Drivers!BJ827</f>
        <v>0.15233757291925731</v>
      </c>
      <c r="BK625">
        <f>Drivers!BK827</f>
        <v>0.17904200909566503</v>
      </c>
      <c r="BL625">
        <f>Drivers!BL827</f>
        <v>0.11337932088068792</v>
      </c>
      <c r="BM625">
        <f>Drivers!BM827</f>
        <v>0.11194730356102456</v>
      </c>
      <c r="BN625">
        <f>Drivers!BN827</f>
        <v>0.23590950431732804</v>
      </c>
      <c r="BO625">
        <f>Drivers!BO827</f>
        <v>0.17339729775312485</v>
      </c>
      <c r="BP625">
        <f>Drivers!BP827</f>
        <v>0.16091733742174519</v>
      </c>
      <c r="BQ625">
        <f>Drivers!BQ827</f>
        <v>7.5909316018268891E-2</v>
      </c>
      <c r="BR625">
        <f>Drivers!BR827</f>
        <v>1.078135788262371</v>
      </c>
      <c r="BS625">
        <f>Drivers!BS827</f>
        <v>5.3762051547089573E-2</v>
      </c>
      <c r="BT625">
        <f>Drivers!BT827</f>
        <v>3.2089870320956893E-2</v>
      </c>
      <c r="BU625">
        <f>Drivers!BU827</f>
        <v>-4.1835204933103443E-2</v>
      </c>
      <c r="BV625">
        <f>Drivers!BV827</f>
        <v>9.8081124166027767E-2</v>
      </c>
      <c r="BW625">
        <f>Drivers!BW827</f>
        <v>0.12055467733436531</v>
      </c>
      <c r="BX625">
        <f>Drivers!BX827</f>
        <v>7.7681223398895494E-2</v>
      </c>
      <c r="BY625">
        <f>Drivers!BY827</f>
        <v>1.3446605400014189E-2</v>
      </c>
      <c r="BZ625">
        <f>Drivers!BZ827</f>
        <v>7.9798077430012437E-2</v>
      </c>
      <c r="CA625">
        <f>Drivers!CA827</f>
        <v>8.5749160817821135E-2</v>
      </c>
      <c r="CB625">
        <f>Drivers!CB827</f>
        <v>5.6170133033539349E-2</v>
      </c>
      <c r="CC625">
        <f>Drivers!CC827</f>
        <v>1.7421293717334585E-3</v>
      </c>
      <c r="CD625">
        <f>Drivers!CD827</f>
        <v>0</v>
      </c>
      <c r="CE625">
        <f>Drivers!CE827</f>
        <v>0</v>
      </c>
      <c r="CF625">
        <f>Drivers!CF827</f>
        <v>0</v>
      </c>
      <c r="CG625">
        <f>Drivers!CG827</f>
        <v>0</v>
      </c>
      <c r="CH625">
        <f>Drivers!CH827</f>
        <v>0</v>
      </c>
      <c r="CI625">
        <f>Drivers!CI827</f>
        <v>0</v>
      </c>
      <c r="CJ625">
        <f>Drivers!CJ827</f>
        <v>0</v>
      </c>
      <c r="CK625">
        <f>Drivers!CK827</f>
        <v>0</v>
      </c>
      <c r="CL625">
        <f>Drivers!CL827</f>
        <v>0</v>
      </c>
      <c r="CM625">
        <f>Drivers!CM827</f>
        <v>0</v>
      </c>
      <c r="CN625">
        <f>Drivers!CN827</f>
        <v>0</v>
      </c>
      <c r="CO625">
        <f>Drivers!CO827</f>
        <v>0</v>
      </c>
      <c r="CP625">
        <f>Drivers!CP827</f>
        <v>0</v>
      </c>
      <c r="CQ625">
        <f>Drivers!CQ827</f>
        <v>0</v>
      </c>
      <c r="CR625">
        <f>Drivers!CR827</f>
        <v>0</v>
      </c>
      <c r="CS625">
        <f>Drivers!CS827</f>
        <v>0</v>
      </c>
      <c r="CT625">
        <f>Drivers!CT827</f>
        <v>0</v>
      </c>
      <c r="CU625">
        <f>Drivers!CU827</f>
        <v>0</v>
      </c>
      <c r="CV625">
        <f>Drivers!CV827</f>
        <v>0</v>
      </c>
      <c r="CW625">
        <f>Drivers!CW827</f>
        <v>0</v>
      </c>
      <c r="CX625">
        <f>Drivers!CX827</f>
        <v>0</v>
      </c>
      <c r="CY625">
        <f>Drivers!CY827</f>
        <v>0</v>
      </c>
      <c r="CZ625">
        <f>Drivers!CZ827</f>
        <v>0</v>
      </c>
      <c r="DA625">
        <f>Drivers!DA827</f>
        <v>0</v>
      </c>
      <c r="DB625">
        <f>Drivers!DB827</f>
        <v>0</v>
      </c>
      <c r="DC625">
        <f>Drivers!DC827</f>
        <v>0</v>
      </c>
      <c r="DD625">
        <f>Drivers!DD827</f>
        <v>0</v>
      </c>
      <c r="DE625">
        <f>Drivers!DE827</f>
        <v>0</v>
      </c>
      <c r="DF625">
        <f>Drivers!DF827</f>
        <v>0</v>
      </c>
      <c r="DG625">
        <f>Drivers!DG827</f>
        <v>0</v>
      </c>
      <c r="DH625">
        <f>Drivers!DH827</f>
        <v>0</v>
      </c>
      <c r="DI625">
        <f>Drivers!DI827</f>
        <v>0</v>
      </c>
      <c r="DJ625">
        <f>Drivers!DJ827</f>
        <v>0</v>
      </c>
      <c r="DK625">
        <f>Drivers!DK827</f>
        <v>0</v>
      </c>
      <c r="DL625">
        <f>Drivers!DL827</f>
        <v>0</v>
      </c>
      <c r="DM625">
        <f>Drivers!DM827</f>
        <v>0</v>
      </c>
      <c r="DN625">
        <f>Drivers!DN827</f>
        <v>0</v>
      </c>
      <c r="DO625">
        <f>Drivers!DO827</f>
        <v>0</v>
      </c>
      <c r="DP625">
        <f>Drivers!DP827</f>
        <v>0</v>
      </c>
      <c r="DQ625">
        <f>Drivers!DQ827</f>
        <v>0</v>
      </c>
      <c r="DR625">
        <f>Drivers!DR827</f>
        <v>0</v>
      </c>
      <c r="DS625">
        <f>Drivers!DS827</f>
        <v>0</v>
      </c>
      <c r="DT625">
        <f>Drivers!DT827</f>
        <v>0</v>
      </c>
      <c r="DU625">
        <f>Drivers!DU827</f>
        <v>0</v>
      </c>
      <c r="DV625">
        <f>Drivers!DV827</f>
        <v>0</v>
      </c>
      <c r="DW625">
        <f>Drivers!DW827</f>
        <v>0</v>
      </c>
      <c r="DX625">
        <f>Drivers!DX827</f>
        <v>0</v>
      </c>
      <c r="DY625">
        <f>Drivers!DY827</f>
        <v>0</v>
      </c>
      <c r="DZ625">
        <f>Drivers!DZ827</f>
        <v>0</v>
      </c>
      <c r="EA625">
        <f>Drivers!EA827</f>
        <v>0</v>
      </c>
      <c r="EB625">
        <f>Drivers!EB827</f>
        <v>0</v>
      </c>
      <c r="EC625">
        <f>Drivers!EC827</f>
        <v>0</v>
      </c>
      <c r="ED625">
        <f>Drivers!ED827</f>
        <v>0</v>
      </c>
      <c r="EE625">
        <f>Drivers!EE827</f>
        <v>0</v>
      </c>
      <c r="EF625">
        <f>Drivers!EF827</f>
        <v>0</v>
      </c>
      <c r="EG625">
        <f>Drivers!EG827</f>
        <v>0</v>
      </c>
      <c r="EH625">
        <f>Drivers!EH827</f>
        <v>0</v>
      </c>
      <c r="EI625">
        <f>Drivers!EI827</f>
        <v>0</v>
      </c>
      <c r="EJ625">
        <f>Drivers!EJ827</f>
        <v>0</v>
      </c>
    </row>
    <row r="626" spans="1:140" hidden="1" outlineLevel="1">
      <c r="A626">
        <f>Drivers!A828</f>
        <v>0</v>
      </c>
      <c r="B626">
        <f>Drivers!B828</f>
        <v>0</v>
      </c>
      <c r="C626">
        <f>Drivers!C828</f>
        <v>0</v>
      </c>
      <c r="D626">
        <f>Drivers!D828</f>
        <v>0</v>
      </c>
      <c r="E626">
        <f>Drivers!E828</f>
        <v>0</v>
      </c>
      <c r="F626">
        <f>Drivers!F828</f>
        <v>0</v>
      </c>
      <c r="G626">
        <f>Drivers!G828</f>
        <v>0</v>
      </c>
      <c r="H626">
        <f>Drivers!H828</f>
        <v>0</v>
      </c>
      <c r="I626" t="str">
        <f>Drivers!I828</f>
        <v>Display Revenue</v>
      </c>
      <c r="J626">
        <f>Drivers!J828</f>
        <v>0</v>
      </c>
      <c r="K626">
        <f>Drivers!K828</f>
        <v>0</v>
      </c>
      <c r="L626">
        <f>Drivers!L828</f>
        <v>0</v>
      </c>
      <c r="M626">
        <f>Drivers!M828</f>
        <v>0</v>
      </c>
      <c r="N626">
        <f>Drivers!N828</f>
        <v>0</v>
      </c>
      <c r="O626">
        <f>Drivers!O828</f>
        <v>0</v>
      </c>
      <c r="P626">
        <f>Drivers!P828</f>
        <v>0</v>
      </c>
      <c r="Q626">
        <f>Drivers!Q828</f>
        <v>0</v>
      </c>
      <c r="R626">
        <f>Drivers!R828</f>
        <v>0</v>
      </c>
      <c r="S626">
        <f>Drivers!S828</f>
        <v>0</v>
      </c>
      <c r="T626">
        <f>Drivers!T828</f>
        <v>0</v>
      </c>
      <c r="U626">
        <f>Drivers!U828</f>
        <v>0</v>
      </c>
      <c r="V626">
        <f>Drivers!V828</f>
        <v>0</v>
      </c>
      <c r="W626">
        <f>Drivers!W828</f>
        <v>0</v>
      </c>
      <c r="X626">
        <f>Drivers!X828</f>
        <v>0</v>
      </c>
      <c r="Y626">
        <f>Drivers!Y828</f>
        <v>0</v>
      </c>
      <c r="Z626">
        <f>Drivers!Z828</f>
        <v>0</v>
      </c>
      <c r="AA626">
        <f>Drivers!AA828</f>
        <v>0</v>
      </c>
      <c r="AB626">
        <f>Drivers!AB828</f>
        <v>0</v>
      </c>
      <c r="AC626">
        <f>Drivers!AC828</f>
        <v>0</v>
      </c>
      <c r="AD626">
        <f>Drivers!AD828</f>
        <v>0</v>
      </c>
      <c r="AE626">
        <f>Drivers!AE828</f>
        <v>0</v>
      </c>
      <c r="AF626">
        <f>Drivers!AF828</f>
        <v>0</v>
      </c>
      <c r="AG626">
        <f>Drivers!AG828</f>
        <v>0</v>
      </c>
      <c r="AH626">
        <f>Drivers!AH828</f>
        <v>0</v>
      </c>
      <c r="AI626">
        <f>Drivers!AI828</f>
        <v>0</v>
      </c>
      <c r="AJ626">
        <f>Drivers!AJ828</f>
        <v>0</v>
      </c>
      <c r="AK626">
        <f>Drivers!AK828</f>
        <v>0</v>
      </c>
      <c r="AL626">
        <f>Drivers!AL828</f>
        <v>0</v>
      </c>
      <c r="AM626">
        <f>Drivers!AM828</f>
        <v>0</v>
      </c>
      <c r="AN626">
        <f>Drivers!AN828</f>
        <v>0</v>
      </c>
      <c r="AO626">
        <f>Drivers!AO828</f>
        <v>0</v>
      </c>
      <c r="AP626">
        <f>Drivers!AP828</f>
        <v>0</v>
      </c>
      <c r="AQ626">
        <f>Drivers!AQ828</f>
        <v>0</v>
      </c>
      <c r="AR626">
        <f>Drivers!AR828</f>
        <v>0</v>
      </c>
      <c r="AS626">
        <f>Drivers!AS828</f>
        <v>0</v>
      </c>
      <c r="AT626" t="str">
        <f>Drivers!AT828</f>
        <v>--</v>
      </c>
      <c r="AU626" t="str">
        <f>Drivers!AU828</f>
        <v>--</v>
      </c>
      <c r="AV626" t="str">
        <f>Drivers!AV828</f>
        <v>--</v>
      </c>
      <c r="AW626" t="str">
        <f>Drivers!AW828</f>
        <v>--</v>
      </c>
      <c r="AX626" t="str">
        <f>Drivers!AX828</f>
        <v>--</v>
      </c>
      <c r="AY626" t="str">
        <f>Drivers!AY828</f>
        <v>--</v>
      </c>
      <c r="AZ626" t="str">
        <f>Drivers!AZ828</f>
        <v>--</v>
      </c>
      <c r="BA626" t="str">
        <f>Drivers!BA828</f>
        <v>--</v>
      </c>
      <c r="BB626" t="str">
        <f>Drivers!BB828</f>
        <v>--</v>
      </c>
      <c r="BC626" t="str">
        <f>Drivers!BC828</f>
        <v>--</v>
      </c>
      <c r="BD626" t="str">
        <f>Drivers!BD828</f>
        <v>--</v>
      </c>
      <c r="BE626" t="str">
        <f>Drivers!BE828</f>
        <v>--</v>
      </c>
      <c r="BF626" t="str">
        <f>Drivers!BF828</f>
        <v>--</v>
      </c>
      <c r="BG626" t="str">
        <f>Drivers!BG828</f>
        <v>--</v>
      </c>
      <c r="BH626" t="str">
        <f>Drivers!BH828</f>
        <v>--</v>
      </c>
      <c r="BI626" t="str">
        <f>Drivers!BI828</f>
        <v>--</v>
      </c>
      <c r="BJ626" t="str">
        <f>Drivers!BJ828</f>
        <v>--</v>
      </c>
      <c r="BK626" t="str">
        <f>Drivers!BK828</f>
        <v>--</v>
      </c>
      <c r="BL626" t="str">
        <f>Drivers!BL828</f>
        <v>--</v>
      </c>
      <c r="BM626" t="str">
        <f>Drivers!BM828</f>
        <v>--</v>
      </c>
      <c r="BN626" t="str">
        <f>Drivers!BN828</f>
        <v>--</v>
      </c>
      <c r="BO626" t="str">
        <f>Drivers!BO828</f>
        <v>--</v>
      </c>
      <c r="BP626" t="str">
        <f>Drivers!BP828</f>
        <v>--</v>
      </c>
      <c r="BQ626" t="str">
        <f>Drivers!BQ828</f>
        <v>--</v>
      </c>
      <c r="BR626" t="str">
        <f>Drivers!BR828</f>
        <v>--</v>
      </c>
      <c r="BS626" t="str">
        <f>Drivers!BS828</f>
        <v>--</v>
      </c>
      <c r="BT626" t="str">
        <f>Drivers!BT828</f>
        <v>--</v>
      </c>
      <c r="BU626" t="str">
        <f>Drivers!BU828</f>
        <v>--</v>
      </c>
      <c r="BV626" t="str">
        <f>Drivers!BV828</f>
        <v>--</v>
      </c>
      <c r="BW626" t="str">
        <f>Drivers!BW828</f>
        <v>--</v>
      </c>
      <c r="BX626" t="str">
        <f>Drivers!BX828</f>
        <v>--</v>
      </c>
      <c r="BY626" t="str">
        <f>Drivers!BY828</f>
        <v>--</v>
      </c>
      <c r="BZ626" t="str">
        <f>Drivers!BZ828</f>
        <v>--</v>
      </c>
      <c r="CA626" t="str">
        <f>Drivers!CA828</f>
        <v>--</v>
      </c>
      <c r="CB626" t="str">
        <f>Drivers!CB828</f>
        <v>--</v>
      </c>
      <c r="CC626" t="str">
        <f>Drivers!CC828</f>
        <v>--</v>
      </c>
      <c r="CD626">
        <f>Drivers!CD828</f>
        <v>0</v>
      </c>
      <c r="CE626">
        <f>Drivers!CE828</f>
        <v>0</v>
      </c>
      <c r="CF626">
        <f>Drivers!CF828</f>
        <v>0</v>
      </c>
      <c r="CG626">
        <f>Drivers!CG828</f>
        <v>0</v>
      </c>
      <c r="CH626">
        <f>Drivers!CH828</f>
        <v>0</v>
      </c>
      <c r="CI626">
        <f>Drivers!CI828</f>
        <v>0</v>
      </c>
      <c r="CJ626">
        <f>Drivers!CJ828</f>
        <v>0</v>
      </c>
      <c r="CK626">
        <f>Drivers!CK828</f>
        <v>0</v>
      </c>
      <c r="CL626">
        <f>Drivers!CL828</f>
        <v>0</v>
      </c>
      <c r="CM626">
        <f>Drivers!CM828</f>
        <v>0</v>
      </c>
      <c r="CN626">
        <f>Drivers!CN828</f>
        <v>0</v>
      </c>
      <c r="CO626">
        <f>Drivers!CO828</f>
        <v>0</v>
      </c>
      <c r="CP626">
        <f>Drivers!CP828</f>
        <v>0</v>
      </c>
      <c r="CQ626">
        <f>Drivers!CQ828</f>
        <v>0</v>
      </c>
      <c r="CR626">
        <f>Drivers!CR828</f>
        <v>0</v>
      </c>
      <c r="CS626">
        <f>Drivers!CS828</f>
        <v>0</v>
      </c>
      <c r="CT626">
        <f>Drivers!CT828</f>
        <v>0</v>
      </c>
      <c r="CU626">
        <f>Drivers!CU828</f>
        <v>0</v>
      </c>
      <c r="CV626">
        <f>Drivers!CV828</f>
        <v>0</v>
      </c>
      <c r="CW626">
        <f>Drivers!CW828</f>
        <v>0</v>
      </c>
      <c r="CX626">
        <f>Drivers!CX828</f>
        <v>0</v>
      </c>
      <c r="CY626">
        <f>Drivers!CY828</f>
        <v>0</v>
      </c>
      <c r="CZ626">
        <f>Drivers!CZ828</f>
        <v>0</v>
      </c>
      <c r="DA626">
        <f>Drivers!DA828</f>
        <v>0</v>
      </c>
      <c r="DB626">
        <f>Drivers!DB828</f>
        <v>0</v>
      </c>
      <c r="DC626">
        <f>Drivers!DC828</f>
        <v>0</v>
      </c>
      <c r="DD626">
        <f>Drivers!DD828</f>
        <v>0</v>
      </c>
      <c r="DE626">
        <f>Drivers!DE828</f>
        <v>0</v>
      </c>
      <c r="DF626">
        <f>Drivers!DF828</f>
        <v>0</v>
      </c>
      <c r="DG626">
        <f>Drivers!DG828</f>
        <v>0</v>
      </c>
      <c r="DH626">
        <f>Drivers!DH828</f>
        <v>0</v>
      </c>
      <c r="DI626">
        <f>Drivers!DI828</f>
        <v>0</v>
      </c>
      <c r="DJ626">
        <f>Drivers!DJ828</f>
        <v>0</v>
      </c>
      <c r="DK626">
        <f>Drivers!DK828</f>
        <v>0</v>
      </c>
      <c r="DL626">
        <f>Drivers!DL828</f>
        <v>0</v>
      </c>
      <c r="DM626">
        <f>Drivers!DM828</f>
        <v>0</v>
      </c>
      <c r="DN626">
        <f>Drivers!DN828</f>
        <v>0</v>
      </c>
      <c r="DO626">
        <f>Drivers!DO828</f>
        <v>0</v>
      </c>
      <c r="DP626">
        <f>Drivers!DP828</f>
        <v>0</v>
      </c>
      <c r="DQ626">
        <f>Drivers!DQ828</f>
        <v>0</v>
      </c>
      <c r="DR626">
        <f>Drivers!DR828</f>
        <v>0</v>
      </c>
      <c r="DS626">
        <f>Drivers!DS828</f>
        <v>0</v>
      </c>
      <c r="DT626">
        <f>Drivers!DT828</f>
        <v>0</v>
      </c>
      <c r="DU626">
        <f>Drivers!DU828</f>
        <v>0</v>
      </c>
      <c r="DV626">
        <f>Drivers!DV828</f>
        <v>0</v>
      </c>
      <c r="DW626">
        <f>Drivers!DW828</f>
        <v>0</v>
      </c>
      <c r="DX626">
        <f>Drivers!DX828</f>
        <v>0</v>
      </c>
      <c r="DY626">
        <f>Drivers!DY828</f>
        <v>0</v>
      </c>
      <c r="DZ626">
        <f>Drivers!DZ828</f>
        <v>0</v>
      </c>
      <c r="EA626">
        <f>Drivers!EA828</f>
        <v>0</v>
      </c>
      <c r="EB626">
        <f>Drivers!EB828</f>
        <v>0</v>
      </c>
      <c r="EC626">
        <f>Drivers!EC828</f>
        <v>0</v>
      </c>
      <c r="ED626">
        <f>Drivers!ED828</f>
        <v>0</v>
      </c>
      <c r="EE626">
        <f>Drivers!EE828</f>
        <v>0</v>
      </c>
      <c r="EF626">
        <f>Drivers!EF828</f>
        <v>0</v>
      </c>
      <c r="EG626">
        <f>Drivers!EG828</f>
        <v>0</v>
      </c>
      <c r="EH626">
        <f>Drivers!EH828</f>
        <v>0</v>
      </c>
      <c r="EI626">
        <f>Drivers!EI828</f>
        <v>0</v>
      </c>
      <c r="EJ626">
        <f>Drivers!EJ828</f>
        <v>0</v>
      </c>
    </row>
    <row r="627" spans="1:140" hidden="1" outlineLevel="1">
      <c r="A627">
        <f>Drivers!A829</f>
        <v>0</v>
      </c>
      <c r="B627">
        <f>Drivers!B829</f>
        <v>0</v>
      </c>
      <c r="C627">
        <f>Drivers!C829</f>
        <v>0</v>
      </c>
      <c r="D627">
        <f>Drivers!D829</f>
        <v>0</v>
      </c>
      <c r="E627">
        <f>Drivers!E829</f>
        <v>0</v>
      </c>
      <c r="F627">
        <f>Drivers!F829</f>
        <v>0</v>
      </c>
      <c r="G627">
        <f>Drivers!G829</f>
        <v>0</v>
      </c>
      <c r="H627">
        <f>Drivers!H829</f>
        <v>0</v>
      </c>
      <c r="I627" t="str">
        <f>Drivers!I829</f>
        <v>Total Revenue</v>
      </c>
      <c r="J627">
        <f>Drivers!J829</f>
        <v>0</v>
      </c>
      <c r="K627">
        <f>Drivers!K829</f>
        <v>0</v>
      </c>
      <c r="L627">
        <f>Drivers!L829</f>
        <v>0</v>
      </c>
      <c r="M627">
        <f>Drivers!M829</f>
        <v>0</v>
      </c>
      <c r="N627">
        <f>Drivers!N829</f>
        <v>0</v>
      </c>
      <c r="O627">
        <f>Drivers!O829</f>
        <v>0</v>
      </c>
      <c r="P627">
        <f>Drivers!P829</f>
        <v>0</v>
      </c>
      <c r="Q627">
        <f>Drivers!Q829</f>
        <v>0</v>
      </c>
      <c r="R627">
        <f>Drivers!R829</f>
        <v>0</v>
      </c>
      <c r="S627">
        <f>Drivers!S829</f>
        <v>0</v>
      </c>
      <c r="T627">
        <f>Drivers!T829</f>
        <v>0</v>
      </c>
      <c r="U627">
        <f>Drivers!U829</f>
        <v>0</v>
      </c>
      <c r="V627">
        <f>Drivers!V829</f>
        <v>0</v>
      </c>
      <c r="W627">
        <f>Drivers!W829</f>
        <v>0</v>
      </c>
      <c r="X627">
        <f>Drivers!X829</f>
        <v>0</v>
      </c>
      <c r="Y627">
        <f>Drivers!Y829</f>
        <v>0</v>
      </c>
      <c r="Z627">
        <f>Drivers!Z829</f>
        <v>0</v>
      </c>
      <c r="AA627">
        <f>Drivers!AA829</f>
        <v>0</v>
      </c>
      <c r="AB627">
        <f>Drivers!AB829</f>
        <v>0</v>
      </c>
      <c r="AC627">
        <f>Drivers!AC829</f>
        <v>0</v>
      </c>
      <c r="AD627">
        <f>Drivers!AD829</f>
        <v>0</v>
      </c>
      <c r="AE627">
        <f>Drivers!AE829</f>
        <v>0</v>
      </c>
      <c r="AF627">
        <f>Drivers!AF829</f>
        <v>0</v>
      </c>
      <c r="AG627">
        <f>Drivers!AG829</f>
        <v>0</v>
      </c>
      <c r="AH627">
        <f>Drivers!AH829</f>
        <v>0</v>
      </c>
      <c r="AI627">
        <f>Drivers!AI829</f>
        <v>0</v>
      </c>
      <c r="AJ627">
        <f>Drivers!AJ829</f>
        <v>0</v>
      </c>
      <c r="AK627">
        <f>Drivers!AK829</f>
        <v>0</v>
      </c>
      <c r="AL627">
        <f>Drivers!AL829</f>
        <v>0</v>
      </c>
      <c r="AM627">
        <f>Drivers!AM829</f>
        <v>0</v>
      </c>
      <c r="AN627">
        <f>Drivers!AN829</f>
        <v>0</v>
      </c>
      <c r="AO627">
        <f>Drivers!AO829</f>
        <v>0</v>
      </c>
      <c r="AP627">
        <f>Drivers!AP829</f>
        <v>0</v>
      </c>
      <c r="AQ627">
        <f>Drivers!AQ829</f>
        <v>0</v>
      </c>
      <c r="AR627">
        <f>Drivers!AR829</f>
        <v>0</v>
      </c>
      <c r="AS627">
        <f>Drivers!AS829</f>
        <v>0</v>
      </c>
      <c r="AT627" t="str">
        <f>Drivers!AT829</f>
        <v>--</v>
      </c>
      <c r="AU627">
        <f>Drivers!AU829</f>
        <v>0.64259664478482836</v>
      </c>
      <c r="AV627">
        <f>Drivers!AV829</f>
        <v>0.23023978685612811</v>
      </c>
      <c r="AW627">
        <f>Drivers!AW829</f>
        <v>-0.15105576610720095</v>
      </c>
      <c r="AX627">
        <f>Drivers!AX829</f>
        <v>0.1332908163265305</v>
      </c>
      <c r="AY627">
        <f>Drivers!AY829</f>
        <v>0.37572688051022318</v>
      </c>
      <c r="AZ627">
        <f>Drivers!AZ829</f>
        <v>0.12203436051268057</v>
      </c>
      <c r="BA627">
        <f>Drivers!BA829</f>
        <v>0.16332482683193583</v>
      </c>
      <c r="BB627">
        <f>Drivers!BB829</f>
        <v>0.17622479891361142</v>
      </c>
      <c r="BC627">
        <f>Drivers!BC829</f>
        <v>0.40719360568383678</v>
      </c>
      <c r="BD627">
        <f>Drivers!BD829</f>
        <v>0.20271378983906585</v>
      </c>
      <c r="BE627">
        <f>Drivers!BE829</f>
        <v>4.3763446502597558E-2</v>
      </c>
      <c r="BF627">
        <f>Drivers!BF829</f>
        <v>0.14790608818058426</v>
      </c>
      <c r="BG627">
        <f>Drivers!BG829</f>
        <v>0.21600315333070585</v>
      </c>
      <c r="BH627">
        <f>Drivers!BH829</f>
        <v>0.14946875562758843</v>
      </c>
      <c r="BI627">
        <f>Drivers!BI829</f>
        <v>7.5889080369732298E-2</v>
      </c>
      <c r="BJ627">
        <f>Drivers!BJ829</f>
        <v>0.13481084544369049</v>
      </c>
      <c r="BK627">
        <f>Drivers!BK829</f>
        <v>0.20412667453677558</v>
      </c>
      <c r="BL627">
        <f>Drivers!BL829</f>
        <v>0.13621057118499569</v>
      </c>
      <c r="BM627">
        <f>Drivers!BM829</f>
        <v>9.448331488810946E-2</v>
      </c>
      <c r="BN627">
        <f>Drivers!BN829</f>
        <v>0.13530883663536009</v>
      </c>
      <c r="BO627">
        <f>Drivers!BO829</f>
        <v>0.18767265975272873</v>
      </c>
      <c r="BP627">
        <f>Drivers!BP829</f>
        <v>0.12673657451541143</v>
      </c>
      <c r="BQ627">
        <f>Drivers!BQ829</f>
        <v>4.1547277936962779E-2</v>
      </c>
      <c r="BR627">
        <f>Drivers!BR829</f>
        <v>0.76034615342958345</v>
      </c>
      <c r="BS627">
        <f>Drivers!BS829</f>
        <v>5.3762051547089573E-2</v>
      </c>
      <c r="BT627">
        <f>Drivers!BT829</f>
        <v>3.2089870320956893E-2</v>
      </c>
      <c r="BU627">
        <f>Drivers!BU829</f>
        <v>-4.1835204933103332E-2</v>
      </c>
      <c r="BV627">
        <f>Drivers!BV829</f>
        <v>9.8081124166027323E-2</v>
      </c>
      <c r="BW627">
        <f>Drivers!BW829</f>
        <v>0.12055467733436553</v>
      </c>
      <c r="BX627">
        <f>Drivers!BX829</f>
        <v>7.7681223398895494E-2</v>
      </c>
      <c r="BY627">
        <f>Drivers!BY829</f>
        <v>1.3446605400014189E-2</v>
      </c>
      <c r="BZ627">
        <f>Drivers!BZ829</f>
        <v>7.9798077430012437E-2</v>
      </c>
      <c r="CA627">
        <f>Drivers!CA829</f>
        <v>8.5749160817821135E-2</v>
      </c>
      <c r="CB627">
        <f>Drivers!CB829</f>
        <v>5.6170133033539349E-2</v>
      </c>
      <c r="CC627">
        <f>Drivers!CC829</f>
        <v>1.7421293717334585E-3</v>
      </c>
      <c r="CD627">
        <f>Drivers!CD829</f>
        <v>0</v>
      </c>
      <c r="CE627">
        <f>Drivers!CE829</f>
        <v>0</v>
      </c>
      <c r="CF627">
        <f>Drivers!CF829</f>
        <v>0</v>
      </c>
      <c r="CG627">
        <f>Drivers!CG829</f>
        <v>0</v>
      </c>
      <c r="CH627">
        <f>Drivers!CH829</f>
        <v>0</v>
      </c>
      <c r="CI627">
        <f>Drivers!CI829</f>
        <v>0</v>
      </c>
      <c r="CJ627">
        <f>Drivers!CJ829</f>
        <v>0</v>
      </c>
      <c r="CK627">
        <f>Drivers!CK829</f>
        <v>0</v>
      </c>
      <c r="CL627">
        <f>Drivers!CL829</f>
        <v>0</v>
      </c>
      <c r="CM627">
        <f>Drivers!CM829</f>
        <v>0</v>
      </c>
      <c r="CN627">
        <f>Drivers!CN829</f>
        <v>0</v>
      </c>
      <c r="CO627">
        <f>Drivers!CO829</f>
        <v>0</v>
      </c>
      <c r="CP627">
        <f>Drivers!CP829</f>
        <v>0</v>
      </c>
      <c r="CQ627">
        <f>Drivers!CQ829</f>
        <v>0</v>
      </c>
      <c r="CR627">
        <f>Drivers!CR829</f>
        <v>0</v>
      </c>
      <c r="CS627">
        <f>Drivers!CS829</f>
        <v>0</v>
      </c>
      <c r="CT627">
        <f>Drivers!CT829</f>
        <v>0</v>
      </c>
      <c r="CU627">
        <f>Drivers!CU829</f>
        <v>0</v>
      </c>
      <c r="CV627">
        <f>Drivers!CV829</f>
        <v>0</v>
      </c>
      <c r="CW627">
        <f>Drivers!CW829</f>
        <v>0</v>
      </c>
      <c r="CX627">
        <f>Drivers!CX829</f>
        <v>0</v>
      </c>
      <c r="CY627">
        <f>Drivers!CY829</f>
        <v>0</v>
      </c>
      <c r="CZ627">
        <f>Drivers!CZ829</f>
        <v>0</v>
      </c>
      <c r="DA627">
        <f>Drivers!DA829</f>
        <v>0</v>
      </c>
      <c r="DB627">
        <f>Drivers!DB829</f>
        <v>0</v>
      </c>
      <c r="DC627">
        <f>Drivers!DC829</f>
        <v>0</v>
      </c>
      <c r="DD627">
        <f>Drivers!DD829</f>
        <v>0</v>
      </c>
      <c r="DE627">
        <f>Drivers!DE829</f>
        <v>0</v>
      </c>
      <c r="DF627">
        <f>Drivers!DF829</f>
        <v>0</v>
      </c>
      <c r="DG627">
        <f>Drivers!DG829</f>
        <v>0</v>
      </c>
      <c r="DH627">
        <f>Drivers!DH829</f>
        <v>0</v>
      </c>
      <c r="DI627">
        <f>Drivers!DI829</f>
        <v>0</v>
      </c>
      <c r="DJ627">
        <f>Drivers!DJ829</f>
        <v>0</v>
      </c>
      <c r="DK627">
        <f>Drivers!DK829</f>
        <v>0</v>
      </c>
      <c r="DL627">
        <f>Drivers!DL829</f>
        <v>0</v>
      </c>
      <c r="DM627">
        <f>Drivers!DM829</f>
        <v>0</v>
      </c>
      <c r="DN627">
        <f>Drivers!DN829</f>
        <v>0</v>
      </c>
      <c r="DO627">
        <f>Drivers!DO829</f>
        <v>0</v>
      </c>
      <c r="DP627">
        <f>Drivers!DP829</f>
        <v>0</v>
      </c>
      <c r="DQ627">
        <f>Drivers!DQ829</f>
        <v>0</v>
      </c>
      <c r="DR627">
        <f>Drivers!DR829</f>
        <v>0</v>
      </c>
      <c r="DS627">
        <f>Drivers!DS829</f>
        <v>0</v>
      </c>
      <c r="DT627">
        <f>Drivers!DT829</f>
        <v>0</v>
      </c>
      <c r="DU627">
        <f>Drivers!DU829</f>
        <v>0</v>
      </c>
      <c r="DV627">
        <f>Drivers!DV829</f>
        <v>0</v>
      </c>
      <c r="DW627">
        <f>Drivers!DW829</f>
        <v>0</v>
      </c>
      <c r="DX627">
        <f>Drivers!DX829</f>
        <v>0</v>
      </c>
      <c r="DY627">
        <f>Drivers!DY829</f>
        <v>0</v>
      </c>
      <c r="DZ627">
        <f>Drivers!DZ829</f>
        <v>0</v>
      </c>
      <c r="EA627">
        <f>Drivers!EA829</f>
        <v>0</v>
      </c>
      <c r="EB627">
        <f>Drivers!EB829</f>
        <v>0</v>
      </c>
      <c r="EC627">
        <f>Drivers!EC829</f>
        <v>0</v>
      </c>
      <c r="ED627">
        <f>Drivers!ED829</f>
        <v>0</v>
      </c>
      <c r="EE627">
        <f>Drivers!EE829</f>
        <v>0</v>
      </c>
      <c r="EF627">
        <f>Drivers!EF829</f>
        <v>0</v>
      </c>
      <c r="EG627">
        <f>Drivers!EG829</f>
        <v>0</v>
      </c>
      <c r="EH627">
        <f>Drivers!EH829</f>
        <v>0</v>
      </c>
      <c r="EI627">
        <f>Drivers!EI829</f>
        <v>0</v>
      </c>
      <c r="EJ627">
        <f>Drivers!EJ829</f>
        <v>0</v>
      </c>
    </row>
    <row r="628" spans="1:140" hidden="1" outlineLevel="1">
      <c r="A628">
        <f>Drivers!A830</f>
        <v>0</v>
      </c>
      <c r="B628">
        <f>Drivers!B830</f>
        <v>0</v>
      </c>
      <c r="C628">
        <f>Drivers!C830</f>
        <v>0</v>
      </c>
      <c r="D628">
        <f>Drivers!D830</f>
        <v>0</v>
      </c>
      <c r="E628">
        <f>Drivers!E830</f>
        <v>0</v>
      </c>
      <c r="F628">
        <f>Drivers!F830</f>
        <v>0</v>
      </c>
      <c r="G628">
        <f>Drivers!G830</f>
        <v>0</v>
      </c>
      <c r="H628">
        <f>Drivers!H830</f>
        <v>0</v>
      </c>
      <c r="I628">
        <f>Drivers!I830</f>
        <v>0</v>
      </c>
      <c r="J628">
        <f>Drivers!J830</f>
        <v>0</v>
      </c>
      <c r="K628">
        <f>Drivers!K830</f>
        <v>0</v>
      </c>
      <c r="L628">
        <f>Drivers!L830</f>
        <v>0</v>
      </c>
      <c r="M628">
        <f>Drivers!M830</f>
        <v>0</v>
      </c>
      <c r="N628">
        <f>Drivers!N830</f>
        <v>0</v>
      </c>
      <c r="O628">
        <f>Drivers!O830</f>
        <v>0</v>
      </c>
      <c r="P628">
        <f>Drivers!P830</f>
        <v>0</v>
      </c>
      <c r="Q628">
        <f>Drivers!Q830</f>
        <v>0</v>
      </c>
      <c r="R628">
        <f>Drivers!R830</f>
        <v>0</v>
      </c>
      <c r="S628">
        <f>Drivers!S830</f>
        <v>0</v>
      </c>
      <c r="T628">
        <f>Drivers!T830</f>
        <v>0</v>
      </c>
      <c r="U628">
        <f>Drivers!U830</f>
        <v>0</v>
      </c>
      <c r="V628">
        <f>Drivers!V830</f>
        <v>0</v>
      </c>
      <c r="W628">
        <f>Drivers!W830</f>
        <v>0</v>
      </c>
      <c r="X628">
        <f>Drivers!X830</f>
        <v>0</v>
      </c>
      <c r="Y628">
        <f>Drivers!Y830</f>
        <v>0</v>
      </c>
      <c r="Z628">
        <f>Drivers!Z830</f>
        <v>0</v>
      </c>
      <c r="AA628">
        <f>Drivers!AA830</f>
        <v>0</v>
      </c>
      <c r="AB628">
        <f>Drivers!AB830</f>
        <v>0</v>
      </c>
      <c r="AC628">
        <f>Drivers!AC830</f>
        <v>0</v>
      </c>
      <c r="AD628">
        <f>Drivers!AD830</f>
        <v>0</v>
      </c>
      <c r="AE628">
        <f>Drivers!AE830</f>
        <v>0</v>
      </c>
      <c r="AF628">
        <f>Drivers!AF830</f>
        <v>0</v>
      </c>
      <c r="AG628">
        <f>Drivers!AG830</f>
        <v>0</v>
      </c>
      <c r="AH628">
        <f>Drivers!AH830</f>
        <v>0</v>
      </c>
      <c r="AI628">
        <f>Drivers!AI830</f>
        <v>0</v>
      </c>
      <c r="AJ628">
        <f>Drivers!AJ830</f>
        <v>0</v>
      </c>
      <c r="AK628">
        <f>Drivers!AK830</f>
        <v>0</v>
      </c>
      <c r="AL628">
        <f>Drivers!AL830</f>
        <v>0</v>
      </c>
      <c r="AM628">
        <f>Drivers!AM830</f>
        <v>0</v>
      </c>
      <c r="AN628">
        <f>Drivers!AN830</f>
        <v>0</v>
      </c>
      <c r="AO628">
        <f>Drivers!AO830</f>
        <v>0</v>
      </c>
      <c r="AP628">
        <f>Drivers!AP830</f>
        <v>0</v>
      </c>
      <c r="AQ628">
        <f>Drivers!AQ830</f>
        <v>0</v>
      </c>
      <c r="AR628">
        <f>Drivers!AR830</f>
        <v>0</v>
      </c>
      <c r="AS628">
        <f>Drivers!AS830</f>
        <v>0</v>
      </c>
      <c r="AT628">
        <f>Drivers!AT830</f>
        <v>0</v>
      </c>
      <c r="AU628">
        <f>Drivers!AU830</f>
        <v>0</v>
      </c>
      <c r="AV628">
        <f>Drivers!AV830</f>
        <v>0</v>
      </c>
      <c r="AW628">
        <f>Drivers!AW830</f>
        <v>0</v>
      </c>
      <c r="AX628">
        <f>Drivers!AX830</f>
        <v>0</v>
      </c>
      <c r="AY628">
        <f>Drivers!AY830</f>
        <v>0</v>
      </c>
      <c r="AZ628">
        <f>Drivers!AZ830</f>
        <v>0</v>
      </c>
      <c r="BA628">
        <f>Drivers!BA830</f>
        <v>0</v>
      </c>
      <c r="BB628">
        <f>Drivers!BB830</f>
        <v>0</v>
      </c>
      <c r="BC628">
        <f>Drivers!BC830</f>
        <v>0</v>
      </c>
      <c r="BD628">
        <f>Drivers!BD830</f>
        <v>0</v>
      </c>
      <c r="BE628">
        <f>Drivers!BE830</f>
        <v>0</v>
      </c>
      <c r="BF628">
        <f>Drivers!BF830</f>
        <v>0</v>
      </c>
      <c r="BG628">
        <f>Drivers!BG830</f>
        <v>0</v>
      </c>
      <c r="BH628">
        <f>Drivers!BH830</f>
        <v>0</v>
      </c>
      <c r="BI628">
        <f>Drivers!BI830</f>
        <v>0</v>
      </c>
      <c r="BJ628">
        <f>Drivers!BJ830</f>
        <v>0</v>
      </c>
      <c r="BK628">
        <f>Drivers!BK830</f>
        <v>0</v>
      </c>
      <c r="BL628">
        <f>Drivers!BL830</f>
        <v>0</v>
      </c>
      <c r="BM628">
        <f>Drivers!BM830</f>
        <v>0</v>
      </c>
      <c r="BN628">
        <f>Drivers!BN830</f>
        <v>0</v>
      </c>
      <c r="BO628">
        <f>Drivers!BO830</f>
        <v>0</v>
      </c>
      <c r="BP628">
        <f>Drivers!BP830</f>
        <v>0</v>
      </c>
      <c r="BQ628">
        <f>Drivers!BQ830</f>
        <v>0</v>
      </c>
      <c r="BR628">
        <f>Drivers!BR830</f>
        <v>0</v>
      </c>
      <c r="BS628">
        <f>Drivers!BS830</f>
        <v>0</v>
      </c>
      <c r="BT628">
        <f>Drivers!BT830</f>
        <v>0</v>
      </c>
      <c r="BU628">
        <f>Drivers!BU830</f>
        <v>0</v>
      </c>
      <c r="BV628">
        <f>Drivers!BV830</f>
        <v>0</v>
      </c>
      <c r="BW628">
        <f>Drivers!BW830</f>
        <v>0</v>
      </c>
      <c r="BX628">
        <f>Drivers!BX830</f>
        <v>0</v>
      </c>
      <c r="BY628">
        <f>Drivers!BY830</f>
        <v>0</v>
      </c>
      <c r="BZ628">
        <f>Drivers!BZ830</f>
        <v>0</v>
      </c>
      <c r="CA628">
        <f>Drivers!CA830</f>
        <v>0</v>
      </c>
      <c r="CB628">
        <f>Drivers!CB830</f>
        <v>0</v>
      </c>
      <c r="CC628">
        <f>Drivers!CC830</f>
        <v>0</v>
      </c>
      <c r="CD628">
        <f>Drivers!CD830</f>
        <v>0</v>
      </c>
      <c r="CE628">
        <f>Drivers!CE830</f>
        <v>0</v>
      </c>
      <c r="CF628">
        <f>Drivers!CF830</f>
        <v>0</v>
      </c>
      <c r="CG628">
        <f>Drivers!CG830</f>
        <v>0</v>
      </c>
      <c r="CH628">
        <f>Drivers!CH830</f>
        <v>0</v>
      </c>
      <c r="CI628">
        <f>Drivers!CI830</f>
        <v>0</v>
      </c>
      <c r="CJ628">
        <f>Drivers!CJ830</f>
        <v>0</v>
      </c>
      <c r="CK628">
        <f>Drivers!CK830</f>
        <v>0</v>
      </c>
      <c r="CL628">
        <f>Drivers!CL830</f>
        <v>0</v>
      </c>
      <c r="CM628">
        <f>Drivers!CM830</f>
        <v>0</v>
      </c>
      <c r="CN628">
        <f>Drivers!CN830</f>
        <v>0</v>
      </c>
      <c r="CO628">
        <f>Drivers!CO830</f>
        <v>0</v>
      </c>
      <c r="CP628">
        <f>Drivers!CP830</f>
        <v>0</v>
      </c>
      <c r="CQ628">
        <f>Drivers!CQ830</f>
        <v>0</v>
      </c>
      <c r="CR628">
        <f>Drivers!CR830</f>
        <v>0</v>
      </c>
      <c r="CS628">
        <f>Drivers!CS830</f>
        <v>0</v>
      </c>
      <c r="CT628">
        <f>Drivers!CT830</f>
        <v>0</v>
      </c>
      <c r="CU628">
        <f>Drivers!CU830</f>
        <v>0</v>
      </c>
      <c r="CV628">
        <f>Drivers!CV830</f>
        <v>0</v>
      </c>
      <c r="CW628">
        <f>Drivers!CW830</f>
        <v>0</v>
      </c>
      <c r="CX628">
        <f>Drivers!CX830</f>
        <v>0</v>
      </c>
      <c r="CY628">
        <f>Drivers!CY830</f>
        <v>0</v>
      </c>
      <c r="CZ628">
        <f>Drivers!CZ830</f>
        <v>0</v>
      </c>
      <c r="DA628">
        <f>Drivers!DA830</f>
        <v>0</v>
      </c>
      <c r="DB628">
        <f>Drivers!DB830</f>
        <v>0</v>
      </c>
      <c r="DC628">
        <f>Drivers!DC830</f>
        <v>0</v>
      </c>
      <c r="DD628">
        <f>Drivers!DD830</f>
        <v>0</v>
      </c>
      <c r="DE628">
        <f>Drivers!DE830</f>
        <v>0</v>
      </c>
      <c r="DF628">
        <f>Drivers!DF830</f>
        <v>0</v>
      </c>
      <c r="DG628">
        <f>Drivers!DG830</f>
        <v>0</v>
      </c>
      <c r="DH628">
        <f>Drivers!DH830</f>
        <v>0</v>
      </c>
      <c r="DI628">
        <f>Drivers!DI830</f>
        <v>0</v>
      </c>
      <c r="DJ628">
        <f>Drivers!DJ830</f>
        <v>0</v>
      </c>
      <c r="DK628">
        <f>Drivers!DK830</f>
        <v>0</v>
      </c>
      <c r="DL628">
        <f>Drivers!DL830</f>
        <v>0</v>
      </c>
      <c r="DM628">
        <f>Drivers!DM830</f>
        <v>0</v>
      </c>
      <c r="DN628">
        <f>Drivers!DN830</f>
        <v>0</v>
      </c>
      <c r="DO628">
        <f>Drivers!DO830</f>
        <v>0</v>
      </c>
      <c r="DP628">
        <f>Drivers!DP830</f>
        <v>0</v>
      </c>
      <c r="DQ628">
        <f>Drivers!DQ830</f>
        <v>0</v>
      </c>
      <c r="DR628">
        <f>Drivers!DR830</f>
        <v>0</v>
      </c>
      <c r="DS628">
        <f>Drivers!DS830</f>
        <v>0</v>
      </c>
      <c r="DT628">
        <f>Drivers!DT830</f>
        <v>0</v>
      </c>
      <c r="DU628">
        <f>Drivers!DU830</f>
        <v>0</v>
      </c>
      <c r="DV628">
        <f>Drivers!DV830</f>
        <v>0</v>
      </c>
      <c r="DW628">
        <f>Drivers!DW830</f>
        <v>0</v>
      </c>
      <c r="DX628">
        <f>Drivers!DX830</f>
        <v>0</v>
      </c>
      <c r="DY628">
        <f>Drivers!DY830</f>
        <v>0</v>
      </c>
      <c r="DZ628">
        <f>Drivers!DZ830</f>
        <v>0</v>
      </c>
      <c r="EA628">
        <f>Drivers!EA830</f>
        <v>0</v>
      </c>
      <c r="EB628">
        <f>Drivers!EB830</f>
        <v>0</v>
      </c>
      <c r="EC628">
        <f>Drivers!EC830</f>
        <v>0</v>
      </c>
      <c r="ED628">
        <f>Drivers!ED830</f>
        <v>0</v>
      </c>
      <c r="EE628">
        <f>Drivers!EE830</f>
        <v>0</v>
      </c>
      <c r="EF628">
        <f>Drivers!EF830</f>
        <v>0</v>
      </c>
      <c r="EG628">
        <f>Drivers!EG830</f>
        <v>0</v>
      </c>
      <c r="EH628">
        <f>Drivers!EH830</f>
        <v>0</v>
      </c>
      <c r="EI628">
        <f>Drivers!EI830</f>
        <v>0</v>
      </c>
      <c r="EJ628">
        <f>Drivers!EJ830</f>
        <v>0</v>
      </c>
    </row>
    <row r="629" spans="1:140" hidden="1" outlineLevel="1">
      <c r="A629">
        <f>Drivers!A831</f>
        <v>0</v>
      </c>
      <c r="B629">
        <f>Drivers!B831</f>
        <v>0</v>
      </c>
      <c r="C629">
        <f>Drivers!C831</f>
        <v>0</v>
      </c>
      <c r="D629">
        <f>Drivers!D831</f>
        <v>0</v>
      </c>
      <c r="E629">
        <f>Drivers!E831</f>
        <v>0</v>
      </c>
      <c r="F629">
        <f>Drivers!F831</f>
        <v>0</v>
      </c>
      <c r="G629">
        <f>Drivers!G831</f>
        <v>0</v>
      </c>
      <c r="H629">
        <f>Drivers!H831</f>
        <v>0</v>
      </c>
      <c r="I629" t="str">
        <f>Drivers!I831</f>
        <v>BOP - Premier Agents</v>
      </c>
      <c r="J629">
        <f>Drivers!J831</f>
        <v>0</v>
      </c>
      <c r="K629">
        <f>Drivers!K831</f>
        <v>0</v>
      </c>
      <c r="L629">
        <f>Drivers!L831</f>
        <v>0</v>
      </c>
      <c r="M629">
        <f>Drivers!M831</f>
        <v>0</v>
      </c>
      <c r="N629">
        <f>Drivers!N831</f>
        <v>0</v>
      </c>
      <c r="O629">
        <f>Drivers!O831</f>
        <v>0</v>
      </c>
      <c r="P629">
        <f>Drivers!P831</f>
        <v>0</v>
      </c>
      <c r="Q629">
        <f>Drivers!Q831</f>
        <v>0</v>
      </c>
      <c r="R629">
        <f>Drivers!R831</f>
        <v>0</v>
      </c>
      <c r="S629">
        <f>Drivers!S831</f>
        <v>0</v>
      </c>
      <c r="T629">
        <f>Drivers!T831</f>
        <v>0</v>
      </c>
      <c r="U629">
        <f>Drivers!U831</f>
        <v>0</v>
      </c>
      <c r="V629">
        <f>Drivers!V831</f>
        <v>0</v>
      </c>
      <c r="W629">
        <f>Drivers!W831</f>
        <v>0</v>
      </c>
      <c r="X629">
        <f>Drivers!X831</f>
        <v>0</v>
      </c>
      <c r="Y629">
        <f>Drivers!Y831</f>
        <v>0</v>
      </c>
      <c r="Z629">
        <f>Drivers!Z831</f>
        <v>0</v>
      </c>
      <c r="AA629">
        <f>Drivers!AA831</f>
        <v>0</v>
      </c>
      <c r="AB629">
        <f>Drivers!AB831</f>
        <v>0</v>
      </c>
      <c r="AC629">
        <f>Drivers!AC831</f>
        <v>0</v>
      </c>
      <c r="AD629">
        <f>Drivers!AD831</f>
        <v>0</v>
      </c>
      <c r="AE629">
        <f>Drivers!AE831</f>
        <v>0</v>
      </c>
      <c r="AF629">
        <f>Drivers!AF831</f>
        <v>0</v>
      </c>
      <c r="AG629">
        <f>Drivers!AG831</f>
        <v>0</v>
      </c>
      <c r="AH629">
        <f>Drivers!AH831</f>
        <v>0</v>
      </c>
      <c r="AI629">
        <f>Drivers!AI831</f>
        <v>0</v>
      </c>
      <c r="AJ629">
        <f>Drivers!AJ831</f>
        <v>0</v>
      </c>
      <c r="AK629">
        <f>Drivers!AK831</f>
        <v>0</v>
      </c>
      <c r="AL629">
        <f>Drivers!AL831</f>
        <v>0</v>
      </c>
      <c r="AM629">
        <f>Drivers!AM831</f>
        <v>0</v>
      </c>
      <c r="AN629">
        <f>Drivers!AN831</f>
        <v>0</v>
      </c>
      <c r="AO629">
        <f>Drivers!AO831</f>
        <v>0</v>
      </c>
      <c r="AP629">
        <f>Drivers!AP831</f>
        <v>0</v>
      </c>
      <c r="AQ629">
        <f>Drivers!AQ831</f>
        <v>0</v>
      </c>
      <c r="AR629">
        <f>Drivers!AR831</f>
        <v>0</v>
      </c>
      <c r="AS629">
        <f>Drivers!AS831</f>
        <v>0</v>
      </c>
      <c r="AT629" t="str">
        <f>Drivers!AT831</f>
        <v>--</v>
      </c>
      <c r="AU629">
        <f>Drivers!AU831</f>
        <v>9.9615384615384617</v>
      </c>
      <c r="AV629">
        <f>Drivers!AV831</f>
        <v>2.8982456140350878</v>
      </c>
      <c r="AW629">
        <f>Drivers!AW831</f>
        <v>0.89558955895589554</v>
      </c>
      <c r="AX629">
        <f>Drivers!AX831</f>
        <v>0.31244064577397901</v>
      </c>
      <c r="AY629">
        <f>Drivers!AY831</f>
        <v>0.24384949348769891</v>
      </c>
      <c r="AZ629">
        <f>Drivers!AZ831</f>
        <v>0.38947062245491559</v>
      </c>
      <c r="BA629">
        <f>Drivers!BA831</f>
        <v>0.34980113041657934</v>
      </c>
      <c r="BB629">
        <f>Drivers!BB831</f>
        <v>0.25651364764267992</v>
      </c>
      <c r="BC629">
        <f>Drivers!BC831</f>
        <v>0.32189582819057017</v>
      </c>
      <c r="BD629">
        <f>Drivers!BD831</f>
        <v>0.24976657329598506</v>
      </c>
      <c r="BE629">
        <f>Drivers!BE831</f>
        <v>0.1113933507657825</v>
      </c>
      <c r="BF629">
        <f>Drivers!BF831</f>
        <v>6.2046248991664443E-2</v>
      </c>
      <c r="BG629">
        <f>Drivers!BG831</f>
        <v>0.17830242420406361</v>
      </c>
      <c r="BH629">
        <f>Drivers!BH831</f>
        <v>0.21916630855178343</v>
      </c>
      <c r="BI629">
        <f>Drivers!BI831</f>
        <v>0.17655093408530131</v>
      </c>
      <c r="BJ629">
        <f>Drivers!BJ831</f>
        <v>0.10373366288432018</v>
      </c>
      <c r="BK629">
        <f>Drivers!BK831</f>
        <v>0.15461608930207316</v>
      </c>
      <c r="BL629">
        <f>Drivers!BL831</f>
        <v>0.14037613870114596</v>
      </c>
      <c r="BM629">
        <f>Drivers!BM831</f>
        <v>0.15311670574896286</v>
      </c>
      <c r="BN629">
        <f>Drivers!BN831</f>
        <v>7.9666584728150358E-2</v>
      </c>
      <c r="BO629">
        <f>Drivers!BO831</f>
        <v>9.6328186446992481E-2</v>
      </c>
      <c r="BP629">
        <f>Drivers!BP831</f>
        <v>7.2685394955444904E-2</v>
      </c>
      <c r="BQ629">
        <f>Drivers!BQ831</f>
        <v>7.1438628603611498E-2</v>
      </c>
      <c r="BR629">
        <f>Drivers!BR831</f>
        <v>2.3457134878525521E-2</v>
      </c>
      <c r="BS629">
        <f>Drivers!BS831</f>
        <v>0.65981863413851216</v>
      </c>
      <c r="BT629">
        <f>Drivers!BT831</f>
        <v>-0.3077340811294299</v>
      </c>
      <c r="BU629">
        <f>Drivers!BU831</f>
        <v>7.1438628603611498E-2</v>
      </c>
      <c r="BV629">
        <f>Drivers!BV831</f>
        <v>2.3457134878525521E-2</v>
      </c>
      <c r="BW629">
        <f>Drivers!BW831</f>
        <v>0.64664547037550801</v>
      </c>
      <c r="BX629">
        <f>Drivers!BX831</f>
        <v>-0.33542471788425277</v>
      </c>
      <c r="BY629">
        <f>Drivers!BY831</f>
        <v>7.1438628603611498E-2</v>
      </c>
      <c r="BZ629">
        <f>Drivers!BZ831</f>
        <v>2.3457134878525521E-2</v>
      </c>
      <c r="CA629">
        <f>Drivers!CA831</f>
        <v>0.64664547037550801</v>
      </c>
      <c r="CB629">
        <f>Drivers!CB831</f>
        <v>-0.33542471788425277</v>
      </c>
      <c r="CC629">
        <f>Drivers!CC831</f>
        <v>7.1438628603611498E-2</v>
      </c>
      <c r="CD629">
        <f>Drivers!CD831</f>
        <v>0</v>
      </c>
      <c r="CE629">
        <f>Drivers!CE831</f>
        <v>0</v>
      </c>
      <c r="CF629">
        <f>Drivers!CF831</f>
        <v>0</v>
      </c>
      <c r="CG629">
        <f>Drivers!CG831</f>
        <v>0</v>
      </c>
      <c r="CH629">
        <f>Drivers!CH831</f>
        <v>0</v>
      </c>
      <c r="CI629">
        <f>Drivers!CI831</f>
        <v>0</v>
      </c>
      <c r="CJ629">
        <f>Drivers!CJ831</f>
        <v>0</v>
      </c>
      <c r="CK629">
        <f>Drivers!CK831</f>
        <v>0</v>
      </c>
      <c r="CL629">
        <f>Drivers!CL831</f>
        <v>0</v>
      </c>
      <c r="CM629">
        <f>Drivers!CM831</f>
        <v>0</v>
      </c>
      <c r="CN629">
        <f>Drivers!CN831</f>
        <v>0</v>
      </c>
      <c r="CO629">
        <f>Drivers!CO831</f>
        <v>0</v>
      </c>
      <c r="CP629">
        <f>Drivers!CP831</f>
        <v>0</v>
      </c>
      <c r="CQ629">
        <f>Drivers!CQ831</f>
        <v>0</v>
      </c>
      <c r="CR629">
        <f>Drivers!CR831</f>
        <v>0</v>
      </c>
      <c r="CS629">
        <f>Drivers!CS831</f>
        <v>0</v>
      </c>
      <c r="CT629">
        <f>Drivers!CT831</f>
        <v>0</v>
      </c>
      <c r="CU629">
        <f>Drivers!CU831</f>
        <v>0</v>
      </c>
      <c r="CV629">
        <f>Drivers!CV831</f>
        <v>0</v>
      </c>
      <c r="CW629">
        <f>Drivers!CW831</f>
        <v>0</v>
      </c>
      <c r="CX629">
        <f>Drivers!CX831</f>
        <v>0</v>
      </c>
      <c r="CY629">
        <f>Drivers!CY831</f>
        <v>0</v>
      </c>
      <c r="CZ629">
        <f>Drivers!CZ831</f>
        <v>0</v>
      </c>
      <c r="DA629">
        <f>Drivers!DA831</f>
        <v>0</v>
      </c>
      <c r="DB629">
        <f>Drivers!DB831</f>
        <v>0</v>
      </c>
      <c r="DC629">
        <f>Drivers!DC831</f>
        <v>0</v>
      </c>
      <c r="DD629">
        <f>Drivers!DD831</f>
        <v>0</v>
      </c>
      <c r="DE629">
        <f>Drivers!DE831</f>
        <v>0</v>
      </c>
      <c r="DF629">
        <f>Drivers!DF831</f>
        <v>0</v>
      </c>
      <c r="DG629">
        <f>Drivers!DG831</f>
        <v>0</v>
      </c>
      <c r="DH629">
        <f>Drivers!DH831</f>
        <v>0</v>
      </c>
      <c r="DI629">
        <f>Drivers!DI831</f>
        <v>0</v>
      </c>
      <c r="DJ629">
        <f>Drivers!DJ831</f>
        <v>0</v>
      </c>
      <c r="DK629">
        <f>Drivers!DK831</f>
        <v>0</v>
      </c>
      <c r="DL629">
        <f>Drivers!DL831</f>
        <v>0</v>
      </c>
      <c r="DM629">
        <f>Drivers!DM831</f>
        <v>0</v>
      </c>
      <c r="DN629">
        <f>Drivers!DN831</f>
        <v>0</v>
      </c>
      <c r="DO629">
        <f>Drivers!DO831</f>
        <v>0</v>
      </c>
      <c r="DP629">
        <f>Drivers!DP831</f>
        <v>0</v>
      </c>
      <c r="DQ629">
        <f>Drivers!DQ831</f>
        <v>0</v>
      </c>
      <c r="DR629">
        <f>Drivers!DR831</f>
        <v>0</v>
      </c>
      <c r="DS629">
        <f>Drivers!DS831</f>
        <v>0</v>
      </c>
      <c r="DT629">
        <f>Drivers!DT831</f>
        <v>0</v>
      </c>
      <c r="DU629">
        <f>Drivers!DU831</f>
        <v>0</v>
      </c>
      <c r="DV629">
        <f>Drivers!DV831</f>
        <v>0</v>
      </c>
      <c r="DW629">
        <f>Drivers!DW831</f>
        <v>0</v>
      </c>
      <c r="DX629">
        <f>Drivers!DX831</f>
        <v>0</v>
      </c>
      <c r="DY629">
        <f>Drivers!DY831</f>
        <v>0</v>
      </c>
      <c r="DZ629">
        <f>Drivers!DZ831</f>
        <v>0</v>
      </c>
      <c r="EA629">
        <f>Drivers!EA831</f>
        <v>0</v>
      </c>
      <c r="EB629">
        <f>Drivers!EB831</f>
        <v>0</v>
      </c>
      <c r="EC629">
        <f>Drivers!EC831</f>
        <v>0</v>
      </c>
      <c r="ED629">
        <f>Drivers!ED831</f>
        <v>0</v>
      </c>
      <c r="EE629">
        <f>Drivers!EE831</f>
        <v>0</v>
      </c>
      <c r="EF629">
        <f>Drivers!EF831</f>
        <v>0</v>
      </c>
      <c r="EG629">
        <f>Drivers!EG831</f>
        <v>0</v>
      </c>
      <c r="EH629">
        <f>Drivers!EH831</f>
        <v>0</v>
      </c>
      <c r="EI629">
        <f>Drivers!EI831</f>
        <v>0</v>
      </c>
      <c r="EJ629">
        <f>Drivers!EJ831</f>
        <v>0</v>
      </c>
    </row>
    <row r="630" spans="1:140" hidden="1" outlineLevel="1">
      <c r="A630">
        <f>Drivers!A832</f>
        <v>0</v>
      </c>
      <c r="B630">
        <f>Drivers!B832</f>
        <v>0</v>
      </c>
      <c r="C630">
        <f>Drivers!C832</f>
        <v>0</v>
      </c>
      <c r="D630">
        <f>Drivers!D832</f>
        <v>0</v>
      </c>
      <c r="E630">
        <f>Drivers!E832</f>
        <v>0</v>
      </c>
      <c r="F630">
        <f>Drivers!F832</f>
        <v>0</v>
      </c>
      <c r="G630">
        <f>Drivers!G832</f>
        <v>0</v>
      </c>
      <c r="H630">
        <f>Drivers!H832</f>
        <v>0</v>
      </c>
      <c r="I630" t="str">
        <f>Drivers!I832</f>
        <v>Net Adds</v>
      </c>
      <c r="J630">
        <f>Drivers!J832</f>
        <v>0</v>
      </c>
      <c r="K630">
        <f>Drivers!K832</f>
        <v>0</v>
      </c>
      <c r="L630">
        <f>Drivers!L832</f>
        <v>0</v>
      </c>
      <c r="M630">
        <f>Drivers!M832</f>
        <v>0</v>
      </c>
      <c r="N630">
        <f>Drivers!N832</f>
        <v>0</v>
      </c>
      <c r="O630">
        <f>Drivers!O832</f>
        <v>0</v>
      </c>
      <c r="P630">
        <f>Drivers!P832</f>
        <v>0</v>
      </c>
      <c r="Q630">
        <f>Drivers!Q832</f>
        <v>0</v>
      </c>
      <c r="R630">
        <f>Drivers!R832</f>
        <v>0</v>
      </c>
      <c r="S630">
        <f>Drivers!S832</f>
        <v>0</v>
      </c>
      <c r="T630">
        <f>Drivers!T832</f>
        <v>0</v>
      </c>
      <c r="U630">
        <f>Drivers!U832</f>
        <v>0</v>
      </c>
      <c r="V630">
        <f>Drivers!V832</f>
        <v>0</v>
      </c>
      <c r="W630">
        <f>Drivers!W832</f>
        <v>0</v>
      </c>
      <c r="X630">
        <f>Drivers!X832</f>
        <v>0</v>
      </c>
      <c r="Y630">
        <f>Drivers!Y832</f>
        <v>0</v>
      </c>
      <c r="Z630">
        <f>Drivers!Z832</f>
        <v>0</v>
      </c>
      <c r="AA630">
        <f>Drivers!AA832</f>
        <v>0</v>
      </c>
      <c r="AB630">
        <f>Drivers!AB832</f>
        <v>0</v>
      </c>
      <c r="AC630">
        <f>Drivers!AC832</f>
        <v>0</v>
      </c>
      <c r="AD630">
        <f>Drivers!AD832</f>
        <v>0</v>
      </c>
      <c r="AE630">
        <f>Drivers!AE832</f>
        <v>0</v>
      </c>
      <c r="AF630">
        <f>Drivers!AF832</f>
        <v>0</v>
      </c>
      <c r="AG630">
        <f>Drivers!AG832</f>
        <v>0</v>
      </c>
      <c r="AH630">
        <f>Drivers!AH832</f>
        <v>0</v>
      </c>
      <c r="AI630">
        <f>Drivers!AI832</f>
        <v>0</v>
      </c>
      <c r="AJ630">
        <f>Drivers!AJ832</f>
        <v>0</v>
      </c>
      <c r="AK630">
        <f>Drivers!AK832</f>
        <v>0</v>
      </c>
      <c r="AL630">
        <f>Drivers!AL832</f>
        <v>0</v>
      </c>
      <c r="AM630">
        <f>Drivers!AM832</f>
        <v>0</v>
      </c>
      <c r="AN630">
        <f>Drivers!AN832</f>
        <v>0</v>
      </c>
      <c r="AO630">
        <f>Drivers!AO832</f>
        <v>0</v>
      </c>
      <c r="AP630">
        <f>Drivers!AP832</f>
        <v>0</v>
      </c>
      <c r="AQ630">
        <f>Drivers!AQ832</f>
        <v>0</v>
      </c>
      <c r="AR630">
        <f>Drivers!AR832</f>
        <v>0</v>
      </c>
      <c r="AS630">
        <f>Drivers!AS832</f>
        <v>0</v>
      </c>
      <c r="AT630" t="str">
        <f>Drivers!AT832</f>
        <v>--</v>
      </c>
      <c r="AU630">
        <f>Drivers!AU832</f>
        <v>2.189189189189189</v>
      </c>
      <c r="AV630">
        <f>Drivers!AV832</f>
        <v>0.20460048426150124</v>
      </c>
      <c r="AW630">
        <f>Drivers!AW832</f>
        <v>-0.33869346733668337</v>
      </c>
      <c r="AX630">
        <f>Drivers!AX832</f>
        <v>2.4316109422492405E-2</v>
      </c>
      <c r="AY630">
        <f>Drivers!AY832</f>
        <v>0.98664688427299696</v>
      </c>
      <c r="AZ630">
        <f>Drivers!AZ832</f>
        <v>0.24794622852875281</v>
      </c>
      <c r="BA630">
        <f>Drivers!BA832</f>
        <v>-1.0173548773189656E-2</v>
      </c>
      <c r="BB630">
        <f>Drivers!BB832</f>
        <v>0.57678355501813794</v>
      </c>
      <c r="BC630">
        <f>Drivers!BC832</f>
        <v>2.5690184049079745E-2</v>
      </c>
      <c r="BD630">
        <f>Drivers!BD832</f>
        <v>-0.44261682242990652</v>
      </c>
      <c r="BE630">
        <f>Drivers!BE832</f>
        <v>-0.38095238095238093</v>
      </c>
      <c r="BF630">
        <f>Drivers!BF832</f>
        <v>2.0520043336944744</v>
      </c>
      <c r="BG630">
        <f>Drivers!BG832</f>
        <v>0.44834930777422799</v>
      </c>
      <c r="BH630">
        <f>Drivers!BH832</f>
        <v>-1.7892156862745145E-2</v>
      </c>
      <c r="BI630">
        <f>Drivers!BI832</f>
        <v>-0.30870975792363364</v>
      </c>
      <c r="BJ630">
        <f>Drivers!BJ832</f>
        <v>0.64512635379061378</v>
      </c>
      <c r="BK630">
        <f>Drivers!BK832</f>
        <v>4.8277375466315497E-2</v>
      </c>
      <c r="BL630">
        <f>Drivers!BL832</f>
        <v>0.24387691019468294</v>
      </c>
      <c r="BM630">
        <f>Drivers!BM832</f>
        <v>-0.40003365870077412</v>
      </c>
      <c r="BN630">
        <f>Drivers!BN832</f>
        <v>0.30546984572230018</v>
      </c>
      <c r="BO630">
        <f>Drivers!BO832</f>
        <v>-0.17275461968199401</v>
      </c>
      <c r="BP630">
        <f>Drivers!BP832</f>
        <v>5.428571428571427E-2</v>
      </c>
      <c r="BQ630">
        <f>Drivers!BQ832</f>
        <v>-0.64818920916481892</v>
      </c>
      <c r="BR630">
        <f>Drivers!BR832</f>
        <v>27.788515406162464</v>
      </c>
      <c r="BS630">
        <f>Drivers!BS832</f>
        <v>-1.7741260034054973</v>
      </c>
      <c r="BT630">
        <f>Drivers!BT832</f>
        <v>-1.1607053976330051</v>
      </c>
      <c r="BU630">
        <f>Drivers!BU832</f>
        <v>-0.64818920916481892</v>
      </c>
      <c r="BV630">
        <f>Drivers!BV832</f>
        <v>27.213757725312362</v>
      </c>
      <c r="BW630">
        <f>Drivers!BW832</f>
        <v>-1.854139737552559</v>
      </c>
      <c r="BX630">
        <f>Drivers!BX832</f>
        <v>-1.1415409903529834</v>
      </c>
      <c r="BY630">
        <f>Drivers!BY832</f>
        <v>-0.64818920916481915</v>
      </c>
      <c r="BZ630">
        <f>Drivers!BZ832</f>
        <v>27.213757725312362</v>
      </c>
      <c r="CA630">
        <f>Drivers!CA832</f>
        <v>-1.854139737552559</v>
      </c>
      <c r="CB630">
        <f>Drivers!CB832</f>
        <v>-1.1415409903529832</v>
      </c>
      <c r="CC630">
        <f>Drivers!CC832</f>
        <v>-0.6481892091648187</v>
      </c>
      <c r="CD630">
        <f>Drivers!CD832</f>
        <v>0</v>
      </c>
      <c r="CE630">
        <f>Drivers!CE832</f>
        <v>0</v>
      </c>
      <c r="CF630">
        <f>Drivers!CF832</f>
        <v>0</v>
      </c>
      <c r="CG630">
        <f>Drivers!CG832</f>
        <v>0</v>
      </c>
      <c r="CH630">
        <f>Drivers!CH832</f>
        <v>0</v>
      </c>
      <c r="CI630">
        <f>Drivers!CI832</f>
        <v>0</v>
      </c>
      <c r="CJ630">
        <f>Drivers!CJ832</f>
        <v>0</v>
      </c>
      <c r="CK630">
        <f>Drivers!CK832</f>
        <v>0</v>
      </c>
      <c r="CL630">
        <f>Drivers!CL832</f>
        <v>0</v>
      </c>
      <c r="CM630">
        <f>Drivers!CM832</f>
        <v>0</v>
      </c>
      <c r="CN630">
        <f>Drivers!CN832</f>
        <v>0</v>
      </c>
      <c r="CO630">
        <f>Drivers!CO832</f>
        <v>0</v>
      </c>
      <c r="CP630">
        <f>Drivers!CP832</f>
        <v>0</v>
      </c>
      <c r="CQ630">
        <f>Drivers!CQ832</f>
        <v>0</v>
      </c>
      <c r="CR630">
        <f>Drivers!CR832</f>
        <v>0</v>
      </c>
      <c r="CS630">
        <f>Drivers!CS832</f>
        <v>0</v>
      </c>
      <c r="CT630">
        <f>Drivers!CT832</f>
        <v>0</v>
      </c>
      <c r="CU630">
        <f>Drivers!CU832</f>
        <v>0</v>
      </c>
      <c r="CV630">
        <f>Drivers!CV832</f>
        <v>0</v>
      </c>
      <c r="CW630">
        <f>Drivers!CW832</f>
        <v>0</v>
      </c>
      <c r="CX630">
        <f>Drivers!CX832</f>
        <v>0</v>
      </c>
      <c r="CY630">
        <f>Drivers!CY832</f>
        <v>0</v>
      </c>
      <c r="CZ630">
        <f>Drivers!CZ832</f>
        <v>0</v>
      </c>
      <c r="DA630">
        <f>Drivers!DA832</f>
        <v>0</v>
      </c>
      <c r="DB630">
        <f>Drivers!DB832</f>
        <v>0</v>
      </c>
      <c r="DC630">
        <f>Drivers!DC832</f>
        <v>0</v>
      </c>
      <c r="DD630">
        <f>Drivers!DD832</f>
        <v>0</v>
      </c>
      <c r="DE630">
        <f>Drivers!DE832</f>
        <v>0</v>
      </c>
      <c r="DF630">
        <f>Drivers!DF832</f>
        <v>0</v>
      </c>
      <c r="DG630">
        <f>Drivers!DG832</f>
        <v>0</v>
      </c>
      <c r="DH630">
        <f>Drivers!DH832</f>
        <v>0</v>
      </c>
      <c r="DI630">
        <f>Drivers!DI832</f>
        <v>0</v>
      </c>
      <c r="DJ630">
        <f>Drivers!DJ832</f>
        <v>0</v>
      </c>
      <c r="DK630">
        <f>Drivers!DK832</f>
        <v>0</v>
      </c>
      <c r="DL630">
        <f>Drivers!DL832</f>
        <v>0</v>
      </c>
      <c r="DM630">
        <f>Drivers!DM832</f>
        <v>0</v>
      </c>
      <c r="DN630">
        <f>Drivers!DN832</f>
        <v>0</v>
      </c>
      <c r="DO630">
        <f>Drivers!DO832</f>
        <v>0</v>
      </c>
      <c r="DP630">
        <f>Drivers!DP832</f>
        <v>0</v>
      </c>
      <c r="DQ630">
        <f>Drivers!DQ832</f>
        <v>0</v>
      </c>
      <c r="DR630">
        <f>Drivers!DR832</f>
        <v>0</v>
      </c>
      <c r="DS630">
        <f>Drivers!DS832</f>
        <v>0</v>
      </c>
      <c r="DT630">
        <f>Drivers!DT832</f>
        <v>0</v>
      </c>
      <c r="DU630">
        <f>Drivers!DU832</f>
        <v>0</v>
      </c>
      <c r="DV630">
        <f>Drivers!DV832</f>
        <v>0</v>
      </c>
      <c r="DW630">
        <f>Drivers!DW832</f>
        <v>0</v>
      </c>
      <c r="DX630">
        <f>Drivers!DX832</f>
        <v>0</v>
      </c>
      <c r="DY630">
        <f>Drivers!DY832</f>
        <v>0</v>
      </c>
      <c r="DZ630">
        <f>Drivers!DZ832</f>
        <v>0</v>
      </c>
      <c r="EA630">
        <f>Drivers!EA832</f>
        <v>0</v>
      </c>
      <c r="EB630">
        <f>Drivers!EB832</f>
        <v>0</v>
      </c>
      <c r="EC630">
        <f>Drivers!EC832</f>
        <v>0</v>
      </c>
      <c r="ED630">
        <f>Drivers!ED832</f>
        <v>0</v>
      </c>
      <c r="EE630">
        <f>Drivers!EE832</f>
        <v>0</v>
      </c>
      <c r="EF630">
        <f>Drivers!EF832</f>
        <v>0</v>
      </c>
      <c r="EG630">
        <f>Drivers!EG832</f>
        <v>0</v>
      </c>
      <c r="EH630">
        <f>Drivers!EH832</f>
        <v>0</v>
      </c>
      <c r="EI630">
        <f>Drivers!EI832</f>
        <v>0</v>
      </c>
      <c r="EJ630">
        <f>Drivers!EJ832</f>
        <v>0</v>
      </c>
    </row>
    <row r="631" spans="1:140" hidden="1" outlineLevel="1">
      <c r="A631">
        <f>Drivers!A833</f>
        <v>0</v>
      </c>
      <c r="B631">
        <f>Drivers!B833</f>
        <v>0</v>
      </c>
      <c r="C631">
        <f>Drivers!C833</f>
        <v>0</v>
      </c>
      <c r="D631">
        <f>Drivers!D833</f>
        <v>0</v>
      </c>
      <c r="E631">
        <f>Drivers!E833</f>
        <v>0</v>
      </c>
      <c r="F631">
        <f>Drivers!F833</f>
        <v>0</v>
      </c>
      <c r="G631">
        <f>Drivers!G833</f>
        <v>0</v>
      </c>
      <c r="H631">
        <f>Drivers!H833</f>
        <v>0</v>
      </c>
      <c r="I631" t="str">
        <f>Drivers!I833</f>
        <v>EOP - Premier Agents</v>
      </c>
      <c r="J631">
        <f>Drivers!J833</f>
        <v>0</v>
      </c>
      <c r="K631">
        <f>Drivers!K833</f>
        <v>0</v>
      </c>
      <c r="L631">
        <f>Drivers!L833</f>
        <v>0</v>
      </c>
      <c r="M631">
        <f>Drivers!M833</f>
        <v>0</v>
      </c>
      <c r="N631">
        <f>Drivers!N833</f>
        <v>0</v>
      </c>
      <c r="O631">
        <f>Drivers!O833</f>
        <v>0</v>
      </c>
      <c r="P631">
        <f>Drivers!P833</f>
        <v>0</v>
      </c>
      <c r="Q631">
        <f>Drivers!Q833</f>
        <v>0</v>
      </c>
      <c r="R631">
        <f>Drivers!R833</f>
        <v>0</v>
      </c>
      <c r="S631">
        <f>Drivers!S833</f>
        <v>0</v>
      </c>
      <c r="T631">
        <f>Drivers!T833</f>
        <v>0</v>
      </c>
      <c r="U631">
        <f>Drivers!U833</f>
        <v>0</v>
      </c>
      <c r="V631">
        <f>Drivers!V833</f>
        <v>0</v>
      </c>
      <c r="W631">
        <f>Drivers!W833</f>
        <v>0</v>
      </c>
      <c r="X631">
        <f>Drivers!X833</f>
        <v>0</v>
      </c>
      <c r="Y631">
        <f>Drivers!Y833</f>
        <v>0</v>
      </c>
      <c r="Z631">
        <f>Drivers!Z833</f>
        <v>0</v>
      </c>
      <c r="AA631">
        <f>Drivers!AA833</f>
        <v>0</v>
      </c>
      <c r="AB631">
        <f>Drivers!AB833</f>
        <v>0</v>
      </c>
      <c r="AC631">
        <f>Drivers!AC833</f>
        <v>0</v>
      </c>
      <c r="AD631">
        <f>Drivers!AD833</f>
        <v>0</v>
      </c>
      <c r="AE631">
        <f>Drivers!AE833</f>
        <v>0</v>
      </c>
      <c r="AF631">
        <f>Drivers!AF833</f>
        <v>0</v>
      </c>
      <c r="AG631">
        <f>Drivers!AG833</f>
        <v>0</v>
      </c>
      <c r="AH631">
        <f>Drivers!AH833</f>
        <v>0</v>
      </c>
      <c r="AI631">
        <f>Drivers!AI833</f>
        <v>0</v>
      </c>
      <c r="AJ631">
        <f>Drivers!AJ833</f>
        <v>0</v>
      </c>
      <c r="AK631">
        <f>Drivers!AK833</f>
        <v>0</v>
      </c>
      <c r="AL631">
        <f>Drivers!AL833</f>
        <v>0</v>
      </c>
      <c r="AM631">
        <f>Drivers!AM833</f>
        <v>0</v>
      </c>
      <c r="AN631">
        <f>Drivers!AN833</f>
        <v>0</v>
      </c>
      <c r="AO631">
        <f>Drivers!AO833</f>
        <v>0</v>
      </c>
      <c r="AP631">
        <f>Drivers!AP833</f>
        <v>0</v>
      </c>
      <c r="AQ631">
        <f>Drivers!AQ833</f>
        <v>0</v>
      </c>
      <c r="AR631">
        <f>Drivers!AR833</f>
        <v>0</v>
      </c>
      <c r="AS631">
        <f>Drivers!AS833</f>
        <v>0</v>
      </c>
      <c r="AT631" t="str">
        <f>Drivers!AT833</f>
        <v>--</v>
      </c>
      <c r="AU631">
        <f>Drivers!AU833</f>
        <v>2.8982456140350878</v>
      </c>
      <c r="AV631">
        <f>Drivers!AV833</f>
        <v>0.89558955895589554</v>
      </c>
      <c r="AW631">
        <f>Drivers!AW833</f>
        <v>0.31244064577397901</v>
      </c>
      <c r="AX631">
        <f>Drivers!AX833</f>
        <v>0.24384949348769891</v>
      </c>
      <c r="AY631">
        <f>Drivers!AY833</f>
        <v>0.38947062245491559</v>
      </c>
      <c r="AZ631">
        <f>Drivers!AZ833</f>
        <v>0.34980113041657934</v>
      </c>
      <c r="BA631">
        <f>Drivers!BA833</f>
        <v>0.25651364764267992</v>
      </c>
      <c r="BB631">
        <f>Drivers!BB833</f>
        <v>0.32189582819057017</v>
      </c>
      <c r="BC631">
        <f>Drivers!BC833</f>
        <v>0.24976657329598506</v>
      </c>
      <c r="BD631">
        <f>Drivers!BD833</f>
        <v>0.1113933507657825</v>
      </c>
      <c r="BE631">
        <f>Drivers!BE833</f>
        <v>6.2046248991664443E-2</v>
      </c>
      <c r="BF631">
        <f>Drivers!BF833</f>
        <v>0.17830242420406361</v>
      </c>
      <c r="BG631">
        <f>Drivers!BG833</f>
        <v>0.21916630855178343</v>
      </c>
      <c r="BH631">
        <f>Drivers!BH833</f>
        <v>0.17655093408530131</v>
      </c>
      <c r="BI631">
        <f>Drivers!BI833</f>
        <v>0.10373366288432018</v>
      </c>
      <c r="BJ631">
        <f>Drivers!BJ833</f>
        <v>0.15461608930207316</v>
      </c>
      <c r="BK631">
        <f>Drivers!BK833</f>
        <v>0.14037613870114596</v>
      </c>
      <c r="BL631">
        <f>Drivers!BL833</f>
        <v>0.15311670574896286</v>
      </c>
      <c r="BM631">
        <f>Drivers!BM833</f>
        <v>7.9666584728150358E-2</v>
      </c>
      <c r="BN631">
        <f>Drivers!BN833</f>
        <v>9.6328186446992481E-2</v>
      </c>
      <c r="BO631">
        <f>Drivers!BO833</f>
        <v>7.2685394955444904E-2</v>
      </c>
      <c r="BP631">
        <f>Drivers!BP833</f>
        <v>7.1438628603611498E-2</v>
      </c>
      <c r="BQ631">
        <f>Drivers!BQ833</f>
        <v>2.3457134878525521E-2</v>
      </c>
      <c r="BR631">
        <f>Drivers!BR833</f>
        <v>0.65981863413851216</v>
      </c>
      <c r="BS631">
        <f>Drivers!BS833</f>
        <v>-0.3077340811294299</v>
      </c>
      <c r="BT631">
        <f>Drivers!BT833</f>
        <v>7.1438628603611498E-2</v>
      </c>
      <c r="BU631">
        <f>Drivers!BU833</f>
        <v>2.3457134878525521E-2</v>
      </c>
      <c r="BV631">
        <f>Drivers!BV833</f>
        <v>0.64664547037550801</v>
      </c>
      <c r="BW631">
        <f>Drivers!BW833</f>
        <v>-0.33542471788425277</v>
      </c>
      <c r="BX631">
        <f>Drivers!BX833</f>
        <v>7.1438628603611498E-2</v>
      </c>
      <c r="BY631">
        <f>Drivers!BY833</f>
        <v>2.3457134878525521E-2</v>
      </c>
      <c r="BZ631">
        <f>Drivers!BZ833</f>
        <v>0.64664547037550801</v>
      </c>
      <c r="CA631">
        <f>Drivers!CA833</f>
        <v>-0.33542471788425277</v>
      </c>
      <c r="CB631">
        <f>Drivers!CB833</f>
        <v>7.1438628603611498E-2</v>
      </c>
      <c r="CC631">
        <f>Drivers!CC833</f>
        <v>2.3457134878525521E-2</v>
      </c>
      <c r="CD631">
        <f>Drivers!CD833</f>
        <v>0</v>
      </c>
      <c r="CE631">
        <f>Drivers!CE833</f>
        <v>0</v>
      </c>
      <c r="CF631">
        <f>Drivers!CF833</f>
        <v>0</v>
      </c>
      <c r="CG631">
        <f>Drivers!CG833</f>
        <v>0</v>
      </c>
      <c r="CH631">
        <f>Drivers!CH833</f>
        <v>0</v>
      </c>
      <c r="CI631">
        <f>Drivers!CI833</f>
        <v>0</v>
      </c>
      <c r="CJ631">
        <f>Drivers!CJ833</f>
        <v>0</v>
      </c>
      <c r="CK631">
        <f>Drivers!CK833</f>
        <v>0</v>
      </c>
      <c r="CL631">
        <f>Drivers!CL833</f>
        <v>0</v>
      </c>
      <c r="CM631">
        <f>Drivers!CM833</f>
        <v>0</v>
      </c>
      <c r="CN631">
        <f>Drivers!CN833</f>
        <v>0</v>
      </c>
      <c r="CO631">
        <f>Drivers!CO833</f>
        <v>0</v>
      </c>
      <c r="CP631">
        <f>Drivers!CP833</f>
        <v>0</v>
      </c>
      <c r="CQ631">
        <f>Drivers!CQ833</f>
        <v>0</v>
      </c>
      <c r="CR631">
        <f>Drivers!CR833</f>
        <v>0</v>
      </c>
      <c r="CS631">
        <f>Drivers!CS833</f>
        <v>0</v>
      </c>
      <c r="CT631">
        <f>Drivers!CT833</f>
        <v>0</v>
      </c>
      <c r="CU631">
        <f>Drivers!CU833</f>
        <v>0</v>
      </c>
      <c r="CV631">
        <f>Drivers!CV833</f>
        <v>0</v>
      </c>
      <c r="CW631">
        <f>Drivers!CW833</f>
        <v>0</v>
      </c>
      <c r="CX631">
        <f>Drivers!CX833</f>
        <v>0</v>
      </c>
      <c r="CY631">
        <f>Drivers!CY833</f>
        <v>0</v>
      </c>
      <c r="CZ631">
        <f>Drivers!CZ833</f>
        <v>0</v>
      </c>
      <c r="DA631">
        <f>Drivers!DA833</f>
        <v>0</v>
      </c>
      <c r="DB631">
        <f>Drivers!DB833</f>
        <v>0</v>
      </c>
      <c r="DC631">
        <f>Drivers!DC833</f>
        <v>0</v>
      </c>
      <c r="DD631">
        <f>Drivers!DD833</f>
        <v>0</v>
      </c>
      <c r="DE631">
        <f>Drivers!DE833</f>
        <v>0</v>
      </c>
      <c r="DF631">
        <f>Drivers!DF833</f>
        <v>0</v>
      </c>
      <c r="DG631">
        <f>Drivers!DG833</f>
        <v>0</v>
      </c>
      <c r="DH631">
        <f>Drivers!DH833</f>
        <v>0</v>
      </c>
      <c r="DI631">
        <f>Drivers!DI833</f>
        <v>0</v>
      </c>
      <c r="DJ631">
        <f>Drivers!DJ833</f>
        <v>0</v>
      </c>
      <c r="DK631">
        <f>Drivers!DK833</f>
        <v>0</v>
      </c>
      <c r="DL631">
        <f>Drivers!DL833</f>
        <v>0</v>
      </c>
      <c r="DM631">
        <f>Drivers!DM833</f>
        <v>0</v>
      </c>
      <c r="DN631">
        <f>Drivers!DN833</f>
        <v>0</v>
      </c>
      <c r="DO631">
        <f>Drivers!DO833</f>
        <v>0</v>
      </c>
      <c r="DP631">
        <f>Drivers!DP833</f>
        <v>0</v>
      </c>
      <c r="DQ631">
        <f>Drivers!DQ833</f>
        <v>0</v>
      </c>
      <c r="DR631">
        <f>Drivers!DR833</f>
        <v>0</v>
      </c>
      <c r="DS631">
        <f>Drivers!DS833</f>
        <v>0</v>
      </c>
      <c r="DT631">
        <f>Drivers!DT833</f>
        <v>0</v>
      </c>
      <c r="DU631">
        <f>Drivers!DU833</f>
        <v>0</v>
      </c>
      <c r="DV631">
        <f>Drivers!DV833</f>
        <v>0</v>
      </c>
      <c r="DW631">
        <f>Drivers!DW833</f>
        <v>0</v>
      </c>
      <c r="DX631">
        <f>Drivers!DX833</f>
        <v>0</v>
      </c>
      <c r="DY631">
        <f>Drivers!DY833</f>
        <v>0</v>
      </c>
      <c r="DZ631">
        <f>Drivers!DZ833</f>
        <v>0</v>
      </c>
      <c r="EA631">
        <f>Drivers!EA833</f>
        <v>0</v>
      </c>
      <c r="EB631">
        <f>Drivers!EB833</f>
        <v>0</v>
      </c>
      <c r="EC631">
        <f>Drivers!EC833</f>
        <v>0</v>
      </c>
      <c r="ED631">
        <f>Drivers!ED833</f>
        <v>0</v>
      </c>
      <c r="EE631">
        <f>Drivers!EE833</f>
        <v>0</v>
      </c>
      <c r="EF631">
        <f>Drivers!EF833</f>
        <v>0</v>
      </c>
      <c r="EG631">
        <f>Drivers!EG833</f>
        <v>0</v>
      </c>
      <c r="EH631">
        <f>Drivers!EH833</f>
        <v>0</v>
      </c>
      <c r="EI631">
        <f>Drivers!EI833</f>
        <v>0</v>
      </c>
      <c r="EJ631">
        <f>Drivers!EJ833</f>
        <v>0</v>
      </c>
    </row>
    <row r="632" spans="1:140" hidden="1" outlineLevel="1">
      <c r="A632">
        <f>Drivers!A834</f>
        <v>0</v>
      </c>
      <c r="B632">
        <f>Drivers!B834</f>
        <v>0</v>
      </c>
      <c r="C632">
        <f>Drivers!C834</f>
        <v>0</v>
      </c>
      <c r="D632">
        <f>Drivers!D834</f>
        <v>0</v>
      </c>
      <c r="E632">
        <f>Drivers!E834</f>
        <v>0</v>
      </c>
      <c r="F632">
        <f>Drivers!F834</f>
        <v>0</v>
      </c>
      <c r="G632">
        <f>Drivers!G834</f>
        <v>0</v>
      </c>
      <c r="H632">
        <f>Drivers!H834</f>
        <v>0</v>
      </c>
      <c r="I632">
        <f>Drivers!I834</f>
        <v>0</v>
      </c>
      <c r="J632">
        <f>Drivers!J834</f>
        <v>0</v>
      </c>
      <c r="K632">
        <f>Drivers!K834</f>
        <v>0</v>
      </c>
      <c r="L632">
        <f>Drivers!L834</f>
        <v>0</v>
      </c>
      <c r="M632">
        <f>Drivers!M834</f>
        <v>0</v>
      </c>
      <c r="N632">
        <f>Drivers!N834</f>
        <v>0</v>
      </c>
      <c r="O632">
        <f>Drivers!O834</f>
        <v>0</v>
      </c>
      <c r="P632">
        <f>Drivers!P834</f>
        <v>0</v>
      </c>
      <c r="Q632">
        <f>Drivers!Q834</f>
        <v>0</v>
      </c>
      <c r="R632">
        <f>Drivers!R834</f>
        <v>0</v>
      </c>
      <c r="S632">
        <f>Drivers!S834</f>
        <v>0</v>
      </c>
      <c r="T632">
        <f>Drivers!T834</f>
        <v>0</v>
      </c>
      <c r="U632">
        <f>Drivers!U834</f>
        <v>0</v>
      </c>
      <c r="V632">
        <f>Drivers!V834</f>
        <v>0</v>
      </c>
      <c r="W632">
        <f>Drivers!W834</f>
        <v>0</v>
      </c>
      <c r="X632">
        <f>Drivers!X834</f>
        <v>0</v>
      </c>
      <c r="Y632">
        <f>Drivers!Y834</f>
        <v>0</v>
      </c>
      <c r="Z632">
        <f>Drivers!Z834</f>
        <v>0</v>
      </c>
      <c r="AA632">
        <f>Drivers!AA834</f>
        <v>0</v>
      </c>
      <c r="AB632">
        <f>Drivers!AB834</f>
        <v>0</v>
      </c>
      <c r="AC632">
        <f>Drivers!AC834</f>
        <v>0</v>
      </c>
      <c r="AD632">
        <f>Drivers!AD834</f>
        <v>0</v>
      </c>
      <c r="AE632">
        <f>Drivers!AE834</f>
        <v>0</v>
      </c>
      <c r="AF632">
        <f>Drivers!AF834</f>
        <v>0</v>
      </c>
      <c r="AG632">
        <f>Drivers!AG834</f>
        <v>0</v>
      </c>
      <c r="AH632">
        <f>Drivers!AH834</f>
        <v>0</v>
      </c>
      <c r="AI632">
        <f>Drivers!AI834</f>
        <v>0</v>
      </c>
      <c r="AJ632">
        <f>Drivers!AJ834</f>
        <v>0</v>
      </c>
      <c r="AK632">
        <f>Drivers!AK834</f>
        <v>0</v>
      </c>
      <c r="AL632">
        <f>Drivers!AL834</f>
        <v>0</v>
      </c>
      <c r="AM632">
        <f>Drivers!AM834</f>
        <v>0</v>
      </c>
      <c r="AN632">
        <f>Drivers!AN834</f>
        <v>0</v>
      </c>
      <c r="AO632">
        <f>Drivers!AO834</f>
        <v>0</v>
      </c>
      <c r="AP632">
        <f>Drivers!AP834</f>
        <v>0</v>
      </c>
      <c r="AQ632">
        <f>Drivers!AQ834</f>
        <v>0</v>
      </c>
      <c r="AR632">
        <f>Drivers!AR834</f>
        <v>0</v>
      </c>
      <c r="AS632">
        <f>Drivers!AS834</f>
        <v>0</v>
      </c>
      <c r="AT632">
        <f>Drivers!AT834</f>
        <v>0</v>
      </c>
      <c r="AU632">
        <f>Drivers!AU834</f>
        <v>0</v>
      </c>
      <c r="AV632">
        <f>Drivers!AV834</f>
        <v>0</v>
      </c>
      <c r="AW632">
        <f>Drivers!AW834</f>
        <v>0</v>
      </c>
      <c r="AX632">
        <f>Drivers!AX834</f>
        <v>0</v>
      </c>
      <c r="AY632">
        <f>Drivers!AY834</f>
        <v>0</v>
      </c>
      <c r="AZ632">
        <f>Drivers!AZ834</f>
        <v>0</v>
      </c>
      <c r="BA632">
        <f>Drivers!BA834</f>
        <v>0</v>
      </c>
      <c r="BB632">
        <f>Drivers!BB834</f>
        <v>0</v>
      </c>
      <c r="BC632">
        <f>Drivers!BC834</f>
        <v>0</v>
      </c>
      <c r="BD632">
        <f>Drivers!BD834</f>
        <v>0</v>
      </c>
      <c r="BE632">
        <f>Drivers!BE834</f>
        <v>0</v>
      </c>
      <c r="BF632">
        <f>Drivers!BF834</f>
        <v>0</v>
      </c>
      <c r="BG632">
        <f>Drivers!BG834</f>
        <v>0</v>
      </c>
      <c r="BH632">
        <f>Drivers!BH834</f>
        <v>0</v>
      </c>
      <c r="BI632">
        <f>Drivers!BI834</f>
        <v>0</v>
      </c>
      <c r="BJ632">
        <f>Drivers!BJ834</f>
        <v>0</v>
      </c>
      <c r="BK632">
        <f>Drivers!BK834</f>
        <v>0</v>
      </c>
      <c r="BL632">
        <f>Drivers!BL834</f>
        <v>0</v>
      </c>
      <c r="BM632">
        <f>Drivers!BM834</f>
        <v>0</v>
      </c>
      <c r="BN632">
        <f>Drivers!BN834</f>
        <v>0</v>
      </c>
      <c r="BO632">
        <f>Drivers!BO834</f>
        <v>0</v>
      </c>
      <c r="BP632">
        <f>Drivers!BP834</f>
        <v>0</v>
      </c>
      <c r="BQ632">
        <f>Drivers!BQ834</f>
        <v>0</v>
      </c>
      <c r="BR632">
        <f>Drivers!BR834</f>
        <v>0</v>
      </c>
      <c r="BS632">
        <f>Drivers!BS834</f>
        <v>0</v>
      </c>
      <c r="BT632">
        <f>Drivers!BT834</f>
        <v>0</v>
      </c>
      <c r="BU632">
        <f>Drivers!BU834</f>
        <v>0</v>
      </c>
      <c r="BV632">
        <f>Drivers!BV834</f>
        <v>0</v>
      </c>
      <c r="BW632">
        <f>Drivers!BW834</f>
        <v>0</v>
      </c>
      <c r="BX632">
        <f>Drivers!BX834</f>
        <v>0</v>
      </c>
      <c r="BY632">
        <f>Drivers!BY834</f>
        <v>0</v>
      </c>
      <c r="BZ632">
        <f>Drivers!BZ834</f>
        <v>0</v>
      </c>
      <c r="CA632">
        <f>Drivers!CA834</f>
        <v>0</v>
      </c>
      <c r="CB632">
        <f>Drivers!CB834</f>
        <v>0</v>
      </c>
      <c r="CC632">
        <f>Drivers!CC834</f>
        <v>0</v>
      </c>
      <c r="CD632">
        <f>Drivers!CD834</f>
        <v>0</v>
      </c>
      <c r="CE632">
        <f>Drivers!CE834</f>
        <v>0</v>
      </c>
      <c r="CF632">
        <f>Drivers!CF834</f>
        <v>0</v>
      </c>
      <c r="CG632">
        <f>Drivers!CG834</f>
        <v>0</v>
      </c>
      <c r="CH632">
        <f>Drivers!CH834</f>
        <v>0</v>
      </c>
      <c r="CI632">
        <f>Drivers!CI834</f>
        <v>0</v>
      </c>
      <c r="CJ632">
        <f>Drivers!CJ834</f>
        <v>0</v>
      </c>
      <c r="CK632">
        <f>Drivers!CK834</f>
        <v>0</v>
      </c>
      <c r="CL632">
        <f>Drivers!CL834</f>
        <v>0</v>
      </c>
      <c r="CM632">
        <f>Drivers!CM834</f>
        <v>0</v>
      </c>
      <c r="CN632">
        <f>Drivers!CN834</f>
        <v>0</v>
      </c>
      <c r="CO632">
        <f>Drivers!CO834</f>
        <v>0</v>
      </c>
      <c r="CP632">
        <f>Drivers!CP834</f>
        <v>0</v>
      </c>
      <c r="CQ632">
        <f>Drivers!CQ834</f>
        <v>0</v>
      </c>
      <c r="CR632">
        <f>Drivers!CR834</f>
        <v>0</v>
      </c>
      <c r="CS632">
        <f>Drivers!CS834</f>
        <v>0</v>
      </c>
      <c r="CT632">
        <f>Drivers!CT834</f>
        <v>0</v>
      </c>
      <c r="CU632">
        <f>Drivers!CU834</f>
        <v>0</v>
      </c>
      <c r="CV632">
        <f>Drivers!CV834</f>
        <v>0</v>
      </c>
      <c r="CW632">
        <f>Drivers!CW834</f>
        <v>0</v>
      </c>
      <c r="CX632">
        <f>Drivers!CX834</f>
        <v>0</v>
      </c>
      <c r="CY632">
        <f>Drivers!CY834</f>
        <v>0</v>
      </c>
      <c r="CZ632">
        <f>Drivers!CZ834</f>
        <v>0</v>
      </c>
      <c r="DA632">
        <f>Drivers!DA834</f>
        <v>0</v>
      </c>
      <c r="DB632">
        <f>Drivers!DB834</f>
        <v>0</v>
      </c>
      <c r="DC632">
        <f>Drivers!DC834</f>
        <v>0</v>
      </c>
      <c r="DD632">
        <f>Drivers!DD834</f>
        <v>0</v>
      </c>
      <c r="DE632">
        <f>Drivers!DE834</f>
        <v>0</v>
      </c>
      <c r="DF632">
        <f>Drivers!DF834</f>
        <v>0</v>
      </c>
      <c r="DG632">
        <f>Drivers!DG834</f>
        <v>0</v>
      </c>
      <c r="DH632">
        <f>Drivers!DH834</f>
        <v>0</v>
      </c>
      <c r="DI632">
        <f>Drivers!DI834</f>
        <v>0</v>
      </c>
      <c r="DJ632">
        <f>Drivers!DJ834</f>
        <v>0</v>
      </c>
      <c r="DK632">
        <f>Drivers!DK834</f>
        <v>0</v>
      </c>
      <c r="DL632">
        <f>Drivers!DL834</f>
        <v>0</v>
      </c>
      <c r="DM632">
        <f>Drivers!DM834</f>
        <v>0</v>
      </c>
      <c r="DN632">
        <f>Drivers!DN834</f>
        <v>0</v>
      </c>
      <c r="DO632">
        <f>Drivers!DO834</f>
        <v>0</v>
      </c>
      <c r="DP632">
        <f>Drivers!DP834</f>
        <v>0</v>
      </c>
      <c r="DQ632">
        <f>Drivers!DQ834</f>
        <v>0</v>
      </c>
      <c r="DR632">
        <f>Drivers!DR834</f>
        <v>0</v>
      </c>
      <c r="DS632">
        <f>Drivers!DS834</f>
        <v>0</v>
      </c>
      <c r="DT632">
        <f>Drivers!DT834</f>
        <v>0</v>
      </c>
      <c r="DU632">
        <f>Drivers!DU834</f>
        <v>0</v>
      </c>
      <c r="DV632">
        <f>Drivers!DV834</f>
        <v>0</v>
      </c>
      <c r="DW632">
        <f>Drivers!DW834</f>
        <v>0</v>
      </c>
      <c r="DX632">
        <f>Drivers!DX834</f>
        <v>0</v>
      </c>
      <c r="DY632">
        <f>Drivers!DY834</f>
        <v>0</v>
      </c>
      <c r="DZ632">
        <f>Drivers!DZ834</f>
        <v>0</v>
      </c>
      <c r="EA632">
        <f>Drivers!EA834</f>
        <v>0</v>
      </c>
      <c r="EB632">
        <f>Drivers!EB834</f>
        <v>0</v>
      </c>
      <c r="EC632">
        <f>Drivers!EC834</f>
        <v>0</v>
      </c>
      <c r="ED632">
        <f>Drivers!ED834</f>
        <v>0</v>
      </c>
      <c r="EE632">
        <f>Drivers!EE834</f>
        <v>0</v>
      </c>
      <c r="EF632">
        <f>Drivers!EF834</f>
        <v>0</v>
      </c>
      <c r="EG632">
        <f>Drivers!EG834</f>
        <v>0</v>
      </c>
      <c r="EH632">
        <f>Drivers!EH834</f>
        <v>0</v>
      </c>
      <c r="EI632">
        <f>Drivers!EI834</f>
        <v>0</v>
      </c>
      <c r="EJ632">
        <f>Drivers!EJ834</f>
        <v>0</v>
      </c>
    </row>
    <row r="633" spans="1:140" hidden="1" outlineLevel="1">
      <c r="A633">
        <f>Drivers!A835</f>
        <v>0</v>
      </c>
      <c r="B633">
        <f>Drivers!B835</f>
        <v>0</v>
      </c>
      <c r="C633">
        <f>Drivers!C835</f>
        <v>0</v>
      </c>
      <c r="D633">
        <f>Drivers!D835</f>
        <v>0</v>
      </c>
      <c r="E633">
        <f>Drivers!E835</f>
        <v>0</v>
      </c>
      <c r="F633">
        <f>Drivers!F835</f>
        <v>0</v>
      </c>
      <c r="G633">
        <f>Drivers!G835</f>
        <v>0</v>
      </c>
      <c r="H633">
        <f>Drivers!H835</f>
        <v>0</v>
      </c>
      <c r="I633" t="str">
        <f>Drivers!I835</f>
        <v>Average Monthly Revenue per Agent (ARPA) - Y/Y Change</v>
      </c>
      <c r="J633">
        <f>Drivers!J835</f>
        <v>0</v>
      </c>
      <c r="K633">
        <f>Drivers!K835</f>
        <v>0</v>
      </c>
      <c r="L633">
        <f>Drivers!L835</f>
        <v>0</v>
      </c>
      <c r="M633">
        <f>Drivers!M835</f>
        <v>0</v>
      </c>
      <c r="N633">
        <f>Drivers!N835</f>
        <v>0</v>
      </c>
      <c r="O633">
        <f>Drivers!O835</f>
        <v>0</v>
      </c>
      <c r="P633">
        <f>Drivers!P835</f>
        <v>0</v>
      </c>
      <c r="Q633">
        <f>Drivers!Q835</f>
        <v>0</v>
      </c>
      <c r="R633">
        <f>Drivers!R835</f>
        <v>0</v>
      </c>
      <c r="S633">
        <f>Drivers!S835</f>
        <v>0</v>
      </c>
      <c r="T633">
        <f>Drivers!T835</f>
        <v>0</v>
      </c>
      <c r="U633">
        <f>Drivers!U835</f>
        <v>0</v>
      </c>
      <c r="V633">
        <f>Drivers!V835</f>
        <v>0</v>
      </c>
      <c r="W633">
        <f>Drivers!W835</f>
        <v>0</v>
      </c>
      <c r="X633">
        <f>Drivers!X835</f>
        <v>0</v>
      </c>
      <c r="Y633">
        <f>Drivers!Y835</f>
        <v>0</v>
      </c>
      <c r="Z633">
        <f>Drivers!Z835</f>
        <v>0</v>
      </c>
      <c r="AA633">
        <f>Drivers!AA835</f>
        <v>0</v>
      </c>
      <c r="AB633">
        <f>Drivers!AB835</f>
        <v>0</v>
      </c>
      <c r="AC633">
        <f>Drivers!AC835</f>
        <v>0</v>
      </c>
      <c r="AD633">
        <f>Drivers!AD835</f>
        <v>0</v>
      </c>
      <c r="AE633">
        <f>Drivers!AE835</f>
        <v>0</v>
      </c>
      <c r="AF633">
        <f>Drivers!AF835</f>
        <v>0</v>
      </c>
      <c r="AG633">
        <f>Drivers!AG835</f>
        <v>0</v>
      </c>
      <c r="AH633">
        <f>Drivers!AH835</f>
        <v>0</v>
      </c>
      <c r="AI633">
        <f>Drivers!AI835</f>
        <v>0</v>
      </c>
      <c r="AJ633">
        <f>Drivers!AJ835</f>
        <v>0</v>
      </c>
      <c r="AK633">
        <f>Drivers!AK835</f>
        <v>0</v>
      </c>
      <c r="AL633">
        <f>Drivers!AL835</f>
        <v>0</v>
      </c>
      <c r="AM633">
        <f>Drivers!AM835</f>
        <v>0</v>
      </c>
      <c r="AN633">
        <f>Drivers!AN835</f>
        <v>0</v>
      </c>
      <c r="AO633">
        <f>Drivers!AO835</f>
        <v>0</v>
      </c>
      <c r="AP633">
        <f>Drivers!AP835</f>
        <v>0</v>
      </c>
      <c r="AQ633">
        <f>Drivers!AQ835</f>
        <v>0</v>
      </c>
      <c r="AR633">
        <f>Drivers!AR835</f>
        <v>0</v>
      </c>
      <c r="AS633">
        <f>Drivers!AS835</f>
        <v>0</v>
      </c>
      <c r="AT633" t="str">
        <f>Drivers!AT835</f>
        <v>--</v>
      </c>
      <c r="AU633" t="str">
        <f>Drivers!AU835</f>
        <v>--</v>
      </c>
      <c r="AV633" t="str">
        <f>Drivers!AV835</f>
        <v>--</v>
      </c>
      <c r="AW633" t="str">
        <f>Drivers!AW835</f>
        <v>--</v>
      </c>
      <c r="AX633" t="str">
        <f>Drivers!AX835</f>
        <v>--</v>
      </c>
      <c r="AY633" t="str">
        <f>Drivers!AY835</f>
        <v>--</v>
      </c>
      <c r="AZ633" t="str">
        <f>Drivers!AZ835</f>
        <v>--</v>
      </c>
      <c r="BA633" t="str">
        <f>Drivers!BA835</f>
        <v>--</v>
      </c>
      <c r="BB633" t="str">
        <f>Drivers!BB835</f>
        <v>--</v>
      </c>
      <c r="BC633">
        <f>Drivers!BC835</f>
        <v>0.13106796116504849</v>
      </c>
      <c r="BD633">
        <f>Drivers!BD835</f>
        <v>3.8626609442059978E-2</v>
      </c>
      <c r="BE633">
        <f>Drivers!BE835</f>
        <v>6.6115702479338845E-2</v>
      </c>
      <c r="BF633">
        <f>Drivers!BF835</f>
        <v>1.9379844961240345E-2</v>
      </c>
      <c r="BG633">
        <f>Drivers!BG835</f>
        <v>0</v>
      </c>
      <c r="BH633">
        <f>Drivers!BH835</f>
        <v>2.6615969581748944E-2</v>
      </c>
      <c r="BI633">
        <f>Drivers!BI835</f>
        <v>-1.1111111111111072E-2</v>
      </c>
      <c r="BJ633">
        <f>Drivers!BJ835</f>
        <v>-2.9962546816479363E-2</v>
      </c>
      <c r="BK633">
        <f>Drivers!BK835</f>
        <v>2.7027027027026973E-2</v>
      </c>
      <c r="BL633">
        <f>Drivers!BL835</f>
        <v>-7.5187969924812581E-3</v>
      </c>
      <c r="BM633">
        <f>Drivers!BM835</f>
        <v>2.6515151515151603E-2</v>
      </c>
      <c r="BN633">
        <f>Drivers!BN835</f>
        <v>5.5350553505534972E-2</v>
      </c>
      <c r="BO633">
        <f>Drivers!BO835</f>
        <v>0.11888111888111896</v>
      </c>
      <c r="BP633">
        <f>Drivers!BP835</f>
        <v>9.0624999999999956E-2</v>
      </c>
      <c r="BQ633">
        <f>Drivers!BQ835</f>
        <v>2.8653295128939771E-2</v>
      </c>
      <c r="BR633">
        <f>Drivers!BR835</f>
        <v>-1.3927576601671321E-2</v>
      </c>
      <c r="BS633">
        <f>Drivers!BS835</f>
        <v>-5.6497175141242417E-3</v>
      </c>
      <c r="BT633">
        <f>Drivers!BT835</f>
        <v>9.0625000000000178E-2</v>
      </c>
      <c r="BU633">
        <f>Drivers!BU835</f>
        <v>2.8653295128939771E-2</v>
      </c>
      <c r="BV633">
        <f>Drivers!BV835</f>
        <v>-3.185616611800457E-2</v>
      </c>
      <c r="BW633">
        <f>Drivers!BW835</f>
        <v>-5.6497175141243527E-3</v>
      </c>
      <c r="BX633">
        <f>Drivers!BX835</f>
        <v>9.0625000000000178E-2</v>
      </c>
      <c r="BY633">
        <f>Drivers!BY835</f>
        <v>2.8653295128939771E-2</v>
      </c>
      <c r="BZ633">
        <f>Drivers!BZ835</f>
        <v>-3.1856166118004459E-2</v>
      </c>
      <c r="CA633">
        <f>Drivers!CA835</f>
        <v>-5.6497175141244638E-3</v>
      </c>
      <c r="CB633">
        <f>Drivers!CB835</f>
        <v>9.0625000000000178E-2</v>
      </c>
      <c r="CC633">
        <f>Drivers!CC835</f>
        <v>2.8653295128939771E-2</v>
      </c>
      <c r="CD633">
        <f>Drivers!CD835</f>
        <v>0</v>
      </c>
      <c r="CE633">
        <f>Drivers!CE835</f>
        <v>0</v>
      </c>
      <c r="CF633">
        <f>Drivers!CF835</f>
        <v>0</v>
      </c>
      <c r="CG633">
        <f>Drivers!CG835</f>
        <v>0</v>
      </c>
      <c r="CH633">
        <f>Drivers!CH835</f>
        <v>0</v>
      </c>
      <c r="CI633">
        <f>Drivers!CI835</f>
        <v>0</v>
      </c>
      <c r="CJ633">
        <f>Drivers!CJ835</f>
        <v>0</v>
      </c>
      <c r="CK633">
        <f>Drivers!CK835</f>
        <v>0</v>
      </c>
      <c r="CL633">
        <f>Drivers!CL835</f>
        <v>0</v>
      </c>
      <c r="CM633">
        <f>Drivers!CM835</f>
        <v>0</v>
      </c>
      <c r="CN633">
        <f>Drivers!CN835</f>
        <v>0</v>
      </c>
      <c r="CO633">
        <f>Drivers!CO835</f>
        <v>0</v>
      </c>
      <c r="CP633">
        <f>Drivers!CP835</f>
        <v>0</v>
      </c>
      <c r="CQ633">
        <f>Drivers!CQ835</f>
        <v>0</v>
      </c>
      <c r="CR633">
        <f>Drivers!CR835</f>
        <v>0</v>
      </c>
      <c r="CS633">
        <f>Drivers!CS835</f>
        <v>0</v>
      </c>
      <c r="CT633">
        <f>Drivers!CT835</f>
        <v>0</v>
      </c>
      <c r="CU633">
        <f>Drivers!CU835</f>
        <v>0</v>
      </c>
      <c r="CV633">
        <f>Drivers!CV835</f>
        <v>0</v>
      </c>
      <c r="CW633">
        <f>Drivers!CW835</f>
        <v>0</v>
      </c>
      <c r="CX633">
        <f>Drivers!CX835</f>
        <v>0</v>
      </c>
      <c r="CY633">
        <f>Drivers!CY835</f>
        <v>0</v>
      </c>
      <c r="CZ633">
        <f>Drivers!CZ835</f>
        <v>0</v>
      </c>
      <c r="DA633">
        <f>Drivers!DA835</f>
        <v>0</v>
      </c>
      <c r="DB633">
        <f>Drivers!DB835</f>
        <v>0</v>
      </c>
      <c r="DC633">
        <f>Drivers!DC835</f>
        <v>0</v>
      </c>
      <c r="DD633">
        <f>Drivers!DD835</f>
        <v>0</v>
      </c>
      <c r="DE633">
        <f>Drivers!DE835</f>
        <v>0</v>
      </c>
      <c r="DF633">
        <f>Drivers!DF835</f>
        <v>0</v>
      </c>
      <c r="DG633">
        <f>Drivers!DG835</f>
        <v>0</v>
      </c>
      <c r="DH633">
        <f>Drivers!DH835</f>
        <v>0</v>
      </c>
      <c r="DI633">
        <f>Drivers!DI835</f>
        <v>0</v>
      </c>
      <c r="DJ633">
        <f>Drivers!DJ835</f>
        <v>0</v>
      </c>
      <c r="DK633">
        <f>Drivers!DK835</f>
        <v>0</v>
      </c>
      <c r="DL633">
        <f>Drivers!DL835</f>
        <v>0</v>
      </c>
      <c r="DM633">
        <f>Drivers!DM835</f>
        <v>0</v>
      </c>
      <c r="DN633">
        <f>Drivers!DN835</f>
        <v>0</v>
      </c>
      <c r="DO633">
        <f>Drivers!DO835</f>
        <v>0</v>
      </c>
      <c r="DP633">
        <f>Drivers!DP835</f>
        <v>0</v>
      </c>
      <c r="DQ633">
        <f>Drivers!DQ835</f>
        <v>0</v>
      </c>
      <c r="DR633">
        <f>Drivers!DR835</f>
        <v>0</v>
      </c>
      <c r="DS633">
        <f>Drivers!DS835</f>
        <v>0</v>
      </c>
      <c r="DT633">
        <f>Drivers!DT835</f>
        <v>0</v>
      </c>
      <c r="DU633">
        <f>Drivers!DU835</f>
        <v>0</v>
      </c>
      <c r="DV633">
        <f>Drivers!DV835</f>
        <v>0</v>
      </c>
      <c r="DW633">
        <f>Drivers!DW835</f>
        <v>0</v>
      </c>
      <c r="DX633">
        <f>Drivers!DX835</f>
        <v>0</v>
      </c>
      <c r="DY633">
        <f>Drivers!DY835</f>
        <v>0</v>
      </c>
      <c r="DZ633">
        <f>Drivers!DZ835</f>
        <v>0</v>
      </c>
      <c r="EA633">
        <f>Drivers!EA835</f>
        <v>0</v>
      </c>
      <c r="EB633">
        <f>Drivers!EB835</f>
        <v>0</v>
      </c>
      <c r="EC633">
        <f>Drivers!EC835</f>
        <v>0</v>
      </c>
      <c r="ED633">
        <f>Drivers!ED835</f>
        <v>0</v>
      </c>
      <c r="EE633">
        <f>Drivers!EE835</f>
        <v>0</v>
      </c>
      <c r="EF633">
        <f>Drivers!EF835</f>
        <v>0</v>
      </c>
      <c r="EG633">
        <f>Drivers!EG835</f>
        <v>0</v>
      </c>
      <c r="EH633">
        <f>Drivers!EH835</f>
        <v>0</v>
      </c>
      <c r="EI633">
        <f>Drivers!EI835</f>
        <v>0</v>
      </c>
      <c r="EJ633">
        <f>Drivers!EJ835</f>
        <v>0</v>
      </c>
    </row>
    <row r="634" spans="1:140" hidden="1" outlineLevel="1">
      <c r="A634">
        <f>Drivers!A836</f>
        <v>0</v>
      </c>
      <c r="B634">
        <f>Drivers!B836</f>
        <v>0</v>
      </c>
      <c r="C634">
        <f>Drivers!C836</f>
        <v>0</v>
      </c>
      <c r="D634">
        <f>Drivers!D836</f>
        <v>0</v>
      </c>
      <c r="E634">
        <f>Drivers!E836</f>
        <v>0</v>
      </c>
      <c r="F634">
        <f>Drivers!F836</f>
        <v>0</v>
      </c>
      <c r="G634">
        <f>Drivers!G836</f>
        <v>0</v>
      </c>
      <c r="H634">
        <f>Drivers!H836</f>
        <v>0</v>
      </c>
      <c r="I634">
        <f>Drivers!I836</f>
        <v>0</v>
      </c>
      <c r="J634">
        <f>Drivers!J836</f>
        <v>0</v>
      </c>
      <c r="K634">
        <f>Drivers!K836</f>
        <v>0</v>
      </c>
      <c r="L634">
        <f>Drivers!L836</f>
        <v>0</v>
      </c>
      <c r="M634">
        <f>Drivers!M836</f>
        <v>0</v>
      </c>
      <c r="N634">
        <f>Drivers!N836</f>
        <v>0</v>
      </c>
      <c r="O634">
        <f>Drivers!O836</f>
        <v>0</v>
      </c>
      <c r="P634">
        <f>Drivers!P836</f>
        <v>0</v>
      </c>
      <c r="Q634">
        <f>Drivers!Q836</f>
        <v>0</v>
      </c>
      <c r="R634">
        <f>Drivers!R836</f>
        <v>0</v>
      </c>
      <c r="S634">
        <f>Drivers!S836</f>
        <v>0</v>
      </c>
      <c r="T634">
        <f>Drivers!T836</f>
        <v>0</v>
      </c>
      <c r="U634">
        <f>Drivers!U836</f>
        <v>0</v>
      </c>
      <c r="V634">
        <f>Drivers!V836</f>
        <v>0</v>
      </c>
      <c r="W634">
        <f>Drivers!W836</f>
        <v>0</v>
      </c>
      <c r="X634">
        <f>Drivers!X836</f>
        <v>0</v>
      </c>
      <c r="Y634">
        <f>Drivers!Y836</f>
        <v>0</v>
      </c>
      <c r="Z634">
        <f>Drivers!Z836</f>
        <v>0</v>
      </c>
      <c r="AA634">
        <f>Drivers!AA836</f>
        <v>0</v>
      </c>
      <c r="AB634">
        <f>Drivers!AB836</f>
        <v>0</v>
      </c>
      <c r="AC634">
        <f>Drivers!AC836</f>
        <v>0</v>
      </c>
      <c r="AD634">
        <f>Drivers!AD836</f>
        <v>0</v>
      </c>
      <c r="AE634">
        <f>Drivers!AE836</f>
        <v>0</v>
      </c>
      <c r="AF634">
        <f>Drivers!AF836</f>
        <v>0</v>
      </c>
      <c r="AG634">
        <f>Drivers!AG836</f>
        <v>0</v>
      </c>
      <c r="AH634">
        <f>Drivers!AH836</f>
        <v>0</v>
      </c>
      <c r="AI634">
        <f>Drivers!AI836</f>
        <v>0</v>
      </c>
      <c r="AJ634">
        <f>Drivers!AJ836</f>
        <v>0</v>
      </c>
      <c r="AK634">
        <f>Drivers!AK836</f>
        <v>0</v>
      </c>
      <c r="AL634">
        <f>Drivers!AL836</f>
        <v>0</v>
      </c>
      <c r="AM634">
        <f>Drivers!AM836</f>
        <v>0</v>
      </c>
      <c r="AN634">
        <f>Drivers!AN836</f>
        <v>0</v>
      </c>
      <c r="AO634">
        <f>Drivers!AO836</f>
        <v>0</v>
      </c>
      <c r="AP634">
        <f>Drivers!AP836</f>
        <v>0</v>
      </c>
      <c r="AQ634">
        <f>Drivers!AQ836</f>
        <v>0</v>
      </c>
      <c r="AR634">
        <f>Drivers!AR836</f>
        <v>0</v>
      </c>
      <c r="AS634">
        <f>Drivers!AS836</f>
        <v>0</v>
      </c>
      <c r="AT634">
        <f>Drivers!AT836</f>
        <v>0</v>
      </c>
      <c r="AU634">
        <f>Drivers!AU836</f>
        <v>0</v>
      </c>
      <c r="AV634">
        <f>Drivers!AV836</f>
        <v>0</v>
      </c>
      <c r="AW634">
        <f>Drivers!AW836</f>
        <v>0</v>
      </c>
      <c r="AX634">
        <f>Drivers!AX836</f>
        <v>0</v>
      </c>
      <c r="AY634">
        <f>Drivers!AY836</f>
        <v>0</v>
      </c>
      <c r="AZ634">
        <f>Drivers!AZ836</f>
        <v>0</v>
      </c>
      <c r="BA634">
        <f>Drivers!BA836</f>
        <v>0</v>
      </c>
      <c r="BB634">
        <f>Drivers!BB836</f>
        <v>0</v>
      </c>
      <c r="BC634">
        <f>Drivers!BC836</f>
        <v>0</v>
      </c>
      <c r="BD634">
        <f>Drivers!BD836</f>
        <v>0</v>
      </c>
      <c r="BE634">
        <f>Drivers!BE836</f>
        <v>0</v>
      </c>
      <c r="BF634">
        <f>Drivers!BF836</f>
        <v>0</v>
      </c>
      <c r="BG634">
        <f>Drivers!BG836</f>
        <v>0</v>
      </c>
      <c r="BH634">
        <f>Drivers!BH836</f>
        <v>0</v>
      </c>
      <c r="BI634">
        <f>Drivers!BI836</f>
        <v>0</v>
      </c>
      <c r="BJ634">
        <f>Drivers!BJ836</f>
        <v>0</v>
      </c>
      <c r="BK634">
        <f>Drivers!BK836</f>
        <v>0</v>
      </c>
      <c r="BL634">
        <f>Drivers!BL836</f>
        <v>0</v>
      </c>
      <c r="BM634">
        <f>Drivers!BM836</f>
        <v>0</v>
      </c>
      <c r="BN634">
        <f>Drivers!BN836</f>
        <v>0</v>
      </c>
      <c r="BO634">
        <f>Drivers!BO836</f>
        <v>0</v>
      </c>
      <c r="BP634">
        <f>Drivers!BP836</f>
        <v>0</v>
      </c>
      <c r="BQ634">
        <f>Drivers!BQ836</f>
        <v>0</v>
      </c>
      <c r="BR634">
        <f>Drivers!BR836</f>
        <v>0</v>
      </c>
      <c r="BS634">
        <f>Drivers!BS836</f>
        <v>0</v>
      </c>
      <c r="BT634">
        <f>Drivers!BT836</f>
        <v>0</v>
      </c>
      <c r="BU634">
        <f>Drivers!BU836</f>
        <v>0</v>
      </c>
      <c r="BV634">
        <f>Drivers!BV836</f>
        <v>0</v>
      </c>
      <c r="BW634">
        <f>Drivers!BW836</f>
        <v>0</v>
      </c>
      <c r="BX634">
        <f>Drivers!BX836</f>
        <v>0</v>
      </c>
      <c r="BY634">
        <f>Drivers!BY836</f>
        <v>0</v>
      </c>
      <c r="BZ634">
        <f>Drivers!BZ836</f>
        <v>0</v>
      </c>
      <c r="CA634">
        <f>Drivers!CA836</f>
        <v>0</v>
      </c>
      <c r="CB634">
        <f>Drivers!CB836</f>
        <v>0</v>
      </c>
      <c r="CC634">
        <f>Drivers!CC836</f>
        <v>0</v>
      </c>
      <c r="CD634">
        <f>Drivers!CD836</f>
        <v>0</v>
      </c>
      <c r="CE634">
        <f>Drivers!CE836</f>
        <v>0</v>
      </c>
      <c r="CF634">
        <f>Drivers!CF836</f>
        <v>0</v>
      </c>
      <c r="CG634">
        <f>Drivers!CG836</f>
        <v>0</v>
      </c>
      <c r="CH634">
        <f>Drivers!CH836</f>
        <v>0</v>
      </c>
      <c r="CI634">
        <f>Drivers!CI836</f>
        <v>0</v>
      </c>
      <c r="CJ634">
        <f>Drivers!CJ836</f>
        <v>0</v>
      </c>
      <c r="CK634">
        <f>Drivers!CK836</f>
        <v>0</v>
      </c>
      <c r="CL634">
        <f>Drivers!CL836</f>
        <v>0</v>
      </c>
      <c r="CM634">
        <f>Drivers!CM836</f>
        <v>0</v>
      </c>
      <c r="CN634">
        <f>Drivers!CN836</f>
        <v>0</v>
      </c>
      <c r="CO634">
        <f>Drivers!CO836</f>
        <v>0</v>
      </c>
      <c r="CP634">
        <f>Drivers!CP836</f>
        <v>0</v>
      </c>
      <c r="CQ634">
        <f>Drivers!CQ836</f>
        <v>0</v>
      </c>
      <c r="CR634">
        <f>Drivers!CR836</f>
        <v>0</v>
      </c>
      <c r="CS634">
        <f>Drivers!CS836</f>
        <v>0</v>
      </c>
      <c r="CT634">
        <f>Drivers!CT836</f>
        <v>0</v>
      </c>
      <c r="CU634">
        <f>Drivers!CU836</f>
        <v>0</v>
      </c>
      <c r="CV634">
        <f>Drivers!CV836</f>
        <v>0</v>
      </c>
      <c r="CW634">
        <f>Drivers!CW836</f>
        <v>0</v>
      </c>
      <c r="CX634">
        <f>Drivers!CX836</f>
        <v>0</v>
      </c>
      <c r="CY634">
        <f>Drivers!CY836</f>
        <v>0</v>
      </c>
      <c r="CZ634">
        <f>Drivers!CZ836</f>
        <v>0</v>
      </c>
      <c r="DA634">
        <f>Drivers!DA836</f>
        <v>0</v>
      </c>
      <c r="DB634">
        <f>Drivers!DB836</f>
        <v>0</v>
      </c>
      <c r="DC634">
        <f>Drivers!DC836</f>
        <v>0</v>
      </c>
      <c r="DD634">
        <f>Drivers!DD836</f>
        <v>0</v>
      </c>
      <c r="DE634">
        <f>Drivers!DE836</f>
        <v>0</v>
      </c>
      <c r="DF634">
        <f>Drivers!DF836</f>
        <v>0</v>
      </c>
      <c r="DG634">
        <f>Drivers!DG836</f>
        <v>0</v>
      </c>
      <c r="DH634">
        <f>Drivers!DH836</f>
        <v>0</v>
      </c>
      <c r="DI634">
        <f>Drivers!DI836</f>
        <v>0</v>
      </c>
      <c r="DJ634">
        <f>Drivers!DJ836</f>
        <v>0</v>
      </c>
      <c r="DK634">
        <f>Drivers!DK836</f>
        <v>0</v>
      </c>
      <c r="DL634">
        <f>Drivers!DL836</f>
        <v>0</v>
      </c>
      <c r="DM634">
        <f>Drivers!DM836</f>
        <v>0</v>
      </c>
      <c r="DN634">
        <f>Drivers!DN836</f>
        <v>0</v>
      </c>
      <c r="DO634">
        <f>Drivers!DO836</f>
        <v>0</v>
      </c>
      <c r="DP634">
        <f>Drivers!DP836</f>
        <v>0</v>
      </c>
      <c r="DQ634">
        <f>Drivers!DQ836</f>
        <v>0</v>
      </c>
      <c r="DR634">
        <f>Drivers!DR836</f>
        <v>0</v>
      </c>
      <c r="DS634">
        <f>Drivers!DS836</f>
        <v>0</v>
      </c>
      <c r="DT634">
        <f>Drivers!DT836</f>
        <v>0</v>
      </c>
      <c r="DU634">
        <f>Drivers!DU836</f>
        <v>0</v>
      </c>
      <c r="DV634">
        <f>Drivers!DV836</f>
        <v>0</v>
      </c>
      <c r="DW634">
        <f>Drivers!DW836</f>
        <v>0</v>
      </c>
      <c r="DX634">
        <f>Drivers!DX836</f>
        <v>0</v>
      </c>
      <c r="DY634">
        <f>Drivers!DY836</f>
        <v>0</v>
      </c>
      <c r="DZ634">
        <f>Drivers!DZ836</f>
        <v>0</v>
      </c>
      <c r="EA634">
        <f>Drivers!EA836</f>
        <v>0</v>
      </c>
      <c r="EB634">
        <f>Drivers!EB836</f>
        <v>0</v>
      </c>
      <c r="EC634">
        <f>Drivers!EC836</f>
        <v>0</v>
      </c>
      <c r="ED634">
        <f>Drivers!ED836</f>
        <v>0</v>
      </c>
      <c r="EE634">
        <f>Drivers!EE836</f>
        <v>0</v>
      </c>
      <c r="EF634">
        <f>Drivers!EF836</f>
        <v>0</v>
      </c>
      <c r="EG634">
        <f>Drivers!EG836</f>
        <v>0</v>
      </c>
      <c r="EH634">
        <f>Drivers!EH836</f>
        <v>0</v>
      </c>
      <c r="EI634">
        <f>Drivers!EI836</f>
        <v>0</v>
      </c>
      <c r="EJ634">
        <f>Drivers!EJ836</f>
        <v>0</v>
      </c>
    </row>
    <row r="635" spans="1:140" hidden="1" outlineLevel="1">
      <c r="A635">
        <f>Drivers!A837</f>
        <v>0</v>
      </c>
      <c r="B635">
        <f>Drivers!B837</f>
        <v>0</v>
      </c>
      <c r="C635">
        <f>Drivers!C837</f>
        <v>0</v>
      </c>
      <c r="D635">
        <f>Drivers!D837</f>
        <v>0</v>
      </c>
      <c r="E635">
        <f>Drivers!E837</f>
        <v>0</v>
      </c>
      <c r="F635">
        <f>Drivers!F837</f>
        <v>0</v>
      </c>
      <c r="G635">
        <f>Drivers!G837</f>
        <v>0</v>
      </c>
      <c r="H635">
        <f>Drivers!H837</f>
        <v>0</v>
      </c>
      <c r="I635" t="str">
        <f>Drivers!I837</f>
        <v>Consumer loan requests</v>
      </c>
      <c r="J635">
        <f>Drivers!J837</f>
        <v>0</v>
      </c>
      <c r="K635">
        <f>Drivers!K837</f>
        <v>0</v>
      </c>
      <c r="L635">
        <f>Drivers!L837</f>
        <v>0</v>
      </c>
      <c r="M635">
        <f>Drivers!M837</f>
        <v>0</v>
      </c>
      <c r="N635">
        <f>Drivers!N837</f>
        <v>0</v>
      </c>
      <c r="O635">
        <f>Drivers!O837</f>
        <v>0</v>
      </c>
      <c r="P635">
        <f>Drivers!P837</f>
        <v>0</v>
      </c>
      <c r="Q635">
        <f>Drivers!Q837</f>
        <v>0</v>
      </c>
      <c r="R635">
        <f>Drivers!R837</f>
        <v>0</v>
      </c>
      <c r="S635">
        <f>Drivers!S837</f>
        <v>0</v>
      </c>
      <c r="T635">
        <f>Drivers!T837</f>
        <v>0</v>
      </c>
      <c r="U635">
        <f>Drivers!U837</f>
        <v>0</v>
      </c>
      <c r="V635">
        <f>Drivers!V837</f>
        <v>0</v>
      </c>
      <c r="W635">
        <f>Drivers!W837</f>
        <v>0</v>
      </c>
      <c r="X635">
        <f>Drivers!X837</f>
        <v>0</v>
      </c>
      <c r="Y635">
        <f>Drivers!Y837</f>
        <v>0</v>
      </c>
      <c r="Z635">
        <f>Drivers!Z837</f>
        <v>0</v>
      </c>
      <c r="AA635">
        <f>Drivers!AA837</f>
        <v>0</v>
      </c>
      <c r="AB635">
        <f>Drivers!AB837</f>
        <v>0</v>
      </c>
      <c r="AC635">
        <f>Drivers!AC837</f>
        <v>0</v>
      </c>
      <c r="AD635">
        <f>Drivers!AD837</f>
        <v>0</v>
      </c>
      <c r="AE635">
        <f>Drivers!AE837</f>
        <v>0</v>
      </c>
      <c r="AF635">
        <f>Drivers!AF837</f>
        <v>0</v>
      </c>
      <c r="AG635">
        <f>Drivers!AG837</f>
        <v>0</v>
      </c>
      <c r="AH635">
        <f>Drivers!AH837</f>
        <v>0</v>
      </c>
      <c r="AI635">
        <f>Drivers!AI837</f>
        <v>0</v>
      </c>
      <c r="AJ635">
        <f>Drivers!AJ837</f>
        <v>0</v>
      </c>
      <c r="AK635">
        <f>Drivers!AK837</f>
        <v>0</v>
      </c>
      <c r="AL635">
        <f>Drivers!AL837</f>
        <v>0</v>
      </c>
      <c r="AM635">
        <f>Drivers!AM837</f>
        <v>0</v>
      </c>
      <c r="AN635">
        <f>Drivers!AN837</f>
        <v>0</v>
      </c>
      <c r="AO635">
        <f>Drivers!AO837</f>
        <v>0</v>
      </c>
      <c r="AP635">
        <f>Drivers!AP837</f>
        <v>0</v>
      </c>
      <c r="AQ635">
        <f>Drivers!AQ837</f>
        <v>0</v>
      </c>
      <c r="AR635">
        <f>Drivers!AR837</f>
        <v>0</v>
      </c>
      <c r="AS635">
        <f>Drivers!AS837</f>
        <v>0</v>
      </c>
      <c r="AT635" t="str">
        <f>Drivers!AT837</f>
        <v>--</v>
      </c>
      <c r="AU635">
        <f>Drivers!AU837</f>
        <v>0.62376237623762365</v>
      </c>
      <c r="AV635">
        <f>Drivers!AV837</f>
        <v>-9.1463414634146423E-2</v>
      </c>
      <c r="AW635">
        <f>Drivers!AW837</f>
        <v>-8.0536912751677736E-2</v>
      </c>
      <c r="AX635">
        <f>Drivers!AX837</f>
        <v>6.5693430656934115E-2</v>
      </c>
      <c r="AY635">
        <f>Drivers!AY837</f>
        <v>0.51369863013698636</v>
      </c>
      <c r="AZ635">
        <f>Drivers!AZ837</f>
        <v>2.497737556561086</v>
      </c>
      <c r="BA635">
        <f>Drivers!BA837</f>
        <v>-0.10996119016817607</v>
      </c>
      <c r="BB635">
        <f>Drivers!BB837</f>
        <v>0.43023255813953498</v>
      </c>
      <c r="BC635">
        <f>Drivers!BC837</f>
        <v>0.23780487804878048</v>
      </c>
      <c r="BD635">
        <f>Drivers!BD837</f>
        <v>0.37356321839080464</v>
      </c>
      <c r="BE635">
        <f>Drivers!BE837</f>
        <v>-3.5863717872086642E-3</v>
      </c>
      <c r="BF635">
        <f>Drivers!BF837</f>
        <v>0.56508698260347923</v>
      </c>
      <c r="BG635">
        <f>Drivers!BG837</f>
        <v>0.10233806055960137</v>
      </c>
      <c r="BH635">
        <f>Drivers!BH837</f>
        <v>9.7009735744088887E-2</v>
      </c>
      <c r="BI635">
        <f>Drivers!BI837</f>
        <v>1.3312202852614918E-2</v>
      </c>
      <c r="BJ635">
        <f>Drivers!BJ837</f>
        <v>0.41476384110103215</v>
      </c>
      <c r="BK635">
        <f>Drivers!BK837</f>
        <v>0.17842140172451915</v>
      </c>
      <c r="BL635">
        <f>Drivers!BL837</f>
        <v>0.11088180112570356</v>
      </c>
      <c r="BM635">
        <f>Drivers!BM837</f>
        <v>-0.24894443506164499</v>
      </c>
      <c r="BN635">
        <f>Drivers!BN837</f>
        <v>0.32089048796941744</v>
      </c>
      <c r="BO635">
        <f>Drivers!BO837</f>
        <v>-6.9288389513108672E-2</v>
      </c>
      <c r="BP635">
        <f>Drivers!BP837</f>
        <v>0.28205597219681744</v>
      </c>
      <c r="BQ635">
        <f>Drivers!BQ837</f>
        <v>5.5785418747324789E-2</v>
      </c>
      <c r="BR635">
        <f>Drivers!BR837</f>
        <v>0.75675675675675658</v>
      </c>
      <c r="BS635">
        <f>Drivers!BS837</f>
        <v>-0.51638076923076937</v>
      </c>
      <c r="BT635">
        <f>Drivers!BT837</f>
        <v>0.28205597219681744</v>
      </c>
      <c r="BU635">
        <f>Drivers!BU837</f>
        <v>5.5785418747324789E-2</v>
      </c>
      <c r="BV635">
        <f>Drivers!BV837</f>
        <v>0.7567567567567568</v>
      </c>
      <c r="BW635">
        <f>Drivers!BW837</f>
        <v>-0.51638076923076937</v>
      </c>
      <c r="BX635">
        <f>Drivers!BX837</f>
        <v>0.28205597219681744</v>
      </c>
      <c r="BY635">
        <f>Drivers!BY837</f>
        <v>5.5785418747325011E-2</v>
      </c>
      <c r="BZ635">
        <f>Drivers!BZ837</f>
        <v>0.75675675675675702</v>
      </c>
      <c r="CA635">
        <f>Drivers!CA837</f>
        <v>-0.51638076923076937</v>
      </c>
      <c r="CB635">
        <f>Drivers!CB837</f>
        <v>0.28205597219681722</v>
      </c>
      <c r="CC635">
        <f>Drivers!CC837</f>
        <v>5.5785418747325011E-2</v>
      </c>
      <c r="CD635">
        <f>Drivers!CD837</f>
        <v>0</v>
      </c>
      <c r="CE635">
        <f>Drivers!CE837</f>
        <v>0</v>
      </c>
      <c r="CF635">
        <f>Drivers!CF837</f>
        <v>0</v>
      </c>
      <c r="CG635">
        <f>Drivers!CG837</f>
        <v>0</v>
      </c>
      <c r="CH635">
        <f>Drivers!CH837</f>
        <v>0</v>
      </c>
      <c r="CI635">
        <f>Drivers!CI837</f>
        <v>0</v>
      </c>
      <c r="CJ635">
        <f>Drivers!CJ837</f>
        <v>0</v>
      </c>
      <c r="CK635">
        <f>Drivers!CK837</f>
        <v>0</v>
      </c>
      <c r="CL635">
        <f>Drivers!CL837</f>
        <v>0</v>
      </c>
      <c r="CM635">
        <f>Drivers!CM837</f>
        <v>0</v>
      </c>
      <c r="CN635">
        <f>Drivers!CN837</f>
        <v>0</v>
      </c>
      <c r="CO635">
        <f>Drivers!CO837</f>
        <v>0</v>
      </c>
      <c r="CP635">
        <f>Drivers!CP837</f>
        <v>0</v>
      </c>
      <c r="CQ635">
        <f>Drivers!CQ837</f>
        <v>0</v>
      </c>
      <c r="CR635">
        <f>Drivers!CR837</f>
        <v>0</v>
      </c>
      <c r="CS635">
        <f>Drivers!CS837</f>
        <v>0</v>
      </c>
      <c r="CT635">
        <f>Drivers!CT837</f>
        <v>0</v>
      </c>
      <c r="CU635">
        <f>Drivers!CU837</f>
        <v>0</v>
      </c>
      <c r="CV635">
        <f>Drivers!CV837</f>
        <v>0</v>
      </c>
      <c r="CW635">
        <f>Drivers!CW837</f>
        <v>0</v>
      </c>
      <c r="CX635">
        <f>Drivers!CX837</f>
        <v>0</v>
      </c>
      <c r="CY635">
        <f>Drivers!CY837</f>
        <v>0</v>
      </c>
      <c r="CZ635">
        <f>Drivers!CZ837</f>
        <v>0</v>
      </c>
      <c r="DA635">
        <f>Drivers!DA837</f>
        <v>0</v>
      </c>
      <c r="DB635">
        <f>Drivers!DB837</f>
        <v>0</v>
      </c>
      <c r="DC635">
        <f>Drivers!DC837</f>
        <v>0</v>
      </c>
      <c r="DD635">
        <f>Drivers!DD837</f>
        <v>0</v>
      </c>
      <c r="DE635">
        <f>Drivers!DE837</f>
        <v>0</v>
      </c>
      <c r="DF635">
        <f>Drivers!DF837</f>
        <v>0</v>
      </c>
      <c r="DG635">
        <f>Drivers!DG837</f>
        <v>0</v>
      </c>
      <c r="DH635">
        <f>Drivers!DH837</f>
        <v>0</v>
      </c>
      <c r="DI635">
        <f>Drivers!DI837</f>
        <v>0</v>
      </c>
      <c r="DJ635">
        <f>Drivers!DJ837</f>
        <v>0</v>
      </c>
      <c r="DK635">
        <f>Drivers!DK837</f>
        <v>0</v>
      </c>
      <c r="DL635">
        <f>Drivers!DL837</f>
        <v>0</v>
      </c>
      <c r="DM635">
        <f>Drivers!DM837</f>
        <v>0</v>
      </c>
      <c r="DN635">
        <f>Drivers!DN837</f>
        <v>0</v>
      </c>
      <c r="DO635">
        <f>Drivers!DO837</f>
        <v>0</v>
      </c>
      <c r="DP635">
        <f>Drivers!DP837</f>
        <v>0</v>
      </c>
      <c r="DQ635">
        <f>Drivers!DQ837</f>
        <v>0</v>
      </c>
      <c r="DR635">
        <f>Drivers!DR837</f>
        <v>0</v>
      </c>
      <c r="DS635">
        <f>Drivers!DS837</f>
        <v>0</v>
      </c>
      <c r="DT635">
        <f>Drivers!DT837</f>
        <v>0</v>
      </c>
      <c r="DU635">
        <f>Drivers!DU837</f>
        <v>0</v>
      </c>
      <c r="DV635">
        <f>Drivers!DV837</f>
        <v>0</v>
      </c>
      <c r="DW635">
        <f>Drivers!DW837</f>
        <v>0</v>
      </c>
      <c r="DX635">
        <f>Drivers!DX837</f>
        <v>0</v>
      </c>
      <c r="DY635">
        <f>Drivers!DY837</f>
        <v>0</v>
      </c>
      <c r="DZ635">
        <f>Drivers!DZ837</f>
        <v>0</v>
      </c>
      <c r="EA635">
        <f>Drivers!EA837</f>
        <v>0</v>
      </c>
      <c r="EB635">
        <f>Drivers!EB837</f>
        <v>0</v>
      </c>
      <c r="EC635">
        <f>Drivers!EC837</f>
        <v>0</v>
      </c>
      <c r="ED635">
        <f>Drivers!ED837</f>
        <v>0</v>
      </c>
      <c r="EE635">
        <f>Drivers!EE837</f>
        <v>0</v>
      </c>
      <c r="EF635">
        <f>Drivers!EF837</f>
        <v>0</v>
      </c>
      <c r="EG635">
        <f>Drivers!EG837</f>
        <v>0</v>
      </c>
      <c r="EH635">
        <f>Drivers!EH837</f>
        <v>0</v>
      </c>
      <c r="EI635">
        <f>Drivers!EI837</f>
        <v>0</v>
      </c>
      <c r="EJ635">
        <f>Drivers!EJ837</f>
        <v>0</v>
      </c>
    </row>
    <row r="636" spans="1:140" hidden="1" outlineLevel="1">
      <c r="A636">
        <f>Drivers!A838</f>
        <v>0</v>
      </c>
      <c r="B636">
        <f>Drivers!B838</f>
        <v>0</v>
      </c>
      <c r="C636">
        <f>Drivers!C838</f>
        <v>0</v>
      </c>
      <c r="D636">
        <f>Drivers!D838</f>
        <v>0</v>
      </c>
      <c r="E636">
        <f>Drivers!E838</f>
        <v>0</v>
      </c>
      <c r="F636">
        <f>Drivers!F838</f>
        <v>0</v>
      </c>
      <c r="G636">
        <f>Drivers!G838</f>
        <v>0</v>
      </c>
      <c r="H636">
        <f>Drivers!H838</f>
        <v>0</v>
      </c>
      <c r="I636" t="str">
        <f>Drivers!I838</f>
        <v>Average Revenue Per Request</v>
      </c>
      <c r="J636">
        <f>Drivers!J838</f>
        <v>0</v>
      </c>
      <c r="K636">
        <f>Drivers!K838</f>
        <v>0</v>
      </c>
      <c r="L636">
        <f>Drivers!L838</f>
        <v>0</v>
      </c>
      <c r="M636">
        <f>Drivers!M838</f>
        <v>0</v>
      </c>
      <c r="N636">
        <f>Drivers!N838</f>
        <v>0</v>
      </c>
      <c r="O636">
        <f>Drivers!O838</f>
        <v>0</v>
      </c>
      <c r="P636">
        <f>Drivers!P838</f>
        <v>0</v>
      </c>
      <c r="Q636">
        <f>Drivers!Q838</f>
        <v>0</v>
      </c>
      <c r="R636">
        <f>Drivers!R838</f>
        <v>0</v>
      </c>
      <c r="S636">
        <f>Drivers!S838</f>
        <v>0</v>
      </c>
      <c r="T636">
        <f>Drivers!T838</f>
        <v>0</v>
      </c>
      <c r="U636">
        <f>Drivers!U838</f>
        <v>0</v>
      </c>
      <c r="V636">
        <f>Drivers!V838</f>
        <v>0</v>
      </c>
      <c r="W636">
        <f>Drivers!W838</f>
        <v>0</v>
      </c>
      <c r="X636">
        <f>Drivers!X838</f>
        <v>0</v>
      </c>
      <c r="Y636">
        <f>Drivers!Y838</f>
        <v>0</v>
      </c>
      <c r="Z636">
        <f>Drivers!Z838</f>
        <v>0</v>
      </c>
      <c r="AA636">
        <f>Drivers!AA838</f>
        <v>0</v>
      </c>
      <c r="AB636">
        <f>Drivers!AB838</f>
        <v>0</v>
      </c>
      <c r="AC636">
        <f>Drivers!AC838</f>
        <v>0</v>
      </c>
      <c r="AD636">
        <f>Drivers!AD838</f>
        <v>0</v>
      </c>
      <c r="AE636">
        <f>Drivers!AE838</f>
        <v>0</v>
      </c>
      <c r="AF636">
        <f>Drivers!AF838</f>
        <v>0</v>
      </c>
      <c r="AG636">
        <f>Drivers!AG838</f>
        <v>0</v>
      </c>
      <c r="AH636">
        <f>Drivers!AH838</f>
        <v>0</v>
      </c>
      <c r="AI636">
        <f>Drivers!AI838</f>
        <v>0</v>
      </c>
      <c r="AJ636">
        <f>Drivers!AJ838</f>
        <v>0</v>
      </c>
      <c r="AK636">
        <f>Drivers!AK838</f>
        <v>0</v>
      </c>
      <c r="AL636">
        <f>Drivers!AL838</f>
        <v>0</v>
      </c>
      <c r="AM636">
        <f>Drivers!AM838</f>
        <v>0</v>
      </c>
      <c r="AN636">
        <f>Drivers!AN838</f>
        <v>0</v>
      </c>
      <c r="AO636">
        <f>Drivers!AO838</f>
        <v>0</v>
      </c>
      <c r="AP636">
        <f>Drivers!AP838</f>
        <v>0</v>
      </c>
      <c r="AQ636">
        <f>Drivers!AQ838</f>
        <v>0</v>
      </c>
      <c r="AR636">
        <f>Drivers!AR838</f>
        <v>0</v>
      </c>
      <c r="AS636">
        <f>Drivers!AS838</f>
        <v>0</v>
      </c>
      <c r="AT636" t="str">
        <f>Drivers!AT838</f>
        <v>--</v>
      </c>
      <c r="AU636" t="str">
        <f>Drivers!AU838</f>
        <v>--</v>
      </c>
      <c r="AV636" t="str">
        <f>Drivers!AV838</f>
        <v>--</v>
      </c>
      <c r="AW636" t="str">
        <f>Drivers!AW838</f>
        <v>--</v>
      </c>
      <c r="AX636" t="str">
        <f>Drivers!AX838</f>
        <v>--</v>
      </c>
      <c r="AY636" t="str">
        <f>Drivers!AY838</f>
        <v>--</v>
      </c>
      <c r="AZ636" t="str">
        <f>Drivers!AZ838</f>
        <v>--</v>
      </c>
      <c r="BA636" t="str">
        <f>Drivers!BA838</f>
        <v>--</v>
      </c>
      <c r="BB636" t="str">
        <f>Drivers!BB838</f>
        <v>--</v>
      </c>
      <c r="BC636">
        <f>Drivers!BC838</f>
        <v>0.14155420473167002</v>
      </c>
      <c r="BD636">
        <f>Drivers!BD838</f>
        <v>-0.11345095978693498</v>
      </c>
      <c r="BE636">
        <f>Drivers!BE838</f>
        <v>0.16515842101849909</v>
      </c>
      <c r="BF636">
        <f>Drivers!BF838</f>
        <v>-0.88807124740340504</v>
      </c>
      <c r="BG636">
        <f>Drivers!BG838</f>
        <v>-2.9170122540072674E-2</v>
      </c>
      <c r="BH636">
        <f>Drivers!BH838</f>
        <v>-7.5342955204733886E-2</v>
      </c>
      <c r="BI636">
        <f>Drivers!BI838</f>
        <v>0.19714673688679518</v>
      </c>
      <c r="BJ636">
        <f>Drivers!BJ838</f>
        <v>9.4240635462616629E-2</v>
      </c>
      <c r="BK636">
        <f>Drivers!BK838</f>
        <v>5.0354347816947698E-3</v>
      </c>
      <c r="BL636">
        <f>Drivers!BL838</f>
        <v>-0.11096203208080802</v>
      </c>
      <c r="BM636">
        <f>Drivers!BM838</f>
        <v>0.23986650465950743</v>
      </c>
      <c r="BN636">
        <f>Drivers!BN838</f>
        <v>9.3728475021774837E-3</v>
      </c>
      <c r="BO636">
        <f>Drivers!BO838</f>
        <v>-1.0556536017902851E-2</v>
      </c>
      <c r="BP636">
        <f>Drivers!BP838</f>
        <v>-0.15572586089672336</v>
      </c>
      <c r="BQ636">
        <f>Drivers!BQ838</f>
        <v>-1.3250564806292497E-2</v>
      </c>
      <c r="BR636">
        <f>Drivers!BR838</f>
        <v>-0.26506717650848399</v>
      </c>
      <c r="BS636">
        <f>Drivers!BS838</f>
        <v>0.87827778939420531</v>
      </c>
      <c r="BT636">
        <f>Drivers!BT838</f>
        <v>-0.15572586089672324</v>
      </c>
      <c r="BU636">
        <f>Drivers!BU838</f>
        <v>-1.3250564806292386E-2</v>
      </c>
      <c r="BV636">
        <f>Drivers!BV838</f>
        <v>-0.26506717650848399</v>
      </c>
      <c r="BW636">
        <f>Drivers!BW838</f>
        <v>0.87827778939420531</v>
      </c>
      <c r="BX636">
        <f>Drivers!BX838</f>
        <v>-0.15572586089672324</v>
      </c>
      <c r="BY636">
        <f>Drivers!BY838</f>
        <v>-1.3250564806292386E-2</v>
      </c>
      <c r="BZ636">
        <f>Drivers!BZ838</f>
        <v>-0.26506717650848399</v>
      </c>
      <c r="CA636">
        <f>Drivers!CA838</f>
        <v>0.87827778939420531</v>
      </c>
      <c r="CB636">
        <f>Drivers!CB838</f>
        <v>-0.15572586089672324</v>
      </c>
      <c r="CC636">
        <f>Drivers!CC838</f>
        <v>-1.3250564806292386E-2</v>
      </c>
      <c r="CD636">
        <f>Drivers!CD838</f>
        <v>0</v>
      </c>
      <c r="CE636">
        <f>Drivers!CE838</f>
        <v>0</v>
      </c>
      <c r="CF636">
        <f>Drivers!CF838</f>
        <v>0</v>
      </c>
      <c r="CG636">
        <f>Drivers!CG838</f>
        <v>0</v>
      </c>
      <c r="CH636">
        <f>Drivers!CH838</f>
        <v>0</v>
      </c>
      <c r="CI636">
        <f>Drivers!CI838</f>
        <v>0</v>
      </c>
      <c r="CJ636">
        <f>Drivers!CJ838</f>
        <v>0</v>
      </c>
      <c r="CK636">
        <f>Drivers!CK838</f>
        <v>0</v>
      </c>
      <c r="CL636">
        <f>Drivers!CL838</f>
        <v>0</v>
      </c>
      <c r="CM636">
        <f>Drivers!CM838</f>
        <v>0</v>
      </c>
      <c r="CN636">
        <f>Drivers!CN838</f>
        <v>0</v>
      </c>
      <c r="CO636">
        <f>Drivers!CO838</f>
        <v>0</v>
      </c>
      <c r="CP636">
        <f>Drivers!CP838</f>
        <v>0</v>
      </c>
      <c r="CQ636">
        <f>Drivers!CQ838</f>
        <v>0</v>
      </c>
      <c r="CR636">
        <f>Drivers!CR838</f>
        <v>0</v>
      </c>
      <c r="CS636">
        <f>Drivers!CS838</f>
        <v>0</v>
      </c>
      <c r="CT636">
        <f>Drivers!CT838</f>
        <v>0</v>
      </c>
      <c r="CU636">
        <f>Drivers!CU838</f>
        <v>0</v>
      </c>
      <c r="CV636">
        <f>Drivers!CV838</f>
        <v>0</v>
      </c>
      <c r="CW636">
        <f>Drivers!CW838</f>
        <v>0</v>
      </c>
      <c r="CX636">
        <f>Drivers!CX838</f>
        <v>0</v>
      </c>
      <c r="CY636">
        <f>Drivers!CY838</f>
        <v>0</v>
      </c>
      <c r="CZ636">
        <f>Drivers!CZ838</f>
        <v>0</v>
      </c>
      <c r="DA636">
        <f>Drivers!DA838</f>
        <v>0</v>
      </c>
      <c r="DB636">
        <f>Drivers!DB838</f>
        <v>0</v>
      </c>
      <c r="DC636">
        <f>Drivers!DC838</f>
        <v>0</v>
      </c>
      <c r="DD636">
        <f>Drivers!DD838</f>
        <v>0</v>
      </c>
      <c r="DE636">
        <f>Drivers!DE838</f>
        <v>0</v>
      </c>
      <c r="DF636">
        <f>Drivers!DF838</f>
        <v>0</v>
      </c>
      <c r="DG636">
        <f>Drivers!DG838</f>
        <v>0</v>
      </c>
      <c r="DH636">
        <f>Drivers!DH838</f>
        <v>0</v>
      </c>
      <c r="DI636">
        <f>Drivers!DI838</f>
        <v>0</v>
      </c>
      <c r="DJ636">
        <f>Drivers!DJ838</f>
        <v>0</v>
      </c>
      <c r="DK636">
        <f>Drivers!DK838</f>
        <v>0</v>
      </c>
      <c r="DL636">
        <f>Drivers!DL838</f>
        <v>0</v>
      </c>
      <c r="DM636">
        <f>Drivers!DM838</f>
        <v>0</v>
      </c>
      <c r="DN636">
        <f>Drivers!DN838</f>
        <v>0</v>
      </c>
      <c r="DO636">
        <f>Drivers!DO838</f>
        <v>0</v>
      </c>
      <c r="DP636">
        <f>Drivers!DP838</f>
        <v>0</v>
      </c>
      <c r="DQ636">
        <f>Drivers!DQ838</f>
        <v>0</v>
      </c>
      <c r="DR636">
        <f>Drivers!DR838</f>
        <v>0</v>
      </c>
      <c r="DS636">
        <f>Drivers!DS838</f>
        <v>0</v>
      </c>
      <c r="DT636">
        <f>Drivers!DT838</f>
        <v>0</v>
      </c>
      <c r="DU636">
        <f>Drivers!DU838</f>
        <v>0</v>
      </c>
      <c r="DV636">
        <f>Drivers!DV838</f>
        <v>0</v>
      </c>
      <c r="DW636">
        <f>Drivers!DW838</f>
        <v>0</v>
      </c>
      <c r="DX636">
        <f>Drivers!DX838</f>
        <v>0</v>
      </c>
      <c r="DY636">
        <f>Drivers!DY838</f>
        <v>0</v>
      </c>
      <c r="DZ636">
        <f>Drivers!DZ838</f>
        <v>0</v>
      </c>
      <c r="EA636">
        <f>Drivers!EA838</f>
        <v>0</v>
      </c>
      <c r="EB636">
        <f>Drivers!EB838</f>
        <v>0</v>
      </c>
      <c r="EC636">
        <f>Drivers!EC838</f>
        <v>0</v>
      </c>
      <c r="ED636">
        <f>Drivers!ED838</f>
        <v>0</v>
      </c>
      <c r="EE636">
        <f>Drivers!EE838</f>
        <v>0</v>
      </c>
      <c r="EF636">
        <f>Drivers!EF838</f>
        <v>0</v>
      </c>
      <c r="EG636">
        <f>Drivers!EG838</f>
        <v>0</v>
      </c>
      <c r="EH636">
        <f>Drivers!EH838</f>
        <v>0</v>
      </c>
      <c r="EI636">
        <f>Drivers!EI838</f>
        <v>0</v>
      </c>
      <c r="EJ636">
        <f>Drivers!EJ838</f>
        <v>0</v>
      </c>
    </row>
    <row r="637" spans="1:140" hidden="1" outlineLevel="1">
      <c r="A637">
        <f>Drivers!A839</f>
        <v>0</v>
      </c>
      <c r="B637">
        <f>Drivers!B839</f>
        <v>0</v>
      </c>
      <c r="C637">
        <f>Drivers!C839</f>
        <v>0</v>
      </c>
      <c r="D637">
        <f>Drivers!D839</f>
        <v>0</v>
      </c>
      <c r="E637">
        <f>Drivers!E839</f>
        <v>0</v>
      </c>
      <c r="F637">
        <f>Drivers!F839</f>
        <v>0</v>
      </c>
      <c r="G637">
        <f>Drivers!G839</f>
        <v>0</v>
      </c>
      <c r="H637">
        <f>Drivers!H839</f>
        <v>0</v>
      </c>
      <c r="I637" t="str">
        <f>Drivers!I839</f>
        <v>Mortgage Marketplace Revenue</v>
      </c>
      <c r="J637">
        <f>Drivers!J839</f>
        <v>0</v>
      </c>
      <c r="K637">
        <f>Drivers!K839</f>
        <v>0</v>
      </c>
      <c r="L637">
        <f>Drivers!L839</f>
        <v>0</v>
      </c>
      <c r="M637">
        <f>Drivers!M839</f>
        <v>0</v>
      </c>
      <c r="N637">
        <f>Drivers!N839</f>
        <v>0</v>
      </c>
      <c r="O637">
        <f>Drivers!O839</f>
        <v>0</v>
      </c>
      <c r="P637">
        <f>Drivers!P839</f>
        <v>0</v>
      </c>
      <c r="Q637">
        <f>Drivers!Q839</f>
        <v>0</v>
      </c>
      <c r="R637">
        <f>Drivers!R839</f>
        <v>0</v>
      </c>
      <c r="S637">
        <f>Drivers!S839</f>
        <v>0</v>
      </c>
      <c r="T637">
        <f>Drivers!T839</f>
        <v>0</v>
      </c>
      <c r="U637">
        <f>Drivers!U839</f>
        <v>0</v>
      </c>
      <c r="V637">
        <f>Drivers!V839</f>
        <v>0</v>
      </c>
      <c r="W637">
        <f>Drivers!W839</f>
        <v>0</v>
      </c>
      <c r="X637">
        <f>Drivers!X839</f>
        <v>0</v>
      </c>
      <c r="Y637">
        <f>Drivers!Y839</f>
        <v>0</v>
      </c>
      <c r="Z637">
        <f>Drivers!Z839</f>
        <v>0</v>
      </c>
      <c r="AA637">
        <f>Drivers!AA839</f>
        <v>0</v>
      </c>
      <c r="AB637">
        <f>Drivers!AB839</f>
        <v>0</v>
      </c>
      <c r="AC637">
        <f>Drivers!AC839</f>
        <v>0</v>
      </c>
      <c r="AD637">
        <f>Drivers!AD839</f>
        <v>0</v>
      </c>
      <c r="AE637">
        <f>Drivers!AE839</f>
        <v>0</v>
      </c>
      <c r="AF637">
        <f>Drivers!AF839</f>
        <v>0</v>
      </c>
      <c r="AG637">
        <f>Drivers!AG839</f>
        <v>0</v>
      </c>
      <c r="AH637">
        <f>Drivers!AH839</f>
        <v>0</v>
      </c>
      <c r="AI637">
        <f>Drivers!AI839</f>
        <v>0</v>
      </c>
      <c r="AJ637">
        <f>Drivers!AJ839</f>
        <v>0</v>
      </c>
      <c r="AK637">
        <f>Drivers!AK839</f>
        <v>0</v>
      </c>
      <c r="AL637">
        <f>Drivers!AL839</f>
        <v>0</v>
      </c>
      <c r="AM637">
        <f>Drivers!AM839</f>
        <v>0</v>
      </c>
      <c r="AN637">
        <f>Drivers!AN839</f>
        <v>0</v>
      </c>
      <c r="AO637">
        <f>Drivers!AO839</f>
        <v>0</v>
      </c>
      <c r="AP637">
        <f>Drivers!AP839</f>
        <v>0</v>
      </c>
      <c r="AQ637">
        <f>Drivers!AQ839</f>
        <v>0</v>
      </c>
      <c r="AR637">
        <f>Drivers!AR839</f>
        <v>0</v>
      </c>
      <c r="AS637">
        <f>Drivers!AS839</f>
        <v>0</v>
      </c>
      <c r="AT637" t="str">
        <f>Drivers!AT839</f>
        <v>--</v>
      </c>
      <c r="AU637" t="str">
        <f>Drivers!AU839</f>
        <v>--</v>
      </c>
      <c r="AV637" t="str">
        <f>Drivers!AV839</f>
        <v>--</v>
      </c>
      <c r="AW637" t="str">
        <f>Drivers!AW839</f>
        <v>--</v>
      </c>
      <c r="AX637" t="str">
        <f>Drivers!AX839</f>
        <v>--</v>
      </c>
      <c r="AY637" t="str">
        <f>Drivers!AY839</f>
        <v>--</v>
      </c>
      <c r="AZ637" t="str">
        <f>Drivers!AZ839</f>
        <v>--</v>
      </c>
      <c r="BA637" t="str">
        <f>Drivers!BA839</f>
        <v>--</v>
      </c>
      <c r="BB637" t="str">
        <f>Drivers!BB839</f>
        <v>--</v>
      </c>
      <c r="BC637">
        <f>Drivers!BC839</f>
        <v>0.41302136317395743</v>
      </c>
      <c r="BD637">
        <f>Drivers!BD839</f>
        <v>0.21773115293633638</v>
      </c>
      <c r="BE637">
        <f>Drivers!BE839</f>
        <v>0.16097972972972974</v>
      </c>
      <c r="BF637">
        <f>Drivers!BF839</f>
        <v>-0.82482176633202386</v>
      </c>
      <c r="BG637">
        <f>Drivers!BG839</f>
        <v>7.0182724252491724E-2</v>
      </c>
      <c r="BH637">
        <f>Drivers!BH839</f>
        <v>1.4357780364765205E-2</v>
      </c>
      <c r="BI637">
        <f>Drivers!BI839</f>
        <v>0.21308339709257851</v>
      </c>
      <c r="BJ637">
        <f>Drivers!BJ839</f>
        <v>0.54809208451592561</v>
      </c>
      <c r="BK637">
        <f>Drivers!BK839</f>
        <v>0.18435526583825634</v>
      </c>
      <c r="BL637">
        <f>Drivers!BL839</f>
        <v>-1.2383900928792602E-2</v>
      </c>
      <c r="BM637">
        <f>Drivers!BM839</f>
        <v>-6.8791361894810055E-2</v>
      </c>
      <c r="BN637">
        <f>Drivers!BN839</f>
        <v>0.33327099308023178</v>
      </c>
      <c r="BO637">
        <f>Drivers!BO839</f>
        <v>-7.9113480151493776E-2</v>
      </c>
      <c r="BP637">
        <f>Drivers!BP839</f>
        <v>8.2406702208682292E-2</v>
      </c>
      <c r="BQ637">
        <f>Drivers!BQ839</f>
        <v>4.1795665634674961E-2</v>
      </c>
      <c r="BR637">
        <f>Drivers!BR839</f>
        <v>0.29109820343104142</v>
      </c>
      <c r="BS637">
        <f>Drivers!BS839</f>
        <v>-9.1628740322243329E-2</v>
      </c>
      <c r="BT637">
        <f>Drivers!BT839</f>
        <v>8.2406702208682514E-2</v>
      </c>
      <c r="BU637">
        <f>Drivers!BU839</f>
        <v>4.1795665634674739E-2</v>
      </c>
      <c r="BV637">
        <f>Drivers!BV839</f>
        <v>0.29109820343104165</v>
      </c>
      <c r="BW637">
        <f>Drivers!BW839</f>
        <v>-9.162874032224344E-2</v>
      </c>
      <c r="BX637">
        <f>Drivers!BX839</f>
        <v>8.2406702208682514E-2</v>
      </c>
      <c r="BY637">
        <f>Drivers!BY839</f>
        <v>4.1795665634674961E-2</v>
      </c>
      <c r="BZ637">
        <f>Drivers!BZ839</f>
        <v>0.29109820343104187</v>
      </c>
      <c r="CA637">
        <f>Drivers!CA839</f>
        <v>-9.162874032224344E-2</v>
      </c>
      <c r="CB637">
        <f>Drivers!CB839</f>
        <v>8.2406702208682292E-2</v>
      </c>
      <c r="CC637">
        <f>Drivers!CC839</f>
        <v>4.1795665634674961E-2</v>
      </c>
      <c r="CD637">
        <f>Drivers!CD839</f>
        <v>0</v>
      </c>
      <c r="CE637">
        <f>Drivers!CE839</f>
        <v>0</v>
      </c>
      <c r="CF637">
        <f>Drivers!CF839</f>
        <v>0</v>
      </c>
      <c r="CG637">
        <f>Drivers!CG839</f>
        <v>0</v>
      </c>
      <c r="CH637">
        <f>Drivers!CH839</f>
        <v>0</v>
      </c>
      <c r="CI637">
        <f>Drivers!CI839</f>
        <v>0</v>
      </c>
      <c r="CJ637">
        <f>Drivers!CJ839</f>
        <v>0</v>
      </c>
      <c r="CK637">
        <f>Drivers!CK839</f>
        <v>0</v>
      </c>
      <c r="CL637">
        <f>Drivers!CL839</f>
        <v>0</v>
      </c>
      <c r="CM637">
        <f>Drivers!CM839</f>
        <v>0</v>
      </c>
      <c r="CN637">
        <f>Drivers!CN839</f>
        <v>0</v>
      </c>
      <c r="CO637">
        <f>Drivers!CO839</f>
        <v>0</v>
      </c>
      <c r="CP637">
        <f>Drivers!CP839</f>
        <v>0</v>
      </c>
      <c r="CQ637">
        <f>Drivers!CQ839</f>
        <v>0</v>
      </c>
      <c r="CR637">
        <f>Drivers!CR839</f>
        <v>0</v>
      </c>
      <c r="CS637">
        <f>Drivers!CS839</f>
        <v>0</v>
      </c>
      <c r="CT637">
        <f>Drivers!CT839</f>
        <v>0</v>
      </c>
      <c r="CU637">
        <f>Drivers!CU839</f>
        <v>0</v>
      </c>
      <c r="CV637">
        <f>Drivers!CV839</f>
        <v>0</v>
      </c>
      <c r="CW637">
        <f>Drivers!CW839</f>
        <v>0</v>
      </c>
      <c r="CX637">
        <f>Drivers!CX839</f>
        <v>0</v>
      </c>
      <c r="CY637">
        <f>Drivers!CY839</f>
        <v>0</v>
      </c>
      <c r="CZ637">
        <f>Drivers!CZ839</f>
        <v>0</v>
      </c>
      <c r="DA637">
        <f>Drivers!DA839</f>
        <v>0</v>
      </c>
      <c r="DB637">
        <f>Drivers!DB839</f>
        <v>0</v>
      </c>
      <c r="DC637">
        <f>Drivers!DC839</f>
        <v>0</v>
      </c>
      <c r="DD637">
        <f>Drivers!DD839</f>
        <v>0</v>
      </c>
      <c r="DE637">
        <f>Drivers!DE839</f>
        <v>0</v>
      </c>
      <c r="DF637">
        <f>Drivers!DF839</f>
        <v>0</v>
      </c>
      <c r="DG637">
        <f>Drivers!DG839</f>
        <v>0</v>
      </c>
      <c r="DH637">
        <f>Drivers!DH839</f>
        <v>0</v>
      </c>
      <c r="DI637">
        <f>Drivers!DI839</f>
        <v>0</v>
      </c>
      <c r="DJ637">
        <f>Drivers!DJ839</f>
        <v>0</v>
      </c>
      <c r="DK637">
        <f>Drivers!DK839</f>
        <v>0</v>
      </c>
      <c r="DL637">
        <f>Drivers!DL839</f>
        <v>0</v>
      </c>
      <c r="DM637">
        <f>Drivers!DM839</f>
        <v>0</v>
      </c>
      <c r="DN637">
        <f>Drivers!DN839</f>
        <v>0</v>
      </c>
      <c r="DO637">
        <f>Drivers!DO839</f>
        <v>0</v>
      </c>
      <c r="DP637">
        <f>Drivers!DP839</f>
        <v>0</v>
      </c>
      <c r="DQ637">
        <f>Drivers!DQ839</f>
        <v>0</v>
      </c>
      <c r="DR637">
        <f>Drivers!DR839</f>
        <v>0</v>
      </c>
      <c r="DS637">
        <f>Drivers!DS839</f>
        <v>0</v>
      </c>
      <c r="DT637">
        <f>Drivers!DT839</f>
        <v>0</v>
      </c>
      <c r="DU637">
        <f>Drivers!DU839</f>
        <v>0</v>
      </c>
      <c r="DV637">
        <f>Drivers!DV839</f>
        <v>0</v>
      </c>
      <c r="DW637">
        <f>Drivers!DW839</f>
        <v>0</v>
      </c>
      <c r="DX637">
        <f>Drivers!DX839</f>
        <v>0</v>
      </c>
      <c r="DY637">
        <f>Drivers!DY839</f>
        <v>0</v>
      </c>
      <c r="DZ637">
        <f>Drivers!DZ839</f>
        <v>0</v>
      </c>
      <c r="EA637">
        <f>Drivers!EA839</f>
        <v>0</v>
      </c>
      <c r="EB637">
        <f>Drivers!EB839</f>
        <v>0</v>
      </c>
      <c r="EC637">
        <f>Drivers!EC839</f>
        <v>0</v>
      </c>
      <c r="ED637">
        <f>Drivers!ED839</f>
        <v>0</v>
      </c>
      <c r="EE637">
        <f>Drivers!EE839</f>
        <v>0</v>
      </c>
      <c r="EF637">
        <f>Drivers!EF839</f>
        <v>0</v>
      </c>
      <c r="EG637">
        <f>Drivers!EG839</f>
        <v>0</v>
      </c>
      <c r="EH637">
        <f>Drivers!EH839</f>
        <v>0</v>
      </c>
      <c r="EI637">
        <f>Drivers!EI839</f>
        <v>0</v>
      </c>
      <c r="EJ637">
        <f>Drivers!EJ839</f>
        <v>0</v>
      </c>
    </row>
    <row r="638" spans="1:140" hidden="1" outlineLevel="1">
      <c r="A638">
        <f>Drivers!A840</f>
        <v>0</v>
      </c>
      <c r="B638">
        <f>Drivers!B840</f>
        <v>0</v>
      </c>
      <c r="C638">
        <f>Drivers!C840</f>
        <v>0</v>
      </c>
      <c r="D638">
        <f>Drivers!D840</f>
        <v>0</v>
      </c>
      <c r="E638">
        <f>Drivers!E840</f>
        <v>0</v>
      </c>
      <c r="F638">
        <f>Drivers!F840</f>
        <v>0</v>
      </c>
      <c r="G638">
        <f>Drivers!G840</f>
        <v>0</v>
      </c>
      <c r="H638">
        <f>Drivers!H840</f>
        <v>0</v>
      </c>
      <c r="I638">
        <f>Drivers!I840</f>
        <v>0</v>
      </c>
      <c r="J638">
        <f>Drivers!J840</f>
        <v>0</v>
      </c>
      <c r="K638">
        <f>Drivers!K840</f>
        <v>0</v>
      </c>
      <c r="L638">
        <f>Drivers!L840</f>
        <v>0</v>
      </c>
      <c r="M638">
        <f>Drivers!M840</f>
        <v>0</v>
      </c>
      <c r="N638">
        <f>Drivers!N840</f>
        <v>0</v>
      </c>
      <c r="O638">
        <f>Drivers!O840</f>
        <v>0</v>
      </c>
      <c r="P638">
        <f>Drivers!P840</f>
        <v>0</v>
      </c>
      <c r="Q638">
        <f>Drivers!Q840</f>
        <v>0</v>
      </c>
      <c r="R638">
        <f>Drivers!R840</f>
        <v>0</v>
      </c>
      <c r="S638">
        <f>Drivers!S840</f>
        <v>0</v>
      </c>
      <c r="T638">
        <f>Drivers!T840</f>
        <v>0</v>
      </c>
      <c r="U638">
        <f>Drivers!U840</f>
        <v>0</v>
      </c>
      <c r="V638">
        <f>Drivers!V840</f>
        <v>0</v>
      </c>
      <c r="W638">
        <f>Drivers!W840</f>
        <v>0</v>
      </c>
      <c r="X638">
        <f>Drivers!X840</f>
        <v>0</v>
      </c>
      <c r="Y638">
        <f>Drivers!Y840</f>
        <v>0</v>
      </c>
      <c r="Z638">
        <f>Drivers!Z840</f>
        <v>0</v>
      </c>
      <c r="AA638">
        <f>Drivers!AA840</f>
        <v>0</v>
      </c>
      <c r="AB638">
        <f>Drivers!AB840</f>
        <v>0</v>
      </c>
      <c r="AC638">
        <f>Drivers!AC840</f>
        <v>0</v>
      </c>
      <c r="AD638">
        <f>Drivers!AD840</f>
        <v>0</v>
      </c>
      <c r="AE638">
        <f>Drivers!AE840</f>
        <v>0</v>
      </c>
      <c r="AF638">
        <f>Drivers!AF840</f>
        <v>0</v>
      </c>
      <c r="AG638">
        <f>Drivers!AG840</f>
        <v>0</v>
      </c>
      <c r="AH638">
        <f>Drivers!AH840</f>
        <v>0</v>
      </c>
      <c r="AI638">
        <f>Drivers!AI840</f>
        <v>0</v>
      </c>
      <c r="AJ638">
        <f>Drivers!AJ840</f>
        <v>0</v>
      </c>
      <c r="AK638">
        <f>Drivers!AK840</f>
        <v>0</v>
      </c>
      <c r="AL638">
        <f>Drivers!AL840</f>
        <v>0</v>
      </c>
      <c r="AM638">
        <f>Drivers!AM840</f>
        <v>0</v>
      </c>
      <c r="AN638">
        <f>Drivers!AN840</f>
        <v>0</v>
      </c>
      <c r="AO638">
        <f>Drivers!AO840</f>
        <v>0</v>
      </c>
      <c r="AP638">
        <f>Drivers!AP840</f>
        <v>0</v>
      </c>
      <c r="AQ638">
        <f>Drivers!AQ840</f>
        <v>0</v>
      </c>
      <c r="AR638">
        <f>Drivers!AR840</f>
        <v>0</v>
      </c>
      <c r="AS638">
        <f>Drivers!AS840</f>
        <v>0</v>
      </c>
      <c r="AT638">
        <f>Drivers!AT840</f>
        <v>0</v>
      </c>
      <c r="AU638">
        <f>Drivers!AU840</f>
        <v>0</v>
      </c>
      <c r="AV638">
        <f>Drivers!AV840</f>
        <v>0</v>
      </c>
      <c r="AW638">
        <f>Drivers!AW840</f>
        <v>0</v>
      </c>
      <c r="AX638">
        <f>Drivers!AX840</f>
        <v>0</v>
      </c>
      <c r="AY638">
        <f>Drivers!AY840</f>
        <v>0</v>
      </c>
      <c r="AZ638">
        <f>Drivers!AZ840</f>
        <v>0</v>
      </c>
      <c r="BA638">
        <f>Drivers!BA840</f>
        <v>0</v>
      </c>
      <c r="BB638">
        <f>Drivers!BB840</f>
        <v>0</v>
      </c>
      <c r="BC638">
        <f>Drivers!BC840</f>
        <v>0</v>
      </c>
      <c r="BD638">
        <f>Drivers!BD840</f>
        <v>0</v>
      </c>
      <c r="BE638">
        <f>Drivers!BE840</f>
        <v>0</v>
      </c>
      <c r="BF638">
        <f>Drivers!BF840</f>
        <v>0</v>
      </c>
      <c r="BG638">
        <f>Drivers!BG840</f>
        <v>0</v>
      </c>
      <c r="BH638">
        <f>Drivers!BH840</f>
        <v>0</v>
      </c>
      <c r="BI638">
        <f>Drivers!BI840</f>
        <v>0</v>
      </c>
      <c r="BJ638">
        <f>Drivers!BJ840</f>
        <v>0</v>
      </c>
      <c r="BK638">
        <f>Drivers!BK840</f>
        <v>0</v>
      </c>
      <c r="BL638">
        <f>Drivers!BL840</f>
        <v>0</v>
      </c>
      <c r="BM638">
        <f>Drivers!BM840</f>
        <v>0</v>
      </c>
      <c r="BN638">
        <f>Drivers!BN840</f>
        <v>0</v>
      </c>
      <c r="BO638">
        <f>Drivers!BO840</f>
        <v>0</v>
      </c>
      <c r="BP638">
        <f>Drivers!BP840</f>
        <v>0</v>
      </c>
      <c r="BQ638">
        <f>Drivers!BQ840</f>
        <v>0</v>
      </c>
      <c r="BR638">
        <f>Drivers!BR840</f>
        <v>0</v>
      </c>
      <c r="BS638">
        <f>Drivers!BS840</f>
        <v>0</v>
      </c>
      <c r="BT638">
        <f>Drivers!BT840</f>
        <v>0</v>
      </c>
      <c r="BU638">
        <f>Drivers!BU840</f>
        <v>0</v>
      </c>
      <c r="BV638">
        <f>Drivers!BV840</f>
        <v>0</v>
      </c>
      <c r="BW638">
        <f>Drivers!BW840</f>
        <v>0</v>
      </c>
      <c r="BX638">
        <f>Drivers!BX840</f>
        <v>0</v>
      </c>
      <c r="BY638">
        <f>Drivers!BY840</f>
        <v>0</v>
      </c>
      <c r="BZ638">
        <f>Drivers!BZ840</f>
        <v>0</v>
      </c>
      <c r="CA638">
        <f>Drivers!CA840</f>
        <v>0</v>
      </c>
      <c r="CB638">
        <f>Drivers!CB840</f>
        <v>0</v>
      </c>
      <c r="CC638">
        <f>Drivers!CC840</f>
        <v>0</v>
      </c>
      <c r="CD638">
        <f>Drivers!CD840</f>
        <v>0</v>
      </c>
      <c r="CE638">
        <f>Drivers!CE840</f>
        <v>0</v>
      </c>
      <c r="CF638">
        <f>Drivers!CF840</f>
        <v>0</v>
      </c>
      <c r="CG638">
        <f>Drivers!CG840</f>
        <v>0</v>
      </c>
      <c r="CH638">
        <f>Drivers!CH840</f>
        <v>0</v>
      </c>
      <c r="CI638">
        <f>Drivers!CI840</f>
        <v>0</v>
      </c>
      <c r="CJ638">
        <f>Drivers!CJ840</f>
        <v>0</v>
      </c>
      <c r="CK638">
        <f>Drivers!CK840</f>
        <v>0</v>
      </c>
      <c r="CL638">
        <f>Drivers!CL840</f>
        <v>0</v>
      </c>
      <c r="CM638">
        <f>Drivers!CM840</f>
        <v>0</v>
      </c>
      <c r="CN638">
        <f>Drivers!CN840</f>
        <v>0</v>
      </c>
      <c r="CO638">
        <f>Drivers!CO840</f>
        <v>0</v>
      </c>
      <c r="CP638">
        <f>Drivers!CP840</f>
        <v>0</v>
      </c>
      <c r="CQ638">
        <f>Drivers!CQ840</f>
        <v>0</v>
      </c>
      <c r="CR638">
        <f>Drivers!CR840</f>
        <v>0</v>
      </c>
      <c r="CS638">
        <f>Drivers!CS840</f>
        <v>0</v>
      </c>
      <c r="CT638">
        <f>Drivers!CT840</f>
        <v>0</v>
      </c>
      <c r="CU638">
        <f>Drivers!CU840</f>
        <v>0</v>
      </c>
      <c r="CV638">
        <f>Drivers!CV840</f>
        <v>0</v>
      </c>
      <c r="CW638">
        <f>Drivers!CW840</f>
        <v>0</v>
      </c>
      <c r="CX638">
        <f>Drivers!CX840</f>
        <v>0</v>
      </c>
      <c r="CY638">
        <f>Drivers!CY840</f>
        <v>0</v>
      </c>
      <c r="CZ638">
        <f>Drivers!CZ840</f>
        <v>0</v>
      </c>
      <c r="DA638">
        <f>Drivers!DA840</f>
        <v>0</v>
      </c>
      <c r="DB638">
        <f>Drivers!DB840</f>
        <v>0</v>
      </c>
      <c r="DC638">
        <f>Drivers!DC840</f>
        <v>0</v>
      </c>
      <c r="DD638">
        <f>Drivers!DD840</f>
        <v>0</v>
      </c>
      <c r="DE638">
        <f>Drivers!DE840</f>
        <v>0</v>
      </c>
      <c r="DF638">
        <f>Drivers!DF840</f>
        <v>0</v>
      </c>
      <c r="DG638">
        <f>Drivers!DG840</f>
        <v>0</v>
      </c>
      <c r="DH638">
        <f>Drivers!DH840</f>
        <v>0</v>
      </c>
      <c r="DI638">
        <f>Drivers!DI840</f>
        <v>0</v>
      </c>
      <c r="DJ638">
        <f>Drivers!DJ840</f>
        <v>0</v>
      </c>
      <c r="DK638">
        <f>Drivers!DK840</f>
        <v>0</v>
      </c>
      <c r="DL638">
        <f>Drivers!DL840</f>
        <v>0</v>
      </c>
      <c r="DM638">
        <f>Drivers!DM840</f>
        <v>0</v>
      </c>
      <c r="DN638">
        <f>Drivers!DN840</f>
        <v>0</v>
      </c>
      <c r="DO638">
        <f>Drivers!DO840</f>
        <v>0</v>
      </c>
      <c r="DP638">
        <f>Drivers!DP840</f>
        <v>0</v>
      </c>
      <c r="DQ638">
        <f>Drivers!DQ840</f>
        <v>0</v>
      </c>
      <c r="DR638">
        <f>Drivers!DR840</f>
        <v>0</v>
      </c>
      <c r="DS638">
        <f>Drivers!DS840</f>
        <v>0</v>
      </c>
      <c r="DT638">
        <f>Drivers!DT840</f>
        <v>0</v>
      </c>
      <c r="DU638">
        <f>Drivers!DU840</f>
        <v>0</v>
      </c>
      <c r="DV638">
        <f>Drivers!DV840</f>
        <v>0</v>
      </c>
      <c r="DW638">
        <f>Drivers!DW840</f>
        <v>0</v>
      </c>
      <c r="DX638">
        <f>Drivers!DX840</f>
        <v>0</v>
      </c>
      <c r="DY638">
        <f>Drivers!DY840</f>
        <v>0</v>
      </c>
      <c r="DZ638">
        <f>Drivers!DZ840</f>
        <v>0</v>
      </c>
      <c r="EA638">
        <f>Drivers!EA840</f>
        <v>0</v>
      </c>
      <c r="EB638">
        <f>Drivers!EB840</f>
        <v>0</v>
      </c>
      <c r="EC638">
        <f>Drivers!EC840</f>
        <v>0</v>
      </c>
      <c r="ED638">
        <f>Drivers!ED840</f>
        <v>0</v>
      </c>
      <c r="EE638">
        <f>Drivers!EE840</f>
        <v>0</v>
      </c>
      <c r="EF638">
        <f>Drivers!EF840</f>
        <v>0</v>
      </c>
      <c r="EG638">
        <f>Drivers!EG840</f>
        <v>0</v>
      </c>
      <c r="EH638">
        <f>Drivers!EH840</f>
        <v>0</v>
      </c>
      <c r="EI638">
        <f>Drivers!EI840</f>
        <v>0</v>
      </c>
      <c r="EJ638">
        <f>Drivers!EJ840</f>
        <v>0</v>
      </c>
    </row>
    <row r="639" spans="1:140" hidden="1" outlineLevel="1">
      <c r="A639">
        <f>Drivers!A841</f>
        <v>0</v>
      </c>
      <c r="B639">
        <f>Drivers!B841</f>
        <v>0</v>
      </c>
      <c r="C639">
        <f>Drivers!C841</f>
        <v>0</v>
      </c>
      <c r="D639">
        <f>Drivers!D841</f>
        <v>0</v>
      </c>
      <c r="E639">
        <f>Drivers!E841</f>
        <v>0</v>
      </c>
      <c r="F639">
        <f>Drivers!F841</f>
        <v>0</v>
      </c>
      <c r="G639">
        <f>Drivers!G841</f>
        <v>0</v>
      </c>
      <c r="H639">
        <f>Drivers!H841</f>
        <v>0</v>
      </c>
      <c r="I639" t="str">
        <f>Drivers!I841</f>
        <v>Average Monthly Unique Users (million)</v>
      </c>
      <c r="J639">
        <f>Drivers!J841</f>
        <v>0</v>
      </c>
      <c r="K639">
        <f>Drivers!K841</f>
        <v>0</v>
      </c>
      <c r="L639">
        <f>Drivers!L841</f>
        <v>0</v>
      </c>
      <c r="M639">
        <f>Drivers!M841</f>
        <v>0</v>
      </c>
      <c r="N639">
        <f>Drivers!N841</f>
        <v>0</v>
      </c>
      <c r="O639">
        <f>Drivers!O841</f>
        <v>0</v>
      </c>
      <c r="P639">
        <f>Drivers!P841</f>
        <v>0</v>
      </c>
      <c r="Q639">
        <f>Drivers!Q841</f>
        <v>0</v>
      </c>
      <c r="R639">
        <f>Drivers!R841</f>
        <v>0</v>
      </c>
      <c r="S639">
        <f>Drivers!S841</f>
        <v>0</v>
      </c>
      <c r="T639">
        <f>Drivers!T841</f>
        <v>0</v>
      </c>
      <c r="U639">
        <f>Drivers!U841</f>
        <v>0</v>
      </c>
      <c r="V639">
        <f>Drivers!V841</f>
        <v>0</v>
      </c>
      <c r="W639">
        <f>Drivers!W841</f>
        <v>0</v>
      </c>
      <c r="X639">
        <f>Drivers!X841</f>
        <v>0</v>
      </c>
      <c r="Y639">
        <f>Drivers!Y841</f>
        <v>0</v>
      </c>
      <c r="Z639">
        <f>Drivers!Z841</f>
        <v>0</v>
      </c>
      <c r="AA639">
        <f>Drivers!AA841</f>
        <v>0</v>
      </c>
      <c r="AB639">
        <f>Drivers!AB841</f>
        <v>0</v>
      </c>
      <c r="AC639">
        <f>Drivers!AC841</f>
        <v>0</v>
      </c>
      <c r="AD639">
        <f>Drivers!AD841</f>
        <v>0</v>
      </c>
      <c r="AE639">
        <f>Drivers!AE841</f>
        <v>0</v>
      </c>
      <c r="AF639">
        <f>Drivers!AF841</f>
        <v>0</v>
      </c>
      <c r="AG639">
        <f>Drivers!AG841</f>
        <v>0</v>
      </c>
      <c r="AH639">
        <f>Drivers!AH841</f>
        <v>0</v>
      </c>
      <c r="AI639">
        <f>Drivers!AI841</f>
        <v>0</v>
      </c>
      <c r="AJ639">
        <f>Drivers!AJ841</f>
        <v>0</v>
      </c>
      <c r="AK639">
        <f>Drivers!AK841</f>
        <v>0</v>
      </c>
      <c r="AL639">
        <f>Drivers!AL841</f>
        <v>0</v>
      </c>
      <c r="AM639">
        <f>Drivers!AM841</f>
        <v>0</v>
      </c>
      <c r="AN639">
        <f>Drivers!AN841</f>
        <v>0</v>
      </c>
      <c r="AO639">
        <f>Drivers!AO841</f>
        <v>0</v>
      </c>
      <c r="AP639">
        <f>Drivers!AP841</f>
        <v>0</v>
      </c>
      <c r="AQ639">
        <f>Drivers!AQ841</f>
        <v>0</v>
      </c>
      <c r="AR639">
        <f>Drivers!AR841</f>
        <v>0</v>
      </c>
      <c r="AS639">
        <f>Drivers!AS841</f>
        <v>0</v>
      </c>
      <c r="AT639" t="str">
        <f>Drivers!AT841</f>
        <v>--</v>
      </c>
      <c r="AU639">
        <f>Drivers!AU841</f>
        <v>6.5685304304799574E-2</v>
      </c>
      <c r="AV639">
        <f>Drivers!AV841</f>
        <v>-1.5089959373186357E-2</v>
      </c>
      <c r="AW639">
        <f>Drivers!AW841</f>
        <v>-0.10300530347672354</v>
      </c>
      <c r="AX639">
        <f>Drivers!AX841</f>
        <v>0.22204703718302454</v>
      </c>
      <c r="AY639">
        <f>Drivers!AY841</f>
        <v>0.15589721535318768</v>
      </c>
      <c r="AZ639">
        <f>Drivers!AZ841</f>
        <v>0.12184913031345923</v>
      </c>
      <c r="BA639">
        <f>Drivers!BA841</f>
        <v>5.0161678136141363E-2</v>
      </c>
      <c r="BB639">
        <f>Drivers!BB841</f>
        <v>0.36633507026685619</v>
      </c>
      <c r="BC639">
        <f>Drivers!BC841</f>
        <v>0.19946839246504089</v>
      </c>
      <c r="BD639">
        <f>Drivers!BD841</f>
        <v>0.16764620869062541</v>
      </c>
      <c r="BE639">
        <f>Drivers!BE841</f>
        <v>-3.0159254063866547E-2</v>
      </c>
      <c r="BF639">
        <f>Drivers!BF841</f>
        <v>0.35266090951631424</v>
      </c>
      <c r="BG639">
        <f>Drivers!BG841</f>
        <v>5.2740824606094749E-2</v>
      </c>
      <c r="BH639">
        <f>Drivers!BH841</f>
        <v>7.8329449722172484E-2</v>
      </c>
      <c r="BI639">
        <f>Drivers!BI841</f>
        <v>-4.3245789007092195E-2</v>
      </c>
      <c r="BJ639">
        <f>Drivers!BJ841</f>
        <v>0.35086144491096016</v>
      </c>
      <c r="BK639">
        <f>Drivers!BK841</f>
        <v>0.16430163765754946</v>
      </c>
      <c r="BL639">
        <f>Drivers!BL841</f>
        <v>0.12520941878233338</v>
      </c>
      <c r="BM639">
        <f>Drivers!BM841</f>
        <v>-0.11060571353774673</v>
      </c>
      <c r="BN639">
        <f>Drivers!BN841</f>
        <v>0.30004783104602839</v>
      </c>
      <c r="BO639">
        <f>Drivers!BO841</f>
        <v>0.14773306164034627</v>
      </c>
      <c r="BP639">
        <f>Drivers!BP841</f>
        <v>6.0055728164915889E-2</v>
      </c>
      <c r="BQ639">
        <f>Drivers!BQ841</f>
        <v>-0.10777050209934991</v>
      </c>
      <c r="BR639">
        <f>Drivers!BR841</f>
        <v>0.43276889184362521</v>
      </c>
      <c r="BS639">
        <f>Drivers!BS841</f>
        <v>-6.282152995123369E-2</v>
      </c>
      <c r="BT639">
        <f>Drivers!BT841</f>
        <v>6.0055728164915889E-2</v>
      </c>
      <c r="BU639">
        <f>Drivers!BU841</f>
        <v>-0.10777050209935002</v>
      </c>
      <c r="BV639">
        <f>Drivers!BV841</f>
        <v>0.34251573330229435</v>
      </c>
      <c r="BW639">
        <f>Drivers!BW841</f>
        <v>-6.2821529951233579E-2</v>
      </c>
      <c r="BX639">
        <f>Drivers!BX841</f>
        <v>6.0055728164915667E-2</v>
      </c>
      <c r="BY639">
        <f>Drivers!BY841</f>
        <v>-0.10777050209935002</v>
      </c>
      <c r="BZ639">
        <f>Drivers!BZ841</f>
        <v>0.34251573330229435</v>
      </c>
      <c r="CA639">
        <f>Drivers!CA841</f>
        <v>-6.2821529951233579E-2</v>
      </c>
      <c r="CB639">
        <f>Drivers!CB841</f>
        <v>6.0055728164915889E-2</v>
      </c>
      <c r="CC639">
        <f>Drivers!CC841</f>
        <v>-0.10777050209934991</v>
      </c>
      <c r="CD639">
        <f>Drivers!CD841</f>
        <v>0</v>
      </c>
      <c r="CE639">
        <f>Drivers!CE841</f>
        <v>0</v>
      </c>
      <c r="CF639">
        <f>Drivers!CF841</f>
        <v>0</v>
      </c>
      <c r="CG639">
        <f>Drivers!CG841</f>
        <v>0</v>
      </c>
      <c r="CH639">
        <f>Drivers!CH841</f>
        <v>0</v>
      </c>
      <c r="CI639">
        <f>Drivers!CI841</f>
        <v>0</v>
      </c>
      <c r="CJ639">
        <f>Drivers!CJ841</f>
        <v>0</v>
      </c>
      <c r="CK639">
        <f>Drivers!CK841</f>
        <v>0</v>
      </c>
      <c r="CL639">
        <f>Drivers!CL841</f>
        <v>0</v>
      </c>
      <c r="CM639">
        <f>Drivers!CM841</f>
        <v>0</v>
      </c>
      <c r="CN639">
        <f>Drivers!CN841</f>
        <v>0</v>
      </c>
      <c r="CO639">
        <f>Drivers!CO841</f>
        <v>0</v>
      </c>
      <c r="CP639">
        <f>Drivers!CP841</f>
        <v>0</v>
      </c>
      <c r="CQ639">
        <f>Drivers!CQ841</f>
        <v>0</v>
      </c>
      <c r="CR639">
        <f>Drivers!CR841</f>
        <v>0</v>
      </c>
      <c r="CS639">
        <f>Drivers!CS841</f>
        <v>0</v>
      </c>
      <c r="CT639">
        <f>Drivers!CT841</f>
        <v>0</v>
      </c>
      <c r="CU639">
        <f>Drivers!CU841</f>
        <v>0</v>
      </c>
      <c r="CV639">
        <f>Drivers!CV841</f>
        <v>0</v>
      </c>
      <c r="CW639">
        <f>Drivers!CW841</f>
        <v>0</v>
      </c>
      <c r="CX639">
        <f>Drivers!CX841</f>
        <v>0</v>
      </c>
      <c r="CY639">
        <f>Drivers!CY841</f>
        <v>0</v>
      </c>
      <c r="CZ639">
        <f>Drivers!CZ841</f>
        <v>0</v>
      </c>
      <c r="DA639">
        <f>Drivers!DA841</f>
        <v>0</v>
      </c>
      <c r="DB639">
        <f>Drivers!DB841</f>
        <v>0</v>
      </c>
      <c r="DC639">
        <f>Drivers!DC841</f>
        <v>0</v>
      </c>
      <c r="DD639">
        <f>Drivers!DD841</f>
        <v>0</v>
      </c>
      <c r="DE639">
        <f>Drivers!DE841</f>
        <v>0</v>
      </c>
      <c r="DF639">
        <f>Drivers!DF841</f>
        <v>0</v>
      </c>
      <c r="DG639">
        <f>Drivers!DG841</f>
        <v>0</v>
      </c>
      <c r="DH639">
        <f>Drivers!DH841</f>
        <v>0</v>
      </c>
      <c r="DI639">
        <f>Drivers!DI841</f>
        <v>0</v>
      </c>
      <c r="DJ639">
        <f>Drivers!DJ841</f>
        <v>0</v>
      </c>
      <c r="DK639">
        <f>Drivers!DK841</f>
        <v>0</v>
      </c>
      <c r="DL639">
        <f>Drivers!DL841</f>
        <v>0</v>
      </c>
      <c r="DM639">
        <f>Drivers!DM841</f>
        <v>0</v>
      </c>
      <c r="DN639">
        <f>Drivers!DN841</f>
        <v>0</v>
      </c>
      <c r="DO639">
        <f>Drivers!DO841</f>
        <v>0</v>
      </c>
      <c r="DP639">
        <f>Drivers!DP841</f>
        <v>0</v>
      </c>
      <c r="DQ639">
        <f>Drivers!DQ841</f>
        <v>0</v>
      </c>
      <c r="DR639">
        <f>Drivers!DR841</f>
        <v>0</v>
      </c>
      <c r="DS639">
        <f>Drivers!DS841</f>
        <v>0</v>
      </c>
      <c r="DT639">
        <f>Drivers!DT841</f>
        <v>0</v>
      </c>
      <c r="DU639">
        <f>Drivers!DU841</f>
        <v>0</v>
      </c>
      <c r="DV639">
        <f>Drivers!DV841</f>
        <v>0</v>
      </c>
      <c r="DW639">
        <f>Drivers!DW841</f>
        <v>0</v>
      </c>
      <c r="DX639">
        <f>Drivers!DX841</f>
        <v>0</v>
      </c>
      <c r="DY639">
        <f>Drivers!DY841</f>
        <v>0</v>
      </c>
      <c r="DZ639">
        <f>Drivers!DZ841</f>
        <v>0</v>
      </c>
      <c r="EA639">
        <f>Drivers!EA841</f>
        <v>0</v>
      </c>
      <c r="EB639">
        <f>Drivers!EB841</f>
        <v>0</v>
      </c>
      <c r="EC639">
        <f>Drivers!EC841</f>
        <v>0</v>
      </c>
      <c r="ED639">
        <f>Drivers!ED841</f>
        <v>0</v>
      </c>
      <c r="EE639">
        <f>Drivers!EE841</f>
        <v>0</v>
      </c>
      <c r="EF639">
        <f>Drivers!EF841</f>
        <v>0</v>
      </c>
      <c r="EG639">
        <f>Drivers!EG841</f>
        <v>0</v>
      </c>
      <c r="EH639">
        <f>Drivers!EH841</f>
        <v>0</v>
      </c>
      <c r="EI639">
        <f>Drivers!EI841</f>
        <v>0</v>
      </c>
      <c r="EJ639">
        <f>Drivers!EJ841</f>
        <v>0</v>
      </c>
    </row>
    <row r="640" spans="1:140" hidden="1" outlineLevel="1">
      <c r="A640">
        <f>Drivers!A842</f>
        <v>0</v>
      </c>
      <c r="B640">
        <f>Drivers!B842</f>
        <v>0</v>
      </c>
      <c r="C640">
        <f>Drivers!C842</f>
        <v>0</v>
      </c>
      <c r="D640">
        <f>Drivers!D842</f>
        <v>0</v>
      </c>
      <c r="E640">
        <f>Drivers!E842</f>
        <v>0</v>
      </c>
      <c r="F640">
        <f>Drivers!F842</f>
        <v>0</v>
      </c>
      <c r="G640">
        <f>Drivers!G842</f>
        <v>0</v>
      </c>
      <c r="H640">
        <f>Drivers!H842</f>
        <v>0</v>
      </c>
      <c r="I640" t="str">
        <f>Drivers!I842</f>
        <v>Display Revenue</v>
      </c>
      <c r="J640">
        <f>Drivers!J842</f>
        <v>0</v>
      </c>
      <c r="K640">
        <f>Drivers!K842</f>
        <v>0</v>
      </c>
      <c r="L640">
        <f>Drivers!L842</f>
        <v>0</v>
      </c>
      <c r="M640">
        <f>Drivers!M842</f>
        <v>0</v>
      </c>
      <c r="N640">
        <f>Drivers!N842</f>
        <v>0</v>
      </c>
      <c r="O640">
        <f>Drivers!O842</f>
        <v>0</v>
      </c>
      <c r="P640">
        <f>Drivers!P842</f>
        <v>0</v>
      </c>
      <c r="Q640">
        <f>Drivers!Q842</f>
        <v>0</v>
      </c>
      <c r="R640">
        <f>Drivers!R842</f>
        <v>0</v>
      </c>
      <c r="S640">
        <f>Drivers!S842</f>
        <v>0</v>
      </c>
      <c r="T640">
        <f>Drivers!T842</f>
        <v>0</v>
      </c>
      <c r="U640">
        <f>Drivers!U842</f>
        <v>0</v>
      </c>
      <c r="V640">
        <f>Drivers!V842</f>
        <v>0</v>
      </c>
      <c r="W640">
        <f>Drivers!W842</f>
        <v>0</v>
      </c>
      <c r="X640">
        <f>Drivers!X842</f>
        <v>0</v>
      </c>
      <c r="Y640">
        <f>Drivers!Y842</f>
        <v>0</v>
      </c>
      <c r="Z640">
        <f>Drivers!Z842</f>
        <v>0</v>
      </c>
      <c r="AA640">
        <f>Drivers!AA842</f>
        <v>0</v>
      </c>
      <c r="AB640">
        <f>Drivers!AB842</f>
        <v>0</v>
      </c>
      <c r="AC640">
        <f>Drivers!AC842</f>
        <v>0</v>
      </c>
      <c r="AD640">
        <f>Drivers!AD842</f>
        <v>0</v>
      </c>
      <c r="AE640">
        <f>Drivers!AE842</f>
        <v>0</v>
      </c>
      <c r="AF640">
        <f>Drivers!AF842</f>
        <v>0</v>
      </c>
      <c r="AG640">
        <f>Drivers!AG842</f>
        <v>0</v>
      </c>
      <c r="AH640">
        <f>Drivers!AH842</f>
        <v>0</v>
      </c>
      <c r="AI640">
        <f>Drivers!AI842</f>
        <v>0</v>
      </c>
      <c r="AJ640">
        <f>Drivers!AJ842</f>
        <v>0</v>
      </c>
      <c r="AK640">
        <f>Drivers!AK842</f>
        <v>0</v>
      </c>
      <c r="AL640">
        <f>Drivers!AL842</f>
        <v>0</v>
      </c>
      <c r="AM640">
        <f>Drivers!AM842</f>
        <v>0</v>
      </c>
      <c r="AN640">
        <f>Drivers!AN842</f>
        <v>0</v>
      </c>
      <c r="AO640">
        <f>Drivers!AO842</f>
        <v>0</v>
      </c>
      <c r="AP640">
        <f>Drivers!AP842</f>
        <v>0</v>
      </c>
      <c r="AQ640">
        <f>Drivers!AQ842</f>
        <v>0</v>
      </c>
      <c r="AR640">
        <f>Drivers!AR842</f>
        <v>0</v>
      </c>
      <c r="AS640">
        <f>Drivers!AS842</f>
        <v>0</v>
      </c>
      <c r="AT640" t="str">
        <f>Drivers!AT842</f>
        <v>--</v>
      </c>
      <c r="AU640">
        <f>Drivers!AU842</f>
        <v>0.59116746829908173</v>
      </c>
      <c r="AV640">
        <f>Drivers!AV842</f>
        <v>0.20170376477054153</v>
      </c>
      <c r="AW640">
        <f>Drivers!AW842</f>
        <v>-0.24994283100846104</v>
      </c>
      <c r="AX640">
        <f>Drivers!AX842</f>
        <v>6.0060975609756095E-2</v>
      </c>
      <c r="AY640">
        <f>Drivers!AY842</f>
        <v>0.35231521426517109</v>
      </c>
      <c r="AZ640">
        <f>Drivers!AZ842</f>
        <v>-2.1480221182475501E-2</v>
      </c>
      <c r="BA640">
        <f>Drivers!BA842</f>
        <v>-3.0862855900891217E-2</v>
      </c>
      <c r="BB640">
        <f>Drivers!BB842</f>
        <v>-1.794124243103834E-2</v>
      </c>
      <c r="BC640">
        <f>Drivers!BC842</f>
        <v>0.3980360812971</v>
      </c>
      <c r="BD640">
        <f>Drivers!BD842</f>
        <v>0.17886311662855281</v>
      </c>
      <c r="BE640">
        <f>Drivers!BE842</f>
        <v>-0.14853817375640854</v>
      </c>
      <c r="BF640">
        <f>Drivers!BF842</f>
        <v>1.5459723352319044E-2</v>
      </c>
      <c r="BG640">
        <f>Drivers!BG842</f>
        <v>0.30480769230769211</v>
      </c>
      <c r="BH640">
        <f>Drivers!BH842</f>
        <v>1.9282731515598117E-2</v>
      </c>
      <c r="BI640">
        <f>Drivers!BI842</f>
        <v>-9.6397156283889562E-2</v>
      </c>
      <c r="BJ640">
        <f>Drivers!BJ842</f>
        <v>5.9874649953327141E-2</v>
      </c>
      <c r="BK640">
        <f>Drivers!BK842</f>
        <v>0.31718671363865103</v>
      </c>
      <c r="BL640">
        <f>Drivers!BL842</f>
        <v>0.18760149011366889</v>
      </c>
      <c r="BM640">
        <f>Drivers!BM842</f>
        <v>4.3432799806966127E-3</v>
      </c>
      <c r="BN640">
        <f>Drivers!BN842</f>
        <v>3.1472731640906693E-2</v>
      </c>
      <c r="BO640">
        <f>Drivers!BO842</f>
        <v>0.2468167701863353</v>
      </c>
      <c r="BP640">
        <f>Drivers!BP842</f>
        <v>-6.5383896880254477E-3</v>
      </c>
      <c r="BQ640">
        <f>Drivers!BQ842</f>
        <v>-0.11501817725962149</v>
      </c>
      <c r="BR640">
        <f>Drivers!BR842</f>
        <v>0.29938380905163253</v>
      </c>
      <c r="BS640" t="str">
        <f>Drivers!BS842</f>
        <v>--</v>
      </c>
      <c r="BT640" t="str">
        <f>Drivers!BT842</f>
        <v>--</v>
      </c>
      <c r="BU640" t="str">
        <f>Drivers!BU842</f>
        <v>--</v>
      </c>
      <c r="BV640" t="str">
        <f>Drivers!BV842</f>
        <v>--</v>
      </c>
      <c r="BW640" t="str">
        <f>Drivers!BW842</f>
        <v>--</v>
      </c>
      <c r="BX640" t="str">
        <f>Drivers!BX842</f>
        <v>--</v>
      </c>
      <c r="BY640" t="str">
        <f>Drivers!BY842</f>
        <v>--</v>
      </c>
      <c r="BZ640" t="str">
        <f>Drivers!BZ842</f>
        <v>--</v>
      </c>
      <c r="CA640" t="str">
        <f>Drivers!CA842</f>
        <v>--</v>
      </c>
      <c r="CB640" t="str">
        <f>Drivers!CB842</f>
        <v>--</v>
      </c>
      <c r="CC640" t="str">
        <f>Drivers!CC842</f>
        <v>--</v>
      </c>
      <c r="CD640">
        <f>Drivers!CD842</f>
        <v>0</v>
      </c>
      <c r="CE640">
        <f>Drivers!CE842</f>
        <v>0</v>
      </c>
      <c r="CF640">
        <f>Drivers!CF842</f>
        <v>0</v>
      </c>
      <c r="CG640">
        <f>Drivers!CG842</f>
        <v>0</v>
      </c>
      <c r="CH640">
        <f>Drivers!CH842</f>
        <v>0</v>
      </c>
      <c r="CI640">
        <f>Drivers!CI842</f>
        <v>0</v>
      </c>
      <c r="CJ640">
        <f>Drivers!CJ842</f>
        <v>0</v>
      </c>
      <c r="CK640">
        <f>Drivers!CK842</f>
        <v>0</v>
      </c>
      <c r="CL640">
        <f>Drivers!CL842</f>
        <v>0</v>
      </c>
      <c r="CM640">
        <f>Drivers!CM842</f>
        <v>0</v>
      </c>
      <c r="CN640">
        <f>Drivers!CN842</f>
        <v>0</v>
      </c>
      <c r="CO640">
        <f>Drivers!CO842</f>
        <v>0</v>
      </c>
      <c r="CP640">
        <f>Drivers!CP842</f>
        <v>0</v>
      </c>
      <c r="CQ640">
        <f>Drivers!CQ842</f>
        <v>0</v>
      </c>
      <c r="CR640">
        <f>Drivers!CR842</f>
        <v>0</v>
      </c>
      <c r="CS640">
        <f>Drivers!CS842</f>
        <v>0</v>
      </c>
      <c r="CT640">
        <f>Drivers!CT842</f>
        <v>0</v>
      </c>
      <c r="CU640">
        <f>Drivers!CU842</f>
        <v>0</v>
      </c>
      <c r="CV640">
        <f>Drivers!CV842</f>
        <v>0</v>
      </c>
      <c r="CW640">
        <f>Drivers!CW842</f>
        <v>0</v>
      </c>
      <c r="CX640">
        <f>Drivers!CX842</f>
        <v>0</v>
      </c>
      <c r="CY640">
        <f>Drivers!CY842</f>
        <v>0</v>
      </c>
      <c r="CZ640">
        <f>Drivers!CZ842</f>
        <v>0</v>
      </c>
      <c r="DA640">
        <f>Drivers!DA842</f>
        <v>0</v>
      </c>
      <c r="DB640">
        <f>Drivers!DB842</f>
        <v>0</v>
      </c>
      <c r="DC640">
        <f>Drivers!DC842</f>
        <v>0</v>
      </c>
      <c r="DD640">
        <f>Drivers!DD842</f>
        <v>0</v>
      </c>
      <c r="DE640">
        <f>Drivers!DE842</f>
        <v>0</v>
      </c>
      <c r="DF640">
        <f>Drivers!DF842</f>
        <v>0</v>
      </c>
      <c r="DG640">
        <f>Drivers!DG842</f>
        <v>0</v>
      </c>
      <c r="DH640">
        <f>Drivers!DH842</f>
        <v>0</v>
      </c>
      <c r="DI640">
        <f>Drivers!DI842</f>
        <v>0</v>
      </c>
      <c r="DJ640">
        <f>Drivers!DJ842</f>
        <v>0</v>
      </c>
      <c r="DK640">
        <f>Drivers!DK842</f>
        <v>0</v>
      </c>
      <c r="DL640">
        <f>Drivers!DL842</f>
        <v>0</v>
      </c>
      <c r="DM640">
        <f>Drivers!DM842</f>
        <v>0</v>
      </c>
      <c r="DN640">
        <f>Drivers!DN842</f>
        <v>0</v>
      </c>
      <c r="DO640">
        <f>Drivers!DO842</f>
        <v>0</v>
      </c>
      <c r="DP640">
        <f>Drivers!DP842</f>
        <v>0</v>
      </c>
      <c r="DQ640">
        <f>Drivers!DQ842</f>
        <v>0</v>
      </c>
      <c r="DR640">
        <f>Drivers!DR842</f>
        <v>0</v>
      </c>
      <c r="DS640">
        <f>Drivers!DS842</f>
        <v>0</v>
      </c>
      <c r="DT640">
        <f>Drivers!DT842</f>
        <v>0</v>
      </c>
      <c r="DU640">
        <f>Drivers!DU842</f>
        <v>0</v>
      </c>
      <c r="DV640">
        <f>Drivers!DV842</f>
        <v>0</v>
      </c>
      <c r="DW640">
        <f>Drivers!DW842</f>
        <v>0</v>
      </c>
      <c r="DX640">
        <f>Drivers!DX842</f>
        <v>0</v>
      </c>
      <c r="DY640">
        <f>Drivers!DY842</f>
        <v>0</v>
      </c>
      <c r="DZ640">
        <f>Drivers!DZ842</f>
        <v>0</v>
      </c>
      <c r="EA640">
        <f>Drivers!EA842</f>
        <v>0</v>
      </c>
      <c r="EB640">
        <f>Drivers!EB842</f>
        <v>0</v>
      </c>
      <c r="EC640">
        <f>Drivers!EC842</f>
        <v>0</v>
      </c>
      <c r="ED640">
        <f>Drivers!ED842</f>
        <v>0</v>
      </c>
      <c r="EE640">
        <f>Drivers!EE842</f>
        <v>0</v>
      </c>
      <c r="EF640">
        <f>Drivers!EF842</f>
        <v>0</v>
      </c>
      <c r="EG640">
        <f>Drivers!EG842</f>
        <v>0</v>
      </c>
      <c r="EH640">
        <f>Drivers!EH842</f>
        <v>0</v>
      </c>
      <c r="EI640">
        <f>Drivers!EI842</f>
        <v>0</v>
      </c>
      <c r="EJ640">
        <f>Drivers!EJ842</f>
        <v>0</v>
      </c>
    </row>
    <row r="641" spans="1:140" hidden="1" outlineLevel="1">
      <c r="A641">
        <f>Drivers!A299</f>
        <v>0</v>
      </c>
      <c r="B641">
        <f>Drivers!B299</f>
        <v>0</v>
      </c>
      <c r="C641">
        <f>Drivers!C299</f>
        <v>0</v>
      </c>
      <c r="D641">
        <f>Drivers!D299</f>
        <v>0</v>
      </c>
      <c r="E641">
        <f>Drivers!E299</f>
        <v>0</v>
      </c>
      <c r="F641">
        <f>Drivers!F299</f>
        <v>0</v>
      </c>
      <c r="G641">
        <f>Drivers!G299</f>
        <v>0</v>
      </c>
      <c r="H641">
        <f>Drivers!H299</f>
        <v>0</v>
      </c>
      <c r="I641">
        <f>Drivers!I299</f>
        <v>0</v>
      </c>
      <c r="J641">
        <f>Drivers!J299</f>
        <v>0</v>
      </c>
      <c r="K641">
        <f>Drivers!K299</f>
        <v>0</v>
      </c>
      <c r="L641">
        <f>Drivers!L299</f>
        <v>0</v>
      </c>
      <c r="M641">
        <f>Drivers!M299</f>
        <v>0</v>
      </c>
      <c r="N641">
        <f>Drivers!N299</f>
        <v>0</v>
      </c>
      <c r="O641">
        <f>Drivers!O299</f>
        <v>0</v>
      </c>
      <c r="P641">
        <f>Drivers!P299</f>
        <v>0</v>
      </c>
      <c r="Q641">
        <f>Drivers!Q299</f>
        <v>0</v>
      </c>
      <c r="R641">
        <f>Drivers!R299</f>
        <v>0</v>
      </c>
      <c r="S641">
        <f>Drivers!S299</f>
        <v>0</v>
      </c>
      <c r="T641">
        <f>Drivers!T299</f>
        <v>0</v>
      </c>
      <c r="U641">
        <f>Drivers!U299</f>
        <v>0</v>
      </c>
      <c r="V641">
        <f>Drivers!V299</f>
        <v>0</v>
      </c>
      <c r="W641">
        <f>Drivers!W299</f>
        <v>0</v>
      </c>
      <c r="X641">
        <f>Drivers!X299</f>
        <v>0</v>
      </c>
      <c r="Y641">
        <f>Drivers!Y299</f>
        <v>0</v>
      </c>
      <c r="Z641">
        <f>Drivers!Z299</f>
        <v>0</v>
      </c>
      <c r="AA641">
        <f>Drivers!AA299</f>
        <v>0</v>
      </c>
      <c r="AB641">
        <f>Drivers!AB299</f>
        <v>0</v>
      </c>
      <c r="AC641">
        <f>Drivers!AC299</f>
        <v>0</v>
      </c>
      <c r="AD641">
        <f>Drivers!AD299</f>
        <v>0</v>
      </c>
      <c r="AE641">
        <f>Drivers!AE299</f>
        <v>0</v>
      </c>
      <c r="AF641">
        <f>Drivers!AF299</f>
        <v>0</v>
      </c>
      <c r="AG641">
        <f>Drivers!AG299</f>
        <v>0</v>
      </c>
      <c r="AH641">
        <f>Drivers!AH299</f>
        <v>0</v>
      </c>
      <c r="AI641">
        <f>Drivers!AI299</f>
        <v>0</v>
      </c>
      <c r="AJ641">
        <f>Drivers!AJ299</f>
        <v>0</v>
      </c>
      <c r="AK641">
        <f>Drivers!AK299</f>
        <v>0</v>
      </c>
      <c r="AL641">
        <f>Drivers!AL299</f>
        <v>0</v>
      </c>
      <c r="AM641">
        <f>Drivers!AM299</f>
        <v>0</v>
      </c>
      <c r="AN641">
        <f>Drivers!AN299</f>
        <v>0</v>
      </c>
      <c r="AO641">
        <f>Drivers!AO299</f>
        <v>0</v>
      </c>
      <c r="AP641">
        <f>Drivers!AP299</f>
        <v>0</v>
      </c>
      <c r="AQ641">
        <f>Drivers!AQ299</f>
        <v>0</v>
      </c>
      <c r="AR641">
        <f>Drivers!AR299</f>
        <v>0</v>
      </c>
      <c r="AS641">
        <f>Drivers!AS299</f>
        <v>0</v>
      </c>
      <c r="AT641">
        <f>Drivers!AT299</f>
        <v>0</v>
      </c>
      <c r="AU641">
        <f>Drivers!AU299</f>
        <v>0</v>
      </c>
      <c r="AV641">
        <f>Drivers!AV299</f>
        <v>0</v>
      </c>
      <c r="AW641">
        <f>Drivers!AW299</f>
        <v>0</v>
      </c>
      <c r="AX641">
        <f>Drivers!AX299</f>
        <v>0</v>
      </c>
      <c r="AY641">
        <f>Drivers!AY299</f>
        <v>0</v>
      </c>
      <c r="AZ641">
        <f>Drivers!AZ299</f>
        <v>0</v>
      </c>
      <c r="BA641">
        <f>Drivers!BA299</f>
        <v>0</v>
      </c>
      <c r="BB641">
        <f>Drivers!BB299</f>
        <v>0</v>
      </c>
      <c r="BC641">
        <f>Drivers!BC299</f>
        <v>0</v>
      </c>
      <c r="BD641">
        <f>Drivers!BD299</f>
        <v>0</v>
      </c>
      <c r="BE641">
        <f>Drivers!BE299</f>
        <v>0</v>
      </c>
      <c r="BF641">
        <f>Drivers!BF299</f>
        <v>0</v>
      </c>
      <c r="BG641">
        <f>Drivers!BG299</f>
        <v>0</v>
      </c>
      <c r="BH641">
        <f>Drivers!BH299</f>
        <v>0</v>
      </c>
      <c r="BI641">
        <f>Drivers!BI299</f>
        <v>0</v>
      </c>
      <c r="BJ641">
        <f>Drivers!BJ299</f>
        <v>0</v>
      </c>
      <c r="BK641">
        <f>Drivers!BK299</f>
        <v>0</v>
      </c>
      <c r="BL641">
        <f>Drivers!BL299</f>
        <v>0</v>
      </c>
      <c r="BM641">
        <f>Drivers!BM299</f>
        <v>0</v>
      </c>
      <c r="BN641">
        <f>Drivers!BN299</f>
        <v>0</v>
      </c>
      <c r="BO641">
        <f>Drivers!BO299</f>
        <v>0</v>
      </c>
      <c r="BP641">
        <f>Drivers!BP299</f>
        <v>0</v>
      </c>
      <c r="BQ641">
        <f>Drivers!BQ299</f>
        <v>0</v>
      </c>
      <c r="BR641">
        <f>Drivers!BR299</f>
        <v>0</v>
      </c>
      <c r="BS641">
        <f>Drivers!BS299</f>
        <v>0</v>
      </c>
      <c r="BT641">
        <f>Drivers!BT299</f>
        <v>0</v>
      </c>
      <c r="BU641">
        <f>Drivers!BU299</f>
        <v>0</v>
      </c>
      <c r="BV641">
        <f>Drivers!BV299</f>
        <v>0</v>
      </c>
      <c r="BW641">
        <f>Drivers!BW299</f>
        <v>0</v>
      </c>
      <c r="BX641">
        <f>Drivers!BX299</f>
        <v>0</v>
      </c>
      <c r="BY641">
        <f>Drivers!BY299</f>
        <v>0</v>
      </c>
      <c r="BZ641">
        <f>Drivers!BZ299</f>
        <v>0</v>
      </c>
      <c r="CA641">
        <f>Drivers!CA299</f>
        <v>0</v>
      </c>
      <c r="CB641">
        <f>Drivers!CB299</f>
        <v>0</v>
      </c>
      <c r="CC641">
        <f>Drivers!CC299</f>
        <v>0</v>
      </c>
      <c r="CD641">
        <f>Drivers!CD299</f>
        <v>0</v>
      </c>
      <c r="CE641">
        <f>Drivers!CE299</f>
        <v>0</v>
      </c>
      <c r="CF641">
        <f>Drivers!CF299</f>
        <v>0</v>
      </c>
      <c r="CG641">
        <f>Drivers!CG299</f>
        <v>0</v>
      </c>
      <c r="CH641">
        <f>Drivers!CH299</f>
        <v>0</v>
      </c>
      <c r="CI641">
        <f>Drivers!CI299</f>
        <v>0</v>
      </c>
      <c r="CJ641">
        <f>Drivers!CJ299</f>
        <v>0</v>
      </c>
      <c r="CK641">
        <f>Drivers!CK299</f>
        <v>0</v>
      </c>
      <c r="CL641">
        <f>Drivers!CL299</f>
        <v>0</v>
      </c>
      <c r="CM641">
        <f>Drivers!CM299</f>
        <v>0</v>
      </c>
      <c r="CN641">
        <f>Drivers!CN299</f>
        <v>0</v>
      </c>
      <c r="CO641">
        <f>Drivers!CO299</f>
        <v>0</v>
      </c>
      <c r="CP641">
        <f>Drivers!CP299</f>
        <v>0</v>
      </c>
      <c r="CQ641">
        <f>Drivers!CQ299</f>
        <v>0</v>
      </c>
      <c r="CR641">
        <f>Drivers!CR299</f>
        <v>0</v>
      </c>
      <c r="CS641">
        <f>Drivers!CS299</f>
        <v>0</v>
      </c>
      <c r="CT641">
        <f>Drivers!CT299</f>
        <v>0</v>
      </c>
      <c r="CU641">
        <f>Drivers!CU299</f>
        <v>0</v>
      </c>
      <c r="CV641">
        <f>Drivers!CV299</f>
        <v>0</v>
      </c>
      <c r="CW641">
        <f>Drivers!CW299</f>
        <v>0</v>
      </c>
      <c r="CX641">
        <f>Drivers!CX299</f>
        <v>0</v>
      </c>
      <c r="CY641">
        <f>Drivers!CY299</f>
        <v>0</v>
      </c>
      <c r="CZ641">
        <f>Drivers!CZ299</f>
        <v>0</v>
      </c>
      <c r="DA641">
        <f>Drivers!DA299</f>
        <v>0</v>
      </c>
      <c r="DB641">
        <f>Drivers!DB299</f>
        <v>0</v>
      </c>
      <c r="DC641">
        <f>Drivers!DC299</f>
        <v>0</v>
      </c>
      <c r="DD641">
        <f>Drivers!DD299</f>
        <v>0</v>
      </c>
      <c r="DE641">
        <f>Drivers!DE299</f>
        <v>0</v>
      </c>
      <c r="DF641">
        <f>Drivers!DF299</f>
        <v>0</v>
      </c>
      <c r="DG641">
        <f>Drivers!DG299</f>
        <v>0</v>
      </c>
      <c r="DH641">
        <f>Drivers!DH299</f>
        <v>0</v>
      </c>
      <c r="DI641">
        <f>Drivers!DI299</f>
        <v>0</v>
      </c>
      <c r="DJ641">
        <f>Drivers!DJ299</f>
        <v>0</v>
      </c>
      <c r="DK641">
        <f>Drivers!DK299</f>
        <v>0</v>
      </c>
      <c r="DL641">
        <f>Drivers!DL299</f>
        <v>0</v>
      </c>
      <c r="DM641">
        <f>Drivers!DM299</f>
        <v>0</v>
      </c>
      <c r="DN641">
        <f>Drivers!DN299</f>
        <v>0</v>
      </c>
      <c r="DO641">
        <f>Drivers!DO299</f>
        <v>0</v>
      </c>
      <c r="DP641">
        <f>Drivers!DP299</f>
        <v>0</v>
      </c>
      <c r="DQ641">
        <f>Drivers!DQ299</f>
        <v>0</v>
      </c>
      <c r="DR641">
        <f>Drivers!DR299</f>
        <v>0</v>
      </c>
      <c r="DS641">
        <f>Drivers!DS299</f>
        <v>0</v>
      </c>
      <c r="DT641">
        <f>Drivers!DT299</f>
        <v>0</v>
      </c>
      <c r="DU641">
        <f>Drivers!DU299</f>
        <v>0</v>
      </c>
      <c r="DV641">
        <f>Drivers!DV299</f>
        <v>0</v>
      </c>
      <c r="DW641">
        <f>Drivers!DW299</f>
        <v>0</v>
      </c>
      <c r="DX641">
        <f>Drivers!DX299</f>
        <v>0</v>
      </c>
      <c r="DY641">
        <f>Drivers!DY299</f>
        <v>0</v>
      </c>
      <c r="DZ641">
        <f>Drivers!DZ299</f>
        <v>0</v>
      </c>
      <c r="EA641">
        <f>Drivers!EA299</f>
        <v>0</v>
      </c>
      <c r="EB641">
        <f>Drivers!EB299</f>
        <v>0</v>
      </c>
      <c r="EC641">
        <f>Drivers!EC299</f>
        <v>0</v>
      </c>
      <c r="ED641">
        <f>Drivers!ED299</f>
        <v>0</v>
      </c>
      <c r="EE641">
        <f>Drivers!EE299</f>
        <v>0</v>
      </c>
      <c r="EF641">
        <f>Drivers!EF299</f>
        <v>0</v>
      </c>
      <c r="EG641">
        <f>Drivers!EG299</f>
        <v>0</v>
      </c>
      <c r="EH641">
        <f>Drivers!EH299</f>
        <v>0</v>
      </c>
      <c r="EI641">
        <f>Drivers!EI299</f>
        <v>0</v>
      </c>
      <c r="EJ641">
        <f>Drivers!EJ299</f>
        <v>0</v>
      </c>
    </row>
    <row r="642" spans="1:140" hidden="1" outlineLevel="1">
      <c r="A642">
        <f>Drivers!A300</f>
        <v>0</v>
      </c>
      <c r="B642">
        <f>Drivers!B300</f>
        <v>0</v>
      </c>
      <c r="C642">
        <f>Drivers!C300</f>
        <v>0</v>
      </c>
      <c r="D642">
        <f>Drivers!D300</f>
        <v>0</v>
      </c>
      <c r="E642">
        <f>Drivers!E300</f>
        <v>0</v>
      </c>
      <c r="F642">
        <f>Drivers!F300</f>
        <v>0</v>
      </c>
      <c r="G642">
        <f>Drivers!G300</f>
        <v>0</v>
      </c>
      <c r="H642">
        <f>Drivers!H300</f>
        <v>0</v>
      </c>
      <c r="I642" t="str">
        <f>Drivers!I300</f>
        <v>Expenses</v>
      </c>
      <c r="J642">
        <f>Drivers!J300</f>
        <v>0</v>
      </c>
      <c r="K642">
        <f>Drivers!K300</f>
        <v>0</v>
      </c>
      <c r="L642">
        <f>Drivers!L300</f>
        <v>0</v>
      </c>
      <c r="M642">
        <f>Drivers!M300</f>
        <v>0</v>
      </c>
      <c r="N642">
        <f>Drivers!N300</f>
        <v>0</v>
      </c>
      <c r="O642">
        <f>Drivers!O300</f>
        <v>0</v>
      </c>
      <c r="P642">
        <f>Drivers!P300</f>
        <v>0</v>
      </c>
      <c r="Q642">
        <f>Drivers!Q300</f>
        <v>0</v>
      </c>
      <c r="R642">
        <f>Drivers!R300</f>
        <v>0</v>
      </c>
      <c r="S642">
        <f>Drivers!S300</f>
        <v>0</v>
      </c>
      <c r="T642">
        <f>Drivers!T300</f>
        <v>0</v>
      </c>
      <c r="U642">
        <f>Drivers!U300</f>
        <v>0</v>
      </c>
      <c r="V642">
        <f>Drivers!V300</f>
        <v>0</v>
      </c>
      <c r="W642">
        <f>Drivers!W300</f>
        <v>0</v>
      </c>
      <c r="X642">
        <f>Drivers!X300</f>
        <v>0</v>
      </c>
      <c r="Y642">
        <f>Drivers!Y300</f>
        <v>0</v>
      </c>
      <c r="Z642">
        <f>Drivers!Z300</f>
        <v>0</v>
      </c>
      <c r="AA642">
        <f>Drivers!AA300</f>
        <v>0</v>
      </c>
      <c r="AB642">
        <f>Drivers!AB300</f>
        <v>0</v>
      </c>
      <c r="AC642">
        <f>Drivers!AC300</f>
        <v>0</v>
      </c>
      <c r="AD642">
        <f>Drivers!AD300</f>
        <v>0</v>
      </c>
      <c r="AE642">
        <f>Drivers!AE300</f>
        <v>0</v>
      </c>
      <c r="AF642">
        <f>Drivers!AF300</f>
        <v>0</v>
      </c>
      <c r="AG642">
        <f>Drivers!AG300</f>
        <v>0</v>
      </c>
      <c r="AH642">
        <f>Drivers!AH300</f>
        <v>0</v>
      </c>
      <c r="AI642">
        <f>Drivers!AI300</f>
        <v>0</v>
      </c>
      <c r="AJ642">
        <f>Drivers!AJ300</f>
        <v>0</v>
      </c>
      <c r="AK642">
        <f>Drivers!AK300</f>
        <v>0</v>
      </c>
      <c r="AL642">
        <f>Drivers!AL300</f>
        <v>0</v>
      </c>
      <c r="AM642">
        <f>Drivers!AM300</f>
        <v>0</v>
      </c>
      <c r="AN642">
        <f>Drivers!AN300</f>
        <v>0</v>
      </c>
      <c r="AO642">
        <f>Drivers!AO300</f>
        <v>0</v>
      </c>
      <c r="AP642">
        <f>Drivers!AP300</f>
        <v>0</v>
      </c>
      <c r="AQ642">
        <f>Drivers!AQ300</f>
        <v>0</v>
      </c>
      <c r="AR642">
        <f>Drivers!AR300</f>
        <v>0</v>
      </c>
      <c r="AS642">
        <f>Drivers!AS300</f>
        <v>0</v>
      </c>
      <c r="AT642">
        <f>Drivers!AT300</f>
        <v>0</v>
      </c>
      <c r="AU642">
        <f>Drivers!AU300</f>
        <v>0</v>
      </c>
      <c r="AV642">
        <f>Drivers!AV300</f>
        <v>0</v>
      </c>
      <c r="AW642">
        <f>Drivers!AW300</f>
        <v>0</v>
      </c>
      <c r="AX642">
        <f>Drivers!AX300</f>
        <v>0</v>
      </c>
      <c r="AY642">
        <f>Drivers!AY300</f>
        <v>0</v>
      </c>
      <c r="AZ642">
        <f>Drivers!AZ300</f>
        <v>0</v>
      </c>
      <c r="BA642">
        <f>Drivers!BA300</f>
        <v>0</v>
      </c>
      <c r="BB642">
        <f>Drivers!BB300</f>
        <v>0</v>
      </c>
      <c r="BC642">
        <f>Drivers!BC300</f>
        <v>0</v>
      </c>
      <c r="BD642">
        <f>Drivers!BD300</f>
        <v>0</v>
      </c>
      <c r="BE642">
        <f>Drivers!BE300</f>
        <v>0</v>
      </c>
      <c r="BF642">
        <f>Drivers!BF300</f>
        <v>0</v>
      </c>
      <c r="BG642">
        <f>Drivers!BG300</f>
        <v>0</v>
      </c>
      <c r="BH642">
        <f>Drivers!BH300</f>
        <v>0</v>
      </c>
      <c r="BI642">
        <f>Drivers!BI300</f>
        <v>0</v>
      </c>
      <c r="BJ642">
        <f>Drivers!BJ300</f>
        <v>0</v>
      </c>
      <c r="BK642">
        <f>Drivers!BK300</f>
        <v>0</v>
      </c>
      <c r="BL642">
        <f>Drivers!BL300</f>
        <v>0</v>
      </c>
      <c r="BM642">
        <f>Drivers!BM300</f>
        <v>0</v>
      </c>
      <c r="BN642">
        <f>Drivers!BN300</f>
        <v>0</v>
      </c>
      <c r="BO642">
        <f>Drivers!BO300</f>
        <v>0</v>
      </c>
      <c r="BP642">
        <f>Drivers!BP300</f>
        <v>0</v>
      </c>
      <c r="BQ642">
        <f>Drivers!BQ300</f>
        <v>0</v>
      </c>
      <c r="BR642">
        <f>Drivers!BR300</f>
        <v>0</v>
      </c>
      <c r="BS642">
        <f>Drivers!BS300</f>
        <v>0</v>
      </c>
      <c r="BT642">
        <f>Drivers!BT300</f>
        <v>0</v>
      </c>
      <c r="BU642">
        <f>Drivers!BU300</f>
        <v>0</v>
      </c>
      <c r="BV642">
        <f>Drivers!BV300</f>
        <v>0</v>
      </c>
      <c r="BW642">
        <f>Drivers!BW300</f>
        <v>0</v>
      </c>
      <c r="BX642">
        <f>Drivers!BX300</f>
        <v>0</v>
      </c>
      <c r="BY642">
        <f>Drivers!BY300</f>
        <v>0</v>
      </c>
      <c r="BZ642">
        <f>Drivers!BZ300</f>
        <v>0</v>
      </c>
      <c r="CA642">
        <f>Drivers!CA300</f>
        <v>0</v>
      </c>
      <c r="CB642">
        <f>Drivers!CB300</f>
        <v>0</v>
      </c>
      <c r="CC642">
        <f>Drivers!CC300</f>
        <v>0</v>
      </c>
      <c r="CD642">
        <f>Drivers!CD300</f>
        <v>0</v>
      </c>
      <c r="CE642">
        <f>Drivers!CE300</f>
        <v>0</v>
      </c>
      <c r="CF642">
        <f>Drivers!CF300</f>
        <v>0</v>
      </c>
      <c r="CG642">
        <f>Drivers!CG300</f>
        <v>0</v>
      </c>
      <c r="CH642">
        <f>Drivers!CH300</f>
        <v>0</v>
      </c>
      <c r="CI642">
        <f>Drivers!CI300</f>
        <v>0</v>
      </c>
      <c r="CJ642">
        <f>Drivers!CJ300</f>
        <v>0</v>
      </c>
      <c r="CK642">
        <f>Drivers!CK300</f>
        <v>0</v>
      </c>
      <c r="CL642">
        <f>Drivers!CL300</f>
        <v>0</v>
      </c>
      <c r="CM642">
        <f>Drivers!CM300</f>
        <v>0</v>
      </c>
      <c r="CN642">
        <f>Drivers!CN300</f>
        <v>0</v>
      </c>
      <c r="CO642">
        <f>Drivers!CO300</f>
        <v>0</v>
      </c>
      <c r="CP642">
        <f>Drivers!CP300</f>
        <v>0</v>
      </c>
      <c r="CQ642">
        <f>Drivers!CQ300</f>
        <v>0</v>
      </c>
      <c r="CR642">
        <f>Drivers!CR300</f>
        <v>0</v>
      </c>
      <c r="CS642">
        <f>Drivers!CS300</f>
        <v>0</v>
      </c>
      <c r="CT642">
        <f>Drivers!CT300</f>
        <v>0</v>
      </c>
      <c r="CU642">
        <f>Drivers!CU300</f>
        <v>0</v>
      </c>
      <c r="CV642">
        <f>Drivers!CV300</f>
        <v>0</v>
      </c>
      <c r="CW642">
        <f>Drivers!CW300</f>
        <v>0</v>
      </c>
      <c r="CX642">
        <f>Drivers!CX300</f>
        <v>0</v>
      </c>
      <c r="CY642">
        <f>Drivers!CY300</f>
        <v>0</v>
      </c>
      <c r="CZ642">
        <f>Drivers!CZ300</f>
        <v>0</v>
      </c>
      <c r="DA642">
        <f>Drivers!DA300</f>
        <v>0</v>
      </c>
      <c r="DB642">
        <f>Drivers!DB300</f>
        <v>0</v>
      </c>
      <c r="DC642">
        <f>Drivers!DC300</f>
        <v>0</v>
      </c>
      <c r="DD642">
        <f>Drivers!DD300</f>
        <v>0</v>
      </c>
      <c r="DE642">
        <f>Drivers!DE300</f>
        <v>0</v>
      </c>
      <c r="DF642">
        <f>Drivers!DF300</f>
        <v>0</v>
      </c>
      <c r="DG642">
        <f>Drivers!DG300</f>
        <v>0</v>
      </c>
      <c r="DH642">
        <f>Drivers!DH300</f>
        <v>0</v>
      </c>
      <c r="DI642">
        <f>Drivers!DI300</f>
        <v>0</v>
      </c>
      <c r="DJ642">
        <f>Drivers!DJ300</f>
        <v>0</v>
      </c>
      <c r="DK642">
        <f>Drivers!DK300</f>
        <v>0</v>
      </c>
      <c r="DL642">
        <f>Drivers!DL300</f>
        <v>0</v>
      </c>
      <c r="DM642">
        <f>Drivers!DM300</f>
        <v>0</v>
      </c>
      <c r="DN642">
        <f>Drivers!DN300</f>
        <v>0</v>
      </c>
      <c r="DO642">
        <f>Drivers!DO300</f>
        <v>0</v>
      </c>
      <c r="DP642">
        <f>Drivers!DP300</f>
        <v>0</v>
      </c>
      <c r="DQ642">
        <f>Drivers!DQ300</f>
        <v>0</v>
      </c>
      <c r="DR642">
        <f>Drivers!DR300</f>
        <v>0</v>
      </c>
      <c r="DS642">
        <f>Drivers!DS300</f>
        <v>0</v>
      </c>
      <c r="DT642">
        <f>Drivers!DT300</f>
        <v>0</v>
      </c>
      <c r="DU642">
        <f>Drivers!DU300</f>
        <v>0</v>
      </c>
      <c r="DV642">
        <f>Drivers!DV300</f>
        <v>0</v>
      </c>
      <c r="DW642">
        <f>Drivers!DW300</f>
        <v>0</v>
      </c>
      <c r="DX642">
        <f>Drivers!DX300</f>
        <v>0</v>
      </c>
      <c r="DY642">
        <f>Drivers!DY300</f>
        <v>0</v>
      </c>
      <c r="DZ642">
        <f>Drivers!DZ300</f>
        <v>0</v>
      </c>
      <c r="EA642">
        <f>Drivers!EA300</f>
        <v>0</v>
      </c>
      <c r="EB642">
        <f>Drivers!EB300</f>
        <v>0</v>
      </c>
      <c r="EC642">
        <f>Drivers!EC300</f>
        <v>0</v>
      </c>
      <c r="ED642">
        <f>Drivers!ED300</f>
        <v>0</v>
      </c>
      <c r="EE642">
        <f>Drivers!EE300</f>
        <v>0</v>
      </c>
      <c r="EF642">
        <f>Drivers!EF300</f>
        <v>0</v>
      </c>
      <c r="EG642">
        <f>Drivers!EG300</f>
        <v>0</v>
      </c>
      <c r="EH642">
        <f>Drivers!EH300</f>
        <v>0</v>
      </c>
      <c r="EI642">
        <f>Drivers!EI300</f>
        <v>0</v>
      </c>
      <c r="EJ642">
        <f>Drivers!EJ300</f>
        <v>0</v>
      </c>
    </row>
    <row r="643" spans="1:140" hidden="1" outlineLevel="1">
      <c r="A643">
        <f>Drivers!A301</f>
        <v>0</v>
      </c>
      <c r="B643">
        <f>Drivers!B301</f>
        <v>0</v>
      </c>
      <c r="C643">
        <f>Drivers!C301</f>
        <v>0</v>
      </c>
      <c r="D643">
        <f>Drivers!D301</f>
        <v>0</v>
      </c>
      <c r="E643">
        <f>Drivers!E301</f>
        <v>0</v>
      </c>
      <c r="F643">
        <f>Drivers!F301</f>
        <v>0</v>
      </c>
      <c r="G643">
        <f>Drivers!G301</f>
        <v>0</v>
      </c>
      <c r="H643">
        <f>Drivers!H301</f>
        <v>0</v>
      </c>
      <c r="I643" t="str">
        <f>Drivers!I301</f>
        <v>Cost of Revenue</v>
      </c>
      <c r="J643">
        <f>Drivers!J301</f>
        <v>0</v>
      </c>
      <c r="K643">
        <f>Drivers!K301</f>
        <v>0</v>
      </c>
      <c r="L643">
        <f>Drivers!L301</f>
        <v>0</v>
      </c>
      <c r="M643">
        <f>Drivers!M301</f>
        <v>0</v>
      </c>
      <c r="N643">
        <f>Drivers!N301</f>
        <v>0</v>
      </c>
      <c r="O643">
        <f>Drivers!O301</f>
        <v>0</v>
      </c>
      <c r="P643">
        <f>Drivers!P301</f>
        <v>0</v>
      </c>
      <c r="Q643">
        <f>Drivers!Q301</f>
        <v>0</v>
      </c>
      <c r="R643">
        <f>Drivers!R301</f>
        <v>0</v>
      </c>
      <c r="S643">
        <f>Drivers!S301</f>
        <v>0</v>
      </c>
      <c r="T643">
        <f>Drivers!T301</f>
        <v>0</v>
      </c>
      <c r="U643">
        <f>Drivers!U301</f>
        <v>0</v>
      </c>
      <c r="V643">
        <f>Drivers!V301</f>
        <v>0</v>
      </c>
      <c r="W643">
        <f>Drivers!W301</f>
        <v>0</v>
      </c>
      <c r="X643">
        <f>Drivers!X301</f>
        <v>0</v>
      </c>
      <c r="Y643">
        <f>Drivers!Y301</f>
        <v>0</v>
      </c>
      <c r="Z643">
        <f>Drivers!Z301</f>
        <v>0</v>
      </c>
      <c r="AA643">
        <f>Drivers!AA301</f>
        <v>0</v>
      </c>
      <c r="AB643">
        <f>Drivers!AB301</f>
        <v>0</v>
      </c>
      <c r="AC643">
        <f>Drivers!AC301</f>
        <v>0</v>
      </c>
      <c r="AD643">
        <f>Drivers!AD301</f>
        <v>0</v>
      </c>
      <c r="AE643">
        <f>Drivers!AE301</f>
        <v>0</v>
      </c>
      <c r="AF643">
        <f>Drivers!AF301</f>
        <v>0</v>
      </c>
      <c r="AG643">
        <f>Drivers!AG301</f>
        <v>0</v>
      </c>
      <c r="AH643">
        <f>Drivers!AH301</f>
        <v>0</v>
      </c>
      <c r="AI643">
        <f>Drivers!AI301</f>
        <v>0</v>
      </c>
      <c r="AJ643">
        <f>Drivers!AJ301</f>
        <v>0</v>
      </c>
      <c r="AK643">
        <f>Drivers!AK301</f>
        <v>0</v>
      </c>
      <c r="AL643">
        <f>Drivers!AL301</f>
        <v>0</v>
      </c>
      <c r="AM643">
        <f>Drivers!AM301</f>
        <v>0</v>
      </c>
      <c r="AN643">
        <f>Drivers!AN301</f>
        <v>0</v>
      </c>
      <c r="AO643">
        <f>Drivers!AO301</f>
        <v>0</v>
      </c>
      <c r="AP643">
        <f>Drivers!AP301</f>
        <v>0</v>
      </c>
      <c r="AQ643">
        <f>Drivers!AQ301</f>
        <v>0</v>
      </c>
      <c r="AR643">
        <f>Drivers!AR301</f>
        <v>0</v>
      </c>
      <c r="AS643">
        <f>Drivers!AS301</f>
        <v>0</v>
      </c>
      <c r="AT643">
        <f>Drivers!AT301</f>
        <v>0</v>
      </c>
      <c r="AU643">
        <f>Drivers!AU301</f>
        <v>0</v>
      </c>
      <c r="AV643">
        <f>Drivers!AV301</f>
        <v>0</v>
      </c>
      <c r="AW643">
        <f>Drivers!AW301</f>
        <v>0</v>
      </c>
      <c r="AX643">
        <f>Drivers!AX301</f>
        <v>0</v>
      </c>
      <c r="AY643">
        <f>Drivers!AY301</f>
        <v>0</v>
      </c>
      <c r="AZ643">
        <f>Drivers!AZ301</f>
        <v>0</v>
      </c>
      <c r="BA643">
        <f>Drivers!BA301</f>
        <v>0</v>
      </c>
      <c r="BB643">
        <f>Drivers!BB301</f>
        <v>0</v>
      </c>
      <c r="BC643">
        <f>Drivers!BC301</f>
        <v>0</v>
      </c>
      <c r="BD643">
        <f>Drivers!BD301</f>
        <v>0</v>
      </c>
      <c r="BE643">
        <f>Drivers!BE301</f>
        <v>0</v>
      </c>
      <c r="BF643">
        <f>Drivers!BF301</f>
        <v>0</v>
      </c>
      <c r="BG643">
        <f>Drivers!BG301</f>
        <v>0</v>
      </c>
      <c r="BH643">
        <f>Drivers!BH301</f>
        <v>0</v>
      </c>
      <c r="BI643">
        <f>Drivers!BI301</f>
        <v>0</v>
      </c>
      <c r="BJ643">
        <f>Drivers!BJ301</f>
        <v>0</v>
      </c>
      <c r="BK643">
        <f>Drivers!BK301</f>
        <v>0</v>
      </c>
      <c r="BL643">
        <f>Drivers!BL301</f>
        <v>0</v>
      </c>
      <c r="BM643">
        <f>Drivers!BM301</f>
        <v>0</v>
      </c>
      <c r="BN643">
        <f>Drivers!BN301</f>
        <v>0</v>
      </c>
      <c r="BO643">
        <f>Drivers!BO301</f>
        <v>0</v>
      </c>
      <c r="BP643">
        <f>Drivers!BP301</f>
        <v>0</v>
      </c>
      <c r="BQ643">
        <f>Drivers!BQ301</f>
        <v>0</v>
      </c>
      <c r="BR643">
        <f>Drivers!BR301</f>
        <v>0</v>
      </c>
      <c r="BS643">
        <f>Drivers!BS301</f>
        <v>0</v>
      </c>
      <c r="BT643">
        <f>Drivers!BT301</f>
        <v>0</v>
      </c>
      <c r="BU643">
        <f>Drivers!BU301</f>
        <v>0</v>
      </c>
      <c r="BV643">
        <f>Drivers!BV301</f>
        <v>0</v>
      </c>
      <c r="BW643">
        <f>Drivers!BW301</f>
        <v>0</v>
      </c>
      <c r="BX643">
        <f>Drivers!BX301</f>
        <v>0</v>
      </c>
      <c r="BY643">
        <f>Drivers!BY301</f>
        <v>0</v>
      </c>
      <c r="BZ643">
        <f>Drivers!BZ301</f>
        <v>0</v>
      </c>
      <c r="CA643">
        <f>Drivers!CA301</f>
        <v>0</v>
      </c>
      <c r="CB643">
        <f>Drivers!CB301</f>
        <v>0</v>
      </c>
      <c r="CC643">
        <f>Drivers!CC301</f>
        <v>0</v>
      </c>
      <c r="CD643">
        <f>Drivers!CD301</f>
        <v>0</v>
      </c>
      <c r="CE643">
        <f>Drivers!CE301</f>
        <v>0</v>
      </c>
      <c r="CF643">
        <f>Drivers!CF301</f>
        <v>0</v>
      </c>
      <c r="CG643">
        <f>Drivers!CG301</f>
        <v>0</v>
      </c>
      <c r="CH643">
        <f>Drivers!CH301</f>
        <v>0</v>
      </c>
      <c r="CI643">
        <f>Drivers!CI301</f>
        <v>0</v>
      </c>
      <c r="CJ643">
        <f>Drivers!CJ301</f>
        <v>0</v>
      </c>
      <c r="CK643">
        <f>Drivers!CK301</f>
        <v>0</v>
      </c>
      <c r="CL643">
        <f>Drivers!CL301</f>
        <v>0</v>
      </c>
      <c r="CM643">
        <f>Drivers!CM301</f>
        <v>0</v>
      </c>
      <c r="CN643">
        <f>Drivers!CN301</f>
        <v>0</v>
      </c>
      <c r="CO643">
        <f>Drivers!CO301</f>
        <v>0</v>
      </c>
      <c r="CP643">
        <f>Drivers!CP301</f>
        <v>0</v>
      </c>
      <c r="CQ643">
        <f>Drivers!CQ301</f>
        <v>0</v>
      </c>
      <c r="CR643">
        <f>Drivers!CR301</f>
        <v>0</v>
      </c>
      <c r="CS643">
        <f>Drivers!CS301</f>
        <v>0</v>
      </c>
      <c r="CT643">
        <f>Drivers!CT301</f>
        <v>0</v>
      </c>
      <c r="CU643">
        <f>Drivers!CU301</f>
        <v>0</v>
      </c>
      <c r="CV643">
        <f>Drivers!CV301</f>
        <v>0</v>
      </c>
      <c r="CW643">
        <f>Drivers!CW301</f>
        <v>0</v>
      </c>
      <c r="CX643">
        <f>Drivers!CX301</f>
        <v>0</v>
      </c>
      <c r="CY643">
        <f>Drivers!CY301</f>
        <v>0</v>
      </c>
      <c r="CZ643">
        <f>Drivers!CZ301</f>
        <v>0</v>
      </c>
      <c r="DA643">
        <f>Drivers!DA301</f>
        <v>0</v>
      </c>
      <c r="DB643">
        <f>Drivers!DB301</f>
        <v>0</v>
      </c>
      <c r="DC643">
        <f>Drivers!DC301</f>
        <v>0</v>
      </c>
      <c r="DD643">
        <f>Drivers!DD301</f>
        <v>0</v>
      </c>
      <c r="DE643">
        <f>Drivers!DE301</f>
        <v>0</v>
      </c>
      <c r="DF643">
        <f>Drivers!DF301</f>
        <v>0</v>
      </c>
      <c r="DG643">
        <f>Drivers!DG301</f>
        <v>0</v>
      </c>
      <c r="DH643">
        <f>Drivers!DH301</f>
        <v>0</v>
      </c>
      <c r="DI643">
        <f>Drivers!DI301</f>
        <v>0</v>
      </c>
      <c r="DJ643">
        <f>Drivers!DJ301</f>
        <v>0</v>
      </c>
      <c r="DK643">
        <f>Drivers!DK301</f>
        <v>0</v>
      </c>
      <c r="DL643">
        <f>Drivers!DL301</f>
        <v>0</v>
      </c>
      <c r="DM643">
        <f>Drivers!DM301</f>
        <v>0</v>
      </c>
      <c r="DN643">
        <f>Drivers!DN301</f>
        <v>0</v>
      </c>
      <c r="DO643">
        <f>Drivers!DO301</f>
        <v>0</v>
      </c>
      <c r="DP643">
        <f>Drivers!DP301</f>
        <v>0</v>
      </c>
      <c r="DQ643">
        <f>Drivers!DQ301</f>
        <v>0</v>
      </c>
      <c r="DR643">
        <f>Drivers!DR301</f>
        <v>0</v>
      </c>
      <c r="DS643">
        <f>Drivers!DS301</f>
        <v>0</v>
      </c>
      <c r="DT643">
        <f>Drivers!DT301</f>
        <v>0</v>
      </c>
      <c r="DU643">
        <f>Drivers!DU301</f>
        <v>0</v>
      </c>
      <c r="DV643">
        <f>Drivers!DV301</f>
        <v>0</v>
      </c>
      <c r="DW643">
        <f>Drivers!DW301</f>
        <v>0</v>
      </c>
      <c r="DX643">
        <f>Drivers!DX301</f>
        <v>0</v>
      </c>
      <c r="DY643">
        <f>Drivers!DY301</f>
        <v>0</v>
      </c>
      <c r="DZ643">
        <f>Drivers!DZ301</f>
        <v>0</v>
      </c>
      <c r="EA643">
        <f>Drivers!EA301</f>
        <v>0</v>
      </c>
      <c r="EB643">
        <f>Drivers!EB301</f>
        <v>0</v>
      </c>
      <c r="EC643">
        <f>Drivers!EC301</f>
        <v>0</v>
      </c>
      <c r="ED643">
        <f>Drivers!ED301</f>
        <v>0</v>
      </c>
      <c r="EE643">
        <f>Drivers!EE301</f>
        <v>0</v>
      </c>
      <c r="EF643">
        <f>Drivers!EF301</f>
        <v>0</v>
      </c>
      <c r="EG643">
        <f>Drivers!EG301</f>
        <v>0</v>
      </c>
      <c r="EH643">
        <f>Drivers!EH301</f>
        <v>0</v>
      </c>
      <c r="EI643">
        <f>Drivers!EI301</f>
        <v>0</v>
      </c>
      <c r="EJ643">
        <f>Drivers!EJ301</f>
        <v>0</v>
      </c>
    </row>
    <row r="644" spans="1:140" hidden="1" outlineLevel="1">
      <c r="A644">
        <f>Drivers!A302</f>
        <v>0</v>
      </c>
      <c r="B644">
        <f>Drivers!B302</f>
        <v>0</v>
      </c>
      <c r="C644">
        <f>Drivers!C302</f>
        <v>0</v>
      </c>
      <c r="D644">
        <f>Drivers!D302</f>
        <v>0</v>
      </c>
      <c r="E644">
        <f>Drivers!E302</f>
        <v>0</v>
      </c>
      <c r="F644">
        <f>Drivers!F302</f>
        <v>0</v>
      </c>
      <c r="G644">
        <f>Drivers!G302</f>
        <v>0</v>
      </c>
      <c r="H644">
        <f>Drivers!H302</f>
        <v>0</v>
      </c>
      <c r="I644" t="str">
        <f>Drivers!I302</f>
        <v>GAAP Cost of Revenue</v>
      </c>
      <c r="J644">
        <f>Drivers!J302</f>
        <v>0</v>
      </c>
      <c r="K644">
        <f>Drivers!K302</f>
        <v>0</v>
      </c>
      <c r="L644">
        <f>Drivers!L302</f>
        <v>0</v>
      </c>
      <c r="M644">
        <f>Drivers!M302</f>
        <v>0</v>
      </c>
      <c r="N644">
        <f>Drivers!N302</f>
        <v>0</v>
      </c>
      <c r="O644">
        <f>Drivers!O302</f>
        <v>0</v>
      </c>
      <c r="P644">
        <f>Drivers!P302</f>
        <v>0</v>
      </c>
      <c r="Q644">
        <f>Drivers!Q302</f>
        <v>0</v>
      </c>
      <c r="R644">
        <f>Drivers!R302</f>
        <v>0</v>
      </c>
      <c r="S644">
        <f>Drivers!S302</f>
        <v>0</v>
      </c>
      <c r="T644">
        <f>Drivers!T302</f>
        <v>0</v>
      </c>
      <c r="U644">
        <f>Drivers!U302</f>
        <v>0</v>
      </c>
      <c r="V644">
        <f>Drivers!V302</f>
        <v>0</v>
      </c>
      <c r="W644">
        <f>Drivers!W302</f>
        <v>0</v>
      </c>
      <c r="X644">
        <f>Drivers!X302</f>
        <v>0</v>
      </c>
      <c r="Y644">
        <f>Drivers!Y302</f>
        <v>0</v>
      </c>
      <c r="Z644">
        <f>Drivers!Z302</f>
        <v>0</v>
      </c>
      <c r="AA644">
        <f>Drivers!AA302</f>
        <v>0</v>
      </c>
      <c r="AB644">
        <f>Drivers!AB302</f>
        <v>0</v>
      </c>
      <c r="AC644">
        <f>Drivers!AC302</f>
        <v>0</v>
      </c>
      <c r="AD644">
        <f>Drivers!AD302</f>
        <v>0</v>
      </c>
      <c r="AE644">
        <f>Drivers!AE302</f>
        <v>0</v>
      </c>
      <c r="AF644">
        <f>Drivers!AF302</f>
        <v>0</v>
      </c>
      <c r="AG644">
        <f>Drivers!AG302</f>
        <v>0</v>
      </c>
      <c r="AH644">
        <f>Drivers!AH302</f>
        <v>0</v>
      </c>
      <c r="AI644">
        <f>Drivers!AI302</f>
        <v>0</v>
      </c>
      <c r="AJ644">
        <f>Drivers!AJ302</f>
        <v>0</v>
      </c>
      <c r="AK644">
        <f>Drivers!AK302</f>
        <v>0</v>
      </c>
      <c r="AL644">
        <f>Drivers!AL302</f>
        <v>0</v>
      </c>
      <c r="AM644">
        <f>Drivers!AM302</f>
        <v>0</v>
      </c>
      <c r="AN644">
        <f>Drivers!AN302</f>
        <v>0</v>
      </c>
      <c r="AO644">
        <f>Drivers!AO302</f>
        <v>0</v>
      </c>
      <c r="AP644">
        <f>Drivers!AP302</f>
        <v>0</v>
      </c>
      <c r="AQ644">
        <f>Drivers!AQ302</f>
        <v>0</v>
      </c>
      <c r="AR644">
        <f>Drivers!AR302</f>
        <v>0</v>
      </c>
      <c r="AS644">
        <f>Drivers!AS302</f>
        <v>0</v>
      </c>
      <c r="AT644">
        <f>Drivers!AT302</f>
        <v>0.92</v>
      </c>
      <c r="AU644">
        <f>Drivers!AU302</f>
        <v>1.038</v>
      </c>
      <c r="AV644">
        <f>Drivers!AV302</f>
        <v>1.0489999999999999</v>
      </c>
      <c r="AW644">
        <f>Drivers!AW302</f>
        <v>1.0349999999999999</v>
      </c>
      <c r="AX644">
        <f>Drivers!AX302</f>
        <v>1.1619999999999999</v>
      </c>
      <c r="AY644">
        <f>Drivers!AY302</f>
        <v>1.222</v>
      </c>
      <c r="AZ644">
        <f>Drivers!AZ302</f>
        <v>1.2629999999999999</v>
      </c>
      <c r="BA644">
        <f>Drivers!BA302</f>
        <v>1.3260000000000001</v>
      </c>
      <c r="BB644">
        <f>Drivers!BB302</f>
        <v>1.8169999999999999</v>
      </c>
      <c r="BC644">
        <f>Drivers!BC302</f>
        <v>2.7130000000000001</v>
      </c>
      <c r="BD644">
        <f>Drivers!BD302</f>
        <v>3.0840000000000001</v>
      </c>
      <c r="BE644">
        <f>Drivers!BE302</f>
        <v>2.9609999999999999</v>
      </c>
      <c r="BF644">
        <f>Drivers!BF302</f>
        <v>3.35</v>
      </c>
      <c r="BG644">
        <f>Drivers!BG302</f>
        <v>3.2639999999999998</v>
      </c>
      <c r="BH644">
        <f>Drivers!BH302</f>
        <v>3.6230000000000002</v>
      </c>
      <c r="BI644">
        <f>Drivers!BI302</f>
        <v>3.806</v>
      </c>
      <c r="BJ644">
        <f>Drivers!BJ302</f>
        <v>4.13</v>
      </c>
      <c r="BK644">
        <f>Drivers!BK302</f>
        <v>4.2939999999999996</v>
      </c>
      <c r="BL644">
        <f>Drivers!BL302</f>
        <v>5.1159999999999997</v>
      </c>
      <c r="BM644">
        <f>Drivers!BM302</f>
        <v>5.27</v>
      </c>
      <c r="BN644">
        <f>Drivers!BN302</f>
        <v>6.1639999999999997</v>
      </c>
      <c r="BO644">
        <f>Drivers!BO302</f>
        <v>6.7930000000000001</v>
      </c>
      <c r="BP644">
        <f>Drivers!BP302</f>
        <v>7.6790000000000003</v>
      </c>
      <c r="BQ644">
        <f>Drivers!BQ302</f>
        <v>8.8249999999999993</v>
      </c>
      <c r="BR644">
        <f>Drivers!BR302</f>
        <v>13.019</v>
      </c>
      <c r="BS644">
        <f>Drivers!BS302</f>
        <v>17.036999999999999</v>
      </c>
      <c r="BT644">
        <f>Drivers!BT302</f>
        <v>16.452999999999999</v>
      </c>
      <c r="BU644">
        <f>Drivers!BU302</f>
        <v>15.105</v>
      </c>
      <c r="BV644">
        <f>Drivers!BV302</f>
        <v>16.452000000000002</v>
      </c>
      <c r="BW644">
        <f>Drivers!BW302</f>
        <v>17.22</v>
      </c>
      <c r="BX644">
        <f>Drivers!BX302</f>
        <v>18.254000000000001</v>
      </c>
      <c r="BY644">
        <f>Drivers!BY302</f>
        <v>19.664999999999999</v>
      </c>
      <c r="BZ644">
        <f>Drivers!BZ302</f>
        <v>20.231999999999999</v>
      </c>
      <c r="CA644">
        <f>Drivers!CA302</f>
        <v>20.260000000000002</v>
      </c>
      <c r="CB644">
        <f>Drivers!CB302</f>
        <v>22.152000000000001</v>
      </c>
      <c r="CC644">
        <f>Drivers!CC302</f>
        <v>22.559000000000001</v>
      </c>
      <c r="CD644">
        <f>Drivers!CD302</f>
        <v>22.660973353750649</v>
      </c>
      <c r="CE644">
        <f>Drivers!CE302</f>
        <v>29.302432476</v>
      </c>
      <c r="CF644">
        <f>Drivers!CF302</f>
        <v>94.902380587629622</v>
      </c>
      <c r="CG644">
        <f>Drivers!CG302</f>
        <v>144.20358788532309</v>
      </c>
      <c r="CH644">
        <f>Drivers!CH302</f>
        <v>0</v>
      </c>
      <c r="CI644">
        <f>Drivers!CI302</f>
        <v>0</v>
      </c>
      <c r="CJ644">
        <f>Drivers!CJ302</f>
        <v>0</v>
      </c>
      <c r="CK644">
        <f>Drivers!CK302</f>
        <v>0</v>
      </c>
      <c r="CL644">
        <f>Drivers!CL302</f>
        <v>0</v>
      </c>
      <c r="CM644">
        <f>Drivers!CM302</f>
        <v>0</v>
      </c>
      <c r="CN644">
        <f>Drivers!CN302</f>
        <v>0</v>
      </c>
      <c r="CO644">
        <f>Drivers!CO302</f>
        <v>0</v>
      </c>
      <c r="CP644">
        <f>Drivers!CP302</f>
        <v>0</v>
      </c>
      <c r="CQ644">
        <f>Drivers!CQ302</f>
        <v>0</v>
      </c>
      <c r="CR644">
        <f>Drivers!CR302</f>
        <v>0</v>
      </c>
      <c r="CS644">
        <f>Drivers!CS302</f>
        <v>0</v>
      </c>
      <c r="CT644">
        <f>Drivers!CT302</f>
        <v>0</v>
      </c>
      <c r="CU644">
        <f>Drivers!CU302</f>
        <v>0</v>
      </c>
      <c r="CV644">
        <f>Drivers!CV302</f>
        <v>0</v>
      </c>
      <c r="CW644">
        <f>Drivers!CW302</f>
        <v>0</v>
      </c>
      <c r="CX644">
        <f>Drivers!CX302</f>
        <v>0</v>
      </c>
      <c r="CY644">
        <f>Drivers!CY302</f>
        <v>0</v>
      </c>
      <c r="CZ644">
        <f>Drivers!CZ302</f>
        <v>0</v>
      </c>
      <c r="DA644">
        <f>Drivers!DA302</f>
        <v>0</v>
      </c>
      <c r="DB644">
        <f>Drivers!DB302</f>
        <v>0</v>
      </c>
      <c r="DC644">
        <f>Drivers!DC302</f>
        <v>0</v>
      </c>
      <c r="DD644">
        <f>Drivers!DD302</f>
        <v>0</v>
      </c>
      <c r="DE644">
        <f>Drivers!DE302</f>
        <v>0</v>
      </c>
      <c r="DF644">
        <f>Drivers!DF302</f>
        <v>0</v>
      </c>
      <c r="DG644">
        <f>Drivers!DG302</f>
        <v>0</v>
      </c>
      <c r="DH644">
        <f>Drivers!DH302</f>
        <v>0</v>
      </c>
      <c r="DI644">
        <f>Drivers!DI302</f>
        <v>0</v>
      </c>
      <c r="DJ644">
        <f>Drivers!DJ302</f>
        <v>0</v>
      </c>
      <c r="DK644">
        <f>Drivers!DK302</f>
        <v>0</v>
      </c>
      <c r="DL644">
        <f>Drivers!DL302</f>
        <v>0</v>
      </c>
      <c r="DM644">
        <f>Drivers!DM302</f>
        <v>0</v>
      </c>
      <c r="DN644">
        <f>Drivers!DN302</f>
        <v>0</v>
      </c>
      <c r="DO644">
        <f>Drivers!DO302</f>
        <v>0</v>
      </c>
      <c r="DP644">
        <f>Drivers!DP302</f>
        <v>0</v>
      </c>
      <c r="DQ644">
        <f>Drivers!DQ302</f>
        <v>1.621</v>
      </c>
      <c r="DR644">
        <f>Drivers!DR302</f>
        <v>3.71</v>
      </c>
      <c r="DS644">
        <f>Drivers!DS302</f>
        <v>4.1980000000000004</v>
      </c>
      <c r="DT644">
        <f>Drivers!DT302</f>
        <v>4.0419999999999998</v>
      </c>
      <c r="DU644">
        <f>Drivers!DU302</f>
        <v>4.9729999999999999</v>
      </c>
      <c r="DV644">
        <f>Drivers!DV302</f>
        <v>10.575000000000001</v>
      </c>
      <c r="DW644">
        <f>Drivers!DW302</f>
        <v>14.042999999999999</v>
      </c>
      <c r="DX644">
        <f>Drivers!DX302</f>
        <v>18.809999999999999</v>
      </c>
      <c r="DY644">
        <f>Drivers!DY302</f>
        <v>29.461000000000002</v>
      </c>
      <c r="DZ644">
        <f>Drivers!DZ302</f>
        <v>60.127000000000002</v>
      </c>
      <c r="EA644">
        <f>Drivers!EA302</f>
        <v>69.262</v>
      </c>
      <c r="EB644">
        <f>Drivers!EB302</f>
        <v>85.203000000000003</v>
      </c>
      <c r="EC644">
        <f>Drivers!EC302</f>
        <v>291.06937430270335</v>
      </c>
      <c r="ED644">
        <f>Drivers!ED302</f>
        <v>686.51089288116088</v>
      </c>
      <c r="EE644">
        <f>Drivers!EE302</f>
        <v>1547.290230723032</v>
      </c>
      <c r="EF644">
        <f>Drivers!EF302</f>
        <v>2764.2999911243101</v>
      </c>
      <c r="EG644">
        <f>Drivers!EG302</f>
        <v>4083.0783578844989</v>
      </c>
      <c r="EH644">
        <f>Drivers!EH302</f>
        <v>5658.280413369258</v>
      </c>
      <c r="EI644">
        <f>Drivers!EI302</f>
        <v>7578.0834138992277</v>
      </c>
      <c r="EJ644">
        <f>Drivers!EJ302</f>
        <v>9975.0981644298627</v>
      </c>
    </row>
    <row r="645" spans="1:140" hidden="1" outlineLevel="1">
      <c r="A645">
        <f>Drivers!A303</f>
        <v>0</v>
      </c>
      <c r="B645">
        <f>Drivers!B303</f>
        <v>0</v>
      </c>
      <c r="C645">
        <f>Drivers!C303</f>
        <v>0</v>
      </c>
      <c r="D645">
        <f>Drivers!D303</f>
        <v>0</v>
      </c>
      <c r="E645">
        <f>Drivers!E303</f>
        <v>0</v>
      </c>
      <c r="F645">
        <f>Drivers!F303</f>
        <v>0</v>
      </c>
      <c r="G645">
        <f>Drivers!G303</f>
        <v>0</v>
      </c>
      <c r="H645">
        <f>Drivers!H303</f>
        <v>0</v>
      </c>
      <c r="I645" t="str">
        <f>Drivers!I303</f>
        <v xml:space="preserve">- Stock Based Compensation </v>
      </c>
      <c r="J645">
        <f>Drivers!J303</f>
        <v>0</v>
      </c>
      <c r="K645">
        <f>Drivers!K303</f>
        <v>0</v>
      </c>
      <c r="L645">
        <f>Drivers!L303</f>
        <v>0</v>
      </c>
      <c r="M645">
        <f>Drivers!M303</f>
        <v>0</v>
      </c>
      <c r="N645">
        <f>Drivers!N303</f>
        <v>0</v>
      </c>
      <c r="O645">
        <f>Drivers!O303</f>
        <v>0</v>
      </c>
      <c r="P645">
        <f>Drivers!P303</f>
        <v>0</v>
      </c>
      <c r="Q645">
        <f>Drivers!Q303</f>
        <v>0</v>
      </c>
      <c r="R645">
        <f>Drivers!R303</f>
        <v>0</v>
      </c>
      <c r="S645">
        <f>Drivers!S303</f>
        <v>0</v>
      </c>
      <c r="T645">
        <f>Drivers!T303</f>
        <v>0</v>
      </c>
      <c r="U645">
        <f>Drivers!U303</f>
        <v>0</v>
      </c>
      <c r="V645">
        <f>Drivers!V303</f>
        <v>0</v>
      </c>
      <c r="W645">
        <f>Drivers!W303</f>
        <v>0</v>
      </c>
      <c r="X645">
        <f>Drivers!X303</f>
        <v>0</v>
      </c>
      <c r="Y645">
        <f>Drivers!Y303</f>
        <v>0</v>
      </c>
      <c r="Z645">
        <f>Drivers!Z303</f>
        <v>0</v>
      </c>
      <c r="AA645">
        <f>Drivers!AA303</f>
        <v>0</v>
      </c>
      <c r="AB645">
        <f>Drivers!AB303</f>
        <v>0</v>
      </c>
      <c r="AC645">
        <f>Drivers!AC303</f>
        <v>0</v>
      </c>
      <c r="AD645">
        <f>Drivers!AD303</f>
        <v>0</v>
      </c>
      <c r="AE645">
        <f>Drivers!AE303</f>
        <v>0</v>
      </c>
      <c r="AF645">
        <f>Drivers!AF303</f>
        <v>0</v>
      </c>
      <c r="AG645">
        <f>Drivers!AG303</f>
        <v>0</v>
      </c>
      <c r="AH645">
        <f>Drivers!AH303</f>
        <v>0</v>
      </c>
      <c r="AI645">
        <f>Drivers!AI303</f>
        <v>0</v>
      </c>
      <c r="AJ645">
        <f>Drivers!AJ303</f>
        <v>0</v>
      </c>
      <c r="AK645">
        <f>Drivers!AK303</f>
        <v>0</v>
      </c>
      <c r="AL645">
        <f>Drivers!AL303</f>
        <v>0</v>
      </c>
      <c r="AM645">
        <f>Drivers!AM303</f>
        <v>0</v>
      </c>
      <c r="AN645">
        <f>Drivers!AN303</f>
        <v>0</v>
      </c>
      <c r="AO645">
        <f>Drivers!AO303</f>
        <v>0</v>
      </c>
      <c r="AP645">
        <f>Drivers!AP303</f>
        <v>0</v>
      </c>
      <c r="AQ645">
        <f>Drivers!AQ303</f>
        <v>0</v>
      </c>
      <c r="AR645">
        <f>Drivers!AR303</f>
        <v>0</v>
      </c>
      <c r="AS645">
        <f>Drivers!AS303</f>
        <v>0</v>
      </c>
      <c r="AT645">
        <f>Drivers!AT303</f>
        <v>4.5999999999999999E-2</v>
      </c>
      <c r="AU645">
        <f>Drivers!AU303</f>
        <v>4.5999999999999999E-2</v>
      </c>
      <c r="AV645">
        <f>Drivers!AV303</f>
        <v>4.7E-2</v>
      </c>
      <c r="AW645">
        <f>Drivers!AW303</f>
        <v>4.4000000000000011E-2</v>
      </c>
      <c r="AX645">
        <f>Drivers!AX303</f>
        <v>5.3999999999999999E-2</v>
      </c>
      <c r="AY645">
        <f>Drivers!AY303</f>
        <v>5.2999999999999999E-2</v>
      </c>
      <c r="AZ645">
        <f>Drivers!AZ303</f>
        <v>6.0999999999999999E-2</v>
      </c>
      <c r="BA645">
        <f>Drivers!BA303</f>
        <v>4.2000000000000003E-2</v>
      </c>
      <c r="BB645">
        <f>Drivers!BB303</f>
        <v>4.1000000000000002E-2</v>
      </c>
      <c r="BC645">
        <f>Drivers!BC303</f>
        <v>4.5999999999999999E-2</v>
      </c>
      <c r="BD645">
        <f>Drivers!BD303</f>
        <v>4.8000000000000001E-2</v>
      </c>
      <c r="BE645">
        <f>Drivers!BE303</f>
        <v>5.4000000000000013E-2</v>
      </c>
      <c r="BF645">
        <f>Drivers!BF303</f>
        <v>8.5000000000000006E-2</v>
      </c>
      <c r="BG645">
        <f>Drivers!BG303</f>
        <v>9.1999999999999998E-2</v>
      </c>
      <c r="BH645">
        <f>Drivers!BH303</f>
        <v>9.4E-2</v>
      </c>
      <c r="BI645">
        <f>Drivers!BI303</f>
        <v>0.10900000000000003</v>
      </c>
      <c r="BJ645">
        <f>Drivers!BJ303</f>
        <v>0.16300000000000001</v>
      </c>
      <c r="BK645">
        <f>Drivers!BK303</f>
        <v>0.17599999999999999</v>
      </c>
      <c r="BL645">
        <f>Drivers!BL303</f>
        <v>0.185</v>
      </c>
      <c r="BM645">
        <f>Drivers!BM303</f>
        <v>0.21300000000000005</v>
      </c>
      <c r="BN645">
        <f>Drivers!BN303</f>
        <v>0.373</v>
      </c>
      <c r="BO645">
        <f>Drivers!BO303</f>
        <v>0.41799999999999998</v>
      </c>
      <c r="BP645">
        <f>Drivers!BP303</f>
        <v>0.48899999999999999</v>
      </c>
      <c r="BQ645">
        <f>Drivers!BQ303</f>
        <v>0.56399999999999995</v>
      </c>
      <c r="BR645">
        <f>Drivers!BR303</f>
        <v>0.95199999999999996</v>
      </c>
      <c r="BS645">
        <f>Drivers!BS303</f>
        <v>1.1100000000000001</v>
      </c>
      <c r="BT645">
        <f>Drivers!BT303</f>
        <v>1.3779999999999999</v>
      </c>
      <c r="BU645">
        <f>Drivers!BU303</f>
        <v>1.254</v>
      </c>
      <c r="BV645">
        <f>Drivers!BV303</f>
        <v>1.2190000000000001</v>
      </c>
      <c r="BW645">
        <f>Drivers!BW303</f>
        <v>1.627</v>
      </c>
      <c r="BX645">
        <f>Drivers!BX303</f>
        <v>1.524</v>
      </c>
      <c r="BY645">
        <f>Drivers!BY303</f>
        <v>1.5529999999999999</v>
      </c>
      <c r="BZ645">
        <f>Drivers!BZ303</f>
        <v>0.90300000000000002</v>
      </c>
      <c r="CA645">
        <f>Drivers!CA303</f>
        <v>1.0249999999999999</v>
      </c>
      <c r="CB645">
        <f>Drivers!CB303</f>
        <v>1.014</v>
      </c>
      <c r="CC645">
        <f>Drivers!CC303</f>
        <v>0.94199999999999995</v>
      </c>
      <c r="CD645">
        <f>Drivers!CD303</f>
        <v>1.045674</v>
      </c>
      <c r="CE645">
        <f>Drivers!CE303</f>
        <v>1.0762499999999999</v>
      </c>
      <c r="CF645">
        <f>Drivers!CF303</f>
        <v>1.0647</v>
      </c>
      <c r="CG645">
        <f>Drivers!CG303</f>
        <v>0.98909999999999998</v>
      </c>
      <c r="CH645">
        <f>Drivers!CH303</f>
        <v>0</v>
      </c>
      <c r="CI645">
        <f>Drivers!CI303</f>
        <v>0</v>
      </c>
      <c r="CJ645">
        <f>Drivers!CJ303</f>
        <v>0</v>
      </c>
      <c r="CK645">
        <f>Drivers!CK303</f>
        <v>0</v>
      </c>
      <c r="CL645">
        <f>Drivers!CL303</f>
        <v>0</v>
      </c>
      <c r="CM645">
        <f>Drivers!CM303</f>
        <v>0</v>
      </c>
      <c r="CN645">
        <f>Drivers!CN303</f>
        <v>0</v>
      </c>
      <c r="CO645">
        <f>Drivers!CO303</f>
        <v>0</v>
      </c>
      <c r="CP645">
        <f>Drivers!CP303</f>
        <v>0</v>
      </c>
      <c r="CQ645">
        <f>Drivers!CQ303</f>
        <v>0</v>
      </c>
      <c r="CR645">
        <f>Drivers!CR303</f>
        <v>0</v>
      </c>
      <c r="CS645">
        <f>Drivers!CS303</f>
        <v>0</v>
      </c>
      <c r="CT645">
        <f>Drivers!CT303</f>
        <v>0</v>
      </c>
      <c r="CU645">
        <f>Drivers!CU303</f>
        <v>0</v>
      </c>
      <c r="CV645">
        <f>Drivers!CV303</f>
        <v>0</v>
      </c>
      <c r="CW645">
        <f>Drivers!CW303</f>
        <v>0</v>
      </c>
      <c r="CX645">
        <f>Drivers!CX303</f>
        <v>0</v>
      </c>
      <c r="CY645">
        <f>Drivers!CY303</f>
        <v>0</v>
      </c>
      <c r="CZ645">
        <f>Drivers!CZ303</f>
        <v>0</v>
      </c>
      <c r="DA645">
        <f>Drivers!DA303</f>
        <v>0</v>
      </c>
      <c r="DB645">
        <f>Drivers!DB303</f>
        <v>0</v>
      </c>
      <c r="DC645">
        <f>Drivers!DC303</f>
        <v>0</v>
      </c>
      <c r="DD645">
        <f>Drivers!DD303</f>
        <v>0</v>
      </c>
      <c r="DE645">
        <f>Drivers!DE303</f>
        <v>0</v>
      </c>
      <c r="DF645">
        <f>Drivers!DF303</f>
        <v>0</v>
      </c>
      <c r="DG645">
        <f>Drivers!DG303</f>
        <v>0</v>
      </c>
      <c r="DH645">
        <f>Drivers!DH303</f>
        <v>0</v>
      </c>
      <c r="DI645">
        <f>Drivers!DI303</f>
        <v>0</v>
      </c>
      <c r="DJ645">
        <f>Drivers!DJ303</f>
        <v>0</v>
      </c>
      <c r="DK645">
        <f>Drivers!DK303</f>
        <v>0</v>
      </c>
      <c r="DL645">
        <f>Drivers!DL303</f>
        <v>0</v>
      </c>
      <c r="DM645">
        <f>Drivers!DM303</f>
        <v>0</v>
      </c>
      <c r="DN645">
        <f>Drivers!DN303</f>
        <v>0</v>
      </c>
      <c r="DO645">
        <f>Drivers!DO303</f>
        <v>0</v>
      </c>
      <c r="DP645">
        <f>Drivers!DP303</f>
        <v>0</v>
      </c>
      <c r="DQ645">
        <f>Drivers!DQ303</f>
        <v>5.6000000000000001E-2</v>
      </c>
      <c r="DR645">
        <f>Drivers!DR303</f>
        <v>0.154</v>
      </c>
      <c r="DS645">
        <f>Drivers!DS303</f>
        <v>0.157</v>
      </c>
      <c r="DT645">
        <f>Drivers!DT303</f>
        <v>0.18300000000000002</v>
      </c>
      <c r="DU645">
        <f>Drivers!DU303</f>
        <v>0.21</v>
      </c>
      <c r="DV645">
        <f>Drivers!DV303</f>
        <v>0.18900000000000003</v>
      </c>
      <c r="DW645">
        <f>Drivers!DW303</f>
        <v>0.38000000000000006</v>
      </c>
      <c r="DX645">
        <f>Drivers!DX303</f>
        <v>0.7370000000000001</v>
      </c>
      <c r="DY645">
        <f>Drivers!DY303</f>
        <v>1.8439999999999999</v>
      </c>
      <c r="DZ645">
        <f>Drivers!DZ303</f>
        <v>4.6940000000000008</v>
      </c>
      <c r="EA645">
        <f>Drivers!EA303</f>
        <v>5.923</v>
      </c>
      <c r="EB645">
        <f>Drivers!EB303</f>
        <v>3.8840000000000003</v>
      </c>
      <c r="EC645">
        <f>Drivers!EC303</f>
        <v>4.1757239999999998</v>
      </c>
      <c r="ED645">
        <f>Drivers!ED303</f>
        <v>4.4893218982138041</v>
      </c>
      <c r="EE645">
        <f>Drivers!EE303</f>
        <v>4.8264710756223339</v>
      </c>
      <c r="EF645">
        <f>Drivers!EF303</f>
        <v>5.1889402390787511</v>
      </c>
      <c r="EG645">
        <f>Drivers!EG303</f>
        <v>5.5786309257553928</v>
      </c>
      <c r="EH645">
        <f>Drivers!EH303</f>
        <v>5.9975874787333723</v>
      </c>
      <c r="EI645">
        <f>Drivers!EI303</f>
        <v>6.4480077717614117</v>
      </c>
      <c r="EJ645">
        <f>Drivers!EJ303</f>
        <v>6.9322547394466936</v>
      </c>
    </row>
    <row r="646" spans="1:140" hidden="1" outlineLevel="1">
      <c r="A646">
        <f>Drivers!A304</f>
        <v>0</v>
      </c>
      <c r="B646">
        <f>Drivers!B304</f>
        <v>0</v>
      </c>
      <c r="C646">
        <f>Drivers!C304</f>
        <v>0</v>
      </c>
      <c r="D646">
        <f>Drivers!D304</f>
        <v>0</v>
      </c>
      <c r="E646">
        <f>Drivers!E304</f>
        <v>0</v>
      </c>
      <c r="F646">
        <f>Drivers!F304</f>
        <v>0</v>
      </c>
      <c r="G646">
        <f>Drivers!G304</f>
        <v>0</v>
      </c>
      <c r="H646">
        <f>Drivers!H304</f>
        <v>0</v>
      </c>
      <c r="I646" t="str">
        <f>Drivers!I304</f>
        <v xml:space="preserve">= Non-GAAP Cost of Revenue x-SBC </v>
      </c>
      <c r="J646">
        <f>Drivers!J304</f>
        <v>0</v>
      </c>
      <c r="K646">
        <f>Drivers!K304</f>
        <v>0</v>
      </c>
      <c r="L646">
        <f>Drivers!L304</f>
        <v>0</v>
      </c>
      <c r="M646">
        <f>Drivers!M304</f>
        <v>0</v>
      </c>
      <c r="N646">
        <f>Drivers!N304</f>
        <v>0</v>
      </c>
      <c r="O646">
        <f>Drivers!O304</f>
        <v>0</v>
      </c>
      <c r="P646">
        <f>Drivers!P304</f>
        <v>0</v>
      </c>
      <c r="Q646">
        <f>Drivers!Q304</f>
        <v>0</v>
      </c>
      <c r="R646">
        <f>Drivers!R304</f>
        <v>0</v>
      </c>
      <c r="S646">
        <f>Drivers!S304</f>
        <v>0</v>
      </c>
      <c r="T646">
        <f>Drivers!T304</f>
        <v>0</v>
      </c>
      <c r="U646">
        <f>Drivers!U304</f>
        <v>0</v>
      </c>
      <c r="V646">
        <f>Drivers!V304</f>
        <v>0</v>
      </c>
      <c r="W646">
        <f>Drivers!W304</f>
        <v>0</v>
      </c>
      <c r="X646">
        <f>Drivers!X304</f>
        <v>0</v>
      </c>
      <c r="Y646">
        <f>Drivers!Y304</f>
        <v>0</v>
      </c>
      <c r="Z646">
        <f>Drivers!Z304</f>
        <v>0</v>
      </c>
      <c r="AA646">
        <f>Drivers!AA304</f>
        <v>0</v>
      </c>
      <c r="AB646">
        <f>Drivers!AB304</f>
        <v>0</v>
      </c>
      <c r="AC646">
        <f>Drivers!AC304</f>
        <v>0</v>
      </c>
      <c r="AD646">
        <f>Drivers!AD304</f>
        <v>0</v>
      </c>
      <c r="AE646">
        <f>Drivers!AE304</f>
        <v>0</v>
      </c>
      <c r="AF646">
        <f>Drivers!AF304</f>
        <v>0</v>
      </c>
      <c r="AG646">
        <f>Drivers!AG304</f>
        <v>0</v>
      </c>
      <c r="AH646">
        <f>Drivers!AH304</f>
        <v>0</v>
      </c>
      <c r="AI646">
        <f>Drivers!AI304</f>
        <v>0</v>
      </c>
      <c r="AJ646">
        <f>Drivers!AJ304</f>
        <v>0</v>
      </c>
      <c r="AK646">
        <f>Drivers!AK304</f>
        <v>0</v>
      </c>
      <c r="AL646">
        <f>Drivers!AL304</f>
        <v>0</v>
      </c>
      <c r="AM646">
        <f>Drivers!AM304</f>
        <v>0</v>
      </c>
      <c r="AN646">
        <f>Drivers!AN304</f>
        <v>0</v>
      </c>
      <c r="AO646">
        <f>Drivers!AO304</f>
        <v>0</v>
      </c>
      <c r="AP646">
        <f>Drivers!AP304</f>
        <v>0</v>
      </c>
      <c r="AQ646">
        <f>Drivers!AQ304</f>
        <v>0</v>
      </c>
      <c r="AR646">
        <f>Drivers!AR304</f>
        <v>0</v>
      </c>
      <c r="AS646">
        <f>Drivers!AS304</f>
        <v>0</v>
      </c>
      <c r="AT646">
        <f>Drivers!AT304</f>
        <v>0.874</v>
      </c>
      <c r="AU646">
        <f>Drivers!AU304</f>
        <v>0.99199999999999999</v>
      </c>
      <c r="AV646">
        <f>Drivers!AV304</f>
        <v>1.002</v>
      </c>
      <c r="AW646">
        <f>Drivers!AW304</f>
        <v>0.99099999999999988</v>
      </c>
      <c r="AX646">
        <f>Drivers!AX304</f>
        <v>1.1079999999999999</v>
      </c>
      <c r="AY646">
        <f>Drivers!AY304</f>
        <v>1.169</v>
      </c>
      <c r="AZ646">
        <f>Drivers!AZ304</f>
        <v>1.202</v>
      </c>
      <c r="BA646">
        <f>Drivers!BA304</f>
        <v>1.284</v>
      </c>
      <c r="BB646">
        <f>Drivers!BB304</f>
        <v>1.776</v>
      </c>
      <c r="BC646">
        <f>Drivers!BC304</f>
        <v>2.6670000000000003</v>
      </c>
      <c r="BD646">
        <f>Drivers!BD304</f>
        <v>3.036</v>
      </c>
      <c r="BE646">
        <f>Drivers!BE304</f>
        <v>2.907</v>
      </c>
      <c r="BF646">
        <f>Drivers!BF304</f>
        <v>3.2650000000000001</v>
      </c>
      <c r="BG646">
        <f>Drivers!BG304</f>
        <v>3.1719999999999997</v>
      </c>
      <c r="BH646">
        <f>Drivers!BH304</f>
        <v>3.5290000000000004</v>
      </c>
      <c r="BI646">
        <f>Drivers!BI304</f>
        <v>3.6970000000000001</v>
      </c>
      <c r="BJ646">
        <f>Drivers!BJ304</f>
        <v>3.9670000000000001</v>
      </c>
      <c r="BK646">
        <f>Drivers!BK304</f>
        <v>4.1179999999999994</v>
      </c>
      <c r="BL646">
        <f>Drivers!BL304</f>
        <v>4.931</v>
      </c>
      <c r="BM646">
        <f>Drivers!BM304</f>
        <v>5.0569999999999995</v>
      </c>
      <c r="BN646">
        <f>Drivers!BN304</f>
        <v>5.7909999999999995</v>
      </c>
      <c r="BO646">
        <f>Drivers!BO304</f>
        <v>6.375</v>
      </c>
      <c r="BP646">
        <f>Drivers!BP304</f>
        <v>7.19</v>
      </c>
      <c r="BQ646">
        <f>Drivers!BQ304</f>
        <v>8.2609999999999992</v>
      </c>
      <c r="BR646">
        <f>Drivers!BR304</f>
        <v>12.067</v>
      </c>
      <c r="BS646">
        <f>Drivers!BS304</f>
        <v>15.927</v>
      </c>
      <c r="BT646">
        <f>Drivers!BT304</f>
        <v>15.074999999999999</v>
      </c>
      <c r="BU646">
        <f>Drivers!BU304</f>
        <v>13.851000000000001</v>
      </c>
      <c r="BV646">
        <f>Drivers!BV304</f>
        <v>15.233000000000002</v>
      </c>
      <c r="BW646">
        <f>Drivers!BW304</f>
        <v>15.592999999999998</v>
      </c>
      <c r="BX646">
        <f>Drivers!BX304</f>
        <v>16.73</v>
      </c>
      <c r="BY646">
        <f>Drivers!BY304</f>
        <v>18.111999999999998</v>
      </c>
      <c r="BZ646">
        <f>Drivers!BZ304</f>
        <v>19.329000000000001</v>
      </c>
      <c r="CA646">
        <f>Drivers!CA304</f>
        <v>19.235000000000003</v>
      </c>
      <c r="CB646">
        <f>Drivers!CB304</f>
        <v>21.138000000000002</v>
      </c>
      <c r="CC646">
        <f>Drivers!CC304</f>
        <v>21.617000000000001</v>
      </c>
      <c r="CD646">
        <f>Drivers!CD306</f>
        <v>21.61529935375065</v>
      </c>
      <c r="CE646">
        <f>Drivers!CE306</f>
        <v>23.276182476000002</v>
      </c>
      <c r="CF646">
        <f>Drivers!CF306</f>
        <v>24.537680587629627</v>
      </c>
      <c r="CG646">
        <f>Drivers!CG306</f>
        <v>24.414487885323069</v>
      </c>
      <c r="CH646">
        <f>Drivers!CH306</f>
        <v>0</v>
      </c>
      <c r="CI646">
        <f>Drivers!CI306</f>
        <v>0</v>
      </c>
      <c r="CJ646">
        <f>Drivers!CJ306</f>
        <v>0</v>
      </c>
      <c r="CK646">
        <f>Drivers!CK306</f>
        <v>0</v>
      </c>
      <c r="CL646">
        <f>Drivers!CL306</f>
        <v>0</v>
      </c>
      <c r="CM646">
        <f>Drivers!CM306</f>
        <v>0</v>
      </c>
      <c r="CN646">
        <f>Drivers!CN306</f>
        <v>0</v>
      </c>
      <c r="CO646">
        <f>Drivers!CO306</f>
        <v>0</v>
      </c>
      <c r="CP646">
        <f>Drivers!CP306</f>
        <v>0</v>
      </c>
      <c r="CQ646">
        <f>Drivers!CQ306</f>
        <v>0</v>
      </c>
      <c r="CR646">
        <f>Drivers!CR306</f>
        <v>0</v>
      </c>
      <c r="CS646">
        <f>Drivers!CS306</f>
        <v>0</v>
      </c>
      <c r="CT646">
        <f>Drivers!CT306</f>
        <v>0</v>
      </c>
      <c r="CU646">
        <f>Drivers!CU306</f>
        <v>0</v>
      </c>
      <c r="CV646">
        <f>Drivers!CV306</f>
        <v>0</v>
      </c>
      <c r="CW646">
        <f>Drivers!CW306</f>
        <v>0</v>
      </c>
      <c r="CX646">
        <f>Drivers!CX306</f>
        <v>0</v>
      </c>
      <c r="CY646">
        <f>Drivers!CY306</f>
        <v>0</v>
      </c>
      <c r="CZ646">
        <f>Drivers!CZ306</f>
        <v>0</v>
      </c>
      <c r="DA646">
        <f>Drivers!DA306</f>
        <v>0</v>
      </c>
      <c r="DB646">
        <f>Drivers!DB306</f>
        <v>0</v>
      </c>
      <c r="DC646">
        <f>Drivers!DC306</f>
        <v>0</v>
      </c>
      <c r="DD646">
        <f>Drivers!DD306</f>
        <v>0</v>
      </c>
      <c r="DE646">
        <f>Drivers!DE306</f>
        <v>0</v>
      </c>
      <c r="DF646">
        <f>Drivers!DF306</f>
        <v>0</v>
      </c>
      <c r="DG646">
        <f>Drivers!DG306</f>
        <v>0</v>
      </c>
      <c r="DH646">
        <f>Drivers!DH306</f>
        <v>0</v>
      </c>
      <c r="DI646">
        <f>Drivers!DI306</f>
        <v>0</v>
      </c>
      <c r="DJ646">
        <f>Drivers!DJ306</f>
        <v>0</v>
      </c>
      <c r="DK646">
        <f>Drivers!DK306</f>
        <v>0</v>
      </c>
      <c r="DL646">
        <f>Drivers!DL306</f>
        <v>0</v>
      </c>
      <c r="DM646">
        <f>Drivers!DM306</f>
        <v>0</v>
      </c>
      <c r="DN646">
        <f>Drivers!DN306</f>
        <v>0</v>
      </c>
      <c r="DO646">
        <f>Drivers!DO306</f>
        <v>0</v>
      </c>
      <c r="DP646">
        <f>Drivers!DP306</f>
        <v>0</v>
      </c>
      <c r="DQ646">
        <f>Drivers!DQ306</f>
        <v>1.5649999999999999</v>
      </c>
      <c r="DR646">
        <f>Drivers!DR306</f>
        <v>3.556</v>
      </c>
      <c r="DS646">
        <f>Drivers!DS306</f>
        <v>4.0410000000000004</v>
      </c>
      <c r="DT646">
        <f>Drivers!DT306</f>
        <v>3.859</v>
      </c>
      <c r="DU646">
        <f>Drivers!DU306</f>
        <v>4.7629999999999999</v>
      </c>
      <c r="DV646">
        <f>Drivers!DV306</f>
        <v>10.386000000000001</v>
      </c>
      <c r="DW646">
        <f>Drivers!DW306</f>
        <v>13.662999999999998</v>
      </c>
      <c r="DX646">
        <f>Drivers!DX306</f>
        <v>18.073</v>
      </c>
      <c r="DY646">
        <f>Drivers!DY306</f>
        <v>27.617000000000001</v>
      </c>
      <c r="DZ646">
        <f>Drivers!DZ306</f>
        <v>55.433</v>
      </c>
      <c r="EA646">
        <f>Drivers!EA306</f>
        <v>63.338999999999999</v>
      </c>
      <c r="EB646">
        <f>Drivers!EB306</f>
        <v>81.319000000000003</v>
      </c>
      <c r="EC646">
        <f>Drivers!EC306</f>
        <v>93.843650302703352</v>
      </c>
      <c r="ED646">
        <f>Drivers!ED306</f>
        <v>108.72157098294717</v>
      </c>
      <c r="EE646">
        <f>Drivers!EE306</f>
        <v>123.83875964740966</v>
      </c>
      <c r="EF646">
        <f>Drivers!EF306</f>
        <v>140.06605088523102</v>
      </c>
      <c r="EG646">
        <f>Drivers!EG306</f>
        <v>157.04910195874328</v>
      </c>
      <c r="EH646">
        <f>Drivers!EH306</f>
        <v>175.01557589052527</v>
      </c>
      <c r="EI646">
        <f>Drivers!EI306</f>
        <v>192.66551237746572</v>
      </c>
      <c r="EJ646">
        <f>Drivers!EJ306</f>
        <v>211.35748469041744</v>
      </c>
    </row>
    <row r="647" spans="1:140" hidden="1" outlineLevel="1">
      <c r="A647">
        <f>Drivers!A307</f>
        <v>0</v>
      </c>
      <c r="B647">
        <f>Drivers!B307</f>
        <v>0</v>
      </c>
      <c r="C647">
        <f>Drivers!C307</f>
        <v>0</v>
      </c>
      <c r="D647">
        <f>Drivers!D307</f>
        <v>0</v>
      </c>
      <c r="E647">
        <f>Drivers!E307</f>
        <v>0</v>
      </c>
      <c r="F647">
        <f>Drivers!F307</f>
        <v>0</v>
      </c>
      <c r="G647">
        <f>Drivers!G307</f>
        <v>0</v>
      </c>
      <c r="H647">
        <f>Drivers!H307</f>
        <v>0</v>
      </c>
      <c r="I647" t="str">
        <f>Drivers!I307</f>
        <v>as % of revenue</v>
      </c>
      <c r="J647">
        <f>Drivers!J307</f>
        <v>0</v>
      </c>
      <c r="K647">
        <f>Drivers!K307</f>
        <v>0</v>
      </c>
      <c r="L647">
        <f>Drivers!L307</f>
        <v>0</v>
      </c>
      <c r="M647">
        <f>Drivers!M307</f>
        <v>0</v>
      </c>
      <c r="N647">
        <f>Drivers!N307</f>
        <v>0</v>
      </c>
      <c r="O647">
        <f>Drivers!O307</f>
        <v>0</v>
      </c>
      <c r="P647">
        <f>Drivers!P307</f>
        <v>0</v>
      </c>
      <c r="Q647">
        <f>Drivers!Q307</f>
        <v>0</v>
      </c>
      <c r="R647">
        <f>Drivers!R307</f>
        <v>0</v>
      </c>
      <c r="S647">
        <f>Drivers!S307</f>
        <v>0</v>
      </c>
      <c r="T647">
        <f>Drivers!T307</f>
        <v>0</v>
      </c>
      <c r="U647">
        <f>Drivers!U307</f>
        <v>0</v>
      </c>
      <c r="V647">
        <f>Drivers!V307</f>
        <v>0</v>
      </c>
      <c r="W647">
        <f>Drivers!W307</f>
        <v>0</v>
      </c>
      <c r="X647">
        <f>Drivers!X307</f>
        <v>0</v>
      </c>
      <c r="Y647">
        <f>Drivers!Y307</f>
        <v>0</v>
      </c>
      <c r="Z647">
        <f>Drivers!Z307</f>
        <v>0</v>
      </c>
      <c r="AA647">
        <f>Drivers!AA307</f>
        <v>0</v>
      </c>
      <c r="AB647">
        <f>Drivers!AB307</f>
        <v>0</v>
      </c>
      <c r="AC647">
        <f>Drivers!AC307</f>
        <v>0</v>
      </c>
      <c r="AD647">
        <f>Drivers!AD307</f>
        <v>0</v>
      </c>
      <c r="AE647">
        <f>Drivers!AE307</f>
        <v>0</v>
      </c>
      <c r="AF647">
        <f>Drivers!AF307</f>
        <v>0</v>
      </c>
      <c r="AG647">
        <f>Drivers!AG307</f>
        <v>0</v>
      </c>
      <c r="AH647">
        <f>Drivers!AH307</f>
        <v>0</v>
      </c>
      <c r="AI647">
        <f>Drivers!AI307</f>
        <v>0</v>
      </c>
      <c r="AJ647">
        <f>Drivers!AJ307</f>
        <v>0</v>
      </c>
      <c r="AK647">
        <f>Drivers!AK307</f>
        <v>0</v>
      </c>
      <c r="AL647">
        <f>Drivers!AL307</f>
        <v>0</v>
      </c>
      <c r="AM647">
        <f>Drivers!AM307</f>
        <v>0</v>
      </c>
      <c r="AN647">
        <f>Drivers!AN307</f>
        <v>0</v>
      </c>
      <c r="AO647">
        <f>Drivers!AO307</f>
        <v>0</v>
      </c>
      <c r="AP647">
        <f>Drivers!AP307</f>
        <v>0</v>
      </c>
      <c r="AQ647">
        <f>Drivers!AQ307</f>
        <v>0</v>
      </c>
      <c r="AR647">
        <f>Drivers!AR307</f>
        <v>0</v>
      </c>
      <c r="AS647">
        <f>Drivers!AS307</f>
        <v>0</v>
      </c>
      <c r="AT647">
        <f>Drivers!AT307</f>
        <v>0.3187454412837345</v>
      </c>
      <c r="AU647">
        <f>Drivers!AU307</f>
        <v>0.2202486678507993</v>
      </c>
      <c r="AV647">
        <f>Drivers!AV307</f>
        <v>0.18083378451543042</v>
      </c>
      <c r="AW647">
        <f>Drivers!AW307</f>
        <v>0.21067176870748297</v>
      </c>
      <c r="AX647">
        <f>Drivers!AX307</f>
        <v>0.20784093040705309</v>
      </c>
      <c r="AY647">
        <f>Drivers!AY307</f>
        <v>0.15939460049086449</v>
      </c>
      <c r="AZ647">
        <f>Drivers!AZ307</f>
        <v>0.14606878113987121</v>
      </c>
      <c r="BA647">
        <f>Drivers!BA307</f>
        <v>0.13412723284236919</v>
      </c>
      <c r="BB647">
        <f>Drivers!BB307</f>
        <v>0.1577264653641208</v>
      </c>
      <c r="BC647">
        <f>Drivers!BC307</f>
        <v>0.16831808141369517</v>
      </c>
      <c r="BD647">
        <f>Drivers!BD307</f>
        <v>0.15931153906700951</v>
      </c>
      <c r="BE647">
        <f>Drivers!BE307</f>
        <v>0.14614649841636923</v>
      </c>
      <c r="BF647">
        <f>Drivers!BF307</f>
        <v>0.14299478824508388</v>
      </c>
      <c r="BG647">
        <f>Drivers!BG307</f>
        <v>0.11424455249414728</v>
      </c>
      <c r="BH647">
        <f>Drivers!BH307</f>
        <v>0.11057496475011751</v>
      </c>
      <c r="BI647">
        <f>Drivers!BI307</f>
        <v>0.10766811311413343</v>
      </c>
      <c r="BJ647">
        <f>Drivers!BJ307</f>
        <v>0.10180670327978238</v>
      </c>
      <c r="BK647">
        <f>Drivers!BK307</f>
        <v>8.7766410912190951E-2</v>
      </c>
      <c r="BL647">
        <f>Drivers!BL307</f>
        <v>9.2494982273827173E-2</v>
      </c>
      <c r="BM647">
        <f>Drivers!BM307</f>
        <v>8.666963734832385E-2</v>
      </c>
      <c r="BN647">
        <f>Drivers!BN307</f>
        <v>8.7420557643826516E-2</v>
      </c>
      <c r="BO647">
        <f>Drivers!BO307</f>
        <v>8.1029551954242135E-2</v>
      </c>
      <c r="BP647">
        <f>Drivers!BP307</f>
        <v>8.1109130699636781E-2</v>
      </c>
      <c r="BQ647">
        <f>Drivers!BQ307</f>
        <v>8.9473513197370277E-2</v>
      </c>
      <c r="BR647">
        <f>Drivers!BR307</f>
        <v>7.4244298010841009E-2</v>
      </c>
      <c r="BS647">
        <f>Drivers!BS307</f>
        <v>9.2994061972686226E-2</v>
      </c>
      <c r="BT647">
        <f>Drivers!BT307</f>
        <v>8.5282719995474224E-2</v>
      </c>
      <c r="BU647">
        <f>Drivers!BU307</f>
        <v>8.1779535927259867E-2</v>
      </c>
      <c r="BV647">
        <f>Drivers!BV307</f>
        <v>8.1905775827768285E-2</v>
      </c>
      <c r="BW647">
        <f>Drivers!BW307</f>
        <v>7.4821379730618073E-2</v>
      </c>
      <c r="BX647">
        <f>Drivers!BX307</f>
        <v>7.4490631901403426E-2</v>
      </c>
      <c r="BY647">
        <f>Drivers!BY307</f>
        <v>7.957401191501326E-2</v>
      </c>
      <c r="BZ647">
        <f>Drivers!BZ307</f>
        <v>7.8645102227647243E-2</v>
      </c>
      <c r="CA647">
        <f>Drivers!CA307</f>
        <v>7.2081693835488111E-2</v>
      </c>
      <c r="CB647">
        <f>Drivers!CB307</f>
        <v>7.5000266109374505E-2</v>
      </c>
      <c r="CC647">
        <f>Drivers!CC307</f>
        <v>7.6566429355718488E-2</v>
      </c>
      <c r="CD647">
        <f>Drivers!CD307</f>
        <v>7.1999999999999995E-2</v>
      </c>
      <c r="CE647">
        <f>Drivers!CE307</f>
        <v>7.0999999999999994E-2</v>
      </c>
      <c r="CF647">
        <f>Drivers!CF307</f>
        <v>7.0999999999999994E-2</v>
      </c>
      <c r="CG647">
        <f>Drivers!CG307</f>
        <v>7.0999999999999994E-2</v>
      </c>
      <c r="CH647">
        <f>Drivers!CH307</f>
        <v>0</v>
      </c>
      <c r="CI647">
        <f>Drivers!CI307</f>
        <v>0</v>
      </c>
      <c r="CJ647">
        <f>Drivers!CJ307</f>
        <v>0</v>
      </c>
      <c r="CK647">
        <f>Drivers!CK307</f>
        <v>0</v>
      </c>
      <c r="CL647">
        <f>Drivers!CL307</f>
        <v>0</v>
      </c>
      <c r="CM647">
        <f>Drivers!CM307</f>
        <v>0</v>
      </c>
      <c r="CN647">
        <f>Drivers!CN307</f>
        <v>0</v>
      </c>
      <c r="CO647">
        <f>Drivers!CO307</f>
        <v>0</v>
      </c>
      <c r="CP647">
        <f>Drivers!CP307</f>
        <v>0</v>
      </c>
      <c r="CQ647">
        <f>Drivers!CQ307</f>
        <v>0</v>
      </c>
      <c r="CR647">
        <f>Drivers!CR307</f>
        <v>0</v>
      </c>
      <c r="CS647">
        <f>Drivers!CS307</f>
        <v>0</v>
      </c>
      <c r="CT647">
        <f>Drivers!CT307</f>
        <v>0</v>
      </c>
      <c r="CU647">
        <f>Drivers!CU307</f>
        <v>0</v>
      </c>
      <c r="CV647">
        <f>Drivers!CV307</f>
        <v>0</v>
      </c>
      <c r="CW647">
        <f>Drivers!CW307</f>
        <v>0</v>
      </c>
      <c r="CX647">
        <f>Drivers!CX307</f>
        <v>0</v>
      </c>
      <c r="CY647">
        <f>Drivers!CY307</f>
        <v>0</v>
      </c>
      <c r="CZ647">
        <f>Drivers!CZ307</f>
        <v>0</v>
      </c>
      <c r="DA647">
        <f>Drivers!DA307</f>
        <v>0</v>
      </c>
      <c r="DB647">
        <f>Drivers!DB307</f>
        <v>0</v>
      </c>
      <c r="DC647">
        <f>Drivers!DC307</f>
        <v>0</v>
      </c>
      <c r="DD647">
        <f>Drivers!DD307</f>
        <v>0</v>
      </c>
      <c r="DE647">
        <f>Drivers!DE307</f>
        <v>0</v>
      </c>
      <c r="DF647">
        <f>Drivers!DF307</f>
        <v>0</v>
      </c>
      <c r="DG647">
        <f>Drivers!DG307</f>
        <v>0</v>
      </c>
      <c r="DH647">
        <f>Drivers!DH307</f>
        <v>0</v>
      </c>
      <c r="DI647">
        <f>Drivers!DI307</f>
        <v>0</v>
      </c>
      <c r="DJ647">
        <f>Drivers!DJ307</f>
        <v>0</v>
      </c>
      <c r="DK647">
        <f>Drivers!DK307</f>
        <v>0</v>
      </c>
      <c r="DL647">
        <f>Drivers!DL307</f>
        <v>0</v>
      </c>
      <c r="DM647">
        <f>Drivers!DM307</f>
        <v>0</v>
      </c>
      <c r="DN647">
        <f>Drivers!DN307</f>
        <v>0</v>
      </c>
      <c r="DO647">
        <f>Drivers!DO307</f>
        <v>0</v>
      </c>
      <c r="DP647">
        <f>Drivers!DP307</f>
        <v>0</v>
      </c>
      <c r="DQ647">
        <f>Drivers!DQ307</f>
        <v>0.36488692002797857</v>
      </c>
      <c r="DR647">
        <f>Drivers!DR307</f>
        <v>0.50042217844075432</v>
      </c>
      <c r="DS647">
        <f>Drivers!DS307</f>
        <v>0.38147833474936282</v>
      </c>
      <c r="DT647">
        <f>Drivers!DT307</f>
        <v>0.22062775141501345</v>
      </c>
      <c r="DU647">
        <f>Drivers!DU307</f>
        <v>0.15633308169494864</v>
      </c>
      <c r="DV647">
        <f>Drivers!DV307</f>
        <v>0.15723736999076501</v>
      </c>
      <c r="DW647">
        <f>Drivers!DW307</f>
        <v>0.11692768506632432</v>
      </c>
      <c r="DX647">
        <f>Drivers!DX307</f>
        <v>9.1488015388898725E-2</v>
      </c>
      <c r="DY647">
        <f>Drivers!DY307</f>
        <v>8.4742538195051759E-2</v>
      </c>
      <c r="DZ647">
        <f>Drivers!DZ307</f>
        <v>7.7358538312856578E-2</v>
      </c>
      <c r="EA647">
        <f>Drivers!EA307</f>
        <v>7.4816705626933488E-2</v>
      </c>
      <c r="EB647">
        <f>Drivers!EB307</f>
        <v>7.5519551557679573E-2</v>
      </c>
      <c r="EC647">
        <f>Drivers!EC307</f>
        <v>7.1227862983886017E-2</v>
      </c>
      <c r="ED647">
        <f>Drivers!ED307</f>
        <v>7.0227862983886016E-2</v>
      </c>
      <c r="EE647">
        <f>Drivers!EE307</f>
        <v>6.9227862983886015E-2</v>
      </c>
      <c r="EF647">
        <f>Drivers!EF307</f>
        <v>6.8727862983886015E-2</v>
      </c>
      <c r="EG647">
        <f>Drivers!EG307</f>
        <v>6.8227862983886015E-2</v>
      </c>
      <c r="EH647">
        <f>Drivers!EH307</f>
        <v>6.7727862983886014E-2</v>
      </c>
      <c r="EI647">
        <f>Drivers!EI307</f>
        <v>6.7477862983886014E-2</v>
      </c>
      <c r="EJ647">
        <f>Drivers!EJ307</f>
        <v>6.7227862983886014E-2</v>
      </c>
    </row>
    <row r="648" spans="1:140" hidden="1" outlineLevel="1">
      <c r="A648">
        <f>Drivers!A315</f>
        <v>0</v>
      </c>
      <c r="B648">
        <f>Drivers!B315</f>
        <v>0</v>
      </c>
      <c r="C648">
        <f>Drivers!C315</f>
        <v>0</v>
      </c>
      <c r="D648">
        <f>Drivers!D315</f>
        <v>0</v>
      </c>
      <c r="E648">
        <f>Drivers!E315</f>
        <v>0</v>
      </c>
      <c r="F648">
        <f>Drivers!F315</f>
        <v>0</v>
      </c>
      <c r="G648">
        <f>Drivers!G315</f>
        <v>0</v>
      </c>
      <c r="H648">
        <f>Drivers!H315</f>
        <v>0</v>
      </c>
      <c r="I648" t="str">
        <f>Drivers!I315</f>
        <v>Base</v>
      </c>
      <c r="J648">
        <f>Drivers!J315</f>
        <v>0</v>
      </c>
      <c r="K648">
        <f>Drivers!K315</f>
        <v>0</v>
      </c>
      <c r="L648">
        <f>Drivers!L315</f>
        <v>0</v>
      </c>
      <c r="M648">
        <f>Drivers!M315</f>
        <v>0</v>
      </c>
      <c r="N648">
        <f>Drivers!N315</f>
        <v>0</v>
      </c>
      <c r="O648">
        <f>Drivers!O315</f>
        <v>0</v>
      </c>
      <c r="P648">
        <f>Drivers!P315</f>
        <v>0</v>
      </c>
      <c r="Q648">
        <f>Drivers!Q315</f>
        <v>0</v>
      </c>
      <c r="R648">
        <f>Drivers!R315</f>
        <v>0</v>
      </c>
      <c r="S648">
        <f>Drivers!S315</f>
        <v>0</v>
      </c>
      <c r="T648">
        <f>Drivers!T315</f>
        <v>0</v>
      </c>
      <c r="U648">
        <f>Drivers!U315</f>
        <v>0</v>
      </c>
      <c r="V648">
        <f>Drivers!V315</f>
        <v>0</v>
      </c>
      <c r="W648">
        <f>Drivers!W315</f>
        <v>0</v>
      </c>
      <c r="X648">
        <f>Drivers!X315</f>
        <v>0</v>
      </c>
      <c r="Y648">
        <f>Drivers!Y315</f>
        <v>0</v>
      </c>
      <c r="Z648">
        <f>Drivers!Z315</f>
        <v>0</v>
      </c>
      <c r="AA648">
        <f>Drivers!AA315</f>
        <v>0</v>
      </c>
      <c r="AB648">
        <f>Drivers!AB315</f>
        <v>0</v>
      </c>
      <c r="AC648">
        <f>Drivers!AC315</f>
        <v>0</v>
      </c>
      <c r="AD648">
        <f>Drivers!AD315</f>
        <v>0</v>
      </c>
      <c r="AE648">
        <f>Drivers!AE315</f>
        <v>0</v>
      </c>
      <c r="AF648">
        <f>Drivers!AF315</f>
        <v>0</v>
      </c>
      <c r="AG648">
        <f>Drivers!AG315</f>
        <v>0</v>
      </c>
      <c r="AH648">
        <f>Drivers!AH315</f>
        <v>0</v>
      </c>
      <c r="AI648">
        <f>Drivers!AI315</f>
        <v>0</v>
      </c>
      <c r="AJ648">
        <f>Drivers!AJ315</f>
        <v>0</v>
      </c>
      <c r="AK648">
        <f>Drivers!AK315</f>
        <v>0</v>
      </c>
      <c r="AL648">
        <f>Drivers!AL315</f>
        <v>0</v>
      </c>
      <c r="AM648">
        <f>Drivers!AM315</f>
        <v>0</v>
      </c>
      <c r="AN648">
        <f>Drivers!AN315</f>
        <v>0</v>
      </c>
      <c r="AO648">
        <f>Drivers!AO315</f>
        <v>0</v>
      </c>
      <c r="AP648">
        <f>Drivers!AP315</f>
        <v>0</v>
      </c>
      <c r="AQ648">
        <f>Drivers!AQ315</f>
        <v>0</v>
      </c>
      <c r="AR648">
        <f>Drivers!AR315</f>
        <v>0</v>
      </c>
      <c r="AS648">
        <f>Drivers!AS315</f>
        <v>0</v>
      </c>
      <c r="AT648">
        <f>Drivers!AT315</f>
        <v>0</v>
      </c>
      <c r="AU648">
        <f>Drivers!AU315</f>
        <v>0</v>
      </c>
      <c r="AV648">
        <f>Drivers!AV315</f>
        <v>0</v>
      </c>
      <c r="AW648">
        <f>Drivers!AW315</f>
        <v>0</v>
      </c>
      <c r="AX648">
        <f>Drivers!AX315</f>
        <v>0</v>
      </c>
      <c r="AY648">
        <f>Drivers!AY315</f>
        <v>0</v>
      </c>
      <c r="AZ648">
        <f>Drivers!AZ315</f>
        <v>0</v>
      </c>
      <c r="BA648">
        <f>Drivers!BA315</f>
        <v>0</v>
      </c>
      <c r="BB648">
        <f>Drivers!BB315</f>
        <v>0</v>
      </c>
      <c r="BC648">
        <f>Drivers!BC315</f>
        <v>0</v>
      </c>
      <c r="BD648">
        <f>Drivers!BD315</f>
        <v>0</v>
      </c>
      <c r="BE648">
        <f>Drivers!BE315</f>
        <v>0</v>
      </c>
      <c r="BF648">
        <f>Drivers!BF315</f>
        <v>0</v>
      </c>
      <c r="BG648">
        <f>Drivers!BG315</f>
        <v>0</v>
      </c>
      <c r="BH648">
        <f>Drivers!BH315</f>
        <v>0</v>
      </c>
      <c r="BI648">
        <f>Drivers!BI315</f>
        <v>0</v>
      </c>
      <c r="BJ648">
        <f>Drivers!BJ315</f>
        <v>0</v>
      </c>
      <c r="BK648">
        <f>Drivers!BK315</f>
        <v>0</v>
      </c>
      <c r="BL648">
        <f>Drivers!BL315</f>
        <v>0</v>
      </c>
      <c r="BM648">
        <f>Drivers!BM315</f>
        <v>0</v>
      </c>
      <c r="BN648">
        <f>Drivers!BN315</f>
        <v>0</v>
      </c>
      <c r="BO648">
        <f>Drivers!BO315</f>
        <v>0</v>
      </c>
      <c r="BP648">
        <f>Drivers!BP315</f>
        <v>0</v>
      </c>
      <c r="BQ648">
        <f>Drivers!BQ315</f>
        <v>0</v>
      </c>
      <c r="BR648">
        <f>Drivers!BR315</f>
        <v>0</v>
      </c>
      <c r="BS648">
        <f>Drivers!BS315</f>
        <v>0</v>
      </c>
      <c r="BT648">
        <f>Drivers!BT315</f>
        <v>0</v>
      </c>
      <c r="BU648">
        <f>Drivers!BU315</f>
        <v>0</v>
      </c>
      <c r="BV648">
        <f>Drivers!BV315</f>
        <v>0</v>
      </c>
      <c r="BW648">
        <f>Drivers!BW315</f>
        <v>0</v>
      </c>
      <c r="BX648">
        <f>Drivers!BX315</f>
        <v>0</v>
      </c>
      <c r="BY648">
        <f>Drivers!BY315</f>
        <v>0</v>
      </c>
      <c r="BZ648">
        <f>Drivers!BZ315</f>
        <v>0</v>
      </c>
      <c r="CA648">
        <f>Drivers!CA315</f>
        <v>0</v>
      </c>
      <c r="CB648">
        <f>Drivers!CB315</f>
        <v>0</v>
      </c>
      <c r="CC648">
        <f>Drivers!CC315</f>
        <v>0</v>
      </c>
      <c r="CD648">
        <f>Drivers!CD315</f>
        <v>7.1999999999999995E-2</v>
      </c>
      <c r="CE648">
        <f>Drivers!CE315</f>
        <v>7.0999999999999994E-2</v>
      </c>
      <c r="CF648">
        <f>Drivers!CF315</f>
        <v>7.0999999999999994E-2</v>
      </c>
      <c r="CG648">
        <f>Drivers!CG315</f>
        <v>7.0999999999999994E-2</v>
      </c>
      <c r="CH648">
        <f>Drivers!CH315</f>
        <v>0</v>
      </c>
      <c r="CI648">
        <f>Drivers!CI315</f>
        <v>0</v>
      </c>
      <c r="CJ648">
        <f>Drivers!CJ315</f>
        <v>0</v>
      </c>
      <c r="CK648">
        <f>Drivers!CK315</f>
        <v>0</v>
      </c>
      <c r="CL648">
        <f>Drivers!CL315</f>
        <v>0</v>
      </c>
      <c r="CM648">
        <f>Drivers!CM315</f>
        <v>0</v>
      </c>
      <c r="CN648">
        <f>Drivers!CN315</f>
        <v>0</v>
      </c>
      <c r="CO648">
        <f>Drivers!CO315</f>
        <v>0</v>
      </c>
      <c r="CP648">
        <f>Drivers!CP315</f>
        <v>0</v>
      </c>
      <c r="CQ648">
        <f>Drivers!CQ315</f>
        <v>0</v>
      </c>
      <c r="CR648">
        <f>Drivers!CR315</f>
        <v>0</v>
      </c>
      <c r="CS648">
        <f>Drivers!CS315</f>
        <v>0</v>
      </c>
      <c r="CT648">
        <f>Drivers!CT315</f>
        <v>0</v>
      </c>
      <c r="CU648">
        <f>Drivers!CU315</f>
        <v>0</v>
      </c>
      <c r="CV648">
        <f>Drivers!CV315</f>
        <v>0</v>
      </c>
      <c r="CW648">
        <f>Drivers!CW315</f>
        <v>0</v>
      </c>
      <c r="CX648">
        <f>Drivers!CX315</f>
        <v>0</v>
      </c>
      <c r="CY648">
        <f>Drivers!CY315</f>
        <v>0</v>
      </c>
      <c r="CZ648">
        <f>Drivers!CZ315</f>
        <v>0</v>
      </c>
      <c r="DA648">
        <f>Drivers!DA315</f>
        <v>0</v>
      </c>
      <c r="DB648">
        <f>Drivers!DB315</f>
        <v>0</v>
      </c>
      <c r="DC648">
        <f>Drivers!DC315</f>
        <v>0</v>
      </c>
      <c r="DD648">
        <f>Drivers!DD315</f>
        <v>0</v>
      </c>
      <c r="DE648">
        <f>Drivers!DE315</f>
        <v>0</v>
      </c>
      <c r="DF648">
        <f>Drivers!DF315</f>
        <v>0</v>
      </c>
      <c r="DG648">
        <f>Drivers!DG315</f>
        <v>0</v>
      </c>
      <c r="DH648">
        <f>Drivers!DH315</f>
        <v>0</v>
      </c>
      <c r="DI648">
        <f>Drivers!DI315</f>
        <v>0</v>
      </c>
      <c r="DJ648">
        <f>Drivers!DJ315</f>
        <v>0</v>
      </c>
      <c r="DK648">
        <f>Drivers!DK315</f>
        <v>0</v>
      </c>
      <c r="DL648">
        <f>Drivers!DL315</f>
        <v>0</v>
      </c>
      <c r="DM648">
        <f>Drivers!DM315</f>
        <v>0</v>
      </c>
      <c r="DN648">
        <f>Drivers!DN315</f>
        <v>0</v>
      </c>
      <c r="DO648">
        <f>Drivers!DO315</f>
        <v>0</v>
      </c>
      <c r="DP648">
        <f>Drivers!DP315</f>
        <v>0</v>
      </c>
      <c r="DQ648">
        <f>Drivers!DQ315</f>
        <v>0</v>
      </c>
      <c r="DR648">
        <f>Drivers!DR315</f>
        <v>0</v>
      </c>
      <c r="DS648">
        <f>Drivers!DS315</f>
        <v>0</v>
      </c>
      <c r="DT648">
        <f>Drivers!DT315</f>
        <v>0</v>
      </c>
      <c r="DU648">
        <f>Drivers!DU315</f>
        <v>0</v>
      </c>
      <c r="DV648">
        <f>Drivers!DV315</f>
        <v>0</v>
      </c>
      <c r="DW648">
        <f>Drivers!DW315</f>
        <v>0</v>
      </c>
      <c r="DX648">
        <f>Drivers!DX315</f>
        <v>0</v>
      </c>
      <c r="DY648">
        <f>Drivers!DY315</f>
        <v>0</v>
      </c>
      <c r="DZ648">
        <f>Drivers!DZ315</f>
        <v>0</v>
      </c>
      <c r="EA648">
        <f>Drivers!EA315</f>
        <v>0</v>
      </c>
      <c r="EB648">
        <f>Drivers!EB315</f>
        <v>0</v>
      </c>
      <c r="EC648">
        <f>Drivers!EC315</f>
        <v>0</v>
      </c>
      <c r="ED648">
        <f>Drivers!ED315</f>
        <v>7.0227862983886016E-2</v>
      </c>
      <c r="EE648">
        <f>Drivers!EE315</f>
        <v>6.9227862983886015E-2</v>
      </c>
      <c r="EF648">
        <f>Drivers!EF315</f>
        <v>6.8727862983886015E-2</v>
      </c>
      <c r="EG648">
        <f>Drivers!EG315</f>
        <v>6.8227862983886015E-2</v>
      </c>
      <c r="EH648">
        <f>Drivers!EH315</f>
        <v>6.7727862983886014E-2</v>
      </c>
      <c r="EI648">
        <f>Drivers!EI315</f>
        <v>6.7477862983886014E-2</v>
      </c>
      <c r="EJ648">
        <f>Drivers!EJ315</f>
        <v>6.7227862983886014E-2</v>
      </c>
    </row>
    <row r="649" spans="1:140" hidden="1" outlineLevel="1">
      <c r="A649">
        <f>Drivers!A316</f>
        <v>0</v>
      </c>
      <c r="B649">
        <f>Drivers!B316</f>
        <v>0</v>
      </c>
      <c r="C649">
        <f>Drivers!C316</f>
        <v>0</v>
      </c>
      <c r="D649">
        <f>Drivers!D316</f>
        <v>0</v>
      </c>
      <c r="E649">
        <f>Drivers!E316</f>
        <v>0</v>
      </c>
      <c r="F649">
        <f>Drivers!F316</f>
        <v>0</v>
      </c>
      <c r="G649">
        <f>Drivers!G316</f>
        <v>0</v>
      </c>
      <c r="H649">
        <f>Drivers!H316</f>
        <v>0</v>
      </c>
      <c r="I649" t="str">
        <f>Drivers!I316</f>
        <v>Bull</v>
      </c>
      <c r="J649">
        <f>Drivers!J316</f>
        <v>0</v>
      </c>
      <c r="K649">
        <f>Drivers!K316</f>
        <v>0</v>
      </c>
      <c r="L649">
        <f>Drivers!L316</f>
        <v>0</v>
      </c>
      <c r="M649">
        <f>Drivers!M316</f>
        <v>0</v>
      </c>
      <c r="N649">
        <f>Drivers!N316</f>
        <v>0</v>
      </c>
      <c r="O649">
        <f>Drivers!O316</f>
        <v>0</v>
      </c>
      <c r="P649">
        <f>Drivers!P316</f>
        <v>0</v>
      </c>
      <c r="Q649">
        <f>Drivers!Q316</f>
        <v>0</v>
      </c>
      <c r="R649">
        <f>Drivers!R316</f>
        <v>0</v>
      </c>
      <c r="S649">
        <f>Drivers!S316</f>
        <v>0</v>
      </c>
      <c r="T649">
        <f>Drivers!T316</f>
        <v>0</v>
      </c>
      <c r="U649">
        <f>Drivers!U316</f>
        <v>0</v>
      </c>
      <c r="V649">
        <f>Drivers!V316</f>
        <v>0</v>
      </c>
      <c r="W649">
        <f>Drivers!W316</f>
        <v>0</v>
      </c>
      <c r="X649">
        <f>Drivers!X316</f>
        <v>0</v>
      </c>
      <c r="Y649">
        <f>Drivers!Y316</f>
        <v>0</v>
      </c>
      <c r="Z649">
        <f>Drivers!Z316</f>
        <v>0</v>
      </c>
      <c r="AA649">
        <f>Drivers!AA316</f>
        <v>0</v>
      </c>
      <c r="AB649">
        <f>Drivers!AB316</f>
        <v>0</v>
      </c>
      <c r="AC649">
        <f>Drivers!AC316</f>
        <v>0</v>
      </c>
      <c r="AD649">
        <f>Drivers!AD316</f>
        <v>0</v>
      </c>
      <c r="AE649">
        <f>Drivers!AE316</f>
        <v>0</v>
      </c>
      <c r="AF649">
        <f>Drivers!AF316</f>
        <v>0</v>
      </c>
      <c r="AG649">
        <f>Drivers!AG316</f>
        <v>0</v>
      </c>
      <c r="AH649">
        <f>Drivers!AH316</f>
        <v>0</v>
      </c>
      <c r="AI649">
        <f>Drivers!AI316</f>
        <v>0</v>
      </c>
      <c r="AJ649">
        <f>Drivers!AJ316</f>
        <v>0</v>
      </c>
      <c r="AK649">
        <f>Drivers!AK316</f>
        <v>0</v>
      </c>
      <c r="AL649">
        <f>Drivers!AL316</f>
        <v>0</v>
      </c>
      <c r="AM649">
        <f>Drivers!AM316</f>
        <v>0</v>
      </c>
      <c r="AN649">
        <f>Drivers!AN316</f>
        <v>0</v>
      </c>
      <c r="AO649">
        <f>Drivers!AO316</f>
        <v>0</v>
      </c>
      <c r="AP649">
        <f>Drivers!AP316</f>
        <v>0</v>
      </c>
      <c r="AQ649">
        <f>Drivers!AQ316</f>
        <v>0</v>
      </c>
      <c r="AR649">
        <f>Drivers!AR316</f>
        <v>0</v>
      </c>
      <c r="AS649">
        <f>Drivers!AS316</f>
        <v>0</v>
      </c>
      <c r="AT649">
        <f>Drivers!AT316</f>
        <v>0</v>
      </c>
      <c r="AU649">
        <f>Drivers!AU316</f>
        <v>0</v>
      </c>
      <c r="AV649">
        <f>Drivers!AV316</f>
        <v>0</v>
      </c>
      <c r="AW649">
        <f>Drivers!AW316</f>
        <v>0</v>
      </c>
      <c r="AX649">
        <f>Drivers!AX316</f>
        <v>0</v>
      </c>
      <c r="AY649">
        <f>Drivers!AY316</f>
        <v>0</v>
      </c>
      <c r="AZ649">
        <f>Drivers!AZ316</f>
        <v>0</v>
      </c>
      <c r="BA649">
        <f>Drivers!BA316</f>
        <v>0</v>
      </c>
      <c r="BB649">
        <f>Drivers!BB316</f>
        <v>0</v>
      </c>
      <c r="BC649">
        <f>Drivers!BC316</f>
        <v>0</v>
      </c>
      <c r="BD649">
        <f>Drivers!BD316</f>
        <v>0</v>
      </c>
      <c r="BE649">
        <f>Drivers!BE316</f>
        <v>0</v>
      </c>
      <c r="BF649">
        <f>Drivers!BF316</f>
        <v>0</v>
      </c>
      <c r="BG649">
        <f>Drivers!BG316</f>
        <v>0</v>
      </c>
      <c r="BH649">
        <f>Drivers!BH316</f>
        <v>0</v>
      </c>
      <c r="BI649">
        <f>Drivers!BI316</f>
        <v>0</v>
      </c>
      <c r="BJ649">
        <f>Drivers!BJ316</f>
        <v>0</v>
      </c>
      <c r="BK649">
        <f>Drivers!BK316</f>
        <v>0</v>
      </c>
      <c r="BL649">
        <f>Drivers!BL316</f>
        <v>0</v>
      </c>
      <c r="BM649">
        <f>Drivers!BM316</f>
        <v>0</v>
      </c>
      <c r="BN649">
        <f>Drivers!BN316</f>
        <v>0</v>
      </c>
      <c r="BO649">
        <f>Drivers!BO316</f>
        <v>0</v>
      </c>
      <c r="BP649">
        <f>Drivers!BP316</f>
        <v>0</v>
      </c>
      <c r="BQ649">
        <f>Drivers!BQ316</f>
        <v>0</v>
      </c>
      <c r="BR649">
        <f>Drivers!BR316</f>
        <v>0</v>
      </c>
      <c r="BS649">
        <f>Drivers!BS316</f>
        <v>0</v>
      </c>
      <c r="BT649">
        <f>Drivers!BT316</f>
        <v>0</v>
      </c>
      <c r="BU649">
        <f>Drivers!BU316</f>
        <v>0</v>
      </c>
      <c r="BV649">
        <f>Drivers!BV316</f>
        <v>0</v>
      </c>
      <c r="BW649">
        <f>Drivers!BW316</f>
        <v>0</v>
      </c>
      <c r="BX649">
        <f>Drivers!BX316</f>
        <v>0</v>
      </c>
      <c r="BY649">
        <f>Drivers!BY316</f>
        <v>0</v>
      </c>
      <c r="BZ649">
        <f>Drivers!BZ316</f>
        <v>0</v>
      </c>
      <c r="CA649">
        <f>Drivers!CA316</f>
        <v>0</v>
      </c>
      <c r="CB649">
        <f>Drivers!CB316</f>
        <v>0</v>
      </c>
      <c r="CC649">
        <f>Drivers!CC316</f>
        <v>0</v>
      </c>
      <c r="CD649">
        <f>Drivers!CD316</f>
        <v>6.699999999999999E-2</v>
      </c>
      <c r="CE649">
        <f>Drivers!CE316</f>
        <v>6.5999999999999989E-2</v>
      </c>
      <c r="CF649">
        <f>Drivers!CF316</f>
        <v>6.5999999999999989E-2</v>
      </c>
      <c r="CG649">
        <f>Drivers!CG316</f>
        <v>6.5999999999999989E-2</v>
      </c>
      <c r="CH649">
        <f>Drivers!CH316</f>
        <v>0</v>
      </c>
      <c r="CI649">
        <f>Drivers!CI316</f>
        <v>0</v>
      </c>
      <c r="CJ649">
        <f>Drivers!CJ316</f>
        <v>0</v>
      </c>
      <c r="CK649">
        <f>Drivers!CK316</f>
        <v>0</v>
      </c>
      <c r="CL649">
        <f>Drivers!CL316</f>
        <v>0</v>
      </c>
      <c r="CM649">
        <f>Drivers!CM316</f>
        <v>0</v>
      </c>
      <c r="CN649">
        <f>Drivers!CN316</f>
        <v>0</v>
      </c>
      <c r="CO649">
        <f>Drivers!CO316</f>
        <v>0</v>
      </c>
      <c r="CP649">
        <f>Drivers!CP316</f>
        <v>0</v>
      </c>
      <c r="CQ649">
        <f>Drivers!CQ316</f>
        <v>0</v>
      </c>
      <c r="CR649">
        <f>Drivers!CR316</f>
        <v>0</v>
      </c>
      <c r="CS649">
        <f>Drivers!CS316</f>
        <v>0</v>
      </c>
      <c r="CT649">
        <f>Drivers!CT316</f>
        <v>0</v>
      </c>
      <c r="CU649">
        <f>Drivers!CU316</f>
        <v>0</v>
      </c>
      <c r="CV649">
        <f>Drivers!CV316</f>
        <v>0</v>
      </c>
      <c r="CW649">
        <f>Drivers!CW316</f>
        <v>0</v>
      </c>
      <c r="CX649">
        <f>Drivers!CX316</f>
        <v>0</v>
      </c>
      <c r="CY649">
        <f>Drivers!CY316</f>
        <v>0</v>
      </c>
      <c r="CZ649">
        <f>Drivers!CZ316</f>
        <v>0</v>
      </c>
      <c r="DA649">
        <f>Drivers!DA316</f>
        <v>0</v>
      </c>
      <c r="DB649">
        <f>Drivers!DB316</f>
        <v>0</v>
      </c>
      <c r="DC649">
        <f>Drivers!DC316</f>
        <v>0</v>
      </c>
      <c r="DD649">
        <f>Drivers!DD316</f>
        <v>0</v>
      </c>
      <c r="DE649">
        <f>Drivers!DE316</f>
        <v>0</v>
      </c>
      <c r="DF649">
        <f>Drivers!DF316</f>
        <v>0</v>
      </c>
      <c r="DG649">
        <f>Drivers!DG316</f>
        <v>0</v>
      </c>
      <c r="DH649">
        <f>Drivers!DH316</f>
        <v>0</v>
      </c>
      <c r="DI649">
        <f>Drivers!DI316</f>
        <v>0</v>
      </c>
      <c r="DJ649">
        <f>Drivers!DJ316</f>
        <v>0</v>
      </c>
      <c r="DK649">
        <f>Drivers!DK316</f>
        <v>0</v>
      </c>
      <c r="DL649">
        <f>Drivers!DL316</f>
        <v>0</v>
      </c>
      <c r="DM649">
        <f>Drivers!DM316</f>
        <v>0</v>
      </c>
      <c r="DN649">
        <f>Drivers!DN316</f>
        <v>0</v>
      </c>
      <c r="DO649">
        <f>Drivers!DO316</f>
        <v>0</v>
      </c>
      <c r="DP649">
        <f>Drivers!DP316</f>
        <v>0</v>
      </c>
      <c r="DQ649">
        <f>Drivers!DQ316</f>
        <v>0</v>
      </c>
      <c r="DR649">
        <f>Drivers!DR316</f>
        <v>0</v>
      </c>
      <c r="DS649">
        <f>Drivers!DS316</f>
        <v>0</v>
      </c>
      <c r="DT649">
        <f>Drivers!DT316</f>
        <v>0</v>
      </c>
      <c r="DU649">
        <f>Drivers!DU316</f>
        <v>0</v>
      </c>
      <c r="DV649">
        <f>Drivers!DV316</f>
        <v>0</v>
      </c>
      <c r="DW649">
        <f>Drivers!DW316</f>
        <v>0</v>
      </c>
      <c r="DX649">
        <f>Drivers!DX316</f>
        <v>0</v>
      </c>
      <c r="DY649">
        <f>Drivers!DY316</f>
        <v>0</v>
      </c>
      <c r="DZ649">
        <f>Drivers!DZ316</f>
        <v>0</v>
      </c>
      <c r="EA649">
        <f>Drivers!EA316</f>
        <v>0</v>
      </c>
      <c r="EB649">
        <f>Drivers!EB316</f>
        <v>0</v>
      </c>
      <c r="EC649">
        <f>Drivers!EC316</f>
        <v>0</v>
      </c>
      <c r="ED649">
        <f>Drivers!ED316</f>
        <v>7.0227862983886016E-2</v>
      </c>
      <c r="EE649">
        <f>Drivers!EE316</f>
        <v>6.9227862983886015E-2</v>
      </c>
      <c r="EF649">
        <f>Drivers!EF316</f>
        <v>6.8727862983886015E-2</v>
      </c>
      <c r="EG649">
        <f>Drivers!EG316</f>
        <v>6.8227862983886015E-2</v>
      </c>
      <c r="EH649">
        <f>Drivers!EH316</f>
        <v>6.7727862983886014E-2</v>
      </c>
      <c r="EI649">
        <f>Drivers!EI316</f>
        <v>6.7477862983886014E-2</v>
      </c>
      <c r="EJ649">
        <f>Drivers!EJ316</f>
        <v>6.7227862983886014E-2</v>
      </c>
    </row>
    <row r="650" spans="1:140" hidden="1" outlineLevel="1">
      <c r="A650">
        <f>Drivers!A317</f>
        <v>0</v>
      </c>
      <c r="B650">
        <f>Drivers!B317</f>
        <v>0</v>
      </c>
      <c r="C650">
        <f>Drivers!C317</f>
        <v>0</v>
      </c>
      <c r="D650">
        <f>Drivers!D317</f>
        <v>0</v>
      </c>
      <c r="E650">
        <f>Drivers!E317</f>
        <v>0</v>
      </c>
      <c r="F650">
        <f>Drivers!F317</f>
        <v>0</v>
      </c>
      <c r="G650">
        <f>Drivers!G317</f>
        <v>0</v>
      </c>
      <c r="H650">
        <f>Drivers!H317</f>
        <v>0</v>
      </c>
      <c r="I650" t="str">
        <f>Drivers!I317</f>
        <v>Spread from Base Case</v>
      </c>
      <c r="J650">
        <f>Drivers!J317</f>
        <v>0</v>
      </c>
      <c r="K650">
        <f>Drivers!K317</f>
        <v>0</v>
      </c>
      <c r="L650">
        <f>Drivers!L317</f>
        <v>0</v>
      </c>
      <c r="M650">
        <f>Drivers!M317</f>
        <v>0</v>
      </c>
      <c r="N650">
        <f>Drivers!N317</f>
        <v>0</v>
      </c>
      <c r="O650">
        <f>Drivers!O317</f>
        <v>0</v>
      </c>
      <c r="P650">
        <f>Drivers!P317</f>
        <v>0</v>
      </c>
      <c r="Q650">
        <f>Drivers!Q317</f>
        <v>0</v>
      </c>
      <c r="R650">
        <f>Drivers!R317</f>
        <v>0</v>
      </c>
      <c r="S650">
        <f>Drivers!S317</f>
        <v>0</v>
      </c>
      <c r="T650">
        <f>Drivers!T317</f>
        <v>0</v>
      </c>
      <c r="U650">
        <f>Drivers!U317</f>
        <v>0</v>
      </c>
      <c r="V650">
        <f>Drivers!V317</f>
        <v>0</v>
      </c>
      <c r="W650">
        <f>Drivers!W317</f>
        <v>0</v>
      </c>
      <c r="X650">
        <f>Drivers!X317</f>
        <v>0</v>
      </c>
      <c r="Y650">
        <f>Drivers!Y317</f>
        <v>0</v>
      </c>
      <c r="Z650">
        <f>Drivers!Z317</f>
        <v>0</v>
      </c>
      <c r="AA650">
        <f>Drivers!AA317</f>
        <v>0</v>
      </c>
      <c r="AB650">
        <f>Drivers!AB317</f>
        <v>0</v>
      </c>
      <c r="AC650">
        <f>Drivers!AC317</f>
        <v>0</v>
      </c>
      <c r="AD650">
        <f>Drivers!AD317</f>
        <v>0</v>
      </c>
      <c r="AE650">
        <f>Drivers!AE317</f>
        <v>0</v>
      </c>
      <c r="AF650">
        <f>Drivers!AF317</f>
        <v>0</v>
      </c>
      <c r="AG650">
        <f>Drivers!AG317</f>
        <v>0</v>
      </c>
      <c r="AH650">
        <f>Drivers!AH317</f>
        <v>0</v>
      </c>
      <c r="AI650">
        <f>Drivers!AI317</f>
        <v>0</v>
      </c>
      <c r="AJ650">
        <f>Drivers!AJ317</f>
        <v>0</v>
      </c>
      <c r="AK650">
        <f>Drivers!AK317</f>
        <v>0</v>
      </c>
      <c r="AL650">
        <f>Drivers!AL317</f>
        <v>0</v>
      </c>
      <c r="AM650">
        <f>Drivers!AM317</f>
        <v>0</v>
      </c>
      <c r="AN650">
        <f>Drivers!AN317</f>
        <v>0</v>
      </c>
      <c r="AO650">
        <f>Drivers!AO317</f>
        <v>0</v>
      </c>
      <c r="AP650">
        <f>Drivers!AP317</f>
        <v>0</v>
      </c>
      <c r="AQ650">
        <f>Drivers!AQ317</f>
        <v>0</v>
      </c>
      <c r="AR650">
        <f>Drivers!AR317</f>
        <v>0</v>
      </c>
      <c r="AS650">
        <f>Drivers!AS317</f>
        <v>0</v>
      </c>
      <c r="AT650">
        <f>Drivers!AT317</f>
        <v>0</v>
      </c>
      <c r="AU650">
        <f>Drivers!AU317</f>
        <v>0</v>
      </c>
      <c r="AV650">
        <f>Drivers!AV317</f>
        <v>0</v>
      </c>
      <c r="AW650">
        <f>Drivers!AW317</f>
        <v>0</v>
      </c>
      <c r="AX650">
        <f>Drivers!AX317</f>
        <v>0</v>
      </c>
      <c r="AY650">
        <f>Drivers!AY317</f>
        <v>0</v>
      </c>
      <c r="AZ650">
        <f>Drivers!AZ317</f>
        <v>0</v>
      </c>
      <c r="BA650">
        <f>Drivers!BA317</f>
        <v>0</v>
      </c>
      <c r="BB650">
        <f>Drivers!BB317</f>
        <v>0</v>
      </c>
      <c r="BC650">
        <f>Drivers!BC317</f>
        <v>0</v>
      </c>
      <c r="BD650">
        <f>Drivers!BD317</f>
        <v>0</v>
      </c>
      <c r="BE650">
        <f>Drivers!BE317</f>
        <v>0</v>
      </c>
      <c r="BF650">
        <f>Drivers!BF317</f>
        <v>0</v>
      </c>
      <c r="BG650">
        <f>Drivers!BG317</f>
        <v>0</v>
      </c>
      <c r="BH650">
        <f>Drivers!BH317</f>
        <v>0</v>
      </c>
      <c r="BI650">
        <f>Drivers!BI317</f>
        <v>0</v>
      </c>
      <c r="BJ650">
        <f>Drivers!BJ317</f>
        <v>0</v>
      </c>
      <c r="BK650">
        <f>Drivers!BK317</f>
        <v>0</v>
      </c>
      <c r="BL650">
        <f>Drivers!BL317</f>
        <v>0</v>
      </c>
      <c r="BM650">
        <f>Drivers!BM317</f>
        <v>0</v>
      </c>
      <c r="BN650">
        <f>Drivers!BN317</f>
        <v>0</v>
      </c>
      <c r="BO650">
        <f>Drivers!BO317</f>
        <v>0</v>
      </c>
      <c r="BP650">
        <f>Drivers!BP317</f>
        <v>0</v>
      </c>
      <c r="BQ650">
        <f>Drivers!BQ317</f>
        <v>0</v>
      </c>
      <c r="BR650">
        <f>Drivers!BR317</f>
        <v>0</v>
      </c>
      <c r="BS650">
        <f>Drivers!BS317</f>
        <v>0</v>
      </c>
      <c r="BT650">
        <f>Drivers!BT317</f>
        <v>0</v>
      </c>
      <c r="BU650">
        <f>Drivers!BU317</f>
        <v>0</v>
      </c>
      <c r="BV650">
        <f>Drivers!BV317</f>
        <v>0</v>
      </c>
      <c r="BW650">
        <f>Drivers!BW317</f>
        <v>0</v>
      </c>
      <c r="BX650">
        <f>Drivers!BX317</f>
        <v>0</v>
      </c>
      <c r="BY650">
        <f>Drivers!BY317</f>
        <v>0</v>
      </c>
      <c r="BZ650">
        <f>Drivers!BZ317</f>
        <v>0</v>
      </c>
      <c r="CA650">
        <f>Drivers!CA317</f>
        <v>0</v>
      </c>
      <c r="CB650">
        <f>Drivers!CB317</f>
        <v>0</v>
      </c>
      <c r="CC650">
        <f>Drivers!CC317</f>
        <v>0</v>
      </c>
      <c r="CD650">
        <f>Drivers!CD317</f>
        <v>-5.0000000000000001E-3</v>
      </c>
      <c r="CE650">
        <f>Drivers!CE317</f>
        <v>-5.0000000000000001E-3</v>
      </c>
      <c r="CF650">
        <f>Drivers!CF317</f>
        <v>-5.0000000000000001E-3</v>
      </c>
      <c r="CG650">
        <f>Drivers!CG317</f>
        <v>-5.0000000000000001E-3</v>
      </c>
      <c r="CH650">
        <f>Drivers!CH317</f>
        <v>0</v>
      </c>
      <c r="CI650">
        <f>Drivers!CI317</f>
        <v>0</v>
      </c>
      <c r="CJ650">
        <f>Drivers!CJ317</f>
        <v>0</v>
      </c>
      <c r="CK650">
        <f>Drivers!CK317</f>
        <v>0</v>
      </c>
      <c r="CL650">
        <f>Drivers!CL317</f>
        <v>0</v>
      </c>
      <c r="CM650">
        <f>Drivers!CM317</f>
        <v>0</v>
      </c>
      <c r="CN650">
        <f>Drivers!CN317</f>
        <v>0</v>
      </c>
      <c r="CO650">
        <f>Drivers!CO317</f>
        <v>0</v>
      </c>
      <c r="CP650">
        <f>Drivers!CP317</f>
        <v>0</v>
      </c>
      <c r="CQ650">
        <f>Drivers!CQ317</f>
        <v>0</v>
      </c>
      <c r="CR650">
        <f>Drivers!CR317</f>
        <v>0</v>
      </c>
      <c r="CS650">
        <f>Drivers!CS317</f>
        <v>0</v>
      </c>
      <c r="CT650">
        <f>Drivers!CT317</f>
        <v>0</v>
      </c>
      <c r="CU650">
        <f>Drivers!CU317</f>
        <v>0</v>
      </c>
      <c r="CV650">
        <f>Drivers!CV317</f>
        <v>0</v>
      </c>
      <c r="CW650">
        <f>Drivers!CW317</f>
        <v>0</v>
      </c>
      <c r="CX650">
        <f>Drivers!CX317</f>
        <v>0</v>
      </c>
      <c r="CY650">
        <f>Drivers!CY317</f>
        <v>0</v>
      </c>
      <c r="CZ650">
        <f>Drivers!CZ317</f>
        <v>0</v>
      </c>
      <c r="DA650">
        <f>Drivers!DA317</f>
        <v>0</v>
      </c>
      <c r="DB650">
        <f>Drivers!DB317</f>
        <v>0</v>
      </c>
      <c r="DC650">
        <f>Drivers!DC317</f>
        <v>0</v>
      </c>
      <c r="DD650">
        <f>Drivers!DD317</f>
        <v>0</v>
      </c>
      <c r="DE650">
        <f>Drivers!DE317</f>
        <v>0</v>
      </c>
      <c r="DF650">
        <f>Drivers!DF317</f>
        <v>0</v>
      </c>
      <c r="DG650">
        <f>Drivers!DG317</f>
        <v>0</v>
      </c>
      <c r="DH650">
        <f>Drivers!DH317</f>
        <v>0</v>
      </c>
      <c r="DI650">
        <f>Drivers!DI317</f>
        <v>0</v>
      </c>
      <c r="DJ650">
        <f>Drivers!DJ317</f>
        <v>0</v>
      </c>
      <c r="DK650">
        <f>Drivers!DK317</f>
        <v>0</v>
      </c>
      <c r="DL650">
        <f>Drivers!DL317</f>
        <v>0</v>
      </c>
      <c r="DM650">
        <f>Drivers!DM317</f>
        <v>0</v>
      </c>
      <c r="DN650">
        <f>Drivers!DN317</f>
        <v>0</v>
      </c>
      <c r="DO650">
        <f>Drivers!DO317</f>
        <v>0</v>
      </c>
      <c r="DP650">
        <f>Drivers!DP317</f>
        <v>0</v>
      </c>
      <c r="DQ650">
        <f>Drivers!DQ317</f>
        <v>0</v>
      </c>
      <c r="DR650">
        <f>Drivers!DR317</f>
        <v>0</v>
      </c>
      <c r="DS650">
        <f>Drivers!DS317</f>
        <v>0</v>
      </c>
      <c r="DT650">
        <f>Drivers!DT317</f>
        <v>0</v>
      </c>
      <c r="DU650">
        <f>Drivers!DU317</f>
        <v>0</v>
      </c>
      <c r="DV650">
        <f>Drivers!DV317</f>
        <v>0</v>
      </c>
      <c r="DW650">
        <f>Drivers!DW317</f>
        <v>0</v>
      </c>
      <c r="DX650">
        <f>Drivers!DX317</f>
        <v>0</v>
      </c>
      <c r="DY650">
        <f>Drivers!DY317</f>
        <v>0</v>
      </c>
      <c r="DZ650">
        <f>Drivers!DZ317</f>
        <v>0</v>
      </c>
      <c r="EA650">
        <f>Drivers!EA317</f>
        <v>0</v>
      </c>
      <c r="EB650">
        <f>Drivers!EB317</f>
        <v>0</v>
      </c>
      <c r="EC650">
        <f>Drivers!EC317</f>
        <v>0</v>
      </c>
      <c r="ED650">
        <f>Drivers!ED317</f>
        <v>0</v>
      </c>
      <c r="EE650">
        <f>Drivers!EE317</f>
        <v>0</v>
      </c>
      <c r="EF650">
        <f>Drivers!EF317</f>
        <v>0</v>
      </c>
      <c r="EG650">
        <f>Drivers!EG317</f>
        <v>0</v>
      </c>
      <c r="EH650">
        <f>Drivers!EH317</f>
        <v>0</v>
      </c>
      <c r="EI650">
        <f>Drivers!EI317</f>
        <v>0</v>
      </c>
      <c r="EJ650">
        <f>Drivers!EJ317</f>
        <v>0</v>
      </c>
    </row>
    <row r="651" spans="1:140" hidden="1" outlineLevel="1">
      <c r="A651">
        <f>Drivers!A318</f>
        <v>0</v>
      </c>
      <c r="B651">
        <f>Drivers!B318</f>
        <v>0</v>
      </c>
      <c r="C651">
        <f>Drivers!C318</f>
        <v>0</v>
      </c>
      <c r="D651">
        <f>Drivers!D318</f>
        <v>0</v>
      </c>
      <c r="E651">
        <f>Drivers!E318</f>
        <v>0</v>
      </c>
      <c r="F651">
        <f>Drivers!F318</f>
        <v>0</v>
      </c>
      <c r="G651">
        <f>Drivers!G318</f>
        <v>0</v>
      </c>
      <c r="H651">
        <f>Drivers!H318</f>
        <v>0</v>
      </c>
      <c r="I651" t="str">
        <f>Drivers!I318</f>
        <v>Bear</v>
      </c>
      <c r="J651">
        <f>Drivers!J318</f>
        <v>0</v>
      </c>
      <c r="K651">
        <f>Drivers!K318</f>
        <v>0</v>
      </c>
      <c r="L651">
        <f>Drivers!L318</f>
        <v>0</v>
      </c>
      <c r="M651">
        <f>Drivers!M318</f>
        <v>0</v>
      </c>
      <c r="N651">
        <f>Drivers!N318</f>
        <v>0</v>
      </c>
      <c r="O651">
        <f>Drivers!O318</f>
        <v>0</v>
      </c>
      <c r="P651">
        <f>Drivers!P318</f>
        <v>0</v>
      </c>
      <c r="Q651">
        <f>Drivers!Q318</f>
        <v>0</v>
      </c>
      <c r="R651">
        <f>Drivers!R318</f>
        <v>0</v>
      </c>
      <c r="S651">
        <f>Drivers!S318</f>
        <v>0</v>
      </c>
      <c r="T651">
        <f>Drivers!T318</f>
        <v>0</v>
      </c>
      <c r="U651">
        <f>Drivers!U318</f>
        <v>0</v>
      </c>
      <c r="V651">
        <f>Drivers!V318</f>
        <v>0</v>
      </c>
      <c r="W651">
        <f>Drivers!W318</f>
        <v>0</v>
      </c>
      <c r="X651">
        <f>Drivers!X318</f>
        <v>0</v>
      </c>
      <c r="Y651">
        <f>Drivers!Y318</f>
        <v>0</v>
      </c>
      <c r="Z651">
        <f>Drivers!Z318</f>
        <v>0</v>
      </c>
      <c r="AA651">
        <f>Drivers!AA318</f>
        <v>0</v>
      </c>
      <c r="AB651">
        <f>Drivers!AB318</f>
        <v>0</v>
      </c>
      <c r="AC651">
        <f>Drivers!AC318</f>
        <v>0</v>
      </c>
      <c r="AD651">
        <f>Drivers!AD318</f>
        <v>0</v>
      </c>
      <c r="AE651">
        <f>Drivers!AE318</f>
        <v>0</v>
      </c>
      <c r="AF651">
        <f>Drivers!AF318</f>
        <v>0</v>
      </c>
      <c r="AG651">
        <f>Drivers!AG318</f>
        <v>0</v>
      </c>
      <c r="AH651">
        <f>Drivers!AH318</f>
        <v>0</v>
      </c>
      <c r="AI651">
        <f>Drivers!AI318</f>
        <v>0</v>
      </c>
      <c r="AJ651">
        <f>Drivers!AJ318</f>
        <v>0</v>
      </c>
      <c r="AK651">
        <f>Drivers!AK318</f>
        <v>0</v>
      </c>
      <c r="AL651">
        <f>Drivers!AL318</f>
        <v>0</v>
      </c>
      <c r="AM651">
        <f>Drivers!AM318</f>
        <v>0</v>
      </c>
      <c r="AN651">
        <f>Drivers!AN318</f>
        <v>0</v>
      </c>
      <c r="AO651">
        <f>Drivers!AO318</f>
        <v>0</v>
      </c>
      <c r="AP651">
        <f>Drivers!AP318</f>
        <v>0</v>
      </c>
      <c r="AQ651">
        <f>Drivers!AQ318</f>
        <v>0</v>
      </c>
      <c r="AR651">
        <f>Drivers!AR318</f>
        <v>0</v>
      </c>
      <c r="AS651">
        <f>Drivers!AS318</f>
        <v>0</v>
      </c>
      <c r="AT651">
        <f>Drivers!AT318</f>
        <v>0</v>
      </c>
      <c r="AU651">
        <f>Drivers!AU318</f>
        <v>0</v>
      </c>
      <c r="AV651">
        <f>Drivers!AV318</f>
        <v>0</v>
      </c>
      <c r="AW651">
        <f>Drivers!AW318</f>
        <v>0</v>
      </c>
      <c r="AX651">
        <f>Drivers!AX318</f>
        <v>0</v>
      </c>
      <c r="AY651">
        <f>Drivers!AY318</f>
        <v>0</v>
      </c>
      <c r="AZ651">
        <f>Drivers!AZ318</f>
        <v>0</v>
      </c>
      <c r="BA651">
        <f>Drivers!BA318</f>
        <v>0</v>
      </c>
      <c r="BB651">
        <f>Drivers!BB318</f>
        <v>0</v>
      </c>
      <c r="BC651">
        <f>Drivers!BC318</f>
        <v>0</v>
      </c>
      <c r="BD651">
        <f>Drivers!BD318</f>
        <v>0</v>
      </c>
      <c r="BE651">
        <f>Drivers!BE318</f>
        <v>0</v>
      </c>
      <c r="BF651">
        <f>Drivers!BF318</f>
        <v>0</v>
      </c>
      <c r="BG651">
        <f>Drivers!BG318</f>
        <v>0</v>
      </c>
      <c r="BH651">
        <f>Drivers!BH318</f>
        <v>0</v>
      </c>
      <c r="BI651">
        <f>Drivers!BI318</f>
        <v>0</v>
      </c>
      <c r="BJ651">
        <f>Drivers!BJ318</f>
        <v>0</v>
      </c>
      <c r="BK651">
        <f>Drivers!BK318</f>
        <v>0</v>
      </c>
      <c r="BL651">
        <f>Drivers!BL318</f>
        <v>0</v>
      </c>
      <c r="BM651">
        <f>Drivers!BM318</f>
        <v>0</v>
      </c>
      <c r="BN651">
        <f>Drivers!BN318</f>
        <v>0</v>
      </c>
      <c r="BO651">
        <f>Drivers!BO318</f>
        <v>0</v>
      </c>
      <c r="BP651">
        <f>Drivers!BP318</f>
        <v>0</v>
      </c>
      <c r="BQ651">
        <f>Drivers!BQ318</f>
        <v>0</v>
      </c>
      <c r="BR651">
        <f>Drivers!BR318</f>
        <v>0</v>
      </c>
      <c r="BS651">
        <f>Drivers!BS318</f>
        <v>0</v>
      </c>
      <c r="BT651">
        <f>Drivers!BT318</f>
        <v>0</v>
      </c>
      <c r="BU651">
        <f>Drivers!BU318</f>
        <v>0</v>
      </c>
      <c r="BV651">
        <f>Drivers!BV318</f>
        <v>0</v>
      </c>
      <c r="BW651">
        <f>Drivers!BW318</f>
        <v>0</v>
      </c>
      <c r="BX651">
        <f>Drivers!BX318</f>
        <v>0</v>
      </c>
      <c r="BY651">
        <f>Drivers!BY318</f>
        <v>0</v>
      </c>
      <c r="BZ651">
        <f>Drivers!BZ318</f>
        <v>0</v>
      </c>
      <c r="CA651">
        <f>Drivers!CA318</f>
        <v>0</v>
      </c>
      <c r="CB651">
        <f>Drivers!CB318</f>
        <v>0</v>
      </c>
      <c r="CC651">
        <f>Drivers!CC318</f>
        <v>0</v>
      </c>
      <c r="CD651">
        <f>Drivers!CD318</f>
        <v>7.1999999999999995E-2</v>
      </c>
      <c r="CE651">
        <f>Drivers!CE318</f>
        <v>7.0999999999999994E-2</v>
      </c>
      <c r="CF651">
        <f>Drivers!CF318</f>
        <v>7.0999999999999994E-2</v>
      </c>
      <c r="CG651">
        <f>Drivers!CG318</f>
        <v>7.0999999999999994E-2</v>
      </c>
      <c r="CH651">
        <f>Drivers!CH318</f>
        <v>0</v>
      </c>
      <c r="CI651">
        <f>Drivers!CI318</f>
        <v>0</v>
      </c>
      <c r="CJ651">
        <f>Drivers!CJ318</f>
        <v>0</v>
      </c>
      <c r="CK651">
        <f>Drivers!CK318</f>
        <v>0</v>
      </c>
      <c r="CL651">
        <f>Drivers!CL318</f>
        <v>0</v>
      </c>
      <c r="CM651">
        <f>Drivers!CM318</f>
        <v>0</v>
      </c>
      <c r="CN651">
        <f>Drivers!CN318</f>
        <v>0</v>
      </c>
      <c r="CO651">
        <f>Drivers!CO318</f>
        <v>0</v>
      </c>
      <c r="CP651">
        <f>Drivers!CP318</f>
        <v>0</v>
      </c>
      <c r="CQ651">
        <f>Drivers!CQ318</f>
        <v>0</v>
      </c>
      <c r="CR651">
        <f>Drivers!CR318</f>
        <v>0</v>
      </c>
      <c r="CS651">
        <f>Drivers!CS318</f>
        <v>0</v>
      </c>
      <c r="CT651">
        <f>Drivers!CT318</f>
        <v>0</v>
      </c>
      <c r="CU651">
        <f>Drivers!CU318</f>
        <v>0</v>
      </c>
      <c r="CV651">
        <f>Drivers!CV318</f>
        <v>0</v>
      </c>
      <c r="CW651">
        <f>Drivers!CW318</f>
        <v>0</v>
      </c>
      <c r="CX651">
        <f>Drivers!CX318</f>
        <v>0</v>
      </c>
      <c r="CY651">
        <f>Drivers!CY318</f>
        <v>0</v>
      </c>
      <c r="CZ651">
        <f>Drivers!CZ318</f>
        <v>0</v>
      </c>
      <c r="DA651">
        <f>Drivers!DA318</f>
        <v>0</v>
      </c>
      <c r="DB651">
        <f>Drivers!DB318</f>
        <v>0</v>
      </c>
      <c r="DC651">
        <f>Drivers!DC318</f>
        <v>0</v>
      </c>
      <c r="DD651">
        <f>Drivers!DD318</f>
        <v>0</v>
      </c>
      <c r="DE651">
        <f>Drivers!DE318</f>
        <v>0</v>
      </c>
      <c r="DF651">
        <f>Drivers!DF318</f>
        <v>0</v>
      </c>
      <c r="DG651">
        <f>Drivers!DG318</f>
        <v>0</v>
      </c>
      <c r="DH651">
        <f>Drivers!DH318</f>
        <v>0</v>
      </c>
      <c r="DI651">
        <f>Drivers!DI318</f>
        <v>0</v>
      </c>
      <c r="DJ651">
        <f>Drivers!DJ318</f>
        <v>0</v>
      </c>
      <c r="DK651">
        <f>Drivers!DK318</f>
        <v>0</v>
      </c>
      <c r="DL651">
        <f>Drivers!DL318</f>
        <v>0</v>
      </c>
      <c r="DM651">
        <f>Drivers!DM318</f>
        <v>0</v>
      </c>
      <c r="DN651">
        <f>Drivers!DN318</f>
        <v>0</v>
      </c>
      <c r="DO651">
        <f>Drivers!DO318</f>
        <v>0</v>
      </c>
      <c r="DP651">
        <f>Drivers!DP318</f>
        <v>0</v>
      </c>
      <c r="DQ651">
        <f>Drivers!DQ318</f>
        <v>0</v>
      </c>
      <c r="DR651">
        <f>Drivers!DR318</f>
        <v>0</v>
      </c>
      <c r="DS651">
        <f>Drivers!DS318</f>
        <v>0</v>
      </c>
      <c r="DT651">
        <f>Drivers!DT318</f>
        <v>0</v>
      </c>
      <c r="DU651">
        <f>Drivers!DU318</f>
        <v>0</v>
      </c>
      <c r="DV651">
        <f>Drivers!DV318</f>
        <v>0</v>
      </c>
      <c r="DW651">
        <f>Drivers!DW318</f>
        <v>0</v>
      </c>
      <c r="DX651">
        <f>Drivers!DX318</f>
        <v>0</v>
      </c>
      <c r="DY651">
        <f>Drivers!DY318</f>
        <v>0</v>
      </c>
      <c r="DZ651">
        <f>Drivers!DZ318</f>
        <v>0</v>
      </c>
      <c r="EA651">
        <f>Drivers!EA318</f>
        <v>0</v>
      </c>
      <c r="EB651">
        <f>Drivers!EB318</f>
        <v>0</v>
      </c>
      <c r="EC651">
        <f>Drivers!EC318</f>
        <v>0</v>
      </c>
      <c r="ED651">
        <f>Drivers!ED318</f>
        <v>7.0227862983886016E-2</v>
      </c>
      <c r="EE651">
        <f>Drivers!EE318</f>
        <v>6.9227862983886015E-2</v>
      </c>
      <c r="EF651">
        <f>Drivers!EF318</f>
        <v>6.8727862983886015E-2</v>
      </c>
      <c r="EG651">
        <f>Drivers!EG318</f>
        <v>6.8227862983886015E-2</v>
      </c>
      <c r="EH651">
        <f>Drivers!EH318</f>
        <v>6.7727862983886014E-2</v>
      </c>
      <c r="EI651">
        <f>Drivers!EI318</f>
        <v>6.7477862983886014E-2</v>
      </c>
      <c r="EJ651">
        <f>Drivers!EJ318</f>
        <v>6.7227862983886014E-2</v>
      </c>
    </row>
    <row r="652" spans="1:140" hidden="1" outlineLevel="1">
      <c r="A652">
        <f>Drivers!A319</f>
        <v>0</v>
      </c>
      <c r="B652">
        <f>Drivers!B319</f>
        <v>0</v>
      </c>
      <c r="C652">
        <f>Drivers!C319</f>
        <v>0</v>
      </c>
      <c r="D652">
        <f>Drivers!D319</f>
        <v>0</v>
      </c>
      <c r="E652">
        <f>Drivers!E319</f>
        <v>0</v>
      </c>
      <c r="F652">
        <f>Drivers!F319</f>
        <v>0</v>
      </c>
      <c r="G652">
        <f>Drivers!G319</f>
        <v>0</v>
      </c>
      <c r="H652">
        <f>Drivers!H319</f>
        <v>0</v>
      </c>
      <c r="I652" t="str">
        <f>Drivers!I319</f>
        <v>Spread from Base Case</v>
      </c>
      <c r="J652">
        <f>Drivers!J319</f>
        <v>0</v>
      </c>
      <c r="K652">
        <f>Drivers!K319</f>
        <v>0</v>
      </c>
      <c r="L652">
        <f>Drivers!L319</f>
        <v>0</v>
      </c>
      <c r="M652">
        <f>Drivers!M319</f>
        <v>0</v>
      </c>
      <c r="N652">
        <f>Drivers!N319</f>
        <v>0</v>
      </c>
      <c r="O652">
        <f>Drivers!O319</f>
        <v>0</v>
      </c>
      <c r="P652">
        <f>Drivers!P319</f>
        <v>0</v>
      </c>
      <c r="Q652">
        <f>Drivers!Q319</f>
        <v>0</v>
      </c>
      <c r="R652">
        <f>Drivers!R319</f>
        <v>0</v>
      </c>
      <c r="S652">
        <f>Drivers!S319</f>
        <v>0</v>
      </c>
      <c r="T652">
        <f>Drivers!T319</f>
        <v>0</v>
      </c>
      <c r="U652">
        <f>Drivers!U319</f>
        <v>0</v>
      </c>
      <c r="V652">
        <f>Drivers!V319</f>
        <v>0</v>
      </c>
      <c r="W652">
        <f>Drivers!W319</f>
        <v>0</v>
      </c>
      <c r="X652">
        <f>Drivers!X319</f>
        <v>0</v>
      </c>
      <c r="Y652">
        <f>Drivers!Y319</f>
        <v>0</v>
      </c>
      <c r="Z652">
        <f>Drivers!Z319</f>
        <v>0</v>
      </c>
      <c r="AA652">
        <f>Drivers!AA319</f>
        <v>0</v>
      </c>
      <c r="AB652">
        <f>Drivers!AB319</f>
        <v>0</v>
      </c>
      <c r="AC652">
        <f>Drivers!AC319</f>
        <v>0</v>
      </c>
      <c r="AD652">
        <f>Drivers!AD319</f>
        <v>0</v>
      </c>
      <c r="AE652">
        <f>Drivers!AE319</f>
        <v>0</v>
      </c>
      <c r="AF652">
        <f>Drivers!AF319</f>
        <v>0</v>
      </c>
      <c r="AG652">
        <f>Drivers!AG319</f>
        <v>0</v>
      </c>
      <c r="AH652">
        <f>Drivers!AH319</f>
        <v>0</v>
      </c>
      <c r="AI652">
        <f>Drivers!AI319</f>
        <v>0</v>
      </c>
      <c r="AJ652">
        <f>Drivers!AJ319</f>
        <v>0</v>
      </c>
      <c r="AK652">
        <f>Drivers!AK319</f>
        <v>0</v>
      </c>
      <c r="AL652">
        <f>Drivers!AL319</f>
        <v>0</v>
      </c>
      <c r="AM652">
        <f>Drivers!AM319</f>
        <v>0</v>
      </c>
      <c r="AN652">
        <f>Drivers!AN319</f>
        <v>0</v>
      </c>
      <c r="AO652">
        <f>Drivers!AO319</f>
        <v>0</v>
      </c>
      <c r="AP652">
        <f>Drivers!AP319</f>
        <v>0</v>
      </c>
      <c r="AQ652">
        <f>Drivers!AQ319</f>
        <v>0</v>
      </c>
      <c r="AR652">
        <f>Drivers!AR319</f>
        <v>0</v>
      </c>
      <c r="AS652">
        <f>Drivers!AS319</f>
        <v>0</v>
      </c>
      <c r="AT652">
        <f>Drivers!AT319</f>
        <v>0</v>
      </c>
      <c r="AU652">
        <f>Drivers!AU319</f>
        <v>0</v>
      </c>
      <c r="AV652">
        <f>Drivers!AV319</f>
        <v>0</v>
      </c>
      <c r="AW652">
        <f>Drivers!AW319</f>
        <v>0</v>
      </c>
      <c r="AX652">
        <f>Drivers!AX319</f>
        <v>0</v>
      </c>
      <c r="AY652">
        <f>Drivers!AY319</f>
        <v>0</v>
      </c>
      <c r="AZ652">
        <f>Drivers!AZ319</f>
        <v>0</v>
      </c>
      <c r="BA652">
        <f>Drivers!BA319</f>
        <v>0</v>
      </c>
      <c r="BB652">
        <f>Drivers!BB319</f>
        <v>0</v>
      </c>
      <c r="BC652">
        <f>Drivers!BC319</f>
        <v>0</v>
      </c>
      <c r="BD652">
        <f>Drivers!BD319</f>
        <v>0</v>
      </c>
      <c r="BE652">
        <f>Drivers!BE319</f>
        <v>0</v>
      </c>
      <c r="BF652">
        <f>Drivers!BF319</f>
        <v>0</v>
      </c>
      <c r="BG652">
        <f>Drivers!BG319</f>
        <v>0</v>
      </c>
      <c r="BH652">
        <f>Drivers!BH319</f>
        <v>0</v>
      </c>
      <c r="BI652">
        <f>Drivers!BI319</f>
        <v>0</v>
      </c>
      <c r="BJ652">
        <f>Drivers!BJ319</f>
        <v>0</v>
      </c>
      <c r="BK652">
        <f>Drivers!BK319</f>
        <v>0</v>
      </c>
      <c r="BL652">
        <f>Drivers!BL319</f>
        <v>0</v>
      </c>
      <c r="BM652">
        <f>Drivers!BM319</f>
        <v>0</v>
      </c>
      <c r="BN652">
        <f>Drivers!BN319</f>
        <v>0</v>
      </c>
      <c r="BO652">
        <f>Drivers!BO319</f>
        <v>0</v>
      </c>
      <c r="BP652">
        <f>Drivers!BP319</f>
        <v>0</v>
      </c>
      <c r="BQ652">
        <f>Drivers!BQ319</f>
        <v>0</v>
      </c>
      <c r="BR652">
        <f>Drivers!BR319</f>
        <v>0</v>
      </c>
      <c r="BS652">
        <f>Drivers!BS319</f>
        <v>0</v>
      </c>
      <c r="BT652">
        <f>Drivers!BT319</f>
        <v>0</v>
      </c>
      <c r="BU652">
        <f>Drivers!BU319</f>
        <v>0</v>
      </c>
      <c r="BV652">
        <f>Drivers!BV319</f>
        <v>0</v>
      </c>
      <c r="BW652">
        <f>Drivers!BW319</f>
        <v>0</v>
      </c>
      <c r="BX652">
        <f>Drivers!BX319</f>
        <v>0</v>
      </c>
      <c r="BY652">
        <f>Drivers!BY319</f>
        <v>0</v>
      </c>
      <c r="BZ652">
        <f>Drivers!BZ319</f>
        <v>0</v>
      </c>
      <c r="CA652">
        <f>Drivers!CA319</f>
        <v>0</v>
      </c>
      <c r="CB652">
        <f>Drivers!CB319</f>
        <v>0</v>
      </c>
      <c r="CC652">
        <f>Drivers!CC319</f>
        <v>0</v>
      </c>
      <c r="CD652">
        <f>Drivers!CD319</f>
        <v>0</v>
      </c>
      <c r="CE652">
        <f>Drivers!CE319</f>
        <v>0</v>
      </c>
      <c r="CF652">
        <f>Drivers!CF319</f>
        <v>0</v>
      </c>
      <c r="CG652">
        <f>Drivers!CG319</f>
        <v>0</v>
      </c>
      <c r="CH652">
        <f>Drivers!CH319</f>
        <v>0</v>
      </c>
      <c r="CI652">
        <f>Drivers!CI319</f>
        <v>0</v>
      </c>
      <c r="CJ652">
        <f>Drivers!CJ319</f>
        <v>0</v>
      </c>
      <c r="CK652">
        <f>Drivers!CK319</f>
        <v>0</v>
      </c>
      <c r="CL652">
        <f>Drivers!CL319</f>
        <v>0</v>
      </c>
      <c r="CM652">
        <f>Drivers!CM319</f>
        <v>0</v>
      </c>
      <c r="CN652">
        <f>Drivers!CN319</f>
        <v>0</v>
      </c>
      <c r="CO652">
        <f>Drivers!CO319</f>
        <v>0</v>
      </c>
      <c r="CP652">
        <f>Drivers!CP319</f>
        <v>0</v>
      </c>
      <c r="CQ652">
        <f>Drivers!CQ319</f>
        <v>0</v>
      </c>
      <c r="CR652">
        <f>Drivers!CR319</f>
        <v>0</v>
      </c>
      <c r="CS652">
        <f>Drivers!CS319</f>
        <v>0</v>
      </c>
      <c r="CT652">
        <f>Drivers!CT319</f>
        <v>0</v>
      </c>
      <c r="CU652">
        <f>Drivers!CU319</f>
        <v>0</v>
      </c>
      <c r="CV652">
        <f>Drivers!CV319</f>
        <v>0</v>
      </c>
      <c r="CW652">
        <f>Drivers!CW319</f>
        <v>0</v>
      </c>
      <c r="CX652">
        <f>Drivers!CX319</f>
        <v>0</v>
      </c>
      <c r="CY652">
        <f>Drivers!CY319</f>
        <v>0</v>
      </c>
      <c r="CZ652">
        <f>Drivers!CZ319</f>
        <v>0</v>
      </c>
      <c r="DA652">
        <f>Drivers!DA319</f>
        <v>0</v>
      </c>
      <c r="DB652">
        <f>Drivers!DB319</f>
        <v>0</v>
      </c>
      <c r="DC652">
        <f>Drivers!DC319</f>
        <v>0</v>
      </c>
      <c r="DD652">
        <f>Drivers!DD319</f>
        <v>0</v>
      </c>
      <c r="DE652">
        <f>Drivers!DE319</f>
        <v>0</v>
      </c>
      <c r="DF652">
        <f>Drivers!DF319</f>
        <v>0</v>
      </c>
      <c r="DG652">
        <f>Drivers!DG319</f>
        <v>0</v>
      </c>
      <c r="DH652">
        <f>Drivers!DH319</f>
        <v>0</v>
      </c>
      <c r="DI652">
        <f>Drivers!DI319</f>
        <v>0</v>
      </c>
      <c r="DJ652">
        <f>Drivers!DJ319</f>
        <v>0</v>
      </c>
      <c r="DK652">
        <f>Drivers!DK319</f>
        <v>0</v>
      </c>
      <c r="DL652">
        <f>Drivers!DL319</f>
        <v>0</v>
      </c>
      <c r="DM652">
        <f>Drivers!DM319</f>
        <v>0</v>
      </c>
      <c r="DN652">
        <f>Drivers!DN319</f>
        <v>0</v>
      </c>
      <c r="DO652">
        <f>Drivers!DO319</f>
        <v>0</v>
      </c>
      <c r="DP652">
        <f>Drivers!DP319</f>
        <v>0</v>
      </c>
      <c r="DQ652">
        <f>Drivers!DQ319</f>
        <v>0</v>
      </c>
      <c r="DR652">
        <f>Drivers!DR319</f>
        <v>0</v>
      </c>
      <c r="DS652">
        <f>Drivers!DS319</f>
        <v>0</v>
      </c>
      <c r="DT652">
        <f>Drivers!DT319</f>
        <v>0</v>
      </c>
      <c r="DU652">
        <f>Drivers!DU319</f>
        <v>0</v>
      </c>
      <c r="DV652">
        <f>Drivers!DV319</f>
        <v>0</v>
      </c>
      <c r="DW652">
        <f>Drivers!DW319</f>
        <v>0</v>
      </c>
      <c r="DX652">
        <f>Drivers!DX319</f>
        <v>0</v>
      </c>
      <c r="DY652">
        <f>Drivers!DY319</f>
        <v>0</v>
      </c>
      <c r="DZ652">
        <f>Drivers!DZ319</f>
        <v>0</v>
      </c>
      <c r="EA652">
        <f>Drivers!EA319</f>
        <v>0</v>
      </c>
      <c r="EB652">
        <f>Drivers!EB319</f>
        <v>0</v>
      </c>
      <c r="EC652">
        <f>Drivers!EC319</f>
        <v>0</v>
      </c>
      <c r="ED652">
        <f>Drivers!ED319</f>
        <v>0</v>
      </c>
      <c r="EE652">
        <f>Drivers!EE319</f>
        <v>0</v>
      </c>
      <c r="EF652">
        <f>Drivers!EF319</f>
        <v>0</v>
      </c>
      <c r="EG652">
        <f>Drivers!EG319</f>
        <v>0</v>
      </c>
      <c r="EH652">
        <f>Drivers!EH319</f>
        <v>0</v>
      </c>
      <c r="EI652">
        <f>Drivers!EI319</f>
        <v>0</v>
      </c>
      <c r="EJ652">
        <f>Drivers!EJ319</f>
        <v>0</v>
      </c>
    </row>
    <row r="653" spans="1:140" hidden="1" outlineLevel="1">
      <c r="A653">
        <f>Drivers!A322</f>
        <v>0</v>
      </c>
      <c r="B653">
        <f>Drivers!B322</f>
        <v>0</v>
      </c>
      <c r="C653">
        <f>Drivers!C322</f>
        <v>0</v>
      </c>
      <c r="D653">
        <f>Drivers!D322</f>
        <v>0</v>
      </c>
      <c r="E653">
        <f>Drivers!E322</f>
        <v>0</v>
      </c>
      <c r="F653">
        <f>Drivers!F322</f>
        <v>0</v>
      </c>
      <c r="G653">
        <f>Drivers!G322</f>
        <v>0</v>
      </c>
      <c r="H653">
        <f>Drivers!H322</f>
        <v>0</v>
      </c>
      <c r="I653">
        <f>Drivers!I322</f>
        <v>0</v>
      </c>
      <c r="J653">
        <f>Drivers!J322</f>
        <v>0</v>
      </c>
      <c r="K653">
        <f>Drivers!K322</f>
        <v>0</v>
      </c>
      <c r="L653">
        <f>Drivers!L322</f>
        <v>0</v>
      </c>
      <c r="M653">
        <f>Drivers!M322</f>
        <v>0</v>
      </c>
      <c r="N653">
        <f>Drivers!N322</f>
        <v>0</v>
      </c>
      <c r="O653">
        <f>Drivers!O322</f>
        <v>0</v>
      </c>
      <c r="P653">
        <f>Drivers!P322</f>
        <v>0</v>
      </c>
      <c r="Q653">
        <f>Drivers!Q322</f>
        <v>0</v>
      </c>
      <c r="R653">
        <f>Drivers!R322</f>
        <v>0</v>
      </c>
      <c r="S653">
        <f>Drivers!S322</f>
        <v>0</v>
      </c>
      <c r="T653">
        <f>Drivers!T322</f>
        <v>0</v>
      </c>
      <c r="U653">
        <f>Drivers!U322</f>
        <v>0</v>
      </c>
      <c r="V653">
        <f>Drivers!V322</f>
        <v>0</v>
      </c>
      <c r="W653">
        <f>Drivers!W322</f>
        <v>0</v>
      </c>
      <c r="X653">
        <f>Drivers!X322</f>
        <v>0</v>
      </c>
      <c r="Y653">
        <f>Drivers!Y322</f>
        <v>0</v>
      </c>
      <c r="Z653">
        <f>Drivers!Z322</f>
        <v>0</v>
      </c>
      <c r="AA653">
        <f>Drivers!AA322</f>
        <v>0</v>
      </c>
      <c r="AB653">
        <f>Drivers!AB322</f>
        <v>0</v>
      </c>
      <c r="AC653">
        <f>Drivers!AC322</f>
        <v>0</v>
      </c>
      <c r="AD653">
        <f>Drivers!AD322</f>
        <v>0</v>
      </c>
      <c r="AE653">
        <f>Drivers!AE322</f>
        <v>0</v>
      </c>
      <c r="AF653">
        <f>Drivers!AF322</f>
        <v>0</v>
      </c>
      <c r="AG653">
        <f>Drivers!AG322</f>
        <v>0</v>
      </c>
      <c r="AH653">
        <f>Drivers!AH322</f>
        <v>0</v>
      </c>
      <c r="AI653">
        <f>Drivers!AI322</f>
        <v>0</v>
      </c>
      <c r="AJ653">
        <f>Drivers!AJ322</f>
        <v>0</v>
      </c>
      <c r="AK653">
        <f>Drivers!AK322</f>
        <v>0</v>
      </c>
      <c r="AL653">
        <f>Drivers!AL322</f>
        <v>0</v>
      </c>
      <c r="AM653">
        <f>Drivers!AM322</f>
        <v>0</v>
      </c>
      <c r="AN653">
        <f>Drivers!AN322</f>
        <v>0</v>
      </c>
      <c r="AO653">
        <f>Drivers!AO322</f>
        <v>0</v>
      </c>
      <c r="AP653">
        <f>Drivers!AP322</f>
        <v>0</v>
      </c>
      <c r="AQ653">
        <f>Drivers!AQ322</f>
        <v>0</v>
      </c>
      <c r="AR653">
        <f>Drivers!AR322</f>
        <v>0</v>
      </c>
      <c r="AS653">
        <f>Drivers!AS322</f>
        <v>0</v>
      </c>
      <c r="AT653">
        <f>Drivers!AT322</f>
        <v>0</v>
      </c>
      <c r="AU653">
        <f>Drivers!AU322</f>
        <v>0</v>
      </c>
      <c r="AV653">
        <f>Drivers!AV322</f>
        <v>0</v>
      </c>
      <c r="AW653">
        <f>Drivers!AW322</f>
        <v>0</v>
      </c>
      <c r="AX653">
        <f>Drivers!AX322</f>
        <v>0</v>
      </c>
      <c r="AY653">
        <f>Drivers!AY322</f>
        <v>0</v>
      </c>
      <c r="AZ653">
        <f>Drivers!AZ322</f>
        <v>0</v>
      </c>
      <c r="BA653">
        <f>Drivers!BA322</f>
        <v>0</v>
      </c>
      <c r="BB653">
        <f>Drivers!BB322</f>
        <v>0</v>
      </c>
      <c r="BC653">
        <f>Drivers!BC322</f>
        <v>0</v>
      </c>
      <c r="BD653">
        <f>Drivers!BD322</f>
        <v>0</v>
      </c>
      <c r="BE653">
        <f>Drivers!BE322</f>
        <v>0</v>
      </c>
      <c r="BF653">
        <f>Drivers!BF322</f>
        <v>0</v>
      </c>
      <c r="BG653">
        <f>Drivers!BG322</f>
        <v>0</v>
      </c>
      <c r="BH653">
        <f>Drivers!BH322</f>
        <v>0</v>
      </c>
      <c r="BI653">
        <f>Drivers!BI322</f>
        <v>0</v>
      </c>
      <c r="BJ653">
        <f>Drivers!BJ322</f>
        <v>0</v>
      </c>
      <c r="BK653">
        <f>Drivers!BK322</f>
        <v>0</v>
      </c>
      <c r="BL653">
        <f>Drivers!BL322</f>
        <v>0</v>
      </c>
      <c r="BM653">
        <f>Drivers!BM322</f>
        <v>0</v>
      </c>
      <c r="BN653">
        <f>Drivers!BN322</f>
        <v>0</v>
      </c>
      <c r="BO653">
        <f>Drivers!BO322</f>
        <v>0</v>
      </c>
      <c r="BP653">
        <f>Drivers!BP322</f>
        <v>0</v>
      </c>
      <c r="BQ653">
        <f>Drivers!BQ322</f>
        <v>0</v>
      </c>
      <c r="BR653">
        <f>Drivers!BR322</f>
        <v>0</v>
      </c>
      <c r="BS653">
        <f>Drivers!BS322</f>
        <v>0</v>
      </c>
      <c r="BT653">
        <f>Drivers!BT322</f>
        <v>0</v>
      </c>
      <c r="BU653">
        <f>Drivers!BU322</f>
        <v>0</v>
      </c>
      <c r="BV653">
        <f>Drivers!BV322</f>
        <v>0</v>
      </c>
      <c r="BW653">
        <f>Drivers!BW322</f>
        <v>0</v>
      </c>
      <c r="BX653">
        <f>Drivers!BX322</f>
        <v>0</v>
      </c>
      <c r="BY653">
        <f>Drivers!BY322</f>
        <v>0</v>
      </c>
      <c r="BZ653">
        <f>Drivers!BZ322</f>
        <v>0</v>
      </c>
      <c r="CA653">
        <f>Drivers!CA322</f>
        <v>0</v>
      </c>
      <c r="CB653">
        <f>Drivers!CB322</f>
        <v>0</v>
      </c>
      <c r="CC653">
        <f>Drivers!CC322</f>
        <v>0</v>
      </c>
      <c r="CD653">
        <f>Drivers!CD322</f>
        <v>0</v>
      </c>
      <c r="CE653">
        <f>Drivers!CE322</f>
        <v>0</v>
      </c>
      <c r="CF653">
        <f>Drivers!CF322</f>
        <v>0</v>
      </c>
      <c r="CG653">
        <f>Drivers!CG322</f>
        <v>0</v>
      </c>
      <c r="CH653">
        <f>Drivers!CH322</f>
        <v>0</v>
      </c>
      <c r="CI653">
        <f>Drivers!CI322</f>
        <v>0</v>
      </c>
      <c r="CJ653">
        <f>Drivers!CJ322</f>
        <v>0</v>
      </c>
      <c r="CK653">
        <f>Drivers!CK322</f>
        <v>0</v>
      </c>
      <c r="CL653">
        <f>Drivers!CL322</f>
        <v>0</v>
      </c>
      <c r="CM653">
        <f>Drivers!CM322</f>
        <v>0</v>
      </c>
      <c r="CN653">
        <f>Drivers!CN322</f>
        <v>0</v>
      </c>
      <c r="CO653">
        <f>Drivers!CO322</f>
        <v>0</v>
      </c>
      <c r="CP653">
        <f>Drivers!CP322</f>
        <v>0</v>
      </c>
      <c r="CQ653">
        <f>Drivers!CQ322</f>
        <v>0</v>
      </c>
      <c r="CR653">
        <f>Drivers!CR322</f>
        <v>0</v>
      </c>
      <c r="CS653">
        <f>Drivers!CS322</f>
        <v>0</v>
      </c>
      <c r="CT653">
        <f>Drivers!CT322</f>
        <v>0</v>
      </c>
      <c r="CU653">
        <f>Drivers!CU322</f>
        <v>0</v>
      </c>
      <c r="CV653">
        <f>Drivers!CV322</f>
        <v>0</v>
      </c>
      <c r="CW653">
        <f>Drivers!CW322</f>
        <v>0</v>
      </c>
      <c r="CX653">
        <f>Drivers!CX322</f>
        <v>0</v>
      </c>
      <c r="CY653">
        <f>Drivers!CY322</f>
        <v>0</v>
      </c>
      <c r="CZ653">
        <f>Drivers!CZ322</f>
        <v>0</v>
      </c>
      <c r="DA653">
        <f>Drivers!DA322</f>
        <v>0</v>
      </c>
      <c r="DB653">
        <f>Drivers!DB322</f>
        <v>0</v>
      </c>
      <c r="DC653">
        <f>Drivers!DC322</f>
        <v>0</v>
      </c>
      <c r="DD653">
        <f>Drivers!DD322</f>
        <v>0</v>
      </c>
      <c r="DE653">
        <f>Drivers!DE322</f>
        <v>0</v>
      </c>
      <c r="DF653">
        <f>Drivers!DF322</f>
        <v>0</v>
      </c>
      <c r="DG653">
        <f>Drivers!DG322</f>
        <v>0</v>
      </c>
      <c r="DH653">
        <f>Drivers!DH322</f>
        <v>0</v>
      </c>
      <c r="DI653">
        <f>Drivers!DI322</f>
        <v>0</v>
      </c>
      <c r="DJ653">
        <f>Drivers!DJ322</f>
        <v>0</v>
      </c>
      <c r="DK653">
        <f>Drivers!DK322</f>
        <v>0</v>
      </c>
      <c r="DL653">
        <f>Drivers!DL322</f>
        <v>0</v>
      </c>
      <c r="DM653">
        <f>Drivers!DM322</f>
        <v>0</v>
      </c>
      <c r="DN653">
        <f>Drivers!DN322</f>
        <v>0</v>
      </c>
      <c r="DO653">
        <f>Drivers!DO322</f>
        <v>0</v>
      </c>
      <c r="DP653">
        <f>Drivers!DP322</f>
        <v>0</v>
      </c>
      <c r="DQ653">
        <f>Drivers!DQ322</f>
        <v>0</v>
      </c>
      <c r="DR653">
        <f>Drivers!DR322</f>
        <v>0</v>
      </c>
      <c r="DS653">
        <f>Drivers!DS322</f>
        <v>0</v>
      </c>
      <c r="DT653">
        <f>Drivers!DT322</f>
        <v>0</v>
      </c>
      <c r="DU653">
        <f>Drivers!DU322</f>
        <v>0</v>
      </c>
      <c r="DV653">
        <f>Drivers!DV322</f>
        <v>0</v>
      </c>
      <c r="DW653">
        <f>Drivers!DW322</f>
        <v>0</v>
      </c>
      <c r="DX653">
        <f>Drivers!DX322</f>
        <v>0</v>
      </c>
      <c r="DY653">
        <f>Drivers!DY322</f>
        <v>0</v>
      </c>
      <c r="DZ653">
        <f>Drivers!DZ322</f>
        <v>0</v>
      </c>
      <c r="EA653">
        <f>Drivers!EA322</f>
        <v>0</v>
      </c>
      <c r="EB653">
        <f>Drivers!EB322</f>
        <v>0</v>
      </c>
      <c r="EC653">
        <f>Drivers!EC322</f>
        <v>0</v>
      </c>
      <c r="ED653">
        <f>Drivers!ED322</f>
        <v>0</v>
      </c>
      <c r="EE653">
        <f>Drivers!EE322</f>
        <v>0</v>
      </c>
      <c r="EF653">
        <f>Drivers!EF322</f>
        <v>0</v>
      </c>
      <c r="EG653">
        <f>Drivers!EG322</f>
        <v>0</v>
      </c>
      <c r="EH653">
        <f>Drivers!EH322</f>
        <v>0</v>
      </c>
      <c r="EI653">
        <f>Drivers!EI322</f>
        <v>0</v>
      </c>
      <c r="EJ653">
        <f>Drivers!EJ322</f>
        <v>0</v>
      </c>
    </row>
    <row r="654" spans="1:140" hidden="1" outlineLevel="1">
      <c r="A654">
        <f>Drivers!A323</f>
        <v>0</v>
      </c>
      <c r="B654">
        <f>Drivers!B323</f>
        <v>0</v>
      </c>
      <c r="C654">
        <f>Drivers!C323</f>
        <v>0</v>
      </c>
      <c r="D654">
        <f>Drivers!D323</f>
        <v>0</v>
      </c>
      <c r="E654">
        <f>Drivers!E323</f>
        <v>0</v>
      </c>
      <c r="F654">
        <f>Drivers!F323</f>
        <v>0</v>
      </c>
      <c r="G654">
        <f>Drivers!G323</f>
        <v>0</v>
      </c>
      <c r="H654">
        <f>Drivers!H323</f>
        <v>0</v>
      </c>
      <c r="I654" t="str">
        <f>Drivers!I323</f>
        <v>Sales and Marketing</v>
      </c>
      <c r="J654">
        <f>Drivers!J323</f>
        <v>0</v>
      </c>
      <c r="K654">
        <f>Drivers!K323</f>
        <v>0</v>
      </c>
      <c r="L654">
        <f>Drivers!L323</f>
        <v>0</v>
      </c>
      <c r="M654">
        <f>Drivers!M323</f>
        <v>0</v>
      </c>
      <c r="N654">
        <f>Drivers!N323</f>
        <v>0</v>
      </c>
      <c r="O654">
        <f>Drivers!O323</f>
        <v>0</v>
      </c>
      <c r="P654">
        <f>Drivers!P323</f>
        <v>0</v>
      </c>
      <c r="Q654">
        <f>Drivers!Q323</f>
        <v>0</v>
      </c>
      <c r="R654">
        <f>Drivers!R323</f>
        <v>0</v>
      </c>
      <c r="S654">
        <f>Drivers!S323</f>
        <v>0</v>
      </c>
      <c r="T654">
        <f>Drivers!T323</f>
        <v>0</v>
      </c>
      <c r="U654">
        <f>Drivers!U323</f>
        <v>0</v>
      </c>
      <c r="V654">
        <f>Drivers!V323</f>
        <v>0</v>
      </c>
      <c r="W654">
        <f>Drivers!W323</f>
        <v>0</v>
      </c>
      <c r="X654">
        <f>Drivers!X323</f>
        <v>0</v>
      </c>
      <c r="Y654">
        <f>Drivers!Y323</f>
        <v>0</v>
      </c>
      <c r="Z654">
        <f>Drivers!Z323</f>
        <v>0</v>
      </c>
      <c r="AA654">
        <f>Drivers!AA323</f>
        <v>0</v>
      </c>
      <c r="AB654">
        <f>Drivers!AB323</f>
        <v>0</v>
      </c>
      <c r="AC654">
        <f>Drivers!AC323</f>
        <v>0</v>
      </c>
      <c r="AD654">
        <f>Drivers!AD323</f>
        <v>0</v>
      </c>
      <c r="AE654">
        <f>Drivers!AE323</f>
        <v>0</v>
      </c>
      <c r="AF654">
        <f>Drivers!AF323</f>
        <v>0</v>
      </c>
      <c r="AG654">
        <f>Drivers!AG323</f>
        <v>0</v>
      </c>
      <c r="AH654">
        <f>Drivers!AH323</f>
        <v>0</v>
      </c>
      <c r="AI654">
        <f>Drivers!AI323</f>
        <v>0</v>
      </c>
      <c r="AJ654">
        <f>Drivers!AJ323</f>
        <v>0</v>
      </c>
      <c r="AK654">
        <f>Drivers!AK323</f>
        <v>0</v>
      </c>
      <c r="AL654">
        <f>Drivers!AL323</f>
        <v>0</v>
      </c>
      <c r="AM654">
        <f>Drivers!AM323</f>
        <v>0</v>
      </c>
      <c r="AN654">
        <f>Drivers!AN323</f>
        <v>0</v>
      </c>
      <c r="AO654">
        <f>Drivers!AO323</f>
        <v>0</v>
      </c>
      <c r="AP654">
        <f>Drivers!AP323</f>
        <v>0</v>
      </c>
      <c r="AQ654">
        <f>Drivers!AQ323</f>
        <v>0</v>
      </c>
      <c r="AR654">
        <f>Drivers!AR323</f>
        <v>0</v>
      </c>
      <c r="AS654">
        <f>Drivers!AS323</f>
        <v>0</v>
      </c>
      <c r="AT654">
        <f>Drivers!AT323</f>
        <v>0</v>
      </c>
      <c r="AU654">
        <f>Drivers!AU323</f>
        <v>0</v>
      </c>
      <c r="AV654">
        <f>Drivers!AV323</f>
        <v>0</v>
      </c>
      <c r="AW654">
        <f>Drivers!AW323</f>
        <v>0</v>
      </c>
      <c r="AX654">
        <f>Drivers!AX323</f>
        <v>0</v>
      </c>
      <c r="AY654">
        <f>Drivers!AY323</f>
        <v>0</v>
      </c>
      <c r="AZ654">
        <f>Drivers!AZ323</f>
        <v>0</v>
      </c>
      <c r="BA654">
        <f>Drivers!BA323</f>
        <v>0</v>
      </c>
      <c r="BB654">
        <f>Drivers!BB323</f>
        <v>0</v>
      </c>
      <c r="BC654">
        <f>Drivers!BC323</f>
        <v>0</v>
      </c>
      <c r="BD654">
        <f>Drivers!BD323</f>
        <v>0</v>
      </c>
      <c r="BE654">
        <f>Drivers!BE323</f>
        <v>0</v>
      </c>
      <c r="BF654">
        <f>Drivers!BF323</f>
        <v>0</v>
      </c>
      <c r="BG654">
        <f>Drivers!BG323</f>
        <v>0</v>
      </c>
      <c r="BH654">
        <f>Drivers!BH323</f>
        <v>0</v>
      </c>
      <c r="BI654">
        <f>Drivers!BI323</f>
        <v>0</v>
      </c>
      <c r="BJ654">
        <f>Drivers!BJ323</f>
        <v>0</v>
      </c>
      <c r="BK654">
        <f>Drivers!BK323</f>
        <v>0</v>
      </c>
      <c r="BL654">
        <f>Drivers!BL323</f>
        <v>0</v>
      </c>
      <c r="BM654">
        <f>Drivers!BM323</f>
        <v>0</v>
      </c>
      <c r="BN654">
        <f>Drivers!BN323</f>
        <v>0</v>
      </c>
      <c r="BO654">
        <f>Drivers!BO323</f>
        <v>0</v>
      </c>
      <c r="BP654">
        <f>Drivers!BP323</f>
        <v>0</v>
      </c>
      <c r="BQ654">
        <f>Drivers!BQ323</f>
        <v>0</v>
      </c>
      <c r="BR654">
        <f>Drivers!BR323</f>
        <v>0</v>
      </c>
      <c r="BS654">
        <f>Drivers!BS323</f>
        <v>0</v>
      </c>
      <c r="BT654">
        <f>Drivers!BT323</f>
        <v>0</v>
      </c>
      <c r="BU654">
        <f>Drivers!BU323</f>
        <v>0</v>
      </c>
      <c r="BV654">
        <f>Drivers!BV323</f>
        <v>0</v>
      </c>
      <c r="BW654">
        <f>Drivers!BW323</f>
        <v>0</v>
      </c>
      <c r="BX654">
        <f>Drivers!BX323</f>
        <v>0</v>
      </c>
      <c r="BY654">
        <f>Drivers!BY323</f>
        <v>0</v>
      </c>
      <c r="BZ654">
        <f>Drivers!BZ323</f>
        <v>0</v>
      </c>
      <c r="CA654">
        <f>Drivers!CA323</f>
        <v>0</v>
      </c>
      <c r="CB654">
        <f>Drivers!CB323</f>
        <v>0</v>
      </c>
      <c r="CC654">
        <f>Drivers!CC323</f>
        <v>0</v>
      </c>
      <c r="CD654">
        <f>Drivers!CD323</f>
        <v>0</v>
      </c>
      <c r="CE654">
        <f>Drivers!CE323</f>
        <v>0</v>
      </c>
      <c r="CF654">
        <f>Drivers!CF323</f>
        <v>0</v>
      </c>
      <c r="CG654">
        <f>Drivers!CG323</f>
        <v>0</v>
      </c>
      <c r="CH654">
        <f>Drivers!CH323</f>
        <v>0</v>
      </c>
      <c r="CI654">
        <f>Drivers!CI323</f>
        <v>0</v>
      </c>
      <c r="CJ654">
        <f>Drivers!CJ323</f>
        <v>0</v>
      </c>
      <c r="CK654">
        <f>Drivers!CK323</f>
        <v>0</v>
      </c>
      <c r="CL654">
        <f>Drivers!CL323</f>
        <v>0</v>
      </c>
      <c r="CM654">
        <f>Drivers!CM323</f>
        <v>0</v>
      </c>
      <c r="CN654">
        <f>Drivers!CN323</f>
        <v>0</v>
      </c>
      <c r="CO654">
        <f>Drivers!CO323</f>
        <v>0</v>
      </c>
      <c r="CP654">
        <f>Drivers!CP323</f>
        <v>0</v>
      </c>
      <c r="CQ654">
        <f>Drivers!CQ323</f>
        <v>0</v>
      </c>
      <c r="CR654">
        <f>Drivers!CR323</f>
        <v>0</v>
      </c>
      <c r="CS654">
        <f>Drivers!CS323</f>
        <v>0</v>
      </c>
      <c r="CT654">
        <f>Drivers!CT323</f>
        <v>0</v>
      </c>
      <c r="CU654">
        <f>Drivers!CU323</f>
        <v>0</v>
      </c>
      <c r="CV654">
        <f>Drivers!CV323</f>
        <v>0</v>
      </c>
      <c r="CW654">
        <f>Drivers!CW323</f>
        <v>0</v>
      </c>
      <c r="CX654">
        <f>Drivers!CX323</f>
        <v>0</v>
      </c>
      <c r="CY654">
        <f>Drivers!CY323</f>
        <v>0</v>
      </c>
      <c r="CZ654">
        <f>Drivers!CZ323</f>
        <v>0</v>
      </c>
      <c r="DA654">
        <f>Drivers!DA323</f>
        <v>0</v>
      </c>
      <c r="DB654">
        <f>Drivers!DB323</f>
        <v>0</v>
      </c>
      <c r="DC654">
        <f>Drivers!DC323</f>
        <v>0</v>
      </c>
      <c r="DD654">
        <f>Drivers!DD323</f>
        <v>0</v>
      </c>
      <c r="DE654">
        <f>Drivers!DE323</f>
        <v>0</v>
      </c>
      <c r="DF654">
        <f>Drivers!DF323</f>
        <v>0</v>
      </c>
      <c r="DG654">
        <f>Drivers!DG323</f>
        <v>0</v>
      </c>
      <c r="DH654">
        <f>Drivers!DH323</f>
        <v>0</v>
      </c>
      <c r="DI654">
        <f>Drivers!DI323</f>
        <v>0</v>
      </c>
      <c r="DJ654">
        <f>Drivers!DJ323</f>
        <v>0</v>
      </c>
      <c r="DK654">
        <f>Drivers!DK323</f>
        <v>0</v>
      </c>
      <c r="DL654">
        <f>Drivers!DL323</f>
        <v>0</v>
      </c>
      <c r="DM654">
        <f>Drivers!DM323</f>
        <v>0</v>
      </c>
      <c r="DN654">
        <f>Drivers!DN323</f>
        <v>0</v>
      </c>
      <c r="DO654">
        <f>Drivers!DO323</f>
        <v>0</v>
      </c>
      <c r="DP654">
        <f>Drivers!DP323</f>
        <v>0</v>
      </c>
      <c r="DQ654">
        <f>Drivers!DQ323</f>
        <v>0</v>
      </c>
      <c r="DR654">
        <f>Drivers!DR323</f>
        <v>0</v>
      </c>
      <c r="DS654">
        <f>Drivers!DS323</f>
        <v>0</v>
      </c>
      <c r="DT654">
        <f>Drivers!DT323</f>
        <v>0</v>
      </c>
      <c r="DU654">
        <f>Drivers!DU323</f>
        <v>0</v>
      </c>
      <c r="DV654">
        <f>Drivers!DV323</f>
        <v>0</v>
      </c>
      <c r="DW654">
        <f>Drivers!DW323</f>
        <v>0</v>
      </c>
      <c r="DX654">
        <f>Drivers!DX323</f>
        <v>0</v>
      </c>
      <c r="DY654">
        <f>Drivers!DY323</f>
        <v>0</v>
      </c>
      <c r="DZ654">
        <f>Drivers!DZ323</f>
        <v>0</v>
      </c>
      <c r="EA654">
        <f>Drivers!EA323</f>
        <v>0</v>
      </c>
      <c r="EB654">
        <f>Drivers!EB323</f>
        <v>0</v>
      </c>
      <c r="EC654">
        <f>Drivers!EC323</f>
        <v>0</v>
      </c>
      <c r="ED654">
        <f>Drivers!ED323</f>
        <v>0</v>
      </c>
      <c r="EE654">
        <f>Drivers!EE323</f>
        <v>0</v>
      </c>
      <c r="EF654">
        <f>Drivers!EF323</f>
        <v>0</v>
      </c>
      <c r="EG654">
        <f>Drivers!EG323</f>
        <v>0</v>
      </c>
      <c r="EH654">
        <f>Drivers!EH323</f>
        <v>0</v>
      </c>
      <c r="EI654">
        <f>Drivers!EI323</f>
        <v>0</v>
      </c>
      <c r="EJ654">
        <f>Drivers!EJ323</f>
        <v>0</v>
      </c>
    </row>
    <row r="655" spans="1:140" hidden="1" outlineLevel="1">
      <c r="A655">
        <f>Drivers!A324</f>
        <v>0</v>
      </c>
      <c r="B655">
        <f>Drivers!B324</f>
        <v>0</v>
      </c>
      <c r="C655">
        <f>Drivers!C324</f>
        <v>0</v>
      </c>
      <c r="D655">
        <f>Drivers!D324</f>
        <v>0</v>
      </c>
      <c r="E655">
        <f>Drivers!E324</f>
        <v>0</v>
      </c>
      <c r="F655">
        <f>Drivers!F324</f>
        <v>0</v>
      </c>
      <c r="G655">
        <f>Drivers!G324</f>
        <v>0</v>
      </c>
      <c r="H655">
        <f>Drivers!H324</f>
        <v>0</v>
      </c>
      <c r="I655" t="str">
        <f>Drivers!I324</f>
        <v>GAAP Sales &amp; Marketing</v>
      </c>
      <c r="J655">
        <f>Drivers!J324</f>
        <v>0</v>
      </c>
      <c r="K655">
        <f>Drivers!K324</f>
        <v>0</v>
      </c>
      <c r="L655">
        <f>Drivers!L324</f>
        <v>0</v>
      </c>
      <c r="M655">
        <f>Drivers!M324</f>
        <v>0</v>
      </c>
      <c r="N655">
        <f>Drivers!N324</f>
        <v>0</v>
      </c>
      <c r="O655">
        <f>Drivers!O324</f>
        <v>0</v>
      </c>
      <c r="P655">
        <f>Drivers!P324</f>
        <v>0</v>
      </c>
      <c r="Q655">
        <f>Drivers!Q324</f>
        <v>0</v>
      </c>
      <c r="R655">
        <f>Drivers!R324</f>
        <v>0</v>
      </c>
      <c r="S655">
        <f>Drivers!S324</f>
        <v>0</v>
      </c>
      <c r="T655">
        <f>Drivers!T324</f>
        <v>0</v>
      </c>
      <c r="U655">
        <f>Drivers!U324</f>
        <v>0</v>
      </c>
      <c r="V655">
        <f>Drivers!V324</f>
        <v>0</v>
      </c>
      <c r="W655">
        <f>Drivers!W324</f>
        <v>0</v>
      </c>
      <c r="X655">
        <f>Drivers!X324</f>
        <v>0</v>
      </c>
      <c r="Y655">
        <f>Drivers!Y324</f>
        <v>0</v>
      </c>
      <c r="Z655">
        <f>Drivers!Z324</f>
        <v>0</v>
      </c>
      <c r="AA655">
        <f>Drivers!AA324</f>
        <v>0</v>
      </c>
      <c r="AB655">
        <f>Drivers!AB324</f>
        <v>0</v>
      </c>
      <c r="AC655">
        <f>Drivers!AC324</f>
        <v>0</v>
      </c>
      <c r="AD655">
        <f>Drivers!AD324</f>
        <v>0</v>
      </c>
      <c r="AE655">
        <f>Drivers!AE324</f>
        <v>0</v>
      </c>
      <c r="AF655">
        <f>Drivers!AF324</f>
        <v>0</v>
      </c>
      <c r="AG655">
        <f>Drivers!AG324</f>
        <v>0</v>
      </c>
      <c r="AH655">
        <f>Drivers!AH324</f>
        <v>0</v>
      </c>
      <c r="AI655">
        <f>Drivers!AI324</f>
        <v>0</v>
      </c>
      <c r="AJ655">
        <f>Drivers!AJ324</f>
        <v>0</v>
      </c>
      <c r="AK655">
        <f>Drivers!AK324</f>
        <v>0</v>
      </c>
      <c r="AL655">
        <f>Drivers!AL324</f>
        <v>0</v>
      </c>
      <c r="AM655">
        <f>Drivers!AM324</f>
        <v>0</v>
      </c>
      <c r="AN655">
        <f>Drivers!AN324</f>
        <v>0</v>
      </c>
      <c r="AO655">
        <f>Drivers!AO324</f>
        <v>0</v>
      </c>
      <c r="AP655">
        <f>Drivers!AP324</f>
        <v>0</v>
      </c>
      <c r="AQ655">
        <f>Drivers!AQ324</f>
        <v>0</v>
      </c>
      <c r="AR655">
        <f>Drivers!AR324</f>
        <v>0</v>
      </c>
      <c r="AS655">
        <f>Drivers!AS324</f>
        <v>0</v>
      </c>
      <c r="AT655">
        <f>Drivers!AT324</f>
        <v>1.909</v>
      </c>
      <c r="AU655">
        <f>Drivers!AU324</f>
        <v>2.38</v>
      </c>
      <c r="AV655">
        <f>Drivers!AV324</f>
        <v>2.6789999999999998</v>
      </c>
      <c r="AW655">
        <f>Drivers!AW324</f>
        <v>2.6859999999999999</v>
      </c>
      <c r="AX655">
        <f>Drivers!AX324</f>
        <v>3.117</v>
      </c>
      <c r="AY655">
        <f>Drivers!AY324</f>
        <v>3.7480000000000002</v>
      </c>
      <c r="AZ655">
        <f>Drivers!AZ324</f>
        <v>4.0599999999999996</v>
      </c>
      <c r="BA655">
        <f>Drivers!BA324</f>
        <v>4.0709999999999997</v>
      </c>
      <c r="BB655">
        <f>Drivers!BB324</f>
        <v>5.484</v>
      </c>
      <c r="BC655">
        <f>Drivers!BC324</f>
        <v>5.63</v>
      </c>
      <c r="BD655">
        <f>Drivers!BD324</f>
        <v>7.0350000000000001</v>
      </c>
      <c r="BE655">
        <f>Drivers!BE324</f>
        <v>7.5759999999999996</v>
      </c>
      <c r="BF655">
        <f>Drivers!BF324</f>
        <v>8.3149999999999995</v>
      </c>
      <c r="BG655">
        <f>Drivers!BG324</f>
        <v>12.153</v>
      </c>
      <c r="BH655">
        <f>Drivers!BH324</f>
        <v>14.118</v>
      </c>
      <c r="BI655">
        <f>Drivers!BI324</f>
        <v>14.519</v>
      </c>
      <c r="BJ655">
        <f>Drivers!BJ324</f>
        <v>19.794</v>
      </c>
      <c r="BK655">
        <f>Drivers!BK324</f>
        <v>32.923999999999999</v>
      </c>
      <c r="BL655">
        <f>Drivers!BL324</f>
        <v>31.195</v>
      </c>
      <c r="BM655">
        <f>Drivers!BM324</f>
        <v>24.978000000000002</v>
      </c>
      <c r="BN655">
        <f>Drivers!BN324</f>
        <v>34.898000000000003</v>
      </c>
      <c r="BO655">
        <f>Drivers!BO324</f>
        <v>48.075000000000003</v>
      </c>
      <c r="BP655">
        <f>Drivers!BP324</f>
        <v>46.933999999999997</v>
      </c>
      <c r="BQ655">
        <f>Drivers!BQ324</f>
        <v>37.817999999999998</v>
      </c>
      <c r="BR655">
        <f>Drivers!BR324</f>
        <v>59.286000000000001</v>
      </c>
      <c r="BS655">
        <f>Drivers!BS324</f>
        <v>87.941999999999993</v>
      </c>
      <c r="BT655">
        <f>Drivers!BT324</f>
        <v>82.043999999999997</v>
      </c>
      <c r="BU655">
        <f>Drivers!BU324</f>
        <v>77.816999999999993</v>
      </c>
      <c r="BV655">
        <f>Drivers!BV324</f>
        <v>98.76</v>
      </c>
      <c r="BW655">
        <f>Drivers!BW324</f>
        <v>99.256</v>
      </c>
      <c r="BX655">
        <f>Drivers!BX324</f>
        <v>92.793999999999997</v>
      </c>
      <c r="BY655">
        <f>Drivers!BY324</f>
        <v>90.108999999999995</v>
      </c>
      <c r="BZ655">
        <f>Drivers!BZ324</f>
        <v>105.94</v>
      </c>
      <c r="CA655">
        <f>Drivers!CA324</f>
        <v>131.21799999999999</v>
      </c>
      <c r="CB655">
        <f>Drivers!CB324</f>
        <v>107.108</v>
      </c>
      <c r="CC655">
        <f>Drivers!CC324</f>
        <v>103.935</v>
      </c>
      <c r="CD655">
        <f>Drivers!CD324</f>
        <v>135.49511114045526</v>
      </c>
      <c r="CE655">
        <f>Drivers!CE324</f>
        <v>150.80926464000001</v>
      </c>
      <c r="CF655">
        <f>Drivers!CF324</f>
        <v>132.3541142885185</v>
      </c>
      <c r="CG655">
        <f>Drivers!CG324</f>
        <v>123.92682916107688</v>
      </c>
      <c r="CH655">
        <f>Drivers!CH324</f>
        <v>0</v>
      </c>
      <c r="CI655">
        <f>Drivers!CI324</f>
        <v>0</v>
      </c>
      <c r="CJ655">
        <f>Drivers!CJ324</f>
        <v>0</v>
      </c>
      <c r="CK655">
        <f>Drivers!CK324</f>
        <v>0</v>
      </c>
      <c r="CL655">
        <f>Drivers!CL324</f>
        <v>0</v>
      </c>
      <c r="CM655">
        <f>Drivers!CM324</f>
        <v>0</v>
      </c>
      <c r="CN655">
        <f>Drivers!CN324</f>
        <v>0</v>
      </c>
      <c r="CO655">
        <f>Drivers!CO324</f>
        <v>0</v>
      </c>
      <c r="CP655">
        <f>Drivers!CP324</f>
        <v>0</v>
      </c>
      <c r="CQ655">
        <f>Drivers!CQ324</f>
        <v>0</v>
      </c>
      <c r="CR655">
        <f>Drivers!CR324</f>
        <v>0</v>
      </c>
      <c r="CS655">
        <f>Drivers!CS324</f>
        <v>0</v>
      </c>
      <c r="CT655">
        <f>Drivers!CT324</f>
        <v>0</v>
      </c>
      <c r="CU655">
        <f>Drivers!CU324</f>
        <v>0</v>
      </c>
      <c r="CV655">
        <f>Drivers!CV324</f>
        <v>0</v>
      </c>
      <c r="CW655">
        <f>Drivers!CW324</f>
        <v>0</v>
      </c>
      <c r="CX655">
        <f>Drivers!CX324</f>
        <v>0</v>
      </c>
      <c r="CY655">
        <f>Drivers!CY324</f>
        <v>0</v>
      </c>
      <c r="CZ655">
        <f>Drivers!CZ324</f>
        <v>0</v>
      </c>
      <c r="DA655">
        <f>Drivers!DA324</f>
        <v>0</v>
      </c>
      <c r="DB655">
        <f>Drivers!DB324</f>
        <v>0</v>
      </c>
      <c r="DC655">
        <f>Drivers!DC324</f>
        <v>0</v>
      </c>
      <c r="DD655">
        <f>Drivers!DD324</f>
        <v>0</v>
      </c>
      <c r="DE655">
        <f>Drivers!DE324</f>
        <v>0</v>
      </c>
      <c r="DF655">
        <f>Drivers!DF324</f>
        <v>0</v>
      </c>
      <c r="DG655">
        <f>Drivers!DG324</f>
        <v>0</v>
      </c>
      <c r="DH655">
        <f>Drivers!DH324</f>
        <v>0</v>
      </c>
      <c r="DI655">
        <f>Drivers!DI324</f>
        <v>0</v>
      </c>
      <c r="DJ655">
        <f>Drivers!DJ324</f>
        <v>0</v>
      </c>
      <c r="DK655">
        <f>Drivers!DK324</f>
        <v>0</v>
      </c>
      <c r="DL655">
        <f>Drivers!DL324</f>
        <v>0</v>
      </c>
      <c r="DM655">
        <f>Drivers!DM324</f>
        <v>0</v>
      </c>
      <c r="DN655">
        <f>Drivers!DN324</f>
        <v>0</v>
      </c>
      <c r="DO655">
        <f>Drivers!DO324</f>
        <v>0</v>
      </c>
      <c r="DP655">
        <f>Drivers!DP324</f>
        <v>0</v>
      </c>
      <c r="DQ655">
        <f>Drivers!DQ324</f>
        <v>4.6760000000000002</v>
      </c>
      <c r="DR655">
        <f>Drivers!DR324</f>
        <v>6.1180000000000003</v>
      </c>
      <c r="DS655">
        <f>Drivers!DS324</f>
        <v>7.4809999999999999</v>
      </c>
      <c r="DT655">
        <f>Drivers!DT324</f>
        <v>9.6539999999999999</v>
      </c>
      <c r="DU655">
        <f>Drivers!DU324</f>
        <v>14.996</v>
      </c>
      <c r="DV655">
        <f>Drivers!DV324</f>
        <v>25.725000000000001</v>
      </c>
      <c r="DW655">
        <f>Drivers!DW324</f>
        <v>49.104999999999997</v>
      </c>
      <c r="DX655">
        <f>Drivers!DX324</f>
        <v>108.89100000000002</v>
      </c>
      <c r="DY655">
        <f>Drivers!DY324</f>
        <v>167.72500000000002</v>
      </c>
      <c r="DZ655">
        <f>Drivers!DZ324</f>
        <v>308.125</v>
      </c>
      <c r="EA655">
        <f>Drivers!EA324</f>
        <v>382.41899999999998</v>
      </c>
      <c r="EB655">
        <f>Drivers!EB324</f>
        <v>448.20099999999996</v>
      </c>
      <c r="EC655">
        <f>Drivers!EC324</f>
        <v>542.58531923005069</v>
      </c>
      <c r="ED655">
        <f>Drivers!ED324</f>
        <v>604.14960108161358</v>
      </c>
      <c r="EE655">
        <f>Drivers!EE324</f>
        <v>660.20183280656215</v>
      </c>
      <c r="EF655">
        <f>Drivers!EF324</f>
        <v>719.75977919759885</v>
      </c>
      <c r="EG655">
        <f>Drivers!EG324</f>
        <v>779.06635268308162</v>
      </c>
      <c r="EH655">
        <f>Drivers!EH324</f>
        <v>844.62248566979235</v>
      </c>
      <c r="EI655">
        <f>Drivers!EI324</f>
        <v>909.35549061665483</v>
      </c>
      <c r="EJ655">
        <f>Drivers!EJ324</f>
        <v>975.1553468696668</v>
      </c>
    </row>
    <row r="656" spans="1:140" hidden="1" outlineLevel="1">
      <c r="A656">
        <f>Drivers!A325</f>
        <v>0</v>
      </c>
      <c r="B656">
        <f>Drivers!B325</f>
        <v>0</v>
      </c>
      <c r="C656">
        <f>Drivers!C325</f>
        <v>0</v>
      </c>
      <c r="D656">
        <f>Drivers!D325</f>
        <v>0</v>
      </c>
      <c r="E656">
        <f>Drivers!E325</f>
        <v>0</v>
      </c>
      <c r="F656">
        <f>Drivers!F325</f>
        <v>0</v>
      </c>
      <c r="G656">
        <f>Drivers!G325</f>
        <v>0</v>
      </c>
      <c r="H656">
        <f>Drivers!H325</f>
        <v>0</v>
      </c>
      <c r="I656" t="str">
        <f>Drivers!I325</f>
        <v xml:space="preserve">- Stock Based Compensation </v>
      </c>
      <c r="J656">
        <f>Drivers!J325</f>
        <v>0</v>
      </c>
      <c r="K656">
        <f>Drivers!K325</f>
        <v>0</v>
      </c>
      <c r="L656">
        <f>Drivers!L325</f>
        <v>0</v>
      </c>
      <c r="M656">
        <f>Drivers!M325</f>
        <v>0</v>
      </c>
      <c r="N656">
        <f>Drivers!N325</f>
        <v>0</v>
      </c>
      <c r="O656">
        <f>Drivers!O325</f>
        <v>0</v>
      </c>
      <c r="P656">
        <f>Drivers!P325</f>
        <v>0</v>
      </c>
      <c r="Q656">
        <f>Drivers!Q325</f>
        <v>0</v>
      </c>
      <c r="R656">
        <f>Drivers!R325</f>
        <v>0</v>
      </c>
      <c r="S656">
        <f>Drivers!S325</f>
        <v>0</v>
      </c>
      <c r="T656">
        <f>Drivers!T325</f>
        <v>0</v>
      </c>
      <c r="U656">
        <f>Drivers!U325</f>
        <v>0</v>
      </c>
      <c r="V656">
        <f>Drivers!V325</f>
        <v>0</v>
      </c>
      <c r="W656">
        <f>Drivers!W325</f>
        <v>0</v>
      </c>
      <c r="X656">
        <f>Drivers!X325</f>
        <v>0</v>
      </c>
      <c r="Y656">
        <f>Drivers!Y325</f>
        <v>0</v>
      </c>
      <c r="Z656">
        <f>Drivers!Z325</f>
        <v>0</v>
      </c>
      <c r="AA656">
        <f>Drivers!AA325</f>
        <v>0</v>
      </c>
      <c r="AB656">
        <f>Drivers!AB325</f>
        <v>0</v>
      </c>
      <c r="AC656">
        <f>Drivers!AC325</f>
        <v>0</v>
      </c>
      <c r="AD656">
        <f>Drivers!AD325</f>
        <v>0</v>
      </c>
      <c r="AE656">
        <f>Drivers!AE325</f>
        <v>0</v>
      </c>
      <c r="AF656">
        <f>Drivers!AF325</f>
        <v>0</v>
      </c>
      <c r="AG656">
        <f>Drivers!AG325</f>
        <v>0</v>
      </c>
      <c r="AH656">
        <f>Drivers!AH325</f>
        <v>0</v>
      </c>
      <c r="AI656">
        <f>Drivers!AI325</f>
        <v>0</v>
      </c>
      <c r="AJ656">
        <f>Drivers!AJ325</f>
        <v>0</v>
      </c>
      <c r="AK656">
        <f>Drivers!AK325</f>
        <v>0</v>
      </c>
      <c r="AL656">
        <f>Drivers!AL325</f>
        <v>0</v>
      </c>
      <c r="AM656">
        <f>Drivers!AM325</f>
        <v>0</v>
      </c>
      <c r="AN656">
        <f>Drivers!AN325</f>
        <v>0</v>
      </c>
      <c r="AO656">
        <f>Drivers!AO325</f>
        <v>0</v>
      </c>
      <c r="AP656">
        <f>Drivers!AP325</f>
        <v>0</v>
      </c>
      <c r="AQ656">
        <f>Drivers!AQ325</f>
        <v>0</v>
      </c>
      <c r="AR656">
        <f>Drivers!AR325</f>
        <v>0</v>
      </c>
      <c r="AS656">
        <f>Drivers!AS325</f>
        <v>0</v>
      </c>
      <c r="AT656">
        <f>Drivers!AT325</f>
        <v>9.8000000000000004E-2</v>
      </c>
      <c r="AU656">
        <f>Drivers!AU325</f>
        <v>0.109</v>
      </c>
      <c r="AV656">
        <f>Drivers!AV325</f>
        <v>0.10199999999999999</v>
      </c>
      <c r="AW656">
        <f>Drivers!AW325</f>
        <v>9.9000000000000005E-2</v>
      </c>
      <c r="AX656">
        <f>Drivers!AX325</f>
        <v>0.104</v>
      </c>
      <c r="AY656">
        <f>Drivers!AY325</f>
        <v>0.111</v>
      </c>
      <c r="AZ656">
        <f>Drivers!AZ325</f>
        <v>0.11700000000000001</v>
      </c>
      <c r="BA656">
        <f>Drivers!BA325</f>
        <v>0.11300000000000003</v>
      </c>
      <c r="BB656">
        <f>Drivers!BB325</f>
        <v>0.107</v>
      </c>
      <c r="BC656">
        <f>Drivers!BC325</f>
        <v>6.7000000000000004E-2</v>
      </c>
      <c r="BD656">
        <f>Drivers!BD325</f>
        <v>8.5000000000000006E-2</v>
      </c>
      <c r="BE656">
        <f>Drivers!BE325</f>
        <v>0.129</v>
      </c>
      <c r="BF656">
        <f>Drivers!BF325</f>
        <v>0.19</v>
      </c>
      <c r="BG656">
        <f>Drivers!BG325</f>
        <v>0.28899999999999998</v>
      </c>
      <c r="BH656">
        <f>Drivers!BH325</f>
        <v>0.87</v>
      </c>
      <c r="BI656">
        <f>Drivers!BI325</f>
        <v>1.0839999999999999</v>
      </c>
      <c r="BJ656">
        <f>Drivers!BJ325</f>
        <v>1.2270000000000001</v>
      </c>
      <c r="BK656">
        <f>Drivers!BK325</f>
        <v>7.7770000000000001</v>
      </c>
      <c r="BL656">
        <f>Drivers!BL325</f>
        <v>0.871</v>
      </c>
      <c r="BM656">
        <f>Drivers!BM325</f>
        <v>1.0939999999999988</v>
      </c>
      <c r="BN656">
        <f>Drivers!BN325</f>
        <v>1.3029999999999999</v>
      </c>
      <c r="BO656">
        <f>Drivers!BO325</f>
        <v>1.698</v>
      </c>
      <c r="BP656">
        <f>Drivers!BP325</f>
        <v>1.885</v>
      </c>
      <c r="BQ656">
        <f>Drivers!BQ325</f>
        <v>2.4340000000000002</v>
      </c>
      <c r="BR656">
        <f>Drivers!BR325</f>
        <v>4.2089999999999996</v>
      </c>
      <c r="BS656">
        <f>Drivers!BS325</f>
        <v>8.7840000000000007</v>
      </c>
      <c r="BT656">
        <f>Drivers!BT325</f>
        <v>7.4459999999999997</v>
      </c>
      <c r="BU656">
        <f>Drivers!BU325</f>
        <v>4.952</v>
      </c>
      <c r="BV656">
        <f>Drivers!BV325</f>
        <v>5.2030000000000003</v>
      </c>
      <c r="BW656">
        <f>Drivers!BW325</f>
        <v>6.3949999999999996</v>
      </c>
      <c r="BX656">
        <f>Drivers!BX325</f>
        <v>5.968</v>
      </c>
      <c r="BY656">
        <f>Drivers!BY325</f>
        <v>5.7539999999999996</v>
      </c>
      <c r="BZ656">
        <f>Drivers!BZ325</f>
        <v>5.53</v>
      </c>
      <c r="CA656">
        <f>Drivers!CA325</f>
        <v>6.25</v>
      </c>
      <c r="CB656">
        <f>Drivers!CB325</f>
        <v>5.9139999999999997</v>
      </c>
      <c r="CC656">
        <f>Drivers!CC325</f>
        <v>5.0410000000000004</v>
      </c>
      <c r="CD656">
        <f>Drivers!CD325</f>
        <v>6.40374</v>
      </c>
      <c r="CE656">
        <f>Drivers!CE325</f>
        <v>6.5625</v>
      </c>
      <c r="CF656">
        <f>Drivers!CF325</f>
        <v>6.2096999999999998</v>
      </c>
      <c r="CG656">
        <f>Drivers!CG325</f>
        <v>5.2930500000000009</v>
      </c>
      <c r="CH656">
        <f>Drivers!CH325</f>
        <v>0</v>
      </c>
      <c r="CI656">
        <f>Drivers!CI325</f>
        <v>0</v>
      </c>
      <c r="CJ656">
        <f>Drivers!CJ325</f>
        <v>0</v>
      </c>
      <c r="CK656">
        <f>Drivers!CK325</f>
        <v>0</v>
      </c>
      <c r="CL656">
        <f>Drivers!CL325</f>
        <v>0</v>
      </c>
      <c r="CM656">
        <f>Drivers!CM325</f>
        <v>0</v>
      </c>
      <c r="CN656">
        <f>Drivers!CN325</f>
        <v>0</v>
      </c>
      <c r="CO656">
        <f>Drivers!CO325</f>
        <v>0</v>
      </c>
      <c r="CP656">
        <f>Drivers!CP325</f>
        <v>0</v>
      </c>
      <c r="CQ656">
        <f>Drivers!CQ325</f>
        <v>0</v>
      </c>
      <c r="CR656">
        <f>Drivers!CR325</f>
        <v>0</v>
      </c>
      <c r="CS656">
        <f>Drivers!CS325</f>
        <v>0</v>
      </c>
      <c r="CT656">
        <f>Drivers!CT325</f>
        <v>0</v>
      </c>
      <c r="CU656">
        <f>Drivers!CU325</f>
        <v>0</v>
      </c>
      <c r="CV656">
        <f>Drivers!CV325</f>
        <v>0</v>
      </c>
      <c r="CW656">
        <f>Drivers!CW325</f>
        <v>0</v>
      </c>
      <c r="CX656">
        <f>Drivers!CX325</f>
        <v>0</v>
      </c>
      <c r="CY656">
        <f>Drivers!CY325</f>
        <v>0</v>
      </c>
      <c r="CZ656">
        <f>Drivers!CZ325</f>
        <v>0</v>
      </c>
      <c r="DA656">
        <f>Drivers!DA325</f>
        <v>0</v>
      </c>
      <c r="DB656">
        <f>Drivers!DB325</f>
        <v>0</v>
      </c>
      <c r="DC656">
        <f>Drivers!DC325</f>
        <v>0</v>
      </c>
      <c r="DD656">
        <f>Drivers!DD325</f>
        <v>0</v>
      </c>
      <c r="DE656">
        <f>Drivers!DE325</f>
        <v>0</v>
      </c>
      <c r="DF656">
        <f>Drivers!DF325</f>
        <v>0</v>
      </c>
      <c r="DG656">
        <f>Drivers!DG325</f>
        <v>0</v>
      </c>
      <c r="DH656">
        <f>Drivers!DH325</f>
        <v>0</v>
      </c>
      <c r="DI656">
        <f>Drivers!DI325</f>
        <v>0</v>
      </c>
      <c r="DJ656">
        <f>Drivers!DJ325</f>
        <v>0</v>
      </c>
      <c r="DK656">
        <f>Drivers!DK325</f>
        <v>0</v>
      </c>
      <c r="DL656">
        <f>Drivers!DL325</f>
        <v>0</v>
      </c>
      <c r="DM656">
        <f>Drivers!DM325</f>
        <v>0</v>
      </c>
      <c r="DN656">
        <f>Drivers!DN325</f>
        <v>0</v>
      </c>
      <c r="DO656">
        <f>Drivers!DO325</f>
        <v>0</v>
      </c>
      <c r="DP656">
        <f>Drivers!DP325</f>
        <v>0</v>
      </c>
      <c r="DQ656">
        <f>Drivers!DQ325</f>
        <v>0.14299999999999999</v>
      </c>
      <c r="DR656">
        <f>Drivers!DR325</f>
        <v>0.247</v>
      </c>
      <c r="DS656">
        <f>Drivers!DS325</f>
        <v>0.40799999999999997</v>
      </c>
      <c r="DT656">
        <f>Drivers!DT325</f>
        <v>0.40800000000000003</v>
      </c>
      <c r="DU656">
        <f>Drivers!DU325</f>
        <v>0.44500000000000006</v>
      </c>
      <c r="DV656">
        <f>Drivers!DV325</f>
        <v>0.38800000000000001</v>
      </c>
      <c r="DW656">
        <f>Drivers!DW325</f>
        <v>2.4329999999999998</v>
      </c>
      <c r="DX656">
        <f>Drivers!DX325</f>
        <v>10.968999999999999</v>
      </c>
      <c r="DY656">
        <f>Drivers!DY325</f>
        <v>7.32</v>
      </c>
      <c r="DZ656">
        <f>Drivers!DZ325</f>
        <v>25.390999999999998</v>
      </c>
      <c r="EA656">
        <f>Drivers!EA325</f>
        <v>23.32</v>
      </c>
      <c r="EB656">
        <f>Drivers!EB325</f>
        <v>22.735000000000003</v>
      </c>
      <c r="EC656">
        <f>Drivers!EC325</f>
        <v>24.468989999999998</v>
      </c>
      <c r="ED656">
        <f>Drivers!ED325</f>
        <v>26.306617160083999</v>
      </c>
      <c r="EE656">
        <f>Drivers!EE325</f>
        <v>28.282250571324191</v>
      </c>
      <c r="EF656">
        <f>Drivers!EF325</f>
        <v>30.406254537085204</v>
      </c>
      <c r="EG656">
        <f>Drivers!EG325</f>
        <v>32.689771722460449</v>
      </c>
      <c r="EH656">
        <f>Drivers!EH325</f>
        <v>35.144781609429188</v>
      </c>
      <c r="EI656">
        <f>Drivers!EI325</f>
        <v>37.78416334201021</v>
      </c>
      <c r="EJ656">
        <f>Drivers!EJ325</f>
        <v>40.621763291102027</v>
      </c>
    </row>
    <row r="657" spans="1:140" hidden="1" outlineLevel="1">
      <c r="A657">
        <f>Drivers!A326</f>
        <v>0</v>
      </c>
      <c r="B657">
        <f>Drivers!B326</f>
        <v>0</v>
      </c>
      <c r="C657">
        <f>Drivers!C326</f>
        <v>0</v>
      </c>
      <c r="D657">
        <f>Drivers!D326</f>
        <v>0</v>
      </c>
      <c r="E657">
        <f>Drivers!E326</f>
        <v>0</v>
      </c>
      <c r="F657">
        <f>Drivers!F326</f>
        <v>0</v>
      </c>
      <c r="G657">
        <f>Drivers!G326</f>
        <v>0</v>
      </c>
      <c r="H657">
        <f>Drivers!H326</f>
        <v>0</v>
      </c>
      <c r="I657" t="str">
        <f>Drivers!I326</f>
        <v>= Sales and Marketing x-SBC</v>
      </c>
      <c r="J657">
        <f>Drivers!J326</f>
        <v>0</v>
      </c>
      <c r="K657">
        <f>Drivers!K326</f>
        <v>0</v>
      </c>
      <c r="L657">
        <f>Drivers!L326</f>
        <v>0</v>
      </c>
      <c r="M657">
        <f>Drivers!M326</f>
        <v>0</v>
      </c>
      <c r="N657">
        <f>Drivers!N326</f>
        <v>0</v>
      </c>
      <c r="O657">
        <f>Drivers!O326</f>
        <v>0</v>
      </c>
      <c r="P657">
        <f>Drivers!P326</f>
        <v>0</v>
      </c>
      <c r="Q657">
        <f>Drivers!Q326</f>
        <v>0</v>
      </c>
      <c r="R657">
        <f>Drivers!R326</f>
        <v>0</v>
      </c>
      <c r="S657">
        <f>Drivers!S326</f>
        <v>0</v>
      </c>
      <c r="T657">
        <f>Drivers!T326</f>
        <v>0</v>
      </c>
      <c r="U657">
        <f>Drivers!U326</f>
        <v>0</v>
      </c>
      <c r="V657">
        <f>Drivers!V326</f>
        <v>0</v>
      </c>
      <c r="W657">
        <f>Drivers!W326</f>
        <v>0</v>
      </c>
      <c r="X657">
        <f>Drivers!X326</f>
        <v>0</v>
      </c>
      <c r="Y657">
        <f>Drivers!Y326</f>
        <v>0</v>
      </c>
      <c r="Z657">
        <f>Drivers!Z326</f>
        <v>0</v>
      </c>
      <c r="AA657">
        <f>Drivers!AA326</f>
        <v>0</v>
      </c>
      <c r="AB657">
        <f>Drivers!AB326</f>
        <v>0</v>
      </c>
      <c r="AC657">
        <f>Drivers!AC326</f>
        <v>0</v>
      </c>
      <c r="AD657">
        <f>Drivers!AD326</f>
        <v>0</v>
      </c>
      <c r="AE657">
        <f>Drivers!AE326</f>
        <v>0</v>
      </c>
      <c r="AF657">
        <f>Drivers!AF326</f>
        <v>0</v>
      </c>
      <c r="AG657">
        <f>Drivers!AG326</f>
        <v>0</v>
      </c>
      <c r="AH657">
        <f>Drivers!AH326</f>
        <v>0</v>
      </c>
      <c r="AI657">
        <f>Drivers!AI326</f>
        <v>0</v>
      </c>
      <c r="AJ657">
        <f>Drivers!AJ326</f>
        <v>0</v>
      </c>
      <c r="AK657">
        <f>Drivers!AK326</f>
        <v>0</v>
      </c>
      <c r="AL657">
        <f>Drivers!AL326</f>
        <v>0</v>
      </c>
      <c r="AM657">
        <f>Drivers!AM326</f>
        <v>0</v>
      </c>
      <c r="AN657">
        <f>Drivers!AN326</f>
        <v>0</v>
      </c>
      <c r="AO657">
        <f>Drivers!AO326</f>
        <v>0</v>
      </c>
      <c r="AP657">
        <f>Drivers!AP326</f>
        <v>0</v>
      </c>
      <c r="AQ657">
        <f>Drivers!AQ326</f>
        <v>0</v>
      </c>
      <c r="AR657">
        <f>Drivers!AR326</f>
        <v>0</v>
      </c>
      <c r="AS657">
        <f>Drivers!AS326</f>
        <v>0</v>
      </c>
      <c r="AT657">
        <f>Drivers!AT326</f>
        <v>1.8109999999999999</v>
      </c>
      <c r="AU657">
        <f>Drivers!AU326</f>
        <v>2.2709999999999999</v>
      </c>
      <c r="AV657">
        <f>Drivers!AV326</f>
        <v>2.577</v>
      </c>
      <c r="AW657">
        <f>Drivers!AW326</f>
        <v>2.5869999999999997</v>
      </c>
      <c r="AX657">
        <f>Drivers!AX326</f>
        <v>3.0129999999999999</v>
      </c>
      <c r="AY657">
        <f>Drivers!AY326</f>
        <v>3.637</v>
      </c>
      <c r="AZ657">
        <f>Drivers!AZ326</f>
        <v>3.9429999999999996</v>
      </c>
      <c r="BA657">
        <f>Drivers!BA326</f>
        <v>3.9579999999999997</v>
      </c>
      <c r="BB657">
        <f>Drivers!BB326</f>
        <v>5.3769999999999998</v>
      </c>
      <c r="BC657">
        <f>Drivers!BC326</f>
        <v>5.5629999999999997</v>
      </c>
      <c r="BD657">
        <f>Drivers!BD326</f>
        <v>6.95</v>
      </c>
      <c r="BE657">
        <f>Drivers!BE326</f>
        <v>7.4469999999999992</v>
      </c>
      <c r="BF657">
        <f>Drivers!BF326</f>
        <v>8.125</v>
      </c>
      <c r="BG657">
        <f>Drivers!BG326</f>
        <v>11.864000000000001</v>
      </c>
      <c r="BH657">
        <f>Drivers!BH326</f>
        <v>13.248000000000001</v>
      </c>
      <c r="BI657">
        <f>Drivers!BI326</f>
        <v>13.435</v>
      </c>
      <c r="BJ657">
        <f>Drivers!BJ326</f>
        <v>18.567</v>
      </c>
      <c r="BK657">
        <f>Drivers!BK326</f>
        <v>25.146999999999998</v>
      </c>
      <c r="BL657">
        <f>Drivers!BL326</f>
        <v>30.324000000000002</v>
      </c>
      <c r="BM657">
        <f>Drivers!BM326</f>
        <v>23.884000000000004</v>
      </c>
      <c r="BN657">
        <f>Drivers!BN326</f>
        <v>33.595000000000006</v>
      </c>
      <c r="BO657">
        <f>Drivers!BO326</f>
        <v>46.377000000000002</v>
      </c>
      <c r="BP657">
        <f>Drivers!BP326</f>
        <v>45.048999999999999</v>
      </c>
      <c r="BQ657">
        <f>Drivers!BQ326</f>
        <v>35.384</v>
      </c>
      <c r="BR657">
        <f>Drivers!BR326</f>
        <v>55.076999999999998</v>
      </c>
      <c r="BS657">
        <f>Drivers!BS326</f>
        <v>79.157999999999987</v>
      </c>
      <c r="BT657">
        <f>Drivers!BT326</f>
        <v>74.597999999999999</v>
      </c>
      <c r="BU657">
        <f>Drivers!BU326</f>
        <v>72.864999999999995</v>
      </c>
      <c r="BV657">
        <f>Drivers!BV326</f>
        <v>93.557000000000002</v>
      </c>
      <c r="BW657">
        <f>Drivers!BW326</f>
        <v>92.861000000000004</v>
      </c>
      <c r="BX657">
        <f>Drivers!BX326</f>
        <v>86.825999999999993</v>
      </c>
      <c r="BY657">
        <f>Drivers!BY326</f>
        <v>84.35499999999999</v>
      </c>
      <c r="BZ657">
        <f>Drivers!BZ326</f>
        <v>100.41</v>
      </c>
      <c r="CA657">
        <f>Drivers!CA326</f>
        <v>124.96799999999999</v>
      </c>
      <c r="CB657">
        <f>Drivers!CB326</f>
        <v>101.194</v>
      </c>
      <c r="CC657">
        <f>Drivers!CC326</f>
        <v>98.894000000000005</v>
      </c>
      <c r="CD657">
        <f>Drivers!CD326</f>
        <v>129.09137114045527</v>
      </c>
      <c r="CE657">
        <f>Drivers!CE326</f>
        <v>144.24676464000001</v>
      </c>
      <c r="CF657">
        <f>Drivers!CF326</f>
        <v>126.1444142885185</v>
      </c>
      <c r="CG657">
        <f>Drivers!CG326</f>
        <v>118.63377916107689</v>
      </c>
      <c r="CH657">
        <f>Drivers!CH326</f>
        <v>0</v>
      </c>
      <c r="CI657">
        <f>Drivers!CI326</f>
        <v>0</v>
      </c>
      <c r="CJ657">
        <f>Drivers!CJ326</f>
        <v>0</v>
      </c>
      <c r="CK657">
        <f>Drivers!CK326</f>
        <v>0</v>
      </c>
      <c r="CL657">
        <f>Drivers!CL326</f>
        <v>0</v>
      </c>
      <c r="CM657">
        <f>Drivers!CM326</f>
        <v>0</v>
      </c>
      <c r="CN657">
        <f>Drivers!CN326</f>
        <v>0</v>
      </c>
      <c r="CO657">
        <f>Drivers!CO326</f>
        <v>0</v>
      </c>
      <c r="CP657">
        <f>Drivers!CP326</f>
        <v>0</v>
      </c>
      <c r="CQ657">
        <f>Drivers!CQ326</f>
        <v>0</v>
      </c>
      <c r="CR657">
        <f>Drivers!CR326</f>
        <v>0</v>
      </c>
      <c r="CS657">
        <f>Drivers!CS326</f>
        <v>0</v>
      </c>
      <c r="CT657">
        <f>Drivers!CT326</f>
        <v>0</v>
      </c>
      <c r="CU657">
        <f>Drivers!CU326</f>
        <v>0</v>
      </c>
      <c r="CV657">
        <f>Drivers!CV326</f>
        <v>0</v>
      </c>
      <c r="CW657">
        <f>Drivers!CW326</f>
        <v>0</v>
      </c>
      <c r="CX657">
        <f>Drivers!CX326</f>
        <v>0</v>
      </c>
      <c r="CY657">
        <f>Drivers!CY326</f>
        <v>0</v>
      </c>
      <c r="CZ657">
        <f>Drivers!CZ326</f>
        <v>0</v>
      </c>
      <c r="DA657">
        <f>Drivers!DA326</f>
        <v>0</v>
      </c>
      <c r="DB657">
        <f>Drivers!DB326</f>
        <v>0</v>
      </c>
      <c r="DC657">
        <f>Drivers!DC326</f>
        <v>0</v>
      </c>
      <c r="DD657">
        <f>Drivers!DD326</f>
        <v>0</v>
      </c>
      <c r="DE657">
        <f>Drivers!DE326</f>
        <v>0</v>
      </c>
      <c r="DF657">
        <f>Drivers!DF326</f>
        <v>0</v>
      </c>
      <c r="DG657">
        <f>Drivers!DG326</f>
        <v>0</v>
      </c>
      <c r="DH657">
        <f>Drivers!DH326</f>
        <v>0</v>
      </c>
      <c r="DI657">
        <f>Drivers!DI326</f>
        <v>0</v>
      </c>
      <c r="DJ657">
        <f>Drivers!DJ326</f>
        <v>0</v>
      </c>
      <c r="DK657">
        <f>Drivers!DK326</f>
        <v>0</v>
      </c>
      <c r="DL657">
        <f>Drivers!DL326</f>
        <v>0</v>
      </c>
      <c r="DM657">
        <f>Drivers!DM326</f>
        <v>0</v>
      </c>
      <c r="DN657">
        <f>Drivers!DN326</f>
        <v>0</v>
      </c>
      <c r="DO657">
        <f>Drivers!DO326</f>
        <v>0</v>
      </c>
      <c r="DP657">
        <f>Drivers!DP326</f>
        <v>0</v>
      </c>
      <c r="DQ657">
        <f>Drivers!DQ326</f>
        <v>4.5330000000000004</v>
      </c>
      <c r="DR657">
        <f>Drivers!DR326</f>
        <v>5.8710000000000004</v>
      </c>
      <c r="DS657">
        <f>Drivers!DS326</f>
        <v>7.0729999999999995</v>
      </c>
      <c r="DT657">
        <f>Drivers!DT326</f>
        <v>9.2460000000000004</v>
      </c>
      <c r="DU657">
        <f>Drivers!DU326</f>
        <v>14.551</v>
      </c>
      <c r="DV657">
        <f>Drivers!DV326</f>
        <v>25.337</v>
      </c>
      <c r="DW657">
        <f>Drivers!DW326</f>
        <v>46.671999999999997</v>
      </c>
      <c r="DX657">
        <f>Drivers!DX326</f>
        <v>97.922000000000025</v>
      </c>
      <c r="DY657">
        <f>Drivers!DY326</f>
        <v>160.40500000000003</v>
      </c>
      <c r="DZ657">
        <f>Drivers!DZ326</f>
        <v>282.73399999999998</v>
      </c>
      <c r="EA657">
        <f>Drivers!EA326</f>
        <v>359.09899999999999</v>
      </c>
      <c r="EB657">
        <f>Drivers!EB326</f>
        <v>425.46599999999995</v>
      </c>
      <c r="EC657">
        <f>Drivers!EC326</f>
        <v>518.11632923005072</v>
      </c>
      <c r="ED657">
        <f>Drivers!ED326</f>
        <v>577.84298392152959</v>
      </c>
      <c r="EE657">
        <f>Drivers!EE326</f>
        <v>631.91958223523795</v>
      </c>
      <c r="EF657">
        <f>Drivers!EF326</f>
        <v>689.3535246605137</v>
      </c>
      <c r="EG657">
        <f>Drivers!EG326</f>
        <v>746.37658096062114</v>
      </c>
      <c r="EH657">
        <f>Drivers!EH326</f>
        <v>809.47770406036318</v>
      </c>
      <c r="EI657">
        <f>Drivers!EI326</f>
        <v>871.57132727464466</v>
      </c>
      <c r="EJ657">
        <f>Drivers!EJ326</f>
        <v>934.53358357856473</v>
      </c>
    </row>
    <row r="658" spans="1:140" hidden="1" outlineLevel="1">
      <c r="A658">
        <f>Drivers!A327</f>
        <v>0</v>
      </c>
      <c r="B658">
        <f>Drivers!B327</f>
        <v>0</v>
      </c>
      <c r="C658">
        <f>Drivers!C327</f>
        <v>0</v>
      </c>
      <c r="D658">
        <f>Drivers!D327</f>
        <v>0</v>
      </c>
      <c r="E658">
        <f>Drivers!E327</f>
        <v>0</v>
      </c>
      <c r="F658">
        <f>Drivers!F327</f>
        <v>0</v>
      </c>
      <c r="G658">
        <f>Drivers!G327</f>
        <v>0</v>
      </c>
      <c r="H658">
        <f>Drivers!H327</f>
        <v>0</v>
      </c>
      <c r="I658" t="str">
        <f>Drivers!I327</f>
        <v>as % of revenue</v>
      </c>
      <c r="J658">
        <f>Drivers!J327</f>
        <v>0</v>
      </c>
      <c r="K658">
        <f>Drivers!K327</f>
        <v>0</v>
      </c>
      <c r="L658">
        <f>Drivers!L327</f>
        <v>0</v>
      </c>
      <c r="M658">
        <f>Drivers!M327</f>
        <v>0</v>
      </c>
      <c r="N658">
        <f>Drivers!N327</f>
        <v>0</v>
      </c>
      <c r="O658">
        <f>Drivers!O327</f>
        <v>0</v>
      </c>
      <c r="P658">
        <f>Drivers!P327</f>
        <v>0</v>
      </c>
      <c r="Q658">
        <f>Drivers!Q327</f>
        <v>0</v>
      </c>
      <c r="R658">
        <f>Drivers!R327</f>
        <v>0</v>
      </c>
      <c r="S658">
        <f>Drivers!S327</f>
        <v>0</v>
      </c>
      <c r="T658">
        <f>Drivers!T327</f>
        <v>0</v>
      </c>
      <c r="U658">
        <f>Drivers!U327</f>
        <v>0</v>
      </c>
      <c r="V658">
        <f>Drivers!V327</f>
        <v>0</v>
      </c>
      <c r="W658">
        <f>Drivers!W327</f>
        <v>0</v>
      </c>
      <c r="X658">
        <f>Drivers!X327</f>
        <v>0</v>
      </c>
      <c r="Y658">
        <f>Drivers!Y327</f>
        <v>0</v>
      </c>
      <c r="Z658">
        <f>Drivers!Z327</f>
        <v>0</v>
      </c>
      <c r="AA658">
        <f>Drivers!AA327</f>
        <v>0</v>
      </c>
      <c r="AB658">
        <f>Drivers!AB327</f>
        <v>0</v>
      </c>
      <c r="AC658">
        <f>Drivers!AC327</f>
        <v>0</v>
      </c>
      <c r="AD658">
        <f>Drivers!AD327</f>
        <v>0</v>
      </c>
      <c r="AE658">
        <f>Drivers!AE327</f>
        <v>0</v>
      </c>
      <c r="AF658">
        <f>Drivers!AF327</f>
        <v>0</v>
      </c>
      <c r="AG658">
        <f>Drivers!AG327</f>
        <v>0</v>
      </c>
      <c r="AH658">
        <f>Drivers!AH327</f>
        <v>0</v>
      </c>
      <c r="AI658">
        <f>Drivers!AI327</f>
        <v>0</v>
      </c>
      <c r="AJ658">
        <f>Drivers!AJ327</f>
        <v>0</v>
      </c>
      <c r="AK658">
        <f>Drivers!AK327</f>
        <v>0</v>
      </c>
      <c r="AL658">
        <f>Drivers!AL327</f>
        <v>0</v>
      </c>
      <c r="AM658">
        <f>Drivers!AM327</f>
        <v>0</v>
      </c>
      <c r="AN658">
        <f>Drivers!AN327</f>
        <v>0</v>
      </c>
      <c r="AO658">
        <f>Drivers!AO327</f>
        <v>0</v>
      </c>
      <c r="AP658">
        <f>Drivers!AP327</f>
        <v>0</v>
      </c>
      <c r="AQ658">
        <f>Drivers!AQ327</f>
        <v>0</v>
      </c>
      <c r="AR658">
        <f>Drivers!AR327</f>
        <v>0</v>
      </c>
      <c r="AS658">
        <f>Drivers!AS327</f>
        <v>0</v>
      </c>
      <c r="AT658">
        <f>Drivers!AT327</f>
        <v>0.66046681254558715</v>
      </c>
      <c r="AU658">
        <f>Drivers!AU327</f>
        <v>0.5042184724689166</v>
      </c>
      <c r="AV658">
        <f>Drivers!AV327</f>
        <v>0.46507850568489439</v>
      </c>
      <c r="AW658">
        <f>Drivers!AW327</f>
        <v>0.54995748299319724</v>
      </c>
      <c r="AX658">
        <f>Drivers!AX327</f>
        <v>0.56518476833614706</v>
      </c>
      <c r="AY658">
        <f>Drivers!AY327</f>
        <v>0.49590946277611131</v>
      </c>
      <c r="AZ658">
        <f>Drivers!AZ327</f>
        <v>0.47915907157613319</v>
      </c>
      <c r="BA658">
        <f>Drivers!BA327</f>
        <v>0.41345450746892304</v>
      </c>
      <c r="BB658">
        <f>Drivers!BB327</f>
        <v>0.47753108348134993</v>
      </c>
      <c r="BC658">
        <f>Drivers!BC327</f>
        <v>0.35108867150520667</v>
      </c>
      <c r="BD658">
        <f>Drivers!BD327</f>
        <v>0.36469538752164565</v>
      </c>
      <c r="BE658">
        <f>Drivers!BE327</f>
        <v>0.37439042783168264</v>
      </c>
      <c r="BF658">
        <f>Drivers!BF327</f>
        <v>0.35584461087023173</v>
      </c>
      <c r="BG658">
        <f>Drivers!BG327</f>
        <v>0.42730055825679808</v>
      </c>
      <c r="BH658">
        <f>Drivers!BH327</f>
        <v>0.41510261632461232</v>
      </c>
      <c r="BI658">
        <f>Drivers!BI327</f>
        <v>0.39126889361330341</v>
      </c>
      <c r="BJ658">
        <f>Drivers!BJ327</f>
        <v>0.47649232664374069</v>
      </c>
      <c r="BK658">
        <f>Drivers!BK327</f>
        <v>0.53595481670929235</v>
      </c>
      <c r="BL658">
        <f>Drivers!BL327</f>
        <v>0.56881319052353174</v>
      </c>
      <c r="BM658">
        <f>Drivers!BM327</f>
        <v>0.40933708096250093</v>
      </c>
      <c r="BN658">
        <f>Drivers!BN327</f>
        <v>0.50714792506378048</v>
      </c>
      <c r="BO658">
        <f>Drivers!BO327</f>
        <v>0.58947569113441378</v>
      </c>
      <c r="BP658">
        <f>Drivers!BP327</f>
        <v>0.50818987884394118</v>
      </c>
      <c r="BQ658">
        <f>Drivers!BQ327</f>
        <v>0.38323820251491952</v>
      </c>
      <c r="BR658">
        <f>Drivers!BR327</f>
        <v>0.33887073850526972</v>
      </c>
      <c r="BS658">
        <f>Drivers!BS327</f>
        <v>0.46218521740653573</v>
      </c>
      <c r="BT658">
        <f>Drivers!BT327</f>
        <v>0.42201793341442029</v>
      </c>
      <c r="BU658">
        <f>Drivers!BU327</f>
        <v>0.43021196197673733</v>
      </c>
      <c r="BV658">
        <f>Drivers!BV327</f>
        <v>0.50304330526610097</v>
      </c>
      <c r="BW658">
        <f>Drivers!BW327</f>
        <v>0.44558379677835735</v>
      </c>
      <c r="BX658">
        <f>Drivers!BX327</f>
        <v>0.38659435776875395</v>
      </c>
      <c r="BY658">
        <f>Drivers!BY327</f>
        <v>0.37060875525016246</v>
      </c>
      <c r="BZ658">
        <f>Drivers!BZ327</f>
        <v>0.40854440036618855</v>
      </c>
      <c r="CA658">
        <f>Drivers!CA327</f>
        <v>0.46830803822372113</v>
      </c>
      <c r="CB658">
        <f>Drivers!CB327</f>
        <v>0.3590489605767832</v>
      </c>
      <c r="CC658">
        <f>Drivers!CC327</f>
        <v>0.35027804342436158</v>
      </c>
      <c r="CD658">
        <f>Drivers!CD327</f>
        <v>0.43</v>
      </c>
      <c r="CE658">
        <f>Drivers!CE327</f>
        <v>0.44</v>
      </c>
      <c r="CF658">
        <f>Drivers!CF327</f>
        <v>0.36499999999999999</v>
      </c>
      <c r="CG658">
        <f>Drivers!CG327</f>
        <v>0.34499999999999997</v>
      </c>
      <c r="CH658">
        <f>Drivers!CH327</f>
        <v>0</v>
      </c>
      <c r="CI658">
        <f>Drivers!CI327</f>
        <v>0</v>
      </c>
      <c r="CJ658">
        <f>Drivers!CJ327</f>
        <v>0</v>
      </c>
      <c r="CK658">
        <f>Drivers!CK327</f>
        <v>0</v>
      </c>
      <c r="CL658">
        <f>Drivers!CL327</f>
        <v>0</v>
      </c>
      <c r="CM658">
        <f>Drivers!CM327</f>
        <v>0</v>
      </c>
      <c r="CN658">
        <f>Drivers!CN327</f>
        <v>0</v>
      </c>
      <c r="CO658">
        <f>Drivers!CO327</f>
        <v>0</v>
      </c>
      <c r="CP658">
        <f>Drivers!CP327</f>
        <v>0</v>
      </c>
      <c r="CQ658">
        <f>Drivers!CQ327</f>
        <v>0</v>
      </c>
      <c r="CR658">
        <f>Drivers!CR327</f>
        <v>0</v>
      </c>
      <c r="CS658">
        <f>Drivers!CS327</f>
        <v>0</v>
      </c>
      <c r="CT658">
        <f>Drivers!CT327</f>
        <v>0</v>
      </c>
      <c r="CU658">
        <f>Drivers!CU327</f>
        <v>0</v>
      </c>
      <c r="CV658">
        <f>Drivers!CV327</f>
        <v>0</v>
      </c>
      <c r="CW658">
        <f>Drivers!CW327</f>
        <v>0</v>
      </c>
      <c r="CX658">
        <f>Drivers!CX327</f>
        <v>0</v>
      </c>
      <c r="CY658">
        <f>Drivers!CY327</f>
        <v>0</v>
      </c>
      <c r="CZ658">
        <f>Drivers!CZ327</f>
        <v>0</v>
      </c>
      <c r="DA658">
        <f>Drivers!DA327</f>
        <v>0</v>
      </c>
      <c r="DB658">
        <f>Drivers!DB327</f>
        <v>0</v>
      </c>
      <c r="DC658">
        <f>Drivers!DC327</f>
        <v>0</v>
      </c>
      <c r="DD658">
        <f>Drivers!DD327</f>
        <v>0</v>
      </c>
      <c r="DE658">
        <f>Drivers!DE327</f>
        <v>0</v>
      </c>
      <c r="DF658">
        <f>Drivers!DF327</f>
        <v>0</v>
      </c>
      <c r="DG658">
        <f>Drivers!DG327</f>
        <v>0</v>
      </c>
      <c r="DH658">
        <f>Drivers!DH327</f>
        <v>0</v>
      </c>
      <c r="DI658">
        <f>Drivers!DI327</f>
        <v>0</v>
      </c>
      <c r="DJ658">
        <f>Drivers!DJ327</f>
        <v>0</v>
      </c>
      <c r="DK658">
        <f>Drivers!DK327</f>
        <v>0</v>
      </c>
      <c r="DL658">
        <f>Drivers!DL327</f>
        <v>0</v>
      </c>
      <c r="DM658">
        <f>Drivers!DM327</f>
        <v>0</v>
      </c>
      <c r="DN658">
        <f>Drivers!DN327</f>
        <v>0</v>
      </c>
      <c r="DO658">
        <f>Drivers!DO327</f>
        <v>0</v>
      </c>
      <c r="DP658">
        <f>Drivers!DP327</f>
        <v>0</v>
      </c>
      <c r="DQ658">
        <f>Drivers!DQ327</f>
        <v>1.0568897178829566</v>
      </c>
      <c r="DR658">
        <f>Drivers!DR327</f>
        <v>0.82620320855614982</v>
      </c>
      <c r="DS658">
        <f>Drivers!DS327</f>
        <v>0.66770508826583586</v>
      </c>
      <c r="DT658">
        <f>Drivers!DT327</f>
        <v>0.52861471613972899</v>
      </c>
      <c r="DU658">
        <f>Drivers!DU327</f>
        <v>0.47759871336199827</v>
      </c>
      <c r="DV658">
        <f>Drivers!DV327</f>
        <v>0.38358590828577055</v>
      </c>
      <c r="DW658">
        <f>Drivers!DW327</f>
        <v>0.39941805733846808</v>
      </c>
      <c r="DX658">
        <f>Drivers!DX327</f>
        <v>0.49569465185147699</v>
      </c>
      <c r="DY658">
        <f>Drivers!DY327</f>
        <v>0.49220142807608647</v>
      </c>
      <c r="DZ658">
        <f>Drivers!DZ327</f>
        <v>0.39456441057397557</v>
      </c>
      <c r="EA658">
        <f>Drivers!EA327</f>
        <v>0.42417158739364669</v>
      </c>
      <c r="EB658">
        <f>Drivers!EB327</f>
        <v>0.3951229297340067</v>
      </c>
      <c r="EC658">
        <f>Drivers!EC327</f>
        <v>0.3932532333202402</v>
      </c>
      <c r="ED658">
        <f>Drivers!ED327</f>
        <v>0.37325323332024019</v>
      </c>
      <c r="EE658">
        <f>Drivers!EE327</f>
        <v>0.35325323332024017</v>
      </c>
      <c r="EF658">
        <f>Drivers!EF327</f>
        <v>0.33825323332024015</v>
      </c>
      <c r="EG658">
        <f>Drivers!EG327</f>
        <v>0.32425323332024014</v>
      </c>
      <c r="EH658">
        <f>Drivers!EH327</f>
        <v>0.31325323332024013</v>
      </c>
      <c r="EI658">
        <f>Drivers!EI327</f>
        <v>0.30525323332024012</v>
      </c>
      <c r="EJ658">
        <f>Drivers!EJ327</f>
        <v>0.29725323332024012</v>
      </c>
    </row>
    <row r="659" spans="1:140" hidden="1" outlineLevel="1">
      <c r="A659">
        <f>Drivers!A335</f>
        <v>0</v>
      </c>
      <c r="B659">
        <f>Drivers!B335</f>
        <v>0</v>
      </c>
      <c r="C659">
        <f>Drivers!C335</f>
        <v>0</v>
      </c>
      <c r="D659">
        <f>Drivers!D335</f>
        <v>0</v>
      </c>
      <c r="E659">
        <f>Drivers!E335</f>
        <v>0</v>
      </c>
      <c r="F659">
        <f>Drivers!F335</f>
        <v>0</v>
      </c>
      <c r="G659">
        <f>Drivers!G335</f>
        <v>0</v>
      </c>
      <c r="H659">
        <f>Drivers!H335</f>
        <v>0</v>
      </c>
      <c r="I659" t="str">
        <f>Drivers!I335</f>
        <v>Base</v>
      </c>
      <c r="J659">
        <f>Drivers!J335</f>
        <v>0</v>
      </c>
      <c r="K659">
        <f>Drivers!K335</f>
        <v>0</v>
      </c>
      <c r="L659">
        <f>Drivers!L335</f>
        <v>0</v>
      </c>
      <c r="M659">
        <f>Drivers!M335</f>
        <v>0</v>
      </c>
      <c r="N659">
        <f>Drivers!N335</f>
        <v>0</v>
      </c>
      <c r="O659">
        <f>Drivers!O335</f>
        <v>0</v>
      </c>
      <c r="P659">
        <f>Drivers!P335</f>
        <v>0</v>
      </c>
      <c r="Q659">
        <f>Drivers!Q335</f>
        <v>0</v>
      </c>
      <c r="R659">
        <f>Drivers!R335</f>
        <v>0</v>
      </c>
      <c r="S659">
        <f>Drivers!S335</f>
        <v>0</v>
      </c>
      <c r="T659">
        <f>Drivers!T335</f>
        <v>0</v>
      </c>
      <c r="U659">
        <f>Drivers!U335</f>
        <v>0</v>
      </c>
      <c r="V659">
        <f>Drivers!V335</f>
        <v>0</v>
      </c>
      <c r="W659">
        <f>Drivers!W335</f>
        <v>0</v>
      </c>
      <c r="X659">
        <f>Drivers!X335</f>
        <v>0</v>
      </c>
      <c r="Y659">
        <f>Drivers!Y335</f>
        <v>0</v>
      </c>
      <c r="Z659">
        <f>Drivers!Z335</f>
        <v>0</v>
      </c>
      <c r="AA659">
        <f>Drivers!AA335</f>
        <v>0</v>
      </c>
      <c r="AB659">
        <f>Drivers!AB335</f>
        <v>0</v>
      </c>
      <c r="AC659">
        <f>Drivers!AC335</f>
        <v>0</v>
      </c>
      <c r="AD659">
        <f>Drivers!AD335</f>
        <v>0</v>
      </c>
      <c r="AE659">
        <f>Drivers!AE335</f>
        <v>0</v>
      </c>
      <c r="AF659">
        <f>Drivers!AF335</f>
        <v>0</v>
      </c>
      <c r="AG659">
        <f>Drivers!AG335</f>
        <v>0</v>
      </c>
      <c r="AH659">
        <f>Drivers!AH335</f>
        <v>0</v>
      </c>
      <c r="AI659">
        <f>Drivers!AI335</f>
        <v>0</v>
      </c>
      <c r="AJ659">
        <f>Drivers!AJ335</f>
        <v>0</v>
      </c>
      <c r="AK659">
        <f>Drivers!AK335</f>
        <v>0</v>
      </c>
      <c r="AL659">
        <f>Drivers!AL335</f>
        <v>0</v>
      </c>
      <c r="AM659">
        <f>Drivers!AM335</f>
        <v>0</v>
      </c>
      <c r="AN659">
        <f>Drivers!AN335</f>
        <v>0</v>
      </c>
      <c r="AO659">
        <f>Drivers!AO335</f>
        <v>0</v>
      </c>
      <c r="AP659">
        <f>Drivers!AP335</f>
        <v>0</v>
      </c>
      <c r="AQ659">
        <f>Drivers!AQ335</f>
        <v>0</v>
      </c>
      <c r="AR659">
        <f>Drivers!AR335</f>
        <v>0</v>
      </c>
      <c r="AS659">
        <f>Drivers!AS335</f>
        <v>0</v>
      </c>
      <c r="AT659">
        <f>Drivers!AT335</f>
        <v>0</v>
      </c>
      <c r="AU659">
        <f>Drivers!AU335</f>
        <v>0</v>
      </c>
      <c r="AV659">
        <f>Drivers!AV335</f>
        <v>0</v>
      </c>
      <c r="AW659">
        <f>Drivers!AW335</f>
        <v>0</v>
      </c>
      <c r="AX659">
        <f>Drivers!AX335</f>
        <v>0</v>
      </c>
      <c r="AY659">
        <f>Drivers!AY335</f>
        <v>0</v>
      </c>
      <c r="AZ659">
        <f>Drivers!AZ335</f>
        <v>0</v>
      </c>
      <c r="BA659">
        <f>Drivers!BA335</f>
        <v>0</v>
      </c>
      <c r="BB659">
        <f>Drivers!BB335</f>
        <v>0</v>
      </c>
      <c r="BC659">
        <f>Drivers!BC335</f>
        <v>0</v>
      </c>
      <c r="BD659">
        <f>Drivers!BD335</f>
        <v>0</v>
      </c>
      <c r="BE659">
        <f>Drivers!BE335</f>
        <v>0</v>
      </c>
      <c r="BF659">
        <f>Drivers!BF335</f>
        <v>0</v>
      </c>
      <c r="BG659">
        <f>Drivers!BG335</f>
        <v>0</v>
      </c>
      <c r="BH659">
        <f>Drivers!BH335</f>
        <v>0</v>
      </c>
      <c r="BI659">
        <f>Drivers!BI335</f>
        <v>0</v>
      </c>
      <c r="BJ659">
        <f>Drivers!BJ335</f>
        <v>0</v>
      </c>
      <c r="BK659">
        <f>Drivers!BK335</f>
        <v>0</v>
      </c>
      <c r="BL659">
        <f>Drivers!BL335</f>
        <v>0</v>
      </c>
      <c r="BM659">
        <f>Drivers!BM335</f>
        <v>0</v>
      </c>
      <c r="BN659">
        <f>Drivers!BN335</f>
        <v>0</v>
      </c>
      <c r="BO659">
        <f>Drivers!BO335</f>
        <v>0</v>
      </c>
      <c r="BP659">
        <f>Drivers!BP335</f>
        <v>0</v>
      </c>
      <c r="BQ659">
        <f>Drivers!BQ335</f>
        <v>0</v>
      </c>
      <c r="BR659">
        <f>Drivers!BR335</f>
        <v>0</v>
      </c>
      <c r="BS659">
        <f>Drivers!BS335</f>
        <v>0</v>
      </c>
      <c r="BT659">
        <f>Drivers!BT335</f>
        <v>0</v>
      </c>
      <c r="BU659">
        <f>Drivers!BU335</f>
        <v>0</v>
      </c>
      <c r="BV659">
        <f>Drivers!BV335</f>
        <v>0</v>
      </c>
      <c r="BW659">
        <f>Drivers!BW335</f>
        <v>0</v>
      </c>
      <c r="BX659">
        <f>Drivers!BX335</f>
        <v>0</v>
      </c>
      <c r="BY659">
        <f>Drivers!BY335</f>
        <v>0</v>
      </c>
      <c r="BZ659">
        <f>Drivers!BZ335</f>
        <v>0</v>
      </c>
      <c r="CA659">
        <f>Drivers!CA335</f>
        <v>0</v>
      </c>
      <c r="CB659">
        <f>Drivers!CB335</f>
        <v>0</v>
      </c>
      <c r="CC659">
        <f>Drivers!CC335</f>
        <v>0</v>
      </c>
      <c r="CD659">
        <f>Drivers!CD335</f>
        <v>0.43</v>
      </c>
      <c r="CE659">
        <f>Drivers!CE335</f>
        <v>0.44</v>
      </c>
      <c r="CF659">
        <f>Drivers!CF335</f>
        <v>0.36499999999999999</v>
      </c>
      <c r="CG659">
        <f>Drivers!CG335</f>
        <v>0.34499999999999997</v>
      </c>
      <c r="CH659">
        <f>Drivers!CH335</f>
        <v>0</v>
      </c>
      <c r="CI659">
        <f>Drivers!CI335</f>
        <v>0</v>
      </c>
      <c r="CJ659">
        <f>Drivers!CJ335</f>
        <v>0</v>
      </c>
      <c r="CK659">
        <f>Drivers!CK335</f>
        <v>0</v>
      </c>
      <c r="CL659">
        <f>Drivers!CL335</f>
        <v>0</v>
      </c>
      <c r="CM659">
        <f>Drivers!CM335</f>
        <v>0</v>
      </c>
      <c r="CN659">
        <f>Drivers!CN335</f>
        <v>0</v>
      </c>
      <c r="CO659">
        <f>Drivers!CO335</f>
        <v>0</v>
      </c>
      <c r="CP659">
        <f>Drivers!CP335</f>
        <v>0</v>
      </c>
      <c r="CQ659">
        <f>Drivers!CQ335</f>
        <v>0</v>
      </c>
      <c r="CR659">
        <f>Drivers!CR335</f>
        <v>0</v>
      </c>
      <c r="CS659">
        <f>Drivers!CS335</f>
        <v>0</v>
      </c>
      <c r="CT659">
        <f>Drivers!CT335</f>
        <v>0</v>
      </c>
      <c r="CU659">
        <f>Drivers!CU335</f>
        <v>0</v>
      </c>
      <c r="CV659">
        <f>Drivers!CV335</f>
        <v>0</v>
      </c>
      <c r="CW659">
        <f>Drivers!CW335</f>
        <v>0</v>
      </c>
      <c r="CX659">
        <f>Drivers!CX335</f>
        <v>0</v>
      </c>
      <c r="CY659">
        <f>Drivers!CY335</f>
        <v>0</v>
      </c>
      <c r="CZ659">
        <f>Drivers!CZ335</f>
        <v>0</v>
      </c>
      <c r="DA659">
        <f>Drivers!DA335</f>
        <v>0</v>
      </c>
      <c r="DB659">
        <f>Drivers!DB335</f>
        <v>0</v>
      </c>
      <c r="DC659">
        <f>Drivers!DC335</f>
        <v>0</v>
      </c>
      <c r="DD659">
        <f>Drivers!DD335</f>
        <v>0</v>
      </c>
      <c r="DE659">
        <f>Drivers!DE335</f>
        <v>0</v>
      </c>
      <c r="DF659">
        <f>Drivers!DF335</f>
        <v>0</v>
      </c>
      <c r="DG659">
        <f>Drivers!DG335</f>
        <v>0</v>
      </c>
      <c r="DH659">
        <f>Drivers!DH335</f>
        <v>0</v>
      </c>
      <c r="DI659">
        <f>Drivers!DI335</f>
        <v>0</v>
      </c>
      <c r="DJ659">
        <f>Drivers!DJ335</f>
        <v>0</v>
      </c>
      <c r="DK659">
        <f>Drivers!DK335</f>
        <v>0</v>
      </c>
      <c r="DL659">
        <f>Drivers!DL335</f>
        <v>0</v>
      </c>
      <c r="DM659">
        <f>Drivers!DM335</f>
        <v>0</v>
      </c>
      <c r="DN659">
        <f>Drivers!DN335</f>
        <v>0</v>
      </c>
      <c r="DO659">
        <f>Drivers!DO335</f>
        <v>0</v>
      </c>
      <c r="DP659">
        <f>Drivers!DP335</f>
        <v>0</v>
      </c>
      <c r="DQ659">
        <f>Drivers!DQ335</f>
        <v>0</v>
      </c>
      <c r="DR659">
        <f>Drivers!DR335</f>
        <v>0</v>
      </c>
      <c r="DS659">
        <f>Drivers!DS335</f>
        <v>0</v>
      </c>
      <c r="DT659">
        <f>Drivers!DT335</f>
        <v>0</v>
      </c>
      <c r="DU659">
        <f>Drivers!DU335</f>
        <v>0</v>
      </c>
      <c r="DV659">
        <f>Drivers!DV335</f>
        <v>0</v>
      </c>
      <c r="DW659">
        <f>Drivers!DW335</f>
        <v>0</v>
      </c>
      <c r="DX659">
        <f>Drivers!DX335</f>
        <v>0</v>
      </c>
      <c r="DY659">
        <f>Drivers!DY380</f>
        <v>0</v>
      </c>
      <c r="DZ659">
        <f>Drivers!DZ335</f>
        <v>0</v>
      </c>
      <c r="EA659">
        <f>Drivers!EA335</f>
        <v>0</v>
      </c>
      <c r="EB659">
        <f>Drivers!EB335</f>
        <v>0</v>
      </c>
      <c r="EC659">
        <f>Drivers!EC335</f>
        <v>0</v>
      </c>
      <c r="ED659">
        <f>Drivers!ED335</f>
        <v>0.37325323332024019</v>
      </c>
      <c r="EE659">
        <f>Drivers!EE335</f>
        <v>0.35325323332024017</v>
      </c>
      <c r="EF659">
        <f>Drivers!EF335</f>
        <v>0.33825323332024015</v>
      </c>
      <c r="EG659">
        <f>Drivers!EG335</f>
        <v>0.32425323332024014</v>
      </c>
      <c r="EH659">
        <f>Drivers!EH335</f>
        <v>0.31325323332024013</v>
      </c>
      <c r="EI659">
        <f>Drivers!EI335</f>
        <v>0.30525323332024012</v>
      </c>
      <c r="EJ659">
        <f>Drivers!EJ335</f>
        <v>0.29725323332024012</v>
      </c>
    </row>
    <row r="660" spans="1:140" hidden="1" outlineLevel="1">
      <c r="A660">
        <f>Drivers!A336</f>
        <v>0</v>
      </c>
      <c r="B660">
        <f>Drivers!B336</f>
        <v>0</v>
      </c>
      <c r="C660">
        <f>Drivers!C336</f>
        <v>0</v>
      </c>
      <c r="D660">
        <f>Drivers!D336</f>
        <v>0</v>
      </c>
      <c r="E660">
        <f>Drivers!E336</f>
        <v>0</v>
      </c>
      <c r="F660">
        <f>Drivers!F336</f>
        <v>0</v>
      </c>
      <c r="G660">
        <f>Drivers!G336</f>
        <v>0</v>
      </c>
      <c r="H660">
        <f>Drivers!H336</f>
        <v>0</v>
      </c>
      <c r="I660" t="str">
        <f>Drivers!I336</f>
        <v>Bull</v>
      </c>
      <c r="J660">
        <f>Drivers!J336</f>
        <v>0</v>
      </c>
      <c r="K660">
        <f>Drivers!K336</f>
        <v>0</v>
      </c>
      <c r="L660">
        <f>Drivers!L336</f>
        <v>0</v>
      </c>
      <c r="M660">
        <f>Drivers!M336</f>
        <v>0</v>
      </c>
      <c r="N660">
        <f>Drivers!N336</f>
        <v>0</v>
      </c>
      <c r="O660">
        <f>Drivers!O336</f>
        <v>0</v>
      </c>
      <c r="P660">
        <f>Drivers!P336</f>
        <v>0</v>
      </c>
      <c r="Q660">
        <f>Drivers!Q336</f>
        <v>0</v>
      </c>
      <c r="R660">
        <f>Drivers!R336</f>
        <v>0</v>
      </c>
      <c r="S660">
        <f>Drivers!S336</f>
        <v>0</v>
      </c>
      <c r="T660">
        <f>Drivers!T336</f>
        <v>0</v>
      </c>
      <c r="U660">
        <f>Drivers!U336</f>
        <v>0</v>
      </c>
      <c r="V660">
        <f>Drivers!V336</f>
        <v>0</v>
      </c>
      <c r="W660">
        <f>Drivers!W336</f>
        <v>0</v>
      </c>
      <c r="X660">
        <f>Drivers!X336</f>
        <v>0</v>
      </c>
      <c r="Y660">
        <f>Drivers!Y336</f>
        <v>0</v>
      </c>
      <c r="Z660">
        <f>Drivers!Z336</f>
        <v>0</v>
      </c>
      <c r="AA660">
        <f>Drivers!AA336</f>
        <v>0</v>
      </c>
      <c r="AB660">
        <f>Drivers!AB336</f>
        <v>0</v>
      </c>
      <c r="AC660">
        <f>Drivers!AC336</f>
        <v>0</v>
      </c>
      <c r="AD660">
        <f>Drivers!AD336</f>
        <v>0</v>
      </c>
      <c r="AE660">
        <f>Drivers!AE336</f>
        <v>0</v>
      </c>
      <c r="AF660">
        <f>Drivers!AF336</f>
        <v>0</v>
      </c>
      <c r="AG660">
        <f>Drivers!AG336</f>
        <v>0</v>
      </c>
      <c r="AH660">
        <f>Drivers!AH336</f>
        <v>0</v>
      </c>
      <c r="AI660">
        <f>Drivers!AI336</f>
        <v>0</v>
      </c>
      <c r="AJ660">
        <f>Drivers!AJ336</f>
        <v>0</v>
      </c>
      <c r="AK660">
        <f>Drivers!AK336</f>
        <v>0</v>
      </c>
      <c r="AL660">
        <f>Drivers!AL336</f>
        <v>0</v>
      </c>
      <c r="AM660">
        <f>Drivers!AM336</f>
        <v>0</v>
      </c>
      <c r="AN660">
        <f>Drivers!AN336</f>
        <v>0</v>
      </c>
      <c r="AO660">
        <f>Drivers!AO336</f>
        <v>0</v>
      </c>
      <c r="AP660">
        <f>Drivers!AP336</f>
        <v>0</v>
      </c>
      <c r="AQ660">
        <f>Drivers!AQ336</f>
        <v>0</v>
      </c>
      <c r="AR660">
        <f>Drivers!AR336</f>
        <v>0</v>
      </c>
      <c r="AS660">
        <f>Drivers!AS336</f>
        <v>0</v>
      </c>
      <c r="AT660">
        <f>Drivers!AT336</f>
        <v>0</v>
      </c>
      <c r="AU660">
        <f>Drivers!AU336</f>
        <v>0</v>
      </c>
      <c r="AV660">
        <f>Drivers!AV336</f>
        <v>0</v>
      </c>
      <c r="AW660">
        <f>Drivers!AW336</f>
        <v>0</v>
      </c>
      <c r="AX660">
        <f>Drivers!AX336</f>
        <v>0</v>
      </c>
      <c r="AY660">
        <f>Drivers!AY336</f>
        <v>0</v>
      </c>
      <c r="AZ660">
        <f>Drivers!AZ336</f>
        <v>0</v>
      </c>
      <c r="BA660">
        <f>Drivers!BA336</f>
        <v>0</v>
      </c>
      <c r="BB660">
        <f>Drivers!BB336</f>
        <v>0</v>
      </c>
      <c r="BC660">
        <f>Drivers!BC336</f>
        <v>0</v>
      </c>
      <c r="BD660">
        <f>Drivers!BD336</f>
        <v>0</v>
      </c>
      <c r="BE660">
        <f>Drivers!BE336</f>
        <v>0</v>
      </c>
      <c r="BF660">
        <f>Drivers!BF336</f>
        <v>0</v>
      </c>
      <c r="BG660">
        <f>Drivers!BG336</f>
        <v>0</v>
      </c>
      <c r="BH660">
        <f>Drivers!BH336</f>
        <v>0</v>
      </c>
      <c r="BI660">
        <f>Drivers!BI336</f>
        <v>0</v>
      </c>
      <c r="BJ660">
        <f>Drivers!BJ336</f>
        <v>0</v>
      </c>
      <c r="BK660">
        <f>Drivers!BK336</f>
        <v>0</v>
      </c>
      <c r="BL660">
        <f>Drivers!BL336</f>
        <v>0</v>
      </c>
      <c r="BM660">
        <f>Drivers!BM336</f>
        <v>0</v>
      </c>
      <c r="BN660">
        <f>Drivers!BN336</f>
        <v>0</v>
      </c>
      <c r="BO660">
        <f>Drivers!BO336</f>
        <v>0</v>
      </c>
      <c r="BP660">
        <f>Drivers!BP336</f>
        <v>0</v>
      </c>
      <c r="BQ660">
        <f>Drivers!BQ336</f>
        <v>0</v>
      </c>
      <c r="BR660">
        <f>Drivers!BR336</f>
        <v>0</v>
      </c>
      <c r="BS660">
        <f>Drivers!BS336</f>
        <v>0</v>
      </c>
      <c r="BT660">
        <f>Drivers!BT336</f>
        <v>0</v>
      </c>
      <c r="BU660">
        <f>Drivers!BU336</f>
        <v>0</v>
      </c>
      <c r="BV660">
        <f>Drivers!BV336</f>
        <v>0</v>
      </c>
      <c r="BW660">
        <f>Drivers!BW336</f>
        <v>0</v>
      </c>
      <c r="BX660">
        <f>Drivers!BX336</f>
        <v>0</v>
      </c>
      <c r="BY660">
        <f>Drivers!BY336</f>
        <v>0</v>
      </c>
      <c r="BZ660">
        <f>Drivers!BZ336</f>
        <v>0</v>
      </c>
      <c r="CA660">
        <f>Drivers!CA336</f>
        <v>0</v>
      </c>
      <c r="CB660">
        <f>Drivers!CB336</f>
        <v>0</v>
      </c>
      <c r="CC660">
        <f>Drivers!CC336</f>
        <v>0</v>
      </c>
      <c r="CD660">
        <f>Drivers!CD336</f>
        <v>0.42</v>
      </c>
      <c r="CE660">
        <f>Drivers!CE336</f>
        <v>0.43</v>
      </c>
      <c r="CF660">
        <f>Drivers!CF336</f>
        <v>0.35499999999999998</v>
      </c>
      <c r="CG660">
        <f>Drivers!CG336</f>
        <v>0.33499999999999996</v>
      </c>
      <c r="CH660">
        <f>Drivers!CH336</f>
        <v>0</v>
      </c>
      <c r="CI660">
        <f>Drivers!CI336</f>
        <v>0</v>
      </c>
      <c r="CJ660">
        <f>Drivers!CJ336</f>
        <v>0</v>
      </c>
      <c r="CK660">
        <f>Drivers!CK336</f>
        <v>0</v>
      </c>
      <c r="CL660">
        <f>Drivers!CL336</f>
        <v>0</v>
      </c>
      <c r="CM660">
        <f>Drivers!CM336</f>
        <v>0</v>
      </c>
      <c r="CN660">
        <f>Drivers!CN336</f>
        <v>0</v>
      </c>
      <c r="CO660">
        <f>Drivers!CO336</f>
        <v>0</v>
      </c>
      <c r="CP660">
        <f>Drivers!CP336</f>
        <v>0</v>
      </c>
      <c r="CQ660">
        <f>Drivers!CQ336</f>
        <v>0</v>
      </c>
      <c r="CR660">
        <f>Drivers!CR336</f>
        <v>0</v>
      </c>
      <c r="CS660">
        <f>Drivers!CS336</f>
        <v>0</v>
      </c>
      <c r="CT660">
        <f>Drivers!CT336</f>
        <v>0</v>
      </c>
      <c r="CU660">
        <f>Drivers!CU336</f>
        <v>0</v>
      </c>
      <c r="CV660">
        <f>Drivers!CV336</f>
        <v>0</v>
      </c>
      <c r="CW660">
        <f>Drivers!CW336</f>
        <v>0</v>
      </c>
      <c r="CX660">
        <f>Drivers!CX336</f>
        <v>0</v>
      </c>
      <c r="CY660">
        <f>Drivers!CY336</f>
        <v>0</v>
      </c>
      <c r="CZ660">
        <f>Drivers!CZ336</f>
        <v>0</v>
      </c>
      <c r="DA660">
        <f>Drivers!DA336</f>
        <v>0</v>
      </c>
      <c r="DB660">
        <f>Drivers!DB336</f>
        <v>0</v>
      </c>
      <c r="DC660">
        <f>Drivers!DC336</f>
        <v>0</v>
      </c>
      <c r="DD660">
        <f>Drivers!DD336</f>
        <v>0</v>
      </c>
      <c r="DE660">
        <f>Drivers!DE336</f>
        <v>0</v>
      </c>
      <c r="DF660">
        <f>Drivers!DF336</f>
        <v>0</v>
      </c>
      <c r="DG660">
        <f>Drivers!DG336</f>
        <v>0</v>
      </c>
      <c r="DH660">
        <f>Drivers!DH336</f>
        <v>0</v>
      </c>
      <c r="DI660">
        <f>Drivers!DI336</f>
        <v>0</v>
      </c>
      <c r="DJ660">
        <f>Drivers!DJ336</f>
        <v>0</v>
      </c>
      <c r="DK660">
        <f>Drivers!DK336</f>
        <v>0</v>
      </c>
      <c r="DL660">
        <f>Drivers!DL336</f>
        <v>0</v>
      </c>
      <c r="DM660">
        <f>Drivers!DM336</f>
        <v>0</v>
      </c>
      <c r="DN660">
        <f>Drivers!DN336</f>
        <v>0</v>
      </c>
      <c r="DO660">
        <f>Drivers!DO336</f>
        <v>0</v>
      </c>
      <c r="DP660">
        <f>Drivers!DP336</f>
        <v>0</v>
      </c>
      <c r="DQ660">
        <f>Drivers!DQ336</f>
        <v>0</v>
      </c>
      <c r="DR660">
        <f>Drivers!DR336</f>
        <v>0</v>
      </c>
      <c r="DS660">
        <f>Drivers!DS336</f>
        <v>0</v>
      </c>
      <c r="DT660">
        <f>Drivers!DT336</f>
        <v>0</v>
      </c>
      <c r="DU660">
        <f>Drivers!DU336</f>
        <v>0</v>
      </c>
      <c r="DV660">
        <f>Drivers!DV336</f>
        <v>0</v>
      </c>
      <c r="DW660">
        <f>Drivers!DW336</f>
        <v>0</v>
      </c>
      <c r="DX660">
        <f>Drivers!DX336</f>
        <v>0</v>
      </c>
      <c r="DY660">
        <f>Drivers!DY336</f>
        <v>0</v>
      </c>
      <c r="DZ660">
        <f>Drivers!DZ336</f>
        <v>0</v>
      </c>
      <c r="EA660">
        <f>Drivers!EA336</f>
        <v>0</v>
      </c>
      <c r="EB660">
        <f>Drivers!EB336</f>
        <v>0</v>
      </c>
      <c r="EC660">
        <f>Drivers!EC336</f>
        <v>0</v>
      </c>
      <c r="ED660">
        <f>Drivers!ED336</f>
        <v>0.37325323332024019</v>
      </c>
      <c r="EE660">
        <f>Drivers!EE336</f>
        <v>0.35325323332024017</v>
      </c>
      <c r="EF660">
        <f>Drivers!EF336</f>
        <v>0.33825323332024015</v>
      </c>
      <c r="EG660">
        <f>Drivers!EG336</f>
        <v>0.32425323332024014</v>
      </c>
      <c r="EH660">
        <f>Drivers!EH336</f>
        <v>0.31325323332024013</v>
      </c>
      <c r="EI660">
        <f>Drivers!EI336</f>
        <v>0.30525323332024012</v>
      </c>
      <c r="EJ660">
        <f>Drivers!EJ336</f>
        <v>0.29725323332024012</v>
      </c>
    </row>
    <row r="661" spans="1:140" hidden="1" outlineLevel="1">
      <c r="A661">
        <f>Drivers!A337</f>
        <v>0</v>
      </c>
      <c r="B661">
        <f>Drivers!B337</f>
        <v>0</v>
      </c>
      <c r="C661">
        <f>Drivers!C337</f>
        <v>0</v>
      </c>
      <c r="D661">
        <f>Drivers!D337</f>
        <v>0</v>
      </c>
      <c r="E661">
        <f>Drivers!E337</f>
        <v>0</v>
      </c>
      <c r="F661">
        <f>Drivers!F337</f>
        <v>0</v>
      </c>
      <c r="G661">
        <f>Drivers!G337</f>
        <v>0</v>
      </c>
      <c r="H661">
        <f>Drivers!H337</f>
        <v>0</v>
      </c>
      <c r="I661" t="str">
        <f>Drivers!I337</f>
        <v>Spread from Base Case</v>
      </c>
      <c r="J661">
        <f>Drivers!J337</f>
        <v>0</v>
      </c>
      <c r="K661">
        <f>Drivers!K337</f>
        <v>0</v>
      </c>
      <c r="L661">
        <f>Drivers!L337</f>
        <v>0</v>
      </c>
      <c r="M661">
        <f>Drivers!M337</f>
        <v>0</v>
      </c>
      <c r="N661">
        <f>Drivers!N337</f>
        <v>0</v>
      </c>
      <c r="O661">
        <f>Drivers!O337</f>
        <v>0</v>
      </c>
      <c r="P661">
        <f>Drivers!P337</f>
        <v>0</v>
      </c>
      <c r="Q661">
        <f>Drivers!Q337</f>
        <v>0</v>
      </c>
      <c r="R661">
        <f>Drivers!R337</f>
        <v>0</v>
      </c>
      <c r="S661">
        <f>Drivers!S337</f>
        <v>0</v>
      </c>
      <c r="T661">
        <f>Drivers!T337</f>
        <v>0</v>
      </c>
      <c r="U661">
        <f>Drivers!U337</f>
        <v>0</v>
      </c>
      <c r="V661">
        <f>Drivers!V337</f>
        <v>0</v>
      </c>
      <c r="W661">
        <f>Drivers!W337</f>
        <v>0</v>
      </c>
      <c r="X661">
        <f>Drivers!X337</f>
        <v>0</v>
      </c>
      <c r="Y661">
        <f>Drivers!Y337</f>
        <v>0</v>
      </c>
      <c r="Z661">
        <f>Drivers!Z337</f>
        <v>0</v>
      </c>
      <c r="AA661">
        <f>Drivers!AA337</f>
        <v>0</v>
      </c>
      <c r="AB661">
        <f>Drivers!AB337</f>
        <v>0</v>
      </c>
      <c r="AC661">
        <f>Drivers!AC337</f>
        <v>0</v>
      </c>
      <c r="AD661">
        <f>Drivers!AD337</f>
        <v>0</v>
      </c>
      <c r="AE661">
        <f>Drivers!AE337</f>
        <v>0</v>
      </c>
      <c r="AF661">
        <f>Drivers!AF337</f>
        <v>0</v>
      </c>
      <c r="AG661">
        <f>Drivers!AG337</f>
        <v>0</v>
      </c>
      <c r="AH661">
        <f>Drivers!AH337</f>
        <v>0</v>
      </c>
      <c r="AI661">
        <f>Drivers!AI337</f>
        <v>0</v>
      </c>
      <c r="AJ661">
        <f>Drivers!AJ337</f>
        <v>0</v>
      </c>
      <c r="AK661">
        <f>Drivers!AK337</f>
        <v>0</v>
      </c>
      <c r="AL661">
        <f>Drivers!AL337</f>
        <v>0</v>
      </c>
      <c r="AM661">
        <f>Drivers!AM337</f>
        <v>0</v>
      </c>
      <c r="AN661">
        <f>Drivers!AN337</f>
        <v>0</v>
      </c>
      <c r="AO661">
        <f>Drivers!AO337</f>
        <v>0</v>
      </c>
      <c r="AP661">
        <f>Drivers!AP337</f>
        <v>0</v>
      </c>
      <c r="AQ661">
        <f>Drivers!AQ337</f>
        <v>0</v>
      </c>
      <c r="AR661">
        <f>Drivers!AR337</f>
        <v>0</v>
      </c>
      <c r="AS661">
        <f>Drivers!AS337</f>
        <v>0</v>
      </c>
      <c r="AT661">
        <f>Drivers!AT337</f>
        <v>0</v>
      </c>
      <c r="AU661">
        <f>Drivers!AU337</f>
        <v>0</v>
      </c>
      <c r="AV661">
        <f>Drivers!AV337</f>
        <v>0</v>
      </c>
      <c r="AW661">
        <f>Drivers!AW337</f>
        <v>0</v>
      </c>
      <c r="AX661">
        <f>Drivers!AX337</f>
        <v>0</v>
      </c>
      <c r="AY661">
        <f>Drivers!AY337</f>
        <v>0</v>
      </c>
      <c r="AZ661">
        <f>Drivers!AZ337</f>
        <v>0</v>
      </c>
      <c r="BA661">
        <f>Drivers!BA337</f>
        <v>0</v>
      </c>
      <c r="BB661">
        <f>Drivers!BB337</f>
        <v>0</v>
      </c>
      <c r="BC661">
        <f>Drivers!BC337</f>
        <v>0</v>
      </c>
      <c r="BD661">
        <f>Drivers!BD337</f>
        <v>0</v>
      </c>
      <c r="BE661">
        <f>Drivers!BE337</f>
        <v>0</v>
      </c>
      <c r="BF661">
        <f>Drivers!BF337</f>
        <v>0</v>
      </c>
      <c r="BG661">
        <f>Drivers!BG337</f>
        <v>0</v>
      </c>
      <c r="BH661">
        <f>Drivers!BH337</f>
        <v>0</v>
      </c>
      <c r="BI661">
        <f>Drivers!BI337</f>
        <v>0</v>
      </c>
      <c r="BJ661">
        <f>Drivers!BJ337</f>
        <v>0</v>
      </c>
      <c r="BK661">
        <f>Drivers!BK337</f>
        <v>0</v>
      </c>
      <c r="BL661">
        <f>Drivers!BL337</f>
        <v>0</v>
      </c>
      <c r="BM661">
        <f>Drivers!BM337</f>
        <v>0</v>
      </c>
      <c r="BN661">
        <f>Drivers!BN337</f>
        <v>0</v>
      </c>
      <c r="BO661">
        <f>Drivers!BO337</f>
        <v>0</v>
      </c>
      <c r="BP661">
        <f>Drivers!BP337</f>
        <v>0</v>
      </c>
      <c r="BQ661">
        <f>Drivers!BQ337</f>
        <v>0</v>
      </c>
      <c r="BR661">
        <f>Drivers!BR337</f>
        <v>0</v>
      </c>
      <c r="BS661">
        <f>Drivers!BS337</f>
        <v>0</v>
      </c>
      <c r="BT661">
        <f>Drivers!BT337</f>
        <v>0</v>
      </c>
      <c r="BU661">
        <f>Drivers!BU337</f>
        <v>0</v>
      </c>
      <c r="BV661">
        <f>Drivers!BV337</f>
        <v>0</v>
      </c>
      <c r="BW661">
        <f>Drivers!BW337</f>
        <v>0</v>
      </c>
      <c r="BX661">
        <f>Drivers!BX337</f>
        <v>0</v>
      </c>
      <c r="BY661">
        <f>Drivers!BY337</f>
        <v>0</v>
      </c>
      <c r="BZ661">
        <f>Drivers!BZ337</f>
        <v>0</v>
      </c>
      <c r="CA661">
        <f>Drivers!CA337</f>
        <v>0</v>
      </c>
      <c r="CB661">
        <f>Drivers!CB337</f>
        <v>0</v>
      </c>
      <c r="CC661">
        <f>Drivers!CC337</f>
        <v>0</v>
      </c>
      <c r="CD661">
        <f>Drivers!CD337</f>
        <v>-0.01</v>
      </c>
      <c r="CE661">
        <f>Drivers!CE337</f>
        <v>-0.01</v>
      </c>
      <c r="CF661">
        <f>Drivers!CF337</f>
        <v>-0.01</v>
      </c>
      <c r="CG661">
        <f>Drivers!CG337</f>
        <v>-0.01</v>
      </c>
      <c r="CH661">
        <f>Drivers!CH337</f>
        <v>0</v>
      </c>
      <c r="CI661">
        <f>Drivers!CI337</f>
        <v>0</v>
      </c>
      <c r="CJ661">
        <f>Drivers!CJ337</f>
        <v>0</v>
      </c>
      <c r="CK661">
        <f>Drivers!CK337</f>
        <v>0</v>
      </c>
      <c r="CL661">
        <f>Drivers!CL337</f>
        <v>0</v>
      </c>
      <c r="CM661">
        <f>Drivers!CM337</f>
        <v>0</v>
      </c>
      <c r="CN661">
        <f>Drivers!CN337</f>
        <v>0</v>
      </c>
      <c r="CO661">
        <f>Drivers!CO337</f>
        <v>0</v>
      </c>
      <c r="CP661">
        <f>Drivers!CP337</f>
        <v>0</v>
      </c>
      <c r="CQ661">
        <f>Drivers!CQ337</f>
        <v>0</v>
      </c>
      <c r="CR661">
        <f>Drivers!CR337</f>
        <v>0</v>
      </c>
      <c r="CS661">
        <f>Drivers!CS337</f>
        <v>0</v>
      </c>
      <c r="CT661">
        <f>Drivers!CT337</f>
        <v>0</v>
      </c>
      <c r="CU661">
        <f>Drivers!CU337</f>
        <v>0</v>
      </c>
      <c r="CV661">
        <f>Drivers!CV337</f>
        <v>0</v>
      </c>
      <c r="CW661">
        <f>Drivers!CW337</f>
        <v>0</v>
      </c>
      <c r="CX661">
        <f>Drivers!CX337</f>
        <v>0</v>
      </c>
      <c r="CY661">
        <f>Drivers!CY337</f>
        <v>0</v>
      </c>
      <c r="CZ661">
        <f>Drivers!CZ337</f>
        <v>0</v>
      </c>
      <c r="DA661">
        <f>Drivers!DA337</f>
        <v>0</v>
      </c>
      <c r="DB661">
        <f>Drivers!DB337</f>
        <v>0</v>
      </c>
      <c r="DC661">
        <f>Drivers!DC337</f>
        <v>0</v>
      </c>
      <c r="DD661">
        <f>Drivers!DD337</f>
        <v>0</v>
      </c>
      <c r="DE661">
        <f>Drivers!DE337</f>
        <v>0</v>
      </c>
      <c r="DF661">
        <f>Drivers!DF337</f>
        <v>0</v>
      </c>
      <c r="DG661">
        <f>Drivers!DG337</f>
        <v>0</v>
      </c>
      <c r="DH661">
        <f>Drivers!DH337</f>
        <v>0</v>
      </c>
      <c r="DI661">
        <f>Drivers!DI337</f>
        <v>0</v>
      </c>
      <c r="DJ661">
        <f>Drivers!DJ337</f>
        <v>0</v>
      </c>
      <c r="DK661">
        <f>Drivers!DK337</f>
        <v>0</v>
      </c>
      <c r="DL661">
        <f>Drivers!DL337</f>
        <v>0</v>
      </c>
      <c r="DM661">
        <f>Drivers!DM337</f>
        <v>0</v>
      </c>
      <c r="DN661">
        <f>Drivers!DN337</f>
        <v>0</v>
      </c>
      <c r="DO661">
        <f>Drivers!DO337</f>
        <v>0</v>
      </c>
      <c r="DP661">
        <f>Drivers!DP337</f>
        <v>0</v>
      </c>
      <c r="DQ661">
        <f>Drivers!DQ337</f>
        <v>0</v>
      </c>
      <c r="DR661">
        <f>Drivers!DR337</f>
        <v>0</v>
      </c>
      <c r="DS661">
        <f>Drivers!DS337</f>
        <v>0</v>
      </c>
      <c r="DT661">
        <f>Drivers!DT337</f>
        <v>0</v>
      </c>
      <c r="DU661">
        <f>Drivers!DU337</f>
        <v>0</v>
      </c>
      <c r="DV661">
        <f>Drivers!DV337</f>
        <v>0</v>
      </c>
      <c r="DW661">
        <f>Drivers!DW337</f>
        <v>0</v>
      </c>
      <c r="DX661">
        <f>Drivers!DX337</f>
        <v>0</v>
      </c>
      <c r="DY661">
        <f>Drivers!DY337</f>
        <v>0</v>
      </c>
      <c r="DZ661">
        <f>Drivers!DZ337</f>
        <v>0</v>
      </c>
      <c r="EA661">
        <f>Drivers!EA337</f>
        <v>0</v>
      </c>
      <c r="EB661">
        <f>Drivers!EB337</f>
        <v>0</v>
      </c>
      <c r="EC661">
        <f>Drivers!EC337</f>
        <v>0</v>
      </c>
      <c r="ED661">
        <f>Drivers!ED337</f>
        <v>0</v>
      </c>
      <c r="EE661">
        <f>Drivers!EE337</f>
        <v>0</v>
      </c>
      <c r="EF661">
        <f>Drivers!EF337</f>
        <v>0</v>
      </c>
      <c r="EG661">
        <f>Drivers!EG337</f>
        <v>0</v>
      </c>
      <c r="EH661">
        <f>Drivers!EH337</f>
        <v>0</v>
      </c>
      <c r="EI661">
        <f>Drivers!EI337</f>
        <v>0</v>
      </c>
      <c r="EJ661">
        <f>Drivers!EJ337</f>
        <v>0</v>
      </c>
    </row>
    <row r="662" spans="1:140" hidden="1" outlineLevel="1">
      <c r="A662">
        <f>Drivers!A338</f>
        <v>0</v>
      </c>
      <c r="B662">
        <f>Drivers!B338</f>
        <v>0</v>
      </c>
      <c r="C662">
        <f>Drivers!C338</f>
        <v>0</v>
      </c>
      <c r="D662">
        <f>Drivers!D338</f>
        <v>0</v>
      </c>
      <c r="E662">
        <f>Drivers!E338</f>
        <v>0</v>
      </c>
      <c r="F662">
        <f>Drivers!F338</f>
        <v>0</v>
      </c>
      <c r="G662">
        <f>Drivers!G338</f>
        <v>0</v>
      </c>
      <c r="H662">
        <f>Drivers!H338</f>
        <v>0</v>
      </c>
      <c r="I662" t="str">
        <f>Drivers!I338</f>
        <v>Bear</v>
      </c>
      <c r="J662">
        <f>Drivers!J338</f>
        <v>0</v>
      </c>
      <c r="K662">
        <f>Drivers!K338</f>
        <v>0</v>
      </c>
      <c r="L662">
        <f>Drivers!L338</f>
        <v>0</v>
      </c>
      <c r="M662">
        <f>Drivers!M338</f>
        <v>0</v>
      </c>
      <c r="N662">
        <f>Drivers!N338</f>
        <v>0</v>
      </c>
      <c r="O662">
        <f>Drivers!O338</f>
        <v>0</v>
      </c>
      <c r="P662">
        <f>Drivers!P338</f>
        <v>0</v>
      </c>
      <c r="Q662">
        <f>Drivers!Q338</f>
        <v>0</v>
      </c>
      <c r="R662">
        <f>Drivers!R338</f>
        <v>0</v>
      </c>
      <c r="S662">
        <f>Drivers!S338</f>
        <v>0</v>
      </c>
      <c r="T662">
        <f>Drivers!T338</f>
        <v>0</v>
      </c>
      <c r="U662">
        <f>Drivers!U338</f>
        <v>0</v>
      </c>
      <c r="V662">
        <f>Drivers!V338</f>
        <v>0</v>
      </c>
      <c r="W662">
        <f>Drivers!W338</f>
        <v>0</v>
      </c>
      <c r="X662">
        <f>Drivers!X338</f>
        <v>0</v>
      </c>
      <c r="Y662">
        <f>Drivers!Y338</f>
        <v>0</v>
      </c>
      <c r="Z662">
        <f>Drivers!Z338</f>
        <v>0</v>
      </c>
      <c r="AA662">
        <f>Drivers!AA338</f>
        <v>0</v>
      </c>
      <c r="AB662">
        <f>Drivers!AB338</f>
        <v>0</v>
      </c>
      <c r="AC662">
        <f>Drivers!AC338</f>
        <v>0</v>
      </c>
      <c r="AD662">
        <f>Drivers!AD338</f>
        <v>0</v>
      </c>
      <c r="AE662">
        <f>Drivers!AE338</f>
        <v>0</v>
      </c>
      <c r="AF662">
        <f>Drivers!AF338</f>
        <v>0</v>
      </c>
      <c r="AG662">
        <f>Drivers!AG338</f>
        <v>0</v>
      </c>
      <c r="AH662">
        <f>Drivers!AH338</f>
        <v>0</v>
      </c>
      <c r="AI662">
        <f>Drivers!AI338</f>
        <v>0</v>
      </c>
      <c r="AJ662">
        <f>Drivers!AJ338</f>
        <v>0</v>
      </c>
      <c r="AK662">
        <f>Drivers!AK338</f>
        <v>0</v>
      </c>
      <c r="AL662">
        <f>Drivers!AL338</f>
        <v>0</v>
      </c>
      <c r="AM662">
        <f>Drivers!AM338</f>
        <v>0</v>
      </c>
      <c r="AN662">
        <f>Drivers!AN338</f>
        <v>0</v>
      </c>
      <c r="AO662">
        <f>Drivers!AO338</f>
        <v>0</v>
      </c>
      <c r="AP662">
        <f>Drivers!AP338</f>
        <v>0</v>
      </c>
      <c r="AQ662">
        <f>Drivers!AQ338</f>
        <v>0</v>
      </c>
      <c r="AR662">
        <f>Drivers!AR338</f>
        <v>0</v>
      </c>
      <c r="AS662">
        <f>Drivers!AS338</f>
        <v>0</v>
      </c>
      <c r="AT662">
        <f>Drivers!AT338</f>
        <v>0</v>
      </c>
      <c r="AU662">
        <f>Drivers!AU338</f>
        <v>0</v>
      </c>
      <c r="AV662">
        <f>Drivers!AV338</f>
        <v>0</v>
      </c>
      <c r="AW662">
        <f>Drivers!AW338</f>
        <v>0</v>
      </c>
      <c r="AX662">
        <f>Drivers!AX338</f>
        <v>0</v>
      </c>
      <c r="AY662">
        <f>Drivers!AY338</f>
        <v>0</v>
      </c>
      <c r="AZ662">
        <f>Drivers!AZ338</f>
        <v>0</v>
      </c>
      <c r="BA662">
        <f>Drivers!BA338</f>
        <v>0</v>
      </c>
      <c r="BB662">
        <f>Drivers!BB338</f>
        <v>0</v>
      </c>
      <c r="BC662">
        <f>Drivers!BC338</f>
        <v>0</v>
      </c>
      <c r="BD662">
        <f>Drivers!BD338</f>
        <v>0</v>
      </c>
      <c r="BE662">
        <f>Drivers!BE338</f>
        <v>0</v>
      </c>
      <c r="BF662">
        <f>Drivers!BF338</f>
        <v>0</v>
      </c>
      <c r="BG662">
        <f>Drivers!BG338</f>
        <v>0</v>
      </c>
      <c r="BH662">
        <f>Drivers!BH338</f>
        <v>0</v>
      </c>
      <c r="BI662">
        <f>Drivers!BI338</f>
        <v>0</v>
      </c>
      <c r="BJ662">
        <f>Drivers!BJ338</f>
        <v>0</v>
      </c>
      <c r="BK662">
        <f>Drivers!BK338</f>
        <v>0</v>
      </c>
      <c r="BL662">
        <f>Drivers!BL338</f>
        <v>0</v>
      </c>
      <c r="BM662">
        <f>Drivers!BM338</f>
        <v>0</v>
      </c>
      <c r="BN662">
        <f>Drivers!BN338</f>
        <v>0</v>
      </c>
      <c r="BO662">
        <f>Drivers!BO338</f>
        <v>0</v>
      </c>
      <c r="BP662">
        <f>Drivers!BP338</f>
        <v>0</v>
      </c>
      <c r="BQ662">
        <f>Drivers!BQ338</f>
        <v>0</v>
      </c>
      <c r="BR662">
        <f>Drivers!BR338</f>
        <v>0</v>
      </c>
      <c r="BS662">
        <f>Drivers!BS338</f>
        <v>0</v>
      </c>
      <c r="BT662">
        <f>Drivers!BT338</f>
        <v>0</v>
      </c>
      <c r="BU662">
        <f>Drivers!BU338</f>
        <v>0</v>
      </c>
      <c r="BV662">
        <f>Drivers!BV338</f>
        <v>0</v>
      </c>
      <c r="BW662">
        <f>Drivers!BW338</f>
        <v>0</v>
      </c>
      <c r="BX662">
        <f>Drivers!BX338</f>
        <v>0</v>
      </c>
      <c r="BY662">
        <f>Drivers!BY338</f>
        <v>0</v>
      </c>
      <c r="BZ662">
        <f>Drivers!BZ338</f>
        <v>0</v>
      </c>
      <c r="CA662">
        <f>Drivers!CA338</f>
        <v>0</v>
      </c>
      <c r="CB662">
        <f>Drivers!CB338</f>
        <v>0</v>
      </c>
      <c r="CC662">
        <f>Drivers!CC338</f>
        <v>0</v>
      </c>
      <c r="CD662">
        <f>Drivers!CD338</f>
        <v>0.44</v>
      </c>
      <c r="CE662">
        <f>Drivers!CE338</f>
        <v>0.45</v>
      </c>
      <c r="CF662">
        <f>Drivers!CF338</f>
        <v>0.375</v>
      </c>
      <c r="CG662">
        <f>Drivers!CG338</f>
        <v>0.35499999999999998</v>
      </c>
      <c r="CH662">
        <f>Drivers!CH338</f>
        <v>0</v>
      </c>
      <c r="CI662">
        <f>Drivers!CI338</f>
        <v>0</v>
      </c>
      <c r="CJ662">
        <f>Drivers!CJ338</f>
        <v>0</v>
      </c>
      <c r="CK662">
        <f>Drivers!CK338</f>
        <v>0</v>
      </c>
      <c r="CL662">
        <f>Drivers!CL338</f>
        <v>0</v>
      </c>
      <c r="CM662">
        <f>Drivers!CM338</f>
        <v>0</v>
      </c>
      <c r="CN662">
        <f>Drivers!CN338</f>
        <v>0</v>
      </c>
      <c r="CO662">
        <f>Drivers!CO338</f>
        <v>0</v>
      </c>
      <c r="CP662">
        <f>Drivers!CP338</f>
        <v>0</v>
      </c>
      <c r="CQ662">
        <f>Drivers!CQ338</f>
        <v>0</v>
      </c>
      <c r="CR662">
        <f>Drivers!CR338</f>
        <v>0</v>
      </c>
      <c r="CS662">
        <f>Drivers!CS338</f>
        <v>0</v>
      </c>
      <c r="CT662">
        <f>Drivers!CT338</f>
        <v>0</v>
      </c>
      <c r="CU662">
        <f>Drivers!CU338</f>
        <v>0</v>
      </c>
      <c r="CV662">
        <f>Drivers!CV338</f>
        <v>0</v>
      </c>
      <c r="CW662">
        <f>Drivers!CW338</f>
        <v>0</v>
      </c>
      <c r="CX662">
        <f>Drivers!CX338</f>
        <v>0</v>
      </c>
      <c r="CY662">
        <f>Drivers!CY338</f>
        <v>0</v>
      </c>
      <c r="CZ662">
        <f>Drivers!CZ338</f>
        <v>0</v>
      </c>
      <c r="DA662">
        <f>Drivers!DA338</f>
        <v>0</v>
      </c>
      <c r="DB662">
        <f>Drivers!DB338</f>
        <v>0</v>
      </c>
      <c r="DC662">
        <f>Drivers!DC338</f>
        <v>0</v>
      </c>
      <c r="DD662">
        <f>Drivers!DD338</f>
        <v>0</v>
      </c>
      <c r="DE662">
        <f>Drivers!DE338</f>
        <v>0</v>
      </c>
      <c r="DF662">
        <f>Drivers!DF338</f>
        <v>0</v>
      </c>
      <c r="DG662">
        <f>Drivers!DG338</f>
        <v>0</v>
      </c>
      <c r="DH662">
        <f>Drivers!DH338</f>
        <v>0</v>
      </c>
      <c r="DI662">
        <f>Drivers!DI338</f>
        <v>0</v>
      </c>
      <c r="DJ662">
        <f>Drivers!DJ338</f>
        <v>0</v>
      </c>
      <c r="DK662">
        <f>Drivers!DK338</f>
        <v>0</v>
      </c>
      <c r="DL662">
        <f>Drivers!DL338</f>
        <v>0</v>
      </c>
      <c r="DM662">
        <f>Drivers!DM338</f>
        <v>0</v>
      </c>
      <c r="DN662">
        <f>Drivers!DN338</f>
        <v>0</v>
      </c>
      <c r="DO662">
        <f>Drivers!DO338</f>
        <v>0</v>
      </c>
      <c r="DP662">
        <f>Drivers!DP338</f>
        <v>0</v>
      </c>
      <c r="DQ662">
        <f>Drivers!DQ338</f>
        <v>0</v>
      </c>
      <c r="DR662">
        <f>Drivers!DR338</f>
        <v>0</v>
      </c>
      <c r="DS662">
        <f>Drivers!DS338</f>
        <v>0</v>
      </c>
      <c r="DT662">
        <f>Drivers!DT338</f>
        <v>0</v>
      </c>
      <c r="DU662">
        <f>Drivers!DU338</f>
        <v>0</v>
      </c>
      <c r="DV662">
        <f>Drivers!DV338</f>
        <v>0</v>
      </c>
      <c r="DW662">
        <f>Drivers!DW338</f>
        <v>0</v>
      </c>
      <c r="DX662">
        <f>Drivers!DX338</f>
        <v>0</v>
      </c>
      <c r="DY662">
        <f>Drivers!DY338</f>
        <v>0</v>
      </c>
      <c r="DZ662">
        <f>Drivers!DZ338</f>
        <v>0</v>
      </c>
      <c r="EA662">
        <f>Drivers!EA338</f>
        <v>0</v>
      </c>
      <c r="EB662">
        <f>Drivers!EB338</f>
        <v>0</v>
      </c>
      <c r="EC662">
        <f>Drivers!EC338</f>
        <v>0</v>
      </c>
      <c r="ED662">
        <f>Drivers!ED338</f>
        <v>0.3862532333202402</v>
      </c>
      <c r="EE662">
        <f>Drivers!EE338</f>
        <v>0.36625323332024018</v>
      </c>
      <c r="EF662">
        <f>Drivers!EF338</f>
        <v>0.35125323332024017</v>
      </c>
      <c r="EG662">
        <f>Drivers!EG338</f>
        <v>0.33725323332024015</v>
      </c>
      <c r="EH662">
        <f>Drivers!EH338</f>
        <v>0.32625323332024014</v>
      </c>
      <c r="EI662">
        <f>Drivers!EI338</f>
        <v>0.31825323332024014</v>
      </c>
      <c r="EJ662">
        <f>Drivers!EJ338</f>
        <v>0.31025323332024013</v>
      </c>
    </row>
    <row r="663" spans="1:140" hidden="1" outlineLevel="1">
      <c r="A663">
        <f>Drivers!A339</f>
        <v>0</v>
      </c>
      <c r="B663">
        <f>Drivers!B339</f>
        <v>0</v>
      </c>
      <c r="C663">
        <f>Drivers!C339</f>
        <v>0</v>
      </c>
      <c r="D663">
        <f>Drivers!D339</f>
        <v>0</v>
      </c>
      <c r="E663">
        <f>Drivers!E339</f>
        <v>0</v>
      </c>
      <c r="F663">
        <f>Drivers!F339</f>
        <v>0</v>
      </c>
      <c r="G663">
        <f>Drivers!G339</f>
        <v>0</v>
      </c>
      <c r="H663">
        <f>Drivers!H339</f>
        <v>0</v>
      </c>
      <c r="I663" t="str">
        <f>Drivers!I339</f>
        <v>Spread from Base Case</v>
      </c>
      <c r="J663">
        <f>Drivers!J339</f>
        <v>0</v>
      </c>
      <c r="K663">
        <f>Drivers!K339</f>
        <v>0</v>
      </c>
      <c r="L663">
        <f>Drivers!L339</f>
        <v>0</v>
      </c>
      <c r="M663">
        <f>Drivers!M339</f>
        <v>0</v>
      </c>
      <c r="N663">
        <f>Drivers!N339</f>
        <v>0</v>
      </c>
      <c r="O663">
        <f>Drivers!O339</f>
        <v>0</v>
      </c>
      <c r="P663">
        <f>Drivers!P339</f>
        <v>0</v>
      </c>
      <c r="Q663">
        <f>Drivers!Q339</f>
        <v>0</v>
      </c>
      <c r="R663">
        <f>Drivers!R339</f>
        <v>0</v>
      </c>
      <c r="S663">
        <f>Drivers!S339</f>
        <v>0</v>
      </c>
      <c r="T663">
        <f>Drivers!T339</f>
        <v>0</v>
      </c>
      <c r="U663">
        <f>Drivers!U339</f>
        <v>0</v>
      </c>
      <c r="V663">
        <f>Drivers!V339</f>
        <v>0</v>
      </c>
      <c r="W663">
        <f>Drivers!W339</f>
        <v>0</v>
      </c>
      <c r="X663">
        <f>Drivers!X339</f>
        <v>0</v>
      </c>
      <c r="Y663">
        <f>Drivers!Y339</f>
        <v>0</v>
      </c>
      <c r="Z663">
        <f>Drivers!Z339</f>
        <v>0</v>
      </c>
      <c r="AA663">
        <f>Drivers!AA339</f>
        <v>0</v>
      </c>
      <c r="AB663">
        <f>Drivers!AB339</f>
        <v>0</v>
      </c>
      <c r="AC663">
        <f>Drivers!AC339</f>
        <v>0</v>
      </c>
      <c r="AD663">
        <f>Drivers!AD339</f>
        <v>0</v>
      </c>
      <c r="AE663">
        <f>Drivers!AE339</f>
        <v>0</v>
      </c>
      <c r="AF663">
        <f>Drivers!AF339</f>
        <v>0</v>
      </c>
      <c r="AG663">
        <f>Drivers!AG339</f>
        <v>0</v>
      </c>
      <c r="AH663">
        <f>Drivers!AH339</f>
        <v>0</v>
      </c>
      <c r="AI663">
        <f>Drivers!AI339</f>
        <v>0</v>
      </c>
      <c r="AJ663">
        <f>Drivers!AJ339</f>
        <v>0</v>
      </c>
      <c r="AK663">
        <f>Drivers!AK339</f>
        <v>0</v>
      </c>
      <c r="AL663">
        <f>Drivers!AL339</f>
        <v>0</v>
      </c>
      <c r="AM663">
        <f>Drivers!AM339</f>
        <v>0</v>
      </c>
      <c r="AN663">
        <f>Drivers!AN339</f>
        <v>0</v>
      </c>
      <c r="AO663">
        <f>Drivers!AO339</f>
        <v>0</v>
      </c>
      <c r="AP663">
        <f>Drivers!AP339</f>
        <v>0</v>
      </c>
      <c r="AQ663">
        <f>Drivers!AQ339</f>
        <v>0</v>
      </c>
      <c r="AR663">
        <f>Drivers!AR339</f>
        <v>0</v>
      </c>
      <c r="AS663">
        <f>Drivers!AS339</f>
        <v>0</v>
      </c>
      <c r="AT663">
        <f>Drivers!AT339</f>
        <v>0</v>
      </c>
      <c r="AU663">
        <f>Drivers!AU339</f>
        <v>0</v>
      </c>
      <c r="AV663">
        <f>Drivers!AV339</f>
        <v>0</v>
      </c>
      <c r="AW663">
        <f>Drivers!AW339</f>
        <v>0</v>
      </c>
      <c r="AX663">
        <f>Drivers!AX339</f>
        <v>0</v>
      </c>
      <c r="AY663">
        <f>Drivers!AY339</f>
        <v>0</v>
      </c>
      <c r="AZ663">
        <f>Drivers!AZ339</f>
        <v>0</v>
      </c>
      <c r="BA663">
        <f>Drivers!BA339</f>
        <v>0</v>
      </c>
      <c r="BB663">
        <f>Drivers!BB339</f>
        <v>0</v>
      </c>
      <c r="BC663">
        <f>Drivers!BC339</f>
        <v>0</v>
      </c>
      <c r="BD663">
        <f>Drivers!BD339</f>
        <v>0</v>
      </c>
      <c r="BE663">
        <f>Drivers!BE339</f>
        <v>0</v>
      </c>
      <c r="BF663">
        <f>Drivers!BF339</f>
        <v>0</v>
      </c>
      <c r="BG663">
        <f>Drivers!BG339</f>
        <v>0</v>
      </c>
      <c r="BH663">
        <f>Drivers!BH339</f>
        <v>0</v>
      </c>
      <c r="BI663">
        <f>Drivers!BI339</f>
        <v>0</v>
      </c>
      <c r="BJ663">
        <f>Drivers!BJ339</f>
        <v>0</v>
      </c>
      <c r="BK663">
        <f>Drivers!BK339</f>
        <v>0</v>
      </c>
      <c r="BL663">
        <f>Drivers!BL339</f>
        <v>0</v>
      </c>
      <c r="BM663">
        <f>Drivers!BM339</f>
        <v>0</v>
      </c>
      <c r="BN663">
        <f>Drivers!BN339</f>
        <v>0</v>
      </c>
      <c r="BO663">
        <f>Drivers!BO339</f>
        <v>0</v>
      </c>
      <c r="BP663">
        <f>Drivers!BP339</f>
        <v>0</v>
      </c>
      <c r="BQ663">
        <f>Drivers!BQ339</f>
        <v>0</v>
      </c>
      <c r="BR663">
        <f>Drivers!BR339</f>
        <v>0</v>
      </c>
      <c r="BS663">
        <f>Drivers!BS339</f>
        <v>0</v>
      </c>
      <c r="BT663">
        <f>Drivers!BT339</f>
        <v>0</v>
      </c>
      <c r="BU663">
        <f>Drivers!BU339</f>
        <v>0</v>
      </c>
      <c r="BV663">
        <f>Drivers!BV339</f>
        <v>0</v>
      </c>
      <c r="BW663">
        <f>Drivers!BW339</f>
        <v>0</v>
      </c>
      <c r="BX663">
        <f>Drivers!BX339</f>
        <v>0</v>
      </c>
      <c r="BY663">
        <f>Drivers!BY339</f>
        <v>0</v>
      </c>
      <c r="BZ663">
        <f>Drivers!BZ339</f>
        <v>0</v>
      </c>
      <c r="CA663">
        <f>Drivers!CA339</f>
        <v>0</v>
      </c>
      <c r="CB663">
        <f>Drivers!CB339</f>
        <v>0</v>
      </c>
      <c r="CC663">
        <f>Drivers!CC339</f>
        <v>0</v>
      </c>
      <c r="CD663">
        <f>Drivers!CD339</f>
        <v>0.01</v>
      </c>
      <c r="CE663">
        <f>Drivers!CE339</f>
        <v>0.01</v>
      </c>
      <c r="CF663">
        <f>Drivers!CF339</f>
        <v>0.01</v>
      </c>
      <c r="CG663">
        <f>Drivers!CG339</f>
        <v>0.01</v>
      </c>
      <c r="CH663">
        <f>Drivers!CH339</f>
        <v>0</v>
      </c>
      <c r="CI663">
        <f>Drivers!CI339</f>
        <v>0</v>
      </c>
      <c r="CJ663">
        <f>Drivers!CJ339</f>
        <v>0</v>
      </c>
      <c r="CK663">
        <f>Drivers!CK339</f>
        <v>0</v>
      </c>
      <c r="CL663">
        <f>Drivers!CL339</f>
        <v>0</v>
      </c>
      <c r="CM663">
        <f>Drivers!CM339</f>
        <v>0</v>
      </c>
      <c r="CN663">
        <f>Drivers!CN339</f>
        <v>0</v>
      </c>
      <c r="CO663">
        <f>Drivers!CO339</f>
        <v>0</v>
      </c>
      <c r="CP663">
        <f>Drivers!CP339</f>
        <v>0</v>
      </c>
      <c r="CQ663">
        <f>Drivers!CQ339</f>
        <v>0</v>
      </c>
      <c r="CR663">
        <f>Drivers!CR339</f>
        <v>0</v>
      </c>
      <c r="CS663">
        <f>Drivers!CS339</f>
        <v>0</v>
      </c>
      <c r="CT663">
        <f>Drivers!CT339</f>
        <v>0</v>
      </c>
      <c r="CU663">
        <f>Drivers!CU339</f>
        <v>0</v>
      </c>
      <c r="CV663">
        <f>Drivers!CV339</f>
        <v>0</v>
      </c>
      <c r="CW663">
        <f>Drivers!CW339</f>
        <v>0</v>
      </c>
      <c r="CX663">
        <f>Drivers!CX339</f>
        <v>0</v>
      </c>
      <c r="CY663">
        <f>Drivers!CY339</f>
        <v>0</v>
      </c>
      <c r="CZ663">
        <f>Drivers!CZ339</f>
        <v>0</v>
      </c>
      <c r="DA663">
        <f>Drivers!DA339</f>
        <v>0</v>
      </c>
      <c r="DB663">
        <f>Drivers!DB339</f>
        <v>0</v>
      </c>
      <c r="DC663">
        <f>Drivers!DC339</f>
        <v>0</v>
      </c>
      <c r="DD663">
        <f>Drivers!DD339</f>
        <v>0</v>
      </c>
      <c r="DE663">
        <f>Drivers!DE339</f>
        <v>0</v>
      </c>
      <c r="DF663">
        <f>Drivers!DF339</f>
        <v>0</v>
      </c>
      <c r="DG663">
        <f>Drivers!DG339</f>
        <v>0</v>
      </c>
      <c r="DH663">
        <f>Drivers!DH339</f>
        <v>0</v>
      </c>
      <c r="DI663">
        <f>Drivers!DI339</f>
        <v>0</v>
      </c>
      <c r="DJ663">
        <f>Drivers!DJ339</f>
        <v>0</v>
      </c>
      <c r="DK663">
        <f>Drivers!DK339</f>
        <v>0</v>
      </c>
      <c r="DL663">
        <f>Drivers!DL339</f>
        <v>0</v>
      </c>
      <c r="DM663">
        <f>Drivers!DM339</f>
        <v>0</v>
      </c>
      <c r="DN663">
        <f>Drivers!DN339</f>
        <v>0</v>
      </c>
      <c r="DO663">
        <f>Drivers!DO339</f>
        <v>0</v>
      </c>
      <c r="DP663">
        <f>Drivers!DP339</f>
        <v>0</v>
      </c>
      <c r="DQ663">
        <f>Drivers!DQ339</f>
        <v>0</v>
      </c>
      <c r="DR663">
        <f>Drivers!DR339</f>
        <v>0</v>
      </c>
      <c r="DS663">
        <f>Drivers!DS339</f>
        <v>0</v>
      </c>
      <c r="DT663">
        <f>Drivers!DT339</f>
        <v>0</v>
      </c>
      <c r="DU663">
        <f>Drivers!DU339</f>
        <v>0</v>
      </c>
      <c r="DV663">
        <f>Drivers!DV339</f>
        <v>0</v>
      </c>
      <c r="DW663">
        <f>Drivers!DW339</f>
        <v>0</v>
      </c>
      <c r="DX663">
        <f>Drivers!DX339</f>
        <v>0</v>
      </c>
      <c r="DY663">
        <f>Drivers!DY339</f>
        <v>0</v>
      </c>
      <c r="DZ663">
        <f>Drivers!DZ339</f>
        <v>0</v>
      </c>
      <c r="EA663">
        <f>Drivers!EA339</f>
        <v>0</v>
      </c>
      <c r="EB663">
        <f>Drivers!EB339</f>
        <v>0</v>
      </c>
      <c r="EC663">
        <f>Drivers!EC339</f>
        <v>0</v>
      </c>
      <c r="ED663">
        <f>Drivers!ED339</f>
        <v>1.2999999999999999E-2</v>
      </c>
      <c r="EE663">
        <f>Drivers!EE339</f>
        <v>1.2999999999999999E-2</v>
      </c>
      <c r="EF663">
        <f>Drivers!EF339</f>
        <v>1.2999999999999999E-2</v>
      </c>
      <c r="EG663">
        <f>Drivers!EG339</f>
        <v>1.2999999999999999E-2</v>
      </c>
      <c r="EH663">
        <f>Drivers!EH339</f>
        <v>1.2999999999999999E-2</v>
      </c>
      <c r="EI663">
        <f>Drivers!EI339</f>
        <v>1.2999999999999999E-2</v>
      </c>
      <c r="EJ663">
        <f>Drivers!EJ339</f>
        <v>1.2999999999999999E-2</v>
      </c>
    </row>
    <row r="664" spans="1:140" hidden="1" outlineLevel="1">
      <c r="A664">
        <f>Drivers!A340</f>
        <v>0</v>
      </c>
      <c r="B664">
        <f>Drivers!B340</f>
        <v>0</v>
      </c>
      <c r="C664">
        <f>Drivers!C340</f>
        <v>0</v>
      </c>
      <c r="D664">
        <f>Drivers!D340</f>
        <v>0</v>
      </c>
      <c r="E664">
        <f>Drivers!E340</f>
        <v>0</v>
      </c>
      <c r="F664">
        <f>Drivers!F340</f>
        <v>0</v>
      </c>
      <c r="G664">
        <f>Drivers!G340</f>
        <v>0</v>
      </c>
      <c r="H664">
        <f>Drivers!H340</f>
        <v>0</v>
      </c>
      <c r="I664">
        <f>Drivers!I340</f>
        <v>0</v>
      </c>
      <c r="J664">
        <f>Drivers!J340</f>
        <v>0</v>
      </c>
      <c r="K664">
        <f>Drivers!K340</f>
        <v>0</v>
      </c>
      <c r="L664">
        <f>Drivers!L340</f>
        <v>0</v>
      </c>
      <c r="M664">
        <f>Drivers!M340</f>
        <v>0</v>
      </c>
      <c r="N664">
        <f>Drivers!N340</f>
        <v>0</v>
      </c>
      <c r="O664">
        <f>Drivers!O340</f>
        <v>0</v>
      </c>
      <c r="P664">
        <f>Drivers!P340</f>
        <v>0</v>
      </c>
      <c r="Q664">
        <f>Drivers!Q340</f>
        <v>0</v>
      </c>
      <c r="R664">
        <f>Drivers!R340</f>
        <v>0</v>
      </c>
      <c r="S664">
        <f>Drivers!S340</f>
        <v>0</v>
      </c>
      <c r="T664">
        <f>Drivers!T340</f>
        <v>0</v>
      </c>
      <c r="U664">
        <f>Drivers!U340</f>
        <v>0</v>
      </c>
      <c r="V664">
        <f>Drivers!V340</f>
        <v>0</v>
      </c>
      <c r="W664">
        <f>Drivers!W340</f>
        <v>0</v>
      </c>
      <c r="X664">
        <f>Drivers!X340</f>
        <v>0</v>
      </c>
      <c r="Y664">
        <f>Drivers!Y340</f>
        <v>0</v>
      </c>
      <c r="Z664">
        <f>Drivers!Z340</f>
        <v>0</v>
      </c>
      <c r="AA664">
        <f>Drivers!AA340</f>
        <v>0</v>
      </c>
      <c r="AB664">
        <f>Drivers!AB340</f>
        <v>0</v>
      </c>
      <c r="AC664">
        <f>Drivers!AC340</f>
        <v>0</v>
      </c>
      <c r="AD664">
        <f>Drivers!AD340</f>
        <v>0</v>
      </c>
      <c r="AE664">
        <f>Drivers!AE340</f>
        <v>0</v>
      </c>
      <c r="AF664">
        <f>Drivers!AF340</f>
        <v>0</v>
      </c>
      <c r="AG664">
        <f>Drivers!AG340</f>
        <v>0</v>
      </c>
      <c r="AH664">
        <f>Drivers!AH340</f>
        <v>0</v>
      </c>
      <c r="AI664">
        <f>Drivers!AI340</f>
        <v>0</v>
      </c>
      <c r="AJ664">
        <f>Drivers!AJ340</f>
        <v>0</v>
      </c>
      <c r="AK664">
        <f>Drivers!AK340</f>
        <v>0</v>
      </c>
      <c r="AL664">
        <f>Drivers!AL340</f>
        <v>0</v>
      </c>
      <c r="AM664">
        <f>Drivers!AM340</f>
        <v>0</v>
      </c>
      <c r="AN664">
        <f>Drivers!AN340</f>
        <v>0</v>
      </c>
      <c r="AO664">
        <f>Drivers!AO340</f>
        <v>0</v>
      </c>
      <c r="AP664">
        <f>Drivers!AP340</f>
        <v>0</v>
      </c>
      <c r="AQ664">
        <f>Drivers!AQ340</f>
        <v>0</v>
      </c>
      <c r="AR664">
        <f>Drivers!AR340</f>
        <v>0</v>
      </c>
      <c r="AS664">
        <f>Drivers!AS340</f>
        <v>0</v>
      </c>
      <c r="AT664">
        <f>Drivers!AT340</f>
        <v>0</v>
      </c>
      <c r="AU664">
        <f>Drivers!AU340</f>
        <v>0</v>
      </c>
      <c r="AV664">
        <f>Drivers!AV340</f>
        <v>0</v>
      </c>
      <c r="AW664">
        <f>Drivers!AW340</f>
        <v>0</v>
      </c>
      <c r="AX664">
        <f>Drivers!AX340</f>
        <v>0</v>
      </c>
      <c r="AY664">
        <f>Drivers!AY340</f>
        <v>0</v>
      </c>
      <c r="AZ664">
        <f>Drivers!AZ340</f>
        <v>0</v>
      </c>
      <c r="BA664">
        <f>Drivers!BA340</f>
        <v>0</v>
      </c>
      <c r="BB664">
        <f>Drivers!BB340</f>
        <v>0</v>
      </c>
      <c r="BC664">
        <f>Drivers!BC340</f>
        <v>0</v>
      </c>
      <c r="BD664">
        <f>Drivers!BD340</f>
        <v>0</v>
      </c>
      <c r="BE664">
        <f>Drivers!BE340</f>
        <v>0</v>
      </c>
      <c r="BF664">
        <f>Drivers!BF340</f>
        <v>0</v>
      </c>
      <c r="BG664">
        <f>Drivers!BG340</f>
        <v>0</v>
      </c>
      <c r="BH664">
        <f>Drivers!BH340</f>
        <v>0</v>
      </c>
      <c r="BI664">
        <f>Drivers!BI340</f>
        <v>0</v>
      </c>
      <c r="BJ664">
        <f>Drivers!BJ340</f>
        <v>0</v>
      </c>
      <c r="BK664">
        <f>Drivers!BK340</f>
        <v>0</v>
      </c>
      <c r="BL664">
        <f>Drivers!BL340</f>
        <v>0</v>
      </c>
      <c r="BM664">
        <f>Drivers!BM340</f>
        <v>0</v>
      </c>
      <c r="BN664">
        <f>Drivers!BN340</f>
        <v>0</v>
      </c>
      <c r="BO664">
        <f>Drivers!BO340</f>
        <v>0</v>
      </c>
      <c r="BP664">
        <f>Drivers!BP340</f>
        <v>0</v>
      </c>
      <c r="BQ664">
        <f>Drivers!BQ340</f>
        <v>0</v>
      </c>
      <c r="BR664">
        <f>Drivers!BR340</f>
        <v>0</v>
      </c>
      <c r="BS664">
        <f>Drivers!BS340</f>
        <v>0</v>
      </c>
      <c r="BT664">
        <f>Drivers!BT340</f>
        <v>0</v>
      </c>
      <c r="BU664">
        <f>Drivers!BU340</f>
        <v>0</v>
      </c>
      <c r="BV664">
        <f>Drivers!BV340</f>
        <v>0</v>
      </c>
      <c r="BW664">
        <f>Drivers!BW340</f>
        <v>0</v>
      </c>
      <c r="BX664">
        <f>Drivers!BX340</f>
        <v>0</v>
      </c>
      <c r="BY664">
        <f>Drivers!BY340</f>
        <v>0</v>
      </c>
      <c r="BZ664">
        <f>Drivers!BZ340</f>
        <v>0</v>
      </c>
      <c r="CA664">
        <f>Drivers!CA340</f>
        <v>0</v>
      </c>
      <c r="CB664">
        <f>Drivers!CB340</f>
        <v>0</v>
      </c>
      <c r="CC664">
        <f>Drivers!CC340</f>
        <v>0</v>
      </c>
      <c r="CD664">
        <f>Drivers!CD340</f>
        <v>0</v>
      </c>
      <c r="CE664">
        <f>Drivers!CE340</f>
        <v>0</v>
      </c>
      <c r="CF664">
        <f>Drivers!CF340</f>
        <v>0</v>
      </c>
      <c r="CG664">
        <f>Drivers!CG340</f>
        <v>0</v>
      </c>
      <c r="CH664">
        <f>Drivers!CH340</f>
        <v>0</v>
      </c>
      <c r="CI664">
        <f>Drivers!CI340</f>
        <v>0</v>
      </c>
      <c r="CJ664">
        <f>Drivers!CJ340</f>
        <v>0</v>
      </c>
      <c r="CK664">
        <f>Drivers!CK340</f>
        <v>0</v>
      </c>
      <c r="CL664">
        <f>Drivers!CL340</f>
        <v>0</v>
      </c>
      <c r="CM664">
        <f>Drivers!CM340</f>
        <v>0</v>
      </c>
      <c r="CN664">
        <f>Drivers!CN340</f>
        <v>0</v>
      </c>
      <c r="CO664">
        <f>Drivers!CO340</f>
        <v>0</v>
      </c>
      <c r="CP664">
        <f>Drivers!CP340</f>
        <v>0</v>
      </c>
      <c r="CQ664">
        <f>Drivers!CQ340</f>
        <v>0</v>
      </c>
      <c r="CR664">
        <f>Drivers!CR340</f>
        <v>0</v>
      </c>
      <c r="CS664">
        <f>Drivers!CS340</f>
        <v>0</v>
      </c>
      <c r="CT664">
        <f>Drivers!CT340</f>
        <v>0</v>
      </c>
      <c r="CU664">
        <f>Drivers!CU340</f>
        <v>0</v>
      </c>
      <c r="CV664">
        <f>Drivers!CV340</f>
        <v>0</v>
      </c>
      <c r="CW664">
        <f>Drivers!CW340</f>
        <v>0</v>
      </c>
      <c r="CX664">
        <f>Drivers!CX340</f>
        <v>0</v>
      </c>
      <c r="CY664">
        <f>Drivers!CY340</f>
        <v>0</v>
      </c>
      <c r="CZ664">
        <f>Drivers!CZ340</f>
        <v>0</v>
      </c>
      <c r="DA664">
        <f>Drivers!DA340</f>
        <v>0</v>
      </c>
      <c r="DB664">
        <f>Drivers!DB340</f>
        <v>0</v>
      </c>
      <c r="DC664">
        <f>Drivers!DC340</f>
        <v>0</v>
      </c>
      <c r="DD664">
        <f>Drivers!DD340</f>
        <v>0</v>
      </c>
      <c r="DE664">
        <f>Drivers!DE340</f>
        <v>0</v>
      </c>
      <c r="DF664">
        <f>Drivers!DF340</f>
        <v>0</v>
      </c>
      <c r="DG664">
        <f>Drivers!DG340</f>
        <v>0</v>
      </c>
      <c r="DH664">
        <f>Drivers!DH340</f>
        <v>0</v>
      </c>
      <c r="DI664">
        <f>Drivers!DI340</f>
        <v>0</v>
      </c>
      <c r="DJ664">
        <f>Drivers!DJ340</f>
        <v>0</v>
      </c>
      <c r="DK664">
        <f>Drivers!DK340</f>
        <v>0</v>
      </c>
      <c r="DL664">
        <f>Drivers!DL340</f>
        <v>0</v>
      </c>
      <c r="DM664">
        <f>Drivers!DM340</f>
        <v>0</v>
      </c>
      <c r="DN664">
        <f>Drivers!DN340</f>
        <v>0</v>
      </c>
      <c r="DO664">
        <f>Drivers!DO340</f>
        <v>0</v>
      </c>
      <c r="DP664">
        <f>Drivers!DP340</f>
        <v>0</v>
      </c>
      <c r="DQ664">
        <f>Drivers!DQ340</f>
        <v>0</v>
      </c>
      <c r="DR664">
        <f>Drivers!DR340</f>
        <v>0</v>
      </c>
      <c r="DS664">
        <f>Drivers!DS340</f>
        <v>0</v>
      </c>
      <c r="DT664">
        <f>Drivers!DT340</f>
        <v>0</v>
      </c>
      <c r="DU664">
        <f>Drivers!DU340</f>
        <v>0</v>
      </c>
      <c r="DV664">
        <f>Drivers!DV340</f>
        <v>0</v>
      </c>
      <c r="DW664">
        <f>Drivers!DW340</f>
        <v>0</v>
      </c>
      <c r="DX664">
        <f>Drivers!DX340</f>
        <v>0</v>
      </c>
      <c r="DY664">
        <f>Drivers!DY340</f>
        <v>0</v>
      </c>
      <c r="DZ664">
        <f>Drivers!DZ340</f>
        <v>0</v>
      </c>
      <c r="EA664">
        <f>Drivers!EA340</f>
        <v>0</v>
      </c>
      <c r="EB664">
        <f>Drivers!EB340</f>
        <v>0</v>
      </c>
      <c r="EC664">
        <f>Drivers!EC340</f>
        <v>0</v>
      </c>
      <c r="ED664">
        <f>Drivers!ED340</f>
        <v>0</v>
      </c>
      <c r="EE664">
        <f>Drivers!EE340</f>
        <v>0</v>
      </c>
      <c r="EF664">
        <f>Drivers!EF340</f>
        <v>0</v>
      </c>
      <c r="EG664">
        <f>Drivers!EG340</f>
        <v>0</v>
      </c>
      <c r="EH664">
        <f>Drivers!EH340</f>
        <v>0</v>
      </c>
      <c r="EI664">
        <f>Drivers!EI340</f>
        <v>0</v>
      </c>
      <c r="EJ664">
        <f>Drivers!EJ340</f>
        <v>0</v>
      </c>
    </row>
    <row r="665" spans="1:140" hidden="1" outlineLevel="1">
      <c r="A665">
        <f>Drivers!A341</f>
        <v>0</v>
      </c>
      <c r="B665">
        <f>Drivers!B341</f>
        <v>0</v>
      </c>
      <c r="C665">
        <f>Drivers!C341</f>
        <v>0</v>
      </c>
      <c r="D665">
        <f>Drivers!D341</f>
        <v>0</v>
      </c>
      <c r="E665">
        <f>Drivers!E341</f>
        <v>0</v>
      </c>
      <c r="F665">
        <f>Drivers!F341</f>
        <v>0</v>
      </c>
      <c r="G665">
        <f>Drivers!G341</f>
        <v>0</v>
      </c>
      <c r="H665">
        <f>Drivers!H341</f>
        <v>0</v>
      </c>
      <c r="I665" t="str">
        <f>Drivers!I341</f>
        <v>Advertising Spend</v>
      </c>
      <c r="J665">
        <f>Drivers!J341</f>
        <v>0</v>
      </c>
      <c r="K665">
        <f>Drivers!K341</f>
        <v>0</v>
      </c>
      <c r="L665">
        <f>Drivers!L341</f>
        <v>0</v>
      </c>
      <c r="M665">
        <f>Drivers!M341</f>
        <v>0</v>
      </c>
      <c r="N665">
        <f>Drivers!N341</f>
        <v>0</v>
      </c>
      <c r="O665">
        <f>Drivers!O341</f>
        <v>0</v>
      </c>
      <c r="P665">
        <f>Drivers!P341</f>
        <v>0</v>
      </c>
      <c r="Q665">
        <f>Drivers!Q341</f>
        <v>0</v>
      </c>
      <c r="R665">
        <f>Drivers!R341</f>
        <v>0</v>
      </c>
      <c r="S665">
        <f>Drivers!S341</f>
        <v>0</v>
      </c>
      <c r="T665">
        <f>Drivers!T341</f>
        <v>0</v>
      </c>
      <c r="U665">
        <f>Drivers!U341</f>
        <v>0</v>
      </c>
      <c r="V665">
        <f>Drivers!V341</f>
        <v>0</v>
      </c>
      <c r="W665">
        <f>Drivers!W341</f>
        <v>0</v>
      </c>
      <c r="X665">
        <f>Drivers!X341</f>
        <v>0</v>
      </c>
      <c r="Y665">
        <f>Drivers!Y341</f>
        <v>0</v>
      </c>
      <c r="Z665">
        <f>Drivers!Z341</f>
        <v>0</v>
      </c>
      <c r="AA665">
        <f>Drivers!AA341</f>
        <v>0</v>
      </c>
      <c r="AB665">
        <f>Drivers!AB341</f>
        <v>0</v>
      </c>
      <c r="AC665">
        <f>Drivers!AC341</f>
        <v>0</v>
      </c>
      <c r="AD665">
        <f>Drivers!AD341</f>
        <v>0</v>
      </c>
      <c r="AE665">
        <f>Drivers!AE341</f>
        <v>0</v>
      </c>
      <c r="AF665">
        <f>Drivers!AF341</f>
        <v>0</v>
      </c>
      <c r="AG665">
        <f>Drivers!AG341</f>
        <v>0</v>
      </c>
      <c r="AH665">
        <f>Drivers!AH341</f>
        <v>0</v>
      </c>
      <c r="AI665">
        <f>Drivers!AI341</f>
        <v>0</v>
      </c>
      <c r="AJ665">
        <f>Drivers!AJ341</f>
        <v>0</v>
      </c>
      <c r="AK665">
        <f>Drivers!AK341</f>
        <v>0</v>
      </c>
      <c r="AL665">
        <f>Drivers!AL341</f>
        <v>0</v>
      </c>
      <c r="AM665">
        <f>Drivers!AM341</f>
        <v>0</v>
      </c>
      <c r="AN665">
        <f>Drivers!AN341</f>
        <v>0</v>
      </c>
      <c r="AO665">
        <f>Drivers!AO341</f>
        <v>0</v>
      </c>
      <c r="AP665">
        <f>Drivers!AP341</f>
        <v>0</v>
      </c>
      <c r="AQ665">
        <f>Drivers!AQ341</f>
        <v>0</v>
      </c>
      <c r="AR665">
        <f>Drivers!AR341</f>
        <v>0</v>
      </c>
      <c r="AS665">
        <f>Drivers!AS341</f>
        <v>0</v>
      </c>
      <c r="AT665">
        <f>Drivers!AT341</f>
        <v>0</v>
      </c>
      <c r="AU665">
        <f>Drivers!AU341</f>
        <v>0</v>
      </c>
      <c r="AV665">
        <f>Drivers!AV341</f>
        <v>0</v>
      </c>
      <c r="AW665">
        <f>Drivers!AW341</f>
        <v>0</v>
      </c>
      <c r="AX665">
        <f>Drivers!AX341</f>
        <v>0</v>
      </c>
      <c r="AY665">
        <f>Drivers!AY341</f>
        <v>0</v>
      </c>
      <c r="AZ665">
        <f>Drivers!AZ341</f>
        <v>0</v>
      </c>
      <c r="BA665">
        <f>Drivers!BA341</f>
        <v>0</v>
      </c>
      <c r="BB665">
        <f>Drivers!BB341</f>
        <v>0</v>
      </c>
      <c r="BC665">
        <f>Drivers!BC341</f>
        <v>0</v>
      </c>
      <c r="BD665">
        <f>Drivers!BD341</f>
        <v>0</v>
      </c>
      <c r="BE665">
        <f>Drivers!BE341</f>
        <v>0</v>
      </c>
      <c r="BF665">
        <f>Drivers!BF341</f>
        <v>0</v>
      </c>
      <c r="BG665">
        <f>Drivers!BG341</f>
        <v>0</v>
      </c>
      <c r="BH665">
        <f>Drivers!BH341</f>
        <v>0</v>
      </c>
      <c r="BI665">
        <f>Drivers!BI341</f>
        <v>0</v>
      </c>
      <c r="BJ665">
        <f>Drivers!BJ341</f>
        <v>0</v>
      </c>
      <c r="BK665">
        <f>Drivers!BK341</f>
        <v>0</v>
      </c>
      <c r="BL665">
        <f>Drivers!BL341</f>
        <v>0</v>
      </c>
      <c r="BM665">
        <f>Drivers!BM341</f>
        <v>0</v>
      </c>
      <c r="BN665">
        <f>Drivers!BN341</f>
        <v>0</v>
      </c>
      <c r="BO665">
        <f>Drivers!BO341</f>
        <v>0</v>
      </c>
      <c r="BP665">
        <f>Drivers!BP341</f>
        <v>0</v>
      </c>
      <c r="BQ665">
        <f>Drivers!BQ341</f>
        <v>0</v>
      </c>
      <c r="BR665">
        <f>Drivers!BR341</f>
        <v>0</v>
      </c>
      <c r="BS665">
        <f>Drivers!BS341</f>
        <v>0</v>
      </c>
      <c r="BT665">
        <f>Drivers!BT341</f>
        <v>0</v>
      </c>
      <c r="BU665">
        <f>Drivers!BU341</f>
        <v>0</v>
      </c>
      <c r="BV665">
        <f>Drivers!BV341</f>
        <v>0</v>
      </c>
      <c r="BW665">
        <f>Drivers!BW341</f>
        <v>0</v>
      </c>
      <c r="BX665">
        <f>Drivers!BX341</f>
        <v>0</v>
      </c>
      <c r="BY665">
        <f>Drivers!BY341</f>
        <v>0</v>
      </c>
      <c r="BZ665">
        <f>Drivers!BZ341</f>
        <v>0</v>
      </c>
      <c r="CA665">
        <f>Drivers!CA341</f>
        <v>0</v>
      </c>
      <c r="CB665">
        <f>Drivers!CB341</f>
        <v>0</v>
      </c>
      <c r="CC665">
        <f>Drivers!CC341</f>
        <v>0</v>
      </c>
      <c r="CD665">
        <f>Drivers!CD341</f>
        <v>0</v>
      </c>
      <c r="CE665">
        <f>Drivers!CE341</f>
        <v>0</v>
      </c>
      <c r="CF665">
        <f>Drivers!CF341</f>
        <v>0</v>
      </c>
      <c r="CG665">
        <f>Drivers!CG341</f>
        <v>0</v>
      </c>
      <c r="CH665">
        <f>Drivers!CH341</f>
        <v>0</v>
      </c>
      <c r="CI665">
        <f>Drivers!CI341</f>
        <v>0</v>
      </c>
      <c r="CJ665">
        <f>Drivers!CJ341</f>
        <v>0</v>
      </c>
      <c r="CK665">
        <f>Drivers!CK341</f>
        <v>0</v>
      </c>
      <c r="CL665">
        <f>Drivers!CL341</f>
        <v>0</v>
      </c>
      <c r="CM665">
        <f>Drivers!CM341</f>
        <v>0</v>
      </c>
      <c r="CN665">
        <f>Drivers!CN341</f>
        <v>0</v>
      </c>
      <c r="CO665">
        <f>Drivers!CO341</f>
        <v>0</v>
      </c>
      <c r="CP665">
        <f>Drivers!CP341</f>
        <v>0</v>
      </c>
      <c r="CQ665">
        <f>Drivers!CQ341</f>
        <v>0</v>
      </c>
      <c r="CR665">
        <f>Drivers!CR341</f>
        <v>0</v>
      </c>
      <c r="CS665">
        <f>Drivers!CS341</f>
        <v>0</v>
      </c>
      <c r="CT665">
        <f>Drivers!CT341</f>
        <v>0</v>
      </c>
      <c r="CU665">
        <f>Drivers!CU341</f>
        <v>0</v>
      </c>
      <c r="CV665">
        <f>Drivers!CV341</f>
        <v>0</v>
      </c>
      <c r="CW665">
        <f>Drivers!CW341</f>
        <v>0</v>
      </c>
      <c r="CX665">
        <f>Drivers!CX341</f>
        <v>0</v>
      </c>
      <c r="CY665">
        <f>Drivers!CY341</f>
        <v>0</v>
      </c>
      <c r="CZ665">
        <f>Drivers!CZ341</f>
        <v>0</v>
      </c>
      <c r="DA665">
        <f>Drivers!DA341</f>
        <v>0</v>
      </c>
      <c r="DB665">
        <f>Drivers!DB341</f>
        <v>0</v>
      </c>
      <c r="DC665">
        <f>Drivers!DC341</f>
        <v>0</v>
      </c>
      <c r="DD665">
        <f>Drivers!DD341</f>
        <v>0</v>
      </c>
      <c r="DE665">
        <f>Drivers!DE341</f>
        <v>0</v>
      </c>
      <c r="DF665">
        <f>Drivers!DF341</f>
        <v>0</v>
      </c>
      <c r="DG665">
        <f>Drivers!DG341</f>
        <v>0</v>
      </c>
      <c r="DH665">
        <f>Drivers!DH341</f>
        <v>0</v>
      </c>
      <c r="DI665">
        <f>Drivers!DI341</f>
        <v>0</v>
      </c>
      <c r="DJ665">
        <f>Drivers!DJ341</f>
        <v>0</v>
      </c>
      <c r="DK665">
        <f>Drivers!DK341</f>
        <v>0</v>
      </c>
      <c r="DL665">
        <f>Drivers!DL341</f>
        <v>0</v>
      </c>
      <c r="DM665">
        <f>Drivers!DM341</f>
        <v>0</v>
      </c>
      <c r="DN665">
        <f>Drivers!DN341</f>
        <v>0</v>
      </c>
      <c r="DO665">
        <f>Drivers!DO341</f>
        <v>0</v>
      </c>
      <c r="DP665">
        <f>Drivers!DP341</f>
        <v>0</v>
      </c>
      <c r="DQ665">
        <f>Drivers!DQ341</f>
        <v>0</v>
      </c>
      <c r="DR665">
        <f>Drivers!DR341</f>
        <v>0</v>
      </c>
      <c r="DS665">
        <f>Drivers!DS341</f>
        <v>0</v>
      </c>
      <c r="DT665">
        <f>Drivers!DT341</f>
        <v>0</v>
      </c>
      <c r="DU665">
        <f>Drivers!DU341</f>
        <v>0</v>
      </c>
      <c r="DV665">
        <f>Drivers!DV341</f>
        <v>0</v>
      </c>
      <c r="DW665">
        <f>Drivers!DW341</f>
        <v>11.1</v>
      </c>
      <c r="DX665">
        <f>Drivers!DX341</f>
        <v>38.700000000000003</v>
      </c>
      <c r="DY665">
        <f>Drivers!DY341</f>
        <v>73.099999999999994</v>
      </c>
      <c r="DZ665">
        <f>Drivers!DZ341</f>
        <v>103.4</v>
      </c>
      <c r="EA665">
        <f>Drivers!EA341</f>
        <v>120.2</v>
      </c>
      <c r="EB665">
        <f>Drivers!EB341</f>
        <v>156.5</v>
      </c>
      <c r="EC665">
        <f>Drivers!EC341</f>
        <v>187.79999999999998</v>
      </c>
      <c r="ED665">
        <f>Drivers!ED341</f>
        <v>210.33600000000001</v>
      </c>
      <c r="EE665">
        <f>Drivers!EE341</f>
        <v>235.57632000000004</v>
      </c>
      <c r="EF665">
        <f>Drivers!EF341</f>
        <v>259.13395200000008</v>
      </c>
      <c r="EG665">
        <f>Drivers!EG341</f>
        <v>279.86466816000012</v>
      </c>
      <c r="EH665">
        <f>Drivers!EH341</f>
        <v>296.65654824960012</v>
      </c>
      <c r="EI665">
        <f>Drivers!EI341</f>
        <v>314.45594114457612</v>
      </c>
      <c r="EJ665">
        <f>Drivers!EJ341</f>
        <v>330.17873820180495</v>
      </c>
    </row>
    <row r="666" spans="1:140" hidden="1" outlineLevel="1">
      <c r="A666">
        <f>Drivers!A342</f>
        <v>0</v>
      </c>
      <c r="B666">
        <f>Drivers!B342</f>
        <v>0</v>
      </c>
      <c r="C666">
        <f>Drivers!C342</f>
        <v>0</v>
      </c>
      <c r="D666">
        <f>Drivers!D342</f>
        <v>0</v>
      </c>
      <c r="E666">
        <f>Drivers!E342</f>
        <v>0</v>
      </c>
      <c r="F666">
        <f>Drivers!F342</f>
        <v>0</v>
      </c>
      <c r="G666">
        <f>Drivers!G342</f>
        <v>0</v>
      </c>
      <c r="H666">
        <f>Drivers!H342</f>
        <v>0</v>
      </c>
      <c r="I666" t="str">
        <f>Drivers!I342</f>
        <v>as % of revenue</v>
      </c>
      <c r="J666">
        <f>Drivers!J342</f>
        <v>0</v>
      </c>
      <c r="K666">
        <f>Drivers!K342</f>
        <v>0</v>
      </c>
      <c r="L666">
        <f>Drivers!L342</f>
        <v>0</v>
      </c>
      <c r="M666">
        <f>Drivers!M342</f>
        <v>0</v>
      </c>
      <c r="N666">
        <f>Drivers!N342</f>
        <v>0</v>
      </c>
      <c r="O666">
        <f>Drivers!O342</f>
        <v>0</v>
      </c>
      <c r="P666">
        <f>Drivers!P342</f>
        <v>0</v>
      </c>
      <c r="Q666">
        <f>Drivers!Q342</f>
        <v>0</v>
      </c>
      <c r="R666">
        <f>Drivers!R342</f>
        <v>0</v>
      </c>
      <c r="S666">
        <f>Drivers!S342</f>
        <v>0</v>
      </c>
      <c r="T666">
        <f>Drivers!T342</f>
        <v>0</v>
      </c>
      <c r="U666">
        <f>Drivers!U342</f>
        <v>0</v>
      </c>
      <c r="V666">
        <f>Drivers!V342</f>
        <v>0</v>
      </c>
      <c r="W666">
        <f>Drivers!W342</f>
        <v>0</v>
      </c>
      <c r="X666">
        <f>Drivers!X342</f>
        <v>0</v>
      </c>
      <c r="Y666">
        <f>Drivers!Y342</f>
        <v>0</v>
      </c>
      <c r="Z666">
        <f>Drivers!Z342</f>
        <v>0</v>
      </c>
      <c r="AA666">
        <f>Drivers!AA342</f>
        <v>0</v>
      </c>
      <c r="AB666">
        <f>Drivers!AB342</f>
        <v>0</v>
      </c>
      <c r="AC666">
        <f>Drivers!AC342</f>
        <v>0</v>
      </c>
      <c r="AD666">
        <f>Drivers!AD342</f>
        <v>0</v>
      </c>
      <c r="AE666">
        <f>Drivers!AE342</f>
        <v>0</v>
      </c>
      <c r="AF666">
        <f>Drivers!AF342</f>
        <v>0</v>
      </c>
      <c r="AG666">
        <f>Drivers!AG342</f>
        <v>0</v>
      </c>
      <c r="AH666">
        <f>Drivers!AH342</f>
        <v>0</v>
      </c>
      <c r="AI666">
        <f>Drivers!AI342</f>
        <v>0</v>
      </c>
      <c r="AJ666">
        <f>Drivers!AJ342</f>
        <v>0</v>
      </c>
      <c r="AK666">
        <f>Drivers!AK342</f>
        <v>0</v>
      </c>
      <c r="AL666">
        <f>Drivers!AL342</f>
        <v>0</v>
      </c>
      <c r="AM666">
        <f>Drivers!AM342</f>
        <v>0</v>
      </c>
      <c r="AN666">
        <f>Drivers!AN342</f>
        <v>0</v>
      </c>
      <c r="AO666">
        <f>Drivers!AO342</f>
        <v>0</v>
      </c>
      <c r="AP666">
        <f>Drivers!AP342</f>
        <v>0</v>
      </c>
      <c r="AQ666">
        <f>Drivers!AQ342</f>
        <v>0</v>
      </c>
      <c r="AR666">
        <f>Drivers!AR342</f>
        <v>0</v>
      </c>
      <c r="AS666">
        <f>Drivers!AS342</f>
        <v>0</v>
      </c>
      <c r="AT666">
        <f>Drivers!AT342</f>
        <v>0</v>
      </c>
      <c r="AU666">
        <f>Drivers!AU342</f>
        <v>0</v>
      </c>
      <c r="AV666">
        <f>Drivers!AV342</f>
        <v>0</v>
      </c>
      <c r="AW666">
        <f>Drivers!AW342</f>
        <v>0</v>
      </c>
      <c r="AX666">
        <f>Drivers!AX342</f>
        <v>0</v>
      </c>
      <c r="AY666">
        <f>Drivers!AY342</f>
        <v>0</v>
      </c>
      <c r="AZ666">
        <f>Drivers!AZ342</f>
        <v>0</v>
      </c>
      <c r="BA666">
        <f>Drivers!BA342</f>
        <v>0</v>
      </c>
      <c r="BB666">
        <f>Drivers!BB342</f>
        <v>0</v>
      </c>
      <c r="BC666">
        <f>Drivers!BC342</f>
        <v>0</v>
      </c>
      <c r="BD666">
        <f>Drivers!BD342</f>
        <v>0</v>
      </c>
      <c r="BE666">
        <f>Drivers!BE342</f>
        <v>0</v>
      </c>
      <c r="BF666">
        <f>Drivers!BF342</f>
        <v>0</v>
      </c>
      <c r="BG666">
        <f>Drivers!BG342</f>
        <v>0</v>
      </c>
      <c r="BH666">
        <f>Drivers!BH342</f>
        <v>0</v>
      </c>
      <c r="BI666">
        <f>Drivers!BI342</f>
        <v>0</v>
      </c>
      <c r="BJ666">
        <f>Drivers!BJ342</f>
        <v>0</v>
      </c>
      <c r="BK666">
        <f>Drivers!BK342</f>
        <v>0</v>
      </c>
      <c r="BL666">
        <f>Drivers!BL342</f>
        <v>0</v>
      </c>
      <c r="BM666">
        <f>Drivers!BM342</f>
        <v>0</v>
      </c>
      <c r="BN666">
        <f>Drivers!BN342</f>
        <v>0</v>
      </c>
      <c r="BO666">
        <f>Drivers!BO342</f>
        <v>0</v>
      </c>
      <c r="BP666">
        <f>Drivers!BP342</f>
        <v>0</v>
      </c>
      <c r="BQ666">
        <f>Drivers!BQ342</f>
        <v>0</v>
      </c>
      <c r="BR666">
        <f>Drivers!BR342</f>
        <v>0</v>
      </c>
      <c r="BS666">
        <f>Drivers!BS342</f>
        <v>0</v>
      </c>
      <c r="BT666">
        <f>Drivers!BT342</f>
        <v>0</v>
      </c>
      <c r="BU666">
        <f>Drivers!BU342</f>
        <v>0</v>
      </c>
      <c r="BV666">
        <f>Drivers!BV342</f>
        <v>0</v>
      </c>
      <c r="BW666">
        <f>Drivers!BW342</f>
        <v>0</v>
      </c>
      <c r="BX666">
        <f>Drivers!BX342</f>
        <v>0</v>
      </c>
      <c r="BY666">
        <f>Drivers!BY342</f>
        <v>0</v>
      </c>
      <c r="BZ666">
        <f>Drivers!BZ342</f>
        <v>0</v>
      </c>
      <c r="CA666">
        <f>Drivers!CA342</f>
        <v>0</v>
      </c>
      <c r="CB666">
        <f>Drivers!CB342</f>
        <v>0</v>
      </c>
      <c r="CC666">
        <f>Drivers!CC342</f>
        <v>0</v>
      </c>
      <c r="CD666">
        <f>Drivers!CD342</f>
        <v>0</v>
      </c>
      <c r="CE666">
        <f>Drivers!CE342</f>
        <v>0</v>
      </c>
      <c r="CF666">
        <f>Drivers!CF342</f>
        <v>0</v>
      </c>
      <c r="CG666">
        <f>Drivers!CG342</f>
        <v>0</v>
      </c>
      <c r="CH666">
        <f>Drivers!CH342</f>
        <v>0</v>
      </c>
      <c r="CI666">
        <f>Drivers!CI342</f>
        <v>0</v>
      </c>
      <c r="CJ666">
        <f>Drivers!CJ342</f>
        <v>0</v>
      </c>
      <c r="CK666">
        <f>Drivers!CK342</f>
        <v>0</v>
      </c>
      <c r="CL666">
        <f>Drivers!CL342</f>
        <v>0</v>
      </c>
      <c r="CM666">
        <f>Drivers!CM342</f>
        <v>0</v>
      </c>
      <c r="CN666">
        <f>Drivers!CN342</f>
        <v>0</v>
      </c>
      <c r="CO666">
        <f>Drivers!CO342</f>
        <v>0</v>
      </c>
      <c r="CP666">
        <f>Drivers!CP342</f>
        <v>0</v>
      </c>
      <c r="CQ666">
        <f>Drivers!CQ342</f>
        <v>0</v>
      </c>
      <c r="CR666">
        <f>Drivers!CR342</f>
        <v>0</v>
      </c>
      <c r="CS666">
        <f>Drivers!CS342</f>
        <v>0</v>
      </c>
      <c r="CT666">
        <f>Drivers!CT342</f>
        <v>0</v>
      </c>
      <c r="CU666">
        <f>Drivers!CU342</f>
        <v>0</v>
      </c>
      <c r="CV666">
        <f>Drivers!CV342</f>
        <v>0</v>
      </c>
      <c r="CW666">
        <f>Drivers!CW342</f>
        <v>0</v>
      </c>
      <c r="CX666">
        <f>Drivers!CX342</f>
        <v>0</v>
      </c>
      <c r="CY666">
        <f>Drivers!CY342</f>
        <v>0</v>
      </c>
      <c r="CZ666">
        <f>Drivers!CZ342</f>
        <v>0</v>
      </c>
      <c r="DA666">
        <f>Drivers!DA342</f>
        <v>0</v>
      </c>
      <c r="DB666">
        <f>Drivers!DB342</f>
        <v>0</v>
      </c>
      <c r="DC666">
        <f>Drivers!DC342</f>
        <v>0</v>
      </c>
      <c r="DD666">
        <f>Drivers!DD342</f>
        <v>0</v>
      </c>
      <c r="DE666">
        <f>Drivers!DE342</f>
        <v>0</v>
      </c>
      <c r="DF666">
        <f>Drivers!DF342</f>
        <v>0</v>
      </c>
      <c r="DG666">
        <f>Drivers!DG342</f>
        <v>0</v>
      </c>
      <c r="DH666">
        <f>Drivers!DH342</f>
        <v>0</v>
      </c>
      <c r="DI666">
        <f>Drivers!DI342</f>
        <v>0</v>
      </c>
      <c r="DJ666">
        <f>Drivers!DJ342</f>
        <v>0</v>
      </c>
      <c r="DK666">
        <f>Drivers!DK342</f>
        <v>0</v>
      </c>
      <c r="DL666">
        <f>Drivers!DL342</f>
        <v>0</v>
      </c>
      <c r="DM666">
        <f>Drivers!DM342</f>
        <v>0</v>
      </c>
      <c r="DN666">
        <f>Drivers!DN342</f>
        <v>0</v>
      </c>
      <c r="DO666">
        <f>Drivers!DO342</f>
        <v>0</v>
      </c>
      <c r="DP666">
        <f>Drivers!DP342</f>
        <v>0</v>
      </c>
      <c r="DQ666">
        <f>Drivers!DQ342</f>
        <v>0</v>
      </c>
      <c r="DR666">
        <f>Drivers!DR342</f>
        <v>0</v>
      </c>
      <c r="DS666">
        <f>Drivers!DS342</f>
        <v>0</v>
      </c>
      <c r="DT666">
        <f>Drivers!DT342</f>
        <v>0</v>
      </c>
      <c r="DU666">
        <f>Drivers!DU342</f>
        <v>0</v>
      </c>
      <c r="DV666">
        <f>Drivers!DV342</f>
        <v>0</v>
      </c>
      <c r="DW666">
        <f>Drivers!DW342</f>
        <v>9.4993581514762504E-2</v>
      </c>
      <c r="DX666">
        <f>Drivers!DX342</f>
        <v>0.19590473056771876</v>
      </c>
      <c r="DY666">
        <f>Drivers!DY342</f>
        <v>0.2243067509888215</v>
      </c>
      <c r="DZ666">
        <f>Drivers!DZ342</f>
        <v>0.14429803296861743</v>
      </c>
      <c r="EA666">
        <f>Drivers!EA342</f>
        <v>0.14198152822680191</v>
      </c>
      <c r="EB666">
        <f>Drivers!EB342</f>
        <v>0.14533884847055242</v>
      </c>
      <c r="EC666">
        <f>Drivers!EC342</f>
        <v>0.14254126544764695</v>
      </c>
      <c r="ED666">
        <f>Drivers!ED342</f>
        <v>0.13586492225076044</v>
      </c>
      <c r="EE666">
        <f>Drivers!EE342</f>
        <v>0.13169096048475493</v>
      </c>
      <c r="EF666">
        <f>Drivers!EF342</f>
        <v>0.12715231588932313</v>
      </c>
      <c r="EG666">
        <f>Drivers!EG342</f>
        <v>0.12158342833610948</v>
      </c>
      <c r="EH666">
        <f>Drivers!EH342</f>
        <v>0.11480071959817602</v>
      </c>
      <c r="EI666">
        <f>Drivers!EI342</f>
        <v>0.11013291714321571</v>
      </c>
      <c r="EJ666">
        <f>Drivers!EJ342</f>
        <v>0.10502211929961378</v>
      </c>
    </row>
    <row r="667" spans="1:140" hidden="1" outlineLevel="1">
      <c r="A667">
        <f>Drivers!A345</f>
        <v>0</v>
      </c>
      <c r="B667">
        <f>Drivers!B345</f>
        <v>0</v>
      </c>
      <c r="C667">
        <f>Drivers!C345</f>
        <v>0</v>
      </c>
      <c r="D667">
        <f>Drivers!D345</f>
        <v>0</v>
      </c>
      <c r="E667">
        <f>Drivers!E345</f>
        <v>0</v>
      </c>
      <c r="F667">
        <f>Drivers!F345</f>
        <v>0</v>
      </c>
      <c r="G667">
        <f>Drivers!G345</f>
        <v>0</v>
      </c>
      <c r="H667">
        <f>Drivers!H345</f>
        <v>0</v>
      </c>
      <c r="I667" t="str">
        <f>Drivers!I345</f>
        <v>Trulia Advertising Spend</v>
      </c>
      <c r="J667">
        <f>Drivers!J345</f>
        <v>0</v>
      </c>
      <c r="K667">
        <f>Drivers!K345</f>
        <v>0</v>
      </c>
      <c r="L667">
        <f>Drivers!L345</f>
        <v>0</v>
      </c>
      <c r="M667">
        <f>Drivers!M345</f>
        <v>0</v>
      </c>
      <c r="N667">
        <f>Drivers!N345</f>
        <v>0</v>
      </c>
      <c r="O667">
        <f>Drivers!O345</f>
        <v>0</v>
      </c>
      <c r="P667">
        <f>Drivers!P345</f>
        <v>0</v>
      </c>
      <c r="Q667">
        <f>Drivers!Q345</f>
        <v>0</v>
      </c>
      <c r="R667">
        <f>Drivers!R345</f>
        <v>0</v>
      </c>
      <c r="S667">
        <f>Drivers!S345</f>
        <v>0</v>
      </c>
      <c r="T667">
        <f>Drivers!T345</f>
        <v>0</v>
      </c>
      <c r="U667">
        <f>Drivers!U345</f>
        <v>0</v>
      </c>
      <c r="V667">
        <f>Drivers!V345</f>
        <v>0</v>
      </c>
      <c r="W667">
        <f>Drivers!W345</f>
        <v>0</v>
      </c>
      <c r="X667">
        <f>Drivers!X345</f>
        <v>0</v>
      </c>
      <c r="Y667">
        <f>Drivers!Y345</f>
        <v>0</v>
      </c>
      <c r="Z667">
        <f>Drivers!Z345</f>
        <v>0</v>
      </c>
      <c r="AA667">
        <f>Drivers!AA345</f>
        <v>0</v>
      </c>
      <c r="AB667">
        <f>Drivers!AB345</f>
        <v>0</v>
      </c>
      <c r="AC667">
        <f>Drivers!AC345</f>
        <v>0</v>
      </c>
      <c r="AD667">
        <f>Drivers!AD345</f>
        <v>0</v>
      </c>
      <c r="AE667">
        <f>Drivers!AE345</f>
        <v>0</v>
      </c>
      <c r="AF667">
        <f>Drivers!AF345</f>
        <v>0</v>
      </c>
      <c r="AG667">
        <f>Drivers!AG345</f>
        <v>0</v>
      </c>
      <c r="AH667">
        <f>Drivers!AH345</f>
        <v>0</v>
      </c>
      <c r="AI667">
        <f>Drivers!AI345</f>
        <v>0</v>
      </c>
      <c r="AJ667">
        <f>Drivers!AJ345</f>
        <v>0</v>
      </c>
      <c r="AK667">
        <f>Drivers!AK345</f>
        <v>0</v>
      </c>
      <c r="AL667">
        <f>Drivers!AL345</f>
        <v>0</v>
      </c>
      <c r="AM667">
        <f>Drivers!AM345</f>
        <v>0</v>
      </c>
      <c r="AN667">
        <f>Drivers!AN345</f>
        <v>0</v>
      </c>
      <c r="AO667">
        <f>Drivers!AO345</f>
        <v>0</v>
      </c>
      <c r="AP667">
        <f>Drivers!AP345</f>
        <v>0</v>
      </c>
      <c r="AQ667">
        <f>Drivers!AQ345</f>
        <v>0</v>
      </c>
      <c r="AR667">
        <f>Drivers!AR345</f>
        <v>0</v>
      </c>
      <c r="AS667">
        <f>Drivers!AS345</f>
        <v>0</v>
      </c>
      <c r="AT667">
        <f>Drivers!AT345</f>
        <v>0</v>
      </c>
      <c r="AU667">
        <f>Drivers!AU345</f>
        <v>0</v>
      </c>
      <c r="AV667">
        <f>Drivers!AV345</f>
        <v>0</v>
      </c>
      <c r="AW667">
        <f>Drivers!AW345</f>
        <v>0</v>
      </c>
      <c r="AX667">
        <f>Drivers!AX345</f>
        <v>0</v>
      </c>
      <c r="AY667">
        <f>Drivers!AY345</f>
        <v>0</v>
      </c>
      <c r="AZ667">
        <f>Drivers!AZ345</f>
        <v>0</v>
      </c>
      <c r="BA667">
        <f>Drivers!BA345</f>
        <v>0</v>
      </c>
      <c r="BB667">
        <f>Drivers!BB345</f>
        <v>0</v>
      </c>
      <c r="BC667">
        <f>Drivers!BC345</f>
        <v>0</v>
      </c>
      <c r="BD667">
        <f>Drivers!BD345</f>
        <v>0</v>
      </c>
      <c r="BE667">
        <f>Drivers!BE345</f>
        <v>0</v>
      </c>
      <c r="BF667">
        <f>Drivers!BF345</f>
        <v>0</v>
      </c>
      <c r="BG667">
        <f>Drivers!BG345</f>
        <v>0</v>
      </c>
      <c r="BH667">
        <f>Drivers!BH345</f>
        <v>0</v>
      </c>
      <c r="BI667">
        <f>Drivers!BI345</f>
        <v>0</v>
      </c>
      <c r="BJ667">
        <f>Drivers!BJ345</f>
        <v>0</v>
      </c>
      <c r="BK667">
        <f>Drivers!BK345</f>
        <v>0</v>
      </c>
      <c r="BL667">
        <f>Drivers!BL345</f>
        <v>0</v>
      </c>
      <c r="BM667">
        <f>Drivers!BM345</f>
        <v>0</v>
      </c>
      <c r="BN667">
        <f>Drivers!BN345</f>
        <v>0</v>
      </c>
      <c r="BO667">
        <f>Drivers!BO345</f>
        <v>0</v>
      </c>
      <c r="BP667">
        <f>Drivers!BP345</f>
        <v>0</v>
      </c>
      <c r="BQ667">
        <f>Drivers!BQ345</f>
        <v>0</v>
      </c>
      <c r="BR667">
        <f>Drivers!BR345</f>
        <v>0</v>
      </c>
      <c r="BS667">
        <f>Drivers!BS345</f>
        <v>0</v>
      </c>
      <c r="BT667">
        <f>Drivers!BT345</f>
        <v>0</v>
      </c>
      <c r="BU667">
        <f>Drivers!BU345</f>
        <v>0</v>
      </c>
      <c r="BV667">
        <f>Drivers!BV345</f>
        <v>0</v>
      </c>
      <c r="BW667">
        <f>Drivers!BW345</f>
        <v>0</v>
      </c>
      <c r="BX667">
        <f>Drivers!BX345</f>
        <v>0</v>
      </c>
      <c r="BY667">
        <f>Drivers!BY345</f>
        <v>0</v>
      </c>
      <c r="BZ667">
        <f>Drivers!BZ345</f>
        <v>0</v>
      </c>
      <c r="CA667">
        <f>Drivers!CA345</f>
        <v>0</v>
      </c>
      <c r="CB667">
        <f>Drivers!CB345</f>
        <v>0</v>
      </c>
      <c r="CC667">
        <f>Drivers!CC345</f>
        <v>0</v>
      </c>
      <c r="CD667">
        <f>Drivers!CD345</f>
        <v>0</v>
      </c>
      <c r="CE667">
        <f>Drivers!CE345</f>
        <v>0</v>
      </c>
      <c r="CF667">
        <f>Drivers!CF345</f>
        <v>0</v>
      </c>
      <c r="CG667">
        <f>Drivers!CG345</f>
        <v>0</v>
      </c>
      <c r="CH667">
        <f>Drivers!CH345</f>
        <v>0</v>
      </c>
      <c r="CI667">
        <f>Drivers!CI345</f>
        <v>0</v>
      </c>
      <c r="CJ667">
        <f>Drivers!CJ345</f>
        <v>0</v>
      </c>
      <c r="CK667">
        <f>Drivers!CK345</f>
        <v>0</v>
      </c>
      <c r="CL667">
        <f>Drivers!CL345</f>
        <v>0</v>
      </c>
      <c r="CM667">
        <f>Drivers!CM345</f>
        <v>0</v>
      </c>
      <c r="CN667">
        <f>Drivers!CN345</f>
        <v>0</v>
      </c>
      <c r="CO667">
        <f>Drivers!CO345</f>
        <v>0</v>
      </c>
      <c r="CP667">
        <f>Drivers!CP345</f>
        <v>0</v>
      </c>
      <c r="CQ667">
        <f>Drivers!CQ345</f>
        <v>0</v>
      </c>
      <c r="CR667">
        <f>Drivers!CR345</f>
        <v>0</v>
      </c>
      <c r="CS667">
        <f>Drivers!CS345</f>
        <v>0</v>
      </c>
      <c r="CT667">
        <f>Drivers!CT345</f>
        <v>0</v>
      </c>
      <c r="CU667">
        <f>Drivers!CU345</f>
        <v>0</v>
      </c>
      <c r="CV667">
        <f>Drivers!CV345</f>
        <v>0</v>
      </c>
      <c r="CW667">
        <f>Drivers!CW345</f>
        <v>0</v>
      </c>
      <c r="CX667">
        <f>Drivers!CX345</f>
        <v>0</v>
      </c>
      <c r="CY667">
        <f>Drivers!CY345</f>
        <v>0</v>
      </c>
      <c r="CZ667">
        <f>Drivers!CZ345</f>
        <v>0</v>
      </c>
      <c r="DA667">
        <f>Drivers!DA345</f>
        <v>0</v>
      </c>
      <c r="DB667">
        <f>Drivers!DB345</f>
        <v>0</v>
      </c>
      <c r="DC667">
        <f>Drivers!DC345</f>
        <v>0</v>
      </c>
      <c r="DD667">
        <f>Drivers!DD345</f>
        <v>0</v>
      </c>
      <c r="DE667">
        <f>Drivers!DE345</f>
        <v>0</v>
      </c>
      <c r="DF667">
        <f>Drivers!DF345</f>
        <v>0</v>
      </c>
      <c r="DG667">
        <f>Drivers!DG345</f>
        <v>0</v>
      </c>
      <c r="DH667">
        <f>Drivers!DH345</f>
        <v>0</v>
      </c>
      <c r="DI667">
        <f>Drivers!DI345</f>
        <v>0</v>
      </c>
      <c r="DJ667">
        <f>Drivers!DJ345</f>
        <v>0</v>
      </c>
      <c r="DK667">
        <f>Drivers!DK345</f>
        <v>0</v>
      </c>
      <c r="DL667">
        <f>Drivers!DL345</f>
        <v>0</v>
      </c>
      <c r="DM667">
        <f>Drivers!DM345</f>
        <v>0</v>
      </c>
      <c r="DN667">
        <f>Drivers!DN345</f>
        <v>0</v>
      </c>
      <c r="DO667">
        <f>Drivers!DO345</f>
        <v>0</v>
      </c>
      <c r="DP667">
        <f>Drivers!DP345</f>
        <v>0</v>
      </c>
      <c r="DQ667">
        <f>Drivers!DQ345</f>
        <v>0</v>
      </c>
      <c r="DR667">
        <f>Drivers!DR345</f>
        <v>0</v>
      </c>
      <c r="DS667">
        <f>Drivers!DS345</f>
        <v>0</v>
      </c>
      <c r="DT667">
        <f>Drivers!DT345</f>
        <v>0</v>
      </c>
      <c r="DU667">
        <f>Drivers!DU345</f>
        <v>0</v>
      </c>
      <c r="DV667">
        <f>Drivers!DV345</f>
        <v>0</v>
      </c>
      <c r="DW667">
        <f>Drivers!DW345</f>
        <v>2.6</v>
      </c>
      <c r="DX667">
        <f>Drivers!DX345</f>
        <v>7.7</v>
      </c>
      <c r="DY667">
        <f>Drivers!DY345</f>
        <v>33.799999999999997</v>
      </c>
      <c r="DZ667">
        <f>Drivers!DZ345</f>
        <v>0</v>
      </c>
      <c r="EA667">
        <f>Drivers!EA345</f>
        <v>0</v>
      </c>
      <c r="EB667">
        <f>Drivers!EB345</f>
        <v>0</v>
      </c>
      <c r="EC667">
        <f>Drivers!EC345</f>
        <v>0</v>
      </c>
      <c r="ED667">
        <f>Drivers!ED345</f>
        <v>0</v>
      </c>
      <c r="EE667">
        <f>Drivers!EE345</f>
        <v>0</v>
      </c>
      <c r="EF667">
        <f>Drivers!EF345</f>
        <v>0</v>
      </c>
      <c r="EG667">
        <f>Drivers!EG345</f>
        <v>0</v>
      </c>
      <c r="EH667">
        <f>Drivers!EH345</f>
        <v>0</v>
      </c>
      <c r="EI667">
        <f>Drivers!EI345</f>
        <v>0</v>
      </c>
      <c r="EJ667">
        <f>Drivers!EJ345</f>
        <v>0</v>
      </c>
    </row>
    <row r="668" spans="1:140" hidden="1" outlineLevel="1">
      <c r="A668">
        <f>Drivers!A346</f>
        <v>0</v>
      </c>
      <c r="B668">
        <f>Drivers!B346</f>
        <v>0</v>
      </c>
      <c r="C668">
        <f>Drivers!C346</f>
        <v>0</v>
      </c>
      <c r="D668">
        <f>Drivers!D346</f>
        <v>0</v>
      </c>
      <c r="E668">
        <f>Drivers!E346</f>
        <v>0</v>
      </c>
      <c r="F668">
        <f>Drivers!F346</f>
        <v>0</v>
      </c>
      <c r="G668">
        <f>Drivers!G346</f>
        <v>0</v>
      </c>
      <c r="H668">
        <f>Drivers!H346</f>
        <v>0</v>
      </c>
      <c r="I668" t="str">
        <f>Drivers!I346</f>
        <v>Zillow + Trulia Advertising Spend</v>
      </c>
      <c r="J668">
        <f>Drivers!J346</f>
        <v>0</v>
      </c>
      <c r="K668">
        <f>Drivers!K346</f>
        <v>0</v>
      </c>
      <c r="L668">
        <f>Drivers!L346</f>
        <v>0</v>
      </c>
      <c r="M668">
        <f>Drivers!M346</f>
        <v>0</v>
      </c>
      <c r="N668">
        <f>Drivers!N346</f>
        <v>0</v>
      </c>
      <c r="O668">
        <f>Drivers!O346</f>
        <v>0</v>
      </c>
      <c r="P668">
        <f>Drivers!P346</f>
        <v>0</v>
      </c>
      <c r="Q668">
        <f>Drivers!Q346</f>
        <v>0</v>
      </c>
      <c r="R668">
        <f>Drivers!R346</f>
        <v>0</v>
      </c>
      <c r="S668">
        <f>Drivers!S346</f>
        <v>0</v>
      </c>
      <c r="T668">
        <f>Drivers!T346</f>
        <v>0</v>
      </c>
      <c r="U668">
        <f>Drivers!U346</f>
        <v>0</v>
      </c>
      <c r="V668">
        <f>Drivers!V346</f>
        <v>0</v>
      </c>
      <c r="W668">
        <f>Drivers!W346</f>
        <v>0</v>
      </c>
      <c r="X668">
        <f>Drivers!X346</f>
        <v>0</v>
      </c>
      <c r="Y668">
        <f>Drivers!Y346</f>
        <v>0</v>
      </c>
      <c r="Z668">
        <f>Drivers!Z346</f>
        <v>0</v>
      </c>
      <c r="AA668">
        <f>Drivers!AA346</f>
        <v>0</v>
      </c>
      <c r="AB668">
        <f>Drivers!AB346</f>
        <v>0</v>
      </c>
      <c r="AC668">
        <f>Drivers!AC346</f>
        <v>0</v>
      </c>
      <c r="AD668">
        <f>Drivers!AD346</f>
        <v>0</v>
      </c>
      <c r="AE668">
        <f>Drivers!AE346</f>
        <v>0</v>
      </c>
      <c r="AF668">
        <f>Drivers!AF346</f>
        <v>0</v>
      </c>
      <c r="AG668">
        <f>Drivers!AG346</f>
        <v>0</v>
      </c>
      <c r="AH668">
        <f>Drivers!AH346</f>
        <v>0</v>
      </c>
      <c r="AI668">
        <f>Drivers!AI346</f>
        <v>0</v>
      </c>
      <c r="AJ668">
        <f>Drivers!AJ346</f>
        <v>0</v>
      </c>
      <c r="AK668">
        <f>Drivers!AK346</f>
        <v>0</v>
      </c>
      <c r="AL668">
        <f>Drivers!AL346</f>
        <v>0</v>
      </c>
      <c r="AM668">
        <f>Drivers!AM346</f>
        <v>0</v>
      </c>
      <c r="AN668">
        <f>Drivers!AN346</f>
        <v>0</v>
      </c>
      <c r="AO668">
        <f>Drivers!AO346</f>
        <v>0</v>
      </c>
      <c r="AP668">
        <f>Drivers!AP346</f>
        <v>0</v>
      </c>
      <c r="AQ668">
        <f>Drivers!AQ346</f>
        <v>0</v>
      </c>
      <c r="AR668">
        <f>Drivers!AR346</f>
        <v>0</v>
      </c>
      <c r="AS668">
        <f>Drivers!AS346</f>
        <v>0</v>
      </c>
      <c r="AT668">
        <f>Drivers!AT346</f>
        <v>0</v>
      </c>
      <c r="AU668">
        <f>Drivers!AU346</f>
        <v>0</v>
      </c>
      <c r="AV668">
        <f>Drivers!AV346</f>
        <v>0</v>
      </c>
      <c r="AW668">
        <f>Drivers!AW346</f>
        <v>0</v>
      </c>
      <c r="AX668">
        <f>Drivers!AX346</f>
        <v>0</v>
      </c>
      <c r="AY668">
        <f>Drivers!AY346</f>
        <v>0</v>
      </c>
      <c r="AZ668">
        <f>Drivers!AZ346</f>
        <v>0</v>
      </c>
      <c r="BA668">
        <f>Drivers!BA346</f>
        <v>0</v>
      </c>
      <c r="BB668">
        <f>Drivers!BB346</f>
        <v>0</v>
      </c>
      <c r="BC668">
        <f>Drivers!BC346</f>
        <v>0</v>
      </c>
      <c r="BD668">
        <f>Drivers!BD346</f>
        <v>0</v>
      </c>
      <c r="BE668">
        <f>Drivers!BE346</f>
        <v>0</v>
      </c>
      <c r="BF668">
        <f>Drivers!BF346</f>
        <v>0</v>
      </c>
      <c r="BG668">
        <f>Drivers!BG346</f>
        <v>0</v>
      </c>
      <c r="BH668">
        <f>Drivers!BH346</f>
        <v>0</v>
      </c>
      <c r="BI668">
        <f>Drivers!BI346</f>
        <v>0</v>
      </c>
      <c r="BJ668">
        <f>Drivers!BJ346</f>
        <v>0</v>
      </c>
      <c r="BK668">
        <f>Drivers!BK346</f>
        <v>0</v>
      </c>
      <c r="BL668">
        <f>Drivers!BL346</f>
        <v>0</v>
      </c>
      <c r="BM668">
        <f>Drivers!BM346</f>
        <v>0</v>
      </c>
      <c r="BN668">
        <f>Drivers!BN346</f>
        <v>0</v>
      </c>
      <c r="BO668">
        <f>Drivers!BO346</f>
        <v>0</v>
      </c>
      <c r="BP668">
        <f>Drivers!BP346</f>
        <v>0</v>
      </c>
      <c r="BQ668">
        <f>Drivers!BQ346</f>
        <v>0</v>
      </c>
      <c r="BR668">
        <f>Drivers!BR346</f>
        <v>0</v>
      </c>
      <c r="BS668">
        <f>Drivers!BS346</f>
        <v>0</v>
      </c>
      <c r="BT668">
        <f>Drivers!BT346</f>
        <v>0</v>
      </c>
      <c r="BU668">
        <f>Drivers!BU346</f>
        <v>0</v>
      </c>
      <c r="BV668">
        <f>Drivers!BV346</f>
        <v>0</v>
      </c>
      <c r="BW668">
        <f>Drivers!BW346</f>
        <v>0</v>
      </c>
      <c r="BX668">
        <f>Drivers!BX346</f>
        <v>0</v>
      </c>
      <c r="BY668">
        <f>Drivers!BY346</f>
        <v>0</v>
      </c>
      <c r="BZ668">
        <f>Drivers!BZ346</f>
        <v>0</v>
      </c>
      <c r="CA668">
        <f>Drivers!CA346</f>
        <v>0</v>
      </c>
      <c r="CB668">
        <f>Drivers!CB346</f>
        <v>0</v>
      </c>
      <c r="CC668">
        <f>Drivers!CC346</f>
        <v>0</v>
      </c>
      <c r="CD668">
        <f>Drivers!CD346</f>
        <v>0</v>
      </c>
      <c r="CE668">
        <f>Drivers!CE346</f>
        <v>0</v>
      </c>
      <c r="CF668">
        <f>Drivers!CF346</f>
        <v>0</v>
      </c>
      <c r="CG668">
        <f>Drivers!CG346</f>
        <v>0</v>
      </c>
      <c r="CH668">
        <f>Drivers!CH346</f>
        <v>0</v>
      </c>
      <c r="CI668">
        <f>Drivers!CI346</f>
        <v>0</v>
      </c>
      <c r="CJ668">
        <f>Drivers!CJ346</f>
        <v>0</v>
      </c>
      <c r="CK668">
        <f>Drivers!CK346</f>
        <v>0</v>
      </c>
      <c r="CL668">
        <f>Drivers!CL346</f>
        <v>0</v>
      </c>
      <c r="CM668">
        <f>Drivers!CM346</f>
        <v>0</v>
      </c>
      <c r="CN668">
        <f>Drivers!CN346</f>
        <v>0</v>
      </c>
      <c r="CO668">
        <f>Drivers!CO346</f>
        <v>0</v>
      </c>
      <c r="CP668">
        <f>Drivers!CP346</f>
        <v>0</v>
      </c>
      <c r="CQ668">
        <f>Drivers!CQ346</f>
        <v>0</v>
      </c>
      <c r="CR668">
        <f>Drivers!CR346</f>
        <v>0</v>
      </c>
      <c r="CS668">
        <f>Drivers!CS346</f>
        <v>0</v>
      </c>
      <c r="CT668">
        <f>Drivers!CT346</f>
        <v>0</v>
      </c>
      <c r="CU668">
        <f>Drivers!CU346</f>
        <v>0</v>
      </c>
      <c r="CV668">
        <f>Drivers!CV346</f>
        <v>0</v>
      </c>
      <c r="CW668">
        <f>Drivers!CW346</f>
        <v>0</v>
      </c>
      <c r="CX668">
        <f>Drivers!CX346</f>
        <v>0</v>
      </c>
      <c r="CY668">
        <f>Drivers!CY346</f>
        <v>0</v>
      </c>
      <c r="CZ668">
        <f>Drivers!CZ346</f>
        <v>0</v>
      </c>
      <c r="DA668">
        <f>Drivers!DA346</f>
        <v>0</v>
      </c>
      <c r="DB668">
        <f>Drivers!DB346</f>
        <v>0</v>
      </c>
      <c r="DC668">
        <f>Drivers!DC346</f>
        <v>0</v>
      </c>
      <c r="DD668">
        <f>Drivers!DD346</f>
        <v>0</v>
      </c>
      <c r="DE668">
        <f>Drivers!DE346</f>
        <v>0</v>
      </c>
      <c r="DF668">
        <f>Drivers!DF346</f>
        <v>0</v>
      </c>
      <c r="DG668">
        <f>Drivers!DG346</f>
        <v>0</v>
      </c>
      <c r="DH668">
        <f>Drivers!DH346</f>
        <v>0</v>
      </c>
      <c r="DI668">
        <f>Drivers!DI346</f>
        <v>0</v>
      </c>
      <c r="DJ668">
        <f>Drivers!DJ346</f>
        <v>0</v>
      </c>
      <c r="DK668">
        <f>Drivers!DK346</f>
        <v>0</v>
      </c>
      <c r="DL668">
        <f>Drivers!DL346</f>
        <v>0</v>
      </c>
      <c r="DM668">
        <f>Drivers!DM346</f>
        <v>0</v>
      </c>
      <c r="DN668">
        <f>Drivers!DN346</f>
        <v>0</v>
      </c>
      <c r="DO668">
        <f>Drivers!DO346</f>
        <v>0</v>
      </c>
      <c r="DP668">
        <f>Drivers!DP346</f>
        <v>0</v>
      </c>
      <c r="DQ668">
        <f>Drivers!DQ346</f>
        <v>0</v>
      </c>
      <c r="DR668">
        <f>Drivers!DR346</f>
        <v>0</v>
      </c>
      <c r="DS668">
        <f>Drivers!DS346</f>
        <v>0</v>
      </c>
      <c r="DT668">
        <f>Drivers!DT346</f>
        <v>0</v>
      </c>
      <c r="DU668">
        <f>Drivers!DU346</f>
        <v>0</v>
      </c>
      <c r="DV668">
        <f>Drivers!DV346</f>
        <v>0</v>
      </c>
      <c r="DW668">
        <f>Drivers!DW346</f>
        <v>13.7</v>
      </c>
      <c r="DX668">
        <f>Drivers!DX346</f>
        <v>46.400000000000006</v>
      </c>
      <c r="DY668">
        <f>Drivers!DY346</f>
        <v>106.89999999999999</v>
      </c>
      <c r="DZ668">
        <f>Drivers!DZ346</f>
        <v>0</v>
      </c>
      <c r="EA668">
        <f>Drivers!EA346</f>
        <v>0</v>
      </c>
      <c r="EB668">
        <f>Drivers!EB346</f>
        <v>0</v>
      </c>
      <c r="EC668">
        <f>Drivers!EC346</f>
        <v>0</v>
      </c>
      <c r="ED668">
        <f>Drivers!ED346</f>
        <v>0</v>
      </c>
      <c r="EE668">
        <f>Drivers!EE346</f>
        <v>0</v>
      </c>
      <c r="EF668">
        <f>Drivers!EF346</f>
        <v>0</v>
      </c>
      <c r="EG668">
        <f>Drivers!EG346</f>
        <v>0</v>
      </c>
      <c r="EH668">
        <f>Drivers!EH346</f>
        <v>0</v>
      </c>
      <c r="EI668">
        <f>Drivers!EI346</f>
        <v>0</v>
      </c>
      <c r="EJ668">
        <f>Drivers!EJ346</f>
        <v>0</v>
      </c>
    </row>
    <row r="669" spans="1:140" hidden="1" outlineLevel="1">
      <c r="A669">
        <f>Drivers!A347</f>
        <v>0</v>
      </c>
      <c r="B669">
        <f>Drivers!B347</f>
        <v>0</v>
      </c>
      <c r="C669">
        <f>Drivers!C347</f>
        <v>0</v>
      </c>
      <c r="D669">
        <f>Drivers!D347</f>
        <v>0</v>
      </c>
      <c r="E669">
        <f>Drivers!E347</f>
        <v>0</v>
      </c>
      <c r="F669">
        <f>Drivers!F347</f>
        <v>0</v>
      </c>
      <c r="G669">
        <f>Drivers!G347</f>
        <v>0</v>
      </c>
      <c r="H669">
        <f>Drivers!H347</f>
        <v>0</v>
      </c>
      <c r="I669">
        <f>Drivers!I347</f>
        <v>0</v>
      </c>
      <c r="J669">
        <f>Drivers!J347</f>
        <v>0</v>
      </c>
      <c r="K669">
        <f>Drivers!K347</f>
        <v>0</v>
      </c>
      <c r="L669">
        <f>Drivers!L347</f>
        <v>0</v>
      </c>
      <c r="M669">
        <f>Drivers!M347</f>
        <v>0</v>
      </c>
      <c r="N669">
        <f>Drivers!N347</f>
        <v>0</v>
      </c>
      <c r="O669">
        <f>Drivers!O347</f>
        <v>0</v>
      </c>
      <c r="P669">
        <f>Drivers!P347</f>
        <v>0</v>
      </c>
      <c r="Q669">
        <f>Drivers!Q347</f>
        <v>0</v>
      </c>
      <c r="R669">
        <f>Drivers!R347</f>
        <v>0</v>
      </c>
      <c r="S669">
        <f>Drivers!S347</f>
        <v>0</v>
      </c>
      <c r="T669">
        <f>Drivers!T347</f>
        <v>0</v>
      </c>
      <c r="U669">
        <f>Drivers!U347</f>
        <v>0</v>
      </c>
      <c r="V669">
        <f>Drivers!V347</f>
        <v>0</v>
      </c>
      <c r="W669">
        <f>Drivers!W347</f>
        <v>0</v>
      </c>
      <c r="X669">
        <f>Drivers!X347</f>
        <v>0</v>
      </c>
      <c r="Y669">
        <f>Drivers!Y347</f>
        <v>0</v>
      </c>
      <c r="Z669">
        <f>Drivers!Z347</f>
        <v>0</v>
      </c>
      <c r="AA669">
        <f>Drivers!AA347</f>
        <v>0</v>
      </c>
      <c r="AB669">
        <f>Drivers!AB347</f>
        <v>0</v>
      </c>
      <c r="AC669">
        <f>Drivers!AC347</f>
        <v>0</v>
      </c>
      <c r="AD669">
        <f>Drivers!AD347</f>
        <v>0</v>
      </c>
      <c r="AE669">
        <f>Drivers!AE347</f>
        <v>0</v>
      </c>
      <c r="AF669">
        <f>Drivers!AF347</f>
        <v>0</v>
      </c>
      <c r="AG669">
        <f>Drivers!AG347</f>
        <v>0</v>
      </c>
      <c r="AH669">
        <f>Drivers!AH347</f>
        <v>0</v>
      </c>
      <c r="AI669">
        <f>Drivers!AI347</f>
        <v>0</v>
      </c>
      <c r="AJ669">
        <f>Drivers!AJ347</f>
        <v>0</v>
      </c>
      <c r="AK669">
        <f>Drivers!AK347</f>
        <v>0</v>
      </c>
      <c r="AL669">
        <f>Drivers!AL347</f>
        <v>0</v>
      </c>
      <c r="AM669">
        <f>Drivers!AM347</f>
        <v>0</v>
      </c>
      <c r="AN669">
        <f>Drivers!AN347</f>
        <v>0</v>
      </c>
      <c r="AO669">
        <f>Drivers!AO347</f>
        <v>0</v>
      </c>
      <c r="AP669">
        <f>Drivers!AP347</f>
        <v>0</v>
      </c>
      <c r="AQ669">
        <f>Drivers!AQ347</f>
        <v>0</v>
      </c>
      <c r="AR669">
        <f>Drivers!AR347</f>
        <v>0</v>
      </c>
      <c r="AS669">
        <f>Drivers!AS347</f>
        <v>0</v>
      </c>
      <c r="AT669">
        <f>Drivers!AT347</f>
        <v>0</v>
      </c>
      <c r="AU669">
        <f>Drivers!AU347</f>
        <v>0</v>
      </c>
      <c r="AV669">
        <f>Drivers!AV347</f>
        <v>0</v>
      </c>
      <c r="AW669">
        <f>Drivers!AW347</f>
        <v>0</v>
      </c>
      <c r="AX669">
        <f>Drivers!AX347</f>
        <v>0</v>
      </c>
      <c r="AY669">
        <f>Drivers!AY347</f>
        <v>0</v>
      </c>
      <c r="AZ669">
        <f>Drivers!AZ347</f>
        <v>0</v>
      </c>
      <c r="BA669">
        <f>Drivers!BA347</f>
        <v>0</v>
      </c>
      <c r="BB669">
        <f>Drivers!BB347</f>
        <v>0</v>
      </c>
      <c r="BC669">
        <f>Drivers!BC347</f>
        <v>0</v>
      </c>
      <c r="BD669">
        <f>Drivers!BD347</f>
        <v>0</v>
      </c>
      <c r="BE669">
        <f>Drivers!BE347</f>
        <v>0</v>
      </c>
      <c r="BF669">
        <f>Drivers!BF347</f>
        <v>0</v>
      </c>
      <c r="BG669">
        <f>Drivers!BG347</f>
        <v>0</v>
      </c>
      <c r="BH669">
        <f>Drivers!BH347</f>
        <v>0</v>
      </c>
      <c r="BI669">
        <f>Drivers!BI347</f>
        <v>0</v>
      </c>
      <c r="BJ669">
        <f>Drivers!BJ347</f>
        <v>0</v>
      </c>
      <c r="BK669">
        <f>Drivers!BK347</f>
        <v>0</v>
      </c>
      <c r="BL669">
        <f>Drivers!BL347</f>
        <v>0</v>
      </c>
      <c r="BM669">
        <f>Drivers!BM347</f>
        <v>0</v>
      </c>
      <c r="BN669">
        <f>Drivers!BN347</f>
        <v>0</v>
      </c>
      <c r="BO669">
        <f>Drivers!BO347</f>
        <v>0</v>
      </c>
      <c r="BP669">
        <f>Drivers!BP347</f>
        <v>0</v>
      </c>
      <c r="BQ669">
        <f>Drivers!BQ347</f>
        <v>0</v>
      </c>
      <c r="BR669">
        <f>Drivers!BR347</f>
        <v>0</v>
      </c>
      <c r="BS669">
        <f>Drivers!BS347</f>
        <v>0</v>
      </c>
      <c r="BT669">
        <f>Drivers!BT347</f>
        <v>0</v>
      </c>
      <c r="BU669">
        <f>Drivers!BU347</f>
        <v>0</v>
      </c>
      <c r="BV669">
        <f>Drivers!BV347</f>
        <v>0</v>
      </c>
      <c r="BW669">
        <f>Drivers!BW347</f>
        <v>0</v>
      </c>
      <c r="BX669">
        <f>Drivers!BX347</f>
        <v>0</v>
      </c>
      <c r="BY669">
        <f>Drivers!BY347</f>
        <v>0</v>
      </c>
      <c r="BZ669">
        <f>Drivers!BZ347</f>
        <v>0</v>
      </c>
      <c r="CA669">
        <f>Drivers!CA347</f>
        <v>0</v>
      </c>
      <c r="CB669">
        <f>Drivers!CB347</f>
        <v>0</v>
      </c>
      <c r="CC669">
        <f>Drivers!CC347</f>
        <v>0</v>
      </c>
      <c r="CD669">
        <f>Drivers!CD347</f>
        <v>0</v>
      </c>
      <c r="CE669">
        <f>Drivers!CE347</f>
        <v>0</v>
      </c>
      <c r="CF669">
        <f>Drivers!CF347</f>
        <v>0</v>
      </c>
      <c r="CG669">
        <f>Drivers!CG347</f>
        <v>0</v>
      </c>
      <c r="CH669">
        <f>Drivers!CH347</f>
        <v>0</v>
      </c>
      <c r="CI669">
        <f>Drivers!CI347</f>
        <v>0</v>
      </c>
      <c r="CJ669">
        <f>Drivers!CJ347</f>
        <v>0</v>
      </c>
      <c r="CK669">
        <f>Drivers!CK347</f>
        <v>0</v>
      </c>
      <c r="CL669">
        <f>Drivers!CL347</f>
        <v>0</v>
      </c>
      <c r="CM669">
        <f>Drivers!CM347</f>
        <v>0</v>
      </c>
      <c r="CN669">
        <f>Drivers!CN347</f>
        <v>0</v>
      </c>
      <c r="CO669">
        <f>Drivers!CO347</f>
        <v>0</v>
      </c>
      <c r="CP669">
        <f>Drivers!CP347</f>
        <v>0</v>
      </c>
      <c r="CQ669">
        <f>Drivers!CQ347</f>
        <v>0</v>
      </c>
      <c r="CR669">
        <f>Drivers!CR347</f>
        <v>0</v>
      </c>
      <c r="CS669">
        <f>Drivers!CS347</f>
        <v>0</v>
      </c>
      <c r="CT669">
        <f>Drivers!CT347</f>
        <v>0</v>
      </c>
      <c r="CU669">
        <f>Drivers!CU347</f>
        <v>0</v>
      </c>
      <c r="CV669">
        <f>Drivers!CV347</f>
        <v>0</v>
      </c>
      <c r="CW669">
        <f>Drivers!CW347</f>
        <v>0</v>
      </c>
      <c r="CX669">
        <f>Drivers!CX347</f>
        <v>0</v>
      </c>
      <c r="CY669">
        <f>Drivers!CY347</f>
        <v>0</v>
      </c>
      <c r="CZ669">
        <f>Drivers!CZ347</f>
        <v>0</v>
      </c>
      <c r="DA669">
        <f>Drivers!DA347</f>
        <v>0</v>
      </c>
      <c r="DB669">
        <f>Drivers!DB347</f>
        <v>0</v>
      </c>
      <c r="DC669">
        <f>Drivers!DC347</f>
        <v>0</v>
      </c>
      <c r="DD669">
        <f>Drivers!DD347</f>
        <v>0</v>
      </c>
      <c r="DE669">
        <f>Drivers!DE347</f>
        <v>0</v>
      </c>
      <c r="DF669">
        <f>Drivers!DF347</f>
        <v>0</v>
      </c>
      <c r="DG669">
        <f>Drivers!DG347</f>
        <v>0</v>
      </c>
      <c r="DH669">
        <f>Drivers!DH347</f>
        <v>0</v>
      </c>
      <c r="DI669">
        <f>Drivers!DI347</f>
        <v>0</v>
      </c>
      <c r="DJ669">
        <f>Drivers!DJ347</f>
        <v>0</v>
      </c>
      <c r="DK669">
        <f>Drivers!DK347</f>
        <v>0</v>
      </c>
      <c r="DL669">
        <f>Drivers!DL347</f>
        <v>0</v>
      </c>
      <c r="DM669">
        <f>Drivers!DM347</f>
        <v>0</v>
      </c>
      <c r="DN669">
        <f>Drivers!DN347</f>
        <v>0</v>
      </c>
      <c r="DO669">
        <f>Drivers!DO347</f>
        <v>0</v>
      </c>
      <c r="DP669">
        <f>Drivers!DP347</f>
        <v>0</v>
      </c>
      <c r="DQ669">
        <f>Drivers!DQ347</f>
        <v>0</v>
      </c>
      <c r="DR669">
        <f>Drivers!DR347</f>
        <v>0</v>
      </c>
      <c r="DS669">
        <f>Drivers!DS347</f>
        <v>0</v>
      </c>
      <c r="DT669">
        <f>Drivers!DT347</f>
        <v>0</v>
      </c>
      <c r="DU669">
        <f>Drivers!DU347</f>
        <v>0</v>
      </c>
      <c r="DV669">
        <f>Drivers!DV347</f>
        <v>0</v>
      </c>
      <c r="DW669">
        <f>Drivers!DW347</f>
        <v>0</v>
      </c>
      <c r="DX669">
        <f>Drivers!DX347</f>
        <v>0</v>
      </c>
      <c r="DY669">
        <f>Drivers!DY347</f>
        <v>0</v>
      </c>
      <c r="DZ669">
        <f>Drivers!DZ347</f>
        <v>0</v>
      </c>
      <c r="EA669">
        <f>Drivers!EA347</f>
        <v>0</v>
      </c>
      <c r="EB669">
        <f>Drivers!EB347</f>
        <v>0</v>
      </c>
      <c r="EC669">
        <f>Drivers!EC347</f>
        <v>0</v>
      </c>
      <c r="ED669">
        <f>Drivers!ED347</f>
        <v>0</v>
      </c>
      <c r="EE669">
        <f>Drivers!EE347</f>
        <v>0</v>
      </c>
      <c r="EF669">
        <f>Drivers!EF347</f>
        <v>0</v>
      </c>
      <c r="EG669">
        <f>Drivers!EG347</f>
        <v>0</v>
      </c>
      <c r="EH669">
        <f>Drivers!EH347</f>
        <v>0</v>
      </c>
      <c r="EI669">
        <f>Drivers!EI347</f>
        <v>0</v>
      </c>
      <c r="EJ669">
        <f>Drivers!EJ347</f>
        <v>0</v>
      </c>
    </row>
    <row r="670" spans="1:140" hidden="1" outlineLevel="1">
      <c r="A670">
        <f>Drivers!A358</f>
        <v>0</v>
      </c>
      <c r="B670">
        <f>Drivers!B358</f>
        <v>0</v>
      </c>
      <c r="C670">
        <f>Drivers!C358</f>
        <v>0</v>
      </c>
      <c r="D670">
        <f>Drivers!D358</f>
        <v>0</v>
      </c>
      <c r="E670">
        <f>Drivers!E358</f>
        <v>0</v>
      </c>
      <c r="F670">
        <f>Drivers!F358</f>
        <v>0</v>
      </c>
      <c r="G670">
        <f>Drivers!G358</f>
        <v>0</v>
      </c>
      <c r="H670">
        <f>Drivers!H358</f>
        <v>0</v>
      </c>
      <c r="I670" t="str">
        <f>Drivers!I358</f>
        <v>Sales and Marketing x-SBC x-Advertising</v>
      </c>
      <c r="J670">
        <f>Drivers!J358</f>
        <v>0</v>
      </c>
      <c r="K670">
        <f>Drivers!K358</f>
        <v>0</v>
      </c>
      <c r="L670">
        <f>Drivers!L358</f>
        <v>0</v>
      </c>
      <c r="M670">
        <f>Drivers!M358</f>
        <v>0</v>
      </c>
      <c r="N670">
        <f>Drivers!N358</f>
        <v>0</v>
      </c>
      <c r="O670">
        <f>Drivers!O358</f>
        <v>0</v>
      </c>
      <c r="P670">
        <f>Drivers!P358</f>
        <v>0</v>
      </c>
      <c r="Q670">
        <f>Drivers!Q358</f>
        <v>0</v>
      </c>
      <c r="R670">
        <f>Drivers!R358</f>
        <v>0</v>
      </c>
      <c r="S670">
        <f>Drivers!S358</f>
        <v>0</v>
      </c>
      <c r="T670">
        <f>Drivers!T358</f>
        <v>0</v>
      </c>
      <c r="U670">
        <f>Drivers!U358</f>
        <v>0</v>
      </c>
      <c r="V670">
        <f>Drivers!V358</f>
        <v>0</v>
      </c>
      <c r="W670">
        <f>Drivers!W358</f>
        <v>0</v>
      </c>
      <c r="X670">
        <f>Drivers!X358</f>
        <v>0</v>
      </c>
      <c r="Y670">
        <f>Drivers!Y358</f>
        <v>0</v>
      </c>
      <c r="Z670">
        <f>Drivers!Z358</f>
        <v>0</v>
      </c>
      <c r="AA670">
        <f>Drivers!AA358</f>
        <v>0</v>
      </c>
      <c r="AB670">
        <f>Drivers!AB358</f>
        <v>0</v>
      </c>
      <c r="AC670">
        <f>Drivers!AC358</f>
        <v>0</v>
      </c>
      <c r="AD670">
        <f>Drivers!AD358</f>
        <v>0</v>
      </c>
      <c r="AE670">
        <f>Drivers!AE358</f>
        <v>0</v>
      </c>
      <c r="AF670">
        <f>Drivers!AF358</f>
        <v>0</v>
      </c>
      <c r="AG670">
        <f>Drivers!AG358</f>
        <v>0</v>
      </c>
      <c r="AH670">
        <f>Drivers!AH358</f>
        <v>0</v>
      </c>
      <c r="AI670">
        <f>Drivers!AI358</f>
        <v>0</v>
      </c>
      <c r="AJ670">
        <f>Drivers!AJ358</f>
        <v>0</v>
      </c>
      <c r="AK670">
        <f>Drivers!AK358</f>
        <v>0</v>
      </c>
      <c r="AL670">
        <f>Drivers!AL358</f>
        <v>0</v>
      </c>
      <c r="AM670">
        <f>Drivers!AM358</f>
        <v>0</v>
      </c>
      <c r="AN670">
        <f>Drivers!AN358</f>
        <v>0</v>
      </c>
      <c r="AO670">
        <f>Drivers!AO358</f>
        <v>0</v>
      </c>
      <c r="AP670">
        <f>Drivers!AP358</f>
        <v>0</v>
      </c>
      <c r="AQ670">
        <f>Drivers!AQ358</f>
        <v>0</v>
      </c>
      <c r="AR670">
        <f>Drivers!AR358</f>
        <v>0</v>
      </c>
      <c r="AS670">
        <f>Drivers!AS358</f>
        <v>0</v>
      </c>
      <c r="AT670">
        <f>Drivers!AT358</f>
        <v>0</v>
      </c>
      <c r="AU670">
        <f>Drivers!AU358</f>
        <v>0</v>
      </c>
      <c r="AV670">
        <f>Drivers!AV358</f>
        <v>0</v>
      </c>
      <c r="AW670">
        <f>Drivers!AW358</f>
        <v>0</v>
      </c>
      <c r="AX670">
        <f>Drivers!AX358</f>
        <v>0</v>
      </c>
      <c r="AY670">
        <f>Drivers!AY358</f>
        <v>0</v>
      </c>
      <c r="AZ670">
        <f>Drivers!AZ358</f>
        <v>0</v>
      </c>
      <c r="BA670">
        <f>Drivers!BA358</f>
        <v>0</v>
      </c>
      <c r="BB670">
        <f>Drivers!BB358</f>
        <v>0</v>
      </c>
      <c r="BC670">
        <f>Drivers!BC358</f>
        <v>0</v>
      </c>
      <c r="BD670">
        <f>Drivers!BD358</f>
        <v>0</v>
      </c>
      <c r="BE670">
        <f>Drivers!BE358</f>
        <v>0</v>
      </c>
      <c r="BF670">
        <f>Drivers!BF358</f>
        <v>0</v>
      </c>
      <c r="BG670">
        <f>Drivers!BG358</f>
        <v>0</v>
      </c>
      <c r="BH670">
        <f>Drivers!BH358</f>
        <v>0</v>
      </c>
      <c r="BI670">
        <f>Drivers!BI358</f>
        <v>0</v>
      </c>
      <c r="BJ670">
        <f>Drivers!BJ358</f>
        <v>0</v>
      </c>
      <c r="BK670">
        <f>Drivers!BK358</f>
        <v>0</v>
      </c>
      <c r="BL670">
        <f>Drivers!BL358</f>
        <v>0</v>
      </c>
      <c r="BM670">
        <f>Drivers!BM358</f>
        <v>0</v>
      </c>
      <c r="BN670">
        <f>Drivers!BN358</f>
        <v>0</v>
      </c>
      <c r="BO670">
        <f>Drivers!BO358</f>
        <v>0</v>
      </c>
      <c r="BP670">
        <f>Drivers!BP358</f>
        <v>0</v>
      </c>
      <c r="BQ670">
        <f>Drivers!BQ358</f>
        <v>0</v>
      </c>
      <c r="BR670">
        <f>Drivers!BR358</f>
        <v>0</v>
      </c>
      <c r="BS670">
        <f>Drivers!BS358</f>
        <v>0</v>
      </c>
      <c r="BT670">
        <f>Drivers!BT358</f>
        <v>0</v>
      </c>
      <c r="BU670">
        <f>Drivers!BU358</f>
        <v>0</v>
      </c>
      <c r="BV670">
        <f>Drivers!BV358</f>
        <v>0</v>
      </c>
      <c r="BW670">
        <f>Drivers!BW358</f>
        <v>0</v>
      </c>
      <c r="BX670">
        <f>Drivers!BX358</f>
        <v>0</v>
      </c>
      <c r="BY670">
        <f>Drivers!BY358</f>
        <v>0</v>
      </c>
      <c r="BZ670">
        <f>Drivers!BZ358</f>
        <v>0</v>
      </c>
      <c r="CA670">
        <f>Drivers!CA358</f>
        <v>0</v>
      </c>
      <c r="CB670">
        <f>Drivers!CB358</f>
        <v>0</v>
      </c>
      <c r="CC670">
        <f>Drivers!CC358</f>
        <v>0</v>
      </c>
      <c r="CD670">
        <f>Drivers!CD358</f>
        <v>0</v>
      </c>
      <c r="CE670">
        <f>Drivers!CE358</f>
        <v>0</v>
      </c>
      <c r="CF670">
        <f>Drivers!CF358</f>
        <v>0</v>
      </c>
      <c r="CG670">
        <f>Drivers!CG358</f>
        <v>0</v>
      </c>
      <c r="CH670">
        <f>Drivers!CH358</f>
        <v>0</v>
      </c>
      <c r="CI670">
        <f>Drivers!CI358</f>
        <v>0</v>
      </c>
      <c r="CJ670">
        <f>Drivers!CJ358</f>
        <v>0</v>
      </c>
      <c r="CK670">
        <f>Drivers!CK358</f>
        <v>0</v>
      </c>
      <c r="CL670">
        <f>Drivers!CL358</f>
        <v>0</v>
      </c>
      <c r="CM670">
        <f>Drivers!CM358</f>
        <v>0</v>
      </c>
      <c r="CN670">
        <f>Drivers!CN358</f>
        <v>0</v>
      </c>
      <c r="CO670">
        <f>Drivers!CO358</f>
        <v>0</v>
      </c>
      <c r="CP670">
        <f>Drivers!CP358</f>
        <v>0</v>
      </c>
      <c r="CQ670">
        <f>Drivers!CQ358</f>
        <v>0</v>
      </c>
      <c r="CR670">
        <f>Drivers!CR358</f>
        <v>0</v>
      </c>
      <c r="CS670">
        <f>Drivers!CS358</f>
        <v>0</v>
      </c>
      <c r="CT670">
        <f>Drivers!CT358</f>
        <v>0</v>
      </c>
      <c r="CU670">
        <f>Drivers!CU358</f>
        <v>0</v>
      </c>
      <c r="CV670">
        <f>Drivers!CV358</f>
        <v>0</v>
      </c>
      <c r="CW670">
        <f>Drivers!CW358</f>
        <v>0</v>
      </c>
      <c r="CX670">
        <f>Drivers!CX358</f>
        <v>0</v>
      </c>
      <c r="CY670">
        <f>Drivers!CY358</f>
        <v>0</v>
      </c>
      <c r="CZ670">
        <f>Drivers!CZ358</f>
        <v>0</v>
      </c>
      <c r="DA670">
        <f>Drivers!DA358</f>
        <v>0</v>
      </c>
      <c r="DB670">
        <f>Drivers!DB358</f>
        <v>0</v>
      </c>
      <c r="DC670">
        <f>Drivers!DC358</f>
        <v>0</v>
      </c>
      <c r="DD670">
        <f>Drivers!DD358</f>
        <v>0</v>
      </c>
      <c r="DE670">
        <f>Drivers!DE358</f>
        <v>0</v>
      </c>
      <c r="DF670">
        <f>Drivers!DF358</f>
        <v>0</v>
      </c>
      <c r="DG670">
        <f>Drivers!DG358</f>
        <v>0</v>
      </c>
      <c r="DH670">
        <f>Drivers!DH358</f>
        <v>0</v>
      </c>
      <c r="DI670">
        <f>Drivers!DI358</f>
        <v>0</v>
      </c>
      <c r="DJ670">
        <f>Drivers!DJ358</f>
        <v>0</v>
      </c>
      <c r="DK670">
        <f>Drivers!DK358</f>
        <v>0</v>
      </c>
      <c r="DL670">
        <f>Drivers!DL358</f>
        <v>0</v>
      </c>
      <c r="DM670">
        <f>Drivers!DM358</f>
        <v>0</v>
      </c>
      <c r="DN670">
        <f>Drivers!DN358</f>
        <v>0</v>
      </c>
      <c r="DO670">
        <f>Drivers!DO358</f>
        <v>0</v>
      </c>
      <c r="DP670">
        <f>Drivers!DP358</f>
        <v>0</v>
      </c>
      <c r="DQ670">
        <f>Drivers!DQ358</f>
        <v>0</v>
      </c>
      <c r="DR670">
        <f>Drivers!DR358</f>
        <v>0</v>
      </c>
      <c r="DS670">
        <f>Drivers!DS358</f>
        <v>0</v>
      </c>
      <c r="DT670">
        <f>Drivers!DT358</f>
        <v>0</v>
      </c>
      <c r="DU670">
        <f>Drivers!DU358</f>
        <v>0</v>
      </c>
      <c r="DV670">
        <f>Drivers!DV358</f>
        <v>0</v>
      </c>
      <c r="DW670">
        <f>Drivers!DW358</f>
        <v>13.971999999999998</v>
      </c>
      <c r="DX670">
        <f>Drivers!DX358</f>
        <v>20.922000000000025</v>
      </c>
      <c r="DY670">
        <f>Drivers!DY358</f>
        <v>32.305000000000035</v>
      </c>
      <c r="DZ670">
        <f>Drivers!DZ358</f>
        <v>35.73399999999998</v>
      </c>
      <c r="EA670">
        <f>Drivers!EA358</f>
        <v>49.399000000000001</v>
      </c>
      <c r="EB670">
        <f>Drivers!EB358</f>
        <v>58.965999999999951</v>
      </c>
      <c r="EC670">
        <f>Drivers!EC358</f>
        <v>77.803137359007138</v>
      </c>
      <c r="ED670">
        <f>Drivers!ED358</f>
        <v>86.868019678329119</v>
      </c>
      <c r="EE670">
        <f>Drivers!EE358</f>
        <v>89.927340425126545</v>
      </c>
      <c r="EF670">
        <f>Drivers!EF358</f>
        <v>96.400618176661567</v>
      </c>
      <c r="EG670">
        <f>Drivers!EG358</f>
        <v>105.31126022377811</v>
      </c>
      <c r="EH670">
        <f>Drivers!EH358</f>
        <v>121.39210647873347</v>
      </c>
      <c r="EI670">
        <f>Drivers!EI358</f>
        <v>135.7170101316151</v>
      </c>
      <c r="EJ670">
        <f>Drivers!EJ358</f>
        <v>152.40660352135444</v>
      </c>
    </row>
    <row r="671" spans="1:140" hidden="1" outlineLevel="1">
      <c r="A671">
        <f>Drivers!A359</f>
        <v>0</v>
      </c>
      <c r="B671">
        <f>Drivers!B359</f>
        <v>0</v>
      </c>
      <c r="C671">
        <f>Drivers!C359</f>
        <v>0</v>
      </c>
      <c r="D671">
        <f>Drivers!D359</f>
        <v>0</v>
      </c>
      <c r="E671">
        <f>Drivers!E359</f>
        <v>0</v>
      </c>
      <c r="F671">
        <f>Drivers!F359</f>
        <v>0</v>
      </c>
      <c r="G671">
        <f>Drivers!G359</f>
        <v>0</v>
      </c>
      <c r="H671">
        <f>Drivers!H359</f>
        <v>0</v>
      </c>
      <c r="I671" t="str">
        <f>Drivers!I359</f>
        <v>as % of revenue</v>
      </c>
      <c r="J671">
        <f>Drivers!J359</f>
        <v>0</v>
      </c>
      <c r="K671">
        <f>Drivers!K359</f>
        <v>0</v>
      </c>
      <c r="L671">
        <f>Drivers!L359</f>
        <v>0</v>
      </c>
      <c r="M671">
        <f>Drivers!M359</f>
        <v>0</v>
      </c>
      <c r="N671">
        <f>Drivers!N359</f>
        <v>0</v>
      </c>
      <c r="O671">
        <f>Drivers!O359</f>
        <v>0</v>
      </c>
      <c r="P671">
        <f>Drivers!P359</f>
        <v>0</v>
      </c>
      <c r="Q671">
        <f>Drivers!Q359</f>
        <v>0</v>
      </c>
      <c r="R671">
        <f>Drivers!R359</f>
        <v>0</v>
      </c>
      <c r="S671">
        <f>Drivers!S359</f>
        <v>0</v>
      </c>
      <c r="T671">
        <f>Drivers!T359</f>
        <v>0</v>
      </c>
      <c r="U671">
        <f>Drivers!U359</f>
        <v>0</v>
      </c>
      <c r="V671">
        <f>Drivers!V359</f>
        <v>0</v>
      </c>
      <c r="W671">
        <f>Drivers!W359</f>
        <v>0</v>
      </c>
      <c r="X671">
        <f>Drivers!X359</f>
        <v>0</v>
      </c>
      <c r="Y671">
        <f>Drivers!Y359</f>
        <v>0</v>
      </c>
      <c r="Z671">
        <f>Drivers!Z359</f>
        <v>0</v>
      </c>
      <c r="AA671">
        <f>Drivers!AA359</f>
        <v>0</v>
      </c>
      <c r="AB671">
        <f>Drivers!AB359</f>
        <v>0</v>
      </c>
      <c r="AC671">
        <f>Drivers!AC359</f>
        <v>0</v>
      </c>
      <c r="AD671">
        <f>Drivers!AD359</f>
        <v>0</v>
      </c>
      <c r="AE671">
        <f>Drivers!AE359</f>
        <v>0</v>
      </c>
      <c r="AF671">
        <f>Drivers!AF359</f>
        <v>0</v>
      </c>
      <c r="AG671">
        <f>Drivers!AG359</f>
        <v>0</v>
      </c>
      <c r="AH671">
        <f>Drivers!AH359</f>
        <v>0</v>
      </c>
      <c r="AI671">
        <f>Drivers!AI359</f>
        <v>0</v>
      </c>
      <c r="AJ671">
        <f>Drivers!AJ359</f>
        <v>0</v>
      </c>
      <c r="AK671">
        <f>Drivers!AK359</f>
        <v>0</v>
      </c>
      <c r="AL671">
        <f>Drivers!AL359</f>
        <v>0</v>
      </c>
      <c r="AM671">
        <f>Drivers!AM359</f>
        <v>0</v>
      </c>
      <c r="AN671">
        <f>Drivers!AN359</f>
        <v>0</v>
      </c>
      <c r="AO671">
        <f>Drivers!AO359</f>
        <v>0</v>
      </c>
      <c r="AP671">
        <f>Drivers!AP359</f>
        <v>0</v>
      </c>
      <c r="AQ671">
        <f>Drivers!AQ359</f>
        <v>0</v>
      </c>
      <c r="AR671">
        <f>Drivers!AR359</f>
        <v>0</v>
      </c>
      <c r="AS671">
        <f>Drivers!AS359</f>
        <v>0</v>
      </c>
      <c r="AT671">
        <f>Drivers!AT359</f>
        <v>0</v>
      </c>
      <c r="AU671">
        <f>Drivers!AU359</f>
        <v>0</v>
      </c>
      <c r="AV671">
        <f>Drivers!AV359</f>
        <v>0</v>
      </c>
      <c r="AW671">
        <f>Drivers!AW359</f>
        <v>0</v>
      </c>
      <c r="AX671">
        <f>Drivers!AX359</f>
        <v>0</v>
      </c>
      <c r="AY671">
        <f>Drivers!AY359</f>
        <v>0</v>
      </c>
      <c r="AZ671">
        <f>Drivers!AZ359</f>
        <v>0</v>
      </c>
      <c r="BA671">
        <f>Drivers!BA359</f>
        <v>0</v>
      </c>
      <c r="BB671">
        <f>Drivers!BB359</f>
        <v>0</v>
      </c>
      <c r="BC671">
        <f>Drivers!BC359</f>
        <v>0</v>
      </c>
      <c r="BD671">
        <f>Drivers!BD359</f>
        <v>0</v>
      </c>
      <c r="BE671">
        <f>Drivers!BE359</f>
        <v>0</v>
      </c>
      <c r="BF671">
        <f>Drivers!BF359</f>
        <v>0</v>
      </c>
      <c r="BG671">
        <f>Drivers!BG359</f>
        <v>0</v>
      </c>
      <c r="BH671">
        <f>Drivers!BH359</f>
        <v>0</v>
      </c>
      <c r="BI671">
        <f>Drivers!BI359</f>
        <v>0</v>
      </c>
      <c r="BJ671">
        <f>Drivers!BJ359</f>
        <v>0</v>
      </c>
      <c r="BK671">
        <f>Drivers!BK359</f>
        <v>0</v>
      </c>
      <c r="BL671">
        <f>Drivers!BL359</f>
        <v>0</v>
      </c>
      <c r="BM671">
        <f>Drivers!BM359</f>
        <v>0</v>
      </c>
      <c r="BN671">
        <f>Drivers!BN359</f>
        <v>0</v>
      </c>
      <c r="BO671">
        <f>Drivers!BO359</f>
        <v>0</v>
      </c>
      <c r="BP671">
        <f>Drivers!BP359</f>
        <v>0</v>
      </c>
      <c r="BQ671">
        <f>Drivers!BQ359</f>
        <v>0</v>
      </c>
      <c r="BR671">
        <f>Drivers!BR359</f>
        <v>0</v>
      </c>
      <c r="BS671">
        <f>Drivers!BS359</f>
        <v>0</v>
      </c>
      <c r="BT671">
        <f>Drivers!BT359</f>
        <v>0</v>
      </c>
      <c r="BU671">
        <f>Drivers!BU359</f>
        <v>0</v>
      </c>
      <c r="BV671">
        <f>Drivers!BV359</f>
        <v>0</v>
      </c>
      <c r="BW671">
        <f>Drivers!BW359</f>
        <v>0</v>
      </c>
      <c r="BX671">
        <f>Drivers!BX359</f>
        <v>0</v>
      </c>
      <c r="BY671">
        <f>Drivers!BY359</f>
        <v>0</v>
      </c>
      <c r="BZ671">
        <f>Drivers!BZ359</f>
        <v>0</v>
      </c>
      <c r="CA671">
        <f>Drivers!CA359</f>
        <v>0</v>
      </c>
      <c r="CB671">
        <f>Drivers!CB359</f>
        <v>0</v>
      </c>
      <c r="CC671">
        <f>Drivers!CC359</f>
        <v>0</v>
      </c>
      <c r="CD671">
        <f>Drivers!CD359</f>
        <v>0</v>
      </c>
      <c r="CE671">
        <f>Drivers!CE359</f>
        <v>0</v>
      </c>
      <c r="CF671">
        <f>Drivers!CF359</f>
        <v>0</v>
      </c>
      <c r="CG671">
        <f>Drivers!CG359</f>
        <v>0</v>
      </c>
      <c r="CH671">
        <f>Drivers!CH359</f>
        <v>0</v>
      </c>
      <c r="CI671">
        <f>Drivers!CI359</f>
        <v>0</v>
      </c>
      <c r="CJ671">
        <f>Drivers!CJ359</f>
        <v>0</v>
      </c>
      <c r="CK671">
        <f>Drivers!CK359</f>
        <v>0</v>
      </c>
      <c r="CL671">
        <f>Drivers!CL359</f>
        <v>0</v>
      </c>
      <c r="CM671">
        <f>Drivers!CM359</f>
        <v>0</v>
      </c>
      <c r="CN671">
        <f>Drivers!CN359</f>
        <v>0</v>
      </c>
      <c r="CO671">
        <f>Drivers!CO359</f>
        <v>0</v>
      </c>
      <c r="CP671">
        <f>Drivers!CP359</f>
        <v>0</v>
      </c>
      <c r="CQ671">
        <f>Drivers!CQ359</f>
        <v>0</v>
      </c>
      <c r="CR671">
        <f>Drivers!CR359</f>
        <v>0</v>
      </c>
      <c r="CS671">
        <f>Drivers!CS359</f>
        <v>0</v>
      </c>
      <c r="CT671">
        <f>Drivers!CT359</f>
        <v>0</v>
      </c>
      <c r="CU671">
        <f>Drivers!CU359</f>
        <v>0</v>
      </c>
      <c r="CV671">
        <f>Drivers!CV359</f>
        <v>0</v>
      </c>
      <c r="CW671">
        <f>Drivers!CW359</f>
        <v>0</v>
      </c>
      <c r="CX671">
        <f>Drivers!CX359</f>
        <v>0</v>
      </c>
      <c r="CY671">
        <f>Drivers!CY359</f>
        <v>0</v>
      </c>
      <c r="CZ671">
        <f>Drivers!CZ359</f>
        <v>0</v>
      </c>
      <c r="DA671">
        <f>Drivers!DA359</f>
        <v>0</v>
      </c>
      <c r="DB671">
        <f>Drivers!DB359</f>
        <v>0</v>
      </c>
      <c r="DC671">
        <f>Drivers!DC359</f>
        <v>0</v>
      </c>
      <c r="DD671">
        <f>Drivers!DD359</f>
        <v>0</v>
      </c>
      <c r="DE671">
        <f>Drivers!DE359</f>
        <v>0</v>
      </c>
      <c r="DF671">
        <f>Drivers!DF359</f>
        <v>0</v>
      </c>
      <c r="DG671">
        <f>Drivers!DG359</f>
        <v>0</v>
      </c>
      <c r="DH671">
        <f>Drivers!DH359</f>
        <v>0</v>
      </c>
      <c r="DI671">
        <f>Drivers!DI359</f>
        <v>0</v>
      </c>
      <c r="DJ671">
        <f>Drivers!DJ359</f>
        <v>0</v>
      </c>
      <c r="DK671">
        <f>Drivers!DK359</f>
        <v>0</v>
      </c>
      <c r="DL671">
        <f>Drivers!DL359</f>
        <v>0</v>
      </c>
      <c r="DM671">
        <f>Drivers!DM359</f>
        <v>0</v>
      </c>
      <c r="DN671">
        <f>Drivers!DN359</f>
        <v>0</v>
      </c>
      <c r="DO671">
        <f>Drivers!DO359</f>
        <v>0</v>
      </c>
      <c r="DP671">
        <f>Drivers!DP359</f>
        <v>0</v>
      </c>
      <c r="DQ671">
        <f>Drivers!DQ359</f>
        <v>0</v>
      </c>
      <c r="DR671">
        <f>Drivers!DR359</f>
        <v>0</v>
      </c>
      <c r="DS671">
        <f>Drivers!DS359</f>
        <v>0</v>
      </c>
      <c r="DT671">
        <f>Drivers!DT359</f>
        <v>0</v>
      </c>
      <c r="DU671">
        <f>Drivers!DU359</f>
        <v>0</v>
      </c>
      <c r="DV671">
        <f>Drivers!DV359</f>
        <v>0</v>
      </c>
      <c r="DW671">
        <f>Drivers!DW359</f>
        <v>0.11957210098416771</v>
      </c>
      <c r="DX671">
        <f>Drivers!DX359</f>
        <v>0.10591004581234667</v>
      </c>
      <c r="DY671">
        <f>Drivers!DY359</f>
        <v>9.912762777967013E-2</v>
      </c>
      <c r="DZ671">
        <f>Drivers!DZ359</f>
        <v>4.9867948840431067E-2</v>
      </c>
      <c r="EA671">
        <f>Drivers!EA359</f>
        <v>5.8350628226920026E-2</v>
      </c>
      <c r="EB671">
        <f>Drivers!EB359</f>
        <v>5.4760706318943045E-2</v>
      </c>
      <c r="EC671">
        <f>Drivers!EC359</f>
        <v>5.9053022656815626E-2</v>
      </c>
      <c r="ED671">
        <f>Drivers!ED359</f>
        <v>5.6111729516933447E-2</v>
      </c>
      <c r="EE671">
        <f>Drivers!EE359</f>
        <v>5.0270832970072898E-2</v>
      </c>
      <c r="EF671">
        <f>Drivers!EF359</f>
        <v>4.7302029547733257E-2</v>
      </c>
      <c r="EG671">
        <f>Drivers!EG359</f>
        <v>4.5751055839184845E-2</v>
      </c>
      <c r="EH671">
        <f>Drivers!EH359</f>
        <v>4.6976550018952068E-2</v>
      </c>
      <c r="EI671">
        <f>Drivers!EI359</f>
        <v>4.7532605608739488E-2</v>
      </c>
      <c r="EJ671">
        <f>Drivers!EJ359</f>
        <v>4.847696912357128E-2</v>
      </c>
    </row>
    <row r="672" spans="1:140" hidden="1" outlineLevel="1">
      <c r="A672">
        <f>Drivers!A363</f>
        <v>0</v>
      </c>
      <c r="B672">
        <f>Drivers!B363</f>
        <v>0</v>
      </c>
      <c r="C672">
        <f>Drivers!C363</f>
        <v>0</v>
      </c>
      <c r="D672">
        <f>Drivers!D363</f>
        <v>0</v>
      </c>
      <c r="E672">
        <f>Drivers!E363</f>
        <v>0</v>
      </c>
      <c r="F672">
        <f>Drivers!F363</f>
        <v>0</v>
      </c>
      <c r="G672">
        <f>Drivers!G363</f>
        <v>0</v>
      </c>
      <c r="H672">
        <f>Drivers!H363</f>
        <v>0</v>
      </c>
      <c r="I672">
        <f>Drivers!I363</f>
        <v>0</v>
      </c>
      <c r="J672">
        <f>Drivers!J363</f>
        <v>0</v>
      </c>
      <c r="K672">
        <f>Drivers!K363</f>
        <v>0</v>
      </c>
      <c r="L672">
        <f>Drivers!L363</f>
        <v>0</v>
      </c>
      <c r="M672">
        <f>Drivers!M363</f>
        <v>0</v>
      </c>
      <c r="N672">
        <f>Drivers!N363</f>
        <v>0</v>
      </c>
      <c r="O672">
        <f>Drivers!O363</f>
        <v>0</v>
      </c>
      <c r="P672">
        <f>Drivers!P363</f>
        <v>0</v>
      </c>
      <c r="Q672">
        <f>Drivers!Q363</f>
        <v>0</v>
      </c>
      <c r="R672">
        <f>Drivers!R363</f>
        <v>0</v>
      </c>
      <c r="S672">
        <f>Drivers!S363</f>
        <v>0</v>
      </c>
      <c r="T672">
        <f>Drivers!T363</f>
        <v>0</v>
      </c>
      <c r="U672">
        <f>Drivers!U363</f>
        <v>0</v>
      </c>
      <c r="V672">
        <f>Drivers!V363</f>
        <v>0</v>
      </c>
      <c r="W672">
        <f>Drivers!W363</f>
        <v>0</v>
      </c>
      <c r="X672">
        <f>Drivers!X363</f>
        <v>0</v>
      </c>
      <c r="Y672">
        <f>Drivers!Y363</f>
        <v>0</v>
      </c>
      <c r="Z672">
        <f>Drivers!Z363</f>
        <v>0</v>
      </c>
      <c r="AA672">
        <f>Drivers!AA363</f>
        <v>0</v>
      </c>
      <c r="AB672">
        <f>Drivers!AB363</f>
        <v>0</v>
      </c>
      <c r="AC672">
        <f>Drivers!AC363</f>
        <v>0</v>
      </c>
      <c r="AD672">
        <f>Drivers!AD363</f>
        <v>0</v>
      </c>
      <c r="AE672">
        <f>Drivers!AE363</f>
        <v>0</v>
      </c>
      <c r="AF672">
        <f>Drivers!AF363</f>
        <v>0</v>
      </c>
      <c r="AG672">
        <f>Drivers!AG363</f>
        <v>0</v>
      </c>
      <c r="AH672">
        <f>Drivers!AH363</f>
        <v>0</v>
      </c>
      <c r="AI672">
        <f>Drivers!AI363</f>
        <v>0</v>
      </c>
      <c r="AJ672">
        <f>Drivers!AJ363</f>
        <v>0</v>
      </c>
      <c r="AK672">
        <f>Drivers!AK363</f>
        <v>0</v>
      </c>
      <c r="AL672">
        <f>Drivers!AL363</f>
        <v>0</v>
      </c>
      <c r="AM672">
        <f>Drivers!AM363</f>
        <v>0</v>
      </c>
      <c r="AN672">
        <f>Drivers!AN363</f>
        <v>0</v>
      </c>
      <c r="AO672">
        <f>Drivers!AO363</f>
        <v>0</v>
      </c>
      <c r="AP672">
        <f>Drivers!AP363</f>
        <v>0</v>
      </c>
      <c r="AQ672">
        <f>Drivers!AQ363</f>
        <v>0</v>
      </c>
      <c r="AR672">
        <f>Drivers!AR363</f>
        <v>0</v>
      </c>
      <c r="AS672">
        <f>Drivers!AS363</f>
        <v>0</v>
      </c>
      <c r="AT672">
        <f>Drivers!AT363</f>
        <v>0</v>
      </c>
      <c r="AU672">
        <f>Drivers!AU363</f>
        <v>0</v>
      </c>
      <c r="AV672">
        <f>Drivers!AV363</f>
        <v>0</v>
      </c>
      <c r="AW672">
        <f>Drivers!AW363</f>
        <v>0</v>
      </c>
      <c r="AX672">
        <f>Drivers!AX363</f>
        <v>0</v>
      </c>
      <c r="AY672">
        <f>Drivers!AY363</f>
        <v>0</v>
      </c>
      <c r="AZ672">
        <f>Drivers!AZ363</f>
        <v>0</v>
      </c>
      <c r="BA672">
        <f>Drivers!BA363</f>
        <v>0</v>
      </c>
      <c r="BB672">
        <f>Drivers!BB363</f>
        <v>0</v>
      </c>
      <c r="BC672">
        <f>Drivers!BC363</f>
        <v>0</v>
      </c>
      <c r="BD672">
        <f>Drivers!BD363</f>
        <v>0</v>
      </c>
      <c r="BE672">
        <f>Drivers!BE363</f>
        <v>0</v>
      </c>
      <c r="BF672">
        <f>Drivers!BF363</f>
        <v>0</v>
      </c>
      <c r="BG672">
        <f>Drivers!BG363</f>
        <v>0</v>
      </c>
      <c r="BH672">
        <f>Drivers!BH363</f>
        <v>0</v>
      </c>
      <c r="BI672">
        <f>Drivers!BI363</f>
        <v>0</v>
      </c>
      <c r="BJ672">
        <f>Drivers!BJ363</f>
        <v>0</v>
      </c>
      <c r="BK672">
        <f>Drivers!BK363</f>
        <v>0</v>
      </c>
      <c r="BL672">
        <f>Drivers!BL363</f>
        <v>0</v>
      </c>
      <c r="BM672">
        <f>Drivers!BM363</f>
        <v>0</v>
      </c>
      <c r="BN672">
        <f>Drivers!BN363</f>
        <v>0</v>
      </c>
      <c r="BO672">
        <f>Drivers!BO363</f>
        <v>0</v>
      </c>
      <c r="BP672">
        <f>Drivers!BP363</f>
        <v>0</v>
      </c>
      <c r="BQ672">
        <f>Drivers!BQ363</f>
        <v>0</v>
      </c>
      <c r="BR672">
        <f>Drivers!BR363</f>
        <v>0</v>
      </c>
      <c r="BS672">
        <f>Drivers!BS363</f>
        <v>0</v>
      </c>
      <c r="BT672">
        <f>Drivers!BT363</f>
        <v>0</v>
      </c>
      <c r="BU672">
        <f>Drivers!BU363</f>
        <v>0</v>
      </c>
      <c r="BV672">
        <f>Drivers!BV363</f>
        <v>0</v>
      </c>
      <c r="BW672">
        <f>Drivers!BW363</f>
        <v>0</v>
      </c>
      <c r="BX672">
        <f>Drivers!BX363</f>
        <v>0</v>
      </c>
      <c r="BY672">
        <f>Drivers!BY363</f>
        <v>0</v>
      </c>
      <c r="BZ672">
        <f>Drivers!BZ363</f>
        <v>0</v>
      </c>
      <c r="CA672">
        <f>Drivers!CA363</f>
        <v>0</v>
      </c>
      <c r="CB672">
        <f>Drivers!CB363</f>
        <v>0</v>
      </c>
      <c r="CC672">
        <f>Drivers!CC363</f>
        <v>0</v>
      </c>
      <c r="CD672">
        <f>Drivers!CD363</f>
        <v>0</v>
      </c>
      <c r="CE672">
        <f>Drivers!CE363</f>
        <v>0</v>
      </c>
      <c r="CF672">
        <f>Drivers!CF363</f>
        <v>0</v>
      </c>
      <c r="CG672">
        <f>Drivers!CG363</f>
        <v>0</v>
      </c>
      <c r="CH672">
        <f>Drivers!CH363</f>
        <v>0</v>
      </c>
      <c r="CI672">
        <f>Drivers!CI363</f>
        <v>0</v>
      </c>
      <c r="CJ672">
        <f>Drivers!CJ363</f>
        <v>0</v>
      </c>
      <c r="CK672">
        <f>Drivers!CK363</f>
        <v>0</v>
      </c>
      <c r="CL672">
        <f>Drivers!CL363</f>
        <v>0</v>
      </c>
      <c r="CM672">
        <f>Drivers!CM363</f>
        <v>0</v>
      </c>
      <c r="CN672">
        <f>Drivers!CN363</f>
        <v>0</v>
      </c>
      <c r="CO672">
        <f>Drivers!CO363</f>
        <v>0</v>
      </c>
      <c r="CP672">
        <f>Drivers!CP363</f>
        <v>0</v>
      </c>
      <c r="CQ672">
        <f>Drivers!CQ363</f>
        <v>0</v>
      </c>
      <c r="CR672">
        <f>Drivers!CR363</f>
        <v>0</v>
      </c>
      <c r="CS672">
        <f>Drivers!CS363</f>
        <v>0</v>
      </c>
      <c r="CT672">
        <f>Drivers!CT363</f>
        <v>0</v>
      </c>
      <c r="CU672">
        <f>Drivers!CU363</f>
        <v>0</v>
      </c>
      <c r="CV672">
        <f>Drivers!CV363</f>
        <v>0</v>
      </c>
      <c r="CW672">
        <f>Drivers!CW363</f>
        <v>0</v>
      </c>
      <c r="CX672">
        <f>Drivers!CX363</f>
        <v>0</v>
      </c>
      <c r="CY672">
        <f>Drivers!CY363</f>
        <v>0</v>
      </c>
      <c r="CZ672">
        <f>Drivers!CZ363</f>
        <v>0</v>
      </c>
      <c r="DA672">
        <f>Drivers!DA363</f>
        <v>0</v>
      </c>
      <c r="DB672">
        <f>Drivers!DB363</f>
        <v>0</v>
      </c>
      <c r="DC672">
        <f>Drivers!DC363</f>
        <v>0</v>
      </c>
      <c r="DD672">
        <f>Drivers!DD363</f>
        <v>0</v>
      </c>
      <c r="DE672">
        <f>Drivers!DE363</f>
        <v>0</v>
      </c>
      <c r="DF672">
        <f>Drivers!DF363</f>
        <v>0</v>
      </c>
      <c r="DG672">
        <f>Drivers!DG363</f>
        <v>0</v>
      </c>
      <c r="DH672">
        <f>Drivers!DH363</f>
        <v>0</v>
      </c>
      <c r="DI672">
        <f>Drivers!DI363</f>
        <v>0</v>
      </c>
      <c r="DJ672">
        <f>Drivers!DJ363</f>
        <v>0</v>
      </c>
      <c r="DK672">
        <f>Drivers!DK363</f>
        <v>0</v>
      </c>
      <c r="DL672">
        <f>Drivers!DL363</f>
        <v>0</v>
      </c>
      <c r="DM672">
        <f>Drivers!DM363</f>
        <v>0</v>
      </c>
      <c r="DN672">
        <f>Drivers!DN363</f>
        <v>0</v>
      </c>
      <c r="DO672">
        <f>Drivers!DO363</f>
        <v>0</v>
      </c>
      <c r="DP672">
        <f>Drivers!DP363</f>
        <v>0</v>
      </c>
      <c r="DQ672">
        <f>Drivers!DQ363</f>
        <v>0</v>
      </c>
      <c r="DR672">
        <f>Drivers!DR363</f>
        <v>0</v>
      </c>
      <c r="DS672">
        <f>Drivers!DS363</f>
        <v>0</v>
      </c>
      <c r="DT672">
        <f>Drivers!DT363</f>
        <v>0</v>
      </c>
      <c r="DU672">
        <f>Drivers!DU363</f>
        <v>0</v>
      </c>
      <c r="DV672">
        <f>Drivers!DV363</f>
        <v>0</v>
      </c>
      <c r="DW672">
        <f>Drivers!DW363</f>
        <v>0</v>
      </c>
      <c r="DX672">
        <f>Drivers!DX363</f>
        <v>0</v>
      </c>
      <c r="DY672">
        <f>Drivers!DY363</f>
        <v>0</v>
      </c>
      <c r="DZ672">
        <f>Drivers!DZ363</f>
        <v>0</v>
      </c>
      <c r="EA672">
        <f>Drivers!EA363</f>
        <v>0</v>
      </c>
      <c r="EB672">
        <f>Drivers!EB363</f>
        <v>0</v>
      </c>
      <c r="EC672">
        <f>Drivers!EC363</f>
        <v>0</v>
      </c>
      <c r="ED672">
        <f>Drivers!ED363</f>
        <v>0</v>
      </c>
      <c r="EE672">
        <f>Drivers!EE363</f>
        <v>0</v>
      </c>
      <c r="EF672">
        <f>Drivers!EF363</f>
        <v>0</v>
      </c>
      <c r="EG672">
        <f>Drivers!EG363</f>
        <v>0</v>
      </c>
      <c r="EH672">
        <f>Drivers!EH363</f>
        <v>0</v>
      </c>
      <c r="EI672">
        <f>Drivers!EI363</f>
        <v>0</v>
      </c>
      <c r="EJ672">
        <f>Drivers!EJ363</f>
        <v>0</v>
      </c>
    </row>
    <row r="673" spans="1:140" hidden="1" outlineLevel="1">
      <c r="A673">
        <f>Drivers!A364</f>
        <v>0</v>
      </c>
      <c r="B673">
        <f>Drivers!B364</f>
        <v>0</v>
      </c>
      <c r="C673">
        <f>Drivers!C364</f>
        <v>0</v>
      </c>
      <c r="D673">
        <f>Drivers!D364</f>
        <v>0</v>
      </c>
      <c r="E673">
        <f>Drivers!E364</f>
        <v>0</v>
      </c>
      <c r="F673">
        <f>Drivers!F364</f>
        <v>0</v>
      </c>
      <c r="G673">
        <f>Drivers!G364</f>
        <v>0</v>
      </c>
      <c r="H673">
        <f>Drivers!H364</f>
        <v>0</v>
      </c>
      <c r="I673" t="str">
        <f>Drivers!I364</f>
        <v>Technology &amp; Development</v>
      </c>
      <c r="J673">
        <f>Drivers!J364</f>
        <v>0</v>
      </c>
      <c r="K673">
        <f>Drivers!K364</f>
        <v>0</v>
      </c>
      <c r="L673">
        <f>Drivers!L364</f>
        <v>0</v>
      </c>
      <c r="M673">
        <f>Drivers!M364</f>
        <v>0</v>
      </c>
      <c r="N673">
        <f>Drivers!N364</f>
        <v>0</v>
      </c>
      <c r="O673">
        <f>Drivers!O364</f>
        <v>0</v>
      </c>
      <c r="P673">
        <f>Drivers!P364</f>
        <v>0</v>
      </c>
      <c r="Q673">
        <f>Drivers!Q364</f>
        <v>0</v>
      </c>
      <c r="R673">
        <f>Drivers!R364</f>
        <v>0</v>
      </c>
      <c r="S673">
        <f>Drivers!S364</f>
        <v>0</v>
      </c>
      <c r="T673">
        <f>Drivers!T364</f>
        <v>0</v>
      </c>
      <c r="U673">
        <f>Drivers!U364</f>
        <v>0</v>
      </c>
      <c r="V673">
        <f>Drivers!V364</f>
        <v>0</v>
      </c>
      <c r="W673">
        <f>Drivers!W364</f>
        <v>0</v>
      </c>
      <c r="X673">
        <f>Drivers!X364</f>
        <v>0</v>
      </c>
      <c r="Y673">
        <f>Drivers!Y364</f>
        <v>0</v>
      </c>
      <c r="Z673">
        <f>Drivers!Z364</f>
        <v>0</v>
      </c>
      <c r="AA673">
        <f>Drivers!AA364</f>
        <v>0</v>
      </c>
      <c r="AB673">
        <f>Drivers!AB364</f>
        <v>0</v>
      </c>
      <c r="AC673">
        <f>Drivers!AC364</f>
        <v>0</v>
      </c>
      <c r="AD673">
        <f>Drivers!AD364</f>
        <v>0</v>
      </c>
      <c r="AE673">
        <f>Drivers!AE364</f>
        <v>0</v>
      </c>
      <c r="AF673">
        <f>Drivers!AF364</f>
        <v>0</v>
      </c>
      <c r="AG673">
        <f>Drivers!AG364</f>
        <v>0</v>
      </c>
      <c r="AH673">
        <f>Drivers!AH364</f>
        <v>0</v>
      </c>
      <c r="AI673">
        <f>Drivers!AI364</f>
        <v>0</v>
      </c>
      <c r="AJ673">
        <f>Drivers!AJ364</f>
        <v>0</v>
      </c>
      <c r="AK673">
        <f>Drivers!AK364</f>
        <v>0</v>
      </c>
      <c r="AL673">
        <f>Drivers!AL364</f>
        <v>0</v>
      </c>
      <c r="AM673">
        <f>Drivers!AM364</f>
        <v>0</v>
      </c>
      <c r="AN673">
        <f>Drivers!AN364</f>
        <v>0</v>
      </c>
      <c r="AO673">
        <f>Drivers!AO364</f>
        <v>0</v>
      </c>
      <c r="AP673">
        <f>Drivers!AP364</f>
        <v>0</v>
      </c>
      <c r="AQ673">
        <f>Drivers!AQ364</f>
        <v>0</v>
      </c>
      <c r="AR673">
        <f>Drivers!AR364</f>
        <v>0</v>
      </c>
      <c r="AS673">
        <f>Drivers!AS364</f>
        <v>0</v>
      </c>
      <c r="AT673">
        <f>Drivers!AT364</f>
        <v>0</v>
      </c>
      <c r="AU673">
        <f>Drivers!AU364</f>
        <v>0</v>
      </c>
      <c r="AV673">
        <f>Drivers!AV364</f>
        <v>0</v>
      </c>
      <c r="AW673">
        <f>Drivers!AW364</f>
        <v>0</v>
      </c>
      <c r="AX673">
        <f>Drivers!AX364</f>
        <v>0</v>
      </c>
      <c r="AY673">
        <f>Drivers!AY364</f>
        <v>0</v>
      </c>
      <c r="AZ673">
        <f>Drivers!AZ364</f>
        <v>0</v>
      </c>
      <c r="BA673">
        <f>Drivers!BA364</f>
        <v>0</v>
      </c>
      <c r="BB673">
        <f>Drivers!BB364</f>
        <v>0</v>
      </c>
      <c r="BC673">
        <f>Drivers!BC364</f>
        <v>0</v>
      </c>
      <c r="BD673">
        <f>Drivers!BD364</f>
        <v>0</v>
      </c>
      <c r="BE673">
        <f>Drivers!BE364</f>
        <v>0</v>
      </c>
      <c r="BF673">
        <f>Drivers!BF364</f>
        <v>0</v>
      </c>
      <c r="BG673">
        <f>Drivers!BG364</f>
        <v>0</v>
      </c>
      <c r="BH673">
        <f>Drivers!BH364</f>
        <v>0</v>
      </c>
      <c r="BI673">
        <f>Drivers!BI364</f>
        <v>0</v>
      </c>
      <c r="BJ673">
        <f>Drivers!BJ364</f>
        <v>0</v>
      </c>
      <c r="BK673">
        <f>Drivers!BK364</f>
        <v>0</v>
      </c>
      <c r="BL673">
        <f>Drivers!BL364</f>
        <v>0</v>
      </c>
      <c r="BM673">
        <f>Drivers!BM364</f>
        <v>0</v>
      </c>
      <c r="BN673">
        <f>Drivers!BN364</f>
        <v>0</v>
      </c>
      <c r="BO673">
        <f>Drivers!BO364</f>
        <v>0</v>
      </c>
      <c r="BP673">
        <f>Drivers!BP364</f>
        <v>0</v>
      </c>
      <c r="BQ673">
        <f>Drivers!BQ364</f>
        <v>0</v>
      </c>
      <c r="BR673">
        <f>Drivers!BR364</f>
        <v>0</v>
      </c>
      <c r="BS673">
        <f>Drivers!BS364</f>
        <v>0</v>
      </c>
      <c r="BT673">
        <f>Drivers!BT364</f>
        <v>0</v>
      </c>
      <c r="BU673">
        <f>Drivers!BU364</f>
        <v>0</v>
      </c>
      <c r="BV673">
        <f>Drivers!BV364</f>
        <v>0</v>
      </c>
      <c r="BW673">
        <f>Drivers!BW364</f>
        <v>0</v>
      </c>
      <c r="BX673">
        <f>Drivers!BX364</f>
        <v>0</v>
      </c>
      <c r="BY673">
        <f>Drivers!BY364</f>
        <v>0</v>
      </c>
      <c r="BZ673">
        <f>Drivers!BZ364</f>
        <v>0</v>
      </c>
      <c r="CA673">
        <f>Drivers!CA364</f>
        <v>0</v>
      </c>
      <c r="CB673">
        <f>Drivers!CB364</f>
        <v>0</v>
      </c>
      <c r="CC673">
        <f>Drivers!CC364</f>
        <v>0</v>
      </c>
      <c r="CD673">
        <f>Drivers!CD364</f>
        <v>0</v>
      </c>
      <c r="CE673">
        <f>Drivers!CE364</f>
        <v>0</v>
      </c>
      <c r="CF673">
        <f>Drivers!CF364</f>
        <v>0</v>
      </c>
      <c r="CG673">
        <f>Drivers!CG364</f>
        <v>0</v>
      </c>
      <c r="CH673">
        <f>Drivers!CH364</f>
        <v>0</v>
      </c>
      <c r="CI673">
        <f>Drivers!CI364</f>
        <v>0</v>
      </c>
      <c r="CJ673">
        <f>Drivers!CJ364</f>
        <v>0</v>
      </c>
      <c r="CK673">
        <f>Drivers!CK364</f>
        <v>0</v>
      </c>
      <c r="CL673">
        <f>Drivers!CL364</f>
        <v>0</v>
      </c>
      <c r="CM673">
        <f>Drivers!CM364</f>
        <v>0</v>
      </c>
      <c r="CN673">
        <f>Drivers!CN364</f>
        <v>0</v>
      </c>
      <c r="CO673">
        <f>Drivers!CO364</f>
        <v>0</v>
      </c>
      <c r="CP673">
        <f>Drivers!CP364</f>
        <v>0</v>
      </c>
      <c r="CQ673">
        <f>Drivers!CQ364</f>
        <v>0</v>
      </c>
      <c r="CR673">
        <f>Drivers!CR364</f>
        <v>0</v>
      </c>
      <c r="CS673">
        <f>Drivers!CS364</f>
        <v>0</v>
      </c>
      <c r="CT673">
        <f>Drivers!CT364</f>
        <v>0</v>
      </c>
      <c r="CU673">
        <f>Drivers!CU364</f>
        <v>0</v>
      </c>
      <c r="CV673">
        <f>Drivers!CV364</f>
        <v>0</v>
      </c>
      <c r="CW673">
        <f>Drivers!CW364</f>
        <v>0</v>
      </c>
      <c r="CX673">
        <f>Drivers!CX364</f>
        <v>0</v>
      </c>
      <c r="CY673">
        <f>Drivers!CY364</f>
        <v>0</v>
      </c>
      <c r="CZ673">
        <f>Drivers!CZ364</f>
        <v>0</v>
      </c>
      <c r="DA673">
        <f>Drivers!DA364</f>
        <v>0</v>
      </c>
      <c r="DB673">
        <f>Drivers!DB364</f>
        <v>0</v>
      </c>
      <c r="DC673">
        <f>Drivers!DC364</f>
        <v>0</v>
      </c>
      <c r="DD673">
        <f>Drivers!DD364</f>
        <v>0</v>
      </c>
      <c r="DE673">
        <f>Drivers!DE364</f>
        <v>0</v>
      </c>
      <c r="DF673">
        <f>Drivers!DF364</f>
        <v>0</v>
      </c>
      <c r="DG673">
        <f>Drivers!DG364</f>
        <v>0</v>
      </c>
      <c r="DH673">
        <f>Drivers!DH364</f>
        <v>0</v>
      </c>
      <c r="DI673">
        <f>Drivers!DI364</f>
        <v>0</v>
      </c>
      <c r="DJ673">
        <f>Drivers!DJ364</f>
        <v>0</v>
      </c>
      <c r="DK673">
        <f>Drivers!DK364</f>
        <v>0</v>
      </c>
      <c r="DL673">
        <f>Drivers!DL364</f>
        <v>0</v>
      </c>
      <c r="DM673">
        <f>Drivers!DM364</f>
        <v>0</v>
      </c>
      <c r="DN673">
        <f>Drivers!DN364</f>
        <v>0</v>
      </c>
      <c r="DO673">
        <f>Drivers!DO364</f>
        <v>0</v>
      </c>
      <c r="DP673">
        <f>Drivers!DP364</f>
        <v>0</v>
      </c>
      <c r="DQ673">
        <f>Drivers!DQ364</f>
        <v>0</v>
      </c>
      <c r="DR673">
        <f>Drivers!DR364</f>
        <v>0</v>
      </c>
      <c r="DS673">
        <f>Drivers!DS364</f>
        <v>0</v>
      </c>
      <c r="DT673">
        <f>Drivers!DT364</f>
        <v>0</v>
      </c>
      <c r="DU673">
        <f>Drivers!DU364</f>
        <v>0</v>
      </c>
      <c r="DV673">
        <f>Drivers!DV364</f>
        <v>0</v>
      </c>
      <c r="DW673">
        <f>Drivers!DW364</f>
        <v>0</v>
      </c>
      <c r="DX673">
        <f>Drivers!DX364</f>
        <v>0</v>
      </c>
      <c r="DY673">
        <f>Drivers!DY364</f>
        <v>0</v>
      </c>
      <c r="DZ673">
        <f>Drivers!DZ364</f>
        <v>0</v>
      </c>
      <c r="EA673">
        <f>Drivers!EA364</f>
        <v>0</v>
      </c>
      <c r="EB673">
        <f>Drivers!EB364</f>
        <v>0</v>
      </c>
      <c r="EC673">
        <f>Drivers!EC364</f>
        <v>0</v>
      </c>
      <c r="ED673">
        <f>Drivers!ED364</f>
        <v>0</v>
      </c>
      <c r="EE673">
        <f>Drivers!EE364</f>
        <v>0</v>
      </c>
      <c r="EF673">
        <f>Drivers!EF364</f>
        <v>0</v>
      </c>
      <c r="EG673">
        <f>Drivers!EG364</f>
        <v>0</v>
      </c>
      <c r="EH673">
        <f>Drivers!EH364</f>
        <v>0</v>
      </c>
      <c r="EI673">
        <f>Drivers!EI364</f>
        <v>0</v>
      </c>
      <c r="EJ673">
        <f>Drivers!EJ364</f>
        <v>0</v>
      </c>
    </row>
    <row r="674" spans="1:140" hidden="1" outlineLevel="1">
      <c r="A674">
        <f>Drivers!A365</f>
        <v>0</v>
      </c>
      <c r="B674">
        <f>Drivers!B365</f>
        <v>0</v>
      </c>
      <c r="C674">
        <f>Drivers!C365</f>
        <v>0</v>
      </c>
      <c r="D674">
        <f>Drivers!D365</f>
        <v>0</v>
      </c>
      <c r="E674">
        <f>Drivers!E365</f>
        <v>0</v>
      </c>
      <c r="F674">
        <f>Drivers!F365</f>
        <v>0</v>
      </c>
      <c r="G674">
        <f>Drivers!G365</f>
        <v>0</v>
      </c>
      <c r="H674">
        <f>Drivers!H365</f>
        <v>0</v>
      </c>
      <c r="I674" t="str">
        <f>Drivers!I365</f>
        <v>GAAP Technology &amp; Development</v>
      </c>
      <c r="J674">
        <f>Drivers!J365</f>
        <v>0</v>
      </c>
      <c r="K674">
        <f>Drivers!K365</f>
        <v>0</v>
      </c>
      <c r="L674">
        <f>Drivers!L365</f>
        <v>0</v>
      </c>
      <c r="M674">
        <f>Drivers!M365</f>
        <v>0</v>
      </c>
      <c r="N674">
        <f>Drivers!N365</f>
        <v>0</v>
      </c>
      <c r="O674">
        <f>Drivers!O365</f>
        <v>0</v>
      </c>
      <c r="P674">
        <f>Drivers!P365</f>
        <v>0</v>
      </c>
      <c r="Q674">
        <f>Drivers!Q365</f>
        <v>0</v>
      </c>
      <c r="R674">
        <f>Drivers!R365</f>
        <v>0</v>
      </c>
      <c r="S674">
        <f>Drivers!S365</f>
        <v>0</v>
      </c>
      <c r="T674">
        <f>Drivers!T365</f>
        <v>0</v>
      </c>
      <c r="U674">
        <f>Drivers!U365</f>
        <v>0</v>
      </c>
      <c r="V674">
        <f>Drivers!V365</f>
        <v>0</v>
      </c>
      <c r="W674">
        <f>Drivers!W365</f>
        <v>0</v>
      </c>
      <c r="X674">
        <f>Drivers!X365</f>
        <v>0</v>
      </c>
      <c r="Y674">
        <f>Drivers!Y365</f>
        <v>0</v>
      </c>
      <c r="Z674">
        <f>Drivers!Z365</f>
        <v>0</v>
      </c>
      <c r="AA674">
        <f>Drivers!AA365</f>
        <v>0</v>
      </c>
      <c r="AB674">
        <f>Drivers!AB365</f>
        <v>0</v>
      </c>
      <c r="AC674">
        <f>Drivers!AC365</f>
        <v>0</v>
      </c>
      <c r="AD674">
        <f>Drivers!AD365</f>
        <v>0</v>
      </c>
      <c r="AE674">
        <f>Drivers!AE365</f>
        <v>0</v>
      </c>
      <c r="AF674">
        <f>Drivers!AF365</f>
        <v>0</v>
      </c>
      <c r="AG674">
        <f>Drivers!AG365</f>
        <v>0</v>
      </c>
      <c r="AH674">
        <f>Drivers!AH365</f>
        <v>0</v>
      </c>
      <c r="AI674">
        <f>Drivers!AI365</f>
        <v>0</v>
      </c>
      <c r="AJ674">
        <f>Drivers!AJ365</f>
        <v>0</v>
      </c>
      <c r="AK674">
        <f>Drivers!AK365</f>
        <v>0</v>
      </c>
      <c r="AL674">
        <f>Drivers!AL365</f>
        <v>0</v>
      </c>
      <c r="AM674">
        <f>Drivers!AM365</f>
        <v>0</v>
      </c>
      <c r="AN674">
        <f>Drivers!AN365</f>
        <v>0</v>
      </c>
      <c r="AO674">
        <f>Drivers!AO365</f>
        <v>0</v>
      </c>
      <c r="AP674">
        <f>Drivers!AP365</f>
        <v>0</v>
      </c>
      <c r="AQ674">
        <f>Drivers!AQ365</f>
        <v>0</v>
      </c>
      <c r="AR674">
        <f>Drivers!AR365</f>
        <v>0</v>
      </c>
      <c r="AS674">
        <f>Drivers!AS365</f>
        <v>0</v>
      </c>
      <c r="AT674">
        <f>Drivers!AT365</f>
        <v>3.077</v>
      </c>
      <c r="AU674">
        <f>Drivers!AU365</f>
        <v>2.774</v>
      </c>
      <c r="AV674">
        <f>Drivers!AV365</f>
        <v>2.8370000000000002</v>
      </c>
      <c r="AW674">
        <f>Drivers!AW365</f>
        <v>2.5720000000000001</v>
      </c>
      <c r="AX674">
        <f>Drivers!AX365</f>
        <v>2.5339999999999998</v>
      </c>
      <c r="AY674">
        <f>Drivers!AY365</f>
        <v>2.8780000000000001</v>
      </c>
      <c r="AZ674">
        <f>Drivers!AZ365</f>
        <v>2.528</v>
      </c>
      <c r="BA674">
        <f>Drivers!BA365</f>
        <v>2.7109999999999999</v>
      </c>
      <c r="BB674">
        <f>Drivers!BB365</f>
        <v>2.996</v>
      </c>
      <c r="BC674">
        <f>Drivers!BC365</f>
        <v>3.3039999999999998</v>
      </c>
      <c r="BD674">
        <f>Drivers!BD365</f>
        <v>3.8490000000000002</v>
      </c>
      <c r="BE674">
        <f>Drivers!BE365</f>
        <v>3.9940000000000002</v>
      </c>
      <c r="BF674">
        <f>Drivers!BF365</f>
        <v>5.03</v>
      </c>
      <c r="BG674">
        <f>Drivers!BG365</f>
        <v>5.8179999999999996</v>
      </c>
      <c r="BH674">
        <f>Drivers!BH365</f>
        <v>6.6870000000000003</v>
      </c>
      <c r="BI674">
        <f>Drivers!BI365</f>
        <v>9.0790000000000006</v>
      </c>
      <c r="BJ674">
        <f>Drivers!BJ365</f>
        <v>10.611000000000001</v>
      </c>
      <c r="BK674">
        <f>Drivers!BK365</f>
        <v>11.071</v>
      </c>
      <c r="BL674">
        <f>Drivers!BL365</f>
        <v>12.167</v>
      </c>
      <c r="BM674">
        <f>Drivers!BM365</f>
        <v>14.648999999999999</v>
      </c>
      <c r="BN674">
        <f>Drivers!BN365</f>
        <v>16.97</v>
      </c>
      <c r="BO674">
        <f>Drivers!BO365</f>
        <v>19.861999999999998</v>
      </c>
      <c r="BP674">
        <f>Drivers!BP365</f>
        <v>21.318000000000001</v>
      </c>
      <c r="BQ674">
        <f>Drivers!BQ365</f>
        <v>28.256</v>
      </c>
      <c r="BR674">
        <f>Drivers!BR365</f>
        <v>37.325000000000003</v>
      </c>
      <c r="BS674">
        <f>Drivers!BS365</f>
        <v>51.74</v>
      </c>
      <c r="BT674">
        <f>Drivers!BT365</f>
        <v>53.718000000000004</v>
      </c>
      <c r="BU674">
        <f>Drivers!BU365</f>
        <v>55.781999999999996</v>
      </c>
      <c r="BV674">
        <f>Drivers!BV365</f>
        <v>64.417000000000002</v>
      </c>
      <c r="BW674">
        <f>Drivers!BW365</f>
        <v>67.421000000000006</v>
      </c>
      <c r="BX674">
        <f>Drivers!BX365</f>
        <v>69.171000000000006</v>
      </c>
      <c r="BY674">
        <f>Drivers!BY365</f>
        <v>72.057000000000002</v>
      </c>
      <c r="BZ674">
        <f>Drivers!BZ365</f>
        <v>72.867999999999995</v>
      </c>
      <c r="CA674">
        <f>Drivers!CA365</f>
        <v>78.540999999999997</v>
      </c>
      <c r="CB674">
        <f>Drivers!CB365</f>
        <v>83.388999999999996</v>
      </c>
      <c r="CC674">
        <f>Drivers!CC365</f>
        <v>85.186999999999998</v>
      </c>
      <c r="CD674">
        <f>Drivers!CD365</f>
        <v>91.109302115106061</v>
      </c>
      <c r="CE674">
        <f>Drivers!CE365</f>
        <v>98.476981470000013</v>
      </c>
      <c r="CF674">
        <f>Drivers!CF365</f>
        <v>100.28154620740742</v>
      </c>
      <c r="CG674">
        <f>Drivers!CG365</f>
        <v>99.701116290769221</v>
      </c>
      <c r="CH674">
        <f>Drivers!CH365</f>
        <v>0</v>
      </c>
      <c r="CI674">
        <f>Drivers!CI365</f>
        <v>0</v>
      </c>
      <c r="CJ674">
        <f>Drivers!CJ365</f>
        <v>0</v>
      </c>
      <c r="CK674">
        <f>Drivers!CK365</f>
        <v>0</v>
      </c>
      <c r="CL674">
        <f>Drivers!CL365</f>
        <v>0</v>
      </c>
      <c r="CM674">
        <f>Drivers!CM365</f>
        <v>0</v>
      </c>
      <c r="CN674">
        <f>Drivers!CN365</f>
        <v>0</v>
      </c>
      <c r="CO674">
        <f>Drivers!CO365</f>
        <v>0</v>
      </c>
      <c r="CP674">
        <f>Drivers!CP365</f>
        <v>0</v>
      </c>
      <c r="CQ674">
        <f>Drivers!CQ365</f>
        <v>0</v>
      </c>
      <c r="CR674">
        <f>Drivers!CR365</f>
        <v>0</v>
      </c>
      <c r="CS674">
        <f>Drivers!CS365</f>
        <v>0</v>
      </c>
      <c r="CT674">
        <f>Drivers!CT365</f>
        <v>0</v>
      </c>
      <c r="CU674">
        <f>Drivers!CU365</f>
        <v>0</v>
      </c>
      <c r="CV674">
        <f>Drivers!CV365</f>
        <v>0</v>
      </c>
      <c r="CW674">
        <f>Drivers!CW365</f>
        <v>0</v>
      </c>
      <c r="CX674">
        <f>Drivers!CX365</f>
        <v>0</v>
      </c>
      <c r="CY674">
        <f>Drivers!CY365</f>
        <v>0</v>
      </c>
      <c r="CZ674">
        <f>Drivers!CZ365</f>
        <v>0</v>
      </c>
      <c r="DA674">
        <f>Drivers!DA365</f>
        <v>0</v>
      </c>
      <c r="DB674">
        <f>Drivers!DB365</f>
        <v>0</v>
      </c>
      <c r="DC674">
        <f>Drivers!DC365</f>
        <v>0</v>
      </c>
      <c r="DD674">
        <f>Drivers!DD365</f>
        <v>0</v>
      </c>
      <c r="DE674">
        <f>Drivers!DE365</f>
        <v>0</v>
      </c>
      <c r="DF674">
        <f>Drivers!DF365</f>
        <v>0</v>
      </c>
      <c r="DG674">
        <f>Drivers!DG365</f>
        <v>0</v>
      </c>
      <c r="DH674">
        <f>Drivers!DH365</f>
        <v>0</v>
      </c>
      <c r="DI674">
        <f>Drivers!DI365</f>
        <v>0</v>
      </c>
      <c r="DJ674">
        <f>Drivers!DJ365</f>
        <v>0</v>
      </c>
      <c r="DK674">
        <f>Drivers!DK365</f>
        <v>0</v>
      </c>
      <c r="DL674">
        <f>Drivers!DL365</f>
        <v>0</v>
      </c>
      <c r="DM674">
        <f>Drivers!DM365</f>
        <v>0</v>
      </c>
      <c r="DN674">
        <f>Drivers!DN365</f>
        <v>0</v>
      </c>
      <c r="DO674">
        <f>Drivers!DO365</f>
        <v>0</v>
      </c>
      <c r="DP674">
        <f>Drivers!DP365</f>
        <v>0</v>
      </c>
      <c r="DQ674">
        <f>Drivers!DQ365</f>
        <v>6.7939999999999996</v>
      </c>
      <c r="DR674">
        <f>Drivers!DR365</f>
        <v>12.885</v>
      </c>
      <c r="DS674">
        <f>Drivers!DS365</f>
        <v>15.048</v>
      </c>
      <c r="DT674">
        <f>Drivers!DT365</f>
        <v>11.260000000000002</v>
      </c>
      <c r="DU674">
        <f>Drivers!DU365</f>
        <v>10.651</v>
      </c>
      <c r="DV674">
        <f>Drivers!DV365</f>
        <v>14.143000000000001</v>
      </c>
      <c r="DW674">
        <f>Drivers!DW365</f>
        <v>26.614000000000001</v>
      </c>
      <c r="DX674">
        <f>Drivers!DX365</f>
        <v>48.498000000000005</v>
      </c>
      <c r="DY674">
        <f>Drivers!DY365</f>
        <v>86.405999999999992</v>
      </c>
      <c r="DZ674">
        <f>Drivers!DZ365</f>
        <v>184.27699999999999</v>
      </c>
      <c r="EA674">
        <f>Drivers!EA365</f>
        <v>255.583</v>
      </c>
      <c r="EB674">
        <f>Drivers!EB365</f>
        <v>319.98500000000001</v>
      </c>
      <c r="EC674">
        <f>Drivers!EC365</f>
        <v>389.5689460832827</v>
      </c>
      <c r="ED674">
        <f>Drivers!ED365</f>
        <v>440.01924796314029</v>
      </c>
      <c r="EE674">
        <f>Drivers!EE365</f>
        <v>483.26640666757186</v>
      </c>
      <c r="EF674">
        <f>Drivers!EF365</f>
        <v>542.78724791375043</v>
      </c>
      <c r="EG674">
        <f>Drivers!EG365</f>
        <v>605.02586908720468</v>
      </c>
      <c r="EH674">
        <f>Drivers!EH365</f>
        <v>583.36040412472687</v>
      </c>
      <c r="EI674">
        <f>Drivers!EI365</f>
        <v>642.63733347308539</v>
      </c>
      <c r="EJ674">
        <f>Drivers!EJ365</f>
        <v>705.83009088742472</v>
      </c>
    </row>
    <row r="675" spans="1:140" hidden="1" outlineLevel="1">
      <c r="A675">
        <f>Drivers!A366</f>
        <v>0</v>
      </c>
      <c r="B675">
        <f>Drivers!B366</f>
        <v>0</v>
      </c>
      <c r="C675">
        <f>Drivers!C366</f>
        <v>0</v>
      </c>
      <c r="D675">
        <f>Drivers!D366</f>
        <v>0</v>
      </c>
      <c r="E675">
        <f>Drivers!E366</f>
        <v>0</v>
      </c>
      <c r="F675">
        <f>Drivers!F366</f>
        <v>0</v>
      </c>
      <c r="G675">
        <f>Drivers!G366</f>
        <v>0</v>
      </c>
      <c r="H675">
        <f>Drivers!H366</f>
        <v>0</v>
      </c>
      <c r="I675" t="str">
        <f>Drivers!I366</f>
        <v xml:space="preserve">- Stock Based Compensation </v>
      </c>
      <c r="J675">
        <f>Drivers!J366</f>
        <v>0</v>
      </c>
      <c r="K675">
        <f>Drivers!K366</f>
        <v>0</v>
      </c>
      <c r="L675">
        <f>Drivers!L366</f>
        <v>0</v>
      </c>
      <c r="M675">
        <f>Drivers!M366</f>
        <v>0</v>
      </c>
      <c r="N675">
        <f>Drivers!N366</f>
        <v>0</v>
      </c>
      <c r="O675">
        <f>Drivers!O366</f>
        <v>0</v>
      </c>
      <c r="P675">
        <f>Drivers!P366</f>
        <v>0</v>
      </c>
      <c r="Q675">
        <f>Drivers!Q366</f>
        <v>0</v>
      </c>
      <c r="R675">
        <f>Drivers!R366</f>
        <v>0</v>
      </c>
      <c r="S675">
        <f>Drivers!S366</f>
        <v>0</v>
      </c>
      <c r="T675">
        <f>Drivers!T366</f>
        <v>0</v>
      </c>
      <c r="U675">
        <f>Drivers!U366</f>
        <v>0</v>
      </c>
      <c r="V675">
        <f>Drivers!V366</f>
        <v>0</v>
      </c>
      <c r="W675">
        <f>Drivers!W366</f>
        <v>0</v>
      </c>
      <c r="X675">
        <f>Drivers!X366</f>
        <v>0</v>
      </c>
      <c r="Y675">
        <f>Drivers!Y366</f>
        <v>0</v>
      </c>
      <c r="Z675">
        <f>Drivers!Z366</f>
        <v>0</v>
      </c>
      <c r="AA675">
        <f>Drivers!AA366</f>
        <v>0</v>
      </c>
      <c r="AB675">
        <f>Drivers!AB366</f>
        <v>0</v>
      </c>
      <c r="AC675">
        <f>Drivers!AC366</f>
        <v>0</v>
      </c>
      <c r="AD675">
        <f>Drivers!AD366</f>
        <v>0</v>
      </c>
      <c r="AE675">
        <f>Drivers!AE366</f>
        <v>0</v>
      </c>
      <c r="AF675">
        <f>Drivers!AF366</f>
        <v>0</v>
      </c>
      <c r="AG675">
        <f>Drivers!AG366</f>
        <v>0</v>
      </c>
      <c r="AH675">
        <f>Drivers!AH366</f>
        <v>0</v>
      </c>
      <c r="AI675">
        <f>Drivers!AI366</f>
        <v>0</v>
      </c>
      <c r="AJ675">
        <f>Drivers!AJ366</f>
        <v>0</v>
      </c>
      <c r="AK675">
        <f>Drivers!AK366</f>
        <v>0</v>
      </c>
      <c r="AL675">
        <f>Drivers!AL366</f>
        <v>0</v>
      </c>
      <c r="AM675">
        <f>Drivers!AM366</f>
        <v>0</v>
      </c>
      <c r="AN675">
        <f>Drivers!AN366</f>
        <v>0</v>
      </c>
      <c r="AO675">
        <f>Drivers!AO366</f>
        <v>0</v>
      </c>
      <c r="AP675">
        <f>Drivers!AP366</f>
        <v>0</v>
      </c>
      <c r="AQ675">
        <f>Drivers!AQ366</f>
        <v>0</v>
      </c>
      <c r="AR675">
        <f>Drivers!AR366</f>
        <v>0</v>
      </c>
      <c r="AS675">
        <f>Drivers!AS366</f>
        <v>0</v>
      </c>
      <c r="AT675">
        <f>Drivers!AT366</f>
        <v>0.107</v>
      </c>
      <c r="AU675">
        <f>Drivers!AU366</f>
        <v>0.10199999999999999</v>
      </c>
      <c r="AV675">
        <f>Drivers!AV366</f>
        <v>0.105</v>
      </c>
      <c r="AW675">
        <f>Drivers!AW366</f>
        <v>8.0000000000000057E-2</v>
      </c>
      <c r="AX675">
        <f>Drivers!AX366</f>
        <v>9.5000000000000001E-2</v>
      </c>
      <c r="AY675">
        <f>Drivers!AY366</f>
        <v>0.106</v>
      </c>
      <c r="AZ675">
        <f>Drivers!AZ366</f>
        <v>0.10199999999999999</v>
      </c>
      <c r="BA675">
        <f>Drivers!BA366</f>
        <v>8.6000000000000049E-2</v>
      </c>
      <c r="BB675">
        <f>Drivers!BB366</f>
        <v>8.5999999999999993E-2</v>
      </c>
      <c r="BC675">
        <f>Drivers!BC366</f>
        <v>0.09</v>
      </c>
      <c r="BD675">
        <f>Drivers!BD366</f>
        <v>0.13500000000000001</v>
      </c>
      <c r="BE675">
        <f>Drivers!BE366</f>
        <v>0.23500000000000007</v>
      </c>
      <c r="BF675">
        <f>Drivers!BF366</f>
        <v>0.31</v>
      </c>
      <c r="BG675">
        <f>Drivers!BG366</f>
        <v>0.498</v>
      </c>
      <c r="BH675">
        <f>Drivers!BH366</f>
        <v>0.374</v>
      </c>
      <c r="BI675">
        <f>Drivers!BI366</f>
        <v>0.70399999999999996</v>
      </c>
      <c r="BJ675">
        <f>Drivers!BJ366</f>
        <v>1.034</v>
      </c>
      <c r="BK675">
        <f>Drivers!BK366</f>
        <v>1.034</v>
      </c>
      <c r="BL675">
        <f>Drivers!BL366</f>
        <v>0.98499999999999999</v>
      </c>
      <c r="BM675">
        <f>Drivers!BM366</f>
        <v>1.607</v>
      </c>
      <c r="BN675">
        <f>Drivers!BN366</f>
        <v>2.0249999999999999</v>
      </c>
      <c r="BO675">
        <f>Drivers!BO366</f>
        <v>3.056</v>
      </c>
      <c r="BP675">
        <f>Drivers!BP366</f>
        <v>2.7480000000000002</v>
      </c>
      <c r="BQ675">
        <f>Drivers!BQ366</f>
        <v>3.8519999999999999</v>
      </c>
      <c r="BR675">
        <f>Drivers!BR366</f>
        <v>5.766</v>
      </c>
      <c r="BS675">
        <f>Drivers!BS366</f>
        <v>7.0049999999999999</v>
      </c>
      <c r="BT675">
        <f>Drivers!BT366</f>
        <v>7.6420000000000003</v>
      </c>
      <c r="BU675">
        <f>Drivers!BU366</f>
        <v>6.4359999999999999</v>
      </c>
      <c r="BV675">
        <f>Drivers!BV366</f>
        <v>6.7590000000000003</v>
      </c>
      <c r="BW675">
        <f>Drivers!BW366</f>
        <v>8.3659999999999997</v>
      </c>
      <c r="BX675">
        <f>Drivers!BX366</f>
        <v>8.0350000000000001</v>
      </c>
      <c r="BY675">
        <f>Drivers!BY366</f>
        <v>8.3059999999999992</v>
      </c>
      <c r="BZ675">
        <f>Drivers!BZ366</f>
        <v>8.4909999999999997</v>
      </c>
      <c r="CA675">
        <f>Drivers!CA366</f>
        <v>10.4</v>
      </c>
      <c r="CB675">
        <f>Drivers!CB366</f>
        <v>10.438000000000001</v>
      </c>
      <c r="CC675">
        <f>Drivers!CC366</f>
        <v>10.609</v>
      </c>
      <c r="CD675">
        <f>Drivers!CD366</f>
        <v>9.832577999999998</v>
      </c>
      <c r="CE675">
        <f>Drivers!CE366</f>
        <v>10.920000000000002</v>
      </c>
      <c r="CF675">
        <f>Drivers!CF366</f>
        <v>10.959900000000001</v>
      </c>
      <c r="CG675">
        <f>Drivers!CG366</f>
        <v>11.13945</v>
      </c>
      <c r="CH675">
        <f>Drivers!CH366</f>
        <v>0</v>
      </c>
      <c r="CI675">
        <f>Drivers!CI366</f>
        <v>0</v>
      </c>
      <c r="CJ675">
        <f>Drivers!CJ366</f>
        <v>0</v>
      </c>
      <c r="CK675">
        <f>Drivers!CK366</f>
        <v>0</v>
      </c>
      <c r="CL675">
        <f>Drivers!CL366</f>
        <v>0</v>
      </c>
      <c r="CM675">
        <f>Drivers!CM366</f>
        <v>0</v>
      </c>
      <c r="CN675">
        <f>Drivers!CN366</f>
        <v>0</v>
      </c>
      <c r="CO675">
        <f>Drivers!CO366</f>
        <v>0</v>
      </c>
      <c r="CP675">
        <f>Drivers!CP366</f>
        <v>0</v>
      </c>
      <c r="CQ675">
        <f>Drivers!CQ366</f>
        <v>0</v>
      </c>
      <c r="CR675">
        <f>Drivers!CR366</f>
        <v>0</v>
      </c>
      <c r="CS675">
        <f>Drivers!CS366</f>
        <v>0</v>
      </c>
      <c r="CT675">
        <f>Drivers!CT366</f>
        <v>0</v>
      </c>
      <c r="CU675">
        <f>Drivers!CU366</f>
        <v>0</v>
      </c>
      <c r="CV675">
        <f>Drivers!CV366</f>
        <v>0</v>
      </c>
      <c r="CW675">
        <f>Drivers!CW366</f>
        <v>0</v>
      </c>
      <c r="CX675">
        <f>Drivers!CX366</f>
        <v>0</v>
      </c>
      <c r="CY675">
        <f>Drivers!CY366</f>
        <v>0</v>
      </c>
      <c r="CZ675">
        <f>Drivers!CZ366</f>
        <v>0</v>
      </c>
      <c r="DA675">
        <f>Drivers!DA366</f>
        <v>0</v>
      </c>
      <c r="DB675">
        <f>Drivers!DB366</f>
        <v>0</v>
      </c>
      <c r="DC675">
        <f>Drivers!DC366</f>
        <v>0</v>
      </c>
      <c r="DD675">
        <f>Drivers!DD366</f>
        <v>0</v>
      </c>
      <c r="DE675">
        <f>Drivers!DE366</f>
        <v>0</v>
      </c>
      <c r="DF675">
        <f>Drivers!DF366</f>
        <v>0</v>
      </c>
      <c r="DG675">
        <f>Drivers!DG366</f>
        <v>0</v>
      </c>
      <c r="DH675">
        <f>Drivers!DH366</f>
        <v>0</v>
      </c>
      <c r="DI675">
        <f>Drivers!DI366</f>
        <v>0</v>
      </c>
      <c r="DJ675">
        <f>Drivers!DJ366</f>
        <v>0</v>
      </c>
      <c r="DK675">
        <f>Drivers!DK366</f>
        <v>0</v>
      </c>
      <c r="DL675">
        <f>Drivers!DL366</f>
        <v>0</v>
      </c>
      <c r="DM675">
        <f>Drivers!DM366</f>
        <v>0</v>
      </c>
      <c r="DN675">
        <f>Drivers!DN366</f>
        <v>0</v>
      </c>
      <c r="DO675">
        <f>Drivers!DO366</f>
        <v>0</v>
      </c>
      <c r="DP675">
        <f>Drivers!DP366</f>
        <v>0</v>
      </c>
      <c r="DQ675">
        <f>Drivers!DQ366</f>
        <v>0.19</v>
      </c>
      <c r="DR675">
        <f>Drivers!DR366</f>
        <v>0.30599999999999999</v>
      </c>
      <c r="DS675">
        <f>Drivers!DS366</f>
        <v>0.41199999999999998</v>
      </c>
      <c r="DT675">
        <f>Drivers!DT366</f>
        <v>0.39400000000000007</v>
      </c>
      <c r="DU675">
        <f>Drivers!DU366</f>
        <v>0.38900000000000001</v>
      </c>
      <c r="DV675">
        <f>Drivers!DV366</f>
        <v>0.54600000000000004</v>
      </c>
      <c r="DW675">
        <f>Drivers!DW366</f>
        <v>1.8859999999999999</v>
      </c>
      <c r="DX675">
        <f>Drivers!DX366</f>
        <v>4.66</v>
      </c>
      <c r="DY675">
        <f>Drivers!DY366</f>
        <v>11.680999999999999</v>
      </c>
      <c r="DZ675">
        <f>Drivers!DZ366</f>
        <v>26.849</v>
      </c>
      <c r="EA675">
        <f>Drivers!EA366</f>
        <v>31.466000000000001</v>
      </c>
      <c r="EB675">
        <f>Drivers!EB366</f>
        <v>39.938000000000002</v>
      </c>
      <c r="EC675">
        <f>Drivers!EC366</f>
        <v>42.851928000000001</v>
      </c>
      <c r="ED675">
        <f>Drivers!ED366</f>
        <v>46.070118319860526</v>
      </c>
      <c r="EE675">
        <f>Drivers!EE366</f>
        <v>49.529995523327408</v>
      </c>
      <c r="EF675">
        <f>Drivers!EF366</f>
        <v>53.249710354732599</v>
      </c>
      <c r="EG675">
        <f>Drivers!EG366</f>
        <v>57.248776683766323</v>
      </c>
      <c r="EH675">
        <f>Drivers!EH366</f>
        <v>61.548173876526327</v>
      </c>
      <c r="EI675">
        <f>Drivers!EI366</f>
        <v>66.170456854658127</v>
      </c>
      <c r="EJ675">
        <f>Drivers!EJ366</f>
        <v>71.139874419963689</v>
      </c>
    </row>
    <row r="676" spans="1:140" hidden="1" outlineLevel="1">
      <c r="A676">
        <f>Drivers!A367</f>
        <v>0</v>
      </c>
      <c r="B676">
        <f>Drivers!B367</f>
        <v>0</v>
      </c>
      <c r="C676">
        <f>Drivers!C367</f>
        <v>0</v>
      </c>
      <c r="D676">
        <f>Drivers!D367</f>
        <v>0</v>
      </c>
      <c r="E676">
        <f>Drivers!E367</f>
        <v>0</v>
      </c>
      <c r="F676">
        <f>Drivers!F367</f>
        <v>0</v>
      </c>
      <c r="G676">
        <f>Drivers!G367</f>
        <v>0</v>
      </c>
      <c r="H676">
        <f>Drivers!H367</f>
        <v>0</v>
      </c>
      <c r="I676" t="str">
        <f>Drivers!I367</f>
        <v xml:space="preserve">- Amortization </v>
      </c>
      <c r="J676">
        <f>Drivers!J367</f>
        <v>0</v>
      </c>
      <c r="K676">
        <f>Drivers!K367</f>
        <v>0</v>
      </c>
      <c r="L676">
        <f>Drivers!L367</f>
        <v>0</v>
      </c>
      <c r="M676">
        <f>Drivers!M367</f>
        <v>0</v>
      </c>
      <c r="N676">
        <f>Drivers!N367</f>
        <v>0</v>
      </c>
      <c r="O676">
        <f>Drivers!O367</f>
        <v>0</v>
      </c>
      <c r="P676">
        <f>Drivers!P367</f>
        <v>0</v>
      </c>
      <c r="Q676">
        <f>Drivers!Q367</f>
        <v>0</v>
      </c>
      <c r="R676">
        <f>Drivers!R367</f>
        <v>0</v>
      </c>
      <c r="S676">
        <f>Drivers!S367</f>
        <v>0</v>
      </c>
      <c r="T676">
        <f>Drivers!T367</f>
        <v>0</v>
      </c>
      <c r="U676">
        <f>Drivers!U367</f>
        <v>0</v>
      </c>
      <c r="V676">
        <f>Drivers!V367</f>
        <v>0</v>
      </c>
      <c r="W676">
        <f>Drivers!W367</f>
        <v>0</v>
      </c>
      <c r="X676">
        <f>Drivers!X367</f>
        <v>0</v>
      </c>
      <c r="Y676">
        <f>Drivers!Y367</f>
        <v>0</v>
      </c>
      <c r="Z676">
        <f>Drivers!Z367</f>
        <v>0</v>
      </c>
      <c r="AA676">
        <f>Drivers!AA367</f>
        <v>0</v>
      </c>
      <c r="AB676">
        <f>Drivers!AB367</f>
        <v>0</v>
      </c>
      <c r="AC676">
        <f>Drivers!AC367</f>
        <v>0</v>
      </c>
      <c r="AD676">
        <f>Drivers!AD367</f>
        <v>0</v>
      </c>
      <c r="AE676">
        <f>Drivers!AE367</f>
        <v>0</v>
      </c>
      <c r="AF676">
        <f>Drivers!AF367</f>
        <v>0</v>
      </c>
      <c r="AG676">
        <f>Drivers!AG367</f>
        <v>0</v>
      </c>
      <c r="AH676">
        <f>Drivers!AH367</f>
        <v>0</v>
      </c>
      <c r="AI676">
        <f>Drivers!AI367</f>
        <v>0</v>
      </c>
      <c r="AJ676">
        <f>Drivers!AJ367</f>
        <v>0</v>
      </c>
      <c r="AK676">
        <f>Drivers!AK367</f>
        <v>0</v>
      </c>
      <c r="AL676">
        <f>Drivers!AL367</f>
        <v>0</v>
      </c>
      <c r="AM676">
        <f>Drivers!AM367</f>
        <v>0</v>
      </c>
      <c r="AN676">
        <f>Drivers!AN367</f>
        <v>0</v>
      </c>
      <c r="AO676">
        <f>Drivers!AO367</f>
        <v>0</v>
      </c>
      <c r="AP676">
        <f>Drivers!AP367</f>
        <v>0</v>
      </c>
      <c r="AQ676">
        <f>Drivers!AQ367</f>
        <v>0</v>
      </c>
      <c r="AR676">
        <f>Drivers!AR367</f>
        <v>0</v>
      </c>
      <c r="AS676">
        <f>Drivers!AS367</f>
        <v>0</v>
      </c>
      <c r="AT676">
        <f>Drivers!AT367</f>
        <v>1.407</v>
      </c>
      <c r="AU676">
        <f>Drivers!AU367</f>
        <v>1.258</v>
      </c>
      <c r="AV676">
        <f>Drivers!AV367</f>
        <v>1.1599999999999999</v>
      </c>
      <c r="AW676">
        <f>Drivers!AW367</f>
        <v>0.97199999999999998</v>
      </c>
      <c r="AX676">
        <f>Drivers!AX367</f>
        <v>0.97</v>
      </c>
      <c r="AY676">
        <f>Drivers!AY367</f>
        <v>1.107</v>
      </c>
      <c r="AZ676">
        <f>Drivers!AZ367</f>
        <v>1.03</v>
      </c>
      <c r="BA676">
        <f>Drivers!BA367</f>
        <v>1.0760000000000001</v>
      </c>
      <c r="BB676">
        <f>Drivers!BB367</f>
        <v>1.2230000000000001</v>
      </c>
      <c r="BC676">
        <f>Drivers!BC367</f>
        <v>1.234</v>
      </c>
      <c r="BD676">
        <f>Drivers!BD367</f>
        <v>1.4610000000000001</v>
      </c>
      <c r="BE676">
        <f>Drivers!BE367</f>
        <v>1.4660000000000002</v>
      </c>
      <c r="BF676">
        <f>Drivers!BF367</f>
        <v>2.004</v>
      </c>
      <c r="BG676">
        <f>Drivers!BG367</f>
        <v>2.3740000000000001</v>
      </c>
      <c r="BH676">
        <f>Drivers!BH367</f>
        <v>3.198</v>
      </c>
      <c r="BI676">
        <f>Drivers!BI367</f>
        <v>3.6029999999999998</v>
      </c>
      <c r="BJ676">
        <f>Drivers!BJ367</f>
        <v>4.2080000000000002</v>
      </c>
      <c r="BK676">
        <f>Drivers!BK367</f>
        <v>4.492</v>
      </c>
      <c r="BL676">
        <f>Drivers!BL367</f>
        <v>5.0919999999999996</v>
      </c>
      <c r="BM676">
        <f>Drivers!BM367</f>
        <v>5.9990000000000023</v>
      </c>
      <c r="BN676">
        <f>Drivers!BN367</f>
        <v>6.7839999999999998</v>
      </c>
      <c r="BO676">
        <f>Drivers!BO367</f>
        <v>6.8570000000000002</v>
      </c>
      <c r="BP676">
        <f>Drivers!BP367</f>
        <v>7.4720000000000004</v>
      </c>
      <c r="BQ676">
        <f>Drivers!BQ367</f>
        <v>8.3739999999999988</v>
      </c>
      <c r="BR676">
        <f>Drivers!BR367</f>
        <v>11.782</v>
      </c>
      <c r="BS676">
        <f>Drivers!BS367</f>
        <v>17.117000000000001</v>
      </c>
      <c r="BT676">
        <f>Drivers!BT367</f>
        <v>16.405000000000001</v>
      </c>
      <c r="BU676">
        <f>Drivers!BU367</f>
        <v>17.885000000000002</v>
      </c>
      <c r="BV676">
        <f>Drivers!BV367</f>
        <v>20.059000000000001</v>
      </c>
      <c r="BW676">
        <f>Drivers!BW367</f>
        <v>20.844999999999999</v>
      </c>
      <c r="BX676">
        <f>Drivers!BX367</f>
        <v>21.917000000000002</v>
      </c>
      <c r="BY676">
        <f>Drivers!BY367</f>
        <v>21.917000000000002</v>
      </c>
      <c r="BZ676">
        <f>Drivers!BZ367</f>
        <v>20.059000000000001</v>
      </c>
      <c r="CA676">
        <f>Drivers!CA367</f>
        <v>23.158999999999999</v>
      </c>
      <c r="CB676">
        <f>Drivers!CB367</f>
        <v>23.158999999999999</v>
      </c>
      <c r="CC676">
        <f>Drivers!CC367</f>
        <v>24.391999999999999</v>
      </c>
      <c r="CD676">
        <f>Drivers!CD367</f>
        <v>18.232100999999997</v>
      </c>
      <c r="CE676">
        <f>Drivers!CE367</f>
        <v>19.531518599999995</v>
      </c>
      <c r="CF676">
        <f>Drivers!CF367</f>
        <v>20.2014192</v>
      </c>
      <c r="CG676">
        <f>Drivers!CG367</f>
        <v>19.78846098</v>
      </c>
      <c r="CH676">
        <f>Drivers!CH367</f>
        <v>0</v>
      </c>
      <c r="CI676">
        <f>Drivers!CI367</f>
        <v>0</v>
      </c>
      <c r="CJ676">
        <f>Drivers!CJ367</f>
        <v>0</v>
      </c>
      <c r="CK676">
        <f>Drivers!CK367</f>
        <v>0</v>
      </c>
      <c r="CL676">
        <f>Drivers!CL367</f>
        <v>0</v>
      </c>
      <c r="CM676">
        <f>Drivers!CM367</f>
        <v>0</v>
      </c>
      <c r="CN676">
        <f>Drivers!CN367</f>
        <v>0</v>
      </c>
      <c r="CO676">
        <f>Drivers!CO367</f>
        <v>0</v>
      </c>
      <c r="CP676">
        <f>Drivers!CP367</f>
        <v>0</v>
      </c>
      <c r="CQ676">
        <f>Drivers!CQ367</f>
        <v>0</v>
      </c>
      <c r="CR676">
        <f>Drivers!CR367</f>
        <v>0</v>
      </c>
      <c r="CS676">
        <f>Drivers!CS367</f>
        <v>0</v>
      </c>
      <c r="CT676">
        <f>Drivers!CT367</f>
        <v>0</v>
      </c>
      <c r="CU676">
        <f>Drivers!CU367</f>
        <v>0</v>
      </c>
      <c r="CV676">
        <f>Drivers!CV367</f>
        <v>0</v>
      </c>
      <c r="CW676">
        <f>Drivers!CW367</f>
        <v>0</v>
      </c>
      <c r="CX676">
        <f>Drivers!CX367</f>
        <v>0</v>
      </c>
      <c r="CY676">
        <f>Drivers!CY367</f>
        <v>0</v>
      </c>
      <c r="CZ676">
        <f>Drivers!CZ367</f>
        <v>0</v>
      </c>
      <c r="DA676">
        <f>Drivers!DA367</f>
        <v>0</v>
      </c>
      <c r="DB676">
        <f>Drivers!DB367</f>
        <v>0</v>
      </c>
      <c r="DC676">
        <f>Drivers!DC367</f>
        <v>0</v>
      </c>
      <c r="DD676">
        <f>Drivers!DD367</f>
        <v>0</v>
      </c>
      <c r="DE676">
        <f>Drivers!DE367</f>
        <v>0</v>
      </c>
      <c r="DF676">
        <f>Drivers!DF367</f>
        <v>0</v>
      </c>
      <c r="DG676">
        <f>Drivers!DG367</f>
        <v>0</v>
      </c>
      <c r="DH676">
        <f>Drivers!DH367</f>
        <v>0</v>
      </c>
      <c r="DI676">
        <f>Drivers!DI367</f>
        <v>0</v>
      </c>
      <c r="DJ676">
        <f>Drivers!DJ367</f>
        <v>0</v>
      </c>
      <c r="DK676">
        <f>Drivers!DK367</f>
        <v>0</v>
      </c>
      <c r="DL676">
        <f>Drivers!DL367</f>
        <v>0</v>
      </c>
      <c r="DM676">
        <f>Drivers!DM367</f>
        <v>0</v>
      </c>
      <c r="DN676">
        <f>Drivers!DN367</f>
        <v>0</v>
      </c>
      <c r="DO676">
        <f>Drivers!DO367</f>
        <v>0</v>
      </c>
      <c r="DP676">
        <f>Drivers!DP367</f>
        <v>0</v>
      </c>
      <c r="DQ676">
        <f>Drivers!DQ367</f>
        <v>1.7030000000000001</v>
      </c>
      <c r="DR676">
        <f>Drivers!DR367</f>
        <v>4.3540000000000001</v>
      </c>
      <c r="DS676">
        <f>Drivers!DS367</f>
        <v>5.4619999999999997</v>
      </c>
      <c r="DT676">
        <f>Drivers!DT367</f>
        <v>4.7970000000000006</v>
      </c>
      <c r="DU676">
        <f>Drivers!DU367</f>
        <v>4.1829999999999998</v>
      </c>
      <c r="DV676">
        <f>Drivers!DV367</f>
        <v>5.3840000000000003</v>
      </c>
      <c r="DW676">
        <f>Drivers!DW367</f>
        <v>11.179</v>
      </c>
      <c r="DX676">
        <f>Drivers!DX367</f>
        <v>19.791</v>
      </c>
      <c r="DY676">
        <f>Drivers!DY367</f>
        <v>29.486999999999998</v>
      </c>
      <c r="DZ676">
        <f>Drivers!DZ367</f>
        <v>63.189000000000007</v>
      </c>
      <c r="EA676">
        <f>Drivers!EA367</f>
        <v>84.738</v>
      </c>
      <c r="EB676">
        <f>Drivers!EB367</f>
        <v>90.769000000000005</v>
      </c>
      <c r="EC676">
        <f>Drivers!EC367</f>
        <v>77.753499779999984</v>
      </c>
      <c r="ED676">
        <f>Drivers!ED367</f>
        <v>76.359102914037507</v>
      </c>
      <c r="EE676">
        <f>Drivers!EE367</f>
        <v>70.339312454029482</v>
      </c>
      <c r="EF676">
        <f>Drivers!EF367</f>
        <v>79.608265003367606</v>
      </c>
      <c r="EG676">
        <f>Drivers!EG367</f>
        <v>89.379066527850554</v>
      </c>
      <c r="EH676">
        <f>Drivers!EH367</f>
        <v>12.370243748700327</v>
      </c>
      <c r="EI676">
        <f>Drivers!EI367</f>
        <v>13.570999070106428</v>
      </c>
      <c r="EJ676">
        <f>Drivers!EJ367</f>
        <v>14.88713375971518</v>
      </c>
    </row>
    <row r="677" spans="1:140" hidden="1" outlineLevel="1">
      <c r="A677">
        <f>Drivers!A368</f>
        <v>0</v>
      </c>
      <c r="B677">
        <f>Drivers!B368</f>
        <v>0</v>
      </c>
      <c r="C677">
        <f>Drivers!C368</f>
        <v>0</v>
      </c>
      <c r="D677">
        <f>Drivers!D368</f>
        <v>0</v>
      </c>
      <c r="E677">
        <f>Drivers!E368</f>
        <v>0</v>
      </c>
      <c r="F677">
        <f>Drivers!F368</f>
        <v>0</v>
      </c>
      <c r="G677">
        <f>Drivers!G368</f>
        <v>0</v>
      </c>
      <c r="H677">
        <f>Drivers!H368</f>
        <v>0</v>
      </c>
      <c r="I677" t="str">
        <f>Drivers!I368</f>
        <v>= Technology &amp; Development x-SBC &amp; Amort</v>
      </c>
      <c r="J677">
        <f>Drivers!J368</f>
        <v>0</v>
      </c>
      <c r="K677">
        <f>Drivers!K368</f>
        <v>0</v>
      </c>
      <c r="L677">
        <f>Drivers!L368</f>
        <v>0</v>
      </c>
      <c r="M677">
        <f>Drivers!M368</f>
        <v>0</v>
      </c>
      <c r="N677">
        <f>Drivers!N368</f>
        <v>0</v>
      </c>
      <c r="O677">
        <f>Drivers!O368</f>
        <v>0</v>
      </c>
      <c r="P677">
        <f>Drivers!P368</f>
        <v>0</v>
      </c>
      <c r="Q677">
        <f>Drivers!Q368</f>
        <v>0</v>
      </c>
      <c r="R677">
        <f>Drivers!R368</f>
        <v>0</v>
      </c>
      <c r="S677">
        <f>Drivers!S368</f>
        <v>0</v>
      </c>
      <c r="T677">
        <f>Drivers!T368</f>
        <v>0</v>
      </c>
      <c r="U677">
        <f>Drivers!U368</f>
        <v>0</v>
      </c>
      <c r="V677">
        <f>Drivers!V368</f>
        <v>0</v>
      </c>
      <c r="W677">
        <f>Drivers!W368</f>
        <v>0</v>
      </c>
      <c r="X677">
        <f>Drivers!X368</f>
        <v>0</v>
      </c>
      <c r="Y677">
        <f>Drivers!Y368</f>
        <v>0</v>
      </c>
      <c r="Z677">
        <f>Drivers!Z368</f>
        <v>0</v>
      </c>
      <c r="AA677">
        <f>Drivers!AA368</f>
        <v>0</v>
      </c>
      <c r="AB677">
        <f>Drivers!AB368</f>
        <v>0</v>
      </c>
      <c r="AC677">
        <f>Drivers!AC368</f>
        <v>0</v>
      </c>
      <c r="AD677">
        <f>Drivers!AD368</f>
        <v>0</v>
      </c>
      <c r="AE677">
        <f>Drivers!AE368</f>
        <v>0</v>
      </c>
      <c r="AF677">
        <f>Drivers!AF368</f>
        <v>0</v>
      </c>
      <c r="AG677">
        <f>Drivers!AG368</f>
        <v>0</v>
      </c>
      <c r="AH677">
        <f>Drivers!AH368</f>
        <v>0</v>
      </c>
      <c r="AI677">
        <f>Drivers!AI368</f>
        <v>0</v>
      </c>
      <c r="AJ677">
        <f>Drivers!AJ368</f>
        <v>0</v>
      </c>
      <c r="AK677">
        <f>Drivers!AK368</f>
        <v>0</v>
      </c>
      <c r="AL677">
        <f>Drivers!AL368</f>
        <v>0</v>
      </c>
      <c r="AM677">
        <f>Drivers!AM368</f>
        <v>0</v>
      </c>
      <c r="AN677">
        <f>Drivers!AN368</f>
        <v>0</v>
      </c>
      <c r="AO677">
        <f>Drivers!AO368</f>
        <v>0</v>
      </c>
      <c r="AP677">
        <f>Drivers!AP368</f>
        <v>0</v>
      </c>
      <c r="AQ677">
        <f>Drivers!AQ368</f>
        <v>0</v>
      </c>
      <c r="AR677">
        <f>Drivers!AR368</f>
        <v>0</v>
      </c>
      <c r="AS677">
        <f>Drivers!AS368</f>
        <v>0</v>
      </c>
      <c r="AT677">
        <f>Drivers!AT368</f>
        <v>1.5629999999999997</v>
      </c>
      <c r="AU677">
        <f>Drivers!AU368</f>
        <v>1.4140000000000001</v>
      </c>
      <c r="AV677">
        <f>Drivers!AV368</f>
        <v>1.5720000000000003</v>
      </c>
      <c r="AW677">
        <f>Drivers!AW368</f>
        <v>1.52</v>
      </c>
      <c r="AX677">
        <f>Drivers!AX368</f>
        <v>1.4689999999999996</v>
      </c>
      <c r="AY677">
        <f>Drivers!AY368</f>
        <v>1.6650000000000003</v>
      </c>
      <c r="AZ677">
        <f>Drivers!AZ368</f>
        <v>1.3960000000000001</v>
      </c>
      <c r="BA677">
        <f>Drivers!BA368</f>
        <v>1.5489999999999999</v>
      </c>
      <c r="BB677">
        <f>Drivers!BB368</f>
        <v>1.6870000000000001</v>
      </c>
      <c r="BC677">
        <f>Drivers!BC368</f>
        <v>1.98</v>
      </c>
      <c r="BD677">
        <f>Drivers!BD368</f>
        <v>2.2530000000000001</v>
      </c>
      <c r="BE677">
        <f>Drivers!BE368</f>
        <v>2.2930000000000001</v>
      </c>
      <c r="BF677">
        <f>Drivers!BF368</f>
        <v>2.7160000000000006</v>
      </c>
      <c r="BG677">
        <f>Drivers!BG368</f>
        <v>2.9459999999999993</v>
      </c>
      <c r="BH677">
        <f>Drivers!BH368</f>
        <v>3.1150000000000007</v>
      </c>
      <c r="BI677">
        <f>Drivers!BI368</f>
        <v>4.7720000000000002</v>
      </c>
      <c r="BJ677">
        <f>Drivers!BJ368</f>
        <v>5.3689999999999998</v>
      </c>
      <c r="BK677">
        <f>Drivers!BK368</f>
        <v>5.544999999999999</v>
      </c>
      <c r="BL677">
        <f>Drivers!BL368</f>
        <v>6.0900000000000007</v>
      </c>
      <c r="BM677">
        <f>Drivers!BM368</f>
        <v>7.0429999999999975</v>
      </c>
      <c r="BN677">
        <f>Drivers!BN368</f>
        <v>8.1609999999999978</v>
      </c>
      <c r="BO677">
        <f>Drivers!BO368</f>
        <v>9.9489999999999981</v>
      </c>
      <c r="BP677">
        <f>Drivers!BP368</f>
        <v>11.097999999999999</v>
      </c>
      <c r="BQ677">
        <f>Drivers!BQ368</f>
        <v>16.03</v>
      </c>
      <c r="BR677">
        <f>Drivers!BR368</f>
        <v>19.777000000000005</v>
      </c>
      <c r="BS677">
        <f>Drivers!BS368</f>
        <v>27.617999999999999</v>
      </c>
      <c r="BT677">
        <f>Drivers!BT368</f>
        <v>29.670999999999999</v>
      </c>
      <c r="BU677">
        <f>Drivers!BU368</f>
        <v>31.460999999999995</v>
      </c>
      <c r="BV677">
        <f>Drivers!BV368</f>
        <v>37.599000000000004</v>
      </c>
      <c r="BW677">
        <f>Drivers!BW368</f>
        <v>38.210000000000008</v>
      </c>
      <c r="BX677">
        <f>Drivers!BX368</f>
        <v>39.219000000000008</v>
      </c>
      <c r="BY677">
        <f>Drivers!BY368</f>
        <v>41.834000000000003</v>
      </c>
      <c r="BZ677">
        <f>Drivers!BZ368</f>
        <v>44.317999999999998</v>
      </c>
      <c r="CA677">
        <f>Drivers!CA368</f>
        <v>44.981999999999992</v>
      </c>
      <c r="CB677">
        <f>Drivers!CB368</f>
        <v>49.791999999999994</v>
      </c>
      <c r="CC677">
        <f>Drivers!CC368</f>
        <v>50.186000000000007</v>
      </c>
      <c r="CD677">
        <f>Drivers!CD368</f>
        <v>63.044623115106063</v>
      </c>
      <c r="CE677">
        <f>Drivers!CE368</f>
        <v>68.025462870000013</v>
      </c>
      <c r="CF677">
        <f>Drivers!CF368</f>
        <v>69.120227007407408</v>
      </c>
      <c r="CG677">
        <f>Drivers!CG368</f>
        <v>68.773205310769228</v>
      </c>
      <c r="CH677">
        <f>Drivers!CH368</f>
        <v>0</v>
      </c>
      <c r="CI677">
        <f>Drivers!CI368</f>
        <v>0</v>
      </c>
      <c r="CJ677">
        <f>Drivers!CJ368</f>
        <v>0</v>
      </c>
      <c r="CK677">
        <f>Drivers!CK368</f>
        <v>0</v>
      </c>
      <c r="CL677">
        <f>Drivers!CL368</f>
        <v>0</v>
      </c>
      <c r="CM677">
        <f>Drivers!CM368</f>
        <v>0</v>
      </c>
      <c r="CN677">
        <f>Drivers!CN368</f>
        <v>0</v>
      </c>
      <c r="CO677">
        <f>Drivers!CO368</f>
        <v>0</v>
      </c>
      <c r="CP677">
        <f>Drivers!CP368</f>
        <v>0</v>
      </c>
      <c r="CQ677">
        <f>Drivers!CQ368</f>
        <v>0</v>
      </c>
      <c r="CR677">
        <f>Drivers!CR368</f>
        <v>0</v>
      </c>
      <c r="CS677">
        <f>Drivers!CS368</f>
        <v>0</v>
      </c>
      <c r="CT677">
        <f>Drivers!CT368</f>
        <v>0</v>
      </c>
      <c r="CU677">
        <f>Drivers!CU368</f>
        <v>0</v>
      </c>
      <c r="CV677">
        <f>Drivers!CV368</f>
        <v>0</v>
      </c>
      <c r="CW677">
        <f>Drivers!CW368</f>
        <v>0</v>
      </c>
      <c r="CX677">
        <f>Drivers!CX368</f>
        <v>0</v>
      </c>
      <c r="CY677">
        <f>Drivers!CY368</f>
        <v>0</v>
      </c>
      <c r="CZ677">
        <f>Drivers!CZ368</f>
        <v>0</v>
      </c>
      <c r="DA677">
        <f>Drivers!DA368</f>
        <v>0</v>
      </c>
      <c r="DB677">
        <f>Drivers!DB368</f>
        <v>0</v>
      </c>
      <c r="DC677">
        <f>Drivers!DC368</f>
        <v>0</v>
      </c>
      <c r="DD677">
        <f>Drivers!DD368</f>
        <v>0</v>
      </c>
      <c r="DE677">
        <f>Drivers!DE368</f>
        <v>0</v>
      </c>
      <c r="DF677">
        <f>Drivers!DF368</f>
        <v>0</v>
      </c>
      <c r="DG677">
        <f>Drivers!DG368</f>
        <v>0</v>
      </c>
      <c r="DH677">
        <f>Drivers!DH368</f>
        <v>0</v>
      </c>
      <c r="DI677">
        <f>Drivers!DI368</f>
        <v>0</v>
      </c>
      <c r="DJ677">
        <f>Drivers!DJ368</f>
        <v>0</v>
      </c>
      <c r="DK677">
        <f>Drivers!DK368</f>
        <v>0</v>
      </c>
      <c r="DL677">
        <f>Drivers!DL368</f>
        <v>0</v>
      </c>
      <c r="DM677">
        <f>Drivers!DM368</f>
        <v>0</v>
      </c>
      <c r="DN677">
        <f>Drivers!DN368</f>
        <v>0</v>
      </c>
      <c r="DO677">
        <f>Drivers!DO368</f>
        <v>0</v>
      </c>
      <c r="DP677">
        <f>Drivers!DP368</f>
        <v>0</v>
      </c>
      <c r="DQ677">
        <f>Drivers!DQ368</f>
        <v>4.9009999999999989</v>
      </c>
      <c r="DR677">
        <f>Drivers!DR368</f>
        <v>8.2250000000000014</v>
      </c>
      <c r="DS677">
        <f>Drivers!DS368</f>
        <v>9.1739999999999995</v>
      </c>
      <c r="DT677">
        <f>Drivers!DT368</f>
        <v>6.0690000000000008</v>
      </c>
      <c r="DU677">
        <f>Drivers!DU368</f>
        <v>6.0790000000000006</v>
      </c>
      <c r="DV677">
        <f>Drivers!DV368</f>
        <v>8.213000000000001</v>
      </c>
      <c r="DW677">
        <f>Drivers!DW368</f>
        <v>13.549000000000001</v>
      </c>
      <c r="DX677">
        <f>Drivers!DX368</f>
        <v>24.047000000000008</v>
      </c>
      <c r="DY677">
        <f>Drivers!DY368</f>
        <v>45.238</v>
      </c>
      <c r="DZ677">
        <f>Drivers!DZ368</f>
        <v>94.23899999999999</v>
      </c>
      <c r="EA677">
        <f>Drivers!EA368</f>
        <v>139.37899999999999</v>
      </c>
      <c r="EB677">
        <f>Drivers!EB368</f>
        <v>189.27800000000002</v>
      </c>
      <c r="EC677">
        <f>Drivers!EC368</f>
        <v>268.96351830328274</v>
      </c>
      <c r="ED677">
        <f>Drivers!ED368</f>
        <v>317.59002672924225</v>
      </c>
      <c r="EE677">
        <f>Drivers!EE368</f>
        <v>363.39709869021499</v>
      </c>
      <c r="EF677">
        <f>Drivers!EF368</f>
        <v>409.92927255565019</v>
      </c>
      <c r="EG677">
        <f>Drivers!EG368</f>
        <v>458.39802587558779</v>
      </c>
      <c r="EH677">
        <f>Drivers!EH368</f>
        <v>509.44198649950027</v>
      </c>
      <c r="EI677">
        <f>Drivers!EI368</f>
        <v>562.89587754832087</v>
      </c>
      <c r="EJ677">
        <f>Drivers!EJ368</f>
        <v>619.80308270774583</v>
      </c>
    </row>
    <row r="678" spans="1:140" hidden="1" outlineLevel="1">
      <c r="A678">
        <f>Drivers!A369</f>
        <v>0</v>
      </c>
      <c r="B678">
        <f>Drivers!B369</f>
        <v>0</v>
      </c>
      <c r="C678">
        <f>Drivers!C369</f>
        <v>0</v>
      </c>
      <c r="D678">
        <f>Drivers!D369</f>
        <v>0</v>
      </c>
      <c r="E678">
        <f>Drivers!E369</f>
        <v>0</v>
      </c>
      <c r="F678">
        <f>Drivers!F369</f>
        <v>0</v>
      </c>
      <c r="G678">
        <f>Drivers!G369</f>
        <v>0</v>
      </c>
      <c r="H678">
        <f>Drivers!H369</f>
        <v>0</v>
      </c>
      <c r="I678" t="str">
        <f>Drivers!I369</f>
        <v>as % of revenue</v>
      </c>
      <c r="J678">
        <f>Drivers!J369</f>
        <v>0</v>
      </c>
      <c r="K678">
        <f>Drivers!K369</f>
        <v>0</v>
      </c>
      <c r="L678">
        <f>Drivers!L369</f>
        <v>0</v>
      </c>
      <c r="M678">
        <f>Drivers!M369</f>
        <v>0</v>
      </c>
      <c r="N678">
        <f>Drivers!N369</f>
        <v>0</v>
      </c>
      <c r="O678">
        <f>Drivers!O369</f>
        <v>0</v>
      </c>
      <c r="P678">
        <f>Drivers!P369</f>
        <v>0</v>
      </c>
      <c r="Q678">
        <f>Drivers!Q369</f>
        <v>0</v>
      </c>
      <c r="R678">
        <f>Drivers!R369</f>
        <v>0</v>
      </c>
      <c r="S678">
        <f>Drivers!S369</f>
        <v>0</v>
      </c>
      <c r="T678">
        <f>Drivers!T369</f>
        <v>0</v>
      </c>
      <c r="U678">
        <f>Drivers!U369</f>
        <v>0</v>
      </c>
      <c r="V678">
        <f>Drivers!V369</f>
        <v>0</v>
      </c>
      <c r="W678">
        <f>Drivers!W369</f>
        <v>0</v>
      </c>
      <c r="X678">
        <f>Drivers!X369</f>
        <v>0</v>
      </c>
      <c r="Y678">
        <f>Drivers!Y369</f>
        <v>0</v>
      </c>
      <c r="Z678">
        <f>Drivers!Z369</f>
        <v>0</v>
      </c>
      <c r="AA678">
        <f>Drivers!AA369</f>
        <v>0</v>
      </c>
      <c r="AB678">
        <f>Drivers!AB369</f>
        <v>0</v>
      </c>
      <c r="AC678">
        <f>Drivers!AC369</f>
        <v>0</v>
      </c>
      <c r="AD678">
        <f>Drivers!AD369</f>
        <v>0</v>
      </c>
      <c r="AE678">
        <f>Drivers!AE369</f>
        <v>0</v>
      </c>
      <c r="AF678">
        <f>Drivers!AF369</f>
        <v>0</v>
      </c>
      <c r="AG678">
        <f>Drivers!AG369</f>
        <v>0</v>
      </c>
      <c r="AH678">
        <f>Drivers!AH369</f>
        <v>0</v>
      </c>
      <c r="AI678">
        <f>Drivers!AI369</f>
        <v>0</v>
      </c>
      <c r="AJ678">
        <f>Drivers!AJ369</f>
        <v>0</v>
      </c>
      <c r="AK678">
        <f>Drivers!AK369</f>
        <v>0</v>
      </c>
      <c r="AL678">
        <f>Drivers!AL369</f>
        <v>0</v>
      </c>
      <c r="AM678">
        <f>Drivers!AM369</f>
        <v>0</v>
      </c>
      <c r="AN678">
        <f>Drivers!AN369</f>
        <v>0</v>
      </c>
      <c r="AO678">
        <f>Drivers!AO369</f>
        <v>0</v>
      </c>
      <c r="AP678">
        <f>Drivers!AP369</f>
        <v>0</v>
      </c>
      <c r="AQ678">
        <f>Drivers!AQ369</f>
        <v>0</v>
      </c>
      <c r="AR678">
        <f>Drivers!AR369</f>
        <v>0</v>
      </c>
      <c r="AS678">
        <f>Drivers!AS369</f>
        <v>0</v>
      </c>
      <c r="AT678">
        <f>Drivers!AT369</f>
        <v>0.57002188183807434</v>
      </c>
      <c r="AU678">
        <f>Drivers!AU369</f>
        <v>0.31394316163410307</v>
      </c>
      <c r="AV678">
        <f>Drivers!AV369</f>
        <v>0.28370330265295074</v>
      </c>
      <c r="AW678">
        <f>Drivers!AW369</f>
        <v>0.3231292517006803</v>
      </c>
      <c r="AX678">
        <f>Drivers!AX369</f>
        <v>0.27555805664978422</v>
      </c>
      <c r="AY678">
        <f>Drivers!AY369</f>
        <v>0.22702481592582496</v>
      </c>
      <c r="AZ678">
        <f>Drivers!AZ369</f>
        <v>0.16964394215579054</v>
      </c>
      <c r="BA678">
        <f>Drivers!BA369</f>
        <v>0.16180925519690798</v>
      </c>
      <c r="BB678">
        <f>Drivers!BB369</f>
        <v>0.14982238010657195</v>
      </c>
      <c r="BC678">
        <f>Drivers!BC369</f>
        <v>0.12496055538024613</v>
      </c>
      <c r="BD678">
        <f>Drivers!BD369</f>
        <v>0.11822427454478671</v>
      </c>
      <c r="BE678">
        <f>Drivers!BE369</f>
        <v>0.1152782665527123</v>
      </c>
      <c r="BF678">
        <f>Drivers!BF369</f>
        <v>0.1189506416152061</v>
      </c>
      <c r="BG678">
        <f>Drivers!BG369</f>
        <v>0.10610480821177738</v>
      </c>
      <c r="BH678">
        <f>Drivers!BH369</f>
        <v>9.7603007989973387E-2</v>
      </c>
      <c r="BI678">
        <f>Drivers!BI369</f>
        <v>0.13897544922386929</v>
      </c>
      <c r="BJ678">
        <f>Drivers!BJ369</f>
        <v>0.13778678848226658</v>
      </c>
      <c r="BK678">
        <f>Drivers!BK369</f>
        <v>0.11817988064791131</v>
      </c>
      <c r="BL678">
        <f>Drivers!BL369</f>
        <v>0.11423533604696968</v>
      </c>
      <c r="BM678">
        <f>Drivers!BM369</f>
        <v>0.12070679372043597</v>
      </c>
      <c r="BN678">
        <f>Drivers!BN369</f>
        <v>0.1231979227993901</v>
      </c>
      <c r="BO678">
        <f>Drivers!BO369</f>
        <v>0.12645694312043212</v>
      </c>
      <c r="BP678">
        <f>Drivers!BP369</f>
        <v>0.12519459422873</v>
      </c>
      <c r="BQ678">
        <f>Drivers!BQ369</f>
        <v>0.17361825645246892</v>
      </c>
      <c r="BR678">
        <f>Drivers!BR369</f>
        <v>0.12168140231709645</v>
      </c>
      <c r="BS678">
        <f>Drivers!BS369</f>
        <v>0.16125510162376142</v>
      </c>
      <c r="BT678">
        <f>Drivers!BT369</f>
        <v>0.16785562752807401</v>
      </c>
      <c r="BU678">
        <f>Drivers!BU369</f>
        <v>0.1857530849619177</v>
      </c>
      <c r="BV678">
        <f>Drivers!BV369</f>
        <v>0.20216472561860824</v>
      </c>
      <c r="BW678">
        <f>Drivers!BW369</f>
        <v>0.18334668886724284</v>
      </c>
      <c r="BX678">
        <f>Drivers!BX369</f>
        <v>0.17462331694806585</v>
      </c>
      <c r="BY678">
        <f>Drivers!BY369</f>
        <v>0.18379523047993954</v>
      </c>
      <c r="BZ678">
        <f>Drivers!BZ369</f>
        <v>0.18031939782321227</v>
      </c>
      <c r="CA678">
        <f>Drivers!CA369</f>
        <v>0.16856661045531193</v>
      </c>
      <c r="CB678">
        <f>Drivers!CB369</f>
        <v>0.17666823966874703</v>
      </c>
      <c r="CC678">
        <f>Drivers!CC369</f>
        <v>0.17775652605107503</v>
      </c>
      <c r="CD678">
        <f>Drivers!CD369</f>
        <v>0.21</v>
      </c>
      <c r="CE678">
        <f>Drivers!CE369</f>
        <v>0.20749999999999999</v>
      </c>
      <c r="CF678">
        <f>Drivers!CF369</f>
        <v>0.2</v>
      </c>
      <c r="CG678">
        <f>Drivers!CG369</f>
        <v>0.2</v>
      </c>
      <c r="CH678">
        <f>Drivers!CH369</f>
        <v>0</v>
      </c>
      <c r="CI678">
        <f>Drivers!CI369</f>
        <v>0</v>
      </c>
      <c r="CJ678">
        <f>Drivers!CJ369</f>
        <v>0</v>
      </c>
      <c r="CK678">
        <f>Drivers!CK369</f>
        <v>0</v>
      </c>
      <c r="CL678">
        <f>Drivers!CL369</f>
        <v>0</v>
      </c>
      <c r="CM678">
        <f>Drivers!CM369</f>
        <v>0</v>
      </c>
      <c r="CN678">
        <f>Drivers!CN369</f>
        <v>0</v>
      </c>
      <c r="CO678">
        <f>Drivers!CO369</f>
        <v>0</v>
      </c>
      <c r="CP678">
        <f>Drivers!CP369</f>
        <v>0</v>
      </c>
      <c r="CQ678">
        <f>Drivers!CQ369</f>
        <v>0</v>
      </c>
      <c r="CR678">
        <f>Drivers!CR369</f>
        <v>0</v>
      </c>
      <c r="CS678">
        <f>Drivers!CS369</f>
        <v>0</v>
      </c>
      <c r="CT678">
        <f>Drivers!CT369</f>
        <v>0</v>
      </c>
      <c r="CU678">
        <f>Drivers!CU369</f>
        <v>0</v>
      </c>
      <c r="CV678">
        <f>Drivers!CV369</f>
        <v>0</v>
      </c>
      <c r="CW678">
        <f>Drivers!CW369</f>
        <v>0</v>
      </c>
      <c r="CX678">
        <f>Drivers!CX369</f>
        <v>0</v>
      </c>
      <c r="CY678">
        <f>Drivers!CY369</f>
        <v>0</v>
      </c>
      <c r="CZ678">
        <f>Drivers!CZ369</f>
        <v>0</v>
      </c>
      <c r="DA678">
        <f>Drivers!DA369</f>
        <v>0</v>
      </c>
      <c r="DB678">
        <f>Drivers!DB369</f>
        <v>0</v>
      </c>
      <c r="DC678">
        <f>Drivers!DC369</f>
        <v>0</v>
      </c>
      <c r="DD678">
        <f>Drivers!DD369</f>
        <v>0</v>
      </c>
      <c r="DE678">
        <f>Drivers!DE369</f>
        <v>0</v>
      </c>
      <c r="DF678">
        <f>Drivers!DF369</f>
        <v>0</v>
      </c>
      <c r="DG678">
        <f>Drivers!DG369</f>
        <v>0</v>
      </c>
      <c r="DH678">
        <f>Drivers!DH369</f>
        <v>0</v>
      </c>
      <c r="DI678">
        <f>Drivers!DI369</f>
        <v>0</v>
      </c>
      <c r="DJ678">
        <f>Drivers!DJ369</f>
        <v>0</v>
      </c>
      <c r="DK678">
        <f>Drivers!DK369</f>
        <v>0</v>
      </c>
      <c r="DL678">
        <f>Drivers!DL369</f>
        <v>0</v>
      </c>
      <c r="DM678">
        <f>Drivers!DM369</f>
        <v>0</v>
      </c>
      <c r="DN678">
        <f>Drivers!DN369</f>
        <v>0</v>
      </c>
      <c r="DO678">
        <f>Drivers!DO369</f>
        <v>0</v>
      </c>
      <c r="DP678">
        <f>Drivers!DP369</f>
        <v>0</v>
      </c>
      <c r="DQ678">
        <f>Drivers!DQ369</f>
        <v>1.1426906038703659</v>
      </c>
      <c r="DR678">
        <f>Drivers!DR369</f>
        <v>1.1574725584013512</v>
      </c>
      <c r="DS678">
        <f>Drivers!DS369</f>
        <v>0.86604361370716509</v>
      </c>
      <c r="DT678">
        <f>Drivers!DT369</f>
        <v>0.34697844605797273</v>
      </c>
      <c r="DU678">
        <f>Drivers!DU369</f>
        <v>0.1995273574687367</v>
      </c>
      <c r="DV678">
        <f>Drivers!DV369</f>
        <v>0.12433954551647922</v>
      </c>
      <c r="DW678">
        <f>Drivers!DW369</f>
        <v>0.11595207531022679</v>
      </c>
      <c r="DX678">
        <f>Drivers!DX369</f>
        <v>0.12172922625224636</v>
      </c>
      <c r="DY678">
        <f>Drivers!DY369</f>
        <v>0.13881243230139956</v>
      </c>
      <c r="DZ678">
        <f>Drivers!DZ369</f>
        <v>0.131513562175334</v>
      </c>
      <c r="EA678">
        <f>Drivers!EA369</f>
        <v>0.16463596857507004</v>
      </c>
      <c r="EB678">
        <f>Drivers!EB369</f>
        <v>0.17577921125117715</v>
      </c>
      <c r="EC678">
        <f>Drivers!EC369</f>
        <v>0.20414483630565111</v>
      </c>
      <c r="ED678">
        <f>Drivers!ED369</f>
        <v>0.20514483630565111</v>
      </c>
      <c r="EE678">
        <f>Drivers!EE369</f>
        <v>0.20314483630565111</v>
      </c>
      <c r="EF678">
        <f>Drivers!EF369</f>
        <v>0.20114483630565111</v>
      </c>
      <c r="EG678">
        <f>Drivers!EG369</f>
        <v>0.19914483630565111</v>
      </c>
      <c r="EH678">
        <f>Drivers!EH369</f>
        <v>0.19714483630565111</v>
      </c>
      <c r="EI678">
        <f>Drivers!EI369</f>
        <v>0.19714483630565111</v>
      </c>
      <c r="EJ678">
        <f>Drivers!EJ369</f>
        <v>0.19714483630565111</v>
      </c>
    </row>
    <row r="679" spans="1:140" hidden="1" outlineLevel="1">
      <c r="A679">
        <f>Drivers!A377</f>
        <v>0</v>
      </c>
      <c r="B679">
        <f>Drivers!B377</f>
        <v>0</v>
      </c>
      <c r="C679">
        <f>Drivers!C377</f>
        <v>0</v>
      </c>
      <c r="D679">
        <f>Drivers!D377</f>
        <v>0</v>
      </c>
      <c r="E679">
        <f>Drivers!E377</f>
        <v>0</v>
      </c>
      <c r="F679">
        <f>Drivers!F377</f>
        <v>0</v>
      </c>
      <c r="G679">
        <f>Drivers!G377</f>
        <v>0</v>
      </c>
      <c r="H679">
        <f>Drivers!H377</f>
        <v>0</v>
      </c>
      <c r="I679" t="str">
        <f>Drivers!I377</f>
        <v>Base</v>
      </c>
      <c r="J679">
        <f>Drivers!J377</f>
        <v>0</v>
      </c>
      <c r="K679">
        <f>Drivers!K377</f>
        <v>0</v>
      </c>
      <c r="L679">
        <f>Drivers!L377</f>
        <v>0</v>
      </c>
      <c r="M679">
        <f>Drivers!M377</f>
        <v>0</v>
      </c>
      <c r="N679">
        <f>Drivers!N377</f>
        <v>0</v>
      </c>
      <c r="O679">
        <f>Drivers!O377</f>
        <v>0</v>
      </c>
      <c r="P679">
        <f>Drivers!P377</f>
        <v>0</v>
      </c>
      <c r="Q679">
        <f>Drivers!Q377</f>
        <v>0</v>
      </c>
      <c r="R679">
        <f>Drivers!R377</f>
        <v>0</v>
      </c>
      <c r="S679">
        <f>Drivers!S377</f>
        <v>0</v>
      </c>
      <c r="T679">
        <f>Drivers!T377</f>
        <v>0</v>
      </c>
      <c r="U679">
        <f>Drivers!U377</f>
        <v>0</v>
      </c>
      <c r="V679">
        <f>Drivers!V377</f>
        <v>0</v>
      </c>
      <c r="W679">
        <f>Drivers!W377</f>
        <v>0</v>
      </c>
      <c r="X679">
        <f>Drivers!X377</f>
        <v>0</v>
      </c>
      <c r="Y679">
        <f>Drivers!Y377</f>
        <v>0</v>
      </c>
      <c r="Z679">
        <f>Drivers!Z377</f>
        <v>0</v>
      </c>
      <c r="AA679">
        <f>Drivers!AA377</f>
        <v>0</v>
      </c>
      <c r="AB679">
        <f>Drivers!AB377</f>
        <v>0</v>
      </c>
      <c r="AC679">
        <f>Drivers!AC377</f>
        <v>0</v>
      </c>
      <c r="AD679">
        <f>Drivers!AD377</f>
        <v>0</v>
      </c>
      <c r="AE679">
        <f>Drivers!AE377</f>
        <v>0</v>
      </c>
      <c r="AF679">
        <f>Drivers!AF377</f>
        <v>0</v>
      </c>
      <c r="AG679">
        <f>Drivers!AG377</f>
        <v>0</v>
      </c>
      <c r="AH679">
        <f>Drivers!AH377</f>
        <v>0</v>
      </c>
      <c r="AI679">
        <f>Drivers!AI377</f>
        <v>0</v>
      </c>
      <c r="AJ679">
        <f>Drivers!AJ377</f>
        <v>0</v>
      </c>
      <c r="AK679">
        <f>Drivers!AK377</f>
        <v>0</v>
      </c>
      <c r="AL679">
        <f>Drivers!AL377</f>
        <v>0</v>
      </c>
      <c r="AM679">
        <f>Drivers!AM377</f>
        <v>0</v>
      </c>
      <c r="AN679">
        <f>Drivers!AN377</f>
        <v>0</v>
      </c>
      <c r="AO679">
        <f>Drivers!AO377</f>
        <v>0</v>
      </c>
      <c r="AP679">
        <f>Drivers!AP377</f>
        <v>0</v>
      </c>
      <c r="AQ679">
        <f>Drivers!AQ377</f>
        <v>0</v>
      </c>
      <c r="AR679">
        <f>Drivers!AR377</f>
        <v>0</v>
      </c>
      <c r="AS679">
        <f>Drivers!AS377</f>
        <v>0</v>
      </c>
      <c r="AT679">
        <f>Drivers!AT377</f>
        <v>0</v>
      </c>
      <c r="AU679">
        <f>Drivers!AU377</f>
        <v>0</v>
      </c>
      <c r="AV679">
        <f>Drivers!AV377</f>
        <v>0</v>
      </c>
      <c r="AW679">
        <f>Drivers!AW377</f>
        <v>0</v>
      </c>
      <c r="AX679">
        <f>Drivers!AX377</f>
        <v>0</v>
      </c>
      <c r="AY679">
        <f>Drivers!AY377</f>
        <v>0</v>
      </c>
      <c r="AZ679">
        <f>Drivers!AZ377</f>
        <v>0</v>
      </c>
      <c r="BA679">
        <f>Drivers!BA377</f>
        <v>0</v>
      </c>
      <c r="BB679">
        <f>Drivers!BB377</f>
        <v>0</v>
      </c>
      <c r="BC679">
        <f>Drivers!BC377</f>
        <v>0</v>
      </c>
      <c r="BD679">
        <f>Drivers!BD377</f>
        <v>0</v>
      </c>
      <c r="BE679">
        <f>Drivers!BE377</f>
        <v>0</v>
      </c>
      <c r="BF679">
        <f>Drivers!BF377</f>
        <v>0</v>
      </c>
      <c r="BG679">
        <f>Drivers!BG377</f>
        <v>0</v>
      </c>
      <c r="BH679">
        <f>Drivers!BH377</f>
        <v>0</v>
      </c>
      <c r="BI679">
        <f>Drivers!BI377</f>
        <v>0</v>
      </c>
      <c r="BJ679">
        <f>Drivers!BJ377</f>
        <v>0</v>
      </c>
      <c r="BK679">
        <f>Drivers!BK377</f>
        <v>0</v>
      </c>
      <c r="BL679">
        <f>Drivers!BL377</f>
        <v>0</v>
      </c>
      <c r="BM679">
        <f>Drivers!BM377</f>
        <v>0</v>
      </c>
      <c r="BN679">
        <f>Drivers!BN377</f>
        <v>0</v>
      </c>
      <c r="BO679">
        <f>Drivers!BO377</f>
        <v>0</v>
      </c>
      <c r="BP679">
        <f>Drivers!BP377</f>
        <v>0</v>
      </c>
      <c r="BQ679">
        <f>Drivers!BQ377</f>
        <v>0</v>
      </c>
      <c r="BR679">
        <f>Drivers!BR377</f>
        <v>0</v>
      </c>
      <c r="BS679">
        <f>Drivers!BS377</f>
        <v>0</v>
      </c>
      <c r="BT679">
        <f>Drivers!BT377</f>
        <v>0</v>
      </c>
      <c r="BU679">
        <f>Drivers!BU377</f>
        <v>0</v>
      </c>
      <c r="BV679">
        <f>Drivers!BV377</f>
        <v>0</v>
      </c>
      <c r="BW679">
        <f>Drivers!BW377</f>
        <v>0</v>
      </c>
      <c r="BX679">
        <f>Drivers!BX377</f>
        <v>0</v>
      </c>
      <c r="BY679">
        <f>Drivers!BY377</f>
        <v>0</v>
      </c>
      <c r="BZ679">
        <f>Drivers!BZ377</f>
        <v>0</v>
      </c>
      <c r="CA679">
        <f>Drivers!CA377</f>
        <v>0</v>
      </c>
      <c r="CB679">
        <f>Drivers!CB377</f>
        <v>0</v>
      </c>
      <c r="CC679">
        <f>Drivers!CC377</f>
        <v>0</v>
      </c>
      <c r="CD679">
        <f>Drivers!CD377</f>
        <v>0.21</v>
      </c>
      <c r="CE679">
        <f>Drivers!CE377</f>
        <v>0.20749999999999999</v>
      </c>
      <c r="CF679">
        <f>Drivers!CF377</f>
        <v>0.2</v>
      </c>
      <c r="CG679">
        <f>Drivers!CG377</f>
        <v>0.2</v>
      </c>
      <c r="CH679">
        <f>Drivers!CH377</f>
        <v>0</v>
      </c>
      <c r="CI679">
        <f>Drivers!CI377</f>
        <v>0</v>
      </c>
      <c r="CJ679">
        <f>Drivers!CJ377</f>
        <v>0</v>
      </c>
      <c r="CK679">
        <f>Drivers!CK377</f>
        <v>0</v>
      </c>
      <c r="CL679">
        <f>Drivers!CL377</f>
        <v>0</v>
      </c>
      <c r="CM679">
        <f>Drivers!CM377</f>
        <v>0</v>
      </c>
      <c r="CN679">
        <f>Drivers!CN377</f>
        <v>0</v>
      </c>
      <c r="CO679">
        <f>Drivers!CO377</f>
        <v>0</v>
      </c>
      <c r="CP679">
        <f>Drivers!CP377</f>
        <v>0</v>
      </c>
      <c r="CQ679">
        <f>Drivers!CQ377</f>
        <v>0</v>
      </c>
      <c r="CR679">
        <f>Drivers!CR377</f>
        <v>0</v>
      </c>
      <c r="CS679">
        <f>Drivers!CS377</f>
        <v>0</v>
      </c>
      <c r="CT679">
        <f>Drivers!CT377</f>
        <v>0</v>
      </c>
      <c r="CU679">
        <f>Drivers!CU377</f>
        <v>0</v>
      </c>
      <c r="CV679">
        <f>Drivers!CV377</f>
        <v>0</v>
      </c>
      <c r="CW679">
        <f>Drivers!CW377</f>
        <v>0</v>
      </c>
      <c r="CX679">
        <f>Drivers!CX377</f>
        <v>0</v>
      </c>
      <c r="CY679">
        <f>Drivers!CY377</f>
        <v>0</v>
      </c>
      <c r="CZ679">
        <f>Drivers!CZ377</f>
        <v>0</v>
      </c>
      <c r="DA679">
        <f>Drivers!DA377</f>
        <v>0</v>
      </c>
      <c r="DB679">
        <f>Drivers!DB377</f>
        <v>0</v>
      </c>
      <c r="DC679">
        <f>Drivers!DC377</f>
        <v>0</v>
      </c>
      <c r="DD679">
        <f>Drivers!DD377</f>
        <v>0</v>
      </c>
      <c r="DE679">
        <f>Drivers!DE377</f>
        <v>0</v>
      </c>
      <c r="DF679">
        <f>Drivers!DF377</f>
        <v>0</v>
      </c>
      <c r="DG679">
        <f>Drivers!DG377</f>
        <v>0</v>
      </c>
      <c r="DH679">
        <f>Drivers!DH377</f>
        <v>0</v>
      </c>
      <c r="DI679">
        <f>Drivers!DI377</f>
        <v>0</v>
      </c>
      <c r="DJ679">
        <f>Drivers!DJ377</f>
        <v>0</v>
      </c>
      <c r="DK679">
        <f>Drivers!DK377</f>
        <v>0</v>
      </c>
      <c r="DL679">
        <f>Drivers!DL377</f>
        <v>0</v>
      </c>
      <c r="DM679">
        <f>Drivers!DM377</f>
        <v>0</v>
      </c>
      <c r="DN679">
        <f>Drivers!DN377</f>
        <v>0</v>
      </c>
      <c r="DO679">
        <f>Drivers!DO377</f>
        <v>0</v>
      </c>
      <c r="DP679">
        <f>Drivers!DP377</f>
        <v>0</v>
      </c>
      <c r="DQ679">
        <f>Drivers!DQ377</f>
        <v>0</v>
      </c>
      <c r="DR679">
        <f>Drivers!DR377</f>
        <v>0</v>
      </c>
      <c r="DS679">
        <f>Drivers!DS377</f>
        <v>0</v>
      </c>
      <c r="DT679">
        <f>Drivers!DT377</f>
        <v>0</v>
      </c>
      <c r="DU679">
        <f>Drivers!DU377</f>
        <v>0</v>
      </c>
      <c r="DV679">
        <f>Drivers!DV377</f>
        <v>0</v>
      </c>
      <c r="DW679">
        <f>Drivers!DW377</f>
        <v>0</v>
      </c>
      <c r="DX679">
        <f>Drivers!DX377</f>
        <v>0</v>
      </c>
      <c r="DY679">
        <f>Drivers!DY377</f>
        <v>0</v>
      </c>
      <c r="DZ679">
        <f>Drivers!DZ377</f>
        <v>0</v>
      </c>
      <c r="EA679">
        <f>Drivers!CA346</f>
        <v>0</v>
      </c>
      <c r="EB679">
        <f>Drivers!EB377</f>
        <v>0</v>
      </c>
      <c r="EC679">
        <f>Drivers!EC377</f>
        <v>0</v>
      </c>
      <c r="ED679">
        <f>Drivers!ED377</f>
        <v>0.20514483630565111</v>
      </c>
      <c r="EE679">
        <f>Drivers!EE377</f>
        <v>0.20314483630565111</v>
      </c>
      <c r="EF679">
        <f>Drivers!EF377</f>
        <v>0.20114483630565111</v>
      </c>
      <c r="EG679">
        <f>Drivers!EG377</f>
        <v>0.19914483630565111</v>
      </c>
      <c r="EH679">
        <f>Drivers!EH377</f>
        <v>0.19714483630565111</v>
      </c>
      <c r="EI679">
        <f>Drivers!EI377</f>
        <v>0.19714483630565111</v>
      </c>
      <c r="EJ679">
        <f>Drivers!EJ377</f>
        <v>0.19714483630565111</v>
      </c>
    </row>
    <row r="680" spans="1:140" hidden="1" outlineLevel="1">
      <c r="A680">
        <f>Drivers!A378</f>
        <v>0</v>
      </c>
      <c r="B680">
        <f>Drivers!B378</f>
        <v>0</v>
      </c>
      <c r="C680">
        <f>Drivers!C378</f>
        <v>0</v>
      </c>
      <c r="D680">
        <f>Drivers!D378</f>
        <v>0</v>
      </c>
      <c r="E680">
        <f>Drivers!E378</f>
        <v>0</v>
      </c>
      <c r="F680">
        <f>Drivers!F378</f>
        <v>0</v>
      </c>
      <c r="G680">
        <f>Drivers!G378</f>
        <v>0</v>
      </c>
      <c r="H680">
        <f>Drivers!H378</f>
        <v>0</v>
      </c>
      <c r="I680" t="str">
        <f>Drivers!I378</f>
        <v>Bull</v>
      </c>
      <c r="J680">
        <f>Drivers!J378</f>
        <v>0</v>
      </c>
      <c r="K680">
        <f>Drivers!K378</f>
        <v>0</v>
      </c>
      <c r="L680">
        <f>Drivers!L378</f>
        <v>0</v>
      </c>
      <c r="M680">
        <f>Drivers!M378</f>
        <v>0</v>
      </c>
      <c r="N680">
        <f>Drivers!N378</f>
        <v>0</v>
      </c>
      <c r="O680">
        <f>Drivers!O378</f>
        <v>0</v>
      </c>
      <c r="P680">
        <f>Drivers!P378</f>
        <v>0</v>
      </c>
      <c r="Q680">
        <f>Drivers!Q378</f>
        <v>0</v>
      </c>
      <c r="R680">
        <f>Drivers!R378</f>
        <v>0</v>
      </c>
      <c r="S680">
        <f>Drivers!S378</f>
        <v>0</v>
      </c>
      <c r="T680">
        <f>Drivers!T378</f>
        <v>0</v>
      </c>
      <c r="U680">
        <f>Drivers!U378</f>
        <v>0</v>
      </c>
      <c r="V680">
        <f>Drivers!V378</f>
        <v>0</v>
      </c>
      <c r="W680">
        <f>Drivers!W378</f>
        <v>0</v>
      </c>
      <c r="X680">
        <f>Drivers!X378</f>
        <v>0</v>
      </c>
      <c r="Y680">
        <f>Drivers!Y378</f>
        <v>0</v>
      </c>
      <c r="Z680">
        <f>Drivers!Z378</f>
        <v>0</v>
      </c>
      <c r="AA680">
        <f>Drivers!AA378</f>
        <v>0</v>
      </c>
      <c r="AB680">
        <f>Drivers!AB378</f>
        <v>0</v>
      </c>
      <c r="AC680">
        <f>Drivers!AC378</f>
        <v>0</v>
      </c>
      <c r="AD680">
        <f>Drivers!AD378</f>
        <v>0</v>
      </c>
      <c r="AE680">
        <f>Drivers!AE378</f>
        <v>0</v>
      </c>
      <c r="AF680">
        <f>Drivers!AF378</f>
        <v>0</v>
      </c>
      <c r="AG680">
        <f>Drivers!AG378</f>
        <v>0</v>
      </c>
      <c r="AH680">
        <f>Drivers!AH378</f>
        <v>0</v>
      </c>
      <c r="AI680">
        <f>Drivers!AI378</f>
        <v>0</v>
      </c>
      <c r="AJ680">
        <f>Drivers!AJ378</f>
        <v>0</v>
      </c>
      <c r="AK680">
        <f>Drivers!AK378</f>
        <v>0</v>
      </c>
      <c r="AL680">
        <f>Drivers!AL378</f>
        <v>0</v>
      </c>
      <c r="AM680">
        <f>Drivers!AM378</f>
        <v>0</v>
      </c>
      <c r="AN680">
        <f>Drivers!AN378</f>
        <v>0</v>
      </c>
      <c r="AO680">
        <f>Drivers!AO378</f>
        <v>0</v>
      </c>
      <c r="AP680">
        <f>Drivers!AP378</f>
        <v>0</v>
      </c>
      <c r="AQ680">
        <f>Drivers!AQ378</f>
        <v>0</v>
      </c>
      <c r="AR680">
        <f>Drivers!AR378</f>
        <v>0</v>
      </c>
      <c r="AS680">
        <f>Drivers!AS378</f>
        <v>0</v>
      </c>
      <c r="AT680">
        <f>Drivers!AT378</f>
        <v>0</v>
      </c>
      <c r="AU680">
        <f>Drivers!AU378</f>
        <v>0</v>
      </c>
      <c r="AV680">
        <f>Drivers!AV378</f>
        <v>0</v>
      </c>
      <c r="AW680">
        <f>Drivers!AW378</f>
        <v>0</v>
      </c>
      <c r="AX680">
        <f>Drivers!AX378</f>
        <v>0</v>
      </c>
      <c r="AY680">
        <f>Drivers!AY378</f>
        <v>0</v>
      </c>
      <c r="AZ680">
        <f>Drivers!AZ378</f>
        <v>0</v>
      </c>
      <c r="BA680">
        <f>Drivers!BA378</f>
        <v>0</v>
      </c>
      <c r="BB680">
        <f>Drivers!BB378</f>
        <v>0</v>
      </c>
      <c r="BC680">
        <f>Drivers!BC378</f>
        <v>0</v>
      </c>
      <c r="BD680">
        <f>Drivers!BD378</f>
        <v>0</v>
      </c>
      <c r="BE680">
        <f>Drivers!BE378</f>
        <v>0</v>
      </c>
      <c r="BF680">
        <f>Drivers!BF378</f>
        <v>0</v>
      </c>
      <c r="BG680">
        <f>Drivers!BG378</f>
        <v>0</v>
      </c>
      <c r="BH680">
        <f>Drivers!BH378</f>
        <v>0</v>
      </c>
      <c r="BI680">
        <f>Drivers!BI378</f>
        <v>0</v>
      </c>
      <c r="BJ680">
        <f>Drivers!BJ378</f>
        <v>0</v>
      </c>
      <c r="BK680">
        <f>Drivers!BK378</f>
        <v>0</v>
      </c>
      <c r="BL680">
        <f>Drivers!BL378</f>
        <v>0</v>
      </c>
      <c r="BM680">
        <f>Drivers!BM378</f>
        <v>0</v>
      </c>
      <c r="BN680">
        <f>Drivers!BN378</f>
        <v>0</v>
      </c>
      <c r="BO680">
        <f>Drivers!BO378</f>
        <v>0</v>
      </c>
      <c r="BP680">
        <f>Drivers!BP378</f>
        <v>0</v>
      </c>
      <c r="BQ680">
        <f>Drivers!BQ378</f>
        <v>0</v>
      </c>
      <c r="BR680">
        <f>Drivers!BR378</f>
        <v>0</v>
      </c>
      <c r="BS680">
        <f>Drivers!BS378</f>
        <v>0</v>
      </c>
      <c r="BT680">
        <f>Drivers!BT378</f>
        <v>0</v>
      </c>
      <c r="BU680">
        <f>Drivers!BU378</f>
        <v>0</v>
      </c>
      <c r="BV680">
        <f>Drivers!BV378</f>
        <v>0</v>
      </c>
      <c r="BW680">
        <f>Drivers!BW378</f>
        <v>0</v>
      </c>
      <c r="BX680">
        <f>Drivers!BX378</f>
        <v>0</v>
      </c>
      <c r="BY680">
        <f>Drivers!BY378</f>
        <v>0</v>
      </c>
      <c r="BZ680">
        <f>Drivers!BZ378</f>
        <v>0</v>
      </c>
      <c r="CA680">
        <f>Drivers!CA378</f>
        <v>0</v>
      </c>
      <c r="CB680">
        <f>Drivers!CB378</f>
        <v>0</v>
      </c>
      <c r="CC680">
        <f>Drivers!CC378</f>
        <v>0</v>
      </c>
      <c r="CD680">
        <f>Drivers!CD378</f>
        <v>0.19999999999999998</v>
      </c>
      <c r="CE680">
        <f>Drivers!CE378</f>
        <v>0.19749999999999998</v>
      </c>
      <c r="CF680">
        <f>Drivers!CF378</f>
        <v>0.19</v>
      </c>
      <c r="CG680">
        <f>Drivers!CG378</f>
        <v>0.19</v>
      </c>
      <c r="CH680">
        <f>Drivers!CH378</f>
        <v>0</v>
      </c>
      <c r="CI680">
        <f>Drivers!CI378</f>
        <v>0</v>
      </c>
      <c r="CJ680">
        <f>Drivers!CJ378</f>
        <v>0</v>
      </c>
      <c r="CK680">
        <f>Drivers!CK378</f>
        <v>0</v>
      </c>
      <c r="CL680">
        <f>Drivers!CL378</f>
        <v>0</v>
      </c>
      <c r="CM680">
        <f>Drivers!CM378</f>
        <v>0</v>
      </c>
      <c r="CN680">
        <f>Drivers!CN378</f>
        <v>0</v>
      </c>
      <c r="CO680">
        <f>Drivers!CO378</f>
        <v>0</v>
      </c>
      <c r="CP680">
        <f>Drivers!CP378</f>
        <v>0</v>
      </c>
      <c r="CQ680">
        <f>Drivers!CQ378</f>
        <v>0</v>
      </c>
      <c r="CR680">
        <f>Drivers!CR378</f>
        <v>0</v>
      </c>
      <c r="CS680">
        <f>Drivers!CS378</f>
        <v>0</v>
      </c>
      <c r="CT680">
        <f>Drivers!CT378</f>
        <v>0</v>
      </c>
      <c r="CU680">
        <f>Drivers!CU378</f>
        <v>0</v>
      </c>
      <c r="CV680">
        <f>Drivers!CV378</f>
        <v>0</v>
      </c>
      <c r="CW680">
        <f>Drivers!CW378</f>
        <v>0</v>
      </c>
      <c r="CX680">
        <f>Drivers!CX378</f>
        <v>0</v>
      </c>
      <c r="CY680">
        <f>Drivers!CY378</f>
        <v>0</v>
      </c>
      <c r="CZ680">
        <f>Drivers!CZ378</f>
        <v>0</v>
      </c>
      <c r="DA680">
        <f>Drivers!DA378</f>
        <v>0</v>
      </c>
      <c r="DB680">
        <f>Drivers!DB378</f>
        <v>0</v>
      </c>
      <c r="DC680">
        <f>Drivers!DC378</f>
        <v>0</v>
      </c>
      <c r="DD680">
        <f>Drivers!DD378</f>
        <v>0</v>
      </c>
      <c r="DE680">
        <f>Drivers!DE378</f>
        <v>0</v>
      </c>
      <c r="DF680">
        <f>Drivers!DF378</f>
        <v>0</v>
      </c>
      <c r="DG680">
        <f>Drivers!DG378</f>
        <v>0</v>
      </c>
      <c r="DH680">
        <f>Drivers!DH378</f>
        <v>0</v>
      </c>
      <c r="DI680">
        <f>Drivers!DI378</f>
        <v>0</v>
      </c>
      <c r="DJ680">
        <f>Drivers!DJ378</f>
        <v>0</v>
      </c>
      <c r="DK680">
        <f>Drivers!DK378</f>
        <v>0</v>
      </c>
      <c r="DL680">
        <f>Drivers!DL378</f>
        <v>0</v>
      </c>
      <c r="DM680">
        <f>Drivers!DM378</f>
        <v>0</v>
      </c>
      <c r="DN680">
        <f>Drivers!DN378</f>
        <v>0</v>
      </c>
      <c r="DO680">
        <f>Drivers!DO378</f>
        <v>0</v>
      </c>
      <c r="DP680">
        <f>Drivers!DP378</f>
        <v>0</v>
      </c>
      <c r="DQ680">
        <f>Drivers!DQ378</f>
        <v>0</v>
      </c>
      <c r="DR680">
        <f>Drivers!DR378</f>
        <v>0</v>
      </c>
      <c r="DS680">
        <f>Drivers!DS378</f>
        <v>0</v>
      </c>
      <c r="DT680">
        <f>Drivers!DT378</f>
        <v>0</v>
      </c>
      <c r="DU680">
        <f>Drivers!DU378</f>
        <v>0</v>
      </c>
      <c r="DV680">
        <f>Drivers!DV378</f>
        <v>0</v>
      </c>
      <c r="DW680">
        <f>Drivers!DW378</f>
        <v>0</v>
      </c>
      <c r="DX680">
        <f>Drivers!CB344</f>
        <v>0</v>
      </c>
      <c r="DY680">
        <f>Drivers!DY378</f>
        <v>0</v>
      </c>
      <c r="DZ680">
        <f>Drivers!DZ378</f>
        <v>0</v>
      </c>
      <c r="EA680">
        <f>Drivers!EA378</f>
        <v>0</v>
      </c>
      <c r="EB680">
        <f>Drivers!EB378</f>
        <v>0</v>
      </c>
      <c r="EC680">
        <f>Drivers!EC378</f>
        <v>0</v>
      </c>
      <c r="ED680">
        <f>Drivers!ED378</f>
        <v>0.21514483630565112</v>
      </c>
      <c r="EE680">
        <f>Drivers!EE378</f>
        <v>0.21314483630565112</v>
      </c>
      <c r="EF680">
        <f>Drivers!EF378</f>
        <v>0.21114483630565112</v>
      </c>
      <c r="EG680">
        <f>Drivers!EG378</f>
        <v>0.20914483630565112</v>
      </c>
      <c r="EH680">
        <f>Drivers!EH378</f>
        <v>0.20714483630565111</v>
      </c>
      <c r="EI680">
        <f>Drivers!EI378</f>
        <v>0.20714483630565111</v>
      </c>
      <c r="EJ680">
        <f>Drivers!EJ378</f>
        <v>0.20714483630565111</v>
      </c>
    </row>
    <row r="681" spans="1:140" hidden="1" outlineLevel="1">
      <c r="A681">
        <f>Drivers!A379</f>
        <v>0</v>
      </c>
      <c r="B681">
        <f>Drivers!B379</f>
        <v>0</v>
      </c>
      <c r="C681">
        <f>Drivers!C379</f>
        <v>0</v>
      </c>
      <c r="D681">
        <f>Drivers!D379</f>
        <v>0</v>
      </c>
      <c r="E681">
        <f>Drivers!E379</f>
        <v>0</v>
      </c>
      <c r="F681">
        <f>Drivers!F379</f>
        <v>0</v>
      </c>
      <c r="G681">
        <f>Drivers!G379</f>
        <v>0</v>
      </c>
      <c r="H681">
        <f>Drivers!H379</f>
        <v>0</v>
      </c>
      <c r="I681" t="str">
        <f>Drivers!I379</f>
        <v>Spread from Base Case</v>
      </c>
      <c r="J681">
        <f>Drivers!J379</f>
        <v>0</v>
      </c>
      <c r="K681">
        <f>Drivers!K379</f>
        <v>0</v>
      </c>
      <c r="L681">
        <f>Drivers!L379</f>
        <v>0</v>
      </c>
      <c r="M681">
        <f>Drivers!M379</f>
        <v>0</v>
      </c>
      <c r="N681">
        <f>Drivers!N379</f>
        <v>0</v>
      </c>
      <c r="O681">
        <f>Drivers!O379</f>
        <v>0</v>
      </c>
      <c r="P681">
        <f>Drivers!P379</f>
        <v>0</v>
      </c>
      <c r="Q681">
        <f>Drivers!Q379</f>
        <v>0</v>
      </c>
      <c r="R681">
        <f>Drivers!R379</f>
        <v>0</v>
      </c>
      <c r="S681">
        <f>Drivers!S379</f>
        <v>0</v>
      </c>
      <c r="T681">
        <f>Drivers!T379</f>
        <v>0</v>
      </c>
      <c r="U681">
        <f>Drivers!U379</f>
        <v>0</v>
      </c>
      <c r="V681">
        <f>Drivers!V379</f>
        <v>0</v>
      </c>
      <c r="W681">
        <f>Drivers!W379</f>
        <v>0</v>
      </c>
      <c r="X681">
        <f>Drivers!X379</f>
        <v>0</v>
      </c>
      <c r="Y681">
        <f>Drivers!Y379</f>
        <v>0</v>
      </c>
      <c r="Z681">
        <f>Drivers!Z379</f>
        <v>0</v>
      </c>
      <c r="AA681">
        <f>Drivers!AA379</f>
        <v>0</v>
      </c>
      <c r="AB681">
        <f>Drivers!AB379</f>
        <v>0</v>
      </c>
      <c r="AC681">
        <f>Drivers!AC379</f>
        <v>0</v>
      </c>
      <c r="AD681">
        <f>Drivers!AD379</f>
        <v>0</v>
      </c>
      <c r="AE681">
        <f>Drivers!AE379</f>
        <v>0</v>
      </c>
      <c r="AF681">
        <f>Drivers!AF379</f>
        <v>0</v>
      </c>
      <c r="AG681">
        <f>Drivers!AG379</f>
        <v>0</v>
      </c>
      <c r="AH681">
        <f>Drivers!AH379</f>
        <v>0</v>
      </c>
      <c r="AI681">
        <f>Drivers!AI379</f>
        <v>0</v>
      </c>
      <c r="AJ681">
        <f>Drivers!AJ379</f>
        <v>0</v>
      </c>
      <c r="AK681">
        <f>Drivers!AK379</f>
        <v>0</v>
      </c>
      <c r="AL681">
        <f>Drivers!AL379</f>
        <v>0</v>
      </c>
      <c r="AM681">
        <f>Drivers!AM379</f>
        <v>0</v>
      </c>
      <c r="AN681">
        <f>Drivers!AN379</f>
        <v>0</v>
      </c>
      <c r="AO681">
        <f>Drivers!AO379</f>
        <v>0</v>
      </c>
      <c r="AP681">
        <f>Drivers!AP379</f>
        <v>0</v>
      </c>
      <c r="AQ681">
        <f>Drivers!AQ379</f>
        <v>0</v>
      </c>
      <c r="AR681">
        <f>Drivers!AR379</f>
        <v>0</v>
      </c>
      <c r="AS681">
        <f>Drivers!AS379</f>
        <v>0</v>
      </c>
      <c r="AT681">
        <f>Drivers!AT379</f>
        <v>0</v>
      </c>
      <c r="AU681">
        <f>Drivers!AU379</f>
        <v>0</v>
      </c>
      <c r="AV681">
        <f>Drivers!AV379</f>
        <v>0</v>
      </c>
      <c r="AW681">
        <f>Drivers!AW379</f>
        <v>0</v>
      </c>
      <c r="AX681">
        <f>Drivers!AX379</f>
        <v>0</v>
      </c>
      <c r="AY681">
        <f>Drivers!AY379</f>
        <v>0</v>
      </c>
      <c r="AZ681">
        <f>Drivers!AZ379</f>
        <v>0</v>
      </c>
      <c r="BA681">
        <f>Drivers!BA379</f>
        <v>0</v>
      </c>
      <c r="BB681">
        <f>Drivers!BB379</f>
        <v>0</v>
      </c>
      <c r="BC681">
        <f>Drivers!BC379</f>
        <v>0</v>
      </c>
      <c r="BD681">
        <f>Drivers!BD379</f>
        <v>0</v>
      </c>
      <c r="BE681">
        <f>Drivers!BE379</f>
        <v>0</v>
      </c>
      <c r="BF681">
        <f>Drivers!BF379</f>
        <v>0</v>
      </c>
      <c r="BG681">
        <f>Drivers!BG379</f>
        <v>0</v>
      </c>
      <c r="BH681">
        <f>Drivers!BH379</f>
        <v>0</v>
      </c>
      <c r="BI681">
        <f>Drivers!BI379</f>
        <v>0</v>
      </c>
      <c r="BJ681">
        <f>Drivers!BJ379</f>
        <v>0</v>
      </c>
      <c r="BK681">
        <f>Drivers!BK379</f>
        <v>0</v>
      </c>
      <c r="BL681">
        <f>Drivers!BL379</f>
        <v>0</v>
      </c>
      <c r="BM681">
        <f>Drivers!BM379</f>
        <v>0</v>
      </c>
      <c r="BN681">
        <f>Drivers!BN379</f>
        <v>0</v>
      </c>
      <c r="BO681">
        <f>Drivers!BO379</f>
        <v>0</v>
      </c>
      <c r="BP681">
        <f>Drivers!BP379</f>
        <v>0</v>
      </c>
      <c r="BQ681">
        <f>Drivers!BQ379</f>
        <v>0</v>
      </c>
      <c r="BR681">
        <f>Drivers!BR379</f>
        <v>0</v>
      </c>
      <c r="BS681">
        <f>Drivers!BS379</f>
        <v>0</v>
      </c>
      <c r="BT681">
        <f>Drivers!BT379</f>
        <v>0</v>
      </c>
      <c r="BU681">
        <f>Drivers!BU379</f>
        <v>0</v>
      </c>
      <c r="BV681">
        <f>Drivers!BV379</f>
        <v>0</v>
      </c>
      <c r="BW681">
        <f>Drivers!BW379</f>
        <v>0</v>
      </c>
      <c r="BX681">
        <f>Drivers!BX379</f>
        <v>0</v>
      </c>
      <c r="BY681">
        <f>Drivers!BY379</f>
        <v>0</v>
      </c>
      <c r="BZ681">
        <f>Drivers!BZ379</f>
        <v>0</v>
      </c>
      <c r="CA681">
        <f>Drivers!CA379</f>
        <v>0</v>
      </c>
      <c r="CB681">
        <f>Drivers!CB379</f>
        <v>0</v>
      </c>
      <c r="CC681">
        <f>Drivers!CC379</f>
        <v>0</v>
      </c>
      <c r="CD681">
        <f>Drivers!CD379</f>
        <v>-0.01</v>
      </c>
      <c r="CE681">
        <f>Drivers!CE379</f>
        <v>-0.01</v>
      </c>
      <c r="CF681">
        <f>Drivers!CF379</f>
        <v>-0.01</v>
      </c>
      <c r="CG681">
        <f>Drivers!CG379</f>
        <v>-0.01</v>
      </c>
      <c r="CH681">
        <f>Drivers!CH379</f>
        <v>0</v>
      </c>
      <c r="CI681">
        <f>Drivers!CI379</f>
        <v>0</v>
      </c>
      <c r="CJ681">
        <f>Drivers!CJ379</f>
        <v>0</v>
      </c>
      <c r="CK681">
        <f>Drivers!CK379</f>
        <v>0</v>
      </c>
      <c r="CL681">
        <f>Drivers!CL379</f>
        <v>0</v>
      </c>
      <c r="CM681">
        <f>Drivers!CM379</f>
        <v>0</v>
      </c>
      <c r="CN681">
        <f>Drivers!CN379</f>
        <v>0</v>
      </c>
      <c r="CO681">
        <f>Drivers!CO379</f>
        <v>0</v>
      </c>
      <c r="CP681">
        <f>Drivers!CP379</f>
        <v>0</v>
      </c>
      <c r="CQ681">
        <f>Drivers!CQ379</f>
        <v>0</v>
      </c>
      <c r="CR681">
        <f>Drivers!CR379</f>
        <v>0</v>
      </c>
      <c r="CS681">
        <f>Drivers!CS379</f>
        <v>0</v>
      </c>
      <c r="CT681">
        <f>Drivers!CT379</f>
        <v>0</v>
      </c>
      <c r="CU681">
        <f>Drivers!CU379</f>
        <v>0</v>
      </c>
      <c r="CV681">
        <f>Drivers!CV379</f>
        <v>0</v>
      </c>
      <c r="CW681">
        <f>Drivers!CW379</f>
        <v>0</v>
      </c>
      <c r="CX681">
        <f>Drivers!CX379</f>
        <v>0</v>
      </c>
      <c r="CY681">
        <f>Drivers!CY379</f>
        <v>0</v>
      </c>
      <c r="CZ681">
        <f>Drivers!CZ379</f>
        <v>0</v>
      </c>
      <c r="DA681">
        <f>Drivers!DA379</f>
        <v>0</v>
      </c>
      <c r="DB681">
        <f>Drivers!DB379</f>
        <v>0</v>
      </c>
      <c r="DC681">
        <f>Drivers!DC379</f>
        <v>0</v>
      </c>
      <c r="DD681">
        <f>Drivers!DD379</f>
        <v>0</v>
      </c>
      <c r="DE681">
        <f>Drivers!DE379</f>
        <v>0</v>
      </c>
      <c r="DF681">
        <f>Drivers!DF379</f>
        <v>0</v>
      </c>
      <c r="DG681">
        <f>Drivers!DG379</f>
        <v>0</v>
      </c>
      <c r="DH681">
        <f>Drivers!DH379</f>
        <v>0</v>
      </c>
      <c r="DI681">
        <f>Drivers!DI379</f>
        <v>0</v>
      </c>
      <c r="DJ681">
        <f>Drivers!DJ379</f>
        <v>0</v>
      </c>
      <c r="DK681">
        <f>Drivers!DK379</f>
        <v>0</v>
      </c>
      <c r="DL681">
        <f>Drivers!DL379</f>
        <v>0</v>
      </c>
      <c r="DM681">
        <f>Drivers!DM379</f>
        <v>0</v>
      </c>
      <c r="DN681">
        <f>Drivers!DN379</f>
        <v>0</v>
      </c>
      <c r="DO681">
        <f>Drivers!DO379</f>
        <v>0</v>
      </c>
      <c r="DP681">
        <f>Drivers!DP379</f>
        <v>0</v>
      </c>
      <c r="DQ681">
        <f>Drivers!DQ379</f>
        <v>0</v>
      </c>
      <c r="DR681">
        <f>Drivers!DR379</f>
        <v>0</v>
      </c>
      <c r="DS681">
        <f>Drivers!DS379</f>
        <v>0</v>
      </c>
      <c r="DT681">
        <f>Drivers!DT379</f>
        <v>0</v>
      </c>
      <c r="DU681">
        <f>Drivers!DU379</f>
        <v>0</v>
      </c>
      <c r="DV681">
        <f>Drivers!DV379</f>
        <v>0</v>
      </c>
      <c r="DW681">
        <f>Drivers!DW379</f>
        <v>0</v>
      </c>
      <c r="DX681">
        <f>Drivers!DX379</f>
        <v>0</v>
      </c>
      <c r="DY681">
        <f>Drivers!DY379</f>
        <v>0</v>
      </c>
      <c r="DZ681">
        <f>Drivers!DZ379</f>
        <v>0</v>
      </c>
      <c r="EA681">
        <f>Drivers!EA379</f>
        <v>0</v>
      </c>
      <c r="EB681">
        <f>Drivers!EB379</f>
        <v>0</v>
      </c>
      <c r="EC681">
        <f>Drivers!EC379</f>
        <v>0</v>
      </c>
      <c r="ED681">
        <f>Drivers!ED379</f>
        <v>0.01</v>
      </c>
      <c r="EE681">
        <f>Drivers!EE379</f>
        <v>0.01</v>
      </c>
      <c r="EF681">
        <f>Drivers!EF379</f>
        <v>0.01</v>
      </c>
      <c r="EG681">
        <f>Drivers!EG379</f>
        <v>0.01</v>
      </c>
      <c r="EH681">
        <f>Drivers!EH379</f>
        <v>0.01</v>
      </c>
      <c r="EI681">
        <f>Drivers!EI379</f>
        <v>0.01</v>
      </c>
      <c r="EJ681">
        <f>Drivers!EJ379</f>
        <v>0.01</v>
      </c>
    </row>
    <row r="682" spans="1:140" hidden="1" outlineLevel="1">
      <c r="A682">
        <f>Drivers!A380</f>
        <v>0</v>
      </c>
      <c r="B682">
        <f>Drivers!B380</f>
        <v>0</v>
      </c>
      <c r="C682">
        <f>Drivers!C380</f>
        <v>0</v>
      </c>
      <c r="D682">
        <f>Drivers!D380</f>
        <v>0</v>
      </c>
      <c r="E682">
        <f>Drivers!E380</f>
        <v>0</v>
      </c>
      <c r="F682">
        <f>Drivers!F380</f>
        <v>0</v>
      </c>
      <c r="G682">
        <f>Drivers!G380</f>
        <v>0</v>
      </c>
      <c r="H682">
        <f>Drivers!H380</f>
        <v>0</v>
      </c>
      <c r="I682" t="str">
        <f>Drivers!I380</f>
        <v>Bear</v>
      </c>
      <c r="J682">
        <f>Drivers!J380</f>
        <v>0</v>
      </c>
      <c r="K682">
        <f>Drivers!K380</f>
        <v>0</v>
      </c>
      <c r="L682">
        <f>Drivers!L380</f>
        <v>0</v>
      </c>
      <c r="M682">
        <f>Drivers!M380</f>
        <v>0</v>
      </c>
      <c r="N682">
        <f>Drivers!N380</f>
        <v>0</v>
      </c>
      <c r="O682">
        <f>Drivers!O380</f>
        <v>0</v>
      </c>
      <c r="P682">
        <f>Drivers!P380</f>
        <v>0</v>
      </c>
      <c r="Q682">
        <f>Drivers!Q380</f>
        <v>0</v>
      </c>
      <c r="R682">
        <f>Drivers!R380</f>
        <v>0</v>
      </c>
      <c r="S682">
        <f>Drivers!S380</f>
        <v>0</v>
      </c>
      <c r="T682">
        <f>Drivers!T380</f>
        <v>0</v>
      </c>
      <c r="U682">
        <f>Drivers!U380</f>
        <v>0</v>
      </c>
      <c r="V682">
        <f>Drivers!V380</f>
        <v>0</v>
      </c>
      <c r="W682">
        <f>Drivers!W380</f>
        <v>0</v>
      </c>
      <c r="X682">
        <f>Drivers!X380</f>
        <v>0</v>
      </c>
      <c r="Y682">
        <f>Drivers!Y380</f>
        <v>0</v>
      </c>
      <c r="Z682">
        <f>Drivers!Z380</f>
        <v>0</v>
      </c>
      <c r="AA682">
        <f>Drivers!AA380</f>
        <v>0</v>
      </c>
      <c r="AB682">
        <f>Drivers!AB380</f>
        <v>0</v>
      </c>
      <c r="AC682">
        <f>Drivers!AC380</f>
        <v>0</v>
      </c>
      <c r="AD682">
        <f>Drivers!AD380</f>
        <v>0</v>
      </c>
      <c r="AE682">
        <f>Drivers!AE380</f>
        <v>0</v>
      </c>
      <c r="AF682">
        <f>Drivers!AF380</f>
        <v>0</v>
      </c>
      <c r="AG682">
        <f>Drivers!AG380</f>
        <v>0</v>
      </c>
      <c r="AH682">
        <f>Drivers!AH380</f>
        <v>0</v>
      </c>
      <c r="AI682">
        <f>Drivers!AI380</f>
        <v>0</v>
      </c>
      <c r="AJ682">
        <f>Drivers!AJ380</f>
        <v>0</v>
      </c>
      <c r="AK682">
        <f>Drivers!AK380</f>
        <v>0</v>
      </c>
      <c r="AL682">
        <f>Drivers!AL380</f>
        <v>0</v>
      </c>
      <c r="AM682">
        <f>Drivers!AM380</f>
        <v>0</v>
      </c>
      <c r="AN682">
        <f>Drivers!AN380</f>
        <v>0</v>
      </c>
      <c r="AO682">
        <f>Drivers!AO380</f>
        <v>0</v>
      </c>
      <c r="AP682">
        <f>Drivers!AP380</f>
        <v>0</v>
      </c>
      <c r="AQ682">
        <f>Drivers!AQ380</f>
        <v>0</v>
      </c>
      <c r="AR682">
        <f>Drivers!AR380</f>
        <v>0</v>
      </c>
      <c r="AS682">
        <f>Drivers!AS380</f>
        <v>0</v>
      </c>
      <c r="AT682">
        <f>Drivers!AT380</f>
        <v>0</v>
      </c>
      <c r="AU682">
        <f>Drivers!AU380</f>
        <v>0</v>
      </c>
      <c r="AV682">
        <f>Drivers!AV380</f>
        <v>0</v>
      </c>
      <c r="AW682">
        <f>Drivers!AW380</f>
        <v>0</v>
      </c>
      <c r="AX682">
        <f>Drivers!AX380</f>
        <v>0</v>
      </c>
      <c r="AY682">
        <f>Drivers!AY380</f>
        <v>0</v>
      </c>
      <c r="AZ682">
        <f>Drivers!AZ380</f>
        <v>0</v>
      </c>
      <c r="BA682">
        <f>Drivers!BA380</f>
        <v>0</v>
      </c>
      <c r="BB682">
        <f>Drivers!BB380</f>
        <v>0</v>
      </c>
      <c r="BC682">
        <f>Drivers!BC380</f>
        <v>0</v>
      </c>
      <c r="BD682">
        <f>Drivers!BD380</f>
        <v>0</v>
      </c>
      <c r="BE682">
        <f>Drivers!BE380</f>
        <v>0</v>
      </c>
      <c r="BF682">
        <f>Drivers!BF380</f>
        <v>0</v>
      </c>
      <c r="BG682">
        <f>Drivers!BG380</f>
        <v>0</v>
      </c>
      <c r="BH682">
        <f>Drivers!BH380</f>
        <v>0</v>
      </c>
      <c r="BI682">
        <f>Drivers!BI380</f>
        <v>0</v>
      </c>
      <c r="BJ682">
        <f>Drivers!BJ380</f>
        <v>0</v>
      </c>
      <c r="BK682">
        <f>Drivers!BK380</f>
        <v>0</v>
      </c>
      <c r="BL682">
        <f>Drivers!BL380</f>
        <v>0</v>
      </c>
      <c r="BM682">
        <f>Drivers!BM380</f>
        <v>0</v>
      </c>
      <c r="BN682">
        <f>Drivers!BN380</f>
        <v>0</v>
      </c>
      <c r="BO682">
        <f>Drivers!BO380</f>
        <v>0</v>
      </c>
      <c r="BP682">
        <f>Drivers!BP380</f>
        <v>0</v>
      </c>
      <c r="BQ682">
        <f>Drivers!BQ380</f>
        <v>0</v>
      </c>
      <c r="BR682">
        <f>Drivers!BR380</f>
        <v>0</v>
      </c>
      <c r="BS682">
        <f>Drivers!BS380</f>
        <v>0</v>
      </c>
      <c r="BT682">
        <f>Drivers!BT380</f>
        <v>0</v>
      </c>
      <c r="BU682">
        <f>Drivers!BU380</f>
        <v>0</v>
      </c>
      <c r="BV682">
        <f>Drivers!BV380</f>
        <v>0</v>
      </c>
      <c r="BW682">
        <f>Drivers!BW380</f>
        <v>0</v>
      </c>
      <c r="BX682">
        <f>Drivers!BX380</f>
        <v>0</v>
      </c>
      <c r="BY682">
        <f>Drivers!BY380</f>
        <v>0</v>
      </c>
      <c r="BZ682">
        <f>Drivers!BZ380</f>
        <v>0</v>
      </c>
      <c r="CA682">
        <f>Drivers!CA380</f>
        <v>0</v>
      </c>
      <c r="CB682">
        <f>Drivers!CB380</f>
        <v>0</v>
      </c>
      <c r="CC682">
        <f>Drivers!CC380</f>
        <v>0</v>
      </c>
      <c r="CD682">
        <f>Drivers!CD380</f>
        <v>0.22</v>
      </c>
      <c r="CE682">
        <f>Drivers!CE380</f>
        <v>0.2175</v>
      </c>
      <c r="CF682">
        <f>Drivers!CF380</f>
        <v>0.21000000000000002</v>
      </c>
      <c r="CG682">
        <f>Drivers!CG380</f>
        <v>0.21000000000000002</v>
      </c>
      <c r="CH682">
        <f>Drivers!CH380</f>
        <v>0</v>
      </c>
      <c r="CI682">
        <f>Drivers!CI380</f>
        <v>0</v>
      </c>
      <c r="CJ682">
        <f>Drivers!CJ380</f>
        <v>0</v>
      </c>
      <c r="CK682">
        <f>Drivers!CK380</f>
        <v>0</v>
      </c>
      <c r="CL682">
        <f>Drivers!CL380</f>
        <v>0</v>
      </c>
      <c r="CM682">
        <f>Drivers!CM380</f>
        <v>0</v>
      </c>
      <c r="CN682">
        <f>Drivers!CN380</f>
        <v>0</v>
      </c>
      <c r="CO682">
        <f>Drivers!CO380</f>
        <v>0</v>
      </c>
      <c r="CP682">
        <f>Drivers!CP380</f>
        <v>0</v>
      </c>
      <c r="CQ682">
        <f>Drivers!CQ380</f>
        <v>0</v>
      </c>
      <c r="CR682">
        <f>Drivers!CR380</f>
        <v>0</v>
      </c>
      <c r="CS682">
        <f>Drivers!CS380</f>
        <v>0</v>
      </c>
      <c r="CT682">
        <f>Drivers!CT380</f>
        <v>0</v>
      </c>
      <c r="CU682">
        <f>Drivers!CU380</f>
        <v>0</v>
      </c>
      <c r="CV682">
        <f>Drivers!CV380</f>
        <v>0</v>
      </c>
      <c r="CW682">
        <f>Drivers!CW380</f>
        <v>0</v>
      </c>
      <c r="CX682">
        <f>Drivers!CX380</f>
        <v>0</v>
      </c>
      <c r="CY682">
        <f>Drivers!CY380</f>
        <v>0</v>
      </c>
      <c r="CZ682">
        <f>Drivers!CZ380</f>
        <v>0</v>
      </c>
      <c r="DA682">
        <f>Drivers!DA380</f>
        <v>0</v>
      </c>
      <c r="DB682">
        <f>Drivers!DB380</f>
        <v>0</v>
      </c>
      <c r="DC682">
        <f>Drivers!DC380</f>
        <v>0</v>
      </c>
      <c r="DD682">
        <f>Drivers!DD380</f>
        <v>0</v>
      </c>
      <c r="DE682">
        <f>Drivers!DE380</f>
        <v>0</v>
      </c>
      <c r="DF682">
        <f>Drivers!DF380</f>
        <v>0</v>
      </c>
      <c r="DG682">
        <f>Drivers!DG380</f>
        <v>0</v>
      </c>
      <c r="DH682">
        <f>Drivers!DH380</f>
        <v>0</v>
      </c>
      <c r="DI682">
        <f>Drivers!DI380</f>
        <v>0</v>
      </c>
      <c r="DJ682">
        <f>Drivers!DJ380</f>
        <v>0</v>
      </c>
      <c r="DK682">
        <f>Drivers!DK380</f>
        <v>0</v>
      </c>
      <c r="DL682">
        <f>Drivers!DL380</f>
        <v>0</v>
      </c>
      <c r="DM682">
        <f>Drivers!DM380</f>
        <v>0</v>
      </c>
      <c r="DN682">
        <f>Drivers!DN380</f>
        <v>0</v>
      </c>
      <c r="DO682">
        <f>Drivers!DO380</f>
        <v>0</v>
      </c>
      <c r="DP682">
        <f>Drivers!DP380</f>
        <v>0</v>
      </c>
      <c r="DQ682">
        <f>Drivers!DQ380</f>
        <v>0</v>
      </c>
      <c r="DR682">
        <f>Drivers!DR380</f>
        <v>0</v>
      </c>
      <c r="DS682">
        <f>Drivers!DS380</f>
        <v>0</v>
      </c>
      <c r="DT682">
        <f>Drivers!DT380</f>
        <v>0</v>
      </c>
      <c r="DU682">
        <f>Drivers!DU380</f>
        <v>0</v>
      </c>
      <c r="DV682">
        <f>Drivers!DV380</f>
        <v>0</v>
      </c>
      <c r="DW682">
        <f>Drivers!DW380</f>
        <v>0</v>
      </c>
      <c r="DX682">
        <f>Drivers!DX380</f>
        <v>0</v>
      </c>
      <c r="DY682">
        <f>Drivers!DY380</f>
        <v>0</v>
      </c>
      <c r="DZ682">
        <f>Drivers!DZ380</f>
        <v>0</v>
      </c>
      <c r="EA682">
        <f>Drivers!EA380</f>
        <v>0</v>
      </c>
      <c r="EB682">
        <f>Drivers!EB380</f>
        <v>0</v>
      </c>
      <c r="EC682">
        <f>Drivers!EC380</f>
        <v>0</v>
      </c>
      <c r="ED682">
        <f>Drivers!ED380</f>
        <v>0.20264483630565111</v>
      </c>
      <c r="EE682">
        <f>Drivers!EE380</f>
        <v>0.20064483630565111</v>
      </c>
      <c r="EF682">
        <f>Drivers!EF380</f>
        <v>0.19864483630565111</v>
      </c>
      <c r="EG682">
        <f>Drivers!EG380</f>
        <v>0.19664483630565111</v>
      </c>
      <c r="EH682">
        <f>Drivers!EH380</f>
        <v>0.1946448363056511</v>
      </c>
      <c r="EI682">
        <f>Drivers!EI380</f>
        <v>0.1946448363056511</v>
      </c>
      <c r="EJ682">
        <f>Drivers!EJ380</f>
        <v>0.1946448363056511</v>
      </c>
    </row>
    <row r="683" spans="1:140" hidden="1" outlineLevel="1">
      <c r="A683">
        <f>Drivers!A381</f>
        <v>0</v>
      </c>
      <c r="B683">
        <f>Drivers!B381</f>
        <v>0</v>
      </c>
      <c r="C683">
        <f>Drivers!C381</f>
        <v>0</v>
      </c>
      <c r="D683">
        <f>Drivers!D381</f>
        <v>0</v>
      </c>
      <c r="E683">
        <f>Drivers!E381</f>
        <v>0</v>
      </c>
      <c r="F683">
        <f>Drivers!F381</f>
        <v>0</v>
      </c>
      <c r="G683">
        <f>Drivers!G381</f>
        <v>0</v>
      </c>
      <c r="H683">
        <f>Drivers!H381</f>
        <v>0</v>
      </c>
      <c r="I683" t="str">
        <f>Drivers!I381</f>
        <v>Spread from Base Case</v>
      </c>
      <c r="J683">
        <f>Drivers!J381</f>
        <v>0</v>
      </c>
      <c r="K683">
        <f>Drivers!K381</f>
        <v>0</v>
      </c>
      <c r="L683">
        <f>Drivers!L381</f>
        <v>0</v>
      </c>
      <c r="M683">
        <f>Drivers!M381</f>
        <v>0</v>
      </c>
      <c r="N683">
        <f>Drivers!N381</f>
        <v>0</v>
      </c>
      <c r="O683">
        <f>Drivers!O381</f>
        <v>0</v>
      </c>
      <c r="P683">
        <f>Drivers!P381</f>
        <v>0</v>
      </c>
      <c r="Q683">
        <f>Drivers!Q381</f>
        <v>0</v>
      </c>
      <c r="R683">
        <f>Drivers!R381</f>
        <v>0</v>
      </c>
      <c r="S683">
        <f>Drivers!S381</f>
        <v>0</v>
      </c>
      <c r="T683">
        <f>Drivers!T381</f>
        <v>0</v>
      </c>
      <c r="U683">
        <f>Drivers!U381</f>
        <v>0</v>
      </c>
      <c r="V683">
        <f>Drivers!V381</f>
        <v>0</v>
      </c>
      <c r="W683">
        <f>Drivers!W381</f>
        <v>0</v>
      </c>
      <c r="X683">
        <f>Drivers!X381</f>
        <v>0</v>
      </c>
      <c r="Y683">
        <f>Drivers!Y381</f>
        <v>0</v>
      </c>
      <c r="Z683">
        <f>Drivers!Z381</f>
        <v>0</v>
      </c>
      <c r="AA683">
        <f>Drivers!AA381</f>
        <v>0</v>
      </c>
      <c r="AB683">
        <f>Drivers!AB381</f>
        <v>0</v>
      </c>
      <c r="AC683">
        <f>Drivers!AC381</f>
        <v>0</v>
      </c>
      <c r="AD683">
        <f>Drivers!AD381</f>
        <v>0</v>
      </c>
      <c r="AE683">
        <f>Drivers!AE381</f>
        <v>0</v>
      </c>
      <c r="AF683">
        <f>Drivers!AF381</f>
        <v>0</v>
      </c>
      <c r="AG683">
        <f>Drivers!AG381</f>
        <v>0</v>
      </c>
      <c r="AH683">
        <f>Drivers!AH381</f>
        <v>0</v>
      </c>
      <c r="AI683">
        <f>Drivers!AI381</f>
        <v>0</v>
      </c>
      <c r="AJ683">
        <f>Drivers!AJ381</f>
        <v>0</v>
      </c>
      <c r="AK683">
        <f>Drivers!AK381</f>
        <v>0</v>
      </c>
      <c r="AL683">
        <f>Drivers!AL381</f>
        <v>0</v>
      </c>
      <c r="AM683">
        <f>Drivers!AM381</f>
        <v>0</v>
      </c>
      <c r="AN683">
        <f>Drivers!AN381</f>
        <v>0</v>
      </c>
      <c r="AO683">
        <f>Drivers!AO381</f>
        <v>0</v>
      </c>
      <c r="AP683">
        <f>Drivers!AP381</f>
        <v>0</v>
      </c>
      <c r="AQ683">
        <f>Drivers!AQ381</f>
        <v>0</v>
      </c>
      <c r="AR683">
        <f>Drivers!AR381</f>
        <v>0</v>
      </c>
      <c r="AS683">
        <f>Drivers!AS381</f>
        <v>0</v>
      </c>
      <c r="AT683">
        <f>Drivers!AT381</f>
        <v>0</v>
      </c>
      <c r="AU683">
        <f>Drivers!AU381</f>
        <v>0</v>
      </c>
      <c r="AV683">
        <f>Drivers!AV381</f>
        <v>0</v>
      </c>
      <c r="AW683">
        <f>Drivers!AW381</f>
        <v>0</v>
      </c>
      <c r="AX683">
        <f>Drivers!AX381</f>
        <v>0</v>
      </c>
      <c r="AY683">
        <f>Drivers!AY381</f>
        <v>0</v>
      </c>
      <c r="AZ683">
        <f>Drivers!AZ381</f>
        <v>0</v>
      </c>
      <c r="BA683">
        <f>Drivers!BA381</f>
        <v>0</v>
      </c>
      <c r="BB683">
        <f>Drivers!BB381</f>
        <v>0</v>
      </c>
      <c r="BC683">
        <f>Drivers!BC381</f>
        <v>0</v>
      </c>
      <c r="BD683">
        <f>Drivers!BD381</f>
        <v>0</v>
      </c>
      <c r="BE683">
        <f>Drivers!BE381</f>
        <v>0</v>
      </c>
      <c r="BF683">
        <f>Drivers!BF381</f>
        <v>0</v>
      </c>
      <c r="BG683">
        <f>Drivers!BG381</f>
        <v>0</v>
      </c>
      <c r="BH683">
        <f>Drivers!BH381</f>
        <v>0</v>
      </c>
      <c r="BI683">
        <f>Drivers!BI381</f>
        <v>0</v>
      </c>
      <c r="BJ683">
        <f>Drivers!BJ381</f>
        <v>0</v>
      </c>
      <c r="BK683">
        <f>Drivers!BK381</f>
        <v>0</v>
      </c>
      <c r="BL683">
        <f>Drivers!BL381</f>
        <v>0</v>
      </c>
      <c r="BM683">
        <f>Drivers!BM381</f>
        <v>0</v>
      </c>
      <c r="BN683">
        <f>Drivers!BN381</f>
        <v>0</v>
      </c>
      <c r="BO683">
        <f>Drivers!BO381</f>
        <v>0</v>
      </c>
      <c r="BP683">
        <f>Drivers!BP381</f>
        <v>0</v>
      </c>
      <c r="BQ683">
        <f>Drivers!BQ381</f>
        <v>0</v>
      </c>
      <c r="BR683">
        <f>Drivers!BR381</f>
        <v>0</v>
      </c>
      <c r="BS683">
        <f>Drivers!BS381</f>
        <v>0</v>
      </c>
      <c r="BT683">
        <f>Drivers!BT381</f>
        <v>0</v>
      </c>
      <c r="BU683">
        <f>Drivers!BU381</f>
        <v>0</v>
      </c>
      <c r="BV683">
        <f>Drivers!BV381</f>
        <v>0</v>
      </c>
      <c r="BW683">
        <f>Drivers!BW381</f>
        <v>0</v>
      </c>
      <c r="BX683">
        <f>Drivers!BX381</f>
        <v>0</v>
      </c>
      <c r="BY683">
        <f>Drivers!BY381</f>
        <v>0</v>
      </c>
      <c r="BZ683">
        <f>Drivers!BZ381</f>
        <v>0</v>
      </c>
      <c r="CA683">
        <f>Drivers!CA381</f>
        <v>0</v>
      </c>
      <c r="CB683">
        <f>Drivers!CB381</f>
        <v>0</v>
      </c>
      <c r="CC683">
        <f>Drivers!CC381</f>
        <v>0</v>
      </c>
      <c r="CD683">
        <f>Drivers!CD381</f>
        <v>0.01</v>
      </c>
      <c r="CE683">
        <f>Drivers!CE381</f>
        <v>0.01</v>
      </c>
      <c r="CF683">
        <f>Drivers!CF381</f>
        <v>0.01</v>
      </c>
      <c r="CG683">
        <f>Drivers!CG381</f>
        <v>0.01</v>
      </c>
      <c r="CH683">
        <f>Drivers!CH381</f>
        <v>0</v>
      </c>
      <c r="CI683">
        <f>Drivers!CI381</f>
        <v>0</v>
      </c>
      <c r="CJ683">
        <f>Drivers!CJ381</f>
        <v>0</v>
      </c>
      <c r="CK683">
        <f>Drivers!CK381</f>
        <v>0</v>
      </c>
      <c r="CL683">
        <f>Drivers!CL381</f>
        <v>0</v>
      </c>
      <c r="CM683">
        <f>Drivers!CM381</f>
        <v>0</v>
      </c>
      <c r="CN683">
        <f>Drivers!CN381</f>
        <v>0</v>
      </c>
      <c r="CO683">
        <f>Drivers!CO381</f>
        <v>0</v>
      </c>
      <c r="CP683">
        <f>Drivers!CP381</f>
        <v>0</v>
      </c>
      <c r="CQ683">
        <f>Drivers!CQ381</f>
        <v>0</v>
      </c>
      <c r="CR683">
        <f>Drivers!CR381</f>
        <v>0</v>
      </c>
      <c r="CS683">
        <f>Drivers!CS381</f>
        <v>0</v>
      </c>
      <c r="CT683">
        <f>Drivers!CT381</f>
        <v>0</v>
      </c>
      <c r="CU683">
        <f>Drivers!CU381</f>
        <v>0</v>
      </c>
      <c r="CV683">
        <f>Drivers!CV381</f>
        <v>0</v>
      </c>
      <c r="CW683">
        <f>Drivers!CW381</f>
        <v>0</v>
      </c>
      <c r="CX683">
        <f>Drivers!CX381</f>
        <v>0</v>
      </c>
      <c r="CY683">
        <f>Drivers!CY381</f>
        <v>0</v>
      </c>
      <c r="CZ683">
        <f>Drivers!CZ381</f>
        <v>0</v>
      </c>
      <c r="DA683">
        <f>Drivers!DA381</f>
        <v>0</v>
      </c>
      <c r="DB683">
        <f>Drivers!DB381</f>
        <v>0</v>
      </c>
      <c r="DC683">
        <f>Drivers!DC381</f>
        <v>0</v>
      </c>
      <c r="DD683">
        <f>Drivers!DD381</f>
        <v>0</v>
      </c>
      <c r="DE683">
        <f>Drivers!DE381</f>
        <v>0</v>
      </c>
      <c r="DF683">
        <f>Drivers!DF381</f>
        <v>0</v>
      </c>
      <c r="DG683">
        <f>Drivers!DG381</f>
        <v>0</v>
      </c>
      <c r="DH683">
        <f>Drivers!DH381</f>
        <v>0</v>
      </c>
      <c r="DI683">
        <f>Drivers!DI381</f>
        <v>0</v>
      </c>
      <c r="DJ683">
        <f>Drivers!DJ381</f>
        <v>0</v>
      </c>
      <c r="DK683">
        <f>Drivers!DK381</f>
        <v>0</v>
      </c>
      <c r="DL683">
        <f>Drivers!DL381</f>
        <v>0</v>
      </c>
      <c r="DM683">
        <f>Drivers!DM381</f>
        <v>0</v>
      </c>
      <c r="DN683">
        <f>Drivers!DN381</f>
        <v>0</v>
      </c>
      <c r="DO683">
        <f>Drivers!DO381</f>
        <v>0</v>
      </c>
      <c r="DP683">
        <f>Drivers!DP381</f>
        <v>0</v>
      </c>
      <c r="DQ683">
        <f>Drivers!DQ381</f>
        <v>0</v>
      </c>
      <c r="DR683">
        <f>Drivers!DR381</f>
        <v>0</v>
      </c>
      <c r="DS683">
        <f>Drivers!DS381</f>
        <v>0</v>
      </c>
      <c r="DT683">
        <f>Drivers!DT381</f>
        <v>0</v>
      </c>
      <c r="DU683">
        <f>Drivers!DU381</f>
        <v>0</v>
      </c>
      <c r="DV683">
        <f>Drivers!DV381</f>
        <v>0</v>
      </c>
      <c r="DW683">
        <f>Drivers!DW381</f>
        <v>0</v>
      </c>
      <c r="DX683">
        <f>Drivers!DX381</f>
        <v>0</v>
      </c>
      <c r="DY683">
        <f>Drivers!DY381</f>
        <v>0</v>
      </c>
      <c r="DZ683">
        <f>Drivers!DZ381</f>
        <v>0</v>
      </c>
      <c r="EA683">
        <f>Drivers!EA381</f>
        <v>0</v>
      </c>
      <c r="EB683">
        <f>Drivers!EB381</f>
        <v>0</v>
      </c>
      <c r="EC683">
        <f>Drivers!EC381</f>
        <v>0</v>
      </c>
      <c r="ED683">
        <f>Drivers!ED381</f>
        <v>-2.5000000000000001E-3</v>
      </c>
      <c r="EE683">
        <f>Drivers!EE381</f>
        <v>-2.5000000000000001E-3</v>
      </c>
      <c r="EF683">
        <f>Drivers!EF381</f>
        <v>-2.5000000000000001E-3</v>
      </c>
      <c r="EG683">
        <f>Drivers!EG381</f>
        <v>-2.5000000000000001E-3</v>
      </c>
      <c r="EH683">
        <f>Drivers!EH381</f>
        <v>-2.5000000000000001E-3</v>
      </c>
      <c r="EI683">
        <f>Drivers!EI381</f>
        <v>-2.5000000000000001E-3</v>
      </c>
      <c r="EJ683">
        <f>Drivers!EJ381</f>
        <v>-2.5000000000000001E-3</v>
      </c>
    </row>
    <row r="684" spans="1:140" hidden="1" outlineLevel="1">
      <c r="A684">
        <f>Drivers!A385</f>
        <v>0</v>
      </c>
      <c r="B684">
        <f>Drivers!B385</f>
        <v>0</v>
      </c>
      <c r="C684">
        <f>Drivers!C385</f>
        <v>0</v>
      </c>
      <c r="D684">
        <f>Drivers!D385</f>
        <v>0</v>
      </c>
      <c r="E684">
        <f>Drivers!E385</f>
        <v>0</v>
      </c>
      <c r="F684">
        <f>Drivers!F385</f>
        <v>0</v>
      </c>
      <c r="G684">
        <f>Drivers!G385</f>
        <v>0</v>
      </c>
      <c r="H684">
        <f>Drivers!H385</f>
        <v>0</v>
      </c>
      <c r="I684">
        <f>Drivers!I385</f>
        <v>0</v>
      </c>
      <c r="J684">
        <f>Drivers!J385</f>
        <v>0</v>
      </c>
      <c r="K684">
        <f>Drivers!K385</f>
        <v>0</v>
      </c>
      <c r="L684">
        <f>Drivers!L385</f>
        <v>0</v>
      </c>
      <c r="M684">
        <f>Drivers!M385</f>
        <v>0</v>
      </c>
      <c r="N684">
        <f>Drivers!N385</f>
        <v>0</v>
      </c>
      <c r="O684">
        <f>Drivers!O385</f>
        <v>0</v>
      </c>
      <c r="P684">
        <f>Drivers!P385</f>
        <v>0</v>
      </c>
      <c r="Q684">
        <f>Drivers!Q385</f>
        <v>0</v>
      </c>
      <c r="R684">
        <f>Drivers!R385</f>
        <v>0</v>
      </c>
      <c r="S684">
        <f>Drivers!S385</f>
        <v>0</v>
      </c>
      <c r="T684">
        <f>Drivers!T385</f>
        <v>0</v>
      </c>
      <c r="U684">
        <f>Drivers!U385</f>
        <v>0</v>
      </c>
      <c r="V684">
        <f>Drivers!V385</f>
        <v>0</v>
      </c>
      <c r="W684">
        <f>Drivers!W385</f>
        <v>0</v>
      </c>
      <c r="X684">
        <f>Drivers!X385</f>
        <v>0</v>
      </c>
      <c r="Y684">
        <f>Drivers!Y385</f>
        <v>0</v>
      </c>
      <c r="Z684">
        <f>Drivers!Z385</f>
        <v>0</v>
      </c>
      <c r="AA684">
        <f>Drivers!AA385</f>
        <v>0</v>
      </c>
      <c r="AB684">
        <f>Drivers!AB385</f>
        <v>0</v>
      </c>
      <c r="AC684">
        <f>Drivers!AC385</f>
        <v>0</v>
      </c>
      <c r="AD684">
        <f>Drivers!AD385</f>
        <v>0</v>
      </c>
      <c r="AE684">
        <f>Drivers!AE385</f>
        <v>0</v>
      </c>
      <c r="AF684">
        <f>Drivers!AF385</f>
        <v>0</v>
      </c>
      <c r="AG684">
        <f>Drivers!AG385</f>
        <v>0</v>
      </c>
      <c r="AH684">
        <f>Drivers!AH385</f>
        <v>0</v>
      </c>
      <c r="AI684">
        <f>Drivers!AI385</f>
        <v>0</v>
      </c>
      <c r="AJ684">
        <f>Drivers!AJ385</f>
        <v>0</v>
      </c>
      <c r="AK684">
        <f>Drivers!AK385</f>
        <v>0</v>
      </c>
      <c r="AL684">
        <f>Drivers!AL385</f>
        <v>0</v>
      </c>
      <c r="AM684">
        <f>Drivers!AM385</f>
        <v>0</v>
      </c>
      <c r="AN684">
        <f>Drivers!AN385</f>
        <v>0</v>
      </c>
      <c r="AO684">
        <f>Drivers!AO385</f>
        <v>0</v>
      </c>
      <c r="AP684">
        <f>Drivers!AP385</f>
        <v>0</v>
      </c>
      <c r="AQ684">
        <f>Drivers!AQ385</f>
        <v>0</v>
      </c>
      <c r="AR684">
        <f>Drivers!AR385</f>
        <v>0</v>
      </c>
      <c r="AS684">
        <f>Drivers!AS385</f>
        <v>0</v>
      </c>
      <c r="AT684">
        <f>Drivers!AT385</f>
        <v>0</v>
      </c>
      <c r="AU684">
        <f>Drivers!AU385</f>
        <v>0</v>
      </c>
      <c r="AV684">
        <f>Drivers!AV385</f>
        <v>0</v>
      </c>
      <c r="AW684">
        <f>Drivers!AW385</f>
        <v>0</v>
      </c>
      <c r="AX684">
        <f>Drivers!AX385</f>
        <v>0</v>
      </c>
      <c r="AY684">
        <f>Drivers!AY385</f>
        <v>0</v>
      </c>
      <c r="AZ684">
        <f>Drivers!AZ385</f>
        <v>0</v>
      </c>
      <c r="BA684">
        <f>Drivers!BA385</f>
        <v>0</v>
      </c>
      <c r="BB684">
        <f>Drivers!BB385</f>
        <v>0</v>
      </c>
      <c r="BC684">
        <f>Drivers!BC385</f>
        <v>0</v>
      </c>
      <c r="BD684">
        <f>Drivers!BD385</f>
        <v>0</v>
      </c>
      <c r="BE684">
        <f>Drivers!BE385</f>
        <v>0</v>
      </c>
      <c r="BF684">
        <f>Drivers!BF385</f>
        <v>0</v>
      </c>
      <c r="BG684">
        <f>Drivers!BG385</f>
        <v>0</v>
      </c>
      <c r="BH684">
        <f>Drivers!BH385</f>
        <v>0</v>
      </c>
      <c r="BI684">
        <f>Drivers!BI385</f>
        <v>0</v>
      </c>
      <c r="BJ684">
        <f>Drivers!BJ385</f>
        <v>0</v>
      </c>
      <c r="BK684">
        <f>Drivers!BK385</f>
        <v>0</v>
      </c>
      <c r="BL684">
        <f>Drivers!BL385</f>
        <v>0</v>
      </c>
      <c r="BM684">
        <f>Drivers!BM385</f>
        <v>0</v>
      </c>
      <c r="BN684">
        <f>Drivers!BN385</f>
        <v>0</v>
      </c>
      <c r="BO684">
        <f>Drivers!BO385</f>
        <v>0</v>
      </c>
      <c r="BP684">
        <f>Drivers!BP385</f>
        <v>0</v>
      </c>
      <c r="BQ684">
        <f>Drivers!BQ385</f>
        <v>0</v>
      </c>
      <c r="BR684">
        <f>Drivers!BR385</f>
        <v>0</v>
      </c>
      <c r="BS684">
        <f>Drivers!BS385</f>
        <v>0</v>
      </c>
      <c r="BT684">
        <f>Drivers!BT385</f>
        <v>0</v>
      </c>
      <c r="BU684">
        <f>Drivers!BU385</f>
        <v>0</v>
      </c>
      <c r="BV684">
        <f>Drivers!BV385</f>
        <v>0</v>
      </c>
      <c r="BW684">
        <f>Drivers!BW385</f>
        <v>0</v>
      </c>
      <c r="BX684">
        <f>Drivers!BX385</f>
        <v>0</v>
      </c>
      <c r="BY684">
        <f>Drivers!BY385</f>
        <v>0</v>
      </c>
      <c r="BZ684">
        <f>Drivers!BZ385</f>
        <v>0</v>
      </c>
      <c r="CA684">
        <f>Drivers!CA385</f>
        <v>0</v>
      </c>
      <c r="CB684">
        <f>Drivers!CB385</f>
        <v>0</v>
      </c>
      <c r="CC684">
        <f>Drivers!CC385</f>
        <v>0</v>
      </c>
      <c r="CD684">
        <f>Drivers!CD385</f>
        <v>0</v>
      </c>
      <c r="CE684">
        <f>Drivers!CE385</f>
        <v>0</v>
      </c>
      <c r="CF684">
        <f>Drivers!CF385</f>
        <v>0</v>
      </c>
      <c r="CG684">
        <f>Drivers!CG385</f>
        <v>0</v>
      </c>
      <c r="CH684">
        <f>Drivers!CH385</f>
        <v>0</v>
      </c>
      <c r="CI684">
        <f>Drivers!CI385</f>
        <v>0</v>
      </c>
      <c r="CJ684">
        <f>Drivers!CJ385</f>
        <v>0</v>
      </c>
      <c r="CK684">
        <f>Drivers!CK385</f>
        <v>0</v>
      </c>
      <c r="CL684">
        <f>Drivers!CL385</f>
        <v>0</v>
      </c>
      <c r="CM684">
        <f>Drivers!CM385</f>
        <v>0</v>
      </c>
      <c r="CN684">
        <f>Drivers!CN385</f>
        <v>0</v>
      </c>
      <c r="CO684">
        <f>Drivers!CO385</f>
        <v>0</v>
      </c>
      <c r="CP684">
        <f>Drivers!CP385</f>
        <v>0</v>
      </c>
      <c r="CQ684">
        <f>Drivers!CQ385</f>
        <v>0</v>
      </c>
      <c r="CR684">
        <f>Drivers!CR385</f>
        <v>0</v>
      </c>
      <c r="CS684">
        <f>Drivers!CS385</f>
        <v>0</v>
      </c>
      <c r="CT684">
        <f>Drivers!CT385</f>
        <v>0</v>
      </c>
      <c r="CU684">
        <f>Drivers!CU385</f>
        <v>0</v>
      </c>
      <c r="CV684">
        <f>Drivers!CV385</f>
        <v>0</v>
      </c>
      <c r="CW684">
        <f>Drivers!CW385</f>
        <v>0</v>
      </c>
      <c r="CX684">
        <f>Drivers!CX385</f>
        <v>0</v>
      </c>
      <c r="CY684">
        <f>Drivers!CY385</f>
        <v>0</v>
      </c>
      <c r="CZ684">
        <f>Drivers!CZ385</f>
        <v>0</v>
      </c>
      <c r="DA684">
        <f>Drivers!DA385</f>
        <v>0</v>
      </c>
      <c r="DB684">
        <f>Drivers!DB385</f>
        <v>0</v>
      </c>
      <c r="DC684">
        <f>Drivers!DC385</f>
        <v>0</v>
      </c>
      <c r="DD684">
        <f>Drivers!DD385</f>
        <v>0</v>
      </c>
      <c r="DE684">
        <f>Drivers!DE385</f>
        <v>0</v>
      </c>
      <c r="DF684">
        <f>Drivers!DF385</f>
        <v>0</v>
      </c>
      <c r="DG684">
        <f>Drivers!DG385</f>
        <v>0</v>
      </c>
      <c r="DH684">
        <f>Drivers!DH385</f>
        <v>0</v>
      </c>
      <c r="DI684">
        <f>Drivers!DI385</f>
        <v>0</v>
      </c>
      <c r="DJ684">
        <f>Drivers!DJ385</f>
        <v>0</v>
      </c>
      <c r="DK684">
        <f>Drivers!DK385</f>
        <v>0</v>
      </c>
      <c r="DL684">
        <f>Drivers!DL385</f>
        <v>0</v>
      </c>
      <c r="DM684">
        <f>Drivers!DM385</f>
        <v>0</v>
      </c>
      <c r="DN684">
        <f>Drivers!DN385</f>
        <v>0</v>
      </c>
      <c r="DO684">
        <f>Drivers!DO385</f>
        <v>0</v>
      </c>
      <c r="DP684">
        <f>Drivers!DP385</f>
        <v>0</v>
      </c>
      <c r="DQ684">
        <f>Drivers!DQ385</f>
        <v>0</v>
      </c>
      <c r="DR684">
        <f>Drivers!DR385</f>
        <v>0</v>
      </c>
      <c r="DS684">
        <f>Drivers!DS385</f>
        <v>0</v>
      </c>
      <c r="DT684">
        <f>Drivers!DT385</f>
        <v>0</v>
      </c>
      <c r="DU684">
        <f>Drivers!DU385</f>
        <v>0</v>
      </c>
      <c r="DV684">
        <f>Drivers!DV385</f>
        <v>0</v>
      </c>
      <c r="DW684">
        <f>Drivers!DW385</f>
        <v>0</v>
      </c>
      <c r="DX684">
        <f>Drivers!DX385</f>
        <v>0</v>
      </c>
      <c r="DY684">
        <f>Drivers!DY385</f>
        <v>0</v>
      </c>
      <c r="DZ684">
        <f>Drivers!DZ385</f>
        <v>0</v>
      </c>
      <c r="EA684">
        <f>Drivers!EA385</f>
        <v>0</v>
      </c>
      <c r="EB684">
        <f>Drivers!EB385</f>
        <v>0</v>
      </c>
      <c r="EC684">
        <f>Drivers!EC385</f>
        <v>0</v>
      </c>
      <c r="ED684">
        <f>Drivers!ED385</f>
        <v>0</v>
      </c>
      <c r="EE684">
        <f>Drivers!EE385</f>
        <v>0</v>
      </c>
      <c r="EF684">
        <f>Drivers!EF385</f>
        <v>0</v>
      </c>
      <c r="EG684">
        <f>Drivers!EG385</f>
        <v>0</v>
      </c>
      <c r="EH684">
        <f>Drivers!EH385</f>
        <v>0</v>
      </c>
      <c r="EI684">
        <f>Drivers!EI385</f>
        <v>0</v>
      </c>
      <c r="EJ684">
        <f>Drivers!EJ385</f>
        <v>0</v>
      </c>
    </row>
    <row r="685" spans="1:140" hidden="1" outlineLevel="1">
      <c r="A685">
        <f>Drivers!A386</f>
        <v>0</v>
      </c>
      <c r="B685">
        <f>Drivers!B386</f>
        <v>0</v>
      </c>
      <c r="C685">
        <f>Drivers!C386</f>
        <v>0</v>
      </c>
      <c r="D685">
        <f>Drivers!D386</f>
        <v>0</v>
      </c>
      <c r="E685">
        <f>Drivers!E386</f>
        <v>0</v>
      </c>
      <c r="F685">
        <f>Drivers!F386</f>
        <v>0</v>
      </c>
      <c r="G685">
        <f>Drivers!G386</f>
        <v>0</v>
      </c>
      <c r="H685">
        <f>Drivers!H386</f>
        <v>0</v>
      </c>
      <c r="I685" t="str">
        <f>Drivers!I386</f>
        <v>General and Administrative</v>
      </c>
      <c r="J685">
        <f>Drivers!J386</f>
        <v>0</v>
      </c>
      <c r="K685">
        <f>Drivers!K386</f>
        <v>0</v>
      </c>
      <c r="L685">
        <f>Drivers!L386</f>
        <v>0</v>
      </c>
      <c r="M685">
        <f>Drivers!M386</f>
        <v>0</v>
      </c>
      <c r="N685">
        <f>Drivers!N386</f>
        <v>0</v>
      </c>
      <c r="O685">
        <f>Drivers!O386</f>
        <v>0</v>
      </c>
      <c r="P685">
        <f>Drivers!P386</f>
        <v>0</v>
      </c>
      <c r="Q685">
        <f>Drivers!Q386</f>
        <v>0</v>
      </c>
      <c r="R685">
        <f>Drivers!R386</f>
        <v>0</v>
      </c>
      <c r="S685">
        <f>Drivers!S386</f>
        <v>0</v>
      </c>
      <c r="T685">
        <f>Drivers!T386</f>
        <v>0</v>
      </c>
      <c r="U685">
        <f>Drivers!U386</f>
        <v>0</v>
      </c>
      <c r="V685">
        <f>Drivers!V386</f>
        <v>0</v>
      </c>
      <c r="W685">
        <f>Drivers!W386</f>
        <v>0</v>
      </c>
      <c r="X685">
        <f>Drivers!X386</f>
        <v>0</v>
      </c>
      <c r="Y685">
        <f>Drivers!Y386</f>
        <v>0</v>
      </c>
      <c r="Z685">
        <f>Drivers!Z386</f>
        <v>0</v>
      </c>
      <c r="AA685">
        <f>Drivers!AA386</f>
        <v>0</v>
      </c>
      <c r="AB685">
        <f>Drivers!AB386</f>
        <v>0</v>
      </c>
      <c r="AC685">
        <f>Drivers!AC386</f>
        <v>0</v>
      </c>
      <c r="AD685">
        <f>Drivers!AD386</f>
        <v>0</v>
      </c>
      <c r="AE685">
        <f>Drivers!AE386</f>
        <v>0</v>
      </c>
      <c r="AF685">
        <f>Drivers!AF386</f>
        <v>0</v>
      </c>
      <c r="AG685">
        <f>Drivers!AG386</f>
        <v>0</v>
      </c>
      <c r="AH685">
        <f>Drivers!AH386</f>
        <v>0</v>
      </c>
      <c r="AI685">
        <f>Drivers!AI386</f>
        <v>0</v>
      </c>
      <c r="AJ685">
        <f>Drivers!AJ386</f>
        <v>0</v>
      </c>
      <c r="AK685">
        <f>Drivers!AK386</f>
        <v>0</v>
      </c>
      <c r="AL685">
        <f>Drivers!AL386</f>
        <v>0</v>
      </c>
      <c r="AM685">
        <f>Drivers!AM386</f>
        <v>0</v>
      </c>
      <c r="AN685">
        <f>Drivers!AN386</f>
        <v>0</v>
      </c>
      <c r="AO685">
        <f>Drivers!AO386</f>
        <v>0</v>
      </c>
      <c r="AP685">
        <f>Drivers!AP386</f>
        <v>0</v>
      </c>
      <c r="AQ685">
        <f>Drivers!AQ386</f>
        <v>0</v>
      </c>
      <c r="AR685">
        <f>Drivers!AR386</f>
        <v>0</v>
      </c>
      <c r="AS685">
        <f>Drivers!AS386</f>
        <v>0</v>
      </c>
      <c r="AT685">
        <f>Drivers!AT386</f>
        <v>0</v>
      </c>
      <c r="AU685">
        <f>Drivers!AU386</f>
        <v>0</v>
      </c>
      <c r="AV685">
        <f>Drivers!AV386</f>
        <v>0</v>
      </c>
      <c r="AW685">
        <f>Drivers!AW386</f>
        <v>0</v>
      </c>
      <c r="AX685">
        <f>Drivers!AX386</f>
        <v>0</v>
      </c>
      <c r="AY685">
        <f>Drivers!AY386</f>
        <v>0</v>
      </c>
      <c r="AZ685">
        <f>Drivers!AZ386</f>
        <v>0</v>
      </c>
      <c r="BA685">
        <f>Drivers!BA386</f>
        <v>0</v>
      </c>
      <c r="BB685">
        <f>Drivers!BB386</f>
        <v>0</v>
      </c>
      <c r="BC685">
        <f>Drivers!BC386</f>
        <v>0</v>
      </c>
      <c r="BD685">
        <f>Drivers!BD386</f>
        <v>0</v>
      </c>
      <c r="BE685">
        <f>Drivers!BE386</f>
        <v>0</v>
      </c>
      <c r="BF685">
        <f>Drivers!BF386</f>
        <v>0</v>
      </c>
      <c r="BG685">
        <f>Drivers!BG386</f>
        <v>0</v>
      </c>
      <c r="BH685">
        <f>Drivers!BH386</f>
        <v>0</v>
      </c>
      <c r="BI685">
        <f>Drivers!BI386</f>
        <v>0</v>
      </c>
      <c r="BJ685">
        <f>Drivers!BJ386</f>
        <v>0</v>
      </c>
      <c r="BK685">
        <f>Drivers!BK386</f>
        <v>0</v>
      </c>
      <c r="BL685">
        <f>Drivers!BL386</f>
        <v>0</v>
      </c>
      <c r="BM685">
        <f>Drivers!BM386</f>
        <v>0</v>
      </c>
      <c r="BN685">
        <f>Drivers!BN386</f>
        <v>0</v>
      </c>
      <c r="BO685">
        <f>Drivers!BO386</f>
        <v>0</v>
      </c>
      <c r="BP685">
        <f>Drivers!BP386</f>
        <v>0</v>
      </c>
      <c r="BQ685">
        <f>Drivers!BQ386</f>
        <v>0</v>
      </c>
      <c r="BR685">
        <f>Drivers!BR386</f>
        <v>0</v>
      </c>
      <c r="BS685">
        <f>Drivers!BS386</f>
        <v>0</v>
      </c>
      <c r="BT685">
        <f>Drivers!BT386</f>
        <v>0</v>
      </c>
      <c r="BU685">
        <f>Drivers!BU386</f>
        <v>0</v>
      </c>
      <c r="BV685">
        <f>Drivers!BV386</f>
        <v>0</v>
      </c>
      <c r="BW685">
        <f>Drivers!BW386</f>
        <v>0</v>
      </c>
      <c r="BX685">
        <f>Drivers!BX386</f>
        <v>0</v>
      </c>
      <c r="BY685">
        <f>Drivers!BY386</f>
        <v>0</v>
      </c>
      <c r="BZ685">
        <f>Drivers!BZ386</f>
        <v>0</v>
      </c>
      <c r="CA685">
        <f>Drivers!CA386</f>
        <v>0</v>
      </c>
      <c r="CB685">
        <f>Drivers!CB386</f>
        <v>0</v>
      </c>
      <c r="CC685">
        <f>Drivers!CC386</f>
        <v>0</v>
      </c>
      <c r="CD685">
        <f>Drivers!CD386</f>
        <v>0</v>
      </c>
      <c r="CE685">
        <f>Drivers!CE386</f>
        <v>0</v>
      </c>
      <c r="CF685">
        <f>Drivers!CF386</f>
        <v>0</v>
      </c>
      <c r="CG685">
        <f>Drivers!CG386</f>
        <v>0</v>
      </c>
      <c r="CH685">
        <f>Drivers!CH386</f>
        <v>0</v>
      </c>
      <c r="CI685">
        <f>Drivers!CI386</f>
        <v>0</v>
      </c>
      <c r="CJ685">
        <f>Drivers!CJ386</f>
        <v>0</v>
      </c>
      <c r="CK685">
        <f>Drivers!CK386</f>
        <v>0</v>
      </c>
      <c r="CL685">
        <f>Drivers!CL386</f>
        <v>0</v>
      </c>
      <c r="CM685">
        <f>Drivers!CM386</f>
        <v>0</v>
      </c>
      <c r="CN685">
        <f>Drivers!CN386</f>
        <v>0</v>
      </c>
      <c r="CO685">
        <f>Drivers!CO386</f>
        <v>0</v>
      </c>
      <c r="CP685">
        <f>Drivers!CP386</f>
        <v>0</v>
      </c>
      <c r="CQ685">
        <f>Drivers!CQ386</f>
        <v>0</v>
      </c>
      <c r="CR685">
        <f>Drivers!CR386</f>
        <v>0</v>
      </c>
      <c r="CS685">
        <f>Drivers!CS386</f>
        <v>0</v>
      </c>
      <c r="CT685">
        <f>Drivers!CT386</f>
        <v>0</v>
      </c>
      <c r="CU685">
        <f>Drivers!CU386</f>
        <v>0</v>
      </c>
      <c r="CV685">
        <f>Drivers!CV386</f>
        <v>0</v>
      </c>
      <c r="CW685">
        <f>Drivers!CW386</f>
        <v>0</v>
      </c>
      <c r="CX685">
        <f>Drivers!CX386</f>
        <v>0</v>
      </c>
      <c r="CY685">
        <f>Drivers!CY386</f>
        <v>0</v>
      </c>
      <c r="CZ685">
        <f>Drivers!CZ386</f>
        <v>0</v>
      </c>
      <c r="DA685">
        <f>Drivers!DA386</f>
        <v>0</v>
      </c>
      <c r="DB685">
        <f>Drivers!DB386</f>
        <v>0</v>
      </c>
      <c r="DC685">
        <f>Drivers!DC386</f>
        <v>0</v>
      </c>
      <c r="DD685">
        <f>Drivers!DD386</f>
        <v>0</v>
      </c>
      <c r="DE685">
        <f>Drivers!DE386</f>
        <v>0</v>
      </c>
      <c r="DF685">
        <f>Drivers!DF386</f>
        <v>0</v>
      </c>
      <c r="DG685">
        <f>Drivers!DG386</f>
        <v>0</v>
      </c>
      <c r="DH685">
        <f>Drivers!DH386</f>
        <v>0</v>
      </c>
      <c r="DI685">
        <f>Drivers!DI386</f>
        <v>0</v>
      </c>
      <c r="DJ685">
        <f>Drivers!DJ386</f>
        <v>0</v>
      </c>
      <c r="DK685">
        <f>Drivers!DK386</f>
        <v>0</v>
      </c>
      <c r="DL685">
        <f>Drivers!DL386</f>
        <v>0</v>
      </c>
      <c r="DM685">
        <f>Drivers!DM386</f>
        <v>0</v>
      </c>
      <c r="DN685">
        <f>Drivers!DN386</f>
        <v>0</v>
      </c>
      <c r="DO685">
        <f>Drivers!DO386</f>
        <v>0</v>
      </c>
      <c r="DP685">
        <f>Drivers!DP386</f>
        <v>0</v>
      </c>
      <c r="DQ685">
        <f>Drivers!DQ386</f>
        <v>0</v>
      </c>
      <c r="DR685">
        <f>Drivers!DR386</f>
        <v>0</v>
      </c>
      <c r="DS685">
        <f>Drivers!DS386</f>
        <v>0</v>
      </c>
      <c r="DT685">
        <f>Drivers!DT386</f>
        <v>0</v>
      </c>
      <c r="DU685">
        <f>Drivers!DU386</f>
        <v>0</v>
      </c>
      <c r="DV685">
        <f>Drivers!DV386</f>
        <v>0</v>
      </c>
      <c r="DW685">
        <f>Drivers!DW386</f>
        <v>0</v>
      </c>
      <c r="DX685">
        <f>Drivers!DX386</f>
        <v>0</v>
      </c>
      <c r="DY685">
        <f>Drivers!DY386</f>
        <v>0</v>
      </c>
      <c r="DZ685">
        <f>Drivers!DZ386</f>
        <v>0</v>
      </c>
      <c r="EA685">
        <f>Drivers!EA386</f>
        <v>0</v>
      </c>
      <c r="EB685">
        <f>Drivers!EB386</f>
        <v>0</v>
      </c>
      <c r="EC685">
        <f>Drivers!EC386</f>
        <v>0</v>
      </c>
      <c r="ED685">
        <f>Drivers!ED386</f>
        <v>0</v>
      </c>
      <c r="EE685">
        <f>Drivers!EE386</f>
        <v>0</v>
      </c>
      <c r="EF685">
        <f>Drivers!EF386</f>
        <v>0</v>
      </c>
      <c r="EG685">
        <f>Drivers!EG386</f>
        <v>0</v>
      </c>
      <c r="EH685">
        <f>Drivers!EH386</f>
        <v>0</v>
      </c>
      <c r="EI685">
        <f>Drivers!EI386</f>
        <v>0</v>
      </c>
      <c r="EJ685">
        <f>Drivers!EJ386</f>
        <v>0</v>
      </c>
    </row>
    <row r="686" spans="1:140" hidden="1" outlineLevel="1">
      <c r="A686">
        <f>Drivers!A387</f>
        <v>0</v>
      </c>
      <c r="B686">
        <f>Drivers!B387</f>
        <v>0</v>
      </c>
      <c r="C686">
        <f>Drivers!C387</f>
        <v>0</v>
      </c>
      <c r="D686">
        <f>Drivers!D387</f>
        <v>0</v>
      </c>
      <c r="E686">
        <f>Drivers!E387</f>
        <v>0</v>
      </c>
      <c r="F686">
        <f>Drivers!F387</f>
        <v>0</v>
      </c>
      <c r="G686">
        <f>Drivers!G387</f>
        <v>0</v>
      </c>
      <c r="H686">
        <f>Drivers!H387</f>
        <v>0</v>
      </c>
      <c r="I686" t="str">
        <f>Drivers!I387</f>
        <v>GAAP G&amp;A</v>
      </c>
      <c r="J686">
        <f>Drivers!J387</f>
        <v>0</v>
      </c>
      <c r="K686">
        <f>Drivers!K387</f>
        <v>0</v>
      </c>
      <c r="L686">
        <f>Drivers!L387</f>
        <v>0</v>
      </c>
      <c r="M686">
        <f>Drivers!M387</f>
        <v>0</v>
      </c>
      <c r="N686">
        <f>Drivers!N387</f>
        <v>0</v>
      </c>
      <c r="O686">
        <f>Drivers!O387</f>
        <v>0</v>
      </c>
      <c r="P686">
        <f>Drivers!P387</f>
        <v>0</v>
      </c>
      <c r="Q686">
        <f>Drivers!Q387</f>
        <v>0</v>
      </c>
      <c r="R686">
        <f>Drivers!R387</f>
        <v>0</v>
      </c>
      <c r="S686">
        <f>Drivers!S387</f>
        <v>0</v>
      </c>
      <c r="T686">
        <f>Drivers!T387</f>
        <v>0</v>
      </c>
      <c r="U686">
        <f>Drivers!U387</f>
        <v>0</v>
      </c>
      <c r="V686">
        <f>Drivers!V387</f>
        <v>0</v>
      </c>
      <c r="W686">
        <f>Drivers!W387</f>
        <v>0</v>
      </c>
      <c r="X686">
        <f>Drivers!X387</f>
        <v>0</v>
      </c>
      <c r="Y686">
        <f>Drivers!Y387</f>
        <v>0</v>
      </c>
      <c r="Z686">
        <f>Drivers!Z387</f>
        <v>0</v>
      </c>
      <c r="AA686">
        <f>Drivers!AA387</f>
        <v>0</v>
      </c>
      <c r="AB686">
        <f>Drivers!AB387</f>
        <v>0</v>
      </c>
      <c r="AC686">
        <f>Drivers!AC387</f>
        <v>0</v>
      </c>
      <c r="AD686">
        <f>Drivers!AD387</f>
        <v>0</v>
      </c>
      <c r="AE686">
        <f>Drivers!AE387</f>
        <v>0</v>
      </c>
      <c r="AF686">
        <f>Drivers!AF387</f>
        <v>0</v>
      </c>
      <c r="AG686">
        <f>Drivers!AG387</f>
        <v>0</v>
      </c>
      <c r="AH686">
        <f>Drivers!AH387</f>
        <v>0</v>
      </c>
      <c r="AI686">
        <f>Drivers!AI387</f>
        <v>0</v>
      </c>
      <c r="AJ686">
        <f>Drivers!AJ387</f>
        <v>0</v>
      </c>
      <c r="AK686">
        <f>Drivers!AK387</f>
        <v>0</v>
      </c>
      <c r="AL686">
        <f>Drivers!AL387</f>
        <v>0</v>
      </c>
      <c r="AM686">
        <f>Drivers!AM387</f>
        <v>0</v>
      </c>
      <c r="AN686">
        <f>Drivers!AN387</f>
        <v>0</v>
      </c>
      <c r="AO686">
        <f>Drivers!AO387</f>
        <v>0</v>
      </c>
      <c r="AP686">
        <f>Drivers!AP387</f>
        <v>0</v>
      </c>
      <c r="AQ686">
        <f>Drivers!AQ387</f>
        <v>0</v>
      </c>
      <c r="AR686">
        <f>Drivers!AR387</f>
        <v>0</v>
      </c>
      <c r="AS686">
        <f>Drivers!AS387</f>
        <v>0</v>
      </c>
      <c r="AT686">
        <f>Drivers!AT387</f>
        <v>1.3009999999999999</v>
      </c>
      <c r="AU686">
        <f>Drivers!AU387</f>
        <v>1.419</v>
      </c>
      <c r="AV686">
        <f>Drivers!AV387</f>
        <v>1.4159999999999999</v>
      </c>
      <c r="AW686">
        <f>Drivers!AW387</f>
        <v>1.365</v>
      </c>
      <c r="AX686">
        <f>Drivers!AX387</f>
        <v>1.341</v>
      </c>
      <c r="AY686">
        <f>Drivers!AY387</f>
        <v>1.4830000000000001</v>
      </c>
      <c r="AZ686">
        <f>Drivers!AZ387</f>
        <v>1.9019999999999999</v>
      </c>
      <c r="BA686">
        <f>Drivers!BA387</f>
        <v>1.958</v>
      </c>
      <c r="BB686">
        <f>Drivers!BB387</f>
        <v>1.7709999999999999</v>
      </c>
      <c r="BC686">
        <f>Drivers!BC387</f>
        <v>2.6269999999999998</v>
      </c>
      <c r="BD686">
        <f>Drivers!BD387</f>
        <v>5.6950000000000003</v>
      </c>
      <c r="BE686">
        <f>Drivers!BE387</f>
        <v>4.1749999999999998</v>
      </c>
      <c r="BF686">
        <f>Drivers!BF387</f>
        <v>4.4450000000000003</v>
      </c>
      <c r="BG686">
        <f>Drivers!BG387</f>
        <v>4.516</v>
      </c>
      <c r="BH686">
        <f>Drivers!BH387</f>
        <v>5.1920000000000002</v>
      </c>
      <c r="BI686">
        <f>Drivers!BI387</f>
        <v>5.8710000000000004</v>
      </c>
      <c r="BJ686">
        <f>Drivers!BJ387</f>
        <v>8.2330000000000005</v>
      </c>
      <c r="BK686">
        <f>Drivers!BK387</f>
        <v>8.9779999999999998</v>
      </c>
      <c r="BL686">
        <f>Drivers!BL387</f>
        <v>10.156000000000001</v>
      </c>
      <c r="BM686">
        <f>Drivers!BM387</f>
        <v>10.552</v>
      </c>
      <c r="BN686">
        <f>Drivers!BN387</f>
        <v>14.689</v>
      </c>
      <c r="BO686">
        <f>Drivers!BO387</f>
        <v>14.522</v>
      </c>
      <c r="BP686">
        <f>Drivers!BP387</f>
        <v>15.757</v>
      </c>
      <c r="BQ686">
        <f>Drivers!BQ387</f>
        <v>20.535</v>
      </c>
      <c r="BR686">
        <f>Drivers!BR387</f>
        <v>38.024000000000001</v>
      </c>
      <c r="BS686">
        <f>Drivers!BS387</f>
        <v>43.81</v>
      </c>
      <c r="BT686">
        <f>Drivers!BT387</f>
        <v>42.671999999999997</v>
      </c>
      <c r="BU686">
        <f>Drivers!BU387</f>
        <v>45.939</v>
      </c>
      <c r="BV686">
        <f>Drivers!BV387</f>
        <v>53.837000000000003</v>
      </c>
      <c r="BW686">
        <f>Drivers!BW387</f>
        <v>179.63200000000001</v>
      </c>
      <c r="BX686">
        <f>Drivers!BX387</f>
        <v>37.69</v>
      </c>
      <c r="BY686">
        <f>Drivers!BY387</f>
        <v>42.536000000000001</v>
      </c>
      <c r="BZ686">
        <f>Drivers!BZ387</f>
        <v>45.466000000000001</v>
      </c>
      <c r="CA686">
        <f>Drivers!CA387</f>
        <v>53.345999999999997</v>
      </c>
      <c r="CB686">
        <f>Drivers!CB387</f>
        <v>54.225999999999999</v>
      </c>
      <c r="CC686">
        <f>Drivers!CC387</f>
        <v>57.777999999999999</v>
      </c>
      <c r="CD686">
        <f>Drivers!CD387</f>
        <v>61.317416563890333</v>
      </c>
      <c r="CE686">
        <f>Drivers!CE387</f>
        <v>65.530769628000016</v>
      </c>
      <c r="CF686">
        <f>Drivers!CF387</f>
        <v>67.064581605925923</v>
      </c>
      <c r="CG686">
        <f>Drivers!CG387</f>
        <v>70.1957443813846</v>
      </c>
      <c r="CH686">
        <f>Drivers!CH387</f>
        <v>0</v>
      </c>
      <c r="CI686">
        <f>Drivers!CI387</f>
        <v>0</v>
      </c>
      <c r="CJ686">
        <f>Drivers!CJ387</f>
        <v>0</v>
      </c>
      <c r="CK686">
        <f>Drivers!CK387</f>
        <v>0</v>
      </c>
      <c r="CL686">
        <f>Drivers!CL387</f>
        <v>0</v>
      </c>
      <c r="CM686">
        <f>Drivers!CM387</f>
        <v>0</v>
      </c>
      <c r="CN686">
        <f>Drivers!CN387</f>
        <v>0</v>
      </c>
      <c r="CO686">
        <f>Drivers!CO387</f>
        <v>0</v>
      </c>
      <c r="CP686">
        <f>Drivers!CP387</f>
        <v>0</v>
      </c>
      <c r="CQ686">
        <f>Drivers!CQ387</f>
        <v>0</v>
      </c>
      <c r="CR686">
        <f>Drivers!CR387</f>
        <v>0</v>
      </c>
      <c r="CS686">
        <f>Drivers!CS387</f>
        <v>0</v>
      </c>
      <c r="CT686">
        <f>Drivers!CT387</f>
        <v>0</v>
      </c>
      <c r="CU686">
        <f>Drivers!CU387</f>
        <v>0</v>
      </c>
      <c r="CV686">
        <f>Drivers!CV387</f>
        <v>0</v>
      </c>
      <c r="CW686">
        <f>Drivers!CW387</f>
        <v>0</v>
      </c>
      <c r="CX686">
        <f>Drivers!CX387</f>
        <v>0</v>
      </c>
      <c r="CY686">
        <f>Drivers!CY387</f>
        <v>0</v>
      </c>
      <c r="CZ686">
        <f>Drivers!CZ387</f>
        <v>0</v>
      </c>
      <c r="DA686">
        <f>Drivers!DA387</f>
        <v>0</v>
      </c>
      <c r="DB686">
        <f>Drivers!DB387</f>
        <v>0</v>
      </c>
      <c r="DC686">
        <f>Drivers!DC387</f>
        <v>0</v>
      </c>
      <c r="DD686">
        <f>Drivers!DD387</f>
        <v>0</v>
      </c>
      <c r="DE686">
        <f>Drivers!DE387</f>
        <v>0</v>
      </c>
      <c r="DF686">
        <f>Drivers!DF387</f>
        <v>0</v>
      </c>
      <c r="DG686">
        <f>Drivers!DG387</f>
        <v>0</v>
      </c>
      <c r="DH686">
        <f>Drivers!DH387</f>
        <v>0</v>
      </c>
      <c r="DI686">
        <f>Drivers!DI387</f>
        <v>0</v>
      </c>
      <c r="DJ686">
        <f>Drivers!DJ387</f>
        <v>0</v>
      </c>
      <c r="DK686">
        <f>Drivers!DK387</f>
        <v>0</v>
      </c>
      <c r="DL686">
        <f>Drivers!DL387</f>
        <v>0</v>
      </c>
      <c r="DM686">
        <f>Drivers!DM387</f>
        <v>0</v>
      </c>
      <c r="DN686">
        <f>Drivers!DN387</f>
        <v>0</v>
      </c>
      <c r="DO686">
        <f>Drivers!DO387</f>
        <v>0</v>
      </c>
      <c r="DP686">
        <f>Drivers!DP387</f>
        <v>0</v>
      </c>
      <c r="DQ686">
        <f>Drivers!DQ387</f>
        <v>5.1479999999999997</v>
      </c>
      <c r="DR686">
        <f>Drivers!DR387</f>
        <v>6.1790000000000003</v>
      </c>
      <c r="DS686">
        <f>Drivers!DS387</f>
        <v>5.77</v>
      </c>
      <c r="DT686">
        <f>Drivers!DT387</f>
        <v>5.5009999999999994</v>
      </c>
      <c r="DU686">
        <f>Drivers!DU387</f>
        <v>6.6840000000000002</v>
      </c>
      <c r="DV686">
        <f>Drivers!DV387</f>
        <v>14.268000000000001</v>
      </c>
      <c r="DW686">
        <f>Drivers!DW387</f>
        <v>20.024000000000001</v>
      </c>
      <c r="DX686">
        <f>Drivers!DX387</f>
        <v>37.918999999999997</v>
      </c>
      <c r="DY686">
        <f>Drivers!DY387</f>
        <v>60.127000000000002</v>
      </c>
      <c r="DZ686">
        <f>Drivers!DZ387</f>
        <v>184.98400000000001</v>
      </c>
      <c r="EA686">
        <f>Drivers!EA387</f>
        <v>332.00700000000001</v>
      </c>
      <c r="EB686">
        <f>Drivers!EB387</f>
        <v>210.816</v>
      </c>
      <c r="EC686">
        <f>Drivers!EC387</f>
        <v>264.10851217920089</v>
      </c>
      <c r="ED686">
        <f>Drivers!ED387</f>
        <v>297.53934147939424</v>
      </c>
      <c r="EE686">
        <f>Drivers!EE387</f>
        <v>330.48800798529476</v>
      </c>
      <c r="EF686">
        <f>Drivers!EF387</f>
        <v>362.57027221816583</v>
      </c>
      <c r="EG686">
        <f>Drivers!EG387</f>
        <v>394.5833691514847</v>
      </c>
      <c r="EH686">
        <f>Drivers!EH387</f>
        <v>437.17294393577345</v>
      </c>
      <c r="EI686">
        <f>Drivers!EI387</f>
        <v>478.02085073281955</v>
      </c>
      <c r="EJ686">
        <f>Drivers!EJ387</f>
        <v>521.17211985795745</v>
      </c>
    </row>
    <row r="687" spans="1:140" hidden="1" outlineLevel="1">
      <c r="A687">
        <f>Drivers!A388</f>
        <v>0</v>
      </c>
      <c r="B687">
        <f>Drivers!B388</f>
        <v>0</v>
      </c>
      <c r="C687">
        <f>Drivers!C388</f>
        <v>0</v>
      </c>
      <c r="D687">
        <f>Drivers!D388</f>
        <v>0</v>
      </c>
      <c r="E687">
        <f>Drivers!E388</f>
        <v>0</v>
      </c>
      <c r="F687">
        <f>Drivers!F388</f>
        <v>0</v>
      </c>
      <c r="G687">
        <f>Drivers!G388</f>
        <v>0</v>
      </c>
      <c r="H687">
        <f>Drivers!H388</f>
        <v>0</v>
      </c>
      <c r="I687" t="str">
        <f>Drivers!I388</f>
        <v xml:space="preserve">- Stock Based Compensation </v>
      </c>
      <c r="J687">
        <f>Drivers!J388</f>
        <v>0</v>
      </c>
      <c r="K687">
        <f>Drivers!K388</f>
        <v>0</v>
      </c>
      <c r="L687">
        <f>Drivers!L388</f>
        <v>0</v>
      </c>
      <c r="M687">
        <f>Drivers!M388</f>
        <v>0</v>
      </c>
      <c r="N687">
        <f>Drivers!N388</f>
        <v>0</v>
      </c>
      <c r="O687">
        <f>Drivers!O388</f>
        <v>0</v>
      </c>
      <c r="P687">
        <f>Drivers!P388</f>
        <v>0</v>
      </c>
      <c r="Q687">
        <f>Drivers!Q388</f>
        <v>0</v>
      </c>
      <c r="R687">
        <f>Drivers!R388</f>
        <v>0</v>
      </c>
      <c r="S687">
        <f>Drivers!S388</f>
        <v>0</v>
      </c>
      <c r="T687">
        <f>Drivers!T388</f>
        <v>0</v>
      </c>
      <c r="U687">
        <f>Drivers!U388</f>
        <v>0</v>
      </c>
      <c r="V687">
        <f>Drivers!V388</f>
        <v>0</v>
      </c>
      <c r="W687">
        <f>Drivers!W388</f>
        <v>0</v>
      </c>
      <c r="X687">
        <f>Drivers!X388</f>
        <v>0</v>
      </c>
      <c r="Y687">
        <f>Drivers!Y388</f>
        <v>0</v>
      </c>
      <c r="Z687">
        <f>Drivers!Z388</f>
        <v>0</v>
      </c>
      <c r="AA687">
        <f>Drivers!AA388</f>
        <v>0</v>
      </c>
      <c r="AB687">
        <f>Drivers!AB388</f>
        <v>0</v>
      </c>
      <c r="AC687">
        <f>Drivers!AC388</f>
        <v>0</v>
      </c>
      <c r="AD687">
        <f>Drivers!AD388</f>
        <v>0</v>
      </c>
      <c r="AE687">
        <f>Drivers!AE388</f>
        <v>0</v>
      </c>
      <c r="AF687">
        <f>Drivers!AF388</f>
        <v>0</v>
      </c>
      <c r="AG687">
        <f>Drivers!AG388</f>
        <v>0</v>
      </c>
      <c r="AH687">
        <f>Drivers!AH388</f>
        <v>0</v>
      </c>
      <c r="AI687">
        <f>Drivers!AI388</f>
        <v>0</v>
      </c>
      <c r="AJ687">
        <f>Drivers!AJ388</f>
        <v>0</v>
      </c>
      <c r="AK687">
        <f>Drivers!AK388</f>
        <v>0</v>
      </c>
      <c r="AL687">
        <f>Drivers!AL388</f>
        <v>0</v>
      </c>
      <c r="AM687">
        <f>Drivers!AM388</f>
        <v>0</v>
      </c>
      <c r="AN687">
        <f>Drivers!AN388</f>
        <v>0</v>
      </c>
      <c r="AO687">
        <f>Drivers!AO388</f>
        <v>0</v>
      </c>
      <c r="AP687">
        <f>Drivers!AP388</f>
        <v>0</v>
      </c>
      <c r="AQ687">
        <f>Drivers!AQ388</f>
        <v>0</v>
      </c>
      <c r="AR687">
        <f>Drivers!AR388</f>
        <v>0</v>
      </c>
      <c r="AS687">
        <f>Drivers!AS388</f>
        <v>0</v>
      </c>
      <c r="AT687">
        <f>Drivers!AT388</f>
        <v>0.16600000000000001</v>
      </c>
      <c r="AU687">
        <f>Drivers!AU388</f>
        <v>0.17</v>
      </c>
      <c r="AV687">
        <f>Drivers!AV388</f>
        <v>0.16900000000000001</v>
      </c>
      <c r="AW687">
        <f>Drivers!AW388</f>
        <v>0.16099999999999995</v>
      </c>
      <c r="AX687">
        <f>Drivers!AX388</f>
        <v>0.159</v>
      </c>
      <c r="AY687">
        <f>Drivers!AY388</f>
        <v>0.159</v>
      </c>
      <c r="AZ687">
        <f>Drivers!AZ388</f>
        <v>0.188</v>
      </c>
      <c r="BA687">
        <f>Drivers!BA388</f>
        <v>0.16500000000000006</v>
      </c>
      <c r="BB687">
        <f>Drivers!BB388</f>
        <v>0.156</v>
      </c>
      <c r="BC687">
        <f>Drivers!BC388</f>
        <v>0.21</v>
      </c>
      <c r="BD687">
        <f>Drivers!BD388</f>
        <v>0.22</v>
      </c>
      <c r="BE687">
        <f>Drivers!BE388</f>
        <v>0.23600000000000002</v>
      </c>
      <c r="BF687">
        <f>Drivers!BF388</f>
        <v>0.83299999999999996</v>
      </c>
      <c r="BG687">
        <f>Drivers!BG388</f>
        <v>0.34599999999999997</v>
      </c>
      <c r="BH687">
        <f>Drivers!BH388</f>
        <v>0.374</v>
      </c>
      <c r="BI687">
        <f>Drivers!BI388</f>
        <v>0.35899999999999976</v>
      </c>
      <c r="BJ687">
        <f>Drivers!BJ388</f>
        <v>1.722</v>
      </c>
      <c r="BK687">
        <f>Drivers!BK388</f>
        <v>1.48</v>
      </c>
      <c r="BL687">
        <f>Drivers!BL388</f>
        <v>1.7270000000000001</v>
      </c>
      <c r="BM687">
        <f>Drivers!BM388</f>
        <v>2.141</v>
      </c>
      <c r="BN687">
        <f>Drivers!BN388</f>
        <v>3.431</v>
      </c>
      <c r="BO687">
        <f>Drivers!BO388</f>
        <v>3.238</v>
      </c>
      <c r="BP687">
        <f>Drivers!BP388</f>
        <v>3.512</v>
      </c>
      <c r="BQ687">
        <f>Drivers!BQ388</f>
        <v>3.0590000000000002</v>
      </c>
      <c r="BR687">
        <f>Drivers!BR388</f>
        <v>12.08</v>
      </c>
      <c r="BS687">
        <f>Drivers!BS388</f>
        <v>12.981</v>
      </c>
      <c r="BT687">
        <f>Drivers!BT388</f>
        <v>11.548999999999999</v>
      </c>
      <c r="BU687">
        <f>Drivers!BU388</f>
        <v>11.67</v>
      </c>
      <c r="BV687">
        <f>Drivers!BV388</f>
        <v>12.37</v>
      </c>
      <c r="BW687">
        <f>Drivers!BW388</f>
        <v>11.928000000000001</v>
      </c>
      <c r="BX687">
        <f>Drivers!BX388</f>
        <v>11.757999999999999</v>
      </c>
      <c r="BY687">
        <f>Drivers!BY388</f>
        <v>10.153</v>
      </c>
      <c r="BZ687">
        <f>Drivers!BZ388</f>
        <v>11.471</v>
      </c>
      <c r="CA687">
        <f>Drivers!CA388</f>
        <v>11.518000000000001</v>
      </c>
      <c r="CB687">
        <f>Drivers!CB388</f>
        <v>11.208</v>
      </c>
      <c r="CC687">
        <f>Drivers!CC388</f>
        <v>12.817</v>
      </c>
      <c r="CD687">
        <f>Drivers!CD388</f>
        <v>13.283417999999999</v>
      </c>
      <c r="CE687">
        <f>Drivers!CE388</f>
        <v>12.093900000000001</v>
      </c>
      <c r="CF687">
        <f>Drivers!CF388</f>
        <v>11.768400000000002</v>
      </c>
      <c r="CG687">
        <f>Drivers!CG388</f>
        <v>13.457850000000001</v>
      </c>
      <c r="CH687">
        <f>Drivers!CH388</f>
        <v>0</v>
      </c>
      <c r="CI687">
        <f>Drivers!CI388</f>
        <v>0</v>
      </c>
      <c r="CJ687">
        <f>Drivers!CJ388</f>
        <v>0</v>
      </c>
      <c r="CK687">
        <f>Drivers!CK388</f>
        <v>0</v>
      </c>
      <c r="CL687">
        <f>Drivers!CL388</f>
        <v>0</v>
      </c>
      <c r="CM687">
        <f>Drivers!CM388</f>
        <v>0</v>
      </c>
      <c r="CN687">
        <f>Drivers!CN388</f>
        <v>0</v>
      </c>
      <c r="CO687">
        <f>Drivers!CO388</f>
        <v>0</v>
      </c>
      <c r="CP687">
        <f>Drivers!CP388</f>
        <v>0</v>
      </c>
      <c r="CQ687">
        <f>Drivers!CQ388</f>
        <v>0</v>
      </c>
      <c r="CR687">
        <f>Drivers!CR388</f>
        <v>0</v>
      </c>
      <c r="CS687">
        <f>Drivers!CS388</f>
        <v>0</v>
      </c>
      <c r="CT687">
        <f>Drivers!CT388</f>
        <v>0</v>
      </c>
      <c r="CU687">
        <f>Drivers!CU388</f>
        <v>0</v>
      </c>
      <c r="CV687">
        <f>Drivers!CV388</f>
        <v>0</v>
      </c>
      <c r="CW687">
        <f>Drivers!CW388</f>
        <v>0</v>
      </c>
      <c r="CX687">
        <f>Drivers!CX388</f>
        <v>0</v>
      </c>
      <c r="CY687">
        <f>Drivers!CY388</f>
        <v>0</v>
      </c>
      <c r="CZ687">
        <f>Drivers!CZ388</f>
        <v>0</v>
      </c>
      <c r="DA687">
        <f>Drivers!DA388</f>
        <v>0</v>
      </c>
      <c r="DB687">
        <f>Drivers!DB388</f>
        <v>0</v>
      </c>
      <c r="DC687">
        <f>Drivers!DC388</f>
        <v>0</v>
      </c>
      <c r="DD687">
        <f>Drivers!DD388</f>
        <v>0</v>
      </c>
      <c r="DE687">
        <f>Drivers!DE388</f>
        <v>0</v>
      </c>
      <c r="DF687">
        <f>Drivers!DF388</f>
        <v>0</v>
      </c>
      <c r="DG687">
        <f>Drivers!DG388</f>
        <v>0</v>
      </c>
      <c r="DH687">
        <f>Drivers!DH388</f>
        <v>0</v>
      </c>
      <c r="DI687">
        <f>Drivers!DI388</f>
        <v>0</v>
      </c>
      <c r="DJ687">
        <f>Drivers!DJ388</f>
        <v>0</v>
      </c>
      <c r="DK687">
        <f>Drivers!DK388</f>
        <v>0</v>
      </c>
      <c r="DL687">
        <f>Drivers!DL388</f>
        <v>0</v>
      </c>
      <c r="DM687">
        <f>Drivers!DM388</f>
        <v>0</v>
      </c>
      <c r="DN687">
        <f>Drivers!DN388</f>
        <v>0</v>
      </c>
      <c r="DO687">
        <f>Drivers!DO388</f>
        <v>0</v>
      </c>
      <c r="DP687">
        <f>Drivers!DP388</f>
        <v>0</v>
      </c>
      <c r="DQ687">
        <f>Drivers!DQ388</f>
        <v>0.13600000000000001</v>
      </c>
      <c r="DR687">
        <f>Drivers!DR388</f>
        <v>0.47299999999999998</v>
      </c>
      <c r="DS687">
        <f>Drivers!DS388</f>
        <v>0.54400000000000004</v>
      </c>
      <c r="DT687">
        <f>Drivers!DT388</f>
        <v>0.66599999999999993</v>
      </c>
      <c r="DU687">
        <f>Drivers!DU388</f>
        <v>0.67100000000000004</v>
      </c>
      <c r="DV687">
        <f>Drivers!DV388</f>
        <v>0.82199999999999995</v>
      </c>
      <c r="DW687">
        <f>Drivers!DW388</f>
        <v>1.9119999999999997</v>
      </c>
      <c r="DX687">
        <f>Drivers!DX388</f>
        <v>7.07</v>
      </c>
      <c r="DY687">
        <f>Drivers!DY388</f>
        <v>13.240000000000002</v>
      </c>
      <c r="DZ687">
        <f>Drivers!DZ388</f>
        <v>48.28</v>
      </c>
      <c r="EA687">
        <f>Drivers!EA388</f>
        <v>46.208999999999996</v>
      </c>
      <c r="EB687">
        <f>Drivers!EB388</f>
        <v>47.014000000000003</v>
      </c>
      <c r="EC687">
        <f>Drivers!EC388</f>
        <v>50.603568000000003</v>
      </c>
      <c r="ED687">
        <f>Drivers!ED388</f>
        <v>54.403908388138525</v>
      </c>
      <c r="EE687">
        <f>Drivers!EE388</f>
        <v>58.489655273022827</v>
      </c>
      <c r="EF687">
        <f>Drivers!EF388</f>
        <v>62.88224275267185</v>
      </c>
      <c r="EG687">
        <f>Drivers!EG388</f>
        <v>67.604714631131287</v>
      </c>
      <c r="EH687">
        <f>Drivers!EH388</f>
        <v>72.681845307791619</v>
      </c>
      <c r="EI687">
        <f>Drivers!EI388</f>
        <v>78.140269745523696</v>
      </c>
      <c r="EJ687">
        <f>Drivers!EJ388</f>
        <v>84.008623199453112</v>
      </c>
    </row>
    <row r="688" spans="1:140" hidden="1" outlineLevel="1">
      <c r="A688">
        <f>Drivers!A390</f>
        <v>0</v>
      </c>
      <c r="B688">
        <f>Drivers!B390</f>
        <v>0</v>
      </c>
      <c r="C688">
        <f>Drivers!C390</f>
        <v>0</v>
      </c>
      <c r="D688">
        <f>Drivers!D390</f>
        <v>0</v>
      </c>
      <c r="E688">
        <f>Drivers!E390</f>
        <v>0</v>
      </c>
      <c r="F688">
        <f>Drivers!F390</f>
        <v>0</v>
      </c>
      <c r="G688">
        <f>Drivers!G390</f>
        <v>0</v>
      </c>
      <c r="H688">
        <f>Drivers!H390</f>
        <v>0</v>
      </c>
      <c r="I688" t="str">
        <f>Drivers!I390</f>
        <v>= G&amp;A x-SBC</v>
      </c>
      <c r="J688">
        <f>Drivers!J390</f>
        <v>0</v>
      </c>
      <c r="K688">
        <f>Drivers!K390</f>
        <v>0</v>
      </c>
      <c r="L688">
        <f>Drivers!L390</f>
        <v>0</v>
      </c>
      <c r="M688">
        <f>Drivers!M390</f>
        <v>0</v>
      </c>
      <c r="N688">
        <f>Drivers!N390</f>
        <v>0</v>
      </c>
      <c r="O688">
        <f>Drivers!O390</f>
        <v>0</v>
      </c>
      <c r="P688">
        <f>Drivers!P390</f>
        <v>0</v>
      </c>
      <c r="Q688">
        <f>Drivers!Q390</f>
        <v>0</v>
      </c>
      <c r="R688">
        <f>Drivers!R390</f>
        <v>0</v>
      </c>
      <c r="S688">
        <f>Drivers!S390</f>
        <v>0</v>
      </c>
      <c r="T688">
        <f>Drivers!T390</f>
        <v>0</v>
      </c>
      <c r="U688">
        <f>Drivers!U390</f>
        <v>0</v>
      </c>
      <c r="V688">
        <f>Drivers!V390</f>
        <v>0</v>
      </c>
      <c r="W688">
        <f>Drivers!W390</f>
        <v>0</v>
      </c>
      <c r="X688">
        <f>Drivers!X390</f>
        <v>0</v>
      </c>
      <c r="Y688">
        <f>Drivers!Y390</f>
        <v>0</v>
      </c>
      <c r="Z688">
        <f>Drivers!Z390</f>
        <v>0</v>
      </c>
      <c r="AA688">
        <f>Drivers!AA390</f>
        <v>0</v>
      </c>
      <c r="AB688">
        <f>Drivers!AB390</f>
        <v>0</v>
      </c>
      <c r="AC688">
        <f>Drivers!AC390</f>
        <v>0</v>
      </c>
      <c r="AD688">
        <f>Drivers!AD390</f>
        <v>0</v>
      </c>
      <c r="AE688">
        <f>Drivers!AE390</f>
        <v>0</v>
      </c>
      <c r="AF688">
        <f>Drivers!AF390</f>
        <v>0</v>
      </c>
      <c r="AG688">
        <f>Drivers!AG390</f>
        <v>0</v>
      </c>
      <c r="AH688">
        <f>Drivers!AH390</f>
        <v>0</v>
      </c>
      <c r="AI688">
        <f>Drivers!AI390</f>
        <v>0</v>
      </c>
      <c r="AJ688">
        <f>Drivers!AJ390</f>
        <v>0</v>
      </c>
      <c r="AK688">
        <f>Drivers!AK390</f>
        <v>0</v>
      </c>
      <c r="AL688">
        <f>Drivers!AL390</f>
        <v>0</v>
      </c>
      <c r="AM688">
        <f>Drivers!AM390</f>
        <v>0</v>
      </c>
      <c r="AN688">
        <f>Drivers!AN390</f>
        <v>0</v>
      </c>
      <c r="AO688">
        <f>Drivers!AO390</f>
        <v>0</v>
      </c>
      <c r="AP688">
        <f>Drivers!AP390</f>
        <v>0</v>
      </c>
      <c r="AQ688">
        <f>Drivers!AQ390</f>
        <v>0</v>
      </c>
      <c r="AR688">
        <f>Drivers!AR390</f>
        <v>0</v>
      </c>
      <c r="AS688">
        <f>Drivers!AS390</f>
        <v>0</v>
      </c>
      <c r="AT688">
        <f>Drivers!AT390</f>
        <v>1.135</v>
      </c>
      <c r="AU688">
        <f>Drivers!AU390</f>
        <v>1.2490000000000001</v>
      </c>
      <c r="AV688">
        <f>Drivers!AV390</f>
        <v>1.2469999999999999</v>
      </c>
      <c r="AW688">
        <f>Drivers!AW390</f>
        <v>1.204</v>
      </c>
      <c r="AX688">
        <f>Drivers!AX390</f>
        <v>1.1819999999999999</v>
      </c>
      <c r="AY688">
        <f>Drivers!AY390</f>
        <v>1.3240000000000001</v>
      </c>
      <c r="AZ688">
        <f>Drivers!AZ390</f>
        <v>1.714</v>
      </c>
      <c r="BA688">
        <f>Drivers!BA390</f>
        <v>1.7929999999999999</v>
      </c>
      <c r="BB688">
        <f>Drivers!BB390</f>
        <v>1.615</v>
      </c>
      <c r="BC688">
        <f>Drivers!BC390</f>
        <v>2.4169999999999998</v>
      </c>
      <c r="BD688">
        <f>Drivers!BD390</f>
        <v>5.4750000000000005</v>
      </c>
      <c r="BE688">
        <f>Drivers!BE390</f>
        <v>3.9389999999999996</v>
      </c>
      <c r="BF688">
        <f>Drivers!BF390</f>
        <v>3.6120000000000001</v>
      </c>
      <c r="BG688">
        <f>Drivers!BG390</f>
        <v>4.17</v>
      </c>
      <c r="BH688">
        <f>Drivers!BH390</f>
        <v>4.8180000000000005</v>
      </c>
      <c r="BI688">
        <f>Drivers!BI390</f>
        <v>5.5120000000000005</v>
      </c>
      <c r="BJ688">
        <f>Drivers!BJ390</f>
        <v>6.511000000000001</v>
      </c>
      <c r="BK688">
        <f>Drivers!BK390</f>
        <v>7.4979999999999993</v>
      </c>
      <c r="BL688">
        <f>Drivers!BL390</f>
        <v>8.4290000000000003</v>
      </c>
      <c r="BM688">
        <f>Drivers!BM390</f>
        <v>8.4109999999999996</v>
      </c>
      <c r="BN688">
        <f>Drivers!BN390</f>
        <v>11.257999999999999</v>
      </c>
      <c r="BO688">
        <f>Drivers!BO390</f>
        <v>11.284000000000001</v>
      </c>
      <c r="BP688">
        <f>Drivers!BP390</f>
        <v>12.244999999999999</v>
      </c>
      <c r="BQ688">
        <f>Drivers!BQ390</f>
        <v>17.475999999999999</v>
      </c>
      <c r="BR688">
        <f>Drivers!BR390</f>
        <v>25.944000000000003</v>
      </c>
      <c r="BS688">
        <f>Drivers!BS390</f>
        <v>30.829000000000001</v>
      </c>
      <c r="BT688">
        <f>Drivers!BT390</f>
        <v>31.122999999999998</v>
      </c>
      <c r="BU688">
        <f>Drivers!BU390</f>
        <v>34.268999999999998</v>
      </c>
      <c r="BV688">
        <f>Drivers!BV390</f>
        <v>41.467000000000006</v>
      </c>
      <c r="BW688">
        <f>Drivers!BW390</f>
        <v>37.704000000000008</v>
      </c>
      <c r="BX688">
        <f>Drivers!BX390</f>
        <v>25.931999999999999</v>
      </c>
      <c r="BY688">
        <f>Drivers!BY390</f>
        <v>32.383000000000003</v>
      </c>
      <c r="BZ688">
        <f>Drivers!BZ390</f>
        <v>33.995000000000005</v>
      </c>
      <c r="CA688">
        <f>Drivers!CA390</f>
        <v>41.827999999999996</v>
      </c>
      <c r="CB688">
        <f>Drivers!CB390</f>
        <v>43.018000000000001</v>
      </c>
      <c r="CC688">
        <f>Drivers!CC390</f>
        <v>44.960999999999999</v>
      </c>
      <c r="CD688">
        <f>Drivers!CD390</f>
        <v>48.033998563890336</v>
      </c>
      <c r="CE688">
        <f>Drivers!CE390</f>
        <v>53.436869628000011</v>
      </c>
      <c r="CF688">
        <f>Drivers!CF390</f>
        <v>55.296181605925923</v>
      </c>
      <c r="CG688">
        <f>Drivers!CG390</f>
        <v>56.737894381384606</v>
      </c>
      <c r="CH688">
        <f>Drivers!CH390</f>
        <v>0</v>
      </c>
      <c r="CI688">
        <f>Drivers!CI390</f>
        <v>0</v>
      </c>
      <c r="CJ688">
        <f>Drivers!CJ390</f>
        <v>0</v>
      </c>
      <c r="CK688">
        <f>Drivers!CK390</f>
        <v>0</v>
      </c>
      <c r="CL688">
        <f>Drivers!CL390</f>
        <v>0</v>
      </c>
      <c r="CM688">
        <f>Drivers!CM390</f>
        <v>0</v>
      </c>
      <c r="CN688">
        <f>Drivers!CN390</f>
        <v>0</v>
      </c>
      <c r="CO688">
        <f>Drivers!CO390</f>
        <v>0</v>
      </c>
      <c r="CP688">
        <f>Drivers!CP390</f>
        <v>0</v>
      </c>
      <c r="CQ688">
        <f>Drivers!CQ390</f>
        <v>0</v>
      </c>
      <c r="CR688">
        <f>Drivers!CR390</f>
        <v>0</v>
      </c>
      <c r="CS688">
        <f>Drivers!CS390</f>
        <v>0</v>
      </c>
      <c r="CT688">
        <f>Drivers!CT390</f>
        <v>0</v>
      </c>
      <c r="CU688">
        <f>Drivers!CU390</f>
        <v>0</v>
      </c>
      <c r="CV688">
        <f>Drivers!CV390</f>
        <v>0</v>
      </c>
      <c r="CW688">
        <f>Drivers!CW390</f>
        <v>0</v>
      </c>
      <c r="CX688">
        <f>Drivers!CX390</f>
        <v>0</v>
      </c>
      <c r="CY688">
        <f>Drivers!CY390</f>
        <v>0</v>
      </c>
      <c r="CZ688">
        <f>Drivers!CZ390</f>
        <v>0</v>
      </c>
      <c r="DA688">
        <f>Drivers!DA390</f>
        <v>0</v>
      </c>
      <c r="DB688">
        <f>Drivers!DB390</f>
        <v>0</v>
      </c>
      <c r="DC688">
        <f>Drivers!DC390</f>
        <v>0</v>
      </c>
      <c r="DD688">
        <f>Drivers!DD390</f>
        <v>0</v>
      </c>
      <c r="DE688">
        <f>Drivers!DE390</f>
        <v>0</v>
      </c>
      <c r="DF688">
        <f>Drivers!DF390</f>
        <v>0</v>
      </c>
      <c r="DG688">
        <f>Drivers!DG390</f>
        <v>0</v>
      </c>
      <c r="DH688">
        <f>Drivers!DH390</f>
        <v>0</v>
      </c>
      <c r="DI688">
        <f>Drivers!DI390</f>
        <v>0</v>
      </c>
      <c r="DJ688">
        <f>Drivers!DJ390</f>
        <v>0</v>
      </c>
      <c r="DK688">
        <f>Drivers!DK390</f>
        <v>0</v>
      </c>
      <c r="DL688">
        <f>Drivers!DL390</f>
        <v>0</v>
      </c>
      <c r="DM688">
        <f>Drivers!DM390</f>
        <v>0</v>
      </c>
      <c r="DN688">
        <f>Drivers!DN390</f>
        <v>0</v>
      </c>
      <c r="DO688">
        <f>Drivers!DO390</f>
        <v>0</v>
      </c>
      <c r="DP688">
        <f>Drivers!DP390</f>
        <v>0</v>
      </c>
      <c r="DQ688">
        <f>Drivers!DQ390</f>
        <v>5.0119999999999996</v>
      </c>
      <c r="DR688">
        <f>Drivers!DR390</f>
        <v>5.7060000000000004</v>
      </c>
      <c r="DS688">
        <f>Drivers!DS390</f>
        <v>5.2259999999999991</v>
      </c>
      <c r="DT688">
        <f>Drivers!DT390</f>
        <v>4.8349999999999991</v>
      </c>
      <c r="DU688">
        <f>Drivers!DU390</f>
        <v>6.0129999999999999</v>
      </c>
      <c r="DV688">
        <f>Drivers!DV390</f>
        <v>13.446000000000002</v>
      </c>
      <c r="DW688">
        <f>Drivers!DW390</f>
        <v>18.112000000000002</v>
      </c>
      <c r="DX688">
        <f>Drivers!DX390</f>
        <v>30.848999999999997</v>
      </c>
      <c r="DY688">
        <f>Drivers!DY390</f>
        <v>46.887</v>
      </c>
      <c r="DZ688">
        <f>Drivers!DZ390</f>
        <v>136.70400000000001</v>
      </c>
      <c r="EA688">
        <f>Drivers!EA390</f>
        <v>155.798</v>
      </c>
      <c r="EB688">
        <f>Drivers!EB390</f>
        <v>163.80199999999999</v>
      </c>
      <c r="EC688">
        <f>Drivers!EC390</f>
        <v>213.50494417920089</v>
      </c>
      <c r="ED688">
        <f>Drivers!ED390</f>
        <v>243.13543309125569</v>
      </c>
      <c r="EE688">
        <f>Drivers!EE390</f>
        <v>271.99835271227192</v>
      </c>
      <c r="EF688">
        <f>Drivers!EF390</f>
        <v>299.68802946549397</v>
      </c>
      <c r="EG688">
        <f>Drivers!EG390</f>
        <v>326.97865452035342</v>
      </c>
      <c r="EH688">
        <f>Drivers!EH390</f>
        <v>364.49109862798184</v>
      </c>
      <c r="EI688">
        <f>Drivers!EI390</f>
        <v>399.88058098729584</v>
      </c>
      <c r="EJ688">
        <f>Drivers!EJ390</f>
        <v>437.1634966585043</v>
      </c>
    </row>
    <row r="689" spans="1:140" hidden="1" outlineLevel="1">
      <c r="A689">
        <f>Drivers!A391</f>
        <v>0</v>
      </c>
      <c r="B689">
        <f>Drivers!B391</f>
        <v>0</v>
      </c>
      <c r="C689">
        <f>Drivers!C391</f>
        <v>0</v>
      </c>
      <c r="D689">
        <f>Drivers!D391</f>
        <v>0</v>
      </c>
      <c r="E689">
        <f>Drivers!E391</f>
        <v>0</v>
      </c>
      <c r="F689">
        <f>Drivers!F391</f>
        <v>0</v>
      </c>
      <c r="G689">
        <f>Drivers!G391</f>
        <v>0</v>
      </c>
      <c r="H689">
        <f>Drivers!H391</f>
        <v>0</v>
      </c>
      <c r="I689" t="str">
        <f>Drivers!I391</f>
        <v>as % of revenue</v>
      </c>
      <c r="J689">
        <f>Drivers!J391</f>
        <v>0</v>
      </c>
      <c r="K689">
        <f>Drivers!K391</f>
        <v>0</v>
      </c>
      <c r="L689">
        <f>Drivers!L391</f>
        <v>0</v>
      </c>
      <c r="M689">
        <f>Drivers!M391</f>
        <v>0</v>
      </c>
      <c r="N689">
        <f>Drivers!N391</f>
        <v>0</v>
      </c>
      <c r="O689">
        <f>Drivers!O391</f>
        <v>0</v>
      </c>
      <c r="P689">
        <f>Drivers!P391</f>
        <v>0</v>
      </c>
      <c r="Q689">
        <f>Drivers!Q391</f>
        <v>0</v>
      </c>
      <c r="R689">
        <f>Drivers!R391</f>
        <v>0</v>
      </c>
      <c r="S689">
        <f>Drivers!S391</f>
        <v>0</v>
      </c>
      <c r="T689">
        <f>Drivers!T391</f>
        <v>0</v>
      </c>
      <c r="U689">
        <f>Drivers!U391</f>
        <v>0</v>
      </c>
      <c r="V689">
        <f>Drivers!V391</f>
        <v>0</v>
      </c>
      <c r="W689">
        <f>Drivers!W391</f>
        <v>0</v>
      </c>
      <c r="X689">
        <f>Drivers!X391</f>
        <v>0</v>
      </c>
      <c r="Y689">
        <f>Drivers!Y391</f>
        <v>0</v>
      </c>
      <c r="Z689">
        <f>Drivers!Z391</f>
        <v>0</v>
      </c>
      <c r="AA689">
        <f>Drivers!AA391</f>
        <v>0</v>
      </c>
      <c r="AB689">
        <f>Drivers!AB391</f>
        <v>0</v>
      </c>
      <c r="AC689">
        <f>Drivers!AC391</f>
        <v>0</v>
      </c>
      <c r="AD689">
        <f>Drivers!AD391</f>
        <v>0</v>
      </c>
      <c r="AE689">
        <f>Drivers!AE391</f>
        <v>0</v>
      </c>
      <c r="AF689">
        <f>Drivers!AF391</f>
        <v>0</v>
      </c>
      <c r="AG689">
        <f>Drivers!AG391</f>
        <v>0</v>
      </c>
      <c r="AH689">
        <f>Drivers!AH391</f>
        <v>0</v>
      </c>
      <c r="AI689">
        <f>Drivers!AI391</f>
        <v>0</v>
      </c>
      <c r="AJ689">
        <f>Drivers!AJ391</f>
        <v>0</v>
      </c>
      <c r="AK689">
        <f>Drivers!AK391</f>
        <v>0</v>
      </c>
      <c r="AL689">
        <f>Drivers!AL391</f>
        <v>0</v>
      </c>
      <c r="AM689">
        <f>Drivers!AM391</f>
        <v>0</v>
      </c>
      <c r="AN689">
        <f>Drivers!AN391</f>
        <v>0</v>
      </c>
      <c r="AO689">
        <f>Drivers!AO391</f>
        <v>0</v>
      </c>
      <c r="AP689">
        <f>Drivers!AP391</f>
        <v>0</v>
      </c>
      <c r="AQ689">
        <f>Drivers!AQ391</f>
        <v>0</v>
      </c>
      <c r="AR689">
        <f>Drivers!AR391</f>
        <v>0</v>
      </c>
      <c r="AS689">
        <f>Drivers!AS391</f>
        <v>0</v>
      </c>
      <c r="AT689">
        <f>Drivers!AT391</f>
        <v>0.41393143690736689</v>
      </c>
      <c r="AU689">
        <f>Drivers!AU391</f>
        <v>0.2773090586145649</v>
      </c>
      <c r="AV689">
        <f>Drivers!AV391</f>
        <v>0.22504963003068035</v>
      </c>
      <c r="AW689">
        <f>Drivers!AW391</f>
        <v>0.25595238095238093</v>
      </c>
      <c r="AX689">
        <f>Drivers!AX391</f>
        <v>0.22172200337647721</v>
      </c>
      <c r="AY689">
        <f>Drivers!AY391</f>
        <v>0.18052904281428964</v>
      </c>
      <c r="AZ689">
        <f>Drivers!AZ391</f>
        <v>0.20828776279013247</v>
      </c>
      <c r="BA689">
        <f>Drivers!BA391</f>
        <v>0.18729760785542673</v>
      </c>
      <c r="BB689">
        <f>Drivers!BB391</f>
        <v>0.14342806394316163</v>
      </c>
      <c r="BC689">
        <f>Drivers!BC391</f>
        <v>0.15254023351214893</v>
      </c>
      <c r="BD689">
        <f>Drivers!BD391</f>
        <v>0.28729600671669209</v>
      </c>
      <c r="BE689">
        <f>Drivers!BE391</f>
        <v>0.19802925946407923</v>
      </c>
      <c r="BF689">
        <f>Drivers!BF391</f>
        <v>0.15819209039548024</v>
      </c>
      <c r="BG689">
        <f>Drivers!BG391</f>
        <v>0.15018908698001077</v>
      </c>
      <c r="BH689">
        <f>Drivers!BH391</f>
        <v>0.15096349678834406</v>
      </c>
      <c r="BI689">
        <f>Drivers!BI391</f>
        <v>0.16052654570871072</v>
      </c>
      <c r="BJ689">
        <f>Drivers!BJ391</f>
        <v>0.16709438998100912</v>
      </c>
      <c r="BK689">
        <f>Drivers!BK391</f>
        <v>0.15980392156862744</v>
      </c>
      <c r="BL689">
        <f>Drivers!BL391</f>
        <v>0.15810995854514079</v>
      </c>
      <c r="BM689">
        <f>Drivers!BM391</f>
        <v>0.14415232741482142</v>
      </c>
      <c r="BN689">
        <f>Drivers!BN391</f>
        <v>0.16995003245625953</v>
      </c>
      <c r="BO689">
        <f>Drivers!BO391</f>
        <v>0.14342548458849699</v>
      </c>
      <c r="BP689">
        <f>Drivers!BP391</f>
        <v>0.13813370033616859</v>
      </c>
      <c r="BQ689">
        <f>Drivers!BQ391</f>
        <v>0.18927964128280389</v>
      </c>
      <c r="BR689">
        <f>Drivers!BR391</f>
        <v>0.1596249330896875</v>
      </c>
      <c r="BS689">
        <f>Drivers!BS391</f>
        <v>0.18000338648558697</v>
      </c>
      <c r="BT689">
        <f>Drivers!BT391</f>
        <v>0.17606992334455351</v>
      </c>
      <c r="BU689">
        <f>Drivers!BU391</f>
        <v>0.20233217216744406</v>
      </c>
      <c r="BV689">
        <f>Drivers!BV391</f>
        <v>0.22296243722510781</v>
      </c>
      <c r="BW689">
        <f>Drivers!BW391</f>
        <v>0.18091870078645705</v>
      </c>
      <c r="BX689">
        <f>Drivers!BX391</f>
        <v>0.11546270570634749</v>
      </c>
      <c r="BY689">
        <f>Drivers!BY391</f>
        <v>0.14227281514155668</v>
      </c>
      <c r="BZ689">
        <f>Drivers!BZ391</f>
        <v>0.13831756688027669</v>
      </c>
      <c r="CA689">
        <f>Drivers!CA391</f>
        <v>0.15674723627506087</v>
      </c>
      <c r="CB689">
        <f>Drivers!CB391</f>
        <v>0.15263324096381267</v>
      </c>
      <c r="CC689">
        <f>Drivers!CC391</f>
        <v>0.15924981404739136</v>
      </c>
      <c r="CD689">
        <f>Drivers!CD391</f>
        <v>0.16</v>
      </c>
      <c r="CE689">
        <f>Drivers!CE391</f>
        <v>0.16300000000000001</v>
      </c>
      <c r="CF689">
        <f>Drivers!CF391</f>
        <v>0.16</v>
      </c>
      <c r="CG689">
        <f>Drivers!CG391</f>
        <v>0.16500000000000001</v>
      </c>
      <c r="CH689">
        <f>Drivers!CH391</f>
        <v>0</v>
      </c>
      <c r="CI689">
        <f>Drivers!CI391</f>
        <v>0</v>
      </c>
      <c r="CJ689">
        <f>Drivers!CJ391</f>
        <v>0</v>
      </c>
      <c r="CK689">
        <f>Drivers!CK391</f>
        <v>0</v>
      </c>
      <c r="CL689">
        <f>Drivers!CL391</f>
        <v>0</v>
      </c>
      <c r="CM689">
        <f>Drivers!CM391</f>
        <v>0</v>
      </c>
      <c r="CN689">
        <f>Drivers!CN391</f>
        <v>0</v>
      </c>
      <c r="CO689">
        <f>Drivers!CO391</f>
        <v>0</v>
      </c>
      <c r="CP689">
        <f>Drivers!CP391</f>
        <v>0</v>
      </c>
      <c r="CQ689">
        <f>Drivers!CQ391</f>
        <v>0</v>
      </c>
      <c r="CR689">
        <f>Drivers!CR391</f>
        <v>0</v>
      </c>
      <c r="CS689">
        <f>Drivers!CS391</f>
        <v>0</v>
      </c>
      <c r="CT689">
        <f>Drivers!CT391</f>
        <v>0</v>
      </c>
      <c r="CU689">
        <f>Drivers!CU391</f>
        <v>0</v>
      </c>
      <c r="CV689">
        <f>Drivers!CV391</f>
        <v>0</v>
      </c>
      <c r="CW689">
        <f>Drivers!CW391</f>
        <v>0</v>
      </c>
      <c r="CX689">
        <f>Drivers!CX391</f>
        <v>0</v>
      </c>
      <c r="CY689">
        <f>Drivers!CY391</f>
        <v>0</v>
      </c>
      <c r="CZ689">
        <f>Drivers!CZ391</f>
        <v>0</v>
      </c>
      <c r="DA689">
        <f>Drivers!DA391</f>
        <v>0</v>
      </c>
      <c r="DB689">
        <f>Drivers!DB391</f>
        <v>0</v>
      </c>
      <c r="DC689">
        <f>Drivers!DC391</f>
        <v>0</v>
      </c>
      <c r="DD689">
        <f>Drivers!DD391</f>
        <v>0</v>
      </c>
      <c r="DE689">
        <f>Drivers!DE391</f>
        <v>0</v>
      </c>
      <c r="DF689">
        <f>Drivers!DF391</f>
        <v>0</v>
      </c>
      <c r="DG689">
        <f>Drivers!DG391</f>
        <v>0</v>
      </c>
      <c r="DH689">
        <f>Drivers!DH391</f>
        <v>0</v>
      </c>
      <c r="DI689">
        <f>Drivers!DI391</f>
        <v>0</v>
      </c>
      <c r="DJ689">
        <f>Drivers!DJ391</f>
        <v>0</v>
      </c>
      <c r="DK689">
        <f>Drivers!DK391</f>
        <v>0</v>
      </c>
      <c r="DL689">
        <f>Drivers!DL391</f>
        <v>0</v>
      </c>
      <c r="DM689">
        <f>Drivers!DM391</f>
        <v>0</v>
      </c>
      <c r="DN689">
        <f>Drivers!DN391</f>
        <v>0</v>
      </c>
      <c r="DO689">
        <f>Drivers!DO391</f>
        <v>0</v>
      </c>
      <c r="DP689">
        <f>Drivers!DP391</f>
        <v>0</v>
      </c>
      <c r="DQ689">
        <f>Drivers!DQ391</f>
        <v>1.1685707624154815</v>
      </c>
      <c r="DR689">
        <f>Drivers!DR391</f>
        <v>0.8029833943146637</v>
      </c>
      <c r="DS689">
        <f>Drivers!DS391</f>
        <v>0.49334466156896056</v>
      </c>
      <c r="DT689">
        <f>Drivers!DT391</f>
        <v>0.27642787719398543</v>
      </c>
      <c r="DU689">
        <f>Drivers!DU391</f>
        <v>0.19736107920044638</v>
      </c>
      <c r="DV689">
        <f>Drivers!DV391</f>
        <v>0.20356380482339942</v>
      </c>
      <c r="DW689">
        <f>Drivers!DW391</f>
        <v>0.15500213949507916</v>
      </c>
      <c r="DX689">
        <f>Drivers!DX391</f>
        <v>0.15616188716494972</v>
      </c>
      <c r="DY689">
        <f>Drivers!DY391</f>
        <v>0.1438723752888218</v>
      </c>
      <c r="DZ689">
        <f>Drivers!DZ391</f>
        <v>0.19077483848106264</v>
      </c>
      <c r="EA689">
        <f>Drivers!EA391</f>
        <v>0.18403026734342165</v>
      </c>
      <c r="EB689">
        <f>Drivers!EB391</f>
        <v>0.15212008982219441</v>
      </c>
      <c r="EC689">
        <f>Drivers!EC391</f>
        <v>0.16205146391178127</v>
      </c>
      <c r="ED689">
        <f>Drivers!ED391</f>
        <v>0.15705146391178126</v>
      </c>
      <c r="EE689">
        <f>Drivers!EE391</f>
        <v>0.15205146391178126</v>
      </c>
      <c r="EF689">
        <f>Drivers!EF391</f>
        <v>0.14705146391178125</v>
      </c>
      <c r="EG689">
        <f>Drivers!EG391</f>
        <v>0.14205146391178125</v>
      </c>
      <c r="EH689">
        <f>Drivers!EH391</f>
        <v>0.14105146391178125</v>
      </c>
      <c r="EI689">
        <f>Drivers!EI391</f>
        <v>0.14005146391178125</v>
      </c>
      <c r="EJ689">
        <f>Drivers!EJ391</f>
        <v>0.13905146391178125</v>
      </c>
    </row>
    <row r="690" spans="1:140" hidden="1" outlineLevel="1">
      <c r="A690">
        <f>Drivers!A399</f>
        <v>0</v>
      </c>
      <c r="B690">
        <f>Drivers!B399</f>
        <v>0</v>
      </c>
      <c r="C690">
        <f>Drivers!C399</f>
        <v>0</v>
      </c>
      <c r="D690">
        <f>Drivers!D399</f>
        <v>0</v>
      </c>
      <c r="E690">
        <f>Drivers!E399</f>
        <v>0</v>
      </c>
      <c r="F690">
        <f>Drivers!F399</f>
        <v>0</v>
      </c>
      <c r="G690">
        <f>Drivers!G399</f>
        <v>0</v>
      </c>
      <c r="H690">
        <f>Drivers!H399</f>
        <v>0</v>
      </c>
      <c r="I690" t="str">
        <f>Drivers!I399</f>
        <v>Base</v>
      </c>
      <c r="J690">
        <f>Drivers!J399</f>
        <v>0</v>
      </c>
      <c r="K690">
        <f>Drivers!K399</f>
        <v>0</v>
      </c>
      <c r="L690">
        <f>Drivers!L399</f>
        <v>0</v>
      </c>
      <c r="M690">
        <f>Drivers!M399</f>
        <v>0</v>
      </c>
      <c r="N690">
        <f>Drivers!N399</f>
        <v>0</v>
      </c>
      <c r="O690">
        <f>Drivers!O399</f>
        <v>0</v>
      </c>
      <c r="P690">
        <f>Drivers!P399</f>
        <v>0</v>
      </c>
      <c r="Q690">
        <f>Drivers!Q399</f>
        <v>0</v>
      </c>
      <c r="R690">
        <f>Drivers!R399</f>
        <v>0</v>
      </c>
      <c r="S690">
        <f>Drivers!S399</f>
        <v>0</v>
      </c>
      <c r="T690">
        <f>Drivers!T399</f>
        <v>0</v>
      </c>
      <c r="U690">
        <f>Drivers!U399</f>
        <v>0</v>
      </c>
      <c r="V690">
        <f>Drivers!V399</f>
        <v>0</v>
      </c>
      <c r="W690">
        <f>Drivers!W399</f>
        <v>0</v>
      </c>
      <c r="X690">
        <f>Drivers!X399</f>
        <v>0</v>
      </c>
      <c r="Y690">
        <f>Drivers!Y399</f>
        <v>0</v>
      </c>
      <c r="Z690">
        <f>Drivers!Z399</f>
        <v>0</v>
      </c>
      <c r="AA690">
        <f>Drivers!AA399</f>
        <v>0</v>
      </c>
      <c r="AB690">
        <f>Drivers!AB399</f>
        <v>0</v>
      </c>
      <c r="AC690">
        <f>Drivers!AC399</f>
        <v>0</v>
      </c>
      <c r="AD690">
        <f>Drivers!AD399</f>
        <v>0</v>
      </c>
      <c r="AE690">
        <f>Drivers!AE399</f>
        <v>0</v>
      </c>
      <c r="AF690">
        <f>Drivers!AF399</f>
        <v>0</v>
      </c>
      <c r="AG690">
        <f>Drivers!AG399</f>
        <v>0</v>
      </c>
      <c r="AH690">
        <f>Drivers!AH399</f>
        <v>0</v>
      </c>
      <c r="AI690">
        <f>Drivers!AI399</f>
        <v>0</v>
      </c>
      <c r="AJ690">
        <f>Drivers!AJ399</f>
        <v>0</v>
      </c>
      <c r="AK690">
        <f>Drivers!AK399</f>
        <v>0</v>
      </c>
      <c r="AL690">
        <f>Drivers!AL399</f>
        <v>0</v>
      </c>
      <c r="AM690">
        <f>Drivers!AM399</f>
        <v>0</v>
      </c>
      <c r="AN690">
        <f>Drivers!AN399</f>
        <v>0</v>
      </c>
      <c r="AO690">
        <f>Drivers!AO399</f>
        <v>0</v>
      </c>
      <c r="AP690">
        <f>Drivers!AP399</f>
        <v>0</v>
      </c>
      <c r="AQ690">
        <f>Drivers!AQ399</f>
        <v>0</v>
      </c>
      <c r="AR690">
        <f>Drivers!AR399</f>
        <v>0</v>
      </c>
      <c r="AS690">
        <f>Drivers!AS399</f>
        <v>0</v>
      </c>
      <c r="AT690">
        <f>Drivers!AT399</f>
        <v>0</v>
      </c>
      <c r="AU690">
        <f>Drivers!AU399</f>
        <v>0</v>
      </c>
      <c r="AV690">
        <f>Drivers!AV399</f>
        <v>0</v>
      </c>
      <c r="AW690">
        <f>Drivers!AW399</f>
        <v>0</v>
      </c>
      <c r="AX690">
        <f>Drivers!AX399</f>
        <v>0</v>
      </c>
      <c r="AY690">
        <f>Drivers!AY399</f>
        <v>0</v>
      </c>
      <c r="AZ690">
        <f>Drivers!AZ399</f>
        <v>0</v>
      </c>
      <c r="BA690">
        <f>Drivers!BA399</f>
        <v>0</v>
      </c>
      <c r="BB690">
        <f>Drivers!BB399</f>
        <v>0</v>
      </c>
      <c r="BC690">
        <f>Drivers!BC399</f>
        <v>0</v>
      </c>
      <c r="BD690">
        <f>Drivers!BD399</f>
        <v>0</v>
      </c>
      <c r="BE690">
        <f>Drivers!BE399</f>
        <v>0</v>
      </c>
      <c r="BF690">
        <f>Drivers!BF399</f>
        <v>0</v>
      </c>
      <c r="BG690">
        <f>Drivers!BG399</f>
        <v>0</v>
      </c>
      <c r="BH690">
        <f>Drivers!BH399</f>
        <v>0</v>
      </c>
      <c r="BI690">
        <f>Drivers!BI399</f>
        <v>0</v>
      </c>
      <c r="BJ690">
        <f>Drivers!BJ399</f>
        <v>0</v>
      </c>
      <c r="BK690">
        <f>Drivers!BK399</f>
        <v>0</v>
      </c>
      <c r="BL690">
        <f>Drivers!BL399</f>
        <v>0</v>
      </c>
      <c r="BM690">
        <f>Drivers!BM399</f>
        <v>0</v>
      </c>
      <c r="BN690">
        <f>Drivers!BN399</f>
        <v>0</v>
      </c>
      <c r="BO690">
        <f>Drivers!BO399</f>
        <v>0</v>
      </c>
      <c r="BP690">
        <f>Drivers!BP399</f>
        <v>0</v>
      </c>
      <c r="BQ690">
        <f>Drivers!BQ399</f>
        <v>0</v>
      </c>
      <c r="BR690">
        <f>Drivers!BR399</f>
        <v>0</v>
      </c>
      <c r="BS690">
        <f>Drivers!BS399</f>
        <v>0</v>
      </c>
      <c r="BT690">
        <f>Drivers!BT399</f>
        <v>0</v>
      </c>
      <c r="BU690">
        <f>Drivers!BU399</f>
        <v>0</v>
      </c>
      <c r="BV690">
        <f>Drivers!BV399</f>
        <v>0</v>
      </c>
      <c r="BW690">
        <f>Drivers!BW399</f>
        <v>0</v>
      </c>
      <c r="BX690">
        <f>Drivers!BX399</f>
        <v>0</v>
      </c>
      <c r="BY690">
        <f>Drivers!BY399</f>
        <v>0</v>
      </c>
      <c r="BZ690">
        <f>Drivers!BZ399</f>
        <v>0</v>
      </c>
      <c r="CA690">
        <f>Drivers!CA399</f>
        <v>0</v>
      </c>
      <c r="CB690">
        <f>Drivers!CB399</f>
        <v>0</v>
      </c>
      <c r="CC690">
        <f>Drivers!CC399</f>
        <v>0</v>
      </c>
      <c r="CD690">
        <f>Drivers!CD399</f>
        <v>0.16</v>
      </c>
      <c r="CE690">
        <f>Drivers!CE399</f>
        <v>0.16300000000000001</v>
      </c>
      <c r="CF690">
        <f>Drivers!CF399</f>
        <v>0.16</v>
      </c>
      <c r="CG690">
        <f>Drivers!CG399</f>
        <v>0.16500000000000001</v>
      </c>
      <c r="CH690">
        <f>Drivers!CH399</f>
        <v>0</v>
      </c>
      <c r="CI690">
        <f>Drivers!CI399</f>
        <v>0</v>
      </c>
      <c r="CJ690">
        <f>Drivers!CJ399</f>
        <v>0</v>
      </c>
      <c r="CK690">
        <f>Drivers!CK399</f>
        <v>0</v>
      </c>
      <c r="CL690">
        <f>Drivers!CL399</f>
        <v>0</v>
      </c>
      <c r="CM690">
        <f>Drivers!CM399</f>
        <v>0</v>
      </c>
      <c r="CN690">
        <f>Drivers!CN399</f>
        <v>0</v>
      </c>
      <c r="CO690">
        <f>Drivers!CO399</f>
        <v>0</v>
      </c>
      <c r="CP690">
        <f>Drivers!CP399</f>
        <v>0</v>
      </c>
      <c r="CQ690">
        <f>Drivers!CQ399</f>
        <v>0</v>
      </c>
      <c r="CR690">
        <f>Drivers!CR399</f>
        <v>0</v>
      </c>
      <c r="CS690">
        <f>Drivers!CS399</f>
        <v>0</v>
      </c>
      <c r="CT690">
        <f>Drivers!CT399</f>
        <v>0</v>
      </c>
      <c r="CU690">
        <f>Drivers!CU399</f>
        <v>0</v>
      </c>
      <c r="CV690">
        <f>Drivers!CV399</f>
        <v>0</v>
      </c>
      <c r="CW690">
        <f>Drivers!CW399</f>
        <v>0</v>
      </c>
      <c r="CX690">
        <f>Drivers!CX399</f>
        <v>0</v>
      </c>
      <c r="CY690">
        <f>Drivers!CY399</f>
        <v>0</v>
      </c>
      <c r="CZ690">
        <f>Drivers!CZ399</f>
        <v>0</v>
      </c>
      <c r="DA690">
        <f>Drivers!DA399</f>
        <v>0</v>
      </c>
      <c r="DB690">
        <f>Drivers!DB399</f>
        <v>0</v>
      </c>
      <c r="DC690">
        <f>Drivers!DC399</f>
        <v>0</v>
      </c>
      <c r="DD690">
        <f>Drivers!DD399</f>
        <v>0</v>
      </c>
      <c r="DE690">
        <f>Drivers!DE399</f>
        <v>0</v>
      </c>
      <c r="DF690">
        <f>Drivers!DF399</f>
        <v>0</v>
      </c>
      <c r="DG690">
        <f>Drivers!DG399</f>
        <v>0</v>
      </c>
      <c r="DH690">
        <f>Drivers!DH399</f>
        <v>0</v>
      </c>
      <c r="DI690">
        <f>Drivers!DI399</f>
        <v>0</v>
      </c>
      <c r="DJ690">
        <f>Drivers!DJ399</f>
        <v>0</v>
      </c>
      <c r="DK690">
        <f>Drivers!DK399</f>
        <v>0</v>
      </c>
      <c r="DL690">
        <f>Drivers!DL399</f>
        <v>0</v>
      </c>
      <c r="DM690">
        <f>Drivers!DM399</f>
        <v>0</v>
      </c>
      <c r="DN690">
        <f>Drivers!DN399</f>
        <v>0</v>
      </c>
      <c r="DO690">
        <f>Drivers!DO399</f>
        <v>0</v>
      </c>
      <c r="DP690">
        <f>Drivers!DP399</f>
        <v>0</v>
      </c>
      <c r="DQ690">
        <f>Drivers!DQ399</f>
        <v>0</v>
      </c>
      <c r="DR690">
        <f>Drivers!DR399</f>
        <v>0</v>
      </c>
      <c r="DS690">
        <f>Drivers!DS399</f>
        <v>0</v>
      </c>
      <c r="DT690">
        <f>Drivers!DT399</f>
        <v>0</v>
      </c>
      <c r="DU690">
        <f>Drivers!DU399</f>
        <v>0</v>
      </c>
      <c r="DV690">
        <f>Drivers!DV399</f>
        <v>0</v>
      </c>
      <c r="DW690">
        <f>Drivers!DW399</f>
        <v>0</v>
      </c>
      <c r="DX690">
        <f>Drivers!DX399</f>
        <v>0</v>
      </c>
      <c r="DY690">
        <f>Drivers!DY399</f>
        <v>0</v>
      </c>
      <c r="DZ690">
        <f>Drivers!DZ399</f>
        <v>0</v>
      </c>
      <c r="EA690">
        <f>Drivers!EA399</f>
        <v>0</v>
      </c>
      <c r="EB690">
        <f>Drivers!EB399</f>
        <v>0</v>
      </c>
      <c r="EC690">
        <f>Drivers!EC399</f>
        <v>0</v>
      </c>
      <c r="ED690">
        <f>Drivers!ED399</f>
        <v>0.15705146391178126</v>
      </c>
      <c r="EE690">
        <f>Drivers!EE399</f>
        <v>0.15205146391178126</v>
      </c>
      <c r="EF690">
        <f>Drivers!EF399</f>
        <v>0.14705146391178125</v>
      </c>
      <c r="EG690">
        <f>Drivers!EG399</f>
        <v>0.14205146391178125</v>
      </c>
      <c r="EH690">
        <f>Drivers!EH399</f>
        <v>0.14105146391178125</v>
      </c>
      <c r="EI690">
        <f>Drivers!EI399</f>
        <v>0.14005146391178125</v>
      </c>
      <c r="EJ690">
        <f>Drivers!EJ399</f>
        <v>0.13905146391178125</v>
      </c>
    </row>
    <row r="691" spans="1:140" hidden="1" outlineLevel="1">
      <c r="A691">
        <f>Drivers!A400</f>
        <v>0</v>
      </c>
      <c r="B691">
        <f>Drivers!B400</f>
        <v>0</v>
      </c>
      <c r="C691">
        <f>Drivers!C400</f>
        <v>0</v>
      </c>
      <c r="D691">
        <f>Drivers!D400</f>
        <v>0</v>
      </c>
      <c r="E691">
        <f>Drivers!E400</f>
        <v>0</v>
      </c>
      <c r="F691">
        <f>Drivers!F400</f>
        <v>0</v>
      </c>
      <c r="G691">
        <f>Drivers!G400</f>
        <v>0</v>
      </c>
      <c r="H691">
        <f>Drivers!H400</f>
        <v>0</v>
      </c>
      <c r="I691" t="str">
        <f>Drivers!I400</f>
        <v>Bull</v>
      </c>
      <c r="J691">
        <f>Drivers!J400</f>
        <v>0</v>
      </c>
      <c r="K691">
        <f>Drivers!K400</f>
        <v>0</v>
      </c>
      <c r="L691">
        <f>Drivers!L400</f>
        <v>0</v>
      </c>
      <c r="M691">
        <f>Drivers!M400</f>
        <v>0</v>
      </c>
      <c r="N691">
        <f>Drivers!N400</f>
        <v>0</v>
      </c>
      <c r="O691">
        <f>Drivers!O400</f>
        <v>0</v>
      </c>
      <c r="P691">
        <f>Drivers!P400</f>
        <v>0</v>
      </c>
      <c r="Q691">
        <f>Drivers!Q400</f>
        <v>0</v>
      </c>
      <c r="R691">
        <f>Drivers!R400</f>
        <v>0</v>
      </c>
      <c r="S691">
        <f>Drivers!S400</f>
        <v>0</v>
      </c>
      <c r="T691">
        <f>Drivers!T400</f>
        <v>0</v>
      </c>
      <c r="U691">
        <f>Drivers!U400</f>
        <v>0</v>
      </c>
      <c r="V691">
        <f>Drivers!V400</f>
        <v>0</v>
      </c>
      <c r="W691">
        <f>Drivers!W400</f>
        <v>0</v>
      </c>
      <c r="X691">
        <f>Drivers!X400</f>
        <v>0</v>
      </c>
      <c r="Y691">
        <f>Drivers!Y400</f>
        <v>0</v>
      </c>
      <c r="Z691">
        <f>Drivers!Z400</f>
        <v>0</v>
      </c>
      <c r="AA691">
        <f>Drivers!AA400</f>
        <v>0</v>
      </c>
      <c r="AB691">
        <f>Drivers!AB400</f>
        <v>0</v>
      </c>
      <c r="AC691">
        <f>Drivers!AC400</f>
        <v>0</v>
      </c>
      <c r="AD691">
        <f>Drivers!AD400</f>
        <v>0</v>
      </c>
      <c r="AE691">
        <f>Drivers!AE400</f>
        <v>0</v>
      </c>
      <c r="AF691">
        <f>Drivers!AF400</f>
        <v>0</v>
      </c>
      <c r="AG691">
        <f>Drivers!AG400</f>
        <v>0</v>
      </c>
      <c r="AH691">
        <f>Drivers!AH400</f>
        <v>0</v>
      </c>
      <c r="AI691">
        <f>Drivers!AI400</f>
        <v>0</v>
      </c>
      <c r="AJ691">
        <f>Drivers!AJ400</f>
        <v>0</v>
      </c>
      <c r="AK691">
        <f>Drivers!AK400</f>
        <v>0</v>
      </c>
      <c r="AL691">
        <f>Drivers!AL400</f>
        <v>0</v>
      </c>
      <c r="AM691">
        <f>Drivers!AM400</f>
        <v>0</v>
      </c>
      <c r="AN691">
        <f>Drivers!AN400</f>
        <v>0</v>
      </c>
      <c r="AO691">
        <f>Drivers!AO400</f>
        <v>0</v>
      </c>
      <c r="AP691">
        <f>Drivers!AP400</f>
        <v>0</v>
      </c>
      <c r="AQ691">
        <f>Drivers!AQ400</f>
        <v>0</v>
      </c>
      <c r="AR691">
        <f>Drivers!AR400</f>
        <v>0</v>
      </c>
      <c r="AS691">
        <f>Drivers!AS400</f>
        <v>0</v>
      </c>
      <c r="AT691">
        <f>Drivers!AT400</f>
        <v>0</v>
      </c>
      <c r="AU691">
        <f>Drivers!AU400</f>
        <v>0</v>
      </c>
      <c r="AV691">
        <f>Drivers!AV400</f>
        <v>0</v>
      </c>
      <c r="AW691">
        <f>Drivers!AW400</f>
        <v>0</v>
      </c>
      <c r="AX691">
        <f>Drivers!AX400</f>
        <v>0</v>
      </c>
      <c r="AY691">
        <f>Drivers!AY400</f>
        <v>0</v>
      </c>
      <c r="AZ691">
        <f>Drivers!AZ400</f>
        <v>0</v>
      </c>
      <c r="BA691">
        <f>Drivers!BA400</f>
        <v>0</v>
      </c>
      <c r="BB691">
        <f>Drivers!BB400</f>
        <v>0</v>
      </c>
      <c r="BC691">
        <f>Drivers!BC400</f>
        <v>0</v>
      </c>
      <c r="BD691">
        <f>Drivers!BD400</f>
        <v>0</v>
      </c>
      <c r="BE691">
        <f>Drivers!BE400</f>
        <v>0</v>
      </c>
      <c r="BF691">
        <f>Drivers!BF400</f>
        <v>0</v>
      </c>
      <c r="BG691">
        <f>Drivers!BG400</f>
        <v>0</v>
      </c>
      <c r="BH691">
        <f>Drivers!BH400</f>
        <v>0</v>
      </c>
      <c r="BI691">
        <f>Drivers!BI400</f>
        <v>0</v>
      </c>
      <c r="BJ691">
        <f>Drivers!BJ400</f>
        <v>0</v>
      </c>
      <c r="BK691">
        <f>Drivers!BK400</f>
        <v>0</v>
      </c>
      <c r="BL691">
        <f>Drivers!BL400</f>
        <v>0</v>
      </c>
      <c r="BM691">
        <f>Drivers!BM400</f>
        <v>0</v>
      </c>
      <c r="BN691">
        <f>Drivers!BN400</f>
        <v>0</v>
      </c>
      <c r="BO691">
        <f>Drivers!BO400</f>
        <v>0</v>
      </c>
      <c r="BP691">
        <f>Drivers!BP400</f>
        <v>0</v>
      </c>
      <c r="BQ691">
        <f>Drivers!BQ400</f>
        <v>0</v>
      </c>
      <c r="BR691">
        <f>Drivers!BR400</f>
        <v>0</v>
      </c>
      <c r="BS691">
        <f>Drivers!BS400</f>
        <v>0</v>
      </c>
      <c r="BT691">
        <f>Drivers!BT400</f>
        <v>0</v>
      </c>
      <c r="BU691">
        <f>Drivers!BU400</f>
        <v>0</v>
      </c>
      <c r="BV691">
        <f>Drivers!BV400</f>
        <v>0</v>
      </c>
      <c r="BW691">
        <f>Drivers!BW400</f>
        <v>0</v>
      </c>
      <c r="BX691">
        <f>Drivers!BX400</f>
        <v>0</v>
      </c>
      <c r="BY691">
        <f>Drivers!BY400</f>
        <v>0</v>
      </c>
      <c r="BZ691">
        <f>Drivers!BZ400</f>
        <v>0</v>
      </c>
      <c r="CA691">
        <f>Drivers!CA400</f>
        <v>0</v>
      </c>
      <c r="CB691">
        <f>Drivers!CB400</f>
        <v>0</v>
      </c>
      <c r="CC691">
        <f>Drivers!CC400</f>
        <v>0</v>
      </c>
      <c r="CD691">
        <f>Drivers!CD400</f>
        <v>0.15</v>
      </c>
      <c r="CE691">
        <f>Drivers!CE400</f>
        <v>0.153</v>
      </c>
      <c r="CF691">
        <f>Drivers!CF400</f>
        <v>0.15</v>
      </c>
      <c r="CG691">
        <f>Drivers!CG400</f>
        <v>0.155</v>
      </c>
      <c r="CH691">
        <f>Drivers!CH400</f>
        <v>0</v>
      </c>
      <c r="CI691">
        <f>Drivers!CI400</f>
        <v>0</v>
      </c>
      <c r="CJ691">
        <f>Drivers!CJ400</f>
        <v>0</v>
      </c>
      <c r="CK691">
        <f>Drivers!CK400</f>
        <v>0</v>
      </c>
      <c r="CL691">
        <f>Drivers!CL400</f>
        <v>0</v>
      </c>
      <c r="CM691">
        <f>Drivers!CM400</f>
        <v>0</v>
      </c>
      <c r="CN691">
        <f>Drivers!CN400</f>
        <v>0</v>
      </c>
      <c r="CO691">
        <f>Drivers!CO400</f>
        <v>0</v>
      </c>
      <c r="CP691">
        <f>Drivers!CP400</f>
        <v>0</v>
      </c>
      <c r="CQ691">
        <f>Drivers!CQ400</f>
        <v>0</v>
      </c>
      <c r="CR691">
        <f>Drivers!CR400</f>
        <v>0</v>
      </c>
      <c r="CS691">
        <f>Drivers!CS400</f>
        <v>0</v>
      </c>
      <c r="CT691">
        <f>Drivers!CT400</f>
        <v>0</v>
      </c>
      <c r="CU691">
        <f>Drivers!CU400</f>
        <v>0</v>
      </c>
      <c r="CV691">
        <f>Drivers!CV400</f>
        <v>0</v>
      </c>
      <c r="CW691">
        <f>Drivers!CW400</f>
        <v>0</v>
      </c>
      <c r="CX691">
        <f>Drivers!CX400</f>
        <v>0</v>
      </c>
      <c r="CY691">
        <f>Drivers!CY400</f>
        <v>0</v>
      </c>
      <c r="CZ691">
        <f>Drivers!CZ400</f>
        <v>0</v>
      </c>
      <c r="DA691">
        <f>Drivers!DA400</f>
        <v>0</v>
      </c>
      <c r="DB691">
        <f>Drivers!DB400</f>
        <v>0</v>
      </c>
      <c r="DC691">
        <f>Drivers!DC400</f>
        <v>0</v>
      </c>
      <c r="DD691">
        <f>Drivers!DD400</f>
        <v>0</v>
      </c>
      <c r="DE691">
        <f>Drivers!DE400</f>
        <v>0</v>
      </c>
      <c r="DF691">
        <f>Drivers!DF400</f>
        <v>0</v>
      </c>
      <c r="DG691">
        <f>Drivers!DG400</f>
        <v>0</v>
      </c>
      <c r="DH691">
        <f>Drivers!DH400</f>
        <v>0</v>
      </c>
      <c r="DI691">
        <f>Drivers!DI400</f>
        <v>0</v>
      </c>
      <c r="DJ691">
        <f>Drivers!DJ400</f>
        <v>0</v>
      </c>
      <c r="DK691">
        <f>Drivers!DK400</f>
        <v>0</v>
      </c>
      <c r="DL691">
        <f>Drivers!DL400</f>
        <v>0</v>
      </c>
      <c r="DM691">
        <f>Drivers!DM400</f>
        <v>0</v>
      </c>
      <c r="DN691">
        <f>Drivers!DN400</f>
        <v>0</v>
      </c>
      <c r="DO691">
        <f>Drivers!DO400</f>
        <v>0</v>
      </c>
      <c r="DP691">
        <f>Drivers!DP400</f>
        <v>0</v>
      </c>
      <c r="DQ691">
        <f>Drivers!DQ400</f>
        <v>0</v>
      </c>
      <c r="DR691">
        <f>Drivers!DR400</f>
        <v>0</v>
      </c>
      <c r="DS691">
        <f>Drivers!DS400</f>
        <v>0</v>
      </c>
      <c r="DT691">
        <f>Drivers!DT400</f>
        <v>0</v>
      </c>
      <c r="DU691">
        <f>Drivers!DU400</f>
        <v>0</v>
      </c>
      <c r="DV691">
        <f>Drivers!DV400</f>
        <v>0</v>
      </c>
      <c r="DW691">
        <f>Drivers!DW400</f>
        <v>0</v>
      </c>
      <c r="DX691">
        <f>Drivers!DX400</f>
        <v>0</v>
      </c>
      <c r="DY691">
        <f>Drivers!DY400</f>
        <v>0</v>
      </c>
      <c r="DZ691">
        <f>Drivers!DZ400</f>
        <v>0</v>
      </c>
      <c r="EA691">
        <f>Drivers!EA400</f>
        <v>0</v>
      </c>
      <c r="EB691">
        <f>Drivers!EB400</f>
        <v>0</v>
      </c>
      <c r="EC691">
        <f>Drivers!EC400</f>
        <v>0</v>
      </c>
      <c r="ED691">
        <f>Drivers!ED400</f>
        <v>0.16205146391178127</v>
      </c>
      <c r="EE691">
        <f>Drivers!EE400</f>
        <v>0.16205146391178127</v>
      </c>
      <c r="EF691">
        <f>Drivers!EF400</f>
        <v>0.15705146391178126</v>
      </c>
      <c r="EG691">
        <f>Drivers!EG400</f>
        <v>0.15205146391178126</v>
      </c>
      <c r="EH691">
        <f>Drivers!EH400</f>
        <v>0.15105146391178126</v>
      </c>
      <c r="EI691">
        <f>Drivers!EI400</f>
        <v>0.14005146391178125</v>
      </c>
      <c r="EJ691">
        <f>Drivers!EJ400</f>
        <v>0.13905146391178125</v>
      </c>
    </row>
    <row r="692" spans="1:140" hidden="1" outlineLevel="1">
      <c r="A692">
        <f>Drivers!A401</f>
        <v>0</v>
      </c>
      <c r="B692">
        <f>Drivers!B401</f>
        <v>0</v>
      </c>
      <c r="C692">
        <f>Drivers!C401</f>
        <v>0</v>
      </c>
      <c r="D692">
        <f>Drivers!D401</f>
        <v>0</v>
      </c>
      <c r="E692">
        <f>Drivers!E401</f>
        <v>0</v>
      </c>
      <c r="F692">
        <f>Drivers!F401</f>
        <v>0</v>
      </c>
      <c r="G692">
        <f>Drivers!G401</f>
        <v>0</v>
      </c>
      <c r="H692">
        <f>Drivers!H401</f>
        <v>0</v>
      </c>
      <c r="I692" t="str">
        <f>Drivers!I401</f>
        <v>Spread from Base Case</v>
      </c>
      <c r="J692">
        <f>Drivers!J401</f>
        <v>0</v>
      </c>
      <c r="K692">
        <f>Drivers!K401</f>
        <v>0</v>
      </c>
      <c r="L692">
        <f>Drivers!L401</f>
        <v>0</v>
      </c>
      <c r="M692">
        <f>Drivers!M401</f>
        <v>0</v>
      </c>
      <c r="N692">
        <f>Drivers!N401</f>
        <v>0</v>
      </c>
      <c r="O692">
        <f>Drivers!O401</f>
        <v>0</v>
      </c>
      <c r="P692">
        <f>Drivers!P401</f>
        <v>0</v>
      </c>
      <c r="Q692">
        <f>Drivers!Q401</f>
        <v>0</v>
      </c>
      <c r="R692">
        <f>Drivers!R401</f>
        <v>0</v>
      </c>
      <c r="S692">
        <f>Drivers!S401</f>
        <v>0</v>
      </c>
      <c r="T692">
        <f>Drivers!T401</f>
        <v>0</v>
      </c>
      <c r="U692">
        <f>Drivers!U401</f>
        <v>0</v>
      </c>
      <c r="V692">
        <f>Drivers!V401</f>
        <v>0</v>
      </c>
      <c r="W692">
        <f>Drivers!W401</f>
        <v>0</v>
      </c>
      <c r="X692">
        <f>Drivers!X401</f>
        <v>0</v>
      </c>
      <c r="Y692">
        <f>Drivers!Y401</f>
        <v>0</v>
      </c>
      <c r="Z692">
        <f>Drivers!Z401</f>
        <v>0</v>
      </c>
      <c r="AA692">
        <f>Drivers!AA401</f>
        <v>0</v>
      </c>
      <c r="AB692">
        <f>Drivers!AB401</f>
        <v>0</v>
      </c>
      <c r="AC692">
        <f>Drivers!AC401</f>
        <v>0</v>
      </c>
      <c r="AD692">
        <f>Drivers!AD401</f>
        <v>0</v>
      </c>
      <c r="AE692">
        <f>Drivers!AE401</f>
        <v>0</v>
      </c>
      <c r="AF692">
        <f>Drivers!AF401</f>
        <v>0</v>
      </c>
      <c r="AG692">
        <f>Drivers!AG401</f>
        <v>0</v>
      </c>
      <c r="AH692">
        <f>Drivers!AH401</f>
        <v>0</v>
      </c>
      <c r="AI692">
        <f>Drivers!AI401</f>
        <v>0</v>
      </c>
      <c r="AJ692">
        <f>Drivers!AJ401</f>
        <v>0</v>
      </c>
      <c r="AK692">
        <f>Drivers!AK401</f>
        <v>0</v>
      </c>
      <c r="AL692">
        <f>Drivers!AL401</f>
        <v>0</v>
      </c>
      <c r="AM692">
        <f>Drivers!AM401</f>
        <v>0</v>
      </c>
      <c r="AN692">
        <f>Drivers!AN401</f>
        <v>0</v>
      </c>
      <c r="AO692">
        <f>Drivers!AO401</f>
        <v>0</v>
      </c>
      <c r="AP692">
        <f>Drivers!AP401</f>
        <v>0</v>
      </c>
      <c r="AQ692">
        <f>Drivers!AQ401</f>
        <v>0</v>
      </c>
      <c r="AR692">
        <f>Drivers!AR401</f>
        <v>0</v>
      </c>
      <c r="AS692">
        <f>Drivers!AS401</f>
        <v>0</v>
      </c>
      <c r="AT692">
        <f>Drivers!AT401</f>
        <v>0</v>
      </c>
      <c r="AU692">
        <f>Drivers!AU401</f>
        <v>0</v>
      </c>
      <c r="AV692">
        <f>Drivers!AV401</f>
        <v>0</v>
      </c>
      <c r="AW692">
        <f>Drivers!AW401</f>
        <v>0</v>
      </c>
      <c r="AX692">
        <f>Drivers!AX401</f>
        <v>0</v>
      </c>
      <c r="AY692">
        <f>Drivers!AY401</f>
        <v>0</v>
      </c>
      <c r="AZ692">
        <f>Drivers!AZ401</f>
        <v>0</v>
      </c>
      <c r="BA692">
        <f>Drivers!BA401</f>
        <v>0</v>
      </c>
      <c r="BB692">
        <f>Drivers!BB401</f>
        <v>0</v>
      </c>
      <c r="BC692">
        <f>Drivers!BC401</f>
        <v>0</v>
      </c>
      <c r="BD692">
        <f>Drivers!BD401</f>
        <v>0</v>
      </c>
      <c r="BE692">
        <f>Drivers!BE401</f>
        <v>0</v>
      </c>
      <c r="BF692">
        <f>Drivers!BF401</f>
        <v>0</v>
      </c>
      <c r="BG692">
        <f>Drivers!BG401</f>
        <v>0</v>
      </c>
      <c r="BH692">
        <f>Drivers!BH401</f>
        <v>0</v>
      </c>
      <c r="BI692">
        <f>Drivers!BI401</f>
        <v>0</v>
      </c>
      <c r="BJ692">
        <f>Drivers!BJ401</f>
        <v>0</v>
      </c>
      <c r="BK692">
        <f>Drivers!BK401</f>
        <v>0</v>
      </c>
      <c r="BL692">
        <f>Drivers!BL401</f>
        <v>0</v>
      </c>
      <c r="BM692">
        <f>Drivers!BM401</f>
        <v>0</v>
      </c>
      <c r="BN692">
        <f>Drivers!BN401</f>
        <v>0</v>
      </c>
      <c r="BO692">
        <f>Drivers!BO401</f>
        <v>0</v>
      </c>
      <c r="BP692">
        <f>Drivers!BP401</f>
        <v>0</v>
      </c>
      <c r="BQ692">
        <f>Drivers!BQ401</f>
        <v>0</v>
      </c>
      <c r="BR692">
        <f>Drivers!BR401</f>
        <v>0</v>
      </c>
      <c r="BS692">
        <f>Drivers!BS401</f>
        <v>0</v>
      </c>
      <c r="BT692">
        <f>Drivers!BT401</f>
        <v>0</v>
      </c>
      <c r="BU692">
        <f>Drivers!BU401</f>
        <v>0</v>
      </c>
      <c r="BV692">
        <f>Drivers!BV401</f>
        <v>0</v>
      </c>
      <c r="BW692">
        <f>Drivers!BW401</f>
        <v>0</v>
      </c>
      <c r="BX692">
        <f>Drivers!BX401</f>
        <v>0</v>
      </c>
      <c r="BY692">
        <f>Drivers!BY401</f>
        <v>0</v>
      </c>
      <c r="BZ692">
        <f>Drivers!BZ401</f>
        <v>0</v>
      </c>
      <c r="CA692">
        <f>Drivers!CA401</f>
        <v>0</v>
      </c>
      <c r="CB692">
        <f>Drivers!CB401</f>
        <v>0</v>
      </c>
      <c r="CC692">
        <f>Drivers!CC401</f>
        <v>0</v>
      </c>
      <c r="CD692">
        <f>Drivers!CD401</f>
        <v>-0.01</v>
      </c>
      <c r="CE692">
        <f>Drivers!CE401</f>
        <v>-0.01</v>
      </c>
      <c r="CF692">
        <f>Drivers!CF401</f>
        <v>-0.01</v>
      </c>
      <c r="CG692">
        <f>Drivers!CG401</f>
        <v>-0.01</v>
      </c>
      <c r="CH692">
        <f>Drivers!CH401</f>
        <v>0</v>
      </c>
      <c r="CI692">
        <f>Drivers!CI401</f>
        <v>0</v>
      </c>
      <c r="CJ692">
        <f>Drivers!CJ401</f>
        <v>0</v>
      </c>
      <c r="CK692">
        <f>Drivers!CK401</f>
        <v>0</v>
      </c>
      <c r="CL692">
        <f>Drivers!CL401</f>
        <v>0</v>
      </c>
      <c r="CM692">
        <f>Drivers!CM401</f>
        <v>0</v>
      </c>
      <c r="CN692">
        <f>Drivers!CN401</f>
        <v>0</v>
      </c>
      <c r="CO692">
        <f>Drivers!CO401</f>
        <v>0</v>
      </c>
      <c r="CP692">
        <f>Drivers!CP401</f>
        <v>0</v>
      </c>
      <c r="CQ692">
        <f>Drivers!CQ401</f>
        <v>0</v>
      </c>
      <c r="CR692">
        <f>Drivers!CR401</f>
        <v>0</v>
      </c>
      <c r="CS692">
        <f>Drivers!CS401</f>
        <v>0</v>
      </c>
      <c r="CT692">
        <f>Drivers!CT401</f>
        <v>0</v>
      </c>
      <c r="CU692">
        <f>Drivers!CU401</f>
        <v>0</v>
      </c>
      <c r="CV692">
        <f>Drivers!CV401</f>
        <v>0</v>
      </c>
      <c r="CW692">
        <f>Drivers!CW401</f>
        <v>0</v>
      </c>
      <c r="CX692">
        <f>Drivers!CX401</f>
        <v>0</v>
      </c>
      <c r="CY692">
        <f>Drivers!CY401</f>
        <v>0</v>
      </c>
      <c r="CZ692">
        <f>Drivers!CZ401</f>
        <v>0</v>
      </c>
      <c r="DA692">
        <f>Drivers!DA401</f>
        <v>0</v>
      </c>
      <c r="DB692">
        <f>Drivers!DB401</f>
        <v>0</v>
      </c>
      <c r="DC692">
        <f>Drivers!DC401</f>
        <v>0</v>
      </c>
      <c r="DD692">
        <f>Drivers!DD401</f>
        <v>0</v>
      </c>
      <c r="DE692">
        <f>Drivers!DE401</f>
        <v>0</v>
      </c>
      <c r="DF692">
        <f>Drivers!DF401</f>
        <v>0</v>
      </c>
      <c r="DG692">
        <f>Drivers!DG401</f>
        <v>0</v>
      </c>
      <c r="DH692">
        <f>Drivers!DH401</f>
        <v>0</v>
      </c>
      <c r="DI692">
        <f>Drivers!DI401</f>
        <v>0</v>
      </c>
      <c r="DJ692">
        <f>Drivers!DJ401</f>
        <v>0</v>
      </c>
      <c r="DK692">
        <f>Drivers!DK401</f>
        <v>0</v>
      </c>
      <c r="DL692">
        <f>Drivers!DL401</f>
        <v>0</v>
      </c>
      <c r="DM692">
        <f>Drivers!DM401</f>
        <v>0</v>
      </c>
      <c r="DN692">
        <f>Drivers!DN401</f>
        <v>0</v>
      </c>
      <c r="DO692">
        <f>Drivers!DO401</f>
        <v>0</v>
      </c>
      <c r="DP692">
        <f>Drivers!DP401</f>
        <v>0</v>
      </c>
      <c r="DQ692">
        <f>Drivers!DQ401</f>
        <v>0</v>
      </c>
      <c r="DR692">
        <f>Drivers!DR401</f>
        <v>0</v>
      </c>
      <c r="DS692">
        <f>Drivers!DS401</f>
        <v>0</v>
      </c>
      <c r="DT692">
        <f>Drivers!DT401</f>
        <v>0</v>
      </c>
      <c r="DU692">
        <f>Drivers!DU401</f>
        <v>0</v>
      </c>
      <c r="DV692">
        <f>Drivers!DV401</f>
        <v>0</v>
      </c>
      <c r="DW692">
        <f>Drivers!DW401</f>
        <v>0</v>
      </c>
      <c r="DX692">
        <f>Drivers!DX401</f>
        <v>0</v>
      </c>
      <c r="DY692">
        <f>Drivers!DY401</f>
        <v>0</v>
      </c>
      <c r="DZ692">
        <f>Drivers!DZ401</f>
        <v>0</v>
      </c>
      <c r="EA692">
        <f>Drivers!EA401</f>
        <v>0</v>
      </c>
      <c r="EB692">
        <f>Drivers!EB401</f>
        <v>0</v>
      </c>
      <c r="EC692">
        <f>Drivers!EC401</f>
        <v>0</v>
      </c>
      <c r="ED692">
        <f>Drivers!ED401</f>
        <v>5.0000000000000001E-3</v>
      </c>
      <c r="EE692">
        <f>Drivers!EE401</f>
        <v>0.01</v>
      </c>
      <c r="EF692">
        <f>Drivers!EF401</f>
        <v>0.01</v>
      </c>
      <c r="EG692">
        <f>Drivers!EG401</f>
        <v>0.01</v>
      </c>
      <c r="EH692">
        <f>Drivers!EH401</f>
        <v>0.01</v>
      </c>
      <c r="EI692">
        <f>Drivers!EI401</f>
        <v>0</v>
      </c>
      <c r="EJ692">
        <f>Drivers!EJ401</f>
        <v>0</v>
      </c>
    </row>
    <row r="693" spans="1:140" hidden="1" outlineLevel="1">
      <c r="A693">
        <f>Drivers!A402</f>
        <v>0</v>
      </c>
      <c r="B693">
        <f>Drivers!B402</f>
        <v>0</v>
      </c>
      <c r="C693">
        <f>Drivers!C402</f>
        <v>0</v>
      </c>
      <c r="D693">
        <f>Drivers!D402</f>
        <v>0</v>
      </c>
      <c r="E693">
        <f>Drivers!E402</f>
        <v>0</v>
      </c>
      <c r="F693">
        <f>Drivers!F402</f>
        <v>0</v>
      </c>
      <c r="G693">
        <f>Drivers!G402</f>
        <v>0</v>
      </c>
      <c r="H693">
        <f>Drivers!H402</f>
        <v>0</v>
      </c>
      <c r="I693" t="str">
        <f>Drivers!I402</f>
        <v>Bear</v>
      </c>
      <c r="J693">
        <f>Drivers!J402</f>
        <v>0</v>
      </c>
      <c r="K693">
        <f>Drivers!K402</f>
        <v>0</v>
      </c>
      <c r="L693">
        <f>Drivers!L402</f>
        <v>0</v>
      </c>
      <c r="M693">
        <f>Drivers!M402</f>
        <v>0</v>
      </c>
      <c r="N693">
        <f>Drivers!N402</f>
        <v>0</v>
      </c>
      <c r="O693">
        <f>Drivers!O402</f>
        <v>0</v>
      </c>
      <c r="P693">
        <f>Drivers!P402</f>
        <v>0</v>
      </c>
      <c r="Q693">
        <f>Drivers!Q402</f>
        <v>0</v>
      </c>
      <c r="R693">
        <f>Drivers!R402</f>
        <v>0</v>
      </c>
      <c r="S693">
        <f>Drivers!S402</f>
        <v>0</v>
      </c>
      <c r="T693">
        <f>Drivers!T402</f>
        <v>0</v>
      </c>
      <c r="U693">
        <f>Drivers!U402</f>
        <v>0</v>
      </c>
      <c r="V693">
        <f>Drivers!V402</f>
        <v>0</v>
      </c>
      <c r="W693">
        <f>Drivers!W402</f>
        <v>0</v>
      </c>
      <c r="X693">
        <f>Drivers!X402</f>
        <v>0</v>
      </c>
      <c r="Y693">
        <f>Drivers!Y402</f>
        <v>0</v>
      </c>
      <c r="Z693">
        <f>Drivers!Z402</f>
        <v>0</v>
      </c>
      <c r="AA693">
        <f>Drivers!AA402</f>
        <v>0</v>
      </c>
      <c r="AB693">
        <f>Drivers!AB402</f>
        <v>0</v>
      </c>
      <c r="AC693">
        <f>Drivers!AC402</f>
        <v>0</v>
      </c>
      <c r="AD693">
        <f>Drivers!AD402</f>
        <v>0</v>
      </c>
      <c r="AE693">
        <f>Drivers!AE402</f>
        <v>0</v>
      </c>
      <c r="AF693">
        <f>Drivers!AF402</f>
        <v>0</v>
      </c>
      <c r="AG693">
        <f>Drivers!AG402</f>
        <v>0</v>
      </c>
      <c r="AH693">
        <f>Drivers!AH402</f>
        <v>0</v>
      </c>
      <c r="AI693">
        <f>Drivers!AI402</f>
        <v>0</v>
      </c>
      <c r="AJ693">
        <f>Drivers!AJ402</f>
        <v>0</v>
      </c>
      <c r="AK693">
        <f>Drivers!AK402</f>
        <v>0</v>
      </c>
      <c r="AL693">
        <f>Drivers!AL402</f>
        <v>0</v>
      </c>
      <c r="AM693">
        <f>Drivers!AM402</f>
        <v>0</v>
      </c>
      <c r="AN693">
        <f>Drivers!AN402</f>
        <v>0</v>
      </c>
      <c r="AO693">
        <f>Drivers!AO402</f>
        <v>0</v>
      </c>
      <c r="AP693">
        <f>Drivers!AP402</f>
        <v>0</v>
      </c>
      <c r="AQ693">
        <f>Drivers!AQ402</f>
        <v>0</v>
      </c>
      <c r="AR693">
        <f>Drivers!AR402</f>
        <v>0</v>
      </c>
      <c r="AS693">
        <f>Drivers!AS402</f>
        <v>0</v>
      </c>
      <c r="AT693">
        <f>Drivers!AT402</f>
        <v>0</v>
      </c>
      <c r="AU693">
        <f>Drivers!AU402</f>
        <v>0</v>
      </c>
      <c r="AV693">
        <f>Drivers!AV402</f>
        <v>0</v>
      </c>
      <c r="AW693">
        <f>Drivers!AW402</f>
        <v>0</v>
      </c>
      <c r="AX693">
        <f>Drivers!AX402</f>
        <v>0</v>
      </c>
      <c r="AY693">
        <f>Drivers!AY402</f>
        <v>0</v>
      </c>
      <c r="AZ693">
        <f>Drivers!AZ402</f>
        <v>0</v>
      </c>
      <c r="BA693">
        <f>Drivers!BA402</f>
        <v>0</v>
      </c>
      <c r="BB693">
        <f>Drivers!BB402</f>
        <v>0</v>
      </c>
      <c r="BC693">
        <f>Drivers!BC402</f>
        <v>0</v>
      </c>
      <c r="BD693">
        <f>Drivers!BD402</f>
        <v>0</v>
      </c>
      <c r="BE693">
        <f>Drivers!BE402</f>
        <v>0</v>
      </c>
      <c r="BF693">
        <f>Drivers!BF402</f>
        <v>0</v>
      </c>
      <c r="BG693">
        <f>Drivers!BG402</f>
        <v>0</v>
      </c>
      <c r="BH693">
        <f>Drivers!BH402</f>
        <v>0</v>
      </c>
      <c r="BI693">
        <f>Drivers!BI402</f>
        <v>0</v>
      </c>
      <c r="BJ693">
        <f>Drivers!BJ402</f>
        <v>0</v>
      </c>
      <c r="BK693">
        <f>Drivers!BK402</f>
        <v>0</v>
      </c>
      <c r="BL693">
        <f>Drivers!BL402</f>
        <v>0</v>
      </c>
      <c r="BM693">
        <f>Drivers!BM402</f>
        <v>0</v>
      </c>
      <c r="BN693">
        <f>Drivers!BN402</f>
        <v>0</v>
      </c>
      <c r="BO693">
        <f>Drivers!BO402</f>
        <v>0</v>
      </c>
      <c r="BP693">
        <f>Drivers!BP402</f>
        <v>0</v>
      </c>
      <c r="BQ693">
        <f>Drivers!BQ402</f>
        <v>0</v>
      </c>
      <c r="BR693">
        <f>Drivers!BR402</f>
        <v>0</v>
      </c>
      <c r="BS693">
        <f>Drivers!BS402</f>
        <v>0</v>
      </c>
      <c r="BT693">
        <f>Drivers!BT402</f>
        <v>0</v>
      </c>
      <c r="BU693">
        <f>Drivers!BU402</f>
        <v>0</v>
      </c>
      <c r="BV693">
        <f>Drivers!BV402</f>
        <v>0</v>
      </c>
      <c r="BW693">
        <f>Drivers!BW402</f>
        <v>0</v>
      </c>
      <c r="BX693">
        <f>Drivers!BX402</f>
        <v>0</v>
      </c>
      <c r="BY693">
        <f>Drivers!BY402</f>
        <v>0</v>
      </c>
      <c r="BZ693">
        <f>Drivers!BZ402</f>
        <v>0</v>
      </c>
      <c r="CA693">
        <f>Drivers!CA402</f>
        <v>0</v>
      </c>
      <c r="CB693">
        <f>Drivers!CB402</f>
        <v>0</v>
      </c>
      <c r="CC693">
        <f>Drivers!CC402</f>
        <v>0</v>
      </c>
      <c r="CD693">
        <f>Drivers!CD402</f>
        <v>0.17</v>
      </c>
      <c r="CE693">
        <f>Drivers!CE402</f>
        <v>0.17300000000000001</v>
      </c>
      <c r="CF693">
        <f>Drivers!CF402</f>
        <v>0.17</v>
      </c>
      <c r="CG693">
        <f>Drivers!CG402</f>
        <v>0.17500000000000002</v>
      </c>
      <c r="CH693">
        <f>Drivers!CH402</f>
        <v>0</v>
      </c>
      <c r="CI693">
        <f>Drivers!CI402</f>
        <v>0</v>
      </c>
      <c r="CJ693">
        <f>Drivers!CJ402</f>
        <v>0</v>
      </c>
      <c r="CK693">
        <f>Drivers!CK402</f>
        <v>0</v>
      </c>
      <c r="CL693">
        <f>Drivers!CL402</f>
        <v>0</v>
      </c>
      <c r="CM693">
        <f>Drivers!CM402</f>
        <v>0</v>
      </c>
      <c r="CN693">
        <f>Drivers!CN402</f>
        <v>0</v>
      </c>
      <c r="CO693">
        <f>Drivers!CO402</f>
        <v>0</v>
      </c>
      <c r="CP693">
        <f>Drivers!CP402</f>
        <v>0</v>
      </c>
      <c r="CQ693">
        <f>Drivers!CQ402</f>
        <v>0</v>
      </c>
      <c r="CR693">
        <f>Drivers!CR402</f>
        <v>0</v>
      </c>
      <c r="CS693">
        <f>Drivers!CS402</f>
        <v>0</v>
      </c>
      <c r="CT693">
        <f>Drivers!CT402</f>
        <v>0</v>
      </c>
      <c r="CU693">
        <f>Drivers!CU402</f>
        <v>0</v>
      </c>
      <c r="CV693">
        <f>Drivers!CV402</f>
        <v>0</v>
      </c>
      <c r="CW693">
        <f>Drivers!CW402</f>
        <v>0</v>
      </c>
      <c r="CX693">
        <f>Drivers!CX402</f>
        <v>0</v>
      </c>
      <c r="CY693">
        <f>Drivers!CY402</f>
        <v>0</v>
      </c>
      <c r="CZ693">
        <f>Drivers!CZ402</f>
        <v>0</v>
      </c>
      <c r="DA693">
        <f>Drivers!DA402</f>
        <v>0</v>
      </c>
      <c r="DB693">
        <f>Drivers!DB402</f>
        <v>0</v>
      </c>
      <c r="DC693">
        <f>Drivers!DC402</f>
        <v>0</v>
      </c>
      <c r="DD693">
        <f>Drivers!DD402</f>
        <v>0</v>
      </c>
      <c r="DE693">
        <f>Drivers!DE402</f>
        <v>0</v>
      </c>
      <c r="DF693">
        <f>Drivers!DF402</f>
        <v>0</v>
      </c>
      <c r="DG693">
        <f>Drivers!DG402</f>
        <v>0</v>
      </c>
      <c r="DH693">
        <f>Drivers!DH402</f>
        <v>0</v>
      </c>
      <c r="DI693">
        <f>Drivers!DI402</f>
        <v>0</v>
      </c>
      <c r="DJ693">
        <f>Drivers!DJ402</f>
        <v>0</v>
      </c>
      <c r="DK693">
        <f>Drivers!DK402</f>
        <v>0</v>
      </c>
      <c r="DL693">
        <f>Drivers!DL402</f>
        <v>0</v>
      </c>
      <c r="DM693">
        <f>Drivers!DM402</f>
        <v>0</v>
      </c>
      <c r="DN693">
        <f>Drivers!DN402</f>
        <v>0</v>
      </c>
      <c r="DO693">
        <f>Drivers!DO402</f>
        <v>0</v>
      </c>
      <c r="DP693">
        <f>Drivers!DP402</f>
        <v>0</v>
      </c>
      <c r="DQ693">
        <f>Drivers!DQ402</f>
        <v>0</v>
      </c>
      <c r="DR693">
        <f>Drivers!DR402</f>
        <v>0</v>
      </c>
      <c r="DS693">
        <f>Drivers!DS402</f>
        <v>0</v>
      </c>
      <c r="DT693">
        <f>Drivers!DT402</f>
        <v>0</v>
      </c>
      <c r="DU693">
        <f>Drivers!DU402</f>
        <v>0</v>
      </c>
      <c r="DV693">
        <f>Drivers!DV402</f>
        <v>0</v>
      </c>
      <c r="DW693">
        <f>Drivers!DW402</f>
        <v>0</v>
      </c>
      <c r="DX693">
        <f>Drivers!DX402</f>
        <v>0</v>
      </c>
      <c r="DY693">
        <f>Drivers!DY402</f>
        <v>0</v>
      </c>
      <c r="DZ693">
        <f>Drivers!DZ402</f>
        <v>0</v>
      </c>
      <c r="EA693">
        <f>Drivers!EA402</f>
        <v>0</v>
      </c>
      <c r="EB693">
        <f>Drivers!EB402</f>
        <v>0</v>
      </c>
      <c r="EC693">
        <f>Drivers!EC402</f>
        <v>0</v>
      </c>
      <c r="ED693">
        <f>Drivers!ED402</f>
        <v>0.15205146391178126</v>
      </c>
      <c r="EE693">
        <f>Drivers!EE402</f>
        <v>0.14705146391178125</v>
      </c>
      <c r="EF693">
        <f>Drivers!EF402</f>
        <v>0.14205146391178125</v>
      </c>
      <c r="EG693">
        <f>Drivers!EG402</f>
        <v>0.13705146391178125</v>
      </c>
      <c r="EH693">
        <f>Drivers!EH402</f>
        <v>0.13605146391178125</v>
      </c>
      <c r="EI693">
        <f>Drivers!EI402</f>
        <v>0.13505146391178124</v>
      </c>
      <c r="EJ693">
        <f>Drivers!EJ402</f>
        <v>0.13405146391178124</v>
      </c>
    </row>
    <row r="694" spans="1:140" hidden="1" outlineLevel="1">
      <c r="A694">
        <f>Drivers!A403</f>
        <v>0</v>
      </c>
      <c r="B694">
        <f>Drivers!B403</f>
        <v>0</v>
      </c>
      <c r="C694">
        <f>Drivers!C403</f>
        <v>0</v>
      </c>
      <c r="D694">
        <f>Drivers!D403</f>
        <v>0</v>
      </c>
      <c r="E694">
        <f>Drivers!E403</f>
        <v>0</v>
      </c>
      <c r="F694">
        <f>Drivers!F403</f>
        <v>0</v>
      </c>
      <c r="G694">
        <f>Drivers!G403</f>
        <v>0</v>
      </c>
      <c r="H694">
        <f>Drivers!H403</f>
        <v>0</v>
      </c>
      <c r="I694" t="str">
        <f>Drivers!I403</f>
        <v>Spread from Base Case</v>
      </c>
      <c r="J694">
        <f>Drivers!J403</f>
        <v>0</v>
      </c>
      <c r="K694">
        <f>Drivers!K403</f>
        <v>0</v>
      </c>
      <c r="L694">
        <f>Drivers!L403</f>
        <v>0</v>
      </c>
      <c r="M694">
        <f>Drivers!M403</f>
        <v>0</v>
      </c>
      <c r="N694">
        <f>Drivers!N403</f>
        <v>0</v>
      </c>
      <c r="O694">
        <f>Drivers!O403</f>
        <v>0</v>
      </c>
      <c r="P694">
        <f>Drivers!P403</f>
        <v>0</v>
      </c>
      <c r="Q694">
        <f>Drivers!Q403</f>
        <v>0</v>
      </c>
      <c r="R694">
        <f>Drivers!R403</f>
        <v>0</v>
      </c>
      <c r="S694">
        <f>Drivers!S403</f>
        <v>0</v>
      </c>
      <c r="T694">
        <f>Drivers!T403</f>
        <v>0</v>
      </c>
      <c r="U694">
        <f>Drivers!U403</f>
        <v>0</v>
      </c>
      <c r="V694">
        <f>Drivers!V403</f>
        <v>0</v>
      </c>
      <c r="W694">
        <f>Drivers!W403</f>
        <v>0</v>
      </c>
      <c r="X694">
        <f>Drivers!X403</f>
        <v>0</v>
      </c>
      <c r="Y694">
        <f>Drivers!Y403</f>
        <v>0</v>
      </c>
      <c r="Z694">
        <f>Drivers!Z403</f>
        <v>0</v>
      </c>
      <c r="AA694">
        <f>Drivers!AA403</f>
        <v>0</v>
      </c>
      <c r="AB694">
        <f>Drivers!AB403</f>
        <v>0</v>
      </c>
      <c r="AC694">
        <f>Drivers!AC403</f>
        <v>0</v>
      </c>
      <c r="AD694">
        <f>Drivers!AD403</f>
        <v>0</v>
      </c>
      <c r="AE694">
        <f>Drivers!AE403</f>
        <v>0</v>
      </c>
      <c r="AF694">
        <f>Drivers!AF403</f>
        <v>0</v>
      </c>
      <c r="AG694">
        <f>Drivers!AG403</f>
        <v>0</v>
      </c>
      <c r="AH694">
        <f>Drivers!AH403</f>
        <v>0</v>
      </c>
      <c r="AI694">
        <f>Drivers!AI403</f>
        <v>0</v>
      </c>
      <c r="AJ694">
        <f>Drivers!AJ403</f>
        <v>0</v>
      </c>
      <c r="AK694">
        <f>Drivers!AK403</f>
        <v>0</v>
      </c>
      <c r="AL694">
        <f>Drivers!AL403</f>
        <v>0</v>
      </c>
      <c r="AM694">
        <f>Drivers!AM403</f>
        <v>0</v>
      </c>
      <c r="AN694">
        <f>Drivers!AN403</f>
        <v>0</v>
      </c>
      <c r="AO694">
        <f>Drivers!AO403</f>
        <v>0</v>
      </c>
      <c r="AP694">
        <f>Drivers!AP403</f>
        <v>0</v>
      </c>
      <c r="AQ694">
        <f>Drivers!AQ403</f>
        <v>0</v>
      </c>
      <c r="AR694">
        <f>Drivers!AR403</f>
        <v>0</v>
      </c>
      <c r="AS694">
        <f>Drivers!AS403</f>
        <v>0</v>
      </c>
      <c r="AT694">
        <f>Drivers!AT403</f>
        <v>0</v>
      </c>
      <c r="AU694">
        <f>Drivers!AU403</f>
        <v>0</v>
      </c>
      <c r="AV694">
        <f>Drivers!AV403</f>
        <v>0</v>
      </c>
      <c r="AW694">
        <f>Drivers!AW403</f>
        <v>0</v>
      </c>
      <c r="AX694">
        <f>Drivers!AX403</f>
        <v>0</v>
      </c>
      <c r="AY694">
        <f>Drivers!AY403</f>
        <v>0</v>
      </c>
      <c r="AZ694">
        <f>Drivers!AZ403</f>
        <v>0</v>
      </c>
      <c r="BA694">
        <f>Drivers!BA403</f>
        <v>0</v>
      </c>
      <c r="BB694">
        <f>Drivers!BB403</f>
        <v>0</v>
      </c>
      <c r="BC694">
        <f>Drivers!BC403</f>
        <v>0</v>
      </c>
      <c r="BD694">
        <f>Drivers!BD403</f>
        <v>0</v>
      </c>
      <c r="BE694">
        <f>Drivers!BE403</f>
        <v>0</v>
      </c>
      <c r="BF694">
        <f>Drivers!BF403</f>
        <v>0</v>
      </c>
      <c r="BG694">
        <f>Drivers!BG403</f>
        <v>0</v>
      </c>
      <c r="BH694">
        <f>Drivers!BH403</f>
        <v>0</v>
      </c>
      <c r="BI694">
        <f>Drivers!BI403</f>
        <v>0</v>
      </c>
      <c r="BJ694">
        <f>Drivers!BJ403</f>
        <v>0</v>
      </c>
      <c r="BK694">
        <f>Drivers!BK403</f>
        <v>0</v>
      </c>
      <c r="BL694">
        <f>Drivers!BL403</f>
        <v>0</v>
      </c>
      <c r="BM694">
        <f>Drivers!BM403</f>
        <v>0</v>
      </c>
      <c r="BN694">
        <f>Drivers!BN403</f>
        <v>0</v>
      </c>
      <c r="BO694">
        <f>Drivers!BO403</f>
        <v>0</v>
      </c>
      <c r="BP694">
        <f>Drivers!BP403</f>
        <v>0</v>
      </c>
      <c r="BQ694">
        <f>Drivers!BQ403</f>
        <v>0</v>
      </c>
      <c r="BR694">
        <f>Drivers!BR403</f>
        <v>0</v>
      </c>
      <c r="BS694">
        <f>Drivers!BS403</f>
        <v>0</v>
      </c>
      <c r="BT694">
        <f>Drivers!BT403</f>
        <v>0</v>
      </c>
      <c r="BU694">
        <f>Drivers!BU403</f>
        <v>0</v>
      </c>
      <c r="BV694">
        <f>Drivers!BV403</f>
        <v>0</v>
      </c>
      <c r="BW694">
        <f>Drivers!BW403</f>
        <v>0</v>
      </c>
      <c r="BX694">
        <f>Drivers!BX403</f>
        <v>0</v>
      </c>
      <c r="BY694">
        <f>Drivers!BY403</f>
        <v>0</v>
      </c>
      <c r="BZ694">
        <f>Drivers!BZ403</f>
        <v>0</v>
      </c>
      <c r="CA694">
        <f>Drivers!CA403</f>
        <v>0</v>
      </c>
      <c r="CB694">
        <f>Drivers!CB403</f>
        <v>0</v>
      </c>
      <c r="CC694">
        <f>Drivers!CC403</f>
        <v>0</v>
      </c>
      <c r="CD694">
        <f>Drivers!CD403</f>
        <v>0.01</v>
      </c>
      <c r="CE694">
        <f>Drivers!CE403</f>
        <v>0.01</v>
      </c>
      <c r="CF694">
        <f>Drivers!CF403</f>
        <v>0.01</v>
      </c>
      <c r="CG694">
        <f>Drivers!CG403</f>
        <v>0.01</v>
      </c>
      <c r="CH694">
        <f>Drivers!CH403</f>
        <v>0</v>
      </c>
      <c r="CI694">
        <f>Drivers!CI403</f>
        <v>0</v>
      </c>
      <c r="CJ694">
        <f>Drivers!CJ403</f>
        <v>0</v>
      </c>
      <c r="CK694">
        <f>Drivers!CK403</f>
        <v>0</v>
      </c>
      <c r="CL694">
        <f>Drivers!CL403</f>
        <v>0</v>
      </c>
      <c r="CM694">
        <f>Drivers!CM403</f>
        <v>0</v>
      </c>
      <c r="CN694">
        <f>Drivers!CN403</f>
        <v>0</v>
      </c>
      <c r="CO694">
        <f>Drivers!CO403</f>
        <v>0</v>
      </c>
      <c r="CP694">
        <f>Drivers!CP403</f>
        <v>0</v>
      </c>
      <c r="CQ694">
        <f>Drivers!CQ403</f>
        <v>0</v>
      </c>
      <c r="CR694">
        <f>Drivers!CR403</f>
        <v>0</v>
      </c>
      <c r="CS694">
        <f>Drivers!CS403</f>
        <v>0</v>
      </c>
      <c r="CT694">
        <f>Drivers!CT403</f>
        <v>0</v>
      </c>
      <c r="CU694">
        <f>Drivers!CU403</f>
        <v>0</v>
      </c>
      <c r="CV694">
        <f>Drivers!CV403</f>
        <v>0</v>
      </c>
      <c r="CW694">
        <f>Drivers!CW403</f>
        <v>0</v>
      </c>
      <c r="CX694">
        <f>Drivers!CX403</f>
        <v>0</v>
      </c>
      <c r="CY694">
        <f>Drivers!CY403</f>
        <v>0</v>
      </c>
      <c r="CZ694">
        <f>Drivers!CZ403</f>
        <v>0</v>
      </c>
      <c r="DA694">
        <f>Drivers!DA403</f>
        <v>0</v>
      </c>
      <c r="DB694">
        <f>Drivers!DB403</f>
        <v>0</v>
      </c>
      <c r="DC694">
        <f>Drivers!DC403</f>
        <v>0</v>
      </c>
      <c r="DD694">
        <f>Drivers!DD403</f>
        <v>0</v>
      </c>
      <c r="DE694">
        <f>Drivers!DE403</f>
        <v>0</v>
      </c>
      <c r="DF694">
        <f>Drivers!DF403</f>
        <v>0</v>
      </c>
      <c r="DG694">
        <f>Drivers!DG403</f>
        <v>0</v>
      </c>
      <c r="DH694">
        <f>Drivers!DH403</f>
        <v>0</v>
      </c>
      <c r="DI694">
        <f>Drivers!DI403</f>
        <v>0</v>
      </c>
      <c r="DJ694">
        <f>Drivers!DJ403</f>
        <v>0</v>
      </c>
      <c r="DK694">
        <f>Drivers!DK403</f>
        <v>0</v>
      </c>
      <c r="DL694">
        <f>Drivers!DL403</f>
        <v>0</v>
      </c>
      <c r="DM694">
        <f>Drivers!DM403</f>
        <v>0</v>
      </c>
      <c r="DN694">
        <f>Drivers!DN403</f>
        <v>0</v>
      </c>
      <c r="DO694">
        <f>Drivers!DO403</f>
        <v>0</v>
      </c>
      <c r="DP694">
        <f>Drivers!DP403</f>
        <v>0</v>
      </c>
      <c r="DQ694">
        <f>Drivers!DQ403</f>
        <v>0</v>
      </c>
      <c r="DR694">
        <f>Drivers!DR403</f>
        <v>0</v>
      </c>
      <c r="DS694">
        <f>Drivers!DS403</f>
        <v>0</v>
      </c>
      <c r="DT694">
        <f>Drivers!DT403</f>
        <v>0</v>
      </c>
      <c r="DU694">
        <f>Drivers!DU403</f>
        <v>0</v>
      </c>
      <c r="DV694">
        <f>Drivers!DV403</f>
        <v>0</v>
      </c>
      <c r="DW694">
        <f>Drivers!DW403</f>
        <v>0</v>
      </c>
      <c r="DX694">
        <f>Drivers!DX403</f>
        <v>0</v>
      </c>
      <c r="DY694">
        <f>Drivers!DY403</f>
        <v>0</v>
      </c>
      <c r="DZ694">
        <f>Drivers!DZ403</f>
        <v>0</v>
      </c>
      <c r="EA694">
        <f>Drivers!EA403</f>
        <v>0</v>
      </c>
      <c r="EB694">
        <f>Drivers!EB403</f>
        <v>0</v>
      </c>
      <c r="EC694">
        <f>Drivers!EC403</f>
        <v>0</v>
      </c>
      <c r="ED694">
        <f>Drivers!ED403</f>
        <v>-5.0000000000000001E-3</v>
      </c>
      <c r="EE694">
        <f>Drivers!EE403</f>
        <v>-5.0000000000000001E-3</v>
      </c>
      <c r="EF694">
        <f>Drivers!EF403</f>
        <v>-5.0000000000000001E-3</v>
      </c>
      <c r="EG694">
        <f>Drivers!EG403</f>
        <v>-5.0000000000000001E-3</v>
      </c>
      <c r="EH694">
        <f>Drivers!EH403</f>
        <v>-5.0000000000000001E-3</v>
      </c>
      <c r="EI694">
        <f>Drivers!EI403</f>
        <v>-5.0000000000000001E-3</v>
      </c>
      <c r="EJ694">
        <f>Drivers!EJ403</f>
        <v>-5.0000000000000001E-3</v>
      </c>
    </row>
    <row r="695" spans="1:140" hidden="1" outlineLevel="1">
      <c r="A695">
        <f>Drivers!A404</f>
        <v>0</v>
      </c>
      <c r="B695">
        <f>Drivers!B404</f>
        <v>0</v>
      </c>
      <c r="C695">
        <f>Drivers!C404</f>
        <v>0</v>
      </c>
      <c r="D695">
        <f>Drivers!D404</f>
        <v>0</v>
      </c>
      <c r="E695">
        <f>Drivers!E404</f>
        <v>0</v>
      </c>
      <c r="F695">
        <f>Drivers!F404</f>
        <v>0</v>
      </c>
      <c r="G695">
        <f>Drivers!G404</f>
        <v>0</v>
      </c>
      <c r="H695">
        <f>Drivers!H404</f>
        <v>0</v>
      </c>
      <c r="I695">
        <f>Drivers!I404</f>
        <v>0</v>
      </c>
      <c r="J695">
        <f>Drivers!J404</f>
        <v>0</v>
      </c>
      <c r="K695">
        <f>Drivers!K404</f>
        <v>0</v>
      </c>
      <c r="L695">
        <f>Drivers!L404</f>
        <v>0</v>
      </c>
      <c r="M695">
        <f>Drivers!M404</f>
        <v>0</v>
      </c>
      <c r="N695">
        <f>Drivers!N404</f>
        <v>0</v>
      </c>
      <c r="O695">
        <f>Drivers!O404</f>
        <v>0</v>
      </c>
      <c r="P695">
        <f>Drivers!P404</f>
        <v>0</v>
      </c>
      <c r="Q695">
        <f>Drivers!Q404</f>
        <v>0</v>
      </c>
      <c r="R695">
        <f>Drivers!R404</f>
        <v>0</v>
      </c>
      <c r="S695">
        <f>Drivers!S404</f>
        <v>0</v>
      </c>
      <c r="T695">
        <f>Drivers!T404</f>
        <v>0</v>
      </c>
      <c r="U695">
        <f>Drivers!U404</f>
        <v>0</v>
      </c>
      <c r="V695">
        <f>Drivers!V404</f>
        <v>0</v>
      </c>
      <c r="W695">
        <f>Drivers!W404</f>
        <v>0</v>
      </c>
      <c r="X695">
        <f>Drivers!X404</f>
        <v>0</v>
      </c>
      <c r="Y695">
        <f>Drivers!Y404</f>
        <v>0</v>
      </c>
      <c r="Z695">
        <f>Drivers!Z404</f>
        <v>0</v>
      </c>
      <c r="AA695">
        <f>Drivers!AA404</f>
        <v>0</v>
      </c>
      <c r="AB695">
        <f>Drivers!AB404</f>
        <v>0</v>
      </c>
      <c r="AC695">
        <f>Drivers!AC404</f>
        <v>0</v>
      </c>
      <c r="AD695">
        <f>Drivers!AD404</f>
        <v>0</v>
      </c>
      <c r="AE695">
        <f>Drivers!AE404</f>
        <v>0</v>
      </c>
      <c r="AF695">
        <f>Drivers!AF404</f>
        <v>0</v>
      </c>
      <c r="AG695">
        <f>Drivers!AG404</f>
        <v>0</v>
      </c>
      <c r="AH695">
        <f>Drivers!AH404</f>
        <v>0</v>
      </c>
      <c r="AI695">
        <f>Drivers!AI404</f>
        <v>0</v>
      </c>
      <c r="AJ695">
        <f>Drivers!AJ404</f>
        <v>0</v>
      </c>
      <c r="AK695">
        <f>Drivers!AK404</f>
        <v>0</v>
      </c>
      <c r="AL695">
        <f>Drivers!AL404</f>
        <v>0</v>
      </c>
      <c r="AM695">
        <f>Drivers!AM404</f>
        <v>0</v>
      </c>
      <c r="AN695">
        <f>Drivers!AN404</f>
        <v>0</v>
      </c>
      <c r="AO695">
        <f>Drivers!AO404</f>
        <v>0</v>
      </c>
      <c r="AP695">
        <f>Drivers!AP404</f>
        <v>0</v>
      </c>
      <c r="AQ695">
        <f>Drivers!AQ404</f>
        <v>0</v>
      </c>
      <c r="AR695">
        <f>Drivers!AR404</f>
        <v>0</v>
      </c>
      <c r="AS695">
        <f>Drivers!AS404</f>
        <v>0</v>
      </c>
      <c r="AT695">
        <f>Drivers!AT404</f>
        <v>0</v>
      </c>
      <c r="AU695">
        <f>Drivers!AU404</f>
        <v>0</v>
      </c>
      <c r="AV695">
        <f>Drivers!AV404</f>
        <v>0</v>
      </c>
      <c r="AW695">
        <f>Drivers!AW404</f>
        <v>0</v>
      </c>
      <c r="AX695">
        <f>Drivers!AX404</f>
        <v>0</v>
      </c>
      <c r="AY695">
        <f>Drivers!AY404</f>
        <v>0</v>
      </c>
      <c r="AZ695">
        <f>Drivers!AZ404</f>
        <v>0</v>
      </c>
      <c r="BA695">
        <f>Drivers!BA404</f>
        <v>0</v>
      </c>
      <c r="BB695">
        <f>Drivers!BB404</f>
        <v>0</v>
      </c>
      <c r="BC695">
        <f>Drivers!BC404</f>
        <v>0</v>
      </c>
      <c r="BD695">
        <f>Drivers!BD404</f>
        <v>0</v>
      </c>
      <c r="BE695">
        <f>Drivers!BE404</f>
        <v>0</v>
      </c>
      <c r="BF695">
        <f>Drivers!BF404</f>
        <v>0</v>
      </c>
      <c r="BG695">
        <f>Drivers!BG404</f>
        <v>0</v>
      </c>
      <c r="BH695">
        <f>Drivers!BH404</f>
        <v>0</v>
      </c>
      <c r="BI695">
        <f>Drivers!BI404</f>
        <v>0</v>
      </c>
      <c r="BJ695">
        <f>Drivers!BJ404</f>
        <v>0</v>
      </c>
      <c r="BK695">
        <f>Drivers!BK404</f>
        <v>0</v>
      </c>
      <c r="BL695">
        <f>Drivers!BL404</f>
        <v>0</v>
      </c>
      <c r="BM695">
        <f>Drivers!BM404</f>
        <v>0</v>
      </c>
      <c r="BN695">
        <f>Drivers!BN404</f>
        <v>0</v>
      </c>
      <c r="BO695">
        <f>Drivers!BO404</f>
        <v>0</v>
      </c>
      <c r="BP695">
        <f>Drivers!BP404</f>
        <v>0</v>
      </c>
      <c r="BQ695">
        <f>Drivers!BQ404</f>
        <v>0</v>
      </c>
      <c r="BR695">
        <f>Drivers!BR404</f>
        <v>0</v>
      </c>
      <c r="BS695">
        <f>Drivers!BS404</f>
        <v>0</v>
      </c>
      <c r="BT695">
        <f>Drivers!BT404</f>
        <v>0</v>
      </c>
      <c r="BU695">
        <f>Drivers!BU404</f>
        <v>0</v>
      </c>
      <c r="BV695">
        <f>Drivers!BV404</f>
        <v>0</v>
      </c>
      <c r="BW695">
        <f>Drivers!BW404</f>
        <v>0</v>
      </c>
      <c r="BX695">
        <f>Drivers!BX404</f>
        <v>0</v>
      </c>
      <c r="BY695">
        <f>Drivers!BY404</f>
        <v>0</v>
      </c>
      <c r="BZ695">
        <f>Drivers!BZ404</f>
        <v>0</v>
      </c>
      <c r="CA695">
        <f>Drivers!CA404</f>
        <v>0</v>
      </c>
      <c r="CB695">
        <f>Drivers!CB404</f>
        <v>0</v>
      </c>
      <c r="CC695">
        <f>Drivers!CC404</f>
        <v>0</v>
      </c>
      <c r="CD695">
        <f>Drivers!CD404</f>
        <v>0</v>
      </c>
      <c r="CE695">
        <f>Drivers!CE404</f>
        <v>0</v>
      </c>
      <c r="CF695">
        <f>Drivers!CF404</f>
        <v>0</v>
      </c>
      <c r="CG695">
        <f>Drivers!CG404</f>
        <v>0</v>
      </c>
      <c r="CH695">
        <f>Drivers!CH404</f>
        <v>0</v>
      </c>
      <c r="CI695">
        <f>Drivers!CI404</f>
        <v>0</v>
      </c>
      <c r="CJ695">
        <f>Drivers!CJ404</f>
        <v>0</v>
      </c>
      <c r="CK695">
        <f>Drivers!CK404</f>
        <v>0</v>
      </c>
      <c r="CL695">
        <f>Drivers!CL404</f>
        <v>0</v>
      </c>
      <c r="CM695">
        <f>Drivers!CM404</f>
        <v>0</v>
      </c>
      <c r="CN695">
        <f>Drivers!CN404</f>
        <v>0</v>
      </c>
      <c r="CO695">
        <f>Drivers!CO404</f>
        <v>0</v>
      </c>
      <c r="CP695">
        <f>Drivers!CP404</f>
        <v>0</v>
      </c>
      <c r="CQ695">
        <f>Drivers!CQ404</f>
        <v>0</v>
      </c>
      <c r="CR695">
        <f>Drivers!CR404</f>
        <v>0</v>
      </c>
      <c r="CS695">
        <f>Drivers!CS404</f>
        <v>0</v>
      </c>
      <c r="CT695">
        <f>Drivers!CT404</f>
        <v>0</v>
      </c>
      <c r="CU695">
        <f>Drivers!CU404</f>
        <v>0</v>
      </c>
      <c r="CV695">
        <f>Drivers!CV404</f>
        <v>0</v>
      </c>
      <c r="CW695">
        <f>Drivers!CW404</f>
        <v>0</v>
      </c>
      <c r="CX695">
        <f>Drivers!CX404</f>
        <v>0</v>
      </c>
      <c r="CY695">
        <f>Drivers!CY404</f>
        <v>0</v>
      </c>
      <c r="CZ695">
        <f>Drivers!CZ404</f>
        <v>0</v>
      </c>
      <c r="DA695">
        <f>Drivers!DA404</f>
        <v>0</v>
      </c>
      <c r="DB695">
        <f>Drivers!DB404</f>
        <v>0</v>
      </c>
      <c r="DC695">
        <f>Drivers!DC404</f>
        <v>0</v>
      </c>
      <c r="DD695">
        <f>Drivers!DD404</f>
        <v>0</v>
      </c>
      <c r="DE695">
        <f>Drivers!DE404</f>
        <v>0</v>
      </c>
      <c r="DF695">
        <f>Drivers!DF404</f>
        <v>0</v>
      </c>
      <c r="DG695">
        <f>Drivers!DG404</f>
        <v>0</v>
      </c>
      <c r="DH695">
        <f>Drivers!DH404</f>
        <v>0</v>
      </c>
      <c r="DI695">
        <f>Drivers!DI404</f>
        <v>0</v>
      </c>
      <c r="DJ695">
        <f>Drivers!DJ404</f>
        <v>0</v>
      </c>
      <c r="DK695">
        <f>Drivers!DK404</f>
        <v>0</v>
      </c>
      <c r="DL695">
        <f>Drivers!DL404</f>
        <v>0</v>
      </c>
      <c r="DM695">
        <f>Drivers!DM404</f>
        <v>0</v>
      </c>
      <c r="DN695">
        <f>Drivers!DN404</f>
        <v>0</v>
      </c>
      <c r="DO695">
        <f>Drivers!DO404</f>
        <v>0</v>
      </c>
      <c r="DP695">
        <f>Drivers!DP404</f>
        <v>0</v>
      </c>
      <c r="DQ695">
        <f>Drivers!DQ404</f>
        <v>0</v>
      </c>
      <c r="DR695">
        <f>Drivers!DR404</f>
        <v>0</v>
      </c>
      <c r="DS695">
        <f>Drivers!DS404</f>
        <v>0</v>
      </c>
      <c r="DT695">
        <f>Drivers!DT404</f>
        <v>0</v>
      </c>
      <c r="DU695">
        <f>Drivers!DU404</f>
        <v>0</v>
      </c>
      <c r="DV695">
        <f>Drivers!DV404</f>
        <v>0</v>
      </c>
      <c r="DW695">
        <f>Drivers!DW404</f>
        <v>0</v>
      </c>
      <c r="DX695">
        <f>Drivers!DX404</f>
        <v>0</v>
      </c>
      <c r="DY695">
        <f>Drivers!DY404</f>
        <v>0</v>
      </c>
      <c r="DZ695">
        <f>Drivers!DZ404</f>
        <v>0</v>
      </c>
      <c r="EA695">
        <f>Drivers!EA404</f>
        <v>0</v>
      </c>
      <c r="EB695">
        <f>Drivers!EB404</f>
        <v>0</v>
      </c>
      <c r="EC695">
        <f>Drivers!EC404</f>
        <v>0</v>
      </c>
      <c r="ED695">
        <f>Drivers!ED404</f>
        <v>0</v>
      </c>
      <c r="EE695">
        <f>Drivers!EE404</f>
        <v>0</v>
      </c>
      <c r="EF695">
        <f>Drivers!EF404</f>
        <v>0</v>
      </c>
      <c r="EG695">
        <f>Drivers!EG404</f>
        <v>0</v>
      </c>
      <c r="EH695">
        <f>Drivers!EH404</f>
        <v>0</v>
      </c>
      <c r="EI695">
        <f>Drivers!EI404</f>
        <v>0</v>
      </c>
      <c r="EJ695">
        <f>Drivers!EJ404</f>
        <v>0</v>
      </c>
    </row>
    <row r="696" spans="1:140" hidden="1" outlineLevel="1">
      <c r="A696">
        <f>Drivers!A405</f>
        <v>0</v>
      </c>
      <c r="B696">
        <f>Drivers!B405</f>
        <v>0</v>
      </c>
      <c r="C696">
        <f>Drivers!C405</f>
        <v>0</v>
      </c>
      <c r="D696">
        <f>Drivers!D405</f>
        <v>0</v>
      </c>
      <c r="E696">
        <f>Drivers!E405</f>
        <v>0</v>
      </c>
      <c r="F696">
        <f>Drivers!F405</f>
        <v>0</v>
      </c>
      <c r="G696">
        <f>Drivers!G405</f>
        <v>0</v>
      </c>
      <c r="H696">
        <f>Drivers!H405</f>
        <v>0</v>
      </c>
      <c r="I696" t="str">
        <f>Drivers!I405</f>
        <v>Acquisition Related</v>
      </c>
      <c r="J696">
        <f>Drivers!J405</f>
        <v>0</v>
      </c>
      <c r="K696">
        <f>Drivers!K405</f>
        <v>0</v>
      </c>
      <c r="L696">
        <f>Drivers!L405</f>
        <v>0</v>
      </c>
      <c r="M696">
        <f>Drivers!M405</f>
        <v>0</v>
      </c>
      <c r="N696">
        <f>Drivers!N405</f>
        <v>0</v>
      </c>
      <c r="O696">
        <f>Drivers!O405</f>
        <v>0</v>
      </c>
      <c r="P696">
        <f>Drivers!P405</f>
        <v>0</v>
      </c>
      <c r="Q696">
        <f>Drivers!Q405</f>
        <v>0</v>
      </c>
      <c r="R696">
        <f>Drivers!R405</f>
        <v>0</v>
      </c>
      <c r="S696">
        <f>Drivers!S405</f>
        <v>0</v>
      </c>
      <c r="T696">
        <f>Drivers!T405</f>
        <v>0</v>
      </c>
      <c r="U696">
        <f>Drivers!U405</f>
        <v>0</v>
      </c>
      <c r="V696">
        <f>Drivers!V405</f>
        <v>0</v>
      </c>
      <c r="W696">
        <f>Drivers!W405</f>
        <v>0</v>
      </c>
      <c r="X696">
        <f>Drivers!X405</f>
        <v>0</v>
      </c>
      <c r="Y696">
        <f>Drivers!Y405</f>
        <v>0</v>
      </c>
      <c r="Z696">
        <f>Drivers!Z405</f>
        <v>0</v>
      </c>
      <c r="AA696">
        <f>Drivers!AA405</f>
        <v>0</v>
      </c>
      <c r="AB696">
        <f>Drivers!AB405</f>
        <v>0</v>
      </c>
      <c r="AC696">
        <f>Drivers!AC405</f>
        <v>0</v>
      </c>
      <c r="AD696">
        <f>Drivers!AD405</f>
        <v>0</v>
      </c>
      <c r="AE696">
        <f>Drivers!AE405</f>
        <v>0</v>
      </c>
      <c r="AF696">
        <f>Drivers!AF405</f>
        <v>0</v>
      </c>
      <c r="AG696">
        <f>Drivers!AG405</f>
        <v>0</v>
      </c>
      <c r="AH696">
        <f>Drivers!AH405</f>
        <v>0</v>
      </c>
      <c r="AI696">
        <f>Drivers!AI405</f>
        <v>0</v>
      </c>
      <c r="AJ696">
        <f>Drivers!AJ405</f>
        <v>0</v>
      </c>
      <c r="AK696">
        <f>Drivers!AK405</f>
        <v>0</v>
      </c>
      <c r="AL696">
        <f>Drivers!AL405</f>
        <v>0</v>
      </c>
      <c r="AM696">
        <f>Drivers!AM405</f>
        <v>0</v>
      </c>
      <c r="AN696">
        <f>Drivers!AN405</f>
        <v>0</v>
      </c>
      <c r="AO696">
        <f>Drivers!AO405</f>
        <v>0</v>
      </c>
      <c r="AP696">
        <f>Drivers!AP405</f>
        <v>0</v>
      </c>
      <c r="AQ696">
        <f>Drivers!AQ405</f>
        <v>0</v>
      </c>
      <c r="AR696">
        <f>Drivers!AR405</f>
        <v>0</v>
      </c>
      <c r="AS696">
        <f>Drivers!AS405</f>
        <v>0</v>
      </c>
      <c r="AT696">
        <f>Drivers!AT405</f>
        <v>0</v>
      </c>
      <c r="AU696">
        <f>Drivers!AU405</f>
        <v>0</v>
      </c>
      <c r="AV696">
        <f>Drivers!AV405</f>
        <v>0</v>
      </c>
      <c r="AW696">
        <f>Drivers!AW405</f>
        <v>0</v>
      </c>
      <c r="AX696">
        <f>Drivers!AX405</f>
        <v>0</v>
      </c>
      <c r="AY696">
        <f>Drivers!AY405</f>
        <v>0</v>
      </c>
      <c r="AZ696">
        <f>Drivers!AZ405</f>
        <v>0</v>
      </c>
      <c r="BA696">
        <f>Drivers!BA405</f>
        <v>0</v>
      </c>
      <c r="BB696">
        <f>Drivers!BB405</f>
        <v>5.7000000000000002E-2</v>
      </c>
      <c r="BC696">
        <f>Drivers!BC405</f>
        <v>0</v>
      </c>
      <c r="BD696">
        <f>Drivers!BD405</f>
        <v>0</v>
      </c>
      <c r="BE696">
        <f>Drivers!BE405</f>
        <v>0.28799999999999998</v>
      </c>
      <c r="BF696">
        <f>Drivers!BF405</f>
        <v>0</v>
      </c>
      <c r="BG696">
        <f>Drivers!BG405</f>
        <v>0.71599999999999997</v>
      </c>
      <c r="BH696">
        <f>Drivers!BH405</f>
        <v>0</v>
      </c>
      <c r="BI696">
        <f>Drivers!BI405</f>
        <v>0.55100000000000005</v>
      </c>
      <c r="BJ696">
        <f>Drivers!BJ405</f>
        <v>0</v>
      </c>
      <c r="BK696">
        <f>Drivers!BK405</f>
        <v>0</v>
      </c>
      <c r="BL696">
        <f>Drivers!BL405</f>
        <v>0.20100000000000001</v>
      </c>
      <c r="BM696">
        <f>Drivers!BM405</f>
        <v>0.17499999999999999</v>
      </c>
      <c r="BN696">
        <f>Drivers!BN405</f>
        <v>0</v>
      </c>
      <c r="BO696">
        <f>Drivers!BO405</f>
        <v>0.184</v>
      </c>
      <c r="BP696">
        <f>Drivers!BP405</f>
        <v>13.2</v>
      </c>
      <c r="BQ696">
        <f>Drivers!BQ405</f>
        <v>8.109</v>
      </c>
      <c r="BR696">
        <f>Drivers!BR405</f>
        <v>12.477</v>
      </c>
      <c r="BS696">
        <f>Drivers!BS405</f>
        <v>1.679</v>
      </c>
      <c r="BT696">
        <f>Drivers!BT405</f>
        <v>1.988</v>
      </c>
      <c r="BU696">
        <f>Drivers!BU405</f>
        <v>0.432</v>
      </c>
      <c r="BV696">
        <f>Drivers!BV405</f>
        <v>0.59299999999999997</v>
      </c>
      <c r="BW696">
        <f>Drivers!BW405</f>
        <v>0.20399999999999999</v>
      </c>
      <c r="BX696">
        <f>Drivers!BX405</f>
        <v>9.2999999999999999E-2</v>
      </c>
      <c r="BY696">
        <f>Drivers!BY405</f>
        <v>0.53300000000000003</v>
      </c>
      <c r="BZ696">
        <f>Drivers!BZ405</f>
        <v>0.105</v>
      </c>
      <c r="CA696">
        <f>Drivers!CA405</f>
        <v>4.2999999999999997E-2</v>
      </c>
      <c r="CB696">
        <f>Drivers!CB405</f>
        <v>0.218</v>
      </c>
      <c r="CC696">
        <f>Drivers!CC405</f>
        <v>9.7000000000000003E-2</v>
      </c>
      <c r="CD696">
        <f>Drivers!CD405</f>
        <v>0</v>
      </c>
      <c r="CE696">
        <f>Drivers!CE405</f>
        <v>0</v>
      </c>
      <c r="CF696">
        <f>Drivers!CF405</f>
        <v>0</v>
      </c>
      <c r="CG696">
        <f>Drivers!CG405</f>
        <v>0</v>
      </c>
      <c r="CH696">
        <f>Drivers!CH405</f>
        <v>0</v>
      </c>
      <c r="CI696">
        <f>Drivers!CI405</f>
        <v>0</v>
      </c>
      <c r="CJ696">
        <f>Drivers!CJ405</f>
        <v>0</v>
      </c>
      <c r="CK696">
        <f>Drivers!CK405</f>
        <v>0</v>
      </c>
      <c r="CL696">
        <f>Drivers!CL405</f>
        <v>0</v>
      </c>
      <c r="CM696">
        <f>Drivers!CM405</f>
        <v>0</v>
      </c>
      <c r="CN696">
        <f>Drivers!CN405</f>
        <v>0</v>
      </c>
      <c r="CO696">
        <f>Drivers!CO405</f>
        <v>0</v>
      </c>
      <c r="CP696">
        <f>Drivers!CP405</f>
        <v>0</v>
      </c>
      <c r="CQ696">
        <f>Drivers!CQ405</f>
        <v>0</v>
      </c>
      <c r="CR696">
        <f>Drivers!CR405</f>
        <v>0</v>
      </c>
      <c r="CS696">
        <f>Drivers!CS405</f>
        <v>0</v>
      </c>
      <c r="CT696">
        <f>Drivers!CT405</f>
        <v>0</v>
      </c>
      <c r="CU696">
        <f>Drivers!CU405</f>
        <v>0</v>
      </c>
      <c r="CV696">
        <f>Drivers!CV405</f>
        <v>0</v>
      </c>
      <c r="CW696">
        <f>Drivers!CW405</f>
        <v>0</v>
      </c>
      <c r="CX696">
        <f>Drivers!CX405</f>
        <v>0</v>
      </c>
      <c r="CY696">
        <f>Drivers!CY405</f>
        <v>0</v>
      </c>
      <c r="CZ696">
        <f>Drivers!CZ405</f>
        <v>0</v>
      </c>
      <c r="DA696">
        <f>Drivers!DA405</f>
        <v>0</v>
      </c>
      <c r="DB696">
        <f>Drivers!DB405</f>
        <v>0</v>
      </c>
      <c r="DC696">
        <f>Drivers!DC405</f>
        <v>0</v>
      </c>
      <c r="DD696">
        <f>Drivers!DD405</f>
        <v>0</v>
      </c>
      <c r="DE696">
        <f>Drivers!DE405</f>
        <v>0</v>
      </c>
      <c r="DF696">
        <f>Drivers!DF405</f>
        <v>0</v>
      </c>
      <c r="DG696">
        <f>Drivers!DG405</f>
        <v>0</v>
      </c>
      <c r="DH696">
        <f>Drivers!DH405</f>
        <v>0</v>
      </c>
      <c r="DI696">
        <f>Drivers!DI405</f>
        <v>0</v>
      </c>
      <c r="DJ696">
        <f>Drivers!DJ405</f>
        <v>0</v>
      </c>
      <c r="DK696">
        <f>Drivers!DK405</f>
        <v>0</v>
      </c>
      <c r="DL696">
        <f>Drivers!DL405</f>
        <v>0</v>
      </c>
      <c r="DM696">
        <f>Drivers!DM405</f>
        <v>0</v>
      </c>
      <c r="DN696">
        <f>Drivers!DN405</f>
        <v>0</v>
      </c>
      <c r="DO696">
        <f>Drivers!DO405</f>
        <v>0</v>
      </c>
      <c r="DP696">
        <f>Drivers!DP405</f>
        <v>0</v>
      </c>
      <c r="DQ696">
        <f>Drivers!DQ405</f>
        <v>0</v>
      </c>
      <c r="DR696">
        <f>Drivers!DR405</f>
        <v>0</v>
      </c>
      <c r="DS696">
        <f>Drivers!DS405</f>
        <v>0</v>
      </c>
      <c r="DT696">
        <f>Drivers!DT405</f>
        <v>0</v>
      </c>
      <c r="DU696">
        <f>Drivers!DU405</f>
        <v>0</v>
      </c>
      <c r="DV696">
        <f>Drivers!DV405</f>
        <v>0.34499999999999997</v>
      </c>
      <c r="DW696">
        <f>Drivers!DW405</f>
        <v>1.2669999999999999</v>
      </c>
      <c r="DX696">
        <f>Drivers!DX405</f>
        <v>0.376</v>
      </c>
      <c r="DY696">
        <f>Drivers!DY405</f>
        <v>21.492999999999999</v>
      </c>
      <c r="DZ696">
        <f>Drivers!DZ405</f>
        <v>16.576000000000001</v>
      </c>
      <c r="EA696">
        <f>Drivers!EA405</f>
        <v>1.423</v>
      </c>
      <c r="EB696">
        <f>Drivers!EB405</f>
        <v>0.46299999999999997</v>
      </c>
      <c r="EC696">
        <f>Drivers!EC405</f>
        <v>0</v>
      </c>
      <c r="ED696">
        <f>Drivers!ED405</f>
        <v>0</v>
      </c>
      <c r="EE696">
        <f>Drivers!EE405</f>
        <v>0</v>
      </c>
      <c r="EF696">
        <f>Drivers!EF405</f>
        <v>0</v>
      </c>
      <c r="EG696">
        <f>Drivers!EG405</f>
        <v>0</v>
      </c>
      <c r="EH696">
        <f>Drivers!EH405</f>
        <v>0</v>
      </c>
      <c r="EI696">
        <f>Drivers!EI405</f>
        <v>0</v>
      </c>
      <c r="EJ696">
        <f>Drivers!EJ405</f>
        <v>0</v>
      </c>
    </row>
    <row r="697" spans="1:140" hidden="1" outlineLevel="1">
      <c r="A697">
        <f>Drivers!A406</f>
        <v>0</v>
      </c>
      <c r="B697">
        <f>Drivers!B406</f>
        <v>0</v>
      </c>
      <c r="C697">
        <f>Drivers!C406</f>
        <v>0</v>
      </c>
      <c r="D697">
        <f>Drivers!D406</f>
        <v>0</v>
      </c>
      <c r="E697">
        <f>Drivers!E406</f>
        <v>0</v>
      </c>
      <c r="F697">
        <f>Drivers!F406</f>
        <v>0</v>
      </c>
      <c r="G697">
        <f>Drivers!G406</f>
        <v>0</v>
      </c>
      <c r="H697">
        <f>Drivers!H406</f>
        <v>0</v>
      </c>
      <c r="I697" t="str">
        <f>Drivers!I406</f>
        <v>y/y change</v>
      </c>
      <c r="J697">
        <f>Drivers!J406</f>
        <v>0</v>
      </c>
      <c r="K697">
        <f>Drivers!K406</f>
        <v>0</v>
      </c>
      <c r="L697">
        <f>Drivers!L406</f>
        <v>0</v>
      </c>
      <c r="M697">
        <f>Drivers!M406</f>
        <v>0</v>
      </c>
      <c r="N697">
        <f>Drivers!N406</f>
        <v>0</v>
      </c>
      <c r="O697">
        <f>Drivers!O406</f>
        <v>0</v>
      </c>
      <c r="P697">
        <f>Drivers!P406</f>
        <v>0</v>
      </c>
      <c r="Q697">
        <f>Drivers!Q406</f>
        <v>0</v>
      </c>
      <c r="R697">
        <f>Drivers!R406</f>
        <v>0</v>
      </c>
      <c r="S697">
        <f>Drivers!S406</f>
        <v>0</v>
      </c>
      <c r="T697">
        <f>Drivers!T406</f>
        <v>0</v>
      </c>
      <c r="U697">
        <f>Drivers!U406</f>
        <v>0</v>
      </c>
      <c r="V697">
        <f>Drivers!V406</f>
        <v>0</v>
      </c>
      <c r="W697">
        <f>Drivers!W406</f>
        <v>0</v>
      </c>
      <c r="X697">
        <f>Drivers!X406</f>
        <v>0</v>
      </c>
      <c r="Y697">
        <f>Drivers!Y406</f>
        <v>0</v>
      </c>
      <c r="Z697">
        <f>Drivers!Z406</f>
        <v>0</v>
      </c>
      <c r="AA697">
        <f>Drivers!AA406</f>
        <v>0</v>
      </c>
      <c r="AB697">
        <f>Drivers!AB406</f>
        <v>0</v>
      </c>
      <c r="AC697">
        <f>Drivers!AC406</f>
        <v>0</v>
      </c>
      <c r="AD697">
        <f>Drivers!AD406</f>
        <v>0</v>
      </c>
      <c r="AE697">
        <f>Drivers!AE406</f>
        <v>0</v>
      </c>
      <c r="AF697">
        <f>Drivers!AF406</f>
        <v>0</v>
      </c>
      <c r="AG697">
        <f>Drivers!AG406</f>
        <v>0</v>
      </c>
      <c r="AH697">
        <f>Drivers!AH406</f>
        <v>0</v>
      </c>
      <c r="AI697">
        <f>Drivers!AI406</f>
        <v>0</v>
      </c>
      <c r="AJ697">
        <f>Drivers!AJ406</f>
        <v>0</v>
      </c>
      <c r="AK697">
        <f>Drivers!AK406</f>
        <v>0</v>
      </c>
      <c r="AL697">
        <f>Drivers!AL406</f>
        <v>0</v>
      </c>
      <c r="AM697">
        <f>Drivers!AM406</f>
        <v>0</v>
      </c>
      <c r="AN697">
        <f>Drivers!AN406</f>
        <v>0</v>
      </c>
      <c r="AO697">
        <f>Drivers!AO406</f>
        <v>0</v>
      </c>
      <c r="AP697">
        <f>Drivers!AP406</f>
        <v>0</v>
      </c>
      <c r="AQ697">
        <f>Drivers!AQ406</f>
        <v>0</v>
      </c>
      <c r="AR697">
        <f>Drivers!AR406</f>
        <v>0</v>
      </c>
      <c r="AS697">
        <f>Drivers!AS406</f>
        <v>0</v>
      </c>
      <c r="AT697" t="str">
        <f>Drivers!AT406</f>
        <v>NA</v>
      </c>
      <c r="AU697" t="str">
        <f>Drivers!AU406</f>
        <v>NA</v>
      </c>
      <c r="AV697" t="str">
        <f>Drivers!AV406</f>
        <v>NA</v>
      </c>
      <c r="AW697" t="str">
        <f>Drivers!AW406</f>
        <v>NA</v>
      </c>
      <c r="AX697" t="str">
        <f>Drivers!AX406</f>
        <v>NA</v>
      </c>
      <c r="AY697" t="str">
        <f>Drivers!AY406</f>
        <v>NA</v>
      </c>
      <c r="AZ697" t="str">
        <f>Drivers!AZ406</f>
        <v>NA</v>
      </c>
      <c r="BA697" t="str">
        <f>Drivers!BA406</f>
        <v>NA</v>
      </c>
      <c r="BB697" t="str">
        <f>Drivers!BB406</f>
        <v>NA</v>
      </c>
      <c r="BC697" t="str">
        <f>Drivers!BC406</f>
        <v>NA</v>
      </c>
      <c r="BD697" t="str">
        <f>Drivers!BD406</f>
        <v>NA</v>
      </c>
      <c r="BE697" t="str">
        <f>Drivers!BE406</f>
        <v>NA</v>
      </c>
      <c r="BF697">
        <f>Drivers!BF406</f>
        <v>-1</v>
      </c>
      <c r="BG697" t="str">
        <f>Drivers!BG406</f>
        <v>NA</v>
      </c>
      <c r="BH697" t="str">
        <f>Drivers!BH406</f>
        <v>NA</v>
      </c>
      <c r="BI697">
        <f>Drivers!BI406</f>
        <v>0.91319444444444464</v>
      </c>
      <c r="BJ697" t="str">
        <f>Drivers!BJ406</f>
        <v>NA</v>
      </c>
      <c r="BK697">
        <f>Drivers!BK406</f>
        <v>-1</v>
      </c>
      <c r="BL697" t="str">
        <f>Drivers!BL406</f>
        <v>NA</v>
      </c>
      <c r="BM697">
        <f>Drivers!BM406</f>
        <v>-0.68239564428312161</v>
      </c>
      <c r="BN697" t="str">
        <f>Drivers!BN406</f>
        <v>NA</v>
      </c>
      <c r="BO697" t="str">
        <f>Drivers!BO406</f>
        <v>NA</v>
      </c>
      <c r="BP697">
        <f>Drivers!BP406</f>
        <v>64.671641791044763</v>
      </c>
      <c r="BQ697">
        <f>Drivers!BQ406</f>
        <v>45.337142857142858</v>
      </c>
      <c r="BR697" t="str">
        <f>Drivers!BR406</f>
        <v>NA</v>
      </c>
      <c r="BS697">
        <f>Drivers!BS406</f>
        <v>8.125</v>
      </c>
      <c r="BT697">
        <f>Drivers!BT406</f>
        <v>-0.84939393939393937</v>
      </c>
      <c r="BU697">
        <f>Drivers!BU406</f>
        <v>-0.94672586015538296</v>
      </c>
      <c r="BV697">
        <f>Drivers!BV406</f>
        <v>-0.95247254949106352</v>
      </c>
      <c r="BW697">
        <f>Drivers!BW406</f>
        <v>-0.878499106611078</v>
      </c>
      <c r="BX697">
        <f>Drivers!BX406</f>
        <v>-0.95321931589537223</v>
      </c>
      <c r="BY697">
        <f>Drivers!BY406</f>
        <v>0.23379629629629628</v>
      </c>
      <c r="BZ697">
        <f>Drivers!BZ406</f>
        <v>-0.82293423271500843</v>
      </c>
      <c r="CA697">
        <f>Drivers!CA406</f>
        <v>-0.78921568627450978</v>
      </c>
      <c r="CB697">
        <f>Drivers!CB406</f>
        <v>1.3440860215053765</v>
      </c>
      <c r="CC697">
        <f>Drivers!CC406</f>
        <v>-0.81801125703564725</v>
      </c>
      <c r="CD697">
        <f>Drivers!CD406</f>
        <v>-1</v>
      </c>
      <c r="CE697">
        <f>Drivers!CE406</f>
        <v>-1</v>
      </c>
      <c r="CF697">
        <f>Drivers!CF406</f>
        <v>-1</v>
      </c>
      <c r="CG697">
        <f>Drivers!CG406</f>
        <v>-1</v>
      </c>
      <c r="CH697">
        <f>Drivers!CH406</f>
        <v>0</v>
      </c>
      <c r="CI697">
        <f>Drivers!CI406</f>
        <v>0</v>
      </c>
      <c r="CJ697">
        <f>Drivers!CJ406</f>
        <v>0</v>
      </c>
      <c r="CK697">
        <f>Drivers!CK406</f>
        <v>0</v>
      </c>
      <c r="CL697">
        <f>Drivers!CL406</f>
        <v>0</v>
      </c>
      <c r="CM697">
        <f>Drivers!CM406</f>
        <v>0</v>
      </c>
      <c r="CN697">
        <f>Drivers!CN406</f>
        <v>0</v>
      </c>
      <c r="CO697">
        <f>Drivers!CO406</f>
        <v>0</v>
      </c>
      <c r="CP697">
        <f>Drivers!CP406</f>
        <v>0</v>
      </c>
      <c r="CQ697">
        <f>Drivers!CQ406</f>
        <v>0</v>
      </c>
      <c r="CR697">
        <f>Drivers!CR406</f>
        <v>0</v>
      </c>
      <c r="CS697">
        <f>Drivers!CS406</f>
        <v>0</v>
      </c>
      <c r="CT697">
        <f>Drivers!CT406</f>
        <v>0</v>
      </c>
      <c r="CU697">
        <f>Drivers!CU406</f>
        <v>0</v>
      </c>
      <c r="CV697">
        <f>Drivers!CV406</f>
        <v>0</v>
      </c>
      <c r="CW697">
        <f>Drivers!CW406</f>
        <v>0</v>
      </c>
      <c r="CX697">
        <f>Drivers!CX406</f>
        <v>0</v>
      </c>
      <c r="CY697">
        <f>Drivers!CY406</f>
        <v>0</v>
      </c>
      <c r="CZ697">
        <f>Drivers!CZ406</f>
        <v>0</v>
      </c>
      <c r="DA697">
        <f>Drivers!DA406</f>
        <v>0</v>
      </c>
      <c r="DB697">
        <f>Drivers!DB406</f>
        <v>0</v>
      </c>
      <c r="DC697">
        <f>Drivers!DC406</f>
        <v>0</v>
      </c>
      <c r="DD697">
        <f>Drivers!DD406</f>
        <v>0</v>
      </c>
      <c r="DE697">
        <f>Drivers!DE406</f>
        <v>0</v>
      </c>
      <c r="DF697">
        <f>Drivers!DF406</f>
        <v>0</v>
      </c>
      <c r="DG697">
        <f>Drivers!DG406</f>
        <v>0</v>
      </c>
      <c r="DH697">
        <f>Drivers!DH406</f>
        <v>0</v>
      </c>
      <c r="DI697">
        <f>Drivers!DI406</f>
        <v>0</v>
      </c>
      <c r="DJ697">
        <f>Drivers!DJ406</f>
        <v>0</v>
      </c>
      <c r="DK697">
        <f>Drivers!DK406</f>
        <v>0</v>
      </c>
      <c r="DL697">
        <f>Drivers!DL406</f>
        <v>0</v>
      </c>
      <c r="DM697">
        <f>Drivers!DM406</f>
        <v>0</v>
      </c>
      <c r="DN697">
        <f>Drivers!DN406</f>
        <v>0</v>
      </c>
      <c r="DO697">
        <f>Drivers!DO406</f>
        <v>0</v>
      </c>
      <c r="DP697">
        <f>Drivers!DP406</f>
        <v>0</v>
      </c>
      <c r="DQ697" t="str">
        <f>Drivers!DQ406</f>
        <v>NA</v>
      </c>
      <c r="DR697" t="str">
        <f>Drivers!DR406</f>
        <v>NA</v>
      </c>
      <c r="DS697" t="str">
        <f>Drivers!DS406</f>
        <v>NA</v>
      </c>
      <c r="DT697" t="str">
        <f>Drivers!DT406</f>
        <v>NA</v>
      </c>
      <c r="DU697" t="str">
        <f>Drivers!DU406</f>
        <v>NA</v>
      </c>
      <c r="DV697" t="str">
        <f>Drivers!DV406</f>
        <v>NA</v>
      </c>
      <c r="DW697">
        <f>Drivers!DW406</f>
        <v>2.672463768115942</v>
      </c>
      <c r="DX697">
        <f>Drivers!DX406</f>
        <v>-0.70323599052880814</v>
      </c>
      <c r="DY697">
        <f>Drivers!DY406</f>
        <v>56.162234042553187</v>
      </c>
      <c r="DZ697">
        <f>Drivers!DZ406</f>
        <v>-0.22877215837714593</v>
      </c>
      <c r="EA697">
        <f>Drivers!EA406</f>
        <v>-0.91415299227799229</v>
      </c>
      <c r="EB697">
        <f>Drivers!EB406</f>
        <v>-0.67463106113843996</v>
      </c>
      <c r="EC697">
        <f>Drivers!EC406</f>
        <v>-1</v>
      </c>
      <c r="ED697">
        <f>Drivers!ED406</f>
        <v>0.01</v>
      </c>
      <c r="EE697">
        <f>Drivers!EE406</f>
        <v>0.01</v>
      </c>
      <c r="EF697">
        <f>Drivers!EF406</f>
        <v>0.01</v>
      </c>
      <c r="EG697">
        <f>Drivers!EG406</f>
        <v>0.01</v>
      </c>
      <c r="EH697">
        <f>Drivers!EH406</f>
        <v>0.01</v>
      </c>
      <c r="EI697">
        <f>Drivers!EI406</f>
        <v>0.01</v>
      </c>
      <c r="EJ697">
        <f>Drivers!EJ406</f>
        <v>0.01</v>
      </c>
    </row>
    <row r="698" spans="1:140" hidden="1" outlineLevel="1">
      <c r="A698">
        <f>Drivers!A407</f>
        <v>0</v>
      </c>
      <c r="B698">
        <f>Drivers!B407</f>
        <v>0</v>
      </c>
      <c r="C698">
        <f>Drivers!C407</f>
        <v>0</v>
      </c>
      <c r="D698">
        <f>Drivers!D407</f>
        <v>0</v>
      </c>
      <c r="E698">
        <f>Drivers!E407</f>
        <v>0</v>
      </c>
      <c r="F698">
        <f>Drivers!F407</f>
        <v>0</v>
      </c>
      <c r="G698">
        <f>Drivers!G407</f>
        <v>0</v>
      </c>
      <c r="H698">
        <f>Drivers!H407</f>
        <v>0</v>
      </c>
      <c r="I698">
        <f>Drivers!I407</f>
        <v>0</v>
      </c>
      <c r="J698">
        <f>Drivers!J407</f>
        <v>0</v>
      </c>
      <c r="K698">
        <f>Drivers!K407</f>
        <v>0</v>
      </c>
      <c r="L698">
        <f>Drivers!L407</f>
        <v>0</v>
      </c>
      <c r="M698">
        <f>Drivers!M407</f>
        <v>0</v>
      </c>
      <c r="N698">
        <f>Drivers!N407</f>
        <v>0</v>
      </c>
      <c r="O698">
        <f>Drivers!O407</f>
        <v>0</v>
      </c>
      <c r="P698">
        <f>Drivers!P407</f>
        <v>0</v>
      </c>
      <c r="Q698">
        <f>Drivers!Q407</f>
        <v>0</v>
      </c>
      <c r="R698">
        <f>Drivers!R407</f>
        <v>0</v>
      </c>
      <c r="S698">
        <f>Drivers!S407</f>
        <v>0</v>
      </c>
      <c r="T698">
        <f>Drivers!T407</f>
        <v>0</v>
      </c>
      <c r="U698">
        <f>Drivers!U407</f>
        <v>0</v>
      </c>
      <c r="V698">
        <f>Drivers!V407</f>
        <v>0</v>
      </c>
      <c r="W698">
        <f>Drivers!W407</f>
        <v>0</v>
      </c>
      <c r="X698">
        <f>Drivers!X407</f>
        <v>0</v>
      </c>
      <c r="Y698">
        <f>Drivers!Y407</f>
        <v>0</v>
      </c>
      <c r="Z698">
        <f>Drivers!Z407</f>
        <v>0</v>
      </c>
      <c r="AA698">
        <f>Drivers!AA407</f>
        <v>0</v>
      </c>
      <c r="AB698">
        <f>Drivers!AB407</f>
        <v>0</v>
      </c>
      <c r="AC698">
        <f>Drivers!AC407</f>
        <v>0</v>
      </c>
      <c r="AD698">
        <f>Drivers!AD407</f>
        <v>0</v>
      </c>
      <c r="AE698">
        <f>Drivers!AE407</f>
        <v>0</v>
      </c>
      <c r="AF698">
        <f>Drivers!AF407</f>
        <v>0</v>
      </c>
      <c r="AG698">
        <f>Drivers!AG407</f>
        <v>0</v>
      </c>
      <c r="AH698">
        <f>Drivers!AH407</f>
        <v>0</v>
      </c>
      <c r="AI698">
        <f>Drivers!AI407</f>
        <v>0</v>
      </c>
      <c r="AJ698">
        <f>Drivers!AJ407</f>
        <v>0</v>
      </c>
      <c r="AK698">
        <f>Drivers!AK407</f>
        <v>0</v>
      </c>
      <c r="AL698">
        <f>Drivers!AL407</f>
        <v>0</v>
      </c>
      <c r="AM698">
        <f>Drivers!AM407</f>
        <v>0</v>
      </c>
      <c r="AN698">
        <f>Drivers!AN407</f>
        <v>0</v>
      </c>
      <c r="AO698">
        <f>Drivers!AO407</f>
        <v>0</v>
      </c>
      <c r="AP698">
        <f>Drivers!AP407</f>
        <v>0</v>
      </c>
      <c r="AQ698">
        <f>Drivers!AQ407</f>
        <v>0</v>
      </c>
      <c r="AR698">
        <f>Drivers!AR407</f>
        <v>0</v>
      </c>
      <c r="AS698">
        <f>Drivers!AS407</f>
        <v>0</v>
      </c>
      <c r="AT698">
        <f>Drivers!AT407</f>
        <v>0</v>
      </c>
      <c r="AU698">
        <f>Drivers!AU407</f>
        <v>0</v>
      </c>
      <c r="AV698">
        <f>Drivers!AV407</f>
        <v>0</v>
      </c>
      <c r="AW698">
        <f>Drivers!AW407</f>
        <v>0</v>
      </c>
      <c r="AX698">
        <f>Drivers!AX407</f>
        <v>0</v>
      </c>
      <c r="AY698">
        <f>Drivers!AY407</f>
        <v>0</v>
      </c>
      <c r="AZ698">
        <f>Drivers!AZ407</f>
        <v>0</v>
      </c>
      <c r="BA698">
        <f>Drivers!BA407</f>
        <v>0</v>
      </c>
      <c r="BB698">
        <f>Drivers!BB407</f>
        <v>0</v>
      </c>
      <c r="BC698">
        <f>Drivers!BC407</f>
        <v>0</v>
      </c>
      <c r="BD698">
        <f>Drivers!BD407</f>
        <v>0</v>
      </c>
      <c r="BE698">
        <f>Drivers!BE407</f>
        <v>0</v>
      </c>
      <c r="BF698">
        <f>Drivers!BF407</f>
        <v>0</v>
      </c>
      <c r="BG698">
        <f>Drivers!BG407</f>
        <v>0</v>
      </c>
      <c r="BH698">
        <f>Drivers!BH407</f>
        <v>0</v>
      </c>
      <c r="BI698">
        <f>Drivers!BI407</f>
        <v>0</v>
      </c>
      <c r="BJ698">
        <f>Drivers!BJ407</f>
        <v>0</v>
      </c>
      <c r="BK698">
        <f>Drivers!BK407</f>
        <v>0</v>
      </c>
      <c r="BL698">
        <f>Drivers!BL407</f>
        <v>0</v>
      </c>
      <c r="BM698">
        <f>Drivers!BM407</f>
        <v>0</v>
      </c>
      <c r="BN698">
        <f>Drivers!BN407</f>
        <v>0</v>
      </c>
      <c r="BO698">
        <f>Drivers!BO407</f>
        <v>0</v>
      </c>
      <c r="BP698">
        <f>Drivers!BP407</f>
        <v>0</v>
      </c>
      <c r="BQ698">
        <f>Drivers!BQ407</f>
        <v>0</v>
      </c>
      <c r="BR698">
        <f>Drivers!BR407</f>
        <v>0</v>
      </c>
      <c r="BS698">
        <f>Drivers!BS407</f>
        <v>0</v>
      </c>
      <c r="BT698">
        <f>Drivers!BT407</f>
        <v>0</v>
      </c>
      <c r="BU698">
        <f>Drivers!BU407</f>
        <v>0</v>
      </c>
      <c r="BV698">
        <f>Drivers!BV407</f>
        <v>0</v>
      </c>
      <c r="BW698">
        <f>Drivers!BW407</f>
        <v>0</v>
      </c>
      <c r="BX698">
        <f>Drivers!BX407</f>
        <v>0</v>
      </c>
      <c r="BY698">
        <f>Drivers!BY407</f>
        <v>0</v>
      </c>
      <c r="BZ698">
        <f>Drivers!BZ407</f>
        <v>0</v>
      </c>
      <c r="CA698">
        <f>Drivers!CA407</f>
        <v>0</v>
      </c>
      <c r="CB698">
        <f>Drivers!CB407</f>
        <v>0</v>
      </c>
      <c r="CC698">
        <f>Drivers!CC407</f>
        <v>0</v>
      </c>
      <c r="CD698">
        <f>Drivers!CD407</f>
        <v>0</v>
      </c>
      <c r="CE698">
        <f>Drivers!CE407</f>
        <v>0</v>
      </c>
      <c r="CF698">
        <f>Drivers!CF407</f>
        <v>0</v>
      </c>
      <c r="CG698">
        <f>Drivers!CG407</f>
        <v>0</v>
      </c>
      <c r="CH698">
        <f>Drivers!CH407</f>
        <v>0</v>
      </c>
      <c r="CI698">
        <f>Drivers!CI407</f>
        <v>0</v>
      </c>
      <c r="CJ698">
        <f>Drivers!CJ407</f>
        <v>0</v>
      </c>
      <c r="CK698">
        <f>Drivers!CK407</f>
        <v>0</v>
      </c>
      <c r="CL698">
        <f>Drivers!CL407</f>
        <v>0</v>
      </c>
      <c r="CM698">
        <f>Drivers!CM407</f>
        <v>0</v>
      </c>
      <c r="CN698">
        <f>Drivers!CN407</f>
        <v>0</v>
      </c>
      <c r="CO698">
        <f>Drivers!CO407</f>
        <v>0</v>
      </c>
      <c r="CP698">
        <f>Drivers!CP407</f>
        <v>0</v>
      </c>
      <c r="CQ698">
        <f>Drivers!CQ407</f>
        <v>0</v>
      </c>
      <c r="CR698">
        <f>Drivers!CR407</f>
        <v>0</v>
      </c>
      <c r="CS698">
        <f>Drivers!CS407</f>
        <v>0</v>
      </c>
      <c r="CT698">
        <f>Drivers!CT407</f>
        <v>0</v>
      </c>
      <c r="CU698">
        <f>Drivers!CU407</f>
        <v>0</v>
      </c>
      <c r="CV698">
        <f>Drivers!CV407</f>
        <v>0</v>
      </c>
      <c r="CW698">
        <f>Drivers!CW407</f>
        <v>0</v>
      </c>
      <c r="CX698">
        <f>Drivers!CX407</f>
        <v>0</v>
      </c>
      <c r="CY698">
        <f>Drivers!CY407</f>
        <v>0</v>
      </c>
      <c r="CZ698">
        <f>Drivers!CZ407</f>
        <v>0</v>
      </c>
      <c r="DA698">
        <f>Drivers!DA407</f>
        <v>0</v>
      </c>
      <c r="DB698">
        <f>Drivers!DB407</f>
        <v>0</v>
      </c>
      <c r="DC698">
        <f>Drivers!DC407</f>
        <v>0</v>
      </c>
      <c r="DD698">
        <f>Drivers!DD407</f>
        <v>0</v>
      </c>
      <c r="DE698">
        <f>Drivers!DE407</f>
        <v>0</v>
      </c>
      <c r="DF698">
        <f>Drivers!DF407</f>
        <v>0</v>
      </c>
      <c r="DG698">
        <f>Drivers!DG407</f>
        <v>0</v>
      </c>
      <c r="DH698">
        <f>Drivers!DH407</f>
        <v>0</v>
      </c>
      <c r="DI698">
        <f>Drivers!DI407</f>
        <v>0</v>
      </c>
      <c r="DJ698">
        <f>Drivers!DJ407</f>
        <v>0</v>
      </c>
      <c r="DK698">
        <f>Drivers!DK407</f>
        <v>0</v>
      </c>
      <c r="DL698">
        <f>Drivers!DL407</f>
        <v>0</v>
      </c>
      <c r="DM698">
        <f>Drivers!DM407</f>
        <v>0</v>
      </c>
      <c r="DN698">
        <f>Drivers!DN407</f>
        <v>0</v>
      </c>
      <c r="DO698">
        <f>Drivers!DO407</f>
        <v>0</v>
      </c>
      <c r="DP698">
        <f>Drivers!DP407</f>
        <v>0</v>
      </c>
      <c r="DQ698">
        <f>Drivers!DQ407</f>
        <v>0</v>
      </c>
      <c r="DR698">
        <f>Drivers!DR407</f>
        <v>0</v>
      </c>
      <c r="DS698">
        <f>Drivers!DS407</f>
        <v>0</v>
      </c>
      <c r="DT698">
        <f>Drivers!DT407</f>
        <v>0</v>
      </c>
      <c r="DU698">
        <f>Drivers!DU407</f>
        <v>0</v>
      </c>
      <c r="DV698">
        <f>Drivers!DV407</f>
        <v>0</v>
      </c>
      <c r="DW698">
        <f>Drivers!DW407</f>
        <v>0</v>
      </c>
      <c r="DX698">
        <f>Drivers!DX407</f>
        <v>0</v>
      </c>
      <c r="DY698">
        <f>Drivers!DY407</f>
        <v>0</v>
      </c>
      <c r="DZ698">
        <f>Drivers!DZ407</f>
        <v>0</v>
      </c>
      <c r="EA698">
        <f>Drivers!EA407</f>
        <v>0</v>
      </c>
      <c r="EB698">
        <f>Drivers!EB407</f>
        <v>0</v>
      </c>
      <c r="EC698">
        <f>Drivers!EC407</f>
        <v>0</v>
      </c>
      <c r="ED698">
        <f>Drivers!ED407</f>
        <v>0</v>
      </c>
      <c r="EE698">
        <f>Drivers!EE407</f>
        <v>0</v>
      </c>
      <c r="EF698">
        <f>Drivers!EF407</f>
        <v>0</v>
      </c>
      <c r="EG698">
        <f>Drivers!EG407</f>
        <v>0</v>
      </c>
      <c r="EH698">
        <f>Drivers!EH407</f>
        <v>0</v>
      </c>
      <c r="EI698">
        <f>Drivers!EI407</f>
        <v>0</v>
      </c>
      <c r="EJ698">
        <f>Drivers!EJ407</f>
        <v>0</v>
      </c>
    </row>
    <row r="699" spans="1:140" hidden="1" outlineLevel="1">
      <c r="A699">
        <f>Drivers!A408</f>
        <v>0</v>
      </c>
      <c r="B699">
        <f>Drivers!B408</f>
        <v>0</v>
      </c>
      <c r="C699">
        <f>Drivers!C408</f>
        <v>0</v>
      </c>
      <c r="D699">
        <f>Drivers!D408</f>
        <v>0</v>
      </c>
      <c r="E699">
        <f>Drivers!E408</f>
        <v>0</v>
      </c>
      <c r="F699">
        <f>Drivers!F408</f>
        <v>0</v>
      </c>
      <c r="G699">
        <f>Drivers!G408</f>
        <v>0</v>
      </c>
      <c r="H699">
        <f>Drivers!H408</f>
        <v>0</v>
      </c>
      <c r="I699" t="str">
        <f>Drivers!I408</f>
        <v>Restructuring Costs</v>
      </c>
      <c r="J699">
        <f>Drivers!J408</f>
        <v>0</v>
      </c>
      <c r="K699">
        <f>Drivers!K408</f>
        <v>0</v>
      </c>
      <c r="L699">
        <f>Drivers!L408</f>
        <v>0</v>
      </c>
      <c r="M699">
        <f>Drivers!M408</f>
        <v>0</v>
      </c>
      <c r="N699">
        <f>Drivers!N408</f>
        <v>0</v>
      </c>
      <c r="O699">
        <f>Drivers!O408</f>
        <v>0</v>
      </c>
      <c r="P699">
        <f>Drivers!P408</f>
        <v>0</v>
      </c>
      <c r="Q699">
        <f>Drivers!Q408</f>
        <v>0</v>
      </c>
      <c r="R699">
        <f>Drivers!R408</f>
        <v>0</v>
      </c>
      <c r="S699">
        <f>Drivers!S408</f>
        <v>0</v>
      </c>
      <c r="T699">
        <f>Drivers!T408</f>
        <v>0</v>
      </c>
      <c r="U699">
        <f>Drivers!U408</f>
        <v>0</v>
      </c>
      <c r="V699">
        <f>Drivers!V408</f>
        <v>0</v>
      </c>
      <c r="W699">
        <f>Drivers!W408</f>
        <v>0</v>
      </c>
      <c r="X699">
        <f>Drivers!X408</f>
        <v>0</v>
      </c>
      <c r="Y699">
        <f>Drivers!Y408</f>
        <v>0</v>
      </c>
      <c r="Z699">
        <f>Drivers!Z408</f>
        <v>0</v>
      </c>
      <c r="AA699">
        <f>Drivers!AA408</f>
        <v>0</v>
      </c>
      <c r="AB699">
        <f>Drivers!AB408</f>
        <v>0</v>
      </c>
      <c r="AC699">
        <f>Drivers!AC408</f>
        <v>0</v>
      </c>
      <c r="AD699">
        <f>Drivers!AD408</f>
        <v>0</v>
      </c>
      <c r="AE699">
        <f>Drivers!AE408</f>
        <v>0</v>
      </c>
      <c r="AF699">
        <f>Drivers!AF408</f>
        <v>0</v>
      </c>
      <c r="AG699">
        <f>Drivers!AG408</f>
        <v>0</v>
      </c>
      <c r="AH699">
        <f>Drivers!AH408</f>
        <v>0</v>
      </c>
      <c r="AI699">
        <f>Drivers!AI408</f>
        <v>0</v>
      </c>
      <c r="AJ699">
        <f>Drivers!AJ408</f>
        <v>0</v>
      </c>
      <c r="AK699">
        <f>Drivers!AK408</f>
        <v>0</v>
      </c>
      <c r="AL699">
        <f>Drivers!AL408</f>
        <v>0</v>
      </c>
      <c r="AM699">
        <f>Drivers!AM408</f>
        <v>0</v>
      </c>
      <c r="AN699">
        <f>Drivers!AN408</f>
        <v>0</v>
      </c>
      <c r="AO699">
        <f>Drivers!AO408</f>
        <v>0</v>
      </c>
      <c r="AP699">
        <f>Drivers!AP408</f>
        <v>0</v>
      </c>
      <c r="AQ699">
        <f>Drivers!AQ408</f>
        <v>0</v>
      </c>
      <c r="AR699">
        <f>Drivers!AR408</f>
        <v>0</v>
      </c>
      <c r="AS699">
        <f>Drivers!AS408</f>
        <v>0</v>
      </c>
      <c r="AT699">
        <f>Drivers!AT408</f>
        <v>0</v>
      </c>
      <c r="AU699">
        <f>Drivers!AU408</f>
        <v>0</v>
      </c>
      <c r="AV699">
        <f>Drivers!AV408</f>
        <v>0</v>
      </c>
      <c r="AW699">
        <f>Drivers!AW408</f>
        <v>0</v>
      </c>
      <c r="AX699">
        <f>Drivers!AX408</f>
        <v>0</v>
      </c>
      <c r="AY699">
        <f>Drivers!AY408</f>
        <v>0</v>
      </c>
      <c r="AZ699">
        <f>Drivers!AZ408</f>
        <v>0</v>
      </c>
      <c r="BA699">
        <f>Drivers!BA408</f>
        <v>0</v>
      </c>
      <c r="BB699">
        <f>Drivers!BB408</f>
        <v>0</v>
      </c>
      <c r="BC699">
        <f>Drivers!BC408</f>
        <v>0</v>
      </c>
      <c r="BD699">
        <f>Drivers!BD408</f>
        <v>0</v>
      </c>
      <c r="BE699">
        <f>Drivers!BE408</f>
        <v>0</v>
      </c>
      <c r="BF699">
        <f>Drivers!BF408</f>
        <v>0</v>
      </c>
      <c r="BG699">
        <f>Drivers!BG408</f>
        <v>0</v>
      </c>
      <c r="BH699">
        <f>Drivers!BH408</f>
        <v>0</v>
      </c>
      <c r="BI699">
        <f>Drivers!BI408</f>
        <v>0</v>
      </c>
      <c r="BJ699">
        <f>Drivers!BJ408</f>
        <v>0</v>
      </c>
      <c r="BK699">
        <f>Drivers!BK408</f>
        <v>0</v>
      </c>
      <c r="BL699">
        <f>Drivers!BL408</f>
        <v>0</v>
      </c>
      <c r="BM699">
        <f>Drivers!BM408</f>
        <v>0</v>
      </c>
      <c r="BN699">
        <f>Drivers!BN408</f>
        <v>0</v>
      </c>
      <c r="BO699">
        <f>Drivers!BO408</f>
        <v>0</v>
      </c>
      <c r="BP699">
        <f>Drivers!BP408</f>
        <v>0</v>
      </c>
      <c r="BQ699">
        <f>Drivers!BQ408</f>
        <v>0</v>
      </c>
      <c r="BR699">
        <f>Drivers!BR408</f>
        <v>25.065000000000001</v>
      </c>
      <c r="BS699">
        <f>Drivers!BS408</f>
        <v>6.6520000000000001</v>
      </c>
      <c r="BT699">
        <f>Drivers!BT408</f>
        <v>3.4249999999999998</v>
      </c>
      <c r="BU699">
        <f>Drivers!BU408</f>
        <v>0.63400000000000001</v>
      </c>
      <c r="BV699">
        <f>Drivers!BV408</f>
        <v>0</v>
      </c>
      <c r="BW699">
        <f>Drivers!BW408</f>
        <v>0</v>
      </c>
      <c r="BX699">
        <f>Drivers!BX408</f>
        <v>0</v>
      </c>
      <c r="BY699">
        <f>Drivers!BY408</f>
        <v>0</v>
      </c>
      <c r="BZ699">
        <f>Drivers!BZ408</f>
        <v>0</v>
      </c>
      <c r="CA699">
        <f>Drivers!CA408</f>
        <v>0</v>
      </c>
      <c r="CB699">
        <f>Drivers!CB408</f>
        <v>0</v>
      </c>
      <c r="CC699">
        <f>Drivers!CC408</f>
        <v>174</v>
      </c>
      <c r="CD699">
        <f>Drivers!CD408</f>
        <v>0</v>
      </c>
      <c r="CE699">
        <f>Drivers!CE408</f>
        <v>0</v>
      </c>
      <c r="CF699">
        <f>Drivers!CF408</f>
        <v>0</v>
      </c>
      <c r="CG699">
        <f>Drivers!CG408</f>
        <v>0</v>
      </c>
      <c r="CH699">
        <f>Drivers!CH408</f>
        <v>0</v>
      </c>
      <c r="CI699">
        <f>Drivers!CI408</f>
        <v>0</v>
      </c>
      <c r="CJ699">
        <f>Drivers!CJ408</f>
        <v>0</v>
      </c>
      <c r="CK699">
        <f>Drivers!CK408</f>
        <v>0</v>
      </c>
      <c r="CL699">
        <f>Drivers!CL408</f>
        <v>0</v>
      </c>
      <c r="CM699">
        <f>Drivers!CM408</f>
        <v>0</v>
      </c>
      <c r="CN699">
        <f>Drivers!CN408</f>
        <v>0</v>
      </c>
      <c r="CO699">
        <f>Drivers!CO408</f>
        <v>0</v>
      </c>
      <c r="CP699">
        <f>Drivers!CP408</f>
        <v>0</v>
      </c>
      <c r="CQ699">
        <f>Drivers!CQ408</f>
        <v>0</v>
      </c>
      <c r="CR699">
        <f>Drivers!CR408</f>
        <v>0</v>
      </c>
      <c r="CS699">
        <f>Drivers!CS408</f>
        <v>0</v>
      </c>
      <c r="CT699">
        <f>Drivers!CT408</f>
        <v>0</v>
      </c>
      <c r="CU699">
        <f>Drivers!CU408</f>
        <v>0</v>
      </c>
      <c r="CV699">
        <f>Drivers!CV408</f>
        <v>0</v>
      </c>
      <c r="CW699">
        <f>Drivers!CW408</f>
        <v>0</v>
      </c>
      <c r="CX699">
        <f>Drivers!CX408</f>
        <v>0</v>
      </c>
      <c r="CY699">
        <f>Drivers!CY408</f>
        <v>0</v>
      </c>
      <c r="CZ699">
        <f>Drivers!CZ408</f>
        <v>0</v>
      </c>
      <c r="DA699">
        <f>Drivers!DA408</f>
        <v>0</v>
      </c>
      <c r="DB699">
        <f>Drivers!DB408</f>
        <v>0</v>
      </c>
      <c r="DC699">
        <f>Drivers!DC408</f>
        <v>0</v>
      </c>
      <c r="DD699">
        <f>Drivers!DD408</f>
        <v>0</v>
      </c>
      <c r="DE699">
        <f>Drivers!DE408</f>
        <v>0</v>
      </c>
      <c r="DF699">
        <f>Drivers!DF408</f>
        <v>0</v>
      </c>
      <c r="DG699">
        <f>Drivers!DG408</f>
        <v>0</v>
      </c>
      <c r="DH699">
        <f>Drivers!DH408</f>
        <v>0</v>
      </c>
      <c r="DI699">
        <f>Drivers!DI408</f>
        <v>0</v>
      </c>
      <c r="DJ699">
        <f>Drivers!DJ408</f>
        <v>0</v>
      </c>
      <c r="DK699">
        <f>Drivers!DK408</f>
        <v>0</v>
      </c>
      <c r="DL699">
        <f>Drivers!DL408</f>
        <v>0</v>
      </c>
      <c r="DM699">
        <f>Drivers!DM408</f>
        <v>0</v>
      </c>
      <c r="DN699">
        <f>Drivers!DN408</f>
        <v>0</v>
      </c>
      <c r="DO699">
        <f>Drivers!DO408</f>
        <v>0</v>
      </c>
      <c r="DP699">
        <f>Drivers!DP408</f>
        <v>0</v>
      </c>
      <c r="DQ699">
        <f>Drivers!DQ408</f>
        <v>0</v>
      </c>
      <c r="DR699">
        <f>Drivers!DR408</f>
        <v>0</v>
      </c>
      <c r="DS699">
        <f>Drivers!DS408</f>
        <v>0</v>
      </c>
      <c r="DT699">
        <f>Drivers!DT408</f>
        <v>0</v>
      </c>
      <c r="DU699">
        <f>Drivers!DU408</f>
        <v>0</v>
      </c>
      <c r="DV699">
        <f>Drivers!DV408</f>
        <v>0</v>
      </c>
      <c r="DW699">
        <f>Drivers!DW408</f>
        <v>0</v>
      </c>
      <c r="DX699">
        <f>Drivers!DX408</f>
        <v>0</v>
      </c>
      <c r="DY699">
        <f>Drivers!DY408</f>
        <v>0</v>
      </c>
      <c r="DZ699">
        <f>Drivers!DZ408</f>
        <v>35.776000000000003</v>
      </c>
      <c r="EA699">
        <f>Drivers!EA408</f>
        <v>0</v>
      </c>
      <c r="EB699">
        <f>Drivers!EB408</f>
        <v>174</v>
      </c>
      <c r="EC699">
        <f>Drivers!EC408</f>
        <v>0</v>
      </c>
      <c r="ED699">
        <f>Drivers!ED408</f>
        <v>0</v>
      </c>
      <c r="EE699">
        <f>Drivers!EE408</f>
        <v>0</v>
      </c>
      <c r="EF699">
        <f>Drivers!EF408</f>
        <v>0</v>
      </c>
      <c r="EG699">
        <f>Drivers!EG408</f>
        <v>0</v>
      </c>
      <c r="EH699">
        <f>Drivers!EH408</f>
        <v>0</v>
      </c>
      <c r="EI699">
        <f>Drivers!EI408</f>
        <v>0</v>
      </c>
      <c r="EJ699">
        <f>Drivers!EJ408</f>
        <v>0</v>
      </c>
    </row>
    <row r="700" spans="1:140" hidden="1" outlineLevel="1">
      <c r="A700">
        <f>Drivers!A413</f>
        <v>0</v>
      </c>
      <c r="B700">
        <f>Drivers!B413</f>
        <v>0</v>
      </c>
      <c r="C700">
        <f>Drivers!C413</f>
        <v>0</v>
      </c>
      <c r="D700">
        <f>Drivers!D413</f>
        <v>0</v>
      </c>
      <c r="E700">
        <f>Drivers!E413</f>
        <v>0</v>
      </c>
      <c r="F700">
        <f>Drivers!F413</f>
        <v>0</v>
      </c>
      <c r="G700">
        <f>Drivers!G413</f>
        <v>0</v>
      </c>
      <c r="H700">
        <f>Drivers!H413</f>
        <v>0</v>
      </c>
      <c r="I700">
        <f>Drivers!I413</f>
        <v>0</v>
      </c>
      <c r="J700">
        <f>Drivers!J413</f>
        <v>0</v>
      </c>
      <c r="K700">
        <f>Drivers!K413</f>
        <v>0</v>
      </c>
      <c r="L700">
        <f>Drivers!L413</f>
        <v>0</v>
      </c>
      <c r="M700">
        <f>Drivers!M413</f>
        <v>0</v>
      </c>
      <c r="N700">
        <f>Drivers!N413</f>
        <v>0</v>
      </c>
      <c r="O700">
        <f>Drivers!O413</f>
        <v>0</v>
      </c>
      <c r="P700">
        <f>Drivers!P413</f>
        <v>0</v>
      </c>
      <c r="Q700">
        <f>Drivers!Q413</f>
        <v>0</v>
      </c>
      <c r="R700">
        <f>Drivers!R413</f>
        <v>0</v>
      </c>
      <c r="S700">
        <f>Drivers!S413</f>
        <v>0</v>
      </c>
      <c r="T700">
        <f>Drivers!T413</f>
        <v>0</v>
      </c>
      <c r="U700">
        <f>Drivers!U413</f>
        <v>0</v>
      </c>
      <c r="V700">
        <f>Drivers!V413</f>
        <v>0</v>
      </c>
      <c r="W700">
        <f>Drivers!W413</f>
        <v>0</v>
      </c>
      <c r="X700">
        <f>Drivers!X413</f>
        <v>0</v>
      </c>
      <c r="Y700">
        <f>Drivers!Y413</f>
        <v>0</v>
      </c>
      <c r="Z700">
        <f>Drivers!Z413</f>
        <v>0</v>
      </c>
      <c r="AA700">
        <f>Drivers!AA413</f>
        <v>0</v>
      </c>
      <c r="AB700">
        <f>Drivers!AB413</f>
        <v>0</v>
      </c>
      <c r="AC700">
        <f>Drivers!AC413</f>
        <v>0</v>
      </c>
      <c r="AD700">
        <f>Drivers!AD413</f>
        <v>0</v>
      </c>
      <c r="AE700">
        <f>Drivers!AE413</f>
        <v>0</v>
      </c>
      <c r="AF700">
        <f>Drivers!AF413</f>
        <v>0</v>
      </c>
      <c r="AG700">
        <f>Drivers!AG413</f>
        <v>0</v>
      </c>
      <c r="AH700">
        <f>Drivers!AH413</f>
        <v>0</v>
      </c>
      <c r="AI700">
        <f>Drivers!AI413</f>
        <v>0</v>
      </c>
      <c r="AJ700">
        <f>Drivers!AJ413</f>
        <v>0</v>
      </c>
      <c r="AK700">
        <f>Drivers!AK413</f>
        <v>0</v>
      </c>
      <c r="AL700">
        <f>Drivers!AL413</f>
        <v>0</v>
      </c>
      <c r="AM700">
        <f>Drivers!AM413</f>
        <v>0</v>
      </c>
      <c r="AN700">
        <f>Drivers!AN413</f>
        <v>0</v>
      </c>
      <c r="AO700">
        <f>Drivers!AO413</f>
        <v>0</v>
      </c>
      <c r="AP700">
        <f>Drivers!AP413</f>
        <v>0</v>
      </c>
      <c r="AQ700">
        <f>Drivers!AQ413</f>
        <v>0</v>
      </c>
      <c r="AR700">
        <f>Drivers!AR413</f>
        <v>0</v>
      </c>
      <c r="AS700">
        <f>Drivers!AS413</f>
        <v>0</v>
      </c>
      <c r="AT700">
        <f>Drivers!AT413</f>
        <v>0</v>
      </c>
      <c r="AU700">
        <f>Drivers!AU413</f>
        <v>0</v>
      </c>
      <c r="AV700">
        <f>Drivers!AV413</f>
        <v>0</v>
      </c>
      <c r="AW700">
        <f>Drivers!AW413</f>
        <v>0</v>
      </c>
      <c r="AX700">
        <f>Drivers!AX413</f>
        <v>0</v>
      </c>
      <c r="AY700">
        <f>Drivers!AY413</f>
        <v>0</v>
      </c>
      <c r="AZ700">
        <f>Drivers!AZ413</f>
        <v>0</v>
      </c>
      <c r="BA700">
        <f>Drivers!BA413</f>
        <v>0</v>
      </c>
      <c r="BB700">
        <f>Drivers!BB413</f>
        <v>0</v>
      </c>
      <c r="BC700">
        <f>Drivers!BC413</f>
        <v>0</v>
      </c>
      <c r="BD700">
        <f>Drivers!BD413</f>
        <v>0</v>
      </c>
      <c r="BE700">
        <f>Drivers!BE413</f>
        <v>0</v>
      </c>
      <c r="BF700">
        <f>Drivers!BF413</f>
        <v>0</v>
      </c>
      <c r="BG700">
        <f>Drivers!BG413</f>
        <v>0</v>
      </c>
      <c r="BH700">
        <f>Drivers!BH413</f>
        <v>0</v>
      </c>
      <c r="BI700">
        <f>Drivers!BI413</f>
        <v>0</v>
      </c>
      <c r="BJ700">
        <f>Drivers!BJ413</f>
        <v>0</v>
      </c>
      <c r="BK700">
        <f>Drivers!BK413</f>
        <v>0</v>
      </c>
      <c r="BL700">
        <f>Drivers!BL413</f>
        <v>0</v>
      </c>
      <c r="BM700">
        <f>Drivers!BM413</f>
        <v>0</v>
      </c>
      <c r="BN700">
        <f>Drivers!BN413</f>
        <v>0</v>
      </c>
      <c r="BO700">
        <f>Drivers!BO413</f>
        <v>0</v>
      </c>
      <c r="BP700">
        <f>Drivers!BP413</f>
        <v>0</v>
      </c>
      <c r="BQ700">
        <f>Drivers!BQ413</f>
        <v>0</v>
      </c>
      <c r="BR700">
        <f>Drivers!BR413</f>
        <v>0</v>
      </c>
      <c r="BS700">
        <f>Drivers!BS413</f>
        <v>0</v>
      </c>
      <c r="BT700">
        <f>Drivers!BT413</f>
        <v>0</v>
      </c>
      <c r="BU700">
        <f>Drivers!BU413</f>
        <v>0</v>
      </c>
      <c r="BV700">
        <f>Drivers!BV413</f>
        <v>0</v>
      </c>
      <c r="BW700">
        <f>Drivers!BW413</f>
        <v>0</v>
      </c>
      <c r="BX700">
        <f>Drivers!BX413</f>
        <v>0</v>
      </c>
      <c r="BY700">
        <f>Drivers!BY413</f>
        <v>0</v>
      </c>
      <c r="BZ700">
        <f>Drivers!BZ413</f>
        <v>0</v>
      </c>
      <c r="CA700">
        <f>Drivers!CA413</f>
        <v>0</v>
      </c>
      <c r="CB700">
        <f>Drivers!CB413</f>
        <v>0</v>
      </c>
      <c r="CC700">
        <f>Drivers!CC413</f>
        <v>0</v>
      </c>
      <c r="CD700">
        <f>Drivers!CD413</f>
        <v>0</v>
      </c>
      <c r="CE700">
        <f>Drivers!CE413</f>
        <v>0</v>
      </c>
      <c r="CF700">
        <f>Drivers!CF413</f>
        <v>0</v>
      </c>
      <c r="CG700">
        <f>Drivers!CG413</f>
        <v>0</v>
      </c>
      <c r="CH700">
        <f>Drivers!CH413</f>
        <v>0</v>
      </c>
      <c r="CI700">
        <f>Drivers!CI413</f>
        <v>0</v>
      </c>
      <c r="CJ700">
        <f>Drivers!CJ413</f>
        <v>0</v>
      </c>
      <c r="CK700">
        <f>Drivers!CK413</f>
        <v>0</v>
      </c>
      <c r="CL700">
        <f>Drivers!CL413</f>
        <v>0</v>
      </c>
      <c r="CM700">
        <f>Drivers!CM413</f>
        <v>0</v>
      </c>
      <c r="CN700">
        <f>Drivers!CN413</f>
        <v>0</v>
      </c>
      <c r="CO700">
        <f>Drivers!CO413</f>
        <v>0</v>
      </c>
      <c r="CP700">
        <f>Drivers!CP413</f>
        <v>0</v>
      </c>
      <c r="CQ700">
        <f>Drivers!CQ413</f>
        <v>0</v>
      </c>
      <c r="CR700">
        <f>Drivers!CR413</f>
        <v>0</v>
      </c>
      <c r="CS700">
        <f>Drivers!CS413</f>
        <v>0</v>
      </c>
      <c r="CT700">
        <f>Drivers!CT413</f>
        <v>0</v>
      </c>
      <c r="CU700">
        <f>Drivers!CU413</f>
        <v>0</v>
      </c>
      <c r="CV700">
        <f>Drivers!CV413</f>
        <v>0</v>
      </c>
      <c r="CW700">
        <f>Drivers!CW413</f>
        <v>0</v>
      </c>
      <c r="CX700">
        <f>Drivers!CX413</f>
        <v>0</v>
      </c>
      <c r="CY700">
        <f>Drivers!CY413</f>
        <v>0</v>
      </c>
      <c r="CZ700">
        <f>Drivers!CZ413</f>
        <v>0</v>
      </c>
      <c r="DA700">
        <f>Drivers!DA413</f>
        <v>0</v>
      </c>
      <c r="DB700">
        <f>Drivers!DB413</f>
        <v>0</v>
      </c>
      <c r="DC700">
        <f>Drivers!DC413</f>
        <v>0</v>
      </c>
      <c r="DD700">
        <f>Drivers!DD413</f>
        <v>0</v>
      </c>
      <c r="DE700">
        <f>Drivers!DE413</f>
        <v>0</v>
      </c>
      <c r="DF700">
        <f>Drivers!DF413</f>
        <v>0</v>
      </c>
      <c r="DG700">
        <f>Drivers!DG413</f>
        <v>0</v>
      </c>
      <c r="DH700">
        <f>Drivers!DH413</f>
        <v>0</v>
      </c>
      <c r="DI700">
        <f>Drivers!DI413</f>
        <v>0</v>
      </c>
      <c r="DJ700">
        <f>Drivers!DJ413</f>
        <v>0</v>
      </c>
      <c r="DK700">
        <f>Drivers!DK413</f>
        <v>0</v>
      </c>
      <c r="DL700">
        <f>Drivers!DL413</f>
        <v>0</v>
      </c>
      <c r="DM700">
        <f>Drivers!DM413</f>
        <v>0</v>
      </c>
      <c r="DN700">
        <f>Drivers!DN413</f>
        <v>0</v>
      </c>
      <c r="DO700">
        <f>Drivers!DO413</f>
        <v>0</v>
      </c>
      <c r="DP700">
        <f>Drivers!DP413</f>
        <v>0</v>
      </c>
      <c r="DQ700">
        <f>Drivers!DQ413</f>
        <v>0</v>
      </c>
      <c r="DR700">
        <f>Drivers!DR413</f>
        <v>0</v>
      </c>
      <c r="DS700">
        <f>Drivers!DS413</f>
        <v>0</v>
      </c>
      <c r="DT700">
        <f>Drivers!DT413</f>
        <v>0</v>
      </c>
      <c r="DU700">
        <f>Drivers!DU413</f>
        <v>0</v>
      </c>
      <c r="DV700">
        <f>Drivers!DV413</f>
        <v>0</v>
      </c>
      <c r="DW700">
        <f>Drivers!DW413</f>
        <v>0</v>
      </c>
      <c r="DX700">
        <f>Drivers!DX413</f>
        <v>0</v>
      </c>
      <c r="DY700">
        <f>Drivers!DY413</f>
        <v>0</v>
      </c>
      <c r="DZ700">
        <f>Drivers!DZ413</f>
        <v>0</v>
      </c>
      <c r="EA700">
        <f>Drivers!EA413</f>
        <v>0</v>
      </c>
      <c r="EB700">
        <f>Drivers!EB413</f>
        <v>0</v>
      </c>
      <c r="EC700">
        <f>Drivers!EC413</f>
        <v>0</v>
      </c>
      <c r="ED700">
        <f>Drivers!ED413</f>
        <v>0</v>
      </c>
      <c r="EE700">
        <f>Drivers!EE413</f>
        <v>0</v>
      </c>
      <c r="EF700">
        <f>Drivers!EF413</f>
        <v>0</v>
      </c>
      <c r="EG700">
        <f>Drivers!EG413</f>
        <v>0</v>
      </c>
      <c r="EH700">
        <f>Drivers!EH413</f>
        <v>0</v>
      </c>
      <c r="EI700">
        <f>Drivers!EI413</f>
        <v>0</v>
      </c>
      <c r="EJ700">
        <f>Drivers!EJ413</f>
        <v>0</v>
      </c>
    </row>
    <row r="701" spans="1:140" hidden="1" outlineLevel="1"/>
    <row r="702" spans="1:140" hidden="1" outlineLevel="1">
      <c r="A702">
        <f>Drivers!A414</f>
        <v>0</v>
      </c>
      <c r="B702">
        <f>Drivers!B414</f>
        <v>0</v>
      </c>
      <c r="C702">
        <f>Drivers!C414</f>
        <v>0</v>
      </c>
      <c r="D702">
        <f>Drivers!D414</f>
        <v>0</v>
      </c>
      <c r="E702">
        <f>Drivers!E414</f>
        <v>0</v>
      </c>
      <c r="F702">
        <f>Drivers!F414</f>
        <v>0</v>
      </c>
      <c r="G702">
        <f>Drivers!G414</f>
        <v>0</v>
      </c>
      <c r="H702">
        <f>Drivers!H414</f>
        <v>0</v>
      </c>
      <c r="I702" t="str">
        <f>Drivers!I414</f>
        <v>Stock Based Compensation</v>
      </c>
      <c r="J702">
        <f>Drivers!J414</f>
        <v>0</v>
      </c>
      <c r="K702">
        <f>Drivers!K414</f>
        <v>0</v>
      </c>
      <c r="L702">
        <f>Drivers!L414</f>
        <v>0</v>
      </c>
      <c r="M702">
        <f>Drivers!M414</f>
        <v>0</v>
      </c>
      <c r="N702">
        <f>Drivers!N414</f>
        <v>0</v>
      </c>
      <c r="O702">
        <f>Drivers!O414</f>
        <v>0</v>
      </c>
      <c r="P702">
        <f>Drivers!P414</f>
        <v>0</v>
      </c>
      <c r="Q702">
        <f>Drivers!Q414</f>
        <v>0</v>
      </c>
      <c r="R702">
        <f>Drivers!R414</f>
        <v>0</v>
      </c>
      <c r="S702">
        <f>Drivers!S414</f>
        <v>0</v>
      </c>
      <c r="T702">
        <f>Drivers!T414</f>
        <v>0</v>
      </c>
      <c r="U702">
        <f>Drivers!U414</f>
        <v>0</v>
      </c>
      <c r="V702">
        <f>Drivers!V414</f>
        <v>0</v>
      </c>
      <c r="W702">
        <f>Drivers!W414</f>
        <v>0</v>
      </c>
      <c r="X702">
        <f>Drivers!X414</f>
        <v>0</v>
      </c>
      <c r="Y702">
        <f>Drivers!Y414</f>
        <v>0</v>
      </c>
      <c r="Z702">
        <f>Drivers!Z414</f>
        <v>0</v>
      </c>
      <c r="AA702">
        <f>Drivers!AA414</f>
        <v>0</v>
      </c>
      <c r="AB702">
        <f>Drivers!AB414</f>
        <v>0</v>
      </c>
      <c r="AC702">
        <f>Drivers!AC414</f>
        <v>0</v>
      </c>
      <c r="AD702">
        <f>Drivers!AD414</f>
        <v>0</v>
      </c>
      <c r="AE702">
        <f>Drivers!AE414</f>
        <v>0</v>
      </c>
      <c r="AF702">
        <f>Drivers!AF414</f>
        <v>0</v>
      </c>
      <c r="AG702">
        <f>Drivers!AG414</f>
        <v>0</v>
      </c>
      <c r="AH702">
        <f>Drivers!AH414</f>
        <v>0</v>
      </c>
      <c r="AI702">
        <f>Drivers!AI414</f>
        <v>0</v>
      </c>
      <c r="AJ702">
        <f>Drivers!AJ414</f>
        <v>0</v>
      </c>
      <c r="AK702">
        <f>Drivers!AK414</f>
        <v>0</v>
      </c>
      <c r="AL702">
        <f>Drivers!AL414</f>
        <v>0</v>
      </c>
      <c r="AM702">
        <f>Drivers!AM414</f>
        <v>0</v>
      </c>
      <c r="AN702">
        <f>Drivers!AN414</f>
        <v>0</v>
      </c>
      <c r="AO702">
        <f>Drivers!AO414</f>
        <v>0</v>
      </c>
      <c r="AP702">
        <f>Drivers!AP414</f>
        <v>0</v>
      </c>
      <c r="AQ702">
        <f>Drivers!AQ414</f>
        <v>0</v>
      </c>
      <c r="AR702">
        <f>Drivers!AR414</f>
        <v>0</v>
      </c>
      <c r="AS702">
        <f>Drivers!AS414</f>
        <v>0</v>
      </c>
      <c r="AT702">
        <f>Drivers!AT414</f>
        <v>0</v>
      </c>
      <c r="AU702">
        <f>Drivers!AU414</f>
        <v>0</v>
      </c>
      <c r="AV702">
        <f>Drivers!AV414</f>
        <v>0</v>
      </c>
      <c r="AW702">
        <f>Drivers!AW414</f>
        <v>0</v>
      </c>
      <c r="AX702">
        <f>Drivers!AX414</f>
        <v>0</v>
      </c>
      <c r="AY702">
        <f>Drivers!AY414</f>
        <v>0</v>
      </c>
      <c r="AZ702">
        <f>Drivers!AZ414</f>
        <v>0</v>
      </c>
      <c r="BA702">
        <f>Drivers!BA414</f>
        <v>0</v>
      </c>
      <c r="BB702">
        <f>Drivers!BB414</f>
        <v>0</v>
      </c>
      <c r="BC702">
        <f>Drivers!BC414</f>
        <v>0</v>
      </c>
      <c r="BD702">
        <f>Drivers!BD414</f>
        <v>0</v>
      </c>
      <c r="BE702">
        <f>Drivers!BE414</f>
        <v>0</v>
      </c>
      <c r="BF702">
        <f>Drivers!BF414</f>
        <v>0</v>
      </c>
      <c r="BG702">
        <f>Drivers!BG414</f>
        <v>0</v>
      </c>
      <c r="BH702">
        <f>Drivers!BH414</f>
        <v>0</v>
      </c>
      <c r="BI702">
        <f>Drivers!BI414</f>
        <v>0</v>
      </c>
      <c r="BJ702">
        <f>Drivers!BJ414</f>
        <v>0</v>
      </c>
      <c r="BK702">
        <f>Drivers!BK414</f>
        <v>0</v>
      </c>
      <c r="BL702">
        <f>Drivers!BL414</f>
        <v>0</v>
      </c>
      <c r="BM702">
        <f>Drivers!BM414</f>
        <v>0</v>
      </c>
      <c r="BN702">
        <f>Drivers!BN414</f>
        <v>0</v>
      </c>
      <c r="BO702">
        <f>Drivers!BO414</f>
        <v>0</v>
      </c>
      <c r="BP702">
        <f>Drivers!BP414</f>
        <v>0</v>
      </c>
      <c r="BQ702">
        <f>Drivers!BQ414</f>
        <v>0</v>
      </c>
      <c r="BR702">
        <f>Drivers!BR414</f>
        <v>0</v>
      </c>
      <c r="BS702">
        <f>Drivers!BS414</f>
        <v>0</v>
      </c>
      <c r="BT702">
        <f>Drivers!BT414</f>
        <v>0</v>
      </c>
      <c r="BU702">
        <f>Drivers!BU414</f>
        <v>0</v>
      </c>
      <c r="BV702">
        <f>Drivers!BV414</f>
        <v>0</v>
      </c>
      <c r="BW702">
        <f>Drivers!BW414</f>
        <v>0</v>
      </c>
      <c r="BX702">
        <f>Drivers!BX414</f>
        <v>0</v>
      </c>
      <c r="BY702">
        <f>Drivers!BY414</f>
        <v>0</v>
      </c>
      <c r="BZ702">
        <f>Drivers!BZ414</f>
        <v>0</v>
      </c>
      <c r="CA702">
        <f>Drivers!CA414</f>
        <v>0</v>
      </c>
      <c r="CB702">
        <f>Drivers!CB414</f>
        <v>0</v>
      </c>
      <c r="CC702">
        <f>Drivers!CC414</f>
        <v>0</v>
      </c>
      <c r="CD702">
        <f>Drivers!CD414</f>
        <v>0</v>
      </c>
      <c r="CE702">
        <f>Drivers!CE414</f>
        <v>0</v>
      </c>
      <c r="CF702">
        <f>Drivers!CF414</f>
        <v>0</v>
      </c>
      <c r="CG702">
        <f>Drivers!CG414</f>
        <v>0</v>
      </c>
      <c r="CH702">
        <f>Drivers!CH414</f>
        <v>0</v>
      </c>
      <c r="CI702">
        <f>Drivers!CI414</f>
        <v>0</v>
      </c>
      <c r="CJ702">
        <f>Drivers!CJ414</f>
        <v>0</v>
      </c>
      <c r="CK702">
        <f>Drivers!CK414</f>
        <v>0</v>
      </c>
      <c r="CL702">
        <f>Drivers!CL414</f>
        <v>0</v>
      </c>
      <c r="CM702">
        <f>Drivers!CM414</f>
        <v>0</v>
      </c>
      <c r="CN702">
        <f>Drivers!CN414</f>
        <v>0</v>
      </c>
      <c r="CO702">
        <f>Drivers!CO414</f>
        <v>0</v>
      </c>
      <c r="CP702">
        <f>Drivers!CP414</f>
        <v>0</v>
      </c>
      <c r="CQ702">
        <f>Drivers!CQ414</f>
        <v>0</v>
      </c>
      <c r="CR702">
        <f>Drivers!CR414</f>
        <v>0</v>
      </c>
      <c r="CS702">
        <f>Drivers!CS414</f>
        <v>0</v>
      </c>
      <c r="CT702">
        <f>Drivers!CT414</f>
        <v>0</v>
      </c>
      <c r="CU702">
        <f>Drivers!CU414</f>
        <v>0</v>
      </c>
      <c r="CV702">
        <f>Drivers!CV414</f>
        <v>0</v>
      </c>
      <c r="CW702">
        <f>Drivers!CW414</f>
        <v>0</v>
      </c>
      <c r="CX702">
        <f>Drivers!CX414</f>
        <v>0</v>
      </c>
      <c r="CY702">
        <f>Drivers!CY414</f>
        <v>0</v>
      </c>
      <c r="CZ702">
        <f>Drivers!CZ414</f>
        <v>0</v>
      </c>
      <c r="DA702">
        <f>Drivers!DA414</f>
        <v>0</v>
      </c>
      <c r="DB702">
        <f>Drivers!DB414</f>
        <v>0</v>
      </c>
      <c r="DC702">
        <f>Drivers!DC414</f>
        <v>0</v>
      </c>
      <c r="DD702">
        <f>Drivers!DD414</f>
        <v>0</v>
      </c>
      <c r="DE702">
        <f>Drivers!DE414</f>
        <v>0</v>
      </c>
      <c r="DF702">
        <f>Drivers!DF414</f>
        <v>0</v>
      </c>
      <c r="DG702">
        <f>Drivers!DG414</f>
        <v>0</v>
      </c>
      <c r="DH702">
        <f>Drivers!DH414</f>
        <v>0</v>
      </c>
      <c r="DI702">
        <f>Drivers!DI414</f>
        <v>0</v>
      </c>
      <c r="DJ702">
        <f>Drivers!DJ414</f>
        <v>0</v>
      </c>
      <c r="DK702">
        <f>Drivers!DK414</f>
        <v>0</v>
      </c>
      <c r="DL702">
        <f>Drivers!DL414</f>
        <v>0</v>
      </c>
      <c r="DM702">
        <f>Drivers!DM414</f>
        <v>0</v>
      </c>
      <c r="DN702">
        <f>Drivers!DN414</f>
        <v>0</v>
      </c>
      <c r="DO702">
        <f>Drivers!DO414</f>
        <v>0</v>
      </c>
      <c r="DP702">
        <f>Drivers!DP414</f>
        <v>0</v>
      </c>
      <c r="DQ702">
        <f>Drivers!DQ414</f>
        <v>0</v>
      </c>
      <c r="DR702">
        <f>Drivers!DR414</f>
        <v>0</v>
      </c>
      <c r="DS702">
        <f>Drivers!DS414</f>
        <v>0</v>
      </c>
      <c r="DT702">
        <f>Drivers!DT414</f>
        <v>0</v>
      </c>
      <c r="DU702">
        <f>Drivers!DU414</f>
        <v>0</v>
      </c>
      <c r="DV702">
        <f>Drivers!DV414</f>
        <v>0</v>
      </c>
      <c r="DW702">
        <f>Drivers!DW414</f>
        <v>0</v>
      </c>
      <c r="DX702">
        <f>Drivers!DX414</f>
        <v>0</v>
      </c>
      <c r="DY702">
        <f>Drivers!DY414</f>
        <v>0</v>
      </c>
      <c r="DZ702">
        <f>Drivers!DZ414</f>
        <v>0</v>
      </c>
      <c r="EA702">
        <f>Drivers!EA414</f>
        <v>0</v>
      </c>
      <c r="EB702">
        <f>Drivers!EB414</f>
        <v>0</v>
      </c>
      <c r="EC702">
        <f>Drivers!EC414</f>
        <v>0</v>
      </c>
      <c r="ED702">
        <f>Drivers!ED414</f>
        <v>0</v>
      </c>
      <c r="EE702">
        <f>Drivers!EE414</f>
        <v>0</v>
      </c>
      <c r="EF702">
        <f>Drivers!EF414</f>
        <v>0</v>
      </c>
      <c r="EG702">
        <f>Drivers!EG414</f>
        <v>0</v>
      </c>
      <c r="EH702">
        <f>Drivers!EH414</f>
        <v>0</v>
      </c>
      <c r="EI702">
        <f>Drivers!EI414</f>
        <v>0</v>
      </c>
      <c r="EJ702">
        <f>Drivers!EJ414</f>
        <v>0</v>
      </c>
    </row>
    <row r="703" spans="1:140" hidden="1" outlineLevel="1">
      <c r="A703">
        <f>Drivers!A415</f>
        <v>0</v>
      </c>
      <c r="B703">
        <f>Drivers!B415</f>
        <v>0</v>
      </c>
      <c r="C703">
        <f>Drivers!C415</f>
        <v>0</v>
      </c>
      <c r="D703">
        <f>Drivers!D415</f>
        <v>0</v>
      </c>
      <c r="E703">
        <f>Drivers!E415</f>
        <v>0</v>
      </c>
      <c r="F703">
        <f>Drivers!F415</f>
        <v>0</v>
      </c>
      <c r="G703">
        <f>Drivers!G415</f>
        <v>0</v>
      </c>
      <c r="H703">
        <f>Drivers!H415</f>
        <v>0</v>
      </c>
      <c r="I703" t="str">
        <f>Drivers!I415</f>
        <v>Cost of Revenue</v>
      </c>
      <c r="J703">
        <f>Drivers!J415</f>
        <v>0</v>
      </c>
      <c r="K703">
        <f>Drivers!K415</f>
        <v>0</v>
      </c>
      <c r="L703">
        <f>Drivers!L415</f>
        <v>0</v>
      </c>
      <c r="M703">
        <f>Drivers!M415</f>
        <v>0</v>
      </c>
      <c r="N703">
        <f>Drivers!N415</f>
        <v>0</v>
      </c>
      <c r="O703">
        <f>Drivers!O415</f>
        <v>0</v>
      </c>
      <c r="P703">
        <f>Drivers!P415</f>
        <v>0</v>
      </c>
      <c r="Q703">
        <f>Drivers!Q415</f>
        <v>0</v>
      </c>
      <c r="R703">
        <f>Drivers!R415</f>
        <v>0</v>
      </c>
      <c r="S703">
        <f>Drivers!S415</f>
        <v>0</v>
      </c>
      <c r="T703">
        <f>Drivers!T415</f>
        <v>0</v>
      </c>
      <c r="U703">
        <f>Drivers!U415</f>
        <v>0</v>
      </c>
      <c r="V703">
        <f>Drivers!V415</f>
        <v>0</v>
      </c>
      <c r="W703">
        <f>Drivers!W415</f>
        <v>0</v>
      </c>
      <c r="X703">
        <f>Drivers!X415</f>
        <v>0</v>
      </c>
      <c r="Y703">
        <f>Drivers!Y415</f>
        <v>0</v>
      </c>
      <c r="Z703">
        <f>Drivers!Z415</f>
        <v>0</v>
      </c>
      <c r="AA703">
        <f>Drivers!AA415</f>
        <v>0</v>
      </c>
      <c r="AB703">
        <f>Drivers!AB415</f>
        <v>0</v>
      </c>
      <c r="AC703">
        <f>Drivers!AC415</f>
        <v>0</v>
      </c>
      <c r="AD703">
        <f>Drivers!AD415</f>
        <v>0</v>
      </c>
      <c r="AE703">
        <f>Drivers!AE415</f>
        <v>0</v>
      </c>
      <c r="AF703">
        <f>Drivers!AF415</f>
        <v>0</v>
      </c>
      <c r="AG703">
        <f>Drivers!AG415</f>
        <v>0</v>
      </c>
      <c r="AH703">
        <f>Drivers!AH415</f>
        <v>0</v>
      </c>
      <c r="AI703">
        <f>Drivers!AI415</f>
        <v>0</v>
      </c>
      <c r="AJ703">
        <f>Drivers!AJ415</f>
        <v>0</v>
      </c>
      <c r="AK703">
        <f>Drivers!AK415</f>
        <v>0</v>
      </c>
      <c r="AL703">
        <f>Drivers!AL415</f>
        <v>0</v>
      </c>
      <c r="AM703">
        <f>Drivers!AM415</f>
        <v>0</v>
      </c>
      <c r="AN703">
        <f>Drivers!AN415</f>
        <v>0</v>
      </c>
      <c r="AO703">
        <f>Drivers!AO415</f>
        <v>0</v>
      </c>
      <c r="AP703">
        <f>Drivers!AP415</f>
        <v>0</v>
      </c>
      <c r="AQ703">
        <f>Drivers!AQ415</f>
        <v>0</v>
      </c>
      <c r="AR703">
        <f>Drivers!AR415</f>
        <v>0</v>
      </c>
      <c r="AS703">
        <f>Drivers!AS415</f>
        <v>0</v>
      </c>
      <c r="AT703">
        <f>Drivers!AT415</f>
        <v>4.5999999999999999E-2</v>
      </c>
      <c r="AU703">
        <f>Drivers!AU415</f>
        <v>4.5999999999999999E-2</v>
      </c>
      <c r="AV703">
        <f>Drivers!AV415</f>
        <v>4.7E-2</v>
      </c>
      <c r="AW703">
        <f>Drivers!AW415</f>
        <v>4.4000000000000011E-2</v>
      </c>
      <c r="AX703">
        <f>Drivers!AX415</f>
        <v>5.3999999999999999E-2</v>
      </c>
      <c r="AY703">
        <f>Drivers!AY415</f>
        <v>5.2999999999999999E-2</v>
      </c>
      <c r="AZ703">
        <f>Drivers!AZ415</f>
        <v>6.0999999999999999E-2</v>
      </c>
      <c r="BA703">
        <f>Drivers!BA415</f>
        <v>4.2000000000000003E-2</v>
      </c>
      <c r="BB703">
        <f>Drivers!BB415</f>
        <v>4.1000000000000002E-2</v>
      </c>
      <c r="BC703">
        <f>Drivers!BC415</f>
        <v>4.5999999999999999E-2</v>
      </c>
      <c r="BD703">
        <f>Drivers!BD415</f>
        <v>4.8000000000000001E-2</v>
      </c>
      <c r="BE703">
        <f>Drivers!BE415</f>
        <v>5.4000000000000013E-2</v>
      </c>
      <c r="BF703">
        <f>Drivers!BF415</f>
        <v>8.5000000000000006E-2</v>
      </c>
      <c r="BG703">
        <f>Drivers!BG415</f>
        <v>9.1999999999999998E-2</v>
      </c>
      <c r="BH703">
        <f>Drivers!BH415</f>
        <v>9.4E-2</v>
      </c>
      <c r="BI703">
        <f>Drivers!BI415</f>
        <v>0.10900000000000003</v>
      </c>
      <c r="BJ703">
        <f>Drivers!BJ415</f>
        <v>0.16300000000000001</v>
      </c>
      <c r="BK703">
        <f>Drivers!BK415</f>
        <v>0.17599999999999999</v>
      </c>
      <c r="BL703">
        <f>Drivers!BL415</f>
        <v>0.185</v>
      </c>
      <c r="BM703">
        <f>Drivers!BM415</f>
        <v>0.21300000000000005</v>
      </c>
      <c r="BN703">
        <f>Drivers!BN415</f>
        <v>0.373</v>
      </c>
      <c r="BO703">
        <f>Drivers!BO415</f>
        <v>0.41799999999999998</v>
      </c>
      <c r="BP703">
        <f>Drivers!BP415</f>
        <v>0.48899999999999999</v>
      </c>
      <c r="BQ703">
        <f>Drivers!BQ415</f>
        <v>0.56399999999999995</v>
      </c>
      <c r="BR703">
        <f>Drivers!BR415</f>
        <v>0.95199999999999996</v>
      </c>
      <c r="BS703">
        <f>Drivers!BS415</f>
        <v>1.1100000000000001</v>
      </c>
      <c r="BT703">
        <f>Drivers!BT415</f>
        <v>1.3779999999999999</v>
      </c>
      <c r="BU703">
        <f>Drivers!BU415</f>
        <v>1.254</v>
      </c>
      <c r="BV703">
        <f>Drivers!BV415</f>
        <v>1.2190000000000001</v>
      </c>
      <c r="BW703">
        <f>Drivers!BW415</f>
        <v>1.627</v>
      </c>
      <c r="BX703">
        <f>Drivers!BX415</f>
        <v>1.524</v>
      </c>
      <c r="BY703">
        <f>Drivers!BY415</f>
        <v>1.5529999999999999</v>
      </c>
      <c r="BZ703">
        <f>Drivers!BZ415</f>
        <v>0.90300000000000002</v>
      </c>
      <c r="CA703">
        <f>Drivers!CA415</f>
        <v>1.0249999999999999</v>
      </c>
      <c r="CB703">
        <f>Drivers!CB415</f>
        <v>1.014</v>
      </c>
      <c r="CC703">
        <f>Drivers!CC415</f>
        <v>0.94199999999999995</v>
      </c>
      <c r="CD703">
        <f>Drivers!CD415</f>
        <v>1.045674</v>
      </c>
      <c r="CE703">
        <f>Drivers!CE415</f>
        <v>1.0762499999999999</v>
      </c>
      <c r="CF703">
        <f>Drivers!CF415</f>
        <v>1.0647</v>
      </c>
      <c r="CG703">
        <f>Drivers!CG415</f>
        <v>0.98909999999999998</v>
      </c>
      <c r="CH703">
        <f>Drivers!CH415</f>
        <v>0</v>
      </c>
      <c r="CI703">
        <f>Drivers!CI415</f>
        <v>0</v>
      </c>
      <c r="CJ703">
        <f>Drivers!CJ415</f>
        <v>0</v>
      </c>
      <c r="CK703">
        <f>Drivers!CK415</f>
        <v>0</v>
      </c>
      <c r="CL703">
        <f>Drivers!CL415</f>
        <v>0</v>
      </c>
      <c r="CM703">
        <f>Drivers!CM415</f>
        <v>0</v>
      </c>
      <c r="CN703">
        <f>Drivers!CN415</f>
        <v>0</v>
      </c>
      <c r="CO703">
        <f>Drivers!CO415</f>
        <v>0</v>
      </c>
      <c r="CP703">
        <f>Drivers!CP415</f>
        <v>0</v>
      </c>
      <c r="CQ703">
        <f>Drivers!CQ415</f>
        <v>0</v>
      </c>
      <c r="CR703">
        <f>Drivers!CR415</f>
        <v>0</v>
      </c>
      <c r="CS703">
        <f>Drivers!CS415</f>
        <v>0</v>
      </c>
      <c r="CT703">
        <f>Drivers!CT415</f>
        <v>0</v>
      </c>
      <c r="CU703">
        <f>Drivers!CU415</f>
        <v>0</v>
      </c>
      <c r="CV703">
        <f>Drivers!CV415</f>
        <v>0</v>
      </c>
      <c r="CW703">
        <f>Drivers!CW415</f>
        <v>0</v>
      </c>
      <c r="CX703">
        <f>Drivers!CX415</f>
        <v>0</v>
      </c>
      <c r="CY703">
        <f>Drivers!CY415</f>
        <v>0</v>
      </c>
      <c r="CZ703">
        <f>Drivers!CZ415</f>
        <v>0</v>
      </c>
      <c r="DA703">
        <f>Drivers!DA415</f>
        <v>0</v>
      </c>
      <c r="DB703">
        <f>Drivers!DB415</f>
        <v>0</v>
      </c>
      <c r="DC703">
        <f>Drivers!DC415</f>
        <v>0</v>
      </c>
      <c r="DD703">
        <f>Drivers!DD415</f>
        <v>0</v>
      </c>
      <c r="DE703">
        <f>Drivers!DE415</f>
        <v>0</v>
      </c>
      <c r="DF703">
        <f>Drivers!DF415</f>
        <v>0</v>
      </c>
      <c r="DG703">
        <f>Drivers!DG415</f>
        <v>0</v>
      </c>
      <c r="DH703">
        <f>Drivers!DH415</f>
        <v>0</v>
      </c>
      <c r="DI703">
        <f>Drivers!DI415</f>
        <v>0</v>
      </c>
      <c r="DJ703">
        <f>Drivers!DJ415</f>
        <v>0</v>
      </c>
      <c r="DK703">
        <f>Drivers!DK415</f>
        <v>0</v>
      </c>
      <c r="DL703">
        <f>Drivers!DL415</f>
        <v>0</v>
      </c>
      <c r="DM703">
        <f>Drivers!DM415</f>
        <v>0</v>
      </c>
      <c r="DN703">
        <f>Drivers!DN415</f>
        <v>0</v>
      </c>
      <c r="DO703">
        <f>Drivers!DO415</f>
        <v>0</v>
      </c>
      <c r="DP703">
        <f>Drivers!DP415</f>
        <v>0</v>
      </c>
      <c r="DQ703">
        <f>Drivers!DQ415</f>
        <v>5.6000000000000001E-2</v>
      </c>
      <c r="DR703">
        <f>Drivers!DR415</f>
        <v>0.154</v>
      </c>
      <c r="DS703">
        <f>Drivers!DS415</f>
        <v>0.157</v>
      </c>
      <c r="DT703">
        <f>Drivers!DT415</f>
        <v>0.18300000000000002</v>
      </c>
      <c r="DU703">
        <f>Drivers!DU415</f>
        <v>0.21</v>
      </c>
      <c r="DV703">
        <f>Drivers!DV415</f>
        <v>0.18900000000000003</v>
      </c>
      <c r="DW703">
        <f>Drivers!DW415</f>
        <v>0.38000000000000006</v>
      </c>
      <c r="DX703">
        <f>Drivers!DX415</f>
        <v>0.7370000000000001</v>
      </c>
      <c r="DY703">
        <f>Drivers!DY415</f>
        <v>1.8439999999999999</v>
      </c>
      <c r="DZ703">
        <f>Drivers!DZ415</f>
        <v>4.6940000000000008</v>
      </c>
      <c r="EA703">
        <f>Drivers!EA415</f>
        <v>5.923</v>
      </c>
      <c r="EB703">
        <f>Drivers!EB415</f>
        <v>3.8840000000000003</v>
      </c>
      <c r="EC703">
        <f>Drivers!EC415</f>
        <v>4.1757239999999998</v>
      </c>
      <c r="ED703">
        <f>Drivers!ED415</f>
        <v>4.4893218982138041</v>
      </c>
      <c r="EE703">
        <f>Drivers!EE415</f>
        <v>4.8264710756223339</v>
      </c>
      <c r="EF703">
        <f>Drivers!EF415</f>
        <v>5.1889402390787511</v>
      </c>
      <c r="EG703">
        <f>Drivers!EG415</f>
        <v>5.5786309257553928</v>
      </c>
      <c r="EH703">
        <f>Drivers!EH415</f>
        <v>5.9975874787333723</v>
      </c>
      <c r="EI703">
        <f>Drivers!EI415</f>
        <v>6.4480077717614117</v>
      </c>
      <c r="EJ703">
        <f>Drivers!EJ415</f>
        <v>6.9322547394466936</v>
      </c>
    </row>
    <row r="704" spans="1:140" hidden="1" outlineLevel="1">
      <c r="A704">
        <f>Drivers!A416</f>
        <v>0</v>
      </c>
      <c r="B704">
        <f>Drivers!B416</f>
        <v>0</v>
      </c>
      <c r="C704">
        <f>Drivers!C416</f>
        <v>0</v>
      </c>
      <c r="D704">
        <f>Drivers!D416</f>
        <v>0</v>
      </c>
      <c r="E704">
        <f>Drivers!E416</f>
        <v>0</v>
      </c>
      <c r="F704">
        <f>Drivers!F416</f>
        <v>0</v>
      </c>
      <c r="G704">
        <f>Drivers!G416</f>
        <v>0</v>
      </c>
      <c r="H704">
        <f>Drivers!H416</f>
        <v>0</v>
      </c>
      <c r="I704" t="str">
        <f>Drivers!I416</f>
        <v>Sales &amp; Marketing</v>
      </c>
      <c r="J704">
        <f>Drivers!J416</f>
        <v>0</v>
      </c>
      <c r="K704">
        <f>Drivers!K416</f>
        <v>0</v>
      </c>
      <c r="L704">
        <f>Drivers!L416</f>
        <v>0</v>
      </c>
      <c r="M704">
        <f>Drivers!M416</f>
        <v>0</v>
      </c>
      <c r="N704">
        <f>Drivers!N416</f>
        <v>0</v>
      </c>
      <c r="O704">
        <f>Drivers!O416</f>
        <v>0</v>
      </c>
      <c r="P704">
        <f>Drivers!P416</f>
        <v>0</v>
      </c>
      <c r="Q704">
        <f>Drivers!Q416</f>
        <v>0</v>
      </c>
      <c r="R704">
        <f>Drivers!R416</f>
        <v>0</v>
      </c>
      <c r="S704">
        <f>Drivers!S416</f>
        <v>0</v>
      </c>
      <c r="T704">
        <f>Drivers!T416</f>
        <v>0</v>
      </c>
      <c r="U704">
        <f>Drivers!U416</f>
        <v>0</v>
      </c>
      <c r="V704">
        <f>Drivers!V416</f>
        <v>0</v>
      </c>
      <c r="W704">
        <f>Drivers!W416</f>
        <v>0</v>
      </c>
      <c r="X704">
        <f>Drivers!X416</f>
        <v>0</v>
      </c>
      <c r="Y704">
        <f>Drivers!Y416</f>
        <v>0</v>
      </c>
      <c r="Z704">
        <f>Drivers!Z416</f>
        <v>0</v>
      </c>
      <c r="AA704">
        <f>Drivers!AA416</f>
        <v>0</v>
      </c>
      <c r="AB704">
        <f>Drivers!AB416</f>
        <v>0</v>
      </c>
      <c r="AC704">
        <f>Drivers!AC416</f>
        <v>0</v>
      </c>
      <c r="AD704">
        <f>Drivers!AD416</f>
        <v>0</v>
      </c>
      <c r="AE704">
        <f>Drivers!AE416</f>
        <v>0</v>
      </c>
      <c r="AF704">
        <f>Drivers!AF416</f>
        <v>0</v>
      </c>
      <c r="AG704">
        <f>Drivers!AG416</f>
        <v>0</v>
      </c>
      <c r="AH704">
        <f>Drivers!AH416</f>
        <v>0</v>
      </c>
      <c r="AI704">
        <f>Drivers!AI416</f>
        <v>0</v>
      </c>
      <c r="AJ704">
        <f>Drivers!AJ416</f>
        <v>0</v>
      </c>
      <c r="AK704">
        <f>Drivers!AK416</f>
        <v>0</v>
      </c>
      <c r="AL704">
        <f>Drivers!AL416</f>
        <v>0</v>
      </c>
      <c r="AM704">
        <f>Drivers!AM416</f>
        <v>0</v>
      </c>
      <c r="AN704">
        <f>Drivers!AN416</f>
        <v>0</v>
      </c>
      <c r="AO704">
        <f>Drivers!AO416</f>
        <v>0</v>
      </c>
      <c r="AP704">
        <f>Drivers!AP416</f>
        <v>0</v>
      </c>
      <c r="AQ704">
        <f>Drivers!AQ416</f>
        <v>0</v>
      </c>
      <c r="AR704">
        <f>Drivers!AR416</f>
        <v>0</v>
      </c>
      <c r="AS704">
        <f>Drivers!AS416</f>
        <v>0</v>
      </c>
      <c r="AT704">
        <f>Drivers!AT416</f>
        <v>9.8000000000000004E-2</v>
      </c>
      <c r="AU704">
        <f>Drivers!AU416</f>
        <v>0.109</v>
      </c>
      <c r="AV704">
        <f>Drivers!AV416</f>
        <v>0.10199999999999999</v>
      </c>
      <c r="AW704">
        <f>Drivers!AW416</f>
        <v>9.9000000000000005E-2</v>
      </c>
      <c r="AX704">
        <f>Drivers!AX416</f>
        <v>0.104</v>
      </c>
      <c r="AY704">
        <f>Drivers!AY416</f>
        <v>0.111</v>
      </c>
      <c r="AZ704">
        <f>Drivers!AZ416</f>
        <v>0.11700000000000001</v>
      </c>
      <c r="BA704">
        <f>Drivers!BA416</f>
        <v>0.11300000000000003</v>
      </c>
      <c r="BB704">
        <f>Drivers!BB416</f>
        <v>0.107</v>
      </c>
      <c r="BC704">
        <f>Drivers!BC416</f>
        <v>6.7000000000000004E-2</v>
      </c>
      <c r="BD704">
        <f>Drivers!BD416</f>
        <v>8.5000000000000006E-2</v>
      </c>
      <c r="BE704">
        <f>Drivers!BE416</f>
        <v>0.129</v>
      </c>
      <c r="BF704">
        <f>Drivers!BF416</f>
        <v>0.19</v>
      </c>
      <c r="BG704">
        <f>Drivers!BG416</f>
        <v>0.28899999999999998</v>
      </c>
      <c r="BH704">
        <f>Drivers!BH416</f>
        <v>0.87</v>
      </c>
      <c r="BI704">
        <f>Drivers!BI416</f>
        <v>1.0839999999999999</v>
      </c>
      <c r="BJ704">
        <f>Drivers!BJ416</f>
        <v>1.2270000000000001</v>
      </c>
      <c r="BK704">
        <f>Drivers!BK416</f>
        <v>7.7770000000000001</v>
      </c>
      <c r="BL704">
        <f>Drivers!BL416</f>
        <v>0.871</v>
      </c>
      <c r="BM704">
        <f>Drivers!BM416</f>
        <v>1.0939999999999988</v>
      </c>
      <c r="BN704">
        <f>Drivers!BN416</f>
        <v>1.3029999999999999</v>
      </c>
      <c r="BO704">
        <f>Drivers!BO416</f>
        <v>1.698</v>
      </c>
      <c r="BP704">
        <f>Drivers!BP416</f>
        <v>1.885</v>
      </c>
      <c r="BQ704">
        <f>Drivers!BQ416</f>
        <v>2.4340000000000002</v>
      </c>
      <c r="BR704">
        <f>Drivers!BR416</f>
        <v>4.2089999999999996</v>
      </c>
      <c r="BS704">
        <f>Drivers!BS416</f>
        <v>8.7840000000000007</v>
      </c>
      <c r="BT704">
        <f>Drivers!BT416</f>
        <v>7.4459999999999997</v>
      </c>
      <c r="BU704">
        <f>Drivers!BU416</f>
        <v>4.952</v>
      </c>
      <c r="BV704">
        <f>Drivers!BV416</f>
        <v>5.2030000000000003</v>
      </c>
      <c r="BW704">
        <f>Drivers!BW416</f>
        <v>6.3949999999999996</v>
      </c>
      <c r="BX704">
        <f>Drivers!BX416</f>
        <v>5.968</v>
      </c>
      <c r="BY704">
        <f>Drivers!BY416</f>
        <v>5.7539999999999996</v>
      </c>
      <c r="BZ704">
        <f>Drivers!BZ416</f>
        <v>5.53</v>
      </c>
      <c r="CA704">
        <f>Drivers!CA416</f>
        <v>6.25</v>
      </c>
      <c r="CB704">
        <f>Drivers!CB416</f>
        <v>5.9139999999999997</v>
      </c>
      <c r="CC704">
        <f>Drivers!CC416</f>
        <v>5.0410000000000004</v>
      </c>
      <c r="CD704">
        <f>Drivers!CD416</f>
        <v>6.40374</v>
      </c>
      <c r="CE704">
        <f>Drivers!CE416</f>
        <v>6.5625</v>
      </c>
      <c r="CF704">
        <f>Drivers!CF416</f>
        <v>6.2096999999999998</v>
      </c>
      <c r="CG704">
        <f>Drivers!CG416</f>
        <v>5.2930500000000009</v>
      </c>
      <c r="CH704">
        <f>Drivers!CH416</f>
        <v>0</v>
      </c>
      <c r="CI704">
        <f>Drivers!CI416</f>
        <v>0</v>
      </c>
      <c r="CJ704">
        <f>Drivers!CJ416</f>
        <v>0</v>
      </c>
      <c r="CK704">
        <f>Drivers!CK416</f>
        <v>0</v>
      </c>
      <c r="CL704">
        <f>Drivers!CL416</f>
        <v>0</v>
      </c>
      <c r="CM704">
        <f>Drivers!CM416</f>
        <v>0</v>
      </c>
      <c r="CN704">
        <f>Drivers!CN416</f>
        <v>0</v>
      </c>
      <c r="CO704">
        <f>Drivers!CO416</f>
        <v>0</v>
      </c>
      <c r="CP704">
        <f>Drivers!CP416</f>
        <v>0</v>
      </c>
      <c r="CQ704">
        <f>Drivers!CQ416</f>
        <v>0</v>
      </c>
      <c r="CR704">
        <f>Drivers!CR416</f>
        <v>0</v>
      </c>
      <c r="CS704">
        <f>Drivers!CS416</f>
        <v>0</v>
      </c>
      <c r="CT704">
        <f>Drivers!CT416</f>
        <v>0</v>
      </c>
      <c r="CU704">
        <f>Drivers!CU416</f>
        <v>0</v>
      </c>
      <c r="CV704">
        <f>Drivers!CV416</f>
        <v>0</v>
      </c>
      <c r="CW704">
        <f>Drivers!CW416</f>
        <v>0</v>
      </c>
      <c r="CX704">
        <f>Drivers!CX416</f>
        <v>0</v>
      </c>
      <c r="CY704">
        <f>Drivers!CY416</f>
        <v>0</v>
      </c>
      <c r="CZ704">
        <f>Drivers!CZ416</f>
        <v>0</v>
      </c>
      <c r="DA704">
        <f>Drivers!DA416</f>
        <v>0</v>
      </c>
      <c r="DB704">
        <f>Drivers!DB416</f>
        <v>0</v>
      </c>
      <c r="DC704">
        <f>Drivers!DC416</f>
        <v>0</v>
      </c>
      <c r="DD704">
        <f>Drivers!DD416</f>
        <v>0</v>
      </c>
      <c r="DE704">
        <f>Drivers!DE416</f>
        <v>0</v>
      </c>
      <c r="DF704">
        <f>Drivers!DF416</f>
        <v>0</v>
      </c>
      <c r="DG704">
        <f>Drivers!DG416</f>
        <v>0</v>
      </c>
      <c r="DH704">
        <f>Drivers!DH416</f>
        <v>0</v>
      </c>
      <c r="DI704">
        <f>Drivers!DI416</f>
        <v>0</v>
      </c>
      <c r="DJ704">
        <f>Drivers!DJ416</f>
        <v>0</v>
      </c>
      <c r="DK704">
        <f>Drivers!DK416</f>
        <v>0</v>
      </c>
      <c r="DL704">
        <f>Drivers!DL416</f>
        <v>0</v>
      </c>
      <c r="DM704">
        <f>Drivers!DM416</f>
        <v>0</v>
      </c>
      <c r="DN704">
        <f>Drivers!DN416</f>
        <v>0</v>
      </c>
      <c r="DO704">
        <f>Drivers!DO416</f>
        <v>0</v>
      </c>
      <c r="DP704">
        <f>Drivers!DP416</f>
        <v>0</v>
      </c>
      <c r="DQ704">
        <f>Drivers!DQ416</f>
        <v>0.14299999999999999</v>
      </c>
      <c r="DR704">
        <f>Drivers!DR416</f>
        <v>0.247</v>
      </c>
      <c r="DS704">
        <f>Drivers!DS416</f>
        <v>0.40799999999999997</v>
      </c>
      <c r="DT704">
        <f>Drivers!DT416</f>
        <v>0.40800000000000003</v>
      </c>
      <c r="DU704">
        <f>Drivers!DU416</f>
        <v>0.44500000000000006</v>
      </c>
      <c r="DV704">
        <f>Drivers!DV416</f>
        <v>0.38800000000000001</v>
      </c>
      <c r="DW704">
        <f>Drivers!DW416</f>
        <v>2.4329999999999998</v>
      </c>
      <c r="DX704">
        <f>Drivers!DX416</f>
        <v>10.968999999999999</v>
      </c>
      <c r="DY704">
        <f>Drivers!DY416</f>
        <v>7.32</v>
      </c>
      <c r="DZ704">
        <f>Drivers!DZ416</f>
        <v>25.390999999999998</v>
      </c>
      <c r="EA704">
        <f>Drivers!EA416</f>
        <v>23.32</v>
      </c>
      <c r="EB704">
        <f>Drivers!EB416</f>
        <v>22.735000000000003</v>
      </c>
      <c r="EC704">
        <f>Drivers!EC416</f>
        <v>24.468989999999998</v>
      </c>
      <c r="ED704">
        <f>Drivers!ED416</f>
        <v>26.306617160083999</v>
      </c>
      <c r="EE704">
        <f>Drivers!EE416</f>
        <v>28.282250571324191</v>
      </c>
      <c r="EF704">
        <f>Drivers!EF416</f>
        <v>30.406254537085204</v>
      </c>
      <c r="EG704">
        <f>Drivers!EG416</f>
        <v>32.689771722460449</v>
      </c>
      <c r="EH704">
        <f>Drivers!EH416</f>
        <v>35.144781609429188</v>
      </c>
      <c r="EI704">
        <f>Drivers!EI416</f>
        <v>37.78416334201021</v>
      </c>
      <c r="EJ704">
        <f>Drivers!EJ416</f>
        <v>40.621763291102027</v>
      </c>
    </row>
    <row r="705" spans="1:140" hidden="1" outlineLevel="1">
      <c r="A705">
        <f>Drivers!A417</f>
        <v>0</v>
      </c>
      <c r="B705">
        <f>Drivers!B417</f>
        <v>0</v>
      </c>
      <c r="C705">
        <f>Drivers!C417</f>
        <v>0</v>
      </c>
      <c r="D705">
        <f>Drivers!D417</f>
        <v>0</v>
      </c>
      <c r="E705">
        <f>Drivers!E417</f>
        <v>0</v>
      </c>
      <c r="F705">
        <f>Drivers!F417</f>
        <v>0</v>
      </c>
      <c r="G705">
        <f>Drivers!G417</f>
        <v>0</v>
      </c>
      <c r="H705">
        <f>Drivers!H417</f>
        <v>0</v>
      </c>
      <c r="I705" t="str">
        <f>Drivers!I417</f>
        <v>Technology &amp; Development</v>
      </c>
      <c r="J705">
        <f>Drivers!J417</f>
        <v>0</v>
      </c>
      <c r="K705">
        <f>Drivers!K417</f>
        <v>0</v>
      </c>
      <c r="L705">
        <f>Drivers!L417</f>
        <v>0</v>
      </c>
      <c r="M705">
        <f>Drivers!M417</f>
        <v>0</v>
      </c>
      <c r="N705">
        <f>Drivers!N417</f>
        <v>0</v>
      </c>
      <c r="O705">
        <f>Drivers!O417</f>
        <v>0</v>
      </c>
      <c r="P705">
        <f>Drivers!P417</f>
        <v>0</v>
      </c>
      <c r="Q705">
        <f>Drivers!Q417</f>
        <v>0</v>
      </c>
      <c r="R705">
        <f>Drivers!R417</f>
        <v>0</v>
      </c>
      <c r="S705">
        <f>Drivers!S417</f>
        <v>0</v>
      </c>
      <c r="T705">
        <f>Drivers!T417</f>
        <v>0</v>
      </c>
      <c r="U705">
        <f>Drivers!U417</f>
        <v>0</v>
      </c>
      <c r="V705">
        <f>Drivers!V417</f>
        <v>0</v>
      </c>
      <c r="W705">
        <f>Drivers!W417</f>
        <v>0</v>
      </c>
      <c r="X705">
        <f>Drivers!X417</f>
        <v>0</v>
      </c>
      <c r="Y705">
        <f>Drivers!Y417</f>
        <v>0</v>
      </c>
      <c r="Z705">
        <f>Drivers!Z417</f>
        <v>0</v>
      </c>
      <c r="AA705">
        <f>Drivers!AA417</f>
        <v>0</v>
      </c>
      <c r="AB705">
        <f>Drivers!AB417</f>
        <v>0</v>
      </c>
      <c r="AC705">
        <f>Drivers!AC417</f>
        <v>0</v>
      </c>
      <c r="AD705">
        <f>Drivers!AD417</f>
        <v>0</v>
      </c>
      <c r="AE705">
        <f>Drivers!AE417</f>
        <v>0</v>
      </c>
      <c r="AF705">
        <f>Drivers!AF417</f>
        <v>0</v>
      </c>
      <c r="AG705">
        <f>Drivers!AG417</f>
        <v>0</v>
      </c>
      <c r="AH705">
        <f>Drivers!AH417</f>
        <v>0</v>
      </c>
      <c r="AI705">
        <f>Drivers!AI417</f>
        <v>0</v>
      </c>
      <c r="AJ705">
        <f>Drivers!AJ417</f>
        <v>0</v>
      </c>
      <c r="AK705">
        <f>Drivers!AK417</f>
        <v>0</v>
      </c>
      <c r="AL705">
        <f>Drivers!AL417</f>
        <v>0</v>
      </c>
      <c r="AM705">
        <f>Drivers!AM417</f>
        <v>0</v>
      </c>
      <c r="AN705">
        <f>Drivers!AN417</f>
        <v>0</v>
      </c>
      <c r="AO705">
        <f>Drivers!AO417</f>
        <v>0</v>
      </c>
      <c r="AP705">
        <f>Drivers!AP417</f>
        <v>0</v>
      </c>
      <c r="AQ705">
        <f>Drivers!AQ417</f>
        <v>0</v>
      </c>
      <c r="AR705">
        <f>Drivers!AR417</f>
        <v>0</v>
      </c>
      <c r="AS705">
        <f>Drivers!AS417</f>
        <v>0</v>
      </c>
      <c r="AT705">
        <f>Drivers!AT417</f>
        <v>0.107</v>
      </c>
      <c r="AU705">
        <f>Drivers!AU417</f>
        <v>0.10199999999999999</v>
      </c>
      <c r="AV705">
        <f>Drivers!AV417</f>
        <v>0.105</v>
      </c>
      <c r="AW705">
        <f>Drivers!AW417</f>
        <v>8.0000000000000057E-2</v>
      </c>
      <c r="AX705">
        <f>Drivers!AX417</f>
        <v>9.5000000000000001E-2</v>
      </c>
      <c r="AY705">
        <f>Drivers!AY417</f>
        <v>0.106</v>
      </c>
      <c r="AZ705">
        <f>Drivers!AZ417</f>
        <v>0.10199999999999999</v>
      </c>
      <c r="BA705">
        <f>Drivers!BA417</f>
        <v>8.6000000000000049E-2</v>
      </c>
      <c r="BB705">
        <f>Drivers!BB417</f>
        <v>8.5999999999999993E-2</v>
      </c>
      <c r="BC705">
        <f>Drivers!BC417</f>
        <v>0.09</v>
      </c>
      <c r="BD705">
        <f>Drivers!BD417</f>
        <v>0.13500000000000001</v>
      </c>
      <c r="BE705">
        <f>Drivers!BE417</f>
        <v>0.23500000000000007</v>
      </c>
      <c r="BF705">
        <f>Drivers!BF417</f>
        <v>0.31</v>
      </c>
      <c r="BG705">
        <f>Drivers!BG417</f>
        <v>0.498</v>
      </c>
      <c r="BH705">
        <f>Drivers!BH417</f>
        <v>0.374</v>
      </c>
      <c r="BI705">
        <f>Drivers!BI417</f>
        <v>0.70399999999999996</v>
      </c>
      <c r="BJ705">
        <f>Drivers!BJ417</f>
        <v>1.034</v>
      </c>
      <c r="BK705">
        <f>Drivers!BK417</f>
        <v>1.034</v>
      </c>
      <c r="BL705">
        <f>Drivers!BL417</f>
        <v>0.98499999999999999</v>
      </c>
      <c r="BM705">
        <f>Drivers!BM417</f>
        <v>1.607</v>
      </c>
      <c r="BN705">
        <f>Drivers!BN417</f>
        <v>2.0249999999999999</v>
      </c>
      <c r="BO705">
        <f>Drivers!BO417</f>
        <v>3.056</v>
      </c>
      <c r="BP705">
        <f>Drivers!BP417</f>
        <v>2.7480000000000002</v>
      </c>
      <c r="BQ705">
        <f>Drivers!BQ417</f>
        <v>3.8519999999999999</v>
      </c>
      <c r="BR705">
        <f>Drivers!BR417</f>
        <v>5.766</v>
      </c>
      <c r="BS705">
        <f>Drivers!BS417</f>
        <v>7.0049999999999999</v>
      </c>
      <c r="BT705">
        <f>Drivers!BT417</f>
        <v>7.6420000000000003</v>
      </c>
      <c r="BU705">
        <f>Drivers!BU417</f>
        <v>6.4359999999999999</v>
      </c>
      <c r="BV705">
        <f>Drivers!BV417</f>
        <v>6.7590000000000003</v>
      </c>
      <c r="BW705">
        <f>Drivers!BW417</f>
        <v>8.3659999999999997</v>
      </c>
      <c r="BX705">
        <f>Drivers!BX417</f>
        <v>8.0350000000000001</v>
      </c>
      <c r="BY705">
        <f>Drivers!BY417</f>
        <v>8.3059999999999992</v>
      </c>
      <c r="BZ705">
        <f>Drivers!BZ417</f>
        <v>8.4909999999999997</v>
      </c>
      <c r="CA705">
        <f>Drivers!CA417</f>
        <v>10.4</v>
      </c>
      <c r="CB705">
        <f>Drivers!CB417</f>
        <v>10.438000000000001</v>
      </c>
      <c r="CC705">
        <f>Drivers!CC417</f>
        <v>10.609</v>
      </c>
      <c r="CD705">
        <f>Drivers!CD417</f>
        <v>9.832577999999998</v>
      </c>
      <c r="CE705">
        <f>Drivers!CE417</f>
        <v>10.920000000000002</v>
      </c>
      <c r="CF705">
        <f>Drivers!CF417</f>
        <v>10.959900000000001</v>
      </c>
      <c r="CG705">
        <f>Drivers!CG417</f>
        <v>11.13945</v>
      </c>
      <c r="CH705">
        <f>Drivers!CH417</f>
        <v>0</v>
      </c>
      <c r="CI705">
        <f>Drivers!CI417</f>
        <v>0</v>
      </c>
      <c r="CJ705">
        <f>Drivers!CJ417</f>
        <v>0</v>
      </c>
      <c r="CK705">
        <f>Drivers!CK417</f>
        <v>0</v>
      </c>
      <c r="CL705">
        <f>Drivers!CL417</f>
        <v>0</v>
      </c>
      <c r="CM705">
        <f>Drivers!CM417</f>
        <v>0</v>
      </c>
      <c r="CN705">
        <f>Drivers!CN417</f>
        <v>0</v>
      </c>
      <c r="CO705">
        <f>Drivers!CO417</f>
        <v>0</v>
      </c>
      <c r="CP705">
        <f>Drivers!CP417</f>
        <v>0</v>
      </c>
      <c r="CQ705">
        <f>Drivers!CQ417</f>
        <v>0</v>
      </c>
      <c r="CR705">
        <f>Drivers!CR417</f>
        <v>0</v>
      </c>
      <c r="CS705">
        <f>Drivers!CS417</f>
        <v>0</v>
      </c>
      <c r="CT705">
        <f>Drivers!CT417</f>
        <v>0</v>
      </c>
      <c r="CU705">
        <f>Drivers!CU417</f>
        <v>0</v>
      </c>
      <c r="CV705">
        <f>Drivers!CV417</f>
        <v>0</v>
      </c>
      <c r="CW705">
        <f>Drivers!CW417</f>
        <v>0</v>
      </c>
      <c r="CX705">
        <f>Drivers!CX417</f>
        <v>0</v>
      </c>
      <c r="CY705">
        <f>Drivers!CY417</f>
        <v>0</v>
      </c>
      <c r="CZ705">
        <f>Drivers!CZ417</f>
        <v>0</v>
      </c>
      <c r="DA705">
        <f>Drivers!DA417</f>
        <v>0</v>
      </c>
      <c r="DB705">
        <f>Drivers!DB417</f>
        <v>0</v>
      </c>
      <c r="DC705">
        <f>Drivers!DC417</f>
        <v>0</v>
      </c>
      <c r="DD705">
        <f>Drivers!DD417</f>
        <v>0</v>
      </c>
      <c r="DE705">
        <f>Drivers!DE417</f>
        <v>0</v>
      </c>
      <c r="DF705">
        <f>Drivers!DF417</f>
        <v>0</v>
      </c>
      <c r="DG705">
        <f>Drivers!DG417</f>
        <v>0</v>
      </c>
      <c r="DH705">
        <f>Drivers!DH417</f>
        <v>0</v>
      </c>
      <c r="DI705">
        <f>Drivers!DI417</f>
        <v>0</v>
      </c>
      <c r="DJ705">
        <f>Drivers!DJ417</f>
        <v>0</v>
      </c>
      <c r="DK705">
        <f>Drivers!DK417</f>
        <v>0</v>
      </c>
      <c r="DL705">
        <f>Drivers!DL417</f>
        <v>0</v>
      </c>
      <c r="DM705">
        <f>Drivers!DM417</f>
        <v>0</v>
      </c>
      <c r="DN705">
        <f>Drivers!DN417</f>
        <v>0</v>
      </c>
      <c r="DO705">
        <f>Drivers!DO417</f>
        <v>0</v>
      </c>
      <c r="DP705">
        <f>Drivers!DP417</f>
        <v>0</v>
      </c>
      <c r="DQ705">
        <f>Drivers!DQ417</f>
        <v>0.19</v>
      </c>
      <c r="DR705">
        <f>Drivers!DR417</f>
        <v>0.30599999999999999</v>
      </c>
      <c r="DS705">
        <f>Drivers!DS417</f>
        <v>0.41199999999999998</v>
      </c>
      <c r="DT705">
        <f>Drivers!DT417</f>
        <v>0.39400000000000007</v>
      </c>
      <c r="DU705">
        <f>Drivers!DU417</f>
        <v>0.38900000000000001</v>
      </c>
      <c r="DV705">
        <f>Drivers!DV417</f>
        <v>0.54600000000000004</v>
      </c>
      <c r="DW705">
        <f>Drivers!DW417</f>
        <v>1.8859999999999999</v>
      </c>
      <c r="DX705">
        <f>Drivers!DX417</f>
        <v>4.66</v>
      </c>
      <c r="DY705">
        <f>Drivers!DY417</f>
        <v>11.680999999999999</v>
      </c>
      <c r="DZ705">
        <f>Drivers!DZ417</f>
        <v>26.849</v>
      </c>
      <c r="EA705">
        <f>Drivers!EA417</f>
        <v>31.466000000000001</v>
      </c>
      <c r="EB705">
        <f>Drivers!EB417</f>
        <v>39.938000000000002</v>
      </c>
      <c r="EC705">
        <f>Drivers!EC417</f>
        <v>42.851928000000001</v>
      </c>
      <c r="ED705">
        <f>Drivers!ED417</f>
        <v>46.070118319860526</v>
      </c>
      <c r="EE705">
        <f>Drivers!EE417</f>
        <v>49.529995523327408</v>
      </c>
      <c r="EF705">
        <f>Drivers!EF417</f>
        <v>53.249710354732599</v>
      </c>
      <c r="EG705">
        <f>Drivers!EG417</f>
        <v>57.248776683766323</v>
      </c>
      <c r="EH705">
        <f>Drivers!EH417</f>
        <v>61.548173876526327</v>
      </c>
      <c r="EI705">
        <f>Drivers!EI417</f>
        <v>66.170456854658127</v>
      </c>
      <c r="EJ705">
        <f>Drivers!EJ417</f>
        <v>71.139874419963689</v>
      </c>
    </row>
    <row r="706" spans="1:140" hidden="1" outlineLevel="1">
      <c r="A706">
        <f>Drivers!A418</f>
        <v>0</v>
      </c>
      <c r="B706">
        <f>Drivers!B418</f>
        <v>0</v>
      </c>
      <c r="C706">
        <f>Drivers!C418</f>
        <v>0</v>
      </c>
      <c r="D706">
        <f>Drivers!D418</f>
        <v>0</v>
      </c>
      <c r="E706">
        <f>Drivers!E418</f>
        <v>0</v>
      </c>
      <c r="F706">
        <f>Drivers!F418</f>
        <v>0</v>
      </c>
      <c r="G706">
        <f>Drivers!G418</f>
        <v>0</v>
      </c>
      <c r="H706">
        <f>Drivers!H418</f>
        <v>0</v>
      </c>
      <c r="I706" t="str">
        <f>Drivers!I418</f>
        <v>General and administrative</v>
      </c>
      <c r="J706">
        <f>Drivers!J418</f>
        <v>0</v>
      </c>
      <c r="K706">
        <f>Drivers!K418</f>
        <v>0</v>
      </c>
      <c r="L706">
        <f>Drivers!L418</f>
        <v>0</v>
      </c>
      <c r="M706">
        <f>Drivers!M418</f>
        <v>0</v>
      </c>
      <c r="N706">
        <f>Drivers!N418</f>
        <v>0</v>
      </c>
      <c r="O706">
        <f>Drivers!O418</f>
        <v>0</v>
      </c>
      <c r="P706">
        <f>Drivers!P418</f>
        <v>0</v>
      </c>
      <c r="Q706">
        <f>Drivers!Q418</f>
        <v>0</v>
      </c>
      <c r="R706">
        <f>Drivers!R418</f>
        <v>0</v>
      </c>
      <c r="S706">
        <f>Drivers!S418</f>
        <v>0</v>
      </c>
      <c r="T706">
        <f>Drivers!T418</f>
        <v>0</v>
      </c>
      <c r="U706">
        <f>Drivers!U418</f>
        <v>0</v>
      </c>
      <c r="V706">
        <f>Drivers!V418</f>
        <v>0</v>
      </c>
      <c r="W706">
        <f>Drivers!W418</f>
        <v>0</v>
      </c>
      <c r="X706">
        <f>Drivers!X418</f>
        <v>0</v>
      </c>
      <c r="Y706">
        <f>Drivers!Y418</f>
        <v>0</v>
      </c>
      <c r="Z706">
        <f>Drivers!Z418</f>
        <v>0</v>
      </c>
      <c r="AA706">
        <f>Drivers!AA418</f>
        <v>0</v>
      </c>
      <c r="AB706">
        <f>Drivers!AB418</f>
        <v>0</v>
      </c>
      <c r="AC706">
        <f>Drivers!AC418</f>
        <v>0</v>
      </c>
      <c r="AD706">
        <f>Drivers!AD418</f>
        <v>0</v>
      </c>
      <c r="AE706">
        <f>Drivers!AE418</f>
        <v>0</v>
      </c>
      <c r="AF706">
        <f>Drivers!AF418</f>
        <v>0</v>
      </c>
      <c r="AG706">
        <f>Drivers!AG418</f>
        <v>0</v>
      </c>
      <c r="AH706">
        <f>Drivers!AH418</f>
        <v>0</v>
      </c>
      <c r="AI706">
        <f>Drivers!AI418</f>
        <v>0</v>
      </c>
      <c r="AJ706">
        <f>Drivers!AJ418</f>
        <v>0</v>
      </c>
      <c r="AK706">
        <f>Drivers!AK418</f>
        <v>0</v>
      </c>
      <c r="AL706">
        <f>Drivers!AL418</f>
        <v>0</v>
      </c>
      <c r="AM706">
        <f>Drivers!AM418</f>
        <v>0</v>
      </c>
      <c r="AN706">
        <f>Drivers!AN418</f>
        <v>0</v>
      </c>
      <c r="AO706">
        <f>Drivers!AO418</f>
        <v>0</v>
      </c>
      <c r="AP706">
        <f>Drivers!AP418</f>
        <v>0</v>
      </c>
      <c r="AQ706">
        <f>Drivers!AQ418</f>
        <v>0</v>
      </c>
      <c r="AR706">
        <f>Drivers!AR418</f>
        <v>0</v>
      </c>
      <c r="AS706">
        <f>Drivers!AS418</f>
        <v>0</v>
      </c>
      <c r="AT706">
        <f>Drivers!AT418</f>
        <v>0.16600000000000001</v>
      </c>
      <c r="AU706">
        <f>Drivers!AU418</f>
        <v>0.17</v>
      </c>
      <c r="AV706">
        <f>Drivers!AV418</f>
        <v>0.16900000000000001</v>
      </c>
      <c r="AW706">
        <f>Drivers!AW418</f>
        <v>0.16099999999999995</v>
      </c>
      <c r="AX706">
        <f>Drivers!AX418</f>
        <v>0.159</v>
      </c>
      <c r="AY706">
        <f>Drivers!AY418</f>
        <v>0.159</v>
      </c>
      <c r="AZ706">
        <f>Drivers!AZ418</f>
        <v>0.188</v>
      </c>
      <c r="BA706">
        <f>Drivers!BA418</f>
        <v>0.16500000000000006</v>
      </c>
      <c r="BB706">
        <f>Drivers!BB418</f>
        <v>0.156</v>
      </c>
      <c r="BC706">
        <f>Drivers!BC418</f>
        <v>0.21</v>
      </c>
      <c r="BD706">
        <f>Drivers!BD418</f>
        <v>0.22</v>
      </c>
      <c r="BE706">
        <f>Drivers!BE418</f>
        <v>0.23600000000000002</v>
      </c>
      <c r="BF706">
        <f>Drivers!BF418</f>
        <v>0.83299999999999996</v>
      </c>
      <c r="BG706">
        <f>Drivers!BG418</f>
        <v>0.34599999999999997</v>
      </c>
      <c r="BH706">
        <f>Drivers!BH418</f>
        <v>0.374</v>
      </c>
      <c r="BI706">
        <f>Drivers!BI418</f>
        <v>0.35899999999999976</v>
      </c>
      <c r="BJ706">
        <f>Drivers!BJ418</f>
        <v>1.722</v>
      </c>
      <c r="BK706">
        <f>Drivers!BK418</f>
        <v>1.48</v>
      </c>
      <c r="BL706">
        <f>Drivers!BL418</f>
        <v>1.7270000000000001</v>
      </c>
      <c r="BM706">
        <f>Drivers!BM418</f>
        <v>2.141</v>
      </c>
      <c r="BN706">
        <f>Drivers!BN418</f>
        <v>3.431</v>
      </c>
      <c r="BO706">
        <f>Drivers!BO418</f>
        <v>3.238</v>
      </c>
      <c r="BP706">
        <f>Drivers!BP418</f>
        <v>3.512</v>
      </c>
      <c r="BQ706">
        <f>Drivers!BQ418</f>
        <v>3.0590000000000002</v>
      </c>
      <c r="BR706">
        <f>Drivers!BR418</f>
        <v>12.08</v>
      </c>
      <c r="BS706">
        <f>Drivers!BS418</f>
        <v>12.981</v>
      </c>
      <c r="BT706">
        <f>Drivers!BT418</f>
        <v>11.548999999999999</v>
      </c>
      <c r="BU706">
        <f>Drivers!BU418</f>
        <v>11.67</v>
      </c>
      <c r="BV706">
        <f>Drivers!BV418</f>
        <v>12.37</v>
      </c>
      <c r="BW706">
        <f>Drivers!BW418</f>
        <v>11.928000000000001</v>
      </c>
      <c r="BX706">
        <f>Drivers!BX418</f>
        <v>11.757999999999999</v>
      </c>
      <c r="BY706">
        <f>Drivers!BY418</f>
        <v>10.153</v>
      </c>
      <c r="BZ706">
        <f>Drivers!BZ418</f>
        <v>11.471</v>
      </c>
      <c r="CA706">
        <f>Drivers!CA418</f>
        <v>11.518000000000001</v>
      </c>
      <c r="CB706">
        <f>Drivers!CB418</f>
        <v>11.208</v>
      </c>
      <c r="CC706">
        <f>Drivers!CC418</f>
        <v>12.817</v>
      </c>
      <c r="CD706">
        <f>Drivers!CD418</f>
        <v>13.283417999999999</v>
      </c>
      <c r="CE706">
        <f>Drivers!CE418</f>
        <v>12.093900000000001</v>
      </c>
      <c r="CF706">
        <f>Drivers!CF418</f>
        <v>11.768400000000002</v>
      </c>
      <c r="CG706">
        <f>Drivers!CG418</f>
        <v>13.457850000000001</v>
      </c>
      <c r="CH706">
        <f>Drivers!CH418</f>
        <v>0</v>
      </c>
      <c r="CI706">
        <f>Drivers!CI418</f>
        <v>0</v>
      </c>
      <c r="CJ706">
        <f>Drivers!CJ418</f>
        <v>0</v>
      </c>
      <c r="CK706">
        <f>Drivers!CK418</f>
        <v>0</v>
      </c>
      <c r="CL706">
        <f>Drivers!CL418</f>
        <v>0</v>
      </c>
      <c r="CM706">
        <f>Drivers!CM418</f>
        <v>0</v>
      </c>
      <c r="CN706">
        <f>Drivers!CN418</f>
        <v>0</v>
      </c>
      <c r="CO706">
        <f>Drivers!CO418</f>
        <v>0</v>
      </c>
      <c r="CP706">
        <f>Drivers!CP418</f>
        <v>0</v>
      </c>
      <c r="CQ706">
        <f>Drivers!CQ418</f>
        <v>0</v>
      </c>
      <c r="CR706">
        <f>Drivers!CR418</f>
        <v>0</v>
      </c>
      <c r="CS706">
        <f>Drivers!CS418</f>
        <v>0</v>
      </c>
      <c r="CT706">
        <f>Drivers!CT418</f>
        <v>0</v>
      </c>
      <c r="CU706">
        <f>Drivers!CU418</f>
        <v>0</v>
      </c>
      <c r="CV706">
        <f>Drivers!CV418</f>
        <v>0</v>
      </c>
      <c r="CW706">
        <f>Drivers!CW418</f>
        <v>0</v>
      </c>
      <c r="CX706">
        <f>Drivers!CX418</f>
        <v>0</v>
      </c>
      <c r="CY706">
        <f>Drivers!CY418</f>
        <v>0</v>
      </c>
      <c r="CZ706">
        <f>Drivers!CZ418</f>
        <v>0</v>
      </c>
      <c r="DA706">
        <f>Drivers!DA418</f>
        <v>0</v>
      </c>
      <c r="DB706">
        <f>Drivers!DB418</f>
        <v>0</v>
      </c>
      <c r="DC706">
        <f>Drivers!DC418</f>
        <v>0</v>
      </c>
      <c r="DD706">
        <f>Drivers!DD418</f>
        <v>0</v>
      </c>
      <c r="DE706">
        <f>Drivers!DE418</f>
        <v>0</v>
      </c>
      <c r="DF706">
        <f>Drivers!DF418</f>
        <v>0</v>
      </c>
      <c r="DG706">
        <f>Drivers!DG418</f>
        <v>0</v>
      </c>
      <c r="DH706">
        <f>Drivers!DH418</f>
        <v>0</v>
      </c>
      <c r="DI706">
        <f>Drivers!DI418</f>
        <v>0</v>
      </c>
      <c r="DJ706">
        <f>Drivers!DJ418</f>
        <v>0</v>
      </c>
      <c r="DK706">
        <f>Drivers!DK418</f>
        <v>0</v>
      </c>
      <c r="DL706">
        <f>Drivers!DL418</f>
        <v>0</v>
      </c>
      <c r="DM706">
        <f>Drivers!DM418</f>
        <v>0</v>
      </c>
      <c r="DN706">
        <f>Drivers!DN418</f>
        <v>0</v>
      </c>
      <c r="DO706">
        <f>Drivers!DO418</f>
        <v>0</v>
      </c>
      <c r="DP706">
        <f>Drivers!DP418</f>
        <v>0</v>
      </c>
      <c r="DQ706">
        <f>Drivers!DQ418</f>
        <v>0.13600000000000001</v>
      </c>
      <c r="DR706">
        <f>Drivers!DR418</f>
        <v>0.47299999999999998</v>
      </c>
      <c r="DS706">
        <f>Drivers!DS418</f>
        <v>0.54400000000000004</v>
      </c>
      <c r="DT706">
        <f>Drivers!DT418</f>
        <v>0.66599999999999993</v>
      </c>
      <c r="DU706">
        <f>Drivers!DU418</f>
        <v>0.67100000000000004</v>
      </c>
      <c r="DV706">
        <f>Drivers!DV418</f>
        <v>0.82199999999999995</v>
      </c>
      <c r="DW706">
        <f>Drivers!DW418</f>
        <v>1.9119999999999997</v>
      </c>
      <c r="DX706">
        <f>Drivers!DX418</f>
        <v>7.07</v>
      </c>
      <c r="DY706">
        <f>Drivers!DY418</f>
        <v>13.240000000000002</v>
      </c>
      <c r="DZ706">
        <f>Drivers!DZ418</f>
        <v>48.28</v>
      </c>
      <c r="EA706">
        <f>Drivers!EA418</f>
        <v>46.208999999999996</v>
      </c>
      <c r="EB706">
        <f>Drivers!EB418</f>
        <v>47.014000000000003</v>
      </c>
      <c r="EC706">
        <f>Drivers!EC418</f>
        <v>50.603568000000003</v>
      </c>
      <c r="ED706">
        <f>Drivers!ED418</f>
        <v>54.403908388138525</v>
      </c>
      <c r="EE706">
        <f>Drivers!EE418</f>
        <v>58.489655273022827</v>
      </c>
      <c r="EF706">
        <f>Drivers!EF418</f>
        <v>62.88224275267185</v>
      </c>
      <c r="EG706">
        <f>Drivers!EG418</f>
        <v>67.604714631131287</v>
      </c>
      <c r="EH706">
        <f>Drivers!EH418</f>
        <v>72.681845307791619</v>
      </c>
      <c r="EI706">
        <f>Drivers!EI418</f>
        <v>78.140269745523696</v>
      </c>
      <c r="EJ706">
        <f>Drivers!EJ418</f>
        <v>84.008623199453112</v>
      </c>
    </row>
    <row r="707" spans="1:140" hidden="1" outlineLevel="1">
      <c r="A707">
        <f>Drivers!A419</f>
        <v>0</v>
      </c>
      <c r="B707">
        <f>Drivers!B419</f>
        <v>0</v>
      </c>
      <c r="C707">
        <f>Drivers!C419</f>
        <v>0</v>
      </c>
      <c r="D707">
        <f>Drivers!D419</f>
        <v>0</v>
      </c>
      <c r="E707">
        <f>Drivers!E419</f>
        <v>0</v>
      </c>
      <c r="F707">
        <f>Drivers!F419</f>
        <v>0</v>
      </c>
      <c r="G707">
        <f>Drivers!G419</f>
        <v>0</v>
      </c>
      <c r="H707">
        <f>Drivers!H419</f>
        <v>0</v>
      </c>
      <c r="I707" t="str">
        <f>Drivers!I419</f>
        <v>Total</v>
      </c>
      <c r="J707">
        <f>Drivers!J419</f>
        <v>0</v>
      </c>
      <c r="K707">
        <f>Drivers!K419</f>
        <v>0</v>
      </c>
      <c r="L707">
        <f>Drivers!L419</f>
        <v>0</v>
      </c>
      <c r="M707">
        <f>Drivers!M419</f>
        <v>0</v>
      </c>
      <c r="N707">
        <f>Drivers!N419</f>
        <v>0</v>
      </c>
      <c r="O707">
        <f>Drivers!O419</f>
        <v>0</v>
      </c>
      <c r="P707">
        <f>Drivers!P419</f>
        <v>0</v>
      </c>
      <c r="Q707">
        <f>Drivers!Q419</f>
        <v>0</v>
      </c>
      <c r="R707">
        <f>Drivers!R419</f>
        <v>0</v>
      </c>
      <c r="S707">
        <f>Drivers!S419</f>
        <v>0</v>
      </c>
      <c r="T707">
        <f>Drivers!T419</f>
        <v>0</v>
      </c>
      <c r="U707">
        <f>Drivers!U419</f>
        <v>0</v>
      </c>
      <c r="V707">
        <f>Drivers!V419</f>
        <v>0</v>
      </c>
      <c r="W707">
        <f>Drivers!W419</f>
        <v>0</v>
      </c>
      <c r="X707">
        <f>Drivers!X419</f>
        <v>0</v>
      </c>
      <c r="Y707">
        <f>Drivers!Y419</f>
        <v>0</v>
      </c>
      <c r="Z707">
        <f>Drivers!Z419</f>
        <v>0</v>
      </c>
      <c r="AA707">
        <f>Drivers!AA419</f>
        <v>0</v>
      </c>
      <c r="AB707">
        <f>Drivers!AB419</f>
        <v>0</v>
      </c>
      <c r="AC707">
        <f>Drivers!AC419</f>
        <v>0</v>
      </c>
      <c r="AD707">
        <f>Drivers!AD419</f>
        <v>0</v>
      </c>
      <c r="AE707">
        <f>Drivers!AE419</f>
        <v>0</v>
      </c>
      <c r="AF707">
        <f>Drivers!AF419</f>
        <v>0</v>
      </c>
      <c r="AG707">
        <f>Drivers!AG419</f>
        <v>0</v>
      </c>
      <c r="AH707">
        <f>Drivers!AH419</f>
        <v>0</v>
      </c>
      <c r="AI707">
        <f>Drivers!AI419</f>
        <v>0</v>
      </c>
      <c r="AJ707">
        <f>Drivers!AJ419</f>
        <v>0</v>
      </c>
      <c r="AK707">
        <f>Drivers!AK419</f>
        <v>0</v>
      </c>
      <c r="AL707">
        <f>Drivers!AL419</f>
        <v>0</v>
      </c>
      <c r="AM707">
        <f>Drivers!AM419</f>
        <v>0</v>
      </c>
      <c r="AN707">
        <f>Drivers!AN419</f>
        <v>0</v>
      </c>
      <c r="AO707">
        <f>Drivers!AO419</f>
        <v>0</v>
      </c>
      <c r="AP707">
        <f>Drivers!AP419</f>
        <v>0</v>
      </c>
      <c r="AQ707">
        <f>Drivers!AQ419</f>
        <v>0</v>
      </c>
      <c r="AR707">
        <f>Drivers!AR419</f>
        <v>0</v>
      </c>
      <c r="AS707">
        <f>Drivers!AS419</f>
        <v>0</v>
      </c>
      <c r="AT707">
        <f>Drivers!AT419</f>
        <v>0.41700000000000004</v>
      </c>
      <c r="AU707">
        <f>Drivers!AU419</f>
        <v>0.42700000000000005</v>
      </c>
      <c r="AV707">
        <f>Drivers!AV419</f>
        <v>0.42300000000000004</v>
      </c>
      <c r="AW707">
        <f>Drivers!AW419</f>
        <v>0.38400000000000001</v>
      </c>
      <c r="AX707">
        <f>Drivers!AX419</f>
        <v>0.41200000000000003</v>
      </c>
      <c r="AY707">
        <f>Drivers!AY419</f>
        <v>0.42900000000000005</v>
      </c>
      <c r="AZ707">
        <f>Drivers!AZ419</f>
        <v>0.46799999999999997</v>
      </c>
      <c r="BA707">
        <f>Drivers!BA419</f>
        <v>0.40600000000000014</v>
      </c>
      <c r="BB707">
        <f>Drivers!BB419</f>
        <v>0.39</v>
      </c>
      <c r="BC707">
        <f>Drivers!BC419</f>
        <v>0.41300000000000003</v>
      </c>
      <c r="BD707">
        <f>Drivers!BD419</f>
        <v>0.48799999999999999</v>
      </c>
      <c r="BE707">
        <f>Drivers!BE419</f>
        <v>0.65400000000000014</v>
      </c>
      <c r="BF707">
        <f>Drivers!BF419</f>
        <v>1.4179999999999999</v>
      </c>
      <c r="BG707">
        <f>Drivers!BG419</f>
        <v>1.2250000000000001</v>
      </c>
      <c r="BH707">
        <f>Drivers!BH419</f>
        <v>1.7120000000000002</v>
      </c>
      <c r="BI707">
        <f>Drivers!BI419</f>
        <v>2.2559999999999993</v>
      </c>
      <c r="BJ707">
        <f>Drivers!BJ419</f>
        <v>4.1460000000000008</v>
      </c>
      <c r="BK707">
        <f>Drivers!BK419</f>
        <v>10.467000000000001</v>
      </c>
      <c r="BL707">
        <f>Drivers!BL419</f>
        <v>3.7679999999999998</v>
      </c>
      <c r="BM707">
        <f>Drivers!BM419</f>
        <v>5.0549999999999988</v>
      </c>
      <c r="BN707">
        <f>Drivers!BN419</f>
        <v>7.1319999999999997</v>
      </c>
      <c r="BO707">
        <f>Drivers!BO419</f>
        <v>8.41</v>
      </c>
      <c r="BP707">
        <f>Drivers!BP419</f>
        <v>8.6340000000000003</v>
      </c>
      <c r="BQ707">
        <f>Drivers!BQ419</f>
        <v>9.9089999999999989</v>
      </c>
      <c r="BR707">
        <f>Drivers!BR419</f>
        <v>23.006999999999998</v>
      </c>
      <c r="BS707">
        <f>Drivers!BS419</f>
        <v>29.880000000000003</v>
      </c>
      <c r="BT707">
        <f>Drivers!BT419</f>
        <v>28.015000000000001</v>
      </c>
      <c r="BU707">
        <f>Drivers!BU419</f>
        <v>24.311999999999998</v>
      </c>
      <c r="BV707">
        <f>Drivers!BV419</f>
        <v>25.551000000000002</v>
      </c>
      <c r="BW707">
        <f>Drivers!BW419</f>
        <v>28.315999999999999</v>
      </c>
      <c r="BX707">
        <f>Drivers!BX419</f>
        <v>27.285</v>
      </c>
      <c r="BY707">
        <f>Drivers!BY419</f>
        <v>25.765999999999998</v>
      </c>
      <c r="BZ707">
        <f>Drivers!BZ419</f>
        <v>26.395</v>
      </c>
      <c r="CA707">
        <f>Drivers!CA419</f>
        <v>29.193000000000001</v>
      </c>
      <c r="CB707">
        <f>Drivers!CB419</f>
        <v>28.573999999999998</v>
      </c>
      <c r="CC707">
        <f>Drivers!CC419</f>
        <v>29.408999999999999</v>
      </c>
      <c r="CD707">
        <f>Drivers!CD419</f>
        <v>30.56541</v>
      </c>
      <c r="CE707">
        <f>Drivers!CE419</f>
        <v>30.652650000000005</v>
      </c>
      <c r="CF707">
        <f>Drivers!CF419</f>
        <v>30.002700000000004</v>
      </c>
      <c r="CG707">
        <f>Drivers!CG419</f>
        <v>30.879450000000002</v>
      </c>
      <c r="CH707">
        <f>Drivers!CH419</f>
        <v>0</v>
      </c>
      <c r="CI707">
        <f>Drivers!CI419</f>
        <v>0</v>
      </c>
      <c r="CJ707">
        <f>Drivers!CJ419</f>
        <v>0</v>
      </c>
      <c r="CK707">
        <f>Drivers!CK419</f>
        <v>0</v>
      </c>
      <c r="CL707">
        <f>Drivers!CL419</f>
        <v>0</v>
      </c>
      <c r="CM707">
        <f>Drivers!CM419</f>
        <v>0</v>
      </c>
      <c r="CN707">
        <f>Drivers!CN419</f>
        <v>0</v>
      </c>
      <c r="CO707">
        <f>Drivers!CO419</f>
        <v>0</v>
      </c>
      <c r="CP707">
        <f>Drivers!CP419</f>
        <v>0</v>
      </c>
      <c r="CQ707">
        <f>Drivers!CQ419</f>
        <v>0</v>
      </c>
      <c r="CR707">
        <f>Drivers!CR419</f>
        <v>0</v>
      </c>
      <c r="CS707">
        <f>Drivers!CS419</f>
        <v>0</v>
      </c>
      <c r="CT707">
        <f>Drivers!CT419</f>
        <v>0</v>
      </c>
      <c r="CU707">
        <f>Drivers!CU419</f>
        <v>0</v>
      </c>
      <c r="CV707">
        <f>Drivers!CV419</f>
        <v>0</v>
      </c>
      <c r="CW707">
        <f>Drivers!CW419</f>
        <v>0</v>
      </c>
      <c r="CX707">
        <f>Drivers!CX419</f>
        <v>0</v>
      </c>
      <c r="CY707">
        <f>Drivers!CY419</f>
        <v>0</v>
      </c>
      <c r="CZ707">
        <f>Drivers!CZ419</f>
        <v>0</v>
      </c>
      <c r="DA707">
        <f>Drivers!DA419</f>
        <v>0</v>
      </c>
      <c r="DB707">
        <f>Drivers!DB419</f>
        <v>0</v>
      </c>
      <c r="DC707">
        <f>Drivers!DC419</f>
        <v>0</v>
      </c>
      <c r="DD707">
        <f>Drivers!DD419</f>
        <v>0</v>
      </c>
      <c r="DE707">
        <f>Drivers!DE419</f>
        <v>0</v>
      </c>
      <c r="DF707">
        <f>Drivers!DF419</f>
        <v>0</v>
      </c>
      <c r="DG707">
        <f>Drivers!DG419</f>
        <v>0</v>
      </c>
      <c r="DH707">
        <f>Drivers!DH419</f>
        <v>0</v>
      </c>
      <c r="DI707">
        <f>Drivers!DI419</f>
        <v>0</v>
      </c>
      <c r="DJ707">
        <f>Drivers!DJ419</f>
        <v>0</v>
      </c>
      <c r="DK707">
        <f>Drivers!DK419</f>
        <v>0</v>
      </c>
      <c r="DL707">
        <f>Drivers!DL419</f>
        <v>0</v>
      </c>
      <c r="DM707">
        <f>Drivers!DM419</f>
        <v>0</v>
      </c>
      <c r="DN707">
        <f>Drivers!DN419</f>
        <v>0</v>
      </c>
      <c r="DO707">
        <f>Drivers!DO419</f>
        <v>0</v>
      </c>
      <c r="DP707">
        <f>Drivers!DP419</f>
        <v>0</v>
      </c>
      <c r="DQ707">
        <f>Drivers!DQ419</f>
        <v>0.52500000000000002</v>
      </c>
      <c r="DR707">
        <f>Drivers!DR419</f>
        <v>1.1800000000000002</v>
      </c>
      <c r="DS707">
        <f>Drivers!DS419</f>
        <v>1.5209999999999999</v>
      </c>
      <c r="DT707">
        <f>Drivers!DT419</f>
        <v>1.651</v>
      </c>
      <c r="DU707">
        <f>Drivers!DU419</f>
        <v>1.7150000000000001</v>
      </c>
      <c r="DV707">
        <f>Drivers!DV419</f>
        <v>1.9450000000000003</v>
      </c>
      <c r="DW707">
        <f>Drivers!DW419</f>
        <v>6.6109999999999998</v>
      </c>
      <c r="DX707">
        <f>Drivers!DX419</f>
        <v>23.436</v>
      </c>
      <c r="DY707">
        <f>Drivers!DY419</f>
        <v>34.085000000000001</v>
      </c>
      <c r="DZ707">
        <f>Drivers!DZ419</f>
        <v>105.214</v>
      </c>
      <c r="EA707">
        <f>Drivers!EA419</f>
        <v>106.91800000000001</v>
      </c>
      <c r="EB707">
        <f>Drivers!EB419</f>
        <v>113.571</v>
      </c>
      <c r="EC707">
        <f>Drivers!EC419</f>
        <v>122.10021</v>
      </c>
      <c r="ED707">
        <f>Drivers!ED419</f>
        <v>131.26996576629685</v>
      </c>
      <c r="EE707">
        <f>Drivers!EE419</f>
        <v>141.12837244329677</v>
      </c>
      <c r="EF707">
        <f>Drivers!EF419</f>
        <v>151.72714788356842</v>
      </c>
      <c r="EG707">
        <f>Drivers!EG419</f>
        <v>163.12189396311345</v>
      </c>
      <c r="EH707">
        <f>Drivers!EH419</f>
        <v>175.37238827248052</v>
      </c>
      <c r="EI707">
        <f>Drivers!EI419</f>
        <v>188.54289771395344</v>
      </c>
      <c r="EJ707">
        <f>Drivers!EJ419</f>
        <v>202.70251564996551</v>
      </c>
    </row>
    <row r="708" spans="1:140" hidden="1" outlineLevel="1">
      <c r="A708">
        <f>Drivers!A420</f>
        <v>0</v>
      </c>
      <c r="B708">
        <f>Drivers!B420</f>
        <v>0</v>
      </c>
      <c r="C708">
        <f>Drivers!C420</f>
        <v>0</v>
      </c>
      <c r="D708">
        <f>Drivers!D420</f>
        <v>0</v>
      </c>
      <c r="E708">
        <f>Drivers!E420</f>
        <v>0</v>
      </c>
      <c r="F708">
        <f>Drivers!F420</f>
        <v>0</v>
      </c>
      <c r="G708">
        <f>Drivers!G420</f>
        <v>0</v>
      </c>
      <c r="H708">
        <f>Drivers!H420</f>
        <v>0</v>
      </c>
      <c r="I708">
        <f>Drivers!I420</f>
        <v>0</v>
      </c>
      <c r="J708">
        <f>Drivers!J420</f>
        <v>0</v>
      </c>
      <c r="K708">
        <f>Drivers!K420</f>
        <v>0</v>
      </c>
      <c r="L708">
        <f>Drivers!L420</f>
        <v>0</v>
      </c>
      <c r="M708">
        <f>Drivers!M420</f>
        <v>0</v>
      </c>
      <c r="N708">
        <f>Drivers!N420</f>
        <v>0</v>
      </c>
      <c r="O708">
        <f>Drivers!O420</f>
        <v>0</v>
      </c>
      <c r="P708">
        <f>Drivers!P420</f>
        <v>0</v>
      </c>
      <c r="Q708">
        <f>Drivers!Q420</f>
        <v>0</v>
      </c>
      <c r="R708">
        <f>Drivers!R420</f>
        <v>0</v>
      </c>
      <c r="S708">
        <f>Drivers!S420</f>
        <v>0</v>
      </c>
      <c r="T708">
        <f>Drivers!T420</f>
        <v>0</v>
      </c>
      <c r="U708">
        <f>Drivers!U420</f>
        <v>0</v>
      </c>
      <c r="V708">
        <f>Drivers!V420</f>
        <v>0</v>
      </c>
      <c r="W708">
        <f>Drivers!W420</f>
        <v>0</v>
      </c>
      <c r="X708">
        <f>Drivers!X420</f>
        <v>0</v>
      </c>
      <c r="Y708">
        <f>Drivers!Y420</f>
        <v>0</v>
      </c>
      <c r="Z708">
        <f>Drivers!Z420</f>
        <v>0</v>
      </c>
      <c r="AA708">
        <f>Drivers!AA420</f>
        <v>0</v>
      </c>
      <c r="AB708">
        <f>Drivers!AB420</f>
        <v>0</v>
      </c>
      <c r="AC708">
        <f>Drivers!AC420</f>
        <v>0</v>
      </c>
      <c r="AD708">
        <f>Drivers!AD420</f>
        <v>0</v>
      </c>
      <c r="AE708">
        <f>Drivers!AE420</f>
        <v>0</v>
      </c>
      <c r="AF708">
        <f>Drivers!AF420</f>
        <v>0</v>
      </c>
      <c r="AG708">
        <f>Drivers!AG420</f>
        <v>0</v>
      </c>
      <c r="AH708">
        <f>Drivers!AH420</f>
        <v>0</v>
      </c>
      <c r="AI708">
        <f>Drivers!AI420</f>
        <v>0</v>
      </c>
      <c r="AJ708">
        <f>Drivers!AJ420</f>
        <v>0</v>
      </c>
      <c r="AK708">
        <f>Drivers!AK420</f>
        <v>0</v>
      </c>
      <c r="AL708">
        <f>Drivers!AL420</f>
        <v>0</v>
      </c>
      <c r="AM708">
        <f>Drivers!AM420</f>
        <v>0</v>
      </c>
      <c r="AN708">
        <f>Drivers!AN420</f>
        <v>0</v>
      </c>
      <c r="AO708">
        <f>Drivers!AO420</f>
        <v>0</v>
      </c>
      <c r="AP708">
        <f>Drivers!AP420</f>
        <v>0</v>
      </c>
      <c r="AQ708">
        <f>Drivers!AQ420</f>
        <v>0</v>
      </c>
      <c r="AR708">
        <f>Drivers!AR420</f>
        <v>0</v>
      </c>
      <c r="AS708">
        <f>Drivers!AS420</f>
        <v>0</v>
      </c>
      <c r="AT708">
        <f>Drivers!AT420</f>
        <v>0</v>
      </c>
      <c r="AU708">
        <f>Drivers!AU420</f>
        <v>0</v>
      </c>
      <c r="AV708">
        <f>Drivers!AV420</f>
        <v>0</v>
      </c>
      <c r="AW708">
        <f>Drivers!AW420</f>
        <v>0</v>
      </c>
      <c r="AX708">
        <f>Drivers!AX420</f>
        <v>0</v>
      </c>
      <c r="AY708">
        <f>Drivers!AY420</f>
        <v>0</v>
      </c>
      <c r="AZ708">
        <f>Drivers!AZ420</f>
        <v>0</v>
      </c>
      <c r="BA708">
        <f>Drivers!BA420</f>
        <v>0</v>
      </c>
      <c r="BB708">
        <f>Drivers!BB420</f>
        <v>0</v>
      </c>
      <c r="BC708">
        <f>Drivers!BC420</f>
        <v>0</v>
      </c>
      <c r="BD708">
        <f>Drivers!BD420</f>
        <v>0</v>
      </c>
      <c r="BE708">
        <f>Drivers!BE420</f>
        <v>0</v>
      </c>
      <c r="BF708">
        <f>Drivers!BF420</f>
        <v>0</v>
      </c>
      <c r="BG708">
        <f>Drivers!BG420</f>
        <v>0</v>
      </c>
      <c r="BH708">
        <f>Drivers!BH420</f>
        <v>0</v>
      </c>
      <c r="BI708">
        <f>Drivers!BI420</f>
        <v>0</v>
      </c>
      <c r="BJ708">
        <f>Drivers!BJ420</f>
        <v>0</v>
      </c>
      <c r="BK708">
        <f>Drivers!BK420</f>
        <v>0</v>
      </c>
      <c r="BL708">
        <f>Drivers!BL420</f>
        <v>0</v>
      </c>
      <c r="BM708">
        <f>Drivers!BM420</f>
        <v>0</v>
      </c>
      <c r="BN708">
        <f>Drivers!BN420</f>
        <v>0</v>
      </c>
      <c r="BO708">
        <f>Drivers!BO420</f>
        <v>0</v>
      </c>
      <c r="BP708">
        <f>Drivers!BP420</f>
        <v>0</v>
      </c>
      <c r="BQ708">
        <f>Drivers!BQ420</f>
        <v>0</v>
      </c>
      <c r="BR708">
        <f>Drivers!BR420</f>
        <v>0</v>
      </c>
      <c r="BS708">
        <f>Drivers!BS420</f>
        <v>0</v>
      </c>
      <c r="BT708">
        <f>Drivers!BT420</f>
        <v>0</v>
      </c>
      <c r="BU708">
        <f>Drivers!BU420</f>
        <v>0</v>
      </c>
      <c r="BV708">
        <f>Drivers!BV420</f>
        <v>0</v>
      </c>
      <c r="BW708">
        <f>Drivers!BW420</f>
        <v>0</v>
      </c>
      <c r="BX708">
        <f>Drivers!BX420</f>
        <v>0</v>
      </c>
      <c r="BY708">
        <f>Drivers!BY420</f>
        <v>0</v>
      </c>
      <c r="BZ708">
        <f>Drivers!BZ420</f>
        <v>0</v>
      </c>
      <c r="CA708">
        <f>Drivers!CA420</f>
        <v>0</v>
      </c>
      <c r="CB708">
        <f>Drivers!CB420</f>
        <v>0</v>
      </c>
      <c r="CC708">
        <f>Drivers!CC420</f>
        <v>0</v>
      </c>
      <c r="CD708">
        <f>Drivers!CD420</f>
        <v>0</v>
      </c>
      <c r="CE708">
        <f>Drivers!CE420</f>
        <v>0</v>
      </c>
      <c r="CF708">
        <f>Drivers!CF420</f>
        <v>0</v>
      </c>
      <c r="CG708">
        <f>Drivers!CG420</f>
        <v>0</v>
      </c>
      <c r="CH708">
        <f>Drivers!CH420</f>
        <v>0</v>
      </c>
      <c r="CI708">
        <f>Drivers!CI420</f>
        <v>0</v>
      </c>
      <c r="CJ708">
        <f>Drivers!CJ420</f>
        <v>0</v>
      </c>
      <c r="CK708">
        <f>Drivers!CK420</f>
        <v>0</v>
      </c>
      <c r="CL708">
        <f>Drivers!CL420</f>
        <v>0</v>
      </c>
      <c r="CM708">
        <f>Drivers!CM420</f>
        <v>0</v>
      </c>
      <c r="CN708">
        <f>Drivers!CN420</f>
        <v>0</v>
      </c>
      <c r="CO708">
        <f>Drivers!CO420</f>
        <v>0</v>
      </c>
      <c r="CP708">
        <f>Drivers!CP420</f>
        <v>0</v>
      </c>
      <c r="CQ708">
        <f>Drivers!CQ420</f>
        <v>0</v>
      </c>
      <c r="CR708">
        <f>Drivers!CR420</f>
        <v>0</v>
      </c>
      <c r="CS708">
        <f>Drivers!CS420</f>
        <v>0</v>
      </c>
      <c r="CT708">
        <f>Drivers!CT420</f>
        <v>0</v>
      </c>
      <c r="CU708">
        <f>Drivers!CU420</f>
        <v>0</v>
      </c>
      <c r="CV708">
        <f>Drivers!CV420</f>
        <v>0</v>
      </c>
      <c r="CW708">
        <f>Drivers!CW420</f>
        <v>0</v>
      </c>
      <c r="CX708">
        <f>Drivers!CX420</f>
        <v>0</v>
      </c>
      <c r="CY708">
        <f>Drivers!CY420</f>
        <v>0</v>
      </c>
      <c r="CZ708">
        <f>Drivers!CZ420</f>
        <v>0</v>
      </c>
      <c r="DA708">
        <f>Drivers!DA420</f>
        <v>0</v>
      </c>
      <c r="DB708">
        <f>Drivers!DB420</f>
        <v>0</v>
      </c>
      <c r="DC708">
        <f>Drivers!DC420</f>
        <v>0</v>
      </c>
      <c r="DD708">
        <f>Drivers!DD420</f>
        <v>0</v>
      </c>
      <c r="DE708">
        <f>Drivers!DE420</f>
        <v>0</v>
      </c>
      <c r="DF708">
        <f>Drivers!DF420</f>
        <v>0</v>
      </c>
      <c r="DG708">
        <f>Drivers!DG420</f>
        <v>0</v>
      </c>
      <c r="DH708">
        <f>Drivers!DH420</f>
        <v>0</v>
      </c>
      <c r="DI708">
        <f>Drivers!DI420</f>
        <v>0</v>
      </c>
      <c r="DJ708">
        <f>Drivers!DJ420</f>
        <v>0</v>
      </c>
      <c r="DK708">
        <f>Drivers!DK420</f>
        <v>0</v>
      </c>
      <c r="DL708">
        <f>Drivers!DL420</f>
        <v>0</v>
      </c>
      <c r="DM708">
        <f>Drivers!DM420</f>
        <v>0</v>
      </c>
      <c r="DN708">
        <f>Drivers!DN420</f>
        <v>0</v>
      </c>
      <c r="DO708">
        <f>Drivers!DO420</f>
        <v>0</v>
      </c>
      <c r="DP708">
        <f>Drivers!DP420</f>
        <v>0</v>
      </c>
      <c r="DQ708">
        <f>Drivers!DQ420</f>
        <v>0</v>
      </c>
      <c r="DR708">
        <f>Drivers!DR420</f>
        <v>0</v>
      </c>
      <c r="DS708">
        <f>Drivers!DS420</f>
        <v>0</v>
      </c>
      <c r="DT708">
        <f>Drivers!DT420</f>
        <v>0</v>
      </c>
      <c r="DU708">
        <f>Drivers!DU420</f>
        <v>0</v>
      </c>
      <c r="DV708">
        <f>Drivers!DV420</f>
        <v>0</v>
      </c>
      <c r="DW708">
        <f>Drivers!DW420</f>
        <v>0</v>
      </c>
      <c r="DX708">
        <f>Drivers!DX420</f>
        <v>0</v>
      </c>
      <c r="DY708">
        <f>Drivers!DY420</f>
        <v>0</v>
      </c>
      <c r="DZ708">
        <f>Drivers!DZ420</f>
        <v>0</v>
      </c>
      <c r="EA708">
        <f>Drivers!EA420</f>
        <v>0</v>
      </c>
      <c r="EB708">
        <f>Drivers!EB420</f>
        <v>0</v>
      </c>
      <c r="EC708">
        <f>Drivers!EC420</f>
        <v>0</v>
      </c>
      <c r="ED708">
        <f>Drivers!ED420</f>
        <v>0</v>
      </c>
      <c r="EE708">
        <f>Drivers!EE420</f>
        <v>0</v>
      </c>
      <c r="EF708">
        <f>Drivers!EF420</f>
        <v>0</v>
      </c>
      <c r="EG708">
        <f>Drivers!EG420</f>
        <v>0</v>
      </c>
      <c r="EH708">
        <f>Drivers!EH420</f>
        <v>0</v>
      </c>
      <c r="EI708">
        <f>Drivers!EI420</f>
        <v>0</v>
      </c>
      <c r="EJ708">
        <f>Drivers!EJ420</f>
        <v>0</v>
      </c>
    </row>
    <row r="709" spans="1:140" hidden="1" outlineLevel="1">
      <c r="A709">
        <f>Drivers!A421</f>
        <v>0</v>
      </c>
      <c r="B709">
        <f>Drivers!B421</f>
        <v>0</v>
      </c>
      <c r="C709">
        <f>Drivers!C421</f>
        <v>0</v>
      </c>
      <c r="D709">
        <f>Drivers!D421</f>
        <v>0</v>
      </c>
      <c r="E709">
        <f>Drivers!E421</f>
        <v>0</v>
      </c>
      <c r="F709">
        <f>Drivers!F421</f>
        <v>0</v>
      </c>
      <c r="G709">
        <f>Drivers!G421</f>
        <v>0</v>
      </c>
      <c r="H709">
        <f>Drivers!H421</f>
        <v>0</v>
      </c>
      <c r="I709" t="str">
        <f>Drivers!I421</f>
        <v>% of Revenue</v>
      </c>
      <c r="J709">
        <f>Drivers!J421</f>
        <v>0</v>
      </c>
      <c r="K709">
        <f>Drivers!K421</f>
        <v>0</v>
      </c>
      <c r="L709">
        <f>Drivers!L421</f>
        <v>0</v>
      </c>
      <c r="M709">
        <f>Drivers!M421</f>
        <v>0</v>
      </c>
      <c r="N709">
        <f>Drivers!N421</f>
        <v>0</v>
      </c>
      <c r="O709">
        <f>Drivers!O421</f>
        <v>0</v>
      </c>
      <c r="P709">
        <f>Drivers!P421</f>
        <v>0</v>
      </c>
      <c r="Q709">
        <f>Drivers!Q421</f>
        <v>0</v>
      </c>
      <c r="R709">
        <f>Drivers!R421</f>
        <v>0</v>
      </c>
      <c r="S709">
        <f>Drivers!S421</f>
        <v>0</v>
      </c>
      <c r="T709">
        <f>Drivers!T421</f>
        <v>0</v>
      </c>
      <c r="U709">
        <f>Drivers!U421</f>
        <v>0</v>
      </c>
      <c r="V709">
        <f>Drivers!V421</f>
        <v>0</v>
      </c>
      <c r="W709">
        <f>Drivers!W421</f>
        <v>0</v>
      </c>
      <c r="X709">
        <f>Drivers!X421</f>
        <v>0</v>
      </c>
      <c r="Y709">
        <f>Drivers!Y421</f>
        <v>0</v>
      </c>
      <c r="Z709">
        <f>Drivers!Z421</f>
        <v>0</v>
      </c>
      <c r="AA709">
        <f>Drivers!AA421</f>
        <v>0</v>
      </c>
      <c r="AB709">
        <f>Drivers!AB421</f>
        <v>0</v>
      </c>
      <c r="AC709">
        <f>Drivers!AC421</f>
        <v>0</v>
      </c>
      <c r="AD709">
        <f>Drivers!AD421</f>
        <v>0</v>
      </c>
      <c r="AE709">
        <f>Drivers!AE421</f>
        <v>0</v>
      </c>
      <c r="AF709">
        <f>Drivers!AF421</f>
        <v>0</v>
      </c>
      <c r="AG709">
        <f>Drivers!AG421</f>
        <v>0</v>
      </c>
      <c r="AH709">
        <f>Drivers!AH421</f>
        <v>0</v>
      </c>
      <c r="AI709">
        <f>Drivers!AI421</f>
        <v>0</v>
      </c>
      <c r="AJ709">
        <f>Drivers!AJ421</f>
        <v>0</v>
      </c>
      <c r="AK709">
        <f>Drivers!AK421</f>
        <v>0</v>
      </c>
      <c r="AL709">
        <f>Drivers!AL421</f>
        <v>0</v>
      </c>
      <c r="AM709">
        <f>Drivers!AM421</f>
        <v>0</v>
      </c>
      <c r="AN709">
        <f>Drivers!AN421</f>
        <v>0</v>
      </c>
      <c r="AO709">
        <f>Drivers!AO421</f>
        <v>0</v>
      </c>
      <c r="AP709">
        <f>Drivers!AP421</f>
        <v>0</v>
      </c>
      <c r="AQ709">
        <f>Drivers!AQ421</f>
        <v>0</v>
      </c>
      <c r="AR709">
        <f>Drivers!AR421</f>
        <v>0</v>
      </c>
      <c r="AS709">
        <f>Drivers!AS421</f>
        <v>0</v>
      </c>
      <c r="AT709">
        <f>Drivers!AT421</f>
        <v>0</v>
      </c>
      <c r="AU709">
        <f>Drivers!AU421</f>
        <v>0</v>
      </c>
      <c r="AV709">
        <f>Drivers!AV421</f>
        <v>0</v>
      </c>
      <c r="AW709">
        <f>Drivers!AW421</f>
        <v>0</v>
      </c>
      <c r="AX709">
        <f>Drivers!AX421</f>
        <v>0</v>
      </c>
      <c r="AY709">
        <f>Drivers!AY421</f>
        <v>0</v>
      </c>
      <c r="AZ709">
        <f>Drivers!AZ421</f>
        <v>0</v>
      </c>
      <c r="BA709">
        <f>Drivers!BA421</f>
        <v>0</v>
      </c>
      <c r="BB709">
        <f>Drivers!BB421</f>
        <v>0</v>
      </c>
      <c r="BC709">
        <f>Drivers!BC421</f>
        <v>0</v>
      </c>
      <c r="BD709">
        <f>Drivers!BD421</f>
        <v>0</v>
      </c>
      <c r="BE709">
        <f>Drivers!BE421</f>
        <v>0</v>
      </c>
      <c r="BF709">
        <f>Drivers!BF421</f>
        <v>0</v>
      </c>
      <c r="BG709">
        <f>Drivers!BG421</f>
        <v>0</v>
      </c>
      <c r="BH709">
        <f>Drivers!BH421</f>
        <v>0</v>
      </c>
      <c r="BI709">
        <f>Drivers!BI421</f>
        <v>0</v>
      </c>
      <c r="BJ709">
        <f>Drivers!BJ421</f>
        <v>0</v>
      </c>
      <c r="BK709">
        <f>Drivers!BK421</f>
        <v>0</v>
      </c>
      <c r="BL709">
        <f>Drivers!BL421</f>
        <v>0</v>
      </c>
      <c r="BM709">
        <f>Drivers!BM421</f>
        <v>0</v>
      </c>
      <c r="BN709">
        <f>Drivers!BN421</f>
        <v>0</v>
      </c>
      <c r="BO709">
        <f>Drivers!BO421</f>
        <v>0</v>
      </c>
      <c r="BP709">
        <f>Drivers!BP421</f>
        <v>0</v>
      </c>
      <c r="BQ709">
        <f>Drivers!BQ421</f>
        <v>0</v>
      </c>
      <c r="BR709">
        <f>Drivers!BR421</f>
        <v>0</v>
      </c>
      <c r="BS709">
        <f>Drivers!BS421</f>
        <v>0</v>
      </c>
      <c r="BT709">
        <f>Drivers!BT421</f>
        <v>0</v>
      </c>
      <c r="BU709">
        <f>Drivers!BU421</f>
        <v>0</v>
      </c>
      <c r="BV709">
        <f>Drivers!BV421</f>
        <v>0</v>
      </c>
      <c r="BW709">
        <f>Drivers!BW421</f>
        <v>0</v>
      </c>
      <c r="BX709">
        <f>Drivers!BX421</f>
        <v>0</v>
      </c>
      <c r="BY709">
        <f>Drivers!BY421</f>
        <v>0</v>
      </c>
      <c r="BZ709">
        <f>Drivers!BZ421</f>
        <v>0</v>
      </c>
      <c r="CA709">
        <f>Drivers!CA421</f>
        <v>0</v>
      </c>
      <c r="CB709">
        <f>Drivers!CB421</f>
        <v>0</v>
      </c>
      <c r="CC709">
        <f>Drivers!CC421</f>
        <v>0</v>
      </c>
      <c r="CD709">
        <f>Drivers!CD421</f>
        <v>0</v>
      </c>
      <c r="CE709">
        <f>Drivers!CE421</f>
        <v>0</v>
      </c>
      <c r="CF709">
        <f>Drivers!CF421</f>
        <v>0</v>
      </c>
      <c r="CG709">
        <f>Drivers!CG421</f>
        <v>0</v>
      </c>
      <c r="CH709">
        <f>Drivers!CH421</f>
        <v>0</v>
      </c>
      <c r="CI709">
        <f>Drivers!CI421</f>
        <v>0</v>
      </c>
      <c r="CJ709">
        <f>Drivers!CJ421</f>
        <v>0</v>
      </c>
      <c r="CK709">
        <f>Drivers!CK421</f>
        <v>0</v>
      </c>
      <c r="CL709">
        <f>Drivers!CL421</f>
        <v>0</v>
      </c>
      <c r="CM709">
        <f>Drivers!CM421</f>
        <v>0</v>
      </c>
      <c r="CN709">
        <f>Drivers!CN421</f>
        <v>0</v>
      </c>
      <c r="CO709">
        <f>Drivers!CO421</f>
        <v>0</v>
      </c>
      <c r="CP709">
        <f>Drivers!CP421</f>
        <v>0</v>
      </c>
      <c r="CQ709">
        <f>Drivers!CQ421</f>
        <v>0</v>
      </c>
      <c r="CR709">
        <f>Drivers!CR421</f>
        <v>0</v>
      </c>
      <c r="CS709">
        <f>Drivers!CS421</f>
        <v>0</v>
      </c>
      <c r="CT709">
        <f>Drivers!CT421</f>
        <v>0</v>
      </c>
      <c r="CU709">
        <f>Drivers!CU421</f>
        <v>0</v>
      </c>
      <c r="CV709">
        <f>Drivers!CV421</f>
        <v>0</v>
      </c>
      <c r="CW709">
        <f>Drivers!CW421</f>
        <v>0</v>
      </c>
      <c r="CX709">
        <f>Drivers!CX421</f>
        <v>0</v>
      </c>
      <c r="CY709">
        <f>Drivers!CY421</f>
        <v>0</v>
      </c>
      <c r="CZ709">
        <f>Drivers!CZ421</f>
        <v>0</v>
      </c>
      <c r="DA709">
        <f>Drivers!DA421</f>
        <v>0</v>
      </c>
      <c r="DB709">
        <f>Drivers!DB421</f>
        <v>0</v>
      </c>
      <c r="DC709">
        <f>Drivers!DC421</f>
        <v>0</v>
      </c>
      <c r="DD709">
        <f>Drivers!DD421</f>
        <v>0</v>
      </c>
      <c r="DE709">
        <f>Drivers!DE421</f>
        <v>0</v>
      </c>
      <c r="DF709">
        <f>Drivers!DF421</f>
        <v>0</v>
      </c>
      <c r="DG709">
        <f>Drivers!DG421</f>
        <v>0</v>
      </c>
      <c r="DH709">
        <f>Drivers!DH421</f>
        <v>0</v>
      </c>
      <c r="DI709">
        <f>Drivers!DI421</f>
        <v>0</v>
      </c>
      <c r="DJ709">
        <f>Drivers!DJ421</f>
        <v>0</v>
      </c>
      <c r="DK709">
        <f>Drivers!DK421</f>
        <v>0</v>
      </c>
      <c r="DL709">
        <f>Drivers!DL421</f>
        <v>0</v>
      </c>
      <c r="DM709">
        <f>Drivers!DM421</f>
        <v>0</v>
      </c>
      <c r="DN709">
        <f>Drivers!DN421</f>
        <v>0</v>
      </c>
      <c r="DO709">
        <f>Drivers!DO421</f>
        <v>0</v>
      </c>
      <c r="DP709">
        <f>Drivers!DP421</f>
        <v>0</v>
      </c>
      <c r="DQ709">
        <f>Drivers!DQ421</f>
        <v>0</v>
      </c>
      <c r="DR709">
        <f>Drivers!DR421</f>
        <v>0</v>
      </c>
      <c r="DS709">
        <f>Drivers!DS421</f>
        <v>0</v>
      </c>
      <c r="DT709">
        <f>Drivers!DT421</f>
        <v>0</v>
      </c>
      <c r="DU709">
        <f>Drivers!DU421</f>
        <v>0</v>
      </c>
      <c r="DV709">
        <f>Drivers!DV421</f>
        <v>0</v>
      </c>
      <c r="DW709">
        <f>Drivers!DW421</f>
        <v>0</v>
      </c>
      <c r="DX709">
        <f>Drivers!DX421</f>
        <v>0</v>
      </c>
      <c r="DY709">
        <f>Drivers!DY421</f>
        <v>0</v>
      </c>
      <c r="DZ709">
        <f>Drivers!DZ421</f>
        <v>0</v>
      </c>
      <c r="EA709">
        <f>Drivers!EA421</f>
        <v>0</v>
      </c>
      <c r="EB709">
        <f>Drivers!EB421</f>
        <v>0</v>
      </c>
      <c r="EC709">
        <f>Drivers!EC421</f>
        <v>0</v>
      </c>
      <c r="ED709">
        <f>Drivers!ED421</f>
        <v>0</v>
      </c>
      <c r="EE709">
        <f>Drivers!EE421</f>
        <v>0</v>
      </c>
      <c r="EF709">
        <f>Drivers!EF421</f>
        <v>0</v>
      </c>
      <c r="EG709">
        <f>Drivers!EG421</f>
        <v>0</v>
      </c>
      <c r="EH709">
        <f>Drivers!EH421</f>
        <v>0</v>
      </c>
      <c r="EI709">
        <f>Drivers!EI421</f>
        <v>0</v>
      </c>
      <c r="EJ709">
        <f>Drivers!EJ421</f>
        <v>0</v>
      </c>
    </row>
    <row r="710" spans="1:140" hidden="1" outlineLevel="1">
      <c r="A710">
        <f>Drivers!A422</f>
        <v>0</v>
      </c>
      <c r="B710">
        <f>Drivers!B422</f>
        <v>0</v>
      </c>
      <c r="C710">
        <f>Drivers!C422</f>
        <v>0</v>
      </c>
      <c r="D710">
        <f>Drivers!D422</f>
        <v>0</v>
      </c>
      <c r="E710">
        <f>Drivers!E422</f>
        <v>0</v>
      </c>
      <c r="F710">
        <f>Drivers!F422</f>
        <v>0</v>
      </c>
      <c r="G710">
        <f>Drivers!G422</f>
        <v>0</v>
      </c>
      <c r="H710">
        <f>Drivers!H422</f>
        <v>0</v>
      </c>
      <c r="I710" t="str">
        <f>Drivers!I422</f>
        <v>Cost of Revenue</v>
      </c>
      <c r="J710">
        <f>Drivers!J422</f>
        <v>0</v>
      </c>
      <c r="K710">
        <f>Drivers!K422</f>
        <v>0</v>
      </c>
      <c r="L710">
        <f>Drivers!L422</f>
        <v>0</v>
      </c>
      <c r="M710">
        <f>Drivers!M422</f>
        <v>0</v>
      </c>
      <c r="N710">
        <f>Drivers!N422</f>
        <v>0</v>
      </c>
      <c r="O710">
        <f>Drivers!O422</f>
        <v>0</v>
      </c>
      <c r="P710">
        <f>Drivers!P422</f>
        <v>0</v>
      </c>
      <c r="Q710">
        <f>Drivers!Q422</f>
        <v>0</v>
      </c>
      <c r="R710">
        <f>Drivers!R422</f>
        <v>0</v>
      </c>
      <c r="S710">
        <f>Drivers!S422</f>
        <v>0</v>
      </c>
      <c r="T710">
        <f>Drivers!T422</f>
        <v>0</v>
      </c>
      <c r="U710">
        <f>Drivers!U422</f>
        <v>0</v>
      </c>
      <c r="V710">
        <f>Drivers!V422</f>
        <v>0</v>
      </c>
      <c r="W710">
        <f>Drivers!W422</f>
        <v>0</v>
      </c>
      <c r="X710">
        <f>Drivers!X422</f>
        <v>0</v>
      </c>
      <c r="Y710">
        <f>Drivers!Y422</f>
        <v>0</v>
      </c>
      <c r="Z710">
        <f>Drivers!Z422</f>
        <v>0</v>
      </c>
      <c r="AA710">
        <f>Drivers!AA422</f>
        <v>0</v>
      </c>
      <c r="AB710">
        <f>Drivers!AB422</f>
        <v>0</v>
      </c>
      <c r="AC710">
        <f>Drivers!AC422</f>
        <v>0</v>
      </c>
      <c r="AD710">
        <f>Drivers!AD422</f>
        <v>0</v>
      </c>
      <c r="AE710">
        <f>Drivers!AE422</f>
        <v>0</v>
      </c>
      <c r="AF710">
        <f>Drivers!AF422</f>
        <v>0</v>
      </c>
      <c r="AG710">
        <f>Drivers!AG422</f>
        <v>0</v>
      </c>
      <c r="AH710">
        <f>Drivers!AH422</f>
        <v>0</v>
      </c>
      <c r="AI710">
        <f>Drivers!AI422</f>
        <v>0</v>
      </c>
      <c r="AJ710">
        <f>Drivers!AJ422</f>
        <v>0</v>
      </c>
      <c r="AK710">
        <f>Drivers!AK422</f>
        <v>0</v>
      </c>
      <c r="AL710">
        <f>Drivers!AL422</f>
        <v>0</v>
      </c>
      <c r="AM710">
        <f>Drivers!AM422</f>
        <v>0</v>
      </c>
      <c r="AN710">
        <f>Drivers!AN422</f>
        <v>0</v>
      </c>
      <c r="AO710">
        <f>Drivers!AO422</f>
        <v>0</v>
      </c>
      <c r="AP710">
        <f>Drivers!AP422</f>
        <v>0</v>
      </c>
      <c r="AQ710">
        <f>Drivers!AQ422</f>
        <v>0</v>
      </c>
      <c r="AR710">
        <f>Drivers!AR422</f>
        <v>0</v>
      </c>
      <c r="AS710">
        <f>Drivers!AS422</f>
        <v>0</v>
      </c>
      <c r="AT710">
        <f>Drivers!AT422</f>
        <v>1.6776075857038657E-2</v>
      </c>
      <c r="AU710">
        <f>Drivers!AU422</f>
        <v>1.0213143872113677E-2</v>
      </c>
      <c r="AV710">
        <f>Drivers!AV422</f>
        <v>8.482223425374481E-3</v>
      </c>
      <c r="AW710">
        <f>Drivers!AW422</f>
        <v>9.3537414965986429E-3</v>
      </c>
      <c r="AX710">
        <f>Drivers!AX422</f>
        <v>1.0129431626336524E-2</v>
      </c>
      <c r="AY710">
        <f>Drivers!AY422</f>
        <v>7.2266157622034363E-3</v>
      </c>
      <c r="AZ710">
        <f>Drivers!AZ422</f>
        <v>7.4128083606756602E-3</v>
      </c>
      <c r="BA710">
        <f>Drivers!BA422</f>
        <v>4.3873393920401136E-3</v>
      </c>
      <c r="BB710">
        <f>Drivers!BB422</f>
        <v>3.6412078152753108E-3</v>
      </c>
      <c r="BC710">
        <f>Drivers!BC422</f>
        <v>2.9031240138845059E-3</v>
      </c>
      <c r="BD710">
        <f>Drivers!BD422</f>
        <v>2.5187595109408619E-3</v>
      </c>
      <c r="BE710">
        <f>Drivers!BE422</f>
        <v>2.7147956362173855E-3</v>
      </c>
      <c r="BF710">
        <f>Drivers!BF422</f>
        <v>3.7226820829501166E-3</v>
      </c>
      <c r="BG710">
        <f>Drivers!BG422</f>
        <v>3.3135242211417247E-3</v>
      </c>
      <c r="BH710">
        <f>Drivers!BH422</f>
        <v>2.9453235155882814E-3</v>
      </c>
      <c r="BI710">
        <f>Drivers!BI422</f>
        <v>3.1744182660104264E-3</v>
      </c>
      <c r="BJ710">
        <f>Drivers!BJ422</f>
        <v>4.1831340142688498E-3</v>
      </c>
      <c r="BK710">
        <f>Drivers!BK422</f>
        <v>3.7510656436487637E-3</v>
      </c>
      <c r="BL710">
        <f>Drivers!BL422</f>
        <v>3.470203147568044E-3</v>
      </c>
      <c r="BM710">
        <f>Drivers!BM422</f>
        <v>3.6505107287310629E-3</v>
      </c>
      <c r="BN710">
        <f>Drivers!BN422</f>
        <v>5.6307836299684501E-3</v>
      </c>
      <c r="BO710">
        <f>Drivers!BO422</f>
        <v>5.3129965046075627E-3</v>
      </c>
      <c r="BP710">
        <f>Drivers!BP422</f>
        <v>5.5163233535636133E-3</v>
      </c>
      <c r="BQ710">
        <f>Drivers!BQ422</f>
        <v>6.1085899338236089E-3</v>
      </c>
      <c r="BR710">
        <f>Drivers!BR422</f>
        <v>5.8573441374260909E-3</v>
      </c>
      <c r="BS710">
        <f>Drivers!BS422</f>
        <v>6.4810327613286697E-3</v>
      </c>
      <c r="BT710">
        <f>Drivers!BT422</f>
        <v>7.7956609057222865E-3</v>
      </c>
      <c r="BU710">
        <f>Drivers!BU422</f>
        <v>7.4039086024679703E-3</v>
      </c>
      <c r="BV710">
        <f>Drivers!BV422</f>
        <v>6.5543977374154481E-3</v>
      </c>
      <c r="BW710">
        <f>Drivers!BW422</f>
        <v>7.8069893427637803E-3</v>
      </c>
      <c r="BX710">
        <f>Drivers!BX422</f>
        <v>6.7856379568283819E-3</v>
      </c>
      <c r="BY710">
        <f>Drivers!BY422</f>
        <v>6.8230146037994476E-3</v>
      </c>
      <c r="BZ710">
        <f>Drivers!BZ422</f>
        <v>3.6740921574610927E-3</v>
      </c>
      <c r="CA710">
        <f>Drivers!CA422</f>
        <v>3.8411092373992874E-3</v>
      </c>
      <c r="CB710">
        <f>Drivers!CB422</f>
        <v>3.5977987432541272E-3</v>
      </c>
      <c r="CC710">
        <f>Drivers!CC422</f>
        <v>3.3365210923387524E-3</v>
      </c>
      <c r="CD710">
        <f>Drivers!CD422</f>
        <v>3.4831128992407899E-3</v>
      </c>
      <c r="CE710">
        <f>Drivers!CE422</f>
        <v>3.2829159196870006E-3</v>
      </c>
      <c r="CF710">
        <f>Drivers!CF422</f>
        <v>3.0807190488130179E-3</v>
      </c>
      <c r="CG710">
        <f>Drivers!CG422</f>
        <v>2.8764109380404767E-3</v>
      </c>
      <c r="CH710">
        <f>Drivers!CH422</f>
        <v>0</v>
      </c>
      <c r="CI710">
        <f>Drivers!CI422</f>
        <v>0</v>
      </c>
      <c r="CJ710">
        <f>Drivers!CJ422</f>
        <v>0</v>
      </c>
      <c r="CK710">
        <f>Drivers!CK422</f>
        <v>0</v>
      </c>
      <c r="CL710">
        <f>Drivers!CL422</f>
        <v>0</v>
      </c>
      <c r="CM710">
        <f>Drivers!CM422</f>
        <v>0</v>
      </c>
      <c r="CN710">
        <f>Drivers!CN422</f>
        <v>0</v>
      </c>
      <c r="CO710">
        <f>Drivers!CO422</f>
        <v>0</v>
      </c>
      <c r="CP710">
        <f>Drivers!CP422</f>
        <v>0</v>
      </c>
      <c r="CQ710">
        <f>Drivers!CQ422</f>
        <v>0</v>
      </c>
      <c r="CR710">
        <f>Drivers!CR422</f>
        <v>0</v>
      </c>
      <c r="CS710">
        <f>Drivers!CS422</f>
        <v>0</v>
      </c>
      <c r="CT710">
        <f>Drivers!CT422</f>
        <v>0</v>
      </c>
      <c r="CU710">
        <f>Drivers!CU422</f>
        <v>0</v>
      </c>
      <c r="CV710">
        <f>Drivers!CV422</f>
        <v>0</v>
      </c>
      <c r="CW710">
        <f>Drivers!CW422</f>
        <v>0</v>
      </c>
      <c r="CX710">
        <f>Drivers!CX422</f>
        <v>0</v>
      </c>
      <c r="CY710">
        <f>Drivers!CY422</f>
        <v>0</v>
      </c>
      <c r="CZ710">
        <f>Drivers!CZ422</f>
        <v>0</v>
      </c>
      <c r="DA710">
        <f>Drivers!DA422</f>
        <v>0</v>
      </c>
      <c r="DB710">
        <f>Drivers!DB422</f>
        <v>0</v>
      </c>
      <c r="DC710">
        <f>Drivers!DC422</f>
        <v>0</v>
      </c>
      <c r="DD710">
        <f>Drivers!DD422</f>
        <v>0</v>
      </c>
      <c r="DE710">
        <f>Drivers!DE422</f>
        <v>0</v>
      </c>
      <c r="DF710">
        <f>Drivers!DF422</f>
        <v>0</v>
      </c>
      <c r="DG710">
        <f>Drivers!DG422</f>
        <v>0</v>
      </c>
      <c r="DH710">
        <f>Drivers!DH422</f>
        <v>0</v>
      </c>
      <c r="DI710">
        <f>Drivers!DI422</f>
        <v>0</v>
      </c>
      <c r="DJ710">
        <f>Drivers!DJ422</f>
        <v>0</v>
      </c>
      <c r="DK710">
        <f>Drivers!DK422</f>
        <v>0</v>
      </c>
      <c r="DL710">
        <f>Drivers!DL422</f>
        <v>0</v>
      </c>
      <c r="DM710">
        <f>Drivers!DM422</f>
        <v>0</v>
      </c>
      <c r="DN710">
        <f>Drivers!DN422</f>
        <v>0</v>
      </c>
      <c r="DO710">
        <f>Drivers!DO422</f>
        <v>0</v>
      </c>
      <c r="DP710">
        <f>Drivers!DP422</f>
        <v>0</v>
      </c>
      <c r="DQ710">
        <f>Drivers!DQ422</f>
        <v>1.305665656330147E-2</v>
      </c>
      <c r="DR710">
        <f>Drivers!DR422</f>
        <v>2.1671826625386997E-2</v>
      </c>
      <c r="DS710">
        <f>Drivers!DS422</f>
        <v>1.4821108279052204E-2</v>
      </c>
      <c r="DT710">
        <f>Drivers!DT422</f>
        <v>1.0462523583557259E-2</v>
      </c>
      <c r="DU710">
        <f>Drivers!DU422</f>
        <v>6.8927035809236226E-3</v>
      </c>
      <c r="DV710">
        <f>Drivers!DV422</f>
        <v>2.8613386220156549E-3</v>
      </c>
      <c r="DW710">
        <f>Drivers!DW422</f>
        <v>3.2520325203252037E-3</v>
      </c>
      <c r="DX710">
        <f>Drivers!DX422</f>
        <v>3.730795514945962E-3</v>
      </c>
      <c r="DY710">
        <f>Drivers!DY422</f>
        <v>5.6582988895128158E-3</v>
      </c>
      <c r="DZ710">
        <f>Drivers!DZ422</f>
        <v>6.5506283051710865E-3</v>
      </c>
      <c r="EA710">
        <f>Drivers!EA422</f>
        <v>6.9963110789296812E-3</v>
      </c>
      <c r="EB710">
        <f>Drivers!EB422</f>
        <v>3.607003753735627E-3</v>
      </c>
      <c r="EC710">
        <f>Drivers!EC422</f>
        <v>3.1693982061773702E-3</v>
      </c>
      <c r="ED710">
        <f>Drivers!ED422</f>
        <v>2.8998429686760935E-3</v>
      </c>
      <c r="EE710">
        <f>Drivers!EE422</f>
        <v>2.6980751363320102E-3</v>
      </c>
      <c r="EF710">
        <f>Drivers!EF422</f>
        <v>2.5461185742660267E-3</v>
      </c>
      <c r="EG710">
        <f>Drivers!EG422</f>
        <v>2.4235609226221258E-3</v>
      </c>
      <c r="EH710">
        <f>Drivers!EH422</f>
        <v>2.3209578971851649E-3</v>
      </c>
      <c r="EI710">
        <f>Drivers!EI422</f>
        <v>2.2583065312151737E-3</v>
      </c>
      <c r="EJ710">
        <f>Drivers!EJ422</f>
        <v>2.2049877839696213E-3</v>
      </c>
    </row>
    <row r="711" spans="1:140" hidden="1" outlineLevel="1">
      <c r="A711">
        <f>Drivers!A423</f>
        <v>0</v>
      </c>
      <c r="B711">
        <f>Drivers!B423</f>
        <v>0</v>
      </c>
      <c r="C711">
        <f>Drivers!C423</f>
        <v>0</v>
      </c>
      <c r="D711">
        <f>Drivers!D423</f>
        <v>0</v>
      </c>
      <c r="E711">
        <f>Drivers!E423</f>
        <v>0</v>
      </c>
      <c r="F711">
        <f>Drivers!F423</f>
        <v>0</v>
      </c>
      <c r="G711">
        <f>Drivers!G423</f>
        <v>0</v>
      </c>
      <c r="H711">
        <f>Drivers!H423</f>
        <v>0</v>
      </c>
      <c r="I711" t="str">
        <f>Drivers!I423</f>
        <v>Sales &amp; Marketing</v>
      </c>
      <c r="J711">
        <f>Drivers!J423</f>
        <v>0</v>
      </c>
      <c r="K711">
        <f>Drivers!K423</f>
        <v>0</v>
      </c>
      <c r="L711">
        <f>Drivers!L423</f>
        <v>0</v>
      </c>
      <c r="M711">
        <f>Drivers!M423</f>
        <v>0</v>
      </c>
      <c r="N711">
        <f>Drivers!N423</f>
        <v>0</v>
      </c>
      <c r="O711">
        <f>Drivers!O423</f>
        <v>0</v>
      </c>
      <c r="P711">
        <f>Drivers!P423</f>
        <v>0</v>
      </c>
      <c r="Q711">
        <f>Drivers!Q423</f>
        <v>0</v>
      </c>
      <c r="R711">
        <f>Drivers!R423</f>
        <v>0</v>
      </c>
      <c r="S711">
        <f>Drivers!S423</f>
        <v>0</v>
      </c>
      <c r="T711">
        <f>Drivers!T423</f>
        <v>0</v>
      </c>
      <c r="U711">
        <f>Drivers!U423</f>
        <v>0</v>
      </c>
      <c r="V711">
        <f>Drivers!V423</f>
        <v>0</v>
      </c>
      <c r="W711">
        <f>Drivers!W423</f>
        <v>0</v>
      </c>
      <c r="X711">
        <f>Drivers!X423</f>
        <v>0</v>
      </c>
      <c r="Y711">
        <f>Drivers!Y423</f>
        <v>0</v>
      </c>
      <c r="Z711">
        <f>Drivers!Z423</f>
        <v>0</v>
      </c>
      <c r="AA711">
        <f>Drivers!AA423</f>
        <v>0</v>
      </c>
      <c r="AB711">
        <f>Drivers!AB423</f>
        <v>0</v>
      </c>
      <c r="AC711">
        <f>Drivers!AC423</f>
        <v>0</v>
      </c>
      <c r="AD711">
        <f>Drivers!AD423</f>
        <v>0</v>
      </c>
      <c r="AE711">
        <f>Drivers!AE423</f>
        <v>0</v>
      </c>
      <c r="AF711">
        <f>Drivers!AF423</f>
        <v>0</v>
      </c>
      <c r="AG711">
        <f>Drivers!AG423</f>
        <v>0</v>
      </c>
      <c r="AH711">
        <f>Drivers!AH423</f>
        <v>0</v>
      </c>
      <c r="AI711">
        <f>Drivers!AI423</f>
        <v>0</v>
      </c>
      <c r="AJ711">
        <f>Drivers!AJ423</f>
        <v>0</v>
      </c>
      <c r="AK711">
        <f>Drivers!AK423</f>
        <v>0</v>
      </c>
      <c r="AL711">
        <f>Drivers!AL423</f>
        <v>0</v>
      </c>
      <c r="AM711">
        <f>Drivers!AM423</f>
        <v>0</v>
      </c>
      <c r="AN711">
        <f>Drivers!AN423</f>
        <v>0</v>
      </c>
      <c r="AO711">
        <f>Drivers!AO423</f>
        <v>0</v>
      </c>
      <c r="AP711">
        <f>Drivers!AP423</f>
        <v>0</v>
      </c>
      <c r="AQ711">
        <f>Drivers!AQ423</f>
        <v>0</v>
      </c>
      <c r="AR711">
        <f>Drivers!AR423</f>
        <v>0</v>
      </c>
      <c r="AS711">
        <f>Drivers!AS423</f>
        <v>0</v>
      </c>
      <c r="AT711">
        <f>Drivers!AT423</f>
        <v>3.574033552151714E-2</v>
      </c>
      <c r="AU711">
        <f>Drivers!AU423</f>
        <v>2.4200710479573714E-2</v>
      </c>
      <c r="AV711">
        <f>Drivers!AV423</f>
        <v>1.8408229561450998E-2</v>
      </c>
      <c r="AW711">
        <f>Drivers!AW423</f>
        <v>2.1045918367346941E-2</v>
      </c>
      <c r="AX711">
        <f>Drivers!AX423</f>
        <v>1.9508534984055526E-2</v>
      </c>
      <c r="AY711">
        <f>Drivers!AY423</f>
        <v>1.513498772838833E-2</v>
      </c>
      <c r="AZ711">
        <f>Drivers!AZ423</f>
        <v>1.4218009478672989E-2</v>
      </c>
      <c r="BA711">
        <f>Drivers!BA423</f>
        <v>1.1804032173822213E-2</v>
      </c>
      <c r="BB711">
        <f>Drivers!BB423</f>
        <v>9.5026642984014208E-3</v>
      </c>
      <c r="BC711">
        <f>Drivers!BC423</f>
        <v>4.2284632376143891E-3</v>
      </c>
      <c r="BD711">
        <f>Drivers!BD423</f>
        <v>4.4603033006244434E-3</v>
      </c>
      <c r="BE711">
        <f>Drivers!BE423</f>
        <v>6.4853451309637529E-3</v>
      </c>
      <c r="BF711">
        <f>Drivers!BF423</f>
        <v>8.3212893618884957E-3</v>
      </c>
      <c r="BG711">
        <f>Drivers!BG423</f>
        <v>1.0408788042499548E-2</v>
      </c>
      <c r="BH711">
        <f>Drivers!BH423</f>
        <v>2.7259909133636222E-2</v>
      </c>
      <c r="BI711">
        <f>Drivers!BI423</f>
        <v>3.1569444039956887E-2</v>
      </c>
      <c r="BJ711">
        <f>Drivers!BJ423</f>
        <v>3.1488990401888829E-2</v>
      </c>
      <c r="BK711">
        <f>Drivers!BK423</f>
        <v>0.16575021312872976</v>
      </c>
      <c r="BL711">
        <f>Drivers!BL423</f>
        <v>1.6338091575847386E-2</v>
      </c>
      <c r="BM711">
        <f>Drivers!BM423</f>
        <v>1.8749571536299425E-2</v>
      </c>
      <c r="BN711">
        <f>Drivers!BN423</f>
        <v>1.9670002868227586E-2</v>
      </c>
      <c r="BO711">
        <f>Drivers!BO423</f>
        <v>2.1582459485224022E-2</v>
      </c>
      <c r="BP711">
        <f>Drivers!BP423</f>
        <v>2.1264354849626608E-2</v>
      </c>
      <c r="BQ711">
        <f>Drivers!BQ423</f>
        <v>2.6362248047742315E-2</v>
      </c>
      <c r="BR711">
        <f>Drivers!BR423</f>
        <v>2.5896598187422702E-2</v>
      </c>
      <c r="BS711">
        <f>Drivers!BS423</f>
        <v>5.1287740338298228E-2</v>
      </c>
      <c r="BT711">
        <f>Drivers!BT423</f>
        <v>4.2123723587814334E-2</v>
      </c>
      <c r="BU711">
        <f>Drivers!BU423</f>
        <v>2.9237763476412593E-2</v>
      </c>
      <c r="BV711">
        <f>Drivers!BV423</f>
        <v>2.7975825617532878E-2</v>
      </c>
      <c r="BW711">
        <f>Drivers!BW423</f>
        <v>3.0685738688982403E-2</v>
      </c>
      <c r="BX711">
        <f>Drivers!BX423</f>
        <v>2.6572629479233452E-2</v>
      </c>
      <c r="BY711">
        <f>Drivers!BY423</f>
        <v>2.5279862221675477E-2</v>
      </c>
      <c r="BZ711">
        <f>Drivers!BZ423</f>
        <v>2.2500254297629946E-2</v>
      </c>
      <c r="CA711">
        <f>Drivers!CA423</f>
        <v>2.3421397789020047E-2</v>
      </c>
      <c r="CB711">
        <f>Drivers!CB423</f>
        <v>2.0983611210655728E-2</v>
      </c>
      <c r="CC711">
        <f>Drivers!CC423</f>
        <v>1.7854992384797933E-2</v>
      </c>
      <c r="CD711">
        <f>Drivers!CD423</f>
        <v>2.1330691398451347E-2</v>
      </c>
      <c r="CE711">
        <f>Drivers!CE423</f>
        <v>2.0017779998091467E-2</v>
      </c>
      <c r="CF711">
        <f>Drivers!CF423</f>
        <v>1.7967822933609653E-2</v>
      </c>
      <c r="CG711">
        <f>Drivers!CG423</f>
        <v>1.5392768087751642E-2</v>
      </c>
      <c r="CH711">
        <f>Drivers!CH423</f>
        <v>0</v>
      </c>
      <c r="CI711">
        <f>Drivers!CI423</f>
        <v>0</v>
      </c>
      <c r="CJ711">
        <f>Drivers!CJ423</f>
        <v>0</v>
      </c>
      <c r="CK711">
        <f>Drivers!CK423</f>
        <v>0</v>
      </c>
      <c r="CL711">
        <f>Drivers!CL423</f>
        <v>0</v>
      </c>
      <c r="CM711">
        <f>Drivers!CM423</f>
        <v>0</v>
      </c>
      <c r="CN711">
        <f>Drivers!CN423</f>
        <v>0</v>
      </c>
      <c r="CO711">
        <f>Drivers!CO423</f>
        <v>0</v>
      </c>
      <c r="CP711">
        <f>Drivers!CP423</f>
        <v>0</v>
      </c>
      <c r="CQ711">
        <f>Drivers!CQ423</f>
        <v>0</v>
      </c>
      <c r="CR711">
        <f>Drivers!CR423</f>
        <v>0</v>
      </c>
      <c r="CS711">
        <f>Drivers!CS423</f>
        <v>0</v>
      </c>
      <c r="CT711">
        <f>Drivers!CT423</f>
        <v>0</v>
      </c>
      <c r="CU711">
        <f>Drivers!CU423</f>
        <v>0</v>
      </c>
      <c r="CV711">
        <f>Drivers!CV423</f>
        <v>0</v>
      </c>
      <c r="CW711">
        <f>Drivers!CW423</f>
        <v>0</v>
      </c>
      <c r="CX711">
        <f>Drivers!CX423</f>
        <v>0</v>
      </c>
      <c r="CY711">
        <f>Drivers!CY423</f>
        <v>0</v>
      </c>
      <c r="CZ711">
        <f>Drivers!CZ423</f>
        <v>0</v>
      </c>
      <c r="DA711">
        <f>Drivers!DA423</f>
        <v>0</v>
      </c>
      <c r="DB711">
        <f>Drivers!DB423</f>
        <v>0</v>
      </c>
      <c r="DC711">
        <f>Drivers!DC423</f>
        <v>0</v>
      </c>
      <c r="DD711">
        <f>Drivers!DD423</f>
        <v>0</v>
      </c>
      <c r="DE711">
        <f>Drivers!DE423</f>
        <v>0</v>
      </c>
      <c r="DF711">
        <f>Drivers!DF423</f>
        <v>0</v>
      </c>
      <c r="DG711">
        <f>Drivers!DG423</f>
        <v>0</v>
      </c>
      <c r="DH711">
        <f>Drivers!DH423</f>
        <v>0</v>
      </c>
      <c r="DI711">
        <f>Drivers!DI423</f>
        <v>0</v>
      </c>
      <c r="DJ711">
        <f>Drivers!DJ423</f>
        <v>0</v>
      </c>
      <c r="DK711">
        <f>Drivers!DK423</f>
        <v>0</v>
      </c>
      <c r="DL711">
        <f>Drivers!DL423</f>
        <v>0</v>
      </c>
      <c r="DM711">
        <f>Drivers!DM423</f>
        <v>0</v>
      </c>
      <c r="DN711">
        <f>Drivers!DN423</f>
        <v>0</v>
      </c>
      <c r="DO711">
        <f>Drivers!DO423</f>
        <v>0</v>
      </c>
      <c r="DP711">
        <f>Drivers!DP423</f>
        <v>0</v>
      </c>
      <c r="DQ711">
        <f>Drivers!DQ423</f>
        <v>3.3341105152716252E-2</v>
      </c>
      <c r="DR711">
        <f>Drivers!DR423</f>
        <v>3.4759358288770054E-2</v>
      </c>
      <c r="DS711">
        <f>Drivers!DS423</f>
        <v>3.8516001132823559E-2</v>
      </c>
      <c r="DT711">
        <f>Drivers!DT423</f>
        <v>2.3326282087930937E-2</v>
      </c>
      <c r="DU711">
        <f>Drivers!DU423</f>
        <v>1.4605967111957201E-2</v>
      </c>
      <c r="DV711">
        <f>Drivers!DV423</f>
        <v>5.8740708219157346E-3</v>
      </c>
      <c r="DW711">
        <f>Drivers!DW423</f>
        <v>2.0821566110397944E-2</v>
      </c>
      <c r="DX711">
        <f>Drivers!DX423</f>
        <v>5.5526588878483378E-2</v>
      </c>
      <c r="DY711">
        <f>Drivers!DY423</f>
        <v>2.2461360016938079E-2</v>
      </c>
      <c r="DZ711">
        <f>Drivers!DZ423</f>
        <v>3.5433958946868134E-2</v>
      </c>
      <c r="EA711">
        <f>Drivers!EA423</f>
        <v>2.7545833928860401E-2</v>
      </c>
      <c r="EB711">
        <f>Drivers!EB423</f>
        <v>2.1113602044587922E-2</v>
      </c>
      <c r="EC711">
        <f>Drivers!EC423</f>
        <v>1.8572102230169429E-2</v>
      </c>
      <c r="ED711">
        <f>Drivers!ED423</f>
        <v>1.6992557123532506E-2</v>
      </c>
      <c r="EE711">
        <f>Drivers!EE423</f>
        <v>1.5810233992992976E-2</v>
      </c>
      <c r="EF711">
        <f>Drivers!EF423</f>
        <v>1.4919795928210213E-2</v>
      </c>
      <c r="EG711">
        <f>Drivers!EG423</f>
        <v>1.4201630179588393E-2</v>
      </c>
      <c r="EH711">
        <f>Drivers!EH423</f>
        <v>1.3600394943881548E-2</v>
      </c>
      <c r="EI711">
        <f>Drivers!EI423</f>
        <v>1.323326923169222E-2</v>
      </c>
      <c r="EJ711">
        <f>Drivers!EJ423</f>
        <v>1.2920830983100132E-2</v>
      </c>
    </row>
    <row r="712" spans="1:140" hidden="1" outlineLevel="1">
      <c r="A712">
        <f>Drivers!A424</f>
        <v>0</v>
      </c>
      <c r="B712">
        <f>Drivers!B424</f>
        <v>0</v>
      </c>
      <c r="C712">
        <f>Drivers!C424</f>
        <v>0</v>
      </c>
      <c r="D712">
        <f>Drivers!D424</f>
        <v>0</v>
      </c>
      <c r="E712">
        <f>Drivers!E424</f>
        <v>0</v>
      </c>
      <c r="F712">
        <f>Drivers!F424</f>
        <v>0</v>
      </c>
      <c r="G712">
        <f>Drivers!G424</f>
        <v>0</v>
      </c>
      <c r="H712">
        <f>Drivers!H424</f>
        <v>0</v>
      </c>
      <c r="I712" t="str">
        <f>Drivers!I424</f>
        <v>Technology &amp; Development</v>
      </c>
      <c r="J712">
        <f>Drivers!J424</f>
        <v>0</v>
      </c>
      <c r="K712">
        <f>Drivers!K424</f>
        <v>0</v>
      </c>
      <c r="L712">
        <f>Drivers!L424</f>
        <v>0</v>
      </c>
      <c r="M712">
        <f>Drivers!M424</f>
        <v>0</v>
      </c>
      <c r="N712">
        <f>Drivers!N424</f>
        <v>0</v>
      </c>
      <c r="O712">
        <f>Drivers!O424</f>
        <v>0</v>
      </c>
      <c r="P712">
        <f>Drivers!P424</f>
        <v>0</v>
      </c>
      <c r="Q712">
        <f>Drivers!Q424</f>
        <v>0</v>
      </c>
      <c r="R712">
        <f>Drivers!R424</f>
        <v>0</v>
      </c>
      <c r="S712">
        <f>Drivers!S424</f>
        <v>0</v>
      </c>
      <c r="T712">
        <f>Drivers!T424</f>
        <v>0</v>
      </c>
      <c r="U712">
        <f>Drivers!U424</f>
        <v>0</v>
      </c>
      <c r="V712">
        <f>Drivers!V424</f>
        <v>0</v>
      </c>
      <c r="W712">
        <f>Drivers!W424</f>
        <v>0</v>
      </c>
      <c r="X712">
        <f>Drivers!X424</f>
        <v>0</v>
      </c>
      <c r="Y712">
        <f>Drivers!Y424</f>
        <v>0</v>
      </c>
      <c r="Z712">
        <f>Drivers!Z424</f>
        <v>0</v>
      </c>
      <c r="AA712">
        <f>Drivers!AA424</f>
        <v>0</v>
      </c>
      <c r="AB712">
        <f>Drivers!AB424</f>
        <v>0</v>
      </c>
      <c r="AC712">
        <f>Drivers!AC424</f>
        <v>0</v>
      </c>
      <c r="AD712">
        <f>Drivers!AD424</f>
        <v>0</v>
      </c>
      <c r="AE712">
        <f>Drivers!AE424</f>
        <v>0</v>
      </c>
      <c r="AF712">
        <f>Drivers!AF424</f>
        <v>0</v>
      </c>
      <c r="AG712">
        <f>Drivers!AG424</f>
        <v>0</v>
      </c>
      <c r="AH712">
        <f>Drivers!AH424</f>
        <v>0</v>
      </c>
      <c r="AI712">
        <f>Drivers!AI424</f>
        <v>0</v>
      </c>
      <c r="AJ712">
        <f>Drivers!AJ424</f>
        <v>0</v>
      </c>
      <c r="AK712">
        <f>Drivers!AK424</f>
        <v>0</v>
      </c>
      <c r="AL712">
        <f>Drivers!AL424</f>
        <v>0</v>
      </c>
      <c r="AM712">
        <f>Drivers!AM424</f>
        <v>0</v>
      </c>
      <c r="AN712">
        <f>Drivers!AN424</f>
        <v>0</v>
      </c>
      <c r="AO712">
        <f>Drivers!AO424</f>
        <v>0</v>
      </c>
      <c r="AP712">
        <f>Drivers!AP424</f>
        <v>0</v>
      </c>
      <c r="AQ712">
        <f>Drivers!AQ424</f>
        <v>0</v>
      </c>
      <c r="AR712">
        <f>Drivers!AR424</f>
        <v>0</v>
      </c>
      <c r="AS712">
        <f>Drivers!AS424</f>
        <v>0</v>
      </c>
      <c r="AT712">
        <f>Drivers!AT424</f>
        <v>3.9022611232676876E-2</v>
      </c>
      <c r="AU712">
        <f>Drivers!AU424</f>
        <v>2.2646536412078155E-2</v>
      </c>
      <c r="AV712">
        <f>Drivers!AV424</f>
        <v>1.8949648077964263E-2</v>
      </c>
      <c r="AW712">
        <f>Drivers!AW424</f>
        <v>1.7006802721088447E-2</v>
      </c>
      <c r="AX712">
        <f>Drivers!AX424</f>
        <v>1.7820296379666107E-2</v>
      </c>
      <c r="AY712">
        <f>Drivers!AY424</f>
        <v>1.4453231524406873E-2</v>
      </c>
      <c r="AZ712">
        <f>Drivers!AZ424</f>
        <v>1.2395187750637988E-2</v>
      </c>
      <c r="BA712">
        <f>Drivers!BA424</f>
        <v>8.9835997075107133E-3</v>
      </c>
      <c r="BB712">
        <f>Drivers!BB424</f>
        <v>7.6376554174067491E-3</v>
      </c>
      <c r="BC712">
        <f>Drivers!BC424</f>
        <v>5.6800252445566423E-3</v>
      </c>
      <c r="BD712">
        <f>Drivers!BD424</f>
        <v>7.0840111245211741E-3</v>
      </c>
      <c r="BE712">
        <f>Drivers!BE424</f>
        <v>1.1814388416871957E-2</v>
      </c>
      <c r="BF712">
        <f>Drivers!BF424</f>
        <v>1.3576840537818071E-2</v>
      </c>
      <c r="BG712">
        <f>Drivers!BG424</f>
        <v>1.7936250675310642E-2</v>
      </c>
      <c r="BH712">
        <f>Drivers!BH424</f>
        <v>1.1718627604574651E-2</v>
      </c>
      <c r="BI712">
        <f>Drivers!BI424</f>
        <v>2.0502664763957245E-2</v>
      </c>
      <c r="BJ712">
        <f>Drivers!BJ424</f>
        <v>2.6535954421803624E-2</v>
      </c>
      <c r="BK712">
        <f>Drivers!BK424</f>
        <v>2.2037510656436488E-2</v>
      </c>
      <c r="BL712">
        <f>Drivers!BL424</f>
        <v>1.8476487028943368E-2</v>
      </c>
      <c r="BM712">
        <f>Drivers!BM424</f>
        <v>2.7541646671693974E-2</v>
      </c>
      <c r="BN712">
        <f>Drivers!BN424</f>
        <v>3.056926769620941E-2</v>
      </c>
      <c r="BO712">
        <f>Drivers!BO424</f>
        <v>3.8843342866221799E-2</v>
      </c>
      <c r="BP712">
        <f>Drivers!BP424</f>
        <v>3.0999706698553807E-2</v>
      </c>
      <c r="BQ712">
        <f>Drivers!BQ424</f>
        <v>4.172036954802933E-2</v>
      </c>
      <c r="BR712">
        <f>Drivers!BR424</f>
        <v>3.5476309134872729E-2</v>
      </c>
      <c r="BS712">
        <f>Drivers!BS424</f>
        <v>4.0900571615412003E-2</v>
      </c>
      <c r="BT712">
        <f>Drivers!BT424</f>
        <v>4.3232540378468597E-2</v>
      </c>
      <c r="BU712">
        <f>Drivers!BU424</f>
        <v>3.7999645745999885E-2</v>
      </c>
      <c r="BV712">
        <f>Drivers!BV424</f>
        <v>3.6342226667096814E-2</v>
      </c>
      <c r="BW712">
        <f>Drivers!BW424</f>
        <v>4.014337605504719E-2</v>
      </c>
      <c r="BX712">
        <f>Drivers!BX424</f>
        <v>3.5775984897057772E-2</v>
      </c>
      <c r="BY712">
        <f>Drivers!BY424</f>
        <v>3.6491924854577078E-2</v>
      </c>
      <c r="BZ712">
        <f>Drivers!BZ424</f>
        <v>3.4547858813955855E-2</v>
      </c>
      <c r="CA712">
        <f>Drivers!CA424</f>
        <v>3.8973205920929357E-2</v>
      </c>
      <c r="CB712">
        <f>Drivers!CB424</f>
        <v>3.7035328680558761E-2</v>
      </c>
      <c r="CC712">
        <f>Drivers!CC424</f>
        <v>3.7576594764991325E-2</v>
      </c>
      <c r="CD712">
        <f>Drivers!CD424</f>
        <v>3.275206160293858E-2</v>
      </c>
      <c r="CE712">
        <f>Drivers!CE424</f>
        <v>3.3309585916824209E-2</v>
      </c>
      <c r="CF712">
        <f>Drivers!CF424</f>
        <v>3.1712569459083122E-2</v>
      </c>
      <c r="CG712">
        <f>Drivers!CG424</f>
        <v>3.239473847311191E-2</v>
      </c>
      <c r="CH712">
        <f>Drivers!CH424</f>
        <v>0</v>
      </c>
      <c r="CI712">
        <f>Drivers!CI424</f>
        <v>0</v>
      </c>
      <c r="CJ712">
        <f>Drivers!CJ424</f>
        <v>0</v>
      </c>
      <c r="CK712">
        <f>Drivers!CK424</f>
        <v>0</v>
      </c>
      <c r="CL712">
        <f>Drivers!CL424</f>
        <v>0</v>
      </c>
      <c r="CM712">
        <f>Drivers!CM424</f>
        <v>0</v>
      </c>
      <c r="CN712">
        <f>Drivers!CN424</f>
        <v>0</v>
      </c>
      <c r="CO712">
        <f>Drivers!CO424</f>
        <v>0</v>
      </c>
      <c r="CP712">
        <f>Drivers!CP424</f>
        <v>0</v>
      </c>
      <c r="CQ712">
        <f>Drivers!CQ424</f>
        <v>0</v>
      </c>
      <c r="CR712">
        <f>Drivers!CR424</f>
        <v>0</v>
      </c>
      <c r="CS712">
        <f>Drivers!CS424</f>
        <v>0</v>
      </c>
      <c r="CT712">
        <f>Drivers!CT424</f>
        <v>0</v>
      </c>
      <c r="CU712">
        <f>Drivers!CU424</f>
        <v>0</v>
      </c>
      <c r="CV712">
        <f>Drivers!CV424</f>
        <v>0</v>
      </c>
      <c r="CW712">
        <f>Drivers!CW424</f>
        <v>0</v>
      </c>
      <c r="CX712">
        <f>Drivers!CX424</f>
        <v>0</v>
      </c>
      <c r="CY712">
        <f>Drivers!CY424</f>
        <v>0</v>
      </c>
      <c r="CZ712">
        <f>Drivers!CZ424</f>
        <v>0</v>
      </c>
      <c r="DA712">
        <f>Drivers!DA424</f>
        <v>0</v>
      </c>
      <c r="DB712">
        <f>Drivers!DB424</f>
        <v>0</v>
      </c>
      <c r="DC712">
        <f>Drivers!DC424</f>
        <v>0</v>
      </c>
      <c r="DD712">
        <f>Drivers!DD424</f>
        <v>0</v>
      </c>
      <c r="DE712">
        <f>Drivers!DE424</f>
        <v>0</v>
      </c>
      <c r="DF712">
        <f>Drivers!DF424</f>
        <v>0</v>
      </c>
      <c r="DG712">
        <f>Drivers!DG424</f>
        <v>0</v>
      </c>
      <c r="DH712">
        <f>Drivers!DH424</f>
        <v>0</v>
      </c>
      <c r="DI712">
        <f>Drivers!DI424</f>
        <v>0</v>
      </c>
      <c r="DJ712">
        <f>Drivers!DJ424</f>
        <v>0</v>
      </c>
      <c r="DK712">
        <f>Drivers!DK424</f>
        <v>0</v>
      </c>
      <c r="DL712">
        <f>Drivers!DL424</f>
        <v>0</v>
      </c>
      <c r="DM712">
        <f>Drivers!DM424</f>
        <v>0</v>
      </c>
      <c r="DN712">
        <f>Drivers!DN424</f>
        <v>0</v>
      </c>
      <c r="DO712">
        <f>Drivers!DO424</f>
        <v>0</v>
      </c>
      <c r="DP712">
        <f>Drivers!DP424</f>
        <v>0</v>
      </c>
      <c r="DQ712">
        <f>Drivers!DQ424</f>
        <v>4.4299370482629989E-2</v>
      </c>
      <c r="DR712">
        <f>Drivers!DR424</f>
        <v>4.3062200956937802E-2</v>
      </c>
      <c r="DS712">
        <f>Drivers!DS424</f>
        <v>3.8893608987066931E-2</v>
      </c>
      <c r="DT712">
        <f>Drivers!DT424</f>
        <v>2.2525870447658799E-2</v>
      </c>
      <c r="DU712">
        <f>Drivers!DU424</f>
        <v>1.2767912823710901E-2</v>
      </c>
      <c r="DV712">
        <f>Drivers!DV424</f>
        <v>8.2660893524896684E-3</v>
      </c>
      <c r="DW712">
        <f>Drivers!DW424</f>
        <v>1.6140350877192979E-2</v>
      </c>
      <c r="DX712">
        <f>Drivers!DX424</f>
        <v>2.3589561871978536E-2</v>
      </c>
      <c r="DY712">
        <f>Drivers!DY424</f>
        <v>3.5843052781127552E-2</v>
      </c>
      <c r="DZ712">
        <f>Drivers!DZ424</f>
        <v>3.7468644943659667E-2</v>
      </c>
      <c r="EA712">
        <f>Drivers!EA424</f>
        <v>3.7167976432483769E-2</v>
      </c>
      <c r="EB712">
        <f>Drivers!EB424</f>
        <v>3.7089731183494713E-2</v>
      </c>
      <c r="EC712">
        <f>Drivers!EC424</f>
        <v>3.2524856464278253E-2</v>
      </c>
      <c r="ED712">
        <f>Drivers!ED424</f>
        <v>2.9758638766598133E-2</v>
      </c>
      <c r="EE712">
        <f>Drivers!EE424</f>
        <v>2.7688065945136578E-2</v>
      </c>
      <c r="EF712">
        <f>Drivers!EF424</f>
        <v>2.6128664112836583E-2</v>
      </c>
      <c r="EG712">
        <f>Drivers!EG424</f>
        <v>2.4870958463686033E-2</v>
      </c>
      <c r="EH712">
        <f>Drivers!EH424</f>
        <v>2.3818030286774247E-2</v>
      </c>
      <c r="EI712">
        <f>Drivers!EI424</f>
        <v>2.3175092242102777E-2</v>
      </c>
      <c r="EJ712">
        <f>Drivers!EJ424</f>
        <v>2.2627926979739504E-2</v>
      </c>
    </row>
    <row r="713" spans="1:140" hidden="1" outlineLevel="1">
      <c r="A713">
        <f>Drivers!A425</f>
        <v>0</v>
      </c>
      <c r="B713">
        <f>Drivers!B425</f>
        <v>0</v>
      </c>
      <c r="C713">
        <f>Drivers!C425</f>
        <v>0</v>
      </c>
      <c r="D713">
        <f>Drivers!D425</f>
        <v>0</v>
      </c>
      <c r="E713">
        <f>Drivers!E425</f>
        <v>0</v>
      </c>
      <c r="F713">
        <f>Drivers!F425</f>
        <v>0</v>
      </c>
      <c r="G713">
        <f>Drivers!G425</f>
        <v>0</v>
      </c>
      <c r="H713">
        <f>Drivers!H425</f>
        <v>0</v>
      </c>
      <c r="I713" t="str">
        <f>Drivers!I425</f>
        <v>General and administrative</v>
      </c>
      <c r="J713">
        <f>Drivers!J425</f>
        <v>0</v>
      </c>
      <c r="K713">
        <f>Drivers!K425</f>
        <v>0</v>
      </c>
      <c r="L713">
        <f>Drivers!L425</f>
        <v>0</v>
      </c>
      <c r="M713">
        <f>Drivers!M425</f>
        <v>0</v>
      </c>
      <c r="N713">
        <f>Drivers!N425</f>
        <v>0</v>
      </c>
      <c r="O713">
        <f>Drivers!O425</f>
        <v>0</v>
      </c>
      <c r="P713">
        <f>Drivers!P425</f>
        <v>0</v>
      </c>
      <c r="Q713">
        <f>Drivers!Q425</f>
        <v>0</v>
      </c>
      <c r="R713">
        <f>Drivers!R425</f>
        <v>0</v>
      </c>
      <c r="S713">
        <f>Drivers!S425</f>
        <v>0</v>
      </c>
      <c r="T713">
        <f>Drivers!T425</f>
        <v>0</v>
      </c>
      <c r="U713">
        <f>Drivers!U425</f>
        <v>0</v>
      </c>
      <c r="V713">
        <f>Drivers!V425</f>
        <v>0</v>
      </c>
      <c r="W713">
        <f>Drivers!W425</f>
        <v>0</v>
      </c>
      <c r="X713">
        <f>Drivers!X425</f>
        <v>0</v>
      </c>
      <c r="Y713">
        <f>Drivers!Y425</f>
        <v>0</v>
      </c>
      <c r="Z713">
        <f>Drivers!Z425</f>
        <v>0</v>
      </c>
      <c r="AA713">
        <f>Drivers!AA425</f>
        <v>0</v>
      </c>
      <c r="AB713">
        <f>Drivers!AB425</f>
        <v>0</v>
      </c>
      <c r="AC713">
        <f>Drivers!AC425</f>
        <v>0</v>
      </c>
      <c r="AD713">
        <f>Drivers!AD425</f>
        <v>0</v>
      </c>
      <c r="AE713">
        <f>Drivers!AE425</f>
        <v>0</v>
      </c>
      <c r="AF713">
        <f>Drivers!AF425</f>
        <v>0</v>
      </c>
      <c r="AG713">
        <f>Drivers!AG425</f>
        <v>0</v>
      </c>
      <c r="AH713">
        <f>Drivers!AH425</f>
        <v>0</v>
      </c>
      <c r="AI713">
        <f>Drivers!AI425</f>
        <v>0</v>
      </c>
      <c r="AJ713">
        <f>Drivers!AJ425</f>
        <v>0</v>
      </c>
      <c r="AK713">
        <f>Drivers!AK425</f>
        <v>0</v>
      </c>
      <c r="AL713">
        <f>Drivers!AL425</f>
        <v>0</v>
      </c>
      <c r="AM713">
        <f>Drivers!AM425</f>
        <v>0</v>
      </c>
      <c r="AN713">
        <f>Drivers!AN425</f>
        <v>0</v>
      </c>
      <c r="AO713">
        <f>Drivers!AO425</f>
        <v>0</v>
      </c>
      <c r="AP713">
        <f>Drivers!AP425</f>
        <v>0</v>
      </c>
      <c r="AQ713">
        <f>Drivers!AQ425</f>
        <v>0</v>
      </c>
      <c r="AR713">
        <f>Drivers!AR425</f>
        <v>0</v>
      </c>
      <c r="AS713">
        <f>Drivers!AS425</f>
        <v>0</v>
      </c>
      <c r="AT713">
        <f>Drivers!AT425</f>
        <v>6.0539752005835161E-2</v>
      </c>
      <c r="AU713">
        <f>Drivers!AU425</f>
        <v>3.7744227353463597E-2</v>
      </c>
      <c r="AV713">
        <f>Drivers!AV425</f>
        <v>3.0499909763580583E-2</v>
      </c>
      <c r="AW713">
        <f>Drivers!AW425</f>
        <v>3.4226190476190466E-2</v>
      </c>
      <c r="AX713">
        <f>Drivers!AX425</f>
        <v>2.9825548677546429E-2</v>
      </c>
      <c r="AY713">
        <f>Drivers!AY425</f>
        <v>2.167984728661031E-2</v>
      </c>
      <c r="AZ713">
        <f>Drivers!AZ425</f>
        <v>2.2846032324705313E-2</v>
      </c>
      <c r="BA713">
        <f>Drivers!BA425</f>
        <v>1.7235976183014739E-2</v>
      </c>
      <c r="BB713">
        <f>Drivers!BB425</f>
        <v>1.3854351687388989E-2</v>
      </c>
      <c r="BC713">
        <f>Drivers!BC425</f>
        <v>1.3253392237298831E-2</v>
      </c>
      <c r="BD713">
        <f>Drivers!BD425</f>
        <v>1.1544314425145617E-2</v>
      </c>
      <c r="BE713">
        <f>Drivers!BE425</f>
        <v>1.1864662410135238E-2</v>
      </c>
      <c r="BF713">
        <f>Drivers!BF425</f>
        <v>3.648228441291114E-2</v>
      </c>
      <c r="BG713">
        <f>Drivers!BG425</f>
        <v>1.2461732396902573E-2</v>
      </c>
      <c r="BH713">
        <f>Drivers!BH425</f>
        <v>1.1718627604574651E-2</v>
      </c>
      <c r="BI713">
        <f>Drivers!BI425</f>
        <v>1.0455194105483873E-2</v>
      </c>
      <c r="BJ713">
        <f>Drivers!BJ425</f>
        <v>4.4192372837858644E-2</v>
      </c>
      <c r="BK713">
        <f>Drivers!BK425</f>
        <v>3.1543052003410059E-2</v>
      </c>
      <c r="BL713">
        <f>Drivers!BL425</f>
        <v>3.239481532891899E-2</v>
      </c>
      <c r="BM713">
        <f>Drivers!BM425</f>
        <v>3.6693631315554948E-2</v>
      </c>
      <c r="BN713">
        <f>Drivers!BN425</f>
        <v>5.1794151834910866E-2</v>
      </c>
      <c r="BO713">
        <f>Drivers!BO425</f>
        <v>4.1156657133778203E-2</v>
      </c>
      <c r="BP713">
        <f>Drivers!BP425</f>
        <v>3.9618256886943579E-2</v>
      </c>
      <c r="BQ713">
        <f>Drivers!BQ425</f>
        <v>3.3131518807741886E-2</v>
      </c>
      <c r="BR713">
        <f>Drivers!BR425</f>
        <v>7.4324282752213422E-2</v>
      </c>
      <c r="BS713">
        <f>Drivers!BS425</f>
        <v>7.5793050698024722E-2</v>
      </c>
      <c r="BT713">
        <f>Drivers!BT425</f>
        <v>6.5335332220745057E-2</v>
      </c>
      <c r="BU713">
        <f>Drivers!BU425</f>
        <v>6.8902403022967476E-2</v>
      </c>
      <c r="BV713">
        <f>Drivers!BV425</f>
        <v>6.6511812971147735E-2</v>
      </c>
      <c r="BW713">
        <f>Drivers!BW425</f>
        <v>5.7235260528879152E-2</v>
      </c>
      <c r="BX713">
        <f>Drivers!BX425</f>
        <v>5.2352710693168047E-2</v>
      </c>
      <c r="BY713">
        <f>Drivers!BY425</f>
        <v>4.4606611250724917E-2</v>
      </c>
      <c r="BZ713">
        <f>Drivers!BZ425</f>
        <v>4.6672769809785374E-2</v>
      </c>
      <c r="CA713">
        <f>Drivers!CA425</f>
        <v>4.3162825557429264E-2</v>
      </c>
      <c r="CB713">
        <f>Drivers!CB425</f>
        <v>3.9767384925436154E-2</v>
      </c>
      <c r="CC713">
        <f>Drivers!CC425</f>
        <v>4.5397230191619738E-2</v>
      </c>
      <c r="CD713">
        <f>Drivers!CD425</f>
        <v>4.4246719897221592E-2</v>
      </c>
      <c r="CE713">
        <f>Drivers!CE425</f>
        <v>3.6890366402882811E-2</v>
      </c>
      <c r="CF713">
        <f>Drivers!CF425</f>
        <v>3.4051971498122592E-2</v>
      </c>
      <c r="CG713">
        <f>Drivers!CG425</f>
        <v>3.913689914316857E-2</v>
      </c>
      <c r="CH713">
        <f>Drivers!CH425</f>
        <v>0</v>
      </c>
      <c r="CI713">
        <f>Drivers!CI425</f>
        <v>0</v>
      </c>
      <c r="CJ713">
        <f>Drivers!CJ425</f>
        <v>0</v>
      </c>
      <c r="CK713">
        <f>Drivers!CK425</f>
        <v>0</v>
      </c>
      <c r="CL713">
        <f>Drivers!CL425</f>
        <v>0</v>
      </c>
      <c r="CM713">
        <f>Drivers!CM425</f>
        <v>0</v>
      </c>
      <c r="CN713">
        <f>Drivers!CN425</f>
        <v>0</v>
      </c>
      <c r="CO713">
        <f>Drivers!CO425</f>
        <v>0</v>
      </c>
      <c r="CP713">
        <f>Drivers!CP425</f>
        <v>0</v>
      </c>
      <c r="CQ713">
        <f>Drivers!CQ425</f>
        <v>0</v>
      </c>
      <c r="CR713">
        <f>Drivers!CR425</f>
        <v>0</v>
      </c>
      <c r="CS713">
        <f>Drivers!CS425</f>
        <v>0</v>
      </c>
      <c r="CT713">
        <f>Drivers!CT425</f>
        <v>0</v>
      </c>
      <c r="CU713">
        <f>Drivers!CU425</f>
        <v>0</v>
      </c>
      <c r="CV713">
        <f>Drivers!CV425</f>
        <v>0</v>
      </c>
      <c r="CW713">
        <f>Drivers!CW425</f>
        <v>0</v>
      </c>
      <c r="CX713">
        <f>Drivers!CX425</f>
        <v>0</v>
      </c>
      <c r="CY713">
        <f>Drivers!CY425</f>
        <v>0</v>
      </c>
      <c r="CZ713">
        <f>Drivers!CZ425</f>
        <v>0</v>
      </c>
      <c r="DA713">
        <f>Drivers!DA425</f>
        <v>0</v>
      </c>
      <c r="DB713">
        <f>Drivers!DB425</f>
        <v>0</v>
      </c>
      <c r="DC713">
        <f>Drivers!DC425</f>
        <v>0</v>
      </c>
      <c r="DD713">
        <f>Drivers!DD425</f>
        <v>0</v>
      </c>
      <c r="DE713">
        <f>Drivers!DE425</f>
        <v>0</v>
      </c>
      <c r="DF713">
        <f>Drivers!DF425</f>
        <v>0</v>
      </c>
      <c r="DG713">
        <f>Drivers!DG425</f>
        <v>0</v>
      </c>
      <c r="DH713">
        <f>Drivers!DH425</f>
        <v>0</v>
      </c>
      <c r="DI713">
        <f>Drivers!DI425</f>
        <v>0</v>
      </c>
      <c r="DJ713">
        <f>Drivers!DJ425</f>
        <v>0</v>
      </c>
      <c r="DK713">
        <f>Drivers!DK425</f>
        <v>0</v>
      </c>
      <c r="DL713">
        <f>Drivers!DL425</f>
        <v>0</v>
      </c>
      <c r="DM713">
        <f>Drivers!DM425</f>
        <v>0</v>
      </c>
      <c r="DN713">
        <f>Drivers!DN425</f>
        <v>0</v>
      </c>
      <c r="DO713">
        <f>Drivers!DO425</f>
        <v>0</v>
      </c>
      <c r="DP713">
        <f>Drivers!DP425</f>
        <v>0</v>
      </c>
      <c r="DQ713">
        <f>Drivers!DQ425</f>
        <v>3.170902308230357E-2</v>
      </c>
      <c r="DR713">
        <f>Drivers!DR425</f>
        <v>6.6563467492260053E-2</v>
      </c>
      <c r="DS713">
        <f>Drivers!DS425</f>
        <v>5.1354668177098085E-2</v>
      </c>
      <c r="DT713">
        <f>Drivers!DT425</f>
        <v>3.807672517294608E-2</v>
      </c>
      <c r="DU713">
        <f>Drivers!DU425</f>
        <v>2.2023829060951194E-2</v>
      </c>
      <c r="DV713">
        <f>Drivers!DV425</f>
        <v>1.2444552102099828E-2</v>
      </c>
      <c r="DW713">
        <f>Drivers!DW425</f>
        <v>1.6362858365425757E-2</v>
      </c>
      <c r="DX713">
        <f>Drivers!DX425</f>
        <v>3.578931382722924E-2</v>
      </c>
      <c r="DY713">
        <f>Drivers!DY425</f>
        <v>4.0626831506046471E-2</v>
      </c>
      <c r="DZ713">
        <f>Drivers!DZ425</f>
        <v>6.7376296244921169E-2</v>
      </c>
      <c r="EA713">
        <f>Drivers!EA425</f>
        <v>5.4582566038538172E-2</v>
      </c>
      <c r="EB713">
        <f>Drivers!EB425</f>
        <v>4.366109023638691E-2</v>
      </c>
      <c r="EC713">
        <f>Drivers!EC425</f>
        <v>3.8408395201736174E-2</v>
      </c>
      <c r="ED713">
        <f>Drivers!ED425</f>
        <v>3.5141786395538256E-2</v>
      </c>
      <c r="EE713">
        <f>Drivers!EE425</f>
        <v>3.269666017928536E-2</v>
      </c>
      <c r="EF713">
        <f>Drivers!EF425</f>
        <v>3.0855172518330705E-2</v>
      </c>
      <c r="EG713">
        <f>Drivers!EG425</f>
        <v>2.9369955952560922E-2</v>
      </c>
      <c r="EH713">
        <f>Drivers!EH425</f>
        <v>2.8126559795462188E-2</v>
      </c>
      <c r="EI713">
        <f>Drivers!EI425</f>
        <v>2.7367318366154279E-2</v>
      </c>
      <c r="EJ713">
        <f>Drivers!EJ425</f>
        <v>2.6721174403594703E-2</v>
      </c>
    </row>
    <row r="714" spans="1:140" hidden="1" outlineLevel="1">
      <c r="A714">
        <f>Drivers!A426</f>
        <v>0</v>
      </c>
      <c r="B714">
        <f>Drivers!B426</f>
        <v>0</v>
      </c>
      <c r="C714">
        <f>Drivers!C426</f>
        <v>0</v>
      </c>
      <c r="D714">
        <f>Drivers!D426</f>
        <v>0</v>
      </c>
      <c r="E714">
        <f>Drivers!E426</f>
        <v>0</v>
      </c>
      <c r="F714">
        <f>Drivers!F426</f>
        <v>0</v>
      </c>
      <c r="G714">
        <f>Drivers!G426</f>
        <v>0</v>
      </c>
      <c r="H714">
        <f>Drivers!H426</f>
        <v>0</v>
      </c>
      <c r="I714" t="str">
        <f>Drivers!I426</f>
        <v>Total</v>
      </c>
      <c r="J714">
        <f>Drivers!J426</f>
        <v>0</v>
      </c>
      <c r="K714">
        <f>Drivers!K426</f>
        <v>0</v>
      </c>
      <c r="L714">
        <f>Drivers!L426</f>
        <v>0</v>
      </c>
      <c r="M714">
        <f>Drivers!M426</f>
        <v>0</v>
      </c>
      <c r="N714">
        <f>Drivers!N426</f>
        <v>0</v>
      </c>
      <c r="O714">
        <f>Drivers!O426</f>
        <v>0</v>
      </c>
      <c r="P714">
        <f>Drivers!P426</f>
        <v>0</v>
      </c>
      <c r="Q714">
        <f>Drivers!Q426</f>
        <v>0</v>
      </c>
      <c r="R714">
        <f>Drivers!R426</f>
        <v>0</v>
      </c>
      <c r="S714">
        <f>Drivers!S426</f>
        <v>0</v>
      </c>
      <c r="T714">
        <f>Drivers!T426</f>
        <v>0</v>
      </c>
      <c r="U714">
        <f>Drivers!U426</f>
        <v>0</v>
      </c>
      <c r="V714">
        <f>Drivers!V426</f>
        <v>0</v>
      </c>
      <c r="W714">
        <f>Drivers!W426</f>
        <v>0</v>
      </c>
      <c r="X714">
        <f>Drivers!X426</f>
        <v>0</v>
      </c>
      <c r="Y714">
        <f>Drivers!Y426</f>
        <v>0</v>
      </c>
      <c r="Z714">
        <f>Drivers!Z426</f>
        <v>0</v>
      </c>
      <c r="AA714">
        <f>Drivers!AA426</f>
        <v>0</v>
      </c>
      <c r="AB714">
        <f>Drivers!AB426</f>
        <v>0</v>
      </c>
      <c r="AC714">
        <f>Drivers!AC426</f>
        <v>0</v>
      </c>
      <c r="AD714">
        <f>Drivers!AD426</f>
        <v>0</v>
      </c>
      <c r="AE714">
        <f>Drivers!AE426</f>
        <v>0</v>
      </c>
      <c r="AF714">
        <f>Drivers!AF426</f>
        <v>0</v>
      </c>
      <c r="AG714">
        <f>Drivers!AG426</f>
        <v>0</v>
      </c>
      <c r="AH714">
        <f>Drivers!AH426</f>
        <v>0</v>
      </c>
      <c r="AI714">
        <f>Drivers!AI426</f>
        <v>0</v>
      </c>
      <c r="AJ714">
        <f>Drivers!AJ426</f>
        <v>0</v>
      </c>
      <c r="AK714">
        <f>Drivers!AK426</f>
        <v>0</v>
      </c>
      <c r="AL714">
        <f>Drivers!AL426</f>
        <v>0</v>
      </c>
      <c r="AM714">
        <f>Drivers!AM426</f>
        <v>0</v>
      </c>
      <c r="AN714">
        <f>Drivers!AN426</f>
        <v>0</v>
      </c>
      <c r="AO714">
        <f>Drivers!AO426</f>
        <v>0</v>
      </c>
      <c r="AP714">
        <f>Drivers!AP426</f>
        <v>0</v>
      </c>
      <c r="AQ714">
        <f>Drivers!AQ426</f>
        <v>0</v>
      </c>
      <c r="AR714">
        <f>Drivers!AR426</f>
        <v>0</v>
      </c>
      <c r="AS714">
        <f>Drivers!AS426</f>
        <v>0</v>
      </c>
      <c r="AT714">
        <f>Drivers!AT426</f>
        <v>0.15207877461706784</v>
      </c>
      <c r="AU714">
        <f>Drivers!AU426</f>
        <v>9.480461811722915E-2</v>
      </c>
      <c r="AV714">
        <f>Drivers!AV426</f>
        <v>7.634001082837033E-2</v>
      </c>
      <c r="AW714">
        <f>Drivers!AW426</f>
        <v>8.1632653061224497E-2</v>
      </c>
      <c r="AX714">
        <f>Drivers!AX426</f>
        <v>7.7283811667604591E-2</v>
      </c>
      <c r="AY714">
        <f>Drivers!AY426</f>
        <v>5.8494682301608952E-2</v>
      </c>
      <c r="AZ714">
        <f>Drivers!AZ426</f>
        <v>5.6872037914691947E-2</v>
      </c>
      <c r="BA714">
        <f>Drivers!BA426</f>
        <v>4.2410947456387779E-2</v>
      </c>
      <c r="BB714">
        <f>Drivers!BB426</f>
        <v>3.4635879218472471E-2</v>
      </c>
      <c r="BC714">
        <f>Drivers!BC426</f>
        <v>2.6065004733354373E-2</v>
      </c>
      <c r="BD714">
        <f>Drivers!BD426</f>
        <v>2.5607388361232095E-2</v>
      </c>
      <c r="BE714">
        <f>Drivers!BE426</f>
        <v>3.2879191594188339E-2</v>
      </c>
      <c r="BF714">
        <f>Drivers!BF426</f>
        <v>6.2103096395567818E-2</v>
      </c>
      <c r="BG714">
        <f>Drivers!BG426</f>
        <v>4.4120295335854487E-2</v>
      </c>
      <c r="BH714">
        <f>Drivers!BH426</f>
        <v>5.3642487858373812E-2</v>
      </c>
      <c r="BI714">
        <f>Drivers!BI426</f>
        <v>6.5701721175408428E-2</v>
      </c>
      <c r="BJ714">
        <f>Drivers!BJ426</f>
        <v>0.10640045167581996</v>
      </c>
      <c r="BK714">
        <f>Drivers!BK426</f>
        <v>0.22308184143222506</v>
      </c>
      <c r="BL714">
        <f>Drivers!BL426</f>
        <v>7.0679597081277787E-2</v>
      </c>
      <c r="BM714">
        <f>Drivers!BM426</f>
        <v>8.6635360252279414E-2</v>
      </c>
      <c r="BN714">
        <f>Drivers!BN426</f>
        <v>0.10766420602931631</v>
      </c>
      <c r="BO714">
        <f>Drivers!BO426</f>
        <v>0.10689545598983159</v>
      </c>
      <c r="BP714">
        <f>Drivers!BP426</f>
        <v>9.7398641788687609E-2</v>
      </c>
      <c r="BQ714">
        <f>Drivers!BQ426</f>
        <v>0.10732272633733712</v>
      </c>
      <c r="BR714">
        <f>Drivers!BR426</f>
        <v>0.14155453421193492</v>
      </c>
      <c r="BS714">
        <f>Drivers!BS426</f>
        <v>0.17446239541306363</v>
      </c>
      <c r="BT714">
        <f>Drivers!BT426</f>
        <v>0.15848725709275027</v>
      </c>
      <c r="BU714">
        <f>Drivers!BU426</f>
        <v>0.14354372084784792</v>
      </c>
      <c r="BV714">
        <f>Drivers!BV426</f>
        <v>0.13738426299319287</v>
      </c>
      <c r="BW714">
        <f>Drivers!BW426</f>
        <v>0.13587136461567251</v>
      </c>
      <c r="BX714">
        <f>Drivers!BX426</f>
        <v>0.12148696302628766</v>
      </c>
      <c r="BY714">
        <f>Drivers!BY426</f>
        <v>0.11320141293077692</v>
      </c>
      <c r="BZ714">
        <f>Drivers!BZ426</f>
        <v>0.10739497507883226</v>
      </c>
      <c r="CA714">
        <f>Drivers!CA426</f>
        <v>0.10939853850477796</v>
      </c>
      <c r="CB714">
        <f>Drivers!CB426</f>
        <v>0.10138412355990477</v>
      </c>
      <c r="CC714">
        <f>Drivers!CC426</f>
        <v>0.10416533843374774</v>
      </c>
      <c r="CD714">
        <f>Drivers!CD426</f>
        <v>0.10181258579785232</v>
      </c>
      <c r="CE714">
        <f>Drivers!CE426</f>
        <v>9.3500648237485495E-2</v>
      </c>
      <c r="CF714">
        <f>Drivers!CF426</f>
        <v>8.6813082939628389E-2</v>
      </c>
      <c r="CG714">
        <f>Drivers!CG426</f>
        <v>8.9800816642072609E-2</v>
      </c>
      <c r="CH714">
        <f>Drivers!CH426</f>
        <v>0</v>
      </c>
      <c r="CI714">
        <f>Drivers!CI426</f>
        <v>0</v>
      </c>
      <c r="CJ714">
        <f>Drivers!CJ426</f>
        <v>0</v>
      </c>
      <c r="CK714">
        <f>Drivers!CK426</f>
        <v>0</v>
      </c>
      <c r="CL714">
        <f>Drivers!CL426</f>
        <v>0</v>
      </c>
      <c r="CM714">
        <f>Drivers!CM426</f>
        <v>0</v>
      </c>
      <c r="CN714">
        <f>Drivers!CN426</f>
        <v>0</v>
      </c>
      <c r="CO714">
        <f>Drivers!CO426</f>
        <v>0</v>
      </c>
      <c r="CP714">
        <f>Drivers!CP426</f>
        <v>0</v>
      </c>
      <c r="CQ714">
        <f>Drivers!CQ426</f>
        <v>0</v>
      </c>
      <c r="CR714">
        <f>Drivers!CR426</f>
        <v>0</v>
      </c>
      <c r="CS714">
        <f>Drivers!CS426</f>
        <v>0</v>
      </c>
      <c r="CT714">
        <f>Drivers!CT426</f>
        <v>0</v>
      </c>
      <c r="CU714">
        <f>Drivers!CU426</f>
        <v>0</v>
      </c>
      <c r="CV714">
        <f>Drivers!CV426</f>
        <v>0</v>
      </c>
      <c r="CW714">
        <f>Drivers!CW426</f>
        <v>0</v>
      </c>
      <c r="CX714">
        <f>Drivers!CX426</f>
        <v>0</v>
      </c>
      <c r="CY714">
        <f>Drivers!CY426</f>
        <v>0</v>
      </c>
      <c r="CZ714">
        <f>Drivers!CZ426</f>
        <v>0</v>
      </c>
      <c r="DA714">
        <f>Drivers!DA426</f>
        <v>0</v>
      </c>
      <c r="DB714">
        <f>Drivers!DB426</f>
        <v>0</v>
      </c>
      <c r="DC714">
        <f>Drivers!DC426</f>
        <v>0</v>
      </c>
      <c r="DD714">
        <f>Drivers!DD426</f>
        <v>0</v>
      </c>
      <c r="DE714">
        <f>Drivers!DE426</f>
        <v>0</v>
      </c>
      <c r="DF714">
        <f>Drivers!DF426</f>
        <v>0</v>
      </c>
      <c r="DG714">
        <f>Drivers!DG426</f>
        <v>0</v>
      </c>
      <c r="DH714">
        <f>Drivers!DH426</f>
        <v>0</v>
      </c>
      <c r="DI714">
        <f>Drivers!DI426</f>
        <v>0</v>
      </c>
      <c r="DJ714">
        <f>Drivers!DJ426</f>
        <v>0</v>
      </c>
      <c r="DK714">
        <f>Drivers!DK426</f>
        <v>0</v>
      </c>
      <c r="DL714">
        <f>Drivers!DL426</f>
        <v>0</v>
      </c>
      <c r="DM714">
        <f>Drivers!DM426</f>
        <v>0</v>
      </c>
      <c r="DN714">
        <f>Drivers!DN426</f>
        <v>0</v>
      </c>
      <c r="DO714">
        <f>Drivers!DO426</f>
        <v>0</v>
      </c>
      <c r="DP714">
        <f>Drivers!DP426</f>
        <v>0</v>
      </c>
      <c r="DQ714">
        <f>Drivers!DQ426</f>
        <v>0.12240615528095128</v>
      </c>
      <c r="DR714">
        <f>Drivers!DR426</f>
        <v>0.16605685336335493</v>
      </c>
      <c r="DS714">
        <f>Drivers!DS426</f>
        <v>0.14358538657604078</v>
      </c>
      <c r="DT714">
        <f>Drivers!DT426</f>
        <v>9.4391401292093086E-2</v>
      </c>
      <c r="DU714">
        <f>Drivers!DU426</f>
        <v>5.6290412577542921E-2</v>
      </c>
      <c r="DV714">
        <f>Drivers!DV426</f>
        <v>2.9446050898520891E-2</v>
      </c>
      <c r="DW714">
        <f>Drivers!DW426</f>
        <v>5.6576807873341885E-2</v>
      </c>
      <c r="DX714">
        <f>Drivers!DX426</f>
        <v>0.11863626009263711</v>
      </c>
      <c r="DY714">
        <f>Drivers!DY426</f>
        <v>0.10458954319362491</v>
      </c>
      <c r="DZ714">
        <f>Drivers!DZ426</f>
        <v>0.14682952844062006</v>
      </c>
      <c r="EA714">
        <f>Drivers!EA426</f>
        <v>0.12629268747881203</v>
      </c>
      <c r="EB714">
        <f>Drivers!EB426</f>
        <v>0.10547142721820517</v>
      </c>
      <c r="EC714">
        <f>Drivers!EC426</f>
        <v>9.267475210236123E-2</v>
      </c>
      <c r="ED714">
        <f>Drivers!ED426</f>
        <v>8.4792825254344978E-2</v>
      </c>
      <c r="EE714">
        <f>Drivers!EE426</f>
        <v>7.8893035253746926E-2</v>
      </c>
      <c r="EF714">
        <f>Drivers!EF426</f>
        <v>7.4449751133643535E-2</v>
      </c>
      <c r="EG714">
        <f>Drivers!EG426</f>
        <v>7.086610551845747E-2</v>
      </c>
      <c r="EH714">
        <f>Drivers!EH426</f>
        <v>6.7865942923303155E-2</v>
      </c>
      <c r="EI714">
        <f>Drivers!EI426</f>
        <v>6.6033986371164449E-2</v>
      </c>
      <c r="EJ714">
        <f>Drivers!EJ426</f>
        <v>6.4474920150403958E-2</v>
      </c>
    </row>
    <row r="715" spans="1:140" hidden="1" outlineLevel="1"/>
    <row r="716" spans="1:140" hidden="1" outlineLevel="1">
      <c r="A716">
        <f>Drivers!A434</f>
        <v>0</v>
      </c>
      <c r="B716">
        <f>Drivers!B434</f>
        <v>0</v>
      </c>
      <c r="C716">
        <f>Drivers!C434</f>
        <v>0</v>
      </c>
      <c r="D716">
        <f>Drivers!D434</f>
        <v>0</v>
      </c>
      <c r="E716">
        <f>Drivers!E434</f>
        <v>0</v>
      </c>
      <c r="F716">
        <f>Drivers!F434</f>
        <v>0</v>
      </c>
      <c r="G716">
        <f>Drivers!G434</f>
        <v>0</v>
      </c>
      <c r="H716">
        <f>Drivers!H434</f>
        <v>0</v>
      </c>
      <c r="I716" t="str">
        <f>Drivers!I434</f>
        <v>Depreciation</v>
      </c>
      <c r="J716">
        <f>Drivers!J434</f>
        <v>0</v>
      </c>
      <c r="K716">
        <f>Drivers!K434</f>
        <v>0</v>
      </c>
      <c r="L716">
        <f>Drivers!L434</f>
        <v>0</v>
      </c>
      <c r="M716">
        <f>Drivers!M434</f>
        <v>0</v>
      </c>
      <c r="N716">
        <f>Drivers!N434</f>
        <v>0</v>
      </c>
      <c r="O716">
        <f>Drivers!O434</f>
        <v>0</v>
      </c>
      <c r="P716">
        <f>Drivers!P434</f>
        <v>0</v>
      </c>
      <c r="Q716">
        <f>Drivers!Q434</f>
        <v>0</v>
      </c>
      <c r="R716">
        <f>Drivers!R434</f>
        <v>0</v>
      </c>
      <c r="S716">
        <f>Drivers!S434</f>
        <v>0</v>
      </c>
      <c r="T716">
        <f>Drivers!T434</f>
        <v>0</v>
      </c>
      <c r="U716">
        <f>Drivers!U434</f>
        <v>0</v>
      </c>
      <c r="V716">
        <f>Drivers!V434</f>
        <v>0</v>
      </c>
      <c r="W716">
        <f>Drivers!W434</f>
        <v>0</v>
      </c>
      <c r="X716">
        <f>Drivers!X434</f>
        <v>0</v>
      </c>
      <c r="Y716">
        <f>Drivers!Y434</f>
        <v>0</v>
      </c>
      <c r="Z716">
        <f>Drivers!Z434</f>
        <v>0</v>
      </c>
      <c r="AA716">
        <f>Drivers!AA434</f>
        <v>0</v>
      </c>
      <c r="AB716">
        <f>Drivers!AB434</f>
        <v>0</v>
      </c>
      <c r="AC716">
        <f>Drivers!AC434</f>
        <v>0</v>
      </c>
      <c r="AD716">
        <f>Drivers!AD434</f>
        <v>0</v>
      </c>
      <c r="AE716">
        <f>Drivers!AE434</f>
        <v>0</v>
      </c>
      <c r="AF716">
        <f>Drivers!AF434</f>
        <v>0</v>
      </c>
      <c r="AG716">
        <f>Drivers!AG434</f>
        <v>0</v>
      </c>
      <c r="AH716">
        <f>Drivers!AH434</f>
        <v>0</v>
      </c>
      <c r="AI716">
        <f>Drivers!AI434</f>
        <v>0</v>
      </c>
      <c r="AJ716">
        <f>Drivers!AJ434</f>
        <v>0</v>
      </c>
      <c r="AK716">
        <f>Drivers!AK434</f>
        <v>0</v>
      </c>
      <c r="AL716">
        <f>Drivers!AL434</f>
        <v>0</v>
      </c>
      <c r="AM716">
        <f>Drivers!AM434</f>
        <v>0</v>
      </c>
      <c r="AN716">
        <f>Drivers!AN434</f>
        <v>0</v>
      </c>
      <c r="AO716">
        <f>Drivers!AO434</f>
        <v>0</v>
      </c>
      <c r="AP716">
        <f>Drivers!AP434</f>
        <v>0</v>
      </c>
      <c r="AQ716">
        <f>Drivers!AQ434</f>
        <v>0</v>
      </c>
      <c r="AR716">
        <f>Drivers!AR434</f>
        <v>0</v>
      </c>
      <c r="AS716">
        <f>Drivers!AS434</f>
        <v>0</v>
      </c>
      <c r="AT716">
        <f>Drivers!AT434</f>
        <v>0.48799999999999999</v>
      </c>
      <c r="AU716">
        <f>Drivers!AU434</f>
        <v>0.43300000000000005</v>
      </c>
      <c r="AV716">
        <f>Drivers!AV434</f>
        <v>0.3680000000000001</v>
      </c>
      <c r="AW716">
        <f>Drivers!AW434</f>
        <v>0.32099999999999995</v>
      </c>
      <c r="AX716">
        <f>Drivers!AX434</f>
        <v>0.25800000000000001</v>
      </c>
      <c r="AY716">
        <f>Drivers!AY434</f>
        <v>0.24699999999999989</v>
      </c>
      <c r="AZ716">
        <f>Drivers!AZ434</f>
        <v>0.28399999999999981</v>
      </c>
      <c r="BA716">
        <f>Drivers!BA434</f>
        <v>0.28999999999999937</v>
      </c>
      <c r="BB716">
        <f>Drivers!BB434</f>
        <v>0.30299999999999994</v>
      </c>
      <c r="BC716">
        <f>Drivers!BC434</f>
        <v>0.63400000000000012</v>
      </c>
      <c r="BD716">
        <f>Drivers!BD434</f>
        <v>0.57400000000000007</v>
      </c>
      <c r="BE716">
        <f>Drivers!BE434</f>
        <v>0.29499999999999971</v>
      </c>
      <c r="BF716">
        <f>Drivers!BF434</f>
        <v>0.33199999999999985</v>
      </c>
      <c r="BG716">
        <f>Drivers!BG434</f>
        <v>0.375</v>
      </c>
      <c r="BH716">
        <f>Drivers!BH434</f>
        <v>0.41899999999999959</v>
      </c>
      <c r="BI716">
        <f>Drivers!BI434</f>
        <v>0.46799999999999997</v>
      </c>
      <c r="BJ716">
        <f>Drivers!BJ434</f>
        <v>0.57099999999999973</v>
      </c>
      <c r="BK716">
        <f>Drivers!BK434</f>
        <v>0.66299999999999937</v>
      </c>
      <c r="BL716">
        <f>Drivers!BL434</f>
        <v>0.78500000000000103</v>
      </c>
      <c r="BM716">
        <f>Drivers!BM434</f>
        <v>1.4440000000000008</v>
      </c>
      <c r="BN716">
        <f>Drivers!BN434</f>
        <v>4.5739999999999998</v>
      </c>
      <c r="BO716">
        <f>Drivers!BO434</f>
        <v>5.0960000000000019</v>
      </c>
      <c r="BP716">
        <f>Drivers!BP434</f>
        <v>5.0389999999999997</v>
      </c>
      <c r="BQ716">
        <f>Drivers!BQ434</f>
        <v>3.9149999999999974</v>
      </c>
      <c r="BR716">
        <f>Drivers!BR434</f>
        <v>2.2460000000000004</v>
      </c>
      <c r="BS716">
        <f>Drivers!BS434</f>
        <v>7.919000000000004</v>
      </c>
      <c r="BT716">
        <f>Drivers!BT434</f>
        <v>13.083999999999996</v>
      </c>
      <c r="BU716">
        <f>Drivers!BU434</f>
        <v>9.3550000000000004</v>
      </c>
      <c r="BV716">
        <f>Drivers!BV434</f>
        <v>14.306999999999999</v>
      </c>
      <c r="BW716">
        <f>Drivers!BW434</f>
        <v>13.55</v>
      </c>
      <c r="BX716">
        <f>Drivers!BX434</f>
        <v>17.495000000000008</v>
      </c>
      <c r="BY716">
        <f>Drivers!BY434</f>
        <v>13.238000000000003</v>
      </c>
      <c r="BZ716">
        <f>Drivers!BZ434</f>
        <v>18.135000000000002</v>
      </c>
      <c r="CA716">
        <f>Drivers!CA434</f>
        <v>12.021999999999995</v>
      </c>
      <c r="CB716">
        <f>Drivers!CB434</f>
        <v>14.419</v>
      </c>
      <c r="CC716">
        <f>Drivers!CC434</f>
        <v>16.079000000000011</v>
      </c>
      <c r="CD716">
        <f>Drivers!CD434</f>
        <v>13.509562096094157</v>
      </c>
      <c r="CE716">
        <f>Drivers!CE434</f>
        <v>14.752510020000001</v>
      </c>
      <c r="CF716">
        <f>Drivers!CF434</f>
        <v>15.552051076666665</v>
      </c>
      <c r="CG716">
        <f>Drivers!CG434</f>
        <v>15.473971194923074</v>
      </c>
      <c r="CH716">
        <f>Drivers!CH434</f>
        <v>0</v>
      </c>
      <c r="CI716">
        <f>Drivers!CI434</f>
        <v>0</v>
      </c>
      <c r="CJ716">
        <f>Drivers!CJ434</f>
        <v>0</v>
      </c>
      <c r="CK716">
        <f>Drivers!CK434</f>
        <v>0</v>
      </c>
      <c r="CL716">
        <f>Drivers!CL434</f>
        <v>0</v>
      </c>
      <c r="CM716">
        <f>Drivers!CM434</f>
        <v>0</v>
      </c>
      <c r="CN716">
        <f>Drivers!CN434</f>
        <v>0</v>
      </c>
      <c r="CO716">
        <f>Drivers!CO434</f>
        <v>0</v>
      </c>
      <c r="CP716">
        <f>Drivers!CP434</f>
        <v>0</v>
      </c>
      <c r="CQ716">
        <f>Drivers!CQ434</f>
        <v>0</v>
      </c>
      <c r="CR716">
        <f>Drivers!CR434</f>
        <v>0</v>
      </c>
      <c r="CS716">
        <f>Drivers!CS434</f>
        <v>0</v>
      </c>
      <c r="CT716">
        <f>Drivers!CT434</f>
        <v>0</v>
      </c>
      <c r="CU716">
        <f>Drivers!CU434</f>
        <v>0</v>
      </c>
      <c r="CV716">
        <f>Drivers!CV434</f>
        <v>0</v>
      </c>
      <c r="CW716">
        <f>Drivers!CW434</f>
        <v>0</v>
      </c>
      <c r="CX716">
        <f>Drivers!CX434</f>
        <v>0</v>
      </c>
      <c r="CY716">
        <f>Drivers!CY434</f>
        <v>0</v>
      </c>
      <c r="CZ716">
        <f>Drivers!CZ434</f>
        <v>0</v>
      </c>
      <c r="DA716">
        <f>Drivers!DA434</f>
        <v>0</v>
      </c>
      <c r="DB716">
        <f>Drivers!DB434</f>
        <v>0</v>
      </c>
      <c r="DC716">
        <f>Drivers!DC434</f>
        <v>0</v>
      </c>
      <c r="DD716">
        <f>Drivers!DD434</f>
        <v>0</v>
      </c>
      <c r="DE716">
        <f>Drivers!DE434</f>
        <v>0</v>
      </c>
      <c r="DF716">
        <f>Drivers!DF434</f>
        <v>0</v>
      </c>
      <c r="DG716">
        <f>Drivers!DG434</f>
        <v>0</v>
      </c>
      <c r="DH716">
        <f>Drivers!DH434</f>
        <v>0</v>
      </c>
      <c r="DI716">
        <f>Drivers!DI434</f>
        <v>0</v>
      </c>
      <c r="DJ716">
        <f>Drivers!DJ434</f>
        <v>0</v>
      </c>
      <c r="DK716">
        <f>Drivers!DK434</f>
        <v>0</v>
      </c>
      <c r="DL716">
        <f>Drivers!DL434</f>
        <v>0</v>
      </c>
      <c r="DM716">
        <f>Drivers!DM434</f>
        <v>0</v>
      </c>
      <c r="DN716">
        <f>Drivers!DN434</f>
        <v>0</v>
      </c>
      <c r="DO716">
        <f>Drivers!DO434</f>
        <v>0</v>
      </c>
      <c r="DP716">
        <f>Drivers!DP434</f>
        <v>0</v>
      </c>
      <c r="DQ716">
        <f>Drivers!DQ434</f>
        <v>0</v>
      </c>
      <c r="DR716">
        <f>Drivers!DR434</f>
        <v>0</v>
      </c>
      <c r="DS716">
        <f>Drivers!DS434</f>
        <v>0</v>
      </c>
      <c r="DT716">
        <f>Drivers!DT434</f>
        <v>1.6099999999999994</v>
      </c>
      <c r="DU716">
        <f>Drivers!DU434</f>
        <v>1.0789999999999991</v>
      </c>
      <c r="DV716">
        <f>Drivers!DV434</f>
        <v>1.8059999999999998</v>
      </c>
      <c r="DW716">
        <f>Drivers!DW434</f>
        <v>1.5939999999999994</v>
      </c>
      <c r="DX716">
        <f>Drivers!DX434</f>
        <v>3.463000000000001</v>
      </c>
      <c r="DY716">
        <f>Drivers!DY434</f>
        <v>18.623999999999999</v>
      </c>
      <c r="DZ716">
        <f>Drivers!DZ434</f>
        <v>32.603999999999999</v>
      </c>
      <c r="EA716">
        <f>Drivers!EA434</f>
        <v>58.59</v>
      </c>
      <c r="EB716">
        <f>Drivers!EB434</f>
        <v>60.655000000000001</v>
      </c>
      <c r="EC716">
        <f>Drivers!EC434</f>
        <v>59.288094387683898</v>
      </c>
      <c r="ED716">
        <f>Drivers!ED434</f>
        <v>60.684053376858394</v>
      </c>
      <c r="EE716">
        <f>Drivers!EE434</f>
        <v>70.120335239302904</v>
      </c>
      <c r="EF716">
        <f>Drivers!EF434</f>
        <v>79.885573894981007</v>
      </c>
      <c r="EG716">
        <f>Drivers!EG434</f>
        <v>90.228139929723952</v>
      </c>
      <c r="EH716">
        <f>Drivers!EH434</f>
        <v>101.2925826671697</v>
      </c>
      <c r="EI716">
        <f>Drivers!EI434</f>
        <v>111.92084421888978</v>
      </c>
      <c r="EJ716">
        <f>Drivers!EJ434</f>
        <v>123.23572979119291</v>
      </c>
    </row>
    <row r="717" spans="1:140" hidden="1" outlineLevel="1">
      <c r="A717">
        <f>Drivers!A435</f>
        <v>0</v>
      </c>
      <c r="B717">
        <f>Drivers!B435</f>
        <v>0</v>
      </c>
      <c r="C717">
        <f>Drivers!C435</f>
        <v>0</v>
      </c>
      <c r="D717">
        <f>Drivers!D435</f>
        <v>0</v>
      </c>
      <c r="E717">
        <f>Drivers!E435</f>
        <v>0</v>
      </c>
      <c r="F717">
        <f>Drivers!F435</f>
        <v>0</v>
      </c>
      <c r="G717">
        <f>Drivers!G435</f>
        <v>0</v>
      </c>
      <c r="H717">
        <f>Drivers!H435</f>
        <v>0</v>
      </c>
      <c r="I717" t="str">
        <f>Drivers!I435</f>
        <v>% of revenue</v>
      </c>
      <c r="J717">
        <f>Drivers!J435</f>
        <v>0</v>
      </c>
      <c r="K717">
        <f>Drivers!K435</f>
        <v>0</v>
      </c>
      <c r="L717">
        <f>Drivers!L435</f>
        <v>0</v>
      </c>
      <c r="M717">
        <f>Drivers!M435</f>
        <v>0</v>
      </c>
      <c r="N717">
        <f>Drivers!N435</f>
        <v>0</v>
      </c>
      <c r="O717">
        <f>Drivers!O435</f>
        <v>0</v>
      </c>
      <c r="P717">
        <f>Drivers!P435</f>
        <v>0</v>
      </c>
      <c r="Q717">
        <f>Drivers!Q435</f>
        <v>0</v>
      </c>
      <c r="R717">
        <f>Drivers!R435</f>
        <v>0</v>
      </c>
      <c r="S717">
        <f>Drivers!S435</f>
        <v>0</v>
      </c>
      <c r="T717">
        <f>Drivers!T435</f>
        <v>0</v>
      </c>
      <c r="U717">
        <f>Drivers!U435</f>
        <v>0</v>
      </c>
      <c r="V717">
        <f>Drivers!V435</f>
        <v>0</v>
      </c>
      <c r="W717">
        <f>Drivers!W435</f>
        <v>0</v>
      </c>
      <c r="X717">
        <f>Drivers!X435</f>
        <v>0</v>
      </c>
      <c r="Y717">
        <f>Drivers!Y435</f>
        <v>0</v>
      </c>
      <c r="Z717">
        <f>Drivers!Z435</f>
        <v>0</v>
      </c>
      <c r="AA717">
        <f>Drivers!AA435</f>
        <v>0</v>
      </c>
      <c r="AB717">
        <f>Drivers!AB435</f>
        <v>0</v>
      </c>
      <c r="AC717">
        <f>Drivers!AC435</f>
        <v>0</v>
      </c>
      <c r="AD717">
        <f>Drivers!AD435</f>
        <v>0</v>
      </c>
      <c r="AE717">
        <f>Drivers!AE435</f>
        <v>0</v>
      </c>
      <c r="AF717">
        <f>Drivers!AF435</f>
        <v>0</v>
      </c>
      <c r="AG717">
        <f>Drivers!AG435</f>
        <v>0</v>
      </c>
      <c r="AH717">
        <f>Drivers!AH435</f>
        <v>0</v>
      </c>
      <c r="AI717">
        <f>Drivers!AI435</f>
        <v>0</v>
      </c>
      <c r="AJ717">
        <f>Drivers!AJ435</f>
        <v>0</v>
      </c>
      <c r="AK717">
        <f>Drivers!AK435</f>
        <v>0</v>
      </c>
      <c r="AL717">
        <f>Drivers!AL435</f>
        <v>0</v>
      </c>
      <c r="AM717">
        <f>Drivers!AM435</f>
        <v>0</v>
      </c>
      <c r="AN717">
        <f>Drivers!AN435</f>
        <v>0</v>
      </c>
      <c r="AO717">
        <f>Drivers!AO435</f>
        <v>0</v>
      </c>
      <c r="AP717">
        <f>Drivers!AP435</f>
        <v>0</v>
      </c>
      <c r="AQ717">
        <f>Drivers!AQ435</f>
        <v>0</v>
      </c>
      <c r="AR717">
        <f>Drivers!AR435</f>
        <v>0</v>
      </c>
      <c r="AS717">
        <f>Drivers!AS435</f>
        <v>0</v>
      </c>
      <c r="AT717">
        <f>Drivers!AT435</f>
        <v>0.17797228300510576</v>
      </c>
      <c r="AU717">
        <f>Drivers!AU435</f>
        <v>9.6136767317939631E-2</v>
      </c>
      <c r="AV717">
        <f>Drivers!AV435</f>
        <v>6.6414004692293818E-2</v>
      </c>
      <c r="AW717">
        <f>Drivers!AW435</f>
        <v>6.8239795918367346E-2</v>
      </c>
      <c r="AX717">
        <f>Drivers!AX435</f>
        <v>4.8396173325830058E-2</v>
      </c>
      <c r="AY717">
        <f>Drivers!AY435</f>
        <v>3.3678756476683926E-2</v>
      </c>
      <c r="AZ717">
        <f>Drivers!AZ435</f>
        <v>3.4512091384129279E-2</v>
      </c>
      <c r="BA717">
        <f>Drivers!BA435</f>
        <v>3.0293533897419764E-2</v>
      </c>
      <c r="BB717">
        <f>Drivers!BB435</f>
        <v>2.6909413854351683E-2</v>
      </c>
      <c r="BC717">
        <f>Drivers!BC435</f>
        <v>4.0012622278321246E-2</v>
      </c>
      <c r="BD717">
        <f>Drivers!BD435</f>
        <v>3.0120165818334477E-2</v>
      </c>
      <c r="BE717">
        <f>Drivers!BE435</f>
        <v>1.4830828012669033E-2</v>
      </c>
      <c r="BF717">
        <f>Drivers!BF435</f>
        <v>1.4540358253405154E-2</v>
      </c>
      <c r="BG717">
        <f>Drivers!BG435</f>
        <v>1.3506212857914639E-2</v>
      </c>
      <c r="BH717">
        <f>Drivers!BH435</f>
        <v>1.3128622904590305E-2</v>
      </c>
      <c r="BI717">
        <f>Drivers!BI435</f>
        <v>1.3629612371494305E-2</v>
      </c>
      <c r="BJ717">
        <f>Drivers!BJ435</f>
        <v>1.465380074937124E-2</v>
      </c>
      <c r="BK717">
        <f>Drivers!BK435</f>
        <v>1.4130434782608682E-2</v>
      </c>
      <c r="BL717">
        <f>Drivers!BL435</f>
        <v>1.4724916058599559E-2</v>
      </c>
      <c r="BM717">
        <f>Drivers!BM435</f>
        <v>2.4748063344073506E-2</v>
      </c>
      <c r="BN717">
        <f>Drivers!BN435</f>
        <v>6.9048805156771281E-2</v>
      </c>
      <c r="BO717">
        <f>Drivers!BO435</f>
        <v>6.4772799491579311E-2</v>
      </c>
      <c r="BP717">
        <f>Drivers!BP435</f>
        <v>5.6844076438869212E-2</v>
      </c>
      <c r="BQ717">
        <f>Drivers!BQ435</f>
        <v>4.240271204063726E-2</v>
      </c>
      <c r="BR717">
        <f>Drivers!BR435</f>
        <v>1.3818902240188028E-2</v>
      </c>
      <c r="BS717">
        <f>Drivers!BS435</f>
        <v>4.6237205799064644E-2</v>
      </c>
      <c r="BT717">
        <f>Drivers!BT435</f>
        <v>7.4019178004695485E-2</v>
      </c>
      <c r="BU717">
        <f>Drivers!BU435</f>
        <v>5.523410285174471E-2</v>
      </c>
      <c r="BV717">
        <f>Drivers!BV435</f>
        <v>7.6926799367680723E-2</v>
      </c>
      <c r="BW717">
        <f>Drivers!BW435</f>
        <v>6.5018257894560061E-2</v>
      </c>
      <c r="BX717">
        <f>Drivers!BX435</f>
        <v>7.7896808434850778E-2</v>
      </c>
      <c r="BY717">
        <f>Drivers!BY435</f>
        <v>5.8160378187441797E-2</v>
      </c>
      <c r="BZ717">
        <f>Drivers!BZ435</f>
        <v>7.3787000305157155E-2</v>
      </c>
      <c r="CA717">
        <f>Drivers!CA435</f>
        <v>4.5051527075135822E-2</v>
      </c>
      <c r="CB717">
        <f>Drivers!CB435</f>
        <v>5.1160414279074223E-2</v>
      </c>
      <c r="CC717">
        <f>Drivers!CC435</f>
        <v>5.6951085609039109E-2</v>
      </c>
      <c r="CD717">
        <f>Drivers!CD435</f>
        <v>4.4999999999999998E-2</v>
      </c>
      <c r="CE717">
        <f>Drivers!CE435</f>
        <v>4.4999999999999998E-2</v>
      </c>
      <c r="CF717">
        <f>Drivers!CF435</f>
        <v>4.4999999999999998E-2</v>
      </c>
      <c r="CG717">
        <f>Drivers!CG435</f>
        <v>4.4999999999999998E-2</v>
      </c>
      <c r="CH717">
        <f>Drivers!CH435</f>
        <v>0</v>
      </c>
      <c r="CI717">
        <f>Drivers!CI435</f>
        <v>0</v>
      </c>
      <c r="CJ717">
        <f>Drivers!CJ435</f>
        <v>0</v>
      </c>
      <c r="CK717">
        <f>Drivers!CK435</f>
        <v>0</v>
      </c>
      <c r="CL717">
        <f>Drivers!CL435</f>
        <v>0</v>
      </c>
      <c r="CM717">
        <f>Drivers!CM435</f>
        <v>0</v>
      </c>
      <c r="CN717">
        <f>Drivers!CN435</f>
        <v>0</v>
      </c>
      <c r="CO717">
        <f>Drivers!CO435</f>
        <v>0</v>
      </c>
      <c r="CP717">
        <f>Drivers!CP435</f>
        <v>0</v>
      </c>
      <c r="CQ717">
        <f>Drivers!CQ435</f>
        <v>0</v>
      </c>
      <c r="CR717">
        <f>Drivers!CR435</f>
        <v>0</v>
      </c>
      <c r="CS717">
        <f>Drivers!CS435</f>
        <v>0</v>
      </c>
      <c r="CT717">
        <f>Drivers!CT435</f>
        <v>0</v>
      </c>
      <c r="CU717">
        <f>Drivers!CU435</f>
        <v>0</v>
      </c>
      <c r="CV717">
        <f>Drivers!CV435</f>
        <v>0</v>
      </c>
      <c r="CW717">
        <f>Drivers!CW435</f>
        <v>0</v>
      </c>
      <c r="CX717">
        <f>Drivers!CX435</f>
        <v>0</v>
      </c>
      <c r="CY717">
        <f>Drivers!CY435</f>
        <v>0</v>
      </c>
      <c r="CZ717">
        <f>Drivers!CZ435</f>
        <v>0</v>
      </c>
      <c r="DA717">
        <f>Drivers!DA435</f>
        <v>0</v>
      </c>
      <c r="DB717">
        <f>Drivers!DB435</f>
        <v>0</v>
      </c>
      <c r="DC717">
        <f>Drivers!DC435</f>
        <v>0</v>
      </c>
      <c r="DD717">
        <f>Drivers!DD435</f>
        <v>0</v>
      </c>
      <c r="DE717">
        <f>Drivers!DE435</f>
        <v>0</v>
      </c>
      <c r="DF717">
        <f>Drivers!DF435</f>
        <v>0</v>
      </c>
      <c r="DG717">
        <f>Drivers!DG435</f>
        <v>0</v>
      </c>
      <c r="DH717">
        <f>Drivers!DH435</f>
        <v>0</v>
      </c>
      <c r="DI717">
        <f>Drivers!DI435</f>
        <v>0</v>
      </c>
      <c r="DJ717">
        <f>Drivers!DJ435</f>
        <v>0</v>
      </c>
      <c r="DK717">
        <f>Drivers!DK435</f>
        <v>0</v>
      </c>
      <c r="DL717">
        <f>Drivers!DL435</f>
        <v>0</v>
      </c>
      <c r="DM717">
        <f>Drivers!DM435</f>
        <v>0</v>
      </c>
      <c r="DN717">
        <f>Drivers!DN435</f>
        <v>0</v>
      </c>
      <c r="DO717">
        <f>Drivers!DO435</f>
        <v>0</v>
      </c>
      <c r="DP717">
        <f>Drivers!DP435</f>
        <v>0</v>
      </c>
      <c r="DQ717">
        <f>Drivers!DQ435</f>
        <v>0</v>
      </c>
      <c r="DR717">
        <f>Drivers!DR435</f>
        <v>0</v>
      </c>
      <c r="DS717">
        <f>Drivers!DS435</f>
        <v>0</v>
      </c>
      <c r="DT717">
        <f>Drivers!DT435</f>
        <v>9.2047338631296063E-2</v>
      </c>
      <c r="DU717">
        <f>Drivers!DU435</f>
        <v>3.541536744674563E-2</v>
      </c>
      <c r="DV717">
        <f>Drivers!DV435</f>
        <v>2.7341680165927359E-2</v>
      </c>
      <c r="DW717">
        <f>Drivers!DW435</f>
        <v>1.3641420624732557E-2</v>
      </c>
      <c r="DX717">
        <f>Drivers!DX435</f>
        <v>1.7530182996279332E-2</v>
      </c>
      <c r="DY717">
        <f>Drivers!DY435</f>
        <v>5.7147591387357199E-2</v>
      </c>
      <c r="DZ717">
        <f>Drivers!DZ435</f>
        <v>4.5499932948827877E-2</v>
      </c>
      <c r="EA717">
        <f>Drivers!EA435</f>
        <v>6.9207135930185723E-2</v>
      </c>
      <c r="EB717">
        <f>Drivers!EB435</f>
        <v>5.6329251463139662E-2</v>
      </c>
      <c r="EC717">
        <f>Drivers!EC435</f>
        <v>4.4999999999999991E-2</v>
      </c>
      <c r="ED717">
        <f>Drivers!ED435</f>
        <v>3.9198397772648823E-2</v>
      </c>
      <c r="EE717">
        <f>Drivers!EE435</f>
        <v>3.9198397772648823E-2</v>
      </c>
      <c r="EF717">
        <f>Drivers!EF435</f>
        <v>3.9198397772648823E-2</v>
      </c>
      <c r="EG717">
        <f>Drivers!EG435</f>
        <v>3.9198397772648823E-2</v>
      </c>
      <c r="EH717">
        <f>Drivers!EH435</f>
        <v>3.9198397772648823E-2</v>
      </c>
      <c r="EI717">
        <f>Drivers!EI435</f>
        <v>3.9198397772648823E-2</v>
      </c>
      <c r="EJ717">
        <f>Drivers!EJ435</f>
        <v>3.9198397772648823E-2</v>
      </c>
    </row>
    <row r="718" spans="1:140" hidden="1" outlineLevel="1">
      <c r="A718">
        <f>Drivers!A436</f>
        <v>0</v>
      </c>
      <c r="B718">
        <f>Drivers!B436</f>
        <v>0</v>
      </c>
      <c r="C718">
        <f>Drivers!C436</f>
        <v>0</v>
      </c>
      <c r="D718">
        <f>Drivers!D436</f>
        <v>0</v>
      </c>
      <c r="E718">
        <f>Drivers!E436</f>
        <v>0</v>
      </c>
      <c r="F718">
        <f>Drivers!F436</f>
        <v>0</v>
      </c>
      <c r="G718">
        <f>Drivers!G436</f>
        <v>0</v>
      </c>
      <c r="H718">
        <f>Drivers!H436</f>
        <v>0</v>
      </c>
      <c r="I718">
        <f>Drivers!I436</f>
        <v>0</v>
      </c>
      <c r="J718">
        <f>Drivers!J436</f>
        <v>0</v>
      </c>
      <c r="K718">
        <f>Drivers!K436</f>
        <v>0</v>
      </c>
      <c r="L718">
        <f>Drivers!L436</f>
        <v>0</v>
      </c>
      <c r="M718">
        <f>Drivers!M436</f>
        <v>0</v>
      </c>
      <c r="N718">
        <f>Drivers!N436</f>
        <v>0</v>
      </c>
      <c r="O718">
        <f>Drivers!O436</f>
        <v>0</v>
      </c>
      <c r="P718">
        <f>Drivers!P436</f>
        <v>0</v>
      </c>
      <c r="Q718">
        <f>Drivers!Q436</f>
        <v>0</v>
      </c>
      <c r="R718">
        <f>Drivers!R436</f>
        <v>0</v>
      </c>
      <c r="S718">
        <f>Drivers!S436</f>
        <v>0</v>
      </c>
      <c r="T718">
        <f>Drivers!T436</f>
        <v>0</v>
      </c>
      <c r="U718">
        <f>Drivers!U436</f>
        <v>0</v>
      </c>
      <c r="V718">
        <f>Drivers!V436</f>
        <v>0</v>
      </c>
      <c r="W718">
        <f>Drivers!W436</f>
        <v>0</v>
      </c>
      <c r="X718">
        <f>Drivers!X436</f>
        <v>0</v>
      </c>
      <c r="Y718">
        <f>Drivers!Y436</f>
        <v>0</v>
      </c>
      <c r="Z718">
        <f>Drivers!Z436</f>
        <v>0</v>
      </c>
      <c r="AA718">
        <f>Drivers!AA436</f>
        <v>0</v>
      </c>
      <c r="AB718">
        <f>Drivers!AB436</f>
        <v>0</v>
      </c>
      <c r="AC718">
        <f>Drivers!AC436</f>
        <v>0</v>
      </c>
      <c r="AD718">
        <f>Drivers!AD436</f>
        <v>0</v>
      </c>
      <c r="AE718">
        <f>Drivers!AE436</f>
        <v>0</v>
      </c>
      <c r="AF718">
        <f>Drivers!AF436</f>
        <v>0</v>
      </c>
      <c r="AG718">
        <f>Drivers!AG436</f>
        <v>0</v>
      </c>
      <c r="AH718">
        <f>Drivers!AH436</f>
        <v>0</v>
      </c>
      <c r="AI718">
        <f>Drivers!AI436</f>
        <v>0</v>
      </c>
      <c r="AJ718">
        <f>Drivers!AJ436</f>
        <v>0</v>
      </c>
      <c r="AK718">
        <f>Drivers!AK436</f>
        <v>0</v>
      </c>
      <c r="AL718">
        <f>Drivers!AL436</f>
        <v>0</v>
      </c>
      <c r="AM718">
        <f>Drivers!AM436</f>
        <v>0</v>
      </c>
      <c r="AN718">
        <f>Drivers!AN436</f>
        <v>0</v>
      </c>
      <c r="AO718">
        <f>Drivers!AO436</f>
        <v>0</v>
      </c>
      <c r="AP718">
        <f>Drivers!AP436</f>
        <v>0</v>
      </c>
      <c r="AQ718">
        <f>Drivers!AQ436</f>
        <v>0</v>
      </c>
      <c r="AR718">
        <f>Drivers!AR436</f>
        <v>0</v>
      </c>
      <c r="AS718">
        <f>Drivers!AS436</f>
        <v>0</v>
      </c>
      <c r="AT718">
        <f>Drivers!AT436</f>
        <v>0</v>
      </c>
      <c r="AU718">
        <f>Drivers!AU436</f>
        <v>0</v>
      </c>
      <c r="AV718">
        <f>Drivers!AV436</f>
        <v>0</v>
      </c>
      <c r="AW718">
        <f>Drivers!AW436</f>
        <v>0</v>
      </c>
      <c r="AX718">
        <f>Drivers!AX436</f>
        <v>0</v>
      </c>
      <c r="AY718">
        <f>Drivers!AY436</f>
        <v>0</v>
      </c>
      <c r="AZ718">
        <f>Drivers!AZ436</f>
        <v>0</v>
      </c>
      <c r="BA718">
        <f>Drivers!BA436</f>
        <v>0</v>
      </c>
      <c r="BB718">
        <f>Drivers!BB436</f>
        <v>0</v>
      </c>
      <c r="BC718">
        <f>Drivers!BC436</f>
        <v>0</v>
      </c>
      <c r="BD718">
        <f>Drivers!BD436</f>
        <v>0</v>
      </c>
      <c r="BE718">
        <f>Drivers!BE436</f>
        <v>0</v>
      </c>
      <c r="BF718">
        <f>Drivers!BF436</f>
        <v>0</v>
      </c>
      <c r="BG718">
        <f>Drivers!BG436</f>
        <v>0</v>
      </c>
      <c r="BH718">
        <f>Drivers!BH436</f>
        <v>0</v>
      </c>
      <c r="BI718">
        <f>Drivers!BI436</f>
        <v>0</v>
      </c>
      <c r="BJ718">
        <f>Drivers!BJ436</f>
        <v>0</v>
      </c>
      <c r="BK718">
        <f>Drivers!BK436</f>
        <v>0</v>
      </c>
      <c r="BL718">
        <f>Drivers!BL436</f>
        <v>0</v>
      </c>
      <c r="BM718">
        <f>Drivers!BM436</f>
        <v>0</v>
      </c>
      <c r="BN718">
        <f>Drivers!BN436</f>
        <v>0</v>
      </c>
      <c r="BO718">
        <f>Drivers!BO436</f>
        <v>0</v>
      </c>
      <c r="BP718">
        <f>Drivers!BP436</f>
        <v>0</v>
      </c>
      <c r="BQ718">
        <f>Drivers!BQ436</f>
        <v>0</v>
      </c>
      <c r="BR718">
        <f>Drivers!BR436</f>
        <v>0</v>
      </c>
      <c r="BS718">
        <f>Drivers!BS436</f>
        <v>0</v>
      </c>
      <c r="BT718">
        <f>Drivers!BT436</f>
        <v>0</v>
      </c>
      <c r="BU718">
        <f>Drivers!BU436</f>
        <v>0</v>
      </c>
      <c r="BV718">
        <f>Drivers!BV436</f>
        <v>0</v>
      </c>
      <c r="BW718">
        <f>Drivers!BW436</f>
        <v>0</v>
      </c>
      <c r="BX718">
        <f>Drivers!BX436</f>
        <v>0</v>
      </c>
      <c r="BY718">
        <f>Drivers!BY436</f>
        <v>0</v>
      </c>
      <c r="BZ718">
        <f>Drivers!BZ436</f>
        <v>0</v>
      </c>
      <c r="CA718">
        <f>Drivers!CA436</f>
        <v>0</v>
      </c>
      <c r="CB718">
        <f>Drivers!CB436</f>
        <v>0</v>
      </c>
      <c r="CC718">
        <f>Drivers!CC436</f>
        <v>0</v>
      </c>
      <c r="CD718">
        <f>Drivers!CD436</f>
        <v>0</v>
      </c>
      <c r="CE718">
        <f>Drivers!CE436</f>
        <v>0</v>
      </c>
      <c r="CF718">
        <f>Drivers!CF436</f>
        <v>0</v>
      </c>
      <c r="CG718">
        <f>Drivers!CG436</f>
        <v>0</v>
      </c>
      <c r="CH718">
        <f>Drivers!CH436</f>
        <v>0</v>
      </c>
      <c r="CI718">
        <f>Drivers!CI436</f>
        <v>0</v>
      </c>
      <c r="CJ718">
        <f>Drivers!CJ436</f>
        <v>0</v>
      </c>
      <c r="CK718">
        <f>Drivers!CK436</f>
        <v>0</v>
      </c>
      <c r="CL718">
        <f>Drivers!CL436</f>
        <v>0</v>
      </c>
      <c r="CM718">
        <f>Drivers!CM436</f>
        <v>0</v>
      </c>
      <c r="CN718">
        <f>Drivers!CN436</f>
        <v>0</v>
      </c>
      <c r="CO718">
        <f>Drivers!CO436</f>
        <v>0</v>
      </c>
      <c r="CP718">
        <f>Drivers!CP436</f>
        <v>0</v>
      </c>
      <c r="CQ718">
        <f>Drivers!CQ436</f>
        <v>0</v>
      </c>
      <c r="CR718">
        <f>Drivers!CR436</f>
        <v>0</v>
      </c>
      <c r="CS718">
        <f>Drivers!CS436</f>
        <v>0</v>
      </c>
      <c r="CT718">
        <f>Drivers!CT436</f>
        <v>0</v>
      </c>
      <c r="CU718">
        <f>Drivers!CU436</f>
        <v>0</v>
      </c>
      <c r="CV718">
        <f>Drivers!CV436</f>
        <v>0</v>
      </c>
      <c r="CW718">
        <f>Drivers!CW436</f>
        <v>0</v>
      </c>
      <c r="CX718">
        <f>Drivers!CX436</f>
        <v>0</v>
      </c>
      <c r="CY718">
        <f>Drivers!CY436</f>
        <v>0</v>
      </c>
      <c r="CZ718">
        <f>Drivers!CZ436</f>
        <v>0</v>
      </c>
      <c r="DA718">
        <f>Drivers!DA436</f>
        <v>0</v>
      </c>
      <c r="DB718">
        <f>Drivers!DB436</f>
        <v>0</v>
      </c>
      <c r="DC718">
        <f>Drivers!DC436</f>
        <v>0</v>
      </c>
      <c r="DD718">
        <f>Drivers!DD436</f>
        <v>0</v>
      </c>
      <c r="DE718">
        <f>Drivers!DE436</f>
        <v>0</v>
      </c>
      <c r="DF718">
        <f>Drivers!DF436</f>
        <v>0</v>
      </c>
      <c r="DG718">
        <f>Drivers!DG436</f>
        <v>0</v>
      </c>
      <c r="DH718">
        <f>Drivers!DH436</f>
        <v>0</v>
      </c>
      <c r="DI718">
        <f>Drivers!DI436</f>
        <v>0</v>
      </c>
      <c r="DJ718">
        <f>Drivers!DJ436</f>
        <v>0</v>
      </c>
      <c r="DK718">
        <f>Drivers!DK436</f>
        <v>0</v>
      </c>
      <c r="DL718">
        <f>Drivers!DL436</f>
        <v>0</v>
      </c>
      <c r="DM718">
        <f>Drivers!DM436</f>
        <v>0</v>
      </c>
      <c r="DN718">
        <f>Drivers!DN436</f>
        <v>0</v>
      </c>
      <c r="DO718">
        <f>Drivers!DO436</f>
        <v>0</v>
      </c>
      <c r="DP718">
        <f>Drivers!DP436</f>
        <v>0</v>
      </c>
      <c r="DQ718">
        <f>Drivers!DQ436</f>
        <v>0</v>
      </c>
      <c r="DR718">
        <f>Drivers!DR436</f>
        <v>0</v>
      </c>
      <c r="DS718">
        <f>Drivers!DS436</f>
        <v>0</v>
      </c>
      <c r="DT718">
        <f>Drivers!DT436</f>
        <v>0</v>
      </c>
      <c r="DU718">
        <f>Drivers!DU436</f>
        <v>0</v>
      </c>
      <c r="DV718">
        <f>Drivers!DV436</f>
        <v>0</v>
      </c>
      <c r="DW718">
        <f>Drivers!DW436</f>
        <v>0</v>
      </c>
      <c r="DX718">
        <f>Drivers!DX436</f>
        <v>0</v>
      </c>
      <c r="DY718">
        <f>Drivers!DY436</f>
        <v>0</v>
      </c>
      <c r="DZ718">
        <f>Drivers!DZ436</f>
        <v>0</v>
      </c>
      <c r="EA718">
        <f>Drivers!EA436</f>
        <v>0</v>
      </c>
      <c r="EB718">
        <f>Drivers!EB436</f>
        <v>0</v>
      </c>
      <c r="EC718">
        <f>Drivers!EC436</f>
        <v>0</v>
      </c>
      <c r="ED718">
        <f>Drivers!ED436</f>
        <v>0</v>
      </c>
      <c r="EE718">
        <f>Drivers!EE436</f>
        <v>0</v>
      </c>
      <c r="EF718">
        <f>Drivers!EF436</f>
        <v>0</v>
      </c>
      <c r="EG718">
        <f>Drivers!EG436</f>
        <v>0</v>
      </c>
      <c r="EH718">
        <f>Drivers!EH436</f>
        <v>0</v>
      </c>
      <c r="EI718">
        <f>Drivers!EI436</f>
        <v>0</v>
      </c>
      <c r="EJ718">
        <f>Drivers!EJ436</f>
        <v>0</v>
      </c>
    </row>
    <row r="719" spans="1:140" hidden="1" outlineLevel="1">
      <c r="A719">
        <f>Drivers!A437</f>
        <v>0</v>
      </c>
      <c r="B719">
        <f>Drivers!B437</f>
        <v>0</v>
      </c>
      <c r="C719">
        <f>Drivers!C437</f>
        <v>0</v>
      </c>
      <c r="D719">
        <f>Drivers!D437</f>
        <v>0</v>
      </c>
      <c r="E719">
        <f>Drivers!E437</f>
        <v>0</v>
      </c>
      <c r="F719">
        <f>Drivers!F437</f>
        <v>0</v>
      </c>
      <c r="G719">
        <f>Drivers!G437</f>
        <v>0</v>
      </c>
      <c r="H719">
        <f>Drivers!H437</f>
        <v>0</v>
      </c>
      <c r="I719" t="str">
        <f>Drivers!I437</f>
        <v>EBITDA margin % - GAAP</v>
      </c>
      <c r="J719">
        <f>Drivers!J437</f>
        <v>0</v>
      </c>
      <c r="K719">
        <f>Drivers!K437</f>
        <v>0</v>
      </c>
      <c r="L719">
        <f>Drivers!L437</f>
        <v>0</v>
      </c>
      <c r="M719">
        <f>Drivers!M437</f>
        <v>0</v>
      </c>
      <c r="N719">
        <f>Drivers!N437</f>
        <v>0</v>
      </c>
      <c r="O719">
        <f>Drivers!O437</f>
        <v>0</v>
      </c>
      <c r="P719">
        <f>Drivers!P437</f>
        <v>0</v>
      </c>
      <c r="Q719">
        <f>Drivers!Q437</f>
        <v>0</v>
      </c>
      <c r="R719">
        <f>Drivers!R437</f>
        <v>0</v>
      </c>
      <c r="S719">
        <f>Drivers!S437</f>
        <v>0</v>
      </c>
      <c r="T719">
        <f>Drivers!T437</f>
        <v>0</v>
      </c>
      <c r="U719">
        <f>Drivers!U437</f>
        <v>0</v>
      </c>
      <c r="V719">
        <f>Drivers!V437</f>
        <v>0</v>
      </c>
      <c r="W719">
        <f>Drivers!W437</f>
        <v>0</v>
      </c>
      <c r="X719">
        <f>Drivers!X437</f>
        <v>0</v>
      </c>
      <c r="Y719">
        <f>Drivers!Y437</f>
        <v>0</v>
      </c>
      <c r="Z719">
        <f>Drivers!Z437</f>
        <v>0</v>
      </c>
      <c r="AA719">
        <f>Drivers!AA437</f>
        <v>0</v>
      </c>
      <c r="AB719">
        <f>Drivers!AB437</f>
        <v>0</v>
      </c>
      <c r="AC719">
        <f>Drivers!AC437</f>
        <v>0</v>
      </c>
      <c r="AD719">
        <f>Drivers!AD437</f>
        <v>0</v>
      </c>
      <c r="AE719">
        <f>Drivers!AE437</f>
        <v>0</v>
      </c>
      <c r="AF719">
        <f>Drivers!AF437</f>
        <v>0</v>
      </c>
      <c r="AG719">
        <f>Drivers!AG437</f>
        <v>0</v>
      </c>
      <c r="AH719">
        <f>Drivers!AH437</f>
        <v>0</v>
      </c>
      <c r="AI719">
        <f>Drivers!AI437</f>
        <v>0</v>
      </c>
      <c r="AJ719">
        <f>Drivers!AJ437</f>
        <v>0</v>
      </c>
      <c r="AK719">
        <f>Drivers!AK437</f>
        <v>0</v>
      </c>
      <c r="AL719">
        <f>Drivers!AL437</f>
        <v>0</v>
      </c>
      <c r="AM719">
        <f>Drivers!AM437</f>
        <v>0</v>
      </c>
      <c r="AN719">
        <f>Drivers!AN437</f>
        <v>0</v>
      </c>
      <c r="AO719">
        <f>Drivers!AO437</f>
        <v>0</v>
      </c>
      <c r="AP719">
        <f>Drivers!AP437</f>
        <v>0</v>
      </c>
      <c r="AQ719">
        <f>Drivers!AQ437</f>
        <v>0</v>
      </c>
      <c r="AR719">
        <f>Drivers!AR437</f>
        <v>0</v>
      </c>
      <c r="AS719">
        <f>Drivers!AS437</f>
        <v>0</v>
      </c>
      <c r="AT719">
        <f>Drivers!AT437</f>
        <v>-0.93727206418672504</v>
      </c>
      <c r="AU719">
        <f>Drivers!AU437</f>
        <v>-0.31438721136767345</v>
      </c>
      <c r="AV719">
        <f>Drivers!AV437</f>
        <v>-0.16459122902003243</v>
      </c>
      <c r="AW719">
        <f>Drivers!AW437</f>
        <v>-0.35310374149659851</v>
      </c>
      <c r="AX719">
        <f>Drivers!AX437</f>
        <v>-0.29919339711123616</v>
      </c>
      <c r="AY719">
        <f>Drivers!AY437</f>
        <v>-8.7673847832015456E-2</v>
      </c>
      <c r="AZ719">
        <f>Drivers!AZ437</f>
        <v>-2.5519504192490078E-2</v>
      </c>
      <c r="BA719">
        <f>Drivers!BA437</f>
        <v>9.1193983077405075E-2</v>
      </c>
      <c r="BB719">
        <f>Drivers!BB437</f>
        <v>6.3765541740674878E-2</v>
      </c>
      <c r="BC719">
        <f>Drivers!BC437</f>
        <v>0.21704007573366993</v>
      </c>
      <c r="BD719">
        <f>Drivers!BD437</f>
        <v>7.4985569606968505E-2</v>
      </c>
      <c r="BE719">
        <f>Drivers!BE437</f>
        <v>0.14810718415363736</v>
      </c>
      <c r="BF719">
        <f>Drivers!BF437</f>
        <v>0.1764551307318353</v>
      </c>
      <c r="BG719">
        <f>Drivers!BG437</f>
        <v>0.17154691157932661</v>
      </c>
      <c r="BH719">
        <f>Drivers!BH437</f>
        <v>0.18524204919316919</v>
      </c>
      <c r="BI719">
        <f>Drivers!BI437</f>
        <v>0.14948888953606895</v>
      </c>
      <c r="BJ719">
        <f>Drivers!BJ437</f>
        <v>2.5073140686752482E-2</v>
      </c>
      <c r="BK719">
        <f>Drivers!BK437</f>
        <v>-0.11065643648763841</v>
      </c>
      <c r="BL719">
        <f>Drivers!BL437</f>
        <v>1.0391851587852441E-2</v>
      </c>
      <c r="BM719">
        <f>Drivers!BM437</f>
        <v>0.17724686364571191</v>
      </c>
      <c r="BN719">
        <f>Drivers!BN437</f>
        <v>7.3668161164198331E-2</v>
      </c>
      <c r="BO719">
        <f>Drivers!BO437</f>
        <v>1.7489672704162712E-2</v>
      </c>
      <c r="BP719">
        <f>Drivers!BP437</f>
        <v>0.10681813054170504</v>
      </c>
      <c r="BQ719">
        <f>Drivers!BQ437</f>
        <v>9.9470372255737557E-2</v>
      </c>
      <c r="BR719">
        <f>Drivers!BR437</f>
        <v>0.17784299610535842</v>
      </c>
      <c r="BS719">
        <f>Drivers!BS437</f>
        <v>-2.4662957102569355E-2</v>
      </c>
      <c r="BT719">
        <f>Drivers!BT437</f>
        <v>6.4305716629423165E-2</v>
      </c>
      <c r="BU719">
        <f>Drivers!BU437</f>
        <v>1.1613626970537833E-2</v>
      </c>
      <c r="BV719">
        <f>Drivers!BV437</f>
        <v>-7.0533707563097417E-2</v>
      </c>
      <c r="BW719">
        <f>Drivers!BW437</f>
        <v>4.4476327116212244E-2</v>
      </c>
      <c r="BX719">
        <f>Drivers!BX437</f>
        <v>0.20523883308399243</v>
      </c>
      <c r="BY719">
        <f>Drivers!BY437</f>
        <v>0.16870815246999304</v>
      </c>
      <c r="BZ719">
        <f>Drivers!BZ437</f>
        <v>0.16056555792900018</v>
      </c>
      <c r="CA719">
        <f>Drivers!CA437</f>
        <v>6.9949409780775768E-2</v>
      </c>
      <c r="CB719">
        <f>Drivers!CB437</f>
        <v>0.18642558340045201</v>
      </c>
      <c r="CC719">
        <f>Drivers!CC437</f>
        <v>0.18893493429674496</v>
      </c>
      <c r="CD719">
        <f>Drivers!CD437</f>
        <v>7.118741420214772E-2</v>
      </c>
      <c r="CE719">
        <f>Drivers!CE437</f>
        <v>6.9999351762514594E-2</v>
      </c>
      <c r="CF719">
        <f>Drivers!CF437</f>
        <v>0.16218691706037167</v>
      </c>
      <c r="CG719">
        <f>Drivers!CG437</f>
        <v>0.17419918335792745</v>
      </c>
      <c r="CH719">
        <f>Drivers!CH437</f>
        <v>0</v>
      </c>
      <c r="CI719">
        <f>Drivers!CI437</f>
        <v>0</v>
      </c>
      <c r="CJ719">
        <f>Drivers!CJ437</f>
        <v>0</v>
      </c>
      <c r="CK719">
        <f>Drivers!CK437</f>
        <v>0</v>
      </c>
      <c r="CL719">
        <f>Drivers!CL437</f>
        <v>0</v>
      </c>
      <c r="CM719">
        <f>Drivers!CM437</f>
        <v>0</v>
      </c>
      <c r="CN719">
        <f>Drivers!CN437</f>
        <v>0</v>
      </c>
      <c r="CO719">
        <f>Drivers!CO437</f>
        <v>0</v>
      </c>
      <c r="CP719">
        <f>Drivers!CP437</f>
        <v>0</v>
      </c>
      <c r="CQ719">
        <f>Drivers!CQ437</f>
        <v>0</v>
      </c>
      <c r="CR719">
        <f>Drivers!CR437</f>
        <v>0</v>
      </c>
      <c r="CS719">
        <f>Drivers!CS437</f>
        <v>0</v>
      </c>
      <c r="CT719">
        <f>Drivers!CT437</f>
        <v>0</v>
      </c>
      <c r="CU719">
        <f>Drivers!CU437</f>
        <v>0</v>
      </c>
      <c r="CV719">
        <f>Drivers!CV437</f>
        <v>0</v>
      </c>
      <c r="CW719">
        <f>Drivers!CW437</f>
        <v>0</v>
      </c>
      <c r="CX719">
        <f>Drivers!CX437</f>
        <v>0</v>
      </c>
      <c r="CY719">
        <f>Drivers!CY437</f>
        <v>0</v>
      </c>
      <c r="CZ719">
        <f>Drivers!CZ437</f>
        <v>0</v>
      </c>
      <c r="DA719">
        <f>Drivers!DA437</f>
        <v>0</v>
      </c>
      <c r="DB719">
        <f>Drivers!DB437</f>
        <v>0</v>
      </c>
      <c r="DC719">
        <f>Drivers!DC437</f>
        <v>0</v>
      </c>
      <c r="DD719">
        <f>Drivers!DD437</f>
        <v>0</v>
      </c>
      <c r="DE719">
        <f>Drivers!DE437</f>
        <v>0</v>
      </c>
      <c r="DF719">
        <f>Drivers!DF437</f>
        <v>0</v>
      </c>
      <c r="DG719">
        <f>Drivers!DG437</f>
        <v>0</v>
      </c>
      <c r="DH719">
        <f>Drivers!DH437</f>
        <v>0</v>
      </c>
      <c r="DI719">
        <f>Drivers!DI437</f>
        <v>0</v>
      </c>
      <c r="DJ719">
        <f>Drivers!DJ437</f>
        <v>0</v>
      </c>
      <c r="DK719">
        <f>Drivers!DK437</f>
        <v>0</v>
      </c>
      <c r="DL719">
        <f>Drivers!DL437</f>
        <v>0</v>
      </c>
      <c r="DM719">
        <f>Drivers!DM437</f>
        <v>0</v>
      </c>
      <c r="DN719">
        <f>Drivers!DN437</f>
        <v>0</v>
      </c>
      <c r="DO719">
        <f>Drivers!DO437</f>
        <v>0</v>
      </c>
      <c r="DP719">
        <f>Drivers!DP437</f>
        <v>0</v>
      </c>
      <c r="DQ719">
        <f>Drivers!DQ437</f>
        <v>0</v>
      </c>
      <c r="DR719">
        <f>Drivers!DR437</f>
        <v>0</v>
      </c>
      <c r="DS719">
        <f>Drivers!DS437</f>
        <v>0</v>
      </c>
      <c r="DT719">
        <f>Drivers!DT437</f>
        <v>-0.37499285346749767</v>
      </c>
      <c r="DU719">
        <f>Drivers!DU437</f>
        <v>-5.1695276856927284E-2</v>
      </c>
      <c r="DV719">
        <f>Drivers!DV437</f>
        <v>0.12916900065099232</v>
      </c>
      <c r="DW719">
        <f>Drivers!DW437</f>
        <v>0.16976465554129233</v>
      </c>
      <c r="DX719">
        <f>Drivers!DX437</f>
        <v>3.3820142246070439E-2</v>
      </c>
      <c r="DY719">
        <f>Drivers!DY437</f>
        <v>9.2929274332372733E-2</v>
      </c>
      <c r="DZ719">
        <f>Drivers!DZ437</f>
        <v>0.10445905496497901</v>
      </c>
      <c r="EA719">
        <f>Drivers!EA437</f>
        <v>9.5259919512301811E-2</v>
      </c>
      <c r="EB719">
        <f>Drivers!EB437</f>
        <v>0.15231604187987663</v>
      </c>
      <c r="EC719">
        <f>Drivers!EC437</f>
        <v>0.12164785137608011</v>
      </c>
      <c r="ED719">
        <f>Drivers!ED437</f>
        <v>0.14872817599674523</v>
      </c>
      <c r="EE719">
        <f>Drivers!EE437</f>
        <v>0.18262796599734332</v>
      </c>
      <c r="EF719">
        <f>Drivers!EF437</f>
        <v>0.20957125011744676</v>
      </c>
      <c r="EG719">
        <f>Drivers!EG437</f>
        <v>0.23465489573263282</v>
      </c>
      <c r="EH719">
        <f>Drivers!EH437</f>
        <v>0.25215505832778717</v>
      </c>
      <c r="EI719">
        <f>Drivers!EI437</f>
        <v>0.2632370148799259</v>
      </c>
      <c r="EJ719">
        <f>Drivers!EJ437</f>
        <v>0.27404608110068635</v>
      </c>
    </row>
    <row r="720" spans="1:140" hidden="1" outlineLevel="1">
      <c r="A720">
        <f>Drivers!A438</f>
        <v>0</v>
      </c>
      <c r="B720">
        <f>Drivers!B438</f>
        <v>0</v>
      </c>
      <c r="C720">
        <f>Drivers!C438</f>
        <v>0</v>
      </c>
      <c r="D720">
        <f>Drivers!D438</f>
        <v>0</v>
      </c>
      <c r="E720">
        <f>Drivers!E438</f>
        <v>0</v>
      </c>
      <c r="F720">
        <f>Drivers!F438</f>
        <v>0</v>
      </c>
      <c r="G720">
        <f>Drivers!G438</f>
        <v>0</v>
      </c>
      <c r="H720">
        <f>Drivers!H438</f>
        <v>0</v>
      </c>
      <c r="I720" t="str">
        <f>Drivers!I438</f>
        <v>Base</v>
      </c>
      <c r="J720">
        <f>Drivers!J438</f>
        <v>0</v>
      </c>
      <c r="K720">
        <f>Drivers!K438</f>
        <v>0</v>
      </c>
      <c r="L720">
        <f>Drivers!L438</f>
        <v>0</v>
      </c>
      <c r="M720">
        <f>Drivers!M438</f>
        <v>0</v>
      </c>
      <c r="N720">
        <f>Drivers!N438</f>
        <v>0</v>
      </c>
      <c r="O720">
        <f>Drivers!O438</f>
        <v>0</v>
      </c>
      <c r="P720">
        <f>Drivers!P438</f>
        <v>0</v>
      </c>
      <c r="Q720">
        <f>Drivers!Q438</f>
        <v>0</v>
      </c>
      <c r="R720">
        <f>Drivers!R438</f>
        <v>0</v>
      </c>
      <c r="S720">
        <f>Drivers!S438</f>
        <v>0</v>
      </c>
      <c r="T720">
        <f>Drivers!T438</f>
        <v>0</v>
      </c>
      <c r="U720">
        <f>Drivers!U438</f>
        <v>0</v>
      </c>
      <c r="V720">
        <f>Drivers!V438</f>
        <v>0</v>
      </c>
      <c r="W720">
        <f>Drivers!W438</f>
        <v>0</v>
      </c>
      <c r="X720">
        <f>Drivers!X438</f>
        <v>0</v>
      </c>
      <c r="Y720">
        <f>Drivers!Y438</f>
        <v>0</v>
      </c>
      <c r="Z720">
        <f>Drivers!Z438</f>
        <v>0</v>
      </c>
      <c r="AA720">
        <f>Drivers!AA438</f>
        <v>0</v>
      </c>
      <c r="AB720">
        <f>Drivers!AB438</f>
        <v>0</v>
      </c>
      <c r="AC720">
        <f>Drivers!AC438</f>
        <v>0</v>
      </c>
      <c r="AD720">
        <f>Drivers!AD438</f>
        <v>0</v>
      </c>
      <c r="AE720">
        <f>Drivers!AE438</f>
        <v>0</v>
      </c>
      <c r="AF720">
        <f>Drivers!AF438</f>
        <v>0</v>
      </c>
      <c r="AG720">
        <f>Drivers!AG438</f>
        <v>0</v>
      </c>
      <c r="AH720">
        <f>Drivers!AH438</f>
        <v>0</v>
      </c>
      <c r="AI720">
        <f>Drivers!AI438</f>
        <v>0</v>
      </c>
      <c r="AJ720">
        <f>Drivers!AJ438</f>
        <v>0</v>
      </c>
      <c r="AK720">
        <f>Drivers!AK438</f>
        <v>0</v>
      </c>
      <c r="AL720">
        <f>Drivers!AL438</f>
        <v>0</v>
      </c>
      <c r="AM720">
        <f>Drivers!AM438</f>
        <v>0</v>
      </c>
      <c r="AN720">
        <f>Drivers!AN438</f>
        <v>0</v>
      </c>
      <c r="AO720">
        <f>Drivers!AO438</f>
        <v>0</v>
      </c>
      <c r="AP720">
        <f>Drivers!AP438</f>
        <v>0</v>
      </c>
      <c r="AQ720">
        <f>Drivers!AQ438</f>
        <v>0</v>
      </c>
      <c r="AR720">
        <f>Drivers!AR438</f>
        <v>0</v>
      </c>
      <c r="AS720">
        <f>Drivers!AS438</f>
        <v>0</v>
      </c>
      <c r="AT720">
        <f>Drivers!AT438</f>
        <v>0</v>
      </c>
      <c r="AU720">
        <f>Drivers!AU438</f>
        <v>0</v>
      </c>
      <c r="AV720">
        <f>Drivers!AV438</f>
        <v>0</v>
      </c>
      <c r="AW720">
        <f>Drivers!AW438</f>
        <v>0</v>
      </c>
      <c r="AX720">
        <f>Drivers!AX438</f>
        <v>0</v>
      </c>
      <c r="AY720">
        <f>Drivers!AY438</f>
        <v>0</v>
      </c>
      <c r="AZ720">
        <f>Drivers!AZ438</f>
        <v>0</v>
      </c>
      <c r="BA720">
        <f>Drivers!BA438</f>
        <v>0</v>
      </c>
      <c r="BB720">
        <f>Drivers!BB438</f>
        <v>0</v>
      </c>
      <c r="BC720">
        <f>Drivers!BC438</f>
        <v>0</v>
      </c>
      <c r="BD720">
        <f>Drivers!BD438</f>
        <v>0</v>
      </c>
      <c r="BE720">
        <f>Drivers!BE438</f>
        <v>0</v>
      </c>
      <c r="BF720">
        <f>Drivers!BF438</f>
        <v>0</v>
      </c>
      <c r="BG720">
        <f>Drivers!BG438</f>
        <v>0</v>
      </c>
      <c r="BH720">
        <f>Drivers!BH438</f>
        <v>0</v>
      </c>
      <c r="BI720">
        <f>Drivers!BI438</f>
        <v>0</v>
      </c>
      <c r="BJ720">
        <f>Drivers!BJ438</f>
        <v>0</v>
      </c>
      <c r="BK720">
        <f>Drivers!BK438</f>
        <v>0</v>
      </c>
      <c r="BL720">
        <f>Drivers!BL438</f>
        <v>0</v>
      </c>
      <c r="BM720">
        <f>Drivers!BM438</f>
        <v>0</v>
      </c>
      <c r="BN720">
        <f>Drivers!BN438</f>
        <v>0</v>
      </c>
      <c r="BO720">
        <f>Drivers!BO438</f>
        <v>0</v>
      </c>
      <c r="BP720">
        <f>Drivers!BP438</f>
        <v>0</v>
      </c>
      <c r="BQ720">
        <f>Drivers!BQ438</f>
        <v>0</v>
      </c>
      <c r="BR720">
        <f>Drivers!BR438</f>
        <v>0</v>
      </c>
      <c r="BS720">
        <f>Drivers!BS438</f>
        <v>0</v>
      </c>
      <c r="BT720">
        <f>Drivers!BT438</f>
        <v>0</v>
      </c>
      <c r="BU720">
        <f>Drivers!BU438</f>
        <v>0</v>
      </c>
      <c r="BV720">
        <f>Drivers!BV438</f>
        <v>0</v>
      </c>
      <c r="BW720">
        <f>Drivers!BW438</f>
        <v>0</v>
      </c>
      <c r="BX720">
        <f>Drivers!BX438</f>
        <v>0</v>
      </c>
      <c r="BY720">
        <f>Drivers!BY438</f>
        <v>0</v>
      </c>
      <c r="BZ720">
        <f>Drivers!BZ438</f>
        <v>0</v>
      </c>
      <c r="CA720">
        <f>Drivers!CA438</f>
        <v>0</v>
      </c>
      <c r="CB720">
        <f>Drivers!CB438</f>
        <v>0</v>
      </c>
      <c r="CC720">
        <f>Drivers!CC438</f>
        <v>0</v>
      </c>
      <c r="CD720">
        <f>Drivers!CD438</f>
        <v>7.118741420214772E-2</v>
      </c>
      <c r="CE720">
        <f>Drivers!CE438</f>
        <v>6.9999351762514594E-2</v>
      </c>
      <c r="CF720">
        <f>Drivers!CF438</f>
        <v>0.16218691706037167</v>
      </c>
      <c r="CG720">
        <f>Drivers!CG438</f>
        <v>0.17419918335792745</v>
      </c>
      <c r="CH720">
        <f>Drivers!CH438</f>
        <v>0</v>
      </c>
      <c r="CI720">
        <f>Drivers!CI438</f>
        <v>0</v>
      </c>
      <c r="CJ720">
        <f>Drivers!CJ438</f>
        <v>0</v>
      </c>
      <c r="CK720">
        <f>Drivers!CK438</f>
        <v>0</v>
      </c>
      <c r="CL720">
        <f>Drivers!CL438</f>
        <v>0</v>
      </c>
      <c r="CM720">
        <f>Drivers!CM438</f>
        <v>0</v>
      </c>
      <c r="CN720">
        <f>Drivers!CN438</f>
        <v>0</v>
      </c>
      <c r="CO720">
        <f>Drivers!CO438</f>
        <v>0</v>
      </c>
      <c r="CP720">
        <f>Drivers!CP438</f>
        <v>0</v>
      </c>
      <c r="CQ720">
        <f>Drivers!CQ438</f>
        <v>0</v>
      </c>
      <c r="CR720">
        <f>Drivers!CR438</f>
        <v>0</v>
      </c>
      <c r="CS720">
        <f>Drivers!CS438</f>
        <v>0</v>
      </c>
      <c r="CT720">
        <f>Drivers!CT438</f>
        <v>0</v>
      </c>
      <c r="CU720">
        <f>Drivers!CU438</f>
        <v>0</v>
      </c>
      <c r="CV720">
        <f>Drivers!CV438</f>
        <v>0</v>
      </c>
      <c r="CW720">
        <f>Drivers!CW438</f>
        <v>0</v>
      </c>
      <c r="CX720">
        <f>Drivers!CX438</f>
        <v>0</v>
      </c>
      <c r="CY720">
        <f>Drivers!CY438</f>
        <v>0</v>
      </c>
      <c r="CZ720">
        <f>Drivers!CZ438</f>
        <v>0</v>
      </c>
      <c r="DA720">
        <f>Drivers!DA438</f>
        <v>0</v>
      </c>
      <c r="DB720">
        <f>Drivers!DB438</f>
        <v>0</v>
      </c>
      <c r="DC720">
        <f>Drivers!DC438</f>
        <v>0</v>
      </c>
      <c r="DD720">
        <f>Drivers!DD438</f>
        <v>0</v>
      </c>
      <c r="DE720">
        <f>Drivers!DE438</f>
        <v>0</v>
      </c>
      <c r="DF720">
        <f>Drivers!DF438</f>
        <v>0</v>
      </c>
      <c r="DG720">
        <f>Drivers!DG438</f>
        <v>0</v>
      </c>
      <c r="DH720">
        <f>Drivers!DH438</f>
        <v>0</v>
      </c>
      <c r="DI720">
        <f>Drivers!DI438</f>
        <v>0</v>
      </c>
      <c r="DJ720">
        <f>Drivers!DJ438</f>
        <v>0</v>
      </c>
      <c r="DK720">
        <f>Drivers!DK438</f>
        <v>0</v>
      </c>
      <c r="DL720">
        <f>Drivers!DL438</f>
        <v>0</v>
      </c>
      <c r="DM720">
        <f>Drivers!DM438</f>
        <v>0</v>
      </c>
      <c r="DN720">
        <f>Drivers!DN438</f>
        <v>0</v>
      </c>
      <c r="DO720">
        <f>Drivers!DO438</f>
        <v>0</v>
      </c>
      <c r="DP720">
        <f>Drivers!DP438</f>
        <v>0</v>
      </c>
      <c r="DQ720">
        <f>Drivers!DQ438</f>
        <v>0</v>
      </c>
      <c r="DR720">
        <f>Drivers!DR438</f>
        <v>0</v>
      </c>
      <c r="DS720">
        <f>Drivers!DS438</f>
        <v>0</v>
      </c>
      <c r="DT720">
        <f>Drivers!DT438</f>
        <v>0</v>
      </c>
      <c r="DU720">
        <f>Drivers!DU438</f>
        <v>0</v>
      </c>
      <c r="DV720">
        <f>Drivers!DV438</f>
        <v>0</v>
      </c>
      <c r="DW720">
        <f>Drivers!DW438</f>
        <v>0</v>
      </c>
      <c r="DX720">
        <f>Drivers!DX438</f>
        <v>0</v>
      </c>
      <c r="DY720">
        <f>Drivers!DY438</f>
        <v>0</v>
      </c>
      <c r="DZ720">
        <f>Drivers!DZ438</f>
        <v>0</v>
      </c>
      <c r="EA720">
        <f>Drivers!EA438</f>
        <v>0</v>
      </c>
      <c r="EB720">
        <f>Drivers!EB438</f>
        <v>0</v>
      </c>
      <c r="EC720">
        <f>Drivers!EC438</f>
        <v>0</v>
      </c>
      <c r="ED720">
        <f>Drivers!ED438</f>
        <v>0.14872817599674523</v>
      </c>
      <c r="EE720">
        <f>Drivers!EE438</f>
        <v>0.18262796599734332</v>
      </c>
      <c r="EF720">
        <f>Drivers!EF438</f>
        <v>0.20957125011744676</v>
      </c>
      <c r="EG720">
        <f>Drivers!EG438</f>
        <v>0.23465489573263282</v>
      </c>
      <c r="EH720">
        <f>Drivers!EH438</f>
        <v>0.25215505832778717</v>
      </c>
      <c r="EI720">
        <f>Drivers!EI438</f>
        <v>0.2632370148799259</v>
      </c>
      <c r="EJ720">
        <f>Drivers!EJ438</f>
        <v>0.27404608110068635</v>
      </c>
    </row>
    <row r="721" spans="1:140" hidden="1" outlineLevel="1">
      <c r="A721">
        <f>Drivers!A439</f>
        <v>0</v>
      </c>
      <c r="B721">
        <f>Drivers!B439</f>
        <v>0</v>
      </c>
      <c r="C721">
        <f>Drivers!C439</f>
        <v>0</v>
      </c>
      <c r="D721">
        <f>Drivers!D439</f>
        <v>0</v>
      </c>
      <c r="E721">
        <f>Drivers!E439</f>
        <v>0</v>
      </c>
      <c r="F721">
        <f>Drivers!F439</f>
        <v>0</v>
      </c>
      <c r="G721">
        <f>Drivers!G439</f>
        <v>0</v>
      </c>
      <c r="H721">
        <f>Drivers!H439</f>
        <v>0</v>
      </c>
      <c r="I721" t="str">
        <f>Drivers!I439</f>
        <v>Bull</v>
      </c>
      <c r="J721">
        <f>Drivers!J439</f>
        <v>0</v>
      </c>
      <c r="K721">
        <f>Drivers!K439</f>
        <v>0</v>
      </c>
      <c r="L721">
        <f>Drivers!L439</f>
        <v>0</v>
      </c>
      <c r="M721">
        <f>Drivers!M439</f>
        <v>0</v>
      </c>
      <c r="N721">
        <f>Drivers!N439</f>
        <v>0</v>
      </c>
      <c r="O721">
        <f>Drivers!O439</f>
        <v>0</v>
      </c>
      <c r="P721">
        <f>Drivers!P439</f>
        <v>0</v>
      </c>
      <c r="Q721">
        <f>Drivers!Q439</f>
        <v>0</v>
      </c>
      <c r="R721">
        <f>Drivers!R439</f>
        <v>0</v>
      </c>
      <c r="S721">
        <f>Drivers!S439</f>
        <v>0</v>
      </c>
      <c r="T721">
        <f>Drivers!T439</f>
        <v>0</v>
      </c>
      <c r="U721">
        <f>Drivers!U439</f>
        <v>0</v>
      </c>
      <c r="V721">
        <f>Drivers!V439</f>
        <v>0</v>
      </c>
      <c r="W721">
        <f>Drivers!W439</f>
        <v>0</v>
      </c>
      <c r="X721">
        <f>Drivers!X439</f>
        <v>0</v>
      </c>
      <c r="Y721">
        <f>Drivers!Y439</f>
        <v>0</v>
      </c>
      <c r="Z721">
        <f>Drivers!Z439</f>
        <v>0</v>
      </c>
      <c r="AA721">
        <f>Drivers!AA439</f>
        <v>0</v>
      </c>
      <c r="AB721">
        <f>Drivers!AB439</f>
        <v>0</v>
      </c>
      <c r="AC721">
        <f>Drivers!AC439</f>
        <v>0</v>
      </c>
      <c r="AD721">
        <f>Drivers!AD439</f>
        <v>0</v>
      </c>
      <c r="AE721">
        <f>Drivers!AE439</f>
        <v>0</v>
      </c>
      <c r="AF721">
        <f>Drivers!AF439</f>
        <v>0</v>
      </c>
      <c r="AG721">
        <f>Drivers!AG439</f>
        <v>0</v>
      </c>
      <c r="AH721">
        <f>Drivers!AH439</f>
        <v>0</v>
      </c>
      <c r="AI721">
        <f>Drivers!AI439</f>
        <v>0</v>
      </c>
      <c r="AJ721">
        <f>Drivers!AJ439</f>
        <v>0</v>
      </c>
      <c r="AK721">
        <f>Drivers!AK439</f>
        <v>0</v>
      </c>
      <c r="AL721">
        <f>Drivers!AL439</f>
        <v>0</v>
      </c>
      <c r="AM721">
        <f>Drivers!AM439</f>
        <v>0</v>
      </c>
      <c r="AN721">
        <f>Drivers!AN439</f>
        <v>0</v>
      </c>
      <c r="AO721">
        <f>Drivers!AO439</f>
        <v>0</v>
      </c>
      <c r="AP721">
        <f>Drivers!AP439</f>
        <v>0</v>
      </c>
      <c r="AQ721">
        <f>Drivers!AQ439</f>
        <v>0</v>
      </c>
      <c r="AR721">
        <f>Drivers!AR439</f>
        <v>0</v>
      </c>
      <c r="AS721">
        <f>Drivers!AS439</f>
        <v>0</v>
      </c>
      <c r="AT721">
        <f>Drivers!AT439</f>
        <v>0</v>
      </c>
      <c r="AU721">
        <f>Drivers!AU439</f>
        <v>0</v>
      </c>
      <c r="AV721">
        <f>Drivers!AV439</f>
        <v>0</v>
      </c>
      <c r="AW721">
        <f>Drivers!AW439</f>
        <v>0</v>
      </c>
      <c r="AX721">
        <f>Drivers!AX439</f>
        <v>0</v>
      </c>
      <c r="AY721">
        <f>Drivers!AY439</f>
        <v>0</v>
      </c>
      <c r="AZ721">
        <f>Drivers!AZ439</f>
        <v>0</v>
      </c>
      <c r="BA721">
        <f>Drivers!BA439</f>
        <v>0</v>
      </c>
      <c r="BB721">
        <f>Drivers!BB439</f>
        <v>0</v>
      </c>
      <c r="BC721">
        <f>Drivers!BC439</f>
        <v>0</v>
      </c>
      <c r="BD721">
        <f>Drivers!BD439</f>
        <v>0</v>
      </c>
      <c r="BE721">
        <f>Drivers!BE439</f>
        <v>0</v>
      </c>
      <c r="BF721">
        <f>Drivers!BF439</f>
        <v>0</v>
      </c>
      <c r="BG721">
        <f>Drivers!BG439</f>
        <v>0</v>
      </c>
      <c r="BH721">
        <f>Drivers!BH439</f>
        <v>0</v>
      </c>
      <c r="BI721">
        <f>Drivers!BI439</f>
        <v>0</v>
      </c>
      <c r="BJ721">
        <f>Drivers!BJ439</f>
        <v>0</v>
      </c>
      <c r="BK721">
        <f>Drivers!BK439</f>
        <v>0</v>
      </c>
      <c r="BL721">
        <f>Drivers!BL439</f>
        <v>0</v>
      </c>
      <c r="BM721">
        <f>Drivers!BM439</f>
        <v>0</v>
      </c>
      <c r="BN721">
        <f>Drivers!BN439</f>
        <v>0</v>
      </c>
      <c r="BO721">
        <f>Drivers!BO439</f>
        <v>0</v>
      </c>
      <c r="BP721">
        <f>Drivers!BP439</f>
        <v>0</v>
      </c>
      <c r="BQ721">
        <f>Drivers!BQ439</f>
        <v>0</v>
      </c>
      <c r="BR721">
        <f>Drivers!BR439</f>
        <v>0</v>
      </c>
      <c r="BS721">
        <f>Drivers!BS439</f>
        <v>0</v>
      </c>
      <c r="BT721">
        <f>Drivers!BT439</f>
        <v>0</v>
      </c>
      <c r="BU721">
        <f>Drivers!BU439</f>
        <v>0</v>
      </c>
      <c r="BV721">
        <f>Drivers!BV439</f>
        <v>0</v>
      </c>
      <c r="BW721">
        <f>Drivers!BW439</f>
        <v>0</v>
      </c>
      <c r="BX721">
        <f>Drivers!BX439</f>
        <v>0</v>
      </c>
      <c r="BY721">
        <f>Drivers!BY439</f>
        <v>0</v>
      </c>
      <c r="BZ721">
        <f>Drivers!BZ439</f>
        <v>0</v>
      </c>
      <c r="CA721">
        <f>Drivers!CA439</f>
        <v>0</v>
      </c>
      <c r="CB721">
        <f>Drivers!CB439</f>
        <v>0</v>
      </c>
      <c r="CC721">
        <f>Drivers!CC439</f>
        <v>0</v>
      </c>
      <c r="CD721">
        <f>Drivers!CD439</f>
        <v>0.10618741420214786</v>
      </c>
      <c r="CE721">
        <f>Drivers!CE439</f>
        <v>0.10499935176251451</v>
      </c>
      <c r="CF721">
        <f>Drivers!CF439</f>
        <v>0.1971869170603717</v>
      </c>
      <c r="CG721">
        <f>Drivers!CG439</f>
        <v>0.20919918335792748</v>
      </c>
      <c r="CH721">
        <f>Drivers!CH439</f>
        <v>0</v>
      </c>
      <c r="CI721">
        <f>Drivers!CI439</f>
        <v>0</v>
      </c>
      <c r="CJ721">
        <f>Drivers!CJ439</f>
        <v>0</v>
      </c>
      <c r="CK721">
        <f>Drivers!CK439</f>
        <v>0</v>
      </c>
      <c r="CL721">
        <f>Drivers!CL439</f>
        <v>0</v>
      </c>
      <c r="CM721">
        <f>Drivers!CM439</f>
        <v>0</v>
      </c>
      <c r="CN721">
        <f>Drivers!CN439</f>
        <v>0</v>
      </c>
      <c r="CO721">
        <f>Drivers!CO439</f>
        <v>0</v>
      </c>
      <c r="CP721">
        <f>Drivers!CP439</f>
        <v>0</v>
      </c>
      <c r="CQ721">
        <f>Drivers!CQ439</f>
        <v>0</v>
      </c>
      <c r="CR721">
        <f>Drivers!CR439</f>
        <v>0</v>
      </c>
      <c r="CS721">
        <f>Drivers!CS439</f>
        <v>0</v>
      </c>
      <c r="CT721">
        <f>Drivers!CT439</f>
        <v>0</v>
      </c>
      <c r="CU721">
        <f>Drivers!CU439</f>
        <v>0</v>
      </c>
      <c r="CV721">
        <f>Drivers!CV439</f>
        <v>0</v>
      </c>
      <c r="CW721">
        <f>Drivers!CW439</f>
        <v>0</v>
      </c>
      <c r="CX721">
        <f>Drivers!CX439</f>
        <v>0</v>
      </c>
      <c r="CY721">
        <f>Drivers!CY439</f>
        <v>0</v>
      </c>
      <c r="CZ721">
        <f>Drivers!CZ439</f>
        <v>0</v>
      </c>
      <c r="DA721">
        <f>Drivers!DA439</f>
        <v>0</v>
      </c>
      <c r="DB721">
        <f>Drivers!DB439</f>
        <v>0</v>
      </c>
      <c r="DC721">
        <f>Drivers!DC439</f>
        <v>0</v>
      </c>
      <c r="DD721">
        <f>Drivers!DD439</f>
        <v>0</v>
      </c>
      <c r="DE721">
        <f>Drivers!DE439</f>
        <v>0</v>
      </c>
      <c r="DF721">
        <f>Drivers!DF439</f>
        <v>0</v>
      </c>
      <c r="DG721">
        <f>Drivers!DG439</f>
        <v>0</v>
      </c>
      <c r="DH721">
        <f>Drivers!DH439</f>
        <v>0</v>
      </c>
      <c r="DI721">
        <f>Drivers!DI439</f>
        <v>0</v>
      </c>
      <c r="DJ721">
        <f>Drivers!DJ439</f>
        <v>0</v>
      </c>
      <c r="DK721">
        <f>Drivers!DK439</f>
        <v>0</v>
      </c>
      <c r="DL721">
        <f>Drivers!DL439</f>
        <v>0</v>
      </c>
      <c r="DM721">
        <f>Drivers!DM439</f>
        <v>0</v>
      </c>
      <c r="DN721">
        <f>Drivers!DN439</f>
        <v>0</v>
      </c>
      <c r="DO721">
        <f>Drivers!DO439</f>
        <v>0</v>
      </c>
      <c r="DP721">
        <f>Drivers!DP439</f>
        <v>0</v>
      </c>
      <c r="DQ721">
        <f>Drivers!DQ439</f>
        <v>0</v>
      </c>
      <c r="DR721">
        <f>Drivers!DR439</f>
        <v>0</v>
      </c>
      <c r="DS721">
        <f>Drivers!DS439</f>
        <v>0</v>
      </c>
      <c r="DT721">
        <f>Drivers!DT439</f>
        <v>0</v>
      </c>
      <c r="DU721">
        <f>Drivers!DU439</f>
        <v>0</v>
      </c>
      <c r="DV721">
        <f>Drivers!DV439</f>
        <v>0</v>
      </c>
      <c r="DW721">
        <f>Drivers!DW439</f>
        <v>0</v>
      </c>
      <c r="DX721">
        <f>Drivers!DX439</f>
        <v>0</v>
      </c>
      <c r="DY721">
        <f>Drivers!DY439</f>
        <v>0</v>
      </c>
      <c r="DZ721">
        <f>Drivers!DZ439</f>
        <v>0</v>
      </c>
      <c r="EA721">
        <f>Drivers!EA439</f>
        <v>0</v>
      </c>
      <c r="EB721">
        <f>Drivers!EB439</f>
        <v>0</v>
      </c>
      <c r="EC721">
        <f>Drivers!EC439</f>
        <v>0</v>
      </c>
      <c r="ED721">
        <f>Drivers!ED439</f>
        <v>0.13372817599674522</v>
      </c>
      <c r="EE721">
        <f>Drivers!EE439</f>
        <v>0.1626279659973433</v>
      </c>
      <c r="EF721">
        <f>Drivers!EF439</f>
        <v>0.18957125011744674</v>
      </c>
      <c r="EG721">
        <f>Drivers!EG439</f>
        <v>0.2146548957326328</v>
      </c>
      <c r="EH721">
        <f>Drivers!EH439</f>
        <v>0.23215505832778716</v>
      </c>
      <c r="EI721">
        <f>Drivers!EI439</f>
        <v>0.25323701487992589</v>
      </c>
      <c r="EJ721">
        <f>Drivers!EJ439</f>
        <v>0.26404608110068634</v>
      </c>
    </row>
    <row r="722" spans="1:140" hidden="1" outlineLevel="1">
      <c r="A722">
        <f>Drivers!A440</f>
        <v>0</v>
      </c>
      <c r="B722">
        <f>Drivers!B440</f>
        <v>0</v>
      </c>
      <c r="C722">
        <f>Drivers!C440</f>
        <v>0</v>
      </c>
      <c r="D722">
        <f>Drivers!D440</f>
        <v>0</v>
      </c>
      <c r="E722">
        <f>Drivers!E440</f>
        <v>0</v>
      </c>
      <c r="F722">
        <f>Drivers!F440</f>
        <v>0</v>
      </c>
      <c r="G722">
        <f>Drivers!G440</f>
        <v>0</v>
      </c>
      <c r="H722">
        <f>Drivers!H440</f>
        <v>0</v>
      </c>
      <c r="I722" t="str">
        <f>Drivers!I440</f>
        <v>Bear</v>
      </c>
      <c r="J722">
        <f>Drivers!J440</f>
        <v>0</v>
      </c>
      <c r="K722">
        <f>Drivers!K440</f>
        <v>0</v>
      </c>
      <c r="L722">
        <f>Drivers!L440</f>
        <v>0</v>
      </c>
      <c r="M722">
        <f>Drivers!M440</f>
        <v>0</v>
      </c>
      <c r="N722">
        <f>Drivers!N440</f>
        <v>0</v>
      </c>
      <c r="O722">
        <f>Drivers!O440</f>
        <v>0</v>
      </c>
      <c r="P722">
        <f>Drivers!P440</f>
        <v>0</v>
      </c>
      <c r="Q722">
        <f>Drivers!Q440</f>
        <v>0</v>
      </c>
      <c r="R722">
        <f>Drivers!R440</f>
        <v>0</v>
      </c>
      <c r="S722">
        <f>Drivers!S440</f>
        <v>0</v>
      </c>
      <c r="T722">
        <f>Drivers!T440</f>
        <v>0</v>
      </c>
      <c r="U722">
        <f>Drivers!U440</f>
        <v>0</v>
      </c>
      <c r="V722">
        <f>Drivers!V440</f>
        <v>0</v>
      </c>
      <c r="W722">
        <f>Drivers!W440</f>
        <v>0</v>
      </c>
      <c r="X722">
        <f>Drivers!X440</f>
        <v>0</v>
      </c>
      <c r="Y722">
        <f>Drivers!Y440</f>
        <v>0</v>
      </c>
      <c r="Z722">
        <f>Drivers!Z440</f>
        <v>0</v>
      </c>
      <c r="AA722">
        <f>Drivers!AA440</f>
        <v>0</v>
      </c>
      <c r="AB722">
        <f>Drivers!AB440</f>
        <v>0</v>
      </c>
      <c r="AC722">
        <f>Drivers!AC440</f>
        <v>0</v>
      </c>
      <c r="AD722">
        <f>Drivers!AD440</f>
        <v>0</v>
      </c>
      <c r="AE722">
        <f>Drivers!AE440</f>
        <v>0</v>
      </c>
      <c r="AF722">
        <f>Drivers!AF440</f>
        <v>0</v>
      </c>
      <c r="AG722">
        <f>Drivers!AG440</f>
        <v>0</v>
      </c>
      <c r="AH722">
        <f>Drivers!AH440</f>
        <v>0</v>
      </c>
      <c r="AI722">
        <f>Drivers!AI440</f>
        <v>0</v>
      </c>
      <c r="AJ722">
        <f>Drivers!AJ440</f>
        <v>0</v>
      </c>
      <c r="AK722">
        <f>Drivers!AK440</f>
        <v>0</v>
      </c>
      <c r="AL722">
        <f>Drivers!AL440</f>
        <v>0</v>
      </c>
      <c r="AM722">
        <f>Drivers!AM440</f>
        <v>0</v>
      </c>
      <c r="AN722">
        <f>Drivers!AN440</f>
        <v>0</v>
      </c>
      <c r="AO722">
        <f>Drivers!AO440</f>
        <v>0</v>
      </c>
      <c r="AP722">
        <f>Drivers!AP440</f>
        <v>0</v>
      </c>
      <c r="AQ722">
        <f>Drivers!AQ440</f>
        <v>0</v>
      </c>
      <c r="AR722">
        <f>Drivers!AR440</f>
        <v>0</v>
      </c>
      <c r="AS722">
        <f>Drivers!AS440</f>
        <v>0</v>
      </c>
      <c r="AT722">
        <f>Drivers!AT440</f>
        <v>0</v>
      </c>
      <c r="AU722">
        <f>Drivers!AU440</f>
        <v>0</v>
      </c>
      <c r="AV722">
        <f>Drivers!AV440</f>
        <v>0</v>
      </c>
      <c r="AW722">
        <f>Drivers!AW440</f>
        <v>0</v>
      </c>
      <c r="AX722">
        <f>Drivers!AX440</f>
        <v>0</v>
      </c>
      <c r="AY722">
        <f>Drivers!AY440</f>
        <v>0</v>
      </c>
      <c r="AZ722">
        <f>Drivers!AZ440</f>
        <v>0</v>
      </c>
      <c r="BA722">
        <f>Drivers!BA440</f>
        <v>0</v>
      </c>
      <c r="BB722">
        <f>Drivers!BB440</f>
        <v>0</v>
      </c>
      <c r="BC722">
        <f>Drivers!BC440</f>
        <v>0</v>
      </c>
      <c r="BD722">
        <f>Drivers!BD440</f>
        <v>0</v>
      </c>
      <c r="BE722">
        <f>Drivers!BE440</f>
        <v>0</v>
      </c>
      <c r="BF722">
        <f>Drivers!BF440</f>
        <v>0</v>
      </c>
      <c r="BG722">
        <f>Drivers!BG440</f>
        <v>0</v>
      </c>
      <c r="BH722">
        <f>Drivers!BH440</f>
        <v>0</v>
      </c>
      <c r="BI722">
        <f>Drivers!BI440</f>
        <v>0</v>
      </c>
      <c r="BJ722">
        <f>Drivers!BJ440</f>
        <v>0</v>
      </c>
      <c r="BK722">
        <f>Drivers!BK440</f>
        <v>0</v>
      </c>
      <c r="BL722">
        <f>Drivers!BL440</f>
        <v>0</v>
      </c>
      <c r="BM722">
        <f>Drivers!BM440</f>
        <v>0</v>
      </c>
      <c r="BN722">
        <f>Drivers!BN440</f>
        <v>0</v>
      </c>
      <c r="BO722">
        <f>Drivers!BO440</f>
        <v>0</v>
      </c>
      <c r="BP722">
        <f>Drivers!BP440</f>
        <v>0</v>
      </c>
      <c r="BQ722">
        <f>Drivers!BQ440</f>
        <v>0</v>
      </c>
      <c r="BR722">
        <f>Drivers!BR440</f>
        <v>0</v>
      </c>
      <c r="BS722">
        <f>Drivers!BS440</f>
        <v>0</v>
      </c>
      <c r="BT722">
        <f>Drivers!BT440</f>
        <v>0</v>
      </c>
      <c r="BU722">
        <f>Drivers!BU440</f>
        <v>0</v>
      </c>
      <c r="BV722">
        <f>Drivers!BV440</f>
        <v>0</v>
      </c>
      <c r="BW722">
        <f>Drivers!BW440</f>
        <v>0</v>
      </c>
      <c r="BX722">
        <f>Drivers!BX440</f>
        <v>0</v>
      </c>
      <c r="BY722">
        <f>Drivers!BY440</f>
        <v>0</v>
      </c>
      <c r="BZ722">
        <f>Drivers!BZ440</f>
        <v>0</v>
      </c>
      <c r="CA722">
        <f>Drivers!CA440</f>
        <v>0</v>
      </c>
      <c r="CB722">
        <f>Drivers!CB440</f>
        <v>0</v>
      </c>
      <c r="CC722">
        <f>Drivers!CC440</f>
        <v>0</v>
      </c>
      <c r="CD722">
        <f>Drivers!CD440</f>
        <v>4.1187414202147693E-2</v>
      </c>
      <c r="CE722">
        <f>Drivers!CE440</f>
        <v>3.9999351762514568E-2</v>
      </c>
      <c r="CF722">
        <f>Drivers!CF440</f>
        <v>0.13218691706037164</v>
      </c>
      <c r="CG722">
        <f>Drivers!CG440</f>
        <v>0.14419918335792742</v>
      </c>
      <c r="CH722">
        <f>Drivers!CH440</f>
        <v>0</v>
      </c>
      <c r="CI722">
        <f>Drivers!CI440</f>
        <v>0</v>
      </c>
      <c r="CJ722">
        <f>Drivers!CJ440</f>
        <v>0</v>
      </c>
      <c r="CK722">
        <f>Drivers!CK440</f>
        <v>0</v>
      </c>
      <c r="CL722">
        <f>Drivers!CL440</f>
        <v>0</v>
      </c>
      <c r="CM722">
        <f>Drivers!CM440</f>
        <v>0</v>
      </c>
      <c r="CN722">
        <f>Drivers!CN440</f>
        <v>0</v>
      </c>
      <c r="CO722">
        <f>Drivers!CO440</f>
        <v>0</v>
      </c>
      <c r="CP722">
        <f>Drivers!CP440</f>
        <v>0</v>
      </c>
      <c r="CQ722">
        <f>Drivers!CQ440</f>
        <v>0</v>
      </c>
      <c r="CR722">
        <f>Drivers!CR440</f>
        <v>0</v>
      </c>
      <c r="CS722">
        <f>Drivers!CS440</f>
        <v>0</v>
      </c>
      <c r="CT722">
        <f>Drivers!CT440</f>
        <v>0</v>
      </c>
      <c r="CU722">
        <f>Drivers!CU440</f>
        <v>0</v>
      </c>
      <c r="CV722">
        <f>Drivers!CV440</f>
        <v>0</v>
      </c>
      <c r="CW722">
        <f>Drivers!CW440</f>
        <v>0</v>
      </c>
      <c r="CX722">
        <f>Drivers!CX440</f>
        <v>0</v>
      </c>
      <c r="CY722">
        <f>Drivers!CY440</f>
        <v>0</v>
      </c>
      <c r="CZ722">
        <f>Drivers!CZ440</f>
        <v>0</v>
      </c>
      <c r="DA722">
        <f>Drivers!DA440</f>
        <v>0</v>
      </c>
      <c r="DB722">
        <f>Drivers!DB440</f>
        <v>0</v>
      </c>
      <c r="DC722">
        <f>Drivers!DC440</f>
        <v>0</v>
      </c>
      <c r="DD722">
        <f>Drivers!DD440</f>
        <v>0</v>
      </c>
      <c r="DE722">
        <f>Drivers!DE440</f>
        <v>0</v>
      </c>
      <c r="DF722">
        <f>Drivers!DF440</f>
        <v>0</v>
      </c>
      <c r="DG722">
        <f>Drivers!DG440</f>
        <v>0</v>
      </c>
      <c r="DH722">
        <f>Drivers!DH440</f>
        <v>0</v>
      </c>
      <c r="DI722">
        <f>Drivers!DI440</f>
        <v>0</v>
      </c>
      <c r="DJ722">
        <f>Drivers!DJ440</f>
        <v>0</v>
      </c>
      <c r="DK722">
        <f>Drivers!DK440</f>
        <v>0</v>
      </c>
      <c r="DL722">
        <f>Drivers!DL440</f>
        <v>0</v>
      </c>
      <c r="DM722">
        <f>Drivers!DM440</f>
        <v>0</v>
      </c>
      <c r="DN722">
        <f>Drivers!DN440</f>
        <v>0</v>
      </c>
      <c r="DO722">
        <f>Drivers!DO440</f>
        <v>0</v>
      </c>
      <c r="DP722">
        <f>Drivers!DP440</f>
        <v>0</v>
      </c>
      <c r="DQ722">
        <f>Drivers!DQ440</f>
        <v>0</v>
      </c>
      <c r="DR722">
        <f>Drivers!DR440</f>
        <v>0</v>
      </c>
      <c r="DS722">
        <f>Drivers!DS440</f>
        <v>0</v>
      </c>
      <c r="DT722">
        <f>Drivers!DT440</f>
        <v>0</v>
      </c>
      <c r="DU722">
        <f>Drivers!DU440</f>
        <v>0</v>
      </c>
      <c r="DV722">
        <f>Drivers!DV440</f>
        <v>0</v>
      </c>
      <c r="DW722">
        <f>Drivers!DW440</f>
        <v>0</v>
      </c>
      <c r="DX722">
        <f>Drivers!DX440</f>
        <v>0</v>
      </c>
      <c r="DY722">
        <f>Drivers!DY440</f>
        <v>0</v>
      </c>
      <c r="DZ722">
        <f>Drivers!DZ440</f>
        <v>0</v>
      </c>
      <c r="EA722">
        <f>Drivers!EA440</f>
        <v>0</v>
      </c>
      <c r="EB722">
        <f>Drivers!EB440</f>
        <v>0</v>
      </c>
      <c r="EC722">
        <f>Drivers!EC440</f>
        <v>0</v>
      </c>
      <c r="ED722">
        <f>Drivers!ED440</f>
        <v>0.14322817599674523</v>
      </c>
      <c r="EE722">
        <f>Drivers!EE440</f>
        <v>0.17712796599734332</v>
      </c>
      <c r="EF722">
        <f>Drivers!EF440</f>
        <v>0.20407125011744676</v>
      </c>
      <c r="EG722">
        <f>Drivers!EG440</f>
        <v>0.22915489573263281</v>
      </c>
      <c r="EH722">
        <f>Drivers!EH440</f>
        <v>0.24665505832778717</v>
      </c>
      <c r="EI722">
        <f>Drivers!EI440</f>
        <v>0.25773701487992584</v>
      </c>
      <c r="EJ722">
        <f>Drivers!EJ440</f>
        <v>0.26854608110068634</v>
      </c>
    </row>
    <row r="723" spans="1:140" hidden="1" outlineLevel="1">
      <c r="A723">
        <f>Drivers!A441</f>
        <v>0</v>
      </c>
      <c r="B723">
        <f>Drivers!B441</f>
        <v>0</v>
      </c>
      <c r="C723">
        <f>Drivers!C441</f>
        <v>0</v>
      </c>
      <c r="D723">
        <f>Drivers!D441</f>
        <v>0</v>
      </c>
      <c r="E723">
        <f>Drivers!E441</f>
        <v>0</v>
      </c>
      <c r="F723">
        <f>Drivers!F441</f>
        <v>0</v>
      </c>
      <c r="G723">
        <f>Drivers!G441</f>
        <v>0</v>
      </c>
      <c r="H723">
        <f>Drivers!H441</f>
        <v>0</v>
      </c>
      <c r="I723">
        <f>Drivers!I441</f>
        <v>0</v>
      </c>
      <c r="J723">
        <f>Drivers!J441</f>
        <v>0</v>
      </c>
      <c r="K723">
        <f>Drivers!K441</f>
        <v>0</v>
      </c>
      <c r="L723">
        <f>Drivers!L441</f>
        <v>0</v>
      </c>
      <c r="M723">
        <f>Drivers!M441</f>
        <v>0</v>
      </c>
      <c r="N723">
        <f>Drivers!N441</f>
        <v>0</v>
      </c>
      <c r="O723">
        <f>Drivers!O441</f>
        <v>0</v>
      </c>
      <c r="P723">
        <f>Drivers!P441</f>
        <v>0</v>
      </c>
      <c r="Q723">
        <f>Drivers!Q441</f>
        <v>0</v>
      </c>
      <c r="R723">
        <f>Drivers!R441</f>
        <v>0</v>
      </c>
      <c r="S723">
        <f>Drivers!S441</f>
        <v>0</v>
      </c>
      <c r="T723">
        <f>Drivers!T441</f>
        <v>0</v>
      </c>
      <c r="U723">
        <f>Drivers!U441</f>
        <v>0</v>
      </c>
      <c r="V723">
        <f>Drivers!V441</f>
        <v>0</v>
      </c>
      <c r="W723">
        <f>Drivers!W441</f>
        <v>0</v>
      </c>
      <c r="X723">
        <f>Drivers!X441</f>
        <v>0</v>
      </c>
      <c r="Y723">
        <f>Drivers!Y441</f>
        <v>0</v>
      </c>
      <c r="Z723">
        <f>Drivers!Z441</f>
        <v>0</v>
      </c>
      <c r="AA723">
        <f>Drivers!AA441</f>
        <v>0</v>
      </c>
      <c r="AB723">
        <f>Drivers!AB441</f>
        <v>0</v>
      </c>
      <c r="AC723">
        <f>Drivers!AC441</f>
        <v>0</v>
      </c>
      <c r="AD723">
        <f>Drivers!AD441</f>
        <v>0</v>
      </c>
      <c r="AE723">
        <f>Drivers!AE441</f>
        <v>0</v>
      </c>
      <c r="AF723">
        <f>Drivers!AF441</f>
        <v>0</v>
      </c>
      <c r="AG723">
        <f>Drivers!AG441</f>
        <v>0</v>
      </c>
      <c r="AH723">
        <f>Drivers!AH441</f>
        <v>0</v>
      </c>
      <c r="AI723">
        <f>Drivers!AI441</f>
        <v>0</v>
      </c>
      <c r="AJ723">
        <f>Drivers!AJ441</f>
        <v>0</v>
      </c>
      <c r="AK723">
        <f>Drivers!AK441</f>
        <v>0</v>
      </c>
      <c r="AL723">
        <f>Drivers!AL441</f>
        <v>0</v>
      </c>
      <c r="AM723">
        <f>Drivers!AM441</f>
        <v>0</v>
      </c>
      <c r="AN723">
        <f>Drivers!AN441</f>
        <v>0</v>
      </c>
      <c r="AO723">
        <f>Drivers!AO441</f>
        <v>0</v>
      </c>
      <c r="AP723">
        <f>Drivers!AP441</f>
        <v>0</v>
      </c>
      <c r="AQ723">
        <f>Drivers!AQ441</f>
        <v>0</v>
      </c>
      <c r="AR723">
        <f>Drivers!AR441</f>
        <v>0</v>
      </c>
      <c r="AS723">
        <f>Drivers!AS441</f>
        <v>0</v>
      </c>
      <c r="AT723">
        <f>Drivers!AT441</f>
        <v>0</v>
      </c>
      <c r="AU723">
        <f>Drivers!AU441</f>
        <v>0</v>
      </c>
      <c r="AV723">
        <f>Drivers!AV441</f>
        <v>0</v>
      </c>
      <c r="AW723">
        <f>Drivers!AW441</f>
        <v>0</v>
      </c>
      <c r="AX723">
        <f>Drivers!AX441</f>
        <v>0</v>
      </c>
      <c r="AY723">
        <f>Drivers!AY441</f>
        <v>0</v>
      </c>
      <c r="AZ723">
        <f>Drivers!AZ441</f>
        <v>0</v>
      </c>
      <c r="BA723">
        <f>Drivers!BA441</f>
        <v>0</v>
      </c>
      <c r="BB723">
        <f>Drivers!BB441</f>
        <v>0</v>
      </c>
      <c r="BC723">
        <f>Drivers!BC441</f>
        <v>0</v>
      </c>
      <c r="BD723">
        <f>Drivers!BD441</f>
        <v>0</v>
      </c>
      <c r="BE723">
        <f>Drivers!BE441</f>
        <v>0</v>
      </c>
      <c r="BF723">
        <f>Drivers!BF441</f>
        <v>0</v>
      </c>
      <c r="BG723">
        <f>Drivers!BG441</f>
        <v>0</v>
      </c>
      <c r="BH723">
        <f>Drivers!BH441</f>
        <v>0</v>
      </c>
      <c r="BI723">
        <f>Drivers!BI441</f>
        <v>0</v>
      </c>
      <c r="BJ723">
        <f>Drivers!BJ441</f>
        <v>0</v>
      </c>
      <c r="BK723">
        <f>Drivers!BK441</f>
        <v>0</v>
      </c>
      <c r="BL723">
        <f>Drivers!BL441</f>
        <v>0</v>
      </c>
      <c r="BM723">
        <f>Drivers!BM441</f>
        <v>0</v>
      </c>
      <c r="BN723">
        <f>Drivers!BN441</f>
        <v>0</v>
      </c>
      <c r="BO723">
        <f>Drivers!BO441</f>
        <v>0</v>
      </c>
      <c r="BP723">
        <f>Drivers!BP441</f>
        <v>0</v>
      </c>
      <c r="BQ723">
        <f>Drivers!BQ441</f>
        <v>0</v>
      </c>
      <c r="BR723">
        <f>Drivers!BR441</f>
        <v>0</v>
      </c>
      <c r="BS723">
        <f>Drivers!BS441</f>
        <v>0</v>
      </c>
      <c r="BT723">
        <f>Drivers!BT441</f>
        <v>0</v>
      </c>
      <c r="BU723">
        <f>Drivers!BU441</f>
        <v>0</v>
      </c>
      <c r="BV723">
        <f>Drivers!BV441</f>
        <v>0</v>
      </c>
      <c r="BW723">
        <f>Drivers!BW441</f>
        <v>0</v>
      </c>
      <c r="BX723">
        <f>Drivers!BX441</f>
        <v>0</v>
      </c>
      <c r="BY723">
        <f>Drivers!BY441</f>
        <v>0</v>
      </c>
      <c r="BZ723">
        <f>Drivers!BZ441</f>
        <v>0</v>
      </c>
      <c r="CA723">
        <f>Drivers!CA441</f>
        <v>0</v>
      </c>
      <c r="CB723">
        <f>Drivers!CB441</f>
        <v>0</v>
      </c>
      <c r="CC723">
        <f>Drivers!CC441</f>
        <v>0</v>
      </c>
      <c r="CD723">
        <f>Drivers!CD441</f>
        <v>0</v>
      </c>
      <c r="CE723">
        <f>Drivers!CE441</f>
        <v>0</v>
      </c>
      <c r="CF723">
        <f>Drivers!CF441</f>
        <v>0</v>
      </c>
      <c r="CG723">
        <f>Drivers!CG441</f>
        <v>0</v>
      </c>
      <c r="CH723">
        <f>Drivers!CH441</f>
        <v>0</v>
      </c>
      <c r="CI723">
        <f>Drivers!CI441</f>
        <v>0</v>
      </c>
      <c r="CJ723">
        <f>Drivers!CJ441</f>
        <v>0</v>
      </c>
      <c r="CK723">
        <f>Drivers!CK441</f>
        <v>0</v>
      </c>
      <c r="CL723">
        <f>Drivers!CL441</f>
        <v>0</v>
      </c>
      <c r="CM723">
        <f>Drivers!CM441</f>
        <v>0</v>
      </c>
      <c r="CN723">
        <f>Drivers!CN441</f>
        <v>0</v>
      </c>
      <c r="CO723">
        <f>Drivers!CO441</f>
        <v>0</v>
      </c>
      <c r="CP723">
        <f>Drivers!CP441</f>
        <v>0</v>
      </c>
      <c r="CQ723">
        <f>Drivers!CQ441</f>
        <v>0</v>
      </c>
      <c r="CR723">
        <f>Drivers!CR441</f>
        <v>0</v>
      </c>
      <c r="CS723">
        <f>Drivers!CS441</f>
        <v>0</v>
      </c>
      <c r="CT723">
        <f>Drivers!CT441</f>
        <v>0</v>
      </c>
      <c r="CU723">
        <f>Drivers!CU441</f>
        <v>0</v>
      </c>
      <c r="CV723">
        <f>Drivers!CV441</f>
        <v>0</v>
      </c>
      <c r="CW723">
        <f>Drivers!CW441</f>
        <v>0</v>
      </c>
      <c r="CX723">
        <f>Drivers!CX441</f>
        <v>0</v>
      </c>
      <c r="CY723">
        <f>Drivers!CY441</f>
        <v>0</v>
      </c>
      <c r="CZ723">
        <f>Drivers!CZ441</f>
        <v>0</v>
      </c>
      <c r="DA723">
        <f>Drivers!DA441</f>
        <v>0</v>
      </c>
      <c r="DB723">
        <f>Drivers!DB441</f>
        <v>0</v>
      </c>
      <c r="DC723">
        <f>Drivers!DC441</f>
        <v>0</v>
      </c>
      <c r="DD723">
        <f>Drivers!DD441</f>
        <v>0</v>
      </c>
      <c r="DE723">
        <f>Drivers!DE441</f>
        <v>0</v>
      </c>
      <c r="DF723">
        <f>Drivers!DF441</f>
        <v>0</v>
      </c>
      <c r="DG723">
        <f>Drivers!DG441</f>
        <v>0</v>
      </c>
      <c r="DH723">
        <f>Drivers!DH441</f>
        <v>0</v>
      </c>
      <c r="DI723">
        <f>Drivers!DI441</f>
        <v>0</v>
      </c>
      <c r="DJ723">
        <f>Drivers!DJ441</f>
        <v>0</v>
      </c>
      <c r="DK723">
        <f>Drivers!DK441</f>
        <v>0</v>
      </c>
      <c r="DL723">
        <f>Drivers!DL441</f>
        <v>0</v>
      </c>
      <c r="DM723">
        <f>Drivers!DM441</f>
        <v>0</v>
      </c>
      <c r="DN723">
        <f>Drivers!DN441</f>
        <v>0</v>
      </c>
      <c r="DO723">
        <f>Drivers!DO441</f>
        <v>0</v>
      </c>
      <c r="DP723">
        <f>Drivers!DP441</f>
        <v>0</v>
      </c>
      <c r="DQ723">
        <f>Drivers!DQ441</f>
        <v>0</v>
      </c>
      <c r="DR723">
        <f>Drivers!DR441</f>
        <v>0</v>
      </c>
      <c r="DS723">
        <f>Drivers!DS441</f>
        <v>0</v>
      </c>
      <c r="DT723">
        <f>Drivers!DT441</f>
        <v>0</v>
      </c>
      <c r="DU723">
        <f>Drivers!DU441</f>
        <v>0</v>
      </c>
      <c r="DV723">
        <f>Drivers!DV441</f>
        <v>0</v>
      </c>
      <c r="DW723">
        <f>Drivers!DW441</f>
        <v>0</v>
      </c>
      <c r="DX723">
        <f>Drivers!DX441</f>
        <v>0</v>
      </c>
      <c r="DY723">
        <f>Drivers!DY441</f>
        <v>0</v>
      </c>
      <c r="DZ723">
        <f>Drivers!DZ441</f>
        <v>0</v>
      </c>
      <c r="EA723">
        <f>Drivers!EA441</f>
        <v>0</v>
      </c>
      <c r="EB723">
        <f>Drivers!EB441</f>
        <v>0</v>
      </c>
      <c r="EC723">
        <f>Drivers!EC441</f>
        <v>0</v>
      </c>
      <c r="ED723">
        <f>Drivers!ED441</f>
        <v>0</v>
      </c>
      <c r="EE723">
        <f>Drivers!EE441</f>
        <v>0</v>
      </c>
      <c r="EF723">
        <f>Drivers!EF441</f>
        <v>0</v>
      </c>
      <c r="EG723">
        <f>Drivers!EG441</f>
        <v>0</v>
      </c>
      <c r="EH723">
        <f>Drivers!EH441</f>
        <v>0</v>
      </c>
      <c r="EI723">
        <f>Drivers!EI441</f>
        <v>0</v>
      </c>
      <c r="EJ723">
        <f>Drivers!EJ441</f>
        <v>0</v>
      </c>
    </row>
    <row r="724" spans="1:140" hidden="1" outlineLevel="1">
      <c r="A724">
        <f>Drivers!A442</f>
        <v>0</v>
      </c>
      <c r="B724">
        <f>Drivers!B442</f>
        <v>0</v>
      </c>
      <c r="C724">
        <f>Drivers!C442</f>
        <v>0</v>
      </c>
      <c r="D724">
        <f>Drivers!D442</f>
        <v>0</v>
      </c>
      <c r="E724">
        <f>Drivers!E442</f>
        <v>0</v>
      </c>
      <c r="F724">
        <f>Drivers!F442</f>
        <v>0</v>
      </c>
      <c r="G724">
        <f>Drivers!G442</f>
        <v>0</v>
      </c>
      <c r="H724">
        <f>Drivers!H442</f>
        <v>0</v>
      </c>
      <c r="I724" t="str">
        <f>Drivers!I442</f>
        <v>EBITDA margin % - Non-GAAP</v>
      </c>
      <c r="J724">
        <f>Drivers!J442</f>
        <v>0</v>
      </c>
      <c r="K724">
        <f>Drivers!K442</f>
        <v>0</v>
      </c>
      <c r="L724">
        <f>Drivers!L442</f>
        <v>0</v>
      </c>
      <c r="M724">
        <f>Drivers!M442</f>
        <v>0</v>
      </c>
      <c r="N724">
        <f>Drivers!N442</f>
        <v>0</v>
      </c>
      <c r="O724">
        <f>Drivers!O442</f>
        <v>0</v>
      </c>
      <c r="P724">
        <f>Drivers!P442</f>
        <v>0</v>
      </c>
      <c r="Q724">
        <f>Drivers!Q442</f>
        <v>0</v>
      </c>
      <c r="R724">
        <f>Drivers!R442</f>
        <v>0</v>
      </c>
      <c r="S724">
        <f>Drivers!S442</f>
        <v>0</v>
      </c>
      <c r="T724">
        <f>Drivers!T442</f>
        <v>0</v>
      </c>
      <c r="U724">
        <f>Drivers!U442</f>
        <v>0</v>
      </c>
      <c r="V724">
        <f>Drivers!V442</f>
        <v>0</v>
      </c>
      <c r="W724">
        <f>Drivers!W442</f>
        <v>0</v>
      </c>
      <c r="X724">
        <f>Drivers!X442</f>
        <v>0</v>
      </c>
      <c r="Y724">
        <f>Drivers!Y442</f>
        <v>0</v>
      </c>
      <c r="Z724">
        <f>Drivers!Z442</f>
        <v>0</v>
      </c>
      <c r="AA724">
        <f>Drivers!AA442</f>
        <v>0</v>
      </c>
      <c r="AB724">
        <f>Drivers!AB442</f>
        <v>0</v>
      </c>
      <c r="AC724">
        <f>Drivers!AC442</f>
        <v>0</v>
      </c>
      <c r="AD724">
        <f>Drivers!AD442</f>
        <v>0</v>
      </c>
      <c r="AE724">
        <f>Drivers!AE442</f>
        <v>0</v>
      </c>
      <c r="AF724">
        <f>Drivers!AF442</f>
        <v>0</v>
      </c>
      <c r="AG724">
        <f>Drivers!AG442</f>
        <v>0</v>
      </c>
      <c r="AH724">
        <f>Drivers!AH442</f>
        <v>0</v>
      </c>
      <c r="AI724">
        <f>Drivers!AI442</f>
        <v>0</v>
      </c>
      <c r="AJ724">
        <f>Drivers!AJ442</f>
        <v>0</v>
      </c>
      <c r="AK724">
        <f>Drivers!AK442</f>
        <v>0</v>
      </c>
      <c r="AL724">
        <f>Drivers!AL442</f>
        <v>0</v>
      </c>
      <c r="AM724">
        <f>Drivers!AM442</f>
        <v>0</v>
      </c>
      <c r="AN724">
        <f>Drivers!AN442</f>
        <v>0</v>
      </c>
      <c r="AO724">
        <f>Drivers!AO442</f>
        <v>0</v>
      </c>
      <c r="AP724">
        <f>Drivers!AP442</f>
        <v>0</v>
      </c>
      <c r="AQ724">
        <f>Drivers!AQ442</f>
        <v>0</v>
      </c>
      <c r="AR724">
        <f>Drivers!AR442</f>
        <v>0</v>
      </c>
      <c r="AS724">
        <f>Drivers!AS442</f>
        <v>0</v>
      </c>
      <c r="AT724">
        <f>Drivers!AT442</f>
        <v>-0.78519328956965717</v>
      </c>
      <c r="AU724">
        <f>Drivers!AU442</f>
        <v>-0.2195825932504443</v>
      </c>
      <c r="AV724">
        <f>Drivers!AV442</f>
        <v>-8.8251218191662095E-2</v>
      </c>
      <c r="AW724">
        <f>Drivers!AW442</f>
        <v>-0.27147108843537404</v>
      </c>
      <c r="AX724">
        <f>Drivers!AX442</f>
        <v>-0.22190958544363157</v>
      </c>
      <c r="AY724">
        <f>Drivers!AY442</f>
        <v>-2.9179165530406503E-2</v>
      </c>
      <c r="AZ724">
        <f>Drivers!AZ442</f>
        <v>3.135253372220187E-2</v>
      </c>
      <c r="BA724">
        <f>Drivers!BA442</f>
        <v>0.13360493053379285</v>
      </c>
      <c r="BB724">
        <f>Drivers!BB442</f>
        <v>9.8401420959147348E-2</v>
      </c>
      <c r="BC724">
        <f>Drivers!BC442</f>
        <v>0.24310508046702431</v>
      </c>
      <c r="BD724">
        <f>Drivers!BD442</f>
        <v>0.1005929579682006</v>
      </c>
      <c r="BE724">
        <f>Drivers!BE442</f>
        <v>0.1809863757478257</v>
      </c>
      <c r="BF724">
        <f>Drivers!BF442</f>
        <v>0.23855822712740313</v>
      </c>
      <c r="BG724">
        <f>Drivers!BG442</f>
        <v>0.2156672069151811</v>
      </c>
      <c r="BH724">
        <f>Drivers!BH442</f>
        <v>0.238884537051543</v>
      </c>
      <c r="BI724">
        <f>Drivers!BI442</f>
        <v>0.21519061071147738</v>
      </c>
      <c r="BJ724">
        <f>Drivers!BJ442</f>
        <v>0.13147359236257244</v>
      </c>
      <c r="BK724">
        <f>Drivers!BK442</f>
        <v>0.11242540494458665</v>
      </c>
      <c r="BL724">
        <f>Drivers!BL442</f>
        <v>8.1071448669130228E-2</v>
      </c>
      <c r="BM724">
        <f>Drivers!BM442</f>
        <v>0.26388222389799132</v>
      </c>
      <c r="BN724">
        <f>Drivers!BN442</f>
        <v>0.18133236719351464</v>
      </c>
      <c r="BO724">
        <f>Drivers!BO442</f>
        <v>0.1243851286939943</v>
      </c>
      <c r="BP724">
        <f>Drivers!BP442</f>
        <v>0.20421677233039265</v>
      </c>
      <c r="BQ724">
        <f>Drivers!BQ442</f>
        <v>0.20679309859307468</v>
      </c>
      <c r="BR724">
        <f>Drivers!BR442</f>
        <v>0.31939753031729334</v>
      </c>
      <c r="BS724">
        <f>Drivers!BS442</f>
        <v>0.14979943831049428</v>
      </c>
      <c r="BT724">
        <f>Drivers!BT442</f>
        <v>0.22279297372217344</v>
      </c>
      <c r="BU724">
        <f>Drivers!BU442</f>
        <v>0.15515734781838575</v>
      </c>
      <c r="BV724">
        <f>Drivers!BV442</f>
        <v>6.6850555430095451E-2</v>
      </c>
      <c r="BW724">
        <f>Drivers!BW442</f>
        <v>0.18034769173188475</v>
      </c>
      <c r="BX724">
        <f>Drivers!BX442</f>
        <v>0.32672579611028008</v>
      </c>
      <c r="BY724">
        <f>Drivers!BY442</f>
        <v>0.28190956540076995</v>
      </c>
      <c r="BZ724">
        <f>Drivers!BZ442</f>
        <v>0.26796053300783246</v>
      </c>
      <c r="CA724">
        <f>Drivers!CA442</f>
        <v>0.17934794828555373</v>
      </c>
      <c r="CB724">
        <f>Drivers!CB442</f>
        <v>0.28780970696035679</v>
      </c>
      <c r="CC724">
        <f>Drivers!CC442</f>
        <v>0.29310027273049272</v>
      </c>
      <c r="CD724">
        <f>Drivers!CD442</f>
        <v>0.17300000000000004</v>
      </c>
      <c r="CE724">
        <f>Drivers!CE442</f>
        <v>0.16350000000000009</v>
      </c>
      <c r="CF724">
        <f>Drivers!CF442</f>
        <v>0.24900000000000005</v>
      </c>
      <c r="CG724">
        <f>Drivers!CG442</f>
        <v>0.26400000000000007</v>
      </c>
      <c r="CH724">
        <f>Drivers!CH442</f>
        <v>0</v>
      </c>
      <c r="CI724">
        <f>Drivers!CI442</f>
        <v>0</v>
      </c>
      <c r="CJ724">
        <f>Drivers!CJ442</f>
        <v>0</v>
      </c>
      <c r="CK724">
        <f>Drivers!CK442</f>
        <v>0</v>
      </c>
      <c r="CL724">
        <f>Drivers!CL442</f>
        <v>0</v>
      </c>
      <c r="CM724">
        <f>Drivers!CM442</f>
        <v>0</v>
      </c>
      <c r="CN724">
        <f>Drivers!CN442</f>
        <v>0</v>
      </c>
      <c r="CO724">
        <f>Drivers!CO442</f>
        <v>0</v>
      </c>
      <c r="CP724">
        <f>Drivers!CP442</f>
        <v>0</v>
      </c>
      <c r="CQ724">
        <f>Drivers!CQ442</f>
        <v>0</v>
      </c>
      <c r="CR724">
        <f>Drivers!CR442</f>
        <v>0</v>
      </c>
      <c r="CS724">
        <f>Drivers!CS442</f>
        <v>0</v>
      </c>
      <c r="CT724">
        <f>Drivers!CT442</f>
        <v>0</v>
      </c>
      <c r="CU724">
        <f>Drivers!CU442</f>
        <v>0</v>
      </c>
      <c r="CV724">
        <f>Drivers!CV442</f>
        <v>0</v>
      </c>
      <c r="CW724">
        <f>Drivers!CW442</f>
        <v>0</v>
      </c>
      <c r="CX724">
        <f>Drivers!CX442</f>
        <v>0</v>
      </c>
      <c r="CY724">
        <f>Drivers!CY442</f>
        <v>0</v>
      </c>
      <c r="CZ724">
        <f>Drivers!CZ442</f>
        <v>0</v>
      </c>
      <c r="DA724">
        <f>Drivers!DA442</f>
        <v>0</v>
      </c>
      <c r="DB724">
        <f>Drivers!DB442</f>
        <v>0</v>
      </c>
      <c r="DC724">
        <f>Drivers!DC442</f>
        <v>0</v>
      </c>
      <c r="DD724">
        <f>Drivers!DD442</f>
        <v>0</v>
      </c>
      <c r="DE724">
        <f>Drivers!DE442</f>
        <v>0</v>
      </c>
      <c r="DF724">
        <f>Drivers!DF442</f>
        <v>0</v>
      </c>
      <c r="DG724">
        <f>Drivers!DG442</f>
        <v>0</v>
      </c>
      <c r="DH724">
        <f>Drivers!DH442</f>
        <v>0</v>
      </c>
      <c r="DI724">
        <f>Drivers!DI442</f>
        <v>0</v>
      </c>
      <c r="DJ724">
        <f>Drivers!DJ442</f>
        <v>0</v>
      </c>
      <c r="DK724">
        <f>Drivers!DK442</f>
        <v>0</v>
      </c>
      <c r="DL724">
        <f>Drivers!DL442</f>
        <v>0</v>
      </c>
      <c r="DM724">
        <f>Drivers!DM442</f>
        <v>0</v>
      </c>
      <c r="DN724">
        <f>Drivers!DN442</f>
        <v>0</v>
      </c>
      <c r="DO724">
        <f>Drivers!DO442</f>
        <v>0</v>
      </c>
      <c r="DP724">
        <f>Drivers!DP442</f>
        <v>0</v>
      </c>
      <c r="DQ724">
        <f>Drivers!DQ442</f>
        <v>0</v>
      </c>
      <c r="DR724">
        <f>Drivers!DR442</f>
        <v>0</v>
      </c>
      <c r="DS724">
        <f>Drivers!DS442</f>
        <v>0</v>
      </c>
      <c r="DT724">
        <f>Drivers!DT442</f>
        <v>-0.28060145217540455</v>
      </c>
      <c r="DU724">
        <f>Drivers!DU442</f>
        <v>4.5951357206156368E-3</v>
      </c>
      <c r="DV724">
        <f>Drivers!DV442</f>
        <v>0.15861505154951322</v>
      </c>
      <c r="DW724">
        <f>Drivers!DW442</f>
        <v>0.22634146341463421</v>
      </c>
      <c r="DX724">
        <f>Drivers!DX442</f>
        <v>0.15245640233870755</v>
      </c>
      <c r="DY724">
        <f>Drivers!DY442</f>
        <v>0.19751881752599765</v>
      </c>
      <c r="DZ724">
        <f>Drivers!DZ442</f>
        <v>0.25128858340559906</v>
      </c>
      <c r="EA724">
        <f>Drivers!EA442</f>
        <v>0.22155260699111384</v>
      </c>
      <c r="EB724">
        <f>Drivers!EB442</f>
        <v>0.25778746909808181</v>
      </c>
      <c r="EC724">
        <f>Drivers!EC442</f>
        <v>0.21432260347844134</v>
      </c>
      <c r="ED724">
        <f>Drivers!ED442</f>
        <v>0.23352100125109021</v>
      </c>
      <c r="EE724">
        <f>Drivers!EE442</f>
        <v>0.26152100125109023</v>
      </c>
      <c r="EF724">
        <f>Drivers!EF442</f>
        <v>0.28402100125109031</v>
      </c>
      <c r="EG724">
        <f>Drivers!EG442</f>
        <v>0.30552100125109027</v>
      </c>
      <c r="EH724">
        <f>Drivers!EH442</f>
        <v>0.32002100125109034</v>
      </c>
      <c r="EI724">
        <f>Drivers!EI442</f>
        <v>0.32927100125109032</v>
      </c>
      <c r="EJ724">
        <f>Drivers!EJ442</f>
        <v>0.3385210012510903</v>
      </c>
    </row>
    <row r="725" spans="1:140" hidden="1" outlineLevel="1">
      <c r="A725">
        <f>Drivers!A443</f>
        <v>0</v>
      </c>
      <c r="B725">
        <f>Drivers!B443</f>
        <v>0</v>
      </c>
      <c r="C725">
        <f>Drivers!C443</f>
        <v>0</v>
      </c>
      <c r="D725">
        <f>Drivers!D443</f>
        <v>0</v>
      </c>
      <c r="E725">
        <f>Drivers!E443</f>
        <v>0</v>
      </c>
      <c r="F725">
        <f>Drivers!F443</f>
        <v>0</v>
      </c>
      <c r="G725">
        <f>Drivers!G443</f>
        <v>0</v>
      </c>
      <c r="H725">
        <f>Drivers!H443</f>
        <v>0</v>
      </c>
      <c r="I725" t="str">
        <f>Drivers!I443</f>
        <v>Base</v>
      </c>
      <c r="J725">
        <f>Drivers!J443</f>
        <v>0</v>
      </c>
      <c r="K725">
        <f>Drivers!K443</f>
        <v>0</v>
      </c>
      <c r="L725">
        <f>Drivers!L443</f>
        <v>0</v>
      </c>
      <c r="M725">
        <f>Drivers!M443</f>
        <v>0</v>
      </c>
      <c r="N725">
        <f>Drivers!N443</f>
        <v>0</v>
      </c>
      <c r="O725">
        <f>Drivers!O443</f>
        <v>0</v>
      </c>
      <c r="P725">
        <f>Drivers!P443</f>
        <v>0</v>
      </c>
      <c r="Q725">
        <f>Drivers!Q443</f>
        <v>0</v>
      </c>
      <c r="R725">
        <f>Drivers!R443</f>
        <v>0</v>
      </c>
      <c r="S725">
        <f>Drivers!S443</f>
        <v>0</v>
      </c>
      <c r="T725">
        <f>Drivers!T443</f>
        <v>0</v>
      </c>
      <c r="U725">
        <f>Drivers!U443</f>
        <v>0</v>
      </c>
      <c r="V725">
        <f>Drivers!V443</f>
        <v>0</v>
      </c>
      <c r="W725">
        <f>Drivers!W443</f>
        <v>0</v>
      </c>
      <c r="X725">
        <f>Drivers!X443</f>
        <v>0</v>
      </c>
      <c r="Y725">
        <f>Drivers!Y443</f>
        <v>0</v>
      </c>
      <c r="Z725">
        <f>Drivers!Z443</f>
        <v>0</v>
      </c>
      <c r="AA725">
        <f>Drivers!AA443</f>
        <v>0</v>
      </c>
      <c r="AB725">
        <f>Drivers!AB443</f>
        <v>0</v>
      </c>
      <c r="AC725">
        <f>Drivers!AC443</f>
        <v>0</v>
      </c>
      <c r="AD725">
        <f>Drivers!AD443</f>
        <v>0</v>
      </c>
      <c r="AE725">
        <f>Drivers!AE443</f>
        <v>0</v>
      </c>
      <c r="AF725">
        <f>Drivers!AF443</f>
        <v>0</v>
      </c>
      <c r="AG725">
        <f>Drivers!AG443</f>
        <v>0</v>
      </c>
      <c r="AH725">
        <f>Drivers!AH443</f>
        <v>0</v>
      </c>
      <c r="AI725">
        <f>Drivers!AI443</f>
        <v>0</v>
      </c>
      <c r="AJ725">
        <f>Drivers!AJ443</f>
        <v>0</v>
      </c>
      <c r="AK725">
        <f>Drivers!AK443</f>
        <v>0</v>
      </c>
      <c r="AL725">
        <f>Drivers!AL443</f>
        <v>0</v>
      </c>
      <c r="AM725">
        <f>Drivers!AM443</f>
        <v>0</v>
      </c>
      <c r="AN725">
        <f>Drivers!AN443</f>
        <v>0</v>
      </c>
      <c r="AO725">
        <f>Drivers!AO443</f>
        <v>0</v>
      </c>
      <c r="AP725">
        <f>Drivers!AP443</f>
        <v>0</v>
      </c>
      <c r="AQ725">
        <f>Drivers!AQ443</f>
        <v>0</v>
      </c>
      <c r="AR725">
        <f>Drivers!AR443</f>
        <v>0</v>
      </c>
      <c r="AS725">
        <f>Drivers!AS443</f>
        <v>0</v>
      </c>
      <c r="AT725">
        <f>Drivers!AT443</f>
        <v>0</v>
      </c>
      <c r="AU725">
        <f>Drivers!AU443</f>
        <v>0</v>
      </c>
      <c r="AV725">
        <f>Drivers!AV443</f>
        <v>0</v>
      </c>
      <c r="AW725">
        <f>Drivers!AW443</f>
        <v>0</v>
      </c>
      <c r="AX725">
        <f>Drivers!AX443</f>
        <v>0</v>
      </c>
      <c r="AY725">
        <f>Drivers!AY443</f>
        <v>0</v>
      </c>
      <c r="AZ725">
        <f>Drivers!AZ443</f>
        <v>0</v>
      </c>
      <c r="BA725">
        <f>Drivers!BA443</f>
        <v>0</v>
      </c>
      <c r="BB725">
        <f>Drivers!BB443</f>
        <v>0</v>
      </c>
      <c r="BC725">
        <f>Drivers!BC443</f>
        <v>0</v>
      </c>
      <c r="BD725">
        <f>Drivers!BD443</f>
        <v>0</v>
      </c>
      <c r="BE725">
        <f>Drivers!BE443</f>
        <v>0</v>
      </c>
      <c r="BF725">
        <f>Drivers!BF443</f>
        <v>0</v>
      </c>
      <c r="BG725">
        <f>Drivers!BG443</f>
        <v>0</v>
      </c>
      <c r="BH725">
        <f>Drivers!BH443</f>
        <v>0</v>
      </c>
      <c r="BI725">
        <f>Drivers!BI443</f>
        <v>0</v>
      </c>
      <c r="BJ725">
        <f>Drivers!BJ443</f>
        <v>0</v>
      </c>
      <c r="BK725">
        <f>Drivers!BK443</f>
        <v>0</v>
      </c>
      <c r="BL725">
        <f>Drivers!BL443</f>
        <v>0</v>
      </c>
      <c r="BM725">
        <f>Drivers!BM443</f>
        <v>0</v>
      </c>
      <c r="BN725">
        <f>Drivers!BN443</f>
        <v>0</v>
      </c>
      <c r="BO725">
        <f>Drivers!BO443</f>
        <v>0</v>
      </c>
      <c r="BP725">
        <f>Drivers!BP443</f>
        <v>0</v>
      </c>
      <c r="BQ725">
        <f>Drivers!BQ443</f>
        <v>0</v>
      </c>
      <c r="BR725">
        <f>Drivers!BR443</f>
        <v>0</v>
      </c>
      <c r="BS725">
        <f>Drivers!BS443</f>
        <v>0</v>
      </c>
      <c r="BT725">
        <f>Drivers!BT443</f>
        <v>0</v>
      </c>
      <c r="BU725">
        <f>Drivers!BU443</f>
        <v>0</v>
      </c>
      <c r="BV725">
        <f>Drivers!BV443</f>
        <v>0</v>
      </c>
      <c r="BW725">
        <f>Drivers!BW443</f>
        <v>0</v>
      </c>
      <c r="BX725">
        <f>Drivers!BX443</f>
        <v>0</v>
      </c>
      <c r="BY725">
        <f>Drivers!BY443</f>
        <v>0</v>
      </c>
      <c r="BZ725">
        <f>Drivers!BZ443</f>
        <v>0</v>
      </c>
      <c r="CA725">
        <f>Drivers!CA443</f>
        <v>0</v>
      </c>
      <c r="CB725">
        <f>Drivers!CB443</f>
        <v>0</v>
      </c>
      <c r="CC725">
        <f>Drivers!CC443</f>
        <v>0</v>
      </c>
      <c r="CD725">
        <f>Drivers!CD443</f>
        <v>0.17300000000000004</v>
      </c>
      <c r="CE725">
        <f>Drivers!CE443</f>
        <v>0.16350000000000009</v>
      </c>
      <c r="CF725">
        <f>Drivers!CF443</f>
        <v>0.24900000000000005</v>
      </c>
      <c r="CG725">
        <f>Drivers!CG443</f>
        <v>0.26400000000000007</v>
      </c>
      <c r="CH725">
        <f>Drivers!CH443</f>
        <v>0</v>
      </c>
      <c r="CI725">
        <f>Drivers!CI443</f>
        <v>0</v>
      </c>
      <c r="CJ725">
        <f>Drivers!CJ443</f>
        <v>0</v>
      </c>
      <c r="CK725">
        <f>Drivers!CK443</f>
        <v>0</v>
      </c>
      <c r="CL725">
        <f>Drivers!CL443</f>
        <v>0</v>
      </c>
      <c r="CM725">
        <f>Drivers!CM443</f>
        <v>0</v>
      </c>
      <c r="CN725">
        <f>Drivers!CN443</f>
        <v>0</v>
      </c>
      <c r="CO725">
        <f>Drivers!CO443</f>
        <v>0</v>
      </c>
      <c r="CP725">
        <f>Drivers!CP443</f>
        <v>0</v>
      </c>
      <c r="CQ725">
        <f>Drivers!CQ443</f>
        <v>0</v>
      </c>
      <c r="CR725">
        <f>Drivers!CR443</f>
        <v>0</v>
      </c>
      <c r="CS725">
        <f>Drivers!CS443</f>
        <v>0</v>
      </c>
      <c r="CT725">
        <f>Drivers!CT443</f>
        <v>0</v>
      </c>
      <c r="CU725">
        <f>Drivers!CU443</f>
        <v>0</v>
      </c>
      <c r="CV725">
        <f>Drivers!CV443</f>
        <v>0</v>
      </c>
      <c r="CW725">
        <f>Drivers!CW443</f>
        <v>0</v>
      </c>
      <c r="CX725">
        <f>Drivers!CX443</f>
        <v>0</v>
      </c>
      <c r="CY725">
        <f>Drivers!CY443</f>
        <v>0</v>
      </c>
      <c r="CZ725">
        <f>Drivers!CZ443</f>
        <v>0</v>
      </c>
      <c r="DA725">
        <f>Drivers!DA443</f>
        <v>0</v>
      </c>
      <c r="DB725">
        <f>Drivers!DB443</f>
        <v>0</v>
      </c>
      <c r="DC725">
        <f>Drivers!DC443</f>
        <v>0</v>
      </c>
      <c r="DD725">
        <f>Drivers!DD443</f>
        <v>0</v>
      </c>
      <c r="DE725">
        <f>Drivers!DE443</f>
        <v>0</v>
      </c>
      <c r="DF725">
        <f>Drivers!DF443</f>
        <v>0</v>
      </c>
      <c r="DG725">
        <f>Drivers!DG443</f>
        <v>0</v>
      </c>
      <c r="DH725">
        <f>Drivers!DH443</f>
        <v>0</v>
      </c>
      <c r="DI725">
        <f>Drivers!DI443</f>
        <v>0</v>
      </c>
      <c r="DJ725">
        <f>Drivers!DJ443</f>
        <v>0</v>
      </c>
      <c r="DK725">
        <f>Drivers!DK443</f>
        <v>0</v>
      </c>
      <c r="DL725">
        <f>Drivers!DL443</f>
        <v>0</v>
      </c>
      <c r="DM725">
        <f>Drivers!DM443</f>
        <v>0</v>
      </c>
      <c r="DN725">
        <f>Drivers!DN443</f>
        <v>0</v>
      </c>
      <c r="DO725">
        <f>Drivers!DO443</f>
        <v>0</v>
      </c>
      <c r="DP725">
        <f>Drivers!DP443</f>
        <v>0</v>
      </c>
      <c r="DQ725">
        <f>Drivers!DQ443</f>
        <v>0</v>
      </c>
      <c r="DR725">
        <f>Drivers!DR443</f>
        <v>0</v>
      </c>
      <c r="DS725">
        <f>Drivers!DS443</f>
        <v>0</v>
      </c>
      <c r="DT725">
        <f>Drivers!DT443</f>
        <v>0</v>
      </c>
      <c r="DU725">
        <f>Drivers!DU443</f>
        <v>0</v>
      </c>
      <c r="DV725">
        <f>Drivers!DV443</f>
        <v>0</v>
      </c>
      <c r="DW725">
        <f>Drivers!DW443</f>
        <v>0</v>
      </c>
      <c r="DX725">
        <f>Drivers!DX443</f>
        <v>0</v>
      </c>
      <c r="DY725">
        <f>Drivers!DY443</f>
        <v>0</v>
      </c>
      <c r="DZ725">
        <f>Drivers!DZ443</f>
        <v>0</v>
      </c>
      <c r="EA725">
        <f>Drivers!EA443</f>
        <v>0</v>
      </c>
      <c r="EB725">
        <f>Drivers!EB443</f>
        <v>0</v>
      </c>
      <c r="EC725">
        <f>Drivers!EC443</f>
        <v>0</v>
      </c>
      <c r="ED725">
        <f>Drivers!ED443</f>
        <v>0.23352100125109021</v>
      </c>
      <c r="EE725">
        <f>Drivers!EE443</f>
        <v>0.26152100125109023</v>
      </c>
      <c r="EF725">
        <f>Drivers!EF443</f>
        <v>0.28402100125109031</v>
      </c>
      <c r="EG725">
        <f>Drivers!EG443</f>
        <v>0.30552100125109027</v>
      </c>
      <c r="EH725">
        <f>Drivers!EH443</f>
        <v>0.32002100125109034</v>
      </c>
      <c r="EI725">
        <f>Drivers!EI443</f>
        <v>0.32927100125109032</v>
      </c>
      <c r="EJ725">
        <f>Drivers!EJ443</f>
        <v>0.3385210012510903</v>
      </c>
    </row>
    <row r="726" spans="1:140" hidden="1" outlineLevel="1">
      <c r="A726">
        <f>Drivers!A444</f>
        <v>0</v>
      </c>
      <c r="B726">
        <f>Drivers!B444</f>
        <v>0</v>
      </c>
      <c r="C726">
        <f>Drivers!C444</f>
        <v>0</v>
      </c>
      <c r="D726">
        <f>Drivers!D444</f>
        <v>0</v>
      </c>
      <c r="E726">
        <f>Drivers!E444</f>
        <v>0</v>
      </c>
      <c r="F726">
        <f>Drivers!F444</f>
        <v>0</v>
      </c>
      <c r="G726">
        <f>Drivers!G444</f>
        <v>0</v>
      </c>
      <c r="H726">
        <f>Drivers!H444</f>
        <v>0</v>
      </c>
      <c r="I726" t="str">
        <f>Drivers!I444</f>
        <v>Bull</v>
      </c>
      <c r="J726">
        <f>Drivers!J444</f>
        <v>0</v>
      </c>
      <c r="K726">
        <f>Drivers!K444</f>
        <v>0</v>
      </c>
      <c r="L726">
        <f>Drivers!L444</f>
        <v>0</v>
      </c>
      <c r="M726">
        <f>Drivers!M444</f>
        <v>0</v>
      </c>
      <c r="N726">
        <f>Drivers!N444</f>
        <v>0</v>
      </c>
      <c r="O726">
        <f>Drivers!O444</f>
        <v>0</v>
      </c>
      <c r="P726">
        <f>Drivers!P444</f>
        <v>0</v>
      </c>
      <c r="Q726">
        <f>Drivers!Q444</f>
        <v>0</v>
      </c>
      <c r="R726">
        <f>Drivers!R444</f>
        <v>0</v>
      </c>
      <c r="S726">
        <f>Drivers!S444</f>
        <v>0</v>
      </c>
      <c r="T726">
        <f>Drivers!T444</f>
        <v>0</v>
      </c>
      <c r="U726">
        <f>Drivers!U444</f>
        <v>0</v>
      </c>
      <c r="V726">
        <f>Drivers!V444</f>
        <v>0</v>
      </c>
      <c r="W726">
        <f>Drivers!W444</f>
        <v>0</v>
      </c>
      <c r="X726">
        <f>Drivers!X444</f>
        <v>0</v>
      </c>
      <c r="Y726">
        <f>Drivers!Y444</f>
        <v>0</v>
      </c>
      <c r="Z726">
        <f>Drivers!Z444</f>
        <v>0</v>
      </c>
      <c r="AA726">
        <f>Drivers!AA444</f>
        <v>0</v>
      </c>
      <c r="AB726">
        <f>Drivers!AB444</f>
        <v>0</v>
      </c>
      <c r="AC726">
        <f>Drivers!AC444</f>
        <v>0</v>
      </c>
      <c r="AD726">
        <f>Drivers!AD444</f>
        <v>0</v>
      </c>
      <c r="AE726">
        <f>Drivers!AE444</f>
        <v>0</v>
      </c>
      <c r="AF726">
        <f>Drivers!AF444</f>
        <v>0</v>
      </c>
      <c r="AG726">
        <f>Drivers!AG444</f>
        <v>0</v>
      </c>
      <c r="AH726">
        <f>Drivers!AH444</f>
        <v>0</v>
      </c>
      <c r="AI726">
        <f>Drivers!AI444</f>
        <v>0</v>
      </c>
      <c r="AJ726">
        <f>Drivers!AJ444</f>
        <v>0</v>
      </c>
      <c r="AK726">
        <f>Drivers!AK444</f>
        <v>0</v>
      </c>
      <c r="AL726">
        <f>Drivers!AL444</f>
        <v>0</v>
      </c>
      <c r="AM726">
        <f>Drivers!AM444</f>
        <v>0</v>
      </c>
      <c r="AN726">
        <f>Drivers!AN444</f>
        <v>0</v>
      </c>
      <c r="AO726">
        <f>Drivers!AO444</f>
        <v>0</v>
      </c>
      <c r="AP726">
        <f>Drivers!AP444</f>
        <v>0</v>
      </c>
      <c r="AQ726">
        <f>Drivers!AQ444</f>
        <v>0</v>
      </c>
      <c r="AR726">
        <f>Drivers!AR444</f>
        <v>0</v>
      </c>
      <c r="AS726">
        <f>Drivers!AS444</f>
        <v>0</v>
      </c>
      <c r="AT726">
        <f>Drivers!AT444</f>
        <v>0</v>
      </c>
      <c r="AU726">
        <f>Drivers!AU444</f>
        <v>0</v>
      </c>
      <c r="AV726">
        <f>Drivers!AV444</f>
        <v>0</v>
      </c>
      <c r="AW726">
        <f>Drivers!AW444</f>
        <v>0</v>
      </c>
      <c r="AX726">
        <f>Drivers!AX444</f>
        <v>0</v>
      </c>
      <c r="AY726">
        <f>Drivers!AY444</f>
        <v>0</v>
      </c>
      <c r="AZ726">
        <f>Drivers!AZ444</f>
        <v>0</v>
      </c>
      <c r="BA726">
        <f>Drivers!BA444</f>
        <v>0</v>
      </c>
      <c r="BB726">
        <f>Drivers!BB444</f>
        <v>0</v>
      </c>
      <c r="BC726">
        <f>Drivers!BC444</f>
        <v>0</v>
      </c>
      <c r="BD726">
        <f>Drivers!BD444</f>
        <v>0</v>
      </c>
      <c r="BE726">
        <f>Drivers!BE444</f>
        <v>0</v>
      </c>
      <c r="BF726">
        <f>Drivers!BF444</f>
        <v>0</v>
      </c>
      <c r="BG726">
        <f>Drivers!BG444</f>
        <v>0</v>
      </c>
      <c r="BH726">
        <f>Drivers!BH444</f>
        <v>0</v>
      </c>
      <c r="BI726">
        <f>Drivers!BI444</f>
        <v>0</v>
      </c>
      <c r="BJ726">
        <f>Drivers!BJ444</f>
        <v>0</v>
      </c>
      <c r="BK726">
        <f>Drivers!BK444</f>
        <v>0</v>
      </c>
      <c r="BL726">
        <f>Drivers!BL444</f>
        <v>0</v>
      </c>
      <c r="BM726">
        <f>Drivers!BM444</f>
        <v>0</v>
      </c>
      <c r="BN726">
        <f>Drivers!BN444</f>
        <v>0</v>
      </c>
      <c r="BO726">
        <f>Drivers!BO444</f>
        <v>0</v>
      </c>
      <c r="BP726">
        <f>Drivers!BP444</f>
        <v>0</v>
      </c>
      <c r="BQ726">
        <f>Drivers!BQ444</f>
        <v>0</v>
      </c>
      <c r="BR726">
        <f>Drivers!BR444</f>
        <v>0</v>
      </c>
      <c r="BS726">
        <f>Drivers!BS444</f>
        <v>0</v>
      </c>
      <c r="BT726">
        <f>Drivers!BT444</f>
        <v>0</v>
      </c>
      <c r="BU726">
        <f>Drivers!BU444</f>
        <v>0</v>
      </c>
      <c r="BV726">
        <f>Drivers!BV444</f>
        <v>0</v>
      </c>
      <c r="BW726">
        <f>Drivers!BW444</f>
        <v>0</v>
      </c>
      <c r="BX726">
        <f>Drivers!BX444</f>
        <v>0</v>
      </c>
      <c r="BY726">
        <f>Drivers!BY444</f>
        <v>0</v>
      </c>
      <c r="BZ726">
        <f>Drivers!BZ444</f>
        <v>0</v>
      </c>
      <c r="CA726">
        <f>Drivers!CA444</f>
        <v>0</v>
      </c>
      <c r="CB726">
        <f>Drivers!CB444</f>
        <v>0</v>
      </c>
      <c r="CC726">
        <f>Drivers!CC444</f>
        <v>0</v>
      </c>
      <c r="CD726">
        <f>Drivers!CD444</f>
        <v>0.20800000000000018</v>
      </c>
      <c r="CE726">
        <f>Drivers!CE444</f>
        <v>0.19850000000000001</v>
      </c>
      <c r="CF726">
        <f>Drivers!CF444</f>
        <v>0.28400000000000009</v>
      </c>
      <c r="CG726">
        <f>Drivers!CG444</f>
        <v>0.2990000000000001</v>
      </c>
      <c r="CH726">
        <f>Drivers!CH444</f>
        <v>0</v>
      </c>
      <c r="CI726">
        <f>Drivers!CI444</f>
        <v>0</v>
      </c>
      <c r="CJ726">
        <f>Drivers!CJ444</f>
        <v>0</v>
      </c>
      <c r="CK726">
        <f>Drivers!CK444</f>
        <v>0</v>
      </c>
      <c r="CL726">
        <f>Drivers!CL444</f>
        <v>0</v>
      </c>
      <c r="CM726">
        <f>Drivers!CM444</f>
        <v>0</v>
      </c>
      <c r="CN726">
        <f>Drivers!CN444</f>
        <v>0</v>
      </c>
      <c r="CO726">
        <f>Drivers!CO444</f>
        <v>0</v>
      </c>
      <c r="CP726">
        <f>Drivers!CP444</f>
        <v>0</v>
      </c>
      <c r="CQ726">
        <f>Drivers!CQ444</f>
        <v>0</v>
      </c>
      <c r="CR726">
        <f>Drivers!CR444</f>
        <v>0</v>
      </c>
      <c r="CS726">
        <f>Drivers!CS444</f>
        <v>0</v>
      </c>
      <c r="CT726">
        <f>Drivers!CT444</f>
        <v>0</v>
      </c>
      <c r="CU726">
        <f>Drivers!CU444</f>
        <v>0</v>
      </c>
      <c r="CV726">
        <f>Drivers!CV444</f>
        <v>0</v>
      </c>
      <c r="CW726">
        <f>Drivers!CW444</f>
        <v>0</v>
      </c>
      <c r="CX726">
        <f>Drivers!CX444</f>
        <v>0</v>
      </c>
      <c r="CY726">
        <f>Drivers!CY444</f>
        <v>0</v>
      </c>
      <c r="CZ726">
        <f>Drivers!CZ444</f>
        <v>0</v>
      </c>
      <c r="DA726">
        <f>Drivers!DA444</f>
        <v>0</v>
      </c>
      <c r="DB726">
        <f>Drivers!DB444</f>
        <v>0</v>
      </c>
      <c r="DC726">
        <f>Drivers!DC444</f>
        <v>0</v>
      </c>
      <c r="DD726">
        <f>Drivers!DD444</f>
        <v>0</v>
      </c>
      <c r="DE726">
        <f>Drivers!DE444</f>
        <v>0</v>
      </c>
      <c r="DF726">
        <f>Drivers!DF444</f>
        <v>0</v>
      </c>
      <c r="DG726">
        <f>Drivers!DG444</f>
        <v>0</v>
      </c>
      <c r="DH726">
        <f>Drivers!DH444</f>
        <v>0</v>
      </c>
      <c r="DI726">
        <f>Drivers!DI444</f>
        <v>0</v>
      </c>
      <c r="DJ726">
        <f>Drivers!DJ444</f>
        <v>0</v>
      </c>
      <c r="DK726">
        <f>Drivers!DK444</f>
        <v>0</v>
      </c>
      <c r="DL726">
        <f>Drivers!DL444</f>
        <v>0</v>
      </c>
      <c r="DM726">
        <f>Drivers!DM444</f>
        <v>0</v>
      </c>
      <c r="DN726">
        <f>Drivers!DN444</f>
        <v>0</v>
      </c>
      <c r="DO726">
        <f>Drivers!DO444</f>
        <v>0</v>
      </c>
      <c r="DP726">
        <f>Drivers!DP444</f>
        <v>0</v>
      </c>
      <c r="DQ726">
        <f>Drivers!DQ444</f>
        <v>0</v>
      </c>
      <c r="DR726">
        <f>Drivers!DR444</f>
        <v>0</v>
      </c>
      <c r="DS726">
        <f>Drivers!DS444</f>
        <v>0</v>
      </c>
      <c r="DT726">
        <f>Drivers!DT444</f>
        <v>0</v>
      </c>
      <c r="DU726">
        <f>Drivers!DU444</f>
        <v>0</v>
      </c>
      <c r="DV726">
        <f>Drivers!DV444</f>
        <v>0</v>
      </c>
      <c r="DW726">
        <f>Drivers!DW444</f>
        <v>0</v>
      </c>
      <c r="DX726">
        <f>Drivers!DX444</f>
        <v>0</v>
      </c>
      <c r="DY726">
        <f>Drivers!DY444</f>
        <v>0</v>
      </c>
      <c r="DZ726">
        <f>Drivers!DZ444</f>
        <v>0</v>
      </c>
      <c r="EA726">
        <f>Drivers!EA444</f>
        <v>0</v>
      </c>
      <c r="EB726">
        <f>Drivers!EB444</f>
        <v>0</v>
      </c>
      <c r="EC726">
        <f>Drivers!EC444</f>
        <v>0</v>
      </c>
      <c r="ED726">
        <f>Drivers!ED444</f>
        <v>0.2185210012510902</v>
      </c>
      <c r="EE726">
        <f>Drivers!EE444</f>
        <v>0.24152100125109022</v>
      </c>
      <c r="EF726">
        <f>Drivers!EF444</f>
        <v>0.26402100125109029</v>
      </c>
      <c r="EG726">
        <f>Drivers!EG444</f>
        <v>0.28552100125109026</v>
      </c>
      <c r="EH726">
        <f>Drivers!EH444</f>
        <v>0.30002100125109032</v>
      </c>
      <c r="EI726">
        <f>Drivers!EI444</f>
        <v>0.31927100125109031</v>
      </c>
      <c r="EJ726">
        <f>Drivers!EJ444</f>
        <v>0.32852100125109029</v>
      </c>
    </row>
    <row r="727" spans="1:140" hidden="1" outlineLevel="1">
      <c r="A727">
        <f>Drivers!A445</f>
        <v>0</v>
      </c>
      <c r="B727">
        <f>Drivers!B445</f>
        <v>0</v>
      </c>
      <c r="C727">
        <f>Drivers!C445</f>
        <v>0</v>
      </c>
      <c r="D727">
        <f>Drivers!D445</f>
        <v>0</v>
      </c>
      <c r="E727">
        <f>Drivers!E445</f>
        <v>0</v>
      </c>
      <c r="F727">
        <f>Drivers!F445</f>
        <v>0</v>
      </c>
      <c r="G727">
        <f>Drivers!G445</f>
        <v>0</v>
      </c>
      <c r="H727">
        <f>Drivers!H445</f>
        <v>0</v>
      </c>
      <c r="I727" t="str">
        <f>Drivers!I445</f>
        <v>Bear</v>
      </c>
      <c r="J727">
        <f>Drivers!J445</f>
        <v>0</v>
      </c>
      <c r="K727">
        <f>Drivers!K445</f>
        <v>0</v>
      </c>
      <c r="L727">
        <f>Drivers!L445</f>
        <v>0</v>
      </c>
      <c r="M727">
        <f>Drivers!M445</f>
        <v>0</v>
      </c>
      <c r="N727">
        <f>Drivers!N445</f>
        <v>0</v>
      </c>
      <c r="O727">
        <f>Drivers!O445</f>
        <v>0</v>
      </c>
      <c r="P727">
        <f>Drivers!P445</f>
        <v>0</v>
      </c>
      <c r="Q727">
        <f>Drivers!Q445</f>
        <v>0</v>
      </c>
      <c r="R727">
        <f>Drivers!R445</f>
        <v>0</v>
      </c>
      <c r="S727">
        <f>Drivers!S445</f>
        <v>0</v>
      </c>
      <c r="T727">
        <f>Drivers!T445</f>
        <v>0</v>
      </c>
      <c r="U727">
        <f>Drivers!U445</f>
        <v>0</v>
      </c>
      <c r="V727">
        <f>Drivers!V445</f>
        <v>0</v>
      </c>
      <c r="W727">
        <f>Drivers!W445</f>
        <v>0</v>
      </c>
      <c r="X727">
        <f>Drivers!X445</f>
        <v>0</v>
      </c>
      <c r="Y727">
        <f>Drivers!Y445</f>
        <v>0</v>
      </c>
      <c r="Z727">
        <f>Drivers!Z445</f>
        <v>0</v>
      </c>
      <c r="AA727">
        <f>Drivers!AA445</f>
        <v>0</v>
      </c>
      <c r="AB727">
        <f>Drivers!AB445</f>
        <v>0</v>
      </c>
      <c r="AC727">
        <f>Drivers!AC445</f>
        <v>0</v>
      </c>
      <c r="AD727">
        <f>Drivers!AD445</f>
        <v>0</v>
      </c>
      <c r="AE727">
        <f>Drivers!AE445</f>
        <v>0</v>
      </c>
      <c r="AF727">
        <f>Drivers!AF445</f>
        <v>0</v>
      </c>
      <c r="AG727">
        <f>Drivers!AG445</f>
        <v>0</v>
      </c>
      <c r="AH727">
        <f>Drivers!AH445</f>
        <v>0</v>
      </c>
      <c r="AI727">
        <f>Drivers!AI445</f>
        <v>0</v>
      </c>
      <c r="AJ727">
        <f>Drivers!AJ445</f>
        <v>0</v>
      </c>
      <c r="AK727">
        <f>Drivers!AK445</f>
        <v>0</v>
      </c>
      <c r="AL727">
        <f>Drivers!AL445</f>
        <v>0</v>
      </c>
      <c r="AM727">
        <f>Drivers!AM445</f>
        <v>0</v>
      </c>
      <c r="AN727">
        <f>Drivers!AN445</f>
        <v>0</v>
      </c>
      <c r="AO727">
        <f>Drivers!AO445</f>
        <v>0</v>
      </c>
      <c r="AP727">
        <f>Drivers!AP445</f>
        <v>0</v>
      </c>
      <c r="AQ727">
        <f>Drivers!AQ445</f>
        <v>0</v>
      </c>
      <c r="AR727">
        <f>Drivers!AR445</f>
        <v>0</v>
      </c>
      <c r="AS727">
        <f>Drivers!AS445</f>
        <v>0</v>
      </c>
      <c r="AT727">
        <f>Drivers!AT445</f>
        <v>0</v>
      </c>
      <c r="AU727">
        <f>Drivers!AU445</f>
        <v>0</v>
      </c>
      <c r="AV727">
        <f>Drivers!AV445</f>
        <v>0</v>
      </c>
      <c r="AW727">
        <f>Drivers!AW445</f>
        <v>0</v>
      </c>
      <c r="AX727">
        <f>Drivers!AX445</f>
        <v>0</v>
      </c>
      <c r="AY727">
        <f>Drivers!AY445</f>
        <v>0</v>
      </c>
      <c r="AZ727">
        <f>Drivers!AZ445</f>
        <v>0</v>
      </c>
      <c r="BA727">
        <f>Drivers!BA445</f>
        <v>0</v>
      </c>
      <c r="BB727">
        <f>Drivers!BB445</f>
        <v>0</v>
      </c>
      <c r="BC727">
        <f>Drivers!BC445</f>
        <v>0</v>
      </c>
      <c r="BD727">
        <f>Drivers!BD445</f>
        <v>0</v>
      </c>
      <c r="BE727">
        <f>Drivers!BE445</f>
        <v>0</v>
      </c>
      <c r="BF727">
        <f>Drivers!BF445</f>
        <v>0</v>
      </c>
      <c r="BG727">
        <f>Drivers!BG445</f>
        <v>0</v>
      </c>
      <c r="BH727">
        <f>Drivers!BH445</f>
        <v>0</v>
      </c>
      <c r="BI727">
        <f>Drivers!BI445</f>
        <v>0</v>
      </c>
      <c r="BJ727">
        <f>Drivers!BJ445</f>
        <v>0</v>
      </c>
      <c r="BK727">
        <f>Drivers!BK445</f>
        <v>0</v>
      </c>
      <c r="BL727">
        <f>Drivers!BL445</f>
        <v>0</v>
      </c>
      <c r="BM727">
        <f>Drivers!BM445</f>
        <v>0</v>
      </c>
      <c r="BN727">
        <f>Drivers!BN445</f>
        <v>0</v>
      </c>
      <c r="BO727">
        <f>Drivers!BO445</f>
        <v>0</v>
      </c>
      <c r="BP727">
        <f>Drivers!BP445</f>
        <v>0</v>
      </c>
      <c r="BQ727">
        <f>Drivers!BQ445</f>
        <v>0</v>
      </c>
      <c r="BR727">
        <f>Drivers!BR445</f>
        <v>0</v>
      </c>
      <c r="BS727">
        <f>Drivers!BS445</f>
        <v>0</v>
      </c>
      <c r="BT727">
        <f>Drivers!BT445</f>
        <v>0</v>
      </c>
      <c r="BU727">
        <f>Drivers!BU445</f>
        <v>0</v>
      </c>
      <c r="BV727">
        <f>Drivers!BV445</f>
        <v>0</v>
      </c>
      <c r="BW727">
        <f>Drivers!BW445</f>
        <v>0</v>
      </c>
      <c r="BX727">
        <f>Drivers!BX445</f>
        <v>0</v>
      </c>
      <c r="BY727">
        <f>Drivers!BY445</f>
        <v>0</v>
      </c>
      <c r="BZ727">
        <f>Drivers!BZ445</f>
        <v>0</v>
      </c>
      <c r="CA727">
        <f>Drivers!CA445</f>
        <v>0</v>
      </c>
      <c r="CB727">
        <f>Drivers!CB445</f>
        <v>0</v>
      </c>
      <c r="CC727">
        <f>Drivers!CC445</f>
        <v>0</v>
      </c>
      <c r="CD727">
        <f>Drivers!CD445</f>
        <v>0.14300000000000002</v>
      </c>
      <c r="CE727">
        <f>Drivers!CE445</f>
        <v>0.13350000000000006</v>
      </c>
      <c r="CF727">
        <f>Drivers!CF445</f>
        <v>0.21900000000000003</v>
      </c>
      <c r="CG727">
        <f>Drivers!CG445</f>
        <v>0.23400000000000004</v>
      </c>
      <c r="CH727">
        <f>Drivers!CH445</f>
        <v>0</v>
      </c>
      <c r="CI727">
        <f>Drivers!CI445</f>
        <v>0</v>
      </c>
      <c r="CJ727">
        <f>Drivers!CJ445</f>
        <v>0</v>
      </c>
      <c r="CK727">
        <f>Drivers!CK445</f>
        <v>0</v>
      </c>
      <c r="CL727">
        <f>Drivers!CL445</f>
        <v>0</v>
      </c>
      <c r="CM727">
        <f>Drivers!CM445</f>
        <v>0</v>
      </c>
      <c r="CN727">
        <f>Drivers!CN445</f>
        <v>0</v>
      </c>
      <c r="CO727">
        <f>Drivers!CO445</f>
        <v>0</v>
      </c>
      <c r="CP727">
        <f>Drivers!CP445</f>
        <v>0</v>
      </c>
      <c r="CQ727">
        <f>Drivers!CQ445</f>
        <v>0</v>
      </c>
      <c r="CR727">
        <f>Drivers!CR445</f>
        <v>0</v>
      </c>
      <c r="CS727">
        <f>Drivers!CS445</f>
        <v>0</v>
      </c>
      <c r="CT727">
        <f>Drivers!CT445</f>
        <v>0</v>
      </c>
      <c r="CU727">
        <f>Drivers!CU445</f>
        <v>0</v>
      </c>
      <c r="CV727">
        <f>Drivers!CV445</f>
        <v>0</v>
      </c>
      <c r="CW727">
        <f>Drivers!CW445</f>
        <v>0</v>
      </c>
      <c r="CX727">
        <f>Drivers!CX445</f>
        <v>0</v>
      </c>
      <c r="CY727">
        <f>Drivers!CY445</f>
        <v>0</v>
      </c>
      <c r="CZ727">
        <f>Drivers!CZ445</f>
        <v>0</v>
      </c>
      <c r="DA727">
        <f>Drivers!DA445</f>
        <v>0</v>
      </c>
      <c r="DB727">
        <f>Drivers!DB445</f>
        <v>0</v>
      </c>
      <c r="DC727">
        <f>Drivers!DC445</f>
        <v>0</v>
      </c>
      <c r="DD727">
        <f>Drivers!DD445</f>
        <v>0</v>
      </c>
      <c r="DE727">
        <f>Drivers!DE445</f>
        <v>0</v>
      </c>
      <c r="DF727">
        <f>Drivers!DF445</f>
        <v>0</v>
      </c>
      <c r="DG727">
        <f>Drivers!DG445</f>
        <v>0</v>
      </c>
      <c r="DH727">
        <f>Drivers!DH445</f>
        <v>0</v>
      </c>
      <c r="DI727">
        <f>Drivers!DI445</f>
        <v>0</v>
      </c>
      <c r="DJ727">
        <f>Drivers!DJ445</f>
        <v>0</v>
      </c>
      <c r="DK727">
        <f>Drivers!DK445</f>
        <v>0</v>
      </c>
      <c r="DL727">
        <f>Drivers!DL445</f>
        <v>0</v>
      </c>
      <c r="DM727">
        <f>Drivers!DM445</f>
        <v>0</v>
      </c>
      <c r="DN727">
        <f>Drivers!DN445</f>
        <v>0</v>
      </c>
      <c r="DO727">
        <f>Drivers!DO445</f>
        <v>0</v>
      </c>
      <c r="DP727">
        <f>Drivers!DP445</f>
        <v>0</v>
      </c>
      <c r="DQ727">
        <f>Drivers!DQ445</f>
        <v>0</v>
      </c>
      <c r="DR727">
        <f>Drivers!DR445</f>
        <v>0</v>
      </c>
      <c r="DS727">
        <f>Drivers!DS445</f>
        <v>0</v>
      </c>
      <c r="DT727">
        <f>Drivers!DT445</f>
        <v>0</v>
      </c>
      <c r="DU727">
        <f>Drivers!DU445</f>
        <v>0</v>
      </c>
      <c r="DV727">
        <f>Drivers!DV445</f>
        <v>0</v>
      </c>
      <c r="DW727">
        <f>Drivers!DW445</f>
        <v>0</v>
      </c>
      <c r="DX727">
        <f>Drivers!DX445</f>
        <v>0</v>
      </c>
      <c r="DY727">
        <f>Drivers!DY445</f>
        <v>0</v>
      </c>
      <c r="DZ727">
        <f>Drivers!DZ445</f>
        <v>0</v>
      </c>
      <c r="EA727">
        <f>Drivers!EA445</f>
        <v>0</v>
      </c>
      <c r="EB727">
        <f>Drivers!EB445</f>
        <v>0</v>
      </c>
      <c r="EC727">
        <f>Drivers!EC445</f>
        <v>0</v>
      </c>
      <c r="ED727">
        <f>Drivers!ED445</f>
        <v>0.22802100125109021</v>
      </c>
      <c r="EE727">
        <f>Drivers!EE445</f>
        <v>0.25602100125109023</v>
      </c>
      <c r="EF727">
        <f>Drivers!EF445</f>
        <v>0.27852100125109031</v>
      </c>
      <c r="EG727">
        <f>Drivers!EG445</f>
        <v>0.30002100125109027</v>
      </c>
      <c r="EH727">
        <f>Drivers!EH445</f>
        <v>0.31452100125109034</v>
      </c>
      <c r="EI727">
        <f>Drivers!EI445</f>
        <v>0.32377100125109026</v>
      </c>
      <c r="EJ727">
        <f>Drivers!EJ445</f>
        <v>0.3330210012510903</v>
      </c>
    </row>
    <row r="728" spans="1:140" hidden="1" outlineLevel="1">
      <c r="A728">
        <f>Drivers!A446</f>
        <v>0</v>
      </c>
      <c r="B728">
        <f>Drivers!B446</f>
        <v>0</v>
      </c>
      <c r="C728">
        <f>Drivers!C446</f>
        <v>0</v>
      </c>
      <c r="D728">
        <f>Drivers!D446</f>
        <v>0</v>
      </c>
      <c r="E728">
        <f>Drivers!E446</f>
        <v>0</v>
      </c>
      <c r="F728">
        <f>Drivers!F446</f>
        <v>0</v>
      </c>
      <c r="G728">
        <f>Drivers!G446</f>
        <v>0</v>
      </c>
      <c r="H728">
        <f>Drivers!H446</f>
        <v>0</v>
      </c>
      <c r="I728">
        <f>Drivers!I446</f>
        <v>0</v>
      </c>
      <c r="J728">
        <f>Drivers!J446</f>
        <v>0</v>
      </c>
      <c r="K728">
        <f>Drivers!K446</f>
        <v>0</v>
      </c>
      <c r="L728">
        <f>Drivers!L446</f>
        <v>0</v>
      </c>
      <c r="M728">
        <f>Drivers!M446</f>
        <v>0</v>
      </c>
      <c r="N728">
        <f>Drivers!N446</f>
        <v>0</v>
      </c>
      <c r="O728">
        <f>Drivers!O446</f>
        <v>0</v>
      </c>
      <c r="P728">
        <f>Drivers!P446</f>
        <v>0</v>
      </c>
      <c r="Q728">
        <f>Drivers!Q446</f>
        <v>0</v>
      </c>
      <c r="R728">
        <f>Drivers!R446</f>
        <v>0</v>
      </c>
      <c r="S728">
        <f>Drivers!S446</f>
        <v>0</v>
      </c>
      <c r="T728">
        <f>Drivers!T446</f>
        <v>0</v>
      </c>
      <c r="U728">
        <f>Drivers!U446</f>
        <v>0</v>
      </c>
      <c r="V728">
        <f>Drivers!V446</f>
        <v>0</v>
      </c>
      <c r="W728">
        <f>Drivers!W446</f>
        <v>0</v>
      </c>
      <c r="X728">
        <f>Drivers!X446</f>
        <v>0</v>
      </c>
      <c r="Y728">
        <f>Drivers!Y446</f>
        <v>0</v>
      </c>
      <c r="Z728">
        <f>Drivers!Z446</f>
        <v>0</v>
      </c>
      <c r="AA728">
        <f>Drivers!AA446</f>
        <v>0</v>
      </c>
      <c r="AB728">
        <f>Drivers!AB446</f>
        <v>0</v>
      </c>
      <c r="AC728">
        <f>Drivers!AC446</f>
        <v>0</v>
      </c>
      <c r="AD728">
        <f>Drivers!AD446</f>
        <v>0</v>
      </c>
      <c r="AE728">
        <f>Drivers!AE446</f>
        <v>0</v>
      </c>
      <c r="AF728">
        <f>Drivers!AF446</f>
        <v>0</v>
      </c>
      <c r="AG728">
        <f>Drivers!AG446</f>
        <v>0</v>
      </c>
      <c r="AH728">
        <f>Drivers!AH446</f>
        <v>0</v>
      </c>
      <c r="AI728">
        <f>Drivers!AI446</f>
        <v>0</v>
      </c>
      <c r="AJ728">
        <f>Drivers!AJ446</f>
        <v>0</v>
      </c>
      <c r="AK728">
        <f>Drivers!AK446</f>
        <v>0</v>
      </c>
      <c r="AL728">
        <f>Drivers!AL446</f>
        <v>0</v>
      </c>
      <c r="AM728">
        <f>Drivers!AM446</f>
        <v>0</v>
      </c>
      <c r="AN728">
        <f>Drivers!AN446</f>
        <v>0</v>
      </c>
      <c r="AO728">
        <f>Drivers!AO446</f>
        <v>0</v>
      </c>
      <c r="AP728">
        <f>Drivers!AP446</f>
        <v>0</v>
      </c>
      <c r="AQ728">
        <f>Drivers!AQ446</f>
        <v>0</v>
      </c>
      <c r="AR728">
        <f>Drivers!AR446</f>
        <v>0</v>
      </c>
      <c r="AS728">
        <f>Drivers!AS446</f>
        <v>0</v>
      </c>
      <c r="AT728">
        <f>Drivers!AT446</f>
        <v>0</v>
      </c>
      <c r="AU728">
        <f>Drivers!AU446</f>
        <v>0</v>
      </c>
      <c r="AV728">
        <f>Drivers!AV446</f>
        <v>0</v>
      </c>
      <c r="AW728">
        <f>Drivers!AW446</f>
        <v>0</v>
      </c>
      <c r="AX728">
        <f>Drivers!AX446</f>
        <v>0</v>
      </c>
      <c r="AY728">
        <f>Drivers!AY446</f>
        <v>0</v>
      </c>
      <c r="AZ728">
        <f>Drivers!AZ446</f>
        <v>0</v>
      </c>
      <c r="BA728">
        <f>Drivers!BA446</f>
        <v>0</v>
      </c>
      <c r="BB728">
        <f>Drivers!BB446</f>
        <v>0</v>
      </c>
      <c r="BC728">
        <f>Drivers!BC446</f>
        <v>0</v>
      </c>
      <c r="BD728">
        <f>Drivers!BD446</f>
        <v>0</v>
      </c>
      <c r="BE728">
        <f>Drivers!BE446</f>
        <v>0</v>
      </c>
      <c r="BF728">
        <f>Drivers!BF446</f>
        <v>0</v>
      </c>
      <c r="BG728">
        <f>Drivers!BG446</f>
        <v>0</v>
      </c>
      <c r="BH728">
        <f>Drivers!BH446</f>
        <v>0</v>
      </c>
      <c r="BI728">
        <f>Drivers!BI446</f>
        <v>0</v>
      </c>
      <c r="BJ728">
        <f>Drivers!BJ446</f>
        <v>0</v>
      </c>
      <c r="BK728">
        <f>Drivers!BK446</f>
        <v>0</v>
      </c>
      <c r="BL728">
        <f>Drivers!BL446</f>
        <v>0</v>
      </c>
      <c r="BM728">
        <f>Drivers!BM446</f>
        <v>0</v>
      </c>
      <c r="BN728">
        <f>Drivers!BN446</f>
        <v>0</v>
      </c>
      <c r="BO728">
        <f>Drivers!BO446</f>
        <v>0</v>
      </c>
      <c r="BP728">
        <f>Drivers!BP446</f>
        <v>0</v>
      </c>
      <c r="BQ728">
        <f>Drivers!BQ446</f>
        <v>0</v>
      </c>
      <c r="BR728">
        <f>Drivers!BR446</f>
        <v>0</v>
      </c>
      <c r="BS728">
        <f>Drivers!BS446</f>
        <v>0</v>
      </c>
      <c r="BT728">
        <f>Drivers!BT446</f>
        <v>0</v>
      </c>
      <c r="BU728">
        <f>Drivers!BU446</f>
        <v>0</v>
      </c>
      <c r="BV728">
        <f>Drivers!BV446</f>
        <v>0</v>
      </c>
      <c r="BW728">
        <f>Drivers!BW446</f>
        <v>0</v>
      </c>
      <c r="BX728">
        <f>Drivers!BX446</f>
        <v>0</v>
      </c>
      <c r="BY728">
        <f>Drivers!BY446</f>
        <v>0</v>
      </c>
      <c r="BZ728">
        <f>Drivers!BZ446</f>
        <v>0</v>
      </c>
      <c r="CA728">
        <f>Drivers!CA446</f>
        <v>0</v>
      </c>
      <c r="CB728">
        <f>Drivers!CB446</f>
        <v>0</v>
      </c>
      <c r="CC728">
        <f>Drivers!CC446</f>
        <v>0</v>
      </c>
      <c r="CD728">
        <f>Drivers!CD446</f>
        <v>0</v>
      </c>
      <c r="CE728">
        <f>Drivers!CE446</f>
        <v>0</v>
      </c>
      <c r="CF728">
        <f>Drivers!CF446</f>
        <v>0</v>
      </c>
      <c r="CG728">
        <f>Drivers!CG446</f>
        <v>0</v>
      </c>
      <c r="CH728">
        <f>Drivers!CH446</f>
        <v>0</v>
      </c>
      <c r="CI728">
        <f>Drivers!CI446</f>
        <v>0</v>
      </c>
      <c r="CJ728">
        <f>Drivers!CJ446</f>
        <v>0</v>
      </c>
      <c r="CK728">
        <f>Drivers!CK446</f>
        <v>0</v>
      </c>
      <c r="CL728">
        <f>Drivers!CL446</f>
        <v>0</v>
      </c>
      <c r="CM728">
        <f>Drivers!CM446</f>
        <v>0</v>
      </c>
      <c r="CN728">
        <f>Drivers!CN446</f>
        <v>0</v>
      </c>
      <c r="CO728">
        <f>Drivers!CO446</f>
        <v>0</v>
      </c>
      <c r="CP728">
        <f>Drivers!CP446</f>
        <v>0</v>
      </c>
      <c r="CQ728">
        <f>Drivers!CQ446</f>
        <v>0</v>
      </c>
      <c r="CR728">
        <f>Drivers!CR446</f>
        <v>0</v>
      </c>
      <c r="CS728">
        <f>Drivers!CS446</f>
        <v>0</v>
      </c>
      <c r="CT728">
        <f>Drivers!CT446</f>
        <v>0</v>
      </c>
      <c r="CU728">
        <f>Drivers!CU446</f>
        <v>0</v>
      </c>
      <c r="CV728">
        <f>Drivers!CV446</f>
        <v>0</v>
      </c>
      <c r="CW728">
        <f>Drivers!CW446</f>
        <v>0</v>
      </c>
      <c r="CX728">
        <f>Drivers!CX446</f>
        <v>0</v>
      </c>
      <c r="CY728">
        <f>Drivers!CY446</f>
        <v>0</v>
      </c>
      <c r="CZ728">
        <f>Drivers!CZ446</f>
        <v>0</v>
      </c>
      <c r="DA728">
        <f>Drivers!DA446</f>
        <v>0</v>
      </c>
      <c r="DB728">
        <f>Drivers!DB446</f>
        <v>0</v>
      </c>
      <c r="DC728">
        <f>Drivers!DC446</f>
        <v>0</v>
      </c>
      <c r="DD728">
        <f>Drivers!DD446</f>
        <v>0</v>
      </c>
      <c r="DE728">
        <f>Drivers!DE446</f>
        <v>0</v>
      </c>
      <c r="DF728">
        <f>Drivers!DF446</f>
        <v>0</v>
      </c>
      <c r="DG728">
        <f>Drivers!DG446</f>
        <v>0</v>
      </c>
      <c r="DH728">
        <f>Drivers!DH446</f>
        <v>0</v>
      </c>
      <c r="DI728">
        <f>Drivers!DI446</f>
        <v>0</v>
      </c>
      <c r="DJ728">
        <f>Drivers!DJ446</f>
        <v>0</v>
      </c>
      <c r="DK728">
        <f>Drivers!DK446</f>
        <v>0</v>
      </c>
      <c r="DL728">
        <f>Drivers!DL446</f>
        <v>0</v>
      </c>
      <c r="DM728">
        <f>Drivers!DM446</f>
        <v>0</v>
      </c>
      <c r="DN728">
        <f>Drivers!DN446</f>
        <v>0</v>
      </c>
      <c r="DO728">
        <f>Drivers!DO446</f>
        <v>0</v>
      </c>
      <c r="DP728">
        <f>Drivers!DP446</f>
        <v>0</v>
      </c>
      <c r="DQ728">
        <f>Drivers!DQ446</f>
        <v>0</v>
      </c>
      <c r="DR728">
        <f>Drivers!DR446</f>
        <v>0</v>
      </c>
      <c r="DS728">
        <f>Drivers!DS446</f>
        <v>0</v>
      </c>
      <c r="DT728">
        <f>Drivers!DT446</f>
        <v>0</v>
      </c>
      <c r="DU728">
        <f>Drivers!DU446</f>
        <v>0</v>
      </c>
      <c r="DV728">
        <f>Drivers!DV446</f>
        <v>0</v>
      </c>
      <c r="DW728">
        <f>Drivers!DW446</f>
        <v>0</v>
      </c>
      <c r="DX728">
        <f>Drivers!DX446</f>
        <v>0</v>
      </c>
      <c r="DY728">
        <f>Drivers!DY446</f>
        <v>0</v>
      </c>
      <c r="DZ728">
        <f>Drivers!DZ446</f>
        <v>0</v>
      </c>
      <c r="EA728">
        <f>Drivers!EA446</f>
        <v>0</v>
      </c>
      <c r="EB728">
        <f>Drivers!EB446</f>
        <v>0</v>
      </c>
      <c r="EC728">
        <f>Drivers!EC446</f>
        <v>0</v>
      </c>
      <c r="ED728">
        <f>Drivers!ED446</f>
        <v>0</v>
      </c>
      <c r="EE728">
        <f>Drivers!EE446</f>
        <v>0</v>
      </c>
      <c r="EF728">
        <f>Drivers!EF446</f>
        <v>0</v>
      </c>
      <c r="EG728">
        <f>Drivers!EG446</f>
        <v>0</v>
      </c>
      <c r="EH728">
        <f>Drivers!EH446</f>
        <v>0</v>
      </c>
      <c r="EI728">
        <f>Drivers!EI446</f>
        <v>0</v>
      </c>
      <c r="EJ728">
        <f>Drivers!EJ446</f>
        <v>0</v>
      </c>
    </row>
    <row r="729" spans="1:140" hidden="1" outlineLevel="1">
      <c r="A729">
        <f>Drivers!A447</f>
        <v>0</v>
      </c>
      <c r="B729">
        <f>Drivers!B447</f>
        <v>0</v>
      </c>
      <c r="C729">
        <f>Drivers!C447</f>
        <v>0</v>
      </c>
      <c r="D729">
        <f>Drivers!D447</f>
        <v>0</v>
      </c>
      <c r="E729">
        <f>Drivers!E447</f>
        <v>0</v>
      </c>
      <c r="F729">
        <f>Drivers!F447</f>
        <v>0</v>
      </c>
      <c r="G729">
        <f>Drivers!G447</f>
        <v>0</v>
      </c>
      <c r="H729">
        <f>Drivers!H447</f>
        <v>0</v>
      </c>
      <c r="I729" t="str">
        <f>Drivers!I447</f>
        <v xml:space="preserve">Tax </v>
      </c>
      <c r="J729">
        <f>Drivers!J447</f>
        <v>0</v>
      </c>
      <c r="K729">
        <f>Drivers!K447</f>
        <v>0</v>
      </c>
      <c r="L729">
        <f>Drivers!L447</f>
        <v>0</v>
      </c>
      <c r="M729">
        <f>Drivers!M447</f>
        <v>0</v>
      </c>
      <c r="N729">
        <f>Drivers!N447</f>
        <v>0</v>
      </c>
      <c r="O729">
        <f>Drivers!O447</f>
        <v>0</v>
      </c>
      <c r="P729">
        <f>Drivers!P447</f>
        <v>0</v>
      </c>
      <c r="Q729">
        <f>Drivers!Q447</f>
        <v>0</v>
      </c>
      <c r="R729">
        <f>Drivers!R447</f>
        <v>0</v>
      </c>
      <c r="S729">
        <f>Drivers!S447</f>
        <v>0</v>
      </c>
      <c r="T729">
        <f>Drivers!T447</f>
        <v>0</v>
      </c>
      <c r="U729">
        <f>Drivers!U447</f>
        <v>0</v>
      </c>
      <c r="V729">
        <f>Drivers!V447</f>
        <v>0</v>
      </c>
      <c r="W729">
        <f>Drivers!W447</f>
        <v>0</v>
      </c>
      <c r="X729">
        <f>Drivers!X447</f>
        <v>0</v>
      </c>
      <c r="Y729">
        <f>Drivers!Y447</f>
        <v>0</v>
      </c>
      <c r="Z729">
        <f>Drivers!Z447</f>
        <v>0</v>
      </c>
      <c r="AA729">
        <f>Drivers!AA447</f>
        <v>0</v>
      </c>
      <c r="AB729">
        <f>Drivers!AB447</f>
        <v>0</v>
      </c>
      <c r="AC729">
        <f>Drivers!AC447</f>
        <v>0</v>
      </c>
      <c r="AD729">
        <f>Drivers!AD447</f>
        <v>0</v>
      </c>
      <c r="AE729">
        <f>Drivers!AE447</f>
        <v>0</v>
      </c>
      <c r="AF729">
        <f>Drivers!AF447</f>
        <v>0</v>
      </c>
      <c r="AG729">
        <f>Drivers!AG447</f>
        <v>0</v>
      </c>
      <c r="AH729">
        <f>Drivers!AH447</f>
        <v>0</v>
      </c>
      <c r="AI729">
        <f>Drivers!AI447</f>
        <v>0</v>
      </c>
      <c r="AJ729">
        <f>Drivers!AJ447</f>
        <v>0</v>
      </c>
      <c r="AK729">
        <f>Drivers!AK447</f>
        <v>0</v>
      </c>
      <c r="AL729">
        <f>Drivers!AL447</f>
        <v>0</v>
      </c>
      <c r="AM729">
        <f>Drivers!AM447</f>
        <v>0</v>
      </c>
      <c r="AN729">
        <f>Drivers!AN447</f>
        <v>0</v>
      </c>
      <c r="AO729">
        <f>Drivers!AO447</f>
        <v>0</v>
      </c>
      <c r="AP729">
        <f>Drivers!AP447</f>
        <v>0</v>
      </c>
      <c r="AQ729">
        <f>Drivers!AQ447</f>
        <v>0</v>
      </c>
      <c r="AR729">
        <f>Drivers!AR447</f>
        <v>0</v>
      </c>
      <c r="AS729">
        <f>Drivers!AS447</f>
        <v>0</v>
      </c>
      <c r="AT729">
        <f>Drivers!AT447</f>
        <v>0</v>
      </c>
      <c r="AU729">
        <f>Drivers!AU447</f>
        <v>0</v>
      </c>
      <c r="AV729">
        <f>Drivers!AV447</f>
        <v>0</v>
      </c>
      <c r="AW729">
        <f>Drivers!AW447</f>
        <v>0</v>
      </c>
      <c r="AX729">
        <f>Drivers!AX447</f>
        <v>0</v>
      </c>
      <c r="AY729">
        <f>Drivers!AY447</f>
        <v>0</v>
      </c>
      <c r="AZ729">
        <f>Drivers!AZ447</f>
        <v>0</v>
      </c>
      <c r="BA729">
        <f>Drivers!BA447</f>
        <v>0</v>
      </c>
      <c r="BB729">
        <f>Drivers!BB447</f>
        <v>0</v>
      </c>
      <c r="BC729">
        <f>Drivers!BC447</f>
        <v>0</v>
      </c>
      <c r="BD729">
        <f>Drivers!BD447</f>
        <v>0</v>
      </c>
      <c r="BE729">
        <f>Drivers!BE447</f>
        <v>0</v>
      </c>
      <c r="BF729">
        <f>Drivers!BF447</f>
        <v>0</v>
      </c>
      <c r="BG729">
        <f>Drivers!BG447</f>
        <v>0</v>
      </c>
      <c r="BH729">
        <f>Drivers!BH447</f>
        <v>0</v>
      </c>
      <c r="BI729">
        <f>Drivers!BI447</f>
        <v>0</v>
      </c>
      <c r="BJ729">
        <f>Drivers!BJ447</f>
        <v>0</v>
      </c>
      <c r="BK729">
        <f>Drivers!BK447</f>
        <v>0</v>
      </c>
      <c r="BL729">
        <f>Drivers!BL447</f>
        <v>0</v>
      </c>
      <c r="BM729">
        <f>Drivers!BM447</f>
        <v>0</v>
      </c>
      <c r="BN729">
        <f>Drivers!BN447</f>
        <v>0</v>
      </c>
      <c r="BO729">
        <f>Drivers!BO447</f>
        <v>0</v>
      </c>
      <c r="BP729">
        <f>Drivers!BP447</f>
        <v>0</v>
      </c>
      <c r="BQ729">
        <f>Drivers!BQ447</f>
        <v>0</v>
      </c>
      <c r="BR729">
        <f>Drivers!BR447</f>
        <v>0</v>
      </c>
      <c r="BS729">
        <f>Drivers!BS447</f>
        <v>0</v>
      </c>
      <c r="BT729">
        <f>Drivers!BT447</f>
        <v>0</v>
      </c>
      <c r="BU729">
        <f>Drivers!BU447</f>
        <v>0</v>
      </c>
      <c r="BV729">
        <f>Drivers!BV447</f>
        <v>0</v>
      </c>
      <c r="BW729">
        <f>Drivers!BW447</f>
        <v>0</v>
      </c>
      <c r="BX729">
        <f>Drivers!BX447</f>
        <v>0</v>
      </c>
      <c r="BY729">
        <f>Drivers!BY447</f>
        <v>0</v>
      </c>
      <c r="BZ729">
        <f>Drivers!BZ447</f>
        <v>0</v>
      </c>
      <c r="CA729">
        <f>Drivers!CA447</f>
        <v>0</v>
      </c>
      <c r="CB729">
        <f>Drivers!CB447</f>
        <v>0</v>
      </c>
      <c r="CC729">
        <f>Drivers!CC447</f>
        <v>0</v>
      </c>
      <c r="CD729">
        <f>Drivers!CD447</f>
        <v>0</v>
      </c>
      <c r="CE729">
        <f>Drivers!CE447</f>
        <v>0</v>
      </c>
      <c r="CF729">
        <f>Drivers!CF447</f>
        <v>0</v>
      </c>
      <c r="CG729">
        <f>Drivers!CG447</f>
        <v>0</v>
      </c>
      <c r="CH729">
        <f>Drivers!CH447</f>
        <v>0</v>
      </c>
      <c r="CI729">
        <f>Drivers!CI447</f>
        <v>0</v>
      </c>
      <c r="CJ729">
        <f>Drivers!CJ447</f>
        <v>0</v>
      </c>
      <c r="CK729">
        <f>Drivers!CK447</f>
        <v>0</v>
      </c>
      <c r="CL729">
        <f>Drivers!CL447</f>
        <v>0</v>
      </c>
      <c r="CM729">
        <f>Drivers!CM447</f>
        <v>0</v>
      </c>
      <c r="CN729">
        <f>Drivers!CN447</f>
        <v>0</v>
      </c>
      <c r="CO729">
        <f>Drivers!CO447</f>
        <v>0</v>
      </c>
      <c r="CP729">
        <f>Drivers!CP447</f>
        <v>0</v>
      </c>
      <c r="CQ729">
        <f>Drivers!CQ447</f>
        <v>0</v>
      </c>
      <c r="CR729">
        <f>Drivers!CR447</f>
        <v>0</v>
      </c>
      <c r="CS729">
        <f>Drivers!CS447</f>
        <v>0</v>
      </c>
      <c r="CT729">
        <f>Drivers!CT447</f>
        <v>0</v>
      </c>
      <c r="CU729">
        <f>Drivers!CU447</f>
        <v>0</v>
      </c>
      <c r="CV729">
        <f>Drivers!CV447</f>
        <v>0</v>
      </c>
      <c r="CW729">
        <f>Drivers!CW447</f>
        <v>0</v>
      </c>
      <c r="CX729">
        <f>Drivers!CX447</f>
        <v>0</v>
      </c>
      <c r="CY729">
        <f>Drivers!CY447</f>
        <v>0</v>
      </c>
      <c r="CZ729">
        <f>Drivers!CZ447</f>
        <v>0</v>
      </c>
      <c r="DA729">
        <f>Drivers!DA447</f>
        <v>0</v>
      </c>
      <c r="DB729">
        <f>Drivers!DB447</f>
        <v>0</v>
      </c>
      <c r="DC729">
        <f>Drivers!DC447</f>
        <v>0</v>
      </c>
      <c r="DD729">
        <f>Drivers!DD447</f>
        <v>0</v>
      </c>
      <c r="DE729">
        <f>Drivers!DE447</f>
        <v>0</v>
      </c>
      <c r="DF729">
        <f>Drivers!DF447</f>
        <v>0</v>
      </c>
      <c r="DG729">
        <f>Drivers!DG447</f>
        <v>0</v>
      </c>
      <c r="DH729">
        <f>Drivers!DH447</f>
        <v>0</v>
      </c>
      <c r="DI729">
        <f>Drivers!DI447</f>
        <v>0</v>
      </c>
      <c r="DJ729">
        <f>Drivers!DJ447</f>
        <v>0</v>
      </c>
      <c r="DK729">
        <f>Drivers!DK447</f>
        <v>0</v>
      </c>
      <c r="DL729">
        <f>Drivers!DL447</f>
        <v>0</v>
      </c>
      <c r="DM729">
        <f>Drivers!DM447</f>
        <v>0</v>
      </c>
      <c r="DN729">
        <f>Drivers!DN447</f>
        <v>0</v>
      </c>
      <c r="DO729">
        <f>Drivers!DO447</f>
        <v>0</v>
      </c>
      <c r="DP729">
        <f>Drivers!DP447</f>
        <v>0</v>
      </c>
      <c r="DQ729">
        <f>Drivers!DQ447</f>
        <v>0</v>
      </c>
      <c r="DR729">
        <f>Drivers!DR447</f>
        <v>0</v>
      </c>
      <c r="DS729">
        <f>Drivers!DS447</f>
        <v>0</v>
      </c>
      <c r="DT729">
        <f>Drivers!DT447</f>
        <v>0</v>
      </c>
      <c r="DU729">
        <f>Drivers!DU447</f>
        <v>0</v>
      </c>
      <c r="DV729">
        <f>Drivers!DV447</f>
        <v>0</v>
      </c>
      <c r="DW729">
        <f>Drivers!DW447</f>
        <v>0</v>
      </c>
      <c r="DX729">
        <f>Drivers!DX447</f>
        <v>0</v>
      </c>
      <c r="DY729">
        <f>Drivers!DY447</f>
        <v>0</v>
      </c>
      <c r="DZ729">
        <f>Drivers!DZ447</f>
        <v>0</v>
      </c>
      <c r="EA729">
        <f>Drivers!EA447</f>
        <v>0</v>
      </c>
      <c r="EB729">
        <f>Drivers!EB447</f>
        <v>0</v>
      </c>
      <c r="EC729">
        <f>Drivers!EC447</f>
        <v>0</v>
      </c>
      <c r="ED729">
        <f>Drivers!ED447</f>
        <v>0</v>
      </c>
      <c r="EE729">
        <f>Drivers!EE447</f>
        <v>0</v>
      </c>
      <c r="EF729">
        <f>Drivers!EF447</f>
        <v>0</v>
      </c>
      <c r="EG729">
        <f>Drivers!EG447</f>
        <v>0</v>
      </c>
      <c r="EH729">
        <f>Drivers!EH447</f>
        <v>0</v>
      </c>
      <c r="EI729">
        <f>Drivers!EI447</f>
        <v>0</v>
      </c>
      <c r="EJ729">
        <f>Drivers!EJ447</f>
        <v>0</v>
      </c>
    </row>
    <row r="730" spans="1:140" hidden="1" outlineLevel="1">
      <c r="A730">
        <f>Drivers!A448</f>
        <v>0</v>
      </c>
      <c r="B730">
        <f>Drivers!B448</f>
        <v>0</v>
      </c>
      <c r="C730">
        <f>Drivers!C448</f>
        <v>0</v>
      </c>
      <c r="D730">
        <f>Drivers!D448</f>
        <v>0</v>
      </c>
      <c r="E730">
        <f>Drivers!E448</f>
        <v>0</v>
      </c>
      <c r="F730">
        <f>Drivers!F448</f>
        <v>0</v>
      </c>
      <c r="G730">
        <f>Drivers!G448</f>
        <v>0</v>
      </c>
      <c r="H730">
        <f>Drivers!H448</f>
        <v>0</v>
      </c>
      <c r="I730" t="str">
        <f>Drivers!I448</f>
        <v xml:space="preserve">GAAP </v>
      </c>
      <c r="J730">
        <f>Drivers!J448</f>
        <v>0</v>
      </c>
      <c r="K730">
        <f>Drivers!K448</f>
        <v>0</v>
      </c>
      <c r="L730">
        <f>Drivers!L448</f>
        <v>0</v>
      </c>
      <c r="M730">
        <f>Drivers!M448</f>
        <v>0</v>
      </c>
      <c r="N730">
        <f>Drivers!N448</f>
        <v>0</v>
      </c>
      <c r="O730">
        <f>Drivers!O448</f>
        <v>0</v>
      </c>
      <c r="P730">
        <f>Drivers!P448</f>
        <v>0</v>
      </c>
      <c r="Q730">
        <f>Drivers!Q448</f>
        <v>0</v>
      </c>
      <c r="R730">
        <f>Drivers!R448</f>
        <v>0</v>
      </c>
      <c r="S730">
        <f>Drivers!S448</f>
        <v>0</v>
      </c>
      <c r="T730">
        <f>Drivers!T448</f>
        <v>0</v>
      </c>
      <c r="U730">
        <f>Drivers!U448</f>
        <v>0</v>
      </c>
      <c r="V730">
        <f>Drivers!V448</f>
        <v>0</v>
      </c>
      <c r="W730">
        <f>Drivers!W448</f>
        <v>0</v>
      </c>
      <c r="X730">
        <f>Drivers!X448</f>
        <v>0</v>
      </c>
      <c r="Y730">
        <f>Drivers!Y448</f>
        <v>0</v>
      </c>
      <c r="Z730">
        <f>Drivers!Z448</f>
        <v>0</v>
      </c>
      <c r="AA730">
        <f>Drivers!AA448</f>
        <v>0</v>
      </c>
      <c r="AB730">
        <f>Drivers!AB448</f>
        <v>0</v>
      </c>
      <c r="AC730">
        <f>Drivers!AC448</f>
        <v>0</v>
      </c>
      <c r="AD730">
        <f>Drivers!AD448</f>
        <v>0</v>
      </c>
      <c r="AE730">
        <f>Drivers!AE448</f>
        <v>0</v>
      </c>
      <c r="AF730">
        <f>Drivers!AF448</f>
        <v>0</v>
      </c>
      <c r="AG730">
        <f>Drivers!AG448</f>
        <v>0</v>
      </c>
      <c r="AH730">
        <f>Drivers!AH448</f>
        <v>0</v>
      </c>
      <c r="AI730">
        <f>Drivers!AI448</f>
        <v>0</v>
      </c>
      <c r="AJ730">
        <f>Drivers!AJ448</f>
        <v>0</v>
      </c>
      <c r="AK730">
        <f>Drivers!AK448</f>
        <v>0</v>
      </c>
      <c r="AL730">
        <f>Drivers!AL448</f>
        <v>0</v>
      </c>
      <c r="AM730">
        <f>Drivers!AM448</f>
        <v>0</v>
      </c>
      <c r="AN730">
        <f>Drivers!AN448</f>
        <v>0</v>
      </c>
      <c r="AO730">
        <f>Drivers!AO448</f>
        <v>0</v>
      </c>
      <c r="AP730">
        <f>Drivers!AP448</f>
        <v>0</v>
      </c>
      <c r="AQ730">
        <f>Drivers!AQ448</f>
        <v>0</v>
      </c>
      <c r="AR730">
        <f>Drivers!AR448</f>
        <v>0</v>
      </c>
      <c r="AS730">
        <f>Drivers!AS448</f>
        <v>0</v>
      </c>
      <c r="AT730">
        <f>Drivers!AT448</f>
        <v>0</v>
      </c>
      <c r="AU730">
        <f>Drivers!AU448</f>
        <v>0</v>
      </c>
      <c r="AV730">
        <f>Drivers!AV448</f>
        <v>0</v>
      </c>
      <c r="AW730">
        <f>Drivers!AW448</f>
        <v>0</v>
      </c>
      <c r="AX730">
        <f>Drivers!AX448</f>
        <v>0</v>
      </c>
      <c r="AY730">
        <f>Drivers!AY448</f>
        <v>0</v>
      </c>
      <c r="AZ730">
        <f>Drivers!AZ448</f>
        <v>0</v>
      </c>
      <c r="BA730">
        <f>Drivers!BA448</f>
        <v>0</v>
      </c>
      <c r="BB730">
        <f>Drivers!BB448</f>
        <v>0</v>
      </c>
      <c r="BC730">
        <f>Drivers!BC448</f>
        <v>0</v>
      </c>
      <c r="BD730">
        <f>Drivers!BD448</f>
        <v>0</v>
      </c>
      <c r="BE730">
        <f>Drivers!BE448</f>
        <v>0</v>
      </c>
      <c r="BF730">
        <f>Drivers!BF448</f>
        <v>0</v>
      </c>
      <c r="BG730">
        <f>Drivers!BG448</f>
        <v>0</v>
      </c>
      <c r="BH730">
        <f>Drivers!BH448</f>
        <v>0</v>
      </c>
      <c r="BI730">
        <f>Drivers!BI448</f>
        <v>0</v>
      </c>
      <c r="BJ730">
        <f>Drivers!BJ448</f>
        <v>0</v>
      </c>
      <c r="BK730">
        <f>Drivers!BK448</f>
        <v>0</v>
      </c>
      <c r="BL730">
        <f>Drivers!BL448</f>
        <v>0</v>
      </c>
      <c r="BM730">
        <f>Drivers!BM448</f>
        <v>0</v>
      </c>
      <c r="BN730">
        <f>Drivers!BN448</f>
        <v>0</v>
      </c>
      <c r="BO730">
        <f>Drivers!BO448</f>
        <v>0</v>
      </c>
      <c r="BP730">
        <f>Drivers!BP448</f>
        <v>0</v>
      </c>
      <c r="BQ730">
        <f>Drivers!BQ448</f>
        <v>0</v>
      </c>
      <c r="BR730">
        <f>Drivers!BR448</f>
        <v>0</v>
      </c>
      <c r="BS730">
        <f>Drivers!BS448</f>
        <v>0</v>
      </c>
      <c r="BT730">
        <f>Drivers!BT448</f>
        <v>0</v>
      </c>
      <c r="BU730">
        <f>Drivers!BU448</f>
        <v>0</v>
      </c>
      <c r="BV730">
        <f>Drivers!BV448</f>
        <v>0</v>
      </c>
      <c r="BW730">
        <f>Drivers!BW448</f>
        <v>0</v>
      </c>
      <c r="BX730">
        <f>Drivers!BX448</f>
        <v>0</v>
      </c>
      <c r="BY730">
        <f>Drivers!BY448</f>
        <v>0</v>
      </c>
      <c r="BZ730">
        <f>Drivers!BZ448</f>
        <v>0</v>
      </c>
      <c r="CA730">
        <f>Drivers!CA448</f>
        <v>0</v>
      </c>
      <c r="CB730">
        <f>Drivers!CB448</f>
        <v>0</v>
      </c>
      <c r="CC730">
        <f>Drivers!CC448</f>
        <v>0</v>
      </c>
      <c r="CD730">
        <f>Drivers!CD448</f>
        <v>0</v>
      </c>
      <c r="CE730">
        <f>Drivers!CE448</f>
        <v>0</v>
      </c>
      <c r="CF730">
        <f>Drivers!CF448</f>
        <v>0</v>
      </c>
      <c r="CG730">
        <f>Drivers!CG448</f>
        <v>0</v>
      </c>
      <c r="CH730">
        <f>Drivers!CH448</f>
        <v>0</v>
      </c>
      <c r="CI730">
        <f>Drivers!CI448</f>
        <v>0</v>
      </c>
      <c r="CJ730">
        <f>Drivers!CJ448</f>
        <v>0</v>
      </c>
      <c r="CK730">
        <f>Drivers!CK448</f>
        <v>0</v>
      </c>
      <c r="CL730">
        <f>Drivers!CL448</f>
        <v>0</v>
      </c>
      <c r="CM730">
        <f>Drivers!CM448</f>
        <v>0</v>
      </c>
      <c r="CN730">
        <f>Drivers!CN448</f>
        <v>0</v>
      </c>
      <c r="CO730">
        <f>Drivers!CO448</f>
        <v>0</v>
      </c>
      <c r="CP730">
        <f>Drivers!CP448</f>
        <v>0</v>
      </c>
      <c r="CQ730">
        <f>Drivers!CQ448</f>
        <v>0</v>
      </c>
      <c r="CR730">
        <f>Drivers!CR448</f>
        <v>0</v>
      </c>
      <c r="CS730">
        <f>Drivers!CS448</f>
        <v>0</v>
      </c>
      <c r="CT730">
        <f>Drivers!CT448</f>
        <v>0</v>
      </c>
      <c r="CU730">
        <f>Drivers!CU448</f>
        <v>0</v>
      </c>
      <c r="CV730">
        <f>Drivers!CV448</f>
        <v>0</v>
      </c>
      <c r="CW730">
        <f>Drivers!CW448</f>
        <v>0</v>
      </c>
      <c r="CX730">
        <f>Drivers!CX448</f>
        <v>0</v>
      </c>
      <c r="CY730">
        <f>Drivers!CY448</f>
        <v>0</v>
      </c>
      <c r="CZ730">
        <f>Drivers!CZ448</f>
        <v>0</v>
      </c>
      <c r="DA730">
        <f>Drivers!DA448</f>
        <v>0</v>
      </c>
      <c r="DB730">
        <f>Drivers!DB448</f>
        <v>0</v>
      </c>
      <c r="DC730">
        <f>Drivers!DC448</f>
        <v>0</v>
      </c>
      <c r="DD730">
        <f>Drivers!DD448</f>
        <v>0</v>
      </c>
      <c r="DE730">
        <f>Drivers!DE448</f>
        <v>0</v>
      </c>
      <c r="DF730">
        <f>Drivers!DF448</f>
        <v>0</v>
      </c>
      <c r="DG730">
        <f>Drivers!DG448</f>
        <v>0</v>
      </c>
      <c r="DH730">
        <f>Drivers!DH448</f>
        <v>0</v>
      </c>
      <c r="DI730">
        <f>Drivers!DI448</f>
        <v>0</v>
      </c>
      <c r="DJ730">
        <f>Drivers!DJ448</f>
        <v>0</v>
      </c>
      <c r="DK730">
        <f>Drivers!DK448</f>
        <v>0</v>
      </c>
      <c r="DL730">
        <f>Drivers!DL448</f>
        <v>0</v>
      </c>
      <c r="DM730">
        <f>Drivers!DM448</f>
        <v>0</v>
      </c>
      <c r="DN730">
        <f>Drivers!DN448</f>
        <v>0</v>
      </c>
      <c r="DO730">
        <f>Drivers!DO448</f>
        <v>0</v>
      </c>
      <c r="DP730">
        <f>Drivers!DP448</f>
        <v>0</v>
      </c>
      <c r="DQ730">
        <f>Drivers!DQ448</f>
        <v>0</v>
      </c>
      <c r="DR730">
        <f>Drivers!DR448</f>
        <v>0</v>
      </c>
      <c r="DS730">
        <f>Drivers!DS448</f>
        <v>0</v>
      </c>
      <c r="DT730">
        <f>Drivers!DT448</f>
        <v>0</v>
      </c>
      <c r="DU730">
        <f>Drivers!DU448</f>
        <v>0</v>
      </c>
      <c r="DV730">
        <f>Drivers!DV448</f>
        <v>0</v>
      </c>
      <c r="DW730">
        <f>Drivers!DW448</f>
        <v>0</v>
      </c>
      <c r="DX730">
        <f>Drivers!DX448</f>
        <v>0</v>
      </c>
      <c r="DY730">
        <f>Drivers!DY448</f>
        <v>0</v>
      </c>
      <c r="DZ730">
        <f>Drivers!DZ448</f>
        <v>0</v>
      </c>
      <c r="EA730">
        <f>Drivers!EA448</f>
        <v>0</v>
      </c>
      <c r="EB730">
        <f>Drivers!EB448</f>
        <v>0</v>
      </c>
      <c r="EC730">
        <f>Drivers!EC448</f>
        <v>0</v>
      </c>
      <c r="ED730">
        <f>Drivers!ED448</f>
        <v>0</v>
      </c>
      <c r="EE730">
        <f>Drivers!EE448</f>
        <v>0</v>
      </c>
      <c r="EF730">
        <f>Drivers!EF448</f>
        <v>0</v>
      </c>
      <c r="EG730">
        <f>Drivers!EG448</f>
        <v>0</v>
      </c>
      <c r="EH730">
        <f>Drivers!EH448</f>
        <v>0</v>
      </c>
      <c r="EI730">
        <f>Drivers!EI448</f>
        <v>0</v>
      </c>
      <c r="EJ730">
        <f>Drivers!EJ448</f>
        <v>0</v>
      </c>
    </row>
    <row r="731" spans="1:140" hidden="1" outlineLevel="1">
      <c r="A731">
        <f>Drivers!A449</f>
        <v>0</v>
      </c>
      <c r="B731">
        <f>Drivers!B449</f>
        <v>0</v>
      </c>
      <c r="C731">
        <f>Drivers!C449</f>
        <v>0</v>
      </c>
      <c r="D731">
        <f>Drivers!D449</f>
        <v>0</v>
      </c>
      <c r="E731">
        <f>Drivers!E449</f>
        <v>0</v>
      </c>
      <c r="F731">
        <f>Drivers!F449</f>
        <v>0</v>
      </c>
      <c r="G731">
        <f>Drivers!G449</f>
        <v>0</v>
      </c>
      <c r="H731">
        <f>Drivers!H449</f>
        <v>0</v>
      </c>
      <c r="I731" t="str">
        <f>Drivers!I449</f>
        <v xml:space="preserve">Pretax Income </v>
      </c>
      <c r="J731">
        <f>Drivers!J449</f>
        <v>0</v>
      </c>
      <c r="K731">
        <f>Drivers!K449</f>
        <v>0</v>
      </c>
      <c r="L731">
        <f>Drivers!L449</f>
        <v>0</v>
      </c>
      <c r="M731">
        <f>Drivers!M449</f>
        <v>0</v>
      </c>
      <c r="N731">
        <f>Drivers!N449</f>
        <v>0</v>
      </c>
      <c r="O731">
        <f>Drivers!O449</f>
        <v>0</v>
      </c>
      <c r="P731">
        <f>Drivers!P449</f>
        <v>0</v>
      </c>
      <c r="Q731">
        <f>Drivers!Q449</f>
        <v>0</v>
      </c>
      <c r="R731">
        <f>Drivers!R449</f>
        <v>0</v>
      </c>
      <c r="S731">
        <f>Drivers!S449</f>
        <v>0</v>
      </c>
      <c r="T731">
        <f>Drivers!T449</f>
        <v>0</v>
      </c>
      <c r="U731">
        <f>Drivers!U449</f>
        <v>0</v>
      </c>
      <c r="V731">
        <f>Drivers!V449</f>
        <v>0</v>
      </c>
      <c r="W731">
        <f>Drivers!W449</f>
        <v>0</v>
      </c>
      <c r="X731">
        <f>Drivers!X449</f>
        <v>0</v>
      </c>
      <c r="Y731">
        <f>Drivers!Y449</f>
        <v>0</v>
      </c>
      <c r="Z731">
        <f>Drivers!Z449</f>
        <v>0</v>
      </c>
      <c r="AA731">
        <f>Drivers!AA449</f>
        <v>0</v>
      </c>
      <c r="AB731">
        <f>Drivers!AB449</f>
        <v>0</v>
      </c>
      <c r="AC731">
        <f>Drivers!AC449</f>
        <v>0</v>
      </c>
      <c r="AD731">
        <f>Drivers!AD449</f>
        <v>0</v>
      </c>
      <c r="AE731">
        <f>Drivers!AE449</f>
        <v>0</v>
      </c>
      <c r="AF731">
        <f>Drivers!AF449</f>
        <v>0</v>
      </c>
      <c r="AG731">
        <f>Drivers!AG449</f>
        <v>0</v>
      </c>
      <c r="AH731">
        <f>Drivers!AH449</f>
        <v>0</v>
      </c>
      <c r="AI731">
        <f>Drivers!AI449</f>
        <v>0</v>
      </c>
      <c r="AJ731">
        <f>Drivers!AJ449</f>
        <v>0</v>
      </c>
      <c r="AK731">
        <f>Drivers!AK449</f>
        <v>0</v>
      </c>
      <c r="AL731">
        <f>Drivers!AL449</f>
        <v>0</v>
      </c>
      <c r="AM731">
        <f>Drivers!AM449</f>
        <v>0</v>
      </c>
      <c r="AN731">
        <f>Drivers!AN449</f>
        <v>0</v>
      </c>
      <c r="AO731">
        <f>Drivers!AO449</f>
        <v>0</v>
      </c>
      <c r="AP731">
        <f>Drivers!AP449</f>
        <v>0</v>
      </c>
      <c r="AQ731">
        <f>Drivers!AQ449</f>
        <v>0</v>
      </c>
      <c r="AR731">
        <f>Drivers!AR449</f>
        <v>0</v>
      </c>
      <c r="AS731">
        <f>Drivers!AS449</f>
        <v>0</v>
      </c>
      <c r="AT731">
        <f>Drivers!AT449</f>
        <v>-4.4290000000000003</v>
      </c>
      <c r="AU731">
        <f>Drivers!AU449</f>
        <v>-3.0690000000000008</v>
      </c>
      <c r="AV731">
        <f>Drivers!AV449</f>
        <v>-2.4249999999999989</v>
      </c>
      <c r="AW731">
        <f>Drivers!AW449</f>
        <v>-2.9320000000000008</v>
      </c>
      <c r="AX731">
        <f>Drivers!AX449</f>
        <v>-2.8060000000000005</v>
      </c>
      <c r="AY731">
        <f>Drivers!AY449</f>
        <v>-1.9720000000000004</v>
      </c>
      <c r="AZ731">
        <f>Drivers!AZ449</f>
        <v>-1.5100000000000002</v>
      </c>
      <c r="BA731">
        <f>Drivers!BA449</f>
        <v>-0.48600000000000143</v>
      </c>
      <c r="BB731">
        <f>Drivers!BB449</f>
        <v>-0.82600000000000029</v>
      </c>
      <c r="BC731">
        <f>Drivers!BC449</f>
        <v>1.5760000000000023</v>
      </c>
      <c r="BD731">
        <f>Drivers!BD449</f>
        <v>-0.57000000000000162</v>
      </c>
      <c r="BE731">
        <f>Drivers!BE449</f>
        <v>0.9219999999999996</v>
      </c>
      <c r="BF731">
        <f>Drivers!BF449</f>
        <v>1.7239999999999969</v>
      </c>
      <c r="BG731">
        <f>Drivers!BG449</f>
        <v>1.3320000000000047</v>
      </c>
      <c r="BH731">
        <f>Drivers!BH449</f>
        <v>2.3339999999999974</v>
      </c>
      <c r="BI731">
        <f>Drivers!BI449</f>
        <v>0.54899999999999938</v>
      </c>
      <c r="BJ731">
        <f>Drivers!BJ449</f>
        <v>-3.747000000000003</v>
      </c>
      <c r="BK731">
        <f>Drivers!BK449</f>
        <v>-10.231999999999994</v>
      </c>
      <c r="BL731">
        <f>Drivers!BL449</f>
        <v>-5.4539999999999997</v>
      </c>
      <c r="BM731">
        <f>Drivers!BM449</f>
        <v>2.8690000000000029</v>
      </c>
      <c r="BN731">
        <f>Drivers!BN449</f>
        <v>-6.2590000000000083</v>
      </c>
      <c r="BO731">
        <f>Drivers!BO449</f>
        <v>-10.477000000000009</v>
      </c>
      <c r="BP731">
        <f>Drivers!BP449</f>
        <v>-15.977000000000011</v>
      </c>
      <c r="BQ731">
        <f>Drivers!BQ449</f>
        <v>-10.897000000000007</v>
      </c>
      <c r="BR731">
        <f>Drivers!BR449</f>
        <v>-23.126000000000008</v>
      </c>
      <c r="BS731">
        <f>Drivers!BS449</f>
        <v>-38.720999999999961</v>
      </c>
      <c r="BT731">
        <f>Drivers!BT449</f>
        <v>-28.902000000000015</v>
      </c>
      <c r="BU731">
        <f>Drivers!BU449</f>
        <v>-27.512</v>
      </c>
      <c r="BV731">
        <f>Drivers!BV449</f>
        <v>-48.968999999999987</v>
      </c>
      <c r="BW731">
        <f>Drivers!BW449</f>
        <v>-156.14900000000006</v>
      </c>
      <c r="BX731">
        <f>Drivers!BX449</f>
        <v>6.8070000000000208</v>
      </c>
      <c r="BY731">
        <f>Drivers!BY449</f>
        <v>-21.996999999999968</v>
      </c>
      <c r="BZ731">
        <f>Drivers!BZ449</f>
        <v>-4.6059999999999874</v>
      </c>
      <c r="CA731">
        <f>Drivers!CA449</f>
        <v>-21.844999999999949</v>
      </c>
      <c r="CB731">
        <f>Drivers!CB449</f>
        <v>9.2470000000000141</v>
      </c>
      <c r="CC731">
        <f>Drivers!CC449</f>
        <v>-166.80200000000002</v>
      </c>
      <c r="CD731">
        <f>Drivers!CD449</f>
        <v>-15.989154148887707</v>
      </c>
      <c r="CE731">
        <f>Drivers!CE449</f>
        <v>-16.904734213999973</v>
      </c>
      <c r="CF731">
        <f>Drivers!CF449</f>
        <v>15.379670347555532</v>
      </c>
      <c r="CG731">
        <f>Drivers!CG449</f>
        <v>20.219906835292306</v>
      </c>
      <c r="CH731">
        <f>Drivers!CH449</f>
        <v>0</v>
      </c>
      <c r="CI731">
        <f>Drivers!CI449</f>
        <v>0</v>
      </c>
      <c r="CJ731">
        <f>Drivers!CJ449</f>
        <v>0</v>
      </c>
      <c r="CK731">
        <f>Drivers!CK449</f>
        <v>0</v>
      </c>
      <c r="CL731">
        <f>Drivers!CL449</f>
        <v>0</v>
      </c>
      <c r="CM731">
        <f>Drivers!CM449</f>
        <v>0</v>
      </c>
      <c r="CN731">
        <f>Drivers!CN449</f>
        <v>0</v>
      </c>
      <c r="CO731">
        <f>Drivers!CO449</f>
        <v>0</v>
      </c>
      <c r="CP731">
        <f>Drivers!CP449</f>
        <v>0</v>
      </c>
      <c r="CQ731">
        <f>Drivers!CQ449</f>
        <v>0</v>
      </c>
      <c r="CR731">
        <f>Drivers!CR449</f>
        <v>0</v>
      </c>
      <c r="CS731">
        <f>Drivers!CS449</f>
        <v>0</v>
      </c>
      <c r="CT731">
        <f>Drivers!CT449</f>
        <v>0</v>
      </c>
      <c r="CU731">
        <f>Drivers!CU449</f>
        <v>0</v>
      </c>
      <c r="CV731">
        <f>Drivers!CV449</f>
        <v>0</v>
      </c>
      <c r="CW731">
        <f>Drivers!CW449</f>
        <v>0</v>
      </c>
      <c r="CX731">
        <f>Drivers!CX449</f>
        <v>0</v>
      </c>
      <c r="CY731">
        <f>Drivers!CY449</f>
        <v>0</v>
      </c>
      <c r="CZ731">
        <f>Drivers!CZ449</f>
        <v>0</v>
      </c>
      <c r="DA731">
        <f>Drivers!DA449</f>
        <v>0</v>
      </c>
      <c r="DB731">
        <f>Drivers!DB449</f>
        <v>0</v>
      </c>
      <c r="DC731">
        <f>Drivers!DC449</f>
        <v>0</v>
      </c>
      <c r="DD731">
        <f>Drivers!DD449</f>
        <v>0</v>
      </c>
      <c r="DE731">
        <f>Drivers!DE449</f>
        <v>0</v>
      </c>
      <c r="DF731">
        <f>Drivers!DF449</f>
        <v>0</v>
      </c>
      <c r="DG731">
        <f>Drivers!DG449</f>
        <v>0</v>
      </c>
      <c r="DH731">
        <f>Drivers!DH449</f>
        <v>0</v>
      </c>
      <c r="DI731">
        <f>Drivers!DI449</f>
        <v>0</v>
      </c>
      <c r="DJ731">
        <f>Drivers!DJ449</f>
        <v>0</v>
      </c>
      <c r="DK731">
        <f>Drivers!DK449</f>
        <v>0</v>
      </c>
      <c r="DL731">
        <f>Drivers!DL449</f>
        <v>0</v>
      </c>
      <c r="DM731">
        <f>Drivers!DM449</f>
        <v>0</v>
      </c>
      <c r="DN731">
        <f>Drivers!DN449</f>
        <v>0</v>
      </c>
      <c r="DO731">
        <f>Drivers!DO449</f>
        <v>0</v>
      </c>
      <c r="DP731">
        <f>Drivers!DP449</f>
        <v>0</v>
      </c>
      <c r="DQ731">
        <f>Drivers!DQ449</f>
        <v>-12.588999999999999</v>
      </c>
      <c r="DR731">
        <f>Drivers!DR449</f>
        <v>-20.290000000000003</v>
      </c>
      <c r="DS731">
        <f>Drivers!DS449</f>
        <v>-21.216999999999999</v>
      </c>
      <c r="DT731">
        <f>Drivers!DT449</f>
        <v>-12.855</v>
      </c>
      <c r="DU731">
        <f>Drivers!DU449</f>
        <v>-6.7740000000000018</v>
      </c>
      <c r="DV731">
        <f>Drivers!DV449</f>
        <v>1.1019999999999999</v>
      </c>
      <c r="DW731">
        <f>Drivers!DW449</f>
        <v>5.9389999999999983</v>
      </c>
      <c r="DX731">
        <f>Drivers!DX449</f>
        <v>-16.563999999999993</v>
      </c>
      <c r="DY731">
        <f>Drivers!DY449</f>
        <v>-43.610000000000035</v>
      </c>
      <c r="DZ731">
        <f>Drivers!DZ449</f>
        <v>-118.26099999999998</v>
      </c>
      <c r="EA731">
        <f>Drivers!EA449</f>
        <v>-220.30799999999999</v>
      </c>
      <c r="EB731">
        <f>Drivers!EB449</f>
        <v>-184.00599999999994</v>
      </c>
      <c r="EC731">
        <f>Drivers!EC449</f>
        <v>2.7056888199601588</v>
      </c>
      <c r="ED731">
        <f>Drivers!ED449</f>
        <v>82.431411514564161</v>
      </c>
      <c r="EE731">
        <f>Drivers!EE449</f>
        <v>211.48949226655887</v>
      </c>
      <c r="EF731">
        <f>Drivers!EF449</f>
        <v>339.42125346521971</v>
      </c>
      <c r="EG731">
        <f>Drivers!EG449</f>
        <v>487.60300983831087</v>
      </c>
      <c r="EH731">
        <f>Drivers!EH449</f>
        <v>731.5634409971276</v>
      </c>
      <c r="EI731">
        <f>Drivers!EI449</f>
        <v>906.67717794556074</v>
      </c>
      <c r="EJ731">
        <f>Drivers!EJ449</f>
        <v>1119.070617420517</v>
      </c>
    </row>
    <row r="732" spans="1:140" hidden="1" outlineLevel="1">
      <c r="A732">
        <f>Drivers!A450</f>
        <v>0</v>
      </c>
      <c r="B732">
        <f>Drivers!B450</f>
        <v>0</v>
      </c>
      <c r="C732">
        <f>Drivers!C450</f>
        <v>0</v>
      </c>
      <c r="D732">
        <f>Drivers!D450</f>
        <v>0</v>
      </c>
      <c r="E732">
        <f>Drivers!E450</f>
        <v>0</v>
      </c>
      <c r="F732">
        <f>Drivers!F450</f>
        <v>0</v>
      </c>
      <c r="G732">
        <f>Drivers!G450</f>
        <v>0</v>
      </c>
      <c r="H732">
        <f>Drivers!H450</f>
        <v>0</v>
      </c>
      <c r="I732" t="str">
        <f>Drivers!I450</f>
        <v>x Tax Rate</v>
      </c>
      <c r="J732">
        <f>Drivers!J450</f>
        <v>0</v>
      </c>
      <c r="K732">
        <f>Drivers!K450</f>
        <v>0</v>
      </c>
      <c r="L732">
        <f>Drivers!L450</f>
        <v>0</v>
      </c>
      <c r="M732">
        <f>Drivers!M450</f>
        <v>0</v>
      </c>
      <c r="N732">
        <f>Drivers!N450</f>
        <v>0</v>
      </c>
      <c r="O732">
        <f>Drivers!O450</f>
        <v>0</v>
      </c>
      <c r="P732">
        <f>Drivers!P450</f>
        <v>0</v>
      </c>
      <c r="Q732">
        <f>Drivers!Q450</f>
        <v>0</v>
      </c>
      <c r="R732">
        <f>Drivers!R450</f>
        <v>0</v>
      </c>
      <c r="S732">
        <f>Drivers!S450</f>
        <v>0</v>
      </c>
      <c r="T732">
        <f>Drivers!T450</f>
        <v>0</v>
      </c>
      <c r="U732">
        <f>Drivers!U450</f>
        <v>0</v>
      </c>
      <c r="V732">
        <f>Drivers!V450</f>
        <v>0</v>
      </c>
      <c r="W732">
        <f>Drivers!W450</f>
        <v>0</v>
      </c>
      <c r="X732">
        <f>Drivers!X450</f>
        <v>0</v>
      </c>
      <c r="Y732">
        <f>Drivers!Y450</f>
        <v>0</v>
      </c>
      <c r="Z732">
        <f>Drivers!Z450</f>
        <v>0</v>
      </c>
      <c r="AA732">
        <f>Drivers!AA450</f>
        <v>0</v>
      </c>
      <c r="AB732">
        <f>Drivers!AB450</f>
        <v>0</v>
      </c>
      <c r="AC732">
        <f>Drivers!AC450</f>
        <v>0</v>
      </c>
      <c r="AD732">
        <f>Drivers!AD450</f>
        <v>0</v>
      </c>
      <c r="AE732">
        <f>Drivers!AE450</f>
        <v>0</v>
      </c>
      <c r="AF732">
        <f>Drivers!AF450</f>
        <v>0</v>
      </c>
      <c r="AG732">
        <f>Drivers!AG450</f>
        <v>0</v>
      </c>
      <c r="AH732">
        <f>Drivers!AH450</f>
        <v>0</v>
      </c>
      <c r="AI732">
        <f>Drivers!AI450</f>
        <v>0</v>
      </c>
      <c r="AJ732">
        <f>Drivers!AJ450</f>
        <v>0</v>
      </c>
      <c r="AK732">
        <f>Drivers!AK450</f>
        <v>0</v>
      </c>
      <c r="AL732">
        <f>Drivers!AL450</f>
        <v>0</v>
      </c>
      <c r="AM732">
        <f>Drivers!AM450</f>
        <v>0</v>
      </c>
      <c r="AN732">
        <f>Drivers!AN450</f>
        <v>0</v>
      </c>
      <c r="AO732">
        <f>Drivers!AO450</f>
        <v>0</v>
      </c>
      <c r="AP732">
        <f>Drivers!AP450</f>
        <v>0</v>
      </c>
      <c r="AQ732">
        <f>Drivers!AQ450</f>
        <v>0</v>
      </c>
      <c r="AR732">
        <f>Drivers!AR450</f>
        <v>0</v>
      </c>
      <c r="AS732">
        <f>Drivers!AS450</f>
        <v>0</v>
      </c>
      <c r="AT732">
        <f>Drivers!AT450</f>
        <v>0</v>
      </c>
      <c r="AU732">
        <f>Drivers!AU450</f>
        <v>0</v>
      </c>
      <c r="AV732">
        <f>Drivers!AV450</f>
        <v>0</v>
      </c>
      <c r="AW732">
        <f>Drivers!AW450</f>
        <v>0</v>
      </c>
      <c r="AX732">
        <f>Drivers!AX450</f>
        <v>0</v>
      </c>
      <c r="AY732">
        <f>Drivers!AY450</f>
        <v>0</v>
      </c>
      <c r="AZ732">
        <f>Drivers!AZ450</f>
        <v>0</v>
      </c>
      <c r="BA732">
        <f>Drivers!BA450</f>
        <v>0</v>
      </c>
      <c r="BB732">
        <f>Drivers!BB450</f>
        <v>0</v>
      </c>
      <c r="BC732">
        <f>Drivers!BC450</f>
        <v>0</v>
      </c>
      <c r="BD732">
        <f>Drivers!BD450</f>
        <v>0</v>
      </c>
      <c r="BE732">
        <f>Drivers!BE450</f>
        <v>0</v>
      </c>
      <c r="BF732">
        <f>Drivers!BF450</f>
        <v>0</v>
      </c>
      <c r="BG732">
        <f>Drivers!BG450</f>
        <v>0</v>
      </c>
      <c r="BH732">
        <f>Drivers!BH450</f>
        <v>0</v>
      </c>
      <c r="BI732">
        <f>Drivers!BI450</f>
        <v>0</v>
      </c>
      <c r="BJ732">
        <f>Drivers!BJ450</f>
        <v>0</v>
      </c>
      <c r="BK732">
        <f>Drivers!BK450</f>
        <v>0</v>
      </c>
      <c r="BL732">
        <f>Drivers!BL450</f>
        <v>-0.78199486615328195</v>
      </c>
      <c r="BM732">
        <f>Drivers!BM450</f>
        <v>-5.3677239456256479E-2</v>
      </c>
      <c r="BN732">
        <f>Drivers!BN450</f>
        <v>0</v>
      </c>
      <c r="BO732">
        <f>Drivers!BO450</f>
        <v>0</v>
      </c>
      <c r="BP732">
        <f>Drivers!BP450</f>
        <v>0</v>
      </c>
      <c r="BQ732">
        <f>Drivers!BQ450</f>
        <v>0</v>
      </c>
      <c r="BR732">
        <f>Drivers!BR450</f>
        <v>0</v>
      </c>
      <c r="BS732">
        <f>Drivers!BS450</f>
        <v>0</v>
      </c>
      <c r="BT732">
        <f>Drivers!BT450</f>
        <v>9.871289184139502E-2</v>
      </c>
      <c r="BU732">
        <f>Drivers!BU450</f>
        <v>6.5135213724920038E-2</v>
      </c>
      <c r="BV732">
        <f>Drivers!BV450</f>
        <v>2.7854356837999559E-2</v>
      </c>
      <c r="BW732">
        <f>Drivers!BW450</f>
        <v>0</v>
      </c>
      <c r="BX732">
        <f>Drivers!BX450</f>
        <v>0</v>
      </c>
      <c r="BY732">
        <f>Drivers!BY450</f>
        <v>-6.7918352502614091E-2</v>
      </c>
      <c r="BZ732">
        <f>Drivers!BZ450</f>
        <v>0</v>
      </c>
      <c r="CA732">
        <f>Drivers!CA450</f>
        <v>0</v>
      </c>
      <c r="CB732">
        <f>Drivers!CB450</f>
        <v>4.4338704444684693E-3</v>
      </c>
      <c r="CC732">
        <f>Drivers!CC450</f>
        <v>0.53732569153847065</v>
      </c>
      <c r="CD732">
        <f>Drivers!CD450</f>
        <v>0</v>
      </c>
      <c r="CE732">
        <f>Drivers!CE450</f>
        <v>0</v>
      </c>
      <c r="CF732">
        <f>Drivers!CF450</f>
        <v>0</v>
      </c>
      <c r="CG732">
        <f>Drivers!CG450</f>
        <v>0</v>
      </c>
      <c r="CH732">
        <f>Drivers!CH450</f>
        <v>0</v>
      </c>
      <c r="CI732">
        <f>Drivers!CI450</f>
        <v>0</v>
      </c>
      <c r="CJ732">
        <f>Drivers!CJ450</f>
        <v>0</v>
      </c>
      <c r="CK732">
        <f>Drivers!CK450</f>
        <v>0</v>
      </c>
      <c r="CL732">
        <f>Drivers!CL450</f>
        <v>0</v>
      </c>
      <c r="CM732">
        <f>Drivers!CM450</f>
        <v>0</v>
      </c>
      <c r="CN732">
        <f>Drivers!CN450</f>
        <v>0</v>
      </c>
      <c r="CO732">
        <f>Drivers!CO450</f>
        <v>0</v>
      </c>
      <c r="CP732">
        <f>Drivers!CP450</f>
        <v>0</v>
      </c>
      <c r="CQ732">
        <f>Drivers!CQ450</f>
        <v>0</v>
      </c>
      <c r="CR732">
        <f>Drivers!CR450</f>
        <v>0</v>
      </c>
      <c r="CS732">
        <f>Drivers!CS450</f>
        <v>0</v>
      </c>
      <c r="CT732">
        <f>Drivers!CT450</f>
        <v>0</v>
      </c>
      <c r="CU732">
        <f>Drivers!CU450</f>
        <v>0</v>
      </c>
      <c r="CV732">
        <f>Drivers!CV450</f>
        <v>0</v>
      </c>
      <c r="CW732">
        <f>Drivers!CW450</f>
        <v>0</v>
      </c>
      <c r="CX732">
        <f>Drivers!CX450</f>
        <v>0</v>
      </c>
      <c r="CY732">
        <f>Drivers!CY450</f>
        <v>0</v>
      </c>
      <c r="CZ732">
        <f>Drivers!CZ450</f>
        <v>0</v>
      </c>
      <c r="DA732">
        <f>Drivers!DA450</f>
        <v>0</v>
      </c>
      <c r="DB732">
        <f>Drivers!DB450</f>
        <v>0</v>
      </c>
      <c r="DC732">
        <f>Drivers!DC450</f>
        <v>0</v>
      </c>
      <c r="DD732">
        <f>Drivers!DD450</f>
        <v>0</v>
      </c>
      <c r="DE732">
        <f>Drivers!DE450</f>
        <v>0</v>
      </c>
      <c r="DF732">
        <f>Drivers!DF450</f>
        <v>0</v>
      </c>
      <c r="DG732">
        <f>Drivers!DG450</f>
        <v>0</v>
      </c>
      <c r="DH732">
        <f>Drivers!DH450</f>
        <v>0</v>
      </c>
      <c r="DI732">
        <f>Drivers!DI450</f>
        <v>0</v>
      </c>
      <c r="DJ732">
        <f>Drivers!DJ450</f>
        <v>0</v>
      </c>
      <c r="DK732">
        <f>Drivers!DK450</f>
        <v>0</v>
      </c>
      <c r="DL732">
        <f>Drivers!DL450</f>
        <v>0</v>
      </c>
      <c r="DM732">
        <f>Drivers!DM450</f>
        <v>0</v>
      </c>
      <c r="DN732">
        <f>Drivers!DN450</f>
        <v>0</v>
      </c>
      <c r="DO732">
        <f>Drivers!DO450</f>
        <v>0</v>
      </c>
      <c r="DP732">
        <f>Drivers!DP450</f>
        <v>0</v>
      </c>
      <c r="DQ732">
        <f>Drivers!DQ450</f>
        <v>0</v>
      </c>
      <c r="DR732">
        <f>Drivers!DR450</f>
        <v>0</v>
      </c>
      <c r="DS732">
        <f>Drivers!DS450</f>
        <v>0</v>
      </c>
      <c r="DT732">
        <f>Drivers!DT450</f>
        <v>0</v>
      </c>
      <c r="DU732">
        <f>Drivers!DU450</f>
        <v>0</v>
      </c>
      <c r="DV732">
        <f>Drivers!DV450</f>
        <v>0</v>
      </c>
      <c r="DW732">
        <f>Drivers!DW450</f>
        <v>0</v>
      </c>
      <c r="DX732">
        <f>Drivers!DX450</f>
        <v>-0.24818884327457144</v>
      </c>
      <c r="DY732">
        <f>Drivers!DY450</f>
        <v>0</v>
      </c>
      <c r="DZ732">
        <f>Drivers!DZ450</f>
        <v>-3.9277530208606401E-2</v>
      </c>
      <c r="EA732">
        <f>Drivers!EA450</f>
        <v>5.9008297474444826E-4</v>
      </c>
      <c r="EB732">
        <f>Drivers!EB450</f>
        <v>-0.48686455876438828</v>
      </c>
      <c r="EC732">
        <f>Drivers!EC450</f>
        <v>0</v>
      </c>
      <c r="ED732">
        <f>Drivers!ED450</f>
        <v>0</v>
      </c>
      <c r="EE732">
        <f>Drivers!EE450</f>
        <v>0</v>
      </c>
      <c r="EF732">
        <f>Drivers!EF450</f>
        <v>0</v>
      </c>
      <c r="EG732">
        <f>Drivers!EG450</f>
        <v>0</v>
      </c>
      <c r="EH732">
        <f>Drivers!EH450</f>
        <v>-0.21</v>
      </c>
      <c r="EI732">
        <f>Drivers!EI450</f>
        <v>-0.21</v>
      </c>
      <c r="EJ732">
        <f>Drivers!EJ450</f>
        <v>-0.21</v>
      </c>
    </row>
    <row r="733" spans="1:140" hidden="1" outlineLevel="1">
      <c r="A733">
        <f>Drivers!A451</f>
        <v>0</v>
      </c>
      <c r="B733">
        <f>Drivers!B451</f>
        <v>0</v>
      </c>
      <c r="C733">
        <f>Drivers!C451</f>
        <v>0</v>
      </c>
      <c r="D733">
        <f>Drivers!D451</f>
        <v>0</v>
      </c>
      <c r="E733">
        <f>Drivers!E451</f>
        <v>0</v>
      </c>
      <c r="F733">
        <f>Drivers!F451</f>
        <v>0</v>
      </c>
      <c r="G733">
        <f>Drivers!G451</f>
        <v>0</v>
      </c>
      <c r="H733">
        <f>Drivers!H451</f>
        <v>0</v>
      </c>
      <c r="I733" t="str">
        <f>Drivers!I451</f>
        <v>= GAAP (Tax Expense)/Benefit</v>
      </c>
      <c r="J733">
        <f>Drivers!J451</f>
        <v>0</v>
      </c>
      <c r="K733">
        <f>Drivers!K451</f>
        <v>0</v>
      </c>
      <c r="L733">
        <f>Drivers!L451</f>
        <v>0</v>
      </c>
      <c r="M733">
        <f>Drivers!M451</f>
        <v>0</v>
      </c>
      <c r="N733">
        <f>Drivers!N451</f>
        <v>0</v>
      </c>
      <c r="O733">
        <f>Drivers!O451</f>
        <v>0</v>
      </c>
      <c r="P733">
        <f>Drivers!P451</f>
        <v>0</v>
      </c>
      <c r="Q733">
        <f>Drivers!Q451</f>
        <v>0</v>
      </c>
      <c r="R733">
        <f>Drivers!R451</f>
        <v>0</v>
      </c>
      <c r="S733">
        <f>Drivers!S451</f>
        <v>0</v>
      </c>
      <c r="T733">
        <f>Drivers!T451</f>
        <v>0</v>
      </c>
      <c r="U733">
        <f>Drivers!U451</f>
        <v>0</v>
      </c>
      <c r="V733">
        <f>Drivers!V451</f>
        <v>0</v>
      </c>
      <c r="W733">
        <f>Drivers!W451</f>
        <v>0</v>
      </c>
      <c r="X733">
        <f>Drivers!X451</f>
        <v>0</v>
      </c>
      <c r="Y733">
        <f>Drivers!Y451</f>
        <v>0</v>
      </c>
      <c r="Z733">
        <f>Drivers!Z451</f>
        <v>0</v>
      </c>
      <c r="AA733">
        <f>Drivers!AA451</f>
        <v>0</v>
      </c>
      <c r="AB733">
        <f>Drivers!AB451</f>
        <v>0</v>
      </c>
      <c r="AC733">
        <f>Drivers!AC451</f>
        <v>0</v>
      </c>
      <c r="AD733">
        <f>Drivers!AD451</f>
        <v>0</v>
      </c>
      <c r="AE733">
        <f>Drivers!AE451</f>
        <v>0</v>
      </c>
      <c r="AF733">
        <f>Drivers!AF451</f>
        <v>0</v>
      </c>
      <c r="AG733">
        <f>Drivers!AG451</f>
        <v>0</v>
      </c>
      <c r="AH733">
        <f>Drivers!AH451</f>
        <v>0</v>
      </c>
      <c r="AI733">
        <f>Drivers!AI451</f>
        <v>0</v>
      </c>
      <c r="AJ733">
        <f>Drivers!AJ451</f>
        <v>0</v>
      </c>
      <c r="AK733">
        <f>Drivers!AK451</f>
        <v>0</v>
      </c>
      <c r="AL733">
        <f>Drivers!AL451</f>
        <v>0</v>
      </c>
      <c r="AM733">
        <f>Drivers!AM451</f>
        <v>0</v>
      </c>
      <c r="AN733">
        <f>Drivers!AN451</f>
        <v>0</v>
      </c>
      <c r="AO733">
        <f>Drivers!AO451</f>
        <v>0</v>
      </c>
      <c r="AP733">
        <f>Drivers!AP451</f>
        <v>0</v>
      </c>
      <c r="AQ733">
        <f>Drivers!AQ451</f>
        <v>0</v>
      </c>
      <c r="AR733">
        <f>Drivers!AR451</f>
        <v>0</v>
      </c>
      <c r="AS733">
        <f>Drivers!AS451</f>
        <v>0</v>
      </c>
      <c r="AT733">
        <f>Drivers!AT451</f>
        <v>0</v>
      </c>
      <c r="AU733">
        <f>Drivers!AU451</f>
        <v>0</v>
      </c>
      <c r="AV733">
        <f>Drivers!AV451</f>
        <v>0</v>
      </c>
      <c r="AW733">
        <f>Drivers!AW451</f>
        <v>0</v>
      </c>
      <c r="AX733">
        <f>Drivers!AX451</f>
        <v>0</v>
      </c>
      <c r="AY733">
        <f>Drivers!AY451</f>
        <v>0</v>
      </c>
      <c r="AZ733">
        <f>Drivers!AZ451</f>
        <v>0</v>
      </c>
      <c r="BA733">
        <f>Drivers!BA451</f>
        <v>0</v>
      </c>
      <c r="BB733">
        <f>Drivers!BB451</f>
        <v>0</v>
      </c>
      <c r="BC733">
        <f>Drivers!BC451</f>
        <v>0</v>
      </c>
      <c r="BD733">
        <f>Drivers!BD451</f>
        <v>0</v>
      </c>
      <c r="BE733">
        <f>Drivers!BE451</f>
        <v>0</v>
      </c>
      <c r="BF733">
        <f>Drivers!BF451</f>
        <v>0</v>
      </c>
      <c r="BG733">
        <f>Drivers!BG451</f>
        <v>0</v>
      </c>
      <c r="BH733">
        <f>Drivers!BH451</f>
        <v>0</v>
      </c>
      <c r="BI733">
        <f>Drivers!BI451</f>
        <v>0</v>
      </c>
      <c r="BJ733">
        <f>Drivers!BJ451</f>
        <v>0</v>
      </c>
      <c r="BK733">
        <f>Drivers!BK451</f>
        <v>0</v>
      </c>
      <c r="BL733">
        <f>Drivers!BL451</f>
        <v>4.2649999999999997</v>
      </c>
      <c r="BM733">
        <f>Drivers!BM451</f>
        <v>-0.154</v>
      </c>
      <c r="BN733">
        <f>Drivers!BN451</f>
        <v>0</v>
      </c>
      <c r="BO733">
        <f>Drivers!BO451</f>
        <v>0</v>
      </c>
      <c r="BP733">
        <f>Drivers!BP451</f>
        <v>0</v>
      </c>
      <c r="BQ733">
        <f>Drivers!BQ451</f>
        <v>0</v>
      </c>
      <c r="BR733">
        <f>Drivers!BR451</f>
        <v>0</v>
      </c>
      <c r="BS733">
        <f>Drivers!BS451</f>
        <v>0</v>
      </c>
      <c r="BT733">
        <f>Drivers!BT451</f>
        <v>2.8530000000000002</v>
      </c>
      <c r="BU733">
        <f>Drivers!BU451</f>
        <v>1.792</v>
      </c>
      <c r="BV733">
        <f>Drivers!BV451</f>
        <v>1.3640000000000001</v>
      </c>
      <c r="BW733">
        <f>Drivers!BW451</f>
        <v>0</v>
      </c>
      <c r="BX733">
        <f>Drivers!BX451</f>
        <v>0</v>
      </c>
      <c r="BY733">
        <f>Drivers!BY451</f>
        <v>-1.494</v>
      </c>
      <c r="BZ733">
        <f>Drivers!BZ451</f>
        <v>0</v>
      </c>
      <c r="CA733">
        <f>Drivers!CA451</f>
        <v>0</v>
      </c>
      <c r="CB733">
        <f>Drivers!CB451</f>
        <v>-4.1000000000000002E-2</v>
      </c>
      <c r="CC733">
        <f>Drivers!CC451</f>
        <v>89.626999999999995</v>
      </c>
      <c r="CD733">
        <f>Drivers!CD451</f>
        <v>0</v>
      </c>
      <c r="CE733">
        <f>Drivers!CE451</f>
        <v>0</v>
      </c>
      <c r="CF733">
        <f>Drivers!CF451</f>
        <v>0</v>
      </c>
      <c r="CG733">
        <f>Drivers!CG451</f>
        <v>0</v>
      </c>
      <c r="CH733">
        <f>Drivers!CH451</f>
        <v>0</v>
      </c>
      <c r="CI733">
        <f>Drivers!CI451</f>
        <v>0</v>
      </c>
      <c r="CJ733">
        <f>Drivers!CJ451</f>
        <v>0</v>
      </c>
      <c r="CK733">
        <f>Drivers!CK451</f>
        <v>0</v>
      </c>
      <c r="CL733">
        <f>Drivers!CL451</f>
        <v>0</v>
      </c>
      <c r="CM733">
        <f>Drivers!CM451</f>
        <v>0</v>
      </c>
      <c r="CN733">
        <f>Drivers!CN451</f>
        <v>0</v>
      </c>
      <c r="CO733">
        <f>Drivers!CO451</f>
        <v>0</v>
      </c>
      <c r="CP733">
        <f>Drivers!CP451</f>
        <v>0</v>
      </c>
      <c r="CQ733">
        <f>Drivers!CQ451</f>
        <v>0</v>
      </c>
      <c r="CR733">
        <f>Drivers!CR451</f>
        <v>0</v>
      </c>
      <c r="CS733">
        <f>Drivers!CS451</f>
        <v>0</v>
      </c>
      <c r="CT733">
        <f>Drivers!CT451</f>
        <v>0</v>
      </c>
      <c r="CU733">
        <f>Drivers!CU451</f>
        <v>0</v>
      </c>
      <c r="CV733">
        <f>Drivers!CV451</f>
        <v>0</v>
      </c>
      <c r="CW733">
        <f>Drivers!CW451</f>
        <v>0</v>
      </c>
      <c r="CX733">
        <f>Drivers!CX451</f>
        <v>0</v>
      </c>
      <c r="CY733">
        <f>Drivers!CY451</f>
        <v>0</v>
      </c>
      <c r="CZ733">
        <f>Drivers!CZ451</f>
        <v>0</v>
      </c>
      <c r="DA733">
        <f>Drivers!DA451</f>
        <v>0</v>
      </c>
      <c r="DB733">
        <f>Drivers!DB451</f>
        <v>0</v>
      </c>
      <c r="DC733">
        <f>Drivers!DC451</f>
        <v>0</v>
      </c>
      <c r="DD733">
        <f>Drivers!DD451</f>
        <v>0</v>
      </c>
      <c r="DE733">
        <f>Drivers!DE451</f>
        <v>0</v>
      </c>
      <c r="DF733">
        <f>Drivers!DF451</f>
        <v>0</v>
      </c>
      <c r="DG733">
        <f>Drivers!DG451</f>
        <v>0</v>
      </c>
      <c r="DH733">
        <f>Drivers!DH451</f>
        <v>0</v>
      </c>
      <c r="DI733">
        <f>Drivers!DI451</f>
        <v>0</v>
      </c>
      <c r="DJ733">
        <f>Drivers!DJ451</f>
        <v>0</v>
      </c>
      <c r="DK733">
        <f>Drivers!DK451</f>
        <v>0</v>
      </c>
      <c r="DL733">
        <f>Drivers!DL451</f>
        <v>0</v>
      </c>
      <c r="DM733">
        <f>Drivers!DM451</f>
        <v>0</v>
      </c>
      <c r="DN733">
        <f>Drivers!DN451</f>
        <v>0</v>
      </c>
      <c r="DO733">
        <f>Drivers!DO451</f>
        <v>0</v>
      </c>
      <c r="DP733">
        <f>Drivers!DP451</f>
        <v>0</v>
      </c>
      <c r="DQ733">
        <f>Drivers!DQ451</f>
        <v>0</v>
      </c>
      <c r="DR733">
        <f>Drivers!DR451</f>
        <v>0</v>
      </c>
      <c r="DS733">
        <f>Drivers!DS451</f>
        <v>0</v>
      </c>
      <c r="DT733">
        <f>Drivers!DT451</f>
        <v>0</v>
      </c>
      <c r="DU733">
        <f>Drivers!DU451</f>
        <v>0</v>
      </c>
      <c r="DV733">
        <f>Drivers!DV451</f>
        <v>0</v>
      </c>
      <c r="DW733">
        <f>Drivers!DW451</f>
        <v>0</v>
      </c>
      <c r="DX733">
        <f>Drivers!DX451</f>
        <v>4.1109999999999998</v>
      </c>
      <c r="DY733">
        <f>Drivers!DY451</f>
        <v>0</v>
      </c>
      <c r="DZ733">
        <f>Drivers!DZ451</f>
        <v>4.6450000000000005</v>
      </c>
      <c r="EA733">
        <f>Drivers!EA451</f>
        <v>-0.12999999999999989</v>
      </c>
      <c r="EB733">
        <f>Drivers!EB451</f>
        <v>89.585999999999999</v>
      </c>
      <c r="EC733">
        <f>Drivers!EC451</f>
        <v>0</v>
      </c>
      <c r="ED733">
        <f>Drivers!ED451</f>
        <v>0</v>
      </c>
      <c r="EE733">
        <f>Drivers!EE451</f>
        <v>0</v>
      </c>
      <c r="EF733">
        <f>Drivers!EF451</f>
        <v>0</v>
      </c>
      <c r="EG733">
        <f>Drivers!EG451</f>
        <v>0</v>
      </c>
      <c r="EH733">
        <f>Drivers!EH451</f>
        <v>-153.6283226093968</v>
      </c>
      <c r="EI733">
        <f>Drivers!EI451</f>
        <v>-190.40220736856776</v>
      </c>
      <c r="EJ733">
        <f>Drivers!EJ451</f>
        <v>-235.00482965830855</v>
      </c>
    </row>
    <row r="734" spans="1:140" hidden="1" outlineLevel="1">
      <c r="A734">
        <f>Drivers!A452</f>
        <v>0</v>
      </c>
      <c r="B734">
        <f>Drivers!B452</f>
        <v>0</v>
      </c>
      <c r="C734">
        <f>Drivers!C452</f>
        <v>0</v>
      </c>
      <c r="D734">
        <f>Drivers!D452</f>
        <v>0</v>
      </c>
      <c r="E734">
        <f>Drivers!E452</f>
        <v>0</v>
      </c>
      <c r="F734">
        <f>Drivers!F452</f>
        <v>0</v>
      </c>
      <c r="G734">
        <f>Drivers!G452</f>
        <v>0</v>
      </c>
      <c r="H734">
        <f>Drivers!H452</f>
        <v>0</v>
      </c>
      <c r="I734">
        <f>Drivers!I452</f>
        <v>0</v>
      </c>
      <c r="J734">
        <f>Drivers!J452</f>
        <v>0</v>
      </c>
      <c r="K734">
        <f>Drivers!K452</f>
        <v>0</v>
      </c>
      <c r="L734">
        <f>Drivers!L452</f>
        <v>0</v>
      </c>
      <c r="M734">
        <f>Drivers!M452</f>
        <v>0</v>
      </c>
      <c r="N734">
        <f>Drivers!N452</f>
        <v>0</v>
      </c>
      <c r="O734">
        <f>Drivers!O452</f>
        <v>0</v>
      </c>
      <c r="P734">
        <f>Drivers!P452</f>
        <v>0</v>
      </c>
      <c r="Q734">
        <f>Drivers!Q452</f>
        <v>0</v>
      </c>
      <c r="R734">
        <f>Drivers!R452</f>
        <v>0</v>
      </c>
      <c r="S734">
        <f>Drivers!S452</f>
        <v>0</v>
      </c>
      <c r="T734">
        <f>Drivers!T452</f>
        <v>0</v>
      </c>
      <c r="U734">
        <f>Drivers!U452</f>
        <v>0</v>
      </c>
      <c r="V734">
        <f>Drivers!V452</f>
        <v>0</v>
      </c>
      <c r="W734">
        <f>Drivers!W452</f>
        <v>0</v>
      </c>
      <c r="X734">
        <f>Drivers!X452</f>
        <v>0</v>
      </c>
      <c r="Y734">
        <f>Drivers!Y452</f>
        <v>0</v>
      </c>
      <c r="Z734">
        <f>Drivers!Z452</f>
        <v>0</v>
      </c>
      <c r="AA734">
        <f>Drivers!AA452</f>
        <v>0</v>
      </c>
      <c r="AB734">
        <f>Drivers!AB452</f>
        <v>0</v>
      </c>
      <c r="AC734">
        <f>Drivers!AC452</f>
        <v>0</v>
      </c>
      <c r="AD734">
        <f>Drivers!AD452</f>
        <v>0</v>
      </c>
      <c r="AE734">
        <f>Drivers!AE452</f>
        <v>0</v>
      </c>
      <c r="AF734">
        <f>Drivers!AF452</f>
        <v>0</v>
      </c>
      <c r="AG734">
        <f>Drivers!AG452</f>
        <v>0</v>
      </c>
      <c r="AH734">
        <f>Drivers!AH452</f>
        <v>0</v>
      </c>
      <c r="AI734">
        <f>Drivers!AI452</f>
        <v>0</v>
      </c>
      <c r="AJ734">
        <f>Drivers!AJ452</f>
        <v>0</v>
      </c>
      <c r="AK734">
        <f>Drivers!AK452</f>
        <v>0</v>
      </c>
      <c r="AL734">
        <f>Drivers!AL452</f>
        <v>0</v>
      </c>
      <c r="AM734">
        <f>Drivers!AM452</f>
        <v>0</v>
      </c>
      <c r="AN734">
        <f>Drivers!AN452</f>
        <v>0</v>
      </c>
      <c r="AO734">
        <f>Drivers!AO452</f>
        <v>0</v>
      </c>
      <c r="AP734">
        <f>Drivers!AP452</f>
        <v>0</v>
      </c>
      <c r="AQ734">
        <f>Drivers!AQ452</f>
        <v>0</v>
      </c>
      <c r="AR734">
        <f>Drivers!AR452</f>
        <v>0</v>
      </c>
      <c r="AS734">
        <f>Drivers!AS452</f>
        <v>0</v>
      </c>
      <c r="AT734">
        <f>Drivers!AT452</f>
        <v>0</v>
      </c>
      <c r="AU734">
        <f>Drivers!AU452</f>
        <v>0</v>
      </c>
      <c r="AV734">
        <f>Drivers!AV452</f>
        <v>0</v>
      </c>
      <c r="AW734">
        <f>Drivers!AW452</f>
        <v>0</v>
      </c>
      <c r="AX734">
        <f>Drivers!AX452</f>
        <v>0</v>
      </c>
      <c r="AY734">
        <f>Drivers!AY452</f>
        <v>0</v>
      </c>
      <c r="AZ734">
        <f>Drivers!AZ452</f>
        <v>0</v>
      </c>
      <c r="BA734">
        <f>Drivers!BA452</f>
        <v>0</v>
      </c>
      <c r="BB734">
        <f>Drivers!BB452</f>
        <v>0</v>
      </c>
      <c r="BC734">
        <f>Drivers!BC452</f>
        <v>0</v>
      </c>
      <c r="BD734">
        <f>Drivers!BD452</f>
        <v>0</v>
      </c>
      <c r="BE734">
        <f>Drivers!BE452</f>
        <v>0</v>
      </c>
      <c r="BF734">
        <f>Drivers!BF452</f>
        <v>0</v>
      </c>
      <c r="BG734">
        <f>Drivers!BG452</f>
        <v>0</v>
      </c>
      <c r="BH734">
        <f>Drivers!BH452</f>
        <v>0</v>
      </c>
      <c r="BI734">
        <f>Drivers!BI452</f>
        <v>0</v>
      </c>
      <c r="BJ734">
        <f>Drivers!BJ452</f>
        <v>0</v>
      </c>
      <c r="BK734">
        <f>Drivers!BK452</f>
        <v>0</v>
      </c>
      <c r="BL734">
        <f>Drivers!BL452</f>
        <v>0</v>
      </c>
      <c r="BM734">
        <f>Drivers!BM452</f>
        <v>0</v>
      </c>
      <c r="BN734">
        <f>Drivers!BN452</f>
        <v>0</v>
      </c>
      <c r="BO734">
        <f>Drivers!BO452</f>
        <v>0</v>
      </c>
      <c r="BP734">
        <f>Drivers!BP452</f>
        <v>0</v>
      </c>
      <c r="BQ734">
        <f>Drivers!BQ452</f>
        <v>0</v>
      </c>
      <c r="BR734">
        <f>Drivers!BR452</f>
        <v>0</v>
      </c>
      <c r="BS734">
        <f>Drivers!BS452</f>
        <v>0</v>
      </c>
      <c r="BT734">
        <f>Drivers!BT452</f>
        <v>0</v>
      </c>
      <c r="BU734">
        <f>Drivers!BU452</f>
        <v>0</v>
      </c>
      <c r="BV734">
        <f>Drivers!BV452</f>
        <v>0</v>
      </c>
      <c r="BW734">
        <f>Drivers!BW452</f>
        <v>0</v>
      </c>
      <c r="BX734">
        <f>Drivers!BX452</f>
        <v>0</v>
      </c>
      <c r="BY734">
        <f>Drivers!BY452</f>
        <v>0</v>
      </c>
      <c r="BZ734">
        <f>Drivers!BZ452</f>
        <v>0</v>
      </c>
      <c r="CA734">
        <f>Drivers!CA452</f>
        <v>0</v>
      </c>
      <c r="CB734">
        <f>Drivers!CB452</f>
        <v>0</v>
      </c>
      <c r="CC734">
        <f>Drivers!CC452</f>
        <v>0</v>
      </c>
      <c r="CD734">
        <f>Drivers!CD452</f>
        <v>0</v>
      </c>
      <c r="CE734">
        <f>Drivers!CE452</f>
        <v>0</v>
      </c>
      <c r="CF734">
        <f>Drivers!CF452</f>
        <v>0</v>
      </c>
      <c r="CG734">
        <f>Drivers!CG452</f>
        <v>0</v>
      </c>
      <c r="CH734">
        <f>Drivers!CH452</f>
        <v>0</v>
      </c>
      <c r="CI734">
        <f>Drivers!CI452</f>
        <v>0</v>
      </c>
      <c r="CJ734">
        <f>Drivers!CJ452</f>
        <v>0</v>
      </c>
      <c r="CK734">
        <f>Drivers!CK452</f>
        <v>0</v>
      </c>
      <c r="CL734">
        <f>Drivers!CL452</f>
        <v>0</v>
      </c>
      <c r="CM734">
        <f>Drivers!CM452</f>
        <v>0</v>
      </c>
      <c r="CN734">
        <f>Drivers!CN452</f>
        <v>0</v>
      </c>
      <c r="CO734">
        <f>Drivers!CO452</f>
        <v>0</v>
      </c>
      <c r="CP734">
        <f>Drivers!CP452</f>
        <v>0</v>
      </c>
      <c r="CQ734">
        <f>Drivers!CQ452</f>
        <v>0</v>
      </c>
      <c r="CR734">
        <f>Drivers!CR452</f>
        <v>0</v>
      </c>
      <c r="CS734">
        <f>Drivers!CS452</f>
        <v>0</v>
      </c>
      <c r="CT734">
        <f>Drivers!CT452</f>
        <v>0</v>
      </c>
      <c r="CU734">
        <f>Drivers!CU452</f>
        <v>0</v>
      </c>
      <c r="CV734">
        <f>Drivers!CV452</f>
        <v>0</v>
      </c>
      <c r="CW734">
        <f>Drivers!CW452</f>
        <v>0</v>
      </c>
      <c r="CX734">
        <f>Drivers!CX452</f>
        <v>0</v>
      </c>
      <c r="CY734">
        <f>Drivers!CY452</f>
        <v>0</v>
      </c>
      <c r="CZ734">
        <f>Drivers!CZ452</f>
        <v>0</v>
      </c>
      <c r="DA734">
        <f>Drivers!DA452</f>
        <v>0</v>
      </c>
      <c r="DB734">
        <f>Drivers!DB452</f>
        <v>0</v>
      </c>
      <c r="DC734">
        <f>Drivers!DC452</f>
        <v>0</v>
      </c>
      <c r="DD734">
        <f>Drivers!DD452</f>
        <v>0</v>
      </c>
      <c r="DE734">
        <f>Drivers!DE452</f>
        <v>0</v>
      </c>
      <c r="DF734">
        <f>Drivers!DF452</f>
        <v>0</v>
      </c>
      <c r="DG734">
        <f>Drivers!DG452</f>
        <v>0</v>
      </c>
      <c r="DH734">
        <f>Drivers!DH452</f>
        <v>0</v>
      </c>
      <c r="DI734">
        <f>Drivers!DI452</f>
        <v>0</v>
      </c>
      <c r="DJ734">
        <f>Drivers!DJ452</f>
        <v>0</v>
      </c>
      <c r="DK734">
        <f>Drivers!DK452</f>
        <v>0</v>
      </c>
      <c r="DL734">
        <f>Drivers!DL452</f>
        <v>0</v>
      </c>
      <c r="DM734">
        <f>Drivers!DM452</f>
        <v>0</v>
      </c>
      <c r="DN734">
        <f>Drivers!DN452</f>
        <v>0</v>
      </c>
      <c r="DO734">
        <f>Drivers!DO452</f>
        <v>0</v>
      </c>
      <c r="DP734">
        <f>Drivers!DP452</f>
        <v>0</v>
      </c>
      <c r="DQ734">
        <f>Drivers!DQ452</f>
        <v>0</v>
      </c>
      <c r="DR734">
        <f>Drivers!DR452</f>
        <v>0</v>
      </c>
      <c r="DS734">
        <f>Drivers!DS452</f>
        <v>0</v>
      </c>
      <c r="DT734">
        <f>Drivers!DT452</f>
        <v>0</v>
      </c>
      <c r="DU734">
        <f>Drivers!DU452</f>
        <v>0</v>
      </c>
      <c r="DV734">
        <f>Drivers!DV452</f>
        <v>0</v>
      </c>
      <c r="DW734">
        <f>Drivers!DW452</f>
        <v>0</v>
      </c>
      <c r="DX734">
        <f>Drivers!DX452</f>
        <v>0</v>
      </c>
      <c r="DY734">
        <f>Drivers!DY452</f>
        <v>0</v>
      </c>
      <c r="DZ734">
        <f>Drivers!DZ452</f>
        <v>0</v>
      </c>
      <c r="EA734">
        <f>Drivers!EA452</f>
        <v>0</v>
      </c>
      <c r="EB734">
        <f>Drivers!EB452</f>
        <v>0</v>
      </c>
      <c r="EC734">
        <f>Drivers!EC452</f>
        <v>0</v>
      </c>
      <c r="ED734">
        <f>Drivers!ED452</f>
        <v>0</v>
      </c>
      <c r="EE734">
        <f>Drivers!EE452</f>
        <v>0</v>
      </c>
      <c r="EF734">
        <f>Drivers!EF452</f>
        <v>0</v>
      </c>
      <c r="EG734">
        <f>Drivers!EG452</f>
        <v>0</v>
      </c>
      <c r="EH734">
        <f>Drivers!EH452</f>
        <v>0</v>
      </c>
      <c r="EI734">
        <f>Drivers!EI452</f>
        <v>0</v>
      </c>
      <c r="EJ734">
        <f>Drivers!EJ452</f>
        <v>0</v>
      </c>
    </row>
    <row r="735" spans="1:140" hidden="1" outlineLevel="1">
      <c r="A735">
        <f>Drivers!A453</f>
        <v>0</v>
      </c>
      <c r="B735">
        <f>Drivers!B453</f>
        <v>0</v>
      </c>
      <c r="C735">
        <f>Drivers!C453</f>
        <v>0</v>
      </c>
      <c r="D735">
        <f>Drivers!D453</f>
        <v>0</v>
      </c>
      <c r="E735">
        <f>Drivers!E453</f>
        <v>0</v>
      </c>
      <c r="F735">
        <f>Drivers!F453</f>
        <v>0</v>
      </c>
      <c r="G735">
        <f>Drivers!G453</f>
        <v>0</v>
      </c>
      <c r="H735">
        <f>Drivers!H453</f>
        <v>0</v>
      </c>
      <c r="I735" t="str">
        <f>Drivers!I453</f>
        <v>Non GAAP</v>
      </c>
      <c r="J735">
        <f>Drivers!J453</f>
        <v>0</v>
      </c>
      <c r="K735">
        <f>Drivers!K453</f>
        <v>0</v>
      </c>
      <c r="L735">
        <f>Drivers!L453</f>
        <v>0</v>
      </c>
      <c r="M735">
        <f>Drivers!M453</f>
        <v>0</v>
      </c>
      <c r="N735">
        <f>Drivers!N453</f>
        <v>0</v>
      </c>
      <c r="O735">
        <f>Drivers!O453</f>
        <v>0</v>
      </c>
      <c r="P735">
        <f>Drivers!P453</f>
        <v>0</v>
      </c>
      <c r="Q735">
        <f>Drivers!Q453</f>
        <v>0</v>
      </c>
      <c r="R735">
        <f>Drivers!R453</f>
        <v>0</v>
      </c>
      <c r="S735">
        <f>Drivers!S453</f>
        <v>0</v>
      </c>
      <c r="T735">
        <f>Drivers!T453</f>
        <v>0</v>
      </c>
      <c r="U735">
        <f>Drivers!U453</f>
        <v>0</v>
      </c>
      <c r="V735">
        <f>Drivers!V453</f>
        <v>0</v>
      </c>
      <c r="W735">
        <f>Drivers!W453</f>
        <v>0</v>
      </c>
      <c r="X735">
        <f>Drivers!X453</f>
        <v>0</v>
      </c>
      <c r="Y735">
        <f>Drivers!Y453</f>
        <v>0</v>
      </c>
      <c r="Z735">
        <f>Drivers!Z453</f>
        <v>0</v>
      </c>
      <c r="AA735">
        <f>Drivers!AA453</f>
        <v>0</v>
      </c>
      <c r="AB735">
        <f>Drivers!AB453</f>
        <v>0</v>
      </c>
      <c r="AC735">
        <f>Drivers!AC453</f>
        <v>0</v>
      </c>
      <c r="AD735">
        <f>Drivers!AD453</f>
        <v>0</v>
      </c>
      <c r="AE735">
        <f>Drivers!AE453</f>
        <v>0</v>
      </c>
      <c r="AF735">
        <f>Drivers!AF453</f>
        <v>0</v>
      </c>
      <c r="AG735">
        <f>Drivers!AG453</f>
        <v>0</v>
      </c>
      <c r="AH735">
        <f>Drivers!AH453</f>
        <v>0</v>
      </c>
      <c r="AI735">
        <f>Drivers!AI453</f>
        <v>0</v>
      </c>
      <c r="AJ735">
        <f>Drivers!AJ453</f>
        <v>0</v>
      </c>
      <c r="AK735">
        <f>Drivers!AK453</f>
        <v>0</v>
      </c>
      <c r="AL735">
        <f>Drivers!AL453</f>
        <v>0</v>
      </c>
      <c r="AM735">
        <f>Drivers!AM453</f>
        <v>0</v>
      </c>
      <c r="AN735">
        <f>Drivers!AN453</f>
        <v>0</v>
      </c>
      <c r="AO735">
        <f>Drivers!AO453</f>
        <v>0</v>
      </c>
      <c r="AP735">
        <f>Drivers!AP453</f>
        <v>0</v>
      </c>
      <c r="AQ735">
        <f>Drivers!AQ453</f>
        <v>0</v>
      </c>
      <c r="AR735">
        <f>Drivers!AR453</f>
        <v>0</v>
      </c>
      <c r="AS735">
        <f>Drivers!AS453</f>
        <v>0</v>
      </c>
      <c r="AT735">
        <f>Drivers!AT453</f>
        <v>0</v>
      </c>
      <c r="AU735">
        <f>Drivers!AU453</f>
        <v>0</v>
      </c>
      <c r="AV735">
        <f>Drivers!AV453</f>
        <v>0</v>
      </c>
      <c r="AW735">
        <f>Drivers!AW453</f>
        <v>0</v>
      </c>
      <c r="AX735">
        <f>Drivers!AX453</f>
        <v>0</v>
      </c>
      <c r="AY735">
        <f>Drivers!AY453</f>
        <v>0</v>
      </c>
      <c r="AZ735">
        <f>Drivers!AZ453</f>
        <v>0</v>
      </c>
      <c r="BA735">
        <f>Drivers!BA453</f>
        <v>0</v>
      </c>
      <c r="BB735">
        <f>Drivers!BB453</f>
        <v>0</v>
      </c>
      <c r="BC735">
        <f>Drivers!BC453</f>
        <v>0</v>
      </c>
      <c r="BD735">
        <f>Drivers!BD453</f>
        <v>0</v>
      </c>
      <c r="BE735">
        <f>Drivers!BE453</f>
        <v>0</v>
      </c>
      <c r="BF735">
        <f>Drivers!BF453</f>
        <v>0</v>
      </c>
      <c r="BG735">
        <f>Drivers!BG453</f>
        <v>0</v>
      </c>
      <c r="BH735">
        <f>Drivers!BH453</f>
        <v>0</v>
      </c>
      <c r="BI735">
        <f>Drivers!BI453</f>
        <v>0</v>
      </c>
      <c r="BJ735">
        <f>Drivers!BJ453</f>
        <v>0</v>
      </c>
      <c r="BK735">
        <f>Drivers!BK453</f>
        <v>0</v>
      </c>
      <c r="BL735">
        <f>Drivers!BL453</f>
        <v>0</v>
      </c>
      <c r="BM735">
        <f>Drivers!BM453</f>
        <v>0</v>
      </c>
      <c r="BN735">
        <f>Drivers!BN453</f>
        <v>0</v>
      </c>
      <c r="BO735">
        <f>Drivers!BO453</f>
        <v>0</v>
      </c>
      <c r="BP735">
        <f>Drivers!BP453</f>
        <v>0</v>
      </c>
      <c r="BQ735">
        <f>Drivers!BQ453</f>
        <v>0</v>
      </c>
      <c r="BR735">
        <f>Drivers!BR453</f>
        <v>0</v>
      </c>
      <c r="BS735">
        <f>Drivers!BS453</f>
        <v>0</v>
      </c>
      <c r="BT735">
        <f>Drivers!BT453</f>
        <v>0</v>
      </c>
      <c r="BU735">
        <f>Drivers!BU453</f>
        <v>0</v>
      </c>
      <c r="BV735">
        <f>Drivers!BV453</f>
        <v>0</v>
      </c>
      <c r="BW735">
        <f>Drivers!BW453</f>
        <v>0</v>
      </c>
      <c r="BX735">
        <f>Drivers!BX453</f>
        <v>0</v>
      </c>
      <c r="BY735">
        <f>Drivers!BY453</f>
        <v>0</v>
      </c>
      <c r="BZ735">
        <f>Drivers!BZ453</f>
        <v>0</v>
      </c>
      <c r="CA735">
        <f>Drivers!CA453</f>
        <v>0</v>
      </c>
      <c r="CB735">
        <f>Drivers!CB453</f>
        <v>0</v>
      </c>
      <c r="CC735">
        <f>Drivers!CC453</f>
        <v>0</v>
      </c>
      <c r="CD735">
        <f>Drivers!CD453</f>
        <v>0</v>
      </c>
      <c r="CE735">
        <f>Drivers!CE453</f>
        <v>0</v>
      </c>
      <c r="CF735">
        <f>Drivers!CF453</f>
        <v>0</v>
      </c>
      <c r="CG735">
        <f>Drivers!CG453</f>
        <v>0</v>
      </c>
      <c r="CH735">
        <f>Drivers!CH453</f>
        <v>0</v>
      </c>
      <c r="CI735">
        <f>Drivers!CI453</f>
        <v>0</v>
      </c>
      <c r="CJ735">
        <f>Drivers!CJ453</f>
        <v>0</v>
      </c>
      <c r="CK735">
        <f>Drivers!CK453</f>
        <v>0</v>
      </c>
      <c r="CL735">
        <f>Drivers!CL453</f>
        <v>0</v>
      </c>
      <c r="CM735">
        <f>Drivers!CM453</f>
        <v>0</v>
      </c>
      <c r="CN735">
        <f>Drivers!CN453</f>
        <v>0</v>
      </c>
      <c r="CO735">
        <f>Drivers!CO453</f>
        <v>0</v>
      </c>
      <c r="CP735">
        <f>Drivers!CP453</f>
        <v>0</v>
      </c>
      <c r="CQ735">
        <f>Drivers!CQ453</f>
        <v>0</v>
      </c>
      <c r="CR735">
        <f>Drivers!CR453</f>
        <v>0</v>
      </c>
      <c r="CS735">
        <f>Drivers!CS453</f>
        <v>0</v>
      </c>
      <c r="CT735">
        <f>Drivers!CT453</f>
        <v>0</v>
      </c>
      <c r="CU735">
        <f>Drivers!CU453</f>
        <v>0</v>
      </c>
      <c r="CV735">
        <f>Drivers!CV453</f>
        <v>0</v>
      </c>
      <c r="CW735">
        <f>Drivers!CW453</f>
        <v>0</v>
      </c>
      <c r="CX735">
        <f>Drivers!CX453</f>
        <v>0</v>
      </c>
      <c r="CY735">
        <f>Drivers!CY453</f>
        <v>0</v>
      </c>
      <c r="CZ735">
        <f>Drivers!CZ453</f>
        <v>0</v>
      </c>
      <c r="DA735">
        <f>Drivers!DA453</f>
        <v>0</v>
      </c>
      <c r="DB735">
        <f>Drivers!DB453</f>
        <v>0</v>
      </c>
      <c r="DC735">
        <f>Drivers!DC453</f>
        <v>0</v>
      </c>
      <c r="DD735">
        <f>Drivers!DD453</f>
        <v>0</v>
      </c>
      <c r="DE735">
        <f>Drivers!DE453</f>
        <v>0</v>
      </c>
      <c r="DF735">
        <f>Drivers!DF453</f>
        <v>0</v>
      </c>
      <c r="DG735">
        <f>Drivers!DG453</f>
        <v>0</v>
      </c>
      <c r="DH735">
        <f>Drivers!DH453</f>
        <v>0</v>
      </c>
      <c r="DI735">
        <f>Drivers!DI453</f>
        <v>0</v>
      </c>
      <c r="DJ735">
        <f>Drivers!DJ453</f>
        <v>0</v>
      </c>
      <c r="DK735">
        <f>Drivers!DK453</f>
        <v>0</v>
      </c>
      <c r="DL735">
        <f>Drivers!DL453</f>
        <v>0</v>
      </c>
      <c r="DM735">
        <f>Drivers!DM453</f>
        <v>0</v>
      </c>
      <c r="DN735">
        <f>Drivers!DN453</f>
        <v>0</v>
      </c>
      <c r="DO735">
        <f>Drivers!DO453</f>
        <v>0</v>
      </c>
      <c r="DP735">
        <f>Drivers!DP453</f>
        <v>0</v>
      </c>
      <c r="DQ735">
        <f>Drivers!DQ453</f>
        <v>0</v>
      </c>
      <c r="DR735">
        <f>Drivers!DR453</f>
        <v>0</v>
      </c>
      <c r="DS735">
        <f>Drivers!DS453</f>
        <v>0</v>
      </c>
      <c r="DT735">
        <f>Drivers!DT453</f>
        <v>0</v>
      </c>
      <c r="DU735">
        <f>Drivers!DU453</f>
        <v>0</v>
      </c>
      <c r="DV735">
        <f>Drivers!DV453</f>
        <v>0</v>
      </c>
      <c r="DW735">
        <f>Drivers!DW453</f>
        <v>0</v>
      </c>
      <c r="DX735">
        <f>Drivers!DX453</f>
        <v>0</v>
      </c>
      <c r="DY735">
        <f>Drivers!DY453</f>
        <v>0</v>
      </c>
      <c r="DZ735">
        <f>Drivers!DZ453</f>
        <v>0</v>
      </c>
      <c r="EA735">
        <f>Drivers!EA453</f>
        <v>0</v>
      </c>
      <c r="EB735">
        <f>Drivers!EB453</f>
        <v>0</v>
      </c>
      <c r="EC735">
        <f>Drivers!EC453</f>
        <v>0</v>
      </c>
      <c r="ED735">
        <f>Drivers!ED453</f>
        <v>0</v>
      </c>
      <c r="EE735">
        <f>Drivers!EE453</f>
        <v>0</v>
      </c>
      <c r="EF735">
        <f>Drivers!EF453</f>
        <v>0</v>
      </c>
      <c r="EG735">
        <f>Drivers!EG453</f>
        <v>0</v>
      </c>
      <c r="EH735">
        <f>Drivers!EH453</f>
        <v>0</v>
      </c>
      <c r="EI735">
        <f>Drivers!EI453</f>
        <v>0</v>
      </c>
      <c r="EJ735">
        <f>Drivers!EJ453</f>
        <v>0</v>
      </c>
    </row>
    <row r="736" spans="1:140" hidden="1" outlineLevel="1">
      <c r="A736">
        <f>Drivers!A454</f>
        <v>0</v>
      </c>
      <c r="B736">
        <f>Drivers!B454</f>
        <v>0</v>
      </c>
      <c r="C736">
        <f>Drivers!C454</f>
        <v>0</v>
      </c>
      <c r="D736">
        <f>Drivers!D454</f>
        <v>0</v>
      </c>
      <c r="E736">
        <f>Drivers!E454</f>
        <v>0</v>
      </c>
      <c r="F736">
        <f>Drivers!F454</f>
        <v>0</v>
      </c>
      <c r="G736">
        <f>Drivers!G454</f>
        <v>0</v>
      </c>
      <c r="H736">
        <f>Drivers!H454</f>
        <v>0</v>
      </c>
      <c r="I736" t="str">
        <f>Drivers!I454</f>
        <v xml:space="preserve">Non-GAAP Operating Income </v>
      </c>
      <c r="J736">
        <f>Drivers!J454</f>
        <v>0</v>
      </c>
      <c r="K736">
        <f>Drivers!K454</f>
        <v>0</v>
      </c>
      <c r="L736">
        <f>Drivers!L454</f>
        <v>0</v>
      </c>
      <c r="M736">
        <f>Drivers!M454</f>
        <v>0</v>
      </c>
      <c r="N736">
        <f>Drivers!N454</f>
        <v>0</v>
      </c>
      <c r="O736">
        <f>Drivers!O454</f>
        <v>0</v>
      </c>
      <c r="P736">
        <f>Drivers!P454</f>
        <v>0</v>
      </c>
      <c r="Q736">
        <f>Drivers!Q454</f>
        <v>0</v>
      </c>
      <c r="R736">
        <f>Drivers!R454</f>
        <v>0</v>
      </c>
      <c r="S736">
        <f>Drivers!S454</f>
        <v>0</v>
      </c>
      <c r="T736">
        <f>Drivers!T454</f>
        <v>0</v>
      </c>
      <c r="U736">
        <f>Drivers!U454</f>
        <v>0</v>
      </c>
      <c r="V736">
        <f>Drivers!V454</f>
        <v>0</v>
      </c>
      <c r="W736">
        <f>Drivers!W454</f>
        <v>0</v>
      </c>
      <c r="X736">
        <f>Drivers!X454</f>
        <v>0</v>
      </c>
      <c r="Y736">
        <f>Drivers!Y454</f>
        <v>0</v>
      </c>
      <c r="Z736">
        <f>Drivers!Z454</f>
        <v>0</v>
      </c>
      <c r="AA736">
        <f>Drivers!AA454</f>
        <v>0</v>
      </c>
      <c r="AB736">
        <f>Drivers!AB454</f>
        <v>0</v>
      </c>
      <c r="AC736">
        <f>Drivers!AC454</f>
        <v>0</v>
      </c>
      <c r="AD736">
        <f>Drivers!AD454</f>
        <v>0</v>
      </c>
      <c r="AE736">
        <f>Drivers!AE454</f>
        <v>0</v>
      </c>
      <c r="AF736">
        <f>Drivers!AF454</f>
        <v>0</v>
      </c>
      <c r="AG736">
        <f>Drivers!AG454</f>
        <v>0</v>
      </c>
      <c r="AH736">
        <f>Drivers!AH454</f>
        <v>0</v>
      </c>
      <c r="AI736">
        <f>Drivers!AI454</f>
        <v>0</v>
      </c>
      <c r="AJ736">
        <f>Drivers!AJ454</f>
        <v>0</v>
      </c>
      <c r="AK736">
        <f>Drivers!AK454</f>
        <v>0</v>
      </c>
      <c r="AL736">
        <f>Drivers!AL454</f>
        <v>0</v>
      </c>
      <c r="AM736">
        <f>Drivers!AM454</f>
        <v>0</v>
      </c>
      <c r="AN736">
        <f>Drivers!AN454</f>
        <v>0</v>
      </c>
      <c r="AO736">
        <f>Drivers!AO454</f>
        <v>0</v>
      </c>
      <c r="AP736">
        <f>Drivers!AP454</f>
        <v>0</v>
      </c>
      <c r="AQ736">
        <f>Drivers!AQ454</f>
        <v>0</v>
      </c>
      <c r="AR736">
        <f>Drivers!AR454</f>
        <v>0</v>
      </c>
      <c r="AS736">
        <f>Drivers!AS454</f>
        <v>0</v>
      </c>
      <c r="AT736">
        <f>Drivers!AT454</f>
        <v>-4.048</v>
      </c>
      <c r="AU736">
        <f>Drivers!AU454</f>
        <v>-2.6800000000000006</v>
      </c>
      <c r="AV736">
        <f>Drivers!AV454</f>
        <v>-2.016999999999999</v>
      </c>
      <c r="AW736">
        <f>Drivers!AW454</f>
        <v>-2.5700000000000007</v>
      </c>
      <c r="AX736">
        <f>Drivers!AX454</f>
        <v>-2.4110000000000005</v>
      </c>
      <c r="AY736">
        <f>Drivers!AY454</f>
        <v>-1.5680000000000003</v>
      </c>
      <c r="AZ736">
        <f>Drivers!AZ454</f>
        <v>-1.0560000000000003</v>
      </c>
      <c r="BA736">
        <f>Drivers!BA454</f>
        <v>-8.7000000000001299E-2</v>
      </c>
      <c r="BB736">
        <f>Drivers!BB454</f>
        <v>-0.47500000000000031</v>
      </c>
      <c r="BC736">
        <f>Drivers!BC454</f>
        <v>1.9840000000000024</v>
      </c>
      <c r="BD736">
        <f>Drivers!BD454</f>
        <v>-0.11800000000000166</v>
      </c>
      <c r="BE736">
        <f>Drivers!BE454</f>
        <v>1.5509999999999997</v>
      </c>
      <c r="BF736">
        <f>Drivers!BF454</f>
        <v>3.1109999999999971</v>
      </c>
      <c r="BG736">
        <f>Drivers!BG454</f>
        <v>2.523000000000005</v>
      </c>
      <c r="BH736">
        <f>Drivers!BH454</f>
        <v>4.0069999999999979</v>
      </c>
      <c r="BI736">
        <f>Drivers!BI454</f>
        <v>2.7669999999999986</v>
      </c>
      <c r="BJ736">
        <f>Drivers!BJ454</f>
        <v>0.34399999999999764</v>
      </c>
      <c r="BK736">
        <f>Drivers!BK454</f>
        <v>0.12000000000000632</v>
      </c>
      <c r="BL736">
        <f>Drivers!BL454</f>
        <v>-1.7560000000000002</v>
      </c>
      <c r="BM736">
        <f>Drivers!BM454</f>
        <v>7.7790000000000017</v>
      </c>
      <c r="BN736">
        <f>Drivers!BN454</f>
        <v>0.65399999999999103</v>
      </c>
      <c r="BO736">
        <f>Drivers!BO454</f>
        <v>-2.3510000000000097</v>
      </c>
      <c r="BP736">
        <f>Drivers!BP454</f>
        <v>-7.6080000000000112</v>
      </c>
      <c r="BQ736">
        <f>Drivers!BQ454</f>
        <v>-1.3050000000000086</v>
      </c>
      <c r="BR736">
        <f>Drivers!BR454</f>
        <v>0.34199999999999164</v>
      </c>
      <c r="BS736">
        <f>Drivers!BS454</f>
        <v>-7.710999999999963</v>
      </c>
      <c r="BT736">
        <f>Drivers!BT454</f>
        <v>4.4799999999999862</v>
      </c>
      <c r="BU736">
        <f>Drivers!BU454</f>
        <v>-2.0270000000000046</v>
      </c>
      <c r="BV736">
        <f>Drivers!BV454</f>
        <v>-22.525999999999982</v>
      </c>
      <c r="BW736">
        <f>Drivers!BW454</f>
        <v>2.9859999999999616</v>
      </c>
      <c r="BX736">
        <f>Drivers!BX454</f>
        <v>35.126000000000019</v>
      </c>
      <c r="BY736">
        <f>Drivers!BY454</f>
        <v>28.47800000000003</v>
      </c>
      <c r="BZ736">
        <f>Drivers!BZ454</f>
        <v>27.559000000000012</v>
      </c>
      <c r="CA736">
        <f>Drivers!CA454</f>
        <v>12.635000000000051</v>
      </c>
      <c r="CB736">
        <f>Drivers!CB454</f>
        <v>43.320000000000014</v>
      </c>
      <c r="CC736">
        <f>Drivers!CC454</f>
        <v>-131.81700000000004</v>
      </c>
      <c r="CD736">
        <f>Drivers!CD454</f>
        <v>20.195097851112294</v>
      </c>
      <c r="CE736">
        <f>Drivers!CE454</f>
        <v>19.366757786000033</v>
      </c>
      <c r="CF736">
        <f>Drivers!CF454</f>
        <v>51.001212347555537</v>
      </c>
      <c r="CG736">
        <f>Drivers!CG454</f>
        <v>56.718198835292313</v>
      </c>
      <c r="CH736">
        <f>Drivers!CH454</f>
        <v>0</v>
      </c>
      <c r="CI736">
        <f>Drivers!CI454</f>
        <v>0</v>
      </c>
      <c r="CJ736">
        <f>Drivers!CJ454</f>
        <v>0</v>
      </c>
      <c r="CK736">
        <f>Drivers!CK454</f>
        <v>0</v>
      </c>
      <c r="CL736">
        <f>Drivers!CL454</f>
        <v>0</v>
      </c>
      <c r="CM736">
        <f>Drivers!CM454</f>
        <v>0</v>
      </c>
      <c r="CN736">
        <f>Drivers!CN454</f>
        <v>0</v>
      </c>
      <c r="CO736">
        <f>Drivers!CO454</f>
        <v>0</v>
      </c>
      <c r="CP736">
        <f>Drivers!CP454</f>
        <v>0</v>
      </c>
      <c r="CQ736">
        <f>Drivers!CQ454</f>
        <v>0</v>
      </c>
      <c r="CR736">
        <f>Drivers!CR454</f>
        <v>0</v>
      </c>
      <c r="CS736">
        <f>Drivers!CS454</f>
        <v>0</v>
      </c>
      <c r="CT736">
        <f>Drivers!CT454</f>
        <v>0</v>
      </c>
      <c r="CU736">
        <f>Drivers!CU454</f>
        <v>0</v>
      </c>
      <c r="CV736">
        <f>Drivers!CV454</f>
        <v>0</v>
      </c>
      <c r="CW736">
        <f>Drivers!CW454</f>
        <v>0</v>
      </c>
      <c r="CX736">
        <f>Drivers!CX454</f>
        <v>0</v>
      </c>
      <c r="CY736">
        <f>Drivers!CY454</f>
        <v>0</v>
      </c>
      <c r="CZ736">
        <f>Drivers!CZ454</f>
        <v>0</v>
      </c>
      <c r="DA736">
        <f>Drivers!DA454</f>
        <v>0</v>
      </c>
      <c r="DB736">
        <f>Drivers!DB454</f>
        <v>0</v>
      </c>
      <c r="DC736">
        <f>Drivers!DC454</f>
        <v>0</v>
      </c>
      <c r="DD736">
        <f>Drivers!DD454</f>
        <v>0</v>
      </c>
      <c r="DE736">
        <f>Drivers!DE454</f>
        <v>0</v>
      </c>
      <c r="DF736">
        <f>Drivers!DF454</f>
        <v>0</v>
      </c>
      <c r="DG736">
        <f>Drivers!DG454</f>
        <v>0</v>
      </c>
      <c r="DH736">
        <f>Drivers!DH454</f>
        <v>0</v>
      </c>
      <c r="DI736">
        <f>Drivers!DI454</f>
        <v>0</v>
      </c>
      <c r="DJ736">
        <f>Drivers!DJ454</f>
        <v>0</v>
      </c>
      <c r="DK736">
        <f>Drivers!DK454</f>
        <v>0</v>
      </c>
      <c r="DL736">
        <f>Drivers!DL454</f>
        <v>0</v>
      </c>
      <c r="DM736">
        <f>Drivers!DM454</f>
        <v>0</v>
      </c>
      <c r="DN736">
        <f>Drivers!DN454</f>
        <v>0</v>
      </c>
      <c r="DO736">
        <f>Drivers!DO454</f>
        <v>0</v>
      </c>
      <c r="DP736">
        <f>Drivers!DP454</f>
        <v>0</v>
      </c>
      <c r="DQ736">
        <f>Drivers!DQ454</f>
        <v>-13.424999999999999</v>
      </c>
      <c r="DR736">
        <f>Drivers!DR454</f>
        <v>-20.606000000000002</v>
      </c>
      <c r="DS736">
        <f>Drivers!DS454</f>
        <v>-20.382999999999999</v>
      </c>
      <c r="DT736">
        <f>Drivers!DT454</f>
        <v>-11.315</v>
      </c>
      <c r="DU736">
        <f>Drivers!DU454</f>
        <v>-5.1220000000000026</v>
      </c>
      <c r="DV736">
        <f>Drivers!DV454</f>
        <v>2.9420000000000002</v>
      </c>
      <c r="DW736">
        <f>Drivers!DW454</f>
        <v>12.407999999999998</v>
      </c>
      <c r="DX736">
        <f>Drivers!DX454</f>
        <v>6.4870000000000054</v>
      </c>
      <c r="DY736">
        <f>Drivers!DY454</f>
        <v>-10.610000000000039</v>
      </c>
      <c r="DZ736">
        <f>Drivers!DZ454</f>
        <v>-4.9159999999999897</v>
      </c>
      <c r="EA736">
        <f>Drivers!EA454</f>
        <v>44.064000000000028</v>
      </c>
      <c r="EB736">
        <f>Drivers!EB454</f>
        <v>-48.302999999999969</v>
      </c>
      <c r="EC736">
        <f>Drivers!EC454</f>
        <v>147.28126681996019</v>
      </c>
      <c r="ED736">
        <f>Drivers!ED454</f>
        <v>236.17674528086101</v>
      </c>
      <c r="EE736">
        <f>Drivers!EE454</f>
        <v>371.23907270985563</v>
      </c>
      <c r="EF736">
        <f>Drivers!EF454</f>
        <v>505.91544934878812</v>
      </c>
      <c r="EG736">
        <f>Drivers!EG454</f>
        <v>661.63779180142433</v>
      </c>
      <c r="EH736">
        <f>Drivers!EH454</f>
        <v>917.84871726960819</v>
      </c>
      <c r="EI736">
        <f>Drivers!EI454</f>
        <v>1106.1329636595142</v>
      </c>
      <c r="EJ736">
        <f>Drivers!EJ454</f>
        <v>1332.6860210704824</v>
      </c>
    </row>
    <row r="737" spans="1:140" hidden="1" outlineLevel="1">
      <c r="A737">
        <f>Drivers!A455</f>
        <v>0</v>
      </c>
      <c r="B737">
        <f>Drivers!B455</f>
        <v>0</v>
      </c>
      <c r="C737">
        <f>Drivers!C455</f>
        <v>0</v>
      </c>
      <c r="D737">
        <f>Drivers!D455</f>
        <v>0</v>
      </c>
      <c r="E737">
        <f>Drivers!E455</f>
        <v>0</v>
      </c>
      <c r="F737">
        <f>Drivers!F455</f>
        <v>0</v>
      </c>
      <c r="G737">
        <f>Drivers!G455</f>
        <v>0</v>
      </c>
      <c r="H737">
        <f>Drivers!H455</f>
        <v>0</v>
      </c>
      <c r="I737" t="str">
        <f>Drivers!I455</f>
        <v xml:space="preserve">+ Interest &amp; Other </v>
      </c>
      <c r="J737">
        <f>Drivers!J455</f>
        <v>0</v>
      </c>
      <c r="K737">
        <f>Drivers!K455</f>
        <v>0</v>
      </c>
      <c r="L737">
        <f>Drivers!L455</f>
        <v>0</v>
      </c>
      <c r="M737">
        <f>Drivers!M455</f>
        <v>0</v>
      </c>
      <c r="N737">
        <f>Drivers!N455</f>
        <v>0</v>
      </c>
      <c r="O737">
        <f>Drivers!O455</f>
        <v>0</v>
      </c>
      <c r="P737">
        <f>Drivers!P455</f>
        <v>0</v>
      </c>
      <c r="Q737">
        <f>Drivers!Q455</f>
        <v>0</v>
      </c>
      <c r="R737">
        <f>Drivers!R455</f>
        <v>0</v>
      </c>
      <c r="S737">
        <f>Drivers!S455</f>
        <v>0</v>
      </c>
      <c r="T737">
        <f>Drivers!T455</f>
        <v>0</v>
      </c>
      <c r="U737">
        <f>Drivers!U455</f>
        <v>0</v>
      </c>
      <c r="V737">
        <f>Drivers!V455</f>
        <v>0</v>
      </c>
      <c r="W737">
        <f>Drivers!W455</f>
        <v>0</v>
      </c>
      <c r="X737">
        <f>Drivers!X455</f>
        <v>0</v>
      </c>
      <c r="Y737">
        <f>Drivers!Y455</f>
        <v>0</v>
      </c>
      <c r="Z737">
        <f>Drivers!Z455</f>
        <v>0</v>
      </c>
      <c r="AA737">
        <f>Drivers!AA455</f>
        <v>0</v>
      </c>
      <c r="AB737">
        <f>Drivers!AB455</f>
        <v>0</v>
      </c>
      <c r="AC737">
        <f>Drivers!AC455</f>
        <v>0</v>
      </c>
      <c r="AD737">
        <f>Drivers!AD455</f>
        <v>0</v>
      </c>
      <c r="AE737">
        <f>Drivers!AE455</f>
        <v>0</v>
      </c>
      <c r="AF737">
        <f>Drivers!AF455</f>
        <v>0</v>
      </c>
      <c r="AG737">
        <f>Drivers!AG455</f>
        <v>0</v>
      </c>
      <c r="AH737">
        <f>Drivers!AH455</f>
        <v>0</v>
      </c>
      <c r="AI737">
        <f>Drivers!AI455</f>
        <v>0</v>
      </c>
      <c r="AJ737">
        <f>Drivers!AJ455</f>
        <v>0</v>
      </c>
      <c r="AK737">
        <f>Drivers!AK455</f>
        <v>0</v>
      </c>
      <c r="AL737">
        <f>Drivers!AL455</f>
        <v>0</v>
      </c>
      <c r="AM737">
        <f>Drivers!AM455</f>
        <v>0</v>
      </c>
      <c r="AN737">
        <f>Drivers!AN455</f>
        <v>0</v>
      </c>
      <c r="AO737">
        <f>Drivers!AO455</f>
        <v>0</v>
      </c>
      <c r="AP737">
        <f>Drivers!AP455</f>
        <v>0</v>
      </c>
      <c r="AQ737">
        <f>Drivers!AQ455</f>
        <v>0</v>
      </c>
      <c r="AR737">
        <f>Drivers!AR455</f>
        <v>0</v>
      </c>
      <c r="AS737">
        <f>Drivers!AS455</f>
        <v>0</v>
      </c>
      <c r="AT737">
        <f>Drivers!AT455</f>
        <v>3.5999999999999997E-2</v>
      </c>
      <c r="AU737">
        <f>Drivers!AU455</f>
        <v>3.7999999999999999E-2</v>
      </c>
      <c r="AV737">
        <f>Drivers!AV455</f>
        <v>1.4999999999999999E-2</v>
      </c>
      <c r="AW737">
        <f>Drivers!AW455</f>
        <v>2.1999999999999999E-2</v>
      </c>
      <c r="AX737">
        <f>Drivers!AX455</f>
        <v>1.7000000000000001E-2</v>
      </c>
      <c r="AY737">
        <f>Drivers!AY455</f>
        <v>2.5000000000000001E-2</v>
      </c>
      <c r="AZ737">
        <f>Drivers!AZ455</f>
        <v>1.4E-2</v>
      </c>
      <c r="BA737">
        <f>Drivers!BA455</f>
        <v>7.0000000000000001E-3</v>
      </c>
      <c r="BB737">
        <f>Drivers!BB455</f>
        <v>3.9E-2</v>
      </c>
      <c r="BC737">
        <f>Drivers!BC455</f>
        <v>5.0000000000000001E-3</v>
      </c>
      <c r="BD737">
        <f>Drivers!BD455</f>
        <v>3.5999999999999997E-2</v>
      </c>
      <c r="BE737">
        <f>Drivers!BE455</f>
        <v>2.5000000000000001E-2</v>
      </c>
      <c r="BF737">
        <f>Drivers!BF455</f>
        <v>3.1E-2</v>
      </c>
      <c r="BG737">
        <f>Drivers!BG455</f>
        <v>3.4000000000000002E-2</v>
      </c>
      <c r="BH737">
        <f>Drivers!BH455</f>
        <v>3.9E-2</v>
      </c>
      <c r="BI737">
        <f>Drivers!BI455</f>
        <v>3.7999999999999999E-2</v>
      </c>
      <c r="BJ737">
        <f>Drivers!BJ455</f>
        <v>5.5E-2</v>
      </c>
      <c r="BK737">
        <f>Drivers!BK455</f>
        <v>0.115</v>
      </c>
      <c r="BL737">
        <f>Drivers!BL455</f>
        <v>7.0000000000000007E-2</v>
      </c>
      <c r="BM737">
        <f>Drivers!BM455</f>
        <v>0.14499999999999999</v>
      </c>
      <c r="BN737">
        <f>Drivers!BN455</f>
        <v>0.219</v>
      </c>
      <c r="BO737">
        <f>Drivers!BO455</f>
        <v>0.28399999999999997</v>
      </c>
      <c r="BP737">
        <f>Drivers!BP455</f>
        <v>0.26500000000000001</v>
      </c>
      <c r="BQ737">
        <f>Drivers!BQ455</f>
        <v>0.317</v>
      </c>
      <c r="BR737">
        <f>Drivers!BR455</f>
        <v>0.999</v>
      </c>
      <c r="BS737">
        <f>Drivers!BS455</f>
        <v>2.0300000000000002</v>
      </c>
      <c r="BT737">
        <f>Drivers!BT455</f>
        <v>-2.1869999999999994</v>
      </c>
      <c r="BU737">
        <f>Drivers!BU455</f>
        <v>-2.0049999999999999</v>
      </c>
      <c r="BV737">
        <f>Drivers!BV455</f>
        <v>2.254</v>
      </c>
      <c r="BW737">
        <f>Drivers!BW455</f>
        <v>2.3250000000000002</v>
      </c>
      <c r="BX737">
        <f>Drivers!BX455</f>
        <v>2.1560000000000001</v>
      </c>
      <c r="BY737">
        <f>Drivers!BY455</f>
        <v>-19.373000000000001</v>
      </c>
      <c r="BZ737">
        <f>Drivers!BZ455</f>
        <v>7.6760000000000002</v>
      </c>
      <c r="CA737">
        <f>Drivers!CA455</f>
        <v>8.5069999999999997</v>
      </c>
      <c r="CB737">
        <f>Drivers!CB455</f>
        <v>8.3129999999999988</v>
      </c>
      <c r="CC737">
        <f>Drivers!CC455</f>
        <v>8.4059999999999988</v>
      </c>
      <c r="CD737">
        <f>Drivers!CD455</f>
        <v>8.4488419999999991</v>
      </c>
      <c r="CE737">
        <f>Drivers!CE455</f>
        <v>8.4488419999999991</v>
      </c>
      <c r="CF737">
        <f>Drivers!CF455</f>
        <v>8.4488419999999991</v>
      </c>
      <c r="CG737">
        <f>Drivers!CG455</f>
        <v>8.4488419999999991</v>
      </c>
      <c r="CH737">
        <f>Drivers!CH455</f>
        <v>0</v>
      </c>
      <c r="CI737">
        <f>Drivers!CI455</f>
        <v>0</v>
      </c>
      <c r="CJ737">
        <f>Drivers!CJ455</f>
        <v>0</v>
      </c>
      <c r="CK737">
        <f>Drivers!CK455</f>
        <v>0</v>
      </c>
      <c r="CL737">
        <f>Drivers!CL455</f>
        <v>0</v>
      </c>
      <c r="CM737">
        <f>Drivers!CM455</f>
        <v>0</v>
      </c>
      <c r="CN737">
        <f>Drivers!CN455</f>
        <v>0</v>
      </c>
      <c r="CO737">
        <f>Drivers!CO455</f>
        <v>0</v>
      </c>
      <c r="CP737">
        <f>Drivers!CP455</f>
        <v>0</v>
      </c>
      <c r="CQ737">
        <f>Drivers!CQ455</f>
        <v>0</v>
      </c>
      <c r="CR737">
        <f>Drivers!CR455</f>
        <v>0</v>
      </c>
      <c r="CS737">
        <f>Drivers!CS455</f>
        <v>0</v>
      </c>
      <c r="CT737">
        <f>Drivers!CT455</f>
        <v>0</v>
      </c>
      <c r="CU737">
        <f>Drivers!CU455</f>
        <v>0</v>
      </c>
      <c r="CV737">
        <f>Drivers!CV455</f>
        <v>0</v>
      </c>
      <c r="CW737">
        <f>Drivers!CW455</f>
        <v>0</v>
      </c>
      <c r="CX737">
        <f>Drivers!CX455</f>
        <v>0</v>
      </c>
      <c r="CY737">
        <f>Drivers!CY455</f>
        <v>0</v>
      </c>
      <c r="CZ737">
        <f>Drivers!CZ455</f>
        <v>0</v>
      </c>
      <c r="DA737">
        <f>Drivers!DA455</f>
        <v>0</v>
      </c>
      <c r="DB737">
        <f>Drivers!DB455</f>
        <v>0</v>
      </c>
      <c r="DC737">
        <f>Drivers!DC455</f>
        <v>0</v>
      </c>
      <c r="DD737">
        <f>Drivers!DD455</f>
        <v>0</v>
      </c>
      <c r="DE737">
        <f>Drivers!DE455</f>
        <v>0</v>
      </c>
      <c r="DF737">
        <f>Drivers!DF455</f>
        <v>0</v>
      </c>
      <c r="DG737">
        <f>Drivers!DG455</f>
        <v>0</v>
      </c>
      <c r="DH737">
        <f>Drivers!DH455</f>
        <v>0</v>
      </c>
      <c r="DI737">
        <f>Drivers!DI455</f>
        <v>0</v>
      </c>
      <c r="DJ737">
        <f>Drivers!DJ455</f>
        <v>0</v>
      </c>
      <c r="DK737">
        <f>Drivers!DK455</f>
        <v>0</v>
      </c>
      <c r="DL737">
        <f>Drivers!DL455</f>
        <v>0</v>
      </c>
      <c r="DM737">
        <f>Drivers!DM455</f>
        <v>0</v>
      </c>
      <c r="DN737">
        <f>Drivers!DN455</f>
        <v>0</v>
      </c>
      <c r="DO737">
        <f>Drivers!DO455</f>
        <v>0</v>
      </c>
      <c r="DP737">
        <f>Drivers!DP455</f>
        <v>0</v>
      </c>
      <c r="DQ737">
        <f>Drivers!DQ455</f>
        <v>1.361</v>
      </c>
      <c r="DR737">
        <f>Drivers!DR455</f>
        <v>1.496</v>
      </c>
      <c r="DS737">
        <f>Drivers!DS455</f>
        <v>0.68700000000000006</v>
      </c>
      <c r="DT737">
        <f>Drivers!DT455</f>
        <v>0.11099999999999999</v>
      </c>
      <c r="DU737">
        <f>Drivers!DU455</f>
        <v>6.3E-2</v>
      </c>
      <c r="DV737">
        <f>Drivers!DV455</f>
        <v>0.10499999999999998</v>
      </c>
      <c r="DW737">
        <f>Drivers!DW455</f>
        <v>0.14200000000000002</v>
      </c>
      <c r="DX737">
        <f>Drivers!DX455</f>
        <v>0.38500000000000001</v>
      </c>
      <c r="DY737">
        <f>Drivers!DY455</f>
        <v>1.085</v>
      </c>
      <c r="DZ737">
        <f>Drivers!DZ455</f>
        <v>-1.1629999999999989</v>
      </c>
      <c r="EA737">
        <f>Drivers!EA455</f>
        <v>-12.638</v>
      </c>
      <c r="EB737">
        <f>Drivers!EB455</f>
        <v>32.902000000000001</v>
      </c>
      <c r="EC737">
        <f>Drivers!EC455</f>
        <v>33.795367999999996</v>
      </c>
      <c r="ED737">
        <f>Drivers!ED455</f>
        <v>33.795367999999996</v>
      </c>
      <c r="EE737">
        <f>Drivers!EE455</f>
        <v>29.941208</v>
      </c>
      <c r="EF737">
        <f>Drivers!EF455</f>
        <v>26.087047999999999</v>
      </c>
      <c r="EG737">
        <f>Drivers!EG455</f>
        <v>22.232887999999999</v>
      </c>
      <c r="EH737">
        <f>Drivers!EH455</f>
        <v>22.232887999999999</v>
      </c>
      <c r="EI737">
        <f>Drivers!EI455</f>
        <v>22.232887999999999</v>
      </c>
      <c r="EJ737">
        <f>Drivers!EJ455</f>
        <v>22.232887999999999</v>
      </c>
    </row>
    <row r="738" spans="1:140" hidden="1" outlineLevel="1">
      <c r="A738">
        <f>Drivers!A456</f>
        <v>0</v>
      </c>
      <c r="B738">
        <f>Drivers!B456</f>
        <v>0</v>
      </c>
      <c r="C738">
        <f>Drivers!C456</f>
        <v>0</v>
      </c>
      <c r="D738">
        <f>Drivers!D456</f>
        <v>0</v>
      </c>
      <c r="E738">
        <f>Drivers!E456</f>
        <v>0</v>
      </c>
      <c r="F738">
        <f>Drivers!F456</f>
        <v>0</v>
      </c>
      <c r="G738">
        <f>Drivers!G456</f>
        <v>0</v>
      </c>
      <c r="H738">
        <f>Drivers!H456</f>
        <v>0</v>
      </c>
      <c r="I738" t="str">
        <f>Drivers!I456</f>
        <v xml:space="preserve">= Non-GAAP Pretax Income </v>
      </c>
      <c r="J738">
        <f>Drivers!J456</f>
        <v>0</v>
      </c>
      <c r="K738">
        <f>Drivers!K456</f>
        <v>0</v>
      </c>
      <c r="L738">
        <f>Drivers!L456</f>
        <v>0</v>
      </c>
      <c r="M738">
        <f>Drivers!M456</f>
        <v>0</v>
      </c>
      <c r="N738">
        <f>Drivers!N456</f>
        <v>0</v>
      </c>
      <c r="O738">
        <f>Drivers!O456</f>
        <v>0</v>
      </c>
      <c r="P738">
        <f>Drivers!P456</f>
        <v>0</v>
      </c>
      <c r="Q738">
        <f>Drivers!Q456</f>
        <v>0</v>
      </c>
      <c r="R738">
        <f>Drivers!R456</f>
        <v>0</v>
      </c>
      <c r="S738">
        <f>Drivers!S456</f>
        <v>0</v>
      </c>
      <c r="T738">
        <f>Drivers!T456</f>
        <v>0</v>
      </c>
      <c r="U738">
        <f>Drivers!U456</f>
        <v>0</v>
      </c>
      <c r="V738">
        <f>Drivers!V456</f>
        <v>0</v>
      </c>
      <c r="W738">
        <f>Drivers!W456</f>
        <v>0</v>
      </c>
      <c r="X738">
        <f>Drivers!X456</f>
        <v>0</v>
      </c>
      <c r="Y738">
        <f>Drivers!Y456</f>
        <v>0</v>
      </c>
      <c r="Z738">
        <f>Drivers!Z456</f>
        <v>0</v>
      </c>
      <c r="AA738">
        <f>Drivers!AA456</f>
        <v>0</v>
      </c>
      <c r="AB738">
        <f>Drivers!AB456</f>
        <v>0</v>
      </c>
      <c r="AC738">
        <f>Drivers!AC456</f>
        <v>0</v>
      </c>
      <c r="AD738">
        <f>Drivers!AD456</f>
        <v>0</v>
      </c>
      <c r="AE738">
        <f>Drivers!AE456</f>
        <v>0</v>
      </c>
      <c r="AF738">
        <f>Drivers!AF456</f>
        <v>0</v>
      </c>
      <c r="AG738">
        <f>Drivers!AG456</f>
        <v>0</v>
      </c>
      <c r="AH738">
        <f>Drivers!AH456</f>
        <v>0</v>
      </c>
      <c r="AI738">
        <f>Drivers!AI456</f>
        <v>0</v>
      </c>
      <c r="AJ738">
        <f>Drivers!AJ456</f>
        <v>0</v>
      </c>
      <c r="AK738">
        <f>Drivers!AK456</f>
        <v>0</v>
      </c>
      <c r="AL738">
        <f>Drivers!AL456</f>
        <v>0</v>
      </c>
      <c r="AM738">
        <f>Drivers!AM456</f>
        <v>0</v>
      </c>
      <c r="AN738">
        <f>Drivers!AN456</f>
        <v>0</v>
      </c>
      <c r="AO738">
        <f>Drivers!AO456</f>
        <v>0</v>
      </c>
      <c r="AP738">
        <f>Drivers!AP456</f>
        <v>0</v>
      </c>
      <c r="AQ738">
        <f>Drivers!AQ456</f>
        <v>0</v>
      </c>
      <c r="AR738">
        <f>Drivers!AR456</f>
        <v>0</v>
      </c>
      <c r="AS738">
        <f>Drivers!AS456</f>
        <v>0</v>
      </c>
      <c r="AT738">
        <f>Drivers!AT456</f>
        <v>-4.0120000000000005</v>
      </c>
      <c r="AU738">
        <f>Drivers!AU456</f>
        <v>-2.6420000000000008</v>
      </c>
      <c r="AV738">
        <f>Drivers!AV456</f>
        <v>-2.0019999999999989</v>
      </c>
      <c r="AW738">
        <f>Drivers!AW456</f>
        <v>-2.5480000000000009</v>
      </c>
      <c r="AX738">
        <f>Drivers!AX456</f>
        <v>-2.3940000000000006</v>
      </c>
      <c r="AY738">
        <f>Drivers!AY456</f>
        <v>-1.5430000000000004</v>
      </c>
      <c r="AZ738">
        <f>Drivers!AZ456</f>
        <v>-1.0420000000000003</v>
      </c>
      <c r="BA738">
        <f>Drivers!BA456</f>
        <v>-8.0000000000001292E-2</v>
      </c>
      <c r="BB738">
        <f>Drivers!BB456</f>
        <v>-0.43600000000000033</v>
      </c>
      <c r="BC738">
        <f>Drivers!BC456</f>
        <v>1.9890000000000023</v>
      </c>
      <c r="BD738">
        <f>Drivers!BD456</f>
        <v>-8.2000000000001655E-2</v>
      </c>
      <c r="BE738">
        <f>Drivers!BE456</f>
        <v>1.5759999999999996</v>
      </c>
      <c r="BF738">
        <f>Drivers!BF456</f>
        <v>3.1419999999999972</v>
      </c>
      <c r="BG738">
        <f>Drivers!BG456</f>
        <v>2.5570000000000048</v>
      </c>
      <c r="BH738">
        <f>Drivers!BH456</f>
        <v>4.0459999999999976</v>
      </c>
      <c r="BI738">
        <f>Drivers!BI456</f>
        <v>2.8049999999999984</v>
      </c>
      <c r="BJ738">
        <f>Drivers!BJ456</f>
        <v>0.39899999999999763</v>
      </c>
      <c r="BK738">
        <f>Drivers!BK456</f>
        <v>0.23500000000000631</v>
      </c>
      <c r="BL738">
        <f>Drivers!BL456</f>
        <v>-1.6860000000000002</v>
      </c>
      <c r="BM738">
        <f>Drivers!BM456</f>
        <v>7.9240000000000013</v>
      </c>
      <c r="BN738">
        <f>Drivers!BN456</f>
        <v>0.87299999999999101</v>
      </c>
      <c r="BO738">
        <f>Drivers!BO456</f>
        <v>-2.0670000000000099</v>
      </c>
      <c r="BP738">
        <f>Drivers!BP456</f>
        <v>-7.3430000000000115</v>
      </c>
      <c r="BQ738">
        <f>Drivers!BQ456</f>
        <v>-0.98800000000000865</v>
      </c>
      <c r="BR738">
        <f>Drivers!BR456</f>
        <v>1.3409999999999918</v>
      </c>
      <c r="BS738">
        <f>Drivers!BS456</f>
        <v>-5.6809999999999627</v>
      </c>
      <c r="BT738">
        <f>Drivers!BT456</f>
        <v>2.2929999999999868</v>
      </c>
      <c r="BU738">
        <f>Drivers!BU456</f>
        <v>-4.0320000000000045</v>
      </c>
      <c r="BV738">
        <f>Drivers!BV456</f>
        <v>-20.271999999999981</v>
      </c>
      <c r="BW738">
        <f>Drivers!BW456</f>
        <v>5.3109999999999618</v>
      </c>
      <c r="BX738">
        <f>Drivers!BX456</f>
        <v>37.282000000000018</v>
      </c>
      <c r="BY738">
        <f>Drivers!BY456</f>
        <v>9.1050000000000288</v>
      </c>
      <c r="BZ738">
        <f>Drivers!BZ456</f>
        <v>35.235000000000014</v>
      </c>
      <c r="CA738">
        <f>Drivers!CA456</f>
        <v>21.142000000000053</v>
      </c>
      <c r="CB738">
        <f>Drivers!CB456</f>
        <v>51.63300000000001</v>
      </c>
      <c r="CC738">
        <f>Drivers!CC456</f>
        <v>-123.41100000000003</v>
      </c>
      <c r="CD738">
        <f>Drivers!CD456</f>
        <v>28.643939851112293</v>
      </c>
      <c r="CE738">
        <f>Drivers!CE456</f>
        <v>27.815599786000032</v>
      </c>
      <c r="CF738">
        <f>Drivers!CF456</f>
        <v>59.450054347555536</v>
      </c>
      <c r="CG738">
        <f>Drivers!CG456</f>
        <v>65.167040835292312</v>
      </c>
      <c r="CH738">
        <f>Drivers!CH456</f>
        <v>0</v>
      </c>
      <c r="CI738">
        <f>Drivers!CI456</f>
        <v>0</v>
      </c>
      <c r="CJ738">
        <f>Drivers!CJ456</f>
        <v>0</v>
      </c>
      <c r="CK738">
        <f>Drivers!CK456</f>
        <v>0</v>
      </c>
      <c r="CL738">
        <f>Drivers!CL456</f>
        <v>0</v>
      </c>
      <c r="CM738">
        <f>Drivers!CM456</f>
        <v>0</v>
      </c>
      <c r="CN738">
        <f>Drivers!CN456</f>
        <v>0</v>
      </c>
      <c r="CO738">
        <f>Drivers!CO456</f>
        <v>0</v>
      </c>
      <c r="CP738">
        <f>Drivers!CP456</f>
        <v>0</v>
      </c>
      <c r="CQ738">
        <f>Drivers!CQ456</f>
        <v>0</v>
      </c>
      <c r="CR738">
        <f>Drivers!CR456</f>
        <v>0</v>
      </c>
      <c r="CS738">
        <f>Drivers!CS456</f>
        <v>0</v>
      </c>
      <c r="CT738">
        <f>Drivers!CT456</f>
        <v>0</v>
      </c>
      <c r="CU738">
        <f>Drivers!CU456</f>
        <v>0</v>
      </c>
      <c r="CV738">
        <f>Drivers!CV456</f>
        <v>0</v>
      </c>
      <c r="CW738">
        <f>Drivers!CW456</f>
        <v>0</v>
      </c>
      <c r="CX738">
        <f>Drivers!CX456</f>
        <v>0</v>
      </c>
      <c r="CY738">
        <f>Drivers!CY456</f>
        <v>0</v>
      </c>
      <c r="CZ738">
        <f>Drivers!CZ456</f>
        <v>0</v>
      </c>
      <c r="DA738">
        <f>Drivers!DA456</f>
        <v>0</v>
      </c>
      <c r="DB738">
        <f>Drivers!DB456</f>
        <v>0</v>
      </c>
      <c r="DC738">
        <f>Drivers!DC456</f>
        <v>0</v>
      </c>
      <c r="DD738">
        <f>Drivers!DD456</f>
        <v>0</v>
      </c>
      <c r="DE738">
        <f>Drivers!DE456</f>
        <v>0</v>
      </c>
      <c r="DF738">
        <f>Drivers!DF456</f>
        <v>0</v>
      </c>
      <c r="DG738">
        <f>Drivers!DG456</f>
        <v>0</v>
      </c>
      <c r="DH738">
        <f>Drivers!DH456</f>
        <v>0</v>
      </c>
      <c r="DI738">
        <f>Drivers!DI456</f>
        <v>0</v>
      </c>
      <c r="DJ738">
        <f>Drivers!DJ456</f>
        <v>0</v>
      </c>
      <c r="DK738">
        <f>Drivers!DK456</f>
        <v>0</v>
      </c>
      <c r="DL738">
        <f>Drivers!DL456</f>
        <v>0</v>
      </c>
      <c r="DM738">
        <f>Drivers!DM456</f>
        <v>0</v>
      </c>
      <c r="DN738">
        <f>Drivers!DN456</f>
        <v>0</v>
      </c>
      <c r="DO738">
        <f>Drivers!DO456</f>
        <v>0</v>
      </c>
      <c r="DP738">
        <f>Drivers!DP456</f>
        <v>0</v>
      </c>
      <c r="DQ738">
        <f>Drivers!DQ456</f>
        <v>-12.063999999999998</v>
      </c>
      <c r="DR738">
        <f>Drivers!DR456</f>
        <v>-19.110000000000003</v>
      </c>
      <c r="DS738">
        <f>Drivers!DS456</f>
        <v>-19.695999999999998</v>
      </c>
      <c r="DT738">
        <f>Drivers!DT456</f>
        <v>-11.203999999999999</v>
      </c>
      <c r="DU738">
        <f>Drivers!DU456</f>
        <v>-5.0590000000000028</v>
      </c>
      <c r="DV738">
        <f>Drivers!DV456</f>
        <v>3.0470000000000002</v>
      </c>
      <c r="DW738">
        <f>Drivers!DW456</f>
        <v>12.549999999999997</v>
      </c>
      <c r="DX738">
        <f>Drivers!DX456</f>
        <v>6.8720000000000052</v>
      </c>
      <c r="DY738">
        <f>Drivers!DY456</f>
        <v>-9.5250000000000377</v>
      </c>
      <c r="DZ738">
        <f>Drivers!DZ456</f>
        <v>-6.0789999999999882</v>
      </c>
      <c r="EA738">
        <f>Drivers!EA456</f>
        <v>31.42600000000003</v>
      </c>
      <c r="EB738">
        <f>Drivers!EB456</f>
        <v>-15.400999999999968</v>
      </c>
      <c r="EC738">
        <f>Drivers!EC456</f>
        <v>181.07663481996019</v>
      </c>
      <c r="ED738">
        <f>Drivers!ED456</f>
        <v>269.97211328086098</v>
      </c>
      <c r="EE738">
        <f>Drivers!EE456</f>
        <v>401.18028070985565</v>
      </c>
      <c r="EF738">
        <f>Drivers!EF456</f>
        <v>532.0024973487881</v>
      </c>
      <c r="EG738">
        <f>Drivers!EG456</f>
        <v>683.87067980142433</v>
      </c>
      <c r="EH738">
        <f>Drivers!EH456</f>
        <v>940.08160526960819</v>
      </c>
      <c r="EI738">
        <f>Drivers!EI456</f>
        <v>1128.3658516595142</v>
      </c>
      <c r="EJ738">
        <f>Drivers!EJ456</f>
        <v>1354.9189090704824</v>
      </c>
    </row>
    <row r="739" spans="1:140" hidden="1" outlineLevel="1">
      <c r="A739">
        <f>Drivers!A457</f>
        <v>0</v>
      </c>
      <c r="B739">
        <f>Drivers!B457</f>
        <v>0</v>
      </c>
      <c r="C739">
        <f>Drivers!C457</f>
        <v>0</v>
      </c>
      <c r="D739">
        <f>Drivers!D457</f>
        <v>0</v>
      </c>
      <c r="E739">
        <f>Drivers!E457</f>
        <v>0</v>
      </c>
      <c r="F739">
        <f>Drivers!F457</f>
        <v>0</v>
      </c>
      <c r="G739">
        <f>Drivers!G457</f>
        <v>0</v>
      </c>
      <c r="H739">
        <f>Drivers!H457</f>
        <v>0</v>
      </c>
      <c r="I739" t="str">
        <f>Drivers!I457</f>
        <v>x Tax Rate</v>
      </c>
      <c r="J739">
        <f>Drivers!J457</f>
        <v>0</v>
      </c>
      <c r="K739">
        <f>Drivers!K457</f>
        <v>0</v>
      </c>
      <c r="L739">
        <f>Drivers!L457</f>
        <v>0</v>
      </c>
      <c r="M739">
        <f>Drivers!M457</f>
        <v>0</v>
      </c>
      <c r="N739">
        <f>Drivers!N457</f>
        <v>0</v>
      </c>
      <c r="O739">
        <f>Drivers!O457</f>
        <v>0</v>
      </c>
      <c r="P739">
        <f>Drivers!P457</f>
        <v>0</v>
      </c>
      <c r="Q739">
        <f>Drivers!Q457</f>
        <v>0</v>
      </c>
      <c r="R739">
        <f>Drivers!R457</f>
        <v>0</v>
      </c>
      <c r="S739">
        <f>Drivers!S457</f>
        <v>0</v>
      </c>
      <c r="T739">
        <f>Drivers!T457</f>
        <v>0</v>
      </c>
      <c r="U739">
        <f>Drivers!U457</f>
        <v>0</v>
      </c>
      <c r="V739">
        <f>Drivers!V457</f>
        <v>0</v>
      </c>
      <c r="W739">
        <f>Drivers!W457</f>
        <v>0</v>
      </c>
      <c r="X739">
        <f>Drivers!X457</f>
        <v>0</v>
      </c>
      <c r="Y739">
        <f>Drivers!Y457</f>
        <v>0</v>
      </c>
      <c r="Z739">
        <f>Drivers!Z457</f>
        <v>0</v>
      </c>
      <c r="AA739">
        <f>Drivers!AA457</f>
        <v>0</v>
      </c>
      <c r="AB739">
        <f>Drivers!AB457</f>
        <v>0</v>
      </c>
      <c r="AC739">
        <f>Drivers!AC457</f>
        <v>0</v>
      </c>
      <c r="AD739">
        <f>Drivers!AD457</f>
        <v>0</v>
      </c>
      <c r="AE739">
        <f>Drivers!AE457</f>
        <v>0</v>
      </c>
      <c r="AF739">
        <f>Drivers!AF457</f>
        <v>0</v>
      </c>
      <c r="AG739">
        <f>Drivers!AG457</f>
        <v>0</v>
      </c>
      <c r="AH739">
        <f>Drivers!AH457</f>
        <v>0</v>
      </c>
      <c r="AI739">
        <f>Drivers!AI457</f>
        <v>0</v>
      </c>
      <c r="AJ739">
        <f>Drivers!AJ457</f>
        <v>0</v>
      </c>
      <c r="AK739">
        <f>Drivers!AK457</f>
        <v>0</v>
      </c>
      <c r="AL739">
        <f>Drivers!AL457</f>
        <v>0</v>
      </c>
      <c r="AM739">
        <f>Drivers!AM457</f>
        <v>0</v>
      </c>
      <c r="AN739">
        <f>Drivers!AN457</f>
        <v>0</v>
      </c>
      <c r="AO739">
        <f>Drivers!AO457</f>
        <v>0</v>
      </c>
      <c r="AP739">
        <f>Drivers!AP457</f>
        <v>0</v>
      </c>
      <c r="AQ739">
        <f>Drivers!AQ457</f>
        <v>0</v>
      </c>
      <c r="AR739">
        <f>Drivers!AR457</f>
        <v>0</v>
      </c>
      <c r="AS739">
        <f>Drivers!AS457</f>
        <v>0</v>
      </c>
      <c r="AT739">
        <f>Drivers!AT457</f>
        <v>-0.35</v>
      </c>
      <c r="AU739">
        <f>Drivers!AU457</f>
        <v>-0.35</v>
      </c>
      <c r="AV739">
        <f>Drivers!AV457</f>
        <v>-0.35</v>
      </c>
      <c r="AW739">
        <f>Drivers!AW457</f>
        <v>-0.35</v>
      </c>
      <c r="AX739">
        <f>Drivers!AX457</f>
        <v>-0.35</v>
      </c>
      <c r="AY739">
        <f>Drivers!AY457</f>
        <v>-0.35</v>
      </c>
      <c r="AZ739">
        <f>Drivers!AZ457</f>
        <v>-0.35</v>
      </c>
      <c r="BA739">
        <f>Drivers!BA457</f>
        <v>-0.35</v>
      </c>
      <c r="BB739">
        <f>Drivers!BB457</f>
        <v>-0.35</v>
      </c>
      <c r="BC739">
        <f>Drivers!BC457</f>
        <v>-0.35</v>
      </c>
      <c r="BD739">
        <f>Drivers!BD457</f>
        <v>-0.35</v>
      </c>
      <c r="BE739">
        <f>Drivers!BE457</f>
        <v>-0.35</v>
      </c>
      <c r="BF739">
        <f>Drivers!BF457</f>
        <v>-0.35</v>
      </c>
      <c r="BG739">
        <f>Drivers!BG457</f>
        <v>-0.35</v>
      </c>
      <c r="BH739">
        <f>Drivers!BH457</f>
        <v>-0.35</v>
      </c>
      <c r="BI739">
        <f>Drivers!BI457</f>
        <v>-0.35</v>
      </c>
      <c r="BJ739">
        <f>Drivers!BJ457</f>
        <v>-0.35</v>
      </c>
      <c r="BK739">
        <f>Drivers!BK457</f>
        <v>-0.35</v>
      </c>
      <c r="BL739">
        <f>Drivers!BL457</f>
        <v>-0.35</v>
      </c>
      <c r="BM739">
        <f>Drivers!BM457</f>
        <v>-0.35</v>
      </c>
      <c r="BN739">
        <f>Drivers!BN457</f>
        <v>-0.35</v>
      </c>
      <c r="BO739">
        <f>Drivers!BO457</f>
        <v>-0.35</v>
      </c>
      <c r="BP739">
        <f>Drivers!BP457</f>
        <v>-0.35</v>
      </c>
      <c r="BQ739">
        <f>Drivers!BQ457</f>
        <v>-0.35</v>
      </c>
      <c r="BR739">
        <f>Drivers!BR457</f>
        <v>-0.35</v>
      </c>
      <c r="BS739">
        <f>Drivers!BS457</f>
        <v>-0.35</v>
      </c>
      <c r="BT739">
        <f>Drivers!BT457</f>
        <v>0</v>
      </c>
      <c r="BU739">
        <f>Drivers!BU457</f>
        <v>0</v>
      </c>
      <c r="BV739">
        <f>Drivers!BV457</f>
        <v>0</v>
      </c>
      <c r="BW739">
        <f>Drivers!BW457</f>
        <v>0</v>
      </c>
      <c r="BX739">
        <f>Drivers!BX457</f>
        <v>0</v>
      </c>
      <c r="BY739">
        <f>Drivers!BY457</f>
        <v>0</v>
      </c>
      <c r="BZ739">
        <f>Drivers!BZ457</f>
        <v>0</v>
      </c>
      <c r="CA739">
        <f>Drivers!CA457</f>
        <v>0</v>
      </c>
      <c r="CB739">
        <f>Drivers!CB457</f>
        <v>0</v>
      </c>
      <c r="CC739">
        <f>Drivers!CC457</f>
        <v>0</v>
      </c>
      <c r="CD739">
        <f>Drivers!CD457</f>
        <v>0</v>
      </c>
      <c r="CE739">
        <f>Drivers!CE457</f>
        <v>0</v>
      </c>
      <c r="CF739">
        <f>Drivers!CF457</f>
        <v>0</v>
      </c>
      <c r="CG739">
        <f>Drivers!CG457</f>
        <v>0</v>
      </c>
      <c r="CH739">
        <f>Drivers!CH457</f>
        <v>0</v>
      </c>
      <c r="CI739">
        <f>Drivers!CI457</f>
        <v>0</v>
      </c>
      <c r="CJ739">
        <f>Drivers!CJ457</f>
        <v>0</v>
      </c>
      <c r="CK739">
        <f>Drivers!CK457</f>
        <v>0</v>
      </c>
      <c r="CL739">
        <f>Drivers!CL457</f>
        <v>0</v>
      </c>
      <c r="CM739">
        <f>Drivers!CM457</f>
        <v>0</v>
      </c>
      <c r="CN739">
        <f>Drivers!CN457</f>
        <v>0</v>
      </c>
      <c r="CO739">
        <f>Drivers!CO457</f>
        <v>0</v>
      </c>
      <c r="CP739">
        <f>Drivers!CP457</f>
        <v>0</v>
      </c>
      <c r="CQ739">
        <f>Drivers!CQ457</f>
        <v>0</v>
      </c>
      <c r="CR739">
        <f>Drivers!CR457</f>
        <v>0</v>
      </c>
      <c r="CS739">
        <f>Drivers!CS457</f>
        <v>0</v>
      </c>
      <c r="CT739">
        <f>Drivers!CT457</f>
        <v>0</v>
      </c>
      <c r="CU739">
        <f>Drivers!CU457</f>
        <v>0</v>
      </c>
      <c r="CV739">
        <f>Drivers!CV457</f>
        <v>0</v>
      </c>
      <c r="CW739">
        <f>Drivers!CW457</f>
        <v>0</v>
      </c>
      <c r="CX739">
        <f>Drivers!CX457</f>
        <v>0</v>
      </c>
      <c r="CY739">
        <f>Drivers!CY457</f>
        <v>0</v>
      </c>
      <c r="CZ739">
        <f>Drivers!CZ457</f>
        <v>0</v>
      </c>
      <c r="DA739">
        <f>Drivers!DA457</f>
        <v>0</v>
      </c>
      <c r="DB739">
        <f>Drivers!DB457</f>
        <v>0</v>
      </c>
      <c r="DC739">
        <f>Drivers!DC457</f>
        <v>0</v>
      </c>
      <c r="DD739">
        <f>Drivers!DD457</f>
        <v>0</v>
      </c>
      <c r="DE739">
        <f>Drivers!DE457</f>
        <v>0</v>
      </c>
      <c r="DF739">
        <f>Drivers!DF457</f>
        <v>0</v>
      </c>
      <c r="DG739">
        <f>Drivers!DG457</f>
        <v>0</v>
      </c>
      <c r="DH739">
        <f>Drivers!DH457</f>
        <v>0</v>
      </c>
      <c r="DI739">
        <f>Drivers!DI457</f>
        <v>0</v>
      </c>
      <c r="DJ739">
        <f>Drivers!DJ457</f>
        <v>0</v>
      </c>
      <c r="DK739">
        <f>Drivers!DK457</f>
        <v>0</v>
      </c>
      <c r="DL739">
        <f>Drivers!DL457</f>
        <v>0</v>
      </c>
      <c r="DM739">
        <f>Drivers!DM457</f>
        <v>0</v>
      </c>
      <c r="DN739">
        <f>Drivers!DN457</f>
        <v>0</v>
      </c>
      <c r="DO739">
        <f>Drivers!DO457</f>
        <v>0</v>
      </c>
      <c r="DP739">
        <f>Drivers!DP457</f>
        <v>0</v>
      </c>
      <c r="DQ739">
        <f>Drivers!DQ457</f>
        <v>-0.35</v>
      </c>
      <c r="DR739">
        <f>Drivers!DR457</f>
        <v>-0.35</v>
      </c>
      <c r="DS739">
        <f>Drivers!DS457</f>
        <v>-0.35</v>
      </c>
      <c r="DT739">
        <f>Drivers!DT457</f>
        <v>-0.35000000000000003</v>
      </c>
      <c r="DU739">
        <f>Drivers!DU457</f>
        <v>-0.34999999999999992</v>
      </c>
      <c r="DV739">
        <f>Drivers!DV457</f>
        <v>-0.35000000000000003</v>
      </c>
      <c r="DW739">
        <f>Drivers!DW457</f>
        <v>-0.34999999999999992</v>
      </c>
      <c r="DX739">
        <f>Drivers!DX457</f>
        <v>-0.35</v>
      </c>
      <c r="DY739">
        <f>Drivers!DY457</f>
        <v>-0.35000000000000003</v>
      </c>
      <c r="DZ739">
        <f>Drivers!DZ457</f>
        <v>-0.24987662444480879</v>
      </c>
      <c r="EA739">
        <f>Drivers!EA457</f>
        <v>0</v>
      </c>
      <c r="EB739">
        <f>Drivers!EB457</f>
        <v>0</v>
      </c>
      <c r="EC739">
        <f>Drivers!EC457</f>
        <v>0</v>
      </c>
      <c r="ED739">
        <f>Drivers!ED457</f>
        <v>0</v>
      </c>
      <c r="EE739">
        <f>Drivers!EE457</f>
        <v>0</v>
      </c>
      <c r="EF739">
        <f>Drivers!EF457</f>
        <v>0</v>
      </c>
      <c r="EG739">
        <f>Drivers!EG457</f>
        <v>0</v>
      </c>
      <c r="EH739">
        <f>Drivers!EH457</f>
        <v>-0.21</v>
      </c>
      <c r="EI739">
        <f>Drivers!EI457</f>
        <v>-0.21</v>
      </c>
      <c r="EJ739">
        <f>Drivers!EJ457</f>
        <v>-0.21</v>
      </c>
    </row>
    <row r="740" spans="1:140" hidden="1" outlineLevel="1">
      <c r="A740">
        <f>Drivers!A458</f>
        <v>0</v>
      </c>
      <c r="B740">
        <f>Drivers!B458</f>
        <v>0</v>
      </c>
      <c r="C740">
        <f>Drivers!C458</f>
        <v>0</v>
      </c>
      <c r="D740">
        <f>Drivers!D458</f>
        <v>0</v>
      </c>
      <c r="E740">
        <f>Drivers!E458</f>
        <v>0</v>
      </c>
      <c r="F740">
        <f>Drivers!F458</f>
        <v>0</v>
      </c>
      <c r="G740">
        <f>Drivers!G458</f>
        <v>0</v>
      </c>
      <c r="H740">
        <f>Drivers!H458</f>
        <v>0</v>
      </c>
      <c r="I740" t="str">
        <f>Drivers!I458</f>
        <v>= Non-GAAP (Tax Expense)/Benefit</v>
      </c>
      <c r="J740">
        <f>Drivers!J458</f>
        <v>0</v>
      </c>
      <c r="K740">
        <f>Drivers!K458</f>
        <v>0</v>
      </c>
      <c r="L740">
        <f>Drivers!L458</f>
        <v>0</v>
      </c>
      <c r="M740">
        <f>Drivers!M458</f>
        <v>0</v>
      </c>
      <c r="N740">
        <f>Drivers!N458</f>
        <v>0</v>
      </c>
      <c r="O740">
        <f>Drivers!O458</f>
        <v>0</v>
      </c>
      <c r="P740">
        <f>Drivers!P458</f>
        <v>0</v>
      </c>
      <c r="Q740">
        <f>Drivers!Q458</f>
        <v>0</v>
      </c>
      <c r="R740">
        <f>Drivers!R458</f>
        <v>0</v>
      </c>
      <c r="S740">
        <f>Drivers!S458</f>
        <v>0</v>
      </c>
      <c r="T740">
        <f>Drivers!T458</f>
        <v>0</v>
      </c>
      <c r="U740">
        <f>Drivers!U458</f>
        <v>0</v>
      </c>
      <c r="V740">
        <f>Drivers!V458</f>
        <v>0</v>
      </c>
      <c r="W740">
        <f>Drivers!W458</f>
        <v>0</v>
      </c>
      <c r="X740">
        <f>Drivers!X458</f>
        <v>0</v>
      </c>
      <c r="Y740">
        <f>Drivers!Y458</f>
        <v>0</v>
      </c>
      <c r="Z740">
        <f>Drivers!Z458</f>
        <v>0</v>
      </c>
      <c r="AA740">
        <f>Drivers!AA458</f>
        <v>0</v>
      </c>
      <c r="AB740">
        <f>Drivers!AB458</f>
        <v>0</v>
      </c>
      <c r="AC740">
        <f>Drivers!AC458</f>
        <v>0</v>
      </c>
      <c r="AD740">
        <f>Drivers!AD458</f>
        <v>0</v>
      </c>
      <c r="AE740">
        <f>Drivers!AE458</f>
        <v>0</v>
      </c>
      <c r="AF740">
        <f>Drivers!AF458</f>
        <v>0</v>
      </c>
      <c r="AG740">
        <f>Drivers!AG458</f>
        <v>0</v>
      </c>
      <c r="AH740">
        <f>Drivers!AH458</f>
        <v>0</v>
      </c>
      <c r="AI740">
        <f>Drivers!AI458</f>
        <v>0</v>
      </c>
      <c r="AJ740">
        <f>Drivers!AJ458</f>
        <v>0</v>
      </c>
      <c r="AK740">
        <f>Drivers!AK458</f>
        <v>0</v>
      </c>
      <c r="AL740">
        <f>Drivers!AL458</f>
        <v>0</v>
      </c>
      <c r="AM740">
        <f>Drivers!AM458</f>
        <v>0</v>
      </c>
      <c r="AN740">
        <f>Drivers!AN458</f>
        <v>0</v>
      </c>
      <c r="AO740">
        <f>Drivers!AO458</f>
        <v>0</v>
      </c>
      <c r="AP740">
        <f>Drivers!AP458</f>
        <v>0</v>
      </c>
      <c r="AQ740">
        <f>Drivers!AQ458</f>
        <v>0</v>
      </c>
      <c r="AR740">
        <f>Drivers!AR458</f>
        <v>0</v>
      </c>
      <c r="AS740">
        <f>Drivers!AS458</f>
        <v>0</v>
      </c>
      <c r="AT740">
        <f>Drivers!AT458</f>
        <v>1.4042000000000001</v>
      </c>
      <c r="AU740">
        <f>Drivers!AU458</f>
        <v>0.92470000000000019</v>
      </c>
      <c r="AV740">
        <f>Drivers!AV458</f>
        <v>0.70069999999999955</v>
      </c>
      <c r="AW740">
        <f>Drivers!AW458</f>
        <v>0.89180000000000026</v>
      </c>
      <c r="AX740">
        <f>Drivers!AX458</f>
        <v>0.8379000000000002</v>
      </c>
      <c r="AY740">
        <f>Drivers!AY458</f>
        <v>0.54005000000000014</v>
      </c>
      <c r="AZ740">
        <f>Drivers!AZ458</f>
        <v>0.36470000000000008</v>
      </c>
      <c r="BA740">
        <f>Drivers!BA458</f>
        <v>2.8000000000000452E-2</v>
      </c>
      <c r="BB740">
        <f>Drivers!BB458</f>
        <v>0.1526000000000001</v>
      </c>
      <c r="BC740">
        <f>Drivers!BC458</f>
        <v>-0.69615000000000082</v>
      </c>
      <c r="BD740">
        <f>Drivers!BD458</f>
        <v>2.8700000000000576E-2</v>
      </c>
      <c r="BE740">
        <f>Drivers!BE458</f>
        <v>-0.55159999999999987</v>
      </c>
      <c r="BF740">
        <f>Drivers!BF458</f>
        <v>-1.099699999999999</v>
      </c>
      <c r="BG740">
        <f>Drivers!BG458</f>
        <v>-0.89495000000000158</v>
      </c>
      <c r="BH740">
        <f>Drivers!BH458</f>
        <v>-1.416099999999999</v>
      </c>
      <c r="BI740">
        <f>Drivers!BI458</f>
        <v>-0.98174999999999935</v>
      </c>
      <c r="BJ740">
        <f>Drivers!BJ458</f>
        <v>-0.13964999999999916</v>
      </c>
      <c r="BK740">
        <f>Drivers!BK458</f>
        <v>-8.225000000000221E-2</v>
      </c>
      <c r="BL740">
        <f>Drivers!BL458</f>
        <v>0.59010000000000007</v>
      </c>
      <c r="BM740">
        <f>Drivers!BM458</f>
        <v>-2.7734000000000001</v>
      </c>
      <c r="BN740">
        <f>Drivers!BN458</f>
        <v>-0.30554999999999682</v>
      </c>
      <c r="BO740">
        <f>Drivers!BO458</f>
        <v>0.72345000000000348</v>
      </c>
      <c r="BP740">
        <f>Drivers!BP458</f>
        <v>2.5700500000000037</v>
      </c>
      <c r="BQ740">
        <f>Drivers!BQ458</f>
        <v>0.34580000000000299</v>
      </c>
      <c r="BR740">
        <f>Drivers!BR458</f>
        <v>-0.4693499999999971</v>
      </c>
      <c r="BS740">
        <f>Drivers!BS458</f>
        <v>1.9883499999999867</v>
      </c>
      <c r="BT740">
        <f>Drivers!BT458</f>
        <v>0</v>
      </c>
      <c r="BU740">
        <f>Drivers!BU458</f>
        <v>0</v>
      </c>
      <c r="BV740">
        <f>Drivers!BV458</f>
        <v>0</v>
      </c>
      <c r="BW740">
        <f>Drivers!BW458</f>
        <v>0</v>
      </c>
      <c r="BX740">
        <f>Drivers!BX458</f>
        <v>0</v>
      </c>
      <c r="BY740">
        <f>Drivers!BY458</f>
        <v>0</v>
      </c>
      <c r="BZ740">
        <f>Drivers!BZ458</f>
        <v>0</v>
      </c>
      <c r="CA740">
        <f>Drivers!CA458</f>
        <v>0</v>
      </c>
      <c r="CB740">
        <f>Drivers!CB458</f>
        <v>0</v>
      </c>
      <c r="CC740">
        <f>Drivers!CC458</f>
        <v>0</v>
      </c>
      <c r="CD740">
        <f>Drivers!CD458</f>
        <v>0</v>
      </c>
      <c r="CE740">
        <f>Drivers!CE458</f>
        <v>0</v>
      </c>
      <c r="CF740">
        <f>Drivers!CF458</f>
        <v>0</v>
      </c>
      <c r="CG740">
        <f>Drivers!CG458</f>
        <v>0</v>
      </c>
      <c r="CH740">
        <f>Drivers!CH458</f>
        <v>0</v>
      </c>
      <c r="CI740">
        <f>Drivers!CI458</f>
        <v>0</v>
      </c>
      <c r="CJ740">
        <f>Drivers!CJ458</f>
        <v>0</v>
      </c>
      <c r="CK740">
        <f>Drivers!CK458</f>
        <v>0</v>
      </c>
      <c r="CL740">
        <f>Drivers!CL458</f>
        <v>0</v>
      </c>
      <c r="CM740">
        <f>Drivers!CM458</f>
        <v>0</v>
      </c>
      <c r="CN740">
        <f>Drivers!CN458</f>
        <v>0</v>
      </c>
      <c r="CO740">
        <f>Drivers!CO458</f>
        <v>0</v>
      </c>
      <c r="CP740">
        <f>Drivers!CP458</f>
        <v>0</v>
      </c>
      <c r="CQ740">
        <f>Drivers!CQ458</f>
        <v>0</v>
      </c>
      <c r="CR740">
        <f>Drivers!CR458</f>
        <v>0</v>
      </c>
      <c r="CS740">
        <f>Drivers!CS458</f>
        <v>0</v>
      </c>
      <c r="CT740">
        <f>Drivers!CT458</f>
        <v>0</v>
      </c>
      <c r="CU740">
        <f>Drivers!CU458</f>
        <v>0</v>
      </c>
      <c r="CV740">
        <f>Drivers!CV458</f>
        <v>0</v>
      </c>
      <c r="CW740">
        <f>Drivers!CW458</f>
        <v>0</v>
      </c>
      <c r="CX740">
        <f>Drivers!CX458</f>
        <v>0</v>
      </c>
      <c r="CY740">
        <f>Drivers!CY458</f>
        <v>0</v>
      </c>
      <c r="CZ740">
        <f>Drivers!CZ458</f>
        <v>0</v>
      </c>
      <c r="DA740">
        <f>Drivers!DA458</f>
        <v>0</v>
      </c>
      <c r="DB740">
        <f>Drivers!DB458</f>
        <v>0</v>
      </c>
      <c r="DC740">
        <f>Drivers!DC458</f>
        <v>0</v>
      </c>
      <c r="DD740">
        <f>Drivers!DD458</f>
        <v>0</v>
      </c>
      <c r="DE740">
        <f>Drivers!DE458</f>
        <v>0</v>
      </c>
      <c r="DF740">
        <f>Drivers!DF458</f>
        <v>0</v>
      </c>
      <c r="DG740">
        <f>Drivers!DG458</f>
        <v>0</v>
      </c>
      <c r="DH740">
        <f>Drivers!DH458</f>
        <v>0</v>
      </c>
      <c r="DI740">
        <f>Drivers!DI458</f>
        <v>0</v>
      </c>
      <c r="DJ740">
        <f>Drivers!DJ458</f>
        <v>0</v>
      </c>
      <c r="DK740">
        <f>Drivers!DK458</f>
        <v>0</v>
      </c>
      <c r="DL740">
        <f>Drivers!DL458</f>
        <v>0</v>
      </c>
      <c r="DM740">
        <f>Drivers!DM458</f>
        <v>0</v>
      </c>
      <c r="DN740">
        <f>Drivers!DN458</f>
        <v>0</v>
      </c>
      <c r="DO740">
        <f>Drivers!DO458</f>
        <v>0</v>
      </c>
      <c r="DP740">
        <f>Drivers!DP458</f>
        <v>0</v>
      </c>
      <c r="DQ740">
        <f>Drivers!DQ458</f>
        <v>4.2223999999999995</v>
      </c>
      <c r="DR740">
        <f>Drivers!DR458</f>
        <v>6.6885000000000003</v>
      </c>
      <c r="DS740">
        <f>Drivers!DS458</f>
        <v>6.8935999999999993</v>
      </c>
      <c r="DT740">
        <f>Drivers!DT458</f>
        <v>3.9214000000000002</v>
      </c>
      <c r="DU740">
        <f>Drivers!DU458</f>
        <v>1.7706500000000007</v>
      </c>
      <c r="DV740">
        <f>Drivers!DV458</f>
        <v>-1.0664500000000001</v>
      </c>
      <c r="DW740">
        <f>Drivers!DW458</f>
        <v>-4.3924999999999983</v>
      </c>
      <c r="DX740">
        <f>Drivers!DX458</f>
        <v>-2.4052000000000016</v>
      </c>
      <c r="DY740">
        <f>Drivers!DY458</f>
        <v>3.3337500000000135</v>
      </c>
      <c r="DZ740">
        <f>Drivers!DZ458</f>
        <v>1.5189999999999897</v>
      </c>
      <c r="EA740">
        <f>Drivers!EA458</f>
        <v>0</v>
      </c>
      <c r="EB740">
        <f>Drivers!EB458</f>
        <v>0</v>
      </c>
      <c r="EC740">
        <f>Drivers!EC458</f>
        <v>0</v>
      </c>
      <c r="ED740">
        <f>Drivers!ED458</f>
        <v>0</v>
      </c>
      <c r="EE740">
        <f>Drivers!EE458</f>
        <v>0</v>
      </c>
      <c r="EF740">
        <f>Drivers!EF458</f>
        <v>0</v>
      </c>
      <c r="EG740">
        <f>Drivers!EG458</f>
        <v>0</v>
      </c>
      <c r="EH740">
        <f>Drivers!EH458</f>
        <v>-197.4171371066177</v>
      </c>
      <c r="EI740">
        <f>Drivers!EI458</f>
        <v>-236.95682884849796</v>
      </c>
      <c r="EJ740">
        <f>Drivers!EJ458</f>
        <v>-284.53297090480129</v>
      </c>
    </row>
    <row r="741" spans="1:140" hidden="1" outlineLevel="1">
      <c r="A741">
        <f>Drivers!A459</f>
        <v>0</v>
      </c>
      <c r="B741">
        <f>Drivers!B459</f>
        <v>0</v>
      </c>
      <c r="C741">
        <f>Drivers!C459</f>
        <v>0</v>
      </c>
      <c r="D741">
        <f>Drivers!D459</f>
        <v>0</v>
      </c>
      <c r="E741">
        <f>Drivers!E459</f>
        <v>0</v>
      </c>
      <c r="F741">
        <f>Drivers!F459</f>
        <v>0</v>
      </c>
      <c r="G741">
        <f>Drivers!G459</f>
        <v>0</v>
      </c>
      <c r="H741">
        <f>Drivers!H459</f>
        <v>0</v>
      </c>
      <c r="I741">
        <f>Drivers!I459</f>
        <v>0</v>
      </c>
      <c r="J741">
        <f>Drivers!J459</f>
        <v>0</v>
      </c>
      <c r="K741">
        <f>Drivers!K459</f>
        <v>0</v>
      </c>
      <c r="L741">
        <f>Drivers!L459</f>
        <v>0</v>
      </c>
      <c r="M741">
        <f>Drivers!M459</f>
        <v>0</v>
      </c>
      <c r="N741">
        <f>Drivers!N459</f>
        <v>0</v>
      </c>
      <c r="O741">
        <f>Drivers!O459</f>
        <v>0</v>
      </c>
      <c r="P741">
        <f>Drivers!P459</f>
        <v>0</v>
      </c>
      <c r="Q741">
        <f>Drivers!Q459</f>
        <v>0</v>
      </c>
      <c r="R741">
        <f>Drivers!R459</f>
        <v>0</v>
      </c>
      <c r="S741">
        <f>Drivers!S459</f>
        <v>0</v>
      </c>
      <c r="T741">
        <f>Drivers!T459</f>
        <v>0</v>
      </c>
      <c r="U741">
        <f>Drivers!U459</f>
        <v>0</v>
      </c>
      <c r="V741">
        <f>Drivers!V459</f>
        <v>0</v>
      </c>
      <c r="W741">
        <f>Drivers!W459</f>
        <v>0</v>
      </c>
      <c r="X741">
        <f>Drivers!X459</f>
        <v>0</v>
      </c>
      <c r="Y741">
        <f>Drivers!Y459</f>
        <v>0</v>
      </c>
      <c r="Z741">
        <f>Drivers!Z459</f>
        <v>0</v>
      </c>
      <c r="AA741">
        <f>Drivers!AA459</f>
        <v>0</v>
      </c>
      <c r="AB741">
        <f>Drivers!AB459</f>
        <v>0</v>
      </c>
      <c r="AC741">
        <f>Drivers!AC459</f>
        <v>0</v>
      </c>
      <c r="AD741">
        <f>Drivers!AD459</f>
        <v>0</v>
      </c>
      <c r="AE741">
        <f>Drivers!AE459</f>
        <v>0</v>
      </c>
      <c r="AF741">
        <f>Drivers!AF459</f>
        <v>0</v>
      </c>
      <c r="AG741">
        <f>Drivers!AG459</f>
        <v>0</v>
      </c>
      <c r="AH741">
        <f>Drivers!AH459</f>
        <v>0</v>
      </c>
      <c r="AI741">
        <f>Drivers!AI459</f>
        <v>0</v>
      </c>
      <c r="AJ741">
        <f>Drivers!AJ459</f>
        <v>0</v>
      </c>
      <c r="AK741">
        <f>Drivers!AK459</f>
        <v>0</v>
      </c>
      <c r="AL741">
        <f>Drivers!AL459</f>
        <v>0</v>
      </c>
      <c r="AM741">
        <f>Drivers!AM459</f>
        <v>0</v>
      </c>
      <c r="AN741">
        <f>Drivers!AN459</f>
        <v>0</v>
      </c>
      <c r="AO741">
        <f>Drivers!AO459</f>
        <v>0</v>
      </c>
      <c r="AP741">
        <f>Drivers!AP459</f>
        <v>0</v>
      </c>
      <c r="AQ741">
        <f>Drivers!AQ459</f>
        <v>0</v>
      </c>
      <c r="AR741">
        <f>Drivers!AR459</f>
        <v>0</v>
      </c>
      <c r="AS741">
        <f>Drivers!AS459</f>
        <v>0</v>
      </c>
      <c r="AT741">
        <f>Drivers!AT459</f>
        <v>0</v>
      </c>
      <c r="AU741">
        <f>Drivers!AU459</f>
        <v>0</v>
      </c>
      <c r="AV741">
        <f>Drivers!AV459</f>
        <v>0</v>
      </c>
      <c r="AW741">
        <f>Drivers!AW459</f>
        <v>0</v>
      </c>
      <c r="AX741">
        <f>Drivers!AX459</f>
        <v>0</v>
      </c>
      <c r="AY741">
        <f>Drivers!AY459</f>
        <v>0</v>
      </c>
      <c r="AZ741">
        <f>Drivers!AZ459</f>
        <v>0</v>
      </c>
      <c r="BA741">
        <f>Drivers!BA459</f>
        <v>0</v>
      </c>
      <c r="BB741">
        <f>Drivers!BB459</f>
        <v>0</v>
      </c>
      <c r="BC741">
        <f>Drivers!BC459</f>
        <v>0</v>
      </c>
      <c r="BD741">
        <f>Drivers!BD459</f>
        <v>0</v>
      </c>
      <c r="BE741">
        <f>Drivers!BE459</f>
        <v>0</v>
      </c>
      <c r="BF741">
        <f>Drivers!BF459</f>
        <v>0</v>
      </c>
      <c r="BG741">
        <f>Drivers!BG459</f>
        <v>0</v>
      </c>
      <c r="BH741">
        <f>Drivers!BH459</f>
        <v>0</v>
      </c>
      <c r="BI741">
        <f>Drivers!BI459</f>
        <v>0</v>
      </c>
      <c r="BJ741">
        <f>Drivers!BJ459</f>
        <v>0</v>
      </c>
      <c r="BK741">
        <f>Drivers!BK459</f>
        <v>0</v>
      </c>
      <c r="BL741">
        <f>Drivers!BL459</f>
        <v>0</v>
      </c>
      <c r="BM741">
        <f>Drivers!BM459</f>
        <v>0</v>
      </c>
      <c r="BN741">
        <f>Drivers!BN459</f>
        <v>0</v>
      </c>
      <c r="BO741">
        <f>Drivers!BO459</f>
        <v>0</v>
      </c>
      <c r="BP741">
        <f>Drivers!BP459</f>
        <v>0</v>
      </c>
      <c r="BQ741">
        <f>Drivers!BQ459</f>
        <v>0</v>
      </c>
      <c r="BR741">
        <f>Drivers!BR459</f>
        <v>0</v>
      </c>
      <c r="BS741">
        <f>Drivers!BS459</f>
        <v>0</v>
      </c>
      <c r="BT741">
        <f>Drivers!BT459</f>
        <v>0</v>
      </c>
      <c r="BU741">
        <f>Drivers!BU459</f>
        <v>0</v>
      </c>
      <c r="BV741">
        <f>Drivers!BV459</f>
        <v>0</v>
      </c>
      <c r="BW741">
        <f>Drivers!BW459</f>
        <v>0</v>
      </c>
      <c r="BX741">
        <f>Drivers!BX459</f>
        <v>0</v>
      </c>
      <c r="BY741">
        <f>Drivers!BY459</f>
        <v>0</v>
      </c>
      <c r="BZ741">
        <f>Drivers!BZ459</f>
        <v>0</v>
      </c>
      <c r="CA741">
        <f>Drivers!CA459</f>
        <v>0</v>
      </c>
      <c r="CB741">
        <f>Drivers!CB459</f>
        <v>0</v>
      </c>
      <c r="CC741">
        <f>Drivers!CC459</f>
        <v>0</v>
      </c>
      <c r="CD741">
        <f>Drivers!CD459</f>
        <v>0</v>
      </c>
      <c r="CE741">
        <f>Drivers!CE459</f>
        <v>0</v>
      </c>
      <c r="CF741">
        <f>Drivers!CF459</f>
        <v>0</v>
      </c>
      <c r="CG741">
        <f>Drivers!CG459</f>
        <v>0</v>
      </c>
      <c r="CH741">
        <f>Drivers!CH459</f>
        <v>0</v>
      </c>
      <c r="CI741">
        <f>Drivers!CI459</f>
        <v>0</v>
      </c>
      <c r="CJ741">
        <f>Drivers!CJ459</f>
        <v>0</v>
      </c>
      <c r="CK741">
        <f>Drivers!CK459</f>
        <v>0</v>
      </c>
      <c r="CL741">
        <f>Drivers!CL459</f>
        <v>0</v>
      </c>
      <c r="CM741">
        <f>Drivers!CM459</f>
        <v>0</v>
      </c>
      <c r="CN741">
        <f>Drivers!CN459</f>
        <v>0</v>
      </c>
      <c r="CO741">
        <f>Drivers!CO459</f>
        <v>0</v>
      </c>
      <c r="CP741">
        <f>Drivers!CP459</f>
        <v>0</v>
      </c>
      <c r="CQ741">
        <f>Drivers!CQ459</f>
        <v>0</v>
      </c>
      <c r="CR741">
        <f>Drivers!CR459</f>
        <v>0</v>
      </c>
      <c r="CS741">
        <f>Drivers!CS459</f>
        <v>0</v>
      </c>
      <c r="CT741">
        <f>Drivers!CT459</f>
        <v>0</v>
      </c>
      <c r="CU741">
        <f>Drivers!CU459</f>
        <v>0</v>
      </c>
      <c r="CV741">
        <f>Drivers!CV459</f>
        <v>0</v>
      </c>
      <c r="CW741">
        <f>Drivers!CW459</f>
        <v>0</v>
      </c>
      <c r="CX741">
        <f>Drivers!CX459</f>
        <v>0</v>
      </c>
      <c r="CY741">
        <f>Drivers!CY459</f>
        <v>0</v>
      </c>
      <c r="CZ741">
        <f>Drivers!CZ459</f>
        <v>0</v>
      </c>
      <c r="DA741">
        <f>Drivers!DA459</f>
        <v>0</v>
      </c>
      <c r="DB741">
        <f>Drivers!DB459</f>
        <v>0</v>
      </c>
      <c r="DC741">
        <f>Drivers!DC459</f>
        <v>0</v>
      </c>
      <c r="DD741">
        <f>Drivers!DD459</f>
        <v>0</v>
      </c>
      <c r="DE741">
        <f>Drivers!DE459</f>
        <v>0</v>
      </c>
      <c r="DF741">
        <f>Drivers!DF459</f>
        <v>0</v>
      </c>
      <c r="DG741">
        <f>Drivers!DG459</f>
        <v>0</v>
      </c>
      <c r="DH741">
        <f>Drivers!DH459</f>
        <v>0</v>
      </c>
      <c r="DI741">
        <f>Drivers!DI459</f>
        <v>0</v>
      </c>
      <c r="DJ741">
        <f>Drivers!DJ459</f>
        <v>0</v>
      </c>
      <c r="DK741">
        <f>Drivers!DK459</f>
        <v>0</v>
      </c>
      <c r="DL741">
        <f>Drivers!DL459</f>
        <v>0</v>
      </c>
      <c r="DM741">
        <f>Drivers!DM459</f>
        <v>0</v>
      </c>
      <c r="DN741">
        <f>Drivers!DN459</f>
        <v>0</v>
      </c>
      <c r="DO741">
        <f>Drivers!DO459</f>
        <v>0</v>
      </c>
      <c r="DP741">
        <f>Drivers!DP459</f>
        <v>0</v>
      </c>
      <c r="DQ741">
        <f>Drivers!DQ459</f>
        <v>0</v>
      </c>
      <c r="DR741">
        <f>Drivers!DR459</f>
        <v>0</v>
      </c>
      <c r="DS741">
        <f>Drivers!DS459</f>
        <v>0</v>
      </c>
      <c r="DT741">
        <f>Drivers!DT459</f>
        <v>0</v>
      </c>
      <c r="DU741">
        <f>Drivers!DU459</f>
        <v>0</v>
      </c>
      <c r="DV741">
        <f>Drivers!DV459</f>
        <v>0</v>
      </c>
      <c r="DW741">
        <f>Drivers!DW459</f>
        <v>0</v>
      </c>
      <c r="DX741">
        <f>Drivers!DX459</f>
        <v>0</v>
      </c>
      <c r="DY741">
        <f>Drivers!DY459</f>
        <v>0</v>
      </c>
      <c r="DZ741">
        <f>Drivers!DZ459</f>
        <v>0</v>
      </c>
      <c r="EA741">
        <f>Drivers!EA459</f>
        <v>0</v>
      </c>
      <c r="EB741">
        <f>Drivers!EB459</f>
        <v>0</v>
      </c>
      <c r="EC741">
        <f>Drivers!EC459</f>
        <v>0</v>
      </c>
      <c r="ED741">
        <f>Drivers!ED459</f>
        <v>0</v>
      </c>
      <c r="EE741">
        <f>Drivers!EE459</f>
        <v>0</v>
      </c>
      <c r="EF741">
        <f>Drivers!EF459</f>
        <v>0</v>
      </c>
      <c r="EG741">
        <f>Drivers!EG459</f>
        <v>0</v>
      </c>
      <c r="EH741">
        <f>Drivers!EH459</f>
        <v>0</v>
      </c>
      <c r="EI741">
        <f>Drivers!EI459</f>
        <v>0</v>
      </c>
      <c r="EJ741">
        <f>Drivers!EJ459</f>
        <v>0</v>
      </c>
    </row>
    <row r="742" spans="1:140" hidden="1" outlineLevel="1">
      <c r="A742">
        <f>Drivers!A460</f>
        <v>0</v>
      </c>
      <c r="B742">
        <f>Drivers!B460</f>
        <v>0</v>
      </c>
      <c r="C742">
        <f>Drivers!C460</f>
        <v>0</v>
      </c>
      <c r="D742">
        <f>Drivers!D460</f>
        <v>0</v>
      </c>
      <c r="E742">
        <f>Drivers!E460</f>
        <v>0</v>
      </c>
      <c r="F742">
        <f>Drivers!F460</f>
        <v>0</v>
      </c>
      <c r="G742">
        <f>Drivers!G460</f>
        <v>0</v>
      </c>
      <c r="H742">
        <f>Drivers!H460</f>
        <v>0</v>
      </c>
      <c r="I742" t="str">
        <f>Drivers!I460</f>
        <v>Non-GAAP tax Adjustment as reported  (+=Benefit)</v>
      </c>
      <c r="J742">
        <f>Drivers!J460</f>
        <v>0</v>
      </c>
      <c r="K742">
        <f>Drivers!K460</f>
        <v>0</v>
      </c>
      <c r="L742">
        <f>Drivers!L460</f>
        <v>0</v>
      </c>
      <c r="M742">
        <f>Drivers!M460</f>
        <v>0</v>
      </c>
      <c r="N742">
        <f>Drivers!N460</f>
        <v>0</v>
      </c>
      <c r="O742">
        <f>Drivers!O460</f>
        <v>0</v>
      </c>
      <c r="P742">
        <f>Drivers!P460</f>
        <v>0</v>
      </c>
      <c r="Q742">
        <f>Drivers!Q460</f>
        <v>0</v>
      </c>
      <c r="R742">
        <f>Drivers!R460</f>
        <v>0</v>
      </c>
      <c r="S742">
        <f>Drivers!S460</f>
        <v>0</v>
      </c>
      <c r="T742">
        <f>Drivers!T460</f>
        <v>0</v>
      </c>
      <c r="U742">
        <f>Drivers!U460</f>
        <v>0</v>
      </c>
      <c r="V742">
        <f>Drivers!V460</f>
        <v>0</v>
      </c>
      <c r="W742">
        <f>Drivers!W460</f>
        <v>0</v>
      </c>
      <c r="X742">
        <f>Drivers!X460</f>
        <v>0</v>
      </c>
      <c r="Y742">
        <f>Drivers!Y460</f>
        <v>0</v>
      </c>
      <c r="Z742">
        <f>Drivers!Z460</f>
        <v>0</v>
      </c>
      <c r="AA742">
        <f>Drivers!AA460</f>
        <v>0</v>
      </c>
      <c r="AB742">
        <f>Drivers!AB460</f>
        <v>0</v>
      </c>
      <c r="AC742">
        <f>Drivers!AC460</f>
        <v>0</v>
      </c>
      <c r="AD742">
        <f>Drivers!AD460</f>
        <v>0</v>
      </c>
      <c r="AE742">
        <f>Drivers!AE460</f>
        <v>0</v>
      </c>
      <c r="AF742">
        <f>Drivers!AF460</f>
        <v>0</v>
      </c>
      <c r="AG742">
        <f>Drivers!AG460</f>
        <v>0</v>
      </c>
      <c r="AH742">
        <f>Drivers!AH460</f>
        <v>0</v>
      </c>
      <c r="AI742">
        <f>Drivers!AI460</f>
        <v>0</v>
      </c>
      <c r="AJ742">
        <f>Drivers!AJ460</f>
        <v>0</v>
      </c>
      <c r="AK742">
        <f>Drivers!AK460</f>
        <v>0</v>
      </c>
      <c r="AL742">
        <f>Drivers!AL460</f>
        <v>0</v>
      </c>
      <c r="AM742">
        <f>Drivers!AM460</f>
        <v>0</v>
      </c>
      <c r="AN742">
        <f>Drivers!AN460</f>
        <v>0</v>
      </c>
      <c r="AO742">
        <f>Drivers!AO460</f>
        <v>0</v>
      </c>
      <c r="AP742">
        <f>Drivers!AP460</f>
        <v>0</v>
      </c>
      <c r="AQ742">
        <f>Drivers!AQ460</f>
        <v>0</v>
      </c>
      <c r="AR742">
        <f>Drivers!AR460</f>
        <v>0</v>
      </c>
      <c r="AS742">
        <f>Drivers!AS460</f>
        <v>0</v>
      </c>
      <c r="AT742">
        <f>Drivers!AT460</f>
        <v>1.4042000000000001</v>
      </c>
      <c r="AU742">
        <f>Drivers!AU460</f>
        <v>0.92470000000000019</v>
      </c>
      <c r="AV742">
        <f>Drivers!AV460</f>
        <v>0.70069999999999955</v>
      </c>
      <c r="AW742">
        <f>Drivers!AW460</f>
        <v>0.89180000000000026</v>
      </c>
      <c r="AX742">
        <f>Drivers!AX460</f>
        <v>0.8379000000000002</v>
      </c>
      <c r="AY742">
        <f>Drivers!AY460</f>
        <v>0.54005000000000014</v>
      </c>
      <c r="AZ742">
        <f>Drivers!AZ460</f>
        <v>0.36470000000000008</v>
      </c>
      <c r="BA742">
        <f>Drivers!BA460</f>
        <v>2.8000000000000452E-2</v>
      </c>
      <c r="BB742">
        <f>Drivers!BB460</f>
        <v>0.1526000000000001</v>
      </c>
      <c r="BC742">
        <f>Drivers!BC460</f>
        <v>-0.69615000000000082</v>
      </c>
      <c r="BD742">
        <f>Drivers!BD460</f>
        <v>2.8700000000000576E-2</v>
      </c>
      <c r="BE742">
        <f>Drivers!BE460</f>
        <v>-0.55159999999999987</v>
      </c>
      <c r="BF742">
        <f>Drivers!BF460</f>
        <v>-1.099699999999999</v>
      </c>
      <c r="BG742">
        <f>Drivers!BG460</f>
        <v>-0.89495000000000158</v>
      </c>
      <c r="BH742">
        <f>Drivers!BH460</f>
        <v>-1.416099999999999</v>
      </c>
      <c r="BI742">
        <f>Drivers!BI460</f>
        <v>-0.98174999999999935</v>
      </c>
      <c r="BJ742">
        <f>Drivers!BJ460</f>
        <v>-0.13964999999999916</v>
      </c>
      <c r="BK742">
        <f>Drivers!BK460</f>
        <v>-8.225000000000221E-2</v>
      </c>
      <c r="BL742">
        <f>Drivers!BL460</f>
        <v>-3.6748999999999996</v>
      </c>
      <c r="BM742">
        <f>Drivers!BM460</f>
        <v>-2.6194000000000002</v>
      </c>
      <c r="BN742">
        <f>Drivers!BN460</f>
        <v>-0.30554999999999682</v>
      </c>
      <c r="BO742">
        <f>Drivers!BO460</f>
        <v>0.72345000000000348</v>
      </c>
      <c r="BP742">
        <f>Drivers!BP460</f>
        <v>2.5700500000000037</v>
      </c>
      <c r="BQ742">
        <f>Drivers!BQ460</f>
        <v>0.34580000000000299</v>
      </c>
      <c r="BR742">
        <f>Drivers!BR460</f>
        <v>0</v>
      </c>
      <c r="BS742">
        <f>Drivers!BS460</f>
        <v>2.5413499999999867</v>
      </c>
      <c r="BT742">
        <f>Drivers!BT460</f>
        <v>0</v>
      </c>
      <c r="BU742">
        <f>Drivers!BU460</f>
        <v>-1.792</v>
      </c>
      <c r="BV742">
        <f>Drivers!BV460</f>
        <v>-1.3640000000000001</v>
      </c>
      <c r="BW742">
        <f>Drivers!BW460</f>
        <v>0</v>
      </c>
      <c r="BX742">
        <f>Drivers!BX460</f>
        <v>0</v>
      </c>
      <c r="BY742">
        <f>Drivers!BY460</f>
        <v>1.494</v>
      </c>
      <c r="BZ742">
        <f>Drivers!BZ460</f>
        <v>0</v>
      </c>
      <c r="CA742">
        <f>Drivers!CA460</f>
        <v>0</v>
      </c>
      <c r="CB742">
        <f>Drivers!CB460</f>
        <v>0</v>
      </c>
      <c r="CC742">
        <f>Drivers!CC460</f>
        <v>0</v>
      </c>
      <c r="CD742">
        <f>Drivers!CD460</f>
        <v>0</v>
      </c>
      <c r="CE742">
        <f>Drivers!CE460</f>
        <v>0</v>
      </c>
      <c r="CF742">
        <f>Drivers!CF460</f>
        <v>0</v>
      </c>
      <c r="CG742">
        <f>Drivers!CG460</f>
        <v>0</v>
      </c>
      <c r="CH742">
        <f>Drivers!CH460</f>
        <v>0</v>
      </c>
      <c r="CI742">
        <f>Drivers!CI460</f>
        <v>0</v>
      </c>
      <c r="CJ742">
        <f>Drivers!CJ460</f>
        <v>0</v>
      </c>
      <c r="CK742">
        <f>Drivers!CK460</f>
        <v>0</v>
      </c>
      <c r="CL742">
        <f>Drivers!CL460</f>
        <v>0</v>
      </c>
      <c r="CM742">
        <f>Drivers!CM460</f>
        <v>0</v>
      </c>
      <c r="CN742">
        <f>Drivers!CN460</f>
        <v>0</v>
      </c>
      <c r="CO742">
        <f>Drivers!CO460</f>
        <v>0</v>
      </c>
      <c r="CP742">
        <f>Drivers!CP460</f>
        <v>0</v>
      </c>
      <c r="CQ742">
        <f>Drivers!CQ460</f>
        <v>0</v>
      </c>
      <c r="CR742">
        <f>Drivers!CR460</f>
        <v>0</v>
      </c>
      <c r="CS742">
        <f>Drivers!CS460</f>
        <v>0</v>
      </c>
      <c r="CT742">
        <f>Drivers!CT460</f>
        <v>0</v>
      </c>
      <c r="CU742">
        <f>Drivers!CU460</f>
        <v>0</v>
      </c>
      <c r="CV742">
        <f>Drivers!CV460</f>
        <v>0</v>
      </c>
      <c r="CW742">
        <f>Drivers!CW460</f>
        <v>0</v>
      </c>
      <c r="CX742">
        <f>Drivers!CX460</f>
        <v>0</v>
      </c>
      <c r="CY742">
        <f>Drivers!CY460</f>
        <v>0</v>
      </c>
      <c r="CZ742">
        <f>Drivers!CZ460</f>
        <v>0</v>
      </c>
      <c r="DA742">
        <f>Drivers!DA460</f>
        <v>0</v>
      </c>
      <c r="DB742">
        <f>Drivers!DB460</f>
        <v>0</v>
      </c>
      <c r="DC742">
        <f>Drivers!DC460</f>
        <v>0</v>
      </c>
      <c r="DD742">
        <f>Drivers!DD460</f>
        <v>0</v>
      </c>
      <c r="DE742">
        <f>Drivers!DE460</f>
        <v>0</v>
      </c>
      <c r="DF742">
        <f>Drivers!DF460</f>
        <v>0</v>
      </c>
      <c r="DG742">
        <f>Drivers!DG460</f>
        <v>0</v>
      </c>
      <c r="DH742">
        <f>Drivers!DH460</f>
        <v>0</v>
      </c>
      <c r="DI742">
        <f>Drivers!DI460</f>
        <v>0</v>
      </c>
      <c r="DJ742">
        <f>Drivers!DJ460</f>
        <v>0</v>
      </c>
      <c r="DK742">
        <f>Drivers!DK460</f>
        <v>0</v>
      </c>
      <c r="DL742">
        <f>Drivers!DL460</f>
        <v>0</v>
      </c>
      <c r="DM742">
        <f>Drivers!DM460</f>
        <v>0</v>
      </c>
      <c r="DN742">
        <f>Drivers!DN460</f>
        <v>0</v>
      </c>
      <c r="DO742">
        <f>Drivers!DO460</f>
        <v>0</v>
      </c>
      <c r="DP742">
        <f>Drivers!DP460</f>
        <v>0</v>
      </c>
      <c r="DQ742">
        <f>Drivers!DQ460</f>
        <v>4.2223999999999995</v>
      </c>
      <c r="DR742">
        <f>Drivers!DR460</f>
        <v>6.6885000000000003</v>
      </c>
      <c r="DS742">
        <f>Drivers!DS460</f>
        <v>6.8935999999999993</v>
      </c>
      <c r="DT742">
        <f>Drivers!DT460</f>
        <v>3.9214000000000002</v>
      </c>
      <c r="DU742">
        <f>Drivers!DU460</f>
        <v>1.7706500000000007</v>
      </c>
      <c r="DV742">
        <f>Drivers!DV460</f>
        <v>-1.0664500000000001</v>
      </c>
      <c r="DW742">
        <f>Drivers!DW460</f>
        <v>-4.3924999999999983</v>
      </c>
      <c r="DX742">
        <f>Drivers!DX460</f>
        <v>-6.5162000000000013</v>
      </c>
      <c r="DY742">
        <f>Drivers!DY460</f>
        <v>3.3337500000000135</v>
      </c>
      <c r="DZ742">
        <f>Drivers!DZ460</f>
        <v>0.74934999999998664</v>
      </c>
      <c r="EA742">
        <f>Drivers!EA460</f>
        <v>0.12999999999999989</v>
      </c>
      <c r="EB742">
        <f>Drivers!EB460</f>
        <v>0</v>
      </c>
      <c r="EC742">
        <f>Drivers!EC460</f>
        <v>0</v>
      </c>
      <c r="ED742">
        <f>Drivers!ED460</f>
        <v>0</v>
      </c>
      <c r="EE742">
        <f>Drivers!EE460</f>
        <v>0</v>
      </c>
      <c r="EF742">
        <f>Drivers!EF460</f>
        <v>0</v>
      </c>
      <c r="EG742">
        <f>Drivers!EG460</f>
        <v>0</v>
      </c>
      <c r="EH742">
        <f>Drivers!EH460</f>
        <v>-43.788814497220898</v>
      </c>
      <c r="EI742">
        <f>Drivers!EI460</f>
        <v>-46.554621479930205</v>
      </c>
      <c r="EJ742">
        <f>Drivers!EJ460</f>
        <v>-49.528141246492737</v>
      </c>
    </row>
    <row r="743" spans="1:140" hidden="1" outlineLevel="1">
      <c r="A743">
        <f>Drivers!A461</f>
        <v>0</v>
      </c>
      <c r="B743">
        <f>Drivers!B461</f>
        <v>0</v>
      </c>
      <c r="C743">
        <f>Drivers!C461</f>
        <v>0</v>
      </c>
      <c r="D743">
        <f>Drivers!D461</f>
        <v>0</v>
      </c>
      <c r="E743">
        <f>Drivers!E461</f>
        <v>0</v>
      </c>
      <c r="F743">
        <f>Drivers!F461</f>
        <v>0</v>
      </c>
      <c r="G743">
        <f>Drivers!G461</f>
        <v>0</v>
      </c>
      <c r="H743">
        <f>Drivers!H461</f>
        <v>0</v>
      </c>
      <c r="I743">
        <f>Drivers!I461</f>
        <v>0</v>
      </c>
      <c r="J743">
        <f>Drivers!J461</f>
        <v>0</v>
      </c>
      <c r="K743">
        <f>Drivers!K461</f>
        <v>0</v>
      </c>
      <c r="L743">
        <f>Drivers!L461</f>
        <v>0</v>
      </c>
      <c r="M743">
        <f>Drivers!M461</f>
        <v>0</v>
      </c>
      <c r="N743">
        <f>Drivers!N461</f>
        <v>0</v>
      </c>
      <c r="O743">
        <f>Drivers!O461</f>
        <v>0</v>
      </c>
      <c r="P743">
        <f>Drivers!P461</f>
        <v>0</v>
      </c>
      <c r="Q743">
        <f>Drivers!Q461</f>
        <v>0</v>
      </c>
      <c r="R743">
        <f>Drivers!R461</f>
        <v>0</v>
      </c>
      <c r="S743">
        <f>Drivers!S461</f>
        <v>0</v>
      </c>
      <c r="T743">
        <f>Drivers!T461</f>
        <v>0</v>
      </c>
      <c r="U743">
        <f>Drivers!U461</f>
        <v>0</v>
      </c>
      <c r="V743">
        <f>Drivers!V461</f>
        <v>0</v>
      </c>
      <c r="W743">
        <f>Drivers!W461</f>
        <v>0</v>
      </c>
      <c r="X743">
        <f>Drivers!X461</f>
        <v>0</v>
      </c>
      <c r="Y743">
        <f>Drivers!Y461</f>
        <v>0</v>
      </c>
      <c r="Z743">
        <f>Drivers!Z461</f>
        <v>0</v>
      </c>
      <c r="AA743">
        <f>Drivers!AA461</f>
        <v>0</v>
      </c>
      <c r="AB743">
        <f>Drivers!AB461</f>
        <v>0</v>
      </c>
      <c r="AC743">
        <f>Drivers!AC461</f>
        <v>0</v>
      </c>
      <c r="AD743">
        <f>Drivers!AD461</f>
        <v>0</v>
      </c>
      <c r="AE743">
        <f>Drivers!AE461</f>
        <v>0</v>
      </c>
      <c r="AF743">
        <f>Drivers!AF461</f>
        <v>0</v>
      </c>
      <c r="AG743">
        <f>Drivers!AG461</f>
        <v>0</v>
      </c>
      <c r="AH743">
        <f>Drivers!AH461</f>
        <v>0</v>
      </c>
      <c r="AI743">
        <f>Drivers!AI461</f>
        <v>0</v>
      </c>
      <c r="AJ743">
        <f>Drivers!AJ461</f>
        <v>0</v>
      </c>
      <c r="AK743">
        <f>Drivers!AK461</f>
        <v>0</v>
      </c>
      <c r="AL743">
        <f>Drivers!AL461</f>
        <v>0</v>
      </c>
      <c r="AM743">
        <f>Drivers!AM461</f>
        <v>0</v>
      </c>
      <c r="AN743">
        <f>Drivers!AN461</f>
        <v>0</v>
      </c>
      <c r="AO743">
        <f>Drivers!AO461</f>
        <v>0</v>
      </c>
      <c r="AP743">
        <f>Drivers!AP461</f>
        <v>0</v>
      </c>
      <c r="AQ743">
        <f>Drivers!AQ461</f>
        <v>0</v>
      </c>
      <c r="AR743">
        <f>Drivers!AR461</f>
        <v>0</v>
      </c>
      <c r="AS743">
        <f>Drivers!AS461</f>
        <v>0</v>
      </c>
      <c r="AT743">
        <f>Drivers!AT461</f>
        <v>0</v>
      </c>
      <c r="AU743">
        <f>Drivers!AU461</f>
        <v>0</v>
      </c>
      <c r="AV743">
        <f>Drivers!AV461</f>
        <v>0</v>
      </c>
      <c r="AW743">
        <f>Drivers!AW461</f>
        <v>0</v>
      </c>
      <c r="AX743">
        <f>Drivers!AX461</f>
        <v>0</v>
      </c>
      <c r="AY743">
        <f>Drivers!AY461</f>
        <v>0</v>
      </c>
      <c r="AZ743">
        <f>Drivers!AZ461</f>
        <v>0</v>
      </c>
      <c r="BA743">
        <f>Drivers!BA461</f>
        <v>0</v>
      </c>
      <c r="BB743">
        <f>Drivers!BB461</f>
        <v>0</v>
      </c>
      <c r="BC743">
        <f>Drivers!BC461</f>
        <v>0</v>
      </c>
      <c r="BD743">
        <f>Drivers!BD461</f>
        <v>0</v>
      </c>
      <c r="BE743">
        <f>Drivers!BE461</f>
        <v>0</v>
      </c>
      <c r="BF743">
        <f>Drivers!BF461</f>
        <v>0</v>
      </c>
      <c r="BG743">
        <f>Drivers!BG461</f>
        <v>0</v>
      </c>
      <c r="BH743">
        <f>Drivers!BH461</f>
        <v>0</v>
      </c>
      <c r="BI743">
        <f>Drivers!BI461</f>
        <v>0</v>
      </c>
      <c r="BJ743">
        <f>Drivers!BJ461</f>
        <v>0</v>
      </c>
      <c r="BK743">
        <f>Drivers!BK461</f>
        <v>0</v>
      </c>
      <c r="BL743">
        <f>Drivers!BL461</f>
        <v>0</v>
      </c>
      <c r="BM743">
        <f>Drivers!BM461</f>
        <v>0</v>
      </c>
      <c r="BN743">
        <f>Drivers!BN461</f>
        <v>0</v>
      </c>
      <c r="BO743">
        <f>Drivers!BO461</f>
        <v>0</v>
      </c>
      <c r="BP743">
        <f>Drivers!BP461</f>
        <v>0</v>
      </c>
      <c r="BQ743">
        <f>Drivers!BQ461</f>
        <v>0</v>
      </c>
      <c r="BR743">
        <f>Drivers!BR461</f>
        <v>0</v>
      </c>
      <c r="BS743">
        <f>Drivers!BS461</f>
        <v>0</v>
      </c>
      <c r="BT743">
        <f>Drivers!BT461</f>
        <v>0</v>
      </c>
      <c r="BU743">
        <f>Drivers!BU461</f>
        <v>0</v>
      </c>
      <c r="BV743">
        <f>Drivers!BV461</f>
        <v>0</v>
      </c>
      <c r="BW743">
        <f>Drivers!BW461</f>
        <v>0</v>
      </c>
      <c r="BX743">
        <f>Drivers!BX461</f>
        <v>0</v>
      </c>
      <c r="BY743">
        <f>Drivers!BY461</f>
        <v>0</v>
      </c>
      <c r="BZ743">
        <f>Drivers!BZ461</f>
        <v>0</v>
      </c>
      <c r="CA743">
        <f>Drivers!CA461</f>
        <v>0</v>
      </c>
      <c r="CB743">
        <f>Drivers!CB461</f>
        <v>0</v>
      </c>
      <c r="CC743">
        <f>Drivers!CC461</f>
        <v>0</v>
      </c>
      <c r="CD743">
        <f>Drivers!CD461</f>
        <v>0</v>
      </c>
      <c r="CE743">
        <f>Drivers!CE461</f>
        <v>0</v>
      </c>
      <c r="CF743">
        <f>Drivers!CF461</f>
        <v>0</v>
      </c>
      <c r="CG743">
        <f>Drivers!CG461</f>
        <v>0</v>
      </c>
      <c r="CH743">
        <f>Drivers!CH461</f>
        <v>0</v>
      </c>
      <c r="CI743">
        <f>Drivers!CI461</f>
        <v>0</v>
      </c>
      <c r="CJ743">
        <f>Drivers!CJ461</f>
        <v>0</v>
      </c>
      <c r="CK743">
        <f>Drivers!CK461</f>
        <v>0</v>
      </c>
      <c r="CL743">
        <f>Drivers!CL461</f>
        <v>0</v>
      </c>
      <c r="CM743">
        <f>Drivers!CM461</f>
        <v>0</v>
      </c>
      <c r="CN743">
        <f>Drivers!CN461</f>
        <v>0</v>
      </c>
      <c r="CO743">
        <f>Drivers!CO461</f>
        <v>0</v>
      </c>
      <c r="CP743">
        <f>Drivers!CP461</f>
        <v>0</v>
      </c>
      <c r="CQ743">
        <f>Drivers!CQ461</f>
        <v>0</v>
      </c>
      <c r="CR743">
        <f>Drivers!CR461</f>
        <v>0</v>
      </c>
      <c r="CS743">
        <f>Drivers!CS461</f>
        <v>0</v>
      </c>
      <c r="CT743">
        <f>Drivers!CT461</f>
        <v>0</v>
      </c>
      <c r="CU743">
        <f>Drivers!CU461</f>
        <v>0</v>
      </c>
      <c r="CV743">
        <f>Drivers!CV461</f>
        <v>0</v>
      </c>
      <c r="CW743">
        <f>Drivers!CW461</f>
        <v>0</v>
      </c>
      <c r="CX743">
        <f>Drivers!CX461</f>
        <v>0</v>
      </c>
      <c r="CY743">
        <f>Drivers!CY461</f>
        <v>0</v>
      </c>
      <c r="CZ743">
        <f>Drivers!CZ461</f>
        <v>0</v>
      </c>
      <c r="DA743">
        <f>Drivers!DA461</f>
        <v>0</v>
      </c>
      <c r="DB743">
        <f>Drivers!DB461</f>
        <v>0</v>
      </c>
      <c r="DC743">
        <f>Drivers!DC461</f>
        <v>0</v>
      </c>
      <c r="DD743">
        <f>Drivers!DD461</f>
        <v>0</v>
      </c>
      <c r="DE743">
        <f>Drivers!DE461</f>
        <v>0</v>
      </c>
      <c r="DF743">
        <f>Drivers!DF461</f>
        <v>0</v>
      </c>
      <c r="DG743">
        <f>Drivers!DG461</f>
        <v>0</v>
      </c>
      <c r="DH743">
        <f>Drivers!DH461</f>
        <v>0</v>
      </c>
      <c r="DI743">
        <f>Drivers!DI461</f>
        <v>0</v>
      </c>
      <c r="DJ743">
        <f>Drivers!DJ461</f>
        <v>0</v>
      </c>
      <c r="DK743">
        <f>Drivers!DK461</f>
        <v>0</v>
      </c>
      <c r="DL743">
        <f>Drivers!DL461</f>
        <v>0</v>
      </c>
      <c r="DM743">
        <f>Drivers!DM461</f>
        <v>0</v>
      </c>
      <c r="DN743">
        <f>Drivers!DN461</f>
        <v>0</v>
      </c>
      <c r="DO743">
        <f>Drivers!DO461</f>
        <v>0</v>
      </c>
      <c r="DP743">
        <f>Drivers!DP461</f>
        <v>0</v>
      </c>
      <c r="DQ743">
        <f>Drivers!DQ461</f>
        <v>0</v>
      </c>
      <c r="DR743">
        <f>Drivers!DR461</f>
        <v>0</v>
      </c>
      <c r="DS743">
        <f>Drivers!DS461</f>
        <v>0</v>
      </c>
      <c r="DT743">
        <f>Drivers!DT461</f>
        <v>0</v>
      </c>
      <c r="DU743">
        <f>Drivers!DU461</f>
        <v>0</v>
      </c>
      <c r="DV743">
        <f>Drivers!DV461</f>
        <v>0</v>
      </c>
      <c r="DW743">
        <f>Drivers!DW461</f>
        <v>0</v>
      </c>
      <c r="DX743">
        <f>Drivers!DX461</f>
        <v>0</v>
      </c>
      <c r="DY743">
        <f>Drivers!DY461</f>
        <v>0</v>
      </c>
      <c r="DZ743">
        <f>Drivers!DZ461</f>
        <v>0</v>
      </c>
      <c r="EA743">
        <f>Drivers!EA461</f>
        <v>0</v>
      </c>
      <c r="EB743">
        <f>Drivers!EB461</f>
        <v>0</v>
      </c>
      <c r="EC743">
        <f>Drivers!EC461</f>
        <v>0</v>
      </c>
      <c r="ED743">
        <f>Drivers!ED461</f>
        <v>0</v>
      </c>
      <c r="EE743">
        <f>Drivers!EE461</f>
        <v>0</v>
      </c>
      <c r="EF743">
        <f>Drivers!EF461</f>
        <v>0</v>
      </c>
      <c r="EG743">
        <f>Drivers!EG461</f>
        <v>0</v>
      </c>
      <c r="EH743">
        <f>Drivers!EH461</f>
        <v>0</v>
      </c>
      <c r="EI743">
        <f>Drivers!EI461</f>
        <v>0</v>
      </c>
      <c r="EJ743">
        <f>Drivers!EJ461</f>
        <v>0</v>
      </c>
    </row>
    <row r="744" spans="1:140" hidden="1" outlineLevel="1">
      <c r="A744">
        <f>Drivers!A462</f>
        <v>0</v>
      </c>
      <c r="B744">
        <f>Drivers!B462</f>
        <v>0</v>
      </c>
      <c r="C744">
        <f>Drivers!C462</f>
        <v>0</v>
      </c>
      <c r="D744">
        <f>Drivers!D462</f>
        <v>0</v>
      </c>
      <c r="E744">
        <f>Drivers!E462</f>
        <v>0</v>
      </c>
      <c r="F744">
        <f>Drivers!F462</f>
        <v>0</v>
      </c>
      <c r="G744">
        <f>Drivers!G462</f>
        <v>0</v>
      </c>
      <c r="H744">
        <f>Drivers!H462</f>
        <v>0</v>
      </c>
      <c r="I744" t="str">
        <f>Drivers!I462</f>
        <v>NOL - Beginning of Period</v>
      </c>
      <c r="J744">
        <f>Drivers!J462</f>
        <v>0</v>
      </c>
      <c r="K744">
        <f>Drivers!K462</f>
        <v>0</v>
      </c>
      <c r="L744">
        <f>Drivers!L462</f>
        <v>0</v>
      </c>
      <c r="M744">
        <f>Drivers!M462</f>
        <v>0</v>
      </c>
      <c r="N744">
        <f>Drivers!N462</f>
        <v>0</v>
      </c>
      <c r="O744">
        <f>Drivers!O462</f>
        <v>0</v>
      </c>
      <c r="P744">
        <f>Drivers!P462</f>
        <v>0</v>
      </c>
      <c r="Q744">
        <f>Drivers!Q462</f>
        <v>0</v>
      </c>
      <c r="R744">
        <f>Drivers!R462</f>
        <v>0</v>
      </c>
      <c r="S744">
        <f>Drivers!S462</f>
        <v>0</v>
      </c>
      <c r="T744">
        <f>Drivers!T462</f>
        <v>0</v>
      </c>
      <c r="U744">
        <f>Drivers!U462</f>
        <v>0</v>
      </c>
      <c r="V744">
        <f>Drivers!V462</f>
        <v>0</v>
      </c>
      <c r="W744">
        <f>Drivers!W462</f>
        <v>0</v>
      </c>
      <c r="X744">
        <f>Drivers!X462</f>
        <v>0</v>
      </c>
      <c r="Y744">
        <f>Drivers!Y462</f>
        <v>0</v>
      </c>
      <c r="Z744">
        <f>Drivers!Z462</f>
        <v>0</v>
      </c>
      <c r="AA744">
        <f>Drivers!AA462</f>
        <v>0</v>
      </c>
      <c r="AB744">
        <f>Drivers!AB462</f>
        <v>0</v>
      </c>
      <c r="AC744">
        <f>Drivers!AC462</f>
        <v>0</v>
      </c>
      <c r="AD744">
        <f>Drivers!AD462</f>
        <v>0</v>
      </c>
      <c r="AE744">
        <f>Drivers!AE462</f>
        <v>0</v>
      </c>
      <c r="AF744">
        <f>Drivers!AF462</f>
        <v>0</v>
      </c>
      <c r="AG744">
        <f>Drivers!AG462</f>
        <v>0</v>
      </c>
      <c r="AH744">
        <f>Drivers!AH462</f>
        <v>0</v>
      </c>
      <c r="AI744">
        <f>Drivers!AI462</f>
        <v>0</v>
      </c>
      <c r="AJ744">
        <f>Drivers!AJ462</f>
        <v>0</v>
      </c>
      <c r="AK744">
        <f>Drivers!AK462</f>
        <v>0</v>
      </c>
      <c r="AL744">
        <f>Drivers!AL462</f>
        <v>0</v>
      </c>
      <c r="AM744">
        <f>Drivers!AM462</f>
        <v>0</v>
      </c>
      <c r="AN744">
        <f>Drivers!AN462</f>
        <v>0</v>
      </c>
      <c r="AO744">
        <f>Drivers!AO462</f>
        <v>0</v>
      </c>
      <c r="AP744">
        <f>Drivers!AP462</f>
        <v>0</v>
      </c>
      <c r="AQ744">
        <f>Drivers!AQ462</f>
        <v>0</v>
      </c>
      <c r="AR744">
        <f>Drivers!AR462</f>
        <v>0</v>
      </c>
      <c r="AS744">
        <f>Drivers!AS462</f>
        <v>0</v>
      </c>
      <c r="AT744">
        <f>Drivers!AT462</f>
        <v>0</v>
      </c>
      <c r="AU744">
        <f>Drivers!AU462</f>
        <v>0</v>
      </c>
      <c r="AV744">
        <f>Drivers!AV462</f>
        <v>0</v>
      </c>
      <c r="AW744">
        <f>Drivers!AW462</f>
        <v>0</v>
      </c>
      <c r="AX744">
        <f>Drivers!AX462</f>
        <v>0</v>
      </c>
      <c r="AY744">
        <f>Drivers!AY462</f>
        <v>0</v>
      </c>
      <c r="AZ744">
        <f>Drivers!AZ462</f>
        <v>0</v>
      </c>
      <c r="BA744">
        <f>Drivers!BA462</f>
        <v>0</v>
      </c>
      <c r="BB744">
        <f>Drivers!BB462</f>
        <v>0</v>
      </c>
      <c r="BC744">
        <f>Drivers!BC462</f>
        <v>0</v>
      </c>
      <c r="BD744">
        <f>Drivers!BD462</f>
        <v>0</v>
      </c>
      <c r="BE744">
        <f>Drivers!BE462</f>
        <v>0</v>
      </c>
      <c r="BF744">
        <f>Drivers!BF462</f>
        <v>0</v>
      </c>
      <c r="BG744">
        <f>Drivers!BG462</f>
        <v>0</v>
      </c>
      <c r="BH744">
        <f>Drivers!BH462</f>
        <v>0</v>
      </c>
      <c r="BI744">
        <f>Drivers!BI462</f>
        <v>0</v>
      </c>
      <c r="BJ744">
        <f>Drivers!BJ462</f>
        <v>0</v>
      </c>
      <c r="BK744">
        <f>Drivers!BK462</f>
        <v>0</v>
      </c>
      <c r="BL744">
        <f>Drivers!BL462</f>
        <v>0</v>
      </c>
      <c r="BM744">
        <f>Drivers!BM462</f>
        <v>0</v>
      </c>
      <c r="BN744">
        <f>Drivers!BN462</f>
        <v>0</v>
      </c>
      <c r="BO744">
        <f>Drivers!BO462</f>
        <v>0</v>
      </c>
      <c r="BP744">
        <f>Drivers!BP462</f>
        <v>0</v>
      </c>
      <c r="BQ744">
        <f>Drivers!BQ462</f>
        <v>0</v>
      </c>
      <c r="BR744">
        <f>Drivers!BR462</f>
        <v>0</v>
      </c>
      <c r="BS744">
        <f>Drivers!BS462</f>
        <v>-186.1</v>
      </c>
      <c r="BT744">
        <f>Drivers!BT462</f>
        <v>-224.82099999999997</v>
      </c>
      <c r="BU744">
        <f>Drivers!BU462</f>
        <v>-250.86999999999998</v>
      </c>
      <c r="BV744">
        <f>Drivers!BV462</f>
        <v>-764.00000000000011</v>
      </c>
      <c r="BW744">
        <f>Drivers!BW462</f>
        <v>-811.60500000000013</v>
      </c>
      <c r="BX744">
        <f>Drivers!BX462</f>
        <v>-967.75400000000013</v>
      </c>
      <c r="BY744">
        <f>Drivers!BY462</f>
        <v>-960.94700000000012</v>
      </c>
      <c r="BZ744">
        <f>Drivers!BZ462</f>
        <v>-931.09999999999991</v>
      </c>
      <c r="CA744">
        <f>Drivers!CA462</f>
        <v>-935.7059999999999</v>
      </c>
      <c r="CB744">
        <f>Drivers!CB462</f>
        <v>-957.55099999999982</v>
      </c>
      <c r="CC744">
        <f>Drivers!CC462</f>
        <v>-948.3449999999998</v>
      </c>
      <c r="CD744">
        <f>Drivers!CD462</f>
        <v>-1049.586</v>
      </c>
      <c r="CE744">
        <f>Drivers!CE462</f>
        <v>-1065.5751541488878</v>
      </c>
      <c r="CF744">
        <f>Drivers!CF462</f>
        <v>-1082.4798883628878</v>
      </c>
      <c r="CG744">
        <f>Drivers!CG462</f>
        <v>-1067.1002180153323</v>
      </c>
      <c r="CH744">
        <f>Drivers!CH462</f>
        <v>0</v>
      </c>
      <c r="CI744">
        <f>Drivers!CI462</f>
        <v>0</v>
      </c>
      <c r="CJ744">
        <f>Drivers!CJ462</f>
        <v>0</v>
      </c>
      <c r="CK744">
        <f>Drivers!CK462</f>
        <v>0</v>
      </c>
      <c r="CL744">
        <f>Drivers!CL462</f>
        <v>0</v>
      </c>
      <c r="CM744">
        <f>Drivers!CM462</f>
        <v>0</v>
      </c>
      <c r="CN744">
        <f>Drivers!CN462</f>
        <v>0</v>
      </c>
      <c r="CO744">
        <f>Drivers!CO462</f>
        <v>0</v>
      </c>
      <c r="CP744">
        <f>Drivers!CP462</f>
        <v>0</v>
      </c>
      <c r="CQ744">
        <f>Drivers!CQ462</f>
        <v>0</v>
      </c>
      <c r="CR744">
        <f>Drivers!CR462</f>
        <v>0</v>
      </c>
      <c r="CS744">
        <f>Drivers!CS462</f>
        <v>0</v>
      </c>
      <c r="CT744">
        <f>Drivers!CT462</f>
        <v>0</v>
      </c>
      <c r="CU744">
        <f>Drivers!CU462</f>
        <v>0</v>
      </c>
      <c r="CV744">
        <f>Drivers!CV462</f>
        <v>0</v>
      </c>
      <c r="CW744">
        <f>Drivers!CW462</f>
        <v>0</v>
      </c>
      <c r="CX744">
        <f>Drivers!CX462</f>
        <v>0</v>
      </c>
      <c r="CY744">
        <f>Drivers!CY462</f>
        <v>0</v>
      </c>
      <c r="CZ744">
        <f>Drivers!CZ462</f>
        <v>0</v>
      </c>
      <c r="DA744">
        <f>Drivers!DA462</f>
        <v>0</v>
      </c>
      <c r="DB744">
        <f>Drivers!DB462</f>
        <v>0</v>
      </c>
      <c r="DC744">
        <f>Drivers!DC462</f>
        <v>0</v>
      </c>
      <c r="DD744">
        <f>Drivers!DD462</f>
        <v>0</v>
      </c>
      <c r="DE744">
        <f>Drivers!DE462</f>
        <v>0</v>
      </c>
      <c r="DF744">
        <f>Drivers!DF462</f>
        <v>0</v>
      </c>
      <c r="DG744">
        <f>Drivers!DG462</f>
        <v>0</v>
      </c>
      <c r="DH744">
        <f>Drivers!DH462</f>
        <v>0</v>
      </c>
      <c r="DI744">
        <f>Drivers!DI462</f>
        <v>0</v>
      </c>
      <c r="DJ744">
        <f>Drivers!DJ462</f>
        <v>0</v>
      </c>
      <c r="DK744">
        <f>Drivers!DK462</f>
        <v>0</v>
      </c>
      <c r="DL744">
        <f>Drivers!DL462</f>
        <v>0</v>
      </c>
      <c r="DM744">
        <f>Drivers!DM462</f>
        <v>0</v>
      </c>
      <c r="DN744">
        <f>Drivers!DN462</f>
        <v>0</v>
      </c>
      <c r="DO744">
        <f>Drivers!DO462</f>
        <v>0</v>
      </c>
      <c r="DP744">
        <f>Drivers!DP462</f>
        <v>0</v>
      </c>
      <c r="DQ744">
        <f>Drivers!DQ462</f>
        <v>0</v>
      </c>
      <c r="DR744">
        <f>Drivers!DR462</f>
        <v>0</v>
      </c>
      <c r="DS744">
        <f>Drivers!DS462</f>
        <v>0</v>
      </c>
      <c r="DT744">
        <f>Drivers!DT462</f>
        <v>0</v>
      </c>
      <c r="DU744">
        <f>Drivers!DU462</f>
        <v>0</v>
      </c>
      <c r="DV744">
        <f>Drivers!DV462</f>
        <v>0</v>
      </c>
      <c r="DW744">
        <f>Drivers!DW462</f>
        <v>0</v>
      </c>
      <c r="DX744">
        <f>Drivers!DX462</f>
        <v>0</v>
      </c>
      <c r="DY744">
        <f>Drivers!DY462</f>
        <v>0</v>
      </c>
      <c r="DZ744">
        <f>Drivers!DZ462</f>
        <v>0</v>
      </c>
      <c r="EA744">
        <f>Drivers!EA462</f>
        <v>-764.00000000000011</v>
      </c>
      <c r="EB744">
        <f>Drivers!EB462</f>
        <v>-985.68900000000008</v>
      </c>
      <c r="EC744">
        <f>Drivers!EC462</f>
        <v>-1080.1090000000002</v>
      </c>
      <c r="ED744">
        <f>Drivers!ED462</f>
        <v>-1077.4033111800397</v>
      </c>
      <c r="EE744">
        <f>Drivers!EE462</f>
        <v>-994.97189966547558</v>
      </c>
      <c r="EF744">
        <f>Drivers!EF462</f>
        <v>-783.48240739891673</v>
      </c>
      <c r="EG744">
        <f>Drivers!EG462</f>
        <v>-444.06115393369703</v>
      </c>
      <c r="EH744">
        <f>Drivers!EH462</f>
        <v>0</v>
      </c>
      <c r="EI744">
        <f>Drivers!EI462</f>
        <v>0</v>
      </c>
      <c r="EJ744">
        <f>Drivers!EJ462</f>
        <v>0</v>
      </c>
    </row>
    <row r="745" spans="1:140" hidden="1" outlineLevel="1">
      <c r="A745">
        <f>Drivers!A463</f>
        <v>0</v>
      </c>
      <c r="B745">
        <f>Drivers!B463</f>
        <v>0</v>
      </c>
      <c r="C745">
        <f>Drivers!C463</f>
        <v>0</v>
      </c>
      <c r="D745">
        <f>Drivers!D463</f>
        <v>0</v>
      </c>
      <c r="E745">
        <f>Drivers!E463</f>
        <v>0</v>
      </c>
      <c r="F745">
        <f>Drivers!F463</f>
        <v>0</v>
      </c>
      <c r="G745">
        <f>Drivers!G463</f>
        <v>0</v>
      </c>
      <c r="H745">
        <f>Drivers!H463</f>
        <v>0</v>
      </c>
      <c r="I745" t="str">
        <f>Drivers!I463</f>
        <v>+Net Loss/-Net Income</v>
      </c>
      <c r="J745">
        <f>Drivers!J463</f>
        <v>0</v>
      </c>
      <c r="K745">
        <f>Drivers!K463</f>
        <v>0</v>
      </c>
      <c r="L745">
        <f>Drivers!L463</f>
        <v>0</v>
      </c>
      <c r="M745">
        <f>Drivers!M463</f>
        <v>0</v>
      </c>
      <c r="N745">
        <f>Drivers!N463</f>
        <v>0</v>
      </c>
      <c r="O745">
        <f>Drivers!O463</f>
        <v>0</v>
      </c>
      <c r="P745">
        <f>Drivers!P463</f>
        <v>0</v>
      </c>
      <c r="Q745">
        <f>Drivers!Q463</f>
        <v>0</v>
      </c>
      <c r="R745">
        <f>Drivers!R463</f>
        <v>0</v>
      </c>
      <c r="S745">
        <f>Drivers!S463</f>
        <v>0</v>
      </c>
      <c r="T745">
        <f>Drivers!T463</f>
        <v>0</v>
      </c>
      <c r="U745">
        <f>Drivers!U463</f>
        <v>0</v>
      </c>
      <c r="V745">
        <f>Drivers!V463</f>
        <v>0</v>
      </c>
      <c r="W745">
        <f>Drivers!W463</f>
        <v>0</v>
      </c>
      <c r="X745">
        <f>Drivers!X463</f>
        <v>0</v>
      </c>
      <c r="Y745">
        <f>Drivers!Y463</f>
        <v>0</v>
      </c>
      <c r="Z745">
        <f>Drivers!Z463</f>
        <v>0</v>
      </c>
      <c r="AA745">
        <f>Drivers!AA463</f>
        <v>0</v>
      </c>
      <c r="AB745">
        <f>Drivers!AB463</f>
        <v>0</v>
      </c>
      <c r="AC745">
        <f>Drivers!AC463</f>
        <v>0</v>
      </c>
      <c r="AD745">
        <f>Drivers!AD463</f>
        <v>0</v>
      </c>
      <c r="AE745">
        <f>Drivers!AE463</f>
        <v>0</v>
      </c>
      <c r="AF745">
        <f>Drivers!AF463</f>
        <v>0</v>
      </c>
      <c r="AG745">
        <f>Drivers!AG463</f>
        <v>0</v>
      </c>
      <c r="AH745">
        <f>Drivers!AH463</f>
        <v>0</v>
      </c>
      <c r="AI745">
        <f>Drivers!AI463</f>
        <v>0</v>
      </c>
      <c r="AJ745">
        <f>Drivers!AJ463</f>
        <v>0</v>
      </c>
      <c r="AK745">
        <f>Drivers!AK463</f>
        <v>0</v>
      </c>
      <c r="AL745">
        <f>Drivers!AL463</f>
        <v>0</v>
      </c>
      <c r="AM745">
        <f>Drivers!AM463</f>
        <v>0</v>
      </c>
      <c r="AN745">
        <f>Drivers!AN463</f>
        <v>0</v>
      </c>
      <c r="AO745">
        <f>Drivers!AO463</f>
        <v>0</v>
      </c>
      <c r="AP745">
        <f>Drivers!AP463</f>
        <v>0</v>
      </c>
      <c r="AQ745">
        <f>Drivers!AQ463</f>
        <v>0</v>
      </c>
      <c r="AR745">
        <f>Drivers!AR463</f>
        <v>0</v>
      </c>
      <c r="AS745">
        <f>Drivers!AS463</f>
        <v>0</v>
      </c>
      <c r="AT745">
        <f>Drivers!AT463</f>
        <v>0</v>
      </c>
      <c r="AU745">
        <f>Drivers!AU463</f>
        <v>0</v>
      </c>
      <c r="AV745">
        <f>Drivers!AV463</f>
        <v>0</v>
      </c>
      <c r="AW745">
        <f>Drivers!AW463</f>
        <v>0</v>
      </c>
      <c r="AX745">
        <f>Drivers!AX463</f>
        <v>0</v>
      </c>
      <c r="AY745">
        <f>Drivers!AY463</f>
        <v>0</v>
      </c>
      <c r="AZ745">
        <f>Drivers!AZ463</f>
        <v>0</v>
      </c>
      <c r="BA745">
        <f>Drivers!BA463</f>
        <v>0</v>
      </c>
      <c r="BB745">
        <f>Drivers!BB463</f>
        <v>0</v>
      </c>
      <c r="BC745">
        <f>Drivers!BC463</f>
        <v>0</v>
      </c>
      <c r="BD745">
        <f>Drivers!BD463</f>
        <v>0</v>
      </c>
      <c r="BE745">
        <f>Drivers!BE463</f>
        <v>0</v>
      </c>
      <c r="BF745">
        <f>Drivers!BF463</f>
        <v>0</v>
      </c>
      <c r="BG745">
        <f>Drivers!BG463</f>
        <v>0</v>
      </c>
      <c r="BH745">
        <f>Drivers!BH463</f>
        <v>0</v>
      </c>
      <c r="BI745">
        <f>Drivers!BI463</f>
        <v>0</v>
      </c>
      <c r="BJ745">
        <f>Drivers!BJ463</f>
        <v>0</v>
      </c>
      <c r="BK745">
        <f>Drivers!BK463</f>
        <v>0</v>
      </c>
      <c r="BL745">
        <f>Drivers!BL463</f>
        <v>0</v>
      </c>
      <c r="BM745">
        <f>Drivers!BM463</f>
        <v>0</v>
      </c>
      <c r="BN745">
        <f>Drivers!BN463</f>
        <v>0</v>
      </c>
      <c r="BO745">
        <f>Drivers!BO463</f>
        <v>0</v>
      </c>
      <c r="BP745">
        <f>Drivers!BP463</f>
        <v>0</v>
      </c>
      <c r="BQ745">
        <f>Drivers!BQ463</f>
        <v>0</v>
      </c>
      <c r="BR745">
        <f>Drivers!BR463</f>
        <v>0</v>
      </c>
      <c r="BS745">
        <f>Drivers!BS463</f>
        <v>-38.720999999999961</v>
      </c>
      <c r="BT745">
        <f>Drivers!BT463</f>
        <v>-26.049000000000014</v>
      </c>
      <c r="BU745">
        <f>Drivers!BU463</f>
        <v>-25.72</v>
      </c>
      <c r="BV745">
        <f>Drivers!BV463</f>
        <v>-47.60499999999999</v>
      </c>
      <c r="BW745">
        <f>Drivers!BW463</f>
        <v>-156.14900000000006</v>
      </c>
      <c r="BX745">
        <f>Drivers!BX463</f>
        <v>6.8070000000000208</v>
      </c>
      <c r="BY745">
        <f>Drivers!BY463</f>
        <v>-23.490999999999968</v>
      </c>
      <c r="BZ745">
        <f>Drivers!BZ463</f>
        <v>-4.6059999999999874</v>
      </c>
      <c r="CA745">
        <f>Drivers!CA463</f>
        <v>-21.844999999999949</v>
      </c>
      <c r="CB745">
        <f>Drivers!CB463</f>
        <v>9.2060000000000137</v>
      </c>
      <c r="CC745">
        <f>Drivers!CC463</f>
        <v>-77.175000000000026</v>
      </c>
      <c r="CD745">
        <f>Drivers!CD463</f>
        <v>-15.989154148887707</v>
      </c>
      <c r="CE745">
        <f>Drivers!CE463</f>
        <v>-16.904734213999973</v>
      </c>
      <c r="CF745">
        <f>Drivers!CF463</f>
        <v>15.379670347555532</v>
      </c>
      <c r="CG745">
        <f>Drivers!CG463</f>
        <v>20.219906835292306</v>
      </c>
      <c r="CH745">
        <f>Drivers!CH463</f>
        <v>0</v>
      </c>
      <c r="CI745">
        <f>Drivers!CI463</f>
        <v>0</v>
      </c>
      <c r="CJ745">
        <f>Drivers!CJ463</f>
        <v>0</v>
      </c>
      <c r="CK745">
        <f>Drivers!CK463</f>
        <v>0</v>
      </c>
      <c r="CL745">
        <f>Drivers!CL463</f>
        <v>0</v>
      </c>
      <c r="CM745">
        <f>Drivers!CM463</f>
        <v>0</v>
      </c>
      <c r="CN745">
        <f>Drivers!CN463</f>
        <v>0</v>
      </c>
      <c r="CO745">
        <f>Drivers!CO463</f>
        <v>0</v>
      </c>
      <c r="CP745">
        <f>Drivers!CP463</f>
        <v>0</v>
      </c>
      <c r="CQ745">
        <f>Drivers!CQ463</f>
        <v>0</v>
      </c>
      <c r="CR745">
        <f>Drivers!CR463</f>
        <v>0</v>
      </c>
      <c r="CS745">
        <f>Drivers!CS463</f>
        <v>0</v>
      </c>
      <c r="CT745">
        <f>Drivers!CT463</f>
        <v>0</v>
      </c>
      <c r="CU745">
        <f>Drivers!CU463</f>
        <v>0</v>
      </c>
      <c r="CV745">
        <f>Drivers!CV463</f>
        <v>0</v>
      </c>
      <c r="CW745">
        <f>Drivers!CW463</f>
        <v>0</v>
      </c>
      <c r="CX745">
        <f>Drivers!CX463</f>
        <v>0</v>
      </c>
      <c r="CY745">
        <f>Drivers!CY463</f>
        <v>0</v>
      </c>
      <c r="CZ745">
        <f>Drivers!CZ463</f>
        <v>0</v>
      </c>
      <c r="DA745">
        <f>Drivers!DA463</f>
        <v>0</v>
      </c>
      <c r="DB745">
        <f>Drivers!DB463</f>
        <v>0</v>
      </c>
      <c r="DC745">
        <f>Drivers!DC463</f>
        <v>0</v>
      </c>
      <c r="DD745">
        <f>Drivers!DD463</f>
        <v>0</v>
      </c>
      <c r="DE745">
        <f>Drivers!DE463</f>
        <v>0</v>
      </c>
      <c r="DF745">
        <f>Drivers!DF463</f>
        <v>0</v>
      </c>
      <c r="DG745">
        <f>Drivers!DG463</f>
        <v>0</v>
      </c>
      <c r="DH745">
        <f>Drivers!DH463</f>
        <v>0</v>
      </c>
      <c r="DI745">
        <f>Drivers!DI463</f>
        <v>0</v>
      </c>
      <c r="DJ745">
        <f>Drivers!DJ463</f>
        <v>0</v>
      </c>
      <c r="DK745">
        <f>Drivers!DK463</f>
        <v>0</v>
      </c>
      <c r="DL745">
        <f>Drivers!DL463</f>
        <v>0</v>
      </c>
      <c r="DM745">
        <f>Drivers!DM463</f>
        <v>0</v>
      </c>
      <c r="DN745">
        <f>Drivers!DN463</f>
        <v>0</v>
      </c>
      <c r="DO745">
        <f>Drivers!DO463</f>
        <v>0</v>
      </c>
      <c r="DP745">
        <f>Drivers!DP463</f>
        <v>0</v>
      </c>
      <c r="DQ745">
        <f>Drivers!DQ463</f>
        <v>0</v>
      </c>
      <c r="DR745">
        <f>Drivers!DR463</f>
        <v>0</v>
      </c>
      <c r="DS745">
        <f>Drivers!DS463</f>
        <v>0</v>
      </c>
      <c r="DT745">
        <f>Drivers!DT463</f>
        <v>0</v>
      </c>
      <c r="DU745">
        <f>Drivers!DU463</f>
        <v>0</v>
      </c>
      <c r="DV745">
        <f>Drivers!DV463</f>
        <v>0</v>
      </c>
      <c r="DW745">
        <f>Drivers!DW463</f>
        <v>0</v>
      </c>
      <c r="DX745">
        <f>Drivers!DX463</f>
        <v>0</v>
      </c>
      <c r="DY745">
        <f>Drivers!DY463</f>
        <v>0</v>
      </c>
      <c r="DZ745">
        <f>Drivers!DZ463</f>
        <v>0</v>
      </c>
      <c r="EA745">
        <f>Drivers!EA463</f>
        <v>-221.68899999999996</v>
      </c>
      <c r="EB745">
        <f>Drivers!EB463</f>
        <v>-94.420000000000144</v>
      </c>
      <c r="EC745">
        <f>Drivers!EC463</f>
        <v>2.7056888199603044</v>
      </c>
      <c r="ED745">
        <f>Drivers!ED463</f>
        <v>82.431411514564161</v>
      </c>
      <c r="EE745">
        <f>Drivers!EE463</f>
        <v>211.48949226655887</v>
      </c>
      <c r="EF745">
        <f>Drivers!EF463</f>
        <v>339.42125346521971</v>
      </c>
      <c r="EG745">
        <f>Drivers!EG463</f>
        <v>487.60300983831087</v>
      </c>
      <c r="EH745">
        <f>Drivers!EH463</f>
        <v>577.93511838773077</v>
      </c>
      <c r="EI745">
        <f>Drivers!EI463</f>
        <v>716.27497057699293</v>
      </c>
      <c r="EJ745">
        <f>Drivers!EJ463</f>
        <v>884.0657877622084</v>
      </c>
    </row>
    <row r="746" spans="1:140" hidden="1" outlineLevel="1">
      <c r="A746">
        <f>Drivers!A464</f>
        <v>0</v>
      </c>
      <c r="B746">
        <f>Drivers!B464</f>
        <v>0</v>
      </c>
      <c r="C746">
        <f>Drivers!C464</f>
        <v>0</v>
      </c>
      <c r="D746">
        <f>Drivers!D464</f>
        <v>0</v>
      </c>
      <c r="E746">
        <f>Drivers!E464</f>
        <v>0</v>
      </c>
      <c r="F746">
        <f>Drivers!F464</f>
        <v>0</v>
      </c>
      <c r="G746">
        <f>Drivers!G464</f>
        <v>0</v>
      </c>
      <c r="H746">
        <f>Drivers!H464</f>
        <v>0</v>
      </c>
      <c r="I746" t="str">
        <f>Drivers!I464</f>
        <v>=NOL End of Period</v>
      </c>
      <c r="J746">
        <f>Drivers!J464</f>
        <v>0</v>
      </c>
      <c r="K746">
        <f>Drivers!K464</f>
        <v>0</v>
      </c>
      <c r="L746">
        <f>Drivers!L464</f>
        <v>0</v>
      </c>
      <c r="M746">
        <f>Drivers!M464</f>
        <v>0</v>
      </c>
      <c r="N746">
        <f>Drivers!N464</f>
        <v>0</v>
      </c>
      <c r="O746">
        <f>Drivers!O464</f>
        <v>0</v>
      </c>
      <c r="P746">
        <f>Drivers!P464</f>
        <v>0</v>
      </c>
      <c r="Q746">
        <f>Drivers!Q464</f>
        <v>0</v>
      </c>
      <c r="R746">
        <f>Drivers!R464</f>
        <v>0</v>
      </c>
      <c r="S746">
        <f>Drivers!S464</f>
        <v>0</v>
      </c>
      <c r="T746">
        <f>Drivers!T464</f>
        <v>0</v>
      </c>
      <c r="U746">
        <f>Drivers!U464</f>
        <v>0</v>
      </c>
      <c r="V746">
        <f>Drivers!V464</f>
        <v>0</v>
      </c>
      <c r="W746">
        <f>Drivers!W464</f>
        <v>0</v>
      </c>
      <c r="X746">
        <f>Drivers!X464</f>
        <v>0</v>
      </c>
      <c r="Y746">
        <f>Drivers!Y464</f>
        <v>0</v>
      </c>
      <c r="Z746">
        <f>Drivers!Z464</f>
        <v>0</v>
      </c>
      <c r="AA746">
        <f>Drivers!AA464</f>
        <v>0</v>
      </c>
      <c r="AB746">
        <f>Drivers!AB464</f>
        <v>0</v>
      </c>
      <c r="AC746">
        <f>Drivers!AC464</f>
        <v>0</v>
      </c>
      <c r="AD746">
        <f>Drivers!AD464</f>
        <v>0</v>
      </c>
      <c r="AE746">
        <f>Drivers!AE464</f>
        <v>0</v>
      </c>
      <c r="AF746">
        <f>Drivers!AF464</f>
        <v>0</v>
      </c>
      <c r="AG746">
        <f>Drivers!AG464</f>
        <v>0</v>
      </c>
      <c r="AH746">
        <f>Drivers!AH464</f>
        <v>0</v>
      </c>
      <c r="AI746">
        <f>Drivers!AI464</f>
        <v>0</v>
      </c>
      <c r="AJ746">
        <f>Drivers!AJ464</f>
        <v>0</v>
      </c>
      <c r="AK746">
        <f>Drivers!AK464</f>
        <v>0</v>
      </c>
      <c r="AL746">
        <f>Drivers!AL464</f>
        <v>0</v>
      </c>
      <c r="AM746">
        <f>Drivers!AM464</f>
        <v>0</v>
      </c>
      <c r="AN746">
        <f>Drivers!AN464</f>
        <v>0</v>
      </c>
      <c r="AO746">
        <f>Drivers!AO464</f>
        <v>0</v>
      </c>
      <c r="AP746">
        <f>Drivers!AP464</f>
        <v>0</v>
      </c>
      <c r="AQ746">
        <f>Drivers!AQ464</f>
        <v>0</v>
      </c>
      <c r="AR746">
        <f>Drivers!AR464</f>
        <v>0</v>
      </c>
      <c r="AS746">
        <f>Drivers!AS464</f>
        <v>0</v>
      </c>
      <c r="AT746">
        <f>Drivers!AT464</f>
        <v>0</v>
      </c>
      <c r="AU746">
        <f>Drivers!AU464</f>
        <v>0</v>
      </c>
      <c r="AV746">
        <f>Drivers!AV464</f>
        <v>0</v>
      </c>
      <c r="AW746">
        <f>Drivers!AW464</f>
        <v>0</v>
      </c>
      <c r="AX746">
        <f>Drivers!AX464</f>
        <v>0</v>
      </c>
      <c r="AY746">
        <f>Drivers!AY464</f>
        <v>0</v>
      </c>
      <c r="AZ746">
        <f>Drivers!AZ464</f>
        <v>0</v>
      </c>
      <c r="BA746">
        <f>Drivers!BA464</f>
        <v>0</v>
      </c>
      <c r="BB746">
        <f>Drivers!BB464</f>
        <v>0</v>
      </c>
      <c r="BC746">
        <f>Drivers!BC464</f>
        <v>0</v>
      </c>
      <c r="BD746">
        <f>Drivers!BD464</f>
        <v>0</v>
      </c>
      <c r="BE746">
        <f>Drivers!BE464</f>
        <v>0</v>
      </c>
      <c r="BF746">
        <f>Drivers!BF464</f>
        <v>0</v>
      </c>
      <c r="BG746">
        <f>Drivers!BG464</f>
        <v>0</v>
      </c>
      <c r="BH746">
        <f>Drivers!BH464</f>
        <v>0</v>
      </c>
      <c r="BI746">
        <f>Drivers!BI464</f>
        <v>0</v>
      </c>
      <c r="BJ746">
        <f>Drivers!BJ464</f>
        <v>0</v>
      </c>
      <c r="BK746">
        <f>Drivers!BK464</f>
        <v>0</v>
      </c>
      <c r="BL746">
        <f>Drivers!BL464</f>
        <v>0</v>
      </c>
      <c r="BM746">
        <f>Drivers!BM464</f>
        <v>0</v>
      </c>
      <c r="BN746">
        <f>Drivers!BN464</f>
        <v>0</v>
      </c>
      <c r="BO746">
        <f>Drivers!BO464</f>
        <v>0</v>
      </c>
      <c r="BP746">
        <f>Drivers!BP464</f>
        <v>0</v>
      </c>
      <c r="BQ746">
        <f>Drivers!BQ464</f>
        <v>0</v>
      </c>
      <c r="BR746">
        <f>Drivers!BR464</f>
        <v>-186.1</v>
      </c>
      <c r="BS746">
        <f>Drivers!BS464</f>
        <v>-224.82099999999997</v>
      </c>
      <c r="BT746">
        <f>Drivers!BT464</f>
        <v>-250.86999999999998</v>
      </c>
      <c r="BU746">
        <f>Drivers!BU464</f>
        <v>-764.00000000000011</v>
      </c>
      <c r="BV746">
        <f>Drivers!BV464</f>
        <v>-811.60500000000013</v>
      </c>
      <c r="BW746">
        <f>Drivers!BW464</f>
        <v>-967.75400000000013</v>
      </c>
      <c r="BX746">
        <f>Drivers!BX464</f>
        <v>-960.94700000000012</v>
      </c>
      <c r="BY746">
        <f>Drivers!BY464</f>
        <v>-931.09999999999991</v>
      </c>
      <c r="BZ746">
        <f>Drivers!BZ464</f>
        <v>-935.7059999999999</v>
      </c>
      <c r="CA746">
        <f>Drivers!CA464</f>
        <v>-957.55099999999982</v>
      </c>
      <c r="CB746">
        <f>Drivers!CB464</f>
        <v>-948.3449999999998</v>
      </c>
      <c r="CC746">
        <f>Drivers!CC464</f>
        <v>-1049.586</v>
      </c>
      <c r="CD746">
        <f>Drivers!CD464</f>
        <v>-1065.5751541488878</v>
      </c>
      <c r="CE746">
        <f>Drivers!CE464</f>
        <v>-1082.4798883628878</v>
      </c>
      <c r="CF746">
        <f>Drivers!CF464</f>
        <v>-1067.1002180153323</v>
      </c>
      <c r="CG746">
        <f>Drivers!CG464</f>
        <v>-1046.8803111800401</v>
      </c>
      <c r="CH746">
        <f>Drivers!CH464</f>
        <v>0</v>
      </c>
      <c r="CI746">
        <f>Drivers!CI464</f>
        <v>0</v>
      </c>
      <c r="CJ746">
        <f>Drivers!CJ464</f>
        <v>0</v>
      </c>
      <c r="CK746">
        <f>Drivers!CK464</f>
        <v>0</v>
      </c>
      <c r="CL746">
        <f>Drivers!CL464</f>
        <v>0</v>
      </c>
      <c r="CM746">
        <f>Drivers!CM464</f>
        <v>0</v>
      </c>
      <c r="CN746">
        <f>Drivers!CN464</f>
        <v>0</v>
      </c>
      <c r="CO746">
        <f>Drivers!CO464</f>
        <v>0</v>
      </c>
      <c r="CP746">
        <f>Drivers!CP464</f>
        <v>0</v>
      </c>
      <c r="CQ746">
        <f>Drivers!CQ464</f>
        <v>0</v>
      </c>
      <c r="CR746">
        <f>Drivers!CR464</f>
        <v>0</v>
      </c>
      <c r="CS746">
        <f>Drivers!CS464</f>
        <v>0</v>
      </c>
      <c r="CT746">
        <f>Drivers!CT464</f>
        <v>0</v>
      </c>
      <c r="CU746">
        <f>Drivers!CU464</f>
        <v>0</v>
      </c>
      <c r="CV746">
        <f>Drivers!CV464</f>
        <v>0</v>
      </c>
      <c r="CW746">
        <f>Drivers!CW464</f>
        <v>0</v>
      </c>
      <c r="CX746">
        <f>Drivers!CX464</f>
        <v>0</v>
      </c>
      <c r="CY746">
        <f>Drivers!CY464</f>
        <v>0</v>
      </c>
      <c r="CZ746">
        <f>Drivers!CZ464</f>
        <v>0</v>
      </c>
      <c r="DA746">
        <f>Drivers!DA464</f>
        <v>0</v>
      </c>
      <c r="DB746">
        <f>Drivers!DB464</f>
        <v>0</v>
      </c>
      <c r="DC746">
        <f>Drivers!DC464</f>
        <v>0</v>
      </c>
      <c r="DD746">
        <f>Drivers!DD464</f>
        <v>0</v>
      </c>
      <c r="DE746">
        <f>Drivers!DE464</f>
        <v>0</v>
      </c>
      <c r="DF746">
        <f>Drivers!DF464</f>
        <v>0</v>
      </c>
      <c r="DG746">
        <f>Drivers!DG464</f>
        <v>0</v>
      </c>
      <c r="DH746">
        <f>Drivers!DH464</f>
        <v>0</v>
      </c>
      <c r="DI746">
        <f>Drivers!DI464</f>
        <v>0</v>
      </c>
      <c r="DJ746">
        <f>Drivers!DJ464</f>
        <v>0</v>
      </c>
      <c r="DK746">
        <f>Drivers!DK464</f>
        <v>0</v>
      </c>
      <c r="DL746">
        <f>Drivers!DL464</f>
        <v>0</v>
      </c>
      <c r="DM746">
        <f>Drivers!DM464</f>
        <v>0</v>
      </c>
      <c r="DN746">
        <f>Drivers!DN464</f>
        <v>0</v>
      </c>
      <c r="DO746">
        <f>Drivers!DO464</f>
        <v>0</v>
      </c>
      <c r="DP746">
        <f>Drivers!DP464</f>
        <v>0</v>
      </c>
      <c r="DQ746">
        <f>Drivers!DQ464</f>
        <v>0</v>
      </c>
      <c r="DR746">
        <f>Drivers!DR464</f>
        <v>0</v>
      </c>
      <c r="DS746">
        <f>Drivers!DS464</f>
        <v>0</v>
      </c>
      <c r="DT746">
        <f>Drivers!DT464</f>
        <v>0</v>
      </c>
      <c r="DU746">
        <f>Drivers!DU464</f>
        <v>0</v>
      </c>
      <c r="DV746">
        <f>Drivers!DV464</f>
        <v>0</v>
      </c>
      <c r="DW746">
        <f>Drivers!DW464</f>
        <v>0</v>
      </c>
      <c r="DX746">
        <f>Drivers!DX464</f>
        <v>0</v>
      </c>
      <c r="DY746">
        <f>Drivers!DY464</f>
        <v>0</v>
      </c>
      <c r="DZ746">
        <f>Drivers!DZ464</f>
        <v>-764.00000000000011</v>
      </c>
      <c r="EA746">
        <f>Drivers!EA464</f>
        <v>-985.68900000000008</v>
      </c>
      <c r="EB746">
        <f>Drivers!EB464</f>
        <v>-1080.1090000000002</v>
      </c>
      <c r="EC746">
        <f>Drivers!EC464</f>
        <v>-1077.4033111800397</v>
      </c>
      <c r="ED746">
        <f>Drivers!ED464</f>
        <v>-994.97189966547558</v>
      </c>
      <c r="EE746">
        <f>Drivers!EE464</f>
        <v>-783.48240739891673</v>
      </c>
      <c r="EF746">
        <f>Drivers!EF464</f>
        <v>-444.06115393369703</v>
      </c>
      <c r="EG746">
        <f>Drivers!EG464</f>
        <v>0</v>
      </c>
      <c r="EH746">
        <f>Drivers!EH464</f>
        <v>0</v>
      </c>
      <c r="EI746">
        <f>Drivers!EI464</f>
        <v>0</v>
      </c>
      <c r="EJ746">
        <f>Drivers!EJ464</f>
        <v>0</v>
      </c>
    </row>
    <row r="747" spans="1:140" hidden="1" outlineLevel="1">
      <c r="A747">
        <f>Drivers!A465</f>
        <v>0</v>
      </c>
      <c r="B747">
        <f>Drivers!B465</f>
        <v>0</v>
      </c>
      <c r="C747">
        <f>Drivers!C465</f>
        <v>0</v>
      </c>
      <c r="D747">
        <f>Drivers!D465</f>
        <v>0</v>
      </c>
      <c r="E747">
        <f>Drivers!E465</f>
        <v>0</v>
      </c>
      <c r="F747">
        <f>Drivers!F465</f>
        <v>0</v>
      </c>
      <c r="G747">
        <f>Drivers!G465</f>
        <v>0</v>
      </c>
      <c r="H747">
        <f>Drivers!H465</f>
        <v>0</v>
      </c>
      <c r="I747">
        <f>Drivers!I465</f>
        <v>0</v>
      </c>
      <c r="J747">
        <f>Drivers!J465</f>
        <v>0</v>
      </c>
      <c r="K747">
        <f>Drivers!K465</f>
        <v>0</v>
      </c>
      <c r="L747">
        <f>Drivers!L465</f>
        <v>0</v>
      </c>
      <c r="M747">
        <f>Drivers!M465</f>
        <v>0</v>
      </c>
      <c r="N747">
        <f>Drivers!N465</f>
        <v>0</v>
      </c>
      <c r="O747">
        <f>Drivers!O465</f>
        <v>0</v>
      </c>
      <c r="P747">
        <f>Drivers!P465</f>
        <v>0</v>
      </c>
      <c r="Q747">
        <f>Drivers!Q465</f>
        <v>0</v>
      </c>
      <c r="R747">
        <f>Drivers!R465</f>
        <v>0</v>
      </c>
      <c r="S747">
        <f>Drivers!S465</f>
        <v>0</v>
      </c>
      <c r="T747">
        <f>Drivers!T465</f>
        <v>0</v>
      </c>
      <c r="U747">
        <f>Drivers!U465</f>
        <v>0</v>
      </c>
      <c r="V747">
        <f>Drivers!V465</f>
        <v>0</v>
      </c>
      <c r="W747">
        <f>Drivers!W465</f>
        <v>0</v>
      </c>
      <c r="X747">
        <f>Drivers!X465</f>
        <v>0</v>
      </c>
      <c r="Y747">
        <f>Drivers!Y465</f>
        <v>0</v>
      </c>
      <c r="Z747">
        <f>Drivers!Z465</f>
        <v>0</v>
      </c>
      <c r="AA747">
        <f>Drivers!AA465</f>
        <v>0</v>
      </c>
      <c r="AB747">
        <f>Drivers!AB465</f>
        <v>0</v>
      </c>
      <c r="AC747">
        <f>Drivers!AC465</f>
        <v>0</v>
      </c>
      <c r="AD747">
        <f>Drivers!AD465</f>
        <v>0</v>
      </c>
      <c r="AE747">
        <f>Drivers!AE465</f>
        <v>0</v>
      </c>
      <c r="AF747">
        <f>Drivers!AF465</f>
        <v>0</v>
      </c>
      <c r="AG747">
        <f>Drivers!AG465</f>
        <v>0</v>
      </c>
      <c r="AH747">
        <f>Drivers!AH465</f>
        <v>0</v>
      </c>
      <c r="AI747">
        <f>Drivers!AI465</f>
        <v>0</v>
      </c>
      <c r="AJ747">
        <f>Drivers!AJ465</f>
        <v>0</v>
      </c>
      <c r="AK747">
        <f>Drivers!AK465</f>
        <v>0</v>
      </c>
      <c r="AL747">
        <f>Drivers!AL465</f>
        <v>0</v>
      </c>
      <c r="AM747">
        <f>Drivers!AM465</f>
        <v>0</v>
      </c>
      <c r="AN747">
        <f>Drivers!AN465</f>
        <v>0</v>
      </c>
      <c r="AO747">
        <f>Drivers!AO465</f>
        <v>0</v>
      </c>
      <c r="AP747">
        <f>Drivers!AP465</f>
        <v>0</v>
      </c>
      <c r="AQ747">
        <f>Drivers!AQ465</f>
        <v>0</v>
      </c>
      <c r="AR747">
        <f>Drivers!AR465</f>
        <v>0</v>
      </c>
      <c r="AS747">
        <f>Drivers!AS465</f>
        <v>0</v>
      </c>
      <c r="AT747">
        <f>Drivers!AT465</f>
        <v>0</v>
      </c>
      <c r="AU747">
        <f>Drivers!AU465</f>
        <v>0</v>
      </c>
      <c r="AV747">
        <f>Drivers!AV465</f>
        <v>0</v>
      </c>
      <c r="AW747">
        <f>Drivers!AW465</f>
        <v>0</v>
      </c>
      <c r="AX747">
        <f>Drivers!AX465</f>
        <v>0</v>
      </c>
      <c r="AY747">
        <f>Drivers!AY465</f>
        <v>0</v>
      </c>
      <c r="AZ747">
        <f>Drivers!AZ465</f>
        <v>0</v>
      </c>
      <c r="BA747">
        <f>Drivers!BA465</f>
        <v>0</v>
      </c>
      <c r="BB747">
        <f>Drivers!BB465</f>
        <v>0</v>
      </c>
      <c r="BC747">
        <f>Drivers!BC465</f>
        <v>0</v>
      </c>
      <c r="BD747">
        <f>Drivers!BD465</f>
        <v>0</v>
      </c>
      <c r="BE747">
        <f>Drivers!BE465</f>
        <v>0</v>
      </c>
      <c r="BF747">
        <f>Drivers!BF465</f>
        <v>0</v>
      </c>
      <c r="BG747">
        <f>Drivers!BG465</f>
        <v>0</v>
      </c>
      <c r="BH747">
        <f>Drivers!BH465</f>
        <v>0</v>
      </c>
      <c r="BI747">
        <f>Drivers!BI465</f>
        <v>0</v>
      </c>
      <c r="BJ747">
        <f>Drivers!BJ465</f>
        <v>0</v>
      </c>
      <c r="BK747">
        <f>Drivers!BK465</f>
        <v>0</v>
      </c>
      <c r="BL747">
        <f>Drivers!BL465</f>
        <v>0</v>
      </c>
      <c r="BM747">
        <f>Drivers!BM465</f>
        <v>0</v>
      </c>
      <c r="BN747">
        <f>Drivers!BN465</f>
        <v>0</v>
      </c>
      <c r="BO747">
        <f>Drivers!BO465</f>
        <v>0</v>
      </c>
      <c r="BP747">
        <f>Drivers!BP465</f>
        <v>0</v>
      </c>
      <c r="BQ747">
        <f>Drivers!BQ465</f>
        <v>0</v>
      </c>
      <c r="BR747">
        <f>Drivers!BR465</f>
        <v>0</v>
      </c>
      <c r="BS747">
        <f>Drivers!BS465</f>
        <v>0</v>
      </c>
      <c r="BT747">
        <f>Drivers!BT465</f>
        <v>0</v>
      </c>
      <c r="BU747">
        <f>Drivers!BU465</f>
        <v>0</v>
      </c>
      <c r="BV747">
        <f>Drivers!BV465</f>
        <v>0</v>
      </c>
      <c r="BW747">
        <f>Drivers!BW465</f>
        <v>0</v>
      </c>
      <c r="BX747">
        <f>Drivers!BX465</f>
        <v>0</v>
      </c>
      <c r="BY747">
        <f>Drivers!BY465</f>
        <v>0</v>
      </c>
      <c r="BZ747">
        <f>Drivers!BZ465</f>
        <v>0</v>
      </c>
      <c r="CA747">
        <f>Drivers!CA465</f>
        <v>0</v>
      </c>
      <c r="CB747">
        <f>Drivers!CB465</f>
        <v>0</v>
      </c>
      <c r="CC747">
        <f>Drivers!CC465</f>
        <v>0</v>
      </c>
      <c r="CD747">
        <f>Drivers!CD465</f>
        <v>0</v>
      </c>
      <c r="CE747">
        <f>Drivers!CE465</f>
        <v>0</v>
      </c>
      <c r="CF747">
        <f>Drivers!CF465</f>
        <v>0</v>
      </c>
      <c r="CG747">
        <f>Drivers!CG465</f>
        <v>0</v>
      </c>
      <c r="CH747">
        <f>Drivers!CH465</f>
        <v>0</v>
      </c>
      <c r="CI747">
        <f>Drivers!CI465</f>
        <v>0</v>
      </c>
      <c r="CJ747">
        <f>Drivers!CJ465</f>
        <v>0</v>
      </c>
      <c r="CK747">
        <f>Drivers!CK465</f>
        <v>0</v>
      </c>
      <c r="CL747">
        <f>Drivers!CL465</f>
        <v>0</v>
      </c>
      <c r="CM747">
        <f>Drivers!CM465</f>
        <v>0</v>
      </c>
      <c r="CN747">
        <f>Drivers!CN465</f>
        <v>0</v>
      </c>
      <c r="CO747">
        <f>Drivers!CO465</f>
        <v>0</v>
      </c>
      <c r="CP747">
        <f>Drivers!CP465</f>
        <v>0</v>
      </c>
      <c r="CQ747">
        <f>Drivers!CQ465</f>
        <v>0</v>
      </c>
      <c r="CR747">
        <f>Drivers!CR465</f>
        <v>0</v>
      </c>
      <c r="CS747">
        <f>Drivers!CS465</f>
        <v>0</v>
      </c>
      <c r="CT747">
        <f>Drivers!CT465</f>
        <v>0</v>
      </c>
      <c r="CU747">
        <f>Drivers!CU465</f>
        <v>0</v>
      </c>
      <c r="CV747">
        <f>Drivers!CV465</f>
        <v>0</v>
      </c>
      <c r="CW747">
        <f>Drivers!CW465</f>
        <v>0</v>
      </c>
      <c r="CX747">
        <f>Drivers!CX465</f>
        <v>0</v>
      </c>
      <c r="CY747">
        <f>Drivers!CY465</f>
        <v>0</v>
      </c>
      <c r="CZ747">
        <f>Drivers!CZ465</f>
        <v>0</v>
      </c>
      <c r="DA747">
        <f>Drivers!DA465</f>
        <v>0</v>
      </c>
      <c r="DB747">
        <f>Drivers!DB465</f>
        <v>0</v>
      </c>
      <c r="DC747">
        <f>Drivers!DC465</f>
        <v>0</v>
      </c>
      <c r="DD747">
        <f>Drivers!DD465</f>
        <v>0</v>
      </c>
      <c r="DE747">
        <f>Drivers!DE465</f>
        <v>0</v>
      </c>
      <c r="DF747">
        <f>Drivers!DF465</f>
        <v>0</v>
      </c>
      <c r="DG747">
        <f>Drivers!DG465</f>
        <v>0</v>
      </c>
      <c r="DH747">
        <f>Drivers!DH465</f>
        <v>0</v>
      </c>
      <c r="DI747">
        <f>Drivers!DI465</f>
        <v>0</v>
      </c>
      <c r="DJ747">
        <f>Drivers!DJ465</f>
        <v>0</v>
      </c>
      <c r="DK747">
        <f>Drivers!DK465</f>
        <v>0</v>
      </c>
      <c r="DL747">
        <f>Drivers!DL465</f>
        <v>0</v>
      </c>
      <c r="DM747">
        <f>Drivers!DM465</f>
        <v>0</v>
      </c>
      <c r="DN747">
        <f>Drivers!DN465</f>
        <v>0</v>
      </c>
      <c r="DO747">
        <f>Drivers!DO465</f>
        <v>0</v>
      </c>
      <c r="DP747">
        <f>Drivers!DP465</f>
        <v>0</v>
      </c>
      <c r="DQ747">
        <f>Drivers!DQ465</f>
        <v>0</v>
      </c>
      <c r="DR747">
        <f>Drivers!DR465</f>
        <v>0</v>
      </c>
      <c r="DS747">
        <f>Drivers!DS465</f>
        <v>0</v>
      </c>
      <c r="DT747">
        <f>Drivers!DT465</f>
        <v>0</v>
      </c>
      <c r="DU747">
        <f>Drivers!DU465</f>
        <v>0</v>
      </c>
      <c r="DV747">
        <f>Drivers!DV465</f>
        <v>0</v>
      </c>
      <c r="DW747">
        <f>Drivers!DW465</f>
        <v>0</v>
      </c>
      <c r="DX747">
        <f>Drivers!DX465</f>
        <v>0</v>
      </c>
      <c r="DY747">
        <f>Drivers!DY465</f>
        <v>0</v>
      </c>
      <c r="DZ747">
        <f>Drivers!DZ465</f>
        <v>0</v>
      </c>
      <c r="EA747">
        <f>Drivers!EA465</f>
        <v>0</v>
      </c>
      <c r="EB747">
        <f>Drivers!EB465</f>
        <v>0</v>
      </c>
      <c r="EC747">
        <f>Drivers!EC465</f>
        <v>0</v>
      </c>
      <c r="ED747">
        <f>Drivers!ED465</f>
        <v>0</v>
      </c>
      <c r="EE747">
        <f>Drivers!EE465</f>
        <v>0</v>
      </c>
      <c r="EF747">
        <f>Drivers!EF465</f>
        <v>0</v>
      </c>
      <c r="EG747">
        <f>Drivers!EG465</f>
        <v>0</v>
      </c>
      <c r="EH747">
        <f>Drivers!EH465</f>
        <v>0</v>
      </c>
      <c r="EI747">
        <f>Drivers!EI465</f>
        <v>0</v>
      </c>
      <c r="EJ747">
        <f>Drivers!EJ465</f>
        <v>0</v>
      </c>
    </row>
    <row r="748" spans="1:140" hidden="1" outlineLevel="1">
      <c r="A748">
        <f>Drivers!A466</f>
        <v>0</v>
      </c>
      <c r="B748">
        <f>Drivers!B466</f>
        <v>0</v>
      </c>
      <c r="C748">
        <f>Drivers!C466</f>
        <v>0</v>
      </c>
      <c r="D748">
        <f>Drivers!D466</f>
        <v>0</v>
      </c>
      <c r="E748">
        <f>Drivers!E466</f>
        <v>0</v>
      </c>
      <c r="F748">
        <f>Drivers!F466</f>
        <v>0</v>
      </c>
      <c r="G748">
        <f>Drivers!G466</f>
        <v>0</v>
      </c>
      <c r="H748">
        <f>Drivers!H466</f>
        <v>0</v>
      </c>
      <c r="I748" t="str">
        <f>Drivers!I466</f>
        <v xml:space="preserve">Share Count </v>
      </c>
      <c r="J748">
        <f>Drivers!J466</f>
        <v>0</v>
      </c>
      <c r="K748">
        <f>Drivers!K466</f>
        <v>0</v>
      </c>
      <c r="L748">
        <f>Drivers!L466</f>
        <v>0</v>
      </c>
      <c r="M748">
        <f>Drivers!M466</f>
        <v>0</v>
      </c>
      <c r="N748">
        <f>Drivers!N466</f>
        <v>0</v>
      </c>
      <c r="O748">
        <f>Drivers!O466</f>
        <v>0</v>
      </c>
      <c r="P748">
        <f>Drivers!P466</f>
        <v>0</v>
      </c>
      <c r="Q748">
        <f>Drivers!Q466</f>
        <v>0</v>
      </c>
      <c r="R748">
        <f>Drivers!R466</f>
        <v>0</v>
      </c>
      <c r="S748">
        <f>Drivers!S466</f>
        <v>0</v>
      </c>
      <c r="T748">
        <f>Drivers!T466</f>
        <v>0</v>
      </c>
      <c r="U748">
        <f>Drivers!U466</f>
        <v>0</v>
      </c>
      <c r="V748">
        <f>Drivers!V466</f>
        <v>0</v>
      </c>
      <c r="W748">
        <f>Drivers!W466</f>
        <v>0</v>
      </c>
      <c r="X748">
        <f>Drivers!X466</f>
        <v>0</v>
      </c>
      <c r="Y748">
        <f>Drivers!Y466</f>
        <v>0</v>
      </c>
      <c r="Z748">
        <f>Drivers!Z466</f>
        <v>0</v>
      </c>
      <c r="AA748">
        <f>Drivers!AA466</f>
        <v>0</v>
      </c>
      <c r="AB748">
        <f>Drivers!AB466</f>
        <v>0</v>
      </c>
      <c r="AC748">
        <f>Drivers!AC466</f>
        <v>0</v>
      </c>
      <c r="AD748">
        <f>Drivers!AD466</f>
        <v>0</v>
      </c>
      <c r="AE748">
        <f>Drivers!AE466</f>
        <v>0</v>
      </c>
      <c r="AF748">
        <f>Drivers!AF466</f>
        <v>0</v>
      </c>
      <c r="AG748">
        <f>Drivers!AG466</f>
        <v>0</v>
      </c>
      <c r="AH748">
        <f>Drivers!AH466</f>
        <v>0</v>
      </c>
      <c r="AI748">
        <f>Drivers!AI466</f>
        <v>0</v>
      </c>
      <c r="AJ748">
        <f>Drivers!AJ466</f>
        <v>0</v>
      </c>
      <c r="AK748">
        <f>Drivers!AK466</f>
        <v>0</v>
      </c>
      <c r="AL748">
        <f>Drivers!AL466</f>
        <v>0</v>
      </c>
      <c r="AM748">
        <f>Drivers!AM466</f>
        <v>0</v>
      </c>
      <c r="AN748">
        <f>Drivers!AN466</f>
        <v>0</v>
      </c>
      <c r="AO748">
        <f>Drivers!AO466</f>
        <v>0</v>
      </c>
      <c r="AP748">
        <f>Drivers!AP466</f>
        <v>0</v>
      </c>
      <c r="AQ748">
        <f>Drivers!AQ466</f>
        <v>0</v>
      </c>
      <c r="AR748">
        <f>Drivers!AR466</f>
        <v>0</v>
      </c>
      <c r="AS748">
        <f>Drivers!AS466</f>
        <v>0</v>
      </c>
      <c r="AT748">
        <f>Drivers!AT466</f>
        <v>0</v>
      </c>
      <c r="AU748">
        <f>Drivers!AU466</f>
        <v>0</v>
      </c>
      <c r="AV748">
        <f>Drivers!AV466</f>
        <v>0</v>
      </c>
      <c r="AW748">
        <f>Drivers!AW466</f>
        <v>0</v>
      </c>
      <c r="AX748">
        <f>Drivers!AX466</f>
        <v>0</v>
      </c>
      <c r="AY748">
        <f>Drivers!AY466</f>
        <v>0</v>
      </c>
      <c r="AZ748">
        <f>Drivers!AZ466</f>
        <v>0</v>
      </c>
      <c r="BA748">
        <f>Drivers!BA466</f>
        <v>0</v>
      </c>
      <c r="BB748">
        <f>Drivers!BB466</f>
        <v>0</v>
      </c>
      <c r="BC748">
        <f>Drivers!BC466</f>
        <v>0</v>
      </c>
      <c r="BD748">
        <f>Drivers!BD466</f>
        <v>0</v>
      </c>
      <c r="BE748">
        <f>Drivers!BE466</f>
        <v>0</v>
      </c>
      <c r="BF748">
        <f>Drivers!BF466</f>
        <v>0</v>
      </c>
      <c r="BG748">
        <f>Drivers!BG466</f>
        <v>0</v>
      </c>
      <c r="BH748">
        <f>Drivers!BH466</f>
        <v>0</v>
      </c>
      <c r="BI748">
        <f>Drivers!BI466</f>
        <v>0</v>
      </c>
      <c r="BJ748">
        <f>Drivers!BJ466</f>
        <v>0</v>
      </c>
      <c r="BK748">
        <f>Drivers!BK466</f>
        <v>0</v>
      </c>
      <c r="BL748">
        <f>Drivers!BL466</f>
        <v>0</v>
      </c>
      <c r="BM748">
        <f>Drivers!BM466</f>
        <v>0</v>
      </c>
      <c r="BN748">
        <f>Drivers!BN466</f>
        <v>0</v>
      </c>
      <c r="BO748">
        <f>Drivers!BO466</f>
        <v>0</v>
      </c>
      <c r="BP748">
        <f>Drivers!BP466</f>
        <v>0</v>
      </c>
      <c r="BQ748">
        <f>Drivers!BQ466</f>
        <v>0</v>
      </c>
      <c r="BR748">
        <f>Drivers!BR466</f>
        <v>0</v>
      </c>
      <c r="BS748">
        <f>Drivers!BS466</f>
        <v>0</v>
      </c>
      <c r="BT748">
        <f>Drivers!BT466</f>
        <v>0</v>
      </c>
      <c r="BU748">
        <f>Drivers!BU466</f>
        <v>0</v>
      </c>
      <c r="BV748">
        <f>Drivers!BV466</f>
        <v>0</v>
      </c>
      <c r="BW748">
        <f>Drivers!BW466</f>
        <v>0</v>
      </c>
      <c r="BX748">
        <f>Drivers!BX466</f>
        <v>0</v>
      </c>
      <c r="BY748">
        <f>Drivers!BY466</f>
        <v>0</v>
      </c>
      <c r="BZ748">
        <f>Drivers!BZ466</f>
        <v>0</v>
      </c>
      <c r="CA748">
        <f>Drivers!CA466</f>
        <v>0</v>
      </c>
      <c r="CB748">
        <f>Drivers!CB466</f>
        <v>0</v>
      </c>
      <c r="CC748">
        <f>Drivers!CC466</f>
        <v>0</v>
      </c>
      <c r="CD748">
        <f>Drivers!CD466</f>
        <v>0</v>
      </c>
      <c r="CE748">
        <f>Drivers!CE466</f>
        <v>0</v>
      </c>
      <c r="CF748">
        <f>Drivers!CF466</f>
        <v>0</v>
      </c>
      <c r="CG748">
        <f>Drivers!CG466</f>
        <v>0</v>
      </c>
      <c r="CH748">
        <f>Drivers!CH466</f>
        <v>0</v>
      </c>
      <c r="CI748">
        <f>Drivers!CI466</f>
        <v>0</v>
      </c>
      <c r="CJ748">
        <f>Drivers!CJ466</f>
        <v>0</v>
      </c>
      <c r="CK748">
        <f>Drivers!CK466</f>
        <v>0</v>
      </c>
      <c r="CL748">
        <f>Drivers!CL466</f>
        <v>0</v>
      </c>
      <c r="CM748">
        <f>Drivers!CM466</f>
        <v>0</v>
      </c>
      <c r="CN748">
        <f>Drivers!CN466</f>
        <v>0</v>
      </c>
      <c r="CO748">
        <f>Drivers!CO466</f>
        <v>0</v>
      </c>
      <c r="CP748">
        <f>Drivers!CP466</f>
        <v>0</v>
      </c>
      <c r="CQ748">
        <f>Drivers!CQ466</f>
        <v>0</v>
      </c>
      <c r="CR748">
        <f>Drivers!CR466</f>
        <v>0</v>
      </c>
      <c r="CS748">
        <f>Drivers!CS466</f>
        <v>0</v>
      </c>
      <c r="CT748">
        <f>Drivers!CT466</f>
        <v>0</v>
      </c>
      <c r="CU748">
        <f>Drivers!CU466</f>
        <v>0</v>
      </c>
      <c r="CV748">
        <f>Drivers!CV466</f>
        <v>0</v>
      </c>
      <c r="CW748">
        <f>Drivers!CW466</f>
        <v>0</v>
      </c>
      <c r="CX748">
        <f>Drivers!CX466</f>
        <v>0</v>
      </c>
      <c r="CY748">
        <f>Drivers!CY466</f>
        <v>0</v>
      </c>
      <c r="CZ748">
        <f>Drivers!CZ466</f>
        <v>0</v>
      </c>
      <c r="DA748">
        <f>Drivers!DA466</f>
        <v>0</v>
      </c>
      <c r="DB748">
        <f>Drivers!DB466</f>
        <v>0</v>
      </c>
      <c r="DC748">
        <f>Drivers!DC466</f>
        <v>0</v>
      </c>
      <c r="DD748">
        <f>Drivers!DD466</f>
        <v>0</v>
      </c>
      <c r="DE748">
        <f>Drivers!DE466</f>
        <v>0</v>
      </c>
      <c r="DF748">
        <f>Drivers!DF466</f>
        <v>0</v>
      </c>
      <c r="DG748">
        <f>Drivers!DG466</f>
        <v>0</v>
      </c>
      <c r="DH748">
        <f>Drivers!DH466</f>
        <v>0</v>
      </c>
      <c r="DI748">
        <f>Drivers!DI466</f>
        <v>0</v>
      </c>
      <c r="DJ748">
        <f>Drivers!DJ466</f>
        <v>0</v>
      </c>
      <c r="DK748">
        <f>Drivers!DK466</f>
        <v>0</v>
      </c>
      <c r="DL748">
        <f>Drivers!DL466</f>
        <v>0</v>
      </c>
      <c r="DM748">
        <f>Drivers!DM466</f>
        <v>0</v>
      </c>
      <c r="DN748">
        <f>Drivers!DN466</f>
        <v>0</v>
      </c>
      <c r="DO748">
        <f>Drivers!DO466</f>
        <v>0</v>
      </c>
      <c r="DP748">
        <f>Drivers!DP466</f>
        <v>0</v>
      </c>
      <c r="DQ748">
        <f>Drivers!DQ466</f>
        <v>0</v>
      </c>
      <c r="DR748">
        <f>Drivers!DR466</f>
        <v>0</v>
      </c>
      <c r="DS748">
        <f>Drivers!DS466</f>
        <v>0</v>
      </c>
      <c r="DT748">
        <f>Drivers!DT466</f>
        <v>0</v>
      </c>
      <c r="DU748">
        <f>Drivers!DU466</f>
        <v>0</v>
      </c>
      <c r="DV748">
        <f>Drivers!DV466</f>
        <v>0</v>
      </c>
      <c r="DW748">
        <f>Drivers!DW466</f>
        <v>0</v>
      </c>
      <c r="DX748">
        <f>Drivers!DX466</f>
        <v>0</v>
      </c>
      <c r="DY748">
        <f>Drivers!DY466</f>
        <v>0</v>
      </c>
      <c r="DZ748">
        <f>Drivers!DZ466</f>
        <v>0</v>
      </c>
      <c r="EA748">
        <f>Drivers!EA466</f>
        <v>0</v>
      </c>
      <c r="EB748">
        <f>Drivers!EB466</f>
        <v>0</v>
      </c>
      <c r="EC748">
        <f>Drivers!EC466</f>
        <v>0</v>
      </c>
      <c r="ED748">
        <f>Drivers!ED466</f>
        <v>0</v>
      </c>
      <c r="EE748">
        <f>Drivers!EE466</f>
        <v>0</v>
      </c>
      <c r="EF748">
        <f>Drivers!EF466</f>
        <v>0</v>
      </c>
      <c r="EG748">
        <f>Drivers!EG466</f>
        <v>0</v>
      </c>
      <c r="EH748">
        <f>Drivers!EH466</f>
        <v>0</v>
      </c>
      <c r="EI748">
        <f>Drivers!EI466</f>
        <v>0</v>
      </c>
      <c r="EJ748">
        <f>Drivers!EJ466</f>
        <v>0</v>
      </c>
    </row>
    <row r="749" spans="1:140" hidden="1" outlineLevel="1">
      <c r="A749">
        <f>Drivers!A467</f>
        <v>0</v>
      </c>
      <c r="B749">
        <f>Drivers!B467</f>
        <v>0</v>
      </c>
      <c r="C749">
        <f>Drivers!C467</f>
        <v>0</v>
      </c>
      <c r="D749">
        <f>Drivers!D467</f>
        <v>0</v>
      </c>
      <c r="E749">
        <f>Drivers!E467</f>
        <v>0</v>
      </c>
      <c r="F749">
        <f>Drivers!F467</f>
        <v>0</v>
      </c>
      <c r="G749">
        <f>Drivers!G467</f>
        <v>0</v>
      </c>
      <c r="H749">
        <f>Drivers!H467</f>
        <v>0</v>
      </c>
      <c r="I749" t="str">
        <f>Drivers!I467</f>
        <v>BOP - Basic Shares Outstanding</v>
      </c>
      <c r="J749">
        <f>Drivers!J467</f>
        <v>0</v>
      </c>
      <c r="K749">
        <f>Drivers!K467</f>
        <v>0</v>
      </c>
      <c r="L749">
        <f>Drivers!L467</f>
        <v>0</v>
      </c>
      <c r="M749">
        <f>Drivers!M467</f>
        <v>0</v>
      </c>
      <c r="N749">
        <f>Drivers!N467</f>
        <v>0</v>
      </c>
      <c r="O749">
        <f>Drivers!O467</f>
        <v>0</v>
      </c>
      <c r="P749">
        <f>Drivers!P467</f>
        <v>0</v>
      </c>
      <c r="Q749">
        <f>Drivers!Q467</f>
        <v>0</v>
      </c>
      <c r="R749">
        <f>Drivers!R467</f>
        <v>0</v>
      </c>
      <c r="S749">
        <f>Drivers!S467</f>
        <v>0</v>
      </c>
      <c r="T749">
        <f>Drivers!T467</f>
        <v>0</v>
      </c>
      <c r="U749">
        <f>Drivers!U467</f>
        <v>0</v>
      </c>
      <c r="V749">
        <f>Drivers!V467</f>
        <v>0</v>
      </c>
      <c r="W749">
        <f>Drivers!W467</f>
        <v>0</v>
      </c>
      <c r="X749">
        <f>Drivers!X467</f>
        <v>0</v>
      </c>
      <c r="Y749">
        <f>Drivers!Y467</f>
        <v>0</v>
      </c>
      <c r="Z749">
        <f>Drivers!Z467</f>
        <v>0</v>
      </c>
      <c r="AA749">
        <f>Drivers!AA467</f>
        <v>0</v>
      </c>
      <c r="AB749">
        <f>Drivers!AB467</f>
        <v>0</v>
      </c>
      <c r="AC749">
        <f>Drivers!AC467</f>
        <v>0</v>
      </c>
      <c r="AD749">
        <f>Drivers!AD467</f>
        <v>0</v>
      </c>
      <c r="AE749">
        <f>Drivers!AE467</f>
        <v>0</v>
      </c>
      <c r="AF749">
        <f>Drivers!AF467</f>
        <v>0</v>
      </c>
      <c r="AG749">
        <f>Drivers!AG467</f>
        <v>0</v>
      </c>
      <c r="AH749">
        <f>Drivers!AH467</f>
        <v>0</v>
      </c>
      <c r="AI749">
        <f>Drivers!AI467</f>
        <v>0</v>
      </c>
      <c r="AJ749">
        <f>Drivers!AJ467</f>
        <v>0</v>
      </c>
      <c r="AK749">
        <f>Drivers!AK467</f>
        <v>0</v>
      </c>
      <c r="AL749">
        <f>Drivers!AL467</f>
        <v>0</v>
      </c>
      <c r="AM749">
        <f>Drivers!AM467</f>
        <v>0</v>
      </c>
      <c r="AN749">
        <f>Drivers!AN467</f>
        <v>0</v>
      </c>
      <c r="AO749">
        <f>Drivers!AO467</f>
        <v>0</v>
      </c>
      <c r="AP749">
        <f>Drivers!AP467</f>
        <v>0</v>
      </c>
      <c r="AQ749">
        <f>Drivers!AQ467</f>
        <v>0</v>
      </c>
      <c r="AR749">
        <f>Drivers!AR467</f>
        <v>0</v>
      </c>
      <c r="AS749">
        <f>Drivers!AS467</f>
        <v>0</v>
      </c>
      <c r="AT749">
        <f>Drivers!AT467</f>
        <v>0</v>
      </c>
      <c r="AU749">
        <f>Drivers!AU467</f>
        <v>0</v>
      </c>
      <c r="AV749">
        <f>Drivers!AV467</f>
        <v>0</v>
      </c>
      <c r="AW749">
        <f>Drivers!AW467</f>
        <v>0</v>
      </c>
      <c r="AX749">
        <f>Drivers!AX467</f>
        <v>0</v>
      </c>
      <c r="AY749">
        <f>Drivers!AY467</f>
        <v>0</v>
      </c>
      <c r="AZ749">
        <f>Drivers!AZ467</f>
        <v>0</v>
      </c>
      <c r="BA749">
        <f>Drivers!BA467</f>
        <v>0</v>
      </c>
      <c r="BB749">
        <f>Drivers!BB467</f>
        <v>10.818915000000001</v>
      </c>
      <c r="BC749">
        <f>Drivers!BC467</f>
        <v>23.173062999999999</v>
      </c>
      <c r="BD749">
        <f>Drivers!BD467</f>
        <v>23.253751999999999</v>
      </c>
      <c r="BE749">
        <f>Drivers!BE467</f>
        <v>27.558011</v>
      </c>
      <c r="BF749">
        <f>Drivers!BF467</f>
        <v>28.108605000000001</v>
      </c>
      <c r="BG749">
        <f>Drivers!BG467</f>
        <v>28.728653999999999</v>
      </c>
      <c r="BH749">
        <f>Drivers!BH467</f>
        <v>29.200454000000001</v>
      </c>
      <c r="BI749">
        <f>Drivers!BI467</f>
        <v>33.410842000000002</v>
      </c>
      <c r="BJ749">
        <f>Drivers!BJ467</f>
        <v>33.876940000000005</v>
      </c>
      <c r="BK749">
        <f>Drivers!BK467</f>
        <v>34.476922000000002</v>
      </c>
      <c r="BL749">
        <f>Drivers!BL467</f>
        <v>35.218055999999997</v>
      </c>
      <c r="BM749">
        <f>Drivers!BM467</f>
        <v>39.260280000000002</v>
      </c>
      <c r="BN749">
        <f>Drivers!BN467</f>
        <v>39.402966000000006</v>
      </c>
      <c r="BO749">
        <f>Drivers!BO467</f>
        <v>39.730219999999996</v>
      </c>
      <c r="BP749">
        <f>Drivers!BP467</f>
        <v>40.263145000000002</v>
      </c>
      <c r="BQ749">
        <f>Drivers!BQ467</f>
        <v>40.628244000000002</v>
      </c>
      <c r="BR749">
        <f>Drivers!BR467</f>
        <v>122.38751999999999</v>
      </c>
      <c r="BS749">
        <f>Drivers!BS467</f>
        <v>175.399134</v>
      </c>
      <c r="BT749">
        <f>Drivers!BT467</f>
        <v>176.10000000000002</v>
      </c>
      <c r="BU749">
        <f>Drivers!BU467</f>
        <v>177</v>
      </c>
      <c r="BV749">
        <f>Drivers!BV467</f>
        <v>178.53114500000001</v>
      </c>
      <c r="BW749">
        <f>Drivers!BW467</f>
        <v>179.137137</v>
      </c>
      <c r="BX749">
        <f>Drivers!BX467</f>
        <v>180.14241900000002</v>
      </c>
      <c r="BY749">
        <f>Drivers!BY467</f>
        <v>181.25036</v>
      </c>
      <c r="BZ749">
        <f>Drivers!BZ467</f>
        <v>178.53114500000001</v>
      </c>
      <c r="CA749">
        <f>Drivers!CA467</f>
        <v>183.15799999999999</v>
      </c>
      <c r="CB749">
        <f>Drivers!CB467</f>
        <v>185.43899999999999</v>
      </c>
      <c r="CC749">
        <f>Drivers!CC467</f>
        <v>187.69200000000001</v>
      </c>
      <c r="CD749">
        <f>Drivers!CD467</f>
        <v>189.56892000000002</v>
      </c>
      <c r="CE749">
        <f>Drivers!CE467</f>
        <v>191.46460920000001</v>
      </c>
      <c r="CF749">
        <f>Drivers!CF467</f>
        <v>193.37925529200001</v>
      </c>
      <c r="CG749">
        <f>Drivers!CG467</f>
        <v>195.31304784492002</v>
      </c>
      <c r="CH749">
        <f>Drivers!CH467</f>
        <v>0</v>
      </c>
      <c r="CI749">
        <f>Drivers!CI467</f>
        <v>0</v>
      </c>
      <c r="CJ749">
        <f>Drivers!CJ467</f>
        <v>0</v>
      </c>
      <c r="CK749">
        <f>Drivers!CK467</f>
        <v>0</v>
      </c>
      <c r="CL749">
        <f>Drivers!CL467</f>
        <v>0</v>
      </c>
      <c r="CM749">
        <f>Drivers!CM467</f>
        <v>0</v>
      </c>
      <c r="CN749">
        <f>Drivers!CN467</f>
        <v>0</v>
      </c>
      <c r="CO749">
        <f>Drivers!CO467</f>
        <v>0</v>
      </c>
      <c r="CP749">
        <f>Drivers!CP467</f>
        <v>0</v>
      </c>
      <c r="CQ749">
        <f>Drivers!CQ467</f>
        <v>0</v>
      </c>
      <c r="CR749">
        <f>Drivers!CR467</f>
        <v>0</v>
      </c>
      <c r="CS749">
        <f>Drivers!CS467</f>
        <v>0</v>
      </c>
      <c r="CT749">
        <f>Drivers!CT467</f>
        <v>0</v>
      </c>
      <c r="CU749">
        <f>Drivers!CU467</f>
        <v>0</v>
      </c>
      <c r="CV749">
        <f>Drivers!CV467</f>
        <v>0</v>
      </c>
      <c r="CW749">
        <f>Drivers!CW467</f>
        <v>0</v>
      </c>
      <c r="CX749">
        <f>Drivers!CX467</f>
        <v>0</v>
      </c>
      <c r="CY749">
        <f>Drivers!CY467</f>
        <v>0</v>
      </c>
      <c r="CZ749">
        <f>Drivers!CZ467</f>
        <v>0</v>
      </c>
      <c r="DA749">
        <f>Drivers!DA467</f>
        <v>0</v>
      </c>
      <c r="DB749">
        <f>Drivers!DB467</f>
        <v>0</v>
      </c>
      <c r="DC749">
        <f>Drivers!DC467</f>
        <v>0</v>
      </c>
      <c r="DD749">
        <f>Drivers!DD467</f>
        <v>0</v>
      </c>
      <c r="DE749">
        <f>Drivers!DE467</f>
        <v>0</v>
      </c>
      <c r="DF749">
        <f>Drivers!DF467</f>
        <v>0</v>
      </c>
      <c r="DG749">
        <f>Drivers!DG467</f>
        <v>0</v>
      </c>
      <c r="DH749">
        <f>Drivers!DH467</f>
        <v>0</v>
      </c>
      <c r="DI749">
        <f>Drivers!DI467</f>
        <v>0</v>
      </c>
      <c r="DJ749">
        <f>Drivers!DJ467</f>
        <v>0</v>
      </c>
      <c r="DK749">
        <f>Drivers!DK467</f>
        <v>0</v>
      </c>
      <c r="DL749">
        <f>Drivers!DL467</f>
        <v>0</v>
      </c>
      <c r="DM749">
        <f>Drivers!DM467</f>
        <v>0</v>
      </c>
      <c r="DN749">
        <f>Drivers!DN467</f>
        <v>0</v>
      </c>
      <c r="DO749">
        <f>Drivers!DO467</f>
        <v>0</v>
      </c>
      <c r="DP749">
        <f>Drivers!DP467</f>
        <v>0</v>
      </c>
      <c r="DQ749">
        <f>Drivers!DQ467</f>
        <v>0</v>
      </c>
      <c r="DR749">
        <f>Drivers!DR467</f>
        <v>0</v>
      </c>
      <c r="DS749">
        <f>Drivers!DS467</f>
        <v>0</v>
      </c>
      <c r="DT749">
        <f>Drivers!DT467</f>
        <v>0</v>
      </c>
      <c r="DU749">
        <f>Drivers!DU467</f>
        <v>0</v>
      </c>
      <c r="DV749">
        <f>Drivers!DV467</f>
        <v>10.818915000000001</v>
      </c>
      <c r="DW749">
        <f>Drivers!DW467</f>
        <v>28.108605000000001</v>
      </c>
      <c r="DX749">
        <f>Drivers!DX467</f>
        <v>33.876940000000005</v>
      </c>
      <c r="DY749">
        <f>Drivers!DY467</f>
        <v>39.402966000000006</v>
      </c>
      <c r="DZ749">
        <f>Drivers!DZ467</f>
        <v>40.795839999999998</v>
      </c>
      <c r="EA749">
        <f>Drivers!EA467</f>
        <v>178.53114500000001</v>
      </c>
      <c r="EB749">
        <f>Drivers!EB467</f>
        <v>178.53114500000001</v>
      </c>
      <c r="EC749">
        <f>Drivers!EC467</f>
        <v>189.56892000000002</v>
      </c>
      <c r="ED749">
        <f>Drivers!ED467</f>
        <v>197.26617832336922</v>
      </c>
      <c r="EE749">
        <f>Drivers!EE467</f>
        <v>203.18416367307029</v>
      </c>
      <c r="EF749">
        <f>Drivers!EF467</f>
        <v>209.27968858326241</v>
      </c>
      <c r="EG749">
        <f>Drivers!EG467</f>
        <v>215.55807924076029</v>
      </c>
      <c r="EH749">
        <f>Drivers!EH467</f>
        <v>222.02482161798309</v>
      </c>
      <c r="EI749">
        <f>Drivers!EI467</f>
        <v>228.68556626652259</v>
      </c>
      <c r="EJ749">
        <f>Drivers!EJ467</f>
        <v>235.54613325451828</v>
      </c>
    </row>
    <row r="750" spans="1:140" hidden="1" outlineLevel="1">
      <c r="A750">
        <f>Drivers!A468</f>
        <v>0</v>
      </c>
      <c r="B750">
        <f>Drivers!B468</f>
        <v>0</v>
      </c>
      <c r="C750">
        <f>Drivers!C468</f>
        <v>0</v>
      </c>
      <c r="D750">
        <f>Drivers!D468</f>
        <v>0</v>
      </c>
      <c r="E750">
        <f>Drivers!E468</f>
        <v>0</v>
      </c>
      <c r="F750">
        <f>Drivers!F468</f>
        <v>0</v>
      </c>
      <c r="G750">
        <f>Drivers!G468</f>
        <v>0</v>
      </c>
      <c r="H750">
        <f>Drivers!H468</f>
        <v>0</v>
      </c>
      <c r="I750" t="str">
        <f>Drivers!I468</f>
        <v>+ Shares Issued/Options Exercised</v>
      </c>
      <c r="J750">
        <f>Drivers!J468</f>
        <v>0</v>
      </c>
      <c r="K750">
        <f>Drivers!K468</f>
        <v>0</v>
      </c>
      <c r="L750">
        <f>Drivers!L468</f>
        <v>0</v>
      </c>
      <c r="M750">
        <f>Drivers!M468</f>
        <v>0</v>
      </c>
      <c r="N750">
        <f>Drivers!N468</f>
        <v>0</v>
      </c>
      <c r="O750">
        <f>Drivers!O468</f>
        <v>0</v>
      </c>
      <c r="P750">
        <f>Drivers!P468</f>
        <v>0</v>
      </c>
      <c r="Q750">
        <f>Drivers!Q468</f>
        <v>0</v>
      </c>
      <c r="R750">
        <f>Drivers!R468</f>
        <v>0</v>
      </c>
      <c r="S750">
        <f>Drivers!S468</f>
        <v>0</v>
      </c>
      <c r="T750">
        <f>Drivers!T468</f>
        <v>0</v>
      </c>
      <c r="U750">
        <f>Drivers!U468</f>
        <v>0</v>
      </c>
      <c r="V750">
        <f>Drivers!V468</f>
        <v>0</v>
      </c>
      <c r="W750">
        <f>Drivers!W468</f>
        <v>0</v>
      </c>
      <c r="X750">
        <f>Drivers!X468</f>
        <v>0</v>
      </c>
      <c r="Y750">
        <f>Drivers!Y468</f>
        <v>0</v>
      </c>
      <c r="Z750">
        <f>Drivers!Z468</f>
        <v>0</v>
      </c>
      <c r="AA750">
        <f>Drivers!AA468</f>
        <v>0</v>
      </c>
      <c r="AB750">
        <f>Drivers!AB468</f>
        <v>0</v>
      </c>
      <c r="AC750">
        <f>Drivers!AC468</f>
        <v>0</v>
      </c>
      <c r="AD750">
        <f>Drivers!AD468</f>
        <v>0</v>
      </c>
      <c r="AE750">
        <f>Drivers!AE468</f>
        <v>0</v>
      </c>
      <c r="AF750">
        <f>Drivers!AF468</f>
        <v>0</v>
      </c>
      <c r="AG750">
        <f>Drivers!AG468</f>
        <v>0</v>
      </c>
      <c r="AH750">
        <f>Drivers!AH468</f>
        <v>0</v>
      </c>
      <c r="AI750">
        <f>Drivers!AI468</f>
        <v>0</v>
      </c>
      <c r="AJ750">
        <f>Drivers!AJ468</f>
        <v>0</v>
      </c>
      <c r="AK750">
        <f>Drivers!AK468</f>
        <v>0</v>
      </c>
      <c r="AL750">
        <f>Drivers!AL468</f>
        <v>0</v>
      </c>
      <c r="AM750">
        <f>Drivers!AM468</f>
        <v>0</v>
      </c>
      <c r="AN750">
        <f>Drivers!AN468</f>
        <v>0</v>
      </c>
      <c r="AO750">
        <f>Drivers!AO468</f>
        <v>0</v>
      </c>
      <c r="AP750">
        <f>Drivers!AP468</f>
        <v>0</v>
      </c>
      <c r="AQ750">
        <f>Drivers!AQ468</f>
        <v>0</v>
      </c>
      <c r="AR750">
        <f>Drivers!AR468</f>
        <v>0</v>
      </c>
      <c r="AS750">
        <f>Drivers!AS468</f>
        <v>0</v>
      </c>
      <c r="AT750">
        <f>Drivers!AT468</f>
        <v>0</v>
      </c>
      <c r="AU750">
        <f>Drivers!AU468</f>
        <v>0</v>
      </c>
      <c r="AV750">
        <f>Drivers!AV468</f>
        <v>0</v>
      </c>
      <c r="AW750">
        <f>Drivers!AW468</f>
        <v>0</v>
      </c>
      <c r="AX750">
        <f>Drivers!AX468</f>
        <v>0</v>
      </c>
      <c r="AY750">
        <f>Drivers!AY468</f>
        <v>0</v>
      </c>
      <c r="AZ750">
        <f>Drivers!AZ468</f>
        <v>0</v>
      </c>
      <c r="BA750">
        <f>Drivers!BA468</f>
        <v>0</v>
      </c>
      <c r="BB750">
        <f>Drivers!BB468</f>
        <v>12.354147999999999</v>
      </c>
      <c r="BC750">
        <f>Drivers!BC468</f>
        <v>8.0688999999999567E-2</v>
      </c>
      <c r="BD750">
        <f>Drivers!BD468</f>
        <v>4.3042590000000018</v>
      </c>
      <c r="BE750">
        <f>Drivers!BE468</f>
        <v>0.55059400000000025</v>
      </c>
      <c r="BF750">
        <f>Drivers!BF468</f>
        <v>0.62004899999999807</v>
      </c>
      <c r="BG750">
        <f>Drivers!BG468</f>
        <v>0.47180000000000177</v>
      </c>
      <c r="BH750">
        <f>Drivers!BH468</f>
        <v>4.2103880000000018</v>
      </c>
      <c r="BI750">
        <f>Drivers!BI468</f>
        <v>0.46609800000000234</v>
      </c>
      <c r="BJ750">
        <f>Drivers!BJ468</f>
        <v>0.59998199999999713</v>
      </c>
      <c r="BK750">
        <f>Drivers!BK468</f>
        <v>0.7411339999999953</v>
      </c>
      <c r="BL750">
        <f>Drivers!BL468</f>
        <v>4.0422240000000045</v>
      </c>
      <c r="BM750">
        <f>Drivers!BM468</f>
        <v>0.14268600000000475</v>
      </c>
      <c r="BN750">
        <f>Drivers!BN468</f>
        <v>0.32725399999998928</v>
      </c>
      <c r="BO750">
        <f>Drivers!BO468</f>
        <v>0.53292500000000587</v>
      </c>
      <c r="BP750">
        <f>Drivers!BP468</f>
        <v>0.36509900000000073</v>
      </c>
      <c r="BQ750">
        <f>Drivers!BQ468</f>
        <v>0.16759599999999608</v>
      </c>
      <c r="BR750">
        <f>Drivers!BR468</f>
        <v>53.011614000000009</v>
      </c>
      <c r="BS750">
        <f>Drivers!BS468</f>
        <v>0.70086600000001908</v>
      </c>
      <c r="BT750">
        <f>Drivers!BT468</f>
        <v>0.89999999999997726</v>
      </c>
      <c r="BU750">
        <f>Drivers!BU468</f>
        <v>1.5311450000000093</v>
      </c>
      <c r="BV750">
        <f>Drivers!BV468</f>
        <v>0.60599199999998632</v>
      </c>
      <c r="BW750">
        <f>Drivers!BW468</f>
        <v>1.0052820000000224</v>
      </c>
      <c r="BX750">
        <f>Drivers!BX468</f>
        <v>1.1079409999999825</v>
      </c>
      <c r="BY750">
        <f>Drivers!BY468</f>
        <v>0</v>
      </c>
      <c r="BZ750">
        <f>Drivers!BZ468</f>
        <v>4.6268549999999777</v>
      </c>
      <c r="CA750">
        <f>Drivers!CA468</f>
        <v>2.2810000000000059</v>
      </c>
      <c r="CB750">
        <f>Drivers!CB468</f>
        <v>2.2530000000000143</v>
      </c>
      <c r="CC750">
        <f>Drivers!CC468</f>
        <v>1.8769200000000126</v>
      </c>
      <c r="CD750">
        <f>Drivers!CD468</f>
        <v>1.8956891999999925</v>
      </c>
      <c r="CE750">
        <f>Drivers!CE468</f>
        <v>1.9146460919999981</v>
      </c>
      <c r="CF750">
        <f>Drivers!CF468</f>
        <v>1.9337925529200106</v>
      </c>
      <c r="CG750">
        <f>Drivers!CG468</f>
        <v>1.9531304784491965</v>
      </c>
      <c r="CH750">
        <f>Drivers!CH468</f>
        <v>0</v>
      </c>
      <c r="CI750">
        <f>Drivers!CI468</f>
        <v>0</v>
      </c>
      <c r="CJ750">
        <f>Drivers!CJ468</f>
        <v>0</v>
      </c>
      <c r="CK750">
        <f>Drivers!CK468</f>
        <v>0</v>
      </c>
      <c r="CL750">
        <f>Drivers!CL468</f>
        <v>0</v>
      </c>
      <c r="CM750">
        <f>Drivers!CM468</f>
        <v>0</v>
      </c>
      <c r="CN750">
        <f>Drivers!CN468</f>
        <v>0</v>
      </c>
      <c r="CO750">
        <f>Drivers!CO468</f>
        <v>0</v>
      </c>
      <c r="CP750">
        <f>Drivers!CP468</f>
        <v>0</v>
      </c>
      <c r="CQ750">
        <f>Drivers!CQ468</f>
        <v>0</v>
      </c>
      <c r="CR750">
        <f>Drivers!CR468</f>
        <v>0</v>
      </c>
      <c r="CS750">
        <f>Drivers!CS468</f>
        <v>0</v>
      </c>
      <c r="CT750">
        <f>Drivers!CT468</f>
        <v>0</v>
      </c>
      <c r="CU750">
        <f>Drivers!CU468</f>
        <v>0</v>
      </c>
      <c r="CV750">
        <f>Drivers!CV468</f>
        <v>0</v>
      </c>
      <c r="CW750">
        <f>Drivers!CW468</f>
        <v>0</v>
      </c>
      <c r="CX750">
        <f>Drivers!CX468</f>
        <v>0</v>
      </c>
      <c r="CY750">
        <f>Drivers!CY468</f>
        <v>0</v>
      </c>
      <c r="CZ750">
        <f>Drivers!CZ468</f>
        <v>0</v>
      </c>
      <c r="DA750">
        <f>Drivers!DA468</f>
        <v>0</v>
      </c>
      <c r="DB750">
        <f>Drivers!DB468</f>
        <v>0</v>
      </c>
      <c r="DC750">
        <f>Drivers!DC468</f>
        <v>0</v>
      </c>
      <c r="DD750">
        <f>Drivers!DD468</f>
        <v>0</v>
      </c>
      <c r="DE750">
        <f>Drivers!DE468</f>
        <v>0</v>
      </c>
      <c r="DF750">
        <f>Drivers!DF468</f>
        <v>0</v>
      </c>
      <c r="DG750">
        <f>Drivers!DG468</f>
        <v>0</v>
      </c>
      <c r="DH750">
        <f>Drivers!DH468</f>
        <v>0</v>
      </c>
      <c r="DI750">
        <f>Drivers!DI468</f>
        <v>0</v>
      </c>
      <c r="DJ750">
        <f>Drivers!DJ468</f>
        <v>0</v>
      </c>
      <c r="DK750">
        <f>Drivers!DK468</f>
        <v>0</v>
      </c>
      <c r="DL750">
        <f>Drivers!DL468</f>
        <v>0</v>
      </c>
      <c r="DM750">
        <f>Drivers!DM468</f>
        <v>0</v>
      </c>
      <c r="DN750">
        <f>Drivers!DN468</f>
        <v>0</v>
      </c>
      <c r="DO750">
        <f>Drivers!DO468</f>
        <v>0</v>
      </c>
      <c r="DP750">
        <f>Drivers!DP468</f>
        <v>0</v>
      </c>
      <c r="DQ750">
        <f>Drivers!DQ468</f>
        <v>0</v>
      </c>
      <c r="DR750">
        <f>Drivers!DR468</f>
        <v>0</v>
      </c>
      <c r="DS750">
        <f>Drivers!DS468</f>
        <v>0</v>
      </c>
      <c r="DT750">
        <f>Drivers!DT468</f>
        <v>0</v>
      </c>
      <c r="DU750">
        <f>Drivers!DU468</f>
        <v>0</v>
      </c>
      <c r="DV750">
        <f>Drivers!DV468</f>
        <v>17.28969</v>
      </c>
      <c r="DW750">
        <f>Drivers!DW468</f>
        <v>5.768335000000004</v>
      </c>
      <c r="DX750">
        <f>Drivers!DX468</f>
        <v>5.5260260000000017</v>
      </c>
      <c r="DY750">
        <f>Drivers!DY468</f>
        <v>1.392873999999992</v>
      </c>
      <c r="DZ750">
        <f>Drivers!DZ468</f>
        <v>137.73530500000001</v>
      </c>
      <c r="EA750">
        <f>Drivers!EA468</f>
        <v>0</v>
      </c>
      <c r="EB750">
        <f>Drivers!EB468</f>
        <v>11.037775000000011</v>
      </c>
      <c r="EC750">
        <f>Drivers!EC468</f>
        <v>7.6972583233691978</v>
      </c>
      <c r="ED750">
        <f>Drivers!ED468</f>
        <v>5.9179853497010697</v>
      </c>
      <c r="EE750">
        <f>Drivers!EE468</f>
        <v>6.0955249101921254</v>
      </c>
      <c r="EF750">
        <f>Drivers!EF468</f>
        <v>6.2783906574978801</v>
      </c>
      <c r="EG750">
        <f>Drivers!EG468</f>
        <v>6.4667423772228005</v>
      </c>
      <c r="EH750">
        <f>Drivers!EH468</f>
        <v>6.6607446485394917</v>
      </c>
      <c r="EI750">
        <f>Drivers!EI468</f>
        <v>6.8605669879956963</v>
      </c>
      <c r="EJ750">
        <f>Drivers!EJ468</f>
        <v>7.0663839976355689</v>
      </c>
    </row>
    <row r="751" spans="1:140" hidden="1" outlineLevel="1">
      <c r="A751">
        <f>Drivers!A469</f>
        <v>0</v>
      </c>
      <c r="B751">
        <f>Drivers!B469</f>
        <v>0</v>
      </c>
      <c r="C751">
        <f>Drivers!C469</f>
        <v>0</v>
      </c>
      <c r="D751">
        <f>Drivers!D469</f>
        <v>0</v>
      </c>
      <c r="E751">
        <f>Drivers!E469</f>
        <v>0</v>
      </c>
      <c r="F751">
        <f>Drivers!F469</f>
        <v>0</v>
      </c>
      <c r="G751">
        <f>Drivers!G469</f>
        <v>0</v>
      </c>
      <c r="H751">
        <f>Drivers!H469</f>
        <v>0</v>
      </c>
      <c r="I751" t="str">
        <f>Drivers!I469</f>
        <v>- Share Repurchases</v>
      </c>
      <c r="J751">
        <f>Drivers!J469</f>
        <v>0</v>
      </c>
      <c r="K751">
        <f>Drivers!K469</f>
        <v>0</v>
      </c>
      <c r="L751">
        <f>Drivers!L469</f>
        <v>0</v>
      </c>
      <c r="M751">
        <f>Drivers!M469</f>
        <v>0</v>
      </c>
      <c r="N751">
        <f>Drivers!N469</f>
        <v>0</v>
      </c>
      <c r="O751">
        <f>Drivers!O469</f>
        <v>0</v>
      </c>
      <c r="P751">
        <f>Drivers!P469</f>
        <v>0</v>
      </c>
      <c r="Q751">
        <f>Drivers!Q469</f>
        <v>0</v>
      </c>
      <c r="R751">
        <f>Drivers!R469</f>
        <v>0</v>
      </c>
      <c r="S751">
        <f>Drivers!S469</f>
        <v>0</v>
      </c>
      <c r="T751">
        <f>Drivers!T469</f>
        <v>0</v>
      </c>
      <c r="U751">
        <f>Drivers!U469</f>
        <v>0</v>
      </c>
      <c r="V751">
        <f>Drivers!V469</f>
        <v>0</v>
      </c>
      <c r="W751">
        <f>Drivers!W469</f>
        <v>0</v>
      </c>
      <c r="X751">
        <f>Drivers!X469</f>
        <v>0</v>
      </c>
      <c r="Y751">
        <f>Drivers!Y469</f>
        <v>0</v>
      </c>
      <c r="Z751">
        <f>Drivers!Z469</f>
        <v>0</v>
      </c>
      <c r="AA751">
        <f>Drivers!AA469</f>
        <v>0</v>
      </c>
      <c r="AB751">
        <f>Drivers!AB469</f>
        <v>0</v>
      </c>
      <c r="AC751">
        <f>Drivers!AC469</f>
        <v>0</v>
      </c>
      <c r="AD751">
        <f>Drivers!AD469</f>
        <v>0</v>
      </c>
      <c r="AE751">
        <f>Drivers!AE469</f>
        <v>0</v>
      </c>
      <c r="AF751">
        <f>Drivers!AF469</f>
        <v>0</v>
      </c>
      <c r="AG751">
        <f>Drivers!AG469</f>
        <v>0</v>
      </c>
      <c r="AH751">
        <f>Drivers!AH469</f>
        <v>0</v>
      </c>
      <c r="AI751">
        <f>Drivers!AI469</f>
        <v>0</v>
      </c>
      <c r="AJ751">
        <f>Drivers!AJ469</f>
        <v>0</v>
      </c>
      <c r="AK751">
        <f>Drivers!AK469</f>
        <v>0</v>
      </c>
      <c r="AL751">
        <f>Drivers!AL469</f>
        <v>0</v>
      </c>
      <c r="AM751">
        <f>Drivers!AM469</f>
        <v>0</v>
      </c>
      <c r="AN751">
        <f>Drivers!AN469</f>
        <v>0</v>
      </c>
      <c r="AO751">
        <f>Drivers!AO469</f>
        <v>0</v>
      </c>
      <c r="AP751">
        <f>Drivers!AP469</f>
        <v>0</v>
      </c>
      <c r="AQ751">
        <f>Drivers!AQ469</f>
        <v>0</v>
      </c>
      <c r="AR751">
        <f>Drivers!AR469</f>
        <v>0</v>
      </c>
      <c r="AS751">
        <f>Drivers!AS469</f>
        <v>0</v>
      </c>
      <c r="AT751">
        <f>Drivers!AT469</f>
        <v>0</v>
      </c>
      <c r="AU751">
        <f>Drivers!AU469</f>
        <v>0</v>
      </c>
      <c r="AV751">
        <f>Drivers!AV469</f>
        <v>0</v>
      </c>
      <c r="AW751">
        <f>Drivers!AW469</f>
        <v>0</v>
      </c>
      <c r="AX751">
        <f>Drivers!AX469</f>
        <v>0</v>
      </c>
      <c r="AY751">
        <f>Drivers!AY469</f>
        <v>0</v>
      </c>
      <c r="AZ751">
        <f>Drivers!AZ469</f>
        <v>0</v>
      </c>
      <c r="BA751">
        <f>Drivers!BA469</f>
        <v>0</v>
      </c>
      <c r="BB751">
        <f>Drivers!BB469</f>
        <v>0</v>
      </c>
      <c r="BC751">
        <f>Drivers!BC469</f>
        <v>0</v>
      </c>
      <c r="BD751">
        <f>Drivers!BD469</f>
        <v>0</v>
      </c>
      <c r="BE751">
        <f>Drivers!BE469</f>
        <v>0</v>
      </c>
      <c r="BF751">
        <f>Drivers!BF469</f>
        <v>0</v>
      </c>
      <c r="BG751">
        <f>Drivers!BG469</f>
        <v>0</v>
      </c>
      <c r="BH751">
        <f>Drivers!BH469</f>
        <v>0</v>
      </c>
      <c r="BI751">
        <f>Drivers!BI469</f>
        <v>0</v>
      </c>
      <c r="BJ751">
        <f>Drivers!BJ469</f>
        <v>0</v>
      </c>
      <c r="BK751">
        <f>Drivers!BK469</f>
        <v>0</v>
      </c>
      <c r="BL751">
        <f>Drivers!BL469</f>
        <v>0</v>
      </c>
      <c r="BM751">
        <f>Drivers!BM469</f>
        <v>0</v>
      </c>
      <c r="BN751">
        <f>Drivers!BN469</f>
        <v>0</v>
      </c>
      <c r="BO751">
        <f>Drivers!BO469</f>
        <v>0</v>
      </c>
      <c r="BP751">
        <f>Drivers!BP469</f>
        <v>0</v>
      </c>
      <c r="BQ751">
        <f>Drivers!BQ469</f>
        <v>0</v>
      </c>
      <c r="BR751">
        <f>Drivers!BR469</f>
        <v>0</v>
      </c>
      <c r="BS751">
        <f>Drivers!BS469</f>
        <v>0</v>
      </c>
      <c r="BT751">
        <f>Drivers!BT469</f>
        <v>0</v>
      </c>
      <c r="BU751">
        <f>Drivers!BU469</f>
        <v>0</v>
      </c>
      <c r="BV751">
        <f>Drivers!BV469</f>
        <v>0</v>
      </c>
      <c r="BW751">
        <f>Drivers!BW469</f>
        <v>0</v>
      </c>
      <c r="BX751">
        <f>Drivers!BX469</f>
        <v>0</v>
      </c>
      <c r="BY751">
        <f>Drivers!BY469</f>
        <v>-2.7192149999999913</v>
      </c>
      <c r="BZ751">
        <f>Drivers!BZ469</f>
        <v>0</v>
      </c>
      <c r="CA751">
        <f>Drivers!CA469</f>
        <v>0</v>
      </c>
      <c r="CB751">
        <f>Drivers!CB469</f>
        <v>0</v>
      </c>
      <c r="CC751">
        <f>Drivers!CC469</f>
        <v>0</v>
      </c>
      <c r="CD751">
        <f>Drivers!CD469</f>
        <v>0</v>
      </c>
      <c r="CE751">
        <f>Drivers!CE469</f>
        <v>0</v>
      </c>
      <c r="CF751">
        <f>Drivers!CF469</f>
        <v>0</v>
      </c>
      <c r="CG751">
        <f>Drivers!CG469</f>
        <v>0</v>
      </c>
      <c r="CH751">
        <f>Drivers!CH469</f>
        <v>0</v>
      </c>
      <c r="CI751">
        <f>Drivers!CI469</f>
        <v>0</v>
      </c>
      <c r="CJ751">
        <f>Drivers!CJ469</f>
        <v>0</v>
      </c>
      <c r="CK751">
        <f>Drivers!CK469</f>
        <v>0</v>
      </c>
      <c r="CL751">
        <f>Drivers!CL469</f>
        <v>0</v>
      </c>
      <c r="CM751">
        <f>Drivers!CM469</f>
        <v>0</v>
      </c>
      <c r="CN751">
        <f>Drivers!CN469</f>
        <v>0</v>
      </c>
      <c r="CO751">
        <f>Drivers!CO469</f>
        <v>0</v>
      </c>
      <c r="CP751">
        <f>Drivers!CP469</f>
        <v>0</v>
      </c>
      <c r="CQ751">
        <f>Drivers!CQ469</f>
        <v>0</v>
      </c>
      <c r="CR751">
        <f>Drivers!CR469</f>
        <v>0</v>
      </c>
      <c r="CS751">
        <f>Drivers!CS469</f>
        <v>0</v>
      </c>
      <c r="CT751">
        <f>Drivers!CT469</f>
        <v>0</v>
      </c>
      <c r="CU751">
        <f>Drivers!CU469</f>
        <v>0</v>
      </c>
      <c r="CV751">
        <f>Drivers!CV469</f>
        <v>0</v>
      </c>
      <c r="CW751">
        <f>Drivers!CW469</f>
        <v>0</v>
      </c>
      <c r="CX751">
        <f>Drivers!CX469</f>
        <v>0</v>
      </c>
      <c r="CY751">
        <f>Drivers!CY469</f>
        <v>0</v>
      </c>
      <c r="CZ751">
        <f>Drivers!CZ469</f>
        <v>0</v>
      </c>
      <c r="DA751">
        <f>Drivers!DA469</f>
        <v>0</v>
      </c>
      <c r="DB751">
        <f>Drivers!DB469</f>
        <v>0</v>
      </c>
      <c r="DC751">
        <f>Drivers!DC469</f>
        <v>0</v>
      </c>
      <c r="DD751">
        <f>Drivers!DD469</f>
        <v>0</v>
      </c>
      <c r="DE751">
        <f>Drivers!DE469</f>
        <v>0</v>
      </c>
      <c r="DF751">
        <f>Drivers!DF469</f>
        <v>0</v>
      </c>
      <c r="DG751">
        <f>Drivers!DG469</f>
        <v>0</v>
      </c>
      <c r="DH751">
        <f>Drivers!DH469</f>
        <v>0</v>
      </c>
      <c r="DI751">
        <f>Drivers!DI469</f>
        <v>0</v>
      </c>
      <c r="DJ751">
        <f>Drivers!DJ469</f>
        <v>0</v>
      </c>
      <c r="DK751">
        <f>Drivers!DK469</f>
        <v>0</v>
      </c>
      <c r="DL751">
        <f>Drivers!DL469</f>
        <v>0</v>
      </c>
      <c r="DM751">
        <f>Drivers!DM469</f>
        <v>0</v>
      </c>
      <c r="DN751">
        <f>Drivers!DN469</f>
        <v>0</v>
      </c>
      <c r="DO751">
        <f>Drivers!DO469</f>
        <v>0</v>
      </c>
      <c r="DP751">
        <f>Drivers!DP469</f>
        <v>0</v>
      </c>
      <c r="DQ751">
        <f>Drivers!DQ469</f>
        <v>0</v>
      </c>
      <c r="DR751">
        <f>Drivers!DR469</f>
        <v>0</v>
      </c>
      <c r="DS751">
        <f>Drivers!DS469</f>
        <v>0</v>
      </c>
      <c r="DT751">
        <f>Drivers!DT469</f>
        <v>0</v>
      </c>
      <c r="DU751">
        <f>Drivers!DU469</f>
        <v>0</v>
      </c>
      <c r="DV751">
        <f>Drivers!DV469</f>
        <v>0</v>
      </c>
      <c r="DW751">
        <f>Drivers!DW469</f>
        <v>0</v>
      </c>
      <c r="DX751">
        <f>Drivers!DX469</f>
        <v>0</v>
      </c>
      <c r="DY751">
        <f>Drivers!DY469</f>
        <v>0</v>
      </c>
      <c r="DZ751">
        <f>Drivers!DZ469</f>
        <v>0</v>
      </c>
      <c r="EA751">
        <f>Drivers!EA469</f>
        <v>0</v>
      </c>
      <c r="EB751">
        <f>Drivers!EB469</f>
        <v>0</v>
      </c>
      <c r="EC751">
        <f>Drivers!EC469</f>
        <v>0</v>
      </c>
      <c r="ED751">
        <f>Drivers!ED469</f>
        <v>0</v>
      </c>
      <c r="EE751">
        <f>Drivers!EE469</f>
        <v>0</v>
      </c>
      <c r="EF751">
        <f>Drivers!EF469</f>
        <v>0</v>
      </c>
      <c r="EG751">
        <f>Drivers!EG469</f>
        <v>0</v>
      </c>
      <c r="EH751">
        <f>Drivers!EH469</f>
        <v>0</v>
      </c>
      <c r="EI751">
        <f>Drivers!EI469</f>
        <v>0</v>
      </c>
      <c r="EJ751">
        <f>Drivers!EJ469</f>
        <v>0</v>
      </c>
    </row>
    <row r="752" spans="1:140" hidden="1" outlineLevel="1">
      <c r="A752">
        <f>Drivers!A470</f>
        <v>0</v>
      </c>
      <c r="B752">
        <f>Drivers!B470</f>
        <v>0</v>
      </c>
      <c r="C752">
        <f>Drivers!C470</f>
        <v>0</v>
      </c>
      <c r="D752">
        <f>Drivers!D470</f>
        <v>0</v>
      </c>
      <c r="E752">
        <f>Drivers!E470</f>
        <v>0</v>
      </c>
      <c r="F752">
        <f>Drivers!F470</f>
        <v>0</v>
      </c>
      <c r="G752">
        <f>Drivers!G470</f>
        <v>0</v>
      </c>
      <c r="H752">
        <f>Drivers!H470</f>
        <v>0</v>
      </c>
      <c r="I752" t="str">
        <f>Drivers!I470</f>
        <v>= EOP - Basic Shares Outstanding</v>
      </c>
      <c r="J752">
        <f>Drivers!J470</f>
        <v>0</v>
      </c>
      <c r="K752">
        <f>Drivers!K470</f>
        <v>0</v>
      </c>
      <c r="L752">
        <f>Drivers!L470</f>
        <v>0</v>
      </c>
      <c r="M752">
        <f>Drivers!M470</f>
        <v>0</v>
      </c>
      <c r="N752">
        <f>Drivers!N470</f>
        <v>0</v>
      </c>
      <c r="O752">
        <f>Drivers!O470</f>
        <v>0</v>
      </c>
      <c r="P752">
        <f>Drivers!P470</f>
        <v>0</v>
      </c>
      <c r="Q752">
        <f>Drivers!Q470</f>
        <v>0</v>
      </c>
      <c r="R752">
        <f>Drivers!R470</f>
        <v>0</v>
      </c>
      <c r="S752">
        <f>Drivers!S470</f>
        <v>0</v>
      </c>
      <c r="T752">
        <f>Drivers!T470</f>
        <v>0</v>
      </c>
      <c r="U752">
        <f>Drivers!U470</f>
        <v>0</v>
      </c>
      <c r="V752">
        <f>Drivers!V470</f>
        <v>0</v>
      </c>
      <c r="W752">
        <f>Drivers!W470</f>
        <v>0</v>
      </c>
      <c r="X752">
        <f>Drivers!X470</f>
        <v>0</v>
      </c>
      <c r="Y752">
        <f>Drivers!Y470</f>
        <v>0</v>
      </c>
      <c r="Z752">
        <f>Drivers!Z470</f>
        <v>0</v>
      </c>
      <c r="AA752">
        <f>Drivers!AA470</f>
        <v>0</v>
      </c>
      <c r="AB752">
        <f>Drivers!AB470</f>
        <v>0</v>
      </c>
      <c r="AC752">
        <f>Drivers!AC470</f>
        <v>0</v>
      </c>
      <c r="AD752">
        <f>Drivers!AD470</f>
        <v>0</v>
      </c>
      <c r="AE752">
        <f>Drivers!AE470</f>
        <v>0</v>
      </c>
      <c r="AF752">
        <f>Drivers!AF470</f>
        <v>0</v>
      </c>
      <c r="AG752">
        <f>Drivers!AG470</f>
        <v>0</v>
      </c>
      <c r="AH752">
        <f>Drivers!AH470</f>
        <v>0</v>
      </c>
      <c r="AI752">
        <f>Drivers!AI470</f>
        <v>0</v>
      </c>
      <c r="AJ752">
        <f>Drivers!AJ470</f>
        <v>0</v>
      </c>
      <c r="AK752">
        <f>Drivers!AK470</f>
        <v>0</v>
      </c>
      <c r="AL752">
        <f>Drivers!AL470</f>
        <v>0</v>
      </c>
      <c r="AM752">
        <f>Drivers!AM470</f>
        <v>0</v>
      </c>
      <c r="AN752">
        <f>Drivers!AN470</f>
        <v>0</v>
      </c>
      <c r="AO752">
        <f>Drivers!AO470</f>
        <v>0</v>
      </c>
      <c r="AP752">
        <f>Drivers!AP470</f>
        <v>0</v>
      </c>
      <c r="AQ752">
        <f>Drivers!AQ470</f>
        <v>0</v>
      </c>
      <c r="AR752">
        <f>Drivers!AR470</f>
        <v>0</v>
      </c>
      <c r="AS752">
        <f>Drivers!AS470</f>
        <v>0</v>
      </c>
      <c r="AT752" t="str">
        <f>Drivers!AT470</f>
        <v>ND</v>
      </c>
      <c r="AU752" t="str">
        <f>Drivers!AU470</f>
        <v>ND</v>
      </c>
      <c r="AV752" t="str">
        <f>Drivers!AV470</f>
        <v>ND</v>
      </c>
      <c r="AW752" t="str">
        <f>Drivers!AW470</f>
        <v>ND</v>
      </c>
      <c r="AX752" t="str">
        <f>Drivers!AX470</f>
        <v>ND</v>
      </c>
      <c r="AY752" t="str">
        <f>Drivers!AY470</f>
        <v>ND</v>
      </c>
      <c r="AZ752" t="str">
        <f>Drivers!AZ470</f>
        <v>ND</v>
      </c>
      <c r="BA752">
        <f>Drivers!BA470</f>
        <v>10.818915000000001</v>
      </c>
      <c r="BB752">
        <f>Drivers!BB470</f>
        <v>23.173062999999999</v>
      </c>
      <c r="BC752">
        <f>Drivers!BC470</f>
        <v>23.253751999999999</v>
      </c>
      <c r="BD752">
        <f>Drivers!BD470</f>
        <v>27.558011</v>
      </c>
      <c r="BE752">
        <f>Drivers!BE470</f>
        <v>28.108605000000001</v>
      </c>
      <c r="BF752">
        <f>Drivers!BF470</f>
        <v>28.728653999999999</v>
      </c>
      <c r="BG752">
        <f>Drivers!BG470</f>
        <v>29.200454000000001</v>
      </c>
      <c r="BH752">
        <f>Drivers!BH470</f>
        <v>33.410842000000002</v>
      </c>
      <c r="BI752">
        <f>Drivers!BI470</f>
        <v>33.876940000000005</v>
      </c>
      <c r="BJ752">
        <f>Drivers!BJ470</f>
        <v>34.476922000000002</v>
      </c>
      <c r="BK752">
        <f>Drivers!BK470</f>
        <v>35.218055999999997</v>
      </c>
      <c r="BL752">
        <f>Drivers!BL470</f>
        <v>39.260280000000002</v>
      </c>
      <c r="BM752">
        <f>Drivers!BM470</f>
        <v>39.402966000000006</v>
      </c>
      <c r="BN752">
        <f>Drivers!BN470</f>
        <v>39.730219999999996</v>
      </c>
      <c r="BO752">
        <f>Drivers!BO470</f>
        <v>40.263145000000002</v>
      </c>
      <c r="BP752">
        <f>Drivers!BP470</f>
        <v>40.628244000000002</v>
      </c>
      <c r="BQ752">
        <f>Drivers!BQ470</f>
        <v>40.795839999999998</v>
      </c>
      <c r="BR752">
        <f>Drivers!BR470</f>
        <v>175.399134</v>
      </c>
      <c r="BS752">
        <f>Drivers!BS470</f>
        <v>176.10000000000002</v>
      </c>
      <c r="BT752">
        <f>Drivers!BT470</f>
        <v>177</v>
      </c>
      <c r="BU752">
        <f>Drivers!BU470</f>
        <v>178.53114500000001</v>
      </c>
      <c r="BV752">
        <f>Drivers!BV470</f>
        <v>179.137137</v>
      </c>
      <c r="BW752">
        <f>Drivers!BW470</f>
        <v>180.14241900000002</v>
      </c>
      <c r="BX752">
        <f>Drivers!BX470</f>
        <v>181.25036</v>
      </c>
      <c r="BY752">
        <f>Drivers!BY470</f>
        <v>178.53114500000001</v>
      </c>
      <c r="BZ752">
        <f>Drivers!BZ470</f>
        <v>183.15799999999999</v>
      </c>
      <c r="CA752">
        <f>Drivers!CA470</f>
        <v>185.43899999999999</v>
      </c>
      <c r="CB752">
        <f>Drivers!CB470</f>
        <v>187.69200000000001</v>
      </c>
      <c r="CC752">
        <f>Drivers!CC470</f>
        <v>189.56892000000002</v>
      </c>
      <c r="CD752">
        <f>Drivers!CD470</f>
        <v>191.46460920000001</v>
      </c>
      <c r="CE752">
        <f>Drivers!CE470</f>
        <v>193.37925529200001</v>
      </c>
      <c r="CF752">
        <f>Drivers!CF470</f>
        <v>195.31304784492002</v>
      </c>
      <c r="CG752">
        <f>Drivers!CG470</f>
        <v>197.26617832336922</v>
      </c>
      <c r="CH752">
        <f>Drivers!CH470</f>
        <v>0</v>
      </c>
      <c r="CI752">
        <f>Drivers!CI470</f>
        <v>0</v>
      </c>
      <c r="CJ752">
        <f>Drivers!CJ470</f>
        <v>0</v>
      </c>
      <c r="CK752">
        <f>Drivers!CK470</f>
        <v>0</v>
      </c>
      <c r="CL752">
        <f>Drivers!CL470</f>
        <v>0</v>
      </c>
      <c r="CM752">
        <f>Drivers!CM470</f>
        <v>0</v>
      </c>
      <c r="CN752">
        <f>Drivers!CN470</f>
        <v>0</v>
      </c>
      <c r="CO752">
        <f>Drivers!CO470</f>
        <v>0</v>
      </c>
      <c r="CP752">
        <f>Drivers!CP470</f>
        <v>0</v>
      </c>
      <c r="CQ752">
        <f>Drivers!CQ470</f>
        <v>0</v>
      </c>
      <c r="CR752">
        <f>Drivers!CR470</f>
        <v>0</v>
      </c>
      <c r="CS752">
        <f>Drivers!CS470</f>
        <v>0</v>
      </c>
      <c r="CT752">
        <f>Drivers!CT470</f>
        <v>0</v>
      </c>
      <c r="CU752">
        <f>Drivers!CU470</f>
        <v>0</v>
      </c>
      <c r="CV752">
        <f>Drivers!CV470</f>
        <v>0</v>
      </c>
      <c r="CW752">
        <f>Drivers!CW470</f>
        <v>0</v>
      </c>
      <c r="CX752">
        <f>Drivers!CX470</f>
        <v>0</v>
      </c>
      <c r="CY752">
        <f>Drivers!CY470</f>
        <v>0</v>
      </c>
      <c r="CZ752">
        <f>Drivers!CZ470</f>
        <v>0</v>
      </c>
      <c r="DA752">
        <f>Drivers!DA470</f>
        <v>0</v>
      </c>
      <c r="DB752">
        <f>Drivers!DB470</f>
        <v>0</v>
      </c>
      <c r="DC752">
        <f>Drivers!DC470</f>
        <v>0</v>
      </c>
      <c r="DD752">
        <f>Drivers!DD470</f>
        <v>0</v>
      </c>
      <c r="DE752">
        <f>Drivers!DE470</f>
        <v>0</v>
      </c>
      <c r="DF752">
        <f>Drivers!DF470</f>
        <v>0</v>
      </c>
      <c r="DG752">
        <f>Drivers!DG470</f>
        <v>0</v>
      </c>
      <c r="DH752">
        <f>Drivers!DH470</f>
        <v>0</v>
      </c>
      <c r="DI752">
        <f>Drivers!DI470</f>
        <v>0</v>
      </c>
      <c r="DJ752">
        <f>Drivers!DJ470</f>
        <v>0</v>
      </c>
      <c r="DK752">
        <f>Drivers!DK470</f>
        <v>0</v>
      </c>
      <c r="DL752">
        <f>Drivers!DL470</f>
        <v>0</v>
      </c>
      <c r="DM752">
        <f>Drivers!DM470</f>
        <v>0</v>
      </c>
      <c r="DN752">
        <f>Drivers!DN470</f>
        <v>0</v>
      </c>
      <c r="DO752">
        <f>Drivers!DO470</f>
        <v>0</v>
      </c>
      <c r="DP752">
        <f>Drivers!DP470</f>
        <v>0</v>
      </c>
      <c r="DQ752" t="str">
        <f>Drivers!DQ470</f>
        <v>ND</v>
      </c>
      <c r="DR752" t="str">
        <f>Drivers!DR470</f>
        <v>ND</v>
      </c>
      <c r="DS752" t="str">
        <f>Drivers!DS470</f>
        <v>ND</v>
      </c>
      <c r="DT752" t="str">
        <f>Drivers!DT470</f>
        <v>ND</v>
      </c>
      <c r="DU752">
        <f>Drivers!DU470</f>
        <v>10.818915000000001</v>
      </c>
      <c r="DV752">
        <f>Drivers!DV470</f>
        <v>28.108605000000001</v>
      </c>
      <c r="DW752">
        <f>Drivers!DW470</f>
        <v>33.876940000000005</v>
      </c>
      <c r="DX752">
        <f>Drivers!DX470</f>
        <v>39.402966000000006</v>
      </c>
      <c r="DY752">
        <f>Drivers!DY470</f>
        <v>40.795839999999998</v>
      </c>
      <c r="DZ752">
        <f>Drivers!DZ470</f>
        <v>178.53114500000001</v>
      </c>
      <c r="EA752">
        <f>Drivers!EA470</f>
        <v>178.53114500000001</v>
      </c>
      <c r="EB752">
        <f>Drivers!EB470</f>
        <v>189.56892000000002</v>
      </c>
      <c r="EC752">
        <f>Drivers!EC470</f>
        <v>197.26617832336922</v>
      </c>
      <c r="ED752">
        <f>Drivers!ED470</f>
        <v>203.18416367307029</v>
      </c>
      <c r="EE752">
        <f>Drivers!EE470</f>
        <v>209.27968858326241</v>
      </c>
      <c r="EF752">
        <f>Drivers!EF470</f>
        <v>215.55807924076029</v>
      </c>
      <c r="EG752">
        <f>Drivers!EG470</f>
        <v>222.02482161798309</v>
      </c>
      <c r="EH752">
        <f>Drivers!EH470</f>
        <v>228.68556626652259</v>
      </c>
      <c r="EI752">
        <f>Drivers!EI470</f>
        <v>235.54613325451828</v>
      </c>
      <c r="EJ752">
        <f>Drivers!EJ470</f>
        <v>242.61251725215385</v>
      </c>
    </row>
    <row r="753" spans="1:140" hidden="1" outlineLevel="1">
      <c r="A753">
        <f>Drivers!A471</f>
        <v>0</v>
      </c>
      <c r="B753">
        <f>Drivers!B471</f>
        <v>0</v>
      </c>
      <c r="C753">
        <f>Drivers!C471</f>
        <v>0</v>
      </c>
      <c r="D753">
        <f>Drivers!D471</f>
        <v>0</v>
      </c>
      <c r="E753">
        <f>Drivers!E471</f>
        <v>0</v>
      </c>
      <c r="F753">
        <f>Drivers!F471</f>
        <v>0</v>
      </c>
      <c r="G753">
        <f>Drivers!G471</f>
        <v>0</v>
      </c>
      <c r="H753">
        <f>Drivers!H471</f>
        <v>0</v>
      </c>
      <c r="I753" t="str">
        <f>Drivers!I471</f>
        <v>Sequential Change</v>
      </c>
      <c r="J753">
        <f>Drivers!J471</f>
        <v>0</v>
      </c>
      <c r="K753">
        <f>Drivers!K471</f>
        <v>0</v>
      </c>
      <c r="L753">
        <f>Drivers!L471</f>
        <v>0</v>
      </c>
      <c r="M753">
        <f>Drivers!M471</f>
        <v>0</v>
      </c>
      <c r="N753">
        <f>Drivers!N471</f>
        <v>0</v>
      </c>
      <c r="O753">
        <f>Drivers!O471</f>
        <v>0</v>
      </c>
      <c r="P753">
        <f>Drivers!P471</f>
        <v>0</v>
      </c>
      <c r="Q753">
        <f>Drivers!Q471</f>
        <v>0</v>
      </c>
      <c r="R753">
        <f>Drivers!R471</f>
        <v>0</v>
      </c>
      <c r="S753">
        <f>Drivers!S471</f>
        <v>0</v>
      </c>
      <c r="T753">
        <f>Drivers!T471</f>
        <v>0</v>
      </c>
      <c r="U753">
        <f>Drivers!U471</f>
        <v>0</v>
      </c>
      <c r="V753">
        <f>Drivers!V471</f>
        <v>0</v>
      </c>
      <c r="W753">
        <f>Drivers!W471</f>
        <v>0</v>
      </c>
      <c r="X753">
        <f>Drivers!X471</f>
        <v>0</v>
      </c>
      <c r="Y753">
        <f>Drivers!Y471</f>
        <v>0</v>
      </c>
      <c r="Z753">
        <f>Drivers!Z471</f>
        <v>0</v>
      </c>
      <c r="AA753">
        <f>Drivers!AA471</f>
        <v>0</v>
      </c>
      <c r="AB753">
        <f>Drivers!AB471</f>
        <v>0</v>
      </c>
      <c r="AC753">
        <f>Drivers!AC471</f>
        <v>0</v>
      </c>
      <c r="AD753">
        <f>Drivers!AD471</f>
        <v>0</v>
      </c>
      <c r="AE753">
        <f>Drivers!AE471</f>
        <v>0</v>
      </c>
      <c r="AF753">
        <f>Drivers!AF471</f>
        <v>0</v>
      </c>
      <c r="AG753">
        <f>Drivers!AG471</f>
        <v>0</v>
      </c>
      <c r="AH753">
        <f>Drivers!AH471</f>
        <v>0</v>
      </c>
      <c r="AI753">
        <f>Drivers!AI471</f>
        <v>0</v>
      </c>
      <c r="AJ753">
        <f>Drivers!AJ471</f>
        <v>0</v>
      </c>
      <c r="AK753">
        <f>Drivers!AK471</f>
        <v>0</v>
      </c>
      <c r="AL753">
        <f>Drivers!AL471</f>
        <v>0</v>
      </c>
      <c r="AM753">
        <f>Drivers!AM471</f>
        <v>0</v>
      </c>
      <c r="AN753">
        <f>Drivers!AN471</f>
        <v>0</v>
      </c>
      <c r="AO753">
        <f>Drivers!AO471</f>
        <v>0</v>
      </c>
      <c r="AP753">
        <f>Drivers!AP471</f>
        <v>0</v>
      </c>
      <c r="AQ753">
        <f>Drivers!AQ471</f>
        <v>0</v>
      </c>
      <c r="AR753">
        <f>Drivers!AR471</f>
        <v>0</v>
      </c>
      <c r="AS753">
        <f>Drivers!AS471</f>
        <v>0</v>
      </c>
      <c r="AT753">
        <f>Drivers!AT471</f>
        <v>0</v>
      </c>
      <c r="AU753">
        <f>Drivers!AU471</f>
        <v>0</v>
      </c>
      <c r="AV753">
        <f>Drivers!AV471</f>
        <v>0</v>
      </c>
      <c r="AW753">
        <f>Drivers!AW471</f>
        <v>0</v>
      </c>
      <c r="AX753">
        <f>Drivers!AX471</f>
        <v>0</v>
      </c>
      <c r="AY753">
        <f>Drivers!AY471</f>
        <v>0</v>
      </c>
      <c r="AZ753">
        <f>Drivers!AZ471</f>
        <v>0</v>
      </c>
      <c r="BA753">
        <f>Drivers!BA471</f>
        <v>0</v>
      </c>
      <c r="BB753">
        <f>Drivers!BB471</f>
        <v>1.1419026769320211</v>
      </c>
      <c r="BC753">
        <f>Drivers!BC471</f>
        <v>3.4820170298592856E-3</v>
      </c>
      <c r="BD753">
        <f>Drivers!BD471</f>
        <v>0.18509954866638312</v>
      </c>
      <c r="BE753">
        <f>Drivers!BE471</f>
        <v>1.9979453524421542E-2</v>
      </c>
      <c r="BF753">
        <f>Drivers!BF471</f>
        <v>2.2059045619659878E-2</v>
      </c>
      <c r="BG753">
        <f>Drivers!BG471</f>
        <v>1.6422628084142188E-2</v>
      </c>
      <c r="BH753">
        <f>Drivers!BH471</f>
        <v>0.14418912801835204</v>
      </c>
      <c r="BI753">
        <f>Drivers!BI471</f>
        <v>1.3950501456982289E-2</v>
      </c>
      <c r="BJ753">
        <f>Drivers!BJ471</f>
        <v>1.7710631479702643E-2</v>
      </c>
      <c r="BK753">
        <f>Drivers!BK471</f>
        <v>2.1496524544737383E-2</v>
      </c>
      <c r="BL753">
        <f>Drivers!BL471</f>
        <v>0.11477703368976422</v>
      </c>
      <c r="BM753">
        <f>Drivers!BM471</f>
        <v>3.6343602236155181E-3</v>
      </c>
      <c r="BN753">
        <f>Drivers!BN471</f>
        <v>8.3053138690114547E-3</v>
      </c>
      <c r="BO753">
        <f>Drivers!BO471</f>
        <v>1.3413592977839173E-2</v>
      </c>
      <c r="BP753">
        <f>Drivers!BP471</f>
        <v>9.0678212047270446E-3</v>
      </c>
      <c r="BQ753">
        <f>Drivers!BQ471</f>
        <v>4.1251106003989957E-3</v>
      </c>
      <c r="BR753">
        <f>Drivers!BR471</f>
        <v>3.2994367562967204</v>
      </c>
      <c r="BS753">
        <f>Drivers!BS471</f>
        <v>3.9958350079425387E-3</v>
      </c>
      <c r="BT753">
        <f>Drivers!BT471</f>
        <v>5.110732538330387E-3</v>
      </c>
      <c r="BU753">
        <f>Drivers!BU471</f>
        <v>8.6505367231639596E-3</v>
      </c>
      <c r="BV753">
        <f>Drivers!BV471</f>
        <v>3.3943209180671285E-3</v>
      </c>
      <c r="BW753">
        <f>Drivers!BW471</f>
        <v>5.0000000000000001E-3</v>
      </c>
      <c r="BX753">
        <f>Drivers!BX471</f>
        <v>6.1503615092455277E-3</v>
      </c>
      <c r="BY753">
        <f>Drivers!BY471</f>
        <v>-1.5002535719101373E-2</v>
      </c>
      <c r="BZ753">
        <f>Drivers!BZ471</f>
        <v>2.5916234391483828E-2</v>
      </c>
      <c r="CA753">
        <f>Drivers!CA471</f>
        <v>1.2453728474868697E-2</v>
      </c>
      <c r="CB753">
        <f>Drivers!CB471</f>
        <v>1.2149547829744645E-2</v>
      </c>
      <c r="CC753">
        <f>Drivers!CC471</f>
        <v>0.01</v>
      </c>
      <c r="CD753">
        <f>Drivers!CD471</f>
        <v>0.01</v>
      </c>
      <c r="CE753">
        <f>Drivers!CE471</f>
        <v>0.01</v>
      </c>
      <c r="CF753">
        <f>Drivers!CF471</f>
        <v>0.01</v>
      </c>
      <c r="CG753">
        <f>Drivers!CG471</f>
        <v>0.01</v>
      </c>
      <c r="CH753">
        <f>Drivers!CH471</f>
        <v>0</v>
      </c>
      <c r="CI753">
        <f>Drivers!CI471</f>
        <v>0</v>
      </c>
      <c r="CJ753">
        <f>Drivers!CJ471</f>
        <v>0</v>
      </c>
      <c r="CK753">
        <f>Drivers!CK471</f>
        <v>0</v>
      </c>
      <c r="CL753">
        <f>Drivers!CL471</f>
        <v>0</v>
      </c>
      <c r="CM753">
        <f>Drivers!CM471</f>
        <v>0</v>
      </c>
      <c r="CN753">
        <f>Drivers!CN471</f>
        <v>0</v>
      </c>
      <c r="CO753">
        <f>Drivers!CO471</f>
        <v>0</v>
      </c>
      <c r="CP753">
        <f>Drivers!CP471</f>
        <v>0</v>
      </c>
      <c r="CQ753">
        <f>Drivers!CQ471</f>
        <v>0</v>
      </c>
      <c r="CR753">
        <f>Drivers!CR471</f>
        <v>0</v>
      </c>
      <c r="CS753">
        <f>Drivers!CS471</f>
        <v>0</v>
      </c>
      <c r="CT753">
        <f>Drivers!CT471</f>
        <v>0</v>
      </c>
      <c r="CU753">
        <f>Drivers!CU471</f>
        <v>0</v>
      </c>
      <c r="CV753">
        <f>Drivers!CV471</f>
        <v>0</v>
      </c>
      <c r="CW753">
        <f>Drivers!CW471</f>
        <v>0</v>
      </c>
      <c r="CX753">
        <f>Drivers!CX471</f>
        <v>0</v>
      </c>
      <c r="CY753">
        <f>Drivers!CY471</f>
        <v>0</v>
      </c>
      <c r="CZ753">
        <f>Drivers!CZ471</f>
        <v>0</v>
      </c>
      <c r="DA753">
        <f>Drivers!DA471</f>
        <v>0</v>
      </c>
      <c r="DB753">
        <f>Drivers!DB471</f>
        <v>0</v>
      </c>
      <c r="DC753">
        <f>Drivers!DC471</f>
        <v>0</v>
      </c>
      <c r="DD753">
        <f>Drivers!DD471</f>
        <v>0</v>
      </c>
      <c r="DE753">
        <f>Drivers!DE471</f>
        <v>0</v>
      </c>
      <c r="DF753">
        <f>Drivers!DF471</f>
        <v>0</v>
      </c>
      <c r="DG753">
        <f>Drivers!DG471</f>
        <v>0</v>
      </c>
      <c r="DH753">
        <f>Drivers!DH471</f>
        <v>0</v>
      </c>
      <c r="DI753">
        <f>Drivers!DI471</f>
        <v>0</v>
      </c>
      <c r="DJ753">
        <f>Drivers!DJ471</f>
        <v>0</v>
      </c>
      <c r="DK753">
        <f>Drivers!DK471</f>
        <v>0</v>
      </c>
      <c r="DL753">
        <f>Drivers!DL471</f>
        <v>0</v>
      </c>
      <c r="DM753">
        <f>Drivers!DM471</f>
        <v>0</v>
      </c>
      <c r="DN753">
        <f>Drivers!DN471</f>
        <v>0</v>
      </c>
      <c r="DO753">
        <f>Drivers!DO471</f>
        <v>0</v>
      </c>
      <c r="DP753">
        <f>Drivers!DP471</f>
        <v>0</v>
      </c>
      <c r="DQ753">
        <f>Drivers!DQ471</f>
        <v>0</v>
      </c>
      <c r="DR753">
        <f>Drivers!DR471</f>
        <v>0</v>
      </c>
      <c r="DS753">
        <f>Drivers!DS471</f>
        <v>0</v>
      </c>
      <c r="DT753">
        <f>Drivers!DT471</f>
        <v>0</v>
      </c>
      <c r="DU753">
        <f>Drivers!DU471</f>
        <v>0</v>
      </c>
      <c r="DV753">
        <f>Drivers!DV471</f>
        <v>1.5980983305627228</v>
      </c>
      <c r="DW753">
        <f>Drivers!DW471</f>
        <v>0.20521598279245823</v>
      </c>
      <c r="DX753">
        <f>Drivers!DX471</f>
        <v>0.16312057700606974</v>
      </c>
      <c r="DY753">
        <f>Drivers!DY471</f>
        <v>3.5349470900235991E-2</v>
      </c>
      <c r="DZ753">
        <f>Drivers!DZ471</f>
        <v>3.376209559602156</v>
      </c>
      <c r="EA753">
        <f>Drivers!EA471</f>
        <v>0</v>
      </c>
      <c r="EB753">
        <f>Drivers!EB471</f>
        <v>6.1825487087981301E-2</v>
      </c>
      <c r="EC753">
        <f>Drivers!EC471</f>
        <v>4.0604010000000024E-2</v>
      </c>
      <c r="ED753">
        <f>Drivers!ED471</f>
        <v>0.03</v>
      </c>
      <c r="EE753">
        <f>Drivers!EE471</f>
        <v>0.03</v>
      </c>
      <c r="EF753">
        <f>Drivers!EF471</f>
        <v>0.03</v>
      </c>
      <c r="EG753">
        <f>Drivers!EG471</f>
        <v>0.03</v>
      </c>
      <c r="EH753">
        <f>Drivers!EH471</f>
        <v>0.03</v>
      </c>
      <c r="EI753">
        <f>Drivers!EI471</f>
        <v>0.03</v>
      </c>
      <c r="EJ753">
        <f>Drivers!EJ471</f>
        <v>0.03</v>
      </c>
    </row>
    <row r="754" spans="1:140" hidden="1" outlineLevel="1">
      <c r="A754">
        <f>Drivers!A472</f>
        <v>0</v>
      </c>
      <c r="B754">
        <f>Drivers!B472</f>
        <v>0</v>
      </c>
      <c r="C754">
        <f>Drivers!C472</f>
        <v>0</v>
      </c>
      <c r="D754">
        <f>Drivers!D472</f>
        <v>0</v>
      </c>
      <c r="E754">
        <f>Drivers!E472</f>
        <v>0</v>
      </c>
      <c r="F754">
        <f>Drivers!F472</f>
        <v>0</v>
      </c>
      <c r="G754">
        <f>Drivers!G472</f>
        <v>0</v>
      </c>
      <c r="H754">
        <f>Drivers!H472</f>
        <v>0</v>
      </c>
      <c r="I754" t="str">
        <f>Drivers!I472</f>
        <v>+ Stock Options/RSU's and Other Dilutive Equity Awards</v>
      </c>
      <c r="J754">
        <f>Drivers!J472</f>
        <v>0</v>
      </c>
      <c r="K754">
        <f>Drivers!K472</f>
        <v>0</v>
      </c>
      <c r="L754">
        <f>Drivers!L472</f>
        <v>0</v>
      </c>
      <c r="M754">
        <f>Drivers!M472</f>
        <v>0</v>
      </c>
      <c r="N754">
        <f>Drivers!N472</f>
        <v>0</v>
      </c>
      <c r="O754">
        <f>Drivers!O472</f>
        <v>0</v>
      </c>
      <c r="P754">
        <f>Drivers!P472</f>
        <v>0</v>
      </c>
      <c r="Q754">
        <f>Drivers!Q472</f>
        <v>0</v>
      </c>
      <c r="R754">
        <f>Drivers!R472</f>
        <v>0</v>
      </c>
      <c r="S754">
        <f>Drivers!S472</f>
        <v>0</v>
      </c>
      <c r="T754">
        <f>Drivers!T472</f>
        <v>0</v>
      </c>
      <c r="U754">
        <f>Drivers!U472</f>
        <v>0</v>
      </c>
      <c r="V754">
        <f>Drivers!V472</f>
        <v>0</v>
      </c>
      <c r="W754">
        <f>Drivers!W472</f>
        <v>0</v>
      </c>
      <c r="X754">
        <f>Drivers!X472</f>
        <v>0</v>
      </c>
      <c r="Y754">
        <f>Drivers!Y472</f>
        <v>0</v>
      </c>
      <c r="Z754">
        <f>Drivers!Z472</f>
        <v>0</v>
      </c>
      <c r="AA754">
        <f>Drivers!AA472</f>
        <v>0</v>
      </c>
      <c r="AB754">
        <f>Drivers!AB472</f>
        <v>0</v>
      </c>
      <c r="AC754">
        <f>Drivers!AC472</f>
        <v>0</v>
      </c>
      <c r="AD754">
        <f>Drivers!AD472</f>
        <v>0</v>
      </c>
      <c r="AE754">
        <f>Drivers!AE472</f>
        <v>0</v>
      </c>
      <c r="AF754">
        <f>Drivers!AF472</f>
        <v>0</v>
      </c>
      <c r="AG754">
        <f>Drivers!AG472</f>
        <v>0</v>
      </c>
      <c r="AH754">
        <f>Drivers!AH472</f>
        <v>0</v>
      </c>
      <c r="AI754">
        <f>Drivers!AI472</f>
        <v>0</v>
      </c>
      <c r="AJ754">
        <f>Drivers!AJ472</f>
        <v>0</v>
      </c>
      <c r="AK754">
        <f>Drivers!AK472</f>
        <v>0</v>
      </c>
      <c r="AL754">
        <f>Drivers!AL472</f>
        <v>0</v>
      </c>
      <c r="AM754">
        <f>Drivers!AM472</f>
        <v>0</v>
      </c>
      <c r="AN754">
        <f>Drivers!AN472</f>
        <v>0</v>
      </c>
      <c r="AO754">
        <f>Drivers!AO472</f>
        <v>0</v>
      </c>
      <c r="AP754">
        <f>Drivers!AP472</f>
        <v>0</v>
      </c>
      <c r="AQ754">
        <f>Drivers!AQ472</f>
        <v>0</v>
      </c>
      <c r="AR754">
        <f>Drivers!AR472</f>
        <v>0</v>
      </c>
      <c r="AS754">
        <f>Drivers!AS472</f>
        <v>0</v>
      </c>
      <c r="AT754">
        <f>Drivers!AT472</f>
        <v>0</v>
      </c>
      <c r="AU754">
        <f>Drivers!AU472</f>
        <v>0</v>
      </c>
      <c r="AV754">
        <f>Drivers!AV472</f>
        <v>0</v>
      </c>
      <c r="AW754">
        <f>Drivers!AW472</f>
        <v>0</v>
      </c>
      <c r="AX754">
        <f>Drivers!AX472</f>
        <v>0</v>
      </c>
      <c r="AY754">
        <f>Drivers!AY472</f>
        <v>0</v>
      </c>
      <c r="AZ754">
        <f>Drivers!AZ472</f>
        <v>0</v>
      </c>
      <c r="BA754">
        <f>Drivers!BA472</f>
        <v>0</v>
      </c>
      <c r="BB754">
        <f>Drivers!BB472</f>
        <v>0</v>
      </c>
      <c r="BC754">
        <f>Drivers!BC472</f>
        <v>10.166000000000002</v>
      </c>
      <c r="BD754">
        <f>Drivers!BD472</f>
        <v>0</v>
      </c>
      <c r="BE754">
        <f>Drivers!BE472</f>
        <v>2.8439999999999976</v>
      </c>
      <c r="BF754">
        <f>Drivers!BF472</f>
        <v>2.6460000000000008</v>
      </c>
      <c r="BG754">
        <f>Drivers!BG472</f>
        <v>2.3739999999999988</v>
      </c>
      <c r="BH754">
        <f>Drivers!BH472</f>
        <v>2.1899999999999977</v>
      </c>
      <c r="BI754">
        <f>Drivers!BI472</f>
        <v>2.8840000000000003</v>
      </c>
      <c r="BJ754">
        <f>Drivers!BJ472</f>
        <v>0</v>
      </c>
      <c r="BK754">
        <f>Drivers!BK472</f>
        <v>0</v>
      </c>
      <c r="BL754">
        <f>Drivers!BL472</f>
        <v>0</v>
      </c>
      <c r="BM754">
        <f>Drivers!BM472</f>
        <v>3.0660000000000025</v>
      </c>
      <c r="BN754">
        <f>Drivers!BN472</f>
        <v>0</v>
      </c>
      <c r="BO754">
        <f>Drivers!BO472</f>
        <v>0</v>
      </c>
      <c r="BP754">
        <f>Drivers!BP472</f>
        <v>0</v>
      </c>
      <c r="BQ754">
        <f>Drivers!BQ472</f>
        <v>0</v>
      </c>
      <c r="BR754">
        <f>Drivers!BR472</f>
        <v>0</v>
      </c>
      <c r="BS754">
        <f>Drivers!BS472</f>
        <v>0</v>
      </c>
      <c r="BT754">
        <f>Drivers!BT472</f>
        <v>16.5</v>
      </c>
      <c r="BU754">
        <f>Drivers!BU472</f>
        <v>14.5</v>
      </c>
      <c r="BV754">
        <f>Drivers!BV472</f>
        <v>14.813999999999993</v>
      </c>
      <c r="BW754">
        <f>Drivers!BW472</f>
        <v>16.349000000000018</v>
      </c>
      <c r="BX754">
        <f>Drivers!BX472</f>
        <v>19.104000000000013</v>
      </c>
      <c r="BY754">
        <f>Drivers!BY472</f>
        <v>8.478999999999985</v>
      </c>
      <c r="BZ754">
        <f>Drivers!BZ472</f>
        <v>8.132000000000005</v>
      </c>
      <c r="CA754">
        <f>Drivers!CA472</f>
        <v>9.5819999999999936</v>
      </c>
      <c r="CB754">
        <f>Drivers!CB472</f>
        <v>8.7330000000000041</v>
      </c>
      <c r="CC754">
        <f>Drivers!CC472</f>
        <v>8.9330000000000034</v>
      </c>
      <c r="CD754">
        <f>Drivers!CD472</f>
        <v>9.1330000000000027</v>
      </c>
      <c r="CE754">
        <f>Drivers!CE472</f>
        <v>9.333000000000002</v>
      </c>
      <c r="CF754">
        <f>Drivers!CF472</f>
        <v>9.5330000000000013</v>
      </c>
      <c r="CG754">
        <f>Drivers!CG472</f>
        <v>9.7330000000000005</v>
      </c>
      <c r="CH754">
        <f>Drivers!CH472</f>
        <v>0</v>
      </c>
      <c r="CI754">
        <f>Drivers!CI472</f>
        <v>0</v>
      </c>
      <c r="CJ754">
        <f>Drivers!CJ472</f>
        <v>0</v>
      </c>
      <c r="CK754">
        <f>Drivers!CK472</f>
        <v>0</v>
      </c>
      <c r="CL754">
        <f>Drivers!CL472</f>
        <v>0</v>
      </c>
      <c r="CM754">
        <f>Drivers!CM472</f>
        <v>0</v>
      </c>
      <c r="CN754">
        <f>Drivers!CN472</f>
        <v>0</v>
      </c>
      <c r="CO754">
        <f>Drivers!CO472</f>
        <v>0</v>
      </c>
      <c r="CP754">
        <f>Drivers!CP472</f>
        <v>0</v>
      </c>
      <c r="CQ754">
        <f>Drivers!CQ472</f>
        <v>0</v>
      </c>
      <c r="CR754">
        <f>Drivers!CR472</f>
        <v>0</v>
      </c>
      <c r="CS754">
        <f>Drivers!CS472</f>
        <v>0</v>
      </c>
      <c r="CT754">
        <f>Drivers!CT472</f>
        <v>0</v>
      </c>
      <c r="CU754">
        <f>Drivers!CU472</f>
        <v>0</v>
      </c>
      <c r="CV754">
        <f>Drivers!CV472</f>
        <v>0</v>
      </c>
      <c r="CW754">
        <f>Drivers!CW472</f>
        <v>0</v>
      </c>
      <c r="CX754">
        <f>Drivers!CX472</f>
        <v>0</v>
      </c>
      <c r="CY754">
        <f>Drivers!CY472</f>
        <v>0</v>
      </c>
      <c r="CZ754">
        <f>Drivers!CZ472</f>
        <v>0</v>
      </c>
      <c r="DA754">
        <f>Drivers!DA472</f>
        <v>0</v>
      </c>
      <c r="DB754">
        <f>Drivers!DB472</f>
        <v>0</v>
      </c>
      <c r="DC754">
        <f>Drivers!DC472</f>
        <v>0</v>
      </c>
      <c r="DD754">
        <f>Drivers!DD472</f>
        <v>0</v>
      </c>
      <c r="DE754">
        <f>Drivers!DE472</f>
        <v>0</v>
      </c>
      <c r="DF754">
        <f>Drivers!DF472</f>
        <v>0</v>
      </c>
      <c r="DG754">
        <f>Drivers!DG472</f>
        <v>0</v>
      </c>
      <c r="DH754">
        <f>Drivers!DH472</f>
        <v>0</v>
      </c>
      <c r="DI754">
        <f>Drivers!DI472</f>
        <v>0</v>
      </c>
      <c r="DJ754">
        <f>Drivers!DJ472</f>
        <v>0</v>
      </c>
      <c r="DK754">
        <f>Drivers!DK472</f>
        <v>0</v>
      </c>
      <c r="DL754">
        <f>Drivers!DL472</f>
        <v>0</v>
      </c>
      <c r="DM754">
        <f>Drivers!DM472</f>
        <v>0</v>
      </c>
      <c r="DN754">
        <f>Drivers!DN472</f>
        <v>0</v>
      </c>
      <c r="DO754">
        <f>Drivers!DO472</f>
        <v>0</v>
      </c>
      <c r="DP754">
        <f>Drivers!DP472</f>
        <v>0</v>
      </c>
      <c r="DQ754">
        <f>Drivers!DQ472</f>
        <v>0</v>
      </c>
      <c r="DR754">
        <f>Drivers!DR472</f>
        <v>0</v>
      </c>
      <c r="DS754">
        <f>Drivers!DS472</f>
        <v>0</v>
      </c>
      <c r="DT754">
        <f>Drivers!DT472</f>
        <v>0</v>
      </c>
      <c r="DU754">
        <f>Drivers!DU472</f>
        <v>0</v>
      </c>
      <c r="DV754">
        <f>Drivers!DV472</f>
        <v>2.8439999999999976</v>
      </c>
      <c r="DW754">
        <f>Drivers!DW472</f>
        <v>2.8840000000000003</v>
      </c>
      <c r="DX754">
        <f>Drivers!DX472</f>
        <v>3.0660000000000025</v>
      </c>
      <c r="DY754">
        <f>Drivers!DY472</f>
        <v>0</v>
      </c>
      <c r="DZ754">
        <f>Drivers!DZ472</f>
        <v>14.5</v>
      </c>
      <c r="EA754">
        <f>Drivers!EA472</f>
        <v>8.478999999999985</v>
      </c>
      <c r="EB754">
        <f>Drivers!EB472</f>
        <v>8.9329999999999927</v>
      </c>
      <c r="EC754">
        <f>Drivers!EC472</f>
        <v>9.7330000000000041</v>
      </c>
      <c r="ED754">
        <f>Drivers!ED472</f>
        <v>9.7330000000000041</v>
      </c>
      <c r="EE754">
        <f>Drivers!EE472</f>
        <v>9.7330000000000041</v>
      </c>
      <c r="EF754">
        <f>Drivers!EF472</f>
        <v>9.7330000000000041</v>
      </c>
      <c r="EG754">
        <f>Drivers!EG472</f>
        <v>9.7330000000000041</v>
      </c>
      <c r="EH754">
        <f>Drivers!EH472</f>
        <v>9.7330000000000041</v>
      </c>
      <c r="EI754">
        <f>Drivers!EI472</f>
        <v>9.7330000000000041</v>
      </c>
      <c r="EJ754">
        <f>Drivers!EJ472</f>
        <v>9.7330000000000041</v>
      </c>
    </row>
    <row r="755" spans="1:140" hidden="1" outlineLevel="1">
      <c r="A755">
        <f>Drivers!A473</f>
        <v>0</v>
      </c>
      <c r="B755">
        <f>Drivers!B473</f>
        <v>0</v>
      </c>
      <c r="C755">
        <f>Drivers!C473</f>
        <v>0</v>
      </c>
      <c r="D755">
        <f>Drivers!D473</f>
        <v>0</v>
      </c>
      <c r="E755">
        <f>Drivers!E473</f>
        <v>0</v>
      </c>
      <c r="F755">
        <f>Drivers!F473</f>
        <v>0</v>
      </c>
      <c r="G755">
        <f>Drivers!G473</f>
        <v>0</v>
      </c>
      <c r="H755">
        <f>Drivers!H473</f>
        <v>0</v>
      </c>
      <c r="I755" t="str">
        <f>Drivers!I473</f>
        <v>= Diluted Shares Outstanding</v>
      </c>
      <c r="J755">
        <f>Drivers!J473</f>
        <v>0</v>
      </c>
      <c r="K755">
        <f>Drivers!K473</f>
        <v>0</v>
      </c>
      <c r="L755">
        <f>Drivers!L473</f>
        <v>0</v>
      </c>
      <c r="M755">
        <f>Drivers!M473</f>
        <v>0</v>
      </c>
      <c r="N755">
        <f>Drivers!N473</f>
        <v>0</v>
      </c>
      <c r="O755">
        <f>Drivers!O473</f>
        <v>0</v>
      </c>
      <c r="P755">
        <f>Drivers!P473</f>
        <v>0</v>
      </c>
      <c r="Q755">
        <f>Drivers!Q473</f>
        <v>0</v>
      </c>
      <c r="R755">
        <f>Drivers!R473</f>
        <v>0</v>
      </c>
      <c r="S755">
        <f>Drivers!S473</f>
        <v>0</v>
      </c>
      <c r="T755">
        <f>Drivers!T473</f>
        <v>0</v>
      </c>
      <c r="U755">
        <f>Drivers!U473</f>
        <v>0</v>
      </c>
      <c r="V755">
        <f>Drivers!V473</f>
        <v>0</v>
      </c>
      <c r="W755">
        <f>Drivers!W473</f>
        <v>0</v>
      </c>
      <c r="X755">
        <f>Drivers!X473</f>
        <v>0</v>
      </c>
      <c r="Y755">
        <f>Drivers!Y473</f>
        <v>0</v>
      </c>
      <c r="Z755">
        <f>Drivers!Z473</f>
        <v>0</v>
      </c>
      <c r="AA755">
        <f>Drivers!AA473</f>
        <v>0</v>
      </c>
      <c r="AB755">
        <f>Drivers!AB473</f>
        <v>0</v>
      </c>
      <c r="AC755">
        <f>Drivers!AC473</f>
        <v>0</v>
      </c>
      <c r="AD755">
        <f>Drivers!AD473</f>
        <v>0</v>
      </c>
      <c r="AE755">
        <f>Drivers!AE473</f>
        <v>0</v>
      </c>
      <c r="AF755">
        <f>Drivers!AF473</f>
        <v>0</v>
      </c>
      <c r="AG755">
        <f>Drivers!AG473</f>
        <v>0</v>
      </c>
      <c r="AH755">
        <f>Drivers!AH473</f>
        <v>0</v>
      </c>
      <c r="AI755">
        <f>Drivers!AI473</f>
        <v>0</v>
      </c>
      <c r="AJ755">
        <f>Drivers!AJ473</f>
        <v>0</v>
      </c>
      <c r="AK755">
        <f>Drivers!AK473</f>
        <v>0</v>
      </c>
      <c r="AL755">
        <f>Drivers!AL473</f>
        <v>0</v>
      </c>
      <c r="AM755">
        <f>Drivers!AM473</f>
        <v>0</v>
      </c>
      <c r="AN755">
        <f>Drivers!AN473</f>
        <v>0</v>
      </c>
      <c r="AO755">
        <f>Drivers!AO473</f>
        <v>0</v>
      </c>
      <c r="AP755">
        <f>Drivers!AP473</f>
        <v>0</v>
      </c>
      <c r="AQ755">
        <f>Drivers!AQ473</f>
        <v>0</v>
      </c>
      <c r="AR755">
        <f>Drivers!AR473</f>
        <v>0</v>
      </c>
      <c r="AS755">
        <f>Drivers!AS473</f>
        <v>0</v>
      </c>
      <c r="AT755">
        <f>Drivers!AT473</f>
        <v>0</v>
      </c>
      <c r="AU755">
        <f>Drivers!AU473</f>
        <v>0</v>
      </c>
      <c r="AV755">
        <f>Drivers!AV473</f>
        <v>0</v>
      </c>
      <c r="AW755">
        <f>Drivers!AW473</f>
        <v>0</v>
      </c>
      <c r="AX755">
        <f>Drivers!AX473</f>
        <v>0</v>
      </c>
      <c r="AY755">
        <f>Drivers!AY473</f>
        <v>0</v>
      </c>
      <c r="AZ755">
        <f>Drivers!AZ473</f>
        <v>0</v>
      </c>
      <c r="BA755">
        <f>Drivers!BA473</f>
        <v>0</v>
      </c>
      <c r="BB755">
        <f>Drivers!BB473</f>
        <v>23.173062999999999</v>
      </c>
      <c r="BC755">
        <f>Drivers!BC473</f>
        <v>33.419752000000003</v>
      </c>
      <c r="BD755">
        <f>Drivers!BD473</f>
        <v>27.558011</v>
      </c>
      <c r="BE755">
        <f>Drivers!BE473</f>
        <v>30.952604999999998</v>
      </c>
      <c r="BF755">
        <f>Drivers!BF473</f>
        <v>31.374654</v>
      </c>
      <c r="BG755">
        <f>Drivers!BG473</f>
        <v>31.574453999999999</v>
      </c>
      <c r="BH755">
        <f>Drivers!BH473</f>
        <v>35.600842</v>
      </c>
      <c r="BI755">
        <f>Drivers!BI473</f>
        <v>36.760940000000005</v>
      </c>
      <c r="BJ755">
        <f>Drivers!BJ473</f>
        <v>34.476922000000002</v>
      </c>
      <c r="BK755">
        <f>Drivers!BK473</f>
        <v>35.218055999999997</v>
      </c>
      <c r="BL755">
        <f>Drivers!BL473</f>
        <v>39.260280000000002</v>
      </c>
      <c r="BM755">
        <f>Drivers!BM473</f>
        <v>42.468966000000009</v>
      </c>
      <c r="BN755">
        <f>Drivers!BN473</f>
        <v>39.730219999999996</v>
      </c>
      <c r="BO755">
        <f>Drivers!BO473</f>
        <v>40.263145000000002</v>
      </c>
      <c r="BP755">
        <f>Drivers!BP473</f>
        <v>40.628244000000002</v>
      </c>
      <c r="BQ755">
        <f>Drivers!BQ473</f>
        <v>40.795839999999998</v>
      </c>
      <c r="BR755">
        <f>Drivers!BR473</f>
        <v>175.399134</v>
      </c>
      <c r="BS755">
        <f>Drivers!BS473</f>
        <v>176.10000000000002</v>
      </c>
      <c r="BT755">
        <f>Drivers!BT473</f>
        <v>193.5</v>
      </c>
      <c r="BU755">
        <f>Drivers!BU473</f>
        <v>193.03114500000001</v>
      </c>
      <c r="BV755">
        <f>Drivers!BV473</f>
        <v>193.95113699999999</v>
      </c>
      <c r="BW755">
        <f>Drivers!BW473</f>
        <v>196.49141900000004</v>
      </c>
      <c r="BX755">
        <f>Drivers!BX473</f>
        <v>200.35436000000001</v>
      </c>
      <c r="BY755">
        <f>Drivers!BY473</f>
        <v>187.01014499999999</v>
      </c>
      <c r="BZ755">
        <f>Drivers!BZ473</f>
        <v>191.29</v>
      </c>
      <c r="CA755">
        <f>Drivers!CA473</f>
        <v>195.02099999999999</v>
      </c>
      <c r="CB755">
        <f>Drivers!CB473</f>
        <v>196.42500000000001</v>
      </c>
      <c r="CC755">
        <f>Drivers!CC473</f>
        <v>198.50192000000001</v>
      </c>
      <c r="CD755">
        <f>Drivers!CD473</f>
        <v>200.59760920000002</v>
      </c>
      <c r="CE755">
        <f>Drivers!CE473</f>
        <v>202.71225529200001</v>
      </c>
      <c r="CF755">
        <f>Drivers!CF473</f>
        <v>204.84604784492001</v>
      </c>
      <c r="CG755">
        <f>Drivers!CG473</f>
        <v>206.99917832336922</v>
      </c>
      <c r="CH755">
        <f>Drivers!CH473</f>
        <v>0</v>
      </c>
      <c r="CI755">
        <f>Drivers!CI473</f>
        <v>0</v>
      </c>
      <c r="CJ755">
        <f>Drivers!CJ473</f>
        <v>0</v>
      </c>
      <c r="CK755">
        <f>Drivers!CK473</f>
        <v>0</v>
      </c>
      <c r="CL755">
        <f>Drivers!CL473</f>
        <v>0</v>
      </c>
      <c r="CM755">
        <f>Drivers!CM473</f>
        <v>0</v>
      </c>
      <c r="CN755">
        <f>Drivers!CN473</f>
        <v>0</v>
      </c>
      <c r="CO755">
        <f>Drivers!CO473</f>
        <v>0</v>
      </c>
      <c r="CP755">
        <f>Drivers!CP473</f>
        <v>0</v>
      </c>
      <c r="CQ755">
        <f>Drivers!CQ473</f>
        <v>0</v>
      </c>
      <c r="CR755">
        <f>Drivers!CR473</f>
        <v>0</v>
      </c>
      <c r="CS755">
        <f>Drivers!CS473</f>
        <v>0</v>
      </c>
      <c r="CT755">
        <f>Drivers!CT473</f>
        <v>0</v>
      </c>
      <c r="CU755">
        <f>Drivers!CU473</f>
        <v>0</v>
      </c>
      <c r="CV755">
        <f>Drivers!CV473</f>
        <v>0</v>
      </c>
      <c r="CW755">
        <f>Drivers!CW473</f>
        <v>0</v>
      </c>
      <c r="CX755">
        <f>Drivers!CX473</f>
        <v>0</v>
      </c>
      <c r="CY755">
        <f>Drivers!CY473</f>
        <v>0</v>
      </c>
      <c r="CZ755">
        <f>Drivers!CZ473</f>
        <v>0</v>
      </c>
      <c r="DA755">
        <f>Drivers!DA473</f>
        <v>0</v>
      </c>
      <c r="DB755">
        <f>Drivers!DB473</f>
        <v>0</v>
      </c>
      <c r="DC755">
        <f>Drivers!DC473</f>
        <v>0</v>
      </c>
      <c r="DD755">
        <f>Drivers!DD473</f>
        <v>0</v>
      </c>
      <c r="DE755">
        <f>Drivers!DE473</f>
        <v>0</v>
      </c>
      <c r="DF755">
        <f>Drivers!DF473</f>
        <v>0</v>
      </c>
      <c r="DG755">
        <f>Drivers!DG473</f>
        <v>0</v>
      </c>
      <c r="DH755">
        <f>Drivers!DH473</f>
        <v>0</v>
      </c>
      <c r="DI755">
        <f>Drivers!DI473</f>
        <v>0</v>
      </c>
      <c r="DJ755">
        <f>Drivers!DJ473</f>
        <v>0</v>
      </c>
      <c r="DK755">
        <f>Drivers!DK473</f>
        <v>0</v>
      </c>
      <c r="DL755">
        <f>Drivers!DL473</f>
        <v>0</v>
      </c>
      <c r="DM755">
        <f>Drivers!DM473</f>
        <v>0</v>
      </c>
      <c r="DN755">
        <f>Drivers!DN473</f>
        <v>0</v>
      </c>
      <c r="DO755">
        <f>Drivers!DO473</f>
        <v>0</v>
      </c>
      <c r="DP755">
        <f>Drivers!DP473</f>
        <v>0</v>
      </c>
      <c r="DQ755">
        <f>Drivers!DQ473</f>
        <v>0</v>
      </c>
      <c r="DR755">
        <f>Drivers!DR473</f>
        <v>0</v>
      </c>
      <c r="DS755">
        <f>Drivers!DS473</f>
        <v>0</v>
      </c>
      <c r="DT755">
        <f>Drivers!DT473</f>
        <v>0</v>
      </c>
      <c r="DU755">
        <f>Drivers!DU473</f>
        <v>10.818915000000001</v>
      </c>
      <c r="DV755">
        <f>Drivers!DV473</f>
        <v>30.952604999999998</v>
      </c>
      <c r="DW755">
        <f>Drivers!DW473</f>
        <v>36.760940000000005</v>
      </c>
      <c r="DX755">
        <f>Drivers!DX473</f>
        <v>42.468966000000009</v>
      </c>
      <c r="DY755">
        <f>Drivers!DY473</f>
        <v>40.795839999999998</v>
      </c>
      <c r="DZ755">
        <f>Drivers!DZ473</f>
        <v>193.03114500000001</v>
      </c>
      <c r="EA755">
        <f>Drivers!EA473</f>
        <v>187.01014499999999</v>
      </c>
      <c r="EB755">
        <f>Drivers!EB473</f>
        <v>198.50192000000001</v>
      </c>
      <c r="EC755">
        <f>Drivers!EC473</f>
        <v>206.99917832336922</v>
      </c>
      <c r="ED755">
        <f>Drivers!ED473</f>
        <v>212.91716367307029</v>
      </c>
      <c r="EE755">
        <f>Drivers!EE473</f>
        <v>219.01268858326242</v>
      </c>
      <c r="EF755">
        <f>Drivers!EF473</f>
        <v>225.2910792407603</v>
      </c>
      <c r="EG755">
        <f>Drivers!EG473</f>
        <v>231.7578216179831</v>
      </c>
      <c r="EH755">
        <f>Drivers!EH473</f>
        <v>238.41856626652259</v>
      </c>
      <c r="EI755">
        <f>Drivers!EI473</f>
        <v>245.27913325451829</v>
      </c>
      <c r="EJ755">
        <f>Drivers!EJ473</f>
        <v>252.34551725215385</v>
      </c>
    </row>
    <row r="756" spans="1:140" hidden="1" outlineLevel="1">
      <c r="A756">
        <f>Drivers!A474</f>
        <v>0</v>
      </c>
      <c r="B756">
        <f>Drivers!B474</f>
        <v>0</v>
      </c>
      <c r="C756">
        <f>Drivers!C474</f>
        <v>0</v>
      </c>
      <c r="D756">
        <f>Drivers!D474</f>
        <v>0</v>
      </c>
      <c r="E756">
        <f>Drivers!E474</f>
        <v>0</v>
      </c>
      <c r="F756">
        <f>Drivers!F474</f>
        <v>0</v>
      </c>
      <c r="G756">
        <f>Drivers!G474</f>
        <v>0</v>
      </c>
      <c r="H756">
        <f>Drivers!H474</f>
        <v>0</v>
      </c>
      <c r="I756" t="str">
        <f>Drivers!I474</f>
        <v>YoY % Growth</v>
      </c>
      <c r="J756">
        <f>Drivers!J474</f>
        <v>0</v>
      </c>
      <c r="K756">
        <f>Drivers!K474</f>
        <v>0</v>
      </c>
      <c r="L756">
        <f>Drivers!L474</f>
        <v>0</v>
      </c>
      <c r="M756">
        <f>Drivers!M474</f>
        <v>0</v>
      </c>
      <c r="N756">
        <f>Drivers!N474</f>
        <v>0</v>
      </c>
      <c r="O756">
        <f>Drivers!O474</f>
        <v>0</v>
      </c>
      <c r="P756">
        <f>Drivers!P474</f>
        <v>0</v>
      </c>
      <c r="Q756">
        <f>Drivers!Q474</f>
        <v>0</v>
      </c>
      <c r="R756">
        <f>Drivers!R474</f>
        <v>0</v>
      </c>
      <c r="S756">
        <f>Drivers!S474</f>
        <v>0</v>
      </c>
      <c r="T756">
        <f>Drivers!T474</f>
        <v>0</v>
      </c>
      <c r="U756">
        <f>Drivers!U474</f>
        <v>0</v>
      </c>
      <c r="V756">
        <f>Drivers!V474</f>
        <v>0</v>
      </c>
      <c r="W756">
        <f>Drivers!W474</f>
        <v>0</v>
      </c>
      <c r="X756">
        <f>Drivers!X474</f>
        <v>0</v>
      </c>
      <c r="Y756">
        <f>Drivers!Y474</f>
        <v>0</v>
      </c>
      <c r="Z756">
        <f>Drivers!Z474</f>
        <v>0</v>
      </c>
      <c r="AA756">
        <f>Drivers!AA474</f>
        <v>0</v>
      </c>
      <c r="AB756">
        <f>Drivers!AB474</f>
        <v>0</v>
      </c>
      <c r="AC756">
        <f>Drivers!AC474</f>
        <v>0</v>
      </c>
      <c r="AD756">
        <f>Drivers!AD474</f>
        <v>0</v>
      </c>
      <c r="AE756">
        <f>Drivers!AE474</f>
        <v>0</v>
      </c>
      <c r="AF756">
        <f>Drivers!AF474</f>
        <v>0</v>
      </c>
      <c r="AG756">
        <f>Drivers!AG474</f>
        <v>0</v>
      </c>
      <c r="AH756">
        <f>Drivers!AH474</f>
        <v>0</v>
      </c>
      <c r="AI756">
        <f>Drivers!AI474</f>
        <v>0</v>
      </c>
      <c r="AJ756">
        <f>Drivers!AJ474</f>
        <v>0</v>
      </c>
      <c r="AK756">
        <f>Drivers!AK474</f>
        <v>0</v>
      </c>
      <c r="AL756">
        <f>Drivers!AL474</f>
        <v>0</v>
      </c>
      <c r="AM756">
        <f>Drivers!AM474</f>
        <v>0</v>
      </c>
      <c r="AN756">
        <f>Drivers!AN474</f>
        <v>0</v>
      </c>
      <c r="AO756">
        <f>Drivers!AO474</f>
        <v>0</v>
      </c>
      <c r="AP756">
        <f>Drivers!AP474</f>
        <v>0</v>
      </c>
      <c r="AQ756">
        <f>Drivers!AQ474</f>
        <v>0</v>
      </c>
      <c r="AR756">
        <f>Drivers!AR474</f>
        <v>0</v>
      </c>
      <c r="AS756">
        <f>Drivers!AS474</f>
        <v>0</v>
      </c>
      <c r="AT756">
        <f>Drivers!AT474</f>
        <v>0</v>
      </c>
      <c r="AU756">
        <f>Drivers!AU474</f>
        <v>0</v>
      </c>
      <c r="AV756">
        <f>Drivers!AV474</f>
        <v>0</v>
      </c>
      <c r="AW756">
        <f>Drivers!AW474</f>
        <v>0</v>
      </c>
      <c r="AX756">
        <f>Drivers!AX474</f>
        <v>0</v>
      </c>
      <c r="AY756">
        <f>Drivers!AY474</f>
        <v>0</v>
      </c>
      <c r="AZ756">
        <f>Drivers!AZ474</f>
        <v>0</v>
      </c>
      <c r="BA756">
        <f>Drivers!BA474</f>
        <v>0</v>
      </c>
      <c r="BB756">
        <f>Drivers!BB474</f>
        <v>0</v>
      </c>
      <c r="BC756">
        <f>Drivers!BC474</f>
        <v>0</v>
      </c>
      <c r="BD756">
        <f>Drivers!BD474</f>
        <v>0</v>
      </c>
      <c r="BE756">
        <f>Drivers!BE474</f>
        <v>0</v>
      </c>
      <c r="BF756">
        <f>Drivers!BF474</f>
        <v>0</v>
      </c>
      <c r="BG756">
        <f>Drivers!BG474</f>
        <v>0</v>
      </c>
      <c r="BH756">
        <f>Drivers!BH474</f>
        <v>0</v>
      </c>
      <c r="BI756">
        <f>Drivers!BI474</f>
        <v>0</v>
      </c>
      <c r="BJ756">
        <f>Drivers!BJ474</f>
        <v>0</v>
      </c>
      <c r="BK756">
        <f>Drivers!BK474</f>
        <v>0</v>
      </c>
      <c r="BL756">
        <f>Drivers!BL474</f>
        <v>0</v>
      </c>
      <c r="BM756">
        <f>Drivers!BM474</f>
        <v>0</v>
      </c>
      <c r="BN756">
        <f>Drivers!BN474</f>
        <v>0</v>
      </c>
      <c r="BO756">
        <f>Drivers!BO474</f>
        <v>0</v>
      </c>
      <c r="BP756">
        <f>Drivers!BP474</f>
        <v>0</v>
      </c>
      <c r="BQ756">
        <f>Drivers!BQ474</f>
        <v>0</v>
      </c>
      <c r="BR756">
        <f>Drivers!BR474</f>
        <v>0.47158455201103866</v>
      </c>
      <c r="BS756">
        <f>Drivers!BS474</f>
        <v>0.45790896364404743</v>
      </c>
      <c r="BT756">
        <f>Drivers!BT474</f>
        <v>0.58756553692057167</v>
      </c>
      <c r="BU756">
        <f>Drivers!BU474</f>
        <v>0.57721265207432926</v>
      </c>
      <c r="BV756">
        <f>Drivers!BV474</f>
        <v>0.1057702086488066</v>
      </c>
      <c r="BW756">
        <f>Drivers!BW474</f>
        <v>0.11579454287336755</v>
      </c>
      <c r="BX756">
        <f>Drivers!BX474</f>
        <v>-0.65485898363479755</v>
      </c>
      <c r="BY756">
        <f>Drivers!BY474</f>
        <v>-0.67706395255542828</v>
      </c>
      <c r="BZ756">
        <f>Drivers!BZ474</f>
        <v>-1.3720656868332792E-2</v>
      </c>
      <c r="CA756">
        <f>Drivers!CA474</f>
        <v>-7.4833751391456538E-3</v>
      </c>
      <c r="CB756">
        <f>Drivers!CB474</f>
        <v>-1.9612051367387306E-2</v>
      </c>
      <c r="CC756">
        <f>Drivers!CC474</f>
        <v>6.1450008500875786E-2</v>
      </c>
      <c r="CD756">
        <f>Drivers!CD474</f>
        <v>4.8657061006848412E-2</v>
      </c>
      <c r="CE756">
        <f>Drivers!CE474</f>
        <v>3.9438087652099219E-2</v>
      </c>
      <c r="CF756">
        <f>Drivers!CF474</f>
        <v>4.287156851174756E-2</v>
      </c>
      <c r="CG756">
        <f>Drivers!CG474</f>
        <v>4.2806932665282016E-2</v>
      </c>
      <c r="CH756">
        <f>Drivers!CH474</f>
        <v>0</v>
      </c>
      <c r="CI756">
        <f>Drivers!CI474</f>
        <v>0</v>
      </c>
      <c r="CJ756">
        <f>Drivers!CJ474</f>
        <v>0</v>
      </c>
      <c r="CK756">
        <f>Drivers!CK474</f>
        <v>0</v>
      </c>
      <c r="CL756">
        <f>Drivers!CL474</f>
        <v>0</v>
      </c>
      <c r="CM756">
        <f>Drivers!CM474</f>
        <v>0</v>
      </c>
      <c r="CN756">
        <f>Drivers!CN474</f>
        <v>0</v>
      </c>
      <c r="CO756">
        <f>Drivers!CO474</f>
        <v>0</v>
      </c>
      <c r="CP756">
        <f>Drivers!CP474</f>
        <v>0</v>
      </c>
      <c r="CQ756">
        <f>Drivers!CQ474</f>
        <v>0</v>
      </c>
      <c r="CR756">
        <f>Drivers!CR474</f>
        <v>0</v>
      </c>
      <c r="CS756">
        <f>Drivers!CS474</f>
        <v>0</v>
      </c>
      <c r="CT756">
        <f>Drivers!CT474</f>
        <v>0</v>
      </c>
      <c r="CU756">
        <f>Drivers!CU474</f>
        <v>0</v>
      </c>
      <c r="CV756">
        <f>Drivers!CV474</f>
        <v>0</v>
      </c>
      <c r="CW756">
        <f>Drivers!CW474</f>
        <v>0</v>
      </c>
      <c r="CX756">
        <f>Drivers!CX474</f>
        <v>0</v>
      </c>
      <c r="CY756">
        <f>Drivers!CY474</f>
        <v>0</v>
      </c>
      <c r="CZ756">
        <f>Drivers!CZ474</f>
        <v>0</v>
      </c>
      <c r="DA756">
        <f>Drivers!DA474</f>
        <v>0</v>
      </c>
      <c r="DB756">
        <f>Drivers!DB474</f>
        <v>0</v>
      </c>
      <c r="DC756">
        <f>Drivers!DC474</f>
        <v>0</v>
      </c>
      <c r="DD756">
        <f>Drivers!DD474</f>
        <v>0</v>
      </c>
      <c r="DE756">
        <f>Drivers!DE474</f>
        <v>0</v>
      </c>
      <c r="DF756">
        <f>Drivers!DF474</f>
        <v>0</v>
      </c>
      <c r="DG756">
        <f>Drivers!DG474</f>
        <v>0</v>
      </c>
      <c r="DH756">
        <f>Drivers!DH474</f>
        <v>0</v>
      </c>
      <c r="DI756">
        <f>Drivers!DI474</f>
        <v>0</v>
      </c>
      <c r="DJ756">
        <f>Drivers!DJ474</f>
        <v>0</v>
      </c>
      <c r="DK756">
        <f>Drivers!DK474</f>
        <v>0</v>
      </c>
      <c r="DL756">
        <f>Drivers!DL474</f>
        <v>0</v>
      </c>
      <c r="DM756">
        <f>Drivers!DM474</f>
        <v>0</v>
      </c>
      <c r="DN756">
        <f>Drivers!DN474</f>
        <v>0</v>
      </c>
      <c r="DO756">
        <f>Drivers!DO474</f>
        <v>0</v>
      </c>
      <c r="DP756">
        <f>Drivers!DP474</f>
        <v>0</v>
      </c>
      <c r="DQ756">
        <f>Drivers!DQ474</f>
        <v>0</v>
      </c>
      <c r="DR756">
        <f>Drivers!DR474</f>
        <v>0</v>
      </c>
      <c r="DS756">
        <f>Drivers!DS474</f>
        <v>0</v>
      </c>
      <c r="DT756">
        <f>Drivers!DT474</f>
        <v>0</v>
      </c>
      <c r="DU756">
        <f>Drivers!DU474</f>
        <v>0</v>
      </c>
      <c r="DV756">
        <f>Drivers!DV474</f>
        <v>0</v>
      </c>
      <c r="DW756">
        <f>Drivers!DW474</f>
        <v>0</v>
      </c>
      <c r="DX756">
        <f>Drivers!DX474</f>
        <v>0.155274212248109</v>
      </c>
      <c r="DY756">
        <f>Drivers!DY474</f>
        <v>-3.9396438330992378E-2</v>
      </c>
      <c r="DZ756">
        <f>Drivers!DZ474</f>
        <v>0.57721265207432926</v>
      </c>
      <c r="EA756">
        <f>Drivers!EA474</f>
        <v>-3.1191857666284961E-2</v>
      </c>
      <c r="EB756">
        <f>Drivers!EB474</f>
        <v>6.1450008500875786E-2</v>
      </c>
      <c r="EC756">
        <f>Drivers!EC474</f>
        <v>4.2806932665282016E-2</v>
      </c>
      <c r="ED756">
        <f>Drivers!ED474</f>
        <v>2.8589414690603832E-2</v>
      </c>
      <c r="EE756">
        <f>Drivers!EE474</f>
        <v>2.8628621596479942E-2</v>
      </c>
      <c r="EF756">
        <f>Drivers!EF474</f>
        <v>2.8666789573294604E-2</v>
      </c>
      <c r="EG756">
        <f>Drivers!EG474</f>
        <v>2.8703943356372497E-2</v>
      </c>
      <c r="EH756">
        <f>Drivers!EH474</f>
        <v>2.8740107246601143E-2</v>
      </c>
      <c r="EI756">
        <f>Drivers!EI474</f>
        <v>2.877530510910975E-2</v>
      </c>
      <c r="EJ756">
        <f>Drivers!EJ474</f>
        <v>2.8809560372602183E-2</v>
      </c>
    </row>
    <row r="757" spans="1:140" hidden="1" outlineLevel="1">
      <c r="A757">
        <f>Drivers!A476</f>
        <v>0</v>
      </c>
      <c r="B757">
        <f>Drivers!B476</f>
        <v>0</v>
      </c>
      <c r="C757">
        <f>Drivers!C476</f>
        <v>0</v>
      </c>
      <c r="D757">
        <f>Drivers!D476</f>
        <v>0</v>
      </c>
      <c r="E757">
        <f>Drivers!E476</f>
        <v>0</v>
      </c>
      <c r="F757">
        <f>Drivers!F476</f>
        <v>0</v>
      </c>
      <c r="G757">
        <f>Drivers!G476</f>
        <v>0</v>
      </c>
      <c r="H757">
        <f>Drivers!H476</f>
        <v>0</v>
      </c>
      <c r="I757" t="str">
        <f>Drivers!I476</f>
        <v>Share Repurchases</v>
      </c>
      <c r="J757">
        <f>Drivers!J476</f>
        <v>0</v>
      </c>
      <c r="K757">
        <f>Drivers!K476</f>
        <v>0</v>
      </c>
      <c r="L757">
        <f>Drivers!L476</f>
        <v>0</v>
      </c>
      <c r="M757">
        <f>Drivers!M476</f>
        <v>0</v>
      </c>
      <c r="N757">
        <f>Drivers!N476</f>
        <v>0</v>
      </c>
      <c r="O757">
        <f>Drivers!O476</f>
        <v>0</v>
      </c>
      <c r="P757">
        <f>Drivers!P476</f>
        <v>0</v>
      </c>
      <c r="Q757">
        <f>Drivers!Q476</f>
        <v>0</v>
      </c>
      <c r="R757">
        <f>Drivers!R476</f>
        <v>0</v>
      </c>
      <c r="S757">
        <f>Drivers!S476</f>
        <v>0</v>
      </c>
      <c r="T757">
        <f>Drivers!T476</f>
        <v>0</v>
      </c>
      <c r="U757">
        <f>Drivers!U476</f>
        <v>0</v>
      </c>
      <c r="V757">
        <f>Drivers!V476</f>
        <v>0</v>
      </c>
      <c r="W757">
        <f>Drivers!W476</f>
        <v>0</v>
      </c>
      <c r="X757">
        <f>Drivers!X476</f>
        <v>0</v>
      </c>
      <c r="Y757">
        <f>Drivers!Y476</f>
        <v>0</v>
      </c>
      <c r="Z757">
        <f>Drivers!Z476</f>
        <v>0</v>
      </c>
      <c r="AA757">
        <f>Drivers!AA476</f>
        <v>0</v>
      </c>
      <c r="AB757">
        <f>Drivers!AB476</f>
        <v>0</v>
      </c>
      <c r="AC757">
        <f>Drivers!AC476</f>
        <v>0</v>
      </c>
      <c r="AD757">
        <f>Drivers!AD476</f>
        <v>0</v>
      </c>
      <c r="AE757">
        <f>Drivers!AE476</f>
        <v>0</v>
      </c>
      <c r="AF757">
        <f>Drivers!AF476</f>
        <v>0</v>
      </c>
      <c r="AG757">
        <f>Drivers!AG476</f>
        <v>0</v>
      </c>
      <c r="AH757">
        <f>Drivers!AH476</f>
        <v>0</v>
      </c>
      <c r="AI757">
        <f>Drivers!AI476</f>
        <v>0</v>
      </c>
      <c r="AJ757">
        <f>Drivers!AJ476</f>
        <v>0</v>
      </c>
      <c r="AK757">
        <f>Drivers!AK476</f>
        <v>0</v>
      </c>
      <c r="AL757">
        <f>Drivers!AL476</f>
        <v>0</v>
      </c>
      <c r="AM757">
        <f>Drivers!AM476</f>
        <v>0</v>
      </c>
      <c r="AN757">
        <f>Drivers!AN476</f>
        <v>0</v>
      </c>
      <c r="AO757">
        <f>Drivers!AO476</f>
        <v>0</v>
      </c>
      <c r="AP757">
        <f>Drivers!AP476</f>
        <v>0</v>
      </c>
      <c r="AQ757">
        <f>Drivers!AQ476</f>
        <v>0</v>
      </c>
      <c r="AR757">
        <f>Drivers!AR476</f>
        <v>0</v>
      </c>
      <c r="AS757">
        <f>Drivers!AS476</f>
        <v>0</v>
      </c>
      <c r="AT757">
        <f>Drivers!AT476</f>
        <v>0</v>
      </c>
      <c r="AU757">
        <f>Drivers!AU476</f>
        <v>0</v>
      </c>
      <c r="AV757">
        <f>Drivers!AV476</f>
        <v>0</v>
      </c>
      <c r="AW757">
        <f>Drivers!AW476</f>
        <v>0</v>
      </c>
      <c r="AX757">
        <f>Drivers!AX476</f>
        <v>0</v>
      </c>
      <c r="AY757">
        <f>Drivers!AY476</f>
        <v>0</v>
      </c>
      <c r="AZ757">
        <f>Drivers!AZ476</f>
        <v>0</v>
      </c>
      <c r="BA757">
        <f>Drivers!BA476</f>
        <v>0</v>
      </c>
      <c r="BB757">
        <f>Drivers!BB476</f>
        <v>0</v>
      </c>
      <c r="BC757">
        <f>Drivers!BC476</f>
        <v>0</v>
      </c>
      <c r="BD757">
        <f>Drivers!BD476</f>
        <v>0</v>
      </c>
      <c r="BE757">
        <f>Drivers!BE476</f>
        <v>0</v>
      </c>
      <c r="BF757">
        <f>Drivers!BF476</f>
        <v>0</v>
      </c>
      <c r="BG757">
        <f>Drivers!BG476</f>
        <v>0</v>
      </c>
      <c r="BH757">
        <f>Drivers!BH476</f>
        <v>0</v>
      </c>
      <c r="BI757">
        <f>Drivers!BI476</f>
        <v>0</v>
      </c>
      <c r="BJ757">
        <f>Drivers!BJ476</f>
        <v>0</v>
      </c>
      <c r="BK757">
        <f>Drivers!BK476</f>
        <v>0</v>
      </c>
      <c r="BL757">
        <f>Drivers!BL476</f>
        <v>0</v>
      </c>
      <c r="BM757">
        <f>Drivers!BM476</f>
        <v>0</v>
      </c>
      <c r="BN757">
        <f>Drivers!BN476</f>
        <v>0</v>
      </c>
      <c r="BO757">
        <f>Drivers!BO476</f>
        <v>0</v>
      </c>
      <c r="BP757">
        <f>Drivers!BP476</f>
        <v>0</v>
      </c>
      <c r="BQ757">
        <f>Drivers!BQ476</f>
        <v>0</v>
      </c>
      <c r="BR757">
        <f>Drivers!BR476</f>
        <v>0</v>
      </c>
      <c r="BS757">
        <f>Drivers!BS476</f>
        <v>0</v>
      </c>
      <c r="BT757">
        <f>Drivers!BT476</f>
        <v>0</v>
      </c>
      <c r="BU757">
        <f>Drivers!BU476</f>
        <v>0</v>
      </c>
      <c r="BV757">
        <f>Drivers!BV476</f>
        <v>0</v>
      </c>
      <c r="BW757">
        <f>Drivers!BW476</f>
        <v>0</v>
      </c>
      <c r="BX757">
        <f>Drivers!BX476</f>
        <v>0</v>
      </c>
      <c r="BY757">
        <f>Drivers!BY476</f>
        <v>0</v>
      </c>
      <c r="BZ757">
        <f>Drivers!BZ476</f>
        <v>0</v>
      </c>
      <c r="CA757">
        <f>Drivers!CA476</f>
        <v>0</v>
      </c>
      <c r="CB757">
        <f>Drivers!CB476</f>
        <v>0</v>
      </c>
      <c r="CC757">
        <f>Drivers!CC476</f>
        <v>0</v>
      </c>
      <c r="CD757">
        <f>Drivers!CD476</f>
        <v>0</v>
      </c>
      <c r="CE757">
        <f>Drivers!CE476</f>
        <v>0</v>
      </c>
      <c r="CF757">
        <f>Drivers!CF476</f>
        <v>0</v>
      </c>
      <c r="CG757">
        <f>Drivers!CG476</f>
        <v>0</v>
      </c>
      <c r="CH757">
        <f>Drivers!CH476</f>
        <v>0</v>
      </c>
      <c r="CI757">
        <f>Drivers!CI476</f>
        <v>0</v>
      </c>
      <c r="CJ757">
        <f>Drivers!CJ476</f>
        <v>0</v>
      </c>
      <c r="CK757">
        <f>Drivers!CK476</f>
        <v>0</v>
      </c>
      <c r="CL757">
        <f>Drivers!CL476</f>
        <v>0</v>
      </c>
      <c r="CM757">
        <f>Drivers!CM476</f>
        <v>0</v>
      </c>
      <c r="CN757">
        <f>Drivers!CN476</f>
        <v>0</v>
      </c>
      <c r="CO757">
        <f>Drivers!CO476</f>
        <v>0</v>
      </c>
      <c r="CP757">
        <f>Drivers!CP476</f>
        <v>0</v>
      </c>
      <c r="CQ757">
        <f>Drivers!CQ476</f>
        <v>0</v>
      </c>
      <c r="CR757">
        <f>Drivers!CR476</f>
        <v>0</v>
      </c>
      <c r="CS757">
        <f>Drivers!CS476</f>
        <v>0</v>
      </c>
      <c r="CT757">
        <f>Drivers!CT476</f>
        <v>0</v>
      </c>
      <c r="CU757">
        <f>Drivers!CU476</f>
        <v>0</v>
      </c>
      <c r="CV757">
        <f>Drivers!CV476</f>
        <v>0</v>
      </c>
      <c r="CW757">
        <f>Drivers!CW476</f>
        <v>0</v>
      </c>
      <c r="CX757">
        <f>Drivers!CX476</f>
        <v>0</v>
      </c>
      <c r="CY757">
        <f>Drivers!CY476</f>
        <v>0</v>
      </c>
      <c r="CZ757">
        <f>Drivers!CZ476</f>
        <v>0</v>
      </c>
      <c r="DA757">
        <f>Drivers!DA476</f>
        <v>0</v>
      </c>
      <c r="DB757">
        <f>Drivers!DB476</f>
        <v>0</v>
      </c>
      <c r="DC757">
        <f>Drivers!DC476</f>
        <v>0</v>
      </c>
      <c r="DD757">
        <f>Drivers!DD476</f>
        <v>0</v>
      </c>
      <c r="DE757">
        <f>Drivers!DE476</f>
        <v>0</v>
      </c>
      <c r="DF757">
        <f>Drivers!DF476</f>
        <v>0</v>
      </c>
      <c r="DG757">
        <f>Drivers!DG476</f>
        <v>0</v>
      </c>
      <c r="DH757">
        <f>Drivers!DH476</f>
        <v>0</v>
      </c>
      <c r="DI757">
        <f>Drivers!DI476</f>
        <v>0</v>
      </c>
      <c r="DJ757">
        <f>Drivers!DJ476</f>
        <v>0</v>
      </c>
      <c r="DK757">
        <f>Drivers!DK476</f>
        <v>0</v>
      </c>
      <c r="DL757">
        <f>Drivers!DL476</f>
        <v>0</v>
      </c>
      <c r="DM757">
        <f>Drivers!DM476</f>
        <v>0</v>
      </c>
      <c r="DN757">
        <f>Drivers!DN476</f>
        <v>0</v>
      </c>
      <c r="DO757">
        <f>Drivers!DO476</f>
        <v>0</v>
      </c>
      <c r="DP757">
        <f>Drivers!DP476</f>
        <v>0</v>
      </c>
      <c r="DQ757">
        <f>Drivers!DQ476</f>
        <v>0</v>
      </c>
      <c r="DR757">
        <f>Drivers!DR476</f>
        <v>0</v>
      </c>
      <c r="DS757">
        <f>Drivers!DS476</f>
        <v>0</v>
      </c>
      <c r="DT757">
        <f>Drivers!DT476</f>
        <v>0</v>
      </c>
      <c r="DU757">
        <f>Drivers!DU476</f>
        <v>0</v>
      </c>
      <c r="DV757">
        <f>Drivers!DV476</f>
        <v>0</v>
      </c>
      <c r="DW757">
        <f>Drivers!DW476</f>
        <v>0</v>
      </c>
      <c r="DX757">
        <f>Drivers!DX476</f>
        <v>0</v>
      </c>
      <c r="DY757">
        <f>Drivers!DY476</f>
        <v>0</v>
      </c>
      <c r="DZ757">
        <f>Drivers!DZ476</f>
        <v>0</v>
      </c>
      <c r="EA757">
        <f>Drivers!EA476</f>
        <v>0</v>
      </c>
      <c r="EB757">
        <f>Drivers!EB476</f>
        <v>0</v>
      </c>
      <c r="EC757">
        <f>Drivers!EC476</f>
        <v>0</v>
      </c>
      <c r="ED757">
        <f>Drivers!ED476</f>
        <v>0</v>
      </c>
      <c r="EE757">
        <f>Drivers!EE476</f>
        <v>0</v>
      </c>
      <c r="EF757">
        <f>Drivers!EF476</f>
        <v>0</v>
      </c>
      <c r="EG757">
        <f>Drivers!EG476</f>
        <v>0</v>
      </c>
      <c r="EH757">
        <f>Drivers!EH476</f>
        <v>0</v>
      </c>
      <c r="EI757">
        <f>Drivers!EI476</f>
        <v>0</v>
      </c>
      <c r="EJ757">
        <f>Drivers!EJ476</f>
        <v>0</v>
      </c>
    </row>
    <row r="758" spans="1:140" hidden="1" outlineLevel="1">
      <c r="A758">
        <f>Drivers!A477</f>
        <v>0</v>
      </c>
      <c r="B758">
        <f>Drivers!B477</f>
        <v>0</v>
      </c>
      <c r="C758">
        <f>Drivers!C477</f>
        <v>0</v>
      </c>
      <c r="D758">
        <f>Drivers!D477</f>
        <v>0</v>
      </c>
      <c r="E758">
        <f>Drivers!E477</f>
        <v>0</v>
      </c>
      <c r="F758">
        <f>Drivers!F477</f>
        <v>0</v>
      </c>
      <c r="G758">
        <f>Drivers!G477</f>
        <v>0</v>
      </c>
      <c r="H758">
        <f>Drivers!H477</f>
        <v>0</v>
      </c>
      <c r="I758" t="str">
        <f>Drivers!I477</f>
        <v xml:space="preserve">BOP - Authorization </v>
      </c>
      <c r="J758">
        <f>Drivers!J477</f>
        <v>0</v>
      </c>
      <c r="K758">
        <f>Drivers!K477</f>
        <v>0</v>
      </c>
      <c r="L758">
        <f>Drivers!L477</f>
        <v>0</v>
      </c>
      <c r="M758">
        <f>Drivers!M477</f>
        <v>0</v>
      </c>
      <c r="N758">
        <f>Drivers!N477</f>
        <v>0</v>
      </c>
      <c r="O758">
        <f>Drivers!O477</f>
        <v>0</v>
      </c>
      <c r="P758">
        <f>Drivers!P477</f>
        <v>0</v>
      </c>
      <c r="Q758">
        <f>Drivers!Q477</f>
        <v>0</v>
      </c>
      <c r="R758">
        <f>Drivers!R477</f>
        <v>0</v>
      </c>
      <c r="S758">
        <f>Drivers!S477</f>
        <v>0</v>
      </c>
      <c r="T758">
        <f>Drivers!T477</f>
        <v>0</v>
      </c>
      <c r="U758">
        <f>Drivers!U477</f>
        <v>0</v>
      </c>
      <c r="V758">
        <f>Drivers!V477</f>
        <v>0</v>
      </c>
      <c r="W758">
        <f>Drivers!W477</f>
        <v>0</v>
      </c>
      <c r="X758">
        <f>Drivers!X477</f>
        <v>0</v>
      </c>
      <c r="Y758">
        <f>Drivers!Y477</f>
        <v>0</v>
      </c>
      <c r="Z758">
        <f>Drivers!Z477</f>
        <v>0</v>
      </c>
      <c r="AA758">
        <f>Drivers!AA477</f>
        <v>0</v>
      </c>
      <c r="AB758">
        <f>Drivers!AB477</f>
        <v>0</v>
      </c>
      <c r="AC758">
        <f>Drivers!AC477</f>
        <v>0</v>
      </c>
      <c r="AD758">
        <f>Drivers!AD477</f>
        <v>0</v>
      </c>
      <c r="AE758">
        <f>Drivers!AE477</f>
        <v>0</v>
      </c>
      <c r="AF758">
        <f>Drivers!AF477</f>
        <v>0</v>
      </c>
      <c r="AG758">
        <f>Drivers!AG477</f>
        <v>0</v>
      </c>
      <c r="AH758">
        <f>Drivers!AH477</f>
        <v>0</v>
      </c>
      <c r="AI758">
        <f>Drivers!AI477</f>
        <v>0</v>
      </c>
      <c r="AJ758">
        <f>Drivers!AJ477</f>
        <v>0</v>
      </c>
      <c r="AK758">
        <f>Drivers!AK477</f>
        <v>0</v>
      </c>
      <c r="AL758">
        <f>Drivers!AL477</f>
        <v>0</v>
      </c>
      <c r="AM758">
        <f>Drivers!AM477</f>
        <v>0</v>
      </c>
      <c r="AN758">
        <f>Drivers!AN477</f>
        <v>0</v>
      </c>
      <c r="AO758">
        <f>Drivers!AO477</f>
        <v>0</v>
      </c>
      <c r="AP758">
        <f>Drivers!AP477</f>
        <v>0</v>
      </c>
      <c r="AQ758">
        <f>Drivers!AQ477</f>
        <v>0</v>
      </c>
      <c r="AR758">
        <f>Drivers!AR477</f>
        <v>0</v>
      </c>
      <c r="AS758">
        <f>Drivers!AS477</f>
        <v>0</v>
      </c>
      <c r="AT758">
        <f>Drivers!AT477</f>
        <v>0</v>
      </c>
      <c r="AU758">
        <f>Drivers!AU477</f>
        <v>0</v>
      </c>
      <c r="AV758">
        <f>Drivers!AV477</f>
        <v>0</v>
      </c>
      <c r="AW758">
        <f>Drivers!AW477</f>
        <v>0</v>
      </c>
      <c r="AX758">
        <f>Drivers!AX477</f>
        <v>0</v>
      </c>
      <c r="AY758">
        <f>Drivers!AY477</f>
        <v>0</v>
      </c>
      <c r="AZ758">
        <f>Drivers!AZ477</f>
        <v>0</v>
      </c>
      <c r="BA758">
        <f>Drivers!BA477</f>
        <v>0</v>
      </c>
      <c r="BB758">
        <f>Drivers!BB477</f>
        <v>0</v>
      </c>
      <c r="BC758">
        <f>Drivers!BC477</f>
        <v>0</v>
      </c>
      <c r="BD758">
        <f>Drivers!BD477</f>
        <v>0</v>
      </c>
      <c r="BE758">
        <f>Drivers!BE477</f>
        <v>0</v>
      </c>
      <c r="BF758">
        <f>Drivers!BF477</f>
        <v>0</v>
      </c>
      <c r="BG758">
        <f>Drivers!BG477</f>
        <v>0</v>
      </c>
      <c r="BH758">
        <f>Drivers!BH477</f>
        <v>0</v>
      </c>
      <c r="BI758">
        <f>Drivers!BI477</f>
        <v>0</v>
      </c>
      <c r="BJ758">
        <f>Drivers!BJ477</f>
        <v>0</v>
      </c>
      <c r="BK758">
        <f>Drivers!BK477</f>
        <v>0</v>
      </c>
      <c r="BL758">
        <f>Drivers!BL477</f>
        <v>0</v>
      </c>
      <c r="BM758">
        <f>Drivers!BM477</f>
        <v>0</v>
      </c>
      <c r="BN758">
        <f>Drivers!BN477</f>
        <v>0</v>
      </c>
      <c r="BO758">
        <f>Drivers!BO477</f>
        <v>0</v>
      </c>
      <c r="BP758">
        <f>Drivers!BP477</f>
        <v>0</v>
      </c>
      <c r="BQ758">
        <f>Drivers!BQ477</f>
        <v>0</v>
      </c>
      <c r="BR758">
        <f>Drivers!BR477</f>
        <v>0</v>
      </c>
      <c r="BS758">
        <f>Drivers!BS477</f>
        <v>0</v>
      </c>
      <c r="BT758">
        <f>Drivers!BT477</f>
        <v>0</v>
      </c>
      <c r="BU758">
        <f>Drivers!BU477</f>
        <v>0</v>
      </c>
      <c r="BV758">
        <f>Drivers!BV477</f>
        <v>0</v>
      </c>
      <c r="BW758">
        <f>Drivers!BW477</f>
        <v>0</v>
      </c>
      <c r="BX758">
        <f>Drivers!BX477</f>
        <v>0</v>
      </c>
      <c r="BY758">
        <f>Drivers!BY477</f>
        <v>0</v>
      </c>
      <c r="BZ758">
        <f>Drivers!BZ477</f>
        <v>0</v>
      </c>
      <c r="CA758">
        <f>Drivers!CA477</f>
        <v>0</v>
      </c>
      <c r="CB758">
        <f>Drivers!CB477</f>
        <v>0</v>
      </c>
      <c r="CC758">
        <f>Drivers!CC477</f>
        <v>0</v>
      </c>
      <c r="CD758">
        <f>Drivers!CD477</f>
        <v>0</v>
      </c>
      <c r="CE758">
        <f>Drivers!CE477</f>
        <v>0</v>
      </c>
      <c r="CF758">
        <f>Drivers!CF477</f>
        <v>0</v>
      </c>
      <c r="CG758">
        <f>Drivers!CG477</f>
        <v>0</v>
      </c>
      <c r="CH758">
        <f>Drivers!CH477</f>
        <v>0</v>
      </c>
      <c r="CI758">
        <f>Drivers!CI477</f>
        <v>0</v>
      </c>
      <c r="CJ758">
        <f>Drivers!CJ477</f>
        <v>0</v>
      </c>
      <c r="CK758">
        <f>Drivers!CK477</f>
        <v>0</v>
      </c>
      <c r="CL758">
        <f>Drivers!CL477</f>
        <v>0</v>
      </c>
      <c r="CM758">
        <f>Drivers!CM477</f>
        <v>0</v>
      </c>
      <c r="CN758">
        <f>Drivers!CN477</f>
        <v>0</v>
      </c>
      <c r="CO758">
        <f>Drivers!CO477</f>
        <v>0</v>
      </c>
      <c r="CP758">
        <f>Drivers!CP477</f>
        <v>0</v>
      </c>
      <c r="CQ758">
        <f>Drivers!CQ477</f>
        <v>0</v>
      </c>
      <c r="CR758">
        <f>Drivers!CR477</f>
        <v>0</v>
      </c>
      <c r="CS758">
        <f>Drivers!CS477</f>
        <v>0</v>
      </c>
      <c r="CT758">
        <f>Drivers!CT477</f>
        <v>0</v>
      </c>
      <c r="CU758">
        <f>Drivers!CU477</f>
        <v>0</v>
      </c>
      <c r="CV758">
        <f>Drivers!CV477</f>
        <v>0</v>
      </c>
      <c r="CW758">
        <f>Drivers!CW477</f>
        <v>0</v>
      </c>
      <c r="CX758">
        <f>Drivers!CX477</f>
        <v>0</v>
      </c>
      <c r="CY758">
        <f>Drivers!CY477</f>
        <v>0</v>
      </c>
      <c r="CZ758">
        <f>Drivers!CZ477</f>
        <v>0</v>
      </c>
      <c r="DA758">
        <f>Drivers!DA477</f>
        <v>0</v>
      </c>
      <c r="DB758">
        <f>Drivers!DB477</f>
        <v>0</v>
      </c>
      <c r="DC758">
        <f>Drivers!DC477</f>
        <v>0</v>
      </c>
      <c r="DD758">
        <f>Drivers!DD477</f>
        <v>0</v>
      </c>
      <c r="DE758">
        <f>Drivers!DE477</f>
        <v>0</v>
      </c>
      <c r="DF758">
        <f>Drivers!DF477</f>
        <v>0</v>
      </c>
      <c r="DG758">
        <f>Drivers!DG477</f>
        <v>0</v>
      </c>
      <c r="DH758">
        <f>Drivers!DH477</f>
        <v>0</v>
      </c>
      <c r="DI758">
        <f>Drivers!DI477</f>
        <v>0</v>
      </c>
      <c r="DJ758">
        <f>Drivers!DJ477</f>
        <v>0</v>
      </c>
      <c r="DK758">
        <f>Drivers!DK477</f>
        <v>0</v>
      </c>
      <c r="DL758">
        <f>Drivers!DL477</f>
        <v>0</v>
      </c>
      <c r="DM758">
        <f>Drivers!DM477</f>
        <v>0</v>
      </c>
      <c r="DN758">
        <f>Drivers!DN477</f>
        <v>0</v>
      </c>
      <c r="DO758">
        <f>Drivers!DO477</f>
        <v>0</v>
      </c>
      <c r="DP758">
        <f>Drivers!DP477</f>
        <v>0</v>
      </c>
      <c r="DQ758">
        <f>Drivers!DQ477</f>
        <v>0</v>
      </c>
      <c r="DR758">
        <f>Drivers!DR477</f>
        <v>0</v>
      </c>
      <c r="DS758">
        <f>Drivers!DS477</f>
        <v>0</v>
      </c>
      <c r="DT758">
        <f>Drivers!DT477</f>
        <v>0</v>
      </c>
      <c r="DU758">
        <f>Drivers!DU477</f>
        <v>0</v>
      </c>
      <c r="DV758">
        <f>Drivers!DV477</f>
        <v>0</v>
      </c>
      <c r="DW758">
        <f>Drivers!DW477</f>
        <v>0</v>
      </c>
      <c r="DX758">
        <f>Drivers!DX477</f>
        <v>0</v>
      </c>
      <c r="DY758">
        <f>Drivers!DY477</f>
        <v>0</v>
      </c>
      <c r="DZ758">
        <f>Drivers!DZ477</f>
        <v>0</v>
      </c>
      <c r="EA758">
        <f>Drivers!EA477</f>
        <v>0</v>
      </c>
      <c r="EB758">
        <f>Drivers!EB477</f>
        <v>0</v>
      </c>
      <c r="EC758">
        <f>Drivers!EC477</f>
        <v>0</v>
      </c>
      <c r="ED758">
        <f>Drivers!ED477</f>
        <v>0</v>
      </c>
      <c r="EE758">
        <f>Drivers!EE477</f>
        <v>0</v>
      </c>
      <c r="EF758">
        <f>Drivers!EF477</f>
        <v>0</v>
      </c>
      <c r="EG758">
        <f>Drivers!EG477</f>
        <v>0</v>
      </c>
      <c r="EH758">
        <f>Drivers!EH477</f>
        <v>0</v>
      </c>
      <c r="EI758">
        <f>Drivers!EI477</f>
        <v>0</v>
      </c>
      <c r="EJ758">
        <f>Drivers!EJ477</f>
        <v>0</v>
      </c>
    </row>
    <row r="759" spans="1:140" hidden="1" outlineLevel="1">
      <c r="A759">
        <f>Drivers!A478</f>
        <v>0</v>
      </c>
      <c r="B759">
        <f>Drivers!B478</f>
        <v>0</v>
      </c>
      <c r="C759">
        <f>Drivers!C478</f>
        <v>0</v>
      </c>
      <c r="D759">
        <f>Drivers!D478</f>
        <v>0</v>
      </c>
      <c r="E759">
        <f>Drivers!E478</f>
        <v>0</v>
      </c>
      <c r="F759">
        <f>Drivers!F478</f>
        <v>0</v>
      </c>
      <c r="G759">
        <f>Drivers!G478</f>
        <v>0</v>
      </c>
      <c r="H759">
        <f>Drivers!H478</f>
        <v>0</v>
      </c>
      <c r="I759" t="str">
        <f>Drivers!I478</f>
        <v>+ Authorization Increases</v>
      </c>
      <c r="J759">
        <f>Drivers!J478</f>
        <v>0</v>
      </c>
      <c r="K759">
        <f>Drivers!K478</f>
        <v>0</v>
      </c>
      <c r="L759">
        <f>Drivers!L478</f>
        <v>0</v>
      </c>
      <c r="M759">
        <f>Drivers!M478</f>
        <v>0</v>
      </c>
      <c r="N759">
        <f>Drivers!N478</f>
        <v>0</v>
      </c>
      <c r="O759">
        <f>Drivers!O478</f>
        <v>0</v>
      </c>
      <c r="P759">
        <f>Drivers!P478</f>
        <v>0</v>
      </c>
      <c r="Q759">
        <f>Drivers!Q478</f>
        <v>0</v>
      </c>
      <c r="R759">
        <f>Drivers!R478</f>
        <v>0</v>
      </c>
      <c r="S759">
        <f>Drivers!S478</f>
        <v>0</v>
      </c>
      <c r="T759">
        <f>Drivers!T478</f>
        <v>0</v>
      </c>
      <c r="U759">
        <f>Drivers!U478</f>
        <v>0</v>
      </c>
      <c r="V759">
        <f>Drivers!V478</f>
        <v>0</v>
      </c>
      <c r="W759">
        <f>Drivers!W478</f>
        <v>0</v>
      </c>
      <c r="X759">
        <f>Drivers!X478</f>
        <v>0</v>
      </c>
      <c r="Y759">
        <f>Drivers!Y478</f>
        <v>0</v>
      </c>
      <c r="Z759">
        <f>Drivers!Z478</f>
        <v>0</v>
      </c>
      <c r="AA759">
        <f>Drivers!AA478</f>
        <v>0</v>
      </c>
      <c r="AB759">
        <f>Drivers!AB478</f>
        <v>0</v>
      </c>
      <c r="AC759">
        <f>Drivers!AC478</f>
        <v>0</v>
      </c>
      <c r="AD759">
        <f>Drivers!AD478</f>
        <v>0</v>
      </c>
      <c r="AE759">
        <f>Drivers!AE478</f>
        <v>0</v>
      </c>
      <c r="AF759">
        <f>Drivers!AF478</f>
        <v>0</v>
      </c>
      <c r="AG759">
        <f>Drivers!AG478</f>
        <v>0</v>
      </c>
      <c r="AH759">
        <f>Drivers!AH478</f>
        <v>0</v>
      </c>
      <c r="AI759">
        <f>Drivers!AI478</f>
        <v>0</v>
      </c>
      <c r="AJ759">
        <f>Drivers!AJ478</f>
        <v>0</v>
      </c>
      <c r="AK759">
        <f>Drivers!AK478</f>
        <v>0</v>
      </c>
      <c r="AL759">
        <f>Drivers!AL478</f>
        <v>0</v>
      </c>
      <c r="AM759">
        <f>Drivers!AM478</f>
        <v>0</v>
      </c>
      <c r="AN759">
        <f>Drivers!AN478</f>
        <v>0</v>
      </c>
      <c r="AO759">
        <f>Drivers!AO478</f>
        <v>0</v>
      </c>
      <c r="AP759">
        <f>Drivers!AP478</f>
        <v>0</v>
      </c>
      <c r="AQ759">
        <f>Drivers!AQ478</f>
        <v>0</v>
      </c>
      <c r="AR759">
        <f>Drivers!AR478</f>
        <v>0</v>
      </c>
      <c r="AS759">
        <f>Drivers!AS478</f>
        <v>0</v>
      </c>
      <c r="AT759">
        <f>Drivers!AT478</f>
        <v>0</v>
      </c>
      <c r="AU759">
        <f>Drivers!AU478</f>
        <v>0</v>
      </c>
      <c r="AV759">
        <f>Drivers!AV478</f>
        <v>0</v>
      </c>
      <c r="AW759">
        <f>Drivers!AW478</f>
        <v>0</v>
      </c>
      <c r="AX759">
        <f>Drivers!AX478</f>
        <v>0</v>
      </c>
      <c r="AY759">
        <f>Drivers!AY478</f>
        <v>0</v>
      </c>
      <c r="AZ759">
        <f>Drivers!AZ478</f>
        <v>0</v>
      </c>
      <c r="BA759">
        <f>Drivers!BA478</f>
        <v>0</v>
      </c>
      <c r="BB759">
        <f>Drivers!BB478</f>
        <v>0</v>
      </c>
      <c r="BC759">
        <f>Drivers!BC478</f>
        <v>0</v>
      </c>
      <c r="BD759">
        <f>Drivers!BD478</f>
        <v>0</v>
      </c>
      <c r="BE759">
        <f>Drivers!BE478</f>
        <v>0</v>
      </c>
      <c r="BF759">
        <f>Drivers!BF478</f>
        <v>0</v>
      </c>
      <c r="BG759">
        <f>Drivers!BG478</f>
        <v>0</v>
      </c>
      <c r="BH759">
        <f>Drivers!BH478</f>
        <v>0</v>
      </c>
      <c r="BI759">
        <f>Drivers!BI478</f>
        <v>0</v>
      </c>
      <c r="BJ759">
        <f>Drivers!BJ478</f>
        <v>0</v>
      </c>
      <c r="BK759">
        <f>Drivers!BK478</f>
        <v>0</v>
      </c>
      <c r="BL759">
        <f>Drivers!BL478</f>
        <v>0</v>
      </c>
      <c r="BM759">
        <f>Drivers!BM478</f>
        <v>0</v>
      </c>
      <c r="BN759">
        <f>Drivers!BN478</f>
        <v>0</v>
      </c>
      <c r="BO759">
        <f>Drivers!BO478</f>
        <v>0</v>
      </c>
      <c r="BP759">
        <f>Drivers!BP478</f>
        <v>0</v>
      </c>
      <c r="BQ759">
        <f>Drivers!BQ478</f>
        <v>0</v>
      </c>
      <c r="BR759">
        <f>Drivers!BR478</f>
        <v>0</v>
      </c>
      <c r="BS759">
        <f>Drivers!BS478</f>
        <v>0</v>
      </c>
      <c r="BT759">
        <f>Drivers!BT478</f>
        <v>0</v>
      </c>
      <c r="BU759">
        <f>Drivers!BU478</f>
        <v>0</v>
      </c>
      <c r="BV759">
        <f>Drivers!BV478</f>
        <v>0</v>
      </c>
      <c r="BW759">
        <f>Drivers!BW478</f>
        <v>0</v>
      </c>
      <c r="BX759">
        <f>Drivers!BX478</f>
        <v>0</v>
      </c>
      <c r="BY759">
        <f>Drivers!BY478</f>
        <v>0</v>
      </c>
      <c r="BZ759">
        <f>Drivers!BZ478</f>
        <v>0</v>
      </c>
      <c r="CA759">
        <f>Drivers!CA478</f>
        <v>0</v>
      </c>
      <c r="CB759">
        <f>Drivers!CB478</f>
        <v>0</v>
      </c>
      <c r="CC759">
        <f>Drivers!CC478</f>
        <v>0</v>
      </c>
      <c r="CD759">
        <f>Drivers!CD478</f>
        <v>0</v>
      </c>
      <c r="CE759">
        <f>Drivers!CE478</f>
        <v>0</v>
      </c>
      <c r="CF759">
        <f>Drivers!CF478</f>
        <v>0</v>
      </c>
      <c r="CG759">
        <f>Drivers!CG478</f>
        <v>0</v>
      </c>
      <c r="CH759">
        <f>Drivers!CH478</f>
        <v>0</v>
      </c>
      <c r="CI759">
        <f>Drivers!CI478</f>
        <v>0</v>
      </c>
      <c r="CJ759">
        <f>Drivers!CJ478</f>
        <v>0</v>
      </c>
      <c r="CK759">
        <f>Drivers!CK478</f>
        <v>0</v>
      </c>
      <c r="CL759">
        <f>Drivers!CL478</f>
        <v>0</v>
      </c>
      <c r="CM759">
        <f>Drivers!CM478</f>
        <v>0</v>
      </c>
      <c r="CN759">
        <f>Drivers!CN478</f>
        <v>0</v>
      </c>
      <c r="CO759">
        <f>Drivers!CO478</f>
        <v>0</v>
      </c>
      <c r="CP759">
        <f>Drivers!CP478</f>
        <v>0</v>
      </c>
      <c r="CQ759">
        <f>Drivers!CQ478</f>
        <v>0</v>
      </c>
      <c r="CR759">
        <f>Drivers!CR478</f>
        <v>0</v>
      </c>
      <c r="CS759">
        <f>Drivers!CS478</f>
        <v>0</v>
      </c>
      <c r="CT759">
        <f>Drivers!CT478</f>
        <v>0</v>
      </c>
      <c r="CU759">
        <f>Drivers!CU478</f>
        <v>0</v>
      </c>
      <c r="CV759">
        <f>Drivers!CV478</f>
        <v>0</v>
      </c>
      <c r="CW759">
        <f>Drivers!CW478</f>
        <v>0</v>
      </c>
      <c r="CX759">
        <f>Drivers!CX478</f>
        <v>0</v>
      </c>
      <c r="CY759">
        <f>Drivers!CY478</f>
        <v>0</v>
      </c>
      <c r="CZ759">
        <f>Drivers!CZ478</f>
        <v>0</v>
      </c>
      <c r="DA759">
        <f>Drivers!DA478</f>
        <v>0</v>
      </c>
      <c r="DB759">
        <f>Drivers!DB478</f>
        <v>0</v>
      </c>
      <c r="DC759">
        <f>Drivers!DC478</f>
        <v>0</v>
      </c>
      <c r="DD759">
        <f>Drivers!DD478</f>
        <v>0</v>
      </c>
      <c r="DE759">
        <f>Drivers!DE478</f>
        <v>0</v>
      </c>
      <c r="DF759">
        <f>Drivers!DF478</f>
        <v>0</v>
      </c>
      <c r="DG759">
        <f>Drivers!DG478</f>
        <v>0</v>
      </c>
      <c r="DH759">
        <f>Drivers!DH478</f>
        <v>0</v>
      </c>
      <c r="DI759">
        <f>Drivers!DI478</f>
        <v>0</v>
      </c>
      <c r="DJ759">
        <f>Drivers!DJ478</f>
        <v>0</v>
      </c>
      <c r="DK759">
        <f>Drivers!DK478</f>
        <v>0</v>
      </c>
      <c r="DL759">
        <f>Drivers!DL478</f>
        <v>0</v>
      </c>
      <c r="DM759">
        <f>Drivers!DM478</f>
        <v>0</v>
      </c>
      <c r="DN759">
        <f>Drivers!DN478</f>
        <v>0</v>
      </c>
      <c r="DO759">
        <f>Drivers!DO478</f>
        <v>0</v>
      </c>
      <c r="DP759">
        <f>Drivers!DP478</f>
        <v>0</v>
      </c>
      <c r="DQ759">
        <f>Drivers!DQ478</f>
        <v>0</v>
      </c>
      <c r="DR759">
        <f>Drivers!DR478</f>
        <v>0</v>
      </c>
      <c r="DS759">
        <f>Drivers!DS478</f>
        <v>0</v>
      </c>
      <c r="DT759">
        <f>Drivers!DT478</f>
        <v>0</v>
      </c>
      <c r="DU759">
        <f>Drivers!DU478</f>
        <v>0</v>
      </c>
      <c r="DV759">
        <f>Drivers!DV478</f>
        <v>0</v>
      </c>
      <c r="DW759">
        <f>Drivers!DW478</f>
        <v>0</v>
      </c>
      <c r="DX759">
        <f>Drivers!DX478</f>
        <v>0</v>
      </c>
      <c r="DY759">
        <f>Drivers!DY478</f>
        <v>0</v>
      </c>
      <c r="DZ759">
        <f>Drivers!DZ478</f>
        <v>0</v>
      </c>
      <c r="EA759">
        <f>Drivers!EA478</f>
        <v>0</v>
      </c>
      <c r="EB759">
        <f>Drivers!EB478</f>
        <v>0</v>
      </c>
      <c r="EC759">
        <f>Drivers!EC478</f>
        <v>0</v>
      </c>
      <c r="ED759">
        <f>Drivers!ED478</f>
        <v>0</v>
      </c>
      <c r="EE759">
        <f>Drivers!EE478</f>
        <v>0</v>
      </c>
      <c r="EF759">
        <f>Drivers!EF478</f>
        <v>0</v>
      </c>
      <c r="EG759">
        <f>Drivers!EG478</f>
        <v>0</v>
      </c>
      <c r="EH759">
        <f>Drivers!EH478</f>
        <v>0</v>
      </c>
      <c r="EI759">
        <f>Drivers!EI478</f>
        <v>0</v>
      </c>
      <c r="EJ759">
        <f>Drivers!EJ478</f>
        <v>0</v>
      </c>
    </row>
    <row r="760" spans="1:140" hidden="1" outlineLevel="1">
      <c r="A760">
        <f>Drivers!A479</f>
        <v>0</v>
      </c>
      <c r="B760">
        <f>Drivers!B479</f>
        <v>0</v>
      </c>
      <c r="C760">
        <f>Drivers!C479</f>
        <v>0</v>
      </c>
      <c r="D760">
        <f>Drivers!D479</f>
        <v>0</v>
      </c>
      <c r="E760">
        <f>Drivers!E479</f>
        <v>0</v>
      </c>
      <c r="F760">
        <f>Drivers!F479</f>
        <v>0</v>
      </c>
      <c r="G760">
        <f>Drivers!G479</f>
        <v>0</v>
      </c>
      <c r="H760">
        <f>Drivers!H479</f>
        <v>0</v>
      </c>
      <c r="I760" t="str">
        <f>Drivers!I479</f>
        <v>- Share Repurchases ($m)</v>
      </c>
      <c r="J760">
        <f>Drivers!J479</f>
        <v>0</v>
      </c>
      <c r="K760">
        <f>Drivers!K479</f>
        <v>0</v>
      </c>
      <c r="L760">
        <f>Drivers!L479</f>
        <v>0</v>
      </c>
      <c r="M760">
        <f>Drivers!M479</f>
        <v>0</v>
      </c>
      <c r="N760">
        <f>Drivers!N479</f>
        <v>0</v>
      </c>
      <c r="O760">
        <f>Drivers!O479</f>
        <v>0</v>
      </c>
      <c r="P760">
        <f>Drivers!P479</f>
        <v>0</v>
      </c>
      <c r="Q760">
        <f>Drivers!Q479</f>
        <v>0</v>
      </c>
      <c r="R760">
        <f>Drivers!R479</f>
        <v>0</v>
      </c>
      <c r="S760">
        <f>Drivers!S479</f>
        <v>0</v>
      </c>
      <c r="T760">
        <f>Drivers!T479</f>
        <v>0</v>
      </c>
      <c r="U760">
        <f>Drivers!U479</f>
        <v>0</v>
      </c>
      <c r="V760">
        <f>Drivers!V479</f>
        <v>0</v>
      </c>
      <c r="W760">
        <f>Drivers!W479</f>
        <v>0</v>
      </c>
      <c r="X760">
        <f>Drivers!X479</f>
        <v>0</v>
      </c>
      <c r="Y760">
        <f>Drivers!Y479</f>
        <v>0</v>
      </c>
      <c r="Z760">
        <f>Drivers!Z479</f>
        <v>0</v>
      </c>
      <c r="AA760">
        <f>Drivers!AA479</f>
        <v>0</v>
      </c>
      <c r="AB760">
        <f>Drivers!AB479</f>
        <v>0</v>
      </c>
      <c r="AC760">
        <f>Drivers!AC479</f>
        <v>0</v>
      </c>
      <c r="AD760">
        <f>Drivers!AD479</f>
        <v>0</v>
      </c>
      <c r="AE760">
        <f>Drivers!AE479</f>
        <v>0</v>
      </c>
      <c r="AF760">
        <f>Drivers!AF479</f>
        <v>0</v>
      </c>
      <c r="AG760">
        <f>Drivers!AG479</f>
        <v>0</v>
      </c>
      <c r="AH760">
        <f>Drivers!AH479</f>
        <v>0</v>
      </c>
      <c r="AI760">
        <f>Drivers!AI479</f>
        <v>0</v>
      </c>
      <c r="AJ760">
        <f>Drivers!AJ479</f>
        <v>0</v>
      </c>
      <c r="AK760">
        <f>Drivers!AK479</f>
        <v>0</v>
      </c>
      <c r="AL760">
        <f>Drivers!AL479</f>
        <v>0</v>
      </c>
      <c r="AM760">
        <f>Drivers!AM479</f>
        <v>0</v>
      </c>
      <c r="AN760">
        <f>Drivers!AN479</f>
        <v>0</v>
      </c>
      <c r="AO760">
        <f>Drivers!AO479</f>
        <v>0</v>
      </c>
      <c r="AP760">
        <f>Drivers!AP479</f>
        <v>0</v>
      </c>
      <c r="AQ760">
        <f>Drivers!AQ479</f>
        <v>0</v>
      </c>
      <c r="AR760">
        <f>Drivers!AR479</f>
        <v>0</v>
      </c>
      <c r="AS760">
        <f>Drivers!AS479</f>
        <v>0</v>
      </c>
      <c r="AT760">
        <f>Drivers!AT479</f>
        <v>0</v>
      </c>
      <c r="AU760">
        <f>Drivers!AU479</f>
        <v>0</v>
      </c>
      <c r="AV760">
        <f>Drivers!AV479</f>
        <v>0</v>
      </c>
      <c r="AW760">
        <f>Drivers!AW479</f>
        <v>0</v>
      </c>
      <c r="AX760">
        <f>Drivers!AX479</f>
        <v>0</v>
      </c>
      <c r="AY760">
        <f>Drivers!AY479</f>
        <v>0</v>
      </c>
      <c r="AZ760">
        <f>Drivers!AZ479</f>
        <v>0</v>
      </c>
      <c r="BA760">
        <f>Drivers!BA479</f>
        <v>0</v>
      </c>
      <c r="BB760">
        <f>Drivers!BB479</f>
        <v>0</v>
      </c>
      <c r="BC760">
        <f>Drivers!BC479</f>
        <v>0</v>
      </c>
      <c r="BD760">
        <f>Drivers!BD479</f>
        <v>0</v>
      </c>
      <c r="BE760">
        <f>Drivers!BE479</f>
        <v>0</v>
      </c>
      <c r="BF760">
        <f>Drivers!BF479</f>
        <v>0</v>
      </c>
      <c r="BG760">
        <f>Drivers!BG479</f>
        <v>0</v>
      </c>
      <c r="BH760">
        <f>Drivers!BH479</f>
        <v>0</v>
      </c>
      <c r="BI760">
        <f>Drivers!BI479</f>
        <v>0</v>
      </c>
      <c r="BJ760">
        <f>Drivers!BJ479</f>
        <v>0</v>
      </c>
      <c r="BK760">
        <f>Drivers!BK479</f>
        <v>0</v>
      </c>
      <c r="BL760">
        <f>Drivers!BL479</f>
        <v>0</v>
      </c>
      <c r="BM760">
        <f>Drivers!BM479</f>
        <v>0</v>
      </c>
      <c r="BN760">
        <f>Drivers!BN479</f>
        <v>0</v>
      </c>
      <c r="BO760">
        <f>Drivers!BO479</f>
        <v>0</v>
      </c>
      <c r="BP760">
        <f>Drivers!BP479</f>
        <v>0</v>
      </c>
      <c r="BQ760">
        <f>Drivers!BQ479</f>
        <v>0</v>
      </c>
      <c r="BR760">
        <f>Drivers!BR479</f>
        <v>0</v>
      </c>
      <c r="BS760">
        <f>Drivers!BS479</f>
        <v>0</v>
      </c>
      <c r="BT760">
        <f>Drivers!BT479</f>
        <v>0</v>
      </c>
      <c r="BU760">
        <f>Drivers!BU479</f>
        <v>0</v>
      </c>
      <c r="BV760">
        <f>Drivers!BV479</f>
        <v>0</v>
      </c>
      <c r="BW760">
        <f>Drivers!BW479</f>
        <v>0</v>
      </c>
      <c r="BX760">
        <f>Drivers!BX479</f>
        <v>0</v>
      </c>
      <c r="BY760">
        <f>Drivers!BY479</f>
        <v>0</v>
      </c>
      <c r="BZ760">
        <f>Drivers!BZ479</f>
        <v>0</v>
      </c>
      <c r="CA760">
        <f>Drivers!CA479</f>
        <v>0</v>
      </c>
      <c r="CB760">
        <f>Drivers!CB479</f>
        <v>0</v>
      </c>
      <c r="CC760">
        <f>Drivers!CC479</f>
        <v>0</v>
      </c>
      <c r="CD760">
        <f>Drivers!CD479</f>
        <v>0</v>
      </c>
      <c r="CE760">
        <f>Drivers!CE479</f>
        <v>0</v>
      </c>
      <c r="CF760">
        <f>Drivers!CF479</f>
        <v>0</v>
      </c>
      <c r="CG760">
        <f>Drivers!CG479</f>
        <v>0</v>
      </c>
      <c r="CH760">
        <f>Drivers!CH479</f>
        <v>0</v>
      </c>
      <c r="CI760">
        <f>Drivers!CI479</f>
        <v>0</v>
      </c>
      <c r="CJ760">
        <f>Drivers!CJ479</f>
        <v>0</v>
      </c>
      <c r="CK760">
        <f>Drivers!CK479</f>
        <v>0</v>
      </c>
      <c r="CL760">
        <f>Drivers!CL479</f>
        <v>0</v>
      </c>
      <c r="CM760">
        <f>Drivers!CM479</f>
        <v>0</v>
      </c>
      <c r="CN760">
        <f>Drivers!CN479</f>
        <v>0</v>
      </c>
      <c r="CO760">
        <f>Drivers!CO479</f>
        <v>0</v>
      </c>
      <c r="CP760">
        <f>Drivers!CP479</f>
        <v>0</v>
      </c>
      <c r="CQ760">
        <f>Drivers!CQ479</f>
        <v>0</v>
      </c>
      <c r="CR760">
        <f>Drivers!CR479</f>
        <v>0</v>
      </c>
      <c r="CS760">
        <f>Drivers!CS479</f>
        <v>0</v>
      </c>
      <c r="CT760">
        <f>Drivers!CT479</f>
        <v>0</v>
      </c>
      <c r="CU760">
        <f>Drivers!CU479</f>
        <v>0</v>
      </c>
      <c r="CV760">
        <f>Drivers!CV479</f>
        <v>0</v>
      </c>
      <c r="CW760">
        <f>Drivers!CW479</f>
        <v>0</v>
      </c>
      <c r="CX760">
        <f>Drivers!CX479</f>
        <v>0</v>
      </c>
      <c r="CY760">
        <f>Drivers!CY479</f>
        <v>0</v>
      </c>
      <c r="CZ760">
        <f>Drivers!CZ479</f>
        <v>0</v>
      </c>
      <c r="DA760">
        <f>Drivers!DA479</f>
        <v>0</v>
      </c>
      <c r="DB760">
        <f>Drivers!DB479</f>
        <v>0</v>
      </c>
      <c r="DC760">
        <f>Drivers!DC479</f>
        <v>0</v>
      </c>
      <c r="DD760">
        <f>Drivers!DD479</f>
        <v>0</v>
      </c>
      <c r="DE760">
        <f>Drivers!DE479</f>
        <v>0</v>
      </c>
      <c r="DF760">
        <f>Drivers!DF479</f>
        <v>0</v>
      </c>
      <c r="DG760">
        <f>Drivers!DG479</f>
        <v>0</v>
      </c>
      <c r="DH760">
        <f>Drivers!DH479</f>
        <v>0</v>
      </c>
      <c r="DI760">
        <f>Drivers!DI479</f>
        <v>0</v>
      </c>
      <c r="DJ760">
        <f>Drivers!DJ479</f>
        <v>0</v>
      </c>
      <c r="DK760">
        <f>Drivers!DK479</f>
        <v>0</v>
      </c>
      <c r="DL760">
        <f>Drivers!DL479</f>
        <v>0</v>
      </c>
      <c r="DM760">
        <f>Drivers!DM479</f>
        <v>0</v>
      </c>
      <c r="DN760">
        <f>Drivers!DN479</f>
        <v>0</v>
      </c>
      <c r="DO760">
        <f>Drivers!DO479</f>
        <v>0</v>
      </c>
      <c r="DP760">
        <f>Drivers!DP479</f>
        <v>0</v>
      </c>
      <c r="DQ760">
        <f>Drivers!DQ479</f>
        <v>0</v>
      </c>
      <c r="DR760">
        <f>Drivers!DR479</f>
        <v>0</v>
      </c>
      <c r="DS760">
        <f>Drivers!DS479</f>
        <v>0</v>
      </c>
      <c r="DT760">
        <f>Drivers!DT479</f>
        <v>0</v>
      </c>
      <c r="DU760">
        <f>Drivers!DU479</f>
        <v>0</v>
      </c>
      <c r="DV760">
        <f>Drivers!DV479</f>
        <v>0</v>
      </c>
      <c r="DW760">
        <f>Drivers!DW479</f>
        <v>0</v>
      </c>
      <c r="DX760">
        <f>Drivers!DX479</f>
        <v>0</v>
      </c>
      <c r="DY760">
        <f>Drivers!DY479</f>
        <v>0</v>
      </c>
      <c r="DZ760">
        <f>Drivers!DZ479</f>
        <v>0</v>
      </c>
      <c r="EA760">
        <f>Drivers!EA479</f>
        <v>0</v>
      </c>
      <c r="EB760">
        <f>Drivers!EB479</f>
        <v>0</v>
      </c>
      <c r="EC760">
        <f>Drivers!EC479</f>
        <v>0</v>
      </c>
      <c r="ED760">
        <f>Drivers!ED479</f>
        <v>0</v>
      </c>
      <c r="EE760">
        <f>Drivers!EE479</f>
        <v>0</v>
      </c>
      <c r="EF760">
        <f>Drivers!EF479</f>
        <v>0</v>
      </c>
      <c r="EG760">
        <f>Drivers!EG479</f>
        <v>0</v>
      </c>
      <c r="EH760">
        <f>Drivers!EH479</f>
        <v>0</v>
      </c>
      <c r="EI760">
        <f>Drivers!EI479</f>
        <v>0</v>
      </c>
      <c r="EJ760">
        <f>Drivers!EJ479</f>
        <v>0</v>
      </c>
    </row>
    <row r="761" spans="1:140" hidden="1" outlineLevel="1">
      <c r="A761">
        <f>Drivers!A480</f>
        <v>0</v>
      </c>
      <c r="B761">
        <f>Drivers!B480</f>
        <v>0</v>
      </c>
      <c r="C761">
        <f>Drivers!C480</f>
        <v>0</v>
      </c>
      <c r="D761">
        <f>Drivers!D480</f>
        <v>0</v>
      </c>
      <c r="E761">
        <f>Drivers!E480</f>
        <v>0</v>
      </c>
      <c r="F761">
        <f>Drivers!F480</f>
        <v>0</v>
      </c>
      <c r="G761">
        <f>Drivers!G480</f>
        <v>0</v>
      </c>
      <c r="H761">
        <f>Drivers!H480</f>
        <v>0</v>
      </c>
      <c r="I761" t="str">
        <f>Drivers!I480</f>
        <v xml:space="preserve">= EOP - Authorization </v>
      </c>
      <c r="J761">
        <f>Drivers!J480</f>
        <v>0</v>
      </c>
      <c r="K761">
        <f>Drivers!K480</f>
        <v>0</v>
      </c>
      <c r="L761">
        <f>Drivers!L480</f>
        <v>0</v>
      </c>
      <c r="M761">
        <f>Drivers!M480</f>
        <v>0</v>
      </c>
      <c r="N761">
        <f>Drivers!N480</f>
        <v>0</v>
      </c>
      <c r="O761">
        <f>Drivers!O480</f>
        <v>0</v>
      </c>
      <c r="P761">
        <f>Drivers!P480</f>
        <v>0</v>
      </c>
      <c r="Q761">
        <f>Drivers!Q480</f>
        <v>0</v>
      </c>
      <c r="R761">
        <f>Drivers!R480</f>
        <v>0</v>
      </c>
      <c r="S761">
        <f>Drivers!S480</f>
        <v>0</v>
      </c>
      <c r="T761">
        <f>Drivers!T480</f>
        <v>0</v>
      </c>
      <c r="U761">
        <f>Drivers!U480</f>
        <v>0</v>
      </c>
      <c r="V761">
        <f>Drivers!V480</f>
        <v>0</v>
      </c>
      <c r="W761">
        <f>Drivers!W480</f>
        <v>0</v>
      </c>
      <c r="X761">
        <f>Drivers!X480</f>
        <v>0</v>
      </c>
      <c r="Y761">
        <f>Drivers!Y480</f>
        <v>0</v>
      </c>
      <c r="Z761">
        <f>Drivers!Z480</f>
        <v>0</v>
      </c>
      <c r="AA761">
        <f>Drivers!AA480</f>
        <v>0</v>
      </c>
      <c r="AB761">
        <f>Drivers!AB480</f>
        <v>0</v>
      </c>
      <c r="AC761">
        <f>Drivers!AC480</f>
        <v>0</v>
      </c>
      <c r="AD761">
        <f>Drivers!AD480</f>
        <v>0</v>
      </c>
      <c r="AE761">
        <f>Drivers!AE480</f>
        <v>0</v>
      </c>
      <c r="AF761">
        <f>Drivers!AF480</f>
        <v>0</v>
      </c>
      <c r="AG761">
        <f>Drivers!AG480</f>
        <v>0</v>
      </c>
      <c r="AH761">
        <f>Drivers!AH480</f>
        <v>0</v>
      </c>
      <c r="AI761">
        <f>Drivers!AI480</f>
        <v>0</v>
      </c>
      <c r="AJ761">
        <f>Drivers!AJ480</f>
        <v>0</v>
      </c>
      <c r="AK761">
        <f>Drivers!AK480</f>
        <v>0</v>
      </c>
      <c r="AL761">
        <f>Drivers!AL480</f>
        <v>0</v>
      </c>
      <c r="AM761">
        <f>Drivers!AM480</f>
        <v>0</v>
      </c>
      <c r="AN761">
        <f>Drivers!AN480</f>
        <v>0</v>
      </c>
      <c r="AO761">
        <f>Drivers!AO480</f>
        <v>0</v>
      </c>
      <c r="AP761">
        <f>Drivers!AP480</f>
        <v>0</v>
      </c>
      <c r="AQ761">
        <f>Drivers!AQ480</f>
        <v>0</v>
      </c>
      <c r="AR761">
        <f>Drivers!AR480</f>
        <v>0</v>
      </c>
      <c r="AS761">
        <f>Drivers!AS480</f>
        <v>0</v>
      </c>
      <c r="AT761">
        <f>Drivers!AT480</f>
        <v>0</v>
      </c>
      <c r="AU761">
        <f>Drivers!AU480</f>
        <v>0</v>
      </c>
      <c r="AV761">
        <f>Drivers!AV480</f>
        <v>0</v>
      </c>
      <c r="AW761">
        <f>Drivers!AW480</f>
        <v>0</v>
      </c>
      <c r="AX761">
        <f>Drivers!AX480</f>
        <v>0</v>
      </c>
      <c r="AY761">
        <f>Drivers!AY480</f>
        <v>0</v>
      </c>
      <c r="AZ761">
        <f>Drivers!AZ480</f>
        <v>0</v>
      </c>
      <c r="BA761">
        <f>Drivers!BA480</f>
        <v>0</v>
      </c>
      <c r="BB761">
        <f>Drivers!BB480</f>
        <v>0</v>
      </c>
      <c r="BC761">
        <f>Drivers!BC480</f>
        <v>0</v>
      </c>
      <c r="BD761">
        <f>Drivers!BD480</f>
        <v>0</v>
      </c>
      <c r="BE761">
        <f>Drivers!BE480</f>
        <v>0</v>
      </c>
      <c r="BF761">
        <f>Drivers!BF480</f>
        <v>0</v>
      </c>
      <c r="BG761">
        <f>Drivers!BG480</f>
        <v>0</v>
      </c>
      <c r="BH761">
        <f>Drivers!BH480</f>
        <v>0</v>
      </c>
      <c r="BI761">
        <f>Drivers!BI480</f>
        <v>0</v>
      </c>
      <c r="BJ761">
        <f>Drivers!BJ480</f>
        <v>0</v>
      </c>
      <c r="BK761">
        <f>Drivers!BK480</f>
        <v>0</v>
      </c>
      <c r="BL761">
        <f>Drivers!BL480</f>
        <v>0</v>
      </c>
      <c r="BM761">
        <f>Drivers!BM480</f>
        <v>0</v>
      </c>
      <c r="BN761">
        <f>Drivers!BN480</f>
        <v>0</v>
      </c>
      <c r="BO761">
        <f>Drivers!BO480</f>
        <v>0</v>
      </c>
      <c r="BP761">
        <f>Drivers!BP480</f>
        <v>0</v>
      </c>
      <c r="BQ761">
        <f>Drivers!BQ480</f>
        <v>0</v>
      </c>
      <c r="BR761">
        <f>Drivers!BR480</f>
        <v>0</v>
      </c>
      <c r="BS761">
        <f>Drivers!BS480</f>
        <v>0</v>
      </c>
      <c r="BT761">
        <f>Drivers!BT480</f>
        <v>0</v>
      </c>
      <c r="BU761">
        <f>Drivers!BU480</f>
        <v>0</v>
      </c>
      <c r="BV761">
        <f>Drivers!BV480</f>
        <v>0</v>
      </c>
      <c r="BW761">
        <f>Drivers!BW480</f>
        <v>0</v>
      </c>
      <c r="BX761">
        <f>Drivers!BX480</f>
        <v>0</v>
      </c>
      <c r="BY761">
        <f>Drivers!BY480</f>
        <v>0</v>
      </c>
      <c r="BZ761">
        <f>Drivers!BZ480</f>
        <v>0</v>
      </c>
      <c r="CA761">
        <f>Drivers!CA480</f>
        <v>0</v>
      </c>
      <c r="CB761">
        <f>Drivers!CB480</f>
        <v>0</v>
      </c>
      <c r="CC761">
        <f>Drivers!CC480</f>
        <v>0</v>
      </c>
      <c r="CD761">
        <f>Drivers!CD480</f>
        <v>0</v>
      </c>
      <c r="CE761">
        <f>Drivers!CE480</f>
        <v>0</v>
      </c>
      <c r="CF761">
        <f>Drivers!CF480</f>
        <v>0</v>
      </c>
      <c r="CG761">
        <f>Drivers!CG480</f>
        <v>0</v>
      </c>
      <c r="CH761">
        <f>Drivers!CH480</f>
        <v>0</v>
      </c>
      <c r="CI761">
        <f>Drivers!CI480</f>
        <v>0</v>
      </c>
      <c r="CJ761">
        <f>Drivers!CJ480</f>
        <v>0</v>
      </c>
      <c r="CK761">
        <f>Drivers!CK480</f>
        <v>0</v>
      </c>
      <c r="CL761">
        <f>Drivers!CL480</f>
        <v>0</v>
      </c>
      <c r="CM761">
        <f>Drivers!CM480</f>
        <v>0</v>
      </c>
      <c r="CN761">
        <f>Drivers!CN480</f>
        <v>0</v>
      </c>
      <c r="CO761">
        <f>Drivers!CO480</f>
        <v>0</v>
      </c>
      <c r="CP761">
        <f>Drivers!CP480</f>
        <v>0</v>
      </c>
      <c r="CQ761">
        <f>Drivers!CQ480</f>
        <v>0</v>
      </c>
      <c r="CR761">
        <f>Drivers!CR480</f>
        <v>0</v>
      </c>
      <c r="CS761">
        <f>Drivers!CS480</f>
        <v>0</v>
      </c>
      <c r="CT761">
        <f>Drivers!CT480</f>
        <v>0</v>
      </c>
      <c r="CU761">
        <f>Drivers!CU480</f>
        <v>0</v>
      </c>
      <c r="CV761">
        <f>Drivers!CV480</f>
        <v>0</v>
      </c>
      <c r="CW761">
        <f>Drivers!CW480</f>
        <v>0</v>
      </c>
      <c r="CX761">
        <f>Drivers!CX480</f>
        <v>0</v>
      </c>
      <c r="CY761">
        <f>Drivers!CY480</f>
        <v>0</v>
      </c>
      <c r="CZ761">
        <f>Drivers!CZ480</f>
        <v>0</v>
      </c>
      <c r="DA761">
        <f>Drivers!DA480</f>
        <v>0</v>
      </c>
      <c r="DB761">
        <f>Drivers!DB480</f>
        <v>0</v>
      </c>
      <c r="DC761">
        <f>Drivers!DC480</f>
        <v>0</v>
      </c>
      <c r="DD761">
        <f>Drivers!DD480</f>
        <v>0</v>
      </c>
      <c r="DE761">
        <f>Drivers!DE480</f>
        <v>0</v>
      </c>
      <c r="DF761">
        <f>Drivers!DF480</f>
        <v>0</v>
      </c>
      <c r="DG761">
        <f>Drivers!DG480</f>
        <v>0</v>
      </c>
      <c r="DH761">
        <f>Drivers!DH480</f>
        <v>0</v>
      </c>
      <c r="DI761">
        <f>Drivers!DI480</f>
        <v>0</v>
      </c>
      <c r="DJ761">
        <f>Drivers!DJ480</f>
        <v>0</v>
      </c>
      <c r="DK761">
        <f>Drivers!DK480</f>
        <v>0</v>
      </c>
      <c r="DL761">
        <f>Drivers!DL480</f>
        <v>0</v>
      </c>
      <c r="DM761">
        <f>Drivers!DM480</f>
        <v>0</v>
      </c>
      <c r="DN761">
        <f>Drivers!DN480</f>
        <v>0</v>
      </c>
      <c r="DO761">
        <f>Drivers!DO480</f>
        <v>0</v>
      </c>
      <c r="DP761">
        <f>Drivers!DP480</f>
        <v>0</v>
      </c>
      <c r="DQ761">
        <f>Drivers!DQ480</f>
        <v>0</v>
      </c>
      <c r="DR761">
        <f>Drivers!DR480</f>
        <v>0</v>
      </c>
      <c r="DS761">
        <f>Drivers!DS480</f>
        <v>0</v>
      </c>
      <c r="DT761">
        <f>Drivers!DT480</f>
        <v>0</v>
      </c>
      <c r="DU761">
        <f>Drivers!DU480</f>
        <v>0</v>
      </c>
      <c r="DV761">
        <f>Drivers!DV480</f>
        <v>0</v>
      </c>
      <c r="DW761">
        <f>Drivers!DW480</f>
        <v>0</v>
      </c>
      <c r="DX761">
        <f>Drivers!DX480</f>
        <v>0</v>
      </c>
      <c r="DY761">
        <f>Drivers!DY480</f>
        <v>0</v>
      </c>
      <c r="DZ761">
        <f>Drivers!DZ480</f>
        <v>0</v>
      </c>
      <c r="EA761">
        <f>Drivers!EA480</f>
        <v>0</v>
      </c>
      <c r="EB761">
        <f>Drivers!EB480</f>
        <v>0</v>
      </c>
      <c r="EC761">
        <f>Drivers!EC480</f>
        <v>0</v>
      </c>
      <c r="ED761">
        <f>Drivers!ED480</f>
        <v>0</v>
      </c>
      <c r="EE761">
        <f>Drivers!EE480</f>
        <v>0</v>
      </c>
      <c r="EF761">
        <f>Drivers!EF480</f>
        <v>0</v>
      </c>
      <c r="EG761">
        <f>Drivers!EG480</f>
        <v>0</v>
      </c>
      <c r="EH761">
        <f>Drivers!EH480</f>
        <v>0</v>
      </c>
      <c r="EI761">
        <f>Drivers!EI480</f>
        <v>0</v>
      </c>
      <c r="EJ761">
        <f>Drivers!EJ480</f>
        <v>0</v>
      </c>
    </row>
    <row r="762" spans="1:140" hidden="1" outlineLevel="1">
      <c r="A762">
        <f>Drivers!A481</f>
        <v>0</v>
      </c>
      <c r="B762">
        <f>Drivers!B481</f>
        <v>0</v>
      </c>
      <c r="C762">
        <f>Drivers!C481</f>
        <v>0</v>
      </c>
      <c r="D762">
        <f>Drivers!D481</f>
        <v>0</v>
      </c>
      <c r="E762">
        <f>Drivers!E481</f>
        <v>0</v>
      </c>
      <c r="F762">
        <f>Drivers!F481</f>
        <v>0</v>
      </c>
      <c r="G762">
        <f>Drivers!G481</f>
        <v>0</v>
      </c>
      <c r="H762">
        <f>Drivers!H481</f>
        <v>0</v>
      </c>
      <c r="I762">
        <f>Drivers!I481</f>
        <v>0</v>
      </c>
      <c r="J762">
        <f>Drivers!J481</f>
        <v>0</v>
      </c>
      <c r="K762">
        <f>Drivers!K481</f>
        <v>0</v>
      </c>
      <c r="L762">
        <f>Drivers!L481</f>
        <v>0</v>
      </c>
      <c r="M762">
        <f>Drivers!M481</f>
        <v>0</v>
      </c>
      <c r="N762">
        <f>Drivers!N481</f>
        <v>0</v>
      </c>
      <c r="O762">
        <f>Drivers!O481</f>
        <v>0</v>
      </c>
      <c r="P762">
        <f>Drivers!P481</f>
        <v>0</v>
      </c>
      <c r="Q762">
        <f>Drivers!Q481</f>
        <v>0</v>
      </c>
      <c r="R762">
        <f>Drivers!R481</f>
        <v>0</v>
      </c>
      <c r="S762">
        <f>Drivers!S481</f>
        <v>0</v>
      </c>
      <c r="T762">
        <f>Drivers!T481</f>
        <v>0</v>
      </c>
      <c r="U762">
        <f>Drivers!U481</f>
        <v>0</v>
      </c>
      <c r="V762">
        <f>Drivers!V481</f>
        <v>0</v>
      </c>
      <c r="W762">
        <f>Drivers!W481</f>
        <v>0</v>
      </c>
      <c r="X762">
        <f>Drivers!X481</f>
        <v>0</v>
      </c>
      <c r="Y762">
        <f>Drivers!Y481</f>
        <v>0</v>
      </c>
      <c r="Z762">
        <f>Drivers!Z481</f>
        <v>0</v>
      </c>
      <c r="AA762">
        <f>Drivers!AA481</f>
        <v>0</v>
      </c>
      <c r="AB762">
        <f>Drivers!AB481</f>
        <v>0</v>
      </c>
      <c r="AC762">
        <f>Drivers!AC481</f>
        <v>0</v>
      </c>
      <c r="AD762">
        <f>Drivers!AD481</f>
        <v>0</v>
      </c>
      <c r="AE762">
        <f>Drivers!AE481</f>
        <v>0</v>
      </c>
      <c r="AF762">
        <f>Drivers!AF481</f>
        <v>0</v>
      </c>
      <c r="AG762">
        <f>Drivers!AG481</f>
        <v>0</v>
      </c>
      <c r="AH762">
        <f>Drivers!AH481</f>
        <v>0</v>
      </c>
      <c r="AI762">
        <f>Drivers!AI481</f>
        <v>0</v>
      </c>
      <c r="AJ762">
        <f>Drivers!AJ481</f>
        <v>0</v>
      </c>
      <c r="AK762">
        <f>Drivers!AK481</f>
        <v>0</v>
      </c>
      <c r="AL762">
        <f>Drivers!AL481</f>
        <v>0</v>
      </c>
      <c r="AM762">
        <f>Drivers!AM481</f>
        <v>0</v>
      </c>
      <c r="AN762">
        <f>Drivers!AN481</f>
        <v>0</v>
      </c>
      <c r="AO762">
        <f>Drivers!AO481</f>
        <v>0</v>
      </c>
      <c r="AP762">
        <f>Drivers!AP481</f>
        <v>0</v>
      </c>
      <c r="AQ762">
        <f>Drivers!AQ481</f>
        <v>0</v>
      </c>
      <c r="AR762">
        <f>Drivers!AR481</f>
        <v>0</v>
      </c>
      <c r="AS762">
        <f>Drivers!AS481</f>
        <v>0</v>
      </c>
      <c r="AT762">
        <f>Drivers!AT481</f>
        <v>0</v>
      </c>
      <c r="AU762">
        <f>Drivers!AU481</f>
        <v>0</v>
      </c>
      <c r="AV762">
        <f>Drivers!AV481</f>
        <v>0</v>
      </c>
      <c r="AW762">
        <f>Drivers!AW481</f>
        <v>0</v>
      </c>
      <c r="AX762">
        <f>Drivers!AX481</f>
        <v>0</v>
      </c>
      <c r="AY762">
        <f>Drivers!AY481</f>
        <v>0</v>
      </c>
      <c r="AZ762">
        <f>Drivers!AZ481</f>
        <v>0</v>
      </c>
      <c r="BA762">
        <f>Drivers!BA481</f>
        <v>0</v>
      </c>
      <c r="BB762">
        <f>Drivers!BB481</f>
        <v>0</v>
      </c>
      <c r="BC762">
        <f>Drivers!BC481</f>
        <v>0</v>
      </c>
      <c r="BD762">
        <f>Drivers!BD481</f>
        <v>0</v>
      </c>
      <c r="BE762">
        <f>Drivers!BE481</f>
        <v>0</v>
      </c>
      <c r="BF762">
        <f>Drivers!BF481</f>
        <v>0</v>
      </c>
      <c r="BG762">
        <f>Drivers!BG481</f>
        <v>0</v>
      </c>
      <c r="BH762">
        <f>Drivers!BH481</f>
        <v>0</v>
      </c>
      <c r="BI762">
        <f>Drivers!BI481</f>
        <v>0</v>
      </c>
      <c r="BJ762">
        <f>Drivers!BJ481</f>
        <v>0</v>
      </c>
      <c r="BK762">
        <f>Drivers!BK481</f>
        <v>0</v>
      </c>
      <c r="BL762">
        <f>Drivers!BL481</f>
        <v>0</v>
      </c>
      <c r="BM762">
        <f>Drivers!BM481</f>
        <v>0</v>
      </c>
      <c r="BN762">
        <f>Drivers!BN481</f>
        <v>0</v>
      </c>
      <c r="BO762">
        <f>Drivers!BO481</f>
        <v>0</v>
      </c>
      <c r="BP762">
        <f>Drivers!BP481</f>
        <v>0</v>
      </c>
      <c r="BQ762">
        <f>Drivers!BQ481</f>
        <v>0</v>
      </c>
      <c r="BR762">
        <f>Drivers!BR481</f>
        <v>0</v>
      </c>
      <c r="BS762">
        <f>Drivers!BS481</f>
        <v>0</v>
      </c>
      <c r="BT762">
        <f>Drivers!BT481</f>
        <v>0</v>
      </c>
      <c r="BU762">
        <f>Drivers!BU481</f>
        <v>0</v>
      </c>
      <c r="BV762">
        <f>Drivers!BV481</f>
        <v>0</v>
      </c>
      <c r="BW762">
        <f>Drivers!BW481</f>
        <v>0</v>
      </c>
      <c r="BX762">
        <f>Drivers!BX481</f>
        <v>0</v>
      </c>
      <c r="BY762">
        <f>Drivers!BY481</f>
        <v>0</v>
      </c>
      <c r="BZ762">
        <f>Drivers!BZ481</f>
        <v>0</v>
      </c>
      <c r="CA762">
        <f>Drivers!CA481</f>
        <v>0</v>
      </c>
      <c r="CB762">
        <f>Drivers!CB481</f>
        <v>0</v>
      </c>
      <c r="CC762">
        <f>Drivers!CC481</f>
        <v>0</v>
      </c>
      <c r="CD762">
        <f>Drivers!CD481</f>
        <v>0</v>
      </c>
      <c r="CE762">
        <f>Drivers!CE481</f>
        <v>0</v>
      </c>
      <c r="CF762">
        <f>Drivers!CF481</f>
        <v>0</v>
      </c>
      <c r="CG762">
        <f>Drivers!CG481</f>
        <v>0</v>
      </c>
      <c r="CH762">
        <f>Drivers!CH481</f>
        <v>0</v>
      </c>
      <c r="CI762">
        <f>Drivers!CI481</f>
        <v>0</v>
      </c>
      <c r="CJ762">
        <f>Drivers!CJ481</f>
        <v>0</v>
      </c>
      <c r="CK762">
        <f>Drivers!CK481</f>
        <v>0</v>
      </c>
      <c r="CL762">
        <f>Drivers!CL481</f>
        <v>0</v>
      </c>
      <c r="CM762">
        <f>Drivers!CM481</f>
        <v>0</v>
      </c>
      <c r="CN762">
        <f>Drivers!CN481</f>
        <v>0</v>
      </c>
      <c r="CO762">
        <f>Drivers!CO481</f>
        <v>0</v>
      </c>
      <c r="CP762">
        <f>Drivers!CP481</f>
        <v>0</v>
      </c>
      <c r="CQ762">
        <f>Drivers!CQ481</f>
        <v>0</v>
      </c>
      <c r="CR762">
        <f>Drivers!CR481</f>
        <v>0</v>
      </c>
      <c r="CS762">
        <f>Drivers!CS481</f>
        <v>0</v>
      </c>
      <c r="CT762">
        <f>Drivers!CT481</f>
        <v>0</v>
      </c>
      <c r="CU762">
        <f>Drivers!CU481</f>
        <v>0</v>
      </c>
      <c r="CV762">
        <f>Drivers!CV481</f>
        <v>0</v>
      </c>
      <c r="CW762">
        <f>Drivers!CW481</f>
        <v>0</v>
      </c>
      <c r="CX762">
        <f>Drivers!CX481</f>
        <v>0</v>
      </c>
      <c r="CY762">
        <f>Drivers!CY481</f>
        <v>0</v>
      </c>
      <c r="CZ762">
        <f>Drivers!CZ481</f>
        <v>0</v>
      </c>
      <c r="DA762">
        <f>Drivers!DA481</f>
        <v>0</v>
      </c>
      <c r="DB762">
        <f>Drivers!DB481</f>
        <v>0</v>
      </c>
      <c r="DC762">
        <f>Drivers!DC481</f>
        <v>0</v>
      </c>
      <c r="DD762">
        <f>Drivers!DD481</f>
        <v>0</v>
      </c>
      <c r="DE762">
        <f>Drivers!DE481</f>
        <v>0</v>
      </c>
      <c r="DF762">
        <f>Drivers!DF481</f>
        <v>0</v>
      </c>
      <c r="DG762">
        <f>Drivers!DG481</f>
        <v>0</v>
      </c>
      <c r="DH762">
        <f>Drivers!DH481</f>
        <v>0</v>
      </c>
      <c r="DI762">
        <f>Drivers!DI481</f>
        <v>0</v>
      </c>
      <c r="DJ762">
        <f>Drivers!DJ481</f>
        <v>0</v>
      </c>
      <c r="DK762">
        <f>Drivers!DK481</f>
        <v>0</v>
      </c>
      <c r="DL762">
        <f>Drivers!DL481</f>
        <v>0</v>
      </c>
      <c r="DM762">
        <f>Drivers!DM481</f>
        <v>0</v>
      </c>
      <c r="DN762">
        <f>Drivers!DN481</f>
        <v>0</v>
      </c>
      <c r="DO762">
        <f>Drivers!DO481</f>
        <v>0</v>
      </c>
      <c r="DP762">
        <f>Drivers!DP481</f>
        <v>0</v>
      </c>
      <c r="DQ762">
        <f>Drivers!DQ481</f>
        <v>0</v>
      </c>
      <c r="DR762">
        <f>Drivers!DR481</f>
        <v>0</v>
      </c>
      <c r="DS762">
        <f>Drivers!DS481</f>
        <v>0</v>
      </c>
      <c r="DT762">
        <f>Drivers!DT481</f>
        <v>0</v>
      </c>
      <c r="DU762">
        <f>Drivers!DU481</f>
        <v>0</v>
      </c>
      <c r="DV762">
        <f>Drivers!DV481</f>
        <v>0</v>
      </c>
      <c r="DW762">
        <f>Drivers!DW481</f>
        <v>0</v>
      </c>
      <c r="DX762">
        <f>Drivers!DX481</f>
        <v>0</v>
      </c>
      <c r="DY762">
        <f>Drivers!DY481</f>
        <v>0</v>
      </c>
      <c r="DZ762">
        <f>Drivers!DZ481</f>
        <v>0</v>
      </c>
      <c r="EA762">
        <f>Drivers!EA481</f>
        <v>0</v>
      </c>
      <c r="EB762">
        <f>Drivers!EB481</f>
        <v>0</v>
      </c>
      <c r="EC762">
        <f>Drivers!EC481</f>
        <v>0</v>
      </c>
      <c r="ED762">
        <f>Drivers!ED481</f>
        <v>0</v>
      </c>
      <c r="EE762">
        <f>Drivers!EE481</f>
        <v>0</v>
      </c>
      <c r="EF762">
        <f>Drivers!EF481</f>
        <v>0</v>
      </c>
      <c r="EG762">
        <f>Drivers!EG481</f>
        <v>0</v>
      </c>
      <c r="EH762">
        <f>Drivers!EH481</f>
        <v>0</v>
      </c>
      <c r="EI762">
        <f>Drivers!EI481</f>
        <v>0</v>
      </c>
      <c r="EJ762">
        <f>Drivers!EJ481</f>
        <v>0</v>
      </c>
    </row>
    <row r="763" spans="1:140" hidden="1" outlineLevel="1">
      <c r="A763">
        <f>Drivers!A482</f>
        <v>0</v>
      </c>
      <c r="B763">
        <f>Drivers!B482</f>
        <v>0</v>
      </c>
      <c r="C763">
        <f>Drivers!C482</f>
        <v>0</v>
      </c>
      <c r="D763">
        <f>Drivers!D482</f>
        <v>0</v>
      </c>
      <c r="E763">
        <f>Drivers!E482</f>
        <v>0</v>
      </c>
      <c r="F763">
        <f>Drivers!F482</f>
        <v>0</v>
      </c>
      <c r="G763">
        <f>Drivers!G482</f>
        <v>0</v>
      </c>
      <c r="H763">
        <f>Drivers!H482</f>
        <v>0</v>
      </c>
      <c r="I763" t="str">
        <f>Drivers!I482</f>
        <v>Share Repurchases ($m)</v>
      </c>
      <c r="J763">
        <f>Drivers!J482</f>
        <v>0</v>
      </c>
      <c r="K763">
        <f>Drivers!K482</f>
        <v>0</v>
      </c>
      <c r="L763">
        <f>Drivers!L482</f>
        <v>0</v>
      </c>
      <c r="M763">
        <f>Drivers!M482</f>
        <v>0</v>
      </c>
      <c r="N763">
        <f>Drivers!N482</f>
        <v>0</v>
      </c>
      <c r="O763">
        <f>Drivers!O482</f>
        <v>0</v>
      </c>
      <c r="P763">
        <f>Drivers!P482</f>
        <v>0</v>
      </c>
      <c r="Q763">
        <f>Drivers!Q482</f>
        <v>0</v>
      </c>
      <c r="R763">
        <f>Drivers!R482</f>
        <v>0</v>
      </c>
      <c r="S763">
        <f>Drivers!S482</f>
        <v>0</v>
      </c>
      <c r="T763">
        <f>Drivers!T482</f>
        <v>0</v>
      </c>
      <c r="U763">
        <f>Drivers!U482</f>
        <v>0</v>
      </c>
      <c r="V763">
        <f>Drivers!V482</f>
        <v>0</v>
      </c>
      <c r="W763">
        <f>Drivers!W482</f>
        <v>0</v>
      </c>
      <c r="X763">
        <f>Drivers!X482</f>
        <v>0</v>
      </c>
      <c r="Y763">
        <f>Drivers!Y482</f>
        <v>0</v>
      </c>
      <c r="Z763">
        <f>Drivers!Z482</f>
        <v>0</v>
      </c>
      <c r="AA763">
        <f>Drivers!AA482</f>
        <v>0</v>
      </c>
      <c r="AB763">
        <f>Drivers!AB482</f>
        <v>0</v>
      </c>
      <c r="AC763">
        <f>Drivers!AC482</f>
        <v>0</v>
      </c>
      <c r="AD763">
        <f>Drivers!AD482</f>
        <v>0</v>
      </c>
      <c r="AE763">
        <f>Drivers!AE482</f>
        <v>0</v>
      </c>
      <c r="AF763">
        <f>Drivers!AF482</f>
        <v>0</v>
      </c>
      <c r="AG763">
        <f>Drivers!AG482</f>
        <v>0</v>
      </c>
      <c r="AH763">
        <f>Drivers!AH482</f>
        <v>0</v>
      </c>
      <c r="AI763">
        <f>Drivers!AI482</f>
        <v>0</v>
      </c>
      <c r="AJ763">
        <f>Drivers!AJ482</f>
        <v>0</v>
      </c>
      <c r="AK763">
        <f>Drivers!AK482</f>
        <v>0</v>
      </c>
      <c r="AL763">
        <f>Drivers!AL482</f>
        <v>0</v>
      </c>
      <c r="AM763">
        <f>Drivers!AM482</f>
        <v>0</v>
      </c>
      <c r="AN763">
        <f>Drivers!AN482</f>
        <v>0</v>
      </c>
      <c r="AO763">
        <f>Drivers!AO482</f>
        <v>0</v>
      </c>
      <c r="AP763">
        <f>Drivers!AP482</f>
        <v>0</v>
      </c>
      <c r="AQ763">
        <f>Drivers!AQ482</f>
        <v>0</v>
      </c>
      <c r="AR763">
        <f>Drivers!AR482</f>
        <v>0</v>
      </c>
      <c r="AS763">
        <f>Drivers!AS482</f>
        <v>0</v>
      </c>
      <c r="AT763">
        <f>Drivers!AT482</f>
        <v>0</v>
      </c>
      <c r="AU763">
        <f>Drivers!AU482</f>
        <v>0</v>
      </c>
      <c r="AV763">
        <f>Drivers!AV482</f>
        <v>0</v>
      </c>
      <c r="AW763">
        <f>Drivers!AW482</f>
        <v>0</v>
      </c>
      <c r="AX763">
        <f>Drivers!AX482</f>
        <v>0</v>
      </c>
      <c r="AY763">
        <f>Drivers!AY482</f>
        <v>0</v>
      </c>
      <c r="AZ763">
        <f>Drivers!AZ482</f>
        <v>0</v>
      </c>
      <c r="BA763">
        <f>Drivers!BA482</f>
        <v>0</v>
      </c>
      <c r="BB763">
        <f>Drivers!BB482</f>
        <v>0</v>
      </c>
      <c r="BC763">
        <f>Drivers!BC482</f>
        <v>0</v>
      </c>
      <c r="BD763">
        <f>Drivers!BD482</f>
        <v>0</v>
      </c>
      <c r="BE763">
        <f>Drivers!BE482</f>
        <v>0</v>
      </c>
      <c r="BF763">
        <f>Drivers!BF482</f>
        <v>0</v>
      </c>
      <c r="BG763">
        <f>Drivers!BG482</f>
        <v>0</v>
      </c>
      <c r="BH763">
        <f>Drivers!BH482</f>
        <v>0</v>
      </c>
      <c r="BI763">
        <f>Drivers!BI482</f>
        <v>0</v>
      </c>
      <c r="BJ763">
        <f>Drivers!BJ482</f>
        <v>0</v>
      </c>
      <c r="BK763">
        <f>Drivers!BK482</f>
        <v>0</v>
      </c>
      <c r="BL763">
        <f>Drivers!BL482</f>
        <v>0</v>
      </c>
      <c r="BM763">
        <f>Drivers!BM482</f>
        <v>0</v>
      </c>
      <c r="BN763">
        <f>Drivers!BN482</f>
        <v>0</v>
      </c>
      <c r="BO763">
        <f>Drivers!BO482</f>
        <v>0</v>
      </c>
      <c r="BP763">
        <f>Drivers!BP482</f>
        <v>0</v>
      </c>
      <c r="BQ763">
        <f>Drivers!BQ482</f>
        <v>0</v>
      </c>
      <c r="BR763">
        <f>Drivers!BR482</f>
        <v>0</v>
      </c>
      <c r="BS763">
        <f>Drivers!BS482</f>
        <v>0</v>
      </c>
      <c r="BT763">
        <f>Drivers!BT482</f>
        <v>0</v>
      </c>
      <c r="BU763">
        <f>Drivers!BU482</f>
        <v>0</v>
      </c>
      <c r="BV763">
        <f>Drivers!BV482</f>
        <v>0</v>
      </c>
      <c r="BW763">
        <f>Drivers!BW482</f>
        <v>0</v>
      </c>
      <c r="BX763">
        <f>Drivers!BX482</f>
        <v>0</v>
      </c>
      <c r="BY763">
        <f>Drivers!BY482</f>
        <v>0</v>
      </c>
      <c r="BZ763">
        <f>Drivers!BZ482</f>
        <v>0</v>
      </c>
      <c r="CA763">
        <f>Drivers!CA482</f>
        <v>0</v>
      </c>
      <c r="CB763">
        <f>Drivers!CB482</f>
        <v>0</v>
      </c>
      <c r="CC763">
        <f>Drivers!CC482</f>
        <v>0</v>
      </c>
      <c r="CD763">
        <f>Drivers!CD482</f>
        <v>0</v>
      </c>
      <c r="CE763">
        <f>Drivers!CE482</f>
        <v>0</v>
      </c>
      <c r="CF763">
        <f>Drivers!CF482</f>
        <v>0</v>
      </c>
      <c r="CG763">
        <f>Drivers!CG482</f>
        <v>0</v>
      </c>
      <c r="CH763">
        <f>Drivers!CH482</f>
        <v>0</v>
      </c>
      <c r="CI763">
        <f>Drivers!CI482</f>
        <v>0</v>
      </c>
      <c r="CJ763">
        <f>Drivers!CJ482</f>
        <v>0</v>
      </c>
      <c r="CK763">
        <f>Drivers!CK482</f>
        <v>0</v>
      </c>
      <c r="CL763">
        <f>Drivers!CL482</f>
        <v>0</v>
      </c>
      <c r="CM763">
        <f>Drivers!CM482</f>
        <v>0</v>
      </c>
      <c r="CN763">
        <f>Drivers!CN482</f>
        <v>0</v>
      </c>
      <c r="CO763">
        <f>Drivers!CO482</f>
        <v>0</v>
      </c>
      <c r="CP763">
        <f>Drivers!CP482</f>
        <v>0</v>
      </c>
      <c r="CQ763">
        <f>Drivers!CQ482</f>
        <v>0</v>
      </c>
      <c r="CR763">
        <f>Drivers!CR482</f>
        <v>0</v>
      </c>
      <c r="CS763">
        <f>Drivers!CS482</f>
        <v>0</v>
      </c>
      <c r="CT763">
        <f>Drivers!CT482</f>
        <v>0</v>
      </c>
      <c r="CU763">
        <f>Drivers!CU482</f>
        <v>0</v>
      </c>
      <c r="CV763">
        <f>Drivers!CV482</f>
        <v>0</v>
      </c>
      <c r="CW763">
        <f>Drivers!CW482</f>
        <v>0</v>
      </c>
      <c r="CX763">
        <f>Drivers!CX482</f>
        <v>0</v>
      </c>
      <c r="CY763">
        <f>Drivers!CY482</f>
        <v>0</v>
      </c>
      <c r="CZ763">
        <f>Drivers!CZ482</f>
        <v>0</v>
      </c>
      <c r="DA763">
        <f>Drivers!DA482</f>
        <v>0</v>
      </c>
      <c r="DB763">
        <f>Drivers!DB482</f>
        <v>0</v>
      </c>
      <c r="DC763">
        <f>Drivers!DC482</f>
        <v>0</v>
      </c>
      <c r="DD763">
        <f>Drivers!DD482</f>
        <v>0</v>
      </c>
      <c r="DE763">
        <f>Drivers!DE482</f>
        <v>0</v>
      </c>
      <c r="DF763">
        <f>Drivers!DF482</f>
        <v>0</v>
      </c>
      <c r="DG763">
        <f>Drivers!DG482</f>
        <v>0</v>
      </c>
      <c r="DH763">
        <f>Drivers!DH482</f>
        <v>0</v>
      </c>
      <c r="DI763">
        <f>Drivers!DI482</f>
        <v>0</v>
      </c>
      <c r="DJ763">
        <f>Drivers!DJ482</f>
        <v>0</v>
      </c>
      <c r="DK763">
        <f>Drivers!DK482</f>
        <v>0</v>
      </c>
      <c r="DL763">
        <f>Drivers!DL482</f>
        <v>0</v>
      </c>
      <c r="DM763">
        <f>Drivers!DM482</f>
        <v>0</v>
      </c>
      <c r="DN763">
        <f>Drivers!DN482</f>
        <v>0</v>
      </c>
      <c r="DO763">
        <f>Drivers!DO482</f>
        <v>0</v>
      </c>
      <c r="DP763">
        <f>Drivers!DP482</f>
        <v>0</v>
      </c>
      <c r="DQ763">
        <f>Drivers!DQ482</f>
        <v>0</v>
      </c>
      <c r="DR763">
        <f>Drivers!DR482</f>
        <v>0</v>
      </c>
      <c r="DS763">
        <f>Drivers!DS482</f>
        <v>0</v>
      </c>
      <c r="DT763">
        <f>Drivers!DT482</f>
        <v>0</v>
      </c>
      <c r="DU763">
        <f>Drivers!DU482</f>
        <v>0</v>
      </c>
      <c r="DV763">
        <f>Drivers!DV482</f>
        <v>0</v>
      </c>
      <c r="DW763">
        <f>Drivers!DW482</f>
        <v>0</v>
      </c>
      <c r="DX763">
        <f>Drivers!DX482</f>
        <v>0</v>
      </c>
      <c r="DY763">
        <f>Drivers!DY482</f>
        <v>0</v>
      </c>
      <c r="DZ763">
        <f>Drivers!DZ482</f>
        <v>0</v>
      </c>
      <c r="EA763">
        <f>Drivers!EA482</f>
        <v>0</v>
      </c>
      <c r="EB763">
        <f>Drivers!EB482</f>
        <v>0</v>
      </c>
      <c r="EC763">
        <f>Drivers!EC482</f>
        <v>0</v>
      </c>
      <c r="ED763">
        <f>Drivers!ED482</f>
        <v>0</v>
      </c>
      <c r="EE763">
        <f>Drivers!EE482</f>
        <v>0</v>
      </c>
      <c r="EF763">
        <f>Drivers!EF482</f>
        <v>0</v>
      </c>
      <c r="EG763">
        <f>Drivers!EG482</f>
        <v>0</v>
      </c>
      <c r="EH763">
        <f>Drivers!EH482</f>
        <v>0</v>
      </c>
      <c r="EI763">
        <f>Drivers!EI482</f>
        <v>0</v>
      </c>
      <c r="EJ763">
        <f>Drivers!EJ482</f>
        <v>0</v>
      </c>
    </row>
    <row r="764" spans="1:140" hidden="1" outlineLevel="1">
      <c r="A764">
        <f>Drivers!A483</f>
        <v>0</v>
      </c>
      <c r="B764">
        <f>Drivers!B483</f>
        <v>0</v>
      </c>
      <c r="C764">
        <f>Drivers!C483</f>
        <v>0</v>
      </c>
      <c r="D764">
        <f>Drivers!D483</f>
        <v>0</v>
      </c>
      <c r="E764">
        <f>Drivers!E483</f>
        <v>0</v>
      </c>
      <c r="F764">
        <f>Drivers!F483</f>
        <v>0</v>
      </c>
      <c r="G764">
        <f>Drivers!G483</f>
        <v>0</v>
      </c>
      <c r="H764">
        <f>Drivers!H483</f>
        <v>0</v>
      </c>
      <c r="I764" t="str">
        <f>Drivers!I483</f>
        <v xml:space="preserve">/ Average Repurchase Price </v>
      </c>
      <c r="J764">
        <f>Drivers!J483</f>
        <v>0</v>
      </c>
      <c r="K764">
        <f>Drivers!K483</f>
        <v>0</v>
      </c>
      <c r="L764">
        <f>Drivers!L483</f>
        <v>0</v>
      </c>
      <c r="M764">
        <f>Drivers!M483</f>
        <v>0</v>
      </c>
      <c r="N764">
        <f>Drivers!N483</f>
        <v>0</v>
      </c>
      <c r="O764">
        <f>Drivers!O483</f>
        <v>0</v>
      </c>
      <c r="P764">
        <f>Drivers!P483</f>
        <v>0</v>
      </c>
      <c r="Q764">
        <f>Drivers!Q483</f>
        <v>0</v>
      </c>
      <c r="R764">
        <f>Drivers!R483</f>
        <v>0</v>
      </c>
      <c r="S764">
        <f>Drivers!S483</f>
        <v>0</v>
      </c>
      <c r="T764">
        <f>Drivers!T483</f>
        <v>0</v>
      </c>
      <c r="U764">
        <f>Drivers!U483</f>
        <v>0</v>
      </c>
      <c r="V764">
        <f>Drivers!V483</f>
        <v>0</v>
      </c>
      <c r="W764">
        <f>Drivers!W483</f>
        <v>0</v>
      </c>
      <c r="X764">
        <f>Drivers!X483</f>
        <v>0</v>
      </c>
      <c r="Y764">
        <f>Drivers!Y483</f>
        <v>0</v>
      </c>
      <c r="Z764">
        <f>Drivers!Z483</f>
        <v>0</v>
      </c>
      <c r="AA764">
        <f>Drivers!AA483</f>
        <v>0</v>
      </c>
      <c r="AB764">
        <f>Drivers!AB483</f>
        <v>0</v>
      </c>
      <c r="AC764">
        <f>Drivers!AC483</f>
        <v>0</v>
      </c>
      <c r="AD764">
        <f>Drivers!AD483</f>
        <v>0</v>
      </c>
      <c r="AE764">
        <f>Drivers!AE483</f>
        <v>0</v>
      </c>
      <c r="AF764">
        <f>Drivers!AF483</f>
        <v>0</v>
      </c>
      <c r="AG764">
        <f>Drivers!AG483</f>
        <v>0</v>
      </c>
      <c r="AH764">
        <f>Drivers!AH483</f>
        <v>0</v>
      </c>
      <c r="AI764">
        <f>Drivers!AI483</f>
        <v>0</v>
      </c>
      <c r="AJ764">
        <f>Drivers!AJ483</f>
        <v>0</v>
      </c>
      <c r="AK764">
        <f>Drivers!AK483</f>
        <v>0</v>
      </c>
      <c r="AL764">
        <f>Drivers!AL483</f>
        <v>0</v>
      </c>
      <c r="AM764">
        <f>Drivers!AM483</f>
        <v>0</v>
      </c>
      <c r="AN764">
        <f>Drivers!AN483</f>
        <v>0</v>
      </c>
      <c r="AO764">
        <f>Drivers!AO483</f>
        <v>0</v>
      </c>
      <c r="AP764">
        <f>Drivers!AP483</f>
        <v>0</v>
      </c>
      <c r="AQ764">
        <f>Drivers!AQ483</f>
        <v>0</v>
      </c>
      <c r="AR764">
        <f>Drivers!AR483</f>
        <v>0</v>
      </c>
      <c r="AS764">
        <f>Drivers!AS483</f>
        <v>0</v>
      </c>
      <c r="AT764">
        <f>Drivers!AT483</f>
        <v>0</v>
      </c>
      <c r="AU764">
        <f>Drivers!AU483</f>
        <v>0</v>
      </c>
      <c r="AV764">
        <f>Drivers!AV483</f>
        <v>0</v>
      </c>
      <c r="AW764">
        <f>Drivers!AW483</f>
        <v>0</v>
      </c>
      <c r="AX764">
        <f>Drivers!AX483</f>
        <v>0</v>
      </c>
      <c r="AY764">
        <f>Drivers!AY483</f>
        <v>0</v>
      </c>
      <c r="AZ764">
        <f>Drivers!AZ483</f>
        <v>0</v>
      </c>
      <c r="BA764">
        <f>Drivers!BA483</f>
        <v>0</v>
      </c>
      <c r="BB764">
        <f>Drivers!BB483</f>
        <v>0</v>
      </c>
      <c r="BC764">
        <f>Drivers!BC483</f>
        <v>0</v>
      </c>
      <c r="BD764">
        <f>Drivers!BD483</f>
        <v>0</v>
      </c>
      <c r="BE764">
        <f>Drivers!BE483</f>
        <v>0</v>
      </c>
      <c r="BF764">
        <f>Drivers!BF483</f>
        <v>0</v>
      </c>
      <c r="BG764">
        <f>Drivers!BG483</f>
        <v>0</v>
      </c>
      <c r="BH764">
        <f>Drivers!BH483</f>
        <v>0</v>
      </c>
      <c r="BI764">
        <f>Drivers!BI483</f>
        <v>0</v>
      </c>
      <c r="BJ764">
        <f>Drivers!BJ483</f>
        <v>0</v>
      </c>
      <c r="BK764">
        <f>Drivers!BK483</f>
        <v>0</v>
      </c>
      <c r="BL764">
        <f>Drivers!BL483</f>
        <v>0</v>
      </c>
      <c r="BM764">
        <f>Drivers!BM483</f>
        <v>0</v>
      </c>
      <c r="BN764" t="str">
        <f>Drivers!BN483</f>
        <v>NA</v>
      </c>
      <c r="BO764" t="str">
        <f>Drivers!BO483</f>
        <v>NA</v>
      </c>
      <c r="BP764" t="str">
        <f>Drivers!BP483</f>
        <v>NA</v>
      </c>
      <c r="BQ764" t="str">
        <f>Drivers!BQ483</f>
        <v>NA</v>
      </c>
      <c r="BR764" t="str">
        <f>Drivers!BR483</f>
        <v>NA</v>
      </c>
      <c r="BS764" t="str">
        <f>Drivers!BS483</f>
        <v>NA</v>
      </c>
      <c r="BT764" t="str">
        <f>Drivers!BT483</f>
        <v>NA</v>
      </c>
      <c r="BU764" t="str">
        <f>Drivers!BU483</f>
        <v>NA</v>
      </c>
      <c r="BV764" t="str">
        <f>Drivers!BV483</f>
        <v>NA</v>
      </c>
      <c r="BW764" t="str">
        <f>Drivers!BW483</f>
        <v>NA</v>
      </c>
      <c r="BX764" t="str">
        <f>Drivers!BX483</f>
        <v>NA</v>
      </c>
      <c r="BY764" t="str">
        <f>Drivers!BY483</f>
        <v>NA</v>
      </c>
      <c r="BZ764" t="str">
        <f>Drivers!BZ483</f>
        <v>NA</v>
      </c>
      <c r="CA764" t="str">
        <f>Drivers!CA483</f>
        <v>NA</v>
      </c>
      <c r="CB764" t="str">
        <f>Drivers!CB483</f>
        <v>NA</v>
      </c>
      <c r="CC764" t="str">
        <f>Drivers!CC483</f>
        <v>NA</v>
      </c>
      <c r="CD764" t="str">
        <f>Drivers!CD483</f>
        <v>NA</v>
      </c>
      <c r="CE764" t="str">
        <f>Drivers!CE483</f>
        <v>NA</v>
      </c>
      <c r="CF764" t="str">
        <f>Drivers!CF483</f>
        <v>NA</v>
      </c>
      <c r="CG764" t="str">
        <f>Drivers!CG483</f>
        <v>NA</v>
      </c>
      <c r="CH764">
        <f>Drivers!CH483</f>
        <v>0</v>
      </c>
      <c r="CI764">
        <f>Drivers!CI483</f>
        <v>0</v>
      </c>
      <c r="CJ764">
        <f>Drivers!CJ483</f>
        <v>0</v>
      </c>
      <c r="CK764">
        <f>Drivers!CK483</f>
        <v>0</v>
      </c>
      <c r="CL764">
        <f>Drivers!CL483</f>
        <v>0</v>
      </c>
      <c r="CM764">
        <f>Drivers!CM483</f>
        <v>0</v>
      </c>
      <c r="CN764">
        <f>Drivers!CN483</f>
        <v>0</v>
      </c>
      <c r="CO764">
        <f>Drivers!CO483</f>
        <v>0</v>
      </c>
      <c r="CP764">
        <f>Drivers!CP483</f>
        <v>0</v>
      </c>
      <c r="CQ764">
        <f>Drivers!CQ483</f>
        <v>0</v>
      </c>
      <c r="CR764">
        <f>Drivers!CR483</f>
        <v>0</v>
      </c>
      <c r="CS764">
        <f>Drivers!CS483</f>
        <v>0</v>
      </c>
      <c r="CT764">
        <f>Drivers!CT483</f>
        <v>0</v>
      </c>
      <c r="CU764">
        <f>Drivers!CU483</f>
        <v>0</v>
      </c>
      <c r="CV764">
        <f>Drivers!CV483</f>
        <v>0</v>
      </c>
      <c r="CW764">
        <f>Drivers!CW483</f>
        <v>0</v>
      </c>
      <c r="CX764">
        <f>Drivers!CX483</f>
        <v>0</v>
      </c>
      <c r="CY764">
        <f>Drivers!CY483</f>
        <v>0</v>
      </c>
      <c r="CZ764">
        <f>Drivers!CZ483</f>
        <v>0</v>
      </c>
      <c r="DA764">
        <f>Drivers!DA483</f>
        <v>0</v>
      </c>
      <c r="DB764">
        <f>Drivers!DB483</f>
        <v>0</v>
      </c>
      <c r="DC764">
        <f>Drivers!DC483</f>
        <v>0</v>
      </c>
      <c r="DD764">
        <f>Drivers!DD483</f>
        <v>0</v>
      </c>
      <c r="DE764">
        <f>Drivers!DE483</f>
        <v>0</v>
      </c>
      <c r="DF764">
        <f>Drivers!DF483</f>
        <v>0</v>
      </c>
      <c r="DG764">
        <f>Drivers!DG483</f>
        <v>0</v>
      </c>
      <c r="DH764">
        <f>Drivers!DH483</f>
        <v>0</v>
      </c>
      <c r="DI764">
        <f>Drivers!DI483</f>
        <v>0</v>
      </c>
      <c r="DJ764">
        <f>Drivers!DJ483</f>
        <v>0</v>
      </c>
      <c r="DK764">
        <f>Drivers!DK483</f>
        <v>0</v>
      </c>
      <c r="DL764">
        <f>Drivers!DL483</f>
        <v>0</v>
      </c>
      <c r="DM764">
        <f>Drivers!DM483</f>
        <v>0</v>
      </c>
      <c r="DN764">
        <f>Drivers!DN483</f>
        <v>0</v>
      </c>
      <c r="DO764">
        <f>Drivers!DO483</f>
        <v>0</v>
      </c>
      <c r="DP764">
        <f>Drivers!DP483</f>
        <v>0</v>
      </c>
      <c r="DQ764">
        <f>Drivers!DQ483</f>
        <v>0</v>
      </c>
      <c r="DR764">
        <f>Drivers!DR483</f>
        <v>0</v>
      </c>
      <c r="DS764">
        <f>Drivers!DS483</f>
        <v>0</v>
      </c>
      <c r="DT764">
        <f>Drivers!DT483</f>
        <v>0</v>
      </c>
      <c r="DU764">
        <f>Drivers!DU483</f>
        <v>0</v>
      </c>
      <c r="DV764">
        <f>Drivers!DV483</f>
        <v>0</v>
      </c>
      <c r="DW764">
        <f>Drivers!DW483</f>
        <v>0</v>
      </c>
      <c r="DX764">
        <f>Drivers!DX483</f>
        <v>0</v>
      </c>
      <c r="DY764" t="str">
        <f>Drivers!DY483</f>
        <v>NA</v>
      </c>
      <c r="DZ764" t="str">
        <f>Drivers!DZ483</f>
        <v>NA</v>
      </c>
      <c r="EA764" t="str">
        <f>Drivers!EA483</f>
        <v>NA</v>
      </c>
      <c r="EB764" t="str">
        <f>Drivers!EB483</f>
        <v>NA</v>
      </c>
      <c r="EC764" t="str">
        <f>Drivers!EC483</f>
        <v>NA</v>
      </c>
      <c r="ED764" t="str">
        <f>Drivers!ED483</f>
        <v>NA</v>
      </c>
      <c r="EE764" t="str">
        <f>Drivers!EE483</f>
        <v>NA</v>
      </c>
      <c r="EF764" t="str">
        <f>Drivers!EF483</f>
        <v>NA</v>
      </c>
      <c r="EG764" t="str">
        <f>Drivers!EG483</f>
        <v>NA</v>
      </c>
      <c r="EH764" t="str">
        <f>Drivers!EH483</f>
        <v>NA</v>
      </c>
      <c r="EI764" t="str">
        <f>Drivers!EI483</f>
        <v>NA</v>
      </c>
      <c r="EJ764" t="str">
        <f>Drivers!EJ483</f>
        <v>NA</v>
      </c>
    </row>
    <row r="765" spans="1:140" hidden="1" outlineLevel="1">
      <c r="A765">
        <f>Drivers!A484</f>
        <v>0</v>
      </c>
      <c r="B765">
        <f>Drivers!B484</f>
        <v>0</v>
      </c>
      <c r="C765">
        <f>Drivers!C484</f>
        <v>0</v>
      </c>
      <c r="D765">
        <f>Drivers!D484</f>
        <v>0</v>
      </c>
      <c r="E765">
        <f>Drivers!E484</f>
        <v>0</v>
      </c>
      <c r="F765">
        <f>Drivers!F484</f>
        <v>0</v>
      </c>
      <c r="G765">
        <f>Drivers!G484</f>
        <v>0</v>
      </c>
      <c r="H765">
        <f>Drivers!H484</f>
        <v>0</v>
      </c>
      <c r="I765" t="str">
        <f>Drivers!I484</f>
        <v>= # of Shares Repurchased</v>
      </c>
      <c r="J765">
        <f>Drivers!J484</f>
        <v>0</v>
      </c>
      <c r="K765">
        <f>Drivers!K484</f>
        <v>0</v>
      </c>
      <c r="L765">
        <f>Drivers!L484</f>
        <v>0</v>
      </c>
      <c r="M765">
        <f>Drivers!M484</f>
        <v>0</v>
      </c>
      <c r="N765">
        <f>Drivers!N484</f>
        <v>0</v>
      </c>
      <c r="O765">
        <f>Drivers!O484</f>
        <v>0</v>
      </c>
      <c r="P765">
        <f>Drivers!P484</f>
        <v>0</v>
      </c>
      <c r="Q765">
        <f>Drivers!Q484</f>
        <v>0</v>
      </c>
      <c r="R765">
        <f>Drivers!R484</f>
        <v>0</v>
      </c>
      <c r="S765">
        <f>Drivers!S484</f>
        <v>0</v>
      </c>
      <c r="T765">
        <f>Drivers!T484</f>
        <v>0</v>
      </c>
      <c r="U765">
        <f>Drivers!U484</f>
        <v>0</v>
      </c>
      <c r="V765">
        <f>Drivers!V484</f>
        <v>0</v>
      </c>
      <c r="W765">
        <f>Drivers!W484</f>
        <v>0</v>
      </c>
      <c r="X765">
        <f>Drivers!X484</f>
        <v>0</v>
      </c>
      <c r="Y765">
        <f>Drivers!Y484</f>
        <v>0</v>
      </c>
      <c r="Z765">
        <f>Drivers!Z484</f>
        <v>0</v>
      </c>
      <c r="AA765">
        <f>Drivers!AA484</f>
        <v>0</v>
      </c>
      <c r="AB765">
        <f>Drivers!AB484</f>
        <v>0</v>
      </c>
      <c r="AC765">
        <f>Drivers!AC484</f>
        <v>0</v>
      </c>
      <c r="AD765">
        <f>Drivers!AD484</f>
        <v>0</v>
      </c>
      <c r="AE765">
        <f>Drivers!AE484</f>
        <v>0</v>
      </c>
      <c r="AF765">
        <f>Drivers!AF484</f>
        <v>0</v>
      </c>
      <c r="AG765">
        <f>Drivers!AG484</f>
        <v>0</v>
      </c>
      <c r="AH765">
        <f>Drivers!AH484</f>
        <v>0</v>
      </c>
      <c r="AI765">
        <f>Drivers!AI484</f>
        <v>0</v>
      </c>
      <c r="AJ765">
        <f>Drivers!AJ484</f>
        <v>0</v>
      </c>
      <c r="AK765">
        <f>Drivers!AK484</f>
        <v>0</v>
      </c>
      <c r="AL765">
        <f>Drivers!AL484</f>
        <v>0</v>
      </c>
      <c r="AM765">
        <f>Drivers!AM484</f>
        <v>0</v>
      </c>
      <c r="AN765">
        <f>Drivers!AN484</f>
        <v>0</v>
      </c>
      <c r="AO765">
        <f>Drivers!AO484</f>
        <v>0</v>
      </c>
      <c r="AP765">
        <f>Drivers!AP484</f>
        <v>0</v>
      </c>
      <c r="AQ765">
        <f>Drivers!AQ484</f>
        <v>0</v>
      </c>
      <c r="AR765">
        <f>Drivers!AR484</f>
        <v>0</v>
      </c>
      <c r="AS765">
        <f>Drivers!AS484</f>
        <v>0</v>
      </c>
      <c r="AT765">
        <f>Drivers!AT484</f>
        <v>0</v>
      </c>
      <c r="AU765">
        <f>Drivers!AU484</f>
        <v>0</v>
      </c>
      <c r="AV765">
        <f>Drivers!AV484</f>
        <v>0</v>
      </c>
      <c r="AW765">
        <f>Drivers!AW484</f>
        <v>0</v>
      </c>
      <c r="AX765">
        <f>Drivers!AX484</f>
        <v>0</v>
      </c>
      <c r="AY765">
        <f>Drivers!AY484</f>
        <v>0</v>
      </c>
      <c r="AZ765">
        <f>Drivers!AZ484</f>
        <v>0</v>
      </c>
      <c r="BA765">
        <f>Drivers!BA484</f>
        <v>0</v>
      </c>
      <c r="BB765">
        <f>Drivers!BB484</f>
        <v>0</v>
      </c>
      <c r="BC765">
        <f>Drivers!BC484</f>
        <v>0</v>
      </c>
      <c r="BD765">
        <f>Drivers!BD484</f>
        <v>0</v>
      </c>
      <c r="BE765">
        <f>Drivers!BE484</f>
        <v>0</v>
      </c>
      <c r="BF765">
        <f>Drivers!BF484</f>
        <v>0</v>
      </c>
      <c r="BG765">
        <f>Drivers!BG484</f>
        <v>0</v>
      </c>
      <c r="BH765">
        <f>Drivers!BH484</f>
        <v>0</v>
      </c>
      <c r="BI765">
        <f>Drivers!BI484</f>
        <v>0</v>
      </c>
      <c r="BJ765">
        <f>Drivers!BJ484</f>
        <v>0</v>
      </c>
      <c r="BK765">
        <f>Drivers!BK484</f>
        <v>0</v>
      </c>
      <c r="BL765">
        <f>Drivers!BL484</f>
        <v>0</v>
      </c>
      <c r="BM765">
        <f>Drivers!BM484</f>
        <v>0</v>
      </c>
      <c r="BN765">
        <f>Drivers!BN484</f>
        <v>0</v>
      </c>
      <c r="BO765">
        <f>Drivers!BO484</f>
        <v>0</v>
      </c>
      <c r="BP765">
        <f>Drivers!BP484</f>
        <v>0</v>
      </c>
      <c r="BQ765">
        <f>Drivers!BQ484</f>
        <v>0</v>
      </c>
      <c r="BR765">
        <f>Drivers!BR484</f>
        <v>0</v>
      </c>
      <c r="BS765">
        <f>Drivers!BS484</f>
        <v>0</v>
      </c>
      <c r="BT765">
        <f>Drivers!BT484</f>
        <v>0</v>
      </c>
      <c r="BU765">
        <f>Drivers!BU484</f>
        <v>0</v>
      </c>
      <c r="BV765">
        <f>Drivers!BV484</f>
        <v>0</v>
      </c>
      <c r="BW765">
        <f>Drivers!BW484</f>
        <v>0</v>
      </c>
      <c r="BX765">
        <f>Drivers!BX484</f>
        <v>0</v>
      </c>
      <c r="BY765">
        <f>Drivers!BY484</f>
        <v>0</v>
      </c>
      <c r="BZ765">
        <f>Drivers!BZ484</f>
        <v>0</v>
      </c>
      <c r="CA765">
        <f>Drivers!CA484</f>
        <v>0</v>
      </c>
      <c r="CB765">
        <f>Drivers!CB484</f>
        <v>0</v>
      </c>
      <c r="CC765">
        <f>Drivers!CC484</f>
        <v>0</v>
      </c>
      <c r="CD765">
        <f>Drivers!CD484</f>
        <v>0</v>
      </c>
      <c r="CE765">
        <f>Drivers!CE484</f>
        <v>0</v>
      </c>
      <c r="CF765">
        <f>Drivers!CF484</f>
        <v>0</v>
      </c>
      <c r="CG765">
        <f>Drivers!CG484</f>
        <v>0</v>
      </c>
      <c r="CH765">
        <f>Drivers!CH484</f>
        <v>0</v>
      </c>
      <c r="CI765">
        <f>Drivers!CI484</f>
        <v>0</v>
      </c>
      <c r="CJ765">
        <f>Drivers!CJ484</f>
        <v>0</v>
      </c>
      <c r="CK765">
        <f>Drivers!CK484</f>
        <v>0</v>
      </c>
      <c r="CL765">
        <f>Drivers!CL484</f>
        <v>0</v>
      </c>
      <c r="CM765">
        <f>Drivers!CM484</f>
        <v>0</v>
      </c>
      <c r="CN765">
        <f>Drivers!CN484</f>
        <v>0</v>
      </c>
      <c r="CO765">
        <f>Drivers!CO484</f>
        <v>0</v>
      </c>
      <c r="CP765">
        <f>Drivers!CP484</f>
        <v>0</v>
      </c>
      <c r="CQ765">
        <f>Drivers!CQ484</f>
        <v>0</v>
      </c>
      <c r="CR765">
        <f>Drivers!CR484</f>
        <v>0</v>
      </c>
      <c r="CS765">
        <f>Drivers!CS484</f>
        <v>0</v>
      </c>
      <c r="CT765">
        <f>Drivers!CT484</f>
        <v>0</v>
      </c>
      <c r="CU765">
        <f>Drivers!CU484</f>
        <v>0</v>
      </c>
      <c r="CV765">
        <f>Drivers!CV484</f>
        <v>0</v>
      </c>
      <c r="CW765">
        <f>Drivers!CW484</f>
        <v>0</v>
      </c>
      <c r="CX765">
        <f>Drivers!CX484</f>
        <v>0</v>
      </c>
      <c r="CY765">
        <f>Drivers!CY484</f>
        <v>0</v>
      </c>
      <c r="CZ765">
        <f>Drivers!CZ484</f>
        <v>0</v>
      </c>
      <c r="DA765">
        <f>Drivers!DA484</f>
        <v>0</v>
      </c>
      <c r="DB765">
        <f>Drivers!DB484</f>
        <v>0</v>
      </c>
      <c r="DC765">
        <f>Drivers!DC484</f>
        <v>0</v>
      </c>
      <c r="DD765">
        <f>Drivers!DD484</f>
        <v>0</v>
      </c>
      <c r="DE765">
        <f>Drivers!DE484</f>
        <v>0</v>
      </c>
      <c r="DF765">
        <f>Drivers!DF484</f>
        <v>0</v>
      </c>
      <c r="DG765">
        <f>Drivers!DG484</f>
        <v>0</v>
      </c>
      <c r="DH765">
        <f>Drivers!DH484</f>
        <v>0</v>
      </c>
      <c r="DI765">
        <f>Drivers!DI484</f>
        <v>0</v>
      </c>
      <c r="DJ765">
        <f>Drivers!DJ484</f>
        <v>0</v>
      </c>
      <c r="DK765">
        <f>Drivers!DK484</f>
        <v>0</v>
      </c>
      <c r="DL765">
        <f>Drivers!DL484</f>
        <v>0</v>
      </c>
      <c r="DM765">
        <f>Drivers!DM484</f>
        <v>0</v>
      </c>
      <c r="DN765">
        <f>Drivers!DN484</f>
        <v>0</v>
      </c>
      <c r="DO765">
        <f>Drivers!DO484</f>
        <v>0</v>
      </c>
      <c r="DP765">
        <f>Drivers!DP484</f>
        <v>0</v>
      </c>
      <c r="DQ765">
        <f>Drivers!DQ484</f>
        <v>0</v>
      </c>
      <c r="DR765">
        <f>Drivers!DR484</f>
        <v>0</v>
      </c>
      <c r="DS765">
        <f>Drivers!DS484</f>
        <v>0</v>
      </c>
      <c r="DT765">
        <f>Drivers!DT484</f>
        <v>0</v>
      </c>
      <c r="DU765">
        <f>Drivers!DU484</f>
        <v>0</v>
      </c>
      <c r="DV765">
        <f>Drivers!DV484</f>
        <v>0</v>
      </c>
      <c r="DW765">
        <f>Drivers!DW484</f>
        <v>0</v>
      </c>
      <c r="DX765">
        <f>Drivers!DX484</f>
        <v>0</v>
      </c>
      <c r="DY765">
        <f>Drivers!DY484</f>
        <v>0</v>
      </c>
      <c r="DZ765">
        <f>Drivers!DZ484</f>
        <v>0</v>
      </c>
      <c r="EA765">
        <f>Drivers!EA484</f>
        <v>0</v>
      </c>
      <c r="EB765">
        <f>Drivers!EB484</f>
        <v>0</v>
      </c>
      <c r="EC765">
        <f>Drivers!EC484</f>
        <v>0</v>
      </c>
      <c r="ED765">
        <f>Drivers!ED484</f>
        <v>0</v>
      </c>
      <c r="EE765">
        <f>Drivers!EE484</f>
        <v>0</v>
      </c>
      <c r="EF765">
        <f>Drivers!EF484</f>
        <v>0</v>
      </c>
      <c r="EG765">
        <f>Drivers!EG484</f>
        <v>0</v>
      </c>
      <c r="EH765">
        <f>Drivers!EH484</f>
        <v>0</v>
      </c>
      <c r="EI765">
        <f>Drivers!EI484</f>
        <v>0</v>
      </c>
      <c r="EJ765">
        <f>Drivers!EJ484</f>
        <v>0</v>
      </c>
    </row>
    <row r="766" spans="1:140" hidden="1" outlineLevel="1">
      <c r="A766">
        <f>Drivers!A508</f>
        <v>0</v>
      </c>
      <c r="B766">
        <f>Drivers!B508</f>
        <v>0</v>
      </c>
      <c r="C766">
        <f>Drivers!C508</f>
        <v>0</v>
      </c>
      <c r="D766">
        <f>Drivers!D508</f>
        <v>0</v>
      </c>
      <c r="E766">
        <f>Drivers!E508</f>
        <v>0</v>
      </c>
      <c r="F766">
        <f>Drivers!F508</f>
        <v>0</v>
      </c>
      <c r="G766">
        <f>Drivers!G508</f>
        <v>0</v>
      </c>
      <c r="H766">
        <f>Drivers!H508</f>
        <v>0</v>
      </c>
      <c r="I766">
        <f>Drivers!I508</f>
        <v>0</v>
      </c>
      <c r="J766">
        <f>Drivers!J508</f>
        <v>0</v>
      </c>
      <c r="K766">
        <f>Drivers!K508</f>
        <v>0</v>
      </c>
      <c r="L766">
        <f>Drivers!L508</f>
        <v>0</v>
      </c>
      <c r="M766">
        <f>Drivers!M508</f>
        <v>0</v>
      </c>
      <c r="N766">
        <f>Drivers!N508</f>
        <v>0</v>
      </c>
      <c r="O766">
        <f>Drivers!O508</f>
        <v>0</v>
      </c>
      <c r="P766">
        <f>Drivers!P508</f>
        <v>0</v>
      </c>
      <c r="Q766">
        <f>Drivers!Q508</f>
        <v>0</v>
      </c>
      <c r="R766">
        <f>Drivers!R508</f>
        <v>0</v>
      </c>
      <c r="S766">
        <f>Drivers!S508</f>
        <v>0</v>
      </c>
      <c r="T766">
        <f>Drivers!T508</f>
        <v>0</v>
      </c>
      <c r="U766">
        <f>Drivers!U508</f>
        <v>0</v>
      </c>
      <c r="V766">
        <f>Drivers!V508</f>
        <v>0</v>
      </c>
      <c r="W766">
        <f>Drivers!W508</f>
        <v>0</v>
      </c>
      <c r="X766">
        <f>Drivers!X508</f>
        <v>0</v>
      </c>
      <c r="Y766">
        <f>Drivers!Y508</f>
        <v>0</v>
      </c>
      <c r="Z766">
        <f>Drivers!Z508</f>
        <v>0</v>
      </c>
      <c r="AA766">
        <f>Drivers!AA508</f>
        <v>0</v>
      </c>
      <c r="AB766">
        <f>Drivers!AB508</f>
        <v>0</v>
      </c>
      <c r="AC766">
        <f>Drivers!AC508</f>
        <v>0</v>
      </c>
      <c r="AD766">
        <f>Drivers!AD508</f>
        <v>0</v>
      </c>
      <c r="AE766">
        <f>Drivers!AE508</f>
        <v>0</v>
      </c>
      <c r="AF766">
        <f>Drivers!AF508</f>
        <v>0</v>
      </c>
      <c r="AG766">
        <f>Drivers!AG508</f>
        <v>0</v>
      </c>
      <c r="AH766">
        <f>Drivers!AH508</f>
        <v>0</v>
      </c>
      <c r="AI766">
        <f>Drivers!AI508</f>
        <v>0</v>
      </c>
      <c r="AJ766">
        <f>Drivers!AJ508</f>
        <v>0</v>
      </c>
      <c r="AK766">
        <f>Drivers!AK508</f>
        <v>0</v>
      </c>
      <c r="AL766">
        <f>Drivers!AL508</f>
        <v>0</v>
      </c>
      <c r="AM766">
        <f>Drivers!AM508</f>
        <v>0</v>
      </c>
      <c r="AN766">
        <f>Drivers!AN508</f>
        <v>0</v>
      </c>
      <c r="AO766">
        <f>Drivers!AO508</f>
        <v>0</v>
      </c>
      <c r="AP766">
        <f>Drivers!AP508</f>
        <v>0</v>
      </c>
      <c r="AQ766">
        <f>Drivers!AQ508</f>
        <v>0</v>
      </c>
      <c r="AR766">
        <f>Drivers!AR508</f>
        <v>0</v>
      </c>
      <c r="AS766">
        <f>Drivers!AS508</f>
        <v>0</v>
      </c>
      <c r="AT766">
        <f>Drivers!AT508</f>
        <v>0</v>
      </c>
      <c r="AU766">
        <f>Drivers!AU508</f>
        <v>0</v>
      </c>
      <c r="AV766">
        <f>Drivers!AV508</f>
        <v>0</v>
      </c>
      <c r="AW766">
        <f>Drivers!AW508</f>
        <v>0</v>
      </c>
      <c r="AX766">
        <f>Drivers!AX508</f>
        <v>0</v>
      </c>
      <c r="AY766">
        <f>Drivers!AY508</f>
        <v>0</v>
      </c>
      <c r="AZ766">
        <f>Drivers!AZ508</f>
        <v>0</v>
      </c>
      <c r="BA766">
        <f>Drivers!BA508</f>
        <v>0</v>
      </c>
      <c r="BB766">
        <f>Drivers!BB508</f>
        <v>0</v>
      </c>
      <c r="BC766">
        <f>Drivers!BC508</f>
        <v>0</v>
      </c>
      <c r="BD766">
        <f>Drivers!BD508</f>
        <v>0</v>
      </c>
      <c r="BE766">
        <f>Drivers!BE508</f>
        <v>0</v>
      </c>
      <c r="BF766">
        <f>Drivers!BF508</f>
        <v>0</v>
      </c>
      <c r="BG766">
        <f>Drivers!BG508</f>
        <v>0</v>
      </c>
      <c r="BH766">
        <f>Drivers!BH508</f>
        <v>0</v>
      </c>
      <c r="BI766">
        <f>Drivers!BI508</f>
        <v>0</v>
      </c>
      <c r="BJ766">
        <f>Drivers!BJ508</f>
        <v>0</v>
      </c>
      <c r="BK766">
        <f>Drivers!BK508</f>
        <v>0</v>
      </c>
      <c r="BL766">
        <f>Drivers!BL508</f>
        <v>0</v>
      </c>
      <c r="BM766">
        <f>Drivers!BM508</f>
        <v>0</v>
      </c>
      <c r="BN766">
        <f>Drivers!BN508</f>
        <v>0</v>
      </c>
      <c r="BO766">
        <f>Drivers!BO508</f>
        <v>0</v>
      </c>
      <c r="BP766">
        <f>Drivers!BP508</f>
        <v>0</v>
      </c>
      <c r="BQ766">
        <f>Drivers!BQ508</f>
        <v>0</v>
      </c>
      <c r="BR766">
        <f>Drivers!BR508</f>
        <v>0</v>
      </c>
      <c r="BS766">
        <f>Drivers!BS508</f>
        <v>0</v>
      </c>
      <c r="BT766">
        <f>Drivers!BT508</f>
        <v>0</v>
      </c>
      <c r="BU766">
        <f>Drivers!BU508</f>
        <v>0</v>
      </c>
      <c r="BV766">
        <f>Drivers!BV508</f>
        <v>0</v>
      </c>
      <c r="BW766">
        <f>Drivers!BW508</f>
        <v>0</v>
      </c>
      <c r="BX766">
        <f>Drivers!BX508</f>
        <v>0</v>
      </c>
      <c r="BY766">
        <f>Drivers!BY508</f>
        <v>0</v>
      </c>
      <c r="BZ766">
        <f>Drivers!BZ508</f>
        <v>0</v>
      </c>
      <c r="CA766">
        <f>Drivers!CA508</f>
        <v>0</v>
      </c>
      <c r="CB766">
        <f>Drivers!CB508</f>
        <v>0</v>
      </c>
      <c r="CC766">
        <f>Drivers!CC508</f>
        <v>0</v>
      </c>
      <c r="CD766">
        <f>Drivers!CD508</f>
        <v>0</v>
      </c>
      <c r="CE766">
        <f>Drivers!CE508</f>
        <v>0</v>
      </c>
      <c r="CF766">
        <f>Drivers!CF508</f>
        <v>0</v>
      </c>
      <c r="CG766">
        <f>Drivers!CG508</f>
        <v>0</v>
      </c>
      <c r="CH766">
        <f>Drivers!CH508</f>
        <v>0</v>
      </c>
      <c r="CI766">
        <f>Drivers!CI508</f>
        <v>0</v>
      </c>
      <c r="CJ766">
        <f>Drivers!CJ508</f>
        <v>0</v>
      </c>
      <c r="CK766">
        <f>Drivers!CK508</f>
        <v>0</v>
      </c>
      <c r="CL766">
        <f>Drivers!CL508</f>
        <v>0</v>
      </c>
      <c r="CM766">
        <f>Drivers!CM508</f>
        <v>0</v>
      </c>
      <c r="CN766">
        <f>Drivers!CN508</f>
        <v>0</v>
      </c>
      <c r="CO766">
        <f>Drivers!CO508</f>
        <v>0</v>
      </c>
      <c r="CP766">
        <f>Drivers!CP508</f>
        <v>0</v>
      </c>
      <c r="CQ766">
        <f>Drivers!CQ508</f>
        <v>0</v>
      </c>
      <c r="CR766">
        <f>Drivers!CR508</f>
        <v>0</v>
      </c>
      <c r="CS766">
        <f>Drivers!CS508</f>
        <v>0</v>
      </c>
      <c r="CT766">
        <f>Drivers!CT508</f>
        <v>0</v>
      </c>
      <c r="CU766">
        <f>Drivers!CU508</f>
        <v>0</v>
      </c>
      <c r="CV766">
        <f>Drivers!CV508</f>
        <v>0</v>
      </c>
      <c r="CW766">
        <f>Drivers!CW508</f>
        <v>0</v>
      </c>
      <c r="CX766">
        <f>Drivers!CX508</f>
        <v>0</v>
      </c>
      <c r="CY766">
        <f>Drivers!CY508</f>
        <v>0</v>
      </c>
      <c r="CZ766">
        <f>Drivers!CZ508</f>
        <v>0</v>
      </c>
      <c r="DA766">
        <f>Drivers!DA508</f>
        <v>0</v>
      </c>
      <c r="DB766">
        <f>Drivers!DB508</f>
        <v>0</v>
      </c>
      <c r="DC766">
        <f>Drivers!DC508</f>
        <v>0</v>
      </c>
      <c r="DD766">
        <f>Drivers!DD508</f>
        <v>0</v>
      </c>
      <c r="DE766">
        <f>Drivers!DE508</f>
        <v>0</v>
      </c>
      <c r="DF766">
        <f>Drivers!DF508</f>
        <v>0</v>
      </c>
      <c r="DG766">
        <f>Drivers!DG508</f>
        <v>0</v>
      </c>
      <c r="DH766">
        <f>Drivers!DH508</f>
        <v>0</v>
      </c>
      <c r="DI766">
        <f>Drivers!DI508</f>
        <v>0</v>
      </c>
      <c r="DJ766">
        <f>Drivers!DJ508</f>
        <v>0</v>
      </c>
      <c r="DK766">
        <f>Drivers!DK508</f>
        <v>0</v>
      </c>
      <c r="DL766">
        <f>Drivers!DL508</f>
        <v>0</v>
      </c>
      <c r="DM766">
        <f>Drivers!DM508</f>
        <v>0</v>
      </c>
      <c r="DN766">
        <f>Drivers!DN508</f>
        <v>0</v>
      </c>
      <c r="DO766">
        <f>Drivers!DO508</f>
        <v>0</v>
      </c>
      <c r="DP766">
        <f>Drivers!DP508</f>
        <v>0</v>
      </c>
      <c r="DQ766">
        <f>Drivers!DQ508</f>
        <v>0</v>
      </c>
      <c r="DR766">
        <f>Drivers!DR508</f>
        <v>0</v>
      </c>
      <c r="DS766">
        <f>Drivers!DS508</f>
        <v>0</v>
      </c>
      <c r="DT766">
        <f>Drivers!DT508</f>
        <v>0</v>
      </c>
      <c r="DU766">
        <f>Drivers!DU508</f>
        <v>0</v>
      </c>
      <c r="DV766">
        <f>Drivers!DV508</f>
        <v>0</v>
      </c>
      <c r="DW766">
        <f>Drivers!DW508</f>
        <v>0</v>
      </c>
      <c r="DX766">
        <f>Drivers!DX508</f>
        <v>0</v>
      </c>
      <c r="DY766">
        <f>Drivers!DY508</f>
        <v>0</v>
      </c>
      <c r="DZ766">
        <f>Drivers!DZ508</f>
        <v>0</v>
      </c>
      <c r="EA766">
        <f>Drivers!EA508</f>
        <v>0</v>
      </c>
      <c r="EB766">
        <f>Drivers!EB508</f>
        <v>0</v>
      </c>
      <c r="EC766">
        <f>Drivers!EC508</f>
        <v>0</v>
      </c>
      <c r="ED766">
        <f>Drivers!ED508</f>
        <v>0</v>
      </c>
      <c r="EE766">
        <f>Drivers!EE508</f>
        <v>0</v>
      </c>
      <c r="EF766">
        <f>Drivers!EF508</f>
        <v>0</v>
      </c>
      <c r="EG766">
        <f>Drivers!EG508</f>
        <v>0</v>
      </c>
      <c r="EH766">
        <f>Drivers!EH508</f>
        <v>0</v>
      </c>
      <c r="EI766">
        <f>Drivers!EI508</f>
        <v>0</v>
      </c>
      <c r="EJ766">
        <f>Drivers!EJ508</f>
        <v>0</v>
      </c>
    </row>
    <row r="767" spans="1:140" hidden="1" outlineLevel="1">
      <c r="A767">
        <f>Drivers!A509</f>
        <v>0</v>
      </c>
      <c r="B767">
        <f>Drivers!B509</f>
        <v>0</v>
      </c>
      <c r="C767">
        <f>Drivers!C509</f>
        <v>0</v>
      </c>
      <c r="D767">
        <f>Drivers!D509</f>
        <v>0</v>
      </c>
      <c r="E767">
        <f>Drivers!E509</f>
        <v>0</v>
      </c>
      <c r="F767">
        <f>Drivers!F509</f>
        <v>0</v>
      </c>
      <c r="G767">
        <f>Drivers!G509</f>
        <v>0</v>
      </c>
      <c r="H767">
        <f>Drivers!H509</f>
        <v>0</v>
      </c>
      <c r="I767" t="str">
        <f>Drivers!I509</f>
        <v>Other Drivers</v>
      </c>
      <c r="J767">
        <f>Drivers!J509</f>
        <v>0</v>
      </c>
      <c r="K767">
        <f>Drivers!K509</f>
        <v>0</v>
      </c>
      <c r="L767">
        <f>Drivers!L509</f>
        <v>0</v>
      </c>
      <c r="M767">
        <f>Drivers!M509</f>
        <v>0</v>
      </c>
      <c r="N767">
        <f>Drivers!N509</f>
        <v>0</v>
      </c>
      <c r="O767">
        <f>Drivers!O509</f>
        <v>0</v>
      </c>
      <c r="P767">
        <f>Drivers!P509</f>
        <v>0</v>
      </c>
      <c r="Q767">
        <f>Drivers!Q509</f>
        <v>0</v>
      </c>
      <c r="R767">
        <f>Drivers!R509</f>
        <v>0</v>
      </c>
      <c r="S767">
        <f>Drivers!S509</f>
        <v>0</v>
      </c>
      <c r="T767">
        <f>Drivers!T509</f>
        <v>0</v>
      </c>
      <c r="U767">
        <f>Drivers!U509</f>
        <v>0</v>
      </c>
      <c r="V767">
        <f>Drivers!V509</f>
        <v>0</v>
      </c>
      <c r="W767">
        <f>Drivers!W509</f>
        <v>0</v>
      </c>
      <c r="X767">
        <f>Drivers!X509</f>
        <v>0</v>
      </c>
      <c r="Y767">
        <f>Drivers!Y509</f>
        <v>0</v>
      </c>
      <c r="Z767">
        <f>Drivers!Z509</f>
        <v>0</v>
      </c>
      <c r="AA767">
        <f>Drivers!AA509</f>
        <v>0</v>
      </c>
      <c r="AB767">
        <f>Drivers!AB509</f>
        <v>0</v>
      </c>
      <c r="AC767">
        <f>Drivers!AC509</f>
        <v>0</v>
      </c>
      <c r="AD767">
        <f>Drivers!AD509</f>
        <v>0</v>
      </c>
      <c r="AE767">
        <f>Drivers!AE509</f>
        <v>0</v>
      </c>
      <c r="AF767">
        <f>Drivers!AF509</f>
        <v>0</v>
      </c>
      <c r="AG767">
        <f>Drivers!AG509</f>
        <v>0</v>
      </c>
      <c r="AH767">
        <f>Drivers!AH509</f>
        <v>0</v>
      </c>
      <c r="AI767">
        <f>Drivers!AI509</f>
        <v>0</v>
      </c>
      <c r="AJ767">
        <f>Drivers!AJ509</f>
        <v>0</v>
      </c>
      <c r="AK767">
        <f>Drivers!AK509</f>
        <v>0</v>
      </c>
      <c r="AL767">
        <f>Drivers!AL509</f>
        <v>0</v>
      </c>
      <c r="AM767">
        <f>Drivers!AM509</f>
        <v>0</v>
      </c>
      <c r="AN767">
        <f>Drivers!AN509</f>
        <v>0</v>
      </c>
      <c r="AO767">
        <f>Drivers!AO509</f>
        <v>0</v>
      </c>
      <c r="AP767">
        <f>Drivers!AP509</f>
        <v>0</v>
      </c>
      <c r="AQ767">
        <f>Drivers!AQ509</f>
        <v>0</v>
      </c>
      <c r="AR767">
        <f>Drivers!AR509</f>
        <v>0</v>
      </c>
      <c r="AS767">
        <f>Drivers!AS509</f>
        <v>0</v>
      </c>
      <c r="AT767">
        <f>Drivers!AT509</f>
        <v>0</v>
      </c>
      <c r="AU767">
        <f>Drivers!AU509</f>
        <v>0</v>
      </c>
      <c r="AV767">
        <f>Drivers!AV509</f>
        <v>0</v>
      </c>
      <c r="AW767">
        <f>Drivers!AW509</f>
        <v>0</v>
      </c>
      <c r="AX767">
        <f>Drivers!AX509</f>
        <v>0</v>
      </c>
      <c r="AY767">
        <f>Drivers!AY509</f>
        <v>0</v>
      </c>
      <c r="AZ767">
        <f>Drivers!AZ509</f>
        <v>0</v>
      </c>
      <c r="BA767">
        <f>Drivers!BA509</f>
        <v>0</v>
      </c>
      <c r="BB767">
        <f>Drivers!BB509</f>
        <v>0</v>
      </c>
      <c r="BC767">
        <f>Drivers!BC509</f>
        <v>0</v>
      </c>
      <c r="BD767">
        <f>Drivers!BD509</f>
        <v>0</v>
      </c>
      <c r="BE767">
        <f>Drivers!BE509</f>
        <v>0</v>
      </c>
      <c r="BF767">
        <f>Drivers!BF509</f>
        <v>0</v>
      </c>
      <c r="BG767">
        <f>Drivers!BG509</f>
        <v>0</v>
      </c>
      <c r="BH767">
        <f>Drivers!BH509</f>
        <v>0</v>
      </c>
      <c r="BI767">
        <f>Drivers!BI509</f>
        <v>0</v>
      </c>
      <c r="BJ767">
        <f>Drivers!BJ509</f>
        <v>0</v>
      </c>
      <c r="BK767">
        <f>Drivers!BK509</f>
        <v>0</v>
      </c>
      <c r="BL767">
        <f>Drivers!BL509</f>
        <v>0</v>
      </c>
      <c r="BM767">
        <f>Drivers!BM509</f>
        <v>0</v>
      </c>
      <c r="BN767">
        <f>Drivers!BN509</f>
        <v>0</v>
      </c>
      <c r="BO767">
        <f>Drivers!BO509</f>
        <v>0</v>
      </c>
      <c r="BP767">
        <f>Drivers!BP509</f>
        <v>0</v>
      </c>
      <c r="BQ767">
        <f>Drivers!BQ509</f>
        <v>0</v>
      </c>
      <c r="BR767">
        <f>Drivers!BR509</f>
        <v>0</v>
      </c>
      <c r="BS767">
        <f>Drivers!BS509</f>
        <v>0</v>
      </c>
      <c r="BT767">
        <f>Drivers!BT509</f>
        <v>0</v>
      </c>
      <c r="BU767">
        <f>Drivers!BU509</f>
        <v>0</v>
      </c>
      <c r="BV767">
        <f>Drivers!BV509</f>
        <v>0</v>
      </c>
      <c r="BW767">
        <f>Drivers!BW509</f>
        <v>0</v>
      </c>
      <c r="BX767">
        <f>Drivers!BX509</f>
        <v>0</v>
      </c>
      <c r="BY767">
        <f>Drivers!BY509</f>
        <v>0</v>
      </c>
      <c r="BZ767">
        <f>Drivers!BZ509</f>
        <v>0</v>
      </c>
      <c r="CA767">
        <f>Drivers!CA509</f>
        <v>0</v>
      </c>
      <c r="CB767">
        <f>Drivers!CB509</f>
        <v>0</v>
      </c>
      <c r="CC767">
        <f>Drivers!CC509</f>
        <v>0</v>
      </c>
      <c r="CD767">
        <f>Drivers!CD509</f>
        <v>0</v>
      </c>
      <c r="CE767">
        <f>Drivers!CE509</f>
        <v>0</v>
      </c>
      <c r="CF767">
        <f>Drivers!CF509</f>
        <v>0</v>
      </c>
      <c r="CG767">
        <f>Drivers!CG509</f>
        <v>0</v>
      </c>
      <c r="CH767">
        <f>Drivers!CH509</f>
        <v>0</v>
      </c>
      <c r="CI767">
        <f>Drivers!CI509</f>
        <v>0</v>
      </c>
      <c r="CJ767">
        <f>Drivers!CJ509</f>
        <v>0</v>
      </c>
      <c r="CK767">
        <f>Drivers!CK509</f>
        <v>0</v>
      </c>
      <c r="CL767">
        <f>Drivers!CL509</f>
        <v>0</v>
      </c>
      <c r="CM767">
        <f>Drivers!CM509</f>
        <v>0</v>
      </c>
      <c r="CN767">
        <f>Drivers!CN509</f>
        <v>0</v>
      </c>
      <c r="CO767">
        <f>Drivers!CO509</f>
        <v>0</v>
      </c>
      <c r="CP767">
        <f>Drivers!CP509</f>
        <v>0</v>
      </c>
      <c r="CQ767">
        <f>Drivers!CQ509</f>
        <v>0</v>
      </c>
      <c r="CR767">
        <f>Drivers!CR509</f>
        <v>0</v>
      </c>
      <c r="CS767">
        <f>Drivers!CS509</f>
        <v>0</v>
      </c>
      <c r="CT767">
        <f>Drivers!CT509</f>
        <v>0</v>
      </c>
      <c r="CU767">
        <f>Drivers!CU509</f>
        <v>0</v>
      </c>
      <c r="CV767">
        <f>Drivers!CV509</f>
        <v>0</v>
      </c>
      <c r="CW767">
        <f>Drivers!CW509</f>
        <v>0</v>
      </c>
      <c r="CX767">
        <f>Drivers!CX509</f>
        <v>0</v>
      </c>
      <c r="CY767">
        <f>Drivers!CY509</f>
        <v>0</v>
      </c>
      <c r="CZ767">
        <f>Drivers!CZ509</f>
        <v>0</v>
      </c>
      <c r="DA767">
        <f>Drivers!DA509</f>
        <v>0</v>
      </c>
      <c r="DB767">
        <f>Drivers!DB509</f>
        <v>0</v>
      </c>
      <c r="DC767">
        <f>Drivers!DC509</f>
        <v>0</v>
      </c>
      <c r="DD767">
        <f>Drivers!DD509</f>
        <v>0</v>
      </c>
      <c r="DE767">
        <f>Drivers!DE509</f>
        <v>0</v>
      </c>
      <c r="DF767">
        <f>Drivers!DF509</f>
        <v>0</v>
      </c>
      <c r="DG767">
        <f>Drivers!DG509</f>
        <v>0</v>
      </c>
      <c r="DH767">
        <f>Drivers!DH509</f>
        <v>0</v>
      </c>
      <c r="DI767">
        <f>Drivers!DI509</f>
        <v>0</v>
      </c>
      <c r="DJ767">
        <f>Drivers!DJ509</f>
        <v>0</v>
      </c>
      <c r="DK767">
        <f>Drivers!DK509</f>
        <v>0</v>
      </c>
      <c r="DL767">
        <f>Drivers!DL509</f>
        <v>0</v>
      </c>
      <c r="DM767">
        <f>Drivers!DM509</f>
        <v>0</v>
      </c>
      <c r="DN767">
        <f>Drivers!DN509</f>
        <v>0</v>
      </c>
      <c r="DO767">
        <f>Drivers!DO509</f>
        <v>0</v>
      </c>
      <c r="DP767">
        <f>Drivers!DP509</f>
        <v>0</v>
      </c>
      <c r="DQ767">
        <f>Drivers!DQ509</f>
        <v>0</v>
      </c>
      <c r="DR767">
        <f>Drivers!DR509</f>
        <v>0</v>
      </c>
      <c r="DS767">
        <f>Drivers!DS509</f>
        <v>0</v>
      </c>
      <c r="DT767">
        <f>Drivers!DT509</f>
        <v>0</v>
      </c>
      <c r="DU767">
        <f>Drivers!DU509</f>
        <v>0</v>
      </c>
      <c r="DV767">
        <f>Drivers!DV509</f>
        <v>0</v>
      </c>
      <c r="DW767">
        <f>Drivers!DW509</f>
        <v>0</v>
      </c>
      <c r="DX767">
        <f>Drivers!DX509</f>
        <v>0</v>
      </c>
      <c r="DY767">
        <f>Drivers!DY509</f>
        <v>0</v>
      </c>
      <c r="DZ767">
        <f>Drivers!DZ509</f>
        <v>0</v>
      </c>
      <c r="EA767">
        <f>Drivers!EA509</f>
        <v>0</v>
      </c>
      <c r="EB767">
        <f>Drivers!EB509</f>
        <v>0</v>
      </c>
      <c r="EC767">
        <f>Drivers!EC509</f>
        <v>0</v>
      </c>
      <c r="ED767">
        <f>Drivers!ED509</f>
        <v>0</v>
      </c>
      <c r="EE767">
        <f>Drivers!EE509</f>
        <v>0</v>
      </c>
      <c r="EF767">
        <f>Drivers!EF509</f>
        <v>0</v>
      </c>
      <c r="EG767">
        <f>Drivers!EG509</f>
        <v>0</v>
      </c>
      <c r="EH767">
        <f>Drivers!EH509</f>
        <v>0</v>
      </c>
      <c r="EI767">
        <f>Drivers!EI509</f>
        <v>0</v>
      </c>
      <c r="EJ767">
        <f>Drivers!EJ509</f>
        <v>0</v>
      </c>
    </row>
    <row r="768" spans="1:140" hidden="1" outlineLevel="1">
      <c r="A768">
        <f>Drivers!A510</f>
        <v>0</v>
      </c>
      <c r="B768">
        <f>Drivers!B510</f>
        <v>0</v>
      </c>
      <c r="C768">
        <f>Drivers!C510</f>
        <v>0</v>
      </c>
      <c r="D768">
        <f>Drivers!D510</f>
        <v>0</v>
      </c>
      <c r="E768">
        <f>Drivers!E510</f>
        <v>0</v>
      </c>
      <c r="F768">
        <f>Drivers!F510</f>
        <v>0</v>
      </c>
      <c r="G768">
        <f>Drivers!G510</f>
        <v>0</v>
      </c>
      <c r="H768">
        <f>Drivers!H510</f>
        <v>0</v>
      </c>
      <c r="I768" t="str">
        <f>Drivers!I510</f>
        <v>User Generated Content (in '000s)</v>
      </c>
      <c r="J768">
        <f>Drivers!J510</f>
        <v>0</v>
      </c>
      <c r="K768">
        <f>Drivers!K510</f>
        <v>0</v>
      </c>
      <c r="L768">
        <f>Drivers!L510</f>
        <v>0</v>
      </c>
      <c r="M768">
        <f>Drivers!M510</f>
        <v>0</v>
      </c>
      <c r="N768">
        <f>Drivers!N510</f>
        <v>0</v>
      </c>
      <c r="O768">
        <f>Drivers!O510</f>
        <v>0</v>
      </c>
      <c r="P768">
        <f>Drivers!P510</f>
        <v>0</v>
      </c>
      <c r="Q768">
        <f>Drivers!Q510</f>
        <v>0</v>
      </c>
      <c r="R768">
        <f>Drivers!R510</f>
        <v>0</v>
      </c>
      <c r="S768">
        <f>Drivers!S510</f>
        <v>0</v>
      </c>
      <c r="T768">
        <f>Drivers!T510</f>
        <v>0</v>
      </c>
      <c r="U768">
        <f>Drivers!U510</f>
        <v>0</v>
      </c>
      <c r="V768">
        <f>Drivers!V510</f>
        <v>0</v>
      </c>
      <c r="W768">
        <f>Drivers!W510</f>
        <v>0</v>
      </c>
      <c r="X768">
        <f>Drivers!X510</f>
        <v>0</v>
      </c>
      <c r="Y768">
        <f>Drivers!Y510</f>
        <v>0</v>
      </c>
      <c r="Z768">
        <f>Drivers!Z510</f>
        <v>0</v>
      </c>
      <c r="AA768">
        <f>Drivers!AA510</f>
        <v>0</v>
      </c>
      <c r="AB768">
        <f>Drivers!AB510</f>
        <v>0</v>
      </c>
      <c r="AC768">
        <f>Drivers!AC510</f>
        <v>0</v>
      </c>
      <c r="AD768">
        <f>Drivers!AD510</f>
        <v>0</v>
      </c>
      <c r="AE768">
        <f>Drivers!AE510</f>
        <v>0</v>
      </c>
      <c r="AF768">
        <f>Drivers!AF510</f>
        <v>0</v>
      </c>
      <c r="AG768">
        <f>Drivers!AG510</f>
        <v>0</v>
      </c>
      <c r="AH768">
        <f>Drivers!AH510</f>
        <v>0</v>
      </c>
      <c r="AI768">
        <f>Drivers!AI510</f>
        <v>0</v>
      </c>
      <c r="AJ768">
        <f>Drivers!AJ510</f>
        <v>0</v>
      </c>
      <c r="AK768">
        <f>Drivers!AK510</f>
        <v>0</v>
      </c>
      <c r="AL768">
        <f>Drivers!AL510</f>
        <v>0</v>
      </c>
      <c r="AM768">
        <f>Drivers!AM510</f>
        <v>0</v>
      </c>
      <c r="AN768">
        <f>Drivers!AN510</f>
        <v>0</v>
      </c>
      <c r="AO768">
        <f>Drivers!AO510</f>
        <v>0</v>
      </c>
      <c r="AP768">
        <f>Drivers!AP510</f>
        <v>0</v>
      </c>
      <c r="AQ768">
        <f>Drivers!AQ510</f>
        <v>0</v>
      </c>
      <c r="AR768">
        <f>Drivers!AR510</f>
        <v>0</v>
      </c>
      <c r="AS768">
        <f>Drivers!AS510</f>
        <v>0</v>
      </c>
      <c r="AT768">
        <f>Drivers!AT510</f>
        <v>946</v>
      </c>
      <c r="AU768">
        <f>Drivers!AU510</f>
        <v>953</v>
      </c>
      <c r="AV768">
        <f>Drivers!AV510</f>
        <v>922</v>
      </c>
      <c r="AW768">
        <f>Drivers!AW510</f>
        <v>753</v>
      </c>
      <c r="AX768">
        <f>Drivers!AX510</f>
        <v>682</v>
      </c>
      <c r="AY768">
        <f>Drivers!AY510</f>
        <v>696</v>
      </c>
      <c r="AZ768">
        <f>Drivers!AZ510</f>
        <v>706</v>
      </c>
      <c r="BA768">
        <f>Drivers!BA510</f>
        <v>586</v>
      </c>
      <c r="BB768">
        <f>Drivers!BB510</f>
        <v>783</v>
      </c>
      <c r="BC768">
        <f>Drivers!BC510</f>
        <v>777</v>
      </c>
      <c r="BD768">
        <f>Drivers!BD510</f>
        <v>810</v>
      </c>
      <c r="BE768">
        <f>Drivers!BE510</f>
        <v>620</v>
      </c>
      <c r="BF768">
        <f>Drivers!BF510</f>
        <v>935</v>
      </c>
      <c r="BG768">
        <f>Drivers!BG510</f>
        <v>1368</v>
      </c>
      <c r="BH768">
        <f>Drivers!BH510</f>
        <v>1606</v>
      </c>
      <c r="BI768">
        <f>Drivers!BI510</f>
        <v>2293</v>
      </c>
      <c r="BJ768">
        <f>Drivers!BJ510</f>
        <v>2364</v>
      </c>
      <c r="BK768">
        <f>Drivers!BK510</f>
        <v>3352</v>
      </c>
      <c r="BL768">
        <f>Drivers!BL510</f>
        <v>4032</v>
      </c>
      <c r="BM768">
        <f>Drivers!BM510</f>
        <v>4585</v>
      </c>
      <c r="BN768">
        <f>Drivers!BN510</f>
        <v>5019</v>
      </c>
      <c r="BO768">
        <f>Drivers!BO510</f>
        <v>6058</v>
      </c>
      <c r="BP768">
        <f>Drivers!BP510</f>
        <v>6543</v>
      </c>
      <c r="BQ768">
        <f>Drivers!BQ510</f>
        <v>4863</v>
      </c>
      <c r="BR768" t="str">
        <f>Drivers!BR510</f>
        <v>NA</v>
      </c>
      <c r="BS768">
        <f>Drivers!BS510</f>
        <v>0</v>
      </c>
      <c r="BT768">
        <f>Drivers!BT510</f>
        <v>0</v>
      </c>
      <c r="BU768">
        <f>Drivers!BU510</f>
        <v>0</v>
      </c>
      <c r="BV768">
        <f>Drivers!BV510</f>
        <v>0</v>
      </c>
      <c r="BW768">
        <f>Drivers!BW510</f>
        <v>0</v>
      </c>
      <c r="BX768">
        <f>Drivers!BX510</f>
        <v>0</v>
      </c>
      <c r="BY768">
        <f>Drivers!BY510</f>
        <v>0</v>
      </c>
      <c r="BZ768">
        <f>Drivers!BZ510</f>
        <v>0</v>
      </c>
      <c r="CA768">
        <f>Drivers!CA510</f>
        <v>0</v>
      </c>
      <c r="CB768">
        <f>Drivers!CB510</f>
        <v>0</v>
      </c>
      <c r="CC768">
        <f>Drivers!CC510</f>
        <v>0</v>
      </c>
      <c r="CD768">
        <f>Drivers!CD510</f>
        <v>0</v>
      </c>
      <c r="CE768">
        <f>Drivers!CE510</f>
        <v>0</v>
      </c>
      <c r="CF768">
        <f>Drivers!CF510</f>
        <v>0</v>
      </c>
      <c r="CG768">
        <f>Drivers!CG510</f>
        <v>0</v>
      </c>
      <c r="CH768">
        <f>Drivers!CH510</f>
        <v>0</v>
      </c>
      <c r="CI768">
        <f>Drivers!CI510</f>
        <v>0</v>
      </c>
      <c r="CJ768">
        <f>Drivers!CJ510</f>
        <v>0</v>
      </c>
      <c r="CK768">
        <f>Drivers!CK510</f>
        <v>0</v>
      </c>
      <c r="CL768">
        <f>Drivers!CL510</f>
        <v>0</v>
      </c>
      <c r="CM768">
        <f>Drivers!CM510</f>
        <v>0</v>
      </c>
      <c r="CN768">
        <f>Drivers!CN510</f>
        <v>0</v>
      </c>
      <c r="CO768">
        <f>Drivers!CO510</f>
        <v>0</v>
      </c>
      <c r="CP768">
        <f>Drivers!CP510</f>
        <v>0</v>
      </c>
      <c r="CQ768">
        <f>Drivers!CQ510</f>
        <v>0</v>
      </c>
      <c r="CR768">
        <f>Drivers!CR510</f>
        <v>0</v>
      </c>
      <c r="CS768">
        <f>Drivers!CS510</f>
        <v>0</v>
      </c>
      <c r="CT768">
        <f>Drivers!CT510</f>
        <v>0</v>
      </c>
      <c r="CU768">
        <f>Drivers!CU510</f>
        <v>0</v>
      </c>
      <c r="CV768">
        <f>Drivers!CV510</f>
        <v>0</v>
      </c>
      <c r="CW768">
        <f>Drivers!CW510</f>
        <v>0</v>
      </c>
      <c r="CX768">
        <f>Drivers!CX510</f>
        <v>0</v>
      </c>
      <c r="CY768">
        <f>Drivers!CY510</f>
        <v>0</v>
      </c>
      <c r="CZ768">
        <f>Drivers!CZ510</f>
        <v>0</v>
      </c>
      <c r="DA768">
        <f>Drivers!DA510</f>
        <v>0</v>
      </c>
      <c r="DB768">
        <f>Drivers!DB510</f>
        <v>0</v>
      </c>
      <c r="DC768">
        <f>Drivers!DC510</f>
        <v>0</v>
      </c>
      <c r="DD768">
        <f>Drivers!DD510</f>
        <v>0</v>
      </c>
      <c r="DE768">
        <f>Drivers!DE510</f>
        <v>0</v>
      </c>
      <c r="DF768">
        <f>Drivers!DF510</f>
        <v>0</v>
      </c>
      <c r="DG768">
        <f>Drivers!DG510</f>
        <v>0</v>
      </c>
      <c r="DH768">
        <f>Drivers!DH510</f>
        <v>0</v>
      </c>
      <c r="DI768">
        <f>Drivers!DI510</f>
        <v>0</v>
      </c>
      <c r="DJ768">
        <f>Drivers!DJ510</f>
        <v>0</v>
      </c>
      <c r="DK768">
        <f>Drivers!DK510</f>
        <v>0</v>
      </c>
      <c r="DL768">
        <f>Drivers!DL510</f>
        <v>0</v>
      </c>
      <c r="DM768">
        <f>Drivers!DM510</f>
        <v>0</v>
      </c>
      <c r="DN768">
        <f>Drivers!DN510</f>
        <v>0</v>
      </c>
      <c r="DO768">
        <f>Drivers!DO510</f>
        <v>0</v>
      </c>
      <c r="DP768">
        <f>Drivers!DP510</f>
        <v>0</v>
      </c>
      <c r="DQ768">
        <f>Drivers!DQ510</f>
        <v>0</v>
      </c>
      <c r="DR768">
        <f>Drivers!DR510</f>
        <v>0</v>
      </c>
      <c r="DS768">
        <f>Drivers!DS510</f>
        <v>0</v>
      </c>
      <c r="DT768">
        <f>Drivers!DT510</f>
        <v>0</v>
      </c>
      <c r="DU768">
        <f>Drivers!DU510</f>
        <v>0</v>
      </c>
      <c r="DV768">
        <f>Drivers!DV510</f>
        <v>0</v>
      </c>
      <c r="DW768">
        <f>Drivers!DW510</f>
        <v>0</v>
      </c>
      <c r="DX768">
        <f>Drivers!DX510</f>
        <v>0</v>
      </c>
      <c r="DY768">
        <f>Drivers!DY510</f>
        <v>0</v>
      </c>
      <c r="DZ768">
        <f>Drivers!DZ510</f>
        <v>0</v>
      </c>
      <c r="EA768">
        <f>Drivers!EA510</f>
        <v>0</v>
      </c>
      <c r="EB768">
        <f>Drivers!EB510</f>
        <v>0</v>
      </c>
      <c r="EC768">
        <f>Drivers!EC510</f>
        <v>0</v>
      </c>
      <c r="ED768">
        <f>Drivers!ED510</f>
        <v>0</v>
      </c>
      <c r="EE768">
        <f>Drivers!EE510</f>
        <v>0</v>
      </c>
      <c r="EF768">
        <f>Drivers!EF510</f>
        <v>0</v>
      </c>
      <c r="EG768">
        <f>Drivers!EG510</f>
        <v>0</v>
      </c>
      <c r="EH768">
        <f>Drivers!EH510</f>
        <v>0</v>
      </c>
      <c r="EI768">
        <f>Drivers!EI510</f>
        <v>0</v>
      </c>
      <c r="EJ768">
        <f>Drivers!EJ510</f>
        <v>0</v>
      </c>
    </row>
    <row r="769" spans="1:140" hidden="1" outlineLevel="1">
      <c r="A769">
        <f>Drivers!A511</f>
        <v>0</v>
      </c>
      <c r="B769">
        <f>Drivers!B511</f>
        <v>0</v>
      </c>
      <c r="C769">
        <f>Drivers!C511</f>
        <v>0</v>
      </c>
      <c r="D769">
        <f>Drivers!D511</f>
        <v>0</v>
      </c>
      <c r="E769">
        <f>Drivers!E511</f>
        <v>0</v>
      </c>
      <c r="F769">
        <f>Drivers!F511</f>
        <v>0</v>
      </c>
      <c r="G769">
        <f>Drivers!G511</f>
        <v>0</v>
      </c>
      <c r="H769">
        <f>Drivers!H511</f>
        <v>0</v>
      </c>
      <c r="I769" t="str">
        <f>Drivers!I511</f>
        <v>Y/Y Change (%)</v>
      </c>
      <c r="J769">
        <f>Drivers!J511</f>
        <v>0</v>
      </c>
      <c r="K769">
        <f>Drivers!K511</f>
        <v>0</v>
      </c>
      <c r="L769">
        <f>Drivers!L511</f>
        <v>0</v>
      </c>
      <c r="M769">
        <f>Drivers!M511</f>
        <v>0</v>
      </c>
      <c r="N769">
        <f>Drivers!N511</f>
        <v>0</v>
      </c>
      <c r="O769">
        <f>Drivers!O511</f>
        <v>0</v>
      </c>
      <c r="P769">
        <f>Drivers!P511</f>
        <v>0</v>
      </c>
      <c r="Q769">
        <f>Drivers!Q511</f>
        <v>0</v>
      </c>
      <c r="R769">
        <f>Drivers!R511</f>
        <v>0</v>
      </c>
      <c r="S769">
        <f>Drivers!S511</f>
        <v>0</v>
      </c>
      <c r="T769">
        <f>Drivers!T511</f>
        <v>0</v>
      </c>
      <c r="U769">
        <f>Drivers!U511</f>
        <v>0</v>
      </c>
      <c r="V769">
        <f>Drivers!V511</f>
        <v>0</v>
      </c>
      <c r="W769">
        <f>Drivers!W511</f>
        <v>0</v>
      </c>
      <c r="X769">
        <f>Drivers!X511</f>
        <v>0</v>
      </c>
      <c r="Y769">
        <f>Drivers!Y511</f>
        <v>0</v>
      </c>
      <c r="Z769">
        <f>Drivers!Z511</f>
        <v>0</v>
      </c>
      <c r="AA769">
        <f>Drivers!AA511</f>
        <v>0</v>
      </c>
      <c r="AB769">
        <f>Drivers!AB511</f>
        <v>0</v>
      </c>
      <c r="AC769">
        <f>Drivers!AC511</f>
        <v>0</v>
      </c>
      <c r="AD769">
        <f>Drivers!AD511</f>
        <v>0</v>
      </c>
      <c r="AE769">
        <f>Drivers!AE511</f>
        <v>0</v>
      </c>
      <c r="AF769">
        <f>Drivers!AF511</f>
        <v>0</v>
      </c>
      <c r="AG769">
        <f>Drivers!AG511</f>
        <v>0</v>
      </c>
      <c r="AH769">
        <f>Drivers!AH511</f>
        <v>0</v>
      </c>
      <c r="AI769">
        <f>Drivers!AI511</f>
        <v>0</v>
      </c>
      <c r="AJ769">
        <f>Drivers!AJ511</f>
        <v>0</v>
      </c>
      <c r="AK769">
        <f>Drivers!AK511</f>
        <v>0</v>
      </c>
      <c r="AL769">
        <f>Drivers!AL511</f>
        <v>0</v>
      </c>
      <c r="AM769">
        <f>Drivers!AM511</f>
        <v>0</v>
      </c>
      <c r="AN769">
        <f>Drivers!AN511</f>
        <v>0</v>
      </c>
      <c r="AO769">
        <f>Drivers!AO511</f>
        <v>0</v>
      </c>
      <c r="AP769">
        <f>Drivers!AP511</f>
        <v>0</v>
      </c>
      <c r="AQ769">
        <f>Drivers!AQ511</f>
        <v>0</v>
      </c>
      <c r="AR769">
        <f>Drivers!AR511</f>
        <v>0</v>
      </c>
      <c r="AS769">
        <f>Drivers!AS511</f>
        <v>0</v>
      </c>
      <c r="AT769">
        <f>Drivers!AT511</f>
        <v>0</v>
      </c>
      <c r="AU769">
        <f>Drivers!AU511</f>
        <v>0</v>
      </c>
      <c r="AV769">
        <f>Drivers!AV511</f>
        <v>0</v>
      </c>
      <c r="AW769">
        <f>Drivers!AW511</f>
        <v>0</v>
      </c>
      <c r="AX769">
        <f>Drivers!AX511</f>
        <v>0.72093023255813948</v>
      </c>
      <c r="AY769">
        <f>Drivers!AY511</f>
        <v>0.73032528856243439</v>
      </c>
      <c r="AZ769">
        <f>Drivers!AZ511</f>
        <v>0.7657266811279827</v>
      </c>
      <c r="BA769">
        <f>Drivers!BA511</f>
        <v>0.77822045152722441</v>
      </c>
      <c r="BB769">
        <f>Drivers!BB511</f>
        <v>1.1480938416422288</v>
      </c>
      <c r="BC769">
        <f>Drivers!BC511</f>
        <v>1.1163793103448276</v>
      </c>
      <c r="BD769">
        <f>Drivers!BD511</f>
        <v>1.1473087818696883</v>
      </c>
      <c r="BE769">
        <f>Drivers!BE511</f>
        <v>1.0580204778156996</v>
      </c>
      <c r="BF769">
        <f>Drivers!BF511</f>
        <v>1.194125159642401</v>
      </c>
      <c r="BG769">
        <f>Drivers!BG511</f>
        <v>1.7606177606177607</v>
      </c>
      <c r="BH769">
        <f>Drivers!BH511</f>
        <v>1.9827160493827161</v>
      </c>
      <c r="BI769">
        <f>Drivers!BI511</f>
        <v>3.6983870967741934</v>
      </c>
      <c r="BJ769">
        <f>Drivers!BJ511</f>
        <v>2.5283422459893048</v>
      </c>
      <c r="BK769">
        <f>Drivers!BK511</f>
        <v>2.4502923976608186</v>
      </c>
      <c r="BL769">
        <f>Drivers!BL511</f>
        <v>2.5105853051058529</v>
      </c>
      <c r="BM769">
        <f>Drivers!BM511</f>
        <v>1.9995638901003052</v>
      </c>
      <c r="BN769">
        <f>Drivers!BN511</f>
        <v>2.1230964467005076</v>
      </c>
      <c r="BO769">
        <f>Drivers!BO511</f>
        <v>1.8072792362768497</v>
      </c>
      <c r="BP769">
        <f>Drivers!BP511</f>
        <v>1.6227678571428572</v>
      </c>
      <c r="BQ769">
        <f>Drivers!BQ511</f>
        <v>1.0606324972737187</v>
      </c>
      <c r="BR769">
        <f>Drivers!BR511</f>
        <v>0</v>
      </c>
      <c r="BS769">
        <f>Drivers!BS511</f>
        <v>0</v>
      </c>
      <c r="BT769">
        <f>Drivers!BT511</f>
        <v>0</v>
      </c>
      <c r="BU769">
        <f>Drivers!BU511</f>
        <v>0</v>
      </c>
      <c r="BV769">
        <f>Drivers!BV511</f>
        <v>0</v>
      </c>
      <c r="BW769">
        <f>Drivers!BW511</f>
        <v>0</v>
      </c>
      <c r="BX769">
        <f>Drivers!BX511</f>
        <v>0</v>
      </c>
      <c r="BY769">
        <f>Drivers!BY511</f>
        <v>0</v>
      </c>
      <c r="BZ769">
        <f>Drivers!BZ511</f>
        <v>0</v>
      </c>
      <c r="CA769">
        <f>Drivers!CA511</f>
        <v>0</v>
      </c>
      <c r="CB769">
        <f>Drivers!CB511</f>
        <v>0</v>
      </c>
      <c r="CC769">
        <f>Drivers!CC511</f>
        <v>0</v>
      </c>
      <c r="CD769">
        <f>Drivers!CD511</f>
        <v>0</v>
      </c>
      <c r="CE769">
        <f>Drivers!CE511</f>
        <v>0</v>
      </c>
      <c r="CF769">
        <f>Drivers!CF511</f>
        <v>0</v>
      </c>
      <c r="CG769">
        <f>Drivers!CG511</f>
        <v>0</v>
      </c>
      <c r="CH769">
        <f>Drivers!CH511</f>
        <v>0</v>
      </c>
      <c r="CI769">
        <f>Drivers!CI511</f>
        <v>0</v>
      </c>
      <c r="CJ769">
        <f>Drivers!CJ511</f>
        <v>0</v>
      </c>
      <c r="CK769">
        <f>Drivers!CK511</f>
        <v>0</v>
      </c>
      <c r="CL769">
        <f>Drivers!CL511</f>
        <v>0</v>
      </c>
      <c r="CM769">
        <f>Drivers!CM511</f>
        <v>0</v>
      </c>
      <c r="CN769">
        <f>Drivers!CN511</f>
        <v>0</v>
      </c>
      <c r="CO769">
        <f>Drivers!CO511</f>
        <v>0</v>
      </c>
      <c r="CP769">
        <f>Drivers!CP511</f>
        <v>0</v>
      </c>
      <c r="CQ769">
        <f>Drivers!CQ511</f>
        <v>0</v>
      </c>
      <c r="CR769">
        <f>Drivers!CR511</f>
        <v>0</v>
      </c>
      <c r="CS769">
        <f>Drivers!CS511</f>
        <v>0</v>
      </c>
      <c r="CT769">
        <f>Drivers!CT511</f>
        <v>0</v>
      </c>
      <c r="CU769">
        <f>Drivers!CU511</f>
        <v>0</v>
      </c>
      <c r="CV769">
        <f>Drivers!CV511</f>
        <v>0</v>
      </c>
      <c r="CW769">
        <f>Drivers!CW511</f>
        <v>0</v>
      </c>
      <c r="CX769">
        <f>Drivers!CX511</f>
        <v>0</v>
      </c>
      <c r="CY769">
        <f>Drivers!CY511</f>
        <v>0</v>
      </c>
      <c r="CZ769">
        <f>Drivers!CZ511</f>
        <v>0</v>
      </c>
      <c r="DA769">
        <f>Drivers!DA511</f>
        <v>0</v>
      </c>
      <c r="DB769">
        <f>Drivers!DB511</f>
        <v>0</v>
      </c>
      <c r="DC769">
        <f>Drivers!DC511</f>
        <v>0</v>
      </c>
      <c r="DD769">
        <f>Drivers!DD511</f>
        <v>0</v>
      </c>
      <c r="DE769">
        <f>Drivers!DE511</f>
        <v>0</v>
      </c>
      <c r="DF769">
        <f>Drivers!DF511</f>
        <v>0</v>
      </c>
      <c r="DG769">
        <f>Drivers!DG511</f>
        <v>0</v>
      </c>
      <c r="DH769">
        <f>Drivers!DH511</f>
        <v>0</v>
      </c>
      <c r="DI769">
        <f>Drivers!DI511</f>
        <v>0</v>
      </c>
      <c r="DJ769">
        <f>Drivers!DJ511</f>
        <v>0</v>
      </c>
      <c r="DK769">
        <f>Drivers!DK511</f>
        <v>0</v>
      </c>
      <c r="DL769">
        <f>Drivers!DL511</f>
        <v>0</v>
      </c>
      <c r="DM769">
        <f>Drivers!DM511</f>
        <v>0</v>
      </c>
      <c r="DN769">
        <f>Drivers!DN511</f>
        <v>0</v>
      </c>
      <c r="DO769">
        <f>Drivers!DO511</f>
        <v>0</v>
      </c>
      <c r="DP769">
        <f>Drivers!DP511</f>
        <v>0</v>
      </c>
      <c r="DQ769">
        <f>Drivers!DQ511</f>
        <v>0</v>
      </c>
      <c r="DR769">
        <f>Drivers!DR511</f>
        <v>0</v>
      </c>
      <c r="DS769">
        <f>Drivers!DS511</f>
        <v>0</v>
      </c>
      <c r="DT769">
        <f>Drivers!DT511</f>
        <v>0</v>
      </c>
      <c r="DU769">
        <f>Drivers!DU511</f>
        <v>0</v>
      </c>
      <c r="DV769">
        <f>Drivers!DV511</f>
        <v>0</v>
      </c>
      <c r="DW769">
        <f>Drivers!DW511</f>
        <v>0</v>
      </c>
      <c r="DX769">
        <f>Drivers!DX511</f>
        <v>0</v>
      </c>
      <c r="DY769">
        <f>Drivers!DY511</f>
        <v>0</v>
      </c>
      <c r="DZ769">
        <f>Drivers!DZ511</f>
        <v>0</v>
      </c>
      <c r="EA769">
        <f>Drivers!EA511</f>
        <v>0</v>
      </c>
      <c r="EB769">
        <f>Drivers!EB511</f>
        <v>0</v>
      </c>
      <c r="EC769">
        <f>Drivers!EC511</f>
        <v>0</v>
      </c>
      <c r="ED769">
        <f>Drivers!ED511</f>
        <v>0</v>
      </c>
      <c r="EE769">
        <f>Drivers!EE511</f>
        <v>0</v>
      </c>
      <c r="EF769">
        <f>Drivers!EF511</f>
        <v>0</v>
      </c>
      <c r="EG769">
        <f>Drivers!EG511</f>
        <v>0</v>
      </c>
      <c r="EH769">
        <f>Drivers!EH511</f>
        <v>0</v>
      </c>
      <c r="EI769">
        <f>Drivers!EI511</f>
        <v>0</v>
      </c>
      <c r="EJ769">
        <f>Drivers!EJ511</f>
        <v>0</v>
      </c>
    </row>
    <row r="770" spans="1:140" hidden="1" outlineLevel="1">
      <c r="A770">
        <f>Drivers!A512</f>
        <v>0</v>
      </c>
      <c r="B770">
        <f>Drivers!B512</f>
        <v>0</v>
      </c>
      <c r="C770">
        <f>Drivers!C512</f>
        <v>0</v>
      </c>
      <c r="D770">
        <f>Drivers!D512</f>
        <v>0</v>
      </c>
      <c r="E770">
        <f>Drivers!E512</f>
        <v>0</v>
      </c>
      <c r="F770">
        <f>Drivers!F512</f>
        <v>0</v>
      </c>
      <c r="G770">
        <f>Drivers!G512</f>
        <v>0</v>
      </c>
      <c r="H770">
        <f>Drivers!H512</f>
        <v>0</v>
      </c>
      <c r="I770" t="str">
        <f>Drivers!I512</f>
        <v>Q/Q Change (%)</v>
      </c>
      <c r="J770">
        <f>Drivers!J512</f>
        <v>0</v>
      </c>
      <c r="K770">
        <f>Drivers!K512</f>
        <v>0</v>
      </c>
      <c r="L770">
        <f>Drivers!L512</f>
        <v>0</v>
      </c>
      <c r="M770">
        <f>Drivers!M512</f>
        <v>0</v>
      </c>
      <c r="N770">
        <f>Drivers!N512</f>
        <v>0</v>
      </c>
      <c r="O770">
        <f>Drivers!O512</f>
        <v>0</v>
      </c>
      <c r="P770">
        <f>Drivers!P512</f>
        <v>0</v>
      </c>
      <c r="Q770">
        <f>Drivers!Q512</f>
        <v>0</v>
      </c>
      <c r="R770">
        <f>Drivers!R512</f>
        <v>0</v>
      </c>
      <c r="S770">
        <f>Drivers!S512</f>
        <v>0</v>
      </c>
      <c r="T770">
        <f>Drivers!T512</f>
        <v>0</v>
      </c>
      <c r="U770">
        <f>Drivers!U512</f>
        <v>0</v>
      </c>
      <c r="V770">
        <f>Drivers!V512</f>
        <v>0</v>
      </c>
      <c r="W770">
        <f>Drivers!W512</f>
        <v>0</v>
      </c>
      <c r="X770">
        <f>Drivers!X512</f>
        <v>0</v>
      </c>
      <c r="Y770">
        <f>Drivers!Y512</f>
        <v>0</v>
      </c>
      <c r="Z770">
        <f>Drivers!Z512</f>
        <v>0</v>
      </c>
      <c r="AA770">
        <f>Drivers!AA512</f>
        <v>0</v>
      </c>
      <c r="AB770">
        <f>Drivers!AB512</f>
        <v>0</v>
      </c>
      <c r="AC770">
        <f>Drivers!AC512</f>
        <v>0</v>
      </c>
      <c r="AD770">
        <f>Drivers!AD512</f>
        <v>0</v>
      </c>
      <c r="AE770">
        <f>Drivers!AE512</f>
        <v>0</v>
      </c>
      <c r="AF770">
        <f>Drivers!AF512</f>
        <v>0</v>
      </c>
      <c r="AG770">
        <f>Drivers!AG512</f>
        <v>0</v>
      </c>
      <c r="AH770">
        <f>Drivers!AH512</f>
        <v>0</v>
      </c>
      <c r="AI770">
        <f>Drivers!AI512</f>
        <v>0</v>
      </c>
      <c r="AJ770">
        <f>Drivers!AJ512</f>
        <v>0</v>
      </c>
      <c r="AK770">
        <f>Drivers!AK512</f>
        <v>0</v>
      </c>
      <c r="AL770">
        <f>Drivers!AL512</f>
        <v>0</v>
      </c>
      <c r="AM770">
        <f>Drivers!AM512</f>
        <v>0</v>
      </c>
      <c r="AN770">
        <f>Drivers!AN512</f>
        <v>0</v>
      </c>
      <c r="AO770">
        <f>Drivers!AO512</f>
        <v>0</v>
      </c>
      <c r="AP770">
        <f>Drivers!AP512</f>
        <v>0</v>
      </c>
      <c r="AQ770">
        <f>Drivers!AQ512</f>
        <v>0</v>
      </c>
      <c r="AR770">
        <f>Drivers!AR512</f>
        <v>0</v>
      </c>
      <c r="AS770">
        <f>Drivers!AS512</f>
        <v>0</v>
      </c>
      <c r="AT770">
        <f>Drivers!AT512</f>
        <v>0</v>
      </c>
      <c r="AU770">
        <f>Drivers!AU512</f>
        <v>0</v>
      </c>
      <c r="AV770">
        <f>Drivers!AV512</f>
        <v>0</v>
      </c>
      <c r="AW770">
        <f>Drivers!AW512</f>
        <v>0</v>
      </c>
      <c r="AX770">
        <f>Drivers!AX512</f>
        <v>0.90571049136786186</v>
      </c>
      <c r="AY770">
        <f>Drivers!AY512</f>
        <v>1.0205278592375366</v>
      </c>
      <c r="AZ770">
        <f>Drivers!AZ512</f>
        <v>1.014367816091954</v>
      </c>
      <c r="BA770">
        <f>Drivers!BA512</f>
        <v>0.83002832861189801</v>
      </c>
      <c r="BB770">
        <f>Drivers!BB512</f>
        <v>1.3361774744027304</v>
      </c>
      <c r="BC770">
        <f>Drivers!BC512</f>
        <v>0.9923371647509579</v>
      </c>
      <c r="BD770">
        <f>Drivers!BD512</f>
        <v>1.0424710424710424</v>
      </c>
      <c r="BE770">
        <f>Drivers!BE512</f>
        <v>0.76543209876543206</v>
      </c>
      <c r="BF770">
        <f>Drivers!BF512</f>
        <v>1.5080645161290323</v>
      </c>
      <c r="BG770">
        <f>Drivers!BG512</f>
        <v>1.4631016042780749</v>
      </c>
      <c r="BH770">
        <f>Drivers!BH512</f>
        <v>1.1739766081871346</v>
      </c>
      <c r="BI770">
        <f>Drivers!BI512</f>
        <v>1.4277708592777085</v>
      </c>
      <c r="BJ770">
        <f>Drivers!BJ512</f>
        <v>1.0309638028783252</v>
      </c>
      <c r="BK770">
        <f>Drivers!BK512</f>
        <v>1.4179357021996617</v>
      </c>
      <c r="BL770">
        <f>Drivers!BL512</f>
        <v>1.2028639618138426</v>
      </c>
      <c r="BM770">
        <f>Drivers!BM512</f>
        <v>1.1371527777777777</v>
      </c>
      <c r="BN770">
        <f>Drivers!BN512</f>
        <v>1.0946564885496184</v>
      </c>
      <c r="BO770">
        <f>Drivers!BO512</f>
        <v>1.2070133492727635</v>
      </c>
      <c r="BP770">
        <f>Drivers!BP512</f>
        <v>1.0800594255529878</v>
      </c>
      <c r="BQ770">
        <f>Drivers!BQ512</f>
        <v>0.74323704722604311</v>
      </c>
      <c r="BR770">
        <f>Drivers!BR512</f>
        <v>0</v>
      </c>
      <c r="BS770">
        <f>Drivers!BS512</f>
        <v>0</v>
      </c>
      <c r="BT770">
        <f>Drivers!BT512</f>
        <v>0</v>
      </c>
      <c r="BU770">
        <f>Drivers!BU512</f>
        <v>0</v>
      </c>
      <c r="BV770">
        <f>Drivers!BV512</f>
        <v>0</v>
      </c>
      <c r="BW770">
        <f>Drivers!BW512</f>
        <v>0</v>
      </c>
      <c r="BX770">
        <f>Drivers!BX512</f>
        <v>0</v>
      </c>
      <c r="BY770">
        <f>Drivers!BY512</f>
        <v>0</v>
      </c>
      <c r="BZ770">
        <f>Drivers!BZ512</f>
        <v>0</v>
      </c>
      <c r="CA770">
        <f>Drivers!CA512</f>
        <v>0</v>
      </c>
      <c r="CB770">
        <f>Drivers!CB512</f>
        <v>0</v>
      </c>
      <c r="CC770">
        <f>Drivers!CC512</f>
        <v>0</v>
      </c>
      <c r="CD770">
        <f>Drivers!CD512</f>
        <v>0</v>
      </c>
      <c r="CE770">
        <f>Drivers!CE512</f>
        <v>0</v>
      </c>
      <c r="CF770">
        <f>Drivers!CF512</f>
        <v>0</v>
      </c>
      <c r="CG770">
        <f>Drivers!CG512</f>
        <v>0</v>
      </c>
      <c r="CH770">
        <f>Drivers!CH512</f>
        <v>0</v>
      </c>
      <c r="CI770">
        <f>Drivers!CI512</f>
        <v>0</v>
      </c>
      <c r="CJ770">
        <f>Drivers!CJ512</f>
        <v>0</v>
      </c>
      <c r="CK770">
        <f>Drivers!CK512</f>
        <v>0</v>
      </c>
      <c r="CL770">
        <f>Drivers!CL512</f>
        <v>0</v>
      </c>
      <c r="CM770">
        <f>Drivers!CM512</f>
        <v>0</v>
      </c>
      <c r="CN770">
        <f>Drivers!CN512</f>
        <v>0</v>
      </c>
      <c r="CO770">
        <f>Drivers!CO512</f>
        <v>0</v>
      </c>
      <c r="CP770">
        <f>Drivers!CP512</f>
        <v>0</v>
      </c>
      <c r="CQ770">
        <f>Drivers!CQ512</f>
        <v>0</v>
      </c>
      <c r="CR770">
        <f>Drivers!CR512</f>
        <v>0</v>
      </c>
      <c r="CS770">
        <f>Drivers!CS512</f>
        <v>0</v>
      </c>
      <c r="CT770">
        <f>Drivers!CT512</f>
        <v>0</v>
      </c>
      <c r="CU770">
        <f>Drivers!CU512</f>
        <v>0</v>
      </c>
      <c r="CV770">
        <f>Drivers!CV512</f>
        <v>0</v>
      </c>
      <c r="CW770">
        <f>Drivers!CW512</f>
        <v>0</v>
      </c>
      <c r="CX770">
        <f>Drivers!CX512</f>
        <v>0</v>
      </c>
      <c r="CY770">
        <f>Drivers!CY512</f>
        <v>0</v>
      </c>
      <c r="CZ770">
        <f>Drivers!CZ512</f>
        <v>0</v>
      </c>
      <c r="DA770">
        <f>Drivers!DA512</f>
        <v>0</v>
      </c>
      <c r="DB770">
        <f>Drivers!DB512</f>
        <v>0</v>
      </c>
      <c r="DC770">
        <f>Drivers!DC512</f>
        <v>0</v>
      </c>
      <c r="DD770">
        <f>Drivers!DD512</f>
        <v>0</v>
      </c>
      <c r="DE770">
        <f>Drivers!DE512</f>
        <v>0</v>
      </c>
      <c r="DF770">
        <f>Drivers!DF512</f>
        <v>0</v>
      </c>
      <c r="DG770">
        <f>Drivers!DG512</f>
        <v>0</v>
      </c>
      <c r="DH770">
        <f>Drivers!DH512</f>
        <v>0</v>
      </c>
      <c r="DI770">
        <f>Drivers!DI512</f>
        <v>0</v>
      </c>
      <c r="DJ770">
        <f>Drivers!DJ512</f>
        <v>0</v>
      </c>
      <c r="DK770">
        <f>Drivers!DK512</f>
        <v>0</v>
      </c>
      <c r="DL770">
        <f>Drivers!DL512</f>
        <v>0</v>
      </c>
      <c r="DM770">
        <f>Drivers!DM512</f>
        <v>0</v>
      </c>
      <c r="DN770">
        <f>Drivers!DN512</f>
        <v>0</v>
      </c>
      <c r="DO770">
        <f>Drivers!DO512</f>
        <v>0</v>
      </c>
      <c r="DP770">
        <f>Drivers!DP512</f>
        <v>0</v>
      </c>
      <c r="DQ770">
        <f>Drivers!DQ512</f>
        <v>0</v>
      </c>
      <c r="DR770">
        <f>Drivers!DR512</f>
        <v>0</v>
      </c>
      <c r="DS770">
        <f>Drivers!DS512</f>
        <v>0</v>
      </c>
      <c r="DT770">
        <f>Drivers!DT512</f>
        <v>0</v>
      </c>
      <c r="DU770">
        <f>Drivers!DU512</f>
        <v>0</v>
      </c>
      <c r="DV770">
        <f>Drivers!DV512</f>
        <v>0</v>
      </c>
      <c r="DW770">
        <f>Drivers!DW512</f>
        <v>0</v>
      </c>
      <c r="DX770">
        <f>Drivers!DX512</f>
        <v>0</v>
      </c>
      <c r="DY770">
        <f>Drivers!DY512</f>
        <v>0</v>
      </c>
      <c r="DZ770">
        <f>Drivers!DZ512</f>
        <v>0</v>
      </c>
      <c r="EA770">
        <f>Drivers!EA512</f>
        <v>0</v>
      </c>
      <c r="EB770">
        <f>Drivers!EB512</f>
        <v>0</v>
      </c>
      <c r="EC770">
        <f>Drivers!EC512</f>
        <v>0</v>
      </c>
      <c r="ED770">
        <f>Drivers!ED512</f>
        <v>0</v>
      </c>
      <c r="EE770">
        <f>Drivers!EE512</f>
        <v>0</v>
      </c>
      <c r="EF770">
        <f>Drivers!EF512</f>
        <v>0</v>
      </c>
      <c r="EG770">
        <f>Drivers!EG512</f>
        <v>0</v>
      </c>
      <c r="EH770">
        <f>Drivers!EH512</f>
        <v>0</v>
      </c>
      <c r="EI770">
        <f>Drivers!EI512</f>
        <v>0</v>
      </c>
      <c r="EJ770">
        <f>Drivers!EJ512</f>
        <v>0</v>
      </c>
    </row>
    <row r="771" spans="1:140" hidden="1" outlineLevel="1">
      <c r="A771">
        <f>Drivers!A513</f>
        <v>0</v>
      </c>
      <c r="B771">
        <f>Drivers!B513</f>
        <v>0</v>
      </c>
      <c r="C771">
        <f>Drivers!C513</f>
        <v>0</v>
      </c>
      <c r="D771">
        <f>Drivers!D513</f>
        <v>0</v>
      </c>
      <c r="E771">
        <f>Drivers!E513</f>
        <v>0</v>
      </c>
      <c r="F771">
        <f>Drivers!F513</f>
        <v>0</v>
      </c>
      <c r="G771">
        <f>Drivers!G513</f>
        <v>0</v>
      </c>
      <c r="H771">
        <f>Drivers!H513</f>
        <v>0</v>
      </c>
      <c r="I771">
        <f>Drivers!I513</f>
        <v>0</v>
      </c>
      <c r="J771">
        <f>Drivers!J513</f>
        <v>0</v>
      </c>
      <c r="K771">
        <f>Drivers!K513</f>
        <v>0</v>
      </c>
      <c r="L771">
        <f>Drivers!L513</f>
        <v>0</v>
      </c>
      <c r="M771">
        <f>Drivers!M513</f>
        <v>0</v>
      </c>
      <c r="N771">
        <f>Drivers!N513</f>
        <v>0</v>
      </c>
      <c r="O771">
        <f>Drivers!O513</f>
        <v>0</v>
      </c>
      <c r="P771">
        <f>Drivers!P513</f>
        <v>0</v>
      </c>
      <c r="Q771">
        <f>Drivers!Q513</f>
        <v>0</v>
      </c>
      <c r="R771">
        <f>Drivers!R513</f>
        <v>0</v>
      </c>
      <c r="S771">
        <f>Drivers!S513</f>
        <v>0</v>
      </c>
      <c r="T771">
        <f>Drivers!T513</f>
        <v>0</v>
      </c>
      <c r="U771">
        <f>Drivers!U513</f>
        <v>0</v>
      </c>
      <c r="V771">
        <f>Drivers!V513</f>
        <v>0</v>
      </c>
      <c r="W771">
        <f>Drivers!W513</f>
        <v>0</v>
      </c>
      <c r="X771">
        <f>Drivers!X513</f>
        <v>0</v>
      </c>
      <c r="Y771">
        <f>Drivers!Y513</f>
        <v>0</v>
      </c>
      <c r="Z771">
        <f>Drivers!Z513</f>
        <v>0</v>
      </c>
      <c r="AA771">
        <f>Drivers!AA513</f>
        <v>0</v>
      </c>
      <c r="AB771">
        <f>Drivers!AB513</f>
        <v>0</v>
      </c>
      <c r="AC771">
        <f>Drivers!AC513</f>
        <v>0</v>
      </c>
      <c r="AD771">
        <f>Drivers!AD513</f>
        <v>0</v>
      </c>
      <c r="AE771">
        <f>Drivers!AE513</f>
        <v>0</v>
      </c>
      <c r="AF771">
        <f>Drivers!AF513</f>
        <v>0</v>
      </c>
      <c r="AG771">
        <f>Drivers!AG513</f>
        <v>0</v>
      </c>
      <c r="AH771">
        <f>Drivers!AH513</f>
        <v>0</v>
      </c>
      <c r="AI771">
        <f>Drivers!AI513</f>
        <v>0</v>
      </c>
      <c r="AJ771">
        <f>Drivers!AJ513</f>
        <v>0</v>
      </c>
      <c r="AK771">
        <f>Drivers!AK513</f>
        <v>0</v>
      </c>
      <c r="AL771">
        <f>Drivers!AL513</f>
        <v>0</v>
      </c>
      <c r="AM771">
        <f>Drivers!AM513</f>
        <v>0</v>
      </c>
      <c r="AN771">
        <f>Drivers!AN513</f>
        <v>0</v>
      </c>
      <c r="AO771">
        <f>Drivers!AO513</f>
        <v>0</v>
      </c>
      <c r="AP771">
        <f>Drivers!AP513</f>
        <v>0</v>
      </c>
      <c r="AQ771">
        <f>Drivers!AQ513</f>
        <v>0</v>
      </c>
      <c r="AR771">
        <f>Drivers!AR513</f>
        <v>0</v>
      </c>
      <c r="AS771">
        <f>Drivers!AS513</f>
        <v>0</v>
      </c>
      <c r="AT771">
        <f>Drivers!AT513</f>
        <v>0</v>
      </c>
      <c r="AU771">
        <f>Drivers!AU513</f>
        <v>0</v>
      </c>
      <c r="AV771">
        <f>Drivers!AV513</f>
        <v>0</v>
      </c>
      <c r="AW771">
        <f>Drivers!AW513</f>
        <v>0</v>
      </c>
      <c r="AX771">
        <f>Drivers!AX513</f>
        <v>0</v>
      </c>
      <c r="AY771">
        <f>Drivers!AY513</f>
        <v>0</v>
      </c>
      <c r="AZ771">
        <f>Drivers!AZ513</f>
        <v>0</v>
      </c>
      <c r="BA771">
        <f>Drivers!BA513</f>
        <v>0</v>
      </c>
      <c r="BB771">
        <f>Drivers!BB513</f>
        <v>0</v>
      </c>
      <c r="BC771">
        <f>Drivers!BC513</f>
        <v>0</v>
      </c>
      <c r="BD771">
        <f>Drivers!BD513</f>
        <v>0</v>
      </c>
      <c r="BE771">
        <f>Drivers!BE513</f>
        <v>0</v>
      </c>
      <c r="BF771">
        <f>Drivers!BF513</f>
        <v>0</v>
      </c>
      <c r="BG771">
        <f>Drivers!BG513</f>
        <v>0</v>
      </c>
      <c r="BH771">
        <f>Drivers!BH513</f>
        <v>0</v>
      </c>
      <c r="BI771">
        <f>Drivers!BI513</f>
        <v>0</v>
      </c>
      <c r="BJ771">
        <f>Drivers!BJ513</f>
        <v>0</v>
      </c>
      <c r="BK771">
        <f>Drivers!BK513</f>
        <v>0</v>
      </c>
      <c r="BL771">
        <f>Drivers!BL513</f>
        <v>0</v>
      </c>
      <c r="BM771">
        <f>Drivers!BM513</f>
        <v>0</v>
      </c>
      <c r="BN771">
        <f>Drivers!BN513</f>
        <v>0</v>
      </c>
      <c r="BO771">
        <f>Drivers!BO513</f>
        <v>0</v>
      </c>
      <c r="BP771">
        <f>Drivers!BP513</f>
        <v>0</v>
      </c>
      <c r="BQ771">
        <f>Drivers!BQ513</f>
        <v>0</v>
      </c>
      <c r="BR771">
        <f>Drivers!BR513</f>
        <v>0</v>
      </c>
      <c r="BS771">
        <f>Drivers!BS513</f>
        <v>0</v>
      </c>
      <c r="BT771">
        <f>Drivers!BT513</f>
        <v>0</v>
      </c>
      <c r="BU771">
        <f>Drivers!BU513</f>
        <v>0</v>
      </c>
      <c r="BV771">
        <f>Drivers!BV513</f>
        <v>0</v>
      </c>
      <c r="BW771">
        <f>Drivers!BW513</f>
        <v>0</v>
      </c>
      <c r="BX771">
        <f>Drivers!BX513</f>
        <v>0</v>
      </c>
      <c r="BY771">
        <f>Drivers!BY513</f>
        <v>0</v>
      </c>
      <c r="BZ771">
        <f>Drivers!BZ513</f>
        <v>0</v>
      </c>
      <c r="CA771">
        <f>Drivers!CA513</f>
        <v>0</v>
      </c>
      <c r="CB771">
        <f>Drivers!CB513</f>
        <v>0</v>
      </c>
      <c r="CC771">
        <f>Drivers!CC513</f>
        <v>0</v>
      </c>
      <c r="CD771">
        <f>Drivers!CD513</f>
        <v>0</v>
      </c>
      <c r="CE771">
        <f>Drivers!CE513</f>
        <v>0</v>
      </c>
      <c r="CF771">
        <f>Drivers!CF513</f>
        <v>0</v>
      </c>
      <c r="CG771">
        <f>Drivers!CG513</f>
        <v>0</v>
      </c>
      <c r="CH771">
        <f>Drivers!CH513</f>
        <v>0</v>
      </c>
      <c r="CI771">
        <f>Drivers!CI513</f>
        <v>0</v>
      </c>
      <c r="CJ771">
        <f>Drivers!CJ513</f>
        <v>0</v>
      </c>
      <c r="CK771">
        <f>Drivers!CK513</f>
        <v>0</v>
      </c>
      <c r="CL771">
        <f>Drivers!CL513</f>
        <v>0</v>
      </c>
      <c r="CM771">
        <f>Drivers!CM513</f>
        <v>0</v>
      </c>
      <c r="CN771">
        <f>Drivers!CN513</f>
        <v>0</v>
      </c>
      <c r="CO771">
        <f>Drivers!CO513</f>
        <v>0</v>
      </c>
      <c r="CP771">
        <f>Drivers!CP513</f>
        <v>0</v>
      </c>
      <c r="CQ771">
        <f>Drivers!CQ513</f>
        <v>0</v>
      </c>
      <c r="CR771">
        <f>Drivers!CR513</f>
        <v>0</v>
      </c>
      <c r="CS771">
        <f>Drivers!CS513</f>
        <v>0</v>
      </c>
      <c r="CT771">
        <f>Drivers!CT513</f>
        <v>0</v>
      </c>
      <c r="CU771">
        <f>Drivers!CU513</f>
        <v>0</v>
      </c>
      <c r="CV771">
        <f>Drivers!CV513</f>
        <v>0</v>
      </c>
      <c r="CW771">
        <f>Drivers!CW513</f>
        <v>0</v>
      </c>
      <c r="CX771">
        <f>Drivers!CX513</f>
        <v>0</v>
      </c>
      <c r="CY771">
        <f>Drivers!CY513</f>
        <v>0</v>
      </c>
      <c r="CZ771">
        <f>Drivers!CZ513</f>
        <v>0</v>
      </c>
      <c r="DA771">
        <f>Drivers!DA513</f>
        <v>0</v>
      </c>
      <c r="DB771">
        <f>Drivers!DB513</f>
        <v>0</v>
      </c>
      <c r="DC771">
        <f>Drivers!DC513</f>
        <v>0</v>
      </c>
      <c r="DD771">
        <f>Drivers!DD513</f>
        <v>0</v>
      </c>
      <c r="DE771">
        <f>Drivers!DE513</f>
        <v>0</v>
      </c>
      <c r="DF771">
        <f>Drivers!DF513</f>
        <v>0</v>
      </c>
      <c r="DG771">
        <f>Drivers!DG513</f>
        <v>0</v>
      </c>
      <c r="DH771">
        <f>Drivers!DH513</f>
        <v>0</v>
      </c>
      <c r="DI771">
        <f>Drivers!DI513</f>
        <v>0</v>
      </c>
      <c r="DJ771">
        <f>Drivers!DJ513</f>
        <v>0</v>
      </c>
      <c r="DK771">
        <f>Drivers!DK513</f>
        <v>0</v>
      </c>
      <c r="DL771">
        <f>Drivers!DL513</f>
        <v>0</v>
      </c>
      <c r="DM771">
        <f>Drivers!DM513</f>
        <v>0</v>
      </c>
      <c r="DN771">
        <f>Drivers!DN513</f>
        <v>0</v>
      </c>
      <c r="DO771">
        <f>Drivers!DO513</f>
        <v>0</v>
      </c>
      <c r="DP771">
        <f>Drivers!DP513</f>
        <v>0</v>
      </c>
      <c r="DQ771">
        <f>Drivers!DQ513</f>
        <v>0</v>
      </c>
      <c r="DR771">
        <f>Drivers!DR513</f>
        <v>0</v>
      </c>
      <c r="DS771">
        <f>Drivers!DS513</f>
        <v>0</v>
      </c>
      <c r="DT771">
        <f>Drivers!DT513</f>
        <v>0</v>
      </c>
      <c r="DU771">
        <f>Drivers!DU513</f>
        <v>0</v>
      </c>
      <c r="DV771">
        <f>Drivers!DV513</f>
        <v>0</v>
      </c>
      <c r="DW771">
        <f>Drivers!DW513</f>
        <v>0</v>
      </c>
      <c r="DX771">
        <f>Drivers!DX513</f>
        <v>0</v>
      </c>
      <c r="DY771">
        <f>Drivers!DY513</f>
        <v>0</v>
      </c>
      <c r="DZ771">
        <f>Drivers!DZ513</f>
        <v>0</v>
      </c>
      <c r="EA771">
        <f>Drivers!EA513</f>
        <v>0</v>
      </c>
      <c r="EB771">
        <f>Drivers!EB513</f>
        <v>0</v>
      </c>
      <c r="EC771">
        <f>Drivers!EC513</f>
        <v>0</v>
      </c>
      <c r="ED771">
        <f>Drivers!ED513</f>
        <v>0</v>
      </c>
      <c r="EE771">
        <f>Drivers!EE513</f>
        <v>0</v>
      </c>
      <c r="EF771">
        <f>Drivers!EF513</f>
        <v>0</v>
      </c>
      <c r="EG771">
        <f>Drivers!EG513</f>
        <v>0</v>
      </c>
      <c r="EH771">
        <f>Drivers!EH513</f>
        <v>0</v>
      </c>
      <c r="EI771">
        <f>Drivers!EI513</f>
        <v>0</v>
      </c>
      <c r="EJ771">
        <f>Drivers!EJ513</f>
        <v>0</v>
      </c>
    </row>
    <row r="772" spans="1:140" hidden="1" outlineLevel="1">
      <c r="A772">
        <f>Drivers!A514</f>
        <v>0</v>
      </c>
      <c r="B772">
        <f>Drivers!B514</f>
        <v>0</v>
      </c>
      <c r="C772">
        <f>Drivers!C514</f>
        <v>0</v>
      </c>
      <c r="D772">
        <f>Drivers!D514</f>
        <v>0</v>
      </c>
      <c r="E772">
        <f>Drivers!E514</f>
        <v>0</v>
      </c>
      <c r="F772">
        <f>Drivers!F514</f>
        <v>0</v>
      </c>
      <c r="G772">
        <f>Drivers!G514</f>
        <v>0</v>
      </c>
      <c r="H772">
        <f>Drivers!H514</f>
        <v>0</v>
      </c>
      <c r="I772" t="str">
        <f>Drivers!I514</f>
        <v>Cumulative User Generated Content (in '000s)</v>
      </c>
      <c r="J772">
        <f>Drivers!J514</f>
        <v>0</v>
      </c>
      <c r="K772">
        <f>Drivers!K514</f>
        <v>0</v>
      </c>
      <c r="L772">
        <f>Drivers!L514</f>
        <v>0</v>
      </c>
      <c r="M772">
        <f>Drivers!M514</f>
        <v>0</v>
      </c>
      <c r="N772">
        <f>Drivers!N514</f>
        <v>0</v>
      </c>
      <c r="O772">
        <f>Drivers!O514</f>
        <v>0</v>
      </c>
      <c r="P772">
        <f>Drivers!P514</f>
        <v>0</v>
      </c>
      <c r="Q772">
        <f>Drivers!Q514</f>
        <v>0</v>
      </c>
      <c r="R772">
        <f>Drivers!R514</f>
        <v>0</v>
      </c>
      <c r="S772">
        <f>Drivers!S514</f>
        <v>0</v>
      </c>
      <c r="T772">
        <f>Drivers!T514</f>
        <v>0</v>
      </c>
      <c r="U772">
        <f>Drivers!U514</f>
        <v>0</v>
      </c>
      <c r="V772">
        <f>Drivers!V514</f>
        <v>0</v>
      </c>
      <c r="W772">
        <f>Drivers!W514</f>
        <v>0</v>
      </c>
      <c r="X772">
        <f>Drivers!X514</f>
        <v>0</v>
      </c>
      <c r="Y772">
        <f>Drivers!Y514</f>
        <v>0</v>
      </c>
      <c r="Z772">
        <f>Drivers!Z514</f>
        <v>0</v>
      </c>
      <c r="AA772">
        <f>Drivers!AA514</f>
        <v>0</v>
      </c>
      <c r="AB772">
        <f>Drivers!AB514</f>
        <v>0</v>
      </c>
      <c r="AC772">
        <f>Drivers!AC514</f>
        <v>0</v>
      </c>
      <c r="AD772">
        <f>Drivers!AD514</f>
        <v>0</v>
      </c>
      <c r="AE772">
        <f>Drivers!AE514</f>
        <v>0</v>
      </c>
      <c r="AF772">
        <f>Drivers!AF514</f>
        <v>0</v>
      </c>
      <c r="AG772">
        <f>Drivers!AG514</f>
        <v>0</v>
      </c>
      <c r="AH772">
        <f>Drivers!AH514</f>
        <v>0</v>
      </c>
      <c r="AI772">
        <f>Drivers!AI514</f>
        <v>0</v>
      </c>
      <c r="AJ772">
        <f>Drivers!AJ514</f>
        <v>0</v>
      </c>
      <c r="AK772">
        <f>Drivers!AK514</f>
        <v>0</v>
      </c>
      <c r="AL772">
        <f>Drivers!AL514</f>
        <v>0</v>
      </c>
      <c r="AM772">
        <f>Drivers!AM514</f>
        <v>0</v>
      </c>
      <c r="AN772">
        <f>Drivers!AN514</f>
        <v>0</v>
      </c>
      <c r="AO772">
        <f>Drivers!AO514</f>
        <v>0</v>
      </c>
      <c r="AP772">
        <f>Drivers!AP514</f>
        <v>0</v>
      </c>
      <c r="AQ772">
        <f>Drivers!AQ514</f>
        <v>0</v>
      </c>
      <c r="AR772">
        <f>Drivers!AR514</f>
        <v>0</v>
      </c>
      <c r="AS772">
        <f>Drivers!AS514</f>
        <v>0</v>
      </c>
      <c r="AT772">
        <f>Drivers!AT514</f>
        <v>9449</v>
      </c>
      <c r="AU772">
        <f>Drivers!AU514</f>
        <v>10402</v>
      </c>
      <c r="AV772">
        <f>Drivers!AV514</f>
        <v>11324</v>
      </c>
      <c r="AW772">
        <f>Drivers!AW514</f>
        <v>12077</v>
      </c>
      <c r="AX772">
        <f>Drivers!AX514</f>
        <v>12759</v>
      </c>
      <c r="AY772">
        <f>Drivers!AY514</f>
        <v>13455</v>
      </c>
      <c r="AZ772">
        <f>Drivers!AZ514</f>
        <v>14161</v>
      </c>
      <c r="BA772">
        <f>Drivers!BA514</f>
        <v>14747</v>
      </c>
      <c r="BB772">
        <f>Drivers!BB514</f>
        <v>15529</v>
      </c>
      <c r="BC772">
        <f>Drivers!BC514</f>
        <v>16307</v>
      </c>
      <c r="BD772">
        <f>Drivers!BD514</f>
        <v>17117</v>
      </c>
      <c r="BE772">
        <f>Drivers!BE514</f>
        <v>17737</v>
      </c>
      <c r="BF772">
        <f>Drivers!BF514</f>
        <v>18672</v>
      </c>
      <c r="BG772">
        <f>Drivers!BG514</f>
        <v>20040</v>
      </c>
      <c r="BH772">
        <f>Drivers!BH514</f>
        <v>21647</v>
      </c>
      <c r="BI772">
        <f>Drivers!BI514</f>
        <v>23940</v>
      </c>
      <c r="BJ772">
        <f>Drivers!BJ514</f>
        <v>26304</v>
      </c>
      <c r="BK772">
        <f>Drivers!BK514</f>
        <v>29656</v>
      </c>
      <c r="BL772">
        <f>Drivers!BL514</f>
        <v>33688</v>
      </c>
      <c r="BM772">
        <f>Drivers!BM514</f>
        <v>38273</v>
      </c>
      <c r="BN772">
        <f>Drivers!BN514</f>
        <v>43292</v>
      </c>
      <c r="BO772">
        <f>Drivers!BO514</f>
        <v>49350</v>
      </c>
      <c r="BP772">
        <f>Drivers!BP514</f>
        <v>55893</v>
      </c>
      <c r="BQ772">
        <f>Drivers!BQ514</f>
        <v>60756</v>
      </c>
      <c r="BR772" t="str">
        <f>Drivers!BR514</f>
        <v>NA</v>
      </c>
      <c r="BS772">
        <f>Drivers!BS514</f>
        <v>0</v>
      </c>
      <c r="BT772">
        <f>Drivers!BT514</f>
        <v>0</v>
      </c>
      <c r="BU772">
        <f>Drivers!BU514</f>
        <v>0</v>
      </c>
      <c r="BV772">
        <f>Drivers!BV514</f>
        <v>0</v>
      </c>
      <c r="BW772">
        <f>Drivers!BW514</f>
        <v>0</v>
      </c>
      <c r="BX772">
        <f>Drivers!BX514</f>
        <v>0</v>
      </c>
      <c r="BY772">
        <f>Drivers!BY514</f>
        <v>0</v>
      </c>
      <c r="BZ772">
        <f>Drivers!BZ514</f>
        <v>0</v>
      </c>
      <c r="CA772">
        <f>Drivers!CA514</f>
        <v>0</v>
      </c>
      <c r="CB772">
        <f>Drivers!CB514</f>
        <v>0</v>
      </c>
      <c r="CC772">
        <f>Drivers!CC514</f>
        <v>0</v>
      </c>
      <c r="CD772">
        <f>Drivers!CD514</f>
        <v>0</v>
      </c>
      <c r="CE772">
        <f>Drivers!CE514</f>
        <v>0</v>
      </c>
      <c r="CF772">
        <f>Drivers!CF514</f>
        <v>0</v>
      </c>
      <c r="CG772">
        <f>Drivers!CG514</f>
        <v>0</v>
      </c>
      <c r="CH772">
        <f>Drivers!CH514</f>
        <v>0</v>
      </c>
      <c r="CI772">
        <f>Drivers!CI514</f>
        <v>0</v>
      </c>
      <c r="CJ772">
        <f>Drivers!CJ514</f>
        <v>0</v>
      </c>
      <c r="CK772">
        <f>Drivers!CK514</f>
        <v>0</v>
      </c>
      <c r="CL772">
        <f>Drivers!CL514</f>
        <v>0</v>
      </c>
      <c r="CM772">
        <f>Drivers!CM514</f>
        <v>0</v>
      </c>
      <c r="CN772">
        <f>Drivers!CN514</f>
        <v>0</v>
      </c>
      <c r="CO772">
        <f>Drivers!CO514</f>
        <v>0</v>
      </c>
      <c r="CP772">
        <f>Drivers!CP514</f>
        <v>0</v>
      </c>
      <c r="CQ772">
        <f>Drivers!CQ514</f>
        <v>0</v>
      </c>
      <c r="CR772">
        <f>Drivers!CR514</f>
        <v>0</v>
      </c>
      <c r="CS772">
        <f>Drivers!CS514</f>
        <v>0</v>
      </c>
      <c r="CT772">
        <f>Drivers!CT514</f>
        <v>0</v>
      </c>
      <c r="CU772">
        <f>Drivers!CU514</f>
        <v>0</v>
      </c>
      <c r="CV772">
        <f>Drivers!CV514</f>
        <v>0</v>
      </c>
      <c r="CW772">
        <f>Drivers!CW514</f>
        <v>0</v>
      </c>
      <c r="CX772">
        <f>Drivers!CX514</f>
        <v>0</v>
      </c>
      <c r="CY772">
        <f>Drivers!CY514</f>
        <v>0</v>
      </c>
      <c r="CZ772">
        <f>Drivers!CZ514</f>
        <v>0</v>
      </c>
      <c r="DA772">
        <f>Drivers!DA514</f>
        <v>0</v>
      </c>
      <c r="DB772">
        <f>Drivers!DB514</f>
        <v>0</v>
      </c>
      <c r="DC772">
        <f>Drivers!DC514</f>
        <v>0</v>
      </c>
      <c r="DD772">
        <f>Drivers!DD514</f>
        <v>0</v>
      </c>
      <c r="DE772">
        <f>Drivers!DE514</f>
        <v>0</v>
      </c>
      <c r="DF772">
        <f>Drivers!DF514</f>
        <v>0</v>
      </c>
      <c r="DG772">
        <f>Drivers!DG514</f>
        <v>0</v>
      </c>
      <c r="DH772">
        <f>Drivers!DH514</f>
        <v>0</v>
      </c>
      <c r="DI772">
        <f>Drivers!DI514</f>
        <v>0</v>
      </c>
      <c r="DJ772">
        <f>Drivers!DJ514</f>
        <v>0</v>
      </c>
      <c r="DK772">
        <f>Drivers!DK514</f>
        <v>0</v>
      </c>
      <c r="DL772">
        <f>Drivers!DL514</f>
        <v>0</v>
      </c>
      <c r="DM772">
        <f>Drivers!DM514</f>
        <v>0</v>
      </c>
      <c r="DN772">
        <f>Drivers!DN514</f>
        <v>0</v>
      </c>
      <c r="DO772">
        <f>Drivers!DO514</f>
        <v>0</v>
      </c>
      <c r="DP772">
        <f>Drivers!DP514</f>
        <v>0</v>
      </c>
      <c r="DQ772">
        <f>Drivers!DQ514</f>
        <v>0</v>
      </c>
      <c r="DR772">
        <f>Drivers!DR514</f>
        <v>0</v>
      </c>
      <c r="DS772">
        <f>Drivers!DS514</f>
        <v>0</v>
      </c>
      <c r="DT772">
        <f>Drivers!DT514</f>
        <v>0</v>
      </c>
      <c r="DU772">
        <f>Drivers!DU514</f>
        <v>0</v>
      </c>
      <c r="DV772">
        <f>Drivers!DV514</f>
        <v>0</v>
      </c>
      <c r="DW772">
        <f>Drivers!DW514</f>
        <v>0</v>
      </c>
      <c r="DX772">
        <f>Drivers!DX514</f>
        <v>0</v>
      </c>
      <c r="DY772">
        <f>Drivers!DY514</f>
        <v>0</v>
      </c>
      <c r="DZ772">
        <f>Drivers!DZ514</f>
        <v>0</v>
      </c>
      <c r="EA772">
        <f>Drivers!EA514</f>
        <v>0</v>
      </c>
      <c r="EB772">
        <f>Drivers!EB514</f>
        <v>0</v>
      </c>
      <c r="EC772">
        <f>Drivers!EC514</f>
        <v>0</v>
      </c>
      <c r="ED772">
        <f>Drivers!ED514</f>
        <v>0</v>
      </c>
      <c r="EE772">
        <f>Drivers!EE514</f>
        <v>0</v>
      </c>
      <c r="EF772">
        <f>Drivers!EF514</f>
        <v>0</v>
      </c>
      <c r="EG772">
        <f>Drivers!EG514</f>
        <v>0</v>
      </c>
      <c r="EH772">
        <f>Drivers!EH514</f>
        <v>0</v>
      </c>
      <c r="EI772">
        <f>Drivers!EI514</f>
        <v>0</v>
      </c>
      <c r="EJ772">
        <f>Drivers!EJ514</f>
        <v>0</v>
      </c>
    </row>
    <row r="773" spans="1:140" hidden="1" outlineLevel="1">
      <c r="A773">
        <f>Drivers!A515</f>
        <v>0</v>
      </c>
      <c r="B773">
        <f>Drivers!B515</f>
        <v>0</v>
      </c>
      <c r="C773">
        <f>Drivers!C515</f>
        <v>0</v>
      </c>
      <c r="D773">
        <f>Drivers!D515</f>
        <v>0</v>
      </c>
      <c r="E773">
        <f>Drivers!E515</f>
        <v>0</v>
      </c>
      <c r="F773">
        <f>Drivers!F515</f>
        <v>0</v>
      </c>
      <c r="G773">
        <f>Drivers!G515</f>
        <v>0</v>
      </c>
      <c r="H773">
        <f>Drivers!H515</f>
        <v>0</v>
      </c>
      <c r="I773" t="str">
        <f>Drivers!I515</f>
        <v>Y/Y Change (%)</v>
      </c>
      <c r="J773">
        <f>Drivers!J515</f>
        <v>0</v>
      </c>
      <c r="K773">
        <f>Drivers!K515</f>
        <v>0</v>
      </c>
      <c r="L773">
        <f>Drivers!L515</f>
        <v>0</v>
      </c>
      <c r="M773">
        <f>Drivers!M515</f>
        <v>0</v>
      </c>
      <c r="N773">
        <f>Drivers!N515</f>
        <v>0</v>
      </c>
      <c r="O773">
        <f>Drivers!O515</f>
        <v>0</v>
      </c>
      <c r="P773">
        <f>Drivers!P515</f>
        <v>0</v>
      </c>
      <c r="Q773">
        <f>Drivers!Q515</f>
        <v>0</v>
      </c>
      <c r="R773">
        <f>Drivers!R515</f>
        <v>0</v>
      </c>
      <c r="S773">
        <f>Drivers!S515</f>
        <v>0</v>
      </c>
      <c r="T773">
        <f>Drivers!T515</f>
        <v>0</v>
      </c>
      <c r="U773">
        <f>Drivers!U515</f>
        <v>0</v>
      </c>
      <c r="V773">
        <f>Drivers!V515</f>
        <v>0</v>
      </c>
      <c r="W773">
        <f>Drivers!W515</f>
        <v>0</v>
      </c>
      <c r="X773">
        <f>Drivers!X515</f>
        <v>0</v>
      </c>
      <c r="Y773">
        <f>Drivers!Y515</f>
        <v>0</v>
      </c>
      <c r="Z773">
        <f>Drivers!Z515</f>
        <v>0</v>
      </c>
      <c r="AA773">
        <f>Drivers!AA515</f>
        <v>0</v>
      </c>
      <c r="AB773">
        <f>Drivers!AB515</f>
        <v>0</v>
      </c>
      <c r="AC773">
        <f>Drivers!AC515</f>
        <v>0</v>
      </c>
      <c r="AD773">
        <f>Drivers!AD515</f>
        <v>0</v>
      </c>
      <c r="AE773">
        <f>Drivers!AE515</f>
        <v>0</v>
      </c>
      <c r="AF773">
        <f>Drivers!AF515</f>
        <v>0</v>
      </c>
      <c r="AG773">
        <f>Drivers!AG515</f>
        <v>0</v>
      </c>
      <c r="AH773">
        <f>Drivers!AH515</f>
        <v>0</v>
      </c>
      <c r="AI773">
        <f>Drivers!AI515</f>
        <v>0</v>
      </c>
      <c r="AJ773">
        <f>Drivers!AJ515</f>
        <v>0</v>
      </c>
      <c r="AK773">
        <f>Drivers!AK515</f>
        <v>0</v>
      </c>
      <c r="AL773">
        <f>Drivers!AL515</f>
        <v>0</v>
      </c>
      <c r="AM773">
        <f>Drivers!AM515</f>
        <v>0</v>
      </c>
      <c r="AN773">
        <f>Drivers!AN515</f>
        <v>0</v>
      </c>
      <c r="AO773">
        <f>Drivers!AO515</f>
        <v>0</v>
      </c>
      <c r="AP773">
        <f>Drivers!AP515</f>
        <v>0</v>
      </c>
      <c r="AQ773">
        <f>Drivers!AQ515</f>
        <v>0</v>
      </c>
      <c r="AR773">
        <f>Drivers!AR515</f>
        <v>0</v>
      </c>
      <c r="AS773">
        <f>Drivers!AS515</f>
        <v>0</v>
      </c>
      <c r="AT773">
        <f>Drivers!AT515</f>
        <v>0</v>
      </c>
      <c r="AU773">
        <f>Drivers!AU515</f>
        <v>0</v>
      </c>
      <c r="AV773">
        <f>Drivers!AV515</f>
        <v>0</v>
      </c>
      <c r="AW773">
        <f>Drivers!AW515</f>
        <v>0</v>
      </c>
      <c r="AX773">
        <f>Drivers!AX515</f>
        <v>1.350301619218965</v>
      </c>
      <c r="AY773">
        <f>Drivers!AY515</f>
        <v>1.2935012497596616</v>
      </c>
      <c r="AZ773">
        <f>Drivers!AZ515</f>
        <v>1.2505298481102085</v>
      </c>
      <c r="BA773">
        <f>Drivers!BA515</f>
        <v>1.221081394386023</v>
      </c>
      <c r="BB773">
        <f>Drivers!BB515</f>
        <v>1.2171016537346186</v>
      </c>
      <c r="BC773">
        <f>Drivers!BC515</f>
        <v>1.2119658119658119</v>
      </c>
      <c r="BD773">
        <f>Drivers!BD515</f>
        <v>1.2087423204575949</v>
      </c>
      <c r="BE773">
        <f>Drivers!BE515</f>
        <v>1.2027531023258968</v>
      </c>
      <c r="BF773">
        <f>Drivers!BF515</f>
        <v>1.2023955180629788</v>
      </c>
      <c r="BG773">
        <f>Drivers!BG515</f>
        <v>1.2289200956644386</v>
      </c>
      <c r="BH773">
        <f>Drivers!BH515</f>
        <v>1.2646491791785943</v>
      </c>
      <c r="BI773">
        <f>Drivers!BI515</f>
        <v>1.3497209223656763</v>
      </c>
      <c r="BJ773">
        <f>Drivers!BJ515</f>
        <v>1.4087403598971722</v>
      </c>
      <c r="BK773">
        <f>Drivers!BK515</f>
        <v>1.4798403193612775</v>
      </c>
      <c r="BL773">
        <f>Drivers!BL515</f>
        <v>1.5562433593569547</v>
      </c>
      <c r="BM773">
        <f>Drivers!BM515</f>
        <v>1.5987050960735172</v>
      </c>
      <c r="BN773">
        <f>Drivers!BN515</f>
        <v>1.6458333333333333</v>
      </c>
      <c r="BO773">
        <f>Drivers!BO515</f>
        <v>1.6640814674939304</v>
      </c>
      <c r="BP773">
        <f>Drivers!BP515</f>
        <v>1.6591367846117311</v>
      </c>
      <c r="BQ773">
        <f>Drivers!BQ515</f>
        <v>1.5874376192093642</v>
      </c>
      <c r="BR773">
        <f>Drivers!BR515</f>
        <v>0</v>
      </c>
      <c r="BS773">
        <f>Drivers!BS515</f>
        <v>0</v>
      </c>
      <c r="BT773">
        <f>Drivers!BT515</f>
        <v>0</v>
      </c>
      <c r="BU773">
        <f>Drivers!BU515</f>
        <v>0</v>
      </c>
      <c r="BV773">
        <f>Drivers!BV515</f>
        <v>0</v>
      </c>
      <c r="BW773">
        <f>Drivers!BW515</f>
        <v>0</v>
      </c>
      <c r="BX773">
        <f>Drivers!BX515</f>
        <v>0</v>
      </c>
      <c r="BY773">
        <f>Drivers!BY515</f>
        <v>0</v>
      </c>
      <c r="BZ773">
        <f>Drivers!BZ515</f>
        <v>0</v>
      </c>
      <c r="CA773">
        <f>Drivers!CA515</f>
        <v>0</v>
      </c>
      <c r="CB773">
        <f>Drivers!CB515</f>
        <v>0</v>
      </c>
      <c r="CC773">
        <f>Drivers!CC515</f>
        <v>0</v>
      </c>
      <c r="CD773">
        <f>Drivers!CD515</f>
        <v>0</v>
      </c>
      <c r="CE773">
        <f>Drivers!CE515</f>
        <v>0</v>
      </c>
      <c r="CF773">
        <f>Drivers!CF515</f>
        <v>0</v>
      </c>
      <c r="CG773">
        <f>Drivers!CG515</f>
        <v>0</v>
      </c>
      <c r="CH773">
        <f>Drivers!CH515</f>
        <v>0</v>
      </c>
      <c r="CI773">
        <f>Drivers!CI515</f>
        <v>0</v>
      </c>
      <c r="CJ773">
        <f>Drivers!CJ515</f>
        <v>0</v>
      </c>
      <c r="CK773">
        <f>Drivers!CK515</f>
        <v>0</v>
      </c>
      <c r="CL773">
        <f>Drivers!CL515</f>
        <v>0</v>
      </c>
      <c r="CM773">
        <f>Drivers!CM515</f>
        <v>0</v>
      </c>
      <c r="CN773">
        <f>Drivers!CN515</f>
        <v>0</v>
      </c>
      <c r="CO773">
        <f>Drivers!CO515</f>
        <v>0</v>
      </c>
      <c r="CP773">
        <f>Drivers!CP515</f>
        <v>0</v>
      </c>
      <c r="CQ773">
        <f>Drivers!CQ515</f>
        <v>0</v>
      </c>
      <c r="CR773">
        <f>Drivers!CR515</f>
        <v>0</v>
      </c>
      <c r="CS773">
        <f>Drivers!CS515</f>
        <v>0</v>
      </c>
      <c r="CT773">
        <f>Drivers!CT515</f>
        <v>0</v>
      </c>
      <c r="CU773">
        <f>Drivers!CU515</f>
        <v>0</v>
      </c>
      <c r="CV773">
        <f>Drivers!CV515</f>
        <v>0</v>
      </c>
      <c r="CW773">
        <f>Drivers!CW515</f>
        <v>0</v>
      </c>
      <c r="CX773">
        <f>Drivers!CX515</f>
        <v>0</v>
      </c>
      <c r="CY773">
        <f>Drivers!CY515</f>
        <v>0</v>
      </c>
      <c r="CZ773">
        <f>Drivers!CZ515</f>
        <v>0</v>
      </c>
      <c r="DA773">
        <f>Drivers!DA515</f>
        <v>0</v>
      </c>
      <c r="DB773">
        <f>Drivers!DB515</f>
        <v>0</v>
      </c>
      <c r="DC773">
        <f>Drivers!DC515</f>
        <v>0</v>
      </c>
      <c r="DD773">
        <f>Drivers!DD515</f>
        <v>0</v>
      </c>
      <c r="DE773">
        <f>Drivers!DE515</f>
        <v>0</v>
      </c>
      <c r="DF773">
        <f>Drivers!DF515</f>
        <v>0</v>
      </c>
      <c r="DG773">
        <f>Drivers!DG515</f>
        <v>0</v>
      </c>
      <c r="DH773">
        <f>Drivers!DH515</f>
        <v>0</v>
      </c>
      <c r="DI773">
        <f>Drivers!DI515</f>
        <v>0</v>
      </c>
      <c r="DJ773">
        <f>Drivers!DJ515</f>
        <v>0</v>
      </c>
      <c r="DK773">
        <f>Drivers!DK515</f>
        <v>0</v>
      </c>
      <c r="DL773">
        <f>Drivers!DL515</f>
        <v>0</v>
      </c>
      <c r="DM773">
        <f>Drivers!DM515</f>
        <v>0</v>
      </c>
      <c r="DN773">
        <f>Drivers!DN515</f>
        <v>0</v>
      </c>
      <c r="DO773">
        <f>Drivers!DO515</f>
        <v>0</v>
      </c>
      <c r="DP773">
        <f>Drivers!DP515</f>
        <v>0</v>
      </c>
      <c r="DQ773">
        <f>Drivers!DQ515</f>
        <v>0</v>
      </c>
      <c r="DR773">
        <f>Drivers!DR515</f>
        <v>0</v>
      </c>
      <c r="DS773">
        <f>Drivers!DS515</f>
        <v>0</v>
      </c>
      <c r="DT773">
        <f>Drivers!DT515</f>
        <v>0</v>
      </c>
      <c r="DU773">
        <f>Drivers!DU515</f>
        <v>0</v>
      </c>
      <c r="DV773">
        <f>Drivers!DV515</f>
        <v>0</v>
      </c>
      <c r="DW773">
        <f>Drivers!DW515</f>
        <v>0</v>
      </c>
      <c r="DX773">
        <f>Drivers!DX515</f>
        <v>0</v>
      </c>
      <c r="DY773">
        <f>Drivers!DY515</f>
        <v>0</v>
      </c>
      <c r="DZ773">
        <f>Drivers!DZ515</f>
        <v>0</v>
      </c>
      <c r="EA773">
        <f>Drivers!EA515</f>
        <v>0</v>
      </c>
      <c r="EB773">
        <f>Drivers!EB515</f>
        <v>0</v>
      </c>
      <c r="EC773">
        <f>Drivers!EC515</f>
        <v>0</v>
      </c>
      <c r="ED773">
        <f>Drivers!ED515</f>
        <v>0</v>
      </c>
      <c r="EE773">
        <f>Drivers!EE515</f>
        <v>0</v>
      </c>
      <c r="EF773">
        <f>Drivers!EF515</f>
        <v>0</v>
      </c>
      <c r="EG773">
        <f>Drivers!EG515</f>
        <v>0</v>
      </c>
      <c r="EH773">
        <f>Drivers!EH515</f>
        <v>0</v>
      </c>
      <c r="EI773">
        <f>Drivers!EI515</f>
        <v>0</v>
      </c>
      <c r="EJ773">
        <f>Drivers!EJ515</f>
        <v>0</v>
      </c>
    </row>
    <row r="774" spans="1:140" hidden="1" outlineLevel="1">
      <c r="A774">
        <f>Drivers!A516</f>
        <v>0</v>
      </c>
      <c r="B774">
        <f>Drivers!B516</f>
        <v>0</v>
      </c>
      <c r="C774">
        <f>Drivers!C516</f>
        <v>0</v>
      </c>
      <c r="D774">
        <f>Drivers!D516</f>
        <v>0</v>
      </c>
      <c r="E774">
        <f>Drivers!E516</f>
        <v>0</v>
      </c>
      <c r="F774">
        <f>Drivers!F516</f>
        <v>0</v>
      </c>
      <c r="G774">
        <f>Drivers!G516</f>
        <v>0</v>
      </c>
      <c r="H774">
        <f>Drivers!H516</f>
        <v>0</v>
      </c>
      <c r="I774" t="str">
        <f>Drivers!I516</f>
        <v>Q/Q Change (%)</v>
      </c>
      <c r="J774">
        <f>Drivers!J516</f>
        <v>0</v>
      </c>
      <c r="K774">
        <f>Drivers!K516</f>
        <v>0</v>
      </c>
      <c r="L774">
        <f>Drivers!L516</f>
        <v>0</v>
      </c>
      <c r="M774">
        <f>Drivers!M516</f>
        <v>0</v>
      </c>
      <c r="N774">
        <f>Drivers!N516</f>
        <v>0</v>
      </c>
      <c r="O774">
        <f>Drivers!O516</f>
        <v>0</v>
      </c>
      <c r="P774">
        <f>Drivers!P516</f>
        <v>0</v>
      </c>
      <c r="Q774">
        <f>Drivers!Q516</f>
        <v>0</v>
      </c>
      <c r="R774">
        <f>Drivers!R516</f>
        <v>0</v>
      </c>
      <c r="S774">
        <f>Drivers!S516</f>
        <v>0</v>
      </c>
      <c r="T774">
        <f>Drivers!T516</f>
        <v>0</v>
      </c>
      <c r="U774">
        <f>Drivers!U516</f>
        <v>0</v>
      </c>
      <c r="V774">
        <f>Drivers!V516</f>
        <v>0</v>
      </c>
      <c r="W774">
        <f>Drivers!W516</f>
        <v>0</v>
      </c>
      <c r="X774">
        <f>Drivers!X516</f>
        <v>0</v>
      </c>
      <c r="Y774">
        <f>Drivers!Y516</f>
        <v>0</v>
      </c>
      <c r="Z774">
        <f>Drivers!Z516</f>
        <v>0</v>
      </c>
      <c r="AA774">
        <f>Drivers!AA516</f>
        <v>0</v>
      </c>
      <c r="AB774">
        <f>Drivers!AB516</f>
        <v>0</v>
      </c>
      <c r="AC774">
        <f>Drivers!AC516</f>
        <v>0</v>
      </c>
      <c r="AD774">
        <f>Drivers!AD516</f>
        <v>0</v>
      </c>
      <c r="AE774">
        <f>Drivers!AE516</f>
        <v>0</v>
      </c>
      <c r="AF774">
        <f>Drivers!AF516</f>
        <v>0</v>
      </c>
      <c r="AG774">
        <f>Drivers!AG516</f>
        <v>0</v>
      </c>
      <c r="AH774">
        <f>Drivers!AH516</f>
        <v>0</v>
      </c>
      <c r="AI774">
        <f>Drivers!AI516</f>
        <v>0</v>
      </c>
      <c r="AJ774">
        <f>Drivers!AJ516</f>
        <v>0</v>
      </c>
      <c r="AK774">
        <f>Drivers!AK516</f>
        <v>0</v>
      </c>
      <c r="AL774">
        <f>Drivers!AL516</f>
        <v>0</v>
      </c>
      <c r="AM774">
        <f>Drivers!AM516</f>
        <v>0</v>
      </c>
      <c r="AN774">
        <f>Drivers!AN516</f>
        <v>0</v>
      </c>
      <c r="AO774">
        <f>Drivers!AO516</f>
        <v>0</v>
      </c>
      <c r="AP774">
        <f>Drivers!AP516</f>
        <v>0</v>
      </c>
      <c r="AQ774">
        <f>Drivers!AQ516</f>
        <v>0</v>
      </c>
      <c r="AR774">
        <f>Drivers!AR516</f>
        <v>0</v>
      </c>
      <c r="AS774">
        <f>Drivers!AS516</f>
        <v>0</v>
      </c>
      <c r="AT774">
        <f>Drivers!AT516</f>
        <v>0</v>
      </c>
      <c r="AU774">
        <f>Drivers!AU516</f>
        <v>0</v>
      </c>
      <c r="AV774">
        <f>Drivers!AV516</f>
        <v>0</v>
      </c>
      <c r="AW774">
        <f>Drivers!AW516</f>
        <v>0</v>
      </c>
      <c r="AX774">
        <f>Drivers!AX516</f>
        <v>1.0564709778918606</v>
      </c>
      <c r="AY774">
        <f>Drivers!AY516</f>
        <v>1.0545497296026334</v>
      </c>
      <c r="AZ774">
        <f>Drivers!AZ516</f>
        <v>1.0524712002972874</v>
      </c>
      <c r="BA774">
        <f>Drivers!BA516</f>
        <v>1.0413812583857072</v>
      </c>
      <c r="BB774">
        <f>Drivers!BB516</f>
        <v>1.0530277344544654</v>
      </c>
      <c r="BC774">
        <f>Drivers!BC516</f>
        <v>1.050099813252624</v>
      </c>
      <c r="BD774">
        <f>Drivers!BD516</f>
        <v>1.0496719200343412</v>
      </c>
      <c r="BE774">
        <f>Drivers!BE516</f>
        <v>1.0362213004615295</v>
      </c>
      <c r="BF774">
        <f>Drivers!BF516</f>
        <v>1.0527146642611489</v>
      </c>
      <c r="BG774">
        <f>Drivers!BG516</f>
        <v>1.0732647814910026</v>
      </c>
      <c r="BH774">
        <f>Drivers!BH516</f>
        <v>1.0801896207584831</v>
      </c>
      <c r="BI774">
        <f>Drivers!BI516</f>
        <v>1.1059269182796692</v>
      </c>
      <c r="BJ774">
        <f>Drivers!BJ516</f>
        <v>1.0987468671679197</v>
      </c>
      <c r="BK774">
        <f>Drivers!BK516</f>
        <v>1.127433090024331</v>
      </c>
      <c r="BL774">
        <f>Drivers!BL516</f>
        <v>1.1359589964931212</v>
      </c>
      <c r="BM774">
        <f>Drivers!BM516</f>
        <v>1.1361018760389456</v>
      </c>
      <c r="BN774">
        <f>Drivers!BN516</f>
        <v>1.1311368327541609</v>
      </c>
      <c r="BO774">
        <f>Drivers!BO516</f>
        <v>1.1399334750069297</v>
      </c>
      <c r="BP774">
        <f>Drivers!BP516</f>
        <v>1.1325835866261398</v>
      </c>
      <c r="BQ774">
        <f>Drivers!BQ516</f>
        <v>1.0870055284203746</v>
      </c>
      <c r="BR774">
        <f>Drivers!BR516</f>
        <v>0</v>
      </c>
      <c r="BS774">
        <f>Drivers!BS516</f>
        <v>0</v>
      </c>
      <c r="BT774">
        <f>Drivers!BT516</f>
        <v>0</v>
      </c>
      <c r="BU774">
        <f>Drivers!BU516</f>
        <v>0</v>
      </c>
      <c r="BV774">
        <f>Drivers!BV516</f>
        <v>0</v>
      </c>
      <c r="BW774">
        <f>Drivers!BW516</f>
        <v>0</v>
      </c>
      <c r="BX774">
        <f>Drivers!BX516</f>
        <v>0</v>
      </c>
      <c r="BY774">
        <f>Drivers!BY516</f>
        <v>0</v>
      </c>
      <c r="BZ774">
        <f>Drivers!BZ516</f>
        <v>0</v>
      </c>
      <c r="CA774">
        <f>Drivers!CA516</f>
        <v>0</v>
      </c>
      <c r="CB774">
        <f>Drivers!CB516</f>
        <v>0</v>
      </c>
      <c r="CC774">
        <f>Drivers!CC516</f>
        <v>0</v>
      </c>
      <c r="CD774">
        <f>Drivers!CD516</f>
        <v>0</v>
      </c>
      <c r="CE774">
        <f>Drivers!CE516</f>
        <v>0</v>
      </c>
      <c r="CF774">
        <f>Drivers!CF516</f>
        <v>0</v>
      </c>
      <c r="CG774">
        <f>Drivers!CG516</f>
        <v>0</v>
      </c>
      <c r="CH774">
        <f>Drivers!CH516</f>
        <v>0</v>
      </c>
      <c r="CI774">
        <f>Drivers!CI516</f>
        <v>0</v>
      </c>
      <c r="CJ774">
        <f>Drivers!CJ516</f>
        <v>0</v>
      </c>
      <c r="CK774">
        <f>Drivers!CK516</f>
        <v>0</v>
      </c>
      <c r="CL774">
        <f>Drivers!CL516</f>
        <v>0</v>
      </c>
      <c r="CM774">
        <f>Drivers!CM516</f>
        <v>0</v>
      </c>
      <c r="CN774">
        <f>Drivers!CN516</f>
        <v>0</v>
      </c>
      <c r="CO774">
        <f>Drivers!CO516</f>
        <v>0</v>
      </c>
      <c r="CP774">
        <f>Drivers!CP516</f>
        <v>0</v>
      </c>
      <c r="CQ774">
        <f>Drivers!CQ516</f>
        <v>0</v>
      </c>
      <c r="CR774">
        <f>Drivers!CR516</f>
        <v>0</v>
      </c>
      <c r="CS774">
        <f>Drivers!CS516</f>
        <v>0</v>
      </c>
      <c r="CT774">
        <f>Drivers!CT516</f>
        <v>0</v>
      </c>
      <c r="CU774">
        <f>Drivers!CU516</f>
        <v>0</v>
      </c>
      <c r="CV774">
        <f>Drivers!CV516</f>
        <v>0</v>
      </c>
      <c r="CW774">
        <f>Drivers!CW516</f>
        <v>0</v>
      </c>
      <c r="CX774">
        <f>Drivers!CX516</f>
        <v>0</v>
      </c>
      <c r="CY774">
        <f>Drivers!CY516</f>
        <v>0</v>
      </c>
      <c r="CZ774">
        <f>Drivers!CZ516</f>
        <v>0</v>
      </c>
      <c r="DA774">
        <f>Drivers!DA516</f>
        <v>0</v>
      </c>
      <c r="DB774">
        <f>Drivers!DB516</f>
        <v>0</v>
      </c>
      <c r="DC774">
        <f>Drivers!DC516</f>
        <v>0</v>
      </c>
      <c r="DD774">
        <f>Drivers!DD516</f>
        <v>0</v>
      </c>
      <c r="DE774">
        <f>Drivers!DE516</f>
        <v>0</v>
      </c>
      <c r="DF774">
        <f>Drivers!DF516</f>
        <v>0</v>
      </c>
      <c r="DG774">
        <f>Drivers!DG516</f>
        <v>0</v>
      </c>
      <c r="DH774">
        <f>Drivers!DH516</f>
        <v>0</v>
      </c>
      <c r="DI774">
        <f>Drivers!DI516</f>
        <v>0</v>
      </c>
      <c r="DJ774">
        <f>Drivers!DJ516</f>
        <v>0</v>
      </c>
      <c r="DK774">
        <f>Drivers!DK516</f>
        <v>0</v>
      </c>
      <c r="DL774">
        <f>Drivers!DL516</f>
        <v>0</v>
      </c>
      <c r="DM774">
        <f>Drivers!DM516</f>
        <v>0</v>
      </c>
      <c r="DN774">
        <f>Drivers!DN516</f>
        <v>0</v>
      </c>
      <c r="DO774">
        <f>Drivers!DO516</f>
        <v>0</v>
      </c>
      <c r="DP774">
        <f>Drivers!DP516</f>
        <v>0</v>
      </c>
      <c r="DQ774">
        <f>Drivers!DQ516</f>
        <v>0</v>
      </c>
      <c r="DR774">
        <f>Drivers!DR516</f>
        <v>0</v>
      </c>
      <c r="DS774">
        <f>Drivers!DS516</f>
        <v>0</v>
      </c>
      <c r="DT774">
        <f>Drivers!DT516</f>
        <v>0</v>
      </c>
      <c r="DU774">
        <f>Drivers!DU516</f>
        <v>0</v>
      </c>
      <c r="DV774">
        <f>Drivers!DV516</f>
        <v>0</v>
      </c>
      <c r="DW774">
        <f>Drivers!DW516</f>
        <v>0</v>
      </c>
      <c r="DX774">
        <f>Drivers!DX516</f>
        <v>0</v>
      </c>
      <c r="DY774">
        <f>Drivers!DY516</f>
        <v>0</v>
      </c>
      <c r="DZ774">
        <f>Drivers!DZ516</f>
        <v>0</v>
      </c>
      <c r="EA774">
        <f>Drivers!EA516</f>
        <v>0</v>
      </c>
      <c r="EB774">
        <f>Drivers!EB516</f>
        <v>0</v>
      </c>
      <c r="EC774">
        <f>Drivers!EC516</f>
        <v>0</v>
      </c>
      <c r="ED774">
        <f>Drivers!ED516</f>
        <v>0</v>
      </c>
      <c r="EE774">
        <f>Drivers!EE516</f>
        <v>0</v>
      </c>
      <c r="EF774">
        <f>Drivers!EF516</f>
        <v>0</v>
      </c>
      <c r="EG774">
        <f>Drivers!EG516</f>
        <v>0</v>
      </c>
      <c r="EH774">
        <f>Drivers!EH516</f>
        <v>0</v>
      </c>
      <c r="EI774">
        <f>Drivers!EI516</f>
        <v>0</v>
      </c>
      <c r="EJ774">
        <f>Drivers!EJ516</f>
        <v>0</v>
      </c>
    </row>
    <row r="775" spans="1:140" hidden="1" outlineLevel="1">
      <c r="A775" t="e">
        <f>Drivers!#REF!</f>
        <v>#REF!</v>
      </c>
      <c r="B775" t="e">
        <f>Drivers!#REF!</f>
        <v>#REF!</v>
      </c>
      <c r="C775" t="e">
        <f>Drivers!#REF!</f>
        <v>#REF!</v>
      </c>
      <c r="D775" t="e">
        <f>Drivers!#REF!</f>
        <v>#REF!</v>
      </c>
      <c r="E775" t="e">
        <f>Drivers!#REF!</f>
        <v>#REF!</v>
      </c>
      <c r="F775" t="e">
        <f>Drivers!#REF!</f>
        <v>#REF!</v>
      </c>
      <c r="G775" t="e">
        <f>Drivers!#REF!</f>
        <v>#REF!</v>
      </c>
      <c r="H775" t="e">
        <f>Drivers!#REF!</f>
        <v>#REF!</v>
      </c>
      <c r="I775" t="e">
        <f>Drivers!#REF!</f>
        <v>#REF!</v>
      </c>
      <c r="J775" t="e">
        <f>Drivers!#REF!</f>
        <v>#REF!</v>
      </c>
      <c r="K775" t="e">
        <f>Drivers!#REF!</f>
        <v>#REF!</v>
      </c>
      <c r="L775" t="e">
        <f>Drivers!#REF!</f>
        <v>#REF!</v>
      </c>
      <c r="M775" t="e">
        <f>Drivers!#REF!</f>
        <v>#REF!</v>
      </c>
      <c r="N775" t="e">
        <f>Drivers!#REF!</f>
        <v>#REF!</v>
      </c>
      <c r="O775" t="e">
        <f>Drivers!#REF!</f>
        <v>#REF!</v>
      </c>
      <c r="P775" t="e">
        <f>Drivers!#REF!</f>
        <v>#REF!</v>
      </c>
      <c r="Q775" t="e">
        <f>Drivers!#REF!</f>
        <v>#REF!</v>
      </c>
      <c r="R775" t="e">
        <f>Drivers!#REF!</f>
        <v>#REF!</v>
      </c>
      <c r="S775" t="e">
        <f>Drivers!#REF!</f>
        <v>#REF!</v>
      </c>
      <c r="T775" t="e">
        <f>Drivers!#REF!</f>
        <v>#REF!</v>
      </c>
      <c r="U775" t="e">
        <f>Drivers!#REF!</f>
        <v>#REF!</v>
      </c>
      <c r="V775" t="e">
        <f>Drivers!#REF!</f>
        <v>#REF!</v>
      </c>
      <c r="W775" t="e">
        <f>Drivers!#REF!</f>
        <v>#REF!</v>
      </c>
      <c r="X775" t="e">
        <f>Drivers!#REF!</f>
        <v>#REF!</v>
      </c>
      <c r="Y775" t="e">
        <f>Drivers!#REF!</f>
        <v>#REF!</v>
      </c>
      <c r="Z775" t="e">
        <f>Drivers!#REF!</f>
        <v>#REF!</v>
      </c>
      <c r="AA775" t="e">
        <f>Drivers!#REF!</f>
        <v>#REF!</v>
      </c>
      <c r="AB775" t="e">
        <f>Drivers!#REF!</f>
        <v>#REF!</v>
      </c>
      <c r="AC775" t="e">
        <f>Drivers!#REF!</f>
        <v>#REF!</v>
      </c>
      <c r="AD775" t="e">
        <f>Drivers!#REF!</f>
        <v>#REF!</v>
      </c>
      <c r="AE775" t="e">
        <f>Drivers!#REF!</f>
        <v>#REF!</v>
      </c>
      <c r="AF775" t="e">
        <f>Drivers!#REF!</f>
        <v>#REF!</v>
      </c>
      <c r="AG775" t="e">
        <f>Drivers!#REF!</f>
        <v>#REF!</v>
      </c>
      <c r="AH775" t="e">
        <f>Drivers!#REF!</f>
        <v>#REF!</v>
      </c>
      <c r="AI775" t="e">
        <f>Drivers!#REF!</f>
        <v>#REF!</v>
      </c>
      <c r="AJ775" t="e">
        <f>Drivers!#REF!</f>
        <v>#REF!</v>
      </c>
      <c r="AK775" t="e">
        <f>Drivers!#REF!</f>
        <v>#REF!</v>
      </c>
      <c r="AL775" t="e">
        <f>Drivers!#REF!</f>
        <v>#REF!</v>
      </c>
      <c r="AM775" t="e">
        <f>Drivers!#REF!</f>
        <v>#REF!</v>
      </c>
      <c r="AN775" t="e">
        <f>Drivers!#REF!</f>
        <v>#REF!</v>
      </c>
      <c r="AO775" t="e">
        <f>Drivers!#REF!</f>
        <v>#REF!</v>
      </c>
      <c r="AP775" t="e">
        <f>Drivers!#REF!</f>
        <v>#REF!</v>
      </c>
      <c r="AQ775" t="e">
        <f>Drivers!#REF!</f>
        <v>#REF!</v>
      </c>
      <c r="AR775" t="e">
        <f>Drivers!#REF!</f>
        <v>#REF!</v>
      </c>
      <c r="AS775" t="e">
        <f>Drivers!#REF!</f>
        <v>#REF!</v>
      </c>
      <c r="AT775" t="e">
        <f>Drivers!#REF!</f>
        <v>#REF!</v>
      </c>
      <c r="AU775" t="e">
        <f>Drivers!#REF!</f>
        <v>#REF!</v>
      </c>
      <c r="AV775" t="e">
        <f>Drivers!#REF!</f>
        <v>#REF!</v>
      </c>
      <c r="AW775" t="e">
        <f>Drivers!#REF!</f>
        <v>#REF!</v>
      </c>
      <c r="AX775" t="e">
        <f>Drivers!#REF!</f>
        <v>#REF!</v>
      </c>
      <c r="AY775" t="e">
        <f>Drivers!#REF!</f>
        <v>#REF!</v>
      </c>
      <c r="AZ775" t="e">
        <f>Drivers!#REF!</f>
        <v>#REF!</v>
      </c>
      <c r="BA775" t="e">
        <f>Drivers!#REF!</f>
        <v>#REF!</v>
      </c>
      <c r="BB775" t="e">
        <f>Drivers!#REF!</f>
        <v>#REF!</v>
      </c>
      <c r="BC775" t="e">
        <f>Drivers!#REF!</f>
        <v>#REF!</v>
      </c>
      <c r="BD775" t="e">
        <f>Drivers!#REF!</f>
        <v>#REF!</v>
      </c>
      <c r="BE775" t="e">
        <f>Drivers!#REF!</f>
        <v>#REF!</v>
      </c>
      <c r="BF775" t="e">
        <f>Drivers!#REF!</f>
        <v>#REF!</v>
      </c>
      <c r="BG775" t="e">
        <f>Drivers!#REF!</f>
        <v>#REF!</v>
      </c>
      <c r="BH775" t="e">
        <f>Drivers!#REF!</f>
        <v>#REF!</v>
      </c>
      <c r="BI775" t="e">
        <f>Drivers!#REF!</f>
        <v>#REF!</v>
      </c>
      <c r="BJ775" t="e">
        <f>Drivers!#REF!</f>
        <v>#REF!</v>
      </c>
      <c r="BK775" t="e">
        <f>Drivers!#REF!</f>
        <v>#REF!</v>
      </c>
      <c r="BL775" t="e">
        <f>Drivers!#REF!</f>
        <v>#REF!</v>
      </c>
      <c r="BM775" t="e">
        <f>Drivers!#REF!</f>
        <v>#REF!</v>
      </c>
      <c r="BN775" t="e">
        <f>Drivers!#REF!</f>
        <v>#REF!</v>
      </c>
      <c r="BO775" t="e">
        <f>Drivers!#REF!</f>
        <v>#REF!</v>
      </c>
      <c r="BP775" t="e">
        <f>Drivers!#REF!</f>
        <v>#REF!</v>
      </c>
      <c r="BQ775" t="e">
        <f>Drivers!#REF!</f>
        <v>#REF!</v>
      </c>
      <c r="BR775" t="e">
        <f>Drivers!#REF!</f>
        <v>#REF!</v>
      </c>
      <c r="BS775" t="e">
        <f>Drivers!#REF!</f>
        <v>#REF!</v>
      </c>
      <c r="BT775" t="e">
        <f>Drivers!#REF!</f>
        <v>#REF!</v>
      </c>
      <c r="BU775" t="e">
        <f>Drivers!#REF!</f>
        <v>#REF!</v>
      </c>
      <c r="BV775" t="e">
        <f>Drivers!#REF!</f>
        <v>#REF!</v>
      </c>
      <c r="BW775" t="e">
        <f>Drivers!#REF!</f>
        <v>#REF!</v>
      </c>
      <c r="BX775" t="e">
        <f>Drivers!#REF!</f>
        <v>#REF!</v>
      </c>
      <c r="BY775" t="e">
        <f>Drivers!#REF!</f>
        <v>#REF!</v>
      </c>
      <c r="BZ775" t="e">
        <f>Drivers!#REF!</f>
        <v>#REF!</v>
      </c>
      <c r="CA775" t="e">
        <f>Drivers!#REF!</f>
        <v>#REF!</v>
      </c>
      <c r="CB775" t="e">
        <f>Drivers!#REF!</f>
        <v>#REF!</v>
      </c>
      <c r="CC775" t="e">
        <f>Drivers!#REF!</f>
        <v>#REF!</v>
      </c>
      <c r="CD775" t="e">
        <f>Drivers!#REF!</f>
        <v>#REF!</v>
      </c>
      <c r="CE775" t="e">
        <f>Drivers!#REF!</f>
        <v>#REF!</v>
      </c>
      <c r="CF775" t="e">
        <f>Drivers!#REF!</f>
        <v>#REF!</v>
      </c>
      <c r="CG775" t="e">
        <f>Drivers!#REF!</f>
        <v>#REF!</v>
      </c>
      <c r="CH775" t="e">
        <f>Drivers!#REF!</f>
        <v>#REF!</v>
      </c>
      <c r="CI775" t="e">
        <f>Drivers!#REF!</f>
        <v>#REF!</v>
      </c>
      <c r="CJ775" t="e">
        <f>Drivers!#REF!</f>
        <v>#REF!</v>
      </c>
      <c r="CK775" t="e">
        <f>Drivers!#REF!</f>
        <v>#REF!</v>
      </c>
      <c r="CL775" t="e">
        <f>Drivers!#REF!</f>
        <v>#REF!</v>
      </c>
      <c r="CM775" t="e">
        <f>Drivers!#REF!</f>
        <v>#REF!</v>
      </c>
      <c r="CN775" t="e">
        <f>Drivers!#REF!</f>
        <v>#REF!</v>
      </c>
      <c r="CO775" t="e">
        <f>Drivers!#REF!</f>
        <v>#REF!</v>
      </c>
      <c r="CP775" t="e">
        <f>Drivers!#REF!</f>
        <v>#REF!</v>
      </c>
      <c r="CQ775" t="e">
        <f>Drivers!#REF!</f>
        <v>#REF!</v>
      </c>
      <c r="CR775" t="e">
        <f>Drivers!#REF!</f>
        <v>#REF!</v>
      </c>
      <c r="CS775" t="e">
        <f>Drivers!#REF!</f>
        <v>#REF!</v>
      </c>
      <c r="CT775" t="e">
        <f>Drivers!#REF!</f>
        <v>#REF!</v>
      </c>
      <c r="CU775" t="e">
        <f>Drivers!#REF!</f>
        <v>#REF!</v>
      </c>
      <c r="CV775" t="e">
        <f>Drivers!#REF!</f>
        <v>#REF!</v>
      </c>
      <c r="CW775" t="e">
        <f>Drivers!#REF!</f>
        <v>#REF!</v>
      </c>
      <c r="CX775" t="e">
        <f>Drivers!#REF!</f>
        <v>#REF!</v>
      </c>
      <c r="CY775" t="e">
        <f>Drivers!#REF!</f>
        <v>#REF!</v>
      </c>
      <c r="CZ775" t="e">
        <f>Drivers!#REF!</f>
        <v>#REF!</v>
      </c>
      <c r="DA775" t="e">
        <f>Drivers!#REF!</f>
        <v>#REF!</v>
      </c>
      <c r="DB775" t="e">
        <f>Drivers!#REF!</f>
        <v>#REF!</v>
      </c>
      <c r="DC775" t="e">
        <f>Drivers!#REF!</f>
        <v>#REF!</v>
      </c>
      <c r="DD775" t="e">
        <f>Drivers!#REF!</f>
        <v>#REF!</v>
      </c>
      <c r="DE775" t="e">
        <f>Drivers!#REF!</f>
        <v>#REF!</v>
      </c>
      <c r="DF775" t="e">
        <f>Drivers!#REF!</f>
        <v>#REF!</v>
      </c>
      <c r="DG775" t="e">
        <f>Drivers!#REF!</f>
        <v>#REF!</v>
      </c>
      <c r="DH775" t="e">
        <f>Drivers!#REF!</f>
        <v>#REF!</v>
      </c>
      <c r="DI775" t="e">
        <f>Drivers!#REF!</f>
        <v>#REF!</v>
      </c>
      <c r="DJ775" t="e">
        <f>Drivers!#REF!</f>
        <v>#REF!</v>
      </c>
      <c r="DK775" t="e">
        <f>Drivers!#REF!</f>
        <v>#REF!</v>
      </c>
      <c r="DL775" t="e">
        <f>Drivers!#REF!</f>
        <v>#REF!</v>
      </c>
      <c r="DM775" t="e">
        <f>Drivers!#REF!</f>
        <v>#REF!</v>
      </c>
      <c r="DN775" t="e">
        <f>Drivers!#REF!</f>
        <v>#REF!</v>
      </c>
      <c r="DO775" t="e">
        <f>Drivers!#REF!</f>
        <v>#REF!</v>
      </c>
      <c r="DP775" t="e">
        <f>Drivers!#REF!</f>
        <v>#REF!</v>
      </c>
      <c r="DQ775" t="e">
        <f>Drivers!#REF!</f>
        <v>#REF!</v>
      </c>
      <c r="DR775" t="e">
        <f>Drivers!#REF!</f>
        <v>#REF!</v>
      </c>
      <c r="DS775" t="e">
        <f>Drivers!#REF!</f>
        <v>#REF!</v>
      </c>
      <c r="DT775" t="e">
        <f>Drivers!#REF!</f>
        <v>#REF!</v>
      </c>
      <c r="DU775" t="e">
        <f>Drivers!#REF!</f>
        <v>#REF!</v>
      </c>
      <c r="DV775" t="e">
        <f>Drivers!#REF!</f>
        <v>#REF!</v>
      </c>
      <c r="DW775" t="e">
        <f>Drivers!#REF!</f>
        <v>#REF!</v>
      </c>
      <c r="DX775" t="e">
        <f>Drivers!#REF!</f>
        <v>#REF!</v>
      </c>
      <c r="DY775" t="e">
        <f>Drivers!#REF!</f>
        <v>#REF!</v>
      </c>
      <c r="DZ775" t="e">
        <f>Drivers!#REF!</f>
        <v>#REF!</v>
      </c>
      <c r="EA775" t="e">
        <f>Drivers!#REF!</f>
        <v>#REF!</v>
      </c>
      <c r="EB775" t="e">
        <f>Drivers!#REF!</f>
        <v>#REF!</v>
      </c>
      <c r="EC775" t="e">
        <f>Drivers!#REF!</f>
        <v>#REF!</v>
      </c>
      <c r="ED775" t="e">
        <f>Drivers!#REF!</f>
        <v>#REF!</v>
      </c>
      <c r="EE775" t="e">
        <f>Drivers!#REF!</f>
        <v>#REF!</v>
      </c>
      <c r="EF775" t="e">
        <f>Drivers!#REF!</f>
        <v>#REF!</v>
      </c>
      <c r="EG775" t="e">
        <f>Drivers!#REF!</f>
        <v>#REF!</v>
      </c>
      <c r="EH775" t="e">
        <f>Drivers!#REF!</f>
        <v>#REF!</v>
      </c>
      <c r="EI775" t="e">
        <f>Drivers!#REF!</f>
        <v>#REF!</v>
      </c>
      <c r="EJ775" t="e">
        <f>Drivers!#REF!</f>
        <v>#REF!</v>
      </c>
    </row>
    <row r="776" spans="1:140" hidden="1" outlineLevel="1"/>
    <row r="777" spans="1:140" hidden="1" outlineLevel="1"/>
    <row r="778" spans="1:140" hidden="1" outlineLevel="1"/>
    <row r="779" spans="1:140" hidden="1" outlineLevel="1"/>
    <row r="780" spans="1:140" hidden="1" outlineLevel="1">
      <c r="A780">
        <f>Drivers!A91</f>
        <v>0</v>
      </c>
      <c r="B780">
        <f>Drivers!B91</f>
        <v>0</v>
      </c>
      <c r="C780">
        <f>Drivers!C91</f>
        <v>0</v>
      </c>
      <c r="D780">
        <f>Drivers!D91</f>
        <v>0</v>
      </c>
      <c r="E780">
        <f>Drivers!E91</f>
        <v>0</v>
      </c>
      <c r="F780">
        <f>Drivers!F91</f>
        <v>0</v>
      </c>
      <c r="G780">
        <f>Drivers!G91</f>
        <v>0</v>
      </c>
      <c r="H780">
        <f>Drivers!H91</f>
        <v>0</v>
      </c>
      <c r="I780" t="str">
        <f>Drivers!I91</f>
        <v>Leads</v>
      </c>
      <c r="J780">
        <f>Drivers!J91</f>
        <v>0</v>
      </c>
      <c r="K780">
        <f>Drivers!K91</f>
        <v>0</v>
      </c>
      <c r="L780">
        <f>Drivers!L91</f>
        <v>0</v>
      </c>
      <c r="M780">
        <f>Drivers!M91</f>
        <v>0</v>
      </c>
      <c r="N780">
        <f>Drivers!N91</f>
        <v>0</v>
      </c>
      <c r="O780">
        <f>Drivers!O91</f>
        <v>0</v>
      </c>
      <c r="P780">
        <f>Drivers!P91</f>
        <v>0</v>
      </c>
      <c r="Q780">
        <f>Drivers!Q91</f>
        <v>0</v>
      </c>
      <c r="R780">
        <f>Drivers!R91</f>
        <v>0</v>
      </c>
      <c r="S780">
        <f>Drivers!S91</f>
        <v>0</v>
      </c>
      <c r="T780">
        <f>Drivers!T91</f>
        <v>0</v>
      </c>
      <c r="U780">
        <f>Drivers!U91</f>
        <v>0</v>
      </c>
      <c r="V780">
        <f>Drivers!V91</f>
        <v>0</v>
      </c>
      <c r="W780">
        <f>Drivers!W91</f>
        <v>0</v>
      </c>
      <c r="X780">
        <f>Drivers!X91</f>
        <v>0</v>
      </c>
      <c r="Y780">
        <f>Drivers!Y91</f>
        <v>0</v>
      </c>
      <c r="Z780">
        <f>Drivers!Z91</f>
        <v>0</v>
      </c>
      <c r="AA780">
        <f>Drivers!AA91</f>
        <v>0</v>
      </c>
      <c r="AB780">
        <f>Drivers!AB91</f>
        <v>0</v>
      </c>
      <c r="AC780">
        <f>Drivers!AC91</f>
        <v>0</v>
      </c>
      <c r="AD780">
        <f>Drivers!AD91</f>
        <v>0</v>
      </c>
      <c r="AE780">
        <f>Drivers!AE91</f>
        <v>0</v>
      </c>
      <c r="AF780">
        <f>Drivers!AF91</f>
        <v>0</v>
      </c>
      <c r="AG780">
        <f>Drivers!AG91</f>
        <v>0</v>
      </c>
      <c r="AH780">
        <f>Drivers!AH91</f>
        <v>0</v>
      </c>
      <c r="AI780">
        <f>Drivers!AI91</f>
        <v>0</v>
      </c>
      <c r="AJ780">
        <f>Drivers!AJ91</f>
        <v>0</v>
      </c>
      <c r="AK780">
        <f>Drivers!AK91</f>
        <v>0</v>
      </c>
      <c r="AL780">
        <f>Drivers!AL91</f>
        <v>0</v>
      </c>
      <c r="AM780">
        <f>Drivers!AM91</f>
        <v>0</v>
      </c>
      <c r="AN780">
        <f>Drivers!AN91</f>
        <v>0</v>
      </c>
      <c r="AO780">
        <f>Drivers!AO91</f>
        <v>0</v>
      </c>
      <c r="AP780">
        <f>Drivers!AP91</f>
        <v>0</v>
      </c>
      <c r="AQ780">
        <f>Drivers!AQ91</f>
        <v>0</v>
      </c>
      <c r="AR780">
        <f>Drivers!AR91</f>
        <v>0</v>
      </c>
      <c r="AS780">
        <f>Drivers!AS91</f>
        <v>0</v>
      </c>
      <c r="AT780">
        <f>Drivers!AT91</f>
        <v>0</v>
      </c>
      <c r="AU780">
        <f>Drivers!AU91</f>
        <v>0</v>
      </c>
      <c r="AV780">
        <f>Drivers!AV91</f>
        <v>0</v>
      </c>
      <c r="AW780">
        <f>Drivers!AW91</f>
        <v>0</v>
      </c>
      <c r="AX780">
        <f>Drivers!AX91</f>
        <v>0</v>
      </c>
      <c r="AY780">
        <f>Drivers!AY91</f>
        <v>0</v>
      </c>
      <c r="AZ780">
        <f>Drivers!AZ91</f>
        <v>0</v>
      </c>
      <c r="BA780">
        <f>Drivers!BA91</f>
        <v>0</v>
      </c>
      <c r="BB780">
        <f>Drivers!BB91</f>
        <v>0</v>
      </c>
      <c r="BC780">
        <f>Drivers!BC91</f>
        <v>0</v>
      </c>
      <c r="BD780">
        <f>Drivers!BD91</f>
        <v>0</v>
      </c>
      <c r="BE780">
        <f>Drivers!BE91</f>
        <v>0</v>
      </c>
      <c r="BF780">
        <f>Drivers!BF91</f>
        <v>0</v>
      </c>
      <c r="BG780">
        <f>Drivers!BG91</f>
        <v>0</v>
      </c>
      <c r="BH780">
        <f>Drivers!BH91</f>
        <v>0</v>
      </c>
      <c r="BI780">
        <f>Drivers!BI91</f>
        <v>0</v>
      </c>
      <c r="BJ780">
        <f>Drivers!BJ91</f>
        <v>0</v>
      </c>
      <c r="BK780">
        <f>Drivers!BK91</f>
        <v>0</v>
      </c>
      <c r="BL780">
        <f>Drivers!BL91</f>
        <v>0</v>
      </c>
      <c r="BM780">
        <f>Drivers!BM91</f>
        <v>0</v>
      </c>
      <c r="BN780">
        <f>Drivers!BN91</f>
        <v>0</v>
      </c>
      <c r="BO780">
        <f>Drivers!BO91</f>
        <v>0</v>
      </c>
      <c r="BP780">
        <f>Drivers!BP91</f>
        <v>0</v>
      </c>
      <c r="BQ780">
        <f>Drivers!BQ91</f>
        <v>0</v>
      </c>
      <c r="BR780">
        <f>Drivers!BR91</f>
        <v>2.5786163522012573</v>
      </c>
      <c r="BS780">
        <f>Drivers!BS91</f>
        <v>2.75</v>
      </c>
      <c r="BT780">
        <f>Drivers!BT91</f>
        <v>3.3093525179856114</v>
      </c>
      <c r="BU780">
        <f>Drivers!BU91</f>
        <v>2.9323308270676689</v>
      </c>
      <c r="BV780">
        <f>Drivers!BV91</f>
        <v>4.0999999999999996</v>
      </c>
      <c r="BW780">
        <f>Drivers!BW91</f>
        <v>4.0999999999999996</v>
      </c>
      <c r="BX780">
        <f>Drivers!BX91</f>
        <v>4.5999999999999996</v>
      </c>
      <c r="BY780">
        <f>Drivers!BY91</f>
        <v>3.9</v>
      </c>
      <c r="BZ780">
        <f>Drivers!BZ91</f>
        <v>5.33</v>
      </c>
      <c r="CA780">
        <f>Drivers!CA91</f>
        <v>4.8789999999999996</v>
      </c>
      <c r="CB780">
        <f>Drivers!CB91</f>
        <v>5.5659999999999998</v>
      </c>
      <c r="CC780">
        <f>Drivers!CC91</f>
        <v>4.641</v>
      </c>
      <c r="CD780">
        <f>Drivers!CD91</f>
        <v>6.1294999999999993</v>
      </c>
      <c r="CE780">
        <f>Drivers!CE91</f>
        <v>5.3669000000000002</v>
      </c>
      <c r="CF780">
        <f>Drivers!CF91</f>
        <v>5.8443000000000005</v>
      </c>
      <c r="CG780">
        <f>Drivers!CG91</f>
        <v>4.641</v>
      </c>
      <c r="CH780">
        <f>Drivers!CH91</f>
        <v>0</v>
      </c>
      <c r="CI780">
        <f>Drivers!CI91</f>
        <v>0</v>
      </c>
      <c r="CJ780">
        <f>Drivers!CJ91</f>
        <v>0</v>
      </c>
      <c r="CK780">
        <f>Drivers!CK91</f>
        <v>0</v>
      </c>
      <c r="CL780">
        <f>Drivers!CL91</f>
        <v>0</v>
      </c>
      <c r="CM780">
        <f>Drivers!CM91</f>
        <v>0</v>
      </c>
      <c r="CN780">
        <f>Drivers!CN91</f>
        <v>0</v>
      </c>
      <c r="CO780">
        <f>Drivers!CO91</f>
        <v>0</v>
      </c>
      <c r="CP780">
        <f>Drivers!CP91</f>
        <v>0</v>
      </c>
      <c r="CQ780">
        <f>Drivers!CQ91</f>
        <v>0</v>
      </c>
      <c r="CR780">
        <f>Drivers!CR91</f>
        <v>0</v>
      </c>
      <c r="CS780">
        <f>Drivers!CS91</f>
        <v>0</v>
      </c>
      <c r="CT780">
        <f>Drivers!CT91</f>
        <v>0</v>
      </c>
      <c r="CU780">
        <f>Drivers!CU91</f>
        <v>0</v>
      </c>
      <c r="CV780">
        <f>Drivers!CV91</f>
        <v>0</v>
      </c>
      <c r="CW780">
        <f>Drivers!CW91</f>
        <v>0</v>
      </c>
      <c r="CX780">
        <f>Drivers!CX91</f>
        <v>0</v>
      </c>
      <c r="CY780">
        <f>Drivers!CY91</f>
        <v>0</v>
      </c>
      <c r="CZ780">
        <f>Drivers!CZ91</f>
        <v>0</v>
      </c>
      <c r="DA780">
        <f>Drivers!DA91</f>
        <v>0</v>
      </c>
      <c r="DB780">
        <f>Drivers!DB91</f>
        <v>0</v>
      </c>
      <c r="DC780">
        <f>Drivers!DC91</f>
        <v>0</v>
      </c>
      <c r="DD780">
        <f>Drivers!DD91</f>
        <v>0</v>
      </c>
      <c r="DE780">
        <f>Drivers!DE91</f>
        <v>0</v>
      </c>
      <c r="DF780">
        <f>Drivers!DF91</f>
        <v>0</v>
      </c>
      <c r="DG780">
        <f>Drivers!DG91</f>
        <v>0</v>
      </c>
      <c r="DH780">
        <f>Drivers!DH91</f>
        <v>0</v>
      </c>
      <c r="DI780">
        <f>Drivers!DI91</f>
        <v>0</v>
      </c>
      <c r="DJ780">
        <f>Drivers!DJ91</f>
        <v>0</v>
      </c>
      <c r="DK780">
        <f>Drivers!DK91</f>
        <v>0</v>
      </c>
      <c r="DL780">
        <f>Drivers!DL91</f>
        <v>0</v>
      </c>
      <c r="DM780">
        <f>Drivers!DM91</f>
        <v>0</v>
      </c>
      <c r="DN780">
        <f>Drivers!DN91</f>
        <v>0</v>
      </c>
      <c r="DO780">
        <f>Drivers!DO91</f>
        <v>0</v>
      </c>
      <c r="DP780">
        <f>Drivers!DP91</f>
        <v>0</v>
      </c>
      <c r="DQ780">
        <f>Drivers!DQ91</f>
        <v>0</v>
      </c>
      <c r="DR780">
        <f>Drivers!DR91</f>
        <v>0</v>
      </c>
      <c r="DS780">
        <f>Drivers!DS91</f>
        <v>0</v>
      </c>
      <c r="DT780">
        <f>Drivers!DT91</f>
        <v>0</v>
      </c>
      <c r="DU780">
        <f>Drivers!DU91</f>
        <v>0</v>
      </c>
      <c r="DV780">
        <f>Drivers!DV91</f>
        <v>0</v>
      </c>
      <c r="DW780">
        <f>Drivers!DW91</f>
        <v>0</v>
      </c>
      <c r="DX780">
        <f>Drivers!DX91</f>
        <v>0</v>
      </c>
      <c r="DY780">
        <f>Drivers!DY91</f>
        <v>8.570592368336694</v>
      </c>
      <c r="DZ780">
        <f>Drivers!DZ91</f>
        <v>11.570299697254537</v>
      </c>
      <c r="EA780">
        <f>Drivers!EA91</f>
        <v>16.7</v>
      </c>
      <c r="EB780">
        <f>Drivers!EB91</f>
        <v>20.415999999999997</v>
      </c>
      <c r="EC780">
        <f>Drivers!EC91</f>
        <v>21.981699999999996</v>
      </c>
      <c r="ED780">
        <f>Drivers!ED91</f>
        <v>23.008022299862851</v>
      </c>
      <c r="EE780">
        <f>Drivers!EE91</f>
        <v>25.07874430685051</v>
      </c>
      <c r="EF780">
        <f>Drivers!EF91</f>
        <v>26.834256408330049</v>
      </c>
      <c r="EG780">
        <f>Drivers!EG91</f>
        <v>28.175969228746553</v>
      </c>
      <c r="EH780">
        <f>Drivers!EH91</f>
        <v>29.303007997896415</v>
      </c>
      <c r="EI780">
        <f>Drivers!EI91</f>
        <v>30.475128317812274</v>
      </c>
      <c r="EJ780">
        <f>Drivers!EJ91</f>
        <v>31.694133450524767</v>
      </c>
    </row>
    <row r="781" spans="1:140" hidden="1" outlineLevel="1">
      <c r="A781">
        <f>Drivers!A104</f>
        <v>0</v>
      </c>
      <c r="B781">
        <f>Drivers!B104</f>
        <v>0</v>
      </c>
      <c r="C781">
        <f>Drivers!C104</f>
        <v>0</v>
      </c>
      <c r="D781">
        <f>Drivers!D104</f>
        <v>0</v>
      </c>
      <c r="E781">
        <f>Drivers!E104</f>
        <v>0</v>
      </c>
      <c r="F781">
        <f>Drivers!F104</f>
        <v>0</v>
      </c>
      <c r="G781">
        <f>Drivers!G104</f>
        <v>0</v>
      </c>
      <c r="H781">
        <f>Drivers!H104</f>
        <v>0</v>
      </c>
      <c r="I781" t="str">
        <f>Drivers!I104</f>
        <v>Implied Price per Lead</v>
      </c>
      <c r="J781">
        <f>Drivers!J104</f>
        <v>0</v>
      </c>
      <c r="K781">
        <f>Drivers!K104</f>
        <v>0</v>
      </c>
      <c r="L781">
        <f>Drivers!L104</f>
        <v>0</v>
      </c>
      <c r="M781">
        <f>Drivers!M104</f>
        <v>0</v>
      </c>
      <c r="N781">
        <f>Drivers!N104</f>
        <v>0</v>
      </c>
      <c r="O781">
        <f>Drivers!O104</f>
        <v>0</v>
      </c>
      <c r="P781">
        <f>Drivers!P104</f>
        <v>0</v>
      </c>
      <c r="Q781">
        <f>Drivers!Q104</f>
        <v>0</v>
      </c>
      <c r="R781">
        <f>Drivers!R104</f>
        <v>0</v>
      </c>
      <c r="S781">
        <f>Drivers!S104</f>
        <v>0</v>
      </c>
      <c r="T781">
        <f>Drivers!T104</f>
        <v>0</v>
      </c>
      <c r="U781">
        <f>Drivers!U104</f>
        <v>0</v>
      </c>
      <c r="V781">
        <f>Drivers!V104</f>
        <v>0</v>
      </c>
      <c r="W781">
        <f>Drivers!W104</f>
        <v>0</v>
      </c>
      <c r="X781">
        <f>Drivers!X104</f>
        <v>0</v>
      </c>
      <c r="Y781">
        <f>Drivers!Y104</f>
        <v>0</v>
      </c>
      <c r="Z781">
        <f>Drivers!Z104</f>
        <v>0</v>
      </c>
      <c r="AA781">
        <f>Drivers!AA104</f>
        <v>0</v>
      </c>
      <c r="AB781">
        <f>Drivers!AB104</f>
        <v>0</v>
      </c>
      <c r="AC781">
        <f>Drivers!AC104</f>
        <v>0</v>
      </c>
      <c r="AD781">
        <f>Drivers!AD104</f>
        <v>0</v>
      </c>
      <c r="AE781">
        <f>Drivers!AE104</f>
        <v>0</v>
      </c>
      <c r="AF781">
        <f>Drivers!AF104</f>
        <v>0</v>
      </c>
      <c r="AG781">
        <f>Drivers!AG104</f>
        <v>0</v>
      </c>
      <c r="AH781">
        <f>Drivers!AH104</f>
        <v>0</v>
      </c>
      <c r="AI781">
        <f>Drivers!AI104</f>
        <v>0</v>
      </c>
      <c r="AJ781">
        <f>Drivers!AJ104</f>
        <v>0</v>
      </c>
      <c r="AK781">
        <f>Drivers!AK104</f>
        <v>0</v>
      </c>
      <c r="AL781">
        <f>Drivers!AL104</f>
        <v>0</v>
      </c>
      <c r="AM781">
        <f>Drivers!AM104</f>
        <v>0</v>
      </c>
      <c r="AN781">
        <f>Drivers!AN104</f>
        <v>0</v>
      </c>
      <c r="AO781">
        <f>Drivers!AO104</f>
        <v>0</v>
      </c>
      <c r="AP781">
        <f>Drivers!AP104</f>
        <v>0</v>
      </c>
      <c r="AQ781">
        <f>Drivers!AQ104</f>
        <v>0</v>
      </c>
      <c r="AR781">
        <f>Drivers!AR104</f>
        <v>0</v>
      </c>
      <c r="AS781">
        <f>Drivers!AS104</f>
        <v>0</v>
      </c>
      <c r="AT781">
        <f>Drivers!AT104</f>
        <v>0</v>
      </c>
      <c r="AU781">
        <f>Drivers!AU104</f>
        <v>0</v>
      </c>
      <c r="AV781">
        <f>Drivers!AV104</f>
        <v>0</v>
      </c>
      <c r="AW781">
        <f>Drivers!AW104</f>
        <v>0</v>
      </c>
      <c r="AX781">
        <f>Drivers!AX104</f>
        <v>0</v>
      </c>
      <c r="AY781">
        <f>Drivers!AY104</f>
        <v>0</v>
      </c>
      <c r="AZ781">
        <f>Drivers!AZ104</f>
        <v>0</v>
      </c>
      <c r="BA781">
        <f>Drivers!BA104</f>
        <v>0</v>
      </c>
      <c r="BB781">
        <f>Drivers!BB104</f>
        <v>0</v>
      </c>
      <c r="BC781">
        <f>Drivers!BC104</f>
        <v>0</v>
      </c>
      <c r="BD781">
        <f>Drivers!BD104</f>
        <v>0</v>
      </c>
      <c r="BE781">
        <f>Drivers!BE104</f>
        <v>0</v>
      </c>
      <c r="BF781">
        <f>Drivers!BF104</f>
        <v>0</v>
      </c>
      <c r="BG781">
        <f>Drivers!BG104</f>
        <v>0</v>
      </c>
      <c r="BH781">
        <f>Drivers!BH104</f>
        <v>0</v>
      </c>
      <c r="BI781">
        <f>Drivers!BI104</f>
        <v>0</v>
      </c>
      <c r="BJ781">
        <f>Drivers!BJ104</f>
        <v>0</v>
      </c>
      <c r="BK781">
        <f>Drivers!BK104</f>
        <v>0</v>
      </c>
      <c r="BL781">
        <f>Drivers!BL104</f>
        <v>0</v>
      </c>
      <c r="BM781">
        <f>Drivers!BM104</f>
        <v>0</v>
      </c>
      <c r="BN781">
        <f>Drivers!BN104</f>
        <v>0</v>
      </c>
      <c r="BO781">
        <f>Drivers!BO104</f>
        <v>0</v>
      </c>
      <c r="BP781">
        <f>Drivers!BP104</f>
        <v>0</v>
      </c>
      <c r="BQ781">
        <f>Drivers!BQ104</f>
        <v>0</v>
      </c>
      <c r="BR781">
        <f>Drivers!BR104</f>
        <v>41.320474024390251</v>
      </c>
      <c r="BS781">
        <f>Drivers!BS104</f>
        <v>41.87290909090909</v>
      </c>
      <c r="BT781">
        <f>Drivers!BT104</f>
        <v>36.094038879456519</v>
      </c>
      <c r="BU781">
        <f>Drivers!BU104</f>
        <v>42.420338746153853</v>
      </c>
      <c r="BV781">
        <f>Drivers!BV104</f>
        <v>32.804878048780488</v>
      </c>
      <c r="BW781">
        <f>Drivers!BW104</f>
        <v>35.879512195121954</v>
      </c>
      <c r="BX781">
        <f>Drivers!BX104</f>
        <v>34.413043478260875</v>
      </c>
      <c r="BY781">
        <f>Drivers!BY104</f>
        <v>42.137179487179488</v>
      </c>
      <c r="BZ781">
        <f>Drivers!BZ104</f>
        <v>32.88949343339587</v>
      </c>
      <c r="CA781">
        <f>Drivers!CA104</f>
        <v>38.886042221766758</v>
      </c>
      <c r="CB781">
        <f>Drivers!CB104</f>
        <v>35.403162055335969</v>
      </c>
      <c r="CC781">
        <f>Drivers!CC104</f>
        <v>42.989441930618405</v>
      </c>
      <c r="CD781">
        <f>Drivers!CD104</f>
        <v>33.983359164695329</v>
      </c>
      <c r="CE781">
        <f>Drivers!CE104</f>
        <v>42.058730365760489</v>
      </c>
      <c r="CF781">
        <f>Drivers!CF104</f>
        <v>40.219359033588276</v>
      </c>
      <c r="CG781">
        <f>Drivers!CG104</f>
        <v>51.392803275156218</v>
      </c>
      <c r="CH781">
        <f>Drivers!CH104</f>
        <v>0</v>
      </c>
      <c r="CI781">
        <f>Drivers!CI104</f>
        <v>0</v>
      </c>
      <c r="CJ781">
        <f>Drivers!CJ104</f>
        <v>0</v>
      </c>
      <c r="CK781">
        <f>Drivers!CK104</f>
        <v>0</v>
      </c>
      <c r="CL781">
        <f>Drivers!CL104</f>
        <v>0</v>
      </c>
      <c r="CM781">
        <f>Drivers!CM104</f>
        <v>0</v>
      </c>
      <c r="CN781">
        <f>Drivers!CN104</f>
        <v>0</v>
      </c>
      <c r="CO781">
        <f>Drivers!CO104</f>
        <v>0</v>
      </c>
      <c r="CP781">
        <f>Drivers!CP104</f>
        <v>0</v>
      </c>
      <c r="CQ781">
        <f>Drivers!CQ104</f>
        <v>0</v>
      </c>
      <c r="CR781">
        <f>Drivers!CR104</f>
        <v>0</v>
      </c>
      <c r="CS781">
        <f>Drivers!CS104</f>
        <v>0</v>
      </c>
      <c r="CT781">
        <f>Drivers!CT104</f>
        <v>0</v>
      </c>
      <c r="CU781">
        <f>Drivers!CU104</f>
        <v>0</v>
      </c>
      <c r="CV781">
        <f>Drivers!CV104</f>
        <v>0</v>
      </c>
      <c r="CW781">
        <f>Drivers!CW104</f>
        <v>0</v>
      </c>
      <c r="CX781">
        <f>Drivers!CX104</f>
        <v>0</v>
      </c>
      <c r="CY781">
        <f>Drivers!CY104</f>
        <v>0</v>
      </c>
      <c r="CZ781">
        <f>Drivers!CZ104</f>
        <v>0</v>
      </c>
      <c r="DA781">
        <f>Drivers!DA104</f>
        <v>0</v>
      </c>
      <c r="DB781">
        <f>Drivers!DB104</f>
        <v>0</v>
      </c>
      <c r="DC781">
        <f>Drivers!DC104</f>
        <v>0</v>
      </c>
      <c r="DD781">
        <f>Drivers!DD104</f>
        <v>0</v>
      </c>
      <c r="DE781">
        <f>Drivers!DE104</f>
        <v>0</v>
      </c>
      <c r="DF781">
        <f>Drivers!DF104</f>
        <v>0</v>
      </c>
      <c r="DG781">
        <f>Drivers!DG104</f>
        <v>0</v>
      </c>
      <c r="DH781">
        <f>Drivers!DH104</f>
        <v>0</v>
      </c>
      <c r="DI781">
        <f>Drivers!DI104</f>
        <v>0</v>
      </c>
      <c r="DJ781">
        <f>Drivers!DJ104</f>
        <v>0</v>
      </c>
      <c r="DK781">
        <f>Drivers!DK104</f>
        <v>0</v>
      </c>
      <c r="DL781">
        <f>Drivers!DL104</f>
        <v>0</v>
      </c>
      <c r="DM781">
        <f>Drivers!DM104</f>
        <v>0</v>
      </c>
      <c r="DN781">
        <f>Drivers!DN104</f>
        <v>0</v>
      </c>
      <c r="DO781">
        <f>Drivers!DO104</f>
        <v>0</v>
      </c>
      <c r="DP781">
        <f>Drivers!DP104</f>
        <v>0</v>
      </c>
      <c r="DQ781">
        <f>Drivers!DQ104</f>
        <v>0</v>
      </c>
      <c r="DR781">
        <f>Drivers!DR104</f>
        <v>0</v>
      </c>
      <c r="DS781">
        <f>Drivers!DS104</f>
        <v>0</v>
      </c>
      <c r="DT781">
        <f>Drivers!DT104</f>
        <v>0</v>
      </c>
      <c r="DU781">
        <f>Drivers!DU104</f>
        <v>0</v>
      </c>
      <c r="DV781">
        <f>Drivers!DV104</f>
        <v>0</v>
      </c>
      <c r="DW781">
        <f>Drivers!DW104</f>
        <v>0</v>
      </c>
      <c r="DX781">
        <f>Drivers!DX104</f>
        <v>0</v>
      </c>
      <c r="DY781">
        <f>Drivers!DY104</f>
        <v>0</v>
      </c>
      <c r="DZ781">
        <f>Drivers!DZ104</f>
        <v>40.235648827701972</v>
      </c>
      <c r="EA781">
        <f>Drivers!EA104</f>
        <v>36.182095808383231</v>
      </c>
      <c r="EB781">
        <f>Drivers!EB104</f>
        <v>37.303781347962385</v>
      </c>
      <c r="EC781">
        <f>Drivers!EC104</f>
        <v>41.288617349886501</v>
      </c>
      <c r="ED781">
        <f>Drivers!ED104</f>
        <v>45.966314975551128</v>
      </c>
      <c r="EE781">
        <f>Drivers!EE104</f>
        <v>48.152091876072667</v>
      </c>
      <c r="EF781">
        <f>Drivers!EF104</f>
        <v>50.591824842911159</v>
      </c>
      <c r="EG781">
        <f>Drivers!EG104</f>
        <v>53.5063758680527</v>
      </c>
      <c r="EH781">
        <f>Drivers!EH104</f>
        <v>56.5673667399263</v>
      </c>
      <c r="EI781">
        <f>Drivers!EI104</f>
        <v>59.149677113792819</v>
      </c>
      <c r="EJ781">
        <f>Drivers!EJ104</f>
        <v>61.449668691533617</v>
      </c>
    </row>
    <row r="782" spans="1:140" hidden="1" outlineLevel="1">
      <c r="A782">
        <f>Drivers!A103</f>
        <v>0</v>
      </c>
      <c r="B782">
        <f>Drivers!B103</f>
        <v>0</v>
      </c>
      <c r="C782">
        <f>Drivers!C103</f>
        <v>0</v>
      </c>
      <c r="D782">
        <f>Drivers!D103</f>
        <v>0</v>
      </c>
      <c r="E782">
        <f>Drivers!E103</f>
        <v>0</v>
      </c>
      <c r="F782">
        <f>Drivers!F103</f>
        <v>0</v>
      </c>
      <c r="G782">
        <f>Drivers!G103</f>
        <v>0</v>
      </c>
      <c r="H782">
        <f>Drivers!H103</f>
        <v>0</v>
      </c>
      <c r="I782" t="str">
        <f>Drivers!I103</f>
        <v>Premier Agent Revenue</v>
      </c>
      <c r="J782">
        <f>Drivers!J103</f>
        <v>0</v>
      </c>
      <c r="K782">
        <f>Drivers!K103</f>
        <v>0</v>
      </c>
      <c r="L782">
        <f>Drivers!L103</f>
        <v>0</v>
      </c>
      <c r="M782">
        <f>Drivers!M103</f>
        <v>0</v>
      </c>
      <c r="N782">
        <f>Drivers!N103</f>
        <v>0</v>
      </c>
      <c r="O782">
        <f>Drivers!O103</f>
        <v>0</v>
      </c>
      <c r="P782">
        <f>Drivers!P103</f>
        <v>0</v>
      </c>
      <c r="Q782">
        <f>Drivers!Q103</f>
        <v>0</v>
      </c>
      <c r="R782">
        <f>Drivers!R103</f>
        <v>0</v>
      </c>
      <c r="S782">
        <f>Drivers!S103</f>
        <v>0</v>
      </c>
      <c r="T782">
        <f>Drivers!T103</f>
        <v>0</v>
      </c>
      <c r="U782">
        <f>Drivers!U103</f>
        <v>0</v>
      </c>
      <c r="V782">
        <f>Drivers!V103</f>
        <v>0</v>
      </c>
      <c r="W782">
        <f>Drivers!W103</f>
        <v>0</v>
      </c>
      <c r="X782">
        <f>Drivers!X103</f>
        <v>0</v>
      </c>
      <c r="Y782">
        <f>Drivers!Y103</f>
        <v>0</v>
      </c>
      <c r="Z782">
        <f>Drivers!Z103</f>
        <v>0</v>
      </c>
      <c r="AA782">
        <f>Drivers!AA103</f>
        <v>0</v>
      </c>
      <c r="AB782">
        <f>Drivers!AB103</f>
        <v>0</v>
      </c>
      <c r="AC782">
        <f>Drivers!AC103</f>
        <v>0</v>
      </c>
      <c r="AD782">
        <f>Drivers!AD103</f>
        <v>0</v>
      </c>
      <c r="AE782">
        <f>Drivers!AE103</f>
        <v>0</v>
      </c>
      <c r="AF782">
        <f>Drivers!AF103</f>
        <v>0</v>
      </c>
      <c r="AG782">
        <f>Drivers!AG103</f>
        <v>0</v>
      </c>
      <c r="AH782">
        <f>Drivers!AH103</f>
        <v>0</v>
      </c>
      <c r="AI782">
        <f>Drivers!AI103</f>
        <v>0</v>
      </c>
      <c r="AJ782">
        <f>Drivers!AJ103</f>
        <v>0</v>
      </c>
      <c r="AK782">
        <f>Drivers!AK103</f>
        <v>0</v>
      </c>
      <c r="AL782">
        <f>Drivers!AL103</f>
        <v>0</v>
      </c>
      <c r="AM782">
        <f>Drivers!AM103</f>
        <v>0</v>
      </c>
      <c r="AN782">
        <f>Drivers!AN103</f>
        <v>0</v>
      </c>
      <c r="AO782">
        <f>Drivers!AO103</f>
        <v>0</v>
      </c>
      <c r="AP782">
        <f>Drivers!AP103</f>
        <v>0</v>
      </c>
      <c r="AQ782">
        <f>Drivers!AQ103</f>
        <v>0</v>
      </c>
      <c r="AR782">
        <f>Drivers!AR103</f>
        <v>0</v>
      </c>
      <c r="AS782">
        <f>Drivers!AS103</f>
        <v>0</v>
      </c>
      <c r="AT782">
        <f>Drivers!AT103</f>
        <v>0</v>
      </c>
      <c r="AU782">
        <f>Drivers!AU103</f>
        <v>0</v>
      </c>
      <c r="AV782">
        <f>Drivers!AV103</f>
        <v>0</v>
      </c>
      <c r="AW782">
        <f>Drivers!AW103</f>
        <v>0</v>
      </c>
      <c r="AX782">
        <f>Drivers!AX103</f>
        <v>0</v>
      </c>
      <c r="AY782">
        <f>Drivers!AY103</f>
        <v>0</v>
      </c>
      <c r="AZ782">
        <f>Drivers!AZ103</f>
        <v>0</v>
      </c>
      <c r="BA782">
        <f>Drivers!BA103</f>
        <v>0</v>
      </c>
      <c r="BB782">
        <f>Drivers!BB103</f>
        <v>0</v>
      </c>
      <c r="BC782">
        <f>Drivers!BC103</f>
        <v>0</v>
      </c>
      <c r="BD782">
        <f>Drivers!BD103</f>
        <v>0</v>
      </c>
      <c r="BE782">
        <f>Drivers!BE103</f>
        <v>0</v>
      </c>
      <c r="BF782">
        <f>Drivers!BF103</f>
        <v>0</v>
      </c>
      <c r="BG782">
        <f>Drivers!BG103</f>
        <v>0</v>
      </c>
      <c r="BH782">
        <f>Drivers!BH103</f>
        <v>0</v>
      </c>
      <c r="BI782">
        <f>Drivers!BI103</f>
        <v>0</v>
      </c>
      <c r="BJ782">
        <f>Drivers!BJ103</f>
        <v>0</v>
      </c>
      <c r="BK782">
        <f>Drivers!BK103</f>
        <v>0</v>
      </c>
      <c r="BL782">
        <f>Drivers!BL103</f>
        <v>0</v>
      </c>
      <c r="BM782">
        <f>Drivers!BM103</f>
        <v>0</v>
      </c>
      <c r="BN782">
        <f>Drivers!BN103</f>
        <v>0</v>
      </c>
      <c r="BO782">
        <f>Drivers!BO103</f>
        <v>0</v>
      </c>
      <c r="BP782">
        <f>Drivers!BP103</f>
        <v>0</v>
      </c>
      <c r="BQ782">
        <f>Drivers!BQ103</f>
        <v>0</v>
      </c>
      <c r="BR782">
        <f>Drivers!BR103</f>
        <v>106.54965</v>
      </c>
      <c r="BS782">
        <f>Drivers!BS103</f>
        <v>115.15049999999999</v>
      </c>
      <c r="BT782">
        <f>Drivers!BT103</f>
        <v>119.44789844999998</v>
      </c>
      <c r="BU782">
        <f>Drivers!BU103</f>
        <v>124.390467</v>
      </c>
      <c r="BV782">
        <f>Drivers!BV103</f>
        <v>134.5</v>
      </c>
      <c r="BW782">
        <f>Drivers!BW103</f>
        <v>147.10599999999999</v>
      </c>
      <c r="BX782">
        <f>Drivers!BX103</f>
        <v>158.30000000000001</v>
      </c>
      <c r="BY782">
        <f>Drivers!BY103</f>
        <v>164.33500000000001</v>
      </c>
      <c r="BZ782">
        <f>Drivers!BZ103</f>
        <v>175.30099999999999</v>
      </c>
      <c r="CA782">
        <f>Drivers!CA103</f>
        <v>189.72499999999999</v>
      </c>
      <c r="CB782">
        <f>Drivers!CB103</f>
        <v>197.054</v>
      </c>
      <c r="CC782">
        <f>Drivers!CC103</f>
        <v>199.51400000000001</v>
      </c>
      <c r="CD782">
        <f>Drivers!CD103</f>
        <v>208.30099999999999</v>
      </c>
      <c r="CE782">
        <f>Drivers!CE103</f>
        <v>225.72499999999999</v>
      </c>
      <c r="CF782">
        <f>Drivers!CF103</f>
        <v>235.054</v>
      </c>
      <c r="CG782">
        <f>Drivers!CG103</f>
        <v>238.51400000000001</v>
      </c>
      <c r="CH782">
        <f>Drivers!CH103</f>
        <v>0</v>
      </c>
      <c r="CI782">
        <f>Drivers!CI103</f>
        <v>0</v>
      </c>
      <c r="CJ782">
        <f>Drivers!CJ103</f>
        <v>0</v>
      </c>
      <c r="CK782">
        <f>Drivers!CK103</f>
        <v>0</v>
      </c>
      <c r="CL782">
        <f>Drivers!CL103</f>
        <v>0</v>
      </c>
      <c r="CM782">
        <f>Drivers!CM103</f>
        <v>0</v>
      </c>
      <c r="CN782">
        <f>Drivers!CN103</f>
        <v>0</v>
      </c>
      <c r="CO782">
        <f>Drivers!CO103</f>
        <v>0</v>
      </c>
      <c r="CP782">
        <f>Drivers!CP103</f>
        <v>0</v>
      </c>
      <c r="CQ782">
        <f>Drivers!CQ103</f>
        <v>0</v>
      </c>
      <c r="CR782">
        <f>Drivers!CR103</f>
        <v>0</v>
      </c>
      <c r="CS782">
        <f>Drivers!CS103</f>
        <v>0</v>
      </c>
      <c r="CT782">
        <f>Drivers!CT103</f>
        <v>0</v>
      </c>
      <c r="CU782">
        <f>Drivers!CU103</f>
        <v>0</v>
      </c>
      <c r="CV782">
        <f>Drivers!CV103</f>
        <v>0</v>
      </c>
      <c r="CW782">
        <f>Drivers!CW103</f>
        <v>0</v>
      </c>
      <c r="CX782">
        <f>Drivers!CX103</f>
        <v>0</v>
      </c>
      <c r="CY782">
        <f>Drivers!CY103</f>
        <v>0</v>
      </c>
      <c r="CZ782">
        <f>Drivers!CZ103</f>
        <v>0</v>
      </c>
      <c r="DA782">
        <f>Drivers!DA103</f>
        <v>0</v>
      </c>
      <c r="DB782">
        <f>Drivers!DB103</f>
        <v>0</v>
      </c>
      <c r="DC782">
        <f>Drivers!DC103</f>
        <v>0</v>
      </c>
      <c r="DD782">
        <f>Drivers!DD103</f>
        <v>0</v>
      </c>
      <c r="DE782">
        <f>Drivers!DE103</f>
        <v>0</v>
      </c>
      <c r="DF782">
        <f>Drivers!DF103</f>
        <v>0</v>
      </c>
      <c r="DG782">
        <f>Drivers!DG103</f>
        <v>0</v>
      </c>
      <c r="DH782">
        <f>Drivers!DH103</f>
        <v>0</v>
      </c>
      <c r="DI782">
        <f>Drivers!DI103</f>
        <v>0</v>
      </c>
      <c r="DJ782">
        <f>Drivers!DJ103</f>
        <v>0</v>
      </c>
      <c r="DK782">
        <f>Drivers!DK103</f>
        <v>0</v>
      </c>
      <c r="DL782">
        <f>Drivers!DL103</f>
        <v>0</v>
      </c>
      <c r="DM782">
        <f>Drivers!DM103</f>
        <v>0</v>
      </c>
      <c r="DN782">
        <f>Drivers!DN103</f>
        <v>0</v>
      </c>
      <c r="DO782">
        <f>Drivers!DO103</f>
        <v>0</v>
      </c>
      <c r="DP782">
        <f>Drivers!DP103</f>
        <v>0</v>
      </c>
      <c r="DQ782">
        <f>Drivers!DQ103</f>
        <v>0</v>
      </c>
      <c r="DR782">
        <f>Drivers!DR103</f>
        <v>0</v>
      </c>
      <c r="DS782">
        <f>Drivers!DS103</f>
        <v>0</v>
      </c>
      <c r="DT782">
        <f>Drivers!DT103</f>
        <v>0</v>
      </c>
      <c r="DU782">
        <f>Drivers!DU103</f>
        <v>0</v>
      </c>
      <c r="DV782">
        <f>Drivers!DV103</f>
        <v>0</v>
      </c>
      <c r="DW782">
        <f>Drivers!DW103</f>
        <v>0</v>
      </c>
      <c r="DX782">
        <f>Drivers!DX103</f>
        <v>0</v>
      </c>
      <c r="DY782">
        <f>Drivers!DY103</f>
        <v>224.09409749999998</v>
      </c>
      <c r="DZ782">
        <f>Drivers!DZ103</f>
        <v>465.53851544999998</v>
      </c>
      <c r="EA782">
        <f>Drivers!EA103</f>
        <v>604.24099999999999</v>
      </c>
      <c r="EB782">
        <f>Drivers!EB103</f>
        <v>761.59399999999994</v>
      </c>
      <c r="EC782">
        <f>Drivers!EC103</f>
        <v>907.59399999999994</v>
      </c>
      <c r="ED782">
        <f>Drivers!ED103</f>
        <v>1057.5940000000001</v>
      </c>
      <c r="EE782">
        <f>Drivers!EE103</f>
        <v>1207.5940000000001</v>
      </c>
      <c r="EF782">
        <f>Drivers!EF103</f>
        <v>1357.5940000000001</v>
      </c>
      <c r="EG782">
        <f>Drivers!EG103</f>
        <v>1507.5940000000001</v>
      </c>
      <c r="EH782">
        <f>Drivers!EH103</f>
        <v>1657.5940000000001</v>
      </c>
      <c r="EI782">
        <f>Drivers!EI103</f>
        <v>1802.5940000000001</v>
      </c>
      <c r="EJ782">
        <f>Drivers!EJ103</f>
        <v>1947.5940000000001</v>
      </c>
    </row>
    <row r="783" spans="1:140" hidden="1" outlineLevel="1">
      <c r="A783">
        <f>Drivers!A108</f>
        <v>0</v>
      </c>
      <c r="B783">
        <f>Drivers!B108</f>
        <v>0</v>
      </c>
      <c r="C783">
        <f>Drivers!C108</f>
        <v>0</v>
      </c>
      <c r="D783">
        <f>Drivers!D108</f>
        <v>0</v>
      </c>
      <c r="E783">
        <f>Drivers!E108</f>
        <v>0</v>
      </c>
      <c r="F783">
        <f>Drivers!F108</f>
        <v>0</v>
      </c>
      <c r="G783">
        <f>Drivers!G108</f>
        <v>0</v>
      </c>
      <c r="H783">
        <f>Drivers!H108</f>
        <v>0</v>
      </c>
      <c r="I783" t="str">
        <f>Drivers!I108</f>
        <v>Seq Abs Growth</v>
      </c>
      <c r="J783">
        <f>Drivers!J108</f>
        <v>0</v>
      </c>
      <c r="K783">
        <f>Drivers!K108</f>
        <v>0</v>
      </c>
      <c r="L783">
        <f>Drivers!L108</f>
        <v>0</v>
      </c>
      <c r="M783">
        <f>Drivers!M108</f>
        <v>0</v>
      </c>
      <c r="N783">
        <f>Drivers!N108</f>
        <v>0</v>
      </c>
      <c r="O783">
        <f>Drivers!O108</f>
        <v>0</v>
      </c>
      <c r="P783">
        <f>Drivers!P108</f>
        <v>0</v>
      </c>
      <c r="Q783">
        <f>Drivers!Q108</f>
        <v>0</v>
      </c>
      <c r="R783">
        <f>Drivers!R108</f>
        <v>0</v>
      </c>
      <c r="S783">
        <f>Drivers!S108</f>
        <v>0</v>
      </c>
      <c r="T783">
        <f>Drivers!T108</f>
        <v>0</v>
      </c>
      <c r="U783">
        <f>Drivers!U108</f>
        <v>0</v>
      </c>
      <c r="V783">
        <f>Drivers!V108</f>
        <v>0</v>
      </c>
      <c r="W783">
        <f>Drivers!W108</f>
        <v>0</v>
      </c>
      <c r="X783">
        <f>Drivers!X108</f>
        <v>0</v>
      </c>
      <c r="Y783">
        <f>Drivers!Y108</f>
        <v>0</v>
      </c>
      <c r="Z783">
        <f>Drivers!Z108</f>
        <v>0</v>
      </c>
      <c r="AA783">
        <f>Drivers!AA108</f>
        <v>0</v>
      </c>
      <c r="AB783">
        <f>Drivers!AB108</f>
        <v>0</v>
      </c>
      <c r="AC783">
        <f>Drivers!AC108</f>
        <v>0</v>
      </c>
      <c r="AD783">
        <f>Drivers!AD108</f>
        <v>0</v>
      </c>
      <c r="AE783">
        <f>Drivers!AE108</f>
        <v>0</v>
      </c>
      <c r="AF783">
        <f>Drivers!AF108</f>
        <v>0</v>
      </c>
      <c r="AG783">
        <f>Drivers!AG108</f>
        <v>0</v>
      </c>
      <c r="AH783">
        <f>Drivers!AH108</f>
        <v>0</v>
      </c>
      <c r="AI783">
        <f>Drivers!AI108</f>
        <v>0</v>
      </c>
      <c r="AJ783">
        <f>Drivers!AJ108</f>
        <v>0</v>
      </c>
      <c r="AK783">
        <f>Drivers!AK108</f>
        <v>0</v>
      </c>
      <c r="AL783">
        <f>Drivers!AL108</f>
        <v>0</v>
      </c>
      <c r="AM783">
        <f>Drivers!AM108</f>
        <v>0</v>
      </c>
      <c r="AN783">
        <f>Drivers!AN108</f>
        <v>0</v>
      </c>
      <c r="AO783">
        <f>Drivers!AO108</f>
        <v>0</v>
      </c>
      <c r="AP783">
        <f>Drivers!AP108</f>
        <v>0</v>
      </c>
      <c r="AQ783">
        <f>Drivers!AQ108</f>
        <v>0</v>
      </c>
      <c r="AR783">
        <f>Drivers!AR108</f>
        <v>0</v>
      </c>
      <c r="AS783">
        <f>Drivers!AS108</f>
        <v>0</v>
      </c>
      <c r="AT783">
        <f>Drivers!AT108</f>
        <v>0</v>
      </c>
      <c r="AU783">
        <f>Drivers!AU108</f>
        <v>0</v>
      </c>
      <c r="AV783">
        <f>Drivers!AV108</f>
        <v>0</v>
      </c>
      <c r="AW783">
        <f>Drivers!AW108</f>
        <v>0</v>
      </c>
      <c r="AX783">
        <f>Drivers!AX108</f>
        <v>0</v>
      </c>
      <c r="AY783">
        <f>Drivers!AY108</f>
        <v>0</v>
      </c>
      <c r="AZ783">
        <f>Drivers!AZ108</f>
        <v>0</v>
      </c>
      <c r="BA783">
        <f>Drivers!BA108</f>
        <v>0</v>
      </c>
      <c r="BB783">
        <f>Drivers!BB108</f>
        <v>0</v>
      </c>
      <c r="BC783">
        <f>Drivers!BC108</f>
        <v>0</v>
      </c>
      <c r="BD783">
        <f>Drivers!BD108</f>
        <v>0</v>
      </c>
      <c r="BE783">
        <f>Drivers!BE108</f>
        <v>0</v>
      </c>
      <c r="BF783">
        <f>Drivers!BF108</f>
        <v>0</v>
      </c>
      <c r="BG783">
        <f>Drivers!BG108</f>
        <v>0</v>
      </c>
      <c r="BH783">
        <f>Drivers!BH108</f>
        <v>0</v>
      </c>
      <c r="BI783">
        <f>Drivers!BI108</f>
        <v>0</v>
      </c>
      <c r="BJ783">
        <f>Drivers!BJ108</f>
        <v>0</v>
      </c>
      <c r="BK783">
        <f>Drivers!BK108</f>
        <v>0</v>
      </c>
      <c r="BL783">
        <f>Drivers!BL108</f>
        <v>0</v>
      </c>
      <c r="BM783">
        <f>Drivers!BM108</f>
        <v>0</v>
      </c>
      <c r="BN783">
        <f>Drivers!BN108</f>
        <v>0</v>
      </c>
      <c r="BO783">
        <f>Drivers!BO108</f>
        <v>0</v>
      </c>
      <c r="BP783">
        <f>Drivers!BP108</f>
        <v>0</v>
      </c>
      <c r="BQ783">
        <f>Drivers!BQ108</f>
        <v>0</v>
      </c>
      <c r="BR783">
        <f>Drivers!BR108</f>
        <v>0</v>
      </c>
      <c r="BS783">
        <f>Drivers!BS108</f>
        <v>0</v>
      </c>
      <c r="BT783">
        <f>Drivers!BT108</f>
        <v>0</v>
      </c>
      <c r="BU783">
        <f>Drivers!BU108</f>
        <v>0</v>
      </c>
      <c r="BV783">
        <f>Drivers!BV108</f>
        <v>-9.615460697373365</v>
      </c>
      <c r="BW783">
        <f>Drivers!BW108</f>
        <v>3.0746341463414666</v>
      </c>
      <c r="BX783">
        <f>Drivers!BX108</f>
        <v>-1.4664687168610797</v>
      </c>
      <c r="BY783">
        <f>Drivers!BY108</f>
        <v>7.7241360089186131</v>
      </c>
      <c r="BZ783">
        <f>Drivers!BZ108</f>
        <v>-9.2476860537836174</v>
      </c>
      <c r="CA783">
        <f>Drivers!CA108</f>
        <v>5.9965487883708875</v>
      </c>
      <c r="CB783">
        <f>Drivers!CB108</f>
        <v>-3.4828801664307889</v>
      </c>
      <c r="CC783">
        <f>Drivers!CC108</f>
        <v>7.5862798752824361</v>
      </c>
      <c r="CD783">
        <f>Drivers!CD108</f>
        <v>-9.0060827659230753</v>
      </c>
      <c r="CE783">
        <f>Drivers!CE108</f>
        <v>8.0753712010651597</v>
      </c>
      <c r="CF783">
        <f>Drivers!CF108</f>
        <v>-1.8393713321722132</v>
      </c>
      <c r="CG783">
        <f>Drivers!CG108</f>
        <v>11.173444241567942</v>
      </c>
      <c r="CH783">
        <f>Drivers!CH108</f>
        <v>0</v>
      </c>
      <c r="CI783">
        <f>Drivers!CI108</f>
        <v>0</v>
      </c>
      <c r="CJ783">
        <f>Drivers!CJ108</f>
        <v>0</v>
      </c>
      <c r="CK783">
        <f>Drivers!CK108</f>
        <v>0</v>
      </c>
      <c r="CL783">
        <f>Drivers!CL108</f>
        <v>0</v>
      </c>
      <c r="CM783">
        <f>Drivers!CM108</f>
        <v>0</v>
      </c>
      <c r="CN783">
        <f>Drivers!CN108</f>
        <v>0</v>
      </c>
      <c r="CO783">
        <f>Drivers!CO108</f>
        <v>0</v>
      </c>
      <c r="CP783">
        <f>Drivers!CP108</f>
        <v>0</v>
      </c>
      <c r="CQ783">
        <f>Drivers!CQ108</f>
        <v>0</v>
      </c>
      <c r="CR783">
        <f>Drivers!CR108</f>
        <v>0</v>
      </c>
      <c r="CS783">
        <f>Drivers!CS108</f>
        <v>0</v>
      </c>
      <c r="CT783">
        <f>Drivers!CT108</f>
        <v>0</v>
      </c>
      <c r="CU783">
        <f>Drivers!CU108</f>
        <v>0</v>
      </c>
      <c r="CV783">
        <f>Drivers!CV108</f>
        <v>0</v>
      </c>
      <c r="CW783">
        <f>Drivers!CW108</f>
        <v>0</v>
      </c>
      <c r="CX783">
        <f>Drivers!CX108</f>
        <v>0</v>
      </c>
      <c r="CY783">
        <f>Drivers!CY108</f>
        <v>0</v>
      </c>
      <c r="CZ783">
        <f>Drivers!CZ108</f>
        <v>0</v>
      </c>
      <c r="DA783">
        <f>Drivers!DA108</f>
        <v>0</v>
      </c>
      <c r="DB783">
        <f>Drivers!DB108</f>
        <v>0</v>
      </c>
      <c r="DC783">
        <f>Drivers!DC108</f>
        <v>0</v>
      </c>
      <c r="DD783">
        <f>Drivers!DD108</f>
        <v>0</v>
      </c>
      <c r="DE783">
        <f>Drivers!DE108</f>
        <v>0</v>
      </c>
      <c r="DF783">
        <f>Drivers!DF108</f>
        <v>0</v>
      </c>
      <c r="DG783">
        <f>Drivers!DG108</f>
        <v>0</v>
      </c>
      <c r="DH783">
        <f>Drivers!DH108</f>
        <v>0</v>
      </c>
      <c r="DI783">
        <f>Drivers!DI108</f>
        <v>0</v>
      </c>
      <c r="DJ783">
        <f>Drivers!DJ108</f>
        <v>0</v>
      </c>
      <c r="DK783">
        <f>Drivers!DK108</f>
        <v>0</v>
      </c>
      <c r="DL783">
        <f>Drivers!DL108</f>
        <v>0</v>
      </c>
      <c r="DM783">
        <f>Drivers!DM108</f>
        <v>0</v>
      </c>
      <c r="DN783">
        <f>Drivers!DN108</f>
        <v>0</v>
      </c>
      <c r="DO783">
        <f>Drivers!DO108</f>
        <v>0</v>
      </c>
      <c r="DP783">
        <f>Drivers!DP108</f>
        <v>0</v>
      </c>
      <c r="DQ783">
        <f>Drivers!DQ108</f>
        <v>0</v>
      </c>
      <c r="DR783">
        <f>Drivers!DR108</f>
        <v>0</v>
      </c>
      <c r="DS783">
        <f>Drivers!DS108</f>
        <v>0</v>
      </c>
      <c r="DT783">
        <f>Drivers!DT108</f>
        <v>0</v>
      </c>
      <c r="DU783">
        <f>Drivers!DU108</f>
        <v>0</v>
      </c>
      <c r="DV783">
        <f>Drivers!DV108</f>
        <v>0</v>
      </c>
      <c r="DW783">
        <f>Drivers!DW108</f>
        <v>0</v>
      </c>
      <c r="DX783">
        <f>Drivers!DX108</f>
        <v>0</v>
      </c>
      <c r="DY783">
        <f>Drivers!DY108</f>
        <v>0</v>
      </c>
      <c r="DZ783">
        <f>Drivers!DZ108</f>
        <v>0</v>
      </c>
      <c r="EA783">
        <f>Drivers!EA108</f>
        <v>0</v>
      </c>
      <c r="EB783">
        <f>Drivers!EB108</f>
        <v>0</v>
      </c>
      <c r="EC783">
        <f>Drivers!EC108</f>
        <v>0</v>
      </c>
      <c r="ED783">
        <f>Drivers!ED108</f>
        <v>0</v>
      </c>
      <c r="EE783">
        <f>Drivers!EE108</f>
        <v>0</v>
      </c>
      <c r="EF783">
        <f>Drivers!EF108</f>
        <v>0</v>
      </c>
      <c r="EG783">
        <f>Drivers!EG108</f>
        <v>0</v>
      </c>
      <c r="EH783">
        <f>Drivers!EH108</f>
        <v>0</v>
      </c>
      <c r="EI783">
        <f>Drivers!EI108</f>
        <v>0</v>
      </c>
      <c r="EJ783">
        <f>Drivers!EJ108</f>
        <v>0</v>
      </c>
    </row>
    <row r="784" spans="1:140" hidden="1" outlineLevel="1"/>
    <row r="785" spans="1:140" hidden="1" outlineLevel="1"/>
    <row r="786" spans="1:140" hidden="1" outlineLevel="1"/>
    <row r="787" spans="1:140" hidden="1" outlineLevel="1"/>
    <row r="788" spans="1:140" hidden="1" outlineLevel="1">
      <c r="A788">
        <f>Drivers!A109</f>
        <v>0</v>
      </c>
      <c r="B788">
        <f>Drivers!B109</f>
        <v>0</v>
      </c>
      <c r="C788">
        <f>Drivers!C109</f>
        <v>0</v>
      </c>
      <c r="D788">
        <f>Drivers!D109</f>
        <v>0</v>
      </c>
      <c r="E788">
        <f>Drivers!E109</f>
        <v>0</v>
      </c>
      <c r="F788">
        <f>Drivers!F109</f>
        <v>0</v>
      </c>
      <c r="G788">
        <f>Drivers!G109</f>
        <v>0</v>
      </c>
      <c r="H788">
        <f>Drivers!H109</f>
        <v>0</v>
      </c>
      <c r="I788">
        <f>Drivers!I109</f>
        <v>0</v>
      </c>
      <c r="J788">
        <f>Drivers!J109</f>
        <v>0</v>
      </c>
      <c r="K788">
        <f>Drivers!K109</f>
        <v>0</v>
      </c>
      <c r="L788">
        <f>Drivers!L109</f>
        <v>0</v>
      </c>
      <c r="M788">
        <f>Drivers!M109</f>
        <v>0</v>
      </c>
      <c r="N788">
        <f>Drivers!N109</f>
        <v>0</v>
      </c>
      <c r="O788">
        <f>Drivers!O109</f>
        <v>0</v>
      </c>
      <c r="P788">
        <f>Drivers!P109</f>
        <v>0</v>
      </c>
      <c r="Q788">
        <f>Drivers!Q109</f>
        <v>0</v>
      </c>
      <c r="R788">
        <f>Drivers!R109</f>
        <v>0</v>
      </c>
      <c r="S788">
        <f>Drivers!S109</f>
        <v>0</v>
      </c>
      <c r="T788">
        <f>Drivers!T109</f>
        <v>0</v>
      </c>
      <c r="U788">
        <f>Drivers!U109</f>
        <v>0</v>
      </c>
      <c r="V788">
        <f>Drivers!V109</f>
        <v>0</v>
      </c>
      <c r="W788">
        <f>Drivers!W109</f>
        <v>0</v>
      </c>
      <c r="X788">
        <f>Drivers!X109</f>
        <v>0</v>
      </c>
      <c r="Y788">
        <f>Drivers!Y109</f>
        <v>0</v>
      </c>
      <c r="Z788">
        <f>Drivers!Z109</f>
        <v>0</v>
      </c>
      <c r="AA788">
        <f>Drivers!AA109</f>
        <v>0</v>
      </c>
      <c r="AB788">
        <f>Drivers!AB109</f>
        <v>0</v>
      </c>
      <c r="AC788">
        <f>Drivers!AC109</f>
        <v>0</v>
      </c>
      <c r="AD788">
        <f>Drivers!AD109</f>
        <v>0</v>
      </c>
      <c r="AE788">
        <f>Drivers!AE109</f>
        <v>0</v>
      </c>
      <c r="AF788">
        <f>Drivers!AF109</f>
        <v>0</v>
      </c>
      <c r="AG788">
        <f>Drivers!AG109</f>
        <v>0</v>
      </c>
      <c r="AH788">
        <f>Drivers!AH109</f>
        <v>0</v>
      </c>
      <c r="AI788">
        <f>Drivers!AI109</f>
        <v>0</v>
      </c>
      <c r="AJ788">
        <f>Drivers!AJ109</f>
        <v>0</v>
      </c>
      <c r="AK788">
        <f>Drivers!AK109</f>
        <v>0</v>
      </c>
      <c r="AL788">
        <f>Drivers!AL109</f>
        <v>0</v>
      </c>
      <c r="AM788">
        <f>Drivers!AM109</f>
        <v>0</v>
      </c>
      <c r="AN788">
        <f>Drivers!AN109</f>
        <v>0</v>
      </c>
      <c r="AO788">
        <f>Drivers!AO109</f>
        <v>0</v>
      </c>
      <c r="AP788">
        <f>Drivers!AP109</f>
        <v>0</v>
      </c>
      <c r="AQ788">
        <f>Drivers!AQ109</f>
        <v>0</v>
      </c>
      <c r="AR788">
        <f>Drivers!AR109</f>
        <v>0</v>
      </c>
      <c r="AS788">
        <f>Drivers!AS109</f>
        <v>0</v>
      </c>
      <c r="AT788">
        <f>Drivers!AT109</f>
        <v>0</v>
      </c>
      <c r="AU788">
        <f>Drivers!AU109</f>
        <v>0</v>
      </c>
      <c r="AV788">
        <f>Drivers!AV109</f>
        <v>0</v>
      </c>
      <c r="AW788">
        <f>Drivers!AW109</f>
        <v>0</v>
      </c>
      <c r="AX788">
        <f>Drivers!AX109</f>
        <v>0</v>
      </c>
      <c r="AY788">
        <f>Drivers!AY109</f>
        <v>0</v>
      </c>
      <c r="AZ788">
        <f>Drivers!AZ109</f>
        <v>0</v>
      </c>
      <c r="BA788">
        <f>Drivers!BA109</f>
        <v>0</v>
      </c>
      <c r="BB788">
        <f>Drivers!BB109</f>
        <v>0</v>
      </c>
      <c r="BC788">
        <f>Drivers!BC109</f>
        <v>0</v>
      </c>
      <c r="BD788">
        <f>Drivers!BD109</f>
        <v>0</v>
      </c>
      <c r="BE788">
        <f>Drivers!BE109</f>
        <v>0</v>
      </c>
      <c r="BF788">
        <f>Drivers!BF109</f>
        <v>0</v>
      </c>
      <c r="BG788">
        <f>Drivers!BG109</f>
        <v>0</v>
      </c>
      <c r="BH788">
        <f>Drivers!BH109</f>
        <v>0</v>
      </c>
      <c r="BI788">
        <f>Drivers!BI109</f>
        <v>0</v>
      </c>
      <c r="BJ788">
        <f>Drivers!BJ109</f>
        <v>0</v>
      </c>
      <c r="BK788">
        <f>Drivers!BK109</f>
        <v>0</v>
      </c>
      <c r="BL788">
        <f>Drivers!BL109</f>
        <v>0</v>
      </c>
      <c r="BM788">
        <f>Drivers!BM109</f>
        <v>0</v>
      </c>
      <c r="BN788">
        <f>Drivers!BN109</f>
        <v>0</v>
      </c>
      <c r="BO788">
        <f>Drivers!BO109</f>
        <v>0</v>
      </c>
      <c r="BP788">
        <f>Drivers!BP109</f>
        <v>0</v>
      </c>
      <c r="BQ788">
        <f>Drivers!BQ109</f>
        <v>0</v>
      </c>
      <c r="BR788">
        <f>Drivers!BR109</f>
        <v>0</v>
      </c>
      <c r="BS788">
        <f>Drivers!BS109</f>
        <v>0</v>
      </c>
      <c r="BT788">
        <f>Drivers!BT109</f>
        <v>0</v>
      </c>
      <c r="BU788">
        <f>Drivers!BU109</f>
        <v>0</v>
      </c>
      <c r="BV788">
        <f>Drivers!BV109</f>
        <v>0</v>
      </c>
      <c r="BW788">
        <f>Drivers!BW109</f>
        <v>0</v>
      </c>
      <c r="BX788">
        <f>Drivers!BX109</f>
        <v>0</v>
      </c>
      <c r="BY788">
        <f>Drivers!BY109</f>
        <v>0</v>
      </c>
      <c r="BZ788">
        <f>Drivers!BZ109</f>
        <v>0</v>
      </c>
      <c r="CA788">
        <f>Drivers!CA109</f>
        <v>0</v>
      </c>
      <c r="CB788">
        <f>Drivers!CB109</f>
        <v>0</v>
      </c>
      <c r="CC788">
        <f>Drivers!CC109</f>
        <v>0</v>
      </c>
      <c r="CD788">
        <f>Drivers!CD109</f>
        <v>0</v>
      </c>
      <c r="CE788">
        <f>Drivers!CE109</f>
        <v>0</v>
      </c>
      <c r="CF788">
        <f>Drivers!CF109</f>
        <v>0</v>
      </c>
      <c r="CG788">
        <f>Drivers!CG109</f>
        <v>0</v>
      </c>
      <c r="CH788">
        <f>Drivers!CH109</f>
        <v>0</v>
      </c>
      <c r="CI788">
        <f>Drivers!CI109</f>
        <v>0</v>
      </c>
      <c r="CJ788">
        <f>Drivers!CJ109</f>
        <v>0</v>
      </c>
      <c r="CK788">
        <f>Drivers!CK109</f>
        <v>0</v>
      </c>
      <c r="CL788">
        <f>Drivers!CL109</f>
        <v>0</v>
      </c>
      <c r="CM788">
        <f>Drivers!CM109</f>
        <v>0</v>
      </c>
      <c r="CN788">
        <f>Drivers!CN109</f>
        <v>0</v>
      </c>
      <c r="CO788">
        <f>Drivers!CO109</f>
        <v>0</v>
      </c>
      <c r="CP788">
        <f>Drivers!CP109</f>
        <v>0</v>
      </c>
      <c r="CQ788">
        <f>Drivers!CQ109</f>
        <v>0</v>
      </c>
      <c r="CR788">
        <f>Drivers!CR109</f>
        <v>0</v>
      </c>
      <c r="CS788">
        <f>Drivers!CS109</f>
        <v>0</v>
      </c>
      <c r="CT788">
        <f>Drivers!CT109</f>
        <v>0</v>
      </c>
      <c r="CU788">
        <f>Drivers!CU109</f>
        <v>0</v>
      </c>
      <c r="CV788">
        <f>Drivers!CV109</f>
        <v>0</v>
      </c>
      <c r="CW788">
        <f>Drivers!CW109</f>
        <v>0</v>
      </c>
      <c r="CX788">
        <f>Drivers!CX109</f>
        <v>0</v>
      </c>
      <c r="CY788">
        <f>Drivers!CY109</f>
        <v>0</v>
      </c>
      <c r="CZ788">
        <f>Drivers!CZ109</f>
        <v>0</v>
      </c>
      <c r="DA788">
        <f>Drivers!DA109</f>
        <v>0</v>
      </c>
      <c r="DB788">
        <f>Drivers!DB109</f>
        <v>0</v>
      </c>
      <c r="DC788">
        <f>Drivers!DC109</f>
        <v>0</v>
      </c>
      <c r="DD788">
        <f>Drivers!DD109</f>
        <v>0</v>
      </c>
      <c r="DE788">
        <f>Drivers!DE109</f>
        <v>0</v>
      </c>
      <c r="DF788">
        <f>Drivers!DF109</f>
        <v>0</v>
      </c>
      <c r="DG788">
        <f>Drivers!DG109</f>
        <v>0</v>
      </c>
      <c r="DH788">
        <f>Drivers!DH109</f>
        <v>0</v>
      </c>
      <c r="DI788">
        <f>Drivers!DI109</f>
        <v>0</v>
      </c>
      <c r="DJ788">
        <f>Drivers!DJ109</f>
        <v>0</v>
      </c>
      <c r="DK788">
        <f>Drivers!DK109</f>
        <v>0</v>
      </c>
      <c r="DL788">
        <f>Drivers!DL109</f>
        <v>0</v>
      </c>
      <c r="DM788">
        <f>Drivers!DM109</f>
        <v>0</v>
      </c>
      <c r="DN788">
        <f>Drivers!DN109</f>
        <v>0</v>
      </c>
      <c r="DO788">
        <f>Drivers!DO109</f>
        <v>0</v>
      </c>
      <c r="DP788">
        <f>Drivers!DP109</f>
        <v>0</v>
      </c>
      <c r="DQ788">
        <f>Drivers!DQ109</f>
        <v>0</v>
      </c>
      <c r="DR788">
        <f>Drivers!DR109</f>
        <v>0</v>
      </c>
      <c r="DS788">
        <f>Drivers!DS109</f>
        <v>0</v>
      </c>
      <c r="DT788">
        <f>Drivers!DT109</f>
        <v>0</v>
      </c>
      <c r="DU788">
        <f>Drivers!DU109</f>
        <v>0</v>
      </c>
      <c r="DV788">
        <f>Drivers!DV109</f>
        <v>0</v>
      </c>
      <c r="DW788">
        <f>Drivers!DW109</f>
        <v>0</v>
      </c>
      <c r="DX788">
        <f>Drivers!DX109</f>
        <v>0</v>
      </c>
      <c r="DY788">
        <f>Drivers!DY109</f>
        <v>0</v>
      </c>
      <c r="DZ788">
        <f>Drivers!DZ109</f>
        <v>0</v>
      </c>
      <c r="EA788">
        <f>Drivers!EA109</f>
        <v>0</v>
      </c>
      <c r="EB788">
        <f>Drivers!EB109</f>
        <v>0</v>
      </c>
      <c r="EC788">
        <f>Drivers!EC109</f>
        <v>0</v>
      </c>
      <c r="ED788">
        <f>Drivers!ED109</f>
        <v>0</v>
      </c>
      <c r="EE788">
        <f>Drivers!EE109</f>
        <v>0</v>
      </c>
      <c r="EF788">
        <f>Drivers!EF109</f>
        <v>0</v>
      </c>
      <c r="EG788">
        <f>Drivers!EG109</f>
        <v>0</v>
      </c>
      <c r="EH788">
        <f>Drivers!EH109</f>
        <v>0</v>
      </c>
      <c r="EI788">
        <f>Drivers!EI109</f>
        <v>0</v>
      </c>
      <c r="EJ788">
        <f>Drivers!EJ109</f>
        <v>0</v>
      </c>
    </row>
    <row r="789" spans="1:140" hidden="1" outlineLevel="1"/>
    <row r="790" spans="1:140" hidden="1" outlineLevel="1">
      <c r="A790">
        <f>Drivers!A116</f>
        <v>0</v>
      </c>
      <c r="B790">
        <f>Drivers!B116</f>
        <v>0</v>
      </c>
      <c r="C790">
        <f>Drivers!C116</f>
        <v>0</v>
      </c>
      <c r="D790">
        <f>Drivers!D116</f>
        <v>0</v>
      </c>
      <c r="E790">
        <f>Drivers!E116</f>
        <v>0</v>
      </c>
      <c r="F790">
        <f>Drivers!F116</f>
        <v>0</v>
      </c>
      <c r="G790">
        <f>Drivers!G116</f>
        <v>0</v>
      </c>
      <c r="H790">
        <f>Drivers!H116</f>
        <v>0</v>
      </c>
      <c r="I790" t="str">
        <f>Drivers!I116</f>
        <v>= Transaction Volume TAM ($)</v>
      </c>
      <c r="J790">
        <f>Drivers!J116</f>
        <v>0</v>
      </c>
      <c r="K790">
        <f>Drivers!K116</f>
        <v>0</v>
      </c>
      <c r="L790">
        <f>Drivers!L116</f>
        <v>0</v>
      </c>
      <c r="M790">
        <f>Drivers!M116</f>
        <v>0</v>
      </c>
      <c r="N790">
        <f>Drivers!N116</f>
        <v>0</v>
      </c>
      <c r="O790">
        <f>Drivers!O116</f>
        <v>0</v>
      </c>
      <c r="P790">
        <f>Drivers!P116</f>
        <v>0</v>
      </c>
      <c r="Q790">
        <f>Drivers!Q116</f>
        <v>0</v>
      </c>
      <c r="R790">
        <f>Drivers!R116</f>
        <v>0</v>
      </c>
      <c r="S790">
        <f>Drivers!S116</f>
        <v>0</v>
      </c>
      <c r="T790">
        <f>Drivers!T116</f>
        <v>0</v>
      </c>
      <c r="U790">
        <f>Drivers!U116</f>
        <v>0</v>
      </c>
      <c r="V790">
        <f>Drivers!V116</f>
        <v>0</v>
      </c>
      <c r="W790">
        <f>Drivers!W116</f>
        <v>0</v>
      </c>
      <c r="X790">
        <f>Drivers!X116</f>
        <v>0</v>
      </c>
      <c r="Y790">
        <f>Drivers!Y116</f>
        <v>0</v>
      </c>
      <c r="Z790">
        <f>Drivers!Z116</f>
        <v>0</v>
      </c>
      <c r="AA790">
        <f>Drivers!AA116</f>
        <v>0</v>
      </c>
      <c r="AB790">
        <f>Drivers!AB116</f>
        <v>0</v>
      </c>
      <c r="AC790">
        <f>Drivers!AC116</f>
        <v>0</v>
      </c>
      <c r="AD790">
        <f>Drivers!AD116</f>
        <v>0</v>
      </c>
      <c r="AE790">
        <f>Drivers!AE116</f>
        <v>0</v>
      </c>
      <c r="AF790">
        <f>Drivers!AF116</f>
        <v>0</v>
      </c>
      <c r="AG790">
        <f>Drivers!AG116</f>
        <v>0</v>
      </c>
      <c r="AH790">
        <f>Drivers!AH116</f>
        <v>0</v>
      </c>
      <c r="AI790">
        <f>Drivers!AI116</f>
        <v>0</v>
      </c>
      <c r="AJ790">
        <f>Drivers!AJ116</f>
        <v>0</v>
      </c>
      <c r="AK790">
        <f>Drivers!AK116</f>
        <v>0</v>
      </c>
      <c r="AL790">
        <f>Drivers!AL116</f>
        <v>0</v>
      </c>
      <c r="AM790">
        <f>Drivers!AM116</f>
        <v>0</v>
      </c>
      <c r="AN790">
        <f>Drivers!AN116</f>
        <v>0</v>
      </c>
      <c r="AO790">
        <f>Drivers!AO116</f>
        <v>0</v>
      </c>
      <c r="AP790">
        <f>Drivers!AP116</f>
        <v>0</v>
      </c>
      <c r="AQ790">
        <f>Drivers!AQ116</f>
        <v>0</v>
      </c>
      <c r="AR790">
        <f>Drivers!AR116</f>
        <v>0</v>
      </c>
      <c r="AS790">
        <f>Drivers!AS116</f>
        <v>0</v>
      </c>
      <c r="AT790">
        <f>Drivers!AT116</f>
        <v>0</v>
      </c>
      <c r="AU790">
        <f>Drivers!AU116</f>
        <v>0</v>
      </c>
      <c r="AV790">
        <f>Drivers!AV116</f>
        <v>0</v>
      </c>
      <c r="AW790">
        <f>Drivers!AW116</f>
        <v>0</v>
      </c>
      <c r="AX790">
        <f>Drivers!AX116</f>
        <v>0</v>
      </c>
      <c r="AY790">
        <f>Drivers!AY116</f>
        <v>0</v>
      </c>
      <c r="AZ790">
        <f>Drivers!AZ116</f>
        <v>0</v>
      </c>
      <c r="BA790">
        <f>Drivers!BA116</f>
        <v>0</v>
      </c>
      <c r="BB790">
        <f>Drivers!BB116</f>
        <v>0</v>
      </c>
      <c r="BC790">
        <f>Drivers!BC116</f>
        <v>0</v>
      </c>
      <c r="BD790">
        <f>Drivers!BD116</f>
        <v>0</v>
      </c>
      <c r="BE790">
        <f>Drivers!BE116</f>
        <v>0</v>
      </c>
      <c r="BF790">
        <f>Drivers!BF116</f>
        <v>0</v>
      </c>
      <c r="BG790">
        <f>Drivers!BG116</f>
        <v>0</v>
      </c>
      <c r="BH790">
        <f>Drivers!BH116</f>
        <v>0</v>
      </c>
      <c r="BI790">
        <f>Drivers!BI116</f>
        <v>0</v>
      </c>
      <c r="BJ790">
        <f>Drivers!BJ116</f>
        <v>0</v>
      </c>
      <c r="BK790">
        <f>Drivers!BK116</f>
        <v>0</v>
      </c>
      <c r="BL790">
        <f>Drivers!BL116</f>
        <v>0</v>
      </c>
      <c r="BM790">
        <f>Drivers!BM116</f>
        <v>0</v>
      </c>
      <c r="BN790">
        <f>Drivers!BN116</f>
        <v>0</v>
      </c>
      <c r="BO790">
        <f>Drivers!BO116</f>
        <v>0</v>
      </c>
      <c r="BP790">
        <f>Drivers!BP116</f>
        <v>0</v>
      </c>
      <c r="BQ790">
        <f>Drivers!BQ116</f>
        <v>0</v>
      </c>
      <c r="BR790">
        <f>Drivers!BR116</f>
        <v>0</v>
      </c>
      <c r="BS790">
        <f>Drivers!BS116</f>
        <v>0</v>
      </c>
      <c r="BT790">
        <f>Drivers!BT116</f>
        <v>0</v>
      </c>
      <c r="BU790">
        <f>Drivers!BU116</f>
        <v>0</v>
      </c>
      <c r="BV790">
        <f>Drivers!BV116</f>
        <v>0</v>
      </c>
      <c r="BW790">
        <f>Drivers!BW116</f>
        <v>0</v>
      </c>
      <c r="BX790">
        <f>Drivers!BX116</f>
        <v>0</v>
      </c>
      <c r="BY790">
        <f>Drivers!BY116</f>
        <v>0</v>
      </c>
      <c r="BZ790">
        <f>Drivers!BZ116</f>
        <v>0</v>
      </c>
      <c r="CA790">
        <f>Drivers!CA116</f>
        <v>0</v>
      </c>
      <c r="CB790">
        <f>Drivers!CB116</f>
        <v>0</v>
      </c>
      <c r="CC790">
        <f>Drivers!CC116</f>
        <v>0</v>
      </c>
      <c r="CD790">
        <f>Drivers!CD116</f>
        <v>0</v>
      </c>
      <c r="CE790">
        <f>Drivers!CE116</f>
        <v>0</v>
      </c>
      <c r="CF790">
        <f>Drivers!CF116</f>
        <v>0</v>
      </c>
      <c r="CG790">
        <f>Drivers!CG116</f>
        <v>0</v>
      </c>
      <c r="CH790">
        <f>Drivers!CH116</f>
        <v>0</v>
      </c>
      <c r="CI790">
        <f>Drivers!CI116</f>
        <v>0</v>
      </c>
      <c r="CJ790">
        <f>Drivers!CJ116</f>
        <v>0</v>
      </c>
      <c r="CK790">
        <f>Drivers!CK116</f>
        <v>0</v>
      </c>
      <c r="CL790">
        <f>Drivers!CL116</f>
        <v>0</v>
      </c>
      <c r="CM790">
        <f>Drivers!CM116</f>
        <v>0</v>
      </c>
      <c r="CN790">
        <f>Drivers!CN116</f>
        <v>0</v>
      </c>
      <c r="CO790">
        <f>Drivers!CO116</f>
        <v>0</v>
      </c>
      <c r="CP790">
        <f>Drivers!CP116</f>
        <v>0</v>
      </c>
      <c r="CQ790">
        <f>Drivers!CQ116</f>
        <v>0</v>
      </c>
      <c r="CR790">
        <f>Drivers!CR116</f>
        <v>0</v>
      </c>
      <c r="CS790">
        <f>Drivers!CS116</f>
        <v>0</v>
      </c>
      <c r="CT790">
        <f>Drivers!CT116</f>
        <v>0</v>
      </c>
      <c r="CU790">
        <f>Drivers!CU116</f>
        <v>0</v>
      </c>
      <c r="CV790">
        <f>Drivers!CV116</f>
        <v>0</v>
      </c>
      <c r="CW790">
        <f>Drivers!CW116</f>
        <v>0</v>
      </c>
      <c r="CX790">
        <f>Drivers!CX116</f>
        <v>0</v>
      </c>
      <c r="CY790">
        <f>Drivers!CY116</f>
        <v>0</v>
      </c>
      <c r="CZ790">
        <f>Drivers!CZ116</f>
        <v>0</v>
      </c>
      <c r="DA790">
        <f>Drivers!DA116</f>
        <v>0</v>
      </c>
      <c r="DB790">
        <f>Drivers!DB116</f>
        <v>0</v>
      </c>
      <c r="DC790">
        <f>Drivers!DC116</f>
        <v>0</v>
      </c>
      <c r="DD790">
        <f>Drivers!DD116</f>
        <v>0</v>
      </c>
      <c r="DE790">
        <f>Drivers!DE116</f>
        <v>0</v>
      </c>
      <c r="DF790">
        <f>Drivers!DF116</f>
        <v>0</v>
      </c>
      <c r="DG790">
        <f>Drivers!DG116</f>
        <v>0</v>
      </c>
      <c r="DH790">
        <f>Drivers!DH116</f>
        <v>0</v>
      </c>
      <c r="DI790">
        <f>Drivers!DI116</f>
        <v>0</v>
      </c>
      <c r="DJ790">
        <f>Drivers!DJ116</f>
        <v>0</v>
      </c>
      <c r="DK790">
        <f>Drivers!DK116</f>
        <v>0</v>
      </c>
      <c r="DL790">
        <f>Drivers!DL116</f>
        <v>0</v>
      </c>
      <c r="DM790">
        <f>Drivers!DM116</f>
        <v>0</v>
      </c>
      <c r="DN790">
        <f>Drivers!DN116</f>
        <v>0</v>
      </c>
      <c r="DO790">
        <f>Drivers!DO116</f>
        <v>0</v>
      </c>
      <c r="DP790">
        <f>Drivers!DP116</f>
        <v>0</v>
      </c>
      <c r="DQ790">
        <f>Drivers!DQ116</f>
        <v>0</v>
      </c>
      <c r="DR790">
        <f>Drivers!DR116</f>
        <v>0</v>
      </c>
      <c r="DS790">
        <f>Drivers!DS116</f>
        <v>0</v>
      </c>
      <c r="DT790">
        <f>Drivers!DT116</f>
        <v>0</v>
      </c>
      <c r="DU790">
        <f>Drivers!DU116</f>
        <v>0</v>
      </c>
      <c r="DV790">
        <f>Drivers!DV116</f>
        <v>0</v>
      </c>
      <c r="DW790">
        <f>Drivers!DW116</f>
        <v>0</v>
      </c>
      <c r="DX790">
        <f>Drivers!DX116</f>
        <v>0</v>
      </c>
      <c r="DY790">
        <f>Drivers!DY116</f>
        <v>1450000</v>
      </c>
      <c r="DZ790">
        <f>Drivers!DZ116</f>
        <v>1600000</v>
      </c>
      <c r="EA790">
        <f>Drivers!DX116</f>
        <v>0</v>
      </c>
      <c r="EB790">
        <f>Drivers!EB116</f>
        <v>1696500</v>
      </c>
      <c r="EC790">
        <f>Drivers!EC116</f>
        <v>1781325</v>
      </c>
      <c r="ED790">
        <f>Drivers!ED116</f>
        <v>1816951.5000000002</v>
      </c>
      <c r="EE790">
        <f>Drivers!EE116</f>
        <v>1853290.53</v>
      </c>
      <c r="EF790">
        <f>Drivers!EF116</f>
        <v>1890356.3406</v>
      </c>
      <c r="EG790">
        <f>Drivers!EG116</f>
        <v>1928163.4674120003</v>
      </c>
      <c r="EH790">
        <f>Drivers!EH116</f>
        <v>1966726.7367602403</v>
      </c>
      <c r="EI790">
        <f>Drivers!EI116</f>
        <v>2006061.2714954452</v>
      </c>
      <c r="EJ790">
        <f>Drivers!EJ116</f>
        <v>2046182.4969253542</v>
      </c>
    </row>
    <row r="791" spans="1:140" hidden="1" outlineLevel="1">
      <c r="A791">
        <f>Drivers!A117</f>
        <v>0</v>
      </c>
      <c r="B791">
        <f>Drivers!B117</f>
        <v>0</v>
      </c>
      <c r="C791">
        <f>Drivers!C117</f>
        <v>0</v>
      </c>
      <c r="D791">
        <f>Drivers!D117</f>
        <v>0</v>
      </c>
      <c r="E791">
        <f>Drivers!E117</f>
        <v>0</v>
      </c>
      <c r="F791">
        <f>Drivers!F117</f>
        <v>0</v>
      </c>
      <c r="G791">
        <f>Drivers!G117</f>
        <v>0</v>
      </c>
      <c r="H791">
        <f>Drivers!H117</f>
        <v>0</v>
      </c>
      <c r="I791" t="str">
        <f>Drivers!I117</f>
        <v>x Commission Rate (%)</v>
      </c>
      <c r="J791">
        <f>Drivers!J117</f>
        <v>0</v>
      </c>
      <c r="K791">
        <f>Drivers!K117</f>
        <v>0</v>
      </c>
      <c r="L791">
        <f>Drivers!L117</f>
        <v>0</v>
      </c>
      <c r="M791">
        <f>Drivers!M117</f>
        <v>0</v>
      </c>
      <c r="N791">
        <f>Drivers!N117</f>
        <v>0</v>
      </c>
      <c r="O791">
        <f>Drivers!O117</f>
        <v>0</v>
      </c>
      <c r="P791">
        <f>Drivers!P117</f>
        <v>0</v>
      </c>
      <c r="Q791">
        <f>Drivers!Q117</f>
        <v>0</v>
      </c>
      <c r="R791">
        <f>Drivers!R117</f>
        <v>0</v>
      </c>
      <c r="S791">
        <f>Drivers!S117</f>
        <v>0</v>
      </c>
      <c r="T791">
        <f>Drivers!T117</f>
        <v>0</v>
      </c>
      <c r="U791">
        <f>Drivers!U117</f>
        <v>0</v>
      </c>
      <c r="V791">
        <f>Drivers!V117</f>
        <v>0</v>
      </c>
      <c r="W791">
        <f>Drivers!W117</f>
        <v>0</v>
      </c>
      <c r="X791">
        <f>Drivers!X117</f>
        <v>0</v>
      </c>
      <c r="Y791">
        <f>Drivers!Y117</f>
        <v>0</v>
      </c>
      <c r="Z791">
        <f>Drivers!Z117</f>
        <v>0</v>
      </c>
      <c r="AA791">
        <f>Drivers!AA117</f>
        <v>0</v>
      </c>
      <c r="AB791">
        <f>Drivers!AB117</f>
        <v>0</v>
      </c>
      <c r="AC791">
        <f>Drivers!AC117</f>
        <v>0</v>
      </c>
      <c r="AD791">
        <f>Drivers!AD117</f>
        <v>0</v>
      </c>
      <c r="AE791">
        <f>Drivers!AE117</f>
        <v>0</v>
      </c>
      <c r="AF791">
        <f>Drivers!AF117</f>
        <v>0</v>
      </c>
      <c r="AG791">
        <f>Drivers!AG117</f>
        <v>0</v>
      </c>
      <c r="AH791">
        <f>Drivers!AH117</f>
        <v>0</v>
      </c>
      <c r="AI791">
        <f>Drivers!AI117</f>
        <v>0</v>
      </c>
      <c r="AJ791">
        <f>Drivers!AJ117</f>
        <v>0</v>
      </c>
      <c r="AK791">
        <f>Drivers!AK117</f>
        <v>0</v>
      </c>
      <c r="AL791">
        <f>Drivers!AL117</f>
        <v>0</v>
      </c>
      <c r="AM791">
        <f>Drivers!AM117</f>
        <v>0</v>
      </c>
      <c r="AN791">
        <f>Drivers!AN117</f>
        <v>0</v>
      </c>
      <c r="AO791">
        <f>Drivers!AO117</f>
        <v>0</v>
      </c>
      <c r="AP791">
        <f>Drivers!AP117</f>
        <v>0</v>
      </c>
      <c r="AQ791">
        <f>Drivers!AQ117</f>
        <v>0</v>
      </c>
      <c r="AR791">
        <f>Drivers!AR117</f>
        <v>0</v>
      </c>
      <c r="AS791">
        <f>Drivers!AS117</f>
        <v>0</v>
      </c>
      <c r="AT791">
        <f>Drivers!AT117</f>
        <v>0</v>
      </c>
      <c r="AU791">
        <f>Drivers!AU117</f>
        <v>0</v>
      </c>
      <c r="AV791">
        <f>Drivers!AV117</f>
        <v>0</v>
      </c>
      <c r="AW791">
        <f>Drivers!AW117</f>
        <v>0</v>
      </c>
      <c r="AX791">
        <f>Drivers!AX117</f>
        <v>0</v>
      </c>
      <c r="AY791">
        <f>Drivers!AY117</f>
        <v>0</v>
      </c>
      <c r="AZ791">
        <f>Drivers!AZ117</f>
        <v>0</v>
      </c>
      <c r="BA791">
        <f>Drivers!BA117</f>
        <v>0</v>
      </c>
      <c r="BB791">
        <f>Drivers!BB117</f>
        <v>0</v>
      </c>
      <c r="BC791">
        <f>Drivers!BC117</f>
        <v>0</v>
      </c>
      <c r="BD791">
        <f>Drivers!BD117</f>
        <v>0</v>
      </c>
      <c r="BE791">
        <f>Drivers!BE117</f>
        <v>0</v>
      </c>
      <c r="BF791">
        <f>Drivers!BF117</f>
        <v>0</v>
      </c>
      <c r="BG791">
        <f>Drivers!BG117</f>
        <v>0</v>
      </c>
      <c r="BH791">
        <f>Drivers!BH117</f>
        <v>0</v>
      </c>
      <c r="BI791">
        <f>Drivers!BI117</f>
        <v>0</v>
      </c>
      <c r="BJ791">
        <f>Drivers!BJ117</f>
        <v>0</v>
      </c>
      <c r="BK791">
        <f>Drivers!BK117</f>
        <v>0</v>
      </c>
      <c r="BL791">
        <f>Drivers!BL117</f>
        <v>0</v>
      </c>
      <c r="BM791">
        <f>Drivers!BM117</f>
        <v>0</v>
      </c>
      <c r="BN791">
        <f>Drivers!BN117</f>
        <v>0</v>
      </c>
      <c r="BO791">
        <f>Drivers!BO117</f>
        <v>0</v>
      </c>
      <c r="BP791">
        <f>Drivers!BP117</f>
        <v>0</v>
      </c>
      <c r="BQ791">
        <f>Drivers!BQ117</f>
        <v>0</v>
      </c>
      <c r="BR791">
        <f>Drivers!BR117</f>
        <v>0</v>
      </c>
      <c r="BS791">
        <f>Drivers!BS117</f>
        <v>0</v>
      </c>
      <c r="BT791">
        <f>Drivers!BT117</f>
        <v>0</v>
      </c>
      <c r="BU791">
        <f>Drivers!BU117</f>
        <v>0</v>
      </c>
      <c r="BV791">
        <f>Drivers!BV117</f>
        <v>0</v>
      </c>
      <c r="BW791">
        <f>Drivers!BW117</f>
        <v>0</v>
      </c>
      <c r="BX791">
        <f>Drivers!BX117</f>
        <v>0</v>
      </c>
      <c r="BY791">
        <f>Drivers!BY117</f>
        <v>0</v>
      </c>
      <c r="BZ791">
        <f>Drivers!BZ117</f>
        <v>0</v>
      </c>
      <c r="CA791">
        <f>Drivers!CA117</f>
        <v>0</v>
      </c>
      <c r="CB791">
        <f>Drivers!CB117</f>
        <v>0</v>
      </c>
      <c r="CC791">
        <f>Drivers!CC117</f>
        <v>0</v>
      </c>
      <c r="CD791">
        <f>Drivers!CD117</f>
        <v>0</v>
      </c>
      <c r="CE791">
        <f>Drivers!CE117</f>
        <v>0</v>
      </c>
      <c r="CF791">
        <f>Drivers!CF117</f>
        <v>0</v>
      </c>
      <c r="CG791">
        <f>Drivers!CG117</f>
        <v>0</v>
      </c>
      <c r="CH791">
        <f>Drivers!CH117</f>
        <v>0</v>
      </c>
      <c r="CI791">
        <f>Drivers!CI117</f>
        <v>0</v>
      </c>
      <c r="CJ791">
        <f>Drivers!CJ117</f>
        <v>0</v>
      </c>
      <c r="CK791">
        <f>Drivers!CK117</f>
        <v>0</v>
      </c>
      <c r="CL791">
        <f>Drivers!CL117</f>
        <v>0</v>
      </c>
      <c r="CM791">
        <f>Drivers!CM117</f>
        <v>0</v>
      </c>
      <c r="CN791">
        <f>Drivers!CN117</f>
        <v>0</v>
      </c>
      <c r="CO791">
        <f>Drivers!CO117</f>
        <v>0</v>
      </c>
      <c r="CP791">
        <f>Drivers!CP117</f>
        <v>0</v>
      </c>
      <c r="CQ791">
        <f>Drivers!CQ117</f>
        <v>0</v>
      </c>
      <c r="CR791">
        <f>Drivers!CR117</f>
        <v>0</v>
      </c>
      <c r="CS791">
        <f>Drivers!CS117</f>
        <v>0</v>
      </c>
      <c r="CT791">
        <f>Drivers!CT117</f>
        <v>0</v>
      </c>
      <c r="CU791">
        <f>Drivers!CU117</f>
        <v>0</v>
      </c>
      <c r="CV791">
        <f>Drivers!CV117</f>
        <v>0</v>
      </c>
      <c r="CW791">
        <f>Drivers!CW117</f>
        <v>0</v>
      </c>
      <c r="CX791">
        <f>Drivers!CX117</f>
        <v>0</v>
      </c>
      <c r="CY791">
        <f>Drivers!CY117</f>
        <v>0</v>
      </c>
      <c r="CZ791">
        <f>Drivers!CZ117</f>
        <v>0</v>
      </c>
      <c r="DA791">
        <f>Drivers!DA117</f>
        <v>0</v>
      </c>
      <c r="DB791">
        <f>Drivers!DB117</f>
        <v>0</v>
      </c>
      <c r="DC791">
        <f>Drivers!DC117</f>
        <v>0</v>
      </c>
      <c r="DD791">
        <f>Drivers!DD117</f>
        <v>0</v>
      </c>
      <c r="DE791">
        <f>Drivers!DE117</f>
        <v>0</v>
      </c>
      <c r="DF791">
        <f>Drivers!DF117</f>
        <v>0</v>
      </c>
      <c r="DG791">
        <f>Drivers!DG117</f>
        <v>0</v>
      </c>
      <c r="DH791">
        <f>Drivers!DH117</f>
        <v>0</v>
      </c>
      <c r="DI791">
        <f>Drivers!DI117</f>
        <v>0</v>
      </c>
      <c r="DJ791">
        <f>Drivers!DJ117</f>
        <v>0</v>
      </c>
      <c r="DK791">
        <f>Drivers!DK117</f>
        <v>0</v>
      </c>
      <c r="DL791">
        <f>Drivers!DL117</f>
        <v>0</v>
      </c>
      <c r="DM791">
        <f>Drivers!DM117</f>
        <v>0</v>
      </c>
      <c r="DN791">
        <f>Drivers!DN117</f>
        <v>0</v>
      </c>
      <c r="DO791">
        <f>Drivers!DO117</f>
        <v>0</v>
      </c>
      <c r="DP791">
        <f>Drivers!DP117</f>
        <v>0</v>
      </c>
      <c r="DQ791">
        <f>Drivers!DQ117</f>
        <v>0</v>
      </c>
      <c r="DR791">
        <f>Drivers!DR117</f>
        <v>0</v>
      </c>
      <c r="DS791">
        <f>Drivers!DS117</f>
        <v>0</v>
      </c>
      <c r="DT791">
        <f>Drivers!DT117</f>
        <v>0</v>
      </c>
      <c r="DU791">
        <f>Drivers!DU117</f>
        <v>0</v>
      </c>
      <c r="DV791">
        <f>Drivers!DV117</f>
        <v>0</v>
      </c>
      <c r="DW791">
        <f>Drivers!DW117</f>
        <v>0</v>
      </c>
      <c r="DX791">
        <f>Drivers!DX117</f>
        <v>0</v>
      </c>
      <c r="DY791">
        <f>Drivers!DY117</f>
        <v>5.1167964404894323E-2</v>
      </c>
      <c r="DZ791">
        <f>Drivers!DZ117</f>
        <v>5.128205128205128E-2</v>
      </c>
      <c r="EA791">
        <f>Drivers!EA117</f>
        <v>5.128205128205128E-2</v>
      </c>
      <c r="EB791">
        <f>Drivers!EB117</f>
        <v>5.128205128205128E-2</v>
      </c>
      <c r="EC791">
        <f>Drivers!EC117</f>
        <v>5.128205128205128E-2</v>
      </c>
      <c r="ED791">
        <f>Drivers!ED117</f>
        <v>5.128205128205128E-2</v>
      </c>
      <c r="EE791">
        <f>Drivers!EE117</f>
        <v>5.128205128205128E-2</v>
      </c>
      <c r="EF791">
        <f>Drivers!EF117</f>
        <v>5.128205128205128E-2</v>
      </c>
      <c r="EG791">
        <f>Drivers!EG117</f>
        <v>5.128205128205128E-2</v>
      </c>
      <c r="EH791">
        <f>Drivers!EH117</f>
        <v>5.128205128205128E-2</v>
      </c>
      <c r="EI791">
        <f>Drivers!EI117</f>
        <v>5.128205128205128E-2</v>
      </c>
      <c r="EJ791">
        <f>Drivers!EJ117</f>
        <v>5.128205128205128E-2</v>
      </c>
    </row>
    <row r="792" spans="1:140" hidden="1" outlineLevel="1">
      <c r="A792">
        <f>Drivers!A118</f>
        <v>0</v>
      </c>
      <c r="B792">
        <f>Drivers!B118</f>
        <v>0</v>
      </c>
      <c r="C792">
        <f>Drivers!C118</f>
        <v>0</v>
      </c>
      <c r="D792">
        <f>Drivers!D118</f>
        <v>0</v>
      </c>
      <c r="E792">
        <f>Drivers!E118</f>
        <v>0</v>
      </c>
      <c r="F792">
        <f>Drivers!F118</f>
        <v>0</v>
      </c>
      <c r="G792">
        <f>Drivers!G118</f>
        <v>0</v>
      </c>
      <c r="H792">
        <f>Drivers!H118</f>
        <v>0</v>
      </c>
      <c r="I792" t="str">
        <f>Drivers!I118</f>
        <v>= US RE Commission $s</v>
      </c>
      <c r="J792">
        <f>Drivers!J118</f>
        <v>0</v>
      </c>
      <c r="K792">
        <f>Drivers!K118</f>
        <v>0</v>
      </c>
      <c r="L792">
        <f>Drivers!L118</f>
        <v>0</v>
      </c>
      <c r="M792">
        <f>Drivers!M118</f>
        <v>0</v>
      </c>
      <c r="N792">
        <f>Drivers!N118</f>
        <v>0</v>
      </c>
      <c r="O792">
        <f>Drivers!O118</f>
        <v>0</v>
      </c>
      <c r="P792">
        <f>Drivers!P118</f>
        <v>0</v>
      </c>
      <c r="Q792">
        <f>Drivers!Q118</f>
        <v>0</v>
      </c>
      <c r="R792">
        <f>Drivers!R118</f>
        <v>0</v>
      </c>
      <c r="S792">
        <f>Drivers!S118</f>
        <v>0</v>
      </c>
      <c r="T792">
        <f>Drivers!T118</f>
        <v>0</v>
      </c>
      <c r="U792">
        <f>Drivers!U118</f>
        <v>0</v>
      </c>
      <c r="V792">
        <f>Drivers!V118</f>
        <v>0</v>
      </c>
      <c r="W792">
        <f>Drivers!W118</f>
        <v>0</v>
      </c>
      <c r="X792">
        <f>Drivers!X118</f>
        <v>0</v>
      </c>
      <c r="Y792">
        <f>Drivers!Y118</f>
        <v>0</v>
      </c>
      <c r="Z792">
        <f>Drivers!Z118</f>
        <v>0</v>
      </c>
      <c r="AA792">
        <f>Drivers!AA118</f>
        <v>0</v>
      </c>
      <c r="AB792">
        <f>Drivers!AB118</f>
        <v>0</v>
      </c>
      <c r="AC792">
        <f>Drivers!AC118</f>
        <v>0</v>
      </c>
      <c r="AD792">
        <f>Drivers!AD118</f>
        <v>0</v>
      </c>
      <c r="AE792">
        <f>Drivers!AE118</f>
        <v>0</v>
      </c>
      <c r="AF792">
        <f>Drivers!AF118</f>
        <v>0</v>
      </c>
      <c r="AG792">
        <f>Drivers!AG118</f>
        <v>0</v>
      </c>
      <c r="AH792">
        <f>Drivers!AH118</f>
        <v>0</v>
      </c>
      <c r="AI792">
        <f>Drivers!AI118</f>
        <v>0</v>
      </c>
      <c r="AJ792">
        <f>Drivers!AJ118</f>
        <v>0</v>
      </c>
      <c r="AK792">
        <f>Drivers!AK118</f>
        <v>0</v>
      </c>
      <c r="AL792">
        <f>Drivers!AL118</f>
        <v>0</v>
      </c>
      <c r="AM792">
        <f>Drivers!AM118</f>
        <v>0</v>
      </c>
      <c r="AN792">
        <f>Drivers!AN118</f>
        <v>0</v>
      </c>
      <c r="AO792">
        <f>Drivers!AO118</f>
        <v>0</v>
      </c>
      <c r="AP792">
        <f>Drivers!AP118</f>
        <v>0</v>
      </c>
      <c r="AQ792">
        <f>Drivers!AQ118</f>
        <v>0</v>
      </c>
      <c r="AR792">
        <f>Drivers!AR118</f>
        <v>0</v>
      </c>
      <c r="AS792">
        <f>Drivers!AS118</f>
        <v>0</v>
      </c>
      <c r="AT792">
        <f>Drivers!AT118</f>
        <v>0</v>
      </c>
      <c r="AU792">
        <f>Drivers!AU118</f>
        <v>0</v>
      </c>
      <c r="AV792">
        <f>Drivers!AV118</f>
        <v>0</v>
      </c>
      <c r="AW792">
        <f>Drivers!AW118</f>
        <v>0</v>
      </c>
      <c r="AX792">
        <f>Drivers!AX118</f>
        <v>0</v>
      </c>
      <c r="AY792">
        <f>Drivers!AY118</f>
        <v>0</v>
      </c>
      <c r="AZ792">
        <f>Drivers!AZ118</f>
        <v>0</v>
      </c>
      <c r="BA792">
        <f>Drivers!BA118</f>
        <v>0</v>
      </c>
      <c r="BB792">
        <f>Drivers!BB118</f>
        <v>0</v>
      </c>
      <c r="BC792">
        <f>Drivers!BC118</f>
        <v>0</v>
      </c>
      <c r="BD792">
        <f>Drivers!BD118</f>
        <v>0</v>
      </c>
      <c r="BE792">
        <f>Drivers!BE118</f>
        <v>0</v>
      </c>
      <c r="BF792">
        <f>Drivers!BF118</f>
        <v>0</v>
      </c>
      <c r="BG792">
        <f>Drivers!BG118</f>
        <v>0</v>
      </c>
      <c r="BH792">
        <f>Drivers!BH118</f>
        <v>0</v>
      </c>
      <c r="BI792">
        <f>Drivers!BI118</f>
        <v>0</v>
      </c>
      <c r="BJ792">
        <f>Drivers!BJ118</f>
        <v>0</v>
      </c>
      <c r="BK792">
        <f>Drivers!BK118</f>
        <v>0</v>
      </c>
      <c r="BL792">
        <f>Drivers!BL118</f>
        <v>0</v>
      </c>
      <c r="BM792">
        <f>Drivers!BM118</f>
        <v>0</v>
      </c>
      <c r="BN792">
        <f>Drivers!BN118</f>
        <v>0</v>
      </c>
      <c r="BO792">
        <f>Drivers!BO118</f>
        <v>0</v>
      </c>
      <c r="BP792">
        <f>Drivers!BP118</f>
        <v>0</v>
      </c>
      <c r="BQ792">
        <f>Drivers!BQ118</f>
        <v>0</v>
      </c>
      <c r="BR792">
        <f>Drivers!BR118</f>
        <v>0</v>
      </c>
      <c r="BS792">
        <f>Drivers!BS118</f>
        <v>0</v>
      </c>
      <c r="BT792">
        <f>Drivers!BT118</f>
        <v>0</v>
      </c>
      <c r="BU792">
        <f>Drivers!BU118</f>
        <v>0</v>
      </c>
      <c r="BV792">
        <f>Drivers!BV118</f>
        <v>0</v>
      </c>
      <c r="BW792">
        <f>Drivers!BW118</f>
        <v>0</v>
      </c>
      <c r="BX792">
        <f>Drivers!BX118</f>
        <v>0</v>
      </c>
      <c r="BY792">
        <f>Drivers!BY118</f>
        <v>0</v>
      </c>
      <c r="BZ792">
        <f>Drivers!BZ118</f>
        <v>0</v>
      </c>
      <c r="CA792">
        <f>Drivers!CA118</f>
        <v>0</v>
      </c>
      <c r="CB792">
        <f>Drivers!CB118</f>
        <v>0</v>
      </c>
      <c r="CC792">
        <f>Drivers!CC118</f>
        <v>0</v>
      </c>
      <c r="CD792">
        <f>Drivers!CD118</f>
        <v>0</v>
      </c>
      <c r="CE792">
        <f>Drivers!CE118</f>
        <v>0</v>
      </c>
      <c r="CF792">
        <f>Drivers!CF118</f>
        <v>0</v>
      </c>
      <c r="CG792">
        <f>Drivers!CG118</f>
        <v>0</v>
      </c>
      <c r="CH792">
        <f>Drivers!CH118</f>
        <v>0</v>
      </c>
      <c r="CI792">
        <f>Drivers!CI118</f>
        <v>0</v>
      </c>
      <c r="CJ792">
        <f>Drivers!CJ118</f>
        <v>0</v>
      </c>
      <c r="CK792">
        <f>Drivers!CK118</f>
        <v>0</v>
      </c>
      <c r="CL792">
        <f>Drivers!CL118</f>
        <v>0</v>
      </c>
      <c r="CM792">
        <f>Drivers!CM118</f>
        <v>0</v>
      </c>
      <c r="CN792">
        <f>Drivers!CN118</f>
        <v>0</v>
      </c>
      <c r="CO792">
        <f>Drivers!CO118</f>
        <v>0</v>
      </c>
      <c r="CP792">
        <f>Drivers!CP118</f>
        <v>0</v>
      </c>
      <c r="CQ792">
        <f>Drivers!CQ118</f>
        <v>0</v>
      </c>
      <c r="CR792">
        <f>Drivers!CR118</f>
        <v>0</v>
      </c>
      <c r="CS792">
        <f>Drivers!CS118</f>
        <v>0</v>
      </c>
      <c r="CT792">
        <f>Drivers!CT118</f>
        <v>0</v>
      </c>
      <c r="CU792">
        <f>Drivers!CU118</f>
        <v>0</v>
      </c>
      <c r="CV792">
        <f>Drivers!CV118</f>
        <v>0</v>
      </c>
      <c r="CW792">
        <f>Drivers!CW118</f>
        <v>0</v>
      </c>
      <c r="CX792">
        <f>Drivers!CX118</f>
        <v>0</v>
      </c>
      <c r="CY792">
        <f>Drivers!CY118</f>
        <v>0</v>
      </c>
      <c r="CZ792">
        <f>Drivers!CZ118</f>
        <v>0</v>
      </c>
      <c r="DA792">
        <f>Drivers!DA118</f>
        <v>0</v>
      </c>
      <c r="DB792">
        <f>Drivers!DB118</f>
        <v>0</v>
      </c>
      <c r="DC792">
        <f>Drivers!DC118</f>
        <v>0</v>
      </c>
      <c r="DD792">
        <f>Drivers!DD118</f>
        <v>0</v>
      </c>
      <c r="DE792">
        <f>Drivers!DE118</f>
        <v>0</v>
      </c>
      <c r="DF792">
        <f>Drivers!DF118</f>
        <v>0</v>
      </c>
      <c r="DG792">
        <f>Drivers!DG118</f>
        <v>0</v>
      </c>
      <c r="DH792">
        <f>Drivers!DH118</f>
        <v>0</v>
      </c>
      <c r="DI792">
        <f>Drivers!DI118</f>
        <v>0</v>
      </c>
      <c r="DJ792">
        <f>Drivers!DJ118</f>
        <v>0</v>
      </c>
      <c r="DK792">
        <f>Drivers!DK118</f>
        <v>0</v>
      </c>
      <c r="DL792">
        <f>Drivers!DL118</f>
        <v>0</v>
      </c>
      <c r="DM792">
        <f>Drivers!DM118</f>
        <v>0</v>
      </c>
      <c r="DN792">
        <f>Drivers!DN118</f>
        <v>0</v>
      </c>
      <c r="DO792">
        <f>Drivers!DO118</f>
        <v>0</v>
      </c>
      <c r="DP792">
        <f>Drivers!DP118</f>
        <v>0</v>
      </c>
      <c r="DQ792">
        <f>Drivers!DQ118</f>
        <v>0</v>
      </c>
      <c r="DR792">
        <f>Drivers!DR118</f>
        <v>0</v>
      </c>
      <c r="DS792">
        <f>Drivers!DS118</f>
        <v>0</v>
      </c>
      <c r="DT792">
        <f>Drivers!DT118</f>
        <v>0</v>
      </c>
      <c r="DU792">
        <f>Drivers!DU118</f>
        <v>0</v>
      </c>
      <c r="DV792">
        <f>Drivers!DV118</f>
        <v>0</v>
      </c>
      <c r="DW792">
        <f>Drivers!DW118</f>
        <v>0</v>
      </c>
      <c r="DX792">
        <f>Drivers!DX118</f>
        <v>0</v>
      </c>
      <c r="DY792">
        <f>Drivers!DY118</f>
        <v>74193.548387096773</v>
      </c>
      <c r="DZ792">
        <f>Drivers!DZ118</f>
        <v>82051.282051282047</v>
      </c>
      <c r="EA792">
        <f>Drivers!EA118</f>
        <v>87000</v>
      </c>
      <c r="EB792">
        <f>Drivers!EB118</f>
        <v>87000</v>
      </c>
      <c r="EC792">
        <f>Drivers!EC118</f>
        <v>91350</v>
      </c>
      <c r="ED792">
        <f>Drivers!ED118</f>
        <v>93177.000000000015</v>
      </c>
      <c r="EE792">
        <f>Drivers!EE118</f>
        <v>95040.54</v>
      </c>
      <c r="EF792">
        <f>Drivers!EF118</f>
        <v>96941.3508</v>
      </c>
      <c r="EG792">
        <f>Drivers!EG118</f>
        <v>98880.17781600001</v>
      </c>
      <c r="EH792">
        <f>Drivers!EH118</f>
        <v>100857.78137232001</v>
      </c>
      <c r="EI792">
        <f>Drivers!EI118</f>
        <v>102874.93699976642</v>
      </c>
      <c r="EJ792">
        <f>Drivers!EJ118</f>
        <v>104932.43573976176</v>
      </c>
    </row>
    <row r="793" spans="1:140" hidden="1" outlineLevel="1">
      <c r="A793">
        <f>Drivers!A119</f>
        <v>0</v>
      </c>
      <c r="B793">
        <f>Drivers!B119</f>
        <v>0</v>
      </c>
      <c r="C793">
        <f>Drivers!C119</f>
        <v>0</v>
      </c>
      <c r="D793">
        <f>Drivers!D119</f>
        <v>0</v>
      </c>
      <c r="E793">
        <f>Drivers!E119</f>
        <v>0</v>
      </c>
      <c r="F793">
        <f>Drivers!F119</f>
        <v>0</v>
      </c>
      <c r="G793">
        <f>Drivers!G119</f>
        <v>0</v>
      </c>
      <c r="H793">
        <f>Drivers!H119</f>
        <v>0</v>
      </c>
      <c r="I793" t="str">
        <f>Drivers!I119</f>
        <v>x Share of US Transactions</v>
      </c>
      <c r="J793">
        <f>Drivers!J119</f>
        <v>0</v>
      </c>
      <c r="K793">
        <f>Drivers!K119</f>
        <v>0</v>
      </c>
      <c r="L793">
        <f>Drivers!L119</f>
        <v>0</v>
      </c>
      <c r="M793">
        <f>Drivers!M119</f>
        <v>0</v>
      </c>
      <c r="N793">
        <f>Drivers!N119</f>
        <v>0</v>
      </c>
      <c r="O793">
        <f>Drivers!O119</f>
        <v>0</v>
      </c>
      <c r="P793">
        <f>Drivers!P119</f>
        <v>0</v>
      </c>
      <c r="Q793">
        <f>Drivers!Q119</f>
        <v>0</v>
      </c>
      <c r="R793">
        <f>Drivers!R119</f>
        <v>0</v>
      </c>
      <c r="S793">
        <f>Drivers!S119</f>
        <v>0</v>
      </c>
      <c r="T793">
        <f>Drivers!T119</f>
        <v>0</v>
      </c>
      <c r="U793">
        <f>Drivers!U119</f>
        <v>0</v>
      </c>
      <c r="V793">
        <f>Drivers!V119</f>
        <v>0</v>
      </c>
      <c r="W793">
        <f>Drivers!W119</f>
        <v>0</v>
      </c>
      <c r="X793">
        <f>Drivers!X119</f>
        <v>0</v>
      </c>
      <c r="Y793">
        <f>Drivers!Y119</f>
        <v>0</v>
      </c>
      <c r="Z793">
        <f>Drivers!Z119</f>
        <v>0</v>
      </c>
      <c r="AA793">
        <f>Drivers!AA119</f>
        <v>0</v>
      </c>
      <c r="AB793">
        <f>Drivers!AB119</f>
        <v>0</v>
      </c>
      <c r="AC793">
        <f>Drivers!AC119</f>
        <v>0</v>
      </c>
      <c r="AD793">
        <f>Drivers!AD119</f>
        <v>0</v>
      </c>
      <c r="AE793">
        <f>Drivers!AE119</f>
        <v>0</v>
      </c>
      <c r="AF793">
        <f>Drivers!AF119</f>
        <v>0</v>
      </c>
      <c r="AG793">
        <f>Drivers!AG119</f>
        <v>0</v>
      </c>
      <c r="AH793">
        <f>Drivers!AH119</f>
        <v>0</v>
      </c>
      <c r="AI793">
        <f>Drivers!AI119</f>
        <v>0</v>
      </c>
      <c r="AJ793">
        <f>Drivers!AJ119</f>
        <v>0</v>
      </c>
      <c r="AK793">
        <f>Drivers!AK119</f>
        <v>0</v>
      </c>
      <c r="AL793">
        <f>Drivers!AL119</f>
        <v>0</v>
      </c>
      <c r="AM793">
        <f>Drivers!AM119</f>
        <v>0</v>
      </c>
      <c r="AN793">
        <f>Drivers!AN119</f>
        <v>0</v>
      </c>
      <c r="AO793">
        <f>Drivers!AO119</f>
        <v>0</v>
      </c>
      <c r="AP793">
        <f>Drivers!AP119</f>
        <v>0</v>
      </c>
      <c r="AQ793">
        <f>Drivers!AQ119</f>
        <v>0</v>
      </c>
      <c r="AR793">
        <f>Drivers!AR119</f>
        <v>0</v>
      </c>
      <c r="AS793">
        <f>Drivers!AS119</f>
        <v>0</v>
      </c>
      <c r="AT793">
        <f>Drivers!AT119</f>
        <v>0</v>
      </c>
      <c r="AU793">
        <f>Drivers!AU119</f>
        <v>0</v>
      </c>
      <c r="AV793">
        <f>Drivers!AV119</f>
        <v>0</v>
      </c>
      <c r="AW793">
        <f>Drivers!AW119</f>
        <v>0</v>
      </c>
      <c r="AX793">
        <f>Drivers!AX119</f>
        <v>0</v>
      </c>
      <c r="AY793">
        <f>Drivers!AY119</f>
        <v>0</v>
      </c>
      <c r="AZ793">
        <f>Drivers!AZ119</f>
        <v>0</v>
      </c>
      <c r="BA793">
        <f>Drivers!BA119</f>
        <v>0</v>
      </c>
      <c r="BB793">
        <f>Drivers!BB119</f>
        <v>0</v>
      </c>
      <c r="BC793">
        <f>Drivers!BC119</f>
        <v>0</v>
      </c>
      <c r="BD793">
        <f>Drivers!BD119</f>
        <v>0</v>
      </c>
      <c r="BE793">
        <f>Drivers!BE119</f>
        <v>0</v>
      </c>
      <c r="BF793">
        <f>Drivers!BF119</f>
        <v>0</v>
      </c>
      <c r="BG793">
        <f>Drivers!BG119</f>
        <v>0</v>
      </c>
      <c r="BH793">
        <f>Drivers!BH119</f>
        <v>0</v>
      </c>
      <c r="BI793">
        <f>Drivers!BI119</f>
        <v>0</v>
      </c>
      <c r="BJ793">
        <f>Drivers!BJ119</f>
        <v>0</v>
      </c>
      <c r="BK793">
        <f>Drivers!BK119</f>
        <v>0</v>
      </c>
      <c r="BL793">
        <f>Drivers!BL119</f>
        <v>0</v>
      </c>
      <c r="BM793">
        <f>Drivers!BM119</f>
        <v>0</v>
      </c>
      <c r="BN793">
        <f>Drivers!BN119</f>
        <v>0</v>
      </c>
      <c r="BO793">
        <f>Drivers!BO119</f>
        <v>0</v>
      </c>
      <c r="BP793">
        <f>Drivers!BP119</f>
        <v>0</v>
      </c>
      <c r="BQ793">
        <f>Drivers!BQ119</f>
        <v>0</v>
      </c>
      <c r="BR793">
        <f>Drivers!BR119</f>
        <v>0</v>
      </c>
      <c r="BS793">
        <f>Drivers!BS119</f>
        <v>0</v>
      </c>
      <c r="BT793">
        <f>Drivers!BT119</f>
        <v>0</v>
      </c>
      <c r="BU793">
        <f>Drivers!BU119</f>
        <v>0</v>
      </c>
      <c r="BV793">
        <f>Drivers!BV119</f>
        <v>0</v>
      </c>
      <c r="BW793">
        <f>Drivers!BW119</f>
        <v>0</v>
      </c>
      <c r="BX793">
        <f>Drivers!BX119</f>
        <v>0</v>
      </c>
      <c r="BY793">
        <f>Drivers!BY119</f>
        <v>0</v>
      </c>
      <c r="BZ793">
        <f>Drivers!BZ119</f>
        <v>0</v>
      </c>
      <c r="CA793">
        <f>Drivers!CA119</f>
        <v>0</v>
      </c>
      <c r="CB793">
        <f>Drivers!CB119</f>
        <v>0</v>
      </c>
      <c r="CC793">
        <f>Drivers!CC119</f>
        <v>0</v>
      </c>
      <c r="CD793">
        <f>Drivers!CD119</f>
        <v>0</v>
      </c>
      <c r="CE793">
        <f>Drivers!CE119</f>
        <v>0</v>
      </c>
      <c r="CF793">
        <f>Drivers!CF119</f>
        <v>0</v>
      </c>
      <c r="CG793">
        <f>Drivers!CG119</f>
        <v>0</v>
      </c>
      <c r="CH793">
        <f>Drivers!CH119</f>
        <v>0</v>
      </c>
      <c r="CI793">
        <f>Drivers!CI119</f>
        <v>0</v>
      </c>
      <c r="CJ793">
        <f>Drivers!CJ119</f>
        <v>0</v>
      </c>
      <c r="CK793">
        <f>Drivers!CK119</f>
        <v>0</v>
      </c>
      <c r="CL793">
        <f>Drivers!CL119</f>
        <v>0</v>
      </c>
      <c r="CM793">
        <f>Drivers!CM119</f>
        <v>0</v>
      </c>
      <c r="CN793">
        <f>Drivers!CN119</f>
        <v>0</v>
      </c>
      <c r="CO793">
        <f>Drivers!CO119</f>
        <v>0</v>
      </c>
      <c r="CP793">
        <f>Drivers!CP119</f>
        <v>0</v>
      </c>
      <c r="CQ793">
        <f>Drivers!CQ119</f>
        <v>0</v>
      </c>
      <c r="CR793">
        <f>Drivers!CR119</f>
        <v>0</v>
      </c>
      <c r="CS793">
        <f>Drivers!CS119</f>
        <v>0</v>
      </c>
      <c r="CT793">
        <f>Drivers!CT119</f>
        <v>0</v>
      </c>
      <c r="CU793">
        <f>Drivers!CU119</f>
        <v>0</v>
      </c>
      <c r="CV793">
        <f>Drivers!CV119</f>
        <v>0</v>
      </c>
      <c r="CW793">
        <f>Drivers!CW119</f>
        <v>0</v>
      </c>
      <c r="CX793">
        <f>Drivers!CX119</f>
        <v>0</v>
      </c>
      <c r="CY793">
        <f>Drivers!CY119</f>
        <v>0</v>
      </c>
      <c r="CZ793">
        <f>Drivers!CZ119</f>
        <v>0</v>
      </c>
      <c r="DA793">
        <f>Drivers!DA119</f>
        <v>0</v>
      </c>
      <c r="DB793">
        <f>Drivers!DB119</f>
        <v>0</v>
      </c>
      <c r="DC793">
        <f>Drivers!DC119</f>
        <v>0</v>
      </c>
      <c r="DD793">
        <f>Drivers!DD119</f>
        <v>0</v>
      </c>
      <c r="DE793">
        <f>Drivers!DE119</f>
        <v>0</v>
      </c>
      <c r="DF793">
        <f>Drivers!DF119</f>
        <v>0</v>
      </c>
      <c r="DG793">
        <f>Drivers!DG119</f>
        <v>0</v>
      </c>
      <c r="DH793">
        <f>Drivers!DH119</f>
        <v>0</v>
      </c>
      <c r="DI793">
        <f>Drivers!DI119</f>
        <v>0</v>
      </c>
      <c r="DJ793">
        <f>Drivers!DJ119</f>
        <v>0</v>
      </c>
      <c r="DK793">
        <f>Drivers!DK119</f>
        <v>0</v>
      </c>
      <c r="DL793">
        <f>Drivers!DL119</f>
        <v>0</v>
      </c>
      <c r="DM793">
        <f>Drivers!DM119</f>
        <v>0</v>
      </c>
      <c r="DN793">
        <f>Drivers!DN119</f>
        <v>0</v>
      </c>
      <c r="DO793">
        <f>Drivers!DO119</f>
        <v>0</v>
      </c>
      <c r="DP793">
        <f>Drivers!DP119</f>
        <v>0</v>
      </c>
      <c r="DQ793">
        <f>Drivers!DQ119</f>
        <v>0</v>
      </c>
      <c r="DR793">
        <f>Drivers!DR119</f>
        <v>0</v>
      </c>
      <c r="DS793">
        <f>Drivers!DS119</f>
        <v>0</v>
      </c>
      <c r="DT793">
        <f>Drivers!DT119</f>
        <v>0</v>
      </c>
      <c r="DU793">
        <f>Drivers!DU119</f>
        <v>0</v>
      </c>
      <c r="DV793">
        <f>Drivers!DV119</f>
        <v>0</v>
      </c>
      <c r="DW793">
        <f>Drivers!DW119</f>
        <v>0</v>
      </c>
      <c r="DX793">
        <f>Drivers!DX119</f>
        <v>0</v>
      </c>
      <c r="DY793">
        <f>Drivers!DY119</f>
        <v>3.1E-2</v>
      </c>
      <c r="DZ793">
        <f>Drivers!DZ119</f>
        <v>3.9E-2</v>
      </c>
      <c r="EA793">
        <f>Drivers!EA119</f>
        <v>5.0904046625279184E-2</v>
      </c>
      <c r="EB793">
        <f>Drivers!DZ152</f>
        <v>0</v>
      </c>
      <c r="EC793">
        <f>Drivers!EA152</f>
        <v>0</v>
      </c>
      <c r="ED793">
        <f>Drivers!EB152</f>
        <v>0</v>
      </c>
      <c r="EE793">
        <f>Drivers!EE119</f>
        <v>9.9810752364087971E-2</v>
      </c>
      <c r="EF793">
        <f>Drivers!EF119</f>
        <v>0.10679750502957412</v>
      </c>
      <c r="EG793">
        <f>Drivers!EG119</f>
        <v>0.11213738028105284</v>
      </c>
      <c r="EH793">
        <f>Drivers!EH119</f>
        <v>0.11662287549229496</v>
      </c>
      <c r="EI793">
        <f>Drivers!EI119</f>
        <v>0.12128779051198678</v>
      </c>
      <c r="EJ793">
        <f>Drivers!EJ119</f>
        <v>0.12613930213246624</v>
      </c>
    </row>
    <row r="794" spans="1:140" hidden="1" outlineLevel="1">
      <c r="A794">
        <f>Drivers!A120</f>
        <v>0</v>
      </c>
      <c r="B794">
        <f>Drivers!B120</f>
        <v>0</v>
      </c>
      <c r="C794">
        <f>Drivers!C120</f>
        <v>0</v>
      </c>
      <c r="D794">
        <f>Drivers!D120</f>
        <v>0</v>
      </c>
      <c r="E794">
        <f>Drivers!E120</f>
        <v>0</v>
      </c>
      <c r="F794">
        <f>Drivers!F120</f>
        <v>0</v>
      </c>
      <c r="G794">
        <f>Drivers!G120</f>
        <v>0</v>
      </c>
      <c r="H794">
        <f>Drivers!H120</f>
        <v>0</v>
      </c>
      <c r="I794" t="str">
        <f>Drivers!I120</f>
        <v>= Zillow Agent Commission $s</v>
      </c>
      <c r="J794">
        <f>Drivers!J120</f>
        <v>0</v>
      </c>
      <c r="K794">
        <f>Drivers!K120</f>
        <v>0</v>
      </c>
      <c r="L794">
        <f>Drivers!L120</f>
        <v>0</v>
      </c>
      <c r="M794">
        <f>Drivers!M120</f>
        <v>0</v>
      </c>
      <c r="N794">
        <f>Drivers!N120</f>
        <v>0</v>
      </c>
      <c r="O794">
        <f>Drivers!O120</f>
        <v>0</v>
      </c>
      <c r="P794">
        <f>Drivers!P120</f>
        <v>0</v>
      </c>
      <c r="Q794">
        <f>Drivers!Q120</f>
        <v>0</v>
      </c>
      <c r="R794">
        <f>Drivers!R120</f>
        <v>0</v>
      </c>
      <c r="S794">
        <f>Drivers!S120</f>
        <v>0</v>
      </c>
      <c r="T794">
        <f>Drivers!T120</f>
        <v>0</v>
      </c>
      <c r="U794">
        <f>Drivers!U120</f>
        <v>0</v>
      </c>
      <c r="V794">
        <f>Drivers!V120</f>
        <v>0</v>
      </c>
      <c r="W794">
        <f>Drivers!W120</f>
        <v>0</v>
      </c>
      <c r="X794">
        <f>Drivers!X120</f>
        <v>0</v>
      </c>
      <c r="Y794">
        <f>Drivers!Y120</f>
        <v>0</v>
      </c>
      <c r="Z794">
        <f>Drivers!Z120</f>
        <v>0</v>
      </c>
      <c r="AA794">
        <f>Drivers!AA120</f>
        <v>0</v>
      </c>
      <c r="AB794">
        <f>Drivers!AB120</f>
        <v>0</v>
      </c>
      <c r="AC794">
        <f>Drivers!AC120</f>
        <v>0</v>
      </c>
      <c r="AD794">
        <f>Drivers!AD120</f>
        <v>0</v>
      </c>
      <c r="AE794">
        <f>Drivers!AE120</f>
        <v>0</v>
      </c>
      <c r="AF794">
        <f>Drivers!AF120</f>
        <v>0</v>
      </c>
      <c r="AG794">
        <f>Drivers!AG120</f>
        <v>0</v>
      </c>
      <c r="AH794">
        <f>Drivers!AH120</f>
        <v>0</v>
      </c>
      <c r="AI794">
        <f>Drivers!AI120</f>
        <v>0</v>
      </c>
      <c r="AJ794">
        <f>Drivers!AJ120</f>
        <v>0</v>
      </c>
      <c r="AK794">
        <f>Drivers!AK120</f>
        <v>0</v>
      </c>
      <c r="AL794">
        <f>Drivers!AL120</f>
        <v>0</v>
      </c>
      <c r="AM794">
        <f>Drivers!AM120</f>
        <v>0</v>
      </c>
      <c r="AN794">
        <f>Drivers!AN120</f>
        <v>0</v>
      </c>
      <c r="AO794">
        <f>Drivers!AO120</f>
        <v>0</v>
      </c>
      <c r="AP794">
        <f>Drivers!AP120</f>
        <v>0</v>
      </c>
      <c r="AQ794">
        <f>Drivers!AQ120</f>
        <v>0</v>
      </c>
      <c r="AR794">
        <f>Drivers!AR120</f>
        <v>0</v>
      </c>
      <c r="AS794">
        <f>Drivers!AS120</f>
        <v>0</v>
      </c>
      <c r="AT794">
        <f>Drivers!AT120</f>
        <v>0</v>
      </c>
      <c r="AU794">
        <f>Drivers!AU120</f>
        <v>0</v>
      </c>
      <c r="AV794">
        <f>Drivers!AV120</f>
        <v>0</v>
      </c>
      <c r="AW794">
        <f>Drivers!AW120</f>
        <v>0</v>
      </c>
      <c r="AX794">
        <f>Drivers!AX120</f>
        <v>0</v>
      </c>
      <c r="AY794">
        <f>Drivers!AY120</f>
        <v>0</v>
      </c>
      <c r="AZ794">
        <f>Drivers!AZ120</f>
        <v>0</v>
      </c>
      <c r="BA794">
        <f>Drivers!BA120</f>
        <v>0</v>
      </c>
      <c r="BB794">
        <f>Drivers!BB120</f>
        <v>0</v>
      </c>
      <c r="BC794">
        <f>Drivers!BC120</f>
        <v>0</v>
      </c>
      <c r="BD794">
        <f>Drivers!BD120</f>
        <v>0</v>
      </c>
      <c r="BE794">
        <f>Drivers!BE120</f>
        <v>0</v>
      </c>
      <c r="BF794">
        <f>Drivers!BF120</f>
        <v>0</v>
      </c>
      <c r="BG794">
        <f>Drivers!BG120</f>
        <v>0</v>
      </c>
      <c r="BH794">
        <f>Drivers!BH120</f>
        <v>0</v>
      </c>
      <c r="BI794">
        <f>Drivers!BI120</f>
        <v>0</v>
      </c>
      <c r="BJ794">
        <f>Drivers!BJ120</f>
        <v>0</v>
      </c>
      <c r="BK794">
        <f>Drivers!BK120</f>
        <v>0</v>
      </c>
      <c r="BL794">
        <f>Drivers!BL120</f>
        <v>0</v>
      </c>
      <c r="BM794">
        <f>Drivers!BM120</f>
        <v>0</v>
      </c>
      <c r="BN794">
        <f>Drivers!BN120</f>
        <v>0</v>
      </c>
      <c r="BO794">
        <f>Drivers!BO120</f>
        <v>0</v>
      </c>
      <c r="BP794">
        <f>Drivers!BP120</f>
        <v>0</v>
      </c>
      <c r="BQ794">
        <f>Drivers!BQ120</f>
        <v>0</v>
      </c>
      <c r="BR794">
        <f>Drivers!BR120</f>
        <v>0</v>
      </c>
      <c r="BS794">
        <f>Drivers!BS120</f>
        <v>0</v>
      </c>
      <c r="BT794">
        <f>Drivers!BT120</f>
        <v>0</v>
      </c>
      <c r="BU794">
        <f>Drivers!BU120</f>
        <v>0</v>
      </c>
      <c r="BV794">
        <f>Drivers!BV120</f>
        <v>0</v>
      </c>
      <c r="BW794">
        <f>Drivers!BW120</f>
        <v>0</v>
      </c>
      <c r="BX794">
        <f>Drivers!BX120</f>
        <v>0</v>
      </c>
      <c r="BY794">
        <f>Drivers!BY120</f>
        <v>0</v>
      </c>
      <c r="BZ794">
        <f>Drivers!BZ120</f>
        <v>0</v>
      </c>
      <c r="CA794">
        <f>Drivers!CA120</f>
        <v>0</v>
      </c>
      <c r="CB794">
        <f>Drivers!CB120</f>
        <v>0</v>
      </c>
      <c r="CC794">
        <f>Drivers!CC120</f>
        <v>0</v>
      </c>
      <c r="CD794">
        <f>Drivers!CD120</f>
        <v>0</v>
      </c>
      <c r="CE794">
        <f>Drivers!CE120</f>
        <v>0</v>
      </c>
      <c r="CF794">
        <f>Drivers!CF120</f>
        <v>0</v>
      </c>
      <c r="CG794">
        <f>Drivers!CG120</f>
        <v>0</v>
      </c>
      <c r="CH794">
        <f>Drivers!CH120</f>
        <v>0</v>
      </c>
      <c r="CI794">
        <f>Drivers!CI120</f>
        <v>0</v>
      </c>
      <c r="CJ794">
        <f>Drivers!CJ120</f>
        <v>0</v>
      </c>
      <c r="CK794">
        <f>Drivers!CK120</f>
        <v>0</v>
      </c>
      <c r="CL794">
        <f>Drivers!CL120</f>
        <v>0</v>
      </c>
      <c r="CM794">
        <f>Drivers!CM120</f>
        <v>0</v>
      </c>
      <c r="CN794">
        <f>Drivers!CN120</f>
        <v>0</v>
      </c>
      <c r="CO794">
        <f>Drivers!CO120</f>
        <v>0</v>
      </c>
      <c r="CP794">
        <f>Drivers!CP120</f>
        <v>0</v>
      </c>
      <c r="CQ794">
        <f>Drivers!CQ120</f>
        <v>0</v>
      </c>
      <c r="CR794">
        <f>Drivers!CR120</f>
        <v>0</v>
      </c>
      <c r="CS794">
        <f>Drivers!CS120</f>
        <v>0</v>
      </c>
      <c r="CT794">
        <f>Drivers!CT120</f>
        <v>0</v>
      </c>
      <c r="CU794">
        <f>Drivers!CU120</f>
        <v>0</v>
      </c>
      <c r="CV794">
        <f>Drivers!CV120</f>
        <v>0</v>
      </c>
      <c r="CW794">
        <f>Drivers!CW120</f>
        <v>0</v>
      </c>
      <c r="CX794">
        <f>Drivers!CX120</f>
        <v>0</v>
      </c>
      <c r="CY794">
        <f>Drivers!CY120</f>
        <v>0</v>
      </c>
      <c r="CZ794">
        <f>Drivers!CZ120</f>
        <v>0</v>
      </c>
      <c r="DA794">
        <f>Drivers!DA120</f>
        <v>0</v>
      </c>
      <c r="DB794">
        <f>Drivers!DB120</f>
        <v>0</v>
      </c>
      <c r="DC794">
        <f>Drivers!DC120</f>
        <v>0</v>
      </c>
      <c r="DD794">
        <f>Drivers!DD120</f>
        <v>0</v>
      </c>
      <c r="DE794">
        <f>Drivers!DE120</f>
        <v>0</v>
      </c>
      <c r="DF794">
        <f>Drivers!DF120</f>
        <v>0</v>
      </c>
      <c r="DG794">
        <f>Drivers!DG120</f>
        <v>0</v>
      </c>
      <c r="DH794">
        <f>Drivers!DH120</f>
        <v>0</v>
      </c>
      <c r="DI794">
        <f>Drivers!DI120</f>
        <v>0</v>
      </c>
      <c r="DJ794">
        <f>Drivers!DJ120</f>
        <v>0</v>
      </c>
      <c r="DK794">
        <f>Drivers!DK120</f>
        <v>0</v>
      </c>
      <c r="DL794">
        <f>Drivers!DL120</f>
        <v>0</v>
      </c>
      <c r="DM794">
        <f>Drivers!DM120</f>
        <v>0</v>
      </c>
      <c r="DN794">
        <f>Drivers!DN120</f>
        <v>0</v>
      </c>
      <c r="DO794">
        <f>Drivers!DO120</f>
        <v>0</v>
      </c>
      <c r="DP794">
        <f>Drivers!DP120</f>
        <v>0</v>
      </c>
      <c r="DQ794">
        <f>Drivers!DQ120</f>
        <v>0</v>
      </c>
      <c r="DR794">
        <f>Drivers!DR120</f>
        <v>0</v>
      </c>
      <c r="DS794">
        <f>Drivers!DS120</f>
        <v>0</v>
      </c>
      <c r="DT794">
        <f>Drivers!DT120</f>
        <v>0</v>
      </c>
      <c r="DU794">
        <f>Drivers!DU120</f>
        <v>0</v>
      </c>
      <c r="DV794">
        <f>Drivers!DV120</f>
        <v>0</v>
      </c>
      <c r="DW794">
        <f>Drivers!DW120</f>
        <v>0</v>
      </c>
      <c r="DX794">
        <f>Drivers!DX120</f>
        <v>0</v>
      </c>
      <c r="DY794">
        <f>Drivers!DY120</f>
        <v>2300</v>
      </c>
      <c r="DZ794">
        <f>Drivers!DZ120</f>
        <v>3200</v>
      </c>
      <c r="EA794">
        <f>Drivers!EA120</f>
        <v>4428.652056399289</v>
      </c>
      <c r="EB794">
        <f>Drivers!EB120</f>
        <v>6441.6333783096288</v>
      </c>
      <c r="EC794">
        <f>Drivers!EC120</f>
        <v>7991.7404332552342</v>
      </c>
      <c r="ED794">
        <f>Drivers!ED120</f>
        <v>8532.1710761730483</v>
      </c>
      <c r="EE794">
        <f>Drivers!EE120</f>
        <v>9486.0678024891968</v>
      </c>
      <c r="EF794">
        <f>Drivers!EF120</f>
        <v>10353.09439963671</v>
      </c>
      <c r="EG794">
        <f>Drivers!EG120</f>
        <v>11088.164102010918</v>
      </c>
      <c r="EH794">
        <f>Drivers!EH120</f>
        <v>11762.324479413182</v>
      </c>
      <c r="EI794">
        <f>Drivers!EI120</f>
        <v>12477.473807761507</v>
      </c>
      <c r="EJ794">
        <f>Drivers!EJ120</f>
        <v>13236.104215273406</v>
      </c>
    </row>
    <row r="795" spans="1:140" hidden="1" outlineLevel="1">
      <c r="A795">
        <f>Drivers!A124</f>
        <v>0</v>
      </c>
      <c r="B795">
        <f>Drivers!B124</f>
        <v>0</v>
      </c>
      <c r="C795">
        <f>Drivers!C124</f>
        <v>0</v>
      </c>
      <c r="D795">
        <f>Drivers!D124</f>
        <v>0</v>
      </c>
      <c r="E795">
        <f>Drivers!E124</f>
        <v>0</v>
      </c>
      <c r="F795">
        <f>Drivers!F124</f>
        <v>0</v>
      </c>
      <c r="G795">
        <f>Drivers!G124</f>
        <v>0</v>
      </c>
      <c r="H795">
        <f>Drivers!H124</f>
        <v>0</v>
      </c>
      <c r="I795">
        <f>Drivers!I124</f>
        <v>0</v>
      </c>
      <c r="J795">
        <f>Drivers!J124</f>
        <v>0</v>
      </c>
      <c r="K795">
        <f>Drivers!K124</f>
        <v>0</v>
      </c>
      <c r="L795">
        <f>Drivers!L124</f>
        <v>0</v>
      </c>
      <c r="M795">
        <f>Drivers!M124</f>
        <v>0</v>
      </c>
      <c r="N795">
        <f>Drivers!N124</f>
        <v>0</v>
      </c>
      <c r="O795">
        <f>Drivers!O124</f>
        <v>0</v>
      </c>
      <c r="P795">
        <f>Drivers!P124</f>
        <v>0</v>
      </c>
      <c r="Q795">
        <f>Drivers!Q124</f>
        <v>0</v>
      </c>
      <c r="R795">
        <f>Drivers!R124</f>
        <v>0</v>
      </c>
      <c r="S795">
        <f>Drivers!S124</f>
        <v>0</v>
      </c>
      <c r="T795">
        <f>Drivers!T124</f>
        <v>0</v>
      </c>
      <c r="U795">
        <f>Drivers!U124</f>
        <v>0</v>
      </c>
      <c r="V795">
        <f>Drivers!V124</f>
        <v>0</v>
      </c>
      <c r="W795">
        <f>Drivers!W124</f>
        <v>0</v>
      </c>
      <c r="X795">
        <f>Drivers!X124</f>
        <v>0</v>
      </c>
      <c r="Y795">
        <f>Drivers!Y124</f>
        <v>0</v>
      </c>
      <c r="Z795">
        <f>Drivers!Z124</f>
        <v>0</v>
      </c>
      <c r="AA795">
        <f>Drivers!AA124</f>
        <v>0</v>
      </c>
      <c r="AB795">
        <f>Drivers!AB124</f>
        <v>0</v>
      </c>
      <c r="AC795">
        <f>Drivers!AC124</f>
        <v>0</v>
      </c>
      <c r="AD795">
        <f>Drivers!AD124</f>
        <v>0</v>
      </c>
      <c r="AE795">
        <f>Drivers!AE124</f>
        <v>0</v>
      </c>
      <c r="AF795">
        <f>Drivers!AF124</f>
        <v>0</v>
      </c>
      <c r="AG795">
        <f>Drivers!AG124</f>
        <v>0</v>
      </c>
      <c r="AH795">
        <f>Drivers!AH124</f>
        <v>0</v>
      </c>
      <c r="AI795">
        <f>Drivers!AI124</f>
        <v>0</v>
      </c>
      <c r="AJ795">
        <f>Drivers!AJ124</f>
        <v>0</v>
      </c>
      <c r="AK795">
        <f>Drivers!AK124</f>
        <v>0</v>
      </c>
      <c r="AL795">
        <f>Drivers!AL124</f>
        <v>0</v>
      </c>
      <c r="AM795">
        <f>Drivers!AM124</f>
        <v>0</v>
      </c>
      <c r="AN795">
        <f>Drivers!AN124</f>
        <v>0</v>
      </c>
      <c r="AO795">
        <f>Drivers!AO124</f>
        <v>0</v>
      </c>
      <c r="AP795">
        <f>Drivers!AP124</f>
        <v>0</v>
      </c>
      <c r="AQ795">
        <f>Drivers!AQ124</f>
        <v>0</v>
      </c>
      <c r="AR795">
        <f>Drivers!AR124</f>
        <v>0</v>
      </c>
      <c r="AS795">
        <f>Drivers!AS124</f>
        <v>0</v>
      </c>
      <c r="AT795">
        <f>Drivers!AT124</f>
        <v>0</v>
      </c>
      <c r="AU795">
        <f>Drivers!AU124</f>
        <v>0</v>
      </c>
      <c r="AV795">
        <f>Drivers!AV124</f>
        <v>0</v>
      </c>
      <c r="AW795">
        <f>Drivers!AW124</f>
        <v>0</v>
      </c>
      <c r="AX795">
        <f>Drivers!AX124</f>
        <v>0</v>
      </c>
      <c r="AY795">
        <f>Drivers!AY124</f>
        <v>0</v>
      </c>
      <c r="AZ795">
        <f>Drivers!AZ124</f>
        <v>0</v>
      </c>
      <c r="BA795">
        <f>Drivers!BA124</f>
        <v>0</v>
      </c>
      <c r="BB795">
        <f>Drivers!BB124</f>
        <v>0</v>
      </c>
      <c r="BC795">
        <f>Drivers!BC124</f>
        <v>0</v>
      </c>
      <c r="BD795">
        <f>Drivers!BD124</f>
        <v>0</v>
      </c>
      <c r="BE795">
        <f>Drivers!BE124</f>
        <v>0</v>
      </c>
      <c r="BF795">
        <f>Drivers!BF124</f>
        <v>0</v>
      </c>
      <c r="BG795">
        <f>Drivers!BG124</f>
        <v>0</v>
      </c>
      <c r="BH795">
        <f>Drivers!BH124</f>
        <v>0</v>
      </c>
      <c r="BI795">
        <f>Drivers!BI124</f>
        <v>0</v>
      </c>
      <c r="BJ795">
        <f>Drivers!BJ124</f>
        <v>0</v>
      </c>
      <c r="BK795">
        <f>Drivers!BK124</f>
        <v>0</v>
      </c>
      <c r="BL795">
        <f>Drivers!BL124</f>
        <v>0</v>
      </c>
      <c r="BM795">
        <f>Drivers!BM124</f>
        <v>0</v>
      </c>
      <c r="BN795">
        <f>Drivers!BN124</f>
        <v>0</v>
      </c>
      <c r="BO795">
        <f>Drivers!BO124</f>
        <v>0</v>
      </c>
      <c r="BP795">
        <f>Drivers!BP124</f>
        <v>0</v>
      </c>
      <c r="BQ795">
        <f>Drivers!BQ124</f>
        <v>0</v>
      </c>
      <c r="BR795">
        <f>Drivers!BR124</f>
        <v>0</v>
      </c>
      <c r="BS795">
        <f>Drivers!BS124</f>
        <v>0</v>
      </c>
      <c r="BT795">
        <f>Drivers!BT124</f>
        <v>0</v>
      </c>
      <c r="BU795">
        <f>Drivers!BU124</f>
        <v>0</v>
      </c>
      <c r="BV795">
        <f>Drivers!BV124</f>
        <v>0</v>
      </c>
      <c r="BW795">
        <f>Drivers!BW124</f>
        <v>0</v>
      </c>
      <c r="BX795">
        <f>Drivers!BX124</f>
        <v>0</v>
      </c>
      <c r="BY795">
        <f>Drivers!BY124</f>
        <v>0</v>
      </c>
      <c r="BZ795">
        <f>Drivers!BZ124</f>
        <v>0</v>
      </c>
      <c r="CA795">
        <f>Drivers!CA124</f>
        <v>0</v>
      </c>
      <c r="CB795">
        <f>Drivers!CB124</f>
        <v>0</v>
      </c>
      <c r="CC795">
        <f>Drivers!CC124</f>
        <v>0</v>
      </c>
      <c r="CD795">
        <f>Drivers!CD124</f>
        <v>0</v>
      </c>
      <c r="CE795">
        <f>Drivers!CE124</f>
        <v>0</v>
      </c>
      <c r="CF795">
        <f>Drivers!CF124</f>
        <v>0</v>
      </c>
      <c r="CG795">
        <f>Drivers!CG124</f>
        <v>0</v>
      </c>
      <c r="CH795">
        <f>Drivers!CH124</f>
        <v>0</v>
      </c>
      <c r="CI795">
        <f>Drivers!CI124</f>
        <v>0</v>
      </c>
      <c r="CJ795">
        <f>Drivers!CJ124</f>
        <v>0</v>
      </c>
      <c r="CK795">
        <f>Drivers!CK124</f>
        <v>0</v>
      </c>
      <c r="CL795">
        <f>Drivers!CL124</f>
        <v>0</v>
      </c>
      <c r="CM795">
        <f>Drivers!CM124</f>
        <v>0</v>
      </c>
      <c r="CN795">
        <f>Drivers!CN124</f>
        <v>0</v>
      </c>
      <c r="CO795">
        <f>Drivers!CO124</f>
        <v>0</v>
      </c>
      <c r="CP795">
        <f>Drivers!CP124</f>
        <v>0</v>
      </c>
      <c r="CQ795">
        <f>Drivers!CQ124</f>
        <v>0</v>
      </c>
      <c r="CR795">
        <f>Drivers!CR124</f>
        <v>0</v>
      </c>
      <c r="CS795">
        <f>Drivers!CS124</f>
        <v>0</v>
      </c>
      <c r="CT795">
        <f>Drivers!CT124</f>
        <v>0</v>
      </c>
      <c r="CU795">
        <f>Drivers!CU124</f>
        <v>0</v>
      </c>
      <c r="CV795">
        <f>Drivers!CV124</f>
        <v>0</v>
      </c>
      <c r="CW795">
        <f>Drivers!CW124</f>
        <v>0</v>
      </c>
      <c r="CX795">
        <f>Drivers!CX124</f>
        <v>0</v>
      </c>
      <c r="CY795">
        <f>Drivers!CY124</f>
        <v>0</v>
      </c>
      <c r="CZ795">
        <f>Drivers!CZ124</f>
        <v>0</v>
      </c>
      <c r="DA795">
        <f>Drivers!DA124</f>
        <v>0</v>
      </c>
      <c r="DB795">
        <f>Drivers!DB124</f>
        <v>0</v>
      </c>
      <c r="DC795">
        <f>Drivers!DC124</f>
        <v>0</v>
      </c>
      <c r="DD795">
        <f>Drivers!DD124</f>
        <v>0</v>
      </c>
      <c r="DE795">
        <f>Drivers!DE124</f>
        <v>0</v>
      </c>
      <c r="DF795">
        <f>Drivers!DF124</f>
        <v>0</v>
      </c>
      <c r="DG795">
        <f>Drivers!DG124</f>
        <v>0</v>
      </c>
      <c r="DH795">
        <f>Drivers!DH124</f>
        <v>0</v>
      </c>
      <c r="DI795">
        <f>Drivers!DI124</f>
        <v>0</v>
      </c>
      <c r="DJ795">
        <f>Drivers!DJ124</f>
        <v>0</v>
      </c>
      <c r="DK795">
        <f>Drivers!DK124</f>
        <v>0</v>
      </c>
      <c r="DL795">
        <f>Drivers!DL124</f>
        <v>0</v>
      </c>
      <c r="DM795">
        <f>Drivers!DM124</f>
        <v>0</v>
      </c>
      <c r="DN795">
        <f>Drivers!DN124</f>
        <v>0</v>
      </c>
      <c r="DO795">
        <f>Drivers!DO124</f>
        <v>0</v>
      </c>
      <c r="DP795">
        <f>Drivers!DP124</f>
        <v>0</v>
      </c>
      <c r="DQ795">
        <f>Drivers!DQ124</f>
        <v>0</v>
      </c>
      <c r="DR795">
        <f>Drivers!DR124</f>
        <v>0</v>
      </c>
      <c r="DS795">
        <f>Drivers!DS124</f>
        <v>0</v>
      </c>
      <c r="DT795">
        <f>Drivers!DT124</f>
        <v>0</v>
      </c>
      <c r="DU795">
        <f>Drivers!DU124</f>
        <v>0</v>
      </c>
      <c r="DV795">
        <f>Drivers!DV124</f>
        <v>0</v>
      </c>
      <c r="DW795">
        <f>Drivers!DW124</f>
        <v>0</v>
      </c>
      <c r="DX795">
        <f>Drivers!DX124</f>
        <v>0</v>
      </c>
      <c r="DY795">
        <f>Drivers!DY124</f>
        <v>0</v>
      </c>
      <c r="DZ795">
        <f>Drivers!DZ124</f>
        <v>0</v>
      </c>
      <c r="EA795">
        <f>Drivers!EA124</f>
        <v>0</v>
      </c>
      <c r="EB795">
        <f>Drivers!EB124</f>
        <v>0</v>
      </c>
      <c r="EC795">
        <f>Drivers!EC124</f>
        <v>0</v>
      </c>
      <c r="ED795">
        <f>Drivers!ED124</f>
        <v>0</v>
      </c>
      <c r="EE795">
        <f>Drivers!EE124</f>
        <v>0</v>
      </c>
      <c r="EF795">
        <f>Drivers!EF124</f>
        <v>0</v>
      </c>
      <c r="EG795">
        <f>Drivers!EG124</f>
        <v>0</v>
      </c>
      <c r="EH795">
        <f>Drivers!EH124</f>
        <v>0</v>
      </c>
      <c r="EI795">
        <f>Drivers!EI124</f>
        <v>0</v>
      </c>
      <c r="EJ795">
        <f>Drivers!EJ124</f>
        <v>0</v>
      </c>
    </row>
    <row r="796" spans="1:140" hidden="1" outlineLevel="1"/>
    <row r="797" spans="1:140" hidden="1" outlineLevel="1">
      <c r="A797">
        <f>Drivers!A8</f>
        <v>0</v>
      </c>
      <c r="B797">
        <f>Drivers!B8</f>
        <v>0</v>
      </c>
      <c r="C797">
        <f>Drivers!C8</f>
        <v>0</v>
      </c>
      <c r="D797">
        <f>Drivers!D8</f>
        <v>0</v>
      </c>
      <c r="E797">
        <f>Drivers!E8</f>
        <v>0</v>
      </c>
      <c r="F797">
        <f>Drivers!F8</f>
        <v>0</v>
      </c>
      <c r="G797">
        <f>Drivers!G8</f>
        <v>0</v>
      </c>
      <c r="H797">
        <f>Drivers!H8</f>
        <v>0</v>
      </c>
      <c r="I797" t="str">
        <f>Drivers!I8</f>
        <v>(USD millions)</v>
      </c>
      <c r="J797" t="str">
        <f>Drivers!J8</f>
        <v>1Q00A</v>
      </c>
      <c r="K797" t="str">
        <f>Drivers!K8</f>
        <v>2Q00A</v>
      </c>
      <c r="L797" t="str">
        <f>Drivers!L8</f>
        <v>3Q00A</v>
      </c>
      <c r="M797" t="str">
        <f>Drivers!M8</f>
        <v>4Q00A</v>
      </c>
      <c r="N797" t="str">
        <f>Drivers!N8</f>
        <v>1Q01A</v>
      </c>
      <c r="O797" t="str">
        <f>Drivers!O8</f>
        <v>2Q01A</v>
      </c>
      <c r="P797" t="str">
        <f>Drivers!P8</f>
        <v>3Q01A</v>
      </c>
      <c r="Q797" t="str">
        <f>Drivers!Q8</f>
        <v>4Q01A</v>
      </c>
      <c r="R797" t="str">
        <f>Drivers!R8</f>
        <v>1Q02A</v>
      </c>
      <c r="S797" t="str">
        <f>Drivers!S8</f>
        <v>2Q02A</v>
      </c>
      <c r="T797" t="str">
        <f>Drivers!T8</f>
        <v>3Q02A</v>
      </c>
      <c r="U797" t="str">
        <f>Drivers!U8</f>
        <v>4Q02A</v>
      </c>
      <c r="V797" t="str">
        <f>Drivers!V8</f>
        <v>1Q03A</v>
      </c>
      <c r="W797" t="str">
        <f>Drivers!W8</f>
        <v>2Q03A</v>
      </c>
      <c r="X797" t="str">
        <f>Drivers!X8</f>
        <v>3Q03A</v>
      </c>
      <c r="Y797" t="str">
        <f>Drivers!Y8</f>
        <v>4Q03A</v>
      </c>
      <c r="Z797" t="str">
        <f>Drivers!Z8</f>
        <v>1Q04A</v>
      </c>
      <c r="AA797" t="str">
        <f>Drivers!AA8</f>
        <v>2Q04A</v>
      </c>
      <c r="AB797" t="str">
        <f>Drivers!AB8</f>
        <v>3Q04A</v>
      </c>
      <c r="AC797" t="str">
        <f>Drivers!AC8</f>
        <v>4Q04A</v>
      </c>
      <c r="AD797" t="str">
        <f>Drivers!AD8</f>
        <v>1Q05A</v>
      </c>
      <c r="AE797" t="str">
        <f>Drivers!AE8</f>
        <v>2Q05A</v>
      </c>
      <c r="AF797" t="str">
        <f>Drivers!AF8</f>
        <v>3Q05A</v>
      </c>
      <c r="AG797" t="str">
        <f>Drivers!AG8</f>
        <v>4Q05A</v>
      </c>
      <c r="AH797" t="str">
        <f>Drivers!AH8</f>
        <v>1Q06A</v>
      </c>
      <c r="AI797" t="str">
        <f>Drivers!AI8</f>
        <v>2Q06A</v>
      </c>
      <c r="AJ797" t="str">
        <f>Drivers!AJ8</f>
        <v>3Q06A</v>
      </c>
      <c r="AK797" t="str">
        <f>Drivers!AK8</f>
        <v>4Q06A</v>
      </c>
      <c r="AL797" t="str">
        <f>Drivers!AL8</f>
        <v>1Q07A</v>
      </c>
      <c r="AM797" t="str">
        <f>Drivers!AM8</f>
        <v>2Q07A</v>
      </c>
      <c r="AN797" t="str">
        <f>Drivers!AN8</f>
        <v>3Q07A</v>
      </c>
      <c r="AO797" t="str">
        <f>Drivers!AO8</f>
        <v>4Q07A</v>
      </c>
      <c r="AP797" t="str">
        <f>Drivers!AP8</f>
        <v>1Q08A</v>
      </c>
      <c r="AQ797" t="str">
        <f>Drivers!AQ8</f>
        <v>2Q08A</v>
      </c>
      <c r="AR797" t="str">
        <f>Drivers!AR8</f>
        <v>3Q08A</v>
      </c>
      <c r="AS797" t="str">
        <f>Drivers!AS8</f>
        <v>4Q08A</v>
      </c>
      <c r="AT797" t="str">
        <f>Drivers!AT8</f>
        <v>1Q09A</v>
      </c>
      <c r="AU797" t="str">
        <f>Drivers!AU8</f>
        <v>2Q09A</v>
      </c>
      <c r="AV797" t="str">
        <f>Drivers!AV8</f>
        <v>3Q09A</v>
      </c>
      <c r="AW797" t="str">
        <f>Drivers!AW8</f>
        <v>4Q09A</v>
      </c>
      <c r="AX797" t="str">
        <f>Drivers!AX8</f>
        <v>1Q10A</v>
      </c>
      <c r="AY797" t="str">
        <f>Drivers!AY8</f>
        <v>2Q10A</v>
      </c>
      <c r="AZ797" t="str">
        <f>Drivers!AZ8</f>
        <v>3Q10A</v>
      </c>
      <c r="BA797" t="str">
        <f>Drivers!BA8</f>
        <v>4Q10A</v>
      </c>
      <c r="BB797" t="str">
        <f>Drivers!BB8</f>
        <v>1Q11A</v>
      </c>
      <c r="BC797" t="str">
        <f>Drivers!BC8</f>
        <v>2Q11A</v>
      </c>
      <c r="BD797" t="str">
        <f>Drivers!BD8</f>
        <v>3Q11A</v>
      </c>
      <c r="BE797" t="str">
        <f>Drivers!BE8</f>
        <v>4Q11A</v>
      </c>
      <c r="BF797" t="str">
        <f>Drivers!BF8</f>
        <v>1Q12A</v>
      </c>
      <c r="BG797" t="str">
        <f>Drivers!BG8</f>
        <v>2Q12A</v>
      </c>
      <c r="BH797" t="str">
        <f>Drivers!BH8</f>
        <v>3Q12A</v>
      </c>
      <c r="BI797" t="str">
        <f>Drivers!BI8</f>
        <v>4Q12A</v>
      </c>
      <c r="BJ797" t="str">
        <f>Drivers!BJ8</f>
        <v>1Q13A</v>
      </c>
      <c r="BK797" t="str">
        <f>Drivers!BK8</f>
        <v>2Q13A</v>
      </c>
      <c r="BL797" t="str">
        <f>Drivers!BL8</f>
        <v>3Q13A</v>
      </c>
      <c r="BM797" t="str">
        <f>Drivers!BM8</f>
        <v>4Q13A</v>
      </c>
      <c r="BN797" t="str">
        <f>Drivers!BN8</f>
        <v>1Q14A</v>
      </c>
      <c r="BO797" t="str">
        <f>Drivers!BO8</f>
        <v>2Q14A</v>
      </c>
      <c r="BP797" t="str">
        <f>Drivers!BP8</f>
        <v>3Q14A</v>
      </c>
      <c r="BQ797" t="str">
        <f>Drivers!BQ8</f>
        <v>4Q14A</v>
      </c>
      <c r="BR797" t="str">
        <f>Drivers!BR8</f>
        <v>1Q15A</v>
      </c>
      <c r="BS797" t="str">
        <f>Drivers!BS8</f>
        <v>2Q15A</v>
      </c>
      <c r="BT797" t="str">
        <f>Drivers!BT8</f>
        <v>3Q15A</v>
      </c>
      <c r="BU797" t="str">
        <f>Drivers!BU8</f>
        <v>4Q15A</v>
      </c>
      <c r="BV797" t="str">
        <f>Drivers!BV8</f>
        <v>1Q16A</v>
      </c>
      <c r="BW797" t="str">
        <f>Drivers!BW8</f>
        <v>2Q16A</v>
      </c>
      <c r="BX797" t="str">
        <f>Drivers!BX8</f>
        <v>3Q16A</v>
      </c>
      <c r="BY797" t="str">
        <f>Drivers!BY8</f>
        <v>4Q16A</v>
      </c>
      <c r="BZ797" t="str">
        <f>Drivers!BZ8</f>
        <v>1Q17A</v>
      </c>
      <c r="CA797" t="str">
        <f>Drivers!CA8</f>
        <v>2Q17A</v>
      </c>
      <c r="CB797" t="str">
        <f>Drivers!CB8</f>
        <v>3Q17A</v>
      </c>
      <c r="CC797" t="str">
        <f>Drivers!CC8</f>
        <v>4Q17A</v>
      </c>
      <c r="CD797" t="str">
        <f>Drivers!CD8</f>
        <v>1Q18E</v>
      </c>
      <c r="CE797" t="str">
        <f>Drivers!CE8</f>
        <v>2Q18E</v>
      </c>
      <c r="CF797" t="str">
        <f>Drivers!CF8</f>
        <v>3Q18E</v>
      </c>
      <c r="CG797" t="str">
        <f>Drivers!CG8</f>
        <v>4Q18E</v>
      </c>
      <c r="CH797" t="str">
        <f>Drivers!CH8</f>
        <v>1Q19E</v>
      </c>
      <c r="CI797" t="str">
        <f>Drivers!CI8</f>
        <v>2Q19E</v>
      </c>
      <c r="CJ797" t="str">
        <f>Drivers!CJ8</f>
        <v>3Q19E</v>
      </c>
      <c r="CK797" t="str">
        <f>Drivers!CK8</f>
        <v>4Q19E</v>
      </c>
      <c r="CL797" t="str">
        <f>Drivers!CL8</f>
        <v>1Q20E</v>
      </c>
      <c r="CM797" t="str">
        <f>Drivers!CM8</f>
        <v>2Q20E</v>
      </c>
      <c r="CN797" t="str">
        <f>Drivers!CN8</f>
        <v>3Q20E</v>
      </c>
      <c r="CO797" t="str">
        <f>Drivers!CO8</f>
        <v>4Q20E</v>
      </c>
      <c r="CP797" t="str">
        <f>Drivers!CP8</f>
        <v>1Q21E</v>
      </c>
      <c r="CQ797" t="str">
        <f>Drivers!CQ8</f>
        <v>2Q21E</v>
      </c>
      <c r="CR797" t="str">
        <f>Drivers!CR8</f>
        <v>3Q21E</v>
      </c>
      <c r="CS797" t="str">
        <f>Drivers!CS8</f>
        <v>4Q21E</v>
      </c>
      <c r="CT797" t="str">
        <f>Drivers!CT8</f>
        <v>1Q22E</v>
      </c>
      <c r="CU797" t="str">
        <f>Drivers!CU8</f>
        <v>2Q22E</v>
      </c>
      <c r="CV797" t="str">
        <f>Drivers!CV8</f>
        <v>3Q22E</v>
      </c>
      <c r="CW797" t="str">
        <f>Drivers!CW8</f>
        <v>4Q22E</v>
      </c>
      <c r="CX797" t="str">
        <f>Drivers!CX8</f>
        <v>1Q23E</v>
      </c>
      <c r="CY797" t="str">
        <f>Drivers!CY8</f>
        <v>2Q23E</v>
      </c>
      <c r="CZ797" t="str">
        <f>Drivers!CZ8</f>
        <v>3Q23E</v>
      </c>
      <c r="DA797" t="str">
        <f>Drivers!DA8</f>
        <v>4Q23E</v>
      </c>
      <c r="DB797" t="str">
        <f>Drivers!DB8</f>
        <v>1Q24E</v>
      </c>
      <c r="DC797" t="str">
        <f>Drivers!DC8</f>
        <v>2Q24E</v>
      </c>
      <c r="DD797" t="str">
        <f>Drivers!DD8</f>
        <v>3Q24E</v>
      </c>
      <c r="DE797" t="str">
        <f>Drivers!DE8</f>
        <v>4Q24E</v>
      </c>
      <c r="DF797" t="str">
        <f>Drivers!DF8</f>
        <v>1Q25E</v>
      </c>
      <c r="DG797" t="str">
        <f>Drivers!DG8</f>
        <v>2Q25E</v>
      </c>
      <c r="DH797" t="str">
        <f>Drivers!DH8</f>
        <v>3Q25E</v>
      </c>
      <c r="DI797" t="str">
        <f>Drivers!DI8</f>
        <v>4Q25E</v>
      </c>
      <c r="DJ797">
        <f>Drivers!DJ8</f>
        <v>0</v>
      </c>
      <c r="DK797">
        <f>Drivers!DK8</f>
        <v>2000</v>
      </c>
      <c r="DL797">
        <f>Drivers!DL8</f>
        <v>2001</v>
      </c>
      <c r="DM797">
        <f>Drivers!DM8</f>
        <v>2002</v>
      </c>
      <c r="DN797">
        <f>Drivers!DN8</f>
        <v>2003</v>
      </c>
      <c r="DO797">
        <f>Drivers!DO8</f>
        <v>2004</v>
      </c>
      <c r="DP797">
        <f>Drivers!DP8</f>
        <v>2005</v>
      </c>
      <c r="DQ797">
        <f>Drivers!DQ8</f>
        <v>2006</v>
      </c>
      <c r="DR797">
        <f>Drivers!DR8</f>
        <v>2007</v>
      </c>
      <c r="DS797">
        <f>Drivers!DS8</f>
        <v>2008</v>
      </c>
      <c r="DT797">
        <f>Drivers!DT8</f>
        <v>2009</v>
      </c>
      <c r="DU797">
        <f>Drivers!DU8</f>
        <v>2010</v>
      </c>
      <c r="DV797">
        <f>Drivers!DV8</f>
        <v>2011</v>
      </c>
      <c r="DW797">
        <f>Drivers!DW8</f>
        <v>2012</v>
      </c>
      <c r="DX797">
        <f>Drivers!DX8</f>
        <v>2013</v>
      </c>
      <c r="DY797">
        <f>Drivers!DY8</f>
        <v>2014</v>
      </c>
      <c r="DZ797">
        <f>Drivers!DZ8</f>
        <v>2015</v>
      </c>
      <c r="EA797">
        <f>Drivers!EA8</f>
        <v>2016</v>
      </c>
      <c r="EB797">
        <f>Drivers!EB8</f>
        <v>2017</v>
      </c>
      <c r="EC797">
        <f>Drivers!EC8</f>
        <v>2018</v>
      </c>
      <c r="ED797">
        <f>Drivers!ED8</f>
        <v>2019</v>
      </c>
      <c r="EE797">
        <f>Drivers!EE8</f>
        <v>2020</v>
      </c>
      <c r="EF797">
        <f>Drivers!EF8</f>
        <v>2021</v>
      </c>
      <c r="EG797">
        <f>Drivers!EG8</f>
        <v>2022</v>
      </c>
      <c r="EH797">
        <f>Drivers!EH8</f>
        <v>2023</v>
      </c>
      <c r="EI797">
        <f>Drivers!EI8</f>
        <v>2024</v>
      </c>
      <c r="EJ797">
        <f>Drivers!EJ8</f>
        <v>2025</v>
      </c>
    </row>
    <row r="798" spans="1:140" hidden="1" outlineLevel="1">
      <c r="A798">
        <f>Drivers!A66</f>
        <v>0</v>
      </c>
      <c r="B798">
        <f>Drivers!B66</f>
        <v>0</v>
      </c>
      <c r="C798">
        <f>Drivers!C66</f>
        <v>0</v>
      </c>
      <c r="D798">
        <f>Drivers!D66</f>
        <v>0</v>
      </c>
      <c r="E798">
        <f>Drivers!E66</f>
        <v>0</v>
      </c>
      <c r="F798">
        <f>Drivers!F66</f>
        <v>0</v>
      </c>
      <c r="G798">
        <f>Drivers!G66</f>
        <v>0</v>
      </c>
      <c r="H798">
        <f>Drivers!H66</f>
        <v>0</v>
      </c>
      <c r="I798" t="str">
        <f>Drivers!I66</f>
        <v>Unique Visitors</v>
      </c>
      <c r="J798">
        <f>Drivers!J66</f>
        <v>0</v>
      </c>
      <c r="K798">
        <f>Drivers!K66</f>
        <v>0</v>
      </c>
      <c r="L798">
        <f>Drivers!L66</f>
        <v>0</v>
      </c>
      <c r="M798">
        <f>Drivers!M66</f>
        <v>0</v>
      </c>
      <c r="N798">
        <f>Drivers!N66</f>
        <v>0</v>
      </c>
      <c r="O798">
        <f>Drivers!O66</f>
        <v>0</v>
      </c>
      <c r="P798">
        <f>Drivers!P66</f>
        <v>0</v>
      </c>
      <c r="Q798">
        <f>Drivers!Q66</f>
        <v>0</v>
      </c>
      <c r="R798">
        <f>Drivers!R66</f>
        <v>0</v>
      </c>
      <c r="S798">
        <f>Drivers!S66</f>
        <v>0</v>
      </c>
      <c r="T798">
        <f>Drivers!T66</f>
        <v>0</v>
      </c>
      <c r="U798">
        <f>Drivers!U66</f>
        <v>0</v>
      </c>
      <c r="V798">
        <f>Drivers!V66</f>
        <v>0</v>
      </c>
      <c r="W798">
        <f>Drivers!W66</f>
        <v>0</v>
      </c>
      <c r="X798">
        <f>Drivers!X66</f>
        <v>0</v>
      </c>
      <c r="Y798">
        <f>Drivers!Y66</f>
        <v>0</v>
      </c>
      <c r="Z798">
        <f>Drivers!Z66</f>
        <v>0</v>
      </c>
      <c r="AA798">
        <f>Drivers!AA66</f>
        <v>0</v>
      </c>
      <c r="AB798">
        <f>Drivers!AB66</f>
        <v>0</v>
      </c>
      <c r="AC798">
        <f>Drivers!AC66</f>
        <v>0</v>
      </c>
      <c r="AD798">
        <f>Drivers!AD66</f>
        <v>0</v>
      </c>
      <c r="AE798">
        <f>Drivers!AE66</f>
        <v>0</v>
      </c>
      <c r="AF798">
        <f>Drivers!AF66</f>
        <v>0</v>
      </c>
      <c r="AG798">
        <f>Drivers!AG66</f>
        <v>0</v>
      </c>
      <c r="AH798">
        <f>Drivers!AH66</f>
        <v>0</v>
      </c>
      <c r="AI798">
        <f>Drivers!AI66</f>
        <v>0</v>
      </c>
      <c r="AJ798">
        <f>Drivers!AJ66</f>
        <v>0</v>
      </c>
      <c r="AK798">
        <f>Drivers!AK66</f>
        <v>0</v>
      </c>
      <c r="AL798">
        <f>Drivers!AL66</f>
        <v>0</v>
      </c>
      <c r="AM798">
        <f>Drivers!AM66</f>
        <v>0</v>
      </c>
      <c r="AN798">
        <f>Drivers!AN66</f>
        <v>0</v>
      </c>
      <c r="AO798">
        <f>Drivers!AO66</f>
        <v>0</v>
      </c>
      <c r="AP798">
        <f>Drivers!AP66</f>
        <v>0</v>
      </c>
      <c r="AQ798">
        <f>Drivers!AQ66</f>
        <v>0</v>
      </c>
      <c r="AR798">
        <f>Drivers!AR66</f>
        <v>0</v>
      </c>
      <c r="AS798">
        <f>Drivers!AS66</f>
        <v>0</v>
      </c>
      <c r="AT798">
        <f>Drivers!AT66</f>
        <v>0</v>
      </c>
      <c r="AU798">
        <f>Drivers!AU66</f>
        <v>0</v>
      </c>
      <c r="AV798">
        <f>Drivers!AV66</f>
        <v>0</v>
      </c>
      <c r="AW798">
        <f>Drivers!AW66</f>
        <v>0</v>
      </c>
      <c r="AX798">
        <f>Drivers!AX66</f>
        <v>0</v>
      </c>
      <c r="AY798">
        <f>Drivers!AY66</f>
        <v>0</v>
      </c>
      <c r="AZ798">
        <f>Drivers!AZ66</f>
        <v>0</v>
      </c>
      <c r="BA798">
        <f>Drivers!BA66</f>
        <v>0</v>
      </c>
      <c r="BB798">
        <f>Drivers!BB66</f>
        <v>0</v>
      </c>
      <c r="BC798">
        <f>Drivers!BC66</f>
        <v>0</v>
      </c>
      <c r="BD798">
        <f>Drivers!BD66</f>
        <v>0</v>
      </c>
      <c r="BE798">
        <f>Drivers!BE66</f>
        <v>0</v>
      </c>
      <c r="BF798">
        <f>Drivers!BF66</f>
        <v>0</v>
      </c>
      <c r="BG798">
        <f>Drivers!BG66</f>
        <v>0</v>
      </c>
      <c r="BH798">
        <f>Drivers!BH66</f>
        <v>0</v>
      </c>
      <c r="BI798">
        <f>Drivers!BI66</f>
        <v>0</v>
      </c>
      <c r="BJ798">
        <f>Drivers!BJ66</f>
        <v>27.468904999999999</v>
      </c>
      <c r="BK798">
        <f>Drivers!BK66</f>
        <v>32.282457000000001</v>
      </c>
      <c r="BL798">
        <f>Drivers!BL66</f>
        <v>36.614064333333339</v>
      </c>
      <c r="BM798">
        <f>Drivers!BM66</f>
        <v>33.202287333333338</v>
      </c>
      <c r="BN798">
        <f>Drivers!BN66</f>
        <v>39.230168666666671</v>
      </c>
      <c r="BO798">
        <f>Drivers!BO66</f>
        <v>46.705855333333339</v>
      </c>
      <c r="BP798">
        <f>Drivers!BP66</f>
        <v>49.911527</v>
      </c>
      <c r="BQ798">
        <f>Drivers!BQ66</f>
        <v>45.928490666666669</v>
      </c>
      <c r="BR798">
        <f>Drivers!BR66</f>
        <v>63.98237366666666</v>
      </c>
      <c r="BS798">
        <f>Drivers!BS66</f>
        <v>67.506446333333329</v>
      </c>
      <c r="BT798">
        <f>Drivers!BT66</f>
        <v>70.73576066666665</v>
      </c>
      <c r="BU798">
        <f>Drivers!BU66</f>
        <v>62.972670333333333</v>
      </c>
      <c r="BV798">
        <f>Drivers!BV66</f>
        <v>76.175392666666667</v>
      </c>
      <c r="BW798">
        <f>Drivers!BW66</f>
        <v>84.31637666666667</v>
      </c>
      <c r="BX798">
        <f>Drivers!BX66</f>
        <v>83.958023666666662</v>
      </c>
      <c r="BY798">
        <f>Drivers!BY66</f>
        <v>73.000379333333328</v>
      </c>
      <c r="BZ798">
        <f>Drivers!BZ66</f>
        <v>82.555074000000005</v>
      </c>
      <c r="CA798">
        <f>Drivers!CA66</f>
        <v>88.784793666666658</v>
      </c>
      <c r="CB798">
        <f>Drivers!CB66</f>
        <v>91.578783000000001</v>
      </c>
      <c r="CC798">
        <f>Drivers!CC66</f>
        <v>85.436144666666664</v>
      </c>
      <c r="CD798">
        <f>Drivers!CD66</f>
        <v>95.942164000000005</v>
      </c>
      <c r="CE798">
        <f>Drivers!CE66</f>
        <v>97.663273033333326</v>
      </c>
      <c r="CF798">
        <f>Drivers!CF66</f>
        <v>98.90508564000001</v>
      </c>
      <c r="CG798">
        <f>Drivers!CG66</f>
        <v>91.416674793333343</v>
      </c>
      <c r="CH798">
        <f>Drivers!CH66</f>
        <v>0</v>
      </c>
      <c r="CI798">
        <f>Drivers!CI66</f>
        <v>0</v>
      </c>
      <c r="CJ798">
        <f>Drivers!CJ66</f>
        <v>0</v>
      </c>
      <c r="CK798">
        <f>Drivers!CK66</f>
        <v>0</v>
      </c>
      <c r="CL798">
        <f>Drivers!CL66</f>
        <v>0</v>
      </c>
      <c r="CM798">
        <f>Drivers!CM66</f>
        <v>0</v>
      </c>
      <c r="CN798">
        <f>Drivers!CN66</f>
        <v>0</v>
      </c>
      <c r="CO798">
        <f>Drivers!CO66</f>
        <v>0</v>
      </c>
      <c r="CP798">
        <f>Drivers!CP66</f>
        <v>0</v>
      </c>
      <c r="CQ798">
        <f>Drivers!CQ66</f>
        <v>0</v>
      </c>
      <c r="CR798">
        <f>Drivers!CR66</f>
        <v>0</v>
      </c>
      <c r="CS798">
        <f>Drivers!CS66</f>
        <v>0</v>
      </c>
      <c r="CT798">
        <f>Drivers!CT66</f>
        <v>0</v>
      </c>
      <c r="CU798">
        <f>Drivers!CU66</f>
        <v>0</v>
      </c>
      <c r="CV798">
        <f>Drivers!CV66</f>
        <v>0</v>
      </c>
      <c r="CW798">
        <f>Drivers!CW66</f>
        <v>0</v>
      </c>
      <c r="CX798">
        <f>Drivers!CX66</f>
        <v>0</v>
      </c>
      <c r="CY798">
        <f>Drivers!CY66</f>
        <v>0</v>
      </c>
      <c r="CZ798">
        <f>Drivers!CZ66</f>
        <v>0</v>
      </c>
      <c r="DA798">
        <f>Drivers!DA66</f>
        <v>0</v>
      </c>
      <c r="DB798">
        <f>Drivers!DB66</f>
        <v>0</v>
      </c>
      <c r="DC798">
        <f>Drivers!DC66</f>
        <v>0</v>
      </c>
      <c r="DD798">
        <f>Drivers!DD66</f>
        <v>0</v>
      </c>
      <c r="DE798">
        <f>Drivers!DE66</f>
        <v>0</v>
      </c>
      <c r="DF798">
        <f>Drivers!DF66</f>
        <v>0</v>
      </c>
      <c r="DG798">
        <f>Drivers!DG66</f>
        <v>0</v>
      </c>
      <c r="DH798">
        <f>Drivers!DH66</f>
        <v>0</v>
      </c>
      <c r="DI798">
        <f>Drivers!DI66</f>
        <v>0</v>
      </c>
      <c r="DJ798">
        <f>Drivers!DJ66</f>
        <v>0</v>
      </c>
      <c r="DK798">
        <f>Drivers!DK66</f>
        <v>0</v>
      </c>
      <c r="DL798">
        <f>Drivers!DL66</f>
        <v>0</v>
      </c>
      <c r="DM798">
        <f>Drivers!DM66</f>
        <v>0</v>
      </c>
      <c r="DN798">
        <f>Drivers!DN66</f>
        <v>0</v>
      </c>
      <c r="DO798">
        <f>Drivers!DO66</f>
        <v>0</v>
      </c>
      <c r="DP798">
        <f>Drivers!DP66</f>
        <v>0</v>
      </c>
      <c r="DQ798">
        <f>Drivers!DQ66</f>
        <v>0</v>
      </c>
      <c r="DR798">
        <f>Drivers!DR66</f>
        <v>0</v>
      </c>
      <c r="DS798">
        <f>Drivers!DS66</f>
        <v>0</v>
      </c>
      <c r="DT798">
        <f>Drivers!DT66</f>
        <v>0</v>
      </c>
      <c r="DU798">
        <f>Drivers!DU66</f>
        <v>0</v>
      </c>
      <c r="DV798">
        <f>Drivers!DV66</f>
        <v>0</v>
      </c>
      <c r="DW798">
        <f>Drivers!DW66</f>
        <v>0</v>
      </c>
      <c r="DX798">
        <f>Drivers!DX66</f>
        <v>32.391928416666673</v>
      </c>
      <c r="DY798">
        <f>Drivers!DY66</f>
        <v>45.444010416666671</v>
      </c>
      <c r="DZ798">
        <f>Drivers!DZ66</f>
        <v>66.299312749999984</v>
      </c>
      <c r="EA798">
        <f>Drivers!EA66</f>
        <v>79.362543083333335</v>
      </c>
      <c r="EB798">
        <f>Drivers!EB66</f>
        <v>87.088698833333339</v>
      </c>
      <c r="EC798">
        <f>Drivers!EC66</f>
        <v>95.981799366666664</v>
      </c>
      <c r="ED798">
        <f>Drivers!ED66</f>
        <v>100.780889335</v>
      </c>
      <c r="EE798">
        <f>Drivers!EE66</f>
        <v>105.81993380175</v>
      </c>
      <c r="EF798">
        <f>Drivers!EF66</f>
        <v>110.05273115382001</v>
      </c>
      <c r="EG798">
        <f>Drivers!EG66</f>
        <v>114.45484039997281</v>
      </c>
      <c r="EH798">
        <f>Drivers!EH66</f>
        <v>116.74393720797227</v>
      </c>
      <c r="EI798">
        <f>Drivers!EI66</f>
        <v>119.07881595213172</v>
      </c>
      <c r="EJ798">
        <f>Drivers!EJ66</f>
        <v>121.46039227117436</v>
      </c>
    </row>
    <row r="799" spans="1:140" hidden="1" outlineLevel="1">
      <c r="A799">
        <f>Drivers!A67</f>
        <v>0</v>
      </c>
      <c r="B799">
        <f>Drivers!B67</f>
        <v>0</v>
      </c>
      <c r="C799">
        <f>Drivers!C67</f>
        <v>0</v>
      </c>
      <c r="D799">
        <f>Drivers!D67</f>
        <v>0</v>
      </c>
      <c r="E799">
        <f>Drivers!E67</f>
        <v>0</v>
      </c>
      <c r="F799">
        <f>Drivers!F67</f>
        <v>0</v>
      </c>
      <c r="G799">
        <f>Drivers!G67</f>
        <v>0</v>
      </c>
      <c r="H799">
        <f>Drivers!H67</f>
        <v>0</v>
      </c>
      <c r="I799" t="str">
        <f>Drivers!I67</f>
        <v>YoY % Growth</v>
      </c>
      <c r="J799">
        <f>Drivers!J67</f>
        <v>0</v>
      </c>
      <c r="K799">
        <f>Drivers!K67</f>
        <v>0</v>
      </c>
      <c r="L799">
        <f>Drivers!L67</f>
        <v>0</v>
      </c>
      <c r="M799">
        <f>Drivers!M67</f>
        <v>0</v>
      </c>
      <c r="N799">
        <f>Drivers!N67</f>
        <v>0</v>
      </c>
      <c r="O799">
        <f>Drivers!O67</f>
        <v>0</v>
      </c>
      <c r="P799">
        <f>Drivers!P67</f>
        <v>0</v>
      </c>
      <c r="Q799">
        <f>Drivers!Q67</f>
        <v>0</v>
      </c>
      <c r="R799">
        <f>Drivers!R67</f>
        <v>0</v>
      </c>
      <c r="S799">
        <f>Drivers!S67</f>
        <v>0</v>
      </c>
      <c r="T799">
        <f>Drivers!T67</f>
        <v>0</v>
      </c>
      <c r="U799">
        <f>Drivers!U67</f>
        <v>0</v>
      </c>
      <c r="V799">
        <f>Drivers!V67</f>
        <v>0</v>
      </c>
      <c r="W799">
        <f>Drivers!W67</f>
        <v>0</v>
      </c>
      <c r="X799">
        <f>Drivers!X67</f>
        <v>0</v>
      </c>
      <c r="Y799">
        <f>Drivers!Y67</f>
        <v>0</v>
      </c>
      <c r="Z799">
        <f>Drivers!Z67</f>
        <v>0</v>
      </c>
      <c r="AA799">
        <f>Drivers!AA67</f>
        <v>0</v>
      </c>
      <c r="AB799">
        <f>Drivers!AB67</f>
        <v>0</v>
      </c>
      <c r="AC799">
        <f>Drivers!AC67</f>
        <v>0</v>
      </c>
      <c r="AD799">
        <f>Drivers!AD67</f>
        <v>0</v>
      </c>
      <c r="AE799">
        <f>Drivers!AE67</f>
        <v>0</v>
      </c>
      <c r="AF799">
        <f>Drivers!AF67</f>
        <v>0</v>
      </c>
      <c r="AG799">
        <f>Drivers!AG67</f>
        <v>0</v>
      </c>
      <c r="AH799">
        <f>Drivers!AH67</f>
        <v>0</v>
      </c>
      <c r="AI799">
        <f>Drivers!AI67</f>
        <v>0</v>
      </c>
      <c r="AJ799">
        <f>Drivers!AJ67</f>
        <v>0</v>
      </c>
      <c r="AK799">
        <f>Drivers!AK67</f>
        <v>0</v>
      </c>
      <c r="AL799">
        <f>Drivers!AL67</f>
        <v>0</v>
      </c>
      <c r="AM799">
        <f>Drivers!AM67</f>
        <v>0</v>
      </c>
      <c r="AN799">
        <f>Drivers!AN67</f>
        <v>0</v>
      </c>
      <c r="AO799">
        <f>Drivers!AO67</f>
        <v>0</v>
      </c>
      <c r="AP799">
        <f>Drivers!AP67</f>
        <v>0</v>
      </c>
      <c r="AQ799">
        <f>Drivers!AQ67</f>
        <v>0</v>
      </c>
      <c r="AR799">
        <f>Drivers!AR67</f>
        <v>0</v>
      </c>
      <c r="AS799">
        <f>Drivers!AS67</f>
        <v>0</v>
      </c>
      <c r="AT799">
        <f>Drivers!AT67</f>
        <v>0</v>
      </c>
      <c r="AU799">
        <f>Drivers!AU67</f>
        <v>0</v>
      </c>
      <c r="AV799">
        <f>Drivers!AV67</f>
        <v>0</v>
      </c>
      <c r="AW799">
        <f>Drivers!AW67</f>
        <v>0</v>
      </c>
      <c r="AX799">
        <f>Drivers!AX67</f>
        <v>0</v>
      </c>
      <c r="AY799">
        <f>Drivers!AY67</f>
        <v>0</v>
      </c>
      <c r="AZ799">
        <f>Drivers!AZ67</f>
        <v>0</v>
      </c>
      <c r="BA799">
        <f>Drivers!BA67</f>
        <v>0</v>
      </c>
      <c r="BB799">
        <f>Drivers!BB67</f>
        <v>0</v>
      </c>
      <c r="BC799">
        <f>Drivers!BC67</f>
        <v>0</v>
      </c>
      <c r="BD799">
        <f>Drivers!BD67</f>
        <v>0</v>
      </c>
      <c r="BE799">
        <f>Drivers!BE67</f>
        <v>0</v>
      </c>
      <c r="BF799">
        <f>Drivers!BF67</f>
        <v>0</v>
      </c>
      <c r="BG799">
        <f>Drivers!BG67</f>
        <v>0</v>
      </c>
      <c r="BH799">
        <f>Drivers!BH67</f>
        <v>0</v>
      </c>
      <c r="BI799">
        <f>Drivers!BI67</f>
        <v>0</v>
      </c>
      <c r="BJ799">
        <f>Drivers!BJ67</f>
        <v>0</v>
      </c>
      <c r="BK799">
        <f>Drivers!BK67</f>
        <v>0</v>
      </c>
      <c r="BL799">
        <f>Drivers!BL67</f>
        <v>0</v>
      </c>
      <c r="BM799">
        <f>Drivers!BM67</f>
        <v>0</v>
      </c>
      <c r="BN799">
        <f>Drivers!BN67</f>
        <v>0.42816645463904268</v>
      </c>
      <c r="BO799">
        <f>Drivers!BO67</f>
        <v>0.44678750236803033</v>
      </c>
      <c r="BP799">
        <f>Drivers!BP67</f>
        <v>0.36317909275536753</v>
      </c>
      <c r="BQ799">
        <f>Drivers!BQ67</f>
        <v>0.38329297031764731</v>
      </c>
      <c r="BR799">
        <f>Drivers!BR67</f>
        <v>0.63094821769225762</v>
      </c>
      <c r="BS799">
        <f>Drivers!BS67</f>
        <v>0.44535296166934524</v>
      </c>
      <c r="BT799">
        <f>Drivers!BT67</f>
        <v>0.41722293262369337</v>
      </c>
      <c r="BU799">
        <f>Drivers!BU67</f>
        <v>0.37110254265413412</v>
      </c>
      <c r="BV799">
        <f>Drivers!BV67</f>
        <v>0.19056840659777352</v>
      </c>
      <c r="BW799">
        <f>Drivers!BW67</f>
        <v>0.24901222396346068</v>
      </c>
      <c r="BX799">
        <f>Drivers!BX67</f>
        <v>0.18692473050948388</v>
      </c>
      <c r="BY799">
        <f>Drivers!BY67</f>
        <v>0.15923906270641397</v>
      </c>
      <c r="BZ799">
        <f>Drivers!BZ67</f>
        <v>8.3749897571909759E-2</v>
      </c>
      <c r="CA799">
        <f>Drivers!CA67</f>
        <v>5.2995837542512803E-2</v>
      </c>
      <c r="CB799">
        <f>Drivers!CB67</f>
        <v>9.0768684165191571E-2</v>
      </c>
      <c r="CC799">
        <f>Drivers!CC67</f>
        <v>0.17035206456324437</v>
      </c>
      <c r="CD799">
        <f>Drivers!CD67</f>
        <v>0.16215950578640381</v>
      </c>
      <c r="CE799">
        <f>Drivers!CE67</f>
        <v>0.1</v>
      </c>
      <c r="CF799">
        <f>Drivers!CF67</f>
        <v>0.08</v>
      </c>
      <c r="CG799">
        <f>Drivers!CG67</f>
        <v>7.0000000000000007E-2</v>
      </c>
      <c r="CH799">
        <f>Drivers!CH67</f>
        <v>0</v>
      </c>
      <c r="CI799">
        <f>Drivers!CI67</f>
        <v>0</v>
      </c>
      <c r="CJ799">
        <f>Drivers!CJ67</f>
        <v>0</v>
      </c>
      <c r="CK799">
        <f>Drivers!CK67</f>
        <v>0</v>
      </c>
      <c r="CL799">
        <f>Drivers!CL67</f>
        <v>0</v>
      </c>
      <c r="CM799">
        <f>Drivers!CM67</f>
        <v>0</v>
      </c>
      <c r="CN799">
        <f>Drivers!CN67</f>
        <v>0</v>
      </c>
      <c r="CO799">
        <f>Drivers!CO67</f>
        <v>0</v>
      </c>
      <c r="CP799">
        <f>Drivers!CP67</f>
        <v>0</v>
      </c>
      <c r="CQ799">
        <f>Drivers!CQ67</f>
        <v>0</v>
      </c>
      <c r="CR799">
        <f>Drivers!CR67</f>
        <v>0</v>
      </c>
      <c r="CS799">
        <f>Drivers!CS67</f>
        <v>0</v>
      </c>
      <c r="CT799">
        <f>Drivers!CT67</f>
        <v>0</v>
      </c>
      <c r="CU799">
        <f>Drivers!CU67</f>
        <v>0</v>
      </c>
      <c r="CV799">
        <f>Drivers!CV67</f>
        <v>0</v>
      </c>
      <c r="CW799">
        <f>Drivers!CW67</f>
        <v>0</v>
      </c>
      <c r="CX799">
        <f>Drivers!CX67</f>
        <v>0</v>
      </c>
      <c r="CY799">
        <f>Drivers!CY67</f>
        <v>0</v>
      </c>
      <c r="CZ799">
        <f>Drivers!CZ67</f>
        <v>0</v>
      </c>
      <c r="DA799">
        <f>Drivers!DA67</f>
        <v>0</v>
      </c>
      <c r="DB799">
        <f>Drivers!DB67</f>
        <v>0</v>
      </c>
      <c r="DC799">
        <f>Drivers!DC67</f>
        <v>0</v>
      </c>
      <c r="DD799">
        <f>Drivers!DD67</f>
        <v>0</v>
      </c>
      <c r="DE799">
        <f>Drivers!DE67</f>
        <v>0</v>
      </c>
      <c r="DF799">
        <f>Drivers!DF67</f>
        <v>0</v>
      </c>
      <c r="DG799">
        <f>Drivers!DG67</f>
        <v>0</v>
      </c>
      <c r="DH799">
        <f>Drivers!DH67</f>
        <v>0</v>
      </c>
      <c r="DI799">
        <f>Drivers!DI67</f>
        <v>0</v>
      </c>
      <c r="DJ799">
        <f>Drivers!DJ67</f>
        <v>0</v>
      </c>
      <c r="DK799">
        <f>Drivers!DK67</f>
        <v>0</v>
      </c>
      <c r="DL799">
        <f>Drivers!DL67</f>
        <v>0</v>
      </c>
      <c r="DM799">
        <f>Drivers!DM67</f>
        <v>0</v>
      </c>
      <c r="DN799">
        <f>Drivers!DN67</f>
        <v>0</v>
      </c>
      <c r="DO799">
        <f>Drivers!DO67</f>
        <v>0</v>
      </c>
      <c r="DP799">
        <f>Drivers!DP67</f>
        <v>0</v>
      </c>
      <c r="DQ799">
        <f>Drivers!DQ67</f>
        <v>0</v>
      </c>
      <c r="DR799">
        <f>Drivers!DR67</f>
        <v>0</v>
      </c>
      <c r="DS799">
        <f>Drivers!DS67</f>
        <v>0</v>
      </c>
      <c r="DT799">
        <f>Drivers!DT67</f>
        <v>0</v>
      </c>
      <c r="DU799">
        <f>Drivers!DU67</f>
        <v>0</v>
      </c>
      <c r="DV799">
        <f>Drivers!DV67</f>
        <v>0</v>
      </c>
      <c r="DW799">
        <f>Drivers!DW67</f>
        <v>0</v>
      </c>
      <c r="DX799">
        <f>Drivers!DX67</f>
        <v>0</v>
      </c>
      <c r="DY799">
        <f>Drivers!DY67</f>
        <v>0.4029424192381299</v>
      </c>
      <c r="DZ799">
        <f>Drivers!DZ67</f>
        <v>0.45892301630325738</v>
      </c>
      <c r="EA799">
        <f>Drivers!EA67</f>
        <v>0.19703417413377866</v>
      </c>
      <c r="EB799">
        <f>Drivers!EB67</f>
        <v>9.735267356399202E-2</v>
      </c>
      <c r="EC799">
        <f>Drivers!EC67</f>
        <v>0.10211543693347136</v>
      </c>
      <c r="ED799">
        <f>Drivers!ED67</f>
        <v>0.05</v>
      </c>
      <c r="EE799">
        <f>Drivers!EE67</f>
        <v>0.05</v>
      </c>
      <c r="EF799">
        <f>Drivers!EF67</f>
        <v>0.04</v>
      </c>
      <c r="EG799">
        <f>Drivers!EG67</f>
        <v>0.04</v>
      </c>
      <c r="EH799">
        <f>Drivers!EH67</f>
        <v>0.02</v>
      </c>
      <c r="EI799">
        <f>Drivers!EI67</f>
        <v>0.02</v>
      </c>
      <c r="EJ799">
        <f>Drivers!EJ67</f>
        <v>0.02</v>
      </c>
    </row>
    <row r="800" spans="1:140" hidden="1" outlineLevel="1">
      <c r="A800">
        <f>Drivers!A68</f>
        <v>0</v>
      </c>
      <c r="B800">
        <f>Drivers!B68</f>
        <v>0</v>
      </c>
      <c r="C800">
        <f>Drivers!C68</f>
        <v>0</v>
      </c>
      <c r="D800">
        <f>Drivers!D68</f>
        <v>0</v>
      </c>
      <c r="E800">
        <f>Drivers!E68</f>
        <v>0</v>
      </c>
      <c r="F800">
        <f>Drivers!F68</f>
        <v>0</v>
      </c>
      <c r="G800">
        <f>Drivers!G68</f>
        <v>0</v>
      </c>
      <c r="H800">
        <f>Drivers!H68</f>
        <v>0</v>
      </c>
      <c r="I800" t="str">
        <f>Drivers!I68</f>
        <v>YoY Abs Growth</v>
      </c>
      <c r="J800">
        <f>Drivers!J68</f>
        <v>0</v>
      </c>
      <c r="K800">
        <f>Drivers!K68</f>
        <v>0</v>
      </c>
      <c r="L800">
        <f>Drivers!L68</f>
        <v>0</v>
      </c>
      <c r="M800">
        <f>Drivers!M68</f>
        <v>0</v>
      </c>
      <c r="N800">
        <f>Drivers!N68</f>
        <v>0</v>
      </c>
      <c r="O800">
        <f>Drivers!O68</f>
        <v>0</v>
      </c>
      <c r="P800">
        <f>Drivers!P68</f>
        <v>0</v>
      </c>
      <c r="Q800">
        <f>Drivers!Q68</f>
        <v>0</v>
      </c>
      <c r="R800">
        <f>Drivers!R68</f>
        <v>0</v>
      </c>
      <c r="S800">
        <f>Drivers!S68</f>
        <v>0</v>
      </c>
      <c r="T800">
        <f>Drivers!T68</f>
        <v>0</v>
      </c>
      <c r="U800">
        <f>Drivers!U68</f>
        <v>0</v>
      </c>
      <c r="V800">
        <f>Drivers!V68</f>
        <v>0</v>
      </c>
      <c r="W800">
        <f>Drivers!W68</f>
        <v>0</v>
      </c>
      <c r="X800">
        <f>Drivers!X68</f>
        <v>0</v>
      </c>
      <c r="Y800">
        <f>Drivers!Y68</f>
        <v>0</v>
      </c>
      <c r="Z800">
        <f>Drivers!Z68</f>
        <v>0</v>
      </c>
      <c r="AA800">
        <f>Drivers!AA68</f>
        <v>0</v>
      </c>
      <c r="AB800">
        <f>Drivers!AB68</f>
        <v>0</v>
      </c>
      <c r="AC800">
        <f>Drivers!AC68</f>
        <v>0</v>
      </c>
      <c r="AD800">
        <f>Drivers!AD68</f>
        <v>0</v>
      </c>
      <c r="AE800">
        <f>Drivers!AE68</f>
        <v>0</v>
      </c>
      <c r="AF800">
        <f>Drivers!AF68</f>
        <v>0</v>
      </c>
      <c r="AG800">
        <f>Drivers!AG68</f>
        <v>0</v>
      </c>
      <c r="AH800">
        <f>Drivers!AH68</f>
        <v>0</v>
      </c>
      <c r="AI800">
        <f>Drivers!AI68</f>
        <v>0</v>
      </c>
      <c r="AJ800">
        <f>Drivers!AJ68</f>
        <v>0</v>
      </c>
      <c r="AK800">
        <f>Drivers!AK68</f>
        <v>0</v>
      </c>
      <c r="AL800">
        <f>Drivers!AL68</f>
        <v>0</v>
      </c>
      <c r="AM800">
        <f>Drivers!AM68</f>
        <v>0</v>
      </c>
      <c r="AN800">
        <f>Drivers!AN68</f>
        <v>0</v>
      </c>
      <c r="AO800">
        <f>Drivers!AO68</f>
        <v>0</v>
      </c>
      <c r="AP800">
        <f>Drivers!AP68</f>
        <v>0</v>
      </c>
      <c r="AQ800">
        <f>Drivers!AQ68</f>
        <v>0</v>
      </c>
      <c r="AR800">
        <f>Drivers!AR68</f>
        <v>0</v>
      </c>
      <c r="AS800">
        <f>Drivers!AS68</f>
        <v>0</v>
      </c>
      <c r="AT800">
        <f>Drivers!AT68</f>
        <v>0</v>
      </c>
      <c r="AU800">
        <f>Drivers!AU68</f>
        <v>0</v>
      </c>
      <c r="AV800">
        <f>Drivers!AV68</f>
        <v>0</v>
      </c>
      <c r="AW800">
        <f>Drivers!AW68</f>
        <v>0</v>
      </c>
      <c r="AX800">
        <f>Drivers!AX68</f>
        <v>0</v>
      </c>
      <c r="AY800">
        <f>Drivers!AY68</f>
        <v>0</v>
      </c>
      <c r="AZ800">
        <f>Drivers!AZ68</f>
        <v>0</v>
      </c>
      <c r="BA800">
        <f>Drivers!BA68</f>
        <v>0</v>
      </c>
      <c r="BB800">
        <f>Drivers!BB68</f>
        <v>0</v>
      </c>
      <c r="BC800">
        <f>Drivers!BC68</f>
        <v>0</v>
      </c>
      <c r="BD800">
        <f>Drivers!BD68</f>
        <v>0</v>
      </c>
      <c r="BE800">
        <f>Drivers!BE68</f>
        <v>0</v>
      </c>
      <c r="BF800">
        <f>Drivers!BF68</f>
        <v>0</v>
      </c>
      <c r="BG800">
        <f>Drivers!BG68</f>
        <v>0</v>
      </c>
      <c r="BH800">
        <f>Drivers!BH68</f>
        <v>0</v>
      </c>
      <c r="BI800">
        <f>Drivers!BI68</f>
        <v>0</v>
      </c>
      <c r="BJ800">
        <f>Drivers!BJ68</f>
        <v>0</v>
      </c>
      <c r="BK800">
        <f>Drivers!BK68</f>
        <v>0</v>
      </c>
      <c r="BL800">
        <f>Drivers!BL68</f>
        <v>0</v>
      </c>
      <c r="BM800">
        <f>Drivers!BM68</f>
        <v>0</v>
      </c>
      <c r="BN800">
        <f>Drivers!BN68</f>
        <v>11.761263666666672</v>
      </c>
      <c r="BO800">
        <f>Drivers!BO68</f>
        <v>14.423398333333338</v>
      </c>
      <c r="BP800">
        <f>Drivers!BP68</f>
        <v>13.297462666666661</v>
      </c>
      <c r="BQ800">
        <f>Drivers!BQ68</f>
        <v>12.726203333333331</v>
      </c>
      <c r="BR800">
        <f>Drivers!BR68</f>
        <v>24.752204999999989</v>
      </c>
      <c r="BS800">
        <f>Drivers!BS68</f>
        <v>20.80059099999999</v>
      </c>
      <c r="BT800">
        <f>Drivers!BT68</f>
        <v>20.82423366666665</v>
      </c>
      <c r="BU800">
        <f>Drivers!BU68</f>
        <v>17.044179666666665</v>
      </c>
      <c r="BV800">
        <f>Drivers!BV68</f>
        <v>12.193019000000007</v>
      </c>
      <c r="BW800">
        <f>Drivers!BW68</f>
        <v>16.809930333333341</v>
      </c>
      <c r="BX800">
        <f>Drivers!BX68</f>
        <v>13.222263000000012</v>
      </c>
      <c r="BY800">
        <f>Drivers!BY68</f>
        <v>10.027708999999994</v>
      </c>
      <c r="BZ800">
        <f>Drivers!BZ68</f>
        <v>6.3796813333333375</v>
      </c>
      <c r="CA800">
        <f>Drivers!CA68</f>
        <v>4.4684169999999881</v>
      </c>
      <c r="CB800">
        <f>Drivers!CB68</f>
        <v>7.6207593333333392</v>
      </c>
      <c r="CC800">
        <f>Drivers!CC68</f>
        <v>12.435765333333336</v>
      </c>
      <c r="CD800">
        <f>Drivers!CD68</f>
        <v>13.387090000000001</v>
      </c>
      <c r="CE800">
        <f>Drivers!CE68</f>
        <v>8.8784793666666673</v>
      </c>
      <c r="CF800">
        <f>Drivers!CF68</f>
        <v>7.3263026400000086</v>
      </c>
      <c r="CG800">
        <f>Drivers!CG68</f>
        <v>5.9805301266666788</v>
      </c>
      <c r="CH800">
        <f>Drivers!CH68</f>
        <v>0</v>
      </c>
      <c r="CI800">
        <f>Drivers!CI68</f>
        <v>0</v>
      </c>
      <c r="CJ800">
        <f>Drivers!CJ68</f>
        <v>0</v>
      </c>
      <c r="CK800">
        <f>Drivers!CK68</f>
        <v>0</v>
      </c>
      <c r="CL800">
        <f>Drivers!CL68</f>
        <v>0</v>
      </c>
      <c r="CM800">
        <f>Drivers!CM68</f>
        <v>0</v>
      </c>
      <c r="CN800">
        <f>Drivers!CN68</f>
        <v>0</v>
      </c>
      <c r="CO800">
        <f>Drivers!CO68</f>
        <v>0</v>
      </c>
      <c r="CP800">
        <f>Drivers!CP68</f>
        <v>0</v>
      </c>
      <c r="CQ800">
        <f>Drivers!CQ68</f>
        <v>0</v>
      </c>
      <c r="CR800">
        <f>Drivers!CR68</f>
        <v>0</v>
      </c>
      <c r="CS800">
        <f>Drivers!CS68</f>
        <v>0</v>
      </c>
      <c r="CT800">
        <f>Drivers!CT68</f>
        <v>0</v>
      </c>
      <c r="CU800">
        <f>Drivers!CU68</f>
        <v>0</v>
      </c>
      <c r="CV800">
        <f>Drivers!CV68</f>
        <v>0</v>
      </c>
      <c r="CW800">
        <f>Drivers!CW68</f>
        <v>0</v>
      </c>
      <c r="CX800">
        <f>Drivers!CX68</f>
        <v>0</v>
      </c>
      <c r="CY800">
        <f>Drivers!CY68</f>
        <v>0</v>
      </c>
      <c r="CZ800">
        <f>Drivers!CZ68</f>
        <v>0</v>
      </c>
      <c r="DA800">
        <f>Drivers!DA68</f>
        <v>0</v>
      </c>
      <c r="DB800">
        <f>Drivers!DB68</f>
        <v>0</v>
      </c>
      <c r="DC800">
        <f>Drivers!DC68</f>
        <v>0</v>
      </c>
      <c r="DD800">
        <f>Drivers!DD68</f>
        <v>0</v>
      </c>
      <c r="DE800">
        <f>Drivers!DE68</f>
        <v>0</v>
      </c>
      <c r="DF800">
        <f>Drivers!DF68</f>
        <v>0</v>
      </c>
      <c r="DG800">
        <f>Drivers!DG68</f>
        <v>0</v>
      </c>
      <c r="DH800">
        <f>Drivers!DH68</f>
        <v>0</v>
      </c>
      <c r="DI800">
        <f>Drivers!DI68</f>
        <v>0</v>
      </c>
      <c r="DJ800">
        <f>Drivers!DJ68</f>
        <v>0</v>
      </c>
      <c r="DK800">
        <f>Drivers!DK68</f>
        <v>0</v>
      </c>
      <c r="DL800">
        <f>Drivers!DL68</f>
        <v>0</v>
      </c>
      <c r="DM800">
        <f>Drivers!DM68</f>
        <v>0</v>
      </c>
      <c r="DN800">
        <f>Drivers!DN68</f>
        <v>0</v>
      </c>
      <c r="DO800">
        <f>Drivers!DO68</f>
        <v>0</v>
      </c>
      <c r="DP800">
        <f>Drivers!DP68</f>
        <v>0</v>
      </c>
      <c r="DQ800">
        <f>Drivers!DQ68</f>
        <v>0</v>
      </c>
      <c r="DR800">
        <f>Drivers!DR68</f>
        <v>0</v>
      </c>
      <c r="DS800">
        <f>Drivers!DS68</f>
        <v>0</v>
      </c>
      <c r="DT800">
        <f>Drivers!DT68</f>
        <v>0</v>
      </c>
      <c r="DU800">
        <f>Drivers!DU68</f>
        <v>0</v>
      </c>
      <c r="DV800">
        <f>Drivers!DV68</f>
        <v>0</v>
      </c>
      <c r="DW800">
        <f>Drivers!DW68</f>
        <v>0</v>
      </c>
      <c r="DX800">
        <f>Drivers!DX68</f>
        <v>0</v>
      </c>
      <c r="DY800">
        <f>Drivers!DY68</f>
        <v>13.052081999999999</v>
      </c>
      <c r="DZ800">
        <f>Drivers!DZ68</f>
        <v>20.855302333333313</v>
      </c>
      <c r="EA800">
        <f>Drivers!EA68</f>
        <v>13.063230333333351</v>
      </c>
      <c r="EB800">
        <f>Drivers!EB68</f>
        <v>7.7261557500000038</v>
      </c>
      <c r="EC800">
        <f>Drivers!EC68</f>
        <v>8.8931005333333246</v>
      </c>
      <c r="ED800">
        <f>Drivers!ED68</f>
        <v>4.7990899683333339</v>
      </c>
      <c r="EE800">
        <f>Drivers!EE68</f>
        <v>5.0390444667499992</v>
      </c>
      <c r="EF800">
        <f>Drivers!EF68</f>
        <v>4.2327973520700084</v>
      </c>
      <c r="EG800">
        <f>Drivers!EG68</f>
        <v>4.4021092461528042</v>
      </c>
      <c r="EH800">
        <f>Drivers!EH68</f>
        <v>2.2890968079994565</v>
      </c>
      <c r="EI800">
        <f>Drivers!EI68</f>
        <v>2.3348787441594538</v>
      </c>
      <c r="EJ800">
        <f>Drivers!EJ68</f>
        <v>2.3815763190426367</v>
      </c>
    </row>
    <row r="801" spans="1:140" hidden="1" outlineLevel="1">
      <c r="A801">
        <f>Drivers!A69</f>
        <v>0</v>
      </c>
      <c r="B801">
        <f>Drivers!B69</f>
        <v>0</v>
      </c>
      <c r="C801">
        <f>Drivers!C69</f>
        <v>0</v>
      </c>
      <c r="D801">
        <f>Drivers!D69</f>
        <v>0</v>
      </c>
      <c r="E801">
        <f>Drivers!E69</f>
        <v>0</v>
      </c>
      <c r="F801">
        <f>Drivers!F69</f>
        <v>0</v>
      </c>
      <c r="G801">
        <f>Drivers!G69</f>
        <v>0</v>
      </c>
      <c r="H801">
        <f>Drivers!H69</f>
        <v>0</v>
      </c>
      <c r="I801" t="str">
        <f>Drivers!I69</f>
        <v>Seq % Growth</v>
      </c>
      <c r="J801">
        <f>Drivers!J69</f>
        <v>0</v>
      </c>
      <c r="K801">
        <f>Drivers!K69</f>
        <v>0</v>
      </c>
      <c r="L801">
        <f>Drivers!L69</f>
        <v>0</v>
      </c>
      <c r="M801">
        <f>Drivers!M69</f>
        <v>0</v>
      </c>
      <c r="N801">
        <f>Drivers!N69</f>
        <v>0</v>
      </c>
      <c r="O801">
        <f>Drivers!O69</f>
        <v>0</v>
      </c>
      <c r="P801">
        <f>Drivers!P69</f>
        <v>0</v>
      </c>
      <c r="Q801">
        <f>Drivers!Q69</f>
        <v>0</v>
      </c>
      <c r="R801">
        <f>Drivers!R69</f>
        <v>0</v>
      </c>
      <c r="S801">
        <f>Drivers!S69</f>
        <v>0</v>
      </c>
      <c r="T801">
        <f>Drivers!T69</f>
        <v>0</v>
      </c>
      <c r="U801">
        <f>Drivers!U69</f>
        <v>0</v>
      </c>
      <c r="V801">
        <f>Drivers!V69</f>
        <v>0</v>
      </c>
      <c r="W801">
        <f>Drivers!W69</f>
        <v>0</v>
      </c>
      <c r="X801">
        <f>Drivers!X69</f>
        <v>0</v>
      </c>
      <c r="Y801">
        <f>Drivers!Y69</f>
        <v>0</v>
      </c>
      <c r="Z801">
        <f>Drivers!Z69</f>
        <v>0</v>
      </c>
      <c r="AA801">
        <f>Drivers!AA69</f>
        <v>0</v>
      </c>
      <c r="AB801">
        <f>Drivers!AB69</f>
        <v>0</v>
      </c>
      <c r="AC801">
        <f>Drivers!AC69</f>
        <v>0</v>
      </c>
      <c r="AD801">
        <f>Drivers!AD69</f>
        <v>0</v>
      </c>
      <c r="AE801">
        <f>Drivers!AE69</f>
        <v>0</v>
      </c>
      <c r="AF801">
        <f>Drivers!AF69</f>
        <v>0</v>
      </c>
      <c r="AG801">
        <f>Drivers!AG69</f>
        <v>0</v>
      </c>
      <c r="AH801">
        <f>Drivers!AH69</f>
        <v>0</v>
      </c>
      <c r="AI801">
        <f>Drivers!AI69</f>
        <v>0</v>
      </c>
      <c r="AJ801">
        <f>Drivers!AJ69</f>
        <v>0</v>
      </c>
      <c r="AK801">
        <f>Drivers!AK69</f>
        <v>0</v>
      </c>
      <c r="AL801">
        <f>Drivers!AL69</f>
        <v>0</v>
      </c>
      <c r="AM801">
        <f>Drivers!AM69</f>
        <v>0</v>
      </c>
      <c r="AN801">
        <f>Drivers!AN69</f>
        <v>0</v>
      </c>
      <c r="AO801">
        <f>Drivers!AO69</f>
        <v>0</v>
      </c>
      <c r="AP801">
        <f>Drivers!AP69</f>
        <v>0</v>
      </c>
      <c r="AQ801">
        <f>Drivers!AQ69</f>
        <v>0</v>
      </c>
      <c r="AR801">
        <f>Drivers!AR69</f>
        <v>0</v>
      </c>
      <c r="AS801">
        <f>Drivers!AS69</f>
        <v>0</v>
      </c>
      <c r="AT801">
        <f>Drivers!AT69</f>
        <v>0</v>
      </c>
      <c r="AU801">
        <f>Drivers!AU69</f>
        <v>0</v>
      </c>
      <c r="AV801">
        <f>Drivers!AV69</f>
        <v>0</v>
      </c>
      <c r="AW801">
        <f>Drivers!AW69</f>
        <v>0</v>
      </c>
      <c r="AX801">
        <f>Drivers!AX69</f>
        <v>0</v>
      </c>
      <c r="AY801">
        <f>Drivers!AY69</f>
        <v>0</v>
      </c>
      <c r="AZ801">
        <f>Drivers!AZ69</f>
        <v>0</v>
      </c>
      <c r="BA801">
        <f>Drivers!BA69</f>
        <v>0</v>
      </c>
      <c r="BB801">
        <f>Drivers!BB69</f>
        <v>0</v>
      </c>
      <c r="BC801">
        <f>Drivers!BC69</f>
        <v>0</v>
      </c>
      <c r="BD801">
        <f>Drivers!BD69</f>
        <v>0</v>
      </c>
      <c r="BE801">
        <f>Drivers!BE69</f>
        <v>0</v>
      </c>
      <c r="BF801">
        <f>Drivers!BF69</f>
        <v>0</v>
      </c>
      <c r="BG801">
        <f>Drivers!BG69</f>
        <v>0</v>
      </c>
      <c r="BH801">
        <f>Drivers!BH69</f>
        <v>0</v>
      </c>
      <c r="BI801">
        <f>Drivers!BI69</f>
        <v>0</v>
      </c>
      <c r="BJ801">
        <f>Drivers!BJ69</f>
        <v>0</v>
      </c>
      <c r="BK801">
        <f>Drivers!BK69</f>
        <v>0</v>
      </c>
      <c r="BL801">
        <f>Drivers!BL69</f>
        <v>0</v>
      </c>
      <c r="BM801">
        <f>Drivers!BM69</f>
        <v>0</v>
      </c>
      <c r="BN801">
        <f>Drivers!BN69</f>
        <v>0.18155018275748902</v>
      </c>
      <c r="BO801">
        <f>Drivers!BO69</f>
        <v>0.1905596361358155</v>
      </c>
      <c r="BP801">
        <f>Drivers!BP69</f>
        <v>6.8635327279378933E-2</v>
      </c>
      <c r="BQ801">
        <f>Drivers!BQ69</f>
        <v>-7.9801932995024027E-2</v>
      </c>
      <c r="BR801">
        <f>Drivers!BR69</f>
        <v>0.39308679074670505</v>
      </c>
      <c r="BS801">
        <f>Drivers!BS69</f>
        <v>5.5078804750606336E-2</v>
      </c>
      <c r="BT801">
        <f>Drivers!BT69</f>
        <v>4.7837125322633733E-2</v>
      </c>
      <c r="BU801">
        <f>Drivers!BU69</f>
        <v>-0.10974774654528563</v>
      </c>
      <c r="BV801">
        <f>Drivers!BV69</f>
        <v>0.209657971679577</v>
      </c>
      <c r="BW801">
        <f>Drivers!BW69</f>
        <v>0.1068715724987972</v>
      </c>
      <c r="BX801">
        <f>Drivers!BX69</f>
        <v>-4.2500996148910897E-3</v>
      </c>
      <c r="BY801">
        <f>Drivers!BY69</f>
        <v>-0.1305133667371422</v>
      </c>
      <c r="BZ801">
        <f>Drivers!BZ69</f>
        <v>0.13088554818377252</v>
      </c>
      <c r="CA801">
        <f>Drivers!CA69</f>
        <v>7.5461378263274925E-2</v>
      </c>
      <c r="CB801">
        <f>Drivers!CB69</f>
        <v>3.1469232713690731E-2</v>
      </c>
      <c r="CC801">
        <f>Drivers!CC69</f>
        <v>-6.7074906786360522E-2</v>
      </c>
      <c r="CD801">
        <f>Drivers!CD69</f>
        <v>0.1229692582024049</v>
      </c>
      <c r="CE801">
        <f>Drivers!CE69</f>
        <v>1.7939026613297049E-2</v>
      </c>
      <c r="CF801">
        <f>Drivers!CF69</f>
        <v>1.2715246664350977E-2</v>
      </c>
      <c r="CG801">
        <f>Drivers!CG69</f>
        <v>-7.5713102093894147E-2</v>
      </c>
      <c r="CH801">
        <f>Drivers!CH69</f>
        <v>0</v>
      </c>
      <c r="CI801">
        <f>Drivers!CI69</f>
        <v>0</v>
      </c>
      <c r="CJ801">
        <f>Drivers!CJ69</f>
        <v>0</v>
      </c>
      <c r="CK801">
        <f>Drivers!CK69</f>
        <v>0</v>
      </c>
      <c r="CL801">
        <f>Drivers!CL69</f>
        <v>0</v>
      </c>
      <c r="CM801">
        <f>Drivers!CM69</f>
        <v>0</v>
      </c>
      <c r="CN801">
        <f>Drivers!CN69</f>
        <v>0</v>
      </c>
      <c r="CO801">
        <f>Drivers!CO69</f>
        <v>0</v>
      </c>
      <c r="CP801">
        <f>Drivers!CP69</f>
        <v>0</v>
      </c>
      <c r="CQ801">
        <f>Drivers!CQ69</f>
        <v>0</v>
      </c>
      <c r="CR801">
        <f>Drivers!CR69</f>
        <v>0</v>
      </c>
      <c r="CS801">
        <f>Drivers!CS69</f>
        <v>0</v>
      </c>
      <c r="CT801">
        <f>Drivers!CT69</f>
        <v>0</v>
      </c>
      <c r="CU801">
        <f>Drivers!CU69</f>
        <v>0</v>
      </c>
      <c r="CV801">
        <f>Drivers!CV69</f>
        <v>0</v>
      </c>
      <c r="CW801">
        <f>Drivers!CW69</f>
        <v>0</v>
      </c>
      <c r="CX801">
        <f>Drivers!CX69</f>
        <v>0</v>
      </c>
      <c r="CY801">
        <f>Drivers!CY69</f>
        <v>0</v>
      </c>
      <c r="CZ801">
        <f>Drivers!CZ69</f>
        <v>0</v>
      </c>
      <c r="DA801">
        <f>Drivers!DA69</f>
        <v>0</v>
      </c>
      <c r="DB801">
        <f>Drivers!DB69</f>
        <v>0</v>
      </c>
      <c r="DC801">
        <f>Drivers!DC69</f>
        <v>0</v>
      </c>
      <c r="DD801">
        <f>Drivers!DD69</f>
        <v>0</v>
      </c>
      <c r="DE801">
        <f>Drivers!DE69</f>
        <v>0</v>
      </c>
      <c r="DF801">
        <f>Drivers!DF69</f>
        <v>0</v>
      </c>
      <c r="DG801">
        <f>Drivers!DG69</f>
        <v>0</v>
      </c>
      <c r="DH801">
        <f>Drivers!DH69</f>
        <v>0</v>
      </c>
      <c r="DI801">
        <f>Drivers!DI69</f>
        <v>0</v>
      </c>
      <c r="DJ801">
        <f>Drivers!DJ69</f>
        <v>0</v>
      </c>
      <c r="DK801">
        <f>Drivers!DK69</f>
        <v>0</v>
      </c>
      <c r="DL801">
        <f>Drivers!DL69</f>
        <v>0</v>
      </c>
      <c r="DM801">
        <f>Drivers!DM69</f>
        <v>0</v>
      </c>
      <c r="DN801">
        <f>Drivers!DN69</f>
        <v>0</v>
      </c>
      <c r="DO801">
        <f>Drivers!DO69</f>
        <v>0</v>
      </c>
      <c r="DP801">
        <f>Drivers!DP69</f>
        <v>0</v>
      </c>
      <c r="DQ801">
        <f>Drivers!DQ69</f>
        <v>0</v>
      </c>
      <c r="DR801">
        <f>Drivers!DR69</f>
        <v>0</v>
      </c>
      <c r="DS801">
        <f>Drivers!DS69</f>
        <v>0</v>
      </c>
      <c r="DT801">
        <f>Drivers!DT69</f>
        <v>0</v>
      </c>
      <c r="DU801">
        <f>Drivers!DU69</f>
        <v>0</v>
      </c>
      <c r="DV801">
        <f>Drivers!DV69</f>
        <v>0</v>
      </c>
      <c r="DW801">
        <f>Drivers!DW69</f>
        <v>0</v>
      </c>
      <c r="DX801">
        <f>Drivers!DX69</f>
        <v>0</v>
      </c>
      <c r="DY801">
        <f>Drivers!DY69</f>
        <v>0</v>
      </c>
      <c r="DZ801">
        <f>Drivers!DZ69</f>
        <v>0</v>
      </c>
      <c r="EA801">
        <f>Drivers!EA69</f>
        <v>0</v>
      </c>
      <c r="EB801">
        <f>Drivers!EB69</f>
        <v>0</v>
      </c>
      <c r="EC801">
        <f>Drivers!EC69</f>
        <v>0</v>
      </c>
      <c r="ED801">
        <f>Drivers!ED69</f>
        <v>0</v>
      </c>
      <c r="EE801">
        <f>Drivers!EE69</f>
        <v>0</v>
      </c>
      <c r="EF801">
        <f>Drivers!EF69</f>
        <v>0</v>
      </c>
      <c r="EG801">
        <f>Drivers!EG69</f>
        <v>0</v>
      </c>
      <c r="EH801">
        <f>Drivers!EH69</f>
        <v>0</v>
      </c>
      <c r="EI801">
        <f>Drivers!EI69</f>
        <v>0</v>
      </c>
      <c r="EJ801">
        <f>Drivers!EJ69</f>
        <v>0</v>
      </c>
    </row>
    <row r="802" spans="1:140" hidden="1" outlineLevel="1">
      <c r="A802">
        <f>Drivers!A70</f>
        <v>0</v>
      </c>
      <c r="B802">
        <f>Drivers!B70</f>
        <v>0</v>
      </c>
      <c r="C802">
        <f>Drivers!C70</f>
        <v>0</v>
      </c>
      <c r="D802">
        <f>Drivers!D70</f>
        <v>0</v>
      </c>
      <c r="E802">
        <f>Drivers!E70</f>
        <v>0</v>
      </c>
      <c r="F802">
        <f>Drivers!F70</f>
        <v>0</v>
      </c>
      <c r="G802">
        <f>Drivers!G70</f>
        <v>0</v>
      </c>
      <c r="H802">
        <f>Drivers!H70</f>
        <v>0</v>
      </c>
      <c r="I802" t="str">
        <f>Drivers!I70</f>
        <v>Seq Abs Growth</v>
      </c>
      <c r="J802">
        <f>Drivers!J70</f>
        <v>0</v>
      </c>
      <c r="K802">
        <f>Drivers!K70</f>
        <v>0</v>
      </c>
      <c r="L802">
        <f>Drivers!L70</f>
        <v>0</v>
      </c>
      <c r="M802">
        <f>Drivers!M70</f>
        <v>0</v>
      </c>
      <c r="N802">
        <f>Drivers!N70</f>
        <v>0</v>
      </c>
      <c r="O802">
        <f>Drivers!O70</f>
        <v>0</v>
      </c>
      <c r="P802">
        <f>Drivers!P70</f>
        <v>0</v>
      </c>
      <c r="Q802">
        <f>Drivers!Q70</f>
        <v>0</v>
      </c>
      <c r="R802">
        <f>Drivers!R70</f>
        <v>0</v>
      </c>
      <c r="S802">
        <f>Drivers!S70</f>
        <v>0</v>
      </c>
      <c r="T802">
        <f>Drivers!T70</f>
        <v>0</v>
      </c>
      <c r="U802">
        <f>Drivers!U70</f>
        <v>0</v>
      </c>
      <c r="V802">
        <f>Drivers!V70</f>
        <v>0</v>
      </c>
      <c r="W802">
        <f>Drivers!W70</f>
        <v>0</v>
      </c>
      <c r="X802">
        <f>Drivers!X70</f>
        <v>0</v>
      </c>
      <c r="Y802">
        <f>Drivers!Y70</f>
        <v>0</v>
      </c>
      <c r="Z802">
        <f>Drivers!Z70</f>
        <v>0</v>
      </c>
      <c r="AA802">
        <f>Drivers!AA70</f>
        <v>0</v>
      </c>
      <c r="AB802">
        <f>Drivers!AB70</f>
        <v>0</v>
      </c>
      <c r="AC802">
        <f>Drivers!AC70</f>
        <v>0</v>
      </c>
      <c r="AD802">
        <f>Drivers!AD70</f>
        <v>0</v>
      </c>
      <c r="AE802">
        <f>Drivers!AE70</f>
        <v>0</v>
      </c>
      <c r="AF802">
        <f>Drivers!AF70</f>
        <v>0</v>
      </c>
      <c r="AG802">
        <f>Drivers!AG70</f>
        <v>0</v>
      </c>
      <c r="AH802">
        <f>Drivers!AH70</f>
        <v>0</v>
      </c>
      <c r="AI802">
        <f>Drivers!AI70</f>
        <v>0</v>
      </c>
      <c r="AJ802">
        <f>Drivers!AJ70</f>
        <v>0</v>
      </c>
      <c r="AK802">
        <f>Drivers!AK70</f>
        <v>0</v>
      </c>
      <c r="AL802">
        <f>Drivers!AL70</f>
        <v>0</v>
      </c>
      <c r="AM802">
        <f>Drivers!AM70</f>
        <v>0</v>
      </c>
      <c r="AN802">
        <f>Drivers!AN70</f>
        <v>0</v>
      </c>
      <c r="AO802">
        <f>Drivers!AO70</f>
        <v>0</v>
      </c>
      <c r="AP802">
        <f>Drivers!AP70</f>
        <v>0</v>
      </c>
      <c r="AQ802">
        <f>Drivers!AQ70</f>
        <v>0</v>
      </c>
      <c r="AR802">
        <f>Drivers!AR70</f>
        <v>0</v>
      </c>
      <c r="AS802">
        <f>Drivers!AS70</f>
        <v>0</v>
      </c>
      <c r="AT802">
        <f>Drivers!AT70</f>
        <v>0</v>
      </c>
      <c r="AU802">
        <f>Drivers!AU70</f>
        <v>0</v>
      </c>
      <c r="AV802">
        <f>Drivers!AV70</f>
        <v>0</v>
      </c>
      <c r="AW802">
        <f>Drivers!AW70</f>
        <v>0</v>
      </c>
      <c r="AX802">
        <f>Drivers!AX70</f>
        <v>0</v>
      </c>
      <c r="AY802">
        <f>Drivers!AY70</f>
        <v>0</v>
      </c>
      <c r="AZ802">
        <f>Drivers!AZ70</f>
        <v>0</v>
      </c>
      <c r="BA802">
        <f>Drivers!BA70</f>
        <v>0</v>
      </c>
      <c r="BB802">
        <f>Drivers!BB70</f>
        <v>0</v>
      </c>
      <c r="BC802">
        <f>Drivers!BC70</f>
        <v>0</v>
      </c>
      <c r="BD802">
        <f>Drivers!BD70</f>
        <v>0</v>
      </c>
      <c r="BE802">
        <f>Drivers!BE70</f>
        <v>0</v>
      </c>
      <c r="BF802">
        <f>Drivers!BF70</f>
        <v>0</v>
      </c>
      <c r="BG802">
        <f>Drivers!BG70</f>
        <v>0</v>
      </c>
      <c r="BH802">
        <f>Drivers!BH70</f>
        <v>0</v>
      </c>
      <c r="BI802">
        <f>Drivers!BI70</f>
        <v>0</v>
      </c>
      <c r="BJ802">
        <f>Drivers!BJ70</f>
        <v>0</v>
      </c>
      <c r="BK802">
        <f>Drivers!BK70</f>
        <v>0</v>
      </c>
      <c r="BL802">
        <f>Drivers!BL70</f>
        <v>0</v>
      </c>
      <c r="BM802">
        <f>Drivers!BM70</f>
        <v>0</v>
      </c>
      <c r="BN802">
        <f>Drivers!BN70</f>
        <v>6.0278813333333332</v>
      </c>
      <c r="BO802">
        <f>Drivers!BO70</f>
        <v>7.4756866666666681</v>
      </c>
      <c r="BP802">
        <f>Drivers!BP70</f>
        <v>3.2056716666666603</v>
      </c>
      <c r="BQ802">
        <f>Drivers!BQ70</f>
        <v>-3.983036333333331</v>
      </c>
      <c r="BR802">
        <f>Drivers!BR70</f>
        <v>18.053882999999992</v>
      </c>
      <c r="BS802">
        <f>Drivers!BS70</f>
        <v>3.5240726666666689</v>
      </c>
      <c r="BT802">
        <f>Drivers!BT70</f>
        <v>3.2293143333333205</v>
      </c>
      <c r="BU802">
        <f>Drivers!BU70</f>
        <v>-7.7630903333333166</v>
      </c>
      <c r="BV802">
        <f>Drivers!BV70</f>
        <v>13.202722333333334</v>
      </c>
      <c r="BW802">
        <f>Drivers!BW70</f>
        <v>8.1409840000000031</v>
      </c>
      <c r="BX802">
        <f>Drivers!BX70</f>
        <v>-0.35835300000000814</v>
      </c>
      <c r="BY802">
        <f>Drivers!BY70</f>
        <v>-10.957644333333334</v>
      </c>
      <c r="BZ802">
        <f>Drivers!BZ70</f>
        <v>9.554694666666677</v>
      </c>
      <c r="CA802">
        <f>Drivers!CA70</f>
        <v>6.2297196666666537</v>
      </c>
      <c r="CB802">
        <f>Drivers!CB70</f>
        <v>2.793989333333343</v>
      </c>
      <c r="CC802">
        <f>Drivers!CC70</f>
        <v>-6.1426383333333376</v>
      </c>
      <c r="CD802">
        <f>Drivers!CD70</f>
        <v>10.506019333333342</v>
      </c>
      <c r="CE802">
        <f>Drivers!CE70</f>
        <v>1.7211090333333203</v>
      </c>
      <c r="CF802">
        <f>Drivers!CF70</f>
        <v>1.2418126066666844</v>
      </c>
      <c r="CG802">
        <f>Drivers!CG70</f>
        <v>-7.4884108466666675</v>
      </c>
      <c r="CH802">
        <f>Drivers!CH70</f>
        <v>0</v>
      </c>
      <c r="CI802">
        <f>Drivers!CI70</f>
        <v>0</v>
      </c>
      <c r="CJ802">
        <f>Drivers!CJ70</f>
        <v>0</v>
      </c>
      <c r="CK802">
        <f>Drivers!CK70</f>
        <v>0</v>
      </c>
      <c r="CL802">
        <f>Drivers!CL70</f>
        <v>0</v>
      </c>
      <c r="CM802">
        <f>Drivers!CM70</f>
        <v>0</v>
      </c>
      <c r="CN802">
        <f>Drivers!CN70</f>
        <v>0</v>
      </c>
      <c r="CO802">
        <f>Drivers!CO70</f>
        <v>0</v>
      </c>
      <c r="CP802">
        <f>Drivers!CP70</f>
        <v>0</v>
      </c>
      <c r="CQ802">
        <f>Drivers!CQ70</f>
        <v>0</v>
      </c>
      <c r="CR802">
        <f>Drivers!CR70</f>
        <v>0</v>
      </c>
      <c r="CS802">
        <f>Drivers!CS70</f>
        <v>0</v>
      </c>
      <c r="CT802">
        <f>Drivers!CT70</f>
        <v>0</v>
      </c>
      <c r="CU802">
        <f>Drivers!CU70</f>
        <v>0</v>
      </c>
      <c r="CV802">
        <f>Drivers!CV70</f>
        <v>0</v>
      </c>
      <c r="CW802">
        <f>Drivers!CW70</f>
        <v>0</v>
      </c>
      <c r="CX802">
        <f>Drivers!CX70</f>
        <v>0</v>
      </c>
      <c r="CY802">
        <f>Drivers!CY70</f>
        <v>0</v>
      </c>
      <c r="CZ802">
        <f>Drivers!CZ70</f>
        <v>0</v>
      </c>
      <c r="DA802">
        <f>Drivers!DA70</f>
        <v>0</v>
      </c>
      <c r="DB802">
        <f>Drivers!DB70</f>
        <v>0</v>
      </c>
      <c r="DC802">
        <f>Drivers!DC70</f>
        <v>0</v>
      </c>
      <c r="DD802">
        <f>Drivers!DD70</f>
        <v>0</v>
      </c>
      <c r="DE802">
        <f>Drivers!DE70</f>
        <v>0</v>
      </c>
      <c r="DF802">
        <f>Drivers!DF70</f>
        <v>0</v>
      </c>
      <c r="DG802">
        <f>Drivers!DG70</f>
        <v>0</v>
      </c>
      <c r="DH802">
        <f>Drivers!DH70</f>
        <v>0</v>
      </c>
      <c r="DI802">
        <f>Drivers!DI70</f>
        <v>0</v>
      </c>
      <c r="DJ802">
        <f>Drivers!DJ70</f>
        <v>0</v>
      </c>
      <c r="DK802">
        <f>Drivers!DK70</f>
        <v>0</v>
      </c>
      <c r="DL802">
        <f>Drivers!DL70</f>
        <v>0</v>
      </c>
      <c r="DM802">
        <f>Drivers!DM70</f>
        <v>0</v>
      </c>
      <c r="DN802">
        <f>Drivers!DN70</f>
        <v>0</v>
      </c>
      <c r="DO802">
        <f>Drivers!DO70</f>
        <v>0</v>
      </c>
      <c r="DP802">
        <f>Drivers!DP70</f>
        <v>0</v>
      </c>
      <c r="DQ802">
        <f>Drivers!DQ70</f>
        <v>0</v>
      </c>
      <c r="DR802">
        <f>Drivers!DR70</f>
        <v>0</v>
      </c>
      <c r="DS802">
        <f>Drivers!DS70</f>
        <v>0</v>
      </c>
      <c r="DT802">
        <f>Drivers!DT70</f>
        <v>0</v>
      </c>
      <c r="DU802">
        <f>Drivers!DU70</f>
        <v>0</v>
      </c>
      <c r="DV802">
        <f>Drivers!DV70</f>
        <v>0</v>
      </c>
      <c r="DW802">
        <f>Drivers!DW70</f>
        <v>0</v>
      </c>
      <c r="DX802">
        <f>Drivers!DX70</f>
        <v>0</v>
      </c>
      <c r="DY802">
        <f>Drivers!DY70</f>
        <v>0</v>
      </c>
      <c r="DZ802">
        <f>Drivers!DZ70</f>
        <v>0</v>
      </c>
      <c r="EA802">
        <f>Drivers!EA70</f>
        <v>0</v>
      </c>
      <c r="EB802">
        <f>Drivers!EB70</f>
        <v>0</v>
      </c>
      <c r="EC802">
        <f>Drivers!EC70</f>
        <v>0</v>
      </c>
      <c r="ED802">
        <f>Drivers!ED70</f>
        <v>0</v>
      </c>
      <c r="EE802">
        <f>Drivers!EE70</f>
        <v>0</v>
      </c>
      <c r="EF802">
        <f>Drivers!EF70</f>
        <v>0</v>
      </c>
      <c r="EG802">
        <f>Drivers!EG70</f>
        <v>0</v>
      </c>
      <c r="EH802">
        <f>Drivers!EH70</f>
        <v>0</v>
      </c>
      <c r="EI802">
        <f>Drivers!EI70</f>
        <v>0</v>
      </c>
      <c r="EJ802">
        <f>Drivers!EJ70</f>
        <v>0</v>
      </c>
    </row>
    <row r="803" spans="1:140" hidden="1" outlineLevel="1">
      <c r="A803">
        <f>Drivers!A90</f>
        <v>0</v>
      </c>
      <c r="B803">
        <f>Drivers!B90</f>
        <v>0</v>
      </c>
      <c r="C803">
        <f>Drivers!C90</f>
        <v>0</v>
      </c>
      <c r="D803">
        <f>Drivers!D90</f>
        <v>0</v>
      </c>
      <c r="E803">
        <f>Drivers!E90</f>
        <v>0</v>
      </c>
      <c r="F803">
        <f>Drivers!F90</f>
        <v>0</v>
      </c>
      <c r="G803">
        <f>Drivers!G90</f>
        <v>0</v>
      </c>
      <c r="H803">
        <f>Drivers!H90</f>
        <v>0</v>
      </c>
      <c r="I803">
        <f>Drivers!I90</f>
        <v>0</v>
      </c>
      <c r="J803">
        <f>Drivers!J90</f>
        <v>0</v>
      </c>
      <c r="K803">
        <f>Drivers!K90</f>
        <v>0</v>
      </c>
      <c r="L803">
        <f>Drivers!L90</f>
        <v>0</v>
      </c>
      <c r="M803">
        <f>Drivers!M90</f>
        <v>0</v>
      </c>
      <c r="N803">
        <f>Drivers!N90</f>
        <v>0</v>
      </c>
      <c r="O803">
        <f>Drivers!O90</f>
        <v>0</v>
      </c>
      <c r="P803">
        <f>Drivers!P90</f>
        <v>0</v>
      </c>
      <c r="Q803">
        <f>Drivers!Q90</f>
        <v>0</v>
      </c>
      <c r="R803">
        <f>Drivers!R90</f>
        <v>0</v>
      </c>
      <c r="S803">
        <f>Drivers!S90</f>
        <v>0</v>
      </c>
      <c r="T803">
        <f>Drivers!T90</f>
        <v>0</v>
      </c>
      <c r="U803">
        <f>Drivers!U90</f>
        <v>0</v>
      </c>
      <c r="V803">
        <f>Drivers!V90</f>
        <v>0</v>
      </c>
      <c r="W803">
        <f>Drivers!W90</f>
        <v>0</v>
      </c>
      <c r="X803">
        <f>Drivers!X90</f>
        <v>0</v>
      </c>
      <c r="Y803">
        <f>Drivers!Y90</f>
        <v>0</v>
      </c>
      <c r="Z803">
        <f>Drivers!Z90</f>
        <v>0</v>
      </c>
      <c r="AA803">
        <f>Drivers!AA90</f>
        <v>0</v>
      </c>
      <c r="AB803">
        <f>Drivers!AB90</f>
        <v>0</v>
      </c>
      <c r="AC803">
        <f>Drivers!AC90</f>
        <v>0</v>
      </c>
      <c r="AD803">
        <f>Drivers!AD90</f>
        <v>0</v>
      </c>
      <c r="AE803">
        <f>Drivers!AE90</f>
        <v>0</v>
      </c>
      <c r="AF803">
        <f>Drivers!AF90</f>
        <v>0</v>
      </c>
      <c r="AG803">
        <f>Drivers!AG90</f>
        <v>0</v>
      </c>
      <c r="AH803">
        <f>Drivers!AH90</f>
        <v>0</v>
      </c>
      <c r="AI803">
        <f>Drivers!AI90</f>
        <v>0</v>
      </c>
      <c r="AJ803">
        <f>Drivers!AJ90</f>
        <v>0</v>
      </c>
      <c r="AK803">
        <f>Drivers!AK90</f>
        <v>0</v>
      </c>
      <c r="AL803">
        <f>Drivers!AL90</f>
        <v>0</v>
      </c>
      <c r="AM803">
        <f>Drivers!AM90</f>
        <v>0</v>
      </c>
      <c r="AN803">
        <f>Drivers!AN90</f>
        <v>0</v>
      </c>
      <c r="AO803">
        <f>Drivers!AO90</f>
        <v>0</v>
      </c>
      <c r="AP803">
        <f>Drivers!AP90</f>
        <v>0</v>
      </c>
      <c r="AQ803">
        <f>Drivers!AQ90</f>
        <v>0</v>
      </c>
      <c r="AR803">
        <f>Drivers!AR90</f>
        <v>0</v>
      </c>
      <c r="AS803">
        <f>Drivers!AS90</f>
        <v>0</v>
      </c>
      <c r="AT803">
        <f>Drivers!AT90</f>
        <v>0</v>
      </c>
      <c r="AU803">
        <f>Drivers!AU90</f>
        <v>0</v>
      </c>
      <c r="AV803">
        <f>Drivers!AV90</f>
        <v>0</v>
      </c>
      <c r="AW803">
        <f>Drivers!AW90</f>
        <v>0</v>
      </c>
      <c r="AX803">
        <f>Drivers!AX90</f>
        <v>0</v>
      </c>
      <c r="AY803">
        <f>Drivers!AY90</f>
        <v>0</v>
      </c>
      <c r="AZ803">
        <f>Drivers!AZ90</f>
        <v>0</v>
      </c>
      <c r="BA803">
        <f>Drivers!BA90</f>
        <v>0</v>
      </c>
      <c r="BB803">
        <f>Drivers!BB90</f>
        <v>0</v>
      </c>
      <c r="BC803">
        <f>Drivers!BC90</f>
        <v>0</v>
      </c>
      <c r="BD803">
        <f>Drivers!BD90</f>
        <v>0</v>
      </c>
      <c r="BE803">
        <f>Drivers!BE90</f>
        <v>0</v>
      </c>
      <c r="BF803">
        <f>Drivers!BF90</f>
        <v>0</v>
      </c>
      <c r="BG803">
        <f>Drivers!BG90</f>
        <v>0</v>
      </c>
      <c r="BH803">
        <f>Drivers!BH90</f>
        <v>0</v>
      </c>
      <c r="BI803">
        <f>Drivers!BI90</f>
        <v>0</v>
      </c>
      <c r="BJ803">
        <f>Drivers!BJ90</f>
        <v>0</v>
      </c>
      <c r="BK803">
        <f>Drivers!BK90</f>
        <v>0</v>
      </c>
      <c r="BL803">
        <f>Drivers!BL90</f>
        <v>0</v>
      </c>
      <c r="BM803">
        <f>Drivers!BM90</f>
        <v>0</v>
      </c>
      <c r="BN803">
        <f>Drivers!BN90</f>
        <v>0</v>
      </c>
      <c r="BO803">
        <f>Drivers!BO90</f>
        <v>0</v>
      </c>
      <c r="BP803">
        <f>Drivers!BP90</f>
        <v>0</v>
      </c>
      <c r="BQ803">
        <f>Drivers!BQ90</f>
        <v>0</v>
      </c>
      <c r="BR803">
        <f>Drivers!BR90</f>
        <v>0</v>
      </c>
      <c r="BS803">
        <f>Drivers!BS90</f>
        <v>0</v>
      </c>
      <c r="BT803">
        <f>Drivers!BT90</f>
        <v>0</v>
      </c>
      <c r="BU803">
        <f>Drivers!BU90</f>
        <v>0</v>
      </c>
      <c r="BV803">
        <f>Drivers!BV90</f>
        <v>0</v>
      </c>
      <c r="BW803">
        <f>Drivers!BW90</f>
        <v>0</v>
      </c>
      <c r="BX803">
        <f>Drivers!BX90</f>
        <v>0</v>
      </c>
      <c r="BY803">
        <f>Drivers!BY90</f>
        <v>0</v>
      </c>
      <c r="BZ803">
        <f>Drivers!BZ90</f>
        <v>0</v>
      </c>
      <c r="CA803">
        <f>Drivers!CA90</f>
        <v>0</v>
      </c>
      <c r="CB803">
        <f>Drivers!CB90</f>
        <v>0</v>
      </c>
      <c r="CC803">
        <f>Drivers!CC90</f>
        <v>0</v>
      </c>
      <c r="CD803">
        <f>Drivers!CD90</f>
        <v>0</v>
      </c>
      <c r="CE803">
        <f>Drivers!CE90</f>
        <v>0</v>
      </c>
      <c r="CF803">
        <f>Drivers!CF90</f>
        <v>0</v>
      </c>
      <c r="CG803">
        <f>Drivers!CG90</f>
        <v>0</v>
      </c>
      <c r="CH803">
        <f>Drivers!CH90</f>
        <v>0</v>
      </c>
      <c r="CI803">
        <f>Drivers!CI90</f>
        <v>0</v>
      </c>
      <c r="CJ803">
        <f>Drivers!CJ90</f>
        <v>0</v>
      </c>
      <c r="CK803">
        <f>Drivers!CK90</f>
        <v>0</v>
      </c>
      <c r="CL803">
        <f>Drivers!CL90</f>
        <v>0</v>
      </c>
      <c r="CM803">
        <f>Drivers!CM90</f>
        <v>0</v>
      </c>
      <c r="CN803">
        <f>Drivers!CN90</f>
        <v>0</v>
      </c>
      <c r="CO803">
        <f>Drivers!CO90</f>
        <v>0</v>
      </c>
      <c r="CP803">
        <f>Drivers!CP90</f>
        <v>0</v>
      </c>
      <c r="CQ803">
        <f>Drivers!CQ90</f>
        <v>0</v>
      </c>
      <c r="CR803">
        <f>Drivers!CR90</f>
        <v>0</v>
      </c>
      <c r="CS803">
        <f>Drivers!CS90</f>
        <v>0</v>
      </c>
      <c r="CT803">
        <f>Drivers!CT90</f>
        <v>0</v>
      </c>
      <c r="CU803">
        <f>Drivers!CU90</f>
        <v>0</v>
      </c>
      <c r="CV803">
        <f>Drivers!CV90</f>
        <v>0</v>
      </c>
      <c r="CW803">
        <f>Drivers!CW90</f>
        <v>0</v>
      </c>
      <c r="CX803">
        <f>Drivers!CX90</f>
        <v>0</v>
      </c>
      <c r="CY803">
        <f>Drivers!CY90</f>
        <v>0</v>
      </c>
      <c r="CZ803">
        <f>Drivers!CZ90</f>
        <v>0</v>
      </c>
      <c r="DA803">
        <f>Drivers!DA90</f>
        <v>0</v>
      </c>
      <c r="DB803">
        <f>Drivers!DB90</f>
        <v>0</v>
      </c>
      <c r="DC803">
        <f>Drivers!DC90</f>
        <v>0</v>
      </c>
      <c r="DD803">
        <f>Drivers!DD90</f>
        <v>0</v>
      </c>
      <c r="DE803">
        <f>Drivers!DE90</f>
        <v>0</v>
      </c>
      <c r="DF803">
        <f>Drivers!DF90</f>
        <v>0</v>
      </c>
      <c r="DG803">
        <f>Drivers!DG90</f>
        <v>0</v>
      </c>
      <c r="DH803">
        <f>Drivers!DH90</f>
        <v>0</v>
      </c>
      <c r="DI803">
        <f>Drivers!DI90</f>
        <v>0</v>
      </c>
      <c r="DJ803">
        <f>Drivers!DJ90</f>
        <v>0</v>
      </c>
      <c r="DK803">
        <f>Drivers!DK90</f>
        <v>0</v>
      </c>
      <c r="DL803">
        <f>Drivers!DL90</f>
        <v>0</v>
      </c>
      <c r="DM803">
        <f>Drivers!DM90</f>
        <v>0</v>
      </c>
      <c r="DN803">
        <f>Drivers!DN90</f>
        <v>0</v>
      </c>
      <c r="DO803">
        <f>Drivers!DO90</f>
        <v>0</v>
      </c>
      <c r="DP803">
        <f>Drivers!DP90</f>
        <v>0</v>
      </c>
      <c r="DQ803">
        <f>Drivers!DQ90</f>
        <v>0</v>
      </c>
      <c r="DR803">
        <f>Drivers!DR90</f>
        <v>0</v>
      </c>
      <c r="DS803">
        <f>Drivers!DS90</f>
        <v>0</v>
      </c>
      <c r="DT803">
        <f>Drivers!DT90</f>
        <v>0</v>
      </c>
      <c r="DU803">
        <f>Drivers!DU90</f>
        <v>0</v>
      </c>
      <c r="DV803">
        <f>Drivers!DV90</f>
        <v>0</v>
      </c>
      <c r="DW803">
        <f>Drivers!DW90</f>
        <v>0</v>
      </c>
      <c r="DX803">
        <f>Drivers!DX90</f>
        <v>0</v>
      </c>
      <c r="DY803">
        <f>Drivers!DY90</f>
        <v>0</v>
      </c>
      <c r="DZ803">
        <f>Drivers!DZ90</f>
        <v>0</v>
      </c>
      <c r="EA803">
        <f>Drivers!EA90</f>
        <v>0</v>
      </c>
      <c r="EB803">
        <f>Drivers!EB90</f>
        <v>0</v>
      </c>
      <c r="EC803">
        <f>Drivers!EC90</f>
        <v>0</v>
      </c>
      <c r="ED803">
        <f>Drivers!ED90</f>
        <v>0</v>
      </c>
      <c r="EE803">
        <f>Drivers!EE90</f>
        <v>0</v>
      </c>
      <c r="EF803">
        <f>Drivers!EF90</f>
        <v>0</v>
      </c>
      <c r="EG803">
        <f>Drivers!EG90</f>
        <v>0</v>
      </c>
      <c r="EH803">
        <f>Drivers!EH90</f>
        <v>0</v>
      </c>
      <c r="EI803">
        <f>Drivers!EI90</f>
        <v>0</v>
      </c>
      <c r="EJ803">
        <f>Drivers!EJ90</f>
        <v>0</v>
      </c>
    </row>
    <row r="804" spans="1:140" hidden="1" outlineLevel="1">
      <c r="A804">
        <f>Drivers!A91</f>
        <v>0</v>
      </c>
      <c r="B804">
        <f>Drivers!B91</f>
        <v>0</v>
      </c>
      <c r="C804">
        <f>Drivers!C91</f>
        <v>0</v>
      </c>
      <c r="D804">
        <f>Drivers!D91</f>
        <v>0</v>
      </c>
      <c r="E804">
        <f>Drivers!E91</f>
        <v>0</v>
      </c>
      <c r="F804">
        <f>Drivers!F91</f>
        <v>0</v>
      </c>
      <c r="G804">
        <f>Drivers!G91</f>
        <v>0</v>
      </c>
      <c r="H804">
        <f>Drivers!H91</f>
        <v>0</v>
      </c>
      <c r="I804" t="str">
        <f>Drivers!I91</f>
        <v>Leads</v>
      </c>
      <c r="J804">
        <f>Drivers!J91</f>
        <v>0</v>
      </c>
      <c r="K804">
        <f>Drivers!K91</f>
        <v>0</v>
      </c>
      <c r="L804">
        <f>Drivers!L91</f>
        <v>0</v>
      </c>
      <c r="M804">
        <f>Drivers!M91</f>
        <v>0</v>
      </c>
      <c r="N804">
        <f>Drivers!N91</f>
        <v>0</v>
      </c>
      <c r="O804">
        <f>Drivers!O91</f>
        <v>0</v>
      </c>
      <c r="P804">
        <f>Drivers!P91</f>
        <v>0</v>
      </c>
      <c r="Q804">
        <f>Drivers!Q91</f>
        <v>0</v>
      </c>
      <c r="R804">
        <f>Drivers!R91</f>
        <v>0</v>
      </c>
      <c r="S804">
        <f>Drivers!S91</f>
        <v>0</v>
      </c>
      <c r="T804">
        <f>Drivers!T91</f>
        <v>0</v>
      </c>
      <c r="U804">
        <f>Drivers!U91</f>
        <v>0</v>
      </c>
      <c r="V804">
        <f>Drivers!V91</f>
        <v>0</v>
      </c>
      <c r="W804">
        <f>Drivers!W91</f>
        <v>0</v>
      </c>
      <c r="X804">
        <f>Drivers!X91</f>
        <v>0</v>
      </c>
      <c r="Y804">
        <f>Drivers!Y91</f>
        <v>0</v>
      </c>
      <c r="Z804">
        <f>Drivers!Z91</f>
        <v>0</v>
      </c>
      <c r="AA804">
        <f>Drivers!AA91</f>
        <v>0</v>
      </c>
      <c r="AB804">
        <f>Drivers!AB91</f>
        <v>0</v>
      </c>
      <c r="AC804">
        <f>Drivers!AC91</f>
        <v>0</v>
      </c>
      <c r="AD804">
        <f>Drivers!AD91</f>
        <v>0</v>
      </c>
      <c r="AE804">
        <f>Drivers!AE91</f>
        <v>0</v>
      </c>
      <c r="AF804">
        <f>Drivers!AF91</f>
        <v>0</v>
      </c>
      <c r="AG804">
        <f>Drivers!AG91</f>
        <v>0</v>
      </c>
      <c r="AH804">
        <f>Drivers!AH91</f>
        <v>0</v>
      </c>
      <c r="AI804">
        <f>Drivers!AI91</f>
        <v>0</v>
      </c>
      <c r="AJ804">
        <f>Drivers!AJ91</f>
        <v>0</v>
      </c>
      <c r="AK804">
        <f>Drivers!AK91</f>
        <v>0</v>
      </c>
      <c r="AL804">
        <f>Drivers!AL91</f>
        <v>0</v>
      </c>
      <c r="AM804">
        <f>Drivers!AM91</f>
        <v>0</v>
      </c>
      <c r="AN804">
        <f>Drivers!AN91</f>
        <v>0</v>
      </c>
      <c r="AO804">
        <f>Drivers!AO91</f>
        <v>0</v>
      </c>
      <c r="AP804">
        <f>Drivers!AP91</f>
        <v>0</v>
      </c>
      <c r="AQ804">
        <f>Drivers!AQ91</f>
        <v>0</v>
      </c>
      <c r="AR804">
        <f>Drivers!AR91</f>
        <v>0</v>
      </c>
      <c r="AS804">
        <f>Drivers!AS91</f>
        <v>0</v>
      </c>
      <c r="AT804">
        <f>Drivers!AT91</f>
        <v>0</v>
      </c>
      <c r="AU804">
        <f>Drivers!AU91</f>
        <v>0</v>
      </c>
      <c r="AV804">
        <f>Drivers!AV91</f>
        <v>0</v>
      </c>
      <c r="AW804">
        <f>Drivers!AW91</f>
        <v>0</v>
      </c>
      <c r="AX804">
        <f>Drivers!AX91</f>
        <v>0</v>
      </c>
      <c r="AY804">
        <f>Drivers!AY91</f>
        <v>0</v>
      </c>
      <c r="AZ804">
        <f>Drivers!AZ91</f>
        <v>0</v>
      </c>
      <c r="BA804">
        <f>Drivers!BA91</f>
        <v>0</v>
      </c>
      <c r="BB804">
        <f>Drivers!BB91</f>
        <v>0</v>
      </c>
      <c r="BC804">
        <f>Drivers!BC91</f>
        <v>0</v>
      </c>
      <c r="BD804">
        <f>Drivers!BD91</f>
        <v>0</v>
      </c>
      <c r="BE804">
        <f>Drivers!BE91</f>
        <v>0</v>
      </c>
      <c r="BF804">
        <f>Drivers!BF91</f>
        <v>0</v>
      </c>
      <c r="BG804">
        <f>Drivers!BG91</f>
        <v>0</v>
      </c>
      <c r="BH804">
        <f>Drivers!BH91</f>
        <v>0</v>
      </c>
      <c r="BI804">
        <f>Drivers!BI91</f>
        <v>0</v>
      </c>
      <c r="BJ804">
        <f>Drivers!BJ91</f>
        <v>0</v>
      </c>
      <c r="BK804">
        <f>Drivers!BK91</f>
        <v>0</v>
      </c>
      <c r="BL804">
        <f>Drivers!BL91</f>
        <v>0</v>
      </c>
      <c r="BM804">
        <f>Drivers!BM91</f>
        <v>0</v>
      </c>
      <c r="BN804">
        <f>Drivers!BN91</f>
        <v>0</v>
      </c>
      <c r="BO804">
        <f>Drivers!BO91</f>
        <v>0</v>
      </c>
      <c r="BP804">
        <f>Drivers!BP91</f>
        <v>0</v>
      </c>
      <c r="BQ804">
        <f>Drivers!BQ91</f>
        <v>0</v>
      </c>
      <c r="BR804">
        <f>Drivers!BR91</f>
        <v>2.5786163522012573</v>
      </c>
      <c r="BS804">
        <f>Drivers!BS91</f>
        <v>2.75</v>
      </c>
      <c r="BT804">
        <f>Drivers!BT91</f>
        <v>3.3093525179856114</v>
      </c>
      <c r="BU804">
        <f>Drivers!BU91</f>
        <v>2.9323308270676689</v>
      </c>
      <c r="BV804">
        <f>Drivers!BV91</f>
        <v>4.0999999999999996</v>
      </c>
      <c r="BW804">
        <f>Drivers!BW91</f>
        <v>4.0999999999999996</v>
      </c>
      <c r="BX804">
        <f>Drivers!BX91</f>
        <v>4.5999999999999996</v>
      </c>
      <c r="BY804">
        <f>Drivers!BY91</f>
        <v>3.9</v>
      </c>
      <c r="BZ804">
        <f>Drivers!BZ91</f>
        <v>5.33</v>
      </c>
      <c r="CA804">
        <f>Drivers!CA91</f>
        <v>4.8789999999999996</v>
      </c>
      <c r="CB804">
        <f>Drivers!CB91</f>
        <v>5.5659999999999998</v>
      </c>
      <c r="CC804">
        <f>Drivers!CC91</f>
        <v>4.641</v>
      </c>
      <c r="CD804">
        <f>Drivers!CD91</f>
        <v>6.1294999999999993</v>
      </c>
      <c r="CE804">
        <f>Drivers!CE91</f>
        <v>5.3669000000000002</v>
      </c>
      <c r="CF804">
        <f>Drivers!CF91</f>
        <v>5.8443000000000005</v>
      </c>
      <c r="CG804">
        <f>Drivers!CG91</f>
        <v>4.641</v>
      </c>
      <c r="CH804">
        <f>Drivers!CH91</f>
        <v>0</v>
      </c>
      <c r="CI804">
        <f>Drivers!CI91</f>
        <v>0</v>
      </c>
      <c r="CJ804">
        <f>Drivers!CJ91</f>
        <v>0</v>
      </c>
      <c r="CK804">
        <f>Drivers!CK91</f>
        <v>0</v>
      </c>
      <c r="CL804">
        <f>Drivers!CL91</f>
        <v>0</v>
      </c>
      <c r="CM804">
        <f>Drivers!CM91</f>
        <v>0</v>
      </c>
      <c r="CN804">
        <f>Drivers!CN91</f>
        <v>0</v>
      </c>
      <c r="CO804">
        <f>Drivers!CO91</f>
        <v>0</v>
      </c>
      <c r="CP804">
        <f>Drivers!CP91</f>
        <v>0</v>
      </c>
      <c r="CQ804">
        <f>Drivers!CQ91</f>
        <v>0</v>
      </c>
      <c r="CR804">
        <f>Drivers!CR91</f>
        <v>0</v>
      </c>
      <c r="CS804">
        <f>Drivers!CS91</f>
        <v>0</v>
      </c>
      <c r="CT804">
        <f>Drivers!CT91</f>
        <v>0</v>
      </c>
      <c r="CU804">
        <f>Drivers!CU91</f>
        <v>0</v>
      </c>
      <c r="CV804">
        <f>Drivers!CV91</f>
        <v>0</v>
      </c>
      <c r="CW804">
        <f>Drivers!CW91</f>
        <v>0</v>
      </c>
      <c r="CX804">
        <f>Drivers!CX91</f>
        <v>0</v>
      </c>
      <c r="CY804">
        <f>Drivers!CY91</f>
        <v>0</v>
      </c>
      <c r="CZ804">
        <f>Drivers!CZ91</f>
        <v>0</v>
      </c>
      <c r="DA804">
        <f>Drivers!DA91</f>
        <v>0</v>
      </c>
      <c r="DB804">
        <f>Drivers!DB91</f>
        <v>0</v>
      </c>
      <c r="DC804">
        <f>Drivers!DC91</f>
        <v>0</v>
      </c>
      <c r="DD804">
        <f>Drivers!DD91</f>
        <v>0</v>
      </c>
      <c r="DE804">
        <f>Drivers!DE91</f>
        <v>0</v>
      </c>
      <c r="DF804">
        <f>Drivers!DF91</f>
        <v>0</v>
      </c>
      <c r="DG804">
        <f>Drivers!DG91</f>
        <v>0</v>
      </c>
      <c r="DH804">
        <f>Drivers!DH91</f>
        <v>0</v>
      </c>
      <c r="DI804">
        <f>Drivers!DI91</f>
        <v>0</v>
      </c>
      <c r="DJ804">
        <f>Drivers!DJ91</f>
        <v>0</v>
      </c>
      <c r="DK804">
        <f>Drivers!DK91</f>
        <v>0</v>
      </c>
      <c r="DL804">
        <f>Drivers!DL91</f>
        <v>0</v>
      </c>
      <c r="DM804">
        <f>Drivers!DM91</f>
        <v>0</v>
      </c>
      <c r="DN804">
        <f>Drivers!DN91</f>
        <v>0</v>
      </c>
      <c r="DO804">
        <f>Drivers!DO91</f>
        <v>0</v>
      </c>
      <c r="DP804">
        <f>Drivers!DP91</f>
        <v>0</v>
      </c>
      <c r="DQ804">
        <f>Drivers!DQ91</f>
        <v>0</v>
      </c>
      <c r="DR804">
        <f>Drivers!DR91</f>
        <v>0</v>
      </c>
      <c r="DS804">
        <f>Drivers!DS91</f>
        <v>0</v>
      </c>
      <c r="DT804">
        <f>Drivers!DT91</f>
        <v>0</v>
      </c>
      <c r="DU804">
        <f>Drivers!DU91</f>
        <v>0</v>
      </c>
      <c r="DV804">
        <f>Drivers!DV91</f>
        <v>0</v>
      </c>
      <c r="DW804">
        <f>Drivers!DW91</f>
        <v>0</v>
      </c>
      <c r="DX804">
        <f>Drivers!DX91</f>
        <v>0</v>
      </c>
      <c r="DY804">
        <f>Drivers!DY91</f>
        <v>8.570592368336694</v>
      </c>
      <c r="DZ804">
        <f>Drivers!DZ91</f>
        <v>11.570299697254537</v>
      </c>
      <c r="EA804">
        <f>Drivers!EA91</f>
        <v>16.7</v>
      </c>
      <c r="EB804">
        <f>Drivers!EB91</f>
        <v>20.415999999999997</v>
      </c>
      <c r="EC804">
        <f>Drivers!EC91</f>
        <v>21.981699999999996</v>
      </c>
      <c r="ED804">
        <f>Drivers!ED91</f>
        <v>23.008022299862851</v>
      </c>
      <c r="EE804">
        <f>Drivers!EE91</f>
        <v>25.07874430685051</v>
      </c>
      <c r="EF804">
        <f>Drivers!EF91</f>
        <v>26.834256408330049</v>
      </c>
      <c r="EG804">
        <f>Drivers!EG91</f>
        <v>28.175969228746553</v>
      </c>
      <c r="EH804">
        <f>Drivers!EH91</f>
        <v>29.303007997896415</v>
      </c>
      <c r="EI804">
        <f>Drivers!EI91</f>
        <v>30.475128317812274</v>
      </c>
      <c r="EJ804">
        <f>Drivers!EJ91</f>
        <v>31.694133450524767</v>
      </c>
    </row>
    <row r="805" spans="1:140" hidden="1" outlineLevel="1">
      <c r="A805">
        <f>Drivers!A92</f>
        <v>0</v>
      </c>
      <c r="B805">
        <f>Drivers!B92</f>
        <v>0</v>
      </c>
      <c r="C805">
        <f>Drivers!C92</f>
        <v>0</v>
      </c>
      <c r="D805">
        <f>Drivers!D92</f>
        <v>0</v>
      </c>
      <c r="E805">
        <f>Drivers!E92</f>
        <v>0</v>
      </c>
      <c r="F805">
        <f>Drivers!F92</f>
        <v>0</v>
      </c>
      <c r="G805">
        <f>Drivers!G92</f>
        <v>0</v>
      </c>
      <c r="H805">
        <f>Drivers!H92</f>
        <v>0</v>
      </c>
      <c r="I805" t="str">
        <f>Drivers!I92</f>
        <v>YoY % Growth</v>
      </c>
      <c r="J805">
        <f>Drivers!J92</f>
        <v>0</v>
      </c>
      <c r="K805">
        <f>Drivers!K92</f>
        <v>0</v>
      </c>
      <c r="L805">
        <f>Drivers!L92</f>
        <v>0</v>
      </c>
      <c r="M805">
        <f>Drivers!M92</f>
        <v>0</v>
      </c>
      <c r="N805">
        <f>Drivers!N92</f>
        <v>0</v>
      </c>
      <c r="O805">
        <f>Drivers!O92</f>
        <v>0</v>
      </c>
      <c r="P805">
        <f>Drivers!P92</f>
        <v>0</v>
      </c>
      <c r="Q805">
        <f>Drivers!Q92</f>
        <v>0</v>
      </c>
      <c r="R805">
        <f>Drivers!R92</f>
        <v>0</v>
      </c>
      <c r="S805">
        <f>Drivers!S92</f>
        <v>0</v>
      </c>
      <c r="T805">
        <f>Drivers!T92</f>
        <v>0</v>
      </c>
      <c r="U805">
        <f>Drivers!U92</f>
        <v>0</v>
      </c>
      <c r="V805">
        <f>Drivers!V92</f>
        <v>0</v>
      </c>
      <c r="W805">
        <f>Drivers!W92</f>
        <v>0</v>
      </c>
      <c r="X805">
        <f>Drivers!X92</f>
        <v>0</v>
      </c>
      <c r="Y805">
        <f>Drivers!Y92</f>
        <v>0</v>
      </c>
      <c r="Z805">
        <f>Drivers!Z92</f>
        <v>0</v>
      </c>
      <c r="AA805">
        <f>Drivers!AA92</f>
        <v>0</v>
      </c>
      <c r="AB805">
        <f>Drivers!AB92</f>
        <v>0</v>
      </c>
      <c r="AC805">
        <f>Drivers!AC92</f>
        <v>0</v>
      </c>
      <c r="AD805">
        <f>Drivers!AD92</f>
        <v>0</v>
      </c>
      <c r="AE805">
        <f>Drivers!AE92</f>
        <v>0</v>
      </c>
      <c r="AF805">
        <f>Drivers!AF92</f>
        <v>0</v>
      </c>
      <c r="AG805">
        <f>Drivers!AG92</f>
        <v>0</v>
      </c>
      <c r="AH805">
        <f>Drivers!AH92</f>
        <v>0</v>
      </c>
      <c r="AI805">
        <f>Drivers!AI92</f>
        <v>0</v>
      </c>
      <c r="AJ805">
        <f>Drivers!AJ92</f>
        <v>0</v>
      </c>
      <c r="AK805">
        <f>Drivers!AK92</f>
        <v>0</v>
      </c>
      <c r="AL805">
        <f>Drivers!AL92</f>
        <v>0</v>
      </c>
      <c r="AM805">
        <f>Drivers!AM92</f>
        <v>0</v>
      </c>
      <c r="AN805">
        <f>Drivers!AN92</f>
        <v>0</v>
      </c>
      <c r="AO805">
        <f>Drivers!AO92</f>
        <v>0</v>
      </c>
      <c r="AP805">
        <f>Drivers!AP92</f>
        <v>0</v>
      </c>
      <c r="AQ805">
        <f>Drivers!AQ92</f>
        <v>0</v>
      </c>
      <c r="AR805">
        <f>Drivers!AR92</f>
        <v>0</v>
      </c>
      <c r="AS805">
        <f>Drivers!AS92</f>
        <v>0</v>
      </c>
      <c r="AT805">
        <f>Drivers!AT92</f>
        <v>0</v>
      </c>
      <c r="AU805">
        <f>Drivers!AU92</f>
        <v>0</v>
      </c>
      <c r="AV805">
        <f>Drivers!AV92</f>
        <v>0</v>
      </c>
      <c r="AW805">
        <f>Drivers!AW92</f>
        <v>0</v>
      </c>
      <c r="AX805">
        <f>Drivers!AX92</f>
        <v>0</v>
      </c>
      <c r="AY805">
        <f>Drivers!AY92</f>
        <v>0</v>
      </c>
      <c r="AZ805">
        <f>Drivers!AZ92</f>
        <v>0</v>
      </c>
      <c r="BA805">
        <f>Drivers!BA92</f>
        <v>0</v>
      </c>
      <c r="BB805">
        <f>Drivers!BB92</f>
        <v>0</v>
      </c>
      <c r="BC805">
        <f>Drivers!BC92</f>
        <v>0</v>
      </c>
      <c r="BD805">
        <f>Drivers!BD92</f>
        <v>0</v>
      </c>
      <c r="BE805">
        <f>Drivers!BE92</f>
        <v>0</v>
      </c>
      <c r="BF805">
        <f>Drivers!BF92</f>
        <v>0</v>
      </c>
      <c r="BG805">
        <f>Drivers!BG92</f>
        <v>0</v>
      </c>
      <c r="BH805">
        <f>Drivers!BH92</f>
        <v>0</v>
      </c>
      <c r="BI805">
        <f>Drivers!BI92</f>
        <v>0</v>
      </c>
      <c r="BJ805">
        <f>Drivers!BJ92</f>
        <v>0</v>
      </c>
      <c r="BK805">
        <f>Drivers!BK92</f>
        <v>0</v>
      </c>
      <c r="BL805">
        <f>Drivers!BL92</f>
        <v>0</v>
      </c>
      <c r="BM805">
        <f>Drivers!BM92</f>
        <v>0</v>
      </c>
      <c r="BN805">
        <f>Drivers!BN92</f>
        <v>0</v>
      </c>
      <c r="BO805">
        <f>Drivers!BO92</f>
        <v>0</v>
      </c>
      <c r="BP805">
        <f>Drivers!BP92</f>
        <v>0</v>
      </c>
      <c r="BQ805">
        <f>Drivers!BQ92</f>
        <v>0</v>
      </c>
      <c r="BR805">
        <f>Drivers!BR92</f>
        <v>0</v>
      </c>
      <c r="BS805">
        <f>Drivers!BS92</f>
        <v>0</v>
      </c>
      <c r="BT805">
        <f>Drivers!BT92</f>
        <v>0</v>
      </c>
      <c r="BU805">
        <f>Drivers!BU92</f>
        <v>0</v>
      </c>
      <c r="BV805">
        <f>Drivers!BV92</f>
        <v>0.5900000000000003</v>
      </c>
      <c r="BW805">
        <f>Drivers!BW92</f>
        <v>0.49090909090909074</v>
      </c>
      <c r="BX805">
        <f>Drivers!BX92</f>
        <v>0.3899999999999999</v>
      </c>
      <c r="BY805">
        <f>Drivers!BY92</f>
        <v>0.33000000000000007</v>
      </c>
      <c r="BZ805">
        <f>Drivers!BZ92</f>
        <v>0.3</v>
      </c>
      <c r="CA805">
        <f>Drivers!CA92</f>
        <v>0.19</v>
      </c>
      <c r="CB805">
        <f>Drivers!CB92</f>
        <v>0.21</v>
      </c>
      <c r="CC805">
        <f>Drivers!CC92</f>
        <v>0.19</v>
      </c>
      <c r="CD805">
        <f>Drivers!CD92</f>
        <v>0.15</v>
      </c>
      <c r="CE805">
        <f>Drivers!CE92</f>
        <v>0.1</v>
      </c>
      <c r="CF805">
        <f>Drivers!CF92</f>
        <v>0.05</v>
      </c>
      <c r="CG805">
        <f>Drivers!CG92</f>
        <v>0</v>
      </c>
      <c r="CH805">
        <f>Drivers!CH92</f>
        <v>0</v>
      </c>
      <c r="CI805">
        <f>Drivers!CI92</f>
        <v>0</v>
      </c>
      <c r="CJ805">
        <f>Drivers!CJ92</f>
        <v>0</v>
      </c>
      <c r="CK805">
        <f>Drivers!CK92</f>
        <v>0</v>
      </c>
      <c r="CL805">
        <f>Drivers!CL92</f>
        <v>0</v>
      </c>
      <c r="CM805">
        <f>Drivers!CM92</f>
        <v>0</v>
      </c>
      <c r="CN805">
        <f>Drivers!CN92</f>
        <v>0</v>
      </c>
      <c r="CO805">
        <f>Drivers!CO92</f>
        <v>0</v>
      </c>
      <c r="CP805">
        <f>Drivers!CP92</f>
        <v>0</v>
      </c>
      <c r="CQ805">
        <f>Drivers!CQ92</f>
        <v>0</v>
      </c>
      <c r="CR805">
        <f>Drivers!CR92</f>
        <v>0</v>
      </c>
      <c r="CS805">
        <f>Drivers!CS92</f>
        <v>0</v>
      </c>
      <c r="CT805">
        <f>Drivers!CT92</f>
        <v>0</v>
      </c>
      <c r="CU805">
        <f>Drivers!CU92</f>
        <v>0</v>
      </c>
      <c r="CV805">
        <f>Drivers!CV92</f>
        <v>0</v>
      </c>
      <c r="CW805">
        <f>Drivers!CW92</f>
        <v>0</v>
      </c>
      <c r="CX805">
        <f>Drivers!CX92</f>
        <v>0</v>
      </c>
      <c r="CY805">
        <f>Drivers!CY92</f>
        <v>0</v>
      </c>
      <c r="CZ805">
        <f>Drivers!CZ92</f>
        <v>0</v>
      </c>
      <c r="DA805">
        <f>Drivers!DA92</f>
        <v>0</v>
      </c>
      <c r="DB805">
        <f>Drivers!DB92</f>
        <v>0</v>
      </c>
      <c r="DC805">
        <f>Drivers!DC92</f>
        <v>0</v>
      </c>
      <c r="DD805">
        <f>Drivers!DD92</f>
        <v>0</v>
      </c>
      <c r="DE805">
        <f>Drivers!DE92</f>
        <v>0</v>
      </c>
      <c r="DF805">
        <f>Drivers!DF92</f>
        <v>0</v>
      </c>
      <c r="DG805">
        <f>Drivers!DG92</f>
        <v>0</v>
      </c>
      <c r="DH805">
        <f>Drivers!DH92</f>
        <v>0</v>
      </c>
      <c r="DI805">
        <f>Drivers!DI92</f>
        <v>0</v>
      </c>
      <c r="DJ805">
        <f>Drivers!DJ92</f>
        <v>0</v>
      </c>
      <c r="DK805">
        <f>Drivers!DK92</f>
        <v>0</v>
      </c>
      <c r="DL805">
        <f>Drivers!DL92</f>
        <v>0</v>
      </c>
      <c r="DM805">
        <f>Drivers!DM92</f>
        <v>0</v>
      </c>
      <c r="DN805">
        <f>Drivers!DN92</f>
        <v>0</v>
      </c>
      <c r="DO805">
        <f>Drivers!DO92</f>
        <v>0</v>
      </c>
      <c r="DP805">
        <f>Drivers!DP92</f>
        <v>0</v>
      </c>
      <c r="DQ805">
        <f>Drivers!DQ92</f>
        <v>0</v>
      </c>
      <c r="DR805">
        <f>Drivers!DR92</f>
        <v>0</v>
      </c>
      <c r="DS805">
        <f>Drivers!DS92</f>
        <v>0</v>
      </c>
      <c r="DT805">
        <f>Drivers!DT92</f>
        <v>0</v>
      </c>
      <c r="DU805">
        <f>Drivers!DU92</f>
        <v>0</v>
      </c>
      <c r="DV805">
        <f>Drivers!DV92</f>
        <v>0</v>
      </c>
      <c r="DW805">
        <f>Drivers!DW92</f>
        <v>0</v>
      </c>
      <c r="DX805">
        <f>Drivers!DX92</f>
        <v>0</v>
      </c>
      <c r="DY805">
        <f>Drivers!DY92</f>
        <v>0</v>
      </c>
      <c r="DZ805">
        <f>Drivers!DZ92</f>
        <v>0.35</v>
      </c>
      <c r="EA805">
        <f>Drivers!EA92</f>
        <v>0.44335068554556667</v>
      </c>
      <c r="EB805">
        <f>Drivers!EB92</f>
        <v>0.22251497005988008</v>
      </c>
      <c r="EC805">
        <f>Drivers!EC92</f>
        <v>7.6689851097178741E-2</v>
      </c>
      <c r="ED805">
        <f>Drivers!ED92</f>
        <v>4.6689851097178742E-2</v>
      </c>
      <c r="EE805">
        <f>Drivers!EE92</f>
        <v>0.09</v>
      </c>
      <c r="EF805">
        <f>Drivers!EF92</f>
        <v>7.0000000000000007E-2</v>
      </c>
      <c r="EG805">
        <f>Drivers!EG92</f>
        <v>0.05</v>
      </c>
      <c r="EH805">
        <f>Drivers!EH92</f>
        <v>0.04</v>
      </c>
      <c r="EI805">
        <f>Drivers!EI92</f>
        <v>0.04</v>
      </c>
      <c r="EJ805">
        <f>Drivers!EJ92</f>
        <v>0.04</v>
      </c>
    </row>
    <row r="806" spans="1:140" hidden="1" outlineLevel="1">
      <c r="A806">
        <f>Drivers!A93</f>
        <v>0</v>
      </c>
      <c r="B806">
        <f>Drivers!B93</f>
        <v>0</v>
      </c>
      <c r="C806">
        <f>Drivers!C93</f>
        <v>0</v>
      </c>
      <c r="D806">
        <f>Drivers!D93</f>
        <v>0</v>
      </c>
      <c r="E806">
        <f>Drivers!E93</f>
        <v>0</v>
      </c>
      <c r="F806">
        <f>Drivers!F93</f>
        <v>0</v>
      </c>
      <c r="G806">
        <f>Drivers!G93</f>
        <v>0</v>
      </c>
      <c r="H806">
        <f>Drivers!H93</f>
        <v>0</v>
      </c>
      <c r="I806" t="str">
        <f>Drivers!I93</f>
        <v>YoY Abs Growth</v>
      </c>
      <c r="J806">
        <f>Drivers!J93</f>
        <v>0</v>
      </c>
      <c r="K806">
        <f>Drivers!K93</f>
        <v>0</v>
      </c>
      <c r="L806">
        <f>Drivers!L93</f>
        <v>0</v>
      </c>
      <c r="M806">
        <f>Drivers!M93</f>
        <v>0</v>
      </c>
      <c r="N806">
        <f>Drivers!N93</f>
        <v>0</v>
      </c>
      <c r="O806">
        <f>Drivers!O93</f>
        <v>0</v>
      </c>
      <c r="P806">
        <f>Drivers!P93</f>
        <v>0</v>
      </c>
      <c r="Q806">
        <f>Drivers!Q93</f>
        <v>0</v>
      </c>
      <c r="R806">
        <f>Drivers!R93</f>
        <v>0</v>
      </c>
      <c r="S806">
        <f>Drivers!S93</f>
        <v>0</v>
      </c>
      <c r="T806">
        <f>Drivers!T93</f>
        <v>0</v>
      </c>
      <c r="U806">
        <f>Drivers!U93</f>
        <v>0</v>
      </c>
      <c r="V806">
        <f>Drivers!V93</f>
        <v>0</v>
      </c>
      <c r="W806">
        <f>Drivers!W93</f>
        <v>0</v>
      </c>
      <c r="X806">
        <f>Drivers!X93</f>
        <v>0</v>
      </c>
      <c r="Y806">
        <f>Drivers!Y93</f>
        <v>0</v>
      </c>
      <c r="Z806">
        <f>Drivers!Z93</f>
        <v>0</v>
      </c>
      <c r="AA806">
        <f>Drivers!AA93</f>
        <v>0</v>
      </c>
      <c r="AB806">
        <f>Drivers!AB93</f>
        <v>0</v>
      </c>
      <c r="AC806">
        <f>Drivers!AC93</f>
        <v>0</v>
      </c>
      <c r="AD806">
        <f>Drivers!AD93</f>
        <v>0</v>
      </c>
      <c r="AE806">
        <f>Drivers!AE93</f>
        <v>0</v>
      </c>
      <c r="AF806">
        <f>Drivers!AF93</f>
        <v>0</v>
      </c>
      <c r="AG806">
        <f>Drivers!AG93</f>
        <v>0</v>
      </c>
      <c r="AH806">
        <f>Drivers!AH93</f>
        <v>0</v>
      </c>
      <c r="AI806">
        <f>Drivers!AI93</f>
        <v>0</v>
      </c>
      <c r="AJ806">
        <f>Drivers!AJ93</f>
        <v>0</v>
      </c>
      <c r="AK806">
        <f>Drivers!AK93</f>
        <v>0</v>
      </c>
      <c r="AL806">
        <f>Drivers!AL93</f>
        <v>0</v>
      </c>
      <c r="AM806">
        <f>Drivers!AM93</f>
        <v>0</v>
      </c>
      <c r="AN806">
        <f>Drivers!AN93</f>
        <v>0</v>
      </c>
      <c r="AO806">
        <f>Drivers!AO93</f>
        <v>0</v>
      </c>
      <c r="AP806">
        <f>Drivers!AP93</f>
        <v>0</v>
      </c>
      <c r="AQ806">
        <f>Drivers!AQ93</f>
        <v>0</v>
      </c>
      <c r="AR806">
        <f>Drivers!AR93</f>
        <v>0</v>
      </c>
      <c r="AS806">
        <f>Drivers!AS93</f>
        <v>0</v>
      </c>
      <c r="AT806">
        <f>Drivers!AT93</f>
        <v>0</v>
      </c>
      <c r="AU806">
        <f>Drivers!AU93</f>
        <v>0</v>
      </c>
      <c r="AV806">
        <f>Drivers!AV93</f>
        <v>0</v>
      </c>
      <c r="AW806">
        <f>Drivers!AW93</f>
        <v>0</v>
      </c>
      <c r="AX806">
        <f>Drivers!AX93</f>
        <v>0</v>
      </c>
      <c r="AY806">
        <f>Drivers!AY93</f>
        <v>0</v>
      </c>
      <c r="AZ806">
        <f>Drivers!AZ93</f>
        <v>0</v>
      </c>
      <c r="BA806">
        <f>Drivers!BA93</f>
        <v>0</v>
      </c>
      <c r="BB806">
        <f>Drivers!BB93</f>
        <v>0</v>
      </c>
      <c r="BC806">
        <f>Drivers!BC93</f>
        <v>0</v>
      </c>
      <c r="BD806">
        <f>Drivers!BD93</f>
        <v>0</v>
      </c>
      <c r="BE806">
        <f>Drivers!BE93</f>
        <v>0</v>
      </c>
      <c r="BF806">
        <f>Drivers!BF93</f>
        <v>0</v>
      </c>
      <c r="BG806">
        <f>Drivers!BG93</f>
        <v>0</v>
      </c>
      <c r="BH806">
        <f>Drivers!BH93</f>
        <v>0</v>
      </c>
      <c r="BI806">
        <f>Drivers!BI93</f>
        <v>0</v>
      </c>
      <c r="BJ806">
        <f>Drivers!BJ93</f>
        <v>0</v>
      </c>
      <c r="BK806">
        <f>Drivers!BK93</f>
        <v>0</v>
      </c>
      <c r="BL806">
        <f>Drivers!BL93</f>
        <v>0</v>
      </c>
      <c r="BM806">
        <f>Drivers!BM93</f>
        <v>0</v>
      </c>
      <c r="BN806">
        <f>Drivers!BN93</f>
        <v>0</v>
      </c>
      <c r="BO806">
        <f>Drivers!BO93</f>
        <v>0</v>
      </c>
      <c r="BP806">
        <f>Drivers!BP93</f>
        <v>0</v>
      </c>
      <c r="BQ806">
        <f>Drivers!BQ93</f>
        <v>0</v>
      </c>
      <c r="BR806">
        <f>Drivers!BR93</f>
        <v>0</v>
      </c>
      <c r="BS806">
        <f>Drivers!BS93</f>
        <v>2.75</v>
      </c>
      <c r="BT806">
        <f>Drivers!BT93</f>
        <v>3.3093525179856114</v>
      </c>
      <c r="BU806">
        <f>Drivers!BU93</f>
        <v>2.9323308270676689</v>
      </c>
      <c r="BV806">
        <f>Drivers!BV93</f>
        <v>1.5213836477987424</v>
      </c>
      <c r="BW806">
        <f>Drivers!BW93</f>
        <v>1.3499999999999996</v>
      </c>
      <c r="BX806">
        <f>Drivers!BX93</f>
        <v>1.2906474820143883</v>
      </c>
      <c r="BY806">
        <f>Drivers!BY93</f>
        <v>0.96766917293233101</v>
      </c>
      <c r="BZ806">
        <f>Drivers!BZ93</f>
        <v>1.2300000000000004</v>
      </c>
      <c r="CA806">
        <f>Drivers!CA93</f>
        <v>0.77899999999999991</v>
      </c>
      <c r="CB806">
        <f>Drivers!CB93</f>
        <v>0.96600000000000019</v>
      </c>
      <c r="CC806">
        <f>Drivers!CC93</f>
        <v>0.7410000000000001</v>
      </c>
      <c r="CD806">
        <f>Drivers!CD93</f>
        <v>0.79949999999999921</v>
      </c>
      <c r="CE806">
        <f>Drivers!CE93</f>
        <v>0.48790000000000067</v>
      </c>
      <c r="CF806">
        <f>Drivers!CF93</f>
        <v>0.27830000000000066</v>
      </c>
      <c r="CG806">
        <f>Drivers!CG93</f>
        <v>0</v>
      </c>
      <c r="CH806">
        <f>Drivers!CH93</f>
        <v>0</v>
      </c>
      <c r="CI806">
        <f>Drivers!CI93</f>
        <v>0</v>
      </c>
      <c r="CJ806">
        <f>Drivers!CJ93</f>
        <v>0</v>
      </c>
      <c r="CK806">
        <f>Drivers!CK93</f>
        <v>0</v>
      </c>
      <c r="CL806">
        <f>Drivers!CL93</f>
        <v>0</v>
      </c>
      <c r="CM806">
        <f>Drivers!CM93</f>
        <v>0</v>
      </c>
      <c r="CN806">
        <f>Drivers!CN93</f>
        <v>0</v>
      </c>
      <c r="CO806">
        <f>Drivers!CO93</f>
        <v>0</v>
      </c>
      <c r="CP806">
        <f>Drivers!CP93</f>
        <v>0</v>
      </c>
      <c r="CQ806">
        <f>Drivers!CQ93</f>
        <v>0</v>
      </c>
      <c r="CR806">
        <f>Drivers!CR93</f>
        <v>0</v>
      </c>
      <c r="CS806">
        <f>Drivers!CS93</f>
        <v>0</v>
      </c>
      <c r="CT806">
        <f>Drivers!CT93</f>
        <v>0</v>
      </c>
      <c r="CU806">
        <f>Drivers!CU93</f>
        <v>0</v>
      </c>
      <c r="CV806">
        <f>Drivers!CV93</f>
        <v>0</v>
      </c>
      <c r="CW806">
        <f>Drivers!CW93</f>
        <v>0</v>
      </c>
      <c r="CX806">
        <f>Drivers!CX93</f>
        <v>0</v>
      </c>
      <c r="CY806">
        <f>Drivers!CY93</f>
        <v>0</v>
      </c>
      <c r="CZ806">
        <f>Drivers!CZ93</f>
        <v>0</v>
      </c>
      <c r="DA806">
        <f>Drivers!DA93</f>
        <v>0</v>
      </c>
      <c r="DB806">
        <f>Drivers!DB93</f>
        <v>0</v>
      </c>
      <c r="DC806">
        <f>Drivers!DC93</f>
        <v>0</v>
      </c>
      <c r="DD806">
        <f>Drivers!DD93</f>
        <v>0</v>
      </c>
      <c r="DE806">
        <f>Drivers!DE93</f>
        <v>0</v>
      </c>
      <c r="DF806">
        <f>Drivers!DF93</f>
        <v>0</v>
      </c>
      <c r="DG806">
        <f>Drivers!DG93</f>
        <v>0</v>
      </c>
      <c r="DH806">
        <f>Drivers!DH93</f>
        <v>0</v>
      </c>
      <c r="DI806">
        <f>Drivers!DI93</f>
        <v>0</v>
      </c>
      <c r="DJ806">
        <f>Drivers!DJ93</f>
        <v>0</v>
      </c>
      <c r="DK806">
        <f>Drivers!DK93</f>
        <v>0</v>
      </c>
      <c r="DL806">
        <f>Drivers!DL93</f>
        <v>0</v>
      </c>
      <c r="DM806">
        <f>Drivers!DM93</f>
        <v>0</v>
      </c>
      <c r="DN806">
        <f>Drivers!DN93</f>
        <v>0</v>
      </c>
      <c r="DO806">
        <f>Drivers!DO93</f>
        <v>0</v>
      </c>
      <c r="DP806">
        <f>Drivers!DP93</f>
        <v>0</v>
      </c>
      <c r="DQ806">
        <f>Drivers!DQ93</f>
        <v>0</v>
      </c>
      <c r="DR806">
        <f>Drivers!DR93</f>
        <v>0</v>
      </c>
      <c r="DS806">
        <f>Drivers!DS93</f>
        <v>0</v>
      </c>
      <c r="DT806">
        <f>Drivers!DT93</f>
        <v>0</v>
      </c>
      <c r="DU806">
        <f>Drivers!DU93</f>
        <v>0</v>
      </c>
      <c r="DV806">
        <f>Drivers!DV93</f>
        <v>0</v>
      </c>
      <c r="DW806">
        <f>Drivers!DW93</f>
        <v>0</v>
      </c>
      <c r="DX806">
        <f>Drivers!DX93</f>
        <v>0</v>
      </c>
      <c r="DY806">
        <f>Drivers!DY93</f>
        <v>0</v>
      </c>
      <c r="DZ806">
        <f>Drivers!DZ93</f>
        <v>2.9997073289178431</v>
      </c>
      <c r="EA806">
        <f>Drivers!EA93</f>
        <v>5.1297003027454622</v>
      </c>
      <c r="EB806">
        <f>Drivers!EB93</f>
        <v>3.7159999999999975</v>
      </c>
      <c r="EC806">
        <f>Drivers!EC93</f>
        <v>1.5656999999999996</v>
      </c>
      <c r="ED806">
        <f>Drivers!ED93</f>
        <v>1.0263222998628549</v>
      </c>
      <c r="EE806">
        <f>Drivers!EE93</f>
        <v>2.0707220069876584</v>
      </c>
      <c r="EF806">
        <f>Drivers!EF93</f>
        <v>1.755512101479539</v>
      </c>
      <c r="EG806">
        <f>Drivers!EG93</f>
        <v>1.3417128204165039</v>
      </c>
      <c r="EH806">
        <f>Drivers!EH93</f>
        <v>1.1270387691498627</v>
      </c>
      <c r="EI806">
        <f>Drivers!EI93</f>
        <v>1.1721203199158587</v>
      </c>
      <c r="EJ806">
        <f>Drivers!EJ93</f>
        <v>1.2190051327124927</v>
      </c>
    </row>
    <row r="807" spans="1:140" hidden="1" outlineLevel="1">
      <c r="A807">
        <f>Drivers!A94</f>
        <v>0</v>
      </c>
      <c r="B807">
        <f>Drivers!B94</f>
        <v>0</v>
      </c>
      <c r="C807">
        <f>Drivers!C94</f>
        <v>0</v>
      </c>
      <c r="D807">
        <f>Drivers!D94</f>
        <v>0</v>
      </c>
      <c r="E807">
        <f>Drivers!E94</f>
        <v>0</v>
      </c>
      <c r="F807">
        <f>Drivers!F94</f>
        <v>0</v>
      </c>
      <c r="G807">
        <f>Drivers!G94</f>
        <v>0</v>
      </c>
      <c r="H807">
        <f>Drivers!H94</f>
        <v>0</v>
      </c>
      <c r="I807" t="str">
        <f>Drivers!I94</f>
        <v>Seq % Growth</v>
      </c>
      <c r="J807">
        <f>Drivers!J94</f>
        <v>0</v>
      </c>
      <c r="K807">
        <f>Drivers!K94</f>
        <v>0</v>
      </c>
      <c r="L807">
        <f>Drivers!L94</f>
        <v>0</v>
      </c>
      <c r="M807">
        <f>Drivers!M94</f>
        <v>0</v>
      </c>
      <c r="N807">
        <f>Drivers!N94</f>
        <v>0</v>
      </c>
      <c r="O807">
        <f>Drivers!O94</f>
        <v>0</v>
      </c>
      <c r="P807">
        <f>Drivers!P94</f>
        <v>0</v>
      </c>
      <c r="Q807">
        <f>Drivers!Q94</f>
        <v>0</v>
      </c>
      <c r="R807">
        <f>Drivers!R94</f>
        <v>0</v>
      </c>
      <c r="S807">
        <f>Drivers!S94</f>
        <v>0</v>
      </c>
      <c r="T807">
        <f>Drivers!T94</f>
        <v>0</v>
      </c>
      <c r="U807">
        <f>Drivers!U94</f>
        <v>0</v>
      </c>
      <c r="V807">
        <f>Drivers!V94</f>
        <v>0</v>
      </c>
      <c r="W807">
        <f>Drivers!W94</f>
        <v>0</v>
      </c>
      <c r="X807">
        <f>Drivers!X94</f>
        <v>0</v>
      </c>
      <c r="Y807">
        <f>Drivers!Y94</f>
        <v>0</v>
      </c>
      <c r="Z807">
        <f>Drivers!Z94</f>
        <v>0</v>
      </c>
      <c r="AA807">
        <f>Drivers!AA94</f>
        <v>0</v>
      </c>
      <c r="AB807">
        <f>Drivers!AB94</f>
        <v>0</v>
      </c>
      <c r="AC807">
        <f>Drivers!AC94</f>
        <v>0</v>
      </c>
      <c r="AD807">
        <f>Drivers!AD94</f>
        <v>0</v>
      </c>
      <c r="AE807">
        <f>Drivers!AE94</f>
        <v>0</v>
      </c>
      <c r="AF807">
        <f>Drivers!AF94</f>
        <v>0</v>
      </c>
      <c r="AG807">
        <f>Drivers!AG94</f>
        <v>0</v>
      </c>
      <c r="AH807">
        <f>Drivers!AH94</f>
        <v>0</v>
      </c>
      <c r="AI807">
        <f>Drivers!AI94</f>
        <v>0</v>
      </c>
      <c r="AJ807">
        <f>Drivers!AJ94</f>
        <v>0</v>
      </c>
      <c r="AK807">
        <f>Drivers!AK94</f>
        <v>0</v>
      </c>
      <c r="AL807">
        <f>Drivers!AL94</f>
        <v>0</v>
      </c>
      <c r="AM807">
        <f>Drivers!AM94</f>
        <v>0</v>
      </c>
      <c r="AN807">
        <f>Drivers!AN94</f>
        <v>0</v>
      </c>
      <c r="AO807">
        <f>Drivers!AO94</f>
        <v>0</v>
      </c>
      <c r="AP807">
        <f>Drivers!AP94</f>
        <v>0</v>
      </c>
      <c r="AQ807">
        <f>Drivers!AQ94</f>
        <v>0</v>
      </c>
      <c r="AR807">
        <f>Drivers!AR94</f>
        <v>0</v>
      </c>
      <c r="AS807">
        <f>Drivers!AS94</f>
        <v>0</v>
      </c>
      <c r="AT807">
        <f>Drivers!AT94</f>
        <v>0</v>
      </c>
      <c r="AU807">
        <f>Drivers!AU94</f>
        <v>0</v>
      </c>
      <c r="AV807">
        <f>Drivers!AV94</f>
        <v>0</v>
      </c>
      <c r="AW807">
        <f>Drivers!AW94</f>
        <v>0</v>
      </c>
      <c r="AX807">
        <f>Drivers!AX94</f>
        <v>0</v>
      </c>
      <c r="AY807">
        <f>Drivers!AY94</f>
        <v>0</v>
      </c>
      <c r="AZ807">
        <f>Drivers!AZ94</f>
        <v>0</v>
      </c>
      <c r="BA807">
        <f>Drivers!BA94</f>
        <v>0</v>
      </c>
      <c r="BB807">
        <f>Drivers!BB94</f>
        <v>0</v>
      </c>
      <c r="BC807">
        <f>Drivers!BC94</f>
        <v>0</v>
      </c>
      <c r="BD807">
        <f>Drivers!BD94</f>
        <v>0</v>
      </c>
      <c r="BE807">
        <f>Drivers!BE94</f>
        <v>0</v>
      </c>
      <c r="BF807">
        <f>Drivers!BF94</f>
        <v>0</v>
      </c>
      <c r="BG807">
        <f>Drivers!BG94</f>
        <v>0</v>
      </c>
      <c r="BH807">
        <f>Drivers!BH94</f>
        <v>0</v>
      </c>
      <c r="BI807">
        <f>Drivers!BI94</f>
        <v>0</v>
      </c>
      <c r="BJ807">
        <f>Drivers!BJ94</f>
        <v>0</v>
      </c>
      <c r="BK807">
        <f>Drivers!BK94</f>
        <v>0</v>
      </c>
      <c r="BL807">
        <f>Drivers!BL94</f>
        <v>0</v>
      </c>
      <c r="BM807">
        <f>Drivers!BM94</f>
        <v>0</v>
      </c>
      <c r="BN807">
        <f>Drivers!BN94</f>
        <v>0</v>
      </c>
      <c r="BO807">
        <f>Drivers!BO94</f>
        <v>0</v>
      </c>
      <c r="BP807">
        <f>Drivers!BP94</f>
        <v>0</v>
      </c>
      <c r="BQ807">
        <f>Drivers!BQ94</f>
        <v>0</v>
      </c>
      <c r="BR807">
        <f>Drivers!BR94</f>
        <v>0</v>
      </c>
      <c r="BS807">
        <f>Drivers!BS94</f>
        <v>6.6463414634146512E-2</v>
      </c>
      <c r="BT807">
        <f>Drivers!BT94</f>
        <v>0.20340091563113138</v>
      </c>
      <c r="BU807">
        <f>Drivers!BU94</f>
        <v>-0.11392611964694344</v>
      </c>
      <c r="BV807">
        <f>Drivers!BV94</f>
        <v>0.39820512820512821</v>
      </c>
      <c r="BW807">
        <f>Drivers!BW94</f>
        <v>0</v>
      </c>
      <c r="BX807">
        <f>Drivers!BX94</f>
        <v>0.12195121951219523</v>
      </c>
      <c r="BY807">
        <f>Drivers!BY94</f>
        <v>-0.15217391304347816</v>
      </c>
      <c r="BZ807">
        <f>Drivers!BZ94</f>
        <v>0.3666666666666667</v>
      </c>
      <c r="CA807">
        <f>Drivers!CA94</f>
        <v>-8.4615384615384759E-2</v>
      </c>
      <c r="CB807">
        <f>Drivers!CB94</f>
        <v>0.1408075425292068</v>
      </c>
      <c r="CC807">
        <f>Drivers!CC94</f>
        <v>-0.16618756737333806</v>
      </c>
      <c r="CD807">
        <f>Drivers!CD94</f>
        <v>0.32072829131652636</v>
      </c>
      <c r="CE807">
        <f>Drivers!CE94</f>
        <v>-0.12441471571906337</v>
      </c>
      <c r="CF807">
        <f>Drivers!CF94</f>
        <v>8.8952654232424822E-2</v>
      </c>
      <c r="CG807">
        <f>Drivers!CG94</f>
        <v>-0.20589292130794112</v>
      </c>
      <c r="CH807">
        <f>Drivers!CH94</f>
        <v>0</v>
      </c>
      <c r="CI807">
        <f>Drivers!CI94</f>
        <v>0</v>
      </c>
      <c r="CJ807">
        <f>Drivers!CJ94</f>
        <v>0</v>
      </c>
      <c r="CK807">
        <f>Drivers!CK94</f>
        <v>0</v>
      </c>
      <c r="CL807">
        <f>Drivers!CL94</f>
        <v>0</v>
      </c>
      <c r="CM807">
        <f>Drivers!CM94</f>
        <v>0</v>
      </c>
      <c r="CN807">
        <f>Drivers!CN94</f>
        <v>0</v>
      </c>
      <c r="CO807">
        <f>Drivers!CO94</f>
        <v>0</v>
      </c>
      <c r="CP807">
        <f>Drivers!CP94</f>
        <v>0</v>
      </c>
      <c r="CQ807">
        <f>Drivers!CQ94</f>
        <v>0</v>
      </c>
      <c r="CR807">
        <f>Drivers!CR94</f>
        <v>0</v>
      </c>
      <c r="CS807">
        <f>Drivers!CS94</f>
        <v>0</v>
      </c>
      <c r="CT807">
        <f>Drivers!CT94</f>
        <v>0</v>
      </c>
      <c r="CU807">
        <f>Drivers!CU94</f>
        <v>0</v>
      </c>
      <c r="CV807">
        <f>Drivers!CV94</f>
        <v>0</v>
      </c>
      <c r="CW807">
        <f>Drivers!CW94</f>
        <v>0</v>
      </c>
      <c r="CX807">
        <f>Drivers!CX94</f>
        <v>0</v>
      </c>
      <c r="CY807">
        <f>Drivers!CY94</f>
        <v>0</v>
      </c>
      <c r="CZ807">
        <f>Drivers!CZ94</f>
        <v>0</v>
      </c>
      <c r="DA807">
        <f>Drivers!DA94</f>
        <v>0</v>
      </c>
      <c r="DB807">
        <f>Drivers!DB94</f>
        <v>0</v>
      </c>
      <c r="DC807">
        <f>Drivers!DC94</f>
        <v>0</v>
      </c>
      <c r="DD807">
        <f>Drivers!DD94</f>
        <v>0</v>
      </c>
      <c r="DE807">
        <f>Drivers!DE94</f>
        <v>0</v>
      </c>
      <c r="DF807">
        <f>Drivers!DF94</f>
        <v>0</v>
      </c>
      <c r="DG807">
        <f>Drivers!DG94</f>
        <v>0</v>
      </c>
      <c r="DH807">
        <f>Drivers!DH94</f>
        <v>0</v>
      </c>
      <c r="DI807">
        <f>Drivers!DI94</f>
        <v>0</v>
      </c>
      <c r="DJ807">
        <f>Drivers!DJ94</f>
        <v>0</v>
      </c>
      <c r="DK807">
        <f>Drivers!DK94</f>
        <v>0</v>
      </c>
      <c r="DL807">
        <f>Drivers!DL94</f>
        <v>0</v>
      </c>
      <c r="DM807">
        <f>Drivers!DM94</f>
        <v>0</v>
      </c>
      <c r="DN807">
        <f>Drivers!DN94</f>
        <v>0</v>
      </c>
      <c r="DO807">
        <f>Drivers!DO94</f>
        <v>0</v>
      </c>
      <c r="DP807">
        <f>Drivers!DP94</f>
        <v>0</v>
      </c>
      <c r="DQ807">
        <f>Drivers!DQ94</f>
        <v>0</v>
      </c>
      <c r="DR807">
        <f>Drivers!DR94</f>
        <v>0</v>
      </c>
      <c r="DS807">
        <f>Drivers!DS94</f>
        <v>0</v>
      </c>
      <c r="DT807">
        <f>Drivers!DT94</f>
        <v>0</v>
      </c>
      <c r="DU807">
        <f>Drivers!DU94</f>
        <v>0</v>
      </c>
      <c r="DV807">
        <f>Drivers!DV94</f>
        <v>0</v>
      </c>
      <c r="DW807">
        <f>Drivers!DW94</f>
        <v>0</v>
      </c>
      <c r="DX807">
        <f>Drivers!DX94</f>
        <v>0</v>
      </c>
      <c r="DY807">
        <f>Drivers!DY94</f>
        <v>0</v>
      </c>
      <c r="DZ807">
        <f>Drivers!DZ94</f>
        <v>0</v>
      </c>
      <c r="EA807">
        <f>Drivers!EA94</f>
        <v>0</v>
      </c>
      <c r="EB807">
        <f>Drivers!EB94</f>
        <v>0</v>
      </c>
      <c r="EC807">
        <f>Drivers!EC94</f>
        <v>0</v>
      </c>
      <c r="ED807">
        <f>Drivers!ED94</f>
        <v>0</v>
      </c>
      <c r="EE807">
        <f>Drivers!EE94</f>
        <v>0</v>
      </c>
      <c r="EF807">
        <f>Drivers!EF94</f>
        <v>0</v>
      </c>
      <c r="EG807">
        <f>Drivers!EG94</f>
        <v>0</v>
      </c>
      <c r="EH807">
        <f>Drivers!EH94</f>
        <v>0</v>
      </c>
      <c r="EI807">
        <f>Drivers!EI94</f>
        <v>0</v>
      </c>
      <c r="EJ807">
        <f>Drivers!EJ94</f>
        <v>0</v>
      </c>
    </row>
    <row r="808" spans="1:140" hidden="1" outlineLevel="1">
      <c r="A808">
        <f>Drivers!A95</f>
        <v>0</v>
      </c>
      <c r="B808">
        <f>Drivers!B95</f>
        <v>0</v>
      </c>
      <c r="C808">
        <f>Drivers!C95</f>
        <v>0</v>
      </c>
      <c r="D808">
        <f>Drivers!D95</f>
        <v>0</v>
      </c>
      <c r="E808">
        <f>Drivers!E95</f>
        <v>0</v>
      </c>
      <c r="F808">
        <f>Drivers!F95</f>
        <v>0</v>
      </c>
      <c r="G808">
        <f>Drivers!G95</f>
        <v>0</v>
      </c>
      <c r="H808">
        <f>Drivers!H95</f>
        <v>0</v>
      </c>
      <c r="I808" t="str">
        <f>Drivers!I95</f>
        <v>Seq Abs Growth</v>
      </c>
      <c r="J808">
        <f>Drivers!J95</f>
        <v>0</v>
      </c>
      <c r="K808">
        <f>Drivers!K95</f>
        <v>0</v>
      </c>
      <c r="L808">
        <f>Drivers!L95</f>
        <v>0</v>
      </c>
      <c r="M808">
        <f>Drivers!M95</f>
        <v>0</v>
      </c>
      <c r="N808">
        <f>Drivers!N95</f>
        <v>0</v>
      </c>
      <c r="O808">
        <f>Drivers!O95</f>
        <v>0</v>
      </c>
      <c r="P808">
        <f>Drivers!P95</f>
        <v>0</v>
      </c>
      <c r="Q808">
        <f>Drivers!Q95</f>
        <v>0</v>
      </c>
      <c r="R808">
        <f>Drivers!R95</f>
        <v>0</v>
      </c>
      <c r="S808">
        <f>Drivers!S95</f>
        <v>0</v>
      </c>
      <c r="T808">
        <f>Drivers!T95</f>
        <v>0</v>
      </c>
      <c r="U808">
        <f>Drivers!U95</f>
        <v>0</v>
      </c>
      <c r="V808">
        <f>Drivers!V95</f>
        <v>0</v>
      </c>
      <c r="W808">
        <f>Drivers!W95</f>
        <v>0</v>
      </c>
      <c r="X808">
        <f>Drivers!X95</f>
        <v>0</v>
      </c>
      <c r="Y808">
        <f>Drivers!Y95</f>
        <v>0</v>
      </c>
      <c r="Z808">
        <f>Drivers!Z95</f>
        <v>0</v>
      </c>
      <c r="AA808">
        <f>Drivers!AA95</f>
        <v>0</v>
      </c>
      <c r="AB808">
        <f>Drivers!AB95</f>
        <v>0</v>
      </c>
      <c r="AC808">
        <f>Drivers!AC95</f>
        <v>0</v>
      </c>
      <c r="AD808">
        <f>Drivers!AD95</f>
        <v>0</v>
      </c>
      <c r="AE808">
        <f>Drivers!AE95</f>
        <v>0</v>
      </c>
      <c r="AF808">
        <f>Drivers!AF95</f>
        <v>0</v>
      </c>
      <c r="AG808">
        <f>Drivers!AG95</f>
        <v>0</v>
      </c>
      <c r="AH808">
        <f>Drivers!AH95</f>
        <v>0</v>
      </c>
      <c r="AI808">
        <f>Drivers!AI95</f>
        <v>0</v>
      </c>
      <c r="AJ808">
        <f>Drivers!AJ95</f>
        <v>0</v>
      </c>
      <c r="AK808">
        <f>Drivers!AK95</f>
        <v>0</v>
      </c>
      <c r="AL808">
        <f>Drivers!AL95</f>
        <v>0</v>
      </c>
      <c r="AM808">
        <f>Drivers!AM95</f>
        <v>0</v>
      </c>
      <c r="AN808">
        <f>Drivers!AN95</f>
        <v>0</v>
      </c>
      <c r="AO808">
        <f>Drivers!AO95</f>
        <v>0</v>
      </c>
      <c r="AP808">
        <f>Drivers!AP95</f>
        <v>0</v>
      </c>
      <c r="AQ808">
        <f>Drivers!AQ95</f>
        <v>0</v>
      </c>
      <c r="AR808">
        <f>Drivers!AR95</f>
        <v>0</v>
      </c>
      <c r="AS808">
        <f>Drivers!AS95</f>
        <v>0</v>
      </c>
      <c r="AT808">
        <f>Drivers!AT95</f>
        <v>0</v>
      </c>
      <c r="AU808">
        <f>Drivers!AU95</f>
        <v>0</v>
      </c>
      <c r="AV808">
        <f>Drivers!AV95</f>
        <v>0</v>
      </c>
      <c r="AW808">
        <f>Drivers!AW95</f>
        <v>0</v>
      </c>
      <c r="AX808">
        <f>Drivers!AX95</f>
        <v>0</v>
      </c>
      <c r="AY808">
        <f>Drivers!AY95</f>
        <v>0</v>
      </c>
      <c r="AZ808">
        <f>Drivers!AZ95</f>
        <v>0</v>
      </c>
      <c r="BA808">
        <f>Drivers!BA95</f>
        <v>0</v>
      </c>
      <c r="BB808">
        <f>Drivers!BB95</f>
        <v>0</v>
      </c>
      <c r="BC808">
        <f>Drivers!BC95</f>
        <v>0</v>
      </c>
      <c r="BD808">
        <f>Drivers!BD95</f>
        <v>0</v>
      </c>
      <c r="BE808">
        <f>Drivers!BE95</f>
        <v>0</v>
      </c>
      <c r="BF808">
        <f>Drivers!BF95</f>
        <v>0</v>
      </c>
      <c r="BG808">
        <f>Drivers!BG95</f>
        <v>0</v>
      </c>
      <c r="BH808">
        <f>Drivers!BH95</f>
        <v>0</v>
      </c>
      <c r="BI808">
        <f>Drivers!BI95</f>
        <v>0</v>
      </c>
      <c r="BJ808">
        <f>Drivers!BJ95</f>
        <v>0</v>
      </c>
      <c r="BK808">
        <f>Drivers!BK95</f>
        <v>0</v>
      </c>
      <c r="BL808">
        <f>Drivers!BL95</f>
        <v>0</v>
      </c>
      <c r="BM808">
        <f>Drivers!BM95</f>
        <v>0</v>
      </c>
      <c r="BN808">
        <f>Drivers!BN95</f>
        <v>0</v>
      </c>
      <c r="BO808">
        <f>Drivers!BO95</f>
        <v>0</v>
      </c>
      <c r="BP808">
        <f>Drivers!BP95</f>
        <v>0</v>
      </c>
      <c r="BQ808">
        <f>Drivers!BQ95</f>
        <v>0</v>
      </c>
      <c r="BR808">
        <f>Drivers!BR95</f>
        <v>0</v>
      </c>
      <c r="BS808">
        <f>Drivers!BS95</f>
        <v>0</v>
      </c>
      <c r="BT808">
        <f>Drivers!BT95</f>
        <v>0</v>
      </c>
      <c r="BU808">
        <f>Drivers!BU95</f>
        <v>0</v>
      </c>
      <c r="BV808">
        <f>Drivers!BV95</f>
        <v>1.1676691729323307</v>
      </c>
      <c r="BW808">
        <f>Drivers!BW95</f>
        <v>0</v>
      </c>
      <c r="BX808">
        <f>Drivers!BX95</f>
        <v>0.5</v>
      </c>
      <c r="BY808">
        <f>Drivers!BY95</f>
        <v>-0.69999999999999973</v>
      </c>
      <c r="BZ808">
        <f>Drivers!BZ95</f>
        <v>1.4300000000000002</v>
      </c>
      <c r="CA808">
        <f>Drivers!CA95</f>
        <v>-0.45100000000000051</v>
      </c>
      <c r="CB808">
        <f>Drivers!CB95</f>
        <v>0.68700000000000028</v>
      </c>
      <c r="CC808">
        <f>Drivers!CC95</f>
        <v>-0.92499999999999982</v>
      </c>
      <c r="CD808">
        <f>Drivers!CD95</f>
        <v>1.4884999999999993</v>
      </c>
      <c r="CE808">
        <f>Drivers!CE95</f>
        <v>-0.76259999999999906</v>
      </c>
      <c r="CF808">
        <f>Drivers!CF95</f>
        <v>0.47740000000000027</v>
      </c>
      <c r="CG808">
        <f>Drivers!CG95</f>
        <v>-1.2033000000000005</v>
      </c>
      <c r="CH808">
        <f>Drivers!CH95</f>
        <v>0</v>
      </c>
      <c r="CI808">
        <f>Drivers!CI95</f>
        <v>0</v>
      </c>
      <c r="CJ808">
        <f>Drivers!CJ95</f>
        <v>0</v>
      </c>
      <c r="CK808">
        <f>Drivers!CK95</f>
        <v>0</v>
      </c>
      <c r="CL808">
        <f>Drivers!CL95</f>
        <v>0</v>
      </c>
      <c r="CM808">
        <f>Drivers!CM95</f>
        <v>0</v>
      </c>
      <c r="CN808">
        <f>Drivers!CN95</f>
        <v>0</v>
      </c>
      <c r="CO808">
        <f>Drivers!CO95</f>
        <v>0</v>
      </c>
      <c r="CP808">
        <f>Drivers!CP95</f>
        <v>0</v>
      </c>
      <c r="CQ808">
        <f>Drivers!CQ95</f>
        <v>0</v>
      </c>
      <c r="CR808">
        <f>Drivers!CR95</f>
        <v>0</v>
      </c>
      <c r="CS808">
        <f>Drivers!CS95</f>
        <v>0</v>
      </c>
      <c r="CT808">
        <f>Drivers!CT95</f>
        <v>0</v>
      </c>
      <c r="CU808">
        <f>Drivers!CU95</f>
        <v>0</v>
      </c>
      <c r="CV808">
        <f>Drivers!CV95</f>
        <v>0</v>
      </c>
      <c r="CW808">
        <f>Drivers!CW95</f>
        <v>0</v>
      </c>
      <c r="CX808">
        <f>Drivers!CX95</f>
        <v>0</v>
      </c>
      <c r="CY808">
        <f>Drivers!CY95</f>
        <v>0</v>
      </c>
      <c r="CZ808">
        <f>Drivers!CZ95</f>
        <v>0</v>
      </c>
      <c r="DA808">
        <f>Drivers!DA95</f>
        <v>0</v>
      </c>
      <c r="DB808">
        <f>Drivers!DB95</f>
        <v>0</v>
      </c>
      <c r="DC808">
        <f>Drivers!DC95</f>
        <v>0</v>
      </c>
      <c r="DD808">
        <f>Drivers!DD95</f>
        <v>0</v>
      </c>
      <c r="DE808">
        <f>Drivers!DE95</f>
        <v>0</v>
      </c>
      <c r="DF808">
        <f>Drivers!DF95</f>
        <v>0</v>
      </c>
      <c r="DG808">
        <f>Drivers!DG95</f>
        <v>0</v>
      </c>
      <c r="DH808">
        <f>Drivers!DH95</f>
        <v>0</v>
      </c>
      <c r="DI808">
        <f>Drivers!DI95</f>
        <v>0</v>
      </c>
      <c r="DJ808">
        <f>Drivers!DJ95</f>
        <v>0</v>
      </c>
      <c r="DK808">
        <f>Drivers!DK95</f>
        <v>0</v>
      </c>
      <c r="DL808">
        <f>Drivers!DL95</f>
        <v>0</v>
      </c>
      <c r="DM808">
        <f>Drivers!DM95</f>
        <v>0</v>
      </c>
      <c r="DN808">
        <f>Drivers!DN95</f>
        <v>0</v>
      </c>
      <c r="DO808">
        <f>Drivers!DO95</f>
        <v>0</v>
      </c>
      <c r="DP808">
        <f>Drivers!DP95</f>
        <v>0</v>
      </c>
      <c r="DQ808">
        <f>Drivers!DQ95</f>
        <v>0</v>
      </c>
      <c r="DR808">
        <f>Drivers!DR95</f>
        <v>0</v>
      </c>
      <c r="DS808">
        <f>Drivers!DS95</f>
        <v>0</v>
      </c>
      <c r="DT808">
        <f>Drivers!DT95</f>
        <v>0</v>
      </c>
      <c r="DU808">
        <f>Drivers!DU95</f>
        <v>0</v>
      </c>
      <c r="DV808">
        <f>Drivers!DV95</f>
        <v>0</v>
      </c>
      <c r="DW808">
        <f>Drivers!DW95</f>
        <v>0</v>
      </c>
      <c r="DX808">
        <f>Drivers!DX95</f>
        <v>0</v>
      </c>
      <c r="DY808">
        <f>Drivers!DY95</f>
        <v>0</v>
      </c>
      <c r="DZ808">
        <f>Drivers!DZ95</f>
        <v>0</v>
      </c>
      <c r="EA808">
        <f>Drivers!EA95</f>
        <v>0</v>
      </c>
      <c r="EB808">
        <f>Drivers!EB95</f>
        <v>0</v>
      </c>
      <c r="EC808">
        <f>Drivers!EC95</f>
        <v>0</v>
      </c>
      <c r="ED808">
        <f>Drivers!ED95</f>
        <v>0</v>
      </c>
      <c r="EE808">
        <f>Drivers!EE95</f>
        <v>0</v>
      </c>
      <c r="EF808">
        <f>Drivers!EF95</f>
        <v>0</v>
      </c>
      <c r="EG808">
        <f>Drivers!EG95</f>
        <v>0</v>
      </c>
      <c r="EH808">
        <f>Drivers!EH95</f>
        <v>0</v>
      </c>
      <c r="EI808">
        <f>Drivers!EI95</f>
        <v>0</v>
      </c>
      <c r="EJ808">
        <f>Drivers!EJ95</f>
        <v>0</v>
      </c>
    </row>
    <row r="809" spans="1:140" hidden="1" outlineLevel="1">
      <c r="A809">
        <f>Drivers!A96</f>
        <v>0</v>
      </c>
      <c r="B809">
        <f>Drivers!B96</f>
        <v>0</v>
      </c>
      <c r="C809">
        <f>Drivers!C96</f>
        <v>0</v>
      </c>
      <c r="D809">
        <f>Drivers!D96</f>
        <v>0</v>
      </c>
      <c r="E809">
        <f>Drivers!E96</f>
        <v>0</v>
      </c>
      <c r="F809">
        <f>Drivers!F96</f>
        <v>0</v>
      </c>
      <c r="G809">
        <f>Drivers!G96</f>
        <v>0</v>
      </c>
      <c r="H809">
        <f>Drivers!H96</f>
        <v>0</v>
      </c>
      <c r="I809">
        <f>Drivers!I96</f>
        <v>0</v>
      </c>
      <c r="J809">
        <f>Drivers!J96</f>
        <v>0</v>
      </c>
      <c r="K809">
        <f>Drivers!K96</f>
        <v>0</v>
      </c>
      <c r="L809">
        <f>Drivers!L96</f>
        <v>0</v>
      </c>
      <c r="M809">
        <f>Drivers!M96</f>
        <v>0</v>
      </c>
      <c r="N809">
        <f>Drivers!N96</f>
        <v>0</v>
      </c>
      <c r="O809">
        <f>Drivers!O96</f>
        <v>0</v>
      </c>
      <c r="P809">
        <f>Drivers!P96</f>
        <v>0</v>
      </c>
      <c r="Q809">
        <f>Drivers!Q96</f>
        <v>0</v>
      </c>
      <c r="R809">
        <f>Drivers!R96</f>
        <v>0</v>
      </c>
      <c r="S809">
        <f>Drivers!S96</f>
        <v>0</v>
      </c>
      <c r="T809">
        <f>Drivers!T96</f>
        <v>0</v>
      </c>
      <c r="U809">
        <f>Drivers!U96</f>
        <v>0</v>
      </c>
      <c r="V809">
        <f>Drivers!V96</f>
        <v>0</v>
      </c>
      <c r="W809">
        <f>Drivers!W96</f>
        <v>0</v>
      </c>
      <c r="X809">
        <f>Drivers!X96</f>
        <v>0</v>
      </c>
      <c r="Y809">
        <f>Drivers!Y96</f>
        <v>0</v>
      </c>
      <c r="Z809">
        <f>Drivers!Z96</f>
        <v>0</v>
      </c>
      <c r="AA809">
        <f>Drivers!AA96</f>
        <v>0</v>
      </c>
      <c r="AB809">
        <f>Drivers!AB96</f>
        <v>0</v>
      </c>
      <c r="AC809">
        <f>Drivers!AC96</f>
        <v>0</v>
      </c>
      <c r="AD809">
        <f>Drivers!AD96</f>
        <v>0</v>
      </c>
      <c r="AE809">
        <f>Drivers!AE96</f>
        <v>0</v>
      </c>
      <c r="AF809">
        <f>Drivers!AF96</f>
        <v>0</v>
      </c>
      <c r="AG809">
        <f>Drivers!AG96</f>
        <v>0</v>
      </c>
      <c r="AH809">
        <f>Drivers!AH96</f>
        <v>0</v>
      </c>
      <c r="AI809">
        <f>Drivers!AI96</f>
        <v>0</v>
      </c>
      <c r="AJ809">
        <f>Drivers!AJ96</f>
        <v>0</v>
      </c>
      <c r="AK809">
        <f>Drivers!AK96</f>
        <v>0</v>
      </c>
      <c r="AL809">
        <f>Drivers!AL96</f>
        <v>0</v>
      </c>
      <c r="AM809">
        <f>Drivers!AM96</f>
        <v>0</v>
      </c>
      <c r="AN809">
        <f>Drivers!AN96</f>
        <v>0</v>
      </c>
      <c r="AO809">
        <f>Drivers!AO96</f>
        <v>0</v>
      </c>
      <c r="AP809">
        <f>Drivers!AP96</f>
        <v>0</v>
      </c>
      <c r="AQ809">
        <f>Drivers!AQ96</f>
        <v>0</v>
      </c>
      <c r="AR809">
        <f>Drivers!AR96</f>
        <v>0</v>
      </c>
      <c r="AS809">
        <f>Drivers!AS96</f>
        <v>0</v>
      </c>
      <c r="AT809">
        <f>Drivers!AT96</f>
        <v>0</v>
      </c>
      <c r="AU809">
        <f>Drivers!AU96</f>
        <v>0</v>
      </c>
      <c r="AV809">
        <f>Drivers!AV96</f>
        <v>0</v>
      </c>
      <c r="AW809">
        <f>Drivers!AW96</f>
        <v>0</v>
      </c>
      <c r="AX809">
        <f>Drivers!AX96</f>
        <v>0</v>
      </c>
      <c r="AY809">
        <f>Drivers!AY96</f>
        <v>0</v>
      </c>
      <c r="AZ809">
        <f>Drivers!AZ96</f>
        <v>0</v>
      </c>
      <c r="BA809">
        <f>Drivers!BA96</f>
        <v>0</v>
      </c>
      <c r="BB809">
        <f>Drivers!BB96</f>
        <v>0</v>
      </c>
      <c r="BC809">
        <f>Drivers!BC96</f>
        <v>0</v>
      </c>
      <c r="BD809">
        <f>Drivers!BD96</f>
        <v>0</v>
      </c>
      <c r="BE809">
        <f>Drivers!BE96</f>
        <v>0</v>
      </c>
      <c r="BF809">
        <f>Drivers!BF96</f>
        <v>0</v>
      </c>
      <c r="BG809">
        <f>Drivers!BG96</f>
        <v>0</v>
      </c>
      <c r="BH809">
        <f>Drivers!BH96</f>
        <v>0</v>
      </c>
      <c r="BI809">
        <f>Drivers!BI96</f>
        <v>0</v>
      </c>
      <c r="BJ809">
        <f>Drivers!BJ96</f>
        <v>0</v>
      </c>
      <c r="BK809">
        <f>Drivers!BK96</f>
        <v>0</v>
      </c>
      <c r="BL809">
        <f>Drivers!BL96</f>
        <v>0</v>
      </c>
      <c r="BM809">
        <f>Drivers!BM96</f>
        <v>0</v>
      </c>
      <c r="BN809">
        <f>Drivers!BN96</f>
        <v>0</v>
      </c>
      <c r="BO809">
        <f>Drivers!BO96</f>
        <v>0</v>
      </c>
      <c r="BP809">
        <f>Drivers!BP96</f>
        <v>0</v>
      </c>
      <c r="BQ809">
        <f>Drivers!BQ96</f>
        <v>0</v>
      </c>
      <c r="BR809">
        <f>Drivers!BR96</f>
        <v>0</v>
      </c>
      <c r="BS809">
        <f>Drivers!BS96</f>
        <v>0</v>
      </c>
      <c r="BT809">
        <f>Drivers!BT96</f>
        <v>0</v>
      </c>
      <c r="BU809">
        <f>Drivers!BU96</f>
        <v>0</v>
      </c>
      <c r="BV809">
        <f>Drivers!BV96</f>
        <v>0</v>
      </c>
      <c r="BW809">
        <f>Drivers!BW96</f>
        <v>0</v>
      </c>
      <c r="BX809">
        <f>Drivers!BX96</f>
        <v>0</v>
      </c>
      <c r="BY809">
        <f>Drivers!BY96</f>
        <v>0</v>
      </c>
      <c r="BZ809">
        <f>Drivers!BZ96</f>
        <v>0</v>
      </c>
      <c r="CA809">
        <f>Drivers!CA96</f>
        <v>0</v>
      </c>
      <c r="CB809">
        <f>Drivers!CB96</f>
        <v>0</v>
      </c>
      <c r="CC809">
        <f>Drivers!CC96</f>
        <v>0</v>
      </c>
      <c r="CD809">
        <f>Drivers!CD96</f>
        <v>0</v>
      </c>
      <c r="CE809">
        <f>Drivers!CE96</f>
        <v>0</v>
      </c>
      <c r="CF809">
        <f>Drivers!CF96</f>
        <v>0</v>
      </c>
      <c r="CG809">
        <f>Drivers!CG96</f>
        <v>0</v>
      </c>
      <c r="CH809">
        <f>Drivers!CH96</f>
        <v>0</v>
      </c>
      <c r="CI809">
        <f>Drivers!CI96</f>
        <v>0</v>
      </c>
      <c r="CJ809">
        <f>Drivers!CJ96</f>
        <v>0</v>
      </c>
      <c r="CK809">
        <f>Drivers!CK96</f>
        <v>0</v>
      </c>
      <c r="CL809">
        <f>Drivers!CL96</f>
        <v>0</v>
      </c>
      <c r="CM809">
        <f>Drivers!CM96</f>
        <v>0</v>
      </c>
      <c r="CN809">
        <f>Drivers!CN96</f>
        <v>0</v>
      </c>
      <c r="CO809">
        <f>Drivers!CO96</f>
        <v>0</v>
      </c>
      <c r="CP809">
        <f>Drivers!CP96</f>
        <v>0</v>
      </c>
      <c r="CQ809">
        <f>Drivers!CQ96</f>
        <v>0</v>
      </c>
      <c r="CR809">
        <f>Drivers!CR96</f>
        <v>0</v>
      </c>
      <c r="CS809">
        <f>Drivers!CS96</f>
        <v>0</v>
      </c>
      <c r="CT809">
        <f>Drivers!CT96</f>
        <v>0</v>
      </c>
      <c r="CU809">
        <f>Drivers!CU96</f>
        <v>0</v>
      </c>
      <c r="CV809">
        <f>Drivers!CV96</f>
        <v>0</v>
      </c>
      <c r="CW809">
        <f>Drivers!CW96</f>
        <v>0</v>
      </c>
      <c r="CX809">
        <f>Drivers!CX96</f>
        <v>0</v>
      </c>
      <c r="CY809">
        <f>Drivers!CY96</f>
        <v>0</v>
      </c>
      <c r="CZ809">
        <f>Drivers!CZ96</f>
        <v>0</v>
      </c>
      <c r="DA809">
        <f>Drivers!DA96</f>
        <v>0</v>
      </c>
      <c r="DB809">
        <f>Drivers!DB96</f>
        <v>0</v>
      </c>
      <c r="DC809">
        <f>Drivers!DC96</f>
        <v>0</v>
      </c>
      <c r="DD809">
        <f>Drivers!DD96</f>
        <v>0</v>
      </c>
      <c r="DE809">
        <f>Drivers!DE96</f>
        <v>0</v>
      </c>
      <c r="DF809">
        <f>Drivers!DF96</f>
        <v>0</v>
      </c>
      <c r="DG809">
        <f>Drivers!DG96</f>
        <v>0</v>
      </c>
      <c r="DH809">
        <f>Drivers!DH96</f>
        <v>0</v>
      </c>
      <c r="DI809">
        <f>Drivers!DI96</f>
        <v>0</v>
      </c>
      <c r="DJ809">
        <f>Drivers!DJ96</f>
        <v>0</v>
      </c>
      <c r="DK809">
        <f>Drivers!DK96</f>
        <v>0</v>
      </c>
      <c r="DL809">
        <f>Drivers!DL96</f>
        <v>0</v>
      </c>
      <c r="DM809">
        <f>Drivers!DM96</f>
        <v>0</v>
      </c>
      <c r="DN809">
        <f>Drivers!DN96</f>
        <v>0</v>
      </c>
      <c r="DO809">
        <f>Drivers!DO96</f>
        <v>0</v>
      </c>
      <c r="DP809">
        <f>Drivers!DP96</f>
        <v>0</v>
      </c>
      <c r="DQ809">
        <f>Drivers!DQ96</f>
        <v>0</v>
      </c>
      <c r="DR809">
        <f>Drivers!DR96</f>
        <v>0</v>
      </c>
      <c r="DS809">
        <f>Drivers!DS96</f>
        <v>0</v>
      </c>
      <c r="DT809">
        <f>Drivers!DT96</f>
        <v>0</v>
      </c>
      <c r="DU809">
        <f>Drivers!DU96</f>
        <v>0</v>
      </c>
      <c r="DV809">
        <f>Drivers!DV96</f>
        <v>0</v>
      </c>
      <c r="DW809">
        <f>Drivers!DW96</f>
        <v>0</v>
      </c>
      <c r="DX809">
        <f>Drivers!DX96</f>
        <v>0</v>
      </c>
      <c r="DY809">
        <f>Drivers!DY96</f>
        <v>0</v>
      </c>
      <c r="DZ809">
        <f>Drivers!DZ96</f>
        <v>0</v>
      </c>
      <c r="EA809">
        <f>Drivers!EA96</f>
        <v>0</v>
      </c>
      <c r="EB809">
        <f>Drivers!EB96</f>
        <v>0</v>
      </c>
      <c r="EC809">
        <f>Drivers!EC96</f>
        <v>0</v>
      </c>
      <c r="ED809">
        <f>Drivers!ED96</f>
        <v>0</v>
      </c>
      <c r="EE809">
        <f>Drivers!EE96</f>
        <v>0</v>
      </c>
      <c r="EF809">
        <f>Drivers!EF96</f>
        <v>0</v>
      </c>
      <c r="EG809">
        <f>Drivers!EG96</f>
        <v>0</v>
      </c>
      <c r="EH809">
        <f>Drivers!EH96</f>
        <v>0</v>
      </c>
      <c r="EI809">
        <f>Drivers!EI96</f>
        <v>0</v>
      </c>
      <c r="EJ809">
        <f>Drivers!EJ96</f>
        <v>0</v>
      </c>
    </row>
    <row r="810" spans="1:140" hidden="1" outlineLevel="1">
      <c r="A810">
        <f>Drivers!A97</f>
        <v>0</v>
      </c>
      <c r="B810">
        <f>Drivers!B97</f>
        <v>0</v>
      </c>
      <c r="C810">
        <f>Drivers!C97</f>
        <v>0</v>
      </c>
      <c r="D810">
        <f>Drivers!D97</f>
        <v>0</v>
      </c>
      <c r="E810">
        <f>Drivers!E97</f>
        <v>0</v>
      </c>
      <c r="F810">
        <f>Drivers!F97</f>
        <v>0</v>
      </c>
      <c r="G810">
        <f>Drivers!G97</f>
        <v>0</v>
      </c>
      <c r="H810">
        <f>Drivers!H97</f>
        <v>0</v>
      </c>
      <c r="I810" t="str">
        <f>Drivers!I97</f>
        <v>Leads per Unique Visitor</v>
      </c>
      <c r="J810">
        <f>Drivers!J97</f>
        <v>0</v>
      </c>
      <c r="K810">
        <f>Drivers!K97</f>
        <v>0</v>
      </c>
      <c r="L810">
        <f>Drivers!L97</f>
        <v>0</v>
      </c>
      <c r="M810">
        <f>Drivers!M97</f>
        <v>0</v>
      </c>
      <c r="N810">
        <f>Drivers!N97</f>
        <v>0</v>
      </c>
      <c r="O810">
        <f>Drivers!O97</f>
        <v>0</v>
      </c>
      <c r="P810">
        <f>Drivers!P97</f>
        <v>0</v>
      </c>
      <c r="Q810">
        <f>Drivers!Q97</f>
        <v>0</v>
      </c>
      <c r="R810">
        <f>Drivers!R97</f>
        <v>0</v>
      </c>
      <c r="S810">
        <f>Drivers!S97</f>
        <v>0</v>
      </c>
      <c r="T810">
        <f>Drivers!T97</f>
        <v>0</v>
      </c>
      <c r="U810">
        <f>Drivers!U97</f>
        <v>0</v>
      </c>
      <c r="V810">
        <f>Drivers!V97</f>
        <v>0</v>
      </c>
      <c r="W810">
        <f>Drivers!W97</f>
        <v>0</v>
      </c>
      <c r="X810">
        <f>Drivers!X97</f>
        <v>0</v>
      </c>
      <c r="Y810">
        <f>Drivers!Y97</f>
        <v>0</v>
      </c>
      <c r="Z810">
        <f>Drivers!Z97</f>
        <v>0</v>
      </c>
      <c r="AA810">
        <f>Drivers!AA97</f>
        <v>0</v>
      </c>
      <c r="AB810">
        <f>Drivers!AB97</f>
        <v>0</v>
      </c>
      <c r="AC810">
        <f>Drivers!AC97</f>
        <v>0</v>
      </c>
      <c r="AD810">
        <f>Drivers!AD97</f>
        <v>0</v>
      </c>
      <c r="AE810">
        <f>Drivers!AE97</f>
        <v>0</v>
      </c>
      <c r="AF810">
        <f>Drivers!AF97</f>
        <v>0</v>
      </c>
      <c r="AG810">
        <f>Drivers!AG97</f>
        <v>0</v>
      </c>
      <c r="AH810">
        <f>Drivers!AH97</f>
        <v>0</v>
      </c>
      <c r="AI810">
        <f>Drivers!AI97</f>
        <v>0</v>
      </c>
      <c r="AJ810">
        <f>Drivers!AJ97</f>
        <v>0</v>
      </c>
      <c r="AK810">
        <f>Drivers!AK97</f>
        <v>0</v>
      </c>
      <c r="AL810">
        <f>Drivers!AL97</f>
        <v>0</v>
      </c>
      <c r="AM810">
        <f>Drivers!AM97</f>
        <v>0</v>
      </c>
      <c r="AN810">
        <f>Drivers!AN97</f>
        <v>0</v>
      </c>
      <c r="AO810">
        <f>Drivers!AO97</f>
        <v>0</v>
      </c>
      <c r="AP810">
        <f>Drivers!AP97</f>
        <v>0</v>
      </c>
      <c r="AQ810">
        <f>Drivers!AQ97</f>
        <v>0</v>
      </c>
      <c r="AR810">
        <f>Drivers!AR97</f>
        <v>0</v>
      </c>
      <c r="AS810">
        <f>Drivers!AS97</f>
        <v>0</v>
      </c>
      <c r="AT810">
        <f>Drivers!AT97</f>
        <v>0</v>
      </c>
      <c r="AU810">
        <f>Drivers!AU97</f>
        <v>0</v>
      </c>
      <c r="AV810">
        <f>Drivers!AV97</f>
        <v>0</v>
      </c>
      <c r="AW810">
        <f>Drivers!AW97</f>
        <v>0</v>
      </c>
      <c r="AX810">
        <f>Drivers!AX97</f>
        <v>0</v>
      </c>
      <c r="AY810">
        <f>Drivers!AY97</f>
        <v>0</v>
      </c>
      <c r="AZ810">
        <f>Drivers!AZ97</f>
        <v>0</v>
      </c>
      <c r="BA810">
        <f>Drivers!BA97</f>
        <v>0</v>
      </c>
      <c r="BB810">
        <f>Drivers!BB97</f>
        <v>0</v>
      </c>
      <c r="BC810">
        <f>Drivers!BC97</f>
        <v>0</v>
      </c>
      <c r="BD810">
        <f>Drivers!BD97</f>
        <v>0</v>
      </c>
      <c r="BE810">
        <f>Drivers!BE97</f>
        <v>0</v>
      </c>
      <c r="BF810">
        <f>Drivers!BF97</f>
        <v>0</v>
      </c>
      <c r="BG810">
        <f>Drivers!BG97</f>
        <v>0</v>
      </c>
      <c r="BH810">
        <f>Drivers!BH97</f>
        <v>0</v>
      </c>
      <c r="BI810">
        <f>Drivers!BI97</f>
        <v>0</v>
      </c>
      <c r="BJ810">
        <f>Drivers!BJ97</f>
        <v>0</v>
      </c>
      <c r="BK810">
        <f>Drivers!BK97</f>
        <v>0</v>
      </c>
      <c r="BL810">
        <f>Drivers!BL97</f>
        <v>0</v>
      </c>
      <c r="BM810">
        <f>Drivers!BM97</f>
        <v>0</v>
      </c>
      <c r="BN810">
        <f>Drivers!BN97</f>
        <v>0</v>
      </c>
      <c r="BO810">
        <f>Drivers!BO97</f>
        <v>0</v>
      </c>
      <c r="BP810">
        <f>Drivers!BP97</f>
        <v>0</v>
      </c>
      <c r="BQ810">
        <f>Drivers!BQ97</f>
        <v>0</v>
      </c>
      <c r="BR810">
        <f>Drivers!BR97</f>
        <v>4.0301980130266049E-2</v>
      </c>
      <c r="BS810">
        <f>Drivers!BS97</f>
        <v>4.0736850321242656E-2</v>
      </c>
      <c r="BT810">
        <f>Drivers!BT97</f>
        <v>4.6784716624177096E-2</v>
      </c>
      <c r="BU810">
        <f>Drivers!BU97</f>
        <v>4.6784716624177096E-2</v>
      </c>
      <c r="BV810">
        <f>Drivers!BV97</f>
        <v>5.3823155437360874E-2</v>
      </c>
      <c r="BW810">
        <f>Drivers!BW97</f>
        <v>4.8626377959868843E-2</v>
      </c>
      <c r="BX810">
        <f>Drivers!BX97</f>
        <v>5.478928396722503E-2</v>
      </c>
      <c r="BY810">
        <f>Drivers!BY97</f>
        <v>5.342437992262853E-2</v>
      </c>
      <c r="BZ810">
        <f>Drivers!BZ97</f>
        <v>6.4562960721227136E-2</v>
      </c>
      <c r="CA810">
        <f>Drivers!CA97</f>
        <v>5.4953104000192883E-2</v>
      </c>
      <c r="CB810">
        <f>Drivers!CB97</f>
        <v>6.0778270006055873E-2</v>
      </c>
      <c r="CC810">
        <f>Drivers!CC97</f>
        <v>5.4321271378841948E-2</v>
      </c>
      <c r="CD810">
        <f>Drivers!CD97</f>
        <v>6.3887447858691188E-2</v>
      </c>
      <c r="CE810">
        <f>Drivers!CE97</f>
        <v>5.495310400019289E-2</v>
      </c>
      <c r="CF810">
        <f>Drivers!CF97</f>
        <v>5.9089984728109883E-2</v>
      </c>
      <c r="CG810">
        <f>Drivers!CG97</f>
        <v>5.0767543344712097E-2</v>
      </c>
      <c r="CH810">
        <f>Drivers!CH97</f>
        <v>0</v>
      </c>
      <c r="CI810">
        <f>Drivers!CI97</f>
        <v>0</v>
      </c>
      <c r="CJ810">
        <f>Drivers!CJ97</f>
        <v>0</v>
      </c>
      <c r="CK810">
        <f>Drivers!CK97</f>
        <v>0</v>
      </c>
      <c r="CL810">
        <f>Drivers!CL97</f>
        <v>0</v>
      </c>
      <c r="CM810">
        <f>Drivers!CM97</f>
        <v>0</v>
      </c>
      <c r="CN810">
        <f>Drivers!CN97</f>
        <v>0</v>
      </c>
      <c r="CO810">
        <f>Drivers!CO97</f>
        <v>0</v>
      </c>
      <c r="CP810">
        <f>Drivers!CP97</f>
        <v>0</v>
      </c>
      <c r="CQ810">
        <f>Drivers!CQ97</f>
        <v>0</v>
      </c>
      <c r="CR810">
        <f>Drivers!CR97</f>
        <v>0</v>
      </c>
      <c r="CS810">
        <f>Drivers!CS97</f>
        <v>0</v>
      </c>
      <c r="CT810">
        <f>Drivers!CT97</f>
        <v>0</v>
      </c>
      <c r="CU810">
        <f>Drivers!CU97</f>
        <v>0</v>
      </c>
      <c r="CV810">
        <f>Drivers!CV97</f>
        <v>0</v>
      </c>
      <c r="CW810">
        <f>Drivers!CW97</f>
        <v>0</v>
      </c>
      <c r="CX810">
        <f>Drivers!CX97</f>
        <v>0</v>
      </c>
      <c r="CY810">
        <f>Drivers!CY97</f>
        <v>0</v>
      </c>
      <c r="CZ810">
        <f>Drivers!CZ97</f>
        <v>0</v>
      </c>
      <c r="DA810">
        <f>Drivers!DA97</f>
        <v>0</v>
      </c>
      <c r="DB810">
        <f>Drivers!DB97</f>
        <v>0</v>
      </c>
      <c r="DC810">
        <f>Drivers!DC97</f>
        <v>0</v>
      </c>
      <c r="DD810">
        <f>Drivers!DD97</f>
        <v>0</v>
      </c>
      <c r="DE810">
        <f>Drivers!DE97</f>
        <v>0</v>
      </c>
      <c r="DF810">
        <f>Drivers!DF97</f>
        <v>0</v>
      </c>
      <c r="DG810">
        <f>Drivers!DG97</f>
        <v>0</v>
      </c>
      <c r="DH810">
        <f>Drivers!DH97</f>
        <v>0</v>
      </c>
      <c r="DI810">
        <f>Drivers!DI97</f>
        <v>0</v>
      </c>
      <c r="DJ810">
        <f>Drivers!DJ97</f>
        <v>0</v>
      </c>
      <c r="DK810">
        <f>Drivers!DK97</f>
        <v>0</v>
      </c>
      <c r="DL810">
        <f>Drivers!DL97</f>
        <v>0</v>
      </c>
      <c r="DM810">
        <f>Drivers!DM97</f>
        <v>0</v>
      </c>
      <c r="DN810">
        <f>Drivers!DN97</f>
        <v>0</v>
      </c>
      <c r="DO810">
        <f>Drivers!DO97</f>
        <v>0</v>
      </c>
      <c r="DP810">
        <f>Drivers!DP97</f>
        <v>0</v>
      </c>
      <c r="DQ810">
        <f>Drivers!DQ97</f>
        <v>0</v>
      </c>
      <c r="DR810">
        <f>Drivers!DR97</f>
        <v>0</v>
      </c>
      <c r="DS810">
        <f>Drivers!DS97</f>
        <v>0</v>
      </c>
      <c r="DT810">
        <f>Drivers!DT97</f>
        <v>0</v>
      </c>
      <c r="DU810">
        <f>Drivers!DU97</f>
        <v>0</v>
      </c>
      <c r="DV810">
        <f>Drivers!DV97</f>
        <v>0</v>
      </c>
      <c r="DW810">
        <f>Drivers!DW97</f>
        <v>0</v>
      </c>
      <c r="DX810">
        <f>Drivers!DX97</f>
        <v>0</v>
      </c>
      <c r="DY810">
        <f>Drivers!DY97</f>
        <v>0</v>
      </c>
      <c r="DZ810">
        <f>Drivers!DZ97</f>
        <v>0.17451613323479798</v>
      </c>
      <c r="EA810">
        <f>Drivers!EA97</f>
        <v>0.21042672463840326</v>
      </c>
      <c r="EB810">
        <f>Drivers!EB97</f>
        <v>0.23442766137855925</v>
      </c>
      <c r="EC810">
        <f>Drivers!EC97</f>
        <v>0.2290194614504589</v>
      </c>
      <c r="ED810">
        <f>Drivers!ED97</f>
        <v>0.2282974723847018</v>
      </c>
      <c r="EE810">
        <f>Drivers!EE97</f>
        <v>0.23699451895173809</v>
      </c>
      <c r="EF810">
        <f>Drivers!EF97</f>
        <v>0.24383089930611515</v>
      </c>
      <c r="EG810">
        <f>Drivers!EG97</f>
        <v>0.24617542718405858</v>
      </c>
      <c r="EH810">
        <f>Drivers!EH97</f>
        <v>0.25100239634453031</v>
      </c>
      <c r="EI810">
        <f>Drivers!EI97</f>
        <v>0.25592401195912895</v>
      </c>
      <c r="EJ810">
        <f>Drivers!EJ97</f>
        <v>0.26094212984068049</v>
      </c>
    </row>
    <row r="811" spans="1:140" hidden="1" outlineLevel="1">
      <c r="A811">
        <f>Drivers!A98</f>
        <v>0</v>
      </c>
      <c r="B811">
        <f>Drivers!B98</f>
        <v>0</v>
      </c>
      <c r="C811">
        <f>Drivers!C98</f>
        <v>0</v>
      </c>
      <c r="D811">
        <f>Drivers!D98</f>
        <v>0</v>
      </c>
      <c r="E811">
        <f>Drivers!E98</f>
        <v>0</v>
      </c>
      <c r="F811">
        <f>Drivers!F98</f>
        <v>0</v>
      </c>
      <c r="G811">
        <f>Drivers!G98</f>
        <v>0</v>
      </c>
      <c r="H811">
        <f>Drivers!H98</f>
        <v>0</v>
      </c>
      <c r="I811" t="str">
        <f>Drivers!I98</f>
        <v>YoY % Growth</v>
      </c>
      <c r="J811">
        <f>Drivers!J98</f>
        <v>0</v>
      </c>
      <c r="K811">
        <f>Drivers!K98</f>
        <v>0</v>
      </c>
      <c r="L811">
        <f>Drivers!L98</f>
        <v>0</v>
      </c>
      <c r="M811">
        <f>Drivers!M98</f>
        <v>0</v>
      </c>
      <c r="N811">
        <f>Drivers!N98</f>
        <v>0</v>
      </c>
      <c r="O811">
        <f>Drivers!O98</f>
        <v>0</v>
      </c>
      <c r="P811">
        <f>Drivers!P98</f>
        <v>0</v>
      </c>
      <c r="Q811">
        <f>Drivers!Q98</f>
        <v>0</v>
      </c>
      <c r="R811">
        <f>Drivers!R98</f>
        <v>0</v>
      </c>
      <c r="S811">
        <f>Drivers!S98</f>
        <v>0</v>
      </c>
      <c r="T811">
        <f>Drivers!T98</f>
        <v>0</v>
      </c>
      <c r="U811">
        <f>Drivers!U98</f>
        <v>0</v>
      </c>
      <c r="V811">
        <f>Drivers!V98</f>
        <v>0</v>
      </c>
      <c r="W811">
        <f>Drivers!W98</f>
        <v>0</v>
      </c>
      <c r="X811">
        <f>Drivers!X98</f>
        <v>0</v>
      </c>
      <c r="Y811">
        <f>Drivers!Y98</f>
        <v>0</v>
      </c>
      <c r="Z811">
        <f>Drivers!Z98</f>
        <v>0</v>
      </c>
      <c r="AA811">
        <f>Drivers!AA98</f>
        <v>0</v>
      </c>
      <c r="AB811">
        <f>Drivers!AB98</f>
        <v>0</v>
      </c>
      <c r="AC811">
        <f>Drivers!AC98</f>
        <v>0</v>
      </c>
      <c r="AD811">
        <f>Drivers!AD98</f>
        <v>0</v>
      </c>
      <c r="AE811">
        <f>Drivers!AE98</f>
        <v>0</v>
      </c>
      <c r="AF811">
        <f>Drivers!AF98</f>
        <v>0</v>
      </c>
      <c r="AG811">
        <f>Drivers!AG98</f>
        <v>0</v>
      </c>
      <c r="AH811">
        <f>Drivers!AH98</f>
        <v>0</v>
      </c>
      <c r="AI811">
        <f>Drivers!AI98</f>
        <v>0</v>
      </c>
      <c r="AJ811">
        <f>Drivers!AJ98</f>
        <v>0</v>
      </c>
      <c r="AK811">
        <f>Drivers!AK98</f>
        <v>0</v>
      </c>
      <c r="AL811">
        <f>Drivers!AL98</f>
        <v>0</v>
      </c>
      <c r="AM811">
        <f>Drivers!AM98</f>
        <v>0</v>
      </c>
      <c r="AN811">
        <f>Drivers!AN98</f>
        <v>0</v>
      </c>
      <c r="AO811">
        <f>Drivers!AO98</f>
        <v>0</v>
      </c>
      <c r="AP811">
        <f>Drivers!AP98</f>
        <v>0</v>
      </c>
      <c r="AQ811">
        <f>Drivers!AQ98</f>
        <v>0</v>
      </c>
      <c r="AR811">
        <f>Drivers!AR98</f>
        <v>0</v>
      </c>
      <c r="AS811">
        <f>Drivers!AS98</f>
        <v>0</v>
      </c>
      <c r="AT811">
        <f>Drivers!AT98</f>
        <v>0</v>
      </c>
      <c r="AU811">
        <f>Drivers!AU98</f>
        <v>0</v>
      </c>
      <c r="AV811">
        <f>Drivers!AV98</f>
        <v>0</v>
      </c>
      <c r="AW811">
        <f>Drivers!AW98</f>
        <v>0</v>
      </c>
      <c r="AX811">
        <f>Drivers!AX98</f>
        <v>0</v>
      </c>
      <c r="AY811">
        <f>Drivers!AY98</f>
        <v>0</v>
      </c>
      <c r="AZ811">
        <f>Drivers!AZ98</f>
        <v>0</v>
      </c>
      <c r="BA811">
        <f>Drivers!BA98</f>
        <v>0</v>
      </c>
      <c r="BB811">
        <f>Drivers!BB98</f>
        <v>0</v>
      </c>
      <c r="BC811">
        <f>Drivers!BC98</f>
        <v>0</v>
      </c>
      <c r="BD811">
        <f>Drivers!BD98</f>
        <v>0</v>
      </c>
      <c r="BE811">
        <f>Drivers!BE98</f>
        <v>0</v>
      </c>
      <c r="BF811">
        <f>Drivers!BF98</f>
        <v>0</v>
      </c>
      <c r="BG811">
        <f>Drivers!BG98</f>
        <v>0</v>
      </c>
      <c r="BH811">
        <f>Drivers!BH98</f>
        <v>0</v>
      </c>
      <c r="BI811">
        <f>Drivers!BI98</f>
        <v>0</v>
      </c>
      <c r="BJ811">
        <f>Drivers!BJ98</f>
        <v>0</v>
      </c>
      <c r="BK811">
        <f>Drivers!BK98</f>
        <v>0</v>
      </c>
      <c r="BL811">
        <f>Drivers!BL98</f>
        <v>0</v>
      </c>
      <c r="BM811">
        <f>Drivers!BM98</f>
        <v>0</v>
      </c>
      <c r="BN811">
        <f>Drivers!BN98</f>
        <v>0</v>
      </c>
      <c r="BO811">
        <f>Drivers!BO98</f>
        <v>0</v>
      </c>
      <c r="BP811">
        <f>Drivers!BP98</f>
        <v>0</v>
      </c>
      <c r="BQ811">
        <f>Drivers!BQ98</f>
        <v>0</v>
      </c>
      <c r="BR811">
        <f>Drivers!BR98</f>
        <v>0</v>
      </c>
      <c r="BS811">
        <f>Drivers!BS98</f>
        <v>0</v>
      </c>
      <c r="BT811">
        <f>Drivers!BT98</f>
        <v>0</v>
      </c>
      <c r="BU811">
        <f>Drivers!BU98</f>
        <v>0</v>
      </c>
      <c r="BV811">
        <f>Drivers!BV98</f>
        <v>0.33549655037769899</v>
      </c>
      <c r="BW811">
        <f>Drivers!BW98</f>
        <v>0.1936705360480977</v>
      </c>
      <c r="BX811">
        <f>Drivers!BX98</f>
        <v>0.17109363742328165</v>
      </c>
      <c r="BY811">
        <f>Drivers!BY98</f>
        <v>0.14191949374809787</v>
      </c>
      <c r="BZ811">
        <f>Drivers!BZ98</f>
        <v>0.19953875235659857</v>
      </c>
      <c r="CA811">
        <f>Drivers!CA98</f>
        <v>0.13010893070311469</v>
      </c>
      <c r="CB811">
        <f>Drivers!CB98</f>
        <v>0.10930944164945577</v>
      </c>
      <c r="CC811">
        <f>Drivers!CC98</f>
        <v>1.6788055519078249E-2</v>
      </c>
      <c r="CD811">
        <f>Drivers!CD98</f>
        <v>-1.0462854475536076E-2</v>
      </c>
      <c r="CE811">
        <f>Drivers!CE98</f>
        <v>0</v>
      </c>
      <c r="CF811">
        <f>Drivers!CF98</f>
        <v>-2.7777777777777679E-2</v>
      </c>
      <c r="CG811">
        <f>Drivers!CG98</f>
        <v>-6.542056074766367E-2</v>
      </c>
      <c r="CH811">
        <f>Drivers!CH98</f>
        <v>0</v>
      </c>
      <c r="CI811">
        <f>Drivers!CI98</f>
        <v>0</v>
      </c>
      <c r="CJ811">
        <f>Drivers!CJ98</f>
        <v>0</v>
      </c>
      <c r="CK811">
        <f>Drivers!CK98</f>
        <v>0</v>
      </c>
      <c r="CL811">
        <f>Drivers!CL98</f>
        <v>0</v>
      </c>
      <c r="CM811">
        <f>Drivers!CM98</f>
        <v>0</v>
      </c>
      <c r="CN811">
        <f>Drivers!CN98</f>
        <v>0</v>
      </c>
      <c r="CO811">
        <f>Drivers!CO98</f>
        <v>0</v>
      </c>
      <c r="CP811">
        <f>Drivers!CP98</f>
        <v>0</v>
      </c>
      <c r="CQ811">
        <f>Drivers!CQ98</f>
        <v>0</v>
      </c>
      <c r="CR811">
        <f>Drivers!CR98</f>
        <v>0</v>
      </c>
      <c r="CS811">
        <f>Drivers!CS98</f>
        <v>0</v>
      </c>
      <c r="CT811">
        <f>Drivers!CT98</f>
        <v>0</v>
      </c>
      <c r="CU811">
        <f>Drivers!CU98</f>
        <v>0</v>
      </c>
      <c r="CV811">
        <f>Drivers!CV98</f>
        <v>0</v>
      </c>
      <c r="CW811">
        <f>Drivers!CW98</f>
        <v>0</v>
      </c>
      <c r="CX811">
        <f>Drivers!CX98</f>
        <v>0</v>
      </c>
      <c r="CY811">
        <f>Drivers!CY98</f>
        <v>0</v>
      </c>
      <c r="CZ811">
        <f>Drivers!CZ98</f>
        <v>0</v>
      </c>
      <c r="DA811">
        <f>Drivers!DA98</f>
        <v>0</v>
      </c>
      <c r="DB811">
        <f>Drivers!DB98</f>
        <v>0</v>
      </c>
      <c r="DC811">
        <f>Drivers!DC98</f>
        <v>0</v>
      </c>
      <c r="DD811">
        <f>Drivers!DD98</f>
        <v>0</v>
      </c>
      <c r="DE811">
        <f>Drivers!DE98</f>
        <v>0</v>
      </c>
      <c r="DF811">
        <f>Drivers!DF98</f>
        <v>0</v>
      </c>
      <c r="DG811">
        <f>Drivers!DG98</f>
        <v>0</v>
      </c>
      <c r="DH811">
        <f>Drivers!DH98</f>
        <v>0</v>
      </c>
      <c r="DI811">
        <f>Drivers!DI98</f>
        <v>0</v>
      </c>
      <c r="DJ811">
        <f>Drivers!DJ98</f>
        <v>0</v>
      </c>
      <c r="DK811">
        <f>Drivers!DK98</f>
        <v>0</v>
      </c>
      <c r="DL811">
        <f>Drivers!DL98</f>
        <v>0</v>
      </c>
      <c r="DM811">
        <f>Drivers!DM98</f>
        <v>0</v>
      </c>
      <c r="DN811">
        <f>Drivers!DN98</f>
        <v>0</v>
      </c>
      <c r="DO811">
        <f>Drivers!DO98</f>
        <v>0</v>
      </c>
      <c r="DP811">
        <f>Drivers!DP98</f>
        <v>0</v>
      </c>
      <c r="DQ811">
        <f>Drivers!DQ98</f>
        <v>0</v>
      </c>
      <c r="DR811">
        <f>Drivers!DR98</f>
        <v>0</v>
      </c>
      <c r="DS811">
        <f>Drivers!DS98</f>
        <v>0</v>
      </c>
      <c r="DT811">
        <f>Drivers!DT98</f>
        <v>0</v>
      </c>
      <c r="DU811">
        <f>Drivers!DU98</f>
        <v>0</v>
      </c>
      <c r="DV811">
        <f>Drivers!DV98</f>
        <v>0</v>
      </c>
      <c r="DW811">
        <f>Drivers!DW98</f>
        <v>0</v>
      </c>
      <c r="DX811">
        <f>Drivers!DX98</f>
        <v>0</v>
      </c>
      <c r="DY811">
        <f>Drivers!DY98</f>
        <v>0</v>
      </c>
      <c r="DZ811">
        <f>Drivers!DZ98</f>
        <v>0</v>
      </c>
      <c r="EA811">
        <f>Drivers!EA98</f>
        <v>0.20577233025952024</v>
      </c>
      <c r="EB811">
        <f>Drivers!EB98</f>
        <v>0.11405840575335269</v>
      </c>
      <c r="EC811">
        <f>Drivers!EC98</f>
        <v>-2.3069802839380205E-2</v>
      </c>
      <c r="ED811">
        <f>Drivers!ED98</f>
        <v>-3.1525227645916587E-3</v>
      </c>
      <c r="EE811">
        <f>Drivers!EE98</f>
        <v>3.8095238095238182E-2</v>
      </c>
      <c r="EF811">
        <f>Drivers!EF98</f>
        <v>2.8846153846153744E-2</v>
      </c>
      <c r="EG811">
        <f>Drivers!EG98</f>
        <v>9.6153846153845812E-3</v>
      </c>
      <c r="EH811">
        <f>Drivers!EH98</f>
        <v>1.9607843137254832E-2</v>
      </c>
      <c r="EI811">
        <f>Drivers!EI98</f>
        <v>1.9607843137254832E-2</v>
      </c>
      <c r="EJ811">
        <f>Drivers!EJ98</f>
        <v>1.9607843137254832E-2</v>
      </c>
    </row>
    <row r="812" spans="1:140" hidden="1" outlineLevel="1">
      <c r="A812">
        <f>Drivers!A99</f>
        <v>0</v>
      </c>
      <c r="B812">
        <f>Drivers!B99</f>
        <v>0</v>
      </c>
      <c r="C812">
        <f>Drivers!C99</f>
        <v>0</v>
      </c>
      <c r="D812">
        <f>Drivers!D99</f>
        <v>0</v>
      </c>
      <c r="E812">
        <f>Drivers!E99</f>
        <v>0</v>
      </c>
      <c r="F812">
        <f>Drivers!F99</f>
        <v>0</v>
      </c>
      <c r="G812">
        <f>Drivers!G99</f>
        <v>0</v>
      </c>
      <c r="H812">
        <f>Drivers!H99</f>
        <v>0</v>
      </c>
      <c r="I812" t="str">
        <f>Drivers!I99</f>
        <v>YoY Abs Growth</v>
      </c>
      <c r="J812">
        <f>Drivers!J99</f>
        <v>0</v>
      </c>
      <c r="K812">
        <f>Drivers!K99</f>
        <v>0</v>
      </c>
      <c r="L812">
        <f>Drivers!L99</f>
        <v>0</v>
      </c>
      <c r="M812">
        <f>Drivers!M99</f>
        <v>0</v>
      </c>
      <c r="N812">
        <f>Drivers!N99</f>
        <v>0</v>
      </c>
      <c r="O812">
        <f>Drivers!O99</f>
        <v>0</v>
      </c>
      <c r="P812">
        <f>Drivers!P99</f>
        <v>0</v>
      </c>
      <c r="Q812">
        <f>Drivers!Q99</f>
        <v>0</v>
      </c>
      <c r="R812">
        <f>Drivers!R99</f>
        <v>0</v>
      </c>
      <c r="S812">
        <f>Drivers!S99</f>
        <v>0</v>
      </c>
      <c r="T812">
        <f>Drivers!T99</f>
        <v>0</v>
      </c>
      <c r="U812">
        <f>Drivers!U99</f>
        <v>0</v>
      </c>
      <c r="V812">
        <f>Drivers!V99</f>
        <v>0</v>
      </c>
      <c r="W812">
        <f>Drivers!W99</f>
        <v>0</v>
      </c>
      <c r="X812">
        <f>Drivers!X99</f>
        <v>0</v>
      </c>
      <c r="Y812">
        <f>Drivers!Y99</f>
        <v>0</v>
      </c>
      <c r="Z812">
        <f>Drivers!Z99</f>
        <v>0</v>
      </c>
      <c r="AA812">
        <f>Drivers!AA99</f>
        <v>0</v>
      </c>
      <c r="AB812">
        <f>Drivers!AB99</f>
        <v>0</v>
      </c>
      <c r="AC812">
        <f>Drivers!AC99</f>
        <v>0</v>
      </c>
      <c r="AD812">
        <f>Drivers!AD99</f>
        <v>0</v>
      </c>
      <c r="AE812">
        <f>Drivers!AE99</f>
        <v>0</v>
      </c>
      <c r="AF812">
        <f>Drivers!AF99</f>
        <v>0</v>
      </c>
      <c r="AG812">
        <f>Drivers!AG99</f>
        <v>0</v>
      </c>
      <c r="AH812">
        <f>Drivers!AH99</f>
        <v>0</v>
      </c>
      <c r="AI812">
        <f>Drivers!AI99</f>
        <v>0</v>
      </c>
      <c r="AJ812">
        <f>Drivers!AJ99</f>
        <v>0</v>
      </c>
      <c r="AK812">
        <f>Drivers!AK99</f>
        <v>0</v>
      </c>
      <c r="AL812">
        <f>Drivers!AL99</f>
        <v>0</v>
      </c>
      <c r="AM812">
        <f>Drivers!AM99</f>
        <v>0</v>
      </c>
      <c r="AN812">
        <f>Drivers!AN99</f>
        <v>0</v>
      </c>
      <c r="AO812">
        <f>Drivers!AO99</f>
        <v>0</v>
      </c>
      <c r="AP812">
        <f>Drivers!AP99</f>
        <v>0</v>
      </c>
      <c r="AQ812">
        <f>Drivers!AQ99</f>
        <v>0</v>
      </c>
      <c r="AR812">
        <f>Drivers!AR99</f>
        <v>0</v>
      </c>
      <c r="AS812">
        <f>Drivers!AS99</f>
        <v>0</v>
      </c>
      <c r="AT812">
        <f>Drivers!AT99</f>
        <v>0</v>
      </c>
      <c r="AU812">
        <f>Drivers!AU99</f>
        <v>0</v>
      </c>
      <c r="AV812">
        <f>Drivers!AV99</f>
        <v>0</v>
      </c>
      <c r="AW812">
        <f>Drivers!AW99</f>
        <v>0</v>
      </c>
      <c r="AX812">
        <f>Drivers!AX99</f>
        <v>0</v>
      </c>
      <c r="AY812">
        <f>Drivers!AY99</f>
        <v>0</v>
      </c>
      <c r="AZ812">
        <f>Drivers!AZ99</f>
        <v>0</v>
      </c>
      <c r="BA812">
        <f>Drivers!BA99</f>
        <v>0</v>
      </c>
      <c r="BB812">
        <f>Drivers!BB99</f>
        <v>0</v>
      </c>
      <c r="BC812">
        <f>Drivers!BC99</f>
        <v>0</v>
      </c>
      <c r="BD812">
        <f>Drivers!BD99</f>
        <v>0</v>
      </c>
      <c r="BE812">
        <f>Drivers!BE99</f>
        <v>0</v>
      </c>
      <c r="BF812">
        <f>Drivers!BF99</f>
        <v>0</v>
      </c>
      <c r="BG812">
        <f>Drivers!BG99</f>
        <v>0</v>
      </c>
      <c r="BH812">
        <f>Drivers!BH99</f>
        <v>0</v>
      </c>
      <c r="BI812">
        <f>Drivers!BI99</f>
        <v>0</v>
      </c>
      <c r="BJ812">
        <f>Drivers!BJ99</f>
        <v>0</v>
      </c>
      <c r="BK812">
        <f>Drivers!BK99</f>
        <v>0</v>
      </c>
      <c r="BL812">
        <f>Drivers!BL99</f>
        <v>0</v>
      </c>
      <c r="BM812">
        <f>Drivers!BM99</f>
        <v>0</v>
      </c>
      <c r="BN812">
        <f>Drivers!BN99</f>
        <v>0</v>
      </c>
      <c r="BO812">
        <f>Drivers!BO99</f>
        <v>0</v>
      </c>
      <c r="BP812">
        <f>Drivers!BP99</f>
        <v>0</v>
      </c>
      <c r="BQ812">
        <f>Drivers!BQ99</f>
        <v>0</v>
      </c>
      <c r="BR812">
        <f>Drivers!BR99</f>
        <v>0</v>
      </c>
      <c r="BS812">
        <f>Drivers!BS99</f>
        <v>0</v>
      </c>
      <c r="BT812">
        <f>Drivers!BT99</f>
        <v>0</v>
      </c>
      <c r="BU812">
        <f>Drivers!BU99</f>
        <v>0</v>
      </c>
      <c r="BV812">
        <f>Drivers!BV99</f>
        <v>1.3521175307094825E-2</v>
      </c>
      <c r="BW812">
        <f>Drivers!BW99</f>
        <v>7.889527638626187E-3</v>
      </c>
      <c r="BX812">
        <f>Drivers!BX99</f>
        <v>8.0045673430479344E-3</v>
      </c>
      <c r="BY812">
        <f>Drivers!BY99</f>
        <v>6.6396632984514342E-3</v>
      </c>
      <c r="BZ812">
        <f>Drivers!BZ99</f>
        <v>1.0739805283866262E-2</v>
      </c>
      <c r="CA812">
        <f>Drivers!CA99</f>
        <v>6.3267260403240405E-3</v>
      </c>
      <c r="CB812">
        <f>Drivers!CB99</f>
        <v>5.988986038830843E-3</v>
      </c>
      <c r="CC812">
        <f>Drivers!CC99</f>
        <v>8.9689145621341809E-4</v>
      </c>
      <c r="CD812">
        <f>Drivers!CD99</f>
        <v>-6.7551286253594856E-4</v>
      </c>
      <c r="CE812">
        <f>Drivers!CE99</f>
        <v>0</v>
      </c>
      <c r="CF812">
        <f>Drivers!CF99</f>
        <v>-1.6882852779459903E-3</v>
      </c>
      <c r="CG812">
        <f>Drivers!CG99</f>
        <v>-3.5537280341298508E-3</v>
      </c>
      <c r="CH812">
        <f>Drivers!CH99</f>
        <v>0</v>
      </c>
      <c r="CI812">
        <f>Drivers!CI99</f>
        <v>0</v>
      </c>
      <c r="CJ812">
        <f>Drivers!CJ99</f>
        <v>0</v>
      </c>
      <c r="CK812">
        <f>Drivers!CK99</f>
        <v>0</v>
      </c>
      <c r="CL812">
        <f>Drivers!CL99</f>
        <v>0</v>
      </c>
      <c r="CM812">
        <f>Drivers!CM99</f>
        <v>0</v>
      </c>
      <c r="CN812">
        <f>Drivers!CN99</f>
        <v>0</v>
      </c>
      <c r="CO812">
        <f>Drivers!CO99</f>
        <v>0</v>
      </c>
      <c r="CP812">
        <f>Drivers!CP99</f>
        <v>0</v>
      </c>
      <c r="CQ812">
        <f>Drivers!CQ99</f>
        <v>0</v>
      </c>
      <c r="CR812">
        <f>Drivers!CR99</f>
        <v>0</v>
      </c>
      <c r="CS812">
        <f>Drivers!CS99</f>
        <v>0</v>
      </c>
      <c r="CT812">
        <f>Drivers!CT99</f>
        <v>0</v>
      </c>
      <c r="CU812">
        <f>Drivers!CU99</f>
        <v>0</v>
      </c>
      <c r="CV812">
        <f>Drivers!CV99</f>
        <v>0</v>
      </c>
      <c r="CW812">
        <f>Drivers!CW99</f>
        <v>0</v>
      </c>
      <c r="CX812">
        <f>Drivers!CX99</f>
        <v>0</v>
      </c>
      <c r="CY812">
        <f>Drivers!CY99</f>
        <v>0</v>
      </c>
      <c r="CZ812">
        <f>Drivers!CZ99</f>
        <v>0</v>
      </c>
      <c r="DA812">
        <f>Drivers!DA99</f>
        <v>0</v>
      </c>
      <c r="DB812">
        <f>Drivers!DB99</f>
        <v>0</v>
      </c>
      <c r="DC812">
        <f>Drivers!DC99</f>
        <v>0</v>
      </c>
      <c r="DD812">
        <f>Drivers!DD99</f>
        <v>0</v>
      </c>
      <c r="DE812">
        <f>Drivers!DE99</f>
        <v>0</v>
      </c>
      <c r="DF812">
        <f>Drivers!DF99</f>
        <v>0</v>
      </c>
      <c r="DG812">
        <f>Drivers!DG99</f>
        <v>0</v>
      </c>
      <c r="DH812">
        <f>Drivers!DH99</f>
        <v>0</v>
      </c>
      <c r="DI812">
        <f>Drivers!DI99</f>
        <v>0</v>
      </c>
      <c r="DJ812">
        <f>Drivers!DJ99</f>
        <v>0</v>
      </c>
      <c r="DK812">
        <f>Drivers!DK99</f>
        <v>0</v>
      </c>
      <c r="DL812">
        <f>Drivers!DL99</f>
        <v>0</v>
      </c>
      <c r="DM812">
        <f>Drivers!DM99</f>
        <v>0</v>
      </c>
      <c r="DN812">
        <f>Drivers!DN99</f>
        <v>0</v>
      </c>
      <c r="DO812">
        <f>Drivers!DO99</f>
        <v>0</v>
      </c>
      <c r="DP812">
        <f>Drivers!DP99</f>
        <v>0</v>
      </c>
      <c r="DQ812">
        <f>Drivers!DQ99</f>
        <v>0</v>
      </c>
      <c r="DR812">
        <f>Drivers!DR99</f>
        <v>0</v>
      </c>
      <c r="DS812">
        <f>Drivers!DS99</f>
        <v>0</v>
      </c>
      <c r="DT812">
        <f>Drivers!DT99</f>
        <v>0</v>
      </c>
      <c r="DU812">
        <f>Drivers!DU99</f>
        <v>0</v>
      </c>
      <c r="DV812">
        <f>Drivers!DV99</f>
        <v>0</v>
      </c>
      <c r="DW812">
        <f>Drivers!DW99</f>
        <v>0</v>
      </c>
      <c r="DX812">
        <f>Drivers!DX99</f>
        <v>0</v>
      </c>
      <c r="DY812">
        <f>Drivers!DY99</f>
        <v>0</v>
      </c>
      <c r="DZ812">
        <f>Drivers!DZ99</f>
        <v>0.17451613323479798</v>
      </c>
      <c r="EA812">
        <f>Drivers!EA99</f>
        <v>3.591059140360528E-2</v>
      </c>
      <c r="EB812">
        <f>Drivers!EB99</f>
        <v>2.4000936740155993E-2</v>
      </c>
      <c r="EC812">
        <f>Drivers!EC99</f>
        <v>-5.408199928100349E-3</v>
      </c>
      <c r="ED812">
        <f>Drivers!ED99</f>
        <v>-7.2198906575710042E-4</v>
      </c>
      <c r="EE812">
        <f>Drivers!EE99</f>
        <v>8.6970465670362929E-3</v>
      </c>
      <c r="EF812">
        <f>Drivers!EF99</f>
        <v>6.8363803543770585E-3</v>
      </c>
      <c r="EG812">
        <f>Drivers!EG99</f>
        <v>2.3445278779434253E-3</v>
      </c>
      <c r="EH812">
        <f>Drivers!EH99</f>
        <v>4.8269691604717335E-3</v>
      </c>
      <c r="EI812">
        <f>Drivers!EI99</f>
        <v>4.9216156145986401E-3</v>
      </c>
      <c r="EJ812">
        <f>Drivers!EJ99</f>
        <v>5.0181178815515426E-3</v>
      </c>
    </row>
    <row r="813" spans="1:140" hidden="1" outlineLevel="1">
      <c r="A813">
        <f>Drivers!A100</f>
        <v>0</v>
      </c>
      <c r="B813">
        <f>Drivers!B100</f>
        <v>0</v>
      </c>
      <c r="C813">
        <f>Drivers!C100</f>
        <v>0</v>
      </c>
      <c r="D813">
        <f>Drivers!D100</f>
        <v>0</v>
      </c>
      <c r="E813">
        <f>Drivers!E100</f>
        <v>0</v>
      </c>
      <c r="F813">
        <f>Drivers!F100</f>
        <v>0</v>
      </c>
      <c r="G813">
        <f>Drivers!G100</f>
        <v>0</v>
      </c>
      <c r="H813">
        <f>Drivers!H100</f>
        <v>0</v>
      </c>
      <c r="I813" t="str">
        <f>Drivers!I100</f>
        <v>Seq % Growth</v>
      </c>
      <c r="J813">
        <f>Drivers!J100</f>
        <v>0</v>
      </c>
      <c r="K813">
        <f>Drivers!K100</f>
        <v>0</v>
      </c>
      <c r="L813">
        <f>Drivers!L100</f>
        <v>0</v>
      </c>
      <c r="M813">
        <f>Drivers!M100</f>
        <v>0</v>
      </c>
      <c r="N813">
        <f>Drivers!N100</f>
        <v>0</v>
      </c>
      <c r="O813">
        <f>Drivers!O100</f>
        <v>0</v>
      </c>
      <c r="P813">
        <f>Drivers!P100</f>
        <v>0</v>
      </c>
      <c r="Q813">
        <f>Drivers!Q100</f>
        <v>0</v>
      </c>
      <c r="R813">
        <f>Drivers!R100</f>
        <v>0</v>
      </c>
      <c r="S813">
        <f>Drivers!S100</f>
        <v>0</v>
      </c>
      <c r="T813">
        <f>Drivers!T100</f>
        <v>0</v>
      </c>
      <c r="U813">
        <f>Drivers!U100</f>
        <v>0</v>
      </c>
      <c r="V813">
        <f>Drivers!V100</f>
        <v>0</v>
      </c>
      <c r="W813">
        <f>Drivers!W100</f>
        <v>0</v>
      </c>
      <c r="X813">
        <f>Drivers!X100</f>
        <v>0</v>
      </c>
      <c r="Y813">
        <f>Drivers!Y100</f>
        <v>0</v>
      </c>
      <c r="Z813">
        <f>Drivers!Z100</f>
        <v>0</v>
      </c>
      <c r="AA813">
        <f>Drivers!AA100</f>
        <v>0</v>
      </c>
      <c r="AB813">
        <f>Drivers!AB100</f>
        <v>0</v>
      </c>
      <c r="AC813">
        <f>Drivers!AC100</f>
        <v>0</v>
      </c>
      <c r="AD813">
        <f>Drivers!AD100</f>
        <v>0</v>
      </c>
      <c r="AE813">
        <f>Drivers!AE100</f>
        <v>0</v>
      </c>
      <c r="AF813">
        <f>Drivers!AF100</f>
        <v>0</v>
      </c>
      <c r="AG813">
        <f>Drivers!AG100</f>
        <v>0</v>
      </c>
      <c r="AH813">
        <f>Drivers!AH100</f>
        <v>0</v>
      </c>
      <c r="AI813">
        <f>Drivers!AI100</f>
        <v>0</v>
      </c>
      <c r="AJ813">
        <f>Drivers!AJ100</f>
        <v>0</v>
      </c>
      <c r="AK813">
        <f>Drivers!AK100</f>
        <v>0</v>
      </c>
      <c r="AL813">
        <f>Drivers!AL100</f>
        <v>0</v>
      </c>
      <c r="AM813">
        <f>Drivers!AM100</f>
        <v>0</v>
      </c>
      <c r="AN813">
        <f>Drivers!AN100</f>
        <v>0</v>
      </c>
      <c r="AO813">
        <f>Drivers!AO100</f>
        <v>0</v>
      </c>
      <c r="AP813">
        <f>Drivers!AP100</f>
        <v>0</v>
      </c>
      <c r="AQ813">
        <f>Drivers!AQ100</f>
        <v>0</v>
      </c>
      <c r="AR813">
        <f>Drivers!AR100</f>
        <v>0</v>
      </c>
      <c r="AS813">
        <f>Drivers!AS100</f>
        <v>0</v>
      </c>
      <c r="AT813">
        <f>Drivers!AT100</f>
        <v>0</v>
      </c>
      <c r="AU813">
        <f>Drivers!AU100</f>
        <v>0</v>
      </c>
      <c r="AV813">
        <f>Drivers!AV100</f>
        <v>0</v>
      </c>
      <c r="AW813">
        <f>Drivers!AW100</f>
        <v>0</v>
      </c>
      <c r="AX813">
        <f>Drivers!AX100</f>
        <v>0</v>
      </c>
      <c r="AY813">
        <f>Drivers!AY100</f>
        <v>0</v>
      </c>
      <c r="AZ813">
        <f>Drivers!AZ100</f>
        <v>0</v>
      </c>
      <c r="BA813">
        <f>Drivers!BA100</f>
        <v>0</v>
      </c>
      <c r="BB813">
        <f>Drivers!BB100</f>
        <v>0</v>
      </c>
      <c r="BC813">
        <f>Drivers!BC100</f>
        <v>0</v>
      </c>
      <c r="BD813">
        <f>Drivers!BD100</f>
        <v>0</v>
      </c>
      <c r="BE813">
        <f>Drivers!BE100</f>
        <v>0</v>
      </c>
      <c r="BF813">
        <f>Drivers!BF100</f>
        <v>0</v>
      </c>
      <c r="BG813">
        <f>Drivers!BG100</f>
        <v>0</v>
      </c>
      <c r="BH813">
        <f>Drivers!BH100</f>
        <v>0</v>
      </c>
      <c r="BI813">
        <f>Drivers!BI100</f>
        <v>0</v>
      </c>
      <c r="BJ813">
        <f>Drivers!BJ100</f>
        <v>0</v>
      </c>
      <c r="BK813">
        <f>Drivers!BK100</f>
        <v>0</v>
      </c>
      <c r="BL813">
        <f>Drivers!BL100</f>
        <v>0</v>
      </c>
      <c r="BM813">
        <f>Drivers!BM100</f>
        <v>0</v>
      </c>
      <c r="BN813">
        <f>Drivers!BN100</f>
        <v>0</v>
      </c>
      <c r="BO813">
        <f>Drivers!BO100</f>
        <v>0</v>
      </c>
      <c r="BP813">
        <f>Drivers!BP100</f>
        <v>0</v>
      </c>
      <c r="BQ813">
        <f>Drivers!BQ100</f>
        <v>0</v>
      </c>
      <c r="BR813">
        <f>Drivers!BR100</f>
        <v>0</v>
      </c>
      <c r="BS813">
        <f>Drivers!BS100</f>
        <v>1.0790293419107311E-2</v>
      </c>
      <c r="BT813">
        <f>Drivers!BT100</f>
        <v>0.14846180436735223</v>
      </c>
      <c r="BU813">
        <f>Drivers!BU100</f>
        <v>0</v>
      </c>
      <c r="BV813">
        <f>Drivers!BV100</f>
        <v>0.15044312162289564</v>
      </c>
      <c r="BW813">
        <f>Drivers!BW100</f>
        <v>-9.6552820719328025E-2</v>
      </c>
      <c r="BX813">
        <f>Drivers!BX100</f>
        <v>0.12673997665305059</v>
      </c>
      <c r="BY813">
        <f>Drivers!BY100</f>
        <v>-2.4911879582383056E-2</v>
      </c>
      <c r="BZ813">
        <f>Drivers!BZ100</f>
        <v>0.20849246757248241</v>
      </c>
      <c r="CA813">
        <f>Drivers!CA100</f>
        <v>-0.14884473409650656</v>
      </c>
      <c r="CB813">
        <f>Drivers!CB100</f>
        <v>0.10600249270437101</v>
      </c>
      <c r="CC813">
        <f>Drivers!CC100</f>
        <v>-0.10623860512269534</v>
      </c>
      <c r="CD813">
        <f>Drivers!CD100</f>
        <v>0.17610369266090586</v>
      </c>
      <c r="CE813">
        <f>Drivers!CE100</f>
        <v>-0.13984505811313108</v>
      </c>
      <c r="CF813">
        <f>Drivers!CF100</f>
        <v>7.5280201240360833E-2</v>
      </c>
      <c r="CG813">
        <f>Drivers!CG100</f>
        <v>-0.14084351894304503</v>
      </c>
      <c r="CH813">
        <f>Drivers!CH100</f>
        <v>0</v>
      </c>
      <c r="CI813">
        <f>Drivers!CI100</f>
        <v>0</v>
      </c>
      <c r="CJ813">
        <f>Drivers!CJ100</f>
        <v>0</v>
      </c>
      <c r="CK813">
        <f>Drivers!CK100</f>
        <v>0</v>
      </c>
      <c r="CL813">
        <f>Drivers!CL100</f>
        <v>0</v>
      </c>
      <c r="CM813">
        <f>Drivers!CM100</f>
        <v>0</v>
      </c>
      <c r="CN813">
        <f>Drivers!CN100</f>
        <v>0</v>
      </c>
      <c r="CO813">
        <f>Drivers!CO100</f>
        <v>0</v>
      </c>
      <c r="CP813">
        <f>Drivers!CP100</f>
        <v>0</v>
      </c>
      <c r="CQ813">
        <f>Drivers!CQ100</f>
        <v>0</v>
      </c>
      <c r="CR813">
        <f>Drivers!CR100</f>
        <v>0</v>
      </c>
      <c r="CS813">
        <f>Drivers!CS100</f>
        <v>0</v>
      </c>
      <c r="CT813">
        <f>Drivers!CT100</f>
        <v>0</v>
      </c>
      <c r="CU813">
        <f>Drivers!CU100</f>
        <v>0</v>
      </c>
      <c r="CV813">
        <f>Drivers!CV100</f>
        <v>0</v>
      </c>
      <c r="CW813">
        <f>Drivers!CW100</f>
        <v>0</v>
      </c>
      <c r="CX813">
        <f>Drivers!CX100</f>
        <v>0</v>
      </c>
      <c r="CY813">
        <f>Drivers!CY100</f>
        <v>0</v>
      </c>
      <c r="CZ813">
        <f>Drivers!CZ100</f>
        <v>0</v>
      </c>
      <c r="DA813">
        <f>Drivers!DA100</f>
        <v>0</v>
      </c>
      <c r="DB813">
        <f>Drivers!DB100</f>
        <v>0</v>
      </c>
      <c r="DC813">
        <f>Drivers!DC100</f>
        <v>0</v>
      </c>
      <c r="DD813">
        <f>Drivers!DD100</f>
        <v>0</v>
      </c>
      <c r="DE813">
        <f>Drivers!DE100</f>
        <v>0</v>
      </c>
      <c r="DF813">
        <f>Drivers!DF100</f>
        <v>0</v>
      </c>
      <c r="DG813">
        <f>Drivers!DG100</f>
        <v>0</v>
      </c>
      <c r="DH813">
        <f>Drivers!DH100</f>
        <v>0</v>
      </c>
      <c r="DI813">
        <f>Drivers!DI100</f>
        <v>0</v>
      </c>
      <c r="DJ813">
        <f>Drivers!DJ100</f>
        <v>0</v>
      </c>
      <c r="DK813">
        <f>Drivers!DK100</f>
        <v>0</v>
      </c>
      <c r="DL813">
        <f>Drivers!DL100</f>
        <v>0</v>
      </c>
      <c r="DM813">
        <f>Drivers!DM100</f>
        <v>0</v>
      </c>
      <c r="DN813">
        <f>Drivers!DN100</f>
        <v>0</v>
      </c>
      <c r="DO813">
        <f>Drivers!DO100</f>
        <v>0</v>
      </c>
      <c r="DP813">
        <f>Drivers!DP100</f>
        <v>0</v>
      </c>
      <c r="DQ813">
        <f>Drivers!DQ100</f>
        <v>0</v>
      </c>
      <c r="DR813">
        <f>Drivers!DR100</f>
        <v>0</v>
      </c>
      <c r="DS813">
        <f>Drivers!DS100</f>
        <v>0</v>
      </c>
      <c r="DT813">
        <f>Drivers!DT100</f>
        <v>0</v>
      </c>
      <c r="DU813">
        <f>Drivers!DU100</f>
        <v>0</v>
      </c>
      <c r="DV813">
        <f>Drivers!DV100</f>
        <v>0</v>
      </c>
      <c r="DW813">
        <f>Drivers!DW100</f>
        <v>0</v>
      </c>
      <c r="DX813">
        <f>Drivers!DX100</f>
        <v>0</v>
      </c>
      <c r="DY813">
        <f>Drivers!DY100</f>
        <v>0</v>
      </c>
      <c r="DZ813">
        <f>Drivers!DZ100</f>
        <v>0</v>
      </c>
      <c r="EA813">
        <f>Drivers!EA100</f>
        <v>0</v>
      </c>
      <c r="EB813">
        <f>Drivers!EB100</f>
        <v>0</v>
      </c>
      <c r="EC813">
        <f>Drivers!EC100</f>
        <v>0</v>
      </c>
      <c r="ED813">
        <f>Drivers!ED100</f>
        <v>0</v>
      </c>
      <c r="EE813">
        <f>Drivers!EE100</f>
        <v>0</v>
      </c>
      <c r="EF813">
        <f>Drivers!EF100</f>
        <v>0</v>
      </c>
      <c r="EG813">
        <f>Drivers!EG100</f>
        <v>0</v>
      </c>
      <c r="EH813">
        <f>Drivers!EH100</f>
        <v>0</v>
      </c>
      <c r="EI813">
        <f>Drivers!EI100</f>
        <v>0</v>
      </c>
      <c r="EJ813">
        <f>Drivers!EJ100</f>
        <v>0</v>
      </c>
    </row>
    <row r="814" spans="1:140" hidden="1" outlineLevel="1">
      <c r="A814">
        <f>Drivers!A101</f>
        <v>0</v>
      </c>
      <c r="B814">
        <f>Drivers!B101</f>
        <v>0</v>
      </c>
      <c r="C814">
        <f>Drivers!C101</f>
        <v>0</v>
      </c>
      <c r="D814">
        <f>Drivers!D101</f>
        <v>0</v>
      </c>
      <c r="E814">
        <f>Drivers!E101</f>
        <v>0</v>
      </c>
      <c r="F814">
        <f>Drivers!F101</f>
        <v>0</v>
      </c>
      <c r="G814">
        <f>Drivers!G101</f>
        <v>0</v>
      </c>
      <c r="H814">
        <f>Drivers!H101</f>
        <v>0</v>
      </c>
      <c r="I814" t="str">
        <f>Drivers!I101</f>
        <v>Seq Abs Growth</v>
      </c>
      <c r="J814">
        <f>Drivers!J101</f>
        <v>0</v>
      </c>
      <c r="K814">
        <f>Drivers!K101</f>
        <v>0</v>
      </c>
      <c r="L814">
        <f>Drivers!L101</f>
        <v>0</v>
      </c>
      <c r="M814">
        <f>Drivers!M101</f>
        <v>0</v>
      </c>
      <c r="N814">
        <f>Drivers!N101</f>
        <v>0</v>
      </c>
      <c r="O814">
        <f>Drivers!O101</f>
        <v>0</v>
      </c>
      <c r="P814">
        <f>Drivers!P101</f>
        <v>0</v>
      </c>
      <c r="Q814">
        <f>Drivers!Q101</f>
        <v>0</v>
      </c>
      <c r="R814">
        <f>Drivers!R101</f>
        <v>0</v>
      </c>
      <c r="S814">
        <f>Drivers!S101</f>
        <v>0</v>
      </c>
      <c r="T814">
        <f>Drivers!T101</f>
        <v>0</v>
      </c>
      <c r="U814">
        <f>Drivers!U101</f>
        <v>0</v>
      </c>
      <c r="V814">
        <f>Drivers!V101</f>
        <v>0</v>
      </c>
      <c r="W814">
        <f>Drivers!W101</f>
        <v>0</v>
      </c>
      <c r="X814">
        <f>Drivers!X101</f>
        <v>0</v>
      </c>
      <c r="Y814">
        <f>Drivers!Y101</f>
        <v>0</v>
      </c>
      <c r="Z814">
        <f>Drivers!Z101</f>
        <v>0</v>
      </c>
      <c r="AA814">
        <f>Drivers!AA101</f>
        <v>0</v>
      </c>
      <c r="AB814">
        <f>Drivers!AB101</f>
        <v>0</v>
      </c>
      <c r="AC814">
        <f>Drivers!AC101</f>
        <v>0</v>
      </c>
      <c r="AD814">
        <f>Drivers!AD101</f>
        <v>0</v>
      </c>
      <c r="AE814">
        <f>Drivers!AE101</f>
        <v>0</v>
      </c>
      <c r="AF814">
        <f>Drivers!AF101</f>
        <v>0</v>
      </c>
      <c r="AG814">
        <f>Drivers!AG101</f>
        <v>0</v>
      </c>
      <c r="AH814">
        <f>Drivers!AH101</f>
        <v>0</v>
      </c>
      <c r="AI814">
        <f>Drivers!AI101</f>
        <v>0</v>
      </c>
      <c r="AJ814">
        <f>Drivers!AJ101</f>
        <v>0</v>
      </c>
      <c r="AK814">
        <f>Drivers!AK101</f>
        <v>0</v>
      </c>
      <c r="AL814">
        <f>Drivers!AL101</f>
        <v>0</v>
      </c>
      <c r="AM814">
        <f>Drivers!AM101</f>
        <v>0</v>
      </c>
      <c r="AN814">
        <f>Drivers!AN101</f>
        <v>0</v>
      </c>
      <c r="AO814">
        <f>Drivers!AO101</f>
        <v>0</v>
      </c>
      <c r="AP814">
        <f>Drivers!AP101</f>
        <v>0</v>
      </c>
      <c r="AQ814">
        <f>Drivers!AQ101</f>
        <v>0</v>
      </c>
      <c r="AR814">
        <f>Drivers!AR101</f>
        <v>0</v>
      </c>
      <c r="AS814">
        <f>Drivers!AS101</f>
        <v>0</v>
      </c>
      <c r="AT814">
        <f>Drivers!AT101</f>
        <v>0</v>
      </c>
      <c r="AU814">
        <f>Drivers!AU101</f>
        <v>0</v>
      </c>
      <c r="AV814">
        <f>Drivers!AV101</f>
        <v>0</v>
      </c>
      <c r="AW814">
        <f>Drivers!AW101</f>
        <v>0</v>
      </c>
      <c r="AX814">
        <f>Drivers!AX101</f>
        <v>0</v>
      </c>
      <c r="AY814">
        <f>Drivers!AY101</f>
        <v>0</v>
      </c>
      <c r="AZ814">
        <f>Drivers!AZ101</f>
        <v>0</v>
      </c>
      <c r="BA814">
        <f>Drivers!BA101</f>
        <v>0</v>
      </c>
      <c r="BB814">
        <f>Drivers!BB101</f>
        <v>0</v>
      </c>
      <c r="BC814">
        <f>Drivers!BC101</f>
        <v>0</v>
      </c>
      <c r="BD814">
        <f>Drivers!BD101</f>
        <v>0</v>
      </c>
      <c r="BE814">
        <f>Drivers!BE101</f>
        <v>0</v>
      </c>
      <c r="BF814">
        <f>Drivers!BF101</f>
        <v>0</v>
      </c>
      <c r="BG814">
        <f>Drivers!BG101</f>
        <v>0</v>
      </c>
      <c r="BH814">
        <f>Drivers!BH101</f>
        <v>0</v>
      </c>
      <c r="BI814">
        <f>Drivers!BI101</f>
        <v>0</v>
      </c>
      <c r="BJ814">
        <f>Drivers!BJ101</f>
        <v>0</v>
      </c>
      <c r="BK814">
        <f>Drivers!BK101</f>
        <v>0</v>
      </c>
      <c r="BL814">
        <f>Drivers!BL101</f>
        <v>0</v>
      </c>
      <c r="BM814">
        <f>Drivers!BM101</f>
        <v>0</v>
      </c>
      <c r="BN814">
        <f>Drivers!BN101</f>
        <v>0</v>
      </c>
      <c r="BO814">
        <f>Drivers!BO101</f>
        <v>0</v>
      </c>
      <c r="BP814">
        <f>Drivers!BP101</f>
        <v>0</v>
      </c>
      <c r="BQ814">
        <f>Drivers!BQ101</f>
        <v>0</v>
      </c>
      <c r="BR814">
        <f>Drivers!BR101</f>
        <v>0</v>
      </c>
      <c r="BS814">
        <f>Drivers!BS101</f>
        <v>4.3487019097660645E-4</v>
      </c>
      <c r="BT814">
        <f>Drivers!BT101</f>
        <v>6.0478663029344404E-3</v>
      </c>
      <c r="BU814">
        <f>Drivers!BU101</f>
        <v>0</v>
      </c>
      <c r="BV814">
        <f>Drivers!BV101</f>
        <v>7.0384388131837783E-3</v>
      </c>
      <c r="BW814">
        <f>Drivers!BW101</f>
        <v>-5.1967774774920317E-3</v>
      </c>
      <c r="BX814">
        <f>Drivers!BX101</f>
        <v>6.1629060073561878E-3</v>
      </c>
      <c r="BY814">
        <f>Drivers!BY101</f>
        <v>-1.3649040445965002E-3</v>
      </c>
      <c r="BZ814">
        <f>Drivers!BZ101</f>
        <v>1.1138580798598606E-2</v>
      </c>
      <c r="CA814">
        <f>Drivers!CA101</f>
        <v>-9.6098567210342531E-3</v>
      </c>
      <c r="CB814">
        <f>Drivers!CB101</f>
        <v>5.8251660058629903E-3</v>
      </c>
      <c r="CC814">
        <f>Drivers!CC101</f>
        <v>-6.4569986272139251E-3</v>
      </c>
      <c r="CD814">
        <f>Drivers!CD101</f>
        <v>9.5661764798492394E-3</v>
      </c>
      <c r="CE814">
        <f>Drivers!CE101</f>
        <v>-8.9343438584982976E-3</v>
      </c>
      <c r="CF814">
        <f>Drivers!CF101</f>
        <v>4.1368807279169931E-3</v>
      </c>
      <c r="CG814">
        <f>Drivers!CG101</f>
        <v>-8.3224413833977856E-3</v>
      </c>
      <c r="CH814">
        <f>Drivers!CH101</f>
        <v>0</v>
      </c>
      <c r="CI814">
        <f>Drivers!CI101</f>
        <v>0</v>
      </c>
      <c r="CJ814">
        <f>Drivers!CJ101</f>
        <v>0</v>
      </c>
      <c r="CK814">
        <f>Drivers!CK101</f>
        <v>0</v>
      </c>
      <c r="CL814">
        <f>Drivers!CL101</f>
        <v>0</v>
      </c>
      <c r="CM814">
        <f>Drivers!CM101</f>
        <v>0</v>
      </c>
      <c r="CN814">
        <f>Drivers!CN101</f>
        <v>0</v>
      </c>
      <c r="CO814">
        <f>Drivers!CO101</f>
        <v>0</v>
      </c>
      <c r="CP814">
        <f>Drivers!CP101</f>
        <v>0</v>
      </c>
      <c r="CQ814">
        <f>Drivers!CQ101</f>
        <v>0</v>
      </c>
      <c r="CR814">
        <f>Drivers!CR101</f>
        <v>0</v>
      </c>
      <c r="CS814">
        <f>Drivers!CS101</f>
        <v>0</v>
      </c>
      <c r="CT814">
        <f>Drivers!CT101</f>
        <v>0</v>
      </c>
      <c r="CU814">
        <f>Drivers!CU101</f>
        <v>0</v>
      </c>
      <c r="CV814">
        <f>Drivers!CV101</f>
        <v>0</v>
      </c>
      <c r="CW814">
        <f>Drivers!CW101</f>
        <v>0</v>
      </c>
      <c r="CX814">
        <f>Drivers!CX101</f>
        <v>0</v>
      </c>
      <c r="CY814">
        <f>Drivers!CY101</f>
        <v>0</v>
      </c>
      <c r="CZ814">
        <f>Drivers!CZ101</f>
        <v>0</v>
      </c>
      <c r="DA814">
        <f>Drivers!DA101</f>
        <v>0</v>
      </c>
      <c r="DB814">
        <f>Drivers!DB101</f>
        <v>0</v>
      </c>
      <c r="DC814">
        <f>Drivers!DC101</f>
        <v>0</v>
      </c>
      <c r="DD814">
        <f>Drivers!DD101</f>
        <v>0</v>
      </c>
      <c r="DE814">
        <f>Drivers!DE101</f>
        <v>0</v>
      </c>
      <c r="DF814">
        <f>Drivers!DF101</f>
        <v>0</v>
      </c>
      <c r="DG814">
        <f>Drivers!DG101</f>
        <v>0</v>
      </c>
      <c r="DH814">
        <f>Drivers!DH101</f>
        <v>0</v>
      </c>
      <c r="DI814">
        <f>Drivers!DI101</f>
        <v>0</v>
      </c>
      <c r="DJ814">
        <f>Drivers!DJ101</f>
        <v>0</v>
      </c>
      <c r="DK814">
        <f>Drivers!DK101</f>
        <v>0</v>
      </c>
      <c r="DL814">
        <f>Drivers!DL101</f>
        <v>0</v>
      </c>
      <c r="DM814">
        <f>Drivers!DM101</f>
        <v>0</v>
      </c>
      <c r="DN814">
        <f>Drivers!DN101</f>
        <v>0</v>
      </c>
      <c r="DO814">
        <f>Drivers!DO101</f>
        <v>0</v>
      </c>
      <c r="DP814">
        <f>Drivers!DP101</f>
        <v>0</v>
      </c>
      <c r="DQ814">
        <f>Drivers!DQ101</f>
        <v>0</v>
      </c>
      <c r="DR814">
        <f>Drivers!DR101</f>
        <v>0</v>
      </c>
      <c r="DS814">
        <f>Drivers!DS101</f>
        <v>0</v>
      </c>
      <c r="DT814">
        <f>Drivers!DT101</f>
        <v>0</v>
      </c>
      <c r="DU814">
        <f>Drivers!DU101</f>
        <v>0</v>
      </c>
      <c r="DV814">
        <f>Drivers!DV101</f>
        <v>0</v>
      </c>
      <c r="DW814">
        <f>Drivers!DW101</f>
        <v>0</v>
      </c>
      <c r="DX814">
        <f>Drivers!DX101</f>
        <v>0</v>
      </c>
      <c r="DY814">
        <f>Drivers!DY101</f>
        <v>0</v>
      </c>
      <c r="DZ814">
        <f>Drivers!DZ101</f>
        <v>0</v>
      </c>
      <c r="EA814">
        <f>Drivers!EA101</f>
        <v>0</v>
      </c>
      <c r="EB814">
        <f>Drivers!EB101</f>
        <v>0</v>
      </c>
      <c r="EC814">
        <f>Drivers!EC101</f>
        <v>0</v>
      </c>
      <c r="ED814">
        <f>Drivers!ED101</f>
        <v>0</v>
      </c>
      <c r="EE814">
        <f>Drivers!EE101</f>
        <v>0</v>
      </c>
      <c r="EF814">
        <f>Drivers!EF101</f>
        <v>0</v>
      </c>
      <c r="EG814">
        <f>Drivers!EG101</f>
        <v>0</v>
      </c>
      <c r="EH814">
        <f>Drivers!EH101</f>
        <v>0</v>
      </c>
      <c r="EI814">
        <f>Drivers!EI101</f>
        <v>0</v>
      </c>
      <c r="EJ814">
        <f>Drivers!EJ101</f>
        <v>0</v>
      </c>
    </row>
    <row r="815" spans="1:140" hidden="1" outlineLevel="1">
      <c r="A815">
        <f>Drivers!A102</f>
        <v>0</v>
      </c>
      <c r="B815">
        <f>Drivers!B102</f>
        <v>0</v>
      </c>
      <c r="C815">
        <f>Drivers!C102</f>
        <v>0</v>
      </c>
      <c r="D815">
        <f>Drivers!D102</f>
        <v>0</v>
      </c>
      <c r="E815">
        <f>Drivers!E102</f>
        <v>0</v>
      </c>
      <c r="F815">
        <f>Drivers!F102</f>
        <v>0</v>
      </c>
      <c r="G815">
        <f>Drivers!G102</f>
        <v>0</v>
      </c>
      <c r="H815">
        <f>Drivers!H102</f>
        <v>0</v>
      </c>
      <c r="I815">
        <f>Drivers!I102</f>
        <v>0</v>
      </c>
      <c r="J815">
        <f>Drivers!J102</f>
        <v>0</v>
      </c>
      <c r="K815">
        <f>Drivers!K102</f>
        <v>0</v>
      </c>
      <c r="L815">
        <f>Drivers!L102</f>
        <v>0</v>
      </c>
      <c r="M815">
        <f>Drivers!M102</f>
        <v>0</v>
      </c>
      <c r="N815">
        <f>Drivers!N102</f>
        <v>0</v>
      </c>
      <c r="O815">
        <f>Drivers!O102</f>
        <v>0</v>
      </c>
      <c r="P815">
        <f>Drivers!P102</f>
        <v>0</v>
      </c>
      <c r="Q815">
        <f>Drivers!Q102</f>
        <v>0</v>
      </c>
      <c r="R815">
        <f>Drivers!R102</f>
        <v>0</v>
      </c>
      <c r="S815">
        <f>Drivers!S102</f>
        <v>0</v>
      </c>
      <c r="T815">
        <f>Drivers!T102</f>
        <v>0</v>
      </c>
      <c r="U815">
        <f>Drivers!U102</f>
        <v>0</v>
      </c>
      <c r="V815">
        <f>Drivers!V102</f>
        <v>0</v>
      </c>
      <c r="W815">
        <f>Drivers!W102</f>
        <v>0</v>
      </c>
      <c r="X815">
        <f>Drivers!X102</f>
        <v>0</v>
      </c>
      <c r="Y815">
        <f>Drivers!Y102</f>
        <v>0</v>
      </c>
      <c r="Z815">
        <f>Drivers!Z102</f>
        <v>0</v>
      </c>
      <c r="AA815">
        <f>Drivers!AA102</f>
        <v>0</v>
      </c>
      <c r="AB815">
        <f>Drivers!AB102</f>
        <v>0</v>
      </c>
      <c r="AC815">
        <f>Drivers!AC102</f>
        <v>0</v>
      </c>
      <c r="AD815">
        <f>Drivers!AD102</f>
        <v>0</v>
      </c>
      <c r="AE815">
        <f>Drivers!AE102</f>
        <v>0</v>
      </c>
      <c r="AF815">
        <f>Drivers!AF102</f>
        <v>0</v>
      </c>
      <c r="AG815">
        <f>Drivers!AG102</f>
        <v>0</v>
      </c>
      <c r="AH815">
        <f>Drivers!AH102</f>
        <v>0</v>
      </c>
      <c r="AI815">
        <f>Drivers!AI102</f>
        <v>0</v>
      </c>
      <c r="AJ815">
        <f>Drivers!AJ102</f>
        <v>0</v>
      </c>
      <c r="AK815">
        <f>Drivers!AK102</f>
        <v>0</v>
      </c>
      <c r="AL815">
        <f>Drivers!AL102</f>
        <v>0</v>
      </c>
      <c r="AM815">
        <f>Drivers!AM102</f>
        <v>0</v>
      </c>
      <c r="AN815">
        <f>Drivers!AN102</f>
        <v>0</v>
      </c>
      <c r="AO815">
        <f>Drivers!AO102</f>
        <v>0</v>
      </c>
      <c r="AP815">
        <f>Drivers!AP102</f>
        <v>0</v>
      </c>
      <c r="AQ815">
        <f>Drivers!AQ102</f>
        <v>0</v>
      </c>
      <c r="AR815">
        <f>Drivers!AR102</f>
        <v>0</v>
      </c>
      <c r="AS815">
        <f>Drivers!AS102</f>
        <v>0</v>
      </c>
      <c r="AT815">
        <f>Drivers!AT102</f>
        <v>0</v>
      </c>
      <c r="AU815">
        <f>Drivers!AU102</f>
        <v>0</v>
      </c>
      <c r="AV815">
        <f>Drivers!AV102</f>
        <v>0</v>
      </c>
      <c r="AW815">
        <f>Drivers!AW102</f>
        <v>0</v>
      </c>
      <c r="AX815">
        <f>Drivers!AX102</f>
        <v>0</v>
      </c>
      <c r="AY815">
        <f>Drivers!AY102</f>
        <v>0</v>
      </c>
      <c r="AZ815">
        <f>Drivers!AZ102</f>
        <v>0</v>
      </c>
      <c r="BA815">
        <f>Drivers!BA102</f>
        <v>0</v>
      </c>
      <c r="BB815">
        <f>Drivers!BB102</f>
        <v>0</v>
      </c>
      <c r="BC815">
        <f>Drivers!BC102</f>
        <v>0</v>
      </c>
      <c r="BD815">
        <f>Drivers!BD102</f>
        <v>0</v>
      </c>
      <c r="BE815">
        <f>Drivers!BE102</f>
        <v>0</v>
      </c>
      <c r="BF815">
        <f>Drivers!BF102</f>
        <v>0</v>
      </c>
      <c r="BG815">
        <f>Drivers!BG102</f>
        <v>0</v>
      </c>
      <c r="BH815">
        <f>Drivers!BH102</f>
        <v>0</v>
      </c>
      <c r="BI815">
        <f>Drivers!BI102</f>
        <v>0</v>
      </c>
      <c r="BJ815">
        <f>Drivers!BJ102</f>
        <v>0</v>
      </c>
      <c r="BK815">
        <f>Drivers!BK102</f>
        <v>0</v>
      </c>
      <c r="BL815">
        <f>Drivers!BL102</f>
        <v>0</v>
      </c>
      <c r="BM815">
        <f>Drivers!BM102</f>
        <v>0</v>
      </c>
      <c r="BN815">
        <f>Drivers!BN102</f>
        <v>0</v>
      </c>
      <c r="BO815">
        <f>Drivers!BO102</f>
        <v>0</v>
      </c>
      <c r="BP815">
        <f>Drivers!BP102</f>
        <v>0</v>
      </c>
      <c r="BQ815">
        <f>Drivers!BQ102</f>
        <v>0</v>
      </c>
      <c r="BR815">
        <f>Drivers!BR102</f>
        <v>0</v>
      </c>
      <c r="BS815">
        <f>Drivers!BS102</f>
        <v>0</v>
      </c>
      <c r="BT815">
        <f>Drivers!BT102</f>
        <v>0</v>
      </c>
      <c r="BU815">
        <f>Drivers!BU102</f>
        <v>0</v>
      </c>
      <c r="BV815">
        <f>Drivers!BV102</f>
        <v>0</v>
      </c>
      <c r="BW815">
        <f>Drivers!BW102</f>
        <v>0</v>
      </c>
      <c r="BX815">
        <f>Drivers!BX102</f>
        <v>0</v>
      </c>
      <c r="BY815">
        <f>Drivers!BY102</f>
        <v>0</v>
      </c>
      <c r="BZ815">
        <f>Drivers!BZ102</f>
        <v>0</v>
      </c>
      <c r="CA815">
        <f>Drivers!CA102</f>
        <v>0</v>
      </c>
      <c r="CB815">
        <f>Drivers!CB102</f>
        <v>0</v>
      </c>
      <c r="CC815">
        <f>Drivers!CC102</f>
        <v>0</v>
      </c>
      <c r="CD815">
        <f>Drivers!CD102</f>
        <v>0</v>
      </c>
      <c r="CE815">
        <f>Drivers!CE102</f>
        <v>0</v>
      </c>
      <c r="CF815">
        <f>Drivers!CF102</f>
        <v>0</v>
      </c>
      <c r="CG815">
        <f>Drivers!CG102</f>
        <v>0</v>
      </c>
      <c r="CH815">
        <f>Drivers!CH102</f>
        <v>0</v>
      </c>
      <c r="CI815">
        <f>Drivers!CI102</f>
        <v>0</v>
      </c>
      <c r="CJ815">
        <f>Drivers!CJ102</f>
        <v>0</v>
      </c>
      <c r="CK815">
        <f>Drivers!CK102</f>
        <v>0</v>
      </c>
      <c r="CL815">
        <f>Drivers!CL102</f>
        <v>0</v>
      </c>
      <c r="CM815">
        <f>Drivers!CM102</f>
        <v>0</v>
      </c>
      <c r="CN815">
        <f>Drivers!CN102</f>
        <v>0</v>
      </c>
      <c r="CO815">
        <f>Drivers!CO102</f>
        <v>0</v>
      </c>
      <c r="CP815">
        <f>Drivers!CP102</f>
        <v>0</v>
      </c>
      <c r="CQ815">
        <f>Drivers!CQ102</f>
        <v>0</v>
      </c>
      <c r="CR815">
        <f>Drivers!CR102</f>
        <v>0</v>
      </c>
      <c r="CS815">
        <f>Drivers!CS102</f>
        <v>0</v>
      </c>
      <c r="CT815">
        <f>Drivers!CT102</f>
        <v>0</v>
      </c>
      <c r="CU815">
        <f>Drivers!CU102</f>
        <v>0</v>
      </c>
      <c r="CV815">
        <f>Drivers!CV102</f>
        <v>0</v>
      </c>
      <c r="CW815">
        <f>Drivers!CW102</f>
        <v>0</v>
      </c>
      <c r="CX815">
        <f>Drivers!CX102</f>
        <v>0</v>
      </c>
      <c r="CY815">
        <f>Drivers!CY102</f>
        <v>0</v>
      </c>
      <c r="CZ815">
        <f>Drivers!CZ102</f>
        <v>0</v>
      </c>
      <c r="DA815">
        <f>Drivers!DA102</f>
        <v>0</v>
      </c>
      <c r="DB815">
        <f>Drivers!DB102</f>
        <v>0</v>
      </c>
      <c r="DC815">
        <f>Drivers!DC102</f>
        <v>0</v>
      </c>
      <c r="DD815">
        <f>Drivers!DD102</f>
        <v>0</v>
      </c>
      <c r="DE815">
        <f>Drivers!DE102</f>
        <v>0</v>
      </c>
      <c r="DF815">
        <f>Drivers!DF102</f>
        <v>0</v>
      </c>
      <c r="DG815">
        <f>Drivers!DG102</f>
        <v>0</v>
      </c>
      <c r="DH815">
        <f>Drivers!DH102</f>
        <v>0</v>
      </c>
      <c r="DI815">
        <f>Drivers!DI102</f>
        <v>0</v>
      </c>
      <c r="DJ815">
        <f>Drivers!DJ102</f>
        <v>0</v>
      </c>
      <c r="DK815">
        <f>Drivers!DK102</f>
        <v>0</v>
      </c>
      <c r="DL815">
        <f>Drivers!DL102</f>
        <v>0</v>
      </c>
      <c r="DM815">
        <f>Drivers!DM102</f>
        <v>0</v>
      </c>
      <c r="DN815">
        <f>Drivers!DN102</f>
        <v>0</v>
      </c>
      <c r="DO815">
        <f>Drivers!DO102</f>
        <v>0</v>
      </c>
      <c r="DP815">
        <f>Drivers!DP102</f>
        <v>0</v>
      </c>
      <c r="DQ815">
        <f>Drivers!DQ102</f>
        <v>0</v>
      </c>
      <c r="DR815">
        <f>Drivers!DR102</f>
        <v>0</v>
      </c>
      <c r="DS815">
        <f>Drivers!DS102</f>
        <v>0</v>
      </c>
      <c r="DT815">
        <f>Drivers!DT102</f>
        <v>0</v>
      </c>
      <c r="DU815">
        <f>Drivers!DU102</f>
        <v>0</v>
      </c>
      <c r="DV815">
        <f>Drivers!DV102</f>
        <v>0</v>
      </c>
      <c r="DW815">
        <f>Drivers!DW102</f>
        <v>0</v>
      </c>
      <c r="DX815">
        <f>Drivers!DX102</f>
        <v>0</v>
      </c>
      <c r="DY815">
        <f>Drivers!DY102</f>
        <v>0</v>
      </c>
      <c r="DZ815">
        <f>Drivers!DZ102</f>
        <v>0</v>
      </c>
      <c r="EA815">
        <f>Drivers!EA102</f>
        <v>0</v>
      </c>
      <c r="EB815">
        <f>Drivers!EB102</f>
        <v>0</v>
      </c>
      <c r="EC815">
        <f>Drivers!EC102</f>
        <v>0</v>
      </c>
      <c r="ED815">
        <f>Drivers!ED102</f>
        <v>0</v>
      </c>
      <c r="EE815">
        <f>Drivers!EE102</f>
        <v>0</v>
      </c>
      <c r="EF815">
        <f>Drivers!EF102</f>
        <v>0</v>
      </c>
      <c r="EG815">
        <f>Drivers!EG102</f>
        <v>0</v>
      </c>
      <c r="EH815">
        <f>Drivers!EH102</f>
        <v>0</v>
      </c>
      <c r="EI815">
        <f>Drivers!EI102</f>
        <v>0</v>
      </c>
      <c r="EJ815">
        <f>Drivers!EJ102</f>
        <v>0</v>
      </c>
    </row>
    <row r="816" spans="1:140" hidden="1" outlineLevel="1">
      <c r="A816">
        <f>Drivers!A103</f>
        <v>0</v>
      </c>
      <c r="B816">
        <f>Drivers!B103</f>
        <v>0</v>
      </c>
      <c r="C816">
        <f>Drivers!C103</f>
        <v>0</v>
      </c>
      <c r="D816">
        <f>Drivers!D103</f>
        <v>0</v>
      </c>
      <c r="E816">
        <f>Drivers!E103</f>
        <v>0</v>
      </c>
      <c r="F816">
        <f>Drivers!F103</f>
        <v>0</v>
      </c>
      <c r="G816">
        <f>Drivers!G103</f>
        <v>0</v>
      </c>
      <c r="H816">
        <f>Drivers!H103</f>
        <v>0</v>
      </c>
      <c r="I816" t="str">
        <f>Drivers!I103</f>
        <v>Premier Agent Revenue</v>
      </c>
      <c r="J816">
        <f>Drivers!J103</f>
        <v>0</v>
      </c>
      <c r="K816">
        <f>Drivers!K103</f>
        <v>0</v>
      </c>
      <c r="L816">
        <f>Drivers!L103</f>
        <v>0</v>
      </c>
      <c r="M816">
        <f>Drivers!M103</f>
        <v>0</v>
      </c>
      <c r="N816">
        <f>Drivers!N103</f>
        <v>0</v>
      </c>
      <c r="O816">
        <f>Drivers!O103</f>
        <v>0</v>
      </c>
      <c r="P816">
        <f>Drivers!P103</f>
        <v>0</v>
      </c>
      <c r="Q816">
        <f>Drivers!Q103</f>
        <v>0</v>
      </c>
      <c r="R816">
        <f>Drivers!R103</f>
        <v>0</v>
      </c>
      <c r="S816">
        <f>Drivers!S103</f>
        <v>0</v>
      </c>
      <c r="T816">
        <f>Drivers!T103</f>
        <v>0</v>
      </c>
      <c r="U816">
        <f>Drivers!U103</f>
        <v>0</v>
      </c>
      <c r="V816">
        <f>Drivers!V103</f>
        <v>0</v>
      </c>
      <c r="W816">
        <f>Drivers!W103</f>
        <v>0</v>
      </c>
      <c r="X816">
        <f>Drivers!X103</f>
        <v>0</v>
      </c>
      <c r="Y816">
        <f>Drivers!Y103</f>
        <v>0</v>
      </c>
      <c r="Z816">
        <f>Drivers!Z103</f>
        <v>0</v>
      </c>
      <c r="AA816">
        <f>Drivers!AA103</f>
        <v>0</v>
      </c>
      <c r="AB816">
        <f>Drivers!AB103</f>
        <v>0</v>
      </c>
      <c r="AC816">
        <f>Drivers!AC103</f>
        <v>0</v>
      </c>
      <c r="AD816">
        <f>Drivers!AD103</f>
        <v>0</v>
      </c>
      <c r="AE816">
        <f>Drivers!AE103</f>
        <v>0</v>
      </c>
      <c r="AF816">
        <f>Drivers!AF103</f>
        <v>0</v>
      </c>
      <c r="AG816">
        <f>Drivers!AG103</f>
        <v>0</v>
      </c>
      <c r="AH816">
        <f>Drivers!AH103</f>
        <v>0</v>
      </c>
      <c r="AI816">
        <f>Drivers!AI103</f>
        <v>0</v>
      </c>
      <c r="AJ816">
        <f>Drivers!AJ103</f>
        <v>0</v>
      </c>
      <c r="AK816">
        <f>Drivers!AK103</f>
        <v>0</v>
      </c>
      <c r="AL816">
        <f>Drivers!AL103</f>
        <v>0</v>
      </c>
      <c r="AM816">
        <f>Drivers!AM103</f>
        <v>0</v>
      </c>
      <c r="AN816">
        <f>Drivers!AN103</f>
        <v>0</v>
      </c>
      <c r="AO816">
        <f>Drivers!AO103</f>
        <v>0</v>
      </c>
      <c r="AP816">
        <f>Drivers!AP103</f>
        <v>0</v>
      </c>
      <c r="AQ816">
        <f>Drivers!AQ103</f>
        <v>0</v>
      </c>
      <c r="AR816">
        <f>Drivers!AR103</f>
        <v>0</v>
      </c>
      <c r="AS816">
        <f>Drivers!AS103</f>
        <v>0</v>
      </c>
      <c r="AT816">
        <f>Drivers!AT103</f>
        <v>0</v>
      </c>
      <c r="AU816">
        <f>Drivers!AU103</f>
        <v>0</v>
      </c>
      <c r="AV816">
        <f>Drivers!AV103</f>
        <v>0</v>
      </c>
      <c r="AW816">
        <f>Drivers!AW103</f>
        <v>0</v>
      </c>
      <c r="AX816">
        <f>Drivers!AX103</f>
        <v>0</v>
      </c>
      <c r="AY816">
        <f>Drivers!AY103</f>
        <v>0</v>
      </c>
      <c r="AZ816">
        <f>Drivers!AZ103</f>
        <v>0</v>
      </c>
      <c r="BA816">
        <f>Drivers!BA103</f>
        <v>0</v>
      </c>
      <c r="BB816">
        <f>Drivers!BB103</f>
        <v>0</v>
      </c>
      <c r="BC816">
        <f>Drivers!BC103</f>
        <v>0</v>
      </c>
      <c r="BD816">
        <f>Drivers!BD103</f>
        <v>0</v>
      </c>
      <c r="BE816">
        <f>Drivers!BE103</f>
        <v>0</v>
      </c>
      <c r="BF816">
        <f>Drivers!BF103</f>
        <v>0</v>
      </c>
      <c r="BG816">
        <f>Drivers!BG103</f>
        <v>0</v>
      </c>
      <c r="BH816">
        <f>Drivers!BH103</f>
        <v>0</v>
      </c>
      <c r="BI816">
        <f>Drivers!BI103</f>
        <v>0</v>
      </c>
      <c r="BJ816">
        <f>Drivers!BJ103</f>
        <v>0</v>
      </c>
      <c r="BK816">
        <f>Drivers!BK103</f>
        <v>0</v>
      </c>
      <c r="BL816">
        <f>Drivers!BL103</f>
        <v>0</v>
      </c>
      <c r="BM816">
        <f>Drivers!BM103</f>
        <v>0</v>
      </c>
      <c r="BN816">
        <f>Drivers!BN103</f>
        <v>0</v>
      </c>
      <c r="BO816">
        <f>Drivers!BO103</f>
        <v>0</v>
      </c>
      <c r="BP816">
        <f>Drivers!BP103</f>
        <v>0</v>
      </c>
      <c r="BQ816">
        <f>Drivers!BQ103</f>
        <v>0</v>
      </c>
      <c r="BR816">
        <f>Drivers!BR103</f>
        <v>106.54965</v>
      </c>
      <c r="BS816">
        <f>Drivers!BS103</f>
        <v>115.15049999999999</v>
      </c>
      <c r="BT816">
        <f>Drivers!BT103</f>
        <v>119.44789844999998</v>
      </c>
      <c r="BU816">
        <f>Drivers!BU103</f>
        <v>124.390467</v>
      </c>
      <c r="BV816">
        <f>Drivers!BV103</f>
        <v>134.5</v>
      </c>
      <c r="BW816">
        <f>Drivers!BW103</f>
        <v>147.10599999999999</v>
      </c>
      <c r="BX816">
        <f>Drivers!BX103</f>
        <v>158.30000000000001</v>
      </c>
      <c r="BY816">
        <f>Drivers!BY103</f>
        <v>164.33500000000001</v>
      </c>
      <c r="BZ816">
        <f>Drivers!BZ103</f>
        <v>175.30099999999999</v>
      </c>
      <c r="CA816">
        <f>Drivers!CA103</f>
        <v>189.72499999999999</v>
      </c>
      <c r="CB816">
        <f>Drivers!CB103</f>
        <v>197.054</v>
      </c>
      <c r="CC816">
        <f>Drivers!CC103</f>
        <v>199.51400000000001</v>
      </c>
      <c r="CD816">
        <f>Drivers!CD103</f>
        <v>208.30099999999999</v>
      </c>
      <c r="CE816">
        <f>Drivers!CE103</f>
        <v>225.72499999999999</v>
      </c>
      <c r="CF816">
        <f>Drivers!CF103</f>
        <v>235.054</v>
      </c>
      <c r="CG816">
        <f>Drivers!CG103</f>
        <v>238.51400000000001</v>
      </c>
      <c r="CH816">
        <f>Drivers!CH103</f>
        <v>0</v>
      </c>
      <c r="CI816">
        <f>Drivers!CI103</f>
        <v>0</v>
      </c>
      <c r="CJ816">
        <f>Drivers!CJ103</f>
        <v>0</v>
      </c>
      <c r="CK816">
        <f>Drivers!CK103</f>
        <v>0</v>
      </c>
      <c r="CL816">
        <f>Drivers!CL103</f>
        <v>0</v>
      </c>
      <c r="CM816">
        <f>Drivers!CM103</f>
        <v>0</v>
      </c>
      <c r="CN816">
        <f>Drivers!CN103</f>
        <v>0</v>
      </c>
      <c r="CO816">
        <f>Drivers!CO103</f>
        <v>0</v>
      </c>
      <c r="CP816">
        <f>Drivers!CP103</f>
        <v>0</v>
      </c>
      <c r="CQ816">
        <f>Drivers!CQ103</f>
        <v>0</v>
      </c>
      <c r="CR816">
        <f>Drivers!CR103</f>
        <v>0</v>
      </c>
      <c r="CS816">
        <f>Drivers!CS103</f>
        <v>0</v>
      </c>
      <c r="CT816">
        <f>Drivers!CT103</f>
        <v>0</v>
      </c>
      <c r="CU816">
        <f>Drivers!CU103</f>
        <v>0</v>
      </c>
      <c r="CV816">
        <f>Drivers!CV103</f>
        <v>0</v>
      </c>
      <c r="CW816">
        <f>Drivers!CW103</f>
        <v>0</v>
      </c>
      <c r="CX816">
        <f>Drivers!CX103</f>
        <v>0</v>
      </c>
      <c r="CY816">
        <f>Drivers!CY103</f>
        <v>0</v>
      </c>
      <c r="CZ816">
        <f>Drivers!CZ103</f>
        <v>0</v>
      </c>
      <c r="DA816">
        <f>Drivers!DA103</f>
        <v>0</v>
      </c>
      <c r="DB816">
        <f>Drivers!DB103</f>
        <v>0</v>
      </c>
      <c r="DC816">
        <f>Drivers!DC103</f>
        <v>0</v>
      </c>
      <c r="DD816">
        <f>Drivers!DD103</f>
        <v>0</v>
      </c>
      <c r="DE816">
        <f>Drivers!DE103</f>
        <v>0</v>
      </c>
      <c r="DF816">
        <f>Drivers!DF103</f>
        <v>0</v>
      </c>
      <c r="DG816">
        <f>Drivers!DG103</f>
        <v>0</v>
      </c>
      <c r="DH816">
        <f>Drivers!DH103</f>
        <v>0</v>
      </c>
      <c r="DI816">
        <f>Drivers!DI103</f>
        <v>0</v>
      </c>
      <c r="DJ816">
        <f>Drivers!DJ103</f>
        <v>0</v>
      </c>
      <c r="DK816">
        <f>Drivers!DK103</f>
        <v>0</v>
      </c>
      <c r="DL816">
        <f>Drivers!DL103</f>
        <v>0</v>
      </c>
      <c r="DM816">
        <f>Drivers!DM103</f>
        <v>0</v>
      </c>
      <c r="DN816">
        <f>Drivers!DN103</f>
        <v>0</v>
      </c>
      <c r="DO816">
        <f>Drivers!DO103</f>
        <v>0</v>
      </c>
      <c r="DP816">
        <f>Drivers!DP103</f>
        <v>0</v>
      </c>
      <c r="DQ816">
        <f>Drivers!DQ103</f>
        <v>0</v>
      </c>
      <c r="DR816">
        <f>Drivers!DR103</f>
        <v>0</v>
      </c>
      <c r="DS816">
        <f>Drivers!DS103</f>
        <v>0</v>
      </c>
      <c r="DT816">
        <f>Drivers!DT103</f>
        <v>0</v>
      </c>
      <c r="DU816">
        <f>Drivers!DU103</f>
        <v>0</v>
      </c>
      <c r="DV816">
        <f>Drivers!DV103</f>
        <v>0</v>
      </c>
      <c r="DW816">
        <f>Drivers!DW103</f>
        <v>0</v>
      </c>
      <c r="DX816">
        <f>Drivers!DX103</f>
        <v>0</v>
      </c>
      <c r="DY816">
        <f>Drivers!DY103</f>
        <v>224.09409749999998</v>
      </c>
      <c r="DZ816">
        <f>Drivers!DZ103</f>
        <v>465.53851544999998</v>
      </c>
      <c r="EA816">
        <f>Drivers!EA103</f>
        <v>604.24099999999999</v>
      </c>
      <c r="EB816">
        <f>Drivers!EB103</f>
        <v>761.59399999999994</v>
      </c>
      <c r="EC816">
        <f>Drivers!EC103</f>
        <v>907.59399999999994</v>
      </c>
      <c r="ED816">
        <f>Drivers!ED103</f>
        <v>1057.5940000000001</v>
      </c>
      <c r="EE816">
        <f>Drivers!EE103</f>
        <v>1207.5940000000001</v>
      </c>
      <c r="EF816">
        <f>Drivers!EF103</f>
        <v>1357.5940000000001</v>
      </c>
      <c r="EG816">
        <f>Drivers!EG103</f>
        <v>1507.5940000000001</v>
      </c>
      <c r="EH816">
        <f>Drivers!EH103</f>
        <v>1657.5940000000001</v>
      </c>
      <c r="EI816">
        <f>Drivers!EI103</f>
        <v>1802.5940000000001</v>
      </c>
      <c r="EJ816">
        <f>Drivers!EJ103</f>
        <v>1947.5940000000001</v>
      </c>
    </row>
    <row r="817" spans="1:140" hidden="1" outlineLevel="1">
      <c r="A817">
        <f>Drivers!A104</f>
        <v>0</v>
      </c>
      <c r="B817">
        <f>Drivers!B104</f>
        <v>0</v>
      </c>
      <c r="C817">
        <f>Drivers!C104</f>
        <v>0</v>
      </c>
      <c r="D817">
        <f>Drivers!D104</f>
        <v>0</v>
      </c>
      <c r="E817">
        <f>Drivers!E104</f>
        <v>0</v>
      </c>
      <c r="F817">
        <f>Drivers!F104</f>
        <v>0</v>
      </c>
      <c r="G817">
        <f>Drivers!G104</f>
        <v>0</v>
      </c>
      <c r="H817">
        <f>Drivers!H104</f>
        <v>0</v>
      </c>
      <c r="I817" t="str">
        <f>Drivers!I104</f>
        <v>Implied Price per Lead</v>
      </c>
      <c r="J817">
        <f>Drivers!J104</f>
        <v>0</v>
      </c>
      <c r="K817">
        <f>Drivers!K104</f>
        <v>0</v>
      </c>
      <c r="L817">
        <f>Drivers!L104</f>
        <v>0</v>
      </c>
      <c r="M817">
        <f>Drivers!M104</f>
        <v>0</v>
      </c>
      <c r="N817">
        <f>Drivers!N104</f>
        <v>0</v>
      </c>
      <c r="O817">
        <f>Drivers!O104</f>
        <v>0</v>
      </c>
      <c r="P817">
        <f>Drivers!P104</f>
        <v>0</v>
      </c>
      <c r="Q817">
        <f>Drivers!Q104</f>
        <v>0</v>
      </c>
      <c r="R817">
        <f>Drivers!R104</f>
        <v>0</v>
      </c>
      <c r="S817">
        <f>Drivers!S104</f>
        <v>0</v>
      </c>
      <c r="T817">
        <f>Drivers!T104</f>
        <v>0</v>
      </c>
      <c r="U817">
        <f>Drivers!U104</f>
        <v>0</v>
      </c>
      <c r="V817">
        <f>Drivers!V104</f>
        <v>0</v>
      </c>
      <c r="W817">
        <f>Drivers!W104</f>
        <v>0</v>
      </c>
      <c r="X817">
        <f>Drivers!X104</f>
        <v>0</v>
      </c>
      <c r="Y817">
        <f>Drivers!Y104</f>
        <v>0</v>
      </c>
      <c r="Z817">
        <f>Drivers!Z104</f>
        <v>0</v>
      </c>
      <c r="AA817">
        <f>Drivers!AA104</f>
        <v>0</v>
      </c>
      <c r="AB817">
        <f>Drivers!AB104</f>
        <v>0</v>
      </c>
      <c r="AC817">
        <f>Drivers!AC104</f>
        <v>0</v>
      </c>
      <c r="AD817">
        <f>Drivers!AD104</f>
        <v>0</v>
      </c>
      <c r="AE817">
        <f>Drivers!AE104</f>
        <v>0</v>
      </c>
      <c r="AF817">
        <f>Drivers!AF104</f>
        <v>0</v>
      </c>
      <c r="AG817">
        <f>Drivers!AG104</f>
        <v>0</v>
      </c>
      <c r="AH817">
        <f>Drivers!AH104</f>
        <v>0</v>
      </c>
      <c r="AI817">
        <f>Drivers!AI104</f>
        <v>0</v>
      </c>
      <c r="AJ817">
        <f>Drivers!AJ104</f>
        <v>0</v>
      </c>
      <c r="AK817">
        <f>Drivers!AK104</f>
        <v>0</v>
      </c>
      <c r="AL817">
        <f>Drivers!AL104</f>
        <v>0</v>
      </c>
      <c r="AM817">
        <f>Drivers!AM104</f>
        <v>0</v>
      </c>
      <c r="AN817">
        <f>Drivers!AN104</f>
        <v>0</v>
      </c>
      <c r="AO817">
        <f>Drivers!AO104</f>
        <v>0</v>
      </c>
      <c r="AP817">
        <f>Drivers!AP104</f>
        <v>0</v>
      </c>
      <c r="AQ817">
        <f>Drivers!AQ104</f>
        <v>0</v>
      </c>
      <c r="AR817">
        <f>Drivers!AR104</f>
        <v>0</v>
      </c>
      <c r="AS817">
        <f>Drivers!AS104</f>
        <v>0</v>
      </c>
      <c r="AT817">
        <f>Drivers!AT104</f>
        <v>0</v>
      </c>
      <c r="AU817">
        <f>Drivers!AU104</f>
        <v>0</v>
      </c>
      <c r="AV817">
        <f>Drivers!AV104</f>
        <v>0</v>
      </c>
      <c r="AW817">
        <f>Drivers!AW104</f>
        <v>0</v>
      </c>
      <c r="AX817">
        <f>Drivers!AX104</f>
        <v>0</v>
      </c>
      <c r="AY817">
        <f>Drivers!AY104</f>
        <v>0</v>
      </c>
      <c r="AZ817">
        <f>Drivers!AZ104</f>
        <v>0</v>
      </c>
      <c r="BA817">
        <f>Drivers!BA104</f>
        <v>0</v>
      </c>
      <c r="BB817">
        <f>Drivers!BB104</f>
        <v>0</v>
      </c>
      <c r="BC817">
        <f>Drivers!BC104</f>
        <v>0</v>
      </c>
      <c r="BD817">
        <f>Drivers!BD104</f>
        <v>0</v>
      </c>
      <c r="BE817">
        <f>Drivers!BE104</f>
        <v>0</v>
      </c>
      <c r="BF817">
        <f>Drivers!BF104</f>
        <v>0</v>
      </c>
      <c r="BG817">
        <f>Drivers!BG104</f>
        <v>0</v>
      </c>
      <c r="BH817">
        <f>Drivers!BH104</f>
        <v>0</v>
      </c>
      <c r="BI817">
        <f>Drivers!BI104</f>
        <v>0</v>
      </c>
      <c r="BJ817">
        <f>Drivers!BJ104</f>
        <v>0</v>
      </c>
      <c r="BK817">
        <f>Drivers!BK104</f>
        <v>0</v>
      </c>
      <c r="BL817">
        <f>Drivers!BL104</f>
        <v>0</v>
      </c>
      <c r="BM817">
        <f>Drivers!BM104</f>
        <v>0</v>
      </c>
      <c r="BN817">
        <f>Drivers!BN104</f>
        <v>0</v>
      </c>
      <c r="BO817">
        <f>Drivers!BO104</f>
        <v>0</v>
      </c>
      <c r="BP817">
        <f>Drivers!BP104</f>
        <v>0</v>
      </c>
      <c r="BQ817">
        <f>Drivers!BQ104</f>
        <v>0</v>
      </c>
      <c r="BR817">
        <f>Drivers!BR104</f>
        <v>41.320474024390251</v>
      </c>
      <c r="BS817">
        <f>Drivers!BS104</f>
        <v>41.87290909090909</v>
      </c>
      <c r="BT817">
        <f>Drivers!BT104</f>
        <v>36.094038879456519</v>
      </c>
      <c r="BU817">
        <f>Drivers!BU104</f>
        <v>42.420338746153853</v>
      </c>
      <c r="BV817">
        <f>Drivers!BV104</f>
        <v>32.804878048780488</v>
      </c>
      <c r="BW817">
        <f>Drivers!BW104</f>
        <v>35.879512195121954</v>
      </c>
      <c r="BX817">
        <f>Drivers!BX104</f>
        <v>34.413043478260875</v>
      </c>
      <c r="BY817">
        <f>Drivers!BY104</f>
        <v>42.137179487179488</v>
      </c>
      <c r="BZ817">
        <f>Drivers!BZ104</f>
        <v>32.88949343339587</v>
      </c>
      <c r="CA817">
        <f>Drivers!CA104</f>
        <v>38.886042221766758</v>
      </c>
      <c r="CB817">
        <f>Drivers!CB104</f>
        <v>35.403162055335969</v>
      </c>
      <c r="CC817">
        <f>Drivers!CC104</f>
        <v>42.989441930618405</v>
      </c>
      <c r="CD817">
        <f>Drivers!CD104</f>
        <v>33.983359164695329</v>
      </c>
      <c r="CE817">
        <f>Drivers!CE104</f>
        <v>42.058730365760489</v>
      </c>
      <c r="CF817">
        <f>Drivers!CF104</f>
        <v>40.219359033588276</v>
      </c>
      <c r="CG817">
        <f>Drivers!CG104</f>
        <v>51.392803275156218</v>
      </c>
      <c r="CH817">
        <f>Drivers!CH104</f>
        <v>0</v>
      </c>
      <c r="CI817">
        <f>Drivers!CI104</f>
        <v>0</v>
      </c>
      <c r="CJ817">
        <f>Drivers!CJ104</f>
        <v>0</v>
      </c>
      <c r="CK817">
        <f>Drivers!CK104</f>
        <v>0</v>
      </c>
      <c r="CL817">
        <f>Drivers!CL104</f>
        <v>0</v>
      </c>
      <c r="CM817">
        <f>Drivers!CM104</f>
        <v>0</v>
      </c>
      <c r="CN817">
        <f>Drivers!CN104</f>
        <v>0</v>
      </c>
      <c r="CO817">
        <f>Drivers!CO104</f>
        <v>0</v>
      </c>
      <c r="CP817">
        <f>Drivers!CP104</f>
        <v>0</v>
      </c>
      <c r="CQ817">
        <f>Drivers!CQ104</f>
        <v>0</v>
      </c>
      <c r="CR817">
        <f>Drivers!CR104</f>
        <v>0</v>
      </c>
      <c r="CS817">
        <f>Drivers!CS104</f>
        <v>0</v>
      </c>
      <c r="CT817">
        <f>Drivers!CT104</f>
        <v>0</v>
      </c>
      <c r="CU817">
        <f>Drivers!CU104</f>
        <v>0</v>
      </c>
      <c r="CV817">
        <f>Drivers!CV104</f>
        <v>0</v>
      </c>
      <c r="CW817">
        <f>Drivers!CW104</f>
        <v>0</v>
      </c>
      <c r="CX817">
        <f>Drivers!CX104</f>
        <v>0</v>
      </c>
      <c r="CY817">
        <f>Drivers!CY104</f>
        <v>0</v>
      </c>
      <c r="CZ817">
        <f>Drivers!CZ104</f>
        <v>0</v>
      </c>
      <c r="DA817">
        <f>Drivers!DA104</f>
        <v>0</v>
      </c>
      <c r="DB817">
        <f>Drivers!DB104</f>
        <v>0</v>
      </c>
      <c r="DC817">
        <f>Drivers!DC104</f>
        <v>0</v>
      </c>
      <c r="DD817">
        <f>Drivers!DD104</f>
        <v>0</v>
      </c>
      <c r="DE817">
        <f>Drivers!DE104</f>
        <v>0</v>
      </c>
      <c r="DF817">
        <f>Drivers!DF104</f>
        <v>0</v>
      </c>
      <c r="DG817">
        <f>Drivers!DG104</f>
        <v>0</v>
      </c>
      <c r="DH817">
        <f>Drivers!DH104</f>
        <v>0</v>
      </c>
      <c r="DI817">
        <f>Drivers!DI104</f>
        <v>0</v>
      </c>
      <c r="DJ817">
        <f>Drivers!DJ104</f>
        <v>0</v>
      </c>
      <c r="DK817">
        <f>Drivers!DK104</f>
        <v>0</v>
      </c>
      <c r="DL817">
        <f>Drivers!DL104</f>
        <v>0</v>
      </c>
      <c r="DM817">
        <f>Drivers!DM104</f>
        <v>0</v>
      </c>
      <c r="DN817">
        <f>Drivers!DN104</f>
        <v>0</v>
      </c>
      <c r="DO817">
        <f>Drivers!DO104</f>
        <v>0</v>
      </c>
      <c r="DP817">
        <f>Drivers!DP104</f>
        <v>0</v>
      </c>
      <c r="DQ817">
        <f>Drivers!DQ104</f>
        <v>0</v>
      </c>
      <c r="DR817">
        <f>Drivers!DR104</f>
        <v>0</v>
      </c>
      <c r="DS817">
        <f>Drivers!DS104</f>
        <v>0</v>
      </c>
      <c r="DT817">
        <f>Drivers!DT104</f>
        <v>0</v>
      </c>
      <c r="DU817">
        <f>Drivers!DU104</f>
        <v>0</v>
      </c>
      <c r="DV817">
        <f>Drivers!DV104</f>
        <v>0</v>
      </c>
      <c r="DW817">
        <f>Drivers!DW104</f>
        <v>0</v>
      </c>
      <c r="DX817">
        <f>Drivers!DX104</f>
        <v>0</v>
      </c>
      <c r="DY817">
        <f>Drivers!DY104</f>
        <v>0</v>
      </c>
      <c r="DZ817">
        <f>Drivers!DZ104</f>
        <v>40.235648827701972</v>
      </c>
      <c r="EA817">
        <f>Drivers!EA104</f>
        <v>36.182095808383231</v>
      </c>
      <c r="EB817">
        <f>Drivers!EB104</f>
        <v>37.303781347962385</v>
      </c>
      <c r="EC817">
        <f>Drivers!EC104</f>
        <v>41.288617349886501</v>
      </c>
      <c r="ED817">
        <f>Drivers!ED104</f>
        <v>45.966314975551128</v>
      </c>
      <c r="EE817">
        <f>Drivers!EE104</f>
        <v>48.152091876072667</v>
      </c>
      <c r="EF817">
        <f>Drivers!EF104</f>
        <v>50.591824842911159</v>
      </c>
      <c r="EG817">
        <f>Drivers!EG104</f>
        <v>53.5063758680527</v>
      </c>
      <c r="EH817">
        <f>Drivers!EH104</f>
        <v>56.5673667399263</v>
      </c>
      <c r="EI817">
        <f>Drivers!EI104</f>
        <v>59.149677113792819</v>
      </c>
      <c r="EJ817">
        <f>Drivers!EJ104</f>
        <v>61.449668691533617</v>
      </c>
    </row>
    <row r="818" spans="1:140" hidden="1" outlineLevel="1">
      <c r="A818">
        <f>Drivers!A105</f>
        <v>0</v>
      </c>
      <c r="B818">
        <f>Drivers!B105</f>
        <v>0</v>
      </c>
      <c r="C818">
        <f>Drivers!C105</f>
        <v>0</v>
      </c>
      <c r="D818">
        <f>Drivers!D105</f>
        <v>0</v>
      </c>
      <c r="E818">
        <f>Drivers!E105</f>
        <v>0</v>
      </c>
      <c r="F818">
        <f>Drivers!F105</f>
        <v>0</v>
      </c>
      <c r="G818">
        <f>Drivers!G105</f>
        <v>0</v>
      </c>
      <c r="H818">
        <f>Drivers!H105</f>
        <v>0</v>
      </c>
      <c r="I818" t="str">
        <f>Drivers!I105</f>
        <v>YoY % Growth</v>
      </c>
      <c r="J818">
        <f>Drivers!J105</f>
        <v>0</v>
      </c>
      <c r="K818">
        <f>Drivers!K105</f>
        <v>0</v>
      </c>
      <c r="L818">
        <f>Drivers!L105</f>
        <v>0</v>
      </c>
      <c r="M818">
        <f>Drivers!M105</f>
        <v>0</v>
      </c>
      <c r="N818">
        <f>Drivers!N105</f>
        <v>0</v>
      </c>
      <c r="O818">
        <f>Drivers!O105</f>
        <v>0</v>
      </c>
      <c r="P818">
        <f>Drivers!P105</f>
        <v>0</v>
      </c>
      <c r="Q818">
        <f>Drivers!Q105</f>
        <v>0</v>
      </c>
      <c r="R818">
        <f>Drivers!R105</f>
        <v>0</v>
      </c>
      <c r="S818">
        <f>Drivers!S105</f>
        <v>0</v>
      </c>
      <c r="T818">
        <f>Drivers!T105</f>
        <v>0</v>
      </c>
      <c r="U818">
        <f>Drivers!U105</f>
        <v>0</v>
      </c>
      <c r="V818">
        <f>Drivers!V105</f>
        <v>0</v>
      </c>
      <c r="W818">
        <f>Drivers!W105</f>
        <v>0</v>
      </c>
      <c r="X818">
        <f>Drivers!X105</f>
        <v>0</v>
      </c>
      <c r="Y818">
        <f>Drivers!Y105</f>
        <v>0</v>
      </c>
      <c r="Z818">
        <f>Drivers!Z105</f>
        <v>0</v>
      </c>
      <c r="AA818">
        <f>Drivers!AA105</f>
        <v>0</v>
      </c>
      <c r="AB818">
        <f>Drivers!AB105</f>
        <v>0</v>
      </c>
      <c r="AC818">
        <f>Drivers!AC105</f>
        <v>0</v>
      </c>
      <c r="AD818">
        <f>Drivers!AD105</f>
        <v>0</v>
      </c>
      <c r="AE818">
        <f>Drivers!AE105</f>
        <v>0</v>
      </c>
      <c r="AF818">
        <f>Drivers!AF105</f>
        <v>0</v>
      </c>
      <c r="AG818">
        <f>Drivers!AG105</f>
        <v>0</v>
      </c>
      <c r="AH818">
        <f>Drivers!AH105</f>
        <v>0</v>
      </c>
      <c r="AI818">
        <f>Drivers!AI105</f>
        <v>0</v>
      </c>
      <c r="AJ818">
        <f>Drivers!AJ105</f>
        <v>0</v>
      </c>
      <c r="AK818">
        <f>Drivers!AK105</f>
        <v>0</v>
      </c>
      <c r="AL818">
        <f>Drivers!AL105</f>
        <v>0</v>
      </c>
      <c r="AM818">
        <f>Drivers!AM105</f>
        <v>0</v>
      </c>
      <c r="AN818">
        <f>Drivers!AN105</f>
        <v>0</v>
      </c>
      <c r="AO818">
        <f>Drivers!AO105</f>
        <v>0</v>
      </c>
      <c r="AP818">
        <f>Drivers!AP105</f>
        <v>0</v>
      </c>
      <c r="AQ818">
        <f>Drivers!AQ105</f>
        <v>0</v>
      </c>
      <c r="AR818">
        <f>Drivers!AR105</f>
        <v>0</v>
      </c>
      <c r="AS818">
        <f>Drivers!AS105</f>
        <v>0</v>
      </c>
      <c r="AT818">
        <f>Drivers!AT105</f>
        <v>0</v>
      </c>
      <c r="AU818">
        <f>Drivers!AU105</f>
        <v>0</v>
      </c>
      <c r="AV818">
        <f>Drivers!AV105</f>
        <v>0</v>
      </c>
      <c r="AW818">
        <f>Drivers!AW105</f>
        <v>0</v>
      </c>
      <c r="AX818">
        <f>Drivers!AX105</f>
        <v>0</v>
      </c>
      <c r="AY818">
        <f>Drivers!AY105</f>
        <v>0</v>
      </c>
      <c r="AZ818">
        <f>Drivers!AZ105</f>
        <v>0</v>
      </c>
      <c r="BA818">
        <f>Drivers!BA105</f>
        <v>0</v>
      </c>
      <c r="BB818">
        <f>Drivers!BB105</f>
        <v>0</v>
      </c>
      <c r="BC818">
        <f>Drivers!BC105</f>
        <v>0</v>
      </c>
      <c r="BD818">
        <f>Drivers!BD105</f>
        <v>0</v>
      </c>
      <c r="BE818">
        <f>Drivers!BE105</f>
        <v>0</v>
      </c>
      <c r="BF818">
        <f>Drivers!BF105</f>
        <v>0</v>
      </c>
      <c r="BG818">
        <f>Drivers!BG105</f>
        <v>0</v>
      </c>
      <c r="BH818">
        <f>Drivers!BH105</f>
        <v>0</v>
      </c>
      <c r="BI818">
        <f>Drivers!BI105</f>
        <v>0</v>
      </c>
      <c r="BJ818">
        <f>Drivers!BJ105</f>
        <v>0</v>
      </c>
      <c r="BK818">
        <f>Drivers!BK105</f>
        <v>0</v>
      </c>
      <c r="BL818">
        <f>Drivers!BL105</f>
        <v>0</v>
      </c>
      <c r="BM818">
        <f>Drivers!BM105</f>
        <v>0</v>
      </c>
      <c r="BN818">
        <f>Drivers!BN105</f>
        <v>0</v>
      </c>
      <c r="BO818">
        <f>Drivers!BO105</f>
        <v>0</v>
      </c>
      <c r="BP818">
        <f>Drivers!BP105</f>
        <v>0</v>
      </c>
      <c r="BQ818">
        <f>Drivers!BQ105</f>
        <v>0</v>
      </c>
      <c r="BR818">
        <f>Drivers!BR105</f>
        <v>0</v>
      </c>
      <c r="BS818">
        <f>Drivers!BS105</f>
        <v>0</v>
      </c>
      <c r="BT818">
        <f>Drivers!BT105</f>
        <v>0</v>
      </c>
      <c r="BU818">
        <f>Drivers!BU105</f>
        <v>0</v>
      </c>
      <c r="BV818">
        <f>Drivers!BV105</f>
        <v>-0.20608659935951512</v>
      </c>
      <c r="BW818">
        <f>Drivers!BW105</f>
        <v>-0.14313304296042673</v>
      </c>
      <c r="BX818">
        <f>Drivers!BX105</f>
        <v>-4.6572660012077716E-2</v>
      </c>
      <c r="BY818">
        <f>Drivers!BY105</f>
        <v>-6.6750824567622935E-3</v>
      </c>
      <c r="BZ818">
        <f>Drivers!BZ105</f>
        <v>2.5793537317699844E-3</v>
      </c>
      <c r="CA818">
        <f>Drivers!CA105</f>
        <v>8.3795175650508424E-2</v>
      </c>
      <c r="CB818">
        <f>Drivers!CB105</f>
        <v>2.8771607419743717E-2</v>
      </c>
      <c r="CC818">
        <f>Drivers!CC105</f>
        <v>2.022590153900139E-2</v>
      </c>
      <c r="CD818">
        <f>Drivers!CD105</f>
        <v>3.325881967487998E-2</v>
      </c>
      <c r="CE818">
        <f>Drivers!CE105</f>
        <v>8.1589381760682089E-2</v>
      </c>
      <c r="CF818">
        <f>Drivers!CF105</f>
        <v>0.13603861063948131</v>
      </c>
      <c r="CG818">
        <f>Drivers!CG105</f>
        <v>0.19547500426035258</v>
      </c>
      <c r="CH818">
        <f>Drivers!CH105</f>
        <v>0</v>
      </c>
      <c r="CI818">
        <f>Drivers!CI105</f>
        <v>0</v>
      </c>
      <c r="CJ818">
        <f>Drivers!CJ105</f>
        <v>0</v>
      </c>
      <c r="CK818">
        <f>Drivers!CK105</f>
        <v>0</v>
      </c>
      <c r="CL818">
        <f>Drivers!CL105</f>
        <v>0</v>
      </c>
      <c r="CM818">
        <f>Drivers!CM105</f>
        <v>0</v>
      </c>
      <c r="CN818">
        <f>Drivers!CN105</f>
        <v>0</v>
      </c>
      <c r="CO818">
        <f>Drivers!CO105</f>
        <v>0</v>
      </c>
      <c r="CP818">
        <f>Drivers!CP105</f>
        <v>0</v>
      </c>
      <c r="CQ818">
        <f>Drivers!CQ105</f>
        <v>0</v>
      </c>
      <c r="CR818">
        <f>Drivers!CR105</f>
        <v>0</v>
      </c>
      <c r="CS818">
        <f>Drivers!CS105</f>
        <v>0</v>
      </c>
      <c r="CT818">
        <f>Drivers!CT105</f>
        <v>0</v>
      </c>
      <c r="CU818">
        <f>Drivers!CU105</f>
        <v>0</v>
      </c>
      <c r="CV818">
        <f>Drivers!CV105</f>
        <v>0</v>
      </c>
      <c r="CW818">
        <f>Drivers!CW105</f>
        <v>0</v>
      </c>
      <c r="CX818">
        <f>Drivers!CX105</f>
        <v>0</v>
      </c>
      <c r="CY818">
        <f>Drivers!CY105</f>
        <v>0</v>
      </c>
      <c r="CZ818">
        <f>Drivers!CZ105</f>
        <v>0</v>
      </c>
      <c r="DA818">
        <f>Drivers!DA105</f>
        <v>0</v>
      </c>
      <c r="DB818">
        <f>Drivers!DB105</f>
        <v>0</v>
      </c>
      <c r="DC818">
        <f>Drivers!DC105</f>
        <v>0</v>
      </c>
      <c r="DD818">
        <f>Drivers!DD105</f>
        <v>0</v>
      </c>
      <c r="DE818">
        <f>Drivers!DE105</f>
        <v>0</v>
      </c>
      <c r="DF818">
        <f>Drivers!DF105</f>
        <v>0</v>
      </c>
      <c r="DG818">
        <f>Drivers!DG105</f>
        <v>0</v>
      </c>
      <c r="DH818">
        <f>Drivers!DH105</f>
        <v>0</v>
      </c>
      <c r="DI818">
        <f>Drivers!DI105</f>
        <v>0</v>
      </c>
      <c r="DJ818">
        <f>Drivers!DJ105</f>
        <v>0</v>
      </c>
      <c r="DK818">
        <f>Drivers!DK105</f>
        <v>0</v>
      </c>
      <c r="DL818">
        <f>Drivers!DL105</f>
        <v>0</v>
      </c>
      <c r="DM818">
        <f>Drivers!DM105</f>
        <v>0</v>
      </c>
      <c r="DN818">
        <f>Drivers!DN105</f>
        <v>0</v>
      </c>
      <c r="DO818">
        <f>Drivers!DO105</f>
        <v>0</v>
      </c>
      <c r="DP818">
        <f>Drivers!DP105</f>
        <v>0</v>
      </c>
      <c r="DQ818">
        <f>Drivers!DQ105</f>
        <v>0</v>
      </c>
      <c r="DR818">
        <f>Drivers!DR105</f>
        <v>0</v>
      </c>
      <c r="DS818">
        <f>Drivers!DS105</f>
        <v>0</v>
      </c>
      <c r="DT818">
        <f>Drivers!DT105</f>
        <v>0</v>
      </c>
      <c r="DU818">
        <f>Drivers!DU105</f>
        <v>0</v>
      </c>
      <c r="DV818">
        <f>Drivers!DV105</f>
        <v>0</v>
      </c>
      <c r="DW818">
        <f>Drivers!DW105</f>
        <v>0</v>
      </c>
      <c r="DX818">
        <f>Drivers!DX105</f>
        <v>0</v>
      </c>
      <c r="DY818">
        <f>Drivers!DY105</f>
        <v>0</v>
      </c>
      <c r="DZ818">
        <f>Drivers!DZ105</f>
        <v>0</v>
      </c>
      <c r="EA818">
        <f>Drivers!EA105</f>
        <v>-0.10074531261262765</v>
      </c>
      <c r="EB818">
        <f>Drivers!EB105</f>
        <v>3.100112125951715E-2</v>
      </c>
      <c r="EC818">
        <f>Drivers!EC105</f>
        <v>0.10682123521887354</v>
      </c>
      <c r="ED818">
        <f>Drivers!ED105</f>
        <v>0.11329266819532968</v>
      </c>
      <c r="EE818">
        <f>Drivers!EE105</f>
        <v>4.755171045762796E-2</v>
      </c>
      <c r="EF818">
        <f>Drivers!EF105</f>
        <v>5.0667226942446186E-2</v>
      </c>
      <c r="EG818">
        <f>Drivers!EG105</f>
        <v>5.7609130214047344E-2</v>
      </c>
      <c r="EH818">
        <f>Drivers!EH105</f>
        <v>5.720796488669011E-2</v>
      </c>
      <c r="EI818">
        <f>Drivers!EI105</f>
        <v>4.5650178233307637E-2</v>
      </c>
      <c r="EJ818">
        <f>Drivers!EJ105</f>
        <v>3.8884262602415287E-2</v>
      </c>
    </row>
    <row r="819" spans="1:140" hidden="1" outlineLevel="1">
      <c r="A819">
        <f>Drivers!A106</f>
        <v>0</v>
      </c>
      <c r="B819">
        <f>Drivers!B106</f>
        <v>0</v>
      </c>
      <c r="C819">
        <f>Drivers!C106</f>
        <v>0</v>
      </c>
      <c r="D819">
        <f>Drivers!D106</f>
        <v>0</v>
      </c>
      <c r="E819">
        <f>Drivers!E106</f>
        <v>0</v>
      </c>
      <c r="F819">
        <f>Drivers!F106</f>
        <v>0</v>
      </c>
      <c r="G819">
        <f>Drivers!G106</f>
        <v>0</v>
      </c>
      <c r="H819">
        <f>Drivers!H106</f>
        <v>0</v>
      </c>
      <c r="I819" t="str">
        <f>Drivers!I106</f>
        <v>YoY Abs Growth</v>
      </c>
      <c r="J819">
        <f>Drivers!J106</f>
        <v>0</v>
      </c>
      <c r="K819">
        <f>Drivers!K106</f>
        <v>0</v>
      </c>
      <c r="L819">
        <f>Drivers!L106</f>
        <v>0</v>
      </c>
      <c r="M819">
        <f>Drivers!M106</f>
        <v>0</v>
      </c>
      <c r="N819">
        <f>Drivers!N106</f>
        <v>0</v>
      </c>
      <c r="O819">
        <f>Drivers!O106</f>
        <v>0</v>
      </c>
      <c r="P819">
        <f>Drivers!P106</f>
        <v>0</v>
      </c>
      <c r="Q819">
        <f>Drivers!Q106</f>
        <v>0</v>
      </c>
      <c r="R819">
        <f>Drivers!R106</f>
        <v>0</v>
      </c>
      <c r="S819">
        <f>Drivers!S106</f>
        <v>0</v>
      </c>
      <c r="T819">
        <f>Drivers!T106</f>
        <v>0</v>
      </c>
      <c r="U819">
        <f>Drivers!U106</f>
        <v>0</v>
      </c>
      <c r="V819">
        <f>Drivers!V106</f>
        <v>0</v>
      </c>
      <c r="W819">
        <f>Drivers!W106</f>
        <v>0</v>
      </c>
      <c r="X819">
        <f>Drivers!X106</f>
        <v>0</v>
      </c>
      <c r="Y819">
        <f>Drivers!Y106</f>
        <v>0</v>
      </c>
      <c r="Z819">
        <f>Drivers!Z106</f>
        <v>0</v>
      </c>
      <c r="AA819">
        <f>Drivers!AA106</f>
        <v>0</v>
      </c>
      <c r="AB819">
        <f>Drivers!AB106</f>
        <v>0</v>
      </c>
      <c r="AC819">
        <f>Drivers!AC106</f>
        <v>0</v>
      </c>
      <c r="AD819">
        <f>Drivers!AD106</f>
        <v>0</v>
      </c>
      <c r="AE819">
        <f>Drivers!AE106</f>
        <v>0</v>
      </c>
      <c r="AF819">
        <f>Drivers!AF106</f>
        <v>0</v>
      </c>
      <c r="AG819">
        <f>Drivers!AG106</f>
        <v>0</v>
      </c>
      <c r="AH819">
        <f>Drivers!AH106</f>
        <v>0</v>
      </c>
      <c r="AI819">
        <f>Drivers!AI106</f>
        <v>0</v>
      </c>
      <c r="AJ819">
        <f>Drivers!AJ106</f>
        <v>0</v>
      </c>
      <c r="AK819">
        <f>Drivers!AK106</f>
        <v>0</v>
      </c>
      <c r="AL819">
        <f>Drivers!AL106</f>
        <v>0</v>
      </c>
      <c r="AM819">
        <f>Drivers!AM106</f>
        <v>0</v>
      </c>
      <c r="AN819">
        <f>Drivers!AN106</f>
        <v>0</v>
      </c>
      <c r="AO819">
        <f>Drivers!AO106</f>
        <v>0</v>
      </c>
      <c r="AP819">
        <f>Drivers!AP106</f>
        <v>0</v>
      </c>
      <c r="AQ819">
        <f>Drivers!AQ106</f>
        <v>0</v>
      </c>
      <c r="AR819">
        <f>Drivers!AR106</f>
        <v>0</v>
      </c>
      <c r="AS819">
        <f>Drivers!AS106</f>
        <v>0</v>
      </c>
      <c r="AT819">
        <f>Drivers!AT106</f>
        <v>0</v>
      </c>
      <c r="AU819">
        <f>Drivers!AU106</f>
        <v>0</v>
      </c>
      <c r="AV819">
        <f>Drivers!AV106</f>
        <v>0</v>
      </c>
      <c r="AW819">
        <f>Drivers!AW106</f>
        <v>0</v>
      </c>
      <c r="AX819">
        <f>Drivers!AX106</f>
        <v>0</v>
      </c>
      <c r="AY819">
        <f>Drivers!AY106</f>
        <v>0</v>
      </c>
      <c r="AZ819">
        <f>Drivers!AZ106</f>
        <v>0</v>
      </c>
      <c r="BA819">
        <f>Drivers!BA106</f>
        <v>0</v>
      </c>
      <c r="BB819">
        <f>Drivers!BB106</f>
        <v>0</v>
      </c>
      <c r="BC819">
        <f>Drivers!BC106</f>
        <v>0</v>
      </c>
      <c r="BD819">
        <f>Drivers!BD106</f>
        <v>0</v>
      </c>
      <c r="BE819">
        <f>Drivers!BE106</f>
        <v>0</v>
      </c>
      <c r="BF819">
        <f>Drivers!BF106</f>
        <v>0</v>
      </c>
      <c r="BG819">
        <f>Drivers!BG106</f>
        <v>0</v>
      </c>
      <c r="BH819">
        <f>Drivers!BH106</f>
        <v>0</v>
      </c>
      <c r="BI819">
        <f>Drivers!BI106</f>
        <v>0</v>
      </c>
      <c r="BJ819">
        <f>Drivers!BJ106</f>
        <v>0</v>
      </c>
      <c r="BK819">
        <f>Drivers!BK106</f>
        <v>0</v>
      </c>
      <c r="BL819">
        <f>Drivers!BL106</f>
        <v>0</v>
      </c>
      <c r="BM819">
        <f>Drivers!BM106</f>
        <v>0</v>
      </c>
      <c r="BN819">
        <f>Drivers!BN106</f>
        <v>0</v>
      </c>
      <c r="BO819">
        <f>Drivers!BO106</f>
        <v>0</v>
      </c>
      <c r="BP819">
        <f>Drivers!BP106</f>
        <v>0</v>
      </c>
      <c r="BQ819">
        <f>Drivers!BQ106</f>
        <v>0</v>
      </c>
      <c r="BR819">
        <f>Drivers!BR106</f>
        <v>0</v>
      </c>
      <c r="BS819">
        <f>Drivers!BS106</f>
        <v>0</v>
      </c>
      <c r="BT819">
        <f>Drivers!BT106</f>
        <v>0</v>
      </c>
      <c r="BU819">
        <f>Drivers!BU106</f>
        <v>0</v>
      </c>
      <c r="BV819">
        <f>Drivers!BV106</f>
        <v>-8.515595975609763</v>
      </c>
      <c r="BW819">
        <f>Drivers!BW106</f>
        <v>-5.9933968957871357</v>
      </c>
      <c r="BX819">
        <f>Drivers!BX106</f>
        <v>-1.6809954011956449</v>
      </c>
      <c r="BY819">
        <f>Drivers!BY106</f>
        <v>-0.283159258974365</v>
      </c>
      <c r="BZ819">
        <f>Drivers!BZ106</f>
        <v>8.4615384615382538E-2</v>
      </c>
      <c r="CA819">
        <f>Drivers!CA106</f>
        <v>3.0065300266448034</v>
      </c>
      <c r="CB819">
        <f>Drivers!CB106</f>
        <v>0.99011857707509421</v>
      </c>
      <c r="CC819">
        <f>Drivers!CC106</f>
        <v>0.85226244343891722</v>
      </c>
      <c r="CD819">
        <f>Drivers!CD106</f>
        <v>1.0938657312994593</v>
      </c>
      <c r="CE819">
        <f>Drivers!CE106</f>
        <v>3.1726881439937316</v>
      </c>
      <c r="CF819">
        <f>Drivers!CF106</f>
        <v>4.8161969782523073</v>
      </c>
      <c r="CG819">
        <f>Drivers!CG106</f>
        <v>8.4033613445378137</v>
      </c>
      <c r="CH819">
        <f>Drivers!CH106</f>
        <v>0</v>
      </c>
      <c r="CI819">
        <f>Drivers!CI106</f>
        <v>0</v>
      </c>
      <c r="CJ819">
        <f>Drivers!CJ106</f>
        <v>0</v>
      </c>
      <c r="CK819">
        <f>Drivers!CK106</f>
        <v>0</v>
      </c>
      <c r="CL819">
        <f>Drivers!CL106</f>
        <v>0</v>
      </c>
      <c r="CM819">
        <f>Drivers!CM106</f>
        <v>0</v>
      </c>
      <c r="CN819">
        <f>Drivers!CN106</f>
        <v>0</v>
      </c>
      <c r="CO819">
        <f>Drivers!CO106</f>
        <v>0</v>
      </c>
      <c r="CP819">
        <f>Drivers!CP106</f>
        <v>0</v>
      </c>
      <c r="CQ819">
        <f>Drivers!CQ106</f>
        <v>0</v>
      </c>
      <c r="CR819">
        <f>Drivers!CR106</f>
        <v>0</v>
      </c>
      <c r="CS819">
        <f>Drivers!CS106</f>
        <v>0</v>
      </c>
      <c r="CT819">
        <f>Drivers!CT106</f>
        <v>0</v>
      </c>
      <c r="CU819">
        <f>Drivers!CU106</f>
        <v>0</v>
      </c>
      <c r="CV819">
        <f>Drivers!CV106</f>
        <v>0</v>
      </c>
      <c r="CW819">
        <f>Drivers!CW106</f>
        <v>0</v>
      </c>
      <c r="CX819">
        <f>Drivers!CX106</f>
        <v>0</v>
      </c>
      <c r="CY819">
        <f>Drivers!CY106</f>
        <v>0</v>
      </c>
      <c r="CZ819">
        <f>Drivers!CZ106</f>
        <v>0</v>
      </c>
      <c r="DA819">
        <f>Drivers!DA106</f>
        <v>0</v>
      </c>
      <c r="DB819">
        <f>Drivers!DB106</f>
        <v>0</v>
      </c>
      <c r="DC819">
        <f>Drivers!DC106</f>
        <v>0</v>
      </c>
      <c r="DD819">
        <f>Drivers!DD106</f>
        <v>0</v>
      </c>
      <c r="DE819">
        <f>Drivers!DE106</f>
        <v>0</v>
      </c>
      <c r="DF819">
        <f>Drivers!DF106</f>
        <v>0</v>
      </c>
      <c r="DG819">
        <f>Drivers!DG106</f>
        <v>0</v>
      </c>
      <c r="DH819">
        <f>Drivers!DH106</f>
        <v>0</v>
      </c>
      <c r="DI819">
        <f>Drivers!DI106</f>
        <v>0</v>
      </c>
      <c r="DJ819">
        <f>Drivers!DJ106</f>
        <v>0</v>
      </c>
      <c r="DK819">
        <f>Drivers!DK106</f>
        <v>0</v>
      </c>
      <c r="DL819">
        <f>Drivers!DL106</f>
        <v>0</v>
      </c>
      <c r="DM819">
        <f>Drivers!DM106</f>
        <v>0</v>
      </c>
      <c r="DN819">
        <f>Drivers!DN106</f>
        <v>0</v>
      </c>
      <c r="DO819">
        <f>Drivers!DO106</f>
        <v>0</v>
      </c>
      <c r="DP819">
        <f>Drivers!DP106</f>
        <v>0</v>
      </c>
      <c r="DQ819">
        <f>Drivers!DQ106</f>
        <v>0</v>
      </c>
      <c r="DR819">
        <f>Drivers!DR106</f>
        <v>0</v>
      </c>
      <c r="DS819">
        <f>Drivers!DS106</f>
        <v>0</v>
      </c>
      <c r="DT819">
        <f>Drivers!DT106</f>
        <v>0</v>
      </c>
      <c r="DU819">
        <f>Drivers!DU106</f>
        <v>0</v>
      </c>
      <c r="DV819">
        <f>Drivers!DV106</f>
        <v>0</v>
      </c>
      <c r="DW819">
        <f>Drivers!DW106</f>
        <v>0</v>
      </c>
      <c r="DX819">
        <f>Drivers!DX106</f>
        <v>0</v>
      </c>
      <c r="DY819">
        <f>Drivers!DY106</f>
        <v>0</v>
      </c>
      <c r="DZ819">
        <f>Drivers!DZ106</f>
        <v>0</v>
      </c>
      <c r="EA819">
        <f>Drivers!EA106</f>
        <v>-4.0535530193187412</v>
      </c>
      <c r="EB819">
        <f>Drivers!EB106</f>
        <v>1.1216855395791541</v>
      </c>
      <c r="EC819">
        <f>Drivers!EC106</f>
        <v>3.9848360019241156</v>
      </c>
      <c r="ED819">
        <f>Drivers!ED106</f>
        <v>4.6776976256646279</v>
      </c>
      <c r="EE819">
        <f>Drivers!EE106</f>
        <v>2.1857769005215388</v>
      </c>
      <c r="EF819">
        <f>Drivers!EF106</f>
        <v>2.4397329668384913</v>
      </c>
      <c r="EG819">
        <f>Drivers!EG106</f>
        <v>2.9145510251415416</v>
      </c>
      <c r="EH819">
        <f>Drivers!EH106</f>
        <v>3.0609908718735994</v>
      </c>
      <c r="EI819">
        <f>Drivers!EI106</f>
        <v>2.5823103738665196</v>
      </c>
      <c r="EJ819">
        <f>Drivers!EJ106</f>
        <v>2.2999915777407978</v>
      </c>
    </row>
    <row r="820" spans="1:140" hidden="1" outlineLevel="1">
      <c r="A820">
        <f>Drivers!A107</f>
        <v>0</v>
      </c>
      <c r="B820">
        <f>Drivers!B107</f>
        <v>0</v>
      </c>
      <c r="C820">
        <f>Drivers!C107</f>
        <v>0</v>
      </c>
      <c r="D820">
        <f>Drivers!D107</f>
        <v>0</v>
      </c>
      <c r="E820">
        <f>Drivers!E107</f>
        <v>0</v>
      </c>
      <c r="F820">
        <f>Drivers!F107</f>
        <v>0</v>
      </c>
      <c r="G820">
        <f>Drivers!G107</f>
        <v>0</v>
      </c>
      <c r="H820">
        <f>Drivers!H107</f>
        <v>0</v>
      </c>
      <c r="I820" t="str">
        <f>Drivers!I107</f>
        <v>Seq % Growth</v>
      </c>
      <c r="J820">
        <f>Drivers!J107</f>
        <v>0</v>
      </c>
      <c r="K820">
        <f>Drivers!K107</f>
        <v>0</v>
      </c>
      <c r="L820">
        <f>Drivers!L107</f>
        <v>0</v>
      </c>
      <c r="M820">
        <f>Drivers!M107</f>
        <v>0</v>
      </c>
      <c r="N820">
        <f>Drivers!N107</f>
        <v>0</v>
      </c>
      <c r="O820">
        <f>Drivers!O107</f>
        <v>0</v>
      </c>
      <c r="P820">
        <f>Drivers!P107</f>
        <v>0</v>
      </c>
      <c r="Q820">
        <f>Drivers!Q107</f>
        <v>0</v>
      </c>
      <c r="R820">
        <f>Drivers!R107</f>
        <v>0</v>
      </c>
      <c r="S820">
        <f>Drivers!S107</f>
        <v>0</v>
      </c>
      <c r="T820">
        <f>Drivers!T107</f>
        <v>0</v>
      </c>
      <c r="U820">
        <f>Drivers!U107</f>
        <v>0</v>
      </c>
      <c r="V820">
        <f>Drivers!V107</f>
        <v>0</v>
      </c>
      <c r="W820">
        <f>Drivers!W107</f>
        <v>0</v>
      </c>
      <c r="X820">
        <f>Drivers!X107</f>
        <v>0</v>
      </c>
      <c r="Y820">
        <f>Drivers!Y107</f>
        <v>0</v>
      </c>
      <c r="Z820">
        <f>Drivers!Z107</f>
        <v>0</v>
      </c>
      <c r="AA820">
        <f>Drivers!AA107</f>
        <v>0</v>
      </c>
      <c r="AB820">
        <f>Drivers!AB107</f>
        <v>0</v>
      </c>
      <c r="AC820">
        <f>Drivers!AC107</f>
        <v>0</v>
      </c>
      <c r="AD820">
        <f>Drivers!AD107</f>
        <v>0</v>
      </c>
      <c r="AE820">
        <f>Drivers!AE107</f>
        <v>0</v>
      </c>
      <c r="AF820">
        <f>Drivers!AF107</f>
        <v>0</v>
      </c>
      <c r="AG820">
        <f>Drivers!AG107</f>
        <v>0</v>
      </c>
      <c r="AH820">
        <f>Drivers!AH107</f>
        <v>0</v>
      </c>
      <c r="AI820">
        <f>Drivers!AI107</f>
        <v>0</v>
      </c>
      <c r="AJ820">
        <f>Drivers!AJ107</f>
        <v>0</v>
      </c>
      <c r="AK820">
        <f>Drivers!AK107</f>
        <v>0</v>
      </c>
      <c r="AL820">
        <f>Drivers!AL107</f>
        <v>0</v>
      </c>
      <c r="AM820">
        <f>Drivers!AM107</f>
        <v>0</v>
      </c>
      <c r="AN820">
        <f>Drivers!AN107</f>
        <v>0</v>
      </c>
      <c r="AO820">
        <f>Drivers!AO107</f>
        <v>0</v>
      </c>
      <c r="AP820">
        <f>Drivers!AP107</f>
        <v>0</v>
      </c>
      <c r="AQ820">
        <f>Drivers!AQ107</f>
        <v>0</v>
      </c>
      <c r="AR820">
        <f>Drivers!AR107</f>
        <v>0</v>
      </c>
      <c r="AS820">
        <f>Drivers!AS107</f>
        <v>0</v>
      </c>
      <c r="AT820">
        <f>Drivers!AT107</f>
        <v>0</v>
      </c>
      <c r="AU820">
        <f>Drivers!AU107</f>
        <v>0</v>
      </c>
      <c r="AV820">
        <f>Drivers!AV107</f>
        <v>0</v>
      </c>
      <c r="AW820">
        <f>Drivers!AW107</f>
        <v>0</v>
      </c>
      <c r="AX820">
        <f>Drivers!AX107</f>
        <v>0</v>
      </c>
      <c r="AY820">
        <f>Drivers!AY107</f>
        <v>0</v>
      </c>
      <c r="AZ820">
        <f>Drivers!AZ107</f>
        <v>0</v>
      </c>
      <c r="BA820">
        <f>Drivers!BA107</f>
        <v>0</v>
      </c>
      <c r="BB820">
        <f>Drivers!BB107</f>
        <v>0</v>
      </c>
      <c r="BC820">
        <f>Drivers!BC107</f>
        <v>0</v>
      </c>
      <c r="BD820">
        <f>Drivers!BD107</f>
        <v>0</v>
      </c>
      <c r="BE820">
        <f>Drivers!BE107</f>
        <v>0</v>
      </c>
      <c r="BF820">
        <f>Drivers!BF107</f>
        <v>0</v>
      </c>
      <c r="BG820">
        <f>Drivers!BG107</f>
        <v>0</v>
      </c>
      <c r="BH820">
        <f>Drivers!BH107</f>
        <v>0</v>
      </c>
      <c r="BI820">
        <f>Drivers!BI107</f>
        <v>0</v>
      </c>
      <c r="BJ820">
        <f>Drivers!BJ107</f>
        <v>0</v>
      </c>
      <c r="BK820">
        <f>Drivers!BK107</f>
        <v>0</v>
      </c>
      <c r="BL820">
        <f>Drivers!BL107</f>
        <v>0</v>
      </c>
      <c r="BM820">
        <f>Drivers!BM107</f>
        <v>0</v>
      </c>
      <c r="BN820">
        <f>Drivers!BN107</f>
        <v>0</v>
      </c>
      <c r="BO820">
        <f>Drivers!BO107</f>
        <v>0</v>
      </c>
      <c r="BP820">
        <f>Drivers!BP107</f>
        <v>0</v>
      </c>
      <c r="BQ820">
        <f>Drivers!BQ107</f>
        <v>0</v>
      </c>
      <c r="BR820">
        <f>Drivers!BR107</f>
        <v>0</v>
      </c>
      <c r="BS820">
        <f>Drivers!BS107</f>
        <v>0</v>
      </c>
      <c r="BT820">
        <f>Drivers!BT107</f>
        <v>0</v>
      </c>
      <c r="BU820">
        <f>Drivers!BU107</f>
        <v>0</v>
      </c>
      <c r="BV820">
        <f>Drivers!BV107</f>
        <v>-0.22667100220280945</v>
      </c>
      <c r="BW820">
        <f>Drivers!BW107</f>
        <v>9.3724907063197138E-2</v>
      </c>
      <c r="BX820">
        <f>Drivers!BX107</f>
        <v>-4.0872036076913476E-2</v>
      </c>
      <c r="BY820">
        <f>Drivers!BY107</f>
        <v>0.22445373114987754</v>
      </c>
      <c r="BZ820">
        <f>Drivers!BZ107</f>
        <v>-0.21946618559501085</v>
      </c>
      <c r="CA820">
        <f>Drivers!CA107</f>
        <v>0.18232414556686405</v>
      </c>
      <c r="CB820">
        <f>Drivers!CB107</f>
        <v>-8.9566331964769152E-2</v>
      </c>
      <c r="CC820">
        <f>Drivers!CC107</f>
        <v>0.21428255090392501</v>
      </c>
      <c r="CD820">
        <f>Drivers!CD107</f>
        <v>-0.2094952239775103</v>
      </c>
      <c r="CE820">
        <f>Drivers!CE107</f>
        <v>0.23762722107396939</v>
      </c>
      <c r="CF820">
        <f>Drivers!CF107</f>
        <v>-4.3733401274272055E-2</v>
      </c>
      <c r="CG820">
        <f>Drivers!CG107</f>
        <v>0.27781258851581137</v>
      </c>
      <c r="CH820">
        <f>Drivers!CH107</f>
        <v>0</v>
      </c>
      <c r="CI820">
        <f>Drivers!CI107</f>
        <v>0</v>
      </c>
      <c r="CJ820">
        <f>Drivers!CJ107</f>
        <v>0</v>
      </c>
      <c r="CK820">
        <f>Drivers!CK107</f>
        <v>0</v>
      </c>
      <c r="CL820">
        <f>Drivers!CL107</f>
        <v>0</v>
      </c>
      <c r="CM820">
        <f>Drivers!CM107</f>
        <v>0</v>
      </c>
      <c r="CN820">
        <f>Drivers!CN107</f>
        <v>0</v>
      </c>
      <c r="CO820">
        <f>Drivers!CO107</f>
        <v>0</v>
      </c>
      <c r="CP820">
        <f>Drivers!CP107</f>
        <v>0</v>
      </c>
      <c r="CQ820">
        <f>Drivers!CQ107</f>
        <v>0</v>
      </c>
      <c r="CR820">
        <f>Drivers!CR107</f>
        <v>0</v>
      </c>
      <c r="CS820">
        <f>Drivers!CS107</f>
        <v>0</v>
      </c>
      <c r="CT820">
        <f>Drivers!CT107</f>
        <v>0</v>
      </c>
      <c r="CU820">
        <f>Drivers!CU107</f>
        <v>0</v>
      </c>
      <c r="CV820">
        <f>Drivers!CV107</f>
        <v>0</v>
      </c>
      <c r="CW820">
        <f>Drivers!CW107</f>
        <v>0</v>
      </c>
      <c r="CX820">
        <f>Drivers!CX107</f>
        <v>0</v>
      </c>
      <c r="CY820">
        <f>Drivers!CY107</f>
        <v>0</v>
      </c>
      <c r="CZ820">
        <f>Drivers!CZ107</f>
        <v>0</v>
      </c>
      <c r="DA820">
        <f>Drivers!DA107</f>
        <v>0</v>
      </c>
      <c r="DB820">
        <f>Drivers!DB107</f>
        <v>0</v>
      </c>
      <c r="DC820">
        <f>Drivers!DC107</f>
        <v>0</v>
      </c>
      <c r="DD820">
        <f>Drivers!DD107</f>
        <v>0</v>
      </c>
      <c r="DE820">
        <f>Drivers!DE107</f>
        <v>0</v>
      </c>
      <c r="DF820">
        <f>Drivers!DF107</f>
        <v>0</v>
      </c>
      <c r="DG820">
        <f>Drivers!DG107</f>
        <v>0</v>
      </c>
      <c r="DH820">
        <f>Drivers!DH107</f>
        <v>0</v>
      </c>
      <c r="DI820">
        <f>Drivers!DI107</f>
        <v>0</v>
      </c>
      <c r="DJ820">
        <f>Drivers!DJ107</f>
        <v>0</v>
      </c>
      <c r="DK820">
        <f>Drivers!DK107</f>
        <v>0</v>
      </c>
      <c r="DL820">
        <f>Drivers!DL107</f>
        <v>0</v>
      </c>
      <c r="DM820">
        <f>Drivers!DM107</f>
        <v>0</v>
      </c>
      <c r="DN820">
        <f>Drivers!DN107</f>
        <v>0</v>
      </c>
      <c r="DO820">
        <f>Drivers!DO107</f>
        <v>0</v>
      </c>
      <c r="DP820">
        <f>Drivers!DP107</f>
        <v>0</v>
      </c>
      <c r="DQ820">
        <f>Drivers!DQ107</f>
        <v>0</v>
      </c>
      <c r="DR820">
        <f>Drivers!DR107</f>
        <v>0</v>
      </c>
      <c r="DS820">
        <f>Drivers!DS107</f>
        <v>0</v>
      </c>
      <c r="DT820">
        <f>Drivers!DT107</f>
        <v>0</v>
      </c>
      <c r="DU820">
        <f>Drivers!DU107</f>
        <v>0</v>
      </c>
      <c r="DV820">
        <f>Drivers!DV107</f>
        <v>0</v>
      </c>
      <c r="DW820">
        <f>Drivers!DW107</f>
        <v>0</v>
      </c>
      <c r="DX820">
        <f>Drivers!DX107</f>
        <v>0</v>
      </c>
      <c r="DY820">
        <f>Drivers!DY107</f>
        <v>0</v>
      </c>
      <c r="DZ820">
        <f>Drivers!DZ107</f>
        <v>0</v>
      </c>
      <c r="EA820">
        <f>Drivers!EA107</f>
        <v>0</v>
      </c>
      <c r="EB820">
        <f>Drivers!EB107</f>
        <v>0</v>
      </c>
      <c r="EC820">
        <f>Drivers!EC107</f>
        <v>0</v>
      </c>
      <c r="ED820">
        <f>Drivers!ED107</f>
        <v>0</v>
      </c>
      <c r="EE820">
        <f>Drivers!EE107</f>
        <v>0</v>
      </c>
      <c r="EF820">
        <f>Drivers!EF107</f>
        <v>0</v>
      </c>
      <c r="EG820">
        <f>Drivers!EG107</f>
        <v>0</v>
      </c>
      <c r="EH820">
        <f>Drivers!EH107</f>
        <v>0</v>
      </c>
      <c r="EI820">
        <f>Drivers!EI107</f>
        <v>0</v>
      </c>
      <c r="EJ820">
        <f>Drivers!EJ107</f>
        <v>0</v>
      </c>
    </row>
    <row r="821" spans="1:140" hidden="1" outlineLevel="1">
      <c r="A821">
        <f>Drivers!A108</f>
        <v>0</v>
      </c>
      <c r="B821">
        <f>Drivers!B108</f>
        <v>0</v>
      </c>
      <c r="C821">
        <f>Drivers!C108</f>
        <v>0</v>
      </c>
      <c r="D821">
        <f>Drivers!D108</f>
        <v>0</v>
      </c>
      <c r="E821">
        <f>Drivers!E108</f>
        <v>0</v>
      </c>
      <c r="F821">
        <f>Drivers!F108</f>
        <v>0</v>
      </c>
      <c r="G821">
        <f>Drivers!G108</f>
        <v>0</v>
      </c>
      <c r="H821">
        <f>Drivers!H108</f>
        <v>0</v>
      </c>
      <c r="I821" t="str">
        <f>Drivers!I108</f>
        <v>Seq Abs Growth</v>
      </c>
      <c r="J821">
        <f>Drivers!J108</f>
        <v>0</v>
      </c>
      <c r="K821">
        <f>Drivers!K108</f>
        <v>0</v>
      </c>
      <c r="L821">
        <f>Drivers!L108</f>
        <v>0</v>
      </c>
      <c r="M821">
        <f>Drivers!M108</f>
        <v>0</v>
      </c>
      <c r="N821">
        <f>Drivers!N108</f>
        <v>0</v>
      </c>
      <c r="O821">
        <f>Drivers!O108</f>
        <v>0</v>
      </c>
      <c r="P821">
        <f>Drivers!P108</f>
        <v>0</v>
      </c>
      <c r="Q821">
        <f>Drivers!Q108</f>
        <v>0</v>
      </c>
      <c r="R821">
        <f>Drivers!R108</f>
        <v>0</v>
      </c>
      <c r="S821">
        <f>Drivers!S108</f>
        <v>0</v>
      </c>
      <c r="T821">
        <f>Drivers!T108</f>
        <v>0</v>
      </c>
      <c r="U821">
        <f>Drivers!U108</f>
        <v>0</v>
      </c>
      <c r="V821">
        <f>Drivers!V108</f>
        <v>0</v>
      </c>
      <c r="W821">
        <f>Drivers!W108</f>
        <v>0</v>
      </c>
      <c r="X821">
        <f>Drivers!X108</f>
        <v>0</v>
      </c>
      <c r="Y821">
        <f>Drivers!Y108</f>
        <v>0</v>
      </c>
      <c r="Z821">
        <f>Drivers!Z108</f>
        <v>0</v>
      </c>
      <c r="AA821">
        <f>Drivers!AA108</f>
        <v>0</v>
      </c>
      <c r="AB821">
        <f>Drivers!AB108</f>
        <v>0</v>
      </c>
      <c r="AC821">
        <f>Drivers!AC108</f>
        <v>0</v>
      </c>
      <c r="AD821">
        <f>Drivers!AD108</f>
        <v>0</v>
      </c>
      <c r="AE821">
        <f>Drivers!AE108</f>
        <v>0</v>
      </c>
      <c r="AF821">
        <f>Drivers!AF108</f>
        <v>0</v>
      </c>
      <c r="AG821">
        <f>Drivers!AG108</f>
        <v>0</v>
      </c>
      <c r="AH821">
        <f>Drivers!AH108</f>
        <v>0</v>
      </c>
      <c r="AI821">
        <f>Drivers!AI108</f>
        <v>0</v>
      </c>
      <c r="AJ821">
        <f>Drivers!AJ108</f>
        <v>0</v>
      </c>
      <c r="AK821">
        <f>Drivers!AK108</f>
        <v>0</v>
      </c>
      <c r="AL821">
        <f>Drivers!AL108</f>
        <v>0</v>
      </c>
      <c r="AM821">
        <f>Drivers!AM108</f>
        <v>0</v>
      </c>
      <c r="AN821">
        <f>Drivers!AN108</f>
        <v>0</v>
      </c>
      <c r="AO821">
        <f>Drivers!AO108</f>
        <v>0</v>
      </c>
      <c r="AP821">
        <f>Drivers!AP108</f>
        <v>0</v>
      </c>
      <c r="AQ821">
        <f>Drivers!AQ108</f>
        <v>0</v>
      </c>
      <c r="AR821">
        <f>Drivers!AR108</f>
        <v>0</v>
      </c>
      <c r="AS821">
        <f>Drivers!AS108</f>
        <v>0</v>
      </c>
      <c r="AT821">
        <f>Drivers!AT108</f>
        <v>0</v>
      </c>
      <c r="AU821">
        <f>Drivers!AU108</f>
        <v>0</v>
      </c>
      <c r="AV821">
        <f>Drivers!AV108</f>
        <v>0</v>
      </c>
      <c r="AW821">
        <f>Drivers!AW108</f>
        <v>0</v>
      </c>
      <c r="AX821">
        <f>Drivers!AX108</f>
        <v>0</v>
      </c>
      <c r="AY821">
        <f>Drivers!AY108</f>
        <v>0</v>
      </c>
      <c r="AZ821">
        <f>Drivers!AZ108</f>
        <v>0</v>
      </c>
      <c r="BA821">
        <f>Drivers!BA108</f>
        <v>0</v>
      </c>
      <c r="BB821">
        <f>Drivers!BB108</f>
        <v>0</v>
      </c>
      <c r="BC821">
        <f>Drivers!BC108</f>
        <v>0</v>
      </c>
      <c r="BD821">
        <f>Drivers!BD108</f>
        <v>0</v>
      </c>
      <c r="BE821">
        <f>Drivers!BE108</f>
        <v>0</v>
      </c>
      <c r="BF821">
        <f>Drivers!BF108</f>
        <v>0</v>
      </c>
      <c r="BG821">
        <f>Drivers!BG108</f>
        <v>0</v>
      </c>
      <c r="BH821">
        <f>Drivers!BH108</f>
        <v>0</v>
      </c>
      <c r="BI821">
        <f>Drivers!BI108</f>
        <v>0</v>
      </c>
      <c r="BJ821">
        <f>Drivers!BJ108</f>
        <v>0</v>
      </c>
      <c r="BK821">
        <f>Drivers!BK108</f>
        <v>0</v>
      </c>
      <c r="BL821">
        <f>Drivers!BL108</f>
        <v>0</v>
      </c>
      <c r="BM821">
        <f>Drivers!BM108</f>
        <v>0</v>
      </c>
      <c r="BN821">
        <f>Drivers!BN108</f>
        <v>0</v>
      </c>
      <c r="BO821">
        <f>Drivers!BO108</f>
        <v>0</v>
      </c>
      <c r="BP821">
        <f>Drivers!BP108</f>
        <v>0</v>
      </c>
      <c r="BQ821">
        <f>Drivers!BQ108</f>
        <v>0</v>
      </c>
      <c r="BR821">
        <f>Drivers!BR108</f>
        <v>0</v>
      </c>
      <c r="BS821">
        <f>Drivers!BS108</f>
        <v>0</v>
      </c>
      <c r="BT821">
        <f>Drivers!BT108</f>
        <v>0</v>
      </c>
      <c r="BU821">
        <f>Drivers!BU108</f>
        <v>0</v>
      </c>
      <c r="BV821">
        <f>Drivers!BV108</f>
        <v>-9.615460697373365</v>
      </c>
      <c r="BW821">
        <f>Drivers!BW108</f>
        <v>3.0746341463414666</v>
      </c>
      <c r="BX821">
        <f>Drivers!BX108</f>
        <v>-1.4664687168610797</v>
      </c>
      <c r="BY821">
        <f>Drivers!BY108</f>
        <v>7.7241360089186131</v>
      </c>
      <c r="BZ821">
        <f>Drivers!BZ108</f>
        <v>-9.2476860537836174</v>
      </c>
      <c r="CA821">
        <f>Drivers!CA108</f>
        <v>5.9965487883708875</v>
      </c>
      <c r="CB821">
        <f>Drivers!CB108</f>
        <v>-3.4828801664307889</v>
      </c>
      <c r="CC821">
        <f>Drivers!CC108</f>
        <v>7.5862798752824361</v>
      </c>
      <c r="CD821">
        <f>Drivers!CD108</f>
        <v>-9.0060827659230753</v>
      </c>
      <c r="CE821">
        <f>Drivers!CE108</f>
        <v>8.0753712010651597</v>
      </c>
      <c r="CF821">
        <f>Drivers!CF108</f>
        <v>-1.8393713321722132</v>
      </c>
      <c r="CG821">
        <f>Drivers!CG108</f>
        <v>11.173444241567942</v>
      </c>
      <c r="CH821">
        <f>Drivers!CH108</f>
        <v>0</v>
      </c>
      <c r="CI821">
        <f>Drivers!CI108</f>
        <v>0</v>
      </c>
      <c r="CJ821">
        <f>Drivers!CJ108</f>
        <v>0</v>
      </c>
      <c r="CK821">
        <f>Drivers!CK108</f>
        <v>0</v>
      </c>
      <c r="CL821">
        <f>Drivers!CL108</f>
        <v>0</v>
      </c>
      <c r="CM821">
        <f>Drivers!CM108</f>
        <v>0</v>
      </c>
      <c r="CN821">
        <f>Drivers!CN108</f>
        <v>0</v>
      </c>
      <c r="CO821">
        <f>Drivers!CO108</f>
        <v>0</v>
      </c>
      <c r="CP821">
        <f>Drivers!CP108</f>
        <v>0</v>
      </c>
      <c r="CQ821">
        <f>Drivers!CQ108</f>
        <v>0</v>
      </c>
      <c r="CR821">
        <f>Drivers!CR108</f>
        <v>0</v>
      </c>
      <c r="CS821">
        <f>Drivers!CS108</f>
        <v>0</v>
      </c>
      <c r="CT821">
        <f>Drivers!CT108</f>
        <v>0</v>
      </c>
      <c r="CU821">
        <f>Drivers!CU108</f>
        <v>0</v>
      </c>
      <c r="CV821">
        <f>Drivers!CV108</f>
        <v>0</v>
      </c>
      <c r="CW821">
        <f>Drivers!CW108</f>
        <v>0</v>
      </c>
      <c r="CX821">
        <f>Drivers!CX108</f>
        <v>0</v>
      </c>
      <c r="CY821">
        <f>Drivers!CY108</f>
        <v>0</v>
      </c>
      <c r="CZ821">
        <f>Drivers!CZ108</f>
        <v>0</v>
      </c>
      <c r="DA821">
        <f>Drivers!DA108</f>
        <v>0</v>
      </c>
      <c r="DB821">
        <f>Drivers!DB108</f>
        <v>0</v>
      </c>
      <c r="DC821">
        <f>Drivers!DC108</f>
        <v>0</v>
      </c>
      <c r="DD821">
        <f>Drivers!DD108</f>
        <v>0</v>
      </c>
      <c r="DE821">
        <f>Drivers!DE108</f>
        <v>0</v>
      </c>
      <c r="DF821">
        <f>Drivers!DF108</f>
        <v>0</v>
      </c>
      <c r="DG821">
        <f>Drivers!DG108</f>
        <v>0</v>
      </c>
      <c r="DH821">
        <f>Drivers!DH108</f>
        <v>0</v>
      </c>
      <c r="DI821">
        <f>Drivers!DI108</f>
        <v>0</v>
      </c>
      <c r="DJ821">
        <f>Drivers!DJ108</f>
        <v>0</v>
      </c>
      <c r="DK821">
        <f>Drivers!DK108</f>
        <v>0</v>
      </c>
      <c r="DL821">
        <f>Drivers!DL108</f>
        <v>0</v>
      </c>
      <c r="DM821">
        <f>Drivers!DM108</f>
        <v>0</v>
      </c>
      <c r="DN821">
        <f>Drivers!DN108</f>
        <v>0</v>
      </c>
      <c r="DO821">
        <f>Drivers!DO108</f>
        <v>0</v>
      </c>
      <c r="DP821">
        <f>Drivers!DP108</f>
        <v>0</v>
      </c>
      <c r="DQ821">
        <f>Drivers!DQ108</f>
        <v>0</v>
      </c>
      <c r="DR821">
        <f>Drivers!DR108</f>
        <v>0</v>
      </c>
      <c r="DS821">
        <f>Drivers!DS108</f>
        <v>0</v>
      </c>
      <c r="DT821">
        <f>Drivers!DT108</f>
        <v>0</v>
      </c>
      <c r="DU821">
        <f>Drivers!DU108</f>
        <v>0</v>
      </c>
      <c r="DV821">
        <f>Drivers!DV108</f>
        <v>0</v>
      </c>
      <c r="DW821">
        <f>Drivers!DW108</f>
        <v>0</v>
      </c>
      <c r="DX821">
        <f>Drivers!DX108</f>
        <v>0</v>
      </c>
      <c r="DY821">
        <f>Drivers!DY108</f>
        <v>0</v>
      </c>
      <c r="DZ821">
        <f>Drivers!DZ108</f>
        <v>0</v>
      </c>
      <c r="EA821">
        <f>Drivers!EA108</f>
        <v>0</v>
      </c>
      <c r="EB821">
        <f>Drivers!EB108</f>
        <v>0</v>
      </c>
      <c r="EC821">
        <f>Drivers!EC108</f>
        <v>0</v>
      </c>
      <c r="ED821">
        <f>Drivers!ED108</f>
        <v>0</v>
      </c>
      <c r="EE821">
        <f>Drivers!EE108</f>
        <v>0</v>
      </c>
      <c r="EF821">
        <f>Drivers!EF108</f>
        <v>0</v>
      </c>
      <c r="EG821">
        <f>Drivers!EG108</f>
        <v>0</v>
      </c>
      <c r="EH821">
        <f>Drivers!EH108</f>
        <v>0</v>
      </c>
      <c r="EI821">
        <f>Drivers!EI108</f>
        <v>0</v>
      </c>
      <c r="EJ821">
        <f>Drivers!EJ108</f>
        <v>0</v>
      </c>
    </row>
    <row r="822" spans="1:140" hidden="1" outlineLevel="1">
      <c r="A822">
        <f>Drivers!A109</f>
        <v>0</v>
      </c>
      <c r="B822">
        <f>Drivers!B109</f>
        <v>0</v>
      </c>
      <c r="C822">
        <f>Drivers!C109</f>
        <v>0</v>
      </c>
      <c r="D822">
        <f>Drivers!D109</f>
        <v>0</v>
      </c>
      <c r="E822">
        <f>Drivers!E109</f>
        <v>0</v>
      </c>
      <c r="F822">
        <f>Drivers!F109</f>
        <v>0</v>
      </c>
      <c r="G822">
        <f>Drivers!G109</f>
        <v>0</v>
      </c>
      <c r="H822">
        <f>Drivers!H109</f>
        <v>0</v>
      </c>
      <c r="I822">
        <f>Drivers!I109</f>
        <v>0</v>
      </c>
      <c r="J822">
        <f>Drivers!J109</f>
        <v>0</v>
      </c>
      <c r="K822">
        <f>Drivers!K109</f>
        <v>0</v>
      </c>
      <c r="L822">
        <f>Drivers!L109</f>
        <v>0</v>
      </c>
      <c r="M822">
        <f>Drivers!M109</f>
        <v>0</v>
      </c>
      <c r="N822">
        <f>Drivers!N109</f>
        <v>0</v>
      </c>
      <c r="O822">
        <f>Drivers!O109</f>
        <v>0</v>
      </c>
      <c r="P822">
        <f>Drivers!P109</f>
        <v>0</v>
      </c>
      <c r="Q822">
        <f>Drivers!Q109</f>
        <v>0</v>
      </c>
      <c r="R822">
        <f>Drivers!R109</f>
        <v>0</v>
      </c>
      <c r="S822">
        <f>Drivers!S109</f>
        <v>0</v>
      </c>
      <c r="T822">
        <f>Drivers!T109</f>
        <v>0</v>
      </c>
      <c r="U822">
        <f>Drivers!U109</f>
        <v>0</v>
      </c>
      <c r="V822">
        <f>Drivers!V109</f>
        <v>0</v>
      </c>
      <c r="W822">
        <f>Drivers!W109</f>
        <v>0</v>
      </c>
      <c r="X822">
        <f>Drivers!X109</f>
        <v>0</v>
      </c>
      <c r="Y822">
        <f>Drivers!Y109</f>
        <v>0</v>
      </c>
      <c r="Z822">
        <f>Drivers!Z109</f>
        <v>0</v>
      </c>
      <c r="AA822">
        <f>Drivers!AA109</f>
        <v>0</v>
      </c>
      <c r="AB822">
        <f>Drivers!AB109</f>
        <v>0</v>
      </c>
      <c r="AC822">
        <f>Drivers!AC109</f>
        <v>0</v>
      </c>
      <c r="AD822">
        <f>Drivers!AD109</f>
        <v>0</v>
      </c>
      <c r="AE822">
        <f>Drivers!AE109</f>
        <v>0</v>
      </c>
      <c r="AF822">
        <f>Drivers!AF109</f>
        <v>0</v>
      </c>
      <c r="AG822">
        <f>Drivers!AG109</f>
        <v>0</v>
      </c>
      <c r="AH822">
        <f>Drivers!AH109</f>
        <v>0</v>
      </c>
      <c r="AI822">
        <f>Drivers!AI109</f>
        <v>0</v>
      </c>
      <c r="AJ822">
        <f>Drivers!AJ109</f>
        <v>0</v>
      </c>
      <c r="AK822">
        <f>Drivers!AK109</f>
        <v>0</v>
      </c>
      <c r="AL822">
        <f>Drivers!AL109</f>
        <v>0</v>
      </c>
      <c r="AM822">
        <f>Drivers!AM109</f>
        <v>0</v>
      </c>
      <c r="AN822">
        <f>Drivers!AN109</f>
        <v>0</v>
      </c>
      <c r="AO822">
        <f>Drivers!AO109</f>
        <v>0</v>
      </c>
      <c r="AP822">
        <f>Drivers!AP109</f>
        <v>0</v>
      </c>
      <c r="AQ822">
        <f>Drivers!AQ109</f>
        <v>0</v>
      </c>
      <c r="AR822">
        <f>Drivers!AR109</f>
        <v>0</v>
      </c>
      <c r="AS822">
        <f>Drivers!AS109</f>
        <v>0</v>
      </c>
      <c r="AT822">
        <f>Drivers!AT109</f>
        <v>0</v>
      </c>
      <c r="AU822">
        <f>Drivers!AU109</f>
        <v>0</v>
      </c>
      <c r="AV822">
        <f>Drivers!AV109</f>
        <v>0</v>
      </c>
      <c r="AW822">
        <f>Drivers!AW109</f>
        <v>0</v>
      </c>
      <c r="AX822">
        <f>Drivers!AX109</f>
        <v>0</v>
      </c>
      <c r="AY822">
        <f>Drivers!AY109</f>
        <v>0</v>
      </c>
      <c r="AZ822">
        <f>Drivers!AZ109</f>
        <v>0</v>
      </c>
      <c r="BA822">
        <f>Drivers!BA109</f>
        <v>0</v>
      </c>
      <c r="BB822">
        <f>Drivers!BB109</f>
        <v>0</v>
      </c>
      <c r="BC822">
        <f>Drivers!BC109</f>
        <v>0</v>
      </c>
      <c r="BD822">
        <f>Drivers!BD109</f>
        <v>0</v>
      </c>
      <c r="BE822">
        <f>Drivers!BE109</f>
        <v>0</v>
      </c>
      <c r="BF822">
        <f>Drivers!BF109</f>
        <v>0</v>
      </c>
      <c r="BG822">
        <f>Drivers!BG109</f>
        <v>0</v>
      </c>
      <c r="BH822">
        <f>Drivers!BH109</f>
        <v>0</v>
      </c>
      <c r="BI822">
        <f>Drivers!BI109</f>
        <v>0</v>
      </c>
      <c r="BJ822">
        <f>Drivers!BJ109</f>
        <v>0</v>
      </c>
      <c r="BK822">
        <f>Drivers!BK109</f>
        <v>0</v>
      </c>
      <c r="BL822">
        <f>Drivers!BL109</f>
        <v>0</v>
      </c>
      <c r="BM822">
        <f>Drivers!BM109</f>
        <v>0</v>
      </c>
      <c r="BN822">
        <f>Drivers!BN109</f>
        <v>0</v>
      </c>
      <c r="BO822">
        <f>Drivers!BO109</f>
        <v>0</v>
      </c>
      <c r="BP822">
        <f>Drivers!BP109</f>
        <v>0</v>
      </c>
      <c r="BQ822">
        <f>Drivers!BQ109</f>
        <v>0</v>
      </c>
      <c r="BR822">
        <f>Drivers!BR109</f>
        <v>0</v>
      </c>
      <c r="BS822">
        <f>Drivers!BS109</f>
        <v>0</v>
      </c>
      <c r="BT822">
        <f>Drivers!BT109</f>
        <v>0</v>
      </c>
      <c r="BU822">
        <f>Drivers!BU109</f>
        <v>0</v>
      </c>
      <c r="BV822">
        <f>Drivers!BV109</f>
        <v>0</v>
      </c>
      <c r="BW822">
        <f>Drivers!BW109</f>
        <v>0</v>
      </c>
      <c r="BX822">
        <f>Drivers!BX109</f>
        <v>0</v>
      </c>
      <c r="BY822">
        <f>Drivers!BY109</f>
        <v>0</v>
      </c>
      <c r="BZ822">
        <f>Drivers!BZ109</f>
        <v>0</v>
      </c>
      <c r="CA822">
        <f>Drivers!CA109</f>
        <v>0</v>
      </c>
      <c r="CB822">
        <f>Drivers!CB109</f>
        <v>0</v>
      </c>
      <c r="CC822">
        <f>Drivers!CC109</f>
        <v>0</v>
      </c>
      <c r="CD822">
        <f>Drivers!CD109</f>
        <v>0</v>
      </c>
      <c r="CE822">
        <f>Drivers!CE109</f>
        <v>0</v>
      </c>
      <c r="CF822">
        <f>Drivers!CF109</f>
        <v>0</v>
      </c>
      <c r="CG822">
        <f>Drivers!CG109</f>
        <v>0</v>
      </c>
      <c r="CH822">
        <f>Drivers!CH109</f>
        <v>0</v>
      </c>
      <c r="CI822">
        <f>Drivers!CI109</f>
        <v>0</v>
      </c>
      <c r="CJ822">
        <f>Drivers!CJ109</f>
        <v>0</v>
      </c>
      <c r="CK822">
        <f>Drivers!CK109</f>
        <v>0</v>
      </c>
      <c r="CL822">
        <f>Drivers!CL109</f>
        <v>0</v>
      </c>
      <c r="CM822">
        <f>Drivers!CM109</f>
        <v>0</v>
      </c>
      <c r="CN822">
        <f>Drivers!CN109</f>
        <v>0</v>
      </c>
      <c r="CO822">
        <f>Drivers!CO109</f>
        <v>0</v>
      </c>
      <c r="CP822">
        <f>Drivers!CP109</f>
        <v>0</v>
      </c>
      <c r="CQ822">
        <f>Drivers!CQ109</f>
        <v>0</v>
      </c>
      <c r="CR822">
        <f>Drivers!CR109</f>
        <v>0</v>
      </c>
      <c r="CS822">
        <f>Drivers!CS109</f>
        <v>0</v>
      </c>
      <c r="CT822">
        <f>Drivers!CT109</f>
        <v>0</v>
      </c>
      <c r="CU822">
        <f>Drivers!CU109</f>
        <v>0</v>
      </c>
      <c r="CV822">
        <f>Drivers!CV109</f>
        <v>0</v>
      </c>
      <c r="CW822">
        <f>Drivers!CW109</f>
        <v>0</v>
      </c>
      <c r="CX822">
        <f>Drivers!CX109</f>
        <v>0</v>
      </c>
      <c r="CY822">
        <f>Drivers!CY109</f>
        <v>0</v>
      </c>
      <c r="CZ822">
        <f>Drivers!CZ109</f>
        <v>0</v>
      </c>
      <c r="DA822">
        <f>Drivers!DA109</f>
        <v>0</v>
      </c>
      <c r="DB822">
        <f>Drivers!DB109</f>
        <v>0</v>
      </c>
      <c r="DC822">
        <f>Drivers!DC109</f>
        <v>0</v>
      </c>
      <c r="DD822">
        <f>Drivers!DD109</f>
        <v>0</v>
      </c>
      <c r="DE822">
        <f>Drivers!DE109</f>
        <v>0</v>
      </c>
      <c r="DF822">
        <f>Drivers!DF109</f>
        <v>0</v>
      </c>
      <c r="DG822">
        <f>Drivers!DG109</f>
        <v>0</v>
      </c>
      <c r="DH822">
        <f>Drivers!DH109</f>
        <v>0</v>
      </c>
      <c r="DI822">
        <f>Drivers!DI109</f>
        <v>0</v>
      </c>
      <c r="DJ822">
        <f>Drivers!DJ109</f>
        <v>0</v>
      </c>
      <c r="DK822">
        <f>Drivers!DK109</f>
        <v>0</v>
      </c>
      <c r="DL822">
        <f>Drivers!DL109</f>
        <v>0</v>
      </c>
      <c r="DM822">
        <f>Drivers!DM109</f>
        <v>0</v>
      </c>
      <c r="DN822">
        <f>Drivers!DN109</f>
        <v>0</v>
      </c>
      <c r="DO822">
        <f>Drivers!DO109</f>
        <v>0</v>
      </c>
      <c r="DP822">
        <f>Drivers!DP109</f>
        <v>0</v>
      </c>
      <c r="DQ822">
        <f>Drivers!DQ109</f>
        <v>0</v>
      </c>
      <c r="DR822">
        <f>Drivers!DR109</f>
        <v>0</v>
      </c>
      <c r="DS822">
        <f>Drivers!DS109</f>
        <v>0</v>
      </c>
      <c r="DT822">
        <f>Drivers!DT109</f>
        <v>0</v>
      </c>
      <c r="DU822">
        <f>Drivers!DU109</f>
        <v>0</v>
      </c>
      <c r="DV822">
        <f>Drivers!DV109</f>
        <v>0</v>
      </c>
      <c r="DW822">
        <f>Drivers!DW109</f>
        <v>0</v>
      </c>
      <c r="DX822">
        <f>Drivers!DX109</f>
        <v>0</v>
      </c>
      <c r="DY822">
        <f>Drivers!DY109</f>
        <v>0</v>
      </c>
      <c r="DZ822">
        <f>Drivers!DZ109</f>
        <v>0</v>
      </c>
      <c r="EA822">
        <f>Drivers!EA109</f>
        <v>0</v>
      </c>
      <c r="EB822">
        <f>Drivers!EB109</f>
        <v>0</v>
      </c>
      <c r="EC822">
        <f>Drivers!EC109</f>
        <v>0</v>
      </c>
      <c r="ED822">
        <f>Drivers!ED109</f>
        <v>0</v>
      </c>
      <c r="EE822">
        <f>Drivers!EE109</f>
        <v>0</v>
      </c>
      <c r="EF822">
        <f>Drivers!EF109</f>
        <v>0</v>
      </c>
      <c r="EG822">
        <f>Drivers!EG109</f>
        <v>0</v>
      </c>
      <c r="EH822">
        <f>Drivers!EH109</f>
        <v>0</v>
      </c>
      <c r="EI822">
        <f>Drivers!EI109</f>
        <v>0</v>
      </c>
      <c r="EJ822">
        <f>Drivers!EJ109</f>
        <v>0</v>
      </c>
    </row>
    <row r="823" spans="1:140" hidden="1" outlineLevel="1">
      <c r="A823">
        <f>Drivers!A112</f>
        <v>0</v>
      </c>
      <c r="B823">
        <f>Drivers!B112</f>
        <v>0</v>
      </c>
      <c r="C823">
        <f>Drivers!C112</f>
        <v>0</v>
      </c>
      <c r="D823">
        <f>Drivers!D112</f>
        <v>0</v>
      </c>
      <c r="E823">
        <f>Drivers!E112</f>
        <v>0</v>
      </c>
      <c r="F823">
        <f>Drivers!F112</f>
        <v>0</v>
      </c>
      <c r="G823">
        <f>Drivers!G112</f>
        <v>0</v>
      </c>
      <c r="H823">
        <f>Drivers!H112</f>
        <v>0</v>
      </c>
      <c r="I823" t="str">
        <f>Drivers!I112</f>
        <v>Homes Sold (Existing + New) in millions</v>
      </c>
      <c r="J823">
        <f>Drivers!J112</f>
        <v>0</v>
      </c>
      <c r="K823">
        <f>Drivers!K112</f>
        <v>0</v>
      </c>
      <c r="L823">
        <f>Drivers!L112</f>
        <v>0</v>
      </c>
      <c r="M823">
        <f>Drivers!M112</f>
        <v>0</v>
      </c>
      <c r="N823">
        <f>Drivers!N112</f>
        <v>0</v>
      </c>
      <c r="O823">
        <f>Drivers!O112</f>
        <v>0</v>
      </c>
      <c r="P823">
        <f>Drivers!P112</f>
        <v>0</v>
      </c>
      <c r="Q823">
        <f>Drivers!Q112</f>
        <v>0</v>
      </c>
      <c r="R823">
        <f>Drivers!R112</f>
        <v>0</v>
      </c>
      <c r="S823">
        <f>Drivers!S112</f>
        <v>0</v>
      </c>
      <c r="T823">
        <f>Drivers!T112</f>
        <v>0</v>
      </c>
      <c r="U823">
        <f>Drivers!U112</f>
        <v>0</v>
      </c>
      <c r="V823">
        <f>Drivers!V112</f>
        <v>0</v>
      </c>
      <c r="W823">
        <f>Drivers!W112</f>
        <v>0</v>
      </c>
      <c r="X823">
        <f>Drivers!X112</f>
        <v>0</v>
      </c>
      <c r="Y823">
        <f>Drivers!Y112</f>
        <v>0</v>
      </c>
      <c r="Z823">
        <f>Drivers!Z112</f>
        <v>0</v>
      </c>
      <c r="AA823">
        <f>Drivers!AA112</f>
        <v>0</v>
      </c>
      <c r="AB823">
        <f>Drivers!AB112</f>
        <v>0</v>
      </c>
      <c r="AC823">
        <f>Drivers!AC112</f>
        <v>0</v>
      </c>
      <c r="AD823">
        <f>Drivers!AD112</f>
        <v>0</v>
      </c>
      <c r="AE823">
        <f>Drivers!AE112</f>
        <v>0</v>
      </c>
      <c r="AF823">
        <f>Drivers!AF112</f>
        <v>0</v>
      </c>
      <c r="AG823">
        <f>Drivers!AG112</f>
        <v>0</v>
      </c>
      <c r="AH823">
        <f>Drivers!AH112</f>
        <v>0</v>
      </c>
      <c r="AI823">
        <f>Drivers!AI112</f>
        <v>0</v>
      </c>
      <c r="AJ823">
        <f>Drivers!AJ112</f>
        <v>0</v>
      </c>
      <c r="AK823">
        <f>Drivers!AK112</f>
        <v>0</v>
      </c>
      <c r="AL823">
        <f>Drivers!AL112</f>
        <v>0</v>
      </c>
      <c r="AM823">
        <f>Drivers!AM112</f>
        <v>0</v>
      </c>
      <c r="AN823">
        <f>Drivers!AN112</f>
        <v>0</v>
      </c>
      <c r="AO823">
        <f>Drivers!AO112</f>
        <v>0</v>
      </c>
      <c r="AP823">
        <f>Drivers!AP112</f>
        <v>0</v>
      </c>
      <c r="AQ823">
        <f>Drivers!AQ112</f>
        <v>0</v>
      </c>
      <c r="AR823">
        <f>Drivers!AR112</f>
        <v>0</v>
      </c>
      <c r="AS823">
        <f>Drivers!AS112</f>
        <v>0</v>
      </c>
      <c r="AT823">
        <f>Drivers!AT112</f>
        <v>0</v>
      </c>
      <c r="AU823">
        <f>Drivers!AU112</f>
        <v>0</v>
      </c>
      <c r="AV823">
        <f>Drivers!AV112</f>
        <v>0</v>
      </c>
      <c r="AW823">
        <f>Drivers!AW112</f>
        <v>0</v>
      </c>
      <c r="AX823">
        <f>Drivers!AX112</f>
        <v>0</v>
      </c>
      <c r="AY823">
        <f>Drivers!AY112</f>
        <v>0</v>
      </c>
      <c r="AZ823">
        <f>Drivers!AZ112</f>
        <v>0</v>
      </c>
      <c r="BA823">
        <f>Drivers!BA112</f>
        <v>0</v>
      </c>
      <c r="BB823">
        <f>Drivers!BB112</f>
        <v>0</v>
      </c>
      <c r="BC823">
        <f>Drivers!BC112</f>
        <v>0</v>
      </c>
      <c r="BD823">
        <f>Drivers!BD112</f>
        <v>0</v>
      </c>
      <c r="BE823">
        <f>Drivers!BE112</f>
        <v>0</v>
      </c>
      <c r="BF823">
        <f>Drivers!BF112</f>
        <v>0</v>
      </c>
      <c r="BG823">
        <f>Drivers!BG112</f>
        <v>0</v>
      </c>
      <c r="BH823">
        <f>Drivers!BH112</f>
        <v>0</v>
      </c>
      <c r="BI823">
        <f>Drivers!BI112</f>
        <v>0</v>
      </c>
      <c r="BJ823">
        <f>Drivers!BJ112</f>
        <v>0</v>
      </c>
      <c r="BK823">
        <f>Drivers!BK112</f>
        <v>0</v>
      </c>
      <c r="BL823">
        <f>Drivers!BL112</f>
        <v>0</v>
      </c>
      <c r="BM823">
        <f>Drivers!BM112</f>
        <v>0</v>
      </c>
      <c r="BN823">
        <f>Drivers!BN112</f>
        <v>0</v>
      </c>
      <c r="BO823">
        <f>Drivers!BO112</f>
        <v>0</v>
      </c>
      <c r="BP823">
        <f>Drivers!BP112</f>
        <v>0</v>
      </c>
      <c r="BQ823">
        <f>Drivers!BQ112</f>
        <v>0</v>
      </c>
      <c r="BR823">
        <f>Drivers!BR112</f>
        <v>0</v>
      </c>
      <c r="BS823">
        <f>Drivers!BS112</f>
        <v>0</v>
      </c>
      <c r="BT823">
        <f>Drivers!BT112</f>
        <v>0</v>
      </c>
      <c r="BU823">
        <f>Drivers!BU112</f>
        <v>0</v>
      </c>
      <c r="BV823">
        <f>Drivers!BV112</f>
        <v>0</v>
      </c>
      <c r="BW823">
        <f>Drivers!BW112</f>
        <v>0</v>
      </c>
      <c r="BX823">
        <f>Drivers!BX112</f>
        <v>0</v>
      </c>
      <c r="BY823">
        <f>Drivers!BY112</f>
        <v>0</v>
      </c>
      <c r="BZ823">
        <f>Drivers!BZ112</f>
        <v>0</v>
      </c>
      <c r="CA823">
        <f>Drivers!CA112</f>
        <v>0</v>
      </c>
      <c r="CB823">
        <f>Drivers!CB112</f>
        <v>0</v>
      </c>
      <c r="CC823">
        <f>Drivers!CC112</f>
        <v>0</v>
      </c>
      <c r="CD823">
        <f>Drivers!CD112</f>
        <v>0</v>
      </c>
      <c r="CE823">
        <f>Drivers!CE112</f>
        <v>0</v>
      </c>
      <c r="CF823">
        <f>Drivers!CF112</f>
        <v>0</v>
      </c>
      <c r="CG823">
        <f>Drivers!CG112</f>
        <v>0</v>
      </c>
      <c r="CH823">
        <f>Drivers!CH112</f>
        <v>0</v>
      </c>
      <c r="CI823">
        <f>Drivers!CI112</f>
        <v>0</v>
      </c>
      <c r="CJ823">
        <f>Drivers!CJ112</f>
        <v>0</v>
      </c>
      <c r="CK823">
        <f>Drivers!CK112</f>
        <v>0</v>
      </c>
      <c r="CL823">
        <f>Drivers!CL112</f>
        <v>0</v>
      </c>
      <c r="CM823">
        <f>Drivers!CM112</f>
        <v>0</v>
      </c>
      <c r="CN823">
        <f>Drivers!CN112</f>
        <v>0</v>
      </c>
      <c r="CO823">
        <f>Drivers!CO112</f>
        <v>0</v>
      </c>
      <c r="CP823">
        <f>Drivers!CP112</f>
        <v>0</v>
      </c>
      <c r="CQ823">
        <f>Drivers!CQ112</f>
        <v>0</v>
      </c>
      <c r="CR823">
        <f>Drivers!CR112</f>
        <v>0</v>
      </c>
      <c r="CS823">
        <f>Drivers!CS112</f>
        <v>0</v>
      </c>
      <c r="CT823">
        <f>Drivers!CT112</f>
        <v>0</v>
      </c>
      <c r="CU823">
        <f>Drivers!CU112</f>
        <v>0</v>
      </c>
      <c r="CV823">
        <f>Drivers!CV112</f>
        <v>0</v>
      </c>
      <c r="CW823">
        <f>Drivers!CW112</f>
        <v>0</v>
      </c>
      <c r="CX823">
        <f>Drivers!CX112</f>
        <v>0</v>
      </c>
      <c r="CY823">
        <f>Drivers!CY112</f>
        <v>0</v>
      </c>
      <c r="CZ823">
        <f>Drivers!CZ112</f>
        <v>0</v>
      </c>
      <c r="DA823">
        <f>Drivers!DA112</f>
        <v>0</v>
      </c>
      <c r="DB823">
        <f>Drivers!DB112</f>
        <v>0</v>
      </c>
      <c r="DC823">
        <f>Drivers!DC112</f>
        <v>0</v>
      </c>
      <c r="DD823">
        <f>Drivers!DD112</f>
        <v>0</v>
      </c>
      <c r="DE823">
        <f>Drivers!DE112</f>
        <v>0</v>
      </c>
      <c r="DF823">
        <f>Drivers!DF112</f>
        <v>0</v>
      </c>
      <c r="DG823">
        <f>Drivers!DG112</f>
        <v>0</v>
      </c>
      <c r="DH823">
        <f>Drivers!DH112</f>
        <v>0</v>
      </c>
      <c r="DI823">
        <f>Drivers!DI112</f>
        <v>0</v>
      </c>
      <c r="DJ823">
        <f>Drivers!DJ112</f>
        <v>0</v>
      </c>
      <c r="DK823">
        <f>Drivers!DK112</f>
        <v>0</v>
      </c>
      <c r="DL823">
        <f>Drivers!DL112</f>
        <v>0</v>
      </c>
      <c r="DM823">
        <f>Drivers!DM112</f>
        <v>0</v>
      </c>
      <c r="DN823">
        <f>Drivers!DN112</f>
        <v>0</v>
      </c>
      <c r="DO823">
        <f>Drivers!DO112</f>
        <v>0</v>
      </c>
      <c r="DP823">
        <f>Drivers!DP112</f>
        <v>0</v>
      </c>
      <c r="DQ823">
        <f>Drivers!DQ112</f>
        <v>0</v>
      </c>
      <c r="DR823">
        <f>Drivers!DR112</f>
        <v>0</v>
      </c>
      <c r="DS823">
        <f>Drivers!DS112</f>
        <v>0</v>
      </c>
      <c r="DT823">
        <f>Drivers!DT112</f>
        <v>0</v>
      </c>
      <c r="DU823">
        <f>Drivers!DU112</f>
        <v>0</v>
      </c>
      <c r="DV823">
        <f>Drivers!DV112</f>
        <v>0</v>
      </c>
      <c r="DW823">
        <f>Drivers!DW112</f>
        <v>0</v>
      </c>
      <c r="DX823">
        <f>Drivers!DX112</f>
        <v>0</v>
      </c>
      <c r="DY823">
        <f>Drivers!DY112</f>
        <v>5.52054717118203</v>
      </c>
      <c r="DZ823">
        <f>Drivers!DZ112</f>
        <v>5.8265241341422689</v>
      </c>
      <c r="EA823">
        <f>Drivers!EA112</f>
        <v>5.8828250129978272</v>
      </c>
      <c r="EB823">
        <f>Drivers!EB112</f>
        <v>5.6085999380300979</v>
      </c>
      <c r="EC823">
        <f>Drivers!EC112</f>
        <v>5.6218816691516942</v>
      </c>
      <c r="ED823">
        <f>Drivers!ED112</f>
        <v>5.6218816691516942</v>
      </c>
      <c r="EE823">
        <f>Drivers!EE112</f>
        <v>5.6218816691516942</v>
      </c>
      <c r="EF823">
        <f>Drivers!EF112</f>
        <v>5.6218816691516942</v>
      </c>
      <c r="EG823">
        <f>Drivers!EG112</f>
        <v>5.6218816691516942</v>
      </c>
      <c r="EH823">
        <f>Drivers!EH112</f>
        <v>5.6218816691516942</v>
      </c>
      <c r="EI823">
        <f>Drivers!EI112</f>
        <v>5.6218816691516942</v>
      </c>
      <c r="EJ823">
        <f>Drivers!EJ112</f>
        <v>5.6218816691516942</v>
      </c>
    </row>
    <row r="824" spans="1:140" hidden="1" outlineLevel="1">
      <c r="A824">
        <f>Drivers!A113</f>
        <v>0</v>
      </c>
      <c r="B824">
        <f>Drivers!B113</f>
        <v>0</v>
      </c>
      <c r="C824">
        <f>Drivers!C113</f>
        <v>0</v>
      </c>
      <c r="D824">
        <f>Drivers!D113</f>
        <v>0</v>
      </c>
      <c r="E824">
        <f>Drivers!E113</f>
        <v>0</v>
      </c>
      <c r="F824">
        <f>Drivers!F113</f>
        <v>0</v>
      </c>
      <c r="G824">
        <f>Drivers!G113</f>
        <v>0</v>
      </c>
      <c r="H824">
        <f>Drivers!H113</f>
        <v>0</v>
      </c>
      <c r="I824" t="str">
        <f>Drivers!I113</f>
        <v>YoY % Growth</v>
      </c>
      <c r="J824">
        <f>Drivers!J113</f>
        <v>0</v>
      </c>
      <c r="K824">
        <f>Drivers!K113</f>
        <v>0</v>
      </c>
      <c r="L824">
        <f>Drivers!L113</f>
        <v>0</v>
      </c>
      <c r="M824">
        <f>Drivers!M113</f>
        <v>0</v>
      </c>
      <c r="N824">
        <f>Drivers!N113</f>
        <v>0</v>
      </c>
      <c r="O824">
        <f>Drivers!O113</f>
        <v>0</v>
      </c>
      <c r="P824">
        <f>Drivers!P113</f>
        <v>0</v>
      </c>
      <c r="Q824">
        <f>Drivers!Q113</f>
        <v>0</v>
      </c>
      <c r="R824">
        <f>Drivers!R113</f>
        <v>0</v>
      </c>
      <c r="S824">
        <f>Drivers!S113</f>
        <v>0</v>
      </c>
      <c r="T824">
        <f>Drivers!T113</f>
        <v>0</v>
      </c>
      <c r="U824">
        <f>Drivers!U113</f>
        <v>0</v>
      </c>
      <c r="V824">
        <f>Drivers!V113</f>
        <v>0</v>
      </c>
      <c r="W824">
        <f>Drivers!W113</f>
        <v>0</v>
      </c>
      <c r="X824">
        <f>Drivers!X113</f>
        <v>0</v>
      </c>
      <c r="Y824">
        <f>Drivers!Y113</f>
        <v>0</v>
      </c>
      <c r="Z824">
        <f>Drivers!Z113</f>
        <v>0</v>
      </c>
      <c r="AA824">
        <f>Drivers!AA113</f>
        <v>0</v>
      </c>
      <c r="AB824">
        <f>Drivers!AB113</f>
        <v>0</v>
      </c>
      <c r="AC824">
        <f>Drivers!AC113</f>
        <v>0</v>
      </c>
      <c r="AD824">
        <f>Drivers!AD113</f>
        <v>0</v>
      </c>
      <c r="AE824">
        <f>Drivers!AE113</f>
        <v>0</v>
      </c>
      <c r="AF824">
        <f>Drivers!AF113</f>
        <v>0</v>
      </c>
      <c r="AG824">
        <f>Drivers!AG113</f>
        <v>0</v>
      </c>
      <c r="AH824">
        <f>Drivers!AH113</f>
        <v>0</v>
      </c>
      <c r="AI824">
        <f>Drivers!AI113</f>
        <v>0</v>
      </c>
      <c r="AJ824">
        <f>Drivers!AJ113</f>
        <v>0</v>
      </c>
      <c r="AK824">
        <f>Drivers!AK113</f>
        <v>0</v>
      </c>
      <c r="AL824">
        <f>Drivers!AL113</f>
        <v>0</v>
      </c>
      <c r="AM824">
        <f>Drivers!AM113</f>
        <v>0</v>
      </c>
      <c r="AN824">
        <f>Drivers!AN113</f>
        <v>0</v>
      </c>
      <c r="AO824">
        <f>Drivers!AO113</f>
        <v>0</v>
      </c>
      <c r="AP824">
        <f>Drivers!AP113</f>
        <v>0</v>
      </c>
      <c r="AQ824">
        <f>Drivers!AQ113</f>
        <v>0</v>
      </c>
      <c r="AR824">
        <f>Drivers!AR113</f>
        <v>0</v>
      </c>
      <c r="AS824">
        <f>Drivers!AS113</f>
        <v>0</v>
      </c>
      <c r="AT824">
        <f>Drivers!AT113</f>
        <v>0</v>
      </c>
      <c r="AU824">
        <f>Drivers!AU113</f>
        <v>0</v>
      </c>
      <c r="AV824">
        <f>Drivers!AV113</f>
        <v>0</v>
      </c>
      <c r="AW824">
        <f>Drivers!AW113</f>
        <v>0</v>
      </c>
      <c r="AX824">
        <f>Drivers!AX113</f>
        <v>0</v>
      </c>
      <c r="AY824">
        <f>Drivers!AY113</f>
        <v>0</v>
      </c>
      <c r="AZ824">
        <f>Drivers!AZ113</f>
        <v>0</v>
      </c>
      <c r="BA824">
        <f>Drivers!BA113</f>
        <v>0</v>
      </c>
      <c r="BB824">
        <f>Drivers!BB113</f>
        <v>0</v>
      </c>
      <c r="BC824">
        <f>Drivers!BC113</f>
        <v>0</v>
      </c>
      <c r="BD824">
        <f>Drivers!BD113</f>
        <v>0</v>
      </c>
      <c r="BE824">
        <f>Drivers!BE113</f>
        <v>0</v>
      </c>
      <c r="BF824">
        <f>Drivers!BF113</f>
        <v>0</v>
      </c>
      <c r="BG824">
        <f>Drivers!BG113</f>
        <v>0</v>
      </c>
      <c r="BH824">
        <f>Drivers!BH113</f>
        <v>0</v>
      </c>
      <c r="BI824">
        <f>Drivers!BI113</f>
        <v>0</v>
      </c>
      <c r="BJ824">
        <f>Drivers!BJ113</f>
        <v>0</v>
      </c>
      <c r="BK824">
        <f>Drivers!BK113</f>
        <v>0</v>
      </c>
      <c r="BL824">
        <f>Drivers!BL113</f>
        <v>0</v>
      </c>
      <c r="BM824">
        <f>Drivers!BM113</f>
        <v>0</v>
      </c>
      <c r="BN824">
        <f>Drivers!BN113</f>
        <v>0</v>
      </c>
      <c r="BO824">
        <f>Drivers!BO113</f>
        <v>0</v>
      </c>
      <c r="BP824">
        <f>Drivers!BP113</f>
        <v>0</v>
      </c>
      <c r="BQ824">
        <f>Drivers!BQ113</f>
        <v>0</v>
      </c>
      <c r="BR824">
        <f>Drivers!BR113</f>
        <v>0</v>
      </c>
      <c r="BS824">
        <f>Drivers!BS113</f>
        <v>0</v>
      </c>
      <c r="BT824">
        <f>Drivers!BT113</f>
        <v>0</v>
      </c>
      <c r="BU824">
        <f>Drivers!BU113</f>
        <v>0</v>
      </c>
      <c r="BV824">
        <f>Drivers!BV113</f>
        <v>0</v>
      </c>
      <c r="BW824">
        <f>Drivers!BW113</f>
        <v>0</v>
      </c>
      <c r="BX824">
        <f>Drivers!BX113</f>
        <v>0</v>
      </c>
      <c r="BY824">
        <f>Drivers!BY113</f>
        <v>0</v>
      </c>
      <c r="BZ824">
        <f>Drivers!BZ113</f>
        <v>0</v>
      </c>
      <c r="CA824">
        <f>Drivers!CA113</f>
        <v>0</v>
      </c>
      <c r="CB824">
        <f>Drivers!CB113</f>
        <v>0</v>
      </c>
      <c r="CC824">
        <f>Drivers!CC113</f>
        <v>0</v>
      </c>
      <c r="CD824">
        <f>Drivers!CD113</f>
        <v>0</v>
      </c>
      <c r="CE824">
        <f>Drivers!CE113</f>
        <v>0</v>
      </c>
      <c r="CF824">
        <f>Drivers!CF113</f>
        <v>0</v>
      </c>
      <c r="CG824">
        <f>Drivers!CG113</f>
        <v>0</v>
      </c>
      <c r="CH824">
        <f>Drivers!CH113</f>
        <v>0</v>
      </c>
      <c r="CI824">
        <f>Drivers!CI113</f>
        <v>0</v>
      </c>
      <c r="CJ824">
        <f>Drivers!CJ113</f>
        <v>0</v>
      </c>
      <c r="CK824">
        <f>Drivers!CK113</f>
        <v>0</v>
      </c>
      <c r="CL824">
        <f>Drivers!CL113</f>
        <v>0</v>
      </c>
      <c r="CM824">
        <f>Drivers!CM113</f>
        <v>0</v>
      </c>
      <c r="CN824">
        <f>Drivers!CN113</f>
        <v>0</v>
      </c>
      <c r="CO824">
        <f>Drivers!CO113</f>
        <v>0</v>
      </c>
      <c r="CP824">
        <f>Drivers!CP113</f>
        <v>0</v>
      </c>
      <c r="CQ824">
        <f>Drivers!CQ113</f>
        <v>0</v>
      </c>
      <c r="CR824">
        <f>Drivers!CR113</f>
        <v>0</v>
      </c>
      <c r="CS824">
        <f>Drivers!CS113</f>
        <v>0</v>
      </c>
      <c r="CT824">
        <f>Drivers!CT113</f>
        <v>0</v>
      </c>
      <c r="CU824">
        <f>Drivers!CU113</f>
        <v>0</v>
      </c>
      <c r="CV824">
        <f>Drivers!CV113</f>
        <v>0</v>
      </c>
      <c r="CW824">
        <f>Drivers!CW113</f>
        <v>0</v>
      </c>
      <c r="CX824">
        <f>Drivers!CX113</f>
        <v>0</v>
      </c>
      <c r="CY824">
        <f>Drivers!CY113</f>
        <v>0</v>
      </c>
      <c r="CZ824">
        <f>Drivers!CZ113</f>
        <v>0</v>
      </c>
      <c r="DA824">
        <f>Drivers!DA113</f>
        <v>0</v>
      </c>
      <c r="DB824">
        <f>Drivers!DB113</f>
        <v>0</v>
      </c>
      <c r="DC824">
        <f>Drivers!DC113</f>
        <v>0</v>
      </c>
      <c r="DD824">
        <f>Drivers!DD113</f>
        <v>0</v>
      </c>
      <c r="DE824">
        <f>Drivers!DE113</f>
        <v>0</v>
      </c>
      <c r="DF824">
        <f>Drivers!DF113</f>
        <v>0</v>
      </c>
      <c r="DG824">
        <f>Drivers!DG113</f>
        <v>0</v>
      </c>
      <c r="DH824">
        <f>Drivers!DH113</f>
        <v>0</v>
      </c>
      <c r="DI824">
        <f>Drivers!DI113</f>
        <v>0</v>
      </c>
      <c r="DJ824">
        <f>Drivers!DJ113</f>
        <v>0</v>
      </c>
      <c r="DK824">
        <f>Drivers!DK113</f>
        <v>0</v>
      </c>
      <c r="DL824">
        <f>Drivers!DL113</f>
        <v>0</v>
      </c>
      <c r="DM824">
        <f>Drivers!DM113</f>
        <v>0</v>
      </c>
      <c r="DN824">
        <f>Drivers!DN113</f>
        <v>0</v>
      </c>
      <c r="DO824">
        <f>Drivers!DO113</f>
        <v>0</v>
      </c>
      <c r="DP824">
        <f>Drivers!DP113</f>
        <v>0</v>
      </c>
      <c r="DQ824">
        <f>Drivers!DQ113</f>
        <v>0</v>
      </c>
      <c r="DR824">
        <f>Drivers!DR113</f>
        <v>0</v>
      </c>
      <c r="DS824">
        <f>Drivers!DS113</f>
        <v>0</v>
      </c>
      <c r="DT824">
        <f>Drivers!DT113</f>
        <v>0</v>
      </c>
      <c r="DU824">
        <f>Drivers!DU113</f>
        <v>0</v>
      </c>
      <c r="DV824">
        <f>Drivers!DV113</f>
        <v>0</v>
      </c>
      <c r="DW824">
        <f>Drivers!DW113</f>
        <v>0</v>
      </c>
      <c r="DX824">
        <f>Drivers!DX113</f>
        <v>0</v>
      </c>
      <c r="DY824">
        <f>Drivers!DY113</f>
        <v>0</v>
      </c>
      <c r="DZ824">
        <f>Drivers!DZ113</f>
        <v>5.5425115205514075E-2</v>
      </c>
      <c r="EA824">
        <f>Drivers!EA113</f>
        <v>9.6628586030642616E-3</v>
      </c>
      <c r="EB824">
        <f>Drivers!EB113</f>
        <v>-4.6614521826136568E-2</v>
      </c>
      <c r="EC824">
        <f>Drivers!EC113</f>
        <v>2.3681009999549918E-3</v>
      </c>
      <c r="ED824">
        <f>Drivers!ED113</f>
        <v>0.03</v>
      </c>
      <c r="EE824">
        <f>Drivers!EE113</f>
        <v>0.02</v>
      </c>
      <c r="EF824">
        <f>Drivers!EF113</f>
        <v>0.01</v>
      </c>
      <c r="EG824">
        <f>Drivers!EG113</f>
        <v>0.01</v>
      </c>
      <c r="EH824">
        <f>Drivers!EH113</f>
        <v>0.01</v>
      </c>
      <c r="EI824">
        <f>Drivers!EI113</f>
        <v>0.01</v>
      </c>
      <c r="EJ824">
        <f>Drivers!EJ113</f>
        <v>0.01</v>
      </c>
    </row>
    <row r="825" spans="1:140" hidden="1" outlineLevel="1">
      <c r="A825">
        <f>Drivers!A114</f>
        <v>0</v>
      </c>
      <c r="B825">
        <f>Drivers!B114</f>
        <v>0</v>
      </c>
      <c r="C825">
        <f>Drivers!C114</f>
        <v>0</v>
      </c>
      <c r="D825">
        <f>Drivers!D114</f>
        <v>0</v>
      </c>
      <c r="E825">
        <f>Drivers!E114</f>
        <v>0</v>
      </c>
      <c r="F825">
        <f>Drivers!F114</f>
        <v>0</v>
      </c>
      <c r="G825">
        <f>Drivers!G114</f>
        <v>0</v>
      </c>
      <c r="H825">
        <f>Drivers!H114</f>
        <v>0</v>
      </c>
      <c r="I825" t="str">
        <f>Drivers!I114</f>
        <v>x Average Price per Home</v>
      </c>
      <c r="J825">
        <f>Drivers!J114</f>
        <v>0</v>
      </c>
      <c r="K825">
        <f>Drivers!K114</f>
        <v>0</v>
      </c>
      <c r="L825">
        <f>Drivers!L114</f>
        <v>0</v>
      </c>
      <c r="M825">
        <f>Drivers!M114</f>
        <v>0</v>
      </c>
      <c r="N825">
        <f>Drivers!N114</f>
        <v>0</v>
      </c>
      <c r="O825">
        <f>Drivers!O114</f>
        <v>0</v>
      </c>
      <c r="P825">
        <f>Drivers!P114</f>
        <v>0</v>
      </c>
      <c r="Q825">
        <f>Drivers!Q114</f>
        <v>0</v>
      </c>
      <c r="R825">
        <f>Drivers!R114</f>
        <v>0</v>
      </c>
      <c r="S825">
        <f>Drivers!S114</f>
        <v>0</v>
      </c>
      <c r="T825">
        <f>Drivers!T114</f>
        <v>0</v>
      </c>
      <c r="U825">
        <f>Drivers!U114</f>
        <v>0</v>
      </c>
      <c r="V825">
        <f>Drivers!V114</f>
        <v>0</v>
      </c>
      <c r="W825">
        <f>Drivers!W114</f>
        <v>0</v>
      </c>
      <c r="X825">
        <f>Drivers!X114</f>
        <v>0</v>
      </c>
      <c r="Y825">
        <f>Drivers!Y114</f>
        <v>0</v>
      </c>
      <c r="Z825">
        <f>Drivers!Z114</f>
        <v>0</v>
      </c>
      <c r="AA825">
        <f>Drivers!AA114</f>
        <v>0</v>
      </c>
      <c r="AB825">
        <f>Drivers!AB114</f>
        <v>0</v>
      </c>
      <c r="AC825">
        <f>Drivers!AC114</f>
        <v>0</v>
      </c>
      <c r="AD825">
        <f>Drivers!AD114</f>
        <v>0</v>
      </c>
      <c r="AE825">
        <f>Drivers!AE114</f>
        <v>0</v>
      </c>
      <c r="AF825">
        <f>Drivers!AF114</f>
        <v>0</v>
      </c>
      <c r="AG825">
        <f>Drivers!AG114</f>
        <v>0</v>
      </c>
      <c r="AH825">
        <f>Drivers!AH114</f>
        <v>0</v>
      </c>
      <c r="AI825">
        <f>Drivers!AI114</f>
        <v>0</v>
      </c>
      <c r="AJ825">
        <f>Drivers!AJ114</f>
        <v>0</v>
      </c>
      <c r="AK825">
        <f>Drivers!AK114</f>
        <v>0</v>
      </c>
      <c r="AL825">
        <f>Drivers!AL114</f>
        <v>0</v>
      </c>
      <c r="AM825">
        <f>Drivers!AM114</f>
        <v>0</v>
      </c>
      <c r="AN825">
        <f>Drivers!AN114</f>
        <v>0</v>
      </c>
      <c r="AO825">
        <f>Drivers!AO114</f>
        <v>0</v>
      </c>
      <c r="AP825">
        <f>Drivers!AP114</f>
        <v>0</v>
      </c>
      <c r="AQ825">
        <f>Drivers!AQ114</f>
        <v>0</v>
      </c>
      <c r="AR825">
        <f>Drivers!AR114</f>
        <v>0</v>
      </c>
      <c r="AS825">
        <f>Drivers!AS114</f>
        <v>0</v>
      </c>
      <c r="AT825">
        <f>Drivers!AT114</f>
        <v>0</v>
      </c>
      <c r="AU825">
        <f>Drivers!AU114</f>
        <v>0</v>
      </c>
      <c r="AV825">
        <f>Drivers!AV114</f>
        <v>0</v>
      </c>
      <c r="AW825">
        <f>Drivers!AW114</f>
        <v>0</v>
      </c>
      <c r="AX825">
        <f>Drivers!AX114</f>
        <v>0</v>
      </c>
      <c r="AY825">
        <f>Drivers!AY114</f>
        <v>0</v>
      </c>
      <c r="AZ825">
        <f>Drivers!AZ114</f>
        <v>0</v>
      </c>
      <c r="BA825">
        <f>Drivers!BA114</f>
        <v>0</v>
      </c>
      <c r="BB825">
        <f>Drivers!BB114</f>
        <v>0</v>
      </c>
      <c r="BC825">
        <f>Drivers!BC114</f>
        <v>0</v>
      </c>
      <c r="BD825">
        <f>Drivers!BD114</f>
        <v>0</v>
      </c>
      <c r="BE825">
        <f>Drivers!BE114</f>
        <v>0</v>
      </c>
      <c r="BF825">
        <f>Drivers!BF114</f>
        <v>0</v>
      </c>
      <c r="BG825">
        <f>Drivers!BG114</f>
        <v>0</v>
      </c>
      <c r="BH825">
        <f>Drivers!BH114</f>
        <v>0</v>
      </c>
      <c r="BI825">
        <f>Drivers!BI114</f>
        <v>0</v>
      </c>
      <c r="BJ825">
        <f>Drivers!BJ114</f>
        <v>0</v>
      </c>
      <c r="BK825">
        <f>Drivers!BK114</f>
        <v>0</v>
      </c>
      <c r="BL825">
        <f>Drivers!BL114</f>
        <v>0</v>
      </c>
      <c r="BM825">
        <f>Drivers!BM114</f>
        <v>0</v>
      </c>
      <c r="BN825">
        <f>Drivers!BN114</f>
        <v>0</v>
      </c>
      <c r="BO825">
        <f>Drivers!BO114</f>
        <v>0</v>
      </c>
      <c r="BP825">
        <f>Drivers!BP114</f>
        <v>0</v>
      </c>
      <c r="BQ825">
        <f>Drivers!BQ114</f>
        <v>0</v>
      </c>
      <c r="BR825">
        <f>Drivers!BR114</f>
        <v>0</v>
      </c>
      <c r="BS825">
        <f>Drivers!BS114</f>
        <v>0</v>
      </c>
      <c r="BT825">
        <f>Drivers!BT114</f>
        <v>0</v>
      </c>
      <c r="BU825">
        <f>Drivers!BU114</f>
        <v>0</v>
      </c>
      <c r="BV825">
        <f>Drivers!BV114</f>
        <v>0</v>
      </c>
      <c r="BW825">
        <f>Drivers!BW114</f>
        <v>0</v>
      </c>
      <c r="BX825">
        <f>Drivers!BX114</f>
        <v>0</v>
      </c>
      <c r="BY825">
        <f>Drivers!BY114</f>
        <v>0</v>
      </c>
      <c r="BZ825">
        <f>Drivers!BZ114</f>
        <v>0</v>
      </c>
      <c r="CA825">
        <f>Drivers!CA114</f>
        <v>0</v>
      </c>
      <c r="CB825">
        <f>Drivers!CB114</f>
        <v>0</v>
      </c>
      <c r="CC825">
        <f>Drivers!CC114</f>
        <v>0</v>
      </c>
      <c r="CD825">
        <f>Drivers!CD114</f>
        <v>0</v>
      </c>
      <c r="CE825">
        <f>Drivers!CE114</f>
        <v>0</v>
      </c>
      <c r="CF825">
        <f>Drivers!CF114</f>
        <v>0</v>
      </c>
      <c r="CG825">
        <f>Drivers!CG114</f>
        <v>0</v>
      </c>
      <c r="CH825">
        <f>Drivers!CH114</f>
        <v>0</v>
      </c>
      <c r="CI825">
        <f>Drivers!CI114</f>
        <v>0</v>
      </c>
      <c r="CJ825">
        <f>Drivers!CJ114</f>
        <v>0</v>
      </c>
      <c r="CK825">
        <f>Drivers!CK114</f>
        <v>0</v>
      </c>
      <c r="CL825">
        <f>Drivers!CL114</f>
        <v>0</v>
      </c>
      <c r="CM825">
        <f>Drivers!CM114</f>
        <v>0</v>
      </c>
      <c r="CN825">
        <f>Drivers!CN114</f>
        <v>0</v>
      </c>
      <c r="CO825">
        <f>Drivers!CO114</f>
        <v>0</v>
      </c>
      <c r="CP825">
        <f>Drivers!CP114</f>
        <v>0</v>
      </c>
      <c r="CQ825">
        <f>Drivers!CQ114</f>
        <v>0</v>
      </c>
      <c r="CR825">
        <f>Drivers!CR114</f>
        <v>0</v>
      </c>
      <c r="CS825">
        <f>Drivers!CS114</f>
        <v>0</v>
      </c>
      <c r="CT825">
        <f>Drivers!CT114</f>
        <v>0</v>
      </c>
      <c r="CU825">
        <f>Drivers!CU114</f>
        <v>0</v>
      </c>
      <c r="CV825">
        <f>Drivers!CV114</f>
        <v>0</v>
      </c>
      <c r="CW825">
        <f>Drivers!CW114</f>
        <v>0</v>
      </c>
      <c r="CX825">
        <f>Drivers!CX114</f>
        <v>0</v>
      </c>
      <c r="CY825">
        <f>Drivers!CY114</f>
        <v>0</v>
      </c>
      <c r="CZ825">
        <f>Drivers!CZ114</f>
        <v>0</v>
      </c>
      <c r="DA825">
        <f>Drivers!DA114</f>
        <v>0</v>
      </c>
      <c r="DB825">
        <f>Drivers!DB114</f>
        <v>0</v>
      </c>
      <c r="DC825">
        <f>Drivers!DC114</f>
        <v>0</v>
      </c>
      <c r="DD825">
        <f>Drivers!DD114</f>
        <v>0</v>
      </c>
      <c r="DE825">
        <f>Drivers!DE114</f>
        <v>0</v>
      </c>
      <c r="DF825">
        <f>Drivers!DF114</f>
        <v>0</v>
      </c>
      <c r="DG825">
        <f>Drivers!DG114</f>
        <v>0</v>
      </c>
      <c r="DH825">
        <f>Drivers!DH114</f>
        <v>0</v>
      </c>
      <c r="DI825">
        <f>Drivers!DI114</f>
        <v>0</v>
      </c>
      <c r="DJ825">
        <f>Drivers!DJ114</f>
        <v>0</v>
      </c>
      <c r="DK825">
        <f>Drivers!DK114</f>
        <v>0</v>
      </c>
      <c r="DL825">
        <f>Drivers!DL114</f>
        <v>0</v>
      </c>
      <c r="DM825">
        <f>Drivers!DM114</f>
        <v>0</v>
      </c>
      <c r="DN825">
        <f>Drivers!DN114</f>
        <v>0</v>
      </c>
      <c r="DO825">
        <f>Drivers!DO114</f>
        <v>0</v>
      </c>
      <c r="DP825">
        <f>Drivers!DP114</f>
        <v>0</v>
      </c>
      <c r="DQ825">
        <f>Drivers!DQ114</f>
        <v>0</v>
      </c>
      <c r="DR825">
        <f>Drivers!DR114</f>
        <v>0</v>
      </c>
      <c r="DS825">
        <f>Drivers!DS114</f>
        <v>0</v>
      </c>
      <c r="DT825">
        <f>Drivers!DT114</f>
        <v>0</v>
      </c>
      <c r="DU825">
        <f>Drivers!DU114</f>
        <v>0</v>
      </c>
      <c r="DV825">
        <f>Drivers!DV114</f>
        <v>0</v>
      </c>
      <c r="DW825">
        <f>Drivers!DW114</f>
        <v>0</v>
      </c>
      <c r="DX825">
        <f>Drivers!DX114</f>
        <v>0</v>
      </c>
      <c r="DY825">
        <f>Drivers!DY114</f>
        <v>262655.12367491168</v>
      </c>
      <c r="DZ825">
        <f>Drivers!DZ114</f>
        <v>274606.25978090765</v>
      </c>
      <c r="EA825">
        <f>Drivers!EA114</f>
        <v>288381.85671878094</v>
      </c>
      <c r="EB825">
        <f>Drivers!EB114</f>
        <v>302481.90613428917</v>
      </c>
      <c r="EC825">
        <f>Drivers!EC114</f>
        <v>316855.65524697187</v>
      </c>
      <c r="ED825">
        <f>Drivers!ED114</f>
        <v>323192.76835191133</v>
      </c>
      <c r="EE825">
        <f>Drivers!EE114</f>
        <v>329656.62371894956</v>
      </c>
      <c r="EF825">
        <f>Drivers!EF114</f>
        <v>336249.75619332853</v>
      </c>
      <c r="EG825">
        <f>Drivers!EG114</f>
        <v>342974.75131719513</v>
      </c>
      <c r="EH825">
        <f>Drivers!EH114</f>
        <v>349834.24634353904</v>
      </c>
      <c r="EI825">
        <f>Drivers!EI114</f>
        <v>356830.93127040984</v>
      </c>
      <c r="EJ825">
        <f>Drivers!EJ114</f>
        <v>363967.54989581805</v>
      </c>
    </row>
    <row r="826" spans="1:140" hidden="1" outlineLevel="1">
      <c r="A826">
        <f>Drivers!A115</f>
        <v>0</v>
      </c>
      <c r="B826">
        <f>Drivers!B115</f>
        <v>0</v>
      </c>
      <c r="C826">
        <f>Drivers!C115</f>
        <v>0</v>
      </c>
      <c r="D826">
        <f>Drivers!D115</f>
        <v>0</v>
      </c>
      <c r="E826">
        <f>Drivers!E115</f>
        <v>0</v>
      </c>
      <c r="F826">
        <f>Drivers!F115</f>
        <v>0</v>
      </c>
      <c r="G826">
        <f>Drivers!G115</f>
        <v>0</v>
      </c>
      <c r="H826">
        <f>Drivers!H115</f>
        <v>0</v>
      </c>
      <c r="I826" t="str">
        <f>Drivers!I115</f>
        <v>YoY % Growth</v>
      </c>
      <c r="J826">
        <f>Drivers!J115</f>
        <v>0</v>
      </c>
      <c r="K826">
        <f>Drivers!K115</f>
        <v>0</v>
      </c>
      <c r="L826">
        <f>Drivers!L115</f>
        <v>0</v>
      </c>
      <c r="M826">
        <f>Drivers!M115</f>
        <v>0</v>
      </c>
      <c r="N826">
        <f>Drivers!N115</f>
        <v>0</v>
      </c>
      <c r="O826">
        <f>Drivers!O115</f>
        <v>0</v>
      </c>
      <c r="P826">
        <f>Drivers!P115</f>
        <v>0</v>
      </c>
      <c r="Q826">
        <f>Drivers!Q115</f>
        <v>0</v>
      </c>
      <c r="R826">
        <f>Drivers!R115</f>
        <v>0</v>
      </c>
      <c r="S826">
        <f>Drivers!S115</f>
        <v>0</v>
      </c>
      <c r="T826">
        <f>Drivers!T115</f>
        <v>0</v>
      </c>
      <c r="U826">
        <f>Drivers!U115</f>
        <v>0</v>
      </c>
      <c r="V826">
        <f>Drivers!V115</f>
        <v>0</v>
      </c>
      <c r="W826">
        <f>Drivers!W115</f>
        <v>0</v>
      </c>
      <c r="X826">
        <f>Drivers!X115</f>
        <v>0</v>
      </c>
      <c r="Y826">
        <f>Drivers!Y115</f>
        <v>0</v>
      </c>
      <c r="Z826">
        <f>Drivers!Z115</f>
        <v>0</v>
      </c>
      <c r="AA826">
        <f>Drivers!AA115</f>
        <v>0</v>
      </c>
      <c r="AB826">
        <f>Drivers!AB115</f>
        <v>0</v>
      </c>
      <c r="AC826">
        <f>Drivers!AC115</f>
        <v>0</v>
      </c>
      <c r="AD826">
        <f>Drivers!AD115</f>
        <v>0</v>
      </c>
      <c r="AE826">
        <f>Drivers!AE115</f>
        <v>0</v>
      </c>
      <c r="AF826">
        <f>Drivers!AF115</f>
        <v>0</v>
      </c>
      <c r="AG826">
        <f>Drivers!AG115</f>
        <v>0</v>
      </c>
      <c r="AH826">
        <f>Drivers!AH115</f>
        <v>0</v>
      </c>
      <c r="AI826">
        <f>Drivers!AI115</f>
        <v>0</v>
      </c>
      <c r="AJ826">
        <f>Drivers!AJ115</f>
        <v>0</v>
      </c>
      <c r="AK826">
        <f>Drivers!AK115</f>
        <v>0</v>
      </c>
      <c r="AL826">
        <f>Drivers!AL115</f>
        <v>0</v>
      </c>
      <c r="AM826">
        <f>Drivers!AM115</f>
        <v>0</v>
      </c>
      <c r="AN826">
        <f>Drivers!AN115</f>
        <v>0</v>
      </c>
      <c r="AO826">
        <f>Drivers!AO115</f>
        <v>0</v>
      </c>
      <c r="AP826">
        <f>Drivers!AP115</f>
        <v>0</v>
      </c>
      <c r="AQ826">
        <f>Drivers!AQ115</f>
        <v>0</v>
      </c>
      <c r="AR826">
        <f>Drivers!AR115</f>
        <v>0</v>
      </c>
      <c r="AS826">
        <f>Drivers!AS115</f>
        <v>0</v>
      </c>
      <c r="AT826">
        <f>Drivers!AT115</f>
        <v>0</v>
      </c>
      <c r="AU826">
        <f>Drivers!AU115</f>
        <v>0</v>
      </c>
      <c r="AV826">
        <f>Drivers!AV115</f>
        <v>0</v>
      </c>
      <c r="AW826">
        <f>Drivers!AW115</f>
        <v>0</v>
      </c>
      <c r="AX826">
        <f>Drivers!AX115</f>
        <v>0</v>
      </c>
      <c r="AY826">
        <f>Drivers!AY115</f>
        <v>0</v>
      </c>
      <c r="AZ826">
        <f>Drivers!AZ115</f>
        <v>0</v>
      </c>
      <c r="BA826">
        <f>Drivers!BA115</f>
        <v>0</v>
      </c>
      <c r="BB826">
        <f>Drivers!BB115</f>
        <v>0</v>
      </c>
      <c r="BC826">
        <f>Drivers!BC115</f>
        <v>0</v>
      </c>
      <c r="BD826">
        <f>Drivers!BD115</f>
        <v>0</v>
      </c>
      <c r="BE826">
        <f>Drivers!BE115</f>
        <v>0</v>
      </c>
      <c r="BF826">
        <f>Drivers!BF115</f>
        <v>0</v>
      </c>
      <c r="BG826">
        <f>Drivers!BG115</f>
        <v>0</v>
      </c>
      <c r="BH826">
        <f>Drivers!BH115</f>
        <v>0</v>
      </c>
      <c r="BI826">
        <f>Drivers!BI115</f>
        <v>0</v>
      </c>
      <c r="BJ826">
        <f>Drivers!BJ115</f>
        <v>0</v>
      </c>
      <c r="BK826">
        <f>Drivers!BK115</f>
        <v>0</v>
      </c>
      <c r="BL826">
        <f>Drivers!BL115</f>
        <v>0</v>
      </c>
      <c r="BM826">
        <f>Drivers!BM115</f>
        <v>0</v>
      </c>
      <c r="BN826">
        <f>Drivers!BN115</f>
        <v>0</v>
      </c>
      <c r="BO826">
        <f>Drivers!BO115</f>
        <v>0</v>
      </c>
      <c r="BP826">
        <f>Drivers!BP115</f>
        <v>0</v>
      </c>
      <c r="BQ826">
        <f>Drivers!BQ115</f>
        <v>0</v>
      </c>
      <c r="BR826">
        <f>Drivers!BR115</f>
        <v>0</v>
      </c>
      <c r="BS826">
        <f>Drivers!BS115</f>
        <v>0</v>
      </c>
      <c r="BT826">
        <f>Drivers!BT115</f>
        <v>0</v>
      </c>
      <c r="BU826">
        <f>Drivers!BU115</f>
        <v>0</v>
      </c>
      <c r="BV826">
        <f>Drivers!BV115</f>
        <v>0</v>
      </c>
      <c r="BW826">
        <f>Drivers!BW115</f>
        <v>0</v>
      </c>
      <c r="BX826">
        <f>Drivers!BX115</f>
        <v>0</v>
      </c>
      <c r="BY826">
        <f>Drivers!BY115</f>
        <v>0</v>
      </c>
      <c r="BZ826">
        <f>Drivers!BZ115</f>
        <v>0</v>
      </c>
      <c r="CA826">
        <f>Drivers!CA115</f>
        <v>0</v>
      </c>
      <c r="CB826">
        <f>Drivers!CB115</f>
        <v>0</v>
      </c>
      <c r="CC826">
        <f>Drivers!CC115</f>
        <v>0</v>
      </c>
      <c r="CD826">
        <f>Drivers!CD115</f>
        <v>0</v>
      </c>
      <c r="CE826">
        <f>Drivers!CE115</f>
        <v>0</v>
      </c>
      <c r="CF826">
        <f>Drivers!CF115</f>
        <v>0</v>
      </c>
      <c r="CG826">
        <f>Drivers!CG115</f>
        <v>0</v>
      </c>
      <c r="CH826">
        <f>Drivers!CH115</f>
        <v>0</v>
      </c>
      <c r="CI826">
        <f>Drivers!CI115</f>
        <v>0</v>
      </c>
      <c r="CJ826">
        <f>Drivers!CJ115</f>
        <v>0</v>
      </c>
      <c r="CK826">
        <f>Drivers!CK115</f>
        <v>0</v>
      </c>
      <c r="CL826">
        <f>Drivers!CL115</f>
        <v>0</v>
      </c>
      <c r="CM826">
        <f>Drivers!CM115</f>
        <v>0</v>
      </c>
      <c r="CN826">
        <f>Drivers!CN115</f>
        <v>0</v>
      </c>
      <c r="CO826">
        <f>Drivers!CO115</f>
        <v>0</v>
      </c>
      <c r="CP826">
        <f>Drivers!CP115</f>
        <v>0</v>
      </c>
      <c r="CQ826">
        <f>Drivers!CQ115</f>
        <v>0</v>
      </c>
      <c r="CR826">
        <f>Drivers!CR115</f>
        <v>0</v>
      </c>
      <c r="CS826">
        <f>Drivers!CS115</f>
        <v>0</v>
      </c>
      <c r="CT826">
        <f>Drivers!CT115</f>
        <v>0</v>
      </c>
      <c r="CU826">
        <f>Drivers!CU115</f>
        <v>0</v>
      </c>
      <c r="CV826">
        <f>Drivers!CV115</f>
        <v>0</v>
      </c>
      <c r="CW826">
        <f>Drivers!CW115</f>
        <v>0</v>
      </c>
      <c r="CX826">
        <f>Drivers!CX115</f>
        <v>0</v>
      </c>
      <c r="CY826">
        <f>Drivers!CY115</f>
        <v>0</v>
      </c>
      <c r="CZ826">
        <f>Drivers!CZ115</f>
        <v>0</v>
      </c>
      <c r="DA826">
        <f>Drivers!DA115</f>
        <v>0</v>
      </c>
      <c r="DB826">
        <f>Drivers!DB115</f>
        <v>0</v>
      </c>
      <c r="DC826">
        <f>Drivers!DC115</f>
        <v>0</v>
      </c>
      <c r="DD826">
        <f>Drivers!DD115</f>
        <v>0</v>
      </c>
      <c r="DE826">
        <f>Drivers!DE115</f>
        <v>0</v>
      </c>
      <c r="DF826">
        <f>Drivers!DF115</f>
        <v>0</v>
      </c>
      <c r="DG826">
        <f>Drivers!DG115</f>
        <v>0</v>
      </c>
      <c r="DH826">
        <f>Drivers!DH115</f>
        <v>0</v>
      </c>
      <c r="DI826">
        <f>Drivers!DI115</f>
        <v>0</v>
      </c>
      <c r="DJ826">
        <f>Drivers!DJ115</f>
        <v>0</v>
      </c>
      <c r="DK826">
        <f>Drivers!DK115</f>
        <v>0</v>
      </c>
      <c r="DL826">
        <f>Drivers!DL115</f>
        <v>0</v>
      </c>
      <c r="DM826">
        <f>Drivers!DM115</f>
        <v>0</v>
      </c>
      <c r="DN826">
        <f>Drivers!DN115</f>
        <v>0</v>
      </c>
      <c r="DO826">
        <f>Drivers!DO115</f>
        <v>0</v>
      </c>
      <c r="DP826">
        <f>Drivers!DP115</f>
        <v>0</v>
      </c>
      <c r="DQ826">
        <f>Drivers!DQ115</f>
        <v>0</v>
      </c>
      <c r="DR826">
        <f>Drivers!DR115</f>
        <v>0</v>
      </c>
      <c r="DS826">
        <f>Drivers!DS115</f>
        <v>0</v>
      </c>
      <c r="DT826">
        <f>Drivers!DT115</f>
        <v>0</v>
      </c>
      <c r="DU826">
        <f>Drivers!DU115</f>
        <v>0</v>
      </c>
      <c r="DV826">
        <f>Drivers!DV115</f>
        <v>0</v>
      </c>
      <c r="DW826">
        <f>Drivers!DW115</f>
        <v>0</v>
      </c>
      <c r="DX826">
        <f>Drivers!DX115</f>
        <v>0</v>
      </c>
      <c r="DY826">
        <f>Drivers!DY115</f>
        <v>0</v>
      </c>
      <c r="DZ826">
        <f>Drivers!DZ115</f>
        <v>4.5501248705080988E-2</v>
      </c>
      <c r="EA826">
        <f>Drivers!EA115</f>
        <v>5.0164905012959338E-2</v>
      </c>
      <c r="EB826">
        <f>Drivers!EB115</f>
        <v>4.8893677209582709E-2</v>
      </c>
      <c r="EC826">
        <f>Drivers!EC115</f>
        <v>4.7519368336370382E-2</v>
      </c>
      <c r="ED826">
        <f>Drivers!ED115</f>
        <v>2.0000000000000018E-2</v>
      </c>
      <c r="EE826">
        <f>Drivers!EE115</f>
        <v>2.0000000000000018E-2</v>
      </c>
      <c r="EF826">
        <f>Drivers!EF115</f>
        <v>2.0000000000000018E-2</v>
      </c>
      <c r="EG826">
        <f>Drivers!EG115</f>
        <v>2.0000000000000018E-2</v>
      </c>
      <c r="EH826">
        <f>Drivers!EH115</f>
        <v>2.0000000000000018E-2</v>
      </c>
      <c r="EI826">
        <f>Drivers!EI115</f>
        <v>2.0000000000000018E-2</v>
      </c>
      <c r="EJ826">
        <f>Drivers!EJ115</f>
        <v>2.0000000000000018E-2</v>
      </c>
    </row>
    <row r="827" spans="1:140" hidden="1" outlineLevel="1">
      <c r="A827">
        <f>Drivers!A116</f>
        <v>0</v>
      </c>
      <c r="B827">
        <f>Drivers!B116</f>
        <v>0</v>
      </c>
      <c r="C827">
        <f>Drivers!C116</f>
        <v>0</v>
      </c>
      <c r="D827">
        <f>Drivers!D116</f>
        <v>0</v>
      </c>
      <c r="E827">
        <f>Drivers!E116</f>
        <v>0</v>
      </c>
      <c r="F827">
        <f>Drivers!F116</f>
        <v>0</v>
      </c>
      <c r="G827">
        <f>Drivers!G116</f>
        <v>0</v>
      </c>
      <c r="H827">
        <f>Drivers!H116</f>
        <v>0</v>
      </c>
      <c r="I827" t="str">
        <f>Drivers!I116</f>
        <v>= Transaction Volume TAM ($)</v>
      </c>
      <c r="J827">
        <f>Drivers!J116</f>
        <v>0</v>
      </c>
      <c r="K827">
        <f>Drivers!K116</f>
        <v>0</v>
      </c>
      <c r="L827">
        <f>Drivers!L116</f>
        <v>0</v>
      </c>
      <c r="M827">
        <f>Drivers!M116</f>
        <v>0</v>
      </c>
      <c r="N827">
        <f>Drivers!N116</f>
        <v>0</v>
      </c>
      <c r="O827">
        <f>Drivers!O116</f>
        <v>0</v>
      </c>
      <c r="P827">
        <f>Drivers!P116</f>
        <v>0</v>
      </c>
      <c r="Q827">
        <f>Drivers!Q116</f>
        <v>0</v>
      </c>
      <c r="R827">
        <f>Drivers!R116</f>
        <v>0</v>
      </c>
      <c r="S827">
        <f>Drivers!S116</f>
        <v>0</v>
      </c>
      <c r="T827">
        <f>Drivers!T116</f>
        <v>0</v>
      </c>
      <c r="U827">
        <f>Drivers!U116</f>
        <v>0</v>
      </c>
      <c r="V827">
        <f>Drivers!V116</f>
        <v>0</v>
      </c>
      <c r="W827">
        <f>Drivers!W116</f>
        <v>0</v>
      </c>
      <c r="X827">
        <f>Drivers!X116</f>
        <v>0</v>
      </c>
      <c r="Y827">
        <f>Drivers!Y116</f>
        <v>0</v>
      </c>
      <c r="Z827">
        <f>Drivers!Z116</f>
        <v>0</v>
      </c>
      <c r="AA827">
        <f>Drivers!AA116</f>
        <v>0</v>
      </c>
      <c r="AB827">
        <f>Drivers!AB116</f>
        <v>0</v>
      </c>
      <c r="AC827">
        <f>Drivers!AC116</f>
        <v>0</v>
      </c>
      <c r="AD827">
        <f>Drivers!AD116</f>
        <v>0</v>
      </c>
      <c r="AE827">
        <f>Drivers!AE116</f>
        <v>0</v>
      </c>
      <c r="AF827">
        <f>Drivers!AF116</f>
        <v>0</v>
      </c>
      <c r="AG827">
        <f>Drivers!AG116</f>
        <v>0</v>
      </c>
      <c r="AH827">
        <f>Drivers!AH116</f>
        <v>0</v>
      </c>
      <c r="AI827">
        <f>Drivers!AI116</f>
        <v>0</v>
      </c>
      <c r="AJ827">
        <f>Drivers!AJ116</f>
        <v>0</v>
      </c>
      <c r="AK827">
        <f>Drivers!AK116</f>
        <v>0</v>
      </c>
      <c r="AL827">
        <f>Drivers!AL116</f>
        <v>0</v>
      </c>
      <c r="AM827">
        <f>Drivers!AM116</f>
        <v>0</v>
      </c>
      <c r="AN827">
        <f>Drivers!AN116</f>
        <v>0</v>
      </c>
      <c r="AO827">
        <f>Drivers!AO116</f>
        <v>0</v>
      </c>
      <c r="AP827">
        <f>Drivers!AP116</f>
        <v>0</v>
      </c>
      <c r="AQ827">
        <f>Drivers!AQ116</f>
        <v>0</v>
      </c>
      <c r="AR827">
        <f>Drivers!AR116</f>
        <v>0</v>
      </c>
      <c r="AS827">
        <f>Drivers!AS116</f>
        <v>0</v>
      </c>
      <c r="AT827">
        <f>Drivers!AT116</f>
        <v>0</v>
      </c>
      <c r="AU827">
        <f>Drivers!AU116</f>
        <v>0</v>
      </c>
      <c r="AV827">
        <f>Drivers!AV116</f>
        <v>0</v>
      </c>
      <c r="AW827">
        <f>Drivers!AW116</f>
        <v>0</v>
      </c>
      <c r="AX827">
        <f>Drivers!AX116</f>
        <v>0</v>
      </c>
      <c r="AY827">
        <f>Drivers!AY116</f>
        <v>0</v>
      </c>
      <c r="AZ827">
        <f>Drivers!AZ116</f>
        <v>0</v>
      </c>
      <c r="BA827">
        <f>Drivers!BA116</f>
        <v>0</v>
      </c>
      <c r="BB827">
        <f>Drivers!BB116</f>
        <v>0</v>
      </c>
      <c r="BC827">
        <f>Drivers!BC116</f>
        <v>0</v>
      </c>
      <c r="BD827">
        <f>Drivers!BD116</f>
        <v>0</v>
      </c>
      <c r="BE827">
        <f>Drivers!BE116</f>
        <v>0</v>
      </c>
      <c r="BF827">
        <f>Drivers!BF116</f>
        <v>0</v>
      </c>
      <c r="BG827">
        <f>Drivers!BG116</f>
        <v>0</v>
      </c>
      <c r="BH827">
        <f>Drivers!BH116</f>
        <v>0</v>
      </c>
      <c r="BI827">
        <f>Drivers!BI116</f>
        <v>0</v>
      </c>
      <c r="BJ827">
        <f>Drivers!BJ116</f>
        <v>0</v>
      </c>
      <c r="BK827">
        <f>Drivers!BK116</f>
        <v>0</v>
      </c>
      <c r="BL827">
        <f>Drivers!BL116</f>
        <v>0</v>
      </c>
      <c r="BM827">
        <f>Drivers!BM116</f>
        <v>0</v>
      </c>
      <c r="BN827">
        <f>Drivers!BN116</f>
        <v>0</v>
      </c>
      <c r="BO827">
        <f>Drivers!BO116</f>
        <v>0</v>
      </c>
      <c r="BP827">
        <f>Drivers!BP116</f>
        <v>0</v>
      </c>
      <c r="BQ827">
        <f>Drivers!BQ116</f>
        <v>0</v>
      </c>
      <c r="BR827">
        <f>Drivers!BR116</f>
        <v>0</v>
      </c>
      <c r="BS827">
        <f>Drivers!BS116</f>
        <v>0</v>
      </c>
      <c r="BT827">
        <f>Drivers!BT116</f>
        <v>0</v>
      </c>
      <c r="BU827">
        <f>Drivers!BU116</f>
        <v>0</v>
      </c>
      <c r="BV827">
        <f>Drivers!BV116</f>
        <v>0</v>
      </c>
      <c r="BW827">
        <f>Drivers!BW116</f>
        <v>0</v>
      </c>
      <c r="BX827">
        <f>Drivers!BX116</f>
        <v>0</v>
      </c>
      <c r="BY827">
        <f>Drivers!BY116</f>
        <v>0</v>
      </c>
      <c r="BZ827">
        <f>Drivers!BZ116</f>
        <v>0</v>
      </c>
      <c r="CA827">
        <f>Drivers!CA116</f>
        <v>0</v>
      </c>
      <c r="CB827">
        <f>Drivers!CB116</f>
        <v>0</v>
      </c>
      <c r="CC827">
        <f>Drivers!CC116</f>
        <v>0</v>
      </c>
      <c r="CD827">
        <f>Drivers!CD116</f>
        <v>0</v>
      </c>
      <c r="CE827">
        <f>Drivers!CE116</f>
        <v>0</v>
      </c>
      <c r="CF827">
        <f>Drivers!CF116</f>
        <v>0</v>
      </c>
      <c r="CG827">
        <f>Drivers!CG116</f>
        <v>0</v>
      </c>
      <c r="CH827">
        <f>Drivers!CH116</f>
        <v>0</v>
      </c>
      <c r="CI827">
        <f>Drivers!CI116</f>
        <v>0</v>
      </c>
      <c r="CJ827">
        <f>Drivers!CJ116</f>
        <v>0</v>
      </c>
      <c r="CK827">
        <f>Drivers!CK116</f>
        <v>0</v>
      </c>
      <c r="CL827">
        <f>Drivers!CL116</f>
        <v>0</v>
      </c>
      <c r="CM827">
        <f>Drivers!CM116</f>
        <v>0</v>
      </c>
      <c r="CN827">
        <f>Drivers!CN116</f>
        <v>0</v>
      </c>
      <c r="CO827">
        <f>Drivers!CO116</f>
        <v>0</v>
      </c>
      <c r="CP827">
        <f>Drivers!CP116</f>
        <v>0</v>
      </c>
      <c r="CQ827">
        <f>Drivers!CQ116</f>
        <v>0</v>
      </c>
      <c r="CR827">
        <f>Drivers!CR116</f>
        <v>0</v>
      </c>
      <c r="CS827">
        <f>Drivers!CS116</f>
        <v>0</v>
      </c>
      <c r="CT827">
        <f>Drivers!CT116</f>
        <v>0</v>
      </c>
      <c r="CU827">
        <f>Drivers!CU116</f>
        <v>0</v>
      </c>
      <c r="CV827">
        <f>Drivers!CV116</f>
        <v>0</v>
      </c>
      <c r="CW827">
        <f>Drivers!CW116</f>
        <v>0</v>
      </c>
      <c r="CX827">
        <f>Drivers!CX116</f>
        <v>0</v>
      </c>
      <c r="CY827">
        <f>Drivers!CY116</f>
        <v>0</v>
      </c>
      <c r="CZ827">
        <f>Drivers!CZ116</f>
        <v>0</v>
      </c>
      <c r="DA827">
        <f>Drivers!DA116</f>
        <v>0</v>
      </c>
      <c r="DB827">
        <f>Drivers!DB116</f>
        <v>0</v>
      </c>
      <c r="DC827">
        <f>Drivers!DC116</f>
        <v>0</v>
      </c>
      <c r="DD827">
        <f>Drivers!DD116</f>
        <v>0</v>
      </c>
      <c r="DE827">
        <f>Drivers!DE116</f>
        <v>0</v>
      </c>
      <c r="DF827">
        <f>Drivers!DF116</f>
        <v>0</v>
      </c>
      <c r="DG827">
        <f>Drivers!DG116</f>
        <v>0</v>
      </c>
      <c r="DH827">
        <f>Drivers!DH116</f>
        <v>0</v>
      </c>
      <c r="DI827">
        <f>Drivers!DI116</f>
        <v>0</v>
      </c>
      <c r="DJ827">
        <f>Drivers!DJ116</f>
        <v>0</v>
      </c>
      <c r="DK827">
        <f>Drivers!DK116</f>
        <v>0</v>
      </c>
      <c r="DL827">
        <f>Drivers!DL116</f>
        <v>0</v>
      </c>
      <c r="DM827">
        <f>Drivers!DM116</f>
        <v>0</v>
      </c>
      <c r="DN827">
        <f>Drivers!DN116</f>
        <v>0</v>
      </c>
      <c r="DO827">
        <f>Drivers!DO116</f>
        <v>0</v>
      </c>
      <c r="DP827">
        <f>Drivers!DP116</f>
        <v>0</v>
      </c>
      <c r="DQ827">
        <f>Drivers!DQ116</f>
        <v>0</v>
      </c>
      <c r="DR827">
        <f>Drivers!DR116</f>
        <v>0</v>
      </c>
      <c r="DS827">
        <f>Drivers!DS116</f>
        <v>0</v>
      </c>
      <c r="DT827">
        <f>Drivers!DT116</f>
        <v>0</v>
      </c>
      <c r="DU827">
        <f>Drivers!DU116</f>
        <v>0</v>
      </c>
      <c r="DV827">
        <f>Drivers!DV116</f>
        <v>0</v>
      </c>
      <c r="DW827">
        <f>Drivers!DW116</f>
        <v>0</v>
      </c>
      <c r="DX827">
        <f>Drivers!DX116</f>
        <v>0</v>
      </c>
      <c r="DY827">
        <f>Drivers!DY116</f>
        <v>1450000</v>
      </c>
      <c r="DZ827">
        <f>Drivers!DZ116</f>
        <v>1600000</v>
      </c>
      <c r="EA827">
        <f>Drivers!EA116</f>
        <v>1696500</v>
      </c>
      <c r="EB827">
        <f>Drivers!EB116</f>
        <v>1696500</v>
      </c>
      <c r="EC827">
        <f>Drivers!EC116</f>
        <v>1781325</v>
      </c>
      <c r="ED827">
        <f>Drivers!ED116</f>
        <v>1816951.5000000002</v>
      </c>
      <c r="EE827">
        <f>Drivers!EE116</f>
        <v>1853290.53</v>
      </c>
      <c r="EF827">
        <f>Drivers!EF116</f>
        <v>1890356.3406</v>
      </c>
      <c r="EG827">
        <f>Drivers!EG116</f>
        <v>1928163.4674120003</v>
      </c>
      <c r="EH827">
        <f>Drivers!EH116</f>
        <v>1966726.7367602403</v>
      </c>
      <c r="EI827">
        <f>Drivers!EI116</f>
        <v>2006061.2714954452</v>
      </c>
      <c r="EJ827">
        <f>Drivers!EJ116</f>
        <v>2046182.4969253542</v>
      </c>
    </row>
    <row r="828" spans="1:140" hidden="1" outlineLevel="1">
      <c r="A828">
        <f>Drivers!A117</f>
        <v>0</v>
      </c>
      <c r="B828">
        <f>Drivers!B117</f>
        <v>0</v>
      </c>
      <c r="C828">
        <f>Drivers!C117</f>
        <v>0</v>
      </c>
      <c r="D828">
        <f>Drivers!D117</f>
        <v>0</v>
      </c>
      <c r="E828">
        <f>Drivers!E117</f>
        <v>0</v>
      </c>
      <c r="F828">
        <f>Drivers!F117</f>
        <v>0</v>
      </c>
      <c r="G828">
        <f>Drivers!G117</f>
        <v>0</v>
      </c>
      <c r="H828">
        <f>Drivers!H117</f>
        <v>0</v>
      </c>
      <c r="I828" t="str">
        <f>Drivers!I117</f>
        <v>x Commission Rate (%)</v>
      </c>
      <c r="J828">
        <f>Drivers!J117</f>
        <v>0</v>
      </c>
      <c r="K828">
        <f>Drivers!K117</f>
        <v>0</v>
      </c>
      <c r="L828">
        <f>Drivers!L117</f>
        <v>0</v>
      </c>
      <c r="M828">
        <f>Drivers!M117</f>
        <v>0</v>
      </c>
      <c r="N828">
        <f>Drivers!N117</f>
        <v>0</v>
      </c>
      <c r="O828">
        <f>Drivers!O117</f>
        <v>0</v>
      </c>
      <c r="P828">
        <f>Drivers!P117</f>
        <v>0</v>
      </c>
      <c r="Q828">
        <f>Drivers!Q117</f>
        <v>0</v>
      </c>
      <c r="R828">
        <f>Drivers!R117</f>
        <v>0</v>
      </c>
      <c r="S828">
        <f>Drivers!S117</f>
        <v>0</v>
      </c>
      <c r="T828">
        <f>Drivers!T117</f>
        <v>0</v>
      </c>
      <c r="U828">
        <f>Drivers!U117</f>
        <v>0</v>
      </c>
      <c r="V828">
        <f>Drivers!V117</f>
        <v>0</v>
      </c>
      <c r="W828">
        <f>Drivers!W117</f>
        <v>0</v>
      </c>
      <c r="X828">
        <f>Drivers!X117</f>
        <v>0</v>
      </c>
      <c r="Y828">
        <f>Drivers!Y117</f>
        <v>0</v>
      </c>
      <c r="Z828">
        <f>Drivers!Z117</f>
        <v>0</v>
      </c>
      <c r="AA828">
        <f>Drivers!AA117</f>
        <v>0</v>
      </c>
      <c r="AB828">
        <f>Drivers!AB117</f>
        <v>0</v>
      </c>
      <c r="AC828">
        <f>Drivers!AC117</f>
        <v>0</v>
      </c>
      <c r="AD828">
        <f>Drivers!AD117</f>
        <v>0</v>
      </c>
      <c r="AE828">
        <f>Drivers!AE117</f>
        <v>0</v>
      </c>
      <c r="AF828">
        <f>Drivers!AF117</f>
        <v>0</v>
      </c>
      <c r="AG828">
        <f>Drivers!AG117</f>
        <v>0</v>
      </c>
      <c r="AH828">
        <f>Drivers!AH117</f>
        <v>0</v>
      </c>
      <c r="AI828">
        <f>Drivers!AI117</f>
        <v>0</v>
      </c>
      <c r="AJ828">
        <f>Drivers!AJ117</f>
        <v>0</v>
      </c>
      <c r="AK828">
        <f>Drivers!AK117</f>
        <v>0</v>
      </c>
      <c r="AL828">
        <f>Drivers!AL117</f>
        <v>0</v>
      </c>
      <c r="AM828">
        <f>Drivers!AM117</f>
        <v>0</v>
      </c>
      <c r="AN828">
        <f>Drivers!AN117</f>
        <v>0</v>
      </c>
      <c r="AO828">
        <f>Drivers!AO117</f>
        <v>0</v>
      </c>
      <c r="AP828">
        <f>Drivers!AP117</f>
        <v>0</v>
      </c>
      <c r="AQ828">
        <f>Drivers!AQ117</f>
        <v>0</v>
      </c>
      <c r="AR828">
        <f>Drivers!AR117</f>
        <v>0</v>
      </c>
      <c r="AS828">
        <f>Drivers!AS117</f>
        <v>0</v>
      </c>
      <c r="AT828">
        <f>Drivers!AT117</f>
        <v>0</v>
      </c>
      <c r="AU828">
        <f>Drivers!AU117</f>
        <v>0</v>
      </c>
      <c r="AV828">
        <f>Drivers!AV117</f>
        <v>0</v>
      </c>
      <c r="AW828">
        <f>Drivers!AW117</f>
        <v>0</v>
      </c>
      <c r="AX828">
        <f>Drivers!AX117</f>
        <v>0</v>
      </c>
      <c r="AY828">
        <f>Drivers!AY117</f>
        <v>0</v>
      </c>
      <c r="AZ828">
        <f>Drivers!AZ117</f>
        <v>0</v>
      </c>
      <c r="BA828">
        <f>Drivers!BA117</f>
        <v>0</v>
      </c>
      <c r="BB828">
        <f>Drivers!BB117</f>
        <v>0</v>
      </c>
      <c r="BC828">
        <f>Drivers!BC117</f>
        <v>0</v>
      </c>
      <c r="BD828">
        <f>Drivers!BD117</f>
        <v>0</v>
      </c>
      <c r="BE828">
        <f>Drivers!BE117</f>
        <v>0</v>
      </c>
      <c r="BF828">
        <f>Drivers!BF117</f>
        <v>0</v>
      </c>
      <c r="BG828">
        <f>Drivers!BG117</f>
        <v>0</v>
      </c>
      <c r="BH828">
        <f>Drivers!BH117</f>
        <v>0</v>
      </c>
      <c r="BI828">
        <f>Drivers!BI117</f>
        <v>0</v>
      </c>
      <c r="BJ828">
        <f>Drivers!BJ117</f>
        <v>0</v>
      </c>
      <c r="BK828">
        <f>Drivers!BK117</f>
        <v>0</v>
      </c>
      <c r="BL828">
        <f>Drivers!BL117</f>
        <v>0</v>
      </c>
      <c r="BM828">
        <f>Drivers!BM117</f>
        <v>0</v>
      </c>
      <c r="BN828">
        <f>Drivers!BN117</f>
        <v>0</v>
      </c>
      <c r="BO828">
        <f>Drivers!BO117</f>
        <v>0</v>
      </c>
      <c r="BP828">
        <f>Drivers!BP117</f>
        <v>0</v>
      </c>
      <c r="BQ828">
        <f>Drivers!BQ117</f>
        <v>0</v>
      </c>
      <c r="BR828">
        <f>Drivers!BR117</f>
        <v>0</v>
      </c>
      <c r="BS828">
        <f>Drivers!BS117</f>
        <v>0</v>
      </c>
      <c r="BT828">
        <f>Drivers!BT117</f>
        <v>0</v>
      </c>
      <c r="BU828">
        <f>Drivers!BU117</f>
        <v>0</v>
      </c>
      <c r="BV828">
        <f>Drivers!BV117</f>
        <v>0</v>
      </c>
      <c r="BW828">
        <f>Drivers!BW117</f>
        <v>0</v>
      </c>
      <c r="BX828">
        <f>Drivers!BX117</f>
        <v>0</v>
      </c>
      <c r="BY828">
        <f>Drivers!BY117</f>
        <v>0</v>
      </c>
      <c r="BZ828">
        <f>Drivers!BZ117</f>
        <v>0</v>
      </c>
      <c r="CA828">
        <f>Drivers!CA117</f>
        <v>0</v>
      </c>
      <c r="CB828">
        <f>Drivers!CB117</f>
        <v>0</v>
      </c>
      <c r="CC828">
        <f>Drivers!CC117</f>
        <v>0</v>
      </c>
      <c r="CD828">
        <f>Drivers!CD117</f>
        <v>0</v>
      </c>
      <c r="CE828">
        <f>Drivers!CE117</f>
        <v>0</v>
      </c>
      <c r="CF828">
        <f>Drivers!CF117</f>
        <v>0</v>
      </c>
      <c r="CG828">
        <f>Drivers!CG117</f>
        <v>0</v>
      </c>
      <c r="CH828">
        <f>Drivers!CH117</f>
        <v>0</v>
      </c>
      <c r="CI828">
        <f>Drivers!CI117</f>
        <v>0</v>
      </c>
      <c r="CJ828">
        <f>Drivers!CJ117</f>
        <v>0</v>
      </c>
      <c r="CK828">
        <f>Drivers!CK117</f>
        <v>0</v>
      </c>
      <c r="CL828">
        <f>Drivers!CL117</f>
        <v>0</v>
      </c>
      <c r="CM828">
        <f>Drivers!CM117</f>
        <v>0</v>
      </c>
      <c r="CN828">
        <f>Drivers!CN117</f>
        <v>0</v>
      </c>
      <c r="CO828">
        <f>Drivers!CO117</f>
        <v>0</v>
      </c>
      <c r="CP828">
        <f>Drivers!CP117</f>
        <v>0</v>
      </c>
      <c r="CQ828">
        <f>Drivers!CQ117</f>
        <v>0</v>
      </c>
      <c r="CR828">
        <f>Drivers!CR117</f>
        <v>0</v>
      </c>
      <c r="CS828">
        <f>Drivers!CS117</f>
        <v>0</v>
      </c>
      <c r="CT828">
        <f>Drivers!CT117</f>
        <v>0</v>
      </c>
      <c r="CU828">
        <f>Drivers!CU117</f>
        <v>0</v>
      </c>
      <c r="CV828">
        <f>Drivers!CV117</f>
        <v>0</v>
      </c>
      <c r="CW828">
        <f>Drivers!CW117</f>
        <v>0</v>
      </c>
      <c r="CX828">
        <f>Drivers!CX117</f>
        <v>0</v>
      </c>
      <c r="CY828">
        <f>Drivers!CY117</f>
        <v>0</v>
      </c>
      <c r="CZ828">
        <f>Drivers!CZ117</f>
        <v>0</v>
      </c>
      <c r="DA828">
        <f>Drivers!DA117</f>
        <v>0</v>
      </c>
      <c r="DB828">
        <f>Drivers!DB117</f>
        <v>0</v>
      </c>
      <c r="DC828">
        <f>Drivers!DC117</f>
        <v>0</v>
      </c>
      <c r="DD828">
        <f>Drivers!DD117</f>
        <v>0</v>
      </c>
      <c r="DE828">
        <f>Drivers!DE117</f>
        <v>0</v>
      </c>
      <c r="DF828">
        <f>Drivers!DF117</f>
        <v>0</v>
      </c>
      <c r="DG828">
        <f>Drivers!DG117</f>
        <v>0</v>
      </c>
      <c r="DH828">
        <f>Drivers!DH117</f>
        <v>0</v>
      </c>
      <c r="DI828">
        <f>Drivers!DI117</f>
        <v>0</v>
      </c>
      <c r="DJ828">
        <f>Drivers!DJ117</f>
        <v>0</v>
      </c>
      <c r="DK828">
        <f>Drivers!DK117</f>
        <v>0</v>
      </c>
      <c r="DL828">
        <f>Drivers!DL117</f>
        <v>0</v>
      </c>
      <c r="DM828">
        <f>Drivers!DM117</f>
        <v>0</v>
      </c>
      <c r="DN828">
        <f>Drivers!DN117</f>
        <v>0</v>
      </c>
      <c r="DO828">
        <f>Drivers!DO117</f>
        <v>0</v>
      </c>
      <c r="DP828">
        <f>Drivers!DP117</f>
        <v>0</v>
      </c>
      <c r="DQ828">
        <f>Drivers!DQ117</f>
        <v>0</v>
      </c>
      <c r="DR828">
        <f>Drivers!DR117</f>
        <v>0</v>
      </c>
      <c r="DS828">
        <f>Drivers!DS117</f>
        <v>0</v>
      </c>
      <c r="DT828">
        <f>Drivers!DT117</f>
        <v>0</v>
      </c>
      <c r="DU828">
        <f>Drivers!DU117</f>
        <v>0</v>
      </c>
      <c r="DV828">
        <f>Drivers!DV117</f>
        <v>0</v>
      </c>
      <c r="DW828">
        <f>Drivers!DW117</f>
        <v>0</v>
      </c>
      <c r="DX828">
        <f>Drivers!DX117</f>
        <v>0</v>
      </c>
      <c r="DY828">
        <f>Drivers!DY117</f>
        <v>5.1167964404894323E-2</v>
      </c>
      <c r="DZ828">
        <f>Drivers!DZ117</f>
        <v>5.128205128205128E-2</v>
      </c>
      <c r="EA828">
        <f>Drivers!EA117</f>
        <v>5.128205128205128E-2</v>
      </c>
      <c r="EB828">
        <f>Drivers!EB117</f>
        <v>5.128205128205128E-2</v>
      </c>
      <c r="EC828">
        <f>Drivers!EC117</f>
        <v>5.128205128205128E-2</v>
      </c>
      <c r="ED828">
        <f>Drivers!ED117</f>
        <v>5.128205128205128E-2</v>
      </c>
      <c r="EE828">
        <f>Drivers!EE117</f>
        <v>5.128205128205128E-2</v>
      </c>
      <c r="EF828">
        <f>Drivers!EF117</f>
        <v>5.128205128205128E-2</v>
      </c>
      <c r="EG828">
        <f>Drivers!EG117</f>
        <v>5.128205128205128E-2</v>
      </c>
      <c r="EH828">
        <f>Drivers!EH117</f>
        <v>5.128205128205128E-2</v>
      </c>
      <c r="EI828">
        <f>Drivers!EI117</f>
        <v>5.128205128205128E-2</v>
      </c>
      <c r="EJ828">
        <f>Drivers!EJ117</f>
        <v>5.128205128205128E-2</v>
      </c>
    </row>
    <row r="829" spans="1:140" hidden="1" outlineLevel="1">
      <c r="A829">
        <f>Drivers!A118</f>
        <v>0</v>
      </c>
      <c r="B829">
        <f>Drivers!B118</f>
        <v>0</v>
      </c>
      <c r="C829">
        <f>Drivers!C118</f>
        <v>0</v>
      </c>
      <c r="D829">
        <f>Drivers!D118</f>
        <v>0</v>
      </c>
      <c r="E829">
        <f>Drivers!E118</f>
        <v>0</v>
      </c>
      <c r="F829">
        <f>Drivers!F118</f>
        <v>0</v>
      </c>
      <c r="G829">
        <f>Drivers!G118</f>
        <v>0</v>
      </c>
      <c r="H829">
        <f>Drivers!H118</f>
        <v>0</v>
      </c>
      <c r="I829" t="str">
        <f>Drivers!I118</f>
        <v>= US RE Commission $s</v>
      </c>
      <c r="J829">
        <f>Drivers!J118</f>
        <v>0</v>
      </c>
      <c r="K829">
        <f>Drivers!K118</f>
        <v>0</v>
      </c>
      <c r="L829">
        <f>Drivers!L118</f>
        <v>0</v>
      </c>
      <c r="M829">
        <f>Drivers!M118</f>
        <v>0</v>
      </c>
      <c r="N829">
        <f>Drivers!N118</f>
        <v>0</v>
      </c>
      <c r="O829">
        <f>Drivers!O118</f>
        <v>0</v>
      </c>
      <c r="P829">
        <f>Drivers!P118</f>
        <v>0</v>
      </c>
      <c r="Q829">
        <f>Drivers!Q118</f>
        <v>0</v>
      </c>
      <c r="R829">
        <f>Drivers!R118</f>
        <v>0</v>
      </c>
      <c r="S829">
        <f>Drivers!S118</f>
        <v>0</v>
      </c>
      <c r="T829">
        <f>Drivers!T118</f>
        <v>0</v>
      </c>
      <c r="U829">
        <f>Drivers!U118</f>
        <v>0</v>
      </c>
      <c r="V829">
        <f>Drivers!V118</f>
        <v>0</v>
      </c>
      <c r="W829">
        <f>Drivers!W118</f>
        <v>0</v>
      </c>
      <c r="X829">
        <f>Drivers!X118</f>
        <v>0</v>
      </c>
      <c r="Y829">
        <f>Drivers!Y118</f>
        <v>0</v>
      </c>
      <c r="Z829">
        <f>Drivers!Z118</f>
        <v>0</v>
      </c>
      <c r="AA829">
        <f>Drivers!AA118</f>
        <v>0</v>
      </c>
      <c r="AB829">
        <f>Drivers!AB118</f>
        <v>0</v>
      </c>
      <c r="AC829">
        <f>Drivers!AC118</f>
        <v>0</v>
      </c>
      <c r="AD829">
        <f>Drivers!AD118</f>
        <v>0</v>
      </c>
      <c r="AE829">
        <f>Drivers!AE118</f>
        <v>0</v>
      </c>
      <c r="AF829">
        <f>Drivers!AF118</f>
        <v>0</v>
      </c>
      <c r="AG829">
        <f>Drivers!AG118</f>
        <v>0</v>
      </c>
      <c r="AH829">
        <f>Drivers!AH118</f>
        <v>0</v>
      </c>
      <c r="AI829">
        <f>Drivers!AI118</f>
        <v>0</v>
      </c>
      <c r="AJ829">
        <f>Drivers!AJ118</f>
        <v>0</v>
      </c>
      <c r="AK829">
        <f>Drivers!AK118</f>
        <v>0</v>
      </c>
      <c r="AL829">
        <f>Drivers!AL118</f>
        <v>0</v>
      </c>
      <c r="AM829">
        <f>Drivers!AM118</f>
        <v>0</v>
      </c>
      <c r="AN829">
        <f>Drivers!AN118</f>
        <v>0</v>
      </c>
      <c r="AO829">
        <f>Drivers!AO118</f>
        <v>0</v>
      </c>
      <c r="AP829">
        <f>Drivers!AP118</f>
        <v>0</v>
      </c>
      <c r="AQ829">
        <f>Drivers!AQ118</f>
        <v>0</v>
      </c>
      <c r="AR829">
        <f>Drivers!AR118</f>
        <v>0</v>
      </c>
      <c r="AS829">
        <f>Drivers!AS118</f>
        <v>0</v>
      </c>
      <c r="AT829">
        <f>Drivers!AT118</f>
        <v>0</v>
      </c>
      <c r="AU829">
        <f>Drivers!AU118</f>
        <v>0</v>
      </c>
      <c r="AV829">
        <f>Drivers!AV118</f>
        <v>0</v>
      </c>
      <c r="AW829">
        <f>Drivers!AW118</f>
        <v>0</v>
      </c>
      <c r="AX829">
        <f>Drivers!AX118</f>
        <v>0</v>
      </c>
      <c r="AY829">
        <f>Drivers!AY118</f>
        <v>0</v>
      </c>
      <c r="AZ829">
        <f>Drivers!AZ118</f>
        <v>0</v>
      </c>
      <c r="BA829">
        <f>Drivers!BA118</f>
        <v>0</v>
      </c>
      <c r="BB829">
        <f>Drivers!BB118</f>
        <v>0</v>
      </c>
      <c r="BC829">
        <f>Drivers!BC118</f>
        <v>0</v>
      </c>
      <c r="BD829">
        <f>Drivers!BD118</f>
        <v>0</v>
      </c>
      <c r="BE829">
        <f>Drivers!BE118</f>
        <v>0</v>
      </c>
      <c r="BF829">
        <f>Drivers!BF118</f>
        <v>0</v>
      </c>
      <c r="BG829">
        <f>Drivers!BG118</f>
        <v>0</v>
      </c>
      <c r="BH829">
        <f>Drivers!BH118</f>
        <v>0</v>
      </c>
      <c r="BI829">
        <f>Drivers!BI118</f>
        <v>0</v>
      </c>
      <c r="BJ829">
        <f>Drivers!BJ118</f>
        <v>0</v>
      </c>
      <c r="BK829">
        <f>Drivers!BK118</f>
        <v>0</v>
      </c>
      <c r="BL829">
        <f>Drivers!BL118</f>
        <v>0</v>
      </c>
      <c r="BM829">
        <f>Drivers!BM118</f>
        <v>0</v>
      </c>
      <c r="BN829">
        <f>Drivers!BN118</f>
        <v>0</v>
      </c>
      <c r="BO829">
        <f>Drivers!BO118</f>
        <v>0</v>
      </c>
      <c r="BP829">
        <f>Drivers!BP118</f>
        <v>0</v>
      </c>
      <c r="BQ829">
        <f>Drivers!BQ118</f>
        <v>0</v>
      </c>
      <c r="BR829">
        <f>Drivers!BR118</f>
        <v>0</v>
      </c>
      <c r="BS829">
        <f>Drivers!BS118</f>
        <v>0</v>
      </c>
      <c r="BT829">
        <f>Drivers!BT118</f>
        <v>0</v>
      </c>
      <c r="BU829">
        <f>Drivers!BU118</f>
        <v>0</v>
      </c>
      <c r="BV829">
        <f>Drivers!BV118</f>
        <v>0</v>
      </c>
      <c r="BW829">
        <f>Drivers!BW118</f>
        <v>0</v>
      </c>
      <c r="BX829">
        <f>Drivers!BX118</f>
        <v>0</v>
      </c>
      <c r="BY829">
        <f>Drivers!BY118</f>
        <v>0</v>
      </c>
      <c r="BZ829">
        <f>Drivers!BZ118</f>
        <v>0</v>
      </c>
      <c r="CA829">
        <f>Drivers!CA118</f>
        <v>0</v>
      </c>
      <c r="CB829">
        <f>Drivers!CB118</f>
        <v>0</v>
      </c>
      <c r="CC829">
        <f>Drivers!CC118</f>
        <v>0</v>
      </c>
      <c r="CD829">
        <f>Drivers!CD118</f>
        <v>0</v>
      </c>
      <c r="CE829">
        <f>Drivers!CE118</f>
        <v>0</v>
      </c>
      <c r="CF829">
        <f>Drivers!CF118</f>
        <v>0</v>
      </c>
      <c r="CG829">
        <f>Drivers!CG118</f>
        <v>0</v>
      </c>
      <c r="CH829">
        <f>Drivers!CH118</f>
        <v>0</v>
      </c>
      <c r="CI829">
        <f>Drivers!CI118</f>
        <v>0</v>
      </c>
      <c r="CJ829">
        <f>Drivers!CJ118</f>
        <v>0</v>
      </c>
      <c r="CK829">
        <f>Drivers!CK118</f>
        <v>0</v>
      </c>
      <c r="CL829">
        <f>Drivers!CL118</f>
        <v>0</v>
      </c>
      <c r="CM829">
        <f>Drivers!CM118</f>
        <v>0</v>
      </c>
      <c r="CN829">
        <f>Drivers!CN118</f>
        <v>0</v>
      </c>
      <c r="CO829">
        <f>Drivers!CO118</f>
        <v>0</v>
      </c>
      <c r="CP829">
        <f>Drivers!CP118</f>
        <v>0</v>
      </c>
      <c r="CQ829">
        <f>Drivers!CQ118</f>
        <v>0</v>
      </c>
      <c r="CR829">
        <f>Drivers!CR118</f>
        <v>0</v>
      </c>
      <c r="CS829">
        <f>Drivers!CS118</f>
        <v>0</v>
      </c>
      <c r="CT829">
        <f>Drivers!CT118</f>
        <v>0</v>
      </c>
      <c r="CU829">
        <f>Drivers!CU118</f>
        <v>0</v>
      </c>
      <c r="CV829">
        <f>Drivers!CV118</f>
        <v>0</v>
      </c>
      <c r="CW829">
        <f>Drivers!CW118</f>
        <v>0</v>
      </c>
      <c r="CX829">
        <f>Drivers!CX118</f>
        <v>0</v>
      </c>
      <c r="CY829">
        <f>Drivers!CY118</f>
        <v>0</v>
      </c>
      <c r="CZ829">
        <f>Drivers!CZ118</f>
        <v>0</v>
      </c>
      <c r="DA829">
        <f>Drivers!DA118</f>
        <v>0</v>
      </c>
      <c r="DB829">
        <f>Drivers!DB118</f>
        <v>0</v>
      </c>
      <c r="DC829">
        <f>Drivers!DC118</f>
        <v>0</v>
      </c>
      <c r="DD829">
        <f>Drivers!DD118</f>
        <v>0</v>
      </c>
      <c r="DE829">
        <f>Drivers!DE118</f>
        <v>0</v>
      </c>
      <c r="DF829">
        <f>Drivers!DF118</f>
        <v>0</v>
      </c>
      <c r="DG829">
        <f>Drivers!DG118</f>
        <v>0</v>
      </c>
      <c r="DH829">
        <f>Drivers!DH118</f>
        <v>0</v>
      </c>
      <c r="DI829">
        <f>Drivers!DI118</f>
        <v>0</v>
      </c>
      <c r="DJ829">
        <f>Drivers!DJ118</f>
        <v>0</v>
      </c>
      <c r="DK829">
        <f>Drivers!DK118</f>
        <v>0</v>
      </c>
      <c r="DL829">
        <f>Drivers!DL118</f>
        <v>0</v>
      </c>
      <c r="DM829">
        <f>Drivers!DM118</f>
        <v>0</v>
      </c>
      <c r="DN829">
        <f>Drivers!DN118</f>
        <v>0</v>
      </c>
      <c r="DO829">
        <f>Drivers!DO118</f>
        <v>0</v>
      </c>
      <c r="DP829">
        <f>Drivers!DP118</f>
        <v>0</v>
      </c>
      <c r="DQ829">
        <f>Drivers!DQ118</f>
        <v>0</v>
      </c>
      <c r="DR829">
        <f>Drivers!DR118</f>
        <v>0</v>
      </c>
      <c r="DS829">
        <f>Drivers!DS118</f>
        <v>0</v>
      </c>
      <c r="DT829">
        <f>Drivers!DT118</f>
        <v>0</v>
      </c>
      <c r="DU829">
        <f>Drivers!DU118</f>
        <v>0</v>
      </c>
      <c r="DV829">
        <f>Drivers!DV118</f>
        <v>0</v>
      </c>
      <c r="DW829">
        <f>Drivers!DW118</f>
        <v>0</v>
      </c>
      <c r="DX829">
        <f>Drivers!DX118</f>
        <v>0</v>
      </c>
      <c r="DY829">
        <f>Drivers!DY118</f>
        <v>74193.548387096773</v>
      </c>
      <c r="DZ829">
        <f>Drivers!DZ118</f>
        <v>82051.282051282047</v>
      </c>
      <c r="EA829">
        <f>Drivers!EA118</f>
        <v>87000</v>
      </c>
      <c r="EB829">
        <f>Drivers!EB118</f>
        <v>87000</v>
      </c>
      <c r="EC829">
        <f>Drivers!EC118</f>
        <v>91350</v>
      </c>
      <c r="ED829">
        <f>Drivers!ED118</f>
        <v>93177.000000000015</v>
      </c>
      <c r="EE829">
        <f>Drivers!EE118</f>
        <v>95040.54</v>
      </c>
      <c r="EF829">
        <f>Drivers!EF118</f>
        <v>96941.3508</v>
      </c>
      <c r="EG829">
        <f>Drivers!EG118</f>
        <v>98880.17781600001</v>
      </c>
      <c r="EH829">
        <f>Drivers!EH118</f>
        <v>100857.78137232001</v>
      </c>
      <c r="EI829">
        <f>Drivers!EI118</f>
        <v>102874.93699976642</v>
      </c>
      <c r="EJ829">
        <f>Drivers!EJ118</f>
        <v>104932.43573976176</v>
      </c>
    </row>
    <row r="830" spans="1:140" hidden="1" outlineLevel="1">
      <c r="A830">
        <f>Drivers!A119</f>
        <v>0</v>
      </c>
      <c r="B830">
        <f>Drivers!B119</f>
        <v>0</v>
      </c>
      <c r="C830">
        <f>Drivers!C119</f>
        <v>0</v>
      </c>
      <c r="D830">
        <f>Drivers!D119</f>
        <v>0</v>
      </c>
      <c r="E830">
        <f>Drivers!E119</f>
        <v>0</v>
      </c>
      <c r="F830">
        <f>Drivers!F119</f>
        <v>0</v>
      </c>
      <c r="G830">
        <f>Drivers!G119</f>
        <v>0</v>
      </c>
      <c r="H830">
        <f>Drivers!H119</f>
        <v>0</v>
      </c>
      <c r="I830" t="str">
        <f>Drivers!I119</f>
        <v>x Share of US Transactions</v>
      </c>
      <c r="J830">
        <f>Drivers!J119</f>
        <v>0</v>
      </c>
      <c r="K830">
        <f>Drivers!K119</f>
        <v>0</v>
      </c>
      <c r="L830">
        <f>Drivers!L119</f>
        <v>0</v>
      </c>
      <c r="M830">
        <f>Drivers!M119</f>
        <v>0</v>
      </c>
      <c r="N830">
        <f>Drivers!N119</f>
        <v>0</v>
      </c>
      <c r="O830">
        <f>Drivers!O119</f>
        <v>0</v>
      </c>
      <c r="P830">
        <f>Drivers!P119</f>
        <v>0</v>
      </c>
      <c r="Q830">
        <f>Drivers!Q119</f>
        <v>0</v>
      </c>
      <c r="R830">
        <f>Drivers!R119</f>
        <v>0</v>
      </c>
      <c r="S830">
        <f>Drivers!S119</f>
        <v>0</v>
      </c>
      <c r="T830">
        <f>Drivers!T119</f>
        <v>0</v>
      </c>
      <c r="U830">
        <f>Drivers!U119</f>
        <v>0</v>
      </c>
      <c r="V830">
        <f>Drivers!V119</f>
        <v>0</v>
      </c>
      <c r="W830">
        <f>Drivers!W119</f>
        <v>0</v>
      </c>
      <c r="X830">
        <f>Drivers!X119</f>
        <v>0</v>
      </c>
      <c r="Y830">
        <f>Drivers!Y119</f>
        <v>0</v>
      </c>
      <c r="Z830">
        <f>Drivers!Z119</f>
        <v>0</v>
      </c>
      <c r="AA830">
        <f>Drivers!AA119</f>
        <v>0</v>
      </c>
      <c r="AB830">
        <f>Drivers!AB119</f>
        <v>0</v>
      </c>
      <c r="AC830">
        <f>Drivers!AC119</f>
        <v>0</v>
      </c>
      <c r="AD830">
        <f>Drivers!AD119</f>
        <v>0</v>
      </c>
      <c r="AE830">
        <f>Drivers!AE119</f>
        <v>0</v>
      </c>
      <c r="AF830">
        <f>Drivers!AF119</f>
        <v>0</v>
      </c>
      <c r="AG830">
        <f>Drivers!AG119</f>
        <v>0</v>
      </c>
      <c r="AH830">
        <f>Drivers!AH119</f>
        <v>0</v>
      </c>
      <c r="AI830">
        <f>Drivers!AI119</f>
        <v>0</v>
      </c>
      <c r="AJ830">
        <f>Drivers!AJ119</f>
        <v>0</v>
      </c>
      <c r="AK830">
        <f>Drivers!AK119</f>
        <v>0</v>
      </c>
      <c r="AL830">
        <f>Drivers!AL119</f>
        <v>0</v>
      </c>
      <c r="AM830">
        <f>Drivers!AM119</f>
        <v>0</v>
      </c>
      <c r="AN830">
        <f>Drivers!AN119</f>
        <v>0</v>
      </c>
      <c r="AO830">
        <f>Drivers!AO119</f>
        <v>0</v>
      </c>
      <c r="AP830">
        <f>Drivers!AP119</f>
        <v>0</v>
      </c>
      <c r="AQ830">
        <f>Drivers!AQ119</f>
        <v>0</v>
      </c>
      <c r="AR830">
        <f>Drivers!AR119</f>
        <v>0</v>
      </c>
      <c r="AS830">
        <f>Drivers!AS119</f>
        <v>0</v>
      </c>
      <c r="AT830">
        <f>Drivers!AT119</f>
        <v>0</v>
      </c>
      <c r="AU830">
        <f>Drivers!AU119</f>
        <v>0</v>
      </c>
      <c r="AV830">
        <f>Drivers!AV119</f>
        <v>0</v>
      </c>
      <c r="AW830">
        <f>Drivers!AW119</f>
        <v>0</v>
      </c>
      <c r="AX830">
        <f>Drivers!AX119</f>
        <v>0</v>
      </c>
      <c r="AY830">
        <f>Drivers!AY119</f>
        <v>0</v>
      </c>
      <c r="AZ830">
        <f>Drivers!AZ119</f>
        <v>0</v>
      </c>
      <c r="BA830">
        <f>Drivers!BA119</f>
        <v>0</v>
      </c>
      <c r="BB830">
        <f>Drivers!BB119</f>
        <v>0</v>
      </c>
      <c r="BC830">
        <f>Drivers!BC119</f>
        <v>0</v>
      </c>
      <c r="BD830">
        <f>Drivers!BD119</f>
        <v>0</v>
      </c>
      <c r="BE830">
        <f>Drivers!BE119</f>
        <v>0</v>
      </c>
      <c r="BF830">
        <f>Drivers!BF119</f>
        <v>0</v>
      </c>
      <c r="BG830">
        <f>Drivers!BG119</f>
        <v>0</v>
      </c>
      <c r="BH830">
        <f>Drivers!BH119</f>
        <v>0</v>
      </c>
      <c r="BI830">
        <f>Drivers!BI119</f>
        <v>0</v>
      </c>
      <c r="BJ830">
        <f>Drivers!BJ119</f>
        <v>0</v>
      </c>
      <c r="BK830">
        <f>Drivers!BK119</f>
        <v>0</v>
      </c>
      <c r="BL830">
        <f>Drivers!BL119</f>
        <v>0</v>
      </c>
      <c r="BM830">
        <f>Drivers!BM119</f>
        <v>0</v>
      </c>
      <c r="BN830">
        <f>Drivers!BN119</f>
        <v>0</v>
      </c>
      <c r="BO830">
        <f>Drivers!BO119</f>
        <v>0</v>
      </c>
      <c r="BP830">
        <f>Drivers!BP119</f>
        <v>0</v>
      </c>
      <c r="BQ830">
        <f>Drivers!BQ119</f>
        <v>0</v>
      </c>
      <c r="BR830">
        <f>Drivers!BR119</f>
        <v>0</v>
      </c>
      <c r="BS830">
        <f>Drivers!BS119</f>
        <v>0</v>
      </c>
      <c r="BT830">
        <f>Drivers!BT119</f>
        <v>0</v>
      </c>
      <c r="BU830">
        <f>Drivers!BU119</f>
        <v>0</v>
      </c>
      <c r="BV830">
        <f>Drivers!BV119</f>
        <v>0</v>
      </c>
      <c r="BW830">
        <f>Drivers!BW119</f>
        <v>0</v>
      </c>
      <c r="BX830">
        <f>Drivers!BX119</f>
        <v>0</v>
      </c>
      <c r="BY830">
        <f>Drivers!BY119</f>
        <v>0</v>
      </c>
      <c r="BZ830">
        <f>Drivers!BZ119</f>
        <v>0</v>
      </c>
      <c r="CA830">
        <f>Drivers!CA119</f>
        <v>0</v>
      </c>
      <c r="CB830">
        <f>Drivers!CB119</f>
        <v>0</v>
      </c>
      <c r="CC830">
        <f>Drivers!CC119</f>
        <v>0</v>
      </c>
      <c r="CD830">
        <f>Drivers!CD119</f>
        <v>0</v>
      </c>
      <c r="CE830">
        <f>Drivers!CE119</f>
        <v>0</v>
      </c>
      <c r="CF830">
        <f>Drivers!CF119</f>
        <v>0</v>
      </c>
      <c r="CG830">
        <f>Drivers!CG119</f>
        <v>0</v>
      </c>
      <c r="CH830">
        <f>Drivers!CH119</f>
        <v>0</v>
      </c>
      <c r="CI830">
        <f>Drivers!CI119</f>
        <v>0</v>
      </c>
      <c r="CJ830">
        <f>Drivers!CJ119</f>
        <v>0</v>
      </c>
      <c r="CK830">
        <f>Drivers!CK119</f>
        <v>0</v>
      </c>
      <c r="CL830">
        <f>Drivers!CL119</f>
        <v>0</v>
      </c>
      <c r="CM830">
        <f>Drivers!CM119</f>
        <v>0</v>
      </c>
      <c r="CN830">
        <f>Drivers!CN119</f>
        <v>0</v>
      </c>
      <c r="CO830">
        <f>Drivers!CO119</f>
        <v>0</v>
      </c>
      <c r="CP830">
        <f>Drivers!CP119</f>
        <v>0</v>
      </c>
      <c r="CQ830">
        <f>Drivers!CQ119</f>
        <v>0</v>
      </c>
      <c r="CR830">
        <f>Drivers!CR119</f>
        <v>0</v>
      </c>
      <c r="CS830">
        <f>Drivers!CS119</f>
        <v>0</v>
      </c>
      <c r="CT830">
        <f>Drivers!CT119</f>
        <v>0</v>
      </c>
      <c r="CU830">
        <f>Drivers!CU119</f>
        <v>0</v>
      </c>
      <c r="CV830">
        <f>Drivers!CV119</f>
        <v>0</v>
      </c>
      <c r="CW830">
        <f>Drivers!CW119</f>
        <v>0</v>
      </c>
      <c r="CX830">
        <f>Drivers!CX119</f>
        <v>0</v>
      </c>
      <c r="CY830">
        <f>Drivers!CY119</f>
        <v>0</v>
      </c>
      <c r="CZ830">
        <f>Drivers!CZ119</f>
        <v>0</v>
      </c>
      <c r="DA830">
        <f>Drivers!DA119</f>
        <v>0</v>
      </c>
      <c r="DB830">
        <f>Drivers!DB119</f>
        <v>0</v>
      </c>
      <c r="DC830">
        <f>Drivers!DC119</f>
        <v>0</v>
      </c>
      <c r="DD830">
        <f>Drivers!DD119</f>
        <v>0</v>
      </c>
      <c r="DE830">
        <f>Drivers!DE119</f>
        <v>0</v>
      </c>
      <c r="DF830">
        <f>Drivers!DF119</f>
        <v>0</v>
      </c>
      <c r="DG830">
        <f>Drivers!DG119</f>
        <v>0</v>
      </c>
      <c r="DH830">
        <f>Drivers!DH119</f>
        <v>0</v>
      </c>
      <c r="DI830">
        <f>Drivers!DI119</f>
        <v>0</v>
      </c>
      <c r="DJ830">
        <f>Drivers!DJ119</f>
        <v>0</v>
      </c>
      <c r="DK830">
        <f>Drivers!DK119</f>
        <v>0</v>
      </c>
      <c r="DL830">
        <f>Drivers!DL119</f>
        <v>0</v>
      </c>
      <c r="DM830">
        <f>Drivers!DM119</f>
        <v>0</v>
      </c>
      <c r="DN830">
        <f>Drivers!DN119</f>
        <v>0</v>
      </c>
      <c r="DO830">
        <f>Drivers!DO119</f>
        <v>0</v>
      </c>
      <c r="DP830">
        <f>Drivers!DP119</f>
        <v>0</v>
      </c>
      <c r="DQ830">
        <f>Drivers!DQ119</f>
        <v>0</v>
      </c>
      <c r="DR830">
        <f>Drivers!DR119</f>
        <v>0</v>
      </c>
      <c r="DS830">
        <f>Drivers!DS119</f>
        <v>0</v>
      </c>
      <c r="DT830">
        <f>Drivers!DT119</f>
        <v>0</v>
      </c>
      <c r="DU830">
        <f>Drivers!DU119</f>
        <v>0</v>
      </c>
      <c r="DV830">
        <f>Drivers!DV119</f>
        <v>0</v>
      </c>
      <c r="DW830">
        <f>Drivers!DW119</f>
        <v>0</v>
      </c>
      <c r="DX830">
        <f>Drivers!DX119</f>
        <v>0</v>
      </c>
      <c r="DY830">
        <f>Drivers!DY119</f>
        <v>3.1E-2</v>
      </c>
      <c r="DZ830">
        <f>Drivers!DZ119</f>
        <v>3.9E-2</v>
      </c>
      <c r="EA830">
        <f>Drivers!EA119</f>
        <v>5.0904046625279184E-2</v>
      </c>
      <c r="EB830">
        <f>Drivers!EB119</f>
        <v>7.4041762969076191E-2</v>
      </c>
      <c r="EC830">
        <f>Drivers!EC119</f>
        <v>8.7484843275919363E-2</v>
      </c>
      <c r="ED830">
        <f>Drivers!ED119</f>
        <v>9.1569497581732051E-2</v>
      </c>
      <c r="EE830">
        <f>Drivers!EE119</f>
        <v>9.9810752364087971E-2</v>
      </c>
      <c r="EF830">
        <f>Drivers!EF119</f>
        <v>0.10679750502957412</v>
      </c>
      <c r="EG830">
        <f>Drivers!EG119</f>
        <v>0.11213738028105284</v>
      </c>
      <c r="EH830">
        <f>Drivers!EH119</f>
        <v>0.11662287549229496</v>
      </c>
      <c r="EI830">
        <f>Drivers!EI119</f>
        <v>0.12128779051198678</v>
      </c>
      <c r="EJ830">
        <f>Drivers!EJ119</f>
        <v>0.12613930213246624</v>
      </c>
    </row>
    <row r="831" spans="1:140" hidden="1" outlineLevel="1">
      <c r="A831">
        <f>Drivers!A120</f>
        <v>0</v>
      </c>
      <c r="B831">
        <f>Drivers!B120</f>
        <v>0</v>
      </c>
      <c r="C831">
        <f>Drivers!C120</f>
        <v>0</v>
      </c>
      <c r="D831">
        <f>Drivers!D120</f>
        <v>0</v>
      </c>
      <c r="E831">
        <f>Drivers!E120</f>
        <v>0</v>
      </c>
      <c r="F831">
        <f>Drivers!F120</f>
        <v>0</v>
      </c>
      <c r="G831">
        <f>Drivers!G120</f>
        <v>0</v>
      </c>
      <c r="H831">
        <f>Drivers!H120</f>
        <v>0</v>
      </c>
      <c r="I831" t="str">
        <f>Drivers!I120</f>
        <v>= Zillow Agent Commission $s</v>
      </c>
      <c r="J831">
        <f>Drivers!J120</f>
        <v>0</v>
      </c>
      <c r="K831">
        <f>Drivers!K120</f>
        <v>0</v>
      </c>
      <c r="L831">
        <f>Drivers!L120</f>
        <v>0</v>
      </c>
      <c r="M831">
        <f>Drivers!M120</f>
        <v>0</v>
      </c>
      <c r="N831">
        <f>Drivers!N120</f>
        <v>0</v>
      </c>
      <c r="O831">
        <f>Drivers!O120</f>
        <v>0</v>
      </c>
      <c r="P831">
        <f>Drivers!P120</f>
        <v>0</v>
      </c>
      <c r="Q831">
        <f>Drivers!Q120</f>
        <v>0</v>
      </c>
      <c r="R831">
        <f>Drivers!R120</f>
        <v>0</v>
      </c>
      <c r="S831">
        <f>Drivers!S120</f>
        <v>0</v>
      </c>
      <c r="T831">
        <f>Drivers!T120</f>
        <v>0</v>
      </c>
      <c r="U831">
        <f>Drivers!U120</f>
        <v>0</v>
      </c>
      <c r="V831">
        <f>Drivers!V120</f>
        <v>0</v>
      </c>
      <c r="W831">
        <f>Drivers!W120</f>
        <v>0</v>
      </c>
      <c r="X831">
        <f>Drivers!X120</f>
        <v>0</v>
      </c>
      <c r="Y831">
        <f>Drivers!Y120</f>
        <v>0</v>
      </c>
      <c r="Z831">
        <f>Drivers!Z120</f>
        <v>0</v>
      </c>
      <c r="AA831">
        <f>Drivers!AA120</f>
        <v>0</v>
      </c>
      <c r="AB831">
        <f>Drivers!AB120</f>
        <v>0</v>
      </c>
      <c r="AC831">
        <f>Drivers!AC120</f>
        <v>0</v>
      </c>
      <c r="AD831">
        <f>Drivers!AD120</f>
        <v>0</v>
      </c>
      <c r="AE831">
        <f>Drivers!AE120</f>
        <v>0</v>
      </c>
      <c r="AF831">
        <f>Drivers!AF120</f>
        <v>0</v>
      </c>
      <c r="AG831">
        <f>Drivers!AG120</f>
        <v>0</v>
      </c>
      <c r="AH831">
        <f>Drivers!AH120</f>
        <v>0</v>
      </c>
      <c r="AI831">
        <f>Drivers!AI120</f>
        <v>0</v>
      </c>
      <c r="AJ831">
        <f>Drivers!AJ120</f>
        <v>0</v>
      </c>
      <c r="AK831">
        <f>Drivers!AK120</f>
        <v>0</v>
      </c>
      <c r="AL831">
        <f>Drivers!AL120</f>
        <v>0</v>
      </c>
      <c r="AM831">
        <f>Drivers!AM120</f>
        <v>0</v>
      </c>
      <c r="AN831">
        <f>Drivers!AN120</f>
        <v>0</v>
      </c>
      <c r="AO831">
        <f>Drivers!AO120</f>
        <v>0</v>
      </c>
      <c r="AP831">
        <f>Drivers!AP120</f>
        <v>0</v>
      </c>
      <c r="AQ831">
        <f>Drivers!AQ120</f>
        <v>0</v>
      </c>
      <c r="AR831">
        <f>Drivers!AR120</f>
        <v>0</v>
      </c>
      <c r="AS831">
        <f>Drivers!AS120</f>
        <v>0</v>
      </c>
      <c r="AT831">
        <f>Drivers!AT120</f>
        <v>0</v>
      </c>
      <c r="AU831">
        <f>Drivers!AU120</f>
        <v>0</v>
      </c>
      <c r="AV831">
        <f>Drivers!AV120</f>
        <v>0</v>
      </c>
      <c r="AW831">
        <f>Drivers!AW120</f>
        <v>0</v>
      </c>
      <c r="AX831">
        <f>Drivers!AX120</f>
        <v>0</v>
      </c>
      <c r="AY831">
        <f>Drivers!AY120</f>
        <v>0</v>
      </c>
      <c r="AZ831">
        <f>Drivers!AZ120</f>
        <v>0</v>
      </c>
      <c r="BA831">
        <f>Drivers!BA120</f>
        <v>0</v>
      </c>
      <c r="BB831">
        <f>Drivers!BB120</f>
        <v>0</v>
      </c>
      <c r="BC831">
        <f>Drivers!BC120</f>
        <v>0</v>
      </c>
      <c r="BD831">
        <f>Drivers!BD120</f>
        <v>0</v>
      </c>
      <c r="BE831">
        <f>Drivers!BE120</f>
        <v>0</v>
      </c>
      <c r="BF831">
        <f>Drivers!BF120</f>
        <v>0</v>
      </c>
      <c r="BG831">
        <f>Drivers!BG120</f>
        <v>0</v>
      </c>
      <c r="BH831">
        <f>Drivers!BH120</f>
        <v>0</v>
      </c>
      <c r="BI831">
        <f>Drivers!BI120</f>
        <v>0</v>
      </c>
      <c r="BJ831">
        <f>Drivers!BJ120</f>
        <v>0</v>
      </c>
      <c r="BK831">
        <f>Drivers!BK120</f>
        <v>0</v>
      </c>
      <c r="BL831">
        <f>Drivers!BL120</f>
        <v>0</v>
      </c>
      <c r="BM831">
        <f>Drivers!BM120</f>
        <v>0</v>
      </c>
      <c r="BN831">
        <f>Drivers!BN120</f>
        <v>0</v>
      </c>
      <c r="BO831">
        <f>Drivers!BO120</f>
        <v>0</v>
      </c>
      <c r="BP831">
        <f>Drivers!BP120</f>
        <v>0</v>
      </c>
      <c r="BQ831">
        <f>Drivers!BQ120</f>
        <v>0</v>
      </c>
      <c r="BR831">
        <f>Drivers!BR120</f>
        <v>0</v>
      </c>
      <c r="BS831">
        <f>Drivers!BS120</f>
        <v>0</v>
      </c>
      <c r="BT831">
        <f>Drivers!BT120</f>
        <v>0</v>
      </c>
      <c r="BU831">
        <f>Drivers!BU120</f>
        <v>0</v>
      </c>
      <c r="BV831">
        <f>Drivers!BV120</f>
        <v>0</v>
      </c>
      <c r="BW831">
        <f>Drivers!BW120</f>
        <v>0</v>
      </c>
      <c r="BX831">
        <f>Drivers!BX120</f>
        <v>0</v>
      </c>
      <c r="BY831">
        <f>Drivers!BY120</f>
        <v>0</v>
      </c>
      <c r="BZ831">
        <f>Drivers!BZ120</f>
        <v>0</v>
      </c>
      <c r="CA831">
        <f>Drivers!CA120</f>
        <v>0</v>
      </c>
      <c r="CB831">
        <f>Drivers!CB120</f>
        <v>0</v>
      </c>
      <c r="CC831">
        <f>Drivers!CC120</f>
        <v>0</v>
      </c>
      <c r="CD831">
        <f>Drivers!CD120</f>
        <v>0</v>
      </c>
      <c r="CE831">
        <f>Drivers!CE120</f>
        <v>0</v>
      </c>
      <c r="CF831">
        <f>Drivers!CF120</f>
        <v>0</v>
      </c>
      <c r="CG831">
        <f>Drivers!CG120</f>
        <v>0</v>
      </c>
      <c r="CH831">
        <f>Drivers!CH120</f>
        <v>0</v>
      </c>
      <c r="CI831">
        <f>Drivers!CI120</f>
        <v>0</v>
      </c>
      <c r="CJ831">
        <f>Drivers!CJ120</f>
        <v>0</v>
      </c>
      <c r="CK831">
        <f>Drivers!CK120</f>
        <v>0</v>
      </c>
      <c r="CL831">
        <f>Drivers!CL120</f>
        <v>0</v>
      </c>
      <c r="CM831">
        <f>Drivers!CM120</f>
        <v>0</v>
      </c>
      <c r="CN831">
        <f>Drivers!CN120</f>
        <v>0</v>
      </c>
      <c r="CO831">
        <f>Drivers!CO120</f>
        <v>0</v>
      </c>
      <c r="CP831">
        <f>Drivers!CP120</f>
        <v>0</v>
      </c>
      <c r="CQ831">
        <f>Drivers!CQ120</f>
        <v>0</v>
      </c>
      <c r="CR831">
        <f>Drivers!CR120</f>
        <v>0</v>
      </c>
      <c r="CS831">
        <f>Drivers!CS120</f>
        <v>0</v>
      </c>
      <c r="CT831">
        <f>Drivers!CT120</f>
        <v>0</v>
      </c>
      <c r="CU831">
        <f>Drivers!CU120</f>
        <v>0</v>
      </c>
      <c r="CV831">
        <f>Drivers!CV120</f>
        <v>0</v>
      </c>
      <c r="CW831">
        <f>Drivers!CW120</f>
        <v>0</v>
      </c>
      <c r="CX831">
        <f>Drivers!CX120</f>
        <v>0</v>
      </c>
      <c r="CY831">
        <f>Drivers!CY120</f>
        <v>0</v>
      </c>
      <c r="CZ831">
        <f>Drivers!CZ120</f>
        <v>0</v>
      </c>
      <c r="DA831">
        <f>Drivers!DA120</f>
        <v>0</v>
      </c>
      <c r="DB831">
        <f>Drivers!DB120</f>
        <v>0</v>
      </c>
      <c r="DC831">
        <f>Drivers!DC120</f>
        <v>0</v>
      </c>
      <c r="DD831">
        <f>Drivers!DD120</f>
        <v>0</v>
      </c>
      <c r="DE831">
        <f>Drivers!DE120</f>
        <v>0</v>
      </c>
      <c r="DF831">
        <f>Drivers!DF120</f>
        <v>0</v>
      </c>
      <c r="DG831">
        <f>Drivers!DG120</f>
        <v>0</v>
      </c>
      <c r="DH831">
        <f>Drivers!DH120</f>
        <v>0</v>
      </c>
      <c r="DI831">
        <f>Drivers!DI120</f>
        <v>0</v>
      </c>
      <c r="DJ831">
        <f>Drivers!DJ120</f>
        <v>0</v>
      </c>
      <c r="DK831">
        <f>Drivers!DK120</f>
        <v>0</v>
      </c>
      <c r="DL831">
        <f>Drivers!DL120</f>
        <v>0</v>
      </c>
      <c r="DM831">
        <f>Drivers!DM120</f>
        <v>0</v>
      </c>
      <c r="DN831">
        <f>Drivers!DN120</f>
        <v>0</v>
      </c>
      <c r="DO831">
        <f>Drivers!DO120</f>
        <v>0</v>
      </c>
      <c r="DP831">
        <f>Drivers!DP120</f>
        <v>0</v>
      </c>
      <c r="DQ831">
        <f>Drivers!DQ120</f>
        <v>0</v>
      </c>
      <c r="DR831">
        <f>Drivers!DR120</f>
        <v>0</v>
      </c>
      <c r="DS831">
        <f>Drivers!DS120</f>
        <v>0</v>
      </c>
      <c r="DT831">
        <f>Drivers!DT120</f>
        <v>0</v>
      </c>
      <c r="DU831">
        <f>Drivers!DU120</f>
        <v>0</v>
      </c>
      <c r="DV831">
        <f>Drivers!DV120</f>
        <v>0</v>
      </c>
      <c r="DW831">
        <f>Drivers!DW120</f>
        <v>0</v>
      </c>
      <c r="DX831">
        <f>Drivers!DX120</f>
        <v>0</v>
      </c>
      <c r="DY831">
        <f>Drivers!DY120</f>
        <v>2300</v>
      </c>
      <c r="DZ831">
        <f>Drivers!DZ120</f>
        <v>3200</v>
      </c>
      <c r="EA831">
        <f>Drivers!EA120</f>
        <v>4428.652056399289</v>
      </c>
      <c r="EB831">
        <f>Drivers!EB120</f>
        <v>6441.6333783096288</v>
      </c>
      <c r="EC831">
        <f>Drivers!EC120</f>
        <v>7991.7404332552342</v>
      </c>
      <c r="ED831">
        <f>Drivers!ED120</f>
        <v>8532.1710761730483</v>
      </c>
      <c r="EE831">
        <f>Drivers!EE120</f>
        <v>9486.0678024891968</v>
      </c>
      <c r="EF831">
        <f>Drivers!EF120</f>
        <v>10353.09439963671</v>
      </c>
      <c r="EG831">
        <f>Drivers!EG120</f>
        <v>11088.164102010918</v>
      </c>
      <c r="EH831">
        <f>Drivers!EH120</f>
        <v>11762.324479413182</v>
      </c>
      <c r="EI831">
        <f>Drivers!EI120</f>
        <v>12477.473807761507</v>
      </c>
      <c r="EJ831">
        <f>Drivers!EJ120</f>
        <v>13236.104215273406</v>
      </c>
    </row>
    <row r="832" spans="1:140" hidden="1" outlineLevel="1">
      <c r="A832">
        <f>Drivers!A121</f>
        <v>0</v>
      </c>
      <c r="B832">
        <f>Drivers!B121</f>
        <v>0</v>
      </c>
      <c r="C832">
        <f>Drivers!C121</f>
        <v>0</v>
      </c>
      <c r="D832">
        <f>Drivers!D121</f>
        <v>0</v>
      </c>
      <c r="E832">
        <f>Drivers!E121</f>
        <v>0</v>
      </c>
      <c r="F832">
        <f>Drivers!F121</f>
        <v>0</v>
      </c>
      <c r="G832">
        <f>Drivers!G121</f>
        <v>0</v>
      </c>
      <c r="H832">
        <f>Drivers!H121</f>
        <v>0</v>
      </c>
      <c r="I832">
        <f>Drivers!I121</f>
        <v>0</v>
      </c>
      <c r="J832">
        <f>Drivers!J121</f>
        <v>0</v>
      </c>
      <c r="K832">
        <f>Drivers!K121</f>
        <v>0</v>
      </c>
      <c r="L832">
        <f>Drivers!L121</f>
        <v>0</v>
      </c>
      <c r="M832">
        <f>Drivers!M121</f>
        <v>0</v>
      </c>
      <c r="N832">
        <f>Drivers!N121</f>
        <v>0</v>
      </c>
      <c r="O832">
        <f>Drivers!O121</f>
        <v>0</v>
      </c>
      <c r="P832">
        <f>Drivers!P121</f>
        <v>0</v>
      </c>
      <c r="Q832">
        <f>Drivers!Q121</f>
        <v>0</v>
      </c>
      <c r="R832">
        <f>Drivers!R121</f>
        <v>0</v>
      </c>
      <c r="S832">
        <f>Drivers!S121</f>
        <v>0</v>
      </c>
      <c r="T832">
        <f>Drivers!T121</f>
        <v>0</v>
      </c>
      <c r="U832">
        <f>Drivers!U121</f>
        <v>0</v>
      </c>
      <c r="V832">
        <f>Drivers!V121</f>
        <v>0</v>
      </c>
      <c r="W832">
        <f>Drivers!W121</f>
        <v>0</v>
      </c>
      <c r="X832">
        <f>Drivers!X121</f>
        <v>0</v>
      </c>
      <c r="Y832">
        <f>Drivers!Y121</f>
        <v>0</v>
      </c>
      <c r="Z832">
        <f>Drivers!Z121</f>
        <v>0</v>
      </c>
      <c r="AA832">
        <f>Drivers!AA121</f>
        <v>0</v>
      </c>
      <c r="AB832">
        <f>Drivers!AB121</f>
        <v>0</v>
      </c>
      <c r="AC832">
        <f>Drivers!AC121</f>
        <v>0</v>
      </c>
      <c r="AD832">
        <f>Drivers!AD121</f>
        <v>0</v>
      </c>
      <c r="AE832">
        <f>Drivers!AE121</f>
        <v>0</v>
      </c>
      <c r="AF832">
        <f>Drivers!AF121</f>
        <v>0</v>
      </c>
      <c r="AG832">
        <f>Drivers!AG121</f>
        <v>0</v>
      </c>
      <c r="AH832">
        <f>Drivers!AH121</f>
        <v>0</v>
      </c>
      <c r="AI832">
        <f>Drivers!AI121</f>
        <v>0</v>
      </c>
      <c r="AJ832">
        <f>Drivers!AJ121</f>
        <v>0</v>
      </c>
      <c r="AK832">
        <f>Drivers!AK121</f>
        <v>0</v>
      </c>
      <c r="AL832">
        <f>Drivers!AL121</f>
        <v>0</v>
      </c>
      <c r="AM832">
        <f>Drivers!AM121</f>
        <v>0</v>
      </c>
      <c r="AN832">
        <f>Drivers!AN121</f>
        <v>0</v>
      </c>
      <c r="AO832">
        <f>Drivers!AO121</f>
        <v>0</v>
      </c>
      <c r="AP832">
        <f>Drivers!AP121</f>
        <v>0</v>
      </c>
      <c r="AQ832">
        <f>Drivers!AQ121</f>
        <v>0</v>
      </c>
      <c r="AR832">
        <f>Drivers!AR121</f>
        <v>0</v>
      </c>
      <c r="AS832">
        <f>Drivers!AS121</f>
        <v>0</v>
      </c>
      <c r="AT832">
        <f>Drivers!AT121</f>
        <v>0</v>
      </c>
      <c r="AU832">
        <f>Drivers!AU121</f>
        <v>0</v>
      </c>
      <c r="AV832">
        <f>Drivers!AV121</f>
        <v>0</v>
      </c>
      <c r="AW832">
        <f>Drivers!AW121</f>
        <v>0</v>
      </c>
      <c r="AX832">
        <f>Drivers!AX121</f>
        <v>0</v>
      </c>
      <c r="AY832">
        <f>Drivers!AY121</f>
        <v>0</v>
      </c>
      <c r="AZ832">
        <f>Drivers!AZ121</f>
        <v>0</v>
      </c>
      <c r="BA832">
        <f>Drivers!BA121</f>
        <v>0</v>
      </c>
      <c r="BB832">
        <f>Drivers!BB121</f>
        <v>0</v>
      </c>
      <c r="BC832">
        <f>Drivers!BC121</f>
        <v>0</v>
      </c>
      <c r="BD832">
        <f>Drivers!BD121</f>
        <v>0</v>
      </c>
      <c r="BE832">
        <f>Drivers!BE121</f>
        <v>0</v>
      </c>
      <c r="BF832">
        <f>Drivers!BF121</f>
        <v>0</v>
      </c>
      <c r="BG832">
        <f>Drivers!BG121</f>
        <v>0</v>
      </c>
      <c r="BH832">
        <f>Drivers!BH121</f>
        <v>0</v>
      </c>
      <c r="BI832">
        <f>Drivers!BI121</f>
        <v>0</v>
      </c>
      <c r="BJ832">
        <f>Drivers!BJ121</f>
        <v>0</v>
      </c>
      <c r="BK832">
        <f>Drivers!BK121</f>
        <v>0</v>
      </c>
      <c r="BL832">
        <f>Drivers!BL121</f>
        <v>0</v>
      </c>
      <c r="BM832">
        <f>Drivers!BM121</f>
        <v>0</v>
      </c>
      <c r="BN832">
        <f>Drivers!BN121</f>
        <v>0</v>
      </c>
      <c r="BO832">
        <f>Drivers!BO121</f>
        <v>0</v>
      </c>
      <c r="BP832">
        <f>Drivers!BP121</f>
        <v>0</v>
      </c>
      <c r="BQ832">
        <f>Drivers!BQ121</f>
        <v>0</v>
      </c>
      <c r="BR832">
        <f>Drivers!BR121</f>
        <v>0</v>
      </c>
      <c r="BS832">
        <f>Drivers!BS121</f>
        <v>0</v>
      </c>
      <c r="BT832">
        <f>Drivers!BT121</f>
        <v>0</v>
      </c>
      <c r="BU832">
        <f>Drivers!BU121</f>
        <v>0</v>
      </c>
      <c r="BV832">
        <f>Drivers!BV121</f>
        <v>0</v>
      </c>
      <c r="BW832">
        <f>Drivers!BW121</f>
        <v>0</v>
      </c>
      <c r="BX832">
        <f>Drivers!BX121</f>
        <v>0</v>
      </c>
      <c r="BY832">
        <f>Drivers!BY121</f>
        <v>0</v>
      </c>
      <c r="BZ832">
        <f>Drivers!BZ121</f>
        <v>0</v>
      </c>
      <c r="CA832">
        <f>Drivers!CA121</f>
        <v>0</v>
      </c>
      <c r="CB832">
        <f>Drivers!CB121</f>
        <v>0</v>
      </c>
      <c r="CC832">
        <f>Drivers!CC121</f>
        <v>0</v>
      </c>
      <c r="CD832">
        <f>Drivers!CD121</f>
        <v>0</v>
      </c>
      <c r="CE832">
        <f>Drivers!CE121</f>
        <v>0</v>
      </c>
      <c r="CF832">
        <f>Drivers!CF121</f>
        <v>0</v>
      </c>
      <c r="CG832">
        <f>Drivers!CG121</f>
        <v>0</v>
      </c>
      <c r="CH832">
        <f>Drivers!CH121</f>
        <v>0</v>
      </c>
      <c r="CI832">
        <f>Drivers!CI121</f>
        <v>0</v>
      </c>
      <c r="CJ832">
        <f>Drivers!CJ121</f>
        <v>0</v>
      </c>
      <c r="CK832">
        <f>Drivers!CK121</f>
        <v>0</v>
      </c>
      <c r="CL832">
        <f>Drivers!CL121</f>
        <v>0</v>
      </c>
      <c r="CM832">
        <f>Drivers!CM121</f>
        <v>0</v>
      </c>
      <c r="CN832">
        <f>Drivers!CN121</f>
        <v>0</v>
      </c>
      <c r="CO832">
        <f>Drivers!CO121</f>
        <v>0</v>
      </c>
      <c r="CP832">
        <f>Drivers!CP121</f>
        <v>0</v>
      </c>
      <c r="CQ832">
        <f>Drivers!CQ121</f>
        <v>0</v>
      </c>
      <c r="CR832">
        <f>Drivers!CR121</f>
        <v>0</v>
      </c>
      <c r="CS832">
        <f>Drivers!CS121</f>
        <v>0</v>
      </c>
      <c r="CT832">
        <f>Drivers!CT121</f>
        <v>0</v>
      </c>
      <c r="CU832">
        <f>Drivers!CU121</f>
        <v>0</v>
      </c>
      <c r="CV832">
        <f>Drivers!CV121</f>
        <v>0</v>
      </c>
      <c r="CW832">
        <f>Drivers!CW121</f>
        <v>0</v>
      </c>
      <c r="CX832">
        <f>Drivers!CX121</f>
        <v>0</v>
      </c>
      <c r="CY832">
        <f>Drivers!CY121</f>
        <v>0</v>
      </c>
      <c r="CZ832">
        <f>Drivers!CZ121</f>
        <v>0</v>
      </c>
      <c r="DA832">
        <f>Drivers!DA121</f>
        <v>0</v>
      </c>
      <c r="DB832">
        <f>Drivers!DB121</f>
        <v>0</v>
      </c>
      <c r="DC832">
        <f>Drivers!DC121</f>
        <v>0</v>
      </c>
      <c r="DD832">
        <f>Drivers!DD121</f>
        <v>0</v>
      </c>
      <c r="DE832">
        <f>Drivers!DE121</f>
        <v>0</v>
      </c>
      <c r="DF832">
        <f>Drivers!DF121</f>
        <v>0</v>
      </c>
      <c r="DG832">
        <f>Drivers!DG121</f>
        <v>0</v>
      </c>
      <c r="DH832">
        <f>Drivers!DH121</f>
        <v>0</v>
      </c>
      <c r="DI832">
        <f>Drivers!DI121</f>
        <v>0</v>
      </c>
      <c r="DJ832">
        <f>Drivers!DJ121</f>
        <v>0</v>
      </c>
      <c r="DK832">
        <f>Drivers!DK121</f>
        <v>0</v>
      </c>
      <c r="DL832">
        <f>Drivers!DL121</f>
        <v>0</v>
      </c>
      <c r="DM832">
        <f>Drivers!DM121</f>
        <v>0</v>
      </c>
      <c r="DN832">
        <f>Drivers!DN121</f>
        <v>0</v>
      </c>
      <c r="DO832">
        <f>Drivers!DO121</f>
        <v>0</v>
      </c>
      <c r="DP832">
        <f>Drivers!DP121</f>
        <v>0</v>
      </c>
      <c r="DQ832">
        <f>Drivers!DQ121</f>
        <v>0</v>
      </c>
      <c r="DR832">
        <f>Drivers!DR121</f>
        <v>0</v>
      </c>
      <c r="DS832">
        <f>Drivers!DS121</f>
        <v>0</v>
      </c>
      <c r="DT832">
        <f>Drivers!DT121</f>
        <v>0</v>
      </c>
      <c r="DU832">
        <f>Drivers!DU121</f>
        <v>0</v>
      </c>
      <c r="DV832">
        <f>Drivers!DV121</f>
        <v>0</v>
      </c>
      <c r="DW832">
        <f>Drivers!DW121</f>
        <v>0</v>
      </c>
      <c r="DX832">
        <f>Drivers!DX121</f>
        <v>0</v>
      </c>
      <c r="DY832">
        <f>Drivers!DY121</f>
        <v>0</v>
      </c>
      <c r="DZ832">
        <f>Drivers!DZ121</f>
        <v>0</v>
      </c>
      <c r="EA832">
        <f>Drivers!EA121</f>
        <v>0</v>
      </c>
      <c r="EB832">
        <f>Drivers!EB121</f>
        <v>0</v>
      </c>
      <c r="EC832">
        <f>Drivers!EC121</f>
        <v>0</v>
      </c>
      <c r="ED832">
        <f>Drivers!ED121</f>
        <v>0</v>
      </c>
      <c r="EE832">
        <f>Drivers!EE121</f>
        <v>0</v>
      </c>
      <c r="EF832">
        <f>Drivers!EF121</f>
        <v>0</v>
      </c>
      <c r="EG832">
        <f>Drivers!EG121</f>
        <v>0</v>
      </c>
      <c r="EH832">
        <f>Drivers!EH121</f>
        <v>0</v>
      </c>
      <c r="EI832">
        <f>Drivers!EI121</f>
        <v>0</v>
      </c>
      <c r="EJ832">
        <f>Drivers!EJ121</f>
        <v>0</v>
      </c>
    </row>
    <row r="833" spans="1:140" hidden="1" outlineLevel="1">
      <c r="A833">
        <f>Drivers!A122</f>
        <v>0</v>
      </c>
      <c r="B833">
        <f>Drivers!B122</f>
        <v>0</v>
      </c>
      <c r="C833">
        <f>Drivers!C122</f>
        <v>0</v>
      </c>
      <c r="D833">
        <f>Drivers!D122</f>
        <v>0</v>
      </c>
      <c r="E833">
        <f>Drivers!E122</f>
        <v>0</v>
      </c>
      <c r="F833">
        <f>Drivers!F122</f>
        <v>0</v>
      </c>
      <c r="G833">
        <f>Drivers!G122</f>
        <v>0</v>
      </c>
      <c r="H833">
        <f>Drivers!H122</f>
        <v>0</v>
      </c>
      <c r="I833" t="str">
        <f>Drivers!I122</f>
        <v>Zillow Share of Commission Dollars</v>
      </c>
      <c r="J833">
        <f>Drivers!J122</f>
        <v>0</v>
      </c>
      <c r="K833">
        <f>Drivers!K122</f>
        <v>0</v>
      </c>
      <c r="L833">
        <f>Drivers!L122</f>
        <v>0</v>
      </c>
      <c r="M833">
        <f>Drivers!M122</f>
        <v>0</v>
      </c>
      <c r="N833">
        <f>Drivers!N122</f>
        <v>0</v>
      </c>
      <c r="O833">
        <f>Drivers!O122</f>
        <v>0</v>
      </c>
      <c r="P833">
        <f>Drivers!P122</f>
        <v>0</v>
      </c>
      <c r="Q833">
        <f>Drivers!Q122</f>
        <v>0</v>
      </c>
      <c r="R833">
        <f>Drivers!R122</f>
        <v>0</v>
      </c>
      <c r="S833">
        <f>Drivers!S122</f>
        <v>0</v>
      </c>
      <c r="T833">
        <f>Drivers!T122</f>
        <v>0</v>
      </c>
      <c r="U833">
        <f>Drivers!U122</f>
        <v>0</v>
      </c>
      <c r="V833">
        <f>Drivers!V122</f>
        <v>0</v>
      </c>
      <c r="W833">
        <f>Drivers!W122</f>
        <v>0</v>
      </c>
      <c r="X833">
        <f>Drivers!X122</f>
        <v>0</v>
      </c>
      <c r="Y833">
        <f>Drivers!Y122</f>
        <v>0</v>
      </c>
      <c r="Z833">
        <f>Drivers!Z122</f>
        <v>0</v>
      </c>
      <c r="AA833">
        <f>Drivers!AA122</f>
        <v>0</v>
      </c>
      <c r="AB833">
        <f>Drivers!AB122</f>
        <v>0</v>
      </c>
      <c r="AC833">
        <f>Drivers!AC122</f>
        <v>0</v>
      </c>
      <c r="AD833">
        <f>Drivers!AD122</f>
        <v>0</v>
      </c>
      <c r="AE833">
        <f>Drivers!AE122</f>
        <v>0</v>
      </c>
      <c r="AF833">
        <f>Drivers!AF122</f>
        <v>0</v>
      </c>
      <c r="AG833">
        <f>Drivers!AG122</f>
        <v>0</v>
      </c>
      <c r="AH833">
        <f>Drivers!AH122</f>
        <v>0</v>
      </c>
      <c r="AI833">
        <f>Drivers!AI122</f>
        <v>0</v>
      </c>
      <c r="AJ833">
        <f>Drivers!AJ122</f>
        <v>0</v>
      </c>
      <c r="AK833">
        <f>Drivers!AK122</f>
        <v>0</v>
      </c>
      <c r="AL833">
        <f>Drivers!AL122</f>
        <v>0</v>
      </c>
      <c r="AM833">
        <f>Drivers!AM122</f>
        <v>0</v>
      </c>
      <c r="AN833">
        <f>Drivers!AN122</f>
        <v>0</v>
      </c>
      <c r="AO833">
        <f>Drivers!AO122</f>
        <v>0</v>
      </c>
      <c r="AP833">
        <f>Drivers!AP122</f>
        <v>0</v>
      </c>
      <c r="AQ833">
        <f>Drivers!AQ122</f>
        <v>0</v>
      </c>
      <c r="AR833">
        <f>Drivers!AR122</f>
        <v>0</v>
      </c>
      <c r="AS833">
        <f>Drivers!AS122</f>
        <v>0</v>
      </c>
      <c r="AT833">
        <f>Drivers!AT122</f>
        <v>0</v>
      </c>
      <c r="AU833">
        <f>Drivers!AU122</f>
        <v>0</v>
      </c>
      <c r="AV833">
        <f>Drivers!AV122</f>
        <v>0</v>
      </c>
      <c r="AW833">
        <f>Drivers!AW122</f>
        <v>0</v>
      </c>
      <c r="AX833">
        <f>Drivers!AX122</f>
        <v>0</v>
      </c>
      <c r="AY833">
        <f>Drivers!AY122</f>
        <v>0</v>
      </c>
      <c r="AZ833">
        <f>Drivers!AZ122</f>
        <v>0</v>
      </c>
      <c r="BA833">
        <f>Drivers!BA122</f>
        <v>0</v>
      </c>
      <c r="BB833">
        <f>Drivers!BB122</f>
        <v>0</v>
      </c>
      <c r="BC833">
        <f>Drivers!BC122</f>
        <v>0</v>
      </c>
      <c r="BD833">
        <f>Drivers!BD122</f>
        <v>0</v>
      </c>
      <c r="BE833">
        <f>Drivers!BE122</f>
        <v>0</v>
      </c>
      <c r="BF833">
        <f>Drivers!BF122</f>
        <v>0</v>
      </c>
      <c r="BG833">
        <f>Drivers!BG122</f>
        <v>0</v>
      </c>
      <c r="BH833">
        <f>Drivers!BH122</f>
        <v>0</v>
      </c>
      <c r="BI833">
        <f>Drivers!BI122</f>
        <v>0</v>
      </c>
      <c r="BJ833">
        <f>Drivers!BJ122</f>
        <v>0</v>
      </c>
      <c r="BK833">
        <f>Drivers!BK122</f>
        <v>0</v>
      </c>
      <c r="BL833">
        <f>Drivers!BL122</f>
        <v>0</v>
      </c>
      <c r="BM833">
        <f>Drivers!BM122</f>
        <v>0</v>
      </c>
      <c r="BN833">
        <f>Drivers!BN122</f>
        <v>0</v>
      </c>
      <c r="BO833">
        <f>Drivers!BO122</f>
        <v>0</v>
      </c>
      <c r="BP833">
        <f>Drivers!BP122</f>
        <v>0</v>
      </c>
      <c r="BQ833">
        <f>Drivers!BQ122</f>
        <v>0</v>
      </c>
      <c r="BR833">
        <f>Drivers!BR122</f>
        <v>0</v>
      </c>
      <c r="BS833">
        <f>Drivers!BS122</f>
        <v>0</v>
      </c>
      <c r="BT833">
        <f>Drivers!BT122</f>
        <v>0</v>
      </c>
      <c r="BU833">
        <f>Drivers!BU122</f>
        <v>0</v>
      </c>
      <c r="BV833">
        <f>Drivers!BV122</f>
        <v>0</v>
      </c>
      <c r="BW833">
        <f>Drivers!BW122</f>
        <v>0</v>
      </c>
      <c r="BX833">
        <f>Drivers!BX122</f>
        <v>0</v>
      </c>
      <c r="BY833">
        <f>Drivers!BY122</f>
        <v>0</v>
      </c>
      <c r="BZ833">
        <f>Drivers!BZ122</f>
        <v>0</v>
      </c>
      <c r="CA833">
        <f>Drivers!CA122</f>
        <v>0</v>
      </c>
      <c r="CB833">
        <f>Drivers!CB122</f>
        <v>0</v>
      </c>
      <c r="CC833">
        <f>Drivers!CC122</f>
        <v>0</v>
      </c>
      <c r="CD833">
        <f>Drivers!CD122</f>
        <v>0</v>
      </c>
      <c r="CE833">
        <f>Drivers!CE122</f>
        <v>0</v>
      </c>
      <c r="CF833">
        <f>Drivers!CF122</f>
        <v>0</v>
      </c>
      <c r="CG833">
        <f>Drivers!CG122</f>
        <v>0</v>
      </c>
      <c r="CH833">
        <f>Drivers!CH122</f>
        <v>0</v>
      </c>
      <c r="CI833">
        <f>Drivers!CI122</f>
        <v>0</v>
      </c>
      <c r="CJ833">
        <f>Drivers!CJ122</f>
        <v>0</v>
      </c>
      <c r="CK833">
        <f>Drivers!CK122</f>
        <v>0</v>
      </c>
      <c r="CL833">
        <f>Drivers!CL122</f>
        <v>0</v>
      </c>
      <c r="CM833">
        <f>Drivers!CM122</f>
        <v>0</v>
      </c>
      <c r="CN833">
        <f>Drivers!CN122</f>
        <v>0</v>
      </c>
      <c r="CO833">
        <f>Drivers!CO122</f>
        <v>0</v>
      </c>
      <c r="CP833">
        <f>Drivers!CP122</f>
        <v>0</v>
      </c>
      <c r="CQ833">
        <f>Drivers!CQ122</f>
        <v>0</v>
      </c>
      <c r="CR833">
        <f>Drivers!CR122</f>
        <v>0</v>
      </c>
      <c r="CS833">
        <f>Drivers!CS122</f>
        <v>0</v>
      </c>
      <c r="CT833">
        <f>Drivers!CT122</f>
        <v>0</v>
      </c>
      <c r="CU833">
        <f>Drivers!CU122</f>
        <v>0</v>
      </c>
      <c r="CV833">
        <f>Drivers!CV122</f>
        <v>0</v>
      </c>
      <c r="CW833">
        <f>Drivers!CW122</f>
        <v>0</v>
      </c>
      <c r="CX833">
        <f>Drivers!CX122</f>
        <v>0</v>
      </c>
      <c r="CY833">
        <f>Drivers!CY122</f>
        <v>0</v>
      </c>
      <c r="CZ833">
        <f>Drivers!CZ122</f>
        <v>0</v>
      </c>
      <c r="DA833">
        <f>Drivers!DA122</f>
        <v>0</v>
      </c>
      <c r="DB833">
        <f>Drivers!DB122</f>
        <v>0</v>
      </c>
      <c r="DC833">
        <f>Drivers!DC122</f>
        <v>0</v>
      </c>
      <c r="DD833">
        <f>Drivers!DD122</f>
        <v>0</v>
      </c>
      <c r="DE833">
        <f>Drivers!DE122</f>
        <v>0</v>
      </c>
      <c r="DF833">
        <f>Drivers!DF122</f>
        <v>0</v>
      </c>
      <c r="DG833">
        <f>Drivers!DG122</f>
        <v>0</v>
      </c>
      <c r="DH833">
        <f>Drivers!DH122</f>
        <v>0</v>
      </c>
      <c r="DI833">
        <f>Drivers!DI122</f>
        <v>0</v>
      </c>
      <c r="DJ833">
        <f>Drivers!DJ122</f>
        <v>0</v>
      </c>
      <c r="DK833">
        <f>Drivers!DK122</f>
        <v>0</v>
      </c>
      <c r="DL833">
        <f>Drivers!DL122</f>
        <v>0</v>
      </c>
      <c r="DM833">
        <f>Drivers!DM122</f>
        <v>0</v>
      </c>
      <c r="DN833">
        <f>Drivers!DN122</f>
        <v>0</v>
      </c>
      <c r="DO833">
        <f>Drivers!DO122</f>
        <v>0</v>
      </c>
      <c r="DP833">
        <f>Drivers!DP122</f>
        <v>0</v>
      </c>
      <c r="DQ833">
        <f>Drivers!DQ122</f>
        <v>0</v>
      </c>
      <c r="DR833">
        <f>Drivers!DR122</f>
        <v>0</v>
      </c>
      <c r="DS833">
        <f>Drivers!DS122</f>
        <v>0</v>
      </c>
      <c r="DT833">
        <f>Drivers!DT122</f>
        <v>0</v>
      </c>
      <c r="DU833">
        <f>Drivers!DU122</f>
        <v>0</v>
      </c>
      <c r="DV833">
        <f>Drivers!DV122</f>
        <v>0</v>
      </c>
      <c r="DW833">
        <f>Drivers!DW122</f>
        <v>0</v>
      </c>
      <c r="DX833">
        <f>Drivers!DX122</f>
        <v>0</v>
      </c>
      <c r="DY833">
        <f>Drivers!DY122</f>
        <v>9.7432216304347813E-2</v>
      </c>
      <c r="DZ833">
        <f>Drivers!DZ122</f>
        <v>0.14548078607812498</v>
      </c>
      <c r="EA833">
        <f>Drivers!EA122</f>
        <v>0.13643903208130501</v>
      </c>
      <c r="EB833">
        <f>Drivers!EB122</f>
        <v>0.11822995120530322</v>
      </c>
      <c r="EC833">
        <f>Drivers!EC122</f>
        <v>0.11356650126214302</v>
      </c>
      <c r="ED833">
        <f>Drivers!ED122</f>
        <v>0.12395367961543087</v>
      </c>
      <c r="EE833">
        <f>Drivers!EE122</f>
        <v>0.12730185205751118</v>
      </c>
      <c r="EF833">
        <f>Drivers!EF122</f>
        <v>0.13112929792735573</v>
      </c>
      <c r="EG833">
        <f>Drivers!EG122</f>
        <v>0.13596425757502878</v>
      </c>
      <c r="EH833">
        <f>Drivers!EH122</f>
        <v>0.14092401573355479</v>
      </c>
      <c r="EI833">
        <f>Drivers!EI122</f>
        <v>0.14446786487171079</v>
      </c>
      <c r="EJ833">
        <f>Drivers!EJ122</f>
        <v>0.14714254045783595</v>
      </c>
    </row>
    <row r="834" spans="1:140" hidden="1" outlineLevel="1">
      <c r="A834">
        <f>Drivers!A123</f>
        <v>0</v>
      </c>
      <c r="B834">
        <f>Drivers!B123</f>
        <v>0</v>
      </c>
      <c r="C834">
        <f>Drivers!C123</f>
        <v>0</v>
      </c>
      <c r="D834">
        <f>Drivers!D123</f>
        <v>0</v>
      </c>
      <c r="E834">
        <f>Drivers!E123</f>
        <v>0</v>
      </c>
      <c r="F834">
        <f>Drivers!F123</f>
        <v>0</v>
      </c>
      <c r="G834">
        <f>Drivers!G123</f>
        <v>0</v>
      </c>
      <c r="H834">
        <f>Drivers!H123</f>
        <v>0</v>
      </c>
      <c r="I834" t="str">
        <f>Drivers!I123</f>
        <v>Y/Y change in bp</v>
      </c>
      <c r="J834">
        <f>Drivers!J123</f>
        <v>0</v>
      </c>
      <c r="K834">
        <f>Drivers!K123</f>
        <v>0</v>
      </c>
      <c r="L834">
        <f>Drivers!L123</f>
        <v>0</v>
      </c>
      <c r="M834">
        <f>Drivers!M123</f>
        <v>0</v>
      </c>
      <c r="N834">
        <f>Drivers!N123</f>
        <v>0</v>
      </c>
      <c r="O834">
        <f>Drivers!O123</f>
        <v>0</v>
      </c>
      <c r="P834">
        <f>Drivers!P123</f>
        <v>0</v>
      </c>
      <c r="Q834">
        <f>Drivers!Q123</f>
        <v>0</v>
      </c>
      <c r="R834">
        <f>Drivers!R123</f>
        <v>0</v>
      </c>
      <c r="S834">
        <f>Drivers!S123</f>
        <v>0</v>
      </c>
      <c r="T834">
        <f>Drivers!T123</f>
        <v>0</v>
      </c>
      <c r="U834">
        <f>Drivers!U123</f>
        <v>0</v>
      </c>
      <c r="V834">
        <f>Drivers!V123</f>
        <v>0</v>
      </c>
      <c r="W834">
        <f>Drivers!W123</f>
        <v>0</v>
      </c>
      <c r="X834">
        <f>Drivers!X123</f>
        <v>0</v>
      </c>
      <c r="Y834">
        <f>Drivers!Y123</f>
        <v>0</v>
      </c>
      <c r="Z834">
        <f>Drivers!Z123</f>
        <v>0</v>
      </c>
      <c r="AA834">
        <f>Drivers!AA123</f>
        <v>0</v>
      </c>
      <c r="AB834">
        <f>Drivers!AB123</f>
        <v>0</v>
      </c>
      <c r="AC834">
        <f>Drivers!AC123</f>
        <v>0</v>
      </c>
      <c r="AD834">
        <f>Drivers!AD123</f>
        <v>0</v>
      </c>
      <c r="AE834">
        <f>Drivers!AE123</f>
        <v>0</v>
      </c>
      <c r="AF834">
        <f>Drivers!AF123</f>
        <v>0</v>
      </c>
      <c r="AG834">
        <f>Drivers!AG123</f>
        <v>0</v>
      </c>
      <c r="AH834">
        <f>Drivers!AH123</f>
        <v>0</v>
      </c>
      <c r="AI834">
        <f>Drivers!AI123</f>
        <v>0</v>
      </c>
      <c r="AJ834">
        <f>Drivers!AJ123</f>
        <v>0</v>
      </c>
      <c r="AK834">
        <f>Drivers!AK123</f>
        <v>0</v>
      </c>
      <c r="AL834">
        <f>Drivers!AL123</f>
        <v>0</v>
      </c>
      <c r="AM834">
        <f>Drivers!AM123</f>
        <v>0</v>
      </c>
      <c r="AN834">
        <f>Drivers!AN123</f>
        <v>0</v>
      </c>
      <c r="AO834">
        <f>Drivers!AO123</f>
        <v>0</v>
      </c>
      <c r="AP834">
        <f>Drivers!AP123</f>
        <v>0</v>
      </c>
      <c r="AQ834">
        <f>Drivers!AQ123</f>
        <v>0</v>
      </c>
      <c r="AR834">
        <f>Drivers!AR123</f>
        <v>0</v>
      </c>
      <c r="AS834">
        <f>Drivers!AS123</f>
        <v>0</v>
      </c>
      <c r="AT834">
        <f>Drivers!AT123</f>
        <v>0</v>
      </c>
      <c r="AU834">
        <f>Drivers!AU123</f>
        <v>0</v>
      </c>
      <c r="AV834">
        <f>Drivers!AV123</f>
        <v>0</v>
      </c>
      <c r="AW834">
        <f>Drivers!AW123</f>
        <v>0</v>
      </c>
      <c r="AX834">
        <f>Drivers!AX123</f>
        <v>0</v>
      </c>
      <c r="AY834">
        <f>Drivers!AY123</f>
        <v>0</v>
      </c>
      <c r="AZ834">
        <f>Drivers!AZ123</f>
        <v>0</v>
      </c>
      <c r="BA834">
        <f>Drivers!BA123</f>
        <v>0</v>
      </c>
      <c r="BB834">
        <f>Drivers!BB123</f>
        <v>0</v>
      </c>
      <c r="BC834">
        <f>Drivers!BC123</f>
        <v>0</v>
      </c>
      <c r="BD834">
        <f>Drivers!BD123</f>
        <v>0</v>
      </c>
      <c r="BE834">
        <f>Drivers!BE123</f>
        <v>0</v>
      </c>
      <c r="BF834">
        <f>Drivers!BF123</f>
        <v>0</v>
      </c>
      <c r="BG834">
        <f>Drivers!BG123</f>
        <v>0</v>
      </c>
      <c r="BH834">
        <f>Drivers!BH123</f>
        <v>0</v>
      </c>
      <c r="BI834">
        <f>Drivers!BI123</f>
        <v>0</v>
      </c>
      <c r="BJ834">
        <f>Drivers!BJ123</f>
        <v>0</v>
      </c>
      <c r="BK834">
        <f>Drivers!BK123</f>
        <v>0</v>
      </c>
      <c r="BL834">
        <f>Drivers!BL123</f>
        <v>0</v>
      </c>
      <c r="BM834">
        <f>Drivers!BM123</f>
        <v>0</v>
      </c>
      <c r="BN834">
        <f>Drivers!BN123</f>
        <v>0</v>
      </c>
      <c r="BO834">
        <f>Drivers!BO123</f>
        <v>0</v>
      </c>
      <c r="BP834">
        <f>Drivers!BP123</f>
        <v>0</v>
      </c>
      <c r="BQ834">
        <f>Drivers!BQ123</f>
        <v>0</v>
      </c>
      <c r="BR834">
        <f>Drivers!BR123</f>
        <v>0</v>
      </c>
      <c r="BS834">
        <f>Drivers!BS123</f>
        <v>0</v>
      </c>
      <c r="BT834">
        <f>Drivers!BT123</f>
        <v>0</v>
      </c>
      <c r="BU834">
        <f>Drivers!BU123</f>
        <v>0</v>
      </c>
      <c r="BV834">
        <f>Drivers!BV123</f>
        <v>0</v>
      </c>
      <c r="BW834">
        <f>Drivers!BW123</f>
        <v>0</v>
      </c>
      <c r="BX834">
        <f>Drivers!BX123</f>
        <v>0</v>
      </c>
      <c r="BY834">
        <f>Drivers!BY123</f>
        <v>0</v>
      </c>
      <c r="BZ834">
        <f>Drivers!BZ123</f>
        <v>0</v>
      </c>
      <c r="CA834">
        <f>Drivers!CA123</f>
        <v>0</v>
      </c>
      <c r="CB834">
        <f>Drivers!CB123</f>
        <v>0</v>
      </c>
      <c r="CC834">
        <f>Drivers!CC123</f>
        <v>0</v>
      </c>
      <c r="CD834">
        <f>Drivers!CD123</f>
        <v>0</v>
      </c>
      <c r="CE834">
        <f>Drivers!CE123</f>
        <v>0</v>
      </c>
      <c r="CF834">
        <f>Drivers!CF123</f>
        <v>0</v>
      </c>
      <c r="CG834">
        <f>Drivers!CG123</f>
        <v>0</v>
      </c>
      <c r="CH834">
        <f>Drivers!CH123</f>
        <v>0</v>
      </c>
      <c r="CI834">
        <f>Drivers!CI123</f>
        <v>0</v>
      </c>
      <c r="CJ834">
        <f>Drivers!CJ123</f>
        <v>0</v>
      </c>
      <c r="CK834">
        <f>Drivers!CK123</f>
        <v>0</v>
      </c>
      <c r="CL834">
        <f>Drivers!CL123</f>
        <v>0</v>
      </c>
      <c r="CM834">
        <f>Drivers!CM123</f>
        <v>0</v>
      </c>
      <c r="CN834">
        <f>Drivers!CN123</f>
        <v>0</v>
      </c>
      <c r="CO834">
        <f>Drivers!CO123</f>
        <v>0</v>
      </c>
      <c r="CP834">
        <f>Drivers!CP123</f>
        <v>0</v>
      </c>
      <c r="CQ834">
        <f>Drivers!CQ123</f>
        <v>0</v>
      </c>
      <c r="CR834">
        <f>Drivers!CR123</f>
        <v>0</v>
      </c>
      <c r="CS834">
        <f>Drivers!CS123</f>
        <v>0</v>
      </c>
      <c r="CT834">
        <f>Drivers!CT123</f>
        <v>0</v>
      </c>
      <c r="CU834">
        <f>Drivers!CU123</f>
        <v>0</v>
      </c>
      <c r="CV834">
        <f>Drivers!CV123</f>
        <v>0</v>
      </c>
      <c r="CW834">
        <f>Drivers!CW123</f>
        <v>0</v>
      </c>
      <c r="CX834">
        <f>Drivers!CX123</f>
        <v>0</v>
      </c>
      <c r="CY834">
        <f>Drivers!CY123</f>
        <v>0</v>
      </c>
      <c r="CZ834">
        <f>Drivers!CZ123</f>
        <v>0</v>
      </c>
      <c r="DA834">
        <f>Drivers!DA123</f>
        <v>0</v>
      </c>
      <c r="DB834">
        <f>Drivers!DB123</f>
        <v>0</v>
      </c>
      <c r="DC834">
        <f>Drivers!DC123</f>
        <v>0</v>
      </c>
      <c r="DD834">
        <f>Drivers!DD123</f>
        <v>0</v>
      </c>
      <c r="DE834">
        <f>Drivers!DE123</f>
        <v>0</v>
      </c>
      <c r="DF834">
        <f>Drivers!DF123</f>
        <v>0</v>
      </c>
      <c r="DG834">
        <f>Drivers!DG123</f>
        <v>0</v>
      </c>
      <c r="DH834">
        <f>Drivers!DH123</f>
        <v>0</v>
      </c>
      <c r="DI834">
        <f>Drivers!DI123</f>
        <v>0</v>
      </c>
      <c r="DJ834">
        <f>Drivers!DJ123</f>
        <v>0</v>
      </c>
      <c r="DK834">
        <f>Drivers!DK123</f>
        <v>0</v>
      </c>
      <c r="DL834">
        <f>Drivers!DL123</f>
        <v>0</v>
      </c>
      <c r="DM834">
        <f>Drivers!DM123</f>
        <v>0</v>
      </c>
      <c r="DN834">
        <f>Drivers!DN123</f>
        <v>0</v>
      </c>
      <c r="DO834">
        <f>Drivers!DO123</f>
        <v>0</v>
      </c>
      <c r="DP834">
        <f>Drivers!DP123</f>
        <v>0</v>
      </c>
      <c r="DQ834">
        <f>Drivers!DQ123</f>
        <v>0</v>
      </c>
      <c r="DR834">
        <f>Drivers!DR123</f>
        <v>0</v>
      </c>
      <c r="DS834">
        <f>Drivers!DS123</f>
        <v>0</v>
      </c>
      <c r="DT834">
        <f>Drivers!DT123</f>
        <v>0</v>
      </c>
      <c r="DU834">
        <f>Drivers!DU123</f>
        <v>0</v>
      </c>
      <c r="DV834">
        <f>Drivers!DV123</f>
        <v>0</v>
      </c>
      <c r="DW834">
        <f>Drivers!DW123</f>
        <v>0</v>
      </c>
      <c r="DX834">
        <f>Drivers!DX123</f>
        <v>0</v>
      </c>
      <c r="DY834">
        <f>Drivers!DY123</f>
        <v>0</v>
      </c>
      <c r="DZ834">
        <f>Drivers!DZ123</f>
        <v>480.48569773777166</v>
      </c>
      <c r="EA834">
        <f>Drivers!EA123</f>
        <v>-90.417539968199733</v>
      </c>
      <c r="EB834">
        <f>Drivers!EB123</f>
        <v>-182.09080876001786</v>
      </c>
      <c r="EC834">
        <f>Drivers!EC123</f>
        <v>-46.63449943160203</v>
      </c>
      <c r="ED834">
        <f>Drivers!ED123</f>
        <v>103.87178353287854</v>
      </c>
      <c r="EE834">
        <f>Drivers!EE123</f>
        <v>33.481724420803133</v>
      </c>
      <c r="EF834">
        <f>Drivers!EF123</f>
        <v>38.274458698445422</v>
      </c>
      <c r="EG834">
        <f>Drivers!EG123</f>
        <v>48.34959647673054</v>
      </c>
      <c r="EH834">
        <f>Drivers!EH123</f>
        <v>49.597581585260066</v>
      </c>
      <c r="EI834">
        <f>Drivers!EI123</f>
        <v>35.43849138156002</v>
      </c>
      <c r="EJ834">
        <f>Drivers!EJ123</f>
        <v>26.746755861251636</v>
      </c>
    </row>
    <row r="835" spans="1:140" hidden="1" outlineLevel="1">
      <c r="A835">
        <f>Drivers!A124</f>
        <v>0</v>
      </c>
      <c r="B835">
        <f>Drivers!B124</f>
        <v>0</v>
      </c>
      <c r="C835">
        <f>Drivers!C124</f>
        <v>0</v>
      </c>
      <c r="D835">
        <f>Drivers!D124</f>
        <v>0</v>
      </c>
      <c r="E835">
        <f>Drivers!E124</f>
        <v>0</v>
      </c>
      <c r="F835">
        <f>Drivers!F124</f>
        <v>0</v>
      </c>
      <c r="G835">
        <f>Drivers!G124</f>
        <v>0</v>
      </c>
      <c r="H835">
        <f>Drivers!H124</f>
        <v>0</v>
      </c>
      <c r="I835">
        <f>Drivers!I124</f>
        <v>0</v>
      </c>
      <c r="J835">
        <f>Drivers!J124</f>
        <v>0</v>
      </c>
      <c r="K835">
        <f>Drivers!K124</f>
        <v>0</v>
      </c>
      <c r="L835">
        <f>Drivers!L124</f>
        <v>0</v>
      </c>
      <c r="M835">
        <f>Drivers!M124</f>
        <v>0</v>
      </c>
      <c r="N835">
        <f>Drivers!N124</f>
        <v>0</v>
      </c>
      <c r="O835">
        <f>Drivers!O124</f>
        <v>0</v>
      </c>
      <c r="P835">
        <f>Drivers!P124</f>
        <v>0</v>
      </c>
      <c r="Q835">
        <f>Drivers!Q124</f>
        <v>0</v>
      </c>
      <c r="R835">
        <f>Drivers!R124</f>
        <v>0</v>
      </c>
      <c r="S835">
        <f>Drivers!S124</f>
        <v>0</v>
      </c>
      <c r="T835">
        <f>Drivers!T124</f>
        <v>0</v>
      </c>
      <c r="U835">
        <f>Drivers!U124</f>
        <v>0</v>
      </c>
      <c r="V835">
        <f>Drivers!V124</f>
        <v>0</v>
      </c>
      <c r="W835">
        <f>Drivers!W124</f>
        <v>0</v>
      </c>
      <c r="X835">
        <f>Drivers!X124</f>
        <v>0</v>
      </c>
      <c r="Y835">
        <f>Drivers!Y124</f>
        <v>0</v>
      </c>
      <c r="Z835">
        <f>Drivers!Z124</f>
        <v>0</v>
      </c>
      <c r="AA835">
        <f>Drivers!AA124</f>
        <v>0</v>
      </c>
      <c r="AB835">
        <f>Drivers!AB124</f>
        <v>0</v>
      </c>
      <c r="AC835">
        <f>Drivers!AC124</f>
        <v>0</v>
      </c>
      <c r="AD835">
        <f>Drivers!AD124</f>
        <v>0</v>
      </c>
      <c r="AE835">
        <f>Drivers!AE124</f>
        <v>0</v>
      </c>
      <c r="AF835">
        <f>Drivers!AF124</f>
        <v>0</v>
      </c>
      <c r="AG835">
        <f>Drivers!AG124</f>
        <v>0</v>
      </c>
      <c r="AH835">
        <f>Drivers!AH124</f>
        <v>0</v>
      </c>
      <c r="AI835">
        <f>Drivers!AI124</f>
        <v>0</v>
      </c>
      <c r="AJ835">
        <f>Drivers!AJ124</f>
        <v>0</v>
      </c>
      <c r="AK835">
        <f>Drivers!AK124</f>
        <v>0</v>
      </c>
      <c r="AL835">
        <f>Drivers!AL124</f>
        <v>0</v>
      </c>
      <c r="AM835">
        <f>Drivers!AM124</f>
        <v>0</v>
      </c>
      <c r="AN835">
        <f>Drivers!AN124</f>
        <v>0</v>
      </c>
      <c r="AO835">
        <f>Drivers!AO124</f>
        <v>0</v>
      </c>
      <c r="AP835">
        <f>Drivers!AP124</f>
        <v>0</v>
      </c>
      <c r="AQ835">
        <f>Drivers!AQ124</f>
        <v>0</v>
      </c>
      <c r="AR835">
        <f>Drivers!AR124</f>
        <v>0</v>
      </c>
      <c r="AS835">
        <f>Drivers!AS124</f>
        <v>0</v>
      </c>
      <c r="AT835">
        <f>Drivers!AT124</f>
        <v>0</v>
      </c>
      <c r="AU835">
        <f>Drivers!AU124</f>
        <v>0</v>
      </c>
      <c r="AV835">
        <f>Drivers!AV124</f>
        <v>0</v>
      </c>
      <c r="AW835">
        <f>Drivers!AW124</f>
        <v>0</v>
      </c>
      <c r="AX835">
        <f>Drivers!AX124</f>
        <v>0</v>
      </c>
      <c r="AY835">
        <f>Drivers!AY124</f>
        <v>0</v>
      </c>
      <c r="AZ835">
        <f>Drivers!AZ124</f>
        <v>0</v>
      </c>
      <c r="BA835">
        <f>Drivers!BA124</f>
        <v>0</v>
      </c>
      <c r="BB835">
        <f>Drivers!BB124</f>
        <v>0</v>
      </c>
      <c r="BC835">
        <f>Drivers!BC124</f>
        <v>0</v>
      </c>
      <c r="BD835">
        <f>Drivers!BD124</f>
        <v>0</v>
      </c>
      <c r="BE835">
        <f>Drivers!BE124</f>
        <v>0</v>
      </c>
      <c r="BF835">
        <f>Drivers!BF124</f>
        <v>0</v>
      </c>
      <c r="BG835">
        <f>Drivers!BG124</f>
        <v>0</v>
      </c>
      <c r="BH835">
        <f>Drivers!BH124</f>
        <v>0</v>
      </c>
      <c r="BI835">
        <f>Drivers!BI124</f>
        <v>0</v>
      </c>
      <c r="BJ835">
        <f>Drivers!BJ124</f>
        <v>0</v>
      </c>
      <c r="BK835">
        <f>Drivers!BK124</f>
        <v>0</v>
      </c>
      <c r="BL835">
        <f>Drivers!BL124</f>
        <v>0</v>
      </c>
      <c r="BM835">
        <f>Drivers!BM124</f>
        <v>0</v>
      </c>
      <c r="BN835">
        <f>Drivers!BN124</f>
        <v>0</v>
      </c>
      <c r="BO835">
        <f>Drivers!BO124</f>
        <v>0</v>
      </c>
      <c r="BP835">
        <f>Drivers!BP124</f>
        <v>0</v>
      </c>
      <c r="BQ835">
        <f>Drivers!BQ124</f>
        <v>0</v>
      </c>
      <c r="BR835">
        <f>Drivers!BR124</f>
        <v>0</v>
      </c>
      <c r="BS835">
        <f>Drivers!BS124</f>
        <v>0</v>
      </c>
      <c r="BT835">
        <f>Drivers!BT124</f>
        <v>0</v>
      </c>
      <c r="BU835">
        <f>Drivers!BU124</f>
        <v>0</v>
      </c>
      <c r="BV835">
        <f>Drivers!BV124</f>
        <v>0</v>
      </c>
      <c r="BW835">
        <f>Drivers!BW124</f>
        <v>0</v>
      </c>
      <c r="BX835">
        <f>Drivers!BX124</f>
        <v>0</v>
      </c>
      <c r="BY835">
        <f>Drivers!BY124</f>
        <v>0</v>
      </c>
      <c r="BZ835">
        <f>Drivers!BZ124</f>
        <v>0</v>
      </c>
      <c r="CA835">
        <f>Drivers!CA124</f>
        <v>0</v>
      </c>
      <c r="CB835">
        <f>Drivers!CB124</f>
        <v>0</v>
      </c>
      <c r="CC835">
        <f>Drivers!CC124</f>
        <v>0</v>
      </c>
      <c r="CD835">
        <f>Drivers!CD124</f>
        <v>0</v>
      </c>
      <c r="CE835">
        <f>Drivers!CE124</f>
        <v>0</v>
      </c>
      <c r="CF835">
        <f>Drivers!CF124</f>
        <v>0</v>
      </c>
      <c r="CG835">
        <f>Drivers!CG124</f>
        <v>0</v>
      </c>
      <c r="CH835">
        <f>Drivers!CH124</f>
        <v>0</v>
      </c>
      <c r="CI835">
        <f>Drivers!CI124</f>
        <v>0</v>
      </c>
      <c r="CJ835">
        <f>Drivers!CJ124</f>
        <v>0</v>
      </c>
      <c r="CK835">
        <f>Drivers!CK124</f>
        <v>0</v>
      </c>
      <c r="CL835">
        <f>Drivers!CL124</f>
        <v>0</v>
      </c>
      <c r="CM835">
        <f>Drivers!CM124</f>
        <v>0</v>
      </c>
      <c r="CN835">
        <f>Drivers!CN124</f>
        <v>0</v>
      </c>
      <c r="CO835">
        <f>Drivers!CO124</f>
        <v>0</v>
      </c>
      <c r="CP835">
        <f>Drivers!CP124</f>
        <v>0</v>
      </c>
      <c r="CQ835">
        <f>Drivers!CQ124</f>
        <v>0</v>
      </c>
      <c r="CR835">
        <f>Drivers!CR124</f>
        <v>0</v>
      </c>
      <c r="CS835">
        <f>Drivers!CS124</f>
        <v>0</v>
      </c>
      <c r="CT835">
        <f>Drivers!CT124</f>
        <v>0</v>
      </c>
      <c r="CU835">
        <f>Drivers!CU124</f>
        <v>0</v>
      </c>
      <c r="CV835">
        <f>Drivers!CV124</f>
        <v>0</v>
      </c>
      <c r="CW835">
        <f>Drivers!CW124</f>
        <v>0</v>
      </c>
      <c r="CX835">
        <f>Drivers!CX124</f>
        <v>0</v>
      </c>
      <c r="CY835">
        <f>Drivers!CY124</f>
        <v>0</v>
      </c>
      <c r="CZ835">
        <f>Drivers!CZ124</f>
        <v>0</v>
      </c>
      <c r="DA835">
        <f>Drivers!DA124</f>
        <v>0</v>
      </c>
      <c r="DB835">
        <f>Drivers!DB124</f>
        <v>0</v>
      </c>
      <c r="DC835">
        <f>Drivers!DC124</f>
        <v>0</v>
      </c>
      <c r="DD835">
        <f>Drivers!DD124</f>
        <v>0</v>
      </c>
      <c r="DE835">
        <f>Drivers!DE124</f>
        <v>0</v>
      </c>
      <c r="DF835">
        <f>Drivers!DF124</f>
        <v>0</v>
      </c>
      <c r="DG835">
        <f>Drivers!DG124</f>
        <v>0</v>
      </c>
      <c r="DH835">
        <f>Drivers!DH124</f>
        <v>0</v>
      </c>
      <c r="DI835">
        <f>Drivers!DI124</f>
        <v>0</v>
      </c>
      <c r="DJ835">
        <f>Drivers!DJ124</f>
        <v>0</v>
      </c>
      <c r="DK835">
        <f>Drivers!DK124</f>
        <v>0</v>
      </c>
      <c r="DL835">
        <f>Drivers!DL124</f>
        <v>0</v>
      </c>
      <c r="DM835">
        <f>Drivers!DM124</f>
        <v>0</v>
      </c>
      <c r="DN835">
        <f>Drivers!DN124</f>
        <v>0</v>
      </c>
      <c r="DO835">
        <f>Drivers!DO124</f>
        <v>0</v>
      </c>
      <c r="DP835">
        <f>Drivers!DP124</f>
        <v>0</v>
      </c>
      <c r="DQ835">
        <f>Drivers!DQ124</f>
        <v>0</v>
      </c>
      <c r="DR835">
        <f>Drivers!DR124</f>
        <v>0</v>
      </c>
      <c r="DS835">
        <f>Drivers!DS124</f>
        <v>0</v>
      </c>
      <c r="DT835">
        <f>Drivers!DT124</f>
        <v>0</v>
      </c>
      <c r="DU835">
        <f>Drivers!DU124</f>
        <v>0</v>
      </c>
      <c r="DV835">
        <f>Drivers!DV124</f>
        <v>0</v>
      </c>
      <c r="DW835">
        <f>Drivers!DW124</f>
        <v>0</v>
      </c>
      <c r="DX835">
        <f>Drivers!DX124</f>
        <v>0</v>
      </c>
      <c r="DY835">
        <f>Drivers!DY124</f>
        <v>0</v>
      </c>
      <c r="DZ835">
        <f>Drivers!DZ124</f>
        <v>0</v>
      </c>
      <c r="EA835">
        <f>Drivers!EA124</f>
        <v>0</v>
      </c>
      <c r="EB835">
        <f>Drivers!EB124</f>
        <v>0</v>
      </c>
      <c r="EC835">
        <f>Drivers!EC124</f>
        <v>0</v>
      </c>
      <c r="ED835">
        <f>Drivers!ED124</f>
        <v>0</v>
      </c>
      <c r="EE835">
        <f>Drivers!EE124</f>
        <v>0</v>
      </c>
      <c r="EF835">
        <f>Drivers!EF124</f>
        <v>0</v>
      </c>
      <c r="EG835">
        <f>Drivers!EG124</f>
        <v>0</v>
      </c>
      <c r="EH835">
        <f>Drivers!EH124</f>
        <v>0</v>
      </c>
      <c r="EI835">
        <f>Drivers!EI124</f>
        <v>0</v>
      </c>
      <c r="EJ835">
        <f>Drivers!EJ124</f>
        <v>0</v>
      </c>
    </row>
    <row r="836" spans="1:140" hidden="1" outlineLevel="1">
      <c r="A836">
        <f>Drivers!A125</f>
        <v>0</v>
      </c>
      <c r="B836">
        <f>Drivers!B125</f>
        <v>0</v>
      </c>
      <c r="C836">
        <f>Drivers!C125</f>
        <v>0</v>
      </c>
      <c r="D836">
        <f>Drivers!D125</f>
        <v>0</v>
      </c>
      <c r="E836">
        <f>Drivers!E125</f>
        <v>0</v>
      </c>
      <c r="F836">
        <f>Drivers!F125</f>
        <v>0</v>
      </c>
      <c r="G836">
        <f>Drivers!G125</f>
        <v>0</v>
      </c>
      <c r="H836">
        <f>Drivers!H125</f>
        <v>0</v>
      </c>
      <c r="I836" t="str">
        <f>Drivers!I125</f>
        <v>Z Commission Dollars per Lead</v>
      </c>
      <c r="J836">
        <f>Drivers!J125</f>
        <v>0</v>
      </c>
      <c r="K836">
        <f>Drivers!K125</f>
        <v>0</v>
      </c>
      <c r="L836">
        <f>Drivers!L125</f>
        <v>0</v>
      </c>
      <c r="M836">
        <f>Drivers!M125</f>
        <v>0</v>
      </c>
      <c r="N836">
        <f>Drivers!N125</f>
        <v>0</v>
      </c>
      <c r="O836">
        <f>Drivers!O125</f>
        <v>0</v>
      </c>
      <c r="P836">
        <f>Drivers!P125</f>
        <v>0</v>
      </c>
      <c r="Q836">
        <f>Drivers!Q125</f>
        <v>0</v>
      </c>
      <c r="R836">
        <f>Drivers!R125</f>
        <v>0</v>
      </c>
      <c r="S836">
        <f>Drivers!S125</f>
        <v>0</v>
      </c>
      <c r="T836">
        <f>Drivers!T125</f>
        <v>0</v>
      </c>
      <c r="U836">
        <f>Drivers!U125</f>
        <v>0</v>
      </c>
      <c r="V836">
        <f>Drivers!V125</f>
        <v>0</v>
      </c>
      <c r="W836">
        <f>Drivers!W125</f>
        <v>0</v>
      </c>
      <c r="X836">
        <f>Drivers!X125</f>
        <v>0</v>
      </c>
      <c r="Y836">
        <f>Drivers!Y125</f>
        <v>0</v>
      </c>
      <c r="Z836">
        <f>Drivers!Z125</f>
        <v>0</v>
      </c>
      <c r="AA836">
        <f>Drivers!AA125</f>
        <v>0</v>
      </c>
      <c r="AB836">
        <f>Drivers!AB125</f>
        <v>0</v>
      </c>
      <c r="AC836">
        <f>Drivers!AC125</f>
        <v>0</v>
      </c>
      <c r="AD836">
        <f>Drivers!AD125</f>
        <v>0</v>
      </c>
      <c r="AE836">
        <f>Drivers!AE125</f>
        <v>0</v>
      </c>
      <c r="AF836">
        <f>Drivers!AF125</f>
        <v>0</v>
      </c>
      <c r="AG836">
        <f>Drivers!AG125</f>
        <v>0</v>
      </c>
      <c r="AH836">
        <f>Drivers!AH125</f>
        <v>0</v>
      </c>
      <c r="AI836">
        <f>Drivers!AI125</f>
        <v>0</v>
      </c>
      <c r="AJ836">
        <f>Drivers!AJ125</f>
        <v>0</v>
      </c>
      <c r="AK836">
        <f>Drivers!AK125</f>
        <v>0</v>
      </c>
      <c r="AL836">
        <f>Drivers!AL125</f>
        <v>0</v>
      </c>
      <c r="AM836">
        <f>Drivers!AM125</f>
        <v>0</v>
      </c>
      <c r="AN836">
        <f>Drivers!AN125</f>
        <v>0</v>
      </c>
      <c r="AO836">
        <f>Drivers!AO125</f>
        <v>0</v>
      </c>
      <c r="AP836">
        <f>Drivers!AP125</f>
        <v>0</v>
      </c>
      <c r="AQ836">
        <f>Drivers!AQ125</f>
        <v>0</v>
      </c>
      <c r="AR836">
        <f>Drivers!AR125</f>
        <v>0</v>
      </c>
      <c r="AS836">
        <f>Drivers!AS125</f>
        <v>0</v>
      </c>
      <c r="AT836">
        <f>Drivers!AT125</f>
        <v>0</v>
      </c>
      <c r="AU836">
        <f>Drivers!AU125</f>
        <v>0</v>
      </c>
      <c r="AV836">
        <f>Drivers!AV125</f>
        <v>0</v>
      </c>
      <c r="AW836">
        <f>Drivers!AW125</f>
        <v>0</v>
      </c>
      <c r="AX836">
        <f>Drivers!AX125</f>
        <v>0</v>
      </c>
      <c r="AY836">
        <f>Drivers!AY125</f>
        <v>0</v>
      </c>
      <c r="AZ836">
        <f>Drivers!AZ125</f>
        <v>0</v>
      </c>
      <c r="BA836">
        <f>Drivers!BA125</f>
        <v>0</v>
      </c>
      <c r="BB836">
        <f>Drivers!BB125</f>
        <v>0</v>
      </c>
      <c r="BC836">
        <f>Drivers!BC125</f>
        <v>0</v>
      </c>
      <c r="BD836">
        <f>Drivers!BD125</f>
        <v>0</v>
      </c>
      <c r="BE836">
        <f>Drivers!BE125</f>
        <v>0</v>
      </c>
      <c r="BF836">
        <f>Drivers!BF125</f>
        <v>0</v>
      </c>
      <c r="BG836">
        <f>Drivers!BG125</f>
        <v>0</v>
      </c>
      <c r="BH836">
        <f>Drivers!BH125</f>
        <v>0</v>
      </c>
      <c r="BI836">
        <f>Drivers!BI125</f>
        <v>0</v>
      </c>
      <c r="BJ836">
        <f>Drivers!BJ125</f>
        <v>0</v>
      </c>
      <c r="BK836">
        <f>Drivers!BK125</f>
        <v>0</v>
      </c>
      <c r="BL836">
        <f>Drivers!BL125</f>
        <v>0</v>
      </c>
      <c r="BM836">
        <f>Drivers!BM125</f>
        <v>0</v>
      </c>
      <c r="BN836">
        <f>Drivers!BN125</f>
        <v>0</v>
      </c>
      <c r="BO836">
        <f>Drivers!BO125</f>
        <v>0</v>
      </c>
      <c r="BP836">
        <f>Drivers!BP125</f>
        <v>0</v>
      </c>
      <c r="BQ836">
        <f>Drivers!BQ125</f>
        <v>0</v>
      </c>
      <c r="BR836">
        <f>Drivers!BR125</f>
        <v>0</v>
      </c>
      <c r="BS836">
        <f>Drivers!BS125</f>
        <v>0</v>
      </c>
      <c r="BT836">
        <f>Drivers!BT125</f>
        <v>0</v>
      </c>
      <c r="BU836">
        <f>Drivers!BU125</f>
        <v>0</v>
      </c>
      <c r="BV836">
        <f>Drivers!BV125</f>
        <v>0</v>
      </c>
      <c r="BW836">
        <f>Drivers!BW125</f>
        <v>0</v>
      </c>
      <c r="BX836">
        <f>Drivers!BX125</f>
        <v>0</v>
      </c>
      <c r="BY836">
        <f>Drivers!BY125</f>
        <v>0</v>
      </c>
      <c r="BZ836">
        <f>Drivers!BZ125</f>
        <v>0</v>
      </c>
      <c r="CA836">
        <f>Drivers!CA125</f>
        <v>0</v>
      </c>
      <c r="CB836">
        <f>Drivers!CB125</f>
        <v>0</v>
      </c>
      <c r="CC836">
        <f>Drivers!CC125</f>
        <v>0</v>
      </c>
      <c r="CD836">
        <f>Drivers!CD125</f>
        <v>0</v>
      </c>
      <c r="CE836">
        <f>Drivers!CE125</f>
        <v>0</v>
      </c>
      <c r="CF836">
        <f>Drivers!CF125</f>
        <v>0</v>
      </c>
      <c r="CG836">
        <f>Drivers!CG125</f>
        <v>0</v>
      </c>
      <c r="CH836">
        <f>Drivers!CH125</f>
        <v>0</v>
      </c>
      <c r="CI836">
        <f>Drivers!CI125</f>
        <v>0</v>
      </c>
      <c r="CJ836">
        <f>Drivers!CJ125</f>
        <v>0</v>
      </c>
      <c r="CK836">
        <f>Drivers!CK125</f>
        <v>0</v>
      </c>
      <c r="CL836">
        <f>Drivers!CL125</f>
        <v>0</v>
      </c>
      <c r="CM836">
        <f>Drivers!CM125</f>
        <v>0</v>
      </c>
      <c r="CN836">
        <f>Drivers!CN125</f>
        <v>0</v>
      </c>
      <c r="CO836">
        <f>Drivers!CO125</f>
        <v>0</v>
      </c>
      <c r="CP836">
        <f>Drivers!CP125</f>
        <v>0</v>
      </c>
      <c r="CQ836">
        <f>Drivers!CQ125</f>
        <v>0</v>
      </c>
      <c r="CR836">
        <f>Drivers!CR125</f>
        <v>0</v>
      </c>
      <c r="CS836">
        <f>Drivers!CS125</f>
        <v>0</v>
      </c>
      <c r="CT836">
        <f>Drivers!CT125</f>
        <v>0</v>
      </c>
      <c r="CU836">
        <f>Drivers!CU125</f>
        <v>0</v>
      </c>
      <c r="CV836">
        <f>Drivers!CV125</f>
        <v>0</v>
      </c>
      <c r="CW836">
        <f>Drivers!CW125</f>
        <v>0</v>
      </c>
      <c r="CX836">
        <f>Drivers!CX125</f>
        <v>0</v>
      </c>
      <c r="CY836">
        <f>Drivers!CY125</f>
        <v>0</v>
      </c>
      <c r="CZ836">
        <f>Drivers!CZ125</f>
        <v>0</v>
      </c>
      <c r="DA836">
        <f>Drivers!DA125</f>
        <v>0</v>
      </c>
      <c r="DB836">
        <f>Drivers!DB125</f>
        <v>0</v>
      </c>
      <c r="DC836">
        <f>Drivers!DC125</f>
        <v>0</v>
      </c>
      <c r="DD836">
        <f>Drivers!DD125</f>
        <v>0</v>
      </c>
      <c r="DE836">
        <f>Drivers!DE125</f>
        <v>0</v>
      </c>
      <c r="DF836">
        <f>Drivers!DF125</f>
        <v>0</v>
      </c>
      <c r="DG836">
        <f>Drivers!DG125</f>
        <v>0</v>
      </c>
      <c r="DH836">
        <f>Drivers!DH125</f>
        <v>0</v>
      </c>
      <c r="DI836">
        <f>Drivers!DI125</f>
        <v>0</v>
      </c>
      <c r="DJ836">
        <f>Drivers!DJ125</f>
        <v>0</v>
      </c>
      <c r="DK836">
        <f>Drivers!DK125</f>
        <v>0</v>
      </c>
      <c r="DL836">
        <f>Drivers!DL125</f>
        <v>0</v>
      </c>
      <c r="DM836">
        <f>Drivers!DM125</f>
        <v>0</v>
      </c>
      <c r="DN836">
        <f>Drivers!DN125</f>
        <v>0</v>
      </c>
      <c r="DO836">
        <f>Drivers!DO125</f>
        <v>0</v>
      </c>
      <c r="DP836">
        <f>Drivers!DP125</f>
        <v>0</v>
      </c>
      <c r="DQ836">
        <f>Drivers!DQ125</f>
        <v>0</v>
      </c>
      <c r="DR836">
        <f>Drivers!DR125</f>
        <v>0</v>
      </c>
      <c r="DS836">
        <f>Drivers!DS125</f>
        <v>0</v>
      </c>
      <c r="DT836">
        <f>Drivers!DT125</f>
        <v>0</v>
      </c>
      <c r="DU836">
        <f>Drivers!DU125</f>
        <v>0</v>
      </c>
      <c r="DV836">
        <f>Drivers!DV125</f>
        <v>0</v>
      </c>
      <c r="DW836">
        <f>Drivers!DW125</f>
        <v>0</v>
      </c>
      <c r="DX836">
        <f>Drivers!DX125</f>
        <v>0</v>
      </c>
      <c r="DY836">
        <f>Drivers!DY125</f>
        <v>268.35951368975958</v>
      </c>
      <c r="DZ836">
        <f>Drivers!DZ125</f>
        <v>276.57019124226429</v>
      </c>
      <c r="EA836">
        <f>Drivers!EA125</f>
        <v>265.18874589217302</v>
      </c>
      <c r="EB836">
        <f>Drivers!EB125</f>
        <v>315.51887628867701</v>
      </c>
      <c r="EC836">
        <f>Drivers!EC125</f>
        <v>363.563347386928</v>
      </c>
      <c r="ED836">
        <f>Drivers!ED125</f>
        <v>370.83461433466653</v>
      </c>
      <c r="EE836">
        <f>Drivers!EE125</f>
        <v>378.2513066213599</v>
      </c>
      <c r="EF836">
        <f>Drivers!EF125</f>
        <v>385.81633275378709</v>
      </c>
      <c r="EG836">
        <f>Drivers!EG125</f>
        <v>393.53265940886291</v>
      </c>
      <c r="EH836">
        <f>Drivers!EH125</f>
        <v>401.40331259704016</v>
      </c>
      <c r="EI836">
        <f>Drivers!EI125</f>
        <v>409.43137884898107</v>
      </c>
      <c r="EJ836">
        <f>Drivers!EJ125</f>
        <v>417.62000642596064</v>
      </c>
    </row>
    <row r="837" spans="1:140" hidden="1" outlineLevel="1">
      <c r="A837">
        <f>Drivers!A126</f>
        <v>0</v>
      </c>
      <c r="B837">
        <f>Drivers!B126</f>
        <v>0</v>
      </c>
      <c r="C837">
        <f>Drivers!C126</f>
        <v>0</v>
      </c>
      <c r="D837">
        <f>Drivers!D126</f>
        <v>0</v>
      </c>
      <c r="E837">
        <f>Drivers!E126</f>
        <v>0</v>
      </c>
      <c r="F837">
        <f>Drivers!F126</f>
        <v>0</v>
      </c>
      <c r="G837">
        <f>Drivers!G126</f>
        <v>0</v>
      </c>
      <c r="H837">
        <f>Drivers!H126</f>
        <v>0</v>
      </c>
      <c r="I837">
        <f>Drivers!I126</f>
        <v>0</v>
      </c>
      <c r="J837">
        <f>Drivers!J126</f>
        <v>0</v>
      </c>
      <c r="K837">
        <f>Drivers!K126</f>
        <v>0</v>
      </c>
      <c r="L837">
        <f>Drivers!L126</f>
        <v>0</v>
      </c>
      <c r="M837">
        <f>Drivers!M126</f>
        <v>0</v>
      </c>
      <c r="N837">
        <f>Drivers!N126</f>
        <v>0</v>
      </c>
      <c r="O837">
        <f>Drivers!O126</f>
        <v>0</v>
      </c>
      <c r="P837">
        <f>Drivers!P126</f>
        <v>0</v>
      </c>
      <c r="Q837">
        <f>Drivers!Q126</f>
        <v>0</v>
      </c>
      <c r="R837">
        <f>Drivers!R126</f>
        <v>0</v>
      </c>
      <c r="S837">
        <f>Drivers!S126</f>
        <v>0</v>
      </c>
      <c r="T837">
        <f>Drivers!T126</f>
        <v>0</v>
      </c>
      <c r="U837">
        <f>Drivers!U126</f>
        <v>0</v>
      </c>
      <c r="V837">
        <f>Drivers!V126</f>
        <v>0</v>
      </c>
      <c r="W837">
        <f>Drivers!W126</f>
        <v>0</v>
      </c>
      <c r="X837">
        <f>Drivers!X126</f>
        <v>0</v>
      </c>
      <c r="Y837">
        <f>Drivers!Y126</f>
        <v>0</v>
      </c>
      <c r="Z837">
        <f>Drivers!Z126</f>
        <v>0</v>
      </c>
      <c r="AA837">
        <f>Drivers!AA126</f>
        <v>0</v>
      </c>
      <c r="AB837">
        <f>Drivers!AB126</f>
        <v>0</v>
      </c>
      <c r="AC837">
        <f>Drivers!AC126</f>
        <v>0</v>
      </c>
      <c r="AD837">
        <f>Drivers!AD126</f>
        <v>0</v>
      </c>
      <c r="AE837">
        <f>Drivers!AE126</f>
        <v>0</v>
      </c>
      <c r="AF837">
        <f>Drivers!AF126</f>
        <v>0</v>
      </c>
      <c r="AG837">
        <f>Drivers!AG126</f>
        <v>0</v>
      </c>
      <c r="AH837">
        <f>Drivers!AH126</f>
        <v>0</v>
      </c>
      <c r="AI837">
        <f>Drivers!AI126</f>
        <v>0</v>
      </c>
      <c r="AJ837">
        <f>Drivers!AJ126</f>
        <v>0</v>
      </c>
      <c r="AK837">
        <f>Drivers!AK126</f>
        <v>0</v>
      </c>
      <c r="AL837">
        <f>Drivers!AL126</f>
        <v>0</v>
      </c>
      <c r="AM837">
        <f>Drivers!AM126</f>
        <v>0</v>
      </c>
      <c r="AN837">
        <f>Drivers!AN126</f>
        <v>0</v>
      </c>
      <c r="AO837">
        <f>Drivers!AO126</f>
        <v>0</v>
      </c>
      <c r="AP837">
        <f>Drivers!AP126</f>
        <v>0</v>
      </c>
      <c r="AQ837">
        <f>Drivers!AQ126</f>
        <v>0</v>
      </c>
      <c r="AR837">
        <f>Drivers!AR126</f>
        <v>0</v>
      </c>
      <c r="AS837">
        <f>Drivers!AS126</f>
        <v>0</v>
      </c>
      <c r="AT837">
        <f>Drivers!AT126</f>
        <v>0</v>
      </c>
      <c r="AU837">
        <f>Drivers!AU126</f>
        <v>0</v>
      </c>
      <c r="AV837">
        <f>Drivers!AV126</f>
        <v>0</v>
      </c>
      <c r="AW837">
        <f>Drivers!AW126</f>
        <v>0</v>
      </c>
      <c r="AX837">
        <f>Drivers!AX126</f>
        <v>0</v>
      </c>
      <c r="AY837">
        <f>Drivers!AY126</f>
        <v>0</v>
      </c>
      <c r="AZ837">
        <f>Drivers!AZ126</f>
        <v>0</v>
      </c>
      <c r="BA837">
        <f>Drivers!BA126</f>
        <v>0</v>
      </c>
      <c r="BB837">
        <f>Drivers!BB126</f>
        <v>0</v>
      </c>
      <c r="BC837">
        <f>Drivers!BC126</f>
        <v>0</v>
      </c>
      <c r="BD837">
        <f>Drivers!BD126</f>
        <v>0</v>
      </c>
      <c r="BE837">
        <f>Drivers!BE126</f>
        <v>0</v>
      </c>
      <c r="BF837">
        <f>Drivers!BF126</f>
        <v>0</v>
      </c>
      <c r="BG837">
        <f>Drivers!BG126</f>
        <v>0</v>
      </c>
      <c r="BH837">
        <f>Drivers!BH126</f>
        <v>0</v>
      </c>
      <c r="BI837">
        <f>Drivers!BI126</f>
        <v>0</v>
      </c>
      <c r="BJ837">
        <f>Drivers!BJ126</f>
        <v>0</v>
      </c>
      <c r="BK837">
        <f>Drivers!BK126</f>
        <v>0</v>
      </c>
      <c r="BL837">
        <f>Drivers!BL126</f>
        <v>0</v>
      </c>
      <c r="BM837">
        <f>Drivers!BM126</f>
        <v>0</v>
      </c>
      <c r="BN837">
        <f>Drivers!BN126</f>
        <v>0</v>
      </c>
      <c r="BO837">
        <f>Drivers!BO126</f>
        <v>0</v>
      </c>
      <c r="BP837">
        <f>Drivers!BP126</f>
        <v>0</v>
      </c>
      <c r="BQ837">
        <f>Drivers!BQ126</f>
        <v>0</v>
      </c>
      <c r="BR837">
        <f>Drivers!BR126</f>
        <v>0</v>
      </c>
      <c r="BS837">
        <f>Drivers!BS126</f>
        <v>0</v>
      </c>
      <c r="BT837">
        <f>Drivers!BT126</f>
        <v>0</v>
      </c>
      <c r="BU837">
        <f>Drivers!BU126</f>
        <v>0</v>
      </c>
      <c r="BV837">
        <f>Drivers!BV126</f>
        <v>0</v>
      </c>
      <c r="BW837">
        <f>Drivers!BW126</f>
        <v>0</v>
      </c>
      <c r="BX837">
        <f>Drivers!BX126</f>
        <v>0</v>
      </c>
      <c r="BY837">
        <f>Drivers!BY126</f>
        <v>0</v>
      </c>
      <c r="BZ837">
        <f>Drivers!BZ126</f>
        <v>0</v>
      </c>
      <c r="CA837">
        <f>Drivers!CA126</f>
        <v>0</v>
      </c>
      <c r="CB837">
        <f>Drivers!CB126</f>
        <v>0</v>
      </c>
      <c r="CC837">
        <f>Drivers!CC126</f>
        <v>0</v>
      </c>
      <c r="CD837">
        <f>Drivers!CD126</f>
        <v>0</v>
      </c>
      <c r="CE837">
        <f>Drivers!CE126</f>
        <v>0</v>
      </c>
      <c r="CF837">
        <f>Drivers!CF126</f>
        <v>0</v>
      </c>
      <c r="CG837">
        <f>Drivers!CG126</f>
        <v>0</v>
      </c>
      <c r="CH837">
        <f>Drivers!CH126</f>
        <v>0</v>
      </c>
      <c r="CI837">
        <f>Drivers!CI126</f>
        <v>0</v>
      </c>
      <c r="CJ837">
        <f>Drivers!CJ126</f>
        <v>0</v>
      </c>
      <c r="CK837">
        <f>Drivers!CK126</f>
        <v>0</v>
      </c>
      <c r="CL837">
        <f>Drivers!CL126</f>
        <v>0</v>
      </c>
      <c r="CM837">
        <f>Drivers!CM126</f>
        <v>0</v>
      </c>
      <c r="CN837">
        <f>Drivers!CN126</f>
        <v>0</v>
      </c>
      <c r="CO837">
        <f>Drivers!CO126</f>
        <v>0</v>
      </c>
      <c r="CP837">
        <f>Drivers!CP126</f>
        <v>0</v>
      </c>
      <c r="CQ837">
        <f>Drivers!CQ126</f>
        <v>0</v>
      </c>
      <c r="CR837">
        <f>Drivers!CR126</f>
        <v>0</v>
      </c>
      <c r="CS837">
        <f>Drivers!CS126</f>
        <v>0</v>
      </c>
      <c r="CT837">
        <f>Drivers!CT126</f>
        <v>0</v>
      </c>
      <c r="CU837">
        <f>Drivers!CU126</f>
        <v>0</v>
      </c>
      <c r="CV837">
        <f>Drivers!CV126</f>
        <v>0</v>
      </c>
      <c r="CW837">
        <f>Drivers!CW126</f>
        <v>0</v>
      </c>
      <c r="CX837">
        <f>Drivers!CX126</f>
        <v>0</v>
      </c>
      <c r="CY837">
        <f>Drivers!CY126</f>
        <v>0</v>
      </c>
      <c r="CZ837">
        <f>Drivers!CZ126</f>
        <v>0</v>
      </c>
      <c r="DA837">
        <f>Drivers!DA126</f>
        <v>0</v>
      </c>
      <c r="DB837">
        <f>Drivers!DB126</f>
        <v>0</v>
      </c>
      <c r="DC837">
        <f>Drivers!DC126</f>
        <v>0</v>
      </c>
      <c r="DD837">
        <f>Drivers!DD126</f>
        <v>0</v>
      </c>
      <c r="DE837">
        <f>Drivers!DE126</f>
        <v>0</v>
      </c>
      <c r="DF837">
        <f>Drivers!DF126</f>
        <v>0</v>
      </c>
      <c r="DG837">
        <f>Drivers!DG126</f>
        <v>0</v>
      </c>
      <c r="DH837">
        <f>Drivers!DH126</f>
        <v>0</v>
      </c>
      <c r="DI837">
        <f>Drivers!DI126</f>
        <v>0</v>
      </c>
      <c r="DJ837">
        <f>Drivers!DJ126</f>
        <v>0</v>
      </c>
      <c r="DK837">
        <f>Drivers!DK126</f>
        <v>0</v>
      </c>
      <c r="DL837">
        <f>Drivers!DL126</f>
        <v>0</v>
      </c>
      <c r="DM837">
        <f>Drivers!DM126</f>
        <v>0</v>
      </c>
      <c r="DN837">
        <f>Drivers!DN126</f>
        <v>0</v>
      </c>
      <c r="DO837">
        <f>Drivers!DO126</f>
        <v>0</v>
      </c>
      <c r="DP837">
        <f>Drivers!DP126</f>
        <v>0</v>
      </c>
      <c r="DQ837">
        <f>Drivers!DQ126</f>
        <v>0</v>
      </c>
      <c r="DR837">
        <f>Drivers!DR126</f>
        <v>0</v>
      </c>
      <c r="DS837">
        <f>Drivers!DS126</f>
        <v>0</v>
      </c>
      <c r="DT837">
        <f>Drivers!DT126</f>
        <v>0</v>
      </c>
      <c r="DU837">
        <f>Drivers!DU126</f>
        <v>0</v>
      </c>
      <c r="DV837">
        <f>Drivers!DV126</f>
        <v>0</v>
      </c>
      <c r="DW837">
        <f>Drivers!DW126</f>
        <v>0</v>
      </c>
      <c r="DX837">
        <f>Drivers!DX126</f>
        <v>0</v>
      </c>
      <c r="DY837">
        <f>Drivers!DY126</f>
        <v>0</v>
      </c>
      <c r="DZ837">
        <f>Drivers!DZ126</f>
        <v>0</v>
      </c>
      <c r="EA837">
        <f>Drivers!EA126</f>
        <v>0</v>
      </c>
      <c r="EB837">
        <f>Drivers!EB126</f>
        <v>0</v>
      </c>
      <c r="EC837">
        <f>Drivers!EC126</f>
        <v>0</v>
      </c>
      <c r="ED837">
        <f>Drivers!ED126</f>
        <v>0</v>
      </c>
      <c r="EE837">
        <f>Drivers!EE126</f>
        <v>0</v>
      </c>
      <c r="EF837">
        <f>Drivers!EF126</f>
        <v>0</v>
      </c>
      <c r="EG837">
        <f>Drivers!EG126</f>
        <v>0</v>
      </c>
      <c r="EH837">
        <f>Drivers!EH126</f>
        <v>0</v>
      </c>
      <c r="EI837">
        <f>Drivers!EI126</f>
        <v>0</v>
      </c>
      <c r="EJ837">
        <f>Drivers!EJ126</f>
        <v>0</v>
      </c>
    </row>
    <row r="838" spans="1:140" hidden="1" outlineLevel="1">
      <c r="A838">
        <f>Drivers!A127</f>
        <v>0</v>
      </c>
      <c r="B838">
        <f>Drivers!B127</f>
        <v>0</v>
      </c>
      <c r="C838">
        <f>Drivers!C127</f>
        <v>0</v>
      </c>
      <c r="D838">
        <f>Drivers!D127</f>
        <v>0</v>
      </c>
      <c r="E838">
        <f>Drivers!E127</f>
        <v>0</v>
      </c>
      <c r="F838">
        <f>Drivers!F127</f>
        <v>0</v>
      </c>
      <c r="G838">
        <f>Drivers!G127</f>
        <v>0</v>
      </c>
      <c r="H838">
        <f>Drivers!H127</f>
        <v>0</v>
      </c>
      <c r="I838" t="str">
        <f>Drivers!I127</f>
        <v>Average Price per Home</v>
      </c>
      <c r="J838">
        <f>Drivers!J127</f>
        <v>0</v>
      </c>
      <c r="K838">
        <f>Drivers!K127</f>
        <v>0</v>
      </c>
      <c r="L838">
        <f>Drivers!L127</f>
        <v>0</v>
      </c>
      <c r="M838">
        <f>Drivers!M127</f>
        <v>0</v>
      </c>
      <c r="N838">
        <f>Drivers!N127</f>
        <v>0</v>
      </c>
      <c r="O838">
        <f>Drivers!O127</f>
        <v>0</v>
      </c>
      <c r="P838">
        <f>Drivers!P127</f>
        <v>0</v>
      </c>
      <c r="Q838">
        <f>Drivers!Q127</f>
        <v>0</v>
      </c>
      <c r="R838">
        <f>Drivers!R127</f>
        <v>0</v>
      </c>
      <c r="S838">
        <f>Drivers!S127</f>
        <v>0</v>
      </c>
      <c r="T838">
        <f>Drivers!T127</f>
        <v>0</v>
      </c>
      <c r="U838">
        <f>Drivers!U127</f>
        <v>0</v>
      </c>
      <c r="V838">
        <f>Drivers!V127</f>
        <v>0</v>
      </c>
      <c r="W838">
        <f>Drivers!W127</f>
        <v>0</v>
      </c>
      <c r="X838">
        <f>Drivers!X127</f>
        <v>0</v>
      </c>
      <c r="Y838">
        <f>Drivers!Y127</f>
        <v>0</v>
      </c>
      <c r="Z838">
        <f>Drivers!Z127</f>
        <v>0</v>
      </c>
      <c r="AA838">
        <f>Drivers!AA127</f>
        <v>0</v>
      </c>
      <c r="AB838">
        <f>Drivers!AB127</f>
        <v>0</v>
      </c>
      <c r="AC838">
        <f>Drivers!AC127</f>
        <v>0</v>
      </c>
      <c r="AD838">
        <f>Drivers!AD127</f>
        <v>0</v>
      </c>
      <c r="AE838">
        <f>Drivers!AE127</f>
        <v>0</v>
      </c>
      <c r="AF838">
        <f>Drivers!AF127</f>
        <v>0</v>
      </c>
      <c r="AG838">
        <f>Drivers!AG127</f>
        <v>0</v>
      </c>
      <c r="AH838">
        <f>Drivers!AH127</f>
        <v>0</v>
      </c>
      <c r="AI838">
        <f>Drivers!AI127</f>
        <v>0</v>
      </c>
      <c r="AJ838">
        <f>Drivers!AJ127</f>
        <v>0</v>
      </c>
      <c r="AK838">
        <f>Drivers!AK127</f>
        <v>0</v>
      </c>
      <c r="AL838">
        <f>Drivers!AL127</f>
        <v>0</v>
      </c>
      <c r="AM838">
        <f>Drivers!AM127</f>
        <v>0</v>
      </c>
      <c r="AN838">
        <f>Drivers!AN127</f>
        <v>0</v>
      </c>
      <c r="AO838">
        <f>Drivers!AO127</f>
        <v>0</v>
      </c>
      <c r="AP838">
        <f>Drivers!AP127</f>
        <v>0</v>
      </c>
      <c r="AQ838">
        <f>Drivers!AQ127</f>
        <v>0</v>
      </c>
      <c r="AR838">
        <f>Drivers!AR127</f>
        <v>0</v>
      </c>
      <c r="AS838">
        <f>Drivers!AS127</f>
        <v>0</v>
      </c>
      <c r="AT838">
        <f>Drivers!AT127</f>
        <v>0</v>
      </c>
      <c r="AU838">
        <f>Drivers!AU127</f>
        <v>0</v>
      </c>
      <c r="AV838">
        <f>Drivers!AV127</f>
        <v>0</v>
      </c>
      <c r="AW838">
        <f>Drivers!AW127</f>
        <v>0</v>
      </c>
      <c r="AX838">
        <f>Drivers!AX127</f>
        <v>0</v>
      </c>
      <c r="AY838">
        <f>Drivers!AY127</f>
        <v>0</v>
      </c>
      <c r="AZ838">
        <f>Drivers!AZ127</f>
        <v>0</v>
      </c>
      <c r="BA838">
        <f>Drivers!BA127</f>
        <v>0</v>
      </c>
      <c r="BB838">
        <f>Drivers!BB127</f>
        <v>0</v>
      </c>
      <c r="BC838">
        <f>Drivers!BC127</f>
        <v>0</v>
      </c>
      <c r="BD838">
        <f>Drivers!BD127</f>
        <v>0</v>
      </c>
      <c r="BE838">
        <f>Drivers!BE127</f>
        <v>0</v>
      </c>
      <c r="BF838">
        <f>Drivers!BF127</f>
        <v>0</v>
      </c>
      <c r="BG838">
        <f>Drivers!BG127</f>
        <v>0</v>
      </c>
      <c r="BH838">
        <f>Drivers!BH127</f>
        <v>0</v>
      </c>
      <c r="BI838">
        <f>Drivers!BI127</f>
        <v>0</v>
      </c>
      <c r="BJ838">
        <f>Drivers!BJ127</f>
        <v>0</v>
      </c>
      <c r="BK838">
        <f>Drivers!BK127</f>
        <v>0</v>
      </c>
      <c r="BL838">
        <f>Drivers!BL127</f>
        <v>0</v>
      </c>
      <c r="BM838">
        <f>Drivers!BM127</f>
        <v>0</v>
      </c>
      <c r="BN838">
        <f>Drivers!BN127</f>
        <v>0</v>
      </c>
      <c r="BO838">
        <f>Drivers!BO127</f>
        <v>0</v>
      </c>
      <c r="BP838">
        <f>Drivers!BP127</f>
        <v>0</v>
      </c>
      <c r="BQ838">
        <f>Drivers!BQ127</f>
        <v>0</v>
      </c>
      <c r="BR838">
        <f>Drivers!BR127</f>
        <v>0</v>
      </c>
      <c r="BS838">
        <f>Drivers!BS127</f>
        <v>0</v>
      </c>
      <c r="BT838">
        <f>Drivers!BT127</f>
        <v>0</v>
      </c>
      <c r="BU838">
        <f>Drivers!BU127</f>
        <v>0</v>
      </c>
      <c r="BV838">
        <f>Drivers!BV127</f>
        <v>0</v>
      </c>
      <c r="BW838">
        <f>Drivers!BW127</f>
        <v>0</v>
      </c>
      <c r="BX838">
        <f>Drivers!BX127</f>
        <v>0</v>
      </c>
      <c r="BY838">
        <f>Drivers!BY127</f>
        <v>0</v>
      </c>
      <c r="BZ838">
        <f>Drivers!BZ127</f>
        <v>0</v>
      </c>
      <c r="CA838">
        <f>Drivers!CA127</f>
        <v>0</v>
      </c>
      <c r="CB838">
        <f>Drivers!CB127</f>
        <v>0</v>
      </c>
      <c r="CC838">
        <f>Drivers!CC127</f>
        <v>0</v>
      </c>
      <c r="CD838">
        <f>Drivers!CD127</f>
        <v>0</v>
      </c>
      <c r="CE838">
        <f>Drivers!CE127</f>
        <v>0</v>
      </c>
      <c r="CF838">
        <f>Drivers!CF127</f>
        <v>0</v>
      </c>
      <c r="CG838">
        <f>Drivers!CG127</f>
        <v>0</v>
      </c>
      <c r="CH838">
        <f>Drivers!CH127</f>
        <v>0</v>
      </c>
      <c r="CI838">
        <f>Drivers!CI127</f>
        <v>0</v>
      </c>
      <c r="CJ838">
        <f>Drivers!CJ127</f>
        <v>0</v>
      </c>
      <c r="CK838">
        <f>Drivers!CK127</f>
        <v>0</v>
      </c>
      <c r="CL838">
        <f>Drivers!CL127</f>
        <v>0</v>
      </c>
      <c r="CM838">
        <f>Drivers!CM127</f>
        <v>0</v>
      </c>
      <c r="CN838">
        <f>Drivers!CN127</f>
        <v>0</v>
      </c>
      <c r="CO838">
        <f>Drivers!CO127</f>
        <v>0</v>
      </c>
      <c r="CP838">
        <f>Drivers!CP127</f>
        <v>0</v>
      </c>
      <c r="CQ838">
        <f>Drivers!CQ127</f>
        <v>0</v>
      </c>
      <c r="CR838">
        <f>Drivers!CR127</f>
        <v>0</v>
      </c>
      <c r="CS838">
        <f>Drivers!CS127</f>
        <v>0</v>
      </c>
      <c r="CT838">
        <f>Drivers!CT127</f>
        <v>0</v>
      </c>
      <c r="CU838">
        <f>Drivers!CU127</f>
        <v>0</v>
      </c>
      <c r="CV838">
        <f>Drivers!CV127</f>
        <v>0</v>
      </c>
      <c r="CW838">
        <f>Drivers!CW127</f>
        <v>0</v>
      </c>
      <c r="CX838">
        <f>Drivers!CX127</f>
        <v>0</v>
      </c>
      <c r="CY838">
        <f>Drivers!CY127</f>
        <v>0</v>
      </c>
      <c r="CZ838">
        <f>Drivers!CZ127</f>
        <v>0</v>
      </c>
      <c r="DA838">
        <f>Drivers!DA127</f>
        <v>0</v>
      </c>
      <c r="DB838">
        <f>Drivers!DB127</f>
        <v>0</v>
      </c>
      <c r="DC838">
        <f>Drivers!DC127</f>
        <v>0</v>
      </c>
      <c r="DD838">
        <f>Drivers!DD127</f>
        <v>0</v>
      </c>
      <c r="DE838">
        <f>Drivers!DE127</f>
        <v>0</v>
      </c>
      <c r="DF838">
        <f>Drivers!DF127</f>
        <v>0</v>
      </c>
      <c r="DG838">
        <f>Drivers!DG127</f>
        <v>0</v>
      </c>
      <c r="DH838">
        <f>Drivers!DH127</f>
        <v>0</v>
      </c>
      <c r="DI838">
        <f>Drivers!DI127</f>
        <v>0</v>
      </c>
      <c r="DJ838">
        <f>Drivers!DJ127</f>
        <v>0</v>
      </c>
      <c r="DK838">
        <f>Drivers!DK127</f>
        <v>0</v>
      </c>
      <c r="DL838">
        <f>Drivers!DL127</f>
        <v>0</v>
      </c>
      <c r="DM838">
        <f>Drivers!DM127</f>
        <v>0</v>
      </c>
      <c r="DN838">
        <f>Drivers!DN127</f>
        <v>0</v>
      </c>
      <c r="DO838">
        <f>Drivers!DO127</f>
        <v>0</v>
      </c>
      <c r="DP838">
        <f>Drivers!DP127</f>
        <v>0</v>
      </c>
      <c r="DQ838">
        <f>Drivers!DQ127</f>
        <v>0</v>
      </c>
      <c r="DR838">
        <f>Drivers!DR127</f>
        <v>0</v>
      </c>
      <c r="DS838">
        <f>Drivers!DS127</f>
        <v>0</v>
      </c>
      <c r="DT838">
        <f>Drivers!DT127</f>
        <v>0</v>
      </c>
      <c r="DU838">
        <f>Drivers!DU127</f>
        <v>0</v>
      </c>
      <c r="DV838">
        <f>Drivers!DV127</f>
        <v>0</v>
      </c>
      <c r="DW838">
        <f>Drivers!DW127</f>
        <v>0</v>
      </c>
      <c r="DX838">
        <f>Drivers!DX127</f>
        <v>0</v>
      </c>
      <c r="DY838">
        <f>Drivers!DY127</f>
        <v>262655.12367491168</v>
      </c>
      <c r="DZ838">
        <f>Drivers!DZ127</f>
        <v>274606.25978090765</v>
      </c>
      <c r="EA838">
        <f>Drivers!EA127</f>
        <v>288381.85671878094</v>
      </c>
      <c r="EB838">
        <f>Drivers!EB127</f>
        <v>302481.90613428917</v>
      </c>
      <c r="EC838">
        <f>Drivers!EC127</f>
        <v>316855.65524697187</v>
      </c>
      <c r="ED838">
        <f>Drivers!ED127</f>
        <v>323192.76835191133</v>
      </c>
      <c r="EE838">
        <f>Drivers!EE127</f>
        <v>329656.62371894956</v>
      </c>
      <c r="EF838">
        <f>Drivers!EF127</f>
        <v>336249.75619332853</v>
      </c>
      <c r="EG838">
        <f>Drivers!EG127</f>
        <v>342974.75131719513</v>
      </c>
      <c r="EH838">
        <f>Drivers!EH127</f>
        <v>349834.24634353904</v>
      </c>
      <c r="EI838">
        <f>Drivers!EI127</f>
        <v>356830.93127040984</v>
      </c>
      <c r="EJ838">
        <f>Drivers!EJ127</f>
        <v>363967.54989581805</v>
      </c>
    </row>
    <row r="839" spans="1:140" hidden="1" outlineLevel="1">
      <c r="A839">
        <f>Drivers!A128</f>
        <v>0</v>
      </c>
      <c r="B839">
        <f>Drivers!B128</f>
        <v>0</v>
      </c>
      <c r="C839">
        <f>Drivers!C128</f>
        <v>0</v>
      </c>
      <c r="D839">
        <f>Drivers!D128</f>
        <v>0</v>
      </c>
      <c r="E839">
        <f>Drivers!E128</f>
        <v>0</v>
      </c>
      <c r="F839">
        <f>Drivers!F128</f>
        <v>0</v>
      </c>
      <c r="G839">
        <f>Drivers!G128</f>
        <v>0</v>
      </c>
      <c r="H839">
        <f>Drivers!H128</f>
        <v>0</v>
      </c>
      <c r="I839" t="str">
        <f>Drivers!I128</f>
        <v>YoY % Growth</v>
      </c>
      <c r="J839">
        <f>Drivers!J128</f>
        <v>0</v>
      </c>
      <c r="K839">
        <f>Drivers!K128</f>
        <v>0</v>
      </c>
      <c r="L839">
        <f>Drivers!L128</f>
        <v>0</v>
      </c>
      <c r="M839">
        <f>Drivers!M128</f>
        <v>0</v>
      </c>
      <c r="N839">
        <f>Drivers!N128</f>
        <v>0</v>
      </c>
      <c r="O839">
        <f>Drivers!O128</f>
        <v>0</v>
      </c>
      <c r="P839">
        <f>Drivers!P128</f>
        <v>0</v>
      </c>
      <c r="Q839">
        <f>Drivers!Q128</f>
        <v>0</v>
      </c>
      <c r="R839">
        <f>Drivers!R128</f>
        <v>0</v>
      </c>
      <c r="S839">
        <f>Drivers!S128</f>
        <v>0</v>
      </c>
      <c r="T839">
        <f>Drivers!T128</f>
        <v>0</v>
      </c>
      <c r="U839">
        <f>Drivers!U128</f>
        <v>0</v>
      </c>
      <c r="V839">
        <f>Drivers!V128</f>
        <v>0</v>
      </c>
      <c r="W839">
        <f>Drivers!W128</f>
        <v>0</v>
      </c>
      <c r="X839">
        <f>Drivers!X128</f>
        <v>0</v>
      </c>
      <c r="Y839">
        <f>Drivers!Y128</f>
        <v>0</v>
      </c>
      <c r="Z839">
        <f>Drivers!Z128</f>
        <v>0</v>
      </c>
      <c r="AA839">
        <f>Drivers!AA128</f>
        <v>0</v>
      </c>
      <c r="AB839">
        <f>Drivers!AB128</f>
        <v>0</v>
      </c>
      <c r="AC839">
        <f>Drivers!AC128</f>
        <v>0</v>
      </c>
      <c r="AD839">
        <f>Drivers!AD128</f>
        <v>0</v>
      </c>
      <c r="AE839">
        <f>Drivers!AE128</f>
        <v>0</v>
      </c>
      <c r="AF839">
        <f>Drivers!AF128</f>
        <v>0</v>
      </c>
      <c r="AG839">
        <f>Drivers!AG128</f>
        <v>0</v>
      </c>
      <c r="AH839">
        <f>Drivers!AH128</f>
        <v>0</v>
      </c>
      <c r="AI839">
        <f>Drivers!AI128</f>
        <v>0</v>
      </c>
      <c r="AJ839">
        <f>Drivers!AJ128</f>
        <v>0</v>
      </c>
      <c r="AK839">
        <f>Drivers!AK128</f>
        <v>0</v>
      </c>
      <c r="AL839">
        <f>Drivers!AL128</f>
        <v>0</v>
      </c>
      <c r="AM839">
        <f>Drivers!AM128</f>
        <v>0</v>
      </c>
      <c r="AN839">
        <f>Drivers!AN128</f>
        <v>0</v>
      </c>
      <c r="AO839">
        <f>Drivers!AO128</f>
        <v>0</v>
      </c>
      <c r="AP839">
        <f>Drivers!AP128</f>
        <v>0</v>
      </c>
      <c r="AQ839">
        <f>Drivers!AQ128</f>
        <v>0</v>
      </c>
      <c r="AR839">
        <f>Drivers!AR128</f>
        <v>0</v>
      </c>
      <c r="AS839">
        <f>Drivers!AS128</f>
        <v>0</v>
      </c>
      <c r="AT839">
        <f>Drivers!AT128</f>
        <v>0</v>
      </c>
      <c r="AU839">
        <f>Drivers!AU128</f>
        <v>0</v>
      </c>
      <c r="AV839">
        <f>Drivers!AV128</f>
        <v>0</v>
      </c>
      <c r="AW839">
        <f>Drivers!AW128</f>
        <v>0</v>
      </c>
      <c r="AX839">
        <f>Drivers!AX128</f>
        <v>0</v>
      </c>
      <c r="AY839">
        <f>Drivers!AY128</f>
        <v>0</v>
      </c>
      <c r="AZ839">
        <f>Drivers!AZ128</f>
        <v>0</v>
      </c>
      <c r="BA839">
        <f>Drivers!BA128</f>
        <v>0</v>
      </c>
      <c r="BB839">
        <f>Drivers!BB128</f>
        <v>0</v>
      </c>
      <c r="BC839">
        <f>Drivers!BC128</f>
        <v>0</v>
      </c>
      <c r="BD839">
        <f>Drivers!BD128</f>
        <v>0</v>
      </c>
      <c r="BE839">
        <f>Drivers!BE128</f>
        <v>0</v>
      </c>
      <c r="BF839">
        <f>Drivers!BF128</f>
        <v>0</v>
      </c>
      <c r="BG839">
        <f>Drivers!BG128</f>
        <v>0</v>
      </c>
      <c r="BH839">
        <f>Drivers!BH128</f>
        <v>0</v>
      </c>
      <c r="BI839">
        <f>Drivers!BI128</f>
        <v>0</v>
      </c>
      <c r="BJ839">
        <f>Drivers!BJ128</f>
        <v>0</v>
      </c>
      <c r="BK839">
        <f>Drivers!BK128</f>
        <v>0</v>
      </c>
      <c r="BL839">
        <f>Drivers!BL128</f>
        <v>0</v>
      </c>
      <c r="BM839">
        <f>Drivers!BM128</f>
        <v>0</v>
      </c>
      <c r="BN839">
        <f>Drivers!BN128</f>
        <v>0</v>
      </c>
      <c r="BO839">
        <f>Drivers!BO128</f>
        <v>0</v>
      </c>
      <c r="BP839">
        <f>Drivers!BP128</f>
        <v>0</v>
      </c>
      <c r="BQ839">
        <f>Drivers!BQ128</f>
        <v>0</v>
      </c>
      <c r="BR839">
        <f>Drivers!BR128</f>
        <v>0</v>
      </c>
      <c r="BS839">
        <f>Drivers!BS128</f>
        <v>0</v>
      </c>
      <c r="BT839">
        <f>Drivers!BT128</f>
        <v>0</v>
      </c>
      <c r="BU839">
        <f>Drivers!BU128</f>
        <v>0</v>
      </c>
      <c r="BV839">
        <f>Drivers!BV128</f>
        <v>0</v>
      </c>
      <c r="BW839">
        <f>Drivers!BW128</f>
        <v>0</v>
      </c>
      <c r="BX839">
        <f>Drivers!BX128</f>
        <v>0</v>
      </c>
      <c r="BY839">
        <f>Drivers!BY128</f>
        <v>0</v>
      </c>
      <c r="BZ839">
        <f>Drivers!BZ128</f>
        <v>0</v>
      </c>
      <c r="CA839">
        <f>Drivers!CA128</f>
        <v>0</v>
      </c>
      <c r="CB839">
        <f>Drivers!CB128</f>
        <v>0</v>
      </c>
      <c r="CC839">
        <f>Drivers!CC128</f>
        <v>0</v>
      </c>
      <c r="CD839">
        <f>Drivers!CD128</f>
        <v>0</v>
      </c>
      <c r="CE839">
        <f>Drivers!CE128</f>
        <v>0</v>
      </c>
      <c r="CF839">
        <f>Drivers!CF128</f>
        <v>0</v>
      </c>
      <c r="CG839">
        <f>Drivers!CG128</f>
        <v>0</v>
      </c>
      <c r="CH839">
        <f>Drivers!CH128</f>
        <v>0</v>
      </c>
      <c r="CI839">
        <f>Drivers!CI128</f>
        <v>0</v>
      </c>
      <c r="CJ839">
        <f>Drivers!CJ128</f>
        <v>0</v>
      </c>
      <c r="CK839">
        <f>Drivers!CK128</f>
        <v>0</v>
      </c>
      <c r="CL839">
        <f>Drivers!CL128</f>
        <v>0</v>
      </c>
      <c r="CM839">
        <f>Drivers!CM128</f>
        <v>0</v>
      </c>
      <c r="CN839">
        <f>Drivers!CN128</f>
        <v>0</v>
      </c>
      <c r="CO839">
        <f>Drivers!CO128</f>
        <v>0</v>
      </c>
      <c r="CP839">
        <f>Drivers!CP128</f>
        <v>0</v>
      </c>
      <c r="CQ839">
        <f>Drivers!CQ128</f>
        <v>0</v>
      </c>
      <c r="CR839">
        <f>Drivers!CR128</f>
        <v>0</v>
      </c>
      <c r="CS839">
        <f>Drivers!CS128</f>
        <v>0</v>
      </c>
      <c r="CT839">
        <f>Drivers!CT128</f>
        <v>0</v>
      </c>
      <c r="CU839">
        <f>Drivers!CU128</f>
        <v>0</v>
      </c>
      <c r="CV839">
        <f>Drivers!CV128</f>
        <v>0</v>
      </c>
      <c r="CW839">
        <f>Drivers!CW128</f>
        <v>0</v>
      </c>
      <c r="CX839">
        <f>Drivers!CX128</f>
        <v>0</v>
      </c>
      <c r="CY839">
        <f>Drivers!CY128</f>
        <v>0</v>
      </c>
      <c r="CZ839">
        <f>Drivers!CZ128</f>
        <v>0</v>
      </c>
      <c r="DA839">
        <f>Drivers!DA128</f>
        <v>0</v>
      </c>
      <c r="DB839">
        <f>Drivers!DB128</f>
        <v>0</v>
      </c>
      <c r="DC839">
        <f>Drivers!DC128</f>
        <v>0</v>
      </c>
      <c r="DD839">
        <f>Drivers!DD128</f>
        <v>0</v>
      </c>
      <c r="DE839">
        <f>Drivers!DE128</f>
        <v>0</v>
      </c>
      <c r="DF839">
        <f>Drivers!DF128</f>
        <v>0</v>
      </c>
      <c r="DG839">
        <f>Drivers!DG128</f>
        <v>0</v>
      </c>
      <c r="DH839">
        <f>Drivers!DH128</f>
        <v>0</v>
      </c>
      <c r="DI839">
        <f>Drivers!DI128</f>
        <v>0</v>
      </c>
      <c r="DJ839">
        <f>Drivers!DJ128</f>
        <v>0</v>
      </c>
      <c r="DK839">
        <f>Drivers!DK128</f>
        <v>0</v>
      </c>
      <c r="DL839">
        <f>Drivers!DL128</f>
        <v>0</v>
      </c>
      <c r="DM839">
        <f>Drivers!DM128</f>
        <v>0</v>
      </c>
      <c r="DN839">
        <f>Drivers!DN128</f>
        <v>0</v>
      </c>
      <c r="DO839">
        <f>Drivers!DO128</f>
        <v>0</v>
      </c>
      <c r="DP839">
        <f>Drivers!DP128</f>
        <v>0</v>
      </c>
      <c r="DQ839">
        <f>Drivers!DQ128</f>
        <v>0</v>
      </c>
      <c r="DR839">
        <f>Drivers!DR128</f>
        <v>0</v>
      </c>
      <c r="DS839">
        <f>Drivers!DS128</f>
        <v>0</v>
      </c>
      <c r="DT839">
        <f>Drivers!DT128</f>
        <v>0</v>
      </c>
      <c r="DU839">
        <f>Drivers!DU128</f>
        <v>0</v>
      </c>
      <c r="DV839">
        <f>Drivers!DV128</f>
        <v>0</v>
      </c>
      <c r="DW839">
        <f>Drivers!DW128</f>
        <v>0</v>
      </c>
      <c r="DX839">
        <f>Drivers!DX128</f>
        <v>0</v>
      </c>
      <c r="DY839">
        <f>Drivers!DY128</f>
        <v>0</v>
      </c>
      <c r="DZ839">
        <f>Drivers!DZ128</f>
        <v>4.5501248705080988E-2</v>
      </c>
      <c r="EA839">
        <f>Drivers!EA128</f>
        <v>5.0164905012959338E-2</v>
      </c>
      <c r="EB839">
        <f>Drivers!EB128</f>
        <v>4.8893677209582709E-2</v>
      </c>
      <c r="EC839">
        <f>Drivers!EC128</f>
        <v>4.7519368336370382E-2</v>
      </c>
      <c r="ED839">
        <f>Drivers!ED128</f>
        <v>0.02</v>
      </c>
      <c r="EE839">
        <f>Drivers!EE128</f>
        <v>0.02</v>
      </c>
      <c r="EF839">
        <f>Drivers!EF128</f>
        <v>0.02</v>
      </c>
      <c r="EG839">
        <f>Drivers!EG128</f>
        <v>0.02</v>
      </c>
      <c r="EH839">
        <f>Drivers!EH128</f>
        <v>0.02</v>
      </c>
      <c r="EI839">
        <f>Drivers!EI128</f>
        <v>0.02</v>
      </c>
      <c r="EJ839">
        <f>Drivers!EJ128</f>
        <v>0.02</v>
      </c>
    </row>
    <row r="840" spans="1:140" hidden="1" outlineLevel="1">
      <c r="A840">
        <f>Drivers!A129</f>
        <v>0</v>
      </c>
      <c r="B840">
        <f>Drivers!B129</f>
        <v>0</v>
      </c>
      <c r="C840">
        <f>Drivers!C129</f>
        <v>0</v>
      </c>
      <c r="D840">
        <f>Drivers!D129</f>
        <v>0</v>
      </c>
      <c r="E840">
        <f>Drivers!E129</f>
        <v>0</v>
      </c>
      <c r="F840">
        <f>Drivers!F129</f>
        <v>0</v>
      </c>
      <c r="G840">
        <f>Drivers!G129</f>
        <v>0</v>
      </c>
      <c r="H840">
        <f>Drivers!H129</f>
        <v>0</v>
      </c>
      <c r="I840" t="str">
        <f>Drivers!I129</f>
        <v>x Commission Split (%)</v>
      </c>
      <c r="J840">
        <f>Drivers!J129</f>
        <v>0</v>
      </c>
      <c r="K840">
        <f>Drivers!K129</f>
        <v>0</v>
      </c>
      <c r="L840">
        <f>Drivers!L129</f>
        <v>0</v>
      </c>
      <c r="M840">
        <f>Drivers!M129</f>
        <v>0</v>
      </c>
      <c r="N840">
        <f>Drivers!N129</f>
        <v>0</v>
      </c>
      <c r="O840">
        <f>Drivers!O129</f>
        <v>0</v>
      </c>
      <c r="P840">
        <f>Drivers!P129</f>
        <v>0</v>
      </c>
      <c r="Q840">
        <f>Drivers!Q129</f>
        <v>0</v>
      </c>
      <c r="R840">
        <f>Drivers!R129</f>
        <v>0</v>
      </c>
      <c r="S840">
        <f>Drivers!S129</f>
        <v>0</v>
      </c>
      <c r="T840">
        <f>Drivers!T129</f>
        <v>0</v>
      </c>
      <c r="U840">
        <f>Drivers!U129</f>
        <v>0</v>
      </c>
      <c r="V840">
        <f>Drivers!V129</f>
        <v>0</v>
      </c>
      <c r="W840">
        <f>Drivers!W129</f>
        <v>0</v>
      </c>
      <c r="X840">
        <f>Drivers!X129</f>
        <v>0</v>
      </c>
      <c r="Y840">
        <f>Drivers!Y129</f>
        <v>0</v>
      </c>
      <c r="Z840">
        <f>Drivers!Z129</f>
        <v>0</v>
      </c>
      <c r="AA840">
        <f>Drivers!AA129</f>
        <v>0</v>
      </c>
      <c r="AB840">
        <f>Drivers!AB129</f>
        <v>0</v>
      </c>
      <c r="AC840">
        <f>Drivers!AC129</f>
        <v>0</v>
      </c>
      <c r="AD840">
        <f>Drivers!AD129</f>
        <v>0</v>
      </c>
      <c r="AE840">
        <f>Drivers!AE129</f>
        <v>0</v>
      </c>
      <c r="AF840">
        <f>Drivers!AF129</f>
        <v>0</v>
      </c>
      <c r="AG840">
        <f>Drivers!AG129</f>
        <v>0</v>
      </c>
      <c r="AH840">
        <f>Drivers!AH129</f>
        <v>0</v>
      </c>
      <c r="AI840">
        <f>Drivers!AI129</f>
        <v>0</v>
      </c>
      <c r="AJ840">
        <f>Drivers!AJ129</f>
        <v>0</v>
      </c>
      <c r="AK840">
        <f>Drivers!AK129</f>
        <v>0</v>
      </c>
      <c r="AL840">
        <f>Drivers!AL129</f>
        <v>0</v>
      </c>
      <c r="AM840">
        <f>Drivers!AM129</f>
        <v>0</v>
      </c>
      <c r="AN840">
        <f>Drivers!AN129</f>
        <v>0</v>
      </c>
      <c r="AO840">
        <f>Drivers!AO129</f>
        <v>0</v>
      </c>
      <c r="AP840">
        <f>Drivers!AP129</f>
        <v>0</v>
      </c>
      <c r="AQ840">
        <f>Drivers!AQ129</f>
        <v>0</v>
      </c>
      <c r="AR840">
        <f>Drivers!AR129</f>
        <v>0</v>
      </c>
      <c r="AS840">
        <f>Drivers!AS129</f>
        <v>0</v>
      </c>
      <c r="AT840">
        <f>Drivers!AT129</f>
        <v>0</v>
      </c>
      <c r="AU840">
        <f>Drivers!AU129</f>
        <v>0</v>
      </c>
      <c r="AV840">
        <f>Drivers!AV129</f>
        <v>0</v>
      </c>
      <c r="AW840">
        <f>Drivers!AW129</f>
        <v>0</v>
      </c>
      <c r="AX840">
        <f>Drivers!AX129</f>
        <v>0</v>
      </c>
      <c r="AY840">
        <f>Drivers!AY129</f>
        <v>0</v>
      </c>
      <c r="AZ840">
        <f>Drivers!AZ129</f>
        <v>0</v>
      </c>
      <c r="BA840">
        <f>Drivers!BA129</f>
        <v>0</v>
      </c>
      <c r="BB840">
        <f>Drivers!BB129</f>
        <v>0</v>
      </c>
      <c r="BC840">
        <f>Drivers!BC129</f>
        <v>0</v>
      </c>
      <c r="BD840">
        <f>Drivers!BD129</f>
        <v>0</v>
      </c>
      <c r="BE840">
        <f>Drivers!BE129</f>
        <v>0</v>
      </c>
      <c r="BF840">
        <f>Drivers!BF129</f>
        <v>0</v>
      </c>
      <c r="BG840">
        <f>Drivers!BG129</f>
        <v>0</v>
      </c>
      <c r="BH840">
        <f>Drivers!BH129</f>
        <v>0</v>
      </c>
      <c r="BI840">
        <f>Drivers!BI129</f>
        <v>0</v>
      </c>
      <c r="BJ840">
        <f>Drivers!BJ129</f>
        <v>0</v>
      </c>
      <c r="BK840">
        <f>Drivers!BK129</f>
        <v>0</v>
      </c>
      <c r="BL840">
        <f>Drivers!BL129</f>
        <v>0</v>
      </c>
      <c r="BM840">
        <f>Drivers!BM129</f>
        <v>0</v>
      </c>
      <c r="BN840">
        <f>Drivers!BN129</f>
        <v>0</v>
      </c>
      <c r="BO840">
        <f>Drivers!BO129</f>
        <v>0</v>
      </c>
      <c r="BP840">
        <f>Drivers!BP129</f>
        <v>0</v>
      </c>
      <c r="BQ840">
        <f>Drivers!BQ129</f>
        <v>0</v>
      </c>
      <c r="BR840">
        <f>Drivers!BR129</f>
        <v>0</v>
      </c>
      <c r="BS840">
        <f>Drivers!BS129</f>
        <v>0</v>
      </c>
      <c r="BT840">
        <f>Drivers!BT129</f>
        <v>0</v>
      </c>
      <c r="BU840">
        <f>Drivers!BU129</f>
        <v>0</v>
      </c>
      <c r="BV840">
        <f>Drivers!BV129</f>
        <v>0</v>
      </c>
      <c r="BW840">
        <f>Drivers!BW129</f>
        <v>0</v>
      </c>
      <c r="BX840">
        <f>Drivers!BX129</f>
        <v>0</v>
      </c>
      <c r="BY840">
        <f>Drivers!BY129</f>
        <v>0</v>
      </c>
      <c r="BZ840">
        <f>Drivers!BZ129</f>
        <v>0</v>
      </c>
      <c r="CA840">
        <f>Drivers!CA129</f>
        <v>0</v>
      </c>
      <c r="CB840">
        <f>Drivers!CB129</f>
        <v>0</v>
      </c>
      <c r="CC840">
        <f>Drivers!CC129</f>
        <v>0</v>
      </c>
      <c r="CD840">
        <f>Drivers!CD129</f>
        <v>0</v>
      </c>
      <c r="CE840">
        <f>Drivers!CE129</f>
        <v>0</v>
      </c>
      <c r="CF840">
        <f>Drivers!CF129</f>
        <v>0</v>
      </c>
      <c r="CG840">
        <f>Drivers!CG129</f>
        <v>0</v>
      </c>
      <c r="CH840">
        <f>Drivers!CH129</f>
        <v>0</v>
      </c>
      <c r="CI840">
        <f>Drivers!CI129</f>
        <v>0</v>
      </c>
      <c r="CJ840">
        <f>Drivers!CJ129</f>
        <v>0</v>
      </c>
      <c r="CK840">
        <f>Drivers!CK129</f>
        <v>0</v>
      </c>
      <c r="CL840">
        <f>Drivers!CL129</f>
        <v>0</v>
      </c>
      <c r="CM840">
        <f>Drivers!CM129</f>
        <v>0</v>
      </c>
      <c r="CN840">
        <f>Drivers!CN129</f>
        <v>0</v>
      </c>
      <c r="CO840">
        <f>Drivers!CO129</f>
        <v>0</v>
      </c>
      <c r="CP840">
        <f>Drivers!CP129</f>
        <v>0</v>
      </c>
      <c r="CQ840">
        <f>Drivers!CQ129</f>
        <v>0</v>
      </c>
      <c r="CR840">
        <f>Drivers!CR129</f>
        <v>0</v>
      </c>
      <c r="CS840">
        <f>Drivers!CS129</f>
        <v>0</v>
      </c>
      <c r="CT840">
        <f>Drivers!CT129</f>
        <v>0</v>
      </c>
      <c r="CU840">
        <f>Drivers!CU129</f>
        <v>0</v>
      </c>
      <c r="CV840">
        <f>Drivers!CV129</f>
        <v>0</v>
      </c>
      <c r="CW840">
        <f>Drivers!CW129</f>
        <v>0</v>
      </c>
      <c r="CX840">
        <f>Drivers!CX129</f>
        <v>0</v>
      </c>
      <c r="CY840">
        <f>Drivers!CY129</f>
        <v>0</v>
      </c>
      <c r="CZ840">
        <f>Drivers!CZ129</f>
        <v>0</v>
      </c>
      <c r="DA840">
        <f>Drivers!DA129</f>
        <v>0</v>
      </c>
      <c r="DB840">
        <f>Drivers!DB129</f>
        <v>0</v>
      </c>
      <c r="DC840">
        <f>Drivers!DC129</f>
        <v>0</v>
      </c>
      <c r="DD840">
        <f>Drivers!DD129</f>
        <v>0</v>
      </c>
      <c r="DE840">
        <f>Drivers!DE129</f>
        <v>0</v>
      </c>
      <c r="DF840">
        <f>Drivers!DF129</f>
        <v>0</v>
      </c>
      <c r="DG840">
        <f>Drivers!DG129</f>
        <v>0</v>
      </c>
      <c r="DH840">
        <f>Drivers!DH129</f>
        <v>0</v>
      </c>
      <c r="DI840">
        <f>Drivers!DI129</f>
        <v>0</v>
      </c>
      <c r="DJ840">
        <f>Drivers!DJ129</f>
        <v>0</v>
      </c>
      <c r="DK840">
        <f>Drivers!DK129</f>
        <v>0</v>
      </c>
      <c r="DL840">
        <f>Drivers!DL129</f>
        <v>0</v>
      </c>
      <c r="DM840">
        <f>Drivers!DM129</f>
        <v>0</v>
      </c>
      <c r="DN840">
        <f>Drivers!DN129</f>
        <v>0</v>
      </c>
      <c r="DO840">
        <f>Drivers!DO129</f>
        <v>0</v>
      </c>
      <c r="DP840">
        <f>Drivers!DP129</f>
        <v>0</v>
      </c>
      <c r="DQ840">
        <f>Drivers!DQ129</f>
        <v>0</v>
      </c>
      <c r="DR840">
        <f>Drivers!DR129</f>
        <v>0</v>
      </c>
      <c r="DS840">
        <f>Drivers!DS129</f>
        <v>0</v>
      </c>
      <c r="DT840">
        <f>Drivers!DT129</f>
        <v>0</v>
      </c>
      <c r="DU840">
        <f>Drivers!DU129</f>
        <v>0</v>
      </c>
      <c r="DV840">
        <f>Drivers!DV129</f>
        <v>0</v>
      </c>
      <c r="DW840">
        <f>Drivers!DW129</f>
        <v>0</v>
      </c>
      <c r="DX840">
        <f>Drivers!DX129</f>
        <v>0</v>
      </c>
      <c r="DY840">
        <f>Drivers!DY129</f>
        <v>2.8000000000000001E-2</v>
      </c>
      <c r="DZ840">
        <f>Drivers!DZ129</f>
        <v>2.7449999999999999E-2</v>
      </c>
      <c r="EA840">
        <f>Drivers!EA129</f>
        <v>2.7449999999999999E-2</v>
      </c>
      <c r="EB840">
        <f>Drivers!EB129</f>
        <v>2.7449999999999999E-2</v>
      </c>
      <c r="EC840">
        <f>Drivers!EC129</f>
        <v>2.7449999999999999E-2</v>
      </c>
      <c r="ED840">
        <f>Drivers!ED129</f>
        <v>2.7449999999999999E-2</v>
      </c>
      <c r="EE840">
        <f>Drivers!EE129</f>
        <v>2.7449999999999999E-2</v>
      </c>
      <c r="EF840">
        <f>Drivers!EF129</f>
        <v>2.7449999999999999E-2</v>
      </c>
      <c r="EG840">
        <f>Drivers!EG129</f>
        <v>2.7449999999999999E-2</v>
      </c>
      <c r="EH840">
        <f>Drivers!EH129</f>
        <v>2.7449999999999999E-2</v>
      </c>
      <c r="EI840">
        <f>Drivers!EI129</f>
        <v>2.7449999999999999E-2</v>
      </c>
      <c r="EJ840">
        <f>Drivers!EJ129</f>
        <v>2.7449999999999999E-2</v>
      </c>
    </row>
    <row r="841" spans="1:140" hidden="1" outlineLevel="1">
      <c r="A841">
        <f>Drivers!A130</f>
        <v>0</v>
      </c>
      <c r="B841">
        <f>Drivers!B130</f>
        <v>0</v>
      </c>
      <c r="C841">
        <f>Drivers!C130</f>
        <v>0</v>
      </c>
      <c r="D841">
        <f>Drivers!D130</f>
        <v>0</v>
      </c>
      <c r="E841">
        <f>Drivers!E130</f>
        <v>0</v>
      </c>
      <c r="F841">
        <f>Drivers!F130</f>
        <v>0</v>
      </c>
      <c r="G841">
        <f>Drivers!G130</f>
        <v>0</v>
      </c>
      <c r="H841">
        <f>Drivers!H130</f>
        <v>0</v>
      </c>
      <c r="I841" t="str">
        <f>Drivers!I130</f>
        <v>= Average Commission</v>
      </c>
      <c r="J841">
        <f>Drivers!J130</f>
        <v>0</v>
      </c>
      <c r="K841">
        <f>Drivers!K130</f>
        <v>0</v>
      </c>
      <c r="L841">
        <f>Drivers!L130</f>
        <v>0</v>
      </c>
      <c r="M841">
        <f>Drivers!M130</f>
        <v>0</v>
      </c>
      <c r="N841">
        <f>Drivers!N130</f>
        <v>0</v>
      </c>
      <c r="O841">
        <f>Drivers!O130</f>
        <v>0</v>
      </c>
      <c r="P841">
        <f>Drivers!P130</f>
        <v>0</v>
      </c>
      <c r="Q841">
        <f>Drivers!Q130</f>
        <v>0</v>
      </c>
      <c r="R841">
        <f>Drivers!R130</f>
        <v>0</v>
      </c>
      <c r="S841">
        <f>Drivers!S130</f>
        <v>0</v>
      </c>
      <c r="T841">
        <f>Drivers!T130</f>
        <v>0</v>
      </c>
      <c r="U841">
        <f>Drivers!U130</f>
        <v>0</v>
      </c>
      <c r="V841">
        <f>Drivers!V130</f>
        <v>0</v>
      </c>
      <c r="W841">
        <f>Drivers!W130</f>
        <v>0</v>
      </c>
      <c r="X841">
        <f>Drivers!X130</f>
        <v>0</v>
      </c>
      <c r="Y841">
        <f>Drivers!Y130</f>
        <v>0</v>
      </c>
      <c r="Z841">
        <f>Drivers!Z130</f>
        <v>0</v>
      </c>
      <c r="AA841">
        <f>Drivers!AA130</f>
        <v>0</v>
      </c>
      <c r="AB841">
        <f>Drivers!AB130</f>
        <v>0</v>
      </c>
      <c r="AC841">
        <f>Drivers!AC130</f>
        <v>0</v>
      </c>
      <c r="AD841">
        <f>Drivers!AD130</f>
        <v>0</v>
      </c>
      <c r="AE841">
        <f>Drivers!AE130</f>
        <v>0</v>
      </c>
      <c r="AF841">
        <f>Drivers!AF130</f>
        <v>0</v>
      </c>
      <c r="AG841">
        <f>Drivers!AG130</f>
        <v>0</v>
      </c>
      <c r="AH841">
        <f>Drivers!AH130</f>
        <v>0</v>
      </c>
      <c r="AI841">
        <f>Drivers!AI130</f>
        <v>0</v>
      </c>
      <c r="AJ841">
        <f>Drivers!AJ130</f>
        <v>0</v>
      </c>
      <c r="AK841">
        <f>Drivers!AK130</f>
        <v>0</v>
      </c>
      <c r="AL841">
        <f>Drivers!AL130</f>
        <v>0</v>
      </c>
      <c r="AM841">
        <f>Drivers!AM130</f>
        <v>0</v>
      </c>
      <c r="AN841">
        <f>Drivers!AN130</f>
        <v>0</v>
      </c>
      <c r="AO841">
        <f>Drivers!AO130</f>
        <v>0</v>
      </c>
      <c r="AP841">
        <f>Drivers!AP130</f>
        <v>0</v>
      </c>
      <c r="AQ841">
        <f>Drivers!AQ130</f>
        <v>0</v>
      </c>
      <c r="AR841">
        <f>Drivers!AR130</f>
        <v>0</v>
      </c>
      <c r="AS841">
        <f>Drivers!AS130</f>
        <v>0</v>
      </c>
      <c r="AT841">
        <f>Drivers!AT130</f>
        <v>0</v>
      </c>
      <c r="AU841">
        <f>Drivers!AU130</f>
        <v>0</v>
      </c>
      <c r="AV841">
        <f>Drivers!AV130</f>
        <v>0</v>
      </c>
      <c r="AW841">
        <f>Drivers!AW130</f>
        <v>0</v>
      </c>
      <c r="AX841">
        <f>Drivers!AX130</f>
        <v>0</v>
      </c>
      <c r="AY841">
        <f>Drivers!AY130</f>
        <v>0</v>
      </c>
      <c r="AZ841">
        <f>Drivers!AZ130</f>
        <v>0</v>
      </c>
      <c r="BA841">
        <f>Drivers!BA130</f>
        <v>0</v>
      </c>
      <c r="BB841">
        <f>Drivers!BB130</f>
        <v>0</v>
      </c>
      <c r="BC841">
        <f>Drivers!BC130</f>
        <v>0</v>
      </c>
      <c r="BD841">
        <f>Drivers!BD130</f>
        <v>0</v>
      </c>
      <c r="BE841">
        <f>Drivers!BE130</f>
        <v>0</v>
      </c>
      <c r="BF841">
        <f>Drivers!BF130</f>
        <v>0</v>
      </c>
      <c r="BG841">
        <f>Drivers!BG130</f>
        <v>0</v>
      </c>
      <c r="BH841">
        <f>Drivers!BH130</f>
        <v>0</v>
      </c>
      <c r="BI841">
        <f>Drivers!BI130</f>
        <v>0</v>
      </c>
      <c r="BJ841">
        <f>Drivers!BJ130</f>
        <v>0</v>
      </c>
      <c r="BK841">
        <f>Drivers!BK130</f>
        <v>0</v>
      </c>
      <c r="BL841">
        <f>Drivers!BL130</f>
        <v>0</v>
      </c>
      <c r="BM841">
        <f>Drivers!BM130</f>
        <v>0</v>
      </c>
      <c r="BN841">
        <f>Drivers!BN130</f>
        <v>0</v>
      </c>
      <c r="BO841">
        <f>Drivers!BO130</f>
        <v>0</v>
      </c>
      <c r="BP841">
        <f>Drivers!BP130</f>
        <v>0</v>
      </c>
      <c r="BQ841">
        <f>Drivers!BQ130</f>
        <v>0</v>
      </c>
      <c r="BR841">
        <f>Drivers!BR130</f>
        <v>0</v>
      </c>
      <c r="BS841">
        <f>Drivers!BS130</f>
        <v>0</v>
      </c>
      <c r="BT841">
        <f>Drivers!BT130</f>
        <v>0</v>
      </c>
      <c r="BU841">
        <f>Drivers!BU130</f>
        <v>0</v>
      </c>
      <c r="BV841">
        <f>Drivers!BV130</f>
        <v>0</v>
      </c>
      <c r="BW841">
        <f>Drivers!BW130</f>
        <v>0</v>
      </c>
      <c r="BX841">
        <f>Drivers!BX130</f>
        <v>0</v>
      </c>
      <c r="BY841">
        <f>Drivers!BY130</f>
        <v>0</v>
      </c>
      <c r="BZ841">
        <f>Drivers!BZ130</f>
        <v>0</v>
      </c>
      <c r="CA841">
        <f>Drivers!CA130</f>
        <v>0</v>
      </c>
      <c r="CB841">
        <f>Drivers!CB130</f>
        <v>0</v>
      </c>
      <c r="CC841">
        <f>Drivers!CC130</f>
        <v>0</v>
      </c>
      <c r="CD841">
        <f>Drivers!CD130</f>
        <v>0</v>
      </c>
      <c r="CE841">
        <f>Drivers!CE130</f>
        <v>0</v>
      </c>
      <c r="CF841">
        <f>Drivers!CF130</f>
        <v>0</v>
      </c>
      <c r="CG841">
        <f>Drivers!CG130</f>
        <v>0</v>
      </c>
      <c r="CH841">
        <f>Drivers!CH130</f>
        <v>0</v>
      </c>
      <c r="CI841">
        <f>Drivers!CI130</f>
        <v>0</v>
      </c>
      <c r="CJ841">
        <f>Drivers!CJ130</f>
        <v>0</v>
      </c>
      <c r="CK841">
        <f>Drivers!CK130</f>
        <v>0</v>
      </c>
      <c r="CL841">
        <f>Drivers!CL130</f>
        <v>0</v>
      </c>
      <c r="CM841">
        <f>Drivers!CM130</f>
        <v>0</v>
      </c>
      <c r="CN841">
        <f>Drivers!CN130</f>
        <v>0</v>
      </c>
      <c r="CO841">
        <f>Drivers!CO130</f>
        <v>0</v>
      </c>
      <c r="CP841">
        <f>Drivers!CP130</f>
        <v>0</v>
      </c>
      <c r="CQ841">
        <f>Drivers!CQ130</f>
        <v>0</v>
      </c>
      <c r="CR841">
        <f>Drivers!CR130</f>
        <v>0</v>
      </c>
      <c r="CS841">
        <f>Drivers!CS130</f>
        <v>0</v>
      </c>
      <c r="CT841">
        <f>Drivers!CT130</f>
        <v>0</v>
      </c>
      <c r="CU841">
        <f>Drivers!CU130</f>
        <v>0</v>
      </c>
      <c r="CV841">
        <f>Drivers!CV130</f>
        <v>0</v>
      </c>
      <c r="CW841">
        <f>Drivers!CW130</f>
        <v>0</v>
      </c>
      <c r="CX841">
        <f>Drivers!CX130</f>
        <v>0</v>
      </c>
      <c r="CY841">
        <f>Drivers!CY130</f>
        <v>0</v>
      </c>
      <c r="CZ841">
        <f>Drivers!CZ130</f>
        <v>0</v>
      </c>
      <c r="DA841">
        <f>Drivers!DA130</f>
        <v>0</v>
      </c>
      <c r="DB841">
        <f>Drivers!DB130</f>
        <v>0</v>
      </c>
      <c r="DC841">
        <f>Drivers!DC130</f>
        <v>0</v>
      </c>
      <c r="DD841">
        <f>Drivers!DD130</f>
        <v>0</v>
      </c>
      <c r="DE841">
        <f>Drivers!DE130</f>
        <v>0</v>
      </c>
      <c r="DF841">
        <f>Drivers!DF130</f>
        <v>0</v>
      </c>
      <c r="DG841">
        <f>Drivers!DG130</f>
        <v>0</v>
      </c>
      <c r="DH841">
        <f>Drivers!DH130</f>
        <v>0</v>
      </c>
      <c r="DI841">
        <f>Drivers!DI130</f>
        <v>0</v>
      </c>
      <c r="DJ841">
        <f>Drivers!DJ130</f>
        <v>0</v>
      </c>
      <c r="DK841">
        <f>Drivers!DK130</f>
        <v>0</v>
      </c>
      <c r="DL841">
        <f>Drivers!DL130</f>
        <v>0</v>
      </c>
      <c r="DM841">
        <f>Drivers!DM130</f>
        <v>0</v>
      </c>
      <c r="DN841">
        <f>Drivers!DN130</f>
        <v>0</v>
      </c>
      <c r="DO841">
        <f>Drivers!DO130</f>
        <v>0</v>
      </c>
      <c r="DP841">
        <f>Drivers!DP130</f>
        <v>0</v>
      </c>
      <c r="DQ841">
        <f>Drivers!DQ130</f>
        <v>0</v>
      </c>
      <c r="DR841">
        <f>Drivers!DR130</f>
        <v>0</v>
      </c>
      <c r="DS841">
        <f>Drivers!DS130</f>
        <v>0</v>
      </c>
      <c r="DT841">
        <f>Drivers!DT130</f>
        <v>0</v>
      </c>
      <c r="DU841">
        <f>Drivers!DU130</f>
        <v>0</v>
      </c>
      <c r="DV841">
        <f>Drivers!DV130</f>
        <v>0</v>
      </c>
      <c r="DW841">
        <f>Drivers!DW130</f>
        <v>0</v>
      </c>
      <c r="DX841">
        <f>Drivers!DX130</f>
        <v>0</v>
      </c>
      <c r="DY841">
        <f>Drivers!DY130</f>
        <v>7354.3434628975274</v>
      </c>
      <c r="DZ841">
        <f>Drivers!DZ130</f>
        <v>7537.9418309859147</v>
      </c>
      <c r="EA841">
        <f>Drivers!EA130</f>
        <v>7916.0819669305365</v>
      </c>
      <c r="EB841">
        <f>Drivers!EB130</f>
        <v>8303.1283233862378</v>
      </c>
      <c r="EC841">
        <f>Drivers!EC130</f>
        <v>8697.6877365293767</v>
      </c>
      <c r="ED841">
        <f>Drivers!ED130</f>
        <v>8871.6414912599648</v>
      </c>
      <c r="EE841">
        <f>Drivers!EE130</f>
        <v>9049.0743210851651</v>
      </c>
      <c r="EF841">
        <f>Drivers!EF130</f>
        <v>9230.0558075068675</v>
      </c>
      <c r="EG841">
        <f>Drivers!EG130</f>
        <v>9414.6569236570067</v>
      </c>
      <c r="EH841">
        <f>Drivers!EH130</f>
        <v>9602.9500621301468</v>
      </c>
      <c r="EI841">
        <f>Drivers!EI130</f>
        <v>9795.0090633727505</v>
      </c>
      <c r="EJ841">
        <f>Drivers!EJ130</f>
        <v>9990.9092446402046</v>
      </c>
    </row>
    <row r="842" spans="1:140" hidden="1" outlineLevel="1">
      <c r="A842">
        <f>Drivers!A131</f>
        <v>0</v>
      </c>
      <c r="B842">
        <f>Drivers!B131</f>
        <v>0</v>
      </c>
      <c r="C842">
        <f>Drivers!C131</f>
        <v>0</v>
      </c>
      <c r="D842">
        <f>Drivers!D131</f>
        <v>0</v>
      </c>
      <c r="E842">
        <f>Drivers!E131</f>
        <v>0</v>
      </c>
      <c r="F842">
        <f>Drivers!F131</f>
        <v>0</v>
      </c>
      <c r="G842">
        <f>Drivers!G131</f>
        <v>0</v>
      </c>
      <c r="H842">
        <f>Drivers!H131</f>
        <v>0</v>
      </c>
      <c r="I842" t="str">
        <f>Drivers!I131</f>
        <v>x Conversion Rate</v>
      </c>
      <c r="J842">
        <f>Drivers!J131</f>
        <v>0</v>
      </c>
      <c r="K842">
        <f>Drivers!K131</f>
        <v>0</v>
      </c>
      <c r="L842">
        <f>Drivers!L131</f>
        <v>0</v>
      </c>
      <c r="M842">
        <f>Drivers!M131</f>
        <v>0</v>
      </c>
      <c r="N842">
        <f>Drivers!N131</f>
        <v>0</v>
      </c>
      <c r="O842">
        <f>Drivers!O131</f>
        <v>0</v>
      </c>
      <c r="P842">
        <f>Drivers!P131</f>
        <v>0</v>
      </c>
      <c r="Q842">
        <f>Drivers!Q131</f>
        <v>0</v>
      </c>
      <c r="R842">
        <f>Drivers!R131</f>
        <v>0</v>
      </c>
      <c r="S842">
        <f>Drivers!S131</f>
        <v>0</v>
      </c>
      <c r="T842">
        <f>Drivers!T131</f>
        <v>0</v>
      </c>
      <c r="U842">
        <f>Drivers!U131</f>
        <v>0</v>
      </c>
      <c r="V842">
        <f>Drivers!V131</f>
        <v>0</v>
      </c>
      <c r="W842">
        <f>Drivers!W131</f>
        <v>0</v>
      </c>
      <c r="X842">
        <f>Drivers!X131</f>
        <v>0</v>
      </c>
      <c r="Y842">
        <f>Drivers!Y131</f>
        <v>0</v>
      </c>
      <c r="Z842">
        <f>Drivers!Z131</f>
        <v>0</v>
      </c>
      <c r="AA842">
        <f>Drivers!AA131</f>
        <v>0</v>
      </c>
      <c r="AB842">
        <f>Drivers!AB131</f>
        <v>0</v>
      </c>
      <c r="AC842">
        <f>Drivers!AC131</f>
        <v>0</v>
      </c>
      <c r="AD842">
        <f>Drivers!AD131</f>
        <v>0</v>
      </c>
      <c r="AE842">
        <f>Drivers!AE131</f>
        <v>0</v>
      </c>
      <c r="AF842">
        <f>Drivers!AF131</f>
        <v>0</v>
      </c>
      <c r="AG842">
        <f>Drivers!AG131</f>
        <v>0</v>
      </c>
      <c r="AH842">
        <f>Drivers!AH131</f>
        <v>0</v>
      </c>
      <c r="AI842">
        <f>Drivers!AI131</f>
        <v>0</v>
      </c>
      <c r="AJ842">
        <f>Drivers!AJ131</f>
        <v>0</v>
      </c>
      <c r="AK842">
        <f>Drivers!AK131</f>
        <v>0</v>
      </c>
      <c r="AL842">
        <f>Drivers!AL131</f>
        <v>0</v>
      </c>
      <c r="AM842">
        <f>Drivers!AM131</f>
        <v>0</v>
      </c>
      <c r="AN842">
        <f>Drivers!AN131</f>
        <v>0</v>
      </c>
      <c r="AO842">
        <f>Drivers!AO131</f>
        <v>0</v>
      </c>
      <c r="AP842">
        <f>Drivers!AP131</f>
        <v>0</v>
      </c>
      <c r="AQ842">
        <f>Drivers!AQ131</f>
        <v>0</v>
      </c>
      <c r="AR842">
        <f>Drivers!AR131</f>
        <v>0</v>
      </c>
      <c r="AS842">
        <f>Drivers!AS131</f>
        <v>0</v>
      </c>
      <c r="AT842">
        <f>Drivers!AT131</f>
        <v>0</v>
      </c>
      <c r="AU842">
        <f>Drivers!AU131</f>
        <v>0</v>
      </c>
      <c r="AV842">
        <f>Drivers!AV131</f>
        <v>0</v>
      </c>
      <c r="AW842">
        <f>Drivers!AW131</f>
        <v>0</v>
      </c>
      <c r="AX842">
        <f>Drivers!AX131</f>
        <v>0</v>
      </c>
      <c r="AY842">
        <f>Drivers!AY131</f>
        <v>0</v>
      </c>
      <c r="AZ842">
        <f>Drivers!AZ131</f>
        <v>0</v>
      </c>
      <c r="BA842">
        <f>Drivers!BA131</f>
        <v>0</v>
      </c>
      <c r="BB842">
        <f>Drivers!BB131</f>
        <v>0</v>
      </c>
      <c r="BC842">
        <f>Drivers!BC131</f>
        <v>0</v>
      </c>
      <c r="BD842">
        <f>Drivers!BD131</f>
        <v>0</v>
      </c>
      <c r="BE842">
        <f>Drivers!BE131</f>
        <v>0</v>
      </c>
      <c r="BF842">
        <f>Drivers!BF131</f>
        <v>0</v>
      </c>
      <c r="BG842">
        <f>Drivers!BG131</f>
        <v>0</v>
      </c>
      <c r="BH842">
        <f>Drivers!BH131</f>
        <v>0</v>
      </c>
      <c r="BI842">
        <f>Drivers!BI131</f>
        <v>0</v>
      </c>
      <c r="BJ842">
        <f>Drivers!BJ131</f>
        <v>0</v>
      </c>
      <c r="BK842">
        <f>Drivers!BK131</f>
        <v>0</v>
      </c>
      <c r="BL842">
        <f>Drivers!BL131</f>
        <v>0</v>
      </c>
      <c r="BM842">
        <f>Drivers!BM131</f>
        <v>0</v>
      </c>
      <c r="BN842">
        <f>Drivers!BN131</f>
        <v>0</v>
      </c>
      <c r="BO842">
        <f>Drivers!BO131</f>
        <v>0</v>
      </c>
      <c r="BP842">
        <f>Drivers!BP131</f>
        <v>0</v>
      </c>
      <c r="BQ842">
        <f>Drivers!BQ131</f>
        <v>0</v>
      </c>
      <c r="BR842">
        <f>Drivers!BR131</f>
        <v>0</v>
      </c>
      <c r="BS842">
        <f>Drivers!BS131</f>
        <v>0</v>
      </c>
      <c r="BT842">
        <f>Drivers!BT131</f>
        <v>0</v>
      </c>
      <c r="BU842">
        <f>Drivers!BU131</f>
        <v>0</v>
      </c>
      <c r="BV842">
        <f>Drivers!BV131</f>
        <v>0</v>
      </c>
      <c r="BW842">
        <f>Drivers!BW131</f>
        <v>0</v>
      </c>
      <c r="BX842">
        <f>Drivers!BX131</f>
        <v>0</v>
      </c>
      <c r="BY842">
        <f>Drivers!BY131</f>
        <v>0</v>
      </c>
      <c r="BZ842">
        <f>Drivers!BZ131</f>
        <v>0</v>
      </c>
      <c r="CA842">
        <f>Drivers!CA131</f>
        <v>0</v>
      </c>
      <c r="CB842">
        <f>Drivers!CB131</f>
        <v>0</v>
      </c>
      <c r="CC842">
        <f>Drivers!CC131</f>
        <v>0</v>
      </c>
      <c r="CD842">
        <f>Drivers!CD131</f>
        <v>0</v>
      </c>
      <c r="CE842">
        <f>Drivers!CE131</f>
        <v>0</v>
      </c>
      <c r="CF842">
        <f>Drivers!CF131</f>
        <v>0</v>
      </c>
      <c r="CG842">
        <f>Drivers!CG131</f>
        <v>0</v>
      </c>
      <c r="CH842">
        <f>Drivers!CH131</f>
        <v>0</v>
      </c>
      <c r="CI842">
        <f>Drivers!CI131</f>
        <v>0</v>
      </c>
      <c r="CJ842">
        <f>Drivers!CJ131</f>
        <v>0</v>
      </c>
      <c r="CK842">
        <f>Drivers!CK131</f>
        <v>0</v>
      </c>
      <c r="CL842">
        <f>Drivers!CL131</f>
        <v>0</v>
      </c>
      <c r="CM842">
        <f>Drivers!CM131</f>
        <v>0</v>
      </c>
      <c r="CN842">
        <f>Drivers!CN131</f>
        <v>0</v>
      </c>
      <c r="CO842">
        <f>Drivers!CO131</f>
        <v>0</v>
      </c>
      <c r="CP842">
        <f>Drivers!CP131</f>
        <v>0</v>
      </c>
      <c r="CQ842">
        <f>Drivers!CQ131</f>
        <v>0</v>
      </c>
      <c r="CR842">
        <f>Drivers!CR131</f>
        <v>0</v>
      </c>
      <c r="CS842">
        <f>Drivers!CS131</f>
        <v>0</v>
      </c>
      <c r="CT842">
        <f>Drivers!CT131</f>
        <v>0</v>
      </c>
      <c r="CU842">
        <f>Drivers!CU131</f>
        <v>0</v>
      </c>
      <c r="CV842">
        <f>Drivers!CV131</f>
        <v>0</v>
      </c>
      <c r="CW842">
        <f>Drivers!CW131</f>
        <v>0</v>
      </c>
      <c r="CX842">
        <f>Drivers!CX131</f>
        <v>0</v>
      </c>
      <c r="CY842">
        <f>Drivers!CY131</f>
        <v>0</v>
      </c>
      <c r="CZ842">
        <f>Drivers!CZ131</f>
        <v>0</v>
      </c>
      <c r="DA842">
        <f>Drivers!DA131</f>
        <v>0</v>
      </c>
      <c r="DB842">
        <f>Drivers!DB131</f>
        <v>0</v>
      </c>
      <c r="DC842">
        <f>Drivers!DC131</f>
        <v>0</v>
      </c>
      <c r="DD842">
        <f>Drivers!DD131</f>
        <v>0</v>
      </c>
      <c r="DE842">
        <f>Drivers!DE131</f>
        <v>0</v>
      </c>
      <c r="DF842">
        <f>Drivers!DF131</f>
        <v>0</v>
      </c>
      <c r="DG842">
        <f>Drivers!DG131</f>
        <v>0</v>
      </c>
      <c r="DH842">
        <f>Drivers!DH131</f>
        <v>0</v>
      </c>
      <c r="DI842">
        <f>Drivers!DI131</f>
        <v>0</v>
      </c>
      <c r="DJ842">
        <f>Drivers!DJ131</f>
        <v>0</v>
      </c>
      <c r="DK842">
        <f>Drivers!DK131</f>
        <v>0</v>
      </c>
      <c r="DL842">
        <f>Drivers!DL131</f>
        <v>0</v>
      </c>
      <c r="DM842">
        <f>Drivers!DM131</f>
        <v>0</v>
      </c>
      <c r="DN842">
        <f>Drivers!DN131</f>
        <v>0</v>
      </c>
      <c r="DO842">
        <f>Drivers!DO131</f>
        <v>0</v>
      </c>
      <c r="DP842">
        <f>Drivers!DP131</f>
        <v>0</v>
      </c>
      <c r="DQ842">
        <f>Drivers!DQ131</f>
        <v>0</v>
      </c>
      <c r="DR842">
        <f>Drivers!DR131</f>
        <v>0</v>
      </c>
      <c r="DS842">
        <f>Drivers!DS131</f>
        <v>0</v>
      </c>
      <c r="DT842">
        <f>Drivers!DT131</f>
        <v>0</v>
      </c>
      <c r="DU842">
        <f>Drivers!DU131</f>
        <v>0</v>
      </c>
      <c r="DV842">
        <f>Drivers!DV131</f>
        <v>0</v>
      </c>
      <c r="DW842">
        <f>Drivers!DW131</f>
        <v>0</v>
      </c>
      <c r="DX842">
        <f>Drivers!DX131</f>
        <v>0</v>
      </c>
      <c r="DY842">
        <f>Drivers!DY131</f>
        <v>3.5000000000000003E-2</v>
      </c>
      <c r="DZ842">
        <f>Drivers!DZ131</f>
        <v>3.5000000000000003E-2</v>
      </c>
      <c r="EA842">
        <f>Drivers!EA131</f>
        <v>3.3500000000000002E-2</v>
      </c>
      <c r="EB842">
        <f>Drivers!EB131</f>
        <v>3.7999999999999999E-2</v>
      </c>
      <c r="EC842">
        <f>Drivers!EC131</f>
        <v>4.1800000000000004E-2</v>
      </c>
      <c r="ED842">
        <f>Drivers!ED131</f>
        <v>4.1800000000000004E-2</v>
      </c>
      <c r="EE842">
        <f>Drivers!EE131</f>
        <v>4.1800000000000004E-2</v>
      </c>
      <c r="EF842">
        <f>Drivers!EF131</f>
        <v>4.1800000000000004E-2</v>
      </c>
      <c r="EG842">
        <f>Drivers!EG131</f>
        <v>4.1800000000000004E-2</v>
      </c>
      <c r="EH842">
        <f>Drivers!EH131</f>
        <v>4.1800000000000004E-2</v>
      </c>
      <c r="EI842">
        <f>Drivers!EI131</f>
        <v>4.1800000000000004E-2</v>
      </c>
      <c r="EJ842">
        <f>Drivers!EJ131</f>
        <v>4.1800000000000004E-2</v>
      </c>
    </row>
    <row r="843" spans="1:140" hidden="1" outlineLevel="1">
      <c r="A843">
        <f>Drivers!A132</f>
        <v>0</v>
      </c>
      <c r="B843">
        <f>Drivers!B132</f>
        <v>0</v>
      </c>
      <c r="C843">
        <f>Drivers!C132</f>
        <v>0</v>
      </c>
      <c r="D843">
        <f>Drivers!D132</f>
        <v>0</v>
      </c>
      <c r="E843">
        <f>Drivers!E132</f>
        <v>0</v>
      </c>
      <c r="F843">
        <f>Drivers!F132</f>
        <v>0</v>
      </c>
      <c r="G843">
        <f>Drivers!G132</f>
        <v>0</v>
      </c>
      <c r="H843">
        <f>Drivers!H132</f>
        <v>0</v>
      </c>
      <c r="I843" t="str">
        <f>Drivers!I132</f>
        <v>= Average Commission Generated per Lead</v>
      </c>
      <c r="J843">
        <f>Drivers!J132</f>
        <v>0</v>
      </c>
      <c r="K843">
        <f>Drivers!K132</f>
        <v>0</v>
      </c>
      <c r="L843">
        <f>Drivers!L132</f>
        <v>0</v>
      </c>
      <c r="M843">
        <f>Drivers!M132</f>
        <v>0</v>
      </c>
      <c r="N843">
        <f>Drivers!N132</f>
        <v>0</v>
      </c>
      <c r="O843">
        <f>Drivers!O132</f>
        <v>0</v>
      </c>
      <c r="P843">
        <f>Drivers!P132</f>
        <v>0</v>
      </c>
      <c r="Q843">
        <f>Drivers!Q132</f>
        <v>0</v>
      </c>
      <c r="R843">
        <f>Drivers!R132</f>
        <v>0</v>
      </c>
      <c r="S843">
        <f>Drivers!S132</f>
        <v>0</v>
      </c>
      <c r="T843">
        <f>Drivers!T132</f>
        <v>0</v>
      </c>
      <c r="U843">
        <f>Drivers!U132</f>
        <v>0</v>
      </c>
      <c r="V843">
        <f>Drivers!V132</f>
        <v>0</v>
      </c>
      <c r="W843">
        <f>Drivers!W132</f>
        <v>0</v>
      </c>
      <c r="X843">
        <f>Drivers!X132</f>
        <v>0</v>
      </c>
      <c r="Y843">
        <f>Drivers!Y132</f>
        <v>0</v>
      </c>
      <c r="Z843">
        <f>Drivers!Z132</f>
        <v>0</v>
      </c>
      <c r="AA843">
        <f>Drivers!AA132</f>
        <v>0</v>
      </c>
      <c r="AB843">
        <f>Drivers!AB132</f>
        <v>0</v>
      </c>
      <c r="AC843">
        <f>Drivers!AC132</f>
        <v>0</v>
      </c>
      <c r="AD843">
        <f>Drivers!AD132</f>
        <v>0</v>
      </c>
      <c r="AE843">
        <f>Drivers!AE132</f>
        <v>0</v>
      </c>
      <c r="AF843">
        <f>Drivers!AF132</f>
        <v>0</v>
      </c>
      <c r="AG843">
        <f>Drivers!AG132</f>
        <v>0</v>
      </c>
      <c r="AH843">
        <f>Drivers!AH132</f>
        <v>0</v>
      </c>
      <c r="AI843">
        <f>Drivers!AI132</f>
        <v>0</v>
      </c>
      <c r="AJ843">
        <f>Drivers!AJ132</f>
        <v>0</v>
      </c>
      <c r="AK843">
        <f>Drivers!AK132</f>
        <v>0</v>
      </c>
      <c r="AL843">
        <f>Drivers!AL132</f>
        <v>0</v>
      </c>
      <c r="AM843">
        <f>Drivers!AM132</f>
        <v>0</v>
      </c>
      <c r="AN843">
        <f>Drivers!AN132</f>
        <v>0</v>
      </c>
      <c r="AO843">
        <f>Drivers!AO132</f>
        <v>0</v>
      </c>
      <c r="AP843">
        <f>Drivers!AP132</f>
        <v>0</v>
      </c>
      <c r="AQ843">
        <f>Drivers!AQ132</f>
        <v>0</v>
      </c>
      <c r="AR843">
        <f>Drivers!AR132</f>
        <v>0</v>
      </c>
      <c r="AS843">
        <f>Drivers!AS132</f>
        <v>0</v>
      </c>
      <c r="AT843">
        <f>Drivers!AT132</f>
        <v>0</v>
      </c>
      <c r="AU843">
        <f>Drivers!AU132</f>
        <v>0</v>
      </c>
      <c r="AV843">
        <f>Drivers!AV132</f>
        <v>0</v>
      </c>
      <c r="AW843">
        <f>Drivers!AW132</f>
        <v>0</v>
      </c>
      <c r="AX843">
        <f>Drivers!AX132</f>
        <v>0</v>
      </c>
      <c r="AY843">
        <f>Drivers!AY132</f>
        <v>0</v>
      </c>
      <c r="AZ843">
        <f>Drivers!AZ132</f>
        <v>0</v>
      </c>
      <c r="BA843">
        <f>Drivers!BA132</f>
        <v>0</v>
      </c>
      <c r="BB843">
        <f>Drivers!BB132</f>
        <v>0</v>
      </c>
      <c r="BC843">
        <f>Drivers!BC132</f>
        <v>0</v>
      </c>
      <c r="BD843">
        <f>Drivers!BD132</f>
        <v>0</v>
      </c>
      <c r="BE843">
        <f>Drivers!BE132</f>
        <v>0</v>
      </c>
      <c r="BF843">
        <f>Drivers!BF132</f>
        <v>0</v>
      </c>
      <c r="BG843">
        <f>Drivers!BG132</f>
        <v>0</v>
      </c>
      <c r="BH843">
        <f>Drivers!BH132</f>
        <v>0</v>
      </c>
      <c r="BI843">
        <f>Drivers!BI132</f>
        <v>0</v>
      </c>
      <c r="BJ843">
        <f>Drivers!BJ132</f>
        <v>0</v>
      </c>
      <c r="BK843">
        <f>Drivers!BK132</f>
        <v>0</v>
      </c>
      <c r="BL843">
        <f>Drivers!BL132</f>
        <v>0</v>
      </c>
      <c r="BM843">
        <f>Drivers!BM132</f>
        <v>0</v>
      </c>
      <c r="BN843">
        <f>Drivers!BN132</f>
        <v>0</v>
      </c>
      <c r="BO843">
        <f>Drivers!BO132</f>
        <v>0</v>
      </c>
      <c r="BP843">
        <f>Drivers!BP132</f>
        <v>0</v>
      </c>
      <c r="BQ843">
        <f>Drivers!BQ132</f>
        <v>0</v>
      </c>
      <c r="BR843">
        <f>Drivers!BR132</f>
        <v>0</v>
      </c>
      <c r="BS843">
        <f>Drivers!BS132</f>
        <v>0</v>
      </c>
      <c r="BT843">
        <f>Drivers!BT132</f>
        <v>0</v>
      </c>
      <c r="BU843">
        <f>Drivers!BU132</f>
        <v>0</v>
      </c>
      <c r="BV843">
        <f>Drivers!BV132</f>
        <v>0</v>
      </c>
      <c r="BW843">
        <f>Drivers!BW132</f>
        <v>0</v>
      </c>
      <c r="BX843">
        <f>Drivers!BX132</f>
        <v>0</v>
      </c>
      <c r="BY843">
        <f>Drivers!BY132</f>
        <v>0</v>
      </c>
      <c r="BZ843">
        <f>Drivers!BZ132</f>
        <v>0</v>
      </c>
      <c r="CA843">
        <f>Drivers!CA132</f>
        <v>0</v>
      </c>
      <c r="CB843">
        <f>Drivers!CB132</f>
        <v>0</v>
      </c>
      <c r="CC843">
        <f>Drivers!CC132</f>
        <v>0</v>
      </c>
      <c r="CD843">
        <f>Drivers!CD132</f>
        <v>0</v>
      </c>
      <c r="CE843">
        <f>Drivers!CE132</f>
        <v>0</v>
      </c>
      <c r="CF843">
        <f>Drivers!CF132</f>
        <v>0</v>
      </c>
      <c r="CG843">
        <f>Drivers!CG132</f>
        <v>0</v>
      </c>
      <c r="CH843">
        <f>Drivers!CH132</f>
        <v>0</v>
      </c>
      <c r="CI843">
        <f>Drivers!CI132</f>
        <v>0</v>
      </c>
      <c r="CJ843">
        <f>Drivers!CJ132</f>
        <v>0</v>
      </c>
      <c r="CK843">
        <f>Drivers!CK132</f>
        <v>0</v>
      </c>
      <c r="CL843">
        <f>Drivers!CL132</f>
        <v>0</v>
      </c>
      <c r="CM843">
        <f>Drivers!CM132</f>
        <v>0</v>
      </c>
      <c r="CN843">
        <f>Drivers!CN132</f>
        <v>0</v>
      </c>
      <c r="CO843">
        <f>Drivers!CO132</f>
        <v>0</v>
      </c>
      <c r="CP843">
        <f>Drivers!CP132</f>
        <v>0</v>
      </c>
      <c r="CQ843">
        <f>Drivers!CQ132</f>
        <v>0</v>
      </c>
      <c r="CR843">
        <f>Drivers!CR132</f>
        <v>0</v>
      </c>
      <c r="CS843">
        <f>Drivers!CS132</f>
        <v>0</v>
      </c>
      <c r="CT843">
        <f>Drivers!CT132</f>
        <v>0</v>
      </c>
      <c r="CU843">
        <f>Drivers!CU132</f>
        <v>0</v>
      </c>
      <c r="CV843">
        <f>Drivers!CV132</f>
        <v>0</v>
      </c>
      <c r="CW843">
        <f>Drivers!CW132</f>
        <v>0</v>
      </c>
      <c r="CX843">
        <f>Drivers!CX132</f>
        <v>0</v>
      </c>
      <c r="CY843">
        <f>Drivers!CY132</f>
        <v>0</v>
      </c>
      <c r="CZ843">
        <f>Drivers!CZ132</f>
        <v>0</v>
      </c>
      <c r="DA843">
        <f>Drivers!DA132</f>
        <v>0</v>
      </c>
      <c r="DB843">
        <f>Drivers!DB132</f>
        <v>0</v>
      </c>
      <c r="DC843">
        <f>Drivers!DC132</f>
        <v>0</v>
      </c>
      <c r="DD843">
        <f>Drivers!DD132</f>
        <v>0</v>
      </c>
      <c r="DE843">
        <f>Drivers!DE132</f>
        <v>0</v>
      </c>
      <c r="DF843">
        <f>Drivers!DF132</f>
        <v>0</v>
      </c>
      <c r="DG843">
        <f>Drivers!DG132</f>
        <v>0</v>
      </c>
      <c r="DH843">
        <f>Drivers!DH132</f>
        <v>0</v>
      </c>
      <c r="DI843">
        <f>Drivers!DI132</f>
        <v>0</v>
      </c>
      <c r="DJ843">
        <f>Drivers!DJ132</f>
        <v>0</v>
      </c>
      <c r="DK843">
        <f>Drivers!DK132</f>
        <v>0</v>
      </c>
      <c r="DL843">
        <f>Drivers!DL132</f>
        <v>0</v>
      </c>
      <c r="DM843">
        <f>Drivers!DM132</f>
        <v>0</v>
      </c>
      <c r="DN843">
        <f>Drivers!DN132</f>
        <v>0</v>
      </c>
      <c r="DO843">
        <f>Drivers!DO132</f>
        <v>0</v>
      </c>
      <c r="DP843">
        <f>Drivers!DP132</f>
        <v>0</v>
      </c>
      <c r="DQ843">
        <f>Drivers!DQ132</f>
        <v>0</v>
      </c>
      <c r="DR843">
        <f>Drivers!DR132</f>
        <v>0</v>
      </c>
      <c r="DS843">
        <f>Drivers!DS132</f>
        <v>0</v>
      </c>
      <c r="DT843">
        <f>Drivers!DT132</f>
        <v>0</v>
      </c>
      <c r="DU843">
        <f>Drivers!DU132</f>
        <v>0</v>
      </c>
      <c r="DV843">
        <f>Drivers!DV132</f>
        <v>0</v>
      </c>
      <c r="DW843">
        <f>Drivers!DW132</f>
        <v>0</v>
      </c>
      <c r="DX843">
        <f>Drivers!DX132</f>
        <v>0</v>
      </c>
      <c r="DY843">
        <f>Drivers!DY132</f>
        <v>257.4020212014135</v>
      </c>
      <c r="DZ843">
        <f>Drivers!DZ132</f>
        <v>263.82796408450702</v>
      </c>
      <c r="EA843">
        <f>Drivers!EA132</f>
        <v>265.18874589217302</v>
      </c>
      <c r="EB843">
        <f>Drivers!EB132</f>
        <v>315.51887628867701</v>
      </c>
      <c r="EC843">
        <f>Drivers!EC132</f>
        <v>363.563347386928</v>
      </c>
      <c r="ED843">
        <f>Drivers!ED132</f>
        <v>370.83461433466658</v>
      </c>
      <c r="EE843">
        <f>Drivers!EE132</f>
        <v>378.25130662135996</v>
      </c>
      <c r="EF843">
        <f>Drivers!EF132</f>
        <v>385.81633275378709</v>
      </c>
      <c r="EG843">
        <f>Drivers!EG132</f>
        <v>393.53265940886291</v>
      </c>
      <c r="EH843">
        <f>Drivers!EH132</f>
        <v>401.40331259704016</v>
      </c>
      <c r="EI843">
        <f>Drivers!EI132</f>
        <v>409.43137884898101</v>
      </c>
      <c r="EJ843">
        <f>Drivers!EJ132</f>
        <v>417.62000642596058</v>
      </c>
    </row>
    <row r="844" spans="1:140" hidden="1" outlineLevel="1">
      <c r="A844">
        <f>Drivers!A136</f>
        <v>0</v>
      </c>
      <c r="B844">
        <f>Drivers!B136</f>
        <v>0</v>
      </c>
      <c r="C844">
        <f>Drivers!C136</f>
        <v>0</v>
      </c>
      <c r="D844">
        <f>Drivers!D136</f>
        <v>0</v>
      </c>
      <c r="E844">
        <f>Drivers!E136</f>
        <v>0</v>
      </c>
      <c r="F844">
        <f>Drivers!F136</f>
        <v>0</v>
      </c>
      <c r="G844">
        <f>Drivers!G136</f>
        <v>0</v>
      </c>
      <c r="H844">
        <f>Drivers!H136</f>
        <v>0</v>
      </c>
      <c r="I844">
        <f>Drivers!I136</f>
        <v>0</v>
      </c>
      <c r="J844">
        <f>Drivers!J136</f>
        <v>0</v>
      </c>
      <c r="K844">
        <f>Drivers!K136</f>
        <v>0</v>
      </c>
      <c r="L844">
        <f>Drivers!L136</f>
        <v>0</v>
      </c>
      <c r="M844">
        <f>Drivers!M136</f>
        <v>0</v>
      </c>
      <c r="N844">
        <f>Drivers!N136</f>
        <v>0</v>
      </c>
      <c r="O844">
        <f>Drivers!O136</f>
        <v>0</v>
      </c>
      <c r="P844">
        <f>Drivers!P136</f>
        <v>0</v>
      </c>
      <c r="Q844">
        <f>Drivers!Q136</f>
        <v>0</v>
      </c>
      <c r="R844">
        <f>Drivers!R136</f>
        <v>0</v>
      </c>
      <c r="S844">
        <f>Drivers!S136</f>
        <v>0</v>
      </c>
      <c r="T844">
        <f>Drivers!T136</f>
        <v>0</v>
      </c>
      <c r="U844">
        <f>Drivers!U136</f>
        <v>0</v>
      </c>
      <c r="V844">
        <f>Drivers!V136</f>
        <v>0</v>
      </c>
      <c r="W844">
        <f>Drivers!W136</f>
        <v>0</v>
      </c>
      <c r="X844">
        <f>Drivers!X136</f>
        <v>0</v>
      </c>
      <c r="Y844">
        <f>Drivers!Y136</f>
        <v>0</v>
      </c>
      <c r="Z844">
        <f>Drivers!Z136</f>
        <v>0</v>
      </c>
      <c r="AA844">
        <f>Drivers!AA136</f>
        <v>0</v>
      </c>
      <c r="AB844">
        <f>Drivers!AB136</f>
        <v>0</v>
      </c>
      <c r="AC844">
        <f>Drivers!AC136</f>
        <v>0</v>
      </c>
      <c r="AD844">
        <f>Drivers!AD136</f>
        <v>0</v>
      </c>
      <c r="AE844">
        <f>Drivers!AE136</f>
        <v>0</v>
      </c>
      <c r="AF844">
        <f>Drivers!AF136</f>
        <v>0</v>
      </c>
      <c r="AG844">
        <f>Drivers!AG136</f>
        <v>0</v>
      </c>
      <c r="AH844">
        <f>Drivers!AH136</f>
        <v>0</v>
      </c>
      <c r="AI844">
        <f>Drivers!AI136</f>
        <v>0</v>
      </c>
      <c r="AJ844">
        <f>Drivers!AJ136</f>
        <v>0</v>
      </c>
      <c r="AK844">
        <f>Drivers!AK136</f>
        <v>0</v>
      </c>
      <c r="AL844">
        <f>Drivers!AL136</f>
        <v>0</v>
      </c>
      <c r="AM844">
        <f>Drivers!AM136</f>
        <v>0</v>
      </c>
      <c r="AN844">
        <f>Drivers!AN136</f>
        <v>0</v>
      </c>
      <c r="AO844">
        <f>Drivers!AO136</f>
        <v>0</v>
      </c>
      <c r="AP844">
        <f>Drivers!AP136</f>
        <v>0</v>
      </c>
      <c r="AQ844">
        <f>Drivers!AQ136</f>
        <v>0</v>
      </c>
      <c r="AR844">
        <f>Drivers!AR136</f>
        <v>0</v>
      </c>
      <c r="AS844">
        <f>Drivers!AS136</f>
        <v>0</v>
      </c>
      <c r="AT844">
        <f>Drivers!AT136</f>
        <v>0</v>
      </c>
      <c r="AU844">
        <f>Drivers!AU136</f>
        <v>0</v>
      </c>
      <c r="AV844">
        <f>Drivers!AV136</f>
        <v>0</v>
      </c>
      <c r="AW844">
        <f>Drivers!AW136</f>
        <v>0</v>
      </c>
      <c r="AX844">
        <f>Drivers!AX136</f>
        <v>0</v>
      </c>
      <c r="AY844">
        <f>Drivers!AY136</f>
        <v>0</v>
      </c>
      <c r="AZ844">
        <f>Drivers!AZ136</f>
        <v>0</v>
      </c>
      <c r="BA844">
        <f>Drivers!BA136</f>
        <v>0</v>
      </c>
      <c r="BB844">
        <f>Drivers!BB136</f>
        <v>0</v>
      </c>
      <c r="BC844">
        <f>Drivers!BC136</f>
        <v>0</v>
      </c>
      <c r="BD844">
        <f>Drivers!BD136</f>
        <v>0</v>
      </c>
      <c r="BE844">
        <f>Drivers!BE136</f>
        <v>0</v>
      </c>
      <c r="BF844">
        <f>Drivers!BF136</f>
        <v>0</v>
      </c>
      <c r="BG844">
        <f>Drivers!BG136</f>
        <v>0</v>
      </c>
      <c r="BH844">
        <f>Drivers!BH136</f>
        <v>0</v>
      </c>
      <c r="BI844">
        <f>Drivers!BI136</f>
        <v>0</v>
      </c>
      <c r="BJ844">
        <f>Drivers!BJ136</f>
        <v>0</v>
      </c>
      <c r="BK844">
        <f>Drivers!BK136</f>
        <v>0</v>
      </c>
      <c r="BL844">
        <f>Drivers!BL136</f>
        <v>0</v>
      </c>
      <c r="BM844">
        <f>Drivers!BM136</f>
        <v>0</v>
      </c>
      <c r="BN844">
        <f>Drivers!BN136</f>
        <v>0</v>
      </c>
      <c r="BO844">
        <f>Drivers!BO136</f>
        <v>0</v>
      </c>
      <c r="BP844">
        <f>Drivers!BP136</f>
        <v>0</v>
      </c>
      <c r="BQ844">
        <f>Drivers!BQ136</f>
        <v>0</v>
      </c>
      <c r="BR844">
        <f>Drivers!BR136</f>
        <v>0</v>
      </c>
      <c r="BS844">
        <f>Drivers!BS136</f>
        <v>0</v>
      </c>
      <c r="BT844">
        <f>Drivers!BT136</f>
        <v>0</v>
      </c>
      <c r="BU844">
        <f>Drivers!BU136</f>
        <v>0</v>
      </c>
      <c r="BV844">
        <f>Drivers!BV136</f>
        <v>0</v>
      </c>
      <c r="BW844">
        <f>Drivers!BW136</f>
        <v>0</v>
      </c>
      <c r="BX844">
        <f>Drivers!BX136</f>
        <v>0</v>
      </c>
      <c r="BY844">
        <f>Drivers!BY136</f>
        <v>0</v>
      </c>
      <c r="BZ844">
        <f>Drivers!BZ136</f>
        <v>0</v>
      </c>
      <c r="CA844">
        <f>Drivers!CA136</f>
        <v>0</v>
      </c>
      <c r="CB844">
        <f>Drivers!CB136</f>
        <v>0</v>
      </c>
      <c r="CC844">
        <f>Drivers!CC136</f>
        <v>0</v>
      </c>
      <c r="CD844">
        <f>Drivers!CD136</f>
        <v>0</v>
      </c>
      <c r="CE844">
        <f>Drivers!CE136</f>
        <v>0</v>
      </c>
      <c r="CF844">
        <f>Drivers!CF136</f>
        <v>0</v>
      </c>
      <c r="CG844">
        <f>Drivers!CG136</f>
        <v>0</v>
      </c>
      <c r="CH844">
        <f>Drivers!CH136</f>
        <v>0</v>
      </c>
      <c r="CI844">
        <f>Drivers!CI136</f>
        <v>0</v>
      </c>
      <c r="CJ844">
        <f>Drivers!CJ136</f>
        <v>0</v>
      </c>
      <c r="CK844">
        <f>Drivers!CK136</f>
        <v>0</v>
      </c>
      <c r="CL844">
        <f>Drivers!CL136</f>
        <v>0</v>
      </c>
      <c r="CM844">
        <f>Drivers!CM136</f>
        <v>0</v>
      </c>
      <c r="CN844">
        <f>Drivers!CN136</f>
        <v>0</v>
      </c>
      <c r="CO844">
        <f>Drivers!CO136</f>
        <v>0</v>
      </c>
      <c r="CP844">
        <f>Drivers!CP136</f>
        <v>0</v>
      </c>
      <c r="CQ844">
        <f>Drivers!CQ136</f>
        <v>0</v>
      </c>
      <c r="CR844">
        <f>Drivers!CR136</f>
        <v>0</v>
      </c>
      <c r="CS844">
        <f>Drivers!CS136</f>
        <v>0</v>
      </c>
      <c r="CT844">
        <f>Drivers!CT136</f>
        <v>0</v>
      </c>
      <c r="CU844">
        <f>Drivers!CU136</f>
        <v>0</v>
      </c>
      <c r="CV844">
        <f>Drivers!CV136</f>
        <v>0</v>
      </c>
      <c r="CW844">
        <f>Drivers!CW136</f>
        <v>0</v>
      </c>
      <c r="CX844">
        <f>Drivers!CX136</f>
        <v>0</v>
      </c>
      <c r="CY844">
        <f>Drivers!CY136</f>
        <v>0</v>
      </c>
      <c r="CZ844">
        <f>Drivers!CZ136</f>
        <v>0</v>
      </c>
      <c r="DA844">
        <f>Drivers!DA136</f>
        <v>0</v>
      </c>
      <c r="DB844">
        <f>Drivers!DB136</f>
        <v>0</v>
      </c>
      <c r="DC844">
        <f>Drivers!DC136</f>
        <v>0</v>
      </c>
      <c r="DD844">
        <f>Drivers!DD136</f>
        <v>0</v>
      </c>
      <c r="DE844">
        <f>Drivers!DE136</f>
        <v>0</v>
      </c>
      <c r="DF844">
        <f>Drivers!DF136</f>
        <v>0</v>
      </c>
      <c r="DG844">
        <f>Drivers!DG136</f>
        <v>0</v>
      </c>
      <c r="DH844">
        <f>Drivers!DH136</f>
        <v>0</v>
      </c>
      <c r="DI844">
        <f>Drivers!DI136</f>
        <v>0</v>
      </c>
      <c r="DJ844">
        <f>Drivers!DJ136</f>
        <v>0</v>
      </c>
      <c r="DK844">
        <f>Drivers!DK136</f>
        <v>0</v>
      </c>
      <c r="DL844">
        <f>Drivers!DL136</f>
        <v>0</v>
      </c>
      <c r="DM844">
        <f>Drivers!DM136</f>
        <v>0</v>
      </c>
      <c r="DN844">
        <f>Drivers!DN136</f>
        <v>0</v>
      </c>
      <c r="DO844">
        <f>Drivers!DO136</f>
        <v>0</v>
      </c>
      <c r="DP844">
        <f>Drivers!DP136</f>
        <v>0</v>
      </c>
      <c r="DQ844">
        <f>Drivers!DQ136</f>
        <v>0</v>
      </c>
      <c r="DR844">
        <f>Drivers!DR136</f>
        <v>0</v>
      </c>
      <c r="DS844">
        <f>Drivers!DS136</f>
        <v>0</v>
      </c>
      <c r="DT844">
        <f>Drivers!DT136</f>
        <v>0</v>
      </c>
      <c r="DU844">
        <f>Drivers!DU136</f>
        <v>0</v>
      </c>
      <c r="DV844">
        <f>Drivers!DV136</f>
        <v>0</v>
      </c>
      <c r="DW844">
        <f>Drivers!DW136</f>
        <v>0</v>
      </c>
      <c r="DX844">
        <f>Drivers!DX136</f>
        <v>0</v>
      </c>
      <c r="DY844">
        <f>Drivers!DY136</f>
        <v>0</v>
      </c>
      <c r="DZ844">
        <f>Drivers!DZ136</f>
        <v>0</v>
      </c>
      <c r="EA844">
        <f>Drivers!EA136</f>
        <v>0</v>
      </c>
      <c r="EB844">
        <f>Drivers!EB136</f>
        <v>0</v>
      </c>
      <c r="EC844">
        <f>Drivers!EC136</f>
        <v>0</v>
      </c>
      <c r="ED844">
        <f>Drivers!ED136</f>
        <v>0</v>
      </c>
      <c r="EE844">
        <f>Drivers!EE136</f>
        <v>0</v>
      </c>
      <c r="EF844">
        <f>Drivers!EF136</f>
        <v>0</v>
      </c>
      <c r="EG844">
        <f>Drivers!EG136</f>
        <v>0</v>
      </c>
      <c r="EH844">
        <f>Drivers!EH136</f>
        <v>0</v>
      </c>
      <c r="EI844">
        <f>Drivers!EI136</f>
        <v>0</v>
      </c>
      <c r="EJ844">
        <f>Drivers!EJ136</f>
        <v>0</v>
      </c>
    </row>
    <row r="845" spans="1:140" hidden="1" outlineLevel="1">
      <c r="A845">
        <f>Drivers!A137</f>
        <v>0</v>
      </c>
      <c r="B845">
        <f>Drivers!B137</f>
        <v>0</v>
      </c>
      <c r="C845">
        <f>Drivers!C137</f>
        <v>0</v>
      </c>
      <c r="D845">
        <f>Drivers!D137</f>
        <v>0</v>
      </c>
      <c r="E845">
        <f>Drivers!E137</f>
        <v>0</v>
      </c>
      <c r="F845">
        <f>Drivers!F137</f>
        <v>0</v>
      </c>
      <c r="G845">
        <f>Drivers!G137</f>
        <v>0</v>
      </c>
      <c r="H845">
        <f>Drivers!H137</f>
        <v>0</v>
      </c>
      <c r="I845" t="str">
        <f>Drivers!I137</f>
        <v>Estimated Converted Zillow Leads</v>
      </c>
      <c r="J845">
        <f>Drivers!J137</f>
        <v>0</v>
      </c>
      <c r="K845">
        <f>Drivers!K137</f>
        <v>0</v>
      </c>
      <c r="L845">
        <f>Drivers!L137</f>
        <v>0</v>
      </c>
      <c r="M845">
        <f>Drivers!M137</f>
        <v>0</v>
      </c>
      <c r="N845">
        <f>Drivers!N137</f>
        <v>0</v>
      </c>
      <c r="O845">
        <f>Drivers!O137</f>
        <v>0</v>
      </c>
      <c r="P845">
        <f>Drivers!P137</f>
        <v>0</v>
      </c>
      <c r="Q845">
        <f>Drivers!Q137</f>
        <v>0</v>
      </c>
      <c r="R845">
        <f>Drivers!R137</f>
        <v>0</v>
      </c>
      <c r="S845">
        <f>Drivers!S137</f>
        <v>0</v>
      </c>
      <c r="T845">
        <f>Drivers!T137</f>
        <v>0</v>
      </c>
      <c r="U845">
        <f>Drivers!U137</f>
        <v>0</v>
      </c>
      <c r="V845">
        <f>Drivers!V137</f>
        <v>0</v>
      </c>
      <c r="W845">
        <f>Drivers!W137</f>
        <v>0</v>
      </c>
      <c r="X845">
        <f>Drivers!X137</f>
        <v>0</v>
      </c>
      <c r="Y845">
        <f>Drivers!Y137</f>
        <v>0</v>
      </c>
      <c r="Z845">
        <f>Drivers!Z137</f>
        <v>0</v>
      </c>
      <c r="AA845">
        <f>Drivers!AA137</f>
        <v>0</v>
      </c>
      <c r="AB845">
        <f>Drivers!AB137</f>
        <v>0</v>
      </c>
      <c r="AC845">
        <f>Drivers!AC137</f>
        <v>0</v>
      </c>
      <c r="AD845">
        <f>Drivers!AD137</f>
        <v>0</v>
      </c>
      <c r="AE845">
        <f>Drivers!AE137</f>
        <v>0</v>
      </c>
      <c r="AF845">
        <f>Drivers!AF137</f>
        <v>0</v>
      </c>
      <c r="AG845">
        <f>Drivers!AG137</f>
        <v>0</v>
      </c>
      <c r="AH845">
        <f>Drivers!AH137</f>
        <v>0</v>
      </c>
      <c r="AI845">
        <f>Drivers!AI137</f>
        <v>0</v>
      </c>
      <c r="AJ845">
        <f>Drivers!AJ137</f>
        <v>0</v>
      </c>
      <c r="AK845">
        <f>Drivers!AK137</f>
        <v>0</v>
      </c>
      <c r="AL845">
        <f>Drivers!AL137</f>
        <v>0</v>
      </c>
      <c r="AM845">
        <f>Drivers!AM137</f>
        <v>0</v>
      </c>
      <c r="AN845">
        <f>Drivers!AN137</f>
        <v>0</v>
      </c>
      <c r="AO845">
        <f>Drivers!AO137</f>
        <v>0</v>
      </c>
      <c r="AP845">
        <f>Drivers!AP137</f>
        <v>0</v>
      </c>
      <c r="AQ845">
        <f>Drivers!AQ137</f>
        <v>0</v>
      </c>
      <c r="AR845">
        <f>Drivers!AR137</f>
        <v>0</v>
      </c>
      <c r="AS845">
        <f>Drivers!AS137</f>
        <v>0</v>
      </c>
      <c r="AT845">
        <f>Drivers!AT137</f>
        <v>0</v>
      </c>
      <c r="AU845">
        <f>Drivers!AU137</f>
        <v>0</v>
      </c>
      <c r="AV845">
        <f>Drivers!AV137</f>
        <v>0</v>
      </c>
      <c r="AW845">
        <f>Drivers!AW137</f>
        <v>0</v>
      </c>
      <c r="AX845">
        <f>Drivers!AX137</f>
        <v>0</v>
      </c>
      <c r="AY845">
        <f>Drivers!AY137</f>
        <v>0</v>
      </c>
      <c r="AZ845">
        <f>Drivers!AZ137</f>
        <v>0</v>
      </c>
      <c r="BA845">
        <f>Drivers!BA137</f>
        <v>0</v>
      </c>
      <c r="BB845">
        <f>Drivers!BB137</f>
        <v>0</v>
      </c>
      <c r="BC845">
        <f>Drivers!BC137</f>
        <v>0</v>
      </c>
      <c r="BD845">
        <f>Drivers!BD137</f>
        <v>0</v>
      </c>
      <c r="BE845">
        <f>Drivers!BE137</f>
        <v>0</v>
      </c>
      <c r="BF845">
        <f>Drivers!BF137</f>
        <v>0</v>
      </c>
      <c r="BG845">
        <f>Drivers!BG137</f>
        <v>0</v>
      </c>
      <c r="BH845">
        <f>Drivers!BH137</f>
        <v>0</v>
      </c>
      <c r="BI845">
        <f>Drivers!BI137</f>
        <v>0</v>
      </c>
      <c r="BJ845">
        <f>Drivers!BJ137</f>
        <v>0</v>
      </c>
      <c r="BK845">
        <f>Drivers!BK137</f>
        <v>0</v>
      </c>
      <c r="BL845">
        <f>Drivers!BL137</f>
        <v>0</v>
      </c>
      <c r="BM845">
        <f>Drivers!BM137</f>
        <v>0</v>
      </c>
      <c r="BN845">
        <f>Drivers!BN137</f>
        <v>0</v>
      </c>
      <c r="BO845">
        <f>Drivers!BO137</f>
        <v>0</v>
      </c>
      <c r="BP845">
        <f>Drivers!BP137</f>
        <v>0</v>
      </c>
      <c r="BQ845">
        <f>Drivers!BQ137</f>
        <v>0</v>
      </c>
      <c r="BR845">
        <f>Drivers!BR137</f>
        <v>0</v>
      </c>
      <c r="BS845">
        <f>Drivers!BS137</f>
        <v>0</v>
      </c>
      <c r="BT845">
        <f>Drivers!BT137</f>
        <v>0</v>
      </c>
      <c r="BU845">
        <f>Drivers!BU137</f>
        <v>0</v>
      </c>
      <c r="BV845">
        <f>Drivers!BV137</f>
        <v>0</v>
      </c>
      <c r="BW845">
        <f>Drivers!BW137</f>
        <v>0</v>
      </c>
      <c r="BX845">
        <f>Drivers!BX137</f>
        <v>0</v>
      </c>
      <c r="BY845">
        <f>Drivers!BY137</f>
        <v>0</v>
      </c>
      <c r="BZ845">
        <f>Drivers!BZ137</f>
        <v>0</v>
      </c>
      <c r="CA845">
        <f>Drivers!CA137</f>
        <v>0</v>
      </c>
      <c r="CB845">
        <f>Drivers!CB137</f>
        <v>0</v>
      </c>
      <c r="CC845">
        <f>Drivers!CC137</f>
        <v>0</v>
      </c>
      <c r="CD845">
        <f>Drivers!CD137</f>
        <v>0</v>
      </c>
      <c r="CE845">
        <f>Drivers!CE137</f>
        <v>0</v>
      </c>
      <c r="CF845">
        <f>Drivers!CF137</f>
        <v>0</v>
      </c>
      <c r="CG845">
        <f>Drivers!CG137</f>
        <v>0</v>
      </c>
      <c r="CH845">
        <f>Drivers!CH137</f>
        <v>0</v>
      </c>
      <c r="CI845">
        <f>Drivers!CI137</f>
        <v>0</v>
      </c>
      <c r="CJ845">
        <f>Drivers!CJ137</f>
        <v>0</v>
      </c>
      <c r="CK845">
        <f>Drivers!CK137</f>
        <v>0</v>
      </c>
      <c r="CL845">
        <f>Drivers!CL137</f>
        <v>0</v>
      </c>
      <c r="CM845">
        <f>Drivers!CM137</f>
        <v>0</v>
      </c>
      <c r="CN845">
        <f>Drivers!CN137</f>
        <v>0</v>
      </c>
      <c r="CO845">
        <f>Drivers!CO137</f>
        <v>0</v>
      </c>
      <c r="CP845">
        <f>Drivers!CP137</f>
        <v>0</v>
      </c>
      <c r="CQ845">
        <f>Drivers!CQ137</f>
        <v>0</v>
      </c>
      <c r="CR845">
        <f>Drivers!CR137</f>
        <v>0</v>
      </c>
      <c r="CS845">
        <f>Drivers!CS137</f>
        <v>0</v>
      </c>
      <c r="CT845">
        <f>Drivers!CT137</f>
        <v>0</v>
      </c>
      <c r="CU845">
        <f>Drivers!CU137</f>
        <v>0</v>
      </c>
      <c r="CV845">
        <f>Drivers!CV137</f>
        <v>0</v>
      </c>
      <c r="CW845">
        <f>Drivers!CW137</f>
        <v>0</v>
      </c>
      <c r="CX845">
        <f>Drivers!CX137</f>
        <v>0</v>
      </c>
      <c r="CY845">
        <f>Drivers!CY137</f>
        <v>0</v>
      </c>
      <c r="CZ845">
        <f>Drivers!CZ137</f>
        <v>0</v>
      </c>
      <c r="DA845">
        <f>Drivers!DA137</f>
        <v>0</v>
      </c>
      <c r="DB845">
        <f>Drivers!DB137</f>
        <v>0</v>
      </c>
      <c r="DC845">
        <f>Drivers!DC137</f>
        <v>0</v>
      </c>
      <c r="DD845">
        <f>Drivers!DD137</f>
        <v>0</v>
      </c>
      <c r="DE845">
        <f>Drivers!DE137</f>
        <v>0</v>
      </c>
      <c r="DF845">
        <f>Drivers!DF137</f>
        <v>0</v>
      </c>
      <c r="DG845">
        <f>Drivers!DG137</f>
        <v>0</v>
      </c>
      <c r="DH845">
        <f>Drivers!DH137</f>
        <v>0</v>
      </c>
      <c r="DI845">
        <f>Drivers!DI137</f>
        <v>0</v>
      </c>
      <c r="DJ845">
        <f>Drivers!DJ137</f>
        <v>0</v>
      </c>
      <c r="DK845">
        <f>Drivers!DK137</f>
        <v>0</v>
      </c>
      <c r="DL845">
        <f>Drivers!DL137</f>
        <v>0</v>
      </c>
      <c r="DM845">
        <f>Drivers!DM137</f>
        <v>0</v>
      </c>
      <c r="DN845">
        <f>Drivers!DN137</f>
        <v>0</v>
      </c>
      <c r="DO845">
        <f>Drivers!DO137</f>
        <v>0</v>
      </c>
      <c r="DP845">
        <f>Drivers!DP137</f>
        <v>0</v>
      </c>
      <c r="DQ845">
        <f>Drivers!DQ137</f>
        <v>0</v>
      </c>
      <c r="DR845">
        <f>Drivers!DR137</f>
        <v>0</v>
      </c>
      <c r="DS845">
        <f>Drivers!DS137</f>
        <v>0</v>
      </c>
      <c r="DT845">
        <f>Drivers!DT137</f>
        <v>0</v>
      </c>
      <c r="DU845">
        <f>Drivers!DU137</f>
        <v>0</v>
      </c>
      <c r="DV845">
        <f>Drivers!DV137</f>
        <v>0</v>
      </c>
      <c r="DW845">
        <f>Drivers!DW137</f>
        <v>0</v>
      </c>
      <c r="DX845">
        <f>Drivers!DX137</f>
        <v>0</v>
      </c>
      <c r="DY845">
        <f>Drivers!DY137</f>
        <v>299970.73289178434</v>
      </c>
      <c r="DZ845">
        <f>Drivers!DZ137</f>
        <v>404960.48940390884</v>
      </c>
      <c r="EA845">
        <f>Drivers!EA137</f>
        <v>559450</v>
      </c>
      <c r="EB845">
        <f>Drivers!EB137</f>
        <v>775807.99999999988</v>
      </c>
      <c r="EC845">
        <f>Drivers!EC137</f>
        <v>918835.05999999994</v>
      </c>
      <c r="ED845">
        <f>Drivers!ED137</f>
        <v>961735.33213426732</v>
      </c>
      <c r="EE845">
        <f>Drivers!EE137</f>
        <v>1048291.5120263514</v>
      </c>
      <c r="EF845">
        <f>Drivers!EF137</f>
        <v>1121671.9178681963</v>
      </c>
      <c r="EG845">
        <f>Drivers!EG137</f>
        <v>1177755.5137616061</v>
      </c>
      <c r="EH845">
        <f>Drivers!EH137</f>
        <v>1224865.7343120703</v>
      </c>
      <c r="EI845">
        <f>Drivers!EI137</f>
        <v>1273860.3636845532</v>
      </c>
      <c r="EJ845">
        <f>Drivers!EJ137</f>
        <v>1324814.7782319353</v>
      </c>
    </row>
    <row r="846" spans="1:140" hidden="1" outlineLevel="1">
      <c r="A846">
        <f>Drivers!A140</f>
        <v>0</v>
      </c>
      <c r="B846">
        <f>Drivers!B140</f>
        <v>0</v>
      </c>
      <c r="C846">
        <f>Drivers!C140</f>
        <v>0</v>
      </c>
      <c r="D846">
        <f>Drivers!D140</f>
        <v>0</v>
      </c>
      <c r="E846">
        <f>Drivers!E140</f>
        <v>0</v>
      </c>
      <c r="F846">
        <f>Drivers!F140</f>
        <v>0</v>
      </c>
      <c r="G846">
        <f>Drivers!G140</f>
        <v>0</v>
      </c>
      <c r="H846">
        <f>Drivers!H140</f>
        <v>0</v>
      </c>
      <c r="I846" t="str">
        <f>Drivers!I140</f>
        <v>Total Paying Agents</v>
      </c>
      <c r="J846">
        <f>Drivers!J140</f>
        <v>0</v>
      </c>
      <c r="K846">
        <f>Drivers!K140</f>
        <v>0</v>
      </c>
      <c r="L846">
        <f>Drivers!L140</f>
        <v>0</v>
      </c>
      <c r="M846">
        <f>Drivers!M140</f>
        <v>0</v>
      </c>
      <c r="N846">
        <f>Drivers!N140</f>
        <v>0</v>
      </c>
      <c r="O846">
        <f>Drivers!O140</f>
        <v>0</v>
      </c>
      <c r="P846">
        <f>Drivers!P140</f>
        <v>0</v>
      </c>
      <c r="Q846">
        <f>Drivers!Q140</f>
        <v>0</v>
      </c>
      <c r="R846">
        <f>Drivers!R140</f>
        <v>0</v>
      </c>
      <c r="S846">
        <f>Drivers!S140</f>
        <v>0</v>
      </c>
      <c r="T846">
        <f>Drivers!T140</f>
        <v>0</v>
      </c>
      <c r="U846">
        <f>Drivers!U140</f>
        <v>0</v>
      </c>
      <c r="V846">
        <f>Drivers!V140</f>
        <v>0</v>
      </c>
      <c r="W846">
        <f>Drivers!W140</f>
        <v>0</v>
      </c>
      <c r="X846">
        <f>Drivers!X140</f>
        <v>0</v>
      </c>
      <c r="Y846">
        <f>Drivers!Y140</f>
        <v>0</v>
      </c>
      <c r="Z846">
        <f>Drivers!Z140</f>
        <v>0</v>
      </c>
      <c r="AA846">
        <f>Drivers!AA140</f>
        <v>0</v>
      </c>
      <c r="AB846">
        <f>Drivers!AB140</f>
        <v>0</v>
      </c>
      <c r="AC846">
        <f>Drivers!AC140</f>
        <v>0</v>
      </c>
      <c r="AD846">
        <f>Drivers!AD140</f>
        <v>0</v>
      </c>
      <c r="AE846">
        <f>Drivers!AE140</f>
        <v>0</v>
      </c>
      <c r="AF846">
        <f>Drivers!AF140</f>
        <v>0</v>
      </c>
      <c r="AG846">
        <f>Drivers!AG140</f>
        <v>0</v>
      </c>
      <c r="AH846">
        <f>Drivers!AH140</f>
        <v>0</v>
      </c>
      <c r="AI846">
        <f>Drivers!AI140</f>
        <v>0</v>
      </c>
      <c r="AJ846">
        <f>Drivers!AJ140</f>
        <v>0</v>
      </c>
      <c r="AK846">
        <f>Drivers!AK140</f>
        <v>0</v>
      </c>
      <c r="AL846">
        <f>Drivers!AL140</f>
        <v>0</v>
      </c>
      <c r="AM846">
        <f>Drivers!AM140</f>
        <v>0</v>
      </c>
      <c r="AN846">
        <f>Drivers!AN140</f>
        <v>0</v>
      </c>
      <c r="AO846">
        <f>Drivers!AO140</f>
        <v>0</v>
      </c>
      <c r="AP846">
        <f>Drivers!AP140</f>
        <v>0</v>
      </c>
      <c r="AQ846">
        <f>Drivers!AQ140</f>
        <v>0</v>
      </c>
      <c r="AR846">
        <f>Drivers!AR140</f>
        <v>0</v>
      </c>
      <c r="AS846">
        <f>Drivers!AS140</f>
        <v>0</v>
      </c>
      <c r="AT846">
        <f>Drivers!AT140</f>
        <v>0</v>
      </c>
      <c r="AU846">
        <f>Drivers!AU140</f>
        <v>0</v>
      </c>
      <c r="AV846">
        <f>Drivers!AV140</f>
        <v>0</v>
      </c>
      <c r="AW846">
        <f>Drivers!AW140</f>
        <v>0</v>
      </c>
      <c r="AX846">
        <f>Drivers!AX140</f>
        <v>0</v>
      </c>
      <c r="AY846">
        <f>Drivers!AY140</f>
        <v>0</v>
      </c>
      <c r="AZ846">
        <f>Drivers!AZ140</f>
        <v>0</v>
      </c>
      <c r="BA846">
        <f>Drivers!BA140</f>
        <v>0</v>
      </c>
      <c r="BB846">
        <f>Drivers!BB140</f>
        <v>0</v>
      </c>
      <c r="BC846">
        <f>Drivers!BC140</f>
        <v>0</v>
      </c>
      <c r="BD846">
        <f>Drivers!BD140</f>
        <v>0</v>
      </c>
      <c r="BE846">
        <f>Drivers!BE140</f>
        <v>0</v>
      </c>
      <c r="BF846">
        <f>Drivers!BF140</f>
        <v>0</v>
      </c>
      <c r="BG846">
        <f>Drivers!BG140</f>
        <v>0</v>
      </c>
      <c r="BH846">
        <f>Drivers!BH140</f>
        <v>0</v>
      </c>
      <c r="BI846">
        <f>Drivers!BI140</f>
        <v>0</v>
      </c>
      <c r="BJ846">
        <f>Drivers!BJ140</f>
        <v>0</v>
      </c>
      <c r="BK846">
        <f>Drivers!BK140</f>
        <v>0</v>
      </c>
      <c r="BL846">
        <f>Drivers!BL140</f>
        <v>0</v>
      </c>
      <c r="BM846">
        <f>Drivers!BM140</f>
        <v>0</v>
      </c>
      <c r="BN846">
        <f>Drivers!BN140</f>
        <v>0</v>
      </c>
      <c r="BO846">
        <f>Drivers!BO140</f>
        <v>0</v>
      </c>
      <c r="BP846">
        <f>Drivers!BP140</f>
        <v>0</v>
      </c>
      <c r="BQ846">
        <f>Drivers!BQ140</f>
        <v>0</v>
      </c>
      <c r="BR846">
        <f>Drivers!BR140</f>
        <v>0</v>
      </c>
      <c r="BS846">
        <f>Drivers!BS140</f>
        <v>0</v>
      </c>
      <c r="BT846">
        <f>Drivers!BT140</f>
        <v>0</v>
      </c>
      <c r="BU846">
        <f>Drivers!BU140</f>
        <v>0</v>
      </c>
      <c r="BV846">
        <f>Drivers!BV140</f>
        <v>0</v>
      </c>
      <c r="BW846">
        <f>Drivers!BW140</f>
        <v>0</v>
      </c>
      <c r="BX846">
        <f>Drivers!BX140</f>
        <v>0</v>
      </c>
      <c r="BY846">
        <f>Drivers!BY140</f>
        <v>0</v>
      </c>
      <c r="BZ846">
        <f>Drivers!BZ140</f>
        <v>0</v>
      </c>
      <c r="CA846">
        <f>Drivers!CA140</f>
        <v>0</v>
      </c>
      <c r="CB846">
        <f>Drivers!CB140</f>
        <v>0</v>
      </c>
      <c r="CC846">
        <f>Drivers!CC140</f>
        <v>0</v>
      </c>
      <c r="CD846">
        <f>Drivers!CD140</f>
        <v>0</v>
      </c>
      <c r="CE846">
        <f>Drivers!CE140</f>
        <v>0</v>
      </c>
      <c r="CF846">
        <f>Drivers!CF140</f>
        <v>0</v>
      </c>
      <c r="CG846">
        <f>Drivers!CG140</f>
        <v>0</v>
      </c>
      <c r="CH846">
        <f>Drivers!CH140</f>
        <v>0</v>
      </c>
      <c r="CI846">
        <f>Drivers!CI140</f>
        <v>0</v>
      </c>
      <c r="CJ846">
        <f>Drivers!CJ140</f>
        <v>0</v>
      </c>
      <c r="CK846">
        <f>Drivers!CK140</f>
        <v>0</v>
      </c>
      <c r="CL846">
        <f>Drivers!CL140</f>
        <v>0</v>
      </c>
      <c r="CM846">
        <f>Drivers!CM140</f>
        <v>0</v>
      </c>
      <c r="CN846">
        <f>Drivers!CN140</f>
        <v>0</v>
      </c>
      <c r="CO846">
        <f>Drivers!CO140</f>
        <v>0</v>
      </c>
      <c r="CP846">
        <f>Drivers!CP140</f>
        <v>0</v>
      </c>
      <c r="CQ846">
        <f>Drivers!CQ140</f>
        <v>0</v>
      </c>
      <c r="CR846">
        <f>Drivers!CR140</f>
        <v>0</v>
      </c>
      <c r="CS846">
        <f>Drivers!CS140</f>
        <v>0</v>
      </c>
      <c r="CT846">
        <f>Drivers!CT140</f>
        <v>0</v>
      </c>
      <c r="CU846">
        <f>Drivers!CU140</f>
        <v>0</v>
      </c>
      <c r="CV846">
        <f>Drivers!CV140</f>
        <v>0</v>
      </c>
      <c r="CW846">
        <f>Drivers!CW140</f>
        <v>0</v>
      </c>
      <c r="CX846">
        <f>Drivers!CX140</f>
        <v>0</v>
      </c>
      <c r="CY846">
        <f>Drivers!CY140</f>
        <v>0</v>
      </c>
      <c r="CZ846">
        <f>Drivers!CZ140</f>
        <v>0</v>
      </c>
      <c r="DA846">
        <f>Drivers!DA140</f>
        <v>0</v>
      </c>
      <c r="DB846">
        <f>Drivers!DB140</f>
        <v>0</v>
      </c>
      <c r="DC846">
        <f>Drivers!DC140</f>
        <v>0</v>
      </c>
      <c r="DD846">
        <f>Drivers!DD140</f>
        <v>0</v>
      </c>
      <c r="DE846">
        <f>Drivers!DE140</f>
        <v>0</v>
      </c>
      <c r="DF846">
        <f>Drivers!DF140</f>
        <v>0</v>
      </c>
      <c r="DG846">
        <f>Drivers!DG140</f>
        <v>0</v>
      </c>
      <c r="DH846">
        <f>Drivers!DH140</f>
        <v>0</v>
      </c>
      <c r="DI846">
        <f>Drivers!DI140</f>
        <v>0</v>
      </c>
      <c r="DJ846">
        <f>Drivers!DJ140</f>
        <v>0</v>
      </c>
      <c r="DK846">
        <f>Drivers!DK140</f>
        <v>0</v>
      </c>
      <c r="DL846">
        <f>Drivers!DL140</f>
        <v>0</v>
      </c>
      <c r="DM846">
        <f>Drivers!DM140</f>
        <v>0</v>
      </c>
      <c r="DN846">
        <f>Drivers!DN140</f>
        <v>0</v>
      </c>
      <c r="DO846">
        <f>Drivers!DO140</f>
        <v>0</v>
      </c>
      <c r="DP846">
        <f>Drivers!DP140</f>
        <v>0</v>
      </c>
      <c r="DQ846">
        <f>Drivers!DQ140</f>
        <v>0</v>
      </c>
      <c r="DR846">
        <f>Drivers!DR140</f>
        <v>0</v>
      </c>
      <c r="DS846">
        <f>Drivers!DS140</f>
        <v>0</v>
      </c>
      <c r="DT846">
        <f>Drivers!DT140</f>
        <v>0</v>
      </c>
      <c r="DU846">
        <f>Drivers!DU140</f>
        <v>0</v>
      </c>
      <c r="DV846">
        <f>Drivers!DV140</f>
        <v>0</v>
      </c>
      <c r="DW846">
        <f>Drivers!DW140</f>
        <v>0</v>
      </c>
      <c r="DX846">
        <f>Drivers!DX140</f>
        <v>0</v>
      </c>
      <c r="DY846">
        <f>Drivers!DY140</f>
        <v>102087</v>
      </c>
      <c r="DZ846">
        <f>Drivers!DZ140</f>
        <v>92366</v>
      </c>
      <c r="EA846">
        <f>Drivers!EA140</f>
        <v>84151</v>
      </c>
      <c r="EB846">
        <f>Drivers!EB140</f>
        <v>0</v>
      </c>
      <c r="EC846">
        <f>Drivers!EC140</f>
        <v>0</v>
      </c>
      <c r="ED846">
        <f>Drivers!ED140</f>
        <v>0</v>
      </c>
      <c r="EE846">
        <f>Drivers!EE140</f>
        <v>0</v>
      </c>
      <c r="EF846">
        <f>Drivers!EF140</f>
        <v>0</v>
      </c>
      <c r="EG846">
        <f>Drivers!EG140</f>
        <v>0</v>
      </c>
      <c r="EH846">
        <f>Drivers!EH140</f>
        <v>0</v>
      </c>
      <c r="EI846">
        <f>Drivers!EI140</f>
        <v>0</v>
      </c>
      <c r="EJ846">
        <f>Drivers!EJ140</f>
        <v>0</v>
      </c>
    </row>
    <row r="847" spans="1:140" hidden="1" outlineLevel="1">
      <c r="A847">
        <f>Drivers!A141</f>
        <v>0</v>
      </c>
      <c r="B847">
        <f>Drivers!B141</f>
        <v>0</v>
      </c>
      <c r="C847">
        <f>Drivers!C141</f>
        <v>0</v>
      </c>
      <c r="D847">
        <f>Drivers!D141</f>
        <v>0</v>
      </c>
      <c r="E847">
        <f>Drivers!E141</f>
        <v>0</v>
      </c>
      <c r="F847">
        <f>Drivers!F141</f>
        <v>0</v>
      </c>
      <c r="G847">
        <f>Drivers!G141</f>
        <v>0</v>
      </c>
      <c r="H847">
        <f>Drivers!H141</f>
        <v>0</v>
      </c>
      <c r="I847" t="str">
        <f>Drivers!I141</f>
        <v>Converted Leads per Agent</v>
      </c>
      <c r="J847">
        <f>Drivers!J141</f>
        <v>0</v>
      </c>
      <c r="K847">
        <f>Drivers!K141</f>
        <v>0</v>
      </c>
      <c r="L847">
        <f>Drivers!L141</f>
        <v>0</v>
      </c>
      <c r="M847">
        <f>Drivers!M141</f>
        <v>0</v>
      </c>
      <c r="N847">
        <f>Drivers!N141</f>
        <v>0</v>
      </c>
      <c r="O847">
        <f>Drivers!O141</f>
        <v>0</v>
      </c>
      <c r="P847">
        <f>Drivers!P141</f>
        <v>0</v>
      </c>
      <c r="Q847">
        <f>Drivers!Q141</f>
        <v>0</v>
      </c>
      <c r="R847">
        <f>Drivers!R141</f>
        <v>0</v>
      </c>
      <c r="S847">
        <f>Drivers!S141</f>
        <v>0</v>
      </c>
      <c r="T847">
        <f>Drivers!T141</f>
        <v>0</v>
      </c>
      <c r="U847">
        <f>Drivers!U141</f>
        <v>0</v>
      </c>
      <c r="V847">
        <f>Drivers!V141</f>
        <v>0</v>
      </c>
      <c r="W847">
        <f>Drivers!W141</f>
        <v>0</v>
      </c>
      <c r="X847">
        <f>Drivers!X141</f>
        <v>0</v>
      </c>
      <c r="Y847">
        <f>Drivers!Y141</f>
        <v>0</v>
      </c>
      <c r="Z847">
        <f>Drivers!Z141</f>
        <v>0</v>
      </c>
      <c r="AA847">
        <f>Drivers!AA141</f>
        <v>0</v>
      </c>
      <c r="AB847">
        <f>Drivers!AB141</f>
        <v>0</v>
      </c>
      <c r="AC847">
        <f>Drivers!AC141</f>
        <v>0</v>
      </c>
      <c r="AD847">
        <f>Drivers!AD141</f>
        <v>0</v>
      </c>
      <c r="AE847">
        <f>Drivers!AE141</f>
        <v>0</v>
      </c>
      <c r="AF847">
        <f>Drivers!AF141</f>
        <v>0</v>
      </c>
      <c r="AG847">
        <f>Drivers!AG141</f>
        <v>0</v>
      </c>
      <c r="AH847">
        <f>Drivers!AH141</f>
        <v>0</v>
      </c>
      <c r="AI847">
        <f>Drivers!AI141</f>
        <v>0</v>
      </c>
      <c r="AJ847">
        <f>Drivers!AJ141</f>
        <v>0</v>
      </c>
      <c r="AK847">
        <f>Drivers!AK141</f>
        <v>0</v>
      </c>
      <c r="AL847">
        <f>Drivers!AL141</f>
        <v>0</v>
      </c>
      <c r="AM847">
        <f>Drivers!AM141</f>
        <v>0</v>
      </c>
      <c r="AN847">
        <f>Drivers!AN141</f>
        <v>0</v>
      </c>
      <c r="AO847">
        <f>Drivers!AO141</f>
        <v>0</v>
      </c>
      <c r="AP847">
        <f>Drivers!AP141</f>
        <v>0</v>
      </c>
      <c r="AQ847">
        <f>Drivers!AQ141</f>
        <v>0</v>
      </c>
      <c r="AR847">
        <f>Drivers!AR141</f>
        <v>0</v>
      </c>
      <c r="AS847">
        <f>Drivers!AS141</f>
        <v>0</v>
      </c>
      <c r="AT847">
        <f>Drivers!AT141</f>
        <v>0</v>
      </c>
      <c r="AU847">
        <f>Drivers!AU141</f>
        <v>0</v>
      </c>
      <c r="AV847">
        <f>Drivers!AV141</f>
        <v>0</v>
      </c>
      <c r="AW847">
        <f>Drivers!AW141</f>
        <v>0</v>
      </c>
      <c r="AX847">
        <f>Drivers!AX141</f>
        <v>0</v>
      </c>
      <c r="AY847">
        <f>Drivers!AY141</f>
        <v>0</v>
      </c>
      <c r="AZ847">
        <f>Drivers!AZ141</f>
        <v>0</v>
      </c>
      <c r="BA847">
        <f>Drivers!BA141</f>
        <v>0</v>
      </c>
      <c r="BB847">
        <f>Drivers!BB141</f>
        <v>0</v>
      </c>
      <c r="BC847">
        <f>Drivers!BC141</f>
        <v>0</v>
      </c>
      <c r="BD847">
        <f>Drivers!BD141</f>
        <v>0</v>
      </c>
      <c r="BE847">
        <f>Drivers!BE141</f>
        <v>0</v>
      </c>
      <c r="BF847">
        <f>Drivers!BF141</f>
        <v>0</v>
      </c>
      <c r="BG847">
        <f>Drivers!BG141</f>
        <v>0</v>
      </c>
      <c r="BH847">
        <f>Drivers!BH141</f>
        <v>0</v>
      </c>
      <c r="BI847">
        <f>Drivers!BI141</f>
        <v>0</v>
      </c>
      <c r="BJ847">
        <f>Drivers!BJ141</f>
        <v>0</v>
      </c>
      <c r="BK847">
        <f>Drivers!BK141</f>
        <v>0</v>
      </c>
      <c r="BL847">
        <f>Drivers!BL141</f>
        <v>0</v>
      </c>
      <c r="BM847">
        <f>Drivers!BM141</f>
        <v>0</v>
      </c>
      <c r="BN847">
        <f>Drivers!BN141</f>
        <v>0</v>
      </c>
      <c r="BO847">
        <f>Drivers!BO141</f>
        <v>0</v>
      </c>
      <c r="BP847">
        <f>Drivers!BP141</f>
        <v>0</v>
      </c>
      <c r="BQ847">
        <f>Drivers!BQ141</f>
        <v>0</v>
      </c>
      <c r="BR847">
        <f>Drivers!BR141</f>
        <v>0</v>
      </c>
      <c r="BS847">
        <f>Drivers!BS141</f>
        <v>0</v>
      </c>
      <c r="BT847">
        <f>Drivers!BT141</f>
        <v>0</v>
      </c>
      <c r="BU847">
        <f>Drivers!BU141</f>
        <v>0</v>
      </c>
      <c r="BV847">
        <f>Drivers!BV141</f>
        <v>0</v>
      </c>
      <c r="BW847">
        <f>Drivers!BW141</f>
        <v>0</v>
      </c>
      <c r="BX847">
        <f>Drivers!BX141</f>
        <v>0</v>
      </c>
      <c r="BY847">
        <f>Drivers!BY141</f>
        <v>0</v>
      </c>
      <c r="BZ847">
        <f>Drivers!BZ141</f>
        <v>0</v>
      </c>
      <c r="CA847">
        <f>Drivers!CA141</f>
        <v>0</v>
      </c>
      <c r="CB847">
        <f>Drivers!CB141</f>
        <v>0</v>
      </c>
      <c r="CC847">
        <f>Drivers!CC141</f>
        <v>0</v>
      </c>
      <c r="CD847">
        <f>Drivers!CD141</f>
        <v>0</v>
      </c>
      <c r="CE847">
        <f>Drivers!CE141</f>
        <v>0</v>
      </c>
      <c r="CF847">
        <f>Drivers!CF141</f>
        <v>0</v>
      </c>
      <c r="CG847">
        <f>Drivers!CG141</f>
        <v>0</v>
      </c>
      <c r="CH847">
        <f>Drivers!CH141</f>
        <v>0</v>
      </c>
      <c r="CI847">
        <f>Drivers!CI141</f>
        <v>0</v>
      </c>
      <c r="CJ847">
        <f>Drivers!CJ141</f>
        <v>0</v>
      </c>
      <c r="CK847">
        <f>Drivers!CK141</f>
        <v>0</v>
      </c>
      <c r="CL847">
        <f>Drivers!CL141</f>
        <v>0</v>
      </c>
      <c r="CM847">
        <f>Drivers!CM141</f>
        <v>0</v>
      </c>
      <c r="CN847">
        <f>Drivers!CN141</f>
        <v>0</v>
      </c>
      <c r="CO847">
        <f>Drivers!CO141</f>
        <v>0</v>
      </c>
      <c r="CP847">
        <f>Drivers!CP141</f>
        <v>0</v>
      </c>
      <c r="CQ847">
        <f>Drivers!CQ141</f>
        <v>0</v>
      </c>
      <c r="CR847">
        <f>Drivers!CR141</f>
        <v>0</v>
      </c>
      <c r="CS847">
        <f>Drivers!CS141</f>
        <v>0</v>
      </c>
      <c r="CT847">
        <f>Drivers!CT141</f>
        <v>0</v>
      </c>
      <c r="CU847">
        <f>Drivers!CU141</f>
        <v>0</v>
      </c>
      <c r="CV847">
        <f>Drivers!CV141</f>
        <v>0</v>
      </c>
      <c r="CW847">
        <f>Drivers!CW141</f>
        <v>0</v>
      </c>
      <c r="CX847">
        <f>Drivers!CX141</f>
        <v>0</v>
      </c>
      <c r="CY847">
        <f>Drivers!CY141</f>
        <v>0</v>
      </c>
      <c r="CZ847">
        <f>Drivers!CZ141</f>
        <v>0</v>
      </c>
      <c r="DA847">
        <f>Drivers!DA141</f>
        <v>0</v>
      </c>
      <c r="DB847">
        <f>Drivers!DB141</f>
        <v>0</v>
      </c>
      <c r="DC847">
        <f>Drivers!DC141</f>
        <v>0</v>
      </c>
      <c r="DD847">
        <f>Drivers!DD141</f>
        <v>0</v>
      </c>
      <c r="DE847">
        <f>Drivers!DE141</f>
        <v>0</v>
      </c>
      <c r="DF847">
        <f>Drivers!DF141</f>
        <v>0</v>
      </c>
      <c r="DG847">
        <f>Drivers!DG141</f>
        <v>0</v>
      </c>
      <c r="DH847">
        <f>Drivers!DH141</f>
        <v>0</v>
      </c>
      <c r="DI847">
        <f>Drivers!DI141</f>
        <v>0</v>
      </c>
      <c r="DJ847">
        <f>Drivers!DJ141</f>
        <v>0</v>
      </c>
      <c r="DK847">
        <f>Drivers!DK141</f>
        <v>0</v>
      </c>
      <c r="DL847">
        <f>Drivers!DL141</f>
        <v>0</v>
      </c>
      <c r="DM847">
        <f>Drivers!DM141</f>
        <v>0</v>
      </c>
      <c r="DN847">
        <f>Drivers!DN141</f>
        <v>0</v>
      </c>
      <c r="DO847">
        <f>Drivers!DO141</f>
        <v>0</v>
      </c>
      <c r="DP847">
        <f>Drivers!DP141</f>
        <v>0</v>
      </c>
      <c r="DQ847">
        <f>Drivers!DQ141</f>
        <v>0</v>
      </c>
      <c r="DR847">
        <f>Drivers!DR141</f>
        <v>0</v>
      </c>
      <c r="DS847">
        <f>Drivers!DS141</f>
        <v>0</v>
      </c>
      <c r="DT847">
        <f>Drivers!DT141</f>
        <v>0</v>
      </c>
      <c r="DU847">
        <f>Drivers!DU141</f>
        <v>0</v>
      </c>
      <c r="DV847">
        <f>Drivers!DV141</f>
        <v>0</v>
      </c>
      <c r="DW847">
        <f>Drivers!DW141</f>
        <v>0</v>
      </c>
      <c r="DX847">
        <f>Drivers!DX141</f>
        <v>0</v>
      </c>
      <c r="DY847">
        <f>Drivers!DY141</f>
        <v>2.9383832700714523</v>
      </c>
      <c r="DZ847">
        <f>Drivers!DZ141</f>
        <v>4.3843025507644464</v>
      </c>
      <c r="EA847">
        <f>Drivers!EA141</f>
        <v>6.6481681738779104</v>
      </c>
      <c r="EB847">
        <f>Drivers!EB141</f>
        <v>0</v>
      </c>
      <c r="EC847">
        <f>Drivers!EC141</f>
        <v>0</v>
      </c>
      <c r="ED847">
        <f>Drivers!ED141</f>
        <v>0</v>
      </c>
      <c r="EE847">
        <f>Drivers!EE141</f>
        <v>0</v>
      </c>
      <c r="EF847">
        <f>Drivers!EF141</f>
        <v>0</v>
      </c>
      <c r="EG847">
        <f>Drivers!EG141</f>
        <v>0</v>
      </c>
      <c r="EH847">
        <f>Drivers!EH141</f>
        <v>0</v>
      </c>
      <c r="EI847">
        <f>Drivers!EI141</f>
        <v>0</v>
      </c>
      <c r="EJ847">
        <f>Drivers!EJ141</f>
        <v>0</v>
      </c>
    </row>
    <row r="848" spans="1:140" hidden="1" outlineLevel="1">
      <c r="A848">
        <f>Drivers!A142</f>
        <v>0</v>
      </c>
      <c r="B848">
        <f>Drivers!B142</f>
        <v>0</v>
      </c>
      <c r="C848">
        <f>Drivers!C142</f>
        <v>0</v>
      </c>
      <c r="D848">
        <f>Drivers!D142</f>
        <v>0</v>
      </c>
      <c r="E848">
        <f>Drivers!E142</f>
        <v>0</v>
      </c>
      <c r="F848">
        <f>Drivers!F142</f>
        <v>0</v>
      </c>
      <c r="G848">
        <f>Drivers!G142</f>
        <v>0</v>
      </c>
      <c r="H848">
        <f>Drivers!H142</f>
        <v>0</v>
      </c>
      <c r="I848">
        <f>Drivers!I142</f>
        <v>0</v>
      </c>
      <c r="J848">
        <f>Drivers!J142</f>
        <v>0</v>
      </c>
      <c r="K848">
        <f>Drivers!K142</f>
        <v>0</v>
      </c>
      <c r="L848">
        <f>Drivers!L142</f>
        <v>0</v>
      </c>
      <c r="M848">
        <f>Drivers!M142</f>
        <v>0</v>
      </c>
      <c r="N848">
        <f>Drivers!N142</f>
        <v>0</v>
      </c>
      <c r="O848">
        <f>Drivers!O142</f>
        <v>0</v>
      </c>
      <c r="P848">
        <f>Drivers!P142</f>
        <v>0</v>
      </c>
      <c r="Q848">
        <f>Drivers!Q142</f>
        <v>0</v>
      </c>
      <c r="R848">
        <f>Drivers!R142</f>
        <v>0</v>
      </c>
      <c r="S848">
        <f>Drivers!S142</f>
        <v>0</v>
      </c>
      <c r="T848">
        <f>Drivers!T142</f>
        <v>0</v>
      </c>
      <c r="U848">
        <f>Drivers!U142</f>
        <v>0</v>
      </c>
      <c r="V848">
        <f>Drivers!V142</f>
        <v>0</v>
      </c>
      <c r="W848">
        <f>Drivers!W142</f>
        <v>0</v>
      </c>
      <c r="X848">
        <f>Drivers!X142</f>
        <v>0</v>
      </c>
      <c r="Y848">
        <f>Drivers!Y142</f>
        <v>0</v>
      </c>
      <c r="Z848">
        <f>Drivers!Z142</f>
        <v>0</v>
      </c>
      <c r="AA848">
        <f>Drivers!AA142</f>
        <v>0</v>
      </c>
      <c r="AB848">
        <f>Drivers!AB142</f>
        <v>0</v>
      </c>
      <c r="AC848">
        <f>Drivers!AC142</f>
        <v>0</v>
      </c>
      <c r="AD848">
        <f>Drivers!AD142</f>
        <v>0</v>
      </c>
      <c r="AE848">
        <f>Drivers!AE142</f>
        <v>0</v>
      </c>
      <c r="AF848">
        <f>Drivers!AF142</f>
        <v>0</v>
      </c>
      <c r="AG848">
        <f>Drivers!AG142</f>
        <v>0</v>
      </c>
      <c r="AH848">
        <f>Drivers!AH142</f>
        <v>0</v>
      </c>
      <c r="AI848">
        <f>Drivers!AI142</f>
        <v>0</v>
      </c>
      <c r="AJ848">
        <f>Drivers!AJ142</f>
        <v>0</v>
      </c>
      <c r="AK848">
        <f>Drivers!AK142</f>
        <v>0</v>
      </c>
      <c r="AL848">
        <f>Drivers!AL142</f>
        <v>0</v>
      </c>
      <c r="AM848">
        <f>Drivers!AM142</f>
        <v>0</v>
      </c>
      <c r="AN848">
        <f>Drivers!AN142</f>
        <v>0</v>
      </c>
      <c r="AO848">
        <f>Drivers!AO142</f>
        <v>0</v>
      </c>
      <c r="AP848">
        <f>Drivers!AP142</f>
        <v>0</v>
      </c>
      <c r="AQ848">
        <f>Drivers!AQ142</f>
        <v>0</v>
      </c>
      <c r="AR848">
        <f>Drivers!AR142</f>
        <v>0</v>
      </c>
      <c r="AS848">
        <f>Drivers!AS142</f>
        <v>0</v>
      </c>
      <c r="AT848">
        <f>Drivers!AT142</f>
        <v>0</v>
      </c>
      <c r="AU848">
        <f>Drivers!AU142</f>
        <v>0</v>
      </c>
      <c r="AV848">
        <f>Drivers!AV142</f>
        <v>0</v>
      </c>
      <c r="AW848">
        <f>Drivers!AW142</f>
        <v>0</v>
      </c>
      <c r="AX848">
        <f>Drivers!AX142</f>
        <v>0</v>
      </c>
      <c r="AY848">
        <f>Drivers!AY142</f>
        <v>0</v>
      </c>
      <c r="AZ848">
        <f>Drivers!AZ142</f>
        <v>0</v>
      </c>
      <c r="BA848">
        <f>Drivers!BA142</f>
        <v>0</v>
      </c>
      <c r="BB848">
        <f>Drivers!BB142</f>
        <v>0</v>
      </c>
      <c r="BC848">
        <f>Drivers!BC142</f>
        <v>0</v>
      </c>
      <c r="BD848">
        <f>Drivers!BD142</f>
        <v>0</v>
      </c>
      <c r="BE848">
        <f>Drivers!BE142</f>
        <v>0</v>
      </c>
      <c r="BF848">
        <f>Drivers!BF142</f>
        <v>0</v>
      </c>
      <c r="BG848">
        <f>Drivers!BG142</f>
        <v>0</v>
      </c>
      <c r="BH848">
        <f>Drivers!BH142</f>
        <v>0</v>
      </c>
      <c r="BI848">
        <f>Drivers!BI142</f>
        <v>0</v>
      </c>
      <c r="BJ848">
        <f>Drivers!BJ142</f>
        <v>0</v>
      </c>
      <c r="BK848">
        <f>Drivers!BK142</f>
        <v>0</v>
      </c>
      <c r="BL848">
        <f>Drivers!BL142</f>
        <v>0</v>
      </c>
      <c r="BM848">
        <f>Drivers!BM142</f>
        <v>0</v>
      </c>
      <c r="BN848">
        <f>Drivers!BN142</f>
        <v>0</v>
      </c>
      <c r="BO848">
        <f>Drivers!BO142</f>
        <v>0</v>
      </c>
      <c r="BP848">
        <f>Drivers!BP142</f>
        <v>0</v>
      </c>
      <c r="BQ848">
        <f>Drivers!BQ142</f>
        <v>0</v>
      </c>
      <c r="BR848">
        <f>Drivers!BR142</f>
        <v>0</v>
      </c>
      <c r="BS848">
        <f>Drivers!BS142</f>
        <v>0</v>
      </c>
      <c r="BT848">
        <f>Drivers!BT142</f>
        <v>0</v>
      </c>
      <c r="BU848">
        <f>Drivers!BU142</f>
        <v>0</v>
      </c>
      <c r="BV848">
        <f>Drivers!BV142</f>
        <v>0</v>
      </c>
      <c r="BW848">
        <f>Drivers!BW142</f>
        <v>0</v>
      </c>
      <c r="BX848">
        <f>Drivers!BX142</f>
        <v>0</v>
      </c>
      <c r="BY848">
        <f>Drivers!BY142</f>
        <v>0</v>
      </c>
      <c r="BZ848">
        <f>Drivers!BZ142</f>
        <v>0</v>
      </c>
      <c r="CA848">
        <f>Drivers!CA142</f>
        <v>0</v>
      </c>
      <c r="CB848">
        <f>Drivers!CB142</f>
        <v>0</v>
      </c>
      <c r="CC848">
        <f>Drivers!CC142</f>
        <v>0</v>
      </c>
      <c r="CD848">
        <f>Drivers!CD142</f>
        <v>0</v>
      </c>
      <c r="CE848">
        <f>Drivers!CE142</f>
        <v>0</v>
      </c>
      <c r="CF848">
        <f>Drivers!CF142</f>
        <v>0</v>
      </c>
      <c r="CG848">
        <f>Drivers!CG142</f>
        <v>0</v>
      </c>
      <c r="CH848">
        <f>Drivers!CH142</f>
        <v>0</v>
      </c>
      <c r="CI848">
        <f>Drivers!CI142</f>
        <v>0</v>
      </c>
      <c r="CJ848">
        <f>Drivers!CJ142</f>
        <v>0</v>
      </c>
      <c r="CK848">
        <f>Drivers!CK142</f>
        <v>0</v>
      </c>
      <c r="CL848">
        <f>Drivers!CL142</f>
        <v>0</v>
      </c>
      <c r="CM848">
        <f>Drivers!CM142</f>
        <v>0</v>
      </c>
      <c r="CN848">
        <f>Drivers!CN142</f>
        <v>0</v>
      </c>
      <c r="CO848">
        <f>Drivers!CO142</f>
        <v>0</v>
      </c>
      <c r="CP848">
        <f>Drivers!CP142</f>
        <v>0</v>
      </c>
      <c r="CQ848">
        <f>Drivers!CQ142</f>
        <v>0</v>
      </c>
      <c r="CR848">
        <f>Drivers!CR142</f>
        <v>0</v>
      </c>
      <c r="CS848">
        <f>Drivers!CS142</f>
        <v>0</v>
      </c>
      <c r="CT848">
        <f>Drivers!CT142</f>
        <v>0</v>
      </c>
      <c r="CU848">
        <f>Drivers!CU142</f>
        <v>0</v>
      </c>
      <c r="CV848">
        <f>Drivers!CV142</f>
        <v>0</v>
      </c>
      <c r="CW848">
        <f>Drivers!CW142</f>
        <v>0</v>
      </c>
      <c r="CX848">
        <f>Drivers!CX142</f>
        <v>0</v>
      </c>
      <c r="CY848">
        <f>Drivers!CY142</f>
        <v>0</v>
      </c>
      <c r="CZ848">
        <f>Drivers!CZ142</f>
        <v>0</v>
      </c>
      <c r="DA848">
        <f>Drivers!DA142</f>
        <v>0</v>
      </c>
      <c r="DB848">
        <f>Drivers!DB142</f>
        <v>0</v>
      </c>
      <c r="DC848">
        <f>Drivers!DC142</f>
        <v>0</v>
      </c>
      <c r="DD848">
        <f>Drivers!DD142</f>
        <v>0</v>
      </c>
      <c r="DE848">
        <f>Drivers!DE142</f>
        <v>0</v>
      </c>
      <c r="DF848">
        <f>Drivers!DF142</f>
        <v>0</v>
      </c>
      <c r="DG848">
        <f>Drivers!DG142</f>
        <v>0</v>
      </c>
      <c r="DH848">
        <f>Drivers!DH142</f>
        <v>0</v>
      </c>
      <c r="DI848">
        <f>Drivers!DI142</f>
        <v>0</v>
      </c>
      <c r="DJ848">
        <f>Drivers!DJ142</f>
        <v>0</v>
      </c>
      <c r="DK848">
        <f>Drivers!DK142</f>
        <v>0</v>
      </c>
      <c r="DL848">
        <f>Drivers!DL142</f>
        <v>0</v>
      </c>
      <c r="DM848">
        <f>Drivers!DM142</f>
        <v>0</v>
      </c>
      <c r="DN848">
        <f>Drivers!DN142</f>
        <v>0</v>
      </c>
      <c r="DO848">
        <f>Drivers!DO142</f>
        <v>0</v>
      </c>
      <c r="DP848">
        <f>Drivers!DP142</f>
        <v>0</v>
      </c>
      <c r="DQ848">
        <f>Drivers!DQ142</f>
        <v>0</v>
      </c>
      <c r="DR848">
        <f>Drivers!DR142</f>
        <v>0</v>
      </c>
      <c r="DS848">
        <f>Drivers!DS142</f>
        <v>0</v>
      </c>
      <c r="DT848">
        <f>Drivers!DT142</f>
        <v>0</v>
      </c>
      <c r="DU848">
        <f>Drivers!DU142</f>
        <v>0</v>
      </c>
      <c r="DV848">
        <f>Drivers!DV142</f>
        <v>0</v>
      </c>
      <c r="DW848">
        <f>Drivers!DW142</f>
        <v>0</v>
      </c>
      <c r="DX848">
        <f>Drivers!DX142</f>
        <v>0</v>
      </c>
      <c r="DY848">
        <f>Drivers!DY142</f>
        <v>0</v>
      </c>
      <c r="DZ848">
        <f>Drivers!DZ142</f>
        <v>0</v>
      </c>
      <c r="EA848">
        <f>Drivers!EA142</f>
        <v>0</v>
      </c>
      <c r="EB848">
        <f>Drivers!EB142</f>
        <v>0</v>
      </c>
      <c r="EC848">
        <f>Drivers!EC142</f>
        <v>0</v>
      </c>
      <c r="ED848">
        <f>Drivers!ED142</f>
        <v>0</v>
      </c>
      <c r="EE848">
        <f>Drivers!EE142</f>
        <v>0</v>
      </c>
      <c r="EF848">
        <f>Drivers!EF142</f>
        <v>0</v>
      </c>
      <c r="EG848">
        <f>Drivers!EG142</f>
        <v>0</v>
      </c>
      <c r="EH848">
        <f>Drivers!EH142</f>
        <v>0</v>
      </c>
      <c r="EI848">
        <f>Drivers!EI142</f>
        <v>0</v>
      </c>
      <c r="EJ848">
        <f>Drivers!EJ142</f>
        <v>0</v>
      </c>
    </row>
    <row r="849" spans="1:140" hidden="1" outlineLevel="1">
      <c r="A849">
        <f>Drivers!A143</f>
        <v>0</v>
      </c>
      <c r="B849">
        <f>Drivers!B143</f>
        <v>0</v>
      </c>
      <c r="C849">
        <f>Drivers!C143</f>
        <v>0</v>
      </c>
      <c r="D849">
        <f>Drivers!D143</f>
        <v>0</v>
      </c>
      <c r="E849">
        <f>Drivers!E143</f>
        <v>0</v>
      </c>
      <c r="F849">
        <f>Drivers!F143</f>
        <v>0</v>
      </c>
      <c r="G849">
        <f>Drivers!G143</f>
        <v>0</v>
      </c>
      <c r="H849">
        <f>Drivers!H143</f>
        <v>0</v>
      </c>
      <c r="I849" t="str">
        <f>Drivers!I143</f>
        <v>US RE Commission $s</v>
      </c>
      <c r="J849">
        <f>Drivers!J143</f>
        <v>0</v>
      </c>
      <c r="K849">
        <f>Drivers!K143</f>
        <v>0</v>
      </c>
      <c r="L849">
        <f>Drivers!L143</f>
        <v>0</v>
      </c>
      <c r="M849">
        <f>Drivers!M143</f>
        <v>0</v>
      </c>
      <c r="N849">
        <f>Drivers!N143</f>
        <v>0</v>
      </c>
      <c r="O849">
        <f>Drivers!O143</f>
        <v>0</v>
      </c>
      <c r="P849">
        <f>Drivers!P143</f>
        <v>0</v>
      </c>
      <c r="Q849">
        <f>Drivers!Q143</f>
        <v>0</v>
      </c>
      <c r="R849">
        <f>Drivers!R143</f>
        <v>0</v>
      </c>
      <c r="S849">
        <f>Drivers!S143</f>
        <v>0</v>
      </c>
      <c r="T849">
        <f>Drivers!T143</f>
        <v>0</v>
      </c>
      <c r="U849">
        <f>Drivers!U143</f>
        <v>0</v>
      </c>
      <c r="V849">
        <f>Drivers!V143</f>
        <v>0</v>
      </c>
      <c r="W849">
        <f>Drivers!W143</f>
        <v>0</v>
      </c>
      <c r="X849">
        <f>Drivers!X143</f>
        <v>0</v>
      </c>
      <c r="Y849">
        <f>Drivers!Y143</f>
        <v>0</v>
      </c>
      <c r="Z849">
        <f>Drivers!Z143</f>
        <v>0</v>
      </c>
      <c r="AA849">
        <f>Drivers!AA143</f>
        <v>0</v>
      </c>
      <c r="AB849">
        <f>Drivers!AB143</f>
        <v>0</v>
      </c>
      <c r="AC849">
        <f>Drivers!AC143</f>
        <v>0</v>
      </c>
      <c r="AD849">
        <f>Drivers!AD143</f>
        <v>0</v>
      </c>
      <c r="AE849">
        <f>Drivers!AE143</f>
        <v>0</v>
      </c>
      <c r="AF849">
        <f>Drivers!AF143</f>
        <v>0</v>
      </c>
      <c r="AG849">
        <f>Drivers!AG143</f>
        <v>0</v>
      </c>
      <c r="AH849">
        <f>Drivers!AH143</f>
        <v>0</v>
      </c>
      <c r="AI849">
        <f>Drivers!AI143</f>
        <v>0</v>
      </c>
      <c r="AJ849">
        <f>Drivers!AJ143</f>
        <v>0</v>
      </c>
      <c r="AK849">
        <f>Drivers!AK143</f>
        <v>0</v>
      </c>
      <c r="AL849">
        <f>Drivers!AL143</f>
        <v>0</v>
      </c>
      <c r="AM849">
        <f>Drivers!AM143</f>
        <v>0</v>
      </c>
      <c r="AN849">
        <f>Drivers!AN143</f>
        <v>0</v>
      </c>
      <c r="AO849">
        <f>Drivers!AO143</f>
        <v>0</v>
      </c>
      <c r="AP849">
        <f>Drivers!AP143</f>
        <v>0</v>
      </c>
      <c r="AQ849">
        <f>Drivers!AQ143</f>
        <v>0</v>
      </c>
      <c r="AR849">
        <f>Drivers!AR143</f>
        <v>0</v>
      </c>
      <c r="AS849">
        <f>Drivers!AS143</f>
        <v>0</v>
      </c>
      <c r="AT849">
        <f>Drivers!AT143</f>
        <v>0</v>
      </c>
      <c r="AU849">
        <f>Drivers!AU143</f>
        <v>0</v>
      </c>
      <c r="AV849">
        <f>Drivers!AV143</f>
        <v>0</v>
      </c>
      <c r="AW849">
        <f>Drivers!AW143</f>
        <v>0</v>
      </c>
      <c r="AX849">
        <f>Drivers!AX143</f>
        <v>0</v>
      </c>
      <c r="AY849">
        <f>Drivers!AY143</f>
        <v>0</v>
      </c>
      <c r="AZ849">
        <f>Drivers!AZ143</f>
        <v>0</v>
      </c>
      <c r="BA849">
        <f>Drivers!BA143</f>
        <v>0</v>
      </c>
      <c r="BB849">
        <f>Drivers!BB143</f>
        <v>0</v>
      </c>
      <c r="BC849">
        <f>Drivers!BC143</f>
        <v>0</v>
      </c>
      <c r="BD849">
        <f>Drivers!BD143</f>
        <v>0</v>
      </c>
      <c r="BE849">
        <f>Drivers!BE143</f>
        <v>0</v>
      </c>
      <c r="BF849">
        <f>Drivers!BF143</f>
        <v>0</v>
      </c>
      <c r="BG849">
        <f>Drivers!BG143</f>
        <v>0</v>
      </c>
      <c r="BH849">
        <f>Drivers!BH143</f>
        <v>0</v>
      </c>
      <c r="BI849">
        <f>Drivers!BI143</f>
        <v>0</v>
      </c>
      <c r="BJ849">
        <f>Drivers!BJ143</f>
        <v>0</v>
      </c>
      <c r="BK849">
        <f>Drivers!BK143</f>
        <v>0</v>
      </c>
      <c r="BL849">
        <f>Drivers!BL143</f>
        <v>0</v>
      </c>
      <c r="BM849">
        <f>Drivers!BM143</f>
        <v>0</v>
      </c>
      <c r="BN849">
        <f>Drivers!BN143</f>
        <v>0</v>
      </c>
      <c r="BO849">
        <f>Drivers!BO143</f>
        <v>0</v>
      </c>
      <c r="BP849">
        <f>Drivers!BP143</f>
        <v>0</v>
      </c>
      <c r="BQ849">
        <f>Drivers!BQ143</f>
        <v>0</v>
      </c>
      <c r="BR849">
        <f>Drivers!BR143</f>
        <v>0</v>
      </c>
      <c r="BS849">
        <f>Drivers!BS143</f>
        <v>0</v>
      </c>
      <c r="BT849">
        <f>Drivers!BT143</f>
        <v>0</v>
      </c>
      <c r="BU849">
        <f>Drivers!BU143</f>
        <v>0</v>
      </c>
      <c r="BV849">
        <f>Drivers!BV143</f>
        <v>0</v>
      </c>
      <c r="BW849">
        <f>Drivers!BW143</f>
        <v>0</v>
      </c>
      <c r="BX849">
        <f>Drivers!BX143</f>
        <v>0</v>
      </c>
      <c r="BY849">
        <f>Drivers!BY143</f>
        <v>0</v>
      </c>
      <c r="BZ849">
        <f>Drivers!BZ143</f>
        <v>0</v>
      </c>
      <c r="CA849">
        <f>Drivers!CA143</f>
        <v>0</v>
      </c>
      <c r="CB849">
        <f>Drivers!CB143</f>
        <v>0</v>
      </c>
      <c r="CC849">
        <f>Drivers!CC143</f>
        <v>0</v>
      </c>
      <c r="CD849">
        <f>Drivers!CD143</f>
        <v>0</v>
      </c>
      <c r="CE849">
        <f>Drivers!CE143</f>
        <v>0</v>
      </c>
      <c r="CF849">
        <f>Drivers!CF143</f>
        <v>0</v>
      </c>
      <c r="CG849">
        <f>Drivers!CG143</f>
        <v>0</v>
      </c>
      <c r="CH849">
        <f>Drivers!CH143</f>
        <v>0</v>
      </c>
      <c r="CI849">
        <f>Drivers!CI143</f>
        <v>0</v>
      </c>
      <c r="CJ849">
        <f>Drivers!CJ143</f>
        <v>0</v>
      </c>
      <c r="CK849">
        <f>Drivers!CK143</f>
        <v>0</v>
      </c>
      <c r="CL849">
        <f>Drivers!CL143</f>
        <v>0</v>
      </c>
      <c r="CM849">
        <f>Drivers!CM143</f>
        <v>0</v>
      </c>
      <c r="CN849">
        <f>Drivers!CN143</f>
        <v>0</v>
      </c>
      <c r="CO849">
        <f>Drivers!CO143</f>
        <v>0</v>
      </c>
      <c r="CP849">
        <f>Drivers!CP143</f>
        <v>0</v>
      </c>
      <c r="CQ849">
        <f>Drivers!CQ143</f>
        <v>0</v>
      </c>
      <c r="CR849">
        <f>Drivers!CR143</f>
        <v>0</v>
      </c>
      <c r="CS849">
        <f>Drivers!CS143</f>
        <v>0</v>
      </c>
      <c r="CT849">
        <f>Drivers!CT143</f>
        <v>0</v>
      </c>
      <c r="CU849">
        <f>Drivers!CU143</f>
        <v>0</v>
      </c>
      <c r="CV849">
        <f>Drivers!CV143</f>
        <v>0</v>
      </c>
      <c r="CW849">
        <f>Drivers!CW143</f>
        <v>0</v>
      </c>
      <c r="CX849">
        <f>Drivers!CX143</f>
        <v>0</v>
      </c>
      <c r="CY849">
        <f>Drivers!CY143</f>
        <v>0</v>
      </c>
      <c r="CZ849">
        <f>Drivers!CZ143</f>
        <v>0</v>
      </c>
      <c r="DA849">
        <f>Drivers!DA143</f>
        <v>0</v>
      </c>
      <c r="DB849">
        <f>Drivers!DB143</f>
        <v>0</v>
      </c>
      <c r="DC849">
        <f>Drivers!DC143</f>
        <v>0</v>
      </c>
      <c r="DD849">
        <f>Drivers!DD143</f>
        <v>0</v>
      </c>
      <c r="DE849">
        <f>Drivers!DE143</f>
        <v>0</v>
      </c>
      <c r="DF849">
        <f>Drivers!DF143</f>
        <v>0</v>
      </c>
      <c r="DG849">
        <f>Drivers!DG143</f>
        <v>0</v>
      </c>
      <c r="DH849">
        <f>Drivers!DH143</f>
        <v>0</v>
      </c>
      <c r="DI849">
        <f>Drivers!DI143</f>
        <v>0</v>
      </c>
      <c r="DJ849">
        <f>Drivers!DJ143</f>
        <v>0</v>
      </c>
      <c r="DK849">
        <f>Drivers!DK143</f>
        <v>0</v>
      </c>
      <c r="DL849">
        <f>Drivers!DL143</f>
        <v>0</v>
      </c>
      <c r="DM849">
        <f>Drivers!DM143</f>
        <v>0</v>
      </c>
      <c r="DN849">
        <f>Drivers!DN143</f>
        <v>0</v>
      </c>
      <c r="DO849">
        <f>Drivers!DO143</f>
        <v>0</v>
      </c>
      <c r="DP849">
        <f>Drivers!DP143</f>
        <v>0</v>
      </c>
      <c r="DQ849">
        <f>Drivers!DQ143</f>
        <v>0</v>
      </c>
      <c r="DR849">
        <f>Drivers!DR143</f>
        <v>0</v>
      </c>
      <c r="DS849">
        <f>Drivers!DS143</f>
        <v>0</v>
      </c>
      <c r="DT849">
        <f>Drivers!DT143</f>
        <v>0</v>
      </c>
      <c r="DU849">
        <f>Drivers!DU143</f>
        <v>0</v>
      </c>
      <c r="DV849">
        <f>Drivers!DV143</f>
        <v>0</v>
      </c>
      <c r="DW849">
        <f>Drivers!DW143</f>
        <v>0</v>
      </c>
      <c r="DX849">
        <f>Drivers!DX143</f>
        <v>0</v>
      </c>
      <c r="DY849">
        <f>Drivers!DY143</f>
        <v>74193.548387096773</v>
      </c>
      <c r="DZ849">
        <f>Drivers!DZ143</f>
        <v>82051.282051282047</v>
      </c>
      <c r="EA849">
        <f>Drivers!EA143</f>
        <v>87000</v>
      </c>
      <c r="EB849">
        <f>Drivers!EB143</f>
        <v>87000</v>
      </c>
      <c r="EC849">
        <f>Drivers!EC143</f>
        <v>91350</v>
      </c>
      <c r="ED849">
        <f>Drivers!ED143</f>
        <v>93177.000000000015</v>
      </c>
      <c r="EE849">
        <f>Drivers!EE143</f>
        <v>95040.54</v>
      </c>
      <c r="EF849">
        <f>Drivers!EF143</f>
        <v>96941.3508</v>
      </c>
      <c r="EG849">
        <f>Drivers!EG143</f>
        <v>98880.17781600001</v>
      </c>
      <c r="EH849">
        <f>Drivers!EH143</f>
        <v>100857.78137232001</v>
      </c>
      <c r="EI849">
        <f>Drivers!EI143</f>
        <v>102874.93699976642</v>
      </c>
      <c r="EJ849">
        <f>Drivers!EJ143</f>
        <v>104932.43573976176</v>
      </c>
    </row>
    <row r="850" spans="1:140" hidden="1" outlineLevel="1">
      <c r="A850">
        <f>Drivers!A144</f>
        <v>0</v>
      </c>
      <c r="B850">
        <f>Drivers!B144</f>
        <v>0</v>
      </c>
      <c r="C850">
        <f>Drivers!C144</f>
        <v>0</v>
      </c>
      <c r="D850">
        <f>Drivers!D144</f>
        <v>0</v>
      </c>
      <c r="E850">
        <f>Drivers!E144</f>
        <v>0</v>
      </c>
      <c r="F850">
        <f>Drivers!F144</f>
        <v>0</v>
      </c>
      <c r="G850">
        <f>Drivers!G144</f>
        <v>0</v>
      </c>
      <c r="H850">
        <f>Drivers!H144</f>
        <v>0</v>
      </c>
      <c r="I850" t="str">
        <f>Drivers!I144</f>
        <v>Brokerage Payout</v>
      </c>
      <c r="J850">
        <f>Drivers!J144</f>
        <v>0</v>
      </c>
      <c r="K850">
        <f>Drivers!K144</f>
        <v>0</v>
      </c>
      <c r="L850">
        <f>Drivers!L144</f>
        <v>0</v>
      </c>
      <c r="M850">
        <f>Drivers!M144</f>
        <v>0</v>
      </c>
      <c r="N850">
        <f>Drivers!N144</f>
        <v>0</v>
      </c>
      <c r="O850">
        <f>Drivers!O144</f>
        <v>0</v>
      </c>
      <c r="P850">
        <f>Drivers!P144</f>
        <v>0</v>
      </c>
      <c r="Q850">
        <f>Drivers!Q144</f>
        <v>0</v>
      </c>
      <c r="R850">
        <f>Drivers!R144</f>
        <v>0</v>
      </c>
      <c r="S850">
        <f>Drivers!S144</f>
        <v>0</v>
      </c>
      <c r="T850">
        <f>Drivers!T144</f>
        <v>0</v>
      </c>
      <c r="U850">
        <f>Drivers!U144</f>
        <v>0</v>
      </c>
      <c r="V850">
        <f>Drivers!V144</f>
        <v>0</v>
      </c>
      <c r="W850">
        <f>Drivers!W144</f>
        <v>0</v>
      </c>
      <c r="X850">
        <f>Drivers!X144</f>
        <v>0</v>
      </c>
      <c r="Y850">
        <f>Drivers!Y144</f>
        <v>0</v>
      </c>
      <c r="Z850">
        <f>Drivers!Z144</f>
        <v>0</v>
      </c>
      <c r="AA850">
        <f>Drivers!AA144</f>
        <v>0</v>
      </c>
      <c r="AB850">
        <f>Drivers!AB144</f>
        <v>0</v>
      </c>
      <c r="AC850">
        <f>Drivers!AC144</f>
        <v>0</v>
      </c>
      <c r="AD850">
        <f>Drivers!AD144</f>
        <v>0</v>
      </c>
      <c r="AE850">
        <f>Drivers!AE144</f>
        <v>0</v>
      </c>
      <c r="AF850">
        <f>Drivers!AF144</f>
        <v>0</v>
      </c>
      <c r="AG850">
        <f>Drivers!AG144</f>
        <v>0</v>
      </c>
      <c r="AH850">
        <f>Drivers!AH144</f>
        <v>0</v>
      </c>
      <c r="AI850">
        <f>Drivers!AI144</f>
        <v>0</v>
      </c>
      <c r="AJ850">
        <f>Drivers!AJ144</f>
        <v>0</v>
      </c>
      <c r="AK850">
        <f>Drivers!AK144</f>
        <v>0</v>
      </c>
      <c r="AL850">
        <f>Drivers!AL144</f>
        <v>0</v>
      </c>
      <c r="AM850">
        <f>Drivers!AM144</f>
        <v>0</v>
      </c>
      <c r="AN850">
        <f>Drivers!AN144</f>
        <v>0</v>
      </c>
      <c r="AO850">
        <f>Drivers!AO144</f>
        <v>0</v>
      </c>
      <c r="AP850">
        <f>Drivers!AP144</f>
        <v>0</v>
      </c>
      <c r="AQ850">
        <f>Drivers!AQ144</f>
        <v>0</v>
      </c>
      <c r="AR850">
        <f>Drivers!AR144</f>
        <v>0</v>
      </c>
      <c r="AS850">
        <f>Drivers!AS144</f>
        <v>0</v>
      </c>
      <c r="AT850">
        <f>Drivers!AT144</f>
        <v>0</v>
      </c>
      <c r="AU850">
        <f>Drivers!AU144</f>
        <v>0</v>
      </c>
      <c r="AV850">
        <f>Drivers!AV144</f>
        <v>0</v>
      </c>
      <c r="AW850">
        <f>Drivers!AW144</f>
        <v>0</v>
      </c>
      <c r="AX850">
        <f>Drivers!AX144</f>
        <v>0</v>
      </c>
      <c r="AY850">
        <f>Drivers!AY144</f>
        <v>0</v>
      </c>
      <c r="AZ850">
        <f>Drivers!AZ144</f>
        <v>0</v>
      </c>
      <c r="BA850">
        <f>Drivers!BA144</f>
        <v>0</v>
      </c>
      <c r="BB850">
        <f>Drivers!BB144</f>
        <v>0</v>
      </c>
      <c r="BC850">
        <f>Drivers!BC144</f>
        <v>0</v>
      </c>
      <c r="BD850">
        <f>Drivers!BD144</f>
        <v>0</v>
      </c>
      <c r="BE850">
        <f>Drivers!BE144</f>
        <v>0</v>
      </c>
      <c r="BF850">
        <f>Drivers!BF144</f>
        <v>0</v>
      </c>
      <c r="BG850">
        <f>Drivers!BG144</f>
        <v>0</v>
      </c>
      <c r="BH850">
        <f>Drivers!BH144</f>
        <v>0</v>
      </c>
      <c r="BI850">
        <f>Drivers!BI144</f>
        <v>0</v>
      </c>
      <c r="BJ850">
        <f>Drivers!BJ144</f>
        <v>0</v>
      </c>
      <c r="BK850">
        <f>Drivers!BK144</f>
        <v>0</v>
      </c>
      <c r="BL850">
        <f>Drivers!BL144</f>
        <v>0</v>
      </c>
      <c r="BM850">
        <f>Drivers!BM144</f>
        <v>0</v>
      </c>
      <c r="BN850">
        <f>Drivers!BN144</f>
        <v>0</v>
      </c>
      <c r="BO850">
        <f>Drivers!BO144</f>
        <v>0</v>
      </c>
      <c r="BP850">
        <f>Drivers!BP144</f>
        <v>0</v>
      </c>
      <c r="BQ850">
        <f>Drivers!BQ144</f>
        <v>0</v>
      </c>
      <c r="BR850">
        <f>Drivers!BR144</f>
        <v>0</v>
      </c>
      <c r="BS850">
        <f>Drivers!BS144</f>
        <v>0</v>
      </c>
      <c r="BT850">
        <f>Drivers!BT144</f>
        <v>0</v>
      </c>
      <c r="BU850">
        <f>Drivers!BU144</f>
        <v>0</v>
      </c>
      <c r="BV850">
        <f>Drivers!BV144</f>
        <v>0</v>
      </c>
      <c r="BW850">
        <f>Drivers!BW144</f>
        <v>0</v>
      </c>
      <c r="BX850">
        <f>Drivers!BX144</f>
        <v>0</v>
      </c>
      <c r="BY850">
        <f>Drivers!BY144</f>
        <v>0</v>
      </c>
      <c r="BZ850">
        <f>Drivers!BZ144</f>
        <v>0</v>
      </c>
      <c r="CA850">
        <f>Drivers!CA144</f>
        <v>0</v>
      </c>
      <c r="CB850">
        <f>Drivers!CB144</f>
        <v>0</v>
      </c>
      <c r="CC850">
        <f>Drivers!CC144</f>
        <v>0</v>
      </c>
      <c r="CD850">
        <f>Drivers!CD144</f>
        <v>0</v>
      </c>
      <c r="CE850">
        <f>Drivers!CE144</f>
        <v>0</v>
      </c>
      <c r="CF850">
        <f>Drivers!CF144</f>
        <v>0</v>
      </c>
      <c r="CG850">
        <f>Drivers!CG144</f>
        <v>0</v>
      </c>
      <c r="CH850">
        <f>Drivers!CH144</f>
        <v>0</v>
      </c>
      <c r="CI850">
        <f>Drivers!CI144</f>
        <v>0</v>
      </c>
      <c r="CJ850">
        <f>Drivers!CJ144</f>
        <v>0</v>
      </c>
      <c r="CK850">
        <f>Drivers!CK144</f>
        <v>0</v>
      </c>
      <c r="CL850">
        <f>Drivers!CL144</f>
        <v>0</v>
      </c>
      <c r="CM850">
        <f>Drivers!CM144</f>
        <v>0</v>
      </c>
      <c r="CN850">
        <f>Drivers!CN144</f>
        <v>0</v>
      </c>
      <c r="CO850">
        <f>Drivers!CO144</f>
        <v>0</v>
      </c>
      <c r="CP850">
        <f>Drivers!CP144</f>
        <v>0</v>
      </c>
      <c r="CQ850">
        <f>Drivers!CQ144</f>
        <v>0</v>
      </c>
      <c r="CR850">
        <f>Drivers!CR144</f>
        <v>0</v>
      </c>
      <c r="CS850">
        <f>Drivers!CS144</f>
        <v>0</v>
      </c>
      <c r="CT850">
        <f>Drivers!CT144</f>
        <v>0</v>
      </c>
      <c r="CU850">
        <f>Drivers!CU144</f>
        <v>0</v>
      </c>
      <c r="CV850">
        <f>Drivers!CV144</f>
        <v>0</v>
      </c>
      <c r="CW850">
        <f>Drivers!CW144</f>
        <v>0</v>
      </c>
      <c r="CX850">
        <f>Drivers!CX144</f>
        <v>0</v>
      </c>
      <c r="CY850">
        <f>Drivers!CY144</f>
        <v>0</v>
      </c>
      <c r="CZ850">
        <f>Drivers!CZ144</f>
        <v>0</v>
      </c>
      <c r="DA850">
        <f>Drivers!DA144</f>
        <v>0</v>
      </c>
      <c r="DB850">
        <f>Drivers!DB144</f>
        <v>0</v>
      </c>
      <c r="DC850">
        <f>Drivers!DC144</f>
        <v>0</v>
      </c>
      <c r="DD850">
        <f>Drivers!DD144</f>
        <v>0</v>
      </c>
      <c r="DE850">
        <f>Drivers!DE144</f>
        <v>0</v>
      </c>
      <c r="DF850">
        <f>Drivers!DF144</f>
        <v>0</v>
      </c>
      <c r="DG850">
        <f>Drivers!DG144</f>
        <v>0</v>
      </c>
      <c r="DH850">
        <f>Drivers!DH144</f>
        <v>0</v>
      </c>
      <c r="DI850">
        <f>Drivers!DI144</f>
        <v>0</v>
      </c>
      <c r="DJ850">
        <f>Drivers!DJ144</f>
        <v>0</v>
      </c>
      <c r="DK850">
        <f>Drivers!DK144</f>
        <v>0</v>
      </c>
      <c r="DL850">
        <f>Drivers!DL144</f>
        <v>0</v>
      </c>
      <c r="DM850">
        <f>Drivers!DM144</f>
        <v>0</v>
      </c>
      <c r="DN850">
        <f>Drivers!DN144</f>
        <v>0</v>
      </c>
      <c r="DO850">
        <f>Drivers!DO144</f>
        <v>0</v>
      </c>
      <c r="DP850">
        <f>Drivers!DP144</f>
        <v>0</v>
      </c>
      <c r="DQ850">
        <f>Drivers!DQ144</f>
        <v>0</v>
      </c>
      <c r="DR850">
        <f>Drivers!DR144</f>
        <v>0</v>
      </c>
      <c r="DS850">
        <f>Drivers!DS144</f>
        <v>0</v>
      </c>
      <c r="DT850">
        <f>Drivers!DT144</f>
        <v>0</v>
      </c>
      <c r="DU850">
        <f>Drivers!DU144</f>
        <v>0</v>
      </c>
      <c r="DV850">
        <f>Drivers!DV144</f>
        <v>0</v>
      </c>
      <c r="DW850">
        <f>Drivers!DW144</f>
        <v>0</v>
      </c>
      <c r="DX850">
        <f>Drivers!DX144</f>
        <v>0</v>
      </c>
      <c r="DY850">
        <f>Drivers!DY144</f>
        <v>0.25</v>
      </c>
      <c r="DZ850">
        <f>Drivers!DZ144</f>
        <v>0.25</v>
      </c>
      <c r="EA850">
        <f>Drivers!EA144</f>
        <v>0.25</v>
      </c>
      <c r="EB850">
        <f>Drivers!EB144</f>
        <v>0.25</v>
      </c>
      <c r="EC850">
        <f>Drivers!EC144</f>
        <v>0.25</v>
      </c>
      <c r="ED850">
        <f>Drivers!ED144</f>
        <v>0.25</v>
      </c>
      <c r="EE850">
        <f>Drivers!EE144</f>
        <v>0.25</v>
      </c>
      <c r="EF850">
        <f>Drivers!EF144</f>
        <v>0.25</v>
      </c>
      <c r="EG850">
        <f>Drivers!EG144</f>
        <v>0.25</v>
      </c>
      <c r="EH850">
        <f>Drivers!EH144</f>
        <v>0.25</v>
      </c>
      <c r="EI850">
        <f>Drivers!EI144</f>
        <v>0.25</v>
      </c>
      <c r="EJ850">
        <f>Drivers!EJ144</f>
        <v>0.25</v>
      </c>
    </row>
    <row r="851" spans="1:140" hidden="1" outlineLevel="1">
      <c r="A851">
        <f>Drivers!A145</f>
        <v>0</v>
      </c>
      <c r="B851">
        <f>Drivers!B145</f>
        <v>0</v>
      </c>
      <c r="C851">
        <f>Drivers!C145</f>
        <v>0</v>
      </c>
      <c r="D851">
        <f>Drivers!D145</f>
        <v>0</v>
      </c>
      <c r="E851">
        <f>Drivers!E145</f>
        <v>0</v>
      </c>
      <c r="F851">
        <f>Drivers!F145</f>
        <v>0</v>
      </c>
      <c r="G851">
        <f>Drivers!G145</f>
        <v>0</v>
      </c>
      <c r="H851">
        <f>Drivers!H145</f>
        <v>0</v>
      </c>
      <c r="I851" t="str">
        <f>Drivers!I145</f>
        <v>Net RE Commission $s</v>
      </c>
      <c r="J851">
        <f>Drivers!J145</f>
        <v>0</v>
      </c>
      <c r="K851">
        <f>Drivers!K145</f>
        <v>0</v>
      </c>
      <c r="L851">
        <f>Drivers!L145</f>
        <v>0</v>
      </c>
      <c r="M851">
        <f>Drivers!M145</f>
        <v>0</v>
      </c>
      <c r="N851">
        <f>Drivers!N145</f>
        <v>0</v>
      </c>
      <c r="O851">
        <f>Drivers!O145</f>
        <v>0</v>
      </c>
      <c r="P851">
        <f>Drivers!P145</f>
        <v>0</v>
      </c>
      <c r="Q851">
        <f>Drivers!Q145</f>
        <v>0</v>
      </c>
      <c r="R851">
        <f>Drivers!R145</f>
        <v>0</v>
      </c>
      <c r="S851">
        <f>Drivers!S145</f>
        <v>0</v>
      </c>
      <c r="T851">
        <f>Drivers!T145</f>
        <v>0</v>
      </c>
      <c r="U851">
        <f>Drivers!U145</f>
        <v>0</v>
      </c>
      <c r="V851">
        <f>Drivers!V145</f>
        <v>0</v>
      </c>
      <c r="W851">
        <f>Drivers!W145</f>
        <v>0</v>
      </c>
      <c r="X851">
        <f>Drivers!X145</f>
        <v>0</v>
      </c>
      <c r="Y851">
        <f>Drivers!Y145</f>
        <v>0</v>
      </c>
      <c r="Z851">
        <f>Drivers!Z145</f>
        <v>0</v>
      </c>
      <c r="AA851">
        <f>Drivers!AA145</f>
        <v>0</v>
      </c>
      <c r="AB851">
        <f>Drivers!AB145</f>
        <v>0</v>
      </c>
      <c r="AC851">
        <f>Drivers!AC145</f>
        <v>0</v>
      </c>
      <c r="AD851">
        <f>Drivers!AD145</f>
        <v>0</v>
      </c>
      <c r="AE851">
        <f>Drivers!AE145</f>
        <v>0</v>
      </c>
      <c r="AF851">
        <f>Drivers!AF145</f>
        <v>0</v>
      </c>
      <c r="AG851">
        <f>Drivers!AG145</f>
        <v>0</v>
      </c>
      <c r="AH851">
        <f>Drivers!AH145</f>
        <v>0</v>
      </c>
      <c r="AI851">
        <f>Drivers!AI145</f>
        <v>0</v>
      </c>
      <c r="AJ851">
        <f>Drivers!AJ145</f>
        <v>0</v>
      </c>
      <c r="AK851">
        <f>Drivers!AK145</f>
        <v>0</v>
      </c>
      <c r="AL851">
        <f>Drivers!AL145</f>
        <v>0</v>
      </c>
      <c r="AM851">
        <f>Drivers!AM145</f>
        <v>0</v>
      </c>
      <c r="AN851">
        <f>Drivers!AN145</f>
        <v>0</v>
      </c>
      <c r="AO851">
        <f>Drivers!AO145</f>
        <v>0</v>
      </c>
      <c r="AP851">
        <f>Drivers!AP145</f>
        <v>0</v>
      </c>
      <c r="AQ851">
        <f>Drivers!AQ145</f>
        <v>0</v>
      </c>
      <c r="AR851">
        <f>Drivers!AR145</f>
        <v>0</v>
      </c>
      <c r="AS851">
        <f>Drivers!AS145</f>
        <v>0</v>
      </c>
      <c r="AT851">
        <f>Drivers!AT145</f>
        <v>0</v>
      </c>
      <c r="AU851">
        <f>Drivers!AU145</f>
        <v>0</v>
      </c>
      <c r="AV851">
        <f>Drivers!AV145</f>
        <v>0</v>
      </c>
      <c r="AW851">
        <f>Drivers!AW145</f>
        <v>0</v>
      </c>
      <c r="AX851">
        <f>Drivers!AX145</f>
        <v>0</v>
      </c>
      <c r="AY851">
        <f>Drivers!AY145</f>
        <v>0</v>
      </c>
      <c r="AZ851">
        <f>Drivers!AZ145</f>
        <v>0</v>
      </c>
      <c r="BA851">
        <f>Drivers!BA145</f>
        <v>0</v>
      </c>
      <c r="BB851">
        <f>Drivers!BB145</f>
        <v>0</v>
      </c>
      <c r="BC851">
        <f>Drivers!BC145</f>
        <v>0</v>
      </c>
      <c r="BD851">
        <f>Drivers!BD145</f>
        <v>0</v>
      </c>
      <c r="BE851">
        <f>Drivers!BE145</f>
        <v>0</v>
      </c>
      <c r="BF851">
        <f>Drivers!BF145</f>
        <v>0</v>
      </c>
      <c r="BG851">
        <f>Drivers!BG145</f>
        <v>0</v>
      </c>
      <c r="BH851">
        <f>Drivers!BH145</f>
        <v>0</v>
      </c>
      <c r="BI851">
        <f>Drivers!BI145</f>
        <v>0</v>
      </c>
      <c r="BJ851">
        <f>Drivers!BJ145</f>
        <v>0</v>
      </c>
      <c r="BK851">
        <f>Drivers!BK145</f>
        <v>0</v>
      </c>
      <c r="BL851">
        <f>Drivers!BL145</f>
        <v>0</v>
      </c>
      <c r="BM851">
        <f>Drivers!BM145</f>
        <v>0</v>
      </c>
      <c r="BN851">
        <f>Drivers!BN145</f>
        <v>0</v>
      </c>
      <c r="BO851">
        <f>Drivers!BO145</f>
        <v>0</v>
      </c>
      <c r="BP851">
        <f>Drivers!BP145</f>
        <v>0</v>
      </c>
      <c r="BQ851">
        <f>Drivers!BQ145</f>
        <v>0</v>
      </c>
      <c r="BR851">
        <f>Drivers!BR145</f>
        <v>0</v>
      </c>
      <c r="BS851">
        <f>Drivers!BS145</f>
        <v>0</v>
      </c>
      <c r="BT851">
        <f>Drivers!BT145</f>
        <v>0</v>
      </c>
      <c r="BU851">
        <f>Drivers!BU145</f>
        <v>0</v>
      </c>
      <c r="BV851">
        <f>Drivers!BV145</f>
        <v>0</v>
      </c>
      <c r="BW851">
        <f>Drivers!BW145</f>
        <v>0</v>
      </c>
      <c r="BX851">
        <f>Drivers!BX145</f>
        <v>0</v>
      </c>
      <c r="BY851">
        <f>Drivers!BY145</f>
        <v>0</v>
      </c>
      <c r="BZ851">
        <f>Drivers!BZ145</f>
        <v>0</v>
      </c>
      <c r="CA851">
        <f>Drivers!CA145</f>
        <v>0</v>
      </c>
      <c r="CB851">
        <f>Drivers!CB145</f>
        <v>0</v>
      </c>
      <c r="CC851">
        <f>Drivers!CC145</f>
        <v>0</v>
      </c>
      <c r="CD851">
        <f>Drivers!CD145</f>
        <v>0</v>
      </c>
      <c r="CE851">
        <f>Drivers!CE145</f>
        <v>0</v>
      </c>
      <c r="CF851">
        <f>Drivers!CF145</f>
        <v>0</v>
      </c>
      <c r="CG851">
        <f>Drivers!CG145</f>
        <v>0</v>
      </c>
      <c r="CH851">
        <f>Drivers!CH145</f>
        <v>0</v>
      </c>
      <c r="CI851">
        <f>Drivers!CI145</f>
        <v>0</v>
      </c>
      <c r="CJ851">
        <f>Drivers!CJ145</f>
        <v>0</v>
      </c>
      <c r="CK851">
        <f>Drivers!CK145</f>
        <v>0</v>
      </c>
      <c r="CL851">
        <f>Drivers!CL145</f>
        <v>0</v>
      </c>
      <c r="CM851">
        <f>Drivers!CM145</f>
        <v>0</v>
      </c>
      <c r="CN851">
        <f>Drivers!CN145</f>
        <v>0</v>
      </c>
      <c r="CO851">
        <f>Drivers!CO145</f>
        <v>0</v>
      </c>
      <c r="CP851">
        <f>Drivers!CP145</f>
        <v>0</v>
      </c>
      <c r="CQ851">
        <f>Drivers!CQ145</f>
        <v>0</v>
      </c>
      <c r="CR851">
        <f>Drivers!CR145</f>
        <v>0</v>
      </c>
      <c r="CS851">
        <f>Drivers!CS145</f>
        <v>0</v>
      </c>
      <c r="CT851">
        <f>Drivers!CT145</f>
        <v>0</v>
      </c>
      <c r="CU851">
        <f>Drivers!CU145</f>
        <v>0</v>
      </c>
      <c r="CV851">
        <f>Drivers!CV145</f>
        <v>0</v>
      </c>
      <c r="CW851">
        <f>Drivers!CW145</f>
        <v>0</v>
      </c>
      <c r="CX851">
        <f>Drivers!CX145</f>
        <v>0</v>
      </c>
      <c r="CY851">
        <f>Drivers!CY145</f>
        <v>0</v>
      </c>
      <c r="CZ851">
        <f>Drivers!CZ145</f>
        <v>0</v>
      </c>
      <c r="DA851">
        <f>Drivers!DA145</f>
        <v>0</v>
      </c>
      <c r="DB851">
        <f>Drivers!DB145</f>
        <v>0</v>
      </c>
      <c r="DC851">
        <f>Drivers!DC145</f>
        <v>0</v>
      </c>
      <c r="DD851">
        <f>Drivers!DD145</f>
        <v>0</v>
      </c>
      <c r="DE851">
        <f>Drivers!DE145</f>
        <v>0</v>
      </c>
      <c r="DF851">
        <f>Drivers!DF145</f>
        <v>0</v>
      </c>
      <c r="DG851">
        <f>Drivers!DG145</f>
        <v>0</v>
      </c>
      <c r="DH851">
        <f>Drivers!DH145</f>
        <v>0</v>
      </c>
      <c r="DI851">
        <f>Drivers!DI145</f>
        <v>0</v>
      </c>
      <c r="DJ851">
        <f>Drivers!DJ145</f>
        <v>0</v>
      </c>
      <c r="DK851">
        <f>Drivers!DK145</f>
        <v>0</v>
      </c>
      <c r="DL851">
        <f>Drivers!DL145</f>
        <v>0</v>
      </c>
      <c r="DM851">
        <f>Drivers!DM145</f>
        <v>0</v>
      </c>
      <c r="DN851">
        <f>Drivers!DN145</f>
        <v>0</v>
      </c>
      <c r="DO851">
        <f>Drivers!DO145</f>
        <v>0</v>
      </c>
      <c r="DP851">
        <f>Drivers!DP145</f>
        <v>0</v>
      </c>
      <c r="DQ851">
        <f>Drivers!DQ145</f>
        <v>0</v>
      </c>
      <c r="DR851">
        <f>Drivers!DR145</f>
        <v>0</v>
      </c>
      <c r="DS851">
        <f>Drivers!DS145</f>
        <v>0</v>
      </c>
      <c r="DT851">
        <f>Drivers!DT145</f>
        <v>0</v>
      </c>
      <c r="DU851">
        <f>Drivers!DU145</f>
        <v>0</v>
      </c>
      <c r="DV851">
        <f>Drivers!DV145</f>
        <v>0</v>
      </c>
      <c r="DW851">
        <f>Drivers!DW145</f>
        <v>0</v>
      </c>
      <c r="DX851">
        <f>Drivers!DX145</f>
        <v>0</v>
      </c>
      <c r="DY851">
        <f>Drivers!DY145</f>
        <v>55645.161290322576</v>
      </c>
      <c r="DZ851">
        <f>Drivers!DZ145</f>
        <v>61538.461538461532</v>
      </c>
      <c r="EA851">
        <f>Drivers!EA145</f>
        <v>65250</v>
      </c>
      <c r="EB851">
        <f>Drivers!EB145</f>
        <v>65250</v>
      </c>
      <c r="EC851">
        <f>Drivers!EC145</f>
        <v>68512.5</v>
      </c>
      <c r="ED851">
        <f>Drivers!ED145</f>
        <v>69882.750000000015</v>
      </c>
      <c r="EE851">
        <f>Drivers!EE145</f>
        <v>71280.404999999999</v>
      </c>
      <c r="EF851">
        <f>Drivers!EF145</f>
        <v>72706.013099999996</v>
      </c>
      <c r="EG851">
        <f>Drivers!EG145</f>
        <v>74160.133362000008</v>
      </c>
      <c r="EH851">
        <f>Drivers!EH145</f>
        <v>75643.336029240003</v>
      </c>
      <c r="EI851">
        <f>Drivers!EI145</f>
        <v>77156.202749824821</v>
      </c>
      <c r="EJ851">
        <f>Drivers!EJ145</f>
        <v>78699.326804821321</v>
      </c>
    </row>
    <row r="852" spans="1:140" hidden="1" outlineLevel="1">
      <c r="A852">
        <f>Drivers!A146</f>
        <v>0</v>
      </c>
      <c r="B852">
        <f>Drivers!B146</f>
        <v>0</v>
      </c>
      <c r="C852">
        <f>Drivers!C146</f>
        <v>0</v>
      </c>
      <c r="D852">
        <f>Drivers!D146</f>
        <v>0</v>
      </c>
      <c r="E852">
        <f>Drivers!E146</f>
        <v>0</v>
      </c>
      <c r="F852">
        <f>Drivers!F146</f>
        <v>0</v>
      </c>
      <c r="G852">
        <f>Drivers!G146</f>
        <v>0</v>
      </c>
      <c r="H852">
        <f>Drivers!H146</f>
        <v>0</v>
      </c>
      <c r="I852">
        <f>Drivers!I146</f>
        <v>0</v>
      </c>
      <c r="J852">
        <f>Drivers!J146</f>
        <v>0</v>
      </c>
      <c r="K852">
        <f>Drivers!K146</f>
        <v>0</v>
      </c>
      <c r="L852">
        <f>Drivers!L146</f>
        <v>0</v>
      </c>
      <c r="M852">
        <f>Drivers!M146</f>
        <v>0</v>
      </c>
      <c r="N852">
        <f>Drivers!N146</f>
        <v>0</v>
      </c>
      <c r="O852">
        <f>Drivers!O146</f>
        <v>0</v>
      </c>
      <c r="P852">
        <f>Drivers!P146</f>
        <v>0</v>
      </c>
      <c r="Q852">
        <f>Drivers!Q146</f>
        <v>0</v>
      </c>
      <c r="R852">
        <f>Drivers!R146</f>
        <v>0</v>
      </c>
      <c r="S852">
        <f>Drivers!S146</f>
        <v>0</v>
      </c>
      <c r="T852">
        <f>Drivers!T146</f>
        <v>0</v>
      </c>
      <c r="U852">
        <f>Drivers!U146</f>
        <v>0</v>
      </c>
      <c r="V852">
        <f>Drivers!V146</f>
        <v>0</v>
      </c>
      <c r="W852">
        <f>Drivers!W146</f>
        <v>0</v>
      </c>
      <c r="X852">
        <f>Drivers!X146</f>
        <v>0</v>
      </c>
      <c r="Y852">
        <f>Drivers!Y146</f>
        <v>0</v>
      </c>
      <c r="Z852">
        <f>Drivers!Z146</f>
        <v>0</v>
      </c>
      <c r="AA852">
        <f>Drivers!AA146</f>
        <v>0</v>
      </c>
      <c r="AB852">
        <f>Drivers!AB146</f>
        <v>0</v>
      </c>
      <c r="AC852">
        <f>Drivers!AC146</f>
        <v>0</v>
      </c>
      <c r="AD852">
        <f>Drivers!AD146</f>
        <v>0</v>
      </c>
      <c r="AE852">
        <f>Drivers!AE146</f>
        <v>0</v>
      </c>
      <c r="AF852">
        <f>Drivers!AF146</f>
        <v>0</v>
      </c>
      <c r="AG852">
        <f>Drivers!AG146</f>
        <v>0</v>
      </c>
      <c r="AH852">
        <f>Drivers!AH146</f>
        <v>0</v>
      </c>
      <c r="AI852">
        <f>Drivers!AI146</f>
        <v>0</v>
      </c>
      <c r="AJ852">
        <f>Drivers!AJ146</f>
        <v>0</v>
      </c>
      <c r="AK852">
        <f>Drivers!AK146</f>
        <v>0</v>
      </c>
      <c r="AL852">
        <f>Drivers!AL146</f>
        <v>0</v>
      </c>
      <c r="AM852">
        <f>Drivers!AM146</f>
        <v>0</v>
      </c>
      <c r="AN852">
        <f>Drivers!AN146</f>
        <v>0</v>
      </c>
      <c r="AO852">
        <f>Drivers!AO146</f>
        <v>0</v>
      </c>
      <c r="AP852">
        <f>Drivers!AP146</f>
        <v>0</v>
      </c>
      <c r="AQ852">
        <f>Drivers!AQ146</f>
        <v>0</v>
      </c>
      <c r="AR852">
        <f>Drivers!AR146</f>
        <v>0</v>
      </c>
      <c r="AS852">
        <f>Drivers!AS146</f>
        <v>0</v>
      </c>
      <c r="AT852">
        <f>Drivers!AT146</f>
        <v>0</v>
      </c>
      <c r="AU852">
        <f>Drivers!AU146</f>
        <v>0</v>
      </c>
      <c r="AV852">
        <f>Drivers!AV146</f>
        <v>0</v>
      </c>
      <c r="AW852">
        <f>Drivers!AW146</f>
        <v>0</v>
      </c>
      <c r="AX852">
        <f>Drivers!AX146</f>
        <v>0</v>
      </c>
      <c r="AY852">
        <f>Drivers!AY146</f>
        <v>0</v>
      </c>
      <c r="AZ852">
        <f>Drivers!AZ146</f>
        <v>0</v>
      </c>
      <c r="BA852">
        <f>Drivers!BA146</f>
        <v>0</v>
      </c>
      <c r="BB852">
        <f>Drivers!BB146</f>
        <v>0</v>
      </c>
      <c r="BC852">
        <f>Drivers!BC146</f>
        <v>0</v>
      </c>
      <c r="BD852">
        <f>Drivers!BD146</f>
        <v>0</v>
      </c>
      <c r="BE852">
        <f>Drivers!BE146</f>
        <v>0</v>
      </c>
      <c r="BF852">
        <f>Drivers!BF146</f>
        <v>0</v>
      </c>
      <c r="BG852">
        <f>Drivers!BG146</f>
        <v>0</v>
      </c>
      <c r="BH852">
        <f>Drivers!BH146</f>
        <v>0</v>
      </c>
      <c r="BI852">
        <f>Drivers!BI146</f>
        <v>0</v>
      </c>
      <c r="BJ852">
        <f>Drivers!BJ146</f>
        <v>0</v>
      </c>
      <c r="BK852">
        <f>Drivers!BK146</f>
        <v>0</v>
      </c>
      <c r="BL852">
        <f>Drivers!BL146</f>
        <v>0</v>
      </c>
      <c r="BM852">
        <f>Drivers!BM146</f>
        <v>0</v>
      </c>
      <c r="BN852">
        <f>Drivers!BN146</f>
        <v>0</v>
      </c>
      <c r="BO852">
        <f>Drivers!BO146</f>
        <v>0</v>
      </c>
      <c r="BP852">
        <f>Drivers!BP146</f>
        <v>0</v>
      </c>
      <c r="BQ852">
        <f>Drivers!BQ146</f>
        <v>0</v>
      </c>
      <c r="BR852">
        <f>Drivers!BR146</f>
        <v>0</v>
      </c>
      <c r="BS852">
        <f>Drivers!BS146</f>
        <v>0</v>
      </c>
      <c r="BT852">
        <f>Drivers!BT146</f>
        <v>0</v>
      </c>
      <c r="BU852">
        <f>Drivers!BU146</f>
        <v>0</v>
      </c>
      <c r="BV852">
        <f>Drivers!BV146</f>
        <v>0</v>
      </c>
      <c r="BW852">
        <f>Drivers!BW146</f>
        <v>0</v>
      </c>
      <c r="BX852">
        <f>Drivers!BX146</f>
        <v>0</v>
      </c>
      <c r="BY852">
        <f>Drivers!BY146</f>
        <v>0</v>
      </c>
      <c r="BZ852">
        <f>Drivers!BZ146</f>
        <v>0</v>
      </c>
      <c r="CA852">
        <f>Drivers!CA146</f>
        <v>0</v>
      </c>
      <c r="CB852">
        <f>Drivers!CB146</f>
        <v>0</v>
      </c>
      <c r="CC852">
        <f>Drivers!CC146</f>
        <v>0</v>
      </c>
      <c r="CD852">
        <f>Drivers!CD146</f>
        <v>0</v>
      </c>
      <c r="CE852">
        <f>Drivers!CE146</f>
        <v>0</v>
      </c>
      <c r="CF852">
        <f>Drivers!CF146</f>
        <v>0</v>
      </c>
      <c r="CG852">
        <f>Drivers!CG146</f>
        <v>0</v>
      </c>
      <c r="CH852">
        <f>Drivers!CH146</f>
        <v>0</v>
      </c>
      <c r="CI852">
        <f>Drivers!CI146</f>
        <v>0</v>
      </c>
      <c r="CJ852">
        <f>Drivers!CJ146</f>
        <v>0</v>
      </c>
      <c r="CK852">
        <f>Drivers!CK146</f>
        <v>0</v>
      </c>
      <c r="CL852">
        <f>Drivers!CL146</f>
        <v>0</v>
      </c>
      <c r="CM852">
        <f>Drivers!CM146</f>
        <v>0</v>
      </c>
      <c r="CN852">
        <f>Drivers!CN146</f>
        <v>0</v>
      </c>
      <c r="CO852">
        <f>Drivers!CO146</f>
        <v>0</v>
      </c>
      <c r="CP852">
        <f>Drivers!CP146</f>
        <v>0</v>
      </c>
      <c r="CQ852">
        <f>Drivers!CQ146</f>
        <v>0</v>
      </c>
      <c r="CR852">
        <f>Drivers!CR146</f>
        <v>0</v>
      </c>
      <c r="CS852">
        <f>Drivers!CS146</f>
        <v>0</v>
      </c>
      <c r="CT852">
        <f>Drivers!CT146</f>
        <v>0</v>
      </c>
      <c r="CU852">
        <f>Drivers!CU146</f>
        <v>0</v>
      </c>
      <c r="CV852">
        <f>Drivers!CV146</f>
        <v>0</v>
      </c>
      <c r="CW852">
        <f>Drivers!CW146</f>
        <v>0</v>
      </c>
      <c r="CX852">
        <f>Drivers!CX146</f>
        <v>0</v>
      </c>
      <c r="CY852">
        <f>Drivers!CY146</f>
        <v>0</v>
      </c>
      <c r="CZ852">
        <f>Drivers!CZ146</f>
        <v>0</v>
      </c>
      <c r="DA852">
        <f>Drivers!DA146</f>
        <v>0</v>
      </c>
      <c r="DB852">
        <f>Drivers!DB146</f>
        <v>0</v>
      </c>
      <c r="DC852">
        <f>Drivers!DC146</f>
        <v>0</v>
      </c>
      <c r="DD852">
        <f>Drivers!DD146</f>
        <v>0</v>
      </c>
      <c r="DE852">
        <f>Drivers!DE146</f>
        <v>0</v>
      </c>
      <c r="DF852">
        <f>Drivers!DF146</f>
        <v>0</v>
      </c>
      <c r="DG852">
        <f>Drivers!DG146</f>
        <v>0</v>
      </c>
      <c r="DH852">
        <f>Drivers!DH146</f>
        <v>0</v>
      </c>
      <c r="DI852">
        <f>Drivers!DI146</f>
        <v>0</v>
      </c>
      <c r="DJ852">
        <f>Drivers!DJ146</f>
        <v>0</v>
      </c>
      <c r="DK852">
        <f>Drivers!DK146</f>
        <v>0</v>
      </c>
      <c r="DL852">
        <f>Drivers!DL146</f>
        <v>0</v>
      </c>
      <c r="DM852">
        <f>Drivers!DM146</f>
        <v>0</v>
      </c>
      <c r="DN852">
        <f>Drivers!DN146</f>
        <v>0</v>
      </c>
      <c r="DO852">
        <f>Drivers!DO146</f>
        <v>0</v>
      </c>
      <c r="DP852">
        <f>Drivers!DP146</f>
        <v>0</v>
      </c>
      <c r="DQ852">
        <f>Drivers!DQ146</f>
        <v>0</v>
      </c>
      <c r="DR852">
        <f>Drivers!DR146</f>
        <v>0</v>
      </c>
      <c r="DS852">
        <f>Drivers!DS146</f>
        <v>0</v>
      </c>
      <c r="DT852">
        <f>Drivers!DT146</f>
        <v>0</v>
      </c>
      <c r="DU852">
        <f>Drivers!DU146</f>
        <v>0</v>
      </c>
      <c r="DV852">
        <f>Drivers!DV146</f>
        <v>0</v>
      </c>
      <c r="DW852">
        <f>Drivers!DW146</f>
        <v>0</v>
      </c>
      <c r="DX852">
        <f>Drivers!DX146</f>
        <v>0</v>
      </c>
      <c r="DY852">
        <f>Drivers!DY146</f>
        <v>0</v>
      </c>
      <c r="DZ852">
        <f>Drivers!DZ146</f>
        <v>0</v>
      </c>
      <c r="EA852">
        <f>Drivers!EA146</f>
        <v>0</v>
      </c>
      <c r="EB852">
        <f>Drivers!EB146</f>
        <v>0</v>
      </c>
      <c r="EC852">
        <f>Drivers!EC146</f>
        <v>0</v>
      </c>
      <c r="ED852">
        <f>Drivers!ED146</f>
        <v>0</v>
      </c>
      <c r="EE852">
        <f>Drivers!EE146</f>
        <v>0</v>
      </c>
      <c r="EF852">
        <f>Drivers!EF146</f>
        <v>0</v>
      </c>
      <c r="EG852">
        <f>Drivers!EG146</f>
        <v>0</v>
      </c>
      <c r="EH852">
        <f>Drivers!EH146</f>
        <v>0</v>
      </c>
      <c r="EI852">
        <f>Drivers!EI146</f>
        <v>0</v>
      </c>
      <c r="EJ852">
        <f>Drivers!EJ146</f>
        <v>0</v>
      </c>
    </row>
    <row r="853" spans="1:140" hidden="1" outlineLevel="1">
      <c r="A853">
        <f>Drivers!A147</f>
        <v>0</v>
      </c>
      <c r="B853">
        <f>Drivers!B147</f>
        <v>0</v>
      </c>
      <c r="C853">
        <f>Drivers!C147</f>
        <v>0</v>
      </c>
      <c r="D853">
        <f>Drivers!D147</f>
        <v>0</v>
      </c>
      <c r="E853">
        <f>Drivers!E147</f>
        <v>0</v>
      </c>
      <c r="F853">
        <f>Drivers!F147</f>
        <v>0</v>
      </c>
      <c r="G853">
        <f>Drivers!G147</f>
        <v>0</v>
      </c>
      <c r="H853">
        <f>Drivers!H147</f>
        <v>0</v>
      </c>
      <c r="I853" t="str">
        <f>Drivers!I147</f>
        <v>x % Spent on Advertising</v>
      </c>
      <c r="J853">
        <f>Drivers!J147</f>
        <v>0</v>
      </c>
      <c r="K853">
        <f>Drivers!K147</f>
        <v>0</v>
      </c>
      <c r="L853">
        <f>Drivers!L147</f>
        <v>0</v>
      </c>
      <c r="M853">
        <f>Drivers!M147</f>
        <v>0</v>
      </c>
      <c r="N853">
        <f>Drivers!N147</f>
        <v>0</v>
      </c>
      <c r="O853">
        <f>Drivers!O147</f>
        <v>0</v>
      </c>
      <c r="P853">
        <f>Drivers!P147</f>
        <v>0</v>
      </c>
      <c r="Q853">
        <f>Drivers!Q147</f>
        <v>0</v>
      </c>
      <c r="R853">
        <f>Drivers!R147</f>
        <v>0</v>
      </c>
      <c r="S853">
        <f>Drivers!S147</f>
        <v>0</v>
      </c>
      <c r="T853">
        <f>Drivers!T147</f>
        <v>0</v>
      </c>
      <c r="U853">
        <f>Drivers!U147</f>
        <v>0</v>
      </c>
      <c r="V853">
        <f>Drivers!V147</f>
        <v>0</v>
      </c>
      <c r="W853">
        <f>Drivers!W147</f>
        <v>0</v>
      </c>
      <c r="X853">
        <f>Drivers!X147</f>
        <v>0</v>
      </c>
      <c r="Y853">
        <f>Drivers!Y147</f>
        <v>0</v>
      </c>
      <c r="Z853">
        <f>Drivers!Z147</f>
        <v>0</v>
      </c>
      <c r="AA853">
        <f>Drivers!AA147</f>
        <v>0</v>
      </c>
      <c r="AB853">
        <f>Drivers!AB147</f>
        <v>0</v>
      </c>
      <c r="AC853">
        <f>Drivers!AC147</f>
        <v>0</v>
      </c>
      <c r="AD853">
        <f>Drivers!AD147</f>
        <v>0</v>
      </c>
      <c r="AE853">
        <f>Drivers!AE147</f>
        <v>0</v>
      </c>
      <c r="AF853">
        <f>Drivers!AF147</f>
        <v>0</v>
      </c>
      <c r="AG853">
        <f>Drivers!AG147</f>
        <v>0</v>
      </c>
      <c r="AH853">
        <f>Drivers!AH147</f>
        <v>0</v>
      </c>
      <c r="AI853">
        <f>Drivers!AI147</f>
        <v>0</v>
      </c>
      <c r="AJ853">
        <f>Drivers!AJ147</f>
        <v>0</v>
      </c>
      <c r="AK853">
        <f>Drivers!AK147</f>
        <v>0</v>
      </c>
      <c r="AL853">
        <f>Drivers!AL147</f>
        <v>0</v>
      </c>
      <c r="AM853">
        <f>Drivers!AM147</f>
        <v>0</v>
      </c>
      <c r="AN853">
        <f>Drivers!AN147</f>
        <v>0</v>
      </c>
      <c r="AO853">
        <f>Drivers!AO147</f>
        <v>0</v>
      </c>
      <c r="AP853">
        <f>Drivers!AP147</f>
        <v>0</v>
      </c>
      <c r="AQ853">
        <f>Drivers!AQ147</f>
        <v>0</v>
      </c>
      <c r="AR853">
        <f>Drivers!AR147</f>
        <v>0</v>
      </c>
      <c r="AS853">
        <f>Drivers!AS147</f>
        <v>0</v>
      </c>
      <c r="AT853">
        <f>Drivers!AT147</f>
        <v>0</v>
      </c>
      <c r="AU853">
        <f>Drivers!AU147</f>
        <v>0</v>
      </c>
      <c r="AV853">
        <f>Drivers!AV147</f>
        <v>0</v>
      </c>
      <c r="AW853">
        <f>Drivers!AW147</f>
        <v>0</v>
      </c>
      <c r="AX853">
        <f>Drivers!AX147</f>
        <v>0</v>
      </c>
      <c r="AY853">
        <f>Drivers!AY147</f>
        <v>0</v>
      </c>
      <c r="AZ853">
        <f>Drivers!AZ147</f>
        <v>0</v>
      </c>
      <c r="BA853">
        <f>Drivers!BA147</f>
        <v>0</v>
      </c>
      <c r="BB853">
        <f>Drivers!BB147</f>
        <v>0</v>
      </c>
      <c r="BC853">
        <f>Drivers!BC147</f>
        <v>0</v>
      </c>
      <c r="BD853">
        <f>Drivers!BD147</f>
        <v>0</v>
      </c>
      <c r="BE853">
        <f>Drivers!BE147</f>
        <v>0</v>
      </c>
      <c r="BF853">
        <f>Drivers!BF147</f>
        <v>0</v>
      </c>
      <c r="BG853">
        <f>Drivers!BG147</f>
        <v>0</v>
      </c>
      <c r="BH853">
        <f>Drivers!BH147</f>
        <v>0</v>
      </c>
      <c r="BI853">
        <f>Drivers!BI147</f>
        <v>0</v>
      </c>
      <c r="BJ853">
        <f>Drivers!BJ147</f>
        <v>0</v>
      </c>
      <c r="BK853">
        <f>Drivers!BK147</f>
        <v>0</v>
      </c>
      <c r="BL853">
        <f>Drivers!BL147</f>
        <v>0</v>
      </c>
      <c r="BM853">
        <f>Drivers!BM147</f>
        <v>0</v>
      </c>
      <c r="BN853">
        <f>Drivers!BN147</f>
        <v>0</v>
      </c>
      <c r="BO853">
        <f>Drivers!BO147</f>
        <v>0</v>
      </c>
      <c r="BP853">
        <f>Drivers!BP147</f>
        <v>0</v>
      </c>
      <c r="BQ853">
        <f>Drivers!BQ147</f>
        <v>0</v>
      </c>
      <c r="BR853">
        <f>Drivers!BR147</f>
        <v>0</v>
      </c>
      <c r="BS853">
        <f>Drivers!BS147</f>
        <v>0</v>
      </c>
      <c r="BT853">
        <f>Drivers!BT147</f>
        <v>0</v>
      </c>
      <c r="BU853">
        <f>Drivers!BU147</f>
        <v>0</v>
      </c>
      <c r="BV853">
        <f>Drivers!BV147</f>
        <v>0</v>
      </c>
      <c r="BW853">
        <f>Drivers!BW147</f>
        <v>0</v>
      </c>
      <c r="BX853">
        <f>Drivers!BX147</f>
        <v>0</v>
      </c>
      <c r="BY853">
        <f>Drivers!BY147</f>
        <v>0</v>
      </c>
      <c r="BZ853">
        <f>Drivers!BZ147</f>
        <v>0</v>
      </c>
      <c r="CA853">
        <f>Drivers!CA147</f>
        <v>0</v>
      </c>
      <c r="CB853">
        <f>Drivers!CB147</f>
        <v>0</v>
      </c>
      <c r="CC853">
        <f>Drivers!CC147</f>
        <v>0</v>
      </c>
      <c r="CD853">
        <f>Drivers!CD147</f>
        <v>0</v>
      </c>
      <c r="CE853">
        <f>Drivers!CE147</f>
        <v>0</v>
      </c>
      <c r="CF853">
        <f>Drivers!CF147</f>
        <v>0</v>
      </c>
      <c r="CG853">
        <f>Drivers!CG147</f>
        <v>0</v>
      </c>
      <c r="CH853">
        <f>Drivers!CH147</f>
        <v>0</v>
      </c>
      <c r="CI853">
        <f>Drivers!CI147</f>
        <v>0</v>
      </c>
      <c r="CJ853">
        <f>Drivers!CJ147</f>
        <v>0</v>
      </c>
      <c r="CK853">
        <f>Drivers!CK147</f>
        <v>0</v>
      </c>
      <c r="CL853">
        <f>Drivers!CL147</f>
        <v>0</v>
      </c>
      <c r="CM853">
        <f>Drivers!CM147</f>
        <v>0</v>
      </c>
      <c r="CN853">
        <f>Drivers!CN147</f>
        <v>0</v>
      </c>
      <c r="CO853">
        <f>Drivers!CO147</f>
        <v>0</v>
      </c>
      <c r="CP853">
        <f>Drivers!CP147</f>
        <v>0</v>
      </c>
      <c r="CQ853">
        <f>Drivers!CQ147</f>
        <v>0</v>
      </c>
      <c r="CR853">
        <f>Drivers!CR147</f>
        <v>0</v>
      </c>
      <c r="CS853">
        <f>Drivers!CS147</f>
        <v>0</v>
      </c>
      <c r="CT853">
        <f>Drivers!CT147</f>
        <v>0</v>
      </c>
      <c r="CU853">
        <f>Drivers!CU147</f>
        <v>0</v>
      </c>
      <c r="CV853">
        <f>Drivers!CV147</f>
        <v>0</v>
      </c>
      <c r="CW853">
        <f>Drivers!CW147</f>
        <v>0</v>
      </c>
      <c r="CX853">
        <f>Drivers!CX147</f>
        <v>0</v>
      </c>
      <c r="CY853">
        <f>Drivers!CY147</f>
        <v>0</v>
      </c>
      <c r="CZ853">
        <f>Drivers!CZ147</f>
        <v>0</v>
      </c>
      <c r="DA853">
        <f>Drivers!DA147</f>
        <v>0</v>
      </c>
      <c r="DB853">
        <f>Drivers!DB147</f>
        <v>0</v>
      </c>
      <c r="DC853">
        <f>Drivers!DC147</f>
        <v>0</v>
      </c>
      <c r="DD853">
        <f>Drivers!DD147</f>
        <v>0</v>
      </c>
      <c r="DE853">
        <f>Drivers!DE147</f>
        <v>0</v>
      </c>
      <c r="DF853">
        <f>Drivers!DF147</f>
        <v>0</v>
      </c>
      <c r="DG853">
        <f>Drivers!DG147</f>
        <v>0</v>
      </c>
      <c r="DH853">
        <f>Drivers!DH147</f>
        <v>0</v>
      </c>
      <c r="DI853">
        <f>Drivers!DI147</f>
        <v>0</v>
      </c>
      <c r="DJ853">
        <f>Drivers!DJ147</f>
        <v>0</v>
      </c>
      <c r="DK853">
        <f>Drivers!DK147</f>
        <v>0</v>
      </c>
      <c r="DL853">
        <f>Drivers!DL147</f>
        <v>0</v>
      </c>
      <c r="DM853">
        <f>Drivers!DM147</f>
        <v>0</v>
      </c>
      <c r="DN853">
        <f>Drivers!DN147</f>
        <v>0</v>
      </c>
      <c r="DO853">
        <f>Drivers!DO147</f>
        <v>0</v>
      </c>
      <c r="DP853">
        <f>Drivers!DP147</f>
        <v>0</v>
      </c>
      <c r="DQ853">
        <f>Drivers!DQ147</f>
        <v>0</v>
      </c>
      <c r="DR853">
        <f>Drivers!DR147</f>
        <v>0</v>
      </c>
      <c r="DS853">
        <f>Drivers!DS147</f>
        <v>0</v>
      </c>
      <c r="DT853">
        <f>Drivers!DT147</f>
        <v>0</v>
      </c>
      <c r="DU853">
        <f>Drivers!DU147</f>
        <v>0</v>
      </c>
      <c r="DV853">
        <f>Drivers!DV147</f>
        <v>0</v>
      </c>
      <c r="DW853">
        <f>Drivers!DW147</f>
        <v>0</v>
      </c>
      <c r="DX853">
        <f>Drivers!DX147</f>
        <v>0</v>
      </c>
      <c r="DY853">
        <f>Drivers!DY147</f>
        <v>0.17875000000000002</v>
      </c>
      <c r="DZ853">
        <f>Drivers!DZ147</f>
        <v>0.17875000000000002</v>
      </c>
      <c r="EA853">
        <f>Drivers!EA147</f>
        <v>0.17875000000000002</v>
      </c>
      <c r="EB853">
        <f>Drivers!EB147</f>
        <v>0.17875000000000002</v>
      </c>
      <c r="EC853">
        <f>Drivers!EC147</f>
        <v>0.17875000000000002</v>
      </c>
      <c r="ED853">
        <f>Drivers!ED147</f>
        <v>0.17875000000000002</v>
      </c>
      <c r="EE853">
        <f>Drivers!EE147</f>
        <v>0.17875000000000002</v>
      </c>
      <c r="EF853">
        <f>Drivers!EF147</f>
        <v>0.17875000000000002</v>
      </c>
      <c r="EG853">
        <f>Drivers!EG147</f>
        <v>0.17875000000000002</v>
      </c>
      <c r="EH853">
        <f>Drivers!EH147</f>
        <v>0.17875000000000002</v>
      </c>
      <c r="EI853">
        <f>Drivers!EI147</f>
        <v>0.17875000000000002</v>
      </c>
      <c r="EJ853">
        <f>Drivers!EJ147</f>
        <v>0.17875000000000002</v>
      </c>
    </row>
    <row r="854" spans="1:140" hidden="1" outlineLevel="1">
      <c r="A854">
        <f>Drivers!A148</f>
        <v>0</v>
      </c>
      <c r="B854">
        <f>Drivers!B148</f>
        <v>0</v>
      </c>
      <c r="C854">
        <f>Drivers!C148</f>
        <v>0</v>
      </c>
      <c r="D854">
        <f>Drivers!D148</f>
        <v>0</v>
      </c>
      <c r="E854">
        <f>Drivers!E148</f>
        <v>0</v>
      </c>
      <c r="F854">
        <f>Drivers!F148</f>
        <v>0</v>
      </c>
      <c r="G854">
        <f>Drivers!G148</f>
        <v>0</v>
      </c>
      <c r="H854">
        <f>Drivers!H148</f>
        <v>0</v>
      </c>
      <c r="I854" t="str">
        <f>Drivers!I148</f>
        <v>= US RE Advertising $s</v>
      </c>
      <c r="J854">
        <f>Drivers!J148</f>
        <v>0</v>
      </c>
      <c r="K854">
        <f>Drivers!K148</f>
        <v>0</v>
      </c>
      <c r="L854">
        <f>Drivers!L148</f>
        <v>0</v>
      </c>
      <c r="M854">
        <f>Drivers!M148</f>
        <v>0</v>
      </c>
      <c r="N854">
        <f>Drivers!N148</f>
        <v>0</v>
      </c>
      <c r="O854">
        <f>Drivers!O148</f>
        <v>0</v>
      </c>
      <c r="P854">
        <f>Drivers!P148</f>
        <v>0</v>
      </c>
      <c r="Q854">
        <f>Drivers!Q148</f>
        <v>0</v>
      </c>
      <c r="R854">
        <f>Drivers!R148</f>
        <v>0</v>
      </c>
      <c r="S854">
        <f>Drivers!S148</f>
        <v>0</v>
      </c>
      <c r="T854">
        <f>Drivers!T148</f>
        <v>0</v>
      </c>
      <c r="U854">
        <f>Drivers!U148</f>
        <v>0</v>
      </c>
      <c r="V854">
        <f>Drivers!V148</f>
        <v>0</v>
      </c>
      <c r="W854">
        <f>Drivers!W148</f>
        <v>0</v>
      </c>
      <c r="X854">
        <f>Drivers!X148</f>
        <v>0</v>
      </c>
      <c r="Y854">
        <f>Drivers!Y148</f>
        <v>0</v>
      </c>
      <c r="Z854">
        <f>Drivers!Z148</f>
        <v>0</v>
      </c>
      <c r="AA854">
        <f>Drivers!AA148</f>
        <v>0</v>
      </c>
      <c r="AB854">
        <f>Drivers!AB148</f>
        <v>0</v>
      </c>
      <c r="AC854">
        <f>Drivers!AC148</f>
        <v>0</v>
      </c>
      <c r="AD854">
        <f>Drivers!AD148</f>
        <v>0</v>
      </c>
      <c r="AE854">
        <f>Drivers!AE148</f>
        <v>0</v>
      </c>
      <c r="AF854">
        <f>Drivers!AF148</f>
        <v>0</v>
      </c>
      <c r="AG854">
        <f>Drivers!AG148</f>
        <v>0</v>
      </c>
      <c r="AH854">
        <f>Drivers!AH148</f>
        <v>0</v>
      </c>
      <c r="AI854">
        <f>Drivers!AI148</f>
        <v>0</v>
      </c>
      <c r="AJ854">
        <f>Drivers!AJ148</f>
        <v>0</v>
      </c>
      <c r="AK854">
        <f>Drivers!AK148</f>
        <v>0</v>
      </c>
      <c r="AL854">
        <f>Drivers!AL148</f>
        <v>0</v>
      </c>
      <c r="AM854">
        <f>Drivers!AM148</f>
        <v>0</v>
      </c>
      <c r="AN854">
        <f>Drivers!AN148</f>
        <v>0</v>
      </c>
      <c r="AO854">
        <f>Drivers!AO148</f>
        <v>0</v>
      </c>
      <c r="AP854">
        <f>Drivers!AP148</f>
        <v>0</v>
      </c>
      <c r="AQ854">
        <f>Drivers!AQ148</f>
        <v>0</v>
      </c>
      <c r="AR854">
        <f>Drivers!AR148</f>
        <v>0</v>
      </c>
      <c r="AS854">
        <f>Drivers!AS148</f>
        <v>0</v>
      </c>
      <c r="AT854">
        <f>Drivers!AT148</f>
        <v>0</v>
      </c>
      <c r="AU854">
        <f>Drivers!AU148</f>
        <v>0</v>
      </c>
      <c r="AV854">
        <f>Drivers!AV148</f>
        <v>0</v>
      </c>
      <c r="AW854">
        <f>Drivers!AW148</f>
        <v>0</v>
      </c>
      <c r="AX854">
        <f>Drivers!AX148</f>
        <v>0</v>
      </c>
      <c r="AY854">
        <f>Drivers!AY148</f>
        <v>0</v>
      </c>
      <c r="AZ854">
        <f>Drivers!AZ148</f>
        <v>0</v>
      </c>
      <c r="BA854">
        <f>Drivers!BA148</f>
        <v>0</v>
      </c>
      <c r="BB854">
        <f>Drivers!BB148</f>
        <v>0</v>
      </c>
      <c r="BC854">
        <f>Drivers!BC148</f>
        <v>0</v>
      </c>
      <c r="BD854">
        <f>Drivers!BD148</f>
        <v>0</v>
      </c>
      <c r="BE854">
        <f>Drivers!BE148</f>
        <v>0</v>
      </c>
      <c r="BF854">
        <f>Drivers!BF148</f>
        <v>0</v>
      </c>
      <c r="BG854">
        <f>Drivers!BG148</f>
        <v>0</v>
      </c>
      <c r="BH854">
        <f>Drivers!BH148</f>
        <v>0</v>
      </c>
      <c r="BI854">
        <f>Drivers!BI148</f>
        <v>0</v>
      </c>
      <c r="BJ854">
        <f>Drivers!BJ148</f>
        <v>0</v>
      </c>
      <c r="BK854">
        <f>Drivers!BK148</f>
        <v>0</v>
      </c>
      <c r="BL854">
        <f>Drivers!BL148</f>
        <v>0</v>
      </c>
      <c r="BM854">
        <f>Drivers!BM148</f>
        <v>0</v>
      </c>
      <c r="BN854">
        <f>Drivers!BN148</f>
        <v>0</v>
      </c>
      <c r="BO854">
        <f>Drivers!BO148</f>
        <v>0</v>
      </c>
      <c r="BP854">
        <f>Drivers!BP148</f>
        <v>0</v>
      </c>
      <c r="BQ854">
        <f>Drivers!BQ148</f>
        <v>0</v>
      </c>
      <c r="BR854">
        <f>Drivers!BR148</f>
        <v>0</v>
      </c>
      <c r="BS854">
        <f>Drivers!BS148</f>
        <v>0</v>
      </c>
      <c r="BT854">
        <f>Drivers!BT148</f>
        <v>0</v>
      </c>
      <c r="BU854">
        <f>Drivers!BU148</f>
        <v>0</v>
      </c>
      <c r="BV854">
        <f>Drivers!BV148</f>
        <v>0</v>
      </c>
      <c r="BW854">
        <f>Drivers!BW148</f>
        <v>0</v>
      </c>
      <c r="BX854">
        <f>Drivers!BX148</f>
        <v>0</v>
      </c>
      <c r="BY854">
        <f>Drivers!BY148</f>
        <v>0</v>
      </c>
      <c r="BZ854">
        <f>Drivers!BZ148</f>
        <v>0</v>
      </c>
      <c r="CA854">
        <f>Drivers!CA148</f>
        <v>0</v>
      </c>
      <c r="CB854">
        <f>Drivers!CB148</f>
        <v>0</v>
      </c>
      <c r="CC854">
        <f>Drivers!CC148</f>
        <v>0</v>
      </c>
      <c r="CD854">
        <f>Drivers!CD148</f>
        <v>0</v>
      </c>
      <c r="CE854">
        <f>Drivers!CE148</f>
        <v>0</v>
      </c>
      <c r="CF854">
        <f>Drivers!CF148</f>
        <v>0</v>
      </c>
      <c r="CG854">
        <f>Drivers!CG148</f>
        <v>0</v>
      </c>
      <c r="CH854">
        <f>Drivers!CH148</f>
        <v>0</v>
      </c>
      <c r="CI854">
        <f>Drivers!CI148</f>
        <v>0</v>
      </c>
      <c r="CJ854">
        <f>Drivers!CJ148</f>
        <v>0</v>
      </c>
      <c r="CK854">
        <f>Drivers!CK148</f>
        <v>0</v>
      </c>
      <c r="CL854">
        <f>Drivers!CL148</f>
        <v>0</v>
      </c>
      <c r="CM854">
        <f>Drivers!CM148</f>
        <v>0</v>
      </c>
      <c r="CN854">
        <f>Drivers!CN148</f>
        <v>0</v>
      </c>
      <c r="CO854">
        <f>Drivers!CO148</f>
        <v>0</v>
      </c>
      <c r="CP854">
        <f>Drivers!CP148</f>
        <v>0</v>
      </c>
      <c r="CQ854">
        <f>Drivers!CQ148</f>
        <v>0</v>
      </c>
      <c r="CR854">
        <f>Drivers!CR148</f>
        <v>0</v>
      </c>
      <c r="CS854">
        <f>Drivers!CS148</f>
        <v>0</v>
      </c>
      <c r="CT854">
        <f>Drivers!CT148</f>
        <v>0</v>
      </c>
      <c r="CU854">
        <f>Drivers!CU148</f>
        <v>0</v>
      </c>
      <c r="CV854">
        <f>Drivers!CV148</f>
        <v>0</v>
      </c>
      <c r="CW854">
        <f>Drivers!CW148</f>
        <v>0</v>
      </c>
      <c r="CX854">
        <f>Drivers!CX148</f>
        <v>0</v>
      </c>
      <c r="CY854">
        <f>Drivers!CY148</f>
        <v>0</v>
      </c>
      <c r="CZ854">
        <f>Drivers!CZ148</f>
        <v>0</v>
      </c>
      <c r="DA854">
        <f>Drivers!DA148</f>
        <v>0</v>
      </c>
      <c r="DB854">
        <f>Drivers!DB148</f>
        <v>0</v>
      </c>
      <c r="DC854">
        <f>Drivers!DC148</f>
        <v>0</v>
      </c>
      <c r="DD854">
        <f>Drivers!DD148</f>
        <v>0</v>
      </c>
      <c r="DE854">
        <f>Drivers!DE148</f>
        <v>0</v>
      </c>
      <c r="DF854">
        <f>Drivers!DF148</f>
        <v>0</v>
      </c>
      <c r="DG854">
        <f>Drivers!DG148</f>
        <v>0</v>
      </c>
      <c r="DH854">
        <f>Drivers!DH148</f>
        <v>0</v>
      </c>
      <c r="DI854">
        <f>Drivers!DI148</f>
        <v>0</v>
      </c>
      <c r="DJ854">
        <f>Drivers!DJ148</f>
        <v>0</v>
      </c>
      <c r="DK854">
        <f>Drivers!DK148</f>
        <v>0</v>
      </c>
      <c r="DL854">
        <f>Drivers!DL148</f>
        <v>0</v>
      </c>
      <c r="DM854">
        <f>Drivers!DM148</f>
        <v>0</v>
      </c>
      <c r="DN854">
        <f>Drivers!DN148</f>
        <v>0</v>
      </c>
      <c r="DO854">
        <f>Drivers!DO148</f>
        <v>0</v>
      </c>
      <c r="DP854">
        <f>Drivers!DP148</f>
        <v>0</v>
      </c>
      <c r="DQ854">
        <f>Drivers!DQ148</f>
        <v>0</v>
      </c>
      <c r="DR854">
        <f>Drivers!DR148</f>
        <v>0</v>
      </c>
      <c r="DS854">
        <f>Drivers!DS148</f>
        <v>0</v>
      </c>
      <c r="DT854">
        <f>Drivers!DT148</f>
        <v>0</v>
      </c>
      <c r="DU854">
        <f>Drivers!DU148</f>
        <v>0</v>
      </c>
      <c r="DV854">
        <f>Drivers!DV148</f>
        <v>0</v>
      </c>
      <c r="DW854">
        <f>Drivers!DW148</f>
        <v>0</v>
      </c>
      <c r="DX854">
        <f>Drivers!DX148</f>
        <v>0</v>
      </c>
      <c r="DY854">
        <f>Drivers!DY148</f>
        <v>9946.572580645161</v>
      </c>
      <c r="DZ854">
        <f>Drivers!DZ148</f>
        <v>11000</v>
      </c>
      <c r="EA854">
        <f>Drivers!EA148</f>
        <v>11663.437500000002</v>
      </c>
      <c r="EB854">
        <f>Drivers!EB148</f>
        <v>11663.437500000002</v>
      </c>
      <c r="EC854">
        <f>Drivers!EC148</f>
        <v>12246.609375000002</v>
      </c>
      <c r="ED854">
        <f>Drivers!ED148</f>
        <v>12491.541562500004</v>
      </c>
      <c r="EE854">
        <f>Drivers!EE148</f>
        <v>12741.372393750002</v>
      </c>
      <c r="EF854">
        <f>Drivers!EF148</f>
        <v>12996.199841625001</v>
      </c>
      <c r="EG854">
        <f>Drivers!EG148</f>
        <v>13256.123838457503</v>
      </c>
      <c r="EH854">
        <f>Drivers!EH148</f>
        <v>13521.246315226652</v>
      </c>
      <c r="EI854">
        <f>Drivers!EI148</f>
        <v>13791.671241531189</v>
      </c>
      <c r="EJ854">
        <f>Drivers!EJ148</f>
        <v>14067.504666361812</v>
      </c>
    </row>
    <row r="855" spans="1:140" hidden="1" outlineLevel="1">
      <c r="A855">
        <f>Drivers!A149</f>
        <v>0</v>
      </c>
      <c r="B855">
        <f>Drivers!B149</f>
        <v>0</v>
      </c>
      <c r="C855">
        <f>Drivers!C149</f>
        <v>0</v>
      </c>
      <c r="D855">
        <f>Drivers!D149</f>
        <v>0</v>
      </c>
      <c r="E855">
        <f>Drivers!E149</f>
        <v>0</v>
      </c>
      <c r="F855">
        <f>Drivers!F149</f>
        <v>0</v>
      </c>
      <c r="G855">
        <f>Drivers!G149</f>
        <v>0</v>
      </c>
      <c r="H855">
        <f>Drivers!H149</f>
        <v>0</v>
      </c>
      <c r="I855">
        <f>Drivers!I149</f>
        <v>0</v>
      </c>
      <c r="J855">
        <f>Drivers!J149</f>
        <v>0</v>
      </c>
      <c r="K855">
        <f>Drivers!K149</f>
        <v>0</v>
      </c>
      <c r="L855">
        <f>Drivers!L149</f>
        <v>0</v>
      </c>
      <c r="M855">
        <f>Drivers!M149</f>
        <v>0</v>
      </c>
      <c r="N855">
        <f>Drivers!N149</f>
        <v>0</v>
      </c>
      <c r="O855">
        <f>Drivers!O149</f>
        <v>0</v>
      </c>
      <c r="P855">
        <f>Drivers!P149</f>
        <v>0</v>
      </c>
      <c r="Q855">
        <f>Drivers!Q149</f>
        <v>0</v>
      </c>
      <c r="R855">
        <f>Drivers!R149</f>
        <v>0</v>
      </c>
      <c r="S855">
        <f>Drivers!S149</f>
        <v>0</v>
      </c>
      <c r="T855">
        <f>Drivers!T149</f>
        <v>0</v>
      </c>
      <c r="U855">
        <f>Drivers!U149</f>
        <v>0</v>
      </c>
      <c r="V855">
        <f>Drivers!V149</f>
        <v>0</v>
      </c>
      <c r="W855">
        <f>Drivers!W149</f>
        <v>0</v>
      </c>
      <c r="X855">
        <f>Drivers!X149</f>
        <v>0</v>
      </c>
      <c r="Y855">
        <f>Drivers!Y149</f>
        <v>0</v>
      </c>
      <c r="Z855">
        <f>Drivers!Z149</f>
        <v>0</v>
      </c>
      <c r="AA855">
        <f>Drivers!AA149</f>
        <v>0</v>
      </c>
      <c r="AB855">
        <f>Drivers!AB149</f>
        <v>0</v>
      </c>
      <c r="AC855">
        <f>Drivers!AC149</f>
        <v>0</v>
      </c>
      <c r="AD855">
        <f>Drivers!AD149</f>
        <v>0</v>
      </c>
      <c r="AE855">
        <f>Drivers!AE149</f>
        <v>0</v>
      </c>
      <c r="AF855">
        <f>Drivers!AF149</f>
        <v>0</v>
      </c>
      <c r="AG855">
        <f>Drivers!AG149</f>
        <v>0</v>
      </c>
      <c r="AH855">
        <f>Drivers!AH149</f>
        <v>0</v>
      </c>
      <c r="AI855">
        <f>Drivers!AI149</f>
        <v>0</v>
      </c>
      <c r="AJ855">
        <f>Drivers!AJ149</f>
        <v>0</v>
      </c>
      <c r="AK855">
        <f>Drivers!AK149</f>
        <v>0</v>
      </c>
      <c r="AL855">
        <f>Drivers!AL149</f>
        <v>0</v>
      </c>
      <c r="AM855">
        <f>Drivers!AM149</f>
        <v>0</v>
      </c>
      <c r="AN855">
        <f>Drivers!AN149</f>
        <v>0</v>
      </c>
      <c r="AO855">
        <f>Drivers!AO149</f>
        <v>0</v>
      </c>
      <c r="AP855">
        <f>Drivers!AP149</f>
        <v>0</v>
      </c>
      <c r="AQ855">
        <f>Drivers!AQ149</f>
        <v>0</v>
      </c>
      <c r="AR855">
        <f>Drivers!AR149</f>
        <v>0</v>
      </c>
      <c r="AS855">
        <f>Drivers!AS149</f>
        <v>0</v>
      </c>
      <c r="AT855">
        <f>Drivers!AT149</f>
        <v>0</v>
      </c>
      <c r="AU855">
        <f>Drivers!AU149</f>
        <v>0</v>
      </c>
      <c r="AV855">
        <f>Drivers!AV149</f>
        <v>0</v>
      </c>
      <c r="AW855">
        <f>Drivers!AW149</f>
        <v>0</v>
      </c>
      <c r="AX855">
        <f>Drivers!AX149</f>
        <v>0</v>
      </c>
      <c r="AY855">
        <f>Drivers!AY149</f>
        <v>0</v>
      </c>
      <c r="AZ855">
        <f>Drivers!AZ149</f>
        <v>0</v>
      </c>
      <c r="BA855">
        <f>Drivers!BA149</f>
        <v>0</v>
      </c>
      <c r="BB855">
        <f>Drivers!BB149</f>
        <v>0</v>
      </c>
      <c r="BC855">
        <f>Drivers!BC149</f>
        <v>0</v>
      </c>
      <c r="BD855">
        <f>Drivers!BD149</f>
        <v>0</v>
      </c>
      <c r="BE855">
        <f>Drivers!BE149</f>
        <v>0</v>
      </c>
      <c r="BF855">
        <f>Drivers!BF149</f>
        <v>0</v>
      </c>
      <c r="BG855">
        <f>Drivers!BG149</f>
        <v>0</v>
      </c>
      <c r="BH855">
        <f>Drivers!BH149</f>
        <v>0</v>
      </c>
      <c r="BI855">
        <f>Drivers!BI149</f>
        <v>0</v>
      </c>
      <c r="BJ855">
        <f>Drivers!BJ149</f>
        <v>0</v>
      </c>
      <c r="BK855">
        <f>Drivers!BK149</f>
        <v>0</v>
      </c>
      <c r="BL855">
        <f>Drivers!BL149</f>
        <v>0</v>
      </c>
      <c r="BM855">
        <f>Drivers!BM149</f>
        <v>0</v>
      </c>
      <c r="BN855">
        <f>Drivers!BN149</f>
        <v>0</v>
      </c>
      <c r="BO855">
        <f>Drivers!BO149</f>
        <v>0</v>
      </c>
      <c r="BP855">
        <f>Drivers!BP149</f>
        <v>0</v>
      </c>
      <c r="BQ855">
        <f>Drivers!BQ149</f>
        <v>0</v>
      </c>
      <c r="BR855">
        <f>Drivers!BR149</f>
        <v>0</v>
      </c>
      <c r="BS855">
        <f>Drivers!BS149</f>
        <v>0</v>
      </c>
      <c r="BT855">
        <f>Drivers!BT149</f>
        <v>0</v>
      </c>
      <c r="BU855">
        <f>Drivers!BU149</f>
        <v>0</v>
      </c>
      <c r="BV855">
        <f>Drivers!BV149</f>
        <v>0</v>
      </c>
      <c r="BW855">
        <f>Drivers!BW149</f>
        <v>0</v>
      </c>
      <c r="BX855">
        <f>Drivers!BX149</f>
        <v>0</v>
      </c>
      <c r="BY855">
        <f>Drivers!BY149</f>
        <v>0</v>
      </c>
      <c r="BZ855">
        <f>Drivers!BZ149</f>
        <v>0</v>
      </c>
      <c r="CA855">
        <f>Drivers!CA149</f>
        <v>0</v>
      </c>
      <c r="CB855">
        <f>Drivers!CB149</f>
        <v>0</v>
      </c>
      <c r="CC855">
        <f>Drivers!CC149</f>
        <v>0</v>
      </c>
      <c r="CD855">
        <f>Drivers!CD149</f>
        <v>0</v>
      </c>
      <c r="CE855">
        <f>Drivers!CE149</f>
        <v>0</v>
      </c>
      <c r="CF855">
        <f>Drivers!CF149</f>
        <v>0</v>
      </c>
      <c r="CG855">
        <f>Drivers!CG149</f>
        <v>0</v>
      </c>
      <c r="CH855">
        <f>Drivers!CH149</f>
        <v>0</v>
      </c>
      <c r="CI855">
        <f>Drivers!CI149</f>
        <v>0</v>
      </c>
      <c r="CJ855">
        <f>Drivers!CJ149</f>
        <v>0</v>
      </c>
      <c r="CK855">
        <f>Drivers!CK149</f>
        <v>0</v>
      </c>
      <c r="CL855">
        <f>Drivers!CL149</f>
        <v>0</v>
      </c>
      <c r="CM855">
        <f>Drivers!CM149</f>
        <v>0</v>
      </c>
      <c r="CN855">
        <f>Drivers!CN149</f>
        <v>0</v>
      </c>
      <c r="CO855">
        <f>Drivers!CO149</f>
        <v>0</v>
      </c>
      <c r="CP855">
        <f>Drivers!CP149</f>
        <v>0</v>
      </c>
      <c r="CQ855">
        <f>Drivers!CQ149</f>
        <v>0</v>
      </c>
      <c r="CR855">
        <f>Drivers!CR149</f>
        <v>0</v>
      </c>
      <c r="CS855">
        <f>Drivers!CS149</f>
        <v>0</v>
      </c>
      <c r="CT855">
        <f>Drivers!CT149</f>
        <v>0</v>
      </c>
      <c r="CU855">
        <f>Drivers!CU149</f>
        <v>0</v>
      </c>
      <c r="CV855">
        <f>Drivers!CV149</f>
        <v>0</v>
      </c>
      <c r="CW855">
        <f>Drivers!CW149</f>
        <v>0</v>
      </c>
      <c r="CX855">
        <f>Drivers!CX149</f>
        <v>0</v>
      </c>
      <c r="CY855">
        <f>Drivers!CY149</f>
        <v>0</v>
      </c>
      <c r="CZ855">
        <f>Drivers!CZ149</f>
        <v>0</v>
      </c>
      <c r="DA855">
        <f>Drivers!DA149</f>
        <v>0</v>
      </c>
      <c r="DB855">
        <f>Drivers!DB149</f>
        <v>0</v>
      </c>
      <c r="DC855">
        <f>Drivers!DC149</f>
        <v>0</v>
      </c>
      <c r="DD855">
        <f>Drivers!DD149</f>
        <v>0</v>
      </c>
      <c r="DE855">
        <f>Drivers!DE149</f>
        <v>0</v>
      </c>
      <c r="DF855">
        <f>Drivers!DF149</f>
        <v>0</v>
      </c>
      <c r="DG855">
        <f>Drivers!DG149</f>
        <v>0</v>
      </c>
      <c r="DH855">
        <f>Drivers!DH149</f>
        <v>0</v>
      </c>
      <c r="DI855">
        <f>Drivers!DI149</f>
        <v>0</v>
      </c>
      <c r="DJ855">
        <f>Drivers!DJ149</f>
        <v>0</v>
      </c>
      <c r="DK855">
        <f>Drivers!DK149</f>
        <v>0</v>
      </c>
      <c r="DL855">
        <f>Drivers!DL149</f>
        <v>0</v>
      </c>
      <c r="DM855">
        <f>Drivers!DM149</f>
        <v>0</v>
      </c>
      <c r="DN855">
        <f>Drivers!DN149</f>
        <v>0</v>
      </c>
      <c r="DO855">
        <f>Drivers!DO149</f>
        <v>0</v>
      </c>
      <c r="DP855">
        <f>Drivers!DP149</f>
        <v>0</v>
      </c>
      <c r="DQ855">
        <f>Drivers!DQ149</f>
        <v>0</v>
      </c>
      <c r="DR855">
        <f>Drivers!DR149</f>
        <v>0</v>
      </c>
      <c r="DS855">
        <f>Drivers!DS149</f>
        <v>0</v>
      </c>
      <c r="DT855">
        <f>Drivers!DT149</f>
        <v>0</v>
      </c>
      <c r="DU855">
        <f>Drivers!DU149</f>
        <v>0</v>
      </c>
      <c r="DV855">
        <f>Drivers!DV149</f>
        <v>0</v>
      </c>
      <c r="DW855">
        <f>Drivers!DW149</f>
        <v>0</v>
      </c>
      <c r="DX855">
        <f>Drivers!DX149</f>
        <v>0</v>
      </c>
      <c r="DY855">
        <f>Drivers!DY149</f>
        <v>0</v>
      </c>
      <c r="DZ855">
        <f>Drivers!DZ149</f>
        <v>0</v>
      </c>
      <c r="EA855">
        <f>Drivers!EA149</f>
        <v>0</v>
      </c>
      <c r="EB855">
        <f>Drivers!EB149</f>
        <v>0</v>
      </c>
      <c r="EC855">
        <f>Drivers!EC149</f>
        <v>0</v>
      </c>
      <c r="ED855">
        <f>Drivers!ED149</f>
        <v>0</v>
      </c>
      <c r="EE855">
        <f>Drivers!EE149</f>
        <v>0</v>
      </c>
      <c r="EF855">
        <f>Drivers!EF149</f>
        <v>0</v>
      </c>
      <c r="EG855">
        <f>Drivers!EG149</f>
        <v>0</v>
      </c>
      <c r="EH855">
        <f>Drivers!EH149</f>
        <v>0</v>
      </c>
      <c r="EI855">
        <f>Drivers!EI149</f>
        <v>0</v>
      </c>
      <c r="EJ855">
        <f>Drivers!EJ149</f>
        <v>0</v>
      </c>
    </row>
    <row r="856" spans="1:140" hidden="1" outlineLevel="1">
      <c r="A856">
        <f>Drivers!A150</f>
        <v>0</v>
      </c>
      <c r="B856">
        <f>Drivers!B150</f>
        <v>0</v>
      </c>
      <c r="C856">
        <f>Drivers!C150</f>
        <v>0</v>
      </c>
      <c r="D856">
        <f>Drivers!D150</f>
        <v>0</v>
      </c>
      <c r="E856">
        <f>Drivers!E150</f>
        <v>0</v>
      </c>
      <c r="F856">
        <f>Drivers!F150</f>
        <v>0</v>
      </c>
      <c r="G856">
        <f>Drivers!G150</f>
        <v>0</v>
      </c>
      <c r="H856">
        <f>Drivers!H150</f>
        <v>0</v>
      </c>
      <c r="I856" t="str">
        <f>Drivers!I150</f>
        <v>Zillow Share of Advertising $s</v>
      </c>
      <c r="J856">
        <f>Drivers!J150</f>
        <v>0</v>
      </c>
      <c r="K856">
        <f>Drivers!K150</f>
        <v>0</v>
      </c>
      <c r="L856">
        <f>Drivers!L150</f>
        <v>0</v>
      </c>
      <c r="M856">
        <f>Drivers!M150</f>
        <v>0</v>
      </c>
      <c r="N856">
        <f>Drivers!N150</f>
        <v>0</v>
      </c>
      <c r="O856">
        <f>Drivers!O150</f>
        <v>0</v>
      </c>
      <c r="P856">
        <f>Drivers!P150</f>
        <v>0</v>
      </c>
      <c r="Q856">
        <f>Drivers!Q150</f>
        <v>0</v>
      </c>
      <c r="R856">
        <f>Drivers!R150</f>
        <v>0</v>
      </c>
      <c r="S856">
        <f>Drivers!S150</f>
        <v>0</v>
      </c>
      <c r="T856">
        <f>Drivers!T150</f>
        <v>0</v>
      </c>
      <c r="U856">
        <f>Drivers!U150</f>
        <v>0</v>
      </c>
      <c r="V856">
        <f>Drivers!V150</f>
        <v>0</v>
      </c>
      <c r="W856">
        <f>Drivers!W150</f>
        <v>0</v>
      </c>
      <c r="X856">
        <f>Drivers!X150</f>
        <v>0</v>
      </c>
      <c r="Y856">
        <f>Drivers!Y150</f>
        <v>0</v>
      </c>
      <c r="Z856">
        <f>Drivers!Z150</f>
        <v>0</v>
      </c>
      <c r="AA856">
        <f>Drivers!AA150</f>
        <v>0</v>
      </c>
      <c r="AB856">
        <f>Drivers!AB150</f>
        <v>0</v>
      </c>
      <c r="AC856">
        <f>Drivers!AC150</f>
        <v>0</v>
      </c>
      <c r="AD856">
        <f>Drivers!AD150</f>
        <v>0</v>
      </c>
      <c r="AE856">
        <f>Drivers!AE150</f>
        <v>0</v>
      </c>
      <c r="AF856">
        <f>Drivers!AF150</f>
        <v>0</v>
      </c>
      <c r="AG856">
        <f>Drivers!AG150</f>
        <v>0</v>
      </c>
      <c r="AH856">
        <f>Drivers!AH150</f>
        <v>0</v>
      </c>
      <c r="AI856">
        <f>Drivers!AI150</f>
        <v>0</v>
      </c>
      <c r="AJ856">
        <f>Drivers!AJ150</f>
        <v>0</v>
      </c>
      <c r="AK856">
        <f>Drivers!AK150</f>
        <v>0</v>
      </c>
      <c r="AL856">
        <f>Drivers!AL150</f>
        <v>0</v>
      </c>
      <c r="AM856">
        <f>Drivers!AM150</f>
        <v>0</v>
      </c>
      <c r="AN856">
        <f>Drivers!AN150</f>
        <v>0</v>
      </c>
      <c r="AO856">
        <f>Drivers!AO150</f>
        <v>0</v>
      </c>
      <c r="AP856">
        <f>Drivers!AP150</f>
        <v>0</v>
      </c>
      <c r="AQ856">
        <f>Drivers!AQ150</f>
        <v>0</v>
      </c>
      <c r="AR856">
        <f>Drivers!AR150</f>
        <v>0</v>
      </c>
      <c r="AS856">
        <f>Drivers!AS150</f>
        <v>0</v>
      </c>
      <c r="AT856">
        <f>Drivers!AT150</f>
        <v>0</v>
      </c>
      <c r="AU856">
        <f>Drivers!AU150</f>
        <v>0</v>
      </c>
      <c r="AV856">
        <f>Drivers!AV150</f>
        <v>0</v>
      </c>
      <c r="AW856">
        <f>Drivers!AW150</f>
        <v>0</v>
      </c>
      <c r="AX856">
        <f>Drivers!AX150</f>
        <v>0</v>
      </c>
      <c r="AY856">
        <f>Drivers!AY150</f>
        <v>0</v>
      </c>
      <c r="AZ856">
        <f>Drivers!AZ150</f>
        <v>0</v>
      </c>
      <c r="BA856">
        <f>Drivers!BA150</f>
        <v>0</v>
      </c>
      <c r="BB856">
        <f>Drivers!BB150</f>
        <v>0</v>
      </c>
      <c r="BC856">
        <f>Drivers!BC150</f>
        <v>0</v>
      </c>
      <c r="BD856">
        <f>Drivers!BD150</f>
        <v>0</v>
      </c>
      <c r="BE856">
        <f>Drivers!BE150</f>
        <v>0</v>
      </c>
      <c r="BF856">
        <f>Drivers!BF150</f>
        <v>0</v>
      </c>
      <c r="BG856">
        <f>Drivers!BG150</f>
        <v>0</v>
      </c>
      <c r="BH856">
        <f>Drivers!BH150</f>
        <v>0</v>
      </c>
      <c r="BI856">
        <f>Drivers!BI150</f>
        <v>0</v>
      </c>
      <c r="BJ856">
        <f>Drivers!BJ150</f>
        <v>0</v>
      </c>
      <c r="BK856">
        <f>Drivers!BK150</f>
        <v>0</v>
      </c>
      <c r="BL856">
        <f>Drivers!BL150</f>
        <v>0</v>
      </c>
      <c r="BM856">
        <f>Drivers!BM150</f>
        <v>0</v>
      </c>
      <c r="BN856">
        <f>Drivers!BN150</f>
        <v>0</v>
      </c>
      <c r="BO856">
        <f>Drivers!BO150</f>
        <v>0</v>
      </c>
      <c r="BP856">
        <f>Drivers!BP150</f>
        <v>0</v>
      </c>
      <c r="BQ856">
        <f>Drivers!BQ150</f>
        <v>0</v>
      </c>
      <c r="BR856">
        <f>Drivers!BR150</f>
        <v>0</v>
      </c>
      <c r="BS856">
        <f>Drivers!BS150</f>
        <v>0</v>
      </c>
      <c r="BT856">
        <f>Drivers!BT150</f>
        <v>0</v>
      </c>
      <c r="BU856">
        <f>Drivers!BU150</f>
        <v>0</v>
      </c>
      <c r="BV856">
        <f>Drivers!BV150</f>
        <v>0</v>
      </c>
      <c r="BW856">
        <f>Drivers!BW150</f>
        <v>0</v>
      </c>
      <c r="BX856">
        <f>Drivers!BX150</f>
        <v>0</v>
      </c>
      <c r="BY856">
        <f>Drivers!BY150</f>
        <v>0</v>
      </c>
      <c r="BZ856">
        <f>Drivers!BZ150</f>
        <v>0</v>
      </c>
      <c r="CA856">
        <f>Drivers!CA150</f>
        <v>0</v>
      </c>
      <c r="CB856">
        <f>Drivers!CB150</f>
        <v>0</v>
      </c>
      <c r="CC856">
        <f>Drivers!CC150</f>
        <v>0</v>
      </c>
      <c r="CD856">
        <f>Drivers!CD150</f>
        <v>0</v>
      </c>
      <c r="CE856">
        <f>Drivers!CE150</f>
        <v>0</v>
      </c>
      <c r="CF856">
        <f>Drivers!CF150</f>
        <v>0</v>
      </c>
      <c r="CG856">
        <f>Drivers!CG150</f>
        <v>0</v>
      </c>
      <c r="CH856">
        <f>Drivers!CH150</f>
        <v>0</v>
      </c>
      <c r="CI856">
        <f>Drivers!CI150</f>
        <v>0</v>
      </c>
      <c r="CJ856">
        <f>Drivers!CJ150</f>
        <v>0</v>
      </c>
      <c r="CK856">
        <f>Drivers!CK150</f>
        <v>0</v>
      </c>
      <c r="CL856">
        <f>Drivers!CL150</f>
        <v>0</v>
      </c>
      <c r="CM856">
        <f>Drivers!CM150</f>
        <v>0</v>
      </c>
      <c r="CN856">
        <f>Drivers!CN150</f>
        <v>0</v>
      </c>
      <c r="CO856">
        <f>Drivers!CO150</f>
        <v>0</v>
      </c>
      <c r="CP856">
        <f>Drivers!CP150</f>
        <v>0</v>
      </c>
      <c r="CQ856">
        <f>Drivers!CQ150</f>
        <v>0</v>
      </c>
      <c r="CR856">
        <f>Drivers!CR150</f>
        <v>0</v>
      </c>
      <c r="CS856">
        <f>Drivers!CS150</f>
        <v>0</v>
      </c>
      <c r="CT856">
        <f>Drivers!CT150</f>
        <v>0</v>
      </c>
      <c r="CU856">
        <f>Drivers!CU150</f>
        <v>0</v>
      </c>
      <c r="CV856">
        <f>Drivers!CV150</f>
        <v>0</v>
      </c>
      <c r="CW856">
        <f>Drivers!CW150</f>
        <v>0</v>
      </c>
      <c r="CX856">
        <f>Drivers!CX150</f>
        <v>0</v>
      </c>
      <c r="CY856">
        <f>Drivers!CY150</f>
        <v>0</v>
      </c>
      <c r="CZ856">
        <f>Drivers!CZ150</f>
        <v>0</v>
      </c>
      <c r="DA856">
        <f>Drivers!DA150</f>
        <v>0</v>
      </c>
      <c r="DB856">
        <f>Drivers!DB150</f>
        <v>0</v>
      </c>
      <c r="DC856">
        <f>Drivers!DC150</f>
        <v>0</v>
      </c>
      <c r="DD856">
        <f>Drivers!DD150</f>
        <v>0</v>
      </c>
      <c r="DE856">
        <f>Drivers!DE150</f>
        <v>0</v>
      </c>
      <c r="DF856">
        <f>Drivers!DF150</f>
        <v>0</v>
      </c>
      <c r="DG856">
        <f>Drivers!DG150</f>
        <v>0</v>
      </c>
      <c r="DH856">
        <f>Drivers!DH150</f>
        <v>0</v>
      </c>
      <c r="DI856">
        <f>Drivers!DI150</f>
        <v>0</v>
      </c>
      <c r="DJ856">
        <f>Drivers!DJ150</f>
        <v>0</v>
      </c>
      <c r="DK856">
        <f>Drivers!DK150</f>
        <v>0</v>
      </c>
      <c r="DL856">
        <f>Drivers!DL150</f>
        <v>0</v>
      </c>
      <c r="DM856">
        <f>Drivers!DM150</f>
        <v>0</v>
      </c>
      <c r="DN856">
        <f>Drivers!DN150</f>
        <v>0</v>
      </c>
      <c r="DO856">
        <f>Drivers!DO150</f>
        <v>0</v>
      </c>
      <c r="DP856">
        <f>Drivers!DP150</f>
        <v>0</v>
      </c>
      <c r="DQ856">
        <f>Drivers!DQ150</f>
        <v>0</v>
      </c>
      <c r="DR856">
        <f>Drivers!DR150</f>
        <v>0</v>
      </c>
      <c r="DS856">
        <f>Drivers!DS150</f>
        <v>0</v>
      </c>
      <c r="DT856">
        <f>Drivers!DT150</f>
        <v>0</v>
      </c>
      <c r="DU856">
        <f>Drivers!DU150</f>
        <v>0</v>
      </c>
      <c r="DV856">
        <f>Drivers!DV150</f>
        <v>0</v>
      </c>
      <c r="DW856">
        <f>Drivers!DW150</f>
        <v>0</v>
      </c>
      <c r="DX856">
        <f>Drivers!DX150</f>
        <v>0</v>
      </c>
      <c r="DY856">
        <f>Drivers!DY150</f>
        <v>2.252978055335968E-2</v>
      </c>
      <c r="DZ856">
        <f>Drivers!DZ150</f>
        <v>4.2321683222727273E-2</v>
      </c>
      <c r="EA856">
        <f>Drivers!EA150</f>
        <v>5.1806424992631883E-2</v>
      </c>
      <c r="EB856">
        <f>Drivers!EB150</f>
        <v>6.5297559145834988E-2</v>
      </c>
      <c r="EC856">
        <f>Drivers!EC150</f>
        <v>7.4109818661542787E-2</v>
      </c>
      <c r="ED856">
        <f>Drivers!ED150</f>
        <v>8.466481056068613E-2</v>
      </c>
      <c r="EE856">
        <f>Drivers!EE150</f>
        <v>9.4777388391250425E-2</v>
      </c>
      <c r="EF856">
        <f>Drivers!EF150</f>
        <v>0.1044608436730726</v>
      </c>
      <c r="EG856">
        <f>Drivers!EG150</f>
        <v>0.11372811678375398</v>
      </c>
      <c r="EH856">
        <f>Drivers!EH150</f>
        <v>0.12259180561878659</v>
      </c>
      <c r="EI856">
        <f>Drivers!EI150</f>
        <v>0.13070163640297672</v>
      </c>
      <c r="EJ856">
        <f>Drivers!EJ150</f>
        <v>0.13844630204083619</v>
      </c>
    </row>
    <row r="857" spans="1:140" hidden="1" outlineLevel="1">
      <c r="A857">
        <f>Drivers!A151</f>
        <v>0</v>
      </c>
      <c r="B857">
        <f>Drivers!B151</f>
        <v>0</v>
      </c>
      <c r="C857">
        <f>Drivers!C151</f>
        <v>0</v>
      </c>
      <c r="D857">
        <f>Drivers!D151</f>
        <v>0</v>
      </c>
      <c r="E857">
        <f>Drivers!E151</f>
        <v>0</v>
      </c>
      <c r="F857">
        <f>Drivers!F151</f>
        <v>0</v>
      </c>
      <c r="G857">
        <f>Drivers!G151</f>
        <v>0</v>
      </c>
      <c r="H857">
        <f>Drivers!H151</f>
        <v>0</v>
      </c>
      <c r="I857" t="str">
        <f>Drivers!I151</f>
        <v>YoY Change in bp</v>
      </c>
      <c r="J857">
        <f>Drivers!J151</f>
        <v>0</v>
      </c>
      <c r="K857">
        <f>Drivers!K151</f>
        <v>0</v>
      </c>
      <c r="L857">
        <f>Drivers!L151</f>
        <v>0</v>
      </c>
      <c r="M857">
        <f>Drivers!M151</f>
        <v>0</v>
      </c>
      <c r="N857">
        <f>Drivers!N151</f>
        <v>0</v>
      </c>
      <c r="O857">
        <f>Drivers!O151</f>
        <v>0</v>
      </c>
      <c r="P857">
        <f>Drivers!P151</f>
        <v>0</v>
      </c>
      <c r="Q857">
        <f>Drivers!Q151</f>
        <v>0</v>
      </c>
      <c r="R857">
        <f>Drivers!R151</f>
        <v>0</v>
      </c>
      <c r="S857">
        <f>Drivers!S151</f>
        <v>0</v>
      </c>
      <c r="T857">
        <f>Drivers!T151</f>
        <v>0</v>
      </c>
      <c r="U857">
        <f>Drivers!U151</f>
        <v>0</v>
      </c>
      <c r="V857">
        <f>Drivers!V151</f>
        <v>0</v>
      </c>
      <c r="W857">
        <f>Drivers!W151</f>
        <v>0</v>
      </c>
      <c r="X857">
        <f>Drivers!X151</f>
        <v>0</v>
      </c>
      <c r="Y857">
        <f>Drivers!Y151</f>
        <v>0</v>
      </c>
      <c r="Z857">
        <f>Drivers!Z151</f>
        <v>0</v>
      </c>
      <c r="AA857">
        <f>Drivers!AA151</f>
        <v>0</v>
      </c>
      <c r="AB857">
        <f>Drivers!AB151</f>
        <v>0</v>
      </c>
      <c r="AC857">
        <f>Drivers!AC151</f>
        <v>0</v>
      </c>
      <c r="AD857">
        <f>Drivers!AD151</f>
        <v>0</v>
      </c>
      <c r="AE857">
        <f>Drivers!AE151</f>
        <v>0</v>
      </c>
      <c r="AF857">
        <f>Drivers!AF151</f>
        <v>0</v>
      </c>
      <c r="AG857">
        <f>Drivers!AG151</f>
        <v>0</v>
      </c>
      <c r="AH857">
        <f>Drivers!AH151</f>
        <v>0</v>
      </c>
      <c r="AI857">
        <f>Drivers!AI151</f>
        <v>0</v>
      </c>
      <c r="AJ857">
        <f>Drivers!AJ151</f>
        <v>0</v>
      </c>
      <c r="AK857">
        <f>Drivers!AK151</f>
        <v>0</v>
      </c>
      <c r="AL857">
        <f>Drivers!AL151</f>
        <v>0</v>
      </c>
      <c r="AM857">
        <f>Drivers!AM151</f>
        <v>0</v>
      </c>
      <c r="AN857">
        <f>Drivers!AN151</f>
        <v>0</v>
      </c>
      <c r="AO857">
        <f>Drivers!AO151</f>
        <v>0</v>
      </c>
      <c r="AP857">
        <f>Drivers!AP151</f>
        <v>0</v>
      </c>
      <c r="AQ857">
        <f>Drivers!AQ151</f>
        <v>0</v>
      </c>
      <c r="AR857">
        <f>Drivers!AR151</f>
        <v>0</v>
      </c>
      <c r="AS857">
        <f>Drivers!AS151</f>
        <v>0</v>
      </c>
      <c r="AT857">
        <f>Drivers!AT151</f>
        <v>0</v>
      </c>
      <c r="AU857">
        <f>Drivers!AU151</f>
        <v>0</v>
      </c>
      <c r="AV857">
        <f>Drivers!AV151</f>
        <v>0</v>
      </c>
      <c r="AW857">
        <f>Drivers!AW151</f>
        <v>0</v>
      </c>
      <c r="AX857">
        <f>Drivers!AX151</f>
        <v>0</v>
      </c>
      <c r="AY857">
        <f>Drivers!AY151</f>
        <v>0</v>
      </c>
      <c r="AZ857">
        <f>Drivers!AZ151</f>
        <v>0</v>
      </c>
      <c r="BA857">
        <f>Drivers!BA151</f>
        <v>0</v>
      </c>
      <c r="BB857">
        <f>Drivers!BB151</f>
        <v>0</v>
      </c>
      <c r="BC857">
        <f>Drivers!BC151</f>
        <v>0</v>
      </c>
      <c r="BD857">
        <f>Drivers!BD151</f>
        <v>0</v>
      </c>
      <c r="BE857">
        <f>Drivers!BE151</f>
        <v>0</v>
      </c>
      <c r="BF857">
        <f>Drivers!BF151</f>
        <v>0</v>
      </c>
      <c r="BG857">
        <f>Drivers!BG151</f>
        <v>0</v>
      </c>
      <c r="BH857">
        <f>Drivers!BH151</f>
        <v>0</v>
      </c>
      <c r="BI857">
        <f>Drivers!BI151</f>
        <v>0</v>
      </c>
      <c r="BJ857">
        <f>Drivers!BJ151</f>
        <v>0</v>
      </c>
      <c r="BK857">
        <f>Drivers!BK151</f>
        <v>0</v>
      </c>
      <c r="BL857">
        <f>Drivers!BL151</f>
        <v>0</v>
      </c>
      <c r="BM857">
        <f>Drivers!BM151</f>
        <v>0</v>
      </c>
      <c r="BN857">
        <f>Drivers!BN151</f>
        <v>0</v>
      </c>
      <c r="BO857">
        <f>Drivers!BO151</f>
        <v>0</v>
      </c>
      <c r="BP857">
        <f>Drivers!BP151</f>
        <v>0</v>
      </c>
      <c r="BQ857">
        <f>Drivers!BQ151</f>
        <v>0</v>
      </c>
      <c r="BR857">
        <f>Drivers!BR151</f>
        <v>0</v>
      </c>
      <c r="BS857">
        <f>Drivers!BS151</f>
        <v>0</v>
      </c>
      <c r="BT857">
        <f>Drivers!BT151</f>
        <v>0</v>
      </c>
      <c r="BU857">
        <f>Drivers!BU151</f>
        <v>0</v>
      </c>
      <c r="BV857">
        <f>Drivers!BV151</f>
        <v>0</v>
      </c>
      <c r="BW857">
        <f>Drivers!BW151</f>
        <v>0</v>
      </c>
      <c r="BX857">
        <f>Drivers!BX151</f>
        <v>0</v>
      </c>
      <c r="BY857">
        <f>Drivers!BY151</f>
        <v>0</v>
      </c>
      <c r="BZ857">
        <f>Drivers!BZ151</f>
        <v>0</v>
      </c>
      <c r="CA857">
        <f>Drivers!CA151</f>
        <v>0</v>
      </c>
      <c r="CB857">
        <f>Drivers!CB151</f>
        <v>0</v>
      </c>
      <c r="CC857">
        <f>Drivers!CC151</f>
        <v>0</v>
      </c>
      <c r="CD857">
        <f>Drivers!CD151</f>
        <v>0</v>
      </c>
      <c r="CE857">
        <f>Drivers!CE151</f>
        <v>0</v>
      </c>
      <c r="CF857">
        <f>Drivers!CF151</f>
        <v>0</v>
      </c>
      <c r="CG857">
        <f>Drivers!CG151</f>
        <v>0</v>
      </c>
      <c r="CH857">
        <f>Drivers!CH151</f>
        <v>0</v>
      </c>
      <c r="CI857">
        <f>Drivers!CI151</f>
        <v>0</v>
      </c>
      <c r="CJ857">
        <f>Drivers!CJ151</f>
        <v>0</v>
      </c>
      <c r="CK857">
        <f>Drivers!CK151</f>
        <v>0</v>
      </c>
      <c r="CL857">
        <f>Drivers!CL151</f>
        <v>0</v>
      </c>
      <c r="CM857">
        <f>Drivers!CM151</f>
        <v>0</v>
      </c>
      <c r="CN857">
        <f>Drivers!CN151</f>
        <v>0</v>
      </c>
      <c r="CO857">
        <f>Drivers!CO151</f>
        <v>0</v>
      </c>
      <c r="CP857">
        <f>Drivers!CP151</f>
        <v>0</v>
      </c>
      <c r="CQ857">
        <f>Drivers!CQ151</f>
        <v>0</v>
      </c>
      <c r="CR857">
        <f>Drivers!CR151</f>
        <v>0</v>
      </c>
      <c r="CS857">
        <f>Drivers!CS151</f>
        <v>0</v>
      </c>
      <c r="CT857">
        <f>Drivers!CT151</f>
        <v>0</v>
      </c>
      <c r="CU857">
        <f>Drivers!CU151</f>
        <v>0</v>
      </c>
      <c r="CV857">
        <f>Drivers!CV151</f>
        <v>0</v>
      </c>
      <c r="CW857">
        <f>Drivers!CW151</f>
        <v>0</v>
      </c>
      <c r="CX857">
        <f>Drivers!CX151</f>
        <v>0</v>
      </c>
      <c r="CY857">
        <f>Drivers!CY151</f>
        <v>0</v>
      </c>
      <c r="CZ857">
        <f>Drivers!CZ151</f>
        <v>0</v>
      </c>
      <c r="DA857">
        <f>Drivers!DA151</f>
        <v>0</v>
      </c>
      <c r="DB857">
        <f>Drivers!DB151</f>
        <v>0</v>
      </c>
      <c r="DC857">
        <f>Drivers!DC151</f>
        <v>0</v>
      </c>
      <c r="DD857">
        <f>Drivers!DD151</f>
        <v>0</v>
      </c>
      <c r="DE857">
        <f>Drivers!DE151</f>
        <v>0</v>
      </c>
      <c r="DF857">
        <f>Drivers!DF151</f>
        <v>0</v>
      </c>
      <c r="DG857">
        <f>Drivers!DG151</f>
        <v>0</v>
      </c>
      <c r="DH857">
        <f>Drivers!DH151</f>
        <v>0</v>
      </c>
      <c r="DI857">
        <f>Drivers!DI151</f>
        <v>0</v>
      </c>
      <c r="DJ857">
        <f>Drivers!DJ151</f>
        <v>0</v>
      </c>
      <c r="DK857">
        <f>Drivers!DK151</f>
        <v>0</v>
      </c>
      <c r="DL857">
        <f>Drivers!DL151</f>
        <v>0</v>
      </c>
      <c r="DM857">
        <f>Drivers!DM151</f>
        <v>0</v>
      </c>
      <c r="DN857">
        <f>Drivers!DN151</f>
        <v>0</v>
      </c>
      <c r="DO857">
        <f>Drivers!DO151</f>
        <v>0</v>
      </c>
      <c r="DP857">
        <f>Drivers!DP151</f>
        <v>0</v>
      </c>
      <c r="DQ857">
        <f>Drivers!DQ151</f>
        <v>0</v>
      </c>
      <c r="DR857">
        <f>Drivers!DR151</f>
        <v>0</v>
      </c>
      <c r="DS857">
        <f>Drivers!DS151</f>
        <v>0</v>
      </c>
      <c r="DT857">
        <f>Drivers!DT151</f>
        <v>0</v>
      </c>
      <c r="DU857">
        <f>Drivers!DU151</f>
        <v>0</v>
      </c>
      <c r="DV857">
        <f>Drivers!DV151</f>
        <v>0</v>
      </c>
      <c r="DW857">
        <f>Drivers!DW151</f>
        <v>0</v>
      </c>
      <c r="DX857">
        <f>Drivers!DX151</f>
        <v>0</v>
      </c>
      <c r="DY857">
        <f>Drivers!DY151</f>
        <v>0</v>
      </c>
      <c r="DZ857">
        <f>Drivers!DZ151</f>
        <v>197.91902669367593</v>
      </c>
      <c r="EA857">
        <f>Drivers!EA151</f>
        <v>94.847417699046105</v>
      </c>
      <c r="EB857">
        <f>Drivers!EB151</f>
        <v>134.91134153203106</v>
      </c>
      <c r="EC857">
        <f>Drivers!EC151</f>
        <v>88.122595157077981</v>
      </c>
      <c r="ED857">
        <f>Drivers!ED151</f>
        <v>105.54991899143343</v>
      </c>
      <c r="EE857">
        <f>Drivers!EE151</f>
        <v>101.12577830564295</v>
      </c>
      <c r="EF857">
        <f>Drivers!EF151</f>
        <v>96.834552818221709</v>
      </c>
      <c r="EG857">
        <f>Drivers!EG151</f>
        <v>92.67273110681387</v>
      </c>
      <c r="EH857">
        <f>Drivers!EH151</f>
        <v>88.636888350326075</v>
      </c>
      <c r="EI857">
        <f>Drivers!EI151</f>
        <v>81.098307841901274</v>
      </c>
      <c r="EJ857">
        <f>Drivers!EJ151</f>
        <v>77.44665637859471</v>
      </c>
    </row>
    <row r="858" spans="1:140" hidden="1" outlineLevel="1">
      <c r="A858">
        <f>Drivers!A152</f>
        <v>0</v>
      </c>
      <c r="B858">
        <f>Drivers!B152</f>
        <v>0</v>
      </c>
      <c r="C858">
        <f>Drivers!C152</f>
        <v>0</v>
      </c>
      <c r="D858">
        <f>Drivers!D152</f>
        <v>0</v>
      </c>
      <c r="E858">
        <f>Drivers!E152</f>
        <v>0</v>
      </c>
      <c r="F858">
        <f>Drivers!F152</f>
        <v>0</v>
      </c>
      <c r="G858">
        <f>Drivers!G152</f>
        <v>0</v>
      </c>
      <c r="H858">
        <f>Drivers!H152</f>
        <v>0</v>
      </c>
      <c r="I858">
        <f>Drivers!I152</f>
        <v>0</v>
      </c>
      <c r="J858">
        <f>Drivers!J152</f>
        <v>0</v>
      </c>
      <c r="K858">
        <f>Drivers!K152</f>
        <v>0</v>
      </c>
      <c r="L858">
        <f>Drivers!L152</f>
        <v>0</v>
      </c>
      <c r="M858">
        <f>Drivers!M152</f>
        <v>0</v>
      </c>
      <c r="N858">
        <f>Drivers!N152</f>
        <v>0</v>
      </c>
      <c r="O858">
        <f>Drivers!O152</f>
        <v>0</v>
      </c>
      <c r="P858">
        <f>Drivers!P152</f>
        <v>0</v>
      </c>
      <c r="Q858">
        <f>Drivers!Q152</f>
        <v>0</v>
      </c>
      <c r="R858">
        <f>Drivers!R152</f>
        <v>0</v>
      </c>
      <c r="S858">
        <f>Drivers!S152</f>
        <v>0</v>
      </c>
      <c r="T858">
        <f>Drivers!T152</f>
        <v>0</v>
      </c>
      <c r="U858">
        <f>Drivers!U152</f>
        <v>0</v>
      </c>
      <c r="V858">
        <f>Drivers!V152</f>
        <v>0</v>
      </c>
      <c r="W858">
        <f>Drivers!W152</f>
        <v>0</v>
      </c>
      <c r="X858">
        <f>Drivers!X152</f>
        <v>0</v>
      </c>
      <c r="Y858">
        <f>Drivers!Y152</f>
        <v>0</v>
      </c>
      <c r="Z858">
        <f>Drivers!Z152</f>
        <v>0</v>
      </c>
      <c r="AA858">
        <f>Drivers!AA152</f>
        <v>0</v>
      </c>
      <c r="AB858">
        <f>Drivers!AB152</f>
        <v>0</v>
      </c>
      <c r="AC858">
        <f>Drivers!AC152</f>
        <v>0</v>
      </c>
      <c r="AD858">
        <f>Drivers!AD152</f>
        <v>0</v>
      </c>
      <c r="AE858">
        <f>Drivers!AE152</f>
        <v>0</v>
      </c>
      <c r="AF858">
        <f>Drivers!AF152</f>
        <v>0</v>
      </c>
      <c r="AG858">
        <f>Drivers!AG152</f>
        <v>0</v>
      </c>
      <c r="AH858">
        <f>Drivers!AH152</f>
        <v>0</v>
      </c>
      <c r="AI858">
        <f>Drivers!AI152</f>
        <v>0</v>
      </c>
      <c r="AJ858">
        <f>Drivers!AJ152</f>
        <v>0</v>
      </c>
      <c r="AK858">
        <f>Drivers!AK152</f>
        <v>0</v>
      </c>
      <c r="AL858">
        <f>Drivers!AL152</f>
        <v>0</v>
      </c>
      <c r="AM858">
        <f>Drivers!AM152</f>
        <v>0</v>
      </c>
      <c r="AN858">
        <f>Drivers!AN152</f>
        <v>0</v>
      </c>
      <c r="AO858">
        <f>Drivers!AO152</f>
        <v>0</v>
      </c>
      <c r="AP858">
        <f>Drivers!AP152</f>
        <v>0</v>
      </c>
      <c r="AQ858">
        <f>Drivers!AQ152</f>
        <v>0</v>
      </c>
      <c r="AR858">
        <f>Drivers!AR152</f>
        <v>0</v>
      </c>
      <c r="AS858">
        <f>Drivers!AS152</f>
        <v>0</v>
      </c>
      <c r="AT858">
        <f>Drivers!AT152</f>
        <v>0</v>
      </c>
      <c r="AU858">
        <f>Drivers!AU152</f>
        <v>0</v>
      </c>
      <c r="AV858">
        <f>Drivers!AV152</f>
        <v>0</v>
      </c>
      <c r="AW858">
        <f>Drivers!AW152</f>
        <v>0</v>
      </c>
      <c r="AX858">
        <f>Drivers!AX152</f>
        <v>0</v>
      </c>
      <c r="AY858">
        <f>Drivers!AY152</f>
        <v>0</v>
      </c>
      <c r="AZ858">
        <f>Drivers!AZ152</f>
        <v>0</v>
      </c>
      <c r="BA858">
        <f>Drivers!BA152</f>
        <v>0</v>
      </c>
      <c r="BB858">
        <f>Drivers!BB152</f>
        <v>0</v>
      </c>
      <c r="BC858">
        <f>Drivers!BC152</f>
        <v>0</v>
      </c>
      <c r="BD858">
        <f>Drivers!BD152</f>
        <v>0</v>
      </c>
      <c r="BE858">
        <f>Drivers!BE152</f>
        <v>0</v>
      </c>
      <c r="BF858">
        <f>Drivers!BF152</f>
        <v>0</v>
      </c>
      <c r="BG858">
        <f>Drivers!BG152</f>
        <v>0</v>
      </c>
      <c r="BH858">
        <f>Drivers!BH152</f>
        <v>0</v>
      </c>
      <c r="BI858">
        <f>Drivers!BI152</f>
        <v>0</v>
      </c>
      <c r="BJ858">
        <f>Drivers!BJ152</f>
        <v>0</v>
      </c>
      <c r="BK858">
        <f>Drivers!BK152</f>
        <v>0</v>
      </c>
      <c r="BL858">
        <f>Drivers!BL152</f>
        <v>0</v>
      </c>
      <c r="BM858">
        <f>Drivers!BM152</f>
        <v>0</v>
      </c>
      <c r="BN858">
        <f>Drivers!BN152</f>
        <v>0</v>
      </c>
      <c r="BO858">
        <f>Drivers!BO152</f>
        <v>0</v>
      </c>
      <c r="BP858">
        <f>Drivers!BP152</f>
        <v>0</v>
      </c>
      <c r="BQ858">
        <f>Drivers!BQ152</f>
        <v>0</v>
      </c>
      <c r="BR858">
        <f>Drivers!BR152</f>
        <v>0</v>
      </c>
      <c r="BS858">
        <f>Drivers!BS152</f>
        <v>0</v>
      </c>
      <c r="BT858">
        <f>Drivers!BT152</f>
        <v>0</v>
      </c>
      <c r="BU858">
        <f>Drivers!BU152</f>
        <v>0</v>
      </c>
      <c r="BV858">
        <f>Drivers!BV152</f>
        <v>0</v>
      </c>
      <c r="BW858">
        <f>Drivers!BW152</f>
        <v>0</v>
      </c>
      <c r="BX858">
        <f>Drivers!BX152</f>
        <v>0</v>
      </c>
      <c r="BY858">
        <f>Drivers!BY152</f>
        <v>0</v>
      </c>
      <c r="BZ858">
        <f>Drivers!BZ152</f>
        <v>0</v>
      </c>
      <c r="CA858">
        <f>Drivers!CA152</f>
        <v>0</v>
      </c>
      <c r="CB858">
        <f>Drivers!CB152</f>
        <v>0</v>
      </c>
      <c r="CC858">
        <f>Drivers!CC152</f>
        <v>0</v>
      </c>
      <c r="CD858">
        <f>Drivers!CD152</f>
        <v>0</v>
      </c>
      <c r="CE858">
        <f>Drivers!CE152</f>
        <v>0</v>
      </c>
      <c r="CF858">
        <f>Drivers!CF152</f>
        <v>0</v>
      </c>
      <c r="CG858">
        <f>Drivers!CG152</f>
        <v>0</v>
      </c>
      <c r="CH858">
        <f>Drivers!CH152</f>
        <v>0</v>
      </c>
      <c r="CI858">
        <f>Drivers!CI152</f>
        <v>0</v>
      </c>
      <c r="CJ858">
        <f>Drivers!CJ152</f>
        <v>0</v>
      </c>
      <c r="CK858">
        <f>Drivers!CK152</f>
        <v>0</v>
      </c>
      <c r="CL858">
        <f>Drivers!CL152</f>
        <v>0</v>
      </c>
      <c r="CM858">
        <f>Drivers!CM152</f>
        <v>0</v>
      </c>
      <c r="CN858">
        <f>Drivers!CN152</f>
        <v>0</v>
      </c>
      <c r="CO858">
        <f>Drivers!CO152</f>
        <v>0</v>
      </c>
      <c r="CP858">
        <f>Drivers!CP152</f>
        <v>0</v>
      </c>
      <c r="CQ858">
        <f>Drivers!CQ152</f>
        <v>0</v>
      </c>
      <c r="CR858">
        <f>Drivers!CR152</f>
        <v>0</v>
      </c>
      <c r="CS858">
        <f>Drivers!CS152</f>
        <v>0</v>
      </c>
      <c r="CT858">
        <f>Drivers!CT152</f>
        <v>0</v>
      </c>
      <c r="CU858">
        <f>Drivers!CU152</f>
        <v>0</v>
      </c>
      <c r="CV858">
        <f>Drivers!CV152</f>
        <v>0</v>
      </c>
      <c r="CW858">
        <f>Drivers!CW152</f>
        <v>0</v>
      </c>
      <c r="CX858">
        <f>Drivers!CX152</f>
        <v>0</v>
      </c>
      <c r="CY858">
        <f>Drivers!CY152</f>
        <v>0</v>
      </c>
      <c r="CZ858">
        <f>Drivers!CZ152</f>
        <v>0</v>
      </c>
      <c r="DA858">
        <f>Drivers!DA152</f>
        <v>0</v>
      </c>
      <c r="DB858">
        <f>Drivers!DB152</f>
        <v>0</v>
      </c>
      <c r="DC858">
        <f>Drivers!DC152</f>
        <v>0</v>
      </c>
      <c r="DD858">
        <f>Drivers!DD152</f>
        <v>0</v>
      </c>
      <c r="DE858">
        <f>Drivers!DE152</f>
        <v>0</v>
      </c>
      <c r="DF858">
        <f>Drivers!DF152</f>
        <v>0</v>
      </c>
      <c r="DG858">
        <f>Drivers!DG152</f>
        <v>0</v>
      </c>
      <c r="DH858">
        <f>Drivers!DH152</f>
        <v>0</v>
      </c>
      <c r="DI858">
        <f>Drivers!DI152</f>
        <v>0</v>
      </c>
      <c r="DJ858">
        <f>Drivers!DJ152</f>
        <v>0</v>
      </c>
      <c r="DK858">
        <f>Drivers!DK152</f>
        <v>0</v>
      </c>
      <c r="DL858">
        <f>Drivers!DL152</f>
        <v>0</v>
      </c>
      <c r="DM858">
        <f>Drivers!DM152</f>
        <v>0</v>
      </c>
      <c r="DN858">
        <f>Drivers!DN152</f>
        <v>0</v>
      </c>
      <c r="DO858">
        <f>Drivers!DO152</f>
        <v>0</v>
      </c>
      <c r="DP858">
        <f>Drivers!DP152</f>
        <v>0</v>
      </c>
      <c r="DQ858">
        <f>Drivers!DQ152</f>
        <v>0</v>
      </c>
      <c r="DR858">
        <f>Drivers!DR152</f>
        <v>0</v>
      </c>
      <c r="DS858">
        <f>Drivers!DS152</f>
        <v>0</v>
      </c>
      <c r="DT858">
        <f>Drivers!DT152</f>
        <v>0</v>
      </c>
      <c r="DU858">
        <f>Drivers!DU152</f>
        <v>0</v>
      </c>
      <c r="DV858">
        <f>Drivers!DV152</f>
        <v>0</v>
      </c>
      <c r="DW858">
        <f>Drivers!DW152</f>
        <v>0</v>
      </c>
      <c r="DX858">
        <f>Drivers!DX152</f>
        <v>0</v>
      </c>
      <c r="DY858">
        <f>Drivers!DY152</f>
        <v>0</v>
      </c>
      <c r="DZ858">
        <f>Drivers!DZ152</f>
        <v>0</v>
      </c>
      <c r="EA858">
        <f>Drivers!EA152</f>
        <v>0</v>
      </c>
      <c r="EB858">
        <f>Drivers!EB152</f>
        <v>0</v>
      </c>
      <c r="EC858">
        <f>Drivers!EC152</f>
        <v>0</v>
      </c>
      <c r="ED858">
        <f>Drivers!ED152</f>
        <v>0</v>
      </c>
      <c r="EE858">
        <f>Drivers!EE152</f>
        <v>0</v>
      </c>
      <c r="EF858">
        <f>Drivers!EF152</f>
        <v>0</v>
      </c>
      <c r="EG858">
        <f>Drivers!EG152</f>
        <v>0</v>
      </c>
      <c r="EH858">
        <f>Drivers!EH152</f>
        <v>0</v>
      </c>
      <c r="EI858">
        <f>Drivers!EI152</f>
        <v>0</v>
      </c>
      <c r="EJ858">
        <f>Drivers!EJ152</f>
        <v>0</v>
      </c>
    </row>
    <row r="859" spans="1:140" hidden="1" outlineLevel="1"/>
    <row r="860" spans="1:140" hidden="1" outlineLevel="1"/>
    <row r="861" spans="1:140" hidden="1" outlineLevel="1">
      <c r="A861">
        <f>Drivers!A180</f>
        <v>0</v>
      </c>
      <c r="B861">
        <f>Drivers!B180</f>
        <v>0</v>
      </c>
      <c r="C861">
        <f>Drivers!C180</f>
        <v>0</v>
      </c>
      <c r="D861">
        <f>Drivers!D180</f>
        <v>0</v>
      </c>
      <c r="E861">
        <f>Drivers!E180</f>
        <v>0</v>
      </c>
      <c r="F861">
        <f>Drivers!F180</f>
        <v>0</v>
      </c>
      <c r="G861">
        <f>Drivers!G180</f>
        <v>0</v>
      </c>
      <c r="H861">
        <f>Drivers!H180</f>
        <v>0</v>
      </c>
      <c r="I861" t="str">
        <f>Drivers!I180</f>
        <v>StreetEasy Rentals Revenue</v>
      </c>
      <c r="J861">
        <f>Drivers!J180</f>
        <v>0</v>
      </c>
      <c r="K861">
        <f>Drivers!K180</f>
        <v>0</v>
      </c>
      <c r="L861">
        <f>Drivers!L180</f>
        <v>0</v>
      </c>
      <c r="M861">
        <f>Drivers!M180</f>
        <v>0</v>
      </c>
      <c r="N861">
        <f>Drivers!N180</f>
        <v>0</v>
      </c>
      <c r="O861">
        <f>Drivers!O180</f>
        <v>0</v>
      </c>
      <c r="P861">
        <f>Drivers!P180</f>
        <v>0</v>
      </c>
      <c r="Q861">
        <f>Drivers!Q180</f>
        <v>0</v>
      </c>
      <c r="R861">
        <f>Drivers!R180</f>
        <v>0</v>
      </c>
      <c r="S861">
        <f>Drivers!S180</f>
        <v>0</v>
      </c>
      <c r="T861">
        <f>Drivers!T180</f>
        <v>0</v>
      </c>
      <c r="U861">
        <f>Drivers!U180</f>
        <v>0</v>
      </c>
      <c r="V861">
        <f>Drivers!V180</f>
        <v>0</v>
      </c>
      <c r="W861">
        <f>Drivers!W180</f>
        <v>0</v>
      </c>
      <c r="X861">
        <f>Drivers!X180</f>
        <v>0</v>
      </c>
      <c r="Y861">
        <f>Drivers!Y180</f>
        <v>0</v>
      </c>
      <c r="Z861">
        <f>Drivers!Z180</f>
        <v>0</v>
      </c>
      <c r="AA861">
        <f>Drivers!AA180</f>
        <v>0</v>
      </c>
      <c r="AB861">
        <f>Drivers!AB180</f>
        <v>0</v>
      </c>
      <c r="AC861">
        <f>Drivers!AC180</f>
        <v>0</v>
      </c>
      <c r="AD861">
        <f>Drivers!AD180</f>
        <v>0</v>
      </c>
      <c r="AE861">
        <f>Drivers!AE180</f>
        <v>0</v>
      </c>
      <c r="AF861">
        <f>Drivers!AF180</f>
        <v>0</v>
      </c>
      <c r="AG861">
        <f>Drivers!AG180</f>
        <v>0</v>
      </c>
      <c r="AH861">
        <f>Drivers!AH180</f>
        <v>0</v>
      </c>
      <c r="AI861">
        <f>Drivers!AI180</f>
        <v>0</v>
      </c>
      <c r="AJ861">
        <f>Drivers!AJ180</f>
        <v>0</v>
      </c>
      <c r="AK861">
        <f>Drivers!AK180</f>
        <v>0</v>
      </c>
      <c r="AL861">
        <f>Drivers!AL180</f>
        <v>0</v>
      </c>
      <c r="AM861">
        <f>Drivers!AM180</f>
        <v>0</v>
      </c>
      <c r="AN861">
        <f>Drivers!AN180</f>
        <v>0</v>
      </c>
      <c r="AO861">
        <f>Drivers!AO180</f>
        <v>0</v>
      </c>
      <c r="AP861">
        <f>Drivers!AP180</f>
        <v>0</v>
      </c>
      <c r="AQ861">
        <f>Drivers!AQ180</f>
        <v>0</v>
      </c>
      <c r="AR861">
        <f>Drivers!AR180</f>
        <v>0</v>
      </c>
      <c r="AS861">
        <f>Drivers!AS180</f>
        <v>0</v>
      </c>
      <c r="AT861">
        <f>Drivers!AT180</f>
        <v>0</v>
      </c>
      <c r="AU861">
        <f>Drivers!AU180</f>
        <v>0</v>
      </c>
      <c r="AV861">
        <f>Drivers!AV180</f>
        <v>0</v>
      </c>
      <c r="AW861">
        <f>Drivers!AW180</f>
        <v>0</v>
      </c>
      <c r="AX861">
        <f>Drivers!AX180</f>
        <v>0</v>
      </c>
      <c r="AY861">
        <f>Drivers!AY180</f>
        <v>0</v>
      </c>
      <c r="AZ861">
        <f>Drivers!AZ180</f>
        <v>0</v>
      </c>
      <c r="BA861">
        <f>Drivers!BA180</f>
        <v>0</v>
      </c>
      <c r="BB861">
        <f>Drivers!BB180</f>
        <v>0</v>
      </c>
      <c r="BC861">
        <f>Drivers!BC180</f>
        <v>0</v>
      </c>
      <c r="BD861">
        <f>Drivers!BD180</f>
        <v>0</v>
      </c>
      <c r="BE861">
        <f>Drivers!BE180</f>
        <v>0</v>
      </c>
      <c r="BF861">
        <f>Drivers!BF180</f>
        <v>0</v>
      </c>
      <c r="BG861">
        <f>Drivers!BG180</f>
        <v>0</v>
      </c>
      <c r="BH861">
        <f>Drivers!BH180</f>
        <v>0</v>
      </c>
      <c r="BI861">
        <f>Drivers!BI180</f>
        <v>0</v>
      </c>
      <c r="BJ861">
        <f>Drivers!BJ180</f>
        <v>0</v>
      </c>
      <c r="BK861">
        <f>Drivers!BK180</f>
        <v>0</v>
      </c>
      <c r="BL861">
        <f>Drivers!BL180</f>
        <v>0</v>
      </c>
      <c r="BM861">
        <f>Drivers!BM180</f>
        <v>0</v>
      </c>
      <c r="BN861">
        <f>Drivers!BN180</f>
        <v>0</v>
      </c>
      <c r="BO861">
        <f>Drivers!BO180</f>
        <v>0</v>
      </c>
      <c r="BP861">
        <f>Drivers!BP180</f>
        <v>0</v>
      </c>
      <c r="BQ861">
        <f>Drivers!BQ180</f>
        <v>0</v>
      </c>
      <c r="BR861">
        <f>Drivers!BR180</f>
        <v>0</v>
      </c>
      <c r="BS861">
        <f>Drivers!BS180</f>
        <v>0</v>
      </c>
      <c r="BT861">
        <f>Drivers!BT180</f>
        <v>0</v>
      </c>
      <c r="BU861">
        <f>Drivers!BU180</f>
        <v>0</v>
      </c>
      <c r="BV861">
        <f>Drivers!BV180</f>
        <v>0</v>
      </c>
      <c r="BW861">
        <f>Drivers!BW180</f>
        <v>0</v>
      </c>
      <c r="BX861">
        <f>Drivers!BX180</f>
        <v>0</v>
      </c>
      <c r="BY861">
        <f>Drivers!BY180</f>
        <v>0</v>
      </c>
      <c r="BZ861">
        <f>Drivers!BZ180</f>
        <v>0</v>
      </c>
      <c r="CA861">
        <f>Drivers!CA180</f>
        <v>0</v>
      </c>
      <c r="CB861">
        <f>Drivers!CB180</f>
        <v>3.4269230769230767</v>
      </c>
      <c r="CC861">
        <f>Drivers!CC180</f>
        <v>4.968</v>
      </c>
      <c r="CD861">
        <f>Drivers!CD180</f>
        <v>4.8600000000000003</v>
      </c>
      <c r="CE861">
        <f>Drivers!CE180</f>
        <v>4.9139999999999997</v>
      </c>
      <c r="CF861">
        <f>Drivers!CF180</f>
        <v>7.452</v>
      </c>
      <c r="CG861">
        <f>Drivers!CG180</f>
        <v>7.6010400000000002</v>
      </c>
      <c r="CH861">
        <f>Drivers!CH180</f>
        <v>0</v>
      </c>
      <c r="CI861">
        <f>Drivers!CI180</f>
        <v>0</v>
      </c>
      <c r="CJ861">
        <f>Drivers!CJ180</f>
        <v>0</v>
      </c>
      <c r="CK861">
        <f>Drivers!CK180</f>
        <v>0</v>
      </c>
      <c r="CL861">
        <f>Drivers!CL180</f>
        <v>0</v>
      </c>
      <c r="CM861">
        <f>Drivers!CM180</f>
        <v>0</v>
      </c>
      <c r="CN861">
        <f>Drivers!CN180</f>
        <v>0</v>
      </c>
      <c r="CO861">
        <f>Drivers!CO180</f>
        <v>0</v>
      </c>
      <c r="CP861">
        <f>Drivers!CP180</f>
        <v>0</v>
      </c>
      <c r="CQ861">
        <f>Drivers!CQ180</f>
        <v>0</v>
      </c>
      <c r="CR861">
        <f>Drivers!CR180</f>
        <v>0</v>
      </c>
      <c r="CS861">
        <f>Drivers!CS180</f>
        <v>0</v>
      </c>
      <c r="CT861">
        <f>Drivers!CT180</f>
        <v>0</v>
      </c>
      <c r="CU861">
        <f>Drivers!CU180</f>
        <v>0</v>
      </c>
      <c r="CV861">
        <f>Drivers!CV180</f>
        <v>0</v>
      </c>
      <c r="CW861">
        <f>Drivers!CW180</f>
        <v>0</v>
      </c>
      <c r="CX861">
        <f>Drivers!CX180</f>
        <v>0</v>
      </c>
      <c r="CY861">
        <f>Drivers!CY180</f>
        <v>0</v>
      </c>
      <c r="CZ861">
        <f>Drivers!CZ180</f>
        <v>0</v>
      </c>
      <c r="DA861">
        <f>Drivers!DA180</f>
        <v>0</v>
      </c>
      <c r="DB861">
        <f>Drivers!DB180</f>
        <v>0</v>
      </c>
      <c r="DC861">
        <f>Drivers!DC180</f>
        <v>0</v>
      </c>
      <c r="DD861">
        <f>Drivers!DD180</f>
        <v>0</v>
      </c>
      <c r="DE861">
        <f>Drivers!DE180</f>
        <v>0</v>
      </c>
      <c r="DF861">
        <f>Drivers!DF180</f>
        <v>0</v>
      </c>
      <c r="DG861">
        <f>Drivers!DG180</f>
        <v>0</v>
      </c>
      <c r="DH861">
        <f>Drivers!DH180</f>
        <v>0</v>
      </c>
      <c r="DI861">
        <f>Drivers!DI180</f>
        <v>0</v>
      </c>
      <c r="DJ861">
        <f>Drivers!DJ180</f>
        <v>0</v>
      </c>
      <c r="DK861">
        <f>Drivers!DK180</f>
        <v>0</v>
      </c>
      <c r="DL861">
        <f>Drivers!DL180</f>
        <v>0</v>
      </c>
      <c r="DM861">
        <f>Drivers!DM180</f>
        <v>0</v>
      </c>
      <c r="DN861">
        <f>Drivers!DN180</f>
        <v>0</v>
      </c>
      <c r="DO861">
        <f>Drivers!DO180</f>
        <v>0</v>
      </c>
      <c r="DP861">
        <f>Drivers!DP180</f>
        <v>0</v>
      </c>
      <c r="DQ861">
        <f>Drivers!DQ180</f>
        <v>0</v>
      </c>
      <c r="DR861">
        <f>Drivers!DR180</f>
        <v>0</v>
      </c>
      <c r="DS861">
        <f>Drivers!DS180</f>
        <v>0</v>
      </c>
      <c r="DT861">
        <f>Drivers!DT180</f>
        <v>0</v>
      </c>
      <c r="DU861">
        <f>Drivers!DU180</f>
        <v>0</v>
      </c>
      <c r="DV861">
        <f>Drivers!DV180</f>
        <v>0</v>
      </c>
      <c r="DW861">
        <f>Drivers!DW180</f>
        <v>0</v>
      </c>
      <c r="DX861">
        <f>Drivers!DX180</f>
        <v>0</v>
      </c>
      <c r="DY861">
        <f>Drivers!DY180</f>
        <v>0</v>
      </c>
      <c r="DZ861">
        <f>Drivers!DZ180</f>
        <v>0</v>
      </c>
      <c r="EA861">
        <f>Drivers!EA180</f>
        <v>0</v>
      </c>
      <c r="EB861">
        <f>Drivers!EB180</f>
        <v>8.3949230769230763</v>
      </c>
      <c r="EC861">
        <f>Drivers!EC180</f>
        <v>24.82704</v>
      </c>
      <c r="ED861">
        <f>Drivers!ED180</f>
        <v>37.612965600000003</v>
      </c>
      <c r="EE861">
        <f>Drivers!EE180</f>
        <v>57.139762453545202</v>
      </c>
      <c r="EF861">
        <f>Drivers!EF180</f>
        <v>86.330218969260017</v>
      </c>
      <c r="EG861">
        <f>Drivers!EG180</f>
        <v>130.79028173842892</v>
      </c>
      <c r="EH861">
        <f>Drivers!EH180</f>
        <v>198.14727683371984</v>
      </c>
      <c r="EI861">
        <f>Drivers!EI180</f>
        <v>260.88016181002394</v>
      </c>
      <c r="EJ861">
        <f>Drivers!EJ180</f>
        <v>341.59976269575111</v>
      </c>
    </row>
    <row r="862" spans="1:140" hidden="1" outlineLevel="1">
      <c r="A862">
        <f>Drivers!A182</f>
        <v>0</v>
      </c>
      <c r="B862">
        <f>Drivers!B182</f>
        <v>0</v>
      </c>
      <c r="C862">
        <f>Drivers!C182</f>
        <v>0</v>
      </c>
      <c r="D862">
        <f>Drivers!D182</f>
        <v>0</v>
      </c>
      <c r="E862">
        <f>Drivers!E182</f>
        <v>0</v>
      </c>
      <c r="F862">
        <f>Drivers!F182</f>
        <v>0</v>
      </c>
      <c r="G862">
        <f>Drivers!G182</f>
        <v>0</v>
      </c>
      <c r="H862">
        <f>Drivers!H182</f>
        <v>0</v>
      </c>
      <c r="I862">
        <f>Drivers!I182</f>
        <v>0</v>
      </c>
      <c r="J862">
        <f>Drivers!J182</f>
        <v>0</v>
      </c>
      <c r="K862">
        <f>Drivers!K182</f>
        <v>0</v>
      </c>
      <c r="L862">
        <f>Drivers!L182</f>
        <v>0</v>
      </c>
      <c r="M862">
        <f>Drivers!M182</f>
        <v>0</v>
      </c>
      <c r="N862">
        <f>Drivers!N182</f>
        <v>0</v>
      </c>
      <c r="O862">
        <f>Drivers!O182</f>
        <v>0</v>
      </c>
      <c r="P862">
        <f>Drivers!P182</f>
        <v>0</v>
      </c>
      <c r="Q862">
        <f>Drivers!Q182</f>
        <v>0</v>
      </c>
      <c r="R862">
        <f>Drivers!R182</f>
        <v>0</v>
      </c>
      <c r="S862">
        <f>Drivers!S182</f>
        <v>0</v>
      </c>
      <c r="T862">
        <f>Drivers!T182</f>
        <v>0</v>
      </c>
      <c r="U862">
        <f>Drivers!U182</f>
        <v>0</v>
      </c>
      <c r="V862">
        <f>Drivers!V182</f>
        <v>0</v>
      </c>
      <c r="W862">
        <f>Drivers!W182</f>
        <v>0</v>
      </c>
      <c r="X862">
        <f>Drivers!X182</f>
        <v>0</v>
      </c>
      <c r="Y862">
        <f>Drivers!Y182</f>
        <v>0</v>
      </c>
      <c r="Z862">
        <f>Drivers!Z182</f>
        <v>0</v>
      </c>
      <c r="AA862">
        <f>Drivers!AA182</f>
        <v>0</v>
      </c>
      <c r="AB862">
        <f>Drivers!AB182</f>
        <v>0</v>
      </c>
      <c r="AC862">
        <f>Drivers!AC182</f>
        <v>0</v>
      </c>
      <c r="AD862">
        <f>Drivers!AD182</f>
        <v>0</v>
      </c>
      <c r="AE862">
        <f>Drivers!AE182</f>
        <v>0</v>
      </c>
      <c r="AF862">
        <f>Drivers!AF182</f>
        <v>0</v>
      </c>
      <c r="AG862">
        <f>Drivers!AG182</f>
        <v>0</v>
      </c>
      <c r="AH862">
        <f>Drivers!AH182</f>
        <v>0</v>
      </c>
      <c r="AI862">
        <f>Drivers!AI182</f>
        <v>0</v>
      </c>
      <c r="AJ862">
        <f>Drivers!AJ182</f>
        <v>0</v>
      </c>
      <c r="AK862">
        <f>Drivers!AK182</f>
        <v>0</v>
      </c>
      <c r="AL862">
        <f>Drivers!AL182</f>
        <v>0</v>
      </c>
      <c r="AM862">
        <f>Drivers!AM182</f>
        <v>0</v>
      </c>
      <c r="AN862">
        <f>Drivers!AN182</f>
        <v>0</v>
      </c>
      <c r="AO862">
        <f>Drivers!AO182</f>
        <v>0</v>
      </c>
      <c r="AP862">
        <f>Drivers!AP182</f>
        <v>0</v>
      </c>
      <c r="AQ862">
        <f>Drivers!AQ182</f>
        <v>0</v>
      </c>
      <c r="AR862">
        <f>Drivers!AR182</f>
        <v>0</v>
      </c>
      <c r="AS862">
        <f>Drivers!AS182</f>
        <v>0</v>
      </c>
      <c r="AT862">
        <f>Drivers!AT182</f>
        <v>0</v>
      </c>
      <c r="AU862">
        <f>Drivers!AU182</f>
        <v>0</v>
      </c>
      <c r="AV862">
        <f>Drivers!AV182</f>
        <v>0</v>
      </c>
      <c r="AW862">
        <f>Drivers!AW182</f>
        <v>0</v>
      </c>
      <c r="AX862">
        <f>Drivers!AX182</f>
        <v>0</v>
      </c>
      <c r="AY862">
        <f>Drivers!AY182</f>
        <v>0</v>
      </c>
      <c r="AZ862">
        <f>Drivers!AZ182</f>
        <v>0</v>
      </c>
      <c r="BA862">
        <f>Drivers!BA182</f>
        <v>0</v>
      </c>
      <c r="BB862">
        <f>Drivers!BB182</f>
        <v>0</v>
      </c>
      <c r="BC862">
        <f>Drivers!BC182</f>
        <v>0</v>
      </c>
      <c r="BD862">
        <f>Drivers!BD182</f>
        <v>0</v>
      </c>
      <c r="BE862">
        <f>Drivers!BE182</f>
        <v>0</v>
      </c>
      <c r="BF862">
        <f>Drivers!BF182</f>
        <v>0</v>
      </c>
      <c r="BG862">
        <f>Drivers!BG182</f>
        <v>0</v>
      </c>
      <c r="BH862">
        <f>Drivers!BH182</f>
        <v>0</v>
      </c>
      <c r="BI862">
        <f>Drivers!BI182</f>
        <v>0</v>
      </c>
      <c r="BJ862">
        <f>Drivers!BJ182</f>
        <v>0</v>
      </c>
      <c r="BK862">
        <f>Drivers!BK182</f>
        <v>0</v>
      </c>
      <c r="BL862">
        <f>Drivers!BL182</f>
        <v>0</v>
      </c>
      <c r="BM862">
        <f>Drivers!BM182</f>
        <v>0</v>
      </c>
      <c r="BN862">
        <f>Drivers!BN182</f>
        <v>0</v>
      </c>
      <c r="BO862">
        <f>Drivers!BO182</f>
        <v>0</v>
      </c>
      <c r="BP862">
        <f>Drivers!BP182</f>
        <v>0</v>
      </c>
      <c r="BQ862">
        <f>Drivers!BQ182</f>
        <v>0</v>
      </c>
      <c r="BR862">
        <f>Drivers!BR182</f>
        <v>0</v>
      </c>
      <c r="BS862">
        <f>Drivers!BS182</f>
        <v>0</v>
      </c>
      <c r="BT862">
        <f>Drivers!BT182</f>
        <v>0</v>
      </c>
      <c r="BU862">
        <f>Drivers!BU182</f>
        <v>0</v>
      </c>
      <c r="BV862">
        <f>Drivers!BV182</f>
        <v>0</v>
      </c>
      <c r="BW862">
        <f>Drivers!BW182</f>
        <v>0</v>
      </c>
      <c r="BX862">
        <f>Drivers!BX182</f>
        <v>0</v>
      </c>
      <c r="BY862">
        <f>Drivers!BY182</f>
        <v>0</v>
      </c>
      <c r="BZ862">
        <f>Drivers!BZ182</f>
        <v>0</v>
      </c>
      <c r="CA862">
        <f>Drivers!CA182</f>
        <v>0</v>
      </c>
      <c r="CB862">
        <f>Drivers!CB182</f>
        <v>0</v>
      </c>
      <c r="CC862">
        <f>Drivers!CC182</f>
        <v>0</v>
      </c>
      <c r="CD862">
        <f>Drivers!CD182</f>
        <v>0</v>
      </c>
      <c r="CE862">
        <f>Drivers!CE182</f>
        <v>0</v>
      </c>
      <c r="CF862">
        <f>Drivers!CF182</f>
        <v>0</v>
      </c>
      <c r="CG862">
        <f>Drivers!CG182</f>
        <v>0</v>
      </c>
      <c r="CH862">
        <f>Drivers!CH182</f>
        <v>0</v>
      </c>
      <c r="CI862">
        <f>Drivers!CI182</f>
        <v>0</v>
      </c>
      <c r="CJ862">
        <f>Drivers!CJ182</f>
        <v>0</v>
      </c>
      <c r="CK862">
        <f>Drivers!CK182</f>
        <v>0</v>
      </c>
      <c r="CL862">
        <f>Drivers!CL182</f>
        <v>0</v>
      </c>
      <c r="CM862">
        <f>Drivers!CM182</f>
        <v>0</v>
      </c>
      <c r="CN862">
        <f>Drivers!CN182</f>
        <v>0</v>
      </c>
      <c r="CO862">
        <f>Drivers!CO182</f>
        <v>0</v>
      </c>
      <c r="CP862">
        <f>Drivers!CP182</f>
        <v>0</v>
      </c>
      <c r="CQ862">
        <f>Drivers!CQ182</f>
        <v>0</v>
      </c>
      <c r="CR862">
        <f>Drivers!CR182</f>
        <v>0</v>
      </c>
      <c r="CS862">
        <f>Drivers!CS182</f>
        <v>0</v>
      </c>
      <c r="CT862">
        <f>Drivers!CT182</f>
        <v>0</v>
      </c>
      <c r="CU862">
        <f>Drivers!CU182</f>
        <v>0</v>
      </c>
      <c r="CV862">
        <f>Drivers!CV182</f>
        <v>0</v>
      </c>
      <c r="CW862">
        <f>Drivers!CW182</f>
        <v>0</v>
      </c>
      <c r="CX862">
        <f>Drivers!CX182</f>
        <v>0</v>
      </c>
      <c r="CY862">
        <f>Drivers!CY182</f>
        <v>0</v>
      </c>
      <c r="CZ862">
        <f>Drivers!CZ182</f>
        <v>0</v>
      </c>
      <c r="DA862">
        <f>Drivers!DA182</f>
        <v>0</v>
      </c>
      <c r="DB862">
        <f>Drivers!DB182</f>
        <v>0</v>
      </c>
      <c r="DC862">
        <f>Drivers!DC182</f>
        <v>0</v>
      </c>
      <c r="DD862">
        <f>Drivers!DD182</f>
        <v>0</v>
      </c>
      <c r="DE862">
        <f>Drivers!DE182</f>
        <v>0</v>
      </c>
      <c r="DF862">
        <f>Drivers!DF182</f>
        <v>0</v>
      </c>
      <c r="DG862">
        <f>Drivers!DG182</f>
        <v>0</v>
      </c>
      <c r="DH862">
        <f>Drivers!DH182</f>
        <v>0</v>
      </c>
      <c r="DI862">
        <f>Drivers!DI182</f>
        <v>0</v>
      </c>
      <c r="DJ862">
        <f>Drivers!DJ182</f>
        <v>0</v>
      </c>
      <c r="DK862">
        <f>Drivers!DK182</f>
        <v>0</v>
      </c>
      <c r="DL862">
        <f>Drivers!DL182</f>
        <v>0</v>
      </c>
      <c r="DM862">
        <f>Drivers!DM182</f>
        <v>0</v>
      </c>
      <c r="DN862">
        <f>Drivers!DN182</f>
        <v>0</v>
      </c>
      <c r="DO862">
        <f>Drivers!DO182</f>
        <v>0</v>
      </c>
      <c r="DP862">
        <f>Drivers!DP182</f>
        <v>0</v>
      </c>
      <c r="DQ862">
        <f>Drivers!DQ182</f>
        <v>0</v>
      </c>
      <c r="DR862">
        <f>Drivers!DR182</f>
        <v>0</v>
      </c>
      <c r="DS862">
        <f>Drivers!DS182</f>
        <v>0</v>
      </c>
      <c r="DT862">
        <f>Drivers!DT182</f>
        <v>0</v>
      </c>
      <c r="DU862">
        <f>Drivers!DU182</f>
        <v>0</v>
      </c>
      <c r="DV862">
        <f>Drivers!DV182</f>
        <v>0</v>
      </c>
      <c r="DW862">
        <f>Drivers!DW182</f>
        <v>0</v>
      </c>
      <c r="DX862">
        <f>Drivers!DX182</f>
        <v>0</v>
      </c>
      <c r="DY862">
        <f>Drivers!DY182</f>
        <v>0</v>
      </c>
      <c r="DZ862">
        <f>Drivers!DZ182</f>
        <v>0</v>
      </c>
      <c r="EA862">
        <f>Drivers!EA182</f>
        <v>0</v>
      </c>
      <c r="EB862">
        <f>Drivers!EB182</f>
        <v>0</v>
      </c>
      <c r="EC862">
        <f>Drivers!EC182</f>
        <v>0</v>
      </c>
      <c r="ED862">
        <f>Drivers!ED182</f>
        <v>0</v>
      </c>
      <c r="EE862">
        <f>Drivers!EE182</f>
        <v>0</v>
      </c>
      <c r="EF862">
        <f>Drivers!EF182</f>
        <v>0</v>
      </c>
      <c r="EG862">
        <f>Drivers!EG182</f>
        <v>0</v>
      </c>
      <c r="EH862">
        <f>Drivers!EH182</f>
        <v>0</v>
      </c>
      <c r="EI862">
        <f>Drivers!EI182</f>
        <v>0</v>
      </c>
      <c r="EJ862">
        <f>Drivers!EJ182</f>
        <v>0</v>
      </c>
    </row>
    <row r="863" spans="1:140" collapsed="1">
      <c r="A863">
        <f>Drivers!A183</f>
        <v>0</v>
      </c>
      <c r="B863">
        <f>Drivers!B183</f>
        <v>0</v>
      </c>
      <c r="C863">
        <f>Drivers!C183</f>
        <v>0</v>
      </c>
      <c r="D863">
        <f>Drivers!D183</f>
        <v>0</v>
      </c>
      <c r="E863">
        <f>Drivers!E183</f>
        <v>0</v>
      </c>
      <c r="F863">
        <f>Drivers!F183</f>
        <v>0</v>
      </c>
      <c r="G863">
        <f>Drivers!G183</f>
        <v>0</v>
      </c>
      <c r="H863">
        <f>Drivers!H183</f>
        <v>0</v>
      </c>
      <c r="I863" t="str">
        <f>Drivers!I183</f>
        <v># of Listings</v>
      </c>
      <c r="J863">
        <f>Drivers!J183</f>
        <v>0</v>
      </c>
      <c r="K863">
        <f>Drivers!K183</f>
        <v>0</v>
      </c>
      <c r="L863">
        <f>Drivers!L183</f>
        <v>0</v>
      </c>
      <c r="M863">
        <f>Drivers!M183</f>
        <v>0</v>
      </c>
      <c r="N863">
        <f>Drivers!N183</f>
        <v>0</v>
      </c>
      <c r="O863">
        <f>Drivers!O183</f>
        <v>0</v>
      </c>
      <c r="P863">
        <f>Drivers!P183</f>
        <v>0</v>
      </c>
      <c r="Q863">
        <f>Drivers!Q183</f>
        <v>0</v>
      </c>
      <c r="R863">
        <f>Drivers!R183</f>
        <v>0</v>
      </c>
      <c r="S863">
        <f>Drivers!S183</f>
        <v>0</v>
      </c>
      <c r="T863">
        <f>Drivers!T183</f>
        <v>0</v>
      </c>
      <c r="U863">
        <f>Drivers!U183</f>
        <v>0</v>
      </c>
      <c r="V863">
        <f>Drivers!V183</f>
        <v>0</v>
      </c>
      <c r="W863">
        <f>Drivers!W183</f>
        <v>0</v>
      </c>
      <c r="X863">
        <f>Drivers!X183</f>
        <v>0</v>
      </c>
      <c r="Y863">
        <f>Drivers!Y183</f>
        <v>0</v>
      </c>
      <c r="Z863">
        <f>Drivers!Z183</f>
        <v>0</v>
      </c>
      <c r="AA863">
        <f>Drivers!AA183</f>
        <v>0</v>
      </c>
      <c r="AB863">
        <f>Drivers!AB183</f>
        <v>0</v>
      </c>
      <c r="AC863">
        <f>Drivers!AC183</f>
        <v>0</v>
      </c>
      <c r="AD863">
        <f>Drivers!AD183</f>
        <v>0</v>
      </c>
      <c r="AE863">
        <f>Drivers!AE183</f>
        <v>0</v>
      </c>
      <c r="AF863">
        <f>Drivers!AF183</f>
        <v>0</v>
      </c>
      <c r="AG863">
        <f>Drivers!AG183</f>
        <v>0</v>
      </c>
      <c r="AH863">
        <f>Drivers!AH183</f>
        <v>0</v>
      </c>
      <c r="AI863">
        <f>Drivers!AI183</f>
        <v>0</v>
      </c>
      <c r="AJ863">
        <f>Drivers!AJ183</f>
        <v>0</v>
      </c>
      <c r="AK863">
        <f>Drivers!AK183</f>
        <v>0</v>
      </c>
      <c r="AL863">
        <f>Drivers!AL183</f>
        <v>0</v>
      </c>
      <c r="AM863">
        <f>Drivers!AM183</f>
        <v>0</v>
      </c>
      <c r="AN863">
        <f>Drivers!AN183</f>
        <v>0</v>
      </c>
      <c r="AO863">
        <f>Drivers!AO183</f>
        <v>0</v>
      </c>
      <c r="AP863">
        <f>Drivers!AP183</f>
        <v>0</v>
      </c>
      <c r="AQ863">
        <f>Drivers!AQ183</f>
        <v>0</v>
      </c>
      <c r="AR863">
        <f>Drivers!AR183</f>
        <v>0</v>
      </c>
      <c r="AS863">
        <f>Drivers!AS183</f>
        <v>0</v>
      </c>
      <c r="AT863">
        <f>Drivers!AT183</f>
        <v>0</v>
      </c>
      <c r="AU863">
        <f>Drivers!AU183</f>
        <v>0</v>
      </c>
      <c r="AV863">
        <f>Drivers!AV183</f>
        <v>0</v>
      </c>
      <c r="AW863">
        <f>Drivers!AW183</f>
        <v>0</v>
      </c>
      <c r="AX863">
        <f>Drivers!AX183</f>
        <v>0</v>
      </c>
      <c r="AY863">
        <f>Drivers!AY183</f>
        <v>0</v>
      </c>
      <c r="AZ863">
        <f>Drivers!AZ183</f>
        <v>0</v>
      </c>
      <c r="BA863">
        <f>Drivers!BA183</f>
        <v>0</v>
      </c>
      <c r="BB863">
        <f>Drivers!BB183</f>
        <v>0</v>
      </c>
      <c r="BC863">
        <f>Drivers!BC183</f>
        <v>0</v>
      </c>
      <c r="BD863">
        <f>Drivers!BD183</f>
        <v>0</v>
      </c>
      <c r="BE863">
        <f>Drivers!BE183</f>
        <v>0</v>
      </c>
      <c r="BF863">
        <f>Drivers!BF183</f>
        <v>0</v>
      </c>
      <c r="BG863">
        <f>Drivers!BG183</f>
        <v>0</v>
      </c>
      <c r="BH863">
        <f>Drivers!BH183</f>
        <v>0</v>
      </c>
      <c r="BI863">
        <f>Drivers!BI183</f>
        <v>0</v>
      </c>
      <c r="BJ863">
        <f>Drivers!BJ183</f>
        <v>0</v>
      </c>
      <c r="BK863">
        <f>Drivers!BK183</f>
        <v>0</v>
      </c>
      <c r="BL863">
        <f>Drivers!BL183</f>
        <v>0</v>
      </c>
      <c r="BM863">
        <f>Drivers!BM183</f>
        <v>0</v>
      </c>
      <c r="BN863">
        <f>Drivers!BN183</f>
        <v>0</v>
      </c>
      <c r="BO863">
        <f>Drivers!BO183</f>
        <v>0</v>
      </c>
      <c r="BP863">
        <f>Drivers!BP183</f>
        <v>0</v>
      </c>
      <c r="BQ863">
        <f>Drivers!BQ183</f>
        <v>0</v>
      </c>
      <c r="BR863">
        <f>Drivers!BR183</f>
        <v>0</v>
      </c>
      <c r="BS863">
        <f>Drivers!BS183</f>
        <v>0</v>
      </c>
      <c r="BT863">
        <f>Drivers!BT183</f>
        <v>0</v>
      </c>
      <c r="BU863">
        <f>Drivers!BU183</f>
        <v>0</v>
      </c>
      <c r="BV863">
        <f>Drivers!BV183</f>
        <v>0</v>
      </c>
      <c r="BW863">
        <f>Drivers!BW183</f>
        <v>0</v>
      </c>
      <c r="BX863">
        <f>Drivers!BX183</f>
        <v>0</v>
      </c>
      <c r="BY863">
        <f>Drivers!BY183</f>
        <v>0</v>
      </c>
      <c r="BZ863">
        <f>Drivers!BZ183</f>
        <v>0</v>
      </c>
      <c r="CA863">
        <f>Drivers!CA183</f>
        <v>0</v>
      </c>
      <c r="CB863">
        <f>Drivers!CB183</f>
        <v>15230.76923076923</v>
      </c>
      <c r="CC863">
        <f>Drivers!CC183</f>
        <v>18000</v>
      </c>
      <c r="CD863">
        <f>Drivers!CD183</f>
        <v>18000</v>
      </c>
      <c r="CE863">
        <f>Drivers!CE183</f>
        <v>18000</v>
      </c>
      <c r="CF863">
        <f>Drivers!CF183</f>
        <v>18000</v>
      </c>
      <c r="CG863">
        <f>Drivers!CG183</f>
        <v>18360</v>
      </c>
      <c r="CH863">
        <f>Drivers!CH183</f>
        <v>0</v>
      </c>
      <c r="CI863">
        <f>Drivers!CI183</f>
        <v>0</v>
      </c>
      <c r="CJ863">
        <f>Drivers!CJ183</f>
        <v>0</v>
      </c>
      <c r="CK863">
        <f>Drivers!CK183</f>
        <v>0</v>
      </c>
      <c r="CL863">
        <f>Drivers!CL183</f>
        <v>0</v>
      </c>
      <c r="CM863">
        <f>Drivers!CM183</f>
        <v>0</v>
      </c>
      <c r="CN863">
        <f>Drivers!CN183</f>
        <v>0</v>
      </c>
      <c r="CO863">
        <f>Drivers!CO183</f>
        <v>0</v>
      </c>
      <c r="CP863">
        <f>Drivers!CP183</f>
        <v>0</v>
      </c>
      <c r="CQ863">
        <f>Drivers!CQ183</f>
        <v>0</v>
      </c>
      <c r="CR863">
        <f>Drivers!CR183</f>
        <v>0</v>
      </c>
      <c r="CS863">
        <f>Drivers!CS183</f>
        <v>0</v>
      </c>
      <c r="CT863">
        <f>Drivers!CT183</f>
        <v>0</v>
      </c>
      <c r="CU863">
        <f>Drivers!CU183</f>
        <v>0</v>
      </c>
      <c r="CV863">
        <f>Drivers!CV183</f>
        <v>0</v>
      </c>
      <c r="CW863">
        <f>Drivers!CW183</f>
        <v>0</v>
      </c>
      <c r="CX863">
        <f>Drivers!CX183</f>
        <v>0</v>
      </c>
      <c r="CY863">
        <f>Drivers!CY183</f>
        <v>0</v>
      </c>
      <c r="CZ863">
        <f>Drivers!CZ183</f>
        <v>0</v>
      </c>
      <c r="DA863">
        <f>Drivers!DA183</f>
        <v>0</v>
      </c>
      <c r="DB863">
        <f>Drivers!DB183</f>
        <v>0</v>
      </c>
      <c r="DC863">
        <f>Drivers!DC183</f>
        <v>0</v>
      </c>
      <c r="DD863">
        <f>Drivers!DD183</f>
        <v>0</v>
      </c>
      <c r="DE863">
        <f>Drivers!DE183</f>
        <v>0</v>
      </c>
      <c r="DF863">
        <f>Drivers!DF183</f>
        <v>0</v>
      </c>
      <c r="DG863">
        <f>Drivers!DG183</f>
        <v>0</v>
      </c>
      <c r="DH863">
        <f>Drivers!DH183</f>
        <v>0</v>
      </c>
      <c r="DI863">
        <f>Drivers!DI183</f>
        <v>0</v>
      </c>
      <c r="DJ863">
        <f>Drivers!DJ183</f>
        <v>0</v>
      </c>
      <c r="DK863">
        <f>Drivers!DK183</f>
        <v>0</v>
      </c>
      <c r="DL863">
        <f>Drivers!DL183</f>
        <v>0</v>
      </c>
      <c r="DM863">
        <f>Drivers!DM183</f>
        <v>0</v>
      </c>
      <c r="DN863">
        <f>Drivers!DN183</f>
        <v>0</v>
      </c>
      <c r="DO863">
        <f>Drivers!DO183</f>
        <v>0</v>
      </c>
      <c r="DP863">
        <f>Drivers!DP183</f>
        <v>0</v>
      </c>
      <c r="DQ863">
        <f>Drivers!DQ183</f>
        <v>0</v>
      </c>
      <c r="DR863">
        <f>Drivers!DR183</f>
        <v>0</v>
      </c>
      <c r="DS863">
        <f>Drivers!DS183</f>
        <v>0</v>
      </c>
      <c r="DT863">
        <f>Drivers!DT183</f>
        <v>0</v>
      </c>
      <c r="DU863">
        <f>Drivers!DU183</f>
        <v>0</v>
      </c>
      <c r="DV863">
        <f>Drivers!DV183</f>
        <v>0</v>
      </c>
      <c r="DW863">
        <f>Drivers!DW183</f>
        <v>0</v>
      </c>
      <c r="DX863">
        <f>Drivers!DX183</f>
        <v>0</v>
      </c>
      <c r="DY863">
        <f>Drivers!DY183</f>
        <v>0</v>
      </c>
      <c r="DZ863">
        <f>Drivers!DZ183</f>
        <v>0</v>
      </c>
      <c r="EA863">
        <f>Drivers!EA183</f>
        <v>0</v>
      </c>
      <c r="EB863">
        <f>Drivers!EB183</f>
        <v>16615.384615384617</v>
      </c>
      <c r="EC863">
        <f>Drivers!EC183</f>
        <v>18090</v>
      </c>
      <c r="ED863">
        <f>Drivers!ED183</f>
        <v>18270.900000000001</v>
      </c>
      <c r="EE863">
        <f>Drivers!EE183</f>
        <v>18453.609</v>
      </c>
      <c r="EF863">
        <f>Drivers!EF183</f>
        <v>18638.145090000002</v>
      </c>
      <c r="EG863">
        <f>Drivers!EG183</f>
        <v>18824.526540900002</v>
      </c>
      <c r="EH863">
        <f>Drivers!EH183</f>
        <v>19012.771806309003</v>
      </c>
      <c r="EI863">
        <f>Drivers!EI183</f>
        <v>19202.899524372093</v>
      </c>
      <c r="EJ863">
        <f>Drivers!EJ183</f>
        <v>19394.928519615813</v>
      </c>
    </row>
    <row r="864" spans="1:140">
      <c r="A864">
        <f>Drivers!A184</f>
        <v>0</v>
      </c>
      <c r="B864">
        <f>Drivers!B184</f>
        <v>0</v>
      </c>
      <c r="C864">
        <f>Drivers!C184</f>
        <v>0</v>
      </c>
      <c r="D864">
        <f>Drivers!D184</f>
        <v>0</v>
      </c>
      <c r="E864">
        <f>Drivers!E184</f>
        <v>0</v>
      </c>
      <c r="F864">
        <f>Drivers!F184</f>
        <v>0</v>
      </c>
      <c r="G864">
        <f>Drivers!G184</f>
        <v>0</v>
      </c>
      <c r="H864">
        <f>Drivers!H184</f>
        <v>0</v>
      </c>
      <c r="I864" t="str">
        <f>Drivers!I184</f>
        <v>y/y Growth %</v>
      </c>
      <c r="J864">
        <f>Drivers!J184</f>
        <v>0</v>
      </c>
      <c r="K864">
        <f>Drivers!K184</f>
        <v>0</v>
      </c>
      <c r="L864">
        <f>Drivers!L184</f>
        <v>0</v>
      </c>
      <c r="M864">
        <f>Drivers!M184</f>
        <v>0</v>
      </c>
      <c r="N864">
        <f>Drivers!N184</f>
        <v>0</v>
      </c>
      <c r="O864">
        <f>Drivers!O184</f>
        <v>0</v>
      </c>
      <c r="P864">
        <f>Drivers!P184</f>
        <v>0</v>
      </c>
      <c r="Q864">
        <f>Drivers!Q184</f>
        <v>0</v>
      </c>
      <c r="R864">
        <f>Drivers!R184</f>
        <v>0</v>
      </c>
      <c r="S864">
        <f>Drivers!S184</f>
        <v>0</v>
      </c>
      <c r="T864">
        <f>Drivers!T184</f>
        <v>0</v>
      </c>
      <c r="U864">
        <f>Drivers!U184</f>
        <v>0</v>
      </c>
      <c r="V864">
        <f>Drivers!V184</f>
        <v>0</v>
      </c>
      <c r="W864">
        <f>Drivers!W184</f>
        <v>0</v>
      </c>
      <c r="X864">
        <f>Drivers!X184</f>
        <v>0</v>
      </c>
      <c r="Y864">
        <f>Drivers!Y184</f>
        <v>0</v>
      </c>
      <c r="Z864">
        <f>Drivers!Z184</f>
        <v>0</v>
      </c>
      <c r="AA864">
        <f>Drivers!AA184</f>
        <v>0</v>
      </c>
      <c r="AB864">
        <f>Drivers!AB184</f>
        <v>0</v>
      </c>
      <c r="AC864">
        <f>Drivers!AC184</f>
        <v>0</v>
      </c>
      <c r="AD864">
        <f>Drivers!AD184</f>
        <v>0</v>
      </c>
      <c r="AE864">
        <f>Drivers!AE184</f>
        <v>0</v>
      </c>
      <c r="AF864">
        <f>Drivers!AF184</f>
        <v>0</v>
      </c>
      <c r="AG864">
        <f>Drivers!AG184</f>
        <v>0</v>
      </c>
      <c r="AH864">
        <f>Drivers!AH184</f>
        <v>0</v>
      </c>
      <c r="AI864">
        <f>Drivers!AI184</f>
        <v>0</v>
      </c>
      <c r="AJ864">
        <f>Drivers!AJ184</f>
        <v>0</v>
      </c>
      <c r="AK864">
        <f>Drivers!AK184</f>
        <v>0</v>
      </c>
      <c r="AL864">
        <f>Drivers!AL184</f>
        <v>0</v>
      </c>
      <c r="AM864">
        <f>Drivers!AM184</f>
        <v>0</v>
      </c>
      <c r="AN864">
        <f>Drivers!AN184</f>
        <v>0</v>
      </c>
      <c r="AO864">
        <f>Drivers!AO184</f>
        <v>0</v>
      </c>
      <c r="AP864">
        <f>Drivers!AP184</f>
        <v>0</v>
      </c>
      <c r="AQ864">
        <f>Drivers!AQ184</f>
        <v>0</v>
      </c>
      <c r="AR864">
        <f>Drivers!AR184</f>
        <v>0</v>
      </c>
      <c r="AS864">
        <f>Drivers!AS184</f>
        <v>0</v>
      </c>
      <c r="AT864">
        <f>Drivers!AT184</f>
        <v>0</v>
      </c>
      <c r="AU864">
        <f>Drivers!AU184</f>
        <v>0</v>
      </c>
      <c r="AV864">
        <f>Drivers!AV184</f>
        <v>0</v>
      </c>
      <c r="AW864">
        <f>Drivers!AW184</f>
        <v>0</v>
      </c>
      <c r="AX864">
        <f>Drivers!AX184</f>
        <v>0</v>
      </c>
      <c r="AY864">
        <f>Drivers!AY184</f>
        <v>0</v>
      </c>
      <c r="AZ864">
        <f>Drivers!AZ184</f>
        <v>0</v>
      </c>
      <c r="BA864">
        <f>Drivers!BA184</f>
        <v>0</v>
      </c>
      <c r="BB864">
        <f>Drivers!BB184</f>
        <v>0</v>
      </c>
      <c r="BC864">
        <f>Drivers!BC184</f>
        <v>0</v>
      </c>
      <c r="BD864">
        <f>Drivers!BD184</f>
        <v>0</v>
      </c>
      <c r="BE864">
        <f>Drivers!BE184</f>
        <v>0</v>
      </c>
      <c r="BF864">
        <f>Drivers!BF184</f>
        <v>0</v>
      </c>
      <c r="BG864">
        <f>Drivers!BG184</f>
        <v>0</v>
      </c>
      <c r="BH864">
        <f>Drivers!BH184</f>
        <v>0</v>
      </c>
      <c r="BI864">
        <f>Drivers!BI184</f>
        <v>0</v>
      </c>
      <c r="BJ864">
        <f>Drivers!BJ184</f>
        <v>0</v>
      </c>
      <c r="BK864">
        <f>Drivers!BK184</f>
        <v>0</v>
      </c>
      <c r="BL864">
        <f>Drivers!BL184</f>
        <v>0</v>
      </c>
      <c r="BM864">
        <f>Drivers!BM184</f>
        <v>0</v>
      </c>
      <c r="BN864">
        <f>Drivers!BN184</f>
        <v>0</v>
      </c>
      <c r="BO864">
        <f>Drivers!BO184</f>
        <v>0</v>
      </c>
      <c r="BP864">
        <f>Drivers!BP184</f>
        <v>0</v>
      </c>
      <c r="BQ864">
        <f>Drivers!BQ184</f>
        <v>0</v>
      </c>
      <c r="BR864">
        <f>Drivers!BR184</f>
        <v>0</v>
      </c>
      <c r="BS864">
        <f>Drivers!BS184</f>
        <v>0</v>
      </c>
      <c r="BT864">
        <f>Drivers!BT184</f>
        <v>0</v>
      </c>
      <c r="BU864">
        <f>Drivers!BU184</f>
        <v>0</v>
      </c>
      <c r="BV864">
        <f>Drivers!BV184</f>
        <v>0</v>
      </c>
      <c r="BW864">
        <f>Drivers!BW184</f>
        <v>0</v>
      </c>
      <c r="BX864">
        <f>Drivers!BX184</f>
        <v>0</v>
      </c>
      <c r="BY864">
        <f>Drivers!BY184</f>
        <v>0</v>
      </c>
      <c r="BZ864">
        <f>Drivers!BZ184</f>
        <v>0</v>
      </c>
      <c r="CA864">
        <f>Drivers!CA184</f>
        <v>0</v>
      </c>
      <c r="CB864">
        <f>Drivers!CB184</f>
        <v>0</v>
      </c>
      <c r="CC864">
        <f>Drivers!CC184</f>
        <v>0</v>
      </c>
      <c r="CD864">
        <f>Drivers!CD184</f>
        <v>0</v>
      </c>
      <c r="CE864">
        <f>Drivers!CE184</f>
        <v>0</v>
      </c>
      <c r="CF864">
        <f>Drivers!CF184</f>
        <v>0</v>
      </c>
      <c r="CG864">
        <f>Drivers!CG184</f>
        <v>0.02</v>
      </c>
      <c r="CH864">
        <f>Drivers!CH184</f>
        <v>0</v>
      </c>
      <c r="CI864">
        <f>Drivers!CI184</f>
        <v>0</v>
      </c>
      <c r="CJ864">
        <f>Drivers!CJ184</f>
        <v>0</v>
      </c>
      <c r="CK864">
        <f>Drivers!CK184</f>
        <v>0</v>
      </c>
      <c r="CL864">
        <f>Drivers!CL184</f>
        <v>0</v>
      </c>
      <c r="CM864">
        <f>Drivers!CM184</f>
        <v>0</v>
      </c>
      <c r="CN864">
        <f>Drivers!CN184</f>
        <v>0</v>
      </c>
      <c r="CO864">
        <f>Drivers!CO184</f>
        <v>0</v>
      </c>
      <c r="CP864">
        <f>Drivers!CP184</f>
        <v>0</v>
      </c>
      <c r="CQ864">
        <f>Drivers!CQ184</f>
        <v>0</v>
      </c>
      <c r="CR864">
        <f>Drivers!CR184</f>
        <v>0</v>
      </c>
      <c r="CS864">
        <f>Drivers!CS184</f>
        <v>0</v>
      </c>
      <c r="CT864">
        <f>Drivers!CT184</f>
        <v>0</v>
      </c>
      <c r="CU864">
        <f>Drivers!CU184</f>
        <v>0</v>
      </c>
      <c r="CV864">
        <f>Drivers!CV184</f>
        <v>0</v>
      </c>
      <c r="CW864">
        <f>Drivers!CW184</f>
        <v>0</v>
      </c>
      <c r="CX864">
        <f>Drivers!CX184</f>
        <v>0</v>
      </c>
      <c r="CY864">
        <f>Drivers!CY184</f>
        <v>0</v>
      </c>
      <c r="CZ864">
        <f>Drivers!CZ184</f>
        <v>0</v>
      </c>
      <c r="DA864">
        <f>Drivers!DA184</f>
        <v>0</v>
      </c>
      <c r="DB864">
        <f>Drivers!DB184</f>
        <v>0</v>
      </c>
      <c r="DC864">
        <f>Drivers!DC184</f>
        <v>0</v>
      </c>
      <c r="DD864">
        <f>Drivers!DD184</f>
        <v>0</v>
      </c>
      <c r="DE864">
        <f>Drivers!DE184</f>
        <v>0</v>
      </c>
      <c r="DF864">
        <f>Drivers!DF184</f>
        <v>0</v>
      </c>
      <c r="DG864">
        <f>Drivers!DG184</f>
        <v>0</v>
      </c>
      <c r="DH864">
        <f>Drivers!DH184</f>
        <v>0</v>
      </c>
      <c r="DI864">
        <f>Drivers!DI184</f>
        <v>0</v>
      </c>
      <c r="DJ864">
        <f>Drivers!DJ184</f>
        <v>0</v>
      </c>
      <c r="DK864">
        <f>Drivers!DK184</f>
        <v>0</v>
      </c>
      <c r="DL864">
        <f>Drivers!DL184</f>
        <v>0</v>
      </c>
      <c r="DM864">
        <f>Drivers!DM184</f>
        <v>0</v>
      </c>
      <c r="DN864">
        <f>Drivers!DN184</f>
        <v>0</v>
      </c>
      <c r="DO864">
        <f>Drivers!DO184</f>
        <v>0</v>
      </c>
      <c r="DP864">
        <f>Drivers!DP184</f>
        <v>0</v>
      </c>
      <c r="DQ864">
        <f>Drivers!DQ184</f>
        <v>0</v>
      </c>
      <c r="DR864">
        <f>Drivers!DR184</f>
        <v>0</v>
      </c>
      <c r="DS864">
        <f>Drivers!DS184</f>
        <v>0</v>
      </c>
      <c r="DT864">
        <f>Drivers!DT184</f>
        <v>0</v>
      </c>
      <c r="DU864">
        <f>Drivers!DU184</f>
        <v>0</v>
      </c>
      <c r="DV864">
        <f>Drivers!DV184</f>
        <v>0</v>
      </c>
      <c r="DW864">
        <f>Drivers!DW184</f>
        <v>0</v>
      </c>
      <c r="DX864">
        <f>Drivers!DX184</f>
        <v>0</v>
      </c>
      <c r="DY864">
        <f>Drivers!DY184</f>
        <v>0</v>
      </c>
      <c r="DZ864">
        <f>Drivers!DZ184</f>
        <v>0</v>
      </c>
      <c r="EA864">
        <f>Drivers!EA184</f>
        <v>0</v>
      </c>
      <c r="EB864">
        <f>Drivers!EB184</f>
        <v>0</v>
      </c>
      <c r="EC864">
        <f>Drivers!EC184</f>
        <v>8.8749999999999885E-2</v>
      </c>
      <c r="ED864">
        <f>Drivers!ED184</f>
        <v>0.01</v>
      </c>
      <c r="EE864">
        <f>Drivers!EE184</f>
        <v>0.01</v>
      </c>
      <c r="EF864">
        <f>Drivers!EF184</f>
        <v>0.01</v>
      </c>
      <c r="EG864">
        <f>Drivers!EG184</f>
        <v>0.01</v>
      </c>
      <c r="EH864">
        <f>Drivers!EH184</f>
        <v>0.01</v>
      </c>
      <c r="EI864">
        <f>Drivers!EI184</f>
        <v>0.01</v>
      </c>
      <c r="EJ864">
        <f>Drivers!EJ184</f>
        <v>0.01</v>
      </c>
    </row>
    <row r="865" spans="1:140">
      <c r="A865">
        <f>Drivers!A185</f>
        <v>0</v>
      </c>
      <c r="B865">
        <f>Drivers!B185</f>
        <v>0</v>
      </c>
      <c r="C865">
        <f>Drivers!C185</f>
        <v>0</v>
      </c>
      <c r="D865">
        <f>Drivers!D185</f>
        <v>0</v>
      </c>
      <c r="E865">
        <f>Drivers!E185</f>
        <v>0</v>
      </c>
      <c r="F865">
        <f>Drivers!F185</f>
        <v>0</v>
      </c>
      <c r="G865">
        <f>Drivers!G185</f>
        <v>0</v>
      </c>
      <c r="H865">
        <f>Drivers!H185</f>
        <v>0</v>
      </c>
      <c r="I865" t="str">
        <f>Drivers!I185</f>
        <v>X StreetEasy Rentals Charge per Listing per day</v>
      </c>
      <c r="J865">
        <f>Drivers!J185</f>
        <v>0</v>
      </c>
      <c r="K865">
        <f>Drivers!K185</f>
        <v>0</v>
      </c>
      <c r="L865">
        <f>Drivers!L185</f>
        <v>0</v>
      </c>
      <c r="M865">
        <f>Drivers!M185</f>
        <v>0</v>
      </c>
      <c r="N865">
        <f>Drivers!N185</f>
        <v>0</v>
      </c>
      <c r="O865">
        <f>Drivers!O185</f>
        <v>0</v>
      </c>
      <c r="P865">
        <f>Drivers!P185</f>
        <v>0</v>
      </c>
      <c r="Q865">
        <f>Drivers!Q185</f>
        <v>0</v>
      </c>
      <c r="R865">
        <f>Drivers!R185</f>
        <v>0</v>
      </c>
      <c r="S865">
        <f>Drivers!S185</f>
        <v>0</v>
      </c>
      <c r="T865">
        <f>Drivers!T185</f>
        <v>0</v>
      </c>
      <c r="U865">
        <f>Drivers!U185</f>
        <v>0</v>
      </c>
      <c r="V865">
        <f>Drivers!V185</f>
        <v>0</v>
      </c>
      <c r="W865">
        <f>Drivers!W185</f>
        <v>0</v>
      </c>
      <c r="X865">
        <f>Drivers!X185</f>
        <v>0</v>
      </c>
      <c r="Y865">
        <f>Drivers!Y185</f>
        <v>0</v>
      </c>
      <c r="Z865">
        <f>Drivers!Z185</f>
        <v>0</v>
      </c>
      <c r="AA865">
        <f>Drivers!AA185</f>
        <v>0</v>
      </c>
      <c r="AB865">
        <f>Drivers!AB185</f>
        <v>0</v>
      </c>
      <c r="AC865">
        <f>Drivers!AC185</f>
        <v>0</v>
      </c>
      <c r="AD865">
        <f>Drivers!AD185</f>
        <v>0</v>
      </c>
      <c r="AE865">
        <f>Drivers!AE185</f>
        <v>0</v>
      </c>
      <c r="AF865">
        <f>Drivers!AF185</f>
        <v>0</v>
      </c>
      <c r="AG865">
        <f>Drivers!AG185</f>
        <v>0</v>
      </c>
      <c r="AH865">
        <f>Drivers!AH185</f>
        <v>0</v>
      </c>
      <c r="AI865">
        <f>Drivers!AI185</f>
        <v>0</v>
      </c>
      <c r="AJ865">
        <f>Drivers!AJ185</f>
        <v>0</v>
      </c>
      <c r="AK865">
        <f>Drivers!AK185</f>
        <v>0</v>
      </c>
      <c r="AL865">
        <f>Drivers!AL185</f>
        <v>0</v>
      </c>
      <c r="AM865">
        <f>Drivers!AM185</f>
        <v>0</v>
      </c>
      <c r="AN865">
        <f>Drivers!AN185</f>
        <v>0</v>
      </c>
      <c r="AO865">
        <f>Drivers!AO185</f>
        <v>0</v>
      </c>
      <c r="AP865">
        <f>Drivers!AP185</f>
        <v>0</v>
      </c>
      <c r="AQ865">
        <f>Drivers!AQ185</f>
        <v>0</v>
      </c>
      <c r="AR865">
        <f>Drivers!AR185</f>
        <v>0</v>
      </c>
      <c r="AS865">
        <f>Drivers!AS185</f>
        <v>0</v>
      </c>
      <c r="AT865">
        <f>Drivers!AT185</f>
        <v>0</v>
      </c>
      <c r="AU865">
        <f>Drivers!AU185</f>
        <v>0</v>
      </c>
      <c r="AV865">
        <f>Drivers!AV185</f>
        <v>0</v>
      </c>
      <c r="AW865">
        <f>Drivers!AW185</f>
        <v>0</v>
      </c>
      <c r="AX865">
        <f>Drivers!AX185</f>
        <v>0</v>
      </c>
      <c r="AY865">
        <f>Drivers!AY185</f>
        <v>0</v>
      </c>
      <c r="AZ865">
        <f>Drivers!AZ185</f>
        <v>0</v>
      </c>
      <c r="BA865">
        <f>Drivers!BA185</f>
        <v>0</v>
      </c>
      <c r="BB865">
        <f>Drivers!BB185</f>
        <v>0</v>
      </c>
      <c r="BC865">
        <f>Drivers!BC185</f>
        <v>0</v>
      </c>
      <c r="BD865">
        <f>Drivers!BD185</f>
        <v>0</v>
      </c>
      <c r="BE865">
        <f>Drivers!BE185</f>
        <v>0</v>
      </c>
      <c r="BF865">
        <f>Drivers!BF185</f>
        <v>0</v>
      </c>
      <c r="BG865">
        <f>Drivers!BG185</f>
        <v>0</v>
      </c>
      <c r="BH865">
        <f>Drivers!BH185</f>
        <v>0</v>
      </c>
      <c r="BI865">
        <f>Drivers!BI185</f>
        <v>0</v>
      </c>
      <c r="BJ865">
        <f>Drivers!BJ185</f>
        <v>0</v>
      </c>
      <c r="BK865">
        <f>Drivers!BK185</f>
        <v>0</v>
      </c>
      <c r="BL865">
        <f>Drivers!BL185</f>
        <v>0</v>
      </c>
      <c r="BM865">
        <f>Drivers!BM185</f>
        <v>0</v>
      </c>
      <c r="BN865">
        <f>Drivers!BN185</f>
        <v>0</v>
      </c>
      <c r="BO865">
        <f>Drivers!BO185</f>
        <v>0</v>
      </c>
      <c r="BP865">
        <f>Drivers!BP185</f>
        <v>0</v>
      </c>
      <c r="BQ865">
        <f>Drivers!BQ185</f>
        <v>0</v>
      </c>
      <c r="BR865">
        <f>Drivers!BR185</f>
        <v>0</v>
      </c>
      <c r="BS865">
        <f>Drivers!BS185</f>
        <v>0</v>
      </c>
      <c r="BT865">
        <f>Drivers!BT185</f>
        <v>0</v>
      </c>
      <c r="BU865">
        <f>Drivers!BU185</f>
        <v>0</v>
      </c>
      <c r="BV865">
        <f>Drivers!BV185</f>
        <v>0</v>
      </c>
      <c r="BW865">
        <f>Drivers!BW185</f>
        <v>0</v>
      </c>
      <c r="BX865">
        <f>Drivers!BX185</f>
        <v>0</v>
      </c>
      <c r="BY865">
        <f>Drivers!BY185</f>
        <v>0</v>
      </c>
      <c r="BZ865">
        <f>Drivers!BZ185</f>
        <v>0</v>
      </c>
      <c r="CA865">
        <f>Drivers!CA185</f>
        <v>0</v>
      </c>
      <c r="CB865">
        <f>Drivers!CB185</f>
        <v>3</v>
      </c>
      <c r="CC865">
        <f>Drivers!CC185</f>
        <v>3</v>
      </c>
      <c r="CD865">
        <f>Drivers!CD185</f>
        <v>3</v>
      </c>
      <c r="CE865">
        <f>Drivers!CE185</f>
        <v>3</v>
      </c>
      <c r="CF865">
        <f>Drivers!CF185</f>
        <v>4.5</v>
      </c>
      <c r="CG865">
        <f>Drivers!CG185</f>
        <v>4.5</v>
      </c>
      <c r="CH865">
        <f>Drivers!CH185</f>
        <v>0</v>
      </c>
      <c r="CI865">
        <f>Drivers!CI185</f>
        <v>0</v>
      </c>
      <c r="CJ865">
        <f>Drivers!CJ185</f>
        <v>0</v>
      </c>
      <c r="CK865">
        <f>Drivers!CK185</f>
        <v>0</v>
      </c>
      <c r="CL865">
        <f>Drivers!CL185</f>
        <v>0</v>
      </c>
      <c r="CM865">
        <f>Drivers!CM185</f>
        <v>0</v>
      </c>
      <c r="CN865">
        <f>Drivers!CN185</f>
        <v>0</v>
      </c>
      <c r="CO865">
        <f>Drivers!CO185</f>
        <v>0</v>
      </c>
      <c r="CP865">
        <f>Drivers!CP185</f>
        <v>0</v>
      </c>
      <c r="CQ865">
        <f>Drivers!CQ185</f>
        <v>0</v>
      </c>
      <c r="CR865">
        <f>Drivers!CR185</f>
        <v>0</v>
      </c>
      <c r="CS865">
        <f>Drivers!CS185</f>
        <v>0</v>
      </c>
      <c r="CT865">
        <f>Drivers!CT185</f>
        <v>0</v>
      </c>
      <c r="CU865">
        <f>Drivers!CU185</f>
        <v>0</v>
      </c>
      <c r="CV865">
        <f>Drivers!CV185</f>
        <v>0</v>
      </c>
      <c r="CW865">
        <f>Drivers!CW185</f>
        <v>0</v>
      </c>
      <c r="CX865">
        <f>Drivers!CX185</f>
        <v>0</v>
      </c>
      <c r="CY865">
        <f>Drivers!CY185</f>
        <v>0</v>
      </c>
      <c r="CZ865">
        <f>Drivers!CZ185</f>
        <v>0</v>
      </c>
      <c r="DA865">
        <f>Drivers!DA185</f>
        <v>0</v>
      </c>
      <c r="DB865">
        <f>Drivers!DB185</f>
        <v>0</v>
      </c>
      <c r="DC865">
        <f>Drivers!DC185</f>
        <v>0</v>
      </c>
      <c r="DD865">
        <f>Drivers!DD185</f>
        <v>0</v>
      </c>
      <c r="DE865">
        <f>Drivers!DE185</f>
        <v>0</v>
      </c>
      <c r="DF865">
        <f>Drivers!DF185</f>
        <v>0</v>
      </c>
      <c r="DG865">
        <f>Drivers!DG185</f>
        <v>0</v>
      </c>
      <c r="DH865">
        <f>Drivers!DH185</f>
        <v>0</v>
      </c>
      <c r="DI865">
        <f>Drivers!DI185</f>
        <v>0</v>
      </c>
      <c r="DJ865">
        <f>Drivers!DJ185</f>
        <v>0</v>
      </c>
      <c r="DK865">
        <f>Drivers!DK185</f>
        <v>0</v>
      </c>
      <c r="DL865">
        <f>Drivers!DL185</f>
        <v>0</v>
      </c>
      <c r="DM865">
        <f>Drivers!DM185</f>
        <v>0</v>
      </c>
      <c r="DN865">
        <f>Drivers!DN185</f>
        <v>0</v>
      </c>
      <c r="DO865">
        <f>Drivers!DO185</f>
        <v>0</v>
      </c>
      <c r="DP865">
        <f>Drivers!DP185</f>
        <v>0</v>
      </c>
      <c r="DQ865">
        <f>Drivers!DQ185</f>
        <v>0</v>
      </c>
      <c r="DR865">
        <f>Drivers!DR185</f>
        <v>0</v>
      </c>
      <c r="DS865">
        <f>Drivers!DS185</f>
        <v>0</v>
      </c>
      <c r="DT865">
        <f>Drivers!DT185</f>
        <v>0</v>
      </c>
      <c r="DU865">
        <f>Drivers!DU185</f>
        <v>0</v>
      </c>
      <c r="DV865">
        <f>Drivers!DV185</f>
        <v>0</v>
      </c>
      <c r="DW865">
        <f>Drivers!DW185</f>
        <v>0</v>
      </c>
      <c r="DX865">
        <f>Drivers!DX185</f>
        <v>0</v>
      </c>
      <c r="DY865">
        <f>Drivers!DY185</f>
        <v>0</v>
      </c>
      <c r="DZ865">
        <f>Drivers!DZ185</f>
        <v>0</v>
      </c>
      <c r="EA865">
        <f>Drivers!EA185</f>
        <v>0</v>
      </c>
      <c r="EB865">
        <f>Drivers!EB185</f>
        <v>3</v>
      </c>
      <c r="EC865">
        <f>Drivers!EC185</f>
        <v>3.7600490697198938</v>
      </c>
      <c r="ED865">
        <f>Drivers!ED185</f>
        <v>5.6400736045798405</v>
      </c>
      <c r="EE865">
        <f>Drivers!EE185</f>
        <v>8.4601104068697612</v>
      </c>
      <c r="EF865">
        <f>Drivers!EF185</f>
        <v>12.690165610304643</v>
      </c>
      <c r="EG865">
        <f>Drivers!EG185</f>
        <v>19.035248415456962</v>
      </c>
      <c r="EH865">
        <f>Drivers!EH185</f>
        <v>28.552872623185444</v>
      </c>
      <c r="EI865">
        <f>Drivers!EI185</f>
        <v>37.11873441014108</v>
      </c>
      <c r="EJ865">
        <f>Drivers!EJ185</f>
        <v>48.254354733183405</v>
      </c>
    </row>
    <row r="866" spans="1:140">
      <c r="A866">
        <f>Drivers!A186</f>
        <v>0</v>
      </c>
      <c r="B866">
        <f>Drivers!B186</f>
        <v>0</v>
      </c>
      <c r="C866">
        <f>Drivers!C186</f>
        <v>0</v>
      </c>
      <c r="D866">
        <f>Drivers!D186</f>
        <v>0</v>
      </c>
      <c r="E866">
        <f>Drivers!E186</f>
        <v>0</v>
      </c>
      <c r="F866">
        <f>Drivers!F186</f>
        <v>0</v>
      </c>
      <c r="G866">
        <f>Drivers!G186</f>
        <v>0</v>
      </c>
      <c r="H866">
        <f>Drivers!H186</f>
        <v>0</v>
      </c>
      <c r="I866" t="str">
        <f>Drivers!I186</f>
        <v>y/y Growth %</v>
      </c>
      <c r="J866">
        <f>Drivers!J186</f>
        <v>0</v>
      </c>
      <c r="K866">
        <f>Drivers!K186</f>
        <v>0</v>
      </c>
      <c r="L866">
        <f>Drivers!L186</f>
        <v>0</v>
      </c>
      <c r="M866">
        <f>Drivers!M186</f>
        <v>0</v>
      </c>
      <c r="N866">
        <f>Drivers!N186</f>
        <v>0</v>
      </c>
      <c r="O866">
        <f>Drivers!O186</f>
        <v>0</v>
      </c>
      <c r="P866">
        <f>Drivers!P186</f>
        <v>0</v>
      </c>
      <c r="Q866">
        <f>Drivers!Q186</f>
        <v>0</v>
      </c>
      <c r="R866">
        <f>Drivers!R186</f>
        <v>0</v>
      </c>
      <c r="S866">
        <f>Drivers!S186</f>
        <v>0</v>
      </c>
      <c r="T866">
        <f>Drivers!T186</f>
        <v>0</v>
      </c>
      <c r="U866">
        <f>Drivers!U186</f>
        <v>0</v>
      </c>
      <c r="V866">
        <f>Drivers!V186</f>
        <v>0</v>
      </c>
      <c r="W866">
        <f>Drivers!W186</f>
        <v>0</v>
      </c>
      <c r="X866">
        <f>Drivers!X186</f>
        <v>0</v>
      </c>
      <c r="Y866">
        <f>Drivers!Y186</f>
        <v>0</v>
      </c>
      <c r="Z866">
        <f>Drivers!Z186</f>
        <v>0</v>
      </c>
      <c r="AA866">
        <f>Drivers!AA186</f>
        <v>0</v>
      </c>
      <c r="AB866">
        <f>Drivers!AB186</f>
        <v>0</v>
      </c>
      <c r="AC866">
        <f>Drivers!AC186</f>
        <v>0</v>
      </c>
      <c r="AD866">
        <f>Drivers!AD186</f>
        <v>0</v>
      </c>
      <c r="AE866">
        <f>Drivers!AE186</f>
        <v>0</v>
      </c>
      <c r="AF866">
        <f>Drivers!AF186</f>
        <v>0</v>
      </c>
      <c r="AG866">
        <f>Drivers!AG186</f>
        <v>0</v>
      </c>
      <c r="AH866">
        <f>Drivers!AH186</f>
        <v>0</v>
      </c>
      <c r="AI866">
        <f>Drivers!AI186</f>
        <v>0</v>
      </c>
      <c r="AJ866">
        <f>Drivers!AJ186</f>
        <v>0</v>
      </c>
      <c r="AK866">
        <f>Drivers!AK186</f>
        <v>0</v>
      </c>
      <c r="AL866">
        <f>Drivers!AL186</f>
        <v>0</v>
      </c>
      <c r="AM866">
        <f>Drivers!AM186</f>
        <v>0</v>
      </c>
      <c r="AN866">
        <f>Drivers!AN186</f>
        <v>0</v>
      </c>
      <c r="AO866">
        <f>Drivers!AO186</f>
        <v>0</v>
      </c>
      <c r="AP866">
        <f>Drivers!AP186</f>
        <v>0</v>
      </c>
      <c r="AQ866">
        <f>Drivers!AQ186</f>
        <v>0</v>
      </c>
      <c r="AR866">
        <f>Drivers!AR186</f>
        <v>0</v>
      </c>
      <c r="AS866">
        <f>Drivers!AS186</f>
        <v>0</v>
      </c>
      <c r="AT866">
        <f>Drivers!AT186</f>
        <v>0</v>
      </c>
      <c r="AU866">
        <f>Drivers!AU186</f>
        <v>0</v>
      </c>
      <c r="AV866">
        <f>Drivers!AV186</f>
        <v>0</v>
      </c>
      <c r="AW866">
        <f>Drivers!AW186</f>
        <v>0</v>
      </c>
      <c r="AX866">
        <f>Drivers!AX186</f>
        <v>0</v>
      </c>
      <c r="AY866">
        <f>Drivers!AY186</f>
        <v>0</v>
      </c>
      <c r="AZ866">
        <f>Drivers!AZ186</f>
        <v>0</v>
      </c>
      <c r="BA866">
        <f>Drivers!BA186</f>
        <v>0</v>
      </c>
      <c r="BB866">
        <f>Drivers!BB186</f>
        <v>0</v>
      </c>
      <c r="BC866">
        <f>Drivers!BC186</f>
        <v>0</v>
      </c>
      <c r="BD866">
        <f>Drivers!BD186</f>
        <v>0</v>
      </c>
      <c r="BE866">
        <f>Drivers!BE186</f>
        <v>0</v>
      </c>
      <c r="BF866">
        <f>Drivers!BF186</f>
        <v>0</v>
      </c>
      <c r="BG866">
        <f>Drivers!BG186</f>
        <v>0</v>
      </c>
      <c r="BH866">
        <f>Drivers!BH186</f>
        <v>0</v>
      </c>
      <c r="BI866">
        <f>Drivers!BI186</f>
        <v>0</v>
      </c>
      <c r="BJ866">
        <f>Drivers!BJ186</f>
        <v>0</v>
      </c>
      <c r="BK866">
        <f>Drivers!BK186</f>
        <v>0</v>
      </c>
      <c r="BL866">
        <f>Drivers!BL186</f>
        <v>0</v>
      </c>
      <c r="BM866">
        <f>Drivers!BM186</f>
        <v>0</v>
      </c>
      <c r="BN866">
        <f>Drivers!BN186</f>
        <v>0</v>
      </c>
      <c r="BO866">
        <f>Drivers!BO186</f>
        <v>0</v>
      </c>
      <c r="BP866">
        <f>Drivers!BP186</f>
        <v>0</v>
      </c>
      <c r="BQ866">
        <f>Drivers!BQ186</f>
        <v>0</v>
      </c>
      <c r="BR866">
        <f>Drivers!BR186</f>
        <v>0</v>
      </c>
      <c r="BS866">
        <f>Drivers!BS186</f>
        <v>0</v>
      </c>
      <c r="BT866">
        <f>Drivers!BT186</f>
        <v>0</v>
      </c>
      <c r="BU866">
        <f>Drivers!BU186</f>
        <v>0</v>
      </c>
      <c r="BV866">
        <f>Drivers!BV186</f>
        <v>0</v>
      </c>
      <c r="BW866">
        <f>Drivers!BW186</f>
        <v>0</v>
      </c>
      <c r="BX866">
        <f>Drivers!BX186</f>
        <v>0</v>
      </c>
      <c r="BY866">
        <f>Drivers!BY186</f>
        <v>0</v>
      </c>
      <c r="BZ866">
        <f>Drivers!BZ186</f>
        <v>0</v>
      </c>
      <c r="CA866">
        <f>Drivers!CA186</f>
        <v>0</v>
      </c>
      <c r="CB866">
        <f>Drivers!CB186</f>
        <v>0</v>
      </c>
      <c r="CC866">
        <f>Drivers!CC186</f>
        <v>0</v>
      </c>
      <c r="CD866">
        <f>Drivers!CD186</f>
        <v>0</v>
      </c>
      <c r="CE866">
        <f>Drivers!CE186</f>
        <v>0</v>
      </c>
      <c r="CF866">
        <f>Drivers!CF186</f>
        <v>0.5</v>
      </c>
      <c r="CG866">
        <f>Drivers!CG186</f>
        <v>0.5</v>
      </c>
      <c r="CH866">
        <f>Drivers!CH186</f>
        <v>0</v>
      </c>
      <c r="CI866">
        <f>Drivers!CI186</f>
        <v>0</v>
      </c>
      <c r="CJ866">
        <f>Drivers!CJ186</f>
        <v>0</v>
      </c>
      <c r="CK866">
        <f>Drivers!CK186</f>
        <v>0</v>
      </c>
      <c r="CL866">
        <f>Drivers!CL186</f>
        <v>0</v>
      </c>
      <c r="CM866">
        <f>Drivers!CM186</f>
        <v>0</v>
      </c>
      <c r="CN866">
        <f>Drivers!CN186</f>
        <v>0</v>
      </c>
      <c r="CO866">
        <f>Drivers!CO186</f>
        <v>0</v>
      </c>
      <c r="CP866">
        <f>Drivers!CP186</f>
        <v>0</v>
      </c>
      <c r="CQ866">
        <f>Drivers!CQ186</f>
        <v>0</v>
      </c>
      <c r="CR866">
        <f>Drivers!CR186</f>
        <v>0</v>
      </c>
      <c r="CS866">
        <f>Drivers!CS186</f>
        <v>0</v>
      </c>
      <c r="CT866">
        <f>Drivers!CT186</f>
        <v>0</v>
      </c>
      <c r="CU866">
        <f>Drivers!CU186</f>
        <v>0</v>
      </c>
      <c r="CV866">
        <f>Drivers!CV186</f>
        <v>0</v>
      </c>
      <c r="CW866">
        <f>Drivers!CW186</f>
        <v>0</v>
      </c>
      <c r="CX866">
        <f>Drivers!CX186</f>
        <v>0</v>
      </c>
      <c r="CY866">
        <f>Drivers!CY186</f>
        <v>0</v>
      </c>
      <c r="CZ866">
        <f>Drivers!CZ186</f>
        <v>0</v>
      </c>
      <c r="DA866">
        <f>Drivers!DA186</f>
        <v>0</v>
      </c>
      <c r="DB866">
        <f>Drivers!DB186</f>
        <v>0</v>
      </c>
      <c r="DC866">
        <f>Drivers!DC186</f>
        <v>0</v>
      </c>
      <c r="DD866">
        <f>Drivers!DD186</f>
        <v>0</v>
      </c>
      <c r="DE866">
        <f>Drivers!DE186</f>
        <v>0</v>
      </c>
      <c r="DF866">
        <f>Drivers!DF186</f>
        <v>0</v>
      </c>
      <c r="DG866">
        <f>Drivers!DG186</f>
        <v>0</v>
      </c>
      <c r="DH866">
        <f>Drivers!DH186</f>
        <v>0</v>
      </c>
      <c r="DI866">
        <f>Drivers!DI186</f>
        <v>0</v>
      </c>
      <c r="DJ866">
        <f>Drivers!DJ186</f>
        <v>0</v>
      </c>
      <c r="DK866">
        <f>Drivers!DK186</f>
        <v>0</v>
      </c>
      <c r="DL866">
        <f>Drivers!DL186</f>
        <v>0</v>
      </c>
      <c r="DM866">
        <f>Drivers!DM186</f>
        <v>0</v>
      </c>
      <c r="DN866">
        <f>Drivers!DN186</f>
        <v>0</v>
      </c>
      <c r="DO866">
        <f>Drivers!DO186</f>
        <v>0</v>
      </c>
      <c r="DP866">
        <f>Drivers!DP186</f>
        <v>0</v>
      </c>
      <c r="DQ866">
        <f>Drivers!DQ186</f>
        <v>0</v>
      </c>
      <c r="DR866">
        <f>Drivers!DR186</f>
        <v>0</v>
      </c>
      <c r="DS866">
        <f>Drivers!DS186</f>
        <v>0</v>
      </c>
      <c r="DT866">
        <f>Drivers!DT186</f>
        <v>0</v>
      </c>
      <c r="DU866">
        <f>Drivers!DU186</f>
        <v>0</v>
      </c>
      <c r="DV866">
        <f>Drivers!DV186</f>
        <v>0</v>
      </c>
      <c r="DW866">
        <f>Drivers!DW186</f>
        <v>0</v>
      </c>
      <c r="DX866">
        <f>Drivers!DX186</f>
        <v>0</v>
      </c>
      <c r="DY866">
        <f>Drivers!DY186</f>
        <v>0</v>
      </c>
      <c r="DZ866">
        <f>Drivers!DZ186</f>
        <v>0</v>
      </c>
      <c r="EA866">
        <f>Drivers!EA186</f>
        <v>0</v>
      </c>
      <c r="EB866">
        <f>Drivers!EB186</f>
        <v>0</v>
      </c>
      <c r="EC866">
        <f>Drivers!EC186</f>
        <v>0.2533496899066312</v>
      </c>
      <c r="ED866">
        <f>Drivers!ED186</f>
        <v>0.5</v>
      </c>
      <c r="EE866">
        <f>Drivers!EE186</f>
        <v>0.5</v>
      </c>
      <c r="EF866">
        <f>Drivers!EF186</f>
        <v>0.5</v>
      </c>
      <c r="EG866">
        <f>Drivers!EG186</f>
        <v>0.5</v>
      </c>
      <c r="EH866">
        <f>Drivers!EH186</f>
        <v>0.5</v>
      </c>
      <c r="EI866">
        <f>Drivers!EI186</f>
        <v>0.3</v>
      </c>
      <c r="EJ866">
        <f>Drivers!EJ186</f>
        <v>0.3</v>
      </c>
    </row>
    <row r="867" spans="1:140">
      <c r="A867">
        <f>Drivers!A187</f>
        <v>0</v>
      </c>
      <c r="B867">
        <f>Drivers!B187</f>
        <v>0</v>
      </c>
      <c r="C867">
        <f>Drivers!C187</f>
        <v>0</v>
      </c>
      <c r="D867">
        <f>Drivers!D187</f>
        <v>0</v>
      </c>
      <c r="E867">
        <f>Drivers!E187</f>
        <v>0</v>
      </c>
      <c r="F867">
        <f>Drivers!F187</f>
        <v>0</v>
      </c>
      <c r="G867">
        <f>Drivers!G187</f>
        <v>0</v>
      </c>
      <c r="H867">
        <f>Drivers!H187</f>
        <v>0</v>
      </c>
      <c r="I867" t="str">
        <f>Drivers!I187</f>
        <v>x Number of Days in Period</v>
      </c>
      <c r="J867">
        <f>Drivers!J187</f>
        <v>0</v>
      </c>
      <c r="K867">
        <f>Drivers!K187</f>
        <v>0</v>
      </c>
      <c r="L867">
        <f>Drivers!L187</f>
        <v>0</v>
      </c>
      <c r="M867">
        <f>Drivers!M187</f>
        <v>0</v>
      </c>
      <c r="N867">
        <f>Drivers!N187</f>
        <v>0</v>
      </c>
      <c r="O867">
        <f>Drivers!O187</f>
        <v>0</v>
      </c>
      <c r="P867">
        <f>Drivers!P187</f>
        <v>0</v>
      </c>
      <c r="Q867">
        <f>Drivers!Q187</f>
        <v>0</v>
      </c>
      <c r="R867">
        <f>Drivers!R187</f>
        <v>0</v>
      </c>
      <c r="S867">
        <f>Drivers!S187</f>
        <v>0</v>
      </c>
      <c r="T867">
        <f>Drivers!T187</f>
        <v>0</v>
      </c>
      <c r="U867">
        <f>Drivers!U187</f>
        <v>0</v>
      </c>
      <c r="V867">
        <f>Drivers!V187</f>
        <v>0</v>
      </c>
      <c r="W867">
        <f>Drivers!W187</f>
        <v>0</v>
      </c>
      <c r="X867">
        <f>Drivers!X187</f>
        <v>0</v>
      </c>
      <c r="Y867">
        <f>Drivers!Y187</f>
        <v>0</v>
      </c>
      <c r="Z867">
        <f>Drivers!Z187</f>
        <v>0</v>
      </c>
      <c r="AA867">
        <f>Drivers!AA187</f>
        <v>0</v>
      </c>
      <c r="AB867">
        <f>Drivers!AB187</f>
        <v>0</v>
      </c>
      <c r="AC867">
        <f>Drivers!AC187</f>
        <v>0</v>
      </c>
      <c r="AD867">
        <f>Drivers!AD187</f>
        <v>0</v>
      </c>
      <c r="AE867">
        <f>Drivers!AE187</f>
        <v>0</v>
      </c>
      <c r="AF867">
        <f>Drivers!AF187</f>
        <v>0</v>
      </c>
      <c r="AG867">
        <f>Drivers!AG187</f>
        <v>0</v>
      </c>
      <c r="AH867">
        <f>Drivers!AH187</f>
        <v>0</v>
      </c>
      <c r="AI867">
        <f>Drivers!AI187</f>
        <v>0</v>
      </c>
      <c r="AJ867">
        <f>Drivers!AJ187</f>
        <v>0</v>
      </c>
      <c r="AK867">
        <f>Drivers!AK187</f>
        <v>0</v>
      </c>
      <c r="AL867">
        <f>Drivers!AL187</f>
        <v>0</v>
      </c>
      <c r="AM867">
        <f>Drivers!AM187</f>
        <v>0</v>
      </c>
      <c r="AN867">
        <f>Drivers!AN187</f>
        <v>0</v>
      </c>
      <c r="AO867">
        <f>Drivers!AO187</f>
        <v>0</v>
      </c>
      <c r="AP867">
        <f>Drivers!AP187</f>
        <v>0</v>
      </c>
      <c r="AQ867">
        <f>Drivers!AQ187</f>
        <v>0</v>
      </c>
      <c r="AR867">
        <f>Drivers!AR187</f>
        <v>0</v>
      </c>
      <c r="AS867">
        <f>Drivers!AS187</f>
        <v>0</v>
      </c>
      <c r="AT867">
        <f>Drivers!AT187</f>
        <v>0</v>
      </c>
      <c r="AU867">
        <f>Drivers!AU187</f>
        <v>0</v>
      </c>
      <c r="AV867">
        <f>Drivers!AV187</f>
        <v>0</v>
      </c>
      <c r="AW867">
        <f>Drivers!AW187</f>
        <v>0</v>
      </c>
      <c r="AX867">
        <f>Drivers!AX187</f>
        <v>0</v>
      </c>
      <c r="AY867">
        <f>Drivers!AY187</f>
        <v>0</v>
      </c>
      <c r="AZ867">
        <f>Drivers!AZ187</f>
        <v>0</v>
      </c>
      <c r="BA867">
        <f>Drivers!BA187</f>
        <v>0</v>
      </c>
      <c r="BB867">
        <f>Drivers!BB187</f>
        <v>0</v>
      </c>
      <c r="BC867">
        <f>Drivers!BC187</f>
        <v>0</v>
      </c>
      <c r="BD867">
        <f>Drivers!BD187</f>
        <v>0</v>
      </c>
      <c r="BE867">
        <f>Drivers!BE187</f>
        <v>0</v>
      </c>
      <c r="BF867">
        <f>Drivers!BF187</f>
        <v>0</v>
      </c>
      <c r="BG867">
        <f>Drivers!BG187</f>
        <v>0</v>
      </c>
      <c r="BH867">
        <f>Drivers!BH187</f>
        <v>0</v>
      </c>
      <c r="BI867">
        <f>Drivers!BI187</f>
        <v>0</v>
      </c>
      <c r="BJ867">
        <f>Drivers!BJ187</f>
        <v>0</v>
      </c>
      <c r="BK867">
        <f>Drivers!BK187</f>
        <v>0</v>
      </c>
      <c r="BL867">
        <f>Drivers!BL187</f>
        <v>0</v>
      </c>
      <c r="BM867">
        <f>Drivers!BM187</f>
        <v>0</v>
      </c>
      <c r="BN867">
        <f>Drivers!BN187</f>
        <v>0</v>
      </c>
      <c r="BO867">
        <f>Drivers!BO187</f>
        <v>0</v>
      </c>
      <c r="BP867">
        <f>Drivers!BP187</f>
        <v>0</v>
      </c>
      <c r="BQ867">
        <f>Drivers!BQ187</f>
        <v>0</v>
      </c>
      <c r="BR867">
        <f>Drivers!BR187</f>
        <v>0</v>
      </c>
      <c r="BS867">
        <f>Drivers!BS187</f>
        <v>0</v>
      </c>
      <c r="BT867">
        <f>Drivers!BT187</f>
        <v>0</v>
      </c>
      <c r="BU867">
        <f>Drivers!BU187</f>
        <v>0</v>
      </c>
      <c r="BV867">
        <f>Drivers!BV187</f>
        <v>0</v>
      </c>
      <c r="BW867">
        <f>Drivers!BW187</f>
        <v>0</v>
      </c>
      <c r="BX867">
        <f>Drivers!BX187</f>
        <v>0</v>
      </c>
      <c r="BY867">
        <f>Drivers!BY187</f>
        <v>0</v>
      </c>
      <c r="BZ867">
        <f>Drivers!BZ187</f>
        <v>0</v>
      </c>
      <c r="CA867">
        <f>Drivers!CA187</f>
        <v>0</v>
      </c>
      <c r="CB867">
        <f>Drivers!CB187</f>
        <v>75</v>
      </c>
      <c r="CC867">
        <f>Drivers!CC187</f>
        <v>92</v>
      </c>
      <c r="CD867">
        <f>Drivers!CD187</f>
        <v>90</v>
      </c>
      <c r="CE867">
        <f>Drivers!CE187</f>
        <v>91</v>
      </c>
      <c r="CF867">
        <f>Drivers!CF187</f>
        <v>92</v>
      </c>
      <c r="CG867">
        <f>Drivers!CG187</f>
        <v>92</v>
      </c>
      <c r="CH867">
        <f>Drivers!CH187</f>
        <v>0</v>
      </c>
      <c r="CI867">
        <f>Drivers!CI187</f>
        <v>0</v>
      </c>
      <c r="CJ867">
        <f>Drivers!CJ187</f>
        <v>0</v>
      </c>
      <c r="CK867">
        <f>Drivers!CK187</f>
        <v>0</v>
      </c>
      <c r="CL867">
        <f>Drivers!CL187</f>
        <v>0</v>
      </c>
      <c r="CM867">
        <f>Drivers!CM187</f>
        <v>0</v>
      </c>
      <c r="CN867">
        <f>Drivers!CN187</f>
        <v>0</v>
      </c>
      <c r="CO867">
        <f>Drivers!CO187</f>
        <v>0</v>
      </c>
      <c r="CP867">
        <f>Drivers!CP187</f>
        <v>0</v>
      </c>
      <c r="CQ867">
        <f>Drivers!CQ187</f>
        <v>0</v>
      </c>
      <c r="CR867">
        <f>Drivers!CR187</f>
        <v>0</v>
      </c>
      <c r="CS867">
        <f>Drivers!CS187</f>
        <v>0</v>
      </c>
      <c r="CT867">
        <f>Drivers!CT187</f>
        <v>0</v>
      </c>
      <c r="CU867">
        <f>Drivers!CU187</f>
        <v>0</v>
      </c>
      <c r="CV867">
        <f>Drivers!CV187</f>
        <v>0</v>
      </c>
      <c r="CW867">
        <f>Drivers!CW187</f>
        <v>0</v>
      </c>
      <c r="CX867">
        <f>Drivers!CX187</f>
        <v>0</v>
      </c>
      <c r="CY867">
        <f>Drivers!CY187</f>
        <v>0</v>
      </c>
      <c r="CZ867">
        <f>Drivers!CZ187</f>
        <v>0</v>
      </c>
      <c r="DA867">
        <f>Drivers!DA187</f>
        <v>0</v>
      </c>
      <c r="DB867">
        <f>Drivers!DB187</f>
        <v>0</v>
      </c>
      <c r="DC867">
        <f>Drivers!DC187</f>
        <v>0</v>
      </c>
      <c r="DD867">
        <f>Drivers!DD187</f>
        <v>0</v>
      </c>
      <c r="DE867">
        <f>Drivers!DE187</f>
        <v>0</v>
      </c>
      <c r="DF867">
        <f>Drivers!DF187</f>
        <v>0</v>
      </c>
      <c r="DG867">
        <f>Drivers!DG187</f>
        <v>0</v>
      </c>
      <c r="DH867">
        <f>Drivers!DH187</f>
        <v>0</v>
      </c>
      <c r="DI867">
        <f>Drivers!DI187</f>
        <v>0</v>
      </c>
      <c r="DJ867">
        <f>Drivers!DJ187</f>
        <v>0</v>
      </c>
      <c r="DK867">
        <f>Drivers!DK187</f>
        <v>0</v>
      </c>
      <c r="DL867">
        <f>Drivers!DL187</f>
        <v>0</v>
      </c>
      <c r="DM867">
        <f>Drivers!DM187</f>
        <v>0</v>
      </c>
      <c r="DN867">
        <f>Drivers!DN187</f>
        <v>0</v>
      </c>
      <c r="DO867">
        <f>Drivers!DO187</f>
        <v>0</v>
      </c>
      <c r="DP867">
        <f>Drivers!DP187</f>
        <v>0</v>
      </c>
      <c r="DQ867">
        <f>Drivers!DQ187</f>
        <v>0</v>
      </c>
      <c r="DR867">
        <f>Drivers!DR187</f>
        <v>0</v>
      </c>
      <c r="DS867">
        <f>Drivers!DS187</f>
        <v>0</v>
      </c>
      <c r="DT867">
        <f>Drivers!DT187</f>
        <v>0</v>
      </c>
      <c r="DU867">
        <f>Drivers!DU187</f>
        <v>0</v>
      </c>
      <c r="DV867">
        <f>Drivers!DV187</f>
        <v>0</v>
      </c>
      <c r="DW867">
        <f>Drivers!DW187</f>
        <v>0</v>
      </c>
      <c r="DX867">
        <f>Drivers!DX187</f>
        <v>0</v>
      </c>
      <c r="DY867">
        <f>Drivers!DY187</f>
        <v>0</v>
      </c>
      <c r="DZ867">
        <f>Drivers!DZ187</f>
        <v>0</v>
      </c>
      <c r="EA867">
        <f>Drivers!EA187</f>
        <v>0</v>
      </c>
      <c r="EB867">
        <f>Drivers!EB187</f>
        <v>167</v>
      </c>
      <c r="EC867">
        <f>Drivers!EC187</f>
        <v>365</v>
      </c>
      <c r="ED867">
        <f>Drivers!ED187</f>
        <v>365</v>
      </c>
      <c r="EE867">
        <f>Drivers!EE187</f>
        <v>366</v>
      </c>
      <c r="EF867">
        <f>Drivers!EF187</f>
        <v>365</v>
      </c>
      <c r="EG867">
        <f>Drivers!EG187</f>
        <v>365</v>
      </c>
      <c r="EH867">
        <f>Drivers!EH187</f>
        <v>365</v>
      </c>
      <c r="EI867">
        <f>Drivers!EI187</f>
        <v>366</v>
      </c>
      <c r="EJ867">
        <f>Drivers!EJ187</f>
        <v>365</v>
      </c>
    </row>
    <row r="868" spans="1:140">
      <c r="A868">
        <f>Drivers!A188</f>
        <v>0</v>
      </c>
      <c r="B868">
        <f>Drivers!B188</f>
        <v>0</v>
      </c>
      <c r="C868">
        <f>Drivers!C188</f>
        <v>0</v>
      </c>
      <c r="D868">
        <f>Drivers!D188</f>
        <v>0</v>
      </c>
      <c r="E868">
        <f>Drivers!E188</f>
        <v>0</v>
      </c>
      <c r="F868">
        <f>Drivers!F188</f>
        <v>0</v>
      </c>
      <c r="G868">
        <f>Drivers!G188</f>
        <v>0</v>
      </c>
      <c r="H868">
        <f>Drivers!H188</f>
        <v>0</v>
      </c>
      <c r="I868">
        <f>Drivers!I188</f>
        <v>0</v>
      </c>
      <c r="J868">
        <f>Drivers!J188</f>
        <v>0</v>
      </c>
      <c r="K868">
        <f>Drivers!K188</f>
        <v>0</v>
      </c>
      <c r="L868">
        <f>Drivers!L188</f>
        <v>0</v>
      </c>
      <c r="M868">
        <f>Drivers!M188</f>
        <v>0</v>
      </c>
      <c r="N868">
        <f>Drivers!N188</f>
        <v>0</v>
      </c>
      <c r="O868">
        <f>Drivers!O188</f>
        <v>0</v>
      </c>
      <c r="P868">
        <f>Drivers!P188</f>
        <v>0</v>
      </c>
      <c r="Q868">
        <f>Drivers!Q188</f>
        <v>0</v>
      </c>
      <c r="R868">
        <f>Drivers!R188</f>
        <v>0</v>
      </c>
      <c r="S868">
        <f>Drivers!S188</f>
        <v>0</v>
      </c>
      <c r="T868">
        <f>Drivers!T188</f>
        <v>0</v>
      </c>
      <c r="U868">
        <f>Drivers!U188</f>
        <v>0</v>
      </c>
      <c r="V868">
        <f>Drivers!V188</f>
        <v>0</v>
      </c>
      <c r="W868">
        <f>Drivers!W188</f>
        <v>0</v>
      </c>
      <c r="X868">
        <f>Drivers!X188</f>
        <v>0</v>
      </c>
      <c r="Y868">
        <f>Drivers!Y188</f>
        <v>0</v>
      </c>
      <c r="Z868">
        <f>Drivers!Z188</f>
        <v>0</v>
      </c>
      <c r="AA868">
        <f>Drivers!AA188</f>
        <v>0</v>
      </c>
      <c r="AB868">
        <f>Drivers!AB188</f>
        <v>0</v>
      </c>
      <c r="AC868">
        <f>Drivers!AC188</f>
        <v>0</v>
      </c>
      <c r="AD868">
        <f>Drivers!AD188</f>
        <v>0</v>
      </c>
      <c r="AE868">
        <f>Drivers!AE188</f>
        <v>0</v>
      </c>
      <c r="AF868">
        <f>Drivers!AF188</f>
        <v>0</v>
      </c>
      <c r="AG868">
        <f>Drivers!AG188</f>
        <v>0</v>
      </c>
      <c r="AH868">
        <f>Drivers!AH188</f>
        <v>0</v>
      </c>
      <c r="AI868">
        <f>Drivers!AI188</f>
        <v>0</v>
      </c>
      <c r="AJ868">
        <f>Drivers!AJ188</f>
        <v>0</v>
      </c>
      <c r="AK868">
        <f>Drivers!AK188</f>
        <v>0</v>
      </c>
      <c r="AL868">
        <f>Drivers!AL188</f>
        <v>0</v>
      </c>
      <c r="AM868">
        <f>Drivers!AM188</f>
        <v>0</v>
      </c>
      <c r="AN868">
        <f>Drivers!AN188</f>
        <v>0</v>
      </c>
      <c r="AO868">
        <f>Drivers!AO188</f>
        <v>0</v>
      </c>
      <c r="AP868">
        <f>Drivers!AP188</f>
        <v>0</v>
      </c>
      <c r="AQ868">
        <f>Drivers!AQ188</f>
        <v>0</v>
      </c>
      <c r="AR868">
        <f>Drivers!AR188</f>
        <v>0</v>
      </c>
      <c r="AS868">
        <f>Drivers!AS188</f>
        <v>0</v>
      </c>
      <c r="AT868">
        <f>Drivers!AT188</f>
        <v>0</v>
      </c>
      <c r="AU868">
        <f>Drivers!AU188</f>
        <v>0</v>
      </c>
      <c r="AV868">
        <f>Drivers!AV188</f>
        <v>0</v>
      </c>
      <c r="AW868">
        <f>Drivers!AW188</f>
        <v>0</v>
      </c>
      <c r="AX868">
        <f>Drivers!AX188</f>
        <v>0</v>
      </c>
      <c r="AY868">
        <f>Drivers!AY188</f>
        <v>0</v>
      </c>
      <c r="AZ868">
        <f>Drivers!AZ188</f>
        <v>0</v>
      </c>
      <c r="BA868">
        <f>Drivers!BA188</f>
        <v>0</v>
      </c>
      <c r="BB868">
        <f>Drivers!BB188</f>
        <v>0</v>
      </c>
      <c r="BC868">
        <f>Drivers!BC188</f>
        <v>0</v>
      </c>
      <c r="BD868">
        <f>Drivers!BD188</f>
        <v>0</v>
      </c>
      <c r="BE868">
        <f>Drivers!BE188</f>
        <v>0</v>
      </c>
      <c r="BF868">
        <f>Drivers!BF188</f>
        <v>0</v>
      </c>
      <c r="BG868">
        <f>Drivers!BG188</f>
        <v>0</v>
      </c>
      <c r="BH868">
        <f>Drivers!BH188</f>
        <v>0</v>
      </c>
      <c r="BI868">
        <f>Drivers!BI188</f>
        <v>0</v>
      </c>
      <c r="BJ868">
        <f>Drivers!BJ188</f>
        <v>0</v>
      </c>
      <c r="BK868">
        <f>Drivers!BK188</f>
        <v>0</v>
      </c>
      <c r="BL868">
        <f>Drivers!BL188</f>
        <v>0</v>
      </c>
      <c r="BM868">
        <f>Drivers!BM188</f>
        <v>0</v>
      </c>
      <c r="BN868">
        <f>Drivers!BN188</f>
        <v>0</v>
      </c>
      <c r="BO868">
        <f>Drivers!BO188</f>
        <v>0</v>
      </c>
      <c r="BP868">
        <f>Drivers!BP188</f>
        <v>0</v>
      </c>
      <c r="BQ868">
        <f>Drivers!BQ188</f>
        <v>0</v>
      </c>
      <c r="BR868">
        <f>Drivers!BR188</f>
        <v>0</v>
      </c>
      <c r="BS868">
        <f>Drivers!BS188</f>
        <v>0</v>
      </c>
      <c r="BT868">
        <f>Drivers!BT188</f>
        <v>0</v>
      </c>
      <c r="BU868">
        <f>Drivers!BU188</f>
        <v>0</v>
      </c>
      <c r="BV868">
        <f>Drivers!BV188</f>
        <v>0</v>
      </c>
      <c r="BW868">
        <f>Drivers!BW188</f>
        <v>0</v>
      </c>
      <c r="BX868">
        <f>Drivers!BX188</f>
        <v>0</v>
      </c>
      <c r="BY868">
        <f>Drivers!BY188</f>
        <v>0</v>
      </c>
      <c r="BZ868">
        <f>Drivers!BZ188</f>
        <v>0</v>
      </c>
      <c r="CA868">
        <f>Drivers!CA188</f>
        <v>0</v>
      </c>
      <c r="CB868">
        <f>Drivers!CB188</f>
        <v>0</v>
      </c>
      <c r="CC868">
        <f>Drivers!CC188</f>
        <v>0</v>
      </c>
      <c r="CD868">
        <f>Drivers!CD188</f>
        <v>0</v>
      </c>
      <c r="CE868">
        <f>Drivers!CE188</f>
        <v>0</v>
      </c>
      <c r="CF868">
        <f>Drivers!CF188</f>
        <v>0</v>
      </c>
      <c r="CG868">
        <f>Drivers!CG188</f>
        <v>0</v>
      </c>
      <c r="CH868">
        <f>Drivers!CH188</f>
        <v>0</v>
      </c>
      <c r="CI868">
        <f>Drivers!CI188</f>
        <v>0</v>
      </c>
      <c r="CJ868">
        <f>Drivers!CJ188</f>
        <v>0</v>
      </c>
      <c r="CK868">
        <f>Drivers!CK188</f>
        <v>0</v>
      </c>
      <c r="CL868">
        <f>Drivers!CL188</f>
        <v>0</v>
      </c>
      <c r="CM868">
        <f>Drivers!CM188</f>
        <v>0</v>
      </c>
      <c r="CN868">
        <f>Drivers!CN188</f>
        <v>0</v>
      </c>
      <c r="CO868">
        <f>Drivers!CO188</f>
        <v>0</v>
      </c>
      <c r="CP868">
        <f>Drivers!CP188</f>
        <v>0</v>
      </c>
      <c r="CQ868">
        <f>Drivers!CQ188</f>
        <v>0</v>
      </c>
      <c r="CR868">
        <f>Drivers!CR188</f>
        <v>0</v>
      </c>
      <c r="CS868">
        <f>Drivers!CS188</f>
        <v>0</v>
      </c>
      <c r="CT868">
        <f>Drivers!CT188</f>
        <v>0</v>
      </c>
      <c r="CU868">
        <f>Drivers!CU188</f>
        <v>0</v>
      </c>
      <c r="CV868">
        <f>Drivers!CV188</f>
        <v>0</v>
      </c>
      <c r="CW868">
        <f>Drivers!CW188</f>
        <v>0</v>
      </c>
      <c r="CX868">
        <f>Drivers!CX188</f>
        <v>0</v>
      </c>
      <c r="CY868">
        <f>Drivers!CY188</f>
        <v>0</v>
      </c>
      <c r="CZ868">
        <f>Drivers!CZ188</f>
        <v>0</v>
      </c>
      <c r="DA868">
        <f>Drivers!DA188</f>
        <v>0</v>
      </c>
      <c r="DB868">
        <f>Drivers!DB188</f>
        <v>0</v>
      </c>
      <c r="DC868">
        <f>Drivers!DC188</f>
        <v>0</v>
      </c>
      <c r="DD868">
        <f>Drivers!DD188</f>
        <v>0</v>
      </c>
      <c r="DE868">
        <f>Drivers!DE188</f>
        <v>0</v>
      </c>
      <c r="DF868">
        <f>Drivers!DF188</f>
        <v>0</v>
      </c>
      <c r="DG868">
        <f>Drivers!DG188</f>
        <v>0</v>
      </c>
      <c r="DH868">
        <f>Drivers!DH188</f>
        <v>0</v>
      </c>
      <c r="DI868">
        <f>Drivers!DI188</f>
        <v>0</v>
      </c>
      <c r="DJ868">
        <f>Drivers!DJ188</f>
        <v>0</v>
      </c>
      <c r="DK868">
        <f>Drivers!DK188</f>
        <v>0</v>
      </c>
      <c r="DL868">
        <f>Drivers!DL188</f>
        <v>0</v>
      </c>
      <c r="DM868">
        <f>Drivers!DM188</f>
        <v>0</v>
      </c>
      <c r="DN868">
        <f>Drivers!DN188</f>
        <v>0</v>
      </c>
      <c r="DO868">
        <f>Drivers!DO188</f>
        <v>0</v>
      </c>
      <c r="DP868">
        <f>Drivers!DP188</f>
        <v>0</v>
      </c>
      <c r="DQ868">
        <f>Drivers!DQ188</f>
        <v>0</v>
      </c>
      <c r="DR868">
        <f>Drivers!DR188</f>
        <v>0</v>
      </c>
      <c r="DS868">
        <f>Drivers!DS188</f>
        <v>0</v>
      </c>
      <c r="DT868">
        <f>Drivers!DT188</f>
        <v>0</v>
      </c>
      <c r="DU868">
        <f>Drivers!DU188</f>
        <v>0</v>
      </c>
      <c r="DV868">
        <f>Drivers!DV188</f>
        <v>0</v>
      </c>
      <c r="DW868">
        <f>Drivers!DW188</f>
        <v>0</v>
      </c>
      <c r="DX868">
        <f>Drivers!DX188</f>
        <v>0</v>
      </c>
      <c r="DY868">
        <f>Drivers!DY188</f>
        <v>0</v>
      </c>
      <c r="DZ868">
        <f>Drivers!DZ188</f>
        <v>0</v>
      </c>
      <c r="EA868">
        <f>Drivers!EA188</f>
        <v>0</v>
      </c>
      <c r="EB868">
        <f>Drivers!EB188</f>
        <v>0</v>
      </c>
      <c r="EC868">
        <f>Drivers!EC188</f>
        <v>0</v>
      </c>
      <c r="ED868">
        <f>Drivers!ED188</f>
        <v>0</v>
      </c>
      <c r="EE868">
        <f>Drivers!EE188</f>
        <v>0</v>
      </c>
      <c r="EF868">
        <f>Drivers!EF188</f>
        <v>0</v>
      </c>
      <c r="EG868">
        <f>Drivers!EG188</f>
        <v>0</v>
      </c>
      <c r="EH868">
        <f>Drivers!EH188</f>
        <v>0</v>
      </c>
      <c r="EI868">
        <f>Drivers!EI188</f>
        <v>0</v>
      </c>
      <c r="EJ868">
        <f>Drivers!EJ188</f>
        <v>0</v>
      </c>
    </row>
    <row r="869" spans="1:140">
      <c r="A869">
        <f>Drivers!A189</f>
        <v>0</v>
      </c>
      <c r="B869">
        <f>Drivers!B189</f>
        <v>0</v>
      </c>
      <c r="C869">
        <f>Drivers!C189</f>
        <v>0</v>
      </c>
      <c r="D869">
        <f>Drivers!D189</f>
        <v>0</v>
      </c>
      <c r="E869">
        <f>Drivers!E189</f>
        <v>0</v>
      </c>
      <c r="F869">
        <f>Drivers!F189</f>
        <v>0</v>
      </c>
      <c r="G869">
        <f>Drivers!G189</f>
        <v>0</v>
      </c>
      <c r="H869">
        <f>Drivers!H189</f>
        <v>0</v>
      </c>
      <c r="I869" t="str">
        <f>Drivers!I189</f>
        <v>StreetEasy Rentals Guardrails</v>
      </c>
      <c r="J869">
        <f>Drivers!J189</f>
        <v>0</v>
      </c>
      <c r="K869">
        <f>Drivers!K189</f>
        <v>0</v>
      </c>
      <c r="L869">
        <f>Drivers!L189</f>
        <v>0</v>
      </c>
      <c r="M869">
        <f>Drivers!M189</f>
        <v>0</v>
      </c>
      <c r="N869">
        <f>Drivers!N189</f>
        <v>0</v>
      </c>
      <c r="O869">
        <f>Drivers!O189</f>
        <v>0</v>
      </c>
      <c r="P869">
        <f>Drivers!P189</f>
        <v>0</v>
      </c>
      <c r="Q869">
        <f>Drivers!Q189</f>
        <v>0</v>
      </c>
      <c r="R869">
        <f>Drivers!R189</f>
        <v>0</v>
      </c>
      <c r="S869">
        <f>Drivers!S189</f>
        <v>0</v>
      </c>
      <c r="T869">
        <f>Drivers!T189</f>
        <v>0</v>
      </c>
      <c r="U869">
        <f>Drivers!U189</f>
        <v>0</v>
      </c>
      <c r="V869">
        <f>Drivers!V189</f>
        <v>0</v>
      </c>
      <c r="W869">
        <f>Drivers!W189</f>
        <v>0</v>
      </c>
      <c r="X869">
        <f>Drivers!X189</f>
        <v>0</v>
      </c>
      <c r="Y869">
        <f>Drivers!Y189</f>
        <v>0</v>
      </c>
      <c r="Z869">
        <f>Drivers!Z189</f>
        <v>0</v>
      </c>
      <c r="AA869">
        <f>Drivers!AA189</f>
        <v>0</v>
      </c>
      <c r="AB869">
        <f>Drivers!AB189</f>
        <v>0</v>
      </c>
      <c r="AC869">
        <f>Drivers!AC189</f>
        <v>0</v>
      </c>
      <c r="AD869">
        <f>Drivers!AD189</f>
        <v>0</v>
      </c>
      <c r="AE869">
        <f>Drivers!AE189</f>
        <v>0</v>
      </c>
      <c r="AF869">
        <f>Drivers!AF189</f>
        <v>0</v>
      </c>
      <c r="AG869">
        <f>Drivers!AG189</f>
        <v>0</v>
      </c>
      <c r="AH869">
        <f>Drivers!AH189</f>
        <v>0</v>
      </c>
      <c r="AI869">
        <f>Drivers!AI189</f>
        <v>0</v>
      </c>
      <c r="AJ869">
        <f>Drivers!AJ189</f>
        <v>0</v>
      </c>
      <c r="AK869">
        <f>Drivers!AK189</f>
        <v>0</v>
      </c>
      <c r="AL869">
        <f>Drivers!AL189</f>
        <v>0</v>
      </c>
      <c r="AM869">
        <f>Drivers!AM189</f>
        <v>0</v>
      </c>
      <c r="AN869">
        <f>Drivers!AN189</f>
        <v>0</v>
      </c>
      <c r="AO869">
        <f>Drivers!AO189</f>
        <v>0</v>
      </c>
      <c r="AP869">
        <f>Drivers!AP189</f>
        <v>0</v>
      </c>
      <c r="AQ869">
        <f>Drivers!AQ189</f>
        <v>0</v>
      </c>
      <c r="AR869">
        <f>Drivers!AR189</f>
        <v>0</v>
      </c>
      <c r="AS869">
        <f>Drivers!AS189</f>
        <v>0</v>
      </c>
      <c r="AT869">
        <f>Drivers!AT189</f>
        <v>0</v>
      </c>
      <c r="AU869">
        <f>Drivers!AU189</f>
        <v>0</v>
      </c>
      <c r="AV869">
        <f>Drivers!AV189</f>
        <v>0</v>
      </c>
      <c r="AW869">
        <f>Drivers!AW189</f>
        <v>0</v>
      </c>
      <c r="AX869">
        <f>Drivers!AX189</f>
        <v>0</v>
      </c>
      <c r="AY869">
        <f>Drivers!AY189</f>
        <v>0</v>
      </c>
      <c r="AZ869">
        <f>Drivers!AZ189</f>
        <v>0</v>
      </c>
      <c r="BA869">
        <f>Drivers!BA189</f>
        <v>0</v>
      </c>
      <c r="BB869">
        <f>Drivers!BB189</f>
        <v>0</v>
      </c>
      <c r="BC869">
        <f>Drivers!BC189</f>
        <v>0</v>
      </c>
      <c r="BD869">
        <f>Drivers!BD189</f>
        <v>0</v>
      </c>
      <c r="BE869">
        <f>Drivers!BE189</f>
        <v>0</v>
      </c>
      <c r="BF869">
        <f>Drivers!BF189</f>
        <v>0</v>
      </c>
      <c r="BG869">
        <f>Drivers!BG189</f>
        <v>0</v>
      </c>
      <c r="BH869">
        <f>Drivers!BH189</f>
        <v>0</v>
      </c>
      <c r="BI869">
        <f>Drivers!BI189</f>
        <v>0</v>
      </c>
      <c r="BJ869">
        <f>Drivers!BJ189</f>
        <v>0</v>
      </c>
      <c r="BK869">
        <f>Drivers!BK189</f>
        <v>0</v>
      </c>
      <c r="BL869">
        <f>Drivers!BL189</f>
        <v>0</v>
      </c>
      <c r="BM869">
        <f>Drivers!BM189</f>
        <v>0</v>
      </c>
      <c r="BN869">
        <f>Drivers!BN189</f>
        <v>0</v>
      </c>
      <c r="BO869">
        <f>Drivers!BO189</f>
        <v>0</v>
      </c>
      <c r="BP869">
        <f>Drivers!BP189</f>
        <v>0</v>
      </c>
      <c r="BQ869">
        <f>Drivers!BQ189</f>
        <v>0</v>
      </c>
      <c r="BR869">
        <f>Drivers!BR189</f>
        <v>0</v>
      </c>
      <c r="BS869">
        <f>Drivers!BS189</f>
        <v>0</v>
      </c>
      <c r="BT869">
        <f>Drivers!BT189</f>
        <v>0</v>
      </c>
      <c r="BU869">
        <f>Drivers!BU189</f>
        <v>0</v>
      </c>
      <c r="BV869">
        <f>Drivers!BV189</f>
        <v>0</v>
      </c>
      <c r="BW869">
        <f>Drivers!BW189</f>
        <v>0</v>
      </c>
      <c r="BX869">
        <f>Drivers!BX189</f>
        <v>0</v>
      </c>
      <c r="BY869">
        <f>Drivers!BY189</f>
        <v>0</v>
      </c>
      <c r="BZ869">
        <f>Drivers!BZ189</f>
        <v>0</v>
      </c>
      <c r="CA869">
        <f>Drivers!CA189</f>
        <v>0</v>
      </c>
      <c r="CB869">
        <f>Drivers!CB189</f>
        <v>0</v>
      </c>
      <c r="CC869">
        <f>Drivers!CC189</f>
        <v>0</v>
      </c>
      <c r="CD869">
        <f>Drivers!CD189</f>
        <v>0</v>
      </c>
      <c r="CE869">
        <f>Drivers!CE189</f>
        <v>0</v>
      </c>
      <c r="CF869">
        <f>Drivers!CF189</f>
        <v>0</v>
      </c>
      <c r="CG869">
        <f>Drivers!CG189</f>
        <v>0</v>
      </c>
      <c r="CH869">
        <f>Drivers!CH189</f>
        <v>0</v>
      </c>
      <c r="CI869">
        <f>Drivers!CI189</f>
        <v>0</v>
      </c>
      <c r="CJ869">
        <f>Drivers!CJ189</f>
        <v>0</v>
      </c>
      <c r="CK869">
        <f>Drivers!CK189</f>
        <v>0</v>
      </c>
      <c r="CL869">
        <f>Drivers!CL189</f>
        <v>0</v>
      </c>
      <c r="CM869">
        <f>Drivers!CM189</f>
        <v>0</v>
      </c>
      <c r="CN869">
        <f>Drivers!CN189</f>
        <v>0</v>
      </c>
      <c r="CO869">
        <f>Drivers!CO189</f>
        <v>0</v>
      </c>
      <c r="CP869">
        <f>Drivers!CP189</f>
        <v>0</v>
      </c>
      <c r="CQ869">
        <f>Drivers!CQ189</f>
        <v>0</v>
      </c>
      <c r="CR869">
        <f>Drivers!CR189</f>
        <v>0</v>
      </c>
      <c r="CS869">
        <f>Drivers!CS189</f>
        <v>0</v>
      </c>
      <c r="CT869">
        <f>Drivers!CT189</f>
        <v>0</v>
      </c>
      <c r="CU869">
        <f>Drivers!CU189</f>
        <v>0</v>
      </c>
      <c r="CV869">
        <f>Drivers!CV189</f>
        <v>0</v>
      </c>
      <c r="CW869">
        <f>Drivers!CW189</f>
        <v>0</v>
      </c>
      <c r="CX869">
        <f>Drivers!CX189</f>
        <v>0</v>
      </c>
      <c r="CY869">
        <f>Drivers!CY189</f>
        <v>0</v>
      </c>
      <c r="CZ869">
        <f>Drivers!CZ189</f>
        <v>0</v>
      </c>
      <c r="DA869">
        <f>Drivers!DA189</f>
        <v>0</v>
      </c>
      <c r="DB869">
        <f>Drivers!DB189</f>
        <v>0</v>
      </c>
      <c r="DC869">
        <f>Drivers!DC189</f>
        <v>0</v>
      </c>
      <c r="DD869">
        <f>Drivers!DD189</f>
        <v>0</v>
      </c>
      <c r="DE869">
        <f>Drivers!DE189</f>
        <v>0</v>
      </c>
      <c r="DF869">
        <f>Drivers!DF189</f>
        <v>0</v>
      </c>
      <c r="DG869">
        <f>Drivers!DG189</f>
        <v>0</v>
      </c>
      <c r="DH869">
        <f>Drivers!DH189</f>
        <v>0</v>
      </c>
      <c r="DI869">
        <f>Drivers!DI189</f>
        <v>0</v>
      </c>
      <c r="DJ869">
        <f>Drivers!DJ189</f>
        <v>0</v>
      </c>
      <c r="DK869">
        <f>Drivers!DK189</f>
        <v>0</v>
      </c>
      <c r="DL869">
        <f>Drivers!DL189</f>
        <v>0</v>
      </c>
      <c r="DM869">
        <f>Drivers!DM189</f>
        <v>0</v>
      </c>
      <c r="DN869">
        <f>Drivers!DN189</f>
        <v>0</v>
      </c>
      <c r="DO869">
        <f>Drivers!DO189</f>
        <v>0</v>
      </c>
      <c r="DP869">
        <f>Drivers!DP189</f>
        <v>0</v>
      </c>
      <c r="DQ869">
        <f>Drivers!DQ189</f>
        <v>0</v>
      </c>
      <c r="DR869">
        <f>Drivers!DR189</f>
        <v>0</v>
      </c>
      <c r="DS869">
        <f>Drivers!DS189</f>
        <v>0</v>
      </c>
      <c r="DT869">
        <f>Drivers!DT189</f>
        <v>0</v>
      </c>
      <c r="DU869">
        <f>Drivers!DU189</f>
        <v>0</v>
      </c>
      <c r="DV869">
        <f>Drivers!DV189</f>
        <v>0</v>
      </c>
      <c r="DW869">
        <f>Drivers!DW189</f>
        <v>0</v>
      </c>
      <c r="DX869">
        <f>Drivers!DX189</f>
        <v>0</v>
      </c>
      <c r="DY869">
        <f>Drivers!DY189</f>
        <v>0</v>
      </c>
      <c r="DZ869">
        <f>Drivers!DZ189</f>
        <v>0</v>
      </c>
      <c r="EA869">
        <f>Drivers!EA189</f>
        <v>0</v>
      </c>
      <c r="EB869">
        <f>Drivers!EB189</f>
        <v>0</v>
      </c>
      <c r="EC869">
        <f>Drivers!EC189</f>
        <v>0</v>
      </c>
      <c r="ED869">
        <f>Drivers!ED189</f>
        <v>0</v>
      </c>
      <c r="EE869">
        <f>Drivers!EE189</f>
        <v>0</v>
      </c>
      <c r="EF869">
        <f>Drivers!EF189</f>
        <v>0</v>
      </c>
      <c r="EG869">
        <f>Drivers!EG189</f>
        <v>0</v>
      </c>
      <c r="EH869">
        <f>Drivers!EH189</f>
        <v>0</v>
      </c>
      <c r="EI869">
        <f>Drivers!EI189</f>
        <v>0</v>
      </c>
      <c r="EJ869">
        <f>Drivers!EJ189</f>
        <v>0</v>
      </c>
    </row>
    <row r="870" spans="1:140">
      <c r="A870">
        <f>Drivers!A190</f>
        <v>0</v>
      </c>
      <c r="B870">
        <f>Drivers!B190</f>
        <v>0</v>
      </c>
      <c r="C870">
        <f>Drivers!C190</f>
        <v>0</v>
      </c>
      <c r="D870">
        <f>Drivers!D190</f>
        <v>0</v>
      </c>
      <c r="E870">
        <f>Drivers!E190</f>
        <v>0</v>
      </c>
      <c r="F870">
        <f>Drivers!F190</f>
        <v>0</v>
      </c>
      <c r="G870">
        <f>Drivers!G190</f>
        <v>0</v>
      </c>
      <c r="H870">
        <f>Drivers!H190</f>
        <v>0</v>
      </c>
      <c r="I870" t="str">
        <f>Drivers!I190</f>
        <v>Average Rent for StreetEasy listing in NYC</v>
      </c>
      <c r="J870">
        <f>Drivers!J190</f>
        <v>0</v>
      </c>
      <c r="K870">
        <f>Drivers!K190</f>
        <v>0</v>
      </c>
      <c r="L870">
        <f>Drivers!L190</f>
        <v>0</v>
      </c>
      <c r="M870">
        <f>Drivers!M190</f>
        <v>0</v>
      </c>
      <c r="N870">
        <f>Drivers!N190</f>
        <v>0</v>
      </c>
      <c r="O870">
        <f>Drivers!O190</f>
        <v>0</v>
      </c>
      <c r="P870">
        <f>Drivers!P190</f>
        <v>0</v>
      </c>
      <c r="Q870">
        <f>Drivers!Q190</f>
        <v>0</v>
      </c>
      <c r="R870">
        <f>Drivers!R190</f>
        <v>0</v>
      </c>
      <c r="S870">
        <f>Drivers!S190</f>
        <v>0</v>
      </c>
      <c r="T870">
        <f>Drivers!T190</f>
        <v>0</v>
      </c>
      <c r="U870">
        <f>Drivers!U190</f>
        <v>0</v>
      </c>
      <c r="V870">
        <f>Drivers!V190</f>
        <v>0</v>
      </c>
      <c r="W870">
        <f>Drivers!W190</f>
        <v>0</v>
      </c>
      <c r="X870">
        <f>Drivers!X190</f>
        <v>0</v>
      </c>
      <c r="Y870">
        <f>Drivers!Y190</f>
        <v>0</v>
      </c>
      <c r="Z870">
        <f>Drivers!Z190</f>
        <v>0</v>
      </c>
      <c r="AA870">
        <f>Drivers!AA190</f>
        <v>0</v>
      </c>
      <c r="AB870">
        <f>Drivers!AB190</f>
        <v>0</v>
      </c>
      <c r="AC870">
        <f>Drivers!AC190</f>
        <v>0</v>
      </c>
      <c r="AD870">
        <f>Drivers!AD190</f>
        <v>0</v>
      </c>
      <c r="AE870">
        <f>Drivers!AE190</f>
        <v>0</v>
      </c>
      <c r="AF870">
        <f>Drivers!AF190</f>
        <v>0</v>
      </c>
      <c r="AG870">
        <f>Drivers!AG190</f>
        <v>0</v>
      </c>
      <c r="AH870">
        <f>Drivers!AH190</f>
        <v>0</v>
      </c>
      <c r="AI870">
        <f>Drivers!AI190</f>
        <v>0</v>
      </c>
      <c r="AJ870">
        <f>Drivers!AJ190</f>
        <v>0</v>
      </c>
      <c r="AK870">
        <f>Drivers!AK190</f>
        <v>0</v>
      </c>
      <c r="AL870">
        <f>Drivers!AL190</f>
        <v>0</v>
      </c>
      <c r="AM870">
        <f>Drivers!AM190</f>
        <v>0</v>
      </c>
      <c r="AN870">
        <f>Drivers!AN190</f>
        <v>0</v>
      </c>
      <c r="AO870">
        <f>Drivers!AO190</f>
        <v>0</v>
      </c>
      <c r="AP870">
        <f>Drivers!AP190</f>
        <v>0</v>
      </c>
      <c r="AQ870">
        <f>Drivers!AQ190</f>
        <v>0</v>
      </c>
      <c r="AR870">
        <f>Drivers!AR190</f>
        <v>0</v>
      </c>
      <c r="AS870">
        <f>Drivers!AS190</f>
        <v>0</v>
      </c>
      <c r="AT870">
        <f>Drivers!AT190</f>
        <v>0</v>
      </c>
      <c r="AU870">
        <f>Drivers!AU190</f>
        <v>0</v>
      </c>
      <c r="AV870">
        <f>Drivers!AV190</f>
        <v>0</v>
      </c>
      <c r="AW870">
        <f>Drivers!AW190</f>
        <v>0</v>
      </c>
      <c r="AX870">
        <f>Drivers!AX190</f>
        <v>0</v>
      </c>
      <c r="AY870">
        <f>Drivers!AY190</f>
        <v>0</v>
      </c>
      <c r="AZ870">
        <f>Drivers!AZ190</f>
        <v>0</v>
      </c>
      <c r="BA870">
        <f>Drivers!BA190</f>
        <v>0</v>
      </c>
      <c r="BB870">
        <f>Drivers!BB190</f>
        <v>0</v>
      </c>
      <c r="BC870">
        <f>Drivers!BC190</f>
        <v>0</v>
      </c>
      <c r="BD870">
        <f>Drivers!BD190</f>
        <v>0</v>
      </c>
      <c r="BE870">
        <f>Drivers!BE190</f>
        <v>0</v>
      </c>
      <c r="BF870">
        <f>Drivers!BF190</f>
        <v>0</v>
      </c>
      <c r="BG870">
        <f>Drivers!BG190</f>
        <v>0</v>
      </c>
      <c r="BH870">
        <f>Drivers!BH190</f>
        <v>0</v>
      </c>
      <c r="BI870">
        <f>Drivers!BI190</f>
        <v>0</v>
      </c>
      <c r="BJ870">
        <f>Drivers!BJ190</f>
        <v>0</v>
      </c>
      <c r="BK870">
        <f>Drivers!BK190</f>
        <v>0</v>
      </c>
      <c r="BL870">
        <f>Drivers!BL190</f>
        <v>0</v>
      </c>
      <c r="BM870">
        <f>Drivers!BM190</f>
        <v>0</v>
      </c>
      <c r="BN870">
        <f>Drivers!BN190</f>
        <v>0</v>
      </c>
      <c r="BO870">
        <f>Drivers!BO190</f>
        <v>0</v>
      </c>
      <c r="BP870">
        <f>Drivers!BP190</f>
        <v>0</v>
      </c>
      <c r="BQ870">
        <f>Drivers!BQ190</f>
        <v>0</v>
      </c>
      <c r="BR870">
        <f>Drivers!BR190</f>
        <v>0</v>
      </c>
      <c r="BS870">
        <f>Drivers!BS190</f>
        <v>0</v>
      </c>
      <c r="BT870">
        <f>Drivers!BT190</f>
        <v>0</v>
      </c>
      <c r="BU870">
        <f>Drivers!BU190</f>
        <v>0</v>
      </c>
      <c r="BV870">
        <f>Drivers!BV190</f>
        <v>0</v>
      </c>
      <c r="BW870">
        <f>Drivers!BW190</f>
        <v>0</v>
      </c>
      <c r="BX870">
        <f>Drivers!BX190</f>
        <v>0</v>
      </c>
      <c r="BY870">
        <f>Drivers!BY190</f>
        <v>0</v>
      </c>
      <c r="BZ870">
        <f>Drivers!BZ190</f>
        <v>0</v>
      </c>
      <c r="CA870">
        <f>Drivers!CA190</f>
        <v>0</v>
      </c>
      <c r="CB870">
        <f>Drivers!CB190</f>
        <v>3500</v>
      </c>
      <c r="CC870">
        <f>Drivers!CC190</f>
        <v>3500</v>
      </c>
      <c r="CD870">
        <f>Drivers!CD190</f>
        <v>3500</v>
      </c>
      <c r="CE870">
        <f>Drivers!CE190</f>
        <v>3500</v>
      </c>
      <c r="CF870">
        <f>Drivers!CF190</f>
        <v>3500</v>
      </c>
      <c r="CG870">
        <f>Drivers!CG190</f>
        <v>3500</v>
      </c>
      <c r="CH870">
        <f>Drivers!CH190</f>
        <v>0</v>
      </c>
      <c r="CI870">
        <f>Drivers!CI190</f>
        <v>0</v>
      </c>
      <c r="CJ870">
        <f>Drivers!CJ190</f>
        <v>0</v>
      </c>
      <c r="CK870">
        <f>Drivers!CK190</f>
        <v>0</v>
      </c>
      <c r="CL870">
        <f>Drivers!CL190</f>
        <v>0</v>
      </c>
      <c r="CM870">
        <f>Drivers!CM190</f>
        <v>0</v>
      </c>
      <c r="CN870">
        <f>Drivers!CN190</f>
        <v>0</v>
      </c>
      <c r="CO870">
        <f>Drivers!CO190</f>
        <v>0</v>
      </c>
      <c r="CP870">
        <f>Drivers!CP190</f>
        <v>0</v>
      </c>
      <c r="CQ870">
        <f>Drivers!CQ190</f>
        <v>0</v>
      </c>
      <c r="CR870">
        <f>Drivers!CR190</f>
        <v>0</v>
      </c>
      <c r="CS870">
        <f>Drivers!CS190</f>
        <v>0</v>
      </c>
      <c r="CT870">
        <f>Drivers!CT190</f>
        <v>0</v>
      </c>
      <c r="CU870">
        <f>Drivers!CU190</f>
        <v>0</v>
      </c>
      <c r="CV870">
        <f>Drivers!CV190</f>
        <v>0</v>
      </c>
      <c r="CW870">
        <f>Drivers!CW190</f>
        <v>0</v>
      </c>
      <c r="CX870">
        <f>Drivers!CX190</f>
        <v>0</v>
      </c>
      <c r="CY870">
        <f>Drivers!CY190</f>
        <v>0</v>
      </c>
      <c r="CZ870">
        <f>Drivers!CZ190</f>
        <v>0</v>
      </c>
      <c r="DA870">
        <f>Drivers!DA190</f>
        <v>0</v>
      </c>
      <c r="DB870">
        <f>Drivers!DB190</f>
        <v>0</v>
      </c>
      <c r="DC870">
        <f>Drivers!DC190</f>
        <v>0</v>
      </c>
      <c r="DD870">
        <f>Drivers!DD190</f>
        <v>0</v>
      </c>
      <c r="DE870">
        <f>Drivers!DE190</f>
        <v>0</v>
      </c>
      <c r="DF870">
        <f>Drivers!DF190</f>
        <v>0</v>
      </c>
      <c r="DG870">
        <f>Drivers!DG190</f>
        <v>0</v>
      </c>
      <c r="DH870">
        <f>Drivers!DH190</f>
        <v>0</v>
      </c>
      <c r="DI870">
        <f>Drivers!DI190</f>
        <v>0</v>
      </c>
      <c r="DJ870">
        <f>Drivers!DJ190</f>
        <v>0</v>
      </c>
      <c r="DK870">
        <f>Drivers!DK190</f>
        <v>0</v>
      </c>
      <c r="DL870">
        <f>Drivers!DL190</f>
        <v>0</v>
      </c>
      <c r="DM870">
        <f>Drivers!DM190</f>
        <v>0</v>
      </c>
      <c r="DN870">
        <f>Drivers!DN190</f>
        <v>0</v>
      </c>
      <c r="DO870">
        <f>Drivers!DO190</f>
        <v>0</v>
      </c>
      <c r="DP870">
        <f>Drivers!DP190</f>
        <v>0</v>
      </c>
      <c r="DQ870">
        <f>Drivers!DQ190</f>
        <v>0</v>
      </c>
      <c r="DR870">
        <f>Drivers!DR190</f>
        <v>0</v>
      </c>
      <c r="DS870">
        <f>Drivers!DS190</f>
        <v>0</v>
      </c>
      <c r="DT870">
        <f>Drivers!DT190</f>
        <v>0</v>
      </c>
      <c r="DU870">
        <f>Drivers!DU190</f>
        <v>0</v>
      </c>
      <c r="DV870">
        <f>Drivers!DV190</f>
        <v>0</v>
      </c>
      <c r="DW870">
        <f>Drivers!DW190</f>
        <v>0</v>
      </c>
      <c r="DX870">
        <f>Drivers!DX190</f>
        <v>0</v>
      </c>
      <c r="DY870">
        <f>Drivers!DY190</f>
        <v>0</v>
      </c>
      <c r="DZ870">
        <f>Drivers!DZ190</f>
        <v>0</v>
      </c>
      <c r="EA870">
        <f>Drivers!EA190</f>
        <v>0</v>
      </c>
      <c r="EB870">
        <f>Drivers!EB190</f>
        <v>3500</v>
      </c>
      <c r="EC870">
        <f>Drivers!EC190</f>
        <v>3500</v>
      </c>
      <c r="ED870">
        <f>Drivers!ED190</f>
        <v>3570</v>
      </c>
      <c r="EE870">
        <f>Drivers!EE190</f>
        <v>3641.4</v>
      </c>
      <c r="EF870">
        <f>Drivers!EF190</f>
        <v>3714.2280000000001</v>
      </c>
      <c r="EG870">
        <f>Drivers!EG190</f>
        <v>3788.5125600000001</v>
      </c>
      <c r="EH870">
        <f>Drivers!EH190</f>
        <v>3864.2828112000002</v>
      </c>
      <c r="EI870">
        <f>Drivers!EI190</f>
        <v>3941.5684674240001</v>
      </c>
      <c r="EJ870">
        <f>Drivers!EJ190</f>
        <v>4020.3998367724803</v>
      </c>
    </row>
    <row r="871" spans="1:140">
      <c r="A871">
        <f>Drivers!A191</f>
        <v>0</v>
      </c>
      <c r="B871">
        <f>Drivers!B191</f>
        <v>0</v>
      </c>
      <c r="C871">
        <f>Drivers!C191</f>
        <v>0</v>
      </c>
      <c r="D871">
        <f>Drivers!D191</f>
        <v>0</v>
      </c>
      <c r="E871">
        <f>Drivers!E191</f>
        <v>0</v>
      </c>
      <c r="F871">
        <f>Drivers!F191</f>
        <v>0</v>
      </c>
      <c r="G871">
        <f>Drivers!G191</f>
        <v>0</v>
      </c>
      <c r="H871">
        <f>Drivers!H191</f>
        <v>0</v>
      </c>
      <c r="I871" t="str">
        <f>Drivers!I191</f>
        <v>y/y Growth %</v>
      </c>
      <c r="J871">
        <f>Drivers!J191</f>
        <v>0</v>
      </c>
      <c r="K871">
        <f>Drivers!K191</f>
        <v>0</v>
      </c>
      <c r="L871">
        <f>Drivers!L191</f>
        <v>0</v>
      </c>
      <c r="M871">
        <f>Drivers!M191</f>
        <v>0</v>
      </c>
      <c r="N871">
        <f>Drivers!N191</f>
        <v>0</v>
      </c>
      <c r="O871">
        <f>Drivers!O191</f>
        <v>0</v>
      </c>
      <c r="P871">
        <f>Drivers!P191</f>
        <v>0</v>
      </c>
      <c r="Q871">
        <f>Drivers!Q191</f>
        <v>0</v>
      </c>
      <c r="R871">
        <f>Drivers!R191</f>
        <v>0</v>
      </c>
      <c r="S871">
        <f>Drivers!S191</f>
        <v>0</v>
      </c>
      <c r="T871">
        <f>Drivers!T191</f>
        <v>0</v>
      </c>
      <c r="U871">
        <f>Drivers!U191</f>
        <v>0</v>
      </c>
      <c r="V871">
        <f>Drivers!V191</f>
        <v>0</v>
      </c>
      <c r="W871">
        <f>Drivers!W191</f>
        <v>0</v>
      </c>
      <c r="X871">
        <f>Drivers!X191</f>
        <v>0</v>
      </c>
      <c r="Y871">
        <f>Drivers!Y191</f>
        <v>0</v>
      </c>
      <c r="Z871">
        <f>Drivers!Z191</f>
        <v>0</v>
      </c>
      <c r="AA871">
        <f>Drivers!AA191</f>
        <v>0</v>
      </c>
      <c r="AB871">
        <f>Drivers!AB191</f>
        <v>0</v>
      </c>
      <c r="AC871">
        <f>Drivers!AC191</f>
        <v>0</v>
      </c>
      <c r="AD871">
        <f>Drivers!AD191</f>
        <v>0</v>
      </c>
      <c r="AE871">
        <f>Drivers!AE191</f>
        <v>0</v>
      </c>
      <c r="AF871">
        <f>Drivers!AF191</f>
        <v>0</v>
      </c>
      <c r="AG871">
        <f>Drivers!AG191</f>
        <v>0</v>
      </c>
      <c r="AH871">
        <f>Drivers!AH191</f>
        <v>0</v>
      </c>
      <c r="AI871">
        <f>Drivers!AI191</f>
        <v>0</v>
      </c>
      <c r="AJ871">
        <f>Drivers!AJ191</f>
        <v>0</v>
      </c>
      <c r="AK871">
        <f>Drivers!AK191</f>
        <v>0</v>
      </c>
      <c r="AL871">
        <f>Drivers!AL191</f>
        <v>0</v>
      </c>
      <c r="AM871">
        <f>Drivers!AM191</f>
        <v>0</v>
      </c>
      <c r="AN871">
        <f>Drivers!AN191</f>
        <v>0</v>
      </c>
      <c r="AO871">
        <f>Drivers!AO191</f>
        <v>0</v>
      </c>
      <c r="AP871">
        <f>Drivers!AP191</f>
        <v>0</v>
      </c>
      <c r="AQ871">
        <f>Drivers!AQ191</f>
        <v>0</v>
      </c>
      <c r="AR871">
        <f>Drivers!AR191</f>
        <v>0</v>
      </c>
      <c r="AS871">
        <f>Drivers!AS191</f>
        <v>0</v>
      </c>
      <c r="AT871">
        <f>Drivers!AT191</f>
        <v>0</v>
      </c>
      <c r="AU871">
        <f>Drivers!AU191</f>
        <v>0</v>
      </c>
      <c r="AV871">
        <f>Drivers!AV191</f>
        <v>0</v>
      </c>
      <c r="AW871">
        <f>Drivers!AW191</f>
        <v>0</v>
      </c>
      <c r="AX871">
        <f>Drivers!AX191</f>
        <v>0</v>
      </c>
      <c r="AY871">
        <f>Drivers!AY191</f>
        <v>0</v>
      </c>
      <c r="AZ871">
        <f>Drivers!AZ191</f>
        <v>0</v>
      </c>
      <c r="BA871">
        <f>Drivers!BA191</f>
        <v>0</v>
      </c>
      <c r="BB871">
        <f>Drivers!BB191</f>
        <v>0</v>
      </c>
      <c r="BC871">
        <f>Drivers!BC191</f>
        <v>0</v>
      </c>
      <c r="BD871">
        <f>Drivers!BD191</f>
        <v>0</v>
      </c>
      <c r="BE871">
        <f>Drivers!BE191</f>
        <v>0</v>
      </c>
      <c r="BF871">
        <f>Drivers!BF191</f>
        <v>0</v>
      </c>
      <c r="BG871">
        <f>Drivers!BG191</f>
        <v>0</v>
      </c>
      <c r="BH871">
        <f>Drivers!BH191</f>
        <v>0</v>
      </c>
      <c r="BI871">
        <f>Drivers!BI191</f>
        <v>0</v>
      </c>
      <c r="BJ871">
        <f>Drivers!BJ191</f>
        <v>0</v>
      </c>
      <c r="BK871">
        <f>Drivers!BK191</f>
        <v>0</v>
      </c>
      <c r="BL871">
        <f>Drivers!BL191</f>
        <v>0</v>
      </c>
      <c r="BM871">
        <f>Drivers!BM191</f>
        <v>0</v>
      </c>
      <c r="BN871">
        <f>Drivers!BN191</f>
        <v>0</v>
      </c>
      <c r="BO871">
        <f>Drivers!BO191</f>
        <v>0</v>
      </c>
      <c r="BP871">
        <f>Drivers!BP191</f>
        <v>0</v>
      </c>
      <c r="BQ871">
        <f>Drivers!BQ191</f>
        <v>0</v>
      </c>
      <c r="BR871">
        <f>Drivers!BR191</f>
        <v>0</v>
      </c>
      <c r="BS871">
        <f>Drivers!BS191</f>
        <v>0</v>
      </c>
      <c r="BT871">
        <f>Drivers!BT191</f>
        <v>0</v>
      </c>
      <c r="BU871">
        <f>Drivers!BU191</f>
        <v>0</v>
      </c>
      <c r="BV871">
        <f>Drivers!BV191</f>
        <v>0</v>
      </c>
      <c r="BW871">
        <f>Drivers!BW191</f>
        <v>0</v>
      </c>
      <c r="BX871">
        <f>Drivers!BX191</f>
        <v>0</v>
      </c>
      <c r="BY871">
        <f>Drivers!BY191</f>
        <v>0</v>
      </c>
      <c r="BZ871">
        <f>Drivers!BZ191</f>
        <v>0</v>
      </c>
      <c r="CA871">
        <f>Drivers!CA191</f>
        <v>0</v>
      </c>
      <c r="CB871">
        <f>Drivers!CB191</f>
        <v>0</v>
      </c>
      <c r="CC871">
        <f>Drivers!CC191</f>
        <v>0</v>
      </c>
      <c r="CD871">
        <f>Drivers!CD191</f>
        <v>0</v>
      </c>
      <c r="CE871">
        <f>Drivers!CE191</f>
        <v>0</v>
      </c>
      <c r="CF871">
        <f>Drivers!CF191</f>
        <v>0</v>
      </c>
      <c r="CG871">
        <f>Drivers!CG191</f>
        <v>0</v>
      </c>
      <c r="CH871">
        <f>Drivers!CH191</f>
        <v>0</v>
      </c>
      <c r="CI871">
        <f>Drivers!CI191</f>
        <v>0</v>
      </c>
      <c r="CJ871">
        <f>Drivers!CJ191</f>
        <v>0</v>
      </c>
      <c r="CK871">
        <f>Drivers!CK191</f>
        <v>0</v>
      </c>
      <c r="CL871">
        <f>Drivers!CL191</f>
        <v>0</v>
      </c>
      <c r="CM871">
        <f>Drivers!CM191</f>
        <v>0</v>
      </c>
      <c r="CN871">
        <f>Drivers!CN191</f>
        <v>0</v>
      </c>
      <c r="CO871">
        <f>Drivers!CO191</f>
        <v>0</v>
      </c>
      <c r="CP871">
        <f>Drivers!CP191</f>
        <v>0</v>
      </c>
      <c r="CQ871">
        <f>Drivers!CQ191</f>
        <v>0</v>
      </c>
      <c r="CR871">
        <f>Drivers!CR191</f>
        <v>0</v>
      </c>
      <c r="CS871">
        <f>Drivers!CS191</f>
        <v>0</v>
      </c>
      <c r="CT871">
        <f>Drivers!CT191</f>
        <v>0</v>
      </c>
      <c r="CU871">
        <f>Drivers!CU191</f>
        <v>0</v>
      </c>
      <c r="CV871">
        <f>Drivers!CV191</f>
        <v>0</v>
      </c>
      <c r="CW871">
        <f>Drivers!CW191</f>
        <v>0</v>
      </c>
      <c r="CX871">
        <f>Drivers!CX191</f>
        <v>0</v>
      </c>
      <c r="CY871">
        <f>Drivers!CY191</f>
        <v>0</v>
      </c>
      <c r="CZ871">
        <f>Drivers!CZ191</f>
        <v>0</v>
      </c>
      <c r="DA871">
        <f>Drivers!DA191</f>
        <v>0</v>
      </c>
      <c r="DB871">
        <f>Drivers!DB191</f>
        <v>0</v>
      </c>
      <c r="DC871">
        <f>Drivers!DC191</f>
        <v>0</v>
      </c>
      <c r="DD871">
        <f>Drivers!DD191</f>
        <v>0</v>
      </c>
      <c r="DE871">
        <f>Drivers!DE191</f>
        <v>0</v>
      </c>
      <c r="DF871">
        <f>Drivers!DF191</f>
        <v>0</v>
      </c>
      <c r="DG871">
        <f>Drivers!DG191</f>
        <v>0</v>
      </c>
      <c r="DH871">
        <f>Drivers!DH191</f>
        <v>0</v>
      </c>
      <c r="DI871">
        <f>Drivers!DI191</f>
        <v>0</v>
      </c>
      <c r="DJ871">
        <f>Drivers!DJ191</f>
        <v>0</v>
      </c>
      <c r="DK871">
        <f>Drivers!DK191</f>
        <v>0</v>
      </c>
      <c r="DL871">
        <f>Drivers!DL191</f>
        <v>0</v>
      </c>
      <c r="DM871">
        <f>Drivers!DM191</f>
        <v>0</v>
      </c>
      <c r="DN871">
        <f>Drivers!DN191</f>
        <v>0</v>
      </c>
      <c r="DO871">
        <f>Drivers!DO191</f>
        <v>0</v>
      </c>
      <c r="DP871">
        <f>Drivers!DP191</f>
        <v>0</v>
      </c>
      <c r="DQ871">
        <f>Drivers!DQ191</f>
        <v>0</v>
      </c>
      <c r="DR871">
        <f>Drivers!DR191</f>
        <v>0</v>
      </c>
      <c r="DS871">
        <f>Drivers!DS191</f>
        <v>0</v>
      </c>
      <c r="DT871">
        <f>Drivers!DT191</f>
        <v>0</v>
      </c>
      <c r="DU871">
        <f>Drivers!DU191</f>
        <v>0</v>
      </c>
      <c r="DV871">
        <f>Drivers!DV191</f>
        <v>0</v>
      </c>
      <c r="DW871">
        <f>Drivers!DW191</f>
        <v>0</v>
      </c>
      <c r="DX871">
        <f>Drivers!DX191</f>
        <v>0</v>
      </c>
      <c r="DY871">
        <f>Drivers!DY191</f>
        <v>0</v>
      </c>
      <c r="DZ871">
        <f>Drivers!DZ191</f>
        <v>0</v>
      </c>
      <c r="EA871">
        <f>Drivers!EA191</f>
        <v>0</v>
      </c>
      <c r="EB871">
        <f>Drivers!EB191</f>
        <v>0</v>
      </c>
      <c r="EC871">
        <f>Drivers!EC191</f>
        <v>0</v>
      </c>
      <c r="ED871">
        <f>Drivers!ED191</f>
        <v>0.02</v>
      </c>
      <c r="EE871">
        <f>Drivers!EE191</f>
        <v>0.02</v>
      </c>
      <c r="EF871">
        <f>Drivers!EF191</f>
        <v>0.02</v>
      </c>
      <c r="EG871">
        <f>Drivers!EG191</f>
        <v>0.02</v>
      </c>
      <c r="EH871">
        <f>Drivers!EH191</f>
        <v>0.02</v>
      </c>
      <c r="EI871">
        <f>Drivers!EI191</f>
        <v>0.02</v>
      </c>
      <c r="EJ871">
        <f>Drivers!EJ191</f>
        <v>0.02</v>
      </c>
    </row>
    <row r="872" spans="1:140">
      <c r="A872">
        <f>Drivers!A192</f>
        <v>0</v>
      </c>
      <c r="B872">
        <f>Drivers!B192</f>
        <v>0</v>
      </c>
      <c r="C872">
        <f>Drivers!C192</f>
        <v>0</v>
      </c>
      <c r="D872">
        <f>Drivers!D192</f>
        <v>0</v>
      </c>
      <c r="E872">
        <f>Drivers!E192</f>
        <v>0</v>
      </c>
      <c r="F872">
        <f>Drivers!F192</f>
        <v>0</v>
      </c>
      <c r="G872">
        <f>Drivers!G192</f>
        <v>0</v>
      </c>
      <c r="H872">
        <f>Drivers!H192</f>
        <v>0</v>
      </c>
      <c r="I872" t="str">
        <f>Drivers!I192</f>
        <v>Average Time to List (in days)</v>
      </c>
      <c r="J872">
        <f>Drivers!J192</f>
        <v>0</v>
      </c>
      <c r="K872">
        <f>Drivers!K192</f>
        <v>0</v>
      </c>
      <c r="L872">
        <f>Drivers!L192</f>
        <v>0</v>
      </c>
      <c r="M872">
        <f>Drivers!M192</f>
        <v>0</v>
      </c>
      <c r="N872">
        <f>Drivers!N192</f>
        <v>0</v>
      </c>
      <c r="O872">
        <f>Drivers!O192</f>
        <v>0</v>
      </c>
      <c r="P872">
        <f>Drivers!P192</f>
        <v>0</v>
      </c>
      <c r="Q872">
        <f>Drivers!Q192</f>
        <v>0</v>
      </c>
      <c r="R872">
        <f>Drivers!R192</f>
        <v>0</v>
      </c>
      <c r="S872">
        <f>Drivers!S192</f>
        <v>0</v>
      </c>
      <c r="T872">
        <f>Drivers!T192</f>
        <v>0</v>
      </c>
      <c r="U872">
        <f>Drivers!U192</f>
        <v>0</v>
      </c>
      <c r="V872">
        <f>Drivers!V192</f>
        <v>0</v>
      </c>
      <c r="W872">
        <f>Drivers!W192</f>
        <v>0</v>
      </c>
      <c r="X872">
        <f>Drivers!X192</f>
        <v>0</v>
      </c>
      <c r="Y872">
        <f>Drivers!Y192</f>
        <v>0</v>
      </c>
      <c r="Z872">
        <f>Drivers!Z192</f>
        <v>0</v>
      </c>
      <c r="AA872">
        <f>Drivers!AA192</f>
        <v>0</v>
      </c>
      <c r="AB872">
        <f>Drivers!AB192</f>
        <v>0</v>
      </c>
      <c r="AC872">
        <f>Drivers!AC192</f>
        <v>0</v>
      </c>
      <c r="AD872">
        <f>Drivers!AD192</f>
        <v>0</v>
      </c>
      <c r="AE872">
        <f>Drivers!AE192</f>
        <v>0</v>
      </c>
      <c r="AF872">
        <f>Drivers!AF192</f>
        <v>0</v>
      </c>
      <c r="AG872">
        <f>Drivers!AG192</f>
        <v>0</v>
      </c>
      <c r="AH872">
        <f>Drivers!AH192</f>
        <v>0</v>
      </c>
      <c r="AI872">
        <f>Drivers!AI192</f>
        <v>0</v>
      </c>
      <c r="AJ872">
        <f>Drivers!AJ192</f>
        <v>0</v>
      </c>
      <c r="AK872">
        <f>Drivers!AK192</f>
        <v>0</v>
      </c>
      <c r="AL872">
        <f>Drivers!AL192</f>
        <v>0</v>
      </c>
      <c r="AM872">
        <f>Drivers!AM192</f>
        <v>0</v>
      </c>
      <c r="AN872">
        <f>Drivers!AN192</f>
        <v>0</v>
      </c>
      <c r="AO872">
        <f>Drivers!AO192</f>
        <v>0</v>
      </c>
      <c r="AP872">
        <f>Drivers!AP192</f>
        <v>0</v>
      </c>
      <c r="AQ872">
        <f>Drivers!AQ192</f>
        <v>0</v>
      </c>
      <c r="AR872">
        <f>Drivers!AR192</f>
        <v>0</v>
      </c>
      <c r="AS872">
        <f>Drivers!AS192</f>
        <v>0</v>
      </c>
      <c r="AT872">
        <f>Drivers!AT192</f>
        <v>0</v>
      </c>
      <c r="AU872">
        <f>Drivers!AU192</f>
        <v>0</v>
      </c>
      <c r="AV872">
        <f>Drivers!AV192</f>
        <v>0</v>
      </c>
      <c r="AW872">
        <f>Drivers!AW192</f>
        <v>0</v>
      </c>
      <c r="AX872">
        <f>Drivers!AX192</f>
        <v>0</v>
      </c>
      <c r="AY872">
        <f>Drivers!AY192</f>
        <v>0</v>
      </c>
      <c r="AZ872">
        <f>Drivers!AZ192</f>
        <v>0</v>
      </c>
      <c r="BA872">
        <f>Drivers!BA192</f>
        <v>0</v>
      </c>
      <c r="BB872">
        <f>Drivers!BB192</f>
        <v>0</v>
      </c>
      <c r="BC872">
        <f>Drivers!BC192</f>
        <v>0</v>
      </c>
      <c r="BD872">
        <f>Drivers!BD192</f>
        <v>0</v>
      </c>
      <c r="BE872">
        <f>Drivers!BE192</f>
        <v>0</v>
      </c>
      <c r="BF872">
        <f>Drivers!BF192</f>
        <v>0</v>
      </c>
      <c r="BG872">
        <f>Drivers!BG192</f>
        <v>0</v>
      </c>
      <c r="BH872">
        <f>Drivers!BH192</f>
        <v>0</v>
      </c>
      <c r="BI872">
        <f>Drivers!BI192</f>
        <v>0</v>
      </c>
      <c r="BJ872">
        <f>Drivers!BJ192</f>
        <v>0</v>
      </c>
      <c r="BK872">
        <f>Drivers!BK192</f>
        <v>0</v>
      </c>
      <c r="BL872">
        <f>Drivers!BL192</f>
        <v>0</v>
      </c>
      <c r="BM872">
        <f>Drivers!BM192</f>
        <v>0</v>
      </c>
      <c r="BN872">
        <f>Drivers!BN192</f>
        <v>0</v>
      </c>
      <c r="BO872">
        <f>Drivers!BO192</f>
        <v>0</v>
      </c>
      <c r="BP872">
        <f>Drivers!BP192</f>
        <v>0</v>
      </c>
      <c r="BQ872">
        <f>Drivers!BQ192</f>
        <v>0</v>
      </c>
      <c r="BR872">
        <f>Drivers!BR192</f>
        <v>0</v>
      </c>
      <c r="BS872">
        <f>Drivers!BS192</f>
        <v>0</v>
      </c>
      <c r="BT872">
        <f>Drivers!BT192</f>
        <v>0</v>
      </c>
      <c r="BU872">
        <f>Drivers!BU192</f>
        <v>0</v>
      </c>
      <c r="BV872">
        <f>Drivers!BV192</f>
        <v>0</v>
      </c>
      <c r="BW872">
        <f>Drivers!BW192</f>
        <v>0</v>
      </c>
      <c r="BX872">
        <f>Drivers!BX192</f>
        <v>0</v>
      </c>
      <c r="BY872">
        <f>Drivers!BY192</f>
        <v>0</v>
      </c>
      <c r="BZ872">
        <f>Drivers!BZ192</f>
        <v>0</v>
      </c>
      <c r="CA872">
        <f>Drivers!CA192</f>
        <v>0</v>
      </c>
      <c r="CB872">
        <f>Drivers!CB192</f>
        <v>25</v>
      </c>
      <c r="CC872">
        <f>Drivers!CC192</f>
        <v>25</v>
      </c>
      <c r="CD872">
        <f>Drivers!CD192</f>
        <v>25</v>
      </c>
      <c r="CE872">
        <f>Drivers!CE192</f>
        <v>25</v>
      </c>
      <c r="CF872">
        <f>Drivers!CF192</f>
        <v>25</v>
      </c>
      <c r="CG872">
        <f>Drivers!CG192</f>
        <v>25</v>
      </c>
      <c r="CH872">
        <f>Drivers!CH192</f>
        <v>0</v>
      </c>
      <c r="CI872">
        <f>Drivers!CI192</f>
        <v>0</v>
      </c>
      <c r="CJ872">
        <f>Drivers!CJ192</f>
        <v>0</v>
      </c>
      <c r="CK872">
        <f>Drivers!CK192</f>
        <v>0</v>
      </c>
      <c r="CL872">
        <f>Drivers!CL192</f>
        <v>0</v>
      </c>
      <c r="CM872">
        <f>Drivers!CM192</f>
        <v>0</v>
      </c>
      <c r="CN872">
        <f>Drivers!CN192</f>
        <v>0</v>
      </c>
      <c r="CO872">
        <f>Drivers!CO192</f>
        <v>0</v>
      </c>
      <c r="CP872">
        <f>Drivers!CP192</f>
        <v>0</v>
      </c>
      <c r="CQ872">
        <f>Drivers!CQ192</f>
        <v>0</v>
      </c>
      <c r="CR872">
        <f>Drivers!CR192</f>
        <v>0</v>
      </c>
      <c r="CS872">
        <f>Drivers!CS192</f>
        <v>0</v>
      </c>
      <c r="CT872">
        <f>Drivers!CT192</f>
        <v>0</v>
      </c>
      <c r="CU872">
        <f>Drivers!CU192</f>
        <v>0</v>
      </c>
      <c r="CV872">
        <f>Drivers!CV192</f>
        <v>0</v>
      </c>
      <c r="CW872">
        <f>Drivers!CW192</f>
        <v>0</v>
      </c>
      <c r="CX872">
        <f>Drivers!CX192</f>
        <v>0</v>
      </c>
      <c r="CY872">
        <f>Drivers!CY192</f>
        <v>0</v>
      </c>
      <c r="CZ872">
        <f>Drivers!CZ192</f>
        <v>0</v>
      </c>
      <c r="DA872">
        <f>Drivers!DA192</f>
        <v>0</v>
      </c>
      <c r="DB872">
        <f>Drivers!DB192</f>
        <v>0</v>
      </c>
      <c r="DC872">
        <f>Drivers!DC192</f>
        <v>0</v>
      </c>
      <c r="DD872">
        <f>Drivers!DD192</f>
        <v>0</v>
      </c>
      <c r="DE872">
        <f>Drivers!DE192</f>
        <v>0</v>
      </c>
      <c r="DF872">
        <f>Drivers!DF192</f>
        <v>0</v>
      </c>
      <c r="DG872">
        <f>Drivers!DG192</f>
        <v>0</v>
      </c>
      <c r="DH872">
        <f>Drivers!DH192</f>
        <v>0</v>
      </c>
      <c r="DI872">
        <f>Drivers!DI192</f>
        <v>0</v>
      </c>
      <c r="DJ872">
        <f>Drivers!DJ192</f>
        <v>0</v>
      </c>
      <c r="DK872">
        <f>Drivers!DK192</f>
        <v>0</v>
      </c>
      <c r="DL872">
        <f>Drivers!DL192</f>
        <v>0</v>
      </c>
      <c r="DM872">
        <f>Drivers!DM192</f>
        <v>0</v>
      </c>
      <c r="DN872">
        <f>Drivers!DN192</f>
        <v>0</v>
      </c>
      <c r="DO872">
        <f>Drivers!DO192</f>
        <v>0</v>
      </c>
      <c r="DP872">
        <f>Drivers!DP192</f>
        <v>0</v>
      </c>
      <c r="DQ872">
        <f>Drivers!DQ192</f>
        <v>0</v>
      </c>
      <c r="DR872">
        <f>Drivers!DR192</f>
        <v>0</v>
      </c>
      <c r="DS872">
        <f>Drivers!DS192</f>
        <v>0</v>
      </c>
      <c r="DT872">
        <f>Drivers!DT192</f>
        <v>0</v>
      </c>
      <c r="DU872">
        <f>Drivers!DU192</f>
        <v>0</v>
      </c>
      <c r="DV872">
        <f>Drivers!DV192</f>
        <v>0</v>
      </c>
      <c r="DW872">
        <f>Drivers!DW192</f>
        <v>0</v>
      </c>
      <c r="DX872">
        <f>Drivers!DX192</f>
        <v>0</v>
      </c>
      <c r="DY872">
        <f>Drivers!DY192</f>
        <v>0</v>
      </c>
      <c r="DZ872">
        <f>Drivers!DZ192</f>
        <v>0</v>
      </c>
      <c r="EA872">
        <f>Drivers!EA192</f>
        <v>0</v>
      </c>
      <c r="EB872">
        <f>Drivers!EB192</f>
        <v>25</v>
      </c>
      <c r="EC872">
        <f>Drivers!EC192</f>
        <v>25</v>
      </c>
      <c r="ED872">
        <f>Drivers!ED192</f>
        <v>25</v>
      </c>
      <c r="EE872">
        <f>Drivers!EE192</f>
        <v>25</v>
      </c>
      <c r="EF872">
        <f>Drivers!EF192</f>
        <v>25</v>
      </c>
      <c r="EG872">
        <f>Drivers!EG192</f>
        <v>25</v>
      </c>
      <c r="EH872">
        <f>Drivers!EH192</f>
        <v>25</v>
      </c>
      <c r="EI872">
        <f>Drivers!EI192</f>
        <v>25</v>
      </c>
      <c r="EJ872">
        <f>Drivers!EJ192</f>
        <v>25</v>
      </c>
    </row>
    <row r="873" spans="1:140">
      <c r="A873">
        <f>Drivers!A193</f>
        <v>0</v>
      </c>
      <c r="B873">
        <f>Drivers!B193</f>
        <v>0</v>
      </c>
      <c r="C873">
        <f>Drivers!C193</f>
        <v>0</v>
      </c>
      <c r="D873">
        <f>Drivers!D193</f>
        <v>0</v>
      </c>
      <c r="E873">
        <f>Drivers!E193</f>
        <v>0</v>
      </c>
      <c r="F873">
        <f>Drivers!F193</f>
        <v>0</v>
      </c>
      <c r="G873">
        <f>Drivers!G193</f>
        <v>0</v>
      </c>
      <c r="H873">
        <f>Drivers!H193</f>
        <v>0</v>
      </c>
      <c r="I873" t="str">
        <f>Drivers!I193</f>
        <v>Average Broker Fee (as a % of annual rent)</v>
      </c>
      <c r="J873">
        <f>Drivers!J193</f>
        <v>0</v>
      </c>
      <c r="K873">
        <f>Drivers!K193</f>
        <v>0</v>
      </c>
      <c r="L873">
        <f>Drivers!L193</f>
        <v>0</v>
      </c>
      <c r="M873">
        <f>Drivers!M193</f>
        <v>0</v>
      </c>
      <c r="N873">
        <f>Drivers!N193</f>
        <v>0</v>
      </c>
      <c r="O873">
        <f>Drivers!O193</f>
        <v>0</v>
      </c>
      <c r="P873">
        <f>Drivers!P193</f>
        <v>0</v>
      </c>
      <c r="Q873">
        <f>Drivers!Q193</f>
        <v>0</v>
      </c>
      <c r="R873">
        <f>Drivers!R193</f>
        <v>0</v>
      </c>
      <c r="S873">
        <f>Drivers!S193</f>
        <v>0</v>
      </c>
      <c r="T873">
        <f>Drivers!T193</f>
        <v>0</v>
      </c>
      <c r="U873">
        <f>Drivers!U193</f>
        <v>0</v>
      </c>
      <c r="V873">
        <f>Drivers!V193</f>
        <v>0</v>
      </c>
      <c r="W873">
        <f>Drivers!W193</f>
        <v>0</v>
      </c>
      <c r="X873">
        <f>Drivers!X193</f>
        <v>0</v>
      </c>
      <c r="Y873">
        <f>Drivers!Y193</f>
        <v>0</v>
      </c>
      <c r="Z873">
        <f>Drivers!Z193</f>
        <v>0</v>
      </c>
      <c r="AA873">
        <f>Drivers!AA193</f>
        <v>0</v>
      </c>
      <c r="AB873">
        <f>Drivers!AB193</f>
        <v>0</v>
      </c>
      <c r="AC873">
        <f>Drivers!AC193</f>
        <v>0</v>
      </c>
      <c r="AD873">
        <f>Drivers!AD193</f>
        <v>0</v>
      </c>
      <c r="AE873">
        <f>Drivers!AE193</f>
        <v>0</v>
      </c>
      <c r="AF873">
        <f>Drivers!AF193</f>
        <v>0</v>
      </c>
      <c r="AG873">
        <f>Drivers!AG193</f>
        <v>0</v>
      </c>
      <c r="AH873">
        <f>Drivers!AH193</f>
        <v>0</v>
      </c>
      <c r="AI873">
        <f>Drivers!AI193</f>
        <v>0</v>
      </c>
      <c r="AJ873">
        <f>Drivers!AJ193</f>
        <v>0</v>
      </c>
      <c r="AK873">
        <f>Drivers!AK193</f>
        <v>0</v>
      </c>
      <c r="AL873">
        <f>Drivers!AL193</f>
        <v>0</v>
      </c>
      <c r="AM873">
        <f>Drivers!AM193</f>
        <v>0</v>
      </c>
      <c r="AN873">
        <f>Drivers!AN193</f>
        <v>0</v>
      </c>
      <c r="AO873">
        <f>Drivers!AO193</f>
        <v>0</v>
      </c>
      <c r="AP873">
        <f>Drivers!AP193</f>
        <v>0</v>
      </c>
      <c r="AQ873">
        <f>Drivers!AQ193</f>
        <v>0</v>
      </c>
      <c r="AR873">
        <f>Drivers!AR193</f>
        <v>0</v>
      </c>
      <c r="AS873">
        <f>Drivers!AS193</f>
        <v>0</v>
      </c>
      <c r="AT873">
        <f>Drivers!AT193</f>
        <v>0</v>
      </c>
      <c r="AU873">
        <f>Drivers!AU193</f>
        <v>0</v>
      </c>
      <c r="AV873">
        <f>Drivers!AV193</f>
        <v>0</v>
      </c>
      <c r="AW873">
        <f>Drivers!AW193</f>
        <v>0</v>
      </c>
      <c r="AX873">
        <f>Drivers!AX193</f>
        <v>0</v>
      </c>
      <c r="AY873">
        <f>Drivers!AY193</f>
        <v>0</v>
      </c>
      <c r="AZ873">
        <f>Drivers!AZ193</f>
        <v>0</v>
      </c>
      <c r="BA873">
        <f>Drivers!BA193</f>
        <v>0</v>
      </c>
      <c r="BB873">
        <f>Drivers!BB193</f>
        <v>0</v>
      </c>
      <c r="BC873">
        <f>Drivers!BC193</f>
        <v>0</v>
      </c>
      <c r="BD873">
        <f>Drivers!BD193</f>
        <v>0</v>
      </c>
      <c r="BE873">
        <f>Drivers!BE193</f>
        <v>0</v>
      </c>
      <c r="BF873">
        <f>Drivers!BF193</f>
        <v>0</v>
      </c>
      <c r="BG873">
        <f>Drivers!BG193</f>
        <v>0</v>
      </c>
      <c r="BH873">
        <f>Drivers!BH193</f>
        <v>0</v>
      </c>
      <c r="BI873">
        <f>Drivers!BI193</f>
        <v>0</v>
      </c>
      <c r="BJ873">
        <f>Drivers!BJ193</f>
        <v>0</v>
      </c>
      <c r="BK873">
        <f>Drivers!BK193</f>
        <v>0</v>
      </c>
      <c r="BL873">
        <f>Drivers!BL193</f>
        <v>0</v>
      </c>
      <c r="BM873">
        <f>Drivers!BM193</f>
        <v>0</v>
      </c>
      <c r="BN873">
        <f>Drivers!BN193</f>
        <v>0</v>
      </c>
      <c r="BO873">
        <f>Drivers!BO193</f>
        <v>0</v>
      </c>
      <c r="BP873">
        <f>Drivers!BP193</f>
        <v>0</v>
      </c>
      <c r="BQ873">
        <f>Drivers!BQ193</f>
        <v>0</v>
      </c>
      <c r="BR873">
        <f>Drivers!BR193</f>
        <v>0</v>
      </c>
      <c r="BS873">
        <f>Drivers!BS193</f>
        <v>0</v>
      </c>
      <c r="BT873">
        <f>Drivers!BT193</f>
        <v>0</v>
      </c>
      <c r="BU873">
        <f>Drivers!BU193</f>
        <v>0</v>
      </c>
      <c r="BV873">
        <f>Drivers!BV193</f>
        <v>0</v>
      </c>
      <c r="BW873">
        <f>Drivers!BW193</f>
        <v>0</v>
      </c>
      <c r="BX873">
        <f>Drivers!BX193</f>
        <v>0</v>
      </c>
      <c r="BY873">
        <f>Drivers!BY193</f>
        <v>0</v>
      </c>
      <c r="BZ873">
        <f>Drivers!BZ193</f>
        <v>0</v>
      </c>
      <c r="CA873">
        <f>Drivers!CA193</f>
        <v>0</v>
      </c>
      <c r="CB873">
        <f>Drivers!CB193</f>
        <v>0.12</v>
      </c>
      <c r="CC873">
        <f>Drivers!CC193</f>
        <v>0.12</v>
      </c>
      <c r="CD873">
        <f>Drivers!CD193</f>
        <v>0.12</v>
      </c>
      <c r="CE873">
        <f>Drivers!CE193</f>
        <v>0.12</v>
      </c>
      <c r="CF873">
        <f>Drivers!CF193</f>
        <v>0.12</v>
      </c>
      <c r="CG873">
        <f>Drivers!CG193</f>
        <v>0.12</v>
      </c>
      <c r="CH873">
        <f>Drivers!CH193</f>
        <v>0</v>
      </c>
      <c r="CI873">
        <f>Drivers!CI193</f>
        <v>0</v>
      </c>
      <c r="CJ873">
        <f>Drivers!CJ193</f>
        <v>0</v>
      </c>
      <c r="CK873">
        <f>Drivers!CK193</f>
        <v>0</v>
      </c>
      <c r="CL873">
        <f>Drivers!CL193</f>
        <v>0</v>
      </c>
      <c r="CM873">
        <f>Drivers!CM193</f>
        <v>0</v>
      </c>
      <c r="CN873">
        <f>Drivers!CN193</f>
        <v>0</v>
      </c>
      <c r="CO873">
        <f>Drivers!CO193</f>
        <v>0</v>
      </c>
      <c r="CP873">
        <f>Drivers!CP193</f>
        <v>0</v>
      </c>
      <c r="CQ873">
        <f>Drivers!CQ193</f>
        <v>0</v>
      </c>
      <c r="CR873">
        <f>Drivers!CR193</f>
        <v>0</v>
      </c>
      <c r="CS873">
        <f>Drivers!CS193</f>
        <v>0</v>
      </c>
      <c r="CT873">
        <f>Drivers!CT193</f>
        <v>0</v>
      </c>
      <c r="CU873">
        <f>Drivers!CU193</f>
        <v>0</v>
      </c>
      <c r="CV873">
        <f>Drivers!CV193</f>
        <v>0</v>
      </c>
      <c r="CW873">
        <f>Drivers!CW193</f>
        <v>0</v>
      </c>
      <c r="CX873">
        <f>Drivers!CX193</f>
        <v>0</v>
      </c>
      <c r="CY873">
        <f>Drivers!CY193</f>
        <v>0</v>
      </c>
      <c r="CZ873">
        <f>Drivers!CZ193</f>
        <v>0</v>
      </c>
      <c r="DA873">
        <f>Drivers!DA193</f>
        <v>0</v>
      </c>
      <c r="DB873">
        <f>Drivers!DB193</f>
        <v>0</v>
      </c>
      <c r="DC873">
        <f>Drivers!DC193</f>
        <v>0</v>
      </c>
      <c r="DD873">
        <f>Drivers!DD193</f>
        <v>0</v>
      </c>
      <c r="DE873">
        <f>Drivers!DE193</f>
        <v>0</v>
      </c>
      <c r="DF873">
        <f>Drivers!DF193</f>
        <v>0</v>
      </c>
      <c r="DG873">
        <f>Drivers!DG193</f>
        <v>0</v>
      </c>
      <c r="DH873">
        <f>Drivers!DH193</f>
        <v>0</v>
      </c>
      <c r="DI873">
        <f>Drivers!DI193</f>
        <v>0</v>
      </c>
      <c r="DJ873">
        <f>Drivers!DJ193</f>
        <v>0</v>
      </c>
      <c r="DK873">
        <f>Drivers!DK193</f>
        <v>0</v>
      </c>
      <c r="DL873">
        <f>Drivers!DL193</f>
        <v>0</v>
      </c>
      <c r="DM873">
        <f>Drivers!DM193</f>
        <v>0</v>
      </c>
      <c r="DN873">
        <f>Drivers!DN193</f>
        <v>0</v>
      </c>
      <c r="DO873">
        <f>Drivers!DO193</f>
        <v>0</v>
      </c>
      <c r="DP873">
        <f>Drivers!DP193</f>
        <v>0</v>
      </c>
      <c r="DQ873">
        <f>Drivers!DQ193</f>
        <v>0</v>
      </c>
      <c r="DR873">
        <f>Drivers!DR193</f>
        <v>0</v>
      </c>
      <c r="DS873">
        <f>Drivers!DS193</f>
        <v>0</v>
      </c>
      <c r="DT873">
        <f>Drivers!DT193</f>
        <v>0</v>
      </c>
      <c r="DU873">
        <f>Drivers!DU193</f>
        <v>0</v>
      </c>
      <c r="DV873">
        <f>Drivers!DV193</f>
        <v>0</v>
      </c>
      <c r="DW873">
        <f>Drivers!DW193</f>
        <v>0</v>
      </c>
      <c r="DX873">
        <f>Drivers!DX193</f>
        <v>0</v>
      </c>
      <c r="DY873">
        <f>Drivers!DY193</f>
        <v>0</v>
      </c>
      <c r="DZ873">
        <f>Drivers!DZ193</f>
        <v>0</v>
      </c>
      <c r="EA873">
        <f>Drivers!EA193</f>
        <v>0</v>
      </c>
      <c r="EB873">
        <f>Drivers!EB193</f>
        <v>0.12</v>
      </c>
      <c r="EC873">
        <f>Drivers!EC193</f>
        <v>0.12</v>
      </c>
      <c r="ED873">
        <f>Drivers!ED193</f>
        <v>0.12</v>
      </c>
      <c r="EE873">
        <f>Drivers!EE193</f>
        <v>0.12</v>
      </c>
      <c r="EF873">
        <f>Drivers!EF193</f>
        <v>0.12</v>
      </c>
      <c r="EG873">
        <f>Drivers!EG193</f>
        <v>0.12</v>
      </c>
      <c r="EH873">
        <f>Drivers!EH193</f>
        <v>0.12</v>
      </c>
      <c r="EI873">
        <f>Drivers!EI193</f>
        <v>0.12</v>
      </c>
      <c r="EJ873">
        <f>Drivers!EJ193</f>
        <v>0.12</v>
      </c>
    </row>
    <row r="874" spans="1:140">
      <c r="A874">
        <f>Drivers!A194</f>
        <v>0</v>
      </c>
      <c r="B874">
        <f>Drivers!B194</f>
        <v>0</v>
      </c>
      <c r="C874">
        <f>Drivers!C194</f>
        <v>0</v>
      </c>
      <c r="D874">
        <f>Drivers!D194</f>
        <v>0</v>
      </c>
      <c r="E874">
        <f>Drivers!E194</f>
        <v>0</v>
      </c>
      <c r="F874">
        <f>Drivers!F194</f>
        <v>0</v>
      </c>
      <c r="G874">
        <f>Drivers!G194</f>
        <v>0</v>
      </c>
      <c r="H874">
        <f>Drivers!H194</f>
        <v>0</v>
      </c>
      <c r="I874" t="str">
        <f>Drivers!I194</f>
        <v>Average Broker Commission on NYC Rental</v>
      </c>
      <c r="J874">
        <f>Drivers!J194</f>
        <v>0</v>
      </c>
      <c r="K874">
        <f>Drivers!K194</f>
        <v>0</v>
      </c>
      <c r="L874">
        <f>Drivers!L194</f>
        <v>0</v>
      </c>
      <c r="M874">
        <f>Drivers!M194</f>
        <v>0</v>
      </c>
      <c r="N874">
        <f>Drivers!N194</f>
        <v>0</v>
      </c>
      <c r="O874">
        <f>Drivers!O194</f>
        <v>0</v>
      </c>
      <c r="P874">
        <f>Drivers!P194</f>
        <v>0</v>
      </c>
      <c r="Q874">
        <f>Drivers!Q194</f>
        <v>0</v>
      </c>
      <c r="R874">
        <f>Drivers!R194</f>
        <v>0</v>
      </c>
      <c r="S874">
        <f>Drivers!S194</f>
        <v>0</v>
      </c>
      <c r="T874">
        <f>Drivers!T194</f>
        <v>0</v>
      </c>
      <c r="U874">
        <f>Drivers!U194</f>
        <v>0</v>
      </c>
      <c r="V874">
        <f>Drivers!V194</f>
        <v>0</v>
      </c>
      <c r="W874">
        <f>Drivers!W194</f>
        <v>0</v>
      </c>
      <c r="X874">
        <f>Drivers!X194</f>
        <v>0</v>
      </c>
      <c r="Y874">
        <f>Drivers!Y194</f>
        <v>0</v>
      </c>
      <c r="Z874">
        <f>Drivers!Z194</f>
        <v>0</v>
      </c>
      <c r="AA874">
        <f>Drivers!AA194</f>
        <v>0</v>
      </c>
      <c r="AB874">
        <f>Drivers!AB194</f>
        <v>0</v>
      </c>
      <c r="AC874">
        <f>Drivers!AC194</f>
        <v>0</v>
      </c>
      <c r="AD874">
        <f>Drivers!AD194</f>
        <v>0</v>
      </c>
      <c r="AE874">
        <f>Drivers!AE194</f>
        <v>0</v>
      </c>
      <c r="AF874">
        <f>Drivers!AF194</f>
        <v>0</v>
      </c>
      <c r="AG874">
        <f>Drivers!AG194</f>
        <v>0</v>
      </c>
      <c r="AH874">
        <f>Drivers!AH194</f>
        <v>0</v>
      </c>
      <c r="AI874">
        <f>Drivers!AI194</f>
        <v>0</v>
      </c>
      <c r="AJ874">
        <f>Drivers!AJ194</f>
        <v>0</v>
      </c>
      <c r="AK874">
        <f>Drivers!AK194</f>
        <v>0</v>
      </c>
      <c r="AL874">
        <f>Drivers!AL194</f>
        <v>0</v>
      </c>
      <c r="AM874">
        <f>Drivers!AM194</f>
        <v>0</v>
      </c>
      <c r="AN874">
        <f>Drivers!AN194</f>
        <v>0</v>
      </c>
      <c r="AO874">
        <f>Drivers!AO194</f>
        <v>0</v>
      </c>
      <c r="AP874">
        <f>Drivers!AP194</f>
        <v>0</v>
      </c>
      <c r="AQ874">
        <f>Drivers!AQ194</f>
        <v>0</v>
      </c>
      <c r="AR874">
        <f>Drivers!AR194</f>
        <v>0</v>
      </c>
      <c r="AS874">
        <f>Drivers!AS194</f>
        <v>0</v>
      </c>
      <c r="AT874">
        <f>Drivers!AT194</f>
        <v>0</v>
      </c>
      <c r="AU874">
        <f>Drivers!AU194</f>
        <v>0</v>
      </c>
      <c r="AV874">
        <f>Drivers!AV194</f>
        <v>0</v>
      </c>
      <c r="AW874">
        <f>Drivers!AW194</f>
        <v>0</v>
      </c>
      <c r="AX874">
        <f>Drivers!AX194</f>
        <v>0</v>
      </c>
      <c r="AY874">
        <f>Drivers!AY194</f>
        <v>0</v>
      </c>
      <c r="AZ874">
        <f>Drivers!AZ194</f>
        <v>0</v>
      </c>
      <c r="BA874">
        <f>Drivers!BA194</f>
        <v>0</v>
      </c>
      <c r="BB874">
        <f>Drivers!BB194</f>
        <v>0</v>
      </c>
      <c r="BC874">
        <f>Drivers!BC194</f>
        <v>0</v>
      </c>
      <c r="BD874">
        <f>Drivers!BD194</f>
        <v>0</v>
      </c>
      <c r="BE874">
        <f>Drivers!BE194</f>
        <v>0</v>
      </c>
      <c r="BF874">
        <f>Drivers!BF194</f>
        <v>0</v>
      </c>
      <c r="BG874">
        <f>Drivers!BG194</f>
        <v>0</v>
      </c>
      <c r="BH874">
        <f>Drivers!BH194</f>
        <v>0</v>
      </c>
      <c r="BI874">
        <f>Drivers!BI194</f>
        <v>0</v>
      </c>
      <c r="BJ874">
        <f>Drivers!BJ194</f>
        <v>0</v>
      </c>
      <c r="BK874">
        <f>Drivers!BK194</f>
        <v>0</v>
      </c>
      <c r="BL874">
        <f>Drivers!BL194</f>
        <v>0</v>
      </c>
      <c r="BM874">
        <f>Drivers!BM194</f>
        <v>0</v>
      </c>
      <c r="BN874">
        <f>Drivers!BN194</f>
        <v>0</v>
      </c>
      <c r="BO874">
        <f>Drivers!BO194</f>
        <v>0</v>
      </c>
      <c r="BP874">
        <f>Drivers!BP194</f>
        <v>0</v>
      </c>
      <c r="BQ874">
        <f>Drivers!BQ194</f>
        <v>0</v>
      </c>
      <c r="BR874">
        <f>Drivers!BR194</f>
        <v>0</v>
      </c>
      <c r="BS874">
        <f>Drivers!BS194</f>
        <v>0</v>
      </c>
      <c r="BT874">
        <f>Drivers!BT194</f>
        <v>0</v>
      </c>
      <c r="BU874">
        <f>Drivers!BU194</f>
        <v>0</v>
      </c>
      <c r="BV874">
        <f>Drivers!BV194</f>
        <v>0</v>
      </c>
      <c r="BW874">
        <f>Drivers!BW194</f>
        <v>0</v>
      </c>
      <c r="BX874">
        <f>Drivers!BX194</f>
        <v>0</v>
      </c>
      <c r="BY874">
        <f>Drivers!BY194</f>
        <v>0</v>
      </c>
      <c r="BZ874">
        <f>Drivers!BZ194</f>
        <v>0</v>
      </c>
      <c r="CA874">
        <f>Drivers!CA194</f>
        <v>0</v>
      </c>
      <c r="CB874">
        <f>Drivers!CB194</f>
        <v>5040</v>
      </c>
      <c r="CC874">
        <f>Drivers!CC194</f>
        <v>5040</v>
      </c>
      <c r="CD874">
        <f>Drivers!CD194</f>
        <v>5040</v>
      </c>
      <c r="CE874">
        <f>Drivers!CE194</f>
        <v>5040</v>
      </c>
      <c r="CF874">
        <f>Drivers!CF194</f>
        <v>5040</v>
      </c>
      <c r="CG874">
        <f>Drivers!CG194</f>
        <v>5040</v>
      </c>
      <c r="CH874">
        <f>Drivers!CH194</f>
        <v>0</v>
      </c>
      <c r="CI874">
        <f>Drivers!CI194</f>
        <v>0</v>
      </c>
      <c r="CJ874">
        <f>Drivers!CJ194</f>
        <v>0</v>
      </c>
      <c r="CK874">
        <f>Drivers!CK194</f>
        <v>0</v>
      </c>
      <c r="CL874">
        <f>Drivers!CL194</f>
        <v>0</v>
      </c>
      <c r="CM874">
        <f>Drivers!CM194</f>
        <v>0</v>
      </c>
      <c r="CN874">
        <f>Drivers!CN194</f>
        <v>0</v>
      </c>
      <c r="CO874">
        <f>Drivers!CO194</f>
        <v>0</v>
      </c>
      <c r="CP874">
        <f>Drivers!CP194</f>
        <v>0</v>
      </c>
      <c r="CQ874">
        <f>Drivers!CQ194</f>
        <v>0</v>
      </c>
      <c r="CR874">
        <f>Drivers!CR194</f>
        <v>0</v>
      </c>
      <c r="CS874">
        <f>Drivers!CS194</f>
        <v>0</v>
      </c>
      <c r="CT874">
        <f>Drivers!CT194</f>
        <v>0</v>
      </c>
      <c r="CU874">
        <f>Drivers!CU194</f>
        <v>0</v>
      </c>
      <c r="CV874">
        <f>Drivers!CV194</f>
        <v>0</v>
      </c>
      <c r="CW874">
        <f>Drivers!CW194</f>
        <v>0</v>
      </c>
      <c r="CX874">
        <f>Drivers!CX194</f>
        <v>0</v>
      </c>
      <c r="CY874">
        <f>Drivers!CY194</f>
        <v>0</v>
      </c>
      <c r="CZ874">
        <f>Drivers!CZ194</f>
        <v>0</v>
      </c>
      <c r="DA874">
        <f>Drivers!DA194</f>
        <v>0</v>
      </c>
      <c r="DB874">
        <f>Drivers!DB194</f>
        <v>0</v>
      </c>
      <c r="DC874">
        <f>Drivers!DC194</f>
        <v>0</v>
      </c>
      <c r="DD874">
        <f>Drivers!DD194</f>
        <v>0</v>
      </c>
      <c r="DE874">
        <f>Drivers!DE194</f>
        <v>0</v>
      </c>
      <c r="DF874">
        <f>Drivers!DF194</f>
        <v>0</v>
      </c>
      <c r="DG874">
        <f>Drivers!DG194</f>
        <v>0</v>
      </c>
      <c r="DH874">
        <f>Drivers!DH194</f>
        <v>0</v>
      </c>
      <c r="DI874">
        <f>Drivers!DI194</f>
        <v>0</v>
      </c>
      <c r="DJ874">
        <f>Drivers!DJ194</f>
        <v>0</v>
      </c>
      <c r="DK874">
        <f>Drivers!DK194</f>
        <v>0</v>
      </c>
      <c r="DL874">
        <f>Drivers!DL194</f>
        <v>0</v>
      </c>
      <c r="DM874">
        <f>Drivers!DM194</f>
        <v>0</v>
      </c>
      <c r="DN874">
        <f>Drivers!DN194</f>
        <v>0</v>
      </c>
      <c r="DO874">
        <f>Drivers!DO194</f>
        <v>0</v>
      </c>
      <c r="DP874">
        <f>Drivers!DP194</f>
        <v>0</v>
      </c>
      <c r="DQ874">
        <f>Drivers!DQ194</f>
        <v>0</v>
      </c>
      <c r="DR874">
        <f>Drivers!DR194</f>
        <v>0</v>
      </c>
      <c r="DS874">
        <f>Drivers!DS194</f>
        <v>0</v>
      </c>
      <c r="DT874">
        <f>Drivers!DT194</f>
        <v>0</v>
      </c>
      <c r="DU874">
        <f>Drivers!DU194</f>
        <v>0</v>
      </c>
      <c r="DV874">
        <f>Drivers!DV194</f>
        <v>0</v>
      </c>
      <c r="DW874">
        <f>Drivers!DW194</f>
        <v>0</v>
      </c>
      <c r="DX874">
        <f>Drivers!DX194</f>
        <v>0</v>
      </c>
      <c r="DY874">
        <f>Drivers!DY194</f>
        <v>0</v>
      </c>
      <c r="DZ874">
        <f>Drivers!DZ194</f>
        <v>0</v>
      </c>
      <c r="EA874">
        <f>Drivers!EA194</f>
        <v>0</v>
      </c>
      <c r="EB874">
        <f>Drivers!EB194</f>
        <v>5040</v>
      </c>
      <c r="EC874">
        <f>Drivers!EC194</f>
        <v>5040</v>
      </c>
      <c r="ED874">
        <f>Drivers!ED194</f>
        <v>5140.8</v>
      </c>
      <c r="EE874">
        <f>Drivers!EE194</f>
        <v>5243.616</v>
      </c>
      <c r="EF874">
        <f>Drivers!EF194</f>
        <v>5348.4883200000004</v>
      </c>
      <c r="EG874">
        <f>Drivers!EG194</f>
        <v>5455.4580864</v>
      </c>
      <c r="EH874">
        <f>Drivers!EH194</f>
        <v>5564.5672481279998</v>
      </c>
      <c r="EI874">
        <f>Drivers!EI194</f>
        <v>5675.8585930905601</v>
      </c>
      <c r="EJ874">
        <f>Drivers!EJ194</f>
        <v>5789.3757649523714</v>
      </c>
    </row>
    <row r="875" spans="1:140">
      <c r="A875">
        <f>Drivers!A195</f>
        <v>0</v>
      </c>
      <c r="B875">
        <f>Drivers!B195</f>
        <v>0</v>
      </c>
      <c r="C875">
        <f>Drivers!C195</f>
        <v>0</v>
      </c>
      <c r="D875">
        <f>Drivers!D195</f>
        <v>0</v>
      </c>
      <c r="E875">
        <f>Drivers!E195</f>
        <v>0</v>
      </c>
      <c r="F875">
        <f>Drivers!F195</f>
        <v>0</v>
      </c>
      <c r="G875">
        <f>Drivers!G195</f>
        <v>0</v>
      </c>
      <c r="H875">
        <f>Drivers!H195</f>
        <v>0</v>
      </c>
      <c r="I875">
        <f>Drivers!I195</f>
        <v>0</v>
      </c>
      <c r="J875">
        <f>Drivers!J195</f>
        <v>0</v>
      </c>
      <c r="K875">
        <f>Drivers!K195</f>
        <v>0</v>
      </c>
      <c r="L875">
        <f>Drivers!L195</f>
        <v>0</v>
      </c>
      <c r="M875">
        <f>Drivers!M195</f>
        <v>0</v>
      </c>
      <c r="N875">
        <f>Drivers!N195</f>
        <v>0</v>
      </c>
      <c r="O875">
        <f>Drivers!O195</f>
        <v>0</v>
      </c>
      <c r="P875">
        <f>Drivers!P195</f>
        <v>0</v>
      </c>
      <c r="Q875">
        <f>Drivers!Q195</f>
        <v>0</v>
      </c>
      <c r="R875">
        <f>Drivers!R195</f>
        <v>0</v>
      </c>
      <c r="S875">
        <f>Drivers!S195</f>
        <v>0</v>
      </c>
      <c r="T875">
        <f>Drivers!T195</f>
        <v>0</v>
      </c>
      <c r="U875">
        <f>Drivers!U195</f>
        <v>0</v>
      </c>
      <c r="V875">
        <f>Drivers!V195</f>
        <v>0</v>
      </c>
      <c r="W875">
        <f>Drivers!W195</f>
        <v>0</v>
      </c>
      <c r="X875">
        <f>Drivers!X195</f>
        <v>0</v>
      </c>
      <c r="Y875">
        <f>Drivers!Y195</f>
        <v>0</v>
      </c>
      <c r="Z875">
        <f>Drivers!Z195</f>
        <v>0</v>
      </c>
      <c r="AA875">
        <f>Drivers!AA195</f>
        <v>0</v>
      </c>
      <c r="AB875">
        <f>Drivers!AB195</f>
        <v>0</v>
      </c>
      <c r="AC875">
        <f>Drivers!AC195</f>
        <v>0</v>
      </c>
      <c r="AD875">
        <f>Drivers!AD195</f>
        <v>0</v>
      </c>
      <c r="AE875">
        <f>Drivers!AE195</f>
        <v>0</v>
      </c>
      <c r="AF875">
        <f>Drivers!AF195</f>
        <v>0</v>
      </c>
      <c r="AG875">
        <f>Drivers!AG195</f>
        <v>0</v>
      </c>
      <c r="AH875">
        <f>Drivers!AH195</f>
        <v>0</v>
      </c>
      <c r="AI875">
        <f>Drivers!AI195</f>
        <v>0</v>
      </c>
      <c r="AJ875">
        <f>Drivers!AJ195</f>
        <v>0</v>
      </c>
      <c r="AK875">
        <f>Drivers!AK195</f>
        <v>0</v>
      </c>
      <c r="AL875">
        <f>Drivers!AL195</f>
        <v>0</v>
      </c>
      <c r="AM875">
        <f>Drivers!AM195</f>
        <v>0</v>
      </c>
      <c r="AN875">
        <f>Drivers!AN195</f>
        <v>0</v>
      </c>
      <c r="AO875">
        <f>Drivers!AO195</f>
        <v>0</v>
      </c>
      <c r="AP875">
        <f>Drivers!AP195</f>
        <v>0</v>
      </c>
      <c r="AQ875">
        <f>Drivers!AQ195</f>
        <v>0</v>
      </c>
      <c r="AR875">
        <f>Drivers!AR195</f>
        <v>0</v>
      </c>
      <c r="AS875">
        <f>Drivers!AS195</f>
        <v>0</v>
      </c>
      <c r="AT875">
        <f>Drivers!AT195</f>
        <v>0</v>
      </c>
      <c r="AU875">
        <f>Drivers!AU195</f>
        <v>0</v>
      </c>
      <c r="AV875">
        <f>Drivers!AV195</f>
        <v>0</v>
      </c>
      <c r="AW875">
        <f>Drivers!AW195</f>
        <v>0</v>
      </c>
      <c r="AX875">
        <f>Drivers!AX195</f>
        <v>0</v>
      </c>
      <c r="AY875">
        <f>Drivers!AY195</f>
        <v>0</v>
      </c>
      <c r="AZ875">
        <f>Drivers!AZ195</f>
        <v>0</v>
      </c>
      <c r="BA875">
        <f>Drivers!BA195</f>
        <v>0</v>
      </c>
      <c r="BB875">
        <f>Drivers!BB195</f>
        <v>0</v>
      </c>
      <c r="BC875">
        <f>Drivers!BC195</f>
        <v>0</v>
      </c>
      <c r="BD875">
        <f>Drivers!BD195</f>
        <v>0</v>
      </c>
      <c r="BE875">
        <f>Drivers!BE195</f>
        <v>0</v>
      </c>
      <c r="BF875">
        <f>Drivers!BF195</f>
        <v>0</v>
      </c>
      <c r="BG875">
        <f>Drivers!BG195</f>
        <v>0</v>
      </c>
      <c r="BH875">
        <f>Drivers!BH195</f>
        <v>0</v>
      </c>
      <c r="BI875">
        <f>Drivers!BI195</f>
        <v>0</v>
      </c>
      <c r="BJ875">
        <f>Drivers!BJ195</f>
        <v>0</v>
      </c>
      <c r="BK875">
        <f>Drivers!BK195</f>
        <v>0</v>
      </c>
      <c r="BL875">
        <f>Drivers!BL195</f>
        <v>0</v>
      </c>
      <c r="BM875">
        <f>Drivers!BM195</f>
        <v>0</v>
      </c>
      <c r="BN875">
        <f>Drivers!BN195</f>
        <v>0</v>
      </c>
      <c r="BO875">
        <f>Drivers!BO195</f>
        <v>0</v>
      </c>
      <c r="BP875">
        <f>Drivers!BP195</f>
        <v>0</v>
      </c>
      <c r="BQ875">
        <f>Drivers!BQ195</f>
        <v>0</v>
      </c>
      <c r="BR875">
        <f>Drivers!BR195</f>
        <v>0</v>
      </c>
      <c r="BS875">
        <f>Drivers!BS195</f>
        <v>0</v>
      </c>
      <c r="BT875">
        <f>Drivers!BT195</f>
        <v>0</v>
      </c>
      <c r="BU875">
        <f>Drivers!BU195</f>
        <v>0</v>
      </c>
      <c r="BV875">
        <f>Drivers!BV195</f>
        <v>0</v>
      </c>
      <c r="BW875">
        <f>Drivers!BW195</f>
        <v>0</v>
      </c>
      <c r="BX875">
        <f>Drivers!BX195</f>
        <v>0</v>
      </c>
      <c r="BY875">
        <f>Drivers!BY195</f>
        <v>0</v>
      </c>
      <c r="BZ875">
        <f>Drivers!BZ195</f>
        <v>0</v>
      </c>
      <c r="CA875">
        <f>Drivers!CA195</f>
        <v>0</v>
      </c>
      <c r="CB875">
        <f>Drivers!CB195</f>
        <v>0</v>
      </c>
      <c r="CC875">
        <f>Drivers!CC195</f>
        <v>0</v>
      </c>
      <c r="CD875">
        <f>Drivers!CD195</f>
        <v>0</v>
      </c>
      <c r="CE875">
        <f>Drivers!CE195</f>
        <v>0</v>
      </c>
      <c r="CF875">
        <f>Drivers!CF195</f>
        <v>0</v>
      </c>
      <c r="CG875">
        <f>Drivers!CG195</f>
        <v>0</v>
      </c>
      <c r="CH875">
        <f>Drivers!CH195</f>
        <v>0</v>
      </c>
      <c r="CI875">
        <f>Drivers!CI195</f>
        <v>0</v>
      </c>
      <c r="CJ875">
        <f>Drivers!CJ195</f>
        <v>0</v>
      </c>
      <c r="CK875">
        <f>Drivers!CK195</f>
        <v>0</v>
      </c>
      <c r="CL875">
        <f>Drivers!CL195</f>
        <v>0</v>
      </c>
      <c r="CM875">
        <f>Drivers!CM195</f>
        <v>0</v>
      </c>
      <c r="CN875">
        <f>Drivers!CN195</f>
        <v>0</v>
      </c>
      <c r="CO875">
        <f>Drivers!CO195</f>
        <v>0</v>
      </c>
      <c r="CP875">
        <f>Drivers!CP195</f>
        <v>0</v>
      </c>
      <c r="CQ875">
        <f>Drivers!CQ195</f>
        <v>0</v>
      </c>
      <c r="CR875">
        <f>Drivers!CR195</f>
        <v>0</v>
      </c>
      <c r="CS875">
        <f>Drivers!CS195</f>
        <v>0</v>
      </c>
      <c r="CT875">
        <f>Drivers!CT195</f>
        <v>0</v>
      </c>
      <c r="CU875">
        <f>Drivers!CU195</f>
        <v>0</v>
      </c>
      <c r="CV875">
        <f>Drivers!CV195</f>
        <v>0</v>
      </c>
      <c r="CW875">
        <f>Drivers!CW195</f>
        <v>0</v>
      </c>
      <c r="CX875">
        <f>Drivers!CX195</f>
        <v>0</v>
      </c>
      <c r="CY875">
        <f>Drivers!CY195</f>
        <v>0</v>
      </c>
      <c r="CZ875">
        <f>Drivers!CZ195</f>
        <v>0</v>
      </c>
      <c r="DA875">
        <f>Drivers!DA195</f>
        <v>0</v>
      </c>
      <c r="DB875">
        <f>Drivers!DB195</f>
        <v>0</v>
      </c>
      <c r="DC875">
        <f>Drivers!DC195</f>
        <v>0</v>
      </c>
      <c r="DD875">
        <f>Drivers!DD195</f>
        <v>0</v>
      </c>
      <c r="DE875">
        <f>Drivers!DE195</f>
        <v>0</v>
      </c>
      <c r="DF875">
        <f>Drivers!DF195</f>
        <v>0</v>
      </c>
      <c r="DG875">
        <f>Drivers!DG195</f>
        <v>0</v>
      </c>
      <c r="DH875">
        <f>Drivers!DH195</f>
        <v>0</v>
      </c>
      <c r="DI875">
        <f>Drivers!DI195</f>
        <v>0</v>
      </c>
      <c r="DJ875">
        <f>Drivers!DJ195</f>
        <v>0</v>
      </c>
      <c r="DK875">
        <f>Drivers!DK195</f>
        <v>0</v>
      </c>
      <c r="DL875">
        <f>Drivers!DL195</f>
        <v>0</v>
      </c>
      <c r="DM875">
        <f>Drivers!DM195</f>
        <v>0</v>
      </c>
      <c r="DN875">
        <f>Drivers!DN195</f>
        <v>0</v>
      </c>
      <c r="DO875">
        <f>Drivers!DO195</f>
        <v>0</v>
      </c>
      <c r="DP875">
        <f>Drivers!DP195</f>
        <v>0</v>
      </c>
      <c r="DQ875">
        <f>Drivers!DQ195</f>
        <v>0</v>
      </c>
      <c r="DR875">
        <f>Drivers!DR195</f>
        <v>0</v>
      </c>
      <c r="DS875">
        <f>Drivers!DS195</f>
        <v>0</v>
      </c>
      <c r="DT875">
        <f>Drivers!DT195</f>
        <v>0</v>
      </c>
      <c r="DU875">
        <f>Drivers!DU195</f>
        <v>0</v>
      </c>
      <c r="DV875">
        <f>Drivers!DV195</f>
        <v>0</v>
      </c>
      <c r="DW875">
        <f>Drivers!DW195</f>
        <v>0</v>
      </c>
      <c r="DX875">
        <f>Drivers!DX195</f>
        <v>0</v>
      </c>
      <c r="DY875">
        <f>Drivers!DY195</f>
        <v>0</v>
      </c>
      <c r="DZ875">
        <f>Drivers!DZ195</f>
        <v>0</v>
      </c>
      <c r="EA875">
        <f>Drivers!EA195</f>
        <v>0</v>
      </c>
      <c r="EB875">
        <f>Drivers!EB195</f>
        <v>0</v>
      </c>
      <c r="EC875">
        <f>Drivers!EC195</f>
        <v>0</v>
      </c>
      <c r="ED875">
        <f>Drivers!ED195</f>
        <v>0</v>
      </c>
      <c r="EE875">
        <f>Drivers!EE195</f>
        <v>0</v>
      </c>
      <c r="EF875">
        <f>Drivers!EF195</f>
        <v>0</v>
      </c>
      <c r="EG875">
        <f>Drivers!EG195</f>
        <v>0</v>
      </c>
      <c r="EH875">
        <f>Drivers!EH195</f>
        <v>0</v>
      </c>
      <c r="EI875">
        <f>Drivers!EI195</f>
        <v>0</v>
      </c>
      <c r="EJ875">
        <f>Drivers!EJ195</f>
        <v>0</v>
      </c>
    </row>
    <row r="876" spans="1:140">
      <c r="A876">
        <f>Drivers!A196</f>
        <v>0</v>
      </c>
      <c r="B876">
        <f>Drivers!B196</f>
        <v>0</v>
      </c>
      <c r="C876">
        <f>Drivers!C196</f>
        <v>0</v>
      </c>
      <c r="D876">
        <f>Drivers!D196</f>
        <v>0</v>
      </c>
      <c r="E876">
        <f>Drivers!E196</f>
        <v>0</v>
      </c>
      <c r="F876">
        <f>Drivers!F196</f>
        <v>0</v>
      </c>
      <c r="G876">
        <f>Drivers!G196</f>
        <v>0</v>
      </c>
      <c r="H876">
        <f>Drivers!H196</f>
        <v>0</v>
      </c>
      <c r="I876" t="str">
        <f>Drivers!I196</f>
        <v>Average StreetEasy Rental Fee</v>
      </c>
      <c r="J876">
        <f>Drivers!J196</f>
        <v>0</v>
      </c>
      <c r="K876">
        <f>Drivers!K196</f>
        <v>0</v>
      </c>
      <c r="L876">
        <f>Drivers!L196</f>
        <v>0</v>
      </c>
      <c r="M876">
        <f>Drivers!M196</f>
        <v>0</v>
      </c>
      <c r="N876">
        <f>Drivers!N196</f>
        <v>0</v>
      </c>
      <c r="O876">
        <f>Drivers!O196</f>
        <v>0</v>
      </c>
      <c r="P876">
        <f>Drivers!P196</f>
        <v>0</v>
      </c>
      <c r="Q876">
        <f>Drivers!Q196</f>
        <v>0</v>
      </c>
      <c r="R876">
        <f>Drivers!R196</f>
        <v>0</v>
      </c>
      <c r="S876">
        <f>Drivers!S196</f>
        <v>0</v>
      </c>
      <c r="T876">
        <f>Drivers!T196</f>
        <v>0</v>
      </c>
      <c r="U876">
        <f>Drivers!U196</f>
        <v>0</v>
      </c>
      <c r="V876">
        <f>Drivers!V196</f>
        <v>0</v>
      </c>
      <c r="W876">
        <f>Drivers!W196</f>
        <v>0</v>
      </c>
      <c r="X876">
        <f>Drivers!X196</f>
        <v>0</v>
      </c>
      <c r="Y876">
        <f>Drivers!Y196</f>
        <v>0</v>
      </c>
      <c r="Z876">
        <f>Drivers!Z196</f>
        <v>0</v>
      </c>
      <c r="AA876">
        <f>Drivers!AA196</f>
        <v>0</v>
      </c>
      <c r="AB876">
        <f>Drivers!AB196</f>
        <v>0</v>
      </c>
      <c r="AC876">
        <f>Drivers!AC196</f>
        <v>0</v>
      </c>
      <c r="AD876">
        <f>Drivers!AD196</f>
        <v>0</v>
      </c>
      <c r="AE876">
        <f>Drivers!AE196</f>
        <v>0</v>
      </c>
      <c r="AF876">
        <f>Drivers!AF196</f>
        <v>0</v>
      </c>
      <c r="AG876">
        <f>Drivers!AG196</f>
        <v>0</v>
      </c>
      <c r="AH876">
        <f>Drivers!AH196</f>
        <v>0</v>
      </c>
      <c r="AI876">
        <f>Drivers!AI196</f>
        <v>0</v>
      </c>
      <c r="AJ876">
        <f>Drivers!AJ196</f>
        <v>0</v>
      </c>
      <c r="AK876">
        <f>Drivers!AK196</f>
        <v>0</v>
      </c>
      <c r="AL876">
        <f>Drivers!AL196</f>
        <v>0</v>
      </c>
      <c r="AM876">
        <f>Drivers!AM196</f>
        <v>0</v>
      </c>
      <c r="AN876">
        <f>Drivers!AN196</f>
        <v>0</v>
      </c>
      <c r="AO876">
        <f>Drivers!AO196</f>
        <v>0</v>
      </c>
      <c r="AP876">
        <f>Drivers!AP196</f>
        <v>0</v>
      </c>
      <c r="AQ876">
        <f>Drivers!AQ196</f>
        <v>0</v>
      </c>
      <c r="AR876">
        <f>Drivers!AR196</f>
        <v>0</v>
      </c>
      <c r="AS876">
        <f>Drivers!AS196</f>
        <v>0</v>
      </c>
      <c r="AT876">
        <f>Drivers!AT196</f>
        <v>0</v>
      </c>
      <c r="AU876">
        <f>Drivers!AU196</f>
        <v>0</v>
      </c>
      <c r="AV876">
        <f>Drivers!AV196</f>
        <v>0</v>
      </c>
      <c r="AW876">
        <f>Drivers!AW196</f>
        <v>0</v>
      </c>
      <c r="AX876">
        <f>Drivers!AX196</f>
        <v>0</v>
      </c>
      <c r="AY876">
        <f>Drivers!AY196</f>
        <v>0</v>
      </c>
      <c r="AZ876">
        <f>Drivers!AZ196</f>
        <v>0</v>
      </c>
      <c r="BA876">
        <f>Drivers!BA196</f>
        <v>0</v>
      </c>
      <c r="BB876">
        <f>Drivers!BB196</f>
        <v>0</v>
      </c>
      <c r="BC876">
        <f>Drivers!BC196</f>
        <v>0</v>
      </c>
      <c r="BD876">
        <f>Drivers!BD196</f>
        <v>0</v>
      </c>
      <c r="BE876">
        <f>Drivers!BE196</f>
        <v>0</v>
      </c>
      <c r="BF876">
        <f>Drivers!BF196</f>
        <v>0</v>
      </c>
      <c r="BG876">
        <f>Drivers!BG196</f>
        <v>0</v>
      </c>
      <c r="BH876">
        <f>Drivers!BH196</f>
        <v>0</v>
      </c>
      <c r="BI876">
        <f>Drivers!BI196</f>
        <v>0</v>
      </c>
      <c r="BJ876">
        <f>Drivers!BJ196</f>
        <v>0</v>
      </c>
      <c r="BK876">
        <f>Drivers!BK196</f>
        <v>0</v>
      </c>
      <c r="BL876">
        <f>Drivers!BL196</f>
        <v>0</v>
      </c>
      <c r="BM876">
        <f>Drivers!BM196</f>
        <v>0</v>
      </c>
      <c r="BN876">
        <f>Drivers!BN196</f>
        <v>0</v>
      </c>
      <c r="BO876">
        <f>Drivers!BO196</f>
        <v>0</v>
      </c>
      <c r="BP876">
        <f>Drivers!BP196</f>
        <v>0</v>
      </c>
      <c r="BQ876">
        <f>Drivers!BQ196</f>
        <v>0</v>
      </c>
      <c r="BR876">
        <f>Drivers!BR196</f>
        <v>0</v>
      </c>
      <c r="BS876">
        <f>Drivers!BS196</f>
        <v>0</v>
      </c>
      <c r="BT876">
        <f>Drivers!BT196</f>
        <v>0</v>
      </c>
      <c r="BU876">
        <f>Drivers!BU196</f>
        <v>0</v>
      </c>
      <c r="BV876">
        <f>Drivers!BV196</f>
        <v>0</v>
      </c>
      <c r="BW876">
        <f>Drivers!BW196</f>
        <v>0</v>
      </c>
      <c r="BX876">
        <f>Drivers!BX196</f>
        <v>0</v>
      </c>
      <c r="BY876">
        <f>Drivers!BY196</f>
        <v>0</v>
      </c>
      <c r="BZ876">
        <f>Drivers!BZ196</f>
        <v>0</v>
      </c>
      <c r="CA876">
        <f>Drivers!CA196</f>
        <v>0</v>
      </c>
      <c r="CB876">
        <f>Drivers!CB196</f>
        <v>75</v>
      </c>
      <c r="CC876">
        <f>Drivers!CC196</f>
        <v>75</v>
      </c>
      <c r="CD876">
        <f>Drivers!CD196</f>
        <v>75</v>
      </c>
      <c r="CE876">
        <f>Drivers!CE196</f>
        <v>75</v>
      </c>
      <c r="CF876">
        <f>Drivers!CF196</f>
        <v>112.5</v>
      </c>
      <c r="CG876">
        <f>Drivers!CG196</f>
        <v>112.5</v>
      </c>
      <c r="CH876">
        <f>Drivers!CH196</f>
        <v>0</v>
      </c>
      <c r="CI876">
        <f>Drivers!CI196</f>
        <v>0</v>
      </c>
      <c r="CJ876">
        <f>Drivers!CJ196</f>
        <v>0</v>
      </c>
      <c r="CK876">
        <f>Drivers!CK196</f>
        <v>0</v>
      </c>
      <c r="CL876">
        <f>Drivers!CL196</f>
        <v>0</v>
      </c>
      <c r="CM876">
        <f>Drivers!CM196</f>
        <v>0</v>
      </c>
      <c r="CN876">
        <f>Drivers!CN196</f>
        <v>0</v>
      </c>
      <c r="CO876">
        <f>Drivers!CO196</f>
        <v>0</v>
      </c>
      <c r="CP876">
        <f>Drivers!CP196</f>
        <v>0</v>
      </c>
      <c r="CQ876">
        <f>Drivers!CQ196</f>
        <v>0</v>
      </c>
      <c r="CR876">
        <f>Drivers!CR196</f>
        <v>0</v>
      </c>
      <c r="CS876">
        <f>Drivers!CS196</f>
        <v>0</v>
      </c>
      <c r="CT876">
        <f>Drivers!CT196</f>
        <v>0</v>
      </c>
      <c r="CU876">
        <f>Drivers!CU196</f>
        <v>0</v>
      </c>
      <c r="CV876">
        <f>Drivers!CV196</f>
        <v>0</v>
      </c>
      <c r="CW876">
        <f>Drivers!CW196</f>
        <v>0</v>
      </c>
      <c r="CX876">
        <f>Drivers!CX196</f>
        <v>0</v>
      </c>
      <c r="CY876">
        <f>Drivers!CY196</f>
        <v>0</v>
      </c>
      <c r="CZ876">
        <f>Drivers!CZ196</f>
        <v>0</v>
      </c>
      <c r="DA876">
        <f>Drivers!DA196</f>
        <v>0</v>
      </c>
      <c r="DB876">
        <f>Drivers!DB196</f>
        <v>0</v>
      </c>
      <c r="DC876">
        <f>Drivers!DC196</f>
        <v>0</v>
      </c>
      <c r="DD876">
        <f>Drivers!DD196</f>
        <v>0</v>
      </c>
      <c r="DE876">
        <f>Drivers!DE196</f>
        <v>0</v>
      </c>
      <c r="DF876">
        <f>Drivers!DF196</f>
        <v>0</v>
      </c>
      <c r="DG876">
        <f>Drivers!DG196</f>
        <v>0</v>
      </c>
      <c r="DH876">
        <f>Drivers!DH196</f>
        <v>0</v>
      </c>
      <c r="DI876">
        <f>Drivers!DI196</f>
        <v>0</v>
      </c>
      <c r="DJ876">
        <f>Drivers!DJ196</f>
        <v>0</v>
      </c>
      <c r="DK876">
        <f>Drivers!DK196</f>
        <v>0</v>
      </c>
      <c r="DL876">
        <f>Drivers!DL196</f>
        <v>0</v>
      </c>
      <c r="DM876">
        <f>Drivers!DM196</f>
        <v>0</v>
      </c>
      <c r="DN876">
        <f>Drivers!DN196</f>
        <v>0</v>
      </c>
      <c r="DO876">
        <f>Drivers!DO196</f>
        <v>0</v>
      </c>
      <c r="DP876">
        <f>Drivers!DP196</f>
        <v>0</v>
      </c>
      <c r="DQ876">
        <f>Drivers!DQ196</f>
        <v>0</v>
      </c>
      <c r="DR876">
        <f>Drivers!DR196</f>
        <v>0</v>
      </c>
      <c r="DS876">
        <f>Drivers!DS196</f>
        <v>0</v>
      </c>
      <c r="DT876">
        <f>Drivers!DT196</f>
        <v>0</v>
      </c>
      <c r="DU876">
        <f>Drivers!DU196</f>
        <v>0</v>
      </c>
      <c r="DV876">
        <f>Drivers!DV196</f>
        <v>0</v>
      </c>
      <c r="DW876">
        <f>Drivers!DW196</f>
        <v>0</v>
      </c>
      <c r="DX876">
        <f>Drivers!DX196</f>
        <v>0</v>
      </c>
      <c r="DY876">
        <f>Drivers!DY196</f>
        <v>0</v>
      </c>
      <c r="DZ876">
        <f>Drivers!DZ196</f>
        <v>0</v>
      </c>
      <c r="EA876">
        <f>Drivers!EA196</f>
        <v>0</v>
      </c>
      <c r="EB876">
        <f>Drivers!EB196</f>
        <v>75</v>
      </c>
      <c r="EC876">
        <f>Drivers!EC196</f>
        <v>94.001226742997346</v>
      </c>
      <c r="ED876">
        <f>Drivers!ED196</f>
        <v>141.00184011449602</v>
      </c>
      <c r="EE876">
        <f>Drivers!EE196</f>
        <v>211.50276017174403</v>
      </c>
      <c r="EF876">
        <f>Drivers!EF196</f>
        <v>317.25414025761609</v>
      </c>
      <c r="EG876">
        <f>Drivers!EG196</f>
        <v>475.88121038642407</v>
      </c>
      <c r="EH876">
        <f>Drivers!EH196</f>
        <v>713.82181557963611</v>
      </c>
      <c r="EI876">
        <f>Drivers!EI196</f>
        <v>927.96836025352695</v>
      </c>
      <c r="EJ876">
        <f>Drivers!EJ196</f>
        <v>1206.3588683295852</v>
      </c>
    </row>
    <row r="877" spans="1:140">
      <c r="A877">
        <f>Drivers!A197</f>
        <v>0</v>
      </c>
      <c r="B877">
        <f>Drivers!B197</f>
        <v>0</v>
      </c>
      <c r="C877">
        <f>Drivers!C197</f>
        <v>0</v>
      </c>
      <c r="D877">
        <f>Drivers!D197</f>
        <v>0</v>
      </c>
      <c r="E877">
        <f>Drivers!E197</f>
        <v>0</v>
      </c>
      <c r="F877">
        <f>Drivers!F197</f>
        <v>0</v>
      </c>
      <c r="G877">
        <f>Drivers!G197</f>
        <v>0</v>
      </c>
      <c r="H877">
        <f>Drivers!H197</f>
        <v>0</v>
      </c>
      <c r="I877" t="str">
        <f>Drivers!I197</f>
        <v>As a % of Broker Fee</v>
      </c>
      <c r="J877">
        <f>Drivers!J197</f>
        <v>0</v>
      </c>
      <c r="K877">
        <f>Drivers!K197</f>
        <v>0</v>
      </c>
      <c r="L877">
        <f>Drivers!L197</f>
        <v>0</v>
      </c>
      <c r="M877">
        <f>Drivers!M197</f>
        <v>0</v>
      </c>
      <c r="N877">
        <f>Drivers!N197</f>
        <v>0</v>
      </c>
      <c r="O877">
        <f>Drivers!O197</f>
        <v>0</v>
      </c>
      <c r="P877">
        <f>Drivers!P197</f>
        <v>0</v>
      </c>
      <c r="Q877">
        <f>Drivers!Q197</f>
        <v>0</v>
      </c>
      <c r="R877">
        <f>Drivers!R197</f>
        <v>0</v>
      </c>
      <c r="S877">
        <f>Drivers!S197</f>
        <v>0</v>
      </c>
      <c r="T877">
        <f>Drivers!T197</f>
        <v>0</v>
      </c>
      <c r="U877">
        <f>Drivers!U197</f>
        <v>0</v>
      </c>
      <c r="V877">
        <f>Drivers!V197</f>
        <v>0</v>
      </c>
      <c r="W877">
        <f>Drivers!W197</f>
        <v>0</v>
      </c>
      <c r="X877">
        <f>Drivers!X197</f>
        <v>0</v>
      </c>
      <c r="Y877">
        <f>Drivers!Y197</f>
        <v>0</v>
      </c>
      <c r="Z877">
        <f>Drivers!Z197</f>
        <v>0</v>
      </c>
      <c r="AA877">
        <f>Drivers!AA197</f>
        <v>0</v>
      </c>
      <c r="AB877">
        <f>Drivers!AB197</f>
        <v>0</v>
      </c>
      <c r="AC877">
        <f>Drivers!AC197</f>
        <v>0</v>
      </c>
      <c r="AD877">
        <f>Drivers!AD197</f>
        <v>0</v>
      </c>
      <c r="AE877">
        <f>Drivers!AE197</f>
        <v>0</v>
      </c>
      <c r="AF877">
        <f>Drivers!AF197</f>
        <v>0</v>
      </c>
      <c r="AG877">
        <f>Drivers!AG197</f>
        <v>0</v>
      </c>
      <c r="AH877">
        <f>Drivers!AH197</f>
        <v>0</v>
      </c>
      <c r="AI877">
        <f>Drivers!AI197</f>
        <v>0</v>
      </c>
      <c r="AJ877">
        <f>Drivers!AJ197</f>
        <v>0</v>
      </c>
      <c r="AK877">
        <f>Drivers!AK197</f>
        <v>0</v>
      </c>
      <c r="AL877">
        <f>Drivers!AL197</f>
        <v>0</v>
      </c>
      <c r="AM877">
        <f>Drivers!AM197</f>
        <v>0</v>
      </c>
      <c r="AN877">
        <f>Drivers!AN197</f>
        <v>0</v>
      </c>
      <c r="AO877">
        <f>Drivers!AO197</f>
        <v>0</v>
      </c>
      <c r="AP877">
        <f>Drivers!AP197</f>
        <v>0</v>
      </c>
      <c r="AQ877">
        <f>Drivers!AQ197</f>
        <v>0</v>
      </c>
      <c r="AR877">
        <f>Drivers!AR197</f>
        <v>0</v>
      </c>
      <c r="AS877">
        <f>Drivers!AS197</f>
        <v>0</v>
      </c>
      <c r="AT877">
        <f>Drivers!AT197</f>
        <v>0</v>
      </c>
      <c r="AU877">
        <f>Drivers!AU197</f>
        <v>0</v>
      </c>
      <c r="AV877">
        <f>Drivers!AV197</f>
        <v>0</v>
      </c>
      <c r="AW877">
        <f>Drivers!AW197</f>
        <v>0</v>
      </c>
      <c r="AX877">
        <f>Drivers!AX197</f>
        <v>0</v>
      </c>
      <c r="AY877">
        <f>Drivers!AY197</f>
        <v>0</v>
      </c>
      <c r="AZ877">
        <f>Drivers!AZ197</f>
        <v>0</v>
      </c>
      <c r="BA877">
        <f>Drivers!BA197</f>
        <v>0</v>
      </c>
      <c r="BB877">
        <f>Drivers!BB197</f>
        <v>0</v>
      </c>
      <c r="BC877">
        <f>Drivers!BC197</f>
        <v>0</v>
      </c>
      <c r="BD877">
        <f>Drivers!BD197</f>
        <v>0</v>
      </c>
      <c r="BE877">
        <f>Drivers!BE197</f>
        <v>0</v>
      </c>
      <c r="BF877">
        <f>Drivers!BF197</f>
        <v>0</v>
      </c>
      <c r="BG877">
        <f>Drivers!BG197</f>
        <v>0</v>
      </c>
      <c r="BH877">
        <f>Drivers!BH197</f>
        <v>0</v>
      </c>
      <c r="BI877">
        <f>Drivers!BI197</f>
        <v>0</v>
      </c>
      <c r="BJ877">
        <f>Drivers!BJ197</f>
        <v>0</v>
      </c>
      <c r="BK877">
        <f>Drivers!BK197</f>
        <v>0</v>
      </c>
      <c r="BL877">
        <f>Drivers!BL197</f>
        <v>0</v>
      </c>
      <c r="BM877">
        <f>Drivers!BM197</f>
        <v>0</v>
      </c>
      <c r="BN877">
        <f>Drivers!BN197</f>
        <v>0</v>
      </c>
      <c r="BO877">
        <f>Drivers!BO197</f>
        <v>0</v>
      </c>
      <c r="BP877">
        <f>Drivers!BP197</f>
        <v>0</v>
      </c>
      <c r="BQ877">
        <f>Drivers!BQ197</f>
        <v>0</v>
      </c>
      <c r="BR877">
        <f>Drivers!BR197</f>
        <v>0</v>
      </c>
      <c r="BS877">
        <f>Drivers!BS197</f>
        <v>0</v>
      </c>
      <c r="BT877">
        <f>Drivers!BT197</f>
        <v>0</v>
      </c>
      <c r="BU877">
        <f>Drivers!BU197</f>
        <v>0</v>
      </c>
      <c r="BV877">
        <f>Drivers!BV197</f>
        <v>0</v>
      </c>
      <c r="BW877">
        <f>Drivers!BW197</f>
        <v>0</v>
      </c>
      <c r="BX877">
        <f>Drivers!BX197</f>
        <v>0</v>
      </c>
      <c r="BY877">
        <f>Drivers!BY197</f>
        <v>0</v>
      </c>
      <c r="BZ877">
        <f>Drivers!BZ197</f>
        <v>0</v>
      </c>
      <c r="CA877">
        <f>Drivers!CA197</f>
        <v>0</v>
      </c>
      <c r="CB877">
        <f>Drivers!CB197</f>
        <v>1.488095238095238E-2</v>
      </c>
      <c r="CC877">
        <f>Drivers!CC197</f>
        <v>1.488095238095238E-2</v>
      </c>
      <c r="CD877">
        <f>Drivers!CD197</f>
        <v>1.488095238095238E-2</v>
      </c>
      <c r="CE877">
        <f>Drivers!CE197</f>
        <v>1.488095238095238E-2</v>
      </c>
      <c r="CF877">
        <f>Drivers!CF197</f>
        <v>2.2321428571428572E-2</v>
      </c>
      <c r="CG877">
        <f>Drivers!CG197</f>
        <v>2.2321428571428572E-2</v>
      </c>
      <c r="CH877">
        <f>Drivers!CH197</f>
        <v>0</v>
      </c>
      <c r="CI877">
        <f>Drivers!CI197</f>
        <v>0</v>
      </c>
      <c r="CJ877">
        <f>Drivers!CJ197</f>
        <v>0</v>
      </c>
      <c r="CK877">
        <f>Drivers!CK197</f>
        <v>0</v>
      </c>
      <c r="CL877">
        <f>Drivers!CL197</f>
        <v>0</v>
      </c>
      <c r="CM877">
        <f>Drivers!CM197</f>
        <v>0</v>
      </c>
      <c r="CN877">
        <f>Drivers!CN197</f>
        <v>0</v>
      </c>
      <c r="CO877">
        <f>Drivers!CO197</f>
        <v>0</v>
      </c>
      <c r="CP877">
        <f>Drivers!CP197</f>
        <v>0</v>
      </c>
      <c r="CQ877">
        <f>Drivers!CQ197</f>
        <v>0</v>
      </c>
      <c r="CR877">
        <f>Drivers!CR197</f>
        <v>0</v>
      </c>
      <c r="CS877">
        <f>Drivers!CS197</f>
        <v>0</v>
      </c>
      <c r="CT877">
        <f>Drivers!CT197</f>
        <v>0</v>
      </c>
      <c r="CU877">
        <f>Drivers!CU197</f>
        <v>0</v>
      </c>
      <c r="CV877">
        <f>Drivers!CV197</f>
        <v>0</v>
      </c>
      <c r="CW877">
        <f>Drivers!CW197</f>
        <v>0</v>
      </c>
      <c r="CX877">
        <f>Drivers!CX197</f>
        <v>0</v>
      </c>
      <c r="CY877">
        <f>Drivers!CY197</f>
        <v>0</v>
      </c>
      <c r="CZ877">
        <f>Drivers!CZ197</f>
        <v>0</v>
      </c>
      <c r="DA877">
        <f>Drivers!DA197</f>
        <v>0</v>
      </c>
      <c r="DB877">
        <f>Drivers!DB197</f>
        <v>0</v>
      </c>
      <c r="DC877">
        <f>Drivers!DC197</f>
        <v>0</v>
      </c>
      <c r="DD877">
        <f>Drivers!DD197</f>
        <v>0</v>
      </c>
      <c r="DE877">
        <f>Drivers!DE197</f>
        <v>0</v>
      </c>
      <c r="DF877">
        <f>Drivers!DF197</f>
        <v>0</v>
      </c>
      <c r="DG877">
        <f>Drivers!DG197</f>
        <v>0</v>
      </c>
      <c r="DH877">
        <f>Drivers!DH197</f>
        <v>0</v>
      </c>
      <c r="DI877">
        <f>Drivers!DI197</f>
        <v>0</v>
      </c>
      <c r="DJ877">
        <f>Drivers!DJ197</f>
        <v>0</v>
      </c>
      <c r="DK877">
        <f>Drivers!DK197</f>
        <v>0</v>
      </c>
      <c r="DL877">
        <f>Drivers!DL197</f>
        <v>0</v>
      </c>
      <c r="DM877">
        <f>Drivers!DM197</f>
        <v>0</v>
      </c>
      <c r="DN877">
        <f>Drivers!DN197</f>
        <v>0</v>
      </c>
      <c r="DO877">
        <f>Drivers!DO197</f>
        <v>0</v>
      </c>
      <c r="DP877">
        <f>Drivers!DP197</f>
        <v>0</v>
      </c>
      <c r="DQ877">
        <f>Drivers!DQ197</f>
        <v>0</v>
      </c>
      <c r="DR877">
        <f>Drivers!DR197</f>
        <v>0</v>
      </c>
      <c r="DS877">
        <f>Drivers!DS197</f>
        <v>0</v>
      </c>
      <c r="DT877">
        <f>Drivers!DT197</f>
        <v>0</v>
      </c>
      <c r="DU877">
        <f>Drivers!DU197</f>
        <v>0</v>
      </c>
      <c r="DV877">
        <f>Drivers!DV197</f>
        <v>0</v>
      </c>
      <c r="DW877">
        <f>Drivers!DW197</f>
        <v>0</v>
      </c>
      <c r="DX877">
        <f>Drivers!DX197</f>
        <v>0</v>
      </c>
      <c r="DY877">
        <f>Drivers!DY197</f>
        <v>0</v>
      </c>
      <c r="DZ877">
        <f>Drivers!DZ197</f>
        <v>0</v>
      </c>
      <c r="EA877">
        <f>Drivers!EA197</f>
        <v>0</v>
      </c>
      <c r="EB877">
        <f>Drivers!EB197</f>
        <v>1.488095238095238E-2</v>
      </c>
      <c r="EC877">
        <f>Drivers!EC197</f>
        <v>1.8651037052182014E-2</v>
      </c>
      <c r="ED877">
        <f>Drivers!ED197</f>
        <v>2.7427995664973549E-2</v>
      </c>
      <c r="EE877">
        <f>Drivers!EE197</f>
        <v>4.033528774260816E-2</v>
      </c>
      <c r="EF877">
        <f>Drivers!EF197</f>
        <v>5.9316599621482592E-2</v>
      </c>
      <c r="EG877">
        <f>Drivers!EG197</f>
        <v>8.7230293561003813E-2</v>
      </c>
      <c r="EH877">
        <f>Drivers!EH197</f>
        <v>0.12827984347206442</v>
      </c>
      <c r="EI877">
        <f>Drivers!EI197</f>
        <v>0.16349391815067035</v>
      </c>
      <c r="EJ877">
        <f>Drivers!EJ197</f>
        <v>0.20837460156457988</v>
      </c>
    </row>
    <row r="878" spans="1:140">
      <c r="A878">
        <f>Drivers!A198</f>
        <v>0</v>
      </c>
      <c r="B878">
        <f>Drivers!B198</f>
        <v>0</v>
      </c>
      <c r="C878">
        <f>Drivers!C198</f>
        <v>0</v>
      </c>
      <c r="D878">
        <f>Drivers!D198</f>
        <v>0</v>
      </c>
      <c r="E878">
        <f>Drivers!E198</f>
        <v>0</v>
      </c>
      <c r="F878">
        <f>Drivers!F198</f>
        <v>0</v>
      </c>
      <c r="G878">
        <f>Drivers!G198</f>
        <v>0</v>
      </c>
      <c r="H878">
        <f>Drivers!H198</f>
        <v>0</v>
      </c>
      <c r="I878">
        <f>Drivers!I198</f>
        <v>0</v>
      </c>
      <c r="J878">
        <f>Drivers!J198</f>
        <v>0</v>
      </c>
      <c r="K878">
        <f>Drivers!K198</f>
        <v>0</v>
      </c>
      <c r="L878">
        <f>Drivers!L198</f>
        <v>0</v>
      </c>
      <c r="M878">
        <f>Drivers!M198</f>
        <v>0</v>
      </c>
      <c r="N878">
        <f>Drivers!N198</f>
        <v>0</v>
      </c>
      <c r="O878">
        <f>Drivers!O198</f>
        <v>0</v>
      </c>
      <c r="P878">
        <f>Drivers!P198</f>
        <v>0</v>
      </c>
      <c r="Q878">
        <f>Drivers!Q198</f>
        <v>0</v>
      </c>
      <c r="R878">
        <f>Drivers!R198</f>
        <v>0</v>
      </c>
      <c r="S878">
        <f>Drivers!S198</f>
        <v>0</v>
      </c>
      <c r="T878">
        <f>Drivers!T198</f>
        <v>0</v>
      </c>
      <c r="U878">
        <f>Drivers!U198</f>
        <v>0</v>
      </c>
      <c r="V878">
        <f>Drivers!V198</f>
        <v>0</v>
      </c>
      <c r="W878">
        <f>Drivers!W198</f>
        <v>0</v>
      </c>
      <c r="X878">
        <f>Drivers!X198</f>
        <v>0</v>
      </c>
      <c r="Y878">
        <f>Drivers!Y198</f>
        <v>0</v>
      </c>
      <c r="Z878">
        <f>Drivers!Z198</f>
        <v>0</v>
      </c>
      <c r="AA878">
        <f>Drivers!AA198</f>
        <v>0</v>
      </c>
      <c r="AB878">
        <f>Drivers!AB198</f>
        <v>0</v>
      </c>
      <c r="AC878">
        <f>Drivers!AC198</f>
        <v>0</v>
      </c>
      <c r="AD878">
        <f>Drivers!AD198</f>
        <v>0</v>
      </c>
      <c r="AE878">
        <f>Drivers!AE198</f>
        <v>0</v>
      </c>
      <c r="AF878">
        <f>Drivers!AF198</f>
        <v>0</v>
      </c>
      <c r="AG878">
        <f>Drivers!AG198</f>
        <v>0</v>
      </c>
      <c r="AH878">
        <f>Drivers!AH198</f>
        <v>0</v>
      </c>
      <c r="AI878">
        <f>Drivers!AI198</f>
        <v>0</v>
      </c>
      <c r="AJ878">
        <f>Drivers!AJ198</f>
        <v>0</v>
      </c>
      <c r="AK878">
        <f>Drivers!AK198</f>
        <v>0</v>
      </c>
      <c r="AL878">
        <f>Drivers!AL198</f>
        <v>0</v>
      </c>
      <c r="AM878">
        <f>Drivers!AM198</f>
        <v>0</v>
      </c>
      <c r="AN878">
        <f>Drivers!AN198</f>
        <v>0</v>
      </c>
      <c r="AO878">
        <f>Drivers!AO198</f>
        <v>0</v>
      </c>
      <c r="AP878">
        <f>Drivers!AP198</f>
        <v>0</v>
      </c>
      <c r="AQ878">
        <f>Drivers!AQ198</f>
        <v>0</v>
      </c>
      <c r="AR878">
        <f>Drivers!AR198</f>
        <v>0</v>
      </c>
      <c r="AS878">
        <f>Drivers!AS198</f>
        <v>0</v>
      </c>
      <c r="AT878">
        <f>Drivers!AT198</f>
        <v>0</v>
      </c>
      <c r="AU878">
        <f>Drivers!AU198</f>
        <v>0</v>
      </c>
      <c r="AV878">
        <f>Drivers!AV198</f>
        <v>0</v>
      </c>
      <c r="AW878">
        <f>Drivers!AW198</f>
        <v>0</v>
      </c>
      <c r="AX878">
        <f>Drivers!AX198</f>
        <v>0</v>
      </c>
      <c r="AY878">
        <f>Drivers!AY198</f>
        <v>0</v>
      </c>
      <c r="AZ878">
        <f>Drivers!AZ198</f>
        <v>0</v>
      </c>
      <c r="BA878">
        <f>Drivers!BA198</f>
        <v>0</v>
      </c>
      <c r="BB878">
        <f>Drivers!BB198</f>
        <v>0</v>
      </c>
      <c r="BC878">
        <f>Drivers!BC198</f>
        <v>0</v>
      </c>
      <c r="BD878">
        <f>Drivers!BD198</f>
        <v>0</v>
      </c>
      <c r="BE878">
        <f>Drivers!BE198</f>
        <v>0</v>
      </c>
      <c r="BF878">
        <f>Drivers!BF198</f>
        <v>0</v>
      </c>
      <c r="BG878">
        <f>Drivers!BG198</f>
        <v>0</v>
      </c>
      <c r="BH878">
        <f>Drivers!BH198</f>
        <v>0</v>
      </c>
      <c r="BI878">
        <f>Drivers!BI198</f>
        <v>0</v>
      </c>
      <c r="BJ878">
        <f>Drivers!BJ198</f>
        <v>0</v>
      </c>
      <c r="BK878">
        <f>Drivers!BK198</f>
        <v>0</v>
      </c>
      <c r="BL878">
        <f>Drivers!BL198</f>
        <v>0</v>
      </c>
      <c r="BM878">
        <f>Drivers!BM198</f>
        <v>0</v>
      </c>
      <c r="BN878">
        <f>Drivers!BN198</f>
        <v>0</v>
      </c>
      <c r="BO878">
        <f>Drivers!BO198</f>
        <v>0</v>
      </c>
      <c r="BP878">
        <f>Drivers!BP198</f>
        <v>0</v>
      </c>
      <c r="BQ878">
        <f>Drivers!BQ198</f>
        <v>0</v>
      </c>
      <c r="BR878">
        <f>Drivers!BR198</f>
        <v>0</v>
      </c>
      <c r="BS878">
        <f>Drivers!BS198</f>
        <v>0</v>
      </c>
      <c r="BT878">
        <f>Drivers!BT198</f>
        <v>0</v>
      </c>
      <c r="BU878">
        <f>Drivers!BU198</f>
        <v>0</v>
      </c>
      <c r="BV878">
        <f>Drivers!BV198</f>
        <v>0</v>
      </c>
      <c r="BW878">
        <f>Drivers!BW198</f>
        <v>0</v>
      </c>
      <c r="BX878">
        <f>Drivers!BX198</f>
        <v>0</v>
      </c>
      <c r="BY878">
        <f>Drivers!BY198</f>
        <v>0</v>
      </c>
      <c r="BZ878">
        <f>Drivers!BZ198</f>
        <v>0</v>
      </c>
      <c r="CA878">
        <f>Drivers!CA198</f>
        <v>0</v>
      </c>
      <c r="CB878">
        <f>Drivers!CB198</f>
        <v>0</v>
      </c>
      <c r="CC878">
        <f>Drivers!CC198</f>
        <v>0</v>
      </c>
      <c r="CD878">
        <f>Drivers!CD198</f>
        <v>0</v>
      </c>
      <c r="CE878">
        <f>Drivers!CE198</f>
        <v>0</v>
      </c>
      <c r="CF878">
        <f>Drivers!CF198</f>
        <v>0</v>
      </c>
      <c r="CG878">
        <f>Drivers!CG198</f>
        <v>0</v>
      </c>
      <c r="CH878">
        <f>Drivers!CH198</f>
        <v>0</v>
      </c>
      <c r="CI878">
        <f>Drivers!CI198</f>
        <v>0</v>
      </c>
      <c r="CJ878">
        <f>Drivers!CJ198</f>
        <v>0</v>
      </c>
      <c r="CK878">
        <f>Drivers!CK198</f>
        <v>0</v>
      </c>
      <c r="CL878">
        <f>Drivers!CL198</f>
        <v>0</v>
      </c>
      <c r="CM878">
        <f>Drivers!CM198</f>
        <v>0</v>
      </c>
      <c r="CN878">
        <f>Drivers!CN198</f>
        <v>0</v>
      </c>
      <c r="CO878">
        <f>Drivers!CO198</f>
        <v>0</v>
      </c>
      <c r="CP878">
        <f>Drivers!CP198</f>
        <v>0</v>
      </c>
      <c r="CQ878">
        <f>Drivers!CQ198</f>
        <v>0</v>
      </c>
      <c r="CR878">
        <f>Drivers!CR198</f>
        <v>0</v>
      </c>
      <c r="CS878">
        <f>Drivers!CS198</f>
        <v>0</v>
      </c>
      <c r="CT878">
        <f>Drivers!CT198</f>
        <v>0</v>
      </c>
      <c r="CU878">
        <f>Drivers!CU198</f>
        <v>0</v>
      </c>
      <c r="CV878">
        <f>Drivers!CV198</f>
        <v>0</v>
      </c>
      <c r="CW878">
        <f>Drivers!CW198</f>
        <v>0</v>
      </c>
      <c r="CX878">
        <f>Drivers!CX198</f>
        <v>0</v>
      </c>
      <c r="CY878">
        <f>Drivers!CY198</f>
        <v>0</v>
      </c>
      <c r="CZ878">
        <f>Drivers!CZ198</f>
        <v>0</v>
      </c>
      <c r="DA878">
        <f>Drivers!DA198</f>
        <v>0</v>
      </c>
      <c r="DB878">
        <f>Drivers!DB198</f>
        <v>0</v>
      </c>
      <c r="DC878">
        <f>Drivers!DC198</f>
        <v>0</v>
      </c>
      <c r="DD878">
        <f>Drivers!DD198</f>
        <v>0</v>
      </c>
      <c r="DE878">
        <f>Drivers!DE198</f>
        <v>0</v>
      </c>
      <c r="DF878">
        <f>Drivers!DF198</f>
        <v>0</v>
      </c>
      <c r="DG878">
        <f>Drivers!DG198</f>
        <v>0</v>
      </c>
      <c r="DH878">
        <f>Drivers!DH198</f>
        <v>0</v>
      </c>
      <c r="DI878">
        <f>Drivers!DI198</f>
        <v>0</v>
      </c>
      <c r="DJ878">
        <f>Drivers!DJ198</f>
        <v>0</v>
      </c>
      <c r="DK878">
        <f>Drivers!DK198</f>
        <v>0</v>
      </c>
      <c r="DL878">
        <f>Drivers!DL198</f>
        <v>0</v>
      </c>
      <c r="DM878">
        <f>Drivers!DM198</f>
        <v>0</v>
      </c>
      <c r="DN878">
        <f>Drivers!DN198</f>
        <v>0</v>
      </c>
      <c r="DO878">
        <f>Drivers!DO198</f>
        <v>0</v>
      </c>
      <c r="DP878">
        <f>Drivers!DP198</f>
        <v>0</v>
      </c>
      <c r="DQ878">
        <f>Drivers!DQ198</f>
        <v>0</v>
      </c>
      <c r="DR878">
        <f>Drivers!DR198</f>
        <v>0</v>
      </c>
      <c r="DS878">
        <f>Drivers!DS198</f>
        <v>0</v>
      </c>
      <c r="DT878">
        <f>Drivers!DT198</f>
        <v>0</v>
      </c>
      <c r="DU878">
        <f>Drivers!DU198</f>
        <v>0</v>
      </c>
      <c r="DV878">
        <f>Drivers!DV198</f>
        <v>0</v>
      </c>
      <c r="DW878">
        <f>Drivers!DW198</f>
        <v>0</v>
      </c>
      <c r="DX878">
        <f>Drivers!DX198</f>
        <v>0</v>
      </c>
      <c r="DY878">
        <f>Drivers!DY198</f>
        <v>0</v>
      </c>
      <c r="DZ878">
        <f>Drivers!DZ198</f>
        <v>0</v>
      </c>
      <c r="EA878">
        <f>Drivers!EA198</f>
        <v>0</v>
      </c>
      <c r="EB878">
        <f>Drivers!EB198</f>
        <v>0</v>
      </c>
      <c r="EC878">
        <f>Drivers!EC198</f>
        <v>0</v>
      </c>
      <c r="ED878">
        <f>Drivers!ED198</f>
        <v>0</v>
      </c>
      <c r="EE878">
        <f>Drivers!EE198</f>
        <v>0</v>
      </c>
      <c r="EF878">
        <f>Drivers!EF198</f>
        <v>0</v>
      </c>
      <c r="EG878">
        <f>Drivers!EG198</f>
        <v>0</v>
      </c>
      <c r="EH878">
        <f>Drivers!EH198</f>
        <v>0</v>
      </c>
      <c r="EI878">
        <f>Drivers!EI198</f>
        <v>0</v>
      </c>
      <c r="EJ878">
        <f>Drivers!EJ198</f>
        <v>0</v>
      </c>
    </row>
    <row r="879" spans="1:140">
      <c r="A879">
        <f>Drivers!A199</f>
        <v>0</v>
      </c>
      <c r="B879">
        <f>Drivers!B199</f>
        <v>0</v>
      </c>
      <c r="C879">
        <f>Drivers!C199</f>
        <v>0</v>
      </c>
      <c r="D879">
        <f>Drivers!D199</f>
        <v>0</v>
      </c>
      <c r="E879">
        <f>Drivers!E199</f>
        <v>0</v>
      </c>
      <c r="F879">
        <f>Drivers!F199</f>
        <v>0</v>
      </c>
      <c r="G879">
        <f>Drivers!G199</f>
        <v>0</v>
      </c>
      <c r="H879">
        <f>Drivers!H199</f>
        <v>0</v>
      </c>
      <c r="I879" t="str">
        <f>Drivers!I199</f>
        <v>Non-StreetEasy Rentals Revenue</v>
      </c>
      <c r="J879">
        <f>Drivers!J199</f>
        <v>0</v>
      </c>
      <c r="K879">
        <f>Drivers!K199</f>
        <v>0</v>
      </c>
      <c r="L879">
        <f>Drivers!L199</f>
        <v>0</v>
      </c>
      <c r="M879">
        <f>Drivers!M199</f>
        <v>0</v>
      </c>
      <c r="N879">
        <f>Drivers!N199</f>
        <v>0</v>
      </c>
      <c r="O879">
        <f>Drivers!O199</f>
        <v>0</v>
      </c>
      <c r="P879">
        <f>Drivers!P199</f>
        <v>0</v>
      </c>
      <c r="Q879">
        <f>Drivers!Q199</f>
        <v>0</v>
      </c>
      <c r="R879">
        <f>Drivers!R199</f>
        <v>0</v>
      </c>
      <c r="S879">
        <f>Drivers!S199</f>
        <v>0</v>
      </c>
      <c r="T879">
        <f>Drivers!T199</f>
        <v>0</v>
      </c>
      <c r="U879">
        <f>Drivers!U199</f>
        <v>0</v>
      </c>
      <c r="V879">
        <f>Drivers!V199</f>
        <v>0</v>
      </c>
      <c r="W879">
        <f>Drivers!W199</f>
        <v>0</v>
      </c>
      <c r="X879">
        <f>Drivers!X199</f>
        <v>0</v>
      </c>
      <c r="Y879">
        <f>Drivers!Y199</f>
        <v>0</v>
      </c>
      <c r="Z879">
        <f>Drivers!Z199</f>
        <v>0</v>
      </c>
      <c r="AA879">
        <f>Drivers!AA199</f>
        <v>0</v>
      </c>
      <c r="AB879">
        <f>Drivers!AB199</f>
        <v>0</v>
      </c>
      <c r="AC879">
        <f>Drivers!AC199</f>
        <v>0</v>
      </c>
      <c r="AD879">
        <f>Drivers!AD199</f>
        <v>0</v>
      </c>
      <c r="AE879">
        <f>Drivers!AE199</f>
        <v>0</v>
      </c>
      <c r="AF879">
        <f>Drivers!AF199</f>
        <v>0</v>
      </c>
      <c r="AG879">
        <f>Drivers!AG199</f>
        <v>0</v>
      </c>
      <c r="AH879">
        <f>Drivers!AH199</f>
        <v>0</v>
      </c>
      <c r="AI879">
        <f>Drivers!AI199</f>
        <v>0</v>
      </c>
      <c r="AJ879">
        <f>Drivers!AJ199</f>
        <v>0</v>
      </c>
      <c r="AK879">
        <f>Drivers!AK199</f>
        <v>0</v>
      </c>
      <c r="AL879">
        <f>Drivers!AL199</f>
        <v>0</v>
      </c>
      <c r="AM879">
        <f>Drivers!AM199</f>
        <v>0</v>
      </c>
      <c r="AN879">
        <f>Drivers!AN199</f>
        <v>0</v>
      </c>
      <c r="AO879">
        <f>Drivers!AO199</f>
        <v>0</v>
      </c>
      <c r="AP879">
        <f>Drivers!AP199</f>
        <v>0</v>
      </c>
      <c r="AQ879">
        <f>Drivers!AQ199</f>
        <v>0</v>
      </c>
      <c r="AR879">
        <f>Drivers!AR199</f>
        <v>0</v>
      </c>
      <c r="AS879">
        <f>Drivers!AS199</f>
        <v>0</v>
      </c>
      <c r="AT879">
        <f>Drivers!AT199</f>
        <v>0</v>
      </c>
      <c r="AU879">
        <f>Drivers!AU199</f>
        <v>0</v>
      </c>
      <c r="AV879">
        <f>Drivers!AV199</f>
        <v>0</v>
      </c>
      <c r="AW879">
        <f>Drivers!AW199</f>
        <v>0</v>
      </c>
      <c r="AX879">
        <f>Drivers!AX199</f>
        <v>0</v>
      </c>
      <c r="AY879">
        <f>Drivers!AY199</f>
        <v>0</v>
      </c>
      <c r="AZ879">
        <f>Drivers!AZ199</f>
        <v>0</v>
      </c>
      <c r="BA879">
        <f>Drivers!BA199</f>
        <v>0</v>
      </c>
      <c r="BB879">
        <f>Drivers!BB199</f>
        <v>0</v>
      </c>
      <c r="BC879">
        <f>Drivers!BC199</f>
        <v>0</v>
      </c>
      <c r="BD879">
        <f>Drivers!BD199</f>
        <v>0</v>
      </c>
      <c r="BE879">
        <f>Drivers!BE199</f>
        <v>0</v>
      </c>
      <c r="BF879">
        <f>Drivers!BF199</f>
        <v>0</v>
      </c>
      <c r="BG879">
        <f>Drivers!BG199</f>
        <v>0</v>
      </c>
      <c r="BH879">
        <f>Drivers!BH199</f>
        <v>0</v>
      </c>
      <c r="BI879">
        <f>Drivers!BI199</f>
        <v>0</v>
      </c>
      <c r="BJ879">
        <f>Drivers!BJ199</f>
        <v>0</v>
      </c>
      <c r="BK879">
        <f>Drivers!BK199</f>
        <v>0</v>
      </c>
      <c r="BL879">
        <f>Drivers!BL199</f>
        <v>0</v>
      </c>
      <c r="BM879">
        <f>Drivers!BM199</f>
        <v>0</v>
      </c>
      <c r="BN879">
        <f>Drivers!BN199</f>
        <v>0</v>
      </c>
      <c r="BO879">
        <f>Drivers!BO199</f>
        <v>0</v>
      </c>
      <c r="BP879">
        <f>Drivers!BP199</f>
        <v>0</v>
      </c>
      <c r="BQ879">
        <f>Drivers!BQ199</f>
        <v>0</v>
      </c>
      <c r="BR879">
        <f>Drivers!BR199</f>
        <v>4.8556832093417466</v>
      </c>
      <c r="BS879">
        <f>Drivers!BS199</f>
        <v>6.805313588850173</v>
      </c>
      <c r="BT879">
        <f>Drivers!BT199</f>
        <v>8.7971442138108795</v>
      </c>
      <c r="BU879">
        <f>Drivers!BU199</f>
        <v>8.528309438905465</v>
      </c>
      <c r="BV879">
        <f>Drivers!BV199</f>
        <v>10.876730388925512</v>
      </c>
      <c r="BW879">
        <f>Drivers!BW199</f>
        <v>15.243902439024389</v>
      </c>
      <c r="BX879">
        <f>Drivers!BX199</f>
        <v>19.705603038936371</v>
      </c>
      <c r="BY879">
        <f>Drivers!BY199</f>
        <v>19.103413143148241</v>
      </c>
      <c r="BZ879">
        <f>Drivers!BZ199</f>
        <v>22.297297297297298</v>
      </c>
      <c r="CA879">
        <f>Drivers!CA199</f>
        <v>25</v>
      </c>
      <c r="CB879">
        <f>Drivers!CB199</f>
        <v>27.313817663817662</v>
      </c>
      <c r="CC879">
        <f>Drivers!CC199</f>
        <v>23.878153846153847</v>
      </c>
      <c r="CD879">
        <f>Drivers!CD199</f>
        <v>28.14</v>
      </c>
      <c r="CE879">
        <f>Drivers!CE199</f>
        <v>31.085999999999999</v>
      </c>
      <c r="CF879">
        <f>Drivers!CF199</f>
        <v>34.048000000000002</v>
      </c>
      <c r="CG879">
        <f>Drivers!CG199</f>
        <v>29.898959999999999</v>
      </c>
      <c r="CH879">
        <f>Drivers!CH199</f>
        <v>0</v>
      </c>
      <c r="CI879">
        <f>Drivers!CI199</f>
        <v>0</v>
      </c>
      <c r="CJ879">
        <f>Drivers!CJ199</f>
        <v>0</v>
      </c>
      <c r="CK879">
        <f>Drivers!CK199</f>
        <v>0</v>
      </c>
      <c r="CL879">
        <f>Drivers!CL199</f>
        <v>0</v>
      </c>
      <c r="CM879">
        <f>Drivers!CM199</f>
        <v>0</v>
      </c>
      <c r="CN879">
        <f>Drivers!CN199</f>
        <v>0</v>
      </c>
      <c r="CO879">
        <f>Drivers!CO199</f>
        <v>0</v>
      </c>
      <c r="CP879">
        <f>Drivers!CP199</f>
        <v>0</v>
      </c>
      <c r="CQ879">
        <f>Drivers!CQ199</f>
        <v>0</v>
      </c>
      <c r="CR879">
        <f>Drivers!CR199</f>
        <v>0</v>
      </c>
      <c r="CS879">
        <f>Drivers!CS199</f>
        <v>0</v>
      </c>
      <c r="CT879">
        <f>Drivers!CT199</f>
        <v>0</v>
      </c>
      <c r="CU879">
        <f>Drivers!CU199</f>
        <v>0</v>
      </c>
      <c r="CV879">
        <f>Drivers!CV199</f>
        <v>0</v>
      </c>
      <c r="CW879">
        <f>Drivers!CW199</f>
        <v>0</v>
      </c>
      <c r="CX879">
        <f>Drivers!CX199</f>
        <v>0</v>
      </c>
      <c r="CY879">
        <f>Drivers!CY199</f>
        <v>0</v>
      </c>
      <c r="CZ879">
        <f>Drivers!CZ199</f>
        <v>0</v>
      </c>
      <c r="DA879">
        <f>Drivers!DA199</f>
        <v>0</v>
      </c>
      <c r="DB879">
        <f>Drivers!DB199</f>
        <v>0</v>
      </c>
      <c r="DC879">
        <f>Drivers!DC199</f>
        <v>0</v>
      </c>
      <c r="DD879">
        <f>Drivers!DD199</f>
        <v>0</v>
      </c>
      <c r="DE879">
        <f>Drivers!DE199</f>
        <v>0</v>
      </c>
      <c r="DF879">
        <f>Drivers!DF199</f>
        <v>0</v>
      </c>
      <c r="DG879">
        <f>Drivers!DG199</f>
        <v>0</v>
      </c>
      <c r="DH879">
        <f>Drivers!DH199</f>
        <v>0</v>
      </c>
      <c r="DI879">
        <f>Drivers!DI199</f>
        <v>0</v>
      </c>
      <c r="DJ879">
        <f>Drivers!DJ199</f>
        <v>0</v>
      </c>
      <c r="DK879">
        <f>Drivers!DK199</f>
        <v>0</v>
      </c>
      <c r="DL879">
        <f>Drivers!DL199</f>
        <v>0</v>
      </c>
      <c r="DM879">
        <f>Drivers!DM199</f>
        <v>0</v>
      </c>
      <c r="DN879">
        <f>Drivers!DN199</f>
        <v>0</v>
      </c>
      <c r="DO879">
        <f>Drivers!DO199</f>
        <v>0</v>
      </c>
      <c r="DP879">
        <f>Drivers!DP199</f>
        <v>0</v>
      </c>
      <c r="DQ879">
        <f>Drivers!DQ199</f>
        <v>0</v>
      </c>
      <c r="DR879">
        <f>Drivers!DR199</f>
        <v>0</v>
      </c>
      <c r="DS879">
        <f>Drivers!DS199</f>
        <v>0</v>
      </c>
      <c r="DT879">
        <f>Drivers!DT199</f>
        <v>0</v>
      </c>
      <c r="DU879">
        <f>Drivers!DU199</f>
        <v>0</v>
      </c>
      <c r="DV879">
        <f>Drivers!DV199</f>
        <v>0</v>
      </c>
      <c r="DW879">
        <f>Drivers!DW199</f>
        <v>0</v>
      </c>
      <c r="DX879">
        <f>Drivers!DX199</f>
        <v>0</v>
      </c>
      <c r="DY879">
        <f>Drivers!DY199</f>
        <v>0</v>
      </c>
      <c r="DZ879">
        <f>Drivers!DZ199</f>
        <v>28.986450450908265</v>
      </c>
      <c r="EA879">
        <f>Drivers!EA199</f>
        <v>64.92964901003451</v>
      </c>
      <c r="EB879">
        <f>Drivers!EB199</f>
        <v>98.489268807268814</v>
      </c>
      <c r="EC879">
        <f>Drivers!EC199</f>
        <v>123.17296</v>
      </c>
      <c r="ED879">
        <f>Drivers!ED199</f>
        <v>151.5027408</v>
      </c>
      <c r="EE879">
        <f>Drivers!EE199</f>
        <v>181.09586314855332</v>
      </c>
      <c r="EF879">
        <f>Drivers!EF199</f>
        <v>210.07120125232183</v>
      </c>
      <c r="EG879">
        <f>Drivers!EG199</f>
        <v>239.4811694276469</v>
      </c>
      <c r="EH879">
        <f>Drivers!EH199</f>
        <v>268.21890975896457</v>
      </c>
      <c r="EI879">
        <f>Drivers!EI199</f>
        <v>295.04080073486108</v>
      </c>
      <c r="EJ879">
        <f>Drivers!EJ199</f>
        <v>321.59447280099857</v>
      </c>
    </row>
    <row r="880" spans="1:140">
      <c r="A880">
        <f>Drivers!A200</f>
        <v>0</v>
      </c>
      <c r="B880">
        <f>Drivers!B200</f>
        <v>0</v>
      </c>
      <c r="C880">
        <f>Drivers!C200</f>
        <v>0</v>
      </c>
      <c r="D880">
        <f>Drivers!D200</f>
        <v>0</v>
      </c>
      <c r="E880">
        <f>Drivers!E200</f>
        <v>0</v>
      </c>
      <c r="F880">
        <f>Drivers!F200</f>
        <v>0</v>
      </c>
      <c r="G880">
        <f>Drivers!G200</f>
        <v>0</v>
      </c>
      <c r="H880">
        <f>Drivers!H200</f>
        <v>0</v>
      </c>
      <c r="I880" t="str">
        <f>Drivers!I200</f>
        <v>Y/Y Growth %</v>
      </c>
      <c r="J880">
        <f>Drivers!J200</f>
        <v>0</v>
      </c>
      <c r="K880">
        <f>Drivers!K200</f>
        <v>0</v>
      </c>
      <c r="L880">
        <f>Drivers!L200</f>
        <v>0</v>
      </c>
      <c r="M880">
        <f>Drivers!M200</f>
        <v>0</v>
      </c>
      <c r="N880">
        <f>Drivers!N200</f>
        <v>0</v>
      </c>
      <c r="O880">
        <f>Drivers!O200</f>
        <v>0</v>
      </c>
      <c r="P880">
        <f>Drivers!P200</f>
        <v>0</v>
      </c>
      <c r="Q880">
        <f>Drivers!Q200</f>
        <v>0</v>
      </c>
      <c r="R880">
        <f>Drivers!R200</f>
        <v>0</v>
      </c>
      <c r="S880">
        <f>Drivers!S200</f>
        <v>0</v>
      </c>
      <c r="T880">
        <f>Drivers!T200</f>
        <v>0</v>
      </c>
      <c r="U880">
        <f>Drivers!U200</f>
        <v>0</v>
      </c>
      <c r="V880">
        <f>Drivers!V200</f>
        <v>0</v>
      </c>
      <c r="W880">
        <f>Drivers!W200</f>
        <v>0</v>
      </c>
      <c r="X880">
        <f>Drivers!X200</f>
        <v>0</v>
      </c>
      <c r="Y880">
        <f>Drivers!Y200</f>
        <v>0</v>
      </c>
      <c r="Z880">
        <f>Drivers!Z200</f>
        <v>0</v>
      </c>
      <c r="AA880">
        <f>Drivers!AA200</f>
        <v>0</v>
      </c>
      <c r="AB880">
        <f>Drivers!AB200</f>
        <v>0</v>
      </c>
      <c r="AC880">
        <f>Drivers!AC200</f>
        <v>0</v>
      </c>
      <c r="AD880">
        <f>Drivers!AD200</f>
        <v>0</v>
      </c>
      <c r="AE880">
        <f>Drivers!AE200</f>
        <v>0</v>
      </c>
      <c r="AF880">
        <f>Drivers!AF200</f>
        <v>0</v>
      </c>
      <c r="AG880">
        <f>Drivers!AG200</f>
        <v>0</v>
      </c>
      <c r="AH880">
        <f>Drivers!AH200</f>
        <v>0</v>
      </c>
      <c r="AI880">
        <f>Drivers!AI200</f>
        <v>0</v>
      </c>
      <c r="AJ880">
        <f>Drivers!AJ200</f>
        <v>0</v>
      </c>
      <c r="AK880">
        <f>Drivers!AK200</f>
        <v>0</v>
      </c>
      <c r="AL880">
        <f>Drivers!AL200</f>
        <v>0</v>
      </c>
      <c r="AM880">
        <f>Drivers!AM200</f>
        <v>0</v>
      </c>
      <c r="AN880">
        <f>Drivers!AN200</f>
        <v>0</v>
      </c>
      <c r="AO880">
        <f>Drivers!AO200</f>
        <v>0</v>
      </c>
      <c r="AP880">
        <f>Drivers!AP200</f>
        <v>0</v>
      </c>
      <c r="AQ880">
        <f>Drivers!AQ200</f>
        <v>0</v>
      </c>
      <c r="AR880">
        <f>Drivers!AR200</f>
        <v>0</v>
      </c>
      <c r="AS880">
        <f>Drivers!AS200</f>
        <v>0</v>
      </c>
      <c r="AT880">
        <f>Drivers!AT200</f>
        <v>0</v>
      </c>
      <c r="AU880">
        <f>Drivers!AU200</f>
        <v>0</v>
      </c>
      <c r="AV880">
        <f>Drivers!AV200</f>
        <v>0</v>
      </c>
      <c r="AW880">
        <f>Drivers!AW200</f>
        <v>0</v>
      </c>
      <c r="AX880">
        <f>Drivers!AX200</f>
        <v>0</v>
      </c>
      <c r="AY880">
        <f>Drivers!AY200</f>
        <v>0</v>
      </c>
      <c r="AZ880">
        <f>Drivers!AZ200</f>
        <v>0</v>
      </c>
      <c r="BA880">
        <f>Drivers!BA200</f>
        <v>0</v>
      </c>
      <c r="BB880">
        <f>Drivers!BB200</f>
        <v>0</v>
      </c>
      <c r="BC880">
        <f>Drivers!BC200</f>
        <v>0</v>
      </c>
      <c r="BD880">
        <f>Drivers!BD200</f>
        <v>0</v>
      </c>
      <c r="BE880">
        <f>Drivers!BE200</f>
        <v>0</v>
      </c>
      <c r="BF880">
        <f>Drivers!BF200</f>
        <v>0</v>
      </c>
      <c r="BG880">
        <f>Drivers!BG200</f>
        <v>0</v>
      </c>
      <c r="BH880">
        <f>Drivers!BH200</f>
        <v>0</v>
      </c>
      <c r="BI880">
        <f>Drivers!BI200</f>
        <v>0</v>
      </c>
      <c r="BJ880">
        <f>Drivers!BJ200</f>
        <v>0</v>
      </c>
      <c r="BK880">
        <f>Drivers!BK200</f>
        <v>0</v>
      </c>
      <c r="BL880">
        <f>Drivers!BL200</f>
        <v>0</v>
      </c>
      <c r="BM880">
        <f>Drivers!BM200</f>
        <v>0</v>
      </c>
      <c r="BN880">
        <f>Drivers!BN200</f>
        <v>0</v>
      </c>
      <c r="BO880">
        <f>Drivers!BO200</f>
        <v>0</v>
      </c>
      <c r="BP880">
        <f>Drivers!BP200</f>
        <v>0</v>
      </c>
      <c r="BQ880">
        <f>Drivers!BQ200</f>
        <v>0</v>
      </c>
      <c r="BR880">
        <f>Drivers!BR200</f>
        <v>0</v>
      </c>
      <c r="BS880">
        <f>Drivers!BS200</f>
        <v>0</v>
      </c>
      <c r="BT880">
        <f>Drivers!BT200</f>
        <v>0</v>
      </c>
      <c r="BU880">
        <f>Drivers!BU200</f>
        <v>0</v>
      </c>
      <c r="BV880">
        <f>Drivers!BV200</f>
        <v>1.2400000000000002</v>
      </c>
      <c r="BW880">
        <f>Drivers!BW200</f>
        <v>1.2400000000000002</v>
      </c>
      <c r="BX880">
        <f>Drivers!BX200</f>
        <v>1.2400000000000002</v>
      </c>
      <c r="BY880">
        <f>Drivers!BY200</f>
        <v>1.2399999999999998</v>
      </c>
      <c r="BZ880">
        <f>Drivers!BZ200</f>
        <v>1.0499999999999998</v>
      </c>
      <c r="CA880">
        <f>Drivers!CA200</f>
        <v>0.64000000000000012</v>
      </c>
      <c r="CB880">
        <f>Drivers!CB200</f>
        <v>0.38609397590361461</v>
      </c>
      <c r="CC880">
        <f>Drivers!CC200</f>
        <v>0.24994176000000001</v>
      </c>
      <c r="CD880">
        <f>Drivers!CD200</f>
        <v>0.26203636363636362</v>
      </c>
      <c r="CE880">
        <f>Drivers!CE200</f>
        <v>0.24343999999999988</v>
      </c>
      <c r="CF880">
        <f>Drivers!CF200</f>
        <v>0.24654855718331325</v>
      </c>
      <c r="CG880">
        <f>Drivers!CG200</f>
        <v>0.25214705427555284</v>
      </c>
      <c r="CH880">
        <f>Drivers!CH200</f>
        <v>0</v>
      </c>
      <c r="CI880">
        <f>Drivers!CI200</f>
        <v>0</v>
      </c>
      <c r="CJ880">
        <f>Drivers!CJ200</f>
        <v>0</v>
      </c>
      <c r="CK880">
        <f>Drivers!CK200</f>
        <v>0</v>
      </c>
      <c r="CL880">
        <f>Drivers!CL200</f>
        <v>0</v>
      </c>
      <c r="CM880">
        <f>Drivers!CM200</f>
        <v>0</v>
      </c>
      <c r="CN880">
        <f>Drivers!CN200</f>
        <v>0</v>
      </c>
      <c r="CO880">
        <f>Drivers!CO200</f>
        <v>0</v>
      </c>
      <c r="CP880">
        <f>Drivers!CP200</f>
        <v>0</v>
      </c>
      <c r="CQ880">
        <f>Drivers!CQ200</f>
        <v>0</v>
      </c>
      <c r="CR880">
        <f>Drivers!CR200</f>
        <v>0</v>
      </c>
      <c r="CS880">
        <f>Drivers!CS200</f>
        <v>0</v>
      </c>
      <c r="CT880">
        <f>Drivers!CT200</f>
        <v>0</v>
      </c>
      <c r="CU880">
        <f>Drivers!CU200</f>
        <v>0</v>
      </c>
      <c r="CV880">
        <f>Drivers!CV200</f>
        <v>0</v>
      </c>
      <c r="CW880">
        <f>Drivers!CW200</f>
        <v>0</v>
      </c>
      <c r="CX880">
        <f>Drivers!CX200</f>
        <v>0</v>
      </c>
      <c r="CY880">
        <f>Drivers!CY200</f>
        <v>0</v>
      </c>
      <c r="CZ880">
        <f>Drivers!CZ200</f>
        <v>0</v>
      </c>
      <c r="DA880">
        <f>Drivers!DA200</f>
        <v>0</v>
      </c>
      <c r="DB880">
        <f>Drivers!DB200</f>
        <v>0</v>
      </c>
      <c r="DC880">
        <f>Drivers!DC200</f>
        <v>0</v>
      </c>
      <c r="DD880">
        <f>Drivers!DD200</f>
        <v>0</v>
      </c>
      <c r="DE880">
        <f>Drivers!DE200</f>
        <v>0</v>
      </c>
      <c r="DF880">
        <f>Drivers!DF200</f>
        <v>0</v>
      </c>
      <c r="DG880">
        <f>Drivers!DG200</f>
        <v>0</v>
      </c>
      <c r="DH880">
        <f>Drivers!DH200</f>
        <v>0</v>
      </c>
      <c r="DI880">
        <f>Drivers!DI200</f>
        <v>0</v>
      </c>
      <c r="DJ880">
        <f>Drivers!DJ200</f>
        <v>0</v>
      </c>
      <c r="DK880">
        <f>Drivers!DK200</f>
        <v>0</v>
      </c>
      <c r="DL880">
        <f>Drivers!DL200</f>
        <v>0</v>
      </c>
      <c r="DM880">
        <f>Drivers!DM200</f>
        <v>0</v>
      </c>
      <c r="DN880">
        <f>Drivers!DN200</f>
        <v>0</v>
      </c>
      <c r="DO880">
        <f>Drivers!DO200</f>
        <v>0</v>
      </c>
      <c r="DP880">
        <f>Drivers!DP200</f>
        <v>0</v>
      </c>
      <c r="DQ880">
        <f>Drivers!DQ200</f>
        <v>0</v>
      </c>
      <c r="DR880">
        <f>Drivers!DR200</f>
        <v>0</v>
      </c>
      <c r="DS880">
        <f>Drivers!DS200</f>
        <v>0</v>
      </c>
      <c r="DT880">
        <f>Drivers!DT200</f>
        <v>0</v>
      </c>
      <c r="DU880">
        <f>Drivers!DU200</f>
        <v>0</v>
      </c>
      <c r="DV880">
        <f>Drivers!DV200</f>
        <v>0</v>
      </c>
      <c r="DW880">
        <f>Drivers!DW200</f>
        <v>0</v>
      </c>
      <c r="DX880">
        <f>Drivers!DX200</f>
        <v>0</v>
      </c>
      <c r="DY880">
        <f>Drivers!DY200</f>
        <v>0</v>
      </c>
      <c r="DZ880">
        <f>Drivers!DZ200</f>
        <v>0</v>
      </c>
      <c r="EA880">
        <f>Drivers!EA200</f>
        <v>1.2399999999999998</v>
      </c>
      <c r="EB880">
        <f>Drivers!EB200</f>
        <v>0.5168612538171562</v>
      </c>
      <c r="EC880">
        <f>Drivers!EC200</f>
        <v>0.25062315409239244</v>
      </c>
      <c r="ED880">
        <f>Drivers!ED200</f>
        <v>0.23</v>
      </c>
      <c r="EE880">
        <f>Drivers!EE200</f>
        <v>0.19533060717112338</v>
      </c>
      <c r="EF880">
        <f>Drivers!EF200</f>
        <v>0.16</v>
      </c>
      <c r="EG880">
        <f>Drivers!EG200</f>
        <v>0.14000000000000001</v>
      </c>
      <c r="EH880">
        <f>Drivers!EH200</f>
        <v>0.12</v>
      </c>
      <c r="EI880">
        <f>Drivers!EI200</f>
        <v>0.1</v>
      </c>
      <c r="EJ880">
        <f>Drivers!EJ200</f>
        <v>0.09</v>
      </c>
    </row>
    <row r="881" spans="1:140">
      <c r="A881">
        <f>Drivers!A204</f>
        <v>0</v>
      </c>
      <c r="B881">
        <f>Drivers!B204</f>
        <v>0</v>
      </c>
      <c r="C881">
        <f>Drivers!C204</f>
        <v>0</v>
      </c>
      <c r="D881">
        <f>Drivers!D204</f>
        <v>0</v>
      </c>
      <c r="E881">
        <f>Drivers!E204</f>
        <v>0</v>
      </c>
      <c r="F881">
        <f>Drivers!F204</f>
        <v>0</v>
      </c>
      <c r="G881">
        <f>Drivers!G204</f>
        <v>0</v>
      </c>
      <c r="H881">
        <f>Drivers!H204</f>
        <v>0</v>
      </c>
      <c r="I881" t="str">
        <f>Drivers!I204</f>
        <v>Y/Y Abs Growth</v>
      </c>
      <c r="J881">
        <f>Drivers!J204</f>
        <v>0</v>
      </c>
      <c r="K881">
        <f>Drivers!K204</f>
        <v>0</v>
      </c>
      <c r="L881">
        <f>Drivers!L204</f>
        <v>0</v>
      </c>
      <c r="M881">
        <f>Drivers!M204</f>
        <v>0</v>
      </c>
      <c r="N881">
        <f>Drivers!N204</f>
        <v>0</v>
      </c>
      <c r="O881">
        <f>Drivers!O204</f>
        <v>0</v>
      </c>
      <c r="P881">
        <f>Drivers!P204</f>
        <v>0</v>
      </c>
      <c r="Q881">
        <f>Drivers!Q204</f>
        <v>0</v>
      </c>
      <c r="R881">
        <f>Drivers!R204</f>
        <v>0</v>
      </c>
      <c r="S881">
        <f>Drivers!S204</f>
        <v>0</v>
      </c>
      <c r="T881">
        <f>Drivers!T204</f>
        <v>0</v>
      </c>
      <c r="U881">
        <f>Drivers!U204</f>
        <v>0</v>
      </c>
      <c r="V881">
        <f>Drivers!V204</f>
        <v>0</v>
      </c>
      <c r="W881">
        <f>Drivers!W204</f>
        <v>0</v>
      </c>
      <c r="X881">
        <f>Drivers!X204</f>
        <v>0</v>
      </c>
      <c r="Y881">
        <f>Drivers!Y204</f>
        <v>0</v>
      </c>
      <c r="Z881">
        <f>Drivers!Z204</f>
        <v>0</v>
      </c>
      <c r="AA881">
        <f>Drivers!AA204</f>
        <v>0</v>
      </c>
      <c r="AB881">
        <f>Drivers!AB204</f>
        <v>0</v>
      </c>
      <c r="AC881">
        <f>Drivers!AC204</f>
        <v>0</v>
      </c>
      <c r="AD881">
        <f>Drivers!AD204</f>
        <v>0</v>
      </c>
      <c r="AE881">
        <f>Drivers!AE204</f>
        <v>0</v>
      </c>
      <c r="AF881">
        <f>Drivers!AF204</f>
        <v>0</v>
      </c>
      <c r="AG881">
        <f>Drivers!AG204</f>
        <v>0</v>
      </c>
      <c r="AH881">
        <f>Drivers!AH204</f>
        <v>0</v>
      </c>
      <c r="AI881">
        <f>Drivers!AI204</f>
        <v>0</v>
      </c>
      <c r="AJ881">
        <f>Drivers!AJ204</f>
        <v>0</v>
      </c>
      <c r="AK881">
        <f>Drivers!AK204</f>
        <v>0</v>
      </c>
      <c r="AL881">
        <f>Drivers!AL204</f>
        <v>0</v>
      </c>
      <c r="AM881">
        <f>Drivers!AM204</f>
        <v>0</v>
      </c>
      <c r="AN881">
        <f>Drivers!AN204</f>
        <v>0</v>
      </c>
      <c r="AO881">
        <f>Drivers!AO204</f>
        <v>0</v>
      </c>
      <c r="AP881">
        <f>Drivers!AP204</f>
        <v>0</v>
      </c>
      <c r="AQ881">
        <f>Drivers!AQ204</f>
        <v>0</v>
      </c>
      <c r="AR881">
        <f>Drivers!AR204</f>
        <v>0</v>
      </c>
      <c r="AS881">
        <f>Drivers!AS204</f>
        <v>0</v>
      </c>
      <c r="AT881">
        <f>Drivers!AT204</f>
        <v>0</v>
      </c>
      <c r="AU881">
        <f>Drivers!AU204</f>
        <v>0</v>
      </c>
      <c r="AV881">
        <f>Drivers!AV204</f>
        <v>0</v>
      </c>
      <c r="AW881">
        <f>Drivers!AW204</f>
        <v>0</v>
      </c>
      <c r="AX881">
        <f>Drivers!AX204</f>
        <v>0</v>
      </c>
      <c r="AY881">
        <f>Drivers!AY204</f>
        <v>0</v>
      </c>
      <c r="AZ881">
        <f>Drivers!AZ204</f>
        <v>0</v>
      </c>
      <c r="BA881">
        <f>Drivers!BA204</f>
        <v>0</v>
      </c>
      <c r="BB881">
        <f>Drivers!BB204</f>
        <v>0</v>
      </c>
      <c r="BC881">
        <f>Drivers!BC204</f>
        <v>0</v>
      </c>
      <c r="BD881">
        <f>Drivers!BD204</f>
        <v>0</v>
      </c>
      <c r="BE881">
        <f>Drivers!BE204</f>
        <v>0</v>
      </c>
      <c r="BF881">
        <f>Drivers!BF204</f>
        <v>0</v>
      </c>
      <c r="BG881">
        <f>Drivers!BG204</f>
        <v>0</v>
      </c>
      <c r="BH881">
        <f>Drivers!BH204</f>
        <v>0</v>
      </c>
      <c r="BI881">
        <f>Drivers!BI204</f>
        <v>0</v>
      </c>
      <c r="BJ881">
        <f>Drivers!BJ204</f>
        <v>0</v>
      </c>
      <c r="BK881">
        <f>Drivers!BK204</f>
        <v>0</v>
      </c>
      <c r="BL881">
        <f>Drivers!BL204</f>
        <v>0</v>
      </c>
      <c r="BM881">
        <f>Drivers!BM204</f>
        <v>0</v>
      </c>
      <c r="BN881">
        <f>Drivers!BN204</f>
        <v>0</v>
      </c>
      <c r="BO881">
        <f>Drivers!BO204</f>
        <v>0</v>
      </c>
      <c r="BP881">
        <f>Drivers!BP204</f>
        <v>0</v>
      </c>
      <c r="BQ881">
        <f>Drivers!BQ204</f>
        <v>0</v>
      </c>
      <c r="BR881">
        <f>Drivers!BR204</f>
        <v>0</v>
      </c>
      <c r="BS881">
        <f>Drivers!BS204</f>
        <v>0</v>
      </c>
      <c r="BT881">
        <f>Drivers!BT204</f>
        <v>0</v>
      </c>
      <c r="BU881">
        <f>Drivers!BU204</f>
        <v>0</v>
      </c>
      <c r="BV881">
        <f>Drivers!BV204</f>
        <v>0</v>
      </c>
      <c r="BW881">
        <f>Drivers!BW204</f>
        <v>0</v>
      </c>
      <c r="BX881">
        <f>Drivers!BX204</f>
        <v>0</v>
      </c>
      <c r="BY881">
        <f>Drivers!BY204</f>
        <v>0</v>
      </c>
      <c r="BZ881">
        <f>Drivers!BZ204</f>
        <v>11.420566908371786</v>
      </c>
      <c r="CA881">
        <f>Drivers!CA204</f>
        <v>9.7560975609756113</v>
      </c>
      <c r="CB881">
        <f>Drivers!CB204</f>
        <v>7.6082146248812919</v>
      </c>
      <c r="CC881">
        <f>Drivers!CC204</f>
        <v>4.7747407030056053</v>
      </c>
      <c r="CD881">
        <f>Drivers!CD204</f>
        <v>5.8427027027027023</v>
      </c>
      <c r="CE881">
        <f>Drivers!CE204</f>
        <v>6.0859999999999985</v>
      </c>
      <c r="CF881">
        <f>Drivers!CF204</f>
        <v>6.7341823361823394</v>
      </c>
      <c r="CG881">
        <f>Drivers!CG204</f>
        <v>6.0208061538461521</v>
      </c>
      <c r="CH881">
        <f>Drivers!CH204</f>
        <v>0</v>
      </c>
      <c r="CI881">
        <f>Drivers!CI204</f>
        <v>0</v>
      </c>
      <c r="CJ881">
        <f>Drivers!CJ204</f>
        <v>0</v>
      </c>
      <c r="CK881">
        <f>Drivers!CK204</f>
        <v>0</v>
      </c>
      <c r="CL881">
        <f>Drivers!CL204</f>
        <v>0</v>
      </c>
      <c r="CM881">
        <f>Drivers!CM204</f>
        <v>0</v>
      </c>
      <c r="CN881">
        <f>Drivers!CN204</f>
        <v>0</v>
      </c>
      <c r="CO881">
        <f>Drivers!CO204</f>
        <v>0</v>
      </c>
      <c r="CP881">
        <f>Drivers!CP204</f>
        <v>0</v>
      </c>
      <c r="CQ881">
        <f>Drivers!CQ204</f>
        <v>0</v>
      </c>
      <c r="CR881">
        <f>Drivers!CR204</f>
        <v>0</v>
      </c>
      <c r="CS881">
        <f>Drivers!CS204</f>
        <v>0</v>
      </c>
      <c r="CT881">
        <f>Drivers!CT204</f>
        <v>0</v>
      </c>
      <c r="CU881">
        <f>Drivers!CU204</f>
        <v>0</v>
      </c>
      <c r="CV881">
        <f>Drivers!CV204</f>
        <v>0</v>
      </c>
      <c r="CW881">
        <f>Drivers!CW204</f>
        <v>0</v>
      </c>
      <c r="CX881">
        <f>Drivers!CX204</f>
        <v>0</v>
      </c>
      <c r="CY881">
        <f>Drivers!CY204</f>
        <v>0</v>
      </c>
      <c r="CZ881">
        <f>Drivers!CZ204</f>
        <v>0</v>
      </c>
      <c r="DA881">
        <f>Drivers!DA204</f>
        <v>0</v>
      </c>
      <c r="DB881">
        <f>Drivers!DB204</f>
        <v>0</v>
      </c>
      <c r="DC881">
        <f>Drivers!DC204</f>
        <v>0</v>
      </c>
      <c r="DD881">
        <f>Drivers!DD204</f>
        <v>0</v>
      </c>
      <c r="DE881">
        <f>Drivers!DE204</f>
        <v>0</v>
      </c>
      <c r="DF881">
        <f>Drivers!DF204</f>
        <v>0</v>
      </c>
      <c r="DG881">
        <f>Drivers!DG204</f>
        <v>0</v>
      </c>
      <c r="DH881">
        <f>Drivers!DH204</f>
        <v>0</v>
      </c>
      <c r="DI881">
        <f>Drivers!DI204</f>
        <v>0</v>
      </c>
      <c r="DJ881">
        <f>Drivers!DJ204</f>
        <v>0</v>
      </c>
      <c r="DK881">
        <f>Drivers!DK204</f>
        <v>0</v>
      </c>
      <c r="DL881">
        <f>Drivers!DL204</f>
        <v>0</v>
      </c>
      <c r="DM881">
        <f>Drivers!DM204</f>
        <v>0</v>
      </c>
      <c r="DN881">
        <f>Drivers!DN204</f>
        <v>0</v>
      </c>
      <c r="DO881">
        <f>Drivers!DO204</f>
        <v>0</v>
      </c>
      <c r="DP881">
        <f>Drivers!DP204</f>
        <v>0</v>
      </c>
      <c r="DQ881">
        <f>Drivers!DQ204</f>
        <v>0</v>
      </c>
      <c r="DR881">
        <f>Drivers!DR204</f>
        <v>0</v>
      </c>
      <c r="DS881">
        <f>Drivers!DS204</f>
        <v>0</v>
      </c>
      <c r="DT881">
        <f>Drivers!DT204</f>
        <v>0</v>
      </c>
      <c r="DU881">
        <f>Drivers!DU204</f>
        <v>0</v>
      </c>
      <c r="DV881">
        <f>Drivers!DV204</f>
        <v>0</v>
      </c>
      <c r="DW881">
        <f>Drivers!DW204</f>
        <v>0</v>
      </c>
      <c r="DX881">
        <f>Drivers!DX204</f>
        <v>0</v>
      </c>
      <c r="DY881">
        <f>Drivers!DY204</f>
        <v>0</v>
      </c>
      <c r="DZ881">
        <f>Drivers!DZ204</f>
        <v>28.986450450908265</v>
      </c>
      <c r="EA881">
        <f>Drivers!EA204</f>
        <v>35.943198559126245</v>
      </c>
      <c r="EB881">
        <f>Drivers!EB204</f>
        <v>33.559619797234305</v>
      </c>
      <c r="EC881">
        <f>Drivers!EC204</f>
        <v>24.683691192731189</v>
      </c>
      <c r="ED881">
        <f>Drivers!ED204</f>
        <v>28.329780799999995</v>
      </c>
      <c r="EE881">
        <f>Drivers!EE204</f>
        <v>29.593122348553322</v>
      </c>
      <c r="EF881">
        <f>Drivers!EF204</f>
        <v>28.975338103768507</v>
      </c>
      <c r="EG881">
        <f>Drivers!EG204</f>
        <v>29.409968175325076</v>
      </c>
      <c r="EH881">
        <f>Drivers!EH204</f>
        <v>28.737740331317667</v>
      </c>
      <c r="EI881">
        <f>Drivers!EI204</f>
        <v>26.821890975896508</v>
      </c>
      <c r="EJ881">
        <f>Drivers!EJ204</f>
        <v>26.553672066137494</v>
      </c>
    </row>
    <row r="882" spans="1:140">
      <c r="A882">
        <f>Drivers!A205</f>
        <v>0</v>
      </c>
      <c r="B882">
        <f>Drivers!B205</f>
        <v>0</v>
      </c>
      <c r="C882">
        <f>Drivers!C205</f>
        <v>0</v>
      </c>
      <c r="D882">
        <f>Drivers!D205</f>
        <v>0</v>
      </c>
      <c r="E882">
        <f>Drivers!E205</f>
        <v>0</v>
      </c>
      <c r="F882">
        <f>Drivers!F205</f>
        <v>0</v>
      </c>
      <c r="G882">
        <f>Drivers!G205</f>
        <v>0</v>
      </c>
      <c r="H882">
        <f>Drivers!H205</f>
        <v>0</v>
      </c>
      <c r="I882" t="str">
        <f>Drivers!I205</f>
        <v xml:space="preserve">as % of Marketplace Revenue </v>
      </c>
      <c r="J882">
        <f>Drivers!J205</f>
        <v>0</v>
      </c>
      <c r="K882">
        <f>Drivers!K205</f>
        <v>0</v>
      </c>
      <c r="L882">
        <f>Drivers!L205</f>
        <v>0</v>
      </c>
      <c r="M882">
        <f>Drivers!M205</f>
        <v>0</v>
      </c>
      <c r="N882">
        <f>Drivers!N205</f>
        <v>0</v>
      </c>
      <c r="O882">
        <f>Drivers!O205</f>
        <v>0</v>
      </c>
      <c r="P882">
        <f>Drivers!P205</f>
        <v>0</v>
      </c>
      <c r="Q882">
        <f>Drivers!Q205</f>
        <v>0</v>
      </c>
      <c r="R882">
        <f>Drivers!R205</f>
        <v>0</v>
      </c>
      <c r="S882">
        <f>Drivers!S205</f>
        <v>0</v>
      </c>
      <c r="T882">
        <f>Drivers!T205</f>
        <v>0</v>
      </c>
      <c r="U882">
        <f>Drivers!U205</f>
        <v>0</v>
      </c>
      <c r="V882">
        <f>Drivers!V205</f>
        <v>0</v>
      </c>
      <c r="W882">
        <f>Drivers!W205</f>
        <v>0</v>
      </c>
      <c r="X882">
        <f>Drivers!X205</f>
        <v>0</v>
      </c>
      <c r="Y882">
        <f>Drivers!Y205</f>
        <v>0</v>
      </c>
      <c r="Z882">
        <f>Drivers!Z205</f>
        <v>0</v>
      </c>
      <c r="AA882">
        <f>Drivers!AA205</f>
        <v>0</v>
      </c>
      <c r="AB882">
        <f>Drivers!AB205</f>
        <v>0</v>
      </c>
      <c r="AC882">
        <f>Drivers!AC205</f>
        <v>0</v>
      </c>
      <c r="AD882">
        <f>Drivers!AD205</f>
        <v>0</v>
      </c>
      <c r="AE882">
        <f>Drivers!AE205</f>
        <v>0</v>
      </c>
      <c r="AF882">
        <f>Drivers!AF205</f>
        <v>0</v>
      </c>
      <c r="AG882">
        <f>Drivers!AG205</f>
        <v>0</v>
      </c>
      <c r="AH882">
        <f>Drivers!AH205</f>
        <v>0</v>
      </c>
      <c r="AI882">
        <f>Drivers!AI205</f>
        <v>0</v>
      </c>
      <c r="AJ882">
        <f>Drivers!AJ205</f>
        <v>0</v>
      </c>
      <c r="AK882">
        <f>Drivers!AK205</f>
        <v>0</v>
      </c>
      <c r="AL882">
        <f>Drivers!AL205</f>
        <v>0</v>
      </c>
      <c r="AM882">
        <f>Drivers!AM205</f>
        <v>0</v>
      </c>
      <c r="AN882">
        <f>Drivers!AN205</f>
        <v>0</v>
      </c>
      <c r="AO882">
        <f>Drivers!AO205</f>
        <v>0</v>
      </c>
      <c r="AP882">
        <f>Drivers!AP205</f>
        <v>0</v>
      </c>
      <c r="AQ882">
        <f>Drivers!AQ205</f>
        <v>0</v>
      </c>
      <c r="AR882">
        <f>Drivers!AR205</f>
        <v>0</v>
      </c>
      <c r="AS882">
        <f>Drivers!AS205</f>
        <v>0</v>
      </c>
      <c r="AT882">
        <f>Drivers!AT205</f>
        <v>0</v>
      </c>
      <c r="AU882">
        <f>Drivers!AU205</f>
        <v>0</v>
      </c>
      <c r="AV882">
        <f>Drivers!AV205</f>
        <v>0</v>
      </c>
      <c r="AW882">
        <f>Drivers!AW205</f>
        <v>0</v>
      </c>
      <c r="AX882">
        <f>Drivers!AX205</f>
        <v>0</v>
      </c>
      <c r="AY882">
        <f>Drivers!AY205</f>
        <v>0</v>
      </c>
      <c r="AZ882">
        <f>Drivers!AZ205</f>
        <v>0</v>
      </c>
      <c r="BA882">
        <f>Drivers!BA205</f>
        <v>0</v>
      </c>
      <c r="BB882">
        <f>Drivers!BB205</f>
        <v>0</v>
      </c>
      <c r="BC882">
        <f>Drivers!BC205</f>
        <v>0</v>
      </c>
      <c r="BD882">
        <f>Drivers!BD205</f>
        <v>0</v>
      </c>
      <c r="BE882">
        <f>Drivers!BE205</f>
        <v>0</v>
      </c>
      <c r="BF882">
        <f>Drivers!BF205</f>
        <v>0</v>
      </c>
      <c r="BG882">
        <f>Drivers!BG205</f>
        <v>0</v>
      </c>
      <c r="BH882">
        <f>Drivers!BH205</f>
        <v>0</v>
      </c>
      <c r="BI882">
        <f>Drivers!BI205</f>
        <v>0</v>
      </c>
      <c r="BJ882">
        <f>Drivers!BJ205</f>
        <v>0</v>
      </c>
      <c r="BK882">
        <f>Drivers!BK205</f>
        <v>0</v>
      </c>
      <c r="BL882">
        <f>Drivers!BL205</f>
        <v>0</v>
      </c>
      <c r="BM882">
        <f>Drivers!BM205</f>
        <v>0</v>
      </c>
      <c r="BN882">
        <f>Drivers!BN205</f>
        <v>0</v>
      </c>
      <c r="BO882">
        <f>Drivers!BO205</f>
        <v>0</v>
      </c>
      <c r="BP882">
        <f>Drivers!BP205</f>
        <v>0</v>
      </c>
      <c r="BQ882">
        <f>Drivers!BQ205</f>
        <v>0</v>
      </c>
      <c r="BR882">
        <f>Drivers!BR205</f>
        <v>0</v>
      </c>
      <c r="BS882">
        <f>Drivers!BS205</f>
        <v>0</v>
      </c>
      <c r="BT882">
        <f>Drivers!BT205</f>
        <v>0</v>
      </c>
      <c r="BU882">
        <f>Drivers!BU205</f>
        <v>0</v>
      </c>
      <c r="BV882">
        <f>Drivers!BV205</f>
        <v>0</v>
      </c>
      <c r="BW882">
        <f>Drivers!BW205</f>
        <v>0</v>
      </c>
      <c r="BX882">
        <f>Drivers!BX205</f>
        <v>0</v>
      </c>
      <c r="BY882">
        <f>Drivers!BY205</f>
        <v>0</v>
      </c>
      <c r="BZ882">
        <f>Drivers!BZ205</f>
        <v>9.6807556668796826E-2</v>
      </c>
      <c r="CA882">
        <f>Drivers!CA205</f>
        <v>0.10058136026231619</v>
      </c>
      <c r="CB882">
        <f>Drivers!CB205</f>
        <v>0.10397302508866606</v>
      </c>
      <c r="CC882">
        <f>Drivers!CC205</f>
        <v>8.9904718653862084E-2</v>
      </c>
      <c r="CD882">
        <f>Drivers!CD205</f>
        <v>0.1053094482676689</v>
      </c>
      <c r="CE882">
        <f>Drivers!CE205</f>
        <v>0.10651962175316122</v>
      </c>
      <c r="CF882">
        <f>Drivers!CF205</f>
        <v>0.11196275211486217</v>
      </c>
      <c r="CG882">
        <f>Drivers!CG205</f>
        <v>9.7592283114149525E-2</v>
      </c>
      <c r="CH882">
        <f>Drivers!CH205</f>
        <v>0</v>
      </c>
      <c r="CI882">
        <f>Drivers!CI205</f>
        <v>0</v>
      </c>
      <c r="CJ882">
        <f>Drivers!CJ205</f>
        <v>0</v>
      </c>
      <c r="CK882">
        <f>Drivers!CK205</f>
        <v>0</v>
      </c>
      <c r="CL882">
        <f>Drivers!CL205</f>
        <v>0</v>
      </c>
      <c r="CM882">
        <f>Drivers!CM205</f>
        <v>0</v>
      </c>
      <c r="CN882">
        <f>Drivers!CN205</f>
        <v>0</v>
      </c>
      <c r="CO882">
        <f>Drivers!CO205</f>
        <v>0</v>
      </c>
      <c r="CP882">
        <f>Drivers!CP205</f>
        <v>0</v>
      </c>
      <c r="CQ882">
        <f>Drivers!CQ205</f>
        <v>0</v>
      </c>
      <c r="CR882">
        <f>Drivers!CR205</f>
        <v>0</v>
      </c>
      <c r="CS882">
        <f>Drivers!CS205</f>
        <v>0</v>
      </c>
      <c r="CT882">
        <f>Drivers!CT205</f>
        <v>0</v>
      </c>
      <c r="CU882">
        <f>Drivers!CU205</f>
        <v>0</v>
      </c>
      <c r="CV882">
        <f>Drivers!CV205</f>
        <v>0</v>
      </c>
      <c r="CW882">
        <f>Drivers!CW205</f>
        <v>0</v>
      </c>
      <c r="CX882">
        <f>Drivers!CX205</f>
        <v>0</v>
      </c>
      <c r="CY882">
        <f>Drivers!CY205</f>
        <v>0</v>
      </c>
      <c r="CZ882">
        <f>Drivers!CZ205</f>
        <v>0</v>
      </c>
      <c r="DA882">
        <f>Drivers!DA205</f>
        <v>0</v>
      </c>
      <c r="DB882">
        <f>Drivers!DB205</f>
        <v>0</v>
      </c>
      <c r="DC882">
        <f>Drivers!DC205</f>
        <v>0</v>
      </c>
      <c r="DD882">
        <f>Drivers!DD205</f>
        <v>0</v>
      </c>
      <c r="DE882">
        <f>Drivers!DE205</f>
        <v>0</v>
      </c>
      <c r="DF882">
        <f>Drivers!DF205</f>
        <v>0</v>
      </c>
      <c r="DG882">
        <f>Drivers!DG205</f>
        <v>0</v>
      </c>
      <c r="DH882">
        <f>Drivers!DH205</f>
        <v>0</v>
      </c>
      <c r="DI882">
        <f>Drivers!DI205</f>
        <v>0</v>
      </c>
      <c r="DJ882">
        <f>Drivers!DJ205</f>
        <v>0</v>
      </c>
      <c r="DK882">
        <f>Drivers!DK205</f>
        <v>0</v>
      </c>
      <c r="DL882">
        <f>Drivers!DL205</f>
        <v>0</v>
      </c>
      <c r="DM882">
        <f>Drivers!DM205</f>
        <v>0</v>
      </c>
      <c r="DN882">
        <f>Drivers!DN205</f>
        <v>0</v>
      </c>
      <c r="DO882">
        <f>Drivers!DO205</f>
        <v>0</v>
      </c>
      <c r="DP882">
        <f>Drivers!DP205</f>
        <v>0</v>
      </c>
      <c r="DQ882">
        <f>Drivers!DQ205</f>
        <v>0</v>
      </c>
      <c r="DR882">
        <f>Drivers!DR205</f>
        <v>0</v>
      </c>
      <c r="DS882">
        <f>Drivers!DS205</f>
        <v>0</v>
      </c>
      <c r="DT882">
        <f>Drivers!DT205</f>
        <v>0</v>
      </c>
      <c r="DU882">
        <f>Drivers!DU205</f>
        <v>0</v>
      </c>
      <c r="DV882">
        <f>Drivers!DV205</f>
        <v>0</v>
      </c>
      <c r="DW882">
        <f>Drivers!DW205</f>
        <v>0</v>
      </c>
      <c r="DX882">
        <f>Drivers!DX205</f>
        <v>0</v>
      </c>
      <c r="DY882">
        <f>Drivers!DY205</f>
        <v>0</v>
      </c>
      <c r="DZ882">
        <f>Drivers!DZ205</f>
        <v>4.9642493373753677E-2</v>
      </c>
      <c r="EA882">
        <f>Drivers!EA205</f>
        <v>8.3450696617271808E-2</v>
      </c>
      <c r="EB882">
        <f>Drivers!EB205</f>
        <v>9.7787545381610386E-2</v>
      </c>
      <c r="EC882">
        <f>Drivers!EC205</f>
        <v>0.10531985367300568</v>
      </c>
      <c r="ED882">
        <f>Drivers!ED205</f>
        <v>0.11148021232450922</v>
      </c>
      <c r="EE882">
        <f>Drivers!EE205</f>
        <v>0.11678920805406301</v>
      </c>
      <c r="EF882">
        <f>Drivers!EF205</f>
        <v>0.12062110334471443</v>
      </c>
      <c r="EG882">
        <f>Drivers!EG205</f>
        <v>0.12398323552119765</v>
      </c>
      <c r="EH882">
        <f>Drivers!EH205</f>
        <v>0.12665373637751323</v>
      </c>
      <c r="EI882">
        <f>Drivers!EI205</f>
        <v>0.12831658418983616</v>
      </c>
      <c r="EJ882">
        <f>Drivers!EJ205</f>
        <v>0.12963844846455697</v>
      </c>
    </row>
    <row r="885" spans="1:140">
      <c r="A885">
        <f>Drivers!A111</f>
        <v>0</v>
      </c>
      <c r="B885">
        <f>Drivers!B111</f>
        <v>0</v>
      </c>
      <c r="C885">
        <f>Drivers!C111</f>
        <v>0</v>
      </c>
      <c r="D885">
        <f>Drivers!D111</f>
        <v>0</v>
      </c>
      <c r="E885">
        <f>Drivers!E111</f>
        <v>0</v>
      </c>
      <c r="F885">
        <f>Drivers!F111</f>
        <v>0</v>
      </c>
      <c r="G885">
        <f>Drivers!G111</f>
        <v>0</v>
      </c>
      <c r="H885">
        <f>Drivers!H111</f>
        <v>0</v>
      </c>
      <c r="I885" t="str">
        <f>Drivers!I111</f>
        <v>Market Sizing Checks</v>
      </c>
      <c r="J885">
        <f>Drivers!J111</f>
        <v>0</v>
      </c>
      <c r="K885">
        <f>Drivers!K111</f>
        <v>0</v>
      </c>
      <c r="L885">
        <f>Drivers!L111</f>
        <v>0</v>
      </c>
      <c r="M885">
        <f>Drivers!M111</f>
        <v>0</v>
      </c>
      <c r="N885">
        <f>Drivers!N111</f>
        <v>0</v>
      </c>
      <c r="O885">
        <f>Drivers!O111</f>
        <v>0</v>
      </c>
      <c r="P885">
        <f>Drivers!P111</f>
        <v>0</v>
      </c>
      <c r="Q885">
        <f>Drivers!Q111</f>
        <v>0</v>
      </c>
      <c r="R885">
        <f>Drivers!R111</f>
        <v>0</v>
      </c>
      <c r="S885">
        <f>Drivers!S111</f>
        <v>0</v>
      </c>
      <c r="T885">
        <f>Drivers!T111</f>
        <v>0</v>
      </c>
      <c r="U885">
        <f>Drivers!U111</f>
        <v>0</v>
      </c>
      <c r="V885">
        <f>Drivers!V111</f>
        <v>0</v>
      </c>
      <c r="W885">
        <f>Drivers!W111</f>
        <v>0</v>
      </c>
      <c r="X885">
        <f>Drivers!X111</f>
        <v>0</v>
      </c>
      <c r="Y885">
        <f>Drivers!Y111</f>
        <v>0</v>
      </c>
      <c r="Z885">
        <f>Drivers!Z111</f>
        <v>0</v>
      </c>
      <c r="AA885">
        <f>Drivers!AA111</f>
        <v>0</v>
      </c>
      <c r="AB885">
        <f>Drivers!AB111</f>
        <v>0</v>
      </c>
      <c r="AC885">
        <f>Drivers!AC111</f>
        <v>0</v>
      </c>
      <c r="AD885">
        <f>Drivers!AD111</f>
        <v>0</v>
      </c>
      <c r="AE885">
        <f>Drivers!AE111</f>
        <v>0</v>
      </c>
      <c r="AF885">
        <f>Drivers!AF111</f>
        <v>0</v>
      </c>
      <c r="AG885">
        <f>Drivers!AG111</f>
        <v>0</v>
      </c>
      <c r="AH885">
        <f>Drivers!AH111</f>
        <v>0</v>
      </c>
      <c r="AI885">
        <f>Drivers!AI111</f>
        <v>0</v>
      </c>
      <c r="AJ885">
        <f>Drivers!AJ111</f>
        <v>0</v>
      </c>
      <c r="AK885">
        <f>Drivers!AK111</f>
        <v>0</v>
      </c>
      <c r="AL885">
        <f>Drivers!AL111</f>
        <v>0</v>
      </c>
      <c r="AM885">
        <f>Drivers!AM111</f>
        <v>0</v>
      </c>
      <c r="AN885">
        <f>Drivers!AN111</f>
        <v>0</v>
      </c>
      <c r="AO885">
        <f>Drivers!AO111</f>
        <v>0</v>
      </c>
      <c r="AP885">
        <f>Drivers!AP111</f>
        <v>0</v>
      </c>
      <c r="AQ885">
        <f>Drivers!AQ111</f>
        <v>0</v>
      </c>
      <c r="AR885">
        <f>Drivers!AR111</f>
        <v>0</v>
      </c>
      <c r="AS885">
        <f>Drivers!AS111</f>
        <v>0</v>
      </c>
      <c r="AT885">
        <f>Drivers!AT111</f>
        <v>0</v>
      </c>
      <c r="AU885">
        <f>Drivers!AU111</f>
        <v>0</v>
      </c>
      <c r="AV885">
        <f>Drivers!AV111</f>
        <v>0</v>
      </c>
      <c r="AW885">
        <f>Drivers!AW111</f>
        <v>0</v>
      </c>
      <c r="AX885">
        <f>Drivers!AX111</f>
        <v>0</v>
      </c>
      <c r="AY885">
        <f>Drivers!AY111</f>
        <v>0</v>
      </c>
      <c r="AZ885">
        <f>Drivers!AZ111</f>
        <v>0</v>
      </c>
      <c r="BA885">
        <f>Drivers!BA111</f>
        <v>0</v>
      </c>
      <c r="BB885">
        <f>Drivers!BB111</f>
        <v>0</v>
      </c>
      <c r="BC885">
        <f>Drivers!BC111</f>
        <v>0</v>
      </c>
      <c r="BD885">
        <f>Drivers!BD111</f>
        <v>0</v>
      </c>
      <c r="BE885">
        <f>Drivers!BE111</f>
        <v>0</v>
      </c>
      <c r="BF885">
        <f>Drivers!BF111</f>
        <v>0</v>
      </c>
      <c r="BG885">
        <f>Drivers!BG111</f>
        <v>0</v>
      </c>
      <c r="BH885">
        <f>Drivers!BH111</f>
        <v>0</v>
      </c>
      <c r="BI885">
        <f>Drivers!BI111</f>
        <v>0</v>
      </c>
      <c r="BJ885">
        <f>Drivers!BJ111</f>
        <v>0</v>
      </c>
      <c r="BK885">
        <f>Drivers!BK111</f>
        <v>0</v>
      </c>
      <c r="BL885">
        <f>Drivers!BL111</f>
        <v>0</v>
      </c>
      <c r="BM885">
        <f>Drivers!BM111</f>
        <v>0</v>
      </c>
      <c r="BN885">
        <f>Drivers!BN111</f>
        <v>0</v>
      </c>
      <c r="BO885">
        <f>Drivers!BO111</f>
        <v>0</v>
      </c>
      <c r="BP885">
        <f>Drivers!BP111</f>
        <v>0</v>
      </c>
      <c r="BQ885">
        <f>Drivers!BQ111</f>
        <v>0</v>
      </c>
      <c r="BR885">
        <f>Drivers!BR111</f>
        <v>0</v>
      </c>
      <c r="BS885">
        <f>Drivers!BS111</f>
        <v>0</v>
      </c>
      <c r="BT885">
        <f>Drivers!BT111</f>
        <v>0</v>
      </c>
      <c r="BU885">
        <f>Drivers!BU111</f>
        <v>0</v>
      </c>
      <c r="BV885">
        <f>Drivers!BV111</f>
        <v>0</v>
      </c>
      <c r="BW885">
        <f>Drivers!BW111</f>
        <v>0</v>
      </c>
      <c r="BX885">
        <f>Drivers!BX111</f>
        <v>0</v>
      </c>
      <c r="BY885">
        <f>Drivers!BY111</f>
        <v>0</v>
      </c>
      <c r="BZ885">
        <f>Drivers!BZ111</f>
        <v>0</v>
      </c>
      <c r="CA885">
        <f>Drivers!CA111</f>
        <v>0</v>
      </c>
      <c r="CB885">
        <f>Drivers!CB111</f>
        <v>0</v>
      </c>
      <c r="CC885">
        <f>Drivers!CC111</f>
        <v>0</v>
      </c>
      <c r="CD885">
        <f>Drivers!CD111</f>
        <v>0</v>
      </c>
      <c r="CE885">
        <f>Drivers!CE111</f>
        <v>0</v>
      </c>
      <c r="CF885">
        <f>Drivers!CF111</f>
        <v>0</v>
      </c>
      <c r="CG885">
        <f>Drivers!CG111</f>
        <v>0</v>
      </c>
      <c r="CH885">
        <f>Drivers!CH111</f>
        <v>0</v>
      </c>
      <c r="CI885">
        <f>Drivers!CI111</f>
        <v>0</v>
      </c>
      <c r="CJ885">
        <f>Drivers!CJ111</f>
        <v>0</v>
      </c>
      <c r="CK885">
        <f>Drivers!CK111</f>
        <v>0</v>
      </c>
      <c r="CL885">
        <f>Drivers!CL111</f>
        <v>0</v>
      </c>
      <c r="CM885">
        <f>Drivers!CM111</f>
        <v>0</v>
      </c>
      <c r="CN885">
        <f>Drivers!CN111</f>
        <v>0</v>
      </c>
      <c r="CO885">
        <f>Drivers!CO111</f>
        <v>0</v>
      </c>
      <c r="CP885">
        <f>Drivers!CP111</f>
        <v>0</v>
      </c>
      <c r="CQ885">
        <f>Drivers!CQ111</f>
        <v>0</v>
      </c>
      <c r="CR885">
        <f>Drivers!CR111</f>
        <v>0</v>
      </c>
      <c r="CS885">
        <f>Drivers!CS111</f>
        <v>0</v>
      </c>
      <c r="CT885">
        <f>Drivers!CT111</f>
        <v>0</v>
      </c>
      <c r="CU885">
        <f>Drivers!CU111</f>
        <v>0</v>
      </c>
      <c r="CV885">
        <f>Drivers!CV111</f>
        <v>0</v>
      </c>
      <c r="CW885">
        <f>Drivers!CW111</f>
        <v>0</v>
      </c>
      <c r="CX885">
        <f>Drivers!CX111</f>
        <v>0</v>
      </c>
      <c r="CY885">
        <f>Drivers!CY111</f>
        <v>0</v>
      </c>
      <c r="CZ885">
        <f>Drivers!CZ111</f>
        <v>0</v>
      </c>
      <c r="DA885">
        <f>Drivers!DA111</f>
        <v>0</v>
      </c>
      <c r="DB885">
        <f>Drivers!DB111</f>
        <v>0</v>
      </c>
      <c r="DC885">
        <f>Drivers!DC111</f>
        <v>0</v>
      </c>
      <c r="DD885">
        <f>Drivers!DD111</f>
        <v>0</v>
      </c>
      <c r="DE885">
        <f>Drivers!DE111</f>
        <v>0</v>
      </c>
      <c r="DF885">
        <f>Drivers!DF111</f>
        <v>0</v>
      </c>
      <c r="DG885">
        <f>Drivers!DG111</f>
        <v>0</v>
      </c>
      <c r="DH885">
        <f>Drivers!DH111</f>
        <v>0</v>
      </c>
      <c r="DI885">
        <f>Drivers!DI111</f>
        <v>0</v>
      </c>
      <c r="DJ885">
        <f>Drivers!DJ111</f>
        <v>0</v>
      </c>
      <c r="DK885">
        <f>Drivers!DK111</f>
        <v>0</v>
      </c>
      <c r="DL885">
        <f>Drivers!DL111</f>
        <v>0</v>
      </c>
      <c r="DM885">
        <f>Drivers!DM111</f>
        <v>0</v>
      </c>
      <c r="DN885">
        <f>Drivers!DN111</f>
        <v>0</v>
      </c>
      <c r="DO885">
        <f>Drivers!DO111</f>
        <v>0</v>
      </c>
      <c r="DP885">
        <f>Drivers!DP111</f>
        <v>0</v>
      </c>
      <c r="DQ885">
        <f>Drivers!DQ111</f>
        <v>0</v>
      </c>
      <c r="DR885">
        <f>Drivers!DR111</f>
        <v>0</v>
      </c>
      <c r="DS885">
        <f>Drivers!DS111</f>
        <v>0</v>
      </c>
      <c r="DT885">
        <f>Drivers!DT111</f>
        <v>0</v>
      </c>
      <c r="DU885">
        <f>Drivers!DU111</f>
        <v>0</v>
      </c>
      <c r="DV885">
        <f>Drivers!DV111</f>
        <v>0</v>
      </c>
      <c r="DW885">
        <f>Drivers!DW111</f>
        <v>0</v>
      </c>
      <c r="DX885">
        <f>Drivers!DX111</f>
        <v>0</v>
      </c>
      <c r="DY885">
        <f>Drivers!DY111</f>
        <v>0</v>
      </c>
      <c r="DZ885">
        <f>Drivers!DZ111</f>
        <v>0</v>
      </c>
      <c r="EA885">
        <f>Drivers!EA111</f>
        <v>0</v>
      </c>
      <c r="EB885">
        <f>Drivers!EB111</f>
        <v>0</v>
      </c>
      <c r="EC885">
        <f>Drivers!EC111</f>
        <v>0</v>
      </c>
      <c r="ED885">
        <f>Drivers!ED111</f>
        <v>0</v>
      </c>
      <c r="EE885">
        <f>Drivers!EE111</f>
        <v>0</v>
      </c>
      <c r="EF885">
        <f>Drivers!EF111</f>
        <v>0</v>
      </c>
      <c r="EG885">
        <f>Drivers!EG111</f>
        <v>0</v>
      </c>
      <c r="EH885">
        <f>Drivers!EH111</f>
        <v>0</v>
      </c>
      <c r="EI885">
        <f>Drivers!EI111</f>
        <v>0</v>
      </c>
      <c r="EJ885">
        <f>Drivers!EJ111</f>
        <v>0</v>
      </c>
    </row>
    <row r="886" spans="1:140">
      <c r="A886">
        <f>Drivers!A112</f>
        <v>0</v>
      </c>
      <c r="B886">
        <f>Drivers!B112</f>
        <v>0</v>
      </c>
      <c r="C886">
        <f>Drivers!C112</f>
        <v>0</v>
      </c>
      <c r="D886">
        <f>Drivers!D112</f>
        <v>0</v>
      </c>
      <c r="E886">
        <f>Drivers!E112</f>
        <v>0</v>
      </c>
      <c r="F886">
        <f>Drivers!F112</f>
        <v>0</v>
      </c>
      <c r="G886">
        <f>Drivers!G112</f>
        <v>0</v>
      </c>
      <c r="H886">
        <f>Drivers!H112</f>
        <v>0</v>
      </c>
      <c r="I886" t="str">
        <f>Drivers!I112</f>
        <v>Homes Sold (Existing + New) in millions</v>
      </c>
      <c r="J886">
        <f>Drivers!J112</f>
        <v>0</v>
      </c>
      <c r="K886">
        <f>Drivers!K112</f>
        <v>0</v>
      </c>
      <c r="L886">
        <f>Drivers!L112</f>
        <v>0</v>
      </c>
      <c r="M886">
        <f>Drivers!M112</f>
        <v>0</v>
      </c>
      <c r="N886">
        <f>Drivers!N112</f>
        <v>0</v>
      </c>
      <c r="O886">
        <f>Drivers!O112</f>
        <v>0</v>
      </c>
      <c r="P886">
        <f>Drivers!P112</f>
        <v>0</v>
      </c>
      <c r="Q886">
        <f>Drivers!Q112</f>
        <v>0</v>
      </c>
      <c r="R886">
        <f>Drivers!R112</f>
        <v>0</v>
      </c>
      <c r="S886">
        <f>Drivers!S112</f>
        <v>0</v>
      </c>
      <c r="T886">
        <f>Drivers!T112</f>
        <v>0</v>
      </c>
      <c r="U886">
        <f>Drivers!U112</f>
        <v>0</v>
      </c>
      <c r="V886">
        <f>Drivers!V112</f>
        <v>0</v>
      </c>
      <c r="W886">
        <f>Drivers!W112</f>
        <v>0</v>
      </c>
      <c r="X886">
        <f>Drivers!X112</f>
        <v>0</v>
      </c>
      <c r="Y886">
        <f>Drivers!Y112</f>
        <v>0</v>
      </c>
      <c r="Z886">
        <f>Drivers!Z112</f>
        <v>0</v>
      </c>
      <c r="AA886">
        <f>Drivers!AA112</f>
        <v>0</v>
      </c>
      <c r="AB886">
        <f>Drivers!AB112</f>
        <v>0</v>
      </c>
      <c r="AC886">
        <f>Drivers!AC112</f>
        <v>0</v>
      </c>
      <c r="AD886">
        <f>Drivers!AD112</f>
        <v>0</v>
      </c>
      <c r="AE886">
        <f>Drivers!AE112</f>
        <v>0</v>
      </c>
      <c r="AF886">
        <f>Drivers!AF112</f>
        <v>0</v>
      </c>
      <c r="AG886">
        <f>Drivers!AG112</f>
        <v>0</v>
      </c>
      <c r="AH886">
        <f>Drivers!AH112</f>
        <v>0</v>
      </c>
      <c r="AI886">
        <f>Drivers!AI112</f>
        <v>0</v>
      </c>
      <c r="AJ886">
        <f>Drivers!AJ112</f>
        <v>0</v>
      </c>
      <c r="AK886">
        <f>Drivers!AK112</f>
        <v>0</v>
      </c>
      <c r="AL886">
        <f>Drivers!AL112</f>
        <v>0</v>
      </c>
      <c r="AM886">
        <f>Drivers!AM112</f>
        <v>0</v>
      </c>
      <c r="AN886">
        <f>Drivers!AN112</f>
        <v>0</v>
      </c>
      <c r="AO886">
        <f>Drivers!AO112</f>
        <v>0</v>
      </c>
      <c r="AP886">
        <f>Drivers!AP112</f>
        <v>0</v>
      </c>
      <c r="AQ886">
        <f>Drivers!AQ112</f>
        <v>0</v>
      </c>
      <c r="AR886">
        <f>Drivers!AR112</f>
        <v>0</v>
      </c>
      <c r="AS886">
        <f>Drivers!AS112</f>
        <v>0</v>
      </c>
      <c r="AT886">
        <f>Drivers!AT112</f>
        <v>0</v>
      </c>
      <c r="AU886">
        <f>Drivers!AU112</f>
        <v>0</v>
      </c>
      <c r="AV886">
        <f>Drivers!AV112</f>
        <v>0</v>
      </c>
      <c r="AW886">
        <f>Drivers!AW112</f>
        <v>0</v>
      </c>
      <c r="AX886">
        <f>Drivers!AX112</f>
        <v>0</v>
      </c>
      <c r="AY886">
        <f>Drivers!AY112</f>
        <v>0</v>
      </c>
      <c r="AZ886">
        <f>Drivers!AZ112</f>
        <v>0</v>
      </c>
      <c r="BA886">
        <f>Drivers!BA112</f>
        <v>0</v>
      </c>
      <c r="BB886">
        <f>Drivers!BB112</f>
        <v>0</v>
      </c>
      <c r="BC886">
        <f>Drivers!BC112</f>
        <v>0</v>
      </c>
      <c r="BD886">
        <f>Drivers!BD112</f>
        <v>0</v>
      </c>
      <c r="BE886">
        <f>Drivers!BE112</f>
        <v>0</v>
      </c>
      <c r="BF886">
        <f>Drivers!BF112</f>
        <v>0</v>
      </c>
      <c r="BG886">
        <f>Drivers!BG112</f>
        <v>0</v>
      </c>
      <c r="BH886">
        <f>Drivers!BH112</f>
        <v>0</v>
      </c>
      <c r="BI886">
        <f>Drivers!BI112</f>
        <v>0</v>
      </c>
      <c r="BJ886">
        <f>Drivers!BJ112</f>
        <v>0</v>
      </c>
      <c r="BK886">
        <f>Drivers!BK112</f>
        <v>0</v>
      </c>
      <c r="BL886">
        <f>Drivers!BL112</f>
        <v>0</v>
      </c>
      <c r="BM886">
        <f>Drivers!BM112</f>
        <v>0</v>
      </c>
      <c r="BN886">
        <f>Drivers!BN112</f>
        <v>0</v>
      </c>
      <c r="BO886">
        <f>Drivers!BO112</f>
        <v>0</v>
      </c>
      <c r="BP886">
        <f>Drivers!BP112</f>
        <v>0</v>
      </c>
      <c r="BQ886">
        <f>Drivers!BQ112</f>
        <v>0</v>
      </c>
      <c r="BR886">
        <f>Drivers!BR112</f>
        <v>0</v>
      </c>
      <c r="BS886">
        <f>Drivers!BS112</f>
        <v>0</v>
      </c>
      <c r="BT886">
        <f>Drivers!BT112</f>
        <v>0</v>
      </c>
      <c r="BU886">
        <f>Drivers!BU112</f>
        <v>0</v>
      </c>
      <c r="BV886">
        <f>Drivers!BV112</f>
        <v>0</v>
      </c>
      <c r="BW886">
        <f>Drivers!BW112</f>
        <v>0</v>
      </c>
      <c r="BX886">
        <f>Drivers!BX112</f>
        <v>0</v>
      </c>
      <c r="BY886">
        <f>Drivers!BY112</f>
        <v>0</v>
      </c>
      <c r="BZ886">
        <f>Drivers!BZ112</f>
        <v>0</v>
      </c>
      <c r="CA886">
        <f>Drivers!CA112</f>
        <v>0</v>
      </c>
      <c r="CB886">
        <f>Drivers!CB112</f>
        <v>0</v>
      </c>
      <c r="CC886">
        <f>Drivers!CC112</f>
        <v>0</v>
      </c>
      <c r="CD886">
        <f>Drivers!CD112</f>
        <v>0</v>
      </c>
      <c r="CE886">
        <f>Drivers!CE112</f>
        <v>0</v>
      </c>
      <c r="CF886">
        <f>Drivers!CF112</f>
        <v>0</v>
      </c>
      <c r="CG886">
        <f>Drivers!CG112</f>
        <v>0</v>
      </c>
      <c r="CH886">
        <f>Drivers!CH112</f>
        <v>0</v>
      </c>
      <c r="CI886">
        <f>Drivers!CI112</f>
        <v>0</v>
      </c>
      <c r="CJ886">
        <f>Drivers!CJ112</f>
        <v>0</v>
      </c>
      <c r="CK886">
        <f>Drivers!CK112</f>
        <v>0</v>
      </c>
      <c r="CL886">
        <f>Drivers!CL112</f>
        <v>0</v>
      </c>
      <c r="CM886">
        <f>Drivers!CM112</f>
        <v>0</v>
      </c>
      <c r="CN886">
        <f>Drivers!CN112</f>
        <v>0</v>
      </c>
      <c r="CO886">
        <f>Drivers!CO112</f>
        <v>0</v>
      </c>
      <c r="CP886">
        <f>Drivers!CP112</f>
        <v>0</v>
      </c>
      <c r="CQ886">
        <f>Drivers!CQ112</f>
        <v>0</v>
      </c>
      <c r="CR886">
        <f>Drivers!CR112</f>
        <v>0</v>
      </c>
      <c r="CS886">
        <f>Drivers!CS112</f>
        <v>0</v>
      </c>
      <c r="CT886">
        <f>Drivers!CT112</f>
        <v>0</v>
      </c>
      <c r="CU886">
        <f>Drivers!CU112</f>
        <v>0</v>
      </c>
      <c r="CV886">
        <f>Drivers!CV112</f>
        <v>0</v>
      </c>
      <c r="CW886">
        <f>Drivers!CW112</f>
        <v>0</v>
      </c>
      <c r="CX886">
        <f>Drivers!CX112</f>
        <v>0</v>
      </c>
      <c r="CY886">
        <f>Drivers!CY112</f>
        <v>0</v>
      </c>
      <c r="CZ886">
        <f>Drivers!CZ112</f>
        <v>0</v>
      </c>
      <c r="DA886">
        <f>Drivers!DA112</f>
        <v>0</v>
      </c>
      <c r="DB886">
        <f>Drivers!DB112</f>
        <v>0</v>
      </c>
      <c r="DC886">
        <f>Drivers!DC112</f>
        <v>0</v>
      </c>
      <c r="DD886">
        <f>Drivers!DD112</f>
        <v>0</v>
      </c>
      <c r="DE886">
        <f>Drivers!DE112</f>
        <v>0</v>
      </c>
      <c r="DF886">
        <f>Drivers!DF112</f>
        <v>0</v>
      </c>
      <c r="DG886">
        <f>Drivers!DG112</f>
        <v>0</v>
      </c>
      <c r="DH886">
        <f>Drivers!DH112</f>
        <v>0</v>
      </c>
      <c r="DI886">
        <f>Drivers!DI112</f>
        <v>0</v>
      </c>
      <c r="DJ886">
        <f>Drivers!DJ112</f>
        <v>0</v>
      </c>
      <c r="DK886">
        <f>Drivers!DK112</f>
        <v>0</v>
      </c>
      <c r="DL886">
        <f>Drivers!DL112</f>
        <v>0</v>
      </c>
      <c r="DM886">
        <f>Drivers!DM112</f>
        <v>0</v>
      </c>
      <c r="DN886">
        <f>Drivers!DN112</f>
        <v>0</v>
      </c>
      <c r="DO886">
        <f>Drivers!DO112</f>
        <v>0</v>
      </c>
      <c r="DP886">
        <f>Drivers!DP112</f>
        <v>0</v>
      </c>
      <c r="DQ886">
        <f>Drivers!DQ112</f>
        <v>0</v>
      </c>
      <c r="DR886">
        <f>Drivers!DR112</f>
        <v>0</v>
      </c>
      <c r="DS886">
        <f>Drivers!DS112</f>
        <v>0</v>
      </c>
      <c r="DT886">
        <f>Drivers!DT112</f>
        <v>0</v>
      </c>
      <c r="DU886">
        <f>Drivers!DU112</f>
        <v>0</v>
      </c>
      <c r="DV886">
        <f>Drivers!DV112</f>
        <v>0</v>
      </c>
      <c r="DW886">
        <f>Drivers!DW112</f>
        <v>0</v>
      </c>
      <c r="DX886">
        <f>Drivers!DX112</f>
        <v>0</v>
      </c>
      <c r="DY886">
        <f>Drivers!DY112</f>
        <v>5.52054717118203</v>
      </c>
      <c r="DZ886">
        <f>Drivers!DZ112</f>
        <v>5.8265241341422689</v>
      </c>
      <c r="EA886">
        <f>Drivers!EA112</f>
        <v>5.8828250129978272</v>
      </c>
      <c r="EB886">
        <f>Drivers!EB112</f>
        <v>5.6085999380300979</v>
      </c>
      <c r="EC886">
        <f>Drivers!EC112</f>
        <v>5.6218816691516942</v>
      </c>
      <c r="ED886">
        <f>Drivers!ED112</f>
        <v>5.6218816691516942</v>
      </c>
      <c r="EE886">
        <f>Drivers!EE112</f>
        <v>5.6218816691516942</v>
      </c>
      <c r="EF886">
        <f>Drivers!EF112</f>
        <v>5.6218816691516942</v>
      </c>
      <c r="EG886">
        <f>Drivers!EG112</f>
        <v>5.6218816691516942</v>
      </c>
      <c r="EH886">
        <f>Drivers!EH112</f>
        <v>5.6218816691516942</v>
      </c>
      <c r="EI886">
        <f>Drivers!EI112</f>
        <v>5.6218816691516942</v>
      </c>
      <c r="EJ886">
        <f>Drivers!EJ112</f>
        <v>5.6218816691516942</v>
      </c>
    </row>
    <row r="887" spans="1:140">
      <c r="A887">
        <f>Drivers!A113</f>
        <v>0</v>
      </c>
      <c r="B887">
        <f>Drivers!B113</f>
        <v>0</v>
      </c>
      <c r="C887">
        <f>Drivers!C113</f>
        <v>0</v>
      </c>
      <c r="D887">
        <f>Drivers!D113</f>
        <v>0</v>
      </c>
      <c r="E887">
        <f>Drivers!E113</f>
        <v>0</v>
      </c>
      <c r="F887">
        <f>Drivers!F113</f>
        <v>0</v>
      </c>
      <c r="G887">
        <f>Drivers!G113</f>
        <v>0</v>
      </c>
      <c r="H887">
        <f>Drivers!H113</f>
        <v>0</v>
      </c>
      <c r="I887" t="str">
        <f>Drivers!I113</f>
        <v>YoY % Growth</v>
      </c>
      <c r="J887">
        <f>Drivers!J113</f>
        <v>0</v>
      </c>
      <c r="K887">
        <f>Drivers!K113</f>
        <v>0</v>
      </c>
      <c r="L887">
        <f>Drivers!L113</f>
        <v>0</v>
      </c>
      <c r="M887">
        <f>Drivers!M113</f>
        <v>0</v>
      </c>
      <c r="N887">
        <f>Drivers!N113</f>
        <v>0</v>
      </c>
      <c r="O887">
        <f>Drivers!O113</f>
        <v>0</v>
      </c>
      <c r="P887">
        <f>Drivers!P113</f>
        <v>0</v>
      </c>
      <c r="Q887">
        <f>Drivers!Q113</f>
        <v>0</v>
      </c>
      <c r="R887">
        <f>Drivers!R113</f>
        <v>0</v>
      </c>
      <c r="S887">
        <f>Drivers!S113</f>
        <v>0</v>
      </c>
      <c r="T887">
        <f>Drivers!T113</f>
        <v>0</v>
      </c>
      <c r="U887">
        <f>Drivers!U113</f>
        <v>0</v>
      </c>
      <c r="V887">
        <f>Drivers!V113</f>
        <v>0</v>
      </c>
      <c r="W887">
        <f>Drivers!W113</f>
        <v>0</v>
      </c>
      <c r="X887">
        <f>Drivers!X113</f>
        <v>0</v>
      </c>
      <c r="Y887">
        <f>Drivers!Y113</f>
        <v>0</v>
      </c>
      <c r="Z887">
        <f>Drivers!Z113</f>
        <v>0</v>
      </c>
      <c r="AA887">
        <f>Drivers!AA113</f>
        <v>0</v>
      </c>
      <c r="AB887">
        <f>Drivers!AB113</f>
        <v>0</v>
      </c>
      <c r="AC887">
        <f>Drivers!AC113</f>
        <v>0</v>
      </c>
      <c r="AD887">
        <f>Drivers!AD113</f>
        <v>0</v>
      </c>
      <c r="AE887">
        <f>Drivers!AE113</f>
        <v>0</v>
      </c>
      <c r="AF887">
        <f>Drivers!AF113</f>
        <v>0</v>
      </c>
      <c r="AG887">
        <f>Drivers!AG113</f>
        <v>0</v>
      </c>
      <c r="AH887">
        <f>Drivers!AH113</f>
        <v>0</v>
      </c>
      <c r="AI887">
        <f>Drivers!AI113</f>
        <v>0</v>
      </c>
      <c r="AJ887">
        <f>Drivers!AJ113</f>
        <v>0</v>
      </c>
      <c r="AK887">
        <f>Drivers!AK113</f>
        <v>0</v>
      </c>
      <c r="AL887">
        <f>Drivers!AL113</f>
        <v>0</v>
      </c>
      <c r="AM887">
        <f>Drivers!AM113</f>
        <v>0</v>
      </c>
      <c r="AN887">
        <f>Drivers!AN113</f>
        <v>0</v>
      </c>
      <c r="AO887">
        <f>Drivers!AO113</f>
        <v>0</v>
      </c>
      <c r="AP887">
        <f>Drivers!AP113</f>
        <v>0</v>
      </c>
      <c r="AQ887">
        <f>Drivers!AQ113</f>
        <v>0</v>
      </c>
      <c r="AR887">
        <f>Drivers!AR113</f>
        <v>0</v>
      </c>
      <c r="AS887">
        <f>Drivers!AS113</f>
        <v>0</v>
      </c>
      <c r="AT887">
        <f>Drivers!AT113</f>
        <v>0</v>
      </c>
      <c r="AU887">
        <f>Drivers!AU113</f>
        <v>0</v>
      </c>
      <c r="AV887">
        <f>Drivers!AV113</f>
        <v>0</v>
      </c>
      <c r="AW887">
        <f>Drivers!AW113</f>
        <v>0</v>
      </c>
      <c r="AX887">
        <f>Drivers!AX113</f>
        <v>0</v>
      </c>
      <c r="AY887">
        <f>Drivers!AY113</f>
        <v>0</v>
      </c>
      <c r="AZ887">
        <f>Drivers!AZ113</f>
        <v>0</v>
      </c>
      <c r="BA887">
        <f>Drivers!BA113</f>
        <v>0</v>
      </c>
      <c r="BB887">
        <f>Drivers!BB113</f>
        <v>0</v>
      </c>
      <c r="BC887">
        <f>Drivers!BC113</f>
        <v>0</v>
      </c>
      <c r="BD887">
        <f>Drivers!BD113</f>
        <v>0</v>
      </c>
      <c r="BE887">
        <f>Drivers!BE113</f>
        <v>0</v>
      </c>
      <c r="BF887">
        <f>Drivers!BF113</f>
        <v>0</v>
      </c>
      <c r="BG887">
        <f>Drivers!BG113</f>
        <v>0</v>
      </c>
      <c r="BH887">
        <f>Drivers!BH113</f>
        <v>0</v>
      </c>
      <c r="BI887">
        <f>Drivers!BI113</f>
        <v>0</v>
      </c>
      <c r="BJ887">
        <f>Drivers!BJ113</f>
        <v>0</v>
      </c>
      <c r="BK887">
        <f>Drivers!BK113</f>
        <v>0</v>
      </c>
      <c r="BL887">
        <f>Drivers!BL113</f>
        <v>0</v>
      </c>
      <c r="BM887">
        <f>Drivers!BM113</f>
        <v>0</v>
      </c>
      <c r="BN887">
        <f>Drivers!BN113</f>
        <v>0</v>
      </c>
      <c r="BO887">
        <f>Drivers!BO113</f>
        <v>0</v>
      </c>
      <c r="BP887">
        <f>Drivers!BP113</f>
        <v>0</v>
      </c>
      <c r="BQ887">
        <f>Drivers!BQ113</f>
        <v>0</v>
      </c>
      <c r="BR887">
        <f>Drivers!BR113</f>
        <v>0</v>
      </c>
      <c r="BS887">
        <f>Drivers!BS113</f>
        <v>0</v>
      </c>
      <c r="BT887">
        <f>Drivers!BT113</f>
        <v>0</v>
      </c>
      <c r="BU887">
        <f>Drivers!BU113</f>
        <v>0</v>
      </c>
      <c r="BV887">
        <f>Drivers!BV113</f>
        <v>0</v>
      </c>
      <c r="BW887">
        <f>Drivers!BW113</f>
        <v>0</v>
      </c>
      <c r="BX887">
        <f>Drivers!BX113</f>
        <v>0</v>
      </c>
      <c r="BY887">
        <f>Drivers!BY113</f>
        <v>0</v>
      </c>
      <c r="BZ887">
        <f>Drivers!BZ113</f>
        <v>0</v>
      </c>
      <c r="CA887">
        <f>Drivers!CA113</f>
        <v>0</v>
      </c>
      <c r="CB887">
        <f>Drivers!CB113</f>
        <v>0</v>
      </c>
      <c r="CC887">
        <f>Drivers!CC113</f>
        <v>0</v>
      </c>
      <c r="CD887">
        <f>Drivers!CD113</f>
        <v>0</v>
      </c>
      <c r="CE887">
        <f>Drivers!CE113</f>
        <v>0</v>
      </c>
      <c r="CF887">
        <f>Drivers!CF113</f>
        <v>0</v>
      </c>
      <c r="CG887">
        <f>Drivers!CG113</f>
        <v>0</v>
      </c>
      <c r="CH887">
        <f>Drivers!CH113</f>
        <v>0</v>
      </c>
      <c r="CI887">
        <f>Drivers!CI113</f>
        <v>0</v>
      </c>
      <c r="CJ887">
        <f>Drivers!CJ113</f>
        <v>0</v>
      </c>
      <c r="CK887">
        <f>Drivers!CK113</f>
        <v>0</v>
      </c>
      <c r="CL887">
        <f>Drivers!CL113</f>
        <v>0</v>
      </c>
      <c r="CM887">
        <f>Drivers!CM113</f>
        <v>0</v>
      </c>
      <c r="CN887">
        <f>Drivers!CN113</f>
        <v>0</v>
      </c>
      <c r="CO887">
        <f>Drivers!CO113</f>
        <v>0</v>
      </c>
      <c r="CP887">
        <f>Drivers!CP113</f>
        <v>0</v>
      </c>
      <c r="CQ887">
        <f>Drivers!CQ113</f>
        <v>0</v>
      </c>
      <c r="CR887">
        <f>Drivers!CR113</f>
        <v>0</v>
      </c>
      <c r="CS887">
        <f>Drivers!CS113</f>
        <v>0</v>
      </c>
      <c r="CT887">
        <f>Drivers!CT113</f>
        <v>0</v>
      </c>
      <c r="CU887">
        <f>Drivers!CU113</f>
        <v>0</v>
      </c>
      <c r="CV887">
        <f>Drivers!CV113</f>
        <v>0</v>
      </c>
      <c r="CW887">
        <f>Drivers!CW113</f>
        <v>0</v>
      </c>
      <c r="CX887">
        <f>Drivers!CX113</f>
        <v>0</v>
      </c>
      <c r="CY887">
        <f>Drivers!CY113</f>
        <v>0</v>
      </c>
      <c r="CZ887">
        <f>Drivers!CZ113</f>
        <v>0</v>
      </c>
      <c r="DA887">
        <f>Drivers!DA113</f>
        <v>0</v>
      </c>
      <c r="DB887">
        <f>Drivers!DB113</f>
        <v>0</v>
      </c>
      <c r="DC887">
        <f>Drivers!DC113</f>
        <v>0</v>
      </c>
      <c r="DD887">
        <f>Drivers!DD113</f>
        <v>0</v>
      </c>
      <c r="DE887">
        <f>Drivers!DE113</f>
        <v>0</v>
      </c>
      <c r="DF887">
        <f>Drivers!DF113</f>
        <v>0</v>
      </c>
      <c r="DG887">
        <f>Drivers!DG113</f>
        <v>0</v>
      </c>
      <c r="DH887">
        <f>Drivers!DH113</f>
        <v>0</v>
      </c>
      <c r="DI887">
        <f>Drivers!DI113</f>
        <v>0</v>
      </c>
      <c r="DJ887">
        <f>Drivers!DJ113</f>
        <v>0</v>
      </c>
      <c r="DK887">
        <f>Drivers!DK113</f>
        <v>0</v>
      </c>
      <c r="DL887">
        <f>Drivers!DL113</f>
        <v>0</v>
      </c>
      <c r="DM887">
        <f>Drivers!DM113</f>
        <v>0</v>
      </c>
      <c r="DN887">
        <f>Drivers!DN113</f>
        <v>0</v>
      </c>
      <c r="DO887">
        <f>Drivers!DO113</f>
        <v>0</v>
      </c>
      <c r="DP887">
        <f>Drivers!DP113</f>
        <v>0</v>
      </c>
      <c r="DQ887">
        <f>Drivers!DQ113</f>
        <v>0</v>
      </c>
      <c r="DR887">
        <f>Drivers!DR113</f>
        <v>0</v>
      </c>
      <c r="DS887">
        <f>Drivers!DS113</f>
        <v>0</v>
      </c>
      <c r="DT887">
        <f>Drivers!DT113</f>
        <v>0</v>
      </c>
      <c r="DU887">
        <f>Drivers!DU113</f>
        <v>0</v>
      </c>
      <c r="DV887">
        <f>Drivers!DV113</f>
        <v>0</v>
      </c>
      <c r="DW887">
        <f>Drivers!DW113</f>
        <v>0</v>
      </c>
      <c r="DX887">
        <f>Drivers!DX113</f>
        <v>0</v>
      </c>
      <c r="DY887">
        <f>Drivers!DY113</f>
        <v>0</v>
      </c>
      <c r="DZ887">
        <f>Drivers!DZ113</f>
        <v>5.5425115205514075E-2</v>
      </c>
      <c r="EA887">
        <f>Drivers!EA113</f>
        <v>9.6628586030642616E-3</v>
      </c>
      <c r="EB887">
        <f>Drivers!EB113</f>
        <v>-4.6614521826136568E-2</v>
      </c>
      <c r="EC887">
        <f>Drivers!EC113</f>
        <v>2.3681009999549918E-3</v>
      </c>
      <c r="ED887">
        <f>Drivers!ED113</f>
        <v>0.03</v>
      </c>
      <c r="EE887">
        <f>Drivers!EE113</f>
        <v>0.02</v>
      </c>
      <c r="EF887">
        <f>Drivers!EF113</f>
        <v>0.01</v>
      </c>
      <c r="EG887">
        <f>Drivers!EG113</f>
        <v>0.01</v>
      </c>
      <c r="EH887">
        <f>Drivers!EH113</f>
        <v>0.01</v>
      </c>
      <c r="EI887">
        <f>Drivers!EI113</f>
        <v>0.01</v>
      </c>
      <c r="EJ887">
        <f>Drivers!EJ113</f>
        <v>0.01</v>
      </c>
    </row>
    <row r="888" spans="1:140">
      <c r="A888">
        <f>Drivers!A114</f>
        <v>0</v>
      </c>
      <c r="B888">
        <f>Drivers!B114</f>
        <v>0</v>
      </c>
      <c r="C888">
        <f>Drivers!C114</f>
        <v>0</v>
      </c>
      <c r="D888">
        <f>Drivers!D114</f>
        <v>0</v>
      </c>
      <c r="E888">
        <f>Drivers!E114</f>
        <v>0</v>
      </c>
      <c r="F888">
        <f>Drivers!F114</f>
        <v>0</v>
      </c>
      <c r="G888">
        <f>Drivers!G114</f>
        <v>0</v>
      </c>
      <c r="H888">
        <f>Drivers!H114</f>
        <v>0</v>
      </c>
      <c r="I888" t="str">
        <f>Drivers!I114</f>
        <v>x Average Price per Home</v>
      </c>
      <c r="J888">
        <f>Drivers!J114</f>
        <v>0</v>
      </c>
      <c r="K888">
        <f>Drivers!K114</f>
        <v>0</v>
      </c>
      <c r="L888">
        <f>Drivers!L114</f>
        <v>0</v>
      </c>
      <c r="M888">
        <f>Drivers!M114</f>
        <v>0</v>
      </c>
      <c r="N888">
        <f>Drivers!N114</f>
        <v>0</v>
      </c>
      <c r="O888">
        <f>Drivers!O114</f>
        <v>0</v>
      </c>
      <c r="P888">
        <f>Drivers!P114</f>
        <v>0</v>
      </c>
      <c r="Q888">
        <f>Drivers!Q114</f>
        <v>0</v>
      </c>
      <c r="R888">
        <f>Drivers!R114</f>
        <v>0</v>
      </c>
      <c r="S888">
        <f>Drivers!S114</f>
        <v>0</v>
      </c>
      <c r="T888">
        <f>Drivers!T114</f>
        <v>0</v>
      </c>
      <c r="U888">
        <f>Drivers!U114</f>
        <v>0</v>
      </c>
      <c r="V888">
        <f>Drivers!V114</f>
        <v>0</v>
      </c>
      <c r="W888">
        <f>Drivers!W114</f>
        <v>0</v>
      </c>
      <c r="X888">
        <f>Drivers!X114</f>
        <v>0</v>
      </c>
      <c r="Y888">
        <f>Drivers!Y114</f>
        <v>0</v>
      </c>
      <c r="Z888">
        <f>Drivers!Z114</f>
        <v>0</v>
      </c>
      <c r="AA888">
        <f>Drivers!AA114</f>
        <v>0</v>
      </c>
      <c r="AB888">
        <f>Drivers!AB114</f>
        <v>0</v>
      </c>
      <c r="AC888">
        <f>Drivers!AC114</f>
        <v>0</v>
      </c>
      <c r="AD888">
        <f>Drivers!AD114</f>
        <v>0</v>
      </c>
      <c r="AE888">
        <f>Drivers!AE114</f>
        <v>0</v>
      </c>
      <c r="AF888">
        <f>Drivers!AF114</f>
        <v>0</v>
      </c>
      <c r="AG888">
        <f>Drivers!AG114</f>
        <v>0</v>
      </c>
      <c r="AH888">
        <f>Drivers!AH114</f>
        <v>0</v>
      </c>
      <c r="AI888">
        <f>Drivers!AI114</f>
        <v>0</v>
      </c>
      <c r="AJ888">
        <f>Drivers!AJ114</f>
        <v>0</v>
      </c>
      <c r="AK888">
        <f>Drivers!AK114</f>
        <v>0</v>
      </c>
      <c r="AL888">
        <f>Drivers!AL114</f>
        <v>0</v>
      </c>
      <c r="AM888">
        <f>Drivers!AM114</f>
        <v>0</v>
      </c>
      <c r="AN888">
        <f>Drivers!AN114</f>
        <v>0</v>
      </c>
      <c r="AO888">
        <f>Drivers!AO114</f>
        <v>0</v>
      </c>
      <c r="AP888">
        <f>Drivers!AP114</f>
        <v>0</v>
      </c>
      <c r="AQ888">
        <f>Drivers!AQ114</f>
        <v>0</v>
      </c>
      <c r="AR888">
        <f>Drivers!AR114</f>
        <v>0</v>
      </c>
      <c r="AS888">
        <f>Drivers!AS114</f>
        <v>0</v>
      </c>
      <c r="AT888">
        <f>Drivers!AT114</f>
        <v>0</v>
      </c>
      <c r="AU888">
        <f>Drivers!AU114</f>
        <v>0</v>
      </c>
      <c r="AV888">
        <f>Drivers!AV114</f>
        <v>0</v>
      </c>
      <c r="AW888">
        <f>Drivers!AW114</f>
        <v>0</v>
      </c>
      <c r="AX888">
        <f>Drivers!AX114</f>
        <v>0</v>
      </c>
      <c r="AY888">
        <f>Drivers!AY114</f>
        <v>0</v>
      </c>
      <c r="AZ888">
        <f>Drivers!AZ114</f>
        <v>0</v>
      </c>
      <c r="BA888">
        <f>Drivers!BA114</f>
        <v>0</v>
      </c>
      <c r="BB888">
        <f>Drivers!BB114</f>
        <v>0</v>
      </c>
      <c r="BC888">
        <f>Drivers!BC114</f>
        <v>0</v>
      </c>
      <c r="BD888">
        <f>Drivers!BD114</f>
        <v>0</v>
      </c>
      <c r="BE888">
        <f>Drivers!BE114</f>
        <v>0</v>
      </c>
      <c r="BF888">
        <f>Drivers!BF114</f>
        <v>0</v>
      </c>
      <c r="BG888">
        <f>Drivers!BG114</f>
        <v>0</v>
      </c>
      <c r="BH888">
        <f>Drivers!BH114</f>
        <v>0</v>
      </c>
      <c r="BI888">
        <f>Drivers!BI114</f>
        <v>0</v>
      </c>
      <c r="BJ888">
        <f>Drivers!BJ114</f>
        <v>0</v>
      </c>
      <c r="BK888">
        <f>Drivers!BK114</f>
        <v>0</v>
      </c>
      <c r="BL888">
        <f>Drivers!BL114</f>
        <v>0</v>
      </c>
      <c r="BM888">
        <f>Drivers!BM114</f>
        <v>0</v>
      </c>
      <c r="BN888">
        <f>Drivers!BN114</f>
        <v>0</v>
      </c>
      <c r="BO888">
        <f>Drivers!BO114</f>
        <v>0</v>
      </c>
      <c r="BP888">
        <f>Drivers!BP114</f>
        <v>0</v>
      </c>
      <c r="BQ888">
        <f>Drivers!BQ114</f>
        <v>0</v>
      </c>
      <c r="BR888">
        <f>Drivers!BR114</f>
        <v>0</v>
      </c>
      <c r="BS888">
        <f>Drivers!BS114</f>
        <v>0</v>
      </c>
      <c r="BT888">
        <f>Drivers!BT114</f>
        <v>0</v>
      </c>
      <c r="BU888">
        <f>Drivers!BU114</f>
        <v>0</v>
      </c>
      <c r="BV888">
        <f>Drivers!BV114</f>
        <v>0</v>
      </c>
      <c r="BW888">
        <f>Drivers!BW114</f>
        <v>0</v>
      </c>
      <c r="BX888">
        <f>Drivers!BX114</f>
        <v>0</v>
      </c>
      <c r="BY888">
        <f>Drivers!BY114</f>
        <v>0</v>
      </c>
      <c r="BZ888">
        <f>Drivers!BZ114</f>
        <v>0</v>
      </c>
      <c r="CA888">
        <f>Drivers!CA114</f>
        <v>0</v>
      </c>
      <c r="CB888">
        <f>Drivers!CB114</f>
        <v>0</v>
      </c>
      <c r="CC888">
        <f>Drivers!CC114</f>
        <v>0</v>
      </c>
      <c r="CD888">
        <f>Drivers!CD114</f>
        <v>0</v>
      </c>
      <c r="CE888">
        <f>Drivers!CE114</f>
        <v>0</v>
      </c>
      <c r="CF888">
        <f>Drivers!CF114</f>
        <v>0</v>
      </c>
      <c r="CG888">
        <f>Drivers!CG114</f>
        <v>0</v>
      </c>
      <c r="CH888">
        <f>Drivers!CH114</f>
        <v>0</v>
      </c>
      <c r="CI888">
        <f>Drivers!CI114</f>
        <v>0</v>
      </c>
      <c r="CJ888">
        <f>Drivers!CJ114</f>
        <v>0</v>
      </c>
      <c r="CK888">
        <f>Drivers!CK114</f>
        <v>0</v>
      </c>
      <c r="CL888">
        <f>Drivers!CL114</f>
        <v>0</v>
      </c>
      <c r="CM888">
        <f>Drivers!CM114</f>
        <v>0</v>
      </c>
      <c r="CN888">
        <f>Drivers!CN114</f>
        <v>0</v>
      </c>
      <c r="CO888">
        <f>Drivers!CO114</f>
        <v>0</v>
      </c>
      <c r="CP888">
        <f>Drivers!CP114</f>
        <v>0</v>
      </c>
      <c r="CQ888">
        <f>Drivers!CQ114</f>
        <v>0</v>
      </c>
      <c r="CR888">
        <f>Drivers!CR114</f>
        <v>0</v>
      </c>
      <c r="CS888">
        <f>Drivers!CS114</f>
        <v>0</v>
      </c>
      <c r="CT888">
        <f>Drivers!CT114</f>
        <v>0</v>
      </c>
      <c r="CU888">
        <f>Drivers!CU114</f>
        <v>0</v>
      </c>
      <c r="CV888">
        <f>Drivers!CV114</f>
        <v>0</v>
      </c>
      <c r="CW888">
        <f>Drivers!CW114</f>
        <v>0</v>
      </c>
      <c r="CX888">
        <f>Drivers!CX114</f>
        <v>0</v>
      </c>
      <c r="CY888">
        <f>Drivers!CY114</f>
        <v>0</v>
      </c>
      <c r="CZ888">
        <f>Drivers!CZ114</f>
        <v>0</v>
      </c>
      <c r="DA888">
        <f>Drivers!DA114</f>
        <v>0</v>
      </c>
      <c r="DB888">
        <f>Drivers!DB114</f>
        <v>0</v>
      </c>
      <c r="DC888">
        <f>Drivers!DC114</f>
        <v>0</v>
      </c>
      <c r="DD888">
        <f>Drivers!DD114</f>
        <v>0</v>
      </c>
      <c r="DE888">
        <f>Drivers!DE114</f>
        <v>0</v>
      </c>
      <c r="DF888">
        <f>Drivers!DF114</f>
        <v>0</v>
      </c>
      <c r="DG888">
        <f>Drivers!DG114</f>
        <v>0</v>
      </c>
      <c r="DH888">
        <f>Drivers!DH114</f>
        <v>0</v>
      </c>
      <c r="DI888">
        <f>Drivers!DI114</f>
        <v>0</v>
      </c>
      <c r="DJ888">
        <f>Drivers!DJ114</f>
        <v>0</v>
      </c>
      <c r="DK888">
        <f>Drivers!DK114</f>
        <v>0</v>
      </c>
      <c r="DL888">
        <f>Drivers!DL114</f>
        <v>0</v>
      </c>
      <c r="DM888">
        <f>Drivers!DM114</f>
        <v>0</v>
      </c>
      <c r="DN888">
        <f>Drivers!DN114</f>
        <v>0</v>
      </c>
      <c r="DO888">
        <f>Drivers!DO114</f>
        <v>0</v>
      </c>
      <c r="DP888">
        <f>Drivers!DP114</f>
        <v>0</v>
      </c>
      <c r="DQ888">
        <f>Drivers!DQ114</f>
        <v>0</v>
      </c>
      <c r="DR888">
        <f>Drivers!DR114</f>
        <v>0</v>
      </c>
      <c r="DS888">
        <f>Drivers!DS114</f>
        <v>0</v>
      </c>
      <c r="DT888">
        <f>Drivers!DT114</f>
        <v>0</v>
      </c>
      <c r="DU888">
        <f>Drivers!DU114</f>
        <v>0</v>
      </c>
      <c r="DV888">
        <f>Drivers!DV114</f>
        <v>0</v>
      </c>
      <c r="DW888">
        <f>Drivers!DW114</f>
        <v>0</v>
      </c>
      <c r="DX888">
        <f>Drivers!DX114</f>
        <v>0</v>
      </c>
      <c r="DY888">
        <f>Drivers!DY114</f>
        <v>262655.12367491168</v>
      </c>
      <c r="DZ888">
        <f>Drivers!DZ114</f>
        <v>274606.25978090765</v>
      </c>
      <c r="EA888">
        <f>Drivers!EA114</f>
        <v>288381.85671878094</v>
      </c>
      <c r="EB888">
        <f>Drivers!EB114</f>
        <v>302481.90613428917</v>
      </c>
      <c r="EC888">
        <f>Drivers!EC114</f>
        <v>316855.65524697187</v>
      </c>
      <c r="ED888">
        <f>Drivers!ED114</f>
        <v>323192.76835191133</v>
      </c>
      <c r="EE888">
        <f>Drivers!EE114</f>
        <v>329656.62371894956</v>
      </c>
      <c r="EF888">
        <f>Drivers!EF114</f>
        <v>336249.75619332853</v>
      </c>
      <c r="EG888">
        <f>Drivers!EG114</f>
        <v>342974.75131719513</v>
      </c>
      <c r="EH888">
        <f>Drivers!EH114</f>
        <v>349834.24634353904</v>
      </c>
      <c r="EI888">
        <f>Drivers!EI114</f>
        <v>356830.93127040984</v>
      </c>
      <c r="EJ888">
        <f>Drivers!EJ114</f>
        <v>363967.54989581805</v>
      </c>
    </row>
    <row r="889" spans="1:140">
      <c r="A889">
        <f>Drivers!A115</f>
        <v>0</v>
      </c>
      <c r="B889">
        <f>Drivers!B115</f>
        <v>0</v>
      </c>
      <c r="C889">
        <f>Drivers!C115</f>
        <v>0</v>
      </c>
      <c r="D889">
        <f>Drivers!D115</f>
        <v>0</v>
      </c>
      <c r="E889">
        <f>Drivers!E115</f>
        <v>0</v>
      </c>
      <c r="F889">
        <f>Drivers!F115</f>
        <v>0</v>
      </c>
      <c r="G889">
        <f>Drivers!G115</f>
        <v>0</v>
      </c>
      <c r="H889">
        <f>Drivers!H115</f>
        <v>0</v>
      </c>
      <c r="I889" t="str">
        <f>Drivers!I115</f>
        <v>YoY % Growth</v>
      </c>
      <c r="J889">
        <f>Drivers!J115</f>
        <v>0</v>
      </c>
      <c r="K889">
        <f>Drivers!K115</f>
        <v>0</v>
      </c>
      <c r="L889">
        <f>Drivers!L115</f>
        <v>0</v>
      </c>
      <c r="M889">
        <f>Drivers!M115</f>
        <v>0</v>
      </c>
      <c r="N889">
        <f>Drivers!N115</f>
        <v>0</v>
      </c>
      <c r="O889">
        <f>Drivers!O115</f>
        <v>0</v>
      </c>
      <c r="P889">
        <f>Drivers!P115</f>
        <v>0</v>
      </c>
      <c r="Q889">
        <f>Drivers!Q115</f>
        <v>0</v>
      </c>
      <c r="R889">
        <f>Drivers!R115</f>
        <v>0</v>
      </c>
      <c r="S889">
        <f>Drivers!S115</f>
        <v>0</v>
      </c>
      <c r="T889">
        <f>Drivers!T115</f>
        <v>0</v>
      </c>
      <c r="U889">
        <f>Drivers!U115</f>
        <v>0</v>
      </c>
      <c r="V889">
        <f>Drivers!V115</f>
        <v>0</v>
      </c>
      <c r="W889">
        <f>Drivers!W115</f>
        <v>0</v>
      </c>
      <c r="X889">
        <f>Drivers!X115</f>
        <v>0</v>
      </c>
      <c r="Y889">
        <f>Drivers!Y115</f>
        <v>0</v>
      </c>
      <c r="Z889">
        <f>Drivers!Z115</f>
        <v>0</v>
      </c>
      <c r="AA889">
        <f>Drivers!AA115</f>
        <v>0</v>
      </c>
      <c r="AB889">
        <f>Drivers!AB115</f>
        <v>0</v>
      </c>
      <c r="AC889">
        <f>Drivers!AC115</f>
        <v>0</v>
      </c>
      <c r="AD889">
        <f>Drivers!AD115</f>
        <v>0</v>
      </c>
      <c r="AE889">
        <f>Drivers!AE115</f>
        <v>0</v>
      </c>
      <c r="AF889">
        <f>Drivers!AF115</f>
        <v>0</v>
      </c>
      <c r="AG889">
        <f>Drivers!AG115</f>
        <v>0</v>
      </c>
      <c r="AH889">
        <f>Drivers!AH115</f>
        <v>0</v>
      </c>
      <c r="AI889">
        <f>Drivers!AI115</f>
        <v>0</v>
      </c>
      <c r="AJ889">
        <f>Drivers!AJ115</f>
        <v>0</v>
      </c>
      <c r="AK889">
        <f>Drivers!AK115</f>
        <v>0</v>
      </c>
      <c r="AL889">
        <f>Drivers!AL115</f>
        <v>0</v>
      </c>
      <c r="AM889">
        <f>Drivers!AM115</f>
        <v>0</v>
      </c>
      <c r="AN889">
        <f>Drivers!AN115</f>
        <v>0</v>
      </c>
      <c r="AO889">
        <f>Drivers!AO115</f>
        <v>0</v>
      </c>
      <c r="AP889">
        <f>Drivers!AP115</f>
        <v>0</v>
      </c>
      <c r="AQ889">
        <f>Drivers!AQ115</f>
        <v>0</v>
      </c>
      <c r="AR889">
        <f>Drivers!AR115</f>
        <v>0</v>
      </c>
      <c r="AS889">
        <f>Drivers!AS115</f>
        <v>0</v>
      </c>
      <c r="AT889">
        <f>Drivers!AT115</f>
        <v>0</v>
      </c>
      <c r="AU889">
        <f>Drivers!AU115</f>
        <v>0</v>
      </c>
      <c r="AV889">
        <f>Drivers!AV115</f>
        <v>0</v>
      </c>
      <c r="AW889">
        <f>Drivers!AW115</f>
        <v>0</v>
      </c>
      <c r="AX889">
        <f>Drivers!AX115</f>
        <v>0</v>
      </c>
      <c r="AY889">
        <f>Drivers!AY115</f>
        <v>0</v>
      </c>
      <c r="AZ889">
        <f>Drivers!AZ115</f>
        <v>0</v>
      </c>
      <c r="BA889">
        <f>Drivers!BA115</f>
        <v>0</v>
      </c>
      <c r="BB889">
        <f>Drivers!BB115</f>
        <v>0</v>
      </c>
      <c r="BC889">
        <f>Drivers!BC115</f>
        <v>0</v>
      </c>
      <c r="BD889">
        <f>Drivers!BD115</f>
        <v>0</v>
      </c>
      <c r="BE889">
        <f>Drivers!BE115</f>
        <v>0</v>
      </c>
      <c r="BF889">
        <f>Drivers!BF115</f>
        <v>0</v>
      </c>
      <c r="BG889">
        <f>Drivers!BG115</f>
        <v>0</v>
      </c>
      <c r="BH889">
        <f>Drivers!BH115</f>
        <v>0</v>
      </c>
      <c r="BI889">
        <f>Drivers!BI115</f>
        <v>0</v>
      </c>
      <c r="BJ889">
        <f>Drivers!BJ115</f>
        <v>0</v>
      </c>
      <c r="BK889">
        <f>Drivers!BK115</f>
        <v>0</v>
      </c>
      <c r="BL889">
        <f>Drivers!BL115</f>
        <v>0</v>
      </c>
      <c r="BM889">
        <f>Drivers!BM115</f>
        <v>0</v>
      </c>
      <c r="BN889">
        <f>Drivers!BN115</f>
        <v>0</v>
      </c>
      <c r="BO889">
        <f>Drivers!BO115</f>
        <v>0</v>
      </c>
      <c r="BP889">
        <f>Drivers!BP115</f>
        <v>0</v>
      </c>
      <c r="BQ889">
        <f>Drivers!BQ115</f>
        <v>0</v>
      </c>
      <c r="BR889">
        <f>Drivers!BR115</f>
        <v>0</v>
      </c>
      <c r="BS889">
        <f>Drivers!BS115</f>
        <v>0</v>
      </c>
      <c r="BT889">
        <f>Drivers!BT115</f>
        <v>0</v>
      </c>
      <c r="BU889">
        <f>Drivers!BU115</f>
        <v>0</v>
      </c>
      <c r="BV889">
        <f>Drivers!BV115</f>
        <v>0</v>
      </c>
      <c r="BW889">
        <f>Drivers!BW115</f>
        <v>0</v>
      </c>
      <c r="BX889">
        <f>Drivers!BX115</f>
        <v>0</v>
      </c>
      <c r="BY889">
        <f>Drivers!BY115</f>
        <v>0</v>
      </c>
      <c r="BZ889">
        <f>Drivers!BZ115</f>
        <v>0</v>
      </c>
      <c r="CA889">
        <f>Drivers!CA115</f>
        <v>0</v>
      </c>
      <c r="CB889">
        <f>Drivers!CB115</f>
        <v>0</v>
      </c>
      <c r="CC889">
        <f>Drivers!CC115</f>
        <v>0</v>
      </c>
      <c r="CD889">
        <f>Drivers!CD115</f>
        <v>0</v>
      </c>
      <c r="CE889">
        <f>Drivers!CE115</f>
        <v>0</v>
      </c>
      <c r="CF889">
        <f>Drivers!CF115</f>
        <v>0</v>
      </c>
      <c r="CG889">
        <f>Drivers!CG115</f>
        <v>0</v>
      </c>
      <c r="CH889">
        <f>Drivers!CH115</f>
        <v>0</v>
      </c>
      <c r="CI889">
        <f>Drivers!CI115</f>
        <v>0</v>
      </c>
      <c r="CJ889">
        <f>Drivers!CJ115</f>
        <v>0</v>
      </c>
      <c r="CK889">
        <f>Drivers!CK115</f>
        <v>0</v>
      </c>
      <c r="CL889">
        <f>Drivers!CL115</f>
        <v>0</v>
      </c>
      <c r="CM889">
        <f>Drivers!CM115</f>
        <v>0</v>
      </c>
      <c r="CN889">
        <f>Drivers!CN115</f>
        <v>0</v>
      </c>
      <c r="CO889">
        <f>Drivers!CO115</f>
        <v>0</v>
      </c>
      <c r="CP889">
        <f>Drivers!CP115</f>
        <v>0</v>
      </c>
      <c r="CQ889">
        <f>Drivers!CQ115</f>
        <v>0</v>
      </c>
      <c r="CR889">
        <f>Drivers!CR115</f>
        <v>0</v>
      </c>
      <c r="CS889">
        <f>Drivers!CS115</f>
        <v>0</v>
      </c>
      <c r="CT889">
        <f>Drivers!CT115</f>
        <v>0</v>
      </c>
      <c r="CU889">
        <f>Drivers!CU115</f>
        <v>0</v>
      </c>
      <c r="CV889">
        <f>Drivers!CV115</f>
        <v>0</v>
      </c>
      <c r="CW889">
        <f>Drivers!CW115</f>
        <v>0</v>
      </c>
      <c r="CX889">
        <f>Drivers!CX115</f>
        <v>0</v>
      </c>
      <c r="CY889">
        <f>Drivers!CY115</f>
        <v>0</v>
      </c>
      <c r="CZ889">
        <f>Drivers!CZ115</f>
        <v>0</v>
      </c>
      <c r="DA889">
        <f>Drivers!DA115</f>
        <v>0</v>
      </c>
      <c r="DB889">
        <f>Drivers!DB115</f>
        <v>0</v>
      </c>
      <c r="DC889">
        <f>Drivers!DC115</f>
        <v>0</v>
      </c>
      <c r="DD889">
        <f>Drivers!DD115</f>
        <v>0</v>
      </c>
      <c r="DE889">
        <f>Drivers!DE115</f>
        <v>0</v>
      </c>
      <c r="DF889">
        <f>Drivers!DF115</f>
        <v>0</v>
      </c>
      <c r="DG889">
        <f>Drivers!DG115</f>
        <v>0</v>
      </c>
      <c r="DH889">
        <f>Drivers!DH115</f>
        <v>0</v>
      </c>
      <c r="DI889">
        <f>Drivers!DI115</f>
        <v>0</v>
      </c>
      <c r="DJ889">
        <f>Drivers!DJ115</f>
        <v>0</v>
      </c>
      <c r="DK889">
        <f>Drivers!DK115</f>
        <v>0</v>
      </c>
      <c r="DL889">
        <f>Drivers!DL115</f>
        <v>0</v>
      </c>
      <c r="DM889">
        <f>Drivers!DM115</f>
        <v>0</v>
      </c>
      <c r="DN889">
        <f>Drivers!DN115</f>
        <v>0</v>
      </c>
      <c r="DO889">
        <f>Drivers!DO115</f>
        <v>0</v>
      </c>
      <c r="DP889">
        <f>Drivers!DP115</f>
        <v>0</v>
      </c>
      <c r="DQ889">
        <f>Drivers!DQ115</f>
        <v>0</v>
      </c>
      <c r="DR889">
        <f>Drivers!DR115</f>
        <v>0</v>
      </c>
      <c r="DS889">
        <f>Drivers!DS115</f>
        <v>0</v>
      </c>
      <c r="DT889">
        <f>Drivers!DT115</f>
        <v>0</v>
      </c>
      <c r="DU889">
        <f>Drivers!DU115</f>
        <v>0</v>
      </c>
      <c r="DV889">
        <f>Drivers!DV115</f>
        <v>0</v>
      </c>
      <c r="DW889">
        <f>Drivers!DW115</f>
        <v>0</v>
      </c>
      <c r="DX889">
        <f>Drivers!DX115</f>
        <v>0</v>
      </c>
      <c r="DY889">
        <f>Drivers!DY115</f>
        <v>0</v>
      </c>
      <c r="DZ889">
        <f>Drivers!DZ115</f>
        <v>4.5501248705080988E-2</v>
      </c>
      <c r="EA889">
        <f>Drivers!EA115</f>
        <v>5.0164905012959338E-2</v>
      </c>
      <c r="EB889">
        <f>Drivers!EB115</f>
        <v>4.8893677209582709E-2</v>
      </c>
      <c r="EC889">
        <f>Drivers!EC115</f>
        <v>4.7519368336370382E-2</v>
      </c>
      <c r="ED889">
        <f>Drivers!ED115</f>
        <v>2.0000000000000018E-2</v>
      </c>
      <c r="EE889">
        <f>Drivers!EE115</f>
        <v>2.0000000000000018E-2</v>
      </c>
      <c r="EF889">
        <f>Drivers!EF115</f>
        <v>2.0000000000000018E-2</v>
      </c>
      <c r="EG889">
        <f>Drivers!EG115</f>
        <v>2.0000000000000018E-2</v>
      </c>
      <c r="EH889">
        <f>Drivers!EH115</f>
        <v>2.0000000000000018E-2</v>
      </c>
      <c r="EI889">
        <f>Drivers!EI115</f>
        <v>2.0000000000000018E-2</v>
      </c>
      <c r="EJ889">
        <f>Drivers!EJ115</f>
        <v>2.0000000000000018E-2</v>
      </c>
    </row>
    <row r="890" spans="1:140">
      <c r="A890">
        <f>Drivers!A116</f>
        <v>0</v>
      </c>
      <c r="B890">
        <f>Drivers!B116</f>
        <v>0</v>
      </c>
      <c r="C890">
        <f>Drivers!C116</f>
        <v>0</v>
      </c>
      <c r="D890">
        <f>Drivers!D116</f>
        <v>0</v>
      </c>
      <c r="E890">
        <f>Drivers!E116</f>
        <v>0</v>
      </c>
      <c r="F890">
        <f>Drivers!F116</f>
        <v>0</v>
      </c>
      <c r="G890">
        <f>Drivers!G116</f>
        <v>0</v>
      </c>
      <c r="H890">
        <f>Drivers!H116</f>
        <v>0</v>
      </c>
      <c r="I890" t="str">
        <f>Drivers!I116</f>
        <v>= Transaction Volume TAM ($)</v>
      </c>
      <c r="J890">
        <f>Drivers!J116</f>
        <v>0</v>
      </c>
      <c r="K890">
        <f>Drivers!K116</f>
        <v>0</v>
      </c>
      <c r="L890">
        <f>Drivers!L116</f>
        <v>0</v>
      </c>
      <c r="M890">
        <f>Drivers!M116</f>
        <v>0</v>
      </c>
      <c r="N890">
        <f>Drivers!N116</f>
        <v>0</v>
      </c>
      <c r="O890">
        <f>Drivers!O116</f>
        <v>0</v>
      </c>
      <c r="P890">
        <f>Drivers!P116</f>
        <v>0</v>
      </c>
      <c r="Q890">
        <f>Drivers!Q116</f>
        <v>0</v>
      </c>
      <c r="R890">
        <f>Drivers!R116</f>
        <v>0</v>
      </c>
      <c r="S890">
        <f>Drivers!S116</f>
        <v>0</v>
      </c>
      <c r="T890">
        <f>Drivers!T116</f>
        <v>0</v>
      </c>
      <c r="U890">
        <f>Drivers!U116</f>
        <v>0</v>
      </c>
      <c r="V890">
        <f>Drivers!V116</f>
        <v>0</v>
      </c>
      <c r="W890">
        <f>Drivers!W116</f>
        <v>0</v>
      </c>
      <c r="X890">
        <f>Drivers!X116</f>
        <v>0</v>
      </c>
      <c r="Y890">
        <f>Drivers!Y116</f>
        <v>0</v>
      </c>
      <c r="Z890">
        <f>Drivers!Z116</f>
        <v>0</v>
      </c>
      <c r="AA890">
        <f>Drivers!AA116</f>
        <v>0</v>
      </c>
      <c r="AB890">
        <f>Drivers!AB116</f>
        <v>0</v>
      </c>
      <c r="AC890">
        <f>Drivers!AC116</f>
        <v>0</v>
      </c>
      <c r="AD890">
        <f>Drivers!AD116</f>
        <v>0</v>
      </c>
      <c r="AE890">
        <f>Drivers!AE116</f>
        <v>0</v>
      </c>
      <c r="AF890">
        <f>Drivers!AF116</f>
        <v>0</v>
      </c>
      <c r="AG890">
        <f>Drivers!AG116</f>
        <v>0</v>
      </c>
      <c r="AH890">
        <f>Drivers!AH116</f>
        <v>0</v>
      </c>
      <c r="AI890">
        <f>Drivers!AI116</f>
        <v>0</v>
      </c>
      <c r="AJ890">
        <f>Drivers!AJ116</f>
        <v>0</v>
      </c>
      <c r="AK890">
        <f>Drivers!AK116</f>
        <v>0</v>
      </c>
      <c r="AL890">
        <f>Drivers!AL116</f>
        <v>0</v>
      </c>
      <c r="AM890">
        <f>Drivers!AM116</f>
        <v>0</v>
      </c>
      <c r="AN890">
        <f>Drivers!AN116</f>
        <v>0</v>
      </c>
      <c r="AO890">
        <f>Drivers!AO116</f>
        <v>0</v>
      </c>
      <c r="AP890">
        <f>Drivers!AP116</f>
        <v>0</v>
      </c>
      <c r="AQ890">
        <f>Drivers!AQ116</f>
        <v>0</v>
      </c>
      <c r="AR890">
        <f>Drivers!AR116</f>
        <v>0</v>
      </c>
      <c r="AS890">
        <f>Drivers!AS116</f>
        <v>0</v>
      </c>
      <c r="AT890">
        <f>Drivers!AT116</f>
        <v>0</v>
      </c>
      <c r="AU890">
        <f>Drivers!AU116</f>
        <v>0</v>
      </c>
      <c r="AV890">
        <f>Drivers!AV116</f>
        <v>0</v>
      </c>
      <c r="AW890">
        <f>Drivers!AW116</f>
        <v>0</v>
      </c>
      <c r="AX890">
        <f>Drivers!AX116</f>
        <v>0</v>
      </c>
      <c r="AY890">
        <f>Drivers!AY116</f>
        <v>0</v>
      </c>
      <c r="AZ890">
        <f>Drivers!AZ116</f>
        <v>0</v>
      </c>
      <c r="BA890">
        <f>Drivers!BA116</f>
        <v>0</v>
      </c>
      <c r="BB890">
        <f>Drivers!BB116</f>
        <v>0</v>
      </c>
      <c r="BC890">
        <f>Drivers!BC116</f>
        <v>0</v>
      </c>
      <c r="BD890">
        <f>Drivers!BD116</f>
        <v>0</v>
      </c>
      <c r="BE890">
        <f>Drivers!BE116</f>
        <v>0</v>
      </c>
      <c r="BF890">
        <f>Drivers!BF116</f>
        <v>0</v>
      </c>
      <c r="BG890">
        <f>Drivers!BG116</f>
        <v>0</v>
      </c>
      <c r="BH890">
        <f>Drivers!BH116</f>
        <v>0</v>
      </c>
      <c r="BI890">
        <f>Drivers!BI116</f>
        <v>0</v>
      </c>
      <c r="BJ890">
        <f>Drivers!BJ116</f>
        <v>0</v>
      </c>
      <c r="BK890">
        <f>Drivers!BK116</f>
        <v>0</v>
      </c>
      <c r="BL890">
        <f>Drivers!BL116</f>
        <v>0</v>
      </c>
      <c r="BM890">
        <f>Drivers!BM116</f>
        <v>0</v>
      </c>
      <c r="BN890">
        <f>Drivers!BN116</f>
        <v>0</v>
      </c>
      <c r="BO890">
        <f>Drivers!BO116</f>
        <v>0</v>
      </c>
      <c r="BP890">
        <f>Drivers!BP116</f>
        <v>0</v>
      </c>
      <c r="BQ890">
        <f>Drivers!BQ116</f>
        <v>0</v>
      </c>
      <c r="BR890">
        <f>Drivers!BR116</f>
        <v>0</v>
      </c>
      <c r="BS890">
        <f>Drivers!BS116</f>
        <v>0</v>
      </c>
      <c r="BT890">
        <f>Drivers!BT116</f>
        <v>0</v>
      </c>
      <c r="BU890">
        <f>Drivers!BU116</f>
        <v>0</v>
      </c>
      <c r="BV890">
        <f>Drivers!BV116</f>
        <v>0</v>
      </c>
      <c r="BW890">
        <f>Drivers!BW116</f>
        <v>0</v>
      </c>
      <c r="BX890">
        <f>Drivers!BX116</f>
        <v>0</v>
      </c>
      <c r="BY890">
        <f>Drivers!BY116</f>
        <v>0</v>
      </c>
      <c r="BZ890">
        <f>Drivers!BZ116</f>
        <v>0</v>
      </c>
      <c r="CA890">
        <f>Drivers!CA116</f>
        <v>0</v>
      </c>
      <c r="CB890">
        <f>Drivers!CB116</f>
        <v>0</v>
      </c>
      <c r="CC890">
        <f>Drivers!CC116</f>
        <v>0</v>
      </c>
      <c r="CD890">
        <f>Drivers!CD116</f>
        <v>0</v>
      </c>
      <c r="CE890">
        <f>Drivers!CE116</f>
        <v>0</v>
      </c>
      <c r="CF890">
        <f>Drivers!CF116</f>
        <v>0</v>
      </c>
      <c r="CG890">
        <f>Drivers!CG116</f>
        <v>0</v>
      </c>
      <c r="CH890">
        <f>Drivers!CH116</f>
        <v>0</v>
      </c>
      <c r="CI890">
        <f>Drivers!CI116</f>
        <v>0</v>
      </c>
      <c r="CJ890">
        <f>Drivers!CJ116</f>
        <v>0</v>
      </c>
      <c r="CK890">
        <f>Drivers!CK116</f>
        <v>0</v>
      </c>
      <c r="CL890">
        <f>Drivers!CL116</f>
        <v>0</v>
      </c>
      <c r="CM890">
        <f>Drivers!CM116</f>
        <v>0</v>
      </c>
      <c r="CN890">
        <f>Drivers!CN116</f>
        <v>0</v>
      </c>
      <c r="CO890">
        <f>Drivers!CO116</f>
        <v>0</v>
      </c>
      <c r="CP890">
        <f>Drivers!CP116</f>
        <v>0</v>
      </c>
      <c r="CQ890">
        <f>Drivers!CQ116</f>
        <v>0</v>
      </c>
      <c r="CR890">
        <f>Drivers!CR116</f>
        <v>0</v>
      </c>
      <c r="CS890">
        <f>Drivers!CS116</f>
        <v>0</v>
      </c>
      <c r="CT890">
        <f>Drivers!CT116</f>
        <v>0</v>
      </c>
      <c r="CU890">
        <f>Drivers!CU116</f>
        <v>0</v>
      </c>
      <c r="CV890">
        <f>Drivers!CV116</f>
        <v>0</v>
      </c>
      <c r="CW890">
        <f>Drivers!CW116</f>
        <v>0</v>
      </c>
      <c r="CX890">
        <f>Drivers!CX116</f>
        <v>0</v>
      </c>
      <c r="CY890">
        <f>Drivers!CY116</f>
        <v>0</v>
      </c>
      <c r="CZ890">
        <f>Drivers!CZ116</f>
        <v>0</v>
      </c>
      <c r="DA890">
        <f>Drivers!DA116</f>
        <v>0</v>
      </c>
      <c r="DB890">
        <f>Drivers!DB116</f>
        <v>0</v>
      </c>
      <c r="DC890">
        <f>Drivers!DC116</f>
        <v>0</v>
      </c>
      <c r="DD890">
        <f>Drivers!DD116</f>
        <v>0</v>
      </c>
      <c r="DE890">
        <f>Drivers!DE116</f>
        <v>0</v>
      </c>
      <c r="DF890">
        <f>Drivers!DF116</f>
        <v>0</v>
      </c>
      <c r="DG890">
        <f>Drivers!DG116</f>
        <v>0</v>
      </c>
      <c r="DH890">
        <f>Drivers!DH116</f>
        <v>0</v>
      </c>
      <c r="DI890">
        <f>Drivers!DI116</f>
        <v>0</v>
      </c>
      <c r="DJ890">
        <f>Drivers!DJ116</f>
        <v>0</v>
      </c>
      <c r="DK890">
        <f>Drivers!DK116</f>
        <v>0</v>
      </c>
      <c r="DL890">
        <f>Drivers!DL116</f>
        <v>0</v>
      </c>
      <c r="DM890">
        <f>Drivers!DM116</f>
        <v>0</v>
      </c>
      <c r="DN890">
        <f>Drivers!DN116</f>
        <v>0</v>
      </c>
      <c r="DO890">
        <f>Drivers!DO116</f>
        <v>0</v>
      </c>
      <c r="DP890">
        <f>Drivers!DP116</f>
        <v>0</v>
      </c>
      <c r="DQ890">
        <f>Drivers!DQ116</f>
        <v>0</v>
      </c>
      <c r="DR890">
        <f>Drivers!DR116</f>
        <v>0</v>
      </c>
      <c r="DS890">
        <f>Drivers!DS116</f>
        <v>0</v>
      </c>
      <c r="DT890">
        <f>Drivers!DT116</f>
        <v>0</v>
      </c>
      <c r="DU890">
        <f>Drivers!DU116</f>
        <v>0</v>
      </c>
      <c r="DV890">
        <f>Drivers!DV116</f>
        <v>0</v>
      </c>
      <c r="DW890">
        <f>Drivers!DW116</f>
        <v>0</v>
      </c>
      <c r="DX890">
        <f>Drivers!DX116</f>
        <v>0</v>
      </c>
      <c r="DY890">
        <f>Drivers!DY116</f>
        <v>1450000</v>
      </c>
      <c r="DZ890">
        <f>Drivers!DZ116</f>
        <v>1600000</v>
      </c>
      <c r="EA890">
        <f>Drivers!EA116</f>
        <v>1696500</v>
      </c>
      <c r="EB890">
        <f>Drivers!EB116</f>
        <v>1696500</v>
      </c>
      <c r="EC890">
        <f>Drivers!EC116</f>
        <v>1781325</v>
      </c>
      <c r="ED890">
        <f>Drivers!ED116</f>
        <v>1816951.5000000002</v>
      </c>
      <c r="EE890">
        <f>Drivers!EE116</f>
        <v>1853290.53</v>
      </c>
      <c r="EF890">
        <f>Drivers!EF116</f>
        <v>1890356.3406</v>
      </c>
      <c r="EG890">
        <f>Drivers!EG116</f>
        <v>1928163.4674120003</v>
      </c>
      <c r="EH890">
        <f>Drivers!EH116</f>
        <v>1966726.7367602403</v>
      </c>
      <c r="EI890">
        <f>Drivers!EI116</f>
        <v>2006061.2714954452</v>
      </c>
      <c r="EJ890">
        <f>Drivers!EJ116</f>
        <v>2046182.4969253542</v>
      </c>
    </row>
    <row r="891" spans="1:140">
      <c r="A891">
        <f>Drivers!A117</f>
        <v>0</v>
      </c>
      <c r="B891">
        <f>Drivers!B117</f>
        <v>0</v>
      </c>
      <c r="C891">
        <f>Drivers!C117</f>
        <v>0</v>
      </c>
      <c r="D891">
        <f>Drivers!D117</f>
        <v>0</v>
      </c>
      <c r="E891">
        <f>Drivers!E117</f>
        <v>0</v>
      </c>
      <c r="F891">
        <f>Drivers!F117</f>
        <v>0</v>
      </c>
      <c r="G891">
        <f>Drivers!G117</f>
        <v>0</v>
      </c>
      <c r="H891">
        <f>Drivers!H117</f>
        <v>0</v>
      </c>
      <c r="I891" t="str">
        <f>Drivers!I117</f>
        <v>x Commission Rate (%)</v>
      </c>
      <c r="J891">
        <f>Drivers!J117</f>
        <v>0</v>
      </c>
      <c r="K891">
        <f>Drivers!K117</f>
        <v>0</v>
      </c>
      <c r="L891">
        <f>Drivers!L117</f>
        <v>0</v>
      </c>
      <c r="M891">
        <f>Drivers!M117</f>
        <v>0</v>
      </c>
      <c r="N891">
        <f>Drivers!N117</f>
        <v>0</v>
      </c>
      <c r="O891">
        <f>Drivers!O117</f>
        <v>0</v>
      </c>
      <c r="P891">
        <f>Drivers!P117</f>
        <v>0</v>
      </c>
      <c r="Q891">
        <f>Drivers!Q117</f>
        <v>0</v>
      </c>
      <c r="R891">
        <f>Drivers!R117</f>
        <v>0</v>
      </c>
      <c r="S891">
        <f>Drivers!S117</f>
        <v>0</v>
      </c>
      <c r="T891">
        <f>Drivers!T117</f>
        <v>0</v>
      </c>
      <c r="U891">
        <f>Drivers!U117</f>
        <v>0</v>
      </c>
      <c r="V891">
        <f>Drivers!V117</f>
        <v>0</v>
      </c>
      <c r="W891">
        <f>Drivers!W117</f>
        <v>0</v>
      </c>
      <c r="X891">
        <f>Drivers!X117</f>
        <v>0</v>
      </c>
      <c r="Y891">
        <f>Drivers!Y117</f>
        <v>0</v>
      </c>
      <c r="Z891">
        <f>Drivers!Z117</f>
        <v>0</v>
      </c>
      <c r="AA891">
        <f>Drivers!AA117</f>
        <v>0</v>
      </c>
      <c r="AB891">
        <f>Drivers!AB117</f>
        <v>0</v>
      </c>
      <c r="AC891">
        <f>Drivers!AC117</f>
        <v>0</v>
      </c>
      <c r="AD891">
        <f>Drivers!AD117</f>
        <v>0</v>
      </c>
      <c r="AE891">
        <f>Drivers!AE117</f>
        <v>0</v>
      </c>
      <c r="AF891">
        <f>Drivers!AF117</f>
        <v>0</v>
      </c>
      <c r="AG891">
        <f>Drivers!AG117</f>
        <v>0</v>
      </c>
      <c r="AH891">
        <f>Drivers!AH117</f>
        <v>0</v>
      </c>
      <c r="AI891">
        <f>Drivers!AI117</f>
        <v>0</v>
      </c>
      <c r="AJ891">
        <f>Drivers!AJ117</f>
        <v>0</v>
      </c>
      <c r="AK891">
        <f>Drivers!AK117</f>
        <v>0</v>
      </c>
      <c r="AL891">
        <f>Drivers!AL117</f>
        <v>0</v>
      </c>
      <c r="AM891">
        <f>Drivers!AM117</f>
        <v>0</v>
      </c>
      <c r="AN891">
        <f>Drivers!AN117</f>
        <v>0</v>
      </c>
      <c r="AO891">
        <f>Drivers!AO117</f>
        <v>0</v>
      </c>
      <c r="AP891">
        <f>Drivers!AP117</f>
        <v>0</v>
      </c>
      <c r="AQ891">
        <f>Drivers!AQ117</f>
        <v>0</v>
      </c>
      <c r="AR891">
        <f>Drivers!AR117</f>
        <v>0</v>
      </c>
      <c r="AS891">
        <f>Drivers!AS117</f>
        <v>0</v>
      </c>
      <c r="AT891">
        <f>Drivers!AT117</f>
        <v>0</v>
      </c>
      <c r="AU891">
        <f>Drivers!AU117</f>
        <v>0</v>
      </c>
      <c r="AV891">
        <f>Drivers!AV117</f>
        <v>0</v>
      </c>
      <c r="AW891">
        <f>Drivers!AW117</f>
        <v>0</v>
      </c>
      <c r="AX891">
        <f>Drivers!AX117</f>
        <v>0</v>
      </c>
      <c r="AY891">
        <f>Drivers!AY117</f>
        <v>0</v>
      </c>
      <c r="AZ891">
        <f>Drivers!AZ117</f>
        <v>0</v>
      </c>
      <c r="BA891">
        <f>Drivers!BA117</f>
        <v>0</v>
      </c>
      <c r="BB891">
        <f>Drivers!BB117</f>
        <v>0</v>
      </c>
      <c r="BC891">
        <f>Drivers!BC117</f>
        <v>0</v>
      </c>
      <c r="BD891">
        <f>Drivers!BD117</f>
        <v>0</v>
      </c>
      <c r="BE891">
        <f>Drivers!BE117</f>
        <v>0</v>
      </c>
      <c r="BF891">
        <f>Drivers!BF117</f>
        <v>0</v>
      </c>
      <c r="BG891">
        <f>Drivers!BG117</f>
        <v>0</v>
      </c>
      <c r="BH891">
        <f>Drivers!BH117</f>
        <v>0</v>
      </c>
      <c r="BI891">
        <f>Drivers!BI117</f>
        <v>0</v>
      </c>
      <c r="BJ891">
        <f>Drivers!BJ117</f>
        <v>0</v>
      </c>
      <c r="BK891">
        <f>Drivers!BK117</f>
        <v>0</v>
      </c>
      <c r="BL891">
        <f>Drivers!BL117</f>
        <v>0</v>
      </c>
      <c r="BM891">
        <f>Drivers!BM117</f>
        <v>0</v>
      </c>
      <c r="BN891">
        <f>Drivers!BN117</f>
        <v>0</v>
      </c>
      <c r="BO891">
        <f>Drivers!BO117</f>
        <v>0</v>
      </c>
      <c r="BP891">
        <f>Drivers!BP117</f>
        <v>0</v>
      </c>
      <c r="BQ891">
        <f>Drivers!BQ117</f>
        <v>0</v>
      </c>
      <c r="BR891">
        <f>Drivers!BR117</f>
        <v>0</v>
      </c>
      <c r="BS891">
        <f>Drivers!BS117</f>
        <v>0</v>
      </c>
      <c r="BT891">
        <f>Drivers!BT117</f>
        <v>0</v>
      </c>
      <c r="BU891">
        <f>Drivers!BU117</f>
        <v>0</v>
      </c>
      <c r="BV891">
        <f>Drivers!BV117</f>
        <v>0</v>
      </c>
      <c r="BW891">
        <f>Drivers!BW117</f>
        <v>0</v>
      </c>
      <c r="BX891">
        <f>Drivers!BX117</f>
        <v>0</v>
      </c>
      <c r="BY891">
        <f>Drivers!BY117</f>
        <v>0</v>
      </c>
      <c r="BZ891">
        <f>Drivers!BZ117</f>
        <v>0</v>
      </c>
      <c r="CA891">
        <f>Drivers!CA117</f>
        <v>0</v>
      </c>
      <c r="CB891">
        <f>Drivers!CB117</f>
        <v>0</v>
      </c>
      <c r="CC891">
        <f>Drivers!CC117</f>
        <v>0</v>
      </c>
      <c r="CD891">
        <f>Drivers!CD117</f>
        <v>0</v>
      </c>
      <c r="CE891">
        <f>Drivers!CE117</f>
        <v>0</v>
      </c>
      <c r="CF891">
        <f>Drivers!CF117</f>
        <v>0</v>
      </c>
      <c r="CG891">
        <f>Drivers!CG117</f>
        <v>0</v>
      </c>
      <c r="CH891">
        <f>Drivers!CH117</f>
        <v>0</v>
      </c>
      <c r="CI891">
        <f>Drivers!CI117</f>
        <v>0</v>
      </c>
      <c r="CJ891">
        <f>Drivers!CJ117</f>
        <v>0</v>
      </c>
      <c r="CK891">
        <f>Drivers!CK117</f>
        <v>0</v>
      </c>
      <c r="CL891">
        <f>Drivers!CL117</f>
        <v>0</v>
      </c>
      <c r="CM891">
        <f>Drivers!CM117</f>
        <v>0</v>
      </c>
      <c r="CN891">
        <f>Drivers!CN117</f>
        <v>0</v>
      </c>
      <c r="CO891">
        <f>Drivers!CO117</f>
        <v>0</v>
      </c>
      <c r="CP891">
        <f>Drivers!CP117</f>
        <v>0</v>
      </c>
      <c r="CQ891">
        <f>Drivers!CQ117</f>
        <v>0</v>
      </c>
      <c r="CR891">
        <f>Drivers!CR117</f>
        <v>0</v>
      </c>
      <c r="CS891">
        <f>Drivers!CS117</f>
        <v>0</v>
      </c>
      <c r="CT891">
        <f>Drivers!CT117</f>
        <v>0</v>
      </c>
      <c r="CU891">
        <f>Drivers!CU117</f>
        <v>0</v>
      </c>
      <c r="CV891">
        <f>Drivers!CV117</f>
        <v>0</v>
      </c>
      <c r="CW891">
        <f>Drivers!CW117</f>
        <v>0</v>
      </c>
      <c r="CX891">
        <f>Drivers!CX117</f>
        <v>0</v>
      </c>
      <c r="CY891">
        <f>Drivers!CY117</f>
        <v>0</v>
      </c>
      <c r="CZ891">
        <f>Drivers!CZ117</f>
        <v>0</v>
      </c>
      <c r="DA891">
        <f>Drivers!DA117</f>
        <v>0</v>
      </c>
      <c r="DB891">
        <f>Drivers!DB117</f>
        <v>0</v>
      </c>
      <c r="DC891">
        <f>Drivers!DC117</f>
        <v>0</v>
      </c>
      <c r="DD891">
        <f>Drivers!DD117</f>
        <v>0</v>
      </c>
      <c r="DE891">
        <f>Drivers!DE117</f>
        <v>0</v>
      </c>
      <c r="DF891">
        <f>Drivers!DF117</f>
        <v>0</v>
      </c>
      <c r="DG891">
        <f>Drivers!DG117</f>
        <v>0</v>
      </c>
      <c r="DH891">
        <f>Drivers!DH117</f>
        <v>0</v>
      </c>
      <c r="DI891">
        <f>Drivers!DI117</f>
        <v>0</v>
      </c>
      <c r="DJ891">
        <f>Drivers!DJ117</f>
        <v>0</v>
      </c>
      <c r="DK891">
        <f>Drivers!DK117</f>
        <v>0</v>
      </c>
      <c r="DL891">
        <f>Drivers!DL117</f>
        <v>0</v>
      </c>
      <c r="DM891">
        <f>Drivers!DM117</f>
        <v>0</v>
      </c>
      <c r="DN891">
        <f>Drivers!DN117</f>
        <v>0</v>
      </c>
      <c r="DO891">
        <f>Drivers!DO117</f>
        <v>0</v>
      </c>
      <c r="DP891">
        <f>Drivers!DP117</f>
        <v>0</v>
      </c>
      <c r="DQ891">
        <f>Drivers!DQ117</f>
        <v>0</v>
      </c>
      <c r="DR891">
        <f>Drivers!DR117</f>
        <v>0</v>
      </c>
      <c r="DS891">
        <f>Drivers!DS117</f>
        <v>0</v>
      </c>
      <c r="DT891">
        <f>Drivers!DT117</f>
        <v>0</v>
      </c>
      <c r="DU891">
        <f>Drivers!DU117</f>
        <v>0</v>
      </c>
      <c r="DV891">
        <f>Drivers!DV117</f>
        <v>0</v>
      </c>
      <c r="DW891">
        <f>Drivers!DW117</f>
        <v>0</v>
      </c>
      <c r="DX891">
        <f>Drivers!DX117</f>
        <v>0</v>
      </c>
      <c r="DY891">
        <f>Drivers!DY117</f>
        <v>5.1167964404894323E-2</v>
      </c>
      <c r="DZ891">
        <f>Drivers!DZ117</f>
        <v>5.128205128205128E-2</v>
      </c>
      <c r="EA891">
        <f>Drivers!EA117</f>
        <v>5.128205128205128E-2</v>
      </c>
      <c r="EB891">
        <f>Drivers!EB117</f>
        <v>5.128205128205128E-2</v>
      </c>
      <c r="EC891">
        <f>Drivers!EC117</f>
        <v>5.128205128205128E-2</v>
      </c>
      <c r="ED891">
        <f>Drivers!ED117</f>
        <v>5.128205128205128E-2</v>
      </c>
      <c r="EE891">
        <f>Drivers!EE117</f>
        <v>5.128205128205128E-2</v>
      </c>
      <c r="EF891">
        <f>Drivers!EF117</f>
        <v>5.128205128205128E-2</v>
      </c>
      <c r="EG891">
        <f>Drivers!EG117</f>
        <v>5.128205128205128E-2</v>
      </c>
      <c r="EH891">
        <f>Drivers!EH117</f>
        <v>5.128205128205128E-2</v>
      </c>
      <c r="EI891">
        <f>Drivers!EI117</f>
        <v>5.128205128205128E-2</v>
      </c>
      <c r="EJ891">
        <f>Drivers!EJ117</f>
        <v>5.128205128205128E-2</v>
      </c>
    </row>
    <row r="892" spans="1:140">
      <c r="A892">
        <f>Drivers!A118</f>
        <v>0</v>
      </c>
      <c r="B892">
        <f>Drivers!B118</f>
        <v>0</v>
      </c>
      <c r="C892">
        <f>Drivers!C118</f>
        <v>0</v>
      </c>
      <c r="D892">
        <f>Drivers!D118</f>
        <v>0</v>
      </c>
      <c r="E892">
        <f>Drivers!E118</f>
        <v>0</v>
      </c>
      <c r="F892">
        <f>Drivers!F118</f>
        <v>0</v>
      </c>
      <c r="G892">
        <f>Drivers!G118</f>
        <v>0</v>
      </c>
      <c r="H892">
        <f>Drivers!H118</f>
        <v>0</v>
      </c>
      <c r="I892" t="str">
        <f>Drivers!I118</f>
        <v>= US RE Commission $s</v>
      </c>
      <c r="J892">
        <f>Drivers!J118</f>
        <v>0</v>
      </c>
      <c r="K892">
        <f>Drivers!K118</f>
        <v>0</v>
      </c>
      <c r="L892">
        <f>Drivers!L118</f>
        <v>0</v>
      </c>
      <c r="M892">
        <f>Drivers!M118</f>
        <v>0</v>
      </c>
      <c r="N892">
        <f>Drivers!N118</f>
        <v>0</v>
      </c>
      <c r="O892">
        <f>Drivers!O118</f>
        <v>0</v>
      </c>
      <c r="P892">
        <f>Drivers!P118</f>
        <v>0</v>
      </c>
      <c r="Q892">
        <f>Drivers!Q118</f>
        <v>0</v>
      </c>
      <c r="R892">
        <f>Drivers!R118</f>
        <v>0</v>
      </c>
      <c r="S892">
        <f>Drivers!S118</f>
        <v>0</v>
      </c>
      <c r="T892">
        <f>Drivers!T118</f>
        <v>0</v>
      </c>
      <c r="U892">
        <f>Drivers!U118</f>
        <v>0</v>
      </c>
      <c r="V892">
        <f>Drivers!V118</f>
        <v>0</v>
      </c>
      <c r="W892">
        <f>Drivers!W118</f>
        <v>0</v>
      </c>
      <c r="X892">
        <f>Drivers!X118</f>
        <v>0</v>
      </c>
      <c r="Y892">
        <f>Drivers!Y118</f>
        <v>0</v>
      </c>
      <c r="Z892">
        <f>Drivers!Z118</f>
        <v>0</v>
      </c>
      <c r="AA892">
        <f>Drivers!AA118</f>
        <v>0</v>
      </c>
      <c r="AB892">
        <f>Drivers!AB118</f>
        <v>0</v>
      </c>
      <c r="AC892">
        <f>Drivers!AC118</f>
        <v>0</v>
      </c>
      <c r="AD892">
        <f>Drivers!AD118</f>
        <v>0</v>
      </c>
      <c r="AE892">
        <f>Drivers!AE118</f>
        <v>0</v>
      </c>
      <c r="AF892">
        <f>Drivers!AF118</f>
        <v>0</v>
      </c>
      <c r="AG892">
        <f>Drivers!AG118</f>
        <v>0</v>
      </c>
      <c r="AH892">
        <f>Drivers!AH118</f>
        <v>0</v>
      </c>
      <c r="AI892">
        <f>Drivers!AI118</f>
        <v>0</v>
      </c>
      <c r="AJ892">
        <f>Drivers!AJ118</f>
        <v>0</v>
      </c>
      <c r="AK892">
        <f>Drivers!AK118</f>
        <v>0</v>
      </c>
      <c r="AL892">
        <f>Drivers!AL118</f>
        <v>0</v>
      </c>
      <c r="AM892">
        <f>Drivers!AM118</f>
        <v>0</v>
      </c>
      <c r="AN892">
        <f>Drivers!AN118</f>
        <v>0</v>
      </c>
      <c r="AO892">
        <f>Drivers!AO118</f>
        <v>0</v>
      </c>
      <c r="AP892">
        <f>Drivers!AP118</f>
        <v>0</v>
      </c>
      <c r="AQ892">
        <f>Drivers!AQ118</f>
        <v>0</v>
      </c>
      <c r="AR892">
        <f>Drivers!AR118</f>
        <v>0</v>
      </c>
      <c r="AS892">
        <f>Drivers!AS118</f>
        <v>0</v>
      </c>
      <c r="AT892">
        <f>Drivers!AT118</f>
        <v>0</v>
      </c>
      <c r="AU892">
        <f>Drivers!AU118</f>
        <v>0</v>
      </c>
      <c r="AV892">
        <f>Drivers!AV118</f>
        <v>0</v>
      </c>
      <c r="AW892">
        <f>Drivers!AW118</f>
        <v>0</v>
      </c>
      <c r="AX892">
        <f>Drivers!AX118</f>
        <v>0</v>
      </c>
      <c r="AY892">
        <f>Drivers!AY118</f>
        <v>0</v>
      </c>
      <c r="AZ892">
        <f>Drivers!AZ118</f>
        <v>0</v>
      </c>
      <c r="BA892">
        <f>Drivers!BA118</f>
        <v>0</v>
      </c>
      <c r="BB892">
        <f>Drivers!BB118</f>
        <v>0</v>
      </c>
      <c r="BC892">
        <f>Drivers!BC118</f>
        <v>0</v>
      </c>
      <c r="BD892">
        <f>Drivers!BD118</f>
        <v>0</v>
      </c>
      <c r="BE892">
        <f>Drivers!BE118</f>
        <v>0</v>
      </c>
      <c r="BF892">
        <f>Drivers!BF118</f>
        <v>0</v>
      </c>
      <c r="BG892">
        <f>Drivers!BG118</f>
        <v>0</v>
      </c>
      <c r="BH892">
        <f>Drivers!BH118</f>
        <v>0</v>
      </c>
      <c r="BI892">
        <f>Drivers!BI118</f>
        <v>0</v>
      </c>
      <c r="BJ892">
        <f>Drivers!BJ118</f>
        <v>0</v>
      </c>
      <c r="BK892">
        <f>Drivers!BK118</f>
        <v>0</v>
      </c>
      <c r="BL892">
        <f>Drivers!BL118</f>
        <v>0</v>
      </c>
      <c r="BM892">
        <f>Drivers!BM118</f>
        <v>0</v>
      </c>
      <c r="BN892">
        <f>Drivers!BN118</f>
        <v>0</v>
      </c>
      <c r="BO892">
        <f>Drivers!BO118</f>
        <v>0</v>
      </c>
      <c r="BP892">
        <f>Drivers!BP118</f>
        <v>0</v>
      </c>
      <c r="BQ892">
        <f>Drivers!BQ118</f>
        <v>0</v>
      </c>
      <c r="BR892">
        <f>Drivers!BR118</f>
        <v>0</v>
      </c>
      <c r="BS892">
        <f>Drivers!BS118</f>
        <v>0</v>
      </c>
      <c r="BT892">
        <f>Drivers!BT118</f>
        <v>0</v>
      </c>
      <c r="BU892">
        <f>Drivers!BU118</f>
        <v>0</v>
      </c>
      <c r="BV892">
        <f>Drivers!BV118</f>
        <v>0</v>
      </c>
      <c r="BW892">
        <f>Drivers!BW118</f>
        <v>0</v>
      </c>
      <c r="BX892">
        <f>Drivers!BX118</f>
        <v>0</v>
      </c>
      <c r="BY892">
        <f>Drivers!BY118</f>
        <v>0</v>
      </c>
      <c r="BZ892">
        <f>Drivers!BZ118</f>
        <v>0</v>
      </c>
      <c r="CA892">
        <f>Drivers!CA118</f>
        <v>0</v>
      </c>
      <c r="CB892">
        <f>Drivers!CB118</f>
        <v>0</v>
      </c>
      <c r="CC892">
        <f>Drivers!CC118</f>
        <v>0</v>
      </c>
      <c r="CD892">
        <f>Drivers!CD118</f>
        <v>0</v>
      </c>
      <c r="CE892">
        <f>Drivers!CE118</f>
        <v>0</v>
      </c>
      <c r="CF892">
        <f>Drivers!CF118</f>
        <v>0</v>
      </c>
      <c r="CG892">
        <f>Drivers!CG118</f>
        <v>0</v>
      </c>
      <c r="CH892">
        <f>Drivers!CH118</f>
        <v>0</v>
      </c>
      <c r="CI892">
        <f>Drivers!CI118</f>
        <v>0</v>
      </c>
      <c r="CJ892">
        <f>Drivers!CJ118</f>
        <v>0</v>
      </c>
      <c r="CK892">
        <f>Drivers!CK118</f>
        <v>0</v>
      </c>
      <c r="CL892">
        <f>Drivers!CL118</f>
        <v>0</v>
      </c>
      <c r="CM892">
        <f>Drivers!CM118</f>
        <v>0</v>
      </c>
      <c r="CN892">
        <f>Drivers!CN118</f>
        <v>0</v>
      </c>
      <c r="CO892">
        <f>Drivers!CO118</f>
        <v>0</v>
      </c>
      <c r="CP892">
        <f>Drivers!CP118</f>
        <v>0</v>
      </c>
      <c r="CQ892">
        <f>Drivers!CQ118</f>
        <v>0</v>
      </c>
      <c r="CR892">
        <f>Drivers!CR118</f>
        <v>0</v>
      </c>
      <c r="CS892">
        <f>Drivers!CS118</f>
        <v>0</v>
      </c>
      <c r="CT892">
        <f>Drivers!CT118</f>
        <v>0</v>
      </c>
      <c r="CU892">
        <f>Drivers!CU118</f>
        <v>0</v>
      </c>
      <c r="CV892">
        <f>Drivers!CV118</f>
        <v>0</v>
      </c>
      <c r="CW892">
        <f>Drivers!CW118</f>
        <v>0</v>
      </c>
      <c r="CX892">
        <f>Drivers!CX118</f>
        <v>0</v>
      </c>
      <c r="CY892">
        <f>Drivers!CY118</f>
        <v>0</v>
      </c>
      <c r="CZ892">
        <f>Drivers!CZ118</f>
        <v>0</v>
      </c>
      <c r="DA892">
        <f>Drivers!DA118</f>
        <v>0</v>
      </c>
      <c r="DB892">
        <f>Drivers!DB118</f>
        <v>0</v>
      </c>
      <c r="DC892">
        <f>Drivers!DC118</f>
        <v>0</v>
      </c>
      <c r="DD892">
        <f>Drivers!DD118</f>
        <v>0</v>
      </c>
      <c r="DE892">
        <f>Drivers!DE118</f>
        <v>0</v>
      </c>
      <c r="DF892">
        <f>Drivers!DF118</f>
        <v>0</v>
      </c>
      <c r="DG892">
        <f>Drivers!DG118</f>
        <v>0</v>
      </c>
      <c r="DH892">
        <f>Drivers!DH118</f>
        <v>0</v>
      </c>
      <c r="DI892">
        <f>Drivers!DI118</f>
        <v>0</v>
      </c>
      <c r="DJ892">
        <f>Drivers!DJ118</f>
        <v>0</v>
      </c>
      <c r="DK892">
        <f>Drivers!DK118</f>
        <v>0</v>
      </c>
      <c r="DL892">
        <f>Drivers!DL118</f>
        <v>0</v>
      </c>
      <c r="DM892">
        <f>Drivers!DM118</f>
        <v>0</v>
      </c>
      <c r="DN892">
        <f>Drivers!DN118</f>
        <v>0</v>
      </c>
      <c r="DO892">
        <f>Drivers!DO118</f>
        <v>0</v>
      </c>
      <c r="DP892">
        <f>Drivers!DP118</f>
        <v>0</v>
      </c>
      <c r="DQ892">
        <f>Drivers!DQ118</f>
        <v>0</v>
      </c>
      <c r="DR892">
        <f>Drivers!DR118</f>
        <v>0</v>
      </c>
      <c r="DS892">
        <f>Drivers!DS118</f>
        <v>0</v>
      </c>
      <c r="DT892">
        <f>Drivers!DT118</f>
        <v>0</v>
      </c>
      <c r="DU892">
        <f>Drivers!DU118</f>
        <v>0</v>
      </c>
      <c r="DV892">
        <f>Drivers!DV118</f>
        <v>0</v>
      </c>
      <c r="DW892">
        <f>Drivers!DW118</f>
        <v>0</v>
      </c>
      <c r="DX892">
        <f>Drivers!DX118</f>
        <v>0</v>
      </c>
      <c r="DY892">
        <f>Drivers!DY118</f>
        <v>74193.548387096773</v>
      </c>
      <c r="DZ892">
        <f>Drivers!DZ118</f>
        <v>82051.282051282047</v>
      </c>
      <c r="EA892">
        <f>Drivers!EA118</f>
        <v>87000</v>
      </c>
      <c r="EB892">
        <f>Drivers!EB118</f>
        <v>87000</v>
      </c>
      <c r="EC892">
        <f>Drivers!EC118</f>
        <v>91350</v>
      </c>
      <c r="ED892">
        <f>Drivers!ED118</f>
        <v>93177.000000000015</v>
      </c>
      <c r="EE892">
        <f>Drivers!EE118</f>
        <v>95040.54</v>
      </c>
      <c r="EF892">
        <f>Drivers!EF118</f>
        <v>96941.3508</v>
      </c>
      <c r="EG892">
        <f>Drivers!EG118</f>
        <v>98880.17781600001</v>
      </c>
      <c r="EH892">
        <f>Drivers!EH118</f>
        <v>100857.78137232001</v>
      </c>
      <c r="EI892">
        <f>Drivers!EI118</f>
        <v>102874.93699976642</v>
      </c>
      <c r="EJ892">
        <f>Drivers!EJ118</f>
        <v>104932.43573976176</v>
      </c>
    </row>
    <row r="893" spans="1:140">
      <c r="A893">
        <f>Drivers!A119</f>
        <v>0</v>
      </c>
      <c r="B893">
        <f>Drivers!B119</f>
        <v>0</v>
      </c>
      <c r="C893">
        <f>Drivers!C119</f>
        <v>0</v>
      </c>
      <c r="D893">
        <f>Drivers!D119</f>
        <v>0</v>
      </c>
      <c r="E893">
        <f>Drivers!E119</f>
        <v>0</v>
      </c>
      <c r="F893">
        <f>Drivers!F119</f>
        <v>0</v>
      </c>
      <c r="G893">
        <f>Drivers!G119</f>
        <v>0</v>
      </c>
      <c r="H893">
        <f>Drivers!H119</f>
        <v>0</v>
      </c>
      <c r="I893" t="str">
        <f>Drivers!I119</f>
        <v>x Share of US Transactions</v>
      </c>
      <c r="J893">
        <f>Drivers!J119</f>
        <v>0</v>
      </c>
      <c r="K893">
        <f>Drivers!K119</f>
        <v>0</v>
      </c>
      <c r="L893">
        <f>Drivers!L119</f>
        <v>0</v>
      </c>
      <c r="M893">
        <f>Drivers!M119</f>
        <v>0</v>
      </c>
      <c r="N893">
        <f>Drivers!N119</f>
        <v>0</v>
      </c>
      <c r="O893">
        <f>Drivers!O119</f>
        <v>0</v>
      </c>
      <c r="P893">
        <f>Drivers!P119</f>
        <v>0</v>
      </c>
      <c r="Q893">
        <f>Drivers!Q119</f>
        <v>0</v>
      </c>
      <c r="R893">
        <f>Drivers!R119</f>
        <v>0</v>
      </c>
      <c r="S893">
        <f>Drivers!S119</f>
        <v>0</v>
      </c>
      <c r="T893">
        <f>Drivers!T119</f>
        <v>0</v>
      </c>
      <c r="U893">
        <f>Drivers!U119</f>
        <v>0</v>
      </c>
      <c r="V893">
        <f>Drivers!V119</f>
        <v>0</v>
      </c>
      <c r="W893">
        <f>Drivers!W119</f>
        <v>0</v>
      </c>
      <c r="X893">
        <f>Drivers!X119</f>
        <v>0</v>
      </c>
      <c r="Y893">
        <f>Drivers!Y119</f>
        <v>0</v>
      </c>
      <c r="Z893">
        <f>Drivers!Z119</f>
        <v>0</v>
      </c>
      <c r="AA893">
        <f>Drivers!AA119</f>
        <v>0</v>
      </c>
      <c r="AB893">
        <f>Drivers!AB119</f>
        <v>0</v>
      </c>
      <c r="AC893">
        <f>Drivers!AC119</f>
        <v>0</v>
      </c>
      <c r="AD893">
        <f>Drivers!AD119</f>
        <v>0</v>
      </c>
      <c r="AE893">
        <f>Drivers!AE119</f>
        <v>0</v>
      </c>
      <c r="AF893">
        <f>Drivers!AF119</f>
        <v>0</v>
      </c>
      <c r="AG893">
        <f>Drivers!AG119</f>
        <v>0</v>
      </c>
      <c r="AH893">
        <f>Drivers!AH119</f>
        <v>0</v>
      </c>
      <c r="AI893">
        <f>Drivers!AI119</f>
        <v>0</v>
      </c>
      <c r="AJ893">
        <f>Drivers!AJ119</f>
        <v>0</v>
      </c>
      <c r="AK893">
        <f>Drivers!AK119</f>
        <v>0</v>
      </c>
      <c r="AL893">
        <f>Drivers!AL119</f>
        <v>0</v>
      </c>
      <c r="AM893">
        <f>Drivers!AM119</f>
        <v>0</v>
      </c>
      <c r="AN893">
        <f>Drivers!AN119</f>
        <v>0</v>
      </c>
      <c r="AO893">
        <f>Drivers!AO119</f>
        <v>0</v>
      </c>
      <c r="AP893">
        <f>Drivers!AP119</f>
        <v>0</v>
      </c>
      <c r="AQ893">
        <f>Drivers!AQ119</f>
        <v>0</v>
      </c>
      <c r="AR893">
        <f>Drivers!AR119</f>
        <v>0</v>
      </c>
      <c r="AS893">
        <f>Drivers!AS119</f>
        <v>0</v>
      </c>
      <c r="AT893">
        <f>Drivers!AT119</f>
        <v>0</v>
      </c>
      <c r="AU893">
        <f>Drivers!AU119</f>
        <v>0</v>
      </c>
      <c r="AV893">
        <f>Drivers!AV119</f>
        <v>0</v>
      </c>
      <c r="AW893">
        <f>Drivers!AW119</f>
        <v>0</v>
      </c>
      <c r="AX893">
        <f>Drivers!AX119</f>
        <v>0</v>
      </c>
      <c r="AY893">
        <f>Drivers!AY119</f>
        <v>0</v>
      </c>
      <c r="AZ893">
        <f>Drivers!AZ119</f>
        <v>0</v>
      </c>
      <c r="BA893">
        <f>Drivers!BA119</f>
        <v>0</v>
      </c>
      <c r="BB893">
        <f>Drivers!BB119</f>
        <v>0</v>
      </c>
      <c r="BC893">
        <f>Drivers!BC119</f>
        <v>0</v>
      </c>
      <c r="BD893">
        <f>Drivers!BD119</f>
        <v>0</v>
      </c>
      <c r="BE893">
        <f>Drivers!BE119</f>
        <v>0</v>
      </c>
      <c r="BF893">
        <f>Drivers!BF119</f>
        <v>0</v>
      </c>
      <c r="BG893">
        <f>Drivers!BG119</f>
        <v>0</v>
      </c>
      <c r="BH893">
        <f>Drivers!BH119</f>
        <v>0</v>
      </c>
      <c r="BI893">
        <f>Drivers!BI119</f>
        <v>0</v>
      </c>
      <c r="BJ893">
        <f>Drivers!BJ119</f>
        <v>0</v>
      </c>
      <c r="BK893">
        <f>Drivers!BK119</f>
        <v>0</v>
      </c>
      <c r="BL893">
        <f>Drivers!BL119</f>
        <v>0</v>
      </c>
      <c r="BM893">
        <f>Drivers!BM119</f>
        <v>0</v>
      </c>
      <c r="BN893">
        <f>Drivers!BN119</f>
        <v>0</v>
      </c>
      <c r="BO893">
        <f>Drivers!BO119</f>
        <v>0</v>
      </c>
      <c r="BP893">
        <f>Drivers!BP119</f>
        <v>0</v>
      </c>
      <c r="BQ893">
        <f>Drivers!BQ119</f>
        <v>0</v>
      </c>
      <c r="BR893">
        <f>Drivers!BR119</f>
        <v>0</v>
      </c>
      <c r="BS893">
        <f>Drivers!BS119</f>
        <v>0</v>
      </c>
      <c r="BT893">
        <f>Drivers!BT119</f>
        <v>0</v>
      </c>
      <c r="BU893">
        <f>Drivers!BU119</f>
        <v>0</v>
      </c>
      <c r="BV893">
        <f>Drivers!BV119</f>
        <v>0</v>
      </c>
      <c r="BW893">
        <f>Drivers!BW119</f>
        <v>0</v>
      </c>
      <c r="BX893">
        <f>Drivers!BX119</f>
        <v>0</v>
      </c>
      <c r="BY893">
        <f>Drivers!BY119</f>
        <v>0</v>
      </c>
      <c r="BZ893">
        <f>Drivers!BZ119</f>
        <v>0</v>
      </c>
      <c r="CA893">
        <f>Drivers!CA119</f>
        <v>0</v>
      </c>
      <c r="CB893">
        <f>Drivers!CB119</f>
        <v>0</v>
      </c>
      <c r="CC893">
        <f>Drivers!CC119</f>
        <v>0</v>
      </c>
      <c r="CD893">
        <f>Drivers!CD119</f>
        <v>0</v>
      </c>
      <c r="CE893">
        <f>Drivers!CE119</f>
        <v>0</v>
      </c>
      <c r="CF893">
        <f>Drivers!CF119</f>
        <v>0</v>
      </c>
      <c r="CG893">
        <f>Drivers!CG119</f>
        <v>0</v>
      </c>
      <c r="CH893">
        <f>Drivers!CH119</f>
        <v>0</v>
      </c>
      <c r="CI893">
        <f>Drivers!CI119</f>
        <v>0</v>
      </c>
      <c r="CJ893">
        <f>Drivers!CJ119</f>
        <v>0</v>
      </c>
      <c r="CK893">
        <f>Drivers!CK119</f>
        <v>0</v>
      </c>
      <c r="CL893">
        <f>Drivers!CL119</f>
        <v>0</v>
      </c>
      <c r="CM893">
        <f>Drivers!CM119</f>
        <v>0</v>
      </c>
      <c r="CN893">
        <f>Drivers!CN119</f>
        <v>0</v>
      </c>
      <c r="CO893">
        <f>Drivers!CO119</f>
        <v>0</v>
      </c>
      <c r="CP893">
        <f>Drivers!CP119</f>
        <v>0</v>
      </c>
      <c r="CQ893">
        <f>Drivers!CQ119</f>
        <v>0</v>
      </c>
      <c r="CR893">
        <f>Drivers!CR119</f>
        <v>0</v>
      </c>
      <c r="CS893">
        <f>Drivers!CS119</f>
        <v>0</v>
      </c>
      <c r="CT893">
        <f>Drivers!CT119</f>
        <v>0</v>
      </c>
      <c r="CU893">
        <f>Drivers!CU119</f>
        <v>0</v>
      </c>
      <c r="CV893">
        <f>Drivers!CV119</f>
        <v>0</v>
      </c>
      <c r="CW893">
        <f>Drivers!CW119</f>
        <v>0</v>
      </c>
      <c r="CX893">
        <f>Drivers!CX119</f>
        <v>0</v>
      </c>
      <c r="CY893">
        <f>Drivers!CY119</f>
        <v>0</v>
      </c>
      <c r="CZ893">
        <f>Drivers!CZ119</f>
        <v>0</v>
      </c>
      <c r="DA893">
        <f>Drivers!DA119</f>
        <v>0</v>
      </c>
      <c r="DB893">
        <f>Drivers!DB119</f>
        <v>0</v>
      </c>
      <c r="DC893">
        <f>Drivers!DC119</f>
        <v>0</v>
      </c>
      <c r="DD893">
        <f>Drivers!DD119</f>
        <v>0</v>
      </c>
      <c r="DE893">
        <f>Drivers!DE119</f>
        <v>0</v>
      </c>
      <c r="DF893">
        <f>Drivers!DF119</f>
        <v>0</v>
      </c>
      <c r="DG893">
        <f>Drivers!DG119</f>
        <v>0</v>
      </c>
      <c r="DH893">
        <f>Drivers!DH119</f>
        <v>0</v>
      </c>
      <c r="DI893">
        <f>Drivers!DI119</f>
        <v>0</v>
      </c>
      <c r="DJ893">
        <f>Drivers!DJ119</f>
        <v>0</v>
      </c>
      <c r="DK893">
        <f>Drivers!DK119</f>
        <v>0</v>
      </c>
      <c r="DL893">
        <f>Drivers!DL119</f>
        <v>0</v>
      </c>
      <c r="DM893">
        <f>Drivers!DM119</f>
        <v>0</v>
      </c>
      <c r="DN893">
        <f>Drivers!DN119</f>
        <v>0</v>
      </c>
      <c r="DO893">
        <f>Drivers!DO119</f>
        <v>0</v>
      </c>
      <c r="DP893">
        <f>Drivers!DP119</f>
        <v>0</v>
      </c>
      <c r="DQ893">
        <f>Drivers!DQ119</f>
        <v>0</v>
      </c>
      <c r="DR893">
        <f>Drivers!DR119</f>
        <v>0</v>
      </c>
      <c r="DS893">
        <f>Drivers!DS119</f>
        <v>0</v>
      </c>
      <c r="DT893">
        <f>Drivers!DT119</f>
        <v>0</v>
      </c>
      <c r="DU893">
        <f>Drivers!DU119</f>
        <v>0</v>
      </c>
      <c r="DV893">
        <f>Drivers!DV119</f>
        <v>0</v>
      </c>
      <c r="DW893">
        <f>Drivers!DW119</f>
        <v>0</v>
      </c>
      <c r="DX893">
        <f>Drivers!DX119</f>
        <v>0</v>
      </c>
      <c r="DY893">
        <f>Drivers!DY119</f>
        <v>3.1E-2</v>
      </c>
      <c r="DZ893">
        <f>Drivers!DZ119</f>
        <v>3.9E-2</v>
      </c>
      <c r="EA893">
        <f>Drivers!EA119</f>
        <v>5.0904046625279184E-2</v>
      </c>
      <c r="EB893">
        <f>Drivers!EB119</f>
        <v>7.4041762969076191E-2</v>
      </c>
      <c r="EC893">
        <f>Drivers!EC119</f>
        <v>8.7484843275919363E-2</v>
      </c>
      <c r="ED893">
        <f>Drivers!ED119</f>
        <v>9.1569497581732051E-2</v>
      </c>
      <c r="EE893">
        <f>Drivers!EE119</f>
        <v>9.9810752364087971E-2</v>
      </c>
      <c r="EF893">
        <f>Drivers!EF119</f>
        <v>0.10679750502957412</v>
      </c>
      <c r="EG893">
        <f>Drivers!EG119</f>
        <v>0.11213738028105284</v>
      </c>
      <c r="EH893">
        <f>Drivers!EH119</f>
        <v>0.11662287549229496</v>
      </c>
      <c r="EI893">
        <f>Drivers!EI119</f>
        <v>0.12128779051198678</v>
      </c>
      <c r="EJ893">
        <f>Drivers!EJ119</f>
        <v>0.12613930213246624</v>
      </c>
    </row>
    <row r="894" spans="1:140">
      <c r="A894">
        <f>Drivers!A120</f>
        <v>0</v>
      </c>
      <c r="B894">
        <f>Drivers!B120</f>
        <v>0</v>
      </c>
      <c r="C894">
        <f>Drivers!C120</f>
        <v>0</v>
      </c>
      <c r="D894">
        <f>Drivers!D120</f>
        <v>0</v>
      </c>
      <c r="E894">
        <f>Drivers!E120</f>
        <v>0</v>
      </c>
      <c r="F894">
        <f>Drivers!F120</f>
        <v>0</v>
      </c>
      <c r="G894">
        <f>Drivers!G120</f>
        <v>0</v>
      </c>
      <c r="H894">
        <f>Drivers!H120</f>
        <v>0</v>
      </c>
      <c r="I894" t="str">
        <f>Drivers!I120</f>
        <v>= Zillow Agent Commission $s</v>
      </c>
      <c r="J894">
        <f>Drivers!J120</f>
        <v>0</v>
      </c>
      <c r="K894">
        <f>Drivers!K120</f>
        <v>0</v>
      </c>
      <c r="L894">
        <f>Drivers!L120</f>
        <v>0</v>
      </c>
      <c r="M894">
        <f>Drivers!M120</f>
        <v>0</v>
      </c>
      <c r="N894">
        <f>Drivers!N120</f>
        <v>0</v>
      </c>
      <c r="O894">
        <f>Drivers!O120</f>
        <v>0</v>
      </c>
      <c r="P894">
        <f>Drivers!P120</f>
        <v>0</v>
      </c>
      <c r="Q894">
        <f>Drivers!Q120</f>
        <v>0</v>
      </c>
      <c r="R894">
        <f>Drivers!R120</f>
        <v>0</v>
      </c>
      <c r="S894">
        <f>Drivers!S120</f>
        <v>0</v>
      </c>
      <c r="T894">
        <f>Drivers!T120</f>
        <v>0</v>
      </c>
      <c r="U894">
        <f>Drivers!U120</f>
        <v>0</v>
      </c>
      <c r="V894">
        <f>Drivers!V120</f>
        <v>0</v>
      </c>
      <c r="W894">
        <f>Drivers!W120</f>
        <v>0</v>
      </c>
      <c r="X894">
        <f>Drivers!X120</f>
        <v>0</v>
      </c>
      <c r="Y894">
        <f>Drivers!Y120</f>
        <v>0</v>
      </c>
      <c r="Z894">
        <f>Drivers!Z120</f>
        <v>0</v>
      </c>
      <c r="AA894">
        <f>Drivers!AA120</f>
        <v>0</v>
      </c>
      <c r="AB894">
        <f>Drivers!AB120</f>
        <v>0</v>
      </c>
      <c r="AC894">
        <f>Drivers!AC120</f>
        <v>0</v>
      </c>
      <c r="AD894">
        <f>Drivers!AD120</f>
        <v>0</v>
      </c>
      <c r="AE894">
        <f>Drivers!AE120</f>
        <v>0</v>
      </c>
      <c r="AF894">
        <f>Drivers!AF120</f>
        <v>0</v>
      </c>
      <c r="AG894">
        <f>Drivers!AG120</f>
        <v>0</v>
      </c>
      <c r="AH894">
        <f>Drivers!AH120</f>
        <v>0</v>
      </c>
      <c r="AI894">
        <f>Drivers!AI120</f>
        <v>0</v>
      </c>
      <c r="AJ894">
        <f>Drivers!AJ120</f>
        <v>0</v>
      </c>
      <c r="AK894">
        <f>Drivers!AK120</f>
        <v>0</v>
      </c>
      <c r="AL894">
        <f>Drivers!AL120</f>
        <v>0</v>
      </c>
      <c r="AM894">
        <f>Drivers!AM120</f>
        <v>0</v>
      </c>
      <c r="AN894">
        <f>Drivers!AN120</f>
        <v>0</v>
      </c>
      <c r="AO894">
        <f>Drivers!AO120</f>
        <v>0</v>
      </c>
      <c r="AP894">
        <f>Drivers!AP120</f>
        <v>0</v>
      </c>
      <c r="AQ894">
        <f>Drivers!AQ120</f>
        <v>0</v>
      </c>
      <c r="AR894">
        <f>Drivers!AR120</f>
        <v>0</v>
      </c>
      <c r="AS894">
        <f>Drivers!AS120</f>
        <v>0</v>
      </c>
      <c r="AT894">
        <f>Drivers!AT120</f>
        <v>0</v>
      </c>
      <c r="AU894">
        <f>Drivers!AU120</f>
        <v>0</v>
      </c>
      <c r="AV894">
        <f>Drivers!AV120</f>
        <v>0</v>
      </c>
      <c r="AW894">
        <f>Drivers!AW120</f>
        <v>0</v>
      </c>
      <c r="AX894">
        <f>Drivers!AX120</f>
        <v>0</v>
      </c>
      <c r="AY894">
        <f>Drivers!AY120</f>
        <v>0</v>
      </c>
      <c r="AZ894">
        <f>Drivers!AZ120</f>
        <v>0</v>
      </c>
      <c r="BA894">
        <f>Drivers!BA120</f>
        <v>0</v>
      </c>
      <c r="BB894">
        <f>Drivers!BB120</f>
        <v>0</v>
      </c>
      <c r="BC894">
        <f>Drivers!BC120</f>
        <v>0</v>
      </c>
      <c r="BD894">
        <f>Drivers!BD120</f>
        <v>0</v>
      </c>
      <c r="BE894">
        <f>Drivers!BE120</f>
        <v>0</v>
      </c>
      <c r="BF894">
        <f>Drivers!BF120</f>
        <v>0</v>
      </c>
      <c r="BG894">
        <f>Drivers!BG120</f>
        <v>0</v>
      </c>
      <c r="BH894">
        <f>Drivers!BH120</f>
        <v>0</v>
      </c>
      <c r="BI894">
        <f>Drivers!BI120</f>
        <v>0</v>
      </c>
      <c r="BJ894">
        <f>Drivers!BJ120</f>
        <v>0</v>
      </c>
      <c r="BK894">
        <f>Drivers!BK120</f>
        <v>0</v>
      </c>
      <c r="BL894">
        <f>Drivers!BL120</f>
        <v>0</v>
      </c>
      <c r="BM894">
        <f>Drivers!BM120</f>
        <v>0</v>
      </c>
      <c r="BN894">
        <f>Drivers!BN120</f>
        <v>0</v>
      </c>
      <c r="BO894">
        <f>Drivers!BO120</f>
        <v>0</v>
      </c>
      <c r="BP894">
        <f>Drivers!BP120</f>
        <v>0</v>
      </c>
      <c r="BQ894">
        <f>Drivers!BQ120</f>
        <v>0</v>
      </c>
      <c r="BR894">
        <f>Drivers!BR120</f>
        <v>0</v>
      </c>
      <c r="BS894">
        <f>Drivers!BS120</f>
        <v>0</v>
      </c>
      <c r="BT894">
        <f>Drivers!BT120</f>
        <v>0</v>
      </c>
      <c r="BU894">
        <f>Drivers!BU120</f>
        <v>0</v>
      </c>
      <c r="BV894">
        <f>Drivers!BV120</f>
        <v>0</v>
      </c>
      <c r="BW894">
        <f>Drivers!BW120</f>
        <v>0</v>
      </c>
      <c r="BX894">
        <f>Drivers!BX120</f>
        <v>0</v>
      </c>
      <c r="BY894">
        <f>Drivers!BY120</f>
        <v>0</v>
      </c>
      <c r="BZ894">
        <f>Drivers!BZ120</f>
        <v>0</v>
      </c>
      <c r="CA894">
        <f>Drivers!CA120</f>
        <v>0</v>
      </c>
      <c r="CB894">
        <f>Drivers!CB120</f>
        <v>0</v>
      </c>
      <c r="CC894">
        <f>Drivers!CC120</f>
        <v>0</v>
      </c>
      <c r="CD894">
        <f>Drivers!CD120</f>
        <v>0</v>
      </c>
      <c r="CE894">
        <f>Drivers!CE120</f>
        <v>0</v>
      </c>
      <c r="CF894">
        <f>Drivers!CF120</f>
        <v>0</v>
      </c>
      <c r="CG894">
        <f>Drivers!CG120</f>
        <v>0</v>
      </c>
      <c r="CH894">
        <f>Drivers!CH120</f>
        <v>0</v>
      </c>
      <c r="CI894">
        <f>Drivers!CI120</f>
        <v>0</v>
      </c>
      <c r="CJ894">
        <f>Drivers!CJ120</f>
        <v>0</v>
      </c>
      <c r="CK894">
        <f>Drivers!CK120</f>
        <v>0</v>
      </c>
      <c r="CL894">
        <f>Drivers!CL120</f>
        <v>0</v>
      </c>
      <c r="CM894">
        <f>Drivers!CM120</f>
        <v>0</v>
      </c>
      <c r="CN894">
        <f>Drivers!CN120</f>
        <v>0</v>
      </c>
      <c r="CO894">
        <f>Drivers!CO120</f>
        <v>0</v>
      </c>
      <c r="CP894">
        <f>Drivers!CP120</f>
        <v>0</v>
      </c>
      <c r="CQ894">
        <f>Drivers!CQ120</f>
        <v>0</v>
      </c>
      <c r="CR894">
        <f>Drivers!CR120</f>
        <v>0</v>
      </c>
      <c r="CS894">
        <f>Drivers!CS120</f>
        <v>0</v>
      </c>
      <c r="CT894">
        <f>Drivers!CT120</f>
        <v>0</v>
      </c>
      <c r="CU894">
        <f>Drivers!CU120</f>
        <v>0</v>
      </c>
      <c r="CV894">
        <f>Drivers!CV120</f>
        <v>0</v>
      </c>
      <c r="CW894">
        <f>Drivers!CW120</f>
        <v>0</v>
      </c>
      <c r="CX894">
        <f>Drivers!CX120</f>
        <v>0</v>
      </c>
      <c r="CY894">
        <f>Drivers!CY120</f>
        <v>0</v>
      </c>
      <c r="CZ894">
        <f>Drivers!CZ120</f>
        <v>0</v>
      </c>
      <c r="DA894">
        <f>Drivers!DA120</f>
        <v>0</v>
      </c>
      <c r="DB894">
        <f>Drivers!DB120</f>
        <v>0</v>
      </c>
      <c r="DC894">
        <f>Drivers!DC120</f>
        <v>0</v>
      </c>
      <c r="DD894">
        <f>Drivers!DD120</f>
        <v>0</v>
      </c>
      <c r="DE894">
        <f>Drivers!DE120</f>
        <v>0</v>
      </c>
      <c r="DF894">
        <f>Drivers!DF120</f>
        <v>0</v>
      </c>
      <c r="DG894">
        <f>Drivers!DG120</f>
        <v>0</v>
      </c>
      <c r="DH894">
        <f>Drivers!DH120</f>
        <v>0</v>
      </c>
      <c r="DI894">
        <f>Drivers!DI120</f>
        <v>0</v>
      </c>
      <c r="DJ894">
        <f>Drivers!DJ120</f>
        <v>0</v>
      </c>
      <c r="DK894">
        <f>Drivers!DK120</f>
        <v>0</v>
      </c>
      <c r="DL894">
        <f>Drivers!DL120</f>
        <v>0</v>
      </c>
      <c r="DM894">
        <f>Drivers!DM120</f>
        <v>0</v>
      </c>
      <c r="DN894">
        <f>Drivers!DN120</f>
        <v>0</v>
      </c>
      <c r="DO894">
        <f>Drivers!DO120</f>
        <v>0</v>
      </c>
      <c r="DP894">
        <f>Drivers!DP120</f>
        <v>0</v>
      </c>
      <c r="DQ894">
        <f>Drivers!DQ120</f>
        <v>0</v>
      </c>
      <c r="DR894">
        <f>Drivers!DR120</f>
        <v>0</v>
      </c>
      <c r="DS894">
        <f>Drivers!DS120</f>
        <v>0</v>
      </c>
      <c r="DT894">
        <f>Drivers!DT120</f>
        <v>0</v>
      </c>
      <c r="DU894">
        <f>Drivers!DU120</f>
        <v>0</v>
      </c>
      <c r="DV894">
        <f>Drivers!DV120</f>
        <v>0</v>
      </c>
      <c r="DW894">
        <f>Drivers!DW120</f>
        <v>0</v>
      </c>
      <c r="DX894">
        <f>Drivers!DX120</f>
        <v>0</v>
      </c>
      <c r="DY894">
        <f>Drivers!DY120</f>
        <v>2300</v>
      </c>
      <c r="DZ894">
        <f>Drivers!DZ120</f>
        <v>3200</v>
      </c>
      <c r="EA894">
        <f>Drivers!EA120</f>
        <v>4428.652056399289</v>
      </c>
      <c r="EB894">
        <f>Drivers!EB120</f>
        <v>6441.6333783096288</v>
      </c>
      <c r="EC894">
        <f>Drivers!EC120</f>
        <v>7991.7404332552342</v>
      </c>
      <c r="ED894">
        <f>Drivers!ED120</f>
        <v>8532.1710761730483</v>
      </c>
      <c r="EE894">
        <f>Drivers!EE120</f>
        <v>9486.0678024891968</v>
      </c>
      <c r="EF894">
        <f>Drivers!EF120</f>
        <v>10353.09439963671</v>
      </c>
      <c r="EG894">
        <f>Drivers!EG120</f>
        <v>11088.164102010918</v>
      </c>
      <c r="EH894">
        <f>Drivers!EH120</f>
        <v>11762.324479413182</v>
      </c>
      <c r="EI894">
        <f>Drivers!EI120</f>
        <v>12477.473807761507</v>
      </c>
      <c r="EJ894">
        <f>Drivers!EJ120</f>
        <v>13236.104215273406</v>
      </c>
    </row>
    <row r="895" spans="1:140">
      <c r="A895">
        <f>Drivers!A121</f>
        <v>0</v>
      </c>
      <c r="B895">
        <f>Drivers!B121</f>
        <v>0</v>
      </c>
      <c r="C895">
        <f>Drivers!C121</f>
        <v>0</v>
      </c>
      <c r="D895">
        <f>Drivers!D121</f>
        <v>0</v>
      </c>
      <c r="E895">
        <f>Drivers!E121</f>
        <v>0</v>
      </c>
      <c r="F895">
        <f>Drivers!F121</f>
        <v>0</v>
      </c>
      <c r="G895">
        <f>Drivers!G121</f>
        <v>0</v>
      </c>
      <c r="H895">
        <f>Drivers!H121</f>
        <v>0</v>
      </c>
      <c r="I895">
        <f>Drivers!I121</f>
        <v>0</v>
      </c>
      <c r="J895">
        <f>Drivers!J121</f>
        <v>0</v>
      </c>
      <c r="K895">
        <f>Drivers!K121</f>
        <v>0</v>
      </c>
      <c r="L895">
        <f>Drivers!L121</f>
        <v>0</v>
      </c>
      <c r="M895">
        <f>Drivers!M121</f>
        <v>0</v>
      </c>
      <c r="N895">
        <f>Drivers!N121</f>
        <v>0</v>
      </c>
      <c r="O895">
        <f>Drivers!O121</f>
        <v>0</v>
      </c>
      <c r="P895">
        <f>Drivers!P121</f>
        <v>0</v>
      </c>
      <c r="Q895">
        <f>Drivers!Q121</f>
        <v>0</v>
      </c>
      <c r="R895">
        <f>Drivers!R121</f>
        <v>0</v>
      </c>
      <c r="S895">
        <f>Drivers!S121</f>
        <v>0</v>
      </c>
      <c r="T895">
        <f>Drivers!T121</f>
        <v>0</v>
      </c>
      <c r="U895">
        <f>Drivers!U121</f>
        <v>0</v>
      </c>
      <c r="V895">
        <f>Drivers!V121</f>
        <v>0</v>
      </c>
      <c r="W895">
        <f>Drivers!W121</f>
        <v>0</v>
      </c>
      <c r="X895">
        <f>Drivers!X121</f>
        <v>0</v>
      </c>
      <c r="Y895">
        <f>Drivers!Y121</f>
        <v>0</v>
      </c>
      <c r="Z895">
        <f>Drivers!Z121</f>
        <v>0</v>
      </c>
      <c r="AA895">
        <f>Drivers!AA121</f>
        <v>0</v>
      </c>
      <c r="AB895">
        <f>Drivers!AB121</f>
        <v>0</v>
      </c>
      <c r="AC895">
        <f>Drivers!AC121</f>
        <v>0</v>
      </c>
      <c r="AD895">
        <f>Drivers!AD121</f>
        <v>0</v>
      </c>
      <c r="AE895">
        <f>Drivers!AE121</f>
        <v>0</v>
      </c>
      <c r="AF895">
        <f>Drivers!AF121</f>
        <v>0</v>
      </c>
      <c r="AG895">
        <f>Drivers!AG121</f>
        <v>0</v>
      </c>
      <c r="AH895">
        <f>Drivers!AH121</f>
        <v>0</v>
      </c>
      <c r="AI895">
        <f>Drivers!AI121</f>
        <v>0</v>
      </c>
      <c r="AJ895">
        <f>Drivers!AJ121</f>
        <v>0</v>
      </c>
      <c r="AK895">
        <f>Drivers!AK121</f>
        <v>0</v>
      </c>
      <c r="AL895">
        <f>Drivers!AL121</f>
        <v>0</v>
      </c>
      <c r="AM895">
        <f>Drivers!AM121</f>
        <v>0</v>
      </c>
      <c r="AN895">
        <f>Drivers!AN121</f>
        <v>0</v>
      </c>
      <c r="AO895">
        <f>Drivers!AO121</f>
        <v>0</v>
      </c>
      <c r="AP895">
        <f>Drivers!AP121</f>
        <v>0</v>
      </c>
      <c r="AQ895">
        <f>Drivers!AQ121</f>
        <v>0</v>
      </c>
      <c r="AR895">
        <f>Drivers!AR121</f>
        <v>0</v>
      </c>
      <c r="AS895">
        <f>Drivers!AS121</f>
        <v>0</v>
      </c>
      <c r="AT895">
        <f>Drivers!AT121</f>
        <v>0</v>
      </c>
      <c r="AU895">
        <f>Drivers!AU121</f>
        <v>0</v>
      </c>
      <c r="AV895">
        <f>Drivers!AV121</f>
        <v>0</v>
      </c>
      <c r="AW895">
        <f>Drivers!AW121</f>
        <v>0</v>
      </c>
      <c r="AX895">
        <f>Drivers!AX121</f>
        <v>0</v>
      </c>
      <c r="AY895">
        <f>Drivers!AY121</f>
        <v>0</v>
      </c>
      <c r="AZ895">
        <f>Drivers!AZ121</f>
        <v>0</v>
      </c>
      <c r="BA895">
        <f>Drivers!BA121</f>
        <v>0</v>
      </c>
      <c r="BB895">
        <f>Drivers!BB121</f>
        <v>0</v>
      </c>
      <c r="BC895">
        <f>Drivers!BC121</f>
        <v>0</v>
      </c>
      <c r="BD895">
        <f>Drivers!BD121</f>
        <v>0</v>
      </c>
      <c r="BE895">
        <f>Drivers!BE121</f>
        <v>0</v>
      </c>
      <c r="BF895">
        <f>Drivers!BF121</f>
        <v>0</v>
      </c>
      <c r="BG895">
        <f>Drivers!BG121</f>
        <v>0</v>
      </c>
      <c r="BH895">
        <f>Drivers!BH121</f>
        <v>0</v>
      </c>
      <c r="BI895">
        <f>Drivers!BI121</f>
        <v>0</v>
      </c>
      <c r="BJ895">
        <f>Drivers!BJ121</f>
        <v>0</v>
      </c>
      <c r="BK895">
        <f>Drivers!BK121</f>
        <v>0</v>
      </c>
      <c r="BL895">
        <f>Drivers!BL121</f>
        <v>0</v>
      </c>
      <c r="BM895">
        <f>Drivers!BM121</f>
        <v>0</v>
      </c>
      <c r="BN895">
        <f>Drivers!BN121</f>
        <v>0</v>
      </c>
      <c r="BO895">
        <f>Drivers!BO121</f>
        <v>0</v>
      </c>
      <c r="BP895">
        <f>Drivers!BP121</f>
        <v>0</v>
      </c>
      <c r="BQ895">
        <f>Drivers!BQ121</f>
        <v>0</v>
      </c>
      <c r="BR895">
        <f>Drivers!BR121</f>
        <v>0</v>
      </c>
      <c r="BS895">
        <f>Drivers!BS121</f>
        <v>0</v>
      </c>
      <c r="BT895">
        <f>Drivers!BT121</f>
        <v>0</v>
      </c>
      <c r="BU895">
        <f>Drivers!BU121</f>
        <v>0</v>
      </c>
      <c r="BV895">
        <f>Drivers!BV121</f>
        <v>0</v>
      </c>
      <c r="BW895">
        <f>Drivers!BW121</f>
        <v>0</v>
      </c>
      <c r="BX895">
        <f>Drivers!BX121</f>
        <v>0</v>
      </c>
      <c r="BY895">
        <f>Drivers!BY121</f>
        <v>0</v>
      </c>
      <c r="BZ895">
        <f>Drivers!BZ121</f>
        <v>0</v>
      </c>
      <c r="CA895">
        <f>Drivers!CA121</f>
        <v>0</v>
      </c>
      <c r="CB895">
        <f>Drivers!CB121</f>
        <v>0</v>
      </c>
      <c r="CC895">
        <f>Drivers!CC121</f>
        <v>0</v>
      </c>
      <c r="CD895">
        <f>Drivers!CD121</f>
        <v>0</v>
      </c>
      <c r="CE895">
        <f>Drivers!CE121</f>
        <v>0</v>
      </c>
      <c r="CF895">
        <f>Drivers!CF121</f>
        <v>0</v>
      </c>
      <c r="CG895">
        <f>Drivers!CG121</f>
        <v>0</v>
      </c>
      <c r="CH895">
        <f>Drivers!CH121</f>
        <v>0</v>
      </c>
      <c r="CI895">
        <f>Drivers!CI121</f>
        <v>0</v>
      </c>
      <c r="CJ895">
        <f>Drivers!CJ121</f>
        <v>0</v>
      </c>
      <c r="CK895">
        <f>Drivers!CK121</f>
        <v>0</v>
      </c>
      <c r="CL895">
        <f>Drivers!CL121</f>
        <v>0</v>
      </c>
      <c r="CM895">
        <f>Drivers!CM121</f>
        <v>0</v>
      </c>
      <c r="CN895">
        <f>Drivers!CN121</f>
        <v>0</v>
      </c>
      <c r="CO895">
        <f>Drivers!CO121</f>
        <v>0</v>
      </c>
      <c r="CP895">
        <f>Drivers!CP121</f>
        <v>0</v>
      </c>
      <c r="CQ895">
        <f>Drivers!CQ121</f>
        <v>0</v>
      </c>
      <c r="CR895">
        <f>Drivers!CR121</f>
        <v>0</v>
      </c>
      <c r="CS895">
        <f>Drivers!CS121</f>
        <v>0</v>
      </c>
      <c r="CT895">
        <f>Drivers!CT121</f>
        <v>0</v>
      </c>
      <c r="CU895">
        <f>Drivers!CU121</f>
        <v>0</v>
      </c>
      <c r="CV895">
        <f>Drivers!CV121</f>
        <v>0</v>
      </c>
      <c r="CW895">
        <f>Drivers!CW121</f>
        <v>0</v>
      </c>
      <c r="CX895">
        <f>Drivers!CX121</f>
        <v>0</v>
      </c>
      <c r="CY895">
        <f>Drivers!CY121</f>
        <v>0</v>
      </c>
      <c r="CZ895">
        <f>Drivers!CZ121</f>
        <v>0</v>
      </c>
      <c r="DA895">
        <f>Drivers!DA121</f>
        <v>0</v>
      </c>
      <c r="DB895">
        <f>Drivers!DB121</f>
        <v>0</v>
      </c>
      <c r="DC895">
        <f>Drivers!DC121</f>
        <v>0</v>
      </c>
      <c r="DD895">
        <f>Drivers!DD121</f>
        <v>0</v>
      </c>
      <c r="DE895">
        <f>Drivers!DE121</f>
        <v>0</v>
      </c>
      <c r="DF895">
        <f>Drivers!DF121</f>
        <v>0</v>
      </c>
      <c r="DG895">
        <f>Drivers!DG121</f>
        <v>0</v>
      </c>
      <c r="DH895">
        <f>Drivers!DH121</f>
        <v>0</v>
      </c>
      <c r="DI895">
        <f>Drivers!DI121</f>
        <v>0</v>
      </c>
      <c r="DJ895">
        <f>Drivers!DJ121</f>
        <v>0</v>
      </c>
      <c r="DK895">
        <f>Drivers!DK121</f>
        <v>0</v>
      </c>
      <c r="DL895">
        <f>Drivers!DL121</f>
        <v>0</v>
      </c>
      <c r="DM895">
        <f>Drivers!DM121</f>
        <v>0</v>
      </c>
      <c r="DN895">
        <f>Drivers!DN121</f>
        <v>0</v>
      </c>
      <c r="DO895">
        <f>Drivers!DO121</f>
        <v>0</v>
      </c>
      <c r="DP895">
        <f>Drivers!DP121</f>
        <v>0</v>
      </c>
      <c r="DQ895">
        <f>Drivers!DQ121</f>
        <v>0</v>
      </c>
      <c r="DR895">
        <f>Drivers!DR121</f>
        <v>0</v>
      </c>
      <c r="DS895">
        <f>Drivers!DS121</f>
        <v>0</v>
      </c>
      <c r="DT895">
        <f>Drivers!DT121</f>
        <v>0</v>
      </c>
      <c r="DU895">
        <f>Drivers!DU121</f>
        <v>0</v>
      </c>
      <c r="DV895">
        <f>Drivers!DV121</f>
        <v>0</v>
      </c>
      <c r="DW895">
        <f>Drivers!DW121</f>
        <v>0</v>
      </c>
      <c r="DX895">
        <f>Drivers!DX121</f>
        <v>0</v>
      </c>
      <c r="DY895">
        <f>Drivers!DY121</f>
        <v>0</v>
      </c>
      <c r="DZ895">
        <f>Drivers!DZ121</f>
        <v>0</v>
      </c>
      <c r="EA895">
        <f>Drivers!EA121</f>
        <v>0</v>
      </c>
      <c r="EB895">
        <f>Drivers!EB121</f>
        <v>0</v>
      </c>
      <c r="EC895">
        <f>Drivers!EC121</f>
        <v>0</v>
      </c>
      <c r="ED895">
        <f>Drivers!ED121</f>
        <v>0</v>
      </c>
      <c r="EE895">
        <f>Drivers!EE121</f>
        <v>0</v>
      </c>
      <c r="EF895">
        <f>Drivers!EF121</f>
        <v>0</v>
      </c>
      <c r="EG895">
        <f>Drivers!EG121</f>
        <v>0</v>
      </c>
      <c r="EH895">
        <f>Drivers!EH121</f>
        <v>0</v>
      </c>
      <c r="EI895">
        <f>Drivers!EI121</f>
        <v>0</v>
      </c>
      <c r="EJ895">
        <f>Drivers!EJ121</f>
        <v>0</v>
      </c>
    </row>
    <row r="896" spans="1:140">
      <c r="A896">
        <f>Drivers!A122</f>
        <v>0</v>
      </c>
      <c r="B896">
        <f>Drivers!B122</f>
        <v>0</v>
      </c>
      <c r="C896">
        <f>Drivers!C122</f>
        <v>0</v>
      </c>
      <c r="D896">
        <f>Drivers!D122</f>
        <v>0</v>
      </c>
      <c r="E896">
        <f>Drivers!E122</f>
        <v>0</v>
      </c>
      <c r="F896">
        <f>Drivers!F122</f>
        <v>0</v>
      </c>
      <c r="G896">
        <f>Drivers!G122</f>
        <v>0</v>
      </c>
      <c r="H896">
        <f>Drivers!H122</f>
        <v>0</v>
      </c>
      <c r="I896" t="str">
        <f>Drivers!I122</f>
        <v>Zillow Share of Commission Dollars</v>
      </c>
      <c r="J896">
        <f>Drivers!J122</f>
        <v>0</v>
      </c>
      <c r="K896">
        <f>Drivers!K122</f>
        <v>0</v>
      </c>
      <c r="L896">
        <f>Drivers!L122</f>
        <v>0</v>
      </c>
      <c r="M896">
        <f>Drivers!M122</f>
        <v>0</v>
      </c>
      <c r="N896">
        <f>Drivers!N122</f>
        <v>0</v>
      </c>
      <c r="O896">
        <f>Drivers!O122</f>
        <v>0</v>
      </c>
      <c r="P896">
        <f>Drivers!P122</f>
        <v>0</v>
      </c>
      <c r="Q896">
        <f>Drivers!Q122</f>
        <v>0</v>
      </c>
      <c r="R896">
        <f>Drivers!R122</f>
        <v>0</v>
      </c>
      <c r="S896">
        <f>Drivers!S122</f>
        <v>0</v>
      </c>
      <c r="T896">
        <f>Drivers!T122</f>
        <v>0</v>
      </c>
      <c r="U896">
        <f>Drivers!U122</f>
        <v>0</v>
      </c>
      <c r="V896">
        <f>Drivers!V122</f>
        <v>0</v>
      </c>
      <c r="W896">
        <f>Drivers!W122</f>
        <v>0</v>
      </c>
      <c r="X896">
        <f>Drivers!X122</f>
        <v>0</v>
      </c>
      <c r="Y896">
        <f>Drivers!Y122</f>
        <v>0</v>
      </c>
      <c r="Z896">
        <f>Drivers!Z122</f>
        <v>0</v>
      </c>
      <c r="AA896">
        <f>Drivers!AA122</f>
        <v>0</v>
      </c>
      <c r="AB896">
        <f>Drivers!AB122</f>
        <v>0</v>
      </c>
      <c r="AC896">
        <f>Drivers!AC122</f>
        <v>0</v>
      </c>
      <c r="AD896">
        <f>Drivers!AD122</f>
        <v>0</v>
      </c>
      <c r="AE896">
        <f>Drivers!AE122</f>
        <v>0</v>
      </c>
      <c r="AF896">
        <f>Drivers!AF122</f>
        <v>0</v>
      </c>
      <c r="AG896">
        <f>Drivers!AG122</f>
        <v>0</v>
      </c>
      <c r="AH896">
        <f>Drivers!AH122</f>
        <v>0</v>
      </c>
      <c r="AI896">
        <f>Drivers!AI122</f>
        <v>0</v>
      </c>
      <c r="AJ896">
        <f>Drivers!AJ122</f>
        <v>0</v>
      </c>
      <c r="AK896">
        <f>Drivers!AK122</f>
        <v>0</v>
      </c>
      <c r="AL896">
        <f>Drivers!AL122</f>
        <v>0</v>
      </c>
      <c r="AM896">
        <f>Drivers!AM122</f>
        <v>0</v>
      </c>
      <c r="AN896">
        <f>Drivers!AN122</f>
        <v>0</v>
      </c>
      <c r="AO896">
        <f>Drivers!AO122</f>
        <v>0</v>
      </c>
      <c r="AP896">
        <f>Drivers!AP122</f>
        <v>0</v>
      </c>
      <c r="AQ896">
        <f>Drivers!AQ122</f>
        <v>0</v>
      </c>
      <c r="AR896">
        <f>Drivers!AR122</f>
        <v>0</v>
      </c>
      <c r="AS896">
        <f>Drivers!AS122</f>
        <v>0</v>
      </c>
      <c r="AT896">
        <f>Drivers!AT122</f>
        <v>0</v>
      </c>
      <c r="AU896">
        <f>Drivers!AU122</f>
        <v>0</v>
      </c>
      <c r="AV896">
        <f>Drivers!AV122</f>
        <v>0</v>
      </c>
      <c r="AW896">
        <f>Drivers!AW122</f>
        <v>0</v>
      </c>
      <c r="AX896">
        <f>Drivers!AX122</f>
        <v>0</v>
      </c>
      <c r="AY896">
        <f>Drivers!AY122</f>
        <v>0</v>
      </c>
      <c r="AZ896">
        <f>Drivers!AZ122</f>
        <v>0</v>
      </c>
      <c r="BA896">
        <f>Drivers!BA122</f>
        <v>0</v>
      </c>
      <c r="BB896">
        <f>Drivers!BB122</f>
        <v>0</v>
      </c>
      <c r="BC896">
        <f>Drivers!BC122</f>
        <v>0</v>
      </c>
      <c r="BD896">
        <f>Drivers!BD122</f>
        <v>0</v>
      </c>
      <c r="BE896">
        <f>Drivers!BE122</f>
        <v>0</v>
      </c>
      <c r="BF896">
        <f>Drivers!BF122</f>
        <v>0</v>
      </c>
      <c r="BG896">
        <f>Drivers!BG122</f>
        <v>0</v>
      </c>
      <c r="BH896">
        <f>Drivers!BH122</f>
        <v>0</v>
      </c>
      <c r="BI896">
        <f>Drivers!BI122</f>
        <v>0</v>
      </c>
      <c r="BJ896">
        <f>Drivers!BJ122</f>
        <v>0</v>
      </c>
      <c r="BK896">
        <f>Drivers!BK122</f>
        <v>0</v>
      </c>
      <c r="BL896">
        <f>Drivers!BL122</f>
        <v>0</v>
      </c>
      <c r="BM896">
        <f>Drivers!BM122</f>
        <v>0</v>
      </c>
      <c r="BN896">
        <f>Drivers!BN122</f>
        <v>0</v>
      </c>
      <c r="BO896">
        <f>Drivers!BO122</f>
        <v>0</v>
      </c>
      <c r="BP896">
        <f>Drivers!BP122</f>
        <v>0</v>
      </c>
      <c r="BQ896">
        <f>Drivers!BQ122</f>
        <v>0</v>
      </c>
      <c r="BR896">
        <f>Drivers!BR122</f>
        <v>0</v>
      </c>
      <c r="BS896">
        <f>Drivers!BS122</f>
        <v>0</v>
      </c>
      <c r="BT896">
        <f>Drivers!BT122</f>
        <v>0</v>
      </c>
      <c r="BU896">
        <f>Drivers!BU122</f>
        <v>0</v>
      </c>
      <c r="BV896">
        <f>Drivers!BV122</f>
        <v>0</v>
      </c>
      <c r="BW896">
        <f>Drivers!BW122</f>
        <v>0</v>
      </c>
      <c r="BX896">
        <f>Drivers!BX122</f>
        <v>0</v>
      </c>
      <c r="BY896">
        <f>Drivers!BY122</f>
        <v>0</v>
      </c>
      <c r="BZ896">
        <f>Drivers!BZ122</f>
        <v>0</v>
      </c>
      <c r="CA896">
        <f>Drivers!CA122</f>
        <v>0</v>
      </c>
      <c r="CB896">
        <f>Drivers!CB122</f>
        <v>0</v>
      </c>
      <c r="CC896">
        <f>Drivers!CC122</f>
        <v>0</v>
      </c>
      <c r="CD896">
        <f>Drivers!CD122</f>
        <v>0</v>
      </c>
      <c r="CE896">
        <f>Drivers!CE122</f>
        <v>0</v>
      </c>
      <c r="CF896">
        <f>Drivers!CF122</f>
        <v>0</v>
      </c>
      <c r="CG896">
        <f>Drivers!CG122</f>
        <v>0</v>
      </c>
      <c r="CH896">
        <f>Drivers!CH122</f>
        <v>0</v>
      </c>
      <c r="CI896">
        <f>Drivers!CI122</f>
        <v>0</v>
      </c>
      <c r="CJ896">
        <f>Drivers!CJ122</f>
        <v>0</v>
      </c>
      <c r="CK896">
        <f>Drivers!CK122</f>
        <v>0</v>
      </c>
      <c r="CL896">
        <f>Drivers!CL122</f>
        <v>0</v>
      </c>
      <c r="CM896">
        <f>Drivers!CM122</f>
        <v>0</v>
      </c>
      <c r="CN896">
        <f>Drivers!CN122</f>
        <v>0</v>
      </c>
      <c r="CO896">
        <f>Drivers!CO122</f>
        <v>0</v>
      </c>
      <c r="CP896">
        <f>Drivers!CP122</f>
        <v>0</v>
      </c>
      <c r="CQ896">
        <f>Drivers!CQ122</f>
        <v>0</v>
      </c>
      <c r="CR896">
        <f>Drivers!CR122</f>
        <v>0</v>
      </c>
      <c r="CS896">
        <f>Drivers!CS122</f>
        <v>0</v>
      </c>
      <c r="CT896">
        <f>Drivers!CT122</f>
        <v>0</v>
      </c>
      <c r="CU896">
        <f>Drivers!CU122</f>
        <v>0</v>
      </c>
      <c r="CV896">
        <f>Drivers!CV122</f>
        <v>0</v>
      </c>
      <c r="CW896">
        <f>Drivers!CW122</f>
        <v>0</v>
      </c>
      <c r="CX896">
        <f>Drivers!CX122</f>
        <v>0</v>
      </c>
      <c r="CY896">
        <f>Drivers!CY122</f>
        <v>0</v>
      </c>
      <c r="CZ896">
        <f>Drivers!CZ122</f>
        <v>0</v>
      </c>
      <c r="DA896">
        <f>Drivers!DA122</f>
        <v>0</v>
      </c>
      <c r="DB896">
        <f>Drivers!DB122</f>
        <v>0</v>
      </c>
      <c r="DC896">
        <f>Drivers!DC122</f>
        <v>0</v>
      </c>
      <c r="DD896">
        <f>Drivers!DD122</f>
        <v>0</v>
      </c>
      <c r="DE896">
        <f>Drivers!DE122</f>
        <v>0</v>
      </c>
      <c r="DF896">
        <f>Drivers!DF122</f>
        <v>0</v>
      </c>
      <c r="DG896">
        <f>Drivers!DG122</f>
        <v>0</v>
      </c>
      <c r="DH896">
        <f>Drivers!DH122</f>
        <v>0</v>
      </c>
      <c r="DI896">
        <f>Drivers!DI122</f>
        <v>0</v>
      </c>
      <c r="DJ896">
        <f>Drivers!DJ122</f>
        <v>0</v>
      </c>
      <c r="DK896">
        <f>Drivers!DK122</f>
        <v>0</v>
      </c>
      <c r="DL896">
        <f>Drivers!DL122</f>
        <v>0</v>
      </c>
      <c r="DM896">
        <f>Drivers!DM122</f>
        <v>0</v>
      </c>
      <c r="DN896">
        <f>Drivers!DN122</f>
        <v>0</v>
      </c>
      <c r="DO896">
        <f>Drivers!DO122</f>
        <v>0</v>
      </c>
      <c r="DP896">
        <f>Drivers!DP122</f>
        <v>0</v>
      </c>
      <c r="DQ896">
        <f>Drivers!DQ122</f>
        <v>0</v>
      </c>
      <c r="DR896">
        <f>Drivers!DR122</f>
        <v>0</v>
      </c>
      <c r="DS896">
        <f>Drivers!DS122</f>
        <v>0</v>
      </c>
      <c r="DT896">
        <f>Drivers!DT122</f>
        <v>0</v>
      </c>
      <c r="DU896">
        <f>Drivers!DU122</f>
        <v>0</v>
      </c>
      <c r="DV896">
        <f>Drivers!DV122</f>
        <v>0</v>
      </c>
      <c r="DW896">
        <f>Drivers!DW122</f>
        <v>0</v>
      </c>
      <c r="DX896">
        <f>Drivers!DX122</f>
        <v>0</v>
      </c>
      <c r="DY896">
        <f>Drivers!DY122</f>
        <v>9.7432216304347813E-2</v>
      </c>
      <c r="DZ896">
        <f>Drivers!DZ122</f>
        <v>0.14548078607812498</v>
      </c>
      <c r="EA896">
        <f>Drivers!EA122</f>
        <v>0.13643903208130501</v>
      </c>
      <c r="EB896">
        <f>Drivers!EB122</f>
        <v>0.11822995120530322</v>
      </c>
      <c r="EC896">
        <f>Drivers!EC122</f>
        <v>0.11356650126214302</v>
      </c>
      <c r="ED896">
        <f>Drivers!ED122</f>
        <v>0.12395367961543087</v>
      </c>
      <c r="EE896">
        <f>Drivers!EE122</f>
        <v>0.12730185205751118</v>
      </c>
      <c r="EF896">
        <f>Drivers!EF122</f>
        <v>0.13112929792735573</v>
      </c>
      <c r="EG896">
        <f>Drivers!EG122</f>
        <v>0.13596425757502878</v>
      </c>
      <c r="EH896">
        <f>Drivers!EH122</f>
        <v>0.14092401573355479</v>
      </c>
      <c r="EI896">
        <f>Drivers!EI122</f>
        <v>0.14446786487171079</v>
      </c>
      <c r="EJ896">
        <f>Drivers!EJ122</f>
        <v>0.14714254045783595</v>
      </c>
    </row>
    <row r="897" spans="1:140">
      <c r="A897">
        <f>Drivers!A123</f>
        <v>0</v>
      </c>
      <c r="B897">
        <f>Drivers!B123</f>
        <v>0</v>
      </c>
      <c r="C897">
        <f>Drivers!C123</f>
        <v>0</v>
      </c>
      <c r="D897">
        <f>Drivers!D123</f>
        <v>0</v>
      </c>
      <c r="E897">
        <f>Drivers!E123</f>
        <v>0</v>
      </c>
      <c r="F897">
        <f>Drivers!F123</f>
        <v>0</v>
      </c>
      <c r="G897">
        <f>Drivers!G123</f>
        <v>0</v>
      </c>
      <c r="H897">
        <f>Drivers!H123</f>
        <v>0</v>
      </c>
      <c r="I897" t="str">
        <f>Drivers!I123</f>
        <v>Y/Y change in bp</v>
      </c>
      <c r="J897">
        <f>Drivers!J123</f>
        <v>0</v>
      </c>
      <c r="K897">
        <f>Drivers!K123</f>
        <v>0</v>
      </c>
      <c r="L897">
        <f>Drivers!L123</f>
        <v>0</v>
      </c>
      <c r="M897">
        <f>Drivers!M123</f>
        <v>0</v>
      </c>
      <c r="N897">
        <f>Drivers!N123</f>
        <v>0</v>
      </c>
      <c r="O897">
        <f>Drivers!O123</f>
        <v>0</v>
      </c>
      <c r="P897">
        <f>Drivers!P123</f>
        <v>0</v>
      </c>
      <c r="Q897">
        <f>Drivers!Q123</f>
        <v>0</v>
      </c>
      <c r="R897">
        <f>Drivers!R123</f>
        <v>0</v>
      </c>
      <c r="S897">
        <f>Drivers!S123</f>
        <v>0</v>
      </c>
      <c r="T897">
        <f>Drivers!T123</f>
        <v>0</v>
      </c>
      <c r="U897">
        <f>Drivers!U123</f>
        <v>0</v>
      </c>
      <c r="V897">
        <f>Drivers!V123</f>
        <v>0</v>
      </c>
      <c r="W897">
        <f>Drivers!W123</f>
        <v>0</v>
      </c>
      <c r="X897">
        <f>Drivers!X123</f>
        <v>0</v>
      </c>
      <c r="Y897">
        <f>Drivers!Y123</f>
        <v>0</v>
      </c>
      <c r="Z897">
        <f>Drivers!Z123</f>
        <v>0</v>
      </c>
      <c r="AA897">
        <f>Drivers!AA123</f>
        <v>0</v>
      </c>
      <c r="AB897">
        <f>Drivers!AB123</f>
        <v>0</v>
      </c>
      <c r="AC897">
        <f>Drivers!AC123</f>
        <v>0</v>
      </c>
      <c r="AD897">
        <f>Drivers!AD123</f>
        <v>0</v>
      </c>
      <c r="AE897">
        <f>Drivers!AE123</f>
        <v>0</v>
      </c>
      <c r="AF897">
        <f>Drivers!AF123</f>
        <v>0</v>
      </c>
      <c r="AG897">
        <f>Drivers!AG123</f>
        <v>0</v>
      </c>
      <c r="AH897">
        <f>Drivers!AH123</f>
        <v>0</v>
      </c>
      <c r="AI897">
        <f>Drivers!AI123</f>
        <v>0</v>
      </c>
      <c r="AJ897">
        <f>Drivers!AJ123</f>
        <v>0</v>
      </c>
      <c r="AK897">
        <f>Drivers!AK123</f>
        <v>0</v>
      </c>
      <c r="AL897">
        <f>Drivers!AL123</f>
        <v>0</v>
      </c>
      <c r="AM897">
        <f>Drivers!AM123</f>
        <v>0</v>
      </c>
      <c r="AN897">
        <f>Drivers!AN123</f>
        <v>0</v>
      </c>
      <c r="AO897">
        <f>Drivers!AO123</f>
        <v>0</v>
      </c>
      <c r="AP897">
        <f>Drivers!AP123</f>
        <v>0</v>
      </c>
      <c r="AQ897">
        <f>Drivers!AQ123</f>
        <v>0</v>
      </c>
      <c r="AR897">
        <f>Drivers!AR123</f>
        <v>0</v>
      </c>
      <c r="AS897">
        <f>Drivers!AS123</f>
        <v>0</v>
      </c>
      <c r="AT897">
        <f>Drivers!AT123</f>
        <v>0</v>
      </c>
      <c r="AU897">
        <f>Drivers!AU123</f>
        <v>0</v>
      </c>
      <c r="AV897">
        <f>Drivers!AV123</f>
        <v>0</v>
      </c>
      <c r="AW897">
        <f>Drivers!AW123</f>
        <v>0</v>
      </c>
      <c r="AX897">
        <f>Drivers!AX123</f>
        <v>0</v>
      </c>
      <c r="AY897">
        <f>Drivers!AY123</f>
        <v>0</v>
      </c>
      <c r="AZ897">
        <f>Drivers!AZ123</f>
        <v>0</v>
      </c>
      <c r="BA897">
        <f>Drivers!BA123</f>
        <v>0</v>
      </c>
      <c r="BB897">
        <f>Drivers!BB123</f>
        <v>0</v>
      </c>
      <c r="BC897">
        <f>Drivers!BC123</f>
        <v>0</v>
      </c>
      <c r="BD897">
        <f>Drivers!BD123</f>
        <v>0</v>
      </c>
      <c r="BE897">
        <f>Drivers!BE123</f>
        <v>0</v>
      </c>
      <c r="BF897">
        <f>Drivers!BF123</f>
        <v>0</v>
      </c>
      <c r="BG897">
        <f>Drivers!BG123</f>
        <v>0</v>
      </c>
      <c r="BH897">
        <f>Drivers!BH123</f>
        <v>0</v>
      </c>
      <c r="BI897">
        <f>Drivers!BI123</f>
        <v>0</v>
      </c>
      <c r="BJ897">
        <f>Drivers!BJ123</f>
        <v>0</v>
      </c>
      <c r="BK897">
        <f>Drivers!BK123</f>
        <v>0</v>
      </c>
      <c r="BL897">
        <f>Drivers!BL123</f>
        <v>0</v>
      </c>
      <c r="BM897">
        <f>Drivers!BM123</f>
        <v>0</v>
      </c>
      <c r="BN897">
        <f>Drivers!BN123</f>
        <v>0</v>
      </c>
      <c r="BO897">
        <f>Drivers!BO123</f>
        <v>0</v>
      </c>
      <c r="BP897">
        <f>Drivers!BP123</f>
        <v>0</v>
      </c>
      <c r="BQ897">
        <f>Drivers!BQ123</f>
        <v>0</v>
      </c>
      <c r="BR897">
        <f>Drivers!BR123</f>
        <v>0</v>
      </c>
      <c r="BS897">
        <f>Drivers!BS123</f>
        <v>0</v>
      </c>
      <c r="BT897">
        <f>Drivers!BT123</f>
        <v>0</v>
      </c>
      <c r="BU897">
        <f>Drivers!BU123</f>
        <v>0</v>
      </c>
      <c r="BV897">
        <f>Drivers!BV123</f>
        <v>0</v>
      </c>
      <c r="BW897">
        <f>Drivers!BW123</f>
        <v>0</v>
      </c>
      <c r="BX897">
        <f>Drivers!BX123</f>
        <v>0</v>
      </c>
      <c r="BY897">
        <f>Drivers!BY123</f>
        <v>0</v>
      </c>
      <c r="BZ897">
        <f>Drivers!BZ123</f>
        <v>0</v>
      </c>
      <c r="CA897">
        <f>Drivers!CA123</f>
        <v>0</v>
      </c>
      <c r="CB897">
        <f>Drivers!CB123</f>
        <v>0</v>
      </c>
      <c r="CC897">
        <f>Drivers!CC123</f>
        <v>0</v>
      </c>
      <c r="CD897">
        <f>Drivers!CD123</f>
        <v>0</v>
      </c>
      <c r="CE897">
        <f>Drivers!CE123</f>
        <v>0</v>
      </c>
      <c r="CF897">
        <f>Drivers!CF123</f>
        <v>0</v>
      </c>
      <c r="CG897">
        <f>Drivers!CG123</f>
        <v>0</v>
      </c>
      <c r="CH897">
        <f>Drivers!CH123</f>
        <v>0</v>
      </c>
      <c r="CI897">
        <f>Drivers!CI123</f>
        <v>0</v>
      </c>
      <c r="CJ897">
        <f>Drivers!CJ123</f>
        <v>0</v>
      </c>
      <c r="CK897">
        <f>Drivers!CK123</f>
        <v>0</v>
      </c>
      <c r="CL897">
        <f>Drivers!CL123</f>
        <v>0</v>
      </c>
      <c r="CM897">
        <f>Drivers!CM123</f>
        <v>0</v>
      </c>
      <c r="CN897">
        <f>Drivers!CN123</f>
        <v>0</v>
      </c>
      <c r="CO897">
        <f>Drivers!CO123</f>
        <v>0</v>
      </c>
      <c r="CP897">
        <f>Drivers!CP123</f>
        <v>0</v>
      </c>
      <c r="CQ897">
        <f>Drivers!CQ123</f>
        <v>0</v>
      </c>
      <c r="CR897">
        <f>Drivers!CR123</f>
        <v>0</v>
      </c>
      <c r="CS897">
        <f>Drivers!CS123</f>
        <v>0</v>
      </c>
      <c r="CT897">
        <f>Drivers!CT123</f>
        <v>0</v>
      </c>
      <c r="CU897">
        <f>Drivers!CU123</f>
        <v>0</v>
      </c>
      <c r="CV897">
        <f>Drivers!CV123</f>
        <v>0</v>
      </c>
      <c r="CW897">
        <f>Drivers!CW123</f>
        <v>0</v>
      </c>
      <c r="CX897">
        <f>Drivers!CX123</f>
        <v>0</v>
      </c>
      <c r="CY897">
        <f>Drivers!CY123</f>
        <v>0</v>
      </c>
      <c r="CZ897">
        <f>Drivers!CZ123</f>
        <v>0</v>
      </c>
      <c r="DA897">
        <f>Drivers!DA123</f>
        <v>0</v>
      </c>
      <c r="DB897">
        <f>Drivers!DB123</f>
        <v>0</v>
      </c>
      <c r="DC897">
        <f>Drivers!DC123</f>
        <v>0</v>
      </c>
      <c r="DD897">
        <f>Drivers!DD123</f>
        <v>0</v>
      </c>
      <c r="DE897">
        <f>Drivers!DE123</f>
        <v>0</v>
      </c>
      <c r="DF897">
        <f>Drivers!DF123</f>
        <v>0</v>
      </c>
      <c r="DG897">
        <f>Drivers!DG123</f>
        <v>0</v>
      </c>
      <c r="DH897">
        <f>Drivers!DH123</f>
        <v>0</v>
      </c>
      <c r="DI897">
        <f>Drivers!DI123</f>
        <v>0</v>
      </c>
      <c r="DJ897">
        <f>Drivers!DJ123</f>
        <v>0</v>
      </c>
      <c r="DK897">
        <f>Drivers!DK123</f>
        <v>0</v>
      </c>
      <c r="DL897">
        <f>Drivers!DL123</f>
        <v>0</v>
      </c>
      <c r="DM897">
        <f>Drivers!DM123</f>
        <v>0</v>
      </c>
      <c r="DN897">
        <f>Drivers!DN123</f>
        <v>0</v>
      </c>
      <c r="DO897">
        <f>Drivers!DO123</f>
        <v>0</v>
      </c>
      <c r="DP897">
        <f>Drivers!DP123</f>
        <v>0</v>
      </c>
      <c r="DQ897">
        <f>Drivers!DQ123</f>
        <v>0</v>
      </c>
      <c r="DR897">
        <f>Drivers!DR123</f>
        <v>0</v>
      </c>
      <c r="DS897">
        <f>Drivers!DS123</f>
        <v>0</v>
      </c>
      <c r="DT897">
        <f>Drivers!DT123</f>
        <v>0</v>
      </c>
      <c r="DU897">
        <f>Drivers!DU123</f>
        <v>0</v>
      </c>
      <c r="DV897">
        <f>Drivers!DV123</f>
        <v>0</v>
      </c>
      <c r="DW897">
        <f>Drivers!DW123</f>
        <v>0</v>
      </c>
      <c r="DX897">
        <f>Drivers!DX123</f>
        <v>0</v>
      </c>
      <c r="DY897">
        <f>Drivers!DY123</f>
        <v>0</v>
      </c>
      <c r="DZ897">
        <f>Drivers!DZ123</f>
        <v>480.48569773777166</v>
      </c>
      <c r="EA897">
        <f>Drivers!EA123</f>
        <v>-90.417539968199733</v>
      </c>
      <c r="EB897">
        <f>Drivers!EB123</f>
        <v>-182.09080876001786</v>
      </c>
      <c r="EC897">
        <f>Drivers!EC123</f>
        <v>-46.63449943160203</v>
      </c>
      <c r="ED897">
        <f>Drivers!ED123</f>
        <v>103.87178353287854</v>
      </c>
      <c r="EE897">
        <f>Drivers!EE123</f>
        <v>33.481724420803133</v>
      </c>
      <c r="EF897">
        <f>Drivers!EF123</f>
        <v>38.274458698445422</v>
      </c>
      <c r="EG897">
        <f>Drivers!EG123</f>
        <v>48.34959647673054</v>
      </c>
      <c r="EH897">
        <f>Drivers!EH123</f>
        <v>49.597581585260066</v>
      </c>
      <c r="EI897">
        <f>Drivers!EI123</f>
        <v>35.43849138156002</v>
      </c>
      <c r="EJ897">
        <f>Drivers!EJ123</f>
        <v>26.746755861251636</v>
      </c>
    </row>
    <row r="898" spans="1:140">
      <c r="A898">
        <f>Drivers!A124</f>
        <v>0</v>
      </c>
      <c r="B898">
        <f>Drivers!B124</f>
        <v>0</v>
      </c>
      <c r="C898">
        <f>Drivers!C124</f>
        <v>0</v>
      </c>
      <c r="D898">
        <f>Drivers!D124</f>
        <v>0</v>
      </c>
      <c r="E898">
        <f>Drivers!E124</f>
        <v>0</v>
      </c>
      <c r="F898">
        <f>Drivers!F124</f>
        <v>0</v>
      </c>
      <c r="G898">
        <f>Drivers!G124</f>
        <v>0</v>
      </c>
      <c r="H898">
        <f>Drivers!H124</f>
        <v>0</v>
      </c>
      <c r="I898">
        <f>Drivers!I124</f>
        <v>0</v>
      </c>
      <c r="J898">
        <f>Drivers!J124</f>
        <v>0</v>
      </c>
      <c r="K898">
        <f>Drivers!K124</f>
        <v>0</v>
      </c>
      <c r="L898">
        <f>Drivers!L124</f>
        <v>0</v>
      </c>
      <c r="M898">
        <f>Drivers!M124</f>
        <v>0</v>
      </c>
      <c r="N898">
        <f>Drivers!N124</f>
        <v>0</v>
      </c>
      <c r="O898">
        <f>Drivers!O124</f>
        <v>0</v>
      </c>
      <c r="P898">
        <f>Drivers!P124</f>
        <v>0</v>
      </c>
      <c r="Q898">
        <f>Drivers!Q124</f>
        <v>0</v>
      </c>
      <c r="R898">
        <f>Drivers!R124</f>
        <v>0</v>
      </c>
      <c r="S898">
        <f>Drivers!S124</f>
        <v>0</v>
      </c>
      <c r="T898">
        <f>Drivers!T124</f>
        <v>0</v>
      </c>
      <c r="U898">
        <f>Drivers!U124</f>
        <v>0</v>
      </c>
      <c r="V898">
        <f>Drivers!V124</f>
        <v>0</v>
      </c>
      <c r="W898">
        <f>Drivers!W124</f>
        <v>0</v>
      </c>
      <c r="X898">
        <f>Drivers!X124</f>
        <v>0</v>
      </c>
      <c r="Y898">
        <f>Drivers!Y124</f>
        <v>0</v>
      </c>
      <c r="Z898">
        <f>Drivers!Z124</f>
        <v>0</v>
      </c>
      <c r="AA898">
        <f>Drivers!AA124</f>
        <v>0</v>
      </c>
      <c r="AB898">
        <f>Drivers!AB124</f>
        <v>0</v>
      </c>
      <c r="AC898">
        <f>Drivers!AC124</f>
        <v>0</v>
      </c>
      <c r="AD898">
        <f>Drivers!AD124</f>
        <v>0</v>
      </c>
      <c r="AE898">
        <f>Drivers!AE124</f>
        <v>0</v>
      </c>
      <c r="AF898">
        <f>Drivers!AF124</f>
        <v>0</v>
      </c>
      <c r="AG898">
        <f>Drivers!AG124</f>
        <v>0</v>
      </c>
      <c r="AH898">
        <f>Drivers!AH124</f>
        <v>0</v>
      </c>
      <c r="AI898">
        <f>Drivers!AI124</f>
        <v>0</v>
      </c>
      <c r="AJ898">
        <f>Drivers!AJ124</f>
        <v>0</v>
      </c>
      <c r="AK898">
        <f>Drivers!AK124</f>
        <v>0</v>
      </c>
      <c r="AL898">
        <f>Drivers!AL124</f>
        <v>0</v>
      </c>
      <c r="AM898">
        <f>Drivers!AM124</f>
        <v>0</v>
      </c>
      <c r="AN898">
        <f>Drivers!AN124</f>
        <v>0</v>
      </c>
      <c r="AO898">
        <f>Drivers!AO124</f>
        <v>0</v>
      </c>
      <c r="AP898">
        <f>Drivers!AP124</f>
        <v>0</v>
      </c>
      <c r="AQ898">
        <f>Drivers!AQ124</f>
        <v>0</v>
      </c>
      <c r="AR898">
        <f>Drivers!AR124</f>
        <v>0</v>
      </c>
      <c r="AS898">
        <f>Drivers!AS124</f>
        <v>0</v>
      </c>
      <c r="AT898">
        <f>Drivers!AT124</f>
        <v>0</v>
      </c>
      <c r="AU898">
        <f>Drivers!AU124</f>
        <v>0</v>
      </c>
      <c r="AV898">
        <f>Drivers!AV124</f>
        <v>0</v>
      </c>
      <c r="AW898">
        <f>Drivers!AW124</f>
        <v>0</v>
      </c>
      <c r="AX898">
        <f>Drivers!AX124</f>
        <v>0</v>
      </c>
      <c r="AY898">
        <f>Drivers!AY124</f>
        <v>0</v>
      </c>
      <c r="AZ898">
        <f>Drivers!AZ124</f>
        <v>0</v>
      </c>
      <c r="BA898">
        <f>Drivers!BA124</f>
        <v>0</v>
      </c>
      <c r="BB898">
        <f>Drivers!BB124</f>
        <v>0</v>
      </c>
      <c r="BC898">
        <f>Drivers!BC124</f>
        <v>0</v>
      </c>
      <c r="BD898">
        <f>Drivers!BD124</f>
        <v>0</v>
      </c>
      <c r="BE898">
        <f>Drivers!BE124</f>
        <v>0</v>
      </c>
      <c r="BF898">
        <f>Drivers!BF124</f>
        <v>0</v>
      </c>
      <c r="BG898">
        <f>Drivers!BG124</f>
        <v>0</v>
      </c>
      <c r="BH898">
        <f>Drivers!BH124</f>
        <v>0</v>
      </c>
      <c r="BI898">
        <f>Drivers!BI124</f>
        <v>0</v>
      </c>
      <c r="BJ898">
        <f>Drivers!BJ124</f>
        <v>0</v>
      </c>
      <c r="BK898">
        <f>Drivers!BK124</f>
        <v>0</v>
      </c>
      <c r="BL898">
        <f>Drivers!BL124</f>
        <v>0</v>
      </c>
      <c r="BM898">
        <f>Drivers!BM124</f>
        <v>0</v>
      </c>
      <c r="BN898">
        <f>Drivers!BN124</f>
        <v>0</v>
      </c>
      <c r="BO898">
        <f>Drivers!BO124</f>
        <v>0</v>
      </c>
      <c r="BP898">
        <f>Drivers!BP124</f>
        <v>0</v>
      </c>
      <c r="BQ898">
        <f>Drivers!BQ124</f>
        <v>0</v>
      </c>
      <c r="BR898">
        <f>Drivers!BR124</f>
        <v>0</v>
      </c>
      <c r="BS898">
        <f>Drivers!BS124</f>
        <v>0</v>
      </c>
      <c r="BT898">
        <f>Drivers!BT124</f>
        <v>0</v>
      </c>
      <c r="BU898">
        <f>Drivers!BU124</f>
        <v>0</v>
      </c>
      <c r="BV898">
        <f>Drivers!BV124</f>
        <v>0</v>
      </c>
      <c r="BW898">
        <f>Drivers!BW124</f>
        <v>0</v>
      </c>
      <c r="BX898">
        <f>Drivers!BX124</f>
        <v>0</v>
      </c>
      <c r="BY898">
        <f>Drivers!BY124</f>
        <v>0</v>
      </c>
      <c r="BZ898">
        <f>Drivers!BZ124</f>
        <v>0</v>
      </c>
      <c r="CA898">
        <f>Drivers!CA124</f>
        <v>0</v>
      </c>
      <c r="CB898">
        <f>Drivers!CB124</f>
        <v>0</v>
      </c>
      <c r="CC898">
        <f>Drivers!CC124</f>
        <v>0</v>
      </c>
      <c r="CD898">
        <f>Drivers!CD124</f>
        <v>0</v>
      </c>
      <c r="CE898">
        <f>Drivers!CE124</f>
        <v>0</v>
      </c>
      <c r="CF898">
        <f>Drivers!CF124</f>
        <v>0</v>
      </c>
      <c r="CG898">
        <f>Drivers!CG124</f>
        <v>0</v>
      </c>
      <c r="CH898">
        <f>Drivers!CH124</f>
        <v>0</v>
      </c>
      <c r="CI898">
        <f>Drivers!CI124</f>
        <v>0</v>
      </c>
      <c r="CJ898">
        <f>Drivers!CJ124</f>
        <v>0</v>
      </c>
      <c r="CK898">
        <f>Drivers!CK124</f>
        <v>0</v>
      </c>
      <c r="CL898">
        <f>Drivers!CL124</f>
        <v>0</v>
      </c>
      <c r="CM898">
        <f>Drivers!CM124</f>
        <v>0</v>
      </c>
      <c r="CN898">
        <f>Drivers!CN124</f>
        <v>0</v>
      </c>
      <c r="CO898">
        <f>Drivers!CO124</f>
        <v>0</v>
      </c>
      <c r="CP898">
        <f>Drivers!CP124</f>
        <v>0</v>
      </c>
      <c r="CQ898">
        <f>Drivers!CQ124</f>
        <v>0</v>
      </c>
      <c r="CR898">
        <f>Drivers!CR124</f>
        <v>0</v>
      </c>
      <c r="CS898">
        <f>Drivers!CS124</f>
        <v>0</v>
      </c>
      <c r="CT898">
        <f>Drivers!CT124</f>
        <v>0</v>
      </c>
      <c r="CU898">
        <f>Drivers!CU124</f>
        <v>0</v>
      </c>
      <c r="CV898">
        <f>Drivers!CV124</f>
        <v>0</v>
      </c>
      <c r="CW898">
        <f>Drivers!CW124</f>
        <v>0</v>
      </c>
      <c r="CX898">
        <f>Drivers!CX124</f>
        <v>0</v>
      </c>
      <c r="CY898">
        <f>Drivers!CY124</f>
        <v>0</v>
      </c>
      <c r="CZ898">
        <f>Drivers!CZ124</f>
        <v>0</v>
      </c>
      <c r="DA898">
        <f>Drivers!DA124</f>
        <v>0</v>
      </c>
      <c r="DB898">
        <f>Drivers!DB124</f>
        <v>0</v>
      </c>
      <c r="DC898">
        <f>Drivers!DC124</f>
        <v>0</v>
      </c>
      <c r="DD898">
        <f>Drivers!DD124</f>
        <v>0</v>
      </c>
      <c r="DE898">
        <f>Drivers!DE124</f>
        <v>0</v>
      </c>
      <c r="DF898">
        <f>Drivers!DF124</f>
        <v>0</v>
      </c>
      <c r="DG898">
        <f>Drivers!DG124</f>
        <v>0</v>
      </c>
      <c r="DH898">
        <f>Drivers!DH124</f>
        <v>0</v>
      </c>
      <c r="DI898">
        <f>Drivers!DI124</f>
        <v>0</v>
      </c>
      <c r="DJ898">
        <f>Drivers!DJ124</f>
        <v>0</v>
      </c>
      <c r="DK898">
        <f>Drivers!DK124</f>
        <v>0</v>
      </c>
      <c r="DL898">
        <f>Drivers!DL124</f>
        <v>0</v>
      </c>
      <c r="DM898">
        <f>Drivers!DM124</f>
        <v>0</v>
      </c>
      <c r="DN898">
        <f>Drivers!DN124</f>
        <v>0</v>
      </c>
      <c r="DO898">
        <f>Drivers!DO124</f>
        <v>0</v>
      </c>
      <c r="DP898">
        <f>Drivers!DP124</f>
        <v>0</v>
      </c>
      <c r="DQ898">
        <f>Drivers!DQ124</f>
        <v>0</v>
      </c>
      <c r="DR898">
        <f>Drivers!DR124</f>
        <v>0</v>
      </c>
      <c r="DS898">
        <f>Drivers!DS124</f>
        <v>0</v>
      </c>
      <c r="DT898">
        <f>Drivers!DT124</f>
        <v>0</v>
      </c>
      <c r="DU898">
        <f>Drivers!DU124</f>
        <v>0</v>
      </c>
      <c r="DV898">
        <f>Drivers!DV124</f>
        <v>0</v>
      </c>
      <c r="DW898">
        <f>Drivers!DW124</f>
        <v>0</v>
      </c>
      <c r="DX898">
        <f>Drivers!DX124</f>
        <v>0</v>
      </c>
      <c r="DY898">
        <f>Drivers!DY124</f>
        <v>0</v>
      </c>
      <c r="DZ898">
        <f>Drivers!DZ124</f>
        <v>0</v>
      </c>
      <c r="EA898">
        <f>Drivers!EA124</f>
        <v>0</v>
      </c>
      <c r="EB898">
        <f>Drivers!EB124</f>
        <v>0</v>
      </c>
      <c r="EC898">
        <f>Drivers!EC124</f>
        <v>0</v>
      </c>
      <c r="ED898">
        <f>Drivers!ED124</f>
        <v>0</v>
      </c>
      <c r="EE898">
        <f>Drivers!EE124</f>
        <v>0</v>
      </c>
      <c r="EF898">
        <f>Drivers!EF124</f>
        <v>0</v>
      </c>
      <c r="EG898">
        <f>Drivers!EG124</f>
        <v>0</v>
      </c>
      <c r="EH898">
        <f>Drivers!EH124</f>
        <v>0</v>
      </c>
      <c r="EI898">
        <f>Drivers!EI124</f>
        <v>0</v>
      </c>
      <c r="EJ898">
        <f>Drivers!EJ124</f>
        <v>0</v>
      </c>
    </row>
    <row r="899" spans="1:140">
      <c r="A899">
        <f>Drivers!A125</f>
        <v>0</v>
      </c>
      <c r="B899">
        <f>Drivers!B125</f>
        <v>0</v>
      </c>
      <c r="C899">
        <f>Drivers!C125</f>
        <v>0</v>
      </c>
      <c r="D899">
        <f>Drivers!D125</f>
        <v>0</v>
      </c>
      <c r="E899">
        <f>Drivers!E125</f>
        <v>0</v>
      </c>
      <c r="F899">
        <f>Drivers!F125</f>
        <v>0</v>
      </c>
      <c r="G899">
        <f>Drivers!G125</f>
        <v>0</v>
      </c>
      <c r="H899">
        <f>Drivers!H125</f>
        <v>0</v>
      </c>
      <c r="I899" t="str">
        <f>Drivers!I125</f>
        <v>Z Commission Dollars per Lead</v>
      </c>
      <c r="J899">
        <f>Drivers!J125</f>
        <v>0</v>
      </c>
      <c r="K899">
        <f>Drivers!K125</f>
        <v>0</v>
      </c>
      <c r="L899">
        <f>Drivers!L125</f>
        <v>0</v>
      </c>
      <c r="M899">
        <f>Drivers!M125</f>
        <v>0</v>
      </c>
      <c r="N899">
        <f>Drivers!N125</f>
        <v>0</v>
      </c>
      <c r="O899">
        <f>Drivers!O125</f>
        <v>0</v>
      </c>
      <c r="P899">
        <f>Drivers!P125</f>
        <v>0</v>
      </c>
      <c r="Q899">
        <f>Drivers!Q125</f>
        <v>0</v>
      </c>
      <c r="R899">
        <f>Drivers!R125</f>
        <v>0</v>
      </c>
      <c r="S899">
        <f>Drivers!S125</f>
        <v>0</v>
      </c>
      <c r="T899">
        <f>Drivers!T125</f>
        <v>0</v>
      </c>
      <c r="U899">
        <f>Drivers!U125</f>
        <v>0</v>
      </c>
      <c r="V899">
        <f>Drivers!V125</f>
        <v>0</v>
      </c>
      <c r="W899">
        <f>Drivers!W125</f>
        <v>0</v>
      </c>
      <c r="X899">
        <f>Drivers!X125</f>
        <v>0</v>
      </c>
      <c r="Y899">
        <f>Drivers!Y125</f>
        <v>0</v>
      </c>
      <c r="Z899">
        <f>Drivers!Z125</f>
        <v>0</v>
      </c>
      <c r="AA899">
        <f>Drivers!AA125</f>
        <v>0</v>
      </c>
      <c r="AB899">
        <f>Drivers!AB125</f>
        <v>0</v>
      </c>
      <c r="AC899">
        <f>Drivers!AC125</f>
        <v>0</v>
      </c>
      <c r="AD899">
        <f>Drivers!AD125</f>
        <v>0</v>
      </c>
      <c r="AE899">
        <f>Drivers!AE125</f>
        <v>0</v>
      </c>
      <c r="AF899">
        <f>Drivers!AF125</f>
        <v>0</v>
      </c>
      <c r="AG899">
        <f>Drivers!AG125</f>
        <v>0</v>
      </c>
      <c r="AH899">
        <f>Drivers!AH125</f>
        <v>0</v>
      </c>
      <c r="AI899">
        <f>Drivers!AI125</f>
        <v>0</v>
      </c>
      <c r="AJ899">
        <f>Drivers!AJ125</f>
        <v>0</v>
      </c>
      <c r="AK899">
        <f>Drivers!AK125</f>
        <v>0</v>
      </c>
      <c r="AL899">
        <f>Drivers!AL125</f>
        <v>0</v>
      </c>
      <c r="AM899">
        <f>Drivers!AM125</f>
        <v>0</v>
      </c>
      <c r="AN899">
        <f>Drivers!AN125</f>
        <v>0</v>
      </c>
      <c r="AO899">
        <f>Drivers!AO125</f>
        <v>0</v>
      </c>
      <c r="AP899">
        <f>Drivers!AP125</f>
        <v>0</v>
      </c>
      <c r="AQ899">
        <f>Drivers!AQ125</f>
        <v>0</v>
      </c>
      <c r="AR899">
        <f>Drivers!AR125</f>
        <v>0</v>
      </c>
      <c r="AS899">
        <f>Drivers!AS125</f>
        <v>0</v>
      </c>
      <c r="AT899">
        <f>Drivers!AT125</f>
        <v>0</v>
      </c>
      <c r="AU899">
        <f>Drivers!AU125</f>
        <v>0</v>
      </c>
      <c r="AV899">
        <f>Drivers!AV125</f>
        <v>0</v>
      </c>
      <c r="AW899">
        <f>Drivers!AW125</f>
        <v>0</v>
      </c>
      <c r="AX899">
        <f>Drivers!AX125</f>
        <v>0</v>
      </c>
      <c r="AY899">
        <f>Drivers!AY125</f>
        <v>0</v>
      </c>
      <c r="AZ899">
        <f>Drivers!AZ125</f>
        <v>0</v>
      </c>
      <c r="BA899">
        <f>Drivers!BA125</f>
        <v>0</v>
      </c>
      <c r="BB899">
        <f>Drivers!BB125</f>
        <v>0</v>
      </c>
      <c r="BC899">
        <f>Drivers!BC125</f>
        <v>0</v>
      </c>
      <c r="BD899">
        <f>Drivers!BD125</f>
        <v>0</v>
      </c>
      <c r="BE899">
        <f>Drivers!BE125</f>
        <v>0</v>
      </c>
      <c r="BF899">
        <f>Drivers!BF125</f>
        <v>0</v>
      </c>
      <c r="BG899">
        <f>Drivers!BG125</f>
        <v>0</v>
      </c>
      <c r="BH899">
        <f>Drivers!BH125</f>
        <v>0</v>
      </c>
      <c r="BI899">
        <f>Drivers!BI125</f>
        <v>0</v>
      </c>
      <c r="BJ899">
        <f>Drivers!BJ125</f>
        <v>0</v>
      </c>
      <c r="BK899">
        <f>Drivers!BK125</f>
        <v>0</v>
      </c>
      <c r="BL899">
        <f>Drivers!BL125</f>
        <v>0</v>
      </c>
      <c r="BM899">
        <f>Drivers!BM125</f>
        <v>0</v>
      </c>
      <c r="BN899">
        <f>Drivers!BN125</f>
        <v>0</v>
      </c>
      <c r="BO899">
        <f>Drivers!BO125</f>
        <v>0</v>
      </c>
      <c r="BP899">
        <f>Drivers!BP125</f>
        <v>0</v>
      </c>
      <c r="BQ899">
        <f>Drivers!BQ125</f>
        <v>0</v>
      </c>
      <c r="BR899">
        <f>Drivers!BR125</f>
        <v>0</v>
      </c>
      <c r="BS899">
        <f>Drivers!BS125</f>
        <v>0</v>
      </c>
      <c r="BT899">
        <f>Drivers!BT125</f>
        <v>0</v>
      </c>
      <c r="BU899">
        <f>Drivers!BU125</f>
        <v>0</v>
      </c>
      <c r="BV899">
        <f>Drivers!BV125</f>
        <v>0</v>
      </c>
      <c r="BW899">
        <f>Drivers!BW125</f>
        <v>0</v>
      </c>
      <c r="BX899">
        <f>Drivers!BX125</f>
        <v>0</v>
      </c>
      <c r="BY899">
        <f>Drivers!BY125</f>
        <v>0</v>
      </c>
      <c r="BZ899">
        <f>Drivers!BZ125</f>
        <v>0</v>
      </c>
      <c r="CA899">
        <f>Drivers!CA125</f>
        <v>0</v>
      </c>
      <c r="CB899">
        <f>Drivers!CB125</f>
        <v>0</v>
      </c>
      <c r="CC899">
        <f>Drivers!CC125</f>
        <v>0</v>
      </c>
      <c r="CD899">
        <f>Drivers!CD125</f>
        <v>0</v>
      </c>
      <c r="CE899">
        <f>Drivers!CE125</f>
        <v>0</v>
      </c>
      <c r="CF899">
        <f>Drivers!CF125</f>
        <v>0</v>
      </c>
      <c r="CG899">
        <f>Drivers!CG125</f>
        <v>0</v>
      </c>
      <c r="CH899">
        <f>Drivers!CH125</f>
        <v>0</v>
      </c>
      <c r="CI899">
        <f>Drivers!CI125</f>
        <v>0</v>
      </c>
      <c r="CJ899">
        <f>Drivers!CJ125</f>
        <v>0</v>
      </c>
      <c r="CK899">
        <f>Drivers!CK125</f>
        <v>0</v>
      </c>
      <c r="CL899">
        <f>Drivers!CL125</f>
        <v>0</v>
      </c>
      <c r="CM899">
        <f>Drivers!CM125</f>
        <v>0</v>
      </c>
      <c r="CN899">
        <f>Drivers!CN125</f>
        <v>0</v>
      </c>
      <c r="CO899">
        <f>Drivers!CO125</f>
        <v>0</v>
      </c>
      <c r="CP899">
        <f>Drivers!CP125</f>
        <v>0</v>
      </c>
      <c r="CQ899">
        <f>Drivers!CQ125</f>
        <v>0</v>
      </c>
      <c r="CR899">
        <f>Drivers!CR125</f>
        <v>0</v>
      </c>
      <c r="CS899">
        <f>Drivers!CS125</f>
        <v>0</v>
      </c>
      <c r="CT899">
        <f>Drivers!CT125</f>
        <v>0</v>
      </c>
      <c r="CU899">
        <f>Drivers!CU125</f>
        <v>0</v>
      </c>
      <c r="CV899">
        <f>Drivers!CV125</f>
        <v>0</v>
      </c>
      <c r="CW899">
        <f>Drivers!CW125</f>
        <v>0</v>
      </c>
      <c r="CX899">
        <f>Drivers!CX125</f>
        <v>0</v>
      </c>
      <c r="CY899">
        <f>Drivers!CY125</f>
        <v>0</v>
      </c>
      <c r="CZ899">
        <f>Drivers!CZ125</f>
        <v>0</v>
      </c>
      <c r="DA899">
        <f>Drivers!DA125</f>
        <v>0</v>
      </c>
      <c r="DB899">
        <f>Drivers!DB125</f>
        <v>0</v>
      </c>
      <c r="DC899">
        <f>Drivers!DC125</f>
        <v>0</v>
      </c>
      <c r="DD899">
        <f>Drivers!DD125</f>
        <v>0</v>
      </c>
      <c r="DE899">
        <f>Drivers!DE125</f>
        <v>0</v>
      </c>
      <c r="DF899">
        <f>Drivers!DF125</f>
        <v>0</v>
      </c>
      <c r="DG899">
        <f>Drivers!DG125</f>
        <v>0</v>
      </c>
      <c r="DH899">
        <f>Drivers!DH125</f>
        <v>0</v>
      </c>
      <c r="DI899">
        <f>Drivers!DI125</f>
        <v>0</v>
      </c>
      <c r="DJ899">
        <f>Drivers!DJ125</f>
        <v>0</v>
      </c>
      <c r="DK899">
        <f>Drivers!DK125</f>
        <v>0</v>
      </c>
      <c r="DL899">
        <f>Drivers!DL125</f>
        <v>0</v>
      </c>
      <c r="DM899">
        <f>Drivers!DM125</f>
        <v>0</v>
      </c>
      <c r="DN899">
        <f>Drivers!DN125</f>
        <v>0</v>
      </c>
      <c r="DO899">
        <f>Drivers!DO125</f>
        <v>0</v>
      </c>
      <c r="DP899">
        <f>Drivers!DP125</f>
        <v>0</v>
      </c>
      <c r="DQ899">
        <f>Drivers!DQ125</f>
        <v>0</v>
      </c>
      <c r="DR899">
        <f>Drivers!DR125</f>
        <v>0</v>
      </c>
      <c r="DS899">
        <f>Drivers!DS125</f>
        <v>0</v>
      </c>
      <c r="DT899">
        <f>Drivers!DT125</f>
        <v>0</v>
      </c>
      <c r="DU899">
        <f>Drivers!DU125</f>
        <v>0</v>
      </c>
      <c r="DV899">
        <f>Drivers!DV125</f>
        <v>0</v>
      </c>
      <c r="DW899">
        <f>Drivers!DW125</f>
        <v>0</v>
      </c>
      <c r="DX899">
        <f>Drivers!DX125</f>
        <v>0</v>
      </c>
      <c r="DY899">
        <f>Drivers!DY125</f>
        <v>268.35951368975958</v>
      </c>
      <c r="DZ899">
        <f>Drivers!DZ125</f>
        <v>276.57019124226429</v>
      </c>
      <c r="EA899">
        <f>Drivers!EA125</f>
        <v>265.18874589217302</v>
      </c>
      <c r="EB899">
        <f>Drivers!EB125</f>
        <v>315.51887628867701</v>
      </c>
      <c r="EC899">
        <f>Drivers!EC125</f>
        <v>363.563347386928</v>
      </c>
      <c r="ED899">
        <f>Drivers!ED125</f>
        <v>370.83461433466653</v>
      </c>
      <c r="EE899">
        <f>Drivers!EE125</f>
        <v>378.2513066213599</v>
      </c>
      <c r="EF899">
        <f>Drivers!EF125</f>
        <v>385.81633275378709</v>
      </c>
      <c r="EG899">
        <f>Drivers!EG125</f>
        <v>393.53265940886291</v>
      </c>
      <c r="EH899">
        <f>Drivers!EH125</f>
        <v>401.40331259704016</v>
      </c>
      <c r="EI899">
        <f>Drivers!EI125</f>
        <v>409.43137884898107</v>
      </c>
      <c r="EJ899">
        <f>Drivers!EJ125</f>
        <v>417.62000642596064</v>
      </c>
    </row>
    <row r="900" spans="1:140">
      <c r="A900">
        <f>Drivers!A126</f>
        <v>0</v>
      </c>
      <c r="B900">
        <f>Drivers!B126</f>
        <v>0</v>
      </c>
      <c r="C900">
        <f>Drivers!C126</f>
        <v>0</v>
      </c>
      <c r="D900">
        <f>Drivers!D126</f>
        <v>0</v>
      </c>
      <c r="E900">
        <f>Drivers!E126</f>
        <v>0</v>
      </c>
      <c r="F900">
        <f>Drivers!F126</f>
        <v>0</v>
      </c>
      <c r="G900">
        <f>Drivers!G126</f>
        <v>0</v>
      </c>
      <c r="H900">
        <f>Drivers!H126</f>
        <v>0</v>
      </c>
      <c r="I900">
        <f>Drivers!I126</f>
        <v>0</v>
      </c>
      <c r="J900">
        <f>Drivers!J126</f>
        <v>0</v>
      </c>
      <c r="K900">
        <f>Drivers!K126</f>
        <v>0</v>
      </c>
      <c r="L900">
        <f>Drivers!L126</f>
        <v>0</v>
      </c>
      <c r="M900">
        <f>Drivers!M126</f>
        <v>0</v>
      </c>
      <c r="N900">
        <f>Drivers!N126</f>
        <v>0</v>
      </c>
      <c r="O900">
        <f>Drivers!O126</f>
        <v>0</v>
      </c>
      <c r="P900">
        <f>Drivers!P126</f>
        <v>0</v>
      </c>
      <c r="Q900">
        <f>Drivers!Q126</f>
        <v>0</v>
      </c>
      <c r="R900">
        <f>Drivers!R126</f>
        <v>0</v>
      </c>
      <c r="S900">
        <f>Drivers!S126</f>
        <v>0</v>
      </c>
      <c r="T900">
        <f>Drivers!T126</f>
        <v>0</v>
      </c>
      <c r="U900">
        <f>Drivers!U126</f>
        <v>0</v>
      </c>
      <c r="V900">
        <f>Drivers!V126</f>
        <v>0</v>
      </c>
      <c r="W900">
        <f>Drivers!W126</f>
        <v>0</v>
      </c>
      <c r="X900">
        <f>Drivers!X126</f>
        <v>0</v>
      </c>
      <c r="Y900">
        <f>Drivers!Y126</f>
        <v>0</v>
      </c>
      <c r="Z900">
        <f>Drivers!Z126</f>
        <v>0</v>
      </c>
      <c r="AA900">
        <f>Drivers!AA126</f>
        <v>0</v>
      </c>
      <c r="AB900">
        <f>Drivers!AB126</f>
        <v>0</v>
      </c>
      <c r="AC900">
        <f>Drivers!AC126</f>
        <v>0</v>
      </c>
      <c r="AD900">
        <f>Drivers!AD126</f>
        <v>0</v>
      </c>
      <c r="AE900">
        <f>Drivers!AE126</f>
        <v>0</v>
      </c>
      <c r="AF900">
        <f>Drivers!AF126</f>
        <v>0</v>
      </c>
      <c r="AG900">
        <f>Drivers!AG126</f>
        <v>0</v>
      </c>
      <c r="AH900">
        <f>Drivers!AH126</f>
        <v>0</v>
      </c>
      <c r="AI900">
        <f>Drivers!AI126</f>
        <v>0</v>
      </c>
      <c r="AJ900">
        <f>Drivers!AJ126</f>
        <v>0</v>
      </c>
      <c r="AK900">
        <f>Drivers!AK126</f>
        <v>0</v>
      </c>
      <c r="AL900">
        <f>Drivers!AL126</f>
        <v>0</v>
      </c>
      <c r="AM900">
        <f>Drivers!AM126</f>
        <v>0</v>
      </c>
      <c r="AN900">
        <f>Drivers!AN126</f>
        <v>0</v>
      </c>
      <c r="AO900">
        <f>Drivers!AO126</f>
        <v>0</v>
      </c>
      <c r="AP900">
        <f>Drivers!AP126</f>
        <v>0</v>
      </c>
      <c r="AQ900">
        <f>Drivers!AQ126</f>
        <v>0</v>
      </c>
      <c r="AR900">
        <f>Drivers!AR126</f>
        <v>0</v>
      </c>
      <c r="AS900">
        <f>Drivers!AS126</f>
        <v>0</v>
      </c>
      <c r="AT900">
        <f>Drivers!AT126</f>
        <v>0</v>
      </c>
      <c r="AU900">
        <f>Drivers!AU126</f>
        <v>0</v>
      </c>
      <c r="AV900">
        <f>Drivers!AV126</f>
        <v>0</v>
      </c>
      <c r="AW900">
        <f>Drivers!AW126</f>
        <v>0</v>
      </c>
      <c r="AX900">
        <f>Drivers!AX126</f>
        <v>0</v>
      </c>
      <c r="AY900">
        <f>Drivers!AY126</f>
        <v>0</v>
      </c>
      <c r="AZ900">
        <f>Drivers!AZ126</f>
        <v>0</v>
      </c>
      <c r="BA900">
        <f>Drivers!BA126</f>
        <v>0</v>
      </c>
      <c r="BB900">
        <f>Drivers!BB126</f>
        <v>0</v>
      </c>
      <c r="BC900">
        <f>Drivers!BC126</f>
        <v>0</v>
      </c>
      <c r="BD900">
        <f>Drivers!BD126</f>
        <v>0</v>
      </c>
      <c r="BE900">
        <f>Drivers!BE126</f>
        <v>0</v>
      </c>
      <c r="BF900">
        <f>Drivers!BF126</f>
        <v>0</v>
      </c>
      <c r="BG900">
        <f>Drivers!BG126</f>
        <v>0</v>
      </c>
      <c r="BH900">
        <f>Drivers!BH126</f>
        <v>0</v>
      </c>
      <c r="BI900">
        <f>Drivers!BI126</f>
        <v>0</v>
      </c>
      <c r="BJ900">
        <f>Drivers!BJ126</f>
        <v>0</v>
      </c>
      <c r="BK900">
        <f>Drivers!BK126</f>
        <v>0</v>
      </c>
      <c r="BL900">
        <f>Drivers!BL126</f>
        <v>0</v>
      </c>
      <c r="BM900">
        <f>Drivers!BM126</f>
        <v>0</v>
      </c>
      <c r="BN900">
        <f>Drivers!BN126</f>
        <v>0</v>
      </c>
      <c r="BO900">
        <f>Drivers!BO126</f>
        <v>0</v>
      </c>
      <c r="BP900">
        <f>Drivers!BP126</f>
        <v>0</v>
      </c>
      <c r="BQ900">
        <f>Drivers!BQ126</f>
        <v>0</v>
      </c>
      <c r="BR900">
        <f>Drivers!BR126</f>
        <v>0</v>
      </c>
      <c r="BS900">
        <f>Drivers!BS126</f>
        <v>0</v>
      </c>
      <c r="BT900">
        <f>Drivers!BT126</f>
        <v>0</v>
      </c>
      <c r="BU900">
        <f>Drivers!BU126</f>
        <v>0</v>
      </c>
      <c r="BV900">
        <f>Drivers!BV126</f>
        <v>0</v>
      </c>
      <c r="BW900">
        <f>Drivers!BW126</f>
        <v>0</v>
      </c>
      <c r="BX900">
        <f>Drivers!BX126</f>
        <v>0</v>
      </c>
      <c r="BY900">
        <f>Drivers!BY126</f>
        <v>0</v>
      </c>
      <c r="BZ900">
        <f>Drivers!BZ126</f>
        <v>0</v>
      </c>
      <c r="CA900">
        <f>Drivers!CA126</f>
        <v>0</v>
      </c>
      <c r="CB900">
        <f>Drivers!CB126</f>
        <v>0</v>
      </c>
      <c r="CC900">
        <f>Drivers!CC126</f>
        <v>0</v>
      </c>
      <c r="CD900">
        <f>Drivers!CD126</f>
        <v>0</v>
      </c>
      <c r="CE900">
        <f>Drivers!CE126</f>
        <v>0</v>
      </c>
      <c r="CF900">
        <f>Drivers!CF126</f>
        <v>0</v>
      </c>
      <c r="CG900">
        <f>Drivers!CG126</f>
        <v>0</v>
      </c>
      <c r="CH900">
        <f>Drivers!CH126</f>
        <v>0</v>
      </c>
      <c r="CI900">
        <f>Drivers!CI126</f>
        <v>0</v>
      </c>
      <c r="CJ900">
        <f>Drivers!CJ126</f>
        <v>0</v>
      </c>
      <c r="CK900">
        <f>Drivers!CK126</f>
        <v>0</v>
      </c>
      <c r="CL900">
        <f>Drivers!CL126</f>
        <v>0</v>
      </c>
      <c r="CM900">
        <f>Drivers!CM126</f>
        <v>0</v>
      </c>
      <c r="CN900">
        <f>Drivers!CN126</f>
        <v>0</v>
      </c>
      <c r="CO900">
        <f>Drivers!CO126</f>
        <v>0</v>
      </c>
      <c r="CP900">
        <f>Drivers!CP126</f>
        <v>0</v>
      </c>
      <c r="CQ900">
        <f>Drivers!CQ126</f>
        <v>0</v>
      </c>
      <c r="CR900">
        <f>Drivers!CR126</f>
        <v>0</v>
      </c>
      <c r="CS900">
        <f>Drivers!CS126</f>
        <v>0</v>
      </c>
      <c r="CT900">
        <f>Drivers!CT126</f>
        <v>0</v>
      </c>
      <c r="CU900">
        <f>Drivers!CU126</f>
        <v>0</v>
      </c>
      <c r="CV900">
        <f>Drivers!CV126</f>
        <v>0</v>
      </c>
      <c r="CW900">
        <f>Drivers!CW126</f>
        <v>0</v>
      </c>
      <c r="CX900">
        <f>Drivers!CX126</f>
        <v>0</v>
      </c>
      <c r="CY900">
        <f>Drivers!CY126</f>
        <v>0</v>
      </c>
      <c r="CZ900">
        <f>Drivers!CZ126</f>
        <v>0</v>
      </c>
      <c r="DA900">
        <f>Drivers!DA126</f>
        <v>0</v>
      </c>
      <c r="DB900">
        <f>Drivers!DB126</f>
        <v>0</v>
      </c>
      <c r="DC900">
        <f>Drivers!DC126</f>
        <v>0</v>
      </c>
      <c r="DD900">
        <f>Drivers!DD126</f>
        <v>0</v>
      </c>
      <c r="DE900">
        <f>Drivers!DE126</f>
        <v>0</v>
      </c>
      <c r="DF900">
        <f>Drivers!DF126</f>
        <v>0</v>
      </c>
      <c r="DG900">
        <f>Drivers!DG126</f>
        <v>0</v>
      </c>
      <c r="DH900">
        <f>Drivers!DH126</f>
        <v>0</v>
      </c>
      <c r="DI900">
        <f>Drivers!DI126</f>
        <v>0</v>
      </c>
      <c r="DJ900">
        <f>Drivers!DJ126</f>
        <v>0</v>
      </c>
      <c r="DK900">
        <f>Drivers!DK126</f>
        <v>0</v>
      </c>
      <c r="DL900">
        <f>Drivers!DL126</f>
        <v>0</v>
      </c>
      <c r="DM900">
        <f>Drivers!DM126</f>
        <v>0</v>
      </c>
      <c r="DN900">
        <f>Drivers!DN126</f>
        <v>0</v>
      </c>
      <c r="DO900">
        <f>Drivers!DO126</f>
        <v>0</v>
      </c>
      <c r="DP900">
        <f>Drivers!DP126</f>
        <v>0</v>
      </c>
      <c r="DQ900">
        <f>Drivers!DQ126</f>
        <v>0</v>
      </c>
      <c r="DR900">
        <f>Drivers!DR126</f>
        <v>0</v>
      </c>
      <c r="DS900">
        <f>Drivers!DS126</f>
        <v>0</v>
      </c>
      <c r="DT900">
        <f>Drivers!DT126</f>
        <v>0</v>
      </c>
      <c r="DU900">
        <f>Drivers!DU126</f>
        <v>0</v>
      </c>
      <c r="DV900">
        <f>Drivers!DV126</f>
        <v>0</v>
      </c>
      <c r="DW900">
        <f>Drivers!DW126</f>
        <v>0</v>
      </c>
      <c r="DX900">
        <f>Drivers!DX126</f>
        <v>0</v>
      </c>
      <c r="DY900">
        <f>Drivers!DY126</f>
        <v>0</v>
      </c>
      <c r="DZ900">
        <f>Drivers!DZ126</f>
        <v>0</v>
      </c>
      <c r="EA900">
        <f>Drivers!EA126</f>
        <v>0</v>
      </c>
      <c r="EB900">
        <f>Drivers!EB126</f>
        <v>0</v>
      </c>
      <c r="EC900">
        <f>Drivers!EC126</f>
        <v>0</v>
      </c>
      <c r="ED900">
        <f>Drivers!ED126</f>
        <v>0</v>
      </c>
      <c r="EE900">
        <f>Drivers!EE126</f>
        <v>0</v>
      </c>
      <c r="EF900">
        <f>Drivers!EF126</f>
        <v>0</v>
      </c>
      <c r="EG900">
        <f>Drivers!EG126</f>
        <v>0</v>
      </c>
      <c r="EH900">
        <f>Drivers!EH126</f>
        <v>0</v>
      </c>
      <c r="EI900">
        <f>Drivers!EI126</f>
        <v>0</v>
      </c>
      <c r="EJ900">
        <f>Drivers!EJ126</f>
        <v>0</v>
      </c>
    </row>
    <row r="901" spans="1:140">
      <c r="A901">
        <f>Drivers!A127</f>
        <v>0</v>
      </c>
      <c r="B901">
        <f>Drivers!B127</f>
        <v>0</v>
      </c>
      <c r="C901">
        <f>Drivers!C127</f>
        <v>0</v>
      </c>
      <c r="D901">
        <f>Drivers!D127</f>
        <v>0</v>
      </c>
      <c r="E901">
        <f>Drivers!E127</f>
        <v>0</v>
      </c>
      <c r="F901">
        <f>Drivers!F127</f>
        <v>0</v>
      </c>
      <c r="G901">
        <f>Drivers!G127</f>
        <v>0</v>
      </c>
      <c r="H901">
        <f>Drivers!H127</f>
        <v>0</v>
      </c>
      <c r="I901" t="str">
        <f>Drivers!I127</f>
        <v>Average Price per Home</v>
      </c>
      <c r="J901">
        <f>Drivers!J127</f>
        <v>0</v>
      </c>
      <c r="K901">
        <f>Drivers!K127</f>
        <v>0</v>
      </c>
      <c r="L901">
        <f>Drivers!L127</f>
        <v>0</v>
      </c>
      <c r="M901">
        <f>Drivers!M127</f>
        <v>0</v>
      </c>
      <c r="N901">
        <f>Drivers!N127</f>
        <v>0</v>
      </c>
      <c r="O901">
        <f>Drivers!O127</f>
        <v>0</v>
      </c>
      <c r="P901">
        <f>Drivers!P127</f>
        <v>0</v>
      </c>
      <c r="Q901">
        <f>Drivers!Q127</f>
        <v>0</v>
      </c>
      <c r="R901">
        <f>Drivers!R127</f>
        <v>0</v>
      </c>
      <c r="S901">
        <f>Drivers!S127</f>
        <v>0</v>
      </c>
      <c r="T901">
        <f>Drivers!T127</f>
        <v>0</v>
      </c>
      <c r="U901">
        <f>Drivers!U127</f>
        <v>0</v>
      </c>
      <c r="V901">
        <f>Drivers!V127</f>
        <v>0</v>
      </c>
      <c r="W901">
        <f>Drivers!W127</f>
        <v>0</v>
      </c>
      <c r="X901">
        <f>Drivers!X127</f>
        <v>0</v>
      </c>
      <c r="Y901">
        <f>Drivers!Y127</f>
        <v>0</v>
      </c>
      <c r="Z901">
        <f>Drivers!Z127</f>
        <v>0</v>
      </c>
      <c r="AA901">
        <f>Drivers!AA127</f>
        <v>0</v>
      </c>
      <c r="AB901">
        <f>Drivers!AB127</f>
        <v>0</v>
      </c>
      <c r="AC901">
        <f>Drivers!AC127</f>
        <v>0</v>
      </c>
      <c r="AD901">
        <f>Drivers!AD127</f>
        <v>0</v>
      </c>
      <c r="AE901">
        <f>Drivers!AE127</f>
        <v>0</v>
      </c>
      <c r="AF901">
        <f>Drivers!AF127</f>
        <v>0</v>
      </c>
      <c r="AG901">
        <f>Drivers!AG127</f>
        <v>0</v>
      </c>
      <c r="AH901">
        <f>Drivers!AH127</f>
        <v>0</v>
      </c>
      <c r="AI901">
        <f>Drivers!AI127</f>
        <v>0</v>
      </c>
      <c r="AJ901">
        <f>Drivers!AJ127</f>
        <v>0</v>
      </c>
      <c r="AK901">
        <f>Drivers!AK127</f>
        <v>0</v>
      </c>
      <c r="AL901">
        <f>Drivers!AL127</f>
        <v>0</v>
      </c>
      <c r="AM901">
        <f>Drivers!AM127</f>
        <v>0</v>
      </c>
      <c r="AN901">
        <f>Drivers!AN127</f>
        <v>0</v>
      </c>
      <c r="AO901">
        <f>Drivers!AO127</f>
        <v>0</v>
      </c>
      <c r="AP901">
        <f>Drivers!AP127</f>
        <v>0</v>
      </c>
      <c r="AQ901">
        <f>Drivers!AQ127</f>
        <v>0</v>
      </c>
      <c r="AR901">
        <f>Drivers!AR127</f>
        <v>0</v>
      </c>
      <c r="AS901">
        <f>Drivers!AS127</f>
        <v>0</v>
      </c>
      <c r="AT901">
        <f>Drivers!AT127</f>
        <v>0</v>
      </c>
      <c r="AU901">
        <f>Drivers!AU127</f>
        <v>0</v>
      </c>
      <c r="AV901">
        <f>Drivers!AV127</f>
        <v>0</v>
      </c>
      <c r="AW901">
        <f>Drivers!AW127</f>
        <v>0</v>
      </c>
      <c r="AX901">
        <f>Drivers!AX127</f>
        <v>0</v>
      </c>
      <c r="AY901">
        <f>Drivers!AY127</f>
        <v>0</v>
      </c>
      <c r="AZ901">
        <f>Drivers!AZ127</f>
        <v>0</v>
      </c>
      <c r="BA901">
        <f>Drivers!BA127</f>
        <v>0</v>
      </c>
      <c r="BB901">
        <f>Drivers!BB127</f>
        <v>0</v>
      </c>
      <c r="BC901">
        <f>Drivers!BC127</f>
        <v>0</v>
      </c>
      <c r="BD901">
        <f>Drivers!BD127</f>
        <v>0</v>
      </c>
      <c r="BE901">
        <f>Drivers!BE127</f>
        <v>0</v>
      </c>
      <c r="BF901">
        <f>Drivers!BF127</f>
        <v>0</v>
      </c>
      <c r="BG901">
        <f>Drivers!BG127</f>
        <v>0</v>
      </c>
      <c r="BH901">
        <f>Drivers!BH127</f>
        <v>0</v>
      </c>
      <c r="BI901">
        <f>Drivers!BI127</f>
        <v>0</v>
      </c>
      <c r="BJ901">
        <f>Drivers!BJ127</f>
        <v>0</v>
      </c>
      <c r="BK901">
        <f>Drivers!BK127</f>
        <v>0</v>
      </c>
      <c r="BL901">
        <f>Drivers!BL127</f>
        <v>0</v>
      </c>
      <c r="BM901">
        <f>Drivers!BM127</f>
        <v>0</v>
      </c>
      <c r="BN901">
        <f>Drivers!BN127</f>
        <v>0</v>
      </c>
      <c r="BO901">
        <f>Drivers!BO127</f>
        <v>0</v>
      </c>
      <c r="BP901">
        <f>Drivers!BP127</f>
        <v>0</v>
      </c>
      <c r="BQ901">
        <f>Drivers!BQ127</f>
        <v>0</v>
      </c>
      <c r="BR901">
        <f>Drivers!BR127</f>
        <v>0</v>
      </c>
      <c r="BS901">
        <f>Drivers!BS127</f>
        <v>0</v>
      </c>
      <c r="BT901">
        <f>Drivers!BT127</f>
        <v>0</v>
      </c>
      <c r="BU901">
        <f>Drivers!BU127</f>
        <v>0</v>
      </c>
      <c r="BV901">
        <f>Drivers!BV127</f>
        <v>0</v>
      </c>
      <c r="BW901">
        <f>Drivers!BW127</f>
        <v>0</v>
      </c>
      <c r="BX901">
        <f>Drivers!BX127</f>
        <v>0</v>
      </c>
      <c r="BY901">
        <f>Drivers!BY127</f>
        <v>0</v>
      </c>
      <c r="BZ901">
        <f>Drivers!BZ127</f>
        <v>0</v>
      </c>
      <c r="CA901">
        <f>Drivers!CA127</f>
        <v>0</v>
      </c>
      <c r="CB901">
        <f>Drivers!CB127</f>
        <v>0</v>
      </c>
      <c r="CC901">
        <f>Drivers!CC127</f>
        <v>0</v>
      </c>
      <c r="CD901">
        <f>Drivers!CD127</f>
        <v>0</v>
      </c>
      <c r="CE901">
        <f>Drivers!CE127</f>
        <v>0</v>
      </c>
      <c r="CF901">
        <f>Drivers!CF127</f>
        <v>0</v>
      </c>
      <c r="CG901">
        <f>Drivers!CG127</f>
        <v>0</v>
      </c>
      <c r="CH901">
        <f>Drivers!CH127</f>
        <v>0</v>
      </c>
      <c r="CI901">
        <f>Drivers!CI127</f>
        <v>0</v>
      </c>
      <c r="CJ901">
        <f>Drivers!CJ127</f>
        <v>0</v>
      </c>
      <c r="CK901">
        <f>Drivers!CK127</f>
        <v>0</v>
      </c>
      <c r="CL901">
        <f>Drivers!CL127</f>
        <v>0</v>
      </c>
      <c r="CM901">
        <f>Drivers!CM127</f>
        <v>0</v>
      </c>
      <c r="CN901">
        <f>Drivers!CN127</f>
        <v>0</v>
      </c>
      <c r="CO901">
        <f>Drivers!CO127</f>
        <v>0</v>
      </c>
      <c r="CP901">
        <f>Drivers!CP127</f>
        <v>0</v>
      </c>
      <c r="CQ901">
        <f>Drivers!CQ127</f>
        <v>0</v>
      </c>
      <c r="CR901">
        <f>Drivers!CR127</f>
        <v>0</v>
      </c>
      <c r="CS901">
        <f>Drivers!CS127</f>
        <v>0</v>
      </c>
      <c r="CT901">
        <f>Drivers!CT127</f>
        <v>0</v>
      </c>
      <c r="CU901">
        <f>Drivers!CU127</f>
        <v>0</v>
      </c>
      <c r="CV901">
        <f>Drivers!CV127</f>
        <v>0</v>
      </c>
      <c r="CW901">
        <f>Drivers!CW127</f>
        <v>0</v>
      </c>
      <c r="CX901">
        <f>Drivers!CX127</f>
        <v>0</v>
      </c>
      <c r="CY901">
        <f>Drivers!CY127</f>
        <v>0</v>
      </c>
      <c r="CZ901">
        <f>Drivers!CZ127</f>
        <v>0</v>
      </c>
      <c r="DA901">
        <f>Drivers!DA127</f>
        <v>0</v>
      </c>
      <c r="DB901">
        <f>Drivers!DB127</f>
        <v>0</v>
      </c>
      <c r="DC901">
        <f>Drivers!DC127</f>
        <v>0</v>
      </c>
      <c r="DD901">
        <f>Drivers!DD127</f>
        <v>0</v>
      </c>
      <c r="DE901">
        <f>Drivers!DE127</f>
        <v>0</v>
      </c>
      <c r="DF901">
        <f>Drivers!DF127</f>
        <v>0</v>
      </c>
      <c r="DG901">
        <f>Drivers!DG127</f>
        <v>0</v>
      </c>
      <c r="DH901">
        <f>Drivers!DH127</f>
        <v>0</v>
      </c>
      <c r="DI901">
        <f>Drivers!DI127</f>
        <v>0</v>
      </c>
      <c r="DJ901">
        <f>Drivers!DJ127</f>
        <v>0</v>
      </c>
      <c r="DK901">
        <f>Drivers!DK127</f>
        <v>0</v>
      </c>
      <c r="DL901">
        <f>Drivers!DL127</f>
        <v>0</v>
      </c>
      <c r="DM901">
        <f>Drivers!DM127</f>
        <v>0</v>
      </c>
      <c r="DN901">
        <f>Drivers!DN127</f>
        <v>0</v>
      </c>
      <c r="DO901">
        <f>Drivers!DO127</f>
        <v>0</v>
      </c>
      <c r="DP901">
        <f>Drivers!DP127</f>
        <v>0</v>
      </c>
      <c r="DQ901">
        <f>Drivers!DQ127</f>
        <v>0</v>
      </c>
      <c r="DR901">
        <f>Drivers!DR127</f>
        <v>0</v>
      </c>
      <c r="DS901">
        <f>Drivers!DS127</f>
        <v>0</v>
      </c>
      <c r="DT901">
        <f>Drivers!DT127</f>
        <v>0</v>
      </c>
      <c r="DU901">
        <f>Drivers!DU127</f>
        <v>0</v>
      </c>
      <c r="DV901">
        <f>Drivers!DV127</f>
        <v>0</v>
      </c>
      <c r="DW901">
        <f>Drivers!DW127</f>
        <v>0</v>
      </c>
      <c r="DX901">
        <f>Drivers!DX127</f>
        <v>0</v>
      </c>
      <c r="DY901">
        <f>Drivers!DY127</f>
        <v>262655.12367491168</v>
      </c>
      <c r="DZ901">
        <f>Drivers!DZ127</f>
        <v>274606.25978090765</v>
      </c>
      <c r="EA901">
        <f>Drivers!EA127</f>
        <v>288381.85671878094</v>
      </c>
      <c r="EB901">
        <f>Drivers!EB127</f>
        <v>302481.90613428917</v>
      </c>
      <c r="EC901">
        <f>Drivers!EC127</f>
        <v>316855.65524697187</v>
      </c>
      <c r="ED901">
        <f>Drivers!ED127</f>
        <v>323192.76835191133</v>
      </c>
      <c r="EE901">
        <f>Drivers!EE127</f>
        <v>329656.62371894956</v>
      </c>
      <c r="EF901">
        <f>Drivers!EF127</f>
        <v>336249.75619332853</v>
      </c>
      <c r="EG901">
        <f>Drivers!EG127</f>
        <v>342974.75131719513</v>
      </c>
      <c r="EH901">
        <f>Drivers!EH127</f>
        <v>349834.24634353904</v>
      </c>
      <c r="EI901">
        <f>Drivers!EI127</f>
        <v>356830.93127040984</v>
      </c>
      <c r="EJ901">
        <f>Drivers!EJ127</f>
        <v>363967.54989581805</v>
      </c>
    </row>
    <row r="902" spans="1:140">
      <c r="A902">
        <f>Drivers!A128</f>
        <v>0</v>
      </c>
      <c r="B902">
        <f>Drivers!B128</f>
        <v>0</v>
      </c>
      <c r="C902">
        <f>Drivers!C128</f>
        <v>0</v>
      </c>
      <c r="D902">
        <f>Drivers!D128</f>
        <v>0</v>
      </c>
      <c r="E902">
        <f>Drivers!E128</f>
        <v>0</v>
      </c>
      <c r="F902">
        <f>Drivers!F128</f>
        <v>0</v>
      </c>
      <c r="G902">
        <f>Drivers!G128</f>
        <v>0</v>
      </c>
      <c r="H902">
        <f>Drivers!H128</f>
        <v>0</v>
      </c>
      <c r="I902" t="str">
        <f>Drivers!I128</f>
        <v>YoY % Growth</v>
      </c>
      <c r="J902">
        <f>Drivers!J128</f>
        <v>0</v>
      </c>
      <c r="K902">
        <f>Drivers!K128</f>
        <v>0</v>
      </c>
      <c r="L902">
        <f>Drivers!L128</f>
        <v>0</v>
      </c>
      <c r="M902">
        <f>Drivers!M128</f>
        <v>0</v>
      </c>
      <c r="N902">
        <f>Drivers!N128</f>
        <v>0</v>
      </c>
      <c r="O902">
        <f>Drivers!O128</f>
        <v>0</v>
      </c>
      <c r="P902">
        <f>Drivers!P128</f>
        <v>0</v>
      </c>
      <c r="Q902">
        <f>Drivers!Q128</f>
        <v>0</v>
      </c>
      <c r="R902">
        <f>Drivers!R128</f>
        <v>0</v>
      </c>
      <c r="S902">
        <f>Drivers!S128</f>
        <v>0</v>
      </c>
      <c r="T902">
        <f>Drivers!T128</f>
        <v>0</v>
      </c>
      <c r="U902">
        <f>Drivers!U128</f>
        <v>0</v>
      </c>
      <c r="V902">
        <f>Drivers!V128</f>
        <v>0</v>
      </c>
      <c r="W902">
        <f>Drivers!W128</f>
        <v>0</v>
      </c>
      <c r="X902">
        <f>Drivers!X128</f>
        <v>0</v>
      </c>
      <c r="Y902">
        <f>Drivers!Y128</f>
        <v>0</v>
      </c>
      <c r="Z902">
        <f>Drivers!Z128</f>
        <v>0</v>
      </c>
      <c r="AA902">
        <f>Drivers!AA128</f>
        <v>0</v>
      </c>
      <c r="AB902">
        <f>Drivers!AB128</f>
        <v>0</v>
      </c>
      <c r="AC902">
        <f>Drivers!AC128</f>
        <v>0</v>
      </c>
      <c r="AD902">
        <f>Drivers!AD128</f>
        <v>0</v>
      </c>
      <c r="AE902">
        <f>Drivers!AE128</f>
        <v>0</v>
      </c>
      <c r="AF902">
        <f>Drivers!AF128</f>
        <v>0</v>
      </c>
      <c r="AG902">
        <f>Drivers!AG128</f>
        <v>0</v>
      </c>
      <c r="AH902">
        <f>Drivers!AH128</f>
        <v>0</v>
      </c>
      <c r="AI902">
        <f>Drivers!AI128</f>
        <v>0</v>
      </c>
      <c r="AJ902">
        <f>Drivers!AJ128</f>
        <v>0</v>
      </c>
      <c r="AK902">
        <f>Drivers!AK128</f>
        <v>0</v>
      </c>
      <c r="AL902">
        <f>Drivers!AL128</f>
        <v>0</v>
      </c>
      <c r="AM902">
        <f>Drivers!AM128</f>
        <v>0</v>
      </c>
      <c r="AN902">
        <f>Drivers!AN128</f>
        <v>0</v>
      </c>
      <c r="AO902">
        <f>Drivers!AO128</f>
        <v>0</v>
      </c>
      <c r="AP902">
        <f>Drivers!AP128</f>
        <v>0</v>
      </c>
      <c r="AQ902">
        <f>Drivers!AQ128</f>
        <v>0</v>
      </c>
      <c r="AR902">
        <f>Drivers!AR128</f>
        <v>0</v>
      </c>
      <c r="AS902">
        <f>Drivers!AS128</f>
        <v>0</v>
      </c>
      <c r="AT902">
        <f>Drivers!AT128</f>
        <v>0</v>
      </c>
      <c r="AU902">
        <f>Drivers!AU128</f>
        <v>0</v>
      </c>
      <c r="AV902">
        <f>Drivers!AV128</f>
        <v>0</v>
      </c>
      <c r="AW902">
        <f>Drivers!AW128</f>
        <v>0</v>
      </c>
      <c r="AX902">
        <f>Drivers!AX128</f>
        <v>0</v>
      </c>
      <c r="AY902">
        <f>Drivers!AY128</f>
        <v>0</v>
      </c>
      <c r="AZ902">
        <f>Drivers!AZ128</f>
        <v>0</v>
      </c>
      <c r="BA902">
        <f>Drivers!BA128</f>
        <v>0</v>
      </c>
      <c r="BB902">
        <f>Drivers!BB128</f>
        <v>0</v>
      </c>
      <c r="BC902">
        <f>Drivers!BC128</f>
        <v>0</v>
      </c>
      <c r="BD902">
        <f>Drivers!BD128</f>
        <v>0</v>
      </c>
      <c r="BE902">
        <f>Drivers!BE128</f>
        <v>0</v>
      </c>
      <c r="BF902">
        <f>Drivers!BF128</f>
        <v>0</v>
      </c>
      <c r="BG902">
        <f>Drivers!BG128</f>
        <v>0</v>
      </c>
      <c r="BH902">
        <f>Drivers!BH128</f>
        <v>0</v>
      </c>
      <c r="BI902">
        <f>Drivers!BI128</f>
        <v>0</v>
      </c>
      <c r="BJ902">
        <f>Drivers!BJ128</f>
        <v>0</v>
      </c>
      <c r="BK902">
        <f>Drivers!BK128</f>
        <v>0</v>
      </c>
      <c r="BL902">
        <f>Drivers!BL128</f>
        <v>0</v>
      </c>
      <c r="BM902">
        <f>Drivers!BM128</f>
        <v>0</v>
      </c>
      <c r="BN902">
        <f>Drivers!BN128</f>
        <v>0</v>
      </c>
      <c r="BO902">
        <f>Drivers!BO128</f>
        <v>0</v>
      </c>
      <c r="BP902">
        <f>Drivers!BP128</f>
        <v>0</v>
      </c>
      <c r="BQ902">
        <f>Drivers!BQ128</f>
        <v>0</v>
      </c>
      <c r="BR902">
        <f>Drivers!BR128</f>
        <v>0</v>
      </c>
      <c r="BS902">
        <f>Drivers!BS128</f>
        <v>0</v>
      </c>
      <c r="BT902">
        <f>Drivers!BT128</f>
        <v>0</v>
      </c>
      <c r="BU902">
        <f>Drivers!BU128</f>
        <v>0</v>
      </c>
      <c r="BV902">
        <f>Drivers!BV128</f>
        <v>0</v>
      </c>
      <c r="BW902">
        <f>Drivers!BW128</f>
        <v>0</v>
      </c>
      <c r="BX902">
        <f>Drivers!BX128</f>
        <v>0</v>
      </c>
      <c r="BY902">
        <f>Drivers!BY128</f>
        <v>0</v>
      </c>
      <c r="BZ902">
        <f>Drivers!BZ128</f>
        <v>0</v>
      </c>
      <c r="CA902">
        <f>Drivers!CA128</f>
        <v>0</v>
      </c>
      <c r="CB902">
        <f>Drivers!CB128</f>
        <v>0</v>
      </c>
      <c r="CC902">
        <f>Drivers!CC128</f>
        <v>0</v>
      </c>
      <c r="CD902">
        <f>Drivers!CD128</f>
        <v>0</v>
      </c>
      <c r="CE902">
        <f>Drivers!CE128</f>
        <v>0</v>
      </c>
      <c r="CF902">
        <f>Drivers!CF128</f>
        <v>0</v>
      </c>
      <c r="CG902">
        <f>Drivers!CG128</f>
        <v>0</v>
      </c>
      <c r="CH902">
        <f>Drivers!CH128</f>
        <v>0</v>
      </c>
      <c r="CI902">
        <f>Drivers!CI128</f>
        <v>0</v>
      </c>
      <c r="CJ902">
        <f>Drivers!CJ128</f>
        <v>0</v>
      </c>
      <c r="CK902">
        <f>Drivers!CK128</f>
        <v>0</v>
      </c>
      <c r="CL902">
        <f>Drivers!CL128</f>
        <v>0</v>
      </c>
      <c r="CM902">
        <f>Drivers!CM128</f>
        <v>0</v>
      </c>
      <c r="CN902">
        <f>Drivers!CN128</f>
        <v>0</v>
      </c>
      <c r="CO902">
        <f>Drivers!CO128</f>
        <v>0</v>
      </c>
      <c r="CP902">
        <f>Drivers!CP128</f>
        <v>0</v>
      </c>
      <c r="CQ902">
        <f>Drivers!CQ128</f>
        <v>0</v>
      </c>
      <c r="CR902">
        <f>Drivers!CR128</f>
        <v>0</v>
      </c>
      <c r="CS902">
        <f>Drivers!CS128</f>
        <v>0</v>
      </c>
      <c r="CT902">
        <f>Drivers!CT128</f>
        <v>0</v>
      </c>
      <c r="CU902">
        <f>Drivers!CU128</f>
        <v>0</v>
      </c>
      <c r="CV902">
        <f>Drivers!CV128</f>
        <v>0</v>
      </c>
      <c r="CW902">
        <f>Drivers!CW128</f>
        <v>0</v>
      </c>
      <c r="CX902">
        <f>Drivers!CX128</f>
        <v>0</v>
      </c>
      <c r="CY902">
        <f>Drivers!CY128</f>
        <v>0</v>
      </c>
      <c r="CZ902">
        <f>Drivers!CZ128</f>
        <v>0</v>
      </c>
      <c r="DA902">
        <f>Drivers!DA128</f>
        <v>0</v>
      </c>
      <c r="DB902">
        <f>Drivers!DB128</f>
        <v>0</v>
      </c>
      <c r="DC902">
        <f>Drivers!DC128</f>
        <v>0</v>
      </c>
      <c r="DD902">
        <f>Drivers!DD128</f>
        <v>0</v>
      </c>
      <c r="DE902">
        <f>Drivers!DE128</f>
        <v>0</v>
      </c>
      <c r="DF902">
        <f>Drivers!DF128</f>
        <v>0</v>
      </c>
      <c r="DG902">
        <f>Drivers!DG128</f>
        <v>0</v>
      </c>
      <c r="DH902">
        <f>Drivers!DH128</f>
        <v>0</v>
      </c>
      <c r="DI902">
        <f>Drivers!DI128</f>
        <v>0</v>
      </c>
      <c r="DJ902">
        <f>Drivers!DJ128</f>
        <v>0</v>
      </c>
      <c r="DK902">
        <f>Drivers!DK128</f>
        <v>0</v>
      </c>
      <c r="DL902">
        <f>Drivers!DL128</f>
        <v>0</v>
      </c>
      <c r="DM902">
        <f>Drivers!DM128</f>
        <v>0</v>
      </c>
      <c r="DN902">
        <f>Drivers!DN128</f>
        <v>0</v>
      </c>
      <c r="DO902">
        <f>Drivers!DO128</f>
        <v>0</v>
      </c>
      <c r="DP902">
        <f>Drivers!DP128</f>
        <v>0</v>
      </c>
      <c r="DQ902">
        <f>Drivers!DQ128</f>
        <v>0</v>
      </c>
      <c r="DR902">
        <f>Drivers!DR128</f>
        <v>0</v>
      </c>
      <c r="DS902">
        <f>Drivers!DS128</f>
        <v>0</v>
      </c>
      <c r="DT902">
        <f>Drivers!DT128</f>
        <v>0</v>
      </c>
      <c r="DU902">
        <f>Drivers!DU128</f>
        <v>0</v>
      </c>
      <c r="DV902">
        <f>Drivers!DV128</f>
        <v>0</v>
      </c>
      <c r="DW902">
        <f>Drivers!DW128</f>
        <v>0</v>
      </c>
      <c r="DX902">
        <f>Drivers!DX128</f>
        <v>0</v>
      </c>
      <c r="DY902">
        <f>Drivers!DY128</f>
        <v>0</v>
      </c>
      <c r="DZ902">
        <f>Drivers!DZ128</f>
        <v>4.5501248705080988E-2</v>
      </c>
      <c r="EA902">
        <f>Drivers!EA128</f>
        <v>5.0164905012959338E-2</v>
      </c>
      <c r="EB902">
        <f>Drivers!EB128</f>
        <v>4.8893677209582709E-2</v>
      </c>
      <c r="EC902">
        <f>Drivers!EC128</f>
        <v>4.7519368336370382E-2</v>
      </c>
      <c r="ED902">
        <f>Drivers!ED128</f>
        <v>0.02</v>
      </c>
      <c r="EE902">
        <f>Drivers!EE128</f>
        <v>0.02</v>
      </c>
      <c r="EF902">
        <f>Drivers!EF128</f>
        <v>0.02</v>
      </c>
      <c r="EG902">
        <f>Drivers!EG128</f>
        <v>0.02</v>
      </c>
      <c r="EH902">
        <f>Drivers!EH128</f>
        <v>0.02</v>
      </c>
      <c r="EI902">
        <f>Drivers!EI128</f>
        <v>0.02</v>
      </c>
      <c r="EJ902">
        <f>Drivers!EJ128</f>
        <v>0.02</v>
      </c>
    </row>
    <row r="903" spans="1:140">
      <c r="A903">
        <f>Drivers!A129</f>
        <v>0</v>
      </c>
      <c r="B903">
        <f>Drivers!B129</f>
        <v>0</v>
      </c>
      <c r="C903">
        <f>Drivers!C129</f>
        <v>0</v>
      </c>
      <c r="D903">
        <f>Drivers!D129</f>
        <v>0</v>
      </c>
      <c r="E903">
        <f>Drivers!E129</f>
        <v>0</v>
      </c>
      <c r="F903">
        <f>Drivers!F129</f>
        <v>0</v>
      </c>
      <c r="G903">
        <f>Drivers!G129</f>
        <v>0</v>
      </c>
      <c r="H903">
        <f>Drivers!H129</f>
        <v>0</v>
      </c>
      <c r="I903" t="str">
        <f>Drivers!I129</f>
        <v>x Commission Split (%)</v>
      </c>
      <c r="J903">
        <f>Drivers!J129</f>
        <v>0</v>
      </c>
      <c r="K903">
        <f>Drivers!K129</f>
        <v>0</v>
      </c>
      <c r="L903">
        <f>Drivers!L129</f>
        <v>0</v>
      </c>
      <c r="M903">
        <f>Drivers!M129</f>
        <v>0</v>
      </c>
      <c r="N903">
        <f>Drivers!N129</f>
        <v>0</v>
      </c>
      <c r="O903">
        <f>Drivers!O129</f>
        <v>0</v>
      </c>
      <c r="P903">
        <f>Drivers!P129</f>
        <v>0</v>
      </c>
      <c r="Q903">
        <f>Drivers!Q129</f>
        <v>0</v>
      </c>
      <c r="R903">
        <f>Drivers!R129</f>
        <v>0</v>
      </c>
      <c r="S903">
        <f>Drivers!S129</f>
        <v>0</v>
      </c>
      <c r="T903">
        <f>Drivers!T129</f>
        <v>0</v>
      </c>
      <c r="U903">
        <f>Drivers!U129</f>
        <v>0</v>
      </c>
      <c r="V903">
        <f>Drivers!V129</f>
        <v>0</v>
      </c>
      <c r="W903">
        <f>Drivers!W129</f>
        <v>0</v>
      </c>
      <c r="X903">
        <f>Drivers!X129</f>
        <v>0</v>
      </c>
      <c r="Y903">
        <f>Drivers!Y129</f>
        <v>0</v>
      </c>
      <c r="Z903">
        <f>Drivers!Z129</f>
        <v>0</v>
      </c>
      <c r="AA903">
        <f>Drivers!AA129</f>
        <v>0</v>
      </c>
      <c r="AB903">
        <f>Drivers!AB129</f>
        <v>0</v>
      </c>
      <c r="AC903">
        <f>Drivers!AC129</f>
        <v>0</v>
      </c>
      <c r="AD903">
        <f>Drivers!AD129</f>
        <v>0</v>
      </c>
      <c r="AE903">
        <f>Drivers!AE129</f>
        <v>0</v>
      </c>
      <c r="AF903">
        <f>Drivers!AF129</f>
        <v>0</v>
      </c>
      <c r="AG903">
        <f>Drivers!AG129</f>
        <v>0</v>
      </c>
      <c r="AH903">
        <f>Drivers!AH129</f>
        <v>0</v>
      </c>
      <c r="AI903">
        <f>Drivers!AI129</f>
        <v>0</v>
      </c>
      <c r="AJ903">
        <f>Drivers!AJ129</f>
        <v>0</v>
      </c>
      <c r="AK903">
        <f>Drivers!AK129</f>
        <v>0</v>
      </c>
      <c r="AL903">
        <f>Drivers!AL129</f>
        <v>0</v>
      </c>
      <c r="AM903">
        <f>Drivers!AM129</f>
        <v>0</v>
      </c>
      <c r="AN903">
        <f>Drivers!AN129</f>
        <v>0</v>
      </c>
      <c r="AO903">
        <f>Drivers!AO129</f>
        <v>0</v>
      </c>
      <c r="AP903">
        <f>Drivers!AP129</f>
        <v>0</v>
      </c>
      <c r="AQ903">
        <f>Drivers!AQ129</f>
        <v>0</v>
      </c>
      <c r="AR903">
        <f>Drivers!AR129</f>
        <v>0</v>
      </c>
      <c r="AS903">
        <f>Drivers!AS129</f>
        <v>0</v>
      </c>
      <c r="AT903">
        <f>Drivers!AT129</f>
        <v>0</v>
      </c>
      <c r="AU903">
        <f>Drivers!AU129</f>
        <v>0</v>
      </c>
      <c r="AV903">
        <f>Drivers!AV129</f>
        <v>0</v>
      </c>
      <c r="AW903">
        <f>Drivers!AW129</f>
        <v>0</v>
      </c>
      <c r="AX903">
        <f>Drivers!AX129</f>
        <v>0</v>
      </c>
      <c r="AY903">
        <f>Drivers!AY129</f>
        <v>0</v>
      </c>
      <c r="AZ903">
        <f>Drivers!AZ129</f>
        <v>0</v>
      </c>
      <c r="BA903">
        <f>Drivers!BA129</f>
        <v>0</v>
      </c>
      <c r="BB903">
        <f>Drivers!BB129</f>
        <v>0</v>
      </c>
      <c r="BC903">
        <f>Drivers!BC129</f>
        <v>0</v>
      </c>
      <c r="BD903">
        <f>Drivers!BD129</f>
        <v>0</v>
      </c>
      <c r="BE903">
        <f>Drivers!BE129</f>
        <v>0</v>
      </c>
      <c r="BF903">
        <f>Drivers!BF129</f>
        <v>0</v>
      </c>
      <c r="BG903">
        <f>Drivers!BG129</f>
        <v>0</v>
      </c>
      <c r="BH903">
        <f>Drivers!BH129</f>
        <v>0</v>
      </c>
      <c r="BI903">
        <f>Drivers!BI129</f>
        <v>0</v>
      </c>
      <c r="BJ903">
        <f>Drivers!BJ129</f>
        <v>0</v>
      </c>
      <c r="BK903">
        <f>Drivers!BK129</f>
        <v>0</v>
      </c>
      <c r="BL903">
        <f>Drivers!BL129</f>
        <v>0</v>
      </c>
      <c r="BM903">
        <f>Drivers!BM129</f>
        <v>0</v>
      </c>
      <c r="BN903">
        <f>Drivers!BN129</f>
        <v>0</v>
      </c>
      <c r="BO903">
        <f>Drivers!BO129</f>
        <v>0</v>
      </c>
      <c r="BP903">
        <f>Drivers!BP129</f>
        <v>0</v>
      </c>
      <c r="BQ903">
        <f>Drivers!BQ129</f>
        <v>0</v>
      </c>
      <c r="BR903">
        <f>Drivers!BR129</f>
        <v>0</v>
      </c>
      <c r="BS903">
        <f>Drivers!BS129</f>
        <v>0</v>
      </c>
      <c r="BT903">
        <f>Drivers!BT129</f>
        <v>0</v>
      </c>
      <c r="BU903">
        <f>Drivers!BU129</f>
        <v>0</v>
      </c>
      <c r="BV903">
        <f>Drivers!BV129</f>
        <v>0</v>
      </c>
      <c r="BW903">
        <f>Drivers!BW129</f>
        <v>0</v>
      </c>
      <c r="BX903">
        <f>Drivers!BX129</f>
        <v>0</v>
      </c>
      <c r="BY903">
        <f>Drivers!BY129</f>
        <v>0</v>
      </c>
      <c r="BZ903">
        <f>Drivers!BZ129</f>
        <v>0</v>
      </c>
      <c r="CA903">
        <f>Drivers!CA129</f>
        <v>0</v>
      </c>
      <c r="CB903">
        <f>Drivers!CB129</f>
        <v>0</v>
      </c>
      <c r="CC903">
        <f>Drivers!CC129</f>
        <v>0</v>
      </c>
      <c r="CD903">
        <f>Drivers!CD129</f>
        <v>0</v>
      </c>
      <c r="CE903">
        <f>Drivers!CE129</f>
        <v>0</v>
      </c>
      <c r="CF903">
        <f>Drivers!CF129</f>
        <v>0</v>
      </c>
      <c r="CG903">
        <f>Drivers!CG129</f>
        <v>0</v>
      </c>
      <c r="CH903">
        <f>Drivers!CH129</f>
        <v>0</v>
      </c>
      <c r="CI903">
        <f>Drivers!CI129</f>
        <v>0</v>
      </c>
      <c r="CJ903">
        <f>Drivers!CJ129</f>
        <v>0</v>
      </c>
      <c r="CK903">
        <f>Drivers!CK129</f>
        <v>0</v>
      </c>
      <c r="CL903">
        <f>Drivers!CL129</f>
        <v>0</v>
      </c>
      <c r="CM903">
        <f>Drivers!CM129</f>
        <v>0</v>
      </c>
      <c r="CN903">
        <f>Drivers!CN129</f>
        <v>0</v>
      </c>
      <c r="CO903">
        <f>Drivers!CO129</f>
        <v>0</v>
      </c>
      <c r="CP903">
        <f>Drivers!CP129</f>
        <v>0</v>
      </c>
      <c r="CQ903">
        <f>Drivers!CQ129</f>
        <v>0</v>
      </c>
      <c r="CR903">
        <f>Drivers!CR129</f>
        <v>0</v>
      </c>
      <c r="CS903">
        <f>Drivers!CS129</f>
        <v>0</v>
      </c>
      <c r="CT903">
        <f>Drivers!CT129</f>
        <v>0</v>
      </c>
      <c r="CU903">
        <f>Drivers!CU129</f>
        <v>0</v>
      </c>
      <c r="CV903">
        <f>Drivers!CV129</f>
        <v>0</v>
      </c>
      <c r="CW903">
        <f>Drivers!CW129</f>
        <v>0</v>
      </c>
      <c r="CX903">
        <f>Drivers!CX129</f>
        <v>0</v>
      </c>
      <c r="CY903">
        <f>Drivers!CY129</f>
        <v>0</v>
      </c>
      <c r="CZ903">
        <f>Drivers!CZ129</f>
        <v>0</v>
      </c>
      <c r="DA903">
        <f>Drivers!DA129</f>
        <v>0</v>
      </c>
      <c r="DB903">
        <f>Drivers!DB129</f>
        <v>0</v>
      </c>
      <c r="DC903">
        <f>Drivers!DC129</f>
        <v>0</v>
      </c>
      <c r="DD903">
        <f>Drivers!DD129</f>
        <v>0</v>
      </c>
      <c r="DE903">
        <f>Drivers!DE129</f>
        <v>0</v>
      </c>
      <c r="DF903">
        <f>Drivers!DF129</f>
        <v>0</v>
      </c>
      <c r="DG903">
        <f>Drivers!DG129</f>
        <v>0</v>
      </c>
      <c r="DH903">
        <f>Drivers!DH129</f>
        <v>0</v>
      </c>
      <c r="DI903">
        <f>Drivers!DI129</f>
        <v>0</v>
      </c>
      <c r="DJ903">
        <f>Drivers!DJ129</f>
        <v>0</v>
      </c>
      <c r="DK903">
        <f>Drivers!DK129</f>
        <v>0</v>
      </c>
      <c r="DL903">
        <f>Drivers!DL129</f>
        <v>0</v>
      </c>
      <c r="DM903">
        <f>Drivers!DM129</f>
        <v>0</v>
      </c>
      <c r="DN903">
        <f>Drivers!DN129</f>
        <v>0</v>
      </c>
      <c r="DO903">
        <f>Drivers!DO129</f>
        <v>0</v>
      </c>
      <c r="DP903">
        <f>Drivers!DP129</f>
        <v>0</v>
      </c>
      <c r="DQ903">
        <f>Drivers!DQ129</f>
        <v>0</v>
      </c>
      <c r="DR903">
        <f>Drivers!DR129</f>
        <v>0</v>
      </c>
      <c r="DS903">
        <f>Drivers!DS129</f>
        <v>0</v>
      </c>
      <c r="DT903">
        <f>Drivers!DT129</f>
        <v>0</v>
      </c>
      <c r="DU903">
        <f>Drivers!DU129</f>
        <v>0</v>
      </c>
      <c r="DV903">
        <f>Drivers!DV129</f>
        <v>0</v>
      </c>
      <c r="DW903">
        <f>Drivers!DW129</f>
        <v>0</v>
      </c>
      <c r="DX903">
        <f>Drivers!DX129</f>
        <v>0</v>
      </c>
      <c r="DY903">
        <f>Drivers!DY129</f>
        <v>2.8000000000000001E-2</v>
      </c>
      <c r="DZ903">
        <f>Drivers!DZ129</f>
        <v>2.7449999999999999E-2</v>
      </c>
      <c r="EA903">
        <f>Drivers!EA129</f>
        <v>2.7449999999999999E-2</v>
      </c>
      <c r="EB903">
        <f>Drivers!EB129</f>
        <v>2.7449999999999999E-2</v>
      </c>
      <c r="EC903">
        <f>Drivers!EC129</f>
        <v>2.7449999999999999E-2</v>
      </c>
      <c r="ED903">
        <f>Drivers!ED129</f>
        <v>2.7449999999999999E-2</v>
      </c>
      <c r="EE903">
        <f>Drivers!EE129</f>
        <v>2.7449999999999999E-2</v>
      </c>
      <c r="EF903">
        <f>Drivers!EF129</f>
        <v>2.7449999999999999E-2</v>
      </c>
      <c r="EG903">
        <f>Drivers!EG129</f>
        <v>2.7449999999999999E-2</v>
      </c>
      <c r="EH903">
        <f>Drivers!EH129</f>
        <v>2.7449999999999999E-2</v>
      </c>
      <c r="EI903">
        <f>Drivers!EI129</f>
        <v>2.7449999999999999E-2</v>
      </c>
      <c r="EJ903">
        <f>Drivers!EJ129</f>
        <v>2.7449999999999999E-2</v>
      </c>
    </row>
    <row r="904" spans="1:140">
      <c r="A904">
        <f>Drivers!A130</f>
        <v>0</v>
      </c>
      <c r="B904">
        <f>Drivers!B130</f>
        <v>0</v>
      </c>
      <c r="C904">
        <f>Drivers!C130</f>
        <v>0</v>
      </c>
      <c r="D904">
        <f>Drivers!D130</f>
        <v>0</v>
      </c>
      <c r="E904">
        <f>Drivers!E130</f>
        <v>0</v>
      </c>
      <c r="F904">
        <f>Drivers!F130</f>
        <v>0</v>
      </c>
      <c r="G904">
        <f>Drivers!G130</f>
        <v>0</v>
      </c>
      <c r="H904">
        <f>Drivers!H130</f>
        <v>0</v>
      </c>
      <c r="I904" t="str">
        <f>Drivers!I130</f>
        <v>= Average Commission</v>
      </c>
      <c r="J904">
        <f>Drivers!J130</f>
        <v>0</v>
      </c>
      <c r="K904">
        <f>Drivers!K130</f>
        <v>0</v>
      </c>
      <c r="L904">
        <f>Drivers!L130</f>
        <v>0</v>
      </c>
      <c r="M904">
        <f>Drivers!M130</f>
        <v>0</v>
      </c>
      <c r="N904">
        <f>Drivers!N130</f>
        <v>0</v>
      </c>
      <c r="O904">
        <f>Drivers!O130</f>
        <v>0</v>
      </c>
      <c r="P904">
        <f>Drivers!P130</f>
        <v>0</v>
      </c>
      <c r="Q904">
        <f>Drivers!Q130</f>
        <v>0</v>
      </c>
      <c r="R904">
        <f>Drivers!R130</f>
        <v>0</v>
      </c>
      <c r="S904">
        <f>Drivers!S130</f>
        <v>0</v>
      </c>
      <c r="T904">
        <f>Drivers!T130</f>
        <v>0</v>
      </c>
      <c r="U904">
        <f>Drivers!U130</f>
        <v>0</v>
      </c>
      <c r="V904">
        <f>Drivers!V130</f>
        <v>0</v>
      </c>
      <c r="W904">
        <f>Drivers!W130</f>
        <v>0</v>
      </c>
      <c r="X904">
        <f>Drivers!X130</f>
        <v>0</v>
      </c>
      <c r="Y904">
        <f>Drivers!Y130</f>
        <v>0</v>
      </c>
      <c r="Z904">
        <f>Drivers!Z130</f>
        <v>0</v>
      </c>
      <c r="AA904">
        <f>Drivers!AA130</f>
        <v>0</v>
      </c>
      <c r="AB904">
        <f>Drivers!AB130</f>
        <v>0</v>
      </c>
      <c r="AC904">
        <f>Drivers!AC130</f>
        <v>0</v>
      </c>
      <c r="AD904">
        <f>Drivers!AD130</f>
        <v>0</v>
      </c>
      <c r="AE904">
        <f>Drivers!AE130</f>
        <v>0</v>
      </c>
      <c r="AF904">
        <f>Drivers!AF130</f>
        <v>0</v>
      </c>
      <c r="AG904">
        <f>Drivers!AG130</f>
        <v>0</v>
      </c>
      <c r="AH904">
        <f>Drivers!AH130</f>
        <v>0</v>
      </c>
      <c r="AI904">
        <f>Drivers!AI130</f>
        <v>0</v>
      </c>
      <c r="AJ904">
        <f>Drivers!AJ130</f>
        <v>0</v>
      </c>
      <c r="AK904">
        <f>Drivers!AK130</f>
        <v>0</v>
      </c>
      <c r="AL904">
        <f>Drivers!AL130</f>
        <v>0</v>
      </c>
      <c r="AM904">
        <f>Drivers!AM130</f>
        <v>0</v>
      </c>
      <c r="AN904">
        <f>Drivers!AN130</f>
        <v>0</v>
      </c>
      <c r="AO904">
        <f>Drivers!AO130</f>
        <v>0</v>
      </c>
      <c r="AP904">
        <f>Drivers!AP130</f>
        <v>0</v>
      </c>
      <c r="AQ904">
        <f>Drivers!AQ130</f>
        <v>0</v>
      </c>
      <c r="AR904">
        <f>Drivers!AR130</f>
        <v>0</v>
      </c>
      <c r="AS904">
        <f>Drivers!AS130</f>
        <v>0</v>
      </c>
      <c r="AT904">
        <f>Drivers!AT130</f>
        <v>0</v>
      </c>
      <c r="AU904">
        <f>Drivers!AU130</f>
        <v>0</v>
      </c>
      <c r="AV904">
        <f>Drivers!AV130</f>
        <v>0</v>
      </c>
      <c r="AW904">
        <f>Drivers!AW130</f>
        <v>0</v>
      </c>
      <c r="AX904">
        <f>Drivers!AX130</f>
        <v>0</v>
      </c>
      <c r="AY904">
        <f>Drivers!AY130</f>
        <v>0</v>
      </c>
      <c r="AZ904">
        <f>Drivers!AZ130</f>
        <v>0</v>
      </c>
      <c r="BA904">
        <f>Drivers!BA130</f>
        <v>0</v>
      </c>
      <c r="BB904">
        <f>Drivers!BB130</f>
        <v>0</v>
      </c>
      <c r="BC904">
        <f>Drivers!BC130</f>
        <v>0</v>
      </c>
      <c r="BD904">
        <f>Drivers!BD130</f>
        <v>0</v>
      </c>
      <c r="BE904">
        <f>Drivers!BE130</f>
        <v>0</v>
      </c>
      <c r="BF904">
        <f>Drivers!BF130</f>
        <v>0</v>
      </c>
      <c r="BG904">
        <f>Drivers!BG130</f>
        <v>0</v>
      </c>
      <c r="BH904">
        <f>Drivers!BH130</f>
        <v>0</v>
      </c>
      <c r="BI904">
        <f>Drivers!BI130</f>
        <v>0</v>
      </c>
      <c r="BJ904">
        <f>Drivers!BJ130</f>
        <v>0</v>
      </c>
      <c r="BK904">
        <f>Drivers!BK130</f>
        <v>0</v>
      </c>
      <c r="BL904">
        <f>Drivers!BL130</f>
        <v>0</v>
      </c>
      <c r="BM904">
        <f>Drivers!BM130</f>
        <v>0</v>
      </c>
      <c r="BN904">
        <f>Drivers!BN130</f>
        <v>0</v>
      </c>
      <c r="BO904">
        <f>Drivers!BO130</f>
        <v>0</v>
      </c>
      <c r="BP904">
        <f>Drivers!BP130</f>
        <v>0</v>
      </c>
      <c r="BQ904">
        <f>Drivers!BQ130</f>
        <v>0</v>
      </c>
      <c r="BR904">
        <f>Drivers!BR130</f>
        <v>0</v>
      </c>
      <c r="BS904">
        <f>Drivers!BS130</f>
        <v>0</v>
      </c>
      <c r="BT904">
        <f>Drivers!BT130</f>
        <v>0</v>
      </c>
      <c r="BU904">
        <f>Drivers!BU130</f>
        <v>0</v>
      </c>
      <c r="BV904">
        <f>Drivers!BV130</f>
        <v>0</v>
      </c>
      <c r="BW904">
        <f>Drivers!BW130</f>
        <v>0</v>
      </c>
      <c r="BX904">
        <f>Drivers!BX130</f>
        <v>0</v>
      </c>
      <c r="BY904">
        <f>Drivers!BY130</f>
        <v>0</v>
      </c>
      <c r="BZ904">
        <f>Drivers!BZ130</f>
        <v>0</v>
      </c>
      <c r="CA904">
        <f>Drivers!CA130</f>
        <v>0</v>
      </c>
      <c r="CB904">
        <f>Drivers!CB130</f>
        <v>0</v>
      </c>
      <c r="CC904">
        <f>Drivers!CC130</f>
        <v>0</v>
      </c>
      <c r="CD904">
        <f>Drivers!CD130</f>
        <v>0</v>
      </c>
      <c r="CE904">
        <f>Drivers!CE130</f>
        <v>0</v>
      </c>
      <c r="CF904">
        <f>Drivers!CF130</f>
        <v>0</v>
      </c>
      <c r="CG904">
        <f>Drivers!CG130</f>
        <v>0</v>
      </c>
      <c r="CH904">
        <f>Drivers!CH130</f>
        <v>0</v>
      </c>
      <c r="CI904">
        <f>Drivers!CI130</f>
        <v>0</v>
      </c>
      <c r="CJ904">
        <f>Drivers!CJ130</f>
        <v>0</v>
      </c>
      <c r="CK904">
        <f>Drivers!CK130</f>
        <v>0</v>
      </c>
      <c r="CL904">
        <f>Drivers!CL130</f>
        <v>0</v>
      </c>
      <c r="CM904">
        <f>Drivers!CM130</f>
        <v>0</v>
      </c>
      <c r="CN904">
        <f>Drivers!CN130</f>
        <v>0</v>
      </c>
      <c r="CO904">
        <f>Drivers!CO130</f>
        <v>0</v>
      </c>
      <c r="CP904">
        <f>Drivers!CP130</f>
        <v>0</v>
      </c>
      <c r="CQ904">
        <f>Drivers!CQ130</f>
        <v>0</v>
      </c>
      <c r="CR904">
        <f>Drivers!CR130</f>
        <v>0</v>
      </c>
      <c r="CS904">
        <f>Drivers!CS130</f>
        <v>0</v>
      </c>
      <c r="CT904">
        <f>Drivers!CT130</f>
        <v>0</v>
      </c>
      <c r="CU904">
        <f>Drivers!CU130</f>
        <v>0</v>
      </c>
      <c r="CV904">
        <f>Drivers!CV130</f>
        <v>0</v>
      </c>
      <c r="CW904">
        <f>Drivers!CW130</f>
        <v>0</v>
      </c>
      <c r="CX904">
        <f>Drivers!CX130</f>
        <v>0</v>
      </c>
      <c r="CY904">
        <f>Drivers!CY130</f>
        <v>0</v>
      </c>
      <c r="CZ904">
        <f>Drivers!CZ130</f>
        <v>0</v>
      </c>
      <c r="DA904">
        <f>Drivers!DA130</f>
        <v>0</v>
      </c>
      <c r="DB904">
        <f>Drivers!DB130</f>
        <v>0</v>
      </c>
      <c r="DC904">
        <f>Drivers!DC130</f>
        <v>0</v>
      </c>
      <c r="DD904">
        <f>Drivers!DD130</f>
        <v>0</v>
      </c>
      <c r="DE904">
        <f>Drivers!DE130</f>
        <v>0</v>
      </c>
      <c r="DF904">
        <f>Drivers!DF130</f>
        <v>0</v>
      </c>
      <c r="DG904">
        <f>Drivers!DG130</f>
        <v>0</v>
      </c>
      <c r="DH904">
        <f>Drivers!DH130</f>
        <v>0</v>
      </c>
      <c r="DI904">
        <f>Drivers!DI130</f>
        <v>0</v>
      </c>
      <c r="DJ904">
        <f>Drivers!DJ130</f>
        <v>0</v>
      </c>
      <c r="DK904">
        <f>Drivers!DK130</f>
        <v>0</v>
      </c>
      <c r="DL904">
        <f>Drivers!DL130</f>
        <v>0</v>
      </c>
      <c r="DM904">
        <f>Drivers!DM130</f>
        <v>0</v>
      </c>
      <c r="DN904">
        <f>Drivers!DN130</f>
        <v>0</v>
      </c>
      <c r="DO904">
        <f>Drivers!DO130</f>
        <v>0</v>
      </c>
      <c r="DP904">
        <f>Drivers!DP130</f>
        <v>0</v>
      </c>
      <c r="DQ904">
        <f>Drivers!DQ130</f>
        <v>0</v>
      </c>
      <c r="DR904">
        <f>Drivers!DR130</f>
        <v>0</v>
      </c>
      <c r="DS904">
        <f>Drivers!DS130</f>
        <v>0</v>
      </c>
      <c r="DT904">
        <f>Drivers!DT130</f>
        <v>0</v>
      </c>
      <c r="DU904">
        <f>Drivers!DU130</f>
        <v>0</v>
      </c>
      <c r="DV904">
        <f>Drivers!DV130</f>
        <v>0</v>
      </c>
      <c r="DW904">
        <f>Drivers!DW130</f>
        <v>0</v>
      </c>
      <c r="DX904">
        <f>Drivers!DX130</f>
        <v>0</v>
      </c>
      <c r="DY904">
        <f>Drivers!DY130</f>
        <v>7354.3434628975274</v>
      </c>
      <c r="DZ904">
        <f>Drivers!DZ130</f>
        <v>7537.9418309859147</v>
      </c>
      <c r="EA904">
        <f>Drivers!EA130</f>
        <v>7916.0819669305365</v>
      </c>
      <c r="EB904">
        <f>Drivers!EB130</f>
        <v>8303.1283233862378</v>
      </c>
      <c r="EC904">
        <f>Drivers!EC130</f>
        <v>8697.6877365293767</v>
      </c>
      <c r="ED904">
        <f>Drivers!ED130</f>
        <v>8871.6414912599648</v>
      </c>
      <c r="EE904">
        <f>Drivers!EE130</f>
        <v>9049.0743210851651</v>
      </c>
      <c r="EF904">
        <f>Drivers!EF130</f>
        <v>9230.0558075068675</v>
      </c>
      <c r="EG904">
        <f>Drivers!EG130</f>
        <v>9414.6569236570067</v>
      </c>
      <c r="EH904">
        <f>Drivers!EH130</f>
        <v>9602.9500621301468</v>
      </c>
      <c r="EI904">
        <f>Drivers!EI130</f>
        <v>9795.0090633727505</v>
      </c>
      <c r="EJ904">
        <f>Drivers!EJ130</f>
        <v>9990.9092446402046</v>
      </c>
    </row>
    <row r="905" spans="1:140">
      <c r="A905">
        <f>Drivers!A131</f>
        <v>0</v>
      </c>
      <c r="B905">
        <f>Drivers!B131</f>
        <v>0</v>
      </c>
      <c r="C905">
        <f>Drivers!C131</f>
        <v>0</v>
      </c>
      <c r="D905">
        <f>Drivers!D131</f>
        <v>0</v>
      </c>
      <c r="E905">
        <f>Drivers!E131</f>
        <v>0</v>
      </c>
      <c r="F905">
        <f>Drivers!F131</f>
        <v>0</v>
      </c>
      <c r="G905">
        <f>Drivers!G131</f>
        <v>0</v>
      </c>
      <c r="H905">
        <f>Drivers!H131</f>
        <v>0</v>
      </c>
      <c r="I905" t="str">
        <f>Drivers!I131</f>
        <v>x Conversion Rate</v>
      </c>
      <c r="J905">
        <f>Drivers!J131</f>
        <v>0</v>
      </c>
      <c r="K905">
        <f>Drivers!K131</f>
        <v>0</v>
      </c>
      <c r="L905">
        <f>Drivers!L131</f>
        <v>0</v>
      </c>
      <c r="M905">
        <f>Drivers!M131</f>
        <v>0</v>
      </c>
      <c r="N905">
        <f>Drivers!N131</f>
        <v>0</v>
      </c>
      <c r="O905">
        <f>Drivers!O131</f>
        <v>0</v>
      </c>
      <c r="P905">
        <f>Drivers!P131</f>
        <v>0</v>
      </c>
      <c r="Q905">
        <f>Drivers!Q131</f>
        <v>0</v>
      </c>
      <c r="R905">
        <f>Drivers!R131</f>
        <v>0</v>
      </c>
      <c r="S905">
        <f>Drivers!S131</f>
        <v>0</v>
      </c>
      <c r="T905">
        <f>Drivers!T131</f>
        <v>0</v>
      </c>
      <c r="U905">
        <f>Drivers!U131</f>
        <v>0</v>
      </c>
      <c r="V905">
        <f>Drivers!V131</f>
        <v>0</v>
      </c>
      <c r="W905">
        <f>Drivers!W131</f>
        <v>0</v>
      </c>
      <c r="X905">
        <f>Drivers!X131</f>
        <v>0</v>
      </c>
      <c r="Y905">
        <f>Drivers!Y131</f>
        <v>0</v>
      </c>
      <c r="Z905">
        <f>Drivers!Z131</f>
        <v>0</v>
      </c>
      <c r="AA905">
        <f>Drivers!AA131</f>
        <v>0</v>
      </c>
      <c r="AB905">
        <f>Drivers!AB131</f>
        <v>0</v>
      </c>
      <c r="AC905">
        <f>Drivers!AC131</f>
        <v>0</v>
      </c>
      <c r="AD905">
        <f>Drivers!AD131</f>
        <v>0</v>
      </c>
      <c r="AE905">
        <f>Drivers!AE131</f>
        <v>0</v>
      </c>
      <c r="AF905">
        <f>Drivers!AF131</f>
        <v>0</v>
      </c>
      <c r="AG905">
        <f>Drivers!AG131</f>
        <v>0</v>
      </c>
      <c r="AH905">
        <f>Drivers!AH131</f>
        <v>0</v>
      </c>
      <c r="AI905">
        <f>Drivers!AI131</f>
        <v>0</v>
      </c>
      <c r="AJ905">
        <f>Drivers!AJ131</f>
        <v>0</v>
      </c>
      <c r="AK905">
        <f>Drivers!AK131</f>
        <v>0</v>
      </c>
      <c r="AL905">
        <f>Drivers!AL131</f>
        <v>0</v>
      </c>
      <c r="AM905">
        <f>Drivers!AM131</f>
        <v>0</v>
      </c>
      <c r="AN905">
        <f>Drivers!AN131</f>
        <v>0</v>
      </c>
      <c r="AO905">
        <f>Drivers!AO131</f>
        <v>0</v>
      </c>
      <c r="AP905">
        <f>Drivers!AP131</f>
        <v>0</v>
      </c>
      <c r="AQ905">
        <f>Drivers!AQ131</f>
        <v>0</v>
      </c>
      <c r="AR905">
        <f>Drivers!AR131</f>
        <v>0</v>
      </c>
      <c r="AS905">
        <f>Drivers!AS131</f>
        <v>0</v>
      </c>
      <c r="AT905">
        <f>Drivers!AT131</f>
        <v>0</v>
      </c>
      <c r="AU905">
        <f>Drivers!AU131</f>
        <v>0</v>
      </c>
      <c r="AV905">
        <f>Drivers!AV131</f>
        <v>0</v>
      </c>
      <c r="AW905">
        <f>Drivers!AW131</f>
        <v>0</v>
      </c>
      <c r="AX905">
        <f>Drivers!AX131</f>
        <v>0</v>
      </c>
      <c r="AY905">
        <f>Drivers!AY131</f>
        <v>0</v>
      </c>
      <c r="AZ905">
        <f>Drivers!AZ131</f>
        <v>0</v>
      </c>
      <c r="BA905">
        <f>Drivers!BA131</f>
        <v>0</v>
      </c>
      <c r="BB905">
        <f>Drivers!BB131</f>
        <v>0</v>
      </c>
      <c r="BC905">
        <f>Drivers!BC131</f>
        <v>0</v>
      </c>
      <c r="BD905">
        <f>Drivers!BD131</f>
        <v>0</v>
      </c>
      <c r="BE905">
        <f>Drivers!BE131</f>
        <v>0</v>
      </c>
      <c r="BF905">
        <f>Drivers!BF131</f>
        <v>0</v>
      </c>
      <c r="BG905">
        <f>Drivers!BG131</f>
        <v>0</v>
      </c>
      <c r="BH905">
        <f>Drivers!BH131</f>
        <v>0</v>
      </c>
      <c r="BI905">
        <f>Drivers!BI131</f>
        <v>0</v>
      </c>
      <c r="BJ905">
        <f>Drivers!BJ131</f>
        <v>0</v>
      </c>
      <c r="BK905">
        <f>Drivers!BK131</f>
        <v>0</v>
      </c>
      <c r="BL905">
        <f>Drivers!BL131</f>
        <v>0</v>
      </c>
      <c r="BM905">
        <f>Drivers!BM131</f>
        <v>0</v>
      </c>
      <c r="BN905">
        <f>Drivers!BN131</f>
        <v>0</v>
      </c>
      <c r="BO905">
        <f>Drivers!BO131</f>
        <v>0</v>
      </c>
      <c r="BP905">
        <f>Drivers!BP131</f>
        <v>0</v>
      </c>
      <c r="BQ905">
        <f>Drivers!BQ131</f>
        <v>0</v>
      </c>
      <c r="BR905">
        <f>Drivers!BR131</f>
        <v>0</v>
      </c>
      <c r="BS905">
        <f>Drivers!BS131</f>
        <v>0</v>
      </c>
      <c r="BT905">
        <f>Drivers!BT131</f>
        <v>0</v>
      </c>
      <c r="BU905">
        <f>Drivers!BU131</f>
        <v>0</v>
      </c>
      <c r="BV905">
        <f>Drivers!BV131</f>
        <v>0</v>
      </c>
      <c r="BW905">
        <f>Drivers!BW131</f>
        <v>0</v>
      </c>
      <c r="BX905">
        <f>Drivers!BX131</f>
        <v>0</v>
      </c>
      <c r="BY905">
        <f>Drivers!BY131</f>
        <v>0</v>
      </c>
      <c r="BZ905">
        <f>Drivers!BZ131</f>
        <v>0</v>
      </c>
      <c r="CA905">
        <f>Drivers!CA131</f>
        <v>0</v>
      </c>
      <c r="CB905">
        <f>Drivers!CB131</f>
        <v>0</v>
      </c>
      <c r="CC905">
        <f>Drivers!CC131</f>
        <v>0</v>
      </c>
      <c r="CD905">
        <f>Drivers!CD131</f>
        <v>0</v>
      </c>
      <c r="CE905">
        <f>Drivers!CE131</f>
        <v>0</v>
      </c>
      <c r="CF905">
        <f>Drivers!CF131</f>
        <v>0</v>
      </c>
      <c r="CG905">
        <f>Drivers!CG131</f>
        <v>0</v>
      </c>
      <c r="CH905">
        <f>Drivers!CH131</f>
        <v>0</v>
      </c>
      <c r="CI905">
        <f>Drivers!CI131</f>
        <v>0</v>
      </c>
      <c r="CJ905">
        <f>Drivers!CJ131</f>
        <v>0</v>
      </c>
      <c r="CK905">
        <f>Drivers!CK131</f>
        <v>0</v>
      </c>
      <c r="CL905">
        <f>Drivers!CL131</f>
        <v>0</v>
      </c>
      <c r="CM905">
        <f>Drivers!CM131</f>
        <v>0</v>
      </c>
      <c r="CN905">
        <f>Drivers!CN131</f>
        <v>0</v>
      </c>
      <c r="CO905">
        <f>Drivers!CO131</f>
        <v>0</v>
      </c>
      <c r="CP905">
        <f>Drivers!CP131</f>
        <v>0</v>
      </c>
      <c r="CQ905">
        <f>Drivers!CQ131</f>
        <v>0</v>
      </c>
      <c r="CR905">
        <f>Drivers!CR131</f>
        <v>0</v>
      </c>
      <c r="CS905">
        <f>Drivers!CS131</f>
        <v>0</v>
      </c>
      <c r="CT905">
        <f>Drivers!CT131</f>
        <v>0</v>
      </c>
      <c r="CU905">
        <f>Drivers!CU131</f>
        <v>0</v>
      </c>
      <c r="CV905">
        <f>Drivers!CV131</f>
        <v>0</v>
      </c>
      <c r="CW905">
        <f>Drivers!CW131</f>
        <v>0</v>
      </c>
      <c r="CX905">
        <f>Drivers!CX131</f>
        <v>0</v>
      </c>
      <c r="CY905">
        <f>Drivers!CY131</f>
        <v>0</v>
      </c>
      <c r="CZ905">
        <f>Drivers!CZ131</f>
        <v>0</v>
      </c>
      <c r="DA905">
        <f>Drivers!DA131</f>
        <v>0</v>
      </c>
      <c r="DB905">
        <f>Drivers!DB131</f>
        <v>0</v>
      </c>
      <c r="DC905">
        <f>Drivers!DC131</f>
        <v>0</v>
      </c>
      <c r="DD905">
        <f>Drivers!DD131</f>
        <v>0</v>
      </c>
      <c r="DE905">
        <f>Drivers!DE131</f>
        <v>0</v>
      </c>
      <c r="DF905">
        <f>Drivers!DF131</f>
        <v>0</v>
      </c>
      <c r="DG905">
        <f>Drivers!DG131</f>
        <v>0</v>
      </c>
      <c r="DH905">
        <f>Drivers!DH131</f>
        <v>0</v>
      </c>
      <c r="DI905">
        <f>Drivers!DI131</f>
        <v>0</v>
      </c>
      <c r="DJ905">
        <f>Drivers!DJ131</f>
        <v>0</v>
      </c>
      <c r="DK905">
        <f>Drivers!DK131</f>
        <v>0</v>
      </c>
      <c r="DL905">
        <f>Drivers!DL131</f>
        <v>0</v>
      </c>
      <c r="DM905">
        <f>Drivers!DM131</f>
        <v>0</v>
      </c>
      <c r="DN905">
        <f>Drivers!DN131</f>
        <v>0</v>
      </c>
      <c r="DO905">
        <f>Drivers!DO131</f>
        <v>0</v>
      </c>
      <c r="DP905">
        <f>Drivers!DP131</f>
        <v>0</v>
      </c>
      <c r="DQ905">
        <f>Drivers!DQ131</f>
        <v>0</v>
      </c>
      <c r="DR905">
        <f>Drivers!DR131</f>
        <v>0</v>
      </c>
      <c r="DS905">
        <f>Drivers!DS131</f>
        <v>0</v>
      </c>
      <c r="DT905">
        <f>Drivers!DT131</f>
        <v>0</v>
      </c>
      <c r="DU905">
        <f>Drivers!DU131</f>
        <v>0</v>
      </c>
      <c r="DV905">
        <f>Drivers!DV131</f>
        <v>0</v>
      </c>
      <c r="DW905">
        <f>Drivers!DW131</f>
        <v>0</v>
      </c>
      <c r="DX905">
        <f>Drivers!DX131</f>
        <v>0</v>
      </c>
      <c r="DY905">
        <f>Drivers!DY131</f>
        <v>3.5000000000000003E-2</v>
      </c>
      <c r="DZ905">
        <f>Drivers!DZ131</f>
        <v>3.5000000000000003E-2</v>
      </c>
      <c r="EA905">
        <f>Drivers!EA131</f>
        <v>3.3500000000000002E-2</v>
      </c>
      <c r="EB905">
        <f>Drivers!EB131</f>
        <v>3.7999999999999999E-2</v>
      </c>
      <c r="EC905">
        <f>Drivers!EC131</f>
        <v>4.1800000000000004E-2</v>
      </c>
      <c r="ED905">
        <f>Drivers!ED131</f>
        <v>4.1800000000000004E-2</v>
      </c>
      <c r="EE905">
        <f>Drivers!EE131</f>
        <v>4.1800000000000004E-2</v>
      </c>
      <c r="EF905">
        <f>Drivers!EF131</f>
        <v>4.1800000000000004E-2</v>
      </c>
      <c r="EG905">
        <f>Drivers!EG131</f>
        <v>4.1800000000000004E-2</v>
      </c>
      <c r="EH905">
        <f>Drivers!EH131</f>
        <v>4.1800000000000004E-2</v>
      </c>
      <c r="EI905">
        <f>Drivers!EI131</f>
        <v>4.1800000000000004E-2</v>
      </c>
      <c r="EJ905">
        <f>Drivers!EJ131</f>
        <v>4.1800000000000004E-2</v>
      </c>
    </row>
    <row r="906" spans="1:140">
      <c r="A906">
        <f>Drivers!A132</f>
        <v>0</v>
      </c>
      <c r="B906">
        <f>Drivers!B132</f>
        <v>0</v>
      </c>
      <c r="C906">
        <f>Drivers!C132</f>
        <v>0</v>
      </c>
      <c r="D906">
        <f>Drivers!D132</f>
        <v>0</v>
      </c>
      <c r="E906">
        <f>Drivers!E132</f>
        <v>0</v>
      </c>
      <c r="F906">
        <f>Drivers!F132</f>
        <v>0</v>
      </c>
      <c r="G906">
        <f>Drivers!G132</f>
        <v>0</v>
      </c>
      <c r="H906">
        <f>Drivers!H132</f>
        <v>0</v>
      </c>
      <c r="I906" t="str">
        <f>Drivers!I132</f>
        <v>= Average Commission Generated per Lead</v>
      </c>
      <c r="J906">
        <f>Drivers!J132</f>
        <v>0</v>
      </c>
      <c r="K906">
        <f>Drivers!K132</f>
        <v>0</v>
      </c>
      <c r="L906">
        <f>Drivers!L132</f>
        <v>0</v>
      </c>
      <c r="M906">
        <f>Drivers!M132</f>
        <v>0</v>
      </c>
      <c r="N906">
        <f>Drivers!N132</f>
        <v>0</v>
      </c>
      <c r="O906">
        <f>Drivers!O132</f>
        <v>0</v>
      </c>
      <c r="P906">
        <f>Drivers!P132</f>
        <v>0</v>
      </c>
      <c r="Q906">
        <f>Drivers!Q132</f>
        <v>0</v>
      </c>
      <c r="R906">
        <f>Drivers!R132</f>
        <v>0</v>
      </c>
      <c r="S906">
        <f>Drivers!S132</f>
        <v>0</v>
      </c>
      <c r="T906">
        <f>Drivers!T132</f>
        <v>0</v>
      </c>
      <c r="U906">
        <f>Drivers!U132</f>
        <v>0</v>
      </c>
      <c r="V906">
        <f>Drivers!V132</f>
        <v>0</v>
      </c>
      <c r="W906">
        <f>Drivers!W132</f>
        <v>0</v>
      </c>
      <c r="X906">
        <f>Drivers!X132</f>
        <v>0</v>
      </c>
      <c r="Y906">
        <f>Drivers!Y132</f>
        <v>0</v>
      </c>
      <c r="Z906">
        <f>Drivers!Z132</f>
        <v>0</v>
      </c>
      <c r="AA906">
        <f>Drivers!AA132</f>
        <v>0</v>
      </c>
      <c r="AB906">
        <f>Drivers!AB132</f>
        <v>0</v>
      </c>
      <c r="AC906">
        <f>Drivers!AC132</f>
        <v>0</v>
      </c>
      <c r="AD906">
        <f>Drivers!AD132</f>
        <v>0</v>
      </c>
      <c r="AE906">
        <f>Drivers!AE132</f>
        <v>0</v>
      </c>
      <c r="AF906">
        <f>Drivers!AF132</f>
        <v>0</v>
      </c>
      <c r="AG906">
        <f>Drivers!AG132</f>
        <v>0</v>
      </c>
      <c r="AH906">
        <f>Drivers!AH132</f>
        <v>0</v>
      </c>
      <c r="AI906">
        <f>Drivers!AI132</f>
        <v>0</v>
      </c>
      <c r="AJ906">
        <f>Drivers!AJ132</f>
        <v>0</v>
      </c>
      <c r="AK906">
        <f>Drivers!AK132</f>
        <v>0</v>
      </c>
      <c r="AL906">
        <f>Drivers!AL132</f>
        <v>0</v>
      </c>
      <c r="AM906">
        <f>Drivers!AM132</f>
        <v>0</v>
      </c>
      <c r="AN906">
        <f>Drivers!AN132</f>
        <v>0</v>
      </c>
      <c r="AO906">
        <f>Drivers!AO132</f>
        <v>0</v>
      </c>
      <c r="AP906">
        <f>Drivers!AP132</f>
        <v>0</v>
      </c>
      <c r="AQ906">
        <f>Drivers!AQ132</f>
        <v>0</v>
      </c>
      <c r="AR906">
        <f>Drivers!AR132</f>
        <v>0</v>
      </c>
      <c r="AS906">
        <f>Drivers!AS132</f>
        <v>0</v>
      </c>
      <c r="AT906">
        <f>Drivers!AT132</f>
        <v>0</v>
      </c>
      <c r="AU906">
        <f>Drivers!AU132</f>
        <v>0</v>
      </c>
      <c r="AV906">
        <f>Drivers!AV132</f>
        <v>0</v>
      </c>
      <c r="AW906">
        <f>Drivers!AW132</f>
        <v>0</v>
      </c>
      <c r="AX906">
        <f>Drivers!AX132</f>
        <v>0</v>
      </c>
      <c r="AY906">
        <f>Drivers!AY132</f>
        <v>0</v>
      </c>
      <c r="AZ906">
        <f>Drivers!AZ132</f>
        <v>0</v>
      </c>
      <c r="BA906">
        <f>Drivers!BA132</f>
        <v>0</v>
      </c>
      <c r="BB906">
        <f>Drivers!BB132</f>
        <v>0</v>
      </c>
      <c r="BC906">
        <f>Drivers!BC132</f>
        <v>0</v>
      </c>
      <c r="BD906">
        <f>Drivers!BD132</f>
        <v>0</v>
      </c>
      <c r="BE906">
        <f>Drivers!BE132</f>
        <v>0</v>
      </c>
      <c r="BF906">
        <f>Drivers!BF132</f>
        <v>0</v>
      </c>
      <c r="BG906">
        <f>Drivers!BG132</f>
        <v>0</v>
      </c>
      <c r="BH906">
        <f>Drivers!BH132</f>
        <v>0</v>
      </c>
      <c r="BI906">
        <f>Drivers!BI132</f>
        <v>0</v>
      </c>
      <c r="BJ906">
        <f>Drivers!BJ132</f>
        <v>0</v>
      </c>
      <c r="BK906">
        <f>Drivers!BK132</f>
        <v>0</v>
      </c>
      <c r="BL906">
        <f>Drivers!BL132</f>
        <v>0</v>
      </c>
      <c r="BM906">
        <f>Drivers!BM132</f>
        <v>0</v>
      </c>
      <c r="BN906">
        <f>Drivers!BN132</f>
        <v>0</v>
      </c>
      <c r="BO906">
        <f>Drivers!BO132</f>
        <v>0</v>
      </c>
      <c r="BP906">
        <f>Drivers!BP132</f>
        <v>0</v>
      </c>
      <c r="BQ906">
        <f>Drivers!BQ132</f>
        <v>0</v>
      </c>
      <c r="BR906">
        <f>Drivers!BR132</f>
        <v>0</v>
      </c>
      <c r="BS906">
        <f>Drivers!BS132</f>
        <v>0</v>
      </c>
      <c r="BT906">
        <f>Drivers!BT132</f>
        <v>0</v>
      </c>
      <c r="BU906">
        <f>Drivers!BU132</f>
        <v>0</v>
      </c>
      <c r="BV906">
        <f>Drivers!BV132</f>
        <v>0</v>
      </c>
      <c r="BW906">
        <f>Drivers!BW132</f>
        <v>0</v>
      </c>
      <c r="BX906">
        <f>Drivers!BX132</f>
        <v>0</v>
      </c>
      <c r="BY906">
        <f>Drivers!BY132</f>
        <v>0</v>
      </c>
      <c r="BZ906">
        <f>Drivers!BZ132</f>
        <v>0</v>
      </c>
      <c r="CA906">
        <f>Drivers!CA132</f>
        <v>0</v>
      </c>
      <c r="CB906">
        <f>Drivers!CB132</f>
        <v>0</v>
      </c>
      <c r="CC906">
        <f>Drivers!CC132</f>
        <v>0</v>
      </c>
      <c r="CD906">
        <f>Drivers!CD132</f>
        <v>0</v>
      </c>
      <c r="CE906">
        <f>Drivers!CE132</f>
        <v>0</v>
      </c>
      <c r="CF906">
        <f>Drivers!CF132</f>
        <v>0</v>
      </c>
      <c r="CG906">
        <f>Drivers!CG132</f>
        <v>0</v>
      </c>
      <c r="CH906">
        <f>Drivers!CH132</f>
        <v>0</v>
      </c>
      <c r="CI906">
        <f>Drivers!CI132</f>
        <v>0</v>
      </c>
      <c r="CJ906">
        <f>Drivers!CJ132</f>
        <v>0</v>
      </c>
      <c r="CK906">
        <f>Drivers!CK132</f>
        <v>0</v>
      </c>
      <c r="CL906">
        <f>Drivers!CL132</f>
        <v>0</v>
      </c>
      <c r="CM906">
        <f>Drivers!CM132</f>
        <v>0</v>
      </c>
      <c r="CN906">
        <f>Drivers!CN132</f>
        <v>0</v>
      </c>
      <c r="CO906">
        <f>Drivers!CO132</f>
        <v>0</v>
      </c>
      <c r="CP906">
        <f>Drivers!CP132</f>
        <v>0</v>
      </c>
      <c r="CQ906">
        <f>Drivers!CQ132</f>
        <v>0</v>
      </c>
      <c r="CR906">
        <f>Drivers!CR132</f>
        <v>0</v>
      </c>
      <c r="CS906">
        <f>Drivers!CS132</f>
        <v>0</v>
      </c>
      <c r="CT906">
        <f>Drivers!CT132</f>
        <v>0</v>
      </c>
      <c r="CU906">
        <f>Drivers!CU132</f>
        <v>0</v>
      </c>
      <c r="CV906">
        <f>Drivers!CV132</f>
        <v>0</v>
      </c>
      <c r="CW906">
        <f>Drivers!CW132</f>
        <v>0</v>
      </c>
      <c r="CX906">
        <f>Drivers!CX132</f>
        <v>0</v>
      </c>
      <c r="CY906">
        <f>Drivers!CY132</f>
        <v>0</v>
      </c>
      <c r="CZ906">
        <f>Drivers!CZ132</f>
        <v>0</v>
      </c>
      <c r="DA906">
        <f>Drivers!DA132</f>
        <v>0</v>
      </c>
      <c r="DB906">
        <f>Drivers!DB132</f>
        <v>0</v>
      </c>
      <c r="DC906">
        <f>Drivers!DC132</f>
        <v>0</v>
      </c>
      <c r="DD906">
        <f>Drivers!DD132</f>
        <v>0</v>
      </c>
      <c r="DE906">
        <f>Drivers!DE132</f>
        <v>0</v>
      </c>
      <c r="DF906">
        <f>Drivers!DF132</f>
        <v>0</v>
      </c>
      <c r="DG906">
        <f>Drivers!DG132</f>
        <v>0</v>
      </c>
      <c r="DH906">
        <f>Drivers!DH132</f>
        <v>0</v>
      </c>
      <c r="DI906">
        <f>Drivers!DI132</f>
        <v>0</v>
      </c>
      <c r="DJ906">
        <f>Drivers!DJ132</f>
        <v>0</v>
      </c>
      <c r="DK906">
        <f>Drivers!DK132</f>
        <v>0</v>
      </c>
      <c r="DL906">
        <f>Drivers!DL132</f>
        <v>0</v>
      </c>
      <c r="DM906">
        <f>Drivers!DM132</f>
        <v>0</v>
      </c>
      <c r="DN906">
        <f>Drivers!DN132</f>
        <v>0</v>
      </c>
      <c r="DO906">
        <f>Drivers!DO132</f>
        <v>0</v>
      </c>
      <c r="DP906">
        <f>Drivers!DP132</f>
        <v>0</v>
      </c>
      <c r="DQ906">
        <f>Drivers!DQ132</f>
        <v>0</v>
      </c>
      <c r="DR906">
        <f>Drivers!DR132</f>
        <v>0</v>
      </c>
      <c r="DS906">
        <f>Drivers!DS132</f>
        <v>0</v>
      </c>
      <c r="DT906">
        <f>Drivers!DT132</f>
        <v>0</v>
      </c>
      <c r="DU906">
        <f>Drivers!DU132</f>
        <v>0</v>
      </c>
      <c r="DV906">
        <f>Drivers!DV132</f>
        <v>0</v>
      </c>
      <c r="DW906">
        <f>Drivers!DW132</f>
        <v>0</v>
      </c>
      <c r="DX906">
        <f>Drivers!DX132</f>
        <v>0</v>
      </c>
      <c r="DY906">
        <f>Drivers!DY132</f>
        <v>257.4020212014135</v>
      </c>
      <c r="DZ906">
        <f>Drivers!DZ132</f>
        <v>263.82796408450702</v>
      </c>
      <c r="EA906">
        <f>Drivers!EA132</f>
        <v>265.18874589217302</v>
      </c>
      <c r="EB906">
        <f>Drivers!EB132</f>
        <v>315.51887628867701</v>
      </c>
      <c r="EC906">
        <f>Drivers!EC132</f>
        <v>363.563347386928</v>
      </c>
      <c r="ED906">
        <f>Drivers!ED132</f>
        <v>370.83461433466658</v>
      </c>
      <c r="EE906">
        <f>Drivers!EE132</f>
        <v>378.25130662135996</v>
      </c>
      <c r="EF906">
        <f>Drivers!EF132</f>
        <v>385.81633275378709</v>
      </c>
      <c r="EG906">
        <f>Drivers!EG132</f>
        <v>393.53265940886291</v>
      </c>
      <c r="EH906">
        <f>Drivers!EH132</f>
        <v>401.40331259704016</v>
      </c>
      <c r="EI906">
        <f>Drivers!EI132</f>
        <v>409.43137884898101</v>
      </c>
      <c r="EJ906">
        <f>Drivers!EJ132</f>
        <v>417.62000642596058</v>
      </c>
    </row>
    <row r="907" spans="1:140">
      <c r="A907">
        <f>Drivers!A133</f>
        <v>0</v>
      </c>
      <c r="B907">
        <f>Drivers!B133</f>
        <v>0</v>
      </c>
      <c r="C907">
        <f>Drivers!C133</f>
        <v>0</v>
      </c>
      <c r="D907">
        <f>Drivers!D133</f>
        <v>0</v>
      </c>
      <c r="E907">
        <f>Drivers!E133</f>
        <v>0</v>
      </c>
      <c r="F907">
        <f>Drivers!F133</f>
        <v>0</v>
      </c>
      <c r="G907">
        <f>Drivers!G133</f>
        <v>0</v>
      </c>
      <c r="H907">
        <f>Drivers!H133</f>
        <v>0</v>
      </c>
      <c r="I907">
        <f>Drivers!I133</f>
        <v>0</v>
      </c>
      <c r="J907">
        <f>Drivers!J133</f>
        <v>0</v>
      </c>
      <c r="K907">
        <f>Drivers!K133</f>
        <v>0</v>
      </c>
      <c r="L907">
        <f>Drivers!L133</f>
        <v>0</v>
      </c>
      <c r="M907">
        <f>Drivers!M133</f>
        <v>0</v>
      </c>
      <c r="N907">
        <f>Drivers!N133</f>
        <v>0</v>
      </c>
      <c r="O907">
        <f>Drivers!O133</f>
        <v>0</v>
      </c>
      <c r="P907">
        <f>Drivers!P133</f>
        <v>0</v>
      </c>
      <c r="Q907">
        <f>Drivers!Q133</f>
        <v>0</v>
      </c>
      <c r="R907">
        <f>Drivers!R133</f>
        <v>0</v>
      </c>
      <c r="S907">
        <f>Drivers!S133</f>
        <v>0</v>
      </c>
      <c r="T907">
        <f>Drivers!T133</f>
        <v>0</v>
      </c>
      <c r="U907">
        <f>Drivers!U133</f>
        <v>0</v>
      </c>
      <c r="V907">
        <f>Drivers!V133</f>
        <v>0</v>
      </c>
      <c r="W907">
        <f>Drivers!W133</f>
        <v>0</v>
      </c>
      <c r="X907">
        <f>Drivers!X133</f>
        <v>0</v>
      </c>
      <c r="Y907">
        <f>Drivers!Y133</f>
        <v>0</v>
      </c>
      <c r="Z907">
        <f>Drivers!Z133</f>
        <v>0</v>
      </c>
      <c r="AA907">
        <f>Drivers!AA133</f>
        <v>0</v>
      </c>
      <c r="AB907">
        <f>Drivers!AB133</f>
        <v>0</v>
      </c>
      <c r="AC907">
        <f>Drivers!AC133</f>
        <v>0</v>
      </c>
      <c r="AD907">
        <f>Drivers!AD133</f>
        <v>0</v>
      </c>
      <c r="AE907">
        <f>Drivers!AE133</f>
        <v>0</v>
      </c>
      <c r="AF907">
        <f>Drivers!AF133</f>
        <v>0</v>
      </c>
      <c r="AG907">
        <f>Drivers!AG133</f>
        <v>0</v>
      </c>
      <c r="AH907">
        <f>Drivers!AH133</f>
        <v>0</v>
      </c>
      <c r="AI907">
        <f>Drivers!AI133</f>
        <v>0</v>
      </c>
      <c r="AJ907">
        <f>Drivers!AJ133</f>
        <v>0</v>
      </c>
      <c r="AK907">
        <f>Drivers!AK133</f>
        <v>0</v>
      </c>
      <c r="AL907">
        <f>Drivers!AL133</f>
        <v>0</v>
      </c>
      <c r="AM907">
        <f>Drivers!AM133</f>
        <v>0</v>
      </c>
      <c r="AN907">
        <f>Drivers!AN133</f>
        <v>0</v>
      </c>
      <c r="AO907">
        <f>Drivers!AO133</f>
        <v>0</v>
      </c>
      <c r="AP907">
        <f>Drivers!AP133</f>
        <v>0</v>
      </c>
      <c r="AQ907">
        <f>Drivers!AQ133</f>
        <v>0</v>
      </c>
      <c r="AR907">
        <f>Drivers!AR133</f>
        <v>0</v>
      </c>
      <c r="AS907">
        <f>Drivers!AS133</f>
        <v>0</v>
      </c>
      <c r="AT907">
        <f>Drivers!AT133</f>
        <v>0</v>
      </c>
      <c r="AU907">
        <f>Drivers!AU133</f>
        <v>0</v>
      </c>
      <c r="AV907">
        <f>Drivers!AV133</f>
        <v>0</v>
      </c>
      <c r="AW907">
        <f>Drivers!AW133</f>
        <v>0</v>
      </c>
      <c r="AX907">
        <f>Drivers!AX133</f>
        <v>0</v>
      </c>
      <c r="AY907">
        <f>Drivers!AY133</f>
        <v>0</v>
      </c>
      <c r="AZ907">
        <f>Drivers!AZ133</f>
        <v>0</v>
      </c>
      <c r="BA907">
        <f>Drivers!BA133</f>
        <v>0</v>
      </c>
      <c r="BB907">
        <f>Drivers!BB133</f>
        <v>0</v>
      </c>
      <c r="BC907">
        <f>Drivers!BC133</f>
        <v>0</v>
      </c>
      <c r="BD907">
        <f>Drivers!BD133</f>
        <v>0</v>
      </c>
      <c r="BE907">
        <f>Drivers!BE133</f>
        <v>0</v>
      </c>
      <c r="BF907">
        <f>Drivers!BF133</f>
        <v>0</v>
      </c>
      <c r="BG907">
        <f>Drivers!BG133</f>
        <v>0</v>
      </c>
      <c r="BH907">
        <f>Drivers!BH133</f>
        <v>0</v>
      </c>
      <c r="BI907">
        <f>Drivers!BI133</f>
        <v>0</v>
      </c>
      <c r="BJ907">
        <f>Drivers!BJ133</f>
        <v>0</v>
      </c>
      <c r="BK907">
        <f>Drivers!BK133</f>
        <v>0</v>
      </c>
      <c r="BL907">
        <f>Drivers!BL133</f>
        <v>0</v>
      </c>
      <c r="BM907">
        <f>Drivers!BM133</f>
        <v>0</v>
      </c>
      <c r="BN907">
        <f>Drivers!BN133</f>
        <v>0</v>
      </c>
      <c r="BO907">
        <f>Drivers!BO133</f>
        <v>0</v>
      </c>
      <c r="BP907">
        <f>Drivers!BP133</f>
        <v>0</v>
      </c>
      <c r="BQ907">
        <f>Drivers!BQ133</f>
        <v>0</v>
      </c>
      <c r="BR907">
        <f>Drivers!BR133</f>
        <v>0</v>
      </c>
      <c r="BS907">
        <f>Drivers!BS133</f>
        <v>0</v>
      </c>
      <c r="BT907">
        <f>Drivers!BT133</f>
        <v>0</v>
      </c>
      <c r="BU907">
        <f>Drivers!BU133</f>
        <v>0</v>
      </c>
      <c r="BV907">
        <f>Drivers!BV133</f>
        <v>0</v>
      </c>
      <c r="BW907">
        <f>Drivers!BW133</f>
        <v>0</v>
      </c>
      <c r="BX907">
        <f>Drivers!BX133</f>
        <v>0</v>
      </c>
      <c r="BY907">
        <f>Drivers!BY133</f>
        <v>0</v>
      </c>
      <c r="BZ907">
        <f>Drivers!BZ133</f>
        <v>0</v>
      </c>
      <c r="CA907">
        <f>Drivers!CA133</f>
        <v>0</v>
      </c>
      <c r="CB907">
        <f>Drivers!CB133</f>
        <v>0</v>
      </c>
      <c r="CC907">
        <f>Drivers!CC133</f>
        <v>0</v>
      </c>
      <c r="CD907">
        <f>Drivers!CD133</f>
        <v>0</v>
      </c>
      <c r="CE907">
        <f>Drivers!CE133</f>
        <v>0</v>
      </c>
      <c r="CF907">
        <f>Drivers!CF133</f>
        <v>0</v>
      </c>
      <c r="CG907">
        <f>Drivers!CG133</f>
        <v>0</v>
      </c>
      <c r="CH907">
        <f>Drivers!CH133</f>
        <v>0</v>
      </c>
      <c r="CI907">
        <f>Drivers!CI133</f>
        <v>0</v>
      </c>
      <c r="CJ907">
        <f>Drivers!CJ133</f>
        <v>0</v>
      </c>
      <c r="CK907">
        <f>Drivers!CK133</f>
        <v>0</v>
      </c>
      <c r="CL907">
        <f>Drivers!CL133</f>
        <v>0</v>
      </c>
      <c r="CM907">
        <f>Drivers!CM133</f>
        <v>0</v>
      </c>
      <c r="CN907">
        <f>Drivers!CN133</f>
        <v>0</v>
      </c>
      <c r="CO907">
        <f>Drivers!CO133</f>
        <v>0</v>
      </c>
      <c r="CP907">
        <f>Drivers!CP133</f>
        <v>0</v>
      </c>
      <c r="CQ907">
        <f>Drivers!CQ133</f>
        <v>0</v>
      </c>
      <c r="CR907">
        <f>Drivers!CR133</f>
        <v>0</v>
      </c>
      <c r="CS907">
        <f>Drivers!CS133</f>
        <v>0</v>
      </c>
      <c r="CT907">
        <f>Drivers!CT133</f>
        <v>0</v>
      </c>
      <c r="CU907">
        <f>Drivers!CU133</f>
        <v>0</v>
      </c>
      <c r="CV907">
        <f>Drivers!CV133</f>
        <v>0</v>
      </c>
      <c r="CW907">
        <f>Drivers!CW133</f>
        <v>0</v>
      </c>
      <c r="CX907">
        <f>Drivers!CX133</f>
        <v>0</v>
      </c>
      <c r="CY907">
        <f>Drivers!CY133</f>
        <v>0</v>
      </c>
      <c r="CZ907">
        <f>Drivers!CZ133</f>
        <v>0</v>
      </c>
      <c r="DA907">
        <f>Drivers!DA133</f>
        <v>0</v>
      </c>
      <c r="DB907">
        <f>Drivers!DB133</f>
        <v>0</v>
      </c>
      <c r="DC907">
        <f>Drivers!DC133</f>
        <v>0</v>
      </c>
      <c r="DD907">
        <f>Drivers!DD133</f>
        <v>0</v>
      </c>
      <c r="DE907">
        <f>Drivers!DE133</f>
        <v>0</v>
      </c>
      <c r="DF907">
        <f>Drivers!DF133</f>
        <v>0</v>
      </c>
      <c r="DG907">
        <f>Drivers!DG133</f>
        <v>0</v>
      </c>
      <c r="DH907">
        <f>Drivers!DH133</f>
        <v>0</v>
      </c>
      <c r="DI907">
        <f>Drivers!DI133</f>
        <v>0</v>
      </c>
      <c r="DJ907">
        <f>Drivers!DJ133</f>
        <v>0</v>
      </c>
      <c r="DK907">
        <f>Drivers!DK133</f>
        <v>0</v>
      </c>
      <c r="DL907">
        <f>Drivers!DL133</f>
        <v>0</v>
      </c>
      <c r="DM907">
        <f>Drivers!DM133</f>
        <v>0</v>
      </c>
      <c r="DN907">
        <f>Drivers!DN133</f>
        <v>0</v>
      </c>
      <c r="DO907">
        <f>Drivers!DO133</f>
        <v>0</v>
      </c>
      <c r="DP907">
        <f>Drivers!DP133</f>
        <v>0</v>
      </c>
      <c r="DQ907">
        <f>Drivers!DQ133</f>
        <v>0</v>
      </c>
      <c r="DR907">
        <f>Drivers!DR133</f>
        <v>0</v>
      </c>
      <c r="DS907">
        <f>Drivers!DS133</f>
        <v>0</v>
      </c>
      <c r="DT907">
        <f>Drivers!DT133</f>
        <v>0</v>
      </c>
      <c r="DU907">
        <f>Drivers!DU133</f>
        <v>0</v>
      </c>
      <c r="DV907">
        <f>Drivers!DV133</f>
        <v>0</v>
      </c>
      <c r="DW907">
        <f>Drivers!DW133</f>
        <v>0</v>
      </c>
      <c r="DX907">
        <f>Drivers!DX133</f>
        <v>0</v>
      </c>
      <c r="DY907">
        <f>Drivers!DY133</f>
        <v>0</v>
      </c>
      <c r="DZ907">
        <f>Drivers!DZ133</f>
        <v>0</v>
      </c>
      <c r="EA907">
        <f>Drivers!EA133</f>
        <v>0</v>
      </c>
      <c r="EB907">
        <f>Drivers!EB133</f>
        <v>0</v>
      </c>
      <c r="EC907">
        <f>Drivers!EC133</f>
        <v>0</v>
      </c>
      <c r="ED907">
        <f>Drivers!ED133</f>
        <v>0</v>
      </c>
      <c r="EE907">
        <f>Drivers!EE133</f>
        <v>0</v>
      </c>
      <c r="EF907">
        <f>Drivers!EF133</f>
        <v>0</v>
      </c>
      <c r="EG907">
        <f>Drivers!EG133</f>
        <v>0</v>
      </c>
      <c r="EH907">
        <f>Drivers!EH133</f>
        <v>0</v>
      </c>
      <c r="EI907">
        <f>Drivers!EI133</f>
        <v>0</v>
      </c>
      <c r="EJ907">
        <f>Drivers!EJ133</f>
        <v>0</v>
      </c>
    </row>
    <row r="908" spans="1:140">
      <c r="A908">
        <f>Drivers!A134</f>
        <v>0</v>
      </c>
      <c r="B908">
        <f>Drivers!B134</f>
        <v>0</v>
      </c>
      <c r="C908">
        <f>Drivers!C134</f>
        <v>0</v>
      </c>
      <c r="D908">
        <f>Drivers!D134</f>
        <v>0</v>
      </c>
      <c r="E908">
        <f>Drivers!E134</f>
        <v>0</v>
      </c>
      <c r="F908">
        <f>Drivers!F134</f>
        <v>0</v>
      </c>
      <c r="G908">
        <f>Drivers!G134</f>
        <v>0</v>
      </c>
      <c r="H908">
        <f>Drivers!H134</f>
        <v>0</v>
      </c>
      <c r="I908" t="str">
        <f>Drivers!I134</f>
        <v xml:space="preserve"> / price per lead </v>
      </c>
      <c r="J908">
        <f>Drivers!J134</f>
        <v>0</v>
      </c>
      <c r="K908">
        <f>Drivers!K134</f>
        <v>0</v>
      </c>
      <c r="L908">
        <f>Drivers!L134</f>
        <v>0</v>
      </c>
      <c r="M908">
        <f>Drivers!M134</f>
        <v>0</v>
      </c>
      <c r="N908">
        <f>Drivers!N134</f>
        <v>0</v>
      </c>
      <c r="O908">
        <f>Drivers!O134</f>
        <v>0</v>
      </c>
      <c r="P908">
        <f>Drivers!P134</f>
        <v>0</v>
      </c>
      <c r="Q908">
        <f>Drivers!Q134</f>
        <v>0</v>
      </c>
      <c r="R908">
        <f>Drivers!R134</f>
        <v>0</v>
      </c>
      <c r="S908">
        <f>Drivers!S134</f>
        <v>0</v>
      </c>
      <c r="T908">
        <f>Drivers!T134</f>
        <v>0</v>
      </c>
      <c r="U908">
        <f>Drivers!U134</f>
        <v>0</v>
      </c>
      <c r="V908">
        <f>Drivers!V134</f>
        <v>0</v>
      </c>
      <c r="W908">
        <f>Drivers!W134</f>
        <v>0</v>
      </c>
      <c r="X908">
        <f>Drivers!X134</f>
        <v>0</v>
      </c>
      <c r="Y908">
        <f>Drivers!Y134</f>
        <v>0</v>
      </c>
      <c r="Z908">
        <f>Drivers!Z134</f>
        <v>0</v>
      </c>
      <c r="AA908">
        <f>Drivers!AA134</f>
        <v>0</v>
      </c>
      <c r="AB908">
        <f>Drivers!AB134</f>
        <v>0</v>
      </c>
      <c r="AC908">
        <f>Drivers!AC134</f>
        <v>0</v>
      </c>
      <c r="AD908">
        <f>Drivers!AD134</f>
        <v>0</v>
      </c>
      <c r="AE908">
        <f>Drivers!AE134</f>
        <v>0</v>
      </c>
      <c r="AF908">
        <f>Drivers!AF134</f>
        <v>0</v>
      </c>
      <c r="AG908">
        <f>Drivers!AG134</f>
        <v>0</v>
      </c>
      <c r="AH908">
        <f>Drivers!AH134</f>
        <v>0</v>
      </c>
      <c r="AI908">
        <f>Drivers!AI134</f>
        <v>0</v>
      </c>
      <c r="AJ908">
        <f>Drivers!AJ134</f>
        <v>0</v>
      </c>
      <c r="AK908">
        <f>Drivers!AK134</f>
        <v>0</v>
      </c>
      <c r="AL908">
        <f>Drivers!AL134</f>
        <v>0</v>
      </c>
      <c r="AM908">
        <f>Drivers!AM134</f>
        <v>0</v>
      </c>
      <c r="AN908">
        <f>Drivers!AN134</f>
        <v>0</v>
      </c>
      <c r="AO908">
        <f>Drivers!AO134</f>
        <v>0</v>
      </c>
      <c r="AP908">
        <f>Drivers!AP134</f>
        <v>0</v>
      </c>
      <c r="AQ908">
        <f>Drivers!AQ134</f>
        <v>0</v>
      </c>
      <c r="AR908">
        <f>Drivers!AR134</f>
        <v>0</v>
      </c>
      <c r="AS908">
        <f>Drivers!AS134</f>
        <v>0</v>
      </c>
      <c r="AT908">
        <f>Drivers!AT134</f>
        <v>0</v>
      </c>
      <c r="AU908">
        <f>Drivers!AU134</f>
        <v>0</v>
      </c>
      <c r="AV908">
        <f>Drivers!AV134</f>
        <v>0</v>
      </c>
      <c r="AW908">
        <f>Drivers!AW134</f>
        <v>0</v>
      </c>
      <c r="AX908">
        <f>Drivers!AX134</f>
        <v>0</v>
      </c>
      <c r="AY908">
        <f>Drivers!AY134</f>
        <v>0</v>
      </c>
      <c r="AZ908">
        <f>Drivers!AZ134</f>
        <v>0</v>
      </c>
      <c r="BA908">
        <f>Drivers!BA134</f>
        <v>0</v>
      </c>
      <c r="BB908">
        <f>Drivers!BB134</f>
        <v>0</v>
      </c>
      <c r="BC908">
        <f>Drivers!BC134</f>
        <v>0</v>
      </c>
      <c r="BD908">
        <f>Drivers!BD134</f>
        <v>0</v>
      </c>
      <c r="BE908">
        <f>Drivers!BE134</f>
        <v>0</v>
      </c>
      <c r="BF908">
        <f>Drivers!BF134</f>
        <v>0</v>
      </c>
      <c r="BG908">
        <f>Drivers!BG134</f>
        <v>0</v>
      </c>
      <c r="BH908">
        <f>Drivers!BH134</f>
        <v>0</v>
      </c>
      <c r="BI908">
        <f>Drivers!BI134</f>
        <v>0</v>
      </c>
      <c r="BJ908">
        <f>Drivers!BJ134</f>
        <v>0</v>
      </c>
      <c r="BK908">
        <f>Drivers!BK134</f>
        <v>0</v>
      </c>
      <c r="BL908">
        <f>Drivers!BL134</f>
        <v>0</v>
      </c>
      <c r="BM908">
        <f>Drivers!BM134</f>
        <v>0</v>
      </c>
      <c r="BN908">
        <f>Drivers!BN134</f>
        <v>0</v>
      </c>
      <c r="BO908">
        <f>Drivers!BO134</f>
        <v>0</v>
      </c>
      <c r="BP908">
        <f>Drivers!BP134</f>
        <v>0</v>
      </c>
      <c r="BQ908">
        <f>Drivers!BQ134</f>
        <v>0</v>
      </c>
      <c r="BR908">
        <f>Drivers!BR134</f>
        <v>0</v>
      </c>
      <c r="BS908">
        <f>Drivers!BS134</f>
        <v>0</v>
      </c>
      <c r="BT908">
        <f>Drivers!BT134</f>
        <v>0</v>
      </c>
      <c r="BU908">
        <f>Drivers!BU134</f>
        <v>0</v>
      </c>
      <c r="BV908">
        <f>Drivers!BV134</f>
        <v>0</v>
      </c>
      <c r="BW908">
        <f>Drivers!BW134</f>
        <v>0</v>
      </c>
      <c r="BX908">
        <f>Drivers!BX134</f>
        <v>0</v>
      </c>
      <c r="BY908">
        <f>Drivers!BY134</f>
        <v>0</v>
      </c>
      <c r="BZ908">
        <f>Drivers!BZ134</f>
        <v>0</v>
      </c>
      <c r="CA908">
        <f>Drivers!CA134</f>
        <v>0</v>
      </c>
      <c r="CB908">
        <f>Drivers!CB134</f>
        <v>0</v>
      </c>
      <c r="CC908">
        <f>Drivers!CC134</f>
        <v>0</v>
      </c>
      <c r="CD908">
        <f>Drivers!CD134</f>
        <v>0</v>
      </c>
      <c r="CE908">
        <f>Drivers!CE134</f>
        <v>0</v>
      </c>
      <c r="CF908">
        <f>Drivers!CF134</f>
        <v>0</v>
      </c>
      <c r="CG908">
        <f>Drivers!CG134</f>
        <v>0</v>
      </c>
      <c r="CH908">
        <f>Drivers!CH134</f>
        <v>0</v>
      </c>
      <c r="CI908">
        <f>Drivers!CI134</f>
        <v>0</v>
      </c>
      <c r="CJ908">
        <f>Drivers!CJ134</f>
        <v>0</v>
      </c>
      <c r="CK908">
        <f>Drivers!CK134</f>
        <v>0</v>
      </c>
      <c r="CL908">
        <f>Drivers!CL134</f>
        <v>0</v>
      </c>
      <c r="CM908">
        <f>Drivers!CM134</f>
        <v>0</v>
      </c>
      <c r="CN908">
        <f>Drivers!CN134</f>
        <v>0</v>
      </c>
      <c r="CO908">
        <f>Drivers!CO134</f>
        <v>0</v>
      </c>
      <c r="CP908">
        <f>Drivers!CP134</f>
        <v>0</v>
      </c>
      <c r="CQ908">
        <f>Drivers!CQ134</f>
        <v>0</v>
      </c>
      <c r="CR908">
        <f>Drivers!CR134</f>
        <v>0</v>
      </c>
      <c r="CS908">
        <f>Drivers!CS134</f>
        <v>0</v>
      </c>
      <c r="CT908">
        <f>Drivers!CT134</f>
        <v>0</v>
      </c>
      <c r="CU908">
        <f>Drivers!CU134</f>
        <v>0</v>
      </c>
      <c r="CV908">
        <f>Drivers!CV134</f>
        <v>0</v>
      </c>
      <c r="CW908">
        <f>Drivers!CW134</f>
        <v>0</v>
      </c>
      <c r="CX908">
        <f>Drivers!CX134</f>
        <v>0</v>
      </c>
      <c r="CY908">
        <f>Drivers!CY134</f>
        <v>0</v>
      </c>
      <c r="CZ908">
        <f>Drivers!CZ134</f>
        <v>0</v>
      </c>
      <c r="DA908">
        <f>Drivers!DA134</f>
        <v>0</v>
      </c>
      <c r="DB908">
        <f>Drivers!DB134</f>
        <v>0</v>
      </c>
      <c r="DC908">
        <f>Drivers!DC134</f>
        <v>0</v>
      </c>
      <c r="DD908">
        <f>Drivers!DD134</f>
        <v>0</v>
      </c>
      <c r="DE908">
        <f>Drivers!DE134</f>
        <v>0</v>
      </c>
      <c r="DF908">
        <f>Drivers!DF134</f>
        <v>0</v>
      </c>
      <c r="DG908">
        <f>Drivers!DG134</f>
        <v>0</v>
      </c>
      <c r="DH908">
        <f>Drivers!DH134</f>
        <v>0</v>
      </c>
      <c r="DI908">
        <f>Drivers!DI134</f>
        <v>0</v>
      </c>
      <c r="DJ908">
        <f>Drivers!DJ134</f>
        <v>0</v>
      </c>
      <c r="DK908">
        <f>Drivers!DK134</f>
        <v>0</v>
      </c>
      <c r="DL908">
        <f>Drivers!DL134</f>
        <v>0</v>
      </c>
      <c r="DM908">
        <f>Drivers!DM134</f>
        <v>0</v>
      </c>
      <c r="DN908">
        <f>Drivers!DN134</f>
        <v>0</v>
      </c>
      <c r="DO908">
        <f>Drivers!DO134</f>
        <v>0</v>
      </c>
      <c r="DP908">
        <f>Drivers!DP134</f>
        <v>0</v>
      </c>
      <c r="DQ908">
        <f>Drivers!DQ134</f>
        <v>0</v>
      </c>
      <c r="DR908">
        <f>Drivers!DR134</f>
        <v>0</v>
      </c>
      <c r="DS908">
        <f>Drivers!DS134</f>
        <v>0</v>
      </c>
      <c r="DT908">
        <f>Drivers!DT134</f>
        <v>0</v>
      </c>
      <c r="DU908">
        <f>Drivers!DU134</f>
        <v>0</v>
      </c>
      <c r="DV908">
        <f>Drivers!DV134</f>
        <v>0</v>
      </c>
      <c r="DW908">
        <f>Drivers!DW134</f>
        <v>0</v>
      </c>
      <c r="DX908">
        <f>Drivers!DX134</f>
        <v>0</v>
      </c>
      <c r="DY908">
        <f>Drivers!DY134</f>
        <v>0</v>
      </c>
      <c r="DZ908">
        <f>Drivers!DZ134</f>
        <v>40.235648827701972</v>
      </c>
      <c r="EA908">
        <f>Drivers!EA134</f>
        <v>36.182095808383231</v>
      </c>
      <c r="EB908">
        <f>Drivers!EB134</f>
        <v>37.303781347962385</v>
      </c>
      <c r="EC908">
        <f>Drivers!EC134</f>
        <v>41.288617349886501</v>
      </c>
      <c r="ED908">
        <f>Drivers!ED134</f>
        <v>45.966314975551128</v>
      </c>
      <c r="EE908">
        <f>Drivers!EE134</f>
        <v>48.152091876072667</v>
      </c>
      <c r="EF908">
        <f>Drivers!EF134</f>
        <v>50.591824842911159</v>
      </c>
      <c r="EG908">
        <f>Drivers!EG134</f>
        <v>53.5063758680527</v>
      </c>
      <c r="EH908">
        <f>Drivers!EH134</f>
        <v>56.5673667399263</v>
      </c>
      <c r="EI908">
        <f>Drivers!EI134</f>
        <v>59.149677113792819</v>
      </c>
      <c r="EJ908">
        <f>Drivers!EJ134</f>
        <v>61.449668691533617</v>
      </c>
    </row>
    <row r="909" spans="1:140">
      <c r="A909">
        <f>Drivers!A135</f>
        <v>0</v>
      </c>
      <c r="B909">
        <f>Drivers!B135</f>
        <v>0</v>
      </c>
      <c r="C909">
        <f>Drivers!C135</f>
        <v>0</v>
      </c>
      <c r="D909">
        <f>Drivers!D135</f>
        <v>0</v>
      </c>
      <c r="E909">
        <f>Drivers!E135</f>
        <v>0</v>
      </c>
      <c r="F909">
        <f>Drivers!F135</f>
        <v>0</v>
      </c>
      <c r="G909">
        <f>Drivers!G135</f>
        <v>0</v>
      </c>
      <c r="H909">
        <f>Drivers!H135</f>
        <v>0</v>
      </c>
      <c r="I909" t="str">
        <f>Drivers!I135</f>
        <v xml:space="preserve"> = ROI</v>
      </c>
      <c r="J909">
        <f>Drivers!J135</f>
        <v>0</v>
      </c>
      <c r="K909">
        <f>Drivers!K135</f>
        <v>0</v>
      </c>
      <c r="L909">
        <f>Drivers!L135</f>
        <v>0</v>
      </c>
      <c r="M909">
        <f>Drivers!M135</f>
        <v>0</v>
      </c>
      <c r="N909">
        <f>Drivers!N135</f>
        <v>0</v>
      </c>
      <c r="O909">
        <f>Drivers!O135</f>
        <v>0</v>
      </c>
      <c r="P909">
        <f>Drivers!P135</f>
        <v>0</v>
      </c>
      <c r="Q909">
        <f>Drivers!Q135</f>
        <v>0</v>
      </c>
      <c r="R909">
        <f>Drivers!R135</f>
        <v>0</v>
      </c>
      <c r="S909">
        <f>Drivers!S135</f>
        <v>0</v>
      </c>
      <c r="T909">
        <f>Drivers!T135</f>
        <v>0</v>
      </c>
      <c r="U909">
        <f>Drivers!U135</f>
        <v>0</v>
      </c>
      <c r="V909">
        <f>Drivers!V135</f>
        <v>0</v>
      </c>
      <c r="W909">
        <f>Drivers!W135</f>
        <v>0</v>
      </c>
      <c r="X909">
        <f>Drivers!X135</f>
        <v>0</v>
      </c>
      <c r="Y909">
        <f>Drivers!Y135</f>
        <v>0</v>
      </c>
      <c r="Z909">
        <f>Drivers!Z135</f>
        <v>0</v>
      </c>
      <c r="AA909">
        <f>Drivers!AA135</f>
        <v>0</v>
      </c>
      <c r="AB909">
        <f>Drivers!AB135</f>
        <v>0</v>
      </c>
      <c r="AC909">
        <f>Drivers!AC135</f>
        <v>0</v>
      </c>
      <c r="AD909">
        <f>Drivers!AD135</f>
        <v>0</v>
      </c>
      <c r="AE909">
        <f>Drivers!AE135</f>
        <v>0</v>
      </c>
      <c r="AF909">
        <f>Drivers!AF135</f>
        <v>0</v>
      </c>
      <c r="AG909">
        <f>Drivers!AG135</f>
        <v>0</v>
      </c>
      <c r="AH909">
        <f>Drivers!AH135</f>
        <v>0</v>
      </c>
      <c r="AI909">
        <f>Drivers!AI135</f>
        <v>0</v>
      </c>
      <c r="AJ909">
        <f>Drivers!AJ135</f>
        <v>0</v>
      </c>
      <c r="AK909">
        <f>Drivers!AK135</f>
        <v>0</v>
      </c>
      <c r="AL909">
        <f>Drivers!AL135</f>
        <v>0</v>
      </c>
      <c r="AM909">
        <f>Drivers!AM135</f>
        <v>0</v>
      </c>
      <c r="AN909">
        <f>Drivers!AN135</f>
        <v>0</v>
      </c>
      <c r="AO909">
        <f>Drivers!AO135</f>
        <v>0</v>
      </c>
      <c r="AP909">
        <f>Drivers!AP135</f>
        <v>0</v>
      </c>
      <c r="AQ909">
        <f>Drivers!AQ135</f>
        <v>0</v>
      </c>
      <c r="AR909">
        <f>Drivers!AR135</f>
        <v>0</v>
      </c>
      <c r="AS909">
        <f>Drivers!AS135</f>
        <v>0</v>
      </c>
      <c r="AT909">
        <f>Drivers!AT135</f>
        <v>0</v>
      </c>
      <c r="AU909">
        <f>Drivers!AU135</f>
        <v>0</v>
      </c>
      <c r="AV909">
        <f>Drivers!AV135</f>
        <v>0</v>
      </c>
      <c r="AW909">
        <f>Drivers!AW135</f>
        <v>0</v>
      </c>
      <c r="AX909">
        <f>Drivers!AX135</f>
        <v>0</v>
      </c>
      <c r="AY909">
        <f>Drivers!AY135</f>
        <v>0</v>
      </c>
      <c r="AZ909">
        <f>Drivers!AZ135</f>
        <v>0</v>
      </c>
      <c r="BA909">
        <f>Drivers!BA135</f>
        <v>0</v>
      </c>
      <c r="BB909">
        <f>Drivers!BB135</f>
        <v>0</v>
      </c>
      <c r="BC909">
        <f>Drivers!BC135</f>
        <v>0</v>
      </c>
      <c r="BD909">
        <f>Drivers!BD135</f>
        <v>0</v>
      </c>
      <c r="BE909">
        <f>Drivers!BE135</f>
        <v>0</v>
      </c>
      <c r="BF909">
        <f>Drivers!BF135</f>
        <v>0</v>
      </c>
      <c r="BG909">
        <f>Drivers!BG135</f>
        <v>0</v>
      </c>
      <c r="BH909">
        <f>Drivers!BH135</f>
        <v>0</v>
      </c>
      <c r="BI909">
        <f>Drivers!BI135</f>
        <v>0</v>
      </c>
      <c r="BJ909">
        <f>Drivers!BJ135</f>
        <v>0</v>
      </c>
      <c r="BK909">
        <f>Drivers!BK135</f>
        <v>0</v>
      </c>
      <c r="BL909">
        <f>Drivers!BL135</f>
        <v>0</v>
      </c>
      <c r="BM909">
        <f>Drivers!BM135</f>
        <v>0</v>
      </c>
      <c r="BN909">
        <f>Drivers!BN135</f>
        <v>0</v>
      </c>
      <c r="BO909">
        <f>Drivers!BO135</f>
        <v>0</v>
      </c>
      <c r="BP909">
        <f>Drivers!BP135</f>
        <v>0</v>
      </c>
      <c r="BQ909">
        <f>Drivers!BQ135</f>
        <v>0</v>
      </c>
      <c r="BR909">
        <f>Drivers!BR135</f>
        <v>0</v>
      </c>
      <c r="BS909">
        <f>Drivers!BS135</f>
        <v>0</v>
      </c>
      <c r="BT909">
        <f>Drivers!BT135</f>
        <v>0</v>
      </c>
      <c r="BU909">
        <f>Drivers!BU135</f>
        <v>0</v>
      </c>
      <c r="BV909">
        <f>Drivers!BV135</f>
        <v>0</v>
      </c>
      <c r="BW909">
        <f>Drivers!BW135</f>
        <v>0</v>
      </c>
      <c r="BX909">
        <f>Drivers!BX135</f>
        <v>0</v>
      </c>
      <c r="BY909">
        <f>Drivers!BY135</f>
        <v>0</v>
      </c>
      <c r="BZ909">
        <f>Drivers!BZ135</f>
        <v>0</v>
      </c>
      <c r="CA909">
        <f>Drivers!CA135</f>
        <v>0</v>
      </c>
      <c r="CB909">
        <f>Drivers!CB135</f>
        <v>0</v>
      </c>
      <c r="CC909">
        <f>Drivers!CC135</f>
        <v>0</v>
      </c>
      <c r="CD909">
        <f>Drivers!CD135</f>
        <v>0</v>
      </c>
      <c r="CE909">
        <f>Drivers!CE135</f>
        <v>0</v>
      </c>
      <c r="CF909">
        <f>Drivers!CF135</f>
        <v>0</v>
      </c>
      <c r="CG909">
        <f>Drivers!CG135</f>
        <v>0</v>
      </c>
      <c r="CH909">
        <f>Drivers!CH135</f>
        <v>0</v>
      </c>
      <c r="CI909">
        <f>Drivers!CI135</f>
        <v>0</v>
      </c>
      <c r="CJ909">
        <f>Drivers!CJ135</f>
        <v>0</v>
      </c>
      <c r="CK909">
        <f>Drivers!CK135</f>
        <v>0</v>
      </c>
      <c r="CL909">
        <f>Drivers!CL135</f>
        <v>0</v>
      </c>
      <c r="CM909">
        <f>Drivers!CM135</f>
        <v>0</v>
      </c>
      <c r="CN909">
        <f>Drivers!CN135</f>
        <v>0</v>
      </c>
      <c r="CO909">
        <f>Drivers!CO135</f>
        <v>0</v>
      </c>
      <c r="CP909">
        <f>Drivers!CP135</f>
        <v>0</v>
      </c>
      <c r="CQ909">
        <f>Drivers!CQ135</f>
        <v>0</v>
      </c>
      <c r="CR909">
        <f>Drivers!CR135</f>
        <v>0</v>
      </c>
      <c r="CS909">
        <f>Drivers!CS135</f>
        <v>0</v>
      </c>
      <c r="CT909">
        <f>Drivers!CT135</f>
        <v>0</v>
      </c>
      <c r="CU909">
        <f>Drivers!CU135</f>
        <v>0</v>
      </c>
      <c r="CV909">
        <f>Drivers!CV135</f>
        <v>0</v>
      </c>
      <c r="CW909">
        <f>Drivers!CW135</f>
        <v>0</v>
      </c>
      <c r="CX909">
        <f>Drivers!CX135</f>
        <v>0</v>
      </c>
      <c r="CY909">
        <f>Drivers!CY135</f>
        <v>0</v>
      </c>
      <c r="CZ909">
        <f>Drivers!CZ135</f>
        <v>0</v>
      </c>
      <c r="DA909">
        <f>Drivers!DA135</f>
        <v>0</v>
      </c>
      <c r="DB909">
        <f>Drivers!DB135</f>
        <v>0</v>
      </c>
      <c r="DC909">
        <f>Drivers!DC135</f>
        <v>0</v>
      </c>
      <c r="DD909">
        <f>Drivers!DD135</f>
        <v>0</v>
      </c>
      <c r="DE909">
        <f>Drivers!DE135</f>
        <v>0</v>
      </c>
      <c r="DF909">
        <f>Drivers!DF135</f>
        <v>0</v>
      </c>
      <c r="DG909">
        <f>Drivers!DG135</f>
        <v>0</v>
      </c>
      <c r="DH909">
        <f>Drivers!DH135</f>
        <v>0</v>
      </c>
      <c r="DI909">
        <f>Drivers!DI135</f>
        <v>0</v>
      </c>
      <c r="DJ909">
        <f>Drivers!DJ135</f>
        <v>0</v>
      </c>
      <c r="DK909">
        <f>Drivers!DK135</f>
        <v>0</v>
      </c>
      <c r="DL909">
        <f>Drivers!DL135</f>
        <v>0</v>
      </c>
      <c r="DM909">
        <f>Drivers!DM135</f>
        <v>0</v>
      </c>
      <c r="DN909">
        <f>Drivers!DN135</f>
        <v>0</v>
      </c>
      <c r="DO909">
        <f>Drivers!DO135</f>
        <v>0</v>
      </c>
      <c r="DP909">
        <f>Drivers!DP135</f>
        <v>0</v>
      </c>
      <c r="DQ909">
        <f>Drivers!DQ135</f>
        <v>0</v>
      </c>
      <c r="DR909">
        <f>Drivers!DR135</f>
        <v>0</v>
      </c>
      <c r="DS909">
        <f>Drivers!DS135</f>
        <v>0</v>
      </c>
      <c r="DT909">
        <f>Drivers!DT135</f>
        <v>0</v>
      </c>
      <c r="DU909">
        <f>Drivers!DU135</f>
        <v>0</v>
      </c>
      <c r="DV909">
        <f>Drivers!DV135</f>
        <v>0</v>
      </c>
      <c r="DW909">
        <f>Drivers!DW135</f>
        <v>0</v>
      </c>
      <c r="DX909">
        <f>Drivers!DX135</f>
        <v>0</v>
      </c>
      <c r="DY909">
        <f>Drivers!DY135</f>
        <v>0</v>
      </c>
      <c r="DZ909">
        <f>Drivers!DZ135</f>
        <v>6.5570699559059493</v>
      </c>
      <c r="EA909">
        <f>Drivers!EA135</f>
        <v>7.3292809597483286</v>
      </c>
      <c r="EB909">
        <f>Drivers!EB135</f>
        <v>8.4580936539805052</v>
      </c>
      <c r="EC909">
        <f>Drivers!EC135</f>
        <v>8.8054134704011204</v>
      </c>
      <c r="ED909">
        <f>Drivers!ED135</f>
        <v>8.0675297667848422</v>
      </c>
      <c r="EE909">
        <f>Drivers!EE135</f>
        <v>7.8553452588280477</v>
      </c>
      <c r="EF909">
        <f>Drivers!EF135</f>
        <v>7.6260608102545451</v>
      </c>
      <c r="EG909">
        <f>Drivers!EG135</f>
        <v>7.3548741252690837</v>
      </c>
      <c r="EH909">
        <f>Drivers!EH135</f>
        <v>7.0960225962528716</v>
      </c>
      <c r="EI909">
        <f>Drivers!EI135</f>
        <v>6.9219545875341346</v>
      </c>
      <c r="EJ909">
        <f>Drivers!EJ135</f>
        <v>6.7961311316801165</v>
      </c>
    </row>
    <row r="910" spans="1:140">
      <c r="A910">
        <f>Drivers!A136</f>
        <v>0</v>
      </c>
      <c r="B910">
        <f>Drivers!B136</f>
        <v>0</v>
      </c>
      <c r="C910">
        <f>Drivers!C136</f>
        <v>0</v>
      </c>
      <c r="D910">
        <f>Drivers!D136</f>
        <v>0</v>
      </c>
      <c r="E910">
        <f>Drivers!E136</f>
        <v>0</v>
      </c>
      <c r="F910">
        <f>Drivers!F136</f>
        <v>0</v>
      </c>
      <c r="G910">
        <f>Drivers!G136</f>
        <v>0</v>
      </c>
      <c r="H910">
        <f>Drivers!H136</f>
        <v>0</v>
      </c>
      <c r="I910">
        <f>Drivers!I136</f>
        <v>0</v>
      </c>
      <c r="J910">
        <f>Drivers!J136</f>
        <v>0</v>
      </c>
      <c r="K910">
        <f>Drivers!K136</f>
        <v>0</v>
      </c>
      <c r="L910">
        <f>Drivers!L136</f>
        <v>0</v>
      </c>
      <c r="M910">
        <f>Drivers!M136</f>
        <v>0</v>
      </c>
      <c r="N910">
        <f>Drivers!N136</f>
        <v>0</v>
      </c>
      <c r="O910">
        <f>Drivers!O136</f>
        <v>0</v>
      </c>
      <c r="P910">
        <f>Drivers!P136</f>
        <v>0</v>
      </c>
      <c r="Q910">
        <f>Drivers!Q136</f>
        <v>0</v>
      </c>
      <c r="R910">
        <f>Drivers!R136</f>
        <v>0</v>
      </c>
      <c r="S910">
        <f>Drivers!S136</f>
        <v>0</v>
      </c>
      <c r="T910">
        <f>Drivers!T136</f>
        <v>0</v>
      </c>
      <c r="U910">
        <f>Drivers!U136</f>
        <v>0</v>
      </c>
      <c r="V910">
        <f>Drivers!V136</f>
        <v>0</v>
      </c>
      <c r="W910">
        <f>Drivers!W136</f>
        <v>0</v>
      </c>
      <c r="X910">
        <f>Drivers!X136</f>
        <v>0</v>
      </c>
      <c r="Y910">
        <f>Drivers!Y136</f>
        <v>0</v>
      </c>
      <c r="Z910">
        <f>Drivers!Z136</f>
        <v>0</v>
      </c>
      <c r="AA910">
        <f>Drivers!AA136</f>
        <v>0</v>
      </c>
      <c r="AB910">
        <f>Drivers!AB136</f>
        <v>0</v>
      </c>
      <c r="AC910">
        <f>Drivers!AC136</f>
        <v>0</v>
      </c>
      <c r="AD910">
        <f>Drivers!AD136</f>
        <v>0</v>
      </c>
      <c r="AE910">
        <f>Drivers!AE136</f>
        <v>0</v>
      </c>
      <c r="AF910">
        <f>Drivers!AF136</f>
        <v>0</v>
      </c>
      <c r="AG910">
        <f>Drivers!AG136</f>
        <v>0</v>
      </c>
      <c r="AH910">
        <f>Drivers!AH136</f>
        <v>0</v>
      </c>
      <c r="AI910">
        <f>Drivers!AI136</f>
        <v>0</v>
      </c>
      <c r="AJ910">
        <f>Drivers!AJ136</f>
        <v>0</v>
      </c>
      <c r="AK910">
        <f>Drivers!AK136</f>
        <v>0</v>
      </c>
      <c r="AL910">
        <f>Drivers!AL136</f>
        <v>0</v>
      </c>
      <c r="AM910">
        <f>Drivers!AM136</f>
        <v>0</v>
      </c>
      <c r="AN910">
        <f>Drivers!AN136</f>
        <v>0</v>
      </c>
      <c r="AO910">
        <f>Drivers!AO136</f>
        <v>0</v>
      </c>
      <c r="AP910">
        <f>Drivers!AP136</f>
        <v>0</v>
      </c>
      <c r="AQ910">
        <f>Drivers!AQ136</f>
        <v>0</v>
      </c>
      <c r="AR910">
        <f>Drivers!AR136</f>
        <v>0</v>
      </c>
      <c r="AS910">
        <f>Drivers!AS136</f>
        <v>0</v>
      </c>
      <c r="AT910">
        <f>Drivers!AT136</f>
        <v>0</v>
      </c>
      <c r="AU910">
        <f>Drivers!AU136</f>
        <v>0</v>
      </c>
      <c r="AV910">
        <f>Drivers!AV136</f>
        <v>0</v>
      </c>
      <c r="AW910">
        <f>Drivers!AW136</f>
        <v>0</v>
      </c>
      <c r="AX910">
        <f>Drivers!AX136</f>
        <v>0</v>
      </c>
      <c r="AY910">
        <f>Drivers!AY136</f>
        <v>0</v>
      </c>
      <c r="AZ910">
        <f>Drivers!AZ136</f>
        <v>0</v>
      </c>
      <c r="BA910">
        <f>Drivers!BA136</f>
        <v>0</v>
      </c>
      <c r="BB910">
        <f>Drivers!BB136</f>
        <v>0</v>
      </c>
      <c r="BC910">
        <f>Drivers!BC136</f>
        <v>0</v>
      </c>
      <c r="BD910">
        <f>Drivers!BD136</f>
        <v>0</v>
      </c>
      <c r="BE910">
        <f>Drivers!BE136</f>
        <v>0</v>
      </c>
      <c r="BF910">
        <f>Drivers!BF136</f>
        <v>0</v>
      </c>
      <c r="BG910">
        <f>Drivers!BG136</f>
        <v>0</v>
      </c>
      <c r="BH910">
        <f>Drivers!BH136</f>
        <v>0</v>
      </c>
      <c r="BI910">
        <f>Drivers!BI136</f>
        <v>0</v>
      </c>
      <c r="BJ910">
        <f>Drivers!BJ136</f>
        <v>0</v>
      </c>
      <c r="BK910">
        <f>Drivers!BK136</f>
        <v>0</v>
      </c>
      <c r="BL910">
        <f>Drivers!BL136</f>
        <v>0</v>
      </c>
      <c r="BM910">
        <f>Drivers!BM136</f>
        <v>0</v>
      </c>
      <c r="BN910">
        <f>Drivers!BN136</f>
        <v>0</v>
      </c>
      <c r="BO910">
        <f>Drivers!BO136</f>
        <v>0</v>
      </c>
      <c r="BP910">
        <f>Drivers!BP136</f>
        <v>0</v>
      </c>
      <c r="BQ910">
        <f>Drivers!BQ136</f>
        <v>0</v>
      </c>
      <c r="BR910">
        <f>Drivers!BR136</f>
        <v>0</v>
      </c>
      <c r="BS910">
        <f>Drivers!BS136</f>
        <v>0</v>
      </c>
      <c r="BT910">
        <f>Drivers!BT136</f>
        <v>0</v>
      </c>
      <c r="BU910">
        <f>Drivers!BU136</f>
        <v>0</v>
      </c>
      <c r="BV910">
        <f>Drivers!BV136</f>
        <v>0</v>
      </c>
      <c r="BW910">
        <f>Drivers!BW136</f>
        <v>0</v>
      </c>
      <c r="BX910">
        <f>Drivers!BX136</f>
        <v>0</v>
      </c>
      <c r="BY910">
        <f>Drivers!BY136</f>
        <v>0</v>
      </c>
      <c r="BZ910">
        <f>Drivers!BZ136</f>
        <v>0</v>
      </c>
      <c r="CA910">
        <f>Drivers!CA136</f>
        <v>0</v>
      </c>
      <c r="CB910">
        <f>Drivers!CB136</f>
        <v>0</v>
      </c>
      <c r="CC910">
        <f>Drivers!CC136</f>
        <v>0</v>
      </c>
      <c r="CD910">
        <f>Drivers!CD136</f>
        <v>0</v>
      </c>
      <c r="CE910">
        <f>Drivers!CE136</f>
        <v>0</v>
      </c>
      <c r="CF910">
        <f>Drivers!CF136</f>
        <v>0</v>
      </c>
      <c r="CG910">
        <f>Drivers!CG136</f>
        <v>0</v>
      </c>
      <c r="CH910">
        <f>Drivers!CH136</f>
        <v>0</v>
      </c>
      <c r="CI910">
        <f>Drivers!CI136</f>
        <v>0</v>
      </c>
      <c r="CJ910">
        <f>Drivers!CJ136</f>
        <v>0</v>
      </c>
      <c r="CK910">
        <f>Drivers!CK136</f>
        <v>0</v>
      </c>
      <c r="CL910">
        <f>Drivers!CL136</f>
        <v>0</v>
      </c>
      <c r="CM910">
        <f>Drivers!CM136</f>
        <v>0</v>
      </c>
      <c r="CN910">
        <f>Drivers!CN136</f>
        <v>0</v>
      </c>
      <c r="CO910">
        <f>Drivers!CO136</f>
        <v>0</v>
      </c>
      <c r="CP910">
        <f>Drivers!CP136</f>
        <v>0</v>
      </c>
      <c r="CQ910">
        <f>Drivers!CQ136</f>
        <v>0</v>
      </c>
      <c r="CR910">
        <f>Drivers!CR136</f>
        <v>0</v>
      </c>
      <c r="CS910">
        <f>Drivers!CS136</f>
        <v>0</v>
      </c>
      <c r="CT910">
        <f>Drivers!CT136</f>
        <v>0</v>
      </c>
      <c r="CU910">
        <f>Drivers!CU136</f>
        <v>0</v>
      </c>
      <c r="CV910">
        <f>Drivers!CV136</f>
        <v>0</v>
      </c>
      <c r="CW910">
        <f>Drivers!CW136</f>
        <v>0</v>
      </c>
      <c r="CX910">
        <f>Drivers!CX136</f>
        <v>0</v>
      </c>
      <c r="CY910">
        <f>Drivers!CY136</f>
        <v>0</v>
      </c>
      <c r="CZ910">
        <f>Drivers!CZ136</f>
        <v>0</v>
      </c>
      <c r="DA910">
        <f>Drivers!DA136</f>
        <v>0</v>
      </c>
      <c r="DB910">
        <f>Drivers!DB136</f>
        <v>0</v>
      </c>
      <c r="DC910">
        <f>Drivers!DC136</f>
        <v>0</v>
      </c>
      <c r="DD910">
        <f>Drivers!DD136</f>
        <v>0</v>
      </c>
      <c r="DE910">
        <f>Drivers!DE136</f>
        <v>0</v>
      </c>
      <c r="DF910">
        <f>Drivers!DF136</f>
        <v>0</v>
      </c>
      <c r="DG910">
        <f>Drivers!DG136</f>
        <v>0</v>
      </c>
      <c r="DH910">
        <f>Drivers!DH136</f>
        <v>0</v>
      </c>
      <c r="DI910">
        <f>Drivers!DI136</f>
        <v>0</v>
      </c>
      <c r="DJ910">
        <f>Drivers!DJ136</f>
        <v>0</v>
      </c>
      <c r="DK910">
        <f>Drivers!DK136</f>
        <v>0</v>
      </c>
      <c r="DL910">
        <f>Drivers!DL136</f>
        <v>0</v>
      </c>
      <c r="DM910">
        <f>Drivers!DM136</f>
        <v>0</v>
      </c>
      <c r="DN910">
        <f>Drivers!DN136</f>
        <v>0</v>
      </c>
      <c r="DO910">
        <f>Drivers!DO136</f>
        <v>0</v>
      </c>
      <c r="DP910">
        <f>Drivers!DP136</f>
        <v>0</v>
      </c>
      <c r="DQ910">
        <f>Drivers!DQ136</f>
        <v>0</v>
      </c>
      <c r="DR910">
        <f>Drivers!DR136</f>
        <v>0</v>
      </c>
      <c r="DS910">
        <f>Drivers!DS136</f>
        <v>0</v>
      </c>
      <c r="DT910">
        <f>Drivers!DT136</f>
        <v>0</v>
      </c>
      <c r="DU910">
        <f>Drivers!DU136</f>
        <v>0</v>
      </c>
      <c r="DV910">
        <f>Drivers!DV136</f>
        <v>0</v>
      </c>
      <c r="DW910">
        <f>Drivers!DW136</f>
        <v>0</v>
      </c>
      <c r="DX910">
        <f>Drivers!DX136</f>
        <v>0</v>
      </c>
      <c r="DY910">
        <f>Drivers!DY136</f>
        <v>0</v>
      </c>
      <c r="DZ910">
        <f>Drivers!DZ136</f>
        <v>0</v>
      </c>
      <c r="EA910">
        <f>Drivers!EA136</f>
        <v>0</v>
      </c>
      <c r="EB910">
        <f>Drivers!EB136</f>
        <v>0</v>
      </c>
      <c r="EC910">
        <f>Drivers!EC136</f>
        <v>0</v>
      </c>
      <c r="ED910">
        <f>Drivers!ED136</f>
        <v>0</v>
      </c>
      <c r="EE910">
        <f>Drivers!EE136</f>
        <v>0</v>
      </c>
      <c r="EF910">
        <f>Drivers!EF136</f>
        <v>0</v>
      </c>
      <c r="EG910">
        <f>Drivers!EG136</f>
        <v>0</v>
      </c>
      <c r="EH910">
        <f>Drivers!EH136</f>
        <v>0</v>
      </c>
      <c r="EI910">
        <f>Drivers!EI136</f>
        <v>0</v>
      </c>
      <c r="EJ910">
        <f>Drivers!EJ136</f>
        <v>0</v>
      </c>
    </row>
    <row r="911" spans="1:140">
      <c r="A911">
        <f>Drivers!A137</f>
        <v>0</v>
      </c>
      <c r="B911">
        <f>Drivers!B137</f>
        <v>0</v>
      </c>
      <c r="C911">
        <f>Drivers!C137</f>
        <v>0</v>
      </c>
      <c r="D911">
        <f>Drivers!D137</f>
        <v>0</v>
      </c>
      <c r="E911">
        <f>Drivers!E137</f>
        <v>0</v>
      </c>
      <c r="F911">
        <f>Drivers!F137</f>
        <v>0</v>
      </c>
      <c r="G911">
        <f>Drivers!G137</f>
        <v>0</v>
      </c>
      <c r="H911">
        <f>Drivers!H137</f>
        <v>0</v>
      </c>
      <c r="I911" t="str">
        <f>Drivers!I137</f>
        <v>Estimated Converted Zillow Leads</v>
      </c>
      <c r="J911">
        <f>Drivers!J137</f>
        <v>0</v>
      </c>
      <c r="K911">
        <f>Drivers!K137</f>
        <v>0</v>
      </c>
      <c r="L911">
        <f>Drivers!L137</f>
        <v>0</v>
      </c>
      <c r="M911">
        <f>Drivers!M137</f>
        <v>0</v>
      </c>
      <c r="N911">
        <f>Drivers!N137</f>
        <v>0</v>
      </c>
      <c r="O911">
        <f>Drivers!O137</f>
        <v>0</v>
      </c>
      <c r="P911">
        <f>Drivers!P137</f>
        <v>0</v>
      </c>
      <c r="Q911">
        <f>Drivers!Q137</f>
        <v>0</v>
      </c>
      <c r="R911">
        <f>Drivers!R137</f>
        <v>0</v>
      </c>
      <c r="S911">
        <f>Drivers!S137</f>
        <v>0</v>
      </c>
      <c r="T911">
        <f>Drivers!T137</f>
        <v>0</v>
      </c>
      <c r="U911">
        <f>Drivers!U137</f>
        <v>0</v>
      </c>
      <c r="V911">
        <f>Drivers!V137</f>
        <v>0</v>
      </c>
      <c r="W911">
        <f>Drivers!W137</f>
        <v>0</v>
      </c>
      <c r="X911">
        <f>Drivers!X137</f>
        <v>0</v>
      </c>
      <c r="Y911">
        <f>Drivers!Y137</f>
        <v>0</v>
      </c>
      <c r="Z911">
        <f>Drivers!Z137</f>
        <v>0</v>
      </c>
      <c r="AA911">
        <f>Drivers!AA137</f>
        <v>0</v>
      </c>
      <c r="AB911">
        <f>Drivers!AB137</f>
        <v>0</v>
      </c>
      <c r="AC911">
        <f>Drivers!AC137</f>
        <v>0</v>
      </c>
      <c r="AD911">
        <f>Drivers!AD137</f>
        <v>0</v>
      </c>
      <c r="AE911">
        <f>Drivers!AE137</f>
        <v>0</v>
      </c>
      <c r="AF911">
        <f>Drivers!AF137</f>
        <v>0</v>
      </c>
      <c r="AG911">
        <f>Drivers!AG137</f>
        <v>0</v>
      </c>
      <c r="AH911">
        <f>Drivers!AH137</f>
        <v>0</v>
      </c>
      <c r="AI911">
        <f>Drivers!AI137</f>
        <v>0</v>
      </c>
      <c r="AJ911">
        <f>Drivers!AJ137</f>
        <v>0</v>
      </c>
      <c r="AK911">
        <f>Drivers!AK137</f>
        <v>0</v>
      </c>
      <c r="AL911">
        <f>Drivers!AL137</f>
        <v>0</v>
      </c>
      <c r="AM911">
        <f>Drivers!AM137</f>
        <v>0</v>
      </c>
      <c r="AN911">
        <f>Drivers!AN137</f>
        <v>0</v>
      </c>
      <c r="AO911">
        <f>Drivers!AO137</f>
        <v>0</v>
      </c>
      <c r="AP911">
        <f>Drivers!AP137</f>
        <v>0</v>
      </c>
      <c r="AQ911">
        <f>Drivers!AQ137</f>
        <v>0</v>
      </c>
      <c r="AR911">
        <f>Drivers!AR137</f>
        <v>0</v>
      </c>
      <c r="AS911">
        <f>Drivers!AS137</f>
        <v>0</v>
      </c>
      <c r="AT911">
        <f>Drivers!AT137</f>
        <v>0</v>
      </c>
      <c r="AU911">
        <f>Drivers!AU137</f>
        <v>0</v>
      </c>
      <c r="AV911">
        <f>Drivers!AV137</f>
        <v>0</v>
      </c>
      <c r="AW911">
        <f>Drivers!AW137</f>
        <v>0</v>
      </c>
      <c r="AX911">
        <f>Drivers!AX137</f>
        <v>0</v>
      </c>
      <c r="AY911">
        <f>Drivers!AY137</f>
        <v>0</v>
      </c>
      <c r="AZ911">
        <f>Drivers!AZ137</f>
        <v>0</v>
      </c>
      <c r="BA911">
        <f>Drivers!BA137</f>
        <v>0</v>
      </c>
      <c r="BB911">
        <f>Drivers!BB137</f>
        <v>0</v>
      </c>
      <c r="BC911">
        <f>Drivers!BC137</f>
        <v>0</v>
      </c>
      <c r="BD911">
        <f>Drivers!BD137</f>
        <v>0</v>
      </c>
      <c r="BE911">
        <f>Drivers!BE137</f>
        <v>0</v>
      </c>
      <c r="BF911">
        <f>Drivers!BF137</f>
        <v>0</v>
      </c>
      <c r="BG911">
        <f>Drivers!BG137</f>
        <v>0</v>
      </c>
      <c r="BH911">
        <f>Drivers!BH137</f>
        <v>0</v>
      </c>
      <c r="BI911">
        <f>Drivers!BI137</f>
        <v>0</v>
      </c>
      <c r="BJ911">
        <f>Drivers!BJ137</f>
        <v>0</v>
      </c>
      <c r="BK911">
        <f>Drivers!BK137</f>
        <v>0</v>
      </c>
      <c r="BL911">
        <f>Drivers!BL137</f>
        <v>0</v>
      </c>
      <c r="BM911">
        <f>Drivers!BM137</f>
        <v>0</v>
      </c>
      <c r="BN911">
        <f>Drivers!BN137</f>
        <v>0</v>
      </c>
      <c r="BO911">
        <f>Drivers!BO137</f>
        <v>0</v>
      </c>
      <c r="BP911">
        <f>Drivers!BP137</f>
        <v>0</v>
      </c>
      <c r="BQ911">
        <f>Drivers!BQ137</f>
        <v>0</v>
      </c>
      <c r="BR911">
        <f>Drivers!BR137</f>
        <v>0</v>
      </c>
      <c r="BS911">
        <f>Drivers!BS137</f>
        <v>0</v>
      </c>
      <c r="BT911">
        <f>Drivers!BT137</f>
        <v>0</v>
      </c>
      <c r="BU911">
        <f>Drivers!BU137</f>
        <v>0</v>
      </c>
      <c r="BV911">
        <f>Drivers!BV137</f>
        <v>0</v>
      </c>
      <c r="BW911">
        <f>Drivers!BW137</f>
        <v>0</v>
      </c>
      <c r="BX911">
        <f>Drivers!BX137</f>
        <v>0</v>
      </c>
      <c r="BY911">
        <f>Drivers!BY137</f>
        <v>0</v>
      </c>
      <c r="BZ911">
        <f>Drivers!BZ137</f>
        <v>0</v>
      </c>
      <c r="CA911">
        <f>Drivers!CA137</f>
        <v>0</v>
      </c>
      <c r="CB911">
        <f>Drivers!CB137</f>
        <v>0</v>
      </c>
      <c r="CC911">
        <f>Drivers!CC137</f>
        <v>0</v>
      </c>
      <c r="CD911">
        <f>Drivers!CD137</f>
        <v>0</v>
      </c>
      <c r="CE911">
        <f>Drivers!CE137</f>
        <v>0</v>
      </c>
      <c r="CF911">
        <f>Drivers!CF137</f>
        <v>0</v>
      </c>
      <c r="CG911">
        <f>Drivers!CG137</f>
        <v>0</v>
      </c>
      <c r="CH911">
        <f>Drivers!CH137</f>
        <v>0</v>
      </c>
      <c r="CI911">
        <f>Drivers!CI137</f>
        <v>0</v>
      </c>
      <c r="CJ911">
        <f>Drivers!CJ137</f>
        <v>0</v>
      </c>
      <c r="CK911">
        <f>Drivers!CK137</f>
        <v>0</v>
      </c>
      <c r="CL911">
        <f>Drivers!CL137</f>
        <v>0</v>
      </c>
      <c r="CM911">
        <f>Drivers!CM137</f>
        <v>0</v>
      </c>
      <c r="CN911">
        <f>Drivers!CN137</f>
        <v>0</v>
      </c>
      <c r="CO911">
        <f>Drivers!CO137</f>
        <v>0</v>
      </c>
      <c r="CP911">
        <f>Drivers!CP137</f>
        <v>0</v>
      </c>
      <c r="CQ911">
        <f>Drivers!CQ137</f>
        <v>0</v>
      </c>
      <c r="CR911">
        <f>Drivers!CR137</f>
        <v>0</v>
      </c>
      <c r="CS911">
        <f>Drivers!CS137</f>
        <v>0</v>
      </c>
      <c r="CT911">
        <f>Drivers!CT137</f>
        <v>0</v>
      </c>
      <c r="CU911">
        <f>Drivers!CU137</f>
        <v>0</v>
      </c>
      <c r="CV911">
        <f>Drivers!CV137</f>
        <v>0</v>
      </c>
      <c r="CW911">
        <f>Drivers!CW137</f>
        <v>0</v>
      </c>
      <c r="CX911">
        <f>Drivers!CX137</f>
        <v>0</v>
      </c>
      <c r="CY911">
        <f>Drivers!CY137</f>
        <v>0</v>
      </c>
      <c r="CZ911">
        <f>Drivers!CZ137</f>
        <v>0</v>
      </c>
      <c r="DA911">
        <f>Drivers!DA137</f>
        <v>0</v>
      </c>
      <c r="DB911">
        <f>Drivers!DB137</f>
        <v>0</v>
      </c>
      <c r="DC911">
        <f>Drivers!DC137</f>
        <v>0</v>
      </c>
      <c r="DD911">
        <f>Drivers!DD137</f>
        <v>0</v>
      </c>
      <c r="DE911">
        <f>Drivers!DE137</f>
        <v>0</v>
      </c>
      <c r="DF911">
        <f>Drivers!DF137</f>
        <v>0</v>
      </c>
      <c r="DG911">
        <f>Drivers!DG137</f>
        <v>0</v>
      </c>
      <c r="DH911">
        <f>Drivers!DH137</f>
        <v>0</v>
      </c>
      <c r="DI911">
        <f>Drivers!DI137</f>
        <v>0</v>
      </c>
      <c r="DJ911">
        <f>Drivers!DJ137</f>
        <v>0</v>
      </c>
      <c r="DK911">
        <f>Drivers!DK137</f>
        <v>0</v>
      </c>
      <c r="DL911">
        <f>Drivers!DL137</f>
        <v>0</v>
      </c>
      <c r="DM911">
        <f>Drivers!DM137</f>
        <v>0</v>
      </c>
      <c r="DN911">
        <f>Drivers!DN137</f>
        <v>0</v>
      </c>
      <c r="DO911">
        <f>Drivers!DO137</f>
        <v>0</v>
      </c>
      <c r="DP911">
        <f>Drivers!DP137</f>
        <v>0</v>
      </c>
      <c r="DQ911">
        <f>Drivers!DQ137</f>
        <v>0</v>
      </c>
      <c r="DR911">
        <f>Drivers!DR137</f>
        <v>0</v>
      </c>
      <c r="DS911">
        <f>Drivers!DS137</f>
        <v>0</v>
      </c>
      <c r="DT911">
        <f>Drivers!DT137</f>
        <v>0</v>
      </c>
      <c r="DU911">
        <f>Drivers!DU137</f>
        <v>0</v>
      </c>
      <c r="DV911">
        <f>Drivers!DV137</f>
        <v>0</v>
      </c>
      <c r="DW911">
        <f>Drivers!DW137</f>
        <v>0</v>
      </c>
      <c r="DX911">
        <f>Drivers!DX137</f>
        <v>0</v>
      </c>
      <c r="DY911">
        <f>Drivers!DY137</f>
        <v>299970.73289178434</v>
      </c>
      <c r="DZ911">
        <f>Drivers!DZ137</f>
        <v>404960.48940390884</v>
      </c>
      <c r="EA911">
        <f>Drivers!EA137</f>
        <v>559450</v>
      </c>
      <c r="EB911">
        <f>Drivers!EB137</f>
        <v>775807.99999999988</v>
      </c>
      <c r="EC911">
        <f>Drivers!EC137</f>
        <v>918835.05999999994</v>
      </c>
      <c r="ED911">
        <f>Drivers!ED137</f>
        <v>961735.33213426732</v>
      </c>
      <c r="EE911">
        <f>Drivers!EE137</f>
        <v>1048291.5120263514</v>
      </c>
      <c r="EF911">
        <f>Drivers!EF137</f>
        <v>1121671.9178681963</v>
      </c>
      <c r="EG911">
        <f>Drivers!EG137</f>
        <v>1177755.5137616061</v>
      </c>
      <c r="EH911">
        <f>Drivers!EH137</f>
        <v>1224865.7343120703</v>
      </c>
      <c r="EI911">
        <f>Drivers!EI137</f>
        <v>1273860.3636845532</v>
      </c>
      <c r="EJ911">
        <f>Drivers!EJ137</f>
        <v>1324814.7782319353</v>
      </c>
    </row>
    <row r="912" spans="1:140">
      <c r="A912">
        <f>Drivers!A138</f>
        <v>0</v>
      </c>
      <c r="B912">
        <f>Drivers!B138</f>
        <v>0</v>
      </c>
      <c r="C912">
        <f>Drivers!C138</f>
        <v>0</v>
      </c>
      <c r="D912">
        <f>Drivers!D138</f>
        <v>0</v>
      </c>
      <c r="E912">
        <f>Drivers!E138</f>
        <v>0</v>
      </c>
      <c r="F912">
        <f>Drivers!F138</f>
        <v>0</v>
      </c>
      <c r="G912">
        <f>Drivers!G138</f>
        <v>0</v>
      </c>
      <c r="H912">
        <f>Drivers!H138</f>
        <v>0</v>
      </c>
      <c r="I912" t="str">
        <f>Drivers!I138</f>
        <v>YoY % Growth</v>
      </c>
      <c r="J912">
        <f>Drivers!J138</f>
        <v>0</v>
      </c>
      <c r="K912">
        <f>Drivers!K138</f>
        <v>0</v>
      </c>
      <c r="L912">
        <f>Drivers!L138</f>
        <v>0</v>
      </c>
      <c r="M912">
        <f>Drivers!M138</f>
        <v>0</v>
      </c>
      <c r="N912">
        <f>Drivers!N138</f>
        <v>0</v>
      </c>
      <c r="O912">
        <f>Drivers!O138</f>
        <v>0</v>
      </c>
      <c r="P912">
        <f>Drivers!P138</f>
        <v>0</v>
      </c>
      <c r="Q912">
        <f>Drivers!Q138</f>
        <v>0</v>
      </c>
      <c r="R912">
        <f>Drivers!R138</f>
        <v>0</v>
      </c>
      <c r="S912">
        <f>Drivers!S138</f>
        <v>0</v>
      </c>
      <c r="T912">
        <f>Drivers!T138</f>
        <v>0</v>
      </c>
      <c r="U912">
        <f>Drivers!U138</f>
        <v>0</v>
      </c>
      <c r="V912">
        <f>Drivers!V138</f>
        <v>0</v>
      </c>
      <c r="W912">
        <f>Drivers!W138</f>
        <v>0</v>
      </c>
      <c r="X912">
        <f>Drivers!X138</f>
        <v>0</v>
      </c>
      <c r="Y912">
        <f>Drivers!Y138</f>
        <v>0</v>
      </c>
      <c r="Z912">
        <f>Drivers!Z138</f>
        <v>0</v>
      </c>
      <c r="AA912">
        <f>Drivers!AA138</f>
        <v>0</v>
      </c>
      <c r="AB912">
        <f>Drivers!AB138</f>
        <v>0</v>
      </c>
      <c r="AC912">
        <f>Drivers!AC138</f>
        <v>0</v>
      </c>
      <c r="AD912">
        <f>Drivers!AD138</f>
        <v>0</v>
      </c>
      <c r="AE912">
        <f>Drivers!AE138</f>
        <v>0</v>
      </c>
      <c r="AF912">
        <f>Drivers!AF138</f>
        <v>0</v>
      </c>
      <c r="AG912">
        <f>Drivers!AG138</f>
        <v>0</v>
      </c>
      <c r="AH912">
        <f>Drivers!AH138</f>
        <v>0</v>
      </c>
      <c r="AI912">
        <f>Drivers!AI138</f>
        <v>0</v>
      </c>
      <c r="AJ912">
        <f>Drivers!AJ138</f>
        <v>0</v>
      </c>
      <c r="AK912">
        <f>Drivers!AK138</f>
        <v>0</v>
      </c>
      <c r="AL912">
        <f>Drivers!AL138</f>
        <v>0</v>
      </c>
      <c r="AM912">
        <f>Drivers!AM138</f>
        <v>0</v>
      </c>
      <c r="AN912">
        <f>Drivers!AN138</f>
        <v>0</v>
      </c>
      <c r="AO912">
        <f>Drivers!AO138</f>
        <v>0</v>
      </c>
      <c r="AP912">
        <f>Drivers!AP138</f>
        <v>0</v>
      </c>
      <c r="AQ912">
        <f>Drivers!AQ138</f>
        <v>0</v>
      </c>
      <c r="AR912">
        <f>Drivers!AR138</f>
        <v>0</v>
      </c>
      <c r="AS912">
        <f>Drivers!AS138</f>
        <v>0</v>
      </c>
      <c r="AT912">
        <f>Drivers!AT138</f>
        <v>0</v>
      </c>
      <c r="AU912">
        <f>Drivers!AU138</f>
        <v>0</v>
      </c>
      <c r="AV912">
        <f>Drivers!AV138</f>
        <v>0</v>
      </c>
      <c r="AW912">
        <f>Drivers!AW138</f>
        <v>0</v>
      </c>
      <c r="AX912">
        <f>Drivers!AX138</f>
        <v>0</v>
      </c>
      <c r="AY912">
        <f>Drivers!AY138</f>
        <v>0</v>
      </c>
      <c r="AZ912">
        <f>Drivers!AZ138</f>
        <v>0</v>
      </c>
      <c r="BA912">
        <f>Drivers!BA138</f>
        <v>0</v>
      </c>
      <c r="BB912">
        <f>Drivers!BB138</f>
        <v>0</v>
      </c>
      <c r="BC912">
        <f>Drivers!BC138</f>
        <v>0</v>
      </c>
      <c r="BD912">
        <f>Drivers!BD138</f>
        <v>0</v>
      </c>
      <c r="BE912">
        <f>Drivers!BE138</f>
        <v>0</v>
      </c>
      <c r="BF912">
        <f>Drivers!BF138</f>
        <v>0</v>
      </c>
      <c r="BG912">
        <f>Drivers!BG138</f>
        <v>0</v>
      </c>
      <c r="BH912">
        <f>Drivers!BH138</f>
        <v>0</v>
      </c>
      <c r="BI912">
        <f>Drivers!BI138</f>
        <v>0</v>
      </c>
      <c r="BJ912">
        <f>Drivers!BJ138</f>
        <v>0</v>
      </c>
      <c r="BK912">
        <f>Drivers!BK138</f>
        <v>0</v>
      </c>
      <c r="BL912">
        <f>Drivers!BL138</f>
        <v>0</v>
      </c>
      <c r="BM912">
        <f>Drivers!BM138</f>
        <v>0</v>
      </c>
      <c r="BN912">
        <f>Drivers!BN138</f>
        <v>0</v>
      </c>
      <c r="BO912">
        <f>Drivers!BO138</f>
        <v>0</v>
      </c>
      <c r="BP912">
        <f>Drivers!BP138</f>
        <v>0</v>
      </c>
      <c r="BQ912">
        <f>Drivers!BQ138</f>
        <v>0</v>
      </c>
      <c r="BR912">
        <f>Drivers!BR138</f>
        <v>0</v>
      </c>
      <c r="BS912">
        <f>Drivers!BS138</f>
        <v>0</v>
      </c>
      <c r="BT912">
        <f>Drivers!BT138</f>
        <v>0</v>
      </c>
      <c r="BU912">
        <f>Drivers!BU138</f>
        <v>0</v>
      </c>
      <c r="BV912">
        <f>Drivers!BV138</f>
        <v>0</v>
      </c>
      <c r="BW912">
        <f>Drivers!BW138</f>
        <v>0</v>
      </c>
      <c r="BX912">
        <f>Drivers!BX138</f>
        <v>0</v>
      </c>
      <c r="BY912">
        <f>Drivers!BY138</f>
        <v>0</v>
      </c>
      <c r="BZ912">
        <f>Drivers!BZ138</f>
        <v>0</v>
      </c>
      <c r="CA912">
        <f>Drivers!CA138</f>
        <v>0</v>
      </c>
      <c r="CB912">
        <f>Drivers!CB138</f>
        <v>0</v>
      </c>
      <c r="CC912">
        <f>Drivers!CC138</f>
        <v>0</v>
      </c>
      <c r="CD912">
        <f>Drivers!CD138</f>
        <v>0</v>
      </c>
      <c r="CE912">
        <f>Drivers!CE138</f>
        <v>0</v>
      </c>
      <c r="CF912">
        <f>Drivers!CF138</f>
        <v>0</v>
      </c>
      <c r="CG912">
        <f>Drivers!CG138</f>
        <v>0</v>
      </c>
      <c r="CH912">
        <f>Drivers!CH138</f>
        <v>0</v>
      </c>
      <c r="CI912">
        <f>Drivers!CI138</f>
        <v>0</v>
      </c>
      <c r="CJ912">
        <f>Drivers!CJ138</f>
        <v>0</v>
      </c>
      <c r="CK912">
        <f>Drivers!CK138</f>
        <v>0</v>
      </c>
      <c r="CL912">
        <f>Drivers!CL138</f>
        <v>0</v>
      </c>
      <c r="CM912">
        <f>Drivers!CM138</f>
        <v>0</v>
      </c>
      <c r="CN912">
        <f>Drivers!CN138</f>
        <v>0</v>
      </c>
      <c r="CO912">
        <f>Drivers!CO138</f>
        <v>0</v>
      </c>
      <c r="CP912">
        <f>Drivers!CP138</f>
        <v>0</v>
      </c>
      <c r="CQ912">
        <f>Drivers!CQ138</f>
        <v>0</v>
      </c>
      <c r="CR912">
        <f>Drivers!CR138</f>
        <v>0</v>
      </c>
      <c r="CS912">
        <f>Drivers!CS138</f>
        <v>0</v>
      </c>
      <c r="CT912">
        <f>Drivers!CT138</f>
        <v>0</v>
      </c>
      <c r="CU912">
        <f>Drivers!CU138</f>
        <v>0</v>
      </c>
      <c r="CV912">
        <f>Drivers!CV138</f>
        <v>0</v>
      </c>
      <c r="CW912">
        <f>Drivers!CW138</f>
        <v>0</v>
      </c>
      <c r="CX912">
        <f>Drivers!CX138</f>
        <v>0</v>
      </c>
      <c r="CY912">
        <f>Drivers!CY138</f>
        <v>0</v>
      </c>
      <c r="CZ912">
        <f>Drivers!CZ138</f>
        <v>0</v>
      </c>
      <c r="DA912">
        <f>Drivers!DA138</f>
        <v>0</v>
      </c>
      <c r="DB912">
        <f>Drivers!DB138</f>
        <v>0</v>
      </c>
      <c r="DC912">
        <f>Drivers!DC138</f>
        <v>0</v>
      </c>
      <c r="DD912">
        <f>Drivers!DD138</f>
        <v>0</v>
      </c>
      <c r="DE912">
        <f>Drivers!DE138</f>
        <v>0</v>
      </c>
      <c r="DF912">
        <f>Drivers!DF138</f>
        <v>0</v>
      </c>
      <c r="DG912">
        <f>Drivers!DG138</f>
        <v>0</v>
      </c>
      <c r="DH912">
        <f>Drivers!DH138</f>
        <v>0</v>
      </c>
      <c r="DI912">
        <f>Drivers!DI138</f>
        <v>0</v>
      </c>
      <c r="DJ912">
        <f>Drivers!DJ138</f>
        <v>0</v>
      </c>
      <c r="DK912">
        <f>Drivers!DK138</f>
        <v>0</v>
      </c>
      <c r="DL912">
        <f>Drivers!DL138</f>
        <v>0</v>
      </c>
      <c r="DM912">
        <f>Drivers!DM138</f>
        <v>0</v>
      </c>
      <c r="DN912">
        <f>Drivers!DN138</f>
        <v>0</v>
      </c>
      <c r="DO912">
        <f>Drivers!DO138</f>
        <v>0</v>
      </c>
      <c r="DP912">
        <f>Drivers!DP138</f>
        <v>0</v>
      </c>
      <c r="DQ912">
        <f>Drivers!DQ138</f>
        <v>0</v>
      </c>
      <c r="DR912">
        <f>Drivers!DR138</f>
        <v>0</v>
      </c>
      <c r="DS912">
        <f>Drivers!DS138</f>
        <v>0</v>
      </c>
      <c r="DT912">
        <f>Drivers!DT138</f>
        <v>0</v>
      </c>
      <c r="DU912">
        <f>Drivers!DU138</f>
        <v>0</v>
      </c>
      <c r="DV912">
        <f>Drivers!DV138</f>
        <v>0</v>
      </c>
      <c r="DW912">
        <f>Drivers!DW138</f>
        <v>0</v>
      </c>
      <c r="DX912">
        <f>Drivers!DX138</f>
        <v>0</v>
      </c>
      <c r="DY912">
        <f>Drivers!DY138</f>
        <v>0</v>
      </c>
      <c r="DZ912">
        <f>Drivers!DZ138</f>
        <v>0.34999999999999987</v>
      </c>
      <c r="EA912">
        <f>Drivers!EA138</f>
        <v>0.38149279902218525</v>
      </c>
      <c r="EB912">
        <f>Drivers!EB138</f>
        <v>0.38673339887389369</v>
      </c>
      <c r="EC912">
        <f>Drivers!EC138</f>
        <v>0.18435883620689664</v>
      </c>
      <c r="ED912">
        <f>Drivers!ED138</f>
        <v>4.6689851097178936E-2</v>
      </c>
      <c r="EE912">
        <f>Drivers!EE138</f>
        <v>9.000000000000008E-2</v>
      </c>
      <c r="EF912">
        <f>Drivers!EF138</f>
        <v>7.0000000000000284E-2</v>
      </c>
      <c r="EG912">
        <f>Drivers!EG138</f>
        <v>5.0000000000000044E-2</v>
      </c>
      <c r="EH912">
        <f>Drivers!EH138</f>
        <v>4.0000000000000036E-2</v>
      </c>
      <c r="EI912">
        <f>Drivers!EI138</f>
        <v>4.0000000000000036E-2</v>
      </c>
      <c r="EJ912">
        <f>Drivers!EJ138</f>
        <v>4.0000000000000036E-2</v>
      </c>
    </row>
    <row r="913" spans="1:140">
      <c r="A913">
        <f>Drivers!A139</f>
        <v>0</v>
      </c>
      <c r="B913">
        <f>Drivers!B139</f>
        <v>0</v>
      </c>
      <c r="C913">
        <f>Drivers!C139</f>
        <v>0</v>
      </c>
      <c r="D913">
        <f>Drivers!D139</f>
        <v>0</v>
      </c>
      <c r="E913">
        <f>Drivers!E139</f>
        <v>0</v>
      </c>
      <c r="F913">
        <f>Drivers!F139</f>
        <v>0</v>
      </c>
      <c r="G913">
        <f>Drivers!G139</f>
        <v>0</v>
      </c>
      <c r="H913">
        <f>Drivers!H139</f>
        <v>0</v>
      </c>
      <c r="I913">
        <f>Drivers!I139</f>
        <v>0</v>
      </c>
      <c r="J913">
        <f>Drivers!J139</f>
        <v>0</v>
      </c>
      <c r="K913">
        <f>Drivers!K139</f>
        <v>0</v>
      </c>
      <c r="L913">
        <f>Drivers!L139</f>
        <v>0</v>
      </c>
      <c r="M913">
        <f>Drivers!M139</f>
        <v>0</v>
      </c>
      <c r="N913">
        <f>Drivers!N139</f>
        <v>0</v>
      </c>
      <c r="O913">
        <f>Drivers!O139</f>
        <v>0</v>
      </c>
      <c r="P913">
        <f>Drivers!P139</f>
        <v>0</v>
      </c>
      <c r="Q913">
        <f>Drivers!Q139</f>
        <v>0</v>
      </c>
      <c r="R913">
        <f>Drivers!R139</f>
        <v>0</v>
      </c>
      <c r="S913">
        <f>Drivers!S139</f>
        <v>0</v>
      </c>
      <c r="T913">
        <f>Drivers!T139</f>
        <v>0</v>
      </c>
      <c r="U913">
        <f>Drivers!U139</f>
        <v>0</v>
      </c>
      <c r="V913">
        <f>Drivers!V139</f>
        <v>0</v>
      </c>
      <c r="W913">
        <f>Drivers!W139</f>
        <v>0</v>
      </c>
      <c r="X913">
        <f>Drivers!X139</f>
        <v>0</v>
      </c>
      <c r="Y913">
        <f>Drivers!Y139</f>
        <v>0</v>
      </c>
      <c r="Z913">
        <f>Drivers!Z139</f>
        <v>0</v>
      </c>
      <c r="AA913">
        <f>Drivers!AA139</f>
        <v>0</v>
      </c>
      <c r="AB913">
        <f>Drivers!AB139</f>
        <v>0</v>
      </c>
      <c r="AC913">
        <f>Drivers!AC139</f>
        <v>0</v>
      </c>
      <c r="AD913">
        <f>Drivers!AD139</f>
        <v>0</v>
      </c>
      <c r="AE913">
        <f>Drivers!AE139</f>
        <v>0</v>
      </c>
      <c r="AF913">
        <f>Drivers!AF139</f>
        <v>0</v>
      </c>
      <c r="AG913">
        <f>Drivers!AG139</f>
        <v>0</v>
      </c>
      <c r="AH913">
        <f>Drivers!AH139</f>
        <v>0</v>
      </c>
      <c r="AI913">
        <f>Drivers!AI139</f>
        <v>0</v>
      </c>
      <c r="AJ913">
        <f>Drivers!AJ139</f>
        <v>0</v>
      </c>
      <c r="AK913">
        <f>Drivers!AK139</f>
        <v>0</v>
      </c>
      <c r="AL913">
        <f>Drivers!AL139</f>
        <v>0</v>
      </c>
      <c r="AM913">
        <f>Drivers!AM139</f>
        <v>0</v>
      </c>
      <c r="AN913">
        <f>Drivers!AN139</f>
        <v>0</v>
      </c>
      <c r="AO913">
        <f>Drivers!AO139</f>
        <v>0</v>
      </c>
      <c r="AP913">
        <f>Drivers!AP139</f>
        <v>0</v>
      </c>
      <c r="AQ913">
        <f>Drivers!AQ139</f>
        <v>0</v>
      </c>
      <c r="AR913">
        <f>Drivers!AR139</f>
        <v>0</v>
      </c>
      <c r="AS913">
        <f>Drivers!AS139</f>
        <v>0</v>
      </c>
      <c r="AT913">
        <f>Drivers!AT139</f>
        <v>0</v>
      </c>
      <c r="AU913">
        <f>Drivers!AU139</f>
        <v>0</v>
      </c>
      <c r="AV913">
        <f>Drivers!AV139</f>
        <v>0</v>
      </c>
      <c r="AW913">
        <f>Drivers!AW139</f>
        <v>0</v>
      </c>
      <c r="AX913">
        <f>Drivers!AX139</f>
        <v>0</v>
      </c>
      <c r="AY913">
        <f>Drivers!AY139</f>
        <v>0</v>
      </c>
      <c r="AZ913">
        <f>Drivers!AZ139</f>
        <v>0</v>
      </c>
      <c r="BA913">
        <f>Drivers!BA139</f>
        <v>0</v>
      </c>
      <c r="BB913">
        <f>Drivers!BB139</f>
        <v>0</v>
      </c>
      <c r="BC913">
        <f>Drivers!BC139</f>
        <v>0</v>
      </c>
      <c r="BD913">
        <f>Drivers!BD139</f>
        <v>0</v>
      </c>
      <c r="BE913">
        <f>Drivers!BE139</f>
        <v>0</v>
      </c>
      <c r="BF913">
        <f>Drivers!BF139</f>
        <v>0</v>
      </c>
      <c r="BG913">
        <f>Drivers!BG139</f>
        <v>0</v>
      </c>
      <c r="BH913">
        <f>Drivers!BH139</f>
        <v>0</v>
      </c>
      <c r="BI913">
        <f>Drivers!BI139</f>
        <v>0</v>
      </c>
      <c r="BJ913">
        <f>Drivers!BJ139</f>
        <v>0</v>
      </c>
      <c r="BK913">
        <f>Drivers!BK139</f>
        <v>0</v>
      </c>
      <c r="BL913">
        <f>Drivers!BL139</f>
        <v>0</v>
      </c>
      <c r="BM913">
        <f>Drivers!BM139</f>
        <v>0</v>
      </c>
      <c r="BN913">
        <f>Drivers!BN139</f>
        <v>0</v>
      </c>
      <c r="BO913">
        <f>Drivers!BO139</f>
        <v>0</v>
      </c>
      <c r="BP913">
        <f>Drivers!BP139</f>
        <v>0</v>
      </c>
      <c r="BQ913">
        <f>Drivers!BQ139</f>
        <v>0</v>
      </c>
      <c r="BR913">
        <f>Drivers!BR139</f>
        <v>0</v>
      </c>
      <c r="BS913">
        <f>Drivers!BS139</f>
        <v>0</v>
      </c>
      <c r="BT913">
        <f>Drivers!BT139</f>
        <v>0</v>
      </c>
      <c r="BU913">
        <f>Drivers!BU139</f>
        <v>0</v>
      </c>
      <c r="BV913">
        <f>Drivers!BV139</f>
        <v>0</v>
      </c>
      <c r="BW913">
        <f>Drivers!BW139</f>
        <v>0</v>
      </c>
      <c r="BX913">
        <f>Drivers!BX139</f>
        <v>0</v>
      </c>
      <c r="BY913">
        <f>Drivers!BY139</f>
        <v>0</v>
      </c>
      <c r="BZ913">
        <f>Drivers!BZ139</f>
        <v>0</v>
      </c>
      <c r="CA913">
        <f>Drivers!CA139</f>
        <v>0</v>
      </c>
      <c r="CB913">
        <f>Drivers!CB139</f>
        <v>0</v>
      </c>
      <c r="CC913">
        <f>Drivers!CC139</f>
        <v>0</v>
      </c>
      <c r="CD913">
        <f>Drivers!CD139</f>
        <v>0</v>
      </c>
      <c r="CE913">
        <f>Drivers!CE139</f>
        <v>0</v>
      </c>
      <c r="CF913">
        <f>Drivers!CF139</f>
        <v>0</v>
      </c>
      <c r="CG913">
        <f>Drivers!CG139</f>
        <v>0</v>
      </c>
      <c r="CH913">
        <f>Drivers!CH139</f>
        <v>0</v>
      </c>
      <c r="CI913">
        <f>Drivers!CI139</f>
        <v>0</v>
      </c>
      <c r="CJ913">
        <f>Drivers!CJ139</f>
        <v>0</v>
      </c>
      <c r="CK913">
        <f>Drivers!CK139</f>
        <v>0</v>
      </c>
      <c r="CL913">
        <f>Drivers!CL139</f>
        <v>0</v>
      </c>
      <c r="CM913">
        <f>Drivers!CM139</f>
        <v>0</v>
      </c>
      <c r="CN913">
        <f>Drivers!CN139</f>
        <v>0</v>
      </c>
      <c r="CO913">
        <f>Drivers!CO139</f>
        <v>0</v>
      </c>
      <c r="CP913">
        <f>Drivers!CP139</f>
        <v>0</v>
      </c>
      <c r="CQ913">
        <f>Drivers!CQ139</f>
        <v>0</v>
      </c>
      <c r="CR913">
        <f>Drivers!CR139</f>
        <v>0</v>
      </c>
      <c r="CS913">
        <f>Drivers!CS139</f>
        <v>0</v>
      </c>
      <c r="CT913">
        <f>Drivers!CT139</f>
        <v>0</v>
      </c>
      <c r="CU913">
        <f>Drivers!CU139</f>
        <v>0</v>
      </c>
      <c r="CV913">
        <f>Drivers!CV139</f>
        <v>0</v>
      </c>
      <c r="CW913">
        <f>Drivers!CW139</f>
        <v>0</v>
      </c>
      <c r="CX913">
        <f>Drivers!CX139</f>
        <v>0</v>
      </c>
      <c r="CY913">
        <f>Drivers!CY139</f>
        <v>0</v>
      </c>
      <c r="CZ913">
        <f>Drivers!CZ139</f>
        <v>0</v>
      </c>
      <c r="DA913">
        <f>Drivers!DA139</f>
        <v>0</v>
      </c>
      <c r="DB913">
        <f>Drivers!DB139</f>
        <v>0</v>
      </c>
      <c r="DC913">
        <f>Drivers!DC139</f>
        <v>0</v>
      </c>
      <c r="DD913">
        <f>Drivers!DD139</f>
        <v>0</v>
      </c>
      <c r="DE913">
        <f>Drivers!DE139</f>
        <v>0</v>
      </c>
      <c r="DF913">
        <f>Drivers!DF139</f>
        <v>0</v>
      </c>
      <c r="DG913">
        <f>Drivers!DG139</f>
        <v>0</v>
      </c>
      <c r="DH913">
        <f>Drivers!DH139</f>
        <v>0</v>
      </c>
      <c r="DI913">
        <f>Drivers!DI139</f>
        <v>0</v>
      </c>
      <c r="DJ913">
        <f>Drivers!DJ139</f>
        <v>0</v>
      </c>
      <c r="DK913">
        <f>Drivers!DK139</f>
        <v>0</v>
      </c>
      <c r="DL913">
        <f>Drivers!DL139</f>
        <v>0</v>
      </c>
      <c r="DM913">
        <f>Drivers!DM139</f>
        <v>0</v>
      </c>
      <c r="DN913">
        <f>Drivers!DN139</f>
        <v>0</v>
      </c>
      <c r="DO913">
        <f>Drivers!DO139</f>
        <v>0</v>
      </c>
      <c r="DP913">
        <f>Drivers!DP139</f>
        <v>0</v>
      </c>
      <c r="DQ913">
        <f>Drivers!DQ139</f>
        <v>0</v>
      </c>
      <c r="DR913">
        <f>Drivers!DR139</f>
        <v>0</v>
      </c>
      <c r="DS913">
        <f>Drivers!DS139</f>
        <v>0</v>
      </c>
      <c r="DT913">
        <f>Drivers!DT139</f>
        <v>0</v>
      </c>
      <c r="DU913">
        <f>Drivers!DU139</f>
        <v>0</v>
      </c>
      <c r="DV913">
        <f>Drivers!DV139</f>
        <v>0</v>
      </c>
      <c r="DW913">
        <f>Drivers!DW139</f>
        <v>0</v>
      </c>
      <c r="DX913">
        <f>Drivers!DX139</f>
        <v>0</v>
      </c>
      <c r="DY913">
        <f>Drivers!DY139</f>
        <v>0</v>
      </c>
      <c r="DZ913">
        <f>Drivers!DZ139</f>
        <v>0</v>
      </c>
      <c r="EA913">
        <f>Drivers!EA139</f>
        <v>0</v>
      </c>
      <c r="EB913">
        <f>Drivers!EB139</f>
        <v>0</v>
      </c>
      <c r="EC913">
        <f>Drivers!EC139</f>
        <v>0</v>
      </c>
      <c r="ED913">
        <f>Drivers!ED139</f>
        <v>0</v>
      </c>
      <c r="EE913">
        <f>Drivers!EE139</f>
        <v>0</v>
      </c>
      <c r="EF913">
        <f>Drivers!EF139</f>
        <v>0</v>
      </c>
      <c r="EG913">
        <f>Drivers!EG139</f>
        <v>0</v>
      </c>
      <c r="EH913">
        <f>Drivers!EH139</f>
        <v>0</v>
      </c>
      <c r="EI913">
        <f>Drivers!EI139</f>
        <v>0</v>
      </c>
      <c r="EJ913">
        <f>Drivers!EJ139</f>
        <v>0</v>
      </c>
    </row>
    <row r="914" spans="1:140">
      <c r="A914">
        <f>Drivers!A140</f>
        <v>0</v>
      </c>
      <c r="B914">
        <f>Drivers!B140</f>
        <v>0</v>
      </c>
      <c r="C914">
        <f>Drivers!C140</f>
        <v>0</v>
      </c>
      <c r="D914">
        <f>Drivers!D140</f>
        <v>0</v>
      </c>
      <c r="E914">
        <f>Drivers!E140</f>
        <v>0</v>
      </c>
      <c r="F914">
        <f>Drivers!F140</f>
        <v>0</v>
      </c>
      <c r="G914">
        <f>Drivers!G140</f>
        <v>0</v>
      </c>
      <c r="H914">
        <f>Drivers!H140</f>
        <v>0</v>
      </c>
      <c r="I914" t="str">
        <f>Drivers!I140</f>
        <v>Total Paying Agents</v>
      </c>
      <c r="J914">
        <f>Drivers!J140</f>
        <v>0</v>
      </c>
      <c r="K914">
        <f>Drivers!K140</f>
        <v>0</v>
      </c>
      <c r="L914">
        <f>Drivers!L140</f>
        <v>0</v>
      </c>
      <c r="M914">
        <f>Drivers!M140</f>
        <v>0</v>
      </c>
      <c r="N914">
        <f>Drivers!N140</f>
        <v>0</v>
      </c>
      <c r="O914">
        <f>Drivers!O140</f>
        <v>0</v>
      </c>
      <c r="P914">
        <f>Drivers!P140</f>
        <v>0</v>
      </c>
      <c r="Q914">
        <f>Drivers!Q140</f>
        <v>0</v>
      </c>
      <c r="R914">
        <f>Drivers!R140</f>
        <v>0</v>
      </c>
      <c r="S914">
        <f>Drivers!S140</f>
        <v>0</v>
      </c>
      <c r="T914">
        <f>Drivers!T140</f>
        <v>0</v>
      </c>
      <c r="U914">
        <f>Drivers!U140</f>
        <v>0</v>
      </c>
      <c r="V914">
        <f>Drivers!V140</f>
        <v>0</v>
      </c>
      <c r="W914">
        <f>Drivers!W140</f>
        <v>0</v>
      </c>
      <c r="X914">
        <f>Drivers!X140</f>
        <v>0</v>
      </c>
      <c r="Y914">
        <f>Drivers!Y140</f>
        <v>0</v>
      </c>
      <c r="Z914">
        <f>Drivers!Z140</f>
        <v>0</v>
      </c>
      <c r="AA914">
        <f>Drivers!AA140</f>
        <v>0</v>
      </c>
      <c r="AB914">
        <f>Drivers!AB140</f>
        <v>0</v>
      </c>
      <c r="AC914">
        <f>Drivers!AC140</f>
        <v>0</v>
      </c>
      <c r="AD914">
        <f>Drivers!AD140</f>
        <v>0</v>
      </c>
      <c r="AE914">
        <f>Drivers!AE140</f>
        <v>0</v>
      </c>
      <c r="AF914">
        <f>Drivers!AF140</f>
        <v>0</v>
      </c>
      <c r="AG914">
        <f>Drivers!AG140</f>
        <v>0</v>
      </c>
      <c r="AH914">
        <f>Drivers!AH140</f>
        <v>0</v>
      </c>
      <c r="AI914">
        <f>Drivers!AI140</f>
        <v>0</v>
      </c>
      <c r="AJ914">
        <f>Drivers!AJ140</f>
        <v>0</v>
      </c>
      <c r="AK914">
        <f>Drivers!AK140</f>
        <v>0</v>
      </c>
      <c r="AL914">
        <f>Drivers!AL140</f>
        <v>0</v>
      </c>
      <c r="AM914">
        <f>Drivers!AM140</f>
        <v>0</v>
      </c>
      <c r="AN914">
        <f>Drivers!AN140</f>
        <v>0</v>
      </c>
      <c r="AO914">
        <f>Drivers!AO140</f>
        <v>0</v>
      </c>
      <c r="AP914">
        <f>Drivers!AP140</f>
        <v>0</v>
      </c>
      <c r="AQ914">
        <f>Drivers!AQ140</f>
        <v>0</v>
      </c>
      <c r="AR914">
        <f>Drivers!AR140</f>
        <v>0</v>
      </c>
      <c r="AS914">
        <f>Drivers!AS140</f>
        <v>0</v>
      </c>
      <c r="AT914">
        <f>Drivers!AT140</f>
        <v>0</v>
      </c>
      <c r="AU914">
        <f>Drivers!AU140</f>
        <v>0</v>
      </c>
      <c r="AV914">
        <f>Drivers!AV140</f>
        <v>0</v>
      </c>
      <c r="AW914">
        <f>Drivers!AW140</f>
        <v>0</v>
      </c>
      <c r="AX914">
        <f>Drivers!AX140</f>
        <v>0</v>
      </c>
      <c r="AY914">
        <f>Drivers!AY140</f>
        <v>0</v>
      </c>
      <c r="AZ914">
        <f>Drivers!AZ140</f>
        <v>0</v>
      </c>
      <c r="BA914">
        <f>Drivers!BA140</f>
        <v>0</v>
      </c>
      <c r="BB914">
        <f>Drivers!BB140</f>
        <v>0</v>
      </c>
      <c r="BC914">
        <f>Drivers!BC140</f>
        <v>0</v>
      </c>
      <c r="BD914">
        <f>Drivers!BD140</f>
        <v>0</v>
      </c>
      <c r="BE914">
        <f>Drivers!BE140</f>
        <v>0</v>
      </c>
      <c r="BF914">
        <f>Drivers!BF140</f>
        <v>0</v>
      </c>
      <c r="BG914">
        <f>Drivers!BG140</f>
        <v>0</v>
      </c>
      <c r="BH914">
        <f>Drivers!BH140</f>
        <v>0</v>
      </c>
      <c r="BI914">
        <f>Drivers!BI140</f>
        <v>0</v>
      </c>
      <c r="BJ914">
        <f>Drivers!BJ140</f>
        <v>0</v>
      </c>
      <c r="BK914">
        <f>Drivers!BK140</f>
        <v>0</v>
      </c>
      <c r="BL914">
        <f>Drivers!BL140</f>
        <v>0</v>
      </c>
      <c r="BM914">
        <f>Drivers!BM140</f>
        <v>0</v>
      </c>
      <c r="BN914">
        <f>Drivers!BN140</f>
        <v>0</v>
      </c>
      <c r="BO914">
        <f>Drivers!BO140</f>
        <v>0</v>
      </c>
      <c r="BP914">
        <f>Drivers!BP140</f>
        <v>0</v>
      </c>
      <c r="BQ914">
        <f>Drivers!BQ140</f>
        <v>0</v>
      </c>
      <c r="BR914">
        <f>Drivers!BR140</f>
        <v>0</v>
      </c>
      <c r="BS914">
        <f>Drivers!BS140</f>
        <v>0</v>
      </c>
      <c r="BT914">
        <f>Drivers!BT140</f>
        <v>0</v>
      </c>
      <c r="BU914">
        <f>Drivers!BU140</f>
        <v>0</v>
      </c>
      <c r="BV914">
        <f>Drivers!BV140</f>
        <v>0</v>
      </c>
      <c r="BW914">
        <f>Drivers!BW140</f>
        <v>0</v>
      </c>
      <c r="BX914">
        <f>Drivers!BX140</f>
        <v>0</v>
      </c>
      <c r="BY914">
        <f>Drivers!BY140</f>
        <v>0</v>
      </c>
      <c r="BZ914">
        <f>Drivers!BZ140</f>
        <v>0</v>
      </c>
      <c r="CA914">
        <f>Drivers!CA140</f>
        <v>0</v>
      </c>
      <c r="CB914">
        <f>Drivers!CB140</f>
        <v>0</v>
      </c>
      <c r="CC914">
        <f>Drivers!CC140</f>
        <v>0</v>
      </c>
      <c r="CD914">
        <f>Drivers!CD140</f>
        <v>0</v>
      </c>
      <c r="CE914">
        <f>Drivers!CE140</f>
        <v>0</v>
      </c>
      <c r="CF914">
        <f>Drivers!CF140</f>
        <v>0</v>
      </c>
      <c r="CG914">
        <f>Drivers!CG140</f>
        <v>0</v>
      </c>
      <c r="CH914">
        <f>Drivers!CH140</f>
        <v>0</v>
      </c>
      <c r="CI914">
        <f>Drivers!CI140</f>
        <v>0</v>
      </c>
      <c r="CJ914">
        <f>Drivers!CJ140</f>
        <v>0</v>
      </c>
      <c r="CK914">
        <f>Drivers!CK140</f>
        <v>0</v>
      </c>
      <c r="CL914">
        <f>Drivers!CL140</f>
        <v>0</v>
      </c>
      <c r="CM914">
        <f>Drivers!CM140</f>
        <v>0</v>
      </c>
      <c r="CN914">
        <f>Drivers!CN140</f>
        <v>0</v>
      </c>
      <c r="CO914">
        <f>Drivers!CO140</f>
        <v>0</v>
      </c>
      <c r="CP914">
        <f>Drivers!CP140</f>
        <v>0</v>
      </c>
      <c r="CQ914">
        <f>Drivers!CQ140</f>
        <v>0</v>
      </c>
      <c r="CR914">
        <f>Drivers!CR140</f>
        <v>0</v>
      </c>
      <c r="CS914">
        <f>Drivers!CS140</f>
        <v>0</v>
      </c>
      <c r="CT914">
        <f>Drivers!CT140</f>
        <v>0</v>
      </c>
      <c r="CU914">
        <f>Drivers!CU140</f>
        <v>0</v>
      </c>
      <c r="CV914">
        <f>Drivers!CV140</f>
        <v>0</v>
      </c>
      <c r="CW914">
        <f>Drivers!CW140</f>
        <v>0</v>
      </c>
      <c r="CX914">
        <f>Drivers!CX140</f>
        <v>0</v>
      </c>
      <c r="CY914">
        <f>Drivers!CY140</f>
        <v>0</v>
      </c>
      <c r="CZ914">
        <f>Drivers!CZ140</f>
        <v>0</v>
      </c>
      <c r="DA914">
        <f>Drivers!DA140</f>
        <v>0</v>
      </c>
      <c r="DB914">
        <f>Drivers!DB140</f>
        <v>0</v>
      </c>
      <c r="DC914">
        <f>Drivers!DC140</f>
        <v>0</v>
      </c>
      <c r="DD914">
        <f>Drivers!DD140</f>
        <v>0</v>
      </c>
      <c r="DE914">
        <f>Drivers!DE140</f>
        <v>0</v>
      </c>
      <c r="DF914">
        <f>Drivers!DF140</f>
        <v>0</v>
      </c>
      <c r="DG914">
        <f>Drivers!DG140</f>
        <v>0</v>
      </c>
      <c r="DH914">
        <f>Drivers!DH140</f>
        <v>0</v>
      </c>
      <c r="DI914">
        <f>Drivers!DI140</f>
        <v>0</v>
      </c>
      <c r="DJ914">
        <f>Drivers!DJ140</f>
        <v>0</v>
      </c>
      <c r="DK914">
        <f>Drivers!DK140</f>
        <v>0</v>
      </c>
      <c r="DL914">
        <f>Drivers!DL140</f>
        <v>0</v>
      </c>
      <c r="DM914">
        <f>Drivers!DM140</f>
        <v>0</v>
      </c>
      <c r="DN914">
        <f>Drivers!DN140</f>
        <v>0</v>
      </c>
      <c r="DO914">
        <f>Drivers!DO140</f>
        <v>0</v>
      </c>
      <c r="DP914">
        <f>Drivers!DP140</f>
        <v>0</v>
      </c>
      <c r="DQ914">
        <f>Drivers!DQ140</f>
        <v>0</v>
      </c>
      <c r="DR914">
        <f>Drivers!DR140</f>
        <v>0</v>
      </c>
      <c r="DS914">
        <f>Drivers!DS140</f>
        <v>0</v>
      </c>
      <c r="DT914">
        <f>Drivers!DT140</f>
        <v>0</v>
      </c>
      <c r="DU914">
        <f>Drivers!DU140</f>
        <v>0</v>
      </c>
      <c r="DV914">
        <f>Drivers!DV140</f>
        <v>0</v>
      </c>
      <c r="DW914">
        <f>Drivers!DW140</f>
        <v>0</v>
      </c>
      <c r="DX914">
        <f>Drivers!DX140</f>
        <v>0</v>
      </c>
      <c r="DY914">
        <f>Drivers!DY140</f>
        <v>102087</v>
      </c>
      <c r="DZ914">
        <f>Drivers!DZ140</f>
        <v>92366</v>
      </c>
      <c r="EA914">
        <f>Drivers!EA140</f>
        <v>84151</v>
      </c>
      <c r="EB914">
        <f>Drivers!EB140</f>
        <v>0</v>
      </c>
      <c r="EC914">
        <f>Drivers!EC140</f>
        <v>0</v>
      </c>
      <c r="ED914">
        <f>Drivers!ED140</f>
        <v>0</v>
      </c>
      <c r="EE914">
        <f>Drivers!EE140</f>
        <v>0</v>
      </c>
      <c r="EF914">
        <f>Drivers!EF140</f>
        <v>0</v>
      </c>
      <c r="EG914">
        <f>Drivers!EG140</f>
        <v>0</v>
      </c>
      <c r="EH914">
        <f>Drivers!EH140</f>
        <v>0</v>
      </c>
      <c r="EI914">
        <f>Drivers!EI140</f>
        <v>0</v>
      </c>
      <c r="EJ914">
        <f>Drivers!EJ140</f>
        <v>0</v>
      </c>
    </row>
    <row r="915" spans="1:140">
      <c r="A915">
        <f>Drivers!A141</f>
        <v>0</v>
      </c>
      <c r="B915">
        <f>Drivers!B141</f>
        <v>0</v>
      </c>
      <c r="C915">
        <f>Drivers!C141</f>
        <v>0</v>
      </c>
      <c r="D915">
        <f>Drivers!D141</f>
        <v>0</v>
      </c>
      <c r="E915">
        <f>Drivers!E141</f>
        <v>0</v>
      </c>
      <c r="F915">
        <f>Drivers!F141</f>
        <v>0</v>
      </c>
      <c r="G915">
        <f>Drivers!G141</f>
        <v>0</v>
      </c>
      <c r="H915">
        <f>Drivers!H141</f>
        <v>0</v>
      </c>
      <c r="I915" t="str">
        <f>Drivers!I141</f>
        <v>Converted Leads per Agent</v>
      </c>
      <c r="J915">
        <f>Drivers!J141</f>
        <v>0</v>
      </c>
      <c r="K915">
        <f>Drivers!K141</f>
        <v>0</v>
      </c>
      <c r="L915">
        <f>Drivers!L141</f>
        <v>0</v>
      </c>
      <c r="M915">
        <f>Drivers!M141</f>
        <v>0</v>
      </c>
      <c r="N915">
        <f>Drivers!N141</f>
        <v>0</v>
      </c>
      <c r="O915">
        <f>Drivers!O141</f>
        <v>0</v>
      </c>
      <c r="P915">
        <f>Drivers!P141</f>
        <v>0</v>
      </c>
      <c r="Q915">
        <f>Drivers!Q141</f>
        <v>0</v>
      </c>
      <c r="R915">
        <f>Drivers!R141</f>
        <v>0</v>
      </c>
      <c r="S915">
        <f>Drivers!S141</f>
        <v>0</v>
      </c>
      <c r="T915">
        <f>Drivers!T141</f>
        <v>0</v>
      </c>
      <c r="U915">
        <f>Drivers!U141</f>
        <v>0</v>
      </c>
      <c r="V915">
        <f>Drivers!V141</f>
        <v>0</v>
      </c>
      <c r="W915">
        <f>Drivers!W141</f>
        <v>0</v>
      </c>
      <c r="X915">
        <f>Drivers!X141</f>
        <v>0</v>
      </c>
      <c r="Y915">
        <f>Drivers!Y141</f>
        <v>0</v>
      </c>
      <c r="Z915">
        <f>Drivers!Z141</f>
        <v>0</v>
      </c>
      <c r="AA915">
        <f>Drivers!AA141</f>
        <v>0</v>
      </c>
      <c r="AB915">
        <f>Drivers!AB141</f>
        <v>0</v>
      </c>
      <c r="AC915">
        <f>Drivers!AC141</f>
        <v>0</v>
      </c>
      <c r="AD915">
        <f>Drivers!AD141</f>
        <v>0</v>
      </c>
      <c r="AE915">
        <f>Drivers!AE141</f>
        <v>0</v>
      </c>
      <c r="AF915">
        <f>Drivers!AF141</f>
        <v>0</v>
      </c>
      <c r="AG915">
        <f>Drivers!AG141</f>
        <v>0</v>
      </c>
      <c r="AH915">
        <f>Drivers!AH141</f>
        <v>0</v>
      </c>
      <c r="AI915">
        <f>Drivers!AI141</f>
        <v>0</v>
      </c>
      <c r="AJ915">
        <f>Drivers!AJ141</f>
        <v>0</v>
      </c>
      <c r="AK915">
        <f>Drivers!AK141</f>
        <v>0</v>
      </c>
      <c r="AL915">
        <f>Drivers!AL141</f>
        <v>0</v>
      </c>
      <c r="AM915">
        <f>Drivers!AM141</f>
        <v>0</v>
      </c>
      <c r="AN915">
        <f>Drivers!AN141</f>
        <v>0</v>
      </c>
      <c r="AO915">
        <f>Drivers!AO141</f>
        <v>0</v>
      </c>
      <c r="AP915">
        <f>Drivers!AP141</f>
        <v>0</v>
      </c>
      <c r="AQ915">
        <f>Drivers!AQ141</f>
        <v>0</v>
      </c>
      <c r="AR915">
        <f>Drivers!AR141</f>
        <v>0</v>
      </c>
      <c r="AS915">
        <f>Drivers!AS141</f>
        <v>0</v>
      </c>
      <c r="AT915">
        <f>Drivers!AT141</f>
        <v>0</v>
      </c>
      <c r="AU915">
        <f>Drivers!AU141</f>
        <v>0</v>
      </c>
      <c r="AV915">
        <f>Drivers!AV141</f>
        <v>0</v>
      </c>
      <c r="AW915">
        <f>Drivers!AW141</f>
        <v>0</v>
      </c>
      <c r="AX915">
        <f>Drivers!AX141</f>
        <v>0</v>
      </c>
      <c r="AY915">
        <f>Drivers!AY141</f>
        <v>0</v>
      </c>
      <c r="AZ915">
        <f>Drivers!AZ141</f>
        <v>0</v>
      </c>
      <c r="BA915">
        <f>Drivers!BA141</f>
        <v>0</v>
      </c>
      <c r="BB915">
        <f>Drivers!BB141</f>
        <v>0</v>
      </c>
      <c r="BC915">
        <f>Drivers!BC141</f>
        <v>0</v>
      </c>
      <c r="BD915">
        <f>Drivers!BD141</f>
        <v>0</v>
      </c>
      <c r="BE915">
        <f>Drivers!BE141</f>
        <v>0</v>
      </c>
      <c r="BF915">
        <f>Drivers!BF141</f>
        <v>0</v>
      </c>
      <c r="BG915">
        <f>Drivers!BG141</f>
        <v>0</v>
      </c>
      <c r="BH915">
        <f>Drivers!BH141</f>
        <v>0</v>
      </c>
      <c r="BI915">
        <f>Drivers!BI141</f>
        <v>0</v>
      </c>
      <c r="BJ915">
        <f>Drivers!BJ141</f>
        <v>0</v>
      </c>
      <c r="BK915">
        <f>Drivers!BK141</f>
        <v>0</v>
      </c>
      <c r="BL915">
        <f>Drivers!BL141</f>
        <v>0</v>
      </c>
      <c r="BM915">
        <f>Drivers!BM141</f>
        <v>0</v>
      </c>
      <c r="BN915">
        <f>Drivers!BN141</f>
        <v>0</v>
      </c>
      <c r="BO915">
        <f>Drivers!BO141</f>
        <v>0</v>
      </c>
      <c r="BP915">
        <f>Drivers!BP141</f>
        <v>0</v>
      </c>
      <c r="BQ915">
        <f>Drivers!BQ141</f>
        <v>0</v>
      </c>
      <c r="BR915">
        <f>Drivers!BR141</f>
        <v>0</v>
      </c>
      <c r="BS915">
        <f>Drivers!BS141</f>
        <v>0</v>
      </c>
      <c r="BT915">
        <f>Drivers!BT141</f>
        <v>0</v>
      </c>
      <c r="BU915">
        <f>Drivers!BU141</f>
        <v>0</v>
      </c>
      <c r="BV915">
        <f>Drivers!BV141</f>
        <v>0</v>
      </c>
      <c r="BW915">
        <f>Drivers!BW141</f>
        <v>0</v>
      </c>
      <c r="BX915">
        <f>Drivers!BX141</f>
        <v>0</v>
      </c>
      <c r="BY915">
        <f>Drivers!BY141</f>
        <v>0</v>
      </c>
      <c r="BZ915">
        <f>Drivers!BZ141</f>
        <v>0</v>
      </c>
      <c r="CA915">
        <f>Drivers!CA141</f>
        <v>0</v>
      </c>
      <c r="CB915">
        <f>Drivers!CB141</f>
        <v>0</v>
      </c>
      <c r="CC915">
        <f>Drivers!CC141</f>
        <v>0</v>
      </c>
      <c r="CD915">
        <f>Drivers!CD141</f>
        <v>0</v>
      </c>
      <c r="CE915">
        <f>Drivers!CE141</f>
        <v>0</v>
      </c>
      <c r="CF915">
        <f>Drivers!CF141</f>
        <v>0</v>
      </c>
      <c r="CG915">
        <f>Drivers!CG141</f>
        <v>0</v>
      </c>
      <c r="CH915">
        <f>Drivers!CH141</f>
        <v>0</v>
      </c>
      <c r="CI915">
        <f>Drivers!CI141</f>
        <v>0</v>
      </c>
      <c r="CJ915">
        <f>Drivers!CJ141</f>
        <v>0</v>
      </c>
      <c r="CK915">
        <f>Drivers!CK141</f>
        <v>0</v>
      </c>
      <c r="CL915">
        <f>Drivers!CL141</f>
        <v>0</v>
      </c>
      <c r="CM915">
        <f>Drivers!CM141</f>
        <v>0</v>
      </c>
      <c r="CN915">
        <f>Drivers!CN141</f>
        <v>0</v>
      </c>
      <c r="CO915">
        <f>Drivers!CO141</f>
        <v>0</v>
      </c>
      <c r="CP915">
        <f>Drivers!CP141</f>
        <v>0</v>
      </c>
      <c r="CQ915">
        <f>Drivers!CQ141</f>
        <v>0</v>
      </c>
      <c r="CR915">
        <f>Drivers!CR141</f>
        <v>0</v>
      </c>
      <c r="CS915">
        <f>Drivers!CS141</f>
        <v>0</v>
      </c>
      <c r="CT915">
        <f>Drivers!CT141</f>
        <v>0</v>
      </c>
      <c r="CU915">
        <f>Drivers!CU141</f>
        <v>0</v>
      </c>
      <c r="CV915">
        <f>Drivers!CV141</f>
        <v>0</v>
      </c>
      <c r="CW915">
        <f>Drivers!CW141</f>
        <v>0</v>
      </c>
      <c r="CX915">
        <f>Drivers!CX141</f>
        <v>0</v>
      </c>
      <c r="CY915">
        <f>Drivers!CY141</f>
        <v>0</v>
      </c>
      <c r="CZ915">
        <f>Drivers!CZ141</f>
        <v>0</v>
      </c>
      <c r="DA915">
        <f>Drivers!DA141</f>
        <v>0</v>
      </c>
      <c r="DB915">
        <f>Drivers!DB141</f>
        <v>0</v>
      </c>
      <c r="DC915">
        <f>Drivers!DC141</f>
        <v>0</v>
      </c>
      <c r="DD915">
        <f>Drivers!DD141</f>
        <v>0</v>
      </c>
      <c r="DE915">
        <f>Drivers!DE141</f>
        <v>0</v>
      </c>
      <c r="DF915">
        <f>Drivers!DF141</f>
        <v>0</v>
      </c>
      <c r="DG915">
        <f>Drivers!DG141</f>
        <v>0</v>
      </c>
      <c r="DH915">
        <f>Drivers!DH141</f>
        <v>0</v>
      </c>
      <c r="DI915">
        <f>Drivers!DI141</f>
        <v>0</v>
      </c>
      <c r="DJ915">
        <f>Drivers!DJ141</f>
        <v>0</v>
      </c>
      <c r="DK915">
        <f>Drivers!DK141</f>
        <v>0</v>
      </c>
      <c r="DL915">
        <f>Drivers!DL141</f>
        <v>0</v>
      </c>
      <c r="DM915">
        <f>Drivers!DM141</f>
        <v>0</v>
      </c>
      <c r="DN915">
        <f>Drivers!DN141</f>
        <v>0</v>
      </c>
      <c r="DO915">
        <f>Drivers!DO141</f>
        <v>0</v>
      </c>
      <c r="DP915">
        <f>Drivers!DP141</f>
        <v>0</v>
      </c>
      <c r="DQ915">
        <f>Drivers!DQ141</f>
        <v>0</v>
      </c>
      <c r="DR915">
        <f>Drivers!DR141</f>
        <v>0</v>
      </c>
      <c r="DS915">
        <f>Drivers!DS141</f>
        <v>0</v>
      </c>
      <c r="DT915">
        <f>Drivers!DT141</f>
        <v>0</v>
      </c>
      <c r="DU915">
        <f>Drivers!DU141</f>
        <v>0</v>
      </c>
      <c r="DV915">
        <f>Drivers!DV141</f>
        <v>0</v>
      </c>
      <c r="DW915">
        <f>Drivers!DW141</f>
        <v>0</v>
      </c>
      <c r="DX915">
        <f>Drivers!DX141</f>
        <v>0</v>
      </c>
      <c r="DY915">
        <f>Drivers!DY141</f>
        <v>2.9383832700714523</v>
      </c>
      <c r="DZ915">
        <f>Drivers!DZ141</f>
        <v>4.3843025507644464</v>
      </c>
      <c r="EA915">
        <f>Drivers!EA141</f>
        <v>6.6481681738779104</v>
      </c>
      <c r="EB915">
        <f>Drivers!EB141</f>
        <v>0</v>
      </c>
      <c r="EC915">
        <f>Drivers!EC141</f>
        <v>0</v>
      </c>
      <c r="ED915">
        <f>Drivers!ED141</f>
        <v>0</v>
      </c>
      <c r="EE915">
        <f>Drivers!EE141</f>
        <v>0</v>
      </c>
      <c r="EF915">
        <f>Drivers!EF141</f>
        <v>0</v>
      </c>
      <c r="EG915">
        <f>Drivers!EG141</f>
        <v>0</v>
      </c>
      <c r="EH915">
        <f>Drivers!EH141</f>
        <v>0</v>
      </c>
      <c r="EI915">
        <f>Drivers!EI141</f>
        <v>0</v>
      </c>
      <c r="EJ915">
        <f>Drivers!EJ141</f>
        <v>0</v>
      </c>
    </row>
    <row r="916" spans="1:140">
      <c r="A916">
        <f>Drivers!A142</f>
        <v>0</v>
      </c>
      <c r="B916">
        <f>Drivers!B142</f>
        <v>0</v>
      </c>
      <c r="C916">
        <f>Drivers!C142</f>
        <v>0</v>
      </c>
      <c r="D916">
        <f>Drivers!D142</f>
        <v>0</v>
      </c>
      <c r="E916">
        <f>Drivers!E142</f>
        <v>0</v>
      </c>
      <c r="F916">
        <f>Drivers!F142</f>
        <v>0</v>
      </c>
      <c r="G916">
        <f>Drivers!G142</f>
        <v>0</v>
      </c>
      <c r="H916">
        <f>Drivers!H142</f>
        <v>0</v>
      </c>
      <c r="I916">
        <f>Drivers!I142</f>
        <v>0</v>
      </c>
      <c r="J916">
        <f>Drivers!J142</f>
        <v>0</v>
      </c>
      <c r="K916">
        <f>Drivers!K142</f>
        <v>0</v>
      </c>
      <c r="L916">
        <f>Drivers!L142</f>
        <v>0</v>
      </c>
      <c r="M916">
        <f>Drivers!M142</f>
        <v>0</v>
      </c>
      <c r="N916">
        <f>Drivers!N142</f>
        <v>0</v>
      </c>
      <c r="O916">
        <f>Drivers!O142</f>
        <v>0</v>
      </c>
      <c r="P916">
        <f>Drivers!P142</f>
        <v>0</v>
      </c>
      <c r="Q916">
        <f>Drivers!Q142</f>
        <v>0</v>
      </c>
      <c r="R916">
        <f>Drivers!R142</f>
        <v>0</v>
      </c>
      <c r="S916">
        <f>Drivers!S142</f>
        <v>0</v>
      </c>
      <c r="T916">
        <f>Drivers!T142</f>
        <v>0</v>
      </c>
      <c r="U916">
        <f>Drivers!U142</f>
        <v>0</v>
      </c>
      <c r="V916">
        <f>Drivers!V142</f>
        <v>0</v>
      </c>
      <c r="W916">
        <f>Drivers!W142</f>
        <v>0</v>
      </c>
      <c r="X916">
        <f>Drivers!X142</f>
        <v>0</v>
      </c>
      <c r="Y916">
        <f>Drivers!Y142</f>
        <v>0</v>
      </c>
      <c r="Z916">
        <f>Drivers!Z142</f>
        <v>0</v>
      </c>
      <c r="AA916">
        <f>Drivers!AA142</f>
        <v>0</v>
      </c>
      <c r="AB916">
        <f>Drivers!AB142</f>
        <v>0</v>
      </c>
      <c r="AC916">
        <f>Drivers!AC142</f>
        <v>0</v>
      </c>
      <c r="AD916">
        <f>Drivers!AD142</f>
        <v>0</v>
      </c>
      <c r="AE916">
        <f>Drivers!AE142</f>
        <v>0</v>
      </c>
      <c r="AF916">
        <f>Drivers!AF142</f>
        <v>0</v>
      </c>
      <c r="AG916">
        <f>Drivers!AG142</f>
        <v>0</v>
      </c>
      <c r="AH916">
        <f>Drivers!AH142</f>
        <v>0</v>
      </c>
      <c r="AI916">
        <f>Drivers!AI142</f>
        <v>0</v>
      </c>
      <c r="AJ916">
        <f>Drivers!AJ142</f>
        <v>0</v>
      </c>
      <c r="AK916">
        <f>Drivers!AK142</f>
        <v>0</v>
      </c>
      <c r="AL916">
        <f>Drivers!AL142</f>
        <v>0</v>
      </c>
      <c r="AM916">
        <f>Drivers!AM142</f>
        <v>0</v>
      </c>
      <c r="AN916">
        <f>Drivers!AN142</f>
        <v>0</v>
      </c>
      <c r="AO916">
        <f>Drivers!AO142</f>
        <v>0</v>
      </c>
      <c r="AP916">
        <f>Drivers!AP142</f>
        <v>0</v>
      </c>
      <c r="AQ916">
        <f>Drivers!AQ142</f>
        <v>0</v>
      </c>
      <c r="AR916">
        <f>Drivers!AR142</f>
        <v>0</v>
      </c>
      <c r="AS916">
        <f>Drivers!AS142</f>
        <v>0</v>
      </c>
      <c r="AT916">
        <f>Drivers!AT142</f>
        <v>0</v>
      </c>
      <c r="AU916">
        <f>Drivers!AU142</f>
        <v>0</v>
      </c>
      <c r="AV916">
        <f>Drivers!AV142</f>
        <v>0</v>
      </c>
      <c r="AW916">
        <f>Drivers!AW142</f>
        <v>0</v>
      </c>
      <c r="AX916">
        <f>Drivers!AX142</f>
        <v>0</v>
      </c>
      <c r="AY916">
        <f>Drivers!AY142</f>
        <v>0</v>
      </c>
      <c r="AZ916">
        <f>Drivers!AZ142</f>
        <v>0</v>
      </c>
      <c r="BA916">
        <f>Drivers!BA142</f>
        <v>0</v>
      </c>
      <c r="BB916">
        <f>Drivers!BB142</f>
        <v>0</v>
      </c>
      <c r="BC916">
        <f>Drivers!BC142</f>
        <v>0</v>
      </c>
      <c r="BD916">
        <f>Drivers!BD142</f>
        <v>0</v>
      </c>
      <c r="BE916">
        <f>Drivers!BE142</f>
        <v>0</v>
      </c>
      <c r="BF916">
        <f>Drivers!BF142</f>
        <v>0</v>
      </c>
      <c r="BG916">
        <f>Drivers!BG142</f>
        <v>0</v>
      </c>
      <c r="BH916">
        <f>Drivers!BH142</f>
        <v>0</v>
      </c>
      <c r="BI916">
        <f>Drivers!BI142</f>
        <v>0</v>
      </c>
      <c r="BJ916">
        <f>Drivers!BJ142</f>
        <v>0</v>
      </c>
      <c r="BK916">
        <f>Drivers!BK142</f>
        <v>0</v>
      </c>
      <c r="BL916">
        <f>Drivers!BL142</f>
        <v>0</v>
      </c>
      <c r="BM916">
        <f>Drivers!BM142</f>
        <v>0</v>
      </c>
      <c r="BN916">
        <f>Drivers!BN142</f>
        <v>0</v>
      </c>
      <c r="BO916">
        <f>Drivers!BO142</f>
        <v>0</v>
      </c>
      <c r="BP916">
        <f>Drivers!BP142</f>
        <v>0</v>
      </c>
      <c r="BQ916">
        <f>Drivers!BQ142</f>
        <v>0</v>
      </c>
      <c r="BR916">
        <f>Drivers!BR142</f>
        <v>0</v>
      </c>
      <c r="BS916">
        <f>Drivers!BS142</f>
        <v>0</v>
      </c>
      <c r="BT916">
        <f>Drivers!BT142</f>
        <v>0</v>
      </c>
      <c r="BU916">
        <f>Drivers!BU142</f>
        <v>0</v>
      </c>
      <c r="BV916">
        <f>Drivers!BV142</f>
        <v>0</v>
      </c>
      <c r="BW916">
        <f>Drivers!BW142</f>
        <v>0</v>
      </c>
      <c r="BX916">
        <f>Drivers!BX142</f>
        <v>0</v>
      </c>
      <c r="BY916">
        <f>Drivers!BY142</f>
        <v>0</v>
      </c>
      <c r="BZ916">
        <f>Drivers!BZ142</f>
        <v>0</v>
      </c>
      <c r="CA916">
        <f>Drivers!CA142</f>
        <v>0</v>
      </c>
      <c r="CB916">
        <f>Drivers!CB142</f>
        <v>0</v>
      </c>
      <c r="CC916">
        <f>Drivers!CC142</f>
        <v>0</v>
      </c>
      <c r="CD916">
        <f>Drivers!CD142</f>
        <v>0</v>
      </c>
      <c r="CE916">
        <f>Drivers!CE142</f>
        <v>0</v>
      </c>
      <c r="CF916">
        <f>Drivers!CF142</f>
        <v>0</v>
      </c>
      <c r="CG916">
        <f>Drivers!CG142</f>
        <v>0</v>
      </c>
      <c r="CH916">
        <f>Drivers!CH142</f>
        <v>0</v>
      </c>
      <c r="CI916">
        <f>Drivers!CI142</f>
        <v>0</v>
      </c>
      <c r="CJ916">
        <f>Drivers!CJ142</f>
        <v>0</v>
      </c>
      <c r="CK916">
        <f>Drivers!CK142</f>
        <v>0</v>
      </c>
      <c r="CL916">
        <f>Drivers!CL142</f>
        <v>0</v>
      </c>
      <c r="CM916">
        <f>Drivers!CM142</f>
        <v>0</v>
      </c>
      <c r="CN916">
        <f>Drivers!CN142</f>
        <v>0</v>
      </c>
      <c r="CO916">
        <f>Drivers!CO142</f>
        <v>0</v>
      </c>
      <c r="CP916">
        <f>Drivers!CP142</f>
        <v>0</v>
      </c>
      <c r="CQ916">
        <f>Drivers!CQ142</f>
        <v>0</v>
      </c>
      <c r="CR916">
        <f>Drivers!CR142</f>
        <v>0</v>
      </c>
      <c r="CS916">
        <f>Drivers!CS142</f>
        <v>0</v>
      </c>
      <c r="CT916">
        <f>Drivers!CT142</f>
        <v>0</v>
      </c>
      <c r="CU916">
        <f>Drivers!CU142</f>
        <v>0</v>
      </c>
      <c r="CV916">
        <f>Drivers!CV142</f>
        <v>0</v>
      </c>
      <c r="CW916">
        <f>Drivers!CW142</f>
        <v>0</v>
      </c>
      <c r="CX916">
        <f>Drivers!CX142</f>
        <v>0</v>
      </c>
      <c r="CY916">
        <f>Drivers!CY142</f>
        <v>0</v>
      </c>
      <c r="CZ916">
        <f>Drivers!CZ142</f>
        <v>0</v>
      </c>
      <c r="DA916">
        <f>Drivers!DA142</f>
        <v>0</v>
      </c>
      <c r="DB916">
        <f>Drivers!DB142</f>
        <v>0</v>
      </c>
      <c r="DC916">
        <f>Drivers!DC142</f>
        <v>0</v>
      </c>
      <c r="DD916">
        <f>Drivers!DD142</f>
        <v>0</v>
      </c>
      <c r="DE916">
        <f>Drivers!DE142</f>
        <v>0</v>
      </c>
      <c r="DF916">
        <f>Drivers!DF142</f>
        <v>0</v>
      </c>
      <c r="DG916">
        <f>Drivers!DG142</f>
        <v>0</v>
      </c>
      <c r="DH916">
        <f>Drivers!DH142</f>
        <v>0</v>
      </c>
      <c r="DI916">
        <f>Drivers!DI142</f>
        <v>0</v>
      </c>
      <c r="DJ916">
        <f>Drivers!DJ142</f>
        <v>0</v>
      </c>
      <c r="DK916">
        <f>Drivers!DK142</f>
        <v>0</v>
      </c>
      <c r="DL916">
        <f>Drivers!DL142</f>
        <v>0</v>
      </c>
      <c r="DM916">
        <f>Drivers!DM142</f>
        <v>0</v>
      </c>
      <c r="DN916">
        <f>Drivers!DN142</f>
        <v>0</v>
      </c>
      <c r="DO916">
        <f>Drivers!DO142</f>
        <v>0</v>
      </c>
      <c r="DP916">
        <f>Drivers!DP142</f>
        <v>0</v>
      </c>
      <c r="DQ916">
        <f>Drivers!DQ142</f>
        <v>0</v>
      </c>
      <c r="DR916">
        <f>Drivers!DR142</f>
        <v>0</v>
      </c>
      <c r="DS916">
        <f>Drivers!DS142</f>
        <v>0</v>
      </c>
      <c r="DT916">
        <f>Drivers!DT142</f>
        <v>0</v>
      </c>
      <c r="DU916">
        <f>Drivers!DU142</f>
        <v>0</v>
      </c>
      <c r="DV916">
        <f>Drivers!DV142</f>
        <v>0</v>
      </c>
      <c r="DW916">
        <f>Drivers!DW142</f>
        <v>0</v>
      </c>
      <c r="DX916">
        <f>Drivers!DX142</f>
        <v>0</v>
      </c>
      <c r="DY916">
        <f>Drivers!DY142</f>
        <v>0</v>
      </c>
      <c r="DZ916">
        <f>Drivers!DZ142</f>
        <v>0</v>
      </c>
      <c r="EA916">
        <f>Drivers!EA142</f>
        <v>0</v>
      </c>
      <c r="EB916">
        <f>Drivers!EB142</f>
        <v>0</v>
      </c>
      <c r="EC916">
        <f>Drivers!EC142</f>
        <v>0</v>
      </c>
      <c r="ED916">
        <f>Drivers!ED142</f>
        <v>0</v>
      </c>
      <c r="EE916">
        <f>Drivers!EE142</f>
        <v>0</v>
      </c>
      <c r="EF916">
        <f>Drivers!EF142</f>
        <v>0</v>
      </c>
      <c r="EG916">
        <f>Drivers!EG142</f>
        <v>0</v>
      </c>
      <c r="EH916">
        <f>Drivers!EH142</f>
        <v>0</v>
      </c>
      <c r="EI916">
        <f>Drivers!EI142</f>
        <v>0</v>
      </c>
      <c r="EJ916">
        <f>Drivers!EJ142</f>
        <v>0</v>
      </c>
    </row>
    <row r="917" spans="1:140">
      <c r="A917">
        <f>Drivers!A143</f>
        <v>0</v>
      </c>
      <c r="B917">
        <f>Drivers!B143</f>
        <v>0</v>
      </c>
      <c r="C917">
        <f>Drivers!C143</f>
        <v>0</v>
      </c>
      <c r="D917">
        <f>Drivers!D143</f>
        <v>0</v>
      </c>
      <c r="E917">
        <f>Drivers!E143</f>
        <v>0</v>
      </c>
      <c r="F917">
        <f>Drivers!F143</f>
        <v>0</v>
      </c>
      <c r="G917">
        <f>Drivers!G143</f>
        <v>0</v>
      </c>
      <c r="H917">
        <f>Drivers!H143</f>
        <v>0</v>
      </c>
      <c r="I917" t="str">
        <f>Drivers!I143</f>
        <v>US RE Commission $s</v>
      </c>
      <c r="J917">
        <f>Drivers!J143</f>
        <v>0</v>
      </c>
      <c r="K917">
        <f>Drivers!K143</f>
        <v>0</v>
      </c>
      <c r="L917">
        <f>Drivers!L143</f>
        <v>0</v>
      </c>
      <c r="M917">
        <f>Drivers!M143</f>
        <v>0</v>
      </c>
      <c r="N917">
        <f>Drivers!N143</f>
        <v>0</v>
      </c>
      <c r="O917">
        <f>Drivers!O143</f>
        <v>0</v>
      </c>
      <c r="P917">
        <f>Drivers!P143</f>
        <v>0</v>
      </c>
      <c r="Q917">
        <f>Drivers!Q143</f>
        <v>0</v>
      </c>
      <c r="R917">
        <f>Drivers!R143</f>
        <v>0</v>
      </c>
      <c r="S917">
        <f>Drivers!S143</f>
        <v>0</v>
      </c>
      <c r="T917">
        <f>Drivers!T143</f>
        <v>0</v>
      </c>
      <c r="U917">
        <f>Drivers!U143</f>
        <v>0</v>
      </c>
      <c r="V917">
        <f>Drivers!V143</f>
        <v>0</v>
      </c>
      <c r="W917">
        <f>Drivers!W143</f>
        <v>0</v>
      </c>
      <c r="X917">
        <f>Drivers!X143</f>
        <v>0</v>
      </c>
      <c r="Y917">
        <f>Drivers!Y143</f>
        <v>0</v>
      </c>
      <c r="Z917">
        <f>Drivers!Z143</f>
        <v>0</v>
      </c>
      <c r="AA917">
        <f>Drivers!AA143</f>
        <v>0</v>
      </c>
      <c r="AB917">
        <f>Drivers!AB143</f>
        <v>0</v>
      </c>
      <c r="AC917">
        <f>Drivers!AC143</f>
        <v>0</v>
      </c>
      <c r="AD917">
        <f>Drivers!AD143</f>
        <v>0</v>
      </c>
      <c r="AE917">
        <f>Drivers!AE143</f>
        <v>0</v>
      </c>
      <c r="AF917">
        <f>Drivers!AF143</f>
        <v>0</v>
      </c>
      <c r="AG917">
        <f>Drivers!AG143</f>
        <v>0</v>
      </c>
      <c r="AH917">
        <f>Drivers!AH143</f>
        <v>0</v>
      </c>
      <c r="AI917">
        <f>Drivers!AI143</f>
        <v>0</v>
      </c>
      <c r="AJ917">
        <f>Drivers!AJ143</f>
        <v>0</v>
      </c>
      <c r="AK917">
        <f>Drivers!AK143</f>
        <v>0</v>
      </c>
      <c r="AL917">
        <f>Drivers!AL143</f>
        <v>0</v>
      </c>
      <c r="AM917">
        <f>Drivers!AM143</f>
        <v>0</v>
      </c>
      <c r="AN917">
        <f>Drivers!AN143</f>
        <v>0</v>
      </c>
      <c r="AO917">
        <f>Drivers!AO143</f>
        <v>0</v>
      </c>
      <c r="AP917">
        <f>Drivers!AP143</f>
        <v>0</v>
      </c>
      <c r="AQ917">
        <f>Drivers!AQ143</f>
        <v>0</v>
      </c>
      <c r="AR917">
        <f>Drivers!AR143</f>
        <v>0</v>
      </c>
      <c r="AS917">
        <f>Drivers!AS143</f>
        <v>0</v>
      </c>
      <c r="AT917">
        <f>Drivers!AT143</f>
        <v>0</v>
      </c>
      <c r="AU917">
        <f>Drivers!AU143</f>
        <v>0</v>
      </c>
      <c r="AV917">
        <f>Drivers!AV143</f>
        <v>0</v>
      </c>
      <c r="AW917">
        <f>Drivers!AW143</f>
        <v>0</v>
      </c>
      <c r="AX917">
        <f>Drivers!AX143</f>
        <v>0</v>
      </c>
      <c r="AY917">
        <f>Drivers!AY143</f>
        <v>0</v>
      </c>
      <c r="AZ917">
        <f>Drivers!AZ143</f>
        <v>0</v>
      </c>
      <c r="BA917">
        <f>Drivers!BA143</f>
        <v>0</v>
      </c>
      <c r="BB917">
        <f>Drivers!BB143</f>
        <v>0</v>
      </c>
      <c r="BC917">
        <f>Drivers!BC143</f>
        <v>0</v>
      </c>
      <c r="BD917">
        <f>Drivers!BD143</f>
        <v>0</v>
      </c>
      <c r="BE917">
        <f>Drivers!BE143</f>
        <v>0</v>
      </c>
      <c r="BF917">
        <f>Drivers!BF143</f>
        <v>0</v>
      </c>
      <c r="BG917">
        <f>Drivers!BG143</f>
        <v>0</v>
      </c>
      <c r="BH917">
        <f>Drivers!BH143</f>
        <v>0</v>
      </c>
      <c r="BI917">
        <f>Drivers!BI143</f>
        <v>0</v>
      </c>
      <c r="BJ917">
        <f>Drivers!BJ143</f>
        <v>0</v>
      </c>
      <c r="BK917">
        <f>Drivers!BK143</f>
        <v>0</v>
      </c>
      <c r="BL917">
        <f>Drivers!BL143</f>
        <v>0</v>
      </c>
      <c r="BM917">
        <f>Drivers!BM143</f>
        <v>0</v>
      </c>
      <c r="BN917">
        <f>Drivers!BN143</f>
        <v>0</v>
      </c>
      <c r="BO917">
        <f>Drivers!BO143</f>
        <v>0</v>
      </c>
      <c r="BP917">
        <f>Drivers!BP143</f>
        <v>0</v>
      </c>
      <c r="BQ917">
        <f>Drivers!BQ143</f>
        <v>0</v>
      </c>
      <c r="BR917">
        <f>Drivers!BR143</f>
        <v>0</v>
      </c>
      <c r="BS917">
        <f>Drivers!BS143</f>
        <v>0</v>
      </c>
      <c r="BT917">
        <f>Drivers!BT143</f>
        <v>0</v>
      </c>
      <c r="BU917">
        <f>Drivers!BU143</f>
        <v>0</v>
      </c>
      <c r="BV917">
        <f>Drivers!BV143</f>
        <v>0</v>
      </c>
      <c r="BW917">
        <f>Drivers!BW143</f>
        <v>0</v>
      </c>
      <c r="BX917">
        <f>Drivers!BX143</f>
        <v>0</v>
      </c>
      <c r="BY917">
        <f>Drivers!BY143</f>
        <v>0</v>
      </c>
      <c r="BZ917">
        <f>Drivers!BZ143</f>
        <v>0</v>
      </c>
      <c r="CA917">
        <f>Drivers!CA143</f>
        <v>0</v>
      </c>
      <c r="CB917">
        <f>Drivers!CB143</f>
        <v>0</v>
      </c>
      <c r="CC917">
        <f>Drivers!CC143</f>
        <v>0</v>
      </c>
      <c r="CD917">
        <f>Drivers!CD143</f>
        <v>0</v>
      </c>
      <c r="CE917">
        <f>Drivers!CE143</f>
        <v>0</v>
      </c>
      <c r="CF917">
        <f>Drivers!CF143</f>
        <v>0</v>
      </c>
      <c r="CG917">
        <f>Drivers!CG143</f>
        <v>0</v>
      </c>
      <c r="CH917">
        <f>Drivers!CH143</f>
        <v>0</v>
      </c>
      <c r="CI917">
        <f>Drivers!CI143</f>
        <v>0</v>
      </c>
      <c r="CJ917">
        <f>Drivers!CJ143</f>
        <v>0</v>
      </c>
      <c r="CK917">
        <f>Drivers!CK143</f>
        <v>0</v>
      </c>
      <c r="CL917">
        <f>Drivers!CL143</f>
        <v>0</v>
      </c>
      <c r="CM917">
        <f>Drivers!CM143</f>
        <v>0</v>
      </c>
      <c r="CN917">
        <f>Drivers!CN143</f>
        <v>0</v>
      </c>
      <c r="CO917">
        <f>Drivers!CO143</f>
        <v>0</v>
      </c>
      <c r="CP917">
        <f>Drivers!CP143</f>
        <v>0</v>
      </c>
      <c r="CQ917">
        <f>Drivers!CQ143</f>
        <v>0</v>
      </c>
      <c r="CR917">
        <f>Drivers!CR143</f>
        <v>0</v>
      </c>
      <c r="CS917">
        <f>Drivers!CS143</f>
        <v>0</v>
      </c>
      <c r="CT917">
        <f>Drivers!CT143</f>
        <v>0</v>
      </c>
      <c r="CU917">
        <f>Drivers!CU143</f>
        <v>0</v>
      </c>
      <c r="CV917">
        <f>Drivers!CV143</f>
        <v>0</v>
      </c>
      <c r="CW917">
        <f>Drivers!CW143</f>
        <v>0</v>
      </c>
      <c r="CX917">
        <f>Drivers!CX143</f>
        <v>0</v>
      </c>
      <c r="CY917">
        <f>Drivers!CY143</f>
        <v>0</v>
      </c>
      <c r="CZ917">
        <f>Drivers!CZ143</f>
        <v>0</v>
      </c>
      <c r="DA917">
        <f>Drivers!DA143</f>
        <v>0</v>
      </c>
      <c r="DB917">
        <f>Drivers!DB143</f>
        <v>0</v>
      </c>
      <c r="DC917">
        <f>Drivers!DC143</f>
        <v>0</v>
      </c>
      <c r="DD917">
        <f>Drivers!DD143</f>
        <v>0</v>
      </c>
      <c r="DE917">
        <f>Drivers!DE143</f>
        <v>0</v>
      </c>
      <c r="DF917">
        <f>Drivers!DF143</f>
        <v>0</v>
      </c>
      <c r="DG917">
        <f>Drivers!DG143</f>
        <v>0</v>
      </c>
      <c r="DH917">
        <f>Drivers!DH143</f>
        <v>0</v>
      </c>
      <c r="DI917">
        <f>Drivers!DI143</f>
        <v>0</v>
      </c>
      <c r="DJ917">
        <f>Drivers!DJ143</f>
        <v>0</v>
      </c>
      <c r="DK917">
        <f>Drivers!DK143</f>
        <v>0</v>
      </c>
      <c r="DL917">
        <f>Drivers!DL143</f>
        <v>0</v>
      </c>
      <c r="DM917">
        <f>Drivers!DM143</f>
        <v>0</v>
      </c>
      <c r="DN917">
        <f>Drivers!DN143</f>
        <v>0</v>
      </c>
      <c r="DO917">
        <f>Drivers!DO143</f>
        <v>0</v>
      </c>
      <c r="DP917">
        <f>Drivers!DP143</f>
        <v>0</v>
      </c>
      <c r="DQ917">
        <f>Drivers!DQ143</f>
        <v>0</v>
      </c>
      <c r="DR917">
        <f>Drivers!DR143</f>
        <v>0</v>
      </c>
      <c r="DS917">
        <f>Drivers!DS143</f>
        <v>0</v>
      </c>
      <c r="DT917">
        <f>Drivers!DT143</f>
        <v>0</v>
      </c>
      <c r="DU917">
        <f>Drivers!DU143</f>
        <v>0</v>
      </c>
      <c r="DV917">
        <f>Drivers!DV143</f>
        <v>0</v>
      </c>
      <c r="DW917">
        <f>Drivers!DW143</f>
        <v>0</v>
      </c>
      <c r="DX917">
        <f>Drivers!DX143</f>
        <v>0</v>
      </c>
      <c r="DY917">
        <f>Drivers!DY143</f>
        <v>74193.548387096773</v>
      </c>
      <c r="DZ917">
        <f>Drivers!DZ143</f>
        <v>82051.282051282047</v>
      </c>
      <c r="EA917">
        <f>Drivers!EA143</f>
        <v>87000</v>
      </c>
      <c r="EB917">
        <f>Drivers!EB143</f>
        <v>87000</v>
      </c>
      <c r="EC917">
        <f>Drivers!EC143</f>
        <v>91350</v>
      </c>
      <c r="ED917">
        <f>Drivers!ED143</f>
        <v>93177.000000000015</v>
      </c>
      <c r="EE917">
        <f>Drivers!EE143</f>
        <v>95040.54</v>
      </c>
      <c r="EF917">
        <f>Drivers!EF143</f>
        <v>96941.3508</v>
      </c>
      <c r="EG917">
        <f>Drivers!EG143</f>
        <v>98880.17781600001</v>
      </c>
      <c r="EH917">
        <f>Drivers!EH143</f>
        <v>100857.78137232001</v>
      </c>
      <c r="EI917">
        <f>Drivers!EI143</f>
        <v>102874.93699976642</v>
      </c>
      <c r="EJ917">
        <f>Drivers!EJ143</f>
        <v>104932.43573976176</v>
      </c>
    </row>
    <row r="918" spans="1:140">
      <c r="A918">
        <f>Drivers!A144</f>
        <v>0</v>
      </c>
      <c r="B918">
        <f>Drivers!B144</f>
        <v>0</v>
      </c>
      <c r="C918">
        <f>Drivers!C144</f>
        <v>0</v>
      </c>
      <c r="D918">
        <f>Drivers!D144</f>
        <v>0</v>
      </c>
      <c r="E918">
        <f>Drivers!E144</f>
        <v>0</v>
      </c>
      <c r="F918">
        <f>Drivers!F144</f>
        <v>0</v>
      </c>
      <c r="G918">
        <f>Drivers!G144</f>
        <v>0</v>
      </c>
      <c r="H918">
        <f>Drivers!H144</f>
        <v>0</v>
      </c>
      <c r="I918" t="str">
        <f>Drivers!I144</f>
        <v>Brokerage Payout</v>
      </c>
      <c r="J918">
        <f>Drivers!J144</f>
        <v>0</v>
      </c>
      <c r="K918">
        <f>Drivers!K144</f>
        <v>0</v>
      </c>
      <c r="L918">
        <f>Drivers!L144</f>
        <v>0</v>
      </c>
      <c r="M918">
        <f>Drivers!M144</f>
        <v>0</v>
      </c>
      <c r="N918">
        <f>Drivers!N144</f>
        <v>0</v>
      </c>
      <c r="O918">
        <f>Drivers!O144</f>
        <v>0</v>
      </c>
      <c r="P918">
        <f>Drivers!P144</f>
        <v>0</v>
      </c>
      <c r="Q918">
        <f>Drivers!Q144</f>
        <v>0</v>
      </c>
      <c r="R918">
        <f>Drivers!R144</f>
        <v>0</v>
      </c>
      <c r="S918">
        <f>Drivers!S144</f>
        <v>0</v>
      </c>
      <c r="T918">
        <f>Drivers!T144</f>
        <v>0</v>
      </c>
      <c r="U918">
        <f>Drivers!U144</f>
        <v>0</v>
      </c>
      <c r="V918">
        <f>Drivers!V144</f>
        <v>0</v>
      </c>
      <c r="W918">
        <f>Drivers!W144</f>
        <v>0</v>
      </c>
      <c r="X918">
        <f>Drivers!X144</f>
        <v>0</v>
      </c>
      <c r="Y918">
        <f>Drivers!Y144</f>
        <v>0</v>
      </c>
      <c r="Z918">
        <f>Drivers!Z144</f>
        <v>0</v>
      </c>
      <c r="AA918">
        <f>Drivers!AA144</f>
        <v>0</v>
      </c>
      <c r="AB918">
        <f>Drivers!AB144</f>
        <v>0</v>
      </c>
      <c r="AC918">
        <f>Drivers!AC144</f>
        <v>0</v>
      </c>
      <c r="AD918">
        <f>Drivers!AD144</f>
        <v>0</v>
      </c>
      <c r="AE918">
        <f>Drivers!AE144</f>
        <v>0</v>
      </c>
      <c r="AF918">
        <f>Drivers!AF144</f>
        <v>0</v>
      </c>
      <c r="AG918">
        <f>Drivers!AG144</f>
        <v>0</v>
      </c>
      <c r="AH918">
        <f>Drivers!AH144</f>
        <v>0</v>
      </c>
      <c r="AI918">
        <f>Drivers!AI144</f>
        <v>0</v>
      </c>
      <c r="AJ918">
        <f>Drivers!AJ144</f>
        <v>0</v>
      </c>
      <c r="AK918">
        <f>Drivers!AK144</f>
        <v>0</v>
      </c>
      <c r="AL918">
        <f>Drivers!AL144</f>
        <v>0</v>
      </c>
      <c r="AM918">
        <f>Drivers!AM144</f>
        <v>0</v>
      </c>
      <c r="AN918">
        <f>Drivers!AN144</f>
        <v>0</v>
      </c>
      <c r="AO918">
        <f>Drivers!AO144</f>
        <v>0</v>
      </c>
      <c r="AP918">
        <f>Drivers!AP144</f>
        <v>0</v>
      </c>
      <c r="AQ918">
        <f>Drivers!AQ144</f>
        <v>0</v>
      </c>
      <c r="AR918">
        <f>Drivers!AR144</f>
        <v>0</v>
      </c>
      <c r="AS918">
        <f>Drivers!AS144</f>
        <v>0</v>
      </c>
      <c r="AT918">
        <f>Drivers!AT144</f>
        <v>0</v>
      </c>
      <c r="AU918">
        <f>Drivers!AU144</f>
        <v>0</v>
      </c>
      <c r="AV918">
        <f>Drivers!AV144</f>
        <v>0</v>
      </c>
      <c r="AW918">
        <f>Drivers!AW144</f>
        <v>0</v>
      </c>
      <c r="AX918">
        <f>Drivers!AX144</f>
        <v>0</v>
      </c>
      <c r="AY918">
        <f>Drivers!AY144</f>
        <v>0</v>
      </c>
      <c r="AZ918">
        <f>Drivers!AZ144</f>
        <v>0</v>
      </c>
      <c r="BA918">
        <f>Drivers!BA144</f>
        <v>0</v>
      </c>
      <c r="BB918">
        <f>Drivers!BB144</f>
        <v>0</v>
      </c>
      <c r="BC918">
        <f>Drivers!BC144</f>
        <v>0</v>
      </c>
      <c r="BD918">
        <f>Drivers!BD144</f>
        <v>0</v>
      </c>
      <c r="BE918">
        <f>Drivers!BE144</f>
        <v>0</v>
      </c>
      <c r="BF918">
        <f>Drivers!BF144</f>
        <v>0</v>
      </c>
      <c r="BG918">
        <f>Drivers!BG144</f>
        <v>0</v>
      </c>
      <c r="BH918">
        <f>Drivers!BH144</f>
        <v>0</v>
      </c>
      <c r="BI918">
        <f>Drivers!BI144</f>
        <v>0</v>
      </c>
      <c r="BJ918">
        <f>Drivers!BJ144</f>
        <v>0</v>
      </c>
      <c r="BK918">
        <f>Drivers!BK144</f>
        <v>0</v>
      </c>
      <c r="BL918">
        <f>Drivers!BL144</f>
        <v>0</v>
      </c>
      <c r="BM918">
        <f>Drivers!BM144</f>
        <v>0</v>
      </c>
      <c r="BN918">
        <f>Drivers!BN144</f>
        <v>0</v>
      </c>
      <c r="BO918">
        <f>Drivers!BO144</f>
        <v>0</v>
      </c>
      <c r="BP918">
        <f>Drivers!BP144</f>
        <v>0</v>
      </c>
      <c r="BQ918">
        <f>Drivers!BQ144</f>
        <v>0</v>
      </c>
      <c r="BR918">
        <f>Drivers!BR144</f>
        <v>0</v>
      </c>
      <c r="BS918">
        <f>Drivers!BS144</f>
        <v>0</v>
      </c>
      <c r="BT918">
        <f>Drivers!BT144</f>
        <v>0</v>
      </c>
      <c r="BU918">
        <f>Drivers!BU144</f>
        <v>0</v>
      </c>
      <c r="BV918">
        <f>Drivers!BV144</f>
        <v>0</v>
      </c>
      <c r="BW918">
        <f>Drivers!BW144</f>
        <v>0</v>
      </c>
      <c r="BX918">
        <f>Drivers!BX144</f>
        <v>0</v>
      </c>
      <c r="BY918">
        <f>Drivers!BY144</f>
        <v>0</v>
      </c>
      <c r="BZ918">
        <f>Drivers!BZ144</f>
        <v>0</v>
      </c>
      <c r="CA918">
        <f>Drivers!CA144</f>
        <v>0</v>
      </c>
      <c r="CB918">
        <f>Drivers!CB144</f>
        <v>0</v>
      </c>
      <c r="CC918">
        <f>Drivers!CC144</f>
        <v>0</v>
      </c>
      <c r="CD918">
        <f>Drivers!CD144</f>
        <v>0</v>
      </c>
      <c r="CE918">
        <f>Drivers!CE144</f>
        <v>0</v>
      </c>
      <c r="CF918">
        <f>Drivers!CF144</f>
        <v>0</v>
      </c>
      <c r="CG918">
        <f>Drivers!CG144</f>
        <v>0</v>
      </c>
      <c r="CH918">
        <f>Drivers!CH144</f>
        <v>0</v>
      </c>
      <c r="CI918">
        <f>Drivers!CI144</f>
        <v>0</v>
      </c>
      <c r="CJ918">
        <f>Drivers!CJ144</f>
        <v>0</v>
      </c>
      <c r="CK918">
        <f>Drivers!CK144</f>
        <v>0</v>
      </c>
      <c r="CL918">
        <f>Drivers!CL144</f>
        <v>0</v>
      </c>
      <c r="CM918">
        <f>Drivers!CM144</f>
        <v>0</v>
      </c>
      <c r="CN918">
        <f>Drivers!CN144</f>
        <v>0</v>
      </c>
      <c r="CO918">
        <f>Drivers!CO144</f>
        <v>0</v>
      </c>
      <c r="CP918">
        <f>Drivers!CP144</f>
        <v>0</v>
      </c>
      <c r="CQ918">
        <f>Drivers!CQ144</f>
        <v>0</v>
      </c>
      <c r="CR918">
        <f>Drivers!CR144</f>
        <v>0</v>
      </c>
      <c r="CS918">
        <f>Drivers!CS144</f>
        <v>0</v>
      </c>
      <c r="CT918">
        <f>Drivers!CT144</f>
        <v>0</v>
      </c>
      <c r="CU918">
        <f>Drivers!CU144</f>
        <v>0</v>
      </c>
      <c r="CV918">
        <f>Drivers!CV144</f>
        <v>0</v>
      </c>
      <c r="CW918">
        <f>Drivers!CW144</f>
        <v>0</v>
      </c>
      <c r="CX918">
        <f>Drivers!CX144</f>
        <v>0</v>
      </c>
      <c r="CY918">
        <f>Drivers!CY144</f>
        <v>0</v>
      </c>
      <c r="CZ918">
        <f>Drivers!CZ144</f>
        <v>0</v>
      </c>
      <c r="DA918">
        <f>Drivers!DA144</f>
        <v>0</v>
      </c>
      <c r="DB918">
        <f>Drivers!DB144</f>
        <v>0</v>
      </c>
      <c r="DC918">
        <f>Drivers!DC144</f>
        <v>0</v>
      </c>
      <c r="DD918">
        <f>Drivers!DD144</f>
        <v>0</v>
      </c>
      <c r="DE918">
        <f>Drivers!DE144</f>
        <v>0</v>
      </c>
      <c r="DF918">
        <f>Drivers!DF144</f>
        <v>0</v>
      </c>
      <c r="DG918">
        <f>Drivers!DG144</f>
        <v>0</v>
      </c>
      <c r="DH918">
        <f>Drivers!DH144</f>
        <v>0</v>
      </c>
      <c r="DI918">
        <f>Drivers!DI144</f>
        <v>0</v>
      </c>
      <c r="DJ918">
        <f>Drivers!DJ144</f>
        <v>0</v>
      </c>
      <c r="DK918">
        <f>Drivers!DK144</f>
        <v>0</v>
      </c>
      <c r="DL918">
        <f>Drivers!DL144</f>
        <v>0</v>
      </c>
      <c r="DM918">
        <f>Drivers!DM144</f>
        <v>0</v>
      </c>
      <c r="DN918">
        <f>Drivers!DN144</f>
        <v>0</v>
      </c>
      <c r="DO918">
        <f>Drivers!DO144</f>
        <v>0</v>
      </c>
      <c r="DP918">
        <f>Drivers!DP144</f>
        <v>0</v>
      </c>
      <c r="DQ918">
        <f>Drivers!DQ144</f>
        <v>0</v>
      </c>
      <c r="DR918">
        <f>Drivers!DR144</f>
        <v>0</v>
      </c>
      <c r="DS918">
        <f>Drivers!DS144</f>
        <v>0</v>
      </c>
      <c r="DT918">
        <f>Drivers!DT144</f>
        <v>0</v>
      </c>
      <c r="DU918">
        <f>Drivers!DU144</f>
        <v>0</v>
      </c>
      <c r="DV918">
        <f>Drivers!DV144</f>
        <v>0</v>
      </c>
      <c r="DW918">
        <f>Drivers!DW144</f>
        <v>0</v>
      </c>
      <c r="DX918">
        <f>Drivers!DX144</f>
        <v>0</v>
      </c>
      <c r="DY918">
        <f>Drivers!DY144</f>
        <v>0.25</v>
      </c>
      <c r="DZ918">
        <f>Drivers!DZ144</f>
        <v>0.25</v>
      </c>
      <c r="EA918">
        <f>Drivers!EA144</f>
        <v>0.25</v>
      </c>
      <c r="EB918">
        <f>Drivers!EB144</f>
        <v>0.25</v>
      </c>
      <c r="EC918">
        <f>Drivers!EC144</f>
        <v>0.25</v>
      </c>
      <c r="ED918">
        <f>Drivers!ED144</f>
        <v>0.25</v>
      </c>
      <c r="EE918">
        <f>Drivers!EE144</f>
        <v>0.25</v>
      </c>
      <c r="EF918">
        <f>Drivers!EF144</f>
        <v>0.25</v>
      </c>
      <c r="EG918">
        <f>Drivers!EG144</f>
        <v>0.25</v>
      </c>
      <c r="EH918">
        <f>Drivers!EH144</f>
        <v>0.25</v>
      </c>
      <c r="EI918">
        <f>Drivers!EI144</f>
        <v>0.25</v>
      </c>
      <c r="EJ918">
        <f>Drivers!EJ144</f>
        <v>0.25</v>
      </c>
    </row>
    <row r="919" spans="1:140">
      <c r="A919">
        <f>Drivers!A145</f>
        <v>0</v>
      </c>
      <c r="B919">
        <f>Drivers!B145</f>
        <v>0</v>
      </c>
      <c r="C919">
        <f>Drivers!C145</f>
        <v>0</v>
      </c>
      <c r="D919">
        <f>Drivers!D145</f>
        <v>0</v>
      </c>
      <c r="E919">
        <f>Drivers!E145</f>
        <v>0</v>
      </c>
      <c r="F919">
        <f>Drivers!F145</f>
        <v>0</v>
      </c>
      <c r="G919">
        <f>Drivers!G145</f>
        <v>0</v>
      </c>
      <c r="H919">
        <f>Drivers!H145</f>
        <v>0</v>
      </c>
      <c r="I919" t="str">
        <f>Drivers!I145</f>
        <v>Net RE Commission $s</v>
      </c>
      <c r="J919">
        <f>Drivers!J145</f>
        <v>0</v>
      </c>
      <c r="K919">
        <f>Drivers!K145</f>
        <v>0</v>
      </c>
      <c r="L919">
        <f>Drivers!L145</f>
        <v>0</v>
      </c>
      <c r="M919">
        <f>Drivers!M145</f>
        <v>0</v>
      </c>
      <c r="N919">
        <f>Drivers!N145</f>
        <v>0</v>
      </c>
      <c r="O919">
        <f>Drivers!O145</f>
        <v>0</v>
      </c>
      <c r="P919">
        <f>Drivers!P145</f>
        <v>0</v>
      </c>
      <c r="Q919">
        <f>Drivers!Q145</f>
        <v>0</v>
      </c>
      <c r="R919">
        <f>Drivers!R145</f>
        <v>0</v>
      </c>
      <c r="S919">
        <f>Drivers!S145</f>
        <v>0</v>
      </c>
      <c r="T919">
        <f>Drivers!T145</f>
        <v>0</v>
      </c>
      <c r="U919">
        <f>Drivers!U145</f>
        <v>0</v>
      </c>
      <c r="V919">
        <f>Drivers!V145</f>
        <v>0</v>
      </c>
      <c r="W919">
        <f>Drivers!W145</f>
        <v>0</v>
      </c>
      <c r="X919">
        <f>Drivers!X145</f>
        <v>0</v>
      </c>
      <c r="Y919">
        <f>Drivers!Y145</f>
        <v>0</v>
      </c>
      <c r="Z919">
        <f>Drivers!Z145</f>
        <v>0</v>
      </c>
      <c r="AA919">
        <f>Drivers!AA145</f>
        <v>0</v>
      </c>
      <c r="AB919">
        <f>Drivers!AB145</f>
        <v>0</v>
      </c>
      <c r="AC919">
        <f>Drivers!AC145</f>
        <v>0</v>
      </c>
      <c r="AD919">
        <f>Drivers!AD145</f>
        <v>0</v>
      </c>
      <c r="AE919">
        <f>Drivers!AE145</f>
        <v>0</v>
      </c>
      <c r="AF919">
        <f>Drivers!AF145</f>
        <v>0</v>
      </c>
      <c r="AG919">
        <f>Drivers!AG145</f>
        <v>0</v>
      </c>
      <c r="AH919">
        <f>Drivers!AH145</f>
        <v>0</v>
      </c>
      <c r="AI919">
        <f>Drivers!AI145</f>
        <v>0</v>
      </c>
      <c r="AJ919">
        <f>Drivers!AJ145</f>
        <v>0</v>
      </c>
      <c r="AK919">
        <f>Drivers!AK145</f>
        <v>0</v>
      </c>
      <c r="AL919">
        <f>Drivers!AL145</f>
        <v>0</v>
      </c>
      <c r="AM919">
        <f>Drivers!AM145</f>
        <v>0</v>
      </c>
      <c r="AN919">
        <f>Drivers!AN145</f>
        <v>0</v>
      </c>
      <c r="AO919">
        <f>Drivers!AO145</f>
        <v>0</v>
      </c>
      <c r="AP919">
        <f>Drivers!AP145</f>
        <v>0</v>
      </c>
      <c r="AQ919">
        <f>Drivers!AQ145</f>
        <v>0</v>
      </c>
      <c r="AR919">
        <f>Drivers!AR145</f>
        <v>0</v>
      </c>
      <c r="AS919">
        <f>Drivers!AS145</f>
        <v>0</v>
      </c>
      <c r="AT919">
        <f>Drivers!AT145</f>
        <v>0</v>
      </c>
      <c r="AU919">
        <f>Drivers!AU145</f>
        <v>0</v>
      </c>
      <c r="AV919">
        <f>Drivers!AV145</f>
        <v>0</v>
      </c>
      <c r="AW919">
        <f>Drivers!AW145</f>
        <v>0</v>
      </c>
      <c r="AX919">
        <f>Drivers!AX145</f>
        <v>0</v>
      </c>
      <c r="AY919">
        <f>Drivers!AY145</f>
        <v>0</v>
      </c>
      <c r="AZ919">
        <f>Drivers!AZ145</f>
        <v>0</v>
      </c>
      <c r="BA919">
        <f>Drivers!BA145</f>
        <v>0</v>
      </c>
      <c r="BB919">
        <f>Drivers!BB145</f>
        <v>0</v>
      </c>
      <c r="BC919">
        <f>Drivers!BC145</f>
        <v>0</v>
      </c>
      <c r="BD919">
        <f>Drivers!BD145</f>
        <v>0</v>
      </c>
      <c r="BE919">
        <f>Drivers!BE145</f>
        <v>0</v>
      </c>
      <c r="BF919">
        <f>Drivers!BF145</f>
        <v>0</v>
      </c>
      <c r="BG919">
        <f>Drivers!BG145</f>
        <v>0</v>
      </c>
      <c r="BH919">
        <f>Drivers!BH145</f>
        <v>0</v>
      </c>
      <c r="BI919">
        <f>Drivers!BI145</f>
        <v>0</v>
      </c>
      <c r="BJ919">
        <f>Drivers!BJ145</f>
        <v>0</v>
      </c>
      <c r="BK919">
        <f>Drivers!BK145</f>
        <v>0</v>
      </c>
      <c r="BL919">
        <f>Drivers!BL145</f>
        <v>0</v>
      </c>
      <c r="BM919">
        <f>Drivers!BM145</f>
        <v>0</v>
      </c>
      <c r="BN919">
        <f>Drivers!BN145</f>
        <v>0</v>
      </c>
      <c r="BO919">
        <f>Drivers!BO145</f>
        <v>0</v>
      </c>
      <c r="BP919">
        <f>Drivers!BP145</f>
        <v>0</v>
      </c>
      <c r="BQ919">
        <f>Drivers!BQ145</f>
        <v>0</v>
      </c>
      <c r="BR919">
        <f>Drivers!BR145</f>
        <v>0</v>
      </c>
      <c r="BS919">
        <f>Drivers!BS145</f>
        <v>0</v>
      </c>
      <c r="BT919">
        <f>Drivers!BT145</f>
        <v>0</v>
      </c>
      <c r="BU919">
        <f>Drivers!BU145</f>
        <v>0</v>
      </c>
      <c r="BV919">
        <f>Drivers!BV145</f>
        <v>0</v>
      </c>
      <c r="BW919">
        <f>Drivers!BW145</f>
        <v>0</v>
      </c>
      <c r="BX919">
        <f>Drivers!BX145</f>
        <v>0</v>
      </c>
      <c r="BY919">
        <f>Drivers!BY145</f>
        <v>0</v>
      </c>
      <c r="BZ919">
        <f>Drivers!BZ145</f>
        <v>0</v>
      </c>
      <c r="CA919">
        <f>Drivers!CA145</f>
        <v>0</v>
      </c>
      <c r="CB919">
        <f>Drivers!CB145</f>
        <v>0</v>
      </c>
      <c r="CC919">
        <f>Drivers!CC145</f>
        <v>0</v>
      </c>
      <c r="CD919">
        <f>Drivers!CD145</f>
        <v>0</v>
      </c>
      <c r="CE919">
        <f>Drivers!CE145</f>
        <v>0</v>
      </c>
      <c r="CF919">
        <f>Drivers!CF145</f>
        <v>0</v>
      </c>
      <c r="CG919">
        <f>Drivers!CG145</f>
        <v>0</v>
      </c>
      <c r="CH919">
        <f>Drivers!CH145</f>
        <v>0</v>
      </c>
      <c r="CI919">
        <f>Drivers!CI145</f>
        <v>0</v>
      </c>
      <c r="CJ919">
        <f>Drivers!CJ145</f>
        <v>0</v>
      </c>
      <c r="CK919">
        <f>Drivers!CK145</f>
        <v>0</v>
      </c>
      <c r="CL919">
        <f>Drivers!CL145</f>
        <v>0</v>
      </c>
      <c r="CM919">
        <f>Drivers!CM145</f>
        <v>0</v>
      </c>
      <c r="CN919">
        <f>Drivers!CN145</f>
        <v>0</v>
      </c>
      <c r="CO919">
        <f>Drivers!CO145</f>
        <v>0</v>
      </c>
      <c r="CP919">
        <f>Drivers!CP145</f>
        <v>0</v>
      </c>
      <c r="CQ919">
        <f>Drivers!CQ145</f>
        <v>0</v>
      </c>
      <c r="CR919">
        <f>Drivers!CR145</f>
        <v>0</v>
      </c>
      <c r="CS919">
        <f>Drivers!CS145</f>
        <v>0</v>
      </c>
      <c r="CT919">
        <f>Drivers!CT145</f>
        <v>0</v>
      </c>
      <c r="CU919">
        <f>Drivers!CU145</f>
        <v>0</v>
      </c>
      <c r="CV919">
        <f>Drivers!CV145</f>
        <v>0</v>
      </c>
      <c r="CW919">
        <f>Drivers!CW145</f>
        <v>0</v>
      </c>
      <c r="CX919">
        <f>Drivers!CX145</f>
        <v>0</v>
      </c>
      <c r="CY919">
        <f>Drivers!CY145</f>
        <v>0</v>
      </c>
      <c r="CZ919">
        <f>Drivers!CZ145</f>
        <v>0</v>
      </c>
      <c r="DA919">
        <f>Drivers!DA145</f>
        <v>0</v>
      </c>
      <c r="DB919">
        <f>Drivers!DB145</f>
        <v>0</v>
      </c>
      <c r="DC919">
        <f>Drivers!DC145</f>
        <v>0</v>
      </c>
      <c r="DD919">
        <f>Drivers!DD145</f>
        <v>0</v>
      </c>
      <c r="DE919">
        <f>Drivers!DE145</f>
        <v>0</v>
      </c>
      <c r="DF919">
        <f>Drivers!DF145</f>
        <v>0</v>
      </c>
      <c r="DG919">
        <f>Drivers!DG145</f>
        <v>0</v>
      </c>
      <c r="DH919">
        <f>Drivers!DH145</f>
        <v>0</v>
      </c>
      <c r="DI919">
        <f>Drivers!DI145</f>
        <v>0</v>
      </c>
      <c r="DJ919">
        <f>Drivers!DJ145</f>
        <v>0</v>
      </c>
      <c r="DK919">
        <f>Drivers!DK145</f>
        <v>0</v>
      </c>
      <c r="DL919">
        <f>Drivers!DL145</f>
        <v>0</v>
      </c>
      <c r="DM919">
        <f>Drivers!DM145</f>
        <v>0</v>
      </c>
      <c r="DN919">
        <f>Drivers!DN145</f>
        <v>0</v>
      </c>
      <c r="DO919">
        <f>Drivers!DO145</f>
        <v>0</v>
      </c>
      <c r="DP919">
        <f>Drivers!DP145</f>
        <v>0</v>
      </c>
      <c r="DQ919">
        <f>Drivers!DQ145</f>
        <v>0</v>
      </c>
      <c r="DR919">
        <f>Drivers!DR145</f>
        <v>0</v>
      </c>
      <c r="DS919">
        <f>Drivers!DS145</f>
        <v>0</v>
      </c>
      <c r="DT919">
        <f>Drivers!DT145</f>
        <v>0</v>
      </c>
      <c r="DU919">
        <f>Drivers!DU145</f>
        <v>0</v>
      </c>
      <c r="DV919">
        <f>Drivers!DV145</f>
        <v>0</v>
      </c>
      <c r="DW919">
        <f>Drivers!DW145</f>
        <v>0</v>
      </c>
      <c r="DX919">
        <f>Drivers!DX145</f>
        <v>0</v>
      </c>
      <c r="DY919">
        <f>Drivers!DY145</f>
        <v>55645.161290322576</v>
      </c>
      <c r="DZ919">
        <f>Drivers!DZ145</f>
        <v>61538.461538461532</v>
      </c>
      <c r="EA919">
        <f>Drivers!EA145</f>
        <v>65250</v>
      </c>
      <c r="EB919">
        <f>Drivers!EB145</f>
        <v>65250</v>
      </c>
      <c r="EC919">
        <f>Drivers!EC145</f>
        <v>68512.5</v>
      </c>
      <c r="ED919">
        <f>Drivers!ED145</f>
        <v>69882.750000000015</v>
      </c>
      <c r="EE919">
        <f>Drivers!EE145</f>
        <v>71280.404999999999</v>
      </c>
      <c r="EF919">
        <f>Drivers!EF145</f>
        <v>72706.013099999996</v>
      </c>
      <c r="EG919">
        <f>Drivers!EG145</f>
        <v>74160.133362000008</v>
      </c>
      <c r="EH919">
        <f>Drivers!EH145</f>
        <v>75643.336029240003</v>
      </c>
      <c r="EI919">
        <f>Drivers!EI145</f>
        <v>77156.202749824821</v>
      </c>
      <c r="EJ919">
        <f>Drivers!EJ145</f>
        <v>78699.326804821321</v>
      </c>
    </row>
    <row r="920" spans="1:140">
      <c r="A920">
        <f>Drivers!A146</f>
        <v>0</v>
      </c>
      <c r="B920">
        <f>Drivers!B146</f>
        <v>0</v>
      </c>
      <c r="C920">
        <f>Drivers!C146</f>
        <v>0</v>
      </c>
      <c r="D920">
        <f>Drivers!D146</f>
        <v>0</v>
      </c>
      <c r="E920">
        <f>Drivers!E146</f>
        <v>0</v>
      </c>
      <c r="F920">
        <f>Drivers!F146</f>
        <v>0</v>
      </c>
      <c r="G920">
        <f>Drivers!G146</f>
        <v>0</v>
      </c>
      <c r="H920">
        <f>Drivers!H146</f>
        <v>0</v>
      </c>
      <c r="I920">
        <f>Drivers!I146</f>
        <v>0</v>
      </c>
      <c r="J920">
        <f>Drivers!J146</f>
        <v>0</v>
      </c>
      <c r="K920">
        <f>Drivers!K146</f>
        <v>0</v>
      </c>
      <c r="L920">
        <f>Drivers!L146</f>
        <v>0</v>
      </c>
      <c r="M920">
        <f>Drivers!M146</f>
        <v>0</v>
      </c>
      <c r="N920">
        <f>Drivers!N146</f>
        <v>0</v>
      </c>
      <c r="O920">
        <f>Drivers!O146</f>
        <v>0</v>
      </c>
      <c r="P920">
        <f>Drivers!P146</f>
        <v>0</v>
      </c>
      <c r="Q920">
        <f>Drivers!Q146</f>
        <v>0</v>
      </c>
      <c r="R920">
        <f>Drivers!R146</f>
        <v>0</v>
      </c>
      <c r="S920">
        <f>Drivers!S146</f>
        <v>0</v>
      </c>
      <c r="T920">
        <f>Drivers!T146</f>
        <v>0</v>
      </c>
      <c r="U920">
        <f>Drivers!U146</f>
        <v>0</v>
      </c>
      <c r="V920">
        <f>Drivers!V146</f>
        <v>0</v>
      </c>
      <c r="W920">
        <f>Drivers!W146</f>
        <v>0</v>
      </c>
      <c r="X920">
        <f>Drivers!X146</f>
        <v>0</v>
      </c>
      <c r="Y920">
        <f>Drivers!Y146</f>
        <v>0</v>
      </c>
      <c r="Z920">
        <f>Drivers!Z146</f>
        <v>0</v>
      </c>
      <c r="AA920">
        <f>Drivers!AA146</f>
        <v>0</v>
      </c>
      <c r="AB920">
        <f>Drivers!AB146</f>
        <v>0</v>
      </c>
      <c r="AC920">
        <f>Drivers!AC146</f>
        <v>0</v>
      </c>
      <c r="AD920">
        <f>Drivers!AD146</f>
        <v>0</v>
      </c>
      <c r="AE920">
        <f>Drivers!AE146</f>
        <v>0</v>
      </c>
      <c r="AF920">
        <f>Drivers!AF146</f>
        <v>0</v>
      </c>
      <c r="AG920">
        <f>Drivers!AG146</f>
        <v>0</v>
      </c>
      <c r="AH920">
        <f>Drivers!AH146</f>
        <v>0</v>
      </c>
      <c r="AI920">
        <f>Drivers!AI146</f>
        <v>0</v>
      </c>
      <c r="AJ920">
        <f>Drivers!AJ146</f>
        <v>0</v>
      </c>
      <c r="AK920">
        <f>Drivers!AK146</f>
        <v>0</v>
      </c>
      <c r="AL920">
        <f>Drivers!AL146</f>
        <v>0</v>
      </c>
      <c r="AM920">
        <f>Drivers!AM146</f>
        <v>0</v>
      </c>
      <c r="AN920">
        <f>Drivers!AN146</f>
        <v>0</v>
      </c>
      <c r="AO920">
        <f>Drivers!AO146</f>
        <v>0</v>
      </c>
      <c r="AP920">
        <f>Drivers!AP146</f>
        <v>0</v>
      </c>
      <c r="AQ920">
        <f>Drivers!AQ146</f>
        <v>0</v>
      </c>
      <c r="AR920">
        <f>Drivers!AR146</f>
        <v>0</v>
      </c>
      <c r="AS920">
        <f>Drivers!AS146</f>
        <v>0</v>
      </c>
      <c r="AT920">
        <f>Drivers!AT146</f>
        <v>0</v>
      </c>
      <c r="AU920">
        <f>Drivers!AU146</f>
        <v>0</v>
      </c>
      <c r="AV920">
        <f>Drivers!AV146</f>
        <v>0</v>
      </c>
      <c r="AW920">
        <f>Drivers!AW146</f>
        <v>0</v>
      </c>
      <c r="AX920">
        <f>Drivers!AX146</f>
        <v>0</v>
      </c>
      <c r="AY920">
        <f>Drivers!AY146</f>
        <v>0</v>
      </c>
      <c r="AZ920">
        <f>Drivers!AZ146</f>
        <v>0</v>
      </c>
      <c r="BA920">
        <f>Drivers!BA146</f>
        <v>0</v>
      </c>
      <c r="BB920">
        <f>Drivers!BB146</f>
        <v>0</v>
      </c>
      <c r="BC920">
        <f>Drivers!BC146</f>
        <v>0</v>
      </c>
      <c r="BD920">
        <f>Drivers!BD146</f>
        <v>0</v>
      </c>
      <c r="BE920">
        <f>Drivers!BE146</f>
        <v>0</v>
      </c>
      <c r="BF920">
        <f>Drivers!BF146</f>
        <v>0</v>
      </c>
      <c r="BG920">
        <f>Drivers!BG146</f>
        <v>0</v>
      </c>
      <c r="BH920">
        <f>Drivers!BH146</f>
        <v>0</v>
      </c>
      <c r="BI920">
        <f>Drivers!BI146</f>
        <v>0</v>
      </c>
      <c r="BJ920">
        <f>Drivers!BJ146</f>
        <v>0</v>
      </c>
      <c r="BK920">
        <f>Drivers!BK146</f>
        <v>0</v>
      </c>
      <c r="BL920">
        <f>Drivers!BL146</f>
        <v>0</v>
      </c>
      <c r="BM920">
        <f>Drivers!BM146</f>
        <v>0</v>
      </c>
      <c r="BN920">
        <f>Drivers!BN146</f>
        <v>0</v>
      </c>
      <c r="BO920">
        <f>Drivers!BO146</f>
        <v>0</v>
      </c>
      <c r="BP920">
        <f>Drivers!BP146</f>
        <v>0</v>
      </c>
      <c r="BQ920">
        <f>Drivers!BQ146</f>
        <v>0</v>
      </c>
      <c r="BR920">
        <f>Drivers!BR146</f>
        <v>0</v>
      </c>
      <c r="BS920">
        <f>Drivers!BS146</f>
        <v>0</v>
      </c>
      <c r="BT920">
        <f>Drivers!BT146</f>
        <v>0</v>
      </c>
      <c r="BU920">
        <f>Drivers!BU146</f>
        <v>0</v>
      </c>
      <c r="BV920">
        <f>Drivers!BV146</f>
        <v>0</v>
      </c>
      <c r="BW920">
        <f>Drivers!BW146</f>
        <v>0</v>
      </c>
      <c r="BX920">
        <f>Drivers!BX146</f>
        <v>0</v>
      </c>
      <c r="BY920">
        <f>Drivers!BY146</f>
        <v>0</v>
      </c>
      <c r="BZ920">
        <f>Drivers!BZ146</f>
        <v>0</v>
      </c>
      <c r="CA920">
        <f>Drivers!CA146</f>
        <v>0</v>
      </c>
      <c r="CB920">
        <f>Drivers!CB146</f>
        <v>0</v>
      </c>
      <c r="CC920">
        <f>Drivers!CC146</f>
        <v>0</v>
      </c>
      <c r="CD920">
        <f>Drivers!CD146</f>
        <v>0</v>
      </c>
      <c r="CE920">
        <f>Drivers!CE146</f>
        <v>0</v>
      </c>
      <c r="CF920">
        <f>Drivers!CF146</f>
        <v>0</v>
      </c>
      <c r="CG920">
        <f>Drivers!CG146</f>
        <v>0</v>
      </c>
      <c r="CH920">
        <f>Drivers!CH146</f>
        <v>0</v>
      </c>
      <c r="CI920">
        <f>Drivers!CI146</f>
        <v>0</v>
      </c>
      <c r="CJ920">
        <f>Drivers!CJ146</f>
        <v>0</v>
      </c>
      <c r="CK920">
        <f>Drivers!CK146</f>
        <v>0</v>
      </c>
      <c r="CL920">
        <f>Drivers!CL146</f>
        <v>0</v>
      </c>
      <c r="CM920">
        <f>Drivers!CM146</f>
        <v>0</v>
      </c>
      <c r="CN920">
        <f>Drivers!CN146</f>
        <v>0</v>
      </c>
      <c r="CO920">
        <f>Drivers!CO146</f>
        <v>0</v>
      </c>
      <c r="CP920">
        <f>Drivers!CP146</f>
        <v>0</v>
      </c>
      <c r="CQ920">
        <f>Drivers!CQ146</f>
        <v>0</v>
      </c>
      <c r="CR920">
        <f>Drivers!CR146</f>
        <v>0</v>
      </c>
      <c r="CS920">
        <f>Drivers!CS146</f>
        <v>0</v>
      </c>
      <c r="CT920">
        <f>Drivers!CT146</f>
        <v>0</v>
      </c>
      <c r="CU920">
        <f>Drivers!CU146</f>
        <v>0</v>
      </c>
      <c r="CV920">
        <f>Drivers!CV146</f>
        <v>0</v>
      </c>
      <c r="CW920">
        <f>Drivers!CW146</f>
        <v>0</v>
      </c>
      <c r="CX920">
        <f>Drivers!CX146</f>
        <v>0</v>
      </c>
      <c r="CY920">
        <f>Drivers!CY146</f>
        <v>0</v>
      </c>
      <c r="CZ920">
        <f>Drivers!CZ146</f>
        <v>0</v>
      </c>
      <c r="DA920">
        <f>Drivers!DA146</f>
        <v>0</v>
      </c>
      <c r="DB920">
        <f>Drivers!DB146</f>
        <v>0</v>
      </c>
      <c r="DC920">
        <f>Drivers!DC146</f>
        <v>0</v>
      </c>
      <c r="DD920">
        <f>Drivers!DD146</f>
        <v>0</v>
      </c>
      <c r="DE920">
        <f>Drivers!DE146</f>
        <v>0</v>
      </c>
      <c r="DF920">
        <f>Drivers!DF146</f>
        <v>0</v>
      </c>
      <c r="DG920">
        <f>Drivers!DG146</f>
        <v>0</v>
      </c>
      <c r="DH920">
        <f>Drivers!DH146</f>
        <v>0</v>
      </c>
      <c r="DI920">
        <f>Drivers!DI146</f>
        <v>0</v>
      </c>
      <c r="DJ920">
        <f>Drivers!DJ146</f>
        <v>0</v>
      </c>
      <c r="DK920">
        <f>Drivers!DK146</f>
        <v>0</v>
      </c>
      <c r="DL920">
        <f>Drivers!DL146</f>
        <v>0</v>
      </c>
      <c r="DM920">
        <f>Drivers!DM146</f>
        <v>0</v>
      </c>
      <c r="DN920">
        <f>Drivers!DN146</f>
        <v>0</v>
      </c>
      <c r="DO920">
        <f>Drivers!DO146</f>
        <v>0</v>
      </c>
      <c r="DP920">
        <f>Drivers!DP146</f>
        <v>0</v>
      </c>
      <c r="DQ920">
        <f>Drivers!DQ146</f>
        <v>0</v>
      </c>
      <c r="DR920">
        <f>Drivers!DR146</f>
        <v>0</v>
      </c>
      <c r="DS920">
        <f>Drivers!DS146</f>
        <v>0</v>
      </c>
      <c r="DT920">
        <f>Drivers!DT146</f>
        <v>0</v>
      </c>
      <c r="DU920">
        <f>Drivers!DU146</f>
        <v>0</v>
      </c>
      <c r="DV920">
        <f>Drivers!DV146</f>
        <v>0</v>
      </c>
      <c r="DW920">
        <f>Drivers!DW146</f>
        <v>0</v>
      </c>
      <c r="DX920">
        <f>Drivers!DX146</f>
        <v>0</v>
      </c>
      <c r="DY920">
        <f>Drivers!DY146</f>
        <v>0</v>
      </c>
      <c r="DZ920">
        <f>Drivers!DZ146</f>
        <v>0</v>
      </c>
      <c r="EA920">
        <f>Drivers!EA146</f>
        <v>0</v>
      </c>
      <c r="EB920">
        <f>Drivers!EB146</f>
        <v>0</v>
      </c>
      <c r="EC920">
        <f>Drivers!EC146</f>
        <v>0</v>
      </c>
      <c r="ED920">
        <f>Drivers!ED146</f>
        <v>0</v>
      </c>
      <c r="EE920">
        <f>Drivers!EE146</f>
        <v>0</v>
      </c>
      <c r="EF920">
        <f>Drivers!EF146</f>
        <v>0</v>
      </c>
      <c r="EG920">
        <f>Drivers!EG146</f>
        <v>0</v>
      </c>
      <c r="EH920">
        <f>Drivers!EH146</f>
        <v>0</v>
      </c>
      <c r="EI920">
        <f>Drivers!EI146</f>
        <v>0</v>
      </c>
      <c r="EJ920">
        <f>Drivers!EJ146</f>
        <v>0</v>
      </c>
    </row>
    <row r="921" spans="1:140">
      <c r="A921">
        <f>Drivers!A147</f>
        <v>0</v>
      </c>
      <c r="B921">
        <f>Drivers!B147</f>
        <v>0</v>
      </c>
      <c r="C921">
        <f>Drivers!C147</f>
        <v>0</v>
      </c>
      <c r="D921">
        <f>Drivers!D147</f>
        <v>0</v>
      </c>
      <c r="E921">
        <f>Drivers!E147</f>
        <v>0</v>
      </c>
      <c r="F921">
        <f>Drivers!F147</f>
        <v>0</v>
      </c>
      <c r="G921">
        <f>Drivers!G147</f>
        <v>0</v>
      </c>
      <c r="H921">
        <f>Drivers!H147</f>
        <v>0</v>
      </c>
      <c r="I921" t="str">
        <f>Drivers!I147</f>
        <v>x % Spent on Advertising</v>
      </c>
      <c r="J921">
        <f>Drivers!J147</f>
        <v>0</v>
      </c>
      <c r="K921">
        <f>Drivers!K147</f>
        <v>0</v>
      </c>
      <c r="L921">
        <f>Drivers!L147</f>
        <v>0</v>
      </c>
      <c r="M921">
        <f>Drivers!M147</f>
        <v>0</v>
      </c>
      <c r="N921">
        <f>Drivers!N147</f>
        <v>0</v>
      </c>
      <c r="O921">
        <f>Drivers!O147</f>
        <v>0</v>
      </c>
      <c r="P921">
        <f>Drivers!P147</f>
        <v>0</v>
      </c>
      <c r="Q921">
        <f>Drivers!Q147</f>
        <v>0</v>
      </c>
      <c r="R921">
        <f>Drivers!R147</f>
        <v>0</v>
      </c>
      <c r="S921">
        <f>Drivers!S147</f>
        <v>0</v>
      </c>
      <c r="T921">
        <f>Drivers!T147</f>
        <v>0</v>
      </c>
      <c r="U921">
        <f>Drivers!U147</f>
        <v>0</v>
      </c>
      <c r="V921">
        <f>Drivers!V147</f>
        <v>0</v>
      </c>
      <c r="W921">
        <f>Drivers!W147</f>
        <v>0</v>
      </c>
      <c r="X921">
        <f>Drivers!X147</f>
        <v>0</v>
      </c>
      <c r="Y921">
        <f>Drivers!Y147</f>
        <v>0</v>
      </c>
      <c r="Z921">
        <f>Drivers!Z147</f>
        <v>0</v>
      </c>
      <c r="AA921">
        <f>Drivers!AA147</f>
        <v>0</v>
      </c>
      <c r="AB921">
        <f>Drivers!AB147</f>
        <v>0</v>
      </c>
      <c r="AC921">
        <f>Drivers!AC147</f>
        <v>0</v>
      </c>
      <c r="AD921">
        <f>Drivers!AD147</f>
        <v>0</v>
      </c>
      <c r="AE921">
        <f>Drivers!AE147</f>
        <v>0</v>
      </c>
      <c r="AF921">
        <f>Drivers!AF147</f>
        <v>0</v>
      </c>
      <c r="AG921">
        <f>Drivers!AG147</f>
        <v>0</v>
      </c>
      <c r="AH921">
        <f>Drivers!AH147</f>
        <v>0</v>
      </c>
      <c r="AI921">
        <f>Drivers!AI147</f>
        <v>0</v>
      </c>
      <c r="AJ921">
        <f>Drivers!AJ147</f>
        <v>0</v>
      </c>
      <c r="AK921">
        <f>Drivers!AK147</f>
        <v>0</v>
      </c>
      <c r="AL921">
        <f>Drivers!AL147</f>
        <v>0</v>
      </c>
      <c r="AM921">
        <f>Drivers!AM147</f>
        <v>0</v>
      </c>
      <c r="AN921">
        <f>Drivers!AN147</f>
        <v>0</v>
      </c>
      <c r="AO921">
        <f>Drivers!AO147</f>
        <v>0</v>
      </c>
      <c r="AP921">
        <f>Drivers!AP147</f>
        <v>0</v>
      </c>
      <c r="AQ921">
        <f>Drivers!AQ147</f>
        <v>0</v>
      </c>
      <c r="AR921">
        <f>Drivers!AR147</f>
        <v>0</v>
      </c>
      <c r="AS921">
        <f>Drivers!AS147</f>
        <v>0</v>
      </c>
      <c r="AT921">
        <f>Drivers!AT147</f>
        <v>0</v>
      </c>
      <c r="AU921">
        <f>Drivers!AU147</f>
        <v>0</v>
      </c>
      <c r="AV921">
        <f>Drivers!AV147</f>
        <v>0</v>
      </c>
      <c r="AW921">
        <f>Drivers!AW147</f>
        <v>0</v>
      </c>
      <c r="AX921">
        <f>Drivers!AX147</f>
        <v>0</v>
      </c>
      <c r="AY921">
        <f>Drivers!AY147</f>
        <v>0</v>
      </c>
      <c r="AZ921">
        <f>Drivers!AZ147</f>
        <v>0</v>
      </c>
      <c r="BA921">
        <f>Drivers!BA147</f>
        <v>0</v>
      </c>
      <c r="BB921">
        <f>Drivers!BB147</f>
        <v>0</v>
      </c>
      <c r="BC921">
        <f>Drivers!BC147</f>
        <v>0</v>
      </c>
      <c r="BD921">
        <f>Drivers!BD147</f>
        <v>0</v>
      </c>
      <c r="BE921">
        <f>Drivers!BE147</f>
        <v>0</v>
      </c>
      <c r="BF921">
        <f>Drivers!BF147</f>
        <v>0</v>
      </c>
      <c r="BG921">
        <f>Drivers!BG147</f>
        <v>0</v>
      </c>
      <c r="BH921">
        <f>Drivers!BH147</f>
        <v>0</v>
      </c>
      <c r="BI921">
        <f>Drivers!BI147</f>
        <v>0</v>
      </c>
      <c r="BJ921">
        <f>Drivers!BJ147</f>
        <v>0</v>
      </c>
      <c r="BK921">
        <f>Drivers!BK147</f>
        <v>0</v>
      </c>
      <c r="BL921">
        <f>Drivers!BL147</f>
        <v>0</v>
      </c>
      <c r="BM921">
        <f>Drivers!BM147</f>
        <v>0</v>
      </c>
      <c r="BN921">
        <f>Drivers!BN147</f>
        <v>0</v>
      </c>
      <c r="BO921">
        <f>Drivers!BO147</f>
        <v>0</v>
      </c>
      <c r="BP921">
        <f>Drivers!BP147</f>
        <v>0</v>
      </c>
      <c r="BQ921">
        <f>Drivers!BQ147</f>
        <v>0</v>
      </c>
      <c r="BR921">
        <f>Drivers!BR147</f>
        <v>0</v>
      </c>
      <c r="BS921">
        <f>Drivers!BS147</f>
        <v>0</v>
      </c>
      <c r="BT921">
        <f>Drivers!BT147</f>
        <v>0</v>
      </c>
      <c r="BU921">
        <f>Drivers!BU147</f>
        <v>0</v>
      </c>
      <c r="BV921">
        <f>Drivers!BV147</f>
        <v>0</v>
      </c>
      <c r="BW921">
        <f>Drivers!BW147</f>
        <v>0</v>
      </c>
      <c r="BX921">
        <f>Drivers!BX147</f>
        <v>0</v>
      </c>
      <c r="BY921">
        <f>Drivers!BY147</f>
        <v>0</v>
      </c>
      <c r="BZ921">
        <f>Drivers!BZ147</f>
        <v>0</v>
      </c>
      <c r="CA921">
        <f>Drivers!CA147</f>
        <v>0</v>
      </c>
      <c r="CB921">
        <f>Drivers!CB147</f>
        <v>0</v>
      </c>
      <c r="CC921">
        <f>Drivers!CC147</f>
        <v>0</v>
      </c>
      <c r="CD921">
        <f>Drivers!CD147</f>
        <v>0</v>
      </c>
      <c r="CE921">
        <f>Drivers!CE147</f>
        <v>0</v>
      </c>
      <c r="CF921">
        <f>Drivers!CF147</f>
        <v>0</v>
      </c>
      <c r="CG921">
        <f>Drivers!CG147</f>
        <v>0</v>
      </c>
      <c r="CH921">
        <f>Drivers!CH147</f>
        <v>0</v>
      </c>
      <c r="CI921">
        <f>Drivers!CI147</f>
        <v>0</v>
      </c>
      <c r="CJ921">
        <f>Drivers!CJ147</f>
        <v>0</v>
      </c>
      <c r="CK921">
        <f>Drivers!CK147</f>
        <v>0</v>
      </c>
      <c r="CL921">
        <f>Drivers!CL147</f>
        <v>0</v>
      </c>
      <c r="CM921">
        <f>Drivers!CM147</f>
        <v>0</v>
      </c>
      <c r="CN921">
        <f>Drivers!CN147</f>
        <v>0</v>
      </c>
      <c r="CO921">
        <f>Drivers!CO147</f>
        <v>0</v>
      </c>
      <c r="CP921">
        <f>Drivers!CP147</f>
        <v>0</v>
      </c>
      <c r="CQ921">
        <f>Drivers!CQ147</f>
        <v>0</v>
      </c>
      <c r="CR921">
        <f>Drivers!CR147</f>
        <v>0</v>
      </c>
      <c r="CS921">
        <f>Drivers!CS147</f>
        <v>0</v>
      </c>
      <c r="CT921">
        <f>Drivers!CT147</f>
        <v>0</v>
      </c>
      <c r="CU921">
        <f>Drivers!CU147</f>
        <v>0</v>
      </c>
      <c r="CV921">
        <f>Drivers!CV147</f>
        <v>0</v>
      </c>
      <c r="CW921">
        <f>Drivers!CW147</f>
        <v>0</v>
      </c>
      <c r="CX921">
        <f>Drivers!CX147</f>
        <v>0</v>
      </c>
      <c r="CY921">
        <f>Drivers!CY147</f>
        <v>0</v>
      </c>
      <c r="CZ921">
        <f>Drivers!CZ147</f>
        <v>0</v>
      </c>
      <c r="DA921">
        <f>Drivers!DA147</f>
        <v>0</v>
      </c>
      <c r="DB921">
        <f>Drivers!DB147</f>
        <v>0</v>
      </c>
      <c r="DC921">
        <f>Drivers!DC147</f>
        <v>0</v>
      </c>
      <c r="DD921">
        <f>Drivers!DD147</f>
        <v>0</v>
      </c>
      <c r="DE921">
        <f>Drivers!DE147</f>
        <v>0</v>
      </c>
      <c r="DF921">
        <f>Drivers!DF147</f>
        <v>0</v>
      </c>
      <c r="DG921">
        <f>Drivers!DG147</f>
        <v>0</v>
      </c>
      <c r="DH921">
        <f>Drivers!DH147</f>
        <v>0</v>
      </c>
      <c r="DI921">
        <f>Drivers!DI147</f>
        <v>0</v>
      </c>
      <c r="DJ921">
        <f>Drivers!DJ147</f>
        <v>0</v>
      </c>
      <c r="DK921">
        <f>Drivers!DK147</f>
        <v>0</v>
      </c>
      <c r="DL921">
        <f>Drivers!DL147</f>
        <v>0</v>
      </c>
      <c r="DM921">
        <f>Drivers!DM147</f>
        <v>0</v>
      </c>
      <c r="DN921">
        <f>Drivers!DN147</f>
        <v>0</v>
      </c>
      <c r="DO921">
        <f>Drivers!DO147</f>
        <v>0</v>
      </c>
      <c r="DP921">
        <f>Drivers!DP147</f>
        <v>0</v>
      </c>
      <c r="DQ921">
        <f>Drivers!DQ147</f>
        <v>0</v>
      </c>
      <c r="DR921">
        <f>Drivers!DR147</f>
        <v>0</v>
      </c>
      <c r="DS921">
        <f>Drivers!DS147</f>
        <v>0</v>
      </c>
      <c r="DT921">
        <f>Drivers!DT147</f>
        <v>0</v>
      </c>
      <c r="DU921">
        <f>Drivers!DU147</f>
        <v>0</v>
      </c>
      <c r="DV921">
        <f>Drivers!DV147</f>
        <v>0</v>
      </c>
      <c r="DW921">
        <f>Drivers!DW147</f>
        <v>0</v>
      </c>
      <c r="DX921">
        <f>Drivers!DX147</f>
        <v>0</v>
      </c>
      <c r="DY921">
        <f>Drivers!DY147</f>
        <v>0.17875000000000002</v>
      </c>
      <c r="DZ921">
        <f>Drivers!DZ147</f>
        <v>0.17875000000000002</v>
      </c>
      <c r="EA921">
        <f>Drivers!EA147</f>
        <v>0.17875000000000002</v>
      </c>
      <c r="EB921">
        <f>Drivers!EB147</f>
        <v>0.17875000000000002</v>
      </c>
      <c r="EC921">
        <f>Drivers!EC147</f>
        <v>0.17875000000000002</v>
      </c>
      <c r="ED921">
        <f>Drivers!ED147</f>
        <v>0.17875000000000002</v>
      </c>
      <c r="EE921">
        <f>Drivers!EE147</f>
        <v>0.17875000000000002</v>
      </c>
      <c r="EF921">
        <f>Drivers!EF147</f>
        <v>0.17875000000000002</v>
      </c>
      <c r="EG921">
        <f>Drivers!EG147</f>
        <v>0.17875000000000002</v>
      </c>
      <c r="EH921">
        <f>Drivers!EH147</f>
        <v>0.17875000000000002</v>
      </c>
      <c r="EI921">
        <f>Drivers!EI147</f>
        <v>0.17875000000000002</v>
      </c>
      <c r="EJ921">
        <f>Drivers!EJ147</f>
        <v>0.17875000000000002</v>
      </c>
    </row>
    <row r="922" spans="1:140">
      <c r="A922">
        <f>Drivers!A148</f>
        <v>0</v>
      </c>
      <c r="B922">
        <f>Drivers!B148</f>
        <v>0</v>
      </c>
      <c r="C922">
        <f>Drivers!C148</f>
        <v>0</v>
      </c>
      <c r="D922">
        <f>Drivers!D148</f>
        <v>0</v>
      </c>
      <c r="E922">
        <f>Drivers!E148</f>
        <v>0</v>
      </c>
      <c r="F922">
        <f>Drivers!F148</f>
        <v>0</v>
      </c>
      <c r="G922">
        <f>Drivers!G148</f>
        <v>0</v>
      </c>
      <c r="H922">
        <f>Drivers!H148</f>
        <v>0</v>
      </c>
      <c r="I922" t="str">
        <f>Drivers!I148</f>
        <v>= US RE Advertising $s</v>
      </c>
      <c r="J922">
        <f>Drivers!J148</f>
        <v>0</v>
      </c>
      <c r="K922">
        <f>Drivers!K148</f>
        <v>0</v>
      </c>
      <c r="L922">
        <f>Drivers!L148</f>
        <v>0</v>
      </c>
      <c r="M922">
        <f>Drivers!M148</f>
        <v>0</v>
      </c>
      <c r="N922">
        <f>Drivers!N148</f>
        <v>0</v>
      </c>
      <c r="O922">
        <f>Drivers!O148</f>
        <v>0</v>
      </c>
      <c r="P922">
        <f>Drivers!P148</f>
        <v>0</v>
      </c>
      <c r="Q922">
        <f>Drivers!Q148</f>
        <v>0</v>
      </c>
      <c r="R922">
        <f>Drivers!R148</f>
        <v>0</v>
      </c>
      <c r="S922">
        <f>Drivers!S148</f>
        <v>0</v>
      </c>
      <c r="T922">
        <f>Drivers!T148</f>
        <v>0</v>
      </c>
      <c r="U922">
        <f>Drivers!U148</f>
        <v>0</v>
      </c>
      <c r="V922">
        <f>Drivers!V148</f>
        <v>0</v>
      </c>
      <c r="W922">
        <f>Drivers!W148</f>
        <v>0</v>
      </c>
      <c r="X922">
        <f>Drivers!X148</f>
        <v>0</v>
      </c>
      <c r="Y922">
        <f>Drivers!Y148</f>
        <v>0</v>
      </c>
      <c r="Z922">
        <f>Drivers!Z148</f>
        <v>0</v>
      </c>
      <c r="AA922">
        <f>Drivers!AA148</f>
        <v>0</v>
      </c>
      <c r="AB922">
        <f>Drivers!AB148</f>
        <v>0</v>
      </c>
      <c r="AC922">
        <f>Drivers!AC148</f>
        <v>0</v>
      </c>
      <c r="AD922">
        <f>Drivers!AD148</f>
        <v>0</v>
      </c>
      <c r="AE922">
        <f>Drivers!AE148</f>
        <v>0</v>
      </c>
      <c r="AF922">
        <f>Drivers!AF148</f>
        <v>0</v>
      </c>
      <c r="AG922">
        <f>Drivers!AG148</f>
        <v>0</v>
      </c>
      <c r="AH922">
        <f>Drivers!AH148</f>
        <v>0</v>
      </c>
      <c r="AI922">
        <f>Drivers!AI148</f>
        <v>0</v>
      </c>
      <c r="AJ922">
        <f>Drivers!AJ148</f>
        <v>0</v>
      </c>
      <c r="AK922">
        <f>Drivers!AK148</f>
        <v>0</v>
      </c>
      <c r="AL922">
        <f>Drivers!AL148</f>
        <v>0</v>
      </c>
      <c r="AM922">
        <f>Drivers!AM148</f>
        <v>0</v>
      </c>
      <c r="AN922">
        <f>Drivers!AN148</f>
        <v>0</v>
      </c>
      <c r="AO922">
        <f>Drivers!AO148</f>
        <v>0</v>
      </c>
      <c r="AP922">
        <f>Drivers!AP148</f>
        <v>0</v>
      </c>
      <c r="AQ922">
        <f>Drivers!AQ148</f>
        <v>0</v>
      </c>
      <c r="AR922">
        <f>Drivers!AR148</f>
        <v>0</v>
      </c>
      <c r="AS922">
        <f>Drivers!AS148</f>
        <v>0</v>
      </c>
      <c r="AT922">
        <f>Drivers!AT148</f>
        <v>0</v>
      </c>
      <c r="AU922">
        <f>Drivers!AU148</f>
        <v>0</v>
      </c>
      <c r="AV922">
        <f>Drivers!AV148</f>
        <v>0</v>
      </c>
      <c r="AW922">
        <f>Drivers!AW148</f>
        <v>0</v>
      </c>
      <c r="AX922">
        <f>Drivers!AX148</f>
        <v>0</v>
      </c>
      <c r="AY922">
        <f>Drivers!AY148</f>
        <v>0</v>
      </c>
      <c r="AZ922">
        <f>Drivers!AZ148</f>
        <v>0</v>
      </c>
      <c r="BA922">
        <f>Drivers!BA148</f>
        <v>0</v>
      </c>
      <c r="BB922">
        <f>Drivers!BB148</f>
        <v>0</v>
      </c>
      <c r="BC922">
        <f>Drivers!BC148</f>
        <v>0</v>
      </c>
      <c r="BD922">
        <f>Drivers!BD148</f>
        <v>0</v>
      </c>
      <c r="BE922">
        <f>Drivers!BE148</f>
        <v>0</v>
      </c>
      <c r="BF922">
        <f>Drivers!BF148</f>
        <v>0</v>
      </c>
      <c r="BG922">
        <f>Drivers!BG148</f>
        <v>0</v>
      </c>
      <c r="BH922">
        <f>Drivers!BH148</f>
        <v>0</v>
      </c>
      <c r="BI922">
        <f>Drivers!BI148</f>
        <v>0</v>
      </c>
      <c r="BJ922">
        <f>Drivers!BJ148</f>
        <v>0</v>
      </c>
      <c r="BK922">
        <f>Drivers!BK148</f>
        <v>0</v>
      </c>
      <c r="BL922">
        <f>Drivers!BL148</f>
        <v>0</v>
      </c>
      <c r="BM922">
        <f>Drivers!BM148</f>
        <v>0</v>
      </c>
      <c r="BN922">
        <f>Drivers!BN148</f>
        <v>0</v>
      </c>
      <c r="BO922">
        <f>Drivers!BO148</f>
        <v>0</v>
      </c>
      <c r="BP922">
        <f>Drivers!BP148</f>
        <v>0</v>
      </c>
      <c r="BQ922">
        <f>Drivers!BQ148</f>
        <v>0</v>
      </c>
      <c r="BR922">
        <f>Drivers!BR148</f>
        <v>0</v>
      </c>
      <c r="BS922">
        <f>Drivers!BS148</f>
        <v>0</v>
      </c>
      <c r="BT922">
        <f>Drivers!BT148</f>
        <v>0</v>
      </c>
      <c r="BU922">
        <f>Drivers!BU148</f>
        <v>0</v>
      </c>
      <c r="BV922">
        <f>Drivers!BV148</f>
        <v>0</v>
      </c>
      <c r="BW922">
        <f>Drivers!BW148</f>
        <v>0</v>
      </c>
      <c r="BX922">
        <f>Drivers!BX148</f>
        <v>0</v>
      </c>
      <c r="BY922">
        <f>Drivers!BY148</f>
        <v>0</v>
      </c>
      <c r="BZ922">
        <f>Drivers!BZ148</f>
        <v>0</v>
      </c>
      <c r="CA922">
        <f>Drivers!CA148</f>
        <v>0</v>
      </c>
      <c r="CB922">
        <f>Drivers!CB148</f>
        <v>0</v>
      </c>
      <c r="CC922">
        <f>Drivers!CC148</f>
        <v>0</v>
      </c>
      <c r="CD922">
        <f>Drivers!CD148</f>
        <v>0</v>
      </c>
      <c r="CE922">
        <f>Drivers!CE148</f>
        <v>0</v>
      </c>
      <c r="CF922">
        <f>Drivers!CF148</f>
        <v>0</v>
      </c>
      <c r="CG922">
        <f>Drivers!CG148</f>
        <v>0</v>
      </c>
      <c r="CH922">
        <f>Drivers!CH148</f>
        <v>0</v>
      </c>
      <c r="CI922">
        <f>Drivers!CI148</f>
        <v>0</v>
      </c>
      <c r="CJ922">
        <f>Drivers!CJ148</f>
        <v>0</v>
      </c>
      <c r="CK922">
        <f>Drivers!CK148</f>
        <v>0</v>
      </c>
      <c r="CL922">
        <f>Drivers!CL148</f>
        <v>0</v>
      </c>
      <c r="CM922">
        <f>Drivers!CM148</f>
        <v>0</v>
      </c>
      <c r="CN922">
        <f>Drivers!CN148</f>
        <v>0</v>
      </c>
      <c r="CO922">
        <f>Drivers!CO148</f>
        <v>0</v>
      </c>
      <c r="CP922">
        <f>Drivers!CP148</f>
        <v>0</v>
      </c>
      <c r="CQ922">
        <f>Drivers!CQ148</f>
        <v>0</v>
      </c>
      <c r="CR922">
        <f>Drivers!CR148</f>
        <v>0</v>
      </c>
      <c r="CS922">
        <f>Drivers!CS148</f>
        <v>0</v>
      </c>
      <c r="CT922">
        <f>Drivers!CT148</f>
        <v>0</v>
      </c>
      <c r="CU922">
        <f>Drivers!CU148</f>
        <v>0</v>
      </c>
      <c r="CV922">
        <f>Drivers!CV148</f>
        <v>0</v>
      </c>
      <c r="CW922">
        <f>Drivers!CW148</f>
        <v>0</v>
      </c>
      <c r="CX922">
        <f>Drivers!CX148</f>
        <v>0</v>
      </c>
      <c r="CY922">
        <f>Drivers!CY148</f>
        <v>0</v>
      </c>
      <c r="CZ922">
        <f>Drivers!CZ148</f>
        <v>0</v>
      </c>
      <c r="DA922">
        <f>Drivers!DA148</f>
        <v>0</v>
      </c>
      <c r="DB922">
        <f>Drivers!DB148</f>
        <v>0</v>
      </c>
      <c r="DC922">
        <f>Drivers!DC148</f>
        <v>0</v>
      </c>
      <c r="DD922">
        <f>Drivers!DD148</f>
        <v>0</v>
      </c>
      <c r="DE922">
        <f>Drivers!DE148</f>
        <v>0</v>
      </c>
      <c r="DF922">
        <f>Drivers!DF148</f>
        <v>0</v>
      </c>
      <c r="DG922">
        <f>Drivers!DG148</f>
        <v>0</v>
      </c>
      <c r="DH922">
        <f>Drivers!DH148</f>
        <v>0</v>
      </c>
      <c r="DI922">
        <f>Drivers!DI148</f>
        <v>0</v>
      </c>
      <c r="DJ922">
        <f>Drivers!DJ148</f>
        <v>0</v>
      </c>
      <c r="DK922">
        <f>Drivers!DK148</f>
        <v>0</v>
      </c>
      <c r="DL922">
        <f>Drivers!DL148</f>
        <v>0</v>
      </c>
      <c r="DM922">
        <f>Drivers!DM148</f>
        <v>0</v>
      </c>
      <c r="DN922">
        <f>Drivers!DN148</f>
        <v>0</v>
      </c>
      <c r="DO922">
        <f>Drivers!DO148</f>
        <v>0</v>
      </c>
      <c r="DP922">
        <f>Drivers!DP148</f>
        <v>0</v>
      </c>
      <c r="DQ922">
        <f>Drivers!DQ148</f>
        <v>0</v>
      </c>
      <c r="DR922">
        <f>Drivers!DR148</f>
        <v>0</v>
      </c>
      <c r="DS922">
        <f>Drivers!DS148</f>
        <v>0</v>
      </c>
      <c r="DT922">
        <f>Drivers!DT148</f>
        <v>0</v>
      </c>
      <c r="DU922">
        <f>Drivers!DU148</f>
        <v>0</v>
      </c>
      <c r="DV922">
        <f>Drivers!DV148</f>
        <v>0</v>
      </c>
      <c r="DW922">
        <f>Drivers!DW148</f>
        <v>0</v>
      </c>
      <c r="DX922">
        <f>Drivers!DX148</f>
        <v>0</v>
      </c>
      <c r="DY922">
        <f>Drivers!DY148</f>
        <v>9946.572580645161</v>
      </c>
      <c r="DZ922">
        <f>Drivers!DZ148</f>
        <v>11000</v>
      </c>
      <c r="EA922">
        <f>Drivers!EA148</f>
        <v>11663.437500000002</v>
      </c>
      <c r="EB922">
        <f>Drivers!EB148</f>
        <v>11663.437500000002</v>
      </c>
      <c r="EC922">
        <f>Drivers!EC148</f>
        <v>12246.609375000002</v>
      </c>
      <c r="ED922">
        <f>Drivers!ED148</f>
        <v>12491.541562500004</v>
      </c>
      <c r="EE922">
        <f>Drivers!EE148</f>
        <v>12741.372393750002</v>
      </c>
      <c r="EF922">
        <f>Drivers!EF148</f>
        <v>12996.199841625001</v>
      </c>
      <c r="EG922">
        <f>Drivers!EG148</f>
        <v>13256.123838457503</v>
      </c>
      <c r="EH922">
        <f>Drivers!EH148</f>
        <v>13521.246315226652</v>
      </c>
      <c r="EI922">
        <f>Drivers!EI148</f>
        <v>13791.671241531189</v>
      </c>
      <c r="EJ922">
        <f>Drivers!EJ148</f>
        <v>14067.504666361812</v>
      </c>
    </row>
    <row r="923" spans="1:140">
      <c r="A923">
        <f>Drivers!A149</f>
        <v>0</v>
      </c>
      <c r="B923">
        <f>Drivers!B149</f>
        <v>0</v>
      </c>
      <c r="C923">
        <f>Drivers!C149</f>
        <v>0</v>
      </c>
      <c r="D923">
        <f>Drivers!D149</f>
        <v>0</v>
      </c>
      <c r="E923">
        <f>Drivers!E149</f>
        <v>0</v>
      </c>
      <c r="F923">
        <f>Drivers!F149</f>
        <v>0</v>
      </c>
      <c r="G923">
        <f>Drivers!G149</f>
        <v>0</v>
      </c>
      <c r="H923">
        <f>Drivers!H149</f>
        <v>0</v>
      </c>
      <c r="I923">
        <f>Drivers!I149</f>
        <v>0</v>
      </c>
      <c r="J923">
        <f>Drivers!J149</f>
        <v>0</v>
      </c>
      <c r="K923">
        <f>Drivers!K149</f>
        <v>0</v>
      </c>
      <c r="L923">
        <f>Drivers!L149</f>
        <v>0</v>
      </c>
      <c r="M923">
        <f>Drivers!M149</f>
        <v>0</v>
      </c>
      <c r="N923">
        <f>Drivers!N149</f>
        <v>0</v>
      </c>
      <c r="O923">
        <f>Drivers!O149</f>
        <v>0</v>
      </c>
      <c r="P923">
        <f>Drivers!P149</f>
        <v>0</v>
      </c>
      <c r="Q923">
        <f>Drivers!Q149</f>
        <v>0</v>
      </c>
      <c r="R923">
        <f>Drivers!R149</f>
        <v>0</v>
      </c>
      <c r="S923">
        <f>Drivers!S149</f>
        <v>0</v>
      </c>
      <c r="T923">
        <f>Drivers!T149</f>
        <v>0</v>
      </c>
      <c r="U923">
        <f>Drivers!U149</f>
        <v>0</v>
      </c>
      <c r="V923">
        <f>Drivers!V149</f>
        <v>0</v>
      </c>
      <c r="W923">
        <f>Drivers!W149</f>
        <v>0</v>
      </c>
      <c r="X923">
        <f>Drivers!X149</f>
        <v>0</v>
      </c>
      <c r="Y923">
        <f>Drivers!Y149</f>
        <v>0</v>
      </c>
      <c r="Z923">
        <f>Drivers!Z149</f>
        <v>0</v>
      </c>
      <c r="AA923">
        <f>Drivers!AA149</f>
        <v>0</v>
      </c>
      <c r="AB923">
        <f>Drivers!AB149</f>
        <v>0</v>
      </c>
      <c r="AC923">
        <f>Drivers!AC149</f>
        <v>0</v>
      </c>
      <c r="AD923">
        <f>Drivers!AD149</f>
        <v>0</v>
      </c>
      <c r="AE923">
        <f>Drivers!AE149</f>
        <v>0</v>
      </c>
      <c r="AF923">
        <f>Drivers!AF149</f>
        <v>0</v>
      </c>
      <c r="AG923">
        <f>Drivers!AG149</f>
        <v>0</v>
      </c>
      <c r="AH923">
        <f>Drivers!AH149</f>
        <v>0</v>
      </c>
      <c r="AI923">
        <f>Drivers!AI149</f>
        <v>0</v>
      </c>
      <c r="AJ923">
        <f>Drivers!AJ149</f>
        <v>0</v>
      </c>
      <c r="AK923">
        <f>Drivers!AK149</f>
        <v>0</v>
      </c>
      <c r="AL923">
        <f>Drivers!AL149</f>
        <v>0</v>
      </c>
      <c r="AM923">
        <f>Drivers!AM149</f>
        <v>0</v>
      </c>
      <c r="AN923">
        <f>Drivers!AN149</f>
        <v>0</v>
      </c>
      <c r="AO923">
        <f>Drivers!AO149</f>
        <v>0</v>
      </c>
      <c r="AP923">
        <f>Drivers!AP149</f>
        <v>0</v>
      </c>
      <c r="AQ923">
        <f>Drivers!AQ149</f>
        <v>0</v>
      </c>
      <c r="AR923">
        <f>Drivers!AR149</f>
        <v>0</v>
      </c>
      <c r="AS923">
        <f>Drivers!AS149</f>
        <v>0</v>
      </c>
      <c r="AT923">
        <f>Drivers!AT149</f>
        <v>0</v>
      </c>
      <c r="AU923">
        <f>Drivers!AU149</f>
        <v>0</v>
      </c>
      <c r="AV923">
        <f>Drivers!AV149</f>
        <v>0</v>
      </c>
      <c r="AW923">
        <f>Drivers!AW149</f>
        <v>0</v>
      </c>
      <c r="AX923">
        <f>Drivers!AX149</f>
        <v>0</v>
      </c>
      <c r="AY923">
        <f>Drivers!AY149</f>
        <v>0</v>
      </c>
      <c r="AZ923">
        <f>Drivers!AZ149</f>
        <v>0</v>
      </c>
      <c r="BA923">
        <f>Drivers!BA149</f>
        <v>0</v>
      </c>
      <c r="BB923">
        <f>Drivers!BB149</f>
        <v>0</v>
      </c>
      <c r="BC923">
        <f>Drivers!BC149</f>
        <v>0</v>
      </c>
      <c r="BD923">
        <f>Drivers!BD149</f>
        <v>0</v>
      </c>
      <c r="BE923">
        <f>Drivers!BE149</f>
        <v>0</v>
      </c>
      <c r="BF923">
        <f>Drivers!BF149</f>
        <v>0</v>
      </c>
      <c r="BG923">
        <f>Drivers!BG149</f>
        <v>0</v>
      </c>
      <c r="BH923">
        <f>Drivers!BH149</f>
        <v>0</v>
      </c>
      <c r="BI923">
        <f>Drivers!BI149</f>
        <v>0</v>
      </c>
      <c r="BJ923">
        <f>Drivers!BJ149</f>
        <v>0</v>
      </c>
      <c r="BK923">
        <f>Drivers!BK149</f>
        <v>0</v>
      </c>
      <c r="BL923">
        <f>Drivers!BL149</f>
        <v>0</v>
      </c>
      <c r="BM923">
        <f>Drivers!BM149</f>
        <v>0</v>
      </c>
      <c r="BN923">
        <f>Drivers!BN149</f>
        <v>0</v>
      </c>
      <c r="BO923">
        <f>Drivers!BO149</f>
        <v>0</v>
      </c>
      <c r="BP923">
        <f>Drivers!BP149</f>
        <v>0</v>
      </c>
      <c r="BQ923">
        <f>Drivers!BQ149</f>
        <v>0</v>
      </c>
      <c r="BR923">
        <f>Drivers!BR149</f>
        <v>0</v>
      </c>
      <c r="BS923">
        <f>Drivers!BS149</f>
        <v>0</v>
      </c>
      <c r="BT923">
        <f>Drivers!BT149</f>
        <v>0</v>
      </c>
      <c r="BU923">
        <f>Drivers!BU149</f>
        <v>0</v>
      </c>
      <c r="BV923">
        <f>Drivers!BV149</f>
        <v>0</v>
      </c>
      <c r="BW923">
        <f>Drivers!BW149</f>
        <v>0</v>
      </c>
      <c r="BX923">
        <f>Drivers!BX149</f>
        <v>0</v>
      </c>
      <c r="BY923">
        <f>Drivers!BY149</f>
        <v>0</v>
      </c>
      <c r="BZ923">
        <f>Drivers!BZ149</f>
        <v>0</v>
      </c>
      <c r="CA923">
        <f>Drivers!CA149</f>
        <v>0</v>
      </c>
      <c r="CB923">
        <f>Drivers!CB149</f>
        <v>0</v>
      </c>
      <c r="CC923">
        <f>Drivers!CC149</f>
        <v>0</v>
      </c>
      <c r="CD923">
        <f>Drivers!CD149</f>
        <v>0</v>
      </c>
      <c r="CE923">
        <f>Drivers!CE149</f>
        <v>0</v>
      </c>
      <c r="CF923">
        <f>Drivers!CF149</f>
        <v>0</v>
      </c>
      <c r="CG923">
        <f>Drivers!CG149</f>
        <v>0</v>
      </c>
      <c r="CH923">
        <f>Drivers!CH149</f>
        <v>0</v>
      </c>
      <c r="CI923">
        <f>Drivers!CI149</f>
        <v>0</v>
      </c>
      <c r="CJ923">
        <f>Drivers!CJ149</f>
        <v>0</v>
      </c>
      <c r="CK923">
        <f>Drivers!CK149</f>
        <v>0</v>
      </c>
      <c r="CL923">
        <f>Drivers!CL149</f>
        <v>0</v>
      </c>
      <c r="CM923">
        <f>Drivers!CM149</f>
        <v>0</v>
      </c>
      <c r="CN923">
        <f>Drivers!CN149</f>
        <v>0</v>
      </c>
      <c r="CO923">
        <f>Drivers!CO149</f>
        <v>0</v>
      </c>
      <c r="CP923">
        <f>Drivers!CP149</f>
        <v>0</v>
      </c>
      <c r="CQ923">
        <f>Drivers!CQ149</f>
        <v>0</v>
      </c>
      <c r="CR923">
        <f>Drivers!CR149</f>
        <v>0</v>
      </c>
      <c r="CS923">
        <f>Drivers!CS149</f>
        <v>0</v>
      </c>
      <c r="CT923">
        <f>Drivers!CT149</f>
        <v>0</v>
      </c>
      <c r="CU923">
        <f>Drivers!CU149</f>
        <v>0</v>
      </c>
      <c r="CV923">
        <f>Drivers!CV149</f>
        <v>0</v>
      </c>
      <c r="CW923">
        <f>Drivers!CW149</f>
        <v>0</v>
      </c>
      <c r="CX923">
        <f>Drivers!CX149</f>
        <v>0</v>
      </c>
      <c r="CY923">
        <f>Drivers!CY149</f>
        <v>0</v>
      </c>
      <c r="CZ923">
        <f>Drivers!CZ149</f>
        <v>0</v>
      </c>
      <c r="DA923">
        <f>Drivers!DA149</f>
        <v>0</v>
      </c>
      <c r="DB923">
        <f>Drivers!DB149</f>
        <v>0</v>
      </c>
      <c r="DC923">
        <f>Drivers!DC149</f>
        <v>0</v>
      </c>
      <c r="DD923">
        <f>Drivers!DD149</f>
        <v>0</v>
      </c>
      <c r="DE923">
        <f>Drivers!DE149</f>
        <v>0</v>
      </c>
      <c r="DF923">
        <f>Drivers!DF149</f>
        <v>0</v>
      </c>
      <c r="DG923">
        <f>Drivers!DG149</f>
        <v>0</v>
      </c>
      <c r="DH923">
        <f>Drivers!DH149</f>
        <v>0</v>
      </c>
      <c r="DI923">
        <f>Drivers!DI149</f>
        <v>0</v>
      </c>
      <c r="DJ923">
        <f>Drivers!DJ149</f>
        <v>0</v>
      </c>
      <c r="DK923">
        <f>Drivers!DK149</f>
        <v>0</v>
      </c>
      <c r="DL923">
        <f>Drivers!DL149</f>
        <v>0</v>
      </c>
      <c r="DM923">
        <f>Drivers!DM149</f>
        <v>0</v>
      </c>
      <c r="DN923">
        <f>Drivers!DN149</f>
        <v>0</v>
      </c>
      <c r="DO923">
        <f>Drivers!DO149</f>
        <v>0</v>
      </c>
      <c r="DP923">
        <f>Drivers!DP149</f>
        <v>0</v>
      </c>
      <c r="DQ923">
        <f>Drivers!DQ149</f>
        <v>0</v>
      </c>
      <c r="DR923">
        <f>Drivers!DR149</f>
        <v>0</v>
      </c>
      <c r="DS923">
        <f>Drivers!DS149</f>
        <v>0</v>
      </c>
      <c r="DT923">
        <f>Drivers!DT149</f>
        <v>0</v>
      </c>
      <c r="DU923">
        <f>Drivers!DU149</f>
        <v>0</v>
      </c>
      <c r="DV923">
        <f>Drivers!DV149</f>
        <v>0</v>
      </c>
      <c r="DW923">
        <f>Drivers!DW149</f>
        <v>0</v>
      </c>
      <c r="DX923">
        <f>Drivers!DX149</f>
        <v>0</v>
      </c>
      <c r="DY923">
        <f>Drivers!DY149</f>
        <v>0</v>
      </c>
      <c r="DZ923">
        <f>Drivers!DZ149</f>
        <v>0</v>
      </c>
      <c r="EA923">
        <f>Drivers!EA149</f>
        <v>0</v>
      </c>
      <c r="EB923">
        <f>Drivers!EB149</f>
        <v>0</v>
      </c>
      <c r="EC923">
        <f>Drivers!EC149</f>
        <v>0</v>
      </c>
      <c r="ED923">
        <f>Drivers!ED149</f>
        <v>0</v>
      </c>
      <c r="EE923">
        <f>Drivers!EE149</f>
        <v>0</v>
      </c>
      <c r="EF923">
        <f>Drivers!EF149</f>
        <v>0</v>
      </c>
      <c r="EG923">
        <f>Drivers!EG149</f>
        <v>0</v>
      </c>
      <c r="EH923">
        <f>Drivers!EH149</f>
        <v>0</v>
      </c>
      <c r="EI923">
        <f>Drivers!EI149</f>
        <v>0</v>
      </c>
      <c r="EJ923">
        <f>Drivers!EJ149</f>
        <v>0</v>
      </c>
    </row>
    <row r="924" spans="1:140">
      <c r="A924">
        <f>Drivers!A150</f>
        <v>0</v>
      </c>
      <c r="B924">
        <f>Drivers!B150</f>
        <v>0</v>
      </c>
      <c r="C924">
        <f>Drivers!C150</f>
        <v>0</v>
      </c>
      <c r="D924">
        <f>Drivers!D150</f>
        <v>0</v>
      </c>
      <c r="E924">
        <f>Drivers!E150</f>
        <v>0</v>
      </c>
      <c r="F924">
        <f>Drivers!F150</f>
        <v>0</v>
      </c>
      <c r="G924">
        <f>Drivers!G150</f>
        <v>0</v>
      </c>
      <c r="H924">
        <f>Drivers!H150</f>
        <v>0</v>
      </c>
      <c r="I924" t="str">
        <f>Drivers!I150</f>
        <v>Zillow Share of Advertising $s</v>
      </c>
      <c r="J924">
        <f>Drivers!J150</f>
        <v>0</v>
      </c>
      <c r="K924">
        <f>Drivers!K150</f>
        <v>0</v>
      </c>
      <c r="L924">
        <f>Drivers!L150</f>
        <v>0</v>
      </c>
      <c r="M924">
        <f>Drivers!M150</f>
        <v>0</v>
      </c>
      <c r="N924">
        <f>Drivers!N150</f>
        <v>0</v>
      </c>
      <c r="O924">
        <f>Drivers!O150</f>
        <v>0</v>
      </c>
      <c r="P924">
        <f>Drivers!P150</f>
        <v>0</v>
      </c>
      <c r="Q924">
        <f>Drivers!Q150</f>
        <v>0</v>
      </c>
      <c r="R924">
        <f>Drivers!R150</f>
        <v>0</v>
      </c>
      <c r="S924">
        <f>Drivers!S150</f>
        <v>0</v>
      </c>
      <c r="T924">
        <f>Drivers!T150</f>
        <v>0</v>
      </c>
      <c r="U924">
        <f>Drivers!U150</f>
        <v>0</v>
      </c>
      <c r="V924">
        <f>Drivers!V150</f>
        <v>0</v>
      </c>
      <c r="W924">
        <f>Drivers!W150</f>
        <v>0</v>
      </c>
      <c r="X924">
        <f>Drivers!X150</f>
        <v>0</v>
      </c>
      <c r="Y924">
        <f>Drivers!Y150</f>
        <v>0</v>
      </c>
      <c r="Z924">
        <f>Drivers!Z150</f>
        <v>0</v>
      </c>
      <c r="AA924">
        <f>Drivers!AA150</f>
        <v>0</v>
      </c>
      <c r="AB924">
        <f>Drivers!AB150</f>
        <v>0</v>
      </c>
      <c r="AC924">
        <f>Drivers!AC150</f>
        <v>0</v>
      </c>
      <c r="AD924">
        <f>Drivers!AD150</f>
        <v>0</v>
      </c>
      <c r="AE924">
        <f>Drivers!AE150</f>
        <v>0</v>
      </c>
      <c r="AF924">
        <f>Drivers!AF150</f>
        <v>0</v>
      </c>
      <c r="AG924">
        <f>Drivers!AG150</f>
        <v>0</v>
      </c>
      <c r="AH924">
        <f>Drivers!AH150</f>
        <v>0</v>
      </c>
      <c r="AI924">
        <f>Drivers!AI150</f>
        <v>0</v>
      </c>
      <c r="AJ924">
        <f>Drivers!AJ150</f>
        <v>0</v>
      </c>
      <c r="AK924">
        <f>Drivers!AK150</f>
        <v>0</v>
      </c>
      <c r="AL924">
        <f>Drivers!AL150</f>
        <v>0</v>
      </c>
      <c r="AM924">
        <f>Drivers!AM150</f>
        <v>0</v>
      </c>
      <c r="AN924">
        <f>Drivers!AN150</f>
        <v>0</v>
      </c>
      <c r="AO924">
        <f>Drivers!AO150</f>
        <v>0</v>
      </c>
      <c r="AP924">
        <f>Drivers!AP150</f>
        <v>0</v>
      </c>
      <c r="AQ924">
        <f>Drivers!AQ150</f>
        <v>0</v>
      </c>
      <c r="AR924">
        <f>Drivers!AR150</f>
        <v>0</v>
      </c>
      <c r="AS924">
        <f>Drivers!AS150</f>
        <v>0</v>
      </c>
      <c r="AT924">
        <f>Drivers!AT150</f>
        <v>0</v>
      </c>
      <c r="AU924">
        <f>Drivers!AU150</f>
        <v>0</v>
      </c>
      <c r="AV924">
        <f>Drivers!AV150</f>
        <v>0</v>
      </c>
      <c r="AW924">
        <f>Drivers!AW150</f>
        <v>0</v>
      </c>
      <c r="AX924">
        <f>Drivers!AX150</f>
        <v>0</v>
      </c>
      <c r="AY924">
        <f>Drivers!AY150</f>
        <v>0</v>
      </c>
      <c r="AZ924">
        <f>Drivers!AZ150</f>
        <v>0</v>
      </c>
      <c r="BA924">
        <f>Drivers!BA150</f>
        <v>0</v>
      </c>
      <c r="BB924">
        <f>Drivers!BB150</f>
        <v>0</v>
      </c>
      <c r="BC924">
        <f>Drivers!BC150</f>
        <v>0</v>
      </c>
      <c r="BD924">
        <f>Drivers!BD150</f>
        <v>0</v>
      </c>
      <c r="BE924">
        <f>Drivers!BE150</f>
        <v>0</v>
      </c>
      <c r="BF924">
        <f>Drivers!BF150</f>
        <v>0</v>
      </c>
      <c r="BG924">
        <f>Drivers!BG150</f>
        <v>0</v>
      </c>
      <c r="BH924">
        <f>Drivers!BH150</f>
        <v>0</v>
      </c>
      <c r="BI924">
        <f>Drivers!BI150</f>
        <v>0</v>
      </c>
      <c r="BJ924">
        <f>Drivers!BJ150</f>
        <v>0</v>
      </c>
      <c r="BK924">
        <f>Drivers!BK150</f>
        <v>0</v>
      </c>
      <c r="BL924">
        <f>Drivers!BL150</f>
        <v>0</v>
      </c>
      <c r="BM924">
        <f>Drivers!BM150</f>
        <v>0</v>
      </c>
      <c r="BN924">
        <f>Drivers!BN150</f>
        <v>0</v>
      </c>
      <c r="BO924">
        <f>Drivers!BO150</f>
        <v>0</v>
      </c>
      <c r="BP924">
        <f>Drivers!BP150</f>
        <v>0</v>
      </c>
      <c r="BQ924">
        <f>Drivers!BQ150</f>
        <v>0</v>
      </c>
      <c r="BR924">
        <f>Drivers!BR150</f>
        <v>0</v>
      </c>
      <c r="BS924">
        <f>Drivers!BS150</f>
        <v>0</v>
      </c>
      <c r="BT924">
        <f>Drivers!BT150</f>
        <v>0</v>
      </c>
      <c r="BU924">
        <f>Drivers!BU150</f>
        <v>0</v>
      </c>
      <c r="BV924">
        <f>Drivers!BV150</f>
        <v>0</v>
      </c>
      <c r="BW924">
        <f>Drivers!BW150</f>
        <v>0</v>
      </c>
      <c r="BX924">
        <f>Drivers!BX150</f>
        <v>0</v>
      </c>
      <c r="BY924">
        <f>Drivers!BY150</f>
        <v>0</v>
      </c>
      <c r="BZ924">
        <f>Drivers!BZ150</f>
        <v>0</v>
      </c>
      <c r="CA924">
        <f>Drivers!CA150</f>
        <v>0</v>
      </c>
      <c r="CB924">
        <f>Drivers!CB150</f>
        <v>0</v>
      </c>
      <c r="CC924">
        <f>Drivers!CC150</f>
        <v>0</v>
      </c>
      <c r="CD924">
        <f>Drivers!CD150</f>
        <v>0</v>
      </c>
      <c r="CE924">
        <f>Drivers!CE150</f>
        <v>0</v>
      </c>
      <c r="CF924">
        <f>Drivers!CF150</f>
        <v>0</v>
      </c>
      <c r="CG924">
        <f>Drivers!CG150</f>
        <v>0</v>
      </c>
      <c r="CH924">
        <f>Drivers!CH150</f>
        <v>0</v>
      </c>
      <c r="CI924">
        <f>Drivers!CI150</f>
        <v>0</v>
      </c>
      <c r="CJ924">
        <f>Drivers!CJ150</f>
        <v>0</v>
      </c>
      <c r="CK924">
        <f>Drivers!CK150</f>
        <v>0</v>
      </c>
      <c r="CL924">
        <f>Drivers!CL150</f>
        <v>0</v>
      </c>
      <c r="CM924">
        <f>Drivers!CM150</f>
        <v>0</v>
      </c>
      <c r="CN924">
        <f>Drivers!CN150</f>
        <v>0</v>
      </c>
      <c r="CO924">
        <f>Drivers!CO150</f>
        <v>0</v>
      </c>
      <c r="CP924">
        <f>Drivers!CP150</f>
        <v>0</v>
      </c>
      <c r="CQ924">
        <f>Drivers!CQ150</f>
        <v>0</v>
      </c>
      <c r="CR924">
        <f>Drivers!CR150</f>
        <v>0</v>
      </c>
      <c r="CS924">
        <f>Drivers!CS150</f>
        <v>0</v>
      </c>
      <c r="CT924">
        <f>Drivers!CT150</f>
        <v>0</v>
      </c>
      <c r="CU924">
        <f>Drivers!CU150</f>
        <v>0</v>
      </c>
      <c r="CV924">
        <f>Drivers!CV150</f>
        <v>0</v>
      </c>
      <c r="CW924">
        <f>Drivers!CW150</f>
        <v>0</v>
      </c>
      <c r="CX924">
        <f>Drivers!CX150</f>
        <v>0</v>
      </c>
      <c r="CY924">
        <f>Drivers!CY150</f>
        <v>0</v>
      </c>
      <c r="CZ924">
        <f>Drivers!CZ150</f>
        <v>0</v>
      </c>
      <c r="DA924">
        <f>Drivers!DA150</f>
        <v>0</v>
      </c>
      <c r="DB924">
        <f>Drivers!DB150</f>
        <v>0</v>
      </c>
      <c r="DC924">
        <f>Drivers!DC150</f>
        <v>0</v>
      </c>
      <c r="DD924">
        <f>Drivers!DD150</f>
        <v>0</v>
      </c>
      <c r="DE924">
        <f>Drivers!DE150</f>
        <v>0</v>
      </c>
      <c r="DF924">
        <f>Drivers!DF150</f>
        <v>0</v>
      </c>
      <c r="DG924">
        <f>Drivers!DG150</f>
        <v>0</v>
      </c>
      <c r="DH924">
        <f>Drivers!DH150</f>
        <v>0</v>
      </c>
      <c r="DI924">
        <f>Drivers!DI150</f>
        <v>0</v>
      </c>
      <c r="DJ924">
        <f>Drivers!DJ150</f>
        <v>0</v>
      </c>
      <c r="DK924">
        <f>Drivers!DK150</f>
        <v>0</v>
      </c>
      <c r="DL924">
        <f>Drivers!DL150</f>
        <v>0</v>
      </c>
      <c r="DM924">
        <f>Drivers!DM150</f>
        <v>0</v>
      </c>
      <c r="DN924">
        <f>Drivers!DN150</f>
        <v>0</v>
      </c>
      <c r="DO924">
        <f>Drivers!DO150</f>
        <v>0</v>
      </c>
      <c r="DP924">
        <f>Drivers!DP150</f>
        <v>0</v>
      </c>
      <c r="DQ924">
        <f>Drivers!DQ150</f>
        <v>0</v>
      </c>
      <c r="DR924">
        <f>Drivers!DR150</f>
        <v>0</v>
      </c>
      <c r="DS924">
        <f>Drivers!DS150</f>
        <v>0</v>
      </c>
      <c r="DT924">
        <f>Drivers!DT150</f>
        <v>0</v>
      </c>
      <c r="DU924">
        <f>Drivers!DU150</f>
        <v>0</v>
      </c>
      <c r="DV924">
        <f>Drivers!DV150</f>
        <v>0</v>
      </c>
      <c r="DW924">
        <f>Drivers!DW150</f>
        <v>0</v>
      </c>
      <c r="DX924">
        <f>Drivers!DX150</f>
        <v>0</v>
      </c>
      <c r="DY924">
        <f>Drivers!DY150</f>
        <v>2.252978055335968E-2</v>
      </c>
      <c r="DZ924">
        <f>Drivers!DZ150</f>
        <v>4.2321683222727273E-2</v>
      </c>
      <c r="EA924">
        <f>Drivers!EA150</f>
        <v>5.1806424992631883E-2</v>
      </c>
      <c r="EB924">
        <f>Drivers!EB150</f>
        <v>6.5297559145834988E-2</v>
      </c>
      <c r="EC924">
        <f>Drivers!EC150</f>
        <v>7.4109818661542787E-2</v>
      </c>
      <c r="ED924">
        <f>Drivers!ED150</f>
        <v>8.466481056068613E-2</v>
      </c>
      <c r="EE924">
        <f>Drivers!EE150</f>
        <v>9.4777388391250425E-2</v>
      </c>
      <c r="EF924">
        <f>Drivers!EF150</f>
        <v>0.1044608436730726</v>
      </c>
      <c r="EG924">
        <f>Drivers!EG150</f>
        <v>0.11372811678375398</v>
      </c>
      <c r="EH924">
        <f>Drivers!EH150</f>
        <v>0.12259180561878659</v>
      </c>
      <c r="EI924">
        <f>Drivers!EI150</f>
        <v>0.13070163640297672</v>
      </c>
      <c r="EJ924">
        <f>Drivers!EJ150</f>
        <v>0.13844630204083619</v>
      </c>
    </row>
    <row r="925" spans="1:140">
      <c r="A925">
        <f>Drivers!A151</f>
        <v>0</v>
      </c>
      <c r="B925">
        <f>Drivers!B151</f>
        <v>0</v>
      </c>
      <c r="C925">
        <f>Drivers!C151</f>
        <v>0</v>
      </c>
      <c r="D925">
        <f>Drivers!D151</f>
        <v>0</v>
      </c>
      <c r="E925">
        <f>Drivers!E151</f>
        <v>0</v>
      </c>
      <c r="F925">
        <f>Drivers!F151</f>
        <v>0</v>
      </c>
      <c r="G925">
        <f>Drivers!G151</f>
        <v>0</v>
      </c>
      <c r="H925">
        <f>Drivers!H151</f>
        <v>0</v>
      </c>
      <c r="I925" t="str">
        <f>Drivers!I151</f>
        <v>YoY Change in bp</v>
      </c>
      <c r="J925">
        <f>Drivers!J151</f>
        <v>0</v>
      </c>
      <c r="K925">
        <f>Drivers!K151</f>
        <v>0</v>
      </c>
      <c r="L925">
        <f>Drivers!L151</f>
        <v>0</v>
      </c>
      <c r="M925">
        <f>Drivers!M151</f>
        <v>0</v>
      </c>
      <c r="N925">
        <f>Drivers!N151</f>
        <v>0</v>
      </c>
      <c r="O925">
        <f>Drivers!O151</f>
        <v>0</v>
      </c>
      <c r="P925">
        <f>Drivers!P151</f>
        <v>0</v>
      </c>
      <c r="Q925">
        <f>Drivers!Q151</f>
        <v>0</v>
      </c>
      <c r="R925">
        <f>Drivers!R151</f>
        <v>0</v>
      </c>
      <c r="S925">
        <f>Drivers!S151</f>
        <v>0</v>
      </c>
      <c r="T925">
        <f>Drivers!T151</f>
        <v>0</v>
      </c>
      <c r="U925">
        <f>Drivers!U151</f>
        <v>0</v>
      </c>
      <c r="V925">
        <f>Drivers!V151</f>
        <v>0</v>
      </c>
      <c r="W925">
        <f>Drivers!W151</f>
        <v>0</v>
      </c>
      <c r="X925">
        <f>Drivers!X151</f>
        <v>0</v>
      </c>
      <c r="Y925">
        <f>Drivers!Y151</f>
        <v>0</v>
      </c>
      <c r="Z925">
        <f>Drivers!Z151</f>
        <v>0</v>
      </c>
      <c r="AA925">
        <f>Drivers!AA151</f>
        <v>0</v>
      </c>
      <c r="AB925">
        <f>Drivers!AB151</f>
        <v>0</v>
      </c>
      <c r="AC925">
        <f>Drivers!AC151</f>
        <v>0</v>
      </c>
      <c r="AD925">
        <f>Drivers!AD151</f>
        <v>0</v>
      </c>
      <c r="AE925">
        <f>Drivers!AE151</f>
        <v>0</v>
      </c>
      <c r="AF925">
        <f>Drivers!AF151</f>
        <v>0</v>
      </c>
      <c r="AG925">
        <f>Drivers!AG151</f>
        <v>0</v>
      </c>
      <c r="AH925">
        <f>Drivers!AH151</f>
        <v>0</v>
      </c>
      <c r="AI925">
        <f>Drivers!AI151</f>
        <v>0</v>
      </c>
      <c r="AJ925">
        <f>Drivers!AJ151</f>
        <v>0</v>
      </c>
      <c r="AK925">
        <f>Drivers!AK151</f>
        <v>0</v>
      </c>
      <c r="AL925">
        <f>Drivers!AL151</f>
        <v>0</v>
      </c>
      <c r="AM925">
        <f>Drivers!AM151</f>
        <v>0</v>
      </c>
      <c r="AN925">
        <f>Drivers!AN151</f>
        <v>0</v>
      </c>
      <c r="AO925">
        <f>Drivers!AO151</f>
        <v>0</v>
      </c>
      <c r="AP925">
        <f>Drivers!AP151</f>
        <v>0</v>
      </c>
      <c r="AQ925">
        <f>Drivers!AQ151</f>
        <v>0</v>
      </c>
      <c r="AR925">
        <f>Drivers!AR151</f>
        <v>0</v>
      </c>
      <c r="AS925">
        <f>Drivers!AS151</f>
        <v>0</v>
      </c>
      <c r="AT925">
        <f>Drivers!AT151</f>
        <v>0</v>
      </c>
      <c r="AU925">
        <f>Drivers!AU151</f>
        <v>0</v>
      </c>
      <c r="AV925">
        <f>Drivers!AV151</f>
        <v>0</v>
      </c>
      <c r="AW925">
        <f>Drivers!AW151</f>
        <v>0</v>
      </c>
      <c r="AX925">
        <f>Drivers!AX151</f>
        <v>0</v>
      </c>
      <c r="AY925">
        <f>Drivers!AY151</f>
        <v>0</v>
      </c>
      <c r="AZ925">
        <f>Drivers!AZ151</f>
        <v>0</v>
      </c>
      <c r="BA925">
        <f>Drivers!BA151</f>
        <v>0</v>
      </c>
      <c r="BB925">
        <f>Drivers!BB151</f>
        <v>0</v>
      </c>
      <c r="BC925">
        <f>Drivers!BC151</f>
        <v>0</v>
      </c>
      <c r="BD925">
        <f>Drivers!BD151</f>
        <v>0</v>
      </c>
      <c r="BE925">
        <f>Drivers!BE151</f>
        <v>0</v>
      </c>
      <c r="BF925">
        <f>Drivers!BF151</f>
        <v>0</v>
      </c>
      <c r="BG925">
        <f>Drivers!BG151</f>
        <v>0</v>
      </c>
      <c r="BH925">
        <f>Drivers!BH151</f>
        <v>0</v>
      </c>
      <c r="BI925">
        <f>Drivers!BI151</f>
        <v>0</v>
      </c>
      <c r="BJ925">
        <f>Drivers!BJ151</f>
        <v>0</v>
      </c>
      <c r="BK925">
        <f>Drivers!BK151</f>
        <v>0</v>
      </c>
      <c r="BL925">
        <f>Drivers!BL151</f>
        <v>0</v>
      </c>
      <c r="BM925">
        <f>Drivers!BM151</f>
        <v>0</v>
      </c>
      <c r="BN925">
        <f>Drivers!BN151</f>
        <v>0</v>
      </c>
      <c r="BO925">
        <f>Drivers!BO151</f>
        <v>0</v>
      </c>
      <c r="BP925">
        <f>Drivers!BP151</f>
        <v>0</v>
      </c>
      <c r="BQ925">
        <f>Drivers!BQ151</f>
        <v>0</v>
      </c>
      <c r="BR925">
        <f>Drivers!BR151</f>
        <v>0</v>
      </c>
      <c r="BS925">
        <f>Drivers!BS151</f>
        <v>0</v>
      </c>
      <c r="BT925">
        <f>Drivers!BT151</f>
        <v>0</v>
      </c>
      <c r="BU925">
        <f>Drivers!BU151</f>
        <v>0</v>
      </c>
      <c r="BV925">
        <f>Drivers!BV151</f>
        <v>0</v>
      </c>
      <c r="BW925">
        <f>Drivers!BW151</f>
        <v>0</v>
      </c>
      <c r="BX925">
        <f>Drivers!BX151</f>
        <v>0</v>
      </c>
      <c r="BY925">
        <f>Drivers!BY151</f>
        <v>0</v>
      </c>
      <c r="BZ925">
        <f>Drivers!BZ151</f>
        <v>0</v>
      </c>
      <c r="CA925">
        <f>Drivers!CA151</f>
        <v>0</v>
      </c>
      <c r="CB925">
        <f>Drivers!CB151</f>
        <v>0</v>
      </c>
      <c r="CC925">
        <f>Drivers!CC151</f>
        <v>0</v>
      </c>
      <c r="CD925">
        <f>Drivers!CD151</f>
        <v>0</v>
      </c>
      <c r="CE925">
        <f>Drivers!CE151</f>
        <v>0</v>
      </c>
      <c r="CF925">
        <f>Drivers!CF151</f>
        <v>0</v>
      </c>
      <c r="CG925">
        <f>Drivers!CG151</f>
        <v>0</v>
      </c>
      <c r="CH925">
        <f>Drivers!CH151</f>
        <v>0</v>
      </c>
      <c r="CI925">
        <f>Drivers!CI151</f>
        <v>0</v>
      </c>
      <c r="CJ925">
        <f>Drivers!CJ151</f>
        <v>0</v>
      </c>
      <c r="CK925">
        <f>Drivers!CK151</f>
        <v>0</v>
      </c>
      <c r="CL925">
        <f>Drivers!CL151</f>
        <v>0</v>
      </c>
      <c r="CM925">
        <f>Drivers!CM151</f>
        <v>0</v>
      </c>
      <c r="CN925">
        <f>Drivers!CN151</f>
        <v>0</v>
      </c>
      <c r="CO925">
        <f>Drivers!CO151</f>
        <v>0</v>
      </c>
      <c r="CP925">
        <f>Drivers!CP151</f>
        <v>0</v>
      </c>
      <c r="CQ925">
        <f>Drivers!CQ151</f>
        <v>0</v>
      </c>
      <c r="CR925">
        <f>Drivers!CR151</f>
        <v>0</v>
      </c>
      <c r="CS925">
        <f>Drivers!CS151</f>
        <v>0</v>
      </c>
      <c r="CT925">
        <f>Drivers!CT151</f>
        <v>0</v>
      </c>
      <c r="CU925">
        <f>Drivers!CU151</f>
        <v>0</v>
      </c>
      <c r="CV925">
        <f>Drivers!CV151</f>
        <v>0</v>
      </c>
      <c r="CW925">
        <f>Drivers!CW151</f>
        <v>0</v>
      </c>
      <c r="CX925">
        <f>Drivers!CX151</f>
        <v>0</v>
      </c>
      <c r="CY925">
        <f>Drivers!CY151</f>
        <v>0</v>
      </c>
      <c r="CZ925">
        <f>Drivers!CZ151</f>
        <v>0</v>
      </c>
      <c r="DA925">
        <f>Drivers!DA151</f>
        <v>0</v>
      </c>
      <c r="DB925">
        <f>Drivers!DB151</f>
        <v>0</v>
      </c>
      <c r="DC925">
        <f>Drivers!DC151</f>
        <v>0</v>
      </c>
      <c r="DD925">
        <f>Drivers!DD151</f>
        <v>0</v>
      </c>
      <c r="DE925">
        <f>Drivers!DE151</f>
        <v>0</v>
      </c>
      <c r="DF925">
        <f>Drivers!DF151</f>
        <v>0</v>
      </c>
      <c r="DG925">
        <f>Drivers!DG151</f>
        <v>0</v>
      </c>
      <c r="DH925">
        <f>Drivers!DH151</f>
        <v>0</v>
      </c>
      <c r="DI925">
        <f>Drivers!DI151</f>
        <v>0</v>
      </c>
      <c r="DJ925">
        <f>Drivers!DJ151</f>
        <v>0</v>
      </c>
      <c r="DK925">
        <f>Drivers!DK151</f>
        <v>0</v>
      </c>
      <c r="DL925">
        <f>Drivers!DL151</f>
        <v>0</v>
      </c>
      <c r="DM925">
        <f>Drivers!DM151</f>
        <v>0</v>
      </c>
      <c r="DN925">
        <f>Drivers!DN151</f>
        <v>0</v>
      </c>
      <c r="DO925">
        <f>Drivers!DO151</f>
        <v>0</v>
      </c>
      <c r="DP925">
        <f>Drivers!DP151</f>
        <v>0</v>
      </c>
      <c r="DQ925">
        <f>Drivers!DQ151</f>
        <v>0</v>
      </c>
      <c r="DR925">
        <f>Drivers!DR151</f>
        <v>0</v>
      </c>
      <c r="DS925">
        <f>Drivers!DS151</f>
        <v>0</v>
      </c>
      <c r="DT925">
        <f>Drivers!DT151</f>
        <v>0</v>
      </c>
      <c r="DU925">
        <f>Drivers!DU151</f>
        <v>0</v>
      </c>
      <c r="DV925">
        <f>Drivers!DV151</f>
        <v>0</v>
      </c>
      <c r="DW925">
        <f>Drivers!DW151</f>
        <v>0</v>
      </c>
      <c r="DX925">
        <f>Drivers!DX151</f>
        <v>0</v>
      </c>
      <c r="DY925">
        <f>Drivers!DY151</f>
        <v>0</v>
      </c>
      <c r="DZ925">
        <f>Drivers!DZ151</f>
        <v>197.91902669367593</v>
      </c>
      <c r="EA925">
        <f>Drivers!EA151</f>
        <v>94.847417699046105</v>
      </c>
      <c r="EB925">
        <f>Drivers!EB151</f>
        <v>134.91134153203106</v>
      </c>
      <c r="EC925">
        <f>Drivers!EC151</f>
        <v>88.122595157077981</v>
      </c>
      <c r="ED925">
        <f>Drivers!ED151</f>
        <v>105.54991899143343</v>
      </c>
      <c r="EE925">
        <f>Drivers!EE151</f>
        <v>101.12577830564295</v>
      </c>
      <c r="EF925">
        <f>Drivers!EF151</f>
        <v>96.834552818221709</v>
      </c>
      <c r="EG925">
        <f>Drivers!EG151</f>
        <v>92.67273110681387</v>
      </c>
      <c r="EH925">
        <f>Drivers!EH151</f>
        <v>88.636888350326075</v>
      </c>
      <c r="EI925">
        <f>Drivers!EI151</f>
        <v>81.098307841901274</v>
      </c>
      <c r="EJ925">
        <f>Drivers!EJ151</f>
        <v>77.44665637859471</v>
      </c>
    </row>
    <row r="929" spans="1:141">
      <c r="A929">
        <f>Drivers!A55</f>
        <v>0</v>
      </c>
      <c r="B929">
        <f>Drivers!B55</f>
        <v>0</v>
      </c>
      <c r="C929">
        <f>Drivers!C55</f>
        <v>0</v>
      </c>
      <c r="D929">
        <f>Drivers!D55</f>
        <v>0</v>
      </c>
      <c r="E929">
        <f>Drivers!E55</f>
        <v>0</v>
      </c>
      <c r="F929">
        <f>Drivers!F55</f>
        <v>0</v>
      </c>
      <c r="G929">
        <f>Drivers!G55</f>
        <v>0</v>
      </c>
      <c r="H929">
        <f>Drivers!H55</f>
        <v>0</v>
      </c>
      <c r="I929" t="str">
        <f>Drivers!I55</f>
        <v>Premier Agent Revenue</v>
      </c>
      <c r="J929">
        <f>Drivers!J55</f>
        <v>0</v>
      </c>
      <c r="K929">
        <f>Drivers!K55</f>
        <v>0</v>
      </c>
      <c r="L929">
        <f>Drivers!L55</f>
        <v>0</v>
      </c>
      <c r="M929">
        <f>Drivers!M55</f>
        <v>0</v>
      </c>
      <c r="N929">
        <f>Drivers!N55</f>
        <v>0</v>
      </c>
      <c r="O929">
        <f>Drivers!O55</f>
        <v>0</v>
      </c>
      <c r="P929">
        <f>Drivers!P55</f>
        <v>0</v>
      </c>
      <c r="Q929">
        <f>Drivers!Q55</f>
        <v>0</v>
      </c>
      <c r="R929">
        <f>Drivers!R55</f>
        <v>0</v>
      </c>
      <c r="S929">
        <f>Drivers!S55</f>
        <v>0</v>
      </c>
      <c r="T929">
        <f>Drivers!T55</f>
        <v>0</v>
      </c>
      <c r="U929">
        <f>Drivers!U55</f>
        <v>0</v>
      </c>
      <c r="V929">
        <f>Drivers!V55</f>
        <v>0</v>
      </c>
      <c r="W929">
        <f>Drivers!W55</f>
        <v>0</v>
      </c>
      <c r="X929">
        <f>Drivers!X55</f>
        <v>0</v>
      </c>
      <c r="Y929">
        <f>Drivers!Y55</f>
        <v>0</v>
      </c>
      <c r="Z929">
        <f>Drivers!Z55</f>
        <v>0</v>
      </c>
      <c r="AA929">
        <f>Drivers!AA55</f>
        <v>0</v>
      </c>
      <c r="AB929">
        <f>Drivers!AB55</f>
        <v>0</v>
      </c>
      <c r="AC929">
        <f>Drivers!AC55</f>
        <v>0</v>
      </c>
      <c r="AD929">
        <f>Drivers!AD55</f>
        <v>0</v>
      </c>
      <c r="AE929">
        <f>Drivers!AE55</f>
        <v>0</v>
      </c>
      <c r="AF929">
        <f>Drivers!AF55</f>
        <v>0</v>
      </c>
      <c r="AG929">
        <f>Drivers!AG55</f>
        <v>0</v>
      </c>
      <c r="AH929">
        <f>Drivers!AH55</f>
        <v>0</v>
      </c>
      <c r="AI929">
        <f>Drivers!AI55</f>
        <v>0</v>
      </c>
      <c r="AJ929">
        <f>Drivers!AJ55</f>
        <v>0</v>
      </c>
      <c r="AK929">
        <f>Drivers!AK55</f>
        <v>0</v>
      </c>
      <c r="AL929">
        <f>Drivers!AL55</f>
        <v>0</v>
      </c>
      <c r="AM929">
        <f>Drivers!AM55</f>
        <v>0</v>
      </c>
      <c r="AN929">
        <f>Drivers!AN55</f>
        <v>0</v>
      </c>
      <c r="AO929">
        <f>Drivers!AO55</f>
        <v>0</v>
      </c>
      <c r="AP929">
        <f>Drivers!AP55</f>
        <v>0</v>
      </c>
      <c r="AQ929">
        <f>Drivers!AQ55</f>
        <v>0</v>
      </c>
      <c r="AR929">
        <f>Drivers!AR55</f>
        <v>0</v>
      </c>
      <c r="AS929">
        <f>Drivers!AS55</f>
        <v>0</v>
      </c>
      <c r="AT929">
        <f>Drivers!AT55</f>
        <v>0</v>
      </c>
      <c r="AU929">
        <f>Drivers!AU55</f>
        <v>0</v>
      </c>
      <c r="AV929">
        <f>Drivers!AV55</f>
        <v>0</v>
      </c>
      <c r="AW929">
        <f>Drivers!AW55</f>
        <v>0</v>
      </c>
      <c r="AX929">
        <f>Drivers!AX55</f>
        <v>0</v>
      </c>
      <c r="AY929">
        <f>Drivers!AY55</f>
        <v>0</v>
      </c>
      <c r="AZ929">
        <f>Drivers!AZ55</f>
        <v>0</v>
      </c>
      <c r="BA929">
        <f>Drivers!BA55</f>
        <v>0</v>
      </c>
      <c r="BB929">
        <f>Drivers!BB55</f>
        <v>5.8129080000000002</v>
      </c>
      <c r="BC929">
        <f>Drivers!BC55</f>
        <v>8.4212024999999997</v>
      </c>
      <c r="BD929">
        <f>Drivers!BD55</f>
        <v>10.258743000000001</v>
      </c>
      <c r="BE929">
        <f>Drivers!BE55</f>
        <v>11.871225000000001</v>
      </c>
      <c r="BF929">
        <f>Drivers!BF55</f>
        <v>13.576717500000001</v>
      </c>
      <c r="BG929">
        <f>Drivers!BG55</f>
        <v>16.297584000000001</v>
      </c>
      <c r="BH929">
        <f>Drivers!BH55</f>
        <v>20.006595000000001</v>
      </c>
      <c r="BI929">
        <f>Drivers!BI55</f>
        <v>22.498487999999998</v>
      </c>
      <c r="BJ929">
        <f>Drivers!BJ55</f>
        <v>24.6709155</v>
      </c>
      <c r="BK929">
        <f>Drivers!BK55</f>
        <v>29.061962999999999</v>
      </c>
      <c r="BL929">
        <f>Drivers!BL55</f>
        <v>33.088175999999997</v>
      </c>
      <c r="BM929">
        <f>Drivers!BM55</f>
        <v>37.830109499999999</v>
      </c>
      <c r="BN929">
        <f>Drivers!BN55</f>
        <v>43.449978000000002</v>
      </c>
      <c r="BO929">
        <f>Drivers!BO55</f>
        <v>52.697279999999999</v>
      </c>
      <c r="BP929">
        <f>Drivers!BP55</f>
        <v>61.613332499999999</v>
      </c>
      <c r="BQ929">
        <f>Drivers!BQ55</f>
        <v>66.333506999999997</v>
      </c>
      <c r="BR929">
        <f>Drivers!BR55</f>
        <v>106.54965</v>
      </c>
      <c r="BS929">
        <f>Drivers!BS55</f>
        <v>115.15049999999999</v>
      </c>
      <c r="BT929">
        <f>Drivers!BT55</f>
        <v>119.44789844999998</v>
      </c>
      <c r="BU929">
        <f>Drivers!BU55</f>
        <v>124.390467</v>
      </c>
      <c r="BV929">
        <f>Drivers!BV55</f>
        <v>134.5</v>
      </c>
      <c r="BW929">
        <f>Drivers!BW55</f>
        <v>147.10599999999999</v>
      </c>
      <c r="BX929">
        <f>Drivers!BX55</f>
        <v>158.30000000000001</v>
      </c>
      <c r="BY929">
        <f>Drivers!BY55</f>
        <v>164.33500000000001</v>
      </c>
      <c r="BZ929">
        <f>Drivers!BZ55</f>
        <v>175.30099999999999</v>
      </c>
      <c r="CA929">
        <f>Drivers!CA55</f>
        <v>189.72499999999999</v>
      </c>
      <c r="CB929">
        <f>Drivers!CB55</f>
        <v>197.054</v>
      </c>
      <c r="CC929">
        <f>Drivers!CC55</f>
        <v>199.51400000000001</v>
      </c>
      <c r="CD929">
        <f>Drivers!CD55</f>
        <v>208.30099999999999</v>
      </c>
      <c r="CE929">
        <f>Drivers!CE55</f>
        <v>225.72499999999999</v>
      </c>
      <c r="CF929">
        <f>Drivers!CF55</f>
        <v>235.054</v>
      </c>
      <c r="CG929">
        <f>Drivers!CG55</f>
        <v>238.51400000000001</v>
      </c>
      <c r="CH929">
        <f>Drivers!CH55</f>
        <v>0</v>
      </c>
      <c r="CI929">
        <f>Drivers!CI55</f>
        <v>0</v>
      </c>
      <c r="CJ929">
        <f>Drivers!CJ55</f>
        <v>0</v>
      </c>
      <c r="CK929">
        <f>Drivers!CK55</f>
        <v>0</v>
      </c>
      <c r="CL929">
        <f>Drivers!CL55</f>
        <v>0</v>
      </c>
      <c r="CM929">
        <f>Drivers!CM55</f>
        <v>0</v>
      </c>
      <c r="CN929">
        <f>Drivers!CN55</f>
        <v>0</v>
      </c>
      <c r="CO929">
        <f>Drivers!CO55</f>
        <v>0</v>
      </c>
      <c r="CP929">
        <f>Drivers!CP55</f>
        <v>0</v>
      </c>
      <c r="CQ929">
        <f>Drivers!CQ55</f>
        <v>0</v>
      </c>
      <c r="CR929">
        <f>Drivers!CR55</f>
        <v>0</v>
      </c>
      <c r="CS929">
        <f>Drivers!CS55</f>
        <v>0</v>
      </c>
      <c r="CT929">
        <f>Drivers!CT55</f>
        <v>0</v>
      </c>
      <c r="CU929">
        <f>Drivers!CU55</f>
        <v>0</v>
      </c>
      <c r="CV929">
        <f>Drivers!CV55</f>
        <v>0</v>
      </c>
      <c r="CW929">
        <f>Drivers!CW55</f>
        <v>0</v>
      </c>
      <c r="CX929">
        <f>Drivers!CX55</f>
        <v>0</v>
      </c>
      <c r="CY929">
        <f>Drivers!CY55</f>
        <v>0</v>
      </c>
      <c r="CZ929">
        <f>Drivers!CZ55</f>
        <v>0</v>
      </c>
      <c r="DA929">
        <f>Drivers!DA55</f>
        <v>0</v>
      </c>
      <c r="DB929">
        <f>Drivers!DB55</f>
        <v>0</v>
      </c>
      <c r="DC929">
        <f>Drivers!DC55</f>
        <v>0</v>
      </c>
      <c r="DD929">
        <f>Drivers!DD55</f>
        <v>0</v>
      </c>
      <c r="DE929">
        <f>Drivers!DE55</f>
        <v>0</v>
      </c>
      <c r="DF929">
        <f>Drivers!DF55</f>
        <v>0</v>
      </c>
      <c r="DG929">
        <f>Drivers!DG55</f>
        <v>0</v>
      </c>
      <c r="DH929">
        <f>Drivers!DH55</f>
        <v>0</v>
      </c>
      <c r="DI929">
        <f>Drivers!DI55</f>
        <v>0</v>
      </c>
      <c r="DJ929">
        <f>Drivers!DJ55</f>
        <v>0</v>
      </c>
      <c r="DK929">
        <f>Drivers!DK55</f>
        <v>0</v>
      </c>
      <c r="DL929">
        <f>Drivers!DL55</f>
        <v>0</v>
      </c>
      <c r="DM929">
        <f>Drivers!DM55</f>
        <v>0</v>
      </c>
      <c r="DN929">
        <f>Drivers!DN55</f>
        <v>0</v>
      </c>
      <c r="DO929">
        <f>Drivers!DO55</f>
        <v>0</v>
      </c>
      <c r="DP929">
        <f>Drivers!DP55</f>
        <v>0</v>
      </c>
      <c r="DQ929">
        <f>Drivers!DQ55</f>
        <v>0</v>
      </c>
      <c r="DR929">
        <f>Drivers!DR55</f>
        <v>0</v>
      </c>
      <c r="DS929">
        <f>Drivers!DS55</f>
        <v>0</v>
      </c>
      <c r="DT929">
        <f>Drivers!DT55</f>
        <v>0</v>
      </c>
      <c r="DU929">
        <f>Drivers!DU55</f>
        <v>0</v>
      </c>
      <c r="DV929">
        <f>Drivers!DV55</f>
        <v>0</v>
      </c>
      <c r="DW929">
        <f>Drivers!DW55</f>
        <v>0</v>
      </c>
      <c r="DX929">
        <f>Drivers!DX55</f>
        <v>0</v>
      </c>
      <c r="DY929">
        <f>Drivers!DY55</f>
        <v>224.09409749999998</v>
      </c>
      <c r="DZ929">
        <f>Drivers!DZ55</f>
        <v>502.17600000000004</v>
      </c>
      <c r="EA929">
        <f>Drivers!EA55</f>
        <v>604.24099999999999</v>
      </c>
      <c r="EB929">
        <f>Drivers!EB55</f>
        <v>761.59399999999994</v>
      </c>
      <c r="EC929">
        <f>Drivers!EC55</f>
        <v>907.59399999999994</v>
      </c>
      <c r="ED929">
        <f>Drivers!ED55</f>
        <v>1057.5940000000001</v>
      </c>
      <c r="EE929">
        <f>Drivers!EE55</f>
        <v>1207.5940000000001</v>
      </c>
      <c r="EF929">
        <f>Drivers!EF55</f>
        <v>1357.5940000000001</v>
      </c>
      <c r="EG929">
        <f>Drivers!EG55</f>
        <v>1507.5940000000001</v>
      </c>
      <c r="EH929">
        <f>Drivers!EH55</f>
        <v>1657.5940000000001</v>
      </c>
      <c r="EI929">
        <f>Drivers!EI55</f>
        <v>1802.5940000000001</v>
      </c>
      <c r="EJ929">
        <f>Drivers!EJ55</f>
        <v>1947.5940000000001</v>
      </c>
    </row>
    <row r="930" spans="1:141">
      <c r="A930">
        <f>Drivers!A56</f>
        <v>0</v>
      </c>
      <c r="B930">
        <f>Drivers!B56</f>
        <v>0</v>
      </c>
      <c r="C930">
        <f>Drivers!C56</f>
        <v>0</v>
      </c>
      <c r="D930">
        <f>Drivers!D56</f>
        <v>0</v>
      </c>
      <c r="E930">
        <f>Drivers!E56</f>
        <v>0</v>
      </c>
      <c r="F930">
        <f>Drivers!F56</f>
        <v>0</v>
      </c>
      <c r="G930">
        <f>Drivers!G56</f>
        <v>0</v>
      </c>
      <c r="H930">
        <f>Drivers!H56</f>
        <v>0</v>
      </c>
      <c r="I930" t="str">
        <f>Drivers!I56</f>
        <v>YoY % Growth</v>
      </c>
      <c r="J930">
        <f>Drivers!J56</f>
        <v>0</v>
      </c>
      <c r="K930">
        <f>Drivers!K56</f>
        <v>0</v>
      </c>
      <c r="L930">
        <f>Drivers!L56</f>
        <v>0</v>
      </c>
      <c r="M930">
        <f>Drivers!M56</f>
        <v>0</v>
      </c>
      <c r="N930">
        <f>Drivers!N56</f>
        <v>0</v>
      </c>
      <c r="O930">
        <f>Drivers!O56</f>
        <v>0</v>
      </c>
      <c r="P930">
        <f>Drivers!P56</f>
        <v>0</v>
      </c>
      <c r="Q930">
        <f>Drivers!Q56</f>
        <v>0</v>
      </c>
      <c r="R930">
        <f>Drivers!R56</f>
        <v>0</v>
      </c>
      <c r="S930">
        <f>Drivers!S56</f>
        <v>0</v>
      </c>
      <c r="T930">
        <f>Drivers!T56</f>
        <v>0</v>
      </c>
      <c r="U930">
        <f>Drivers!U56</f>
        <v>0</v>
      </c>
      <c r="V930">
        <f>Drivers!V56</f>
        <v>0</v>
      </c>
      <c r="W930">
        <f>Drivers!W56</f>
        <v>0</v>
      </c>
      <c r="X930">
        <f>Drivers!X56</f>
        <v>0</v>
      </c>
      <c r="Y930">
        <f>Drivers!Y56</f>
        <v>0</v>
      </c>
      <c r="Z930">
        <f>Drivers!Z56</f>
        <v>0</v>
      </c>
      <c r="AA930">
        <f>Drivers!AA56</f>
        <v>0</v>
      </c>
      <c r="AB930">
        <f>Drivers!AB56</f>
        <v>0</v>
      </c>
      <c r="AC930">
        <f>Drivers!AC56</f>
        <v>0</v>
      </c>
      <c r="AD930">
        <f>Drivers!AD56</f>
        <v>0</v>
      </c>
      <c r="AE930">
        <f>Drivers!AE56</f>
        <v>0</v>
      </c>
      <c r="AF930">
        <f>Drivers!AF56</f>
        <v>0</v>
      </c>
      <c r="AG930">
        <f>Drivers!AG56</f>
        <v>0</v>
      </c>
      <c r="AH930">
        <f>Drivers!AH56</f>
        <v>0</v>
      </c>
      <c r="AI930">
        <f>Drivers!AI56</f>
        <v>0</v>
      </c>
      <c r="AJ930">
        <f>Drivers!AJ56</f>
        <v>0</v>
      </c>
      <c r="AK930">
        <f>Drivers!AK56</f>
        <v>0</v>
      </c>
      <c r="AL930">
        <f>Drivers!AL56</f>
        <v>0</v>
      </c>
      <c r="AM930">
        <f>Drivers!AM56</f>
        <v>0</v>
      </c>
      <c r="AN930">
        <f>Drivers!AN56</f>
        <v>0</v>
      </c>
      <c r="AO930">
        <f>Drivers!AO56</f>
        <v>0</v>
      </c>
      <c r="AP930">
        <f>Drivers!AP56</f>
        <v>0</v>
      </c>
      <c r="AQ930">
        <f>Drivers!AQ56</f>
        <v>0</v>
      </c>
      <c r="AR930">
        <f>Drivers!AR56</f>
        <v>0</v>
      </c>
      <c r="AS930">
        <f>Drivers!AS56</f>
        <v>0</v>
      </c>
      <c r="AT930">
        <f>Drivers!AT56</f>
        <v>0</v>
      </c>
      <c r="AU930">
        <f>Drivers!AU56</f>
        <v>0</v>
      </c>
      <c r="AV930">
        <f>Drivers!AV56</f>
        <v>0</v>
      </c>
      <c r="AW930">
        <f>Drivers!AW56</f>
        <v>0</v>
      </c>
      <c r="AX930">
        <f>Drivers!AX56</f>
        <v>0</v>
      </c>
      <c r="AY930">
        <f>Drivers!AY56</f>
        <v>0</v>
      </c>
      <c r="AZ930">
        <f>Drivers!AZ56</f>
        <v>0</v>
      </c>
      <c r="BA930">
        <f>Drivers!BA56</f>
        <v>0</v>
      </c>
      <c r="BB930">
        <f>Drivers!BB56</f>
        <v>0</v>
      </c>
      <c r="BC930">
        <f>Drivers!BC56</f>
        <v>0</v>
      </c>
      <c r="BD930">
        <f>Drivers!BD56</f>
        <v>0</v>
      </c>
      <c r="BE930">
        <f>Drivers!BE56</f>
        <v>0</v>
      </c>
      <c r="BF930">
        <f>Drivers!BF56</f>
        <v>0</v>
      </c>
      <c r="BG930">
        <f>Drivers!BG56</f>
        <v>0</v>
      </c>
      <c r="BH930">
        <f>Drivers!BH56</f>
        <v>0</v>
      </c>
      <c r="BI930">
        <f>Drivers!BI56</f>
        <v>0</v>
      </c>
      <c r="BJ930">
        <f>Drivers!BJ56</f>
        <v>0</v>
      </c>
      <c r="BK930">
        <f>Drivers!BK56</f>
        <v>0</v>
      </c>
      <c r="BL930">
        <f>Drivers!BL56</f>
        <v>0</v>
      </c>
      <c r="BM930">
        <f>Drivers!BM56</f>
        <v>0</v>
      </c>
      <c r="BN930">
        <f>Drivers!BN56</f>
        <v>0</v>
      </c>
      <c r="BO930">
        <f>Drivers!BO56</f>
        <v>0</v>
      </c>
      <c r="BP930">
        <f>Drivers!BP56</f>
        <v>0</v>
      </c>
      <c r="BQ930">
        <f>Drivers!BQ56</f>
        <v>0</v>
      </c>
      <c r="BR930">
        <f>Drivers!BR56</f>
        <v>1.4522371449762299</v>
      </c>
      <c r="BS930">
        <f>Drivers!BS56</f>
        <v>1.1851317563259429</v>
      </c>
      <c r="BT930">
        <f>Drivers!BT56</f>
        <v>0.93866966131072327</v>
      </c>
      <c r="BU930">
        <f>Drivers!BU56</f>
        <v>0.87522826133706455</v>
      </c>
      <c r="BV930">
        <f>Drivers!BV56</f>
        <v>0.26232230701837134</v>
      </c>
      <c r="BW930">
        <f>Drivers!BW56</f>
        <v>0.27751073594990916</v>
      </c>
      <c r="BX930">
        <f>Drivers!BX56</f>
        <v>0.32526400258321186</v>
      </c>
      <c r="BY930">
        <f>Drivers!BY56</f>
        <v>0.32112214033250641</v>
      </c>
      <c r="BZ930">
        <f>Drivers!BZ56</f>
        <v>0.30335315985130107</v>
      </c>
      <c r="CA930">
        <f>Drivers!CA56</f>
        <v>0.28971625902410514</v>
      </c>
      <c r="CB930">
        <f>Drivers!CB56</f>
        <v>0.24481364497788993</v>
      </c>
      <c r="CC930">
        <f>Drivers!CC56</f>
        <v>0.21406882283141138</v>
      </c>
      <c r="CD930">
        <f>Drivers!CD56</f>
        <v>0.18824764262611171</v>
      </c>
      <c r="CE930">
        <f>Drivers!CE56</f>
        <v>0.18974831993675068</v>
      </c>
      <c r="CF930">
        <f>Drivers!CF56</f>
        <v>0.19284054117145555</v>
      </c>
      <c r="CG930">
        <f>Drivers!CG56</f>
        <v>0.19547500426035258</v>
      </c>
      <c r="CH930">
        <f>Drivers!CH56</f>
        <v>0</v>
      </c>
      <c r="CI930">
        <f>Drivers!CI56</f>
        <v>0</v>
      </c>
      <c r="CJ930">
        <f>Drivers!CJ56</f>
        <v>0</v>
      </c>
      <c r="CK930">
        <f>Drivers!CK56</f>
        <v>0</v>
      </c>
      <c r="CL930">
        <f>Drivers!CL56</f>
        <v>0</v>
      </c>
      <c r="CM930">
        <f>Drivers!CM56</f>
        <v>0</v>
      </c>
      <c r="CN930">
        <f>Drivers!CN56</f>
        <v>0</v>
      </c>
      <c r="CO930">
        <f>Drivers!CO56</f>
        <v>0</v>
      </c>
      <c r="CP930">
        <f>Drivers!CP56</f>
        <v>0</v>
      </c>
      <c r="CQ930">
        <f>Drivers!CQ56</f>
        <v>0</v>
      </c>
      <c r="CR930">
        <f>Drivers!CR56</f>
        <v>0</v>
      </c>
      <c r="CS930">
        <f>Drivers!CS56</f>
        <v>0</v>
      </c>
      <c r="CT930">
        <f>Drivers!CT56</f>
        <v>0</v>
      </c>
      <c r="CU930">
        <f>Drivers!CU56</f>
        <v>0</v>
      </c>
      <c r="CV930">
        <f>Drivers!CV56</f>
        <v>0</v>
      </c>
      <c r="CW930">
        <f>Drivers!CW56</f>
        <v>0</v>
      </c>
      <c r="CX930">
        <f>Drivers!CX56</f>
        <v>0</v>
      </c>
      <c r="CY930">
        <f>Drivers!CY56</f>
        <v>0</v>
      </c>
      <c r="CZ930">
        <f>Drivers!CZ56</f>
        <v>0</v>
      </c>
      <c r="DA930">
        <f>Drivers!DA56</f>
        <v>0</v>
      </c>
      <c r="DB930">
        <f>Drivers!DB56</f>
        <v>0</v>
      </c>
      <c r="DC930">
        <f>Drivers!DC56</f>
        <v>0</v>
      </c>
      <c r="DD930">
        <f>Drivers!DD56</f>
        <v>0</v>
      </c>
      <c r="DE930">
        <f>Drivers!DE56</f>
        <v>0</v>
      </c>
      <c r="DF930">
        <f>Drivers!DF56</f>
        <v>0</v>
      </c>
      <c r="DG930">
        <f>Drivers!DG56</f>
        <v>0</v>
      </c>
      <c r="DH930">
        <f>Drivers!DH56</f>
        <v>0</v>
      </c>
      <c r="DI930">
        <f>Drivers!DI56</f>
        <v>0</v>
      </c>
      <c r="DJ930">
        <f>Drivers!DJ56</f>
        <v>0</v>
      </c>
      <c r="DK930">
        <f>Drivers!DK56</f>
        <v>0</v>
      </c>
      <c r="DL930">
        <f>Drivers!DL56</f>
        <v>0</v>
      </c>
      <c r="DM930">
        <f>Drivers!DM56</f>
        <v>0</v>
      </c>
      <c r="DN930">
        <f>Drivers!DN56</f>
        <v>0</v>
      </c>
      <c r="DO930">
        <f>Drivers!DO56</f>
        <v>0</v>
      </c>
      <c r="DP930">
        <f>Drivers!DP56</f>
        <v>0</v>
      </c>
      <c r="DQ930">
        <f>Drivers!DQ56</f>
        <v>0</v>
      </c>
      <c r="DR930">
        <f>Drivers!DR56</f>
        <v>0</v>
      </c>
      <c r="DS930">
        <f>Drivers!DS56</f>
        <v>0</v>
      </c>
      <c r="DT930">
        <f>Drivers!DT56</f>
        <v>0</v>
      </c>
      <c r="DU930">
        <f>Drivers!DU56</f>
        <v>0</v>
      </c>
      <c r="DV930">
        <f>Drivers!DV56</f>
        <v>0</v>
      </c>
      <c r="DW930">
        <f>Drivers!DW56</f>
        <v>0</v>
      </c>
      <c r="DX930">
        <f>Drivers!DX56</f>
        <v>0</v>
      </c>
      <c r="DY930">
        <f>Drivers!DY56</f>
        <v>0</v>
      </c>
      <c r="DZ930">
        <f>Drivers!DZ56</f>
        <v>1.2409157831566717</v>
      </c>
      <c r="EA930">
        <f>Drivers!EA56</f>
        <v>0.20324547568979789</v>
      </c>
      <c r="EB930">
        <f>Drivers!EB56</f>
        <v>0.26041430488828121</v>
      </c>
      <c r="EC930">
        <f>Drivers!EC56</f>
        <v>0.19170319093900434</v>
      </c>
      <c r="ED930">
        <f>Drivers!ED56</f>
        <v>0.16527213710095046</v>
      </c>
      <c r="EE930">
        <f>Drivers!EE56</f>
        <v>0.14183136439881472</v>
      </c>
      <c r="EF930">
        <f>Drivers!EF56</f>
        <v>0.12421393282841753</v>
      </c>
      <c r="EG930">
        <f>Drivers!EG56</f>
        <v>0.11048958672474973</v>
      </c>
      <c r="EH930">
        <f>Drivers!EH56</f>
        <v>9.9496283482157555E-2</v>
      </c>
      <c r="EI930">
        <f>Drivers!EI56</f>
        <v>8.7476185362640013E-2</v>
      </c>
      <c r="EJ930">
        <f>Drivers!EJ56</f>
        <v>8.0439633106512032E-2</v>
      </c>
    </row>
    <row r="931" spans="1:141">
      <c r="A931">
        <f>Drivers!A57</f>
        <v>0</v>
      </c>
      <c r="B931">
        <f>Drivers!B57</f>
        <v>0</v>
      </c>
      <c r="C931">
        <f>Drivers!C57</f>
        <v>0</v>
      </c>
      <c r="D931">
        <f>Drivers!D57</f>
        <v>0</v>
      </c>
      <c r="E931">
        <f>Drivers!E57</f>
        <v>0</v>
      </c>
      <c r="F931">
        <f>Drivers!F57</f>
        <v>0</v>
      </c>
      <c r="G931">
        <f>Drivers!G57</f>
        <v>0</v>
      </c>
      <c r="H931">
        <f>Drivers!H57</f>
        <v>0</v>
      </c>
      <c r="I931" t="str">
        <f>Drivers!I57</f>
        <v>YoY Abs Growth</v>
      </c>
      <c r="J931">
        <f>Drivers!J57</f>
        <v>0</v>
      </c>
      <c r="K931">
        <f>Drivers!K57</f>
        <v>0</v>
      </c>
      <c r="L931">
        <f>Drivers!L57</f>
        <v>0</v>
      </c>
      <c r="M931">
        <f>Drivers!M57</f>
        <v>0</v>
      </c>
      <c r="N931">
        <f>Drivers!N57</f>
        <v>0</v>
      </c>
      <c r="O931">
        <f>Drivers!O57</f>
        <v>0</v>
      </c>
      <c r="P931">
        <f>Drivers!P57</f>
        <v>0</v>
      </c>
      <c r="Q931">
        <f>Drivers!Q57</f>
        <v>0</v>
      </c>
      <c r="R931">
        <f>Drivers!R57</f>
        <v>0</v>
      </c>
      <c r="S931">
        <f>Drivers!S57</f>
        <v>0</v>
      </c>
      <c r="T931">
        <f>Drivers!T57</f>
        <v>0</v>
      </c>
      <c r="U931">
        <f>Drivers!U57</f>
        <v>0</v>
      </c>
      <c r="V931">
        <f>Drivers!V57</f>
        <v>0</v>
      </c>
      <c r="W931">
        <f>Drivers!W57</f>
        <v>0</v>
      </c>
      <c r="X931">
        <f>Drivers!X57</f>
        <v>0</v>
      </c>
      <c r="Y931">
        <f>Drivers!Y57</f>
        <v>0</v>
      </c>
      <c r="Z931">
        <f>Drivers!Z57</f>
        <v>0</v>
      </c>
      <c r="AA931">
        <f>Drivers!AA57</f>
        <v>0</v>
      </c>
      <c r="AB931">
        <f>Drivers!AB57</f>
        <v>0</v>
      </c>
      <c r="AC931">
        <f>Drivers!AC57</f>
        <v>0</v>
      </c>
      <c r="AD931">
        <f>Drivers!AD57</f>
        <v>0</v>
      </c>
      <c r="AE931">
        <f>Drivers!AE57</f>
        <v>0</v>
      </c>
      <c r="AF931">
        <f>Drivers!AF57</f>
        <v>0</v>
      </c>
      <c r="AG931">
        <f>Drivers!AG57</f>
        <v>0</v>
      </c>
      <c r="AH931">
        <f>Drivers!AH57</f>
        <v>0</v>
      </c>
      <c r="AI931">
        <f>Drivers!AI57</f>
        <v>0</v>
      </c>
      <c r="AJ931">
        <f>Drivers!AJ57</f>
        <v>0</v>
      </c>
      <c r="AK931">
        <f>Drivers!AK57</f>
        <v>0</v>
      </c>
      <c r="AL931">
        <f>Drivers!AL57</f>
        <v>0</v>
      </c>
      <c r="AM931">
        <f>Drivers!AM57</f>
        <v>0</v>
      </c>
      <c r="AN931">
        <f>Drivers!AN57</f>
        <v>0</v>
      </c>
      <c r="AO931">
        <f>Drivers!AO57</f>
        <v>0</v>
      </c>
      <c r="AP931">
        <f>Drivers!AP57</f>
        <v>0</v>
      </c>
      <c r="AQ931">
        <f>Drivers!AQ57</f>
        <v>0</v>
      </c>
      <c r="AR931">
        <f>Drivers!AR57</f>
        <v>0</v>
      </c>
      <c r="AS931">
        <f>Drivers!AS57</f>
        <v>0</v>
      </c>
      <c r="AT931">
        <f>Drivers!AT57</f>
        <v>0</v>
      </c>
      <c r="AU931">
        <f>Drivers!AU57</f>
        <v>0</v>
      </c>
      <c r="AV931">
        <f>Drivers!AV57</f>
        <v>0</v>
      </c>
      <c r="AW931">
        <f>Drivers!AW57</f>
        <v>0</v>
      </c>
      <c r="AX931">
        <f>Drivers!AX57</f>
        <v>0</v>
      </c>
      <c r="AY931">
        <f>Drivers!AY57</f>
        <v>0</v>
      </c>
      <c r="AZ931">
        <f>Drivers!AZ57</f>
        <v>0</v>
      </c>
      <c r="BA931">
        <f>Drivers!BA57</f>
        <v>0</v>
      </c>
      <c r="BB931">
        <f>Drivers!BB57</f>
        <v>0</v>
      </c>
      <c r="BC931">
        <f>Drivers!BC57</f>
        <v>0</v>
      </c>
      <c r="BD931">
        <f>Drivers!BD57</f>
        <v>0</v>
      </c>
      <c r="BE931">
        <f>Drivers!BE57</f>
        <v>0</v>
      </c>
      <c r="BF931">
        <f>Drivers!BF57</f>
        <v>0</v>
      </c>
      <c r="BG931">
        <f>Drivers!BG57</f>
        <v>0</v>
      </c>
      <c r="BH931">
        <f>Drivers!BH57</f>
        <v>0</v>
      </c>
      <c r="BI931">
        <f>Drivers!BI57</f>
        <v>0</v>
      </c>
      <c r="BJ931">
        <f>Drivers!BJ57</f>
        <v>0</v>
      </c>
      <c r="BK931">
        <f>Drivers!BK57</f>
        <v>0</v>
      </c>
      <c r="BL931">
        <f>Drivers!BL57</f>
        <v>0</v>
      </c>
      <c r="BM931">
        <f>Drivers!BM57</f>
        <v>0</v>
      </c>
      <c r="BN931">
        <f>Drivers!BN57</f>
        <v>0</v>
      </c>
      <c r="BO931">
        <f>Drivers!BO57</f>
        <v>0</v>
      </c>
      <c r="BP931">
        <f>Drivers!BP57</f>
        <v>0</v>
      </c>
      <c r="BQ931">
        <f>Drivers!BQ57</f>
        <v>0</v>
      </c>
      <c r="BR931">
        <f>Drivers!BR57</f>
        <v>63.099671999999998</v>
      </c>
      <c r="BS931">
        <f>Drivers!BS57</f>
        <v>62.453219999999995</v>
      </c>
      <c r="BT931">
        <f>Drivers!BT57</f>
        <v>57.834565949999984</v>
      </c>
      <c r="BU931">
        <f>Drivers!BU57</f>
        <v>58.056960000000004</v>
      </c>
      <c r="BV931">
        <f>Drivers!BV57</f>
        <v>27.95035</v>
      </c>
      <c r="BW931">
        <f>Drivers!BW57</f>
        <v>31.955500000000001</v>
      </c>
      <c r="BX931">
        <f>Drivers!BX57</f>
        <v>38.852101550000029</v>
      </c>
      <c r="BY931">
        <f>Drivers!BY57</f>
        <v>39.944533000000007</v>
      </c>
      <c r="BZ931">
        <f>Drivers!BZ57</f>
        <v>40.800999999999988</v>
      </c>
      <c r="CA931">
        <f>Drivers!CA57</f>
        <v>42.619</v>
      </c>
      <c r="CB931">
        <f>Drivers!CB57</f>
        <v>38.753999999999991</v>
      </c>
      <c r="CC931">
        <f>Drivers!CC57</f>
        <v>35.179000000000002</v>
      </c>
      <c r="CD931">
        <f>Drivers!CD57</f>
        <v>33</v>
      </c>
      <c r="CE931">
        <f>Drivers!CE57</f>
        <v>36</v>
      </c>
      <c r="CF931">
        <f>Drivers!CF57</f>
        <v>38</v>
      </c>
      <c r="CG931">
        <f>Drivers!CG57</f>
        <v>39</v>
      </c>
      <c r="CH931">
        <f>Drivers!CH57</f>
        <v>0</v>
      </c>
      <c r="CI931">
        <f>Drivers!CI57</f>
        <v>0</v>
      </c>
      <c r="CJ931">
        <f>Drivers!CJ57</f>
        <v>0</v>
      </c>
      <c r="CK931">
        <f>Drivers!CK57</f>
        <v>0</v>
      </c>
      <c r="CL931">
        <f>Drivers!CL57</f>
        <v>0</v>
      </c>
      <c r="CM931">
        <f>Drivers!CM57</f>
        <v>0</v>
      </c>
      <c r="CN931">
        <f>Drivers!CN57</f>
        <v>0</v>
      </c>
      <c r="CO931">
        <f>Drivers!CO57</f>
        <v>0</v>
      </c>
      <c r="CP931">
        <f>Drivers!CP57</f>
        <v>0</v>
      </c>
      <c r="CQ931">
        <f>Drivers!CQ57</f>
        <v>0</v>
      </c>
      <c r="CR931">
        <f>Drivers!CR57</f>
        <v>0</v>
      </c>
      <c r="CS931">
        <f>Drivers!CS57</f>
        <v>0</v>
      </c>
      <c r="CT931">
        <f>Drivers!CT57</f>
        <v>0</v>
      </c>
      <c r="CU931">
        <f>Drivers!CU57</f>
        <v>0</v>
      </c>
      <c r="CV931">
        <f>Drivers!CV57</f>
        <v>0</v>
      </c>
      <c r="CW931">
        <f>Drivers!CW57</f>
        <v>0</v>
      </c>
      <c r="CX931">
        <f>Drivers!CX57</f>
        <v>0</v>
      </c>
      <c r="CY931">
        <f>Drivers!CY57</f>
        <v>0</v>
      </c>
      <c r="CZ931">
        <f>Drivers!CZ57</f>
        <v>0</v>
      </c>
      <c r="DA931">
        <f>Drivers!DA57</f>
        <v>0</v>
      </c>
      <c r="DB931">
        <f>Drivers!DB57</f>
        <v>0</v>
      </c>
      <c r="DC931">
        <f>Drivers!DC57</f>
        <v>0</v>
      </c>
      <c r="DD931">
        <f>Drivers!DD57</f>
        <v>0</v>
      </c>
      <c r="DE931">
        <f>Drivers!DE57</f>
        <v>0</v>
      </c>
      <c r="DF931">
        <f>Drivers!DF57</f>
        <v>0</v>
      </c>
      <c r="DG931">
        <f>Drivers!DG57</f>
        <v>0</v>
      </c>
      <c r="DH931">
        <f>Drivers!DH57</f>
        <v>0</v>
      </c>
      <c r="DI931">
        <f>Drivers!DI57</f>
        <v>0</v>
      </c>
      <c r="DJ931">
        <f>Drivers!DJ57</f>
        <v>0</v>
      </c>
      <c r="DK931">
        <f>Drivers!DK57</f>
        <v>0</v>
      </c>
      <c r="DL931">
        <f>Drivers!DL57</f>
        <v>0</v>
      </c>
      <c r="DM931">
        <f>Drivers!DM57</f>
        <v>0</v>
      </c>
      <c r="DN931">
        <f>Drivers!DN57</f>
        <v>0</v>
      </c>
      <c r="DO931">
        <f>Drivers!DO57</f>
        <v>0</v>
      </c>
      <c r="DP931">
        <f>Drivers!DP57</f>
        <v>0</v>
      </c>
      <c r="DQ931">
        <f>Drivers!DQ57</f>
        <v>0</v>
      </c>
      <c r="DR931">
        <f>Drivers!DR57</f>
        <v>0</v>
      </c>
      <c r="DS931">
        <f>Drivers!DS57</f>
        <v>0</v>
      </c>
      <c r="DT931">
        <f>Drivers!DT57</f>
        <v>0</v>
      </c>
      <c r="DU931">
        <f>Drivers!DU57</f>
        <v>0</v>
      </c>
      <c r="DV931">
        <f>Drivers!DV57</f>
        <v>0</v>
      </c>
      <c r="DW931">
        <f>Drivers!DW57</f>
        <v>0</v>
      </c>
      <c r="DX931">
        <f>Drivers!DX57</f>
        <v>0</v>
      </c>
      <c r="DY931">
        <f>Drivers!DY57</f>
        <v>0</v>
      </c>
      <c r="DZ931">
        <f>Drivers!DZ57</f>
        <v>278.08190250000007</v>
      </c>
      <c r="EA931">
        <f>Drivers!EA57</f>
        <v>102.06499999999994</v>
      </c>
      <c r="EB931">
        <f>Drivers!EB57</f>
        <v>157.35299999999995</v>
      </c>
      <c r="EC931">
        <f>Drivers!EC57</f>
        <v>146</v>
      </c>
      <c r="ED931">
        <f>Drivers!ED57</f>
        <v>150</v>
      </c>
      <c r="EE931">
        <f>Drivers!EE57</f>
        <v>150</v>
      </c>
      <c r="EF931">
        <f>Drivers!EF57</f>
        <v>150</v>
      </c>
      <c r="EG931">
        <f>Drivers!EG57</f>
        <v>150</v>
      </c>
      <c r="EH931">
        <f>Drivers!EH57</f>
        <v>150</v>
      </c>
      <c r="EI931">
        <f>Drivers!EI57</f>
        <v>145</v>
      </c>
      <c r="EJ931">
        <f>Drivers!EJ57</f>
        <v>145</v>
      </c>
    </row>
    <row r="932" spans="1:141">
      <c r="A932">
        <f>Drivers!A58</f>
        <v>0</v>
      </c>
      <c r="B932">
        <f>Drivers!B58</f>
        <v>0</v>
      </c>
      <c r="C932">
        <f>Drivers!C58</f>
        <v>0</v>
      </c>
      <c r="D932">
        <f>Drivers!D58</f>
        <v>0</v>
      </c>
      <c r="E932">
        <f>Drivers!E58</f>
        <v>0</v>
      </c>
      <c r="F932">
        <f>Drivers!F58</f>
        <v>0</v>
      </c>
      <c r="G932">
        <f>Drivers!G58</f>
        <v>0</v>
      </c>
      <c r="H932">
        <f>Drivers!H58</f>
        <v>0</v>
      </c>
      <c r="I932" t="str">
        <f>Drivers!I58</f>
        <v>Seq % Growth</v>
      </c>
      <c r="J932">
        <f>Drivers!J58</f>
        <v>0</v>
      </c>
      <c r="K932">
        <f>Drivers!K58</f>
        <v>0</v>
      </c>
      <c r="L932">
        <f>Drivers!L58</f>
        <v>0</v>
      </c>
      <c r="M932">
        <f>Drivers!M58</f>
        <v>0</v>
      </c>
      <c r="N932">
        <f>Drivers!N58</f>
        <v>0</v>
      </c>
      <c r="O932">
        <f>Drivers!O58</f>
        <v>0</v>
      </c>
      <c r="P932">
        <f>Drivers!P58</f>
        <v>0</v>
      </c>
      <c r="Q932">
        <f>Drivers!Q58</f>
        <v>0</v>
      </c>
      <c r="R932">
        <f>Drivers!R58</f>
        <v>0</v>
      </c>
      <c r="S932">
        <f>Drivers!S58</f>
        <v>0</v>
      </c>
      <c r="T932">
        <f>Drivers!T58</f>
        <v>0</v>
      </c>
      <c r="U932">
        <f>Drivers!U58</f>
        <v>0</v>
      </c>
      <c r="V932">
        <f>Drivers!V58</f>
        <v>0</v>
      </c>
      <c r="W932">
        <f>Drivers!W58</f>
        <v>0</v>
      </c>
      <c r="X932">
        <f>Drivers!X58</f>
        <v>0</v>
      </c>
      <c r="Y932">
        <f>Drivers!Y58</f>
        <v>0</v>
      </c>
      <c r="Z932">
        <f>Drivers!Z58</f>
        <v>0</v>
      </c>
      <c r="AA932">
        <f>Drivers!AA58</f>
        <v>0</v>
      </c>
      <c r="AB932">
        <f>Drivers!AB58</f>
        <v>0</v>
      </c>
      <c r="AC932">
        <f>Drivers!AC58</f>
        <v>0</v>
      </c>
      <c r="AD932">
        <f>Drivers!AD58</f>
        <v>0</v>
      </c>
      <c r="AE932">
        <f>Drivers!AE58</f>
        <v>0</v>
      </c>
      <c r="AF932">
        <f>Drivers!AF58</f>
        <v>0</v>
      </c>
      <c r="AG932">
        <f>Drivers!AG58</f>
        <v>0</v>
      </c>
      <c r="AH932">
        <f>Drivers!AH58</f>
        <v>0</v>
      </c>
      <c r="AI932">
        <f>Drivers!AI58</f>
        <v>0</v>
      </c>
      <c r="AJ932">
        <f>Drivers!AJ58</f>
        <v>0</v>
      </c>
      <c r="AK932">
        <f>Drivers!AK58</f>
        <v>0</v>
      </c>
      <c r="AL932">
        <f>Drivers!AL58</f>
        <v>0</v>
      </c>
      <c r="AM932">
        <f>Drivers!AM58</f>
        <v>0</v>
      </c>
      <c r="AN932">
        <f>Drivers!AN58</f>
        <v>0</v>
      </c>
      <c r="AO932">
        <f>Drivers!AO58</f>
        <v>0</v>
      </c>
      <c r="AP932">
        <f>Drivers!AP58</f>
        <v>0</v>
      </c>
      <c r="AQ932">
        <f>Drivers!AQ58</f>
        <v>0</v>
      </c>
      <c r="AR932">
        <f>Drivers!AR58</f>
        <v>0</v>
      </c>
      <c r="AS932">
        <f>Drivers!AS58</f>
        <v>0</v>
      </c>
      <c r="AT932">
        <f>Drivers!AT58</f>
        <v>0</v>
      </c>
      <c r="AU932">
        <f>Drivers!AU58</f>
        <v>0</v>
      </c>
      <c r="AV932">
        <f>Drivers!AV58</f>
        <v>0</v>
      </c>
      <c r="AW932">
        <f>Drivers!AW58</f>
        <v>0</v>
      </c>
      <c r="AX932">
        <f>Drivers!AX58</f>
        <v>0</v>
      </c>
      <c r="AY932">
        <f>Drivers!AY58</f>
        <v>0</v>
      </c>
      <c r="AZ932">
        <f>Drivers!AZ58</f>
        <v>0</v>
      </c>
      <c r="BA932">
        <f>Drivers!BA58</f>
        <v>0</v>
      </c>
      <c r="BB932">
        <f>Drivers!BB58</f>
        <v>0</v>
      </c>
      <c r="BC932">
        <f>Drivers!BC58</f>
        <v>0</v>
      </c>
      <c r="BD932">
        <f>Drivers!BD58</f>
        <v>0</v>
      </c>
      <c r="BE932">
        <f>Drivers!BE58</f>
        <v>0</v>
      </c>
      <c r="BF932">
        <f>Drivers!BF58</f>
        <v>0</v>
      </c>
      <c r="BG932">
        <f>Drivers!BG58</f>
        <v>0</v>
      </c>
      <c r="BH932">
        <f>Drivers!BH58</f>
        <v>0</v>
      </c>
      <c r="BI932">
        <f>Drivers!BI58</f>
        <v>0</v>
      </c>
      <c r="BJ932">
        <f>Drivers!BJ58</f>
        <v>0</v>
      </c>
      <c r="BK932">
        <f>Drivers!BK58</f>
        <v>0</v>
      </c>
      <c r="BL932">
        <f>Drivers!BL58</f>
        <v>0</v>
      </c>
      <c r="BM932">
        <f>Drivers!BM58</f>
        <v>0</v>
      </c>
      <c r="BN932">
        <f>Drivers!BN58</f>
        <v>0</v>
      </c>
      <c r="BO932">
        <f>Drivers!BO58</f>
        <v>0</v>
      </c>
      <c r="BP932">
        <f>Drivers!BP58</f>
        <v>0</v>
      </c>
      <c r="BQ932">
        <f>Drivers!BQ58</f>
        <v>0</v>
      </c>
      <c r="BR932">
        <f>Drivers!BR58</f>
        <v>40.216143000000002</v>
      </c>
      <c r="BS932">
        <f>Drivers!BS58</f>
        <v>8.6008499999999941</v>
      </c>
      <c r="BT932">
        <f>Drivers!BT58</f>
        <v>4.2973984499999887</v>
      </c>
      <c r="BU932">
        <f>Drivers!BU58</f>
        <v>4.9425685500000185</v>
      </c>
      <c r="BV932">
        <f>Drivers!BV58</f>
        <v>10.109532999999999</v>
      </c>
      <c r="BW932">
        <f>Drivers!BW58</f>
        <v>12.605999999999995</v>
      </c>
      <c r="BX932">
        <f>Drivers!BX58</f>
        <v>11.194000000000017</v>
      </c>
      <c r="BY932">
        <f>Drivers!BY58</f>
        <v>6.0349999999999966</v>
      </c>
      <c r="BZ932">
        <f>Drivers!BZ58</f>
        <v>10.96599999999998</v>
      </c>
      <c r="CA932">
        <f>Drivers!CA58</f>
        <v>14.424000000000007</v>
      </c>
      <c r="CB932">
        <f>Drivers!CB58</f>
        <v>7.3290000000000077</v>
      </c>
      <c r="CC932">
        <f>Drivers!CC58</f>
        <v>2.460000000000008</v>
      </c>
      <c r="CD932">
        <f>Drivers!CD58</f>
        <v>8.7869999999999777</v>
      </c>
      <c r="CE932">
        <f>Drivers!CE58</f>
        <v>17.424000000000007</v>
      </c>
      <c r="CF932">
        <f>Drivers!CF58</f>
        <v>9.3290000000000077</v>
      </c>
      <c r="CG932">
        <f>Drivers!CG58</f>
        <v>3.460000000000008</v>
      </c>
      <c r="CH932">
        <f>Drivers!CH58</f>
        <v>0</v>
      </c>
      <c r="CI932">
        <f>Drivers!CI58</f>
        <v>0</v>
      </c>
      <c r="CJ932">
        <f>Drivers!CJ58</f>
        <v>0</v>
      </c>
      <c r="CK932">
        <f>Drivers!CK58</f>
        <v>0</v>
      </c>
      <c r="CL932">
        <f>Drivers!CL58</f>
        <v>0</v>
      </c>
      <c r="CM932">
        <f>Drivers!CM58</f>
        <v>0</v>
      </c>
      <c r="CN932">
        <f>Drivers!CN58</f>
        <v>0</v>
      </c>
      <c r="CO932">
        <f>Drivers!CO58</f>
        <v>0</v>
      </c>
      <c r="CP932">
        <f>Drivers!CP58</f>
        <v>0</v>
      </c>
      <c r="CQ932">
        <f>Drivers!CQ58</f>
        <v>0</v>
      </c>
      <c r="CR932">
        <f>Drivers!CR58</f>
        <v>0</v>
      </c>
      <c r="CS932">
        <f>Drivers!CS58</f>
        <v>0</v>
      </c>
      <c r="CT932">
        <f>Drivers!CT58</f>
        <v>0</v>
      </c>
      <c r="CU932">
        <f>Drivers!CU58</f>
        <v>0</v>
      </c>
      <c r="CV932">
        <f>Drivers!CV58</f>
        <v>0</v>
      </c>
      <c r="CW932">
        <f>Drivers!CW58</f>
        <v>0</v>
      </c>
      <c r="CX932">
        <f>Drivers!CX58</f>
        <v>0</v>
      </c>
      <c r="CY932">
        <f>Drivers!CY58</f>
        <v>0</v>
      </c>
      <c r="CZ932">
        <f>Drivers!CZ58</f>
        <v>0</v>
      </c>
      <c r="DA932">
        <f>Drivers!DA58</f>
        <v>0</v>
      </c>
      <c r="DB932">
        <f>Drivers!DB58</f>
        <v>0</v>
      </c>
      <c r="DC932">
        <f>Drivers!DC58</f>
        <v>0</v>
      </c>
      <c r="DD932">
        <f>Drivers!DD58</f>
        <v>0</v>
      </c>
      <c r="DE932">
        <f>Drivers!DE58</f>
        <v>0</v>
      </c>
      <c r="DF932">
        <f>Drivers!DF58</f>
        <v>0</v>
      </c>
      <c r="DG932">
        <f>Drivers!DG58</f>
        <v>0</v>
      </c>
      <c r="DH932">
        <f>Drivers!DH58</f>
        <v>0</v>
      </c>
      <c r="DI932">
        <f>Drivers!DI58</f>
        <v>0</v>
      </c>
      <c r="DJ932">
        <f>Drivers!DJ58</f>
        <v>0</v>
      </c>
      <c r="DK932">
        <f>Drivers!DK58</f>
        <v>0</v>
      </c>
      <c r="DL932">
        <f>Drivers!DL58</f>
        <v>0</v>
      </c>
      <c r="DM932">
        <f>Drivers!DM58</f>
        <v>0</v>
      </c>
      <c r="DN932">
        <f>Drivers!DN58</f>
        <v>0</v>
      </c>
      <c r="DO932">
        <f>Drivers!DO58</f>
        <v>0</v>
      </c>
      <c r="DP932">
        <f>Drivers!DP58</f>
        <v>0</v>
      </c>
      <c r="DQ932">
        <f>Drivers!DQ58</f>
        <v>0</v>
      </c>
      <c r="DR932">
        <f>Drivers!DR58</f>
        <v>0</v>
      </c>
      <c r="DS932">
        <f>Drivers!DS58</f>
        <v>0</v>
      </c>
      <c r="DT932">
        <f>Drivers!DT58</f>
        <v>0</v>
      </c>
      <c r="DU932">
        <f>Drivers!DU58</f>
        <v>0</v>
      </c>
      <c r="DV932">
        <f>Drivers!DV58</f>
        <v>0</v>
      </c>
      <c r="DW932">
        <f>Drivers!DW58</f>
        <v>0</v>
      </c>
      <c r="DX932">
        <f>Drivers!DX58</f>
        <v>0</v>
      </c>
      <c r="DY932">
        <f>Drivers!DY58</f>
        <v>0</v>
      </c>
      <c r="DZ932">
        <f>Drivers!DZ58</f>
        <v>0</v>
      </c>
      <c r="EA932">
        <f>Drivers!EA58</f>
        <v>0</v>
      </c>
      <c r="EB932">
        <f>Drivers!EB58</f>
        <v>0</v>
      </c>
      <c r="EC932">
        <f>Drivers!EC58</f>
        <v>0</v>
      </c>
      <c r="ED932">
        <f>Drivers!ED58</f>
        <v>0</v>
      </c>
      <c r="EE932">
        <f>Drivers!EE58</f>
        <v>0</v>
      </c>
      <c r="EF932">
        <f>Drivers!EF58</f>
        <v>0</v>
      </c>
      <c r="EG932">
        <f>Drivers!EG58</f>
        <v>0</v>
      </c>
      <c r="EH932">
        <f>Drivers!EH58</f>
        <v>0</v>
      </c>
      <c r="EI932">
        <f>Drivers!EI58</f>
        <v>0</v>
      </c>
      <c r="EJ932">
        <f>Drivers!EJ58</f>
        <v>0</v>
      </c>
    </row>
    <row r="933" spans="1:141">
      <c r="A933">
        <f>Drivers!A59</f>
        <v>0</v>
      </c>
      <c r="B933">
        <f>Drivers!B59</f>
        <v>0</v>
      </c>
      <c r="C933">
        <f>Drivers!C59</f>
        <v>0</v>
      </c>
      <c r="D933">
        <f>Drivers!D59</f>
        <v>0</v>
      </c>
      <c r="E933">
        <f>Drivers!E59</f>
        <v>0</v>
      </c>
      <c r="F933">
        <f>Drivers!F59</f>
        <v>0</v>
      </c>
      <c r="G933">
        <f>Drivers!G59</f>
        <v>0</v>
      </c>
      <c r="H933">
        <f>Drivers!H59</f>
        <v>0</v>
      </c>
      <c r="I933" t="str">
        <f>Drivers!I59</f>
        <v>Seq Abs Growth</v>
      </c>
      <c r="J933">
        <f>Drivers!J59</f>
        <v>0</v>
      </c>
      <c r="K933">
        <f>Drivers!K59</f>
        <v>0</v>
      </c>
      <c r="L933">
        <f>Drivers!L59</f>
        <v>0</v>
      </c>
      <c r="M933">
        <f>Drivers!M59</f>
        <v>0</v>
      </c>
      <c r="N933">
        <f>Drivers!N59</f>
        <v>0</v>
      </c>
      <c r="O933">
        <f>Drivers!O59</f>
        <v>0</v>
      </c>
      <c r="P933">
        <f>Drivers!P59</f>
        <v>0</v>
      </c>
      <c r="Q933">
        <f>Drivers!Q59</f>
        <v>0</v>
      </c>
      <c r="R933">
        <f>Drivers!R59</f>
        <v>0</v>
      </c>
      <c r="S933">
        <f>Drivers!S59</f>
        <v>0</v>
      </c>
      <c r="T933">
        <f>Drivers!T59</f>
        <v>0</v>
      </c>
      <c r="U933">
        <f>Drivers!U59</f>
        <v>0</v>
      </c>
      <c r="V933">
        <f>Drivers!V59</f>
        <v>0</v>
      </c>
      <c r="W933">
        <f>Drivers!W59</f>
        <v>0</v>
      </c>
      <c r="X933">
        <f>Drivers!X59</f>
        <v>0</v>
      </c>
      <c r="Y933">
        <f>Drivers!Y59</f>
        <v>0</v>
      </c>
      <c r="Z933">
        <f>Drivers!Z59</f>
        <v>0</v>
      </c>
      <c r="AA933">
        <f>Drivers!AA59</f>
        <v>0</v>
      </c>
      <c r="AB933">
        <f>Drivers!AB59</f>
        <v>0</v>
      </c>
      <c r="AC933">
        <f>Drivers!AC59</f>
        <v>0</v>
      </c>
      <c r="AD933">
        <f>Drivers!AD59</f>
        <v>0</v>
      </c>
      <c r="AE933">
        <f>Drivers!AE59</f>
        <v>0</v>
      </c>
      <c r="AF933">
        <f>Drivers!AF59</f>
        <v>0</v>
      </c>
      <c r="AG933">
        <f>Drivers!AG59</f>
        <v>0</v>
      </c>
      <c r="AH933">
        <f>Drivers!AH59</f>
        <v>0</v>
      </c>
      <c r="AI933">
        <f>Drivers!AI59</f>
        <v>0</v>
      </c>
      <c r="AJ933">
        <f>Drivers!AJ59</f>
        <v>0</v>
      </c>
      <c r="AK933">
        <f>Drivers!AK59</f>
        <v>0</v>
      </c>
      <c r="AL933">
        <f>Drivers!AL59</f>
        <v>0</v>
      </c>
      <c r="AM933">
        <f>Drivers!AM59</f>
        <v>0</v>
      </c>
      <c r="AN933">
        <f>Drivers!AN59</f>
        <v>0</v>
      </c>
      <c r="AO933">
        <f>Drivers!AO59</f>
        <v>0</v>
      </c>
      <c r="AP933">
        <f>Drivers!AP59</f>
        <v>0</v>
      </c>
      <c r="AQ933">
        <f>Drivers!AQ59</f>
        <v>0</v>
      </c>
      <c r="AR933">
        <f>Drivers!AR59</f>
        <v>0</v>
      </c>
      <c r="AS933">
        <f>Drivers!AS59</f>
        <v>0</v>
      </c>
      <c r="AT933">
        <f>Drivers!AT59</f>
        <v>0</v>
      </c>
      <c r="AU933">
        <f>Drivers!AU59</f>
        <v>0</v>
      </c>
      <c r="AV933">
        <f>Drivers!AV59</f>
        <v>0</v>
      </c>
      <c r="AW933">
        <f>Drivers!AW59</f>
        <v>0</v>
      </c>
      <c r="AX933">
        <f>Drivers!AX59</f>
        <v>0</v>
      </c>
      <c r="AY933">
        <f>Drivers!AY59</f>
        <v>0</v>
      </c>
      <c r="AZ933">
        <f>Drivers!AZ59</f>
        <v>0</v>
      </c>
      <c r="BA933">
        <f>Drivers!BA59</f>
        <v>0</v>
      </c>
      <c r="BB933">
        <f>Drivers!BB59</f>
        <v>0</v>
      </c>
      <c r="BC933">
        <f>Drivers!BC59</f>
        <v>0</v>
      </c>
      <c r="BD933">
        <f>Drivers!BD59</f>
        <v>0</v>
      </c>
      <c r="BE933">
        <f>Drivers!BE59</f>
        <v>0</v>
      </c>
      <c r="BF933">
        <f>Drivers!BF59</f>
        <v>0</v>
      </c>
      <c r="BG933">
        <f>Drivers!BG59</f>
        <v>0</v>
      </c>
      <c r="BH933">
        <f>Drivers!BH59</f>
        <v>0</v>
      </c>
      <c r="BI933">
        <f>Drivers!BI59</f>
        <v>0</v>
      </c>
      <c r="BJ933">
        <f>Drivers!BJ59</f>
        <v>0</v>
      </c>
      <c r="BK933">
        <f>Drivers!BK59</f>
        <v>0</v>
      </c>
      <c r="BL933">
        <f>Drivers!BL59</f>
        <v>0</v>
      </c>
      <c r="BM933">
        <f>Drivers!BM59</f>
        <v>0</v>
      </c>
      <c r="BN933">
        <f>Drivers!BN59</f>
        <v>0</v>
      </c>
      <c r="BO933">
        <f>Drivers!BO59</f>
        <v>0</v>
      </c>
      <c r="BP933">
        <f>Drivers!BP59</f>
        <v>0</v>
      </c>
      <c r="BQ933">
        <f>Drivers!BQ59</f>
        <v>0</v>
      </c>
      <c r="BR933">
        <f>Drivers!BR59</f>
        <v>0.60627192528807505</v>
      </c>
      <c r="BS933">
        <f>Drivers!BS59</f>
        <v>8.0721522783040456E-2</v>
      </c>
      <c r="BT933">
        <f>Drivers!BT59</f>
        <v>3.7319841859132064E-2</v>
      </c>
      <c r="BU933">
        <f>Drivers!BU59</f>
        <v>4.1378447123278095E-2</v>
      </c>
      <c r="BV933">
        <f>Drivers!BV59</f>
        <v>8.1272570509764108E-2</v>
      </c>
      <c r="BW933">
        <f>Drivers!BW59</f>
        <v>9.3724907063196916E-2</v>
      </c>
      <c r="BX933">
        <f>Drivers!BX59</f>
        <v>7.6094788791755796E-2</v>
      </c>
      <c r="BY933">
        <f>Drivers!BY59</f>
        <v>3.8123815540113792E-2</v>
      </c>
      <c r="BZ933">
        <f>Drivers!BZ59</f>
        <v>6.6729546353485159E-2</v>
      </c>
      <c r="CA933">
        <f>Drivers!CA59</f>
        <v>8.2281333249667687E-2</v>
      </c>
      <c r="CB933">
        <f>Drivers!CB59</f>
        <v>3.8629595467123412E-2</v>
      </c>
      <c r="CC933">
        <f>Drivers!CC59</f>
        <v>1.2483887665310167E-2</v>
      </c>
      <c r="CD933">
        <f>Drivers!CD59</f>
        <v>4.4042022113736312E-2</v>
      </c>
      <c r="CE933">
        <f>Drivers!CE59</f>
        <v>8.3648182197877174E-2</v>
      </c>
      <c r="CF933">
        <f>Drivers!CF59</f>
        <v>4.1329050836194536E-2</v>
      </c>
      <c r="CG933">
        <f>Drivers!CG59</f>
        <v>1.4720021782228754E-2</v>
      </c>
      <c r="CH933">
        <f>Drivers!CH59</f>
        <v>0</v>
      </c>
      <c r="CI933">
        <f>Drivers!CI59</f>
        <v>0</v>
      </c>
      <c r="CJ933">
        <f>Drivers!CJ59</f>
        <v>0</v>
      </c>
      <c r="CK933">
        <f>Drivers!CK59</f>
        <v>0</v>
      </c>
      <c r="CL933">
        <f>Drivers!CL59</f>
        <v>0</v>
      </c>
      <c r="CM933">
        <f>Drivers!CM59</f>
        <v>0</v>
      </c>
      <c r="CN933">
        <f>Drivers!CN59</f>
        <v>0</v>
      </c>
      <c r="CO933">
        <f>Drivers!CO59</f>
        <v>0</v>
      </c>
      <c r="CP933">
        <f>Drivers!CP59</f>
        <v>0</v>
      </c>
      <c r="CQ933">
        <f>Drivers!CQ59</f>
        <v>0</v>
      </c>
      <c r="CR933">
        <f>Drivers!CR59</f>
        <v>0</v>
      </c>
      <c r="CS933">
        <f>Drivers!CS59</f>
        <v>0</v>
      </c>
      <c r="CT933">
        <f>Drivers!CT59</f>
        <v>0</v>
      </c>
      <c r="CU933">
        <f>Drivers!CU59</f>
        <v>0</v>
      </c>
      <c r="CV933">
        <f>Drivers!CV59</f>
        <v>0</v>
      </c>
      <c r="CW933">
        <f>Drivers!CW59</f>
        <v>0</v>
      </c>
      <c r="CX933">
        <f>Drivers!CX59</f>
        <v>0</v>
      </c>
      <c r="CY933">
        <f>Drivers!CY59</f>
        <v>0</v>
      </c>
      <c r="CZ933">
        <f>Drivers!CZ59</f>
        <v>0</v>
      </c>
      <c r="DA933">
        <f>Drivers!DA59</f>
        <v>0</v>
      </c>
      <c r="DB933">
        <f>Drivers!DB59</f>
        <v>0</v>
      </c>
      <c r="DC933">
        <f>Drivers!DC59</f>
        <v>0</v>
      </c>
      <c r="DD933">
        <f>Drivers!DD59</f>
        <v>0</v>
      </c>
      <c r="DE933">
        <f>Drivers!DE59</f>
        <v>0</v>
      </c>
      <c r="DF933">
        <f>Drivers!DF59</f>
        <v>0</v>
      </c>
      <c r="DG933">
        <f>Drivers!DG59</f>
        <v>0</v>
      </c>
      <c r="DH933">
        <f>Drivers!DH59</f>
        <v>0</v>
      </c>
      <c r="DI933">
        <f>Drivers!DI59</f>
        <v>0</v>
      </c>
      <c r="DJ933">
        <f>Drivers!DJ59</f>
        <v>0</v>
      </c>
      <c r="DK933">
        <f>Drivers!DK59</f>
        <v>0</v>
      </c>
      <c r="DL933">
        <f>Drivers!DL59</f>
        <v>0</v>
      </c>
      <c r="DM933">
        <f>Drivers!DM59</f>
        <v>0</v>
      </c>
      <c r="DN933">
        <f>Drivers!DN59</f>
        <v>0</v>
      </c>
      <c r="DO933">
        <f>Drivers!DO59</f>
        <v>0</v>
      </c>
      <c r="DP933">
        <f>Drivers!DP59</f>
        <v>0</v>
      </c>
      <c r="DQ933">
        <f>Drivers!DQ59</f>
        <v>0</v>
      </c>
      <c r="DR933">
        <f>Drivers!DR59</f>
        <v>0</v>
      </c>
      <c r="DS933">
        <f>Drivers!DS59</f>
        <v>0</v>
      </c>
      <c r="DT933">
        <f>Drivers!DT59</f>
        <v>0</v>
      </c>
      <c r="DU933">
        <f>Drivers!DU59</f>
        <v>0</v>
      </c>
      <c r="DV933">
        <f>Drivers!DV59</f>
        <v>0</v>
      </c>
      <c r="DW933">
        <f>Drivers!DW59</f>
        <v>0</v>
      </c>
      <c r="DX933">
        <f>Drivers!DX59</f>
        <v>0</v>
      </c>
      <c r="DY933">
        <f>Drivers!DY59</f>
        <v>0</v>
      </c>
      <c r="DZ933">
        <f>Drivers!DZ59</f>
        <v>0</v>
      </c>
      <c r="EA933">
        <f>Drivers!EA59</f>
        <v>0</v>
      </c>
      <c r="EB933">
        <f>Drivers!EB59</f>
        <v>0</v>
      </c>
      <c r="EC933">
        <f>Drivers!EC59</f>
        <v>0</v>
      </c>
      <c r="ED933">
        <f>Drivers!ED59</f>
        <v>0</v>
      </c>
      <c r="EE933">
        <f>Drivers!EE59</f>
        <v>0</v>
      </c>
      <c r="EF933">
        <f>Drivers!EF59</f>
        <v>0</v>
      </c>
      <c r="EG933">
        <f>Drivers!EG59</f>
        <v>0</v>
      </c>
      <c r="EH933">
        <f>Drivers!EH59</f>
        <v>0</v>
      </c>
      <c r="EI933">
        <f>Drivers!EI59</f>
        <v>0</v>
      </c>
      <c r="EJ933">
        <f>Drivers!EJ59</f>
        <v>0</v>
      </c>
    </row>
    <row r="935" spans="1:141">
      <c r="A935">
        <f>Drivers!A172</f>
        <v>0</v>
      </c>
      <c r="B935">
        <f>Drivers!B172</f>
        <v>0</v>
      </c>
      <c r="C935">
        <f>Drivers!C172</f>
        <v>0</v>
      </c>
      <c r="D935">
        <f>Drivers!D172</f>
        <v>0</v>
      </c>
      <c r="E935">
        <f>Drivers!E172</f>
        <v>0</v>
      </c>
      <c r="F935">
        <f>Drivers!F172</f>
        <v>0</v>
      </c>
      <c r="G935">
        <f>Drivers!G172</f>
        <v>0</v>
      </c>
      <c r="H935">
        <f>Drivers!H172</f>
        <v>0</v>
      </c>
      <c r="I935" t="str">
        <f>Drivers!I172</f>
        <v>Rentals Revenue</v>
      </c>
      <c r="J935">
        <f>Drivers!J172</f>
        <v>0</v>
      </c>
      <c r="K935">
        <f>Drivers!K172</f>
        <v>0</v>
      </c>
      <c r="L935">
        <f>Drivers!L172</f>
        <v>0</v>
      </c>
      <c r="M935">
        <f>Drivers!M172</f>
        <v>0</v>
      </c>
      <c r="N935">
        <f>Drivers!N172</f>
        <v>0</v>
      </c>
      <c r="O935">
        <f>Drivers!O172</f>
        <v>0</v>
      </c>
      <c r="P935">
        <f>Drivers!P172</f>
        <v>0</v>
      </c>
      <c r="Q935">
        <f>Drivers!Q172</f>
        <v>0</v>
      </c>
      <c r="R935">
        <f>Drivers!R172</f>
        <v>0</v>
      </c>
      <c r="S935">
        <f>Drivers!S172</f>
        <v>0</v>
      </c>
      <c r="T935">
        <f>Drivers!T172</f>
        <v>0</v>
      </c>
      <c r="U935">
        <f>Drivers!U172</f>
        <v>0</v>
      </c>
      <c r="V935">
        <f>Drivers!V172</f>
        <v>0</v>
      </c>
      <c r="W935">
        <f>Drivers!W172</f>
        <v>0</v>
      </c>
      <c r="X935">
        <f>Drivers!X172</f>
        <v>0</v>
      </c>
      <c r="Y935">
        <f>Drivers!Y172</f>
        <v>0</v>
      </c>
      <c r="Z935">
        <f>Drivers!Z172</f>
        <v>0</v>
      </c>
      <c r="AA935">
        <f>Drivers!AA172</f>
        <v>0</v>
      </c>
      <c r="AB935">
        <f>Drivers!AB172</f>
        <v>0</v>
      </c>
      <c r="AC935">
        <f>Drivers!AC172</f>
        <v>0</v>
      </c>
      <c r="AD935">
        <f>Drivers!AD172</f>
        <v>0</v>
      </c>
      <c r="AE935">
        <f>Drivers!AE172</f>
        <v>0</v>
      </c>
      <c r="AF935">
        <f>Drivers!AF172</f>
        <v>0</v>
      </c>
      <c r="AG935">
        <f>Drivers!AG172</f>
        <v>0</v>
      </c>
      <c r="AH935">
        <f>Drivers!AH172</f>
        <v>0</v>
      </c>
      <c r="AI935">
        <f>Drivers!AI172</f>
        <v>0</v>
      </c>
      <c r="AJ935">
        <f>Drivers!AJ172</f>
        <v>0</v>
      </c>
      <c r="AK935">
        <f>Drivers!AK172</f>
        <v>0</v>
      </c>
      <c r="AL935">
        <f>Drivers!AL172</f>
        <v>0</v>
      </c>
      <c r="AM935">
        <f>Drivers!AM172</f>
        <v>0</v>
      </c>
      <c r="AN935">
        <f>Drivers!AN172</f>
        <v>0</v>
      </c>
      <c r="AO935">
        <f>Drivers!AO172</f>
        <v>0</v>
      </c>
      <c r="AP935">
        <f>Drivers!AP172</f>
        <v>0</v>
      </c>
      <c r="AQ935">
        <f>Drivers!AQ172</f>
        <v>0</v>
      </c>
      <c r="AR935">
        <f>Drivers!AR172</f>
        <v>0</v>
      </c>
      <c r="AS935">
        <f>Drivers!AS172</f>
        <v>0</v>
      </c>
      <c r="AT935">
        <f>Drivers!AT172</f>
        <v>0</v>
      </c>
      <c r="AU935">
        <f>Drivers!AU172</f>
        <v>0</v>
      </c>
      <c r="AV935">
        <f>Drivers!AV172</f>
        <v>0</v>
      </c>
      <c r="AW935">
        <f>Drivers!AW172</f>
        <v>0</v>
      </c>
      <c r="AX935">
        <f>Drivers!AX172</f>
        <v>0</v>
      </c>
      <c r="AY935">
        <f>Drivers!AY172</f>
        <v>0</v>
      </c>
      <c r="AZ935">
        <f>Drivers!AZ172</f>
        <v>0</v>
      </c>
      <c r="BA935">
        <f>Drivers!BA172</f>
        <v>0</v>
      </c>
      <c r="BB935">
        <f>Drivers!BB172</f>
        <v>0</v>
      </c>
      <c r="BC935">
        <f>Drivers!BC172</f>
        <v>0</v>
      </c>
      <c r="BD935">
        <f>Drivers!BD172</f>
        <v>0</v>
      </c>
      <c r="BE935">
        <f>Drivers!BE172</f>
        <v>0</v>
      </c>
      <c r="BF935">
        <f>Drivers!BF172</f>
        <v>0</v>
      </c>
      <c r="BG935">
        <f>Drivers!BG172</f>
        <v>0</v>
      </c>
      <c r="BH935">
        <f>Drivers!BH172</f>
        <v>0</v>
      </c>
      <c r="BI935">
        <f>Drivers!BI172</f>
        <v>0</v>
      </c>
      <c r="BJ935">
        <f>Drivers!BJ172</f>
        <v>0</v>
      </c>
      <c r="BK935">
        <f>Drivers!BK172</f>
        <v>0</v>
      </c>
      <c r="BL935">
        <f>Drivers!BL172</f>
        <v>0</v>
      </c>
      <c r="BM935">
        <f>Drivers!BM172</f>
        <v>0</v>
      </c>
      <c r="BN935">
        <f>Drivers!BN172</f>
        <v>0</v>
      </c>
      <c r="BO935">
        <f>Drivers!BO172</f>
        <v>0</v>
      </c>
      <c r="BP935">
        <f>Drivers!BP172</f>
        <v>0</v>
      </c>
      <c r="BQ935">
        <f>Drivers!BQ172</f>
        <v>0</v>
      </c>
      <c r="BR935">
        <f>Drivers!BR172</f>
        <v>0</v>
      </c>
      <c r="BS935">
        <f>Drivers!BS172</f>
        <v>0</v>
      </c>
      <c r="BT935">
        <f>Drivers!BT172</f>
        <v>0</v>
      </c>
      <c r="BU935">
        <f>Drivers!BU172</f>
        <v>0</v>
      </c>
      <c r="BV935">
        <f>Drivers!BV172</f>
        <v>0</v>
      </c>
      <c r="BW935">
        <f>Drivers!BW172</f>
        <v>0</v>
      </c>
      <c r="BX935">
        <f>Drivers!BX172</f>
        <v>0</v>
      </c>
      <c r="BY935">
        <f>Drivers!BY172</f>
        <v>0</v>
      </c>
      <c r="BZ935">
        <f>Drivers!BZ172</f>
        <v>0</v>
      </c>
      <c r="CA935">
        <f>Drivers!CA172</f>
        <v>0</v>
      </c>
      <c r="CB935">
        <f>Drivers!CB172</f>
        <v>0</v>
      </c>
      <c r="CC935">
        <f>Drivers!CC172</f>
        <v>0</v>
      </c>
      <c r="CD935">
        <f>Drivers!CD172</f>
        <v>0</v>
      </c>
      <c r="CE935">
        <f>Drivers!CE172</f>
        <v>0</v>
      </c>
      <c r="CF935">
        <f>Drivers!CF172</f>
        <v>0</v>
      </c>
      <c r="CG935">
        <f>Drivers!CG172</f>
        <v>0</v>
      </c>
      <c r="CH935">
        <f>Drivers!CH172</f>
        <v>0</v>
      </c>
      <c r="CI935">
        <f>Drivers!CI172</f>
        <v>0</v>
      </c>
      <c r="CJ935">
        <f>Drivers!CJ172</f>
        <v>0</v>
      </c>
      <c r="CK935">
        <f>Drivers!CK172</f>
        <v>0</v>
      </c>
      <c r="CL935">
        <f>Drivers!CL172</f>
        <v>0</v>
      </c>
      <c r="CM935">
        <f>Drivers!CM172</f>
        <v>0</v>
      </c>
      <c r="CN935">
        <f>Drivers!CN172</f>
        <v>0</v>
      </c>
      <c r="CO935">
        <f>Drivers!CO172</f>
        <v>0</v>
      </c>
      <c r="CP935">
        <f>Drivers!CP172</f>
        <v>0</v>
      </c>
      <c r="CQ935">
        <f>Drivers!CQ172</f>
        <v>0</v>
      </c>
      <c r="CR935">
        <f>Drivers!CR172</f>
        <v>0</v>
      </c>
      <c r="CS935">
        <f>Drivers!CS172</f>
        <v>0</v>
      </c>
      <c r="CT935">
        <f>Drivers!CT172</f>
        <v>0</v>
      </c>
      <c r="CU935">
        <f>Drivers!CU172</f>
        <v>0</v>
      </c>
      <c r="CV935">
        <f>Drivers!CV172</f>
        <v>0</v>
      </c>
      <c r="CW935">
        <f>Drivers!CW172</f>
        <v>0</v>
      </c>
      <c r="CX935">
        <f>Drivers!CX172</f>
        <v>0</v>
      </c>
      <c r="CY935">
        <f>Drivers!CY172</f>
        <v>0</v>
      </c>
      <c r="CZ935">
        <f>Drivers!CZ172</f>
        <v>0</v>
      </c>
      <c r="DA935">
        <f>Drivers!DA172</f>
        <v>0</v>
      </c>
      <c r="DB935">
        <f>Drivers!DB172</f>
        <v>0</v>
      </c>
      <c r="DC935">
        <f>Drivers!DC172</f>
        <v>0</v>
      </c>
      <c r="DD935">
        <f>Drivers!DD172</f>
        <v>0</v>
      </c>
      <c r="DE935">
        <f>Drivers!DE172</f>
        <v>0</v>
      </c>
      <c r="DF935">
        <f>Drivers!DF172</f>
        <v>0</v>
      </c>
      <c r="DG935">
        <f>Drivers!DG172</f>
        <v>0</v>
      </c>
      <c r="DH935">
        <f>Drivers!DH172</f>
        <v>0</v>
      </c>
      <c r="DI935">
        <f>Drivers!DI172</f>
        <v>0</v>
      </c>
      <c r="DJ935">
        <f>Drivers!DJ172</f>
        <v>0</v>
      </c>
      <c r="DK935">
        <f>Drivers!DK172</f>
        <v>0</v>
      </c>
      <c r="DL935">
        <f>Drivers!DL172</f>
        <v>0</v>
      </c>
      <c r="DM935">
        <f>Drivers!DM172</f>
        <v>0</v>
      </c>
      <c r="DN935">
        <f>Drivers!DN172</f>
        <v>0</v>
      </c>
      <c r="DO935">
        <f>Drivers!DO172</f>
        <v>0</v>
      </c>
      <c r="DP935">
        <f>Drivers!DP172</f>
        <v>0</v>
      </c>
      <c r="DQ935">
        <f>Drivers!DQ172</f>
        <v>0</v>
      </c>
      <c r="DR935">
        <f>Drivers!DR172</f>
        <v>0</v>
      </c>
      <c r="DS935">
        <f>Drivers!DS172</f>
        <v>0</v>
      </c>
      <c r="DT935">
        <f>Drivers!DT172</f>
        <v>0</v>
      </c>
      <c r="DU935">
        <f>Drivers!DU172</f>
        <v>0</v>
      </c>
      <c r="DV935">
        <f>Drivers!DV172</f>
        <v>0</v>
      </c>
      <c r="DW935">
        <f>Drivers!DW172</f>
        <v>0</v>
      </c>
      <c r="DX935">
        <f>Drivers!DX172</f>
        <v>0</v>
      </c>
      <c r="DY935">
        <f>Drivers!DY172</f>
        <v>0</v>
      </c>
      <c r="DZ935">
        <f>Drivers!DZ172</f>
        <v>0</v>
      </c>
      <c r="EA935">
        <f>Drivers!EA172</f>
        <v>0</v>
      </c>
      <c r="EB935">
        <f>Drivers!EB172</f>
        <v>0</v>
      </c>
      <c r="EC935">
        <f>Drivers!EC172</f>
        <v>0</v>
      </c>
      <c r="ED935">
        <f>Drivers!ED172</f>
        <v>0</v>
      </c>
      <c r="EE935">
        <f>Drivers!EE172</f>
        <v>0</v>
      </c>
      <c r="EF935">
        <f>Drivers!EF172</f>
        <v>0</v>
      </c>
      <c r="EG935">
        <f>Drivers!EG172</f>
        <v>0</v>
      </c>
      <c r="EH935">
        <f>Drivers!EH172</f>
        <v>0</v>
      </c>
      <c r="EI935">
        <f>Drivers!EI172</f>
        <v>0</v>
      </c>
      <c r="EJ935">
        <f>Drivers!EJ172</f>
        <v>0</v>
      </c>
      <c r="EK935">
        <f>Drivers!EK172</f>
        <v>0</v>
      </c>
    </row>
    <row r="936" spans="1:141">
      <c r="A936">
        <f>Drivers!A173</f>
        <v>0</v>
      </c>
      <c r="B936">
        <f>Drivers!B173</f>
        <v>0</v>
      </c>
      <c r="C936">
        <f>Drivers!C173</f>
        <v>0</v>
      </c>
      <c r="D936">
        <f>Drivers!D173</f>
        <v>0</v>
      </c>
      <c r="E936">
        <f>Drivers!E173</f>
        <v>0</v>
      </c>
      <c r="F936">
        <f>Drivers!F173</f>
        <v>0</v>
      </c>
      <c r="G936">
        <f>Drivers!G173</f>
        <v>0</v>
      </c>
      <c r="H936">
        <f>Drivers!H173</f>
        <v>0</v>
      </c>
      <c r="I936" t="str">
        <f>Drivers!I173</f>
        <v>Rentals Revenue</v>
      </c>
      <c r="J936">
        <f>Drivers!J173</f>
        <v>0</v>
      </c>
      <c r="K936">
        <f>Drivers!K173</f>
        <v>0</v>
      </c>
      <c r="L936">
        <f>Drivers!L173</f>
        <v>0</v>
      </c>
      <c r="M936">
        <f>Drivers!M173</f>
        <v>0</v>
      </c>
      <c r="N936">
        <f>Drivers!N173</f>
        <v>0</v>
      </c>
      <c r="O936">
        <f>Drivers!O173</f>
        <v>0</v>
      </c>
      <c r="P936">
        <f>Drivers!P173</f>
        <v>0</v>
      </c>
      <c r="Q936">
        <f>Drivers!Q173</f>
        <v>0</v>
      </c>
      <c r="R936">
        <f>Drivers!R173</f>
        <v>0</v>
      </c>
      <c r="S936">
        <f>Drivers!S173</f>
        <v>0</v>
      </c>
      <c r="T936">
        <f>Drivers!T173</f>
        <v>0</v>
      </c>
      <c r="U936">
        <f>Drivers!U173</f>
        <v>0</v>
      </c>
      <c r="V936">
        <f>Drivers!V173</f>
        <v>0</v>
      </c>
      <c r="W936">
        <f>Drivers!W173</f>
        <v>0</v>
      </c>
      <c r="X936">
        <f>Drivers!X173</f>
        <v>0</v>
      </c>
      <c r="Y936">
        <f>Drivers!Y173</f>
        <v>0</v>
      </c>
      <c r="Z936">
        <f>Drivers!Z173</f>
        <v>0</v>
      </c>
      <c r="AA936">
        <f>Drivers!AA173</f>
        <v>0</v>
      </c>
      <c r="AB936">
        <f>Drivers!AB173</f>
        <v>0</v>
      </c>
      <c r="AC936">
        <f>Drivers!AC173</f>
        <v>0</v>
      </c>
      <c r="AD936">
        <f>Drivers!AD173</f>
        <v>0</v>
      </c>
      <c r="AE936">
        <f>Drivers!AE173</f>
        <v>0</v>
      </c>
      <c r="AF936">
        <f>Drivers!AF173</f>
        <v>0</v>
      </c>
      <c r="AG936">
        <f>Drivers!AG173</f>
        <v>0</v>
      </c>
      <c r="AH936">
        <f>Drivers!AH173</f>
        <v>0</v>
      </c>
      <c r="AI936">
        <f>Drivers!AI173</f>
        <v>0</v>
      </c>
      <c r="AJ936">
        <f>Drivers!AJ173</f>
        <v>0</v>
      </c>
      <c r="AK936">
        <f>Drivers!AK173</f>
        <v>0</v>
      </c>
      <c r="AL936">
        <f>Drivers!AL173</f>
        <v>0</v>
      </c>
      <c r="AM936">
        <f>Drivers!AM173</f>
        <v>0</v>
      </c>
      <c r="AN936">
        <f>Drivers!AN173</f>
        <v>0</v>
      </c>
      <c r="AO936">
        <f>Drivers!AO173</f>
        <v>0</v>
      </c>
      <c r="AP936">
        <f>Drivers!AP173</f>
        <v>0</v>
      </c>
      <c r="AQ936">
        <f>Drivers!AQ173</f>
        <v>0</v>
      </c>
      <c r="AR936">
        <f>Drivers!AR173</f>
        <v>0</v>
      </c>
      <c r="AS936">
        <f>Drivers!AS173</f>
        <v>0</v>
      </c>
      <c r="AT936">
        <f>Drivers!AT173</f>
        <v>0</v>
      </c>
      <c r="AU936">
        <f>Drivers!AU173</f>
        <v>0</v>
      </c>
      <c r="AV936">
        <f>Drivers!AV173</f>
        <v>0</v>
      </c>
      <c r="AW936">
        <f>Drivers!AW173</f>
        <v>0</v>
      </c>
      <c r="AX936">
        <f>Drivers!AX173</f>
        <v>0</v>
      </c>
      <c r="AY936">
        <f>Drivers!AY173</f>
        <v>0</v>
      </c>
      <c r="AZ936">
        <f>Drivers!AZ173</f>
        <v>0</v>
      </c>
      <c r="BA936">
        <f>Drivers!BA173</f>
        <v>0</v>
      </c>
      <c r="BB936">
        <f>Drivers!BB173</f>
        <v>0</v>
      </c>
      <c r="BC936">
        <f>Drivers!BC173</f>
        <v>0</v>
      </c>
      <c r="BD936">
        <f>Drivers!BD173</f>
        <v>0</v>
      </c>
      <c r="BE936">
        <f>Drivers!BE173</f>
        <v>0</v>
      </c>
      <c r="BF936">
        <f>Drivers!BF173</f>
        <v>0</v>
      </c>
      <c r="BG936">
        <f>Drivers!BG173</f>
        <v>0</v>
      </c>
      <c r="BH936">
        <f>Drivers!BH173</f>
        <v>0</v>
      </c>
      <c r="BI936">
        <f>Drivers!BI173</f>
        <v>0</v>
      </c>
      <c r="BJ936">
        <f>Drivers!BJ173</f>
        <v>0</v>
      </c>
      <c r="BK936">
        <f>Drivers!BK173</f>
        <v>0</v>
      </c>
      <c r="BL936">
        <f>Drivers!BL173</f>
        <v>0</v>
      </c>
      <c r="BM936">
        <f>Drivers!BM173</f>
        <v>0</v>
      </c>
      <c r="BN936">
        <f>Drivers!BN173</f>
        <v>0</v>
      </c>
      <c r="BO936">
        <f>Drivers!BO173</f>
        <v>0</v>
      </c>
      <c r="BP936">
        <f>Drivers!BP173</f>
        <v>0</v>
      </c>
      <c r="BQ936">
        <f>Drivers!BQ173</f>
        <v>0</v>
      </c>
      <c r="BR936">
        <f>Drivers!BR173</f>
        <v>4.8556832093417466</v>
      </c>
      <c r="BS936">
        <f>Drivers!BS173</f>
        <v>6.805313588850173</v>
      </c>
      <c r="BT936">
        <f>Drivers!BT173</f>
        <v>8.7971442138108795</v>
      </c>
      <c r="BU936">
        <f>Drivers!BU173</f>
        <v>8.528309438905465</v>
      </c>
      <c r="BV936">
        <f>Drivers!BV173</f>
        <v>10.876730388925512</v>
      </c>
      <c r="BW936">
        <f>Drivers!BW173</f>
        <v>15.243902439024389</v>
      </c>
      <c r="BX936">
        <f>Drivers!BX173</f>
        <v>19.705603038936371</v>
      </c>
      <c r="BY936">
        <f>Drivers!BY173</f>
        <v>19.103413143148241</v>
      </c>
      <c r="BZ936">
        <f>Drivers!BZ173</f>
        <v>22.297297297297298</v>
      </c>
      <c r="CA936">
        <f>Drivers!CA173</f>
        <v>25</v>
      </c>
      <c r="CB936">
        <f>Drivers!CB173</f>
        <v>30.74074074074074</v>
      </c>
      <c r="CC936">
        <f>Drivers!CC173</f>
        <v>28.846153846153847</v>
      </c>
      <c r="CD936">
        <f>Drivers!CD173</f>
        <v>33</v>
      </c>
      <c r="CE936">
        <f>Drivers!CE173</f>
        <v>36</v>
      </c>
      <c r="CF936">
        <f>Drivers!CF173</f>
        <v>41.5</v>
      </c>
      <c r="CG936">
        <f>Drivers!CG173</f>
        <v>37.5</v>
      </c>
      <c r="CH936">
        <f>Drivers!CH173</f>
        <v>0</v>
      </c>
      <c r="CI936">
        <f>Drivers!CI173</f>
        <v>0</v>
      </c>
      <c r="CJ936">
        <f>Drivers!CJ173</f>
        <v>0</v>
      </c>
      <c r="CK936">
        <f>Drivers!CK173</f>
        <v>0</v>
      </c>
      <c r="CL936">
        <f>Drivers!CL173</f>
        <v>0</v>
      </c>
      <c r="CM936">
        <f>Drivers!CM173</f>
        <v>0</v>
      </c>
      <c r="CN936">
        <f>Drivers!CN173</f>
        <v>0</v>
      </c>
      <c r="CO936">
        <f>Drivers!CO173</f>
        <v>0</v>
      </c>
      <c r="CP936">
        <f>Drivers!CP173</f>
        <v>0</v>
      </c>
      <c r="CQ936">
        <f>Drivers!CQ173</f>
        <v>0</v>
      </c>
      <c r="CR936">
        <f>Drivers!CR173</f>
        <v>0</v>
      </c>
      <c r="CS936">
        <f>Drivers!CS173</f>
        <v>0</v>
      </c>
      <c r="CT936">
        <f>Drivers!CT173</f>
        <v>0</v>
      </c>
      <c r="CU936">
        <f>Drivers!CU173</f>
        <v>0</v>
      </c>
      <c r="CV936">
        <f>Drivers!CV173</f>
        <v>0</v>
      </c>
      <c r="CW936">
        <f>Drivers!CW173</f>
        <v>0</v>
      </c>
      <c r="CX936">
        <f>Drivers!CX173</f>
        <v>0</v>
      </c>
      <c r="CY936">
        <f>Drivers!CY173</f>
        <v>0</v>
      </c>
      <c r="CZ936">
        <f>Drivers!CZ173</f>
        <v>0</v>
      </c>
      <c r="DA936">
        <f>Drivers!DA173</f>
        <v>0</v>
      </c>
      <c r="DB936">
        <f>Drivers!DB173</f>
        <v>0</v>
      </c>
      <c r="DC936">
        <f>Drivers!DC173</f>
        <v>0</v>
      </c>
      <c r="DD936">
        <f>Drivers!DD173</f>
        <v>0</v>
      </c>
      <c r="DE936">
        <f>Drivers!DE173</f>
        <v>0</v>
      </c>
      <c r="DF936">
        <f>Drivers!DF173</f>
        <v>0</v>
      </c>
      <c r="DG936">
        <f>Drivers!DG173</f>
        <v>0</v>
      </c>
      <c r="DH936">
        <f>Drivers!DH173</f>
        <v>0</v>
      </c>
      <c r="DI936">
        <f>Drivers!DI173</f>
        <v>0</v>
      </c>
      <c r="DJ936">
        <f>Drivers!DJ173</f>
        <v>0</v>
      </c>
      <c r="DK936">
        <f>Drivers!DK173</f>
        <v>0</v>
      </c>
      <c r="DL936">
        <f>Drivers!DL173</f>
        <v>0</v>
      </c>
      <c r="DM936">
        <f>Drivers!DM173</f>
        <v>0</v>
      </c>
      <c r="DN936">
        <f>Drivers!DN173</f>
        <v>0</v>
      </c>
      <c r="DO936">
        <f>Drivers!DO173</f>
        <v>0</v>
      </c>
      <c r="DP936">
        <f>Drivers!DP173</f>
        <v>0</v>
      </c>
      <c r="DQ936">
        <f>Drivers!DQ173</f>
        <v>0</v>
      </c>
      <c r="DR936">
        <f>Drivers!DR173</f>
        <v>0</v>
      </c>
      <c r="DS936">
        <f>Drivers!DS173</f>
        <v>0</v>
      </c>
      <c r="DT936">
        <f>Drivers!DT173</f>
        <v>0</v>
      </c>
      <c r="DU936">
        <f>Drivers!DU173</f>
        <v>0</v>
      </c>
      <c r="DV936">
        <f>Drivers!DV173</f>
        <v>0</v>
      </c>
      <c r="DW936">
        <f>Drivers!DW173</f>
        <v>0</v>
      </c>
      <c r="DX936">
        <f>Drivers!DX173</f>
        <v>0</v>
      </c>
      <c r="DY936">
        <f>Drivers!DY173</f>
        <v>0</v>
      </c>
      <c r="DZ936">
        <f>Drivers!DZ173</f>
        <v>28.986450450908265</v>
      </c>
      <c r="EA936">
        <f>Drivers!EA173</f>
        <v>64.92964901003451</v>
      </c>
      <c r="EB936">
        <f>Drivers!EB173</f>
        <v>106.88419188419189</v>
      </c>
      <c r="EC936">
        <f>Drivers!EC173</f>
        <v>148</v>
      </c>
      <c r="ED936">
        <f>Drivers!ED173</f>
        <v>189.11570639999999</v>
      </c>
      <c r="EE936">
        <f>Drivers!EE173</f>
        <v>238.23562560209854</v>
      </c>
      <c r="EF936">
        <f>Drivers!EF173</f>
        <v>296.40142022158182</v>
      </c>
      <c r="EG936">
        <f>Drivers!EG173</f>
        <v>370.27145116607585</v>
      </c>
      <c r="EH936">
        <f>Drivers!EH173</f>
        <v>466.36618659268441</v>
      </c>
      <c r="EI936">
        <f>Drivers!EI173</f>
        <v>555.92096254488501</v>
      </c>
      <c r="EJ936">
        <f>Drivers!EJ173</f>
        <v>663.19423549674968</v>
      </c>
      <c r="EK936">
        <f>Drivers!EK173</f>
        <v>0</v>
      </c>
    </row>
    <row r="937" spans="1:141">
      <c r="A937">
        <f>Drivers!A174</f>
        <v>0</v>
      </c>
      <c r="B937">
        <f>Drivers!B174</f>
        <v>0</v>
      </c>
      <c r="C937">
        <f>Drivers!C174</f>
        <v>0</v>
      </c>
      <c r="D937">
        <f>Drivers!D174</f>
        <v>0</v>
      </c>
      <c r="E937">
        <f>Drivers!E174</f>
        <v>0</v>
      </c>
      <c r="F937">
        <f>Drivers!F174</f>
        <v>0</v>
      </c>
      <c r="G937">
        <f>Drivers!G174</f>
        <v>0</v>
      </c>
      <c r="H937">
        <f>Drivers!H174</f>
        <v>0</v>
      </c>
      <c r="I937" t="str">
        <f>Drivers!I174</f>
        <v>Y/Y Growth %</v>
      </c>
      <c r="J937">
        <f>Drivers!J174</f>
        <v>0</v>
      </c>
      <c r="K937">
        <f>Drivers!K174</f>
        <v>0</v>
      </c>
      <c r="L937">
        <f>Drivers!L174</f>
        <v>0</v>
      </c>
      <c r="M937">
        <f>Drivers!M174</f>
        <v>0</v>
      </c>
      <c r="N937">
        <f>Drivers!N174</f>
        <v>0</v>
      </c>
      <c r="O937">
        <f>Drivers!O174</f>
        <v>0</v>
      </c>
      <c r="P937">
        <f>Drivers!P174</f>
        <v>0</v>
      </c>
      <c r="Q937">
        <f>Drivers!Q174</f>
        <v>0</v>
      </c>
      <c r="R937">
        <f>Drivers!R174</f>
        <v>0</v>
      </c>
      <c r="S937">
        <f>Drivers!S174</f>
        <v>0</v>
      </c>
      <c r="T937">
        <f>Drivers!T174</f>
        <v>0</v>
      </c>
      <c r="U937">
        <f>Drivers!U174</f>
        <v>0</v>
      </c>
      <c r="V937">
        <f>Drivers!V174</f>
        <v>0</v>
      </c>
      <c r="W937">
        <f>Drivers!W174</f>
        <v>0</v>
      </c>
      <c r="X937">
        <f>Drivers!X174</f>
        <v>0</v>
      </c>
      <c r="Y937">
        <f>Drivers!Y174</f>
        <v>0</v>
      </c>
      <c r="Z937">
        <f>Drivers!Z174</f>
        <v>0</v>
      </c>
      <c r="AA937">
        <f>Drivers!AA174</f>
        <v>0</v>
      </c>
      <c r="AB937">
        <f>Drivers!AB174</f>
        <v>0</v>
      </c>
      <c r="AC937">
        <f>Drivers!AC174</f>
        <v>0</v>
      </c>
      <c r="AD937">
        <f>Drivers!AD174</f>
        <v>0</v>
      </c>
      <c r="AE937">
        <f>Drivers!AE174</f>
        <v>0</v>
      </c>
      <c r="AF937">
        <f>Drivers!AF174</f>
        <v>0</v>
      </c>
      <c r="AG937">
        <f>Drivers!AG174</f>
        <v>0</v>
      </c>
      <c r="AH937">
        <f>Drivers!AH174</f>
        <v>0</v>
      </c>
      <c r="AI937">
        <f>Drivers!AI174</f>
        <v>0</v>
      </c>
      <c r="AJ937">
        <f>Drivers!AJ174</f>
        <v>0</v>
      </c>
      <c r="AK937">
        <f>Drivers!AK174</f>
        <v>0</v>
      </c>
      <c r="AL937">
        <f>Drivers!AL174</f>
        <v>0</v>
      </c>
      <c r="AM937">
        <f>Drivers!AM174</f>
        <v>0</v>
      </c>
      <c r="AN937">
        <f>Drivers!AN174</f>
        <v>0</v>
      </c>
      <c r="AO937">
        <f>Drivers!AO174</f>
        <v>0</v>
      </c>
      <c r="AP937">
        <f>Drivers!AP174</f>
        <v>0</v>
      </c>
      <c r="AQ937">
        <f>Drivers!AQ174</f>
        <v>0</v>
      </c>
      <c r="AR937">
        <f>Drivers!AR174</f>
        <v>0</v>
      </c>
      <c r="AS937">
        <f>Drivers!AS174</f>
        <v>0</v>
      </c>
      <c r="AT937">
        <f>Drivers!AT174</f>
        <v>0</v>
      </c>
      <c r="AU937">
        <f>Drivers!AU174</f>
        <v>0</v>
      </c>
      <c r="AV937">
        <f>Drivers!AV174</f>
        <v>0</v>
      </c>
      <c r="AW937">
        <f>Drivers!AW174</f>
        <v>0</v>
      </c>
      <c r="AX937">
        <f>Drivers!AX174</f>
        <v>0</v>
      </c>
      <c r="AY937">
        <f>Drivers!AY174</f>
        <v>0</v>
      </c>
      <c r="AZ937">
        <f>Drivers!AZ174</f>
        <v>0</v>
      </c>
      <c r="BA937">
        <f>Drivers!BA174</f>
        <v>0</v>
      </c>
      <c r="BB937">
        <f>Drivers!BB174</f>
        <v>0</v>
      </c>
      <c r="BC937">
        <f>Drivers!BC174</f>
        <v>0</v>
      </c>
      <c r="BD937">
        <f>Drivers!BD174</f>
        <v>0</v>
      </c>
      <c r="BE937">
        <f>Drivers!BE174</f>
        <v>0</v>
      </c>
      <c r="BF937">
        <f>Drivers!BF174</f>
        <v>0</v>
      </c>
      <c r="BG937">
        <f>Drivers!BG174</f>
        <v>0</v>
      </c>
      <c r="BH937">
        <f>Drivers!BH174</f>
        <v>0</v>
      </c>
      <c r="BI937">
        <f>Drivers!BI174</f>
        <v>0</v>
      </c>
      <c r="BJ937">
        <f>Drivers!BJ174</f>
        <v>0</v>
      </c>
      <c r="BK937">
        <f>Drivers!BK174</f>
        <v>0</v>
      </c>
      <c r="BL937">
        <f>Drivers!BL174</f>
        <v>0</v>
      </c>
      <c r="BM937">
        <f>Drivers!BM174</f>
        <v>0</v>
      </c>
      <c r="BN937">
        <f>Drivers!BN174</f>
        <v>0</v>
      </c>
      <c r="BO937">
        <f>Drivers!BO174</f>
        <v>0</v>
      </c>
      <c r="BP937">
        <f>Drivers!BP174</f>
        <v>0</v>
      </c>
      <c r="BQ937">
        <f>Drivers!BQ174</f>
        <v>0</v>
      </c>
      <c r="BR937">
        <f>Drivers!BR174</f>
        <v>0</v>
      </c>
      <c r="BS937">
        <f>Drivers!BS174</f>
        <v>0</v>
      </c>
      <c r="BT937">
        <f>Drivers!BT174</f>
        <v>0</v>
      </c>
      <c r="BU937">
        <f>Drivers!BU174</f>
        <v>0</v>
      </c>
      <c r="BV937">
        <f>Drivers!BV174</f>
        <v>1.24</v>
      </c>
      <c r="BW937">
        <f>Drivers!BW174</f>
        <v>1.24</v>
      </c>
      <c r="BX937">
        <f>Drivers!BX174</f>
        <v>1.24</v>
      </c>
      <c r="BY937">
        <f>Drivers!BY174</f>
        <v>1.24</v>
      </c>
      <c r="BZ937">
        <f>Drivers!BZ174</f>
        <v>1.05</v>
      </c>
      <c r="CA937">
        <f>Drivers!CA174</f>
        <v>0.64</v>
      </c>
      <c r="CB937">
        <f>Drivers!CB174</f>
        <v>0.56000000000000005</v>
      </c>
      <c r="CC937">
        <f>Drivers!CC174</f>
        <v>0.51</v>
      </c>
      <c r="CD937">
        <f>Drivers!CD174</f>
        <v>0.48</v>
      </c>
      <c r="CE937">
        <f>Drivers!CE174</f>
        <v>0.44</v>
      </c>
      <c r="CF937">
        <f>Drivers!CF174</f>
        <v>0.35</v>
      </c>
      <c r="CG937">
        <f>Drivers!CG174</f>
        <v>0.3</v>
      </c>
      <c r="CH937">
        <f>Drivers!CH174</f>
        <v>0</v>
      </c>
      <c r="CI937">
        <f>Drivers!CI174</f>
        <v>0</v>
      </c>
      <c r="CJ937">
        <f>Drivers!CJ174</f>
        <v>0</v>
      </c>
      <c r="CK937">
        <f>Drivers!CK174</f>
        <v>0</v>
      </c>
      <c r="CL937">
        <f>Drivers!CL174</f>
        <v>0</v>
      </c>
      <c r="CM937">
        <f>Drivers!CM174</f>
        <v>0</v>
      </c>
      <c r="CN937">
        <f>Drivers!CN174</f>
        <v>0</v>
      </c>
      <c r="CO937">
        <f>Drivers!CO174</f>
        <v>0</v>
      </c>
      <c r="CP937">
        <f>Drivers!CP174</f>
        <v>0</v>
      </c>
      <c r="CQ937">
        <f>Drivers!CQ174</f>
        <v>0</v>
      </c>
      <c r="CR937">
        <f>Drivers!CR174</f>
        <v>0</v>
      </c>
      <c r="CS937">
        <f>Drivers!CS174</f>
        <v>0</v>
      </c>
      <c r="CT937">
        <f>Drivers!CT174</f>
        <v>0</v>
      </c>
      <c r="CU937">
        <f>Drivers!CU174</f>
        <v>0</v>
      </c>
      <c r="CV937">
        <f>Drivers!CV174</f>
        <v>0</v>
      </c>
      <c r="CW937">
        <f>Drivers!CW174</f>
        <v>0</v>
      </c>
      <c r="CX937">
        <f>Drivers!CX174</f>
        <v>0</v>
      </c>
      <c r="CY937">
        <f>Drivers!CY174</f>
        <v>0</v>
      </c>
      <c r="CZ937">
        <f>Drivers!CZ174</f>
        <v>0</v>
      </c>
      <c r="DA937">
        <f>Drivers!DA174</f>
        <v>0</v>
      </c>
      <c r="DB937">
        <f>Drivers!DB174</f>
        <v>0</v>
      </c>
      <c r="DC937">
        <f>Drivers!DC174</f>
        <v>0</v>
      </c>
      <c r="DD937">
        <f>Drivers!DD174</f>
        <v>0</v>
      </c>
      <c r="DE937">
        <f>Drivers!DE174</f>
        <v>0</v>
      </c>
      <c r="DF937">
        <f>Drivers!DF174</f>
        <v>0</v>
      </c>
      <c r="DG937">
        <f>Drivers!DG174</f>
        <v>0</v>
      </c>
      <c r="DH937">
        <f>Drivers!DH174</f>
        <v>0</v>
      </c>
      <c r="DI937">
        <f>Drivers!DI174</f>
        <v>0</v>
      </c>
      <c r="DJ937">
        <f>Drivers!DJ174</f>
        <v>0</v>
      </c>
      <c r="DK937">
        <f>Drivers!DK174</f>
        <v>0</v>
      </c>
      <c r="DL937">
        <f>Drivers!DL174</f>
        <v>0</v>
      </c>
      <c r="DM937">
        <f>Drivers!DM174</f>
        <v>0</v>
      </c>
      <c r="DN937">
        <f>Drivers!DN174</f>
        <v>0</v>
      </c>
      <c r="DO937">
        <f>Drivers!DO174</f>
        <v>0</v>
      </c>
      <c r="DP937">
        <f>Drivers!DP174</f>
        <v>0</v>
      </c>
      <c r="DQ937">
        <f>Drivers!DQ174</f>
        <v>0</v>
      </c>
      <c r="DR937">
        <f>Drivers!DR174</f>
        <v>0</v>
      </c>
      <c r="DS937">
        <f>Drivers!DS174</f>
        <v>0</v>
      </c>
      <c r="DT937">
        <f>Drivers!DT174</f>
        <v>0</v>
      </c>
      <c r="DU937">
        <f>Drivers!DU174</f>
        <v>0</v>
      </c>
      <c r="DV937">
        <f>Drivers!DV174</f>
        <v>0</v>
      </c>
      <c r="DW937">
        <f>Drivers!DW174</f>
        <v>0</v>
      </c>
      <c r="DX937">
        <f>Drivers!DX174</f>
        <v>0</v>
      </c>
      <c r="DY937">
        <f>Drivers!DY174</f>
        <v>0</v>
      </c>
      <c r="DZ937">
        <f>Drivers!DZ174</f>
        <v>0</v>
      </c>
      <c r="EA937">
        <f>Drivers!EA174</f>
        <v>1.2399999999999998</v>
      </c>
      <c r="EB937">
        <f>Drivers!EB174</f>
        <v>0.64615385288273375</v>
      </c>
      <c r="EC937">
        <f>Drivers!EC174</f>
        <v>0.38467623126492589</v>
      </c>
      <c r="ED937">
        <f>Drivers!ED174</f>
        <v>0.27780882702702692</v>
      </c>
      <c r="EE937">
        <f>Drivers!EE174</f>
        <v>0.25973474195847412</v>
      </c>
      <c r="EF937">
        <f>Drivers!EF174</f>
        <v>0.24415237843827708</v>
      </c>
      <c r="EG937">
        <f>Drivers!EG174</f>
        <v>0.24922293182424959</v>
      </c>
      <c r="EH937">
        <f>Drivers!EH174</f>
        <v>0.25952510009611229</v>
      </c>
      <c r="EI937">
        <f>Drivers!EI174</f>
        <v>0.19202673462777464</v>
      </c>
      <c r="EJ937">
        <f>Drivers!EJ174</f>
        <v>0.19296497196434359</v>
      </c>
      <c r="EK937">
        <f>Drivers!EK174</f>
        <v>0</v>
      </c>
    </row>
    <row r="938" spans="1:141">
      <c r="A938">
        <f>Drivers!A178</f>
        <v>0</v>
      </c>
      <c r="B938">
        <f>Drivers!B178</f>
        <v>0</v>
      </c>
      <c r="C938">
        <f>Drivers!C178</f>
        <v>0</v>
      </c>
      <c r="D938">
        <f>Drivers!D178</f>
        <v>0</v>
      </c>
      <c r="E938">
        <f>Drivers!E178</f>
        <v>0</v>
      </c>
      <c r="F938">
        <f>Drivers!F178</f>
        <v>0</v>
      </c>
      <c r="G938">
        <f>Drivers!G178</f>
        <v>0</v>
      </c>
      <c r="H938">
        <f>Drivers!H178</f>
        <v>0</v>
      </c>
      <c r="I938" t="str">
        <f>Drivers!I178</f>
        <v>Y/Y Abs Growth</v>
      </c>
      <c r="J938">
        <f>Drivers!J178</f>
        <v>0</v>
      </c>
      <c r="K938">
        <f>Drivers!K178</f>
        <v>0</v>
      </c>
      <c r="L938">
        <f>Drivers!L178</f>
        <v>0</v>
      </c>
      <c r="M938">
        <f>Drivers!M178</f>
        <v>0</v>
      </c>
      <c r="N938">
        <f>Drivers!N178</f>
        <v>0</v>
      </c>
      <c r="O938">
        <f>Drivers!O178</f>
        <v>0</v>
      </c>
      <c r="P938">
        <f>Drivers!P178</f>
        <v>0</v>
      </c>
      <c r="Q938">
        <f>Drivers!Q178</f>
        <v>0</v>
      </c>
      <c r="R938">
        <f>Drivers!R178</f>
        <v>0</v>
      </c>
      <c r="S938">
        <f>Drivers!S178</f>
        <v>0</v>
      </c>
      <c r="T938">
        <f>Drivers!T178</f>
        <v>0</v>
      </c>
      <c r="U938">
        <f>Drivers!U178</f>
        <v>0</v>
      </c>
      <c r="V938">
        <f>Drivers!V178</f>
        <v>0</v>
      </c>
      <c r="W938">
        <f>Drivers!W178</f>
        <v>0</v>
      </c>
      <c r="X938">
        <f>Drivers!X178</f>
        <v>0</v>
      </c>
      <c r="Y938">
        <f>Drivers!Y178</f>
        <v>0</v>
      </c>
      <c r="Z938">
        <f>Drivers!Z178</f>
        <v>0</v>
      </c>
      <c r="AA938">
        <f>Drivers!AA178</f>
        <v>0</v>
      </c>
      <c r="AB938">
        <f>Drivers!AB178</f>
        <v>0</v>
      </c>
      <c r="AC938">
        <f>Drivers!AC178</f>
        <v>0</v>
      </c>
      <c r="AD938">
        <f>Drivers!AD178</f>
        <v>0</v>
      </c>
      <c r="AE938">
        <f>Drivers!AE178</f>
        <v>0</v>
      </c>
      <c r="AF938">
        <f>Drivers!AF178</f>
        <v>0</v>
      </c>
      <c r="AG938">
        <f>Drivers!AG178</f>
        <v>0</v>
      </c>
      <c r="AH938">
        <f>Drivers!AH178</f>
        <v>0</v>
      </c>
      <c r="AI938">
        <f>Drivers!AI178</f>
        <v>0</v>
      </c>
      <c r="AJ938">
        <f>Drivers!AJ178</f>
        <v>0</v>
      </c>
      <c r="AK938">
        <f>Drivers!AK178</f>
        <v>0</v>
      </c>
      <c r="AL938">
        <f>Drivers!AL178</f>
        <v>0</v>
      </c>
      <c r="AM938">
        <f>Drivers!AM178</f>
        <v>0</v>
      </c>
      <c r="AN938">
        <f>Drivers!AN178</f>
        <v>0</v>
      </c>
      <c r="AO938">
        <f>Drivers!AO178</f>
        <v>0</v>
      </c>
      <c r="AP938">
        <f>Drivers!AP178</f>
        <v>0</v>
      </c>
      <c r="AQ938">
        <f>Drivers!AQ178</f>
        <v>0</v>
      </c>
      <c r="AR938">
        <f>Drivers!AR178</f>
        <v>0</v>
      </c>
      <c r="AS938">
        <f>Drivers!AS178</f>
        <v>0</v>
      </c>
      <c r="AT938">
        <f>Drivers!AT178</f>
        <v>0</v>
      </c>
      <c r="AU938">
        <f>Drivers!AU178</f>
        <v>0</v>
      </c>
      <c r="AV938">
        <f>Drivers!AV178</f>
        <v>0</v>
      </c>
      <c r="AW938">
        <f>Drivers!AW178</f>
        <v>0</v>
      </c>
      <c r="AX938">
        <f>Drivers!AX178</f>
        <v>0</v>
      </c>
      <c r="AY938">
        <f>Drivers!AY178</f>
        <v>0</v>
      </c>
      <c r="AZ938">
        <f>Drivers!AZ178</f>
        <v>0</v>
      </c>
      <c r="BA938">
        <f>Drivers!BA178</f>
        <v>0</v>
      </c>
      <c r="BB938">
        <f>Drivers!BB178</f>
        <v>0</v>
      </c>
      <c r="BC938">
        <f>Drivers!BC178</f>
        <v>0</v>
      </c>
      <c r="BD938">
        <f>Drivers!BD178</f>
        <v>0</v>
      </c>
      <c r="BE938">
        <f>Drivers!BE178</f>
        <v>0</v>
      </c>
      <c r="BF938">
        <f>Drivers!BF178</f>
        <v>0</v>
      </c>
      <c r="BG938">
        <f>Drivers!BG178</f>
        <v>0</v>
      </c>
      <c r="BH938">
        <f>Drivers!BH178</f>
        <v>0</v>
      </c>
      <c r="BI938">
        <f>Drivers!BI178</f>
        <v>0</v>
      </c>
      <c r="BJ938">
        <f>Drivers!BJ178</f>
        <v>0</v>
      </c>
      <c r="BK938">
        <f>Drivers!BK178</f>
        <v>0</v>
      </c>
      <c r="BL938">
        <f>Drivers!BL178</f>
        <v>0</v>
      </c>
      <c r="BM938">
        <f>Drivers!BM178</f>
        <v>0</v>
      </c>
      <c r="BN938">
        <f>Drivers!BN178</f>
        <v>0</v>
      </c>
      <c r="BO938">
        <f>Drivers!BO178</f>
        <v>0</v>
      </c>
      <c r="BP938">
        <f>Drivers!BP178</f>
        <v>0</v>
      </c>
      <c r="BQ938">
        <f>Drivers!BQ178</f>
        <v>0</v>
      </c>
      <c r="BR938">
        <f>Drivers!BR178</f>
        <v>0</v>
      </c>
      <c r="BS938">
        <f>Drivers!BS178</f>
        <v>0</v>
      </c>
      <c r="BT938">
        <f>Drivers!BT178</f>
        <v>0</v>
      </c>
      <c r="BU938">
        <f>Drivers!BU178</f>
        <v>0</v>
      </c>
      <c r="BV938">
        <f>Drivers!BV178</f>
        <v>6.0210471795837659</v>
      </c>
      <c r="BW938">
        <f>Drivers!BW178</f>
        <v>8.4385888501742166</v>
      </c>
      <c r="BX938">
        <f>Drivers!BX178</f>
        <v>10.908458825125491</v>
      </c>
      <c r="BY938">
        <f>Drivers!BY178</f>
        <v>10.575103704242776</v>
      </c>
      <c r="BZ938">
        <f>Drivers!BZ178</f>
        <v>11.420566908371786</v>
      </c>
      <c r="CA938">
        <f>Drivers!CA178</f>
        <v>9.7560975609756113</v>
      </c>
      <c r="CB938">
        <f>Drivers!CB178</f>
        <v>11.03513770180437</v>
      </c>
      <c r="CC938">
        <f>Drivers!CC178</f>
        <v>9.7427407030056052</v>
      </c>
      <c r="CD938">
        <f>Drivers!CD178</f>
        <v>10.702702702702702</v>
      </c>
      <c r="CE938">
        <f>Drivers!CE178</f>
        <v>11</v>
      </c>
      <c r="CF938">
        <f>Drivers!CF178</f>
        <v>10.75925925925926</v>
      </c>
      <c r="CG938">
        <f>Drivers!CG178</f>
        <v>8.6538461538461533</v>
      </c>
      <c r="CH938">
        <f>Drivers!CH178</f>
        <v>0</v>
      </c>
      <c r="CI938">
        <f>Drivers!CI178</f>
        <v>0</v>
      </c>
      <c r="CJ938">
        <f>Drivers!CJ178</f>
        <v>0</v>
      </c>
      <c r="CK938">
        <f>Drivers!CK178</f>
        <v>0</v>
      </c>
      <c r="CL938">
        <f>Drivers!CL178</f>
        <v>0</v>
      </c>
      <c r="CM938">
        <f>Drivers!CM178</f>
        <v>0</v>
      </c>
      <c r="CN938">
        <f>Drivers!CN178</f>
        <v>0</v>
      </c>
      <c r="CO938">
        <f>Drivers!CO178</f>
        <v>0</v>
      </c>
      <c r="CP938">
        <f>Drivers!CP178</f>
        <v>0</v>
      </c>
      <c r="CQ938">
        <f>Drivers!CQ178</f>
        <v>0</v>
      </c>
      <c r="CR938">
        <f>Drivers!CR178</f>
        <v>0</v>
      </c>
      <c r="CS938">
        <f>Drivers!CS178</f>
        <v>0</v>
      </c>
      <c r="CT938">
        <f>Drivers!CT178</f>
        <v>0</v>
      </c>
      <c r="CU938">
        <f>Drivers!CU178</f>
        <v>0</v>
      </c>
      <c r="CV938">
        <f>Drivers!CV178</f>
        <v>0</v>
      </c>
      <c r="CW938">
        <f>Drivers!CW178</f>
        <v>0</v>
      </c>
      <c r="CX938">
        <f>Drivers!CX178</f>
        <v>0</v>
      </c>
      <c r="CY938">
        <f>Drivers!CY178</f>
        <v>0</v>
      </c>
      <c r="CZ938">
        <f>Drivers!CZ178</f>
        <v>0</v>
      </c>
      <c r="DA938">
        <f>Drivers!DA178</f>
        <v>0</v>
      </c>
      <c r="DB938">
        <f>Drivers!DB178</f>
        <v>0</v>
      </c>
      <c r="DC938">
        <f>Drivers!DC178</f>
        <v>0</v>
      </c>
      <c r="DD938">
        <f>Drivers!DD178</f>
        <v>0</v>
      </c>
      <c r="DE938">
        <f>Drivers!DE178</f>
        <v>0</v>
      </c>
      <c r="DF938">
        <f>Drivers!DF178</f>
        <v>0</v>
      </c>
      <c r="DG938">
        <f>Drivers!DG178</f>
        <v>0</v>
      </c>
      <c r="DH938">
        <f>Drivers!DH178</f>
        <v>0</v>
      </c>
      <c r="DI938">
        <f>Drivers!DI178</f>
        <v>0</v>
      </c>
      <c r="DJ938">
        <f>Drivers!DJ178</f>
        <v>0</v>
      </c>
      <c r="DK938">
        <f>Drivers!DK178</f>
        <v>0</v>
      </c>
      <c r="DL938">
        <f>Drivers!DL178</f>
        <v>0</v>
      </c>
      <c r="DM938">
        <f>Drivers!DM178</f>
        <v>0</v>
      </c>
      <c r="DN938">
        <f>Drivers!DN178</f>
        <v>0</v>
      </c>
      <c r="DO938">
        <f>Drivers!DO178</f>
        <v>0</v>
      </c>
      <c r="DP938">
        <f>Drivers!DP178</f>
        <v>0</v>
      </c>
      <c r="DQ938">
        <f>Drivers!DQ178</f>
        <v>0</v>
      </c>
      <c r="DR938">
        <f>Drivers!DR178</f>
        <v>0</v>
      </c>
      <c r="DS938">
        <f>Drivers!DS178</f>
        <v>0</v>
      </c>
      <c r="DT938">
        <f>Drivers!DT178</f>
        <v>0</v>
      </c>
      <c r="DU938">
        <f>Drivers!DU178</f>
        <v>0</v>
      </c>
      <c r="DV938">
        <f>Drivers!DV178</f>
        <v>0</v>
      </c>
      <c r="DW938">
        <f>Drivers!DW178</f>
        <v>0</v>
      </c>
      <c r="DX938">
        <f>Drivers!DX178</f>
        <v>0</v>
      </c>
      <c r="DY938">
        <f>Drivers!DY178</f>
        <v>0</v>
      </c>
      <c r="DZ938">
        <f>Drivers!DZ178</f>
        <v>0</v>
      </c>
      <c r="EA938">
        <f>Drivers!EA178</f>
        <v>35.943198559126245</v>
      </c>
      <c r="EB938">
        <f>Drivers!EB178</f>
        <v>41.954542874157383</v>
      </c>
      <c r="EC938">
        <f>Drivers!EC178</f>
        <v>41.115808115808107</v>
      </c>
      <c r="ED938">
        <f>Drivers!ED178</f>
        <v>41.115706399999993</v>
      </c>
      <c r="EE938">
        <f>Drivers!EE178</f>
        <v>49.119919202098544</v>
      </c>
      <c r="EF938">
        <f>Drivers!EF178</f>
        <v>58.165794619483279</v>
      </c>
      <c r="EG938">
        <f>Drivers!EG178</f>
        <v>73.870030944494033</v>
      </c>
      <c r="EH938">
        <f>Drivers!EH178</f>
        <v>96.094735426608565</v>
      </c>
      <c r="EI938">
        <f>Drivers!EI178</f>
        <v>89.5547759522006</v>
      </c>
      <c r="EJ938">
        <f>Drivers!EJ178</f>
        <v>107.27327295186467</v>
      </c>
      <c r="EK938">
        <f>Drivers!EK178</f>
        <v>0</v>
      </c>
    </row>
    <row r="939" spans="1:141">
      <c r="A939">
        <f>Drivers!A179</f>
        <v>0</v>
      </c>
      <c r="B939">
        <f>Drivers!B179</f>
        <v>0</v>
      </c>
      <c r="C939">
        <f>Drivers!C179</f>
        <v>0</v>
      </c>
      <c r="D939">
        <f>Drivers!D179</f>
        <v>0</v>
      </c>
      <c r="E939">
        <f>Drivers!E179</f>
        <v>0</v>
      </c>
      <c r="F939">
        <f>Drivers!F179</f>
        <v>0</v>
      </c>
      <c r="G939">
        <f>Drivers!G179</f>
        <v>0</v>
      </c>
      <c r="H939">
        <f>Drivers!H179</f>
        <v>0</v>
      </c>
      <c r="I939">
        <f>Drivers!I179</f>
        <v>0</v>
      </c>
      <c r="J939">
        <f>Drivers!J179</f>
        <v>0</v>
      </c>
      <c r="K939">
        <f>Drivers!K179</f>
        <v>0</v>
      </c>
      <c r="L939">
        <f>Drivers!L179</f>
        <v>0</v>
      </c>
      <c r="M939">
        <f>Drivers!M179</f>
        <v>0</v>
      </c>
      <c r="N939">
        <f>Drivers!N179</f>
        <v>0</v>
      </c>
      <c r="O939">
        <f>Drivers!O179</f>
        <v>0</v>
      </c>
      <c r="P939">
        <f>Drivers!P179</f>
        <v>0</v>
      </c>
      <c r="Q939">
        <f>Drivers!Q179</f>
        <v>0</v>
      </c>
      <c r="R939">
        <f>Drivers!R179</f>
        <v>0</v>
      </c>
      <c r="S939">
        <f>Drivers!S179</f>
        <v>0</v>
      </c>
      <c r="T939">
        <f>Drivers!T179</f>
        <v>0</v>
      </c>
      <c r="U939">
        <f>Drivers!U179</f>
        <v>0</v>
      </c>
      <c r="V939">
        <f>Drivers!V179</f>
        <v>0</v>
      </c>
      <c r="W939">
        <f>Drivers!W179</f>
        <v>0</v>
      </c>
      <c r="X939">
        <f>Drivers!X179</f>
        <v>0</v>
      </c>
      <c r="Y939">
        <f>Drivers!Y179</f>
        <v>0</v>
      </c>
      <c r="Z939">
        <f>Drivers!Z179</f>
        <v>0</v>
      </c>
      <c r="AA939">
        <f>Drivers!AA179</f>
        <v>0</v>
      </c>
      <c r="AB939">
        <f>Drivers!AB179</f>
        <v>0</v>
      </c>
      <c r="AC939">
        <f>Drivers!AC179</f>
        <v>0</v>
      </c>
      <c r="AD939">
        <f>Drivers!AD179</f>
        <v>0</v>
      </c>
      <c r="AE939">
        <f>Drivers!AE179</f>
        <v>0</v>
      </c>
      <c r="AF939">
        <f>Drivers!AF179</f>
        <v>0</v>
      </c>
      <c r="AG939">
        <f>Drivers!AG179</f>
        <v>0</v>
      </c>
      <c r="AH939">
        <f>Drivers!AH179</f>
        <v>0</v>
      </c>
      <c r="AI939">
        <f>Drivers!AI179</f>
        <v>0</v>
      </c>
      <c r="AJ939">
        <f>Drivers!AJ179</f>
        <v>0</v>
      </c>
      <c r="AK939">
        <f>Drivers!AK179</f>
        <v>0</v>
      </c>
      <c r="AL939">
        <f>Drivers!AL179</f>
        <v>0</v>
      </c>
      <c r="AM939">
        <f>Drivers!AM179</f>
        <v>0</v>
      </c>
      <c r="AN939">
        <f>Drivers!AN179</f>
        <v>0</v>
      </c>
      <c r="AO939">
        <f>Drivers!AO179</f>
        <v>0</v>
      </c>
      <c r="AP939">
        <f>Drivers!AP179</f>
        <v>0</v>
      </c>
      <c r="AQ939">
        <f>Drivers!AQ179</f>
        <v>0</v>
      </c>
      <c r="AR939">
        <f>Drivers!AR179</f>
        <v>0</v>
      </c>
      <c r="AS939">
        <f>Drivers!AS179</f>
        <v>0</v>
      </c>
      <c r="AT939">
        <f>Drivers!AT179</f>
        <v>0</v>
      </c>
      <c r="AU939">
        <f>Drivers!AU179</f>
        <v>0</v>
      </c>
      <c r="AV939">
        <f>Drivers!AV179</f>
        <v>0</v>
      </c>
      <c r="AW939">
        <f>Drivers!AW179</f>
        <v>0</v>
      </c>
      <c r="AX939">
        <f>Drivers!AX179</f>
        <v>0</v>
      </c>
      <c r="AY939">
        <f>Drivers!AY179</f>
        <v>0</v>
      </c>
      <c r="AZ939">
        <f>Drivers!AZ179</f>
        <v>0</v>
      </c>
      <c r="BA939">
        <f>Drivers!BA179</f>
        <v>0</v>
      </c>
      <c r="BB939">
        <f>Drivers!BB179</f>
        <v>0</v>
      </c>
      <c r="BC939">
        <f>Drivers!BC179</f>
        <v>0</v>
      </c>
      <c r="BD939">
        <f>Drivers!BD179</f>
        <v>0</v>
      </c>
      <c r="BE939">
        <f>Drivers!BE179</f>
        <v>0</v>
      </c>
      <c r="BF939">
        <f>Drivers!BF179</f>
        <v>0</v>
      </c>
      <c r="BG939">
        <f>Drivers!BG179</f>
        <v>0</v>
      </c>
      <c r="BH939">
        <f>Drivers!BH179</f>
        <v>0</v>
      </c>
      <c r="BI939">
        <f>Drivers!BI179</f>
        <v>0</v>
      </c>
      <c r="BJ939">
        <f>Drivers!BJ179</f>
        <v>0</v>
      </c>
      <c r="BK939">
        <f>Drivers!BK179</f>
        <v>0</v>
      </c>
      <c r="BL939">
        <f>Drivers!BL179</f>
        <v>0</v>
      </c>
      <c r="BM939">
        <f>Drivers!BM179</f>
        <v>0</v>
      </c>
      <c r="BN939">
        <f>Drivers!BN179</f>
        <v>0</v>
      </c>
      <c r="BO939">
        <f>Drivers!BO179</f>
        <v>0</v>
      </c>
      <c r="BP939">
        <f>Drivers!BP179</f>
        <v>0</v>
      </c>
      <c r="BQ939">
        <f>Drivers!BQ179</f>
        <v>0</v>
      </c>
      <c r="BR939">
        <f>Drivers!BR179</f>
        <v>0</v>
      </c>
      <c r="BS939">
        <f>Drivers!BS179</f>
        <v>0</v>
      </c>
      <c r="BT939">
        <f>Drivers!BT179</f>
        <v>0</v>
      </c>
      <c r="BU939">
        <f>Drivers!BU179</f>
        <v>0</v>
      </c>
      <c r="BV939">
        <f>Drivers!BV179</f>
        <v>0</v>
      </c>
      <c r="BW939">
        <f>Drivers!BW179</f>
        <v>0</v>
      </c>
      <c r="BX939">
        <f>Drivers!BX179</f>
        <v>0</v>
      </c>
      <c r="BY939">
        <f>Drivers!BY179</f>
        <v>0</v>
      </c>
      <c r="BZ939">
        <f>Drivers!BZ179</f>
        <v>0</v>
      </c>
      <c r="CA939">
        <f>Drivers!CA179</f>
        <v>0</v>
      </c>
      <c r="CB939">
        <f>Drivers!CB179</f>
        <v>0</v>
      </c>
      <c r="CC939">
        <f>Drivers!CC179</f>
        <v>0</v>
      </c>
      <c r="CD939">
        <f>Drivers!CD179</f>
        <v>0</v>
      </c>
      <c r="CE939">
        <f>Drivers!CE179</f>
        <v>0</v>
      </c>
      <c r="CF939">
        <f>Drivers!CF179</f>
        <v>0</v>
      </c>
      <c r="CG939">
        <f>Drivers!CG179</f>
        <v>0</v>
      </c>
      <c r="CH939">
        <f>Drivers!CH179</f>
        <v>0</v>
      </c>
      <c r="CI939">
        <f>Drivers!CI179</f>
        <v>0</v>
      </c>
      <c r="CJ939">
        <f>Drivers!CJ179</f>
        <v>0</v>
      </c>
      <c r="CK939">
        <f>Drivers!CK179</f>
        <v>0</v>
      </c>
      <c r="CL939">
        <f>Drivers!CL179</f>
        <v>0</v>
      </c>
      <c r="CM939">
        <f>Drivers!CM179</f>
        <v>0</v>
      </c>
      <c r="CN939">
        <f>Drivers!CN179</f>
        <v>0</v>
      </c>
      <c r="CO939">
        <f>Drivers!CO179</f>
        <v>0</v>
      </c>
      <c r="CP939">
        <f>Drivers!CP179</f>
        <v>0</v>
      </c>
      <c r="CQ939">
        <f>Drivers!CQ179</f>
        <v>0</v>
      </c>
      <c r="CR939">
        <f>Drivers!CR179</f>
        <v>0</v>
      </c>
      <c r="CS939">
        <f>Drivers!CS179</f>
        <v>0</v>
      </c>
      <c r="CT939">
        <f>Drivers!CT179</f>
        <v>0</v>
      </c>
      <c r="CU939">
        <f>Drivers!CU179</f>
        <v>0</v>
      </c>
      <c r="CV939">
        <f>Drivers!CV179</f>
        <v>0</v>
      </c>
      <c r="CW939">
        <f>Drivers!CW179</f>
        <v>0</v>
      </c>
      <c r="CX939">
        <f>Drivers!CX179</f>
        <v>0</v>
      </c>
      <c r="CY939">
        <f>Drivers!CY179</f>
        <v>0</v>
      </c>
      <c r="CZ939">
        <f>Drivers!CZ179</f>
        <v>0</v>
      </c>
      <c r="DA939">
        <f>Drivers!DA179</f>
        <v>0</v>
      </c>
      <c r="DB939">
        <f>Drivers!DB179</f>
        <v>0</v>
      </c>
      <c r="DC939">
        <f>Drivers!DC179</f>
        <v>0</v>
      </c>
      <c r="DD939">
        <f>Drivers!DD179</f>
        <v>0</v>
      </c>
      <c r="DE939">
        <f>Drivers!DE179</f>
        <v>0</v>
      </c>
      <c r="DF939">
        <f>Drivers!DF179</f>
        <v>0</v>
      </c>
      <c r="DG939">
        <f>Drivers!DG179</f>
        <v>0</v>
      </c>
      <c r="DH939">
        <f>Drivers!DH179</f>
        <v>0</v>
      </c>
      <c r="DI939">
        <f>Drivers!DI179</f>
        <v>0</v>
      </c>
      <c r="DJ939">
        <f>Drivers!DJ179</f>
        <v>0</v>
      </c>
      <c r="DK939">
        <f>Drivers!DK179</f>
        <v>0</v>
      </c>
      <c r="DL939">
        <f>Drivers!DL179</f>
        <v>0</v>
      </c>
      <c r="DM939">
        <f>Drivers!DM179</f>
        <v>0</v>
      </c>
      <c r="DN939">
        <f>Drivers!DN179</f>
        <v>0</v>
      </c>
      <c r="DO939">
        <f>Drivers!DO179</f>
        <v>0</v>
      </c>
      <c r="DP939">
        <f>Drivers!DP179</f>
        <v>0</v>
      </c>
      <c r="DQ939">
        <f>Drivers!DQ179</f>
        <v>0</v>
      </c>
      <c r="DR939">
        <f>Drivers!DR179</f>
        <v>0</v>
      </c>
      <c r="DS939">
        <f>Drivers!DS179</f>
        <v>0</v>
      </c>
      <c r="DT939">
        <f>Drivers!DT179</f>
        <v>0</v>
      </c>
      <c r="DU939">
        <f>Drivers!DU179</f>
        <v>0</v>
      </c>
      <c r="DV939">
        <f>Drivers!DV179</f>
        <v>0</v>
      </c>
      <c r="DW939">
        <f>Drivers!DW179</f>
        <v>0</v>
      </c>
      <c r="DX939">
        <f>Drivers!DX179</f>
        <v>0</v>
      </c>
      <c r="DY939">
        <f>Drivers!DY179</f>
        <v>0</v>
      </c>
      <c r="DZ939">
        <f>Drivers!DZ179</f>
        <v>0</v>
      </c>
      <c r="EA939">
        <f>Drivers!EA179</f>
        <v>0</v>
      </c>
      <c r="EB939">
        <f>Drivers!EB179</f>
        <v>0</v>
      </c>
      <c r="EC939">
        <f>Drivers!EC179</f>
        <v>0</v>
      </c>
      <c r="ED939">
        <f>Drivers!ED179</f>
        <v>0</v>
      </c>
      <c r="EE939">
        <f>Drivers!EE179</f>
        <v>0</v>
      </c>
      <c r="EF939">
        <f>Drivers!EF179</f>
        <v>0</v>
      </c>
      <c r="EG939">
        <f>Drivers!EG179</f>
        <v>0</v>
      </c>
      <c r="EH939">
        <f>Drivers!EH179</f>
        <v>0</v>
      </c>
      <c r="EI939">
        <f>Drivers!EI179</f>
        <v>0</v>
      </c>
      <c r="EJ939">
        <f>Drivers!EJ179</f>
        <v>0</v>
      </c>
      <c r="EK939">
        <f>Drivers!EK179</f>
        <v>0</v>
      </c>
    </row>
    <row r="940" spans="1:141">
      <c r="A940">
        <f>Drivers!A180</f>
        <v>0</v>
      </c>
      <c r="B940">
        <f>Drivers!B180</f>
        <v>0</v>
      </c>
      <c r="C940">
        <f>Drivers!C180</f>
        <v>0</v>
      </c>
      <c r="D940">
        <f>Drivers!D180</f>
        <v>0</v>
      </c>
      <c r="E940">
        <f>Drivers!E180</f>
        <v>0</v>
      </c>
      <c r="F940">
        <f>Drivers!F180</f>
        <v>0</v>
      </c>
      <c r="G940">
        <f>Drivers!G180</f>
        <v>0</v>
      </c>
      <c r="H940">
        <f>Drivers!H180</f>
        <v>0</v>
      </c>
      <c r="I940" t="str">
        <f>Drivers!I180</f>
        <v>StreetEasy Rentals Revenue</v>
      </c>
      <c r="J940">
        <f>Drivers!J180</f>
        <v>0</v>
      </c>
      <c r="K940">
        <f>Drivers!K180</f>
        <v>0</v>
      </c>
      <c r="L940">
        <f>Drivers!L180</f>
        <v>0</v>
      </c>
      <c r="M940">
        <f>Drivers!M180</f>
        <v>0</v>
      </c>
      <c r="N940">
        <f>Drivers!N180</f>
        <v>0</v>
      </c>
      <c r="O940">
        <f>Drivers!O180</f>
        <v>0</v>
      </c>
      <c r="P940">
        <f>Drivers!P180</f>
        <v>0</v>
      </c>
      <c r="Q940">
        <f>Drivers!Q180</f>
        <v>0</v>
      </c>
      <c r="R940">
        <f>Drivers!R180</f>
        <v>0</v>
      </c>
      <c r="S940">
        <f>Drivers!S180</f>
        <v>0</v>
      </c>
      <c r="T940">
        <f>Drivers!T180</f>
        <v>0</v>
      </c>
      <c r="U940">
        <f>Drivers!U180</f>
        <v>0</v>
      </c>
      <c r="V940">
        <f>Drivers!V180</f>
        <v>0</v>
      </c>
      <c r="W940">
        <f>Drivers!W180</f>
        <v>0</v>
      </c>
      <c r="X940">
        <f>Drivers!X180</f>
        <v>0</v>
      </c>
      <c r="Y940">
        <f>Drivers!Y180</f>
        <v>0</v>
      </c>
      <c r="Z940">
        <f>Drivers!Z180</f>
        <v>0</v>
      </c>
      <c r="AA940">
        <f>Drivers!AA180</f>
        <v>0</v>
      </c>
      <c r="AB940">
        <f>Drivers!AB180</f>
        <v>0</v>
      </c>
      <c r="AC940">
        <f>Drivers!AC180</f>
        <v>0</v>
      </c>
      <c r="AD940">
        <f>Drivers!AD180</f>
        <v>0</v>
      </c>
      <c r="AE940">
        <f>Drivers!AE180</f>
        <v>0</v>
      </c>
      <c r="AF940">
        <f>Drivers!AF180</f>
        <v>0</v>
      </c>
      <c r="AG940">
        <f>Drivers!AG180</f>
        <v>0</v>
      </c>
      <c r="AH940">
        <f>Drivers!AH180</f>
        <v>0</v>
      </c>
      <c r="AI940">
        <f>Drivers!AI180</f>
        <v>0</v>
      </c>
      <c r="AJ940">
        <f>Drivers!AJ180</f>
        <v>0</v>
      </c>
      <c r="AK940">
        <f>Drivers!AK180</f>
        <v>0</v>
      </c>
      <c r="AL940">
        <f>Drivers!AL180</f>
        <v>0</v>
      </c>
      <c r="AM940">
        <f>Drivers!AM180</f>
        <v>0</v>
      </c>
      <c r="AN940">
        <f>Drivers!AN180</f>
        <v>0</v>
      </c>
      <c r="AO940">
        <f>Drivers!AO180</f>
        <v>0</v>
      </c>
      <c r="AP940">
        <f>Drivers!AP180</f>
        <v>0</v>
      </c>
      <c r="AQ940">
        <f>Drivers!AQ180</f>
        <v>0</v>
      </c>
      <c r="AR940">
        <f>Drivers!AR180</f>
        <v>0</v>
      </c>
      <c r="AS940">
        <f>Drivers!AS180</f>
        <v>0</v>
      </c>
      <c r="AT940">
        <f>Drivers!AT180</f>
        <v>0</v>
      </c>
      <c r="AU940">
        <f>Drivers!AU180</f>
        <v>0</v>
      </c>
      <c r="AV940">
        <f>Drivers!AV180</f>
        <v>0</v>
      </c>
      <c r="AW940">
        <f>Drivers!AW180</f>
        <v>0</v>
      </c>
      <c r="AX940">
        <f>Drivers!AX180</f>
        <v>0</v>
      </c>
      <c r="AY940">
        <f>Drivers!AY180</f>
        <v>0</v>
      </c>
      <c r="AZ940">
        <f>Drivers!AZ180</f>
        <v>0</v>
      </c>
      <c r="BA940">
        <f>Drivers!BA180</f>
        <v>0</v>
      </c>
      <c r="BB940">
        <f>Drivers!BB180</f>
        <v>0</v>
      </c>
      <c r="BC940">
        <f>Drivers!BC180</f>
        <v>0</v>
      </c>
      <c r="BD940">
        <f>Drivers!BD180</f>
        <v>0</v>
      </c>
      <c r="BE940">
        <f>Drivers!BE180</f>
        <v>0</v>
      </c>
      <c r="BF940">
        <f>Drivers!BF180</f>
        <v>0</v>
      </c>
      <c r="BG940">
        <f>Drivers!BG180</f>
        <v>0</v>
      </c>
      <c r="BH940">
        <f>Drivers!BH180</f>
        <v>0</v>
      </c>
      <c r="BI940">
        <f>Drivers!BI180</f>
        <v>0</v>
      </c>
      <c r="BJ940">
        <f>Drivers!BJ180</f>
        <v>0</v>
      </c>
      <c r="BK940">
        <f>Drivers!BK180</f>
        <v>0</v>
      </c>
      <c r="BL940">
        <f>Drivers!BL180</f>
        <v>0</v>
      </c>
      <c r="BM940">
        <f>Drivers!BM180</f>
        <v>0</v>
      </c>
      <c r="BN940">
        <f>Drivers!BN180</f>
        <v>0</v>
      </c>
      <c r="BO940">
        <f>Drivers!BO180</f>
        <v>0</v>
      </c>
      <c r="BP940">
        <f>Drivers!BP180</f>
        <v>0</v>
      </c>
      <c r="BQ940">
        <f>Drivers!BQ180</f>
        <v>0</v>
      </c>
      <c r="BR940">
        <f>Drivers!BR180</f>
        <v>0</v>
      </c>
      <c r="BS940">
        <f>Drivers!BS180</f>
        <v>0</v>
      </c>
      <c r="BT940">
        <f>Drivers!BT180</f>
        <v>0</v>
      </c>
      <c r="BU940">
        <f>Drivers!BU180</f>
        <v>0</v>
      </c>
      <c r="BV940">
        <f>Drivers!BV180</f>
        <v>0</v>
      </c>
      <c r="BW940">
        <f>Drivers!BW180</f>
        <v>0</v>
      </c>
      <c r="BX940">
        <f>Drivers!BX180</f>
        <v>0</v>
      </c>
      <c r="BY940">
        <f>Drivers!BY180</f>
        <v>0</v>
      </c>
      <c r="BZ940">
        <f>Drivers!BZ180</f>
        <v>0</v>
      </c>
      <c r="CA940">
        <f>Drivers!CA180</f>
        <v>0</v>
      </c>
      <c r="CB940">
        <f>Drivers!CB180</f>
        <v>3.4269230769230767</v>
      </c>
      <c r="CC940">
        <f>Drivers!CC180</f>
        <v>4.968</v>
      </c>
      <c r="CD940">
        <f>Drivers!CD180</f>
        <v>4.8600000000000003</v>
      </c>
      <c r="CE940">
        <f>Drivers!CE180</f>
        <v>4.9139999999999997</v>
      </c>
      <c r="CF940">
        <f>Drivers!CF180</f>
        <v>7.452</v>
      </c>
      <c r="CG940">
        <f>Drivers!CG180</f>
        <v>7.6010400000000002</v>
      </c>
      <c r="CH940">
        <f>Drivers!CH180</f>
        <v>0</v>
      </c>
      <c r="CI940">
        <f>Drivers!CI180</f>
        <v>0</v>
      </c>
      <c r="CJ940">
        <f>Drivers!CJ180</f>
        <v>0</v>
      </c>
      <c r="CK940">
        <f>Drivers!CK180</f>
        <v>0</v>
      </c>
      <c r="CL940">
        <f>Drivers!CL180</f>
        <v>0</v>
      </c>
      <c r="CM940">
        <f>Drivers!CM180</f>
        <v>0</v>
      </c>
      <c r="CN940">
        <f>Drivers!CN180</f>
        <v>0</v>
      </c>
      <c r="CO940">
        <f>Drivers!CO180</f>
        <v>0</v>
      </c>
      <c r="CP940">
        <f>Drivers!CP180</f>
        <v>0</v>
      </c>
      <c r="CQ940">
        <f>Drivers!CQ180</f>
        <v>0</v>
      </c>
      <c r="CR940">
        <f>Drivers!CR180</f>
        <v>0</v>
      </c>
      <c r="CS940">
        <f>Drivers!CS180</f>
        <v>0</v>
      </c>
      <c r="CT940">
        <f>Drivers!CT180</f>
        <v>0</v>
      </c>
      <c r="CU940">
        <f>Drivers!CU180</f>
        <v>0</v>
      </c>
      <c r="CV940">
        <f>Drivers!CV180</f>
        <v>0</v>
      </c>
      <c r="CW940">
        <f>Drivers!CW180</f>
        <v>0</v>
      </c>
      <c r="CX940">
        <f>Drivers!CX180</f>
        <v>0</v>
      </c>
      <c r="CY940">
        <f>Drivers!CY180</f>
        <v>0</v>
      </c>
      <c r="CZ940">
        <f>Drivers!CZ180</f>
        <v>0</v>
      </c>
      <c r="DA940">
        <f>Drivers!DA180</f>
        <v>0</v>
      </c>
      <c r="DB940">
        <f>Drivers!DB180</f>
        <v>0</v>
      </c>
      <c r="DC940">
        <f>Drivers!DC180</f>
        <v>0</v>
      </c>
      <c r="DD940">
        <f>Drivers!DD180</f>
        <v>0</v>
      </c>
      <c r="DE940">
        <f>Drivers!DE180</f>
        <v>0</v>
      </c>
      <c r="DF940">
        <f>Drivers!DF180</f>
        <v>0</v>
      </c>
      <c r="DG940">
        <f>Drivers!DG180</f>
        <v>0</v>
      </c>
      <c r="DH940">
        <f>Drivers!DH180</f>
        <v>0</v>
      </c>
      <c r="DI940">
        <f>Drivers!DI180</f>
        <v>0</v>
      </c>
      <c r="DJ940">
        <f>Drivers!DJ180</f>
        <v>0</v>
      </c>
      <c r="DK940">
        <f>Drivers!DK180</f>
        <v>0</v>
      </c>
      <c r="DL940">
        <f>Drivers!DL180</f>
        <v>0</v>
      </c>
      <c r="DM940">
        <f>Drivers!DM180</f>
        <v>0</v>
      </c>
      <c r="DN940">
        <f>Drivers!DN180</f>
        <v>0</v>
      </c>
      <c r="DO940">
        <f>Drivers!DO180</f>
        <v>0</v>
      </c>
      <c r="DP940">
        <f>Drivers!DP180</f>
        <v>0</v>
      </c>
      <c r="DQ940">
        <f>Drivers!DQ180</f>
        <v>0</v>
      </c>
      <c r="DR940">
        <f>Drivers!DR180</f>
        <v>0</v>
      </c>
      <c r="DS940">
        <f>Drivers!DS180</f>
        <v>0</v>
      </c>
      <c r="DT940">
        <f>Drivers!DT180</f>
        <v>0</v>
      </c>
      <c r="DU940">
        <f>Drivers!DU180</f>
        <v>0</v>
      </c>
      <c r="DV940">
        <f>Drivers!DV180</f>
        <v>0</v>
      </c>
      <c r="DW940">
        <f>Drivers!DW180</f>
        <v>0</v>
      </c>
      <c r="DX940">
        <f>Drivers!DX180</f>
        <v>0</v>
      </c>
      <c r="DY940">
        <f>Drivers!DY180</f>
        <v>0</v>
      </c>
      <c r="DZ940">
        <f>Drivers!DZ180</f>
        <v>0</v>
      </c>
      <c r="EA940">
        <f>Drivers!EA180</f>
        <v>0</v>
      </c>
      <c r="EB940">
        <f>Drivers!EB180</f>
        <v>8.3949230769230763</v>
      </c>
      <c r="EC940">
        <f>Drivers!EC180</f>
        <v>24.82704</v>
      </c>
      <c r="ED940">
        <f>Drivers!ED180</f>
        <v>37.612965600000003</v>
      </c>
      <c r="EE940">
        <f>Drivers!EE180</f>
        <v>57.139762453545202</v>
      </c>
      <c r="EF940">
        <f>Drivers!EF180</f>
        <v>86.330218969260017</v>
      </c>
      <c r="EG940">
        <f>Drivers!EG180</f>
        <v>130.79028173842892</v>
      </c>
      <c r="EH940">
        <f>Drivers!EH180</f>
        <v>198.14727683371984</v>
      </c>
      <c r="EI940">
        <f>Drivers!EI180</f>
        <v>260.88016181002394</v>
      </c>
      <c r="EJ940">
        <f>Drivers!EJ180</f>
        <v>341.59976269575111</v>
      </c>
      <c r="EK940">
        <f>Drivers!EK180</f>
        <v>0</v>
      </c>
    </row>
    <row r="941" spans="1:141">
      <c r="A941">
        <f>Drivers!A181</f>
        <v>0</v>
      </c>
      <c r="B941">
        <f>Drivers!B181</f>
        <v>0</v>
      </c>
      <c r="C941">
        <f>Drivers!C181</f>
        <v>0</v>
      </c>
      <c r="D941">
        <f>Drivers!D181</f>
        <v>0</v>
      </c>
      <c r="E941">
        <f>Drivers!E181</f>
        <v>0</v>
      </c>
      <c r="F941">
        <f>Drivers!F181</f>
        <v>0</v>
      </c>
      <c r="G941">
        <f>Drivers!G181</f>
        <v>0</v>
      </c>
      <c r="H941">
        <f>Drivers!H181</f>
        <v>0</v>
      </c>
      <c r="I941" t="str">
        <f>Drivers!I181</f>
        <v>Y/Y Growth %</v>
      </c>
      <c r="J941">
        <f>Drivers!J181</f>
        <v>0</v>
      </c>
      <c r="K941">
        <f>Drivers!K181</f>
        <v>0</v>
      </c>
      <c r="L941">
        <f>Drivers!L181</f>
        <v>0</v>
      </c>
      <c r="M941">
        <f>Drivers!M181</f>
        <v>0</v>
      </c>
      <c r="N941">
        <f>Drivers!N181</f>
        <v>0</v>
      </c>
      <c r="O941">
        <f>Drivers!O181</f>
        <v>0</v>
      </c>
      <c r="P941">
        <f>Drivers!P181</f>
        <v>0</v>
      </c>
      <c r="Q941">
        <f>Drivers!Q181</f>
        <v>0</v>
      </c>
      <c r="R941">
        <f>Drivers!R181</f>
        <v>0</v>
      </c>
      <c r="S941">
        <f>Drivers!S181</f>
        <v>0</v>
      </c>
      <c r="T941">
        <f>Drivers!T181</f>
        <v>0</v>
      </c>
      <c r="U941">
        <f>Drivers!U181</f>
        <v>0</v>
      </c>
      <c r="V941">
        <f>Drivers!V181</f>
        <v>0</v>
      </c>
      <c r="W941">
        <f>Drivers!W181</f>
        <v>0</v>
      </c>
      <c r="X941">
        <f>Drivers!X181</f>
        <v>0</v>
      </c>
      <c r="Y941">
        <f>Drivers!Y181</f>
        <v>0</v>
      </c>
      <c r="Z941">
        <f>Drivers!Z181</f>
        <v>0</v>
      </c>
      <c r="AA941">
        <f>Drivers!AA181</f>
        <v>0</v>
      </c>
      <c r="AB941">
        <f>Drivers!AB181</f>
        <v>0</v>
      </c>
      <c r="AC941">
        <f>Drivers!AC181</f>
        <v>0</v>
      </c>
      <c r="AD941">
        <f>Drivers!AD181</f>
        <v>0</v>
      </c>
      <c r="AE941">
        <f>Drivers!AE181</f>
        <v>0</v>
      </c>
      <c r="AF941">
        <f>Drivers!AF181</f>
        <v>0</v>
      </c>
      <c r="AG941">
        <f>Drivers!AG181</f>
        <v>0</v>
      </c>
      <c r="AH941">
        <f>Drivers!AH181</f>
        <v>0</v>
      </c>
      <c r="AI941">
        <f>Drivers!AI181</f>
        <v>0</v>
      </c>
      <c r="AJ941">
        <f>Drivers!AJ181</f>
        <v>0</v>
      </c>
      <c r="AK941">
        <f>Drivers!AK181</f>
        <v>0</v>
      </c>
      <c r="AL941">
        <f>Drivers!AL181</f>
        <v>0</v>
      </c>
      <c r="AM941">
        <f>Drivers!AM181</f>
        <v>0</v>
      </c>
      <c r="AN941">
        <f>Drivers!AN181</f>
        <v>0</v>
      </c>
      <c r="AO941">
        <f>Drivers!AO181</f>
        <v>0</v>
      </c>
      <c r="AP941">
        <f>Drivers!AP181</f>
        <v>0</v>
      </c>
      <c r="AQ941">
        <f>Drivers!AQ181</f>
        <v>0</v>
      </c>
      <c r="AR941">
        <f>Drivers!AR181</f>
        <v>0</v>
      </c>
      <c r="AS941">
        <f>Drivers!AS181</f>
        <v>0</v>
      </c>
      <c r="AT941">
        <f>Drivers!AT181</f>
        <v>0</v>
      </c>
      <c r="AU941">
        <f>Drivers!AU181</f>
        <v>0</v>
      </c>
      <c r="AV941">
        <f>Drivers!AV181</f>
        <v>0</v>
      </c>
      <c r="AW941">
        <f>Drivers!AW181</f>
        <v>0</v>
      </c>
      <c r="AX941">
        <f>Drivers!AX181</f>
        <v>0</v>
      </c>
      <c r="AY941">
        <f>Drivers!AY181</f>
        <v>0</v>
      </c>
      <c r="AZ941">
        <f>Drivers!AZ181</f>
        <v>0</v>
      </c>
      <c r="BA941">
        <f>Drivers!BA181</f>
        <v>0</v>
      </c>
      <c r="BB941">
        <f>Drivers!BB181</f>
        <v>0</v>
      </c>
      <c r="BC941">
        <f>Drivers!BC181</f>
        <v>0</v>
      </c>
      <c r="BD941">
        <f>Drivers!BD181</f>
        <v>0</v>
      </c>
      <c r="BE941">
        <f>Drivers!BE181</f>
        <v>0</v>
      </c>
      <c r="BF941">
        <f>Drivers!BF181</f>
        <v>0</v>
      </c>
      <c r="BG941">
        <f>Drivers!BG181</f>
        <v>0</v>
      </c>
      <c r="BH941">
        <f>Drivers!BH181</f>
        <v>0</v>
      </c>
      <c r="BI941">
        <f>Drivers!BI181</f>
        <v>0</v>
      </c>
      <c r="BJ941">
        <f>Drivers!BJ181</f>
        <v>0</v>
      </c>
      <c r="BK941">
        <f>Drivers!BK181</f>
        <v>0</v>
      </c>
      <c r="BL941">
        <f>Drivers!BL181</f>
        <v>0</v>
      </c>
      <c r="BM941">
        <f>Drivers!BM181</f>
        <v>0</v>
      </c>
      <c r="BN941">
        <f>Drivers!BN181</f>
        <v>0</v>
      </c>
      <c r="BO941">
        <f>Drivers!BO181</f>
        <v>0</v>
      </c>
      <c r="BP941">
        <f>Drivers!BP181</f>
        <v>0</v>
      </c>
      <c r="BQ941">
        <f>Drivers!BQ181</f>
        <v>0</v>
      </c>
      <c r="BR941">
        <f>Drivers!BR181</f>
        <v>0</v>
      </c>
      <c r="BS941">
        <f>Drivers!BS181</f>
        <v>0</v>
      </c>
      <c r="BT941">
        <f>Drivers!BT181</f>
        <v>0</v>
      </c>
      <c r="BU941">
        <f>Drivers!BU181</f>
        <v>0</v>
      </c>
      <c r="BV941">
        <f>Drivers!BV181</f>
        <v>0</v>
      </c>
      <c r="BW941">
        <f>Drivers!BW181</f>
        <v>0</v>
      </c>
      <c r="BX941">
        <f>Drivers!BX181</f>
        <v>0</v>
      </c>
      <c r="BY941">
        <f>Drivers!BY181</f>
        <v>0</v>
      </c>
      <c r="BZ941">
        <f>Drivers!BZ181</f>
        <v>0</v>
      </c>
      <c r="CA941">
        <f>Drivers!CA181</f>
        <v>0</v>
      </c>
      <c r="CB941">
        <f>Drivers!CB181</f>
        <v>0</v>
      </c>
      <c r="CC941">
        <f>Drivers!CC181</f>
        <v>0</v>
      </c>
      <c r="CD941">
        <f>Drivers!CD181</f>
        <v>0</v>
      </c>
      <c r="CE941">
        <f>Drivers!CE181</f>
        <v>0</v>
      </c>
      <c r="CF941">
        <f>Drivers!CF181</f>
        <v>1.1745454545454548</v>
      </c>
      <c r="CG941">
        <f>Drivers!CG181</f>
        <v>0.53</v>
      </c>
      <c r="CH941">
        <f>Drivers!CH181</f>
        <v>0</v>
      </c>
      <c r="CI941">
        <f>Drivers!CI181</f>
        <v>0</v>
      </c>
      <c r="CJ941">
        <f>Drivers!CJ181</f>
        <v>0</v>
      </c>
      <c r="CK941">
        <f>Drivers!CK181</f>
        <v>0</v>
      </c>
      <c r="CL941">
        <f>Drivers!CL181</f>
        <v>0</v>
      </c>
      <c r="CM941">
        <f>Drivers!CM181</f>
        <v>0</v>
      </c>
      <c r="CN941">
        <f>Drivers!CN181</f>
        <v>0</v>
      </c>
      <c r="CO941">
        <f>Drivers!CO181</f>
        <v>0</v>
      </c>
      <c r="CP941">
        <f>Drivers!CP181</f>
        <v>0</v>
      </c>
      <c r="CQ941">
        <f>Drivers!CQ181</f>
        <v>0</v>
      </c>
      <c r="CR941">
        <f>Drivers!CR181</f>
        <v>0</v>
      </c>
      <c r="CS941">
        <f>Drivers!CS181</f>
        <v>0</v>
      </c>
      <c r="CT941">
        <f>Drivers!CT181</f>
        <v>0</v>
      </c>
      <c r="CU941">
        <f>Drivers!CU181</f>
        <v>0</v>
      </c>
      <c r="CV941">
        <f>Drivers!CV181</f>
        <v>0</v>
      </c>
      <c r="CW941">
        <f>Drivers!CW181</f>
        <v>0</v>
      </c>
      <c r="CX941">
        <f>Drivers!CX181</f>
        <v>0</v>
      </c>
      <c r="CY941">
        <f>Drivers!CY181</f>
        <v>0</v>
      </c>
      <c r="CZ941">
        <f>Drivers!CZ181</f>
        <v>0</v>
      </c>
      <c r="DA941">
        <f>Drivers!DA181</f>
        <v>0</v>
      </c>
      <c r="DB941">
        <f>Drivers!DB181</f>
        <v>0</v>
      </c>
      <c r="DC941">
        <f>Drivers!DC181</f>
        <v>0</v>
      </c>
      <c r="DD941">
        <f>Drivers!DD181</f>
        <v>0</v>
      </c>
      <c r="DE941">
        <f>Drivers!DE181</f>
        <v>0</v>
      </c>
      <c r="DF941">
        <f>Drivers!DF181</f>
        <v>0</v>
      </c>
      <c r="DG941">
        <f>Drivers!DG181</f>
        <v>0</v>
      </c>
      <c r="DH941">
        <f>Drivers!DH181</f>
        <v>0</v>
      </c>
      <c r="DI941">
        <f>Drivers!DI181</f>
        <v>0</v>
      </c>
      <c r="DJ941">
        <f>Drivers!DJ181</f>
        <v>0</v>
      </c>
      <c r="DK941">
        <f>Drivers!DK181</f>
        <v>0</v>
      </c>
      <c r="DL941">
        <f>Drivers!DL181</f>
        <v>0</v>
      </c>
      <c r="DM941">
        <f>Drivers!DM181</f>
        <v>0</v>
      </c>
      <c r="DN941">
        <f>Drivers!DN181</f>
        <v>0</v>
      </c>
      <c r="DO941">
        <f>Drivers!DO181</f>
        <v>0</v>
      </c>
      <c r="DP941">
        <f>Drivers!DP181</f>
        <v>0</v>
      </c>
      <c r="DQ941">
        <f>Drivers!DQ181</f>
        <v>0</v>
      </c>
      <c r="DR941">
        <f>Drivers!DR181</f>
        <v>0</v>
      </c>
      <c r="DS941">
        <f>Drivers!DS181</f>
        <v>0</v>
      </c>
      <c r="DT941">
        <f>Drivers!DT181</f>
        <v>0</v>
      </c>
      <c r="DU941">
        <f>Drivers!DU181</f>
        <v>0</v>
      </c>
      <c r="DV941">
        <f>Drivers!DV181</f>
        <v>0</v>
      </c>
      <c r="DW941">
        <f>Drivers!DW181</f>
        <v>0</v>
      </c>
      <c r="DX941">
        <f>Drivers!DX181</f>
        <v>0</v>
      </c>
      <c r="DY941">
        <f>Drivers!DY181</f>
        <v>0</v>
      </c>
      <c r="DZ941">
        <f>Drivers!DZ181</f>
        <v>0</v>
      </c>
      <c r="EA941">
        <f>Drivers!EA181</f>
        <v>0</v>
      </c>
      <c r="EB941">
        <f>Drivers!EB181</f>
        <v>0</v>
      </c>
      <c r="EC941">
        <f>Drivers!EC181</f>
        <v>1.9573874319643743</v>
      </c>
      <c r="ED941">
        <f>Drivers!ED181</f>
        <v>0.51500000000000012</v>
      </c>
      <c r="EE941">
        <f>Drivers!EE181</f>
        <v>0.51915068493150662</v>
      </c>
      <c r="EF941">
        <f>Drivers!EF181</f>
        <v>0.51086065573770534</v>
      </c>
      <c r="EG941">
        <f>Drivers!EG181</f>
        <v>0.5149999999999999</v>
      </c>
      <c r="EH941">
        <f>Drivers!EH181</f>
        <v>0.51500000000000035</v>
      </c>
      <c r="EI941">
        <f>Drivers!EI181</f>
        <v>0.31659726027397261</v>
      </c>
      <c r="EJ941">
        <f>Drivers!EJ181</f>
        <v>0.30941256830601072</v>
      </c>
      <c r="EK941">
        <f>Drivers!EK181</f>
        <v>0</v>
      </c>
    </row>
    <row r="942" spans="1:141">
      <c r="A942">
        <f>Drivers!A182</f>
        <v>0</v>
      </c>
      <c r="B942">
        <f>Drivers!B182</f>
        <v>0</v>
      </c>
      <c r="C942">
        <f>Drivers!C182</f>
        <v>0</v>
      </c>
      <c r="D942">
        <f>Drivers!D182</f>
        <v>0</v>
      </c>
      <c r="E942">
        <f>Drivers!E182</f>
        <v>0</v>
      </c>
      <c r="F942">
        <f>Drivers!F182</f>
        <v>0</v>
      </c>
      <c r="G942">
        <f>Drivers!G182</f>
        <v>0</v>
      </c>
      <c r="H942">
        <f>Drivers!H182</f>
        <v>0</v>
      </c>
      <c r="I942">
        <f>Drivers!I182</f>
        <v>0</v>
      </c>
      <c r="J942">
        <f>Drivers!J182</f>
        <v>0</v>
      </c>
      <c r="K942">
        <f>Drivers!K182</f>
        <v>0</v>
      </c>
      <c r="L942">
        <f>Drivers!L182</f>
        <v>0</v>
      </c>
      <c r="M942">
        <f>Drivers!M182</f>
        <v>0</v>
      </c>
      <c r="N942">
        <f>Drivers!N182</f>
        <v>0</v>
      </c>
      <c r="O942">
        <f>Drivers!O182</f>
        <v>0</v>
      </c>
      <c r="P942">
        <f>Drivers!P182</f>
        <v>0</v>
      </c>
      <c r="Q942">
        <f>Drivers!Q182</f>
        <v>0</v>
      </c>
      <c r="R942">
        <f>Drivers!R182</f>
        <v>0</v>
      </c>
      <c r="S942">
        <f>Drivers!S182</f>
        <v>0</v>
      </c>
      <c r="T942">
        <f>Drivers!T182</f>
        <v>0</v>
      </c>
      <c r="U942">
        <f>Drivers!U182</f>
        <v>0</v>
      </c>
      <c r="V942">
        <f>Drivers!V182</f>
        <v>0</v>
      </c>
      <c r="W942">
        <f>Drivers!W182</f>
        <v>0</v>
      </c>
      <c r="X942">
        <f>Drivers!X182</f>
        <v>0</v>
      </c>
      <c r="Y942">
        <f>Drivers!Y182</f>
        <v>0</v>
      </c>
      <c r="Z942">
        <f>Drivers!Z182</f>
        <v>0</v>
      </c>
      <c r="AA942">
        <f>Drivers!AA182</f>
        <v>0</v>
      </c>
      <c r="AB942">
        <f>Drivers!AB182</f>
        <v>0</v>
      </c>
      <c r="AC942">
        <f>Drivers!AC182</f>
        <v>0</v>
      </c>
      <c r="AD942">
        <f>Drivers!AD182</f>
        <v>0</v>
      </c>
      <c r="AE942">
        <f>Drivers!AE182</f>
        <v>0</v>
      </c>
      <c r="AF942">
        <f>Drivers!AF182</f>
        <v>0</v>
      </c>
      <c r="AG942">
        <f>Drivers!AG182</f>
        <v>0</v>
      </c>
      <c r="AH942">
        <f>Drivers!AH182</f>
        <v>0</v>
      </c>
      <c r="AI942">
        <f>Drivers!AI182</f>
        <v>0</v>
      </c>
      <c r="AJ942">
        <f>Drivers!AJ182</f>
        <v>0</v>
      </c>
      <c r="AK942">
        <f>Drivers!AK182</f>
        <v>0</v>
      </c>
      <c r="AL942">
        <f>Drivers!AL182</f>
        <v>0</v>
      </c>
      <c r="AM942">
        <f>Drivers!AM182</f>
        <v>0</v>
      </c>
      <c r="AN942">
        <f>Drivers!AN182</f>
        <v>0</v>
      </c>
      <c r="AO942">
        <f>Drivers!AO182</f>
        <v>0</v>
      </c>
      <c r="AP942">
        <f>Drivers!AP182</f>
        <v>0</v>
      </c>
      <c r="AQ942">
        <f>Drivers!AQ182</f>
        <v>0</v>
      </c>
      <c r="AR942">
        <f>Drivers!AR182</f>
        <v>0</v>
      </c>
      <c r="AS942">
        <f>Drivers!AS182</f>
        <v>0</v>
      </c>
      <c r="AT942">
        <f>Drivers!AT182</f>
        <v>0</v>
      </c>
      <c r="AU942">
        <f>Drivers!AU182</f>
        <v>0</v>
      </c>
      <c r="AV942">
        <f>Drivers!AV182</f>
        <v>0</v>
      </c>
      <c r="AW942">
        <f>Drivers!AW182</f>
        <v>0</v>
      </c>
      <c r="AX942">
        <f>Drivers!AX182</f>
        <v>0</v>
      </c>
      <c r="AY942">
        <f>Drivers!AY182</f>
        <v>0</v>
      </c>
      <c r="AZ942">
        <f>Drivers!AZ182</f>
        <v>0</v>
      </c>
      <c r="BA942">
        <f>Drivers!BA182</f>
        <v>0</v>
      </c>
      <c r="BB942">
        <f>Drivers!BB182</f>
        <v>0</v>
      </c>
      <c r="BC942">
        <f>Drivers!BC182</f>
        <v>0</v>
      </c>
      <c r="BD942">
        <f>Drivers!BD182</f>
        <v>0</v>
      </c>
      <c r="BE942">
        <f>Drivers!BE182</f>
        <v>0</v>
      </c>
      <c r="BF942">
        <f>Drivers!BF182</f>
        <v>0</v>
      </c>
      <c r="BG942">
        <f>Drivers!BG182</f>
        <v>0</v>
      </c>
      <c r="BH942">
        <f>Drivers!BH182</f>
        <v>0</v>
      </c>
      <c r="BI942">
        <f>Drivers!BI182</f>
        <v>0</v>
      </c>
      <c r="BJ942">
        <f>Drivers!BJ182</f>
        <v>0</v>
      </c>
      <c r="BK942">
        <f>Drivers!BK182</f>
        <v>0</v>
      </c>
      <c r="BL942">
        <f>Drivers!BL182</f>
        <v>0</v>
      </c>
      <c r="BM942">
        <f>Drivers!BM182</f>
        <v>0</v>
      </c>
      <c r="BN942">
        <f>Drivers!BN182</f>
        <v>0</v>
      </c>
      <c r="BO942">
        <f>Drivers!BO182</f>
        <v>0</v>
      </c>
      <c r="BP942">
        <f>Drivers!BP182</f>
        <v>0</v>
      </c>
      <c r="BQ942">
        <f>Drivers!BQ182</f>
        <v>0</v>
      </c>
      <c r="BR942">
        <f>Drivers!BR182</f>
        <v>0</v>
      </c>
      <c r="BS942">
        <f>Drivers!BS182</f>
        <v>0</v>
      </c>
      <c r="BT942">
        <f>Drivers!BT182</f>
        <v>0</v>
      </c>
      <c r="BU942">
        <f>Drivers!BU182</f>
        <v>0</v>
      </c>
      <c r="BV942">
        <f>Drivers!BV182</f>
        <v>0</v>
      </c>
      <c r="BW942">
        <f>Drivers!BW182</f>
        <v>0</v>
      </c>
      <c r="BX942">
        <f>Drivers!BX182</f>
        <v>0</v>
      </c>
      <c r="BY942">
        <f>Drivers!BY182</f>
        <v>0</v>
      </c>
      <c r="BZ942">
        <f>Drivers!BZ182</f>
        <v>0</v>
      </c>
      <c r="CA942">
        <f>Drivers!CA182</f>
        <v>0</v>
      </c>
      <c r="CB942">
        <f>Drivers!CB182</f>
        <v>0</v>
      </c>
      <c r="CC942">
        <f>Drivers!CC182</f>
        <v>0</v>
      </c>
      <c r="CD942">
        <f>Drivers!CD182</f>
        <v>0</v>
      </c>
      <c r="CE942">
        <f>Drivers!CE182</f>
        <v>0</v>
      </c>
      <c r="CF942">
        <f>Drivers!CF182</f>
        <v>0</v>
      </c>
      <c r="CG942">
        <f>Drivers!CG182</f>
        <v>0</v>
      </c>
      <c r="CH942">
        <f>Drivers!CH182</f>
        <v>0</v>
      </c>
      <c r="CI942">
        <f>Drivers!CI182</f>
        <v>0</v>
      </c>
      <c r="CJ942">
        <f>Drivers!CJ182</f>
        <v>0</v>
      </c>
      <c r="CK942">
        <f>Drivers!CK182</f>
        <v>0</v>
      </c>
      <c r="CL942">
        <f>Drivers!CL182</f>
        <v>0</v>
      </c>
      <c r="CM942">
        <f>Drivers!CM182</f>
        <v>0</v>
      </c>
      <c r="CN942">
        <f>Drivers!CN182</f>
        <v>0</v>
      </c>
      <c r="CO942">
        <f>Drivers!CO182</f>
        <v>0</v>
      </c>
      <c r="CP942">
        <f>Drivers!CP182</f>
        <v>0</v>
      </c>
      <c r="CQ942">
        <f>Drivers!CQ182</f>
        <v>0</v>
      </c>
      <c r="CR942">
        <f>Drivers!CR182</f>
        <v>0</v>
      </c>
      <c r="CS942">
        <f>Drivers!CS182</f>
        <v>0</v>
      </c>
      <c r="CT942">
        <f>Drivers!CT182</f>
        <v>0</v>
      </c>
      <c r="CU942">
        <f>Drivers!CU182</f>
        <v>0</v>
      </c>
      <c r="CV942">
        <f>Drivers!CV182</f>
        <v>0</v>
      </c>
      <c r="CW942">
        <f>Drivers!CW182</f>
        <v>0</v>
      </c>
      <c r="CX942">
        <f>Drivers!CX182</f>
        <v>0</v>
      </c>
      <c r="CY942">
        <f>Drivers!CY182</f>
        <v>0</v>
      </c>
      <c r="CZ942">
        <f>Drivers!CZ182</f>
        <v>0</v>
      </c>
      <c r="DA942">
        <f>Drivers!DA182</f>
        <v>0</v>
      </c>
      <c r="DB942">
        <f>Drivers!DB182</f>
        <v>0</v>
      </c>
      <c r="DC942">
        <f>Drivers!DC182</f>
        <v>0</v>
      </c>
      <c r="DD942">
        <f>Drivers!DD182</f>
        <v>0</v>
      </c>
      <c r="DE942">
        <f>Drivers!DE182</f>
        <v>0</v>
      </c>
      <c r="DF942">
        <f>Drivers!DF182</f>
        <v>0</v>
      </c>
      <c r="DG942">
        <f>Drivers!DG182</f>
        <v>0</v>
      </c>
      <c r="DH942">
        <f>Drivers!DH182</f>
        <v>0</v>
      </c>
      <c r="DI942">
        <f>Drivers!DI182</f>
        <v>0</v>
      </c>
      <c r="DJ942">
        <f>Drivers!DJ182</f>
        <v>0</v>
      </c>
      <c r="DK942">
        <f>Drivers!DK182</f>
        <v>0</v>
      </c>
      <c r="DL942">
        <f>Drivers!DL182</f>
        <v>0</v>
      </c>
      <c r="DM942">
        <f>Drivers!DM182</f>
        <v>0</v>
      </c>
      <c r="DN942">
        <f>Drivers!DN182</f>
        <v>0</v>
      </c>
      <c r="DO942">
        <f>Drivers!DO182</f>
        <v>0</v>
      </c>
      <c r="DP942">
        <f>Drivers!DP182</f>
        <v>0</v>
      </c>
      <c r="DQ942">
        <f>Drivers!DQ182</f>
        <v>0</v>
      </c>
      <c r="DR942">
        <f>Drivers!DR182</f>
        <v>0</v>
      </c>
      <c r="DS942">
        <f>Drivers!DS182</f>
        <v>0</v>
      </c>
      <c r="DT942">
        <f>Drivers!DT182</f>
        <v>0</v>
      </c>
      <c r="DU942">
        <f>Drivers!DU182</f>
        <v>0</v>
      </c>
      <c r="DV942">
        <f>Drivers!DV182</f>
        <v>0</v>
      </c>
      <c r="DW942">
        <f>Drivers!DW182</f>
        <v>0</v>
      </c>
      <c r="DX942">
        <f>Drivers!DX182</f>
        <v>0</v>
      </c>
      <c r="DY942">
        <f>Drivers!DY182</f>
        <v>0</v>
      </c>
      <c r="DZ942">
        <f>Drivers!DZ182</f>
        <v>0</v>
      </c>
      <c r="EA942">
        <f>Drivers!EA182</f>
        <v>0</v>
      </c>
      <c r="EB942">
        <f>Drivers!EB182</f>
        <v>0</v>
      </c>
      <c r="EC942">
        <f>Drivers!EC182</f>
        <v>0</v>
      </c>
      <c r="ED942">
        <f>Drivers!ED182</f>
        <v>0</v>
      </c>
      <c r="EE942">
        <f>Drivers!EE182</f>
        <v>0</v>
      </c>
      <c r="EF942">
        <f>Drivers!EF182</f>
        <v>0</v>
      </c>
      <c r="EG942">
        <f>Drivers!EG182</f>
        <v>0</v>
      </c>
      <c r="EH942">
        <f>Drivers!EH182</f>
        <v>0</v>
      </c>
      <c r="EI942">
        <f>Drivers!EI182</f>
        <v>0</v>
      </c>
      <c r="EJ942">
        <f>Drivers!EJ182</f>
        <v>0</v>
      </c>
      <c r="EK942">
        <f>Drivers!EK182</f>
        <v>0</v>
      </c>
    </row>
    <row r="943" spans="1:141">
      <c r="A943">
        <f>Drivers!A183</f>
        <v>0</v>
      </c>
      <c r="B943">
        <f>Drivers!B183</f>
        <v>0</v>
      </c>
      <c r="C943">
        <f>Drivers!C183</f>
        <v>0</v>
      </c>
      <c r="D943">
        <f>Drivers!D183</f>
        <v>0</v>
      </c>
      <c r="E943">
        <f>Drivers!E183</f>
        <v>0</v>
      </c>
      <c r="F943">
        <f>Drivers!F183</f>
        <v>0</v>
      </c>
      <c r="G943">
        <f>Drivers!G183</f>
        <v>0</v>
      </c>
      <c r="H943">
        <f>Drivers!H183</f>
        <v>0</v>
      </c>
      <c r="I943" t="str">
        <f>Drivers!I183</f>
        <v># of Listings</v>
      </c>
      <c r="J943">
        <f>Drivers!J183</f>
        <v>0</v>
      </c>
      <c r="K943">
        <f>Drivers!K183</f>
        <v>0</v>
      </c>
      <c r="L943">
        <f>Drivers!L183</f>
        <v>0</v>
      </c>
      <c r="M943">
        <f>Drivers!M183</f>
        <v>0</v>
      </c>
      <c r="N943">
        <f>Drivers!N183</f>
        <v>0</v>
      </c>
      <c r="O943">
        <f>Drivers!O183</f>
        <v>0</v>
      </c>
      <c r="P943">
        <f>Drivers!P183</f>
        <v>0</v>
      </c>
      <c r="Q943">
        <f>Drivers!Q183</f>
        <v>0</v>
      </c>
      <c r="R943">
        <f>Drivers!R183</f>
        <v>0</v>
      </c>
      <c r="S943">
        <f>Drivers!S183</f>
        <v>0</v>
      </c>
      <c r="T943">
        <f>Drivers!T183</f>
        <v>0</v>
      </c>
      <c r="U943">
        <f>Drivers!U183</f>
        <v>0</v>
      </c>
      <c r="V943">
        <f>Drivers!V183</f>
        <v>0</v>
      </c>
      <c r="W943">
        <f>Drivers!W183</f>
        <v>0</v>
      </c>
      <c r="X943">
        <f>Drivers!X183</f>
        <v>0</v>
      </c>
      <c r="Y943">
        <f>Drivers!Y183</f>
        <v>0</v>
      </c>
      <c r="Z943">
        <f>Drivers!Z183</f>
        <v>0</v>
      </c>
      <c r="AA943">
        <f>Drivers!AA183</f>
        <v>0</v>
      </c>
      <c r="AB943">
        <f>Drivers!AB183</f>
        <v>0</v>
      </c>
      <c r="AC943">
        <f>Drivers!AC183</f>
        <v>0</v>
      </c>
      <c r="AD943">
        <f>Drivers!AD183</f>
        <v>0</v>
      </c>
      <c r="AE943">
        <f>Drivers!AE183</f>
        <v>0</v>
      </c>
      <c r="AF943">
        <f>Drivers!AF183</f>
        <v>0</v>
      </c>
      <c r="AG943">
        <f>Drivers!AG183</f>
        <v>0</v>
      </c>
      <c r="AH943">
        <f>Drivers!AH183</f>
        <v>0</v>
      </c>
      <c r="AI943">
        <f>Drivers!AI183</f>
        <v>0</v>
      </c>
      <c r="AJ943">
        <f>Drivers!AJ183</f>
        <v>0</v>
      </c>
      <c r="AK943">
        <f>Drivers!AK183</f>
        <v>0</v>
      </c>
      <c r="AL943">
        <f>Drivers!AL183</f>
        <v>0</v>
      </c>
      <c r="AM943">
        <f>Drivers!AM183</f>
        <v>0</v>
      </c>
      <c r="AN943">
        <f>Drivers!AN183</f>
        <v>0</v>
      </c>
      <c r="AO943">
        <f>Drivers!AO183</f>
        <v>0</v>
      </c>
      <c r="AP943">
        <f>Drivers!AP183</f>
        <v>0</v>
      </c>
      <c r="AQ943">
        <f>Drivers!AQ183</f>
        <v>0</v>
      </c>
      <c r="AR943">
        <f>Drivers!AR183</f>
        <v>0</v>
      </c>
      <c r="AS943">
        <f>Drivers!AS183</f>
        <v>0</v>
      </c>
      <c r="AT943">
        <f>Drivers!AT183</f>
        <v>0</v>
      </c>
      <c r="AU943">
        <f>Drivers!AU183</f>
        <v>0</v>
      </c>
      <c r="AV943">
        <f>Drivers!AV183</f>
        <v>0</v>
      </c>
      <c r="AW943">
        <f>Drivers!AW183</f>
        <v>0</v>
      </c>
      <c r="AX943">
        <f>Drivers!AX183</f>
        <v>0</v>
      </c>
      <c r="AY943">
        <f>Drivers!AY183</f>
        <v>0</v>
      </c>
      <c r="AZ943">
        <f>Drivers!AZ183</f>
        <v>0</v>
      </c>
      <c r="BA943">
        <f>Drivers!BA183</f>
        <v>0</v>
      </c>
      <c r="BB943">
        <f>Drivers!BB183</f>
        <v>0</v>
      </c>
      <c r="BC943">
        <f>Drivers!BC183</f>
        <v>0</v>
      </c>
      <c r="BD943">
        <f>Drivers!BD183</f>
        <v>0</v>
      </c>
      <c r="BE943">
        <f>Drivers!BE183</f>
        <v>0</v>
      </c>
      <c r="BF943">
        <f>Drivers!BF183</f>
        <v>0</v>
      </c>
      <c r="BG943">
        <f>Drivers!BG183</f>
        <v>0</v>
      </c>
      <c r="BH943">
        <f>Drivers!BH183</f>
        <v>0</v>
      </c>
      <c r="BI943">
        <f>Drivers!BI183</f>
        <v>0</v>
      </c>
      <c r="BJ943">
        <f>Drivers!BJ183</f>
        <v>0</v>
      </c>
      <c r="BK943">
        <f>Drivers!BK183</f>
        <v>0</v>
      </c>
      <c r="BL943">
        <f>Drivers!BL183</f>
        <v>0</v>
      </c>
      <c r="BM943">
        <f>Drivers!BM183</f>
        <v>0</v>
      </c>
      <c r="BN943">
        <f>Drivers!BN183</f>
        <v>0</v>
      </c>
      <c r="BO943">
        <f>Drivers!BO183</f>
        <v>0</v>
      </c>
      <c r="BP943">
        <f>Drivers!BP183</f>
        <v>0</v>
      </c>
      <c r="BQ943">
        <f>Drivers!BQ183</f>
        <v>0</v>
      </c>
      <c r="BR943">
        <f>Drivers!BR183</f>
        <v>0</v>
      </c>
      <c r="BS943">
        <f>Drivers!BS183</f>
        <v>0</v>
      </c>
      <c r="BT943">
        <f>Drivers!BT183</f>
        <v>0</v>
      </c>
      <c r="BU943">
        <f>Drivers!BU183</f>
        <v>0</v>
      </c>
      <c r="BV943">
        <f>Drivers!BV183</f>
        <v>0</v>
      </c>
      <c r="BW943">
        <f>Drivers!BW183</f>
        <v>0</v>
      </c>
      <c r="BX943">
        <f>Drivers!BX183</f>
        <v>0</v>
      </c>
      <c r="BY943">
        <f>Drivers!BY183</f>
        <v>0</v>
      </c>
      <c r="BZ943">
        <f>Drivers!BZ183</f>
        <v>0</v>
      </c>
      <c r="CA943">
        <f>Drivers!CA183</f>
        <v>0</v>
      </c>
      <c r="CB943">
        <f>Drivers!CB183</f>
        <v>15230.76923076923</v>
      </c>
      <c r="CC943">
        <f>Drivers!CC183</f>
        <v>18000</v>
      </c>
      <c r="CD943">
        <f>Drivers!CD183</f>
        <v>18000</v>
      </c>
      <c r="CE943">
        <f>Drivers!CE183</f>
        <v>18000</v>
      </c>
      <c r="CF943">
        <f>Drivers!CF183</f>
        <v>18000</v>
      </c>
      <c r="CG943">
        <f>Drivers!CG183</f>
        <v>18360</v>
      </c>
      <c r="CH943">
        <f>Drivers!CH183</f>
        <v>0</v>
      </c>
      <c r="CI943">
        <f>Drivers!CI183</f>
        <v>0</v>
      </c>
      <c r="CJ943">
        <f>Drivers!CJ183</f>
        <v>0</v>
      </c>
      <c r="CK943">
        <f>Drivers!CK183</f>
        <v>0</v>
      </c>
      <c r="CL943">
        <f>Drivers!CL183</f>
        <v>0</v>
      </c>
      <c r="CM943">
        <f>Drivers!CM183</f>
        <v>0</v>
      </c>
      <c r="CN943">
        <f>Drivers!CN183</f>
        <v>0</v>
      </c>
      <c r="CO943">
        <f>Drivers!CO183</f>
        <v>0</v>
      </c>
      <c r="CP943">
        <f>Drivers!CP183</f>
        <v>0</v>
      </c>
      <c r="CQ943">
        <f>Drivers!CQ183</f>
        <v>0</v>
      </c>
      <c r="CR943">
        <f>Drivers!CR183</f>
        <v>0</v>
      </c>
      <c r="CS943">
        <f>Drivers!CS183</f>
        <v>0</v>
      </c>
      <c r="CT943">
        <f>Drivers!CT183</f>
        <v>0</v>
      </c>
      <c r="CU943">
        <f>Drivers!CU183</f>
        <v>0</v>
      </c>
      <c r="CV943">
        <f>Drivers!CV183</f>
        <v>0</v>
      </c>
      <c r="CW943">
        <f>Drivers!CW183</f>
        <v>0</v>
      </c>
      <c r="CX943">
        <f>Drivers!CX183</f>
        <v>0</v>
      </c>
      <c r="CY943">
        <f>Drivers!CY183</f>
        <v>0</v>
      </c>
      <c r="CZ943">
        <f>Drivers!CZ183</f>
        <v>0</v>
      </c>
      <c r="DA943">
        <f>Drivers!DA183</f>
        <v>0</v>
      </c>
      <c r="DB943">
        <f>Drivers!DB183</f>
        <v>0</v>
      </c>
      <c r="DC943">
        <f>Drivers!DC183</f>
        <v>0</v>
      </c>
      <c r="DD943">
        <f>Drivers!DD183</f>
        <v>0</v>
      </c>
      <c r="DE943">
        <f>Drivers!DE183</f>
        <v>0</v>
      </c>
      <c r="DF943">
        <f>Drivers!DF183</f>
        <v>0</v>
      </c>
      <c r="DG943">
        <f>Drivers!DG183</f>
        <v>0</v>
      </c>
      <c r="DH943">
        <f>Drivers!DH183</f>
        <v>0</v>
      </c>
      <c r="DI943">
        <f>Drivers!DI183</f>
        <v>0</v>
      </c>
      <c r="DJ943">
        <f>Drivers!DJ183</f>
        <v>0</v>
      </c>
      <c r="DK943">
        <f>Drivers!DK183</f>
        <v>0</v>
      </c>
      <c r="DL943">
        <f>Drivers!DL183</f>
        <v>0</v>
      </c>
      <c r="DM943">
        <f>Drivers!DM183</f>
        <v>0</v>
      </c>
      <c r="DN943">
        <f>Drivers!DN183</f>
        <v>0</v>
      </c>
      <c r="DO943">
        <f>Drivers!DO183</f>
        <v>0</v>
      </c>
      <c r="DP943">
        <f>Drivers!DP183</f>
        <v>0</v>
      </c>
      <c r="DQ943">
        <f>Drivers!DQ183</f>
        <v>0</v>
      </c>
      <c r="DR943">
        <f>Drivers!DR183</f>
        <v>0</v>
      </c>
      <c r="DS943">
        <f>Drivers!DS183</f>
        <v>0</v>
      </c>
      <c r="DT943">
        <f>Drivers!DT183</f>
        <v>0</v>
      </c>
      <c r="DU943">
        <f>Drivers!DU183</f>
        <v>0</v>
      </c>
      <c r="DV943">
        <f>Drivers!DV183</f>
        <v>0</v>
      </c>
      <c r="DW943">
        <f>Drivers!DW183</f>
        <v>0</v>
      </c>
      <c r="DX943">
        <f>Drivers!DX183</f>
        <v>0</v>
      </c>
      <c r="DY943">
        <f>Drivers!DY183</f>
        <v>0</v>
      </c>
      <c r="DZ943">
        <f>Drivers!DZ183</f>
        <v>0</v>
      </c>
      <c r="EA943">
        <f>Drivers!EA183</f>
        <v>0</v>
      </c>
      <c r="EB943">
        <f>Drivers!EB183</f>
        <v>16615.384615384617</v>
      </c>
      <c r="EC943">
        <f>Drivers!EC183</f>
        <v>18090</v>
      </c>
      <c r="ED943">
        <f>Drivers!ED183</f>
        <v>18270.900000000001</v>
      </c>
      <c r="EE943">
        <f>Drivers!EE183</f>
        <v>18453.609</v>
      </c>
      <c r="EF943">
        <f>Drivers!EF183</f>
        <v>18638.145090000002</v>
      </c>
      <c r="EG943">
        <f>Drivers!EG183</f>
        <v>18824.526540900002</v>
      </c>
      <c r="EH943">
        <f>Drivers!EH183</f>
        <v>19012.771806309003</v>
      </c>
      <c r="EI943">
        <f>Drivers!EI183</f>
        <v>19202.899524372093</v>
      </c>
      <c r="EJ943">
        <f>Drivers!EJ183</f>
        <v>19394.928519615813</v>
      </c>
      <c r="EK943">
        <f>Drivers!EK183</f>
        <v>0</v>
      </c>
    </row>
    <row r="944" spans="1:141">
      <c r="A944">
        <f>Drivers!A184</f>
        <v>0</v>
      </c>
      <c r="B944">
        <f>Drivers!B184</f>
        <v>0</v>
      </c>
      <c r="C944">
        <f>Drivers!C184</f>
        <v>0</v>
      </c>
      <c r="D944">
        <f>Drivers!D184</f>
        <v>0</v>
      </c>
      <c r="E944">
        <f>Drivers!E184</f>
        <v>0</v>
      </c>
      <c r="F944">
        <f>Drivers!F184</f>
        <v>0</v>
      </c>
      <c r="G944">
        <f>Drivers!G184</f>
        <v>0</v>
      </c>
      <c r="H944">
        <f>Drivers!H184</f>
        <v>0</v>
      </c>
      <c r="I944" t="str">
        <f>Drivers!I184</f>
        <v>y/y Growth %</v>
      </c>
      <c r="J944">
        <f>Drivers!J184</f>
        <v>0</v>
      </c>
      <c r="K944">
        <f>Drivers!K184</f>
        <v>0</v>
      </c>
      <c r="L944">
        <f>Drivers!L184</f>
        <v>0</v>
      </c>
      <c r="M944">
        <f>Drivers!M184</f>
        <v>0</v>
      </c>
      <c r="N944">
        <f>Drivers!N184</f>
        <v>0</v>
      </c>
      <c r="O944">
        <f>Drivers!O184</f>
        <v>0</v>
      </c>
      <c r="P944">
        <f>Drivers!P184</f>
        <v>0</v>
      </c>
      <c r="Q944">
        <f>Drivers!Q184</f>
        <v>0</v>
      </c>
      <c r="R944">
        <f>Drivers!R184</f>
        <v>0</v>
      </c>
      <c r="S944">
        <f>Drivers!S184</f>
        <v>0</v>
      </c>
      <c r="T944">
        <f>Drivers!T184</f>
        <v>0</v>
      </c>
      <c r="U944">
        <f>Drivers!U184</f>
        <v>0</v>
      </c>
      <c r="V944">
        <f>Drivers!V184</f>
        <v>0</v>
      </c>
      <c r="W944">
        <f>Drivers!W184</f>
        <v>0</v>
      </c>
      <c r="X944">
        <f>Drivers!X184</f>
        <v>0</v>
      </c>
      <c r="Y944">
        <f>Drivers!Y184</f>
        <v>0</v>
      </c>
      <c r="Z944">
        <f>Drivers!Z184</f>
        <v>0</v>
      </c>
      <c r="AA944">
        <f>Drivers!AA184</f>
        <v>0</v>
      </c>
      <c r="AB944">
        <f>Drivers!AB184</f>
        <v>0</v>
      </c>
      <c r="AC944">
        <f>Drivers!AC184</f>
        <v>0</v>
      </c>
      <c r="AD944">
        <f>Drivers!AD184</f>
        <v>0</v>
      </c>
      <c r="AE944">
        <f>Drivers!AE184</f>
        <v>0</v>
      </c>
      <c r="AF944">
        <f>Drivers!AF184</f>
        <v>0</v>
      </c>
      <c r="AG944">
        <f>Drivers!AG184</f>
        <v>0</v>
      </c>
      <c r="AH944">
        <f>Drivers!AH184</f>
        <v>0</v>
      </c>
      <c r="AI944">
        <f>Drivers!AI184</f>
        <v>0</v>
      </c>
      <c r="AJ944">
        <f>Drivers!AJ184</f>
        <v>0</v>
      </c>
      <c r="AK944">
        <f>Drivers!AK184</f>
        <v>0</v>
      </c>
      <c r="AL944">
        <f>Drivers!AL184</f>
        <v>0</v>
      </c>
      <c r="AM944">
        <f>Drivers!AM184</f>
        <v>0</v>
      </c>
      <c r="AN944">
        <f>Drivers!AN184</f>
        <v>0</v>
      </c>
      <c r="AO944">
        <f>Drivers!AO184</f>
        <v>0</v>
      </c>
      <c r="AP944">
        <f>Drivers!AP184</f>
        <v>0</v>
      </c>
      <c r="AQ944">
        <f>Drivers!AQ184</f>
        <v>0</v>
      </c>
      <c r="AR944">
        <f>Drivers!AR184</f>
        <v>0</v>
      </c>
      <c r="AS944">
        <f>Drivers!AS184</f>
        <v>0</v>
      </c>
      <c r="AT944">
        <f>Drivers!AT184</f>
        <v>0</v>
      </c>
      <c r="AU944">
        <f>Drivers!AU184</f>
        <v>0</v>
      </c>
      <c r="AV944">
        <f>Drivers!AV184</f>
        <v>0</v>
      </c>
      <c r="AW944">
        <f>Drivers!AW184</f>
        <v>0</v>
      </c>
      <c r="AX944">
        <f>Drivers!AX184</f>
        <v>0</v>
      </c>
      <c r="AY944">
        <f>Drivers!AY184</f>
        <v>0</v>
      </c>
      <c r="AZ944">
        <f>Drivers!AZ184</f>
        <v>0</v>
      </c>
      <c r="BA944">
        <f>Drivers!BA184</f>
        <v>0</v>
      </c>
      <c r="BB944">
        <f>Drivers!BB184</f>
        <v>0</v>
      </c>
      <c r="BC944">
        <f>Drivers!BC184</f>
        <v>0</v>
      </c>
      <c r="BD944">
        <f>Drivers!BD184</f>
        <v>0</v>
      </c>
      <c r="BE944">
        <f>Drivers!BE184</f>
        <v>0</v>
      </c>
      <c r="BF944">
        <f>Drivers!BF184</f>
        <v>0</v>
      </c>
      <c r="BG944">
        <f>Drivers!BG184</f>
        <v>0</v>
      </c>
      <c r="BH944">
        <f>Drivers!BH184</f>
        <v>0</v>
      </c>
      <c r="BI944">
        <f>Drivers!BI184</f>
        <v>0</v>
      </c>
      <c r="BJ944">
        <f>Drivers!BJ184</f>
        <v>0</v>
      </c>
      <c r="BK944">
        <f>Drivers!BK184</f>
        <v>0</v>
      </c>
      <c r="BL944">
        <f>Drivers!BL184</f>
        <v>0</v>
      </c>
      <c r="BM944">
        <f>Drivers!BM184</f>
        <v>0</v>
      </c>
      <c r="BN944">
        <f>Drivers!BN184</f>
        <v>0</v>
      </c>
      <c r="BO944">
        <f>Drivers!BO184</f>
        <v>0</v>
      </c>
      <c r="BP944">
        <f>Drivers!BP184</f>
        <v>0</v>
      </c>
      <c r="BQ944">
        <f>Drivers!BQ184</f>
        <v>0</v>
      </c>
      <c r="BR944">
        <f>Drivers!BR184</f>
        <v>0</v>
      </c>
      <c r="BS944">
        <f>Drivers!BS184</f>
        <v>0</v>
      </c>
      <c r="BT944">
        <f>Drivers!BT184</f>
        <v>0</v>
      </c>
      <c r="BU944">
        <f>Drivers!BU184</f>
        <v>0</v>
      </c>
      <c r="BV944">
        <f>Drivers!BV184</f>
        <v>0</v>
      </c>
      <c r="BW944">
        <f>Drivers!BW184</f>
        <v>0</v>
      </c>
      <c r="BX944">
        <f>Drivers!BX184</f>
        <v>0</v>
      </c>
      <c r="BY944">
        <f>Drivers!BY184</f>
        <v>0</v>
      </c>
      <c r="BZ944">
        <f>Drivers!BZ184</f>
        <v>0</v>
      </c>
      <c r="CA944">
        <f>Drivers!CA184</f>
        <v>0</v>
      </c>
      <c r="CB944">
        <f>Drivers!CB184</f>
        <v>0</v>
      </c>
      <c r="CC944">
        <f>Drivers!CC184</f>
        <v>0</v>
      </c>
      <c r="CD944">
        <f>Drivers!CD184</f>
        <v>0</v>
      </c>
      <c r="CE944">
        <f>Drivers!CE184</f>
        <v>0</v>
      </c>
      <c r="CF944">
        <f>Drivers!CF184</f>
        <v>0</v>
      </c>
      <c r="CG944">
        <f>Drivers!CG184</f>
        <v>0.02</v>
      </c>
      <c r="CH944">
        <f>Drivers!CH184</f>
        <v>0</v>
      </c>
      <c r="CI944">
        <f>Drivers!CI184</f>
        <v>0</v>
      </c>
      <c r="CJ944">
        <f>Drivers!CJ184</f>
        <v>0</v>
      </c>
      <c r="CK944">
        <f>Drivers!CK184</f>
        <v>0</v>
      </c>
      <c r="CL944">
        <f>Drivers!CL184</f>
        <v>0</v>
      </c>
      <c r="CM944">
        <f>Drivers!CM184</f>
        <v>0</v>
      </c>
      <c r="CN944">
        <f>Drivers!CN184</f>
        <v>0</v>
      </c>
      <c r="CO944">
        <f>Drivers!CO184</f>
        <v>0</v>
      </c>
      <c r="CP944">
        <f>Drivers!CP184</f>
        <v>0</v>
      </c>
      <c r="CQ944">
        <f>Drivers!CQ184</f>
        <v>0</v>
      </c>
      <c r="CR944">
        <f>Drivers!CR184</f>
        <v>0</v>
      </c>
      <c r="CS944">
        <f>Drivers!CS184</f>
        <v>0</v>
      </c>
      <c r="CT944">
        <f>Drivers!CT184</f>
        <v>0</v>
      </c>
      <c r="CU944">
        <f>Drivers!CU184</f>
        <v>0</v>
      </c>
      <c r="CV944">
        <f>Drivers!CV184</f>
        <v>0</v>
      </c>
      <c r="CW944">
        <f>Drivers!CW184</f>
        <v>0</v>
      </c>
      <c r="CX944">
        <f>Drivers!CX184</f>
        <v>0</v>
      </c>
      <c r="CY944">
        <f>Drivers!CY184</f>
        <v>0</v>
      </c>
      <c r="CZ944">
        <f>Drivers!CZ184</f>
        <v>0</v>
      </c>
      <c r="DA944">
        <f>Drivers!DA184</f>
        <v>0</v>
      </c>
      <c r="DB944">
        <f>Drivers!DB184</f>
        <v>0</v>
      </c>
      <c r="DC944">
        <f>Drivers!DC184</f>
        <v>0</v>
      </c>
      <c r="DD944">
        <f>Drivers!DD184</f>
        <v>0</v>
      </c>
      <c r="DE944">
        <f>Drivers!DE184</f>
        <v>0</v>
      </c>
      <c r="DF944">
        <f>Drivers!DF184</f>
        <v>0</v>
      </c>
      <c r="DG944">
        <f>Drivers!DG184</f>
        <v>0</v>
      </c>
      <c r="DH944">
        <f>Drivers!DH184</f>
        <v>0</v>
      </c>
      <c r="DI944">
        <f>Drivers!DI184</f>
        <v>0</v>
      </c>
      <c r="DJ944">
        <f>Drivers!DJ184</f>
        <v>0</v>
      </c>
      <c r="DK944">
        <f>Drivers!DK184</f>
        <v>0</v>
      </c>
      <c r="DL944">
        <f>Drivers!DL184</f>
        <v>0</v>
      </c>
      <c r="DM944">
        <f>Drivers!DM184</f>
        <v>0</v>
      </c>
      <c r="DN944">
        <f>Drivers!DN184</f>
        <v>0</v>
      </c>
      <c r="DO944">
        <f>Drivers!DO184</f>
        <v>0</v>
      </c>
      <c r="DP944">
        <f>Drivers!DP184</f>
        <v>0</v>
      </c>
      <c r="DQ944">
        <f>Drivers!DQ184</f>
        <v>0</v>
      </c>
      <c r="DR944">
        <f>Drivers!DR184</f>
        <v>0</v>
      </c>
      <c r="DS944">
        <f>Drivers!DS184</f>
        <v>0</v>
      </c>
      <c r="DT944">
        <f>Drivers!DT184</f>
        <v>0</v>
      </c>
      <c r="DU944">
        <f>Drivers!DU184</f>
        <v>0</v>
      </c>
      <c r="DV944">
        <f>Drivers!DV184</f>
        <v>0</v>
      </c>
      <c r="DW944">
        <f>Drivers!DW184</f>
        <v>0</v>
      </c>
      <c r="DX944">
        <f>Drivers!DX184</f>
        <v>0</v>
      </c>
      <c r="DY944">
        <f>Drivers!DY184</f>
        <v>0</v>
      </c>
      <c r="DZ944">
        <f>Drivers!DZ184</f>
        <v>0</v>
      </c>
      <c r="EA944">
        <f>Drivers!EA184</f>
        <v>0</v>
      </c>
      <c r="EB944">
        <f>Drivers!EB184</f>
        <v>0</v>
      </c>
      <c r="EC944">
        <f>Drivers!EC184</f>
        <v>8.8749999999999885E-2</v>
      </c>
      <c r="ED944">
        <f>Drivers!ED184</f>
        <v>0.01</v>
      </c>
      <c r="EE944">
        <f>Drivers!EE184</f>
        <v>0.01</v>
      </c>
      <c r="EF944">
        <f>Drivers!EF184</f>
        <v>0.01</v>
      </c>
      <c r="EG944">
        <f>Drivers!EG184</f>
        <v>0.01</v>
      </c>
      <c r="EH944">
        <f>Drivers!EH184</f>
        <v>0.01</v>
      </c>
      <c r="EI944">
        <f>Drivers!EI184</f>
        <v>0.01</v>
      </c>
      <c r="EJ944">
        <f>Drivers!EJ184</f>
        <v>0.01</v>
      </c>
      <c r="EK944">
        <f>Drivers!EK184</f>
        <v>0</v>
      </c>
    </row>
    <row r="945" spans="1:141">
      <c r="A945">
        <f>Drivers!A185</f>
        <v>0</v>
      </c>
      <c r="B945">
        <f>Drivers!B185</f>
        <v>0</v>
      </c>
      <c r="C945">
        <f>Drivers!C185</f>
        <v>0</v>
      </c>
      <c r="D945">
        <f>Drivers!D185</f>
        <v>0</v>
      </c>
      <c r="E945">
        <f>Drivers!E185</f>
        <v>0</v>
      </c>
      <c r="F945">
        <f>Drivers!F185</f>
        <v>0</v>
      </c>
      <c r="G945">
        <f>Drivers!G185</f>
        <v>0</v>
      </c>
      <c r="H945">
        <f>Drivers!H185</f>
        <v>0</v>
      </c>
      <c r="I945" t="str">
        <f>Drivers!I185</f>
        <v>X StreetEasy Rentals Charge per Listing per day</v>
      </c>
      <c r="J945">
        <f>Drivers!J185</f>
        <v>0</v>
      </c>
      <c r="K945">
        <f>Drivers!K185</f>
        <v>0</v>
      </c>
      <c r="L945">
        <f>Drivers!L185</f>
        <v>0</v>
      </c>
      <c r="M945">
        <f>Drivers!M185</f>
        <v>0</v>
      </c>
      <c r="N945">
        <f>Drivers!N185</f>
        <v>0</v>
      </c>
      <c r="O945">
        <f>Drivers!O185</f>
        <v>0</v>
      </c>
      <c r="P945">
        <f>Drivers!P185</f>
        <v>0</v>
      </c>
      <c r="Q945">
        <f>Drivers!Q185</f>
        <v>0</v>
      </c>
      <c r="R945">
        <f>Drivers!R185</f>
        <v>0</v>
      </c>
      <c r="S945">
        <f>Drivers!S185</f>
        <v>0</v>
      </c>
      <c r="T945">
        <f>Drivers!T185</f>
        <v>0</v>
      </c>
      <c r="U945">
        <f>Drivers!U185</f>
        <v>0</v>
      </c>
      <c r="V945">
        <f>Drivers!V185</f>
        <v>0</v>
      </c>
      <c r="W945">
        <f>Drivers!W185</f>
        <v>0</v>
      </c>
      <c r="X945">
        <f>Drivers!X185</f>
        <v>0</v>
      </c>
      <c r="Y945">
        <f>Drivers!Y185</f>
        <v>0</v>
      </c>
      <c r="Z945">
        <f>Drivers!Z185</f>
        <v>0</v>
      </c>
      <c r="AA945">
        <f>Drivers!AA185</f>
        <v>0</v>
      </c>
      <c r="AB945">
        <f>Drivers!AB185</f>
        <v>0</v>
      </c>
      <c r="AC945">
        <f>Drivers!AC185</f>
        <v>0</v>
      </c>
      <c r="AD945">
        <f>Drivers!AD185</f>
        <v>0</v>
      </c>
      <c r="AE945">
        <f>Drivers!AE185</f>
        <v>0</v>
      </c>
      <c r="AF945">
        <f>Drivers!AF185</f>
        <v>0</v>
      </c>
      <c r="AG945">
        <f>Drivers!AG185</f>
        <v>0</v>
      </c>
      <c r="AH945">
        <f>Drivers!AH185</f>
        <v>0</v>
      </c>
      <c r="AI945">
        <f>Drivers!AI185</f>
        <v>0</v>
      </c>
      <c r="AJ945">
        <f>Drivers!AJ185</f>
        <v>0</v>
      </c>
      <c r="AK945">
        <f>Drivers!AK185</f>
        <v>0</v>
      </c>
      <c r="AL945">
        <f>Drivers!AL185</f>
        <v>0</v>
      </c>
      <c r="AM945">
        <f>Drivers!AM185</f>
        <v>0</v>
      </c>
      <c r="AN945">
        <f>Drivers!AN185</f>
        <v>0</v>
      </c>
      <c r="AO945">
        <f>Drivers!AO185</f>
        <v>0</v>
      </c>
      <c r="AP945">
        <f>Drivers!AP185</f>
        <v>0</v>
      </c>
      <c r="AQ945">
        <f>Drivers!AQ185</f>
        <v>0</v>
      </c>
      <c r="AR945">
        <f>Drivers!AR185</f>
        <v>0</v>
      </c>
      <c r="AS945">
        <f>Drivers!AS185</f>
        <v>0</v>
      </c>
      <c r="AT945">
        <f>Drivers!AT185</f>
        <v>0</v>
      </c>
      <c r="AU945">
        <f>Drivers!AU185</f>
        <v>0</v>
      </c>
      <c r="AV945">
        <f>Drivers!AV185</f>
        <v>0</v>
      </c>
      <c r="AW945">
        <f>Drivers!AW185</f>
        <v>0</v>
      </c>
      <c r="AX945">
        <f>Drivers!AX185</f>
        <v>0</v>
      </c>
      <c r="AY945">
        <f>Drivers!AY185</f>
        <v>0</v>
      </c>
      <c r="AZ945">
        <f>Drivers!AZ185</f>
        <v>0</v>
      </c>
      <c r="BA945">
        <f>Drivers!BA185</f>
        <v>0</v>
      </c>
      <c r="BB945">
        <f>Drivers!BB185</f>
        <v>0</v>
      </c>
      <c r="BC945">
        <f>Drivers!BC185</f>
        <v>0</v>
      </c>
      <c r="BD945">
        <f>Drivers!BD185</f>
        <v>0</v>
      </c>
      <c r="BE945">
        <f>Drivers!BE185</f>
        <v>0</v>
      </c>
      <c r="BF945">
        <f>Drivers!BF185</f>
        <v>0</v>
      </c>
      <c r="BG945">
        <f>Drivers!BG185</f>
        <v>0</v>
      </c>
      <c r="BH945">
        <f>Drivers!BH185</f>
        <v>0</v>
      </c>
      <c r="BI945">
        <f>Drivers!BI185</f>
        <v>0</v>
      </c>
      <c r="BJ945">
        <f>Drivers!BJ185</f>
        <v>0</v>
      </c>
      <c r="BK945">
        <f>Drivers!BK185</f>
        <v>0</v>
      </c>
      <c r="BL945">
        <f>Drivers!BL185</f>
        <v>0</v>
      </c>
      <c r="BM945">
        <f>Drivers!BM185</f>
        <v>0</v>
      </c>
      <c r="BN945">
        <f>Drivers!BN185</f>
        <v>0</v>
      </c>
      <c r="BO945">
        <f>Drivers!BO185</f>
        <v>0</v>
      </c>
      <c r="BP945">
        <f>Drivers!BP185</f>
        <v>0</v>
      </c>
      <c r="BQ945">
        <f>Drivers!BQ185</f>
        <v>0</v>
      </c>
      <c r="BR945">
        <f>Drivers!BR185</f>
        <v>0</v>
      </c>
      <c r="BS945">
        <f>Drivers!BS185</f>
        <v>0</v>
      </c>
      <c r="BT945">
        <f>Drivers!BT185</f>
        <v>0</v>
      </c>
      <c r="BU945">
        <f>Drivers!BU185</f>
        <v>0</v>
      </c>
      <c r="BV945">
        <f>Drivers!BV185</f>
        <v>0</v>
      </c>
      <c r="BW945">
        <f>Drivers!BW185</f>
        <v>0</v>
      </c>
      <c r="BX945">
        <f>Drivers!BX185</f>
        <v>0</v>
      </c>
      <c r="BY945">
        <f>Drivers!BY185</f>
        <v>0</v>
      </c>
      <c r="BZ945">
        <f>Drivers!BZ185</f>
        <v>0</v>
      </c>
      <c r="CA945">
        <f>Drivers!CA185</f>
        <v>0</v>
      </c>
      <c r="CB945">
        <f>Drivers!CB185</f>
        <v>3</v>
      </c>
      <c r="CC945">
        <f>Drivers!CC185</f>
        <v>3</v>
      </c>
      <c r="CD945">
        <f>Drivers!CD185</f>
        <v>3</v>
      </c>
      <c r="CE945">
        <f>Drivers!CE185</f>
        <v>3</v>
      </c>
      <c r="CF945">
        <f>Drivers!CF185</f>
        <v>4.5</v>
      </c>
      <c r="CG945">
        <f>Drivers!CG185</f>
        <v>4.5</v>
      </c>
      <c r="CH945">
        <f>Drivers!CH185</f>
        <v>0</v>
      </c>
      <c r="CI945">
        <f>Drivers!CI185</f>
        <v>0</v>
      </c>
      <c r="CJ945">
        <f>Drivers!CJ185</f>
        <v>0</v>
      </c>
      <c r="CK945">
        <f>Drivers!CK185</f>
        <v>0</v>
      </c>
      <c r="CL945">
        <f>Drivers!CL185</f>
        <v>0</v>
      </c>
      <c r="CM945">
        <f>Drivers!CM185</f>
        <v>0</v>
      </c>
      <c r="CN945">
        <f>Drivers!CN185</f>
        <v>0</v>
      </c>
      <c r="CO945">
        <f>Drivers!CO185</f>
        <v>0</v>
      </c>
      <c r="CP945">
        <f>Drivers!CP185</f>
        <v>0</v>
      </c>
      <c r="CQ945">
        <f>Drivers!CQ185</f>
        <v>0</v>
      </c>
      <c r="CR945">
        <f>Drivers!CR185</f>
        <v>0</v>
      </c>
      <c r="CS945">
        <f>Drivers!CS185</f>
        <v>0</v>
      </c>
      <c r="CT945">
        <f>Drivers!CT185</f>
        <v>0</v>
      </c>
      <c r="CU945">
        <f>Drivers!CU185</f>
        <v>0</v>
      </c>
      <c r="CV945">
        <f>Drivers!CV185</f>
        <v>0</v>
      </c>
      <c r="CW945">
        <f>Drivers!CW185</f>
        <v>0</v>
      </c>
      <c r="CX945">
        <f>Drivers!CX185</f>
        <v>0</v>
      </c>
      <c r="CY945">
        <f>Drivers!CY185</f>
        <v>0</v>
      </c>
      <c r="CZ945">
        <f>Drivers!CZ185</f>
        <v>0</v>
      </c>
      <c r="DA945">
        <f>Drivers!DA185</f>
        <v>0</v>
      </c>
      <c r="DB945">
        <f>Drivers!DB185</f>
        <v>0</v>
      </c>
      <c r="DC945">
        <f>Drivers!DC185</f>
        <v>0</v>
      </c>
      <c r="DD945">
        <f>Drivers!DD185</f>
        <v>0</v>
      </c>
      <c r="DE945">
        <f>Drivers!DE185</f>
        <v>0</v>
      </c>
      <c r="DF945">
        <f>Drivers!DF185</f>
        <v>0</v>
      </c>
      <c r="DG945">
        <f>Drivers!DG185</f>
        <v>0</v>
      </c>
      <c r="DH945">
        <f>Drivers!DH185</f>
        <v>0</v>
      </c>
      <c r="DI945">
        <f>Drivers!DI185</f>
        <v>0</v>
      </c>
      <c r="DJ945">
        <f>Drivers!DJ185</f>
        <v>0</v>
      </c>
      <c r="DK945">
        <f>Drivers!DK185</f>
        <v>0</v>
      </c>
      <c r="DL945">
        <f>Drivers!DL185</f>
        <v>0</v>
      </c>
      <c r="DM945">
        <f>Drivers!DM185</f>
        <v>0</v>
      </c>
      <c r="DN945">
        <f>Drivers!DN185</f>
        <v>0</v>
      </c>
      <c r="DO945">
        <f>Drivers!DO185</f>
        <v>0</v>
      </c>
      <c r="DP945">
        <f>Drivers!DP185</f>
        <v>0</v>
      </c>
      <c r="DQ945">
        <f>Drivers!DQ185</f>
        <v>0</v>
      </c>
      <c r="DR945">
        <f>Drivers!DR185</f>
        <v>0</v>
      </c>
      <c r="DS945">
        <f>Drivers!DS185</f>
        <v>0</v>
      </c>
      <c r="DT945">
        <f>Drivers!DT185</f>
        <v>0</v>
      </c>
      <c r="DU945">
        <f>Drivers!DU185</f>
        <v>0</v>
      </c>
      <c r="DV945">
        <f>Drivers!DV185</f>
        <v>0</v>
      </c>
      <c r="DW945">
        <f>Drivers!DW185</f>
        <v>0</v>
      </c>
      <c r="DX945">
        <f>Drivers!DX185</f>
        <v>0</v>
      </c>
      <c r="DY945">
        <f>Drivers!DY185</f>
        <v>0</v>
      </c>
      <c r="DZ945">
        <f>Drivers!DZ185</f>
        <v>0</v>
      </c>
      <c r="EA945">
        <f>Drivers!EA185</f>
        <v>0</v>
      </c>
      <c r="EB945">
        <f>Drivers!EB185</f>
        <v>3</v>
      </c>
      <c r="EC945">
        <f>Drivers!EC185</f>
        <v>3.7600490697198938</v>
      </c>
      <c r="ED945">
        <f>Drivers!ED185</f>
        <v>5.6400736045798405</v>
      </c>
      <c r="EE945">
        <f>Drivers!EE185</f>
        <v>8.4601104068697612</v>
      </c>
      <c r="EF945">
        <f>Drivers!EF185</f>
        <v>12.690165610304643</v>
      </c>
      <c r="EG945">
        <f>Drivers!EG185</f>
        <v>19.035248415456962</v>
      </c>
      <c r="EH945">
        <f>Drivers!EH185</f>
        <v>28.552872623185444</v>
      </c>
      <c r="EI945">
        <f>Drivers!EI185</f>
        <v>37.11873441014108</v>
      </c>
      <c r="EJ945">
        <f>Drivers!EJ185</f>
        <v>48.254354733183405</v>
      </c>
      <c r="EK945">
        <f>Drivers!EK185</f>
        <v>0</v>
      </c>
    </row>
    <row r="946" spans="1:141">
      <c r="A946">
        <f>Drivers!A186</f>
        <v>0</v>
      </c>
      <c r="B946">
        <f>Drivers!B186</f>
        <v>0</v>
      </c>
      <c r="C946">
        <f>Drivers!C186</f>
        <v>0</v>
      </c>
      <c r="D946">
        <f>Drivers!D186</f>
        <v>0</v>
      </c>
      <c r="E946">
        <f>Drivers!E186</f>
        <v>0</v>
      </c>
      <c r="F946">
        <f>Drivers!F186</f>
        <v>0</v>
      </c>
      <c r="G946">
        <f>Drivers!G186</f>
        <v>0</v>
      </c>
      <c r="H946">
        <f>Drivers!H186</f>
        <v>0</v>
      </c>
      <c r="I946" t="str">
        <f>Drivers!I186</f>
        <v>y/y Growth %</v>
      </c>
      <c r="J946">
        <f>Drivers!J186</f>
        <v>0</v>
      </c>
      <c r="K946">
        <f>Drivers!K186</f>
        <v>0</v>
      </c>
      <c r="L946">
        <f>Drivers!L186</f>
        <v>0</v>
      </c>
      <c r="M946">
        <f>Drivers!M186</f>
        <v>0</v>
      </c>
      <c r="N946">
        <f>Drivers!N186</f>
        <v>0</v>
      </c>
      <c r="O946">
        <f>Drivers!O186</f>
        <v>0</v>
      </c>
      <c r="P946">
        <f>Drivers!P186</f>
        <v>0</v>
      </c>
      <c r="Q946">
        <f>Drivers!Q186</f>
        <v>0</v>
      </c>
      <c r="R946">
        <f>Drivers!R186</f>
        <v>0</v>
      </c>
      <c r="S946">
        <f>Drivers!S186</f>
        <v>0</v>
      </c>
      <c r="T946">
        <f>Drivers!T186</f>
        <v>0</v>
      </c>
      <c r="U946">
        <f>Drivers!U186</f>
        <v>0</v>
      </c>
      <c r="V946">
        <f>Drivers!V186</f>
        <v>0</v>
      </c>
      <c r="W946">
        <f>Drivers!W186</f>
        <v>0</v>
      </c>
      <c r="X946">
        <f>Drivers!X186</f>
        <v>0</v>
      </c>
      <c r="Y946">
        <f>Drivers!Y186</f>
        <v>0</v>
      </c>
      <c r="Z946">
        <f>Drivers!Z186</f>
        <v>0</v>
      </c>
      <c r="AA946">
        <f>Drivers!AA186</f>
        <v>0</v>
      </c>
      <c r="AB946">
        <f>Drivers!AB186</f>
        <v>0</v>
      </c>
      <c r="AC946">
        <f>Drivers!AC186</f>
        <v>0</v>
      </c>
      <c r="AD946">
        <f>Drivers!AD186</f>
        <v>0</v>
      </c>
      <c r="AE946">
        <f>Drivers!AE186</f>
        <v>0</v>
      </c>
      <c r="AF946">
        <f>Drivers!AF186</f>
        <v>0</v>
      </c>
      <c r="AG946">
        <f>Drivers!AG186</f>
        <v>0</v>
      </c>
      <c r="AH946">
        <f>Drivers!AH186</f>
        <v>0</v>
      </c>
      <c r="AI946">
        <f>Drivers!AI186</f>
        <v>0</v>
      </c>
      <c r="AJ946">
        <f>Drivers!AJ186</f>
        <v>0</v>
      </c>
      <c r="AK946">
        <f>Drivers!AK186</f>
        <v>0</v>
      </c>
      <c r="AL946">
        <f>Drivers!AL186</f>
        <v>0</v>
      </c>
      <c r="AM946">
        <f>Drivers!AM186</f>
        <v>0</v>
      </c>
      <c r="AN946">
        <f>Drivers!AN186</f>
        <v>0</v>
      </c>
      <c r="AO946">
        <f>Drivers!AO186</f>
        <v>0</v>
      </c>
      <c r="AP946">
        <f>Drivers!AP186</f>
        <v>0</v>
      </c>
      <c r="AQ946">
        <f>Drivers!AQ186</f>
        <v>0</v>
      </c>
      <c r="AR946">
        <f>Drivers!AR186</f>
        <v>0</v>
      </c>
      <c r="AS946">
        <f>Drivers!AS186</f>
        <v>0</v>
      </c>
      <c r="AT946">
        <f>Drivers!AT186</f>
        <v>0</v>
      </c>
      <c r="AU946">
        <f>Drivers!AU186</f>
        <v>0</v>
      </c>
      <c r="AV946">
        <f>Drivers!AV186</f>
        <v>0</v>
      </c>
      <c r="AW946">
        <f>Drivers!AW186</f>
        <v>0</v>
      </c>
      <c r="AX946">
        <f>Drivers!AX186</f>
        <v>0</v>
      </c>
      <c r="AY946">
        <f>Drivers!AY186</f>
        <v>0</v>
      </c>
      <c r="AZ946">
        <f>Drivers!AZ186</f>
        <v>0</v>
      </c>
      <c r="BA946">
        <f>Drivers!BA186</f>
        <v>0</v>
      </c>
      <c r="BB946">
        <f>Drivers!BB186</f>
        <v>0</v>
      </c>
      <c r="BC946">
        <f>Drivers!BC186</f>
        <v>0</v>
      </c>
      <c r="BD946">
        <f>Drivers!BD186</f>
        <v>0</v>
      </c>
      <c r="BE946">
        <f>Drivers!BE186</f>
        <v>0</v>
      </c>
      <c r="BF946">
        <f>Drivers!BF186</f>
        <v>0</v>
      </c>
      <c r="BG946">
        <f>Drivers!BG186</f>
        <v>0</v>
      </c>
      <c r="BH946">
        <f>Drivers!BH186</f>
        <v>0</v>
      </c>
      <c r="BI946">
        <f>Drivers!BI186</f>
        <v>0</v>
      </c>
      <c r="BJ946">
        <f>Drivers!BJ186</f>
        <v>0</v>
      </c>
      <c r="BK946">
        <f>Drivers!BK186</f>
        <v>0</v>
      </c>
      <c r="BL946">
        <f>Drivers!BL186</f>
        <v>0</v>
      </c>
      <c r="BM946">
        <f>Drivers!BM186</f>
        <v>0</v>
      </c>
      <c r="BN946">
        <f>Drivers!BN186</f>
        <v>0</v>
      </c>
      <c r="BO946">
        <f>Drivers!BO186</f>
        <v>0</v>
      </c>
      <c r="BP946">
        <f>Drivers!BP186</f>
        <v>0</v>
      </c>
      <c r="BQ946">
        <f>Drivers!BQ186</f>
        <v>0</v>
      </c>
      <c r="BR946">
        <f>Drivers!BR186</f>
        <v>0</v>
      </c>
      <c r="BS946">
        <f>Drivers!BS186</f>
        <v>0</v>
      </c>
      <c r="BT946">
        <f>Drivers!BT186</f>
        <v>0</v>
      </c>
      <c r="BU946">
        <f>Drivers!BU186</f>
        <v>0</v>
      </c>
      <c r="BV946">
        <f>Drivers!BV186</f>
        <v>0</v>
      </c>
      <c r="BW946">
        <f>Drivers!BW186</f>
        <v>0</v>
      </c>
      <c r="BX946">
        <f>Drivers!BX186</f>
        <v>0</v>
      </c>
      <c r="BY946">
        <f>Drivers!BY186</f>
        <v>0</v>
      </c>
      <c r="BZ946">
        <f>Drivers!BZ186</f>
        <v>0</v>
      </c>
      <c r="CA946">
        <f>Drivers!CA186</f>
        <v>0</v>
      </c>
      <c r="CB946">
        <f>Drivers!CB186</f>
        <v>0</v>
      </c>
      <c r="CC946">
        <f>Drivers!CC186</f>
        <v>0</v>
      </c>
      <c r="CD946">
        <f>Drivers!CD186</f>
        <v>0</v>
      </c>
      <c r="CE946">
        <f>Drivers!CE186</f>
        <v>0</v>
      </c>
      <c r="CF946">
        <f>Drivers!CF186</f>
        <v>0.5</v>
      </c>
      <c r="CG946">
        <f>Drivers!CG186</f>
        <v>0.5</v>
      </c>
      <c r="CH946">
        <f>Drivers!CH186</f>
        <v>0</v>
      </c>
      <c r="CI946">
        <f>Drivers!CI186</f>
        <v>0</v>
      </c>
      <c r="CJ946">
        <f>Drivers!CJ186</f>
        <v>0</v>
      </c>
      <c r="CK946">
        <f>Drivers!CK186</f>
        <v>0</v>
      </c>
      <c r="CL946">
        <f>Drivers!CL186</f>
        <v>0</v>
      </c>
      <c r="CM946">
        <f>Drivers!CM186</f>
        <v>0</v>
      </c>
      <c r="CN946">
        <f>Drivers!CN186</f>
        <v>0</v>
      </c>
      <c r="CO946">
        <f>Drivers!CO186</f>
        <v>0</v>
      </c>
      <c r="CP946">
        <f>Drivers!CP186</f>
        <v>0</v>
      </c>
      <c r="CQ946">
        <f>Drivers!CQ186</f>
        <v>0</v>
      </c>
      <c r="CR946">
        <f>Drivers!CR186</f>
        <v>0</v>
      </c>
      <c r="CS946">
        <f>Drivers!CS186</f>
        <v>0</v>
      </c>
      <c r="CT946">
        <f>Drivers!CT186</f>
        <v>0</v>
      </c>
      <c r="CU946">
        <f>Drivers!CU186</f>
        <v>0</v>
      </c>
      <c r="CV946">
        <f>Drivers!CV186</f>
        <v>0</v>
      </c>
      <c r="CW946">
        <f>Drivers!CW186</f>
        <v>0</v>
      </c>
      <c r="CX946">
        <f>Drivers!CX186</f>
        <v>0</v>
      </c>
      <c r="CY946">
        <f>Drivers!CY186</f>
        <v>0</v>
      </c>
      <c r="CZ946">
        <f>Drivers!CZ186</f>
        <v>0</v>
      </c>
      <c r="DA946">
        <f>Drivers!DA186</f>
        <v>0</v>
      </c>
      <c r="DB946">
        <f>Drivers!DB186</f>
        <v>0</v>
      </c>
      <c r="DC946">
        <f>Drivers!DC186</f>
        <v>0</v>
      </c>
      <c r="DD946">
        <f>Drivers!DD186</f>
        <v>0</v>
      </c>
      <c r="DE946">
        <f>Drivers!DE186</f>
        <v>0</v>
      </c>
      <c r="DF946">
        <f>Drivers!DF186</f>
        <v>0</v>
      </c>
      <c r="DG946">
        <f>Drivers!DG186</f>
        <v>0</v>
      </c>
      <c r="DH946">
        <f>Drivers!DH186</f>
        <v>0</v>
      </c>
      <c r="DI946">
        <f>Drivers!DI186</f>
        <v>0</v>
      </c>
      <c r="DJ946">
        <f>Drivers!DJ186</f>
        <v>0</v>
      </c>
      <c r="DK946">
        <f>Drivers!DK186</f>
        <v>0</v>
      </c>
      <c r="DL946">
        <f>Drivers!DL186</f>
        <v>0</v>
      </c>
      <c r="DM946">
        <f>Drivers!DM186</f>
        <v>0</v>
      </c>
      <c r="DN946">
        <f>Drivers!DN186</f>
        <v>0</v>
      </c>
      <c r="DO946">
        <f>Drivers!DO186</f>
        <v>0</v>
      </c>
      <c r="DP946">
        <f>Drivers!DP186</f>
        <v>0</v>
      </c>
      <c r="DQ946">
        <f>Drivers!DQ186</f>
        <v>0</v>
      </c>
      <c r="DR946">
        <f>Drivers!DR186</f>
        <v>0</v>
      </c>
      <c r="DS946">
        <f>Drivers!DS186</f>
        <v>0</v>
      </c>
      <c r="DT946">
        <f>Drivers!DT186</f>
        <v>0</v>
      </c>
      <c r="DU946">
        <f>Drivers!DU186</f>
        <v>0</v>
      </c>
      <c r="DV946">
        <f>Drivers!DV186</f>
        <v>0</v>
      </c>
      <c r="DW946">
        <f>Drivers!DW186</f>
        <v>0</v>
      </c>
      <c r="DX946">
        <f>Drivers!DX186</f>
        <v>0</v>
      </c>
      <c r="DY946">
        <f>Drivers!DY186</f>
        <v>0</v>
      </c>
      <c r="DZ946">
        <f>Drivers!DZ186</f>
        <v>0</v>
      </c>
      <c r="EA946">
        <f>Drivers!EA186</f>
        <v>0</v>
      </c>
      <c r="EB946">
        <f>Drivers!EB186</f>
        <v>0</v>
      </c>
      <c r="EC946">
        <f>Drivers!EC186</f>
        <v>0.2533496899066312</v>
      </c>
      <c r="ED946">
        <f>Drivers!ED186</f>
        <v>0.5</v>
      </c>
      <c r="EE946">
        <f>Drivers!EE186</f>
        <v>0.5</v>
      </c>
      <c r="EF946">
        <f>Drivers!EF186</f>
        <v>0.5</v>
      </c>
      <c r="EG946">
        <f>Drivers!EG186</f>
        <v>0.5</v>
      </c>
      <c r="EH946">
        <f>Drivers!EH186</f>
        <v>0.5</v>
      </c>
      <c r="EI946">
        <f>Drivers!EI186</f>
        <v>0.3</v>
      </c>
      <c r="EJ946">
        <f>Drivers!EJ186</f>
        <v>0.3</v>
      </c>
      <c r="EK946">
        <f>Drivers!EK186</f>
        <v>0</v>
      </c>
    </row>
    <row r="947" spans="1:141">
      <c r="A947">
        <f>Drivers!A187</f>
        <v>0</v>
      </c>
      <c r="B947">
        <f>Drivers!B187</f>
        <v>0</v>
      </c>
      <c r="C947">
        <f>Drivers!C187</f>
        <v>0</v>
      </c>
      <c r="D947">
        <f>Drivers!D187</f>
        <v>0</v>
      </c>
      <c r="E947">
        <f>Drivers!E187</f>
        <v>0</v>
      </c>
      <c r="F947">
        <f>Drivers!F187</f>
        <v>0</v>
      </c>
      <c r="G947">
        <f>Drivers!G187</f>
        <v>0</v>
      </c>
      <c r="H947">
        <f>Drivers!H187</f>
        <v>0</v>
      </c>
      <c r="I947" t="str">
        <f>Drivers!I187</f>
        <v>x Number of Days in Period</v>
      </c>
      <c r="J947">
        <f>Drivers!J187</f>
        <v>0</v>
      </c>
      <c r="K947">
        <f>Drivers!K187</f>
        <v>0</v>
      </c>
      <c r="L947">
        <f>Drivers!L187</f>
        <v>0</v>
      </c>
      <c r="M947">
        <f>Drivers!M187</f>
        <v>0</v>
      </c>
      <c r="N947">
        <f>Drivers!N187</f>
        <v>0</v>
      </c>
      <c r="O947">
        <f>Drivers!O187</f>
        <v>0</v>
      </c>
      <c r="P947">
        <f>Drivers!P187</f>
        <v>0</v>
      </c>
      <c r="Q947">
        <f>Drivers!Q187</f>
        <v>0</v>
      </c>
      <c r="R947">
        <f>Drivers!R187</f>
        <v>0</v>
      </c>
      <c r="S947">
        <f>Drivers!S187</f>
        <v>0</v>
      </c>
      <c r="T947">
        <f>Drivers!T187</f>
        <v>0</v>
      </c>
      <c r="U947">
        <f>Drivers!U187</f>
        <v>0</v>
      </c>
      <c r="V947">
        <f>Drivers!V187</f>
        <v>0</v>
      </c>
      <c r="W947">
        <f>Drivers!W187</f>
        <v>0</v>
      </c>
      <c r="X947">
        <f>Drivers!X187</f>
        <v>0</v>
      </c>
      <c r="Y947">
        <f>Drivers!Y187</f>
        <v>0</v>
      </c>
      <c r="Z947">
        <f>Drivers!Z187</f>
        <v>0</v>
      </c>
      <c r="AA947">
        <f>Drivers!AA187</f>
        <v>0</v>
      </c>
      <c r="AB947">
        <f>Drivers!AB187</f>
        <v>0</v>
      </c>
      <c r="AC947">
        <f>Drivers!AC187</f>
        <v>0</v>
      </c>
      <c r="AD947">
        <f>Drivers!AD187</f>
        <v>0</v>
      </c>
      <c r="AE947">
        <f>Drivers!AE187</f>
        <v>0</v>
      </c>
      <c r="AF947">
        <f>Drivers!AF187</f>
        <v>0</v>
      </c>
      <c r="AG947">
        <f>Drivers!AG187</f>
        <v>0</v>
      </c>
      <c r="AH947">
        <f>Drivers!AH187</f>
        <v>0</v>
      </c>
      <c r="AI947">
        <f>Drivers!AI187</f>
        <v>0</v>
      </c>
      <c r="AJ947">
        <f>Drivers!AJ187</f>
        <v>0</v>
      </c>
      <c r="AK947">
        <f>Drivers!AK187</f>
        <v>0</v>
      </c>
      <c r="AL947">
        <f>Drivers!AL187</f>
        <v>0</v>
      </c>
      <c r="AM947">
        <f>Drivers!AM187</f>
        <v>0</v>
      </c>
      <c r="AN947">
        <f>Drivers!AN187</f>
        <v>0</v>
      </c>
      <c r="AO947">
        <f>Drivers!AO187</f>
        <v>0</v>
      </c>
      <c r="AP947">
        <f>Drivers!AP187</f>
        <v>0</v>
      </c>
      <c r="AQ947">
        <f>Drivers!AQ187</f>
        <v>0</v>
      </c>
      <c r="AR947">
        <f>Drivers!AR187</f>
        <v>0</v>
      </c>
      <c r="AS947">
        <f>Drivers!AS187</f>
        <v>0</v>
      </c>
      <c r="AT947">
        <f>Drivers!AT187</f>
        <v>0</v>
      </c>
      <c r="AU947">
        <f>Drivers!AU187</f>
        <v>0</v>
      </c>
      <c r="AV947">
        <f>Drivers!AV187</f>
        <v>0</v>
      </c>
      <c r="AW947">
        <f>Drivers!AW187</f>
        <v>0</v>
      </c>
      <c r="AX947">
        <f>Drivers!AX187</f>
        <v>0</v>
      </c>
      <c r="AY947">
        <f>Drivers!AY187</f>
        <v>0</v>
      </c>
      <c r="AZ947">
        <f>Drivers!AZ187</f>
        <v>0</v>
      </c>
      <c r="BA947">
        <f>Drivers!BA187</f>
        <v>0</v>
      </c>
      <c r="BB947">
        <f>Drivers!BB187</f>
        <v>0</v>
      </c>
      <c r="BC947">
        <f>Drivers!BC187</f>
        <v>0</v>
      </c>
      <c r="BD947">
        <f>Drivers!BD187</f>
        <v>0</v>
      </c>
      <c r="BE947">
        <f>Drivers!BE187</f>
        <v>0</v>
      </c>
      <c r="BF947">
        <f>Drivers!BF187</f>
        <v>0</v>
      </c>
      <c r="BG947">
        <f>Drivers!BG187</f>
        <v>0</v>
      </c>
      <c r="BH947">
        <f>Drivers!BH187</f>
        <v>0</v>
      </c>
      <c r="BI947">
        <f>Drivers!BI187</f>
        <v>0</v>
      </c>
      <c r="BJ947">
        <f>Drivers!BJ187</f>
        <v>0</v>
      </c>
      <c r="BK947">
        <f>Drivers!BK187</f>
        <v>0</v>
      </c>
      <c r="BL947">
        <f>Drivers!BL187</f>
        <v>0</v>
      </c>
      <c r="BM947">
        <f>Drivers!BM187</f>
        <v>0</v>
      </c>
      <c r="BN947">
        <f>Drivers!BN187</f>
        <v>0</v>
      </c>
      <c r="BO947">
        <f>Drivers!BO187</f>
        <v>0</v>
      </c>
      <c r="BP947">
        <f>Drivers!BP187</f>
        <v>0</v>
      </c>
      <c r="BQ947">
        <f>Drivers!BQ187</f>
        <v>0</v>
      </c>
      <c r="BR947">
        <f>Drivers!BR187</f>
        <v>0</v>
      </c>
      <c r="BS947">
        <f>Drivers!BS187</f>
        <v>0</v>
      </c>
      <c r="BT947">
        <f>Drivers!BT187</f>
        <v>0</v>
      </c>
      <c r="BU947">
        <f>Drivers!BU187</f>
        <v>0</v>
      </c>
      <c r="BV947">
        <f>Drivers!BV187</f>
        <v>0</v>
      </c>
      <c r="BW947">
        <f>Drivers!BW187</f>
        <v>0</v>
      </c>
      <c r="BX947">
        <f>Drivers!BX187</f>
        <v>0</v>
      </c>
      <c r="BY947">
        <f>Drivers!BY187</f>
        <v>0</v>
      </c>
      <c r="BZ947">
        <f>Drivers!BZ187</f>
        <v>0</v>
      </c>
      <c r="CA947">
        <f>Drivers!CA187</f>
        <v>0</v>
      </c>
      <c r="CB947">
        <f>Drivers!CB187</f>
        <v>75</v>
      </c>
      <c r="CC947">
        <f>Drivers!CC187</f>
        <v>92</v>
      </c>
      <c r="CD947">
        <f>Drivers!CD187</f>
        <v>90</v>
      </c>
      <c r="CE947">
        <f>Drivers!CE187</f>
        <v>91</v>
      </c>
      <c r="CF947">
        <f>Drivers!CF187</f>
        <v>92</v>
      </c>
      <c r="CG947">
        <f>Drivers!CG187</f>
        <v>92</v>
      </c>
      <c r="CH947">
        <f>Drivers!CH187</f>
        <v>0</v>
      </c>
      <c r="CI947">
        <f>Drivers!CI187</f>
        <v>0</v>
      </c>
      <c r="CJ947">
        <f>Drivers!CJ187</f>
        <v>0</v>
      </c>
      <c r="CK947">
        <f>Drivers!CK187</f>
        <v>0</v>
      </c>
      <c r="CL947">
        <f>Drivers!CL187</f>
        <v>0</v>
      </c>
      <c r="CM947">
        <f>Drivers!CM187</f>
        <v>0</v>
      </c>
      <c r="CN947">
        <f>Drivers!CN187</f>
        <v>0</v>
      </c>
      <c r="CO947">
        <f>Drivers!CO187</f>
        <v>0</v>
      </c>
      <c r="CP947">
        <f>Drivers!CP187</f>
        <v>0</v>
      </c>
      <c r="CQ947">
        <f>Drivers!CQ187</f>
        <v>0</v>
      </c>
      <c r="CR947">
        <f>Drivers!CR187</f>
        <v>0</v>
      </c>
      <c r="CS947">
        <f>Drivers!CS187</f>
        <v>0</v>
      </c>
      <c r="CT947">
        <f>Drivers!CT187</f>
        <v>0</v>
      </c>
      <c r="CU947">
        <f>Drivers!CU187</f>
        <v>0</v>
      </c>
      <c r="CV947">
        <f>Drivers!CV187</f>
        <v>0</v>
      </c>
      <c r="CW947">
        <f>Drivers!CW187</f>
        <v>0</v>
      </c>
      <c r="CX947">
        <f>Drivers!CX187</f>
        <v>0</v>
      </c>
      <c r="CY947">
        <f>Drivers!CY187</f>
        <v>0</v>
      </c>
      <c r="CZ947">
        <f>Drivers!CZ187</f>
        <v>0</v>
      </c>
      <c r="DA947">
        <f>Drivers!DA187</f>
        <v>0</v>
      </c>
      <c r="DB947">
        <f>Drivers!DB187</f>
        <v>0</v>
      </c>
      <c r="DC947">
        <f>Drivers!DC187</f>
        <v>0</v>
      </c>
      <c r="DD947">
        <f>Drivers!DD187</f>
        <v>0</v>
      </c>
      <c r="DE947">
        <f>Drivers!DE187</f>
        <v>0</v>
      </c>
      <c r="DF947">
        <f>Drivers!DF187</f>
        <v>0</v>
      </c>
      <c r="DG947">
        <f>Drivers!DG187</f>
        <v>0</v>
      </c>
      <c r="DH947">
        <f>Drivers!DH187</f>
        <v>0</v>
      </c>
      <c r="DI947">
        <f>Drivers!DI187</f>
        <v>0</v>
      </c>
      <c r="DJ947">
        <f>Drivers!DJ187</f>
        <v>0</v>
      </c>
      <c r="DK947">
        <f>Drivers!DK187</f>
        <v>0</v>
      </c>
      <c r="DL947">
        <f>Drivers!DL187</f>
        <v>0</v>
      </c>
      <c r="DM947">
        <f>Drivers!DM187</f>
        <v>0</v>
      </c>
      <c r="DN947">
        <f>Drivers!DN187</f>
        <v>0</v>
      </c>
      <c r="DO947">
        <f>Drivers!DO187</f>
        <v>0</v>
      </c>
      <c r="DP947">
        <f>Drivers!DP187</f>
        <v>0</v>
      </c>
      <c r="DQ947">
        <f>Drivers!DQ187</f>
        <v>0</v>
      </c>
      <c r="DR947">
        <f>Drivers!DR187</f>
        <v>0</v>
      </c>
      <c r="DS947">
        <f>Drivers!DS187</f>
        <v>0</v>
      </c>
      <c r="DT947">
        <f>Drivers!DT187</f>
        <v>0</v>
      </c>
      <c r="DU947">
        <f>Drivers!DU187</f>
        <v>0</v>
      </c>
      <c r="DV947">
        <f>Drivers!DV187</f>
        <v>0</v>
      </c>
      <c r="DW947">
        <f>Drivers!DW187</f>
        <v>0</v>
      </c>
      <c r="DX947">
        <f>Drivers!DX187</f>
        <v>0</v>
      </c>
      <c r="DY947">
        <f>Drivers!DY187</f>
        <v>0</v>
      </c>
      <c r="DZ947">
        <f>Drivers!DZ187</f>
        <v>0</v>
      </c>
      <c r="EA947">
        <f>Drivers!EA187</f>
        <v>0</v>
      </c>
      <c r="EB947">
        <f>Drivers!EB187</f>
        <v>167</v>
      </c>
      <c r="EC947">
        <f>Drivers!EC187</f>
        <v>365</v>
      </c>
      <c r="ED947">
        <f>Drivers!ED187</f>
        <v>365</v>
      </c>
      <c r="EE947">
        <f>Drivers!EE187</f>
        <v>366</v>
      </c>
      <c r="EF947">
        <f>Drivers!EF187</f>
        <v>365</v>
      </c>
      <c r="EG947">
        <f>Drivers!EG187</f>
        <v>365</v>
      </c>
      <c r="EH947">
        <f>Drivers!EH187</f>
        <v>365</v>
      </c>
      <c r="EI947">
        <f>Drivers!EI187</f>
        <v>366</v>
      </c>
      <c r="EJ947">
        <f>Drivers!EJ187</f>
        <v>365</v>
      </c>
      <c r="EK947">
        <f>Drivers!EK187</f>
        <v>0</v>
      </c>
    </row>
    <row r="948" spans="1:141">
      <c r="A948">
        <f>Drivers!A188</f>
        <v>0</v>
      </c>
      <c r="B948">
        <f>Drivers!B188</f>
        <v>0</v>
      </c>
      <c r="C948">
        <f>Drivers!C188</f>
        <v>0</v>
      </c>
      <c r="D948">
        <f>Drivers!D188</f>
        <v>0</v>
      </c>
      <c r="E948">
        <f>Drivers!E188</f>
        <v>0</v>
      </c>
      <c r="F948">
        <f>Drivers!F188</f>
        <v>0</v>
      </c>
      <c r="G948">
        <f>Drivers!G188</f>
        <v>0</v>
      </c>
      <c r="H948">
        <f>Drivers!H188</f>
        <v>0</v>
      </c>
      <c r="I948">
        <f>Drivers!I188</f>
        <v>0</v>
      </c>
      <c r="J948">
        <f>Drivers!J188</f>
        <v>0</v>
      </c>
      <c r="K948">
        <f>Drivers!K188</f>
        <v>0</v>
      </c>
      <c r="L948">
        <f>Drivers!L188</f>
        <v>0</v>
      </c>
      <c r="M948">
        <f>Drivers!M188</f>
        <v>0</v>
      </c>
      <c r="N948">
        <f>Drivers!N188</f>
        <v>0</v>
      </c>
      <c r="O948">
        <f>Drivers!O188</f>
        <v>0</v>
      </c>
      <c r="P948">
        <f>Drivers!P188</f>
        <v>0</v>
      </c>
      <c r="Q948">
        <f>Drivers!Q188</f>
        <v>0</v>
      </c>
      <c r="R948">
        <f>Drivers!R188</f>
        <v>0</v>
      </c>
      <c r="S948">
        <f>Drivers!S188</f>
        <v>0</v>
      </c>
      <c r="T948">
        <f>Drivers!T188</f>
        <v>0</v>
      </c>
      <c r="U948">
        <f>Drivers!U188</f>
        <v>0</v>
      </c>
      <c r="V948">
        <f>Drivers!V188</f>
        <v>0</v>
      </c>
      <c r="W948">
        <f>Drivers!W188</f>
        <v>0</v>
      </c>
      <c r="X948">
        <f>Drivers!X188</f>
        <v>0</v>
      </c>
      <c r="Y948">
        <f>Drivers!Y188</f>
        <v>0</v>
      </c>
      <c r="Z948">
        <f>Drivers!Z188</f>
        <v>0</v>
      </c>
      <c r="AA948">
        <f>Drivers!AA188</f>
        <v>0</v>
      </c>
      <c r="AB948">
        <f>Drivers!AB188</f>
        <v>0</v>
      </c>
      <c r="AC948">
        <f>Drivers!AC188</f>
        <v>0</v>
      </c>
      <c r="AD948">
        <f>Drivers!AD188</f>
        <v>0</v>
      </c>
      <c r="AE948">
        <f>Drivers!AE188</f>
        <v>0</v>
      </c>
      <c r="AF948">
        <f>Drivers!AF188</f>
        <v>0</v>
      </c>
      <c r="AG948">
        <f>Drivers!AG188</f>
        <v>0</v>
      </c>
      <c r="AH948">
        <f>Drivers!AH188</f>
        <v>0</v>
      </c>
      <c r="AI948">
        <f>Drivers!AI188</f>
        <v>0</v>
      </c>
      <c r="AJ948">
        <f>Drivers!AJ188</f>
        <v>0</v>
      </c>
      <c r="AK948">
        <f>Drivers!AK188</f>
        <v>0</v>
      </c>
      <c r="AL948">
        <f>Drivers!AL188</f>
        <v>0</v>
      </c>
      <c r="AM948">
        <f>Drivers!AM188</f>
        <v>0</v>
      </c>
      <c r="AN948">
        <f>Drivers!AN188</f>
        <v>0</v>
      </c>
      <c r="AO948">
        <f>Drivers!AO188</f>
        <v>0</v>
      </c>
      <c r="AP948">
        <f>Drivers!AP188</f>
        <v>0</v>
      </c>
      <c r="AQ948">
        <f>Drivers!AQ188</f>
        <v>0</v>
      </c>
      <c r="AR948">
        <f>Drivers!AR188</f>
        <v>0</v>
      </c>
      <c r="AS948">
        <f>Drivers!AS188</f>
        <v>0</v>
      </c>
      <c r="AT948">
        <f>Drivers!AT188</f>
        <v>0</v>
      </c>
      <c r="AU948">
        <f>Drivers!AU188</f>
        <v>0</v>
      </c>
      <c r="AV948">
        <f>Drivers!AV188</f>
        <v>0</v>
      </c>
      <c r="AW948">
        <f>Drivers!AW188</f>
        <v>0</v>
      </c>
      <c r="AX948">
        <f>Drivers!AX188</f>
        <v>0</v>
      </c>
      <c r="AY948">
        <f>Drivers!AY188</f>
        <v>0</v>
      </c>
      <c r="AZ948">
        <f>Drivers!AZ188</f>
        <v>0</v>
      </c>
      <c r="BA948">
        <f>Drivers!BA188</f>
        <v>0</v>
      </c>
      <c r="BB948">
        <f>Drivers!BB188</f>
        <v>0</v>
      </c>
      <c r="BC948">
        <f>Drivers!BC188</f>
        <v>0</v>
      </c>
      <c r="BD948">
        <f>Drivers!BD188</f>
        <v>0</v>
      </c>
      <c r="BE948">
        <f>Drivers!BE188</f>
        <v>0</v>
      </c>
      <c r="BF948">
        <f>Drivers!BF188</f>
        <v>0</v>
      </c>
      <c r="BG948">
        <f>Drivers!BG188</f>
        <v>0</v>
      </c>
      <c r="BH948">
        <f>Drivers!BH188</f>
        <v>0</v>
      </c>
      <c r="BI948">
        <f>Drivers!BI188</f>
        <v>0</v>
      </c>
      <c r="BJ948">
        <f>Drivers!BJ188</f>
        <v>0</v>
      </c>
      <c r="BK948">
        <f>Drivers!BK188</f>
        <v>0</v>
      </c>
      <c r="BL948">
        <f>Drivers!BL188</f>
        <v>0</v>
      </c>
      <c r="BM948">
        <f>Drivers!BM188</f>
        <v>0</v>
      </c>
      <c r="BN948">
        <f>Drivers!BN188</f>
        <v>0</v>
      </c>
      <c r="BO948">
        <f>Drivers!BO188</f>
        <v>0</v>
      </c>
      <c r="BP948">
        <f>Drivers!BP188</f>
        <v>0</v>
      </c>
      <c r="BQ948">
        <f>Drivers!BQ188</f>
        <v>0</v>
      </c>
      <c r="BR948">
        <f>Drivers!BR188</f>
        <v>0</v>
      </c>
      <c r="BS948">
        <f>Drivers!BS188</f>
        <v>0</v>
      </c>
      <c r="BT948">
        <f>Drivers!BT188</f>
        <v>0</v>
      </c>
      <c r="BU948">
        <f>Drivers!BU188</f>
        <v>0</v>
      </c>
      <c r="BV948">
        <f>Drivers!BV188</f>
        <v>0</v>
      </c>
      <c r="BW948">
        <f>Drivers!BW188</f>
        <v>0</v>
      </c>
      <c r="BX948">
        <f>Drivers!BX188</f>
        <v>0</v>
      </c>
      <c r="BY948">
        <f>Drivers!BY188</f>
        <v>0</v>
      </c>
      <c r="BZ948">
        <f>Drivers!BZ188</f>
        <v>0</v>
      </c>
      <c r="CA948">
        <f>Drivers!CA188</f>
        <v>0</v>
      </c>
      <c r="CB948">
        <f>Drivers!CB188</f>
        <v>0</v>
      </c>
      <c r="CC948">
        <f>Drivers!CC188</f>
        <v>0</v>
      </c>
      <c r="CD948">
        <f>Drivers!CD188</f>
        <v>0</v>
      </c>
      <c r="CE948">
        <f>Drivers!CE188</f>
        <v>0</v>
      </c>
      <c r="CF948">
        <f>Drivers!CF188</f>
        <v>0</v>
      </c>
      <c r="CG948">
        <f>Drivers!CG188</f>
        <v>0</v>
      </c>
      <c r="CH948">
        <f>Drivers!CH188</f>
        <v>0</v>
      </c>
      <c r="CI948">
        <f>Drivers!CI188</f>
        <v>0</v>
      </c>
      <c r="CJ948">
        <f>Drivers!CJ188</f>
        <v>0</v>
      </c>
      <c r="CK948">
        <f>Drivers!CK188</f>
        <v>0</v>
      </c>
      <c r="CL948">
        <f>Drivers!CL188</f>
        <v>0</v>
      </c>
      <c r="CM948">
        <f>Drivers!CM188</f>
        <v>0</v>
      </c>
      <c r="CN948">
        <f>Drivers!CN188</f>
        <v>0</v>
      </c>
      <c r="CO948">
        <f>Drivers!CO188</f>
        <v>0</v>
      </c>
      <c r="CP948">
        <f>Drivers!CP188</f>
        <v>0</v>
      </c>
      <c r="CQ948">
        <f>Drivers!CQ188</f>
        <v>0</v>
      </c>
      <c r="CR948">
        <f>Drivers!CR188</f>
        <v>0</v>
      </c>
      <c r="CS948">
        <f>Drivers!CS188</f>
        <v>0</v>
      </c>
      <c r="CT948">
        <f>Drivers!CT188</f>
        <v>0</v>
      </c>
      <c r="CU948">
        <f>Drivers!CU188</f>
        <v>0</v>
      </c>
      <c r="CV948">
        <f>Drivers!CV188</f>
        <v>0</v>
      </c>
      <c r="CW948">
        <f>Drivers!CW188</f>
        <v>0</v>
      </c>
      <c r="CX948">
        <f>Drivers!CX188</f>
        <v>0</v>
      </c>
      <c r="CY948">
        <f>Drivers!CY188</f>
        <v>0</v>
      </c>
      <c r="CZ948">
        <f>Drivers!CZ188</f>
        <v>0</v>
      </c>
      <c r="DA948">
        <f>Drivers!DA188</f>
        <v>0</v>
      </c>
      <c r="DB948">
        <f>Drivers!DB188</f>
        <v>0</v>
      </c>
      <c r="DC948">
        <f>Drivers!DC188</f>
        <v>0</v>
      </c>
      <c r="DD948">
        <f>Drivers!DD188</f>
        <v>0</v>
      </c>
      <c r="DE948">
        <f>Drivers!DE188</f>
        <v>0</v>
      </c>
      <c r="DF948">
        <f>Drivers!DF188</f>
        <v>0</v>
      </c>
      <c r="DG948">
        <f>Drivers!DG188</f>
        <v>0</v>
      </c>
      <c r="DH948">
        <f>Drivers!DH188</f>
        <v>0</v>
      </c>
      <c r="DI948">
        <f>Drivers!DI188</f>
        <v>0</v>
      </c>
      <c r="DJ948">
        <f>Drivers!DJ188</f>
        <v>0</v>
      </c>
      <c r="DK948">
        <f>Drivers!DK188</f>
        <v>0</v>
      </c>
      <c r="DL948">
        <f>Drivers!DL188</f>
        <v>0</v>
      </c>
      <c r="DM948">
        <f>Drivers!DM188</f>
        <v>0</v>
      </c>
      <c r="DN948">
        <f>Drivers!DN188</f>
        <v>0</v>
      </c>
      <c r="DO948">
        <f>Drivers!DO188</f>
        <v>0</v>
      </c>
      <c r="DP948">
        <f>Drivers!DP188</f>
        <v>0</v>
      </c>
      <c r="DQ948">
        <f>Drivers!DQ188</f>
        <v>0</v>
      </c>
      <c r="DR948">
        <f>Drivers!DR188</f>
        <v>0</v>
      </c>
      <c r="DS948">
        <f>Drivers!DS188</f>
        <v>0</v>
      </c>
      <c r="DT948">
        <f>Drivers!DT188</f>
        <v>0</v>
      </c>
      <c r="DU948">
        <f>Drivers!DU188</f>
        <v>0</v>
      </c>
      <c r="DV948">
        <f>Drivers!DV188</f>
        <v>0</v>
      </c>
      <c r="DW948">
        <f>Drivers!DW188</f>
        <v>0</v>
      </c>
      <c r="DX948">
        <f>Drivers!DX188</f>
        <v>0</v>
      </c>
      <c r="DY948">
        <f>Drivers!DY188</f>
        <v>0</v>
      </c>
      <c r="DZ948">
        <f>Drivers!DZ188</f>
        <v>0</v>
      </c>
      <c r="EA948">
        <f>Drivers!EA188</f>
        <v>0</v>
      </c>
      <c r="EB948">
        <f>Drivers!EB188</f>
        <v>0</v>
      </c>
      <c r="EC948">
        <f>Drivers!EC188</f>
        <v>0</v>
      </c>
      <c r="ED948">
        <f>Drivers!ED188</f>
        <v>0</v>
      </c>
      <c r="EE948">
        <f>Drivers!EE188</f>
        <v>0</v>
      </c>
      <c r="EF948">
        <f>Drivers!EF188</f>
        <v>0</v>
      </c>
      <c r="EG948">
        <f>Drivers!EG188</f>
        <v>0</v>
      </c>
      <c r="EH948">
        <f>Drivers!EH188</f>
        <v>0</v>
      </c>
      <c r="EI948">
        <f>Drivers!EI188</f>
        <v>0</v>
      </c>
      <c r="EJ948">
        <f>Drivers!EJ188</f>
        <v>0</v>
      </c>
      <c r="EK948">
        <f>Drivers!EK188</f>
        <v>0</v>
      </c>
    </row>
    <row r="949" spans="1:141">
      <c r="A949">
        <f>Drivers!A189</f>
        <v>0</v>
      </c>
      <c r="B949">
        <f>Drivers!B189</f>
        <v>0</v>
      </c>
      <c r="C949">
        <f>Drivers!C189</f>
        <v>0</v>
      </c>
      <c r="D949">
        <f>Drivers!D189</f>
        <v>0</v>
      </c>
      <c r="E949">
        <f>Drivers!E189</f>
        <v>0</v>
      </c>
      <c r="F949">
        <f>Drivers!F189</f>
        <v>0</v>
      </c>
      <c r="G949">
        <f>Drivers!G189</f>
        <v>0</v>
      </c>
      <c r="H949">
        <f>Drivers!H189</f>
        <v>0</v>
      </c>
      <c r="I949" t="str">
        <f>Drivers!I189</f>
        <v>StreetEasy Rentals Guardrails</v>
      </c>
      <c r="J949">
        <f>Drivers!J189</f>
        <v>0</v>
      </c>
      <c r="K949">
        <f>Drivers!K189</f>
        <v>0</v>
      </c>
      <c r="L949">
        <f>Drivers!L189</f>
        <v>0</v>
      </c>
      <c r="M949">
        <f>Drivers!M189</f>
        <v>0</v>
      </c>
      <c r="N949">
        <f>Drivers!N189</f>
        <v>0</v>
      </c>
      <c r="O949">
        <f>Drivers!O189</f>
        <v>0</v>
      </c>
      <c r="P949">
        <f>Drivers!P189</f>
        <v>0</v>
      </c>
      <c r="Q949">
        <f>Drivers!Q189</f>
        <v>0</v>
      </c>
      <c r="R949">
        <f>Drivers!R189</f>
        <v>0</v>
      </c>
      <c r="S949">
        <f>Drivers!S189</f>
        <v>0</v>
      </c>
      <c r="T949">
        <f>Drivers!T189</f>
        <v>0</v>
      </c>
      <c r="U949">
        <f>Drivers!U189</f>
        <v>0</v>
      </c>
      <c r="V949">
        <f>Drivers!V189</f>
        <v>0</v>
      </c>
      <c r="W949">
        <f>Drivers!W189</f>
        <v>0</v>
      </c>
      <c r="X949">
        <f>Drivers!X189</f>
        <v>0</v>
      </c>
      <c r="Y949">
        <f>Drivers!Y189</f>
        <v>0</v>
      </c>
      <c r="Z949">
        <f>Drivers!Z189</f>
        <v>0</v>
      </c>
      <c r="AA949">
        <f>Drivers!AA189</f>
        <v>0</v>
      </c>
      <c r="AB949">
        <f>Drivers!AB189</f>
        <v>0</v>
      </c>
      <c r="AC949">
        <f>Drivers!AC189</f>
        <v>0</v>
      </c>
      <c r="AD949">
        <f>Drivers!AD189</f>
        <v>0</v>
      </c>
      <c r="AE949">
        <f>Drivers!AE189</f>
        <v>0</v>
      </c>
      <c r="AF949">
        <f>Drivers!AF189</f>
        <v>0</v>
      </c>
      <c r="AG949">
        <f>Drivers!AG189</f>
        <v>0</v>
      </c>
      <c r="AH949">
        <f>Drivers!AH189</f>
        <v>0</v>
      </c>
      <c r="AI949">
        <f>Drivers!AI189</f>
        <v>0</v>
      </c>
      <c r="AJ949">
        <f>Drivers!AJ189</f>
        <v>0</v>
      </c>
      <c r="AK949">
        <f>Drivers!AK189</f>
        <v>0</v>
      </c>
      <c r="AL949">
        <f>Drivers!AL189</f>
        <v>0</v>
      </c>
      <c r="AM949">
        <f>Drivers!AM189</f>
        <v>0</v>
      </c>
      <c r="AN949">
        <f>Drivers!AN189</f>
        <v>0</v>
      </c>
      <c r="AO949">
        <f>Drivers!AO189</f>
        <v>0</v>
      </c>
      <c r="AP949">
        <f>Drivers!AP189</f>
        <v>0</v>
      </c>
      <c r="AQ949">
        <f>Drivers!AQ189</f>
        <v>0</v>
      </c>
      <c r="AR949">
        <f>Drivers!AR189</f>
        <v>0</v>
      </c>
      <c r="AS949">
        <f>Drivers!AS189</f>
        <v>0</v>
      </c>
      <c r="AT949">
        <f>Drivers!AT189</f>
        <v>0</v>
      </c>
      <c r="AU949">
        <f>Drivers!AU189</f>
        <v>0</v>
      </c>
      <c r="AV949">
        <f>Drivers!AV189</f>
        <v>0</v>
      </c>
      <c r="AW949">
        <f>Drivers!AW189</f>
        <v>0</v>
      </c>
      <c r="AX949">
        <f>Drivers!AX189</f>
        <v>0</v>
      </c>
      <c r="AY949">
        <f>Drivers!AY189</f>
        <v>0</v>
      </c>
      <c r="AZ949">
        <f>Drivers!AZ189</f>
        <v>0</v>
      </c>
      <c r="BA949">
        <f>Drivers!BA189</f>
        <v>0</v>
      </c>
      <c r="BB949">
        <f>Drivers!BB189</f>
        <v>0</v>
      </c>
      <c r="BC949">
        <f>Drivers!BC189</f>
        <v>0</v>
      </c>
      <c r="BD949">
        <f>Drivers!BD189</f>
        <v>0</v>
      </c>
      <c r="BE949">
        <f>Drivers!BE189</f>
        <v>0</v>
      </c>
      <c r="BF949">
        <f>Drivers!BF189</f>
        <v>0</v>
      </c>
      <c r="BG949">
        <f>Drivers!BG189</f>
        <v>0</v>
      </c>
      <c r="BH949">
        <f>Drivers!BH189</f>
        <v>0</v>
      </c>
      <c r="BI949">
        <f>Drivers!BI189</f>
        <v>0</v>
      </c>
      <c r="BJ949">
        <f>Drivers!BJ189</f>
        <v>0</v>
      </c>
      <c r="BK949">
        <f>Drivers!BK189</f>
        <v>0</v>
      </c>
      <c r="BL949">
        <f>Drivers!BL189</f>
        <v>0</v>
      </c>
      <c r="BM949">
        <f>Drivers!BM189</f>
        <v>0</v>
      </c>
      <c r="BN949">
        <f>Drivers!BN189</f>
        <v>0</v>
      </c>
      <c r="BO949">
        <f>Drivers!BO189</f>
        <v>0</v>
      </c>
      <c r="BP949">
        <f>Drivers!BP189</f>
        <v>0</v>
      </c>
      <c r="BQ949">
        <f>Drivers!BQ189</f>
        <v>0</v>
      </c>
      <c r="BR949">
        <f>Drivers!BR189</f>
        <v>0</v>
      </c>
      <c r="BS949">
        <f>Drivers!BS189</f>
        <v>0</v>
      </c>
      <c r="BT949">
        <f>Drivers!BT189</f>
        <v>0</v>
      </c>
      <c r="BU949">
        <f>Drivers!BU189</f>
        <v>0</v>
      </c>
      <c r="BV949">
        <f>Drivers!BV189</f>
        <v>0</v>
      </c>
      <c r="BW949">
        <f>Drivers!BW189</f>
        <v>0</v>
      </c>
      <c r="BX949">
        <f>Drivers!BX189</f>
        <v>0</v>
      </c>
      <c r="BY949">
        <f>Drivers!BY189</f>
        <v>0</v>
      </c>
      <c r="BZ949">
        <f>Drivers!BZ189</f>
        <v>0</v>
      </c>
      <c r="CA949">
        <f>Drivers!CA189</f>
        <v>0</v>
      </c>
      <c r="CB949">
        <f>Drivers!CB189</f>
        <v>0</v>
      </c>
      <c r="CC949">
        <f>Drivers!CC189</f>
        <v>0</v>
      </c>
      <c r="CD949">
        <f>Drivers!CD189</f>
        <v>0</v>
      </c>
      <c r="CE949">
        <f>Drivers!CE189</f>
        <v>0</v>
      </c>
      <c r="CF949">
        <f>Drivers!CF189</f>
        <v>0</v>
      </c>
      <c r="CG949">
        <f>Drivers!CG189</f>
        <v>0</v>
      </c>
      <c r="CH949">
        <f>Drivers!CH189</f>
        <v>0</v>
      </c>
      <c r="CI949">
        <f>Drivers!CI189</f>
        <v>0</v>
      </c>
      <c r="CJ949">
        <f>Drivers!CJ189</f>
        <v>0</v>
      </c>
      <c r="CK949">
        <f>Drivers!CK189</f>
        <v>0</v>
      </c>
      <c r="CL949">
        <f>Drivers!CL189</f>
        <v>0</v>
      </c>
      <c r="CM949">
        <f>Drivers!CM189</f>
        <v>0</v>
      </c>
      <c r="CN949">
        <f>Drivers!CN189</f>
        <v>0</v>
      </c>
      <c r="CO949">
        <f>Drivers!CO189</f>
        <v>0</v>
      </c>
      <c r="CP949">
        <f>Drivers!CP189</f>
        <v>0</v>
      </c>
      <c r="CQ949">
        <f>Drivers!CQ189</f>
        <v>0</v>
      </c>
      <c r="CR949">
        <f>Drivers!CR189</f>
        <v>0</v>
      </c>
      <c r="CS949">
        <f>Drivers!CS189</f>
        <v>0</v>
      </c>
      <c r="CT949">
        <f>Drivers!CT189</f>
        <v>0</v>
      </c>
      <c r="CU949">
        <f>Drivers!CU189</f>
        <v>0</v>
      </c>
      <c r="CV949">
        <f>Drivers!CV189</f>
        <v>0</v>
      </c>
      <c r="CW949">
        <f>Drivers!CW189</f>
        <v>0</v>
      </c>
      <c r="CX949">
        <f>Drivers!CX189</f>
        <v>0</v>
      </c>
      <c r="CY949">
        <f>Drivers!CY189</f>
        <v>0</v>
      </c>
      <c r="CZ949">
        <f>Drivers!CZ189</f>
        <v>0</v>
      </c>
      <c r="DA949">
        <f>Drivers!DA189</f>
        <v>0</v>
      </c>
      <c r="DB949">
        <f>Drivers!DB189</f>
        <v>0</v>
      </c>
      <c r="DC949">
        <f>Drivers!DC189</f>
        <v>0</v>
      </c>
      <c r="DD949">
        <f>Drivers!DD189</f>
        <v>0</v>
      </c>
      <c r="DE949">
        <f>Drivers!DE189</f>
        <v>0</v>
      </c>
      <c r="DF949">
        <f>Drivers!DF189</f>
        <v>0</v>
      </c>
      <c r="DG949">
        <f>Drivers!DG189</f>
        <v>0</v>
      </c>
      <c r="DH949">
        <f>Drivers!DH189</f>
        <v>0</v>
      </c>
      <c r="DI949">
        <f>Drivers!DI189</f>
        <v>0</v>
      </c>
      <c r="DJ949">
        <f>Drivers!DJ189</f>
        <v>0</v>
      </c>
      <c r="DK949">
        <f>Drivers!DK189</f>
        <v>0</v>
      </c>
      <c r="DL949">
        <f>Drivers!DL189</f>
        <v>0</v>
      </c>
      <c r="DM949">
        <f>Drivers!DM189</f>
        <v>0</v>
      </c>
      <c r="DN949">
        <f>Drivers!DN189</f>
        <v>0</v>
      </c>
      <c r="DO949">
        <f>Drivers!DO189</f>
        <v>0</v>
      </c>
      <c r="DP949">
        <f>Drivers!DP189</f>
        <v>0</v>
      </c>
      <c r="DQ949">
        <f>Drivers!DQ189</f>
        <v>0</v>
      </c>
      <c r="DR949">
        <f>Drivers!DR189</f>
        <v>0</v>
      </c>
      <c r="DS949">
        <f>Drivers!DS189</f>
        <v>0</v>
      </c>
      <c r="DT949">
        <f>Drivers!DT189</f>
        <v>0</v>
      </c>
      <c r="DU949">
        <f>Drivers!DU189</f>
        <v>0</v>
      </c>
      <c r="DV949">
        <f>Drivers!DV189</f>
        <v>0</v>
      </c>
      <c r="DW949">
        <f>Drivers!DW189</f>
        <v>0</v>
      </c>
      <c r="DX949">
        <f>Drivers!DX189</f>
        <v>0</v>
      </c>
      <c r="DY949">
        <f>Drivers!DY189</f>
        <v>0</v>
      </c>
      <c r="DZ949">
        <f>Drivers!DZ189</f>
        <v>0</v>
      </c>
      <c r="EA949">
        <f>Drivers!EA189</f>
        <v>0</v>
      </c>
      <c r="EB949">
        <f>Drivers!EB189</f>
        <v>0</v>
      </c>
      <c r="EC949">
        <f>Drivers!EC189</f>
        <v>0</v>
      </c>
      <c r="ED949">
        <f>Drivers!ED189</f>
        <v>0</v>
      </c>
      <c r="EE949">
        <f>Drivers!EE189</f>
        <v>0</v>
      </c>
      <c r="EF949">
        <f>Drivers!EF189</f>
        <v>0</v>
      </c>
      <c r="EG949">
        <f>Drivers!EG189</f>
        <v>0</v>
      </c>
      <c r="EH949">
        <f>Drivers!EH189</f>
        <v>0</v>
      </c>
      <c r="EI949">
        <f>Drivers!EI189</f>
        <v>0</v>
      </c>
      <c r="EJ949">
        <f>Drivers!EJ189</f>
        <v>0</v>
      </c>
      <c r="EK949">
        <f>Drivers!EK189</f>
        <v>0</v>
      </c>
    </row>
    <row r="950" spans="1:141">
      <c r="A950">
        <f>Drivers!A190</f>
        <v>0</v>
      </c>
      <c r="B950">
        <f>Drivers!B190</f>
        <v>0</v>
      </c>
      <c r="C950">
        <f>Drivers!C190</f>
        <v>0</v>
      </c>
      <c r="D950">
        <f>Drivers!D190</f>
        <v>0</v>
      </c>
      <c r="E950">
        <f>Drivers!E190</f>
        <v>0</v>
      </c>
      <c r="F950">
        <f>Drivers!F190</f>
        <v>0</v>
      </c>
      <c r="G950">
        <f>Drivers!G190</f>
        <v>0</v>
      </c>
      <c r="H950">
        <f>Drivers!H190</f>
        <v>0</v>
      </c>
      <c r="I950" t="str">
        <f>Drivers!I190</f>
        <v>Average Rent for StreetEasy listing in NYC</v>
      </c>
      <c r="J950">
        <f>Drivers!J190</f>
        <v>0</v>
      </c>
      <c r="K950">
        <f>Drivers!K190</f>
        <v>0</v>
      </c>
      <c r="L950">
        <f>Drivers!L190</f>
        <v>0</v>
      </c>
      <c r="M950">
        <f>Drivers!M190</f>
        <v>0</v>
      </c>
      <c r="N950">
        <f>Drivers!N190</f>
        <v>0</v>
      </c>
      <c r="O950">
        <f>Drivers!O190</f>
        <v>0</v>
      </c>
      <c r="P950">
        <f>Drivers!P190</f>
        <v>0</v>
      </c>
      <c r="Q950">
        <f>Drivers!Q190</f>
        <v>0</v>
      </c>
      <c r="R950">
        <f>Drivers!R190</f>
        <v>0</v>
      </c>
      <c r="S950">
        <f>Drivers!S190</f>
        <v>0</v>
      </c>
      <c r="T950">
        <f>Drivers!T190</f>
        <v>0</v>
      </c>
      <c r="U950">
        <f>Drivers!U190</f>
        <v>0</v>
      </c>
      <c r="V950">
        <f>Drivers!V190</f>
        <v>0</v>
      </c>
      <c r="W950">
        <f>Drivers!W190</f>
        <v>0</v>
      </c>
      <c r="X950">
        <f>Drivers!X190</f>
        <v>0</v>
      </c>
      <c r="Y950">
        <f>Drivers!Y190</f>
        <v>0</v>
      </c>
      <c r="Z950">
        <f>Drivers!Z190</f>
        <v>0</v>
      </c>
      <c r="AA950">
        <f>Drivers!AA190</f>
        <v>0</v>
      </c>
      <c r="AB950">
        <f>Drivers!AB190</f>
        <v>0</v>
      </c>
      <c r="AC950">
        <f>Drivers!AC190</f>
        <v>0</v>
      </c>
      <c r="AD950">
        <f>Drivers!AD190</f>
        <v>0</v>
      </c>
      <c r="AE950">
        <f>Drivers!AE190</f>
        <v>0</v>
      </c>
      <c r="AF950">
        <f>Drivers!AF190</f>
        <v>0</v>
      </c>
      <c r="AG950">
        <f>Drivers!AG190</f>
        <v>0</v>
      </c>
      <c r="AH950">
        <f>Drivers!AH190</f>
        <v>0</v>
      </c>
      <c r="AI950">
        <f>Drivers!AI190</f>
        <v>0</v>
      </c>
      <c r="AJ950">
        <f>Drivers!AJ190</f>
        <v>0</v>
      </c>
      <c r="AK950">
        <f>Drivers!AK190</f>
        <v>0</v>
      </c>
      <c r="AL950">
        <f>Drivers!AL190</f>
        <v>0</v>
      </c>
      <c r="AM950">
        <f>Drivers!AM190</f>
        <v>0</v>
      </c>
      <c r="AN950">
        <f>Drivers!AN190</f>
        <v>0</v>
      </c>
      <c r="AO950">
        <f>Drivers!AO190</f>
        <v>0</v>
      </c>
      <c r="AP950">
        <f>Drivers!AP190</f>
        <v>0</v>
      </c>
      <c r="AQ950">
        <f>Drivers!AQ190</f>
        <v>0</v>
      </c>
      <c r="AR950">
        <f>Drivers!AR190</f>
        <v>0</v>
      </c>
      <c r="AS950">
        <f>Drivers!AS190</f>
        <v>0</v>
      </c>
      <c r="AT950">
        <f>Drivers!AT190</f>
        <v>0</v>
      </c>
      <c r="AU950">
        <f>Drivers!AU190</f>
        <v>0</v>
      </c>
      <c r="AV950">
        <f>Drivers!AV190</f>
        <v>0</v>
      </c>
      <c r="AW950">
        <f>Drivers!AW190</f>
        <v>0</v>
      </c>
      <c r="AX950">
        <f>Drivers!AX190</f>
        <v>0</v>
      </c>
      <c r="AY950">
        <f>Drivers!AY190</f>
        <v>0</v>
      </c>
      <c r="AZ950">
        <f>Drivers!AZ190</f>
        <v>0</v>
      </c>
      <c r="BA950">
        <f>Drivers!BA190</f>
        <v>0</v>
      </c>
      <c r="BB950">
        <f>Drivers!BB190</f>
        <v>0</v>
      </c>
      <c r="BC950">
        <f>Drivers!BC190</f>
        <v>0</v>
      </c>
      <c r="BD950">
        <f>Drivers!BD190</f>
        <v>0</v>
      </c>
      <c r="BE950">
        <f>Drivers!BE190</f>
        <v>0</v>
      </c>
      <c r="BF950">
        <f>Drivers!BF190</f>
        <v>0</v>
      </c>
      <c r="BG950">
        <f>Drivers!BG190</f>
        <v>0</v>
      </c>
      <c r="BH950">
        <f>Drivers!BH190</f>
        <v>0</v>
      </c>
      <c r="BI950">
        <f>Drivers!BI190</f>
        <v>0</v>
      </c>
      <c r="BJ950">
        <f>Drivers!BJ190</f>
        <v>0</v>
      </c>
      <c r="BK950">
        <f>Drivers!BK190</f>
        <v>0</v>
      </c>
      <c r="BL950">
        <f>Drivers!BL190</f>
        <v>0</v>
      </c>
      <c r="BM950">
        <f>Drivers!BM190</f>
        <v>0</v>
      </c>
      <c r="BN950">
        <f>Drivers!BN190</f>
        <v>0</v>
      </c>
      <c r="BO950">
        <f>Drivers!BO190</f>
        <v>0</v>
      </c>
      <c r="BP950">
        <f>Drivers!BP190</f>
        <v>0</v>
      </c>
      <c r="BQ950">
        <f>Drivers!BQ190</f>
        <v>0</v>
      </c>
      <c r="BR950">
        <f>Drivers!BR190</f>
        <v>0</v>
      </c>
      <c r="BS950">
        <f>Drivers!BS190</f>
        <v>0</v>
      </c>
      <c r="BT950">
        <f>Drivers!BT190</f>
        <v>0</v>
      </c>
      <c r="BU950">
        <f>Drivers!BU190</f>
        <v>0</v>
      </c>
      <c r="BV950">
        <f>Drivers!BV190</f>
        <v>0</v>
      </c>
      <c r="BW950">
        <f>Drivers!BW190</f>
        <v>0</v>
      </c>
      <c r="BX950">
        <f>Drivers!BX190</f>
        <v>0</v>
      </c>
      <c r="BY950">
        <f>Drivers!BY190</f>
        <v>0</v>
      </c>
      <c r="BZ950">
        <f>Drivers!BZ190</f>
        <v>0</v>
      </c>
      <c r="CA950">
        <f>Drivers!CA190</f>
        <v>0</v>
      </c>
      <c r="CB950">
        <f>Drivers!CB190</f>
        <v>3500</v>
      </c>
      <c r="CC950">
        <f>Drivers!CC190</f>
        <v>3500</v>
      </c>
      <c r="CD950">
        <f>Drivers!CD190</f>
        <v>3500</v>
      </c>
      <c r="CE950">
        <f>Drivers!CE190</f>
        <v>3500</v>
      </c>
      <c r="CF950">
        <f>Drivers!CF190</f>
        <v>3500</v>
      </c>
      <c r="CG950">
        <f>Drivers!CG190</f>
        <v>3500</v>
      </c>
      <c r="CH950">
        <f>Drivers!CH190</f>
        <v>0</v>
      </c>
      <c r="CI950">
        <f>Drivers!CI190</f>
        <v>0</v>
      </c>
      <c r="CJ950">
        <f>Drivers!CJ190</f>
        <v>0</v>
      </c>
      <c r="CK950">
        <f>Drivers!CK190</f>
        <v>0</v>
      </c>
      <c r="CL950">
        <f>Drivers!CL190</f>
        <v>0</v>
      </c>
      <c r="CM950">
        <f>Drivers!CM190</f>
        <v>0</v>
      </c>
      <c r="CN950">
        <f>Drivers!CN190</f>
        <v>0</v>
      </c>
      <c r="CO950">
        <f>Drivers!CO190</f>
        <v>0</v>
      </c>
      <c r="CP950">
        <f>Drivers!CP190</f>
        <v>0</v>
      </c>
      <c r="CQ950">
        <f>Drivers!CQ190</f>
        <v>0</v>
      </c>
      <c r="CR950">
        <f>Drivers!CR190</f>
        <v>0</v>
      </c>
      <c r="CS950">
        <f>Drivers!CS190</f>
        <v>0</v>
      </c>
      <c r="CT950">
        <f>Drivers!CT190</f>
        <v>0</v>
      </c>
      <c r="CU950">
        <f>Drivers!CU190</f>
        <v>0</v>
      </c>
      <c r="CV950">
        <f>Drivers!CV190</f>
        <v>0</v>
      </c>
      <c r="CW950">
        <f>Drivers!CW190</f>
        <v>0</v>
      </c>
      <c r="CX950">
        <f>Drivers!CX190</f>
        <v>0</v>
      </c>
      <c r="CY950">
        <f>Drivers!CY190</f>
        <v>0</v>
      </c>
      <c r="CZ950">
        <f>Drivers!CZ190</f>
        <v>0</v>
      </c>
      <c r="DA950">
        <f>Drivers!DA190</f>
        <v>0</v>
      </c>
      <c r="DB950">
        <f>Drivers!DB190</f>
        <v>0</v>
      </c>
      <c r="DC950">
        <f>Drivers!DC190</f>
        <v>0</v>
      </c>
      <c r="DD950">
        <f>Drivers!DD190</f>
        <v>0</v>
      </c>
      <c r="DE950">
        <f>Drivers!DE190</f>
        <v>0</v>
      </c>
      <c r="DF950">
        <f>Drivers!DF190</f>
        <v>0</v>
      </c>
      <c r="DG950">
        <f>Drivers!DG190</f>
        <v>0</v>
      </c>
      <c r="DH950">
        <f>Drivers!DH190</f>
        <v>0</v>
      </c>
      <c r="DI950">
        <f>Drivers!DI190</f>
        <v>0</v>
      </c>
      <c r="DJ950">
        <f>Drivers!DJ190</f>
        <v>0</v>
      </c>
      <c r="DK950">
        <f>Drivers!DK190</f>
        <v>0</v>
      </c>
      <c r="DL950">
        <f>Drivers!DL190</f>
        <v>0</v>
      </c>
      <c r="DM950">
        <f>Drivers!DM190</f>
        <v>0</v>
      </c>
      <c r="DN950">
        <f>Drivers!DN190</f>
        <v>0</v>
      </c>
      <c r="DO950">
        <f>Drivers!DO190</f>
        <v>0</v>
      </c>
      <c r="DP950">
        <f>Drivers!DP190</f>
        <v>0</v>
      </c>
      <c r="DQ950">
        <f>Drivers!DQ190</f>
        <v>0</v>
      </c>
      <c r="DR950">
        <f>Drivers!DR190</f>
        <v>0</v>
      </c>
      <c r="DS950">
        <f>Drivers!DS190</f>
        <v>0</v>
      </c>
      <c r="DT950">
        <f>Drivers!DT190</f>
        <v>0</v>
      </c>
      <c r="DU950">
        <f>Drivers!DU190</f>
        <v>0</v>
      </c>
      <c r="DV950">
        <f>Drivers!DV190</f>
        <v>0</v>
      </c>
      <c r="DW950">
        <f>Drivers!DW190</f>
        <v>0</v>
      </c>
      <c r="DX950">
        <f>Drivers!DX190</f>
        <v>0</v>
      </c>
      <c r="DY950">
        <f>Drivers!DY190</f>
        <v>0</v>
      </c>
      <c r="DZ950">
        <f>Drivers!DZ190</f>
        <v>0</v>
      </c>
      <c r="EA950">
        <f>Drivers!EA190</f>
        <v>0</v>
      </c>
      <c r="EB950">
        <f>Drivers!EB190</f>
        <v>3500</v>
      </c>
      <c r="EC950">
        <f>Drivers!EC190</f>
        <v>3500</v>
      </c>
      <c r="ED950">
        <f>Drivers!ED190</f>
        <v>3570</v>
      </c>
      <c r="EE950">
        <f>Drivers!EE190</f>
        <v>3641.4</v>
      </c>
      <c r="EF950">
        <f>Drivers!EF190</f>
        <v>3714.2280000000001</v>
      </c>
      <c r="EG950">
        <f>Drivers!EG190</f>
        <v>3788.5125600000001</v>
      </c>
      <c r="EH950">
        <f>Drivers!EH190</f>
        <v>3864.2828112000002</v>
      </c>
      <c r="EI950">
        <f>Drivers!EI190</f>
        <v>3941.5684674240001</v>
      </c>
      <c r="EJ950">
        <f>Drivers!EJ190</f>
        <v>4020.3998367724803</v>
      </c>
      <c r="EK950">
        <f>Drivers!EK190</f>
        <v>0</v>
      </c>
    </row>
    <row r="951" spans="1:141">
      <c r="A951">
        <f>Drivers!A191</f>
        <v>0</v>
      </c>
      <c r="B951">
        <f>Drivers!B191</f>
        <v>0</v>
      </c>
      <c r="C951">
        <f>Drivers!C191</f>
        <v>0</v>
      </c>
      <c r="D951">
        <f>Drivers!D191</f>
        <v>0</v>
      </c>
      <c r="E951">
        <f>Drivers!E191</f>
        <v>0</v>
      </c>
      <c r="F951">
        <f>Drivers!F191</f>
        <v>0</v>
      </c>
      <c r="G951">
        <f>Drivers!G191</f>
        <v>0</v>
      </c>
      <c r="H951">
        <f>Drivers!H191</f>
        <v>0</v>
      </c>
      <c r="I951" t="str">
        <f>Drivers!I191</f>
        <v>y/y Growth %</v>
      </c>
      <c r="J951">
        <f>Drivers!J191</f>
        <v>0</v>
      </c>
      <c r="K951">
        <f>Drivers!K191</f>
        <v>0</v>
      </c>
      <c r="L951">
        <f>Drivers!L191</f>
        <v>0</v>
      </c>
      <c r="M951">
        <f>Drivers!M191</f>
        <v>0</v>
      </c>
      <c r="N951">
        <f>Drivers!N191</f>
        <v>0</v>
      </c>
      <c r="O951">
        <f>Drivers!O191</f>
        <v>0</v>
      </c>
      <c r="P951">
        <f>Drivers!P191</f>
        <v>0</v>
      </c>
      <c r="Q951">
        <f>Drivers!Q191</f>
        <v>0</v>
      </c>
      <c r="R951">
        <f>Drivers!R191</f>
        <v>0</v>
      </c>
      <c r="S951">
        <f>Drivers!S191</f>
        <v>0</v>
      </c>
      <c r="T951">
        <f>Drivers!T191</f>
        <v>0</v>
      </c>
      <c r="U951">
        <f>Drivers!U191</f>
        <v>0</v>
      </c>
      <c r="V951">
        <f>Drivers!V191</f>
        <v>0</v>
      </c>
      <c r="W951">
        <f>Drivers!W191</f>
        <v>0</v>
      </c>
      <c r="X951">
        <f>Drivers!X191</f>
        <v>0</v>
      </c>
      <c r="Y951">
        <f>Drivers!Y191</f>
        <v>0</v>
      </c>
      <c r="Z951">
        <f>Drivers!Z191</f>
        <v>0</v>
      </c>
      <c r="AA951">
        <f>Drivers!AA191</f>
        <v>0</v>
      </c>
      <c r="AB951">
        <f>Drivers!AB191</f>
        <v>0</v>
      </c>
      <c r="AC951">
        <f>Drivers!AC191</f>
        <v>0</v>
      </c>
      <c r="AD951">
        <f>Drivers!AD191</f>
        <v>0</v>
      </c>
      <c r="AE951">
        <f>Drivers!AE191</f>
        <v>0</v>
      </c>
      <c r="AF951">
        <f>Drivers!AF191</f>
        <v>0</v>
      </c>
      <c r="AG951">
        <f>Drivers!AG191</f>
        <v>0</v>
      </c>
      <c r="AH951">
        <f>Drivers!AH191</f>
        <v>0</v>
      </c>
      <c r="AI951">
        <f>Drivers!AI191</f>
        <v>0</v>
      </c>
      <c r="AJ951">
        <f>Drivers!AJ191</f>
        <v>0</v>
      </c>
      <c r="AK951">
        <f>Drivers!AK191</f>
        <v>0</v>
      </c>
      <c r="AL951">
        <f>Drivers!AL191</f>
        <v>0</v>
      </c>
      <c r="AM951">
        <f>Drivers!AM191</f>
        <v>0</v>
      </c>
      <c r="AN951">
        <f>Drivers!AN191</f>
        <v>0</v>
      </c>
      <c r="AO951">
        <f>Drivers!AO191</f>
        <v>0</v>
      </c>
      <c r="AP951">
        <f>Drivers!AP191</f>
        <v>0</v>
      </c>
      <c r="AQ951">
        <f>Drivers!AQ191</f>
        <v>0</v>
      </c>
      <c r="AR951">
        <f>Drivers!AR191</f>
        <v>0</v>
      </c>
      <c r="AS951">
        <f>Drivers!AS191</f>
        <v>0</v>
      </c>
      <c r="AT951">
        <f>Drivers!AT191</f>
        <v>0</v>
      </c>
      <c r="AU951">
        <f>Drivers!AU191</f>
        <v>0</v>
      </c>
      <c r="AV951">
        <f>Drivers!AV191</f>
        <v>0</v>
      </c>
      <c r="AW951">
        <f>Drivers!AW191</f>
        <v>0</v>
      </c>
      <c r="AX951">
        <f>Drivers!AX191</f>
        <v>0</v>
      </c>
      <c r="AY951">
        <f>Drivers!AY191</f>
        <v>0</v>
      </c>
      <c r="AZ951">
        <f>Drivers!AZ191</f>
        <v>0</v>
      </c>
      <c r="BA951">
        <f>Drivers!BA191</f>
        <v>0</v>
      </c>
      <c r="BB951">
        <f>Drivers!BB191</f>
        <v>0</v>
      </c>
      <c r="BC951">
        <f>Drivers!BC191</f>
        <v>0</v>
      </c>
      <c r="BD951">
        <f>Drivers!BD191</f>
        <v>0</v>
      </c>
      <c r="BE951">
        <f>Drivers!BE191</f>
        <v>0</v>
      </c>
      <c r="BF951">
        <f>Drivers!BF191</f>
        <v>0</v>
      </c>
      <c r="BG951">
        <f>Drivers!BG191</f>
        <v>0</v>
      </c>
      <c r="BH951">
        <f>Drivers!BH191</f>
        <v>0</v>
      </c>
      <c r="BI951">
        <f>Drivers!BI191</f>
        <v>0</v>
      </c>
      <c r="BJ951">
        <f>Drivers!BJ191</f>
        <v>0</v>
      </c>
      <c r="BK951">
        <f>Drivers!BK191</f>
        <v>0</v>
      </c>
      <c r="BL951">
        <f>Drivers!BL191</f>
        <v>0</v>
      </c>
      <c r="BM951">
        <f>Drivers!BM191</f>
        <v>0</v>
      </c>
      <c r="BN951">
        <f>Drivers!BN191</f>
        <v>0</v>
      </c>
      <c r="BO951">
        <f>Drivers!BO191</f>
        <v>0</v>
      </c>
      <c r="BP951">
        <f>Drivers!BP191</f>
        <v>0</v>
      </c>
      <c r="BQ951">
        <f>Drivers!BQ191</f>
        <v>0</v>
      </c>
      <c r="BR951">
        <f>Drivers!BR191</f>
        <v>0</v>
      </c>
      <c r="BS951">
        <f>Drivers!BS191</f>
        <v>0</v>
      </c>
      <c r="BT951">
        <f>Drivers!BT191</f>
        <v>0</v>
      </c>
      <c r="BU951">
        <f>Drivers!BU191</f>
        <v>0</v>
      </c>
      <c r="BV951">
        <f>Drivers!BV191</f>
        <v>0</v>
      </c>
      <c r="BW951">
        <f>Drivers!BW191</f>
        <v>0</v>
      </c>
      <c r="BX951">
        <f>Drivers!BX191</f>
        <v>0</v>
      </c>
      <c r="BY951">
        <f>Drivers!BY191</f>
        <v>0</v>
      </c>
      <c r="BZ951">
        <f>Drivers!BZ191</f>
        <v>0</v>
      </c>
      <c r="CA951">
        <f>Drivers!CA191</f>
        <v>0</v>
      </c>
      <c r="CB951">
        <f>Drivers!CB191</f>
        <v>0</v>
      </c>
      <c r="CC951">
        <f>Drivers!CC191</f>
        <v>0</v>
      </c>
      <c r="CD951">
        <f>Drivers!CD191</f>
        <v>0</v>
      </c>
      <c r="CE951">
        <f>Drivers!CE191</f>
        <v>0</v>
      </c>
      <c r="CF951">
        <f>Drivers!CF191</f>
        <v>0</v>
      </c>
      <c r="CG951">
        <f>Drivers!CG191</f>
        <v>0</v>
      </c>
      <c r="CH951">
        <f>Drivers!CH191</f>
        <v>0</v>
      </c>
      <c r="CI951">
        <f>Drivers!CI191</f>
        <v>0</v>
      </c>
      <c r="CJ951">
        <f>Drivers!CJ191</f>
        <v>0</v>
      </c>
      <c r="CK951">
        <f>Drivers!CK191</f>
        <v>0</v>
      </c>
      <c r="CL951">
        <f>Drivers!CL191</f>
        <v>0</v>
      </c>
      <c r="CM951">
        <f>Drivers!CM191</f>
        <v>0</v>
      </c>
      <c r="CN951">
        <f>Drivers!CN191</f>
        <v>0</v>
      </c>
      <c r="CO951">
        <f>Drivers!CO191</f>
        <v>0</v>
      </c>
      <c r="CP951">
        <f>Drivers!CP191</f>
        <v>0</v>
      </c>
      <c r="CQ951">
        <f>Drivers!CQ191</f>
        <v>0</v>
      </c>
      <c r="CR951">
        <f>Drivers!CR191</f>
        <v>0</v>
      </c>
      <c r="CS951">
        <f>Drivers!CS191</f>
        <v>0</v>
      </c>
      <c r="CT951">
        <f>Drivers!CT191</f>
        <v>0</v>
      </c>
      <c r="CU951">
        <f>Drivers!CU191</f>
        <v>0</v>
      </c>
      <c r="CV951">
        <f>Drivers!CV191</f>
        <v>0</v>
      </c>
      <c r="CW951">
        <f>Drivers!CW191</f>
        <v>0</v>
      </c>
      <c r="CX951">
        <f>Drivers!CX191</f>
        <v>0</v>
      </c>
      <c r="CY951">
        <f>Drivers!CY191</f>
        <v>0</v>
      </c>
      <c r="CZ951">
        <f>Drivers!CZ191</f>
        <v>0</v>
      </c>
      <c r="DA951">
        <f>Drivers!DA191</f>
        <v>0</v>
      </c>
      <c r="DB951">
        <f>Drivers!DB191</f>
        <v>0</v>
      </c>
      <c r="DC951">
        <f>Drivers!DC191</f>
        <v>0</v>
      </c>
      <c r="DD951">
        <f>Drivers!DD191</f>
        <v>0</v>
      </c>
      <c r="DE951">
        <f>Drivers!DE191</f>
        <v>0</v>
      </c>
      <c r="DF951">
        <f>Drivers!DF191</f>
        <v>0</v>
      </c>
      <c r="DG951">
        <f>Drivers!DG191</f>
        <v>0</v>
      </c>
      <c r="DH951">
        <f>Drivers!DH191</f>
        <v>0</v>
      </c>
      <c r="DI951">
        <f>Drivers!DI191</f>
        <v>0</v>
      </c>
      <c r="DJ951">
        <f>Drivers!DJ191</f>
        <v>0</v>
      </c>
      <c r="DK951">
        <f>Drivers!DK191</f>
        <v>0</v>
      </c>
      <c r="DL951">
        <f>Drivers!DL191</f>
        <v>0</v>
      </c>
      <c r="DM951">
        <f>Drivers!DM191</f>
        <v>0</v>
      </c>
      <c r="DN951">
        <f>Drivers!DN191</f>
        <v>0</v>
      </c>
      <c r="DO951">
        <f>Drivers!DO191</f>
        <v>0</v>
      </c>
      <c r="DP951">
        <f>Drivers!DP191</f>
        <v>0</v>
      </c>
      <c r="DQ951">
        <f>Drivers!DQ191</f>
        <v>0</v>
      </c>
      <c r="DR951">
        <f>Drivers!DR191</f>
        <v>0</v>
      </c>
      <c r="DS951">
        <f>Drivers!DS191</f>
        <v>0</v>
      </c>
      <c r="DT951">
        <f>Drivers!DT191</f>
        <v>0</v>
      </c>
      <c r="DU951">
        <f>Drivers!DU191</f>
        <v>0</v>
      </c>
      <c r="DV951">
        <f>Drivers!DV191</f>
        <v>0</v>
      </c>
      <c r="DW951">
        <f>Drivers!DW191</f>
        <v>0</v>
      </c>
      <c r="DX951">
        <f>Drivers!DX191</f>
        <v>0</v>
      </c>
      <c r="DY951">
        <f>Drivers!DY191</f>
        <v>0</v>
      </c>
      <c r="DZ951">
        <f>Drivers!DZ191</f>
        <v>0</v>
      </c>
      <c r="EA951">
        <f>Drivers!EA191</f>
        <v>0</v>
      </c>
      <c r="EB951">
        <f>Drivers!EB191</f>
        <v>0</v>
      </c>
      <c r="EC951">
        <f>Drivers!EC191</f>
        <v>0</v>
      </c>
      <c r="ED951">
        <f>Drivers!ED191</f>
        <v>0.02</v>
      </c>
      <c r="EE951">
        <f>Drivers!EE191</f>
        <v>0.02</v>
      </c>
      <c r="EF951">
        <f>Drivers!EF191</f>
        <v>0.02</v>
      </c>
      <c r="EG951">
        <f>Drivers!EG191</f>
        <v>0.02</v>
      </c>
      <c r="EH951">
        <f>Drivers!EH191</f>
        <v>0.02</v>
      </c>
      <c r="EI951">
        <f>Drivers!EI191</f>
        <v>0.02</v>
      </c>
      <c r="EJ951">
        <f>Drivers!EJ191</f>
        <v>0.02</v>
      </c>
      <c r="EK951">
        <f>Drivers!EK191</f>
        <v>0</v>
      </c>
    </row>
    <row r="952" spans="1:141">
      <c r="A952">
        <f>Drivers!A192</f>
        <v>0</v>
      </c>
      <c r="B952">
        <f>Drivers!B192</f>
        <v>0</v>
      </c>
      <c r="C952">
        <f>Drivers!C192</f>
        <v>0</v>
      </c>
      <c r="D952">
        <f>Drivers!D192</f>
        <v>0</v>
      </c>
      <c r="E952">
        <f>Drivers!E192</f>
        <v>0</v>
      </c>
      <c r="F952">
        <f>Drivers!F192</f>
        <v>0</v>
      </c>
      <c r="G952">
        <f>Drivers!G192</f>
        <v>0</v>
      </c>
      <c r="H952">
        <f>Drivers!H192</f>
        <v>0</v>
      </c>
      <c r="I952" t="str">
        <f>Drivers!I192</f>
        <v>Average Time to List (in days)</v>
      </c>
      <c r="J952">
        <f>Drivers!J192</f>
        <v>0</v>
      </c>
      <c r="K952">
        <f>Drivers!K192</f>
        <v>0</v>
      </c>
      <c r="L952">
        <f>Drivers!L192</f>
        <v>0</v>
      </c>
      <c r="M952">
        <f>Drivers!M192</f>
        <v>0</v>
      </c>
      <c r="N952">
        <f>Drivers!N192</f>
        <v>0</v>
      </c>
      <c r="O952">
        <f>Drivers!O192</f>
        <v>0</v>
      </c>
      <c r="P952">
        <f>Drivers!P192</f>
        <v>0</v>
      </c>
      <c r="Q952">
        <f>Drivers!Q192</f>
        <v>0</v>
      </c>
      <c r="R952">
        <f>Drivers!R192</f>
        <v>0</v>
      </c>
      <c r="S952">
        <f>Drivers!S192</f>
        <v>0</v>
      </c>
      <c r="T952">
        <f>Drivers!T192</f>
        <v>0</v>
      </c>
      <c r="U952">
        <f>Drivers!U192</f>
        <v>0</v>
      </c>
      <c r="V952">
        <f>Drivers!V192</f>
        <v>0</v>
      </c>
      <c r="W952">
        <f>Drivers!W192</f>
        <v>0</v>
      </c>
      <c r="X952">
        <f>Drivers!X192</f>
        <v>0</v>
      </c>
      <c r="Y952">
        <f>Drivers!Y192</f>
        <v>0</v>
      </c>
      <c r="Z952">
        <f>Drivers!Z192</f>
        <v>0</v>
      </c>
      <c r="AA952">
        <f>Drivers!AA192</f>
        <v>0</v>
      </c>
      <c r="AB952">
        <f>Drivers!AB192</f>
        <v>0</v>
      </c>
      <c r="AC952">
        <f>Drivers!AC192</f>
        <v>0</v>
      </c>
      <c r="AD952">
        <f>Drivers!AD192</f>
        <v>0</v>
      </c>
      <c r="AE952">
        <f>Drivers!AE192</f>
        <v>0</v>
      </c>
      <c r="AF952">
        <f>Drivers!AF192</f>
        <v>0</v>
      </c>
      <c r="AG952">
        <f>Drivers!AG192</f>
        <v>0</v>
      </c>
      <c r="AH952">
        <f>Drivers!AH192</f>
        <v>0</v>
      </c>
      <c r="AI952">
        <f>Drivers!AI192</f>
        <v>0</v>
      </c>
      <c r="AJ952">
        <f>Drivers!AJ192</f>
        <v>0</v>
      </c>
      <c r="AK952">
        <f>Drivers!AK192</f>
        <v>0</v>
      </c>
      <c r="AL952">
        <f>Drivers!AL192</f>
        <v>0</v>
      </c>
      <c r="AM952">
        <f>Drivers!AM192</f>
        <v>0</v>
      </c>
      <c r="AN952">
        <f>Drivers!AN192</f>
        <v>0</v>
      </c>
      <c r="AO952">
        <f>Drivers!AO192</f>
        <v>0</v>
      </c>
      <c r="AP952">
        <f>Drivers!AP192</f>
        <v>0</v>
      </c>
      <c r="AQ952">
        <f>Drivers!AQ192</f>
        <v>0</v>
      </c>
      <c r="AR952">
        <f>Drivers!AR192</f>
        <v>0</v>
      </c>
      <c r="AS952">
        <f>Drivers!AS192</f>
        <v>0</v>
      </c>
      <c r="AT952">
        <f>Drivers!AT192</f>
        <v>0</v>
      </c>
      <c r="AU952">
        <f>Drivers!AU192</f>
        <v>0</v>
      </c>
      <c r="AV952">
        <f>Drivers!AV192</f>
        <v>0</v>
      </c>
      <c r="AW952">
        <f>Drivers!AW192</f>
        <v>0</v>
      </c>
      <c r="AX952">
        <f>Drivers!AX192</f>
        <v>0</v>
      </c>
      <c r="AY952">
        <f>Drivers!AY192</f>
        <v>0</v>
      </c>
      <c r="AZ952">
        <f>Drivers!AZ192</f>
        <v>0</v>
      </c>
      <c r="BA952">
        <f>Drivers!BA192</f>
        <v>0</v>
      </c>
      <c r="BB952">
        <f>Drivers!BB192</f>
        <v>0</v>
      </c>
      <c r="BC952">
        <f>Drivers!BC192</f>
        <v>0</v>
      </c>
      <c r="BD952">
        <f>Drivers!BD192</f>
        <v>0</v>
      </c>
      <c r="BE952">
        <f>Drivers!BE192</f>
        <v>0</v>
      </c>
      <c r="BF952">
        <f>Drivers!BF192</f>
        <v>0</v>
      </c>
      <c r="BG952">
        <f>Drivers!BG192</f>
        <v>0</v>
      </c>
      <c r="BH952">
        <f>Drivers!BH192</f>
        <v>0</v>
      </c>
      <c r="BI952">
        <f>Drivers!BI192</f>
        <v>0</v>
      </c>
      <c r="BJ952">
        <f>Drivers!BJ192</f>
        <v>0</v>
      </c>
      <c r="BK952">
        <f>Drivers!BK192</f>
        <v>0</v>
      </c>
      <c r="BL952">
        <f>Drivers!BL192</f>
        <v>0</v>
      </c>
      <c r="BM952">
        <f>Drivers!BM192</f>
        <v>0</v>
      </c>
      <c r="BN952">
        <f>Drivers!BN192</f>
        <v>0</v>
      </c>
      <c r="BO952">
        <f>Drivers!BO192</f>
        <v>0</v>
      </c>
      <c r="BP952">
        <f>Drivers!BP192</f>
        <v>0</v>
      </c>
      <c r="BQ952">
        <f>Drivers!BQ192</f>
        <v>0</v>
      </c>
      <c r="BR952">
        <f>Drivers!BR192</f>
        <v>0</v>
      </c>
      <c r="BS952">
        <f>Drivers!BS192</f>
        <v>0</v>
      </c>
      <c r="BT952">
        <f>Drivers!BT192</f>
        <v>0</v>
      </c>
      <c r="BU952">
        <f>Drivers!BU192</f>
        <v>0</v>
      </c>
      <c r="BV952">
        <f>Drivers!BV192</f>
        <v>0</v>
      </c>
      <c r="BW952">
        <f>Drivers!BW192</f>
        <v>0</v>
      </c>
      <c r="BX952">
        <f>Drivers!BX192</f>
        <v>0</v>
      </c>
      <c r="BY952">
        <f>Drivers!BY192</f>
        <v>0</v>
      </c>
      <c r="BZ952">
        <f>Drivers!BZ192</f>
        <v>0</v>
      </c>
      <c r="CA952">
        <f>Drivers!CA192</f>
        <v>0</v>
      </c>
      <c r="CB952">
        <f>Drivers!CB192</f>
        <v>25</v>
      </c>
      <c r="CC952">
        <f>Drivers!CC192</f>
        <v>25</v>
      </c>
      <c r="CD952">
        <f>Drivers!CD192</f>
        <v>25</v>
      </c>
      <c r="CE952">
        <f>Drivers!CE192</f>
        <v>25</v>
      </c>
      <c r="CF952">
        <f>Drivers!CF192</f>
        <v>25</v>
      </c>
      <c r="CG952">
        <f>Drivers!CG192</f>
        <v>25</v>
      </c>
      <c r="CH952">
        <f>Drivers!CH192</f>
        <v>0</v>
      </c>
      <c r="CI952">
        <f>Drivers!CI192</f>
        <v>0</v>
      </c>
      <c r="CJ952">
        <f>Drivers!CJ192</f>
        <v>0</v>
      </c>
      <c r="CK952">
        <f>Drivers!CK192</f>
        <v>0</v>
      </c>
      <c r="CL952">
        <f>Drivers!CL192</f>
        <v>0</v>
      </c>
      <c r="CM952">
        <f>Drivers!CM192</f>
        <v>0</v>
      </c>
      <c r="CN952">
        <f>Drivers!CN192</f>
        <v>0</v>
      </c>
      <c r="CO952">
        <f>Drivers!CO192</f>
        <v>0</v>
      </c>
      <c r="CP952">
        <f>Drivers!CP192</f>
        <v>0</v>
      </c>
      <c r="CQ952">
        <f>Drivers!CQ192</f>
        <v>0</v>
      </c>
      <c r="CR952">
        <f>Drivers!CR192</f>
        <v>0</v>
      </c>
      <c r="CS952">
        <f>Drivers!CS192</f>
        <v>0</v>
      </c>
      <c r="CT952">
        <f>Drivers!CT192</f>
        <v>0</v>
      </c>
      <c r="CU952">
        <f>Drivers!CU192</f>
        <v>0</v>
      </c>
      <c r="CV952">
        <f>Drivers!CV192</f>
        <v>0</v>
      </c>
      <c r="CW952">
        <f>Drivers!CW192</f>
        <v>0</v>
      </c>
      <c r="CX952">
        <f>Drivers!CX192</f>
        <v>0</v>
      </c>
      <c r="CY952">
        <f>Drivers!CY192</f>
        <v>0</v>
      </c>
      <c r="CZ952">
        <f>Drivers!CZ192</f>
        <v>0</v>
      </c>
      <c r="DA952">
        <f>Drivers!DA192</f>
        <v>0</v>
      </c>
      <c r="DB952">
        <f>Drivers!DB192</f>
        <v>0</v>
      </c>
      <c r="DC952">
        <f>Drivers!DC192</f>
        <v>0</v>
      </c>
      <c r="DD952">
        <f>Drivers!DD192</f>
        <v>0</v>
      </c>
      <c r="DE952">
        <f>Drivers!DE192</f>
        <v>0</v>
      </c>
      <c r="DF952">
        <f>Drivers!DF192</f>
        <v>0</v>
      </c>
      <c r="DG952">
        <f>Drivers!DG192</f>
        <v>0</v>
      </c>
      <c r="DH952">
        <f>Drivers!DH192</f>
        <v>0</v>
      </c>
      <c r="DI952">
        <f>Drivers!DI192</f>
        <v>0</v>
      </c>
      <c r="DJ952">
        <f>Drivers!DJ192</f>
        <v>0</v>
      </c>
      <c r="DK952">
        <f>Drivers!DK192</f>
        <v>0</v>
      </c>
      <c r="DL952">
        <f>Drivers!DL192</f>
        <v>0</v>
      </c>
      <c r="DM952">
        <f>Drivers!DM192</f>
        <v>0</v>
      </c>
      <c r="DN952">
        <f>Drivers!DN192</f>
        <v>0</v>
      </c>
      <c r="DO952">
        <f>Drivers!DO192</f>
        <v>0</v>
      </c>
      <c r="DP952">
        <f>Drivers!DP192</f>
        <v>0</v>
      </c>
      <c r="DQ952">
        <f>Drivers!DQ192</f>
        <v>0</v>
      </c>
      <c r="DR952">
        <f>Drivers!DR192</f>
        <v>0</v>
      </c>
      <c r="DS952">
        <f>Drivers!DS192</f>
        <v>0</v>
      </c>
      <c r="DT952">
        <f>Drivers!DT192</f>
        <v>0</v>
      </c>
      <c r="DU952">
        <f>Drivers!DU192</f>
        <v>0</v>
      </c>
      <c r="DV952">
        <f>Drivers!DV192</f>
        <v>0</v>
      </c>
      <c r="DW952">
        <f>Drivers!DW192</f>
        <v>0</v>
      </c>
      <c r="DX952">
        <f>Drivers!DX192</f>
        <v>0</v>
      </c>
      <c r="DY952">
        <f>Drivers!DY192</f>
        <v>0</v>
      </c>
      <c r="DZ952">
        <f>Drivers!DZ192</f>
        <v>0</v>
      </c>
      <c r="EA952">
        <f>Drivers!EA192</f>
        <v>0</v>
      </c>
      <c r="EB952">
        <f>Drivers!EB192</f>
        <v>25</v>
      </c>
      <c r="EC952">
        <f>Drivers!EC192</f>
        <v>25</v>
      </c>
      <c r="ED952">
        <f>Drivers!ED192</f>
        <v>25</v>
      </c>
      <c r="EE952">
        <f>Drivers!EE192</f>
        <v>25</v>
      </c>
      <c r="EF952">
        <f>Drivers!EF192</f>
        <v>25</v>
      </c>
      <c r="EG952">
        <f>Drivers!EG192</f>
        <v>25</v>
      </c>
      <c r="EH952">
        <f>Drivers!EH192</f>
        <v>25</v>
      </c>
      <c r="EI952">
        <f>Drivers!EI192</f>
        <v>25</v>
      </c>
      <c r="EJ952">
        <f>Drivers!EJ192</f>
        <v>25</v>
      </c>
      <c r="EK952">
        <f>Drivers!EK192</f>
        <v>0</v>
      </c>
    </row>
    <row r="953" spans="1:141">
      <c r="A953">
        <f>Drivers!A193</f>
        <v>0</v>
      </c>
      <c r="B953">
        <f>Drivers!B193</f>
        <v>0</v>
      </c>
      <c r="C953">
        <f>Drivers!C193</f>
        <v>0</v>
      </c>
      <c r="D953">
        <f>Drivers!D193</f>
        <v>0</v>
      </c>
      <c r="E953">
        <f>Drivers!E193</f>
        <v>0</v>
      </c>
      <c r="F953">
        <f>Drivers!F193</f>
        <v>0</v>
      </c>
      <c r="G953">
        <f>Drivers!G193</f>
        <v>0</v>
      </c>
      <c r="H953">
        <f>Drivers!H193</f>
        <v>0</v>
      </c>
      <c r="I953" t="str">
        <f>Drivers!I193</f>
        <v>Average Broker Fee (as a % of annual rent)</v>
      </c>
      <c r="J953">
        <f>Drivers!J193</f>
        <v>0</v>
      </c>
      <c r="K953">
        <f>Drivers!K193</f>
        <v>0</v>
      </c>
      <c r="L953">
        <f>Drivers!L193</f>
        <v>0</v>
      </c>
      <c r="M953">
        <f>Drivers!M193</f>
        <v>0</v>
      </c>
      <c r="N953">
        <f>Drivers!N193</f>
        <v>0</v>
      </c>
      <c r="O953">
        <f>Drivers!O193</f>
        <v>0</v>
      </c>
      <c r="P953">
        <f>Drivers!P193</f>
        <v>0</v>
      </c>
      <c r="Q953">
        <f>Drivers!Q193</f>
        <v>0</v>
      </c>
      <c r="R953">
        <f>Drivers!R193</f>
        <v>0</v>
      </c>
      <c r="S953">
        <f>Drivers!S193</f>
        <v>0</v>
      </c>
      <c r="T953">
        <f>Drivers!T193</f>
        <v>0</v>
      </c>
      <c r="U953">
        <f>Drivers!U193</f>
        <v>0</v>
      </c>
      <c r="V953">
        <f>Drivers!V193</f>
        <v>0</v>
      </c>
      <c r="W953">
        <f>Drivers!W193</f>
        <v>0</v>
      </c>
      <c r="X953">
        <f>Drivers!X193</f>
        <v>0</v>
      </c>
      <c r="Y953">
        <f>Drivers!Y193</f>
        <v>0</v>
      </c>
      <c r="Z953">
        <f>Drivers!Z193</f>
        <v>0</v>
      </c>
      <c r="AA953">
        <f>Drivers!AA193</f>
        <v>0</v>
      </c>
      <c r="AB953">
        <f>Drivers!AB193</f>
        <v>0</v>
      </c>
      <c r="AC953">
        <f>Drivers!AC193</f>
        <v>0</v>
      </c>
      <c r="AD953">
        <f>Drivers!AD193</f>
        <v>0</v>
      </c>
      <c r="AE953">
        <f>Drivers!AE193</f>
        <v>0</v>
      </c>
      <c r="AF953">
        <f>Drivers!AF193</f>
        <v>0</v>
      </c>
      <c r="AG953">
        <f>Drivers!AG193</f>
        <v>0</v>
      </c>
      <c r="AH953">
        <f>Drivers!AH193</f>
        <v>0</v>
      </c>
      <c r="AI953">
        <f>Drivers!AI193</f>
        <v>0</v>
      </c>
      <c r="AJ953">
        <f>Drivers!AJ193</f>
        <v>0</v>
      </c>
      <c r="AK953">
        <f>Drivers!AK193</f>
        <v>0</v>
      </c>
      <c r="AL953">
        <f>Drivers!AL193</f>
        <v>0</v>
      </c>
      <c r="AM953">
        <f>Drivers!AM193</f>
        <v>0</v>
      </c>
      <c r="AN953">
        <f>Drivers!AN193</f>
        <v>0</v>
      </c>
      <c r="AO953">
        <f>Drivers!AO193</f>
        <v>0</v>
      </c>
      <c r="AP953">
        <f>Drivers!AP193</f>
        <v>0</v>
      </c>
      <c r="AQ953">
        <f>Drivers!AQ193</f>
        <v>0</v>
      </c>
      <c r="AR953">
        <f>Drivers!AR193</f>
        <v>0</v>
      </c>
      <c r="AS953">
        <f>Drivers!AS193</f>
        <v>0</v>
      </c>
      <c r="AT953">
        <f>Drivers!AT193</f>
        <v>0</v>
      </c>
      <c r="AU953">
        <f>Drivers!AU193</f>
        <v>0</v>
      </c>
      <c r="AV953">
        <f>Drivers!AV193</f>
        <v>0</v>
      </c>
      <c r="AW953">
        <f>Drivers!AW193</f>
        <v>0</v>
      </c>
      <c r="AX953">
        <f>Drivers!AX193</f>
        <v>0</v>
      </c>
      <c r="AY953">
        <f>Drivers!AY193</f>
        <v>0</v>
      </c>
      <c r="AZ953">
        <f>Drivers!AZ193</f>
        <v>0</v>
      </c>
      <c r="BA953">
        <f>Drivers!BA193</f>
        <v>0</v>
      </c>
      <c r="BB953">
        <f>Drivers!BB193</f>
        <v>0</v>
      </c>
      <c r="BC953">
        <f>Drivers!BC193</f>
        <v>0</v>
      </c>
      <c r="BD953">
        <f>Drivers!BD193</f>
        <v>0</v>
      </c>
      <c r="BE953">
        <f>Drivers!BE193</f>
        <v>0</v>
      </c>
      <c r="BF953">
        <f>Drivers!BF193</f>
        <v>0</v>
      </c>
      <c r="BG953">
        <f>Drivers!BG193</f>
        <v>0</v>
      </c>
      <c r="BH953">
        <f>Drivers!BH193</f>
        <v>0</v>
      </c>
      <c r="BI953">
        <f>Drivers!BI193</f>
        <v>0</v>
      </c>
      <c r="BJ953">
        <f>Drivers!BJ193</f>
        <v>0</v>
      </c>
      <c r="BK953">
        <f>Drivers!BK193</f>
        <v>0</v>
      </c>
      <c r="BL953">
        <f>Drivers!BL193</f>
        <v>0</v>
      </c>
      <c r="BM953">
        <f>Drivers!BM193</f>
        <v>0</v>
      </c>
      <c r="BN953">
        <f>Drivers!BN193</f>
        <v>0</v>
      </c>
      <c r="BO953">
        <f>Drivers!BO193</f>
        <v>0</v>
      </c>
      <c r="BP953">
        <f>Drivers!BP193</f>
        <v>0</v>
      </c>
      <c r="BQ953">
        <f>Drivers!BQ193</f>
        <v>0</v>
      </c>
      <c r="BR953">
        <f>Drivers!BR193</f>
        <v>0</v>
      </c>
      <c r="BS953">
        <f>Drivers!BS193</f>
        <v>0</v>
      </c>
      <c r="BT953">
        <f>Drivers!BT193</f>
        <v>0</v>
      </c>
      <c r="BU953">
        <f>Drivers!BU193</f>
        <v>0</v>
      </c>
      <c r="BV953">
        <f>Drivers!BV193</f>
        <v>0</v>
      </c>
      <c r="BW953">
        <f>Drivers!BW193</f>
        <v>0</v>
      </c>
      <c r="BX953">
        <f>Drivers!BX193</f>
        <v>0</v>
      </c>
      <c r="BY953">
        <f>Drivers!BY193</f>
        <v>0</v>
      </c>
      <c r="BZ953">
        <f>Drivers!BZ193</f>
        <v>0</v>
      </c>
      <c r="CA953">
        <f>Drivers!CA193</f>
        <v>0</v>
      </c>
      <c r="CB953">
        <f>Drivers!CB193</f>
        <v>0.12</v>
      </c>
      <c r="CC953">
        <f>Drivers!CC193</f>
        <v>0.12</v>
      </c>
      <c r="CD953">
        <f>Drivers!CD193</f>
        <v>0.12</v>
      </c>
      <c r="CE953">
        <f>Drivers!CE193</f>
        <v>0.12</v>
      </c>
      <c r="CF953">
        <f>Drivers!CF193</f>
        <v>0.12</v>
      </c>
      <c r="CG953">
        <f>Drivers!CG193</f>
        <v>0.12</v>
      </c>
      <c r="CH953">
        <f>Drivers!CH193</f>
        <v>0</v>
      </c>
      <c r="CI953">
        <f>Drivers!CI193</f>
        <v>0</v>
      </c>
      <c r="CJ953">
        <f>Drivers!CJ193</f>
        <v>0</v>
      </c>
      <c r="CK953">
        <f>Drivers!CK193</f>
        <v>0</v>
      </c>
      <c r="CL953">
        <f>Drivers!CL193</f>
        <v>0</v>
      </c>
      <c r="CM953">
        <f>Drivers!CM193</f>
        <v>0</v>
      </c>
      <c r="CN953">
        <f>Drivers!CN193</f>
        <v>0</v>
      </c>
      <c r="CO953">
        <f>Drivers!CO193</f>
        <v>0</v>
      </c>
      <c r="CP953">
        <f>Drivers!CP193</f>
        <v>0</v>
      </c>
      <c r="CQ953">
        <f>Drivers!CQ193</f>
        <v>0</v>
      </c>
      <c r="CR953">
        <f>Drivers!CR193</f>
        <v>0</v>
      </c>
      <c r="CS953">
        <f>Drivers!CS193</f>
        <v>0</v>
      </c>
      <c r="CT953">
        <f>Drivers!CT193</f>
        <v>0</v>
      </c>
      <c r="CU953">
        <f>Drivers!CU193</f>
        <v>0</v>
      </c>
      <c r="CV953">
        <f>Drivers!CV193</f>
        <v>0</v>
      </c>
      <c r="CW953">
        <f>Drivers!CW193</f>
        <v>0</v>
      </c>
      <c r="CX953">
        <f>Drivers!CX193</f>
        <v>0</v>
      </c>
      <c r="CY953">
        <f>Drivers!CY193</f>
        <v>0</v>
      </c>
      <c r="CZ953">
        <f>Drivers!CZ193</f>
        <v>0</v>
      </c>
      <c r="DA953">
        <f>Drivers!DA193</f>
        <v>0</v>
      </c>
      <c r="DB953">
        <f>Drivers!DB193</f>
        <v>0</v>
      </c>
      <c r="DC953">
        <f>Drivers!DC193</f>
        <v>0</v>
      </c>
      <c r="DD953">
        <f>Drivers!DD193</f>
        <v>0</v>
      </c>
      <c r="DE953">
        <f>Drivers!DE193</f>
        <v>0</v>
      </c>
      <c r="DF953">
        <f>Drivers!DF193</f>
        <v>0</v>
      </c>
      <c r="DG953">
        <f>Drivers!DG193</f>
        <v>0</v>
      </c>
      <c r="DH953">
        <f>Drivers!DH193</f>
        <v>0</v>
      </c>
      <c r="DI953">
        <f>Drivers!DI193</f>
        <v>0</v>
      </c>
      <c r="DJ953">
        <f>Drivers!DJ193</f>
        <v>0</v>
      </c>
      <c r="DK953">
        <f>Drivers!DK193</f>
        <v>0</v>
      </c>
      <c r="DL953">
        <f>Drivers!DL193</f>
        <v>0</v>
      </c>
      <c r="DM953">
        <f>Drivers!DM193</f>
        <v>0</v>
      </c>
      <c r="DN953">
        <f>Drivers!DN193</f>
        <v>0</v>
      </c>
      <c r="DO953">
        <f>Drivers!DO193</f>
        <v>0</v>
      </c>
      <c r="DP953">
        <f>Drivers!DP193</f>
        <v>0</v>
      </c>
      <c r="DQ953">
        <f>Drivers!DQ193</f>
        <v>0</v>
      </c>
      <c r="DR953">
        <f>Drivers!DR193</f>
        <v>0</v>
      </c>
      <c r="DS953">
        <f>Drivers!DS193</f>
        <v>0</v>
      </c>
      <c r="DT953">
        <f>Drivers!DT193</f>
        <v>0</v>
      </c>
      <c r="DU953">
        <f>Drivers!DU193</f>
        <v>0</v>
      </c>
      <c r="DV953">
        <f>Drivers!DV193</f>
        <v>0</v>
      </c>
      <c r="DW953">
        <f>Drivers!DW193</f>
        <v>0</v>
      </c>
      <c r="DX953">
        <f>Drivers!DX193</f>
        <v>0</v>
      </c>
      <c r="DY953">
        <f>Drivers!DY193</f>
        <v>0</v>
      </c>
      <c r="DZ953">
        <f>Drivers!DZ193</f>
        <v>0</v>
      </c>
      <c r="EA953">
        <f>Drivers!EA193</f>
        <v>0</v>
      </c>
      <c r="EB953">
        <f>Drivers!EB193</f>
        <v>0.12</v>
      </c>
      <c r="EC953">
        <f>Drivers!EC193</f>
        <v>0.12</v>
      </c>
      <c r="ED953">
        <f>Drivers!ED193</f>
        <v>0.12</v>
      </c>
      <c r="EE953">
        <f>Drivers!EE193</f>
        <v>0.12</v>
      </c>
      <c r="EF953">
        <f>Drivers!EF193</f>
        <v>0.12</v>
      </c>
      <c r="EG953">
        <f>Drivers!EG193</f>
        <v>0.12</v>
      </c>
      <c r="EH953">
        <f>Drivers!EH193</f>
        <v>0.12</v>
      </c>
      <c r="EI953">
        <f>Drivers!EI193</f>
        <v>0.12</v>
      </c>
      <c r="EJ953">
        <f>Drivers!EJ193</f>
        <v>0.12</v>
      </c>
      <c r="EK953">
        <f>Drivers!EK193</f>
        <v>0</v>
      </c>
    </row>
    <row r="954" spans="1:141">
      <c r="A954">
        <f>Drivers!A194</f>
        <v>0</v>
      </c>
      <c r="B954">
        <f>Drivers!B194</f>
        <v>0</v>
      </c>
      <c r="C954">
        <f>Drivers!C194</f>
        <v>0</v>
      </c>
      <c r="D954">
        <f>Drivers!D194</f>
        <v>0</v>
      </c>
      <c r="E954">
        <f>Drivers!E194</f>
        <v>0</v>
      </c>
      <c r="F954">
        <f>Drivers!F194</f>
        <v>0</v>
      </c>
      <c r="G954">
        <f>Drivers!G194</f>
        <v>0</v>
      </c>
      <c r="H954">
        <f>Drivers!H194</f>
        <v>0</v>
      </c>
      <c r="I954" t="str">
        <f>Drivers!I194</f>
        <v>Average Broker Commission on NYC Rental</v>
      </c>
      <c r="J954">
        <f>Drivers!J194</f>
        <v>0</v>
      </c>
      <c r="K954">
        <f>Drivers!K194</f>
        <v>0</v>
      </c>
      <c r="L954">
        <f>Drivers!L194</f>
        <v>0</v>
      </c>
      <c r="M954">
        <f>Drivers!M194</f>
        <v>0</v>
      </c>
      <c r="N954">
        <f>Drivers!N194</f>
        <v>0</v>
      </c>
      <c r="O954">
        <f>Drivers!O194</f>
        <v>0</v>
      </c>
      <c r="P954">
        <f>Drivers!P194</f>
        <v>0</v>
      </c>
      <c r="Q954">
        <f>Drivers!Q194</f>
        <v>0</v>
      </c>
      <c r="R954">
        <f>Drivers!R194</f>
        <v>0</v>
      </c>
      <c r="S954">
        <f>Drivers!S194</f>
        <v>0</v>
      </c>
      <c r="T954">
        <f>Drivers!T194</f>
        <v>0</v>
      </c>
      <c r="U954">
        <f>Drivers!U194</f>
        <v>0</v>
      </c>
      <c r="V954">
        <f>Drivers!V194</f>
        <v>0</v>
      </c>
      <c r="W954">
        <f>Drivers!W194</f>
        <v>0</v>
      </c>
      <c r="X954">
        <f>Drivers!X194</f>
        <v>0</v>
      </c>
      <c r="Y954">
        <f>Drivers!Y194</f>
        <v>0</v>
      </c>
      <c r="Z954">
        <f>Drivers!Z194</f>
        <v>0</v>
      </c>
      <c r="AA954">
        <f>Drivers!AA194</f>
        <v>0</v>
      </c>
      <c r="AB954">
        <f>Drivers!AB194</f>
        <v>0</v>
      </c>
      <c r="AC954">
        <f>Drivers!AC194</f>
        <v>0</v>
      </c>
      <c r="AD954">
        <f>Drivers!AD194</f>
        <v>0</v>
      </c>
      <c r="AE954">
        <f>Drivers!AE194</f>
        <v>0</v>
      </c>
      <c r="AF954">
        <f>Drivers!AF194</f>
        <v>0</v>
      </c>
      <c r="AG954">
        <f>Drivers!AG194</f>
        <v>0</v>
      </c>
      <c r="AH954">
        <f>Drivers!AH194</f>
        <v>0</v>
      </c>
      <c r="AI954">
        <f>Drivers!AI194</f>
        <v>0</v>
      </c>
      <c r="AJ954">
        <f>Drivers!AJ194</f>
        <v>0</v>
      </c>
      <c r="AK954">
        <f>Drivers!AK194</f>
        <v>0</v>
      </c>
      <c r="AL954">
        <f>Drivers!AL194</f>
        <v>0</v>
      </c>
      <c r="AM954">
        <f>Drivers!AM194</f>
        <v>0</v>
      </c>
      <c r="AN954">
        <f>Drivers!AN194</f>
        <v>0</v>
      </c>
      <c r="AO954">
        <f>Drivers!AO194</f>
        <v>0</v>
      </c>
      <c r="AP954">
        <f>Drivers!AP194</f>
        <v>0</v>
      </c>
      <c r="AQ954">
        <f>Drivers!AQ194</f>
        <v>0</v>
      </c>
      <c r="AR954">
        <f>Drivers!AR194</f>
        <v>0</v>
      </c>
      <c r="AS954">
        <f>Drivers!AS194</f>
        <v>0</v>
      </c>
      <c r="AT954">
        <f>Drivers!AT194</f>
        <v>0</v>
      </c>
      <c r="AU954">
        <f>Drivers!AU194</f>
        <v>0</v>
      </c>
      <c r="AV954">
        <f>Drivers!AV194</f>
        <v>0</v>
      </c>
      <c r="AW954">
        <f>Drivers!AW194</f>
        <v>0</v>
      </c>
      <c r="AX954">
        <f>Drivers!AX194</f>
        <v>0</v>
      </c>
      <c r="AY954">
        <f>Drivers!AY194</f>
        <v>0</v>
      </c>
      <c r="AZ954">
        <f>Drivers!AZ194</f>
        <v>0</v>
      </c>
      <c r="BA954">
        <f>Drivers!BA194</f>
        <v>0</v>
      </c>
      <c r="BB954">
        <f>Drivers!BB194</f>
        <v>0</v>
      </c>
      <c r="BC954">
        <f>Drivers!BC194</f>
        <v>0</v>
      </c>
      <c r="BD954">
        <f>Drivers!BD194</f>
        <v>0</v>
      </c>
      <c r="BE954">
        <f>Drivers!BE194</f>
        <v>0</v>
      </c>
      <c r="BF954">
        <f>Drivers!BF194</f>
        <v>0</v>
      </c>
      <c r="BG954">
        <f>Drivers!BG194</f>
        <v>0</v>
      </c>
      <c r="BH954">
        <f>Drivers!BH194</f>
        <v>0</v>
      </c>
      <c r="BI954">
        <f>Drivers!BI194</f>
        <v>0</v>
      </c>
      <c r="BJ954">
        <f>Drivers!BJ194</f>
        <v>0</v>
      </c>
      <c r="BK954">
        <f>Drivers!BK194</f>
        <v>0</v>
      </c>
      <c r="BL954">
        <f>Drivers!BL194</f>
        <v>0</v>
      </c>
      <c r="BM954">
        <f>Drivers!BM194</f>
        <v>0</v>
      </c>
      <c r="BN954">
        <f>Drivers!BN194</f>
        <v>0</v>
      </c>
      <c r="BO954">
        <f>Drivers!BO194</f>
        <v>0</v>
      </c>
      <c r="BP954">
        <f>Drivers!BP194</f>
        <v>0</v>
      </c>
      <c r="BQ954">
        <f>Drivers!BQ194</f>
        <v>0</v>
      </c>
      <c r="BR954">
        <f>Drivers!BR194</f>
        <v>0</v>
      </c>
      <c r="BS954">
        <f>Drivers!BS194</f>
        <v>0</v>
      </c>
      <c r="BT954">
        <f>Drivers!BT194</f>
        <v>0</v>
      </c>
      <c r="BU954">
        <f>Drivers!BU194</f>
        <v>0</v>
      </c>
      <c r="BV954">
        <f>Drivers!BV194</f>
        <v>0</v>
      </c>
      <c r="BW954">
        <f>Drivers!BW194</f>
        <v>0</v>
      </c>
      <c r="BX954">
        <f>Drivers!BX194</f>
        <v>0</v>
      </c>
      <c r="BY954">
        <f>Drivers!BY194</f>
        <v>0</v>
      </c>
      <c r="BZ954">
        <f>Drivers!BZ194</f>
        <v>0</v>
      </c>
      <c r="CA954">
        <f>Drivers!CA194</f>
        <v>0</v>
      </c>
      <c r="CB954">
        <f>Drivers!CB194</f>
        <v>5040</v>
      </c>
      <c r="CC954">
        <f>Drivers!CC194</f>
        <v>5040</v>
      </c>
      <c r="CD954">
        <f>Drivers!CD194</f>
        <v>5040</v>
      </c>
      <c r="CE954">
        <f>Drivers!CE194</f>
        <v>5040</v>
      </c>
      <c r="CF954">
        <f>Drivers!CF194</f>
        <v>5040</v>
      </c>
      <c r="CG954">
        <f>Drivers!CG194</f>
        <v>5040</v>
      </c>
      <c r="CH954">
        <f>Drivers!CH194</f>
        <v>0</v>
      </c>
      <c r="CI954">
        <f>Drivers!CI194</f>
        <v>0</v>
      </c>
      <c r="CJ954">
        <f>Drivers!CJ194</f>
        <v>0</v>
      </c>
      <c r="CK954">
        <f>Drivers!CK194</f>
        <v>0</v>
      </c>
      <c r="CL954">
        <f>Drivers!CL194</f>
        <v>0</v>
      </c>
      <c r="CM954">
        <f>Drivers!CM194</f>
        <v>0</v>
      </c>
      <c r="CN954">
        <f>Drivers!CN194</f>
        <v>0</v>
      </c>
      <c r="CO954">
        <f>Drivers!CO194</f>
        <v>0</v>
      </c>
      <c r="CP954">
        <f>Drivers!CP194</f>
        <v>0</v>
      </c>
      <c r="CQ954">
        <f>Drivers!CQ194</f>
        <v>0</v>
      </c>
      <c r="CR954">
        <f>Drivers!CR194</f>
        <v>0</v>
      </c>
      <c r="CS954">
        <f>Drivers!CS194</f>
        <v>0</v>
      </c>
      <c r="CT954">
        <f>Drivers!CT194</f>
        <v>0</v>
      </c>
      <c r="CU954">
        <f>Drivers!CU194</f>
        <v>0</v>
      </c>
      <c r="CV954">
        <f>Drivers!CV194</f>
        <v>0</v>
      </c>
      <c r="CW954">
        <f>Drivers!CW194</f>
        <v>0</v>
      </c>
      <c r="CX954">
        <f>Drivers!CX194</f>
        <v>0</v>
      </c>
      <c r="CY954">
        <f>Drivers!CY194</f>
        <v>0</v>
      </c>
      <c r="CZ954">
        <f>Drivers!CZ194</f>
        <v>0</v>
      </c>
      <c r="DA954">
        <f>Drivers!DA194</f>
        <v>0</v>
      </c>
      <c r="DB954">
        <f>Drivers!DB194</f>
        <v>0</v>
      </c>
      <c r="DC954">
        <f>Drivers!DC194</f>
        <v>0</v>
      </c>
      <c r="DD954">
        <f>Drivers!DD194</f>
        <v>0</v>
      </c>
      <c r="DE954">
        <f>Drivers!DE194</f>
        <v>0</v>
      </c>
      <c r="DF954">
        <f>Drivers!DF194</f>
        <v>0</v>
      </c>
      <c r="DG954">
        <f>Drivers!DG194</f>
        <v>0</v>
      </c>
      <c r="DH954">
        <f>Drivers!DH194</f>
        <v>0</v>
      </c>
      <c r="DI954">
        <f>Drivers!DI194</f>
        <v>0</v>
      </c>
      <c r="DJ954">
        <f>Drivers!DJ194</f>
        <v>0</v>
      </c>
      <c r="DK954">
        <f>Drivers!DK194</f>
        <v>0</v>
      </c>
      <c r="DL954">
        <f>Drivers!DL194</f>
        <v>0</v>
      </c>
      <c r="DM954">
        <f>Drivers!DM194</f>
        <v>0</v>
      </c>
      <c r="DN954">
        <f>Drivers!DN194</f>
        <v>0</v>
      </c>
      <c r="DO954">
        <f>Drivers!DO194</f>
        <v>0</v>
      </c>
      <c r="DP954">
        <f>Drivers!DP194</f>
        <v>0</v>
      </c>
      <c r="DQ954">
        <f>Drivers!DQ194</f>
        <v>0</v>
      </c>
      <c r="DR954">
        <f>Drivers!DR194</f>
        <v>0</v>
      </c>
      <c r="DS954">
        <f>Drivers!DS194</f>
        <v>0</v>
      </c>
      <c r="DT954">
        <f>Drivers!DT194</f>
        <v>0</v>
      </c>
      <c r="DU954">
        <f>Drivers!DU194</f>
        <v>0</v>
      </c>
      <c r="DV954">
        <f>Drivers!DV194</f>
        <v>0</v>
      </c>
      <c r="DW954">
        <f>Drivers!DW194</f>
        <v>0</v>
      </c>
      <c r="DX954">
        <f>Drivers!DX194</f>
        <v>0</v>
      </c>
      <c r="DY954">
        <f>Drivers!DY194</f>
        <v>0</v>
      </c>
      <c r="DZ954">
        <f>Drivers!DZ194</f>
        <v>0</v>
      </c>
      <c r="EA954">
        <f>Drivers!EA194</f>
        <v>0</v>
      </c>
      <c r="EB954">
        <f>Drivers!EB194</f>
        <v>5040</v>
      </c>
      <c r="EC954">
        <f>Drivers!EC194</f>
        <v>5040</v>
      </c>
      <c r="ED954">
        <f>Drivers!ED194</f>
        <v>5140.8</v>
      </c>
      <c r="EE954">
        <f>Drivers!EE194</f>
        <v>5243.616</v>
      </c>
      <c r="EF954">
        <f>Drivers!EF194</f>
        <v>5348.4883200000004</v>
      </c>
      <c r="EG954">
        <f>Drivers!EG194</f>
        <v>5455.4580864</v>
      </c>
      <c r="EH954">
        <f>Drivers!EH194</f>
        <v>5564.5672481279998</v>
      </c>
      <c r="EI954">
        <f>Drivers!EI194</f>
        <v>5675.8585930905601</v>
      </c>
      <c r="EJ954">
        <f>Drivers!EJ194</f>
        <v>5789.3757649523714</v>
      </c>
      <c r="EK954">
        <f>Drivers!EK194</f>
        <v>0</v>
      </c>
    </row>
    <row r="955" spans="1:141">
      <c r="A955">
        <f>Drivers!A195</f>
        <v>0</v>
      </c>
      <c r="B955">
        <f>Drivers!B195</f>
        <v>0</v>
      </c>
      <c r="C955">
        <f>Drivers!C195</f>
        <v>0</v>
      </c>
      <c r="D955">
        <f>Drivers!D195</f>
        <v>0</v>
      </c>
      <c r="E955">
        <f>Drivers!E195</f>
        <v>0</v>
      </c>
      <c r="F955">
        <f>Drivers!F195</f>
        <v>0</v>
      </c>
      <c r="G955">
        <f>Drivers!G195</f>
        <v>0</v>
      </c>
      <c r="H955">
        <f>Drivers!H195</f>
        <v>0</v>
      </c>
      <c r="I955">
        <f>Drivers!I195</f>
        <v>0</v>
      </c>
      <c r="J955">
        <f>Drivers!J195</f>
        <v>0</v>
      </c>
      <c r="K955">
        <f>Drivers!K195</f>
        <v>0</v>
      </c>
      <c r="L955">
        <f>Drivers!L195</f>
        <v>0</v>
      </c>
      <c r="M955">
        <f>Drivers!M195</f>
        <v>0</v>
      </c>
      <c r="N955">
        <f>Drivers!N195</f>
        <v>0</v>
      </c>
      <c r="O955">
        <f>Drivers!O195</f>
        <v>0</v>
      </c>
      <c r="P955">
        <f>Drivers!P195</f>
        <v>0</v>
      </c>
      <c r="Q955">
        <f>Drivers!Q195</f>
        <v>0</v>
      </c>
      <c r="R955">
        <f>Drivers!R195</f>
        <v>0</v>
      </c>
      <c r="S955">
        <f>Drivers!S195</f>
        <v>0</v>
      </c>
      <c r="T955">
        <f>Drivers!T195</f>
        <v>0</v>
      </c>
      <c r="U955">
        <f>Drivers!U195</f>
        <v>0</v>
      </c>
      <c r="V955">
        <f>Drivers!V195</f>
        <v>0</v>
      </c>
      <c r="W955">
        <f>Drivers!W195</f>
        <v>0</v>
      </c>
      <c r="X955">
        <f>Drivers!X195</f>
        <v>0</v>
      </c>
      <c r="Y955">
        <f>Drivers!Y195</f>
        <v>0</v>
      </c>
      <c r="Z955">
        <f>Drivers!Z195</f>
        <v>0</v>
      </c>
      <c r="AA955">
        <f>Drivers!AA195</f>
        <v>0</v>
      </c>
      <c r="AB955">
        <f>Drivers!AB195</f>
        <v>0</v>
      </c>
      <c r="AC955">
        <f>Drivers!AC195</f>
        <v>0</v>
      </c>
      <c r="AD955">
        <f>Drivers!AD195</f>
        <v>0</v>
      </c>
      <c r="AE955">
        <f>Drivers!AE195</f>
        <v>0</v>
      </c>
      <c r="AF955">
        <f>Drivers!AF195</f>
        <v>0</v>
      </c>
      <c r="AG955">
        <f>Drivers!AG195</f>
        <v>0</v>
      </c>
      <c r="AH955">
        <f>Drivers!AH195</f>
        <v>0</v>
      </c>
      <c r="AI955">
        <f>Drivers!AI195</f>
        <v>0</v>
      </c>
      <c r="AJ955">
        <f>Drivers!AJ195</f>
        <v>0</v>
      </c>
      <c r="AK955">
        <f>Drivers!AK195</f>
        <v>0</v>
      </c>
      <c r="AL955">
        <f>Drivers!AL195</f>
        <v>0</v>
      </c>
      <c r="AM955">
        <f>Drivers!AM195</f>
        <v>0</v>
      </c>
      <c r="AN955">
        <f>Drivers!AN195</f>
        <v>0</v>
      </c>
      <c r="AO955">
        <f>Drivers!AO195</f>
        <v>0</v>
      </c>
      <c r="AP955">
        <f>Drivers!AP195</f>
        <v>0</v>
      </c>
      <c r="AQ955">
        <f>Drivers!AQ195</f>
        <v>0</v>
      </c>
      <c r="AR955">
        <f>Drivers!AR195</f>
        <v>0</v>
      </c>
      <c r="AS955">
        <f>Drivers!AS195</f>
        <v>0</v>
      </c>
      <c r="AT955">
        <f>Drivers!AT195</f>
        <v>0</v>
      </c>
      <c r="AU955">
        <f>Drivers!AU195</f>
        <v>0</v>
      </c>
      <c r="AV955">
        <f>Drivers!AV195</f>
        <v>0</v>
      </c>
      <c r="AW955">
        <f>Drivers!AW195</f>
        <v>0</v>
      </c>
      <c r="AX955">
        <f>Drivers!AX195</f>
        <v>0</v>
      </c>
      <c r="AY955">
        <f>Drivers!AY195</f>
        <v>0</v>
      </c>
      <c r="AZ955">
        <f>Drivers!AZ195</f>
        <v>0</v>
      </c>
      <c r="BA955">
        <f>Drivers!BA195</f>
        <v>0</v>
      </c>
      <c r="BB955">
        <f>Drivers!BB195</f>
        <v>0</v>
      </c>
      <c r="BC955">
        <f>Drivers!BC195</f>
        <v>0</v>
      </c>
      <c r="BD955">
        <f>Drivers!BD195</f>
        <v>0</v>
      </c>
      <c r="BE955">
        <f>Drivers!BE195</f>
        <v>0</v>
      </c>
      <c r="BF955">
        <f>Drivers!BF195</f>
        <v>0</v>
      </c>
      <c r="BG955">
        <f>Drivers!BG195</f>
        <v>0</v>
      </c>
      <c r="BH955">
        <f>Drivers!BH195</f>
        <v>0</v>
      </c>
      <c r="BI955">
        <f>Drivers!BI195</f>
        <v>0</v>
      </c>
      <c r="BJ955">
        <f>Drivers!BJ195</f>
        <v>0</v>
      </c>
      <c r="BK955">
        <f>Drivers!BK195</f>
        <v>0</v>
      </c>
      <c r="BL955">
        <f>Drivers!BL195</f>
        <v>0</v>
      </c>
      <c r="BM955">
        <f>Drivers!BM195</f>
        <v>0</v>
      </c>
      <c r="BN955">
        <f>Drivers!BN195</f>
        <v>0</v>
      </c>
      <c r="BO955">
        <f>Drivers!BO195</f>
        <v>0</v>
      </c>
      <c r="BP955">
        <f>Drivers!BP195</f>
        <v>0</v>
      </c>
      <c r="BQ955">
        <f>Drivers!BQ195</f>
        <v>0</v>
      </c>
      <c r="BR955">
        <f>Drivers!BR195</f>
        <v>0</v>
      </c>
      <c r="BS955">
        <f>Drivers!BS195</f>
        <v>0</v>
      </c>
      <c r="BT955">
        <f>Drivers!BT195</f>
        <v>0</v>
      </c>
      <c r="BU955">
        <f>Drivers!BU195</f>
        <v>0</v>
      </c>
      <c r="BV955">
        <f>Drivers!BV195</f>
        <v>0</v>
      </c>
      <c r="BW955">
        <f>Drivers!BW195</f>
        <v>0</v>
      </c>
      <c r="BX955">
        <f>Drivers!BX195</f>
        <v>0</v>
      </c>
      <c r="BY955">
        <f>Drivers!BY195</f>
        <v>0</v>
      </c>
      <c r="BZ955">
        <f>Drivers!BZ195</f>
        <v>0</v>
      </c>
      <c r="CA955">
        <f>Drivers!CA195</f>
        <v>0</v>
      </c>
      <c r="CB955">
        <f>Drivers!CB195</f>
        <v>0</v>
      </c>
      <c r="CC955">
        <f>Drivers!CC195</f>
        <v>0</v>
      </c>
      <c r="CD955">
        <f>Drivers!CD195</f>
        <v>0</v>
      </c>
      <c r="CE955">
        <f>Drivers!CE195</f>
        <v>0</v>
      </c>
      <c r="CF955">
        <f>Drivers!CF195</f>
        <v>0</v>
      </c>
      <c r="CG955">
        <f>Drivers!CG195</f>
        <v>0</v>
      </c>
      <c r="CH955">
        <f>Drivers!CH195</f>
        <v>0</v>
      </c>
      <c r="CI955">
        <f>Drivers!CI195</f>
        <v>0</v>
      </c>
      <c r="CJ955">
        <f>Drivers!CJ195</f>
        <v>0</v>
      </c>
      <c r="CK955">
        <f>Drivers!CK195</f>
        <v>0</v>
      </c>
      <c r="CL955">
        <f>Drivers!CL195</f>
        <v>0</v>
      </c>
      <c r="CM955">
        <f>Drivers!CM195</f>
        <v>0</v>
      </c>
      <c r="CN955">
        <f>Drivers!CN195</f>
        <v>0</v>
      </c>
      <c r="CO955">
        <f>Drivers!CO195</f>
        <v>0</v>
      </c>
      <c r="CP955">
        <f>Drivers!CP195</f>
        <v>0</v>
      </c>
      <c r="CQ955">
        <f>Drivers!CQ195</f>
        <v>0</v>
      </c>
      <c r="CR955">
        <f>Drivers!CR195</f>
        <v>0</v>
      </c>
      <c r="CS955">
        <f>Drivers!CS195</f>
        <v>0</v>
      </c>
      <c r="CT955">
        <f>Drivers!CT195</f>
        <v>0</v>
      </c>
      <c r="CU955">
        <f>Drivers!CU195</f>
        <v>0</v>
      </c>
      <c r="CV955">
        <f>Drivers!CV195</f>
        <v>0</v>
      </c>
      <c r="CW955">
        <f>Drivers!CW195</f>
        <v>0</v>
      </c>
      <c r="CX955">
        <f>Drivers!CX195</f>
        <v>0</v>
      </c>
      <c r="CY955">
        <f>Drivers!CY195</f>
        <v>0</v>
      </c>
      <c r="CZ955">
        <f>Drivers!CZ195</f>
        <v>0</v>
      </c>
      <c r="DA955">
        <f>Drivers!DA195</f>
        <v>0</v>
      </c>
      <c r="DB955">
        <f>Drivers!DB195</f>
        <v>0</v>
      </c>
      <c r="DC955">
        <f>Drivers!DC195</f>
        <v>0</v>
      </c>
      <c r="DD955">
        <f>Drivers!DD195</f>
        <v>0</v>
      </c>
      <c r="DE955">
        <f>Drivers!DE195</f>
        <v>0</v>
      </c>
      <c r="DF955">
        <f>Drivers!DF195</f>
        <v>0</v>
      </c>
      <c r="DG955">
        <f>Drivers!DG195</f>
        <v>0</v>
      </c>
      <c r="DH955">
        <f>Drivers!DH195</f>
        <v>0</v>
      </c>
      <c r="DI955">
        <f>Drivers!DI195</f>
        <v>0</v>
      </c>
      <c r="DJ955">
        <f>Drivers!DJ195</f>
        <v>0</v>
      </c>
      <c r="DK955">
        <f>Drivers!DK195</f>
        <v>0</v>
      </c>
      <c r="DL955">
        <f>Drivers!DL195</f>
        <v>0</v>
      </c>
      <c r="DM955">
        <f>Drivers!DM195</f>
        <v>0</v>
      </c>
      <c r="DN955">
        <f>Drivers!DN195</f>
        <v>0</v>
      </c>
      <c r="DO955">
        <f>Drivers!DO195</f>
        <v>0</v>
      </c>
      <c r="DP955">
        <f>Drivers!DP195</f>
        <v>0</v>
      </c>
      <c r="DQ955">
        <f>Drivers!DQ195</f>
        <v>0</v>
      </c>
      <c r="DR955">
        <f>Drivers!DR195</f>
        <v>0</v>
      </c>
      <c r="DS955">
        <f>Drivers!DS195</f>
        <v>0</v>
      </c>
      <c r="DT955">
        <f>Drivers!DT195</f>
        <v>0</v>
      </c>
      <c r="DU955">
        <f>Drivers!DU195</f>
        <v>0</v>
      </c>
      <c r="DV955">
        <f>Drivers!DV195</f>
        <v>0</v>
      </c>
      <c r="DW955">
        <f>Drivers!DW195</f>
        <v>0</v>
      </c>
      <c r="DX955">
        <f>Drivers!DX195</f>
        <v>0</v>
      </c>
      <c r="DY955">
        <f>Drivers!DY195</f>
        <v>0</v>
      </c>
      <c r="DZ955">
        <f>Drivers!DZ195</f>
        <v>0</v>
      </c>
      <c r="EA955">
        <f>Drivers!EA195</f>
        <v>0</v>
      </c>
      <c r="EB955">
        <f>Drivers!EB195</f>
        <v>0</v>
      </c>
      <c r="EC955">
        <f>Drivers!EC195</f>
        <v>0</v>
      </c>
      <c r="ED955">
        <f>Drivers!ED195</f>
        <v>0</v>
      </c>
      <c r="EE955">
        <f>Drivers!EE195</f>
        <v>0</v>
      </c>
      <c r="EF955">
        <f>Drivers!EF195</f>
        <v>0</v>
      </c>
      <c r="EG955">
        <f>Drivers!EG195</f>
        <v>0</v>
      </c>
      <c r="EH955">
        <f>Drivers!EH195</f>
        <v>0</v>
      </c>
      <c r="EI955">
        <f>Drivers!EI195</f>
        <v>0</v>
      </c>
      <c r="EJ955">
        <f>Drivers!EJ195</f>
        <v>0</v>
      </c>
      <c r="EK955">
        <f>Drivers!EK195</f>
        <v>0</v>
      </c>
    </row>
    <row r="956" spans="1:141">
      <c r="A956">
        <f>Drivers!A196</f>
        <v>0</v>
      </c>
      <c r="B956">
        <f>Drivers!B196</f>
        <v>0</v>
      </c>
      <c r="C956">
        <f>Drivers!C196</f>
        <v>0</v>
      </c>
      <c r="D956">
        <f>Drivers!D196</f>
        <v>0</v>
      </c>
      <c r="E956">
        <f>Drivers!E196</f>
        <v>0</v>
      </c>
      <c r="F956">
        <f>Drivers!F196</f>
        <v>0</v>
      </c>
      <c r="G956">
        <f>Drivers!G196</f>
        <v>0</v>
      </c>
      <c r="H956">
        <f>Drivers!H196</f>
        <v>0</v>
      </c>
      <c r="I956" t="str">
        <f>Drivers!I196</f>
        <v>Average StreetEasy Rental Fee</v>
      </c>
      <c r="J956">
        <f>Drivers!J196</f>
        <v>0</v>
      </c>
      <c r="K956">
        <f>Drivers!K196</f>
        <v>0</v>
      </c>
      <c r="L956">
        <f>Drivers!L196</f>
        <v>0</v>
      </c>
      <c r="M956">
        <f>Drivers!M196</f>
        <v>0</v>
      </c>
      <c r="N956">
        <f>Drivers!N196</f>
        <v>0</v>
      </c>
      <c r="O956">
        <f>Drivers!O196</f>
        <v>0</v>
      </c>
      <c r="P956">
        <f>Drivers!P196</f>
        <v>0</v>
      </c>
      <c r="Q956">
        <f>Drivers!Q196</f>
        <v>0</v>
      </c>
      <c r="R956">
        <f>Drivers!R196</f>
        <v>0</v>
      </c>
      <c r="S956">
        <f>Drivers!S196</f>
        <v>0</v>
      </c>
      <c r="T956">
        <f>Drivers!T196</f>
        <v>0</v>
      </c>
      <c r="U956">
        <f>Drivers!U196</f>
        <v>0</v>
      </c>
      <c r="V956">
        <f>Drivers!V196</f>
        <v>0</v>
      </c>
      <c r="W956">
        <f>Drivers!W196</f>
        <v>0</v>
      </c>
      <c r="X956">
        <f>Drivers!X196</f>
        <v>0</v>
      </c>
      <c r="Y956">
        <f>Drivers!Y196</f>
        <v>0</v>
      </c>
      <c r="Z956">
        <f>Drivers!Z196</f>
        <v>0</v>
      </c>
      <c r="AA956">
        <f>Drivers!AA196</f>
        <v>0</v>
      </c>
      <c r="AB956">
        <f>Drivers!AB196</f>
        <v>0</v>
      </c>
      <c r="AC956">
        <f>Drivers!AC196</f>
        <v>0</v>
      </c>
      <c r="AD956">
        <f>Drivers!AD196</f>
        <v>0</v>
      </c>
      <c r="AE956">
        <f>Drivers!AE196</f>
        <v>0</v>
      </c>
      <c r="AF956">
        <f>Drivers!AF196</f>
        <v>0</v>
      </c>
      <c r="AG956">
        <f>Drivers!AG196</f>
        <v>0</v>
      </c>
      <c r="AH956">
        <f>Drivers!AH196</f>
        <v>0</v>
      </c>
      <c r="AI956">
        <f>Drivers!AI196</f>
        <v>0</v>
      </c>
      <c r="AJ956">
        <f>Drivers!AJ196</f>
        <v>0</v>
      </c>
      <c r="AK956">
        <f>Drivers!AK196</f>
        <v>0</v>
      </c>
      <c r="AL956">
        <f>Drivers!AL196</f>
        <v>0</v>
      </c>
      <c r="AM956">
        <f>Drivers!AM196</f>
        <v>0</v>
      </c>
      <c r="AN956">
        <f>Drivers!AN196</f>
        <v>0</v>
      </c>
      <c r="AO956">
        <f>Drivers!AO196</f>
        <v>0</v>
      </c>
      <c r="AP956">
        <f>Drivers!AP196</f>
        <v>0</v>
      </c>
      <c r="AQ956">
        <f>Drivers!AQ196</f>
        <v>0</v>
      </c>
      <c r="AR956">
        <f>Drivers!AR196</f>
        <v>0</v>
      </c>
      <c r="AS956">
        <f>Drivers!AS196</f>
        <v>0</v>
      </c>
      <c r="AT956">
        <f>Drivers!AT196</f>
        <v>0</v>
      </c>
      <c r="AU956">
        <f>Drivers!AU196</f>
        <v>0</v>
      </c>
      <c r="AV956">
        <f>Drivers!AV196</f>
        <v>0</v>
      </c>
      <c r="AW956">
        <f>Drivers!AW196</f>
        <v>0</v>
      </c>
      <c r="AX956">
        <f>Drivers!AX196</f>
        <v>0</v>
      </c>
      <c r="AY956">
        <f>Drivers!AY196</f>
        <v>0</v>
      </c>
      <c r="AZ956">
        <f>Drivers!AZ196</f>
        <v>0</v>
      </c>
      <c r="BA956">
        <f>Drivers!BA196</f>
        <v>0</v>
      </c>
      <c r="BB956">
        <f>Drivers!BB196</f>
        <v>0</v>
      </c>
      <c r="BC956">
        <f>Drivers!BC196</f>
        <v>0</v>
      </c>
      <c r="BD956">
        <f>Drivers!BD196</f>
        <v>0</v>
      </c>
      <c r="BE956">
        <f>Drivers!BE196</f>
        <v>0</v>
      </c>
      <c r="BF956">
        <f>Drivers!BF196</f>
        <v>0</v>
      </c>
      <c r="BG956">
        <f>Drivers!BG196</f>
        <v>0</v>
      </c>
      <c r="BH956">
        <f>Drivers!BH196</f>
        <v>0</v>
      </c>
      <c r="BI956">
        <f>Drivers!BI196</f>
        <v>0</v>
      </c>
      <c r="BJ956">
        <f>Drivers!BJ196</f>
        <v>0</v>
      </c>
      <c r="BK956">
        <f>Drivers!BK196</f>
        <v>0</v>
      </c>
      <c r="BL956">
        <f>Drivers!BL196</f>
        <v>0</v>
      </c>
      <c r="BM956">
        <f>Drivers!BM196</f>
        <v>0</v>
      </c>
      <c r="BN956">
        <f>Drivers!BN196</f>
        <v>0</v>
      </c>
      <c r="BO956">
        <f>Drivers!BO196</f>
        <v>0</v>
      </c>
      <c r="BP956">
        <f>Drivers!BP196</f>
        <v>0</v>
      </c>
      <c r="BQ956">
        <f>Drivers!BQ196</f>
        <v>0</v>
      </c>
      <c r="BR956">
        <f>Drivers!BR196</f>
        <v>0</v>
      </c>
      <c r="BS956">
        <f>Drivers!BS196</f>
        <v>0</v>
      </c>
      <c r="BT956">
        <f>Drivers!BT196</f>
        <v>0</v>
      </c>
      <c r="BU956">
        <f>Drivers!BU196</f>
        <v>0</v>
      </c>
      <c r="BV956">
        <f>Drivers!BV196</f>
        <v>0</v>
      </c>
      <c r="BW956">
        <f>Drivers!BW196</f>
        <v>0</v>
      </c>
      <c r="BX956">
        <f>Drivers!BX196</f>
        <v>0</v>
      </c>
      <c r="BY956">
        <f>Drivers!BY196</f>
        <v>0</v>
      </c>
      <c r="BZ956">
        <f>Drivers!BZ196</f>
        <v>0</v>
      </c>
      <c r="CA956">
        <f>Drivers!CA196</f>
        <v>0</v>
      </c>
      <c r="CB956">
        <f>Drivers!CB196</f>
        <v>75</v>
      </c>
      <c r="CC956">
        <f>Drivers!CC196</f>
        <v>75</v>
      </c>
      <c r="CD956">
        <f>Drivers!CD196</f>
        <v>75</v>
      </c>
      <c r="CE956">
        <f>Drivers!CE196</f>
        <v>75</v>
      </c>
      <c r="CF956">
        <f>Drivers!CF196</f>
        <v>112.5</v>
      </c>
      <c r="CG956">
        <f>Drivers!CG196</f>
        <v>112.5</v>
      </c>
      <c r="CH956">
        <f>Drivers!CH196</f>
        <v>0</v>
      </c>
      <c r="CI956">
        <f>Drivers!CI196</f>
        <v>0</v>
      </c>
      <c r="CJ956">
        <f>Drivers!CJ196</f>
        <v>0</v>
      </c>
      <c r="CK956">
        <f>Drivers!CK196</f>
        <v>0</v>
      </c>
      <c r="CL956">
        <f>Drivers!CL196</f>
        <v>0</v>
      </c>
      <c r="CM956">
        <f>Drivers!CM196</f>
        <v>0</v>
      </c>
      <c r="CN956">
        <f>Drivers!CN196</f>
        <v>0</v>
      </c>
      <c r="CO956">
        <f>Drivers!CO196</f>
        <v>0</v>
      </c>
      <c r="CP956">
        <f>Drivers!CP196</f>
        <v>0</v>
      </c>
      <c r="CQ956">
        <f>Drivers!CQ196</f>
        <v>0</v>
      </c>
      <c r="CR956">
        <f>Drivers!CR196</f>
        <v>0</v>
      </c>
      <c r="CS956">
        <f>Drivers!CS196</f>
        <v>0</v>
      </c>
      <c r="CT956">
        <f>Drivers!CT196</f>
        <v>0</v>
      </c>
      <c r="CU956">
        <f>Drivers!CU196</f>
        <v>0</v>
      </c>
      <c r="CV956">
        <f>Drivers!CV196</f>
        <v>0</v>
      </c>
      <c r="CW956">
        <f>Drivers!CW196</f>
        <v>0</v>
      </c>
      <c r="CX956">
        <f>Drivers!CX196</f>
        <v>0</v>
      </c>
      <c r="CY956">
        <f>Drivers!CY196</f>
        <v>0</v>
      </c>
      <c r="CZ956">
        <f>Drivers!CZ196</f>
        <v>0</v>
      </c>
      <c r="DA956">
        <f>Drivers!DA196</f>
        <v>0</v>
      </c>
      <c r="DB956">
        <f>Drivers!DB196</f>
        <v>0</v>
      </c>
      <c r="DC956">
        <f>Drivers!DC196</f>
        <v>0</v>
      </c>
      <c r="DD956">
        <f>Drivers!DD196</f>
        <v>0</v>
      </c>
      <c r="DE956">
        <f>Drivers!DE196</f>
        <v>0</v>
      </c>
      <c r="DF956">
        <f>Drivers!DF196</f>
        <v>0</v>
      </c>
      <c r="DG956">
        <f>Drivers!DG196</f>
        <v>0</v>
      </c>
      <c r="DH956">
        <f>Drivers!DH196</f>
        <v>0</v>
      </c>
      <c r="DI956">
        <f>Drivers!DI196</f>
        <v>0</v>
      </c>
      <c r="DJ956">
        <f>Drivers!DJ196</f>
        <v>0</v>
      </c>
      <c r="DK956">
        <f>Drivers!DK196</f>
        <v>0</v>
      </c>
      <c r="DL956">
        <f>Drivers!DL196</f>
        <v>0</v>
      </c>
      <c r="DM956">
        <f>Drivers!DM196</f>
        <v>0</v>
      </c>
      <c r="DN956">
        <f>Drivers!DN196</f>
        <v>0</v>
      </c>
      <c r="DO956">
        <f>Drivers!DO196</f>
        <v>0</v>
      </c>
      <c r="DP956">
        <f>Drivers!DP196</f>
        <v>0</v>
      </c>
      <c r="DQ956">
        <f>Drivers!DQ196</f>
        <v>0</v>
      </c>
      <c r="DR956">
        <f>Drivers!DR196</f>
        <v>0</v>
      </c>
      <c r="DS956">
        <f>Drivers!DS196</f>
        <v>0</v>
      </c>
      <c r="DT956">
        <f>Drivers!DT196</f>
        <v>0</v>
      </c>
      <c r="DU956">
        <f>Drivers!DU196</f>
        <v>0</v>
      </c>
      <c r="DV956">
        <f>Drivers!DV196</f>
        <v>0</v>
      </c>
      <c r="DW956">
        <f>Drivers!DW196</f>
        <v>0</v>
      </c>
      <c r="DX956">
        <f>Drivers!DX196</f>
        <v>0</v>
      </c>
      <c r="DY956">
        <f>Drivers!DY196</f>
        <v>0</v>
      </c>
      <c r="DZ956">
        <f>Drivers!DZ196</f>
        <v>0</v>
      </c>
      <c r="EA956">
        <f>Drivers!EA196</f>
        <v>0</v>
      </c>
      <c r="EB956">
        <f>Drivers!EB196</f>
        <v>75</v>
      </c>
      <c r="EC956">
        <f>Drivers!EC196</f>
        <v>94.001226742997346</v>
      </c>
      <c r="ED956">
        <f>Drivers!ED196</f>
        <v>141.00184011449602</v>
      </c>
      <c r="EE956">
        <f>Drivers!EE196</f>
        <v>211.50276017174403</v>
      </c>
      <c r="EF956">
        <f>Drivers!EF196</f>
        <v>317.25414025761609</v>
      </c>
      <c r="EG956">
        <f>Drivers!EG196</f>
        <v>475.88121038642407</v>
      </c>
      <c r="EH956">
        <f>Drivers!EH196</f>
        <v>713.82181557963611</v>
      </c>
      <c r="EI956">
        <f>Drivers!EI196</f>
        <v>927.96836025352695</v>
      </c>
      <c r="EJ956">
        <f>Drivers!EJ196</f>
        <v>1206.3588683295852</v>
      </c>
      <c r="EK956">
        <f>Drivers!EK196</f>
        <v>0</v>
      </c>
    </row>
    <row r="957" spans="1:141">
      <c r="A957">
        <f>Drivers!A197</f>
        <v>0</v>
      </c>
      <c r="B957">
        <f>Drivers!B197</f>
        <v>0</v>
      </c>
      <c r="C957">
        <f>Drivers!C197</f>
        <v>0</v>
      </c>
      <c r="D957">
        <f>Drivers!D197</f>
        <v>0</v>
      </c>
      <c r="E957">
        <f>Drivers!E197</f>
        <v>0</v>
      </c>
      <c r="F957">
        <f>Drivers!F197</f>
        <v>0</v>
      </c>
      <c r="G957">
        <f>Drivers!G197</f>
        <v>0</v>
      </c>
      <c r="H957">
        <f>Drivers!H197</f>
        <v>0</v>
      </c>
      <c r="I957" t="str">
        <f>Drivers!I197</f>
        <v>As a % of Broker Fee</v>
      </c>
      <c r="J957">
        <f>Drivers!J197</f>
        <v>0</v>
      </c>
      <c r="K957">
        <f>Drivers!K197</f>
        <v>0</v>
      </c>
      <c r="L957">
        <f>Drivers!L197</f>
        <v>0</v>
      </c>
      <c r="M957">
        <f>Drivers!M197</f>
        <v>0</v>
      </c>
      <c r="N957">
        <f>Drivers!N197</f>
        <v>0</v>
      </c>
      <c r="O957">
        <f>Drivers!O197</f>
        <v>0</v>
      </c>
      <c r="P957">
        <f>Drivers!P197</f>
        <v>0</v>
      </c>
      <c r="Q957">
        <f>Drivers!Q197</f>
        <v>0</v>
      </c>
      <c r="R957">
        <f>Drivers!R197</f>
        <v>0</v>
      </c>
      <c r="S957">
        <f>Drivers!S197</f>
        <v>0</v>
      </c>
      <c r="T957">
        <f>Drivers!T197</f>
        <v>0</v>
      </c>
      <c r="U957">
        <f>Drivers!U197</f>
        <v>0</v>
      </c>
      <c r="V957">
        <f>Drivers!V197</f>
        <v>0</v>
      </c>
      <c r="W957">
        <f>Drivers!W197</f>
        <v>0</v>
      </c>
      <c r="X957">
        <f>Drivers!X197</f>
        <v>0</v>
      </c>
      <c r="Y957">
        <f>Drivers!Y197</f>
        <v>0</v>
      </c>
      <c r="Z957">
        <f>Drivers!Z197</f>
        <v>0</v>
      </c>
      <c r="AA957">
        <f>Drivers!AA197</f>
        <v>0</v>
      </c>
      <c r="AB957">
        <f>Drivers!AB197</f>
        <v>0</v>
      </c>
      <c r="AC957">
        <f>Drivers!AC197</f>
        <v>0</v>
      </c>
      <c r="AD957">
        <f>Drivers!AD197</f>
        <v>0</v>
      </c>
      <c r="AE957">
        <f>Drivers!AE197</f>
        <v>0</v>
      </c>
      <c r="AF957">
        <f>Drivers!AF197</f>
        <v>0</v>
      </c>
      <c r="AG957">
        <f>Drivers!AG197</f>
        <v>0</v>
      </c>
      <c r="AH957">
        <f>Drivers!AH197</f>
        <v>0</v>
      </c>
      <c r="AI957">
        <f>Drivers!AI197</f>
        <v>0</v>
      </c>
      <c r="AJ957">
        <f>Drivers!AJ197</f>
        <v>0</v>
      </c>
      <c r="AK957">
        <f>Drivers!AK197</f>
        <v>0</v>
      </c>
      <c r="AL957">
        <f>Drivers!AL197</f>
        <v>0</v>
      </c>
      <c r="AM957">
        <f>Drivers!AM197</f>
        <v>0</v>
      </c>
      <c r="AN957">
        <f>Drivers!AN197</f>
        <v>0</v>
      </c>
      <c r="AO957">
        <f>Drivers!AO197</f>
        <v>0</v>
      </c>
      <c r="AP957">
        <f>Drivers!AP197</f>
        <v>0</v>
      </c>
      <c r="AQ957">
        <f>Drivers!AQ197</f>
        <v>0</v>
      </c>
      <c r="AR957">
        <f>Drivers!AR197</f>
        <v>0</v>
      </c>
      <c r="AS957">
        <f>Drivers!AS197</f>
        <v>0</v>
      </c>
      <c r="AT957">
        <f>Drivers!AT197</f>
        <v>0</v>
      </c>
      <c r="AU957">
        <f>Drivers!AU197</f>
        <v>0</v>
      </c>
      <c r="AV957">
        <f>Drivers!AV197</f>
        <v>0</v>
      </c>
      <c r="AW957">
        <f>Drivers!AW197</f>
        <v>0</v>
      </c>
      <c r="AX957">
        <f>Drivers!AX197</f>
        <v>0</v>
      </c>
      <c r="AY957">
        <f>Drivers!AY197</f>
        <v>0</v>
      </c>
      <c r="AZ957">
        <f>Drivers!AZ197</f>
        <v>0</v>
      </c>
      <c r="BA957">
        <f>Drivers!BA197</f>
        <v>0</v>
      </c>
      <c r="BB957">
        <f>Drivers!BB197</f>
        <v>0</v>
      </c>
      <c r="BC957">
        <f>Drivers!BC197</f>
        <v>0</v>
      </c>
      <c r="BD957">
        <f>Drivers!BD197</f>
        <v>0</v>
      </c>
      <c r="BE957">
        <f>Drivers!BE197</f>
        <v>0</v>
      </c>
      <c r="BF957">
        <f>Drivers!BF197</f>
        <v>0</v>
      </c>
      <c r="BG957">
        <f>Drivers!BG197</f>
        <v>0</v>
      </c>
      <c r="BH957">
        <f>Drivers!BH197</f>
        <v>0</v>
      </c>
      <c r="BI957">
        <f>Drivers!BI197</f>
        <v>0</v>
      </c>
      <c r="BJ957">
        <f>Drivers!BJ197</f>
        <v>0</v>
      </c>
      <c r="BK957">
        <f>Drivers!BK197</f>
        <v>0</v>
      </c>
      <c r="BL957">
        <f>Drivers!BL197</f>
        <v>0</v>
      </c>
      <c r="BM957">
        <f>Drivers!BM197</f>
        <v>0</v>
      </c>
      <c r="BN957">
        <f>Drivers!BN197</f>
        <v>0</v>
      </c>
      <c r="BO957">
        <f>Drivers!BO197</f>
        <v>0</v>
      </c>
      <c r="BP957">
        <f>Drivers!BP197</f>
        <v>0</v>
      </c>
      <c r="BQ957">
        <f>Drivers!BQ197</f>
        <v>0</v>
      </c>
      <c r="BR957">
        <f>Drivers!BR197</f>
        <v>0</v>
      </c>
      <c r="BS957">
        <f>Drivers!BS197</f>
        <v>0</v>
      </c>
      <c r="BT957">
        <f>Drivers!BT197</f>
        <v>0</v>
      </c>
      <c r="BU957">
        <f>Drivers!BU197</f>
        <v>0</v>
      </c>
      <c r="BV957">
        <f>Drivers!BV197</f>
        <v>0</v>
      </c>
      <c r="BW957">
        <f>Drivers!BW197</f>
        <v>0</v>
      </c>
      <c r="BX957">
        <f>Drivers!BX197</f>
        <v>0</v>
      </c>
      <c r="BY957">
        <f>Drivers!BY197</f>
        <v>0</v>
      </c>
      <c r="BZ957">
        <f>Drivers!BZ197</f>
        <v>0</v>
      </c>
      <c r="CA957">
        <f>Drivers!CA197</f>
        <v>0</v>
      </c>
      <c r="CB957">
        <f>Drivers!CB197</f>
        <v>1.488095238095238E-2</v>
      </c>
      <c r="CC957">
        <f>Drivers!CC197</f>
        <v>1.488095238095238E-2</v>
      </c>
      <c r="CD957">
        <f>Drivers!CD197</f>
        <v>1.488095238095238E-2</v>
      </c>
      <c r="CE957">
        <f>Drivers!CE197</f>
        <v>1.488095238095238E-2</v>
      </c>
      <c r="CF957">
        <f>Drivers!CF197</f>
        <v>2.2321428571428572E-2</v>
      </c>
      <c r="CG957">
        <f>Drivers!CG197</f>
        <v>2.2321428571428572E-2</v>
      </c>
      <c r="CH957">
        <f>Drivers!CH197</f>
        <v>0</v>
      </c>
      <c r="CI957">
        <f>Drivers!CI197</f>
        <v>0</v>
      </c>
      <c r="CJ957">
        <f>Drivers!CJ197</f>
        <v>0</v>
      </c>
      <c r="CK957">
        <f>Drivers!CK197</f>
        <v>0</v>
      </c>
      <c r="CL957">
        <f>Drivers!CL197</f>
        <v>0</v>
      </c>
      <c r="CM957">
        <f>Drivers!CM197</f>
        <v>0</v>
      </c>
      <c r="CN957">
        <f>Drivers!CN197</f>
        <v>0</v>
      </c>
      <c r="CO957">
        <f>Drivers!CO197</f>
        <v>0</v>
      </c>
      <c r="CP957">
        <f>Drivers!CP197</f>
        <v>0</v>
      </c>
      <c r="CQ957">
        <f>Drivers!CQ197</f>
        <v>0</v>
      </c>
      <c r="CR957">
        <f>Drivers!CR197</f>
        <v>0</v>
      </c>
      <c r="CS957">
        <f>Drivers!CS197</f>
        <v>0</v>
      </c>
      <c r="CT957">
        <f>Drivers!CT197</f>
        <v>0</v>
      </c>
      <c r="CU957">
        <f>Drivers!CU197</f>
        <v>0</v>
      </c>
      <c r="CV957">
        <f>Drivers!CV197</f>
        <v>0</v>
      </c>
      <c r="CW957">
        <f>Drivers!CW197</f>
        <v>0</v>
      </c>
      <c r="CX957">
        <f>Drivers!CX197</f>
        <v>0</v>
      </c>
      <c r="CY957">
        <f>Drivers!CY197</f>
        <v>0</v>
      </c>
      <c r="CZ957">
        <f>Drivers!CZ197</f>
        <v>0</v>
      </c>
      <c r="DA957">
        <f>Drivers!DA197</f>
        <v>0</v>
      </c>
      <c r="DB957">
        <f>Drivers!DB197</f>
        <v>0</v>
      </c>
      <c r="DC957">
        <f>Drivers!DC197</f>
        <v>0</v>
      </c>
      <c r="DD957">
        <f>Drivers!DD197</f>
        <v>0</v>
      </c>
      <c r="DE957">
        <f>Drivers!DE197</f>
        <v>0</v>
      </c>
      <c r="DF957">
        <f>Drivers!DF197</f>
        <v>0</v>
      </c>
      <c r="DG957">
        <f>Drivers!DG197</f>
        <v>0</v>
      </c>
      <c r="DH957">
        <f>Drivers!DH197</f>
        <v>0</v>
      </c>
      <c r="DI957">
        <f>Drivers!DI197</f>
        <v>0</v>
      </c>
      <c r="DJ957">
        <f>Drivers!DJ197</f>
        <v>0</v>
      </c>
      <c r="DK957">
        <f>Drivers!DK197</f>
        <v>0</v>
      </c>
      <c r="DL957">
        <f>Drivers!DL197</f>
        <v>0</v>
      </c>
      <c r="DM957">
        <f>Drivers!DM197</f>
        <v>0</v>
      </c>
      <c r="DN957">
        <f>Drivers!DN197</f>
        <v>0</v>
      </c>
      <c r="DO957">
        <f>Drivers!DO197</f>
        <v>0</v>
      </c>
      <c r="DP957">
        <f>Drivers!DP197</f>
        <v>0</v>
      </c>
      <c r="DQ957">
        <f>Drivers!DQ197</f>
        <v>0</v>
      </c>
      <c r="DR957">
        <f>Drivers!DR197</f>
        <v>0</v>
      </c>
      <c r="DS957">
        <f>Drivers!DS197</f>
        <v>0</v>
      </c>
      <c r="DT957">
        <f>Drivers!DT197</f>
        <v>0</v>
      </c>
      <c r="DU957">
        <f>Drivers!DU197</f>
        <v>0</v>
      </c>
      <c r="DV957">
        <f>Drivers!DV197</f>
        <v>0</v>
      </c>
      <c r="DW957">
        <f>Drivers!DW197</f>
        <v>0</v>
      </c>
      <c r="DX957">
        <f>Drivers!DX197</f>
        <v>0</v>
      </c>
      <c r="DY957">
        <f>Drivers!DY197</f>
        <v>0</v>
      </c>
      <c r="DZ957">
        <f>Drivers!DZ197</f>
        <v>0</v>
      </c>
      <c r="EA957">
        <f>Drivers!EA197</f>
        <v>0</v>
      </c>
      <c r="EB957">
        <f>Drivers!EB197</f>
        <v>1.488095238095238E-2</v>
      </c>
      <c r="EC957">
        <f>Drivers!EC197</f>
        <v>1.8651037052182014E-2</v>
      </c>
      <c r="ED957">
        <f>Drivers!ED197</f>
        <v>2.7427995664973549E-2</v>
      </c>
      <c r="EE957">
        <f>Drivers!EE197</f>
        <v>4.033528774260816E-2</v>
      </c>
      <c r="EF957">
        <f>Drivers!EF197</f>
        <v>5.9316599621482592E-2</v>
      </c>
      <c r="EG957">
        <f>Drivers!EG197</f>
        <v>8.7230293561003813E-2</v>
      </c>
      <c r="EH957">
        <f>Drivers!EH197</f>
        <v>0.12827984347206442</v>
      </c>
      <c r="EI957">
        <f>Drivers!EI197</f>
        <v>0.16349391815067035</v>
      </c>
      <c r="EJ957">
        <f>Drivers!EJ197</f>
        <v>0.20837460156457988</v>
      </c>
      <c r="EK957">
        <f>Drivers!EK197</f>
        <v>0</v>
      </c>
    </row>
    <row r="958" spans="1:141">
      <c r="A958">
        <f>Drivers!A198</f>
        <v>0</v>
      </c>
      <c r="B958">
        <f>Drivers!B198</f>
        <v>0</v>
      </c>
      <c r="C958">
        <f>Drivers!C198</f>
        <v>0</v>
      </c>
      <c r="D958">
        <f>Drivers!D198</f>
        <v>0</v>
      </c>
      <c r="E958">
        <f>Drivers!E198</f>
        <v>0</v>
      </c>
      <c r="F958">
        <f>Drivers!F198</f>
        <v>0</v>
      </c>
      <c r="G958">
        <f>Drivers!G198</f>
        <v>0</v>
      </c>
      <c r="H958">
        <f>Drivers!H198</f>
        <v>0</v>
      </c>
      <c r="I958">
        <f>Drivers!I198</f>
        <v>0</v>
      </c>
      <c r="J958">
        <f>Drivers!J198</f>
        <v>0</v>
      </c>
      <c r="K958">
        <f>Drivers!K198</f>
        <v>0</v>
      </c>
      <c r="L958">
        <f>Drivers!L198</f>
        <v>0</v>
      </c>
      <c r="M958">
        <f>Drivers!M198</f>
        <v>0</v>
      </c>
      <c r="N958">
        <f>Drivers!N198</f>
        <v>0</v>
      </c>
      <c r="O958">
        <f>Drivers!O198</f>
        <v>0</v>
      </c>
      <c r="P958">
        <f>Drivers!P198</f>
        <v>0</v>
      </c>
      <c r="Q958">
        <f>Drivers!Q198</f>
        <v>0</v>
      </c>
      <c r="R958">
        <f>Drivers!R198</f>
        <v>0</v>
      </c>
      <c r="S958">
        <f>Drivers!S198</f>
        <v>0</v>
      </c>
      <c r="T958">
        <f>Drivers!T198</f>
        <v>0</v>
      </c>
      <c r="U958">
        <f>Drivers!U198</f>
        <v>0</v>
      </c>
      <c r="V958">
        <f>Drivers!V198</f>
        <v>0</v>
      </c>
      <c r="W958">
        <f>Drivers!W198</f>
        <v>0</v>
      </c>
      <c r="X958">
        <f>Drivers!X198</f>
        <v>0</v>
      </c>
      <c r="Y958">
        <f>Drivers!Y198</f>
        <v>0</v>
      </c>
      <c r="Z958">
        <f>Drivers!Z198</f>
        <v>0</v>
      </c>
      <c r="AA958">
        <f>Drivers!AA198</f>
        <v>0</v>
      </c>
      <c r="AB958">
        <f>Drivers!AB198</f>
        <v>0</v>
      </c>
      <c r="AC958">
        <f>Drivers!AC198</f>
        <v>0</v>
      </c>
      <c r="AD958">
        <f>Drivers!AD198</f>
        <v>0</v>
      </c>
      <c r="AE958">
        <f>Drivers!AE198</f>
        <v>0</v>
      </c>
      <c r="AF958">
        <f>Drivers!AF198</f>
        <v>0</v>
      </c>
      <c r="AG958">
        <f>Drivers!AG198</f>
        <v>0</v>
      </c>
      <c r="AH958">
        <f>Drivers!AH198</f>
        <v>0</v>
      </c>
      <c r="AI958">
        <f>Drivers!AI198</f>
        <v>0</v>
      </c>
      <c r="AJ958">
        <f>Drivers!AJ198</f>
        <v>0</v>
      </c>
      <c r="AK958">
        <f>Drivers!AK198</f>
        <v>0</v>
      </c>
      <c r="AL958">
        <f>Drivers!AL198</f>
        <v>0</v>
      </c>
      <c r="AM958">
        <f>Drivers!AM198</f>
        <v>0</v>
      </c>
      <c r="AN958">
        <f>Drivers!AN198</f>
        <v>0</v>
      </c>
      <c r="AO958">
        <f>Drivers!AO198</f>
        <v>0</v>
      </c>
      <c r="AP958">
        <f>Drivers!AP198</f>
        <v>0</v>
      </c>
      <c r="AQ958">
        <f>Drivers!AQ198</f>
        <v>0</v>
      </c>
      <c r="AR958">
        <f>Drivers!AR198</f>
        <v>0</v>
      </c>
      <c r="AS958">
        <f>Drivers!AS198</f>
        <v>0</v>
      </c>
      <c r="AT958">
        <f>Drivers!AT198</f>
        <v>0</v>
      </c>
      <c r="AU958">
        <f>Drivers!AU198</f>
        <v>0</v>
      </c>
      <c r="AV958">
        <f>Drivers!AV198</f>
        <v>0</v>
      </c>
      <c r="AW958">
        <f>Drivers!AW198</f>
        <v>0</v>
      </c>
      <c r="AX958">
        <f>Drivers!AX198</f>
        <v>0</v>
      </c>
      <c r="AY958">
        <f>Drivers!AY198</f>
        <v>0</v>
      </c>
      <c r="AZ958">
        <f>Drivers!AZ198</f>
        <v>0</v>
      </c>
      <c r="BA958">
        <f>Drivers!BA198</f>
        <v>0</v>
      </c>
      <c r="BB958">
        <f>Drivers!BB198</f>
        <v>0</v>
      </c>
      <c r="BC958">
        <f>Drivers!BC198</f>
        <v>0</v>
      </c>
      <c r="BD958">
        <f>Drivers!BD198</f>
        <v>0</v>
      </c>
      <c r="BE958">
        <f>Drivers!BE198</f>
        <v>0</v>
      </c>
      <c r="BF958">
        <f>Drivers!BF198</f>
        <v>0</v>
      </c>
      <c r="BG958">
        <f>Drivers!BG198</f>
        <v>0</v>
      </c>
      <c r="BH958">
        <f>Drivers!BH198</f>
        <v>0</v>
      </c>
      <c r="BI958">
        <f>Drivers!BI198</f>
        <v>0</v>
      </c>
      <c r="BJ958">
        <f>Drivers!BJ198</f>
        <v>0</v>
      </c>
      <c r="BK958">
        <f>Drivers!BK198</f>
        <v>0</v>
      </c>
      <c r="BL958">
        <f>Drivers!BL198</f>
        <v>0</v>
      </c>
      <c r="BM958">
        <f>Drivers!BM198</f>
        <v>0</v>
      </c>
      <c r="BN958">
        <f>Drivers!BN198</f>
        <v>0</v>
      </c>
      <c r="BO958">
        <f>Drivers!BO198</f>
        <v>0</v>
      </c>
      <c r="BP958">
        <f>Drivers!BP198</f>
        <v>0</v>
      </c>
      <c r="BQ958">
        <f>Drivers!BQ198</f>
        <v>0</v>
      </c>
      <c r="BR958">
        <f>Drivers!BR198</f>
        <v>0</v>
      </c>
      <c r="BS958">
        <f>Drivers!BS198</f>
        <v>0</v>
      </c>
      <c r="BT958">
        <f>Drivers!BT198</f>
        <v>0</v>
      </c>
      <c r="BU958">
        <f>Drivers!BU198</f>
        <v>0</v>
      </c>
      <c r="BV958">
        <f>Drivers!BV198</f>
        <v>0</v>
      </c>
      <c r="BW958">
        <f>Drivers!BW198</f>
        <v>0</v>
      </c>
      <c r="BX958">
        <f>Drivers!BX198</f>
        <v>0</v>
      </c>
      <c r="BY958">
        <f>Drivers!BY198</f>
        <v>0</v>
      </c>
      <c r="BZ958">
        <f>Drivers!BZ198</f>
        <v>0</v>
      </c>
      <c r="CA958">
        <f>Drivers!CA198</f>
        <v>0</v>
      </c>
      <c r="CB958">
        <f>Drivers!CB198</f>
        <v>0</v>
      </c>
      <c r="CC958">
        <f>Drivers!CC198</f>
        <v>0</v>
      </c>
      <c r="CD958">
        <f>Drivers!CD198</f>
        <v>0</v>
      </c>
      <c r="CE958">
        <f>Drivers!CE198</f>
        <v>0</v>
      </c>
      <c r="CF958">
        <f>Drivers!CF198</f>
        <v>0</v>
      </c>
      <c r="CG958">
        <f>Drivers!CG198</f>
        <v>0</v>
      </c>
      <c r="CH958">
        <f>Drivers!CH198</f>
        <v>0</v>
      </c>
      <c r="CI958">
        <f>Drivers!CI198</f>
        <v>0</v>
      </c>
      <c r="CJ958">
        <f>Drivers!CJ198</f>
        <v>0</v>
      </c>
      <c r="CK958">
        <f>Drivers!CK198</f>
        <v>0</v>
      </c>
      <c r="CL958">
        <f>Drivers!CL198</f>
        <v>0</v>
      </c>
      <c r="CM958">
        <f>Drivers!CM198</f>
        <v>0</v>
      </c>
      <c r="CN958">
        <f>Drivers!CN198</f>
        <v>0</v>
      </c>
      <c r="CO958">
        <f>Drivers!CO198</f>
        <v>0</v>
      </c>
      <c r="CP958">
        <f>Drivers!CP198</f>
        <v>0</v>
      </c>
      <c r="CQ958">
        <f>Drivers!CQ198</f>
        <v>0</v>
      </c>
      <c r="CR958">
        <f>Drivers!CR198</f>
        <v>0</v>
      </c>
      <c r="CS958">
        <f>Drivers!CS198</f>
        <v>0</v>
      </c>
      <c r="CT958">
        <f>Drivers!CT198</f>
        <v>0</v>
      </c>
      <c r="CU958">
        <f>Drivers!CU198</f>
        <v>0</v>
      </c>
      <c r="CV958">
        <f>Drivers!CV198</f>
        <v>0</v>
      </c>
      <c r="CW958">
        <f>Drivers!CW198</f>
        <v>0</v>
      </c>
      <c r="CX958">
        <f>Drivers!CX198</f>
        <v>0</v>
      </c>
      <c r="CY958">
        <f>Drivers!CY198</f>
        <v>0</v>
      </c>
      <c r="CZ958">
        <f>Drivers!CZ198</f>
        <v>0</v>
      </c>
      <c r="DA958">
        <f>Drivers!DA198</f>
        <v>0</v>
      </c>
      <c r="DB958">
        <f>Drivers!DB198</f>
        <v>0</v>
      </c>
      <c r="DC958">
        <f>Drivers!DC198</f>
        <v>0</v>
      </c>
      <c r="DD958">
        <f>Drivers!DD198</f>
        <v>0</v>
      </c>
      <c r="DE958">
        <f>Drivers!DE198</f>
        <v>0</v>
      </c>
      <c r="DF958">
        <f>Drivers!DF198</f>
        <v>0</v>
      </c>
      <c r="DG958">
        <f>Drivers!DG198</f>
        <v>0</v>
      </c>
      <c r="DH958">
        <f>Drivers!DH198</f>
        <v>0</v>
      </c>
      <c r="DI958">
        <f>Drivers!DI198</f>
        <v>0</v>
      </c>
      <c r="DJ958">
        <f>Drivers!DJ198</f>
        <v>0</v>
      </c>
      <c r="DK958">
        <f>Drivers!DK198</f>
        <v>0</v>
      </c>
      <c r="DL958">
        <f>Drivers!DL198</f>
        <v>0</v>
      </c>
      <c r="DM958">
        <f>Drivers!DM198</f>
        <v>0</v>
      </c>
      <c r="DN958">
        <f>Drivers!DN198</f>
        <v>0</v>
      </c>
      <c r="DO958">
        <f>Drivers!DO198</f>
        <v>0</v>
      </c>
      <c r="DP958">
        <f>Drivers!DP198</f>
        <v>0</v>
      </c>
      <c r="DQ958">
        <f>Drivers!DQ198</f>
        <v>0</v>
      </c>
      <c r="DR958">
        <f>Drivers!DR198</f>
        <v>0</v>
      </c>
      <c r="DS958">
        <f>Drivers!DS198</f>
        <v>0</v>
      </c>
      <c r="DT958">
        <f>Drivers!DT198</f>
        <v>0</v>
      </c>
      <c r="DU958">
        <f>Drivers!DU198</f>
        <v>0</v>
      </c>
      <c r="DV958">
        <f>Drivers!DV198</f>
        <v>0</v>
      </c>
      <c r="DW958">
        <f>Drivers!DW198</f>
        <v>0</v>
      </c>
      <c r="DX958">
        <f>Drivers!DX198</f>
        <v>0</v>
      </c>
      <c r="DY958">
        <f>Drivers!DY198</f>
        <v>0</v>
      </c>
      <c r="DZ958">
        <f>Drivers!DZ198</f>
        <v>0</v>
      </c>
      <c r="EA958">
        <f>Drivers!EA198</f>
        <v>0</v>
      </c>
      <c r="EB958">
        <f>Drivers!EB198</f>
        <v>0</v>
      </c>
      <c r="EC958">
        <f>Drivers!EC198</f>
        <v>0</v>
      </c>
      <c r="ED958">
        <f>Drivers!ED198</f>
        <v>0</v>
      </c>
      <c r="EE958">
        <f>Drivers!EE198</f>
        <v>0</v>
      </c>
      <c r="EF958">
        <f>Drivers!EF198</f>
        <v>0</v>
      </c>
      <c r="EG958">
        <f>Drivers!EG198</f>
        <v>0</v>
      </c>
      <c r="EH958">
        <f>Drivers!EH198</f>
        <v>0</v>
      </c>
      <c r="EI958">
        <f>Drivers!EI198</f>
        <v>0</v>
      </c>
      <c r="EJ958">
        <f>Drivers!EJ198</f>
        <v>0</v>
      </c>
      <c r="EK958">
        <f>Drivers!EK198</f>
        <v>0</v>
      </c>
    </row>
    <row r="959" spans="1:141">
      <c r="A959">
        <f>Drivers!A199</f>
        <v>0</v>
      </c>
      <c r="B959">
        <f>Drivers!B199</f>
        <v>0</v>
      </c>
      <c r="C959">
        <f>Drivers!C199</f>
        <v>0</v>
      </c>
      <c r="D959">
        <f>Drivers!D199</f>
        <v>0</v>
      </c>
      <c r="E959">
        <f>Drivers!E199</f>
        <v>0</v>
      </c>
      <c r="F959">
        <f>Drivers!F199</f>
        <v>0</v>
      </c>
      <c r="G959">
        <f>Drivers!G199</f>
        <v>0</v>
      </c>
      <c r="H959">
        <f>Drivers!H199</f>
        <v>0</v>
      </c>
      <c r="I959" t="str">
        <f>Drivers!I199</f>
        <v>Non-StreetEasy Rentals Revenue</v>
      </c>
      <c r="J959">
        <f>Drivers!J199</f>
        <v>0</v>
      </c>
      <c r="K959">
        <f>Drivers!K199</f>
        <v>0</v>
      </c>
      <c r="L959">
        <f>Drivers!L199</f>
        <v>0</v>
      </c>
      <c r="M959">
        <f>Drivers!M199</f>
        <v>0</v>
      </c>
      <c r="N959">
        <f>Drivers!N199</f>
        <v>0</v>
      </c>
      <c r="O959">
        <f>Drivers!O199</f>
        <v>0</v>
      </c>
      <c r="P959">
        <f>Drivers!P199</f>
        <v>0</v>
      </c>
      <c r="Q959">
        <f>Drivers!Q199</f>
        <v>0</v>
      </c>
      <c r="R959">
        <f>Drivers!R199</f>
        <v>0</v>
      </c>
      <c r="S959">
        <f>Drivers!S199</f>
        <v>0</v>
      </c>
      <c r="T959">
        <f>Drivers!T199</f>
        <v>0</v>
      </c>
      <c r="U959">
        <f>Drivers!U199</f>
        <v>0</v>
      </c>
      <c r="V959">
        <f>Drivers!V199</f>
        <v>0</v>
      </c>
      <c r="W959">
        <f>Drivers!W199</f>
        <v>0</v>
      </c>
      <c r="X959">
        <f>Drivers!X199</f>
        <v>0</v>
      </c>
      <c r="Y959">
        <f>Drivers!Y199</f>
        <v>0</v>
      </c>
      <c r="Z959">
        <f>Drivers!Z199</f>
        <v>0</v>
      </c>
      <c r="AA959">
        <f>Drivers!AA199</f>
        <v>0</v>
      </c>
      <c r="AB959">
        <f>Drivers!AB199</f>
        <v>0</v>
      </c>
      <c r="AC959">
        <f>Drivers!AC199</f>
        <v>0</v>
      </c>
      <c r="AD959">
        <f>Drivers!AD199</f>
        <v>0</v>
      </c>
      <c r="AE959">
        <f>Drivers!AE199</f>
        <v>0</v>
      </c>
      <c r="AF959">
        <f>Drivers!AF199</f>
        <v>0</v>
      </c>
      <c r="AG959">
        <f>Drivers!AG199</f>
        <v>0</v>
      </c>
      <c r="AH959">
        <f>Drivers!AH199</f>
        <v>0</v>
      </c>
      <c r="AI959">
        <f>Drivers!AI199</f>
        <v>0</v>
      </c>
      <c r="AJ959">
        <f>Drivers!AJ199</f>
        <v>0</v>
      </c>
      <c r="AK959">
        <f>Drivers!AK199</f>
        <v>0</v>
      </c>
      <c r="AL959">
        <f>Drivers!AL199</f>
        <v>0</v>
      </c>
      <c r="AM959">
        <f>Drivers!AM199</f>
        <v>0</v>
      </c>
      <c r="AN959">
        <f>Drivers!AN199</f>
        <v>0</v>
      </c>
      <c r="AO959">
        <f>Drivers!AO199</f>
        <v>0</v>
      </c>
      <c r="AP959">
        <f>Drivers!AP199</f>
        <v>0</v>
      </c>
      <c r="AQ959">
        <f>Drivers!AQ199</f>
        <v>0</v>
      </c>
      <c r="AR959">
        <f>Drivers!AR199</f>
        <v>0</v>
      </c>
      <c r="AS959">
        <f>Drivers!AS199</f>
        <v>0</v>
      </c>
      <c r="AT959">
        <f>Drivers!AT199</f>
        <v>0</v>
      </c>
      <c r="AU959">
        <f>Drivers!AU199</f>
        <v>0</v>
      </c>
      <c r="AV959">
        <f>Drivers!AV199</f>
        <v>0</v>
      </c>
      <c r="AW959">
        <f>Drivers!AW199</f>
        <v>0</v>
      </c>
      <c r="AX959">
        <f>Drivers!AX199</f>
        <v>0</v>
      </c>
      <c r="AY959">
        <f>Drivers!AY199</f>
        <v>0</v>
      </c>
      <c r="AZ959">
        <f>Drivers!AZ199</f>
        <v>0</v>
      </c>
      <c r="BA959">
        <f>Drivers!BA199</f>
        <v>0</v>
      </c>
      <c r="BB959">
        <f>Drivers!BB199</f>
        <v>0</v>
      </c>
      <c r="BC959">
        <f>Drivers!BC199</f>
        <v>0</v>
      </c>
      <c r="BD959">
        <f>Drivers!BD199</f>
        <v>0</v>
      </c>
      <c r="BE959">
        <f>Drivers!BE199</f>
        <v>0</v>
      </c>
      <c r="BF959">
        <f>Drivers!BF199</f>
        <v>0</v>
      </c>
      <c r="BG959">
        <f>Drivers!BG199</f>
        <v>0</v>
      </c>
      <c r="BH959">
        <f>Drivers!BH199</f>
        <v>0</v>
      </c>
      <c r="BI959">
        <f>Drivers!BI199</f>
        <v>0</v>
      </c>
      <c r="BJ959">
        <f>Drivers!BJ199</f>
        <v>0</v>
      </c>
      <c r="BK959">
        <f>Drivers!BK199</f>
        <v>0</v>
      </c>
      <c r="BL959">
        <f>Drivers!BL199</f>
        <v>0</v>
      </c>
      <c r="BM959">
        <f>Drivers!BM199</f>
        <v>0</v>
      </c>
      <c r="BN959">
        <f>Drivers!BN199</f>
        <v>0</v>
      </c>
      <c r="BO959">
        <f>Drivers!BO199</f>
        <v>0</v>
      </c>
      <c r="BP959">
        <f>Drivers!BP199</f>
        <v>0</v>
      </c>
      <c r="BQ959">
        <f>Drivers!BQ199</f>
        <v>0</v>
      </c>
      <c r="BR959">
        <f>Drivers!BR199</f>
        <v>4.8556832093417466</v>
      </c>
      <c r="BS959">
        <f>Drivers!BS199</f>
        <v>6.805313588850173</v>
      </c>
      <c r="BT959">
        <f>Drivers!BT199</f>
        <v>8.7971442138108795</v>
      </c>
      <c r="BU959">
        <f>Drivers!BU199</f>
        <v>8.528309438905465</v>
      </c>
      <c r="BV959">
        <f>Drivers!BV199</f>
        <v>10.876730388925512</v>
      </c>
      <c r="BW959">
        <f>Drivers!BW199</f>
        <v>15.243902439024389</v>
      </c>
      <c r="BX959">
        <f>Drivers!BX199</f>
        <v>19.705603038936371</v>
      </c>
      <c r="BY959">
        <f>Drivers!BY199</f>
        <v>19.103413143148241</v>
      </c>
      <c r="BZ959">
        <f>Drivers!BZ199</f>
        <v>22.297297297297298</v>
      </c>
      <c r="CA959">
        <f>Drivers!CA199</f>
        <v>25</v>
      </c>
      <c r="CB959">
        <f>Drivers!CB199</f>
        <v>27.313817663817662</v>
      </c>
      <c r="CC959">
        <f>Drivers!CC199</f>
        <v>23.878153846153847</v>
      </c>
      <c r="CD959">
        <f>Drivers!CD199</f>
        <v>28.14</v>
      </c>
      <c r="CE959">
        <f>Drivers!CE199</f>
        <v>31.085999999999999</v>
      </c>
      <c r="CF959">
        <f>Drivers!CF199</f>
        <v>34.048000000000002</v>
      </c>
      <c r="CG959">
        <f>Drivers!CG199</f>
        <v>29.898959999999999</v>
      </c>
      <c r="CH959">
        <f>Drivers!CH199</f>
        <v>0</v>
      </c>
      <c r="CI959">
        <f>Drivers!CI199</f>
        <v>0</v>
      </c>
      <c r="CJ959">
        <f>Drivers!CJ199</f>
        <v>0</v>
      </c>
      <c r="CK959">
        <f>Drivers!CK199</f>
        <v>0</v>
      </c>
      <c r="CL959">
        <f>Drivers!CL199</f>
        <v>0</v>
      </c>
      <c r="CM959">
        <f>Drivers!CM199</f>
        <v>0</v>
      </c>
      <c r="CN959">
        <f>Drivers!CN199</f>
        <v>0</v>
      </c>
      <c r="CO959">
        <f>Drivers!CO199</f>
        <v>0</v>
      </c>
      <c r="CP959">
        <f>Drivers!CP199</f>
        <v>0</v>
      </c>
      <c r="CQ959">
        <f>Drivers!CQ199</f>
        <v>0</v>
      </c>
      <c r="CR959">
        <f>Drivers!CR199</f>
        <v>0</v>
      </c>
      <c r="CS959">
        <f>Drivers!CS199</f>
        <v>0</v>
      </c>
      <c r="CT959">
        <f>Drivers!CT199</f>
        <v>0</v>
      </c>
      <c r="CU959">
        <f>Drivers!CU199</f>
        <v>0</v>
      </c>
      <c r="CV959">
        <f>Drivers!CV199</f>
        <v>0</v>
      </c>
      <c r="CW959">
        <f>Drivers!CW199</f>
        <v>0</v>
      </c>
      <c r="CX959">
        <f>Drivers!CX199</f>
        <v>0</v>
      </c>
      <c r="CY959">
        <f>Drivers!CY199</f>
        <v>0</v>
      </c>
      <c r="CZ959">
        <f>Drivers!CZ199</f>
        <v>0</v>
      </c>
      <c r="DA959">
        <f>Drivers!DA199</f>
        <v>0</v>
      </c>
      <c r="DB959">
        <f>Drivers!DB199</f>
        <v>0</v>
      </c>
      <c r="DC959">
        <f>Drivers!DC199</f>
        <v>0</v>
      </c>
      <c r="DD959">
        <f>Drivers!DD199</f>
        <v>0</v>
      </c>
      <c r="DE959">
        <f>Drivers!DE199</f>
        <v>0</v>
      </c>
      <c r="DF959">
        <f>Drivers!DF199</f>
        <v>0</v>
      </c>
      <c r="DG959">
        <f>Drivers!DG199</f>
        <v>0</v>
      </c>
      <c r="DH959">
        <f>Drivers!DH199</f>
        <v>0</v>
      </c>
      <c r="DI959">
        <f>Drivers!DI199</f>
        <v>0</v>
      </c>
      <c r="DJ959">
        <f>Drivers!DJ199</f>
        <v>0</v>
      </c>
      <c r="DK959">
        <f>Drivers!DK199</f>
        <v>0</v>
      </c>
      <c r="DL959">
        <f>Drivers!DL199</f>
        <v>0</v>
      </c>
      <c r="DM959">
        <f>Drivers!DM199</f>
        <v>0</v>
      </c>
      <c r="DN959">
        <f>Drivers!DN199</f>
        <v>0</v>
      </c>
      <c r="DO959">
        <f>Drivers!DO199</f>
        <v>0</v>
      </c>
      <c r="DP959">
        <f>Drivers!DP199</f>
        <v>0</v>
      </c>
      <c r="DQ959">
        <f>Drivers!DQ199</f>
        <v>0</v>
      </c>
      <c r="DR959">
        <f>Drivers!DR199</f>
        <v>0</v>
      </c>
      <c r="DS959">
        <f>Drivers!DS199</f>
        <v>0</v>
      </c>
      <c r="DT959">
        <f>Drivers!DT199</f>
        <v>0</v>
      </c>
      <c r="DU959">
        <f>Drivers!DU199</f>
        <v>0</v>
      </c>
      <c r="DV959">
        <f>Drivers!DV199</f>
        <v>0</v>
      </c>
      <c r="DW959">
        <f>Drivers!DW199</f>
        <v>0</v>
      </c>
      <c r="DX959">
        <f>Drivers!DX199</f>
        <v>0</v>
      </c>
      <c r="DY959">
        <f>Drivers!DY199</f>
        <v>0</v>
      </c>
      <c r="DZ959">
        <f>Drivers!DZ199</f>
        <v>28.986450450908265</v>
      </c>
      <c r="EA959">
        <f>Drivers!EA199</f>
        <v>64.92964901003451</v>
      </c>
      <c r="EB959">
        <f>Drivers!EB199</f>
        <v>98.489268807268814</v>
      </c>
      <c r="EC959">
        <f>Drivers!EC199</f>
        <v>123.17296</v>
      </c>
      <c r="ED959">
        <f>Drivers!ED199</f>
        <v>151.5027408</v>
      </c>
      <c r="EE959">
        <f>Drivers!EE199</f>
        <v>181.09586314855332</v>
      </c>
      <c r="EF959">
        <f>Drivers!EF199</f>
        <v>210.07120125232183</v>
      </c>
      <c r="EG959">
        <f>Drivers!EG199</f>
        <v>239.4811694276469</v>
      </c>
      <c r="EH959">
        <f>Drivers!EH199</f>
        <v>268.21890975896457</v>
      </c>
      <c r="EI959">
        <f>Drivers!EI199</f>
        <v>295.04080073486108</v>
      </c>
      <c r="EJ959">
        <f>Drivers!EJ199</f>
        <v>321.59447280099857</v>
      </c>
      <c r="EK959">
        <f>Drivers!EK199</f>
        <v>0</v>
      </c>
    </row>
    <row r="960" spans="1:141">
      <c r="A960">
        <f>Drivers!A200</f>
        <v>0</v>
      </c>
      <c r="B960">
        <f>Drivers!B200</f>
        <v>0</v>
      </c>
      <c r="C960">
        <f>Drivers!C200</f>
        <v>0</v>
      </c>
      <c r="D960">
        <f>Drivers!D200</f>
        <v>0</v>
      </c>
      <c r="E960">
        <f>Drivers!E200</f>
        <v>0</v>
      </c>
      <c r="F960">
        <f>Drivers!F200</f>
        <v>0</v>
      </c>
      <c r="G960">
        <f>Drivers!G200</f>
        <v>0</v>
      </c>
      <c r="H960">
        <f>Drivers!H200</f>
        <v>0</v>
      </c>
      <c r="I960" t="str">
        <f>Drivers!I200</f>
        <v>Y/Y Growth %</v>
      </c>
      <c r="J960">
        <f>Drivers!J200</f>
        <v>0</v>
      </c>
      <c r="K960">
        <f>Drivers!K200</f>
        <v>0</v>
      </c>
      <c r="L960">
        <f>Drivers!L200</f>
        <v>0</v>
      </c>
      <c r="M960">
        <f>Drivers!M200</f>
        <v>0</v>
      </c>
      <c r="N960">
        <f>Drivers!N200</f>
        <v>0</v>
      </c>
      <c r="O960">
        <f>Drivers!O200</f>
        <v>0</v>
      </c>
      <c r="P960">
        <f>Drivers!P200</f>
        <v>0</v>
      </c>
      <c r="Q960">
        <f>Drivers!Q200</f>
        <v>0</v>
      </c>
      <c r="R960">
        <f>Drivers!R200</f>
        <v>0</v>
      </c>
      <c r="S960">
        <f>Drivers!S200</f>
        <v>0</v>
      </c>
      <c r="T960">
        <f>Drivers!T200</f>
        <v>0</v>
      </c>
      <c r="U960">
        <f>Drivers!U200</f>
        <v>0</v>
      </c>
      <c r="V960">
        <f>Drivers!V200</f>
        <v>0</v>
      </c>
      <c r="W960">
        <f>Drivers!W200</f>
        <v>0</v>
      </c>
      <c r="X960">
        <f>Drivers!X200</f>
        <v>0</v>
      </c>
      <c r="Y960">
        <f>Drivers!Y200</f>
        <v>0</v>
      </c>
      <c r="Z960">
        <f>Drivers!Z200</f>
        <v>0</v>
      </c>
      <c r="AA960">
        <f>Drivers!AA200</f>
        <v>0</v>
      </c>
      <c r="AB960">
        <f>Drivers!AB200</f>
        <v>0</v>
      </c>
      <c r="AC960">
        <f>Drivers!AC200</f>
        <v>0</v>
      </c>
      <c r="AD960">
        <f>Drivers!AD200</f>
        <v>0</v>
      </c>
      <c r="AE960">
        <f>Drivers!AE200</f>
        <v>0</v>
      </c>
      <c r="AF960">
        <f>Drivers!AF200</f>
        <v>0</v>
      </c>
      <c r="AG960">
        <f>Drivers!AG200</f>
        <v>0</v>
      </c>
      <c r="AH960">
        <f>Drivers!AH200</f>
        <v>0</v>
      </c>
      <c r="AI960">
        <f>Drivers!AI200</f>
        <v>0</v>
      </c>
      <c r="AJ960">
        <f>Drivers!AJ200</f>
        <v>0</v>
      </c>
      <c r="AK960">
        <f>Drivers!AK200</f>
        <v>0</v>
      </c>
      <c r="AL960">
        <f>Drivers!AL200</f>
        <v>0</v>
      </c>
      <c r="AM960">
        <f>Drivers!AM200</f>
        <v>0</v>
      </c>
      <c r="AN960">
        <f>Drivers!AN200</f>
        <v>0</v>
      </c>
      <c r="AO960">
        <f>Drivers!AO200</f>
        <v>0</v>
      </c>
      <c r="AP960">
        <f>Drivers!AP200</f>
        <v>0</v>
      </c>
      <c r="AQ960">
        <f>Drivers!AQ200</f>
        <v>0</v>
      </c>
      <c r="AR960">
        <f>Drivers!AR200</f>
        <v>0</v>
      </c>
      <c r="AS960">
        <f>Drivers!AS200</f>
        <v>0</v>
      </c>
      <c r="AT960">
        <f>Drivers!AT200</f>
        <v>0</v>
      </c>
      <c r="AU960">
        <f>Drivers!AU200</f>
        <v>0</v>
      </c>
      <c r="AV960">
        <f>Drivers!AV200</f>
        <v>0</v>
      </c>
      <c r="AW960">
        <f>Drivers!AW200</f>
        <v>0</v>
      </c>
      <c r="AX960">
        <f>Drivers!AX200</f>
        <v>0</v>
      </c>
      <c r="AY960">
        <f>Drivers!AY200</f>
        <v>0</v>
      </c>
      <c r="AZ960">
        <f>Drivers!AZ200</f>
        <v>0</v>
      </c>
      <c r="BA960">
        <f>Drivers!BA200</f>
        <v>0</v>
      </c>
      <c r="BB960">
        <f>Drivers!BB200</f>
        <v>0</v>
      </c>
      <c r="BC960">
        <f>Drivers!BC200</f>
        <v>0</v>
      </c>
      <c r="BD960">
        <f>Drivers!BD200</f>
        <v>0</v>
      </c>
      <c r="BE960">
        <f>Drivers!BE200</f>
        <v>0</v>
      </c>
      <c r="BF960">
        <f>Drivers!BF200</f>
        <v>0</v>
      </c>
      <c r="BG960">
        <f>Drivers!BG200</f>
        <v>0</v>
      </c>
      <c r="BH960">
        <f>Drivers!BH200</f>
        <v>0</v>
      </c>
      <c r="BI960">
        <f>Drivers!BI200</f>
        <v>0</v>
      </c>
      <c r="BJ960">
        <f>Drivers!BJ200</f>
        <v>0</v>
      </c>
      <c r="BK960">
        <f>Drivers!BK200</f>
        <v>0</v>
      </c>
      <c r="BL960">
        <f>Drivers!BL200</f>
        <v>0</v>
      </c>
      <c r="BM960">
        <f>Drivers!BM200</f>
        <v>0</v>
      </c>
      <c r="BN960">
        <f>Drivers!BN200</f>
        <v>0</v>
      </c>
      <c r="BO960">
        <f>Drivers!BO200</f>
        <v>0</v>
      </c>
      <c r="BP960">
        <f>Drivers!BP200</f>
        <v>0</v>
      </c>
      <c r="BQ960">
        <f>Drivers!BQ200</f>
        <v>0</v>
      </c>
      <c r="BR960">
        <f>Drivers!BR200</f>
        <v>0</v>
      </c>
      <c r="BS960">
        <f>Drivers!BS200</f>
        <v>0</v>
      </c>
      <c r="BT960">
        <f>Drivers!BT200</f>
        <v>0</v>
      </c>
      <c r="BU960">
        <f>Drivers!BU200</f>
        <v>0</v>
      </c>
      <c r="BV960">
        <f>Drivers!BV200</f>
        <v>1.2400000000000002</v>
      </c>
      <c r="BW960">
        <f>Drivers!BW200</f>
        <v>1.2400000000000002</v>
      </c>
      <c r="BX960">
        <f>Drivers!BX200</f>
        <v>1.2400000000000002</v>
      </c>
      <c r="BY960">
        <f>Drivers!BY200</f>
        <v>1.2399999999999998</v>
      </c>
      <c r="BZ960">
        <f>Drivers!BZ200</f>
        <v>1.0499999999999998</v>
      </c>
      <c r="CA960">
        <f>Drivers!CA200</f>
        <v>0.64000000000000012</v>
      </c>
      <c r="CB960">
        <f>Drivers!CB200</f>
        <v>0.38609397590361461</v>
      </c>
      <c r="CC960">
        <f>Drivers!CC200</f>
        <v>0.24994176000000001</v>
      </c>
      <c r="CD960">
        <f>Drivers!CD200</f>
        <v>0.26203636363636362</v>
      </c>
      <c r="CE960">
        <f>Drivers!CE200</f>
        <v>0.24343999999999988</v>
      </c>
      <c r="CF960">
        <f>Drivers!CF200</f>
        <v>0.24654855718331325</v>
      </c>
      <c r="CG960">
        <f>Drivers!CG200</f>
        <v>0.25214705427555284</v>
      </c>
      <c r="CH960">
        <f>Drivers!CH200</f>
        <v>0</v>
      </c>
      <c r="CI960">
        <f>Drivers!CI200</f>
        <v>0</v>
      </c>
      <c r="CJ960">
        <f>Drivers!CJ200</f>
        <v>0</v>
      </c>
      <c r="CK960">
        <f>Drivers!CK200</f>
        <v>0</v>
      </c>
      <c r="CL960">
        <f>Drivers!CL200</f>
        <v>0</v>
      </c>
      <c r="CM960">
        <f>Drivers!CM200</f>
        <v>0</v>
      </c>
      <c r="CN960">
        <f>Drivers!CN200</f>
        <v>0</v>
      </c>
      <c r="CO960">
        <f>Drivers!CO200</f>
        <v>0</v>
      </c>
      <c r="CP960">
        <f>Drivers!CP200</f>
        <v>0</v>
      </c>
      <c r="CQ960">
        <f>Drivers!CQ200</f>
        <v>0</v>
      </c>
      <c r="CR960">
        <f>Drivers!CR200</f>
        <v>0</v>
      </c>
      <c r="CS960">
        <f>Drivers!CS200</f>
        <v>0</v>
      </c>
      <c r="CT960">
        <f>Drivers!CT200</f>
        <v>0</v>
      </c>
      <c r="CU960">
        <f>Drivers!CU200</f>
        <v>0</v>
      </c>
      <c r="CV960">
        <f>Drivers!CV200</f>
        <v>0</v>
      </c>
      <c r="CW960">
        <f>Drivers!CW200</f>
        <v>0</v>
      </c>
      <c r="CX960">
        <f>Drivers!CX200</f>
        <v>0</v>
      </c>
      <c r="CY960">
        <f>Drivers!CY200</f>
        <v>0</v>
      </c>
      <c r="CZ960">
        <f>Drivers!CZ200</f>
        <v>0</v>
      </c>
      <c r="DA960">
        <f>Drivers!DA200</f>
        <v>0</v>
      </c>
      <c r="DB960">
        <f>Drivers!DB200</f>
        <v>0</v>
      </c>
      <c r="DC960">
        <f>Drivers!DC200</f>
        <v>0</v>
      </c>
      <c r="DD960">
        <f>Drivers!DD200</f>
        <v>0</v>
      </c>
      <c r="DE960">
        <f>Drivers!DE200</f>
        <v>0</v>
      </c>
      <c r="DF960">
        <f>Drivers!DF200</f>
        <v>0</v>
      </c>
      <c r="DG960">
        <f>Drivers!DG200</f>
        <v>0</v>
      </c>
      <c r="DH960">
        <f>Drivers!DH200</f>
        <v>0</v>
      </c>
      <c r="DI960">
        <f>Drivers!DI200</f>
        <v>0</v>
      </c>
      <c r="DJ960">
        <f>Drivers!DJ200</f>
        <v>0</v>
      </c>
      <c r="DK960">
        <f>Drivers!DK200</f>
        <v>0</v>
      </c>
      <c r="DL960">
        <f>Drivers!DL200</f>
        <v>0</v>
      </c>
      <c r="DM960">
        <f>Drivers!DM200</f>
        <v>0</v>
      </c>
      <c r="DN960">
        <f>Drivers!DN200</f>
        <v>0</v>
      </c>
      <c r="DO960">
        <f>Drivers!DO200</f>
        <v>0</v>
      </c>
      <c r="DP960">
        <f>Drivers!DP200</f>
        <v>0</v>
      </c>
      <c r="DQ960">
        <f>Drivers!DQ200</f>
        <v>0</v>
      </c>
      <c r="DR960">
        <f>Drivers!DR200</f>
        <v>0</v>
      </c>
      <c r="DS960">
        <f>Drivers!DS200</f>
        <v>0</v>
      </c>
      <c r="DT960">
        <f>Drivers!DT200</f>
        <v>0</v>
      </c>
      <c r="DU960">
        <f>Drivers!DU200</f>
        <v>0</v>
      </c>
      <c r="DV960">
        <f>Drivers!DV200</f>
        <v>0</v>
      </c>
      <c r="DW960">
        <f>Drivers!DW200</f>
        <v>0</v>
      </c>
      <c r="DX960">
        <f>Drivers!DX200</f>
        <v>0</v>
      </c>
      <c r="DY960">
        <f>Drivers!DY200</f>
        <v>0</v>
      </c>
      <c r="DZ960">
        <f>Drivers!DZ200</f>
        <v>0</v>
      </c>
      <c r="EA960">
        <f>Drivers!EA200</f>
        <v>1.2399999999999998</v>
      </c>
      <c r="EB960">
        <f>Drivers!EB200</f>
        <v>0.5168612538171562</v>
      </c>
      <c r="EC960">
        <f>Drivers!EC200</f>
        <v>0.25062315409239244</v>
      </c>
      <c r="ED960">
        <f>Drivers!ED200</f>
        <v>0.23</v>
      </c>
      <c r="EE960">
        <f>Drivers!EE200</f>
        <v>0.19533060717112338</v>
      </c>
      <c r="EF960">
        <f>Drivers!EF200</f>
        <v>0.16</v>
      </c>
      <c r="EG960">
        <f>Drivers!EG200</f>
        <v>0.14000000000000001</v>
      </c>
      <c r="EH960">
        <f>Drivers!EH200</f>
        <v>0.12</v>
      </c>
      <c r="EI960">
        <f>Drivers!EI200</f>
        <v>0.1</v>
      </c>
      <c r="EJ960">
        <f>Drivers!EJ200</f>
        <v>0.09</v>
      </c>
      <c r="EK960">
        <f>Drivers!EK200</f>
        <v>0</v>
      </c>
    </row>
    <row r="961" spans="1:141">
      <c r="A961">
        <f>Drivers!A204</f>
        <v>0</v>
      </c>
      <c r="B961">
        <f>Drivers!B204</f>
        <v>0</v>
      </c>
      <c r="C961">
        <f>Drivers!C204</f>
        <v>0</v>
      </c>
      <c r="D961">
        <f>Drivers!D204</f>
        <v>0</v>
      </c>
      <c r="E961">
        <f>Drivers!E204</f>
        <v>0</v>
      </c>
      <c r="F961">
        <f>Drivers!F204</f>
        <v>0</v>
      </c>
      <c r="G961">
        <f>Drivers!G204</f>
        <v>0</v>
      </c>
      <c r="H961">
        <f>Drivers!H204</f>
        <v>0</v>
      </c>
      <c r="I961" t="str">
        <f>Drivers!I204</f>
        <v>Y/Y Abs Growth</v>
      </c>
      <c r="J961">
        <f>Drivers!J204</f>
        <v>0</v>
      </c>
      <c r="K961">
        <f>Drivers!K204</f>
        <v>0</v>
      </c>
      <c r="L961">
        <f>Drivers!L204</f>
        <v>0</v>
      </c>
      <c r="M961">
        <f>Drivers!M204</f>
        <v>0</v>
      </c>
      <c r="N961">
        <f>Drivers!N204</f>
        <v>0</v>
      </c>
      <c r="O961">
        <f>Drivers!O204</f>
        <v>0</v>
      </c>
      <c r="P961">
        <f>Drivers!P204</f>
        <v>0</v>
      </c>
      <c r="Q961">
        <f>Drivers!Q204</f>
        <v>0</v>
      </c>
      <c r="R961">
        <f>Drivers!R204</f>
        <v>0</v>
      </c>
      <c r="S961">
        <f>Drivers!S204</f>
        <v>0</v>
      </c>
      <c r="T961">
        <f>Drivers!T204</f>
        <v>0</v>
      </c>
      <c r="U961">
        <f>Drivers!U204</f>
        <v>0</v>
      </c>
      <c r="V961">
        <f>Drivers!V204</f>
        <v>0</v>
      </c>
      <c r="W961">
        <f>Drivers!W204</f>
        <v>0</v>
      </c>
      <c r="X961">
        <f>Drivers!X204</f>
        <v>0</v>
      </c>
      <c r="Y961">
        <f>Drivers!Y204</f>
        <v>0</v>
      </c>
      <c r="Z961">
        <f>Drivers!Z204</f>
        <v>0</v>
      </c>
      <c r="AA961">
        <f>Drivers!AA204</f>
        <v>0</v>
      </c>
      <c r="AB961">
        <f>Drivers!AB204</f>
        <v>0</v>
      </c>
      <c r="AC961">
        <f>Drivers!AC204</f>
        <v>0</v>
      </c>
      <c r="AD961">
        <f>Drivers!AD204</f>
        <v>0</v>
      </c>
      <c r="AE961">
        <f>Drivers!AE204</f>
        <v>0</v>
      </c>
      <c r="AF961">
        <f>Drivers!AF204</f>
        <v>0</v>
      </c>
      <c r="AG961">
        <f>Drivers!AG204</f>
        <v>0</v>
      </c>
      <c r="AH961">
        <f>Drivers!AH204</f>
        <v>0</v>
      </c>
      <c r="AI961">
        <f>Drivers!AI204</f>
        <v>0</v>
      </c>
      <c r="AJ961">
        <f>Drivers!AJ204</f>
        <v>0</v>
      </c>
      <c r="AK961">
        <f>Drivers!AK204</f>
        <v>0</v>
      </c>
      <c r="AL961">
        <f>Drivers!AL204</f>
        <v>0</v>
      </c>
      <c r="AM961">
        <f>Drivers!AM204</f>
        <v>0</v>
      </c>
      <c r="AN961">
        <f>Drivers!AN204</f>
        <v>0</v>
      </c>
      <c r="AO961">
        <f>Drivers!AO204</f>
        <v>0</v>
      </c>
      <c r="AP961">
        <f>Drivers!AP204</f>
        <v>0</v>
      </c>
      <c r="AQ961">
        <f>Drivers!AQ204</f>
        <v>0</v>
      </c>
      <c r="AR961">
        <f>Drivers!AR204</f>
        <v>0</v>
      </c>
      <c r="AS961">
        <f>Drivers!AS204</f>
        <v>0</v>
      </c>
      <c r="AT961">
        <f>Drivers!AT204</f>
        <v>0</v>
      </c>
      <c r="AU961">
        <f>Drivers!AU204</f>
        <v>0</v>
      </c>
      <c r="AV961">
        <f>Drivers!AV204</f>
        <v>0</v>
      </c>
      <c r="AW961">
        <f>Drivers!AW204</f>
        <v>0</v>
      </c>
      <c r="AX961">
        <f>Drivers!AX204</f>
        <v>0</v>
      </c>
      <c r="AY961">
        <f>Drivers!AY204</f>
        <v>0</v>
      </c>
      <c r="AZ961">
        <f>Drivers!AZ204</f>
        <v>0</v>
      </c>
      <c r="BA961">
        <f>Drivers!BA204</f>
        <v>0</v>
      </c>
      <c r="BB961">
        <f>Drivers!BB204</f>
        <v>0</v>
      </c>
      <c r="BC961">
        <f>Drivers!BC204</f>
        <v>0</v>
      </c>
      <c r="BD961">
        <f>Drivers!BD204</f>
        <v>0</v>
      </c>
      <c r="BE961">
        <f>Drivers!BE204</f>
        <v>0</v>
      </c>
      <c r="BF961">
        <f>Drivers!BF204</f>
        <v>0</v>
      </c>
      <c r="BG961">
        <f>Drivers!BG204</f>
        <v>0</v>
      </c>
      <c r="BH961">
        <f>Drivers!BH204</f>
        <v>0</v>
      </c>
      <c r="BI961">
        <f>Drivers!BI204</f>
        <v>0</v>
      </c>
      <c r="BJ961">
        <f>Drivers!BJ204</f>
        <v>0</v>
      </c>
      <c r="BK961">
        <f>Drivers!BK204</f>
        <v>0</v>
      </c>
      <c r="BL961">
        <f>Drivers!BL204</f>
        <v>0</v>
      </c>
      <c r="BM961">
        <f>Drivers!BM204</f>
        <v>0</v>
      </c>
      <c r="BN961">
        <f>Drivers!BN204</f>
        <v>0</v>
      </c>
      <c r="BO961">
        <f>Drivers!BO204</f>
        <v>0</v>
      </c>
      <c r="BP961">
        <f>Drivers!BP204</f>
        <v>0</v>
      </c>
      <c r="BQ961">
        <f>Drivers!BQ204</f>
        <v>0</v>
      </c>
      <c r="BR961">
        <f>Drivers!BR204</f>
        <v>0</v>
      </c>
      <c r="BS961">
        <f>Drivers!BS204</f>
        <v>0</v>
      </c>
      <c r="BT961">
        <f>Drivers!BT204</f>
        <v>0</v>
      </c>
      <c r="BU961">
        <f>Drivers!BU204</f>
        <v>0</v>
      </c>
      <c r="BV961">
        <f>Drivers!BV204</f>
        <v>0</v>
      </c>
      <c r="BW961">
        <f>Drivers!BW204</f>
        <v>0</v>
      </c>
      <c r="BX961">
        <f>Drivers!BX204</f>
        <v>0</v>
      </c>
      <c r="BY961">
        <f>Drivers!BY204</f>
        <v>0</v>
      </c>
      <c r="BZ961">
        <f>Drivers!BZ204</f>
        <v>11.420566908371786</v>
      </c>
      <c r="CA961">
        <f>Drivers!CA204</f>
        <v>9.7560975609756113</v>
      </c>
      <c r="CB961">
        <f>Drivers!CB204</f>
        <v>7.6082146248812919</v>
      </c>
      <c r="CC961">
        <f>Drivers!CC204</f>
        <v>4.7747407030056053</v>
      </c>
      <c r="CD961">
        <f>Drivers!CD204</f>
        <v>5.8427027027027023</v>
      </c>
      <c r="CE961">
        <f>Drivers!CE204</f>
        <v>6.0859999999999985</v>
      </c>
      <c r="CF961">
        <f>Drivers!CF204</f>
        <v>6.7341823361823394</v>
      </c>
      <c r="CG961">
        <f>Drivers!CG204</f>
        <v>6.0208061538461521</v>
      </c>
      <c r="CH961">
        <f>Drivers!CH204</f>
        <v>0</v>
      </c>
      <c r="CI961">
        <f>Drivers!CI204</f>
        <v>0</v>
      </c>
      <c r="CJ961">
        <f>Drivers!CJ204</f>
        <v>0</v>
      </c>
      <c r="CK961">
        <f>Drivers!CK204</f>
        <v>0</v>
      </c>
      <c r="CL961">
        <f>Drivers!CL204</f>
        <v>0</v>
      </c>
      <c r="CM961">
        <f>Drivers!CM204</f>
        <v>0</v>
      </c>
      <c r="CN961">
        <f>Drivers!CN204</f>
        <v>0</v>
      </c>
      <c r="CO961">
        <f>Drivers!CO204</f>
        <v>0</v>
      </c>
      <c r="CP961">
        <f>Drivers!CP204</f>
        <v>0</v>
      </c>
      <c r="CQ961">
        <f>Drivers!CQ204</f>
        <v>0</v>
      </c>
      <c r="CR961">
        <f>Drivers!CR204</f>
        <v>0</v>
      </c>
      <c r="CS961">
        <f>Drivers!CS204</f>
        <v>0</v>
      </c>
      <c r="CT961">
        <f>Drivers!CT204</f>
        <v>0</v>
      </c>
      <c r="CU961">
        <f>Drivers!CU204</f>
        <v>0</v>
      </c>
      <c r="CV961">
        <f>Drivers!CV204</f>
        <v>0</v>
      </c>
      <c r="CW961">
        <f>Drivers!CW204</f>
        <v>0</v>
      </c>
      <c r="CX961">
        <f>Drivers!CX204</f>
        <v>0</v>
      </c>
      <c r="CY961">
        <f>Drivers!CY204</f>
        <v>0</v>
      </c>
      <c r="CZ961">
        <f>Drivers!CZ204</f>
        <v>0</v>
      </c>
      <c r="DA961">
        <f>Drivers!DA204</f>
        <v>0</v>
      </c>
      <c r="DB961">
        <f>Drivers!DB204</f>
        <v>0</v>
      </c>
      <c r="DC961">
        <f>Drivers!DC204</f>
        <v>0</v>
      </c>
      <c r="DD961">
        <f>Drivers!DD204</f>
        <v>0</v>
      </c>
      <c r="DE961">
        <f>Drivers!DE204</f>
        <v>0</v>
      </c>
      <c r="DF961">
        <f>Drivers!DF204</f>
        <v>0</v>
      </c>
      <c r="DG961">
        <f>Drivers!DG204</f>
        <v>0</v>
      </c>
      <c r="DH961">
        <f>Drivers!DH204</f>
        <v>0</v>
      </c>
      <c r="DI961">
        <f>Drivers!DI204</f>
        <v>0</v>
      </c>
      <c r="DJ961">
        <f>Drivers!DJ204</f>
        <v>0</v>
      </c>
      <c r="DK961">
        <f>Drivers!DK204</f>
        <v>0</v>
      </c>
      <c r="DL961">
        <f>Drivers!DL204</f>
        <v>0</v>
      </c>
      <c r="DM961">
        <f>Drivers!DM204</f>
        <v>0</v>
      </c>
      <c r="DN961">
        <f>Drivers!DN204</f>
        <v>0</v>
      </c>
      <c r="DO961">
        <f>Drivers!DO204</f>
        <v>0</v>
      </c>
      <c r="DP961">
        <f>Drivers!DP204</f>
        <v>0</v>
      </c>
      <c r="DQ961">
        <f>Drivers!DQ204</f>
        <v>0</v>
      </c>
      <c r="DR961">
        <f>Drivers!DR204</f>
        <v>0</v>
      </c>
      <c r="DS961">
        <f>Drivers!DS204</f>
        <v>0</v>
      </c>
      <c r="DT961">
        <f>Drivers!DT204</f>
        <v>0</v>
      </c>
      <c r="DU961">
        <f>Drivers!DU204</f>
        <v>0</v>
      </c>
      <c r="DV961">
        <f>Drivers!DV204</f>
        <v>0</v>
      </c>
      <c r="DW961">
        <f>Drivers!DW204</f>
        <v>0</v>
      </c>
      <c r="DX961">
        <f>Drivers!DX204</f>
        <v>0</v>
      </c>
      <c r="DY961">
        <f>Drivers!DY204</f>
        <v>0</v>
      </c>
      <c r="DZ961">
        <f>Drivers!DZ204</f>
        <v>28.986450450908265</v>
      </c>
      <c r="EA961">
        <f>Drivers!EA204</f>
        <v>35.943198559126245</v>
      </c>
      <c r="EB961">
        <f>Drivers!EB204</f>
        <v>33.559619797234305</v>
      </c>
      <c r="EC961">
        <f>Drivers!EC204</f>
        <v>24.683691192731189</v>
      </c>
      <c r="ED961">
        <f>Drivers!ED204</f>
        <v>28.329780799999995</v>
      </c>
      <c r="EE961">
        <f>Drivers!EE204</f>
        <v>29.593122348553322</v>
      </c>
      <c r="EF961">
        <f>Drivers!EF204</f>
        <v>28.975338103768507</v>
      </c>
      <c r="EG961">
        <f>Drivers!EG204</f>
        <v>29.409968175325076</v>
      </c>
      <c r="EH961">
        <f>Drivers!EH204</f>
        <v>28.737740331317667</v>
      </c>
      <c r="EI961">
        <f>Drivers!EI204</f>
        <v>26.821890975896508</v>
      </c>
      <c r="EJ961">
        <f>Drivers!EJ204</f>
        <v>26.553672066137494</v>
      </c>
      <c r="EK961">
        <f>Drivers!EK204</f>
        <v>0</v>
      </c>
    </row>
    <row r="962" spans="1:141">
      <c r="A962">
        <f>Drivers!A205</f>
        <v>0</v>
      </c>
      <c r="B962">
        <f>Drivers!B205</f>
        <v>0</v>
      </c>
      <c r="C962">
        <f>Drivers!C205</f>
        <v>0</v>
      </c>
      <c r="D962">
        <f>Drivers!D205</f>
        <v>0</v>
      </c>
      <c r="E962">
        <f>Drivers!E205</f>
        <v>0</v>
      </c>
      <c r="F962">
        <f>Drivers!F205</f>
        <v>0</v>
      </c>
      <c r="G962">
        <f>Drivers!G205</f>
        <v>0</v>
      </c>
      <c r="H962">
        <f>Drivers!H205</f>
        <v>0</v>
      </c>
      <c r="I962" t="str">
        <f>Drivers!I205</f>
        <v xml:space="preserve">as % of Marketplace Revenue </v>
      </c>
      <c r="J962">
        <f>Drivers!J205</f>
        <v>0</v>
      </c>
      <c r="K962">
        <f>Drivers!K205</f>
        <v>0</v>
      </c>
      <c r="L962">
        <f>Drivers!L205</f>
        <v>0</v>
      </c>
      <c r="M962">
        <f>Drivers!M205</f>
        <v>0</v>
      </c>
      <c r="N962">
        <f>Drivers!N205</f>
        <v>0</v>
      </c>
      <c r="O962">
        <f>Drivers!O205</f>
        <v>0</v>
      </c>
      <c r="P962">
        <f>Drivers!P205</f>
        <v>0</v>
      </c>
      <c r="Q962">
        <f>Drivers!Q205</f>
        <v>0</v>
      </c>
      <c r="R962">
        <f>Drivers!R205</f>
        <v>0</v>
      </c>
      <c r="S962">
        <f>Drivers!S205</f>
        <v>0</v>
      </c>
      <c r="T962">
        <f>Drivers!T205</f>
        <v>0</v>
      </c>
      <c r="U962">
        <f>Drivers!U205</f>
        <v>0</v>
      </c>
      <c r="V962">
        <f>Drivers!V205</f>
        <v>0</v>
      </c>
      <c r="W962">
        <f>Drivers!W205</f>
        <v>0</v>
      </c>
      <c r="X962">
        <f>Drivers!X205</f>
        <v>0</v>
      </c>
      <c r="Y962">
        <f>Drivers!Y205</f>
        <v>0</v>
      </c>
      <c r="Z962">
        <f>Drivers!Z205</f>
        <v>0</v>
      </c>
      <c r="AA962">
        <f>Drivers!AA205</f>
        <v>0</v>
      </c>
      <c r="AB962">
        <f>Drivers!AB205</f>
        <v>0</v>
      </c>
      <c r="AC962">
        <f>Drivers!AC205</f>
        <v>0</v>
      </c>
      <c r="AD962">
        <f>Drivers!AD205</f>
        <v>0</v>
      </c>
      <c r="AE962">
        <f>Drivers!AE205</f>
        <v>0</v>
      </c>
      <c r="AF962">
        <f>Drivers!AF205</f>
        <v>0</v>
      </c>
      <c r="AG962">
        <f>Drivers!AG205</f>
        <v>0</v>
      </c>
      <c r="AH962">
        <f>Drivers!AH205</f>
        <v>0</v>
      </c>
      <c r="AI962">
        <f>Drivers!AI205</f>
        <v>0</v>
      </c>
      <c r="AJ962">
        <f>Drivers!AJ205</f>
        <v>0</v>
      </c>
      <c r="AK962">
        <f>Drivers!AK205</f>
        <v>0</v>
      </c>
      <c r="AL962">
        <f>Drivers!AL205</f>
        <v>0</v>
      </c>
      <c r="AM962">
        <f>Drivers!AM205</f>
        <v>0</v>
      </c>
      <c r="AN962">
        <f>Drivers!AN205</f>
        <v>0</v>
      </c>
      <c r="AO962">
        <f>Drivers!AO205</f>
        <v>0</v>
      </c>
      <c r="AP962">
        <f>Drivers!AP205</f>
        <v>0</v>
      </c>
      <c r="AQ962">
        <f>Drivers!AQ205</f>
        <v>0</v>
      </c>
      <c r="AR962">
        <f>Drivers!AR205</f>
        <v>0</v>
      </c>
      <c r="AS962">
        <f>Drivers!AS205</f>
        <v>0</v>
      </c>
      <c r="AT962">
        <f>Drivers!AT205</f>
        <v>0</v>
      </c>
      <c r="AU962">
        <f>Drivers!AU205</f>
        <v>0</v>
      </c>
      <c r="AV962">
        <f>Drivers!AV205</f>
        <v>0</v>
      </c>
      <c r="AW962">
        <f>Drivers!AW205</f>
        <v>0</v>
      </c>
      <c r="AX962">
        <f>Drivers!AX205</f>
        <v>0</v>
      </c>
      <c r="AY962">
        <f>Drivers!AY205</f>
        <v>0</v>
      </c>
      <c r="AZ962">
        <f>Drivers!AZ205</f>
        <v>0</v>
      </c>
      <c r="BA962">
        <f>Drivers!BA205</f>
        <v>0</v>
      </c>
      <c r="BB962">
        <f>Drivers!BB205</f>
        <v>0</v>
      </c>
      <c r="BC962">
        <f>Drivers!BC205</f>
        <v>0</v>
      </c>
      <c r="BD962">
        <f>Drivers!BD205</f>
        <v>0</v>
      </c>
      <c r="BE962">
        <f>Drivers!BE205</f>
        <v>0</v>
      </c>
      <c r="BF962">
        <f>Drivers!BF205</f>
        <v>0</v>
      </c>
      <c r="BG962">
        <f>Drivers!BG205</f>
        <v>0</v>
      </c>
      <c r="BH962">
        <f>Drivers!BH205</f>
        <v>0</v>
      </c>
      <c r="BI962">
        <f>Drivers!BI205</f>
        <v>0</v>
      </c>
      <c r="BJ962">
        <f>Drivers!BJ205</f>
        <v>0</v>
      </c>
      <c r="BK962">
        <f>Drivers!BK205</f>
        <v>0</v>
      </c>
      <c r="BL962">
        <f>Drivers!BL205</f>
        <v>0</v>
      </c>
      <c r="BM962">
        <f>Drivers!BM205</f>
        <v>0</v>
      </c>
      <c r="BN962">
        <f>Drivers!BN205</f>
        <v>0</v>
      </c>
      <c r="BO962">
        <f>Drivers!BO205</f>
        <v>0</v>
      </c>
      <c r="BP962">
        <f>Drivers!BP205</f>
        <v>0</v>
      </c>
      <c r="BQ962">
        <f>Drivers!BQ205</f>
        <v>0</v>
      </c>
      <c r="BR962">
        <f>Drivers!BR205</f>
        <v>0</v>
      </c>
      <c r="BS962">
        <f>Drivers!BS205</f>
        <v>0</v>
      </c>
      <c r="BT962">
        <f>Drivers!BT205</f>
        <v>0</v>
      </c>
      <c r="BU962">
        <f>Drivers!BU205</f>
        <v>0</v>
      </c>
      <c r="BV962">
        <f>Drivers!BV205</f>
        <v>0</v>
      </c>
      <c r="BW962">
        <f>Drivers!BW205</f>
        <v>0</v>
      </c>
      <c r="BX962">
        <f>Drivers!BX205</f>
        <v>0</v>
      </c>
      <c r="BY962">
        <f>Drivers!BY205</f>
        <v>0</v>
      </c>
      <c r="BZ962">
        <f>Drivers!BZ205</f>
        <v>9.6807556668796826E-2</v>
      </c>
      <c r="CA962">
        <f>Drivers!CA205</f>
        <v>0.10058136026231619</v>
      </c>
      <c r="CB962">
        <f>Drivers!CB205</f>
        <v>0.10397302508866606</v>
      </c>
      <c r="CC962">
        <f>Drivers!CC205</f>
        <v>8.9904718653862084E-2</v>
      </c>
      <c r="CD962">
        <f>Drivers!CD205</f>
        <v>0.1053094482676689</v>
      </c>
      <c r="CE962">
        <f>Drivers!CE205</f>
        <v>0.10651962175316122</v>
      </c>
      <c r="CF962">
        <f>Drivers!CF205</f>
        <v>0.11196275211486217</v>
      </c>
      <c r="CG962">
        <f>Drivers!CG205</f>
        <v>9.7592283114149525E-2</v>
      </c>
      <c r="CH962">
        <f>Drivers!CH205</f>
        <v>0</v>
      </c>
      <c r="CI962">
        <f>Drivers!CI205</f>
        <v>0</v>
      </c>
      <c r="CJ962">
        <f>Drivers!CJ205</f>
        <v>0</v>
      </c>
      <c r="CK962">
        <f>Drivers!CK205</f>
        <v>0</v>
      </c>
      <c r="CL962">
        <f>Drivers!CL205</f>
        <v>0</v>
      </c>
      <c r="CM962">
        <f>Drivers!CM205</f>
        <v>0</v>
      </c>
      <c r="CN962">
        <f>Drivers!CN205</f>
        <v>0</v>
      </c>
      <c r="CO962">
        <f>Drivers!CO205</f>
        <v>0</v>
      </c>
      <c r="CP962">
        <f>Drivers!CP205</f>
        <v>0</v>
      </c>
      <c r="CQ962">
        <f>Drivers!CQ205</f>
        <v>0</v>
      </c>
      <c r="CR962">
        <f>Drivers!CR205</f>
        <v>0</v>
      </c>
      <c r="CS962">
        <f>Drivers!CS205</f>
        <v>0</v>
      </c>
      <c r="CT962">
        <f>Drivers!CT205</f>
        <v>0</v>
      </c>
      <c r="CU962">
        <f>Drivers!CU205</f>
        <v>0</v>
      </c>
      <c r="CV962">
        <f>Drivers!CV205</f>
        <v>0</v>
      </c>
      <c r="CW962">
        <f>Drivers!CW205</f>
        <v>0</v>
      </c>
      <c r="CX962">
        <f>Drivers!CX205</f>
        <v>0</v>
      </c>
      <c r="CY962">
        <f>Drivers!CY205</f>
        <v>0</v>
      </c>
      <c r="CZ962">
        <f>Drivers!CZ205</f>
        <v>0</v>
      </c>
      <c r="DA962">
        <f>Drivers!DA205</f>
        <v>0</v>
      </c>
      <c r="DB962">
        <f>Drivers!DB205</f>
        <v>0</v>
      </c>
      <c r="DC962">
        <f>Drivers!DC205</f>
        <v>0</v>
      </c>
      <c r="DD962">
        <f>Drivers!DD205</f>
        <v>0</v>
      </c>
      <c r="DE962">
        <f>Drivers!DE205</f>
        <v>0</v>
      </c>
      <c r="DF962">
        <f>Drivers!DF205</f>
        <v>0</v>
      </c>
      <c r="DG962">
        <f>Drivers!DG205</f>
        <v>0</v>
      </c>
      <c r="DH962">
        <f>Drivers!DH205</f>
        <v>0</v>
      </c>
      <c r="DI962">
        <f>Drivers!DI205</f>
        <v>0</v>
      </c>
      <c r="DJ962">
        <f>Drivers!DJ205</f>
        <v>0</v>
      </c>
      <c r="DK962">
        <f>Drivers!DK205</f>
        <v>0</v>
      </c>
      <c r="DL962">
        <f>Drivers!DL205</f>
        <v>0</v>
      </c>
      <c r="DM962">
        <f>Drivers!DM205</f>
        <v>0</v>
      </c>
      <c r="DN962">
        <f>Drivers!DN205</f>
        <v>0</v>
      </c>
      <c r="DO962">
        <f>Drivers!DO205</f>
        <v>0</v>
      </c>
      <c r="DP962">
        <f>Drivers!DP205</f>
        <v>0</v>
      </c>
      <c r="DQ962">
        <f>Drivers!DQ205</f>
        <v>0</v>
      </c>
      <c r="DR962">
        <f>Drivers!DR205</f>
        <v>0</v>
      </c>
      <c r="DS962">
        <f>Drivers!DS205</f>
        <v>0</v>
      </c>
      <c r="DT962">
        <f>Drivers!DT205</f>
        <v>0</v>
      </c>
      <c r="DU962">
        <f>Drivers!DU205</f>
        <v>0</v>
      </c>
      <c r="DV962">
        <f>Drivers!DV205</f>
        <v>0</v>
      </c>
      <c r="DW962">
        <f>Drivers!DW205</f>
        <v>0</v>
      </c>
      <c r="DX962">
        <f>Drivers!DX205</f>
        <v>0</v>
      </c>
      <c r="DY962">
        <f>Drivers!DY205</f>
        <v>0</v>
      </c>
      <c r="DZ962">
        <f>Drivers!DZ205</f>
        <v>4.9642493373753677E-2</v>
      </c>
      <c r="EA962">
        <f>Drivers!EA205</f>
        <v>8.3450696617271808E-2</v>
      </c>
      <c r="EB962">
        <f>Drivers!EB205</f>
        <v>9.7787545381610386E-2</v>
      </c>
      <c r="EC962">
        <f>Drivers!EC205</f>
        <v>0.10531985367300568</v>
      </c>
      <c r="ED962">
        <f>Drivers!ED205</f>
        <v>0.11148021232450922</v>
      </c>
      <c r="EE962">
        <f>Drivers!EE205</f>
        <v>0.11678920805406301</v>
      </c>
      <c r="EF962">
        <f>Drivers!EF205</f>
        <v>0.12062110334471443</v>
      </c>
      <c r="EG962">
        <f>Drivers!EG205</f>
        <v>0.12398323552119765</v>
      </c>
      <c r="EH962">
        <f>Drivers!EH205</f>
        <v>0.12665373637751323</v>
      </c>
      <c r="EI962">
        <f>Drivers!EI205</f>
        <v>0.12831658418983616</v>
      </c>
      <c r="EJ962">
        <f>Drivers!EJ205</f>
        <v>0.12963844846455697</v>
      </c>
      <c r="EK962">
        <f>Drivers!EK205</f>
        <v>0</v>
      </c>
    </row>
    <row r="963" spans="1:141">
      <c r="A963">
        <f>Drivers!A206</f>
        <v>0</v>
      </c>
      <c r="B963">
        <f>Drivers!B206</f>
        <v>0</v>
      </c>
      <c r="C963">
        <f>Drivers!C206</f>
        <v>0</v>
      </c>
      <c r="D963">
        <f>Drivers!D206</f>
        <v>0</v>
      </c>
      <c r="E963">
        <f>Drivers!E206</f>
        <v>0</v>
      </c>
      <c r="F963">
        <f>Drivers!F206</f>
        <v>0</v>
      </c>
      <c r="G963">
        <f>Drivers!G206</f>
        <v>0</v>
      </c>
      <c r="H963">
        <f>Drivers!H206</f>
        <v>0</v>
      </c>
      <c r="I963">
        <f>Drivers!I206</f>
        <v>0</v>
      </c>
      <c r="J963">
        <f>Drivers!J206</f>
        <v>0</v>
      </c>
      <c r="K963">
        <f>Drivers!K206</f>
        <v>0</v>
      </c>
      <c r="L963">
        <f>Drivers!L206</f>
        <v>0</v>
      </c>
      <c r="M963">
        <f>Drivers!M206</f>
        <v>0</v>
      </c>
      <c r="N963">
        <f>Drivers!N206</f>
        <v>0</v>
      </c>
      <c r="O963">
        <f>Drivers!O206</f>
        <v>0</v>
      </c>
      <c r="P963">
        <f>Drivers!P206</f>
        <v>0</v>
      </c>
      <c r="Q963">
        <f>Drivers!Q206</f>
        <v>0</v>
      </c>
      <c r="R963">
        <f>Drivers!R206</f>
        <v>0</v>
      </c>
      <c r="S963">
        <f>Drivers!S206</f>
        <v>0</v>
      </c>
      <c r="T963">
        <f>Drivers!T206</f>
        <v>0</v>
      </c>
      <c r="U963">
        <f>Drivers!U206</f>
        <v>0</v>
      </c>
      <c r="V963">
        <f>Drivers!V206</f>
        <v>0</v>
      </c>
      <c r="W963">
        <f>Drivers!W206</f>
        <v>0</v>
      </c>
      <c r="X963">
        <f>Drivers!X206</f>
        <v>0</v>
      </c>
      <c r="Y963">
        <f>Drivers!Y206</f>
        <v>0</v>
      </c>
      <c r="Z963">
        <f>Drivers!Z206</f>
        <v>0</v>
      </c>
      <c r="AA963">
        <f>Drivers!AA206</f>
        <v>0</v>
      </c>
      <c r="AB963">
        <f>Drivers!AB206</f>
        <v>0</v>
      </c>
      <c r="AC963">
        <f>Drivers!AC206</f>
        <v>0</v>
      </c>
      <c r="AD963">
        <f>Drivers!AD206</f>
        <v>0</v>
      </c>
      <c r="AE963">
        <f>Drivers!AE206</f>
        <v>0</v>
      </c>
      <c r="AF963">
        <f>Drivers!AF206</f>
        <v>0</v>
      </c>
      <c r="AG963">
        <f>Drivers!AG206</f>
        <v>0</v>
      </c>
      <c r="AH963">
        <f>Drivers!AH206</f>
        <v>0</v>
      </c>
      <c r="AI963">
        <f>Drivers!AI206</f>
        <v>0</v>
      </c>
      <c r="AJ963">
        <f>Drivers!AJ206</f>
        <v>0</v>
      </c>
      <c r="AK963">
        <f>Drivers!AK206</f>
        <v>0</v>
      </c>
      <c r="AL963">
        <f>Drivers!AL206</f>
        <v>0</v>
      </c>
      <c r="AM963">
        <f>Drivers!AM206</f>
        <v>0</v>
      </c>
      <c r="AN963">
        <f>Drivers!AN206</f>
        <v>0</v>
      </c>
      <c r="AO963">
        <f>Drivers!AO206</f>
        <v>0</v>
      </c>
      <c r="AP963">
        <f>Drivers!AP206</f>
        <v>0</v>
      </c>
      <c r="AQ963">
        <f>Drivers!AQ206</f>
        <v>0</v>
      </c>
      <c r="AR963">
        <f>Drivers!AR206</f>
        <v>0</v>
      </c>
      <c r="AS963">
        <f>Drivers!AS206</f>
        <v>0</v>
      </c>
      <c r="AT963">
        <f>Drivers!AT206</f>
        <v>0</v>
      </c>
      <c r="AU963">
        <f>Drivers!AU206</f>
        <v>0</v>
      </c>
      <c r="AV963">
        <f>Drivers!AV206</f>
        <v>0</v>
      </c>
      <c r="AW963">
        <f>Drivers!AW206</f>
        <v>0</v>
      </c>
      <c r="AX963">
        <f>Drivers!AX206</f>
        <v>0</v>
      </c>
      <c r="AY963">
        <f>Drivers!AY206</f>
        <v>0</v>
      </c>
      <c r="AZ963">
        <f>Drivers!AZ206</f>
        <v>0</v>
      </c>
      <c r="BA963">
        <f>Drivers!BA206</f>
        <v>0</v>
      </c>
      <c r="BB963">
        <f>Drivers!BB206</f>
        <v>0</v>
      </c>
      <c r="BC963">
        <f>Drivers!BC206</f>
        <v>0</v>
      </c>
      <c r="BD963">
        <f>Drivers!BD206</f>
        <v>0</v>
      </c>
      <c r="BE963">
        <f>Drivers!BE206</f>
        <v>0</v>
      </c>
      <c r="BF963">
        <f>Drivers!BF206</f>
        <v>0</v>
      </c>
      <c r="BG963">
        <f>Drivers!BG206</f>
        <v>0</v>
      </c>
      <c r="BH963">
        <f>Drivers!BH206</f>
        <v>0</v>
      </c>
      <c r="BI963">
        <f>Drivers!BI206</f>
        <v>0</v>
      </c>
      <c r="BJ963">
        <f>Drivers!BJ206</f>
        <v>0</v>
      </c>
      <c r="BK963">
        <f>Drivers!BK206</f>
        <v>0</v>
      </c>
      <c r="BL963">
        <f>Drivers!BL206</f>
        <v>0</v>
      </c>
      <c r="BM963">
        <f>Drivers!BM206</f>
        <v>0</v>
      </c>
      <c r="BN963">
        <f>Drivers!BN206</f>
        <v>0</v>
      </c>
      <c r="BO963">
        <f>Drivers!BO206</f>
        <v>0</v>
      </c>
      <c r="BP963">
        <f>Drivers!BP206</f>
        <v>0</v>
      </c>
      <c r="BQ963">
        <f>Drivers!BQ206</f>
        <v>0</v>
      </c>
      <c r="BR963">
        <f>Drivers!BR206</f>
        <v>0</v>
      </c>
      <c r="BS963">
        <f>Drivers!BS206</f>
        <v>0</v>
      </c>
      <c r="BT963">
        <f>Drivers!BT206</f>
        <v>0</v>
      </c>
      <c r="BU963">
        <f>Drivers!BU206</f>
        <v>0</v>
      </c>
      <c r="BV963">
        <f>Drivers!BV206</f>
        <v>0</v>
      </c>
      <c r="BW963">
        <f>Drivers!BW206</f>
        <v>0</v>
      </c>
      <c r="BX963">
        <f>Drivers!BX206</f>
        <v>0</v>
      </c>
      <c r="BY963">
        <f>Drivers!BY206</f>
        <v>0</v>
      </c>
      <c r="BZ963">
        <f>Drivers!BZ206</f>
        <v>0</v>
      </c>
      <c r="CA963">
        <f>Drivers!CA206</f>
        <v>0</v>
      </c>
      <c r="CB963">
        <f>Drivers!CB206</f>
        <v>0</v>
      </c>
      <c r="CC963">
        <f>Drivers!CC206</f>
        <v>0</v>
      </c>
      <c r="CD963">
        <f>Drivers!CD206</f>
        <v>0</v>
      </c>
      <c r="CE963">
        <f>Drivers!CE206</f>
        <v>0</v>
      </c>
      <c r="CF963">
        <f>Drivers!CF206</f>
        <v>0</v>
      </c>
      <c r="CG963">
        <f>Drivers!CG206</f>
        <v>0</v>
      </c>
      <c r="CH963">
        <f>Drivers!CH206</f>
        <v>0</v>
      </c>
      <c r="CI963">
        <f>Drivers!CI206</f>
        <v>0</v>
      </c>
      <c r="CJ963">
        <f>Drivers!CJ206</f>
        <v>0</v>
      </c>
      <c r="CK963">
        <f>Drivers!CK206</f>
        <v>0</v>
      </c>
      <c r="CL963">
        <f>Drivers!CL206</f>
        <v>0</v>
      </c>
      <c r="CM963">
        <f>Drivers!CM206</f>
        <v>0</v>
      </c>
      <c r="CN963">
        <f>Drivers!CN206</f>
        <v>0</v>
      </c>
      <c r="CO963">
        <f>Drivers!CO206</f>
        <v>0</v>
      </c>
      <c r="CP963">
        <f>Drivers!CP206</f>
        <v>0</v>
      </c>
      <c r="CQ963">
        <f>Drivers!CQ206</f>
        <v>0</v>
      </c>
      <c r="CR963">
        <f>Drivers!CR206</f>
        <v>0</v>
      </c>
      <c r="CS963">
        <f>Drivers!CS206</f>
        <v>0</v>
      </c>
      <c r="CT963">
        <f>Drivers!CT206</f>
        <v>0</v>
      </c>
      <c r="CU963">
        <f>Drivers!CU206</f>
        <v>0</v>
      </c>
      <c r="CV963">
        <f>Drivers!CV206</f>
        <v>0</v>
      </c>
      <c r="CW963">
        <f>Drivers!CW206</f>
        <v>0</v>
      </c>
      <c r="CX963">
        <f>Drivers!CX206</f>
        <v>0</v>
      </c>
      <c r="CY963">
        <f>Drivers!CY206</f>
        <v>0</v>
      </c>
      <c r="CZ963">
        <f>Drivers!CZ206</f>
        <v>0</v>
      </c>
      <c r="DA963">
        <f>Drivers!DA206</f>
        <v>0</v>
      </c>
      <c r="DB963">
        <f>Drivers!DB206</f>
        <v>0</v>
      </c>
      <c r="DC963">
        <f>Drivers!DC206</f>
        <v>0</v>
      </c>
      <c r="DD963">
        <f>Drivers!DD206</f>
        <v>0</v>
      </c>
      <c r="DE963">
        <f>Drivers!DE206</f>
        <v>0</v>
      </c>
      <c r="DF963">
        <f>Drivers!DF206</f>
        <v>0</v>
      </c>
      <c r="DG963">
        <f>Drivers!DG206</f>
        <v>0</v>
      </c>
      <c r="DH963">
        <f>Drivers!DH206</f>
        <v>0</v>
      </c>
      <c r="DI963">
        <f>Drivers!DI206</f>
        <v>0</v>
      </c>
      <c r="DJ963">
        <f>Drivers!DJ206</f>
        <v>0</v>
      </c>
      <c r="DK963">
        <f>Drivers!DK206</f>
        <v>0</v>
      </c>
      <c r="DL963">
        <f>Drivers!DL206</f>
        <v>0</v>
      </c>
      <c r="DM963">
        <f>Drivers!DM206</f>
        <v>0</v>
      </c>
      <c r="DN963">
        <f>Drivers!DN206</f>
        <v>0</v>
      </c>
      <c r="DO963">
        <f>Drivers!DO206</f>
        <v>0</v>
      </c>
      <c r="DP963">
        <f>Drivers!DP206</f>
        <v>0</v>
      </c>
      <c r="DQ963">
        <f>Drivers!DQ206</f>
        <v>0</v>
      </c>
      <c r="DR963">
        <f>Drivers!DR206</f>
        <v>0</v>
      </c>
      <c r="DS963">
        <f>Drivers!DS206</f>
        <v>0</v>
      </c>
      <c r="DT963">
        <f>Drivers!DT206</f>
        <v>0</v>
      </c>
      <c r="DU963">
        <f>Drivers!DU206</f>
        <v>0</v>
      </c>
      <c r="DV963">
        <f>Drivers!DV206</f>
        <v>0</v>
      </c>
      <c r="DW963">
        <f>Drivers!DW206</f>
        <v>0</v>
      </c>
      <c r="DX963">
        <f>Drivers!DX206</f>
        <v>0</v>
      </c>
      <c r="DY963">
        <f>Drivers!DY206</f>
        <v>0</v>
      </c>
      <c r="DZ963">
        <f>Drivers!DZ206</f>
        <v>0</v>
      </c>
      <c r="EA963">
        <f>Drivers!EA206</f>
        <v>0</v>
      </c>
      <c r="EB963">
        <f>Drivers!EB206</f>
        <v>0</v>
      </c>
      <c r="EC963">
        <f>Drivers!EC206</f>
        <v>0</v>
      </c>
      <c r="ED963">
        <f>Drivers!ED206</f>
        <v>0</v>
      </c>
      <c r="EE963">
        <f>Drivers!EE206</f>
        <v>0</v>
      </c>
      <c r="EF963">
        <f>Drivers!EF206</f>
        <v>0</v>
      </c>
      <c r="EG963">
        <f>Drivers!EG206</f>
        <v>0</v>
      </c>
      <c r="EH963">
        <f>Drivers!EH206</f>
        <v>0</v>
      </c>
      <c r="EI963">
        <f>Drivers!EI206</f>
        <v>0</v>
      </c>
      <c r="EJ963">
        <f>Drivers!EJ206</f>
        <v>0</v>
      </c>
      <c r="EK963">
        <f>Drivers!EK206</f>
        <v>0</v>
      </c>
    </row>
    <row r="964" spans="1:141">
      <c r="A964">
        <f>Drivers!A207</f>
        <v>0</v>
      </c>
      <c r="B964">
        <f>Drivers!B207</f>
        <v>0</v>
      </c>
      <c r="C964">
        <f>Drivers!C207</f>
        <v>0</v>
      </c>
      <c r="D964">
        <f>Drivers!D207</f>
        <v>0</v>
      </c>
      <c r="E964">
        <f>Drivers!E207</f>
        <v>0</v>
      </c>
      <c r="F964">
        <f>Drivers!F207</f>
        <v>0</v>
      </c>
      <c r="G964">
        <f>Drivers!G207</f>
        <v>0</v>
      </c>
      <c r="H964">
        <f>Drivers!H207</f>
        <v>0</v>
      </c>
      <c r="I964" t="str">
        <f>Drivers!I207</f>
        <v>Rental Units (in mns)</v>
      </c>
      <c r="J964">
        <f>Drivers!J207</f>
        <v>0</v>
      </c>
      <c r="K964">
        <f>Drivers!K207</f>
        <v>0</v>
      </c>
      <c r="L964">
        <f>Drivers!L207</f>
        <v>0</v>
      </c>
      <c r="M964">
        <f>Drivers!M207</f>
        <v>0</v>
      </c>
      <c r="N964">
        <f>Drivers!N207</f>
        <v>0</v>
      </c>
      <c r="O964">
        <f>Drivers!O207</f>
        <v>0</v>
      </c>
      <c r="P964">
        <f>Drivers!P207</f>
        <v>0</v>
      </c>
      <c r="Q964">
        <f>Drivers!Q207</f>
        <v>0</v>
      </c>
      <c r="R964">
        <f>Drivers!R207</f>
        <v>0</v>
      </c>
      <c r="S964">
        <f>Drivers!S207</f>
        <v>0</v>
      </c>
      <c r="T964">
        <f>Drivers!T207</f>
        <v>0</v>
      </c>
      <c r="U964">
        <f>Drivers!U207</f>
        <v>0</v>
      </c>
      <c r="V964">
        <f>Drivers!V207</f>
        <v>0</v>
      </c>
      <c r="W964">
        <f>Drivers!W207</f>
        <v>0</v>
      </c>
      <c r="X964">
        <f>Drivers!X207</f>
        <v>0</v>
      </c>
      <c r="Y964">
        <f>Drivers!Y207</f>
        <v>0</v>
      </c>
      <c r="Z964">
        <f>Drivers!Z207</f>
        <v>0</v>
      </c>
      <c r="AA964">
        <f>Drivers!AA207</f>
        <v>0</v>
      </c>
      <c r="AB964">
        <f>Drivers!AB207</f>
        <v>0</v>
      </c>
      <c r="AC964">
        <f>Drivers!AC207</f>
        <v>0</v>
      </c>
      <c r="AD964">
        <f>Drivers!AD207</f>
        <v>0</v>
      </c>
      <c r="AE964">
        <f>Drivers!AE207</f>
        <v>0</v>
      </c>
      <c r="AF964">
        <f>Drivers!AF207</f>
        <v>0</v>
      </c>
      <c r="AG964">
        <f>Drivers!AG207</f>
        <v>0</v>
      </c>
      <c r="AH964">
        <f>Drivers!AH207</f>
        <v>0</v>
      </c>
      <c r="AI964">
        <f>Drivers!AI207</f>
        <v>0</v>
      </c>
      <c r="AJ964">
        <f>Drivers!AJ207</f>
        <v>0</v>
      </c>
      <c r="AK964">
        <f>Drivers!AK207</f>
        <v>0</v>
      </c>
      <c r="AL964">
        <f>Drivers!AL207</f>
        <v>0</v>
      </c>
      <c r="AM964">
        <f>Drivers!AM207</f>
        <v>0</v>
      </c>
      <c r="AN964">
        <f>Drivers!AN207</f>
        <v>0</v>
      </c>
      <c r="AO964">
        <f>Drivers!AO207</f>
        <v>0</v>
      </c>
      <c r="AP964">
        <f>Drivers!AP207</f>
        <v>0</v>
      </c>
      <c r="AQ964">
        <f>Drivers!AQ207</f>
        <v>0</v>
      </c>
      <c r="AR964">
        <f>Drivers!AR207</f>
        <v>0</v>
      </c>
      <c r="AS964">
        <f>Drivers!AS207</f>
        <v>0</v>
      </c>
      <c r="AT964">
        <f>Drivers!AT207</f>
        <v>0</v>
      </c>
      <c r="AU964">
        <f>Drivers!AU207</f>
        <v>0</v>
      </c>
      <c r="AV964">
        <f>Drivers!AV207</f>
        <v>0</v>
      </c>
      <c r="AW964">
        <f>Drivers!AW207</f>
        <v>0</v>
      </c>
      <c r="AX964">
        <f>Drivers!AX207</f>
        <v>0</v>
      </c>
      <c r="AY964">
        <f>Drivers!AY207</f>
        <v>0</v>
      </c>
      <c r="AZ964">
        <f>Drivers!AZ207</f>
        <v>0</v>
      </c>
      <c r="BA964">
        <f>Drivers!BA207</f>
        <v>0</v>
      </c>
      <c r="BB964">
        <f>Drivers!BB207</f>
        <v>0</v>
      </c>
      <c r="BC964">
        <f>Drivers!BC207</f>
        <v>0</v>
      </c>
      <c r="BD964">
        <f>Drivers!BD207</f>
        <v>0</v>
      </c>
      <c r="BE964">
        <f>Drivers!BE207</f>
        <v>0</v>
      </c>
      <c r="BF964">
        <f>Drivers!BF207</f>
        <v>0</v>
      </c>
      <c r="BG964">
        <f>Drivers!BG207</f>
        <v>0</v>
      </c>
      <c r="BH964">
        <f>Drivers!BH207</f>
        <v>0</v>
      </c>
      <c r="BI964">
        <f>Drivers!BI207</f>
        <v>0</v>
      </c>
      <c r="BJ964">
        <f>Drivers!BJ207</f>
        <v>0</v>
      </c>
      <c r="BK964">
        <f>Drivers!BK207</f>
        <v>0</v>
      </c>
      <c r="BL964">
        <f>Drivers!BL207</f>
        <v>0</v>
      </c>
      <c r="BM964">
        <f>Drivers!BM207</f>
        <v>0</v>
      </c>
      <c r="BN964">
        <f>Drivers!BN207</f>
        <v>0</v>
      </c>
      <c r="BO964">
        <f>Drivers!BO207</f>
        <v>0</v>
      </c>
      <c r="BP964">
        <f>Drivers!BP207</f>
        <v>0</v>
      </c>
      <c r="BQ964">
        <f>Drivers!BQ207</f>
        <v>0</v>
      </c>
      <c r="BR964">
        <f>Drivers!BR207</f>
        <v>0</v>
      </c>
      <c r="BS964">
        <f>Drivers!BS207</f>
        <v>0</v>
      </c>
      <c r="BT964">
        <f>Drivers!BT207</f>
        <v>0</v>
      </c>
      <c r="BU964">
        <f>Drivers!BU207</f>
        <v>0</v>
      </c>
      <c r="BV964">
        <f>Drivers!BV207</f>
        <v>0</v>
      </c>
      <c r="BW964">
        <f>Drivers!BW207</f>
        <v>0</v>
      </c>
      <c r="BX964">
        <f>Drivers!BX207</f>
        <v>0</v>
      </c>
      <c r="BY964">
        <f>Drivers!BY207</f>
        <v>0</v>
      </c>
      <c r="BZ964">
        <f>Drivers!BZ207</f>
        <v>0</v>
      </c>
      <c r="CA964">
        <f>Drivers!CA207</f>
        <v>0</v>
      </c>
      <c r="CB964">
        <f>Drivers!CB207</f>
        <v>0</v>
      </c>
      <c r="CC964">
        <f>Drivers!CC207</f>
        <v>0</v>
      </c>
      <c r="CD964">
        <f>Drivers!CD207</f>
        <v>0</v>
      </c>
      <c r="CE964">
        <f>Drivers!CE207</f>
        <v>0</v>
      </c>
      <c r="CF964">
        <f>Drivers!CF207</f>
        <v>0</v>
      </c>
      <c r="CG964">
        <f>Drivers!CG207</f>
        <v>0</v>
      </c>
      <c r="CH964">
        <f>Drivers!CH207</f>
        <v>0</v>
      </c>
      <c r="CI964">
        <f>Drivers!CI207</f>
        <v>0</v>
      </c>
      <c r="CJ964">
        <f>Drivers!CJ207</f>
        <v>0</v>
      </c>
      <c r="CK964">
        <f>Drivers!CK207</f>
        <v>0</v>
      </c>
      <c r="CL964">
        <f>Drivers!CL207</f>
        <v>0</v>
      </c>
      <c r="CM964">
        <f>Drivers!CM207</f>
        <v>0</v>
      </c>
      <c r="CN964">
        <f>Drivers!CN207</f>
        <v>0</v>
      </c>
      <c r="CO964">
        <f>Drivers!CO207</f>
        <v>0</v>
      </c>
      <c r="CP964">
        <f>Drivers!CP207</f>
        <v>0</v>
      </c>
      <c r="CQ964">
        <f>Drivers!CQ207</f>
        <v>0</v>
      </c>
      <c r="CR964">
        <f>Drivers!CR207</f>
        <v>0</v>
      </c>
      <c r="CS964">
        <f>Drivers!CS207</f>
        <v>0</v>
      </c>
      <c r="CT964">
        <f>Drivers!CT207</f>
        <v>0</v>
      </c>
      <c r="CU964">
        <f>Drivers!CU207</f>
        <v>0</v>
      </c>
      <c r="CV964">
        <f>Drivers!CV207</f>
        <v>0</v>
      </c>
      <c r="CW964">
        <f>Drivers!CW207</f>
        <v>0</v>
      </c>
      <c r="CX964">
        <f>Drivers!CX207</f>
        <v>0</v>
      </c>
      <c r="CY964">
        <f>Drivers!CY207</f>
        <v>0</v>
      </c>
      <c r="CZ964">
        <f>Drivers!CZ207</f>
        <v>0</v>
      </c>
      <c r="DA964">
        <f>Drivers!DA207</f>
        <v>0</v>
      </c>
      <c r="DB964">
        <f>Drivers!DB207</f>
        <v>0</v>
      </c>
      <c r="DC964">
        <f>Drivers!DC207</f>
        <v>0</v>
      </c>
      <c r="DD964">
        <f>Drivers!DD207</f>
        <v>0</v>
      </c>
      <c r="DE964">
        <f>Drivers!DE207</f>
        <v>0</v>
      </c>
      <c r="DF964">
        <f>Drivers!DF207</f>
        <v>0</v>
      </c>
      <c r="DG964">
        <f>Drivers!DG207</f>
        <v>0</v>
      </c>
      <c r="DH964">
        <f>Drivers!DH207</f>
        <v>0</v>
      </c>
      <c r="DI964">
        <f>Drivers!DI207</f>
        <v>0</v>
      </c>
      <c r="DJ964">
        <f>Drivers!DJ207</f>
        <v>0</v>
      </c>
      <c r="DK964">
        <f>Drivers!DK207</f>
        <v>0</v>
      </c>
      <c r="DL964">
        <f>Drivers!DL207</f>
        <v>0</v>
      </c>
      <c r="DM964">
        <f>Drivers!DM207</f>
        <v>0</v>
      </c>
      <c r="DN964">
        <f>Drivers!DN207</f>
        <v>0</v>
      </c>
      <c r="DO964">
        <f>Drivers!DO207</f>
        <v>0</v>
      </c>
      <c r="DP964">
        <f>Drivers!DP207</f>
        <v>0</v>
      </c>
      <c r="DQ964">
        <f>Drivers!DQ207</f>
        <v>0</v>
      </c>
      <c r="DR964">
        <f>Drivers!DR207</f>
        <v>0</v>
      </c>
      <c r="DS964">
        <f>Drivers!DS207</f>
        <v>0</v>
      </c>
      <c r="DT964">
        <f>Drivers!DT207</f>
        <v>0</v>
      </c>
      <c r="DU964">
        <f>Drivers!DU207</f>
        <v>0</v>
      </c>
      <c r="DV964">
        <f>Drivers!DV207</f>
        <v>0</v>
      </c>
      <c r="DW964">
        <f>Drivers!DW207</f>
        <v>0</v>
      </c>
      <c r="DX964">
        <f>Drivers!DX207</f>
        <v>0</v>
      </c>
      <c r="DY964">
        <f>Drivers!DY207</f>
        <v>0</v>
      </c>
      <c r="DZ964">
        <f>Drivers!DZ207</f>
        <v>0</v>
      </c>
      <c r="EA964">
        <f>Drivers!EA207</f>
        <v>0</v>
      </c>
      <c r="EB964">
        <f>Drivers!EB207</f>
        <v>0</v>
      </c>
      <c r="EC964">
        <f>Drivers!EC207</f>
        <v>46.2</v>
      </c>
      <c r="ED964">
        <f>Drivers!ED207</f>
        <v>47.124000000000002</v>
      </c>
      <c r="EE964">
        <f>Drivers!EE207</f>
        <v>48.066480000000006</v>
      </c>
      <c r="EF964">
        <f>Drivers!EF207</f>
        <v>49.027809600000005</v>
      </c>
      <c r="EG964">
        <f>Drivers!EG207</f>
        <v>50.008365792000006</v>
      </c>
      <c r="EH964">
        <f>Drivers!EH207</f>
        <v>51.008533107840009</v>
      </c>
      <c r="EI964">
        <f>Drivers!EI207</f>
        <v>52.02870376999681</v>
      </c>
      <c r="EJ964">
        <f>Drivers!EJ207</f>
        <v>53.069277845396748</v>
      </c>
      <c r="EK964">
        <f>Drivers!EK207</f>
        <v>0</v>
      </c>
    </row>
    <row r="965" spans="1:141">
      <c r="A965">
        <f>Drivers!A208</f>
        <v>0</v>
      </c>
      <c r="B965">
        <f>Drivers!B208</f>
        <v>0</v>
      </c>
      <c r="C965">
        <f>Drivers!C208</f>
        <v>0</v>
      </c>
      <c r="D965">
        <f>Drivers!D208</f>
        <v>0</v>
      </c>
      <c r="E965">
        <f>Drivers!E208</f>
        <v>0</v>
      </c>
      <c r="F965">
        <f>Drivers!F208</f>
        <v>0</v>
      </c>
      <c r="G965">
        <f>Drivers!G208</f>
        <v>0</v>
      </c>
      <c r="H965">
        <f>Drivers!H208</f>
        <v>0</v>
      </c>
      <c r="I965" t="str">
        <f>Drivers!I208</f>
        <v>x % of Units with 20+ Units</v>
      </c>
      <c r="J965">
        <f>Drivers!J208</f>
        <v>0</v>
      </c>
      <c r="K965">
        <f>Drivers!K208</f>
        <v>0</v>
      </c>
      <c r="L965">
        <f>Drivers!L208</f>
        <v>0</v>
      </c>
      <c r="M965">
        <f>Drivers!M208</f>
        <v>0</v>
      </c>
      <c r="N965">
        <f>Drivers!N208</f>
        <v>0</v>
      </c>
      <c r="O965">
        <f>Drivers!O208</f>
        <v>0</v>
      </c>
      <c r="P965">
        <f>Drivers!P208</f>
        <v>0</v>
      </c>
      <c r="Q965">
        <f>Drivers!Q208</f>
        <v>0</v>
      </c>
      <c r="R965">
        <f>Drivers!R208</f>
        <v>0</v>
      </c>
      <c r="S965">
        <f>Drivers!S208</f>
        <v>0</v>
      </c>
      <c r="T965">
        <f>Drivers!T208</f>
        <v>0</v>
      </c>
      <c r="U965">
        <f>Drivers!U208</f>
        <v>0</v>
      </c>
      <c r="V965">
        <f>Drivers!V208</f>
        <v>0</v>
      </c>
      <c r="W965">
        <f>Drivers!W208</f>
        <v>0</v>
      </c>
      <c r="X965">
        <f>Drivers!X208</f>
        <v>0</v>
      </c>
      <c r="Y965">
        <f>Drivers!Y208</f>
        <v>0</v>
      </c>
      <c r="Z965">
        <f>Drivers!Z208</f>
        <v>0</v>
      </c>
      <c r="AA965">
        <f>Drivers!AA208</f>
        <v>0</v>
      </c>
      <c r="AB965">
        <f>Drivers!AB208</f>
        <v>0</v>
      </c>
      <c r="AC965">
        <f>Drivers!AC208</f>
        <v>0</v>
      </c>
      <c r="AD965">
        <f>Drivers!AD208</f>
        <v>0</v>
      </c>
      <c r="AE965">
        <f>Drivers!AE208</f>
        <v>0</v>
      </c>
      <c r="AF965">
        <f>Drivers!AF208</f>
        <v>0</v>
      </c>
      <c r="AG965">
        <f>Drivers!AG208</f>
        <v>0</v>
      </c>
      <c r="AH965">
        <f>Drivers!AH208</f>
        <v>0</v>
      </c>
      <c r="AI965">
        <f>Drivers!AI208</f>
        <v>0</v>
      </c>
      <c r="AJ965">
        <f>Drivers!AJ208</f>
        <v>0</v>
      </c>
      <c r="AK965">
        <f>Drivers!AK208</f>
        <v>0</v>
      </c>
      <c r="AL965">
        <f>Drivers!AL208</f>
        <v>0</v>
      </c>
      <c r="AM965">
        <f>Drivers!AM208</f>
        <v>0</v>
      </c>
      <c r="AN965">
        <f>Drivers!AN208</f>
        <v>0</v>
      </c>
      <c r="AO965">
        <f>Drivers!AO208</f>
        <v>0</v>
      </c>
      <c r="AP965">
        <f>Drivers!AP208</f>
        <v>0</v>
      </c>
      <c r="AQ965">
        <f>Drivers!AQ208</f>
        <v>0</v>
      </c>
      <c r="AR965">
        <f>Drivers!AR208</f>
        <v>0</v>
      </c>
      <c r="AS965">
        <f>Drivers!AS208</f>
        <v>0</v>
      </c>
      <c r="AT965">
        <f>Drivers!AT208</f>
        <v>0</v>
      </c>
      <c r="AU965">
        <f>Drivers!AU208</f>
        <v>0</v>
      </c>
      <c r="AV965">
        <f>Drivers!AV208</f>
        <v>0</v>
      </c>
      <c r="AW965">
        <f>Drivers!AW208</f>
        <v>0</v>
      </c>
      <c r="AX965">
        <f>Drivers!AX208</f>
        <v>0</v>
      </c>
      <c r="AY965">
        <f>Drivers!AY208</f>
        <v>0</v>
      </c>
      <c r="AZ965">
        <f>Drivers!AZ208</f>
        <v>0</v>
      </c>
      <c r="BA965">
        <f>Drivers!BA208</f>
        <v>0</v>
      </c>
      <c r="BB965">
        <f>Drivers!BB208</f>
        <v>0</v>
      </c>
      <c r="BC965">
        <f>Drivers!BC208</f>
        <v>0</v>
      </c>
      <c r="BD965">
        <f>Drivers!BD208</f>
        <v>0</v>
      </c>
      <c r="BE965">
        <f>Drivers!BE208</f>
        <v>0</v>
      </c>
      <c r="BF965">
        <f>Drivers!BF208</f>
        <v>0</v>
      </c>
      <c r="BG965">
        <f>Drivers!BG208</f>
        <v>0</v>
      </c>
      <c r="BH965">
        <f>Drivers!BH208</f>
        <v>0</v>
      </c>
      <c r="BI965">
        <f>Drivers!BI208</f>
        <v>0</v>
      </c>
      <c r="BJ965">
        <f>Drivers!BJ208</f>
        <v>0</v>
      </c>
      <c r="BK965">
        <f>Drivers!BK208</f>
        <v>0</v>
      </c>
      <c r="BL965">
        <f>Drivers!BL208</f>
        <v>0</v>
      </c>
      <c r="BM965">
        <f>Drivers!BM208</f>
        <v>0</v>
      </c>
      <c r="BN965">
        <f>Drivers!BN208</f>
        <v>0</v>
      </c>
      <c r="BO965">
        <f>Drivers!BO208</f>
        <v>0</v>
      </c>
      <c r="BP965">
        <f>Drivers!BP208</f>
        <v>0</v>
      </c>
      <c r="BQ965">
        <f>Drivers!BQ208</f>
        <v>0</v>
      </c>
      <c r="BR965">
        <f>Drivers!BR208</f>
        <v>0</v>
      </c>
      <c r="BS965">
        <f>Drivers!BS208</f>
        <v>0</v>
      </c>
      <c r="BT965">
        <f>Drivers!BT208</f>
        <v>0</v>
      </c>
      <c r="BU965">
        <f>Drivers!BU208</f>
        <v>0</v>
      </c>
      <c r="BV965">
        <f>Drivers!BV208</f>
        <v>0</v>
      </c>
      <c r="BW965">
        <f>Drivers!BW208</f>
        <v>0</v>
      </c>
      <c r="BX965">
        <f>Drivers!BX208</f>
        <v>0</v>
      </c>
      <c r="BY965">
        <f>Drivers!BY208</f>
        <v>0</v>
      </c>
      <c r="BZ965">
        <f>Drivers!BZ208</f>
        <v>0</v>
      </c>
      <c r="CA965">
        <f>Drivers!CA208</f>
        <v>0</v>
      </c>
      <c r="CB965">
        <f>Drivers!CB208</f>
        <v>0</v>
      </c>
      <c r="CC965">
        <f>Drivers!CC208</f>
        <v>0</v>
      </c>
      <c r="CD965">
        <f>Drivers!CD208</f>
        <v>0</v>
      </c>
      <c r="CE965">
        <f>Drivers!CE208</f>
        <v>0</v>
      </c>
      <c r="CF965">
        <f>Drivers!CF208</f>
        <v>0</v>
      </c>
      <c r="CG965">
        <f>Drivers!CG208</f>
        <v>0</v>
      </c>
      <c r="CH965">
        <f>Drivers!CH208</f>
        <v>0</v>
      </c>
      <c r="CI965">
        <f>Drivers!CI208</f>
        <v>0</v>
      </c>
      <c r="CJ965">
        <f>Drivers!CJ208</f>
        <v>0</v>
      </c>
      <c r="CK965">
        <f>Drivers!CK208</f>
        <v>0</v>
      </c>
      <c r="CL965">
        <f>Drivers!CL208</f>
        <v>0</v>
      </c>
      <c r="CM965">
        <f>Drivers!CM208</f>
        <v>0</v>
      </c>
      <c r="CN965">
        <f>Drivers!CN208</f>
        <v>0</v>
      </c>
      <c r="CO965">
        <f>Drivers!CO208</f>
        <v>0</v>
      </c>
      <c r="CP965">
        <f>Drivers!CP208</f>
        <v>0</v>
      </c>
      <c r="CQ965">
        <f>Drivers!CQ208</f>
        <v>0</v>
      </c>
      <c r="CR965">
        <f>Drivers!CR208</f>
        <v>0</v>
      </c>
      <c r="CS965">
        <f>Drivers!CS208</f>
        <v>0</v>
      </c>
      <c r="CT965">
        <f>Drivers!CT208</f>
        <v>0</v>
      </c>
      <c r="CU965">
        <f>Drivers!CU208</f>
        <v>0</v>
      </c>
      <c r="CV965">
        <f>Drivers!CV208</f>
        <v>0</v>
      </c>
      <c r="CW965">
        <f>Drivers!CW208</f>
        <v>0</v>
      </c>
      <c r="CX965">
        <f>Drivers!CX208</f>
        <v>0</v>
      </c>
      <c r="CY965">
        <f>Drivers!CY208</f>
        <v>0</v>
      </c>
      <c r="CZ965">
        <f>Drivers!CZ208</f>
        <v>0</v>
      </c>
      <c r="DA965">
        <f>Drivers!DA208</f>
        <v>0</v>
      </c>
      <c r="DB965">
        <f>Drivers!DB208</f>
        <v>0</v>
      </c>
      <c r="DC965">
        <f>Drivers!DC208</f>
        <v>0</v>
      </c>
      <c r="DD965">
        <f>Drivers!DD208</f>
        <v>0</v>
      </c>
      <c r="DE965">
        <f>Drivers!DE208</f>
        <v>0</v>
      </c>
      <c r="DF965">
        <f>Drivers!DF208</f>
        <v>0</v>
      </c>
      <c r="DG965">
        <f>Drivers!DG208</f>
        <v>0</v>
      </c>
      <c r="DH965">
        <f>Drivers!DH208</f>
        <v>0</v>
      </c>
      <c r="DI965">
        <f>Drivers!DI208</f>
        <v>0</v>
      </c>
      <c r="DJ965">
        <f>Drivers!DJ208</f>
        <v>0</v>
      </c>
      <c r="DK965">
        <f>Drivers!DK208</f>
        <v>0</v>
      </c>
      <c r="DL965">
        <f>Drivers!DL208</f>
        <v>0</v>
      </c>
      <c r="DM965">
        <f>Drivers!DM208</f>
        <v>0</v>
      </c>
      <c r="DN965">
        <f>Drivers!DN208</f>
        <v>0</v>
      </c>
      <c r="DO965">
        <f>Drivers!DO208</f>
        <v>0</v>
      </c>
      <c r="DP965">
        <f>Drivers!DP208</f>
        <v>0</v>
      </c>
      <c r="DQ965">
        <f>Drivers!DQ208</f>
        <v>0</v>
      </c>
      <c r="DR965">
        <f>Drivers!DR208</f>
        <v>0</v>
      </c>
      <c r="DS965">
        <f>Drivers!DS208</f>
        <v>0</v>
      </c>
      <c r="DT965">
        <f>Drivers!DT208</f>
        <v>0</v>
      </c>
      <c r="DU965">
        <f>Drivers!DU208</f>
        <v>0</v>
      </c>
      <c r="DV965">
        <f>Drivers!DV208</f>
        <v>0</v>
      </c>
      <c r="DW965">
        <f>Drivers!DW208</f>
        <v>0</v>
      </c>
      <c r="DX965">
        <f>Drivers!DX208</f>
        <v>0</v>
      </c>
      <c r="DY965">
        <f>Drivers!DY208</f>
        <v>0</v>
      </c>
      <c r="DZ965">
        <f>Drivers!DZ208</f>
        <v>0</v>
      </c>
      <c r="EA965">
        <f>Drivers!EA208</f>
        <v>0</v>
      </c>
      <c r="EB965">
        <f>Drivers!EB208</f>
        <v>0</v>
      </c>
      <c r="EC965">
        <f>Drivers!EC208</f>
        <v>0.18099999999999999</v>
      </c>
      <c r="ED965">
        <f>Drivers!ED208</f>
        <v>0.186</v>
      </c>
      <c r="EE965">
        <f>Drivers!EE208</f>
        <v>0.191</v>
      </c>
      <c r="EF965">
        <f>Drivers!EF208</f>
        <v>0.19600000000000001</v>
      </c>
      <c r="EG965">
        <f>Drivers!EG208</f>
        <v>0.20100000000000001</v>
      </c>
      <c r="EH965">
        <f>Drivers!EH208</f>
        <v>0.20600000000000002</v>
      </c>
      <c r="EI965">
        <f>Drivers!EI208</f>
        <v>0.21100000000000002</v>
      </c>
      <c r="EJ965">
        <f>Drivers!EJ208</f>
        <v>0.21600000000000003</v>
      </c>
      <c r="EK965">
        <f>Drivers!EK208</f>
        <v>0</v>
      </c>
    </row>
    <row r="966" spans="1:141">
      <c r="A966">
        <f>Drivers!A209</f>
        <v>0</v>
      </c>
      <c r="B966">
        <f>Drivers!B209</f>
        <v>0</v>
      </c>
      <c r="C966">
        <f>Drivers!C209</f>
        <v>0</v>
      </c>
      <c r="D966">
        <f>Drivers!D209</f>
        <v>0</v>
      </c>
      <c r="E966">
        <f>Drivers!E209</f>
        <v>0</v>
      </c>
      <c r="F966">
        <f>Drivers!F209</f>
        <v>0</v>
      </c>
      <c r="G966">
        <f>Drivers!G209</f>
        <v>0</v>
      </c>
      <c r="H966">
        <f>Drivers!H209</f>
        <v>0</v>
      </c>
      <c r="I966" t="str">
        <f>Drivers!I209</f>
        <v>= Addressable Units</v>
      </c>
      <c r="J966">
        <f>Drivers!J209</f>
        <v>0</v>
      </c>
      <c r="K966">
        <f>Drivers!K209</f>
        <v>0</v>
      </c>
      <c r="L966">
        <f>Drivers!L209</f>
        <v>0</v>
      </c>
      <c r="M966">
        <f>Drivers!M209</f>
        <v>0</v>
      </c>
      <c r="N966">
        <f>Drivers!N209</f>
        <v>0</v>
      </c>
      <c r="O966">
        <f>Drivers!O209</f>
        <v>0</v>
      </c>
      <c r="P966">
        <f>Drivers!P209</f>
        <v>0</v>
      </c>
      <c r="Q966">
        <f>Drivers!Q209</f>
        <v>0</v>
      </c>
      <c r="R966">
        <f>Drivers!R209</f>
        <v>0</v>
      </c>
      <c r="S966">
        <f>Drivers!S209</f>
        <v>0</v>
      </c>
      <c r="T966">
        <f>Drivers!T209</f>
        <v>0</v>
      </c>
      <c r="U966">
        <f>Drivers!U209</f>
        <v>0</v>
      </c>
      <c r="V966">
        <f>Drivers!V209</f>
        <v>0</v>
      </c>
      <c r="W966">
        <f>Drivers!W209</f>
        <v>0</v>
      </c>
      <c r="X966">
        <f>Drivers!X209</f>
        <v>0</v>
      </c>
      <c r="Y966">
        <f>Drivers!Y209</f>
        <v>0</v>
      </c>
      <c r="Z966">
        <f>Drivers!Z209</f>
        <v>0</v>
      </c>
      <c r="AA966">
        <f>Drivers!AA209</f>
        <v>0</v>
      </c>
      <c r="AB966">
        <f>Drivers!AB209</f>
        <v>0</v>
      </c>
      <c r="AC966">
        <f>Drivers!AC209</f>
        <v>0</v>
      </c>
      <c r="AD966">
        <f>Drivers!AD209</f>
        <v>0</v>
      </c>
      <c r="AE966">
        <f>Drivers!AE209</f>
        <v>0</v>
      </c>
      <c r="AF966">
        <f>Drivers!AF209</f>
        <v>0</v>
      </c>
      <c r="AG966">
        <f>Drivers!AG209</f>
        <v>0</v>
      </c>
      <c r="AH966">
        <f>Drivers!AH209</f>
        <v>0</v>
      </c>
      <c r="AI966">
        <f>Drivers!AI209</f>
        <v>0</v>
      </c>
      <c r="AJ966">
        <f>Drivers!AJ209</f>
        <v>0</v>
      </c>
      <c r="AK966">
        <f>Drivers!AK209</f>
        <v>0</v>
      </c>
      <c r="AL966">
        <f>Drivers!AL209</f>
        <v>0</v>
      </c>
      <c r="AM966">
        <f>Drivers!AM209</f>
        <v>0</v>
      </c>
      <c r="AN966">
        <f>Drivers!AN209</f>
        <v>0</v>
      </c>
      <c r="AO966">
        <f>Drivers!AO209</f>
        <v>0</v>
      </c>
      <c r="AP966">
        <f>Drivers!AP209</f>
        <v>0</v>
      </c>
      <c r="AQ966">
        <f>Drivers!AQ209</f>
        <v>0</v>
      </c>
      <c r="AR966">
        <f>Drivers!AR209</f>
        <v>0</v>
      </c>
      <c r="AS966">
        <f>Drivers!AS209</f>
        <v>0</v>
      </c>
      <c r="AT966">
        <f>Drivers!AT209</f>
        <v>0</v>
      </c>
      <c r="AU966">
        <f>Drivers!AU209</f>
        <v>0</v>
      </c>
      <c r="AV966">
        <f>Drivers!AV209</f>
        <v>0</v>
      </c>
      <c r="AW966">
        <f>Drivers!AW209</f>
        <v>0</v>
      </c>
      <c r="AX966">
        <f>Drivers!AX209</f>
        <v>0</v>
      </c>
      <c r="AY966">
        <f>Drivers!AY209</f>
        <v>0</v>
      </c>
      <c r="AZ966">
        <f>Drivers!AZ209</f>
        <v>0</v>
      </c>
      <c r="BA966">
        <f>Drivers!BA209</f>
        <v>0</v>
      </c>
      <c r="BB966">
        <f>Drivers!BB209</f>
        <v>0</v>
      </c>
      <c r="BC966">
        <f>Drivers!BC209</f>
        <v>0</v>
      </c>
      <c r="BD966">
        <f>Drivers!BD209</f>
        <v>0</v>
      </c>
      <c r="BE966">
        <f>Drivers!BE209</f>
        <v>0</v>
      </c>
      <c r="BF966">
        <f>Drivers!BF209</f>
        <v>0</v>
      </c>
      <c r="BG966">
        <f>Drivers!BG209</f>
        <v>0</v>
      </c>
      <c r="BH966">
        <f>Drivers!BH209</f>
        <v>0</v>
      </c>
      <c r="BI966">
        <f>Drivers!BI209</f>
        <v>0</v>
      </c>
      <c r="BJ966">
        <f>Drivers!BJ209</f>
        <v>0</v>
      </c>
      <c r="BK966">
        <f>Drivers!BK209</f>
        <v>0</v>
      </c>
      <c r="BL966">
        <f>Drivers!BL209</f>
        <v>0</v>
      </c>
      <c r="BM966">
        <f>Drivers!BM209</f>
        <v>0</v>
      </c>
      <c r="BN966">
        <f>Drivers!BN209</f>
        <v>0</v>
      </c>
      <c r="BO966">
        <f>Drivers!BO209</f>
        <v>0</v>
      </c>
      <c r="BP966">
        <f>Drivers!BP209</f>
        <v>0</v>
      </c>
      <c r="BQ966">
        <f>Drivers!BQ209</f>
        <v>0</v>
      </c>
      <c r="BR966">
        <f>Drivers!BR209</f>
        <v>0</v>
      </c>
      <c r="BS966">
        <f>Drivers!BS209</f>
        <v>0</v>
      </c>
      <c r="BT966">
        <f>Drivers!BT209</f>
        <v>0</v>
      </c>
      <c r="BU966">
        <f>Drivers!BU209</f>
        <v>0</v>
      </c>
      <c r="BV966">
        <f>Drivers!BV209</f>
        <v>0</v>
      </c>
      <c r="BW966">
        <f>Drivers!BW209</f>
        <v>0</v>
      </c>
      <c r="BX966">
        <f>Drivers!BX209</f>
        <v>0</v>
      </c>
      <c r="BY966">
        <f>Drivers!BY209</f>
        <v>0</v>
      </c>
      <c r="BZ966">
        <f>Drivers!BZ209</f>
        <v>0</v>
      </c>
      <c r="CA966">
        <f>Drivers!CA209</f>
        <v>0</v>
      </c>
      <c r="CB966">
        <f>Drivers!CB209</f>
        <v>0</v>
      </c>
      <c r="CC966">
        <f>Drivers!CC209</f>
        <v>0</v>
      </c>
      <c r="CD966">
        <f>Drivers!CD209</f>
        <v>0</v>
      </c>
      <c r="CE966">
        <f>Drivers!CE209</f>
        <v>0</v>
      </c>
      <c r="CF966">
        <f>Drivers!CF209</f>
        <v>0</v>
      </c>
      <c r="CG966">
        <f>Drivers!CG209</f>
        <v>0</v>
      </c>
      <c r="CH966">
        <f>Drivers!CH209</f>
        <v>0</v>
      </c>
      <c r="CI966">
        <f>Drivers!CI209</f>
        <v>0</v>
      </c>
      <c r="CJ966">
        <f>Drivers!CJ209</f>
        <v>0</v>
      </c>
      <c r="CK966">
        <f>Drivers!CK209</f>
        <v>0</v>
      </c>
      <c r="CL966">
        <f>Drivers!CL209</f>
        <v>0</v>
      </c>
      <c r="CM966">
        <f>Drivers!CM209</f>
        <v>0</v>
      </c>
      <c r="CN966">
        <f>Drivers!CN209</f>
        <v>0</v>
      </c>
      <c r="CO966">
        <f>Drivers!CO209</f>
        <v>0</v>
      </c>
      <c r="CP966">
        <f>Drivers!CP209</f>
        <v>0</v>
      </c>
      <c r="CQ966">
        <f>Drivers!CQ209</f>
        <v>0</v>
      </c>
      <c r="CR966">
        <f>Drivers!CR209</f>
        <v>0</v>
      </c>
      <c r="CS966">
        <f>Drivers!CS209</f>
        <v>0</v>
      </c>
      <c r="CT966">
        <f>Drivers!CT209</f>
        <v>0</v>
      </c>
      <c r="CU966">
        <f>Drivers!CU209</f>
        <v>0</v>
      </c>
      <c r="CV966">
        <f>Drivers!CV209</f>
        <v>0</v>
      </c>
      <c r="CW966">
        <f>Drivers!CW209</f>
        <v>0</v>
      </c>
      <c r="CX966">
        <f>Drivers!CX209</f>
        <v>0</v>
      </c>
      <c r="CY966">
        <f>Drivers!CY209</f>
        <v>0</v>
      </c>
      <c r="CZ966">
        <f>Drivers!CZ209</f>
        <v>0</v>
      </c>
      <c r="DA966">
        <f>Drivers!DA209</f>
        <v>0</v>
      </c>
      <c r="DB966">
        <f>Drivers!DB209</f>
        <v>0</v>
      </c>
      <c r="DC966">
        <f>Drivers!DC209</f>
        <v>0</v>
      </c>
      <c r="DD966">
        <f>Drivers!DD209</f>
        <v>0</v>
      </c>
      <c r="DE966">
        <f>Drivers!DE209</f>
        <v>0</v>
      </c>
      <c r="DF966">
        <f>Drivers!DF209</f>
        <v>0</v>
      </c>
      <c r="DG966">
        <f>Drivers!DG209</f>
        <v>0</v>
      </c>
      <c r="DH966">
        <f>Drivers!DH209</f>
        <v>0</v>
      </c>
      <c r="DI966">
        <f>Drivers!DI209</f>
        <v>0</v>
      </c>
      <c r="DJ966">
        <f>Drivers!DJ209</f>
        <v>0</v>
      </c>
      <c r="DK966">
        <f>Drivers!DK209</f>
        <v>0</v>
      </c>
      <c r="DL966">
        <f>Drivers!DL209</f>
        <v>0</v>
      </c>
      <c r="DM966">
        <f>Drivers!DM209</f>
        <v>0</v>
      </c>
      <c r="DN966">
        <f>Drivers!DN209</f>
        <v>0</v>
      </c>
      <c r="DO966">
        <f>Drivers!DO209</f>
        <v>0</v>
      </c>
      <c r="DP966">
        <f>Drivers!DP209</f>
        <v>0</v>
      </c>
      <c r="DQ966">
        <f>Drivers!DQ209</f>
        <v>0</v>
      </c>
      <c r="DR966">
        <f>Drivers!DR209</f>
        <v>0</v>
      </c>
      <c r="DS966">
        <f>Drivers!DS209</f>
        <v>0</v>
      </c>
      <c r="DT966">
        <f>Drivers!DT209</f>
        <v>0</v>
      </c>
      <c r="DU966">
        <f>Drivers!DU209</f>
        <v>0</v>
      </c>
      <c r="DV966">
        <f>Drivers!DV209</f>
        <v>0</v>
      </c>
      <c r="DW966">
        <f>Drivers!DW209</f>
        <v>0</v>
      </c>
      <c r="DX966">
        <f>Drivers!DX209</f>
        <v>0</v>
      </c>
      <c r="DY966">
        <f>Drivers!DY209</f>
        <v>0</v>
      </c>
      <c r="DZ966">
        <f>Drivers!DZ209</f>
        <v>0</v>
      </c>
      <c r="EA966">
        <f>Drivers!EA209</f>
        <v>0</v>
      </c>
      <c r="EB966">
        <f>Drivers!EB209</f>
        <v>0</v>
      </c>
      <c r="EC966">
        <f>Drivers!EC209</f>
        <v>8.3621999999999996</v>
      </c>
      <c r="ED966">
        <f>Drivers!ED209</f>
        <v>8.7650640000000006</v>
      </c>
      <c r="EE966">
        <f>Drivers!EE209</f>
        <v>9.1806976800000015</v>
      </c>
      <c r="EF966">
        <f>Drivers!EF209</f>
        <v>9.609450681600002</v>
      </c>
      <c r="EG966">
        <f>Drivers!EG209</f>
        <v>10.051681524192002</v>
      </c>
      <c r="EH966">
        <f>Drivers!EH209</f>
        <v>10.507757820215042</v>
      </c>
      <c r="EI966">
        <f>Drivers!EI209</f>
        <v>10.978056495469328</v>
      </c>
      <c r="EJ966">
        <f>Drivers!EJ209</f>
        <v>11.462964014605699</v>
      </c>
      <c r="EK966">
        <f>Drivers!EK209</f>
        <v>0</v>
      </c>
    </row>
    <row r="967" spans="1:141">
      <c r="A967">
        <f>Drivers!A210</f>
        <v>0</v>
      </c>
      <c r="B967">
        <f>Drivers!B210</f>
        <v>0</v>
      </c>
      <c r="C967">
        <f>Drivers!C210</f>
        <v>0</v>
      </c>
      <c r="D967">
        <f>Drivers!D210</f>
        <v>0</v>
      </c>
      <c r="E967">
        <f>Drivers!E210</f>
        <v>0</v>
      </c>
      <c r="F967">
        <f>Drivers!F210</f>
        <v>0</v>
      </c>
      <c r="G967">
        <f>Drivers!G210</f>
        <v>0</v>
      </c>
      <c r="H967">
        <f>Drivers!H210</f>
        <v>0</v>
      </c>
      <c r="I967" t="str">
        <f>Drivers!I210</f>
        <v>x Turnover (Average length of stay in years)</v>
      </c>
      <c r="J967">
        <f>Drivers!J210</f>
        <v>0</v>
      </c>
      <c r="K967">
        <f>Drivers!K210</f>
        <v>0</v>
      </c>
      <c r="L967">
        <f>Drivers!L210</f>
        <v>0</v>
      </c>
      <c r="M967">
        <f>Drivers!M210</f>
        <v>0</v>
      </c>
      <c r="N967">
        <f>Drivers!N210</f>
        <v>0</v>
      </c>
      <c r="O967">
        <f>Drivers!O210</f>
        <v>0</v>
      </c>
      <c r="P967">
        <f>Drivers!P210</f>
        <v>0</v>
      </c>
      <c r="Q967">
        <f>Drivers!Q210</f>
        <v>0</v>
      </c>
      <c r="R967">
        <f>Drivers!R210</f>
        <v>0</v>
      </c>
      <c r="S967">
        <f>Drivers!S210</f>
        <v>0</v>
      </c>
      <c r="T967">
        <f>Drivers!T210</f>
        <v>0</v>
      </c>
      <c r="U967">
        <f>Drivers!U210</f>
        <v>0</v>
      </c>
      <c r="V967">
        <f>Drivers!V210</f>
        <v>0</v>
      </c>
      <c r="W967">
        <f>Drivers!W210</f>
        <v>0</v>
      </c>
      <c r="X967">
        <f>Drivers!X210</f>
        <v>0</v>
      </c>
      <c r="Y967">
        <f>Drivers!Y210</f>
        <v>0</v>
      </c>
      <c r="Z967">
        <f>Drivers!Z210</f>
        <v>0</v>
      </c>
      <c r="AA967">
        <f>Drivers!AA210</f>
        <v>0</v>
      </c>
      <c r="AB967">
        <f>Drivers!AB210</f>
        <v>0</v>
      </c>
      <c r="AC967">
        <f>Drivers!AC210</f>
        <v>0</v>
      </c>
      <c r="AD967">
        <f>Drivers!AD210</f>
        <v>0</v>
      </c>
      <c r="AE967">
        <f>Drivers!AE210</f>
        <v>0</v>
      </c>
      <c r="AF967">
        <f>Drivers!AF210</f>
        <v>0</v>
      </c>
      <c r="AG967">
        <f>Drivers!AG210</f>
        <v>0</v>
      </c>
      <c r="AH967">
        <f>Drivers!AH210</f>
        <v>0</v>
      </c>
      <c r="AI967">
        <f>Drivers!AI210</f>
        <v>0</v>
      </c>
      <c r="AJ967">
        <f>Drivers!AJ210</f>
        <v>0</v>
      </c>
      <c r="AK967">
        <f>Drivers!AK210</f>
        <v>0</v>
      </c>
      <c r="AL967">
        <f>Drivers!AL210</f>
        <v>0</v>
      </c>
      <c r="AM967">
        <f>Drivers!AM210</f>
        <v>0</v>
      </c>
      <c r="AN967">
        <f>Drivers!AN210</f>
        <v>0</v>
      </c>
      <c r="AO967">
        <f>Drivers!AO210</f>
        <v>0</v>
      </c>
      <c r="AP967">
        <f>Drivers!AP210</f>
        <v>0</v>
      </c>
      <c r="AQ967">
        <f>Drivers!AQ210</f>
        <v>0</v>
      </c>
      <c r="AR967">
        <f>Drivers!AR210</f>
        <v>0</v>
      </c>
      <c r="AS967">
        <f>Drivers!AS210</f>
        <v>0</v>
      </c>
      <c r="AT967">
        <f>Drivers!AT210</f>
        <v>0</v>
      </c>
      <c r="AU967">
        <f>Drivers!AU210</f>
        <v>0</v>
      </c>
      <c r="AV967">
        <f>Drivers!AV210</f>
        <v>0</v>
      </c>
      <c r="AW967">
        <f>Drivers!AW210</f>
        <v>0</v>
      </c>
      <c r="AX967">
        <f>Drivers!AX210</f>
        <v>0</v>
      </c>
      <c r="AY967">
        <f>Drivers!AY210</f>
        <v>0</v>
      </c>
      <c r="AZ967">
        <f>Drivers!AZ210</f>
        <v>0</v>
      </c>
      <c r="BA967">
        <f>Drivers!BA210</f>
        <v>0</v>
      </c>
      <c r="BB967">
        <f>Drivers!BB210</f>
        <v>0</v>
      </c>
      <c r="BC967">
        <f>Drivers!BC210</f>
        <v>0</v>
      </c>
      <c r="BD967">
        <f>Drivers!BD210</f>
        <v>0</v>
      </c>
      <c r="BE967">
        <f>Drivers!BE210</f>
        <v>0</v>
      </c>
      <c r="BF967">
        <f>Drivers!BF210</f>
        <v>0</v>
      </c>
      <c r="BG967">
        <f>Drivers!BG210</f>
        <v>0</v>
      </c>
      <c r="BH967">
        <f>Drivers!BH210</f>
        <v>0</v>
      </c>
      <c r="BI967">
        <f>Drivers!BI210</f>
        <v>0</v>
      </c>
      <c r="BJ967">
        <f>Drivers!BJ210</f>
        <v>0</v>
      </c>
      <c r="BK967">
        <f>Drivers!BK210</f>
        <v>0</v>
      </c>
      <c r="BL967">
        <f>Drivers!BL210</f>
        <v>0</v>
      </c>
      <c r="BM967">
        <f>Drivers!BM210</f>
        <v>0</v>
      </c>
      <c r="BN967">
        <f>Drivers!BN210</f>
        <v>0</v>
      </c>
      <c r="BO967">
        <f>Drivers!BO210</f>
        <v>0</v>
      </c>
      <c r="BP967">
        <f>Drivers!BP210</f>
        <v>0</v>
      </c>
      <c r="BQ967">
        <f>Drivers!BQ210</f>
        <v>0</v>
      </c>
      <c r="BR967">
        <f>Drivers!BR210</f>
        <v>0</v>
      </c>
      <c r="BS967">
        <f>Drivers!BS210</f>
        <v>0</v>
      </c>
      <c r="BT967">
        <f>Drivers!BT210</f>
        <v>0</v>
      </c>
      <c r="BU967">
        <f>Drivers!BU210</f>
        <v>0</v>
      </c>
      <c r="BV967">
        <f>Drivers!BV210</f>
        <v>0</v>
      </c>
      <c r="BW967">
        <f>Drivers!BW210</f>
        <v>0</v>
      </c>
      <c r="BX967">
        <f>Drivers!BX210</f>
        <v>0</v>
      </c>
      <c r="BY967">
        <f>Drivers!BY210</f>
        <v>0</v>
      </c>
      <c r="BZ967">
        <f>Drivers!BZ210</f>
        <v>0</v>
      </c>
      <c r="CA967">
        <f>Drivers!CA210</f>
        <v>0</v>
      </c>
      <c r="CB967">
        <f>Drivers!CB210</f>
        <v>0</v>
      </c>
      <c r="CC967">
        <f>Drivers!CC210</f>
        <v>0</v>
      </c>
      <c r="CD967">
        <f>Drivers!CD210</f>
        <v>0</v>
      </c>
      <c r="CE967">
        <f>Drivers!CE210</f>
        <v>0</v>
      </c>
      <c r="CF967">
        <f>Drivers!CF210</f>
        <v>0</v>
      </c>
      <c r="CG967">
        <f>Drivers!CG210</f>
        <v>0</v>
      </c>
      <c r="CH967">
        <f>Drivers!CH210</f>
        <v>0</v>
      </c>
      <c r="CI967">
        <f>Drivers!CI210</f>
        <v>0</v>
      </c>
      <c r="CJ967">
        <f>Drivers!CJ210</f>
        <v>0</v>
      </c>
      <c r="CK967">
        <f>Drivers!CK210</f>
        <v>0</v>
      </c>
      <c r="CL967">
        <f>Drivers!CL210</f>
        <v>0</v>
      </c>
      <c r="CM967">
        <f>Drivers!CM210</f>
        <v>0</v>
      </c>
      <c r="CN967">
        <f>Drivers!CN210</f>
        <v>0</v>
      </c>
      <c r="CO967">
        <f>Drivers!CO210</f>
        <v>0</v>
      </c>
      <c r="CP967">
        <f>Drivers!CP210</f>
        <v>0</v>
      </c>
      <c r="CQ967">
        <f>Drivers!CQ210</f>
        <v>0</v>
      </c>
      <c r="CR967">
        <f>Drivers!CR210</f>
        <v>0</v>
      </c>
      <c r="CS967">
        <f>Drivers!CS210</f>
        <v>0</v>
      </c>
      <c r="CT967">
        <f>Drivers!CT210</f>
        <v>0</v>
      </c>
      <c r="CU967">
        <f>Drivers!CU210</f>
        <v>0</v>
      </c>
      <c r="CV967">
        <f>Drivers!CV210</f>
        <v>0</v>
      </c>
      <c r="CW967">
        <f>Drivers!CW210</f>
        <v>0</v>
      </c>
      <c r="CX967">
        <f>Drivers!CX210</f>
        <v>0</v>
      </c>
      <c r="CY967">
        <f>Drivers!CY210</f>
        <v>0</v>
      </c>
      <c r="CZ967">
        <f>Drivers!CZ210</f>
        <v>0</v>
      </c>
      <c r="DA967">
        <f>Drivers!DA210</f>
        <v>0</v>
      </c>
      <c r="DB967">
        <f>Drivers!DB210</f>
        <v>0</v>
      </c>
      <c r="DC967">
        <f>Drivers!DC210</f>
        <v>0</v>
      </c>
      <c r="DD967">
        <f>Drivers!DD210</f>
        <v>0</v>
      </c>
      <c r="DE967">
        <f>Drivers!DE210</f>
        <v>0</v>
      </c>
      <c r="DF967">
        <f>Drivers!DF210</f>
        <v>0</v>
      </c>
      <c r="DG967">
        <f>Drivers!DG210</f>
        <v>0</v>
      </c>
      <c r="DH967">
        <f>Drivers!DH210</f>
        <v>0</v>
      </c>
      <c r="DI967">
        <f>Drivers!DI210</f>
        <v>0</v>
      </c>
      <c r="DJ967">
        <f>Drivers!DJ210</f>
        <v>0</v>
      </c>
      <c r="DK967">
        <f>Drivers!DK210</f>
        <v>0</v>
      </c>
      <c r="DL967">
        <f>Drivers!DL210</f>
        <v>0</v>
      </c>
      <c r="DM967">
        <f>Drivers!DM210</f>
        <v>0</v>
      </c>
      <c r="DN967">
        <f>Drivers!DN210</f>
        <v>0</v>
      </c>
      <c r="DO967">
        <f>Drivers!DO210</f>
        <v>0</v>
      </c>
      <c r="DP967">
        <f>Drivers!DP210</f>
        <v>0</v>
      </c>
      <c r="DQ967">
        <f>Drivers!DQ210</f>
        <v>0</v>
      </c>
      <c r="DR967">
        <f>Drivers!DR210</f>
        <v>0</v>
      </c>
      <c r="DS967">
        <f>Drivers!DS210</f>
        <v>0</v>
      </c>
      <c r="DT967">
        <f>Drivers!DT210</f>
        <v>0</v>
      </c>
      <c r="DU967">
        <f>Drivers!DU210</f>
        <v>0</v>
      </c>
      <c r="DV967">
        <f>Drivers!DV210</f>
        <v>0</v>
      </c>
      <c r="DW967">
        <f>Drivers!DW210</f>
        <v>0</v>
      </c>
      <c r="DX967">
        <f>Drivers!DX210</f>
        <v>0</v>
      </c>
      <c r="DY967">
        <f>Drivers!DY210</f>
        <v>0</v>
      </c>
      <c r="DZ967">
        <f>Drivers!DZ210</f>
        <v>0</v>
      </c>
      <c r="EA967">
        <f>Drivers!EA210</f>
        <v>0</v>
      </c>
      <c r="EB967">
        <f>Drivers!EB210</f>
        <v>0</v>
      </c>
      <c r="EC967">
        <f>Drivers!EC210</f>
        <v>2</v>
      </c>
      <c r="ED967">
        <f>Drivers!ED210</f>
        <v>2</v>
      </c>
      <c r="EE967">
        <f>Drivers!EE210</f>
        <v>2</v>
      </c>
      <c r="EF967">
        <f>Drivers!EF210</f>
        <v>2</v>
      </c>
      <c r="EG967">
        <f>Drivers!EG210</f>
        <v>2</v>
      </c>
      <c r="EH967">
        <f>Drivers!EH210</f>
        <v>2</v>
      </c>
      <c r="EI967">
        <f>Drivers!EI210</f>
        <v>2</v>
      </c>
      <c r="EJ967">
        <f>Drivers!EJ210</f>
        <v>2</v>
      </c>
      <c r="EK967">
        <f>Drivers!EK210</f>
        <v>0</v>
      </c>
    </row>
    <row r="968" spans="1:141">
      <c r="A968">
        <f>Drivers!A211</f>
        <v>0</v>
      </c>
      <c r="B968">
        <f>Drivers!B211</f>
        <v>0</v>
      </c>
      <c r="C968">
        <f>Drivers!C211</f>
        <v>0</v>
      </c>
      <c r="D968">
        <f>Drivers!D211</f>
        <v>0</v>
      </c>
      <c r="E968">
        <f>Drivers!E211</f>
        <v>0</v>
      </c>
      <c r="F968">
        <f>Drivers!F211</f>
        <v>0</v>
      </c>
      <c r="G968">
        <f>Drivers!G211</f>
        <v>0</v>
      </c>
      <c r="H968">
        <f>Drivers!H211</f>
        <v>0</v>
      </c>
      <c r="I968" t="str">
        <f>Drivers!I211</f>
        <v>= Unit Turnover</v>
      </c>
      <c r="J968">
        <f>Drivers!J211</f>
        <v>0</v>
      </c>
      <c r="K968">
        <f>Drivers!K211</f>
        <v>0</v>
      </c>
      <c r="L968">
        <f>Drivers!L211</f>
        <v>0</v>
      </c>
      <c r="M968">
        <f>Drivers!M211</f>
        <v>0</v>
      </c>
      <c r="N968">
        <f>Drivers!N211</f>
        <v>0</v>
      </c>
      <c r="O968">
        <f>Drivers!O211</f>
        <v>0</v>
      </c>
      <c r="P968">
        <f>Drivers!P211</f>
        <v>0</v>
      </c>
      <c r="Q968">
        <f>Drivers!Q211</f>
        <v>0</v>
      </c>
      <c r="R968">
        <f>Drivers!R211</f>
        <v>0</v>
      </c>
      <c r="S968">
        <f>Drivers!S211</f>
        <v>0</v>
      </c>
      <c r="T968">
        <f>Drivers!T211</f>
        <v>0</v>
      </c>
      <c r="U968">
        <f>Drivers!U211</f>
        <v>0</v>
      </c>
      <c r="V968">
        <f>Drivers!V211</f>
        <v>0</v>
      </c>
      <c r="W968">
        <f>Drivers!W211</f>
        <v>0</v>
      </c>
      <c r="X968">
        <f>Drivers!X211</f>
        <v>0</v>
      </c>
      <c r="Y968">
        <f>Drivers!Y211</f>
        <v>0</v>
      </c>
      <c r="Z968">
        <f>Drivers!Z211</f>
        <v>0</v>
      </c>
      <c r="AA968">
        <f>Drivers!AA211</f>
        <v>0</v>
      </c>
      <c r="AB968">
        <f>Drivers!AB211</f>
        <v>0</v>
      </c>
      <c r="AC968">
        <f>Drivers!AC211</f>
        <v>0</v>
      </c>
      <c r="AD968">
        <f>Drivers!AD211</f>
        <v>0</v>
      </c>
      <c r="AE968">
        <f>Drivers!AE211</f>
        <v>0</v>
      </c>
      <c r="AF968">
        <f>Drivers!AF211</f>
        <v>0</v>
      </c>
      <c r="AG968">
        <f>Drivers!AG211</f>
        <v>0</v>
      </c>
      <c r="AH968">
        <f>Drivers!AH211</f>
        <v>0</v>
      </c>
      <c r="AI968">
        <f>Drivers!AI211</f>
        <v>0</v>
      </c>
      <c r="AJ968">
        <f>Drivers!AJ211</f>
        <v>0</v>
      </c>
      <c r="AK968">
        <f>Drivers!AK211</f>
        <v>0</v>
      </c>
      <c r="AL968">
        <f>Drivers!AL211</f>
        <v>0</v>
      </c>
      <c r="AM968">
        <f>Drivers!AM211</f>
        <v>0</v>
      </c>
      <c r="AN968">
        <f>Drivers!AN211</f>
        <v>0</v>
      </c>
      <c r="AO968">
        <f>Drivers!AO211</f>
        <v>0</v>
      </c>
      <c r="AP968">
        <f>Drivers!AP211</f>
        <v>0</v>
      </c>
      <c r="AQ968">
        <f>Drivers!AQ211</f>
        <v>0</v>
      </c>
      <c r="AR968">
        <f>Drivers!AR211</f>
        <v>0</v>
      </c>
      <c r="AS968">
        <f>Drivers!AS211</f>
        <v>0</v>
      </c>
      <c r="AT968">
        <f>Drivers!AT211</f>
        <v>0</v>
      </c>
      <c r="AU968">
        <f>Drivers!AU211</f>
        <v>0</v>
      </c>
      <c r="AV968">
        <f>Drivers!AV211</f>
        <v>0</v>
      </c>
      <c r="AW968">
        <f>Drivers!AW211</f>
        <v>0</v>
      </c>
      <c r="AX968">
        <f>Drivers!AX211</f>
        <v>0</v>
      </c>
      <c r="AY968">
        <f>Drivers!AY211</f>
        <v>0</v>
      </c>
      <c r="AZ968">
        <f>Drivers!AZ211</f>
        <v>0</v>
      </c>
      <c r="BA968">
        <f>Drivers!BA211</f>
        <v>0</v>
      </c>
      <c r="BB968">
        <f>Drivers!BB211</f>
        <v>0</v>
      </c>
      <c r="BC968">
        <f>Drivers!BC211</f>
        <v>0</v>
      </c>
      <c r="BD968">
        <f>Drivers!BD211</f>
        <v>0</v>
      </c>
      <c r="BE968">
        <f>Drivers!BE211</f>
        <v>0</v>
      </c>
      <c r="BF968">
        <f>Drivers!BF211</f>
        <v>0</v>
      </c>
      <c r="BG968">
        <f>Drivers!BG211</f>
        <v>0</v>
      </c>
      <c r="BH968">
        <f>Drivers!BH211</f>
        <v>0</v>
      </c>
      <c r="BI968">
        <f>Drivers!BI211</f>
        <v>0</v>
      </c>
      <c r="BJ968">
        <f>Drivers!BJ211</f>
        <v>0</v>
      </c>
      <c r="BK968">
        <f>Drivers!BK211</f>
        <v>0</v>
      </c>
      <c r="BL968">
        <f>Drivers!BL211</f>
        <v>0</v>
      </c>
      <c r="BM968">
        <f>Drivers!BM211</f>
        <v>0</v>
      </c>
      <c r="BN968">
        <f>Drivers!BN211</f>
        <v>0</v>
      </c>
      <c r="BO968">
        <f>Drivers!BO211</f>
        <v>0</v>
      </c>
      <c r="BP968">
        <f>Drivers!BP211</f>
        <v>0</v>
      </c>
      <c r="BQ968">
        <f>Drivers!BQ211</f>
        <v>0</v>
      </c>
      <c r="BR968">
        <f>Drivers!BR211</f>
        <v>0</v>
      </c>
      <c r="BS968">
        <f>Drivers!BS211</f>
        <v>0</v>
      </c>
      <c r="BT968">
        <f>Drivers!BT211</f>
        <v>0</v>
      </c>
      <c r="BU968">
        <f>Drivers!BU211</f>
        <v>0</v>
      </c>
      <c r="BV968">
        <f>Drivers!BV211</f>
        <v>0</v>
      </c>
      <c r="BW968">
        <f>Drivers!BW211</f>
        <v>0</v>
      </c>
      <c r="BX968">
        <f>Drivers!BX211</f>
        <v>0</v>
      </c>
      <c r="BY968">
        <f>Drivers!BY211</f>
        <v>0</v>
      </c>
      <c r="BZ968">
        <f>Drivers!BZ211</f>
        <v>0</v>
      </c>
      <c r="CA968">
        <f>Drivers!CA211</f>
        <v>0</v>
      </c>
      <c r="CB968">
        <f>Drivers!CB211</f>
        <v>0</v>
      </c>
      <c r="CC968">
        <f>Drivers!CC211</f>
        <v>0</v>
      </c>
      <c r="CD968">
        <f>Drivers!CD211</f>
        <v>0</v>
      </c>
      <c r="CE968">
        <f>Drivers!CE211</f>
        <v>0</v>
      </c>
      <c r="CF968">
        <f>Drivers!CF211</f>
        <v>0</v>
      </c>
      <c r="CG968">
        <f>Drivers!CG211</f>
        <v>0</v>
      </c>
      <c r="CH968">
        <f>Drivers!CH211</f>
        <v>0</v>
      </c>
      <c r="CI968">
        <f>Drivers!CI211</f>
        <v>0</v>
      </c>
      <c r="CJ968">
        <f>Drivers!CJ211</f>
        <v>0</v>
      </c>
      <c r="CK968">
        <f>Drivers!CK211</f>
        <v>0</v>
      </c>
      <c r="CL968">
        <f>Drivers!CL211</f>
        <v>0</v>
      </c>
      <c r="CM968">
        <f>Drivers!CM211</f>
        <v>0</v>
      </c>
      <c r="CN968">
        <f>Drivers!CN211</f>
        <v>0</v>
      </c>
      <c r="CO968">
        <f>Drivers!CO211</f>
        <v>0</v>
      </c>
      <c r="CP968">
        <f>Drivers!CP211</f>
        <v>0</v>
      </c>
      <c r="CQ968">
        <f>Drivers!CQ211</f>
        <v>0</v>
      </c>
      <c r="CR968">
        <f>Drivers!CR211</f>
        <v>0</v>
      </c>
      <c r="CS968">
        <f>Drivers!CS211</f>
        <v>0</v>
      </c>
      <c r="CT968">
        <f>Drivers!CT211</f>
        <v>0</v>
      </c>
      <c r="CU968">
        <f>Drivers!CU211</f>
        <v>0</v>
      </c>
      <c r="CV968">
        <f>Drivers!CV211</f>
        <v>0</v>
      </c>
      <c r="CW968">
        <f>Drivers!CW211</f>
        <v>0</v>
      </c>
      <c r="CX968">
        <f>Drivers!CX211</f>
        <v>0</v>
      </c>
      <c r="CY968">
        <f>Drivers!CY211</f>
        <v>0</v>
      </c>
      <c r="CZ968">
        <f>Drivers!CZ211</f>
        <v>0</v>
      </c>
      <c r="DA968">
        <f>Drivers!DA211</f>
        <v>0</v>
      </c>
      <c r="DB968">
        <f>Drivers!DB211</f>
        <v>0</v>
      </c>
      <c r="DC968">
        <f>Drivers!DC211</f>
        <v>0</v>
      </c>
      <c r="DD968">
        <f>Drivers!DD211</f>
        <v>0</v>
      </c>
      <c r="DE968">
        <f>Drivers!DE211</f>
        <v>0</v>
      </c>
      <c r="DF968">
        <f>Drivers!DF211</f>
        <v>0</v>
      </c>
      <c r="DG968">
        <f>Drivers!DG211</f>
        <v>0</v>
      </c>
      <c r="DH968">
        <f>Drivers!DH211</f>
        <v>0</v>
      </c>
      <c r="DI968">
        <f>Drivers!DI211</f>
        <v>0</v>
      </c>
      <c r="DJ968">
        <f>Drivers!DJ211</f>
        <v>0</v>
      </c>
      <c r="DK968">
        <f>Drivers!DK211</f>
        <v>0</v>
      </c>
      <c r="DL968">
        <f>Drivers!DL211</f>
        <v>0</v>
      </c>
      <c r="DM968">
        <f>Drivers!DM211</f>
        <v>0</v>
      </c>
      <c r="DN968">
        <f>Drivers!DN211</f>
        <v>0</v>
      </c>
      <c r="DO968">
        <f>Drivers!DO211</f>
        <v>0</v>
      </c>
      <c r="DP968">
        <f>Drivers!DP211</f>
        <v>0</v>
      </c>
      <c r="DQ968">
        <f>Drivers!DQ211</f>
        <v>0</v>
      </c>
      <c r="DR968">
        <f>Drivers!DR211</f>
        <v>0</v>
      </c>
      <c r="DS968">
        <f>Drivers!DS211</f>
        <v>0</v>
      </c>
      <c r="DT968">
        <f>Drivers!DT211</f>
        <v>0</v>
      </c>
      <c r="DU968">
        <f>Drivers!DU211</f>
        <v>0</v>
      </c>
      <c r="DV968">
        <f>Drivers!DV211</f>
        <v>0</v>
      </c>
      <c r="DW968">
        <f>Drivers!DW211</f>
        <v>0</v>
      </c>
      <c r="DX968">
        <f>Drivers!DX211</f>
        <v>0</v>
      </c>
      <c r="DY968">
        <f>Drivers!DY211</f>
        <v>0</v>
      </c>
      <c r="DZ968">
        <f>Drivers!DZ211</f>
        <v>0</v>
      </c>
      <c r="EA968">
        <f>Drivers!EA211</f>
        <v>0</v>
      </c>
      <c r="EB968">
        <f>Drivers!EB211</f>
        <v>0</v>
      </c>
      <c r="EC968">
        <f>Drivers!EC211</f>
        <v>4.1810999999999998</v>
      </c>
      <c r="ED968">
        <f>Drivers!ED211</f>
        <v>4.3825320000000003</v>
      </c>
      <c r="EE968">
        <f>Drivers!EE211</f>
        <v>4.5903488400000008</v>
      </c>
      <c r="EF968">
        <f>Drivers!EF211</f>
        <v>4.804725340800001</v>
      </c>
      <c r="EG968">
        <f>Drivers!EG211</f>
        <v>5.0258407620960011</v>
      </c>
      <c r="EH968">
        <f>Drivers!EH211</f>
        <v>5.2538789101075212</v>
      </c>
      <c r="EI968">
        <f>Drivers!EI211</f>
        <v>5.4890282477346641</v>
      </c>
      <c r="EJ968">
        <f>Drivers!EJ211</f>
        <v>5.7314820073028496</v>
      </c>
      <c r="EK968">
        <f>Drivers!EK211</f>
        <v>0</v>
      </c>
    </row>
    <row r="969" spans="1:141">
      <c r="A969">
        <f>Drivers!A212</f>
        <v>0</v>
      </c>
      <c r="B969">
        <f>Drivers!B212</f>
        <v>0</v>
      </c>
      <c r="C969">
        <f>Drivers!C212</f>
        <v>0</v>
      </c>
      <c r="D969">
        <f>Drivers!D212</f>
        <v>0</v>
      </c>
      <c r="E969">
        <f>Drivers!E212</f>
        <v>0</v>
      </c>
      <c r="F969">
        <f>Drivers!F212</f>
        <v>0</v>
      </c>
      <c r="G969">
        <f>Drivers!G212</f>
        <v>0</v>
      </c>
      <c r="H969">
        <f>Drivers!H212</f>
        <v>0</v>
      </c>
      <c r="I969" t="str">
        <f>Drivers!I212</f>
        <v>x Average Annual Rent</v>
      </c>
      <c r="J969">
        <f>Drivers!J212</f>
        <v>0</v>
      </c>
      <c r="K969">
        <f>Drivers!K212</f>
        <v>0</v>
      </c>
      <c r="L969">
        <f>Drivers!L212</f>
        <v>0</v>
      </c>
      <c r="M969">
        <f>Drivers!M212</f>
        <v>0</v>
      </c>
      <c r="N969">
        <f>Drivers!N212</f>
        <v>0</v>
      </c>
      <c r="O969">
        <f>Drivers!O212</f>
        <v>0</v>
      </c>
      <c r="P969">
        <f>Drivers!P212</f>
        <v>0</v>
      </c>
      <c r="Q969">
        <f>Drivers!Q212</f>
        <v>0</v>
      </c>
      <c r="R969">
        <f>Drivers!R212</f>
        <v>0</v>
      </c>
      <c r="S969">
        <f>Drivers!S212</f>
        <v>0</v>
      </c>
      <c r="T969">
        <f>Drivers!T212</f>
        <v>0</v>
      </c>
      <c r="U969">
        <f>Drivers!U212</f>
        <v>0</v>
      </c>
      <c r="V969">
        <f>Drivers!V212</f>
        <v>0</v>
      </c>
      <c r="W969">
        <f>Drivers!W212</f>
        <v>0</v>
      </c>
      <c r="X969">
        <f>Drivers!X212</f>
        <v>0</v>
      </c>
      <c r="Y969">
        <f>Drivers!Y212</f>
        <v>0</v>
      </c>
      <c r="Z969">
        <f>Drivers!Z212</f>
        <v>0</v>
      </c>
      <c r="AA969">
        <f>Drivers!AA212</f>
        <v>0</v>
      </c>
      <c r="AB969">
        <f>Drivers!AB212</f>
        <v>0</v>
      </c>
      <c r="AC969">
        <f>Drivers!AC212</f>
        <v>0</v>
      </c>
      <c r="AD969">
        <f>Drivers!AD212</f>
        <v>0</v>
      </c>
      <c r="AE969">
        <f>Drivers!AE212</f>
        <v>0</v>
      </c>
      <c r="AF969">
        <f>Drivers!AF212</f>
        <v>0</v>
      </c>
      <c r="AG969">
        <f>Drivers!AG212</f>
        <v>0</v>
      </c>
      <c r="AH969">
        <f>Drivers!AH212</f>
        <v>0</v>
      </c>
      <c r="AI969">
        <f>Drivers!AI212</f>
        <v>0</v>
      </c>
      <c r="AJ969">
        <f>Drivers!AJ212</f>
        <v>0</v>
      </c>
      <c r="AK969">
        <f>Drivers!AK212</f>
        <v>0</v>
      </c>
      <c r="AL969">
        <f>Drivers!AL212</f>
        <v>0</v>
      </c>
      <c r="AM969">
        <f>Drivers!AM212</f>
        <v>0</v>
      </c>
      <c r="AN969">
        <f>Drivers!AN212</f>
        <v>0</v>
      </c>
      <c r="AO969">
        <f>Drivers!AO212</f>
        <v>0</v>
      </c>
      <c r="AP969">
        <f>Drivers!AP212</f>
        <v>0</v>
      </c>
      <c r="AQ969">
        <f>Drivers!AQ212</f>
        <v>0</v>
      </c>
      <c r="AR969">
        <f>Drivers!AR212</f>
        <v>0</v>
      </c>
      <c r="AS969">
        <f>Drivers!AS212</f>
        <v>0</v>
      </c>
      <c r="AT969">
        <f>Drivers!AT212</f>
        <v>0</v>
      </c>
      <c r="AU969">
        <f>Drivers!AU212</f>
        <v>0</v>
      </c>
      <c r="AV969">
        <f>Drivers!AV212</f>
        <v>0</v>
      </c>
      <c r="AW969">
        <f>Drivers!AW212</f>
        <v>0</v>
      </c>
      <c r="AX969">
        <f>Drivers!AX212</f>
        <v>0</v>
      </c>
      <c r="AY969">
        <f>Drivers!AY212</f>
        <v>0</v>
      </c>
      <c r="AZ969">
        <f>Drivers!AZ212</f>
        <v>0</v>
      </c>
      <c r="BA969">
        <f>Drivers!BA212</f>
        <v>0</v>
      </c>
      <c r="BB969">
        <f>Drivers!BB212</f>
        <v>0</v>
      </c>
      <c r="BC969">
        <f>Drivers!BC212</f>
        <v>0</v>
      </c>
      <c r="BD969">
        <f>Drivers!BD212</f>
        <v>0</v>
      </c>
      <c r="BE969">
        <f>Drivers!BE212</f>
        <v>0</v>
      </c>
      <c r="BF969">
        <f>Drivers!BF212</f>
        <v>0</v>
      </c>
      <c r="BG969">
        <f>Drivers!BG212</f>
        <v>0</v>
      </c>
      <c r="BH969">
        <f>Drivers!BH212</f>
        <v>0</v>
      </c>
      <c r="BI969">
        <f>Drivers!BI212</f>
        <v>0</v>
      </c>
      <c r="BJ969">
        <f>Drivers!BJ212</f>
        <v>0</v>
      </c>
      <c r="BK969">
        <f>Drivers!BK212</f>
        <v>0</v>
      </c>
      <c r="BL969">
        <f>Drivers!BL212</f>
        <v>0</v>
      </c>
      <c r="BM969">
        <f>Drivers!BM212</f>
        <v>0</v>
      </c>
      <c r="BN969">
        <f>Drivers!BN212</f>
        <v>0</v>
      </c>
      <c r="BO969">
        <f>Drivers!BO212</f>
        <v>0</v>
      </c>
      <c r="BP969">
        <f>Drivers!BP212</f>
        <v>0</v>
      </c>
      <c r="BQ969">
        <f>Drivers!BQ212</f>
        <v>0</v>
      </c>
      <c r="BR969">
        <f>Drivers!BR212</f>
        <v>0</v>
      </c>
      <c r="BS969">
        <f>Drivers!BS212</f>
        <v>0</v>
      </c>
      <c r="BT969">
        <f>Drivers!BT212</f>
        <v>0</v>
      </c>
      <c r="BU969">
        <f>Drivers!BU212</f>
        <v>0</v>
      </c>
      <c r="BV969">
        <f>Drivers!BV212</f>
        <v>0</v>
      </c>
      <c r="BW969">
        <f>Drivers!BW212</f>
        <v>0</v>
      </c>
      <c r="BX969">
        <f>Drivers!BX212</f>
        <v>0</v>
      </c>
      <c r="BY969">
        <f>Drivers!BY212</f>
        <v>0</v>
      </c>
      <c r="BZ969">
        <f>Drivers!BZ212</f>
        <v>0</v>
      </c>
      <c r="CA969">
        <f>Drivers!CA212</f>
        <v>0</v>
      </c>
      <c r="CB969">
        <f>Drivers!CB212</f>
        <v>0</v>
      </c>
      <c r="CC969">
        <f>Drivers!CC212</f>
        <v>0</v>
      </c>
      <c r="CD969">
        <f>Drivers!CD212</f>
        <v>0</v>
      </c>
      <c r="CE969">
        <f>Drivers!CE212</f>
        <v>0</v>
      </c>
      <c r="CF969">
        <f>Drivers!CF212</f>
        <v>0</v>
      </c>
      <c r="CG969">
        <f>Drivers!CG212</f>
        <v>0</v>
      </c>
      <c r="CH969">
        <f>Drivers!CH212</f>
        <v>0</v>
      </c>
      <c r="CI969">
        <f>Drivers!CI212</f>
        <v>0</v>
      </c>
      <c r="CJ969">
        <f>Drivers!CJ212</f>
        <v>0</v>
      </c>
      <c r="CK969">
        <f>Drivers!CK212</f>
        <v>0</v>
      </c>
      <c r="CL969">
        <f>Drivers!CL212</f>
        <v>0</v>
      </c>
      <c r="CM969">
        <f>Drivers!CM212</f>
        <v>0</v>
      </c>
      <c r="CN969">
        <f>Drivers!CN212</f>
        <v>0</v>
      </c>
      <c r="CO969">
        <f>Drivers!CO212</f>
        <v>0</v>
      </c>
      <c r="CP969">
        <f>Drivers!CP212</f>
        <v>0</v>
      </c>
      <c r="CQ969">
        <f>Drivers!CQ212</f>
        <v>0</v>
      </c>
      <c r="CR969">
        <f>Drivers!CR212</f>
        <v>0</v>
      </c>
      <c r="CS969">
        <f>Drivers!CS212</f>
        <v>0</v>
      </c>
      <c r="CT969">
        <f>Drivers!CT212</f>
        <v>0</v>
      </c>
      <c r="CU969">
        <f>Drivers!CU212</f>
        <v>0</v>
      </c>
      <c r="CV969">
        <f>Drivers!CV212</f>
        <v>0</v>
      </c>
      <c r="CW969">
        <f>Drivers!CW212</f>
        <v>0</v>
      </c>
      <c r="CX969">
        <f>Drivers!CX212</f>
        <v>0</v>
      </c>
      <c r="CY969">
        <f>Drivers!CY212</f>
        <v>0</v>
      </c>
      <c r="CZ969">
        <f>Drivers!CZ212</f>
        <v>0</v>
      </c>
      <c r="DA969">
        <f>Drivers!DA212</f>
        <v>0</v>
      </c>
      <c r="DB969">
        <f>Drivers!DB212</f>
        <v>0</v>
      </c>
      <c r="DC969">
        <f>Drivers!DC212</f>
        <v>0</v>
      </c>
      <c r="DD969">
        <f>Drivers!DD212</f>
        <v>0</v>
      </c>
      <c r="DE969">
        <f>Drivers!DE212</f>
        <v>0</v>
      </c>
      <c r="DF969">
        <f>Drivers!DF212</f>
        <v>0</v>
      </c>
      <c r="DG969">
        <f>Drivers!DG212</f>
        <v>0</v>
      </c>
      <c r="DH969">
        <f>Drivers!DH212</f>
        <v>0</v>
      </c>
      <c r="DI969">
        <f>Drivers!DI212</f>
        <v>0</v>
      </c>
      <c r="DJ969">
        <f>Drivers!DJ212</f>
        <v>0</v>
      </c>
      <c r="DK969">
        <f>Drivers!DK212</f>
        <v>0</v>
      </c>
      <c r="DL969">
        <f>Drivers!DL212</f>
        <v>0</v>
      </c>
      <c r="DM969">
        <f>Drivers!DM212</f>
        <v>0</v>
      </c>
      <c r="DN969">
        <f>Drivers!DN212</f>
        <v>0</v>
      </c>
      <c r="DO969">
        <f>Drivers!DO212</f>
        <v>0</v>
      </c>
      <c r="DP969">
        <f>Drivers!DP212</f>
        <v>0</v>
      </c>
      <c r="DQ969">
        <f>Drivers!DQ212</f>
        <v>0</v>
      </c>
      <c r="DR969">
        <f>Drivers!DR212</f>
        <v>0</v>
      </c>
      <c r="DS969">
        <f>Drivers!DS212</f>
        <v>0</v>
      </c>
      <c r="DT969">
        <f>Drivers!DT212</f>
        <v>0</v>
      </c>
      <c r="DU969">
        <f>Drivers!DU212</f>
        <v>0</v>
      </c>
      <c r="DV969">
        <f>Drivers!DV212</f>
        <v>0</v>
      </c>
      <c r="DW969">
        <f>Drivers!DW212</f>
        <v>0</v>
      </c>
      <c r="DX969">
        <f>Drivers!DX212</f>
        <v>0</v>
      </c>
      <c r="DY969">
        <f>Drivers!DY212</f>
        <v>0</v>
      </c>
      <c r="DZ969">
        <f>Drivers!DZ212</f>
        <v>0</v>
      </c>
      <c r="EA969">
        <f>Drivers!EA212</f>
        <v>0</v>
      </c>
      <c r="EB969">
        <f>Drivers!EB212</f>
        <v>0</v>
      </c>
      <c r="EC969">
        <f>Drivers!EC212</f>
        <v>14400</v>
      </c>
      <c r="ED969">
        <f>Drivers!ED212</f>
        <v>14688</v>
      </c>
      <c r="EE969">
        <f>Drivers!EE212</f>
        <v>14981.76</v>
      </c>
      <c r="EF969">
        <f>Drivers!EF212</f>
        <v>15281.395200000001</v>
      </c>
      <c r="EG969">
        <f>Drivers!EG212</f>
        <v>15587.023104000002</v>
      </c>
      <c r="EH969">
        <f>Drivers!EH212</f>
        <v>15898.763566080002</v>
      </c>
      <c r="EI969">
        <f>Drivers!EI212</f>
        <v>16216.738837401603</v>
      </c>
      <c r="EJ969">
        <f>Drivers!EJ212</f>
        <v>16541.073614149635</v>
      </c>
      <c r="EK969">
        <f>Drivers!EK212</f>
        <v>0</v>
      </c>
    </row>
    <row r="970" spans="1:141">
      <c r="A970">
        <f>Drivers!A213</f>
        <v>0</v>
      </c>
      <c r="B970">
        <f>Drivers!B213</f>
        <v>0</v>
      </c>
      <c r="C970">
        <f>Drivers!C213</f>
        <v>0</v>
      </c>
      <c r="D970">
        <f>Drivers!D213</f>
        <v>0</v>
      </c>
      <c r="E970">
        <f>Drivers!E213</f>
        <v>0</v>
      </c>
      <c r="F970">
        <f>Drivers!F213</f>
        <v>0</v>
      </c>
      <c r="G970">
        <f>Drivers!G213</f>
        <v>0</v>
      </c>
      <c r="H970">
        <f>Drivers!H213</f>
        <v>0</v>
      </c>
      <c r="I970" t="str">
        <f>Drivers!I213</f>
        <v>= Total Rent Revenue</v>
      </c>
      <c r="J970">
        <f>Drivers!J213</f>
        <v>0</v>
      </c>
      <c r="K970">
        <f>Drivers!K213</f>
        <v>0</v>
      </c>
      <c r="L970">
        <f>Drivers!L213</f>
        <v>0</v>
      </c>
      <c r="M970">
        <f>Drivers!M213</f>
        <v>0</v>
      </c>
      <c r="N970">
        <f>Drivers!N213</f>
        <v>0</v>
      </c>
      <c r="O970">
        <f>Drivers!O213</f>
        <v>0</v>
      </c>
      <c r="P970">
        <f>Drivers!P213</f>
        <v>0</v>
      </c>
      <c r="Q970">
        <f>Drivers!Q213</f>
        <v>0</v>
      </c>
      <c r="R970">
        <f>Drivers!R213</f>
        <v>0</v>
      </c>
      <c r="S970">
        <f>Drivers!S213</f>
        <v>0</v>
      </c>
      <c r="T970">
        <f>Drivers!T213</f>
        <v>0</v>
      </c>
      <c r="U970">
        <f>Drivers!U213</f>
        <v>0</v>
      </c>
      <c r="V970">
        <f>Drivers!V213</f>
        <v>0</v>
      </c>
      <c r="W970">
        <f>Drivers!W213</f>
        <v>0</v>
      </c>
      <c r="X970">
        <f>Drivers!X213</f>
        <v>0</v>
      </c>
      <c r="Y970">
        <f>Drivers!Y213</f>
        <v>0</v>
      </c>
      <c r="Z970">
        <f>Drivers!Z213</f>
        <v>0</v>
      </c>
      <c r="AA970">
        <f>Drivers!AA213</f>
        <v>0</v>
      </c>
      <c r="AB970">
        <f>Drivers!AB213</f>
        <v>0</v>
      </c>
      <c r="AC970">
        <f>Drivers!AC213</f>
        <v>0</v>
      </c>
      <c r="AD970">
        <f>Drivers!AD213</f>
        <v>0</v>
      </c>
      <c r="AE970">
        <f>Drivers!AE213</f>
        <v>0</v>
      </c>
      <c r="AF970">
        <f>Drivers!AF213</f>
        <v>0</v>
      </c>
      <c r="AG970">
        <f>Drivers!AG213</f>
        <v>0</v>
      </c>
      <c r="AH970">
        <f>Drivers!AH213</f>
        <v>0</v>
      </c>
      <c r="AI970">
        <f>Drivers!AI213</f>
        <v>0</v>
      </c>
      <c r="AJ970">
        <f>Drivers!AJ213</f>
        <v>0</v>
      </c>
      <c r="AK970">
        <f>Drivers!AK213</f>
        <v>0</v>
      </c>
      <c r="AL970">
        <f>Drivers!AL213</f>
        <v>0</v>
      </c>
      <c r="AM970">
        <f>Drivers!AM213</f>
        <v>0</v>
      </c>
      <c r="AN970">
        <f>Drivers!AN213</f>
        <v>0</v>
      </c>
      <c r="AO970">
        <f>Drivers!AO213</f>
        <v>0</v>
      </c>
      <c r="AP970">
        <f>Drivers!AP213</f>
        <v>0</v>
      </c>
      <c r="AQ970">
        <f>Drivers!AQ213</f>
        <v>0</v>
      </c>
      <c r="AR970">
        <f>Drivers!AR213</f>
        <v>0</v>
      </c>
      <c r="AS970">
        <f>Drivers!AS213</f>
        <v>0</v>
      </c>
      <c r="AT970">
        <f>Drivers!AT213</f>
        <v>0</v>
      </c>
      <c r="AU970">
        <f>Drivers!AU213</f>
        <v>0</v>
      </c>
      <c r="AV970">
        <f>Drivers!AV213</f>
        <v>0</v>
      </c>
      <c r="AW970">
        <f>Drivers!AW213</f>
        <v>0</v>
      </c>
      <c r="AX970">
        <f>Drivers!AX213</f>
        <v>0</v>
      </c>
      <c r="AY970">
        <f>Drivers!AY213</f>
        <v>0</v>
      </c>
      <c r="AZ970">
        <f>Drivers!AZ213</f>
        <v>0</v>
      </c>
      <c r="BA970">
        <f>Drivers!BA213</f>
        <v>0</v>
      </c>
      <c r="BB970">
        <f>Drivers!BB213</f>
        <v>0</v>
      </c>
      <c r="BC970">
        <f>Drivers!BC213</f>
        <v>0</v>
      </c>
      <c r="BD970">
        <f>Drivers!BD213</f>
        <v>0</v>
      </c>
      <c r="BE970">
        <f>Drivers!BE213</f>
        <v>0</v>
      </c>
      <c r="BF970">
        <f>Drivers!BF213</f>
        <v>0</v>
      </c>
      <c r="BG970">
        <f>Drivers!BG213</f>
        <v>0</v>
      </c>
      <c r="BH970">
        <f>Drivers!BH213</f>
        <v>0</v>
      </c>
      <c r="BI970">
        <f>Drivers!BI213</f>
        <v>0</v>
      </c>
      <c r="BJ970">
        <f>Drivers!BJ213</f>
        <v>0</v>
      </c>
      <c r="BK970">
        <f>Drivers!BK213</f>
        <v>0</v>
      </c>
      <c r="BL970">
        <f>Drivers!BL213</f>
        <v>0</v>
      </c>
      <c r="BM970">
        <f>Drivers!BM213</f>
        <v>0</v>
      </c>
      <c r="BN970">
        <f>Drivers!BN213</f>
        <v>0</v>
      </c>
      <c r="BO970">
        <f>Drivers!BO213</f>
        <v>0</v>
      </c>
      <c r="BP970">
        <f>Drivers!BP213</f>
        <v>0</v>
      </c>
      <c r="BQ970">
        <f>Drivers!BQ213</f>
        <v>0</v>
      </c>
      <c r="BR970">
        <f>Drivers!BR213</f>
        <v>0</v>
      </c>
      <c r="BS970">
        <f>Drivers!BS213</f>
        <v>0</v>
      </c>
      <c r="BT970">
        <f>Drivers!BT213</f>
        <v>0</v>
      </c>
      <c r="BU970">
        <f>Drivers!BU213</f>
        <v>0</v>
      </c>
      <c r="BV970">
        <f>Drivers!BV213</f>
        <v>0</v>
      </c>
      <c r="BW970">
        <f>Drivers!BW213</f>
        <v>0</v>
      </c>
      <c r="BX970">
        <f>Drivers!BX213</f>
        <v>0</v>
      </c>
      <c r="BY970">
        <f>Drivers!BY213</f>
        <v>0</v>
      </c>
      <c r="BZ970">
        <f>Drivers!BZ213</f>
        <v>0</v>
      </c>
      <c r="CA970">
        <f>Drivers!CA213</f>
        <v>0</v>
      </c>
      <c r="CB970">
        <f>Drivers!CB213</f>
        <v>0</v>
      </c>
      <c r="CC970">
        <f>Drivers!CC213</f>
        <v>0</v>
      </c>
      <c r="CD970">
        <f>Drivers!CD213</f>
        <v>0</v>
      </c>
      <c r="CE970">
        <f>Drivers!CE213</f>
        <v>0</v>
      </c>
      <c r="CF970">
        <f>Drivers!CF213</f>
        <v>0</v>
      </c>
      <c r="CG970">
        <f>Drivers!CG213</f>
        <v>0</v>
      </c>
      <c r="CH970">
        <f>Drivers!CH213</f>
        <v>0</v>
      </c>
      <c r="CI970">
        <f>Drivers!CI213</f>
        <v>0</v>
      </c>
      <c r="CJ970">
        <f>Drivers!CJ213</f>
        <v>0</v>
      </c>
      <c r="CK970">
        <f>Drivers!CK213</f>
        <v>0</v>
      </c>
      <c r="CL970">
        <f>Drivers!CL213</f>
        <v>0</v>
      </c>
      <c r="CM970">
        <f>Drivers!CM213</f>
        <v>0</v>
      </c>
      <c r="CN970">
        <f>Drivers!CN213</f>
        <v>0</v>
      </c>
      <c r="CO970">
        <f>Drivers!CO213</f>
        <v>0</v>
      </c>
      <c r="CP970">
        <f>Drivers!CP213</f>
        <v>0</v>
      </c>
      <c r="CQ970">
        <f>Drivers!CQ213</f>
        <v>0</v>
      </c>
      <c r="CR970">
        <f>Drivers!CR213</f>
        <v>0</v>
      </c>
      <c r="CS970">
        <f>Drivers!CS213</f>
        <v>0</v>
      </c>
      <c r="CT970">
        <f>Drivers!CT213</f>
        <v>0</v>
      </c>
      <c r="CU970">
        <f>Drivers!CU213</f>
        <v>0</v>
      </c>
      <c r="CV970">
        <f>Drivers!CV213</f>
        <v>0</v>
      </c>
      <c r="CW970">
        <f>Drivers!CW213</f>
        <v>0</v>
      </c>
      <c r="CX970">
        <f>Drivers!CX213</f>
        <v>0</v>
      </c>
      <c r="CY970">
        <f>Drivers!CY213</f>
        <v>0</v>
      </c>
      <c r="CZ970">
        <f>Drivers!CZ213</f>
        <v>0</v>
      </c>
      <c r="DA970">
        <f>Drivers!DA213</f>
        <v>0</v>
      </c>
      <c r="DB970">
        <f>Drivers!DB213</f>
        <v>0</v>
      </c>
      <c r="DC970">
        <f>Drivers!DC213</f>
        <v>0</v>
      </c>
      <c r="DD970">
        <f>Drivers!DD213</f>
        <v>0</v>
      </c>
      <c r="DE970">
        <f>Drivers!DE213</f>
        <v>0</v>
      </c>
      <c r="DF970">
        <f>Drivers!DF213</f>
        <v>0</v>
      </c>
      <c r="DG970">
        <f>Drivers!DG213</f>
        <v>0</v>
      </c>
      <c r="DH970">
        <f>Drivers!DH213</f>
        <v>0</v>
      </c>
      <c r="DI970">
        <f>Drivers!DI213</f>
        <v>0</v>
      </c>
      <c r="DJ970">
        <f>Drivers!DJ213</f>
        <v>0</v>
      </c>
      <c r="DK970">
        <f>Drivers!DK213</f>
        <v>0</v>
      </c>
      <c r="DL970">
        <f>Drivers!DL213</f>
        <v>0</v>
      </c>
      <c r="DM970">
        <f>Drivers!DM213</f>
        <v>0</v>
      </c>
      <c r="DN970">
        <f>Drivers!DN213</f>
        <v>0</v>
      </c>
      <c r="DO970">
        <f>Drivers!DO213</f>
        <v>0</v>
      </c>
      <c r="DP970">
        <f>Drivers!DP213</f>
        <v>0</v>
      </c>
      <c r="DQ970">
        <f>Drivers!DQ213</f>
        <v>0</v>
      </c>
      <c r="DR970">
        <f>Drivers!DR213</f>
        <v>0</v>
      </c>
      <c r="DS970">
        <f>Drivers!DS213</f>
        <v>0</v>
      </c>
      <c r="DT970">
        <f>Drivers!DT213</f>
        <v>0</v>
      </c>
      <c r="DU970">
        <f>Drivers!DU213</f>
        <v>0</v>
      </c>
      <c r="DV970">
        <f>Drivers!DV213</f>
        <v>0</v>
      </c>
      <c r="DW970">
        <f>Drivers!DW213</f>
        <v>0</v>
      </c>
      <c r="DX970">
        <f>Drivers!DX213</f>
        <v>0</v>
      </c>
      <c r="DY970">
        <f>Drivers!DY213</f>
        <v>0</v>
      </c>
      <c r="DZ970">
        <f>Drivers!DZ213</f>
        <v>0</v>
      </c>
      <c r="EA970">
        <f>Drivers!EA213</f>
        <v>0</v>
      </c>
      <c r="EB970">
        <f>Drivers!EB213</f>
        <v>0</v>
      </c>
      <c r="EC970">
        <f>Drivers!EC213</f>
        <v>60207.839999999997</v>
      </c>
      <c r="ED970">
        <f>Drivers!ED213</f>
        <v>64370.630016000003</v>
      </c>
      <c r="EE970">
        <f>Drivers!EE213</f>
        <v>68771.504637158418</v>
      </c>
      <c r="EF970">
        <f>Drivers!EF213</f>
        <v>73422.906760219499</v>
      </c>
      <c r="EG970">
        <f>Drivers!EG213</f>
        <v>78337.896075815341</v>
      </c>
      <c r="EH970">
        <f>Drivers!EH213</f>
        <v>83530.178596613565</v>
      </c>
      <c r="EI970">
        <f>Drivers!EI213</f>
        <v>89014.137564633187</v>
      </c>
      <c r="EJ970">
        <f>Drivers!EJ213</f>
        <v>94804.865800970554</v>
      </c>
      <c r="EK970">
        <f>Drivers!EK213</f>
        <v>0</v>
      </c>
    </row>
    <row r="971" spans="1:141">
      <c r="A971">
        <f>Drivers!A214</f>
        <v>0</v>
      </c>
      <c r="B971">
        <f>Drivers!B214</f>
        <v>0</v>
      </c>
      <c r="C971">
        <f>Drivers!C214</f>
        <v>0</v>
      </c>
      <c r="D971">
        <f>Drivers!D214</f>
        <v>0</v>
      </c>
      <c r="E971">
        <f>Drivers!E214</f>
        <v>0</v>
      </c>
      <c r="F971">
        <f>Drivers!F214</f>
        <v>0</v>
      </c>
      <c r="G971">
        <f>Drivers!G214</f>
        <v>0</v>
      </c>
      <c r="H971">
        <f>Drivers!H214</f>
        <v>0</v>
      </c>
      <c r="I971" t="str">
        <f>Drivers!I214</f>
        <v>x Marketing as a % of Rent Rolls</v>
      </c>
      <c r="J971">
        <f>Drivers!J214</f>
        <v>0</v>
      </c>
      <c r="K971">
        <f>Drivers!K214</f>
        <v>0</v>
      </c>
      <c r="L971">
        <f>Drivers!L214</f>
        <v>0</v>
      </c>
      <c r="M971">
        <f>Drivers!M214</f>
        <v>0</v>
      </c>
      <c r="N971">
        <f>Drivers!N214</f>
        <v>0</v>
      </c>
      <c r="O971">
        <f>Drivers!O214</f>
        <v>0</v>
      </c>
      <c r="P971">
        <f>Drivers!P214</f>
        <v>0</v>
      </c>
      <c r="Q971">
        <f>Drivers!Q214</f>
        <v>0</v>
      </c>
      <c r="R971">
        <f>Drivers!R214</f>
        <v>0</v>
      </c>
      <c r="S971">
        <f>Drivers!S214</f>
        <v>0</v>
      </c>
      <c r="T971">
        <f>Drivers!T214</f>
        <v>0</v>
      </c>
      <c r="U971">
        <f>Drivers!U214</f>
        <v>0</v>
      </c>
      <c r="V971">
        <f>Drivers!V214</f>
        <v>0</v>
      </c>
      <c r="W971">
        <f>Drivers!W214</f>
        <v>0</v>
      </c>
      <c r="X971">
        <f>Drivers!X214</f>
        <v>0</v>
      </c>
      <c r="Y971">
        <f>Drivers!Y214</f>
        <v>0</v>
      </c>
      <c r="Z971">
        <f>Drivers!Z214</f>
        <v>0</v>
      </c>
      <c r="AA971">
        <f>Drivers!AA214</f>
        <v>0</v>
      </c>
      <c r="AB971">
        <f>Drivers!AB214</f>
        <v>0</v>
      </c>
      <c r="AC971">
        <f>Drivers!AC214</f>
        <v>0</v>
      </c>
      <c r="AD971">
        <f>Drivers!AD214</f>
        <v>0</v>
      </c>
      <c r="AE971">
        <f>Drivers!AE214</f>
        <v>0</v>
      </c>
      <c r="AF971">
        <f>Drivers!AF214</f>
        <v>0</v>
      </c>
      <c r="AG971">
        <f>Drivers!AG214</f>
        <v>0</v>
      </c>
      <c r="AH971">
        <f>Drivers!AH214</f>
        <v>0</v>
      </c>
      <c r="AI971">
        <f>Drivers!AI214</f>
        <v>0</v>
      </c>
      <c r="AJ971">
        <f>Drivers!AJ214</f>
        <v>0</v>
      </c>
      <c r="AK971">
        <f>Drivers!AK214</f>
        <v>0</v>
      </c>
      <c r="AL971">
        <f>Drivers!AL214</f>
        <v>0</v>
      </c>
      <c r="AM971">
        <f>Drivers!AM214</f>
        <v>0</v>
      </c>
      <c r="AN971">
        <f>Drivers!AN214</f>
        <v>0</v>
      </c>
      <c r="AO971">
        <f>Drivers!AO214</f>
        <v>0</v>
      </c>
      <c r="AP971">
        <f>Drivers!AP214</f>
        <v>0</v>
      </c>
      <c r="AQ971">
        <f>Drivers!AQ214</f>
        <v>0</v>
      </c>
      <c r="AR971">
        <f>Drivers!AR214</f>
        <v>0</v>
      </c>
      <c r="AS971">
        <f>Drivers!AS214</f>
        <v>0</v>
      </c>
      <c r="AT971">
        <f>Drivers!AT214</f>
        <v>0</v>
      </c>
      <c r="AU971">
        <f>Drivers!AU214</f>
        <v>0</v>
      </c>
      <c r="AV971">
        <f>Drivers!AV214</f>
        <v>0</v>
      </c>
      <c r="AW971">
        <f>Drivers!AW214</f>
        <v>0</v>
      </c>
      <c r="AX971">
        <f>Drivers!AX214</f>
        <v>0</v>
      </c>
      <c r="AY971">
        <f>Drivers!AY214</f>
        <v>0</v>
      </c>
      <c r="AZ971">
        <f>Drivers!AZ214</f>
        <v>0</v>
      </c>
      <c r="BA971">
        <f>Drivers!BA214</f>
        <v>0</v>
      </c>
      <c r="BB971">
        <f>Drivers!BB214</f>
        <v>0</v>
      </c>
      <c r="BC971">
        <f>Drivers!BC214</f>
        <v>0</v>
      </c>
      <c r="BD971">
        <f>Drivers!BD214</f>
        <v>0</v>
      </c>
      <c r="BE971">
        <f>Drivers!BE214</f>
        <v>0</v>
      </c>
      <c r="BF971">
        <f>Drivers!BF214</f>
        <v>0</v>
      </c>
      <c r="BG971">
        <f>Drivers!BG214</f>
        <v>0</v>
      </c>
      <c r="BH971">
        <f>Drivers!BH214</f>
        <v>0</v>
      </c>
      <c r="BI971">
        <f>Drivers!BI214</f>
        <v>0</v>
      </c>
      <c r="BJ971">
        <f>Drivers!BJ214</f>
        <v>0</v>
      </c>
      <c r="BK971">
        <f>Drivers!BK214</f>
        <v>0</v>
      </c>
      <c r="BL971">
        <f>Drivers!BL214</f>
        <v>0</v>
      </c>
      <c r="BM971">
        <f>Drivers!BM214</f>
        <v>0</v>
      </c>
      <c r="BN971">
        <f>Drivers!BN214</f>
        <v>0</v>
      </c>
      <c r="BO971">
        <f>Drivers!BO214</f>
        <v>0</v>
      </c>
      <c r="BP971">
        <f>Drivers!BP214</f>
        <v>0</v>
      </c>
      <c r="BQ971">
        <f>Drivers!BQ214</f>
        <v>0</v>
      </c>
      <c r="BR971">
        <f>Drivers!BR214</f>
        <v>0</v>
      </c>
      <c r="BS971">
        <f>Drivers!BS214</f>
        <v>0</v>
      </c>
      <c r="BT971">
        <f>Drivers!BT214</f>
        <v>0</v>
      </c>
      <c r="BU971">
        <f>Drivers!BU214</f>
        <v>0</v>
      </c>
      <c r="BV971">
        <f>Drivers!BV214</f>
        <v>0</v>
      </c>
      <c r="BW971">
        <f>Drivers!BW214</f>
        <v>0</v>
      </c>
      <c r="BX971">
        <f>Drivers!BX214</f>
        <v>0</v>
      </c>
      <c r="BY971">
        <f>Drivers!BY214</f>
        <v>0</v>
      </c>
      <c r="BZ971">
        <f>Drivers!BZ214</f>
        <v>0</v>
      </c>
      <c r="CA971">
        <f>Drivers!CA214</f>
        <v>0</v>
      </c>
      <c r="CB971">
        <f>Drivers!CB214</f>
        <v>0</v>
      </c>
      <c r="CC971">
        <f>Drivers!CC214</f>
        <v>0</v>
      </c>
      <c r="CD971">
        <f>Drivers!CD214</f>
        <v>0</v>
      </c>
      <c r="CE971">
        <f>Drivers!CE214</f>
        <v>0</v>
      </c>
      <c r="CF971">
        <f>Drivers!CF214</f>
        <v>0</v>
      </c>
      <c r="CG971">
        <f>Drivers!CG214</f>
        <v>0</v>
      </c>
      <c r="CH971">
        <f>Drivers!CH214</f>
        <v>0</v>
      </c>
      <c r="CI971">
        <f>Drivers!CI214</f>
        <v>0</v>
      </c>
      <c r="CJ971">
        <f>Drivers!CJ214</f>
        <v>0</v>
      </c>
      <c r="CK971">
        <f>Drivers!CK214</f>
        <v>0</v>
      </c>
      <c r="CL971">
        <f>Drivers!CL214</f>
        <v>0</v>
      </c>
      <c r="CM971">
        <f>Drivers!CM214</f>
        <v>0</v>
      </c>
      <c r="CN971">
        <f>Drivers!CN214</f>
        <v>0</v>
      </c>
      <c r="CO971">
        <f>Drivers!CO214</f>
        <v>0</v>
      </c>
      <c r="CP971">
        <f>Drivers!CP214</f>
        <v>0</v>
      </c>
      <c r="CQ971">
        <f>Drivers!CQ214</f>
        <v>0</v>
      </c>
      <c r="CR971">
        <f>Drivers!CR214</f>
        <v>0</v>
      </c>
      <c r="CS971">
        <f>Drivers!CS214</f>
        <v>0</v>
      </c>
      <c r="CT971">
        <f>Drivers!CT214</f>
        <v>0</v>
      </c>
      <c r="CU971">
        <f>Drivers!CU214</f>
        <v>0</v>
      </c>
      <c r="CV971">
        <f>Drivers!CV214</f>
        <v>0</v>
      </c>
      <c r="CW971">
        <f>Drivers!CW214</f>
        <v>0</v>
      </c>
      <c r="CX971">
        <f>Drivers!CX214</f>
        <v>0</v>
      </c>
      <c r="CY971">
        <f>Drivers!CY214</f>
        <v>0</v>
      </c>
      <c r="CZ971">
        <f>Drivers!CZ214</f>
        <v>0</v>
      </c>
      <c r="DA971">
        <f>Drivers!DA214</f>
        <v>0</v>
      </c>
      <c r="DB971">
        <f>Drivers!DB214</f>
        <v>0</v>
      </c>
      <c r="DC971">
        <f>Drivers!DC214</f>
        <v>0</v>
      </c>
      <c r="DD971">
        <f>Drivers!DD214</f>
        <v>0</v>
      </c>
      <c r="DE971">
        <f>Drivers!DE214</f>
        <v>0</v>
      </c>
      <c r="DF971">
        <f>Drivers!DF214</f>
        <v>0</v>
      </c>
      <c r="DG971">
        <f>Drivers!DG214</f>
        <v>0</v>
      </c>
      <c r="DH971">
        <f>Drivers!DH214</f>
        <v>0</v>
      </c>
      <c r="DI971">
        <f>Drivers!DI214</f>
        <v>0</v>
      </c>
      <c r="DJ971">
        <f>Drivers!DJ214</f>
        <v>0</v>
      </c>
      <c r="DK971">
        <f>Drivers!DK214</f>
        <v>0</v>
      </c>
      <c r="DL971">
        <f>Drivers!DL214</f>
        <v>0</v>
      </c>
      <c r="DM971">
        <f>Drivers!DM214</f>
        <v>0</v>
      </c>
      <c r="DN971">
        <f>Drivers!DN214</f>
        <v>0</v>
      </c>
      <c r="DO971">
        <f>Drivers!DO214</f>
        <v>0</v>
      </c>
      <c r="DP971">
        <f>Drivers!DP214</f>
        <v>0</v>
      </c>
      <c r="DQ971">
        <f>Drivers!DQ214</f>
        <v>0</v>
      </c>
      <c r="DR971">
        <f>Drivers!DR214</f>
        <v>0</v>
      </c>
      <c r="DS971">
        <f>Drivers!DS214</f>
        <v>0</v>
      </c>
      <c r="DT971">
        <f>Drivers!DT214</f>
        <v>0</v>
      </c>
      <c r="DU971">
        <f>Drivers!DU214</f>
        <v>0</v>
      </c>
      <c r="DV971">
        <f>Drivers!DV214</f>
        <v>0</v>
      </c>
      <c r="DW971">
        <f>Drivers!DW214</f>
        <v>0</v>
      </c>
      <c r="DX971">
        <f>Drivers!DX214</f>
        <v>0</v>
      </c>
      <c r="DY971">
        <f>Drivers!DY214</f>
        <v>0</v>
      </c>
      <c r="DZ971">
        <f>Drivers!DZ214</f>
        <v>0</v>
      </c>
      <c r="EA971">
        <f>Drivers!EA214</f>
        <v>0</v>
      </c>
      <c r="EB971">
        <f>Drivers!EB214</f>
        <v>0</v>
      </c>
      <c r="EC971">
        <f>Drivers!EC214</f>
        <v>0.05</v>
      </c>
      <c r="ED971">
        <f>Drivers!ED214</f>
        <v>0.05</v>
      </c>
      <c r="EE971">
        <f>Drivers!EE214</f>
        <v>0.05</v>
      </c>
      <c r="EF971">
        <f>Drivers!EF214</f>
        <v>0.05</v>
      </c>
      <c r="EG971">
        <f>Drivers!EG214</f>
        <v>0.05</v>
      </c>
      <c r="EH971">
        <f>Drivers!EH214</f>
        <v>0.05</v>
      </c>
      <c r="EI971">
        <f>Drivers!EI214</f>
        <v>0.05</v>
      </c>
      <c r="EJ971">
        <f>Drivers!EJ214</f>
        <v>0.05</v>
      </c>
      <c r="EK971">
        <f>Drivers!EK214</f>
        <v>0</v>
      </c>
    </row>
    <row r="972" spans="1:141">
      <c r="A972">
        <f>Drivers!A215</f>
        <v>0</v>
      </c>
      <c r="B972">
        <f>Drivers!B215</f>
        <v>0</v>
      </c>
      <c r="C972">
        <f>Drivers!C215</f>
        <v>0</v>
      </c>
      <c r="D972">
        <f>Drivers!D215</f>
        <v>0</v>
      </c>
      <c r="E972">
        <f>Drivers!E215</f>
        <v>0</v>
      </c>
      <c r="F972">
        <f>Drivers!F215</f>
        <v>0</v>
      </c>
      <c r="G972">
        <f>Drivers!G215</f>
        <v>0</v>
      </c>
      <c r="H972">
        <f>Drivers!H215</f>
        <v>0</v>
      </c>
      <c r="I972" t="str">
        <f>Drivers!I215</f>
        <v>= Total Rentals Marketing Spend</v>
      </c>
      <c r="J972">
        <f>Drivers!J215</f>
        <v>0</v>
      </c>
      <c r="K972">
        <f>Drivers!K215</f>
        <v>0</v>
      </c>
      <c r="L972">
        <f>Drivers!L215</f>
        <v>0</v>
      </c>
      <c r="M972">
        <f>Drivers!M215</f>
        <v>0</v>
      </c>
      <c r="N972">
        <f>Drivers!N215</f>
        <v>0</v>
      </c>
      <c r="O972">
        <f>Drivers!O215</f>
        <v>0</v>
      </c>
      <c r="P972">
        <f>Drivers!P215</f>
        <v>0</v>
      </c>
      <c r="Q972">
        <f>Drivers!Q215</f>
        <v>0</v>
      </c>
      <c r="R972">
        <f>Drivers!R215</f>
        <v>0</v>
      </c>
      <c r="S972">
        <f>Drivers!S215</f>
        <v>0</v>
      </c>
      <c r="T972">
        <f>Drivers!T215</f>
        <v>0</v>
      </c>
      <c r="U972">
        <f>Drivers!U215</f>
        <v>0</v>
      </c>
      <c r="V972">
        <f>Drivers!V215</f>
        <v>0</v>
      </c>
      <c r="W972">
        <f>Drivers!W215</f>
        <v>0</v>
      </c>
      <c r="X972">
        <f>Drivers!X215</f>
        <v>0</v>
      </c>
      <c r="Y972">
        <f>Drivers!Y215</f>
        <v>0</v>
      </c>
      <c r="Z972">
        <f>Drivers!Z215</f>
        <v>0</v>
      </c>
      <c r="AA972">
        <f>Drivers!AA215</f>
        <v>0</v>
      </c>
      <c r="AB972">
        <f>Drivers!AB215</f>
        <v>0</v>
      </c>
      <c r="AC972">
        <f>Drivers!AC215</f>
        <v>0</v>
      </c>
      <c r="AD972">
        <f>Drivers!AD215</f>
        <v>0</v>
      </c>
      <c r="AE972">
        <f>Drivers!AE215</f>
        <v>0</v>
      </c>
      <c r="AF972">
        <f>Drivers!AF215</f>
        <v>0</v>
      </c>
      <c r="AG972">
        <f>Drivers!AG215</f>
        <v>0</v>
      </c>
      <c r="AH972">
        <f>Drivers!AH215</f>
        <v>0</v>
      </c>
      <c r="AI972">
        <f>Drivers!AI215</f>
        <v>0</v>
      </c>
      <c r="AJ972">
        <f>Drivers!AJ215</f>
        <v>0</v>
      </c>
      <c r="AK972">
        <f>Drivers!AK215</f>
        <v>0</v>
      </c>
      <c r="AL972">
        <f>Drivers!AL215</f>
        <v>0</v>
      </c>
      <c r="AM972">
        <f>Drivers!AM215</f>
        <v>0</v>
      </c>
      <c r="AN972">
        <f>Drivers!AN215</f>
        <v>0</v>
      </c>
      <c r="AO972">
        <f>Drivers!AO215</f>
        <v>0</v>
      </c>
      <c r="AP972">
        <f>Drivers!AP215</f>
        <v>0</v>
      </c>
      <c r="AQ972">
        <f>Drivers!AQ215</f>
        <v>0</v>
      </c>
      <c r="AR972">
        <f>Drivers!AR215</f>
        <v>0</v>
      </c>
      <c r="AS972">
        <f>Drivers!AS215</f>
        <v>0</v>
      </c>
      <c r="AT972">
        <f>Drivers!AT215</f>
        <v>0</v>
      </c>
      <c r="AU972">
        <f>Drivers!AU215</f>
        <v>0</v>
      </c>
      <c r="AV972">
        <f>Drivers!AV215</f>
        <v>0</v>
      </c>
      <c r="AW972">
        <f>Drivers!AW215</f>
        <v>0</v>
      </c>
      <c r="AX972">
        <f>Drivers!AX215</f>
        <v>0</v>
      </c>
      <c r="AY972">
        <f>Drivers!AY215</f>
        <v>0</v>
      </c>
      <c r="AZ972">
        <f>Drivers!AZ215</f>
        <v>0</v>
      </c>
      <c r="BA972">
        <f>Drivers!BA215</f>
        <v>0</v>
      </c>
      <c r="BB972">
        <f>Drivers!BB215</f>
        <v>0</v>
      </c>
      <c r="BC972">
        <f>Drivers!BC215</f>
        <v>0</v>
      </c>
      <c r="BD972">
        <f>Drivers!BD215</f>
        <v>0</v>
      </c>
      <c r="BE972">
        <f>Drivers!BE215</f>
        <v>0</v>
      </c>
      <c r="BF972">
        <f>Drivers!BF215</f>
        <v>0</v>
      </c>
      <c r="BG972">
        <f>Drivers!BG215</f>
        <v>0</v>
      </c>
      <c r="BH972">
        <f>Drivers!BH215</f>
        <v>0</v>
      </c>
      <c r="BI972">
        <f>Drivers!BI215</f>
        <v>0</v>
      </c>
      <c r="BJ972">
        <f>Drivers!BJ215</f>
        <v>0</v>
      </c>
      <c r="BK972">
        <f>Drivers!BK215</f>
        <v>0</v>
      </c>
      <c r="BL972">
        <f>Drivers!BL215</f>
        <v>0</v>
      </c>
      <c r="BM972">
        <f>Drivers!BM215</f>
        <v>0</v>
      </c>
      <c r="BN972">
        <f>Drivers!BN215</f>
        <v>0</v>
      </c>
      <c r="BO972">
        <f>Drivers!BO215</f>
        <v>0</v>
      </c>
      <c r="BP972">
        <f>Drivers!BP215</f>
        <v>0</v>
      </c>
      <c r="BQ972">
        <f>Drivers!BQ215</f>
        <v>0</v>
      </c>
      <c r="BR972">
        <f>Drivers!BR215</f>
        <v>0</v>
      </c>
      <c r="BS972">
        <f>Drivers!BS215</f>
        <v>0</v>
      </c>
      <c r="BT972">
        <f>Drivers!BT215</f>
        <v>0</v>
      </c>
      <c r="BU972">
        <f>Drivers!BU215</f>
        <v>0</v>
      </c>
      <c r="BV972">
        <f>Drivers!BV215</f>
        <v>0</v>
      </c>
      <c r="BW972">
        <f>Drivers!BW215</f>
        <v>0</v>
      </c>
      <c r="BX972">
        <f>Drivers!BX215</f>
        <v>0</v>
      </c>
      <c r="BY972">
        <f>Drivers!BY215</f>
        <v>0</v>
      </c>
      <c r="BZ972">
        <f>Drivers!BZ215</f>
        <v>0</v>
      </c>
      <c r="CA972">
        <f>Drivers!CA215</f>
        <v>0</v>
      </c>
      <c r="CB972">
        <f>Drivers!CB215</f>
        <v>0</v>
      </c>
      <c r="CC972">
        <f>Drivers!CC215</f>
        <v>0</v>
      </c>
      <c r="CD972">
        <f>Drivers!CD215</f>
        <v>0</v>
      </c>
      <c r="CE972">
        <f>Drivers!CE215</f>
        <v>0</v>
      </c>
      <c r="CF972">
        <f>Drivers!CF215</f>
        <v>0</v>
      </c>
      <c r="CG972">
        <f>Drivers!CG215</f>
        <v>0</v>
      </c>
      <c r="CH972">
        <f>Drivers!CH215</f>
        <v>0</v>
      </c>
      <c r="CI972">
        <f>Drivers!CI215</f>
        <v>0</v>
      </c>
      <c r="CJ972">
        <f>Drivers!CJ215</f>
        <v>0</v>
      </c>
      <c r="CK972">
        <f>Drivers!CK215</f>
        <v>0</v>
      </c>
      <c r="CL972">
        <f>Drivers!CL215</f>
        <v>0</v>
      </c>
      <c r="CM972">
        <f>Drivers!CM215</f>
        <v>0</v>
      </c>
      <c r="CN972">
        <f>Drivers!CN215</f>
        <v>0</v>
      </c>
      <c r="CO972">
        <f>Drivers!CO215</f>
        <v>0</v>
      </c>
      <c r="CP972">
        <f>Drivers!CP215</f>
        <v>0</v>
      </c>
      <c r="CQ972">
        <f>Drivers!CQ215</f>
        <v>0</v>
      </c>
      <c r="CR972">
        <f>Drivers!CR215</f>
        <v>0</v>
      </c>
      <c r="CS972">
        <f>Drivers!CS215</f>
        <v>0</v>
      </c>
      <c r="CT972">
        <f>Drivers!CT215</f>
        <v>0</v>
      </c>
      <c r="CU972">
        <f>Drivers!CU215</f>
        <v>0</v>
      </c>
      <c r="CV972">
        <f>Drivers!CV215</f>
        <v>0</v>
      </c>
      <c r="CW972">
        <f>Drivers!CW215</f>
        <v>0</v>
      </c>
      <c r="CX972">
        <f>Drivers!CX215</f>
        <v>0</v>
      </c>
      <c r="CY972">
        <f>Drivers!CY215</f>
        <v>0</v>
      </c>
      <c r="CZ972">
        <f>Drivers!CZ215</f>
        <v>0</v>
      </c>
      <c r="DA972">
        <f>Drivers!DA215</f>
        <v>0</v>
      </c>
      <c r="DB972">
        <f>Drivers!DB215</f>
        <v>0</v>
      </c>
      <c r="DC972">
        <f>Drivers!DC215</f>
        <v>0</v>
      </c>
      <c r="DD972">
        <f>Drivers!DD215</f>
        <v>0</v>
      </c>
      <c r="DE972">
        <f>Drivers!DE215</f>
        <v>0</v>
      </c>
      <c r="DF972">
        <f>Drivers!DF215</f>
        <v>0</v>
      </c>
      <c r="DG972">
        <f>Drivers!DG215</f>
        <v>0</v>
      </c>
      <c r="DH972">
        <f>Drivers!DH215</f>
        <v>0</v>
      </c>
      <c r="DI972">
        <f>Drivers!DI215</f>
        <v>0</v>
      </c>
      <c r="DJ972">
        <f>Drivers!DJ215</f>
        <v>0</v>
      </c>
      <c r="DK972">
        <f>Drivers!DK215</f>
        <v>0</v>
      </c>
      <c r="DL972">
        <f>Drivers!DL215</f>
        <v>0</v>
      </c>
      <c r="DM972">
        <f>Drivers!DM215</f>
        <v>0</v>
      </c>
      <c r="DN972">
        <f>Drivers!DN215</f>
        <v>0</v>
      </c>
      <c r="DO972">
        <f>Drivers!DO215</f>
        <v>0</v>
      </c>
      <c r="DP972">
        <f>Drivers!DP215</f>
        <v>0</v>
      </c>
      <c r="DQ972">
        <f>Drivers!DQ215</f>
        <v>0</v>
      </c>
      <c r="DR972">
        <f>Drivers!DR215</f>
        <v>0</v>
      </c>
      <c r="DS972">
        <f>Drivers!DS215</f>
        <v>0</v>
      </c>
      <c r="DT972">
        <f>Drivers!DT215</f>
        <v>0</v>
      </c>
      <c r="DU972">
        <f>Drivers!DU215</f>
        <v>0</v>
      </c>
      <c r="DV972">
        <f>Drivers!DV215</f>
        <v>0</v>
      </c>
      <c r="DW972">
        <f>Drivers!DW215</f>
        <v>0</v>
      </c>
      <c r="DX972">
        <f>Drivers!DX215</f>
        <v>0</v>
      </c>
      <c r="DY972">
        <f>Drivers!DY215</f>
        <v>0</v>
      </c>
      <c r="DZ972">
        <f>Drivers!DZ215</f>
        <v>0</v>
      </c>
      <c r="EA972">
        <f>Drivers!EA215</f>
        <v>0</v>
      </c>
      <c r="EB972">
        <f>Drivers!EB215</f>
        <v>0</v>
      </c>
      <c r="EC972">
        <f>Drivers!EC215</f>
        <v>3010.3919999999998</v>
      </c>
      <c r="ED972">
        <f>Drivers!ED215</f>
        <v>3218.5315008000002</v>
      </c>
      <c r="EE972">
        <f>Drivers!EE215</f>
        <v>3438.5752318579212</v>
      </c>
      <c r="EF972">
        <f>Drivers!EF215</f>
        <v>3671.1453380109751</v>
      </c>
      <c r="EG972">
        <f>Drivers!EG215</f>
        <v>3916.8948037907671</v>
      </c>
      <c r="EH972">
        <f>Drivers!EH215</f>
        <v>4176.5089298306784</v>
      </c>
      <c r="EI972">
        <f>Drivers!EI215</f>
        <v>4450.7068782316592</v>
      </c>
      <c r="EJ972">
        <f>Drivers!EJ215</f>
        <v>4740.2432900485283</v>
      </c>
      <c r="EK972">
        <f>Drivers!EK215</f>
        <v>0</v>
      </c>
    </row>
    <row r="973" spans="1:141">
      <c r="A973">
        <f>Drivers!A216</f>
        <v>0</v>
      </c>
      <c r="B973">
        <f>Drivers!B216</f>
        <v>0</v>
      </c>
      <c r="C973">
        <f>Drivers!C216</f>
        <v>0</v>
      </c>
      <c r="D973">
        <f>Drivers!D216</f>
        <v>0</v>
      </c>
      <c r="E973">
        <f>Drivers!E216</f>
        <v>0</v>
      </c>
      <c r="F973">
        <f>Drivers!F216</f>
        <v>0</v>
      </c>
      <c r="G973">
        <f>Drivers!G216</f>
        <v>0</v>
      </c>
      <c r="H973">
        <f>Drivers!H216</f>
        <v>0</v>
      </c>
      <c r="I973" t="str">
        <f>Drivers!I216</f>
        <v>Zillow Penetration</v>
      </c>
      <c r="J973">
        <f>Drivers!J216</f>
        <v>0</v>
      </c>
      <c r="K973">
        <f>Drivers!K216</f>
        <v>0</v>
      </c>
      <c r="L973">
        <f>Drivers!L216</f>
        <v>0</v>
      </c>
      <c r="M973">
        <f>Drivers!M216</f>
        <v>0</v>
      </c>
      <c r="N973">
        <f>Drivers!N216</f>
        <v>0</v>
      </c>
      <c r="O973">
        <f>Drivers!O216</f>
        <v>0</v>
      </c>
      <c r="P973">
        <f>Drivers!P216</f>
        <v>0</v>
      </c>
      <c r="Q973">
        <f>Drivers!Q216</f>
        <v>0</v>
      </c>
      <c r="R973">
        <f>Drivers!R216</f>
        <v>0</v>
      </c>
      <c r="S973">
        <f>Drivers!S216</f>
        <v>0</v>
      </c>
      <c r="T973">
        <f>Drivers!T216</f>
        <v>0</v>
      </c>
      <c r="U973">
        <f>Drivers!U216</f>
        <v>0</v>
      </c>
      <c r="V973">
        <f>Drivers!V216</f>
        <v>0</v>
      </c>
      <c r="W973">
        <f>Drivers!W216</f>
        <v>0</v>
      </c>
      <c r="X973">
        <f>Drivers!X216</f>
        <v>0</v>
      </c>
      <c r="Y973">
        <f>Drivers!Y216</f>
        <v>0</v>
      </c>
      <c r="Z973">
        <f>Drivers!Z216</f>
        <v>0</v>
      </c>
      <c r="AA973">
        <f>Drivers!AA216</f>
        <v>0</v>
      </c>
      <c r="AB973">
        <f>Drivers!AB216</f>
        <v>0</v>
      </c>
      <c r="AC973">
        <f>Drivers!AC216</f>
        <v>0</v>
      </c>
      <c r="AD973">
        <f>Drivers!AD216</f>
        <v>0</v>
      </c>
      <c r="AE973">
        <f>Drivers!AE216</f>
        <v>0</v>
      </c>
      <c r="AF973">
        <f>Drivers!AF216</f>
        <v>0</v>
      </c>
      <c r="AG973">
        <f>Drivers!AG216</f>
        <v>0</v>
      </c>
      <c r="AH973">
        <f>Drivers!AH216</f>
        <v>0</v>
      </c>
      <c r="AI973">
        <f>Drivers!AI216</f>
        <v>0</v>
      </c>
      <c r="AJ973">
        <f>Drivers!AJ216</f>
        <v>0</v>
      </c>
      <c r="AK973">
        <f>Drivers!AK216</f>
        <v>0</v>
      </c>
      <c r="AL973">
        <f>Drivers!AL216</f>
        <v>0</v>
      </c>
      <c r="AM973">
        <f>Drivers!AM216</f>
        <v>0</v>
      </c>
      <c r="AN973">
        <f>Drivers!AN216</f>
        <v>0</v>
      </c>
      <c r="AO973">
        <f>Drivers!AO216</f>
        <v>0</v>
      </c>
      <c r="AP973">
        <f>Drivers!AP216</f>
        <v>0</v>
      </c>
      <c r="AQ973">
        <f>Drivers!AQ216</f>
        <v>0</v>
      </c>
      <c r="AR973">
        <f>Drivers!AR216</f>
        <v>0</v>
      </c>
      <c r="AS973">
        <f>Drivers!AS216</f>
        <v>0</v>
      </c>
      <c r="AT973">
        <f>Drivers!AT216</f>
        <v>0</v>
      </c>
      <c r="AU973">
        <f>Drivers!AU216</f>
        <v>0</v>
      </c>
      <c r="AV973">
        <f>Drivers!AV216</f>
        <v>0</v>
      </c>
      <c r="AW973">
        <f>Drivers!AW216</f>
        <v>0</v>
      </c>
      <c r="AX973">
        <f>Drivers!AX216</f>
        <v>0</v>
      </c>
      <c r="AY973">
        <f>Drivers!AY216</f>
        <v>0</v>
      </c>
      <c r="AZ973">
        <f>Drivers!AZ216</f>
        <v>0</v>
      </c>
      <c r="BA973">
        <f>Drivers!BA216</f>
        <v>0</v>
      </c>
      <c r="BB973">
        <f>Drivers!BB216</f>
        <v>0</v>
      </c>
      <c r="BC973">
        <f>Drivers!BC216</f>
        <v>0</v>
      </c>
      <c r="BD973">
        <f>Drivers!BD216</f>
        <v>0</v>
      </c>
      <c r="BE973">
        <f>Drivers!BE216</f>
        <v>0</v>
      </c>
      <c r="BF973">
        <f>Drivers!BF216</f>
        <v>0</v>
      </c>
      <c r="BG973">
        <f>Drivers!BG216</f>
        <v>0</v>
      </c>
      <c r="BH973">
        <f>Drivers!BH216</f>
        <v>0</v>
      </c>
      <c r="BI973">
        <f>Drivers!BI216</f>
        <v>0</v>
      </c>
      <c r="BJ973">
        <f>Drivers!BJ216</f>
        <v>0</v>
      </c>
      <c r="BK973">
        <f>Drivers!BK216</f>
        <v>0</v>
      </c>
      <c r="BL973">
        <f>Drivers!BL216</f>
        <v>0</v>
      </c>
      <c r="BM973">
        <f>Drivers!BM216</f>
        <v>0</v>
      </c>
      <c r="BN973">
        <f>Drivers!BN216</f>
        <v>0</v>
      </c>
      <c r="BO973">
        <f>Drivers!BO216</f>
        <v>0</v>
      </c>
      <c r="BP973">
        <f>Drivers!BP216</f>
        <v>0</v>
      </c>
      <c r="BQ973">
        <f>Drivers!BQ216</f>
        <v>0</v>
      </c>
      <c r="BR973">
        <f>Drivers!BR216</f>
        <v>0</v>
      </c>
      <c r="BS973">
        <f>Drivers!BS216</f>
        <v>0</v>
      </c>
      <c r="BT973">
        <f>Drivers!BT216</f>
        <v>0</v>
      </c>
      <c r="BU973">
        <f>Drivers!BU216</f>
        <v>0</v>
      </c>
      <c r="BV973">
        <f>Drivers!BV216</f>
        <v>0</v>
      </c>
      <c r="BW973">
        <f>Drivers!BW216</f>
        <v>0</v>
      </c>
      <c r="BX973">
        <f>Drivers!BX216</f>
        <v>0</v>
      </c>
      <c r="BY973">
        <f>Drivers!BY216</f>
        <v>0</v>
      </c>
      <c r="BZ973">
        <f>Drivers!BZ216</f>
        <v>0</v>
      </c>
      <c r="CA973">
        <f>Drivers!CA216</f>
        <v>0</v>
      </c>
      <c r="CB973">
        <f>Drivers!CB216</f>
        <v>0</v>
      </c>
      <c r="CC973">
        <f>Drivers!CC216</f>
        <v>0</v>
      </c>
      <c r="CD973">
        <f>Drivers!CD216</f>
        <v>0</v>
      </c>
      <c r="CE973">
        <f>Drivers!CE216</f>
        <v>0</v>
      </c>
      <c r="CF973">
        <f>Drivers!CF216</f>
        <v>0</v>
      </c>
      <c r="CG973">
        <f>Drivers!CG216</f>
        <v>0</v>
      </c>
      <c r="CH973">
        <f>Drivers!CH216</f>
        <v>0</v>
      </c>
      <c r="CI973">
        <f>Drivers!CI216</f>
        <v>0</v>
      </c>
      <c r="CJ973">
        <f>Drivers!CJ216</f>
        <v>0</v>
      </c>
      <c r="CK973">
        <f>Drivers!CK216</f>
        <v>0</v>
      </c>
      <c r="CL973">
        <f>Drivers!CL216</f>
        <v>0</v>
      </c>
      <c r="CM973">
        <f>Drivers!CM216</f>
        <v>0</v>
      </c>
      <c r="CN973">
        <f>Drivers!CN216</f>
        <v>0</v>
      </c>
      <c r="CO973">
        <f>Drivers!CO216</f>
        <v>0</v>
      </c>
      <c r="CP973">
        <f>Drivers!CP216</f>
        <v>0</v>
      </c>
      <c r="CQ973">
        <f>Drivers!CQ216</f>
        <v>0</v>
      </c>
      <c r="CR973">
        <f>Drivers!CR216</f>
        <v>0</v>
      </c>
      <c r="CS973">
        <f>Drivers!CS216</f>
        <v>0</v>
      </c>
      <c r="CT973">
        <f>Drivers!CT216</f>
        <v>0</v>
      </c>
      <c r="CU973">
        <f>Drivers!CU216</f>
        <v>0</v>
      </c>
      <c r="CV973">
        <f>Drivers!CV216</f>
        <v>0</v>
      </c>
      <c r="CW973">
        <f>Drivers!CW216</f>
        <v>0</v>
      </c>
      <c r="CX973">
        <f>Drivers!CX216</f>
        <v>0</v>
      </c>
      <c r="CY973">
        <f>Drivers!CY216</f>
        <v>0</v>
      </c>
      <c r="CZ973">
        <f>Drivers!CZ216</f>
        <v>0</v>
      </c>
      <c r="DA973">
        <f>Drivers!DA216</f>
        <v>0</v>
      </c>
      <c r="DB973">
        <f>Drivers!DB216</f>
        <v>0</v>
      </c>
      <c r="DC973">
        <f>Drivers!DC216</f>
        <v>0</v>
      </c>
      <c r="DD973">
        <f>Drivers!DD216</f>
        <v>0</v>
      </c>
      <c r="DE973">
        <f>Drivers!DE216</f>
        <v>0</v>
      </c>
      <c r="DF973">
        <f>Drivers!DF216</f>
        <v>0</v>
      </c>
      <c r="DG973">
        <f>Drivers!DG216</f>
        <v>0</v>
      </c>
      <c r="DH973">
        <f>Drivers!DH216</f>
        <v>0</v>
      </c>
      <c r="DI973">
        <f>Drivers!DI216</f>
        <v>0</v>
      </c>
      <c r="DJ973">
        <f>Drivers!DJ216</f>
        <v>0</v>
      </c>
      <c r="DK973">
        <f>Drivers!DK216</f>
        <v>0</v>
      </c>
      <c r="DL973">
        <f>Drivers!DL216</f>
        <v>0</v>
      </c>
      <c r="DM973">
        <f>Drivers!DM216</f>
        <v>0</v>
      </c>
      <c r="DN973">
        <f>Drivers!DN216</f>
        <v>0</v>
      </c>
      <c r="DO973">
        <f>Drivers!DO216</f>
        <v>0</v>
      </c>
      <c r="DP973">
        <f>Drivers!DP216</f>
        <v>0</v>
      </c>
      <c r="DQ973">
        <f>Drivers!DQ216</f>
        <v>0</v>
      </c>
      <c r="DR973">
        <f>Drivers!DR216</f>
        <v>0</v>
      </c>
      <c r="DS973">
        <f>Drivers!DS216</f>
        <v>0</v>
      </c>
      <c r="DT973">
        <f>Drivers!DT216</f>
        <v>0</v>
      </c>
      <c r="DU973">
        <f>Drivers!DU216</f>
        <v>0</v>
      </c>
      <c r="DV973">
        <f>Drivers!DV216</f>
        <v>0</v>
      </c>
      <c r="DW973">
        <f>Drivers!DW216</f>
        <v>0</v>
      </c>
      <c r="DX973">
        <f>Drivers!DX216</f>
        <v>0</v>
      </c>
      <c r="DY973">
        <f>Drivers!DY216</f>
        <v>0</v>
      </c>
      <c r="DZ973">
        <f>Drivers!DZ216</f>
        <v>0</v>
      </c>
      <c r="EA973">
        <f>Drivers!EA216</f>
        <v>0</v>
      </c>
      <c r="EB973">
        <f>Drivers!EB216</f>
        <v>0</v>
      </c>
      <c r="EC973">
        <f>Drivers!EC216</f>
        <v>4.9163032588446953E-2</v>
      </c>
      <c r="ED973">
        <f>Drivers!ED216</f>
        <v>5.8758382931157663E-2</v>
      </c>
      <c r="EE973">
        <f>Drivers!EE216</f>
        <v>6.9283237834926112E-2</v>
      </c>
      <c r="EF973">
        <f>Drivers!EF216</f>
        <v>8.0738132907092142E-2</v>
      </c>
      <c r="EG973">
        <f>Drivers!EG216</f>
        <v>9.4531885514956254E-2</v>
      </c>
      <c r="EH973">
        <f>Drivers!EH216</f>
        <v>0.11166411814941135</v>
      </c>
      <c r="EI973">
        <f>Drivers!EI216</f>
        <v>0.12490621776596571</v>
      </c>
      <c r="EJ973">
        <f>Drivers!EJ216</f>
        <v>0.13990721465479047</v>
      </c>
      <c r="EK973">
        <f>Drivers!EK216</f>
        <v>0</v>
      </c>
    </row>
    <row r="974" spans="1:141">
      <c r="A974">
        <f>Drivers!A217</f>
        <v>0</v>
      </c>
      <c r="B974">
        <f>Drivers!B217</f>
        <v>0</v>
      </c>
      <c r="C974">
        <f>Drivers!C217</f>
        <v>0</v>
      </c>
      <c r="D974">
        <f>Drivers!D217</f>
        <v>0</v>
      </c>
      <c r="E974">
        <f>Drivers!E217</f>
        <v>0</v>
      </c>
      <c r="F974">
        <f>Drivers!F217</f>
        <v>0</v>
      </c>
      <c r="G974">
        <f>Drivers!G217</f>
        <v>0</v>
      </c>
      <c r="H974">
        <f>Drivers!H217</f>
        <v>0</v>
      </c>
      <c r="I974">
        <f>Drivers!I217</f>
        <v>0</v>
      </c>
      <c r="J974">
        <f>Drivers!J217</f>
        <v>0</v>
      </c>
      <c r="K974">
        <f>Drivers!K217</f>
        <v>0</v>
      </c>
      <c r="L974">
        <f>Drivers!L217</f>
        <v>0</v>
      </c>
      <c r="M974">
        <f>Drivers!M217</f>
        <v>0</v>
      </c>
      <c r="N974">
        <f>Drivers!N217</f>
        <v>0</v>
      </c>
      <c r="O974">
        <f>Drivers!O217</f>
        <v>0</v>
      </c>
      <c r="P974">
        <f>Drivers!P217</f>
        <v>0</v>
      </c>
      <c r="Q974">
        <f>Drivers!Q217</f>
        <v>0</v>
      </c>
      <c r="R974">
        <f>Drivers!R217</f>
        <v>0</v>
      </c>
      <c r="S974">
        <f>Drivers!S217</f>
        <v>0</v>
      </c>
      <c r="T974">
        <f>Drivers!T217</f>
        <v>0</v>
      </c>
      <c r="U974">
        <f>Drivers!U217</f>
        <v>0</v>
      </c>
      <c r="V974">
        <f>Drivers!V217</f>
        <v>0</v>
      </c>
      <c r="W974">
        <f>Drivers!W217</f>
        <v>0</v>
      </c>
      <c r="X974">
        <f>Drivers!X217</f>
        <v>0</v>
      </c>
      <c r="Y974">
        <f>Drivers!Y217</f>
        <v>0</v>
      </c>
      <c r="Z974">
        <f>Drivers!Z217</f>
        <v>0</v>
      </c>
      <c r="AA974">
        <f>Drivers!AA217</f>
        <v>0</v>
      </c>
      <c r="AB974">
        <f>Drivers!AB217</f>
        <v>0</v>
      </c>
      <c r="AC974">
        <f>Drivers!AC217</f>
        <v>0</v>
      </c>
      <c r="AD974">
        <f>Drivers!AD217</f>
        <v>0</v>
      </c>
      <c r="AE974">
        <f>Drivers!AE217</f>
        <v>0</v>
      </c>
      <c r="AF974">
        <f>Drivers!AF217</f>
        <v>0</v>
      </c>
      <c r="AG974">
        <f>Drivers!AG217</f>
        <v>0</v>
      </c>
      <c r="AH974">
        <f>Drivers!AH217</f>
        <v>0</v>
      </c>
      <c r="AI974">
        <f>Drivers!AI217</f>
        <v>0</v>
      </c>
      <c r="AJ974">
        <f>Drivers!AJ217</f>
        <v>0</v>
      </c>
      <c r="AK974">
        <f>Drivers!AK217</f>
        <v>0</v>
      </c>
      <c r="AL974">
        <f>Drivers!AL217</f>
        <v>0</v>
      </c>
      <c r="AM974">
        <f>Drivers!AM217</f>
        <v>0</v>
      </c>
      <c r="AN974">
        <f>Drivers!AN217</f>
        <v>0</v>
      </c>
      <c r="AO974">
        <f>Drivers!AO217</f>
        <v>0</v>
      </c>
      <c r="AP974">
        <f>Drivers!AP217</f>
        <v>0</v>
      </c>
      <c r="AQ974">
        <f>Drivers!AQ217</f>
        <v>0</v>
      </c>
      <c r="AR974">
        <f>Drivers!AR217</f>
        <v>0</v>
      </c>
      <c r="AS974">
        <f>Drivers!AS217</f>
        <v>0</v>
      </c>
      <c r="AT974">
        <f>Drivers!AT217</f>
        <v>0</v>
      </c>
      <c r="AU974">
        <f>Drivers!AU217</f>
        <v>0</v>
      </c>
      <c r="AV974">
        <f>Drivers!AV217</f>
        <v>0</v>
      </c>
      <c r="AW974">
        <f>Drivers!AW217</f>
        <v>0</v>
      </c>
      <c r="AX974">
        <f>Drivers!AX217</f>
        <v>0</v>
      </c>
      <c r="AY974">
        <f>Drivers!AY217</f>
        <v>0</v>
      </c>
      <c r="AZ974">
        <f>Drivers!AZ217</f>
        <v>0</v>
      </c>
      <c r="BA974">
        <f>Drivers!BA217</f>
        <v>0</v>
      </c>
      <c r="BB974">
        <f>Drivers!BB217</f>
        <v>0</v>
      </c>
      <c r="BC974">
        <f>Drivers!BC217</f>
        <v>0</v>
      </c>
      <c r="BD974">
        <f>Drivers!BD217</f>
        <v>0</v>
      </c>
      <c r="BE974">
        <f>Drivers!BE217</f>
        <v>0</v>
      </c>
      <c r="BF974">
        <f>Drivers!BF217</f>
        <v>0</v>
      </c>
      <c r="BG974">
        <f>Drivers!BG217</f>
        <v>0</v>
      </c>
      <c r="BH974">
        <f>Drivers!BH217</f>
        <v>0</v>
      </c>
      <c r="BI974">
        <f>Drivers!BI217</f>
        <v>0</v>
      </c>
      <c r="BJ974">
        <f>Drivers!BJ217</f>
        <v>0</v>
      </c>
      <c r="BK974">
        <f>Drivers!BK217</f>
        <v>0</v>
      </c>
      <c r="BL974">
        <f>Drivers!BL217</f>
        <v>0</v>
      </c>
      <c r="BM974">
        <f>Drivers!BM217</f>
        <v>0</v>
      </c>
      <c r="BN974">
        <f>Drivers!BN217</f>
        <v>0</v>
      </c>
      <c r="BO974">
        <f>Drivers!BO217</f>
        <v>0</v>
      </c>
      <c r="BP974">
        <f>Drivers!BP217</f>
        <v>0</v>
      </c>
      <c r="BQ974">
        <f>Drivers!BQ217</f>
        <v>0</v>
      </c>
      <c r="BR974">
        <f>Drivers!BR217</f>
        <v>0</v>
      </c>
      <c r="BS974">
        <f>Drivers!BS217</f>
        <v>0</v>
      </c>
      <c r="BT974">
        <f>Drivers!BT217</f>
        <v>0</v>
      </c>
      <c r="BU974">
        <f>Drivers!BU217</f>
        <v>0</v>
      </c>
      <c r="BV974">
        <f>Drivers!BV217</f>
        <v>0</v>
      </c>
      <c r="BW974">
        <f>Drivers!BW217</f>
        <v>0</v>
      </c>
      <c r="BX974">
        <f>Drivers!BX217</f>
        <v>0</v>
      </c>
      <c r="BY974">
        <f>Drivers!BY217</f>
        <v>0</v>
      </c>
      <c r="BZ974">
        <f>Drivers!BZ217</f>
        <v>0</v>
      </c>
      <c r="CA974">
        <f>Drivers!CA217</f>
        <v>0</v>
      </c>
      <c r="CB974">
        <f>Drivers!CB217</f>
        <v>0</v>
      </c>
      <c r="CC974">
        <f>Drivers!CC217</f>
        <v>0</v>
      </c>
      <c r="CD974">
        <f>Drivers!CD217</f>
        <v>0</v>
      </c>
      <c r="CE974">
        <f>Drivers!CE217</f>
        <v>0</v>
      </c>
      <c r="CF974">
        <f>Drivers!CF217</f>
        <v>0</v>
      </c>
      <c r="CG974">
        <f>Drivers!CG217</f>
        <v>0</v>
      </c>
      <c r="CH974">
        <f>Drivers!CH217</f>
        <v>0</v>
      </c>
      <c r="CI974">
        <f>Drivers!CI217</f>
        <v>0</v>
      </c>
      <c r="CJ974">
        <f>Drivers!CJ217</f>
        <v>0</v>
      </c>
      <c r="CK974">
        <f>Drivers!CK217</f>
        <v>0</v>
      </c>
      <c r="CL974">
        <f>Drivers!CL217</f>
        <v>0</v>
      </c>
      <c r="CM974">
        <f>Drivers!CM217</f>
        <v>0</v>
      </c>
      <c r="CN974">
        <f>Drivers!CN217</f>
        <v>0</v>
      </c>
      <c r="CO974">
        <f>Drivers!CO217</f>
        <v>0</v>
      </c>
      <c r="CP974">
        <f>Drivers!CP217</f>
        <v>0</v>
      </c>
      <c r="CQ974">
        <f>Drivers!CQ217</f>
        <v>0</v>
      </c>
      <c r="CR974">
        <f>Drivers!CR217</f>
        <v>0</v>
      </c>
      <c r="CS974">
        <f>Drivers!CS217</f>
        <v>0</v>
      </c>
      <c r="CT974">
        <f>Drivers!CT217</f>
        <v>0</v>
      </c>
      <c r="CU974">
        <f>Drivers!CU217</f>
        <v>0</v>
      </c>
      <c r="CV974">
        <f>Drivers!CV217</f>
        <v>0</v>
      </c>
      <c r="CW974">
        <f>Drivers!CW217</f>
        <v>0</v>
      </c>
      <c r="CX974">
        <f>Drivers!CX217</f>
        <v>0</v>
      </c>
      <c r="CY974">
        <f>Drivers!CY217</f>
        <v>0</v>
      </c>
      <c r="CZ974">
        <f>Drivers!CZ217</f>
        <v>0</v>
      </c>
      <c r="DA974">
        <f>Drivers!DA217</f>
        <v>0</v>
      </c>
      <c r="DB974">
        <f>Drivers!DB217</f>
        <v>0</v>
      </c>
      <c r="DC974">
        <f>Drivers!DC217</f>
        <v>0</v>
      </c>
      <c r="DD974">
        <f>Drivers!DD217</f>
        <v>0</v>
      </c>
      <c r="DE974">
        <f>Drivers!DE217</f>
        <v>0</v>
      </c>
      <c r="DF974">
        <f>Drivers!DF217</f>
        <v>0</v>
      </c>
      <c r="DG974">
        <f>Drivers!DG217</f>
        <v>0</v>
      </c>
      <c r="DH974">
        <f>Drivers!DH217</f>
        <v>0</v>
      </c>
      <c r="DI974">
        <f>Drivers!DI217</f>
        <v>0</v>
      </c>
      <c r="DJ974">
        <f>Drivers!DJ217</f>
        <v>0</v>
      </c>
      <c r="DK974">
        <f>Drivers!DK217</f>
        <v>0</v>
      </c>
      <c r="DL974">
        <f>Drivers!DL217</f>
        <v>0</v>
      </c>
      <c r="DM974">
        <f>Drivers!DM217</f>
        <v>0</v>
      </c>
      <c r="DN974">
        <f>Drivers!DN217</f>
        <v>0</v>
      </c>
      <c r="DO974">
        <f>Drivers!DO217</f>
        <v>0</v>
      </c>
      <c r="DP974">
        <f>Drivers!DP217</f>
        <v>0</v>
      </c>
      <c r="DQ974">
        <f>Drivers!DQ217</f>
        <v>0</v>
      </c>
      <c r="DR974">
        <f>Drivers!DR217</f>
        <v>0</v>
      </c>
      <c r="DS974">
        <f>Drivers!DS217</f>
        <v>0</v>
      </c>
      <c r="DT974">
        <f>Drivers!DT217</f>
        <v>0</v>
      </c>
      <c r="DU974">
        <f>Drivers!DU217</f>
        <v>0</v>
      </c>
      <c r="DV974">
        <f>Drivers!DV217</f>
        <v>0</v>
      </c>
      <c r="DW974">
        <f>Drivers!DW217</f>
        <v>0</v>
      </c>
      <c r="DX974">
        <f>Drivers!DX217</f>
        <v>0</v>
      </c>
      <c r="DY974">
        <f>Drivers!DY217</f>
        <v>0</v>
      </c>
      <c r="DZ974">
        <f>Drivers!DZ217</f>
        <v>0</v>
      </c>
      <c r="EA974">
        <f>Drivers!EA217</f>
        <v>0</v>
      </c>
      <c r="EB974">
        <f>Drivers!EB217</f>
        <v>0</v>
      </c>
      <c r="EC974">
        <f>Drivers!EC217</f>
        <v>0</v>
      </c>
      <c r="ED974">
        <f>Drivers!ED217</f>
        <v>0</v>
      </c>
      <c r="EE974">
        <f>Drivers!EE217</f>
        <v>0</v>
      </c>
      <c r="EF974">
        <f>Drivers!EF217</f>
        <v>0</v>
      </c>
      <c r="EG974">
        <f>Drivers!EG217</f>
        <v>0</v>
      </c>
      <c r="EH974">
        <f>Drivers!EH217</f>
        <v>0</v>
      </c>
      <c r="EI974">
        <f>Drivers!EI217</f>
        <v>0</v>
      </c>
      <c r="EJ974">
        <f>Drivers!EJ217</f>
        <v>0</v>
      </c>
      <c r="EK974">
        <f>Drivers!EK217</f>
        <v>0</v>
      </c>
    </row>
    <row r="975" spans="1:141">
      <c r="A975">
        <f>Drivers!A218</f>
        <v>0</v>
      </c>
      <c r="B975">
        <f>Drivers!B218</f>
        <v>0</v>
      </c>
      <c r="C975">
        <f>Drivers!C218</f>
        <v>0</v>
      </c>
      <c r="D975">
        <f>Drivers!D218</f>
        <v>0</v>
      </c>
      <c r="E975">
        <f>Drivers!E218</f>
        <v>0</v>
      </c>
      <c r="F975">
        <f>Drivers!F218</f>
        <v>0</v>
      </c>
      <c r="G975">
        <f>Drivers!G218</f>
        <v>0</v>
      </c>
      <c r="H975">
        <f>Drivers!H218</f>
        <v>0</v>
      </c>
      <c r="I975" t="str">
        <f>Drivers!I218</f>
        <v>Total Addressable Lease $s (accounts for multi-year stays)</v>
      </c>
      <c r="J975">
        <f>Drivers!J218</f>
        <v>0</v>
      </c>
      <c r="K975">
        <f>Drivers!K218</f>
        <v>0</v>
      </c>
      <c r="L975">
        <f>Drivers!L218</f>
        <v>0</v>
      </c>
      <c r="M975">
        <f>Drivers!M218</f>
        <v>0</v>
      </c>
      <c r="N975">
        <f>Drivers!N218</f>
        <v>0</v>
      </c>
      <c r="O975">
        <f>Drivers!O218</f>
        <v>0</v>
      </c>
      <c r="P975">
        <f>Drivers!P218</f>
        <v>0</v>
      </c>
      <c r="Q975">
        <f>Drivers!Q218</f>
        <v>0</v>
      </c>
      <c r="R975">
        <f>Drivers!R218</f>
        <v>0</v>
      </c>
      <c r="S975">
        <f>Drivers!S218</f>
        <v>0</v>
      </c>
      <c r="T975">
        <f>Drivers!T218</f>
        <v>0</v>
      </c>
      <c r="U975">
        <f>Drivers!U218</f>
        <v>0</v>
      </c>
      <c r="V975">
        <f>Drivers!V218</f>
        <v>0</v>
      </c>
      <c r="W975">
        <f>Drivers!W218</f>
        <v>0</v>
      </c>
      <c r="X975">
        <f>Drivers!X218</f>
        <v>0</v>
      </c>
      <c r="Y975">
        <f>Drivers!Y218</f>
        <v>0</v>
      </c>
      <c r="Z975">
        <f>Drivers!Z218</f>
        <v>0</v>
      </c>
      <c r="AA975">
        <f>Drivers!AA218</f>
        <v>0</v>
      </c>
      <c r="AB975">
        <f>Drivers!AB218</f>
        <v>0</v>
      </c>
      <c r="AC975">
        <f>Drivers!AC218</f>
        <v>0</v>
      </c>
      <c r="AD975">
        <f>Drivers!AD218</f>
        <v>0</v>
      </c>
      <c r="AE975">
        <f>Drivers!AE218</f>
        <v>0</v>
      </c>
      <c r="AF975">
        <f>Drivers!AF218</f>
        <v>0</v>
      </c>
      <c r="AG975">
        <f>Drivers!AG218</f>
        <v>0</v>
      </c>
      <c r="AH975">
        <f>Drivers!AH218</f>
        <v>0</v>
      </c>
      <c r="AI975">
        <f>Drivers!AI218</f>
        <v>0</v>
      </c>
      <c r="AJ975">
        <f>Drivers!AJ218</f>
        <v>0</v>
      </c>
      <c r="AK975">
        <f>Drivers!AK218</f>
        <v>0</v>
      </c>
      <c r="AL975">
        <f>Drivers!AL218</f>
        <v>0</v>
      </c>
      <c r="AM975">
        <f>Drivers!AM218</f>
        <v>0</v>
      </c>
      <c r="AN975">
        <f>Drivers!AN218</f>
        <v>0</v>
      </c>
      <c r="AO975">
        <f>Drivers!AO218</f>
        <v>0</v>
      </c>
      <c r="AP975">
        <f>Drivers!AP218</f>
        <v>0</v>
      </c>
      <c r="AQ975">
        <f>Drivers!AQ218</f>
        <v>0</v>
      </c>
      <c r="AR975">
        <f>Drivers!AR218</f>
        <v>0</v>
      </c>
      <c r="AS975">
        <f>Drivers!AS218</f>
        <v>0</v>
      </c>
      <c r="AT975">
        <f>Drivers!AT218</f>
        <v>0</v>
      </c>
      <c r="AU975">
        <f>Drivers!AU218</f>
        <v>0</v>
      </c>
      <c r="AV975">
        <f>Drivers!AV218</f>
        <v>0</v>
      </c>
      <c r="AW975">
        <f>Drivers!AW218</f>
        <v>0</v>
      </c>
      <c r="AX975">
        <f>Drivers!AX218</f>
        <v>0</v>
      </c>
      <c r="AY975">
        <f>Drivers!AY218</f>
        <v>0</v>
      </c>
      <c r="AZ975">
        <f>Drivers!AZ218</f>
        <v>0</v>
      </c>
      <c r="BA975">
        <f>Drivers!BA218</f>
        <v>0</v>
      </c>
      <c r="BB975">
        <f>Drivers!BB218</f>
        <v>0</v>
      </c>
      <c r="BC975">
        <f>Drivers!BC218</f>
        <v>0</v>
      </c>
      <c r="BD975">
        <f>Drivers!BD218</f>
        <v>0</v>
      </c>
      <c r="BE975">
        <f>Drivers!BE218</f>
        <v>0</v>
      </c>
      <c r="BF975">
        <f>Drivers!BF218</f>
        <v>0</v>
      </c>
      <c r="BG975">
        <f>Drivers!BG218</f>
        <v>0</v>
      </c>
      <c r="BH975">
        <f>Drivers!BH218</f>
        <v>0</v>
      </c>
      <c r="BI975">
        <f>Drivers!BI218</f>
        <v>0</v>
      </c>
      <c r="BJ975">
        <f>Drivers!BJ218</f>
        <v>0</v>
      </c>
      <c r="BK975">
        <f>Drivers!BK218</f>
        <v>0</v>
      </c>
      <c r="BL975">
        <f>Drivers!BL218</f>
        <v>0</v>
      </c>
      <c r="BM975">
        <f>Drivers!BM218</f>
        <v>0</v>
      </c>
      <c r="BN975">
        <f>Drivers!BN218</f>
        <v>0</v>
      </c>
      <c r="BO975">
        <f>Drivers!BO218</f>
        <v>0</v>
      </c>
      <c r="BP975">
        <f>Drivers!BP218</f>
        <v>0</v>
      </c>
      <c r="BQ975">
        <f>Drivers!BQ218</f>
        <v>0</v>
      </c>
      <c r="BR975">
        <f>Drivers!BR218</f>
        <v>0</v>
      </c>
      <c r="BS975">
        <f>Drivers!BS218</f>
        <v>0</v>
      </c>
      <c r="BT975">
        <f>Drivers!BT218</f>
        <v>0</v>
      </c>
      <c r="BU975">
        <f>Drivers!BU218</f>
        <v>0</v>
      </c>
      <c r="BV975">
        <f>Drivers!BV218</f>
        <v>0</v>
      </c>
      <c r="BW975">
        <f>Drivers!BW218</f>
        <v>0</v>
      </c>
      <c r="BX975">
        <f>Drivers!BX218</f>
        <v>0</v>
      </c>
      <c r="BY975">
        <f>Drivers!BY218</f>
        <v>0</v>
      </c>
      <c r="BZ975">
        <f>Drivers!BZ218</f>
        <v>0</v>
      </c>
      <c r="CA975">
        <f>Drivers!CA218</f>
        <v>0</v>
      </c>
      <c r="CB975">
        <f>Drivers!CB218</f>
        <v>0</v>
      </c>
      <c r="CC975">
        <f>Drivers!CC218</f>
        <v>0</v>
      </c>
      <c r="CD975">
        <f>Drivers!CD218</f>
        <v>0</v>
      </c>
      <c r="CE975">
        <f>Drivers!CE218</f>
        <v>0</v>
      </c>
      <c r="CF975">
        <f>Drivers!CF218</f>
        <v>0</v>
      </c>
      <c r="CG975">
        <f>Drivers!CG218</f>
        <v>0</v>
      </c>
      <c r="CH975">
        <f>Drivers!CH218</f>
        <v>0</v>
      </c>
      <c r="CI975">
        <f>Drivers!CI218</f>
        <v>0</v>
      </c>
      <c r="CJ975">
        <f>Drivers!CJ218</f>
        <v>0</v>
      </c>
      <c r="CK975">
        <f>Drivers!CK218</f>
        <v>0</v>
      </c>
      <c r="CL975">
        <f>Drivers!CL218</f>
        <v>0</v>
      </c>
      <c r="CM975">
        <f>Drivers!CM218</f>
        <v>0</v>
      </c>
      <c r="CN975">
        <f>Drivers!CN218</f>
        <v>0</v>
      </c>
      <c r="CO975">
        <f>Drivers!CO218</f>
        <v>0</v>
      </c>
      <c r="CP975">
        <f>Drivers!CP218</f>
        <v>0</v>
      </c>
      <c r="CQ975">
        <f>Drivers!CQ218</f>
        <v>0</v>
      </c>
      <c r="CR975">
        <f>Drivers!CR218</f>
        <v>0</v>
      </c>
      <c r="CS975">
        <f>Drivers!CS218</f>
        <v>0</v>
      </c>
      <c r="CT975">
        <f>Drivers!CT218</f>
        <v>0</v>
      </c>
      <c r="CU975">
        <f>Drivers!CU218</f>
        <v>0</v>
      </c>
      <c r="CV975">
        <f>Drivers!CV218</f>
        <v>0</v>
      </c>
      <c r="CW975">
        <f>Drivers!CW218</f>
        <v>0</v>
      </c>
      <c r="CX975">
        <f>Drivers!CX218</f>
        <v>0</v>
      </c>
      <c r="CY975">
        <f>Drivers!CY218</f>
        <v>0</v>
      </c>
      <c r="CZ975">
        <f>Drivers!CZ218</f>
        <v>0</v>
      </c>
      <c r="DA975">
        <f>Drivers!DA218</f>
        <v>0</v>
      </c>
      <c r="DB975">
        <f>Drivers!DB218</f>
        <v>0</v>
      </c>
      <c r="DC975">
        <f>Drivers!DC218</f>
        <v>0</v>
      </c>
      <c r="DD975">
        <f>Drivers!DD218</f>
        <v>0</v>
      </c>
      <c r="DE975">
        <f>Drivers!DE218</f>
        <v>0</v>
      </c>
      <c r="DF975">
        <f>Drivers!DF218</f>
        <v>0</v>
      </c>
      <c r="DG975">
        <f>Drivers!DG218</f>
        <v>0</v>
      </c>
      <c r="DH975">
        <f>Drivers!DH218</f>
        <v>0</v>
      </c>
      <c r="DI975">
        <f>Drivers!DI218</f>
        <v>0</v>
      </c>
      <c r="DJ975">
        <f>Drivers!DJ218</f>
        <v>0</v>
      </c>
      <c r="DK975">
        <f>Drivers!DK218</f>
        <v>0</v>
      </c>
      <c r="DL975">
        <f>Drivers!DL218</f>
        <v>0</v>
      </c>
      <c r="DM975">
        <f>Drivers!DM218</f>
        <v>0</v>
      </c>
      <c r="DN975">
        <f>Drivers!DN218</f>
        <v>0</v>
      </c>
      <c r="DO975">
        <f>Drivers!DO218</f>
        <v>0</v>
      </c>
      <c r="DP975">
        <f>Drivers!DP218</f>
        <v>0</v>
      </c>
      <c r="DQ975">
        <f>Drivers!DQ218</f>
        <v>0</v>
      </c>
      <c r="DR975">
        <f>Drivers!DR218</f>
        <v>0</v>
      </c>
      <c r="DS975">
        <f>Drivers!DS218</f>
        <v>0</v>
      </c>
      <c r="DT975">
        <f>Drivers!DT218</f>
        <v>0</v>
      </c>
      <c r="DU975">
        <f>Drivers!DU218</f>
        <v>0</v>
      </c>
      <c r="DV975">
        <f>Drivers!DV218</f>
        <v>0</v>
      </c>
      <c r="DW975">
        <f>Drivers!DW218</f>
        <v>0</v>
      </c>
      <c r="DX975">
        <f>Drivers!DX218</f>
        <v>0</v>
      </c>
      <c r="DY975">
        <f>Drivers!DY218</f>
        <v>0</v>
      </c>
      <c r="DZ975">
        <f>Drivers!DZ218</f>
        <v>0</v>
      </c>
      <c r="EA975">
        <f>Drivers!EA218</f>
        <v>0</v>
      </c>
      <c r="EB975">
        <f>Drivers!EB218</f>
        <v>0</v>
      </c>
      <c r="EC975">
        <f>Drivers!EC218</f>
        <v>6020.7839999999997</v>
      </c>
      <c r="ED975">
        <f>Drivers!ED218</f>
        <v>6437.0630016000005</v>
      </c>
      <c r="EE975">
        <f>Drivers!EE218</f>
        <v>6877.1504637158423</v>
      </c>
      <c r="EF975">
        <f>Drivers!EF218</f>
        <v>7342.2906760219503</v>
      </c>
      <c r="EG975">
        <f>Drivers!EG218</f>
        <v>7833.7896075815343</v>
      </c>
      <c r="EH975">
        <f>Drivers!EH218</f>
        <v>8353.0178596613569</v>
      </c>
      <c r="EI975">
        <f>Drivers!EI218</f>
        <v>8901.4137564633184</v>
      </c>
      <c r="EJ975">
        <f>Drivers!EJ218</f>
        <v>9480.4865800970565</v>
      </c>
      <c r="EK975">
        <f>Drivers!EK218</f>
        <v>0</v>
      </c>
    </row>
    <row r="976" spans="1:141">
      <c r="A976">
        <f>Drivers!A219</f>
        <v>0</v>
      </c>
      <c r="B976">
        <f>Drivers!B219</f>
        <v>0</v>
      </c>
      <c r="C976">
        <f>Drivers!C219</f>
        <v>0</v>
      </c>
      <c r="D976">
        <f>Drivers!D219</f>
        <v>0</v>
      </c>
      <c r="E976">
        <f>Drivers!E219</f>
        <v>0</v>
      </c>
      <c r="F976">
        <f>Drivers!F219</f>
        <v>0</v>
      </c>
      <c r="G976">
        <f>Drivers!G219</f>
        <v>0</v>
      </c>
      <c r="H976">
        <f>Drivers!H219</f>
        <v>0</v>
      </c>
      <c r="I976" t="str">
        <f>Drivers!I219</f>
        <v>Zillow Penetration</v>
      </c>
      <c r="J976">
        <f>Drivers!J219</f>
        <v>0</v>
      </c>
      <c r="K976">
        <f>Drivers!K219</f>
        <v>0</v>
      </c>
      <c r="L976">
        <f>Drivers!L219</f>
        <v>0</v>
      </c>
      <c r="M976">
        <f>Drivers!M219</f>
        <v>0</v>
      </c>
      <c r="N976">
        <f>Drivers!N219</f>
        <v>0</v>
      </c>
      <c r="O976">
        <f>Drivers!O219</f>
        <v>0</v>
      </c>
      <c r="P976">
        <f>Drivers!P219</f>
        <v>0</v>
      </c>
      <c r="Q976">
        <f>Drivers!Q219</f>
        <v>0</v>
      </c>
      <c r="R976">
        <f>Drivers!R219</f>
        <v>0</v>
      </c>
      <c r="S976">
        <f>Drivers!S219</f>
        <v>0</v>
      </c>
      <c r="T976">
        <f>Drivers!T219</f>
        <v>0</v>
      </c>
      <c r="U976">
        <f>Drivers!U219</f>
        <v>0</v>
      </c>
      <c r="V976">
        <f>Drivers!V219</f>
        <v>0</v>
      </c>
      <c r="W976">
        <f>Drivers!W219</f>
        <v>0</v>
      </c>
      <c r="X976">
        <f>Drivers!X219</f>
        <v>0</v>
      </c>
      <c r="Y976">
        <f>Drivers!Y219</f>
        <v>0</v>
      </c>
      <c r="Z976">
        <f>Drivers!Z219</f>
        <v>0</v>
      </c>
      <c r="AA976">
        <f>Drivers!AA219</f>
        <v>0</v>
      </c>
      <c r="AB976">
        <f>Drivers!AB219</f>
        <v>0</v>
      </c>
      <c r="AC976">
        <f>Drivers!AC219</f>
        <v>0</v>
      </c>
      <c r="AD976">
        <f>Drivers!AD219</f>
        <v>0</v>
      </c>
      <c r="AE976">
        <f>Drivers!AE219</f>
        <v>0</v>
      </c>
      <c r="AF976">
        <f>Drivers!AF219</f>
        <v>0</v>
      </c>
      <c r="AG976">
        <f>Drivers!AG219</f>
        <v>0</v>
      </c>
      <c r="AH976">
        <f>Drivers!AH219</f>
        <v>0</v>
      </c>
      <c r="AI976">
        <f>Drivers!AI219</f>
        <v>0</v>
      </c>
      <c r="AJ976">
        <f>Drivers!AJ219</f>
        <v>0</v>
      </c>
      <c r="AK976">
        <f>Drivers!AK219</f>
        <v>0</v>
      </c>
      <c r="AL976">
        <f>Drivers!AL219</f>
        <v>0</v>
      </c>
      <c r="AM976">
        <f>Drivers!AM219</f>
        <v>0</v>
      </c>
      <c r="AN976">
        <f>Drivers!AN219</f>
        <v>0</v>
      </c>
      <c r="AO976">
        <f>Drivers!AO219</f>
        <v>0</v>
      </c>
      <c r="AP976">
        <f>Drivers!AP219</f>
        <v>0</v>
      </c>
      <c r="AQ976">
        <f>Drivers!AQ219</f>
        <v>0</v>
      </c>
      <c r="AR976">
        <f>Drivers!AR219</f>
        <v>0</v>
      </c>
      <c r="AS976">
        <f>Drivers!AS219</f>
        <v>0</v>
      </c>
      <c r="AT976">
        <f>Drivers!AT219</f>
        <v>0</v>
      </c>
      <c r="AU976">
        <f>Drivers!AU219</f>
        <v>0</v>
      </c>
      <c r="AV976">
        <f>Drivers!AV219</f>
        <v>0</v>
      </c>
      <c r="AW976">
        <f>Drivers!AW219</f>
        <v>0</v>
      </c>
      <c r="AX976">
        <f>Drivers!AX219</f>
        <v>0</v>
      </c>
      <c r="AY976">
        <f>Drivers!AY219</f>
        <v>0</v>
      </c>
      <c r="AZ976">
        <f>Drivers!AZ219</f>
        <v>0</v>
      </c>
      <c r="BA976">
        <f>Drivers!BA219</f>
        <v>0</v>
      </c>
      <c r="BB976">
        <f>Drivers!BB219</f>
        <v>0</v>
      </c>
      <c r="BC976">
        <f>Drivers!BC219</f>
        <v>0</v>
      </c>
      <c r="BD976">
        <f>Drivers!BD219</f>
        <v>0</v>
      </c>
      <c r="BE976">
        <f>Drivers!BE219</f>
        <v>0</v>
      </c>
      <c r="BF976">
        <f>Drivers!BF219</f>
        <v>0</v>
      </c>
      <c r="BG976">
        <f>Drivers!BG219</f>
        <v>0</v>
      </c>
      <c r="BH976">
        <f>Drivers!BH219</f>
        <v>0</v>
      </c>
      <c r="BI976">
        <f>Drivers!BI219</f>
        <v>0</v>
      </c>
      <c r="BJ976">
        <f>Drivers!BJ219</f>
        <v>0</v>
      </c>
      <c r="BK976">
        <f>Drivers!BK219</f>
        <v>0</v>
      </c>
      <c r="BL976">
        <f>Drivers!BL219</f>
        <v>0</v>
      </c>
      <c r="BM976">
        <f>Drivers!BM219</f>
        <v>0</v>
      </c>
      <c r="BN976">
        <f>Drivers!BN219</f>
        <v>0</v>
      </c>
      <c r="BO976">
        <f>Drivers!BO219</f>
        <v>0</v>
      </c>
      <c r="BP976">
        <f>Drivers!BP219</f>
        <v>0</v>
      </c>
      <c r="BQ976">
        <f>Drivers!BQ219</f>
        <v>0</v>
      </c>
      <c r="BR976">
        <f>Drivers!BR219</f>
        <v>0</v>
      </c>
      <c r="BS976">
        <f>Drivers!BS219</f>
        <v>0</v>
      </c>
      <c r="BT976">
        <f>Drivers!BT219</f>
        <v>0</v>
      </c>
      <c r="BU976">
        <f>Drivers!BU219</f>
        <v>0</v>
      </c>
      <c r="BV976">
        <f>Drivers!BV219</f>
        <v>0</v>
      </c>
      <c r="BW976">
        <f>Drivers!BW219</f>
        <v>0</v>
      </c>
      <c r="BX976">
        <f>Drivers!BX219</f>
        <v>0</v>
      </c>
      <c r="BY976">
        <f>Drivers!BY219</f>
        <v>0</v>
      </c>
      <c r="BZ976">
        <f>Drivers!BZ219</f>
        <v>0</v>
      </c>
      <c r="CA976">
        <f>Drivers!CA219</f>
        <v>0</v>
      </c>
      <c r="CB976">
        <f>Drivers!CB219</f>
        <v>0</v>
      </c>
      <c r="CC976">
        <f>Drivers!CC219</f>
        <v>0</v>
      </c>
      <c r="CD976">
        <f>Drivers!CD219</f>
        <v>0</v>
      </c>
      <c r="CE976">
        <f>Drivers!CE219</f>
        <v>0</v>
      </c>
      <c r="CF976">
        <f>Drivers!CF219</f>
        <v>0</v>
      </c>
      <c r="CG976">
        <f>Drivers!CG219</f>
        <v>0</v>
      </c>
      <c r="CH976">
        <f>Drivers!CH219</f>
        <v>0</v>
      </c>
      <c r="CI976">
        <f>Drivers!CI219</f>
        <v>0</v>
      </c>
      <c r="CJ976">
        <f>Drivers!CJ219</f>
        <v>0</v>
      </c>
      <c r="CK976">
        <f>Drivers!CK219</f>
        <v>0</v>
      </c>
      <c r="CL976">
        <f>Drivers!CL219</f>
        <v>0</v>
      </c>
      <c r="CM976">
        <f>Drivers!CM219</f>
        <v>0</v>
      </c>
      <c r="CN976">
        <f>Drivers!CN219</f>
        <v>0</v>
      </c>
      <c r="CO976">
        <f>Drivers!CO219</f>
        <v>0</v>
      </c>
      <c r="CP976">
        <f>Drivers!CP219</f>
        <v>0</v>
      </c>
      <c r="CQ976">
        <f>Drivers!CQ219</f>
        <v>0</v>
      </c>
      <c r="CR976">
        <f>Drivers!CR219</f>
        <v>0</v>
      </c>
      <c r="CS976">
        <f>Drivers!CS219</f>
        <v>0</v>
      </c>
      <c r="CT976">
        <f>Drivers!CT219</f>
        <v>0</v>
      </c>
      <c r="CU976">
        <f>Drivers!CU219</f>
        <v>0</v>
      </c>
      <c r="CV976">
        <f>Drivers!CV219</f>
        <v>0</v>
      </c>
      <c r="CW976">
        <f>Drivers!CW219</f>
        <v>0</v>
      </c>
      <c r="CX976">
        <f>Drivers!CX219</f>
        <v>0</v>
      </c>
      <c r="CY976">
        <f>Drivers!CY219</f>
        <v>0</v>
      </c>
      <c r="CZ976">
        <f>Drivers!CZ219</f>
        <v>0</v>
      </c>
      <c r="DA976">
        <f>Drivers!DA219</f>
        <v>0</v>
      </c>
      <c r="DB976">
        <f>Drivers!DB219</f>
        <v>0</v>
      </c>
      <c r="DC976">
        <f>Drivers!DC219</f>
        <v>0</v>
      </c>
      <c r="DD976">
        <f>Drivers!DD219</f>
        <v>0</v>
      </c>
      <c r="DE976">
        <f>Drivers!DE219</f>
        <v>0</v>
      </c>
      <c r="DF976">
        <f>Drivers!DF219</f>
        <v>0</v>
      </c>
      <c r="DG976">
        <f>Drivers!DG219</f>
        <v>0</v>
      </c>
      <c r="DH976">
        <f>Drivers!DH219</f>
        <v>0</v>
      </c>
      <c r="DI976">
        <f>Drivers!DI219</f>
        <v>0</v>
      </c>
      <c r="DJ976">
        <f>Drivers!DJ219</f>
        <v>0</v>
      </c>
      <c r="DK976">
        <f>Drivers!DK219</f>
        <v>0</v>
      </c>
      <c r="DL976">
        <f>Drivers!DL219</f>
        <v>0</v>
      </c>
      <c r="DM976">
        <f>Drivers!DM219</f>
        <v>0</v>
      </c>
      <c r="DN976">
        <f>Drivers!DN219</f>
        <v>0</v>
      </c>
      <c r="DO976">
        <f>Drivers!DO219</f>
        <v>0</v>
      </c>
      <c r="DP976">
        <f>Drivers!DP219</f>
        <v>0</v>
      </c>
      <c r="DQ976">
        <f>Drivers!DQ219</f>
        <v>0</v>
      </c>
      <c r="DR976">
        <f>Drivers!DR219</f>
        <v>0</v>
      </c>
      <c r="DS976">
        <f>Drivers!DS219</f>
        <v>0</v>
      </c>
      <c r="DT976">
        <f>Drivers!DT219</f>
        <v>0</v>
      </c>
      <c r="DU976">
        <f>Drivers!DU219</f>
        <v>0</v>
      </c>
      <c r="DV976">
        <f>Drivers!DV219</f>
        <v>0</v>
      </c>
      <c r="DW976">
        <f>Drivers!DW219</f>
        <v>0</v>
      </c>
      <c r="DX976">
        <f>Drivers!DX219</f>
        <v>0</v>
      </c>
      <c r="DY976">
        <f>Drivers!DY219</f>
        <v>0</v>
      </c>
      <c r="DZ976">
        <f>Drivers!DZ219</f>
        <v>0</v>
      </c>
      <c r="EA976">
        <f>Drivers!EA219</f>
        <v>0</v>
      </c>
      <c r="EB976">
        <f>Drivers!EB219</f>
        <v>0</v>
      </c>
      <c r="EC976">
        <f>Drivers!EC219</f>
        <v>2.4581516294223477E-2</v>
      </c>
      <c r="ED976">
        <f>Drivers!ED219</f>
        <v>2.9379191465578831E-2</v>
      </c>
      <c r="EE976">
        <f>Drivers!EE219</f>
        <v>3.4641618917463056E-2</v>
      </c>
      <c r="EF976">
        <f>Drivers!EF219</f>
        <v>4.0369066453546071E-2</v>
      </c>
      <c r="EG976">
        <f>Drivers!EG219</f>
        <v>4.7265942757478127E-2</v>
      </c>
      <c r="EH976">
        <f>Drivers!EH219</f>
        <v>5.5832059074705676E-2</v>
      </c>
      <c r="EI976">
        <f>Drivers!EI219</f>
        <v>6.2453108882982854E-2</v>
      </c>
      <c r="EJ976">
        <f>Drivers!EJ219</f>
        <v>6.9953607327395237E-2</v>
      </c>
      <c r="EK976">
        <f>Drivers!EK219</f>
        <v>0</v>
      </c>
    </row>
    <row r="977" spans="1:141">
      <c r="A977">
        <f>Drivers!A220</f>
        <v>0</v>
      </c>
      <c r="B977">
        <f>Drivers!B220</f>
        <v>0</v>
      </c>
      <c r="C977">
        <f>Drivers!C220</f>
        <v>0</v>
      </c>
      <c r="D977">
        <f>Drivers!D220</f>
        <v>0</v>
      </c>
      <c r="E977">
        <f>Drivers!E220</f>
        <v>0</v>
      </c>
      <c r="F977">
        <f>Drivers!F220</f>
        <v>0</v>
      </c>
      <c r="G977">
        <f>Drivers!G220</f>
        <v>0</v>
      </c>
      <c r="H977">
        <f>Drivers!H220</f>
        <v>0</v>
      </c>
      <c r="I977">
        <f>Drivers!I220</f>
        <v>0</v>
      </c>
      <c r="J977">
        <f>Drivers!J220</f>
        <v>0</v>
      </c>
      <c r="K977">
        <f>Drivers!K220</f>
        <v>0</v>
      </c>
      <c r="L977">
        <f>Drivers!L220</f>
        <v>0</v>
      </c>
      <c r="M977">
        <f>Drivers!M220</f>
        <v>0</v>
      </c>
      <c r="N977">
        <f>Drivers!N220</f>
        <v>0</v>
      </c>
      <c r="O977">
        <f>Drivers!O220</f>
        <v>0</v>
      </c>
      <c r="P977">
        <f>Drivers!P220</f>
        <v>0</v>
      </c>
      <c r="Q977">
        <f>Drivers!Q220</f>
        <v>0</v>
      </c>
      <c r="R977">
        <f>Drivers!R220</f>
        <v>0</v>
      </c>
      <c r="S977">
        <f>Drivers!S220</f>
        <v>0</v>
      </c>
      <c r="T977">
        <f>Drivers!T220</f>
        <v>0</v>
      </c>
      <c r="U977">
        <f>Drivers!U220</f>
        <v>0</v>
      </c>
      <c r="V977">
        <f>Drivers!V220</f>
        <v>0</v>
      </c>
      <c r="W977">
        <f>Drivers!W220</f>
        <v>0</v>
      </c>
      <c r="X977">
        <f>Drivers!X220</f>
        <v>0</v>
      </c>
      <c r="Y977">
        <f>Drivers!Y220</f>
        <v>0</v>
      </c>
      <c r="Z977">
        <f>Drivers!Z220</f>
        <v>0</v>
      </c>
      <c r="AA977">
        <f>Drivers!AA220</f>
        <v>0</v>
      </c>
      <c r="AB977">
        <f>Drivers!AB220</f>
        <v>0</v>
      </c>
      <c r="AC977">
        <f>Drivers!AC220</f>
        <v>0</v>
      </c>
      <c r="AD977">
        <f>Drivers!AD220</f>
        <v>0</v>
      </c>
      <c r="AE977">
        <f>Drivers!AE220</f>
        <v>0</v>
      </c>
      <c r="AF977">
        <f>Drivers!AF220</f>
        <v>0</v>
      </c>
      <c r="AG977">
        <f>Drivers!AG220</f>
        <v>0</v>
      </c>
      <c r="AH977">
        <f>Drivers!AH220</f>
        <v>0</v>
      </c>
      <c r="AI977">
        <f>Drivers!AI220</f>
        <v>0</v>
      </c>
      <c r="AJ977">
        <f>Drivers!AJ220</f>
        <v>0</v>
      </c>
      <c r="AK977">
        <f>Drivers!AK220</f>
        <v>0</v>
      </c>
      <c r="AL977">
        <f>Drivers!AL220</f>
        <v>0</v>
      </c>
      <c r="AM977">
        <f>Drivers!AM220</f>
        <v>0</v>
      </c>
      <c r="AN977">
        <f>Drivers!AN220</f>
        <v>0</v>
      </c>
      <c r="AO977">
        <f>Drivers!AO220</f>
        <v>0</v>
      </c>
      <c r="AP977">
        <f>Drivers!AP220</f>
        <v>0</v>
      </c>
      <c r="AQ977">
        <f>Drivers!AQ220</f>
        <v>0</v>
      </c>
      <c r="AR977">
        <f>Drivers!AR220</f>
        <v>0</v>
      </c>
      <c r="AS977">
        <f>Drivers!AS220</f>
        <v>0</v>
      </c>
      <c r="AT977">
        <f>Drivers!AT220</f>
        <v>0</v>
      </c>
      <c r="AU977">
        <f>Drivers!AU220</f>
        <v>0</v>
      </c>
      <c r="AV977">
        <f>Drivers!AV220</f>
        <v>0</v>
      </c>
      <c r="AW977">
        <f>Drivers!AW220</f>
        <v>0</v>
      </c>
      <c r="AX977">
        <f>Drivers!AX220</f>
        <v>0</v>
      </c>
      <c r="AY977">
        <f>Drivers!AY220</f>
        <v>0</v>
      </c>
      <c r="AZ977">
        <f>Drivers!AZ220</f>
        <v>0</v>
      </c>
      <c r="BA977">
        <f>Drivers!BA220</f>
        <v>0</v>
      </c>
      <c r="BB977">
        <f>Drivers!BB220</f>
        <v>0</v>
      </c>
      <c r="BC977">
        <f>Drivers!BC220</f>
        <v>0</v>
      </c>
      <c r="BD977">
        <f>Drivers!BD220</f>
        <v>0</v>
      </c>
      <c r="BE977">
        <f>Drivers!BE220</f>
        <v>0</v>
      </c>
      <c r="BF977">
        <f>Drivers!BF220</f>
        <v>0</v>
      </c>
      <c r="BG977">
        <f>Drivers!BG220</f>
        <v>0</v>
      </c>
      <c r="BH977">
        <f>Drivers!BH220</f>
        <v>0</v>
      </c>
      <c r="BI977">
        <f>Drivers!BI220</f>
        <v>0</v>
      </c>
      <c r="BJ977">
        <f>Drivers!BJ220</f>
        <v>0</v>
      </c>
      <c r="BK977">
        <f>Drivers!BK220</f>
        <v>0</v>
      </c>
      <c r="BL977">
        <f>Drivers!BL220</f>
        <v>0</v>
      </c>
      <c r="BM977">
        <f>Drivers!BM220</f>
        <v>0</v>
      </c>
      <c r="BN977">
        <f>Drivers!BN220</f>
        <v>0</v>
      </c>
      <c r="BO977">
        <f>Drivers!BO220</f>
        <v>0</v>
      </c>
      <c r="BP977">
        <f>Drivers!BP220</f>
        <v>0</v>
      </c>
      <c r="BQ977">
        <f>Drivers!BQ220</f>
        <v>0</v>
      </c>
      <c r="BR977">
        <f>Drivers!BR220</f>
        <v>0</v>
      </c>
      <c r="BS977">
        <f>Drivers!BS220</f>
        <v>0</v>
      </c>
      <c r="BT977">
        <f>Drivers!BT220</f>
        <v>0</v>
      </c>
      <c r="BU977">
        <f>Drivers!BU220</f>
        <v>0</v>
      </c>
      <c r="BV977">
        <f>Drivers!BV220</f>
        <v>0</v>
      </c>
      <c r="BW977">
        <f>Drivers!BW220</f>
        <v>0</v>
      </c>
      <c r="BX977">
        <f>Drivers!BX220</f>
        <v>0</v>
      </c>
      <c r="BY977">
        <f>Drivers!BY220</f>
        <v>0</v>
      </c>
      <c r="BZ977">
        <f>Drivers!BZ220</f>
        <v>0</v>
      </c>
      <c r="CA977">
        <f>Drivers!CA220</f>
        <v>0</v>
      </c>
      <c r="CB977">
        <f>Drivers!CB220</f>
        <v>0</v>
      </c>
      <c r="CC977">
        <f>Drivers!CC220</f>
        <v>0</v>
      </c>
      <c r="CD977">
        <f>Drivers!CD220</f>
        <v>0</v>
      </c>
      <c r="CE977">
        <f>Drivers!CE220</f>
        <v>0</v>
      </c>
      <c r="CF977">
        <f>Drivers!CF220</f>
        <v>0</v>
      </c>
      <c r="CG977">
        <f>Drivers!CG220</f>
        <v>0</v>
      </c>
      <c r="CH977">
        <f>Drivers!CH220</f>
        <v>0</v>
      </c>
      <c r="CI977">
        <f>Drivers!CI220</f>
        <v>0</v>
      </c>
      <c r="CJ977">
        <f>Drivers!CJ220</f>
        <v>0</v>
      </c>
      <c r="CK977">
        <f>Drivers!CK220</f>
        <v>0</v>
      </c>
      <c r="CL977">
        <f>Drivers!CL220</f>
        <v>0</v>
      </c>
      <c r="CM977">
        <f>Drivers!CM220</f>
        <v>0</v>
      </c>
      <c r="CN977">
        <f>Drivers!CN220</f>
        <v>0</v>
      </c>
      <c r="CO977">
        <f>Drivers!CO220</f>
        <v>0</v>
      </c>
      <c r="CP977">
        <f>Drivers!CP220</f>
        <v>0</v>
      </c>
      <c r="CQ977">
        <f>Drivers!CQ220</f>
        <v>0</v>
      </c>
      <c r="CR977">
        <f>Drivers!CR220</f>
        <v>0</v>
      </c>
      <c r="CS977">
        <f>Drivers!CS220</f>
        <v>0</v>
      </c>
      <c r="CT977">
        <f>Drivers!CT220</f>
        <v>0</v>
      </c>
      <c r="CU977">
        <f>Drivers!CU220</f>
        <v>0</v>
      </c>
      <c r="CV977">
        <f>Drivers!CV220</f>
        <v>0</v>
      </c>
      <c r="CW977">
        <f>Drivers!CW220</f>
        <v>0</v>
      </c>
      <c r="CX977">
        <f>Drivers!CX220</f>
        <v>0</v>
      </c>
      <c r="CY977">
        <f>Drivers!CY220</f>
        <v>0</v>
      </c>
      <c r="CZ977">
        <f>Drivers!CZ220</f>
        <v>0</v>
      </c>
      <c r="DA977">
        <f>Drivers!DA220</f>
        <v>0</v>
      </c>
      <c r="DB977">
        <f>Drivers!DB220</f>
        <v>0</v>
      </c>
      <c r="DC977">
        <f>Drivers!DC220</f>
        <v>0</v>
      </c>
      <c r="DD977">
        <f>Drivers!DD220</f>
        <v>0</v>
      </c>
      <c r="DE977">
        <f>Drivers!DE220</f>
        <v>0</v>
      </c>
      <c r="DF977">
        <f>Drivers!DF220</f>
        <v>0</v>
      </c>
      <c r="DG977">
        <f>Drivers!DG220</f>
        <v>0</v>
      </c>
      <c r="DH977">
        <f>Drivers!DH220</f>
        <v>0</v>
      </c>
      <c r="DI977">
        <f>Drivers!DI220</f>
        <v>0</v>
      </c>
      <c r="DJ977">
        <f>Drivers!DJ220</f>
        <v>0</v>
      </c>
      <c r="DK977">
        <f>Drivers!DK220</f>
        <v>0</v>
      </c>
      <c r="DL977">
        <f>Drivers!DL220</f>
        <v>0</v>
      </c>
      <c r="DM977">
        <f>Drivers!DM220</f>
        <v>0</v>
      </c>
      <c r="DN977">
        <f>Drivers!DN220</f>
        <v>0</v>
      </c>
      <c r="DO977">
        <f>Drivers!DO220</f>
        <v>0</v>
      </c>
      <c r="DP977">
        <f>Drivers!DP220</f>
        <v>0</v>
      </c>
      <c r="DQ977">
        <f>Drivers!DQ220</f>
        <v>0</v>
      </c>
      <c r="DR977">
        <f>Drivers!DR220</f>
        <v>0</v>
      </c>
      <c r="DS977">
        <f>Drivers!DS220</f>
        <v>0</v>
      </c>
      <c r="DT977">
        <f>Drivers!DT220</f>
        <v>0</v>
      </c>
      <c r="DU977">
        <f>Drivers!DU220</f>
        <v>0</v>
      </c>
      <c r="DV977">
        <f>Drivers!DV220</f>
        <v>0</v>
      </c>
      <c r="DW977">
        <f>Drivers!DW220</f>
        <v>0</v>
      </c>
      <c r="DX977">
        <f>Drivers!DX220</f>
        <v>0</v>
      </c>
      <c r="DY977">
        <f>Drivers!DY220</f>
        <v>0</v>
      </c>
      <c r="DZ977">
        <f>Drivers!DZ220</f>
        <v>0</v>
      </c>
      <c r="EA977">
        <f>Drivers!EA220</f>
        <v>0</v>
      </c>
      <c r="EB977">
        <f>Drivers!EB220</f>
        <v>0</v>
      </c>
      <c r="EC977">
        <f>Drivers!EC220</f>
        <v>0</v>
      </c>
      <c r="ED977">
        <f>Drivers!ED220</f>
        <v>0</v>
      </c>
      <c r="EE977">
        <f>Drivers!EE220</f>
        <v>0</v>
      </c>
      <c r="EF977">
        <f>Drivers!EF220</f>
        <v>0</v>
      </c>
      <c r="EG977">
        <f>Drivers!EG220</f>
        <v>0</v>
      </c>
      <c r="EH977">
        <f>Drivers!EH220</f>
        <v>0</v>
      </c>
      <c r="EI977">
        <f>Drivers!EI220</f>
        <v>0</v>
      </c>
      <c r="EJ977">
        <f>Drivers!EJ220</f>
        <v>0</v>
      </c>
      <c r="EK977">
        <f>Drivers!EK220</f>
        <v>0</v>
      </c>
    </row>
    <row r="978" spans="1:141">
      <c r="A978">
        <f>Drivers!A221</f>
        <v>0</v>
      </c>
      <c r="B978">
        <f>Drivers!B221</f>
        <v>0</v>
      </c>
      <c r="C978">
        <f>Drivers!C221</f>
        <v>0</v>
      </c>
      <c r="D978">
        <f>Drivers!D221</f>
        <v>0</v>
      </c>
      <c r="E978">
        <f>Drivers!E221</f>
        <v>0</v>
      </c>
      <c r="F978">
        <f>Drivers!F221</f>
        <v>0</v>
      </c>
      <c r="G978">
        <f>Drivers!G221</f>
        <v>0</v>
      </c>
      <c r="H978">
        <f>Drivers!H221</f>
        <v>0</v>
      </c>
      <c r="I978" t="str">
        <f>Drivers!I221</f>
        <v>Zillow Rentals Traffic - Reported</v>
      </c>
      <c r="J978">
        <f>Drivers!J221</f>
        <v>0</v>
      </c>
      <c r="K978">
        <f>Drivers!K221</f>
        <v>0</v>
      </c>
      <c r="L978">
        <f>Drivers!L221</f>
        <v>0</v>
      </c>
      <c r="M978">
        <f>Drivers!M221</f>
        <v>0</v>
      </c>
      <c r="N978">
        <f>Drivers!N221</f>
        <v>0</v>
      </c>
      <c r="O978">
        <f>Drivers!O221</f>
        <v>0</v>
      </c>
      <c r="P978">
        <f>Drivers!P221</f>
        <v>0</v>
      </c>
      <c r="Q978">
        <f>Drivers!Q221</f>
        <v>0</v>
      </c>
      <c r="R978">
        <f>Drivers!R221</f>
        <v>0</v>
      </c>
      <c r="S978">
        <f>Drivers!S221</f>
        <v>0</v>
      </c>
      <c r="T978">
        <f>Drivers!T221</f>
        <v>0</v>
      </c>
      <c r="U978">
        <f>Drivers!U221</f>
        <v>0</v>
      </c>
      <c r="V978">
        <f>Drivers!V221</f>
        <v>0</v>
      </c>
      <c r="W978">
        <f>Drivers!W221</f>
        <v>0</v>
      </c>
      <c r="X978">
        <f>Drivers!X221</f>
        <v>0</v>
      </c>
      <c r="Y978">
        <f>Drivers!Y221</f>
        <v>0</v>
      </c>
      <c r="Z978">
        <f>Drivers!Z221</f>
        <v>0</v>
      </c>
      <c r="AA978">
        <f>Drivers!AA221</f>
        <v>0</v>
      </c>
      <c r="AB978">
        <f>Drivers!AB221</f>
        <v>0</v>
      </c>
      <c r="AC978">
        <f>Drivers!AC221</f>
        <v>0</v>
      </c>
      <c r="AD978">
        <f>Drivers!AD221</f>
        <v>0</v>
      </c>
      <c r="AE978">
        <f>Drivers!AE221</f>
        <v>0</v>
      </c>
      <c r="AF978">
        <f>Drivers!AF221</f>
        <v>0</v>
      </c>
      <c r="AG978">
        <f>Drivers!AG221</f>
        <v>0</v>
      </c>
      <c r="AH978">
        <f>Drivers!AH221</f>
        <v>0</v>
      </c>
      <c r="AI978">
        <f>Drivers!AI221</f>
        <v>0</v>
      </c>
      <c r="AJ978">
        <f>Drivers!AJ221</f>
        <v>0</v>
      </c>
      <c r="AK978">
        <f>Drivers!AK221</f>
        <v>0</v>
      </c>
      <c r="AL978">
        <f>Drivers!AL221</f>
        <v>0</v>
      </c>
      <c r="AM978">
        <f>Drivers!AM221</f>
        <v>0</v>
      </c>
      <c r="AN978">
        <f>Drivers!AN221</f>
        <v>0</v>
      </c>
      <c r="AO978">
        <f>Drivers!AO221</f>
        <v>0</v>
      </c>
      <c r="AP978">
        <f>Drivers!AP221</f>
        <v>0</v>
      </c>
      <c r="AQ978">
        <f>Drivers!AQ221</f>
        <v>0</v>
      </c>
      <c r="AR978">
        <f>Drivers!AR221</f>
        <v>0</v>
      </c>
      <c r="AS978">
        <f>Drivers!AS221</f>
        <v>0</v>
      </c>
      <c r="AT978">
        <f>Drivers!AT221</f>
        <v>0</v>
      </c>
      <c r="AU978">
        <f>Drivers!AU221</f>
        <v>0</v>
      </c>
      <c r="AV978">
        <f>Drivers!AV221</f>
        <v>0</v>
      </c>
      <c r="AW978">
        <f>Drivers!AW221</f>
        <v>0</v>
      </c>
      <c r="AX978">
        <f>Drivers!AX221</f>
        <v>0</v>
      </c>
      <c r="AY978">
        <f>Drivers!AY221</f>
        <v>0</v>
      </c>
      <c r="AZ978">
        <f>Drivers!AZ221</f>
        <v>0</v>
      </c>
      <c r="BA978">
        <f>Drivers!BA221</f>
        <v>0</v>
      </c>
      <c r="BB978">
        <f>Drivers!BB221</f>
        <v>0</v>
      </c>
      <c r="BC978">
        <f>Drivers!BC221</f>
        <v>0</v>
      </c>
      <c r="BD978">
        <f>Drivers!BD221</f>
        <v>0</v>
      </c>
      <c r="BE978">
        <f>Drivers!BE221</f>
        <v>0</v>
      </c>
      <c r="BF978">
        <f>Drivers!BF221</f>
        <v>0</v>
      </c>
      <c r="BG978">
        <f>Drivers!BG221</f>
        <v>0</v>
      </c>
      <c r="BH978">
        <f>Drivers!BH221</f>
        <v>0</v>
      </c>
      <c r="BI978">
        <f>Drivers!BI221</f>
        <v>0</v>
      </c>
      <c r="BJ978">
        <f>Drivers!BJ221</f>
        <v>0</v>
      </c>
      <c r="BK978">
        <f>Drivers!BK221</f>
        <v>0</v>
      </c>
      <c r="BL978">
        <f>Drivers!BL221</f>
        <v>0</v>
      </c>
      <c r="BM978">
        <f>Drivers!BM221</f>
        <v>0</v>
      </c>
      <c r="BN978">
        <f>Drivers!BN221</f>
        <v>0</v>
      </c>
      <c r="BO978">
        <f>Drivers!BO221</f>
        <v>0</v>
      </c>
      <c r="BP978">
        <f>Drivers!BP221</f>
        <v>0</v>
      </c>
      <c r="BQ978">
        <f>Drivers!BQ221</f>
        <v>0</v>
      </c>
      <c r="BR978">
        <f>Drivers!BR221</f>
        <v>21</v>
      </c>
      <c r="BS978">
        <f>Drivers!BS221</f>
        <v>22.56</v>
      </c>
      <c r="BT978">
        <f>Drivers!BT221</f>
        <v>22.72</v>
      </c>
      <c r="BU978">
        <f>Drivers!BU221</f>
        <v>19.84</v>
      </c>
      <c r="BV978">
        <f>Drivers!BV221</f>
        <v>25.73</v>
      </c>
      <c r="BW978">
        <f>Drivers!BW221</f>
        <v>30</v>
      </c>
      <c r="BX978">
        <f>Drivers!BX221</f>
        <v>28.900000000000002</v>
      </c>
      <c r="BY978">
        <f>Drivers!BY221</f>
        <v>24.576271186440678</v>
      </c>
      <c r="BZ978">
        <f>Drivers!BZ221</f>
        <v>29.88</v>
      </c>
      <c r="CA978">
        <f>Drivers!CA221</f>
        <v>34</v>
      </c>
      <c r="CB978">
        <f>Drivers!CB221</f>
        <v>33</v>
      </c>
      <c r="CC978">
        <f>Drivers!CC221</f>
        <v>29</v>
      </c>
      <c r="CD978">
        <f>Drivers!CD221</f>
        <v>0</v>
      </c>
      <c r="CE978">
        <f>Drivers!CE221</f>
        <v>0</v>
      </c>
      <c r="CF978">
        <f>Drivers!CF221</f>
        <v>0</v>
      </c>
      <c r="CG978">
        <f>Drivers!CG221</f>
        <v>0</v>
      </c>
      <c r="CH978">
        <f>Drivers!CH221</f>
        <v>0</v>
      </c>
      <c r="CI978">
        <f>Drivers!CI221</f>
        <v>0</v>
      </c>
      <c r="CJ978">
        <f>Drivers!CJ221</f>
        <v>0</v>
      </c>
      <c r="CK978">
        <f>Drivers!CK221</f>
        <v>0</v>
      </c>
      <c r="CL978">
        <f>Drivers!CL221</f>
        <v>0</v>
      </c>
      <c r="CM978">
        <f>Drivers!CM221</f>
        <v>0</v>
      </c>
      <c r="CN978">
        <f>Drivers!CN221</f>
        <v>0</v>
      </c>
      <c r="CO978">
        <f>Drivers!CO221</f>
        <v>0</v>
      </c>
      <c r="CP978">
        <f>Drivers!CP221</f>
        <v>0</v>
      </c>
      <c r="CQ978">
        <f>Drivers!CQ221</f>
        <v>0</v>
      </c>
      <c r="CR978">
        <f>Drivers!CR221</f>
        <v>0</v>
      </c>
      <c r="CS978">
        <f>Drivers!CS221</f>
        <v>0</v>
      </c>
      <c r="CT978">
        <f>Drivers!CT221</f>
        <v>0</v>
      </c>
      <c r="CU978">
        <f>Drivers!CU221</f>
        <v>0</v>
      </c>
      <c r="CV978">
        <f>Drivers!CV221</f>
        <v>0</v>
      </c>
      <c r="CW978">
        <f>Drivers!CW221</f>
        <v>0</v>
      </c>
      <c r="CX978">
        <f>Drivers!CX221</f>
        <v>0</v>
      </c>
      <c r="CY978">
        <f>Drivers!CY221</f>
        <v>0</v>
      </c>
      <c r="CZ978">
        <f>Drivers!CZ221</f>
        <v>0</v>
      </c>
      <c r="DA978">
        <f>Drivers!DA221</f>
        <v>0</v>
      </c>
      <c r="DB978">
        <f>Drivers!DB221</f>
        <v>0</v>
      </c>
      <c r="DC978">
        <f>Drivers!DC221</f>
        <v>0</v>
      </c>
      <c r="DD978">
        <f>Drivers!DD221</f>
        <v>0</v>
      </c>
      <c r="DE978">
        <f>Drivers!DE221</f>
        <v>0</v>
      </c>
      <c r="DF978">
        <f>Drivers!DF221</f>
        <v>0</v>
      </c>
      <c r="DG978">
        <f>Drivers!DG221</f>
        <v>0</v>
      </c>
      <c r="DH978">
        <f>Drivers!DH221</f>
        <v>0</v>
      </c>
      <c r="DI978">
        <f>Drivers!DI221</f>
        <v>0</v>
      </c>
      <c r="DJ978">
        <f>Drivers!DJ221</f>
        <v>0</v>
      </c>
      <c r="DK978">
        <f>Drivers!DK221</f>
        <v>0</v>
      </c>
      <c r="DL978">
        <f>Drivers!DL221</f>
        <v>0</v>
      </c>
      <c r="DM978">
        <f>Drivers!DM221</f>
        <v>0</v>
      </c>
      <c r="DN978">
        <f>Drivers!DN221</f>
        <v>0</v>
      </c>
      <c r="DO978">
        <f>Drivers!DO221</f>
        <v>0</v>
      </c>
      <c r="DP978">
        <f>Drivers!DP221</f>
        <v>0</v>
      </c>
      <c r="DQ978">
        <f>Drivers!DQ221</f>
        <v>0</v>
      </c>
      <c r="DR978">
        <f>Drivers!DR221</f>
        <v>0</v>
      </c>
      <c r="DS978">
        <f>Drivers!DS221</f>
        <v>0</v>
      </c>
      <c r="DT978">
        <f>Drivers!DT221</f>
        <v>0</v>
      </c>
      <c r="DU978">
        <f>Drivers!DU221</f>
        <v>0</v>
      </c>
      <c r="DV978">
        <f>Drivers!DV221</f>
        <v>0</v>
      </c>
      <c r="DW978">
        <f>Drivers!DW221</f>
        <v>0</v>
      </c>
      <c r="DX978">
        <f>Drivers!DX221</f>
        <v>0</v>
      </c>
      <c r="DY978">
        <f>Drivers!DY221</f>
        <v>0</v>
      </c>
      <c r="DZ978">
        <f>Drivers!DZ221</f>
        <v>21.53</v>
      </c>
      <c r="EA978">
        <f>Drivers!EA221</f>
        <v>27.301567796610172</v>
      </c>
      <c r="EB978">
        <f>Drivers!EB221</f>
        <v>31.47</v>
      </c>
      <c r="EC978">
        <f>Drivers!EC221</f>
        <v>0</v>
      </c>
      <c r="ED978">
        <f>Drivers!ED221</f>
        <v>0</v>
      </c>
      <c r="EE978">
        <f>Drivers!EE221</f>
        <v>0</v>
      </c>
      <c r="EF978">
        <f>Drivers!EF221</f>
        <v>0</v>
      </c>
      <c r="EG978">
        <f>Drivers!EG221</f>
        <v>0</v>
      </c>
      <c r="EH978">
        <f>Drivers!EH221</f>
        <v>0</v>
      </c>
      <c r="EI978">
        <f>Drivers!EI221</f>
        <v>0</v>
      </c>
      <c r="EJ978">
        <f>Drivers!EJ221</f>
        <v>0</v>
      </c>
      <c r="EK978">
        <f>Drivers!EK221</f>
        <v>0</v>
      </c>
    </row>
    <row r="979" spans="1:141">
      <c r="A979">
        <f>Drivers!A222</f>
        <v>0</v>
      </c>
      <c r="B979">
        <f>Drivers!B222</f>
        <v>0</v>
      </c>
      <c r="C979">
        <f>Drivers!C222</f>
        <v>0</v>
      </c>
      <c r="D979">
        <f>Drivers!D222</f>
        <v>0</v>
      </c>
      <c r="E979">
        <f>Drivers!E222</f>
        <v>0</v>
      </c>
      <c r="F979">
        <f>Drivers!F222</f>
        <v>0</v>
      </c>
      <c r="G979">
        <f>Drivers!G222</f>
        <v>0</v>
      </c>
      <c r="H979">
        <f>Drivers!H222</f>
        <v>0</v>
      </c>
      <c r="I979" t="str">
        <f>Drivers!I222</f>
        <v>Y/Y Growth %</v>
      </c>
      <c r="J979">
        <f>Drivers!J222</f>
        <v>0</v>
      </c>
      <c r="K979">
        <f>Drivers!K222</f>
        <v>0</v>
      </c>
      <c r="L979">
        <f>Drivers!L222</f>
        <v>0</v>
      </c>
      <c r="M979">
        <f>Drivers!M222</f>
        <v>0</v>
      </c>
      <c r="N979">
        <f>Drivers!N222</f>
        <v>0</v>
      </c>
      <c r="O979">
        <f>Drivers!O222</f>
        <v>0</v>
      </c>
      <c r="P979">
        <f>Drivers!P222</f>
        <v>0</v>
      </c>
      <c r="Q979">
        <f>Drivers!Q222</f>
        <v>0</v>
      </c>
      <c r="R979">
        <f>Drivers!R222</f>
        <v>0</v>
      </c>
      <c r="S979">
        <f>Drivers!S222</f>
        <v>0</v>
      </c>
      <c r="T979">
        <f>Drivers!T222</f>
        <v>0</v>
      </c>
      <c r="U979">
        <f>Drivers!U222</f>
        <v>0</v>
      </c>
      <c r="V979">
        <f>Drivers!V222</f>
        <v>0</v>
      </c>
      <c r="W979">
        <f>Drivers!W222</f>
        <v>0</v>
      </c>
      <c r="X979">
        <f>Drivers!X222</f>
        <v>0</v>
      </c>
      <c r="Y979">
        <f>Drivers!Y222</f>
        <v>0</v>
      </c>
      <c r="Z979">
        <f>Drivers!Z222</f>
        <v>0</v>
      </c>
      <c r="AA979">
        <f>Drivers!AA222</f>
        <v>0</v>
      </c>
      <c r="AB979">
        <f>Drivers!AB222</f>
        <v>0</v>
      </c>
      <c r="AC979">
        <f>Drivers!AC222</f>
        <v>0</v>
      </c>
      <c r="AD979">
        <f>Drivers!AD222</f>
        <v>0</v>
      </c>
      <c r="AE979">
        <f>Drivers!AE222</f>
        <v>0</v>
      </c>
      <c r="AF979">
        <f>Drivers!AF222</f>
        <v>0</v>
      </c>
      <c r="AG979">
        <f>Drivers!AG222</f>
        <v>0</v>
      </c>
      <c r="AH979">
        <f>Drivers!AH222</f>
        <v>0</v>
      </c>
      <c r="AI979">
        <f>Drivers!AI222</f>
        <v>0</v>
      </c>
      <c r="AJ979">
        <f>Drivers!AJ222</f>
        <v>0</v>
      </c>
      <c r="AK979">
        <f>Drivers!AK222</f>
        <v>0</v>
      </c>
      <c r="AL979">
        <f>Drivers!AL222</f>
        <v>0</v>
      </c>
      <c r="AM979">
        <f>Drivers!AM222</f>
        <v>0</v>
      </c>
      <c r="AN979">
        <f>Drivers!AN222</f>
        <v>0</v>
      </c>
      <c r="AO979">
        <f>Drivers!AO222</f>
        <v>0</v>
      </c>
      <c r="AP979">
        <f>Drivers!AP222</f>
        <v>0</v>
      </c>
      <c r="AQ979">
        <f>Drivers!AQ222</f>
        <v>0</v>
      </c>
      <c r="AR979">
        <f>Drivers!AR222</f>
        <v>0</v>
      </c>
      <c r="AS979">
        <f>Drivers!AS222</f>
        <v>0</v>
      </c>
      <c r="AT979">
        <f>Drivers!AT222</f>
        <v>0</v>
      </c>
      <c r="AU979">
        <f>Drivers!AU222</f>
        <v>0</v>
      </c>
      <c r="AV979">
        <f>Drivers!AV222</f>
        <v>0</v>
      </c>
      <c r="AW979">
        <f>Drivers!AW222</f>
        <v>0</v>
      </c>
      <c r="AX979">
        <f>Drivers!AX222</f>
        <v>0</v>
      </c>
      <c r="AY979">
        <f>Drivers!AY222</f>
        <v>0</v>
      </c>
      <c r="AZ979">
        <f>Drivers!AZ222</f>
        <v>0</v>
      </c>
      <c r="BA979">
        <f>Drivers!BA222</f>
        <v>0</v>
      </c>
      <c r="BB979">
        <f>Drivers!BB222</f>
        <v>0</v>
      </c>
      <c r="BC979">
        <f>Drivers!BC222</f>
        <v>0</v>
      </c>
      <c r="BD979">
        <f>Drivers!BD222</f>
        <v>0</v>
      </c>
      <c r="BE979">
        <f>Drivers!BE222</f>
        <v>0</v>
      </c>
      <c r="BF979">
        <f>Drivers!BF222</f>
        <v>0</v>
      </c>
      <c r="BG979">
        <f>Drivers!BG222</f>
        <v>0</v>
      </c>
      <c r="BH979">
        <f>Drivers!BH222</f>
        <v>0</v>
      </c>
      <c r="BI979">
        <f>Drivers!BI222</f>
        <v>0</v>
      </c>
      <c r="BJ979">
        <f>Drivers!BJ222</f>
        <v>0</v>
      </c>
      <c r="BK979">
        <f>Drivers!BK222</f>
        <v>0</v>
      </c>
      <c r="BL979">
        <f>Drivers!BL222</f>
        <v>0</v>
      </c>
      <c r="BM979">
        <f>Drivers!BM222</f>
        <v>0</v>
      </c>
      <c r="BN979">
        <f>Drivers!BN222</f>
        <v>0</v>
      </c>
      <c r="BO979">
        <f>Drivers!BO222</f>
        <v>0</v>
      </c>
      <c r="BP979">
        <f>Drivers!BP222</f>
        <v>0</v>
      </c>
      <c r="BQ979">
        <f>Drivers!BQ222</f>
        <v>0</v>
      </c>
      <c r="BR979">
        <f>Drivers!BR222</f>
        <v>0</v>
      </c>
      <c r="BS979">
        <f>Drivers!BS222</f>
        <v>0</v>
      </c>
      <c r="BT979">
        <f>Drivers!BT222</f>
        <v>0</v>
      </c>
      <c r="BU979">
        <f>Drivers!BU222</f>
        <v>0</v>
      </c>
      <c r="BV979">
        <f>Drivers!BV222</f>
        <v>0.22523809523809524</v>
      </c>
      <c r="BW979">
        <f>Drivers!BW222</f>
        <v>0.32978723404255317</v>
      </c>
      <c r="BX979">
        <f>Drivers!BX222</f>
        <v>0.27200704225352124</v>
      </c>
      <c r="BY979">
        <f>Drivers!BY222</f>
        <v>0.23872334609076007</v>
      </c>
      <c r="BZ979">
        <f>Drivers!BZ222</f>
        <v>0.16129032258064502</v>
      </c>
      <c r="CA979">
        <f>Drivers!CA222</f>
        <v>0.1333333333333333</v>
      </c>
      <c r="CB979">
        <f>Drivers!CB222</f>
        <v>0.1418685121107266</v>
      </c>
      <c r="CC979">
        <f>Drivers!CC222</f>
        <v>0.18</v>
      </c>
      <c r="CD979">
        <f>Drivers!CD222</f>
        <v>0</v>
      </c>
      <c r="CE979">
        <f>Drivers!CE222</f>
        <v>0</v>
      </c>
      <c r="CF979">
        <f>Drivers!CF222</f>
        <v>0</v>
      </c>
      <c r="CG979">
        <f>Drivers!CG222</f>
        <v>0</v>
      </c>
      <c r="CH979">
        <f>Drivers!CH222</f>
        <v>0</v>
      </c>
      <c r="CI979">
        <f>Drivers!CI222</f>
        <v>0</v>
      </c>
      <c r="CJ979">
        <f>Drivers!CJ222</f>
        <v>0</v>
      </c>
      <c r="CK979">
        <f>Drivers!CK222</f>
        <v>0</v>
      </c>
      <c r="CL979">
        <f>Drivers!CL222</f>
        <v>0</v>
      </c>
      <c r="CM979">
        <f>Drivers!CM222</f>
        <v>0</v>
      </c>
      <c r="CN979">
        <f>Drivers!CN222</f>
        <v>0</v>
      </c>
      <c r="CO979">
        <f>Drivers!CO222</f>
        <v>0</v>
      </c>
      <c r="CP979">
        <f>Drivers!CP222</f>
        <v>0</v>
      </c>
      <c r="CQ979">
        <f>Drivers!CQ222</f>
        <v>0</v>
      </c>
      <c r="CR979">
        <f>Drivers!CR222</f>
        <v>0</v>
      </c>
      <c r="CS979">
        <f>Drivers!CS222</f>
        <v>0</v>
      </c>
      <c r="CT979">
        <f>Drivers!CT222</f>
        <v>0</v>
      </c>
      <c r="CU979">
        <f>Drivers!CU222</f>
        <v>0</v>
      </c>
      <c r="CV979">
        <f>Drivers!CV222</f>
        <v>0</v>
      </c>
      <c r="CW979">
        <f>Drivers!CW222</f>
        <v>0</v>
      </c>
      <c r="CX979">
        <f>Drivers!CX222</f>
        <v>0</v>
      </c>
      <c r="CY979">
        <f>Drivers!CY222</f>
        <v>0</v>
      </c>
      <c r="CZ979">
        <f>Drivers!CZ222</f>
        <v>0</v>
      </c>
      <c r="DA979">
        <f>Drivers!DA222</f>
        <v>0</v>
      </c>
      <c r="DB979">
        <f>Drivers!DB222</f>
        <v>0</v>
      </c>
      <c r="DC979">
        <f>Drivers!DC222</f>
        <v>0</v>
      </c>
      <c r="DD979">
        <f>Drivers!DD222</f>
        <v>0</v>
      </c>
      <c r="DE979">
        <f>Drivers!DE222</f>
        <v>0</v>
      </c>
      <c r="DF979">
        <f>Drivers!DF222</f>
        <v>0</v>
      </c>
      <c r="DG979">
        <f>Drivers!DG222</f>
        <v>0</v>
      </c>
      <c r="DH979">
        <f>Drivers!DH222</f>
        <v>0</v>
      </c>
      <c r="DI979">
        <f>Drivers!DI222</f>
        <v>0</v>
      </c>
      <c r="DJ979">
        <f>Drivers!DJ222</f>
        <v>0</v>
      </c>
      <c r="DK979">
        <f>Drivers!DK222</f>
        <v>0</v>
      </c>
      <c r="DL979">
        <f>Drivers!DL222</f>
        <v>0</v>
      </c>
      <c r="DM979">
        <f>Drivers!DM222</f>
        <v>0</v>
      </c>
      <c r="DN979">
        <f>Drivers!DN222</f>
        <v>0</v>
      </c>
      <c r="DO979">
        <f>Drivers!DO222</f>
        <v>0</v>
      </c>
      <c r="DP979">
        <f>Drivers!DP222</f>
        <v>0</v>
      </c>
      <c r="DQ979">
        <f>Drivers!DQ222</f>
        <v>0</v>
      </c>
      <c r="DR979">
        <f>Drivers!DR222</f>
        <v>0</v>
      </c>
      <c r="DS979">
        <f>Drivers!DS222</f>
        <v>0</v>
      </c>
      <c r="DT979">
        <f>Drivers!DT222</f>
        <v>0</v>
      </c>
      <c r="DU979">
        <f>Drivers!DU222</f>
        <v>0</v>
      </c>
      <c r="DV979">
        <f>Drivers!DV222</f>
        <v>0</v>
      </c>
      <c r="DW979">
        <f>Drivers!DW222</f>
        <v>0</v>
      </c>
      <c r="DX979">
        <f>Drivers!DX222</f>
        <v>0</v>
      </c>
      <c r="DY979">
        <f>Drivers!DY222</f>
        <v>0</v>
      </c>
      <c r="DZ979">
        <f>Drivers!DZ222</f>
        <v>0</v>
      </c>
      <c r="EA979">
        <f>Drivers!EA222</f>
        <v>0.26807096129169383</v>
      </c>
      <c r="EB979">
        <f>Drivers!EB222</f>
        <v>0.15268105606401794</v>
      </c>
      <c r="EC979">
        <f>Drivers!EC222</f>
        <v>0</v>
      </c>
      <c r="ED979">
        <f>Drivers!ED222</f>
        <v>0</v>
      </c>
      <c r="EE979">
        <f>Drivers!EE222</f>
        <v>0</v>
      </c>
      <c r="EF979">
        <f>Drivers!EF222</f>
        <v>0</v>
      </c>
      <c r="EG979">
        <f>Drivers!EG222</f>
        <v>0</v>
      </c>
      <c r="EH979">
        <f>Drivers!EH222</f>
        <v>0</v>
      </c>
      <c r="EI979">
        <f>Drivers!EI222</f>
        <v>0</v>
      </c>
      <c r="EJ979">
        <f>Drivers!EJ222</f>
        <v>0</v>
      </c>
      <c r="EK979">
        <f>Drivers!EK222</f>
        <v>0</v>
      </c>
    </row>
    <row r="980" spans="1:141">
      <c r="A980">
        <f>Drivers!A223</f>
        <v>0</v>
      </c>
      <c r="B980">
        <f>Drivers!B223</f>
        <v>0</v>
      </c>
      <c r="C980">
        <f>Drivers!C223</f>
        <v>0</v>
      </c>
      <c r="D980">
        <f>Drivers!D223</f>
        <v>0</v>
      </c>
      <c r="E980">
        <f>Drivers!E223</f>
        <v>0</v>
      </c>
      <c r="F980">
        <f>Drivers!F223</f>
        <v>0</v>
      </c>
      <c r="G980">
        <f>Drivers!G223</f>
        <v>0</v>
      </c>
      <c r="H980">
        <f>Drivers!H223</f>
        <v>0</v>
      </c>
      <c r="I980" t="str">
        <f>Drivers!I223</f>
        <v>% of Total Zillow Reported Traffic</v>
      </c>
      <c r="J980">
        <f>Drivers!J223</f>
        <v>0</v>
      </c>
      <c r="K980">
        <f>Drivers!K223</f>
        <v>0</v>
      </c>
      <c r="L980">
        <f>Drivers!L223</f>
        <v>0</v>
      </c>
      <c r="M980">
        <f>Drivers!M223</f>
        <v>0</v>
      </c>
      <c r="N980">
        <f>Drivers!N223</f>
        <v>0</v>
      </c>
      <c r="O980">
        <f>Drivers!O223</f>
        <v>0</v>
      </c>
      <c r="P980">
        <f>Drivers!P223</f>
        <v>0</v>
      </c>
      <c r="Q980">
        <f>Drivers!Q223</f>
        <v>0</v>
      </c>
      <c r="R980">
        <f>Drivers!R223</f>
        <v>0</v>
      </c>
      <c r="S980">
        <f>Drivers!S223</f>
        <v>0</v>
      </c>
      <c r="T980">
        <f>Drivers!T223</f>
        <v>0</v>
      </c>
      <c r="U980">
        <f>Drivers!U223</f>
        <v>0</v>
      </c>
      <c r="V980">
        <f>Drivers!V223</f>
        <v>0</v>
      </c>
      <c r="W980">
        <f>Drivers!W223</f>
        <v>0</v>
      </c>
      <c r="X980">
        <f>Drivers!X223</f>
        <v>0</v>
      </c>
      <c r="Y980">
        <f>Drivers!Y223</f>
        <v>0</v>
      </c>
      <c r="Z980">
        <f>Drivers!Z223</f>
        <v>0</v>
      </c>
      <c r="AA980">
        <f>Drivers!AA223</f>
        <v>0</v>
      </c>
      <c r="AB980">
        <f>Drivers!AB223</f>
        <v>0</v>
      </c>
      <c r="AC980">
        <f>Drivers!AC223</f>
        <v>0</v>
      </c>
      <c r="AD980">
        <f>Drivers!AD223</f>
        <v>0</v>
      </c>
      <c r="AE980">
        <f>Drivers!AE223</f>
        <v>0</v>
      </c>
      <c r="AF980">
        <f>Drivers!AF223</f>
        <v>0</v>
      </c>
      <c r="AG980">
        <f>Drivers!AG223</f>
        <v>0</v>
      </c>
      <c r="AH980">
        <f>Drivers!AH223</f>
        <v>0</v>
      </c>
      <c r="AI980">
        <f>Drivers!AI223</f>
        <v>0</v>
      </c>
      <c r="AJ980">
        <f>Drivers!AJ223</f>
        <v>0</v>
      </c>
      <c r="AK980">
        <f>Drivers!AK223</f>
        <v>0</v>
      </c>
      <c r="AL980">
        <f>Drivers!AL223</f>
        <v>0</v>
      </c>
      <c r="AM980">
        <f>Drivers!AM223</f>
        <v>0</v>
      </c>
      <c r="AN980">
        <f>Drivers!AN223</f>
        <v>0</v>
      </c>
      <c r="AO980">
        <f>Drivers!AO223</f>
        <v>0</v>
      </c>
      <c r="AP980">
        <f>Drivers!AP223</f>
        <v>0</v>
      </c>
      <c r="AQ980">
        <f>Drivers!AQ223</f>
        <v>0</v>
      </c>
      <c r="AR980">
        <f>Drivers!AR223</f>
        <v>0</v>
      </c>
      <c r="AS980">
        <f>Drivers!AS223</f>
        <v>0</v>
      </c>
      <c r="AT980">
        <f>Drivers!AT223</f>
        <v>0</v>
      </c>
      <c r="AU980">
        <f>Drivers!AU223</f>
        <v>0</v>
      </c>
      <c r="AV980">
        <f>Drivers!AV223</f>
        <v>0</v>
      </c>
      <c r="AW980">
        <f>Drivers!AW223</f>
        <v>0</v>
      </c>
      <c r="AX980">
        <f>Drivers!AX223</f>
        <v>0</v>
      </c>
      <c r="AY980">
        <f>Drivers!AY223</f>
        <v>0</v>
      </c>
      <c r="AZ980">
        <f>Drivers!AZ223</f>
        <v>0</v>
      </c>
      <c r="BA980">
        <f>Drivers!BA223</f>
        <v>0</v>
      </c>
      <c r="BB980">
        <f>Drivers!BB223</f>
        <v>0</v>
      </c>
      <c r="BC980">
        <f>Drivers!BC223</f>
        <v>0</v>
      </c>
      <c r="BD980">
        <f>Drivers!BD223</f>
        <v>0</v>
      </c>
      <c r="BE980">
        <f>Drivers!BE223</f>
        <v>0</v>
      </c>
      <c r="BF980">
        <f>Drivers!BF223</f>
        <v>0</v>
      </c>
      <c r="BG980">
        <f>Drivers!BG223</f>
        <v>0</v>
      </c>
      <c r="BH980">
        <f>Drivers!BH223</f>
        <v>0</v>
      </c>
      <c r="BI980">
        <f>Drivers!BI223</f>
        <v>0</v>
      </c>
      <c r="BJ980">
        <f>Drivers!BJ223</f>
        <v>0</v>
      </c>
      <c r="BK980">
        <f>Drivers!BK223</f>
        <v>0</v>
      </c>
      <c r="BL980">
        <f>Drivers!BL223</f>
        <v>0</v>
      </c>
      <c r="BM980">
        <f>Drivers!BM223</f>
        <v>0</v>
      </c>
      <c r="BN980">
        <f>Drivers!BN223</f>
        <v>0</v>
      </c>
      <c r="BO980">
        <f>Drivers!BO223</f>
        <v>0</v>
      </c>
      <c r="BP980">
        <f>Drivers!BP223</f>
        <v>0</v>
      </c>
      <c r="BQ980">
        <f>Drivers!BQ223</f>
        <v>0</v>
      </c>
      <c r="BR980">
        <f>Drivers!BR223</f>
        <v>0.15</v>
      </c>
      <c r="BS980">
        <f>Drivers!BS223</f>
        <v>0.16</v>
      </c>
      <c r="BT980">
        <f>Drivers!BT223</f>
        <v>0.16</v>
      </c>
      <c r="BU980">
        <f>Drivers!BU223</f>
        <v>0.16</v>
      </c>
      <c r="BV980">
        <f>Drivers!BV223</f>
        <v>0.155</v>
      </c>
      <c r="BW980">
        <f>Drivers!BW223</f>
        <v>0.17857142857142858</v>
      </c>
      <c r="BX980">
        <f>Drivers!BX223</f>
        <v>0.17</v>
      </c>
      <c r="BY980">
        <f>Drivers!BY223</f>
        <v>0.17554479418886199</v>
      </c>
      <c r="BZ980">
        <f>Drivers!BZ223</f>
        <v>0.18</v>
      </c>
      <c r="CA980">
        <f>Drivers!CA223</f>
        <v>0.19101123595505617</v>
      </c>
      <c r="CB980">
        <f>Drivers!CB223</f>
        <v>0.18857142857142858</v>
      </c>
      <c r="CC980">
        <f>Drivers!CC223</f>
        <v>0.19078947368421054</v>
      </c>
      <c r="CD980">
        <f>Drivers!CD223</f>
        <v>0</v>
      </c>
      <c r="CE980">
        <f>Drivers!CE223</f>
        <v>0</v>
      </c>
      <c r="CF980">
        <f>Drivers!CF223</f>
        <v>0</v>
      </c>
      <c r="CG980">
        <f>Drivers!CG223</f>
        <v>0</v>
      </c>
      <c r="CH980">
        <f>Drivers!CH223</f>
        <v>0</v>
      </c>
      <c r="CI980">
        <f>Drivers!CI223</f>
        <v>0</v>
      </c>
      <c r="CJ980">
        <f>Drivers!CJ223</f>
        <v>0</v>
      </c>
      <c r="CK980">
        <f>Drivers!CK223</f>
        <v>0</v>
      </c>
      <c r="CL980">
        <f>Drivers!CL223</f>
        <v>0</v>
      </c>
      <c r="CM980">
        <f>Drivers!CM223</f>
        <v>0</v>
      </c>
      <c r="CN980">
        <f>Drivers!CN223</f>
        <v>0</v>
      </c>
      <c r="CO980">
        <f>Drivers!CO223</f>
        <v>0</v>
      </c>
      <c r="CP980">
        <f>Drivers!CP223</f>
        <v>0</v>
      </c>
      <c r="CQ980">
        <f>Drivers!CQ223</f>
        <v>0</v>
      </c>
      <c r="CR980">
        <f>Drivers!CR223</f>
        <v>0</v>
      </c>
      <c r="CS980">
        <f>Drivers!CS223</f>
        <v>0</v>
      </c>
      <c r="CT980">
        <f>Drivers!CT223</f>
        <v>0</v>
      </c>
      <c r="CU980">
        <f>Drivers!CU223</f>
        <v>0</v>
      </c>
      <c r="CV980">
        <f>Drivers!CV223</f>
        <v>0</v>
      </c>
      <c r="CW980">
        <f>Drivers!CW223</f>
        <v>0</v>
      </c>
      <c r="CX980">
        <f>Drivers!CX223</f>
        <v>0</v>
      </c>
      <c r="CY980">
        <f>Drivers!CY223</f>
        <v>0</v>
      </c>
      <c r="CZ980">
        <f>Drivers!CZ223</f>
        <v>0</v>
      </c>
      <c r="DA980">
        <f>Drivers!DA223</f>
        <v>0</v>
      </c>
      <c r="DB980">
        <f>Drivers!DB223</f>
        <v>0</v>
      </c>
      <c r="DC980">
        <f>Drivers!DC223</f>
        <v>0</v>
      </c>
      <c r="DD980">
        <f>Drivers!DD223</f>
        <v>0</v>
      </c>
      <c r="DE980">
        <f>Drivers!DE223</f>
        <v>0</v>
      </c>
      <c r="DF980">
        <f>Drivers!DF223</f>
        <v>0</v>
      </c>
      <c r="DG980">
        <f>Drivers!DG223</f>
        <v>0</v>
      </c>
      <c r="DH980">
        <f>Drivers!DH223</f>
        <v>0</v>
      </c>
      <c r="DI980">
        <f>Drivers!DI223</f>
        <v>0</v>
      </c>
      <c r="DJ980">
        <f>Drivers!DJ223</f>
        <v>0</v>
      </c>
      <c r="DK980">
        <f>Drivers!DK223</f>
        <v>0</v>
      </c>
      <c r="DL980">
        <f>Drivers!DL223</f>
        <v>0</v>
      </c>
      <c r="DM980">
        <f>Drivers!DM223</f>
        <v>0</v>
      </c>
      <c r="DN980">
        <f>Drivers!DN223</f>
        <v>0</v>
      </c>
      <c r="DO980">
        <f>Drivers!DO223</f>
        <v>0</v>
      </c>
      <c r="DP980">
        <f>Drivers!DP223</f>
        <v>0</v>
      </c>
      <c r="DQ980">
        <f>Drivers!DQ223</f>
        <v>0</v>
      </c>
      <c r="DR980">
        <f>Drivers!DR223</f>
        <v>0</v>
      </c>
      <c r="DS980">
        <f>Drivers!DS223</f>
        <v>0</v>
      </c>
      <c r="DT980">
        <f>Drivers!DT223</f>
        <v>0</v>
      </c>
      <c r="DU980">
        <f>Drivers!DU223</f>
        <v>0</v>
      </c>
      <c r="DV980">
        <f>Drivers!DV223</f>
        <v>0</v>
      </c>
      <c r="DW980">
        <f>Drivers!DW223</f>
        <v>0</v>
      </c>
      <c r="DX980">
        <f>Drivers!DX223</f>
        <v>0</v>
      </c>
      <c r="DY980">
        <f>Drivers!DY223</f>
        <v>0</v>
      </c>
      <c r="DZ980">
        <f>Drivers!DZ223</f>
        <v>0</v>
      </c>
      <c r="EA980">
        <f>Drivers!EA223</f>
        <v>0.17733089579524686</v>
      </c>
      <c r="EB980">
        <f>Drivers!EB223</f>
        <v>4.1925465838509313E-2</v>
      </c>
      <c r="EC980">
        <f>Drivers!EC223</f>
        <v>0</v>
      </c>
      <c r="ED980">
        <f>Drivers!ED223</f>
        <v>0</v>
      </c>
      <c r="EE980">
        <f>Drivers!EE223</f>
        <v>0</v>
      </c>
      <c r="EF980">
        <f>Drivers!EF223</f>
        <v>0</v>
      </c>
      <c r="EG980">
        <f>Drivers!EG223</f>
        <v>0</v>
      </c>
      <c r="EH980">
        <f>Drivers!EH223</f>
        <v>0</v>
      </c>
      <c r="EI980">
        <f>Drivers!EI223</f>
        <v>0</v>
      </c>
      <c r="EJ980">
        <f>Drivers!EJ223</f>
        <v>0</v>
      </c>
      <c r="EK980">
        <f>Drivers!EK223</f>
        <v>0</v>
      </c>
    </row>
    <row r="981" spans="1:141">
      <c r="A981">
        <f>Drivers!A224</f>
        <v>0</v>
      </c>
      <c r="B981">
        <f>Drivers!B224</f>
        <v>0</v>
      </c>
      <c r="C981">
        <f>Drivers!C224</f>
        <v>0</v>
      </c>
      <c r="D981">
        <f>Drivers!D224</f>
        <v>0</v>
      </c>
      <c r="E981">
        <f>Drivers!E224</f>
        <v>0</v>
      </c>
      <c r="F981">
        <f>Drivers!F224</f>
        <v>0</v>
      </c>
      <c r="G981">
        <f>Drivers!G224</f>
        <v>0</v>
      </c>
      <c r="H981">
        <f>Drivers!H224</f>
        <v>0</v>
      </c>
      <c r="I981" t="str">
        <f>Drivers!I224</f>
        <v>Comscore Imputed Rental Traffic</v>
      </c>
      <c r="J981">
        <f>Drivers!J224</f>
        <v>0</v>
      </c>
      <c r="K981">
        <f>Drivers!K224</f>
        <v>0</v>
      </c>
      <c r="L981">
        <f>Drivers!L224</f>
        <v>0</v>
      </c>
      <c r="M981">
        <f>Drivers!M224</f>
        <v>0</v>
      </c>
      <c r="N981">
        <f>Drivers!N224</f>
        <v>0</v>
      </c>
      <c r="O981">
        <f>Drivers!O224</f>
        <v>0</v>
      </c>
      <c r="P981">
        <f>Drivers!P224</f>
        <v>0</v>
      </c>
      <c r="Q981">
        <f>Drivers!Q224</f>
        <v>0</v>
      </c>
      <c r="R981">
        <f>Drivers!R224</f>
        <v>0</v>
      </c>
      <c r="S981">
        <f>Drivers!S224</f>
        <v>0</v>
      </c>
      <c r="T981">
        <f>Drivers!T224</f>
        <v>0</v>
      </c>
      <c r="U981">
        <f>Drivers!U224</f>
        <v>0</v>
      </c>
      <c r="V981">
        <f>Drivers!V224</f>
        <v>0</v>
      </c>
      <c r="W981">
        <f>Drivers!W224</f>
        <v>0</v>
      </c>
      <c r="X981">
        <f>Drivers!X224</f>
        <v>0</v>
      </c>
      <c r="Y981">
        <f>Drivers!Y224</f>
        <v>0</v>
      </c>
      <c r="Z981">
        <f>Drivers!Z224</f>
        <v>0</v>
      </c>
      <c r="AA981">
        <f>Drivers!AA224</f>
        <v>0</v>
      </c>
      <c r="AB981">
        <f>Drivers!AB224</f>
        <v>0</v>
      </c>
      <c r="AC981">
        <f>Drivers!AC224</f>
        <v>0</v>
      </c>
      <c r="AD981">
        <f>Drivers!AD224</f>
        <v>0</v>
      </c>
      <c r="AE981">
        <f>Drivers!AE224</f>
        <v>0</v>
      </c>
      <c r="AF981">
        <f>Drivers!AF224</f>
        <v>0</v>
      </c>
      <c r="AG981">
        <f>Drivers!AG224</f>
        <v>0</v>
      </c>
      <c r="AH981">
        <f>Drivers!AH224</f>
        <v>0</v>
      </c>
      <c r="AI981">
        <f>Drivers!AI224</f>
        <v>0</v>
      </c>
      <c r="AJ981">
        <f>Drivers!AJ224</f>
        <v>0</v>
      </c>
      <c r="AK981">
        <f>Drivers!AK224</f>
        <v>0</v>
      </c>
      <c r="AL981">
        <f>Drivers!AL224</f>
        <v>0</v>
      </c>
      <c r="AM981">
        <f>Drivers!AM224</f>
        <v>0</v>
      </c>
      <c r="AN981">
        <f>Drivers!AN224</f>
        <v>0</v>
      </c>
      <c r="AO981">
        <f>Drivers!AO224</f>
        <v>0</v>
      </c>
      <c r="AP981">
        <f>Drivers!AP224</f>
        <v>0</v>
      </c>
      <c r="AQ981">
        <f>Drivers!AQ224</f>
        <v>0</v>
      </c>
      <c r="AR981">
        <f>Drivers!AR224</f>
        <v>0</v>
      </c>
      <c r="AS981">
        <f>Drivers!AS224</f>
        <v>0</v>
      </c>
      <c r="AT981">
        <f>Drivers!AT224</f>
        <v>0</v>
      </c>
      <c r="AU981">
        <f>Drivers!AU224</f>
        <v>0</v>
      </c>
      <c r="AV981">
        <f>Drivers!AV224</f>
        <v>0</v>
      </c>
      <c r="AW981">
        <f>Drivers!AW224</f>
        <v>0</v>
      </c>
      <c r="AX981">
        <f>Drivers!AX224</f>
        <v>0</v>
      </c>
      <c r="AY981">
        <f>Drivers!AY224</f>
        <v>0</v>
      </c>
      <c r="AZ981">
        <f>Drivers!AZ224</f>
        <v>0</v>
      </c>
      <c r="BA981">
        <f>Drivers!BA224</f>
        <v>0</v>
      </c>
      <c r="BB981">
        <f>Drivers!BB224</f>
        <v>0</v>
      </c>
      <c r="BC981">
        <f>Drivers!BC224</f>
        <v>0</v>
      </c>
      <c r="BD981">
        <f>Drivers!BD224</f>
        <v>0</v>
      </c>
      <c r="BE981">
        <f>Drivers!BE224</f>
        <v>0</v>
      </c>
      <c r="BF981">
        <f>Drivers!BF224</f>
        <v>0</v>
      </c>
      <c r="BG981">
        <f>Drivers!BG224</f>
        <v>0</v>
      </c>
      <c r="BH981">
        <f>Drivers!BH224</f>
        <v>0</v>
      </c>
      <c r="BI981">
        <f>Drivers!BI224</f>
        <v>0</v>
      </c>
      <c r="BJ981">
        <f>Drivers!BJ224</f>
        <v>0</v>
      </c>
      <c r="BK981">
        <f>Drivers!BK224</f>
        <v>0</v>
      </c>
      <c r="BL981">
        <f>Drivers!BL224</f>
        <v>0</v>
      </c>
      <c r="BM981">
        <f>Drivers!BM224</f>
        <v>0</v>
      </c>
      <c r="BN981">
        <f>Drivers!BN224</f>
        <v>0</v>
      </c>
      <c r="BO981">
        <f>Drivers!BO224</f>
        <v>0</v>
      </c>
      <c r="BP981">
        <f>Drivers!BP224</f>
        <v>0</v>
      </c>
      <c r="BQ981">
        <f>Drivers!BQ224</f>
        <v>0</v>
      </c>
      <c r="BR981">
        <f>Drivers!BR224</f>
        <v>9.5973560500000001</v>
      </c>
      <c r="BS981">
        <f>Drivers!BS224</f>
        <v>10.801031413333332</v>
      </c>
      <c r="BT981">
        <f>Drivers!BT224</f>
        <v>11.317721706666664</v>
      </c>
      <c r="BU981">
        <f>Drivers!BU224</f>
        <v>10.075627253333334</v>
      </c>
      <c r="BV981">
        <f>Drivers!BV224</f>
        <v>11.807185863333334</v>
      </c>
      <c r="BW981">
        <f>Drivers!BW224</f>
        <v>15.056495833333335</v>
      </c>
      <c r="BX981">
        <f>Drivers!BX224</f>
        <v>14.272864023333334</v>
      </c>
      <c r="BY981">
        <f>Drivers!BY224</f>
        <v>12.814836565778853</v>
      </c>
      <c r="BZ981">
        <f>Drivers!BZ224</f>
        <v>14.85991332</v>
      </c>
      <c r="CA981">
        <f>Drivers!CA224</f>
        <v>16.958893172284643</v>
      </c>
      <c r="CB981">
        <f>Drivers!CB224</f>
        <v>17.269141937142859</v>
      </c>
      <c r="CC981">
        <f>Drivers!CC224</f>
        <v>16.300317074561402</v>
      </c>
      <c r="CD981">
        <f>Drivers!CD224</f>
        <v>0</v>
      </c>
      <c r="CE981">
        <f>Drivers!CE224</f>
        <v>0</v>
      </c>
      <c r="CF981">
        <f>Drivers!CF224</f>
        <v>0</v>
      </c>
      <c r="CG981">
        <f>Drivers!CG224</f>
        <v>0</v>
      </c>
      <c r="CH981">
        <f>Drivers!CH224</f>
        <v>0</v>
      </c>
      <c r="CI981">
        <f>Drivers!CI224</f>
        <v>0</v>
      </c>
      <c r="CJ981">
        <f>Drivers!CJ224</f>
        <v>0</v>
      </c>
      <c r="CK981">
        <f>Drivers!CK224</f>
        <v>0</v>
      </c>
      <c r="CL981">
        <f>Drivers!CL224</f>
        <v>0</v>
      </c>
      <c r="CM981">
        <f>Drivers!CM224</f>
        <v>0</v>
      </c>
      <c r="CN981">
        <f>Drivers!CN224</f>
        <v>0</v>
      </c>
      <c r="CO981">
        <f>Drivers!CO224</f>
        <v>0</v>
      </c>
      <c r="CP981">
        <f>Drivers!CP224</f>
        <v>0</v>
      </c>
      <c r="CQ981">
        <f>Drivers!CQ224</f>
        <v>0</v>
      </c>
      <c r="CR981">
        <f>Drivers!CR224</f>
        <v>0</v>
      </c>
      <c r="CS981">
        <f>Drivers!CS224</f>
        <v>0</v>
      </c>
      <c r="CT981">
        <f>Drivers!CT224</f>
        <v>0</v>
      </c>
      <c r="CU981">
        <f>Drivers!CU224</f>
        <v>0</v>
      </c>
      <c r="CV981">
        <f>Drivers!CV224</f>
        <v>0</v>
      </c>
      <c r="CW981">
        <f>Drivers!CW224</f>
        <v>0</v>
      </c>
      <c r="CX981">
        <f>Drivers!CX224</f>
        <v>0</v>
      </c>
      <c r="CY981">
        <f>Drivers!CY224</f>
        <v>0</v>
      </c>
      <c r="CZ981">
        <f>Drivers!CZ224</f>
        <v>0</v>
      </c>
      <c r="DA981">
        <f>Drivers!DA224</f>
        <v>0</v>
      </c>
      <c r="DB981">
        <f>Drivers!DB224</f>
        <v>0</v>
      </c>
      <c r="DC981">
        <f>Drivers!DC224</f>
        <v>0</v>
      </c>
      <c r="DD981">
        <f>Drivers!DD224</f>
        <v>0</v>
      </c>
      <c r="DE981">
        <f>Drivers!DE224</f>
        <v>0</v>
      </c>
      <c r="DF981">
        <f>Drivers!DF224</f>
        <v>0</v>
      </c>
      <c r="DG981">
        <f>Drivers!DG224</f>
        <v>0</v>
      </c>
      <c r="DH981">
        <f>Drivers!DH224</f>
        <v>0</v>
      </c>
      <c r="DI981">
        <f>Drivers!DI224</f>
        <v>0</v>
      </c>
      <c r="DJ981">
        <f>Drivers!DJ224</f>
        <v>0</v>
      </c>
      <c r="DK981">
        <f>Drivers!DK224</f>
        <v>0</v>
      </c>
      <c r="DL981">
        <f>Drivers!DL224</f>
        <v>0</v>
      </c>
      <c r="DM981">
        <f>Drivers!DM224</f>
        <v>0</v>
      </c>
      <c r="DN981">
        <f>Drivers!DN224</f>
        <v>0</v>
      </c>
      <c r="DO981">
        <f>Drivers!DO224</f>
        <v>0</v>
      </c>
      <c r="DP981">
        <f>Drivers!DP224</f>
        <v>0</v>
      </c>
      <c r="DQ981">
        <f>Drivers!DQ224</f>
        <v>0</v>
      </c>
      <c r="DR981">
        <f>Drivers!DR224</f>
        <v>0</v>
      </c>
      <c r="DS981">
        <f>Drivers!DS224</f>
        <v>0</v>
      </c>
      <c r="DT981">
        <f>Drivers!DT224</f>
        <v>0</v>
      </c>
      <c r="DU981">
        <f>Drivers!DU224</f>
        <v>0</v>
      </c>
      <c r="DV981">
        <f>Drivers!DV224</f>
        <v>0</v>
      </c>
      <c r="DW981">
        <f>Drivers!DW224</f>
        <v>0</v>
      </c>
      <c r="DX981">
        <f>Drivers!DX224</f>
        <v>0</v>
      </c>
      <c r="DY981">
        <f>Drivers!DY224</f>
        <v>0</v>
      </c>
      <c r="DZ981">
        <f>Drivers!DZ224</f>
        <v>10.438202585063983</v>
      </c>
      <c r="EA981">
        <f>Drivers!EA224</f>
        <v>13.457899692552925</v>
      </c>
      <c r="EB981">
        <f>Drivers!EB224</f>
        <v>16.337891816900147</v>
      </c>
      <c r="EC981">
        <f>Drivers!EC224</f>
        <v>0</v>
      </c>
      <c r="ED981">
        <f>Drivers!ED224</f>
        <v>0</v>
      </c>
      <c r="EE981">
        <f>Drivers!EE224</f>
        <v>0</v>
      </c>
      <c r="EF981">
        <f>Drivers!EF224</f>
        <v>0</v>
      </c>
      <c r="EG981">
        <f>Drivers!EG224</f>
        <v>0</v>
      </c>
      <c r="EH981">
        <f>Drivers!EH224</f>
        <v>0</v>
      </c>
      <c r="EI981">
        <f>Drivers!EI224</f>
        <v>0</v>
      </c>
      <c r="EJ981">
        <f>Drivers!EJ224</f>
        <v>0</v>
      </c>
      <c r="EK981">
        <f>Drivers!EK224</f>
        <v>0</v>
      </c>
    </row>
    <row r="982" spans="1:141">
      <c r="A982">
        <f>Drivers!A225</f>
        <v>0</v>
      </c>
      <c r="B982">
        <f>Drivers!B225</f>
        <v>0</v>
      </c>
      <c r="C982">
        <f>Drivers!C225</f>
        <v>0</v>
      </c>
      <c r="D982">
        <f>Drivers!D225</f>
        <v>0</v>
      </c>
      <c r="E982">
        <f>Drivers!E225</f>
        <v>0</v>
      </c>
      <c r="F982">
        <f>Drivers!F225</f>
        <v>0</v>
      </c>
      <c r="G982">
        <f>Drivers!G225</f>
        <v>0</v>
      </c>
      <c r="H982">
        <f>Drivers!H225</f>
        <v>0</v>
      </c>
      <c r="I982">
        <f>Drivers!I225</f>
        <v>0</v>
      </c>
      <c r="J982">
        <f>Drivers!J225</f>
        <v>0</v>
      </c>
      <c r="K982">
        <f>Drivers!K225</f>
        <v>0</v>
      </c>
      <c r="L982">
        <f>Drivers!L225</f>
        <v>0</v>
      </c>
      <c r="M982">
        <f>Drivers!M225</f>
        <v>0</v>
      </c>
      <c r="N982">
        <f>Drivers!N225</f>
        <v>0</v>
      </c>
      <c r="O982">
        <f>Drivers!O225</f>
        <v>0</v>
      </c>
      <c r="P982">
        <f>Drivers!P225</f>
        <v>0</v>
      </c>
      <c r="Q982">
        <f>Drivers!Q225</f>
        <v>0</v>
      </c>
      <c r="R982">
        <f>Drivers!R225</f>
        <v>0</v>
      </c>
      <c r="S982">
        <f>Drivers!S225</f>
        <v>0</v>
      </c>
      <c r="T982">
        <f>Drivers!T225</f>
        <v>0</v>
      </c>
      <c r="U982">
        <f>Drivers!U225</f>
        <v>0</v>
      </c>
      <c r="V982">
        <f>Drivers!V225</f>
        <v>0</v>
      </c>
      <c r="W982">
        <f>Drivers!W225</f>
        <v>0</v>
      </c>
      <c r="X982">
        <f>Drivers!X225</f>
        <v>0</v>
      </c>
      <c r="Y982">
        <f>Drivers!Y225</f>
        <v>0</v>
      </c>
      <c r="Z982">
        <f>Drivers!Z225</f>
        <v>0</v>
      </c>
      <c r="AA982">
        <f>Drivers!AA225</f>
        <v>0</v>
      </c>
      <c r="AB982">
        <f>Drivers!AB225</f>
        <v>0</v>
      </c>
      <c r="AC982">
        <f>Drivers!AC225</f>
        <v>0</v>
      </c>
      <c r="AD982">
        <f>Drivers!AD225</f>
        <v>0</v>
      </c>
      <c r="AE982">
        <f>Drivers!AE225</f>
        <v>0</v>
      </c>
      <c r="AF982">
        <f>Drivers!AF225</f>
        <v>0</v>
      </c>
      <c r="AG982">
        <f>Drivers!AG225</f>
        <v>0</v>
      </c>
      <c r="AH982">
        <f>Drivers!AH225</f>
        <v>0</v>
      </c>
      <c r="AI982">
        <f>Drivers!AI225</f>
        <v>0</v>
      </c>
      <c r="AJ982">
        <f>Drivers!AJ225</f>
        <v>0</v>
      </c>
      <c r="AK982">
        <f>Drivers!AK225</f>
        <v>0</v>
      </c>
      <c r="AL982">
        <f>Drivers!AL225</f>
        <v>0</v>
      </c>
      <c r="AM982">
        <f>Drivers!AM225</f>
        <v>0</v>
      </c>
      <c r="AN982">
        <f>Drivers!AN225</f>
        <v>0</v>
      </c>
      <c r="AO982">
        <f>Drivers!AO225</f>
        <v>0</v>
      </c>
      <c r="AP982">
        <f>Drivers!AP225</f>
        <v>0</v>
      </c>
      <c r="AQ982">
        <f>Drivers!AQ225</f>
        <v>0</v>
      </c>
      <c r="AR982">
        <f>Drivers!AR225</f>
        <v>0</v>
      </c>
      <c r="AS982">
        <f>Drivers!AS225</f>
        <v>0</v>
      </c>
      <c r="AT982">
        <f>Drivers!AT225</f>
        <v>0</v>
      </c>
      <c r="AU982">
        <f>Drivers!AU225</f>
        <v>0</v>
      </c>
      <c r="AV982">
        <f>Drivers!AV225</f>
        <v>0</v>
      </c>
      <c r="AW982">
        <f>Drivers!AW225</f>
        <v>0</v>
      </c>
      <c r="AX982">
        <f>Drivers!AX225</f>
        <v>0</v>
      </c>
      <c r="AY982">
        <f>Drivers!AY225</f>
        <v>0</v>
      </c>
      <c r="AZ982">
        <f>Drivers!AZ225</f>
        <v>0</v>
      </c>
      <c r="BA982">
        <f>Drivers!BA225</f>
        <v>0</v>
      </c>
      <c r="BB982">
        <f>Drivers!BB225</f>
        <v>0</v>
      </c>
      <c r="BC982">
        <f>Drivers!BC225</f>
        <v>0</v>
      </c>
      <c r="BD982">
        <f>Drivers!BD225</f>
        <v>0</v>
      </c>
      <c r="BE982">
        <f>Drivers!BE225</f>
        <v>0</v>
      </c>
      <c r="BF982">
        <f>Drivers!BF225</f>
        <v>0</v>
      </c>
      <c r="BG982">
        <f>Drivers!BG225</f>
        <v>0</v>
      </c>
      <c r="BH982">
        <f>Drivers!BH225</f>
        <v>0</v>
      </c>
      <c r="BI982">
        <f>Drivers!BI225</f>
        <v>0</v>
      </c>
      <c r="BJ982">
        <f>Drivers!BJ225</f>
        <v>0</v>
      </c>
      <c r="BK982">
        <f>Drivers!BK225</f>
        <v>0</v>
      </c>
      <c r="BL982">
        <f>Drivers!BL225</f>
        <v>0</v>
      </c>
      <c r="BM982">
        <f>Drivers!BM225</f>
        <v>0</v>
      </c>
      <c r="BN982">
        <f>Drivers!BN225</f>
        <v>0</v>
      </c>
      <c r="BO982">
        <f>Drivers!BO225</f>
        <v>0</v>
      </c>
      <c r="BP982">
        <f>Drivers!BP225</f>
        <v>0</v>
      </c>
      <c r="BQ982">
        <f>Drivers!BQ225</f>
        <v>0</v>
      </c>
      <c r="BR982">
        <f>Drivers!BR225</f>
        <v>0</v>
      </c>
      <c r="BS982">
        <f>Drivers!BS225</f>
        <v>0</v>
      </c>
      <c r="BT982">
        <f>Drivers!BT225</f>
        <v>0</v>
      </c>
      <c r="BU982">
        <f>Drivers!BU225</f>
        <v>0</v>
      </c>
      <c r="BV982">
        <f>Drivers!BV225</f>
        <v>0</v>
      </c>
      <c r="BW982">
        <f>Drivers!BW225</f>
        <v>0</v>
      </c>
      <c r="BX982">
        <f>Drivers!BX225</f>
        <v>0</v>
      </c>
      <c r="BY982">
        <f>Drivers!BY225</f>
        <v>0</v>
      </c>
      <c r="BZ982">
        <f>Drivers!BZ225</f>
        <v>0</v>
      </c>
      <c r="CA982">
        <f>Drivers!CA225</f>
        <v>0</v>
      </c>
      <c r="CB982">
        <f>Drivers!CB225</f>
        <v>0</v>
      </c>
      <c r="CC982">
        <f>Drivers!CC225</f>
        <v>0</v>
      </c>
      <c r="CD982">
        <f>Drivers!CD225</f>
        <v>0</v>
      </c>
      <c r="CE982">
        <f>Drivers!CE225</f>
        <v>0</v>
      </c>
      <c r="CF982">
        <f>Drivers!CF225</f>
        <v>0</v>
      </c>
      <c r="CG982">
        <f>Drivers!CG225</f>
        <v>0</v>
      </c>
      <c r="CH982">
        <f>Drivers!CH225</f>
        <v>0</v>
      </c>
      <c r="CI982">
        <f>Drivers!CI225</f>
        <v>0</v>
      </c>
      <c r="CJ982">
        <f>Drivers!CJ225</f>
        <v>0</v>
      </c>
      <c r="CK982">
        <f>Drivers!CK225</f>
        <v>0</v>
      </c>
      <c r="CL982">
        <f>Drivers!CL225</f>
        <v>0</v>
      </c>
      <c r="CM982">
        <f>Drivers!CM225</f>
        <v>0</v>
      </c>
      <c r="CN982">
        <f>Drivers!CN225</f>
        <v>0</v>
      </c>
      <c r="CO982">
        <f>Drivers!CO225</f>
        <v>0</v>
      </c>
      <c r="CP982">
        <f>Drivers!CP225</f>
        <v>0</v>
      </c>
      <c r="CQ982">
        <f>Drivers!CQ225</f>
        <v>0</v>
      </c>
      <c r="CR982">
        <f>Drivers!CR225</f>
        <v>0</v>
      </c>
      <c r="CS982">
        <f>Drivers!CS225</f>
        <v>0</v>
      </c>
      <c r="CT982">
        <f>Drivers!CT225</f>
        <v>0</v>
      </c>
      <c r="CU982">
        <f>Drivers!CU225</f>
        <v>0</v>
      </c>
      <c r="CV982">
        <f>Drivers!CV225</f>
        <v>0</v>
      </c>
      <c r="CW982">
        <f>Drivers!CW225</f>
        <v>0</v>
      </c>
      <c r="CX982">
        <f>Drivers!CX225</f>
        <v>0</v>
      </c>
      <c r="CY982">
        <f>Drivers!CY225</f>
        <v>0</v>
      </c>
      <c r="CZ982">
        <f>Drivers!CZ225</f>
        <v>0</v>
      </c>
      <c r="DA982">
        <f>Drivers!DA225</f>
        <v>0</v>
      </c>
      <c r="DB982">
        <f>Drivers!DB225</f>
        <v>0</v>
      </c>
      <c r="DC982">
        <f>Drivers!DC225</f>
        <v>0</v>
      </c>
      <c r="DD982">
        <f>Drivers!DD225</f>
        <v>0</v>
      </c>
      <c r="DE982">
        <f>Drivers!DE225</f>
        <v>0</v>
      </c>
      <c r="DF982">
        <f>Drivers!DF225</f>
        <v>0</v>
      </c>
      <c r="DG982">
        <f>Drivers!DG225</f>
        <v>0</v>
      </c>
      <c r="DH982">
        <f>Drivers!DH225</f>
        <v>0</v>
      </c>
      <c r="DI982">
        <f>Drivers!DI225</f>
        <v>0</v>
      </c>
      <c r="DJ982">
        <f>Drivers!DJ225</f>
        <v>0</v>
      </c>
      <c r="DK982">
        <f>Drivers!DK225</f>
        <v>0</v>
      </c>
      <c r="DL982">
        <f>Drivers!DL225</f>
        <v>0</v>
      </c>
      <c r="DM982">
        <f>Drivers!DM225</f>
        <v>0</v>
      </c>
      <c r="DN982">
        <f>Drivers!DN225</f>
        <v>0</v>
      </c>
      <c r="DO982">
        <f>Drivers!DO225</f>
        <v>0</v>
      </c>
      <c r="DP982">
        <f>Drivers!DP225</f>
        <v>0</v>
      </c>
      <c r="DQ982">
        <f>Drivers!DQ225</f>
        <v>0</v>
      </c>
      <c r="DR982">
        <f>Drivers!DR225</f>
        <v>0</v>
      </c>
      <c r="DS982">
        <f>Drivers!DS225</f>
        <v>0</v>
      </c>
      <c r="DT982">
        <f>Drivers!DT225</f>
        <v>0</v>
      </c>
      <c r="DU982">
        <f>Drivers!DU225</f>
        <v>0</v>
      </c>
      <c r="DV982">
        <f>Drivers!DV225</f>
        <v>0</v>
      </c>
      <c r="DW982">
        <f>Drivers!DW225</f>
        <v>0</v>
      </c>
      <c r="DX982">
        <f>Drivers!DX225</f>
        <v>0</v>
      </c>
      <c r="DY982">
        <f>Drivers!DY225</f>
        <v>0</v>
      </c>
      <c r="DZ982">
        <f>Drivers!DZ225</f>
        <v>0</v>
      </c>
      <c r="EA982">
        <f>Drivers!EA225</f>
        <v>0</v>
      </c>
      <c r="EB982">
        <f>Drivers!EB225</f>
        <v>0</v>
      </c>
      <c r="EC982">
        <f>Drivers!EC225</f>
        <v>0</v>
      </c>
      <c r="ED982">
        <f>Drivers!ED225</f>
        <v>0</v>
      </c>
      <c r="EE982">
        <f>Drivers!EE225</f>
        <v>0</v>
      </c>
      <c r="EF982">
        <f>Drivers!EF225</f>
        <v>0</v>
      </c>
      <c r="EG982">
        <f>Drivers!EG225</f>
        <v>0</v>
      </c>
      <c r="EH982">
        <f>Drivers!EH225</f>
        <v>0</v>
      </c>
      <c r="EI982">
        <f>Drivers!EI225</f>
        <v>0</v>
      </c>
      <c r="EJ982">
        <f>Drivers!EJ225</f>
        <v>0</v>
      </c>
      <c r="EK982">
        <f>Drivers!EK225</f>
        <v>0</v>
      </c>
    </row>
    <row r="983" spans="1:141">
      <c r="A983">
        <f>Drivers!A226</f>
        <v>0</v>
      </c>
      <c r="B983">
        <f>Drivers!B226</f>
        <v>0</v>
      </c>
      <c r="C983">
        <f>Drivers!C226</f>
        <v>0</v>
      </c>
      <c r="D983">
        <f>Drivers!D226</f>
        <v>0</v>
      </c>
      <c r="E983">
        <f>Drivers!E226</f>
        <v>0</v>
      </c>
      <c r="F983">
        <f>Drivers!F226</f>
        <v>0</v>
      </c>
      <c r="G983">
        <f>Drivers!G226</f>
        <v>0</v>
      </c>
      <c r="H983">
        <f>Drivers!H226</f>
        <v>0</v>
      </c>
      <c r="I983" t="str">
        <f>Drivers!I226</f>
        <v>Zillow Reported Traffic</v>
      </c>
      <c r="J983">
        <f>Drivers!J226</f>
        <v>0</v>
      </c>
      <c r="K983">
        <f>Drivers!K226</f>
        <v>0</v>
      </c>
      <c r="L983">
        <f>Drivers!L226</f>
        <v>0</v>
      </c>
      <c r="M983">
        <f>Drivers!M226</f>
        <v>0</v>
      </c>
      <c r="N983">
        <f>Drivers!N226</f>
        <v>0</v>
      </c>
      <c r="O983">
        <f>Drivers!O226</f>
        <v>0</v>
      </c>
      <c r="P983">
        <f>Drivers!P226</f>
        <v>0</v>
      </c>
      <c r="Q983">
        <f>Drivers!Q226</f>
        <v>0</v>
      </c>
      <c r="R983">
        <f>Drivers!R226</f>
        <v>0</v>
      </c>
      <c r="S983">
        <f>Drivers!S226</f>
        <v>0</v>
      </c>
      <c r="T983">
        <f>Drivers!T226</f>
        <v>0</v>
      </c>
      <c r="U983">
        <f>Drivers!U226</f>
        <v>0</v>
      </c>
      <c r="V983">
        <f>Drivers!V226</f>
        <v>0</v>
      </c>
      <c r="W983">
        <f>Drivers!W226</f>
        <v>0</v>
      </c>
      <c r="X983">
        <f>Drivers!X226</f>
        <v>0</v>
      </c>
      <c r="Y983">
        <f>Drivers!Y226</f>
        <v>0</v>
      </c>
      <c r="Z983">
        <f>Drivers!Z226</f>
        <v>0</v>
      </c>
      <c r="AA983">
        <f>Drivers!AA226</f>
        <v>0</v>
      </c>
      <c r="AB983">
        <f>Drivers!AB226</f>
        <v>0</v>
      </c>
      <c r="AC983">
        <f>Drivers!AC226</f>
        <v>0</v>
      </c>
      <c r="AD983">
        <f>Drivers!AD226</f>
        <v>0</v>
      </c>
      <c r="AE983">
        <f>Drivers!AE226</f>
        <v>0</v>
      </c>
      <c r="AF983">
        <f>Drivers!AF226</f>
        <v>0</v>
      </c>
      <c r="AG983">
        <f>Drivers!AG226</f>
        <v>0</v>
      </c>
      <c r="AH983">
        <f>Drivers!AH226</f>
        <v>0</v>
      </c>
      <c r="AI983">
        <f>Drivers!AI226</f>
        <v>0</v>
      </c>
      <c r="AJ983">
        <f>Drivers!AJ226</f>
        <v>0</v>
      </c>
      <c r="AK983">
        <f>Drivers!AK226</f>
        <v>0</v>
      </c>
      <c r="AL983">
        <f>Drivers!AL226</f>
        <v>0</v>
      </c>
      <c r="AM983">
        <f>Drivers!AM226</f>
        <v>0</v>
      </c>
      <c r="AN983">
        <f>Drivers!AN226</f>
        <v>0</v>
      </c>
      <c r="AO983">
        <f>Drivers!AO226</f>
        <v>0</v>
      </c>
      <c r="AP983">
        <f>Drivers!AP226</f>
        <v>0</v>
      </c>
      <c r="AQ983">
        <f>Drivers!AQ226</f>
        <v>0</v>
      </c>
      <c r="AR983">
        <f>Drivers!AR226</f>
        <v>0</v>
      </c>
      <c r="AS983">
        <f>Drivers!AS226</f>
        <v>0</v>
      </c>
      <c r="AT983">
        <f>Drivers!AT226</f>
        <v>0</v>
      </c>
      <c r="AU983">
        <f>Drivers!AU226</f>
        <v>0</v>
      </c>
      <c r="AV983">
        <f>Drivers!AV226</f>
        <v>0</v>
      </c>
      <c r="AW983">
        <f>Drivers!AW226</f>
        <v>0</v>
      </c>
      <c r="AX983">
        <f>Drivers!AX226</f>
        <v>0</v>
      </c>
      <c r="AY983">
        <f>Drivers!AY226</f>
        <v>0</v>
      </c>
      <c r="AZ983">
        <f>Drivers!AZ226</f>
        <v>0</v>
      </c>
      <c r="BA983">
        <f>Drivers!BA226</f>
        <v>0</v>
      </c>
      <c r="BB983">
        <f>Drivers!BB226</f>
        <v>0</v>
      </c>
      <c r="BC983">
        <f>Drivers!BC226</f>
        <v>0</v>
      </c>
      <c r="BD983">
        <f>Drivers!BD226</f>
        <v>0</v>
      </c>
      <c r="BE983">
        <f>Drivers!BE226</f>
        <v>0</v>
      </c>
      <c r="BF983">
        <f>Drivers!BF226</f>
        <v>0</v>
      </c>
      <c r="BG983">
        <f>Drivers!BG226</f>
        <v>0</v>
      </c>
      <c r="BH983">
        <f>Drivers!BH226</f>
        <v>0</v>
      </c>
      <c r="BI983">
        <f>Drivers!BI226</f>
        <v>0</v>
      </c>
      <c r="BJ983">
        <f>Drivers!BJ226</f>
        <v>0</v>
      </c>
      <c r="BK983">
        <f>Drivers!BK226</f>
        <v>0</v>
      </c>
      <c r="BL983">
        <f>Drivers!BL226</f>
        <v>0</v>
      </c>
      <c r="BM983">
        <f>Drivers!BM226</f>
        <v>0</v>
      </c>
      <c r="BN983">
        <f>Drivers!BN226</f>
        <v>0</v>
      </c>
      <c r="BO983">
        <f>Drivers!BO226</f>
        <v>0</v>
      </c>
      <c r="BP983">
        <f>Drivers!BP226</f>
        <v>0</v>
      </c>
      <c r="BQ983">
        <f>Drivers!BQ226</f>
        <v>0</v>
      </c>
      <c r="BR983">
        <f>Drivers!BR226</f>
        <v>140</v>
      </c>
      <c r="BS983">
        <f>Drivers!BS226</f>
        <v>141</v>
      </c>
      <c r="BT983">
        <f>Drivers!BT226</f>
        <v>142</v>
      </c>
      <c r="BU983">
        <f>Drivers!BU226</f>
        <v>124</v>
      </c>
      <c r="BV983">
        <f>Drivers!BV226</f>
        <v>166</v>
      </c>
      <c r="BW983">
        <f>Drivers!BW226</f>
        <v>168</v>
      </c>
      <c r="BX983">
        <f>Drivers!BX226</f>
        <v>170</v>
      </c>
      <c r="BY983">
        <f>Drivers!BY226</f>
        <v>140</v>
      </c>
      <c r="BZ983">
        <f>Drivers!BZ226</f>
        <v>166</v>
      </c>
      <c r="CA983">
        <f>Drivers!CA226</f>
        <v>178</v>
      </c>
      <c r="CB983">
        <f>Drivers!CB226</f>
        <v>175</v>
      </c>
      <c r="CC983">
        <f>Drivers!CC226</f>
        <v>152</v>
      </c>
      <c r="CD983">
        <f>Drivers!CD226</f>
        <v>0</v>
      </c>
      <c r="CE983">
        <f>Drivers!CE226</f>
        <v>0</v>
      </c>
      <c r="CF983">
        <f>Drivers!CF226</f>
        <v>0</v>
      </c>
      <c r="CG983">
        <f>Drivers!CG226</f>
        <v>0</v>
      </c>
      <c r="CH983">
        <f>Drivers!CH226</f>
        <v>0</v>
      </c>
      <c r="CI983">
        <f>Drivers!CI226</f>
        <v>0</v>
      </c>
      <c r="CJ983">
        <f>Drivers!CJ226</f>
        <v>0</v>
      </c>
      <c r="CK983">
        <f>Drivers!CK226</f>
        <v>0</v>
      </c>
      <c r="CL983">
        <f>Drivers!CL226</f>
        <v>0</v>
      </c>
      <c r="CM983">
        <f>Drivers!CM226</f>
        <v>0</v>
      </c>
      <c r="CN983">
        <f>Drivers!CN226</f>
        <v>0</v>
      </c>
      <c r="CO983">
        <f>Drivers!CO226</f>
        <v>0</v>
      </c>
      <c r="CP983">
        <f>Drivers!CP226</f>
        <v>0</v>
      </c>
      <c r="CQ983">
        <f>Drivers!CQ226</f>
        <v>0</v>
      </c>
      <c r="CR983">
        <f>Drivers!CR226</f>
        <v>0</v>
      </c>
      <c r="CS983">
        <f>Drivers!CS226</f>
        <v>0</v>
      </c>
      <c r="CT983">
        <f>Drivers!CT226</f>
        <v>0</v>
      </c>
      <c r="CU983">
        <f>Drivers!CU226</f>
        <v>0</v>
      </c>
      <c r="CV983">
        <f>Drivers!CV226</f>
        <v>0</v>
      </c>
      <c r="CW983">
        <f>Drivers!CW226</f>
        <v>0</v>
      </c>
      <c r="CX983">
        <f>Drivers!CX226</f>
        <v>0</v>
      </c>
      <c r="CY983">
        <f>Drivers!CY226</f>
        <v>0</v>
      </c>
      <c r="CZ983">
        <f>Drivers!CZ226</f>
        <v>0</v>
      </c>
      <c r="DA983">
        <f>Drivers!DA226</f>
        <v>0</v>
      </c>
      <c r="DB983">
        <f>Drivers!DB226</f>
        <v>0</v>
      </c>
      <c r="DC983">
        <f>Drivers!DC226</f>
        <v>0</v>
      </c>
      <c r="DD983">
        <f>Drivers!DD226</f>
        <v>0</v>
      </c>
      <c r="DE983">
        <f>Drivers!DE226</f>
        <v>0</v>
      </c>
      <c r="DF983">
        <f>Drivers!DF226</f>
        <v>0</v>
      </c>
      <c r="DG983">
        <f>Drivers!DG226</f>
        <v>0</v>
      </c>
      <c r="DH983">
        <f>Drivers!DH226</f>
        <v>0</v>
      </c>
      <c r="DI983">
        <f>Drivers!DI226</f>
        <v>0</v>
      </c>
      <c r="DJ983">
        <f>Drivers!DJ226</f>
        <v>0</v>
      </c>
      <c r="DK983">
        <f>Drivers!DK226</f>
        <v>0</v>
      </c>
      <c r="DL983">
        <f>Drivers!DL226</f>
        <v>0</v>
      </c>
      <c r="DM983">
        <f>Drivers!DM226</f>
        <v>0</v>
      </c>
      <c r="DN983">
        <f>Drivers!DN226</f>
        <v>0</v>
      </c>
      <c r="DO983">
        <f>Drivers!DO226</f>
        <v>0</v>
      </c>
      <c r="DP983">
        <f>Drivers!DP226</f>
        <v>0</v>
      </c>
      <c r="DQ983">
        <f>Drivers!DQ226</f>
        <v>0</v>
      </c>
      <c r="DR983">
        <f>Drivers!DR226</f>
        <v>0</v>
      </c>
      <c r="DS983">
        <f>Drivers!DS226</f>
        <v>0</v>
      </c>
      <c r="DT983">
        <f>Drivers!DT226</f>
        <v>0</v>
      </c>
      <c r="DU983">
        <f>Drivers!DU226</f>
        <v>0</v>
      </c>
      <c r="DV983">
        <f>Drivers!DV226</f>
        <v>0</v>
      </c>
      <c r="DW983">
        <f>Drivers!DW226</f>
        <v>0</v>
      </c>
      <c r="DX983">
        <f>Drivers!DX226</f>
        <v>0</v>
      </c>
      <c r="DY983">
        <f>Drivers!DY226</f>
        <v>0</v>
      </c>
      <c r="DZ983">
        <f>Drivers!DZ226</f>
        <v>136.75</v>
      </c>
      <c r="EA983">
        <f>Drivers!EA226</f>
        <v>161</v>
      </c>
      <c r="EB983">
        <f>Drivers!EB226</f>
        <v>167.75</v>
      </c>
      <c r="EC983">
        <f>Drivers!EC226</f>
        <v>0</v>
      </c>
      <c r="ED983">
        <f>Drivers!ED226</f>
        <v>0</v>
      </c>
      <c r="EE983">
        <f>Drivers!EE226</f>
        <v>0</v>
      </c>
      <c r="EF983">
        <f>Drivers!EF226</f>
        <v>0</v>
      </c>
      <c r="EG983">
        <f>Drivers!EG226</f>
        <v>0</v>
      </c>
      <c r="EH983">
        <f>Drivers!EH226</f>
        <v>0</v>
      </c>
      <c r="EI983">
        <f>Drivers!EI226</f>
        <v>0</v>
      </c>
      <c r="EJ983">
        <f>Drivers!EJ226</f>
        <v>0</v>
      </c>
      <c r="EK983">
        <f>Drivers!EK226</f>
        <v>0</v>
      </c>
    </row>
    <row r="984" spans="1:141">
      <c r="A984">
        <f>Drivers!A227</f>
        <v>0</v>
      </c>
      <c r="B984">
        <f>Drivers!B227</f>
        <v>0</v>
      </c>
      <c r="C984">
        <f>Drivers!C227</f>
        <v>0</v>
      </c>
      <c r="D984">
        <f>Drivers!D227</f>
        <v>0</v>
      </c>
      <c r="E984">
        <f>Drivers!E227</f>
        <v>0</v>
      </c>
      <c r="F984">
        <f>Drivers!F227</f>
        <v>0</v>
      </c>
      <c r="G984">
        <f>Drivers!G227</f>
        <v>0</v>
      </c>
      <c r="H984">
        <f>Drivers!H227</f>
        <v>0</v>
      </c>
      <c r="I984">
        <f>Drivers!I227</f>
        <v>0</v>
      </c>
      <c r="J984">
        <f>Drivers!J227</f>
        <v>0</v>
      </c>
      <c r="K984">
        <f>Drivers!K227</f>
        <v>0</v>
      </c>
      <c r="L984">
        <f>Drivers!L227</f>
        <v>0</v>
      </c>
      <c r="M984">
        <f>Drivers!M227</f>
        <v>0</v>
      </c>
      <c r="N984">
        <f>Drivers!N227</f>
        <v>0</v>
      </c>
      <c r="O984">
        <f>Drivers!O227</f>
        <v>0</v>
      </c>
      <c r="P984">
        <f>Drivers!P227</f>
        <v>0</v>
      </c>
      <c r="Q984">
        <f>Drivers!Q227</f>
        <v>0</v>
      </c>
      <c r="R984">
        <f>Drivers!R227</f>
        <v>0</v>
      </c>
      <c r="S984">
        <f>Drivers!S227</f>
        <v>0</v>
      </c>
      <c r="T984">
        <f>Drivers!T227</f>
        <v>0</v>
      </c>
      <c r="U984">
        <f>Drivers!U227</f>
        <v>0</v>
      </c>
      <c r="V984">
        <f>Drivers!V227</f>
        <v>0</v>
      </c>
      <c r="W984">
        <f>Drivers!W227</f>
        <v>0</v>
      </c>
      <c r="X984">
        <f>Drivers!X227</f>
        <v>0</v>
      </c>
      <c r="Y984">
        <f>Drivers!Y227</f>
        <v>0</v>
      </c>
      <c r="Z984">
        <f>Drivers!Z227</f>
        <v>0</v>
      </c>
      <c r="AA984">
        <f>Drivers!AA227</f>
        <v>0</v>
      </c>
      <c r="AB984">
        <f>Drivers!AB227</f>
        <v>0</v>
      </c>
      <c r="AC984">
        <f>Drivers!AC227</f>
        <v>0</v>
      </c>
      <c r="AD984">
        <f>Drivers!AD227</f>
        <v>0</v>
      </c>
      <c r="AE984">
        <f>Drivers!AE227</f>
        <v>0</v>
      </c>
      <c r="AF984">
        <f>Drivers!AF227</f>
        <v>0</v>
      </c>
      <c r="AG984">
        <f>Drivers!AG227</f>
        <v>0</v>
      </c>
      <c r="AH984">
        <f>Drivers!AH227</f>
        <v>0</v>
      </c>
      <c r="AI984">
        <f>Drivers!AI227</f>
        <v>0</v>
      </c>
      <c r="AJ984">
        <f>Drivers!AJ227</f>
        <v>0</v>
      </c>
      <c r="AK984">
        <f>Drivers!AK227</f>
        <v>0</v>
      </c>
      <c r="AL984">
        <f>Drivers!AL227</f>
        <v>0</v>
      </c>
      <c r="AM984">
        <f>Drivers!AM227</f>
        <v>0</v>
      </c>
      <c r="AN984">
        <f>Drivers!AN227</f>
        <v>0</v>
      </c>
      <c r="AO984">
        <f>Drivers!AO227</f>
        <v>0</v>
      </c>
      <c r="AP984">
        <f>Drivers!AP227</f>
        <v>0</v>
      </c>
      <c r="AQ984">
        <f>Drivers!AQ227</f>
        <v>0</v>
      </c>
      <c r="AR984">
        <f>Drivers!AR227</f>
        <v>0</v>
      </c>
      <c r="AS984">
        <f>Drivers!AS227</f>
        <v>0</v>
      </c>
      <c r="AT984">
        <f>Drivers!AT227</f>
        <v>0</v>
      </c>
      <c r="AU984">
        <f>Drivers!AU227</f>
        <v>0</v>
      </c>
      <c r="AV984">
        <f>Drivers!AV227</f>
        <v>0</v>
      </c>
      <c r="AW984">
        <f>Drivers!AW227</f>
        <v>0</v>
      </c>
      <c r="AX984">
        <f>Drivers!AX227</f>
        <v>0</v>
      </c>
      <c r="AY984">
        <f>Drivers!AY227</f>
        <v>0</v>
      </c>
      <c r="AZ984">
        <f>Drivers!AZ227</f>
        <v>0</v>
      </c>
      <c r="BA984">
        <f>Drivers!BA227</f>
        <v>0</v>
      </c>
      <c r="BB984">
        <f>Drivers!BB227</f>
        <v>0</v>
      </c>
      <c r="BC984">
        <f>Drivers!BC227</f>
        <v>0</v>
      </c>
      <c r="BD984">
        <f>Drivers!BD227</f>
        <v>0</v>
      </c>
      <c r="BE984">
        <f>Drivers!BE227</f>
        <v>0</v>
      </c>
      <c r="BF984">
        <f>Drivers!BF227</f>
        <v>0</v>
      </c>
      <c r="BG984">
        <f>Drivers!BG227</f>
        <v>0</v>
      </c>
      <c r="BH984">
        <f>Drivers!BH227</f>
        <v>0</v>
      </c>
      <c r="BI984">
        <f>Drivers!BI227</f>
        <v>0</v>
      </c>
      <c r="BJ984">
        <f>Drivers!BJ227</f>
        <v>0</v>
      </c>
      <c r="BK984">
        <f>Drivers!BK227</f>
        <v>0</v>
      </c>
      <c r="BL984">
        <f>Drivers!BL227</f>
        <v>0</v>
      </c>
      <c r="BM984">
        <f>Drivers!BM227</f>
        <v>0</v>
      </c>
      <c r="BN984">
        <f>Drivers!BN227</f>
        <v>0</v>
      </c>
      <c r="BO984">
        <f>Drivers!BO227</f>
        <v>0</v>
      </c>
      <c r="BP984">
        <f>Drivers!BP227</f>
        <v>0</v>
      </c>
      <c r="BQ984">
        <f>Drivers!BQ227</f>
        <v>0</v>
      </c>
      <c r="BR984">
        <f>Drivers!BR227</f>
        <v>0</v>
      </c>
      <c r="BS984">
        <f>Drivers!BS227</f>
        <v>0</v>
      </c>
      <c r="BT984">
        <f>Drivers!BT227</f>
        <v>0</v>
      </c>
      <c r="BU984">
        <f>Drivers!BU227</f>
        <v>0</v>
      </c>
      <c r="BV984">
        <f>Drivers!BV227</f>
        <v>0</v>
      </c>
      <c r="BW984">
        <f>Drivers!BW227</f>
        <v>0</v>
      </c>
      <c r="BX984">
        <f>Drivers!BX227</f>
        <v>0</v>
      </c>
      <c r="BY984">
        <f>Drivers!BY227</f>
        <v>0</v>
      </c>
      <c r="BZ984">
        <f>Drivers!BZ227</f>
        <v>0</v>
      </c>
      <c r="CA984">
        <f>Drivers!CA227</f>
        <v>0</v>
      </c>
      <c r="CB984">
        <f>Drivers!CB227</f>
        <v>0</v>
      </c>
      <c r="CC984">
        <f>Drivers!CC227</f>
        <v>0</v>
      </c>
      <c r="CD984">
        <f>Drivers!CD227</f>
        <v>0</v>
      </c>
      <c r="CE984">
        <f>Drivers!CE227</f>
        <v>0</v>
      </c>
      <c r="CF984">
        <f>Drivers!CF227</f>
        <v>0</v>
      </c>
      <c r="CG984">
        <f>Drivers!CG227</f>
        <v>0</v>
      </c>
      <c r="CH984">
        <f>Drivers!CH227</f>
        <v>0</v>
      </c>
      <c r="CI984">
        <f>Drivers!CI227</f>
        <v>0</v>
      </c>
      <c r="CJ984">
        <f>Drivers!CJ227</f>
        <v>0</v>
      </c>
      <c r="CK984">
        <f>Drivers!CK227</f>
        <v>0</v>
      </c>
      <c r="CL984">
        <f>Drivers!CL227</f>
        <v>0</v>
      </c>
      <c r="CM984">
        <f>Drivers!CM227</f>
        <v>0</v>
      </c>
      <c r="CN984">
        <f>Drivers!CN227</f>
        <v>0</v>
      </c>
      <c r="CO984">
        <f>Drivers!CO227</f>
        <v>0</v>
      </c>
      <c r="CP984">
        <f>Drivers!CP227</f>
        <v>0</v>
      </c>
      <c r="CQ984">
        <f>Drivers!CQ227</f>
        <v>0</v>
      </c>
      <c r="CR984">
        <f>Drivers!CR227</f>
        <v>0</v>
      </c>
      <c r="CS984">
        <f>Drivers!CS227</f>
        <v>0</v>
      </c>
      <c r="CT984">
        <f>Drivers!CT227</f>
        <v>0</v>
      </c>
      <c r="CU984">
        <f>Drivers!CU227</f>
        <v>0</v>
      </c>
      <c r="CV984">
        <f>Drivers!CV227</f>
        <v>0</v>
      </c>
      <c r="CW984">
        <f>Drivers!CW227</f>
        <v>0</v>
      </c>
      <c r="CX984">
        <f>Drivers!CX227</f>
        <v>0</v>
      </c>
      <c r="CY984">
        <f>Drivers!CY227</f>
        <v>0</v>
      </c>
      <c r="CZ984">
        <f>Drivers!CZ227</f>
        <v>0</v>
      </c>
      <c r="DA984">
        <f>Drivers!DA227</f>
        <v>0</v>
      </c>
      <c r="DB984">
        <f>Drivers!DB227</f>
        <v>0</v>
      </c>
      <c r="DC984">
        <f>Drivers!DC227</f>
        <v>0</v>
      </c>
      <c r="DD984">
        <f>Drivers!DD227</f>
        <v>0</v>
      </c>
      <c r="DE984">
        <f>Drivers!DE227</f>
        <v>0</v>
      </c>
      <c r="DF984">
        <f>Drivers!DF227</f>
        <v>0</v>
      </c>
      <c r="DG984">
        <f>Drivers!DG227</f>
        <v>0</v>
      </c>
      <c r="DH984">
        <f>Drivers!DH227</f>
        <v>0</v>
      </c>
      <c r="DI984">
        <f>Drivers!DI227</f>
        <v>0</v>
      </c>
      <c r="DJ984">
        <f>Drivers!DJ227</f>
        <v>0</v>
      </c>
      <c r="DK984">
        <f>Drivers!DK227</f>
        <v>0</v>
      </c>
      <c r="DL984">
        <f>Drivers!DL227</f>
        <v>0</v>
      </c>
      <c r="DM984">
        <f>Drivers!DM227</f>
        <v>0</v>
      </c>
      <c r="DN984">
        <f>Drivers!DN227</f>
        <v>0</v>
      </c>
      <c r="DO984">
        <f>Drivers!DO227</f>
        <v>0</v>
      </c>
      <c r="DP984">
        <f>Drivers!DP227</f>
        <v>0</v>
      </c>
      <c r="DQ984">
        <f>Drivers!DQ227</f>
        <v>0</v>
      </c>
      <c r="DR984">
        <f>Drivers!DR227</f>
        <v>0</v>
      </c>
      <c r="DS984">
        <f>Drivers!DS227</f>
        <v>0</v>
      </c>
      <c r="DT984">
        <f>Drivers!DT227</f>
        <v>0</v>
      </c>
      <c r="DU984">
        <f>Drivers!DU227</f>
        <v>0</v>
      </c>
      <c r="DV984">
        <f>Drivers!DV227</f>
        <v>0</v>
      </c>
      <c r="DW984">
        <f>Drivers!DW227</f>
        <v>0</v>
      </c>
      <c r="DX984">
        <f>Drivers!DX227</f>
        <v>0</v>
      </c>
      <c r="DY984">
        <f>Drivers!DY227</f>
        <v>0</v>
      </c>
      <c r="DZ984">
        <f>Drivers!DZ227</f>
        <v>0</v>
      </c>
      <c r="EA984">
        <f>Drivers!EA227</f>
        <v>0</v>
      </c>
      <c r="EB984">
        <f>Drivers!EB227</f>
        <v>0</v>
      </c>
      <c r="EC984">
        <f>Drivers!EC227</f>
        <v>0</v>
      </c>
      <c r="ED984">
        <f>Drivers!ED227</f>
        <v>0</v>
      </c>
      <c r="EE984">
        <f>Drivers!EE227</f>
        <v>0</v>
      </c>
      <c r="EF984">
        <f>Drivers!EF227</f>
        <v>0</v>
      </c>
      <c r="EG984">
        <f>Drivers!EG227</f>
        <v>0</v>
      </c>
      <c r="EH984">
        <f>Drivers!EH227</f>
        <v>0</v>
      </c>
      <c r="EI984">
        <f>Drivers!EI227</f>
        <v>0</v>
      </c>
      <c r="EJ984">
        <f>Drivers!EJ227</f>
        <v>0</v>
      </c>
      <c r="EK984">
        <f>Drivers!EK227</f>
        <v>0</v>
      </c>
    </row>
    <row r="986" spans="1:141">
      <c r="A986">
        <f>Drivers!A17</f>
        <v>0</v>
      </c>
      <c r="B986">
        <f>Drivers!B17</f>
        <v>0</v>
      </c>
      <c r="C986">
        <f>Drivers!C17</f>
        <v>0</v>
      </c>
      <c r="D986">
        <f>Drivers!D17</f>
        <v>0</v>
      </c>
      <c r="E986">
        <f>Drivers!E17</f>
        <v>0</v>
      </c>
      <c r="F986">
        <f>Drivers!F17</f>
        <v>0</v>
      </c>
      <c r="G986">
        <f>Drivers!G17</f>
        <v>0</v>
      </c>
      <c r="H986">
        <f>Drivers!H17</f>
        <v>0</v>
      </c>
      <c r="I986" t="str">
        <f>Drivers!I17</f>
        <v>+ Homes Revenue</v>
      </c>
      <c r="J986">
        <f>Drivers!J17</f>
        <v>0</v>
      </c>
      <c r="K986">
        <f>Drivers!K17</f>
        <v>0</v>
      </c>
      <c r="L986">
        <f>Drivers!L17</f>
        <v>0</v>
      </c>
      <c r="M986">
        <f>Drivers!M17</f>
        <v>0</v>
      </c>
      <c r="N986">
        <f>Drivers!N17</f>
        <v>0</v>
      </c>
      <c r="O986">
        <f>Drivers!O17</f>
        <v>0</v>
      </c>
      <c r="P986">
        <f>Drivers!P17</f>
        <v>0</v>
      </c>
      <c r="Q986">
        <f>Drivers!Q17</f>
        <v>0</v>
      </c>
      <c r="R986">
        <f>Drivers!R17</f>
        <v>0</v>
      </c>
      <c r="S986">
        <f>Drivers!S17</f>
        <v>0</v>
      </c>
      <c r="T986">
        <f>Drivers!T17</f>
        <v>0</v>
      </c>
      <c r="U986">
        <f>Drivers!U17</f>
        <v>0</v>
      </c>
      <c r="V986">
        <f>Drivers!V17</f>
        <v>0</v>
      </c>
      <c r="W986">
        <f>Drivers!W17</f>
        <v>0</v>
      </c>
      <c r="X986">
        <f>Drivers!X17</f>
        <v>0</v>
      </c>
      <c r="Y986">
        <f>Drivers!Y17</f>
        <v>0</v>
      </c>
      <c r="Z986">
        <f>Drivers!Z17</f>
        <v>0</v>
      </c>
      <c r="AA986">
        <f>Drivers!AA17</f>
        <v>0</v>
      </c>
      <c r="AB986">
        <f>Drivers!AB17</f>
        <v>0</v>
      </c>
      <c r="AC986">
        <f>Drivers!AC17</f>
        <v>0</v>
      </c>
      <c r="AD986">
        <f>Drivers!AD17</f>
        <v>0</v>
      </c>
      <c r="AE986">
        <f>Drivers!AE17</f>
        <v>0</v>
      </c>
      <c r="AF986">
        <f>Drivers!AF17</f>
        <v>0</v>
      </c>
      <c r="AG986">
        <f>Drivers!AG17</f>
        <v>0</v>
      </c>
      <c r="AH986">
        <f>Drivers!AH17</f>
        <v>0</v>
      </c>
      <c r="AI986">
        <f>Drivers!AI17</f>
        <v>0</v>
      </c>
      <c r="AJ986">
        <f>Drivers!AJ17</f>
        <v>0</v>
      </c>
      <c r="AK986">
        <f>Drivers!AK17</f>
        <v>0</v>
      </c>
      <c r="AL986">
        <f>Drivers!AL17</f>
        <v>0</v>
      </c>
      <c r="AM986">
        <f>Drivers!AM17</f>
        <v>0</v>
      </c>
      <c r="AN986">
        <f>Drivers!AN17</f>
        <v>0</v>
      </c>
      <c r="AO986">
        <f>Drivers!AO17</f>
        <v>0</v>
      </c>
      <c r="AP986">
        <f>Drivers!AP17</f>
        <v>0</v>
      </c>
      <c r="AQ986">
        <f>Drivers!AQ17</f>
        <v>0</v>
      </c>
      <c r="AR986">
        <f>Drivers!AR17</f>
        <v>0</v>
      </c>
      <c r="AS986">
        <f>Drivers!AS17</f>
        <v>0</v>
      </c>
      <c r="AT986">
        <f>Drivers!AT17</f>
        <v>0</v>
      </c>
      <c r="AU986">
        <f>Drivers!AU17</f>
        <v>0</v>
      </c>
      <c r="AV986">
        <f>Drivers!AV17</f>
        <v>0</v>
      </c>
      <c r="AW986">
        <f>Drivers!AW17</f>
        <v>0</v>
      </c>
      <c r="AX986">
        <f>Drivers!AX17</f>
        <v>0</v>
      </c>
      <c r="AY986">
        <f>Drivers!AY17</f>
        <v>0</v>
      </c>
      <c r="AZ986">
        <f>Drivers!AZ17</f>
        <v>0</v>
      </c>
      <c r="BA986">
        <f>Drivers!BA17</f>
        <v>0</v>
      </c>
      <c r="BB986">
        <f>Drivers!BB17</f>
        <v>0</v>
      </c>
      <c r="BC986">
        <f>Drivers!BC17</f>
        <v>0</v>
      </c>
      <c r="BD986">
        <f>Drivers!BD17</f>
        <v>0</v>
      </c>
      <c r="BE986">
        <f>Drivers!BE17</f>
        <v>0</v>
      </c>
      <c r="BF986">
        <f>Drivers!BF17</f>
        <v>0</v>
      </c>
      <c r="BG986">
        <f>Drivers!BG17</f>
        <v>0</v>
      </c>
      <c r="BH986">
        <f>Drivers!BH17</f>
        <v>0</v>
      </c>
      <c r="BI986">
        <f>Drivers!BI17</f>
        <v>0</v>
      </c>
      <c r="BJ986">
        <f>Drivers!BJ17</f>
        <v>0</v>
      </c>
      <c r="BK986">
        <f>Drivers!BK17</f>
        <v>0</v>
      </c>
      <c r="BL986">
        <f>Drivers!BL17</f>
        <v>0</v>
      </c>
      <c r="BM986">
        <f>Drivers!BM17</f>
        <v>0</v>
      </c>
      <c r="BN986">
        <f>Drivers!BN17</f>
        <v>0</v>
      </c>
      <c r="BO986">
        <f>Drivers!BO17</f>
        <v>0</v>
      </c>
      <c r="BP986">
        <f>Drivers!BP17</f>
        <v>0</v>
      </c>
      <c r="BQ986">
        <f>Drivers!BQ17</f>
        <v>0</v>
      </c>
      <c r="BR986">
        <f>Drivers!BR17</f>
        <v>0</v>
      </c>
      <c r="BS986">
        <f>Drivers!BS17</f>
        <v>0</v>
      </c>
      <c r="BT986">
        <f>Drivers!BT17</f>
        <v>0</v>
      </c>
      <c r="BU986">
        <f>Drivers!BU17</f>
        <v>0</v>
      </c>
      <c r="BV986">
        <f>Drivers!BV17</f>
        <v>0</v>
      </c>
      <c r="BW986">
        <f>Drivers!BW17</f>
        <v>0</v>
      </c>
      <c r="BX986">
        <f>Drivers!BX17</f>
        <v>0</v>
      </c>
      <c r="BY986">
        <f>Drivers!BY17</f>
        <v>0</v>
      </c>
      <c r="BZ986">
        <f>Drivers!BZ17</f>
        <v>0</v>
      </c>
      <c r="CA986">
        <f>Drivers!CA17</f>
        <v>0</v>
      </c>
      <c r="CB986">
        <f>Drivers!CB17</f>
        <v>0</v>
      </c>
      <c r="CC986">
        <f>Drivers!CC17</f>
        <v>0</v>
      </c>
      <c r="CD986">
        <f>Drivers!CD17</f>
        <v>0</v>
      </c>
      <c r="CE986">
        <f>Drivers!CE17</f>
        <v>5</v>
      </c>
      <c r="CF986">
        <f>Drivers!CF17</f>
        <v>70</v>
      </c>
      <c r="CG986">
        <f>Drivers!CG17</f>
        <v>120</v>
      </c>
      <c r="CH986">
        <f>Drivers!CH17</f>
        <v>0</v>
      </c>
      <c r="CI986">
        <f>Drivers!CI17</f>
        <v>0</v>
      </c>
      <c r="CJ986">
        <f>Drivers!CJ17</f>
        <v>0</v>
      </c>
      <c r="CK986">
        <f>Drivers!CK17</f>
        <v>0</v>
      </c>
      <c r="CL986">
        <f>Drivers!CL17</f>
        <v>0</v>
      </c>
      <c r="CM986">
        <f>Drivers!CM17</f>
        <v>0</v>
      </c>
      <c r="CN986">
        <f>Drivers!CN17</f>
        <v>0</v>
      </c>
      <c r="CO986">
        <f>Drivers!CO17</f>
        <v>0</v>
      </c>
      <c r="CP986">
        <f>Drivers!CP17</f>
        <v>0</v>
      </c>
      <c r="CQ986">
        <f>Drivers!CQ17</f>
        <v>0</v>
      </c>
      <c r="CR986">
        <f>Drivers!CR17</f>
        <v>0</v>
      </c>
      <c r="CS986">
        <f>Drivers!CS17</f>
        <v>0</v>
      </c>
      <c r="CT986">
        <f>Drivers!CT17</f>
        <v>0</v>
      </c>
      <c r="CU986">
        <f>Drivers!CU17</f>
        <v>0</v>
      </c>
      <c r="CV986">
        <f>Drivers!CV17</f>
        <v>0</v>
      </c>
      <c r="CW986">
        <f>Drivers!CW17</f>
        <v>0</v>
      </c>
      <c r="CX986">
        <f>Drivers!CX17</f>
        <v>0</v>
      </c>
      <c r="CY986">
        <f>Drivers!CY17</f>
        <v>0</v>
      </c>
      <c r="CZ986">
        <f>Drivers!CZ17</f>
        <v>0</v>
      </c>
      <c r="DA986">
        <f>Drivers!DA17</f>
        <v>0</v>
      </c>
      <c r="DB986">
        <f>Drivers!DB17</f>
        <v>0</v>
      </c>
      <c r="DC986">
        <f>Drivers!DC17</f>
        <v>0</v>
      </c>
      <c r="DD986">
        <f>Drivers!DD17</f>
        <v>0</v>
      </c>
      <c r="DE986">
        <f>Drivers!DE17</f>
        <v>0</v>
      </c>
      <c r="DF986">
        <f>Drivers!DF17</f>
        <v>0</v>
      </c>
      <c r="DG986">
        <f>Drivers!DG17</f>
        <v>0</v>
      </c>
      <c r="DH986">
        <f>Drivers!DH17</f>
        <v>0</v>
      </c>
      <c r="DI986">
        <f>Drivers!DI17</f>
        <v>0</v>
      </c>
      <c r="DJ986">
        <f>Drivers!DJ17</f>
        <v>0</v>
      </c>
      <c r="DK986">
        <f>Drivers!DK17</f>
        <v>0</v>
      </c>
      <c r="DL986">
        <f>Drivers!DL17</f>
        <v>0</v>
      </c>
      <c r="DM986">
        <f>Drivers!DM17</f>
        <v>0</v>
      </c>
      <c r="DN986">
        <f>Drivers!DN17</f>
        <v>0</v>
      </c>
      <c r="DO986">
        <f>Drivers!DO17</f>
        <v>0</v>
      </c>
      <c r="DP986">
        <f>Drivers!DP17</f>
        <v>0</v>
      </c>
      <c r="DQ986">
        <f>Drivers!DQ17</f>
        <v>0</v>
      </c>
      <c r="DR986">
        <f>Drivers!DR17</f>
        <v>0</v>
      </c>
      <c r="DS986">
        <f>Drivers!DS17</f>
        <v>0</v>
      </c>
      <c r="DT986">
        <f>Drivers!DT17</f>
        <v>0</v>
      </c>
      <c r="DU986">
        <f>Drivers!DU17</f>
        <v>0</v>
      </c>
      <c r="DV986">
        <f>Drivers!DV17</f>
        <v>0</v>
      </c>
      <c r="DW986">
        <f>Drivers!DW17</f>
        <v>0</v>
      </c>
      <c r="DX986">
        <f>Drivers!DX17</f>
        <v>0</v>
      </c>
      <c r="DY986">
        <f>Drivers!DY17</f>
        <v>0</v>
      </c>
      <c r="DZ986">
        <f>Drivers!DZ17</f>
        <v>0</v>
      </c>
      <c r="EA986">
        <f>Drivers!EA17</f>
        <v>0</v>
      </c>
      <c r="EB986">
        <f>Drivers!EB17</f>
        <v>0</v>
      </c>
      <c r="EC986">
        <f>Drivers!EC17</f>
        <v>195</v>
      </c>
      <c r="ED986">
        <f>Drivers!ED17</f>
        <v>585</v>
      </c>
      <c r="EE986">
        <f>Drivers!EE17</f>
        <v>1462.5</v>
      </c>
      <c r="EF986">
        <f>Drivers!EF17</f>
        <v>2705.625</v>
      </c>
      <c r="EG986">
        <f>Drivers!EG17</f>
        <v>4058.4375</v>
      </c>
      <c r="EH986">
        <f>Drivers!EH17</f>
        <v>5681.8125</v>
      </c>
      <c r="EI986">
        <f>Drivers!EI17</f>
        <v>7670.4468750000005</v>
      </c>
      <c r="EJ986">
        <f>Drivers!EJ17</f>
        <v>10163.342109375</v>
      </c>
      <c r="EK986">
        <f>Drivers!EK17</f>
        <v>0</v>
      </c>
    </row>
    <row r="987" spans="1:141">
      <c r="A987">
        <f>Drivers!A18</f>
        <v>0</v>
      </c>
      <c r="B987">
        <f>Drivers!B18</f>
        <v>0</v>
      </c>
      <c r="C987">
        <f>Drivers!C18</f>
        <v>0</v>
      </c>
      <c r="D987">
        <f>Drivers!D18</f>
        <v>0</v>
      </c>
      <c r="E987">
        <f>Drivers!E18</f>
        <v>0</v>
      </c>
      <c r="F987">
        <f>Drivers!F18</f>
        <v>0</v>
      </c>
      <c r="G987">
        <f>Drivers!G18</f>
        <v>0</v>
      </c>
      <c r="H987">
        <f>Drivers!H18</f>
        <v>0</v>
      </c>
      <c r="I987" t="str">
        <f>Drivers!I18</f>
        <v>= Total Zillow Group Revenue</v>
      </c>
      <c r="J987">
        <f>Drivers!J18</f>
        <v>0</v>
      </c>
      <c r="K987">
        <f>Drivers!K18</f>
        <v>0</v>
      </c>
      <c r="L987">
        <f>Drivers!L18</f>
        <v>0</v>
      </c>
      <c r="M987">
        <f>Drivers!M18</f>
        <v>0</v>
      </c>
      <c r="N987">
        <f>Drivers!N18</f>
        <v>0</v>
      </c>
      <c r="O987">
        <f>Drivers!O18</f>
        <v>0</v>
      </c>
      <c r="P987">
        <f>Drivers!P18</f>
        <v>0</v>
      </c>
      <c r="Q987">
        <f>Drivers!Q18</f>
        <v>0</v>
      </c>
      <c r="R987">
        <f>Drivers!R18</f>
        <v>0</v>
      </c>
      <c r="S987">
        <f>Drivers!S18</f>
        <v>0</v>
      </c>
      <c r="T987">
        <f>Drivers!T18</f>
        <v>0</v>
      </c>
      <c r="U987">
        <f>Drivers!U18</f>
        <v>0</v>
      </c>
      <c r="V987">
        <f>Drivers!V18</f>
        <v>0</v>
      </c>
      <c r="W987">
        <f>Drivers!W18</f>
        <v>0</v>
      </c>
      <c r="X987">
        <f>Drivers!X18</f>
        <v>0</v>
      </c>
      <c r="Y987">
        <f>Drivers!Y18</f>
        <v>0</v>
      </c>
      <c r="Z987">
        <f>Drivers!Z18</f>
        <v>0</v>
      </c>
      <c r="AA987">
        <f>Drivers!AA18</f>
        <v>0</v>
      </c>
      <c r="AB987">
        <f>Drivers!AB18</f>
        <v>0</v>
      </c>
      <c r="AC987">
        <f>Drivers!AC18</f>
        <v>0</v>
      </c>
      <c r="AD987">
        <f>Drivers!AD18</f>
        <v>0</v>
      </c>
      <c r="AE987">
        <f>Drivers!AE18</f>
        <v>0</v>
      </c>
      <c r="AF987">
        <f>Drivers!AF18</f>
        <v>0</v>
      </c>
      <c r="AG987">
        <f>Drivers!AG18</f>
        <v>0</v>
      </c>
      <c r="AH987">
        <f>Drivers!AH18</f>
        <v>0</v>
      </c>
      <c r="AI987">
        <f>Drivers!AI18</f>
        <v>0</v>
      </c>
      <c r="AJ987">
        <f>Drivers!AJ18</f>
        <v>0</v>
      </c>
      <c r="AK987">
        <f>Drivers!AK18</f>
        <v>0</v>
      </c>
      <c r="AL987">
        <f>Drivers!AL18</f>
        <v>0</v>
      </c>
      <c r="AM987">
        <f>Drivers!AM18</f>
        <v>0</v>
      </c>
      <c r="AN987">
        <f>Drivers!AN18</f>
        <v>0</v>
      </c>
      <c r="AO987">
        <f>Drivers!AO18</f>
        <v>0</v>
      </c>
      <c r="AP987">
        <f>Drivers!AP18</f>
        <v>0</v>
      </c>
      <c r="AQ987">
        <f>Drivers!AQ18</f>
        <v>0</v>
      </c>
      <c r="AR987">
        <f>Drivers!AR18</f>
        <v>0</v>
      </c>
      <c r="AS987">
        <f>Drivers!AS18</f>
        <v>0</v>
      </c>
      <c r="AT987">
        <f>Drivers!AT18</f>
        <v>0</v>
      </c>
      <c r="AU987">
        <f>Drivers!AU18</f>
        <v>0</v>
      </c>
      <c r="AV987">
        <f>Drivers!AV18</f>
        <v>0</v>
      </c>
      <c r="AW987">
        <f>Drivers!AW18</f>
        <v>0</v>
      </c>
      <c r="AX987">
        <f>Drivers!AX18</f>
        <v>0</v>
      </c>
      <c r="AY987">
        <f>Drivers!AY18</f>
        <v>0</v>
      </c>
      <c r="AZ987">
        <f>Drivers!AZ18</f>
        <v>0</v>
      </c>
      <c r="BA987">
        <f>Drivers!BA18</f>
        <v>0</v>
      </c>
      <c r="BB987">
        <f>Drivers!BB18</f>
        <v>0</v>
      </c>
      <c r="BC987">
        <f>Drivers!BC18</f>
        <v>0</v>
      </c>
      <c r="BD987">
        <f>Drivers!BD18</f>
        <v>0</v>
      </c>
      <c r="BE987">
        <f>Drivers!BE18</f>
        <v>0</v>
      </c>
      <c r="BF987">
        <f>Drivers!BF18</f>
        <v>0</v>
      </c>
      <c r="BG987">
        <f>Drivers!BG18</f>
        <v>0</v>
      </c>
      <c r="BH987">
        <f>Drivers!BH18</f>
        <v>0</v>
      </c>
      <c r="BI987">
        <f>Drivers!BI18</f>
        <v>0</v>
      </c>
      <c r="BJ987">
        <f>Drivers!BJ18</f>
        <v>0</v>
      </c>
      <c r="BK987">
        <f>Drivers!BK18</f>
        <v>0</v>
      </c>
      <c r="BL987">
        <f>Drivers!BL18</f>
        <v>0</v>
      </c>
      <c r="BM987">
        <f>Drivers!BM18</f>
        <v>0</v>
      </c>
      <c r="BN987">
        <f>Drivers!BN18</f>
        <v>0</v>
      </c>
      <c r="BO987">
        <f>Drivers!BO18</f>
        <v>0</v>
      </c>
      <c r="BP987">
        <f>Drivers!BP18</f>
        <v>0</v>
      </c>
      <c r="BQ987">
        <f>Drivers!BQ18</f>
        <v>0</v>
      </c>
      <c r="BR987">
        <f>Drivers!BR18</f>
        <v>0</v>
      </c>
      <c r="BS987">
        <f>Drivers!BS18</f>
        <v>0</v>
      </c>
      <c r="BT987">
        <f>Drivers!BT18</f>
        <v>0</v>
      </c>
      <c r="BU987">
        <f>Drivers!BU18</f>
        <v>0</v>
      </c>
      <c r="BV987">
        <f>Drivers!BV18</f>
        <v>0</v>
      </c>
      <c r="BW987">
        <f>Drivers!BW18</f>
        <v>0</v>
      </c>
      <c r="BX987">
        <f>Drivers!BX18</f>
        <v>0</v>
      </c>
      <c r="BY987">
        <f>Drivers!BY18</f>
        <v>0</v>
      </c>
      <c r="BZ987">
        <f>Drivers!BZ18</f>
        <v>0</v>
      </c>
      <c r="CA987">
        <f>Drivers!CA18</f>
        <v>0</v>
      </c>
      <c r="CB987">
        <f>Drivers!CB18</f>
        <v>0</v>
      </c>
      <c r="CC987">
        <f>Drivers!CC18</f>
        <v>0</v>
      </c>
      <c r="CD987">
        <f>Drivers!CD18</f>
        <v>300.2124910243146</v>
      </c>
      <c r="CE987">
        <f>Drivers!CE18</f>
        <v>332.83355600000004</v>
      </c>
      <c r="CF987">
        <f>Drivers!CF18</f>
        <v>415.60113503703701</v>
      </c>
      <c r="CG987">
        <f>Drivers!CG18</f>
        <v>463.8660265538461</v>
      </c>
      <c r="CH987">
        <f>Drivers!CH18</f>
        <v>0</v>
      </c>
      <c r="CI987">
        <f>Drivers!CI18</f>
        <v>0</v>
      </c>
      <c r="CJ987">
        <f>Drivers!CJ18</f>
        <v>0</v>
      </c>
      <c r="CK987">
        <f>Drivers!CK18</f>
        <v>0</v>
      </c>
      <c r="CL987">
        <f>Drivers!CL18</f>
        <v>0</v>
      </c>
      <c r="CM987">
        <f>Drivers!CM18</f>
        <v>0</v>
      </c>
      <c r="CN987">
        <f>Drivers!CN18</f>
        <v>0</v>
      </c>
      <c r="CO987">
        <f>Drivers!CO18</f>
        <v>0</v>
      </c>
      <c r="CP987">
        <f>Drivers!CP18</f>
        <v>0</v>
      </c>
      <c r="CQ987">
        <f>Drivers!CQ18</f>
        <v>0</v>
      </c>
      <c r="CR987">
        <f>Drivers!CR18</f>
        <v>0</v>
      </c>
      <c r="CS987">
        <f>Drivers!CS18</f>
        <v>0</v>
      </c>
      <c r="CT987">
        <f>Drivers!CT18</f>
        <v>0</v>
      </c>
      <c r="CU987">
        <f>Drivers!CU18</f>
        <v>0</v>
      </c>
      <c r="CV987">
        <f>Drivers!CV18</f>
        <v>0</v>
      </c>
      <c r="CW987">
        <f>Drivers!CW18</f>
        <v>0</v>
      </c>
      <c r="CX987">
        <f>Drivers!CX18</f>
        <v>0</v>
      </c>
      <c r="CY987">
        <f>Drivers!CY18</f>
        <v>0</v>
      </c>
      <c r="CZ987">
        <f>Drivers!CZ18</f>
        <v>0</v>
      </c>
      <c r="DA987">
        <f>Drivers!DA18</f>
        <v>0</v>
      </c>
      <c r="DB987">
        <f>Drivers!DB18</f>
        <v>0</v>
      </c>
      <c r="DC987">
        <f>Drivers!DC18</f>
        <v>0</v>
      </c>
      <c r="DD987">
        <f>Drivers!DD18</f>
        <v>0</v>
      </c>
      <c r="DE987">
        <f>Drivers!DE18</f>
        <v>0</v>
      </c>
      <c r="DF987">
        <f>Drivers!DF18</f>
        <v>0</v>
      </c>
      <c r="DG987">
        <f>Drivers!DG18</f>
        <v>0</v>
      </c>
      <c r="DH987">
        <f>Drivers!DH18</f>
        <v>0</v>
      </c>
      <c r="DI987">
        <f>Drivers!DI18</f>
        <v>0</v>
      </c>
      <c r="DJ987">
        <f>Drivers!DJ18</f>
        <v>0</v>
      </c>
      <c r="DK987">
        <f>Drivers!DK18</f>
        <v>0</v>
      </c>
      <c r="DL987">
        <f>Drivers!DL18</f>
        <v>0</v>
      </c>
      <c r="DM987">
        <f>Drivers!DM18</f>
        <v>0</v>
      </c>
      <c r="DN987">
        <f>Drivers!DN18</f>
        <v>0</v>
      </c>
      <c r="DO987">
        <f>Drivers!DO18</f>
        <v>0</v>
      </c>
      <c r="DP987">
        <f>Drivers!DP18</f>
        <v>0</v>
      </c>
      <c r="DQ987">
        <f>Drivers!DQ18</f>
        <v>0</v>
      </c>
      <c r="DR987">
        <f>Drivers!DR18</f>
        <v>0</v>
      </c>
      <c r="DS987">
        <f>Drivers!DS18</f>
        <v>0</v>
      </c>
      <c r="DT987">
        <f>Drivers!DT18</f>
        <v>0</v>
      </c>
      <c r="DU987">
        <f>Drivers!DU18</f>
        <v>0</v>
      </c>
      <c r="DV987">
        <f>Drivers!DV18</f>
        <v>0</v>
      </c>
      <c r="DW987">
        <f>Drivers!DW18</f>
        <v>0</v>
      </c>
      <c r="DX987">
        <f>Drivers!DX18</f>
        <v>0</v>
      </c>
      <c r="DY987">
        <f>Drivers!DY18</f>
        <v>0</v>
      </c>
      <c r="DZ987">
        <f>Drivers!DZ18</f>
        <v>0</v>
      </c>
      <c r="EA987">
        <f>Drivers!EA18</f>
        <v>0</v>
      </c>
      <c r="EB987">
        <f>Drivers!EB18</f>
        <v>0</v>
      </c>
      <c r="EC987">
        <f>Drivers!EC18</f>
        <v>1512.513208615198</v>
      </c>
      <c r="ED987">
        <f>Drivers!ED18</f>
        <v>2133.1258629198733</v>
      </c>
      <c r="EE987">
        <f>Drivers!EE18</f>
        <v>3251.3571784490196</v>
      </c>
      <c r="EF987">
        <f>Drivers!EF18</f>
        <v>4743.6055919190449</v>
      </c>
      <c r="EG987">
        <f>Drivers!EG18</f>
        <v>6360.2698466445809</v>
      </c>
      <c r="EH987">
        <f>Drivers!EH18</f>
        <v>8265.9125760966781</v>
      </c>
      <c r="EI987">
        <f>Drivers!EI18</f>
        <v>10525.687154667348</v>
      </c>
      <c r="EJ987">
        <f>Drivers!EJ18</f>
        <v>13307.239227465428</v>
      </c>
      <c r="EK987">
        <f>Drivers!EK18</f>
        <v>0</v>
      </c>
    </row>
    <row r="989" spans="1:141">
      <c r="A989">
        <f>Drivers!A35</f>
        <v>0</v>
      </c>
      <c r="B989">
        <f>Drivers!B35</f>
        <v>0</v>
      </c>
      <c r="C989">
        <f>Drivers!C35</f>
        <v>0</v>
      </c>
      <c r="D989">
        <f>Drivers!D35</f>
        <v>0</v>
      </c>
      <c r="E989">
        <f>Drivers!E35</f>
        <v>0</v>
      </c>
      <c r="F989">
        <f>Drivers!F35</f>
        <v>0</v>
      </c>
      <c r="G989">
        <f>Drivers!G35</f>
        <v>0</v>
      </c>
      <c r="H989">
        <f>Drivers!H35</f>
        <v>0</v>
      </c>
      <c r="I989" t="str">
        <f>Drivers!I35</f>
        <v>Segments</v>
      </c>
      <c r="J989">
        <f>Drivers!J35</f>
        <v>0</v>
      </c>
      <c r="K989">
        <f>Drivers!K35</f>
        <v>0</v>
      </c>
      <c r="L989">
        <f>Drivers!L35</f>
        <v>0</v>
      </c>
      <c r="M989">
        <f>Drivers!M35</f>
        <v>0</v>
      </c>
      <c r="N989">
        <f>Drivers!N35</f>
        <v>0</v>
      </c>
      <c r="O989">
        <f>Drivers!O35</f>
        <v>0</v>
      </c>
      <c r="P989">
        <f>Drivers!P35</f>
        <v>0</v>
      </c>
      <c r="Q989">
        <f>Drivers!Q35</f>
        <v>0</v>
      </c>
      <c r="R989">
        <f>Drivers!R35</f>
        <v>0</v>
      </c>
      <c r="S989">
        <f>Drivers!S35</f>
        <v>0</v>
      </c>
      <c r="T989">
        <f>Drivers!T35</f>
        <v>0</v>
      </c>
      <c r="U989">
        <f>Drivers!U35</f>
        <v>0</v>
      </c>
      <c r="V989">
        <f>Drivers!V35</f>
        <v>0</v>
      </c>
      <c r="W989">
        <f>Drivers!W35</f>
        <v>0</v>
      </c>
      <c r="X989">
        <f>Drivers!X35</f>
        <v>0</v>
      </c>
      <c r="Y989">
        <f>Drivers!Y35</f>
        <v>0</v>
      </c>
      <c r="Z989">
        <f>Drivers!Z35</f>
        <v>0</v>
      </c>
      <c r="AA989">
        <f>Drivers!AA35</f>
        <v>0</v>
      </c>
      <c r="AB989">
        <f>Drivers!AB35</f>
        <v>0</v>
      </c>
      <c r="AC989">
        <f>Drivers!AC35</f>
        <v>0</v>
      </c>
      <c r="AD989">
        <f>Drivers!AD35</f>
        <v>0</v>
      </c>
      <c r="AE989">
        <f>Drivers!AE35</f>
        <v>0</v>
      </c>
      <c r="AF989">
        <f>Drivers!AF35</f>
        <v>0</v>
      </c>
      <c r="AG989">
        <f>Drivers!AG35</f>
        <v>0</v>
      </c>
      <c r="AH989">
        <f>Drivers!AH35</f>
        <v>0</v>
      </c>
      <c r="AI989">
        <f>Drivers!AI35</f>
        <v>0</v>
      </c>
      <c r="AJ989">
        <f>Drivers!AJ35</f>
        <v>0</v>
      </c>
      <c r="AK989">
        <f>Drivers!AK35</f>
        <v>0</v>
      </c>
      <c r="AL989">
        <f>Drivers!AL35</f>
        <v>0</v>
      </c>
      <c r="AM989">
        <f>Drivers!AM35</f>
        <v>0</v>
      </c>
      <c r="AN989">
        <f>Drivers!AN35</f>
        <v>0</v>
      </c>
      <c r="AO989">
        <f>Drivers!AO35</f>
        <v>0</v>
      </c>
      <c r="AP989">
        <f>Drivers!AP35</f>
        <v>0</v>
      </c>
      <c r="AQ989">
        <f>Drivers!AQ35</f>
        <v>0</v>
      </c>
      <c r="AR989">
        <f>Drivers!AR35</f>
        <v>0</v>
      </c>
      <c r="AS989">
        <f>Drivers!AS35</f>
        <v>0</v>
      </c>
      <c r="AT989">
        <f>Drivers!AT35</f>
        <v>0</v>
      </c>
      <c r="AU989">
        <f>Drivers!AU35</f>
        <v>0</v>
      </c>
      <c r="AV989">
        <f>Drivers!AV35</f>
        <v>0</v>
      </c>
      <c r="AW989">
        <f>Drivers!AW35</f>
        <v>0</v>
      </c>
      <c r="AX989">
        <f>Drivers!AX35</f>
        <v>0</v>
      </c>
      <c r="AY989">
        <f>Drivers!AY35</f>
        <v>0</v>
      </c>
      <c r="AZ989">
        <f>Drivers!AZ35</f>
        <v>0</v>
      </c>
      <c r="BA989">
        <f>Drivers!BA35</f>
        <v>0</v>
      </c>
      <c r="BB989">
        <f>Drivers!BB35</f>
        <v>0</v>
      </c>
      <c r="BC989">
        <f>Drivers!BC35</f>
        <v>0</v>
      </c>
      <c r="BD989">
        <f>Drivers!BD35</f>
        <v>0</v>
      </c>
      <c r="BE989">
        <f>Drivers!BE35</f>
        <v>0</v>
      </c>
      <c r="BF989">
        <f>Drivers!BF35</f>
        <v>0</v>
      </c>
      <c r="BG989">
        <f>Drivers!BG35</f>
        <v>0</v>
      </c>
      <c r="BH989">
        <f>Drivers!BH35</f>
        <v>0</v>
      </c>
      <c r="BI989">
        <f>Drivers!BI35</f>
        <v>0</v>
      </c>
      <c r="BJ989">
        <f>Drivers!BJ35</f>
        <v>0</v>
      </c>
      <c r="BK989">
        <f>Drivers!BK35</f>
        <v>0</v>
      </c>
      <c r="BL989">
        <f>Drivers!BL35</f>
        <v>0</v>
      </c>
      <c r="BM989">
        <f>Drivers!BM35</f>
        <v>0</v>
      </c>
      <c r="BN989">
        <f>Drivers!BN35</f>
        <v>0</v>
      </c>
      <c r="BO989">
        <f>Drivers!BO35</f>
        <v>0</v>
      </c>
      <c r="BP989">
        <f>Drivers!BP35</f>
        <v>0</v>
      </c>
      <c r="BQ989">
        <f>Drivers!BQ35</f>
        <v>0</v>
      </c>
      <c r="BR989">
        <f>Drivers!BR35</f>
        <v>0</v>
      </c>
      <c r="BS989">
        <f>Drivers!BS35</f>
        <v>0</v>
      </c>
      <c r="BT989">
        <f>Drivers!BT35</f>
        <v>0</v>
      </c>
      <c r="BU989">
        <f>Drivers!BU35</f>
        <v>0</v>
      </c>
      <c r="BV989">
        <f>Drivers!BV35</f>
        <v>0</v>
      </c>
      <c r="BW989">
        <f>Drivers!BW35</f>
        <v>0</v>
      </c>
      <c r="BX989">
        <f>Drivers!BX35</f>
        <v>0</v>
      </c>
      <c r="BY989">
        <f>Drivers!BY35</f>
        <v>0</v>
      </c>
      <c r="BZ989">
        <f>Drivers!BZ35</f>
        <v>0</v>
      </c>
      <c r="CA989">
        <f>Drivers!CA35</f>
        <v>0</v>
      </c>
      <c r="CB989">
        <f>Drivers!CB35</f>
        <v>0</v>
      </c>
      <c r="CC989">
        <f>Drivers!CC35</f>
        <v>0</v>
      </c>
      <c r="CD989">
        <f>Drivers!CD35</f>
        <v>0</v>
      </c>
      <c r="CE989">
        <f>Drivers!CE35</f>
        <v>0</v>
      </c>
      <c r="CF989">
        <f>Drivers!CF35</f>
        <v>0</v>
      </c>
      <c r="CG989">
        <f>Drivers!CG35</f>
        <v>0</v>
      </c>
      <c r="CH989">
        <f>Drivers!CH35</f>
        <v>0</v>
      </c>
      <c r="CI989">
        <f>Drivers!CI35</f>
        <v>0</v>
      </c>
      <c r="CJ989">
        <f>Drivers!CJ35</f>
        <v>0</v>
      </c>
      <c r="CK989">
        <f>Drivers!CK35</f>
        <v>0</v>
      </c>
      <c r="CL989">
        <f>Drivers!CL35</f>
        <v>0</v>
      </c>
      <c r="CM989">
        <f>Drivers!CM35</f>
        <v>0</v>
      </c>
      <c r="CN989">
        <f>Drivers!CN35</f>
        <v>0</v>
      </c>
      <c r="CO989">
        <f>Drivers!CO35</f>
        <v>0</v>
      </c>
      <c r="CP989">
        <f>Drivers!CP35</f>
        <v>0</v>
      </c>
      <c r="CQ989">
        <f>Drivers!CQ35</f>
        <v>0</v>
      </c>
      <c r="CR989">
        <f>Drivers!CR35</f>
        <v>0</v>
      </c>
      <c r="CS989">
        <f>Drivers!CS35</f>
        <v>0</v>
      </c>
      <c r="CT989">
        <f>Drivers!CT35</f>
        <v>0</v>
      </c>
      <c r="CU989">
        <f>Drivers!CU35</f>
        <v>0</v>
      </c>
      <c r="CV989">
        <f>Drivers!CV35</f>
        <v>0</v>
      </c>
      <c r="CW989">
        <f>Drivers!CW35</f>
        <v>0</v>
      </c>
      <c r="CX989">
        <f>Drivers!CX35</f>
        <v>0</v>
      </c>
      <c r="CY989">
        <f>Drivers!CY35</f>
        <v>0</v>
      </c>
      <c r="CZ989">
        <f>Drivers!CZ35</f>
        <v>0</v>
      </c>
      <c r="DA989">
        <f>Drivers!DA35</f>
        <v>0</v>
      </c>
      <c r="DB989">
        <f>Drivers!DB35</f>
        <v>0</v>
      </c>
      <c r="DC989">
        <f>Drivers!DC35</f>
        <v>0</v>
      </c>
      <c r="DD989">
        <f>Drivers!DD35</f>
        <v>0</v>
      </c>
      <c r="DE989">
        <f>Drivers!DE35</f>
        <v>0</v>
      </c>
      <c r="DF989">
        <f>Drivers!DF35</f>
        <v>0</v>
      </c>
      <c r="DG989">
        <f>Drivers!DG35</f>
        <v>0</v>
      </c>
      <c r="DH989">
        <f>Drivers!DH35</f>
        <v>0</v>
      </c>
      <c r="DI989">
        <f>Drivers!DI35</f>
        <v>0</v>
      </c>
      <c r="DJ989">
        <f>Drivers!DJ35</f>
        <v>0</v>
      </c>
      <c r="DK989">
        <f>Drivers!DK35</f>
        <v>0</v>
      </c>
      <c r="DL989">
        <f>Drivers!DL35</f>
        <v>0</v>
      </c>
      <c r="DM989">
        <f>Drivers!DM35</f>
        <v>0</v>
      </c>
      <c r="DN989">
        <f>Drivers!DN35</f>
        <v>0</v>
      </c>
      <c r="DO989">
        <f>Drivers!DO35</f>
        <v>0</v>
      </c>
      <c r="DP989">
        <f>Drivers!DP35</f>
        <v>0</v>
      </c>
      <c r="DQ989">
        <f>Drivers!DQ35</f>
        <v>0</v>
      </c>
      <c r="DR989">
        <f>Drivers!DR35</f>
        <v>0</v>
      </c>
      <c r="DS989">
        <f>Drivers!DS35</f>
        <v>0</v>
      </c>
      <c r="DT989">
        <f>Drivers!DT35</f>
        <v>0</v>
      </c>
      <c r="DU989">
        <f>Drivers!DU35</f>
        <v>0</v>
      </c>
      <c r="DV989">
        <f>Drivers!DV35</f>
        <v>0</v>
      </c>
      <c r="DW989">
        <f>Drivers!DW35</f>
        <v>0</v>
      </c>
      <c r="DX989">
        <f>Drivers!DX35</f>
        <v>0</v>
      </c>
      <c r="DY989">
        <f>Drivers!DY35</f>
        <v>0</v>
      </c>
      <c r="DZ989">
        <f>Drivers!DZ35</f>
        <v>0</v>
      </c>
      <c r="EA989">
        <f>Drivers!EA35</f>
        <v>0</v>
      </c>
      <c r="EB989">
        <f>Drivers!EB35</f>
        <v>0</v>
      </c>
      <c r="EC989">
        <f>Drivers!EC35</f>
        <v>0</v>
      </c>
      <c r="ED989">
        <f>Drivers!ED35</f>
        <v>0</v>
      </c>
      <c r="EE989">
        <f>Drivers!EE35</f>
        <v>0</v>
      </c>
      <c r="EF989">
        <f>Drivers!EF35</f>
        <v>0</v>
      </c>
      <c r="EG989">
        <f>Drivers!EG35</f>
        <v>0</v>
      </c>
      <c r="EH989">
        <f>Drivers!EH35</f>
        <v>0</v>
      </c>
      <c r="EI989">
        <f>Drivers!EI35</f>
        <v>0</v>
      </c>
      <c r="EJ989">
        <f>Drivers!EJ35</f>
        <v>0</v>
      </c>
      <c r="EK989">
        <f>Drivers!EK35</f>
        <v>0</v>
      </c>
    </row>
    <row r="990" spans="1:141">
      <c r="A990">
        <f>Drivers!A36</f>
        <v>0</v>
      </c>
      <c r="B990">
        <f>Drivers!B36</f>
        <v>0</v>
      </c>
      <c r="C990">
        <f>Drivers!C36</f>
        <v>0</v>
      </c>
      <c r="D990">
        <f>Drivers!D36</f>
        <v>0</v>
      </c>
      <c r="E990">
        <f>Drivers!E36</f>
        <v>0</v>
      </c>
      <c r="F990">
        <f>Drivers!F36</f>
        <v>0</v>
      </c>
      <c r="G990">
        <f>Drivers!G36</f>
        <v>0</v>
      </c>
      <c r="H990">
        <f>Drivers!H36</f>
        <v>0</v>
      </c>
      <c r="I990" t="str">
        <f>Drivers!I36</f>
        <v>Zillow Homes adj. EBITDA</v>
      </c>
      <c r="J990">
        <f>Drivers!J36</f>
        <v>0</v>
      </c>
      <c r="K990">
        <f>Drivers!K36</f>
        <v>0</v>
      </c>
      <c r="L990">
        <f>Drivers!L36</f>
        <v>0</v>
      </c>
      <c r="M990">
        <f>Drivers!M36</f>
        <v>0</v>
      </c>
      <c r="N990">
        <f>Drivers!N36</f>
        <v>0</v>
      </c>
      <c r="O990">
        <f>Drivers!O36</f>
        <v>0</v>
      </c>
      <c r="P990">
        <f>Drivers!P36</f>
        <v>0</v>
      </c>
      <c r="Q990">
        <f>Drivers!Q36</f>
        <v>0</v>
      </c>
      <c r="R990">
        <f>Drivers!R36</f>
        <v>0</v>
      </c>
      <c r="S990">
        <f>Drivers!S36</f>
        <v>0</v>
      </c>
      <c r="T990">
        <f>Drivers!T36</f>
        <v>0</v>
      </c>
      <c r="U990">
        <f>Drivers!U36</f>
        <v>0</v>
      </c>
      <c r="V990">
        <f>Drivers!V36</f>
        <v>0</v>
      </c>
      <c r="W990">
        <f>Drivers!W36</f>
        <v>0</v>
      </c>
      <c r="X990">
        <f>Drivers!X36</f>
        <v>0</v>
      </c>
      <c r="Y990">
        <f>Drivers!Y36</f>
        <v>0</v>
      </c>
      <c r="Z990">
        <f>Drivers!Z36</f>
        <v>0</v>
      </c>
      <c r="AA990">
        <f>Drivers!AA36</f>
        <v>0</v>
      </c>
      <c r="AB990">
        <f>Drivers!AB36</f>
        <v>0</v>
      </c>
      <c r="AC990">
        <f>Drivers!AC36</f>
        <v>0</v>
      </c>
      <c r="AD990">
        <f>Drivers!AD36</f>
        <v>0</v>
      </c>
      <c r="AE990">
        <f>Drivers!AE36</f>
        <v>0</v>
      </c>
      <c r="AF990">
        <f>Drivers!AF36</f>
        <v>0</v>
      </c>
      <c r="AG990">
        <f>Drivers!AG36</f>
        <v>0</v>
      </c>
      <c r="AH990">
        <f>Drivers!AH36</f>
        <v>0</v>
      </c>
      <c r="AI990">
        <f>Drivers!AI36</f>
        <v>0</v>
      </c>
      <c r="AJ990">
        <f>Drivers!AJ36</f>
        <v>0</v>
      </c>
      <c r="AK990">
        <f>Drivers!AK36</f>
        <v>0</v>
      </c>
      <c r="AL990">
        <f>Drivers!AL36</f>
        <v>0</v>
      </c>
      <c r="AM990">
        <f>Drivers!AM36</f>
        <v>0</v>
      </c>
      <c r="AN990">
        <f>Drivers!AN36</f>
        <v>0</v>
      </c>
      <c r="AO990">
        <f>Drivers!AO36</f>
        <v>0</v>
      </c>
      <c r="AP990">
        <f>Drivers!AP36</f>
        <v>0</v>
      </c>
      <c r="AQ990">
        <f>Drivers!AQ36</f>
        <v>0</v>
      </c>
      <c r="AR990">
        <f>Drivers!AR36</f>
        <v>0</v>
      </c>
      <c r="AS990">
        <f>Drivers!AS36</f>
        <v>0</v>
      </c>
      <c r="AT990">
        <f>Drivers!AT36</f>
        <v>0</v>
      </c>
      <c r="AU990">
        <f>Drivers!AU36</f>
        <v>0</v>
      </c>
      <c r="AV990">
        <f>Drivers!AV36</f>
        <v>0</v>
      </c>
      <c r="AW990">
        <f>Drivers!AW36</f>
        <v>0</v>
      </c>
      <c r="AX990">
        <f>Drivers!AX36</f>
        <v>0</v>
      </c>
      <c r="AY990">
        <f>Drivers!AY36</f>
        <v>0</v>
      </c>
      <c r="AZ990">
        <f>Drivers!AZ36</f>
        <v>0</v>
      </c>
      <c r="BA990">
        <f>Drivers!BA36</f>
        <v>0</v>
      </c>
      <c r="BB990">
        <f>Drivers!BB36</f>
        <v>0</v>
      </c>
      <c r="BC990">
        <f>Drivers!BC36</f>
        <v>0</v>
      </c>
      <c r="BD990">
        <f>Drivers!BD36</f>
        <v>0</v>
      </c>
      <c r="BE990">
        <f>Drivers!BE36</f>
        <v>0</v>
      </c>
      <c r="BF990">
        <f>Drivers!BF36</f>
        <v>0</v>
      </c>
      <c r="BG990">
        <f>Drivers!BG36</f>
        <v>0</v>
      </c>
      <c r="BH990">
        <f>Drivers!BH36</f>
        <v>0</v>
      </c>
      <c r="BI990">
        <f>Drivers!BI36</f>
        <v>0</v>
      </c>
      <c r="BJ990">
        <f>Drivers!BJ36</f>
        <v>0</v>
      </c>
      <c r="BK990">
        <f>Drivers!BK36</f>
        <v>0</v>
      </c>
      <c r="BL990">
        <f>Drivers!BL36</f>
        <v>0</v>
      </c>
      <c r="BM990">
        <f>Drivers!BM36</f>
        <v>0</v>
      </c>
      <c r="BN990">
        <f>Drivers!BN36</f>
        <v>0</v>
      </c>
      <c r="BO990">
        <f>Drivers!BO36</f>
        <v>0</v>
      </c>
      <c r="BP990">
        <f>Drivers!BP36</f>
        <v>0</v>
      </c>
      <c r="BQ990">
        <f>Drivers!BQ36</f>
        <v>0</v>
      </c>
      <c r="BR990">
        <f>Drivers!BR36</f>
        <v>0</v>
      </c>
      <c r="BS990">
        <f>Drivers!BS36</f>
        <v>0</v>
      </c>
      <c r="BT990">
        <f>Drivers!BT36</f>
        <v>0</v>
      </c>
      <c r="BU990">
        <f>Drivers!BU36</f>
        <v>0</v>
      </c>
      <c r="BV990">
        <f>Drivers!BV36</f>
        <v>0</v>
      </c>
      <c r="BW990">
        <f>Drivers!BW36</f>
        <v>0</v>
      </c>
      <c r="BX990">
        <f>Drivers!BX36</f>
        <v>0</v>
      </c>
      <c r="BY990">
        <f>Drivers!BY36</f>
        <v>0</v>
      </c>
      <c r="BZ990">
        <f>Drivers!BZ36</f>
        <v>0</v>
      </c>
      <c r="CA990">
        <f>Drivers!CA36</f>
        <v>0</v>
      </c>
      <c r="CB990">
        <f>Drivers!CB36</f>
        <v>0</v>
      </c>
      <c r="CC990">
        <f>Drivers!CC36</f>
        <v>0</v>
      </c>
      <c r="CD990">
        <f>Drivers!CD36</f>
        <v>-5</v>
      </c>
      <c r="CE990">
        <f>Drivers!CE36</f>
        <v>-15</v>
      </c>
      <c r="CF990">
        <f>Drivers!CF36</f>
        <v>-20</v>
      </c>
      <c r="CG990">
        <f>Drivers!CG36</f>
        <v>-20</v>
      </c>
      <c r="CH990">
        <f>Drivers!CH36</f>
        <v>0</v>
      </c>
      <c r="CI990">
        <f>Drivers!CI36</f>
        <v>0</v>
      </c>
      <c r="CJ990">
        <f>Drivers!CJ36</f>
        <v>0</v>
      </c>
      <c r="CK990">
        <f>Drivers!CK36</f>
        <v>0</v>
      </c>
      <c r="CL990">
        <f>Drivers!CL36</f>
        <v>0</v>
      </c>
      <c r="CM990">
        <f>Drivers!CM36</f>
        <v>0</v>
      </c>
      <c r="CN990">
        <f>Drivers!CN36</f>
        <v>0</v>
      </c>
      <c r="CO990">
        <f>Drivers!CO36</f>
        <v>0</v>
      </c>
      <c r="CP990">
        <f>Drivers!CP36</f>
        <v>0</v>
      </c>
      <c r="CQ990">
        <f>Drivers!CQ36</f>
        <v>0</v>
      </c>
      <c r="CR990">
        <f>Drivers!CR36</f>
        <v>0</v>
      </c>
      <c r="CS990">
        <f>Drivers!CS36</f>
        <v>0</v>
      </c>
      <c r="CT990">
        <f>Drivers!CT36</f>
        <v>0</v>
      </c>
      <c r="CU990">
        <f>Drivers!CU36</f>
        <v>0</v>
      </c>
      <c r="CV990">
        <f>Drivers!CV36</f>
        <v>0</v>
      </c>
      <c r="CW990">
        <f>Drivers!CW36</f>
        <v>0</v>
      </c>
      <c r="CX990">
        <f>Drivers!CX36</f>
        <v>0</v>
      </c>
      <c r="CY990">
        <f>Drivers!CY36</f>
        <v>0</v>
      </c>
      <c r="CZ990">
        <f>Drivers!CZ36</f>
        <v>0</v>
      </c>
      <c r="DA990">
        <f>Drivers!DA36</f>
        <v>0</v>
      </c>
      <c r="DB990">
        <f>Drivers!DB36</f>
        <v>0</v>
      </c>
      <c r="DC990">
        <f>Drivers!DC36</f>
        <v>0</v>
      </c>
      <c r="DD990">
        <f>Drivers!DD36</f>
        <v>0</v>
      </c>
      <c r="DE990">
        <f>Drivers!DE36</f>
        <v>0</v>
      </c>
      <c r="DF990">
        <f>Drivers!DF36</f>
        <v>0</v>
      </c>
      <c r="DG990">
        <f>Drivers!DG36</f>
        <v>0</v>
      </c>
      <c r="DH990">
        <f>Drivers!DH36</f>
        <v>0</v>
      </c>
      <c r="DI990">
        <f>Drivers!DI36</f>
        <v>0</v>
      </c>
      <c r="DJ990">
        <f>Drivers!DJ36</f>
        <v>0</v>
      </c>
      <c r="DK990">
        <f>Drivers!DK36</f>
        <v>0</v>
      </c>
      <c r="DL990">
        <f>Drivers!DL36</f>
        <v>0</v>
      </c>
      <c r="DM990">
        <f>Drivers!DM36</f>
        <v>0</v>
      </c>
      <c r="DN990">
        <f>Drivers!DN36</f>
        <v>0</v>
      </c>
      <c r="DO990">
        <f>Drivers!DO36</f>
        <v>0</v>
      </c>
      <c r="DP990">
        <f>Drivers!DP36</f>
        <v>0</v>
      </c>
      <c r="DQ990">
        <f>Drivers!DQ36</f>
        <v>0</v>
      </c>
      <c r="DR990">
        <f>Drivers!DR36</f>
        <v>0</v>
      </c>
      <c r="DS990">
        <f>Drivers!DS36</f>
        <v>0</v>
      </c>
      <c r="DT990">
        <f>Drivers!DT36</f>
        <v>0</v>
      </c>
      <c r="DU990">
        <f>Drivers!DU36</f>
        <v>0</v>
      </c>
      <c r="DV990">
        <f>Drivers!DV36</f>
        <v>0</v>
      </c>
      <c r="DW990">
        <f>Drivers!DW36</f>
        <v>0</v>
      </c>
      <c r="DX990">
        <f>Drivers!DX36</f>
        <v>0</v>
      </c>
      <c r="DY990">
        <f>Drivers!DY36</f>
        <v>0</v>
      </c>
      <c r="DZ990">
        <f>Drivers!DZ36</f>
        <v>0</v>
      </c>
      <c r="EA990">
        <f>Drivers!EA36</f>
        <v>0</v>
      </c>
      <c r="EB990">
        <f>Drivers!EB36</f>
        <v>0</v>
      </c>
      <c r="EC990">
        <f>Drivers!EC36</f>
        <v>-60</v>
      </c>
      <c r="ED990">
        <f>Drivers!ED36</f>
        <v>-57.150000000000013</v>
      </c>
      <c r="EE990">
        <f>Drivers!EE36</f>
        <v>-25.875000000000036</v>
      </c>
      <c r="EF990">
        <f>Drivers!EF36</f>
        <v>-7.2843750000000647</v>
      </c>
      <c r="EG990">
        <f>Drivers!EG36</f>
        <v>9.3656249999999037</v>
      </c>
      <c r="EH990">
        <f>Drivers!EH36</f>
        <v>41.520937499999867</v>
      </c>
      <c r="EI990">
        <f>Drivers!EI36</f>
        <v>75.229382812499836</v>
      </c>
      <c r="EJ990">
        <f>Drivers!EJ36</f>
        <v>125.08728749999977</v>
      </c>
      <c r="EK990">
        <f>Drivers!EK36</f>
        <v>0</v>
      </c>
    </row>
    <row r="991" spans="1:141">
      <c r="A991">
        <f>Drivers!A37</f>
        <v>0</v>
      </c>
      <c r="B991">
        <f>Drivers!B37</f>
        <v>0</v>
      </c>
      <c r="C991">
        <f>Drivers!C37</f>
        <v>0</v>
      </c>
      <c r="D991">
        <f>Drivers!D37</f>
        <v>0</v>
      </c>
      <c r="E991">
        <f>Drivers!E37</f>
        <v>0</v>
      </c>
      <c r="F991">
        <f>Drivers!F37</f>
        <v>0</v>
      </c>
      <c r="G991">
        <f>Drivers!G37</f>
        <v>0</v>
      </c>
      <c r="H991">
        <f>Drivers!H37</f>
        <v>0</v>
      </c>
      <c r="I991" t="str">
        <f>Drivers!I37</f>
        <v>EBITDA Margin (%)</v>
      </c>
      <c r="J991">
        <f>Drivers!J37</f>
        <v>0</v>
      </c>
      <c r="K991">
        <f>Drivers!K37</f>
        <v>0</v>
      </c>
      <c r="L991">
        <f>Drivers!L37</f>
        <v>0</v>
      </c>
      <c r="M991">
        <f>Drivers!M37</f>
        <v>0</v>
      </c>
      <c r="N991">
        <f>Drivers!N37</f>
        <v>0</v>
      </c>
      <c r="O991">
        <f>Drivers!O37</f>
        <v>0</v>
      </c>
      <c r="P991">
        <f>Drivers!P37</f>
        <v>0</v>
      </c>
      <c r="Q991">
        <f>Drivers!Q37</f>
        <v>0</v>
      </c>
      <c r="R991">
        <f>Drivers!R37</f>
        <v>0</v>
      </c>
      <c r="S991">
        <f>Drivers!S37</f>
        <v>0</v>
      </c>
      <c r="T991">
        <f>Drivers!T37</f>
        <v>0</v>
      </c>
      <c r="U991">
        <f>Drivers!U37</f>
        <v>0</v>
      </c>
      <c r="V991">
        <f>Drivers!V37</f>
        <v>0</v>
      </c>
      <c r="W991">
        <f>Drivers!W37</f>
        <v>0</v>
      </c>
      <c r="X991">
        <f>Drivers!X37</f>
        <v>0</v>
      </c>
      <c r="Y991">
        <f>Drivers!Y37</f>
        <v>0</v>
      </c>
      <c r="Z991">
        <f>Drivers!Z37</f>
        <v>0</v>
      </c>
      <c r="AA991">
        <f>Drivers!AA37</f>
        <v>0</v>
      </c>
      <c r="AB991">
        <f>Drivers!AB37</f>
        <v>0</v>
      </c>
      <c r="AC991">
        <f>Drivers!AC37</f>
        <v>0</v>
      </c>
      <c r="AD991">
        <f>Drivers!AD37</f>
        <v>0</v>
      </c>
      <c r="AE991">
        <f>Drivers!AE37</f>
        <v>0</v>
      </c>
      <c r="AF991">
        <f>Drivers!AF37</f>
        <v>0</v>
      </c>
      <c r="AG991">
        <f>Drivers!AG37</f>
        <v>0</v>
      </c>
      <c r="AH991">
        <f>Drivers!AH37</f>
        <v>0</v>
      </c>
      <c r="AI991">
        <f>Drivers!AI37</f>
        <v>0</v>
      </c>
      <c r="AJ991">
        <f>Drivers!AJ37</f>
        <v>0</v>
      </c>
      <c r="AK991">
        <f>Drivers!AK37</f>
        <v>0</v>
      </c>
      <c r="AL991">
        <f>Drivers!AL37</f>
        <v>0</v>
      </c>
      <c r="AM991">
        <f>Drivers!AM37</f>
        <v>0</v>
      </c>
      <c r="AN991">
        <f>Drivers!AN37</f>
        <v>0</v>
      </c>
      <c r="AO991">
        <f>Drivers!AO37</f>
        <v>0</v>
      </c>
      <c r="AP991">
        <f>Drivers!AP37</f>
        <v>0</v>
      </c>
      <c r="AQ991">
        <f>Drivers!AQ37</f>
        <v>0</v>
      </c>
      <c r="AR991">
        <f>Drivers!AR37</f>
        <v>0</v>
      </c>
      <c r="AS991">
        <f>Drivers!AS37</f>
        <v>0</v>
      </c>
      <c r="AT991">
        <f>Drivers!AT37</f>
        <v>0</v>
      </c>
      <c r="AU991">
        <f>Drivers!AU37</f>
        <v>0</v>
      </c>
      <c r="AV991">
        <f>Drivers!AV37</f>
        <v>0</v>
      </c>
      <c r="AW991">
        <f>Drivers!AW37</f>
        <v>0</v>
      </c>
      <c r="AX991">
        <f>Drivers!AX37</f>
        <v>0</v>
      </c>
      <c r="AY991">
        <f>Drivers!AY37</f>
        <v>0</v>
      </c>
      <c r="AZ991">
        <f>Drivers!AZ37</f>
        <v>0</v>
      </c>
      <c r="BA991">
        <f>Drivers!BA37</f>
        <v>0</v>
      </c>
      <c r="BB991">
        <f>Drivers!BB37</f>
        <v>0</v>
      </c>
      <c r="BC991">
        <f>Drivers!BC37</f>
        <v>0</v>
      </c>
      <c r="BD991">
        <f>Drivers!BD37</f>
        <v>0</v>
      </c>
      <c r="BE991">
        <f>Drivers!BE37</f>
        <v>0</v>
      </c>
      <c r="BF991">
        <f>Drivers!BF37</f>
        <v>0</v>
      </c>
      <c r="BG991">
        <f>Drivers!BG37</f>
        <v>0</v>
      </c>
      <c r="BH991">
        <f>Drivers!BH37</f>
        <v>0</v>
      </c>
      <c r="BI991">
        <f>Drivers!BI37</f>
        <v>0</v>
      </c>
      <c r="BJ991">
        <f>Drivers!BJ37</f>
        <v>0</v>
      </c>
      <c r="BK991">
        <f>Drivers!BK37</f>
        <v>0</v>
      </c>
      <c r="BL991">
        <f>Drivers!BL37</f>
        <v>0</v>
      </c>
      <c r="BM991">
        <f>Drivers!BM37</f>
        <v>0</v>
      </c>
      <c r="BN991">
        <f>Drivers!BN37</f>
        <v>0</v>
      </c>
      <c r="BO991">
        <f>Drivers!BO37</f>
        <v>0</v>
      </c>
      <c r="BP991">
        <f>Drivers!BP37</f>
        <v>0</v>
      </c>
      <c r="BQ991">
        <f>Drivers!BQ37</f>
        <v>0</v>
      </c>
      <c r="BR991">
        <f>Drivers!BR37</f>
        <v>0</v>
      </c>
      <c r="BS991">
        <f>Drivers!BS37</f>
        <v>0</v>
      </c>
      <c r="BT991">
        <f>Drivers!BT37</f>
        <v>0</v>
      </c>
      <c r="BU991">
        <f>Drivers!BU37</f>
        <v>0</v>
      </c>
      <c r="BV991">
        <f>Drivers!BV37</f>
        <v>0</v>
      </c>
      <c r="BW991">
        <f>Drivers!BW37</f>
        <v>0</v>
      </c>
      <c r="BX991">
        <f>Drivers!BX37</f>
        <v>0</v>
      </c>
      <c r="BY991">
        <f>Drivers!BY37</f>
        <v>0</v>
      </c>
      <c r="BZ991">
        <f>Drivers!BZ37</f>
        <v>0</v>
      </c>
      <c r="CA991">
        <f>Drivers!CA37</f>
        <v>0</v>
      </c>
      <c r="CB991">
        <f>Drivers!CB37</f>
        <v>0</v>
      </c>
      <c r="CC991">
        <f>Drivers!CC37</f>
        <v>0</v>
      </c>
      <c r="CD991">
        <f>Drivers!CD37</f>
        <v>0</v>
      </c>
      <c r="CE991">
        <f>Drivers!CE37</f>
        <v>-3</v>
      </c>
      <c r="CF991">
        <f>Drivers!CF37</f>
        <v>-0.2857142857142857</v>
      </c>
      <c r="CG991">
        <f>Drivers!CG37</f>
        <v>-0.16666666666666666</v>
      </c>
      <c r="CH991">
        <f>Drivers!CH37</f>
        <v>0</v>
      </c>
      <c r="CI991">
        <f>Drivers!CI37</f>
        <v>0</v>
      </c>
      <c r="CJ991">
        <f>Drivers!CJ37</f>
        <v>0</v>
      </c>
      <c r="CK991">
        <f>Drivers!CK37</f>
        <v>0</v>
      </c>
      <c r="CL991">
        <f>Drivers!CL37</f>
        <v>0</v>
      </c>
      <c r="CM991">
        <f>Drivers!CM37</f>
        <v>0</v>
      </c>
      <c r="CN991">
        <f>Drivers!CN37</f>
        <v>0</v>
      </c>
      <c r="CO991">
        <f>Drivers!CO37</f>
        <v>0</v>
      </c>
      <c r="CP991">
        <f>Drivers!CP37</f>
        <v>0</v>
      </c>
      <c r="CQ991">
        <f>Drivers!CQ37</f>
        <v>0</v>
      </c>
      <c r="CR991">
        <f>Drivers!CR37</f>
        <v>0</v>
      </c>
      <c r="CS991">
        <f>Drivers!CS37</f>
        <v>0</v>
      </c>
      <c r="CT991">
        <f>Drivers!CT37</f>
        <v>0</v>
      </c>
      <c r="CU991">
        <f>Drivers!CU37</f>
        <v>0</v>
      </c>
      <c r="CV991">
        <f>Drivers!CV37</f>
        <v>0</v>
      </c>
      <c r="CW991">
        <f>Drivers!CW37</f>
        <v>0</v>
      </c>
      <c r="CX991">
        <f>Drivers!CX37</f>
        <v>0</v>
      </c>
      <c r="CY991">
        <f>Drivers!CY37</f>
        <v>0</v>
      </c>
      <c r="CZ991">
        <f>Drivers!CZ37</f>
        <v>0</v>
      </c>
      <c r="DA991">
        <f>Drivers!DA37</f>
        <v>0</v>
      </c>
      <c r="DB991">
        <f>Drivers!DB37</f>
        <v>0</v>
      </c>
      <c r="DC991">
        <f>Drivers!DC37</f>
        <v>0</v>
      </c>
      <c r="DD991">
        <f>Drivers!DD37</f>
        <v>0</v>
      </c>
      <c r="DE991">
        <f>Drivers!DE37</f>
        <v>0</v>
      </c>
      <c r="DF991">
        <f>Drivers!DF37</f>
        <v>0</v>
      </c>
      <c r="DG991">
        <f>Drivers!DG37</f>
        <v>0</v>
      </c>
      <c r="DH991">
        <f>Drivers!DH37</f>
        <v>0</v>
      </c>
      <c r="DI991">
        <f>Drivers!DI37</f>
        <v>0</v>
      </c>
      <c r="DJ991">
        <f>Drivers!DJ37</f>
        <v>0</v>
      </c>
      <c r="DK991">
        <f>Drivers!DK37</f>
        <v>0</v>
      </c>
      <c r="DL991">
        <f>Drivers!DL37</f>
        <v>0</v>
      </c>
      <c r="DM991">
        <f>Drivers!DM37</f>
        <v>0</v>
      </c>
      <c r="DN991">
        <f>Drivers!DN37</f>
        <v>0</v>
      </c>
      <c r="DO991">
        <f>Drivers!DO37</f>
        <v>0</v>
      </c>
      <c r="DP991">
        <f>Drivers!DP37</f>
        <v>0</v>
      </c>
      <c r="DQ991">
        <f>Drivers!DQ37</f>
        <v>0</v>
      </c>
      <c r="DR991">
        <f>Drivers!DR37</f>
        <v>0</v>
      </c>
      <c r="DS991">
        <f>Drivers!DS37</f>
        <v>0</v>
      </c>
      <c r="DT991">
        <f>Drivers!DT37</f>
        <v>0</v>
      </c>
      <c r="DU991">
        <f>Drivers!DU37</f>
        <v>0</v>
      </c>
      <c r="DV991">
        <f>Drivers!DV37</f>
        <v>0</v>
      </c>
      <c r="DW991">
        <f>Drivers!DW37</f>
        <v>0</v>
      </c>
      <c r="DX991">
        <f>Drivers!DX37</f>
        <v>0</v>
      </c>
      <c r="DY991">
        <f>Drivers!DY37</f>
        <v>0</v>
      </c>
      <c r="DZ991">
        <f>Drivers!DZ37</f>
        <v>0</v>
      </c>
      <c r="EA991">
        <f>Drivers!EA37</f>
        <v>0</v>
      </c>
      <c r="EB991">
        <f>Drivers!EB37</f>
        <v>0</v>
      </c>
      <c r="EC991">
        <f>Drivers!EC37</f>
        <v>-0.30769230769230771</v>
      </c>
      <c r="ED991">
        <f>Drivers!ED37</f>
        <v>-9.7692307692307717E-2</v>
      </c>
      <c r="EE991">
        <f>Drivers!EE37</f>
        <v>-1.7692307692307715E-2</v>
      </c>
      <c r="EF991">
        <f>Drivers!EF37</f>
        <v>-2.692307692307716E-3</v>
      </c>
      <c r="EG991">
        <f>Drivers!EG37</f>
        <v>2.3076923076922841E-3</v>
      </c>
      <c r="EH991">
        <f>Drivers!EH37</f>
        <v>7.3076923076922842E-3</v>
      </c>
      <c r="EI991">
        <f>Drivers!EI37</f>
        <v>9.8076923076922846E-3</v>
      </c>
      <c r="EJ991">
        <f>Drivers!EJ37</f>
        <v>1.2307692307692285E-2</v>
      </c>
      <c r="EK991">
        <f>Drivers!EK37</f>
        <v>0</v>
      </c>
    </row>
    <row r="992" spans="1:141">
      <c r="A992">
        <f>Drivers!A38</f>
        <v>0</v>
      </c>
      <c r="B992">
        <f>Drivers!B38</f>
        <v>0</v>
      </c>
      <c r="C992">
        <f>Drivers!C38</f>
        <v>0</v>
      </c>
      <c r="D992">
        <f>Drivers!D38</f>
        <v>0</v>
      </c>
      <c r="E992">
        <f>Drivers!E38</f>
        <v>0</v>
      </c>
      <c r="F992">
        <f>Drivers!F38</f>
        <v>0</v>
      </c>
      <c r="G992">
        <f>Drivers!G38</f>
        <v>0</v>
      </c>
      <c r="H992">
        <f>Drivers!H38</f>
        <v>0</v>
      </c>
      <c r="I992" t="str">
        <f>Drivers!I38</f>
        <v>Y/Y Change in BPs</v>
      </c>
      <c r="J992">
        <f>Drivers!J38</f>
        <v>0</v>
      </c>
      <c r="K992">
        <f>Drivers!K38</f>
        <v>0</v>
      </c>
      <c r="L992">
        <f>Drivers!L38</f>
        <v>0</v>
      </c>
      <c r="M992">
        <f>Drivers!M38</f>
        <v>0</v>
      </c>
      <c r="N992">
        <f>Drivers!N38</f>
        <v>0</v>
      </c>
      <c r="O992">
        <f>Drivers!O38</f>
        <v>0</v>
      </c>
      <c r="P992">
        <f>Drivers!P38</f>
        <v>0</v>
      </c>
      <c r="Q992">
        <f>Drivers!Q38</f>
        <v>0</v>
      </c>
      <c r="R992">
        <f>Drivers!R38</f>
        <v>0</v>
      </c>
      <c r="S992">
        <f>Drivers!S38</f>
        <v>0</v>
      </c>
      <c r="T992">
        <f>Drivers!T38</f>
        <v>0</v>
      </c>
      <c r="U992">
        <f>Drivers!U38</f>
        <v>0</v>
      </c>
      <c r="V992">
        <f>Drivers!V38</f>
        <v>0</v>
      </c>
      <c r="W992">
        <f>Drivers!W38</f>
        <v>0</v>
      </c>
      <c r="X992">
        <f>Drivers!X38</f>
        <v>0</v>
      </c>
      <c r="Y992">
        <f>Drivers!Y38</f>
        <v>0</v>
      </c>
      <c r="Z992">
        <f>Drivers!Z38</f>
        <v>0</v>
      </c>
      <c r="AA992">
        <f>Drivers!AA38</f>
        <v>0</v>
      </c>
      <c r="AB992">
        <f>Drivers!AB38</f>
        <v>0</v>
      </c>
      <c r="AC992">
        <f>Drivers!AC38</f>
        <v>0</v>
      </c>
      <c r="AD992">
        <f>Drivers!AD38</f>
        <v>0</v>
      </c>
      <c r="AE992">
        <f>Drivers!AE38</f>
        <v>0</v>
      </c>
      <c r="AF992">
        <f>Drivers!AF38</f>
        <v>0</v>
      </c>
      <c r="AG992">
        <f>Drivers!AG38</f>
        <v>0</v>
      </c>
      <c r="AH992">
        <f>Drivers!AH38</f>
        <v>0</v>
      </c>
      <c r="AI992">
        <f>Drivers!AI38</f>
        <v>0</v>
      </c>
      <c r="AJ992">
        <f>Drivers!AJ38</f>
        <v>0</v>
      </c>
      <c r="AK992">
        <f>Drivers!AK38</f>
        <v>0</v>
      </c>
      <c r="AL992">
        <f>Drivers!AL38</f>
        <v>0</v>
      </c>
      <c r="AM992">
        <f>Drivers!AM38</f>
        <v>0</v>
      </c>
      <c r="AN992">
        <f>Drivers!AN38</f>
        <v>0</v>
      </c>
      <c r="AO992">
        <f>Drivers!AO38</f>
        <v>0</v>
      </c>
      <c r="AP992">
        <f>Drivers!AP38</f>
        <v>0</v>
      </c>
      <c r="AQ992">
        <f>Drivers!AQ38</f>
        <v>0</v>
      </c>
      <c r="AR992">
        <f>Drivers!AR38</f>
        <v>0</v>
      </c>
      <c r="AS992">
        <f>Drivers!AS38</f>
        <v>0</v>
      </c>
      <c r="AT992">
        <f>Drivers!AT38</f>
        <v>0</v>
      </c>
      <c r="AU992">
        <f>Drivers!AU38</f>
        <v>0</v>
      </c>
      <c r="AV992">
        <f>Drivers!AV38</f>
        <v>0</v>
      </c>
      <c r="AW992">
        <f>Drivers!AW38</f>
        <v>0</v>
      </c>
      <c r="AX992">
        <f>Drivers!AX38</f>
        <v>0</v>
      </c>
      <c r="AY992">
        <f>Drivers!AY38</f>
        <v>0</v>
      </c>
      <c r="AZ992">
        <f>Drivers!AZ38</f>
        <v>0</v>
      </c>
      <c r="BA992">
        <f>Drivers!BA38</f>
        <v>0</v>
      </c>
      <c r="BB992">
        <f>Drivers!BB38</f>
        <v>0</v>
      </c>
      <c r="BC992">
        <f>Drivers!BC38</f>
        <v>0</v>
      </c>
      <c r="BD992">
        <f>Drivers!BD38</f>
        <v>0</v>
      </c>
      <c r="BE992">
        <f>Drivers!BE38</f>
        <v>0</v>
      </c>
      <c r="BF992">
        <f>Drivers!BF38</f>
        <v>0</v>
      </c>
      <c r="BG992">
        <f>Drivers!BG38</f>
        <v>0</v>
      </c>
      <c r="BH992">
        <f>Drivers!BH38</f>
        <v>0</v>
      </c>
      <c r="BI992">
        <f>Drivers!BI38</f>
        <v>0</v>
      </c>
      <c r="BJ992">
        <f>Drivers!BJ38</f>
        <v>0</v>
      </c>
      <c r="BK992">
        <f>Drivers!BK38</f>
        <v>0</v>
      </c>
      <c r="BL992">
        <f>Drivers!BL38</f>
        <v>0</v>
      </c>
      <c r="BM992">
        <f>Drivers!BM38</f>
        <v>0</v>
      </c>
      <c r="BN992">
        <f>Drivers!BN38</f>
        <v>0</v>
      </c>
      <c r="BO992">
        <f>Drivers!BO38</f>
        <v>0</v>
      </c>
      <c r="BP992">
        <f>Drivers!BP38</f>
        <v>0</v>
      </c>
      <c r="BQ992">
        <f>Drivers!BQ38</f>
        <v>0</v>
      </c>
      <c r="BR992">
        <f>Drivers!BR38</f>
        <v>0</v>
      </c>
      <c r="BS992">
        <f>Drivers!BS38</f>
        <v>0</v>
      </c>
      <c r="BT992">
        <f>Drivers!BT38</f>
        <v>0</v>
      </c>
      <c r="BU992">
        <f>Drivers!BU38</f>
        <v>0</v>
      </c>
      <c r="BV992">
        <f>Drivers!BV38</f>
        <v>0</v>
      </c>
      <c r="BW992">
        <f>Drivers!BW38</f>
        <v>0</v>
      </c>
      <c r="BX992">
        <f>Drivers!BX38</f>
        <v>0</v>
      </c>
      <c r="BY992">
        <f>Drivers!BY38</f>
        <v>0</v>
      </c>
      <c r="BZ992">
        <f>Drivers!BZ38</f>
        <v>0</v>
      </c>
      <c r="CA992">
        <f>Drivers!CA38</f>
        <v>0</v>
      </c>
      <c r="CB992">
        <f>Drivers!CB38</f>
        <v>0</v>
      </c>
      <c r="CC992">
        <f>Drivers!CC38</f>
        <v>0</v>
      </c>
      <c r="CD992">
        <f>Drivers!CD38</f>
        <v>0</v>
      </c>
      <c r="CE992">
        <f>Drivers!CE38</f>
        <v>0</v>
      </c>
      <c r="CF992">
        <f>Drivers!CF38</f>
        <v>0</v>
      </c>
      <c r="CG992">
        <f>Drivers!CG38</f>
        <v>0</v>
      </c>
      <c r="CH992">
        <f>Drivers!CH38</f>
        <v>0</v>
      </c>
      <c r="CI992">
        <f>Drivers!CI38</f>
        <v>0</v>
      </c>
      <c r="CJ992">
        <f>Drivers!CJ38</f>
        <v>0</v>
      </c>
      <c r="CK992">
        <f>Drivers!CK38</f>
        <v>0</v>
      </c>
      <c r="CL992">
        <f>Drivers!CL38</f>
        <v>0</v>
      </c>
      <c r="CM992">
        <f>Drivers!CM38</f>
        <v>0</v>
      </c>
      <c r="CN992">
        <f>Drivers!CN38</f>
        <v>0</v>
      </c>
      <c r="CO992">
        <f>Drivers!CO38</f>
        <v>0</v>
      </c>
      <c r="CP992">
        <f>Drivers!CP38</f>
        <v>0</v>
      </c>
      <c r="CQ992">
        <f>Drivers!CQ38</f>
        <v>0</v>
      </c>
      <c r="CR992">
        <f>Drivers!CR38</f>
        <v>0</v>
      </c>
      <c r="CS992">
        <f>Drivers!CS38</f>
        <v>0</v>
      </c>
      <c r="CT992">
        <f>Drivers!CT38</f>
        <v>0</v>
      </c>
      <c r="CU992">
        <f>Drivers!CU38</f>
        <v>0</v>
      </c>
      <c r="CV992">
        <f>Drivers!CV38</f>
        <v>0</v>
      </c>
      <c r="CW992">
        <f>Drivers!CW38</f>
        <v>0</v>
      </c>
      <c r="CX992">
        <f>Drivers!CX38</f>
        <v>0</v>
      </c>
      <c r="CY992">
        <f>Drivers!CY38</f>
        <v>0</v>
      </c>
      <c r="CZ992">
        <f>Drivers!CZ38</f>
        <v>0</v>
      </c>
      <c r="DA992">
        <f>Drivers!DA38</f>
        <v>0</v>
      </c>
      <c r="DB992">
        <f>Drivers!DB38</f>
        <v>0</v>
      </c>
      <c r="DC992">
        <f>Drivers!DC38</f>
        <v>0</v>
      </c>
      <c r="DD992">
        <f>Drivers!DD38</f>
        <v>0</v>
      </c>
      <c r="DE992">
        <f>Drivers!DE38</f>
        <v>0</v>
      </c>
      <c r="DF992">
        <f>Drivers!DF38</f>
        <v>0</v>
      </c>
      <c r="DG992">
        <f>Drivers!DG38</f>
        <v>0</v>
      </c>
      <c r="DH992">
        <f>Drivers!DH38</f>
        <v>0</v>
      </c>
      <c r="DI992">
        <f>Drivers!DI38</f>
        <v>0</v>
      </c>
      <c r="DJ992">
        <f>Drivers!DJ38</f>
        <v>0</v>
      </c>
      <c r="DK992">
        <f>Drivers!DK38</f>
        <v>0</v>
      </c>
      <c r="DL992">
        <f>Drivers!DL38</f>
        <v>0</v>
      </c>
      <c r="DM992">
        <f>Drivers!DM38</f>
        <v>0</v>
      </c>
      <c r="DN992">
        <f>Drivers!DN38</f>
        <v>0</v>
      </c>
      <c r="DO992">
        <f>Drivers!DO38</f>
        <v>0</v>
      </c>
      <c r="DP992">
        <f>Drivers!DP38</f>
        <v>0</v>
      </c>
      <c r="DQ992">
        <f>Drivers!DQ38</f>
        <v>0</v>
      </c>
      <c r="DR992">
        <f>Drivers!DR38</f>
        <v>0</v>
      </c>
      <c r="DS992">
        <f>Drivers!DS38</f>
        <v>0</v>
      </c>
      <c r="DT992">
        <f>Drivers!DT38</f>
        <v>0</v>
      </c>
      <c r="DU992">
        <f>Drivers!DU38</f>
        <v>0</v>
      </c>
      <c r="DV992">
        <f>Drivers!DV38</f>
        <v>0</v>
      </c>
      <c r="DW992">
        <f>Drivers!DW38</f>
        <v>0</v>
      </c>
      <c r="DX992">
        <f>Drivers!DX38</f>
        <v>0</v>
      </c>
      <c r="DY992">
        <f>Drivers!DY38</f>
        <v>0</v>
      </c>
      <c r="DZ992">
        <f>Drivers!DZ38</f>
        <v>0</v>
      </c>
      <c r="EA992">
        <f>Drivers!EA38</f>
        <v>0</v>
      </c>
      <c r="EB992">
        <f>Drivers!EB38</f>
        <v>0</v>
      </c>
      <c r="EC992">
        <f>Drivers!EC38</f>
        <v>0</v>
      </c>
      <c r="ED992">
        <f>Drivers!ED38</f>
        <v>2100</v>
      </c>
      <c r="EE992">
        <f>Drivers!EE38</f>
        <v>800</v>
      </c>
      <c r="EF992">
        <f>Drivers!EF38</f>
        <v>150</v>
      </c>
      <c r="EG992">
        <f>Drivers!EG38</f>
        <v>50</v>
      </c>
      <c r="EH992">
        <f>Drivers!EH38</f>
        <v>50</v>
      </c>
      <c r="EI992">
        <f>Drivers!EI38</f>
        <v>25</v>
      </c>
      <c r="EJ992">
        <f>Drivers!EJ38</f>
        <v>25</v>
      </c>
      <c r="EK992">
        <f>Drivers!EK38</f>
        <v>0</v>
      </c>
    </row>
    <row r="993" spans="1:141">
      <c r="A993">
        <f>Drivers!A39</f>
        <v>0</v>
      </c>
      <c r="B993">
        <f>Drivers!B39</f>
        <v>0</v>
      </c>
      <c r="C993">
        <f>Drivers!C39</f>
        <v>0</v>
      </c>
      <c r="D993">
        <f>Drivers!D39</f>
        <v>0</v>
      </c>
      <c r="E993">
        <f>Drivers!E39</f>
        <v>0</v>
      </c>
      <c r="F993">
        <f>Drivers!F39</f>
        <v>0</v>
      </c>
      <c r="G993">
        <f>Drivers!G39</f>
        <v>0</v>
      </c>
      <c r="H993">
        <f>Drivers!H39</f>
        <v>0</v>
      </c>
      <c r="I993" t="str">
        <f>Drivers!I39</f>
        <v>Incremental EBITDA Margins</v>
      </c>
      <c r="J993">
        <f>Drivers!J39</f>
        <v>0</v>
      </c>
      <c r="K993">
        <f>Drivers!K39</f>
        <v>0</v>
      </c>
      <c r="L993">
        <f>Drivers!L39</f>
        <v>0</v>
      </c>
      <c r="M993">
        <f>Drivers!M39</f>
        <v>0</v>
      </c>
      <c r="N993">
        <f>Drivers!N39</f>
        <v>0</v>
      </c>
      <c r="O993">
        <f>Drivers!O39</f>
        <v>0</v>
      </c>
      <c r="P993">
        <f>Drivers!P39</f>
        <v>0</v>
      </c>
      <c r="Q993">
        <f>Drivers!Q39</f>
        <v>0</v>
      </c>
      <c r="R993">
        <f>Drivers!R39</f>
        <v>0</v>
      </c>
      <c r="S993">
        <f>Drivers!S39</f>
        <v>0</v>
      </c>
      <c r="T993">
        <f>Drivers!T39</f>
        <v>0</v>
      </c>
      <c r="U993">
        <f>Drivers!U39</f>
        <v>0</v>
      </c>
      <c r="V993">
        <f>Drivers!V39</f>
        <v>0</v>
      </c>
      <c r="W993">
        <f>Drivers!W39</f>
        <v>0</v>
      </c>
      <c r="X993">
        <f>Drivers!X39</f>
        <v>0</v>
      </c>
      <c r="Y993">
        <f>Drivers!Y39</f>
        <v>0</v>
      </c>
      <c r="Z993">
        <f>Drivers!Z39</f>
        <v>0</v>
      </c>
      <c r="AA993">
        <f>Drivers!AA39</f>
        <v>0</v>
      </c>
      <c r="AB993">
        <f>Drivers!AB39</f>
        <v>0</v>
      </c>
      <c r="AC993">
        <f>Drivers!AC39</f>
        <v>0</v>
      </c>
      <c r="AD993">
        <f>Drivers!AD39</f>
        <v>0</v>
      </c>
      <c r="AE993">
        <f>Drivers!AE39</f>
        <v>0</v>
      </c>
      <c r="AF993">
        <f>Drivers!AF39</f>
        <v>0</v>
      </c>
      <c r="AG993">
        <f>Drivers!AG39</f>
        <v>0</v>
      </c>
      <c r="AH993">
        <f>Drivers!AH39</f>
        <v>0</v>
      </c>
      <c r="AI993">
        <f>Drivers!AI39</f>
        <v>0</v>
      </c>
      <c r="AJ993">
        <f>Drivers!AJ39</f>
        <v>0</v>
      </c>
      <c r="AK993">
        <f>Drivers!AK39</f>
        <v>0</v>
      </c>
      <c r="AL993">
        <f>Drivers!AL39</f>
        <v>0</v>
      </c>
      <c r="AM993">
        <f>Drivers!AM39</f>
        <v>0</v>
      </c>
      <c r="AN993">
        <f>Drivers!AN39</f>
        <v>0</v>
      </c>
      <c r="AO993">
        <f>Drivers!AO39</f>
        <v>0</v>
      </c>
      <c r="AP993">
        <f>Drivers!AP39</f>
        <v>0</v>
      </c>
      <c r="AQ993">
        <f>Drivers!AQ39</f>
        <v>0</v>
      </c>
      <c r="AR993">
        <f>Drivers!AR39</f>
        <v>0</v>
      </c>
      <c r="AS993">
        <f>Drivers!AS39</f>
        <v>0</v>
      </c>
      <c r="AT993">
        <f>Drivers!AT39</f>
        <v>0</v>
      </c>
      <c r="AU993">
        <f>Drivers!AU39</f>
        <v>0</v>
      </c>
      <c r="AV993">
        <f>Drivers!AV39</f>
        <v>0</v>
      </c>
      <c r="AW993">
        <f>Drivers!AW39</f>
        <v>0</v>
      </c>
      <c r="AX993">
        <f>Drivers!AX39</f>
        <v>0</v>
      </c>
      <c r="AY993">
        <f>Drivers!AY39</f>
        <v>0</v>
      </c>
      <c r="AZ993">
        <f>Drivers!AZ39</f>
        <v>0</v>
      </c>
      <c r="BA993">
        <f>Drivers!BA39</f>
        <v>0</v>
      </c>
      <c r="BB993">
        <f>Drivers!BB39</f>
        <v>0</v>
      </c>
      <c r="BC993">
        <f>Drivers!BC39</f>
        <v>0</v>
      </c>
      <c r="BD993">
        <f>Drivers!BD39</f>
        <v>0</v>
      </c>
      <c r="BE993">
        <f>Drivers!BE39</f>
        <v>0</v>
      </c>
      <c r="BF993">
        <f>Drivers!BF39</f>
        <v>0</v>
      </c>
      <c r="BG993">
        <f>Drivers!BG39</f>
        <v>0</v>
      </c>
      <c r="BH993">
        <f>Drivers!BH39</f>
        <v>0</v>
      </c>
      <c r="BI993">
        <f>Drivers!BI39</f>
        <v>0</v>
      </c>
      <c r="BJ993">
        <f>Drivers!BJ39</f>
        <v>0</v>
      </c>
      <c r="BK993">
        <f>Drivers!BK39</f>
        <v>0</v>
      </c>
      <c r="BL993">
        <f>Drivers!BL39</f>
        <v>0</v>
      </c>
      <c r="BM993">
        <f>Drivers!BM39</f>
        <v>0</v>
      </c>
      <c r="BN993">
        <f>Drivers!BN39</f>
        <v>0</v>
      </c>
      <c r="BO993">
        <f>Drivers!BO39</f>
        <v>0</v>
      </c>
      <c r="BP993">
        <f>Drivers!BP39</f>
        <v>0</v>
      </c>
      <c r="BQ993">
        <f>Drivers!BQ39</f>
        <v>0</v>
      </c>
      <c r="BR993">
        <f>Drivers!BR39</f>
        <v>0</v>
      </c>
      <c r="BS993">
        <f>Drivers!BS39</f>
        <v>0</v>
      </c>
      <c r="BT993">
        <f>Drivers!BT39</f>
        <v>0</v>
      </c>
      <c r="BU993">
        <f>Drivers!BU39</f>
        <v>0</v>
      </c>
      <c r="BV993">
        <f>Drivers!BV39</f>
        <v>0</v>
      </c>
      <c r="BW993">
        <f>Drivers!BW39</f>
        <v>0</v>
      </c>
      <c r="BX993">
        <f>Drivers!BX39</f>
        <v>0</v>
      </c>
      <c r="BY993">
        <f>Drivers!BY39</f>
        <v>0</v>
      </c>
      <c r="BZ993">
        <f>Drivers!BZ39</f>
        <v>0</v>
      </c>
      <c r="CA993">
        <f>Drivers!CA39</f>
        <v>0</v>
      </c>
      <c r="CB993">
        <f>Drivers!CB39</f>
        <v>0</v>
      </c>
      <c r="CC993">
        <f>Drivers!CC39</f>
        <v>0</v>
      </c>
      <c r="CD993">
        <f>Drivers!CD39</f>
        <v>0</v>
      </c>
      <c r="CE993">
        <f>Drivers!CE39</f>
        <v>0</v>
      </c>
      <c r="CF993">
        <f>Drivers!CF39</f>
        <v>0</v>
      </c>
      <c r="CG993">
        <f>Drivers!CG39</f>
        <v>0</v>
      </c>
      <c r="CH993">
        <f>Drivers!CH39</f>
        <v>0</v>
      </c>
      <c r="CI993">
        <f>Drivers!CI39</f>
        <v>0</v>
      </c>
      <c r="CJ993">
        <f>Drivers!CJ39</f>
        <v>0</v>
      </c>
      <c r="CK993">
        <f>Drivers!CK39</f>
        <v>0</v>
      </c>
      <c r="CL993">
        <f>Drivers!CL39</f>
        <v>0</v>
      </c>
      <c r="CM993">
        <f>Drivers!CM39</f>
        <v>0</v>
      </c>
      <c r="CN993">
        <f>Drivers!CN39</f>
        <v>0</v>
      </c>
      <c r="CO993">
        <f>Drivers!CO39</f>
        <v>0</v>
      </c>
      <c r="CP993">
        <f>Drivers!CP39</f>
        <v>0</v>
      </c>
      <c r="CQ993">
        <f>Drivers!CQ39</f>
        <v>0</v>
      </c>
      <c r="CR993">
        <f>Drivers!CR39</f>
        <v>0</v>
      </c>
      <c r="CS993">
        <f>Drivers!CS39</f>
        <v>0</v>
      </c>
      <c r="CT993">
        <f>Drivers!CT39</f>
        <v>0</v>
      </c>
      <c r="CU993">
        <f>Drivers!CU39</f>
        <v>0</v>
      </c>
      <c r="CV993">
        <f>Drivers!CV39</f>
        <v>0</v>
      </c>
      <c r="CW993">
        <f>Drivers!CW39</f>
        <v>0</v>
      </c>
      <c r="CX993">
        <f>Drivers!CX39</f>
        <v>0</v>
      </c>
      <c r="CY993">
        <f>Drivers!CY39</f>
        <v>0</v>
      </c>
      <c r="CZ993">
        <f>Drivers!CZ39</f>
        <v>0</v>
      </c>
      <c r="DA993">
        <f>Drivers!DA39</f>
        <v>0</v>
      </c>
      <c r="DB993">
        <f>Drivers!DB39</f>
        <v>0</v>
      </c>
      <c r="DC993">
        <f>Drivers!DC39</f>
        <v>0</v>
      </c>
      <c r="DD993">
        <f>Drivers!DD39</f>
        <v>0</v>
      </c>
      <c r="DE993">
        <f>Drivers!DE39</f>
        <v>0</v>
      </c>
      <c r="DF993">
        <f>Drivers!DF39</f>
        <v>0</v>
      </c>
      <c r="DG993">
        <f>Drivers!DG39</f>
        <v>0</v>
      </c>
      <c r="DH993">
        <f>Drivers!DH39</f>
        <v>0</v>
      </c>
      <c r="DI993">
        <f>Drivers!DI39</f>
        <v>0</v>
      </c>
      <c r="DJ993">
        <f>Drivers!DJ39</f>
        <v>0</v>
      </c>
      <c r="DK993">
        <f>Drivers!DK39</f>
        <v>0</v>
      </c>
      <c r="DL993">
        <f>Drivers!DL39</f>
        <v>0</v>
      </c>
      <c r="DM993">
        <f>Drivers!DM39</f>
        <v>0</v>
      </c>
      <c r="DN993">
        <f>Drivers!DN39</f>
        <v>0</v>
      </c>
      <c r="DO993">
        <f>Drivers!DO39</f>
        <v>0</v>
      </c>
      <c r="DP993">
        <f>Drivers!DP39</f>
        <v>0</v>
      </c>
      <c r="DQ993">
        <f>Drivers!DQ39</f>
        <v>0</v>
      </c>
      <c r="DR993">
        <f>Drivers!DR39</f>
        <v>0</v>
      </c>
      <c r="DS993">
        <f>Drivers!DS39</f>
        <v>0</v>
      </c>
      <c r="DT993">
        <f>Drivers!DT39</f>
        <v>0</v>
      </c>
      <c r="DU993">
        <f>Drivers!DU39</f>
        <v>0</v>
      </c>
      <c r="DV993">
        <f>Drivers!DV39</f>
        <v>0</v>
      </c>
      <c r="DW993">
        <f>Drivers!DW39</f>
        <v>0</v>
      </c>
      <c r="DX993">
        <f>Drivers!DX39</f>
        <v>0</v>
      </c>
      <c r="DY993">
        <f>Drivers!DY39</f>
        <v>0</v>
      </c>
      <c r="DZ993">
        <f>Drivers!DZ39</f>
        <v>0</v>
      </c>
      <c r="EA993">
        <f>Drivers!EA39</f>
        <v>0</v>
      </c>
      <c r="EB993">
        <f>Drivers!EB39</f>
        <v>0</v>
      </c>
      <c r="EC993">
        <f>Drivers!EC39</f>
        <v>0</v>
      </c>
      <c r="ED993">
        <f>Drivers!ED39</f>
        <v>0</v>
      </c>
      <c r="EE993">
        <f>Drivers!EE39</f>
        <v>0</v>
      </c>
      <c r="EF993">
        <f>Drivers!EF39</f>
        <v>0</v>
      </c>
      <c r="EG993">
        <f>Drivers!EG39</f>
        <v>0</v>
      </c>
      <c r="EH993">
        <f>Drivers!EH39</f>
        <v>0</v>
      </c>
      <c r="EI993">
        <f>Drivers!EI39</f>
        <v>0</v>
      </c>
      <c r="EJ993">
        <f>Drivers!EJ39</f>
        <v>0</v>
      </c>
      <c r="EK993">
        <f>Drivers!EK39</f>
        <v>0</v>
      </c>
    </row>
    <row r="994" spans="1:141">
      <c r="A994">
        <f>Drivers!A40</f>
        <v>0</v>
      </c>
      <c r="B994">
        <f>Drivers!B40</f>
        <v>0</v>
      </c>
      <c r="C994">
        <f>Drivers!C40</f>
        <v>0</v>
      </c>
      <c r="D994">
        <f>Drivers!D40</f>
        <v>0</v>
      </c>
      <c r="E994">
        <f>Drivers!E40</f>
        <v>0</v>
      </c>
      <c r="F994">
        <f>Drivers!F40</f>
        <v>0</v>
      </c>
      <c r="G994">
        <f>Drivers!G40</f>
        <v>0</v>
      </c>
      <c r="H994">
        <f>Drivers!H40</f>
        <v>0</v>
      </c>
      <c r="I994">
        <f>Drivers!I40</f>
        <v>0</v>
      </c>
      <c r="J994">
        <f>Drivers!J40</f>
        <v>0</v>
      </c>
      <c r="K994">
        <f>Drivers!K40</f>
        <v>0</v>
      </c>
      <c r="L994">
        <f>Drivers!L40</f>
        <v>0</v>
      </c>
      <c r="M994">
        <f>Drivers!M40</f>
        <v>0</v>
      </c>
      <c r="N994">
        <f>Drivers!N40</f>
        <v>0</v>
      </c>
      <c r="O994">
        <f>Drivers!O40</f>
        <v>0</v>
      </c>
      <c r="P994">
        <f>Drivers!P40</f>
        <v>0</v>
      </c>
      <c r="Q994">
        <f>Drivers!Q40</f>
        <v>0</v>
      </c>
      <c r="R994">
        <f>Drivers!R40</f>
        <v>0</v>
      </c>
      <c r="S994">
        <f>Drivers!S40</f>
        <v>0</v>
      </c>
      <c r="T994">
        <f>Drivers!T40</f>
        <v>0</v>
      </c>
      <c r="U994">
        <f>Drivers!U40</f>
        <v>0</v>
      </c>
      <c r="V994">
        <f>Drivers!V40</f>
        <v>0</v>
      </c>
      <c r="W994">
        <f>Drivers!W40</f>
        <v>0</v>
      </c>
      <c r="X994">
        <f>Drivers!X40</f>
        <v>0</v>
      </c>
      <c r="Y994">
        <f>Drivers!Y40</f>
        <v>0</v>
      </c>
      <c r="Z994">
        <f>Drivers!Z40</f>
        <v>0</v>
      </c>
      <c r="AA994">
        <f>Drivers!AA40</f>
        <v>0</v>
      </c>
      <c r="AB994">
        <f>Drivers!AB40</f>
        <v>0</v>
      </c>
      <c r="AC994">
        <f>Drivers!AC40</f>
        <v>0</v>
      </c>
      <c r="AD994">
        <f>Drivers!AD40</f>
        <v>0</v>
      </c>
      <c r="AE994">
        <f>Drivers!AE40</f>
        <v>0</v>
      </c>
      <c r="AF994">
        <f>Drivers!AF40</f>
        <v>0</v>
      </c>
      <c r="AG994">
        <f>Drivers!AG40</f>
        <v>0</v>
      </c>
      <c r="AH994">
        <f>Drivers!AH40</f>
        <v>0</v>
      </c>
      <c r="AI994">
        <f>Drivers!AI40</f>
        <v>0</v>
      </c>
      <c r="AJ994">
        <f>Drivers!AJ40</f>
        <v>0</v>
      </c>
      <c r="AK994">
        <f>Drivers!AK40</f>
        <v>0</v>
      </c>
      <c r="AL994">
        <f>Drivers!AL40</f>
        <v>0</v>
      </c>
      <c r="AM994">
        <f>Drivers!AM40</f>
        <v>0</v>
      </c>
      <c r="AN994">
        <f>Drivers!AN40</f>
        <v>0</v>
      </c>
      <c r="AO994">
        <f>Drivers!AO40</f>
        <v>0</v>
      </c>
      <c r="AP994">
        <f>Drivers!AP40</f>
        <v>0</v>
      </c>
      <c r="AQ994">
        <f>Drivers!AQ40</f>
        <v>0</v>
      </c>
      <c r="AR994">
        <f>Drivers!AR40</f>
        <v>0</v>
      </c>
      <c r="AS994">
        <f>Drivers!AS40</f>
        <v>0</v>
      </c>
      <c r="AT994">
        <f>Drivers!AT40</f>
        <v>0</v>
      </c>
      <c r="AU994">
        <f>Drivers!AU40</f>
        <v>0</v>
      </c>
      <c r="AV994">
        <f>Drivers!AV40</f>
        <v>0</v>
      </c>
      <c r="AW994">
        <f>Drivers!AW40</f>
        <v>0</v>
      </c>
      <c r="AX994">
        <f>Drivers!AX40</f>
        <v>0</v>
      </c>
      <c r="AY994">
        <f>Drivers!AY40</f>
        <v>0</v>
      </c>
      <c r="AZ994">
        <f>Drivers!AZ40</f>
        <v>0</v>
      </c>
      <c r="BA994">
        <f>Drivers!BA40</f>
        <v>0</v>
      </c>
      <c r="BB994">
        <f>Drivers!BB40</f>
        <v>0</v>
      </c>
      <c r="BC994">
        <f>Drivers!BC40</f>
        <v>0</v>
      </c>
      <c r="BD994">
        <f>Drivers!BD40</f>
        <v>0</v>
      </c>
      <c r="BE994">
        <f>Drivers!BE40</f>
        <v>0</v>
      </c>
      <c r="BF994">
        <f>Drivers!BF40</f>
        <v>0</v>
      </c>
      <c r="BG994">
        <f>Drivers!BG40</f>
        <v>0</v>
      </c>
      <c r="BH994">
        <f>Drivers!BH40</f>
        <v>0</v>
      </c>
      <c r="BI994">
        <f>Drivers!BI40</f>
        <v>0</v>
      </c>
      <c r="BJ994">
        <f>Drivers!BJ40</f>
        <v>0</v>
      </c>
      <c r="BK994">
        <f>Drivers!BK40</f>
        <v>0</v>
      </c>
      <c r="BL994">
        <f>Drivers!BL40</f>
        <v>0</v>
      </c>
      <c r="BM994">
        <f>Drivers!BM40</f>
        <v>0</v>
      </c>
      <c r="BN994">
        <f>Drivers!BN40</f>
        <v>0</v>
      </c>
      <c r="BO994">
        <f>Drivers!BO40</f>
        <v>0</v>
      </c>
      <c r="BP994">
        <f>Drivers!BP40</f>
        <v>0</v>
      </c>
      <c r="BQ994">
        <f>Drivers!BQ40</f>
        <v>0</v>
      </c>
      <c r="BR994">
        <f>Drivers!BR40</f>
        <v>0</v>
      </c>
      <c r="BS994">
        <f>Drivers!BS40</f>
        <v>0</v>
      </c>
      <c r="BT994">
        <f>Drivers!BT40</f>
        <v>0</v>
      </c>
      <c r="BU994">
        <f>Drivers!BU40</f>
        <v>0</v>
      </c>
      <c r="BV994">
        <f>Drivers!BV40</f>
        <v>0</v>
      </c>
      <c r="BW994">
        <f>Drivers!BW40</f>
        <v>0</v>
      </c>
      <c r="BX994">
        <f>Drivers!BX40</f>
        <v>0</v>
      </c>
      <c r="BY994">
        <f>Drivers!BY40</f>
        <v>0</v>
      </c>
      <c r="BZ994">
        <f>Drivers!BZ40</f>
        <v>0</v>
      </c>
      <c r="CA994">
        <f>Drivers!CA40</f>
        <v>0</v>
      </c>
      <c r="CB994">
        <f>Drivers!CB40</f>
        <v>0</v>
      </c>
      <c r="CC994">
        <f>Drivers!CC40</f>
        <v>0</v>
      </c>
      <c r="CD994">
        <f>Drivers!CD40</f>
        <v>0</v>
      </c>
      <c r="CE994">
        <f>Drivers!CE40</f>
        <v>0</v>
      </c>
      <c r="CF994">
        <f>Drivers!CF40</f>
        <v>0</v>
      </c>
      <c r="CG994">
        <f>Drivers!CG40</f>
        <v>0</v>
      </c>
      <c r="CH994">
        <f>Drivers!CH40</f>
        <v>0</v>
      </c>
      <c r="CI994">
        <f>Drivers!CI40</f>
        <v>0</v>
      </c>
      <c r="CJ994">
        <f>Drivers!CJ40</f>
        <v>0</v>
      </c>
      <c r="CK994">
        <f>Drivers!CK40</f>
        <v>0</v>
      </c>
      <c r="CL994">
        <f>Drivers!CL40</f>
        <v>0</v>
      </c>
      <c r="CM994">
        <f>Drivers!CM40</f>
        <v>0</v>
      </c>
      <c r="CN994">
        <f>Drivers!CN40</f>
        <v>0</v>
      </c>
      <c r="CO994">
        <f>Drivers!CO40</f>
        <v>0</v>
      </c>
      <c r="CP994">
        <f>Drivers!CP40</f>
        <v>0</v>
      </c>
      <c r="CQ994">
        <f>Drivers!CQ40</f>
        <v>0</v>
      </c>
      <c r="CR994">
        <f>Drivers!CR40</f>
        <v>0</v>
      </c>
      <c r="CS994">
        <f>Drivers!CS40</f>
        <v>0</v>
      </c>
      <c r="CT994">
        <f>Drivers!CT40</f>
        <v>0</v>
      </c>
      <c r="CU994">
        <f>Drivers!CU40</f>
        <v>0</v>
      </c>
      <c r="CV994">
        <f>Drivers!CV40</f>
        <v>0</v>
      </c>
      <c r="CW994">
        <f>Drivers!CW40</f>
        <v>0</v>
      </c>
      <c r="CX994">
        <f>Drivers!CX40</f>
        <v>0</v>
      </c>
      <c r="CY994">
        <f>Drivers!CY40</f>
        <v>0</v>
      </c>
      <c r="CZ994">
        <f>Drivers!CZ40</f>
        <v>0</v>
      </c>
      <c r="DA994">
        <f>Drivers!DA40</f>
        <v>0</v>
      </c>
      <c r="DB994">
        <f>Drivers!DB40</f>
        <v>0</v>
      </c>
      <c r="DC994">
        <f>Drivers!DC40</f>
        <v>0</v>
      </c>
      <c r="DD994">
        <f>Drivers!DD40</f>
        <v>0</v>
      </c>
      <c r="DE994">
        <f>Drivers!DE40</f>
        <v>0</v>
      </c>
      <c r="DF994">
        <f>Drivers!DF40</f>
        <v>0</v>
      </c>
      <c r="DG994">
        <f>Drivers!DG40</f>
        <v>0</v>
      </c>
      <c r="DH994">
        <f>Drivers!DH40</f>
        <v>0</v>
      </c>
      <c r="DI994">
        <f>Drivers!DI40</f>
        <v>0</v>
      </c>
      <c r="DJ994">
        <f>Drivers!DJ40</f>
        <v>0</v>
      </c>
      <c r="DK994">
        <f>Drivers!DK40</f>
        <v>0</v>
      </c>
      <c r="DL994">
        <f>Drivers!DL40</f>
        <v>0</v>
      </c>
      <c r="DM994">
        <f>Drivers!DM40</f>
        <v>0</v>
      </c>
      <c r="DN994">
        <f>Drivers!DN40</f>
        <v>0</v>
      </c>
      <c r="DO994">
        <f>Drivers!DO40</f>
        <v>0</v>
      </c>
      <c r="DP994">
        <f>Drivers!DP40</f>
        <v>0</v>
      </c>
      <c r="DQ994">
        <f>Drivers!DQ40</f>
        <v>0</v>
      </c>
      <c r="DR994">
        <f>Drivers!DR40</f>
        <v>0</v>
      </c>
      <c r="DS994">
        <f>Drivers!DS40</f>
        <v>0</v>
      </c>
      <c r="DT994">
        <f>Drivers!DT40</f>
        <v>0</v>
      </c>
      <c r="DU994">
        <f>Drivers!DU40</f>
        <v>0</v>
      </c>
      <c r="DV994">
        <f>Drivers!DV40</f>
        <v>0</v>
      </c>
      <c r="DW994">
        <f>Drivers!DW40</f>
        <v>0</v>
      </c>
      <c r="DX994">
        <f>Drivers!DX40</f>
        <v>0</v>
      </c>
      <c r="DY994">
        <f>Drivers!DY40</f>
        <v>0</v>
      </c>
      <c r="DZ994">
        <f>Drivers!DZ40</f>
        <v>0</v>
      </c>
      <c r="EA994">
        <f>Drivers!EA40</f>
        <v>0</v>
      </c>
      <c r="EB994">
        <f>Drivers!EB40</f>
        <v>0</v>
      </c>
      <c r="EC994">
        <f>Drivers!EC40</f>
        <v>0</v>
      </c>
      <c r="ED994">
        <f>Drivers!ED40</f>
        <v>0</v>
      </c>
      <c r="EE994">
        <f>Drivers!EE40</f>
        <v>0</v>
      </c>
      <c r="EF994">
        <f>Drivers!EF40</f>
        <v>0</v>
      </c>
      <c r="EG994">
        <f>Drivers!EG40</f>
        <v>0</v>
      </c>
      <c r="EH994">
        <f>Drivers!EH40</f>
        <v>0</v>
      </c>
      <c r="EI994">
        <f>Drivers!EI40</f>
        <v>0</v>
      </c>
      <c r="EJ994">
        <f>Drivers!EJ40</f>
        <v>0</v>
      </c>
      <c r="EK994">
        <f>Drivers!EK40</f>
        <v>0</v>
      </c>
    </row>
    <row r="995" spans="1:141">
      <c r="A995">
        <f>Drivers!A42</f>
        <v>0</v>
      </c>
      <c r="B995">
        <f>Drivers!B42</f>
        <v>0</v>
      </c>
      <c r="C995">
        <f>Drivers!C42</f>
        <v>0</v>
      </c>
      <c r="D995">
        <f>Drivers!D42</f>
        <v>0</v>
      </c>
      <c r="E995">
        <f>Drivers!E42</f>
        <v>0</v>
      </c>
      <c r="F995">
        <f>Drivers!F42</f>
        <v>0</v>
      </c>
      <c r="G995">
        <f>Drivers!G42</f>
        <v>0</v>
      </c>
      <c r="H995">
        <f>Drivers!H42</f>
        <v>0</v>
      </c>
      <c r="I995" t="str">
        <f>Drivers!I42</f>
        <v>Base</v>
      </c>
      <c r="J995">
        <f>Drivers!J42</f>
        <v>0</v>
      </c>
      <c r="K995">
        <f>Drivers!K42</f>
        <v>0</v>
      </c>
      <c r="L995">
        <f>Drivers!L42</f>
        <v>0</v>
      </c>
      <c r="M995">
        <f>Drivers!M42</f>
        <v>0</v>
      </c>
      <c r="N995">
        <f>Drivers!N42</f>
        <v>0</v>
      </c>
      <c r="O995">
        <f>Drivers!O42</f>
        <v>0</v>
      </c>
      <c r="P995">
        <f>Drivers!P42</f>
        <v>0</v>
      </c>
      <c r="Q995">
        <f>Drivers!Q42</f>
        <v>0</v>
      </c>
      <c r="R995">
        <f>Drivers!R42</f>
        <v>0</v>
      </c>
      <c r="S995">
        <f>Drivers!S42</f>
        <v>0</v>
      </c>
      <c r="T995">
        <f>Drivers!T42</f>
        <v>0</v>
      </c>
      <c r="U995">
        <f>Drivers!U42</f>
        <v>0</v>
      </c>
      <c r="V995">
        <f>Drivers!V42</f>
        <v>0</v>
      </c>
      <c r="W995">
        <f>Drivers!W42</f>
        <v>0</v>
      </c>
      <c r="X995">
        <f>Drivers!X42</f>
        <v>0</v>
      </c>
      <c r="Y995">
        <f>Drivers!Y42</f>
        <v>0</v>
      </c>
      <c r="Z995">
        <f>Drivers!Z42</f>
        <v>0</v>
      </c>
      <c r="AA995">
        <f>Drivers!AA42</f>
        <v>0</v>
      </c>
      <c r="AB995">
        <f>Drivers!AB42</f>
        <v>0</v>
      </c>
      <c r="AC995">
        <f>Drivers!AC42</f>
        <v>0</v>
      </c>
      <c r="AD995">
        <f>Drivers!AD42</f>
        <v>0</v>
      </c>
      <c r="AE995">
        <f>Drivers!AE42</f>
        <v>0</v>
      </c>
      <c r="AF995">
        <f>Drivers!AF42</f>
        <v>0</v>
      </c>
      <c r="AG995">
        <f>Drivers!AG42</f>
        <v>0</v>
      </c>
      <c r="AH995">
        <f>Drivers!AH42</f>
        <v>0</v>
      </c>
      <c r="AI995">
        <f>Drivers!AI42</f>
        <v>0</v>
      </c>
      <c r="AJ995">
        <f>Drivers!AJ42</f>
        <v>0</v>
      </c>
      <c r="AK995">
        <f>Drivers!AK42</f>
        <v>0</v>
      </c>
      <c r="AL995">
        <f>Drivers!AL42</f>
        <v>0</v>
      </c>
      <c r="AM995">
        <f>Drivers!AM42</f>
        <v>0</v>
      </c>
      <c r="AN995">
        <f>Drivers!AN42</f>
        <v>0</v>
      </c>
      <c r="AO995">
        <f>Drivers!AO42</f>
        <v>0</v>
      </c>
      <c r="AP995">
        <f>Drivers!AP42</f>
        <v>0</v>
      </c>
      <c r="AQ995">
        <f>Drivers!AQ42</f>
        <v>0</v>
      </c>
      <c r="AR995">
        <f>Drivers!AR42</f>
        <v>0</v>
      </c>
      <c r="AS995">
        <f>Drivers!AS42</f>
        <v>0</v>
      </c>
      <c r="AT995">
        <f>Drivers!AT42</f>
        <v>0</v>
      </c>
      <c r="AU995">
        <f>Drivers!AU42</f>
        <v>0</v>
      </c>
      <c r="AV995">
        <f>Drivers!AV42</f>
        <v>0</v>
      </c>
      <c r="AW995">
        <f>Drivers!AW42</f>
        <v>0</v>
      </c>
      <c r="AX995">
        <f>Drivers!AX42</f>
        <v>0</v>
      </c>
      <c r="AY995">
        <f>Drivers!AY42</f>
        <v>0</v>
      </c>
      <c r="AZ995">
        <f>Drivers!AZ42</f>
        <v>0</v>
      </c>
      <c r="BA995">
        <f>Drivers!BA42</f>
        <v>0</v>
      </c>
      <c r="BB995">
        <f>Drivers!BB42</f>
        <v>0</v>
      </c>
      <c r="BC995">
        <f>Drivers!BC42</f>
        <v>0</v>
      </c>
      <c r="BD995">
        <f>Drivers!BD42</f>
        <v>0</v>
      </c>
      <c r="BE995">
        <f>Drivers!BE42</f>
        <v>0</v>
      </c>
      <c r="BF995">
        <f>Drivers!BF42</f>
        <v>0</v>
      </c>
      <c r="BG995">
        <f>Drivers!BG42</f>
        <v>0</v>
      </c>
      <c r="BH995">
        <f>Drivers!BH42</f>
        <v>0</v>
      </c>
      <c r="BI995">
        <f>Drivers!BI42</f>
        <v>0</v>
      </c>
      <c r="BJ995">
        <f>Drivers!BJ42</f>
        <v>0</v>
      </c>
      <c r="BK995">
        <f>Drivers!BK42</f>
        <v>0</v>
      </c>
      <c r="BL995">
        <f>Drivers!BL42</f>
        <v>0</v>
      </c>
      <c r="BM995">
        <f>Drivers!BM42</f>
        <v>0</v>
      </c>
      <c r="BN995">
        <f>Drivers!BN42</f>
        <v>0</v>
      </c>
      <c r="BO995">
        <f>Drivers!BO42</f>
        <v>0</v>
      </c>
      <c r="BP995">
        <f>Drivers!BP42</f>
        <v>0</v>
      </c>
      <c r="BQ995">
        <f>Drivers!BQ42</f>
        <v>0</v>
      </c>
      <c r="BR995">
        <f>Drivers!BR42</f>
        <v>0</v>
      </c>
      <c r="BS995">
        <f>Drivers!BS42</f>
        <v>0</v>
      </c>
      <c r="BT995">
        <f>Drivers!BT42</f>
        <v>0</v>
      </c>
      <c r="BU995">
        <f>Drivers!BU42</f>
        <v>0</v>
      </c>
      <c r="BV995">
        <f>Drivers!BV42</f>
        <v>0</v>
      </c>
      <c r="BW995">
        <f>Drivers!BW42</f>
        <v>0</v>
      </c>
      <c r="BX995">
        <f>Drivers!BX42</f>
        <v>0</v>
      </c>
      <c r="BY995">
        <f>Drivers!BY42</f>
        <v>0</v>
      </c>
      <c r="BZ995">
        <f>Drivers!BZ42</f>
        <v>0</v>
      </c>
      <c r="CA995">
        <f>Drivers!CA42</f>
        <v>0</v>
      </c>
      <c r="CB995">
        <f>Drivers!CB42</f>
        <v>0</v>
      </c>
      <c r="CC995">
        <f>Drivers!CC42</f>
        <v>0</v>
      </c>
      <c r="CD995">
        <f>Drivers!CD42</f>
        <v>0</v>
      </c>
      <c r="CE995">
        <f>Drivers!CE42</f>
        <v>0</v>
      </c>
      <c r="CF995">
        <f>Drivers!CF42</f>
        <v>0</v>
      </c>
      <c r="CG995">
        <f>Drivers!CG42</f>
        <v>0</v>
      </c>
      <c r="CH995">
        <f>Drivers!CH42</f>
        <v>0</v>
      </c>
      <c r="CI995">
        <f>Drivers!CI42</f>
        <v>0</v>
      </c>
      <c r="CJ995">
        <f>Drivers!CJ42</f>
        <v>0</v>
      </c>
      <c r="CK995">
        <f>Drivers!CK42</f>
        <v>0</v>
      </c>
      <c r="CL995">
        <f>Drivers!CL42</f>
        <v>0</v>
      </c>
      <c r="CM995">
        <f>Drivers!CM42</f>
        <v>0</v>
      </c>
      <c r="CN995">
        <f>Drivers!CN42</f>
        <v>0</v>
      </c>
      <c r="CO995">
        <f>Drivers!CO42</f>
        <v>0</v>
      </c>
      <c r="CP995">
        <f>Drivers!CP42</f>
        <v>0</v>
      </c>
      <c r="CQ995">
        <f>Drivers!CQ42</f>
        <v>0</v>
      </c>
      <c r="CR995">
        <f>Drivers!CR42</f>
        <v>0</v>
      </c>
      <c r="CS995">
        <f>Drivers!CS42</f>
        <v>0</v>
      </c>
      <c r="CT995">
        <f>Drivers!CT42</f>
        <v>0</v>
      </c>
      <c r="CU995">
        <f>Drivers!CU42</f>
        <v>0</v>
      </c>
      <c r="CV995">
        <f>Drivers!CV42</f>
        <v>0</v>
      </c>
      <c r="CW995">
        <f>Drivers!CW42</f>
        <v>0</v>
      </c>
      <c r="CX995">
        <f>Drivers!CX42</f>
        <v>0</v>
      </c>
      <c r="CY995">
        <f>Drivers!CY42</f>
        <v>0</v>
      </c>
      <c r="CZ995">
        <f>Drivers!CZ42</f>
        <v>0</v>
      </c>
      <c r="DA995">
        <f>Drivers!DA42</f>
        <v>0</v>
      </c>
      <c r="DB995">
        <f>Drivers!DB42</f>
        <v>0</v>
      </c>
      <c r="DC995">
        <f>Drivers!DC42</f>
        <v>0</v>
      </c>
      <c r="DD995">
        <f>Drivers!DD42</f>
        <v>0</v>
      </c>
      <c r="DE995">
        <f>Drivers!DE42</f>
        <v>0</v>
      </c>
      <c r="DF995">
        <f>Drivers!DF42</f>
        <v>0</v>
      </c>
      <c r="DG995">
        <f>Drivers!DG42</f>
        <v>0</v>
      </c>
      <c r="DH995">
        <f>Drivers!DH42</f>
        <v>0</v>
      </c>
      <c r="DI995">
        <f>Drivers!DI42</f>
        <v>0</v>
      </c>
      <c r="DJ995">
        <f>Drivers!DJ42</f>
        <v>0</v>
      </c>
      <c r="DK995">
        <f>Drivers!DK42</f>
        <v>0</v>
      </c>
      <c r="DL995">
        <f>Drivers!DL42</f>
        <v>0</v>
      </c>
      <c r="DM995">
        <f>Drivers!DM42</f>
        <v>0</v>
      </c>
      <c r="DN995">
        <f>Drivers!DN42</f>
        <v>0</v>
      </c>
      <c r="DO995">
        <f>Drivers!DO42</f>
        <v>0</v>
      </c>
      <c r="DP995">
        <f>Drivers!DP42</f>
        <v>0</v>
      </c>
      <c r="DQ995">
        <f>Drivers!DQ42</f>
        <v>0</v>
      </c>
      <c r="DR995">
        <f>Drivers!DR42</f>
        <v>0</v>
      </c>
      <c r="DS995">
        <f>Drivers!DS42</f>
        <v>0</v>
      </c>
      <c r="DT995">
        <f>Drivers!DT42</f>
        <v>0</v>
      </c>
      <c r="DU995">
        <f>Drivers!DU42</f>
        <v>0</v>
      </c>
      <c r="DV995">
        <f>Drivers!DV42</f>
        <v>0</v>
      </c>
      <c r="DW995">
        <f>Drivers!DW42</f>
        <v>0</v>
      </c>
      <c r="DX995">
        <f>Drivers!DX42</f>
        <v>0</v>
      </c>
      <c r="DY995">
        <f>Drivers!DY42</f>
        <v>0</v>
      </c>
      <c r="DZ995">
        <f>Drivers!DZ42</f>
        <v>0</v>
      </c>
      <c r="EA995">
        <f>Drivers!EA42</f>
        <v>0</v>
      </c>
      <c r="EB995">
        <f>Drivers!EB42</f>
        <v>0</v>
      </c>
      <c r="EC995">
        <f>Drivers!EC42</f>
        <v>0</v>
      </c>
      <c r="ED995">
        <f>Drivers!ED42</f>
        <v>2100</v>
      </c>
      <c r="EE995">
        <f>Drivers!EE42</f>
        <v>800</v>
      </c>
      <c r="EF995">
        <f>Drivers!EF42</f>
        <v>150</v>
      </c>
      <c r="EG995">
        <f>Drivers!EG42</f>
        <v>50</v>
      </c>
      <c r="EH995">
        <f>Drivers!EH42</f>
        <v>50</v>
      </c>
      <c r="EI995">
        <f>Drivers!EI42</f>
        <v>25</v>
      </c>
      <c r="EJ995">
        <f>Drivers!EJ42</f>
        <v>25</v>
      </c>
      <c r="EK995">
        <f>Drivers!EK42</f>
        <v>0</v>
      </c>
    </row>
    <row r="996" spans="1:141">
      <c r="A996">
        <f>Drivers!A44</f>
        <v>0</v>
      </c>
      <c r="B996">
        <f>Drivers!B44</f>
        <v>0</v>
      </c>
      <c r="C996">
        <f>Drivers!C44</f>
        <v>0</v>
      </c>
      <c r="D996">
        <f>Drivers!D44</f>
        <v>0</v>
      </c>
      <c r="E996">
        <f>Drivers!E44</f>
        <v>0</v>
      </c>
      <c r="F996">
        <f>Drivers!F44</f>
        <v>0</v>
      </c>
      <c r="G996">
        <f>Drivers!G44</f>
        <v>0</v>
      </c>
      <c r="H996">
        <f>Drivers!H44</f>
        <v>0</v>
      </c>
      <c r="I996" t="str">
        <f>Drivers!I44</f>
        <v>Bull</v>
      </c>
      <c r="J996">
        <f>Drivers!J44</f>
        <v>0</v>
      </c>
      <c r="K996">
        <f>Drivers!K44</f>
        <v>0</v>
      </c>
      <c r="L996">
        <f>Drivers!L44</f>
        <v>0</v>
      </c>
      <c r="M996">
        <f>Drivers!M44</f>
        <v>0</v>
      </c>
      <c r="N996">
        <f>Drivers!N44</f>
        <v>0</v>
      </c>
      <c r="O996">
        <f>Drivers!O44</f>
        <v>0</v>
      </c>
      <c r="P996">
        <f>Drivers!P44</f>
        <v>0</v>
      </c>
      <c r="Q996">
        <f>Drivers!Q44</f>
        <v>0</v>
      </c>
      <c r="R996">
        <f>Drivers!R44</f>
        <v>0</v>
      </c>
      <c r="S996">
        <f>Drivers!S44</f>
        <v>0</v>
      </c>
      <c r="T996">
        <f>Drivers!T44</f>
        <v>0</v>
      </c>
      <c r="U996">
        <f>Drivers!U44</f>
        <v>0</v>
      </c>
      <c r="V996">
        <f>Drivers!V44</f>
        <v>0</v>
      </c>
      <c r="W996">
        <f>Drivers!W44</f>
        <v>0</v>
      </c>
      <c r="X996">
        <f>Drivers!X44</f>
        <v>0</v>
      </c>
      <c r="Y996">
        <f>Drivers!Y44</f>
        <v>0</v>
      </c>
      <c r="Z996">
        <f>Drivers!Z44</f>
        <v>0</v>
      </c>
      <c r="AA996">
        <f>Drivers!AA44</f>
        <v>0</v>
      </c>
      <c r="AB996">
        <f>Drivers!AB44</f>
        <v>0</v>
      </c>
      <c r="AC996">
        <f>Drivers!AC44</f>
        <v>0</v>
      </c>
      <c r="AD996">
        <f>Drivers!AD44</f>
        <v>0</v>
      </c>
      <c r="AE996">
        <f>Drivers!AE44</f>
        <v>0</v>
      </c>
      <c r="AF996">
        <f>Drivers!AF44</f>
        <v>0</v>
      </c>
      <c r="AG996">
        <f>Drivers!AG44</f>
        <v>0</v>
      </c>
      <c r="AH996">
        <f>Drivers!AH44</f>
        <v>0</v>
      </c>
      <c r="AI996">
        <f>Drivers!AI44</f>
        <v>0</v>
      </c>
      <c r="AJ996">
        <f>Drivers!AJ44</f>
        <v>0</v>
      </c>
      <c r="AK996">
        <f>Drivers!AK44</f>
        <v>0</v>
      </c>
      <c r="AL996">
        <f>Drivers!AL44</f>
        <v>0</v>
      </c>
      <c r="AM996">
        <f>Drivers!AM44</f>
        <v>0</v>
      </c>
      <c r="AN996">
        <f>Drivers!AN44</f>
        <v>0</v>
      </c>
      <c r="AO996">
        <f>Drivers!AO44</f>
        <v>0</v>
      </c>
      <c r="AP996">
        <f>Drivers!AP44</f>
        <v>0</v>
      </c>
      <c r="AQ996">
        <f>Drivers!AQ44</f>
        <v>0</v>
      </c>
      <c r="AR996">
        <f>Drivers!AR44</f>
        <v>0</v>
      </c>
      <c r="AS996">
        <f>Drivers!AS44</f>
        <v>0</v>
      </c>
      <c r="AT996">
        <f>Drivers!AT44</f>
        <v>0</v>
      </c>
      <c r="AU996">
        <f>Drivers!AU44</f>
        <v>0</v>
      </c>
      <c r="AV996">
        <f>Drivers!AV44</f>
        <v>0</v>
      </c>
      <c r="AW996">
        <f>Drivers!AW44</f>
        <v>0</v>
      </c>
      <c r="AX996">
        <f>Drivers!AX44</f>
        <v>0</v>
      </c>
      <c r="AY996">
        <f>Drivers!AY44</f>
        <v>0</v>
      </c>
      <c r="AZ996">
        <f>Drivers!AZ44</f>
        <v>0</v>
      </c>
      <c r="BA996">
        <f>Drivers!BA44</f>
        <v>0</v>
      </c>
      <c r="BB996">
        <f>Drivers!BB44</f>
        <v>0</v>
      </c>
      <c r="BC996">
        <f>Drivers!BC44</f>
        <v>0</v>
      </c>
      <c r="BD996">
        <f>Drivers!BD44</f>
        <v>0</v>
      </c>
      <c r="BE996">
        <f>Drivers!BE44</f>
        <v>0</v>
      </c>
      <c r="BF996">
        <f>Drivers!BF44</f>
        <v>0</v>
      </c>
      <c r="BG996">
        <f>Drivers!BG44</f>
        <v>0</v>
      </c>
      <c r="BH996">
        <f>Drivers!BH44</f>
        <v>0</v>
      </c>
      <c r="BI996">
        <f>Drivers!BI44</f>
        <v>0</v>
      </c>
      <c r="BJ996">
        <f>Drivers!BJ44</f>
        <v>0</v>
      </c>
      <c r="BK996">
        <f>Drivers!BK44</f>
        <v>0</v>
      </c>
      <c r="BL996">
        <f>Drivers!BL44</f>
        <v>0</v>
      </c>
      <c r="BM996">
        <f>Drivers!BM44</f>
        <v>0</v>
      </c>
      <c r="BN996">
        <f>Drivers!BN44</f>
        <v>0</v>
      </c>
      <c r="BO996">
        <f>Drivers!BO44</f>
        <v>0</v>
      </c>
      <c r="BP996">
        <f>Drivers!BP44</f>
        <v>0</v>
      </c>
      <c r="BQ996">
        <f>Drivers!BQ44</f>
        <v>0</v>
      </c>
      <c r="BR996">
        <f>Drivers!BR44</f>
        <v>0</v>
      </c>
      <c r="BS996">
        <f>Drivers!BS44</f>
        <v>0</v>
      </c>
      <c r="BT996">
        <f>Drivers!BT44</f>
        <v>0</v>
      </c>
      <c r="BU996">
        <f>Drivers!BU44</f>
        <v>0</v>
      </c>
      <c r="BV996">
        <f>Drivers!BV44</f>
        <v>0</v>
      </c>
      <c r="BW996">
        <f>Drivers!BW44</f>
        <v>0</v>
      </c>
      <c r="BX996">
        <f>Drivers!BX44</f>
        <v>0</v>
      </c>
      <c r="BY996">
        <f>Drivers!BY44</f>
        <v>0</v>
      </c>
      <c r="BZ996">
        <f>Drivers!BZ44</f>
        <v>0</v>
      </c>
      <c r="CA996">
        <f>Drivers!CA44</f>
        <v>0</v>
      </c>
      <c r="CB996">
        <f>Drivers!CB44</f>
        <v>0</v>
      </c>
      <c r="CC996">
        <f>Drivers!CC44</f>
        <v>0</v>
      </c>
      <c r="CD996">
        <f>Drivers!CD44</f>
        <v>0</v>
      </c>
      <c r="CE996">
        <f>Drivers!CE44</f>
        <v>0</v>
      </c>
      <c r="CF996">
        <f>Drivers!CF44</f>
        <v>0</v>
      </c>
      <c r="CG996">
        <f>Drivers!CG44</f>
        <v>0</v>
      </c>
      <c r="CH996">
        <f>Drivers!CH44</f>
        <v>0</v>
      </c>
      <c r="CI996">
        <f>Drivers!CI44</f>
        <v>0</v>
      </c>
      <c r="CJ996">
        <f>Drivers!CJ44</f>
        <v>0</v>
      </c>
      <c r="CK996">
        <f>Drivers!CK44</f>
        <v>0</v>
      </c>
      <c r="CL996">
        <f>Drivers!CL44</f>
        <v>0</v>
      </c>
      <c r="CM996">
        <f>Drivers!CM44</f>
        <v>0</v>
      </c>
      <c r="CN996">
        <f>Drivers!CN44</f>
        <v>0</v>
      </c>
      <c r="CO996">
        <f>Drivers!CO44</f>
        <v>0</v>
      </c>
      <c r="CP996">
        <f>Drivers!CP44</f>
        <v>0</v>
      </c>
      <c r="CQ996">
        <f>Drivers!CQ44</f>
        <v>0</v>
      </c>
      <c r="CR996">
        <f>Drivers!CR44</f>
        <v>0</v>
      </c>
      <c r="CS996">
        <f>Drivers!CS44</f>
        <v>0</v>
      </c>
      <c r="CT996">
        <f>Drivers!CT44</f>
        <v>0</v>
      </c>
      <c r="CU996">
        <f>Drivers!CU44</f>
        <v>0</v>
      </c>
      <c r="CV996">
        <f>Drivers!CV44</f>
        <v>0</v>
      </c>
      <c r="CW996">
        <f>Drivers!CW44</f>
        <v>0</v>
      </c>
      <c r="CX996">
        <f>Drivers!CX44</f>
        <v>0</v>
      </c>
      <c r="CY996">
        <f>Drivers!CY44</f>
        <v>0</v>
      </c>
      <c r="CZ996">
        <f>Drivers!CZ44</f>
        <v>0</v>
      </c>
      <c r="DA996">
        <f>Drivers!DA44</f>
        <v>0</v>
      </c>
      <c r="DB996">
        <f>Drivers!DB44</f>
        <v>0</v>
      </c>
      <c r="DC996">
        <f>Drivers!DC44</f>
        <v>0</v>
      </c>
      <c r="DD996">
        <f>Drivers!DD44</f>
        <v>0</v>
      </c>
      <c r="DE996">
        <f>Drivers!DE44</f>
        <v>0</v>
      </c>
      <c r="DF996">
        <f>Drivers!DF44</f>
        <v>0</v>
      </c>
      <c r="DG996">
        <f>Drivers!DG44</f>
        <v>0</v>
      </c>
      <c r="DH996">
        <f>Drivers!DH44</f>
        <v>0</v>
      </c>
      <c r="DI996">
        <f>Drivers!DI44</f>
        <v>0</v>
      </c>
      <c r="DJ996">
        <f>Drivers!DJ44</f>
        <v>0</v>
      </c>
      <c r="DK996">
        <f>Drivers!DK44</f>
        <v>0</v>
      </c>
      <c r="DL996">
        <f>Drivers!DL44</f>
        <v>0</v>
      </c>
      <c r="DM996">
        <f>Drivers!DM44</f>
        <v>0</v>
      </c>
      <c r="DN996">
        <f>Drivers!DN44</f>
        <v>0</v>
      </c>
      <c r="DO996">
        <f>Drivers!DO44</f>
        <v>0</v>
      </c>
      <c r="DP996">
        <f>Drivers!DP44</f>
        <v>0</v>
      </c>
      <c r="DQ996">
        <f>Drivers!DQ44</f>
        <v>0</v>
      </c>
      <c r="DR996">
        <f>Drivers!DR44</f>
        <v>0</v>
      </c>
      <c r="DS996">
        <f>Drivers!DS44</f>
        <v>0</v>
      </c>
      <c r="DT996">
        <f>Drivers!DT44</f>
        <v>0</v>
      </c>
      <c r="DU996">
        <f>Drivers!DU44</f>
        <v>0</v>
      </c>
      <c r="DV996">
        <f>Drivers!DV44</f>
        <v>0</v>
      </c>
      <c r="DW996">
        <f>Drivers!DW44</f>
        <v>0</v>
      </c>
      <c r="DX996">
        <f>Drivers!DX44</f>
        <v>0</v>
      </c>
      <c r="DY996">
        <f>Drivers!DY44</f>
        <v>0</v>
      </c>
      <c r="DZ996">
        <f>Drivers!DZ44</f>
        <v>0</v>
      </c>
      <c r="EA996">
        <f>Drivers!EA44</f>
        <v>0</v>
      </c>
      <c r="EB996">
        <f>Drivers!EB44</f>
        <v>0</v>
      </c>
      <c r="EC996">
        <f>Drivers!EC44</f>
        <v>0</v>
      </c>
      <c r="ED996">
        <f>Drivers!ED44</f>
        <v>2100</v>
      </c>
      <c r="EE996">
        <f>Drivers!EE44</f>
        <v>800</v>
      </c>
      <c r="EF996">
        <f>Drivers!EF44</f>
        <v>150</v>
      </c>
      <c r="EG996">
        <f>Drivers!EG44</f>
        <v>75</v>
      </c>
      <c r="EH996">
        <f>Drivers!EH44</f>
        <v>75</v>
      </c>
      <c r="EI996">
        <f>Drivers!EI44</f>
        <v>50</v>
      </c>
      <c r="EJ996">
        <f>Drivers!EJ44</f>
        <v>25</v>
      </c>
      <c r="EK996">
        <f>Drivers!EK44</f>
        <v>0</v>
      </c>
    </row>
    <row r="997" spans="1:141">
      <c r="A997">
        <f>Drivers!A46</f>
        <v>0</v>
      </c>
      <c r="B997">
        <f>Drivers!B46</f>
        <v>0</v>
      </c>
      <c r="C997">
        <f>Drivers!C46</f>
        <v>0</v>
      </c>
      <c r="D997">
        <f>Drivers!D46</f>
        <v>0</v>
      </c>
      <c r="E997">
        <f>Drivers!E46</f>
        <v>0</v>
      </c>
      <c r="F997">
        <f>Drivers!F46</f>
        <v>0</v>
      </c>
      <c r="G997">
        <f>Drivers!G46</f>
        <v>0</v>
      </c>
      <c r="H997">
        <f>Drivers!H46</f>
        <v>0</v>
      </c>
      <c r="I997" t="str">
        <f>Drivers!I46</f>
        <v>Bear</v>
      </c>
      <c r="J997">
        <f>Drivers!J46</f>
        <v>0</v>
      </c>
      <c r="K997">
        <f>Drivers!K46</f>
        <v>0</v>
      </c>
      <c r="L997">
        <f>Drivers!L46</f>
        <v>0</v>
      </c>
      <c r="M997">
        <f>Drivers!M46</f>
        <v>0</v>
      </c>
      <c r="N997">
        <f>Drivers!N46</f>
        <v>0</v>
      </c>
      <c r="O997">
        <f>Drivers!O46</f>
        <v>0</v>
      </c>
      <c r="P997">
        <f>Drivers!P46</f>
        <v>0</v>
      </c>
      <c r="Q997">
        <f>Drivers!Q46</f>
        <v>0</v>
      </c>
      <c r="R997">
        <f>Drivers!R46</f>
        <v>0</v>
      </c>
      <c r="S997">
        <f>Drivers!S46</f>
        <v>0</v>
      </c>
      <c r="T997">
        <f>Drivers!T46</f>
        <v>0</v>
      </c>
      <c r="U997">
        <f>Drivers!U46</f>
        <v>0</v>
      </c>
      <c r="V997">
        <f>Drivers!V46</f>
        <v>0</v>
      </c>
      <c r="W997">
        <f>Drivers!W46</f>
        <v>0</v>
      </c>
      <c r="X997">
        <f>Drivers!X46</f>
        <v>0</v>
      </c>
      <c r="Y997">
        <f>Drivers!Y46</f>
        <v>0</v>
      </c>
      <c r="Z997">
        <f>Drivers!Z46</f>
        <v>0</v>
      </c>
      <c r="AA997">
        <f>Drivers!AA46</f>
        <v>0</v>
      </c>
      <c r="AB997">
        <f>Drivers!AB46</f>
        <v>0</v>
      </c>
      <c r="AC997">
        <f>Drivers!AC46</f>
        <v>0</v>
      </c>
      <c r="AD997">
        <f>Drivers!AD46</f>
        <v>0</v>
      </c>
      <c r="AE997">
        <f>Drivers!AE46</f>
        <v>0</v>
      </c>
      <c r="AF997">
        <f>Drivers!AF46</f>
        <v>0</v>
      </c>
      <c r="AG997">
        <f>Drivers!AG46</f>
        <v>0</v>
      </c>
      <c r="AH997">
        <f>Drivers!AH46</f>
        <v>0</v>
      </c>
      <c r="AI997">
        <f>Drivers!AI46</f>
        <v>0</v>
      </c>
      <c r="AJ997">
        <f>Drivers!AJ46</f>
        <v>0</v>
      </c>
      <c r="AK997">
        <f>Drivers!AK46</f>
        <v>0</v>
      </c>
      <c r="AL997">
        <f>Drivers!AL46</f>
        <v>0</v>
      </c>
      <c r="AM997">
        <f>Drivers!AM46</f>
        <v>0</v>
      </c>
      <c r="AN997">
        <f>Drivers!AN46</f>
        <v>0</v>
      </c>
      <c r="AO997">
        <f>Drivers!AO46</f>
        <v>0</v>
      </c>
      <c r="AP997">
        <f>Drivers!AP46</f>
        <v>0</v>
      </c>
      <c r="AQ997">
        <f>Drivers!AQ46</f>
        <v>0</v>
      </c>
      <c r="AR997">
        <f>Drivers!AR46</f>
        <v>0</v>
      </c>
      <c r="AS997">
        <f>Drivers!AS46</f>
        <v>0</v>
      </c>
      <c r="AT997">
        <f>Drivers!AT46</f>
        <v>0</v>
      </c>
      <c r="AU997">
        <f>Drivers!AU46</f>
        <v>0</v>
      </c>
      <c r="AV997">
        <f>Drivers!AV46</f>
        <v>0</v>
      </c>
      <c r="AW997">
        <f>Drivers!AW46</f>
        <v>0</v>
      </c>
      <c r="AX997">
        <f>Drivers!AX46</f>
        <v>0</v>
      </c>
      <c r="AY997">
        <f>Drivers!AY46</f>
        <v>0</v>
      </c>
      <c r="AZ997">
        <f>Drivers!AZ46</f>
        <v>0</v>
      </c>
      <c r="BA997">
        <f>Drivers!BA46</f>
        <v>0</v>
      </c>
      <c r="BB997">
        <f>Drivers!BB46</f>
        <v>0</v>
      </c>
      <c r="BC997">
        <f>Drivers!BC46</f>
        <v>0</v>
      </c>
      <c r="BD997">
        <f>Drivers!BD46</f>
        <v>0</v>
      </c>
      <c r="BE997">
        <f>Drivers!BE46</f>
        <v>0</v>
      </c>
      <c r="BF997">
        <f>Drivers!BF46</f>
        <v>0</v>
      </c>
      <c r="BG997">
        <f>Drivers!BG46</f>
        <v>0</v>
      </c>
      <c r="BH997">
        <f>Drivers!BH46</f>
        <v>0</v>
      </c>
      <c r="BI997">
        <f>Drivers!BI46</f>
        <v>0</v>
      </c>
      <c r="BJ997">
        <f>Drivers!BJ46</f>
        <v>0</v>
      </c>
      <c r="BK997">
        <f>Drivers!BK46</f>
        <v>0</v>
      </c>
      <c r="BL997">
        <f>Drivers!BL46</f>
        <v>0</v>
      </c>
      <c r="BM997">
        <f>Drivers!BM46</f>
        <v>0</v>
      </c>
      <c r="BN997">
        <f>Drivers!BN46</f>
        <v>0</v>
      </c>
      <c r="BO997">
        <f>Drivers!BO46</f>
        <v>0</v>
      </c>
      <c r="BP997">
        <f>Drivers!BP46</f>
        <v>0</v>
      </c>
      <c r="BQ997">
        <f>Drivers!BQ46</f>
        <v>0</v>
      </c>
      <c r="BR997">
        <f>Drivers!BR46</f>
        <v>0</v>
      </c>
      <c r="BS997">
        <f>Drivers!BS46</f>
        <v>0</v>
      </c>
      <c r="BT997">
        <f>Drivers!BT46</f>
        <v>0</v>
      </c>
      <c r="BU997">
        <f>Drivers!BU46</f>
        <v>0</v>
      </c>
      <c r="BV997">
        <f>Drivers!BV46</f>
        <v>0</v>
      </c>
      <c r="BW997">
        <f>Drivers!BW46</f>
        <v>0</v>
      </c>
      <c r="BX997">
        <f>Drivers!BX46</f>
        <v>0</v>
      </c>
      <c r="BY997">
        <f>Drivers!BY46</f>
        <v>0</v>
      </c>
      <c r="BZ997">
        <f>Drivers!BZ46</f>
        <v>0</v>
      </c>
      <c r="CA997">
        <f>Drivers!CA46</f>
        <v>0</v>
      </c>
      <c r="CB997">
        <f>Drivers!CB46</f>
        <v>0</v>
      </c>
      <c r="CC997">
        <f>Drivers!CC46</f>
        <v>0</v>
      </c>
      <c r="CD997">
        <f>Drivers!CD46</f>
        <v>0</v>
      </c>
      <c r="CE997">
        <f>Drivers!CE46</f>
        <v>0</v>
      </c>
      <c r="CF997">
        <f>Drivers!CF46</f>
        <v>0</v>
      </c>
      <c r="CG997">
        <f>Drivers!CG46</f>
        <v>0</v>
      </c>
      <c r="CH997">
        <f>Drivers!CH46</f>
        <v>0</v>
      </c>
      <c r="CI997">
        <f>Drivers!CI46</f>
        <v>0</v>
      </c>
      <c r="CJ997">
        <f>Drivers!CJ46</f>
        <v>0</v>
      </c>
      <c r="CK997">
        <f>Drivers!CK46</f>
        <v>0</v>
      </c>
      <c r="CL997">
        <f>Drivers!CL46</f>
        <v>0</v>
      </c>
      <c r="CM997">
        <f>Drivers!CM46</f>
        <v>0</v>
      </c>
      <c r="CN997">
        <f>Drivers!CN46</f>
        <v>0</v>
      </c>
      <c r="CO997">
        <f>Drivers!CO46</f>
        <v>0</v>
      </c>
      <c r="CP997">
        <f>Drivers!CP46</f>
        <v>0</v>
      </c>
      <c r="CQ997">
        <f>Drivers!CQ46</f>
        <v>0</v>
      </c>
      <c r="CR997">
        <f>Drivers!CR46</f>
        <v>0</v>
      </c>
      <c r="CS997">
        <f>Drivers!CS46</f>
        <v>0</v>
      </c>
      <c r="CT997">
        <f>Drivers!CT46</f>
        <v>0</v>
      </c>
      <c r="CU997">
        <f>Drivers!CU46</f>
        <v>0</v>
      </c>
      <c r="CV997">
        <f>Drivers!CV46</f>
        <v>0</v>
      </c>
      <c r="CW997">
        <f>Drivers!CW46</f>
        <v>0</v>
      </c>
      <c r="CX997">
        <f>Drivers!CX46</f>
        <v>0</v>
      </c>
      <c r="CY997">
        <f>Drivers!CY46</f>
        <v>0</v>
      </c>
      <c r="CZ997">
        <f>Drivers!CZ46</f>
        <v>0</v>
      </c>
      <c r="DA997">
        <f>Drivers!DA46</f>
        <v>0</v>
      </c>
      <c r="DB997">
        <f>Drivers!DB46</f>
        <v>0</v>
      </c>
      <c r="DC997">
        <f>Drivers!DC46</f>
        <v>0</v>
      </c>
      <c r="DD997">
        <f>Drivers!DD46</f>
        <v>0</v>
      </c>
      <c r="DE997">
        <f>Drivers!DE46</f>
        <v>0</v>
      </c>
      <c r="DF997">
        <f>Drivers!DF46</f>
        <v>0</v>
      </c>
      <c r="DG997">
        <f>Drivers!DG46</f>
        <v>0</v>
      </c>
      <c r="DH997">
        <f>Drivers!DH46</f>
        <v>0</v>
      </c>
      <c r="DI997">
        <f>Drivers!DI46</f>
        <v>0</v>
      </c>
      <c r="DJ997">
        <f>Drivers!DJ46</f>
        <v>0</v>
      </c>
      <c r="DK997">
        <f>Drivers!DK46</f>
        <v>0</v>
      </c>
      <c r="DL997">
        <f>Drivers!DL46</f>
        <v>0</v>
      </c>
      <c r="DM997">
        <f>Drivers!DM46</f>
        <v>0</v>
      </c>
      <c r="DN997">
        <f>Drivers!DN46</f>
        <v>0</v>
      </c>
      <c r="DO997">
        <f>Drivers!DO46</f>
        <v>0</v>
      </c>
      <c r="DP997">
        <f>Drivers!DP46</f>
        <v>0</v>
      </c>
      <c r="DQ997">
        <f>Drivers!DQ46</f>
        <v>0</v>
      </c>
      <c r="DR997">
        <f>Drivers!DR46</f>
        <v>0</v>
      </c>
      <c r="DS997">
        <f>Drivers!DS46</f>
        <v>0</v>
      </c>
      <c r="DT997">
        <f>Drivers!DT46</f>
        <v>0</v>
      </c>
      <c r="DU997">
        <f>Drivers!DU46</f>
        <v>0</v>
      </c>
      <c r="DV997">
        <f>Drivers!DV46</f>
        <v>0</v>
      </c>
      <c r="DW997">
        <f>Drivers!DW46</f>
        <v>0</v>
      </c>
      <c r="DX997">
        <f>Drivers!DX46</f>
        <v>0</v>
      </c>
      <c r="DY997">
        <f>Drivers!DY46</f>
        <v>0</v>
      </c>
      <c r="DZ997">
        <f>Drivers!DZ46</f>
        <v>0</v>
      </c>
      <c r="EA997">
        <f>Drivers!EA46</f>
        <v>0</v>
      </c>
      <c r="EB997">
        <f>Drivers!EB46</f>
        <v>0</v>
      </c>
      <c r="EC997">
        <f>Drivers!EC46</f>
        <v>0</v>
      </c>
      <c r="ED997">
        <f>Drivers!ED46</f>
        <v>2100</v>
      </c>
      <c r="EE997">
        <f>Drivers!EE46</f>
        <v>800</v>
      </c>
      <c r="EF997">
        <f>Drivers!EF46</f>
        <v>100</v>
      </c>
      <c r="EG997">
        <f>Drivers!EG46</f>
        <v>50</v>
      </c>
      <c r="EH997">
        <f>Drivers!EH46</f>
        <v>25</v>
      </c>
      <c r="EI997">
        <f>Drivers!EI46</f>
        <v>25</v>
      </c>
      <c r="EJ997">
        <f>Drivers!EJ46</f>
        <v>20</v>
      </c>
      <c r="EK997">
        <f>Drivers!EK46</f>
        <v>0</v>
      </c>
    </row>
    <row r="998" spans="1:141">
      <c r="A998">
        <f>Drivers!A47</f>
        <v>0</v>
      </c>
      <c r="B998">
        <f>Drivers!B47</f>
        <v>0</v>
      </c>
      <c r="C998">
        <f>Drivers!C47</f>
        <v>0</v>
      </c>
      <c r="D998">
        <f>Drivers!D47</f>
        <v>0</v>
      </c>
      <c r="E998">
        <f>Drivers!E47</f>
        <v>0</v>
      </c>
      <c r="F998">
        <f>Drivers!F47</f>
        <v>0</v>
      </c>
      <c r="G998">
        <f>Drivers!G47</f>
        <v>0</v>
      </c>
      <c r="H998">
        <f>Drivers!H47</f>
        <v>0</v>
      </c>
      <c r="I998">
        <f>Drivers!I47</f>
        <v>0</v>
      </c>
      <c r="J998">
        <f>Drivers!J47</f>
        <v>0</v>
      </c>
      <c r="K998">
        <f>Drivers!K47</f>
        <v>0</v>
      </c>
      <c r="L998">
        <f>Drivers!L47</f>
        <v>0</v>
      </c>
      <c r="M998">
        <f>Drivers!M47</f>
        <v>0</v>
      </c>
      <c r="N998">
        <f>Drivers!N47</f>
        <v>0</v>
      </c>
      <c r="O998">
        <f>Drivers!O47</f>
        <v>0</v>
      </c>
      <c r="P998">
        <f>Drivers!P47</f>
        <v>0</v>
      </c>
      <c r="Q998">
        <f>Drivers!Q47</f>
        <v>0</v>
      </c>
      <c r="R998">
        <f>Drivers!R47</f>
        <v>0</v>
      </c>
      <c r="S998">
        <f>Drivers!S47</f>
        <v>0</v>
      </c>
      <c r="T998">
        <f>Drivers!T47</f>
        <v>0</v>
      </c>
      <c r="U998">
        <f>Drivers!U47</f>
        <v>0</v>
      </c>
      <c r="V998">
        <f>Drivers!V47</f>
        <v>0</v>
      </c>
      <c r="W998">
        <f>Drivers!W47</f>
        <v>0</v>
      </c>
      <c r="X998">
        <f>Drivers!X47</f>
        <v>0</v>
      </c>
      <c r="Y998">
        <f>Drivers!Y47</f>
        <v>0</v>
      </c>
      <c r="Z998">
        <f>Drivers!Z47</f>
        <v>0</v>
      </c>
      <c r="AA998">
        <f>Drivers!AA47</f>
        <v>0</v>
      </c>
      <c r="AB998">
        <f>Drivers!AB47</f>
        <v>0</v>
      </c>
      <c r="AC998">
        <f>Drivers!AC47</f>
        <v>0</v>
      </c>
      <c r="AD998">
        <f>Drivers!AD47</f>
        <v>0</v>
      </c>
      <c r="AE998">
        <f>Drivers!AE47</f>
        <v>0</v>
      </c>
      <c r="AF998">
        <f>Drivers!AF47</f>
        <v>0</v>
      </c>
      <c r="AG998">
        <f>Drivers!AG47</f>
        <v>0</v>
      </c>
      <c r="AH998">
        <f>Drivers!AH47</f>
        <v>0</v>
      </c>
      <c r="AI998">
        <f>Drivers!AI47</f>
        <v>0</v>
      </c>
      <c r="AJ998">
        <f>Drivers!AJ47</f>
        <v>0</v>
      </c>
      <c r="AK998">
        <f>Drivers!AK47</f>
        <v>0</v>
      </c>
      <c r="AL998">
        <f>Drivers!AL47</f>
        <v>0</v>
      </c>
      <c r="AM998">
        <f>Drivers!AM47</f>
        <v>0</v>
      </c>
      <c r="AN998">
        <f>Drivers!AN47</f>
        <v>0</v>
      </c>
      <c r="AO998">
        <f>Drivers!AO47</f>
        <v>0</v>
      </c>
      <c r="AP998">
        <f>Drivers!AP47</f>
        <v>0</v>
      </c>
      <c r="AQ998">
        <f>Drivers!AQ47</f>
        <v>0</v>
      </c>
      <c r="AR998">
        <f>Drivers!AR47</f>
        <v>0</v>
      </c>
      <c r="AS998">
        <f>Drivers!AS47</f>
        <v>0</v>
      </c>
      <c r="AT998">
        <f>Drivers!AT47</f>
        <v>0</v>
      </c>
      <c r="AU998">
        <f>Drivers!AU47</f>
        <v>0</v>
      </c>
      <c r="AV998">
        <f>Drivers!AV47</f>
        <v>0</v>
      </c>
      <c r="AW998">
        <f>Drivers!AW47</f>
        <v>0</v>
      </c>
      <c r="AX998">
        <f>Drivers!AX47</f>
        <v>0</v>
      </c>
      <c r="AY998">
        <f>Drivers!AY47</f>
        <v>0</v>
      </c>
      <c r="AZ998">
        <f>Drivers!AZ47</f>
        <v>0</v>
      </c>
      <c r="BA998">
        <f>Drivers!BA47</f>
        <v>0</v>
      </c>
      <c r="BB998">
        <f>Drivers!BB47</f>
        <v>0</v>
      </c>
      <c r="BC998">
        <f>Drivers!BC47</f>
        <v>0</v>
      </c>
      <c r="BD998">
        <f>Drivers!BD47</f>
        <v>0</v>
      </c>
      <c r="BE998">
        <f>Drivers!BE47</f>
        <v>0</v>
      </c>
      <c r="BF998">
        <f>Drivers!BF47</f>
        <v>0</v>
      </c>
      <c r="BG998">
        <f>Drivers!BG47</f>
        <v>0</v>
      </c>
      <c r="BH998">
        <f>Drivers!BH47</f>
        <v>0</v>
      </c>
      <c r="BI998">
        <f>Drivers!BI47</f>
        <v>0</v>
      </c>
      <c r="BJ998">
        <f>Drivers!BJ47</f>
        <v>0</v>
      </c>
      <c r="BK998">
        <f>Drivers!BK47</f>
        <v>0</v>
      </c>
      <c r="BL998">
        <f>Drivers!BL47</f>
        <v>0</v>
      </c>
      <c r="BM998">
        <f>Drivers!BM47</f>
        <v>0</v>
      </c>
      <c r="BN998">
        <f>Drivers!BN47</f>
        <v>0</v>
      </c>
      <c r="BO998">
        <f>Drivers!BO47</f>
        <v>0</v>
      </c>
      <c r="BP998">
        <f>Drivers!BP47</f>
        <v>0</v>
      </c>
      <c r="BQ998">
        <f>Drivers!BQ47</f>
        <v>0</v>
      </c>
      <c r="BR998">
        <f>Drivers!BR47</f>
        <v>0</v>
      </c>
      <c r="BS998">
        <f>Drivers!BS47</f>
        <v>0</v>
      </c>
      <c r="BT998">
        <f>Drivers!BT47</f>
        <v>0</v>
      </c>
      <c r="BU998">
        <f>Drivers!BU47</f>
        <v>0</v>
      </c>
      <c r="BV998">
        <f>Drivers!BV47</f>
        <v>0</v>
      </c>
      <c r="BW998">
        <f>Drivers!BW47</f>
        <v>0</v>
      </c>
      <c r="BX998">
        <f>Drivers!BX47</f>
        <v>0</v>
      </c>
      <c r="BY998">
        <f>Drivers!BY47</f>
        <v>0</v>
      </c>
      <c r="BZ998">
        <f>Drivers!BZ47</f>
        <v>0</v>
      </c>
      <c r="CA998">
        <f>Drivers!CA47</f>
        <v>0</v>
      </c>
      <c r="CB998">
        <f>Drivers!CB47</f>
        <v>0</v>
      </c>
      <c r="CC998">
        <f>Drivers!CC47</f>
        <v>0</v>
      </c>
      <c r="CD998">
        <f>Drivers!CD47</f>
        <v>0</v>
      </c>
      <c r="CE998">
        <f>Drivers!CE47</f>
        <v>0</v>
      </c>
      <c r="CF998">
        <f>Drivers!CF47</f>
        <v>0</v>
      </c>
      <c r="CG998">
        <f>Drivers!CG47</f>
        <v>0</v>
      </c>
      <c r="CH998">
        <f>Drivers!CH47</f>
        <v>0</v>
      </c>
      <c r="CI998">
        <f>Drivers!CI47</f>
        <v>0</v>
      </c>
      <c r="CJ998">
        <f>Drivers!CJ47</f>
        <v>0</v>
      </c>
      <c r="CK998">
        <f>Drivers!CK47</f>
        <v>0</v>
      </c>
      <c r="CL998">
        <f>Drivers!CL47</f>
        <v>0</v>
      </c>
      <c r="CM998">
        <f>Drivers!CM47</f>
        <v>0</v>
      </c>
      <c r="CN998">
        <f>Drivers!CN47</f>
        <v>0</v>
      </c>
      <c r="CO998">
        <f>Drivers!CO47</f>
        <v>0</v>
      </c>
      <c r="CP998">
        <f>Drivers!CP47</f>
        <v>0</v>
      </c>
      <c r="CQ998">
        <f>Drivers!CQ47</f>
        <v>0</v>
      </c>
      <c r="CR998">
        <f>Drivers!CR47</f>
        <v>0</v>
      </c>
      <c r="CS998">
        <f>Drivers!CS47</f>
        <v>0</v>
      </c>
      <c r="CT998">
        <f>Drivers!CT47</f>
        <v>0</v>
      </c>
      <c r="CU998">
        <f>Drivers!CU47</f>
        <v>0</v>
      </c>
      <c r="CV998">
        <f>Drivers!CV47</f>
        <v>0</v>
      </c>
      <c r="CW998">
        <f>Drivers!CW47</f>
        <v>0</v>
      </c>
      <c r="CX998">
        <f>Drivers!CX47</f>
        <v>0</v>
      </c>
      <c r="CY998">
        <f>Drivers!CY47</f>
        <v>0</v>
      </c>
      <c r="CZ998">
        <f>Drivers!CZ47</f>
        <v>0</v>
      </c>
      <c r="DA998">
        <f>Drivers!DA47</f>
        <v>0</v>
      </c>
      <c r="DB998">
        <f>Drivers!DB47</f>
        <v>0</v>
      </c>
      <c r="DC998">
        <f>Drivers!DC47</f>
        <v>0</v>
      </c>
      <c r="DD998">
        <f>Drivers!DD47</f>
        <v>0</v>
      </c>
      <c r="DE998">
        <f>Drivers!DE47</f>
        <v>0</v>
      </c>
      <c r="DF998">
        <f>Drivers!DF47</f>
        <v>0</v>
      </c>
      <c r="DG998">
        <f>Drivers!DG47</f>
        <v>0</v>
      </c>
      <c r="DH998">
        <f>Drivers!DH47</f>
        <v>0</v>
      </c>
      <c r="DI998">
        <f>Drivers!DI47</f>
        <v>0</v>
      </c>
      <c r="DJ998">
        <f>Drivers!DJ47</f>
        <v>0</v>
      </c>
      <c r="DK998">
        <f>Drivers!DK47</f>
        <v>0</v>
      </c>
      <c r="DL998">
        <f>Drivers!DL47</f>
        <v>0</v>
      </c>
      <c r="DM998">
        <f>Drivers!DM47</f>
        <v>0</v>
      </c>
      <c r="DN998">
        <f>Drivers!DN47</f>
        <v>0</v>
      </c>
      <c r="DO998">
        <f>Drivers!DO47</f>
        <v>0</v>
      </c>
      <c r="DP998">
        <f>Drivers!DP47</f>
        <v>0</v>
      </c>
      <c r="DQ998">
        <f>Drivers!DQ47</f>
        <v>0</v>
      </c>
      <c r="DR998">
        <f>Drivers!DR47</f>
        <v>0</v>
      </c>
      <c r="DS998">
        <f>Drivers!DS47</f>
        <v>0</v>
      </c>
      <c r="DT998">
        <f>Drivers!DT47</f>
        <v>0</v>
      </c>
      <c r="DU998">
        <f>Drivers!DU47</f>
        <v>0</v>
      </c>
      <c r="DV998">
        <f>Drivers!DV47</f>
        <v>0</v>
      </c>
      <c r="DW998">
        <f>Drivers!DW47</f>
        <v>0</v>
      </c>
      <c r="DX998">
        <f>Drivers!DX47</f>
        <v>0</v>
      </c>
      <c r="DY998">
        <f>Drivers!DY47</f>
        <v>0</v>
      </c>
      <c r="DZ998">
        <f>Drivers!DZ47</f>
        <v>0</v>
      </c>
      <c r="EA998">
        <f>Drivers!EA47</f>
        <v>0</v>
      </c>
      <c r="EB998">
        <f>Drivers!EB47</f>
        <v>0</v>
      </c>
      <c r="EC998">
        <f>Drivers!EC47</f>
        <v>0</v>
      </c>
      <c r="ED998">
        <f>Drivers!ED47</f>
        <v>0</v>
      </c>
      <c r="EE998">
        <f>Drivers!EE47</f>
        <v>0</v>
      </c>
      <c r="EF998">
        <f>Drivers!EF47</f>
        <v>0</v>
      </c>
      <c r="EG998">
        <f>Drivers!EG47</f>
        <v>0</v>
      </c>
      <c r="EH998">
        <f>Drivers!EH47</f>
        <v>0</v>
      </c>
      <c r="EI998">
        <f>Drivers!EI47</f>
        <v>0</v>
      </c>
      <c r="EJ998">
        <f>Drivers!EJ47</f>
        <v>0</v>
      </c>
      <c r="EK998">
        <f>Drivers!EK47</f>
        <v>0</v>
      </c>
    </row>
    <row r="999" spans="1:141">
      <c r="A999">
        <f>Drivers!A48</f>
        <v>0</v>
      </c>
      <c r="B999">
        <f>Drivers!B48</f>
        <v>0</v>
      </c>
      <c r="C999">
        <f>Drivers!C48</f>
        <v>0</v>
      </c>
      <c r="D999">
        <f>Drivers!D48</f>
        <v>0</v>
      </c>
      <c r="E999">
        <f>Drivers!E48</f>
        <v>0</v>
      </c>
      <c r="F999">
        <f>Drivers!F48</f>
        <v>0</v>
      </c>
      <c r="G999">
        <f>Drivers!G48</f>
        <v>0</v>
      </c>
      <c r="H999">
        <f>Drivers!H48</f>
        <v>0</v>
      </c>
      <c r="I999" t="str">
        <f>Drivers!I48</f>
        <v>Zillow IMT adj. EBITDA</v>
      </c>
      <c r="J999">
        <f>Drivers!J48</f>
        <v>0</v>
      </c>
      <c r="K999">
        <f>Drivers!K48</f>
        <v>0</v>
      </c>
      <c r="L999">
        <f>Drivers!L48</f>
        <v>0</v>
      </c>
      <c r="M999">
        <f>Drivers!M48</f>
        <v>0</v>
      </c>
      <c r="N999">
        <f>Drivers!N48</f>
        <v>0</v>
      </c>
      <c r="O999">
        <f>Drivers!O48</f>
        <v>0</v>
      </c>
      <c r="P999">
        <f>Drivers!P48</f>
        <v>0</v>
      </c>
      <c r="Q999">
        <f>Drivers!Q48</f>
        <v>0</v>
      </c>
      <c r="R999">
        <f>Drivers!R48</f>
        <v>0</v>
      </c>
      <c r="S999">
        <f>Drivers!S48</f>
        <v>0</v>
      </c>
      <c r="T999">
        <f>Drivers!T48</f>
        <v>0</v>
      </c>
      <c r="U999">
        <f>Drivers!U48</f>
        <v>0</v>
      </c>
      <c r="V999">
        <f>Drivers!V48</f>
        <v>0</v>
      </c>
      <c r="W999">
        <f>Drivers!W48</f>
        <v>0</v>
      </c>
      <c r="X999">
        <f>Drivers!X48</f>
        <v>0</v>
      </c>
      <c r="Y999">
        <f>Drivers!Y48</f>
        <v>0</v>
      </c>
      <c r="Z999">
        <f>Drivers!Z48</f>
        <v>0</v>
      </c>
      <c r="AA999">
        <f>Drivers!AA48</f>
        <v>0</v>
      </c>
      <c r="AB999">
        <f>Drivers!AB48</f>
        <v>0</v>
      </c>
      <c r="AC999">
        <f>Drivers!AC48</f>
        <v>0</v>
      </c>
      <c r="AD999">
        <f>Drivers!AD48</f>
        <v>0</v>
      </c>
      <c r="AE999">
        <f>Drivers!AE48</f>
        <v>0</v>
      </c>
      <c r="AF999">
        <f>Drivers!AF48</f>
        <v>0</v>
      </c>
      <c r="AG999">
        <f>Drivers!AG48</f>
        <v>0</v>
      </c>
      <c r="AH999">
        <f>Drivers!AH48</f>
        <v>0</v>
      </c>
      <c r="AI999">
        <f>Drivers!AI48</f>
        <v>0</v>
      </c>
      <c r="AJ999">
        <f>Drivers!AJ48</f>
        <v>0</v>
      </c>
      <c r="AK999">
        <f>Drivers!AK48</f>
        <v>0</v>
      </c>
      <c r="AL999">
        <f>Drivers!AL48</f>
        <v>0</v>
      </c>
      <c r="AM999">
        <f>Drivers!AM48</f>
        <v>0</v>
      </c>
      <c r="AN999">
        <f>Drivers!AN48</f>
        <v>0</v>
      </c>
      <c r="AO999">
        <f>Drivers!AO48</f>
        <v>0</v>
      </c>
      <c r="AP999">
        <f>Drivers!AP48</f>
        <v>0</v>
      </c>
      <c r="AQ999">
        <f>Drivers!AQ48</f>
        <v>0</v>
      </c>
      <c r="AR999">
        <f>Drivers!AR48</f>
        <v>0</v>
      </c>
      <c r="AS999">
        <f>Drivers!AS48</f>
        <v>0</v>
      </c>
      <c r="AT999">
        <f>Drivers!AT48</f>
        <v>0</v>
      </c>
      <c r="AU999">
        <f>Drivers!AU48</f>
        <v>0</v>
      </c>
      <c r="AV999">
        <f>Drivers!AV48</f>
        <v>0</v>
      </c>
      <c r="AW999">
        <f>Drivers!AW48</f>
        <v>0</v>
      </c>
      <c r="AX999">
        <f>Drivers!AX48</f>
        <v>0</v>
      </c>
      <c r="AY999">
        <f>Drivers!AY48</f>
        <v>0</v>
      </c>
      <c r="AZ999">
        <f>Drivers!AZ48</f>
        <v>0</v>
      </c>
      <c r="BA999">
        <f>Drivers!BA48</f>
        <v>0</v>
      </c>
      <c r="BB999">
        <f>Drivers!BB48</f>
        <v>0</v>
      </c>
      <c r="BC999">
        <f>Drivers!BC48</f>
        <v>0</v>
      </c>
      <c r="BD999">
        <f>Drivers!BD48</f>
        <v>0</v>
      </c>
      <c r="BE999">
        <f>Drivers!BE48</f>
        <v>0</v>
      </c>
      <c r="BF999">
        <f>Drivers!BF48</f>
        <v>0</v>
      </c>
      <c r="BG999">
        <f>Drivers!BG48</f>
        <v>0</v>
      </c>
      <c r="BH999">
        <f>Drivers!BH48</f>
        <v>0</v>
      </c>
      <c r="BI999">
        <f>Drivers!BI48</f>
        <v>0</v>
      </c>
      <c r="BJ999">
        <f>Drivers!BJ48</f>
        <v>0</v>
      </c>
      <c r="BK999">
        <f>Drivers!BK48</f>
        <v>0</v>
      </c>
      <c r="BL999">
        <f>Drivers!BL48</f>
        <v>0</v>
      </c>
      <c r="BM999">
        <f>Drivers!BM48</f>
        <v>0</v>
      </c>
      <c r="BN999">
        <f>Drivers!BN48</f>
        <v>0</v>
      </c>
      <c r="BO999">
        <f>Drivers!BO48</f>
        <v>0</v>
      </c>
      <c r="BP999">
        <f>Drivers!BP48</f>
        <v>0</v>
      </c>
      <c r="BQ999">
        <f>Drivers!BQ48</f>
        <v>0</v>
      </c>
      <c r="BR999">
        <f>Drivers!BR48</f>
        <v>0</v>
      </c>
      <c r="BS999">
        <f>Drivers!BS48</f>
        <v>0</v>
      </c>
      <c r="BT999">
        <f>Drivers!BT48</f>
        <v>0</v>
      </c>
      <c r="BU999">
        <f>Drivers!BU48</f>
        <v>0</v>
      </c>
      <c r="BV999">
        <f>Drivers!BV48</f>
        <v>0</v>
      </c>
      <c r="BW999">
        <f>Drivers!BW48</f>
        <v>0</v>
      </c>
      <c r="BX999">
        <f>Drivers!BX48</f>
        <v>0</v>
      </c>
      <c r="BY999">
        <f>Drivers!BY48</f>
        <v>0</v>
      </c>
      <c r="BZ999">
        <f>Drivers!BZ48</f>
        <v>0</v>
      </c>
      <c r="CA999">
        <f>Drivers!CA48</f>
        <v>0</v>
      </c>
      <c r="CB999">
        <f>Drivers!CB48</f>
        <v>0</v>
      </c>
      <c r="CC999">
        <f>Drivers!CC48</f>
        <v>0</v>
      </c>
      <c r="CD999">
        <f>Drivers!CD48</f>
        <v>51.996397055568771</v>
      </c>
      <c r="CE999">
        <f>Drivers!CE48</f>
        <v>63.633911839577763</v>
      </c>
      <c r="CF999">
        <f>Drivers!CF48</f>
        <v>101.85455690335287</v>
      </c>
      <c r="CG999">
        <f>Drivers!CG48</f>
        <v>107.41664256917008</v>
      </c>
      <c r="CH999">
        <f>Drivers!CH48</f>
        <v>0</v>
      </c>
      <c r="CI999">
        <f>Drivers!CI48</f>
        <v>0</v>
      </c>
      <c r="CJ999">
        <f>Drivers!CJ48</f>
        <v>0</v>
      </c>
      <c r="CK999">
        <f>Drivers!CK48</f>
        <v>0</v>
      </c>
      <c r="CL999">
        <f>Drivers!CL48</f>
        <v>0</v>
      </c>
      <c r="CM999">
        <f>Drivers!CM48</f>
        <v>0</v>
      </c>
      <c r="CN999">
        <f>Drivers!CN48</f>
        <v>0</v>
      </c>
      <c r="CO999">
        <f>Drivers!CO48</f>
        <v>0</v>
      </c>
      <c r="CP999">
        <f>Drivers!CP48</f>
        <v>0</v>
      </c>
      <c r="CQ999">
        <f>Drivers!CQ48</f>
        <v>0</v>
      </c>
      <c r="CR999">
        <f>Drivers!CR48</f>
        <v>0</v>
      </c>
      <c r="CS999">
        <f>Drivers!CS48</f>
        <v>0</v>
      </c>
      <c r="CT999">
        <f>Drivers!CT48</f>
        <v>0</v>
      </c>
      <c r="CU999">
        <f>Drivers!CU48</f>
        <v>0</v>
      </c>
      <c r="CV999">
        <f>Drivers!CV48</f>
        <v>0</v>
      </c>
      <c r="CW999">
        <f>Drivers!CW48</f>
        <v>0</v>
      </c>
      <c r="CX999">
        <f>Drivers!CX48</f>
        <v>0</v>
      </c>
      <c r="CY999">
        <f>Drivers!CY48</f>
        <v>0</v>
      </c>
      <c r="CZ999">
        <f>Drivers!CZ48</f>
        <v>0</v>
      </c>
      <c r="DA999">
        <f>Drivers!DA48</f>
        <v>0</v>
      </c>
      <c r="DB999">
        <f>Drivers!DB48</f>
        <v>0</v>
      </c>
      <c r="DC999">
        <f>Drivers!DC48</f>
        <v>0</v>
      </c>
      <c r="DD999">
        <f>Drivers!DD48</f>
        <v>0</v>
      </c>
      <c r="DE999">
        <f>Drivers!DE48</f>
        <v>0</v>
      </c>
      <c r="DF999">
        <f>Drivers!DF48</f>
        <v>0</v>
      </c>
      <c r="DG999">
        <f>Drivers!DG48</f>
        <v>0</v>
      </c>
      <c r="DH999">
        <f>Drivers!DH48</f>
        <v>0</v>
      </c>
      <c r="DI999">
        <f>Drivers!DI48</f>
        <v>0</v>
      </c>
      <c r="DJ999">
        <f>Drivers!DJ48</f>
        <v>0</v>
      </c>
      <c r="DK999">
        <f>Drivers!DK48</f>
        <v>0</v>
      </c>
      <c r="DL999">
        <f>Drivers!DL48</f>
        <v>0</v>
      </c>
      <c r="DM999">
        <f>Drivers!DM48</f>
        <v>0</v>
      </c>
      <c r="DN999">
        <f>Drivers!DN48</f>
        <v>0</v>
      </c>
      <c r="DO999">
        <f>Drivers!DO48</f>
        <v>0</v>
      </c>
      <c r="DP999">
        <f>Drivers!DP48</f>
        <v>0</v>
      </c>
      <c r="DQ999">
        <f>Drivers!DQ48</f>
        <v>0</v>
      </c>
      <c r="DR999">
        <f>Drivers!DR48</f>
        <v>0</v>
      </c>
      <c r="DS999">
        <f>Drivers!DS48</f>
        <v>0</v>
      </c>
      <c r="DT999">
        <f>Drivers!DT48</f>
        <v>0</v>
      </c>
      <c r="DU999">
        <f>Drivers!DU48</f>
        <v>0</v>
      </c>
      <c r="DV999">
        <f>Drivers!DV48</f>
        <v>0</v>
      </c>
      <c r="DW999">
        <f>Drivers!DW48</f>
        <v>0</v>
      </c>
      <c r="DX999">
        <f>Drivers!DX48</f>
        <v>0</v>
      </c>
      <c r="DY999">
        <f>Drivers!DY48</f>
        <v>0</v>
      </c>
      <c r="DZ999">
        <f>Drivers!DZ48</f>
        <v>0</v>
      </c>
      <c r="EA999">
        <f>Drivers!EA48</f>
        <v>0</v>
      </c>
      <c r="EB999">
        <f>Drivers!EB48</f>
        <v>236.31499999999988</v>
      </c>
      <c r="EC999">
        <f>Drivers!EC48</f>
        <v>324.90150836766963</v>
      </c>
      <c r="ED999">
        <f>Drivers!ED48</f>
        <v>409.07201910520035</v>
      </c>
      <c r="EE999">
        <f>Drivers!EE48</f>
        <v>525.49099639763119</v>
      </c>
      <c r="EF999">
        <f>Drivers!EF48</f>
        <v>653.34109069020326</v>
      </c>
      <c r="EG999">
        <f>Drivers!EG48</f>
        <v>803.65164128845049</v>
      </c>
      <c r="EH999">
        <f>Drivers!EH48</f>
        <v>1038.5182262889814</v>
      </c>
      <c r="EI999">
        <f>Drivers!EI48</f>
        <v>1181.5596770411601</v>
      </c>
      <c r="EJ999">
        <f>Drivers!EJ48</f>
        <v>1342.0467702258195</v>
      </c>
      <c r="EK999">
        <f>Drivers!EK48</f>
        <v>0</v>
      </c>
    </row>
    <row r="1000" spans="1:141">
      <c r="A1000">
        <f>Drivers!A49</f>
        <v>0</v>
      </c>
      <c r="B1000">
        <f>Drivers!B49</f>
        <v>0</v>
      </c>
      <c r="C1000">
        <f>Drivers!C49</f>
        <v>0</v>
      </c>
      <c r="D1000">
        <f>Drivers!D49</f>
        <v>0</v>
      </c>
      <c r="E1000">
        <f>Drivers!E49</f>
        <v>0</v>
      </c>
      <c r="F1000">
        <f>Drivers!F49</f>
        <v>0</v>
      </c>
      <c r="G1000">
        <f>Drivers!G49</f>
        <v>0</v>
      </c>
      <c r="H1000">
        <f>Drivers!H49</f>
        <v>0</v>
      </c>
      <c r="I1000" t="str">
        <f>Drivers!I49</f>
        <v>EBITDA Margin (%)</v>
      </c>
      <c r="J1000">
        <f>Drivers!J49</f>
        <v>0</v>
      </c>
      <c r="K1000">
        <f>Drivers!K49</f>
        <v>0</v>
      </c>
      <c r="L1000">
        <f>Drivers!L49</f>
        <v>0</v>
      </c>
      <c r="M1000">
        <f>Drivers!M49</f>
        <v>0</v>
      </c>
      <c r="N1000">
        <f>Drivers!N49</f>
        <v>0</v>
      </c>
      <c r="O1000">
        <f>Drivers!O49</f>
        <v>0</v>
      </c>
      <c r="P1000">
        <f>Drivers!P49</f>
        <v>0</v>
      </c>
      <c r="Q1000">
        <f>Drivers!Q49</f>
        <v>0</v>
      </c>
      <c r="R1000">
        <f>Drivers!R49</f>
        <v>0</v>
      </c>
      <c r="S1000">
        <f>Drivers!S49</f>
        <v>0</v>
      </c>
      <c r="T1000">
        <f>Drivers!T49</f>
        <v>0</v>
      </c>
      <c r="U1000">
        <f>Drivers!U49</f>
        <v>0</v>
      </c>
      <c r="V1000">
        <f>Drivers!V49</f>
        <v>0</v>
      </c>
      <c r="W1000">
        <f>Drivers!W49</f>
        <v>0</v>
      </c>
      <c r="X1000">
        <f>Drivers!X49</f>
        <v>0</v>
      </c>
      <c r="Y1000">
        <f>Drivers!Y49</f>
        <v>0</v>
      </c>
      <c r="Z1000">
        <f>Drivers!Z49</f>
        <v>0</v>
      </c>
      <c r="AA1000">
        <f>Drivers!AA49</f>
        <v>0</v>
      </c>
      <c r="AB1000">
        <f>Drivers!AB49</f>
        <v>0</v>
      </c>
      <c r="AC1000">
        <f>Drivers!AC49</f>
        <v>0</v>
      </c>
      <c r="AD1000">
        <f>Drivers!AD49</f>
        <v>0</v>
      </c>
      <c r="AE1000">
        <f>Drivers!AE49</f>
        <v>0</v>
      </c>
      <c r="AF1000">
        <f>Drivers!AF49</f>
        <v>0</v>
      </c>
      <c r="AG1000">
        <f>Drivers!AG49</f>
        <v>0</v>
      </c>
      <c r="AH1000">
        <f>Drivers!AH49</f>
        <v>0</v>
      </c>
      <c r="AI1000">
        <f>Drivers!AI49</f>
        <v>0</v>
      </c>
      <c r="AJ1000">
        <f>Drivers!AJ49</f>
        <v>0</v>
      </c>
      <c r="AK1000">
        <f>Drivers!AK49</f>
        <v>0</v>
      </c>
      <c r="AL1000">
        <f>Drivers!AL49</f>
        <v>0</v>
      </c>
      <c r="AM1000">
        <f>Drivers!AM49</f>
        <v>0</v>
      </c>
      <c r="AN1000">
        <f>Drivers!AN49</f>
        <v>0</v>
      </c>
      <c r="AO1000">
        <f>Drivers!AO49</f>
        <v>0</v>
      </c>
      <c r="AP1000">
        <f>Drivers!AP49</f>
        <v>0</v>
      </c>
      <c r="AQ1000">
        <f>Drivers!AQ49</f>
        <v>0</v>
      </c>
      <c r="AR1000">
        <f>Drivers!AR49</f>
        <v>0</v>
      </c>
      <c r="AS1000">
        <f>Drivers!AS49</f>
        <v>0</v>
      </c>
      <c r="AT1000">
        <f>Drivers!AT49</f>
        <v>0</v>
      </c>
      <c r="AU1000">
        <f>Drivers!AU49</f>
        <v>0</v>
      </c>
      <c r="AV1000">
        <f>Drivers!AV49</f>
        <v>0</v>
      </c>
      <c r="AW1000">
        <f>Drivers!AW49</f>
        <v>0</v>
      </c>
      <c r="AX1000">
        <f>Drivers!AX49</f>
        <v>0</v>
      </c>
      <c r="AY1000">
        <f>Drivers!AY49</f>
        <v>0</v>
      </c>
      <c r="AZ1000">
        <f>Drivers!AZ49</f>
        <v>0</v>
      </c>
      <c r="BA1000">
        <f>Drivers!BA49</f>
        <v>0</v>
      </c>
      <c r="BB1000">
        <f>Drivers!BB49</f>
        <v>0</v>
      </c>
      <c r="BC1000">
        <f>Drivers!BC49</f>
        <v>0</v>
      </c>
      <c r="BD1000">
        <f>Drivers!BD49</f>
        <v>0</v>
      </c>
      <c r="BE1000">
        <f>Drivers!BE49</f>
        <v>0</v>
      </c>
      <c r="BF1000">
        <f>Drivers!BF49</f>
        <v>0</v>
      </c>
      <c r="BG1000">
        <f>Drivers!BG49</f>
        <v>0</v>
      </c>
      <c r="BH1000">
        <f>Drivers!BH49</f>
        <v>0</v>
      </c>
      <c r="BI1000">
        <f>Drivers!BI49</f>
        <v>0</v>
      </c>
      <c r="BJ1000">
        <f>Drivers!BJ49</f>
        <v>0</v>
      </c>
      <c r="BK1000">
        <f>Drivers!BK49</f>
        <v>0</v>
      </c>
      <c r="BL1000">
        <f>Drivers!BL49</f>
        <v>0</v>
      </c>
      <c r="BM1000">
        <f>Drivers!BM49</f>
        <v>0</v>
      </c>
      <c r="BN1000">
        <f>Drivers!BN49</f>
        <v>0</v>
      </c>
      <c r="BO1000">
        <f>Drivers!BO49</f>
        <v>0</v>
      </c>
      <c r="BP1000">
        <f>Drivers!BP49</f>
        <v>0</v>
      </c>
      <c r="BQ1000">
        <f>Drivers!BQ49</f>
        <v>0</v>
      </c>
      <c r="BR1000">
        <f>Drivers!BR49</f>
        <v>0</v>
      </c>
      <c r="BS1000">
        <f>Drivers!BS49</f>
        <v>0</v>
      </c>
      <c r="BT1000">
        <f>Drivers!BT49</f>
        <v>0</v>
      </c>
      <c r="BU1000">
        <f>Drivers!BU49</f>
        <v>0</v>
      </c>
      <c r="BV1000">
        <f>Drivers!BV49</f>
        <v>0</v>
      </c>
      <c r="BW1000">
        <f>Drivers!BW49</f>
        <v>0</v>
      </c>
      <c r="BX1000">
        <f>Drivers!BX49</f>
        <v>0</v>
      </c>
      <c r="BY1000">
        <f>Drivers!BY49</f>
        <v>0</v>
      </c>
      <c r="BZ1000">
        <f>Drivers!BZ49</f>
        <v>0</v>
      </c>
      <c r="CA1000">
        <f>Drivers!CA49</f>
        <v>0</v>
      </c>
      <c r="CB1000">
        <f>Drivers!CB49</f>
        <v>0</v>
      </c>
      <c r="CC1000">
        <f>Drivers!CC49</f>
        <v>0</v>
      </c>
      <c r="CD1000">
        <f>Drivers!CD49</f>
        <v>0.17319864632600351</v>
      </c>
      <c r="CE1000">
        <f>Drivers!CE49</f>
        <v>0.19410432725677951</v>
      </c>
      <c r="CF1000">
        <f>Drivers!CF49</f>
        <v>0.294717078670582</v>
      </c>
      <c r="CG1000">
        <f>Drivers!CG49</f>
        <v>0.31237934042416859</v>
      </c>
      <c r="CH1000">
        <f>Drivers!CH49</f>
        <v>0</v>
      </c>
      <c r="CI1000">
        <f>Drivers!CI49</f>
        <v>0</v>
      </c>
      <c r="CJ1000">
        <f>Drivers!CJ49</f>
        <v>0</v>
      </c>
      <c r="CK1000">
        <f>Drivers!CK49</f>
        <v>0</v>
      </c>
      <c r="CL1000">
        <f>Drivers!CL49</f>
        <v>0</v>
      </c>
      <c r="CM1000">
        <f>Drivers!CM49</f>
        <v>0</v>
      </c>
      <c r="CN1000">
        <f>Drivers!CN49</f>
        <v>0</v>
      </c>
      <c r="CO1000">
        <f>Drivers!CO49</f>
        <v>0</v>
      </c>
      <c r="CP1000">
        <f>Drivers!CP49</f>
        <v>0</v>
      </c>
      <c r="CQ1000">
        <f>Drivers!CQ49</f>
        <v>0</v>
      </c>
      <c r="CR1000">
        <f>Drivers!CR49</f>
        <v>0</v>
      </c>
      <c r="CS1000">
        <f>Drivers!CS49</f>
        <v>0</v>
      </c>
      <c r="CT1000">
        <f>Drivers!CT49</f>
        <v>0</v>
      </c>
      <c r="CU1000">
        <f>Drivers!CU49</f>
        <v>0</v>
      </c>
      <c r="CV1000">
        <f>Drivers!CV49</f>
        <v>0</v>
      </c>
      <c r="CW1000">
        <f>Drivers!CW49</f>
        <v>0</v>
      </c>
      <c r="CX1000">
        <f>Drivers!CX49</f>
        <v>0</v>
      </c>
      <c r="CY1000">
        <f>Drivers!CY49</f>
        <v>0</v>
      </c>
      <c r="CZ1000">
        <f>Drivers!CZ49</f>
        <v>0</v>
      </c>
      <c r="DA1000">
        <f>Drivers!DA49</f>
        <v>0</v>
      </c>
      <c r="DB1000">
        <f>Drivers!DB49</f>
        <v>0</v>
      </c>
      <c r="DC1000">
        <f>Drivers!DC49</f>
        <v>0</v>
      </c>
      <c r="DD1000">
        <f>Drivers!DD49</f>
        <v>0</v>
      </c>
      <c r="DE1000">
        <f>Drivers!DE49</f>
        <v>0</v>
      </c>
      <c r="DF1000">
        <f>Drivers!DF49</f>
        <v>0</v>
      </c>
      <c r="DG1000">
        <f>Drivers!DG49</f>
        <v>0</v>
      </c>
      <c r="DH1000">
        <f>Drivers!DH49</f>
        <v>0</v>
      </c>
      <c r="DI1000">
        <f>Drivers!DI49</f>
        <v>0</v>
      </c>
      <c r="DJ1000">
        <f>Drivers!DJ49</f>
        <v>0</v>
      </c>
      <c r="DK1000">
        <f>Drivers!DK49</f>
        <v>0</v>
      </c>
      <c r="DL1000">
        <f>Drivers!DL49</f>
        <v>0</v>
      </c>
      <c r="DM1000">
        <f>Drivers!DM49</f>
        <v>0</v>
      </c>
      <c r="DN1000">
        <f>Drivers!DN49</f>
        <v>0</v>
      </c>
      <c r="DO1000">
        <f>Drivers!DO49</f>
        <v>0</v>
      </c>
      <c r="DP1000">
        <f>Drivers!DP49</f>
        <v>0</v>
      </c>
      <c r="DQ1000">
        <f>Drivers!DQ49</f>
        <v>0</v>
      </c>
      <c r="DR1000">
        <f>Drivers!DR49</f>
        <v>0</v>
      </c>
      <c r="DS1000">
        <f>Drivers!DS49</f>
        <v>0</v>
      </c>
      <c r="DT1000">
        <f>Drivers!DT49</f>
        <v>0</v>
      </c>
      <c r="DU1000">
        <f>Drivers!DU49</f>
        <v>0</v>
      </c>
      <c r="DV1000">
        <f>Drivers!DV49</f>
        <v>0</v>
      </c>
      <c r="DW1000">
        <f>Drivers!DW49</f>
        <v>0</v>
      </c>
      <c r="DX1000">
        <f>Drivers!DX49</f>
        <v>0</v>
      </c>
      <c r="DY1000">
        <f>Drivers!DY49</f>
        <v>0</v>
      </c>
      <c r="DZ1000">
        <f>Drivers!DZ49</f>
        <v>0</v>
      </c>
      <c r="EA1000">
        <f>Drivers!EA49</f>
        <v>0</v>
      </c>
      <c r="EB1000">
        <f>Drivers!EB49</f>
        <v>0</v>
      </c>
      <c r="EC1000">
        <f>Drivers!EC49</f>
        <v>0.24660208811808779</v>
      </c>
      <c r="ED1000">
        <f>Drivers!ED49</f>
        <v>0.26423692601689502</v>
      </c>
      <c r="EE1000">
        <f>Drivers!EE49</f>
        <v>0.29375793815649609</v>
      </c>
      <c r="EF1000">
        <f>Drivers!EF49</f>
        <v>0.32058258713592114</v>
      </c>
      <c r="EG1000">
        <f>Drivers!EG49</f>
        <v>0.34913561035839419</v>
      </c>
      <c r="EH1000">
        <f>Drivers!EH49</f>
        <v>0.40188777357944999</v>
      </c>
      <c r="EI1000">
        <f>Drivers!EI49</f>
        <v>0.41382145154481309</v>
      </c>
      <c r="EJ1000">
        <f>Drivers!EJ49</f>
        <v>0.42687362843506954</v>
      </c>
      <c r="EK1000">
        <f>Drivers!EK49</f>
        <v>0</v>
      </c>
    </row>
    <row r="1001" spans="1:141">
      <c r="A1001">
        <f>Drivers!A50</f>
        <v>0</v>
      </c>
      <c r="B1001">
        <f>Drivers!B50</f>
        <v>0</v>
      </c>
      <c r="C1001">
        <f>Drivers!C50</f>
        <v>0</v>
      </c>
      <c r="D1001">
        <f>Drivers!D50</f>
        <v>0</v>
      </c>
      <c r="E1001">
        <f>Drivers!E50</f>
        <v>0</v>
      </c>
      <c r="F1001">
        <f>Drivers!F50</f>
        <v>0</v>
      </c>
      <c r="G1001">
        <f>Drivers!G50</f>
        <v>0</v>
      </c>
      <c r="H1001">
        <f>Drivers!H50</f>
        <v>0</v>
      </c>
      <c r="I1001" t="str">
        <f>Drivers!I50</f>
        <v>Y/Y Change in BPs</v>
      </c>
      <c r="J1001">
        <f>Drivers!J50</f>
        <v>0</v>
      </c>
      <c r="K1001">
        <f>Drivers!K50</f>
        <v>0</v>
      </c>
      <c r="L1001">
        <f>Drivers!L50</f>
        <v>0</v>
      </c>
      <c r="M1001">
        <f>Drivers!M50</f>
        <v>0</v>
      </c>
      <c r="N1001">
        <f>Drivers!N50</f>
        <v>0</v>
      </c>
      <c r="O1001">
        <f>Drivers!O50</f>
        <v>0</v>
      </c>
      <c r="P1001">
        <f>Drivers!P50</f>
        <v>0</v>
      </c>
      <c r="Q1001">
        <f>Drivers!Q50</f>
        <v>0</v>
      </c>
      <c r="R1001">
        <f>Drivers!R50</f>
        <v>0</v>
      </c>
      <c r="S1001">
        <f>Drivers!S50</f>
        <v>0</v>
      </c>
      <c r="T1001">
        <f>Drivers!T50</f>
        <v>0</v>
      </c>
      <c r="U1001">
        <f>Drivers!U50</f>
        <v>0</v>
      </c>
      <c r="V1001">
        <f>Drivers!V50</f>
        <v>0</v>
      </c>
      <c r="W1001">
        <f>Drivers!W50</f>
        <v>0</v>
      </c>
      <c r="X1001">
        <f>Drivers!X50</f>
        <v>0</v>
      </c>
      <c r="Y1001">
        <f>Drivers!Y50</f>
        <v>0</v>
      </c>
      <c r="Z1001">
        <f>Drivers!Z50</f>
        <v>0</v>
      </c>
      <c r="AA1001">
        <f>Drivers!AA50</f>
        <v>0</v>
      </c>
      <c r="AB1001">
        <f>Drivers!AB50</f>
        <v>0</v>
      </c>
      <c r="AC1001">
        <f>Drivers!AC50</f>
        <v>0</v>
      </c>
      <c r="AD1001">
        <f>Drivers!AD50</f>
        <v>0</v>
      </c>
      <c r="AE1001">
        <f>Drivers!AE50</f>
        <v>0</v>
      </c>
      <c r="AF1001">
        <f>Drivers!AF50</f>
        <v>0</v>
      </c>
      <c r="AG1001">
        <f>Drivers!AG50</f>
        <v>0</v>
      </c>
      <c r="AH1001">
        <f>Drivers!AH50</f>
        <v>0</v>
      </c>
      <c r="AI1001">
        <f>Drivers!AI50</f>
        <v>0</v>
      </c>
      <c r="AJ1001">
        <f>Drivers!AJ50</f>
        <v>0</v>
      </c>
      <c r="AK1001">
        <f>Drivers!AK50</f>
        <v>0</v>
      </c>
      <c r="AL1001">
        <f>Drivers!AL50</f>
        <v>0</v>
      </c>
      <c r="AM1001">
        <f>Drivers!AM50</f>
        <v>0</v>
      </c>
      <c r="AN1001">
        <f>Drivers!AN50</f>
        <v>0</v>
      </c>
      <c r="AO1001">
        <f>Drivers!AO50</f>
        <v>0</v>
      </c>
      <c r="AP1001">
        <f>Drivers!AP50</f>
        <v>0</v>
      </c>
      <c r="AQ1001">
        <f>Drivers!AQ50</f>
        <v>0</v>
      </c>
      <c r="AR1001">
        <f>Drivers!AR50</f>
        <v>0</v>
      </c>
      <c r="AS1001">
        <f>Drivers!AS50</f>
        <v>0</v>
      </c>
      <c r="AT1001">
        <f>Drivers!AT50</f>
        <v>0</v>
      </c>
      <c r="AU1001">
        <f>Drivers!AU50</f>
        <v>0</v>
      </c>
      <c r="AV1001">
        <f>Drivers!AV50</f>
        <v>0</v>
      </c>
      <c r="AW1001">
        <f>Drivers!AW50</f>
        <v>0</v>
      </c>
      <c r="AX1001">
        <f>Drivers!AX50</f>
        <v>0</v>
      </c>
      <c r="AY1001">
        <f>Drivers!AY50</f>
        <v>0</v>
      </c>
      <c r="AZ1001">
        <f>Drivers!AZ50</f>
        <v>0</v>
      </c>
      <c r="BA1001">
        <f>Drivers!BA50</f>
        <v>0</v>
      </c>
      <c r="BB1001">
        <f>Drivers!BB50</f>
        <v>0</v>
      </c>
      <c r="BC1001">
        <f>Drivers!BC50</f>
        <v>0</v>
      </c>
      <c r="BD1001">
        <f>Drivers!BD50</f>
        <v>0</v>
      </c>
      <c r="BE1001">
        <f>Drivers!BE50</f>
        <v>0</v>
      </c>
      <c r="BF1001">
        <f>Drivers!BF50</f>
        <v>0</v>
      </c>
      <c r="BG1001">
        <f>Drivers!BG50</f>
        <v>0</v>
      </c>
      <c r="BH1001">
        <f>Drivers!BH50</f>
        <v>0</v>
      </c>
      <c r="BI1001">
        <f>Drivers!BI50</f>
        <v>0</v>
      </c>
      <c r="BJ1001">
        <f>Drivers!BJ50</f>
        <v>0</v>
      </c>
      <c r="BK1001">
        <f>Drivers!BK50</f>
        <v>0</v>
      </c>
      <c r="BL1001">
        <f>Drivers!BL50</f>
        <v>0</v>
      </c>
      <c r="BM1001">
        <f>Drivers!BM50</f>
        <v>0</v>
      </c>
      <c r="BN1001">
        <f>Drivers!BN50</f>
        <v>0</v>
      </c>
      <c r="BO1001">
        <f>Drivers!BO50</f>
        <v>0</v>
      </c>
      <c r="BP1001">
        <f>Drivers!BP50</f>
        <v>0</v>
      </c>
      <c r="BQ1001">
        <f>Drivers!BQ50</f>
        <v>0</v>
      </c>
      <c r="BR1001">
        <f>Drivers!BR50</f>
        <v>0</v>
      </c>
      <c r="BS1001">
        <f>Drivers!BS50</f>
        <v>0</v>
      </c>
      <c r="BT1001">
        <f>Drivers!BT50</f>
        <v>0</v>
      </c>
      <c r="BU1001">
        <f>Drivers!BU50</f>
        <v>0</v>
      </c>
      <c r="BV1001">
        <f>Drivers!BV50</f>
        <v>0</v>
      </c>
      <c r="BW1001">
        <f>Drivers!BW50</f>
        <v>0</v>
      </c>
      <c r="BX1001">
        <f>Drivers!BX50</f>
        <v>0</v>
      </c>
      <c r="BY1001">
        <f>Drivers!BY50</f>
        <v>0</v>
      </c>
      <c r="BZ1001">
        <f>Drivers!BZ50</f>
        <v>0</v>
      </c>
      <c r="CA1001">
        <f>Drivers!CA50</f>
        <v>0</v>
      </c>
      <c r="CB1001">
        <f>Drivers!CB50</f>
        <v>0</v>
      </c>
      <c r="CC1001">
        <f>Drivers!CC50</f>
        <v>0</v>
      </c>
      <c r="CD1001">
        <f>Drivers!CD50</f>
        <v>0</v>
      </c>
      <c r="CE1001">
        <f>Drivers!CE50</f>
        <v>0</v>
      </c>
      <c r="CF1001">
        <f>Drivers!CF50</f>
        <v>0</v>
      </c>
      <c r="CG1001">
        <f>Drivers!CG50</f>
        <v>0</v>
      </c>
      <c r="CH1001">
        <f>Drivers!CH50</f>
        <v>0</v>
      </c>
      <c r="CI1001">
        <f>Drivers!CI50</f>
        <v>0</v>
      </c>
      <c r="CJ1001">
        <f>Drivers!CJ50</f>
        <v>0</v>
      </c>
      <c r="CK1001">
        <f>Drivers!CK50</f>
        <v>0</v>
      </c>
      <c r="CL1001">
        <f>Drivers!CL50</f>
        <v>0</v>
      </c>
      <c r="CM1001">
        <f>Drivers!CM50</f>
        <v>0</v>
      </c>
      <c r="CN1001">
        <f>Drivers!CN50</f>
        <v>0</v>
      </c>
      <c r="CO1001">
        <f>Drivers!CO50</f>
        <v>0</v>
      </c>
      <c r="CP1001">
        <f>Drivers!CP50</f>
        <v>0</v>
      </c>
      <c r="CQ1001">
        <f>Drivers!CQ50</f>
        <v>0</v>
      </c>
      <c r="CR1001">
        <f>Drivers!CR50</f>
        <v>0</v>
      </c>
      <c r="CS1001">
        <f>Drivers!CS50</f>
        <v>0</v>
      </c>
      <c r="CT1001">
        <f>Drivers!CT50</f>
        <v>0</v>
      </c>
      <c r="CU1001">
        <f>Drivers!CU50</f>
        <v>0</v>
      </c>
      <c r="CV1001">
        <f>Drivers!CV50</f>
        <v>0</v>
      </c>
      <c r="CW1001">
        <f>Drivers!CW50</f>
        <v>0</v>
      </c>
      <c r="CX1001">
        <f>Drivers!CX50</f>
        <v>0</v>
      </c>
      <c r="CY1001">
        <f>Drivers!CY50</f>
        <v>0</v>
      </c>
      <c r="CZ1001">
        <f>Drivers!CZ50</f>
        <v>0</v>
      </c>
      <c r="DA1001">
        <f>Drivers!DA50</f>
        <v>0</v>
      </c>
      <c r="DB1001">
        <f>Drivers!DB50</f>
        <v>0</v>
      </c>
      <c r="DC1001">
        <f>Drivers!DC50</f>
        <v>0</v>
      </c>
      <c r="DD1001">
        <f>Drivers!DD50</f>
        <v>0</v>
      </c>
      <c r="DE1001">
        <f>Drivers!DE50</f>
        <v>0</v>
      </c>
      <c r="DF1001">
        <f>Drivers!DF50</f>
        <v>0</v>
      </c>
      <c r="DG1001">
        <f>Drivers!DG50</f>
        <v>0</v>
      </c>
      <c r="DH1001">
        <f>Drivers!DH50</f>
        <v>0</v>
      </c>
      <c r="DI1001">
        <f>Drivers!DI50</f>
        <v>0</v>
      </c>
      <c r="DJ1001">
        <f>Drivers!DJ50</f>
        <v>0</v>
      </c>
      <c r="DK1001">
        <f>Drivers!DK50</f>
        <v>0</v>
      </c>
      <c r="DL1001">
        <f>Drivers!DL50</f>
        <v>0</v>
      </c>
      <c r="DM1001">
        <f>Drivers!DM50</f>
        <v>0</v>
      </c>
      <c r="DN1001">
        <f>Drivers!DN50</f>
        <v>0</v>
      </c>
      <c r="DO1001">
        <f>Drivers!DO50</f>
        <v>0</v>
      </c>
      <c r="DP1001">
        <f>Drivers!DP50</f>
        <v>0</v>
      </c>
      <c r="DQ1001">
        <f>Drivers!DQ50</f>
        <v>0</v>
      </c>
      <c r="DR1001">
        <f>Drivers!DR50</f>
        <v>0</v>
      </c>
      <c r="DS1001">
        <f>Drivers!DS50</f>
        <v>0</v>
      </c>
      <c r="DT1001">
        <f>Drivers!DT50</f>
        <v>0</v>
      </c>
      <c r="DU1001">
        <f>Drivers!DU50</f>
        <v>0</v>
      </c>
      <c r="DV1001">
        <f>Drivers!DV50</f>
        <v>0</v>
      </c>
      <c r="DW1001">
        <f>Drivers!DW50</f>
        <v>0</v>
      </c>
      <c r="DX1001">
        <f>Drivers!DX50</f>
        <v>0</v>
      </c>
      <c r="DY1001">
        <f>Drivers!DY50</f>
        <v>0</v>
      </c>
      <c r="DZ1001">
        <f>Drivers!DZ50</f>
        <v>0</v>
      </c>
      <c r="EA1001">
        <f>Drivers!EA50</f>
        <v>0</v>
      </c>
      <c r="EB1001">
        <f>Drivers!EB50</f>
        <v>0</v>
      </c>
      <c r="EC1001">
        <f>Drivers!EC50</f>
        <v>0</v>
      </c>
      <c r="ED1001">
        <f>Drivers!ED50</f>
        <v>176.34837898807237</v>
      </c>
      <c r="EE1001">
        <f>Drivers!EE50</f>
        <v>295.21012139601066</v>
      </c>
      <c r="EF1001">
        <f>Drivers!EF50</f>
        <v>268.24648979425046</v>
      </c>
      <c r="EG1001">
        <f>Drivers!EG50</f>
        <v>285.53023222473053</v>
      </c>
      <c r="EH1001">
        <f>Drivers!EH50</f>
        <v>527.52163221055798</v>
      </c>
      <c r="EI1001">
        <f>Drivers!EI50</f>
        <v>119.33677965363098</v>
      </c>
      <c r="EJ1001">
        <f>Drivers!EJ50</f>
        <v>130.5217689025645</v>
      </c>
      <c r="EK1001">
        <f>Drivers!EK50</f>
        <v>0</v>
      </c>
    </row>
    <row r="1002" spans="1:141">
      <c r="A1002">
        <f>Drivers!A51</f>
        <v>0</v>
      </c>
      <c r="B1002">
        <f>Drivers!B51</f>
        <v>0</v>
      </c>
      <c r="C1002">
        <f>Drivers!C51</f>
        <v>0</v>
      </c>
      <c r="D1002">
        <f>Drivers!D51</f>
        <v>0</v>
      </c>
      <c r="E1002">
        <f>Drivers!E51</f>
        <v>0</v>
      </c>
      <c r="F1002">
        <f>Drivers!F51</f>
        <v>0</v>
      </c>
      <c r="G1002">
        <f>Drivers!G51</f>
        <v>0</v>
      </c>
      <c r="H1002">
        <f>Drivers!H51</f>
        <v>0</v>
      </c>
      <c r="I1002" t="str">
        <f>Drivers!I51</f>
        <v>Incremental EBITDA Margins</v>
      </c>
      <c r="J1002">
        <f>Drivers!J51</f>
        <v>0</v>
      </c>
      <c r="K1002">
        <f>Drivers!K51</f>
        <v>0</v>
      </c>
      <c r="L1002">
        <f>Drivers!L51</f>
        <v>0</v>
      </c>
      <c r="M1002">
        <f>Drivers!M51</f>
        <v>0</v>
      </c>
      <c r="N1002">
        <f>Drivers!N51</f>
        <v>0</v>
      </c>
      <c r="O1002">
        <f>Drivers!O51</f>
        <v>0</v>
      </c>
      <c r="P1002">
        <f>Drivers!P51</f>
        <v>0</v>
      </c>
      <c r="Q1002">
        <f>Drivers!Q51</f>
        <v>0</v>
      </c>
      <c r="R1002">
        <f>Drivers!R51</f>
        <v>0</v>
      </c>
      <c r="S1002">
        <f>Drivers!S51</f>
        <v>0</v>
      </c>
      <c r="T1002">
        <f>Drivers!T51</f>
        <v>0</v>
      </c>
      <c r="U1002">
        <f>Drivers!U51</f>
        <v>0</v>
      </c>
      <c r="V1002">
        <f>Drivers!V51</f>
        <v>0</v>
      </c>
      <c r="W1002">
        <f>Drivers!W51</f>
        <v>0</v>
      </c>
      <c r="X1002">
        <f>Drivers!X51</f>
        <v>0</v>
      </c>
      <c r="Y1002">
        <f>Drivers!Y51</f>
        <v>0</v>
      </c>
      <c r="Z1002">
        <f>Drivers!Z51</f>
        <v>0</v>
      </c>
      <c r="AA1002">
        <f>Drivers!AA51</f>
        <v>0</v>
      </c>
      <c r="AB1002">
        <f>Drivers!AB51</f>
        <v>0</v>
      </c>
      <c r="AC1002">
        <f>Drivers!AC51</f>
        <v>0</v>
      </c>
      <c r="AD1002">
        <f>Drivers!AD51</f>
        <v>0</v>
      </c>
      <c r="AE1002">
        <f>Drivers!AE51</f>
        <v>0</v>
      </c>
      <c r="AF1002">
        <f>Drivers!AF51</f>
        <v>0</v>
      </c>
      <c r="AG1002">
        <f>Drivers!AG51</f>
        <v>0</v>
      </c>
      <c r="AH1002">
        <f>Drivers!AH51</f>
        <v>0</v>
      </c>
      <c r="AI1002">
        <f>Drivers!AI51</f>
        <v>0</v>
      </c>
      <c r="AJ1002">
        <f>Drivers!AJ51</f>
        <v>0</v>
      </c>
      <c r="AK1002">
        <f>Drivers!AK51</f>
        <v>0</v>
      </c>
      <c r="AL1002">
        <f>Drivers!AL51</f>
        <v>0</v>
      </c>
      <c r="AM1002">
        <f>Drivers!AM51</f>
        <v>0</v>
      </c>
      <c r="AN1002">
        <f>Drivers!AN51</f>
        <v>0</v>
      </c>
      <c r="AO1002">
        <f>Drivers!AO51</f>
        <v>0</v>
      </c>
      <c r="AP1002">
        <f>Drivers!AP51</f>
        <v>0</v>
      </c>
      <c r="AQ1002">
        <f>Drivers!AQ51</f>
        <v>0</v>
      </c>
      <c r="AR1002">
        <f>Drivers!AR51</f>
        <v>0</v>
      </c>
      <c r="AS1002">
        <f>Drivers!AS51</f>
        <v>0</v>
      </c>
      <c r="AT1002">
        <f>Drivers!AT51</f>
        <v>0</v>
      </c>
      <c r="AU1002">
        <f>Drivers!AU51</f>
        <v>0</v>
      </c>
      <c r="AV1002">
        <f>Drivers!AV51</f>
        <v>0</v>
      </c>
      <c r="AW1002">
        <f>Drivers!AW51</f>
        <v>0</v>
      </c>
      <c r="AX1002">
        <f>Drivers!AX51</f>
        <v>0</v>
      </c>
      <c r="AY1002">
        <f>Drivers!AY51</f>
        <v>0</v>
      </c>
      <c r="AZ1002">
        <f>Drivers!AZ51</f>
        <v>0</v>
      </c>
      <c r="BA1002">
        <f>Drivers!BA51</f>
        <v>0</v>
      </c>
      <c r="BB1002">
        <f>Drivers!BB51</f>
        <v>0</v>
      </c>
      <c r="BC1002">
        <f>Drivers!BC51</f>
        <v>0</v>
      </c>
      <c r="BD1002">
        <f>Drivers!BD51</f>
        <v>0</v>
      </c>
      <c r="BE1002">
        <f>Drivers!BE51</f>
        <v>0</v>
      </c>
      <c r="BF1002">
        <f>Drivers!BF51</f>
        <v>0</v>
      </c>
      <c r="BG1002">
        <f>Drivers!BG51</f>
        <v>0</v>
      </c>
      <c r="BH1002">
        <f>Drivers!BH51</f>
        <v>0</v>
      </c>
      <c r="BI1002">
        <f>Drivers!BI51</f>
        <v>0</v>
      </c>
      <c r="BJ1002">
        <f>Drivers!BJ51</f>
        <v>0</v>
      </c>
      <c r="BK1002">
        <f>Drivers!BK51</f>
        <v>0</v>
      </c>
      <c r="BL1002">
        <f>Drivers!BL51</f>
        <v>0</v>
      </c>
      <c r="BM1002">
        <f>Drivers!BM51</f>
        <v>0</v>
      </c>
      <c r="BN1002">
        <f>Drivers!BN51</f>
        <v>0</v>
      </c>
      <c r="BO1002">
        <f>Drivers!BO51</f>
        <v>0</v>
      </c>
      <c r="BP1002">
        <f>Drivers!BP51</f>
        <v>0</v>
      </c>
      <c r="BQ1002">
        <f>Drivers!BQ51</f>
        <v>0</v>
      </c>
      <c r="BR1002">
        <f>Drivers!BR51</f>
        <v>0</v>
      </c>
      <c r="BS1002">
        <f>Drivers!BS51</f>
        <v>0</v>
      </c>
      <c r="BT1002">
        <f>Drivers!BT51</f>
        <v>0</v>
      </c>
      <c r="BU1002">
        <f>Drivers!BU51</f>
        <v>0</v>
      </c>
      <c r="BV1002">
        <f>Drivers!BV51</f>
        <v>0</v>
      </c>
      <c r="BW1002">
        <f>Drivers!BW51</f>
        <v>0</v>
      </c>
      <c r="BX1002">
        <f>Drivers!BX51</f>
        <v>0</v>
      </c>
      <c r="BY1002">
        <f>Drivers!BY51</f>
        <v>0</v>
      </c>
      <c r="BZ1002">
        <f>Drivers!BZ51</f>
        <v>0</v>
      </c>
      <c r="CA1002">
        <f>Drivers!CA51</f>
        <v>0</v>
      </c>
      <c r="CB1002">
        <f>Drivers!CB51</f>
        <v>0</v>
      </c>
      <c r="CC1002">
        <f>Drivers!CC51</f>
        <v>0</v>
      </c>
      <c r="CD1002">
        <f>Drivers!CD51</f>
        <v>0</v>
      </c>
      <c r="CE1002">
        <f>Drivers!CE51</f>
        <v>0</v>
      </c>
      <c r="CF1002">
        <f>Drivers!CF51</f>
        <v>0</v>
      </c>
      <c r="CG1002">
        <f>Drivers!CG51</f>
        <v>0</v>
      </c>
      <c r="CH1002">
        <f>Drivers!CH51</f>
        <v>0</v>
      </c>
      <c r="CI1002">
        <f>Drivers!CI51</f>
        <v>0</v>
      </c>
      <c r="CJ1002">
        <f>Drivers!CJ51</f>
        <v>0</v>
      </c>
      <c r="CK1002">
        <f>Drivers!CK51</f>
        <v>0</v>
      </c>
      <c r="CL1002">
        <f>Drivers!CL51</f>
        <v>0</v>
      </c>
      <c r="CM1002">
        <f>Drivers!CM51</f>
        <v>0</v>
      </c>
      <c r="CN1002">
        <f>Drivers!CN51</f>
        <v>0</v>
      </c>
      <c r="CO1002">
        <f>Drivers!CO51</f>
        <v>0</v>
      </c>
      <c r="CP1002">
        <f>Drivers!CP51</f>
        <v>0</v>
      </c>
      <c r="CQ1002">
        <f>Drivers!CQ51</f>
        <v>0</v>
      </c>
      <c r="CR1002">
        <f>Drivers!CR51</f>
        <v>0</v>
      </c>
      <c r="CS1002">
        <f>Drivers!CS51</f>
        <v>0</v>
      </c>
      <c r="CT1002">
        <f>Drivers!CT51</f>
        <v>0</v>
      </c>
      <c r="CU1002">
        <f>Drivers!CU51</f>
        <v>0</v>
      </c>
      <c r="CV1002">
        <f>Drivers!CV51</f>
        <v>0</v>
      </c>
      <c r="CW1002">
        <f>Drivers!CW51</f>
        <v>0</v>
      </c>
      <c r="CX1002">
        <f>Drivers!CX51</f>
        <v>0</v>
      </c>
      <c r="CY1002">
        <f>Drivers!CY51</f>
        <v>0</v>
      </c>
      <c r="CZ1002">
        <f>Drivers!CZ51</f>
        <v>0</v>
      </c>
      <c r="DA1002">
        <f>Drivers!DA51</f>
        <v>0</v>
      </c>
      <c r="DB1002">
        <f>Drivers!DB51</f>
        <v>0</v>
      </c>
      <c r="DC1002">
        <f>Drivers!DC51</f>
        <v>0</v>
      </c>
      <c r="DD1002">
        <f>Drivers!DD51</f>
        <v>0</v>
      </c>
      <c r="DE1002">
        <f>Drivers!DE51</f>
        <v>0</v>
      </c>
      <c r="DF1002">
        <f>Drivers!DF51</f>
        <v>0</v>
      </c>
      <c r="DG1002">
        <f>Drivers!DG51</f>
        <v>0</v>
      </c>
      <c r="DH1002">
        <f>Drivers!DH51</f>
        <v>0</v>
      </c>
      <c r="DI1002">
        <f>Drivers!DI51</f>
        <v>0</v>
      </c>
      <c r="DJ1002">
        <f>Drivers!DJ51</f>
        <v>0</v>
      </c>
      <c r="DK1002">
        <f>Drivers!DK51</f>
        <v>0</v>
      </c>
      <c r="DL1002">
        <f>Drivers!DL51</f>
        <v>0</v>
      </c>
      <c r="DM1002">
        <f>Drivers!DM51</f>
        <v>0</v>
      </c>
      <c r="DN1002">
        <f>Drivers!DN51</f>
        <v>0</v>
      </c>
      <c r="DO1002">
        <f>Drivers!DO51</f>
        <v>0</v>
      </c>
      <c r="DP1002">
        <f>Drivers!DP51</f>
        <v>0</v>
      </c>
      <c r="DQ1002">
        <f>Drivers!DQ51</f>
        <v>0</v>
      </c>
      <c r="DR1002">
        <f>Drivers!DR51</f>
        <v>0</v>
      </c>
      <c r="DS1002">
        <f>Drivers!DS51</f>
        <v>0</v>
      </c>
      <c r="DT1002">
        <f>Drivers!DT51</f>
        <v>0</v>
      </c>
      <c r="DU1002">
        <f>Drivers!DU51</f>
        <v>0</v>
      </c>
      <c r="DV1002">
        <f>Drivers!DV51</f>
        <v>0</v>
      </c>
      <c r="DW1002">
        <f>Drivers!DW51</f>
        <v>0</v>
      </c>
      <c r="DX1002">
        <f>Drivers!DX51</f>
        <v>0</v>
      </c>
      <c r="DY1002">
        <f>Drivers!DY51</f>
        <v>0</v>
      </c>
      <c r="DZ1002">
        <f>Drivers!DZ51</f>
        <v>0</v>
      </c>
      <c r="EA1002">
        <f>Drivers!EA51</f>
        <v>0</v>
      </c>
      <c r="EB1002">
        <f>Drivers!EB51</f>
        <v>0</v>
      </c>
      <c r="EC1002">
        <f>Drivers!EC51</f>
        <v>0</v>
      </c>
      <c r="ED1002">
        <f>Drivers!ED51</f>
        <v>0</v>
      </c>
      <c r="EE1002">
        <f>Drivers!EE51</f>
        <v>0</v>
      </c>
      <c r="EF1002">
        <f>Drivers!EF51</f>
        <v>0</v>
      </c>
      <c r="EG1002">
        <f>Drivers!EG51</f>
        <v>0</v>
      </c>
      <c r="EH1002">
        <f>Drivers!EH51</f>
        <v>0</v>
      </c>
      <c r="EI1002">
        <f>Drivers!EI51</f>
        <v>0</v>
      </c>
      <c r="EJ1002">
        <f>Drivers!EJ51</f>
        <v>0</v>
      </c>
      <c r="EK1002">
        <f>Drivers!EK51</f>
        <v>0</v>
      </c>
    </row>
    <row r="1004" spans="1:141">
      <c r="A1004">
        <f>Drivers!A273</f>
        <v>0</v>
      </c>
      <c r="B1004">
        <f>Drivers!B273</f>
        <v>0</v>
      </c>
      <c r="C1004">
        <f>Drivers!C273</f>
        <v>0</v>
      </c>
      <c r="D1004">
        <f>Drivers!D273</f>
        <v>0</v>
      </c>
      <c r="E1004">
        <f>Drivers!E273</f>
        <v>0</v>
      </c>
      <c r="F1004">
        <f>Drivers!F273</f>
        <v>0</v>
      </c>
      <c r="G1004">
        <f>Drivers!G273</f>
        <v>0</v>
      </c>
      <c r="H1004">
        <f>Drivers!H273</f>
        <v>0</v>
      </c>
      <c r="I1004" t="str">
        <f>Drivers!I273</f>
        <v>Homes Revenue</v>
      </c>
      <c r="J1004">
        <f>Drivers!J273</f>
        <v>0</v>
      </c>
      <c r="K1004">
        <f>Drivers!K273</f>
        <v>0</v>
      </c>
      <c r="L1004">
        <f>Drivers!L273</f>
        <v>0</v>
      </c>
      <c r="M1004">
        <f>Drivers!M273</f>
        <v>0</v>
      </c>
      <c r="N1004">
        <f>Drivers!N273</f>
        <v>0</v>
      </c>
      <c r="O1004">
        <f>Drivers!O273</f>
        <v>0</v>
      </c>
      <c r="P1004">
        <f>Drivers!P273</f>
        <v>0</v>
      </c>
      <c r="Q1004">
        <f>Drivers!Q273</f>
        <v>0</v>
      </c>
      <c r="R1004">
        <f>Drivers!R273</f>
        <v>0</v>
      </c>
      <c r="S1004">
        <f>Drivers!S273</f>
        <v>0</v>
      </c>
      <c r="T1004">
        <f>Drivers!T273</f>
        <v>0</v>
      </c>
      <c r="U1004">
        <f>Drivers!U273</f>
        <v>0</v>
      </c>
      <c r="V1004">
        <f>Drivers!V273</f>
        <v>0</v>
      </c>
      <c r="W1004">
        <f>Drivers!W273</f>
        <v>0</v>
      </c>
      <c r="X1004">
        <f>Drivers!X273</f>
        <v>0</v>
      </c>
      <c r="Y1004">
        <f>Drivers!Y273</f>
        <v>0</v>
      </c>
      <c r="Z1004">
        <f>Drivers!Z273</f>
        <v>0</v>
      </c>
      <c r="AA1004">
        <f>Drivers!AA273</f>
        <v>0</v>
      </c>
      <c r="AB1004">
        <f>Drivers!AB273</f>
        <v>0</v>
      </c>
      <c r="AC1004">
        <f>Drivers!AC273</f>
        <v>0</v>
      </c>
      <c r="AD1004">
        <f>Drivers!AD273</f>
        <v>0</v>
      </c>
      <c r="AE1004">
        <f>Drivers!AE273</f>
        <v>0</v>
      </c>
      <c r="AF1004">
        <f>Drivers!AF273</f>
        <v>0</v>
      </c>
      <c r="AG1004">
        <f>Drivers!AG273</f>
        <v>0</v>
      </c>
      <c r="AH1004">
        <f>Drivers!AH273</f>
        <v>0</v>
      </c>
      <c r="AI1004">
        <f>Drivers!AI273</f>
        <v>0</v>
      </c>
      <c r="AJ1004">
        <f>Drivers!AJ273</f>
        <v>0</v>
      </c>
      <c r="AK1004">
        <f>Drivers!AK273</f>
        <v>0</v>
      </c>
      <c r="AL1004">
        <f>Drivers!AL273</f>
        <v>0</v>
      </c>
      <c r="AM1004">
        <f>Drivers!AM273</f>
        <v>0</v>
      </c>
      <c r="AN1004">
        <f>Drivers!AN273</f>
        <v>0</v>
      </c>
      <c r="AO1004">
        <f>Drivers!AO273</f>
        <v>0</v>
      </c>
      <c r="AP1004">
        <f>Drivers!AP273</f>
        <v>0</v>
      </c>
      <c r="AQ1004">
        <f>Drivers!AQ273</f>
        <v>0</v>
      </c>
      <c r="AR1004">
        <f>Drivers!AR273</f>
        <v>0</v>
      </c>
      <c r="AS1004">
        <f>Drivers!AS273</f>
        <v>0</v>
      </c>
      <c r="AT1004">
        <f>Drivers!AT273</f>
        <v>0</v>
      </c>
      <c r="AU1004">
        <f>Drivers!AU273</f>
        <v>0</v>
      </c>
      <c r="AV1004">
        <f>Drivers!AV273</f>
        <v>0</v>
      </c>
      <c r="AW1004">
        <f>Drivers!AW273</f>
        <v>0</v>
      </c>
      <c r="AX1004">
        <f>Drivers!AX273</f>
        <v>0</v>
      </c>
      <c r="AY1004">
        <f>Drivers!AY273</f>
        <v>0</v>
      </c>
      <c r="AZ1004">
        <f>Drivers!AZ273</f>
        <v>0</v>
      </c>
      <c r="BA1004">
        <f>Drivers!BA273</f>
        <v>0</v>
      </c>
      <c r="BB1004">
        <f>Drivers!BB273</f>
        <v>0</v>
      </c>
      <c r="BC1004">
        <f>Drivers!BC273</f>
        <v>0</v>
      </c>
      <c r="BD1004">
        <f>Drivers!BD273</f>
        <v>0</v>
      </c>
      <c r="BE1004">
        <f>Drivers!BE273</f>
        <v>0</v>
      </c>
      <c r="BF1004">
        <f>Drivers!BF273</f>
        <v>0</v>
      </c>
      <c r="BG1004">
        <f>Drivers!BG273</f>
        <v>0</v>
      </c>
      <c r="BH1004">
        <f>Drivers!BH273</f>
        <v>0</v>
      </c>
      <c r="BI1004">
        <f>Drivers!BI273</f>
        <v>0</v>
      </c>
      <c r="BJ1004">
        <f>Drivers!BJ273</f>
        <v>0</v>
      </c>
      <c r="BK1004">
        <f>Drivers!BK273</f>
        <v>0</v>
      </c>
      <c r="BL1004">
        <f>Drivers!BL273</f>
        <v>0</v>
      </c>
      <c r="BM1004">
        <f>Drivers!BM273</f>
        <v>0</v>
      </c>
      <c r="BN1004">
        <f>Drivers!BN273</f>
        <v>0</v>
      </c>
      <c r="BO1004">
        <f>Drivers!BO273</f>
        <v>0</v>
      </c>
      <c r="BP1004">
        <f>Drivers!BP273</f>
        <v>0</v>
      </c>
      <c r="BQ1004">
        <f>Drivers!BQ273</f>
        <v>0</v>
      </c>
      <c r="BR1004">
        <f>Drivers!BR273</f>
        <v>0</v>
      </c>
      <c r="BS1004">
        <f>Drivers!BS273</f>
        <v>0</v>
      </c>
      <c r="BT1004">
        <f>Drivers!BT273</f>
        <v>0</v>
      </c>
      <c r="BU1004">
        <f>Drivers!BU273</f>
        <v>0</v>
      </c>
      <c r="BV1004">
        <f>Drivers!BV273</f>
        <v>0</v>
      </c>
      <c r="BW1004">
        <f>Drivers!BW273</f>
        <v>0</v>
      </c>
      <c r="BX1004">
        <f>Drivers!BX273</f>
        <v>0</v>
      </c>
      <c r="BY1004">
        <f>Drivers!BY273</f>
        <v>0</v>
      </c>
      <c r="BZ1004">
        <f>Drivers!BZ273</f>
        <v>0</v>
      </c>
      <c r="CA1004">
        <f>Drivers!CA273</f>
        <v>0</v>
      </c>
      <c r="CB1004">
        <f>Drivers!CB273</f>
        <v>0</v>
      </c>
      <c r="CC1004">
        <f>Drivers!CC273</f>
        <v>0</v>
      </c>
      <c r="CD1004">
        <f>Drivers!CD273</f>
        <v>0</v>
      </c>
      <c r="CE1004">
        <f>Drivers!CE273</f>
        <v>0</v>
      </c>
      <c r="CF1004">
        <f>Drivers!CF273</f>
        <v>0</v>
      </c>
      <c r="CG1004">
        <f>Drivers!CG273</f>
        <v>0</v>
      </c>
      <c r="CH1004">
        <f>Drivers!CH273</f>
        <v>0</v>
      </c>
      <c r="CI1004">
        <f>Drivers!CI273</f>
        <v>0</v>
      </c>
      <c r="CJ1004">
        <f>Drivers!CJ273</f>
        <v>0</v>
      </c>
      <c r="CK1004">
        <f>Drivers!CK273</f>
        <v>0</v>
      </c>
      <c r="CL1004">
        <f>Drivers!CL273</f>
        <v>0</v>
      </c>
      <c r="CM1004">
        <f>Drivers!CM273</f>
        <v>0</v>
      </c>
      <c r="CN1004">
        <f>Drivers!CN273</f>
        <v>0</v>
      </c>
      <c r="CO1004">
        <f>Drivers!CO273</f>
        <v>0</v>
      </c>
      <c r="CP1004">
        <f>Drivers!CP273</f>
        <v>0</v>
      </c>
      <c r="CQ1004">
        <f>Drivers!CQ273</f>
        <v>0</v>
      </c>
      <c r="CR1004">
        <f>Drivers!CR273</f>
        <v>0</v>
      </c>
      <c r="CS1004">
        <f>Drivers!CS273</f>
        <v>0</v>
      </c>
      <c r="CT1004">
        <f>Drivers!CT273</f>
        <v>0</v>
      </c>
      <c r="CU1004">
        <f>Drivers!CU273</f>
        <v>0</v>
      </c>
      <c r="CV1004">
        <f>Drivers!CV273</f>
        <v>0</v>
      </c>
      <c r="CW1004">
        <f>Drivers!CW273</f>
        <v>0</v>
      </c>
      <c r="CX1004">
        <f>Drivers!CX273</f>
        <v>0</v>
      </c>
      <c r="CY1004">
        <f>Drivers!CY273</f>
        <v>0</v>
      </c>
      <c r="CZ1004">
        <f>Drivers!CZ273</f>
        <v>0</v>
      </c>
      <c r="DA1004">
        <f>Drivers!DA273</f>
        <v>0</v>
      </c>
      <c r="DB1004">
        <f>Drivers!DB273</f>
        <v>0</v>
      </c>
      <c r="DC1004">
        <f>Drivers!DC273</f>
        <v>0</v>
      </c>
      <c r="DD1004">
        <f>Drivers!DD273</f>
        <v>0</v>
      </c>
      <c r="DE1004">
        <f>Drivers!DE273</f>
        <v>0</v>
      </c>
      <c r="DF1004">
        <f>Drivers!DF273</f>
        <v>0</v>
      </c>
      <c r="DG1004">
        <f>Drivers!DG273</f>
        <v>0</v>
      </c>
      <c r="DH1004">
        <f>Drivers!DH273</f>
        <v>0</v>
      </c>
      <c r="DI1004">
        <f>Drivers!DI273</f>
        <v>0</v>
      </c>
      <c r="DJ1004">
        <f>Drivers!DJ273</f>
        <v>0</v>
      </c>
      <c r="DK1004">
        <f>Drivers!DK273</f>
        <v>0</v>
      </c>
      <c r="DL1004">
        <f>Drivers!DL273</f>
        <v>0</v>
      </c>
      <c r="DM1004">
        <f>Drivers!DM273</f>
        <v>0</v>
      </c>
      <c r="DN1004">
        <f>Drivers!DN273</f>
        <v>0</v>
      </c>
      <c r="DO1004">
        <f>Drivers!DO273</f>
        <v>0</v>
      </c>
      <c r="DP1004">
        <f>Drivers!DP273</f>
        <v>0</v>
      </c>
      <c r="DQ1004">
        <f>Drivers!DQ273</f>
        <v>0</v>
      </c>
      <c r="DR1004">
        <f>Drivers!DR273</f>
        <v>0</v>
      </c>
      <c r="DS1004">
        <f>Drivers!DS273</f>
        <v>0</v>
      </c>
      <c r="DT1004">
        <f>Drivers!DT273</f>
        <v>0</v>
      </c>
      <c r="DU1004">
        <f>Drivers!DU273</f>
        <v>0</v>
      </c>
      <c r="DV1004">
        <f>Drivers!DV273</f>
        <v>0</v>
      </c>
      <c r="DW1004">
        <f>Drivers!DW273</f>
        <v>0</v>
      </c>
      <c r="DX1004">
        <f>Drivers!DX273</f>
        <v>0</v>
      </c>
      <c r="DY1004">
        <f>Drivers!DY273</f>
        <v>0</v>
      </c>
      <c r="DZ1004">
        <f>Drivers!DZ273</f>
        <v>0</v>
      </c>
      <c r="EA1004">
        <f>Drivers!EA273</f>
        <v>0</v>
      </c>
      <c r="EB1004">
        <f>Drivers!EB273</f>
        <v>0</v>
      </c>
      <c r="EC1004">
        <f>Drivers!EC273</f>
        <v>0</v>
      </c>
      <c r="ED1004">
        <f>Drivers!ED273</f>
        <v>0</v>
      </c>
      <c r="EE1004">
        <f>Drivers!EE273</f>
        <v>0</v>
      </c>
      <c r="EF1004">
        <f>Drivers!EF273</f>
        <v>0</v>
      </c>
      <c r="EG1004">
        <f>Drivers!EG273</f>
        <v>0</v>
      </c>
      <c r="EH1004">
        <f>Drivers!EH273</f>
        <v>0</v>
      </c>
      <c r="EI1004">
        <f>Drivers!EI273</f>
        <v>0</v>
      </c>
      <c r="EJ1004">
        <f>Drivers!EJ273</f>
        <v>0</v>
      </c>
      <c r="EK1004">
        <f>Drivers!EK273</f>
        <v>0</v>
      </c>
    </row>
    <row r="1005" spans="1:141">
      <c r="A1005">
        <f>Drivers!A274</f>
        <v>0</v>
      </c>
      <c r="B1005">
        <f>Drivers!B274</f>
        <v>0</v>
      </c>
      <c r="C1005">
        <f>Drivers!C274</f>
        <v>0</v>
      </c>
      <c r="D1005">
        <f>Drivers!D274</f>
        <v>0</v>
      </c>
      <c r="E1005">
        <f>Drivers!E274</f>
        <v>0</v>
      </c>
      <c r="F1005">
        <f>Drivers!F274</f>
        <v>0</v>
      </c>
      <c r="G1005">
        <f>Drivers!G274</f>
        <v>0</v>
      </c>
      <c r="H1005">
        <f>Drivers!H274</f>
        <v>0</v>
      </c>
      <c r="I1005" t="str">
        <f>Drivers!I274</f>
        <v>Homes Revenue</v>
      </c>
      <c r="J1005">
        <f>Drivers!J274</f>
        <v>0</v>
      </c>
      <c r="K1005">
        <f>Drivers!K274</f>
        <v>0</v>
      </c>
      <c r="L1005">
        <f>Drivers!L274</f>
        <v>0</v>
      </c>
      <c r="M1005">
        <f>Drivers!M274</f>
        <v>0</v>
      </c>
      <c r="N1005">
        <f>Drivers!N274</f>
        <v>0</v>
      </c>
      <c r="O1005">
        <f>Drivers!O274</f>
        <v>0</v>
      </c>
      <c r="P1005">
        <f>Drivers!P274</f>
        <v>0</v>
      </c>
      <c r="Q1005">
        <f>Drivers!Q274</f>
        <v>0</v>
      </c>
      <c r="R1005">
        <f>Drivers!R274</f>
        <v>0</v>
      </c>
      <c r="S1005">
        <f>Drivers!S274</f>
        <v>0</v>
      </c>
      <c r="T1005">
        <f>Drivers!T274</f>
        <v>0</v>
      </c>
      <c r="U1005">
        <f>Drivers!U274</f>
        <v>0</v>
      </c>
      <c r="V1005">
        <f>Drivers!V274</f>
        <v>0</v>
      </c>
      <c r="W1005">
        <f>Drivers!W274</f>
        <v>0</v>
      </c>
      <c r="X1005">
        <f>Drivers!X274</f>
        <v>0</v>
      </c>
      <c r="Y1005">
        <f>Drivers!Y274</f>
        <v>0</v>
      </c>
      <c r="Z1005">
        <f>Drivers!Z274</f>
        <v>0</v>
      </c>
      <c r="AA1005">
        <f>Drivers!AA274</f>
        <v>0</v>
      </c>
      <c r="AB1005">
        <f>Drivers!AB274</f>
        <v>0</v>
      </c>
      <c r="AC1005">
        <f>Drivers!AC274</f>
        <v>0</v>
      </c>
      <c r="AD1005">
        <f>Drivers!AD274</f>
        <v>0</v>
      </c>
      <c r="AE1005">
        <f>Drivers!AE274</f>
        <v>0</v>
      </c>
      <c r="AF1005">
        <f>Drivers!AF274</f>
        <v>0</v>
      </c>
      <c r="AG1005">
        <f>Drivers!AG274</f>
        <v>0</v>
      </c>
      <c r="AH1005">
        <f>Drivers!AH274</f>
        <v>0</v>
      </c>
      <c r="AI1005">
        <f>Drivers!AI274</f>
        <v>0</v>
      </c>
      <c r="AJ1005">
        <f>Drivers!AJ274</f>
        <v>0</v>
      </c>
      <c r="AK1005">
        <f>Drivers!AK274</f>
        <v>0</v>
      </c>
      <c r="AL1005">
        <f>Drivers!AL274</f>
        <v>0</v>
      </c>
      <c r="AM1005">
        <f>Drivers!AM274</f>
        <v>0</v>
      </c>
      <c r="AN1005">
        <f>Drivers!AN274</f>
        <v>0</v>
      </c>
      <c r="AO1005">
        <f>Drivers!AO274</f>
        <v>0</v>
      </c>
      <c r="AP1005">
        <f>Drivers!AP274</f>
        <v>0</v>
      </c>
      <c r="AQ1005">
        <f>Drivers!AQ274</f>
        <v>0</v>
      </c>
      <c r="AR1005">
        <f>Drivers!AR274</f>
        <v>0</v>
      </c>
      <c r="AS1005">
        <f>Drivers!AS274</f>
        <v>0</v>
      </c>
      <c r="AT1005">
        <f>Drivers!AT274</f>
        <v>0</v>
      </c>
      <c r="AU1005">
        <f>Drivers!AU274</f>
        <v>0</v>
      </c>
      <c r="AV1005">
        <f>Drivers!AV274</f>
        <v>0</v>
      </c>
      <c r="AW1005">
        <f>Drivers!AW274</f>
        <v>0</v>
      </c>
      <c r="AX1005">
        <f>Drivers!AX274</f>
        <v>0</v>
      </c>
      <c r="AY1005">
        <f>Drivers!AY274</f>
        <v>0</v>
      </c>
      <c r="AZ1005">
        <f>Drivers!AZ274</f>
        <v>0</v>
      </c>
      <c r="BA1005">
        <f>Drivers!BA274</f>
        <v>0</v>
      </c>
      <c r="BB1005">
        <f>Drivers!BB274</f>
        <v>0</v>
      </c>
      <c r="BC1005">
        <f>Drivers!BC274</f>
        <v>0</v>
      </c>
      <c r="BD1005">
        <f>Drivers!BD274</f>
        <v>0</v>
      </c>
      <c r="BE1005">
        <f>Drivers!BE274</f>
        <v>0</v>
      </c>
      <c r="BF1005">
        <f>Drivers!BF274</f>
        <v>0</v>
      </c>
      <c r="BG1005">
        <f>Drivers!BG274</f>
        <v>0</v>
      </c>
      <c r="BH1005">
        <f>Drivers!BH274</f>
        <v>0</v>
      </c>
      <c r="BI1005">
        <f>Drivers!BI274</f>
        <v>0</v>
      </c>
      <c r="BJ1005">
        <f>Drivers!BJ274</f>
        <v>0</v>
      </c>
      <c r="BK1005">
        <f>Drivers!BK274</f>
        <v>0</v>
      </c>
      <c r="BL1005">
        <f>Drivers!BL274</f>
        <v>0</v>
      </c>
      <c r="BM1005">
        <f>Drivers!BM274</f>
        <v>0</v>
      </c>
      <c r="BN1005">
        <f>Drivers!BN274</f>
        <v>0</v>
      </c>
      <c r="BO1005">
        <f>Drivers!BO274</f>
        <v>0</v>
      </c>
      <c r="BP1005">
        <f>Drivers!BP274</f>
        <v>0</v>
      </c>
      <c r="BQ1005">
        <f>Drivers!BQ274</f>
        <v>0</v>
      </c>
      <c r="BR1005">
        <f>Drivers!BR274</f>
        <v>0</v>
      </c>
      <c r="BS1005">
        <f>Drivers!BS274</f>
        <v>0</v>
      </c>
      <c r="BT1005">
        <f>Drivers!BT274</f>
        <v>0</v>
      </c>
      <c r="BU1005">
        <f>Drivers!BU274</f>
        <v>0</v>
      </c>
      <c r="BV1005">
        <f>Drivers!BV274</f>
        <v>0</v>
      </c>
      <c r="BW1005">
        <f>Drivers!BW274</f>
        <v>0</v>
      </c>
      <c r="BX1005">
        <f>Drivers!BX274</f>
        <v>0</v>
      </c>
      <c r="BY1005">
        <f>Drivers!BY274</f>
        <v>0</v>
      </c>
      <c r="BZ1005">
        <f>Drivers!BZ274</f>
        <v>0</v>
      </c>
      <c r="CA1005">
        <f>Drivers!CA274</f>
        <v>0</v>
      </c>
      <c r="CB1005">
        <f>Drivers!CB274</f>
        <v>0</v>
      </c>
      <c r="CC1005">
        <f>Drivers!CC274</f>
        <v>0</v>
      </c>
      <c r="CD1005">
        <f>Drivers!CD274</f>
        <v>0</v>
      </c>
      <c r="CE1005">
        <f>Drivers!CE274</f>
        <v>5</v>
      </c>
      <c r="CF1005">
        <f>Drivers!CF274</f>
        <v>70</v>
      </c>
      <c r="CG1005">
        <f>Drivers!CG274</f>
        <v>120</v>
      </c>
      <c r="CH1005">
        <f>Drivers!CH274</f>
        <v>0</v>
      </c>
      <c r="CI1005">
        <f>Drivers!CI274</f>
        <v>0</v>
      </c>
      <c r="CJ1005">
        <f>Drivers!CJ274</f>
        <v>0</v>
      </c>
      <c r="CK1005">
        <f>Drivers!CK274</f>
        <v>0</v>
      </c>
      <c r="CL1005">
        <f>Drivers!CL274</f>
        <v>0</v>
      </c>
      <c r="CM1005">
        <f>Drivers!CM274</f>
        <v>0</v>
      </c>
      <c r="CN1005">
        <f>Drivers!CN274</f>
        <v>0</v>
      </c>
      <c r="CO1005">
        <f>Drivers!CO274</f>
        <v>0</v>
      </c>
      <c r="CP1005">
        <f>Drivers!CP274</f>
        <v>0</v>
      </c>
      <c r="CQ1005">
        <f>Drivers!CQ274</f>
        <v>0</v>
      </c>
      <c r="CR1005">
        <f>Drivers!CR274</f>
        <v>0</v>
      </c>
      <c r="CS1005">
        <f>Drivers!CS274</f>
        <v>0</v>
      </c>
      <c r="CT1005">
        <f>Drivers!CT274</f>
        <v>0</v>
      </c>
      <c r="CU1005">
        <f>Drivers!CU274</f>
        <v>0</v>
      </c>
      <c r="CV1005">
        <f>Drivers!CV274</f>
        <v>0</v>
      </c>
      <c r="CW1005">
        <f>Drivers!CW274</f>
        <v>0</v>
      </c>
      <c r="CX1005">
        <f>Drivers!CX274</f>
        <v>0</v>
      </c>
      <c r="CY1005">
        <f>Drivers!CY274</f>
        <v>0</v>
      </c>
      <c r="CZ1005">
        <f>Drivers!CZ274</f>
        <v>0</v>
      </c>
      <c r="DA1005">
        <f>Drivers!DA274</f>
        <v>0</v>
      </c>
      <c r="DB1005">
        <f>Drivers!DB274</f>
        <v>0</v>
      </c>
      <c r="DC1005">
        <f>Drivers!DC274</f>
        <v>0</v>
      </c>
      <c r="DD1005">
        <f>Drivers!DD274</f>
        <v>0</v>
      </c>
      <c r="DE1005">
        <f>Drivers!DE274</f>
        <v>0</v>
      </c>
      <c r="DF1005">
        <f>Drivers!DF274</f>
        <v>0</v>
      </c>
      <c r="DG1005">
        <f>Drivers!DG274</f>
        <v>0</v>
      </c>
      <c r="DH1005">
        <f>Drivers!DH274</f>
        <v>0</v>
      </c>
      <c r="DI1005">
        <f>Drivers!DI274</f>
        <v>0</v>
      </c>
      <c r="DJ1005">
        <f>Drivers!DJ274</f>
        <v>0</v>
      </c>
      <c r="DK1005">
        <f>Drivers!DK274</f>
        <v>0</v>
      </c>
      <c r="DL1005">
        <f>Drivers!DL274</f>
        <v>0</v>
      </c>
      <c r="DM1005">
        <f>Drivers!DM274</f>
        <v>0</v>
      </c>
      <c r="DN1005">
        <f>Drivers!DN274</f>
        <v>0</v>
      </c>
      <c r="DO1005">
        <f>Drivers!DO274</f>
        <v>0</v>
      </c>
      <c r="DP1005">
        <f>Drivers!DP274</f>
        <v>0</v>
      </c>
      <c r="DQ1005">
        <f>Drivers!DQ274</f>
        <v>0</v>
      </c>
      <c r="DR1005">
        <f>Drivers!DR274</f>
        <v>0</v>
      </c>
      <c r="DS1005">
        <f>Drivers!DS274</f>
        <v>0</v>
      </c>
      <c r="DT1005">
        <f>Drivers!DT274</f>
        <v>0</v>
      </c>
      <c r="DU1005">
        <f>Drivers!DU274</f>
        <v>0</v>
      </c>
      <c r="DV1005">
        <f>Drivers!DV274</f>
        <v>0</v>
      </c>
      <c r="DW1005">
        <f>Drivers!DW274</f>
        <v>0</v>
      </c>
      <c r="DX1005">
        <f>Drivers!DX274</f>
        <v>0</v>
      </c>
      <c r="DY1005">
        <f>Drivers!DY274</f>
        <v>0</v>
      </c>
      <c r="DZ1005">
        <f>Drivers!DZ274</f>
        <v>0</v>
      </c>
      <c r="EA1005">
        <f>Drivers!EA274</f>
        <v>0</v>
      </c>
      <c r="EB1005">
        <f>Drivers!EB274</f>
        <v>0</v>
      </c>
      <c r="EC1005">
        <f>Drivers!EC274</f>
        <v>195</v>
      </c>
      <c r="ED1005">
        <f>Drivers!ED274</f>
        <v>585</v>
      </c>
      <c r="EE1005">
        <f>Drivers!EE274</f>
        <v>1462.5</v>
      </c>
      <c r="EF1005">
        <f>Drivers!EF274</f>
        <v>2705.625</v>
      </c>
      <c r="EG1005">
        <f>Drivers!EG274</f>
        <v>4058.4375</v>
      </c>
      <c r="EH1005">
        <f>Drivers!EH274</f>
        <v>5681.8125</v>
      </c>
      <c r="EI1005">
        <f>Drivers!EI274</f>
        <v>7670.4468750000005</v>
      </c>
      <c r="EJ1005">
        <f>Drivers!EJ274</f>
        <v>10163.342109375</v>
      </c>
      <c r="EK1005">
        <f>Drivers!EK274</f>
        <v>0</v>
      </c>
    </row>
    <row r="1006" spans="1:141">
      <c r="A1006">
        <f>Drivers!A275</f>
        <v>0</v>
      </c>
      <c r="B1006">
        <f>Drivers!B275</f>
        <v>0</v>
      </c>
      <c r="C1006">
        <f>Drivers!C275</f>
        <v>0</v>
      </c>
      <c r="D1006">
        <f>Drivers!D275</f>
        <v>0</v>
      </c>
      <c r="E1006">
        <f>Drivers!E275</f>
        <v>0</v>
      </c>
      <c r="F1006">
        <f>Drivers!F275</f>
        <v>0</v>
      </c>
      <c r="G1006">
        <f>Drivers!G275</f>
        <v>0</v>
      </c>
      <c r="H1006">
        <f>Drivers!H275</f>
        <v>0</v>
      </c>
      <c r="I1006" t="str">
        <f>Drivers!I275</f>
        <v>Y/Y Growth %</v>
      </c>
      <c r="J1006">
        <f>Drivers!J275</f>
        <v>0</v>
      </c>
      <c r="K1006">
        <f>Drivers!K275</f>
        <v>0</v>
      </c>
      <c r="L1006">
        <f>Drivers!L275</f>
        <v>0</v>
      </c>
      <c r="M1006">
        <f>Drivers!M275</f>
        <v>0</v>
      </c>
      <c r="N1006">
        <f>Drivers!N275</f>
        <v>0</v>
      </c>
      <c r="O1006">
        <f>Drivers!O275</f>
        <v>0</v>
      </c>
      <c r="P1006">
        <f>Drivers!P275</f>
        <v>0</v>
      </c>
      <c r="Q1006">
        <f>Drivers!Q275</f>
        <v>0</v>
      </c>
      <c r="R1006">
        <f>Drivers!R275</f>
        <v>0</v>
      </c>
      <c r="S1006">
        <f>Drivers!S275</f>
        <v>0</v>
      </c>
      <c r="T1006">
        <f>Drivers!T275</f>
        <v>0</v>
      </c>
      <c r="U1006">
        <f>Drivers!U275</f>
        <v>0</v>
      </c>
      <c r="V1006">
        <f>Drivers!V275</f>
        <v>0</v>
      </c>
      <c r="W1006">
        <f>Drivers!W275</f>
        <v>0</v>
      </c>
      <c r="X1006">
        <f>Drivers!X275</f>
        <v>0</v>
      </c>
      <c r="Y1006">
        <f>Drivers!Y275</f>
        <v>0</v>
      </c>
      <c r="Z1006">
        <f>Drivers!Z275</f>
        <v>0</v>
      </c>
      <c r="AA1006">
        <f>Drivers!AA275</f>
        <v>0</v>
      </c>
      <c r="AB1006">
        <f>Drivers!AB275</f>
        <v>0</v>
      </c>
      <c r="AC1006">
        <f>Drivers!AC275</f>
        <v>0</v>
      </c>
      <c r="AD1006">
        <f>Drivers!AD275</f>
        <v>0</v>
      </c>
      <c r="AE1006">
        <f>Drivers!AE275</f>
        <v>0</v>
      </c>
      <c r="AF1006">
        <f>Drivers!AF275</f>
        <v>0</v>
      </c>
      <c r="AG1006">
        <f>Drivers!AG275</f>
        <v>0</v>
      </c>
      <c r="AH1006">
        <f>Drivers!AH275</f>
        <v>0</v>
      </c>
      <c r="AI1006">
        <f>Drivers!AI275</f>
        <v>0</v>
      </c>
      <c r="AJ1006">
        <f>Drivers!AJ275</f>
        <v>0</v>
      </c>
      <c r="AK1006">
        <f>Drivers!AK275</f>
        <v>0</v>
      </c>
      <c r="AL1006">
        <f>Drivers!AL275</f>
        <v>0</v>
      </c>
      <c r="AM1006">
        <f>Drivers!AM275</f>
        <v>0</v>
      </c>
      <c r="AN1006">
        <f>Drivers!AN275</f>
        <v>0</v>
      </c>
      <c r="AO1006">
        <f>Drivers!AO275</f>
        <v>0</v>
      </c>
      <c r="AP1006">
        <f>Drivers!AP275</f>
        <v>0</v>
      </c>
      <c r="AQ1006">
        <f>Drivers!AQ275</f>
        <v>0</v>
      </c>
      <c r="AR1006">
        <f>Drivers!AR275</f>
        <v>0</v>
      </c>
      <c r="AS1006">
        <f>Drivers!AS275</f>
        <v>0</v>
      </c>
      <c r="AT1006">
        <f>Drivers!AT275</f>
        <v>0</v>
      </c>
      <c r="AU1006">
        <f>Drivers!AU275</f>
        <v>0</v>
      </c>
      <c r="AV1006">
        <f>Drivers!AV275</f>
        <v>0</v>
      </c>
      <c r="AW1006">
        <f>Drivers!AW275</f>
        <v>0</v>
      </c>
      <c r="AX1006">
        <f>Drivers!AX275</f>
        <v>0</v>
      </c>
      <c r="AY1006">
        <f>Drivers!AY275</f>
        <v>0</v>
      </c>
      <c r="AZ1006">
        <f>Drivers!AZ275</f>
        <v>0</v>
      </c>
      <c r="BA1006">
        <f>Drivers!BA275</f>
        <v>0</v>
      </c>
      <c r="BB1006">
        <f>Drivers!BB275</f>
        <v>0</v>
      </c>
      <c r="BC1006">
        <f>Drivers!BC275</f>
        <v>0</v>
      </c>
      <c r="BD1006">
        <f>Drivers!BD275</f>
        <v>0</v>
      </c>
      <c r="BE1006">
        <f>Drivers!BE275</f>
        <v>0</v>
      </c>
      <c r="BF1006">
        <f>Drivers!BF275</f>
        <v>0</v>
      </c>
      <c r="BG1006">
        <f>Drivers!BG275</f>
        <v>0</v>
      </c>
      <c r="BH1006">
        <f>Drivers!BH275</f>
        <v>0</v>
      </c>
      <c r="BI1006">
        <f>Drivers!BI275</f>
        <v>0</v>
      </c>
      <c r="BJ1006">
        <f>Drivers!BJ275</f>
        <v>0</v>
      </c>
      <c r="BK1006">
        <f>Drivers!BK275</f>
        <v>0</v>
      </c>
      <c r="BL1006">
        <f>Drivers!BL275</f>
        <v>0</v>
      </c>
      <c r="BM1006">
        <f>Drivers!BM275</f>
        <v>0</v>
      </c>
      <c r="BN1006">
        <f>Drivers!BN275</f>
        <v>0</v>
      </c>
      <c r="BO1006">
        <f>Drivers!BO275</f>
        <v>0</v>
      </c>
      <c r="BP1006">
        <f>Drivers!BP275</f>
        <v>0</v>
      </c>
      <c r="BQ1006">
        <f>Drivers!BQ275</f>
        <v>0</v>
      </c>
      <c r="BR1006">
        <f>Drivers!BR275</f>
        <v>0</v>
      </c>
      <c r="BS1006">
        <f>Drivers!BS275</f>
        <v>0</v>
      </c>
      <c r="BT1006">
        <f>Drivers!BT275</f>
        <v>0</v>
      </c>
      <c r="BU1006">
        <f>Drivers!BU275</f>
        <v>0</v>
      </c>
      <c r="BV1006">
        <f>Drivers!BV275</f>
        <v>0</v>
      </c>
      <c r="BW1006">
        <f>Drivers!BW275</f>
        <v>0</v>
      </c>
      <c r="BX1006">
        <f>Drivers!BX275</f>
        <v>0</v>
      </c>
      <c r="BY1006">
        <f>Drivers!BY275</f>
        <v>0</v>
      </c>
      <c r="BZ1006">
        <f>Drivers!BZ275</f>
        <v>0</v>
      </c>
      <c r="CA1006">
        <f>Drivers!CA275</f>
        <v>0</v>
      </c>
      <c r="CB1006">
        <f>Drivers!CB275</f>
        <v>0</v>
      </c>
      <c r="CC1006">
        <f>Drivers!CC275</f>
        <v>0</v>
      </c>
      <c r="CD1006">
        <f>Drivers!CD275</f>
        <v>0</v>
      </c>
      <c r="CE1006">
        <f>Drivers!CE275</f>
        <v>0</v>
      </c>
      <c r="CF1006">
        <f>Drivers!CF275</f>
        <v>0</v>
      </c>
      <c r="CG1006">
        <f>Drivers!CG275</f>
        <v>0</v>
      </c>
      <c r="CH1006">
        <f>Drivers!CH275</f>
        <v>0</v>
      </c>
      <c r="CI1006">
        <f>Drivers!CI275</f>
        <v>0</v>
      </c>
      <c r="CJ1006">
        <f>Drivers!CJ275</f>
        <v>0</v>
      </c>
      <c r="CK1006">
        <f>Drivers!CK275</f>
        <v>0</v>
      </c>
      <c r="CL1006">
        <f>Drivers!CL275</f>
        <v>0</v>
      </c>
      <c r="CM1006">
        <f>Drivers!CM275</f>
        <v>0</v>
      </c>
      <c r="CN1006">
        <f>Drivers!CN275</f>
        <v>0</v>
      </c>
      <c r="CO1006">
        <f>Drivers!CO275</f>
        <v>0</v>
      </c>
      <c r="CP1006">
        <f>Drivers!CP275</f>
        <v>0</v>
      </c>
      <c r="CQ1006">
        <f>Drivers!CQ275</f>
        <v>0</v>
      </c>
      <c r="CR1006">
        <f>Drivers!CR275</f>
        <v>0</v>
      </c>
      <c r="CS1006">
        <f>Drivers!CS275</f>
        <v>0</v>
      </c>
      <c r="CT1006">
        <f>Drivers!CT275</f>
        <v>0</v>
      </c>
      <c r="CU1006">
        <f>Drivers!CU275</f>
        <v>0</v>
      </c>
      <c r="CV1006">
        <f>Drivers!CV275</f>
        <v>0</v>
      </c>
      <c r="CW1006">
        <f>Drivers!CW275</f>
        <v>0</v>
      </c>
      <c r="CX1006">
        <f>Drivers!CX275</f>
        <v>0</v>
      </c>
      <c r="CY1006">
        <f>Drivers!CY275</f>
        <v>0</v>
      </c>
      <c r="CZ1006">
        <f>Drivers!CZ275</f>
        <v>0</v>
      </c>
      <c r="DA1006">
        <f>Drivers!DA275</f>
        <v>0</v>
      </c>
      <c r="DB1006">
        <f>Drivers!DB275</f>
        <v>0</v>
      </c>
      <c r="DC1006">
        <f>Drivers!DC275</f>
        <v>0</v>
      </c>
      <c r="DD1006">
        <f>Drivers!DD275</f>
        <v>0</v>
      </c>
      <c r="DE1006">
        <f>Drivers!DE275</f>
        <v>0</v>
      </c>
      <c r="DF1006">
        <f>Drivers!DF275</f>
        <v>0</v>
      </c>
      <c r="DG1006">
        <f>Drivers!DG275</f>
        <v>0</v>
      </c>
      <c r="DH1006">
        <f>Drivers!DH275</f>
        <v>0</v>
      </c>
      <c r="DI1006">
        <f>Drivers!DI275</f>
        <v>0</v>
      </c>
      <c r="DJ1006">
        <f>Drivers!DJ275</f>
        <v>0</v>
      </c>
      <c r="DK1006">
        <f>Drivers!DK275</f>
        <v>0</v>
      </c>
      <c r="DL1006">
        <f>Drivers!DL275</f>
        <v>0</v>
      </c>
      <c r="DM1006">
        <f>Drivers!DM275</f>
        <v>0</v>
      </c>
      <c r="DN1006">
        <f>Drivers!DN275</f>
        <v>0</v>
      </c>
      <c r="DO1006">
        <f>Drivers!DO275</f>
        <v>0</v>
      </c>
      <c r="DP1006">
        <f>Drivers!DP275</f>
        <v>0</v>
      </c>
      <c r="DQ1006">
        <f>Drivers!DQ275</f>
        <v>0</v>
      </c>
      <c r="DR1006">
        <f>Drivers!DR275</f>
        <v>0</v>
      </c>
      <c r="DS1006">
        <f>Drivers!DS275</f>
        <v>0</v>
      </c>
      <c r="DT1006">
        <f>Drivers!DT275</f>
        <v>0</v>
      </c>
      <c r="DU1006">
        <f>Drivers!DU275</f>
        <v>0</v>
      </c>
      <c r="DV1006">
        <f>Drivers!DV275</f>
        <v>0</v>
      </c>
      <c r="DW1006">
        <f>Drivers!DW275</f>
        <v>0</v>
      </c>
      <c r="DX1006">
        <f>Drivers!DX275</f>
        <v>0</v>
      </c>
      <c r="DY1006">
        <f>Drivers!DY275</f>
        <v>0</v>
      </c>
      <c r="DZ1006">
        <f>Drivers!DZ275</f>
        <v>0</v>
      </c>
      <c r="EA1006">
        <f>Drivers!EA275</f>
        <v>0</v>
      </c>
      <c r="EB1006">
        <f>Drivers!EB275</f>
        <v>0</v>
      </c>
      <c r="EC1006">
        <f>Drivers!EC275</f>
        <v>0</v>
      </c>
      <c r="ED1006">
        <f>Drivers!ED275</f>
        <v>2</v>
      </c>
      <c r="EE1006">
        <f>Drivers!EE275</f>
        <v>1.5</v>
      </c>
      <c r="EF1006">
        <f>Drivers!EF275</f>
        <v>0.85000000000000009</v>
      </c>
      <c r="EG1006">
        <f>Drivers!EG275</f>
        <v>0.5</v>
      </c>
      <c r="EH1006">
        <f>Drivers!EH275</f>
        <v>0.39999999999999991</v>
      </c>
      <c r="EI1006">
        <f>Drivers!EI275</f>
        <v>0.35000000000000009</v>
      </c>
      <c r="EJ1006">
        <f>Drivers!EJ275</f>
        <v>0.32499999999999996</v>
      </c>
      <c r="EK1006">
        <f>Drivers!EK275</f>
        <v>0</v>
      </c>
    </row>
    <row r="1007" spans="1:141">
      <c r="A1007">
        <f>Drivers!A276</f>
        <v>0</v>
      </c>
      <c r="B1007">
        <f>Drivers!B276</f>
        <v>0</v>
      </c>
      <c r="C1007">
        <f>Drivers!C276</f>
        <v>0</v>
      </c>
      <c r="D1007">
        <f>Drivers!D276</f>
        <v>0</v>
      </c>
      <c r="E1007">
        <f>Drivers!E276</f>
        <v>0</v>
      </c>
      <c r="F1007">
        <f>Drivers!F276</f>
        <v>0</v>
      </c>
      <c r="G1007">
        <f>Drivers!G276</f>
        <v>0</v>
      </c>
      <c r="H1007">
        <f>Drivers!H276</f>
        <v>0</v>
      </c>
      <c r="I1007" t="str">
        <f>Drivers!I276</f>
        <v>Y/Y Abs Growth</v>
      </c>
      <c r="J1007">
        <f>Drivers!J276</f>
        <v>0</v>
      </c>
      <c r="K1007">
        <f>Drivers!K276</f>
        <v>0</v>
      </c>
      <c r="L1007">
        <f>Drivers!L276</f>
        <v>0</v>
      </c>
      <c r="M1007">
        <f>Drivers!M276</f>
        <v>0</v>
      </c>
      <c r="N1007">
        <f>Drivers!N276</f>
        <v>0</v>
      </c>
      <c r="O1007">
        <f>Drivers!O276</f>
        <v>0</v>
      </c>
      <c r="P1007">
        <f>Drivers!P276</f>
        <v>0</v>
      </c>
      <c r="Q1007">
        <f>Drivers!Q276</f>
        <v>0</v>
      </c>
      <c r="R1007">
        <f>Drivers!R276</f>
        <v>0</v>
      </c>
      <c r="S1007">
        <f>Drivers!S276</f>
        <v>0</v>
      </c>
      <c r="T1007">
        <f>Drivers!T276</f>
        <v>0</v>
      </c>
      <c r="U1007">
        <f>Drivers!U276</f>
        <v>0</v>
      </c>
      <c r="V1007">
        <f>Drivers!V276</f>
        <v>0</v>
      </c>
      <c r="W1007">
        <f>Drivers!W276</f>
        <v>0</v>
      </c>
      <c r="X1007">
        <f>Drivers!X276</f>
        <v>0</v>
      </c>
      <c r="Y1007">
        <f>Drivers!Y276</f>
        <v>0</v>
      </c>
      <c r="Z1007">
        <f>Drivers!Z276</f>
        <v>0</v>
      </c>
      <c r="AA1007">
        <f>Drivers!AA276</f>
        <v>0</v>
      </c>
      <c r="AB1007">
        <f>Drivers!AB276</f>
        <v>0</v>
      </c>
      <c r="AC1007">
        <f>Drivers!AC276</f>
        <v>0</v>
      </c>
      <c r="AD1007">
        <f>Drivers!AD276</f>
        <v>0</v>
      </c>
      <c r="AE1007">
        <f>Drivers!AE276</f>
        <v>0</v>
      </c>
      <c r="AF1007">
        <f>Drivers!AF276</f>
        <v>0</v>
      </c>
      <c r="AG1007">
        <f>Drivers!AG276</f>
        <v>0</v>
      </c>
      <c r="AH1007">
        <f>Drivers!AH276</f>
        <v>0</v>
      </c>
      <c r="AI1007">
        <f>Drivers!AI276</f>
        <v>0</v>
      </c>
      <c r="AJ1007">
        <f>Drivers!AJ276</f>
        <v>0</v>
      </c>
      <c r="AK1007">
        <f>Drivers!AK276</f>
        <v>0</v>
      </c>
      <c r="AL1007">
        <f>Drivers!AL276</f>
        <v>0</v>
      </c>
      <c r="AM1007">
        <f>Drivers!AM276</f>
        <v>0</v>
      </c>
      <c r="AN1007">
        <f>Drivers!AN276</f>
        <v>0</v>
      </c>
      <c r="AO1007">
        <f>Drivers!AO276</f>
        <v>0</v>
      </c>
      <c r="AP1007">
        <f>Drivers!AP276</f>
        <v>0</v>
      </c>
      <c r="AQ1007">
        <f>Drivers!AQ276</f>
        <v>0</v>
      </c>
      <c r="AR1007">
        <f>Drivers!AR276</f>
        <v>0</v>
      </c>
      <c r="AS1007">
        <f>Drivers!AS276</f>
        <v>0</v>
      </c>
      <c r="AT1007">
        <f>Drivers!AT276</f>
        <v>0</v>
      </c>
      <c r="AU1007">
        <f>Drivers!AU276</f>
        <v>0</v>
      </c>
      <c r="AV1007">
        <f>Drivers!AV276</f>
        <v>0</v>
      </c>
      <c r="AW1007">
        <f>Drivers!AW276</f>
        <v>0</v>
      </c>
      <c r="AX1007">
        <f>Drivers!AX276</f>
        <v>0</v>
      </c>
      <c r="AY1007">
        <f>Drivers!AY276</f>
        <v>0</v>
      </c>
      <c r="AZ1007">
        <f>Drivers!AZ276</f>
        <v>0</v>
      </c>
      <c r="BA1007">
        <f>Drivers!BA276</f>
        <v>0</v>
      </c>
      <c r="BB1007">
        <f>Drivers!BB276</f>
        <v>0</v>
      </c>
      <c r="BC1007">
        <f>Drivers!BC276</f>
        <v>0</v>
      </c>
      <c r="BD1007">
        <f>Drivers!BD276</f>
        <v>0</v>
      </c>
      <c r="BE1007">
        <f>Drivers!BE276</f>
        <v>0</v>
      </c>
      <c r="BF1007">
        <f>Drivers!BF276</f>
        <v>0</v>
      </c>
      <c r="BG1007">
        <f>Drivers!BG276</f>
        <v>0</v>
      </c>
      <c r="BH1007">
        <f>Drivers!BH276</f>
        <v>0</v>
      </c>
      <c r="BI1007">
        <f>Drivers!BI276</f>
        <v>0</v>
      </c>
      <c r="BJ1007">
        <f>Drivers!BJ276</f>
        <v>0</v>
      </c>
      <c r="BK1007">
        <f>Drivers!BK276</f>
        <v>0</v>
      </c>
      <c r="BL1007">
        <f>Drivers!BL276</f>
        <v>0</v>
      </c>
      <c r="BM1007">
        <f>Drivers!BM276</f>
        <v>0</v>
      </c>
      <c r="BN1007">
        <f>Drivers!BN276</f>
        <v>0</v>
      </c>
      <c r="BO1007">
        <f>Drivers!BO276</f>
        <v>0</v>
      </c>
      <c r="BP1007">
        <f>Drivers!BP276</f>
        <v>0</v>
      </c>
      <c r="BQ1007">
        <f>Drivers!BQ276</f>
        <v>0</v>
      </c>
      <c r="BR1007">
        <f>Drivers!BR276</f>
        <v>0</v>
      </c>
      <c r="BS1007">
        <f>Drivers!BS276</f>
        <v>0</v>
      </c>
      <c r="BT1007">
        <f>Drivers!BT276</f>
        <v>0</v>
      </c>
      <c r="BU1007">
        <f>Drivers!BU276</f>
        <v>0</v>
      </c>
      <c r="BV1007">
        <f>Drivers!BV276</f>
        <v>0</v>
      </c>
      <c r="BW1007">
        <f>Drivers!BW276</f>
        <v>0</v>
      </c>
      <c r="BX1007">
        <f>Drivers!BX276</f>
        <v>0</v>
      </c>
      <c r="BY1007">
        <f>Drivers!BY276</f>
        <v>0</v>
      </c>
      <c r="BZ1007">
        <f>Drivers!BZ276</f>
        <v>0</v>
      </c>
      <c r="CA1007">
        <f>Drivers!CA276</f>
        <v>0</v>
      </c>
      <c r="CB1007">
        <f>Drivers!CB276</f>
        <v>0</v>
      </c>
      <c r="CC1007">
        <f>Drivers!CC276</f>
        <v>0</v>
      </c>
      <c r="CD1007">
        <f>Drivers!CD276</f>
        <v>0</v>
      </c>
      <c r="CE1007">
        <f>Drivers!CE276</f>
        <v>0</v>
      </c>
      <c r="CF1007">
        <f>Drivers!CF276</f>
        <v>0</v>
      </c>
      <c r="CG1007">
        <f>Drivers!CG276</f>
        <v>0</v>
      </c>
      <c r="CH1007">
        <f>Drivers!CH276</f>
        <v>0</v>
      </c>
      <c r="CI1007">
        <f>Drivers!CI276</f>
        <v>0</v>
      </c>
      <c r="CJ1007">
        <f>Drivers!CJ276</f>
        <v>0</v>
      </c>
      <c r="CK1007">
        <f>Drivers!CK276</f>
        <v>0</v>
      </c>
      <c r="CL1007">
        <f>Drivers!CL276</f>
        <v>0</v>
      </c>
      <c r="CM1007">
        <f>Drivers!CM276</f>
        <v>0</v>
      </c>
      <c r="CN1007">
        <f>Drivers!CN276</f>
        <v>0</v>
      </c>
      <c r="CO1007">
        <f>Drivers!CO276</f>
        <v>0</v>
      </c>
      <c r="CP1007">
        <f>Drivers!CP276</f>
        <v>0</v>
      </c>
      <c r="CQ1007">
        <f>Drivers!CQ276</f>
        <v>0</v>
      </c>
      <c r="CR1007">
        <f>Drivers!CR276</f>
        <v>0</v>
      </c>
      <c r="CS1007">
        <f>Drivers!CS276</f>
        <v>0</v>
      </c>
      <c r="CT1007">
        <f>Drivers!CT276</f>
        <v>0</v>
      </c>
      <c r="CU1007">
        <f>Drivers!CU276</f>
        <v>0</v>
      </c>
      <c r="CV1007">
        <f>Drivers!CV276</f>
        <v>0</v>
      </c>
      <c r="CW1007">
        <f>Drivers!CW276</f>
        <v>0</v>
      </c>
      <c r="CX1007">
        <f>Drivers!CX276</f>
        <v>0</v>
      </c>
      <c r="CY1007">
        <f>Drivers!CY276</f>
        <v>0</v>
      </c>
      <c r="CZ1007">
        <f>Drivers!CZ276</f>
        <v>0</v>
      </c>
      <c r="DA1007">
        <f>Drivers!DA276</f>
        <v>0</v>
      </c>
      <c r="DB1007">
        <f>Drivers!DB276</f>
        <v>0</v>
      </c>
      <c r="DC1007">
        <f>Drivers!DC276</f>
        <v>0</v>
      </c>
      <c r="DD1007">
        <f>Drivers!DD276</f>
        <v>0</v>
      </c>
      <c r="DE1007">
        <f>Drivers!DE276</f>
        <v>0</v>
      </c>
      <c r="DF1007">
        <f>Drivers!DF276</f>
        <v>0</v>
      </c>
      <c r="DG1007">
        <f>Drivers!DG276</f>
        <v>0</v>
      </c>
      <c r="DH1007">
        <f>Drivers!DH276</f>
        <v>0</v>
      </c>
      <c r="DI1007">
        <f>Drivers!DI276</f>
        <v>0</v>
      </c>
      <c r="DJ1007">
        <f>Drivers!DJ276</f>
        <v>0</v>
      </c>
      <c r="DK1007">
        <f>Drivers!DK276</f>
        <v>0</v>
      </c>
      <c r="DL1007">
        <f>Drivers!DL276</f>
        <v>0</v>
      </c>
      <c r="DM1007">
        <f>Drivers!DM276</f>
        <v>0</v>
      </c>
      <c r="DN1007">
        <f>Drivers!DN276</f>
        <v>0</v>
      </c>
      <c r="DO1007">
        <f>Drivers!DO276</f>
        <v>0</v>
      </c>
      <c r="DP1007">
        <f>Drivers!DP276</f>
        <v>0</v>
      </c>
      <c r="DQ1007">
        <f>Drivers!DQ276</f>
        <v>0</v>
      </c>
      <c r="DR1007">
        <f>Drivers!DR276</f>
        <v>0</v>
      </c>
      <c r="DS1007">
        <f>Drivers!DS276</f>
        <v>0</v>
      </c>
      <c r="DT1007">
        <f>Drivers!DT276</f>
        <v>0</v>
      </c>
      <c r="DU1007">
        <f>Drivers!DU276</f>
        <v>0</v>
      </c>
      <c r="DV1007">
        <f>Drivers!DV276</f>
        <v>0</v>
      </c>
      <c r="DW1007">
        <f>Drivers!DW276</f>
        <v>0</v>
      </c>
      <c r="DX1007">
        <f>Drivers!DX276</f>
        <v>0</v>
      </c>
      <c r="DY1007">
        <f>Drivers!DY276</f>
        <v>0</v>
      </c>
      <c r="DZ1007">
        <f>Drivers!DZ276</f>
        <v>0</v>
      </c>
      <c r="EA1007">
        <f>Drivers!EA276</f>
        <v>0</v>
      </c>
      <c r="EB1007">
        <f>Drivers!EB276</f>
        <v>0</v>
      </c>
      <c r="EC1007">
        <f>Drivers!EC276</f>
        <v>0</v>
      </c>
      <c r="ED1007">
        <f>Drivers!ED276</f>
        <v>390</v>
      </c>
      <c r="EE1007">
        <f>Drivers!EE276</f>
        <v>877.5</v>
      </c>
      <c r="EF1007">
        <f>Drivers!EF276</f>
        <v>1243.125</v>
      </c>
      <c r="EG1007">
        <f>Drivers!EG276</f>
        <v>1352.8125</v>
      </c>
      <c r="EH1007">
        <f>Drivers!EH276</f>
        <v>1623.375</v>
      </c>
      <c r="EI1007">
        <f>Drivers!EI276</f>
        <v>1988.6343750000005</v>
      </c>
      <c r="EJ1007">
        <f>Drivers!EJ276</f>
        <v>2492.8952343749997</v>
      </c>
      <c r="EK1007">
        <f>Drivers!EK276</f>
        <v>0</v>
      </c>
    </row>
    <row r="1008" spans="1:141">
      <c r="A1008">
        <f>Drivers!A277</f>
        <v>0</v>
      </c>
      <c r="B1008">
        <f>Drivers!B277</f>
        <v>0</v>
      </c>
      <c r="C1008">
        <f>Drivers!C277</f>
        <v>0</v>
      </c>
      <c r="D1008">
        <f>Drivers!D277</f>
        <v>0</v>
      </c>
      <c r="E1008">
        <f>Drivers!E277</f>
        <v>0</v>
      </c>
      <c r="F1008">
        <f>Drivers!F277</f>
        <v>0</v>
      </c>
      <c r="G1008">
        <f>Drivers!G277</f>
        <v>0</v>
      </c>
      <c r="H1008">
        <f>Drivers!H277</f>
        <v>0</v>
      </c>
      <c r="I1008" t="str">
        <f>Drivers!I277</f>
        <v>Seq % Growth</v>
      </c>
      <c r="J1008">
        <f>Drivers!J277</f>
        <v>0</v>
      </c>
      <c r="K1008">
        <f>Drivers!K277</f>
        <v>0</v>
      </c>
      <c r="L1008">
        <f>Drivers!L277</f>
        <v>0</v>
      </c>
      <c r="M1008">
        <f>Drivers!M277</f>
        <v>0</v>
      </c>
      <c r="N1008">
        <f>Drivers!N277</f>
        <v>0</v>
      </c>
      <c r="O1008">
        <f>Drivers!O277</f>
        <v>0</v>
      </c>
      <c r="P1008">
        <f>Drivers!P277</f>
        <v>0</v>
      </c>
      <c r="Q1008">
        <f>Drivers!Q277</f>
        <v>0</v>
      </c>
      <c r="R1008">
        <f>Drivers!R277</f>
        <v>0</v>
      </c>
      <c r="S1008">
        <f>Drivers!S277</f>
        <v>0</v>
      </c>
      <c r="T1008">
        <f>Drivers!T277</f>
        <v>0</v>
      </c>
      <c r="U1008">
        <f>Drivers!U277</f>
        <v>0</v>
      </c>
      <c r="V1008">
        <f>Drivers!V277</f>
        <v>0</v>
      </c>
      <c r="W1008">
        <f>Drivers!W277</f>
        <v>0</v>
      </c>
      <c r="X1008">
        <f>Drivers!X277</f>
        <v>0</v>
      </c>
      <c r="Y1008">
        <f>Drivers!Y277</f>
        <v>0</v>
      </c>
      <c r="Z1008">
        <f>Drivers!Z277</f>
        <v>0</v>
      </c>
      <c r="AA1008">
        <f>Drivers!AA277</f>
        <v>0</v>
      </c>
      <c r="AB1008">
        <f>Drivers!AB277</f>
        <v>0</v>
      </c>
      <c r="AC1008">
        <f>Drivers!AC277</f>
        <v>0</v>
      </c>
      <c r="AD1008">
        <f>Drivers!AD277</f>
        <v>0</v>
      </c>
      <c r="AE1008">
        <f>Drivers!AE277</f>
        <v>0</v>
      </c>
      <c r="AF1008">
        <f>Drivers!AF277</f>
        <v>0</v>
      </c>
      <c r="AG1008">
        <f>Drivers!AG277</f>
        <v>0</v>
      </c>
      <c r="AH1008">
        <f>Drivers!AH277</f>
        <v>0</v>
      </c>
      <c r="AI1008">
        <f>Drivers!AI277</f>
        <v>0</v>
      </c>
      <c r="AJ1008">
        <f>Drivers!AJ277</f>
        <v>0</v>
      </c>
      <c r="AK1008">
        <f>Drivers!AK277</f>
        <v>0</v>
      </c>
      <c r="AL1008">
        <f>Drivers!AL277</f>
        <v>0</v>
      </c>
      <c r="AM1008">
        <f>Drivers!AM277</f>
        <v>0</v>
      </c>
      <c r="AN1008">
        <f>Drivers!AN277</f>
        <v>0</v>
      </c>
      <c r="AO1008">
        <f>Drivers!AO277</f>
        <v>0</v>
      </c>
      <c r="AP1008">
        <f>Drivers!AP277</f>
        <v>0</v>
      </c>
      <c r="AQ1008">
        <f>Drivers!AQ277</f>
        <v>0</v>
      </c>
      <c r="AR1008">
        <f>Drivers!AR277</f>
        <v>0</v>
      </c>
      <c r="AS1008">
        <f>Drivers!AS277</f>
        <v>0</v>
      </c>
      <c r="AT1008">
        <f>Drivers!AT277</f>
        <v>0</v>
      </c>
      <c r="AU1008">
        <f>Drivers!AU277</f>
        <v>0</v>
      </c>
      <c r="AV1008">
        <f>Drivers!AV277</f>
        <v>0</v>
      </c>
      <c r="AW1008">
        <f>Drivers!AW277</f>
        <v>0</v>
      </c>
      <c r="AX1008">
        <f>Drivers!AX277</f>
        <v>0</v>
      </c>
      <c r="AY1008">
        <f>Drivers!AY277</f>
        <v>0</v>
      </c>
      <c r="AZ1008">
        <f>Drivers!AZ277</f>
        <v>0</v>
      </c>
      <c r="BA1008">
        <f>Drivers!BA277</f>
        <v>0</v>
      </c>
      <c r="BB1008">
        <f>Drivers!BB277</f>
        <v>0</v>
      </c>
      <c r="BC1008">
        <f>Drivers!BC277</f>
        <v>0</v>
      </c>
      <c r="BD1008">
        <f>Drivers!BD277</f>
        <v>0</v>
      </c>
      <c r="BE1008">
        <f>Drivers!BE277</f>
        <v>0</v>
      </c>
      <c r="BF1008">
        <f>Drivers!BF277</f>
        <v>0</v>
      </c>
      <c r="BG1008">
        <f>Drivers!BG277</f>
        <v>0</v>
      </c>
      <c r="BH1008">
        <f>Drivers!BH277</f>
        <v>0</v>
      </c>
      <c r="BI1008">
        <f>Drivers!BI277</f>
        <v>0</v>
      </c>
      <c r="BJ1008">
        <f>Drivers!BJ277</f>
        <v>0</v>
      </c>
      <c r="BK1008">
        <f>Drivers!BK277</f>
        <v>0</v>
      </c>
      <c r="BL1008">
        <f>Drivers!BL277</f>
        <v>0</v>
      </c>
      <c r="BM1008">
        <f>Drivers!BM277</f>
        <v>0</v>
      </c>
      <c r="BN1008">
        <f>Drivers!BN277</f>
        <v>0</v>
      </c>
      <c r="BO1008">
        <f>Drivers!BO277</f>
        <v>0</v>
      </c>
      <c r="BP1008">
        <f>Drivers!BP277</f>
        <v>0</v>
      </c>
      <c r="BQ1008">
        <f>Drivers!BQ277</f>
        <v>0</v>
      </c>
      <c r="BR1008">
        <f>Drivers!BR277</f>
        <v>0</v>
      </c>
      <c r="BS1008">
        <f>Drivers!BS277</f>
        <v>0</v>
      </c>
      <c r="BT1008">
        <f>Drivers!BT277</f>
        <v>0</v>
      </c>
      <c r="BU1008">
        <f>Drivers!BU277</f>
        <v>0</v>
      </c>
      <c r="BV1008">
        <f>Drivers!BV277</f>
        <v>0</v>
      </c>
      <c r="BW1008">
        <f>Drivers!BW277</f>
        <v>0</v>
      </c>
      <c r="BX1008">
        <f>Drivers!BX277</f>
        <v>0</v>
      </c>
      <c r="BY1008">
        <f>Drivers!BY277</f>
        <v>0</v>
      </c>
      <c r="BZ1008">
        <f>Drivers!BZ277</f>
        <v>0</v>
      </c>
      <c r="CA1008">
        <f>Drivers!CA277</f>
        <v>0</v>
      </c>
      <c r="CB1008">
        <f>Drivers!CB277</f>
        <v>0</v>
      </c>
      <c r="CC1008">
        <f>Drivers!CC277</f>
        <v>0</v>
      </c>
      <c r="CD1008">
        <f>Drivers!CD277</f>
        <v>0</v>
      </c>
      <c r="CE1008">
        <f>Drivers!CE277</f>
        <v>0</v>
      </c>
      <c r="CF1008">
        <f>Drivers!CF277</f>
        <v>0</v>
      </c>
      <c r="CG1008">
        <f>Drivers!CG277</f>
        <v>0</v>
      </c>
      <c r="CH1008">
        <f>Drivers!CH277</f>
        <v>0</v>
      </c>
      <c r="CI1008">
        <f>Drivers!CI277</f>
        <v>0</v>
      </c>
      <c r="CJ1008">
        <f>Drivers!CJ277</f>
        <v>0</v>
      </c>
      <c r="CK1008">
        <f>Drivers!CK277</f>
        <v>0</v>
      </c>
      <c r="CL1008">
        <f>Drivers!CL277</f>
        <v>0</v>
      </c>
      <c r="CM1008">
        <f>Drivers!CM277</f>
        <v>0</v>
      </c>
      <c r="CN1008">
        <f>Drivers!CN277</f>
        <v>0</v>
      </c>
      <c r="CO1008">
        <f>Drivers!CO277</f>
        <v>0</v>
      </c>
      <c r="CP1008">
        <f>Drivers!CP277</f>
        <v>0</v>
      </c>
      <c r="CQ1008">
        <f>Drivers!CQ277</f>
        <v>0</v>
      </c>
      <c r="CR1008">
        <f>Drivers!CR277</f>
        <v>0</v>
      </c>
      <c r="CS1008">
        <f>Drivers!CS277</f>
        <v>0</v>
      </c>
      <c r="CT1008">
        <f>Drivers!CT277</f>
        <v>0</v>
      </c>
      <c r="CU1008">
        <f>Drivers!CU277</f>
        <v>0</v>
      </c>
      <c r="CV1008">
        <f>Drivers!CV277</f>
        <v>0</v>
      </c>
      <c r="CW1008">
        <f>Drivers!CW277</f>
        <v>0</v>
      </c>
      <c r="CX1008">
        <f>Drivers!CX277</f>
        <v>0</v>
      </c>
      <c r="CY1008">
        <f>Drivers!CY277</f>
        <v>0</v>
      </c>
      <c r="CZ1008">
        <f>Drivers!CZ277</f>
        <v>0</v>
      </c>
      <c r="DA1008">
        <f>Drivers!DA277</f>
        <v>0</v>
      </c>
      <c r="DB1008">
        <f>Drivers!DB277</f>
        <v>0</v>
      </c>
      <c r="DC1008">
        <f>Drivers!DC277</f>
        <v>0</v>
      </c>
      <c r="DD1008">
        <f>Drivers!DD277</f>
        <v>0</v>
      </c>
      <c r="DE1008">
        <f>Drivers!DE277</f>
        <v>0</v>
      </c>
      <c r="DF1008">
        <f>Drivers!DF277</f>
        <v>0</v>
      </c>
      <c r="DG1008">
        <f>Drivers!DG277</f>
        <v>0</v>
      </c>
      <c r="DH1008">
        <f>Drivers!DH277</f>
        <v>0</v>
      </c>
      <c r="DI1008">
        <f>Drivers!DI277</f>
        <v>0</v>
      </c>
      <c r="DJ1008">
        <f>Drivers!DJ277</f>
        <v>0</v>
      </c>
      <c r="DK1008">
        <f>Drivers!DK277</f>
        <v>0</v>
      </c>
      <c r="DL1008">
        <f>Drivers!DL277</f>
        <v>0</v>
      </c>
      <c r="DM1008">
        <f>Drivers!DM277</f>
        <v>0</v>
      </c>
      <c r="DN1008">
        <f>Drivers!DN277</f>
        <v>0</v>
      </c>
      <c r="DO1008">
        <f>Drivers!DO277</f>
        <v>0</v>
      </c>
      <c r="DP1008">
        <f>Drivers!DP277</f>
        <v>0</v>
      </c>
      <c r="DQ1008">
        <f>Drivers!DQ277</f>
        <v>0</v>
      </c>
      <c r="DR1008">
        <f>Drivers!DR277</f>
        <v>0</v>
      </c>
      <c r="DS1008">
        <f>Drivers!DS277</f>
        <v>0</v>
      </c>
      <c r="DT1008">
        <f>Drivers!DT277</f>
        <v>0</v>
      </c>
      <c r="DU1008">
        <f>Drivers!DU277</f>
        <v>0</v>
      </c>
      <c r="DV1008">
        <f>Drivers!DV277</f>
        <v>0</v>
      </c>
      <c r="DW1008">
        <f>Drivers!DW277</f>
        <v>0</v>
      </c>
      <c r="DX1008">
        <f>Drivers!DX277</f>
        <v>0</v>
      </c>
      <c r="DY1008">
        <f>Drivers!DY277</f>
        <v>0</v>
      </c>
      <c r="DZ1008">
        <f>Drivers!DZ277</f>
        <v>0</v>
      </c>
      <c r="EA1008">
        <f>Drivers!EA277</f>
        <v>0</v>
      </c>
      <c r="EB1008">
        <f>Drivers!EB277</f>
        <v>0</v>
      </c>
      <c r="EC1008">
        <f>Drivers!EC277</f>
        <v>0</v>
      </c>
      <c r="ED1008">
        <f>Drivers!ED277</f>
        <v>0</v>
      </c>
      <c r="EE1008">
        <f>Drivers!EE277</f>
        <v>0</v>
      </c>
      <c r="EF1008">
        <f>Drivers!EF277</f>
        <v>0</v>
      </c>
      <c r="EG1008">
        <f>Drivers!EG277</f>
        <v>0</v>
      </c>
      <c r="EH1008">
        <f>Drivers!EH277</f>
        <v>0</v>
      </c>
      <c r="EI1008">
        <f>Drivers!EI277</f>
        <v>0</v>
      </c>
      <c r="EJ1008">
        <f>Drivers!EJ277</f>
        <v>0</v>
      </c>
      <c r="EK1008">
        <f>Drivers!EK277</f>
        <v>0</v>
      </c>
    </row>
    <row r="1009" spans="1:141">
      <c r="A1009">
        <f>Drivers!A278</f>
        <v>0</v>
      </c>
      <c r="B1009">
        <f>Drivers!B278</f>
        <v>0</v>
      </c>
      <c r="C1009">
        <f>Drivers!C278</f>
        <v>0</v>
      </c>
      <c r="D1009">
        <f>Drivers!D278</f>
        <v>0</v>
      </c>
      <c r="E1009">
        <f>Drivers!E278</f>
        <v>0</v>
      </c>
      <c r="F1009">
        <f>Drivers!F278</f>
        <v>0</v>
      </c>
      <c r="G1009">
        <f>Drivers!G278</f>
        <v>0</v>
      </c>
      <c r="H1009">
        <f>Drivers!H278</f>
        <v>0</v>
      </c>
      <c r="I1009" t="str">
        <f>Drivers!I278</f>
        <v>Seq Abs Growth</v>
      </c>
      <c r="J1009">
        <f>Drivers!J278</f>
        <v>0</v>
      </c>
      <c r="K1009">
        <f>Drivers!K278</f>
        <v>0</v>
      </c>
      <c r="L1009">
        <f>Drivers!L278</f>
        <v>0</v>
      </c>
      <c r="M1009">
        <f>Drivers!M278</f>
        <v>0</v>
      </c>
      <c r="N1009">
        <f>Drivers!N278</f>
        <v>0</v>
      </c>
      <c r="O1009">
        <f>Drivers!O278</f>
        <v>0</v>
      </c>
      <c r="P1009">
        <f>Drivers!P278</f>
        <v>0</v>
      </c>
      <c r="Q1009">
        <f>Drivers!Q278</f>
        <v>0</v>
      </c>
      <c r="R1009">
        <f>Drivers!R278</f>
        <v>0</v>
      </c>
      <c r="S1009">
        <f>Drivers!S278</f>
        <v>0</v>
      </c>
      <c r="T1009">
        <f>Drivers!T278</f>
        <v>0</v>
      </c>
      <c r="U1009">
        <f>Drivers!U278</f>
        <v>0</v>
      </c>
      <c r="V1009">
        <f>Drivers!V278</f>
        <v>0</v>
      </c>
      <c r="W1009">
        <f>Drivers!W278</f>
        <v>0</v>
      </c>
      <c r="X1009">
        <f>Drivers!X278</f>
        <v>0</v>
      </c>
      <c r="Y1009">
        <f>Drivers!Y278</f>
        <v>0</v>
      </c>
      <c r="Z1009">
        <f>Drivers!Z278</f>
        <v>0</v>
      </c>
      <c r="AA1009">
        <f>Drivers!AA278</f>
        <v>0</v>
      </c>
      <c r="AB1009">
        <f>Drivers!AB278</f>
        <v>0</v>
      </c>
      <c r="AC1009">
        <f>Drivers!AC278</f>
        <v>0</v>
      </c>
      <c r="AD1009">
        <f>Drivers!AD278</f>
        <v>0</v>
      </c>
      <c r="AE1009">
        <f>Drivers!AE278</f>
        <v>0</v>
      </c>
      <c r="AF1009">
        <f>Drivers!AF278</f>
        <v>0</v>
      </c>
      <c r="AG1009">
        <f>Drivers!AG278</f>
        <v>0</v>
      </c>
      <c r="AH1009">
        <f>Drivers!AH278</f>
        <v>0</v>
      </c>
      <c r="AI1009">
        <f>Drivers!AI278</f>
        <v>0</v>
      </c>
      <c r="AJ1009">
        <f>Drivers!AJ278</f>
        <v>0</v>
      </c>
      <c r="AK1009">
        <f>Drivers!AK278</f>
        <v>0</v>
      </c>
      <c r="AL1009">
        <f>Drivers!AL278</f>
        <v>0</v>
      </c>
      <c r="AM1009">
        <f>Drivers!AM278</f>
        <v>0</v>
      </c>
      <c r="AN1009">
        <f>Drivers!AN278</f>
        <v>0</v>
      </c>
      <c r="AO1009">
        <f>Drivers!AO278</f>
        <v>0</v>
      </c>
      <c r="AP1009">
        <f>Drivers!AP278</f>
        <v>0</v>
      </c>
      <c r="AQ1009">
        <f>Drivers!AQ278</f>
        <v>0</v>
      </c>
      <c r="AR1009">
        <f>Drivers!AR278</f>
        <v>0</v>
      </c>
      <c r="AS1009">
        <f>Drivers!AS278</f>
        <v>0</v>
      </c>
      <c r="AT1009">
        <f>Drivers!AT278</f>
        <v>0</v>
      </c>
      <c r="AU1009">
        <f>Drivers!AU278</f>
        <v>0</v>
      </c>
      <c r="AV1009">
        <f>Drivers!AV278</f>
        <v>0</v>
      </c>
      <c r="AW1009">
        <f>Drivers!AW278</f>
        <v>0</v>
      </c>
      <c r="AX1009">
        <f>Drivers!AX278</f>
        <v>0</v>
      </c>
      <c r="AY1009">
        <f>Drivers!AY278</f>
        <v>0</v>
      </c>
      <c r="AZ1009">
        <f>Drivers!AZ278</f>
        <v>0</v>
      </c>
      <c r="BA1009">
        <f>Drivers!BA278</f>
        <v>0</v>
      </c>
      <c r="BB1009">
        <f>Drivers!BB278</f>
        <v>0</v>
      </c>
      <c r="BC1009">
        <f>Drivers!BC278</f>
        <v>0</v>
      </c>
      <c r="BD1009">
        <f>Drivers!BD278</f>
        <v>0</v>
      </c>
      <c r="BE1009">
        <f>Drivers!BE278</f>
        <v>0</v>
      </c>
      <c r="BF1009">
        <f>Drivers!BF278</f>
        <v>0</v>
      </c>
      <c r="BG1009">
        <f>Drivers!BG278</f>
        <v>0</v>
      </c>
      <c r="BH1009">
        <f>Drivers!BH278</f>
        <v>0</v>
      </c>
      <c r="BI1009">
        <f>Drivers!BI278</f>
        <v>0</v>
      </c>
      <c r="BJ1009">
        <f>Drivers!BJ278</f>
        <v>0</v>
      </c>
      <c r="BK1009">
        <f>Drivers!BK278</f>
        <v>0</v>
      </c>
      <c r="BL1009">
        <f>Drivers!BL278</f>
        <v>0</v>
      </c>
      <c r="BM1009">
        <f>Drivers!BM278</f>
        <v>0</v>
      </c>
      <c r="BN1009">
        <f>Drivers!BN278</f>
        <v>0</v>
      </c>
      <c r="BO1009">
        <f>Drivers!BO278</f>
        <v>0</v>
      </c>
      <c r="BP1009">
        <f>Drivers!BP278</f>
        <v>0</v>
      </c>
      <c r="BQ1009">
        <f>Drivers!BQ278</f>
        <v>0</v>
      </c>
      <c r="BR1009">
        <f>Drivers!BR278</f>
        <v>0</v>
      </c>
      <c r="BS1009">
        <f>Drivers!BS278</f>
        <v>0</v>
      </c>
      <c r="BT1009">
        <f>Drivers!BT278</f>
        <v>0</v>
      </c>
      <c r="BU1009">
        <f>Drivers!BU278</f>
        <v>0</v>
      </c>
      <c r="BV1009">
        <f>Drivers!BV278</f>
        <v>0</v>
      </c>
      <c r="BW1009">
        <f>Drivers!BW278</f>
        <v>0</v>
      </c>
      <c r="BX1009">
        <f>Drivers!BX278</f>
        <v>0</v>
      </c>
      <c r="BY1009">
        <f>Drivers!BY278</f>
        <v>0</v>
      </c>
      <c r="BZ1009">
        <f>Drivers!BZ278</f>
        <v>0</v>
      </c>
      <c r="CA1009">
        <f>Drivers!CA278</f>
        <v>0</v>
      </c>
      <c r="CB1009">
        <f>Drivers!CB278</f>
        <v>0</v>
      </c>
      <c r="CC1009">
        <f>Drivers!CC278</f>
        <v>0</v>
      </c>
      <c r="CD1009">
        <f>Drivers!CD278</f>
        <v>0</v>
      </c>
      <c r="CE1009">
        <f>Drivers!CE278</f>
        <v>0</v>
      </c>
      <c r="CF1009">
        <f>Drivers!CF278</f>
        <v>0</v>
      </c>
      <c r="CG1009">
        <f>Drivers!CG278</f>
        <v>0</v>
      </c>
      <c r="CH1009">
        <f>Drivers!CH278</f>
        <v>0</v>
      </c>
      <c r="CI1009">
        <f>Drivers!CI278</f>
        <v>0</v>
      </c>
      <c r="CJ1009">
        <f>Drivers!CJ278</f>
        <v>0</v>
      </c>
      <c r="CK1009">
        <f>Drivers!CK278</f>
        <v>0</v>
      </c>
      <c r="CL1009">
        <f>Drivers!CL278</f>
        <v>0</v>
      </c>
      <c r="CM1009">
        <f>Drivers!CM278</f>
        <v>0</v>
      </c>
      <c r="CN1009">
        <f>Drivers!CN278</f>
        <v>0</v>
      </c>
      <c r="CO1009">
        <f>Drivers!CO278</f>
        <v>0</v>
      </c>
      <c r="CP1009">
        <f>Drivers!CP278</f>
        <v>0</v>
      </c>
      <c r="CQ1009">
        <f>Drivers!CQ278</f>
        <v>0</v>
      </c>
      <c r="CR1009">
        <f>Drivers!CR278</f>
        <v>0</v>
      </c>
      <c r="CS1009">
        <f>Drivers!CS278</f>
        <v>0</v>
      </c>
      <c r="CT1009">
        <f>Drivers!CT278</f>
        <v>0</v>
      </c>
      <c r="CU1009">
        <f>Drivers!CU278</f>
        <v>0</v>
      </c>
      <c r="CV1009">
        <f>Drivers!CV278</f>
        <v>0</v>
      </c>
      <c r="CW1009">
        <f>Drivers!CW278</f>
        <v>0</v>
      </c>
      <c r="CX1009">
        <f>Drivers!CX278</f>
        <v>0</v>
      </c>
      <c r="CY1009">
        <f>Drivers!CY278</f>
        <v>0</v>
      </c>
      <c r="CZ1009">
        <f>Drivers!CZ278</f>
        <v>0</v>
      </c>
      <c r="DA1009">
        <f>Drivers!DA278</f>
        <v>0</v>
      </c>
      <c r="DB1009">
        <f>Drivers!DB278</f>
        <v>0</v>
      </c>
      <c r="DC1009">
        <f>Drivers!DC278</f>
        <v>0</v>
      </c>
      <c r="DD1009">
        <f>Drivers!DD278</f>
        <v>0</v>
      </c>
      <c r="DE1009">
        <f>Drivers!DE278</f>
        <v>0</v>
      </c>
      <c r="DF1009">
        <f>Drivers!DF278</f>
        <v>0</v>
      </c>
      <c r="DG1009">
        <f>Drivers!DG278</f>
        <v>0</v>
      </c>
      <c r="DH1009">
        <f>Drivers!DH278</f>
        <v>0</v>
      </c>
      <c r="DI1009">
        <f>Drivers!DI278</f>
        <v>0</v>
      </c>
      <c r="DJ1009">
        <f>Drivers!DJ278</f>
        <v>0</v>
      </c>
      <c r="DK1009">
        <f>Drivers!DK278</f>
        <v>0</v>
      </c>
      <c r="DL1009">
        <f>Drivers!DL278</f>
        <v>0</v>
      </c>
      <c r="DM1009">
        <f>Drivers!DM278</f>
        <v>0</v>
      </c>
      <c r="DN1009">
        <f>Drivers!DN278</f>
        <v>0</v>
      </c>
      <c r="DO1009">
        <f>Drivers!DO278</f>
        <v>0</v>
      </c>
      <c r="DP1009">
        <f>Drivers!DP278</f>
        <v>0</v>
      </c>
      <c r="DQ1009">
        <f>Drivers!DQ278</f>
        <v>0</v>
      </c>
      <c r="DR1009">
        <f>Drivers!DR278</f>
        <v>0</v>
      </c>
      <c r="DS1009">
        <f>Drivers!DS278</f>
        <v>0</v>
      </c>
      <c r="DT1009">
        <f>Drivers!DT278</f>
        <v>0</v>
      </c>
      <c r="DU1009">
        <f>Drivers!DU278</f>
        <v>0</v>
      </c>
      <c r="DV1009">
        <f>Drivers!DV278</f>
        <v>0</v>
      </c>
      <c r="DW1009">
        <f>Drivers!DW278</f>
        <v>0</v>
      </c>
      <c r="DX1009">
        <f>Drivers!DX278</f>
        <v>0</v>
      </c>
      <c r="DY1009">
        <f>Drivers!DY278</f>
        <v>0</v>
      </c>
      <c r="DZ1009">
        <f>Drivers!DZ278</f>
        <v>0</v>
      </c>
      <c r="EA1009">
        <f>Drivers!EA278</f>
        <v>0</v>
      </c>
      <c r="EB1009">
        <f>Drivers!EB278</f>
        <v>0</v>
      </c>
      <c r="EC1009">
        <f>Drivers!EC278</f>
        <v>0</v>
      </c>
      <c r="ED1009">
        <f>Drivers!ED278</f>
        <v>0</v>
      </c>
      <c r="EE1009">
        <f>Drivers!EE278</f>
        <v>0</v>
      </c>
      <c r="EF1009">
        <f>Drivers!EF278</f>
        <v>0</v>
      </c>
      <c r="EG1009">
        <f>Drivers!EG278</f>
        <v>0</v>
      </c>
      <c r="EH1009">
        <f>Drivers!EH278</f>
        <v>0</v>
      </c>
      <c r="EI1009">
        <f>Drivers!EI278</f>
        <v>0</v>
      </c>
      <c r="EJ1009">
        <f>Drivers!EJ278</f>
        <v>0</v>
      </c>
      <c r="EK1009">
        <f>Drivers!EK278</f>
        <v>0</v>
      </c>
    </row>
    <row r="1010" spans="1:141">
      <c r="A1010">
        <f>Drivers!A279</f>
        <v>0</v>
      </c>
      <c r="B1010">
        <f>Drivers!B279</f>
        <v>0</v>
      </c>
      <c r="C1010">
        <f>Drivers!C279</f>
        <v>0</v>
      </c>
      <c r="D1010">
        <f>Drivers!D279</f>
        <v>0</v>
      </c>
      <c r="E1010">
        <f>Drivers!E279</f>
        <v>0</v>
      </c>
      <c r="F1010">
        <f>Drivers!F279</f>
        <v>0</v>
      </c>
      <c r="G1010">
        <f>Drivers!G279</f>
        <v>0</v>
      </c>
      <c r="H1010">
        <f>Drivers!H279</f>
        <v>0</v>
      </c>
      <c r="I1010">
        <f>Drivers!I279</f>
        <v>0</v>
      </c>
      <c r="J1010">
        <f>Drivers!J279</f>
        <v>0</v>
      </c>
      <c r="K1010">
        <f>Drivers!K279</f>
        <v>0</v>
      </c>
      <c r="L1010">
        <f>Drivers!L279</f>
        <v>0</v>
      </c>
      <c r="M1010">
        <f>Drivers!M279</f>
        <v>0</v>
      </c>
      <c r="N1010">
        <f>Drivers!N279</f>
        <v>0</v>
      </c>
      <c r="O1010">
        <f>Drivers!O279</f>
        <v>0</v>
      </c>
      <c r="P1010">
        <f>Drivers!P279</f>
        <v>0</v>
      </c>
      <c r="Q1010">
        <f>Drivers!Q279</f>
        <v>0</v>
      </c>
      <c r="R1010">
        <f>Drivers!R279</f>
        <v>0</v>
      </c>
      <c r="S1010">
        <f>Drivers!S279</f>
        <v>0</v>
      </c>
      <c r="T1010">
        <f>Drivers!T279</f>
        <v>0</v>
      </c>
      <c r="U1010">
        <f>Drivers!U279</f>
        <v>0</v>
      </c>
      <c r="V1010">
        <f>Drivers!V279</f>
        <v>0</v>
      </c>
      <c r="W1010">
        <f>Drivers!W279</f>
        <v>0</v>
      </c>
      <c r="X1010">
        <f>Drivers!X279</f>
        <v>0</v>
      </c>
      <c r="Y1010">
        <f>Drivers!Y279</f>
        <v>0</v>
      </c>
      <c r="Z1010">
        <f>Drivers!Z279</f>
        <v>0</v>
      </c>
      <c r="AA1010">
        <f>Drivers!AA279</f>
        <v>0</v>
      </c>
      <c r="AB1010">
        <f>Drivers!AB279</f>
        <v>0</v>
      </c>
      <c r="AC1010">
        <f>Drivers!AC279</f>
        <v>0</v>
      </c>
      <c r="AD1010">
        <f>Drivers!AD279</f>
        <v>0</v>
      </c>
      <c r="AE1010">
        <f>Drivers!AE279</f>
        <v>0</v>
      </c>
      <c r="AF1010">
        <f>Drivers!AF279</f>
        <v>0</v>
      </c>
      <c r="AG1010">
        <f>Drivers!AG279</f>
        <v>0</v>
      </c>
      <c r="AH1010">
        <f>Drivers!AH279</f>
        <v>0</v>
      </c>
      <c r="AI1010">
        <f>Drivers!AI279</f>
        <v>0</v>
      </c>
      <c r="AJ1010">
        <f>Drivers!AJ279</f>
        <v>0</v>
      </c>
      <c r="AK1010">
        <f>Drivers!AK279</f>
        <v>0</v>
      </c>
      <c r="AL1010">
        <f>Drivers!AL279</f>
        <v>0</v>
      </c>
      <c r="AM1010">
        <f>Drivers!AM279</f>
        <v>0</v>
      </c>
      <c r="AN1010">
        <f>Drivers!AN279</f>
        <v>0</v>
      </c>
      <c r="AO1010">
        <f>Drivers!AO279</f>
        <v>0</v>
      </c>
      <c r="AP1010">
        <f>Drivers!AP279</f>
        <v>0</v>
      </c>
      <c r="AQ1010">
        <f>Drivers!AQ279</f>
        <v>0</v>
      </c>
      <c r="AR1010">
        <f>Drivers!AR279</f>
        <v>0</v>
      </c>
      <c r="AS1010">
        <f>Drivers!AS279</f>
        <v>0</v>
      </c>
      <c r="AT1010">
        <f>Drivers!AT279</f>
        <v>0</v>
      </c>
      <c r="AU1010">
        <f>Drivers!AU279</f>
        <v>0</v>
      </c>
      <c r="AV1010">
        <f>Drivers!AV279</f>
        <v>0</v>
      </c>
      <c r="AW1010">
        <f>Drivers!AW279</f>
        <v>0</v>
      </c>
      <c r="AX1010">
        <f>Drivers!AX279</f>
        <v>0</v>
      </c>
      <c r="AY1010">
        <f>Drivers!AY279</f>
        <v>0</v>
      </c>
      <c r="AZ1010">
        <f>Drivers!AZ279</f>
        <v>0</v>
      </c>
      <c r="BA1010">
        <f>Drivers!BA279</f>
        <v>0</v>
      </c>
      <c r="BB1010">
        <f>Drivers!BB279</f>
        <v>0</v>
      </c>
      <c r="BC1010">
        <f>Drivers!BC279</f>
        <v>0</v>
      </c>
      <c r="BD1010">
        <f>Drivers!BD279</f>
        <v>0</v>
      </c>
      <c r="BE1010">
        <f>Drivers!BE279</f>
        <v>0</v>
      </c>
      <c r="BF1010">
        <f>Drivers!BF279</f>
        <v>0</v>
      </c>
      <c r="BG1010">
        <f>Drivers!BG279</f>
        <v>0</v>
      </c>
      <c r="BH1010">
        <f>Drivers!BH279</f>
        <v>0</v>
      </c>
      <c r="BI1010">
        <f>Drivers!BI279</f>
        <v>0</v>
      </c>
      <c r="BJ1010">
        <f>Drivers!BJ279</f>
        <v>0</v>
      </c>
      <c r="BK1010">
        <f>Drivers!BK279</f>
        <v>0</v>
      </c>
      <c r="BL1010">
        <f>Drivers!BL279</f>
        <v>0</v>
      </c>
      <c r="BM1010">
        <f>Drivers!BM279</f>
        <v>0</v>
      </c>
      <c r="BN1010">
        <f>Drivers!BN279</f>
        <v>0</v>
      </c>
      <c r="BO1010">
        <f>Drivers!BO279</f>
        <v>0</v>
      </c>
      <c r="BP1010">
        <f>Drivers!BP279</f>
        <v>0</v>
      </c>
      <c r="BQ1010">
        <f>Drivers!BQ279</f>
        <v>0</v>
      </c>
      <c r="BR1010">
        <f>Drivers!BR279</f>
        <v>0</v>
      </c>
      <c r="BS1010">
        <f>Drivers!BS279</f>
        <v>0</v>
      </c>
      <c r="BT1010">
        <f>Drivers!BT279</f>
        <v>0</v>
      </c>
      <c r="BU1010">
        <f>Drivers!BU279</f>
        <v>0</v>
      </c>
      <c r="BV1010">
        <f>Drivers!BV279</f>
        <v>0</v>
      </c>
      <c r="BW1010">
        <f>Drivers!BW279</f>
        <v>0</v>
      </c>
      <c r="BX1010">
        <f>Drivers!BX279</f>
        <v>0</v>
      </c>
      <c r="BY1010">
        <f>Drivers!BY279</f>
        <v>0</v>
      </c>
      <c r="BZ1010">
        <f>Drivers!BZ279</f>
        <v>0</v>
      </c>
      <c r="CA1010">
        <f>Drivers!CA279</f>
        <v>0</v>
      </c>
      <c r="CB1010">
        <f>Drivers!CB279</f>
        <v>0</v>
      </c>
      <c r="CC1010">
        <f>Drivers!CC279</f>
        <v>0</v>
      </c>
      <c r="CD1010">
        <f>Drivers!CD279</f>
        <v>0</v>
      </c>
      <c r="CE1010">
        <f>Drivers!CE279</f>
        <v>0</v>
      </c>
      <c r="CF1010">
        <f>Drivers!CF279</f>
        <v>0</v>
      </c>
      <c r="CG1010">
        <f>Drivers!CG279</f>
        <v>0</v>
      </c>
      <c r="CH1010">
        <f>Drivers!CH279</f>
        <v>0</v>
      </c>
      <c r="CI1010">
        <f>Drivers!CI279</f>
        <v>0</v>
      </c>
      <c r="CJ1010">
        <f>Drivers!CJ279</f>
        <v>0</v>
      </c>
      <c r="CK1010">
        <f>Drivers!CK279</f>
        <v>0</v>
      </c>
      <c r="CL1010">
        <f>Drivers!CL279</f>
        <v>0</v>
      </c>
      <c r="CM1010">
        <f>Drivers!CM279</f>
        <v>0</v>
      </c>
      <c r="CN1010">
        <f>Drivers!CN279</f>
        <v>0</v>
      </c>
      <c r="CO1010">
        <f>Drivers!CO279</f>
        <v>0</v>
      </c>
      <c r="CP1010">
        <f>Drivers!CP279</f>
        <v>0</v>
      </c>
      <c r="CQ1010">
        <f>Drivers!CQ279</f>
        <v>0</v>
      </c>
      <c r="CR1010">
        <f>Drivers!CR279</f>
        <v>0</v>
      </c>
      <c r="CS1010">
        <f>Drivers!CS279</f>
        <v>0</v>
      </c>
      <c r="CT1010">
        <f>Drivers!CT279</f>
        <v>0</v>
      </c>
      <c r="CU1010">
        <f>Drivers!CU279</f>
        <v>0</v>
      </c>
      <c r="CV1010">
        <f>Drivers!CV279</f>
        <v>0</v>
      </c>
      <c r="CW1010">
        <f>Drivers!CW279</f>
        <v>0</v>
      </c>
      <c r="CX1010">
        <f>Drivers!CX279</f>
        <v>0</v>
      </c>
      <c r="CY1010">
        <f>Drivers!CY279</f>
        <v>0</v>
      </c>
      <c r="CZ1010">
        <f>Drivers!CZ279</f>
        <v>0</v>
      </c>
      <c r="DA1010">
        <f>Drivers!DA279</f>
        <v>0</v>
      </c>
      <c r="DB1010">
        <f>Drivers!DB279</f>
        <v>0</v>
      </c>
      <c r="DC1010">
        <f>Drivers!DC279</f>
        <v>0</v>
      </c>
      <c r="DD1010">
        <f>Drivers!DD279</f>
        <v>0</v>
      </c>
      <c r="DE1010">
        <f>Drivers!DE279</f>
        <v>0</v>
      </c>
      <c r="DF1010">
        <f>Drivers!DF279</f>
        <v>0</v>
      </c>
      <c r="DG1010">
        <f>Drivers!DG279</f>
        <v>0</v>
      </c>
      <c r="DH1010">
        <f>Drivers!DH279</f>
        <v>0</v>
      </c>
      <c r="DI1010">
        <f>Drivers!DI279</f>
        <v>0</v>
      </c>
      <c r="DJ1010">
        <f>Drivers!DJ279</f>
        <v>0</v>
      </c>
      <c r="DK1010">
        <f>Drivers!DK279</f>
        <v>0</v>
      </c>
      <c r="DL1010">
        <f>Drivers!DL279</f>
        <v>0</v>
      </c>
      <c r="DM1010">
        <f>Drivers!DM279</f>
        <v>0</v>
      </c>
      <c r="DN1010">
        <f>Drivers!DN279</f>
        <v>0</v>
      </c>
      <c r="DO1010">
        <f>Drivers!DO279</f>
        <v>0</v>
      </c>
      <c r="DP1010">
        <f>Drivers!DP279</f>
        <v>0</v>
      </c>
      <c r="DQ1010">
        <f>Drivers!DQ279</f>
        <v>0</v>
      </c>
      <c r="DR1010">
        <f>Drivers!DR279</f>
        <v>0</v>
      </c>
      <c r="DS1010">
        <f>Drivers!DS279</f>
        <v>0</v>
      </c>
      <c r="DT1010">
        <f>Drivers!DT279</f>
        <v>0</v>
      </c>
      <c r="DU1010">
        <f>Drivers!DU279</f>
        <v>0</v>
      </c>
      <c r="DV1010">
        <f>Drivers!DV279</f>
        <v>0</v>
      </c>
      <c r="DW1010">
        <f>Drivers!DW279</f>
        <v>0</v>
      </c>
      <c r="DX1010">
        <f>Drivers!DX279</f>
        <v>0</v>
      </c>
      <c r="DY1010">
        <f>Drivers!DY279</f>
        <v>0</v>
      </c>
      <c r="DZ1010">
        <f>Drivers!DZ279</f>
        <v>0</v>
      </c>
      <c r="EA1010">
        <f>Drivers!EA279</f>
        <v>0</v>
      </c>
      <c r="EB1010">
        <f>Drivers!EB279</f>
        <v>0</v>
      </c>
      <c r="EC1010">
        <f>Drivers!EC279</f>
        <v>0</v>
      </c>
      <c r="ED1010">
        <f>Drivers!ED279</f>
        <v>0</v>
      </c>
      <c r="EE1010">
        <f>Drivers!EE279</f>
        <v>0</v>
      </c>
      <c r="EF1010">
        <f>Drivers!EF279</f>
        <v>0</v>
      </c>
      <c r="EG1010">
        <f>Drivers!EG279</f>
        <v>0</v>
      </c>
      <c r="EH1010">
        <f>Drivers!EH279</f>
        <v>0</v>
      </c>
      <c r="EI1010">
        <f>Drivers!EI279</f>
        <v>0</v>
      </c>
      <c r="EJ1010">
        <f>Drivers!EJ279</f>
        <v>0</v>
      </c>
      <c r="EK1010">
        <f>Drivers!EK279</f>
        <v>0</v>
      </c>
    </row>
    <row r="1011" spans="1:141">
      <c r="A1011">
        <f>Drivers!A281</f>
        <v>0</v>
      </c>
      <c r="B1011">
        <f>Drivers!B281</f>
        <v>0</v>
      </c>
      <c r="C1011">
        <f>Drivers!C281</f>
        <v>0</v>
      </c>
      <c r="D1011">
        <f>Drivers!D281</f>
        <v>0</v>
      </c>
      <c r="E1011">
        <f>Drivers!E281</f>
        <v>0</v>
      </c>
      <c r="F1011">
        <f>Drivers!F281</f>
        <v>0</v>
      </c>
      <c r="G1011">
        <f>Drivers!G281</f>
        <v>0</v>
      </c>
      <c r="H1011">
        <f>Drivers!H281</f>
        <v>0</v>
      </c>
      <c r="I1011" t="str">
        <f>Drivers!I281</f>
        <v>Base Growth</v>
      </c>
      <c r="J1011">
        <f>Drivers!J281</f>
        <v>0</v>
      </c>
      <c r="K1011">
        <f>Drivers!K281</f>
        <v>0</v>
      </c>
      <c r="L1011">
        <f>Drivers!L281</f>
        <v>0</v>
      </c>
      <c r="M1011">
        <f>Drivers!M281</f>
        <v>0</v>
      </c>
      <c r="N1011">
        <f>Drivers!N281</f>
        <v>0</v>
      </c>
      <c r="O1011">
        <f>Drivers!O281</f>
        <v>0</v>
      </c>
      <c r="P1011">
        <f>Drivers!P281</f>
        <v>0</v>
      </c>
      <c r="Q1011">
        <f>Drivers!Q281</f>
        <v>0</v>
      </c>
      <c r="R1011">
        <f>Drivers!R281</f>
        <v>0</v>
      </c>
      <c r="S1011">
        <f>Drivers!S281</f>
        <v>0</v>
      </c>
      <c r="T1011">
        <f>Drivers!T281</f>
        <v>0</v>
      </c>
      <c r="U1011">
        <f>Drivers!U281</f>
        <v>0</v>
      </c>
      <c r="V1011">
        <f>Drivers!V281</f>
        <v>0</v>
      </c>
      <c r="W1011">
        <f>Drivers!W281</f>
        <v>0</v>
      </c>
      <c r="X1011">
        <f>Drivers!X281</f>
        <v>0</v>
      </c>
      <c r="Y1011">
        <f>Drivers!Y281</f>
        <v>0</v>
      </c>
      <c r="Z1011">
        <f>Drivers!Z281</f>
        <v>0</v>
      </c>
      <c r="AA1011">
        <f>Drivers!AA281</f>
        <v>0</v>
      </c>
      <c r="AB1011">
        <f>Drivers!AB281</f>
        <v>0</v>
      </c>
      <c r="AC1011">
        <f>Drivers!AC281</f>
        <v>0</v>
      </c>
      <c r="AD1011">
        <f>Drivers!AD281</f>
        <v>0</v>
      </c>
      <c r="AE1011">
        <f>Drivers!AE281</f>
        <v>0</v>
      </c>
      <c r="AF1011">
        <f>Drivers!AF281</f>
        <v>0</v>
      </c>
      <c r="AG1011">
        <f>Drivers!AG281</f>
        <v>0</v>
      </c>
      <c r="AH1011">
        <f>Drivers!AH281</f>
        <v>0</v>
      </c>
      <c r="AI1011">
        <f>Drivers!AI281</f>
        <v>0</v>
      </c>
      <c r="AJ1011">
        <f>Drivers!AJ281</f>
        <v>0</v>
      </c>
      <c r="AK1011">
        <f>Drivers!AK281</f>
        <v>0</v>
      </c>
      <c r="AL1011">
        <f>Drivers!AL281</f>
        <v>0</v>
      </c>
      <c r="AM1011">
        <f>Drivers!AM281</f>
        <v>0</v>
      </c>
      <c r="AN1011">
        <f>Drivers!AN281</f>
        <v>0</v>
      </c>
      <c r="AO1011">
        <f>Drivers!AO281</f>
        <v>0</v>
      </c>
      <c r="AP1011">
        <f>Drivers!AP281</f>
        <v>0</v>
      </c>
      <c r="AQ1011">
        <f>Drivers!AQ281</f>
        <v>0</v>
      </c>
      <c r="AR1011">
        <f>Drivers!AR281</f>
        <v>0</v>
      </c>
      <c r="AS1011">
        <f>Drivers!AS281</f>
        <v>0</v>
      </c>
      <c r="AT1011">
        <f>Drivers!AT281</f>
        <v>0</v>
      </c>
      <c r="AU1011">
        <f>Drivers!AU281</f>
        <v>0</v>
      </c>
      <c r="AV1011">
        <f>Drivers!AV281</f>
        <v>0</v>
      </c>
      <c r="AW1011">
        <f>Drivers!AW281</f>
        <v>0</v>
      </c>
      <c r="AX1011">
        <f>Drivers!AX281</f>
        <v>0</v>
      </c>
      <c r="AY1011">
        <f>Drivers!AY281</f>
        <v>0</v>
      </c>
      <c r="AZ1011">
        <f>Drivers!AZ281</f>
        <v>0</v>
      </c>
      <c r="BA1011">
        <f>Drivers!BA281</f>
        <v>0</v>
      </c>
      <c r="BB1011">
        <f>Drivers!BB281</f>
        <v>0</v>
      </c>
      <c r="BC1011">
        <f>Drivers!BC281</f>
        <v>0</v>
      </c>
      <c r="BD1011">
        <f>Drivers!BD281</f>
        <v>0</v>
      </c>
      <c r="BE1011">
        <f>Drivers!BE281</f>
        <v>0</v>
      </c>
      <c r="BF1011">
        <f>Drivers!BF281</f>
        <v>0</v>
      </c>
      <c r="BG1011">
        <f>Drivers!BG281</f>
        <v>0</v>
      </c>
      <c r="BH1011">
        <f>Drivers!BH281</f>
        <v>0</v>
      </c>
      <c r="BI1011">
        <f>Drivers!BI281</f>
        <v>0</v>
      </c>
      <c r="BJ1011">
        <f>Drivers!BJ281</f>
        <v>0</v>
      </c>
      <c r="BK1011">
        <f>Drivers!BK281</f>
        <v>0</v>
      </c>
      <c r="BL1011">
        <f>Drivers!BL281</f>
        <v>0</v>
      </c>
      <c r="BM1011">
        <f>Drivers!BM281</f>
        <v>0</v>
      </c>
      <c r="BN1011">
        <f>Drivers!BN281</f>
        <v>0</v>
      </c>
      <c r="BO1011">
        <f>Drivers!BO281</f>
        <v>0</v>
      </c>
      <c r="BP1011">
        <f>Drivers!BP281</f>
        <v>0</v>
      </c>
      <c r="BQ1011">
        <f>Drivers!BQ281</f>
        <v>0</v>
      </c>
      <c r="BR1011">
        <f>Drivers!BR281</f>
        <v>0</v>
      </c>
      <c r="BS1011">
        <f>Drivers!BS281</f>
        <v>0</v>
      </c>
      <c r="BT1011">
        <f>Drivers!BT281</f>
        <v>0</v>
      </c>
      <c r="BU1011">
        <f>Drivers!BU281</f>
        <v>0</v>
      </c>
      <c r="BV1011">
        <f>Drivers!BV281</f>
        <v>0</v>
      </c>
      <c r="BW1011">
        <f>Drivers!BW281</f>
        <v>0</v>
      </c>
      <c r="BX1011">
        <f>Drivers!BX281</f>
        <v>0</v>
      </c>
      <c r="BY1011">
        <f>Drivers!BY281</f>
        <v>0</v>
      </c>
      <c r="BZ1011">
        <f>Drivers!BZ281</f>
        <v>0</v>
      </c>
      <c r="CA1011">
        <f>Drivers!CA281</f>
        <v>0</v>
      </c>
      <c r="CB1011">
        <f>Drivers!CB281</f>
        <v>0</v>
      </c>
      <c r="CC1011">
        <f>Drivers!CC281</f>
        <v>0</v>
      </c>
      <c r="CD1011">
        <f>Drivers!CD281</f>
        <v>0</v>
      </c>
      <c r="CE1011">
        <f>Drivers!CE281</f>
        <v>0</v>
      </c>
      <c r="CF1011">
        <f>Drivers!CF281</f>
        <v>0</v>
      </c>
      <c r="CG1011">
        <f>Drivers!CG281</f>
        <v>0</v>
      </c>
      <c r="CH1011">
        <f>Drivers!CH281</f>
        <v>0</v>
      </c>
      <c r="CI1011">
        <f>Drivers!CI281</f>
        <v>0</v>
      </c>
      <c r="CJ1011">
        <f>Drivers!CJ281</f>
        <v>0</v>
      </c>
      <c r="CK1011">
        <f>Drivers!CK281</f>
        <v>0</v>
      </c>
      <c r="CL1011">
        <f>Drivers!CL281</f>
        <v>0</v>
      </c>
      <c r="CM1011">
        <f>Drivers!CM281</f>
        <v>0</v>
      </c>
      <c r="CN1011">
        <f>Drivers!CN281</f>
        <v>0</v>
      </c>
      <c r="CO1011">
        <f>Drivers!CO281</f>
        <v>0</v>
      </c>
      <c r="CP1011">
        <f>Drivers!CP281</f>
        <v>0</v>
      </c>
      <c r="CQ1011">
        <f>Drivers!CQ281</f>
        <v>0</v>
      </c>
      <c r="CR1011">
        <f>Drivers!CR281</f>
        <v>0</v>
      </c>
      <c r="CS1011">
        <f>Drivers!CS281</f>
        <v>0</v>
      </c>
      <c r="CT1011">
        <f>Drivers!CT281</f>
        <v>0</v>
      </c>
      <c r="CU1011">
        <f>Drivers!CU281</f>
        <v>0</v>
      </c>
      <c r="CV1011">
        <f>Drivers!CV281</f>
        <v>0</v>
      </c>
      <c r="CW1011">
        <f>Drivers!CW281</f>
        <v>0</v>
      </c>
      <c r="CX1011">
        <f>Drivers!CX281</f>
        <v>0</v>
      </c>
      <c r="CY1011">
        <f>Drivers!CY281</f>
        <v>0</v>
      </c>
      <c r="CZ1011">
        <f>Drivers!CZ281</f>
        <v>0</v>
      </c>
      <c r="DA1011">
        <f>Drivers!DA281</f>
        <v>0</v>
      </c>
      <c r="DB1011">
        <f>Drivers!DB281</f>
        <v>0</v>
      </c>
      <c r="DC1011">
        <f>Drivers!DC281</f>
        <v>0</v>
      </c>
      <c r="DD1011">
        <f>Drivers!DD281</f>
        <v>0</v>
      </c>
      <c r="DE1011">
        <f>Drivers!DE281</f>
        <v>0</v>
      </c>
      <c r="DF1011">
        <f>Drivers!DF281</f>
        <v>0</v>
      </c>
      <c r="DG1011">
        <f>Drivers!DG281</f>
        <v>0</v>
      </c>
      <c r="DH1011">
        <f>Drivers!DH281</f>
        <v>0</v>
      </c>
      <c r="DI1011">
        <f>Drivers!DI281</f>
        <v>0</v>
      </c>
      <c r="DJ1011">
        <f>Drivers!DJ281</f>
        <v>0</v>
      </c>
      <c r="DK1011">
        <f>Drivers!DK281</f>
        <v>0</v>
      </c>
      <c r="DL1011">
        <f>Drivers!DL281</f>
        <v>0</v>
      </c>
      <c r="DM1011">
        <f>Drivers!DM281</f>
        <v>0</v>
      </c>
      <c r="DN1011">
        <f>Drivers!DN281</f>
        <v>0</v>
      </c>
      <c r="DO1011">
        <f>Drivers!DO281</f>
        <v>0</v>
      </c>
      <c r="DP1011">
        <f>Drivers!DP281</f>
        <v>0</v>
      </c>
      <c r="DQ1011">
        <f>Drivers!DQ281</f>
        <v>0</v>
      </c>
      <c r="DR1011">
        <f>Drivers!DR281</f>
        <v>0</v>
      </c>
      <c r="DS1011">
        <f>Drivers!DS281</f>
        <v>0</v>
      </c>
      <c r="DT1011">
        <f>Drivers!DT281</f>
        <v>0</v>
      </c>
      <c r="DU1011">
        <f>Drivers!DU281</f>
        <v>0</v>
      </c>
      <c r="DV1011">
        <f>Drivers!DV281</f>
        <v>0</v>
      </c>
      <c r="DW1011">
        <f>Drivers!DW281</f>
        <v>0</v>
      </c>
      <c r="DX1011">
        <f>Drivers!DX281</f>
        <v>0</v>
      </c>
      <c r="DY1011">
        <f>Drivers!DY281</f>
        <v>0</v>
      </c>
      <c r="DZ1011">
        <f>Drivers!DZ281</f>
        <v>0</v>
      </c>
      <c r="EA1011">
        <f>Drivers!EA281</f>
        <v>0</v>
      </c>
      <c r="EB1011">
        <f>Drivers!EB281</f>
        <v>0</v>
      </c>
      <c r="EC1011">
        <f>Drivers!EC281</f>
        <v>0</v>
      </c>
      <c r="ED1011">
        <f>Drivers!ED281</f>
        <v>2</v>
      </c>
      <c r="EE1011">
        <f>Drivers!EE281</f>
        <v>1.5</v>
      </c>
      <c r="EF1011">
        <f>Drivers!EF281</f>
        <v>0.85</v>
      </c>
      <c r="EG1011">
        <f>Drivers!EG281</f>
        <v>0.5</v>
      </c>
      <c r="EH1011">
        <f>Drivers!EH281</f>
        <v>0.4</v>
      </c>
      <c r="EI1011">
        <f>Drivers!EI281</f>
        <v>0.35</v>
      </c>
      <c r="EJ1011">
        <f>Drivers!EJ281</f>
        <v>0.32500000000000001</v>
      </c>
      <c r="EK1011">
        <f>Drivers!EK281</f>
        <v>0</v>
      </c>
    </row>
    <row r="1012" spans="1:141">
      <c r="A1012">
        <f>Drivers!A283</f>
        <v>0</v>
      </c>
      <c r="B1012">
        <f>Drivers!B283</f>
        <v>0</v>
      </c>
      <c r="C1012">
        <f>Drivers!C283</f>
        <v>0</v>
      </c>
      <c r="D1012">
        <f>Drivers!D283</f>
        <v>0</v>
      </c>
      <c r="E1012">
        <f>Drivers!E283</f>
        <v>0</v>
      </c>
      <c r="F1012">
        <f>Drivers!F283</f>
        <v>0</v>
      </c>
      <c r="G1012">
        <f>Drivers!G283</f>
        <v>0</v>
      </c>
      <c r="H1012">
        <f>Drivers!H283</f>
        <v>0</v>
      </c>
      <c r="I1012" t="str">
        <f>Drivers!I283</f>
        <v>Bull Growth</v>
      </c>
      <c r="J1012">
        <f>Drivers!J283</f>
        <v>0</v>
      </c>
      <c r="K1012">
        <f>Drivers!K283</f>
        <v>0</v>
      </c>
      <c r="L1012">
        <f>Drivers!L283</f>
        <v>0</v>
      </c>
      <c r="M1012">
        <f>Drivers!M283</f>
        <v>0</v>
      </c>
      <c r="N1012">
        <f>Drivers!N283</f>
        <v>0</v>
      </c>
      <c r="O1012">
        <f>Drivers!O283</f>
        <v>0</v>
      </c>
      <c r="P1012">
        <f>Drivers!P283</f>
        <v>0</v>
      </c>
      <c r="Q1012">
        <f>Drivers!Q283</f>
        <v>0</v>
      </c>
      <c r="R1012">
        <f>Drivers!R283</f>
        <v>0</v>
      </c>
      <c r="S1012">
        <f>Drivers!S283</f>
        <v>0</v>
      </c>
      <c r="T1012">
        <f>Drivers!T283</f>
        <v>0</v>
      </c>
      <c r="U1012">
        <f>Drivers!U283</f>
        <v>0</v>
      </c>
      <c r="V1012">
        <f>Drivers!V283</f>
        <v>0</v>
      </c>
      <c r="W1012">
        <f>Drivers!W283</f>
        <v>0</v>
      </c>
      <c r="X1012">
        <f>Drivers!X283</f>
        <v>0</v>
      </c>
      <c r="Y1012">
        <f>Drivers!Y283</f>
        <v>0</v>
      </c>
      <c r="Z1012">
        <f>Drivers!Z283</f>
        <v>0</v>
      </c>
      <c r="AA1012">
        <f>Drivers!AA283</f>
        <v>0</v>
      </c>
      <c r="AB1012">
        <f>Drivers!AB283</f>
        <v>0</v>
      </c>
      <c r="AC1012">
        <f>Drivers!AC283</f>
        <v>0</v>
      </c>
      <c r="AD1012">
        <f>Drivers!AD283</f>
        <v>0</v>
      </c>
      <c r="AE1012">
        <f>Drivers!AE283</f>
        <v>0</v>
      </c>
      <c r="AF1012">
        <f>Drivers!AF283</f>
        <v>0</v>
      </c>
      <c r="AG1012">
        <f>Drivers!AG283</f>
        <v>0</v>
      </c>
      <c r="AH1012">
        <f>Drivers!AH283</f>
        <v>0</v>
      </c>
      <c r="AI1012">
        <f>Drivers!AI283</f>
        <v>0</v>
      </c>
      <c r="AJ1012">
        <f>Drivers!AJ283</f>
        <v>0</v>
      </c>
      <c r="AK1012">
        <f>Drivers!AK283</f>
        <v>0</v>
      </c>
      <c r="AL1012">
        <f>Drivers!AL283</f>
        <v>0</v>
      </c>
      <c r="AM1012">
        <f>Drivers!AM283</f>
        <v>0</v>
      </c>
      <c r="AN1012">
        <f>Drivers!AN283</f>
        <v>0</v>
      </c>
      <c r="AO1012">
        <f>Drivers!AO283</f>
        <v>0</v>
      </c>
      <c r="AP1012">
        <f>Drivers!AP283</f>
        <v>0</v>
      </c>
      <c r="AQ1012">
        <f>Drivers!AQ283</f>
        <v>0</v>
      </c>
      <c r="AR1012">
        <f>Drivers!AR283</f>
        <v>0</v>
      </c>
      <c r="AS1012">
        <f>Drivers!AS283</f>
        <v>0</v>
      </c>
      <c r="AT1012">
        <f>Drivers!AT283</f>
        <v>0</v>
      </c>
      <c r="AU1012">
        <f>Drivers!AU283</f>
        <v>0</v>
      </c>
      <c r="AV1012">
        <f>Drivers!AV283</f>
        <v>0</v>
      </c>
      <c r="AW1012">
        <f>Drivers!AW283</f>
        <v>0</v>
      </c>
      <c r="AX1012">
        <f>Drivers!AX283</f>
        <v>0</v>
      </c>
      <c r="AY1012">
        <f>Drivers!AY283</f>
        <v>0</v>
      </c>
      <c r="AZ1012">
        <f>Drivers!AZ283</f>
        <v>0</v>
      </c>
      <c r="BA1012">
        <f>Drivers!BA283</f>
        <v>0</v>
      </c>
      <c r="BB1012">
        <f>Drivers!BB283</f>
        <v>0</v>
      </c>
      <c r="BC1012">
        <f>Drivers!BC283</f>
        <v>0</v>
      </c>
      <c r="BD1012">
        <f>Drivers!BD283</f>
        <v>0</v>
      </c>
      <c r="BE1012">
        <f>Drivers!BE283</f>
        <v>0</v>
      </c>
      <c r="BF1012">
        <f>Drivers!BF283</f>
        <v>0</v>
      </c>
      <c r="BG1012">
        <f>Drivers!BG283</f>
        <v>0</v>
      </c>
      <c r="BH1012">
        <f>Drivers!BH283</f>
        <v>0</v>
      </c>
      <c r="BI1012">
        <f>Drivers!BI283</f>
        <v>0</v>
      </c>
      <c r="BJ1012">
        <f>Drivers!BJ283</f>
        <v>0</v>
      </c>
      <c r="BK1012">
        <f>Drivers!BK283</f>
        <v>0</v>
      </c>
      <c r="BL1012">
        <f>Drivers!BL283</f>
        <v>0</v>
      </c>
      <c r="BM1012">
        <f>Drivers!BM283</f>
        <v>0</v>
      </c>
      <c r="BN1012">
        <f>Drivers!BN283</f>
        <v>0</v>
      </c>
      <c r="BO1012">
        <f>Drivers!BO283</f>
        <v>0</v>
      </c>
      <c r="BP1012">
        <f>Drivers!BP283</f>
        <v>0</v>
      </c>
      <c r="BQ1012">
        <f>Drivers!BQ283</f>
        <v>0</v>
      </c>
      <c r="BR1012">
        <f>Drivers!BR283</f>
        <v>0</v>
      </c>
      <c r="BS1012">
        <f>Drivers!BS283</f>
        <v>0</v>
      </c>
      <c r="BT1012">
        <f>Drivers!BT283</f>
        <v>0</v>
      </c>
      <c r="BU1012">
        <f>Drivers!BU283</f>
        <v>0</v>
      </c>
      <c r="BV1012">
        <f>Drivers!BV283</f>
        <v>0</v>
      </c>
      <c r="BW1012">
        <f>Drivers!BW283</f>
        <v>0</v>
      </c>
      <c r="BX1012">
        <f>Drivers!BX283</f>
        <v>0</v>
      </c>
      <c r="BY1012">
        <f>Drivers!BY283</f>
        <v>0</v>
      </c>
      <c r="BZ1012">
        <f>Drivers!BZ283</f>
        <v>0</v>
      </c>
      <c r="CA1012">
        <f>Drivers!CA283</f>
        <v>0</v>
      </c>
      <c r="CB1012">
        <f>Drivers!CB283</f>
        <v>0</v>
      </c>
      <c r="CC1012">
        <f>Drivers!CC283</f>
        <v>0</v>
      </c>
      <c r="CD1012">
        <f>Drivers!CD283</f>
        <v>0</v>
      </c>
      <c r="CE1012">
        <f>Drivers!CE283</f>
        <v>0</v>
      </c>
      <c r="CF1012">
        <f>Drivers!CF283</f>
        <v>0</v>
      </c>
      <c r="CG1012">
        <f>Drivers!CG283</f>
        <v>0</v>
      </c>
      <c r="CH1012">
        <f>Drivers!CH283</f>
        <v>0</v>
      </c>
      <c r="CI1012">
        <f>Drivers!CI283</f>
        <v>0</v>
      </c>
      <c r="CJ1012">
        <f>Drivers!CJ283</f>
        <v>0</v>
      </c>
      <c r="CK1012">
        <f>Drivers!CK283</f>
        <v>0</v>
      </c>
      <c r="CL1012">
        <f>Drivers!CL283</f>
        <v>0</v>
      </c>
      <c r="CM1012">
        <f>Drivers!CM283</f>
        <v>0</v>
      </c>
      <c r="CN1012">
        <f>Drivers!CN283</f>
        <v>0</v>
      </c>
      <c r="CO1012">
        <f>Drivers!CO283</f>
        <v>0</v>
      </c>
      <c r="CP1012">
        <f>Drivers!CP283</f>
        <v>0</v>
      </c>
      <c r="CQ1012">
        <f>Drivers!CQ283</f>
        <v>0</v>
      </c>
      <c r="CR1012">
        <f>Drivers!CR283</f>
        <v>0</v>
      </c>
      <c r="CS1012">
        <f>Drivers!CS283</f>
        <v>0</v>
      </c>
      <c r="CT1012">
        <f>Drivers!CT283</f>
        <v>0</v>
      </c>
      <c r="CU1012">
        <f>Drivers!CU283</f>
        <v>0</v>
      </c>
      <c r="CV1012">
        <f>Drivers!CV283</f>
        <v>0</v>
      </c>
      <c r="CW1012">
        <f>Drivers!CW283</f>
        <v>0</v>
      </c>
      <c r="CX1012">
        <f>Drivers!CX283</f>
        <v>0</v>
      </c>
      <c r="CY1012">
        <f>Drivers!CY283</f>
        <v>0</v>
      </c>
      <c r="CZ1012">
        <f>Drivers!CZ283</f>
        <v>0</v>
      </c>
      <c r="DA1012">
        <f>Drivers!DA283</f>
        <v>0</v>
      </c>
      <c r="DB1012">
        <f>Drivers!DB283</f>
        <v>0</v>
      </c>
      <c r="DC1012">
        <f>Drivers!DC283</f>
        <v>0</v>
      </c>
      <c r="DD1012">
        <f>Drivers!DD283</f>
        <v>0</v>
      </c>
      <c r="DE1012">
        <f>Drivers!DE283</f>
        <v>0</v>
      </c>
      <c r="DF1012">
        <f>Drivers!DF283</f>
        <v>0</v>
      </c>
      <c r="DG1012">
        <f>Drivers!DG283</f>
        <v>0</v>
      </c>
      <c r="DH1012">
        <f>Drivers!DH283</f>
        <v>0</v>
      </c>
      <c r="DI1012">
        <f>Drivers!DI283</f>
        <v>0</v>
      </c>
      <c r="DJ1012">
        <f>Drivers!DJ283</f>
        <v>0</v>
      </c>
      <c r="DK1012">
        <f>Drivers!DK283</f>
        <v>0</v>
      </c>
      <c r="DL1012">
        <f>Drivers!DL283</f>
        <v>0</v>
      </c>
      <c r="DM1012">
        <f>Drivers!DM283</f>
        <v>0</v>
      </c>
      <c r="DN1012">
        <f>Drivers!DN283</f>
        <v>0</v>
      </c>
      <c r="DO1012">
        <f>Drivers!DO283</f>
        <v>0</v>
      </c>
      <c r="DP1012">
        <f>Drivers!DP283</f>
        <v>0</v>
      </c>
      <c r="DQ1012">
        <f>Drivers!DQ283</f>
        <v>0</v>
      </c>
      <c r="DR1012">
        <f>Drivers!DR283</f>
        <v>0</v>
      </c>
      <c r="DS1012">
        <f>Drivers!DS283</f>
        <v>0</v>
      </c>
      <c r="DT1012">
        <f>Drivers!DT283</f>
        <v>0</v>
      </c>
      <c r="DU1012">
        <f>Drivers!DU283</f>
        <v>0</v>
      </c>
      <c r="DV1012">
        <f>Drivers!DV283</f>
        <v>0</v>
      </c>
      <c r="DW1012">
        <f>Drivers!DW283</f>
        <v>0</v>
      </c>
      <c r="DX1012">
        <f>Drivers!DX283</f>
        <v>0</v>
      </c>
      <c r="DY1012">
        <f>Drivers!DY283</f>
        <v>0</v>
      </c>
      <c r="DZ1012">
        <f>Drivers!DZ283</f>
        <v>0</v>
      </c>
      <c r="EA1012">
        <f>Drivers!EA283</f>
        <v>0</v>
      </c>
      <c r="EB1012">
        <f>Drivers!EB283</f>
        <v>0</v>
      </c>
      <c r="EC1012">
        <f>Drivers!EC283</f>
        <v>0</v>
      </c>
      <c r="ED1012">
        <f>Drivers!ED283</f>
        <v>2.5</v>
      </c>
      <c r="EE1012">
        <f>Drivers!EE283</f>
        <v>2</v>
      </c>
      <c r="EF1012">
        <f>Drivers!EF283</f>
        <v>1.5</v>
      </c>
      <c r="EG1012">
        <f>Drivers!EG283</f>
        <v>1</v>
      </c>
      <c r="EH1012">
        <f>Drivers!EH283</f>
        <v>0.75</v>
      </c>
      <c r="EI1012">
        <f>Drivers!EI283</f>
        <v>0.5</v>
      </c>
      <c r="EJ1012">
        <f>Drivers!EJ283</f>
        <v>0.35</v>
      </c>
      <c r="EK1012">
        <f>Drivers!EK283</f>
        <v>0</v>
      </c>
    </row>
    <row r="1013" spans="1:141">
      <c r="A1013">
        <f>Drivers!A285</f>
        <v>0</v>
      </c>
      <c r="B1013">
        <f>Drivers!B285</f>
        <v>0</v>
      </c>
      <c r="C1013">
        <f>Drivers!C285</f>
        <v>0</v>
      </c>
      <c r="D1013">
        <f>Drivers!D285</f>
        <v>0</v>
      </c>
      <c r="E1013">
        <f>Drivers!E285</f>
        <v>0</v>
      </c>
      <c r="F1013">
        <f>Drivers!F285</f>
        <v>0</v>
      </c>
      <c r="G1013">
        <f>Drivers!G285</f>
        <v>0</v>
      </c>
      <c r="H1013">
        <f>Drivers!H285</f>
        <v>0</v>
      </c>
      <c r="I1013" t="str">
        <f>Drivers!I285</f>
        <v>Bear Growth</v>
      </c>
      <c r="J1013">
        <f>Drivers!J285</f>
        <v>0</v>
      </c>
      <c r="K1013">
        <f>Drivers!K285</f>
        <v>0</v>
      </c>
      <c r="L1013">
        <f>Drivers!L285</f>
        <v>0</v>
      </c>
      <c r="M1013">
        <f>Drivers!M285</f>
        <v>0</v>
      </c>
      <c r="N1013">
        <f>Drivers!N285</f>
        <v>0</v>
      </c>
      <c r="O1013">
        <f>Drivers!O285</f>
        <v>0</v>
      </c>
      <c r="P1013">
        <f>Drivers!P285</f>
        <v>0</v>
      </c>
      <c r="Q1013">
        <f>Drivers!Q285</f>
        <v>0</v>
      </c>
      <c r="R1013">
        <f>Drivers!R285</f>
        <v>0</v>
      </c>
      <c r="S1013">
        <f>Drivers!S285</f>
        <v>0</v>
      </c>
      <c r="T1013">
        <f>Drivers!T285</f>
        <v>0</v>
      </c>
      <c r="U1013">
        <f>Drivers!U285</f>
        <v>0</v>
      </c>
      <c r="V1013">
        <f>Drivers!V285</f>
        <v>0</v>
      </c>
      <c r="W1013">
        <f>Drivers!W285</f>
        <v>0</v>
      </c>
      <c r="X1013">
        <f>Drivers!X285</f>
        <v>0</v>
      </c>
      <c r="Y1013">
        <f>Drivers!Y285</f>
        <v>0</v>
      </c>
      <c r="Z1013">
        <f>Drivers!Z285</f>
        <v>0</v>
      </c>
      <c r="AA1013">
        <f>Drivers!AA285</f>
        <v>0</v>
      </c>
      <c r="AB1013">
        <f>Drivers!AB285</f>
        <v>0</v>
      </c>
      <c r="AC1013">
        <f>Drivers!AC285</f>
        <v>0</v>
      </c>
      <c r="AD1013">
        <f>Drivers!AD285</f>
        <v>0</v>
      </c>
      <c r="AE1013">
        <f>Drivers!AE285</f>
        <v>0</v>
      </c>
      <c r="AF1013">
        <f>Drivers!AF285</f>
        <v>0</v>
      </c>
      <c r="AG1013">
        <f>Drivers!AG285</f>
        <v>0</v>
      </c>
      <c r="AH1013">
        <f>Drivers!AH285</f>
        <v>0</v>
      </c>
      <c r="AI1013">
        <f>Drivers!AI285</f>
        <v>0</v>
      </c>
      <c r="AJ1013">
        <f>Drivers!AJ285</f>
        <v>0</v>
      </c>
      <c r="AK1013">
        <f>Drivers!AK285</f>
        <v>0</v>
      </c>
      <c r="AL1013">
        <f>Drivers!AL285</f>
        <v>0</v>
      </c>
      <c r="AM1013">
        <f>Drivers!AM285</f>
        <v>0</v>
      </c>
      <c r="AN1013">
        <f>Drivers!AN285</f>
        <v>0</v>
      </c>
      <c r="AO1013">
        <f>Drivers!AO285</f>
        <v>0</v>
      </c>
      <c r="AP1013">
        <f>Drivers!AP285</f>
        <v>0</v>
      </c>
      <c r="AQ1013">
        <f>Drivers!AQ285</f>
        <v>0</v>
      </c>
      <c r="AR1013">
        <f>Drivers!AR285</f>
        <v>0</v>
      </c>
      <c r="AS1013">
        <f>Drivers!AS285</f>
        <v>0</v>
      </c>
      <c r="AT1013">
        <f>Drivers!AT285</f>
        <v>0</v>
      </c>
      <c r="AU1013">
        <f>Drivers!AU285</f>
        <v>0</v>
      </c>
      <c r="AV1013">
        <f>Drivers!AV285</f>
        <v>0</v>
      </c>
      <c r="AW1013">
        <f>Drivers!AW285</f>
        <v>0</v>
      </c>
      <c r="AX1013">
        <f>Drivers!AX285</f>
        <v>0</v>
      </c>
      <c r="AY1013">
        <f>Drivers!AY285</f>
        <v>0</v>
      </c>
      <c r="AZ1013">
        <f>Drivers!AZ285</f>
        <v>0</v>
      </c>
      <c r="BA1013">
        <f>Drivers!BA285</f>
        <v>0</v>
      </c>
      <c r="BB1013">
        <f>Drivers!BB285</f>
        <v>0</v>
      </c>
      <c r="BC1013">
        <f>Drivers!BC285</f>
        <v>0</v>
      </c>
      <c r="BD1013">
        <f>Drivers!BD285</f>
        <v>0</v>
      </c>
      <c r="BE1013">
        <f>Drivers!BE285</f>
        <v>0</v>
      </c>
      <c r="BF1013">
        <f>Drivers!BF285</f>
        <v>0</v>
      </c>
      <c r="BG1013">
        <f>Drivers!BG285</f>
        <v>0</v>
      </c>
      <c r="BH1013">
        <f>Drivers!BH285</f>
        <v>0</v>
      </c>
      <c r="BI1013">
        <f>Drivers!BI285</f>
        <v>0</v>
      </c>
      <c r="BJ1013">
        <f>Drivers!BJ285</f>
        <v>0</v>
      </c>
      <c r="BK1013">
        <f>Drivers!BK285</f>
        <v>0</v>
      </c>
      <c r="BL1013">
        <f>Drivers!BL285</f>
        <v>0</v>
      </c>
      <c r="BM1013">
        <f>Drivers!BM285</f>
        <v>0</v>
      </c>
      <c r="BN1013">
        <f>Drivers!BN285</f>
        <v>0</v>
      </c>
      <c r="BO1013">
        <f>Drivers!BO285</f>
        <v>0</v>
      </c>
      <c r="BP1013">
        <f>Drivers!BP285</f>
        <v>0</v>
      </c>
      <c r="BQ1013">
        <f>Drivers!BQ285</f>
        <v>0</v>
      </c>
      <c r="BR1013">
        <f>Drivers!BR285</f>
        <v>0</v>
      </c>
      <c r="BS1013">
        <f>Drivers!BS285</f>
        <v>0</v>
      </c>
      <c r="BT1013">
        <f>Drivers!BT285</f>
        <v>0</v>
      </c>
      <c r="BU1013">
        <f>Drivers!BU285</f>
        <v>0</v>
      </c>
      <c r="BV1013">
        <f>Drivers!BV285</f>
        <v>0</v>
      </c>
      <c r="BW1013">
        <f>Drivers!BW285</f>
        <v>0</v>
      </c>
      <c r="BX1013">
        <f>Drivers!BX285</f>
        <v>0</v>
      </c>
      <c r="BY1013">
        <f>Drivers!BY285</f>
        <v>0</v>
      </c>
      <c r="BZ1013">
        <f>Drivers!BZ285</f>
        <v>0</v>
      </c>
      <c r="CA1013">
        <f>Drivers!CA285</f>
        <v>0</v>
      </c>
      <c r="CB1013">
        <f>Drivers!CB285</f>
        <v>0</v>
      </c>
      <c r="CC1013">
        <f>Drivers!CC285</f>
        <v>0</v>
      </c>
      <c r="CD1013">
        <f>Drivers!CD285</f>
        <v>0</v>
      </c>
      <c r="CE1013">
        <f>Drivers!CE285</f>
        <v>0</v>
      </c>
      <c r="CF1013">
        <f>Drivers!CF285</f>
        <v>0</v>
      </c>
      <c r="CG1013">
        <f>Drivers!CG285</f>
        <v>0</v>
      </c>
      <c r="CH1013">
        <f>Drivers!CH285</f>
        <v>0</v>
      </c>
      <c r="CI1013">
        <f>Drivers!CI285</f>
        <v>0</v>
      </c>
      <c r="CJ1013">
        <f>Drivers!CJ285</f>
        <v>0</v>
      </c>
      <c r="CK1013">
        <f>Drivers!CK285</f>
        <v>0</v>
      </c>
      <c r="CL1013">
        <f>Drivers!CL285</f>
        <v>0</v>
      </c>
      <c r="CM1013">
        <f>Drivers!CM285</f>
        <v>0</v>
      </c>
      <c r="CN1013">
        <f>Drivers!CN285</f>
        <v>0</v>
      </c>
      <c r="CO1013">
        <f>Drivers!CO285</f>
        <v>0</v>
      </c>
      <c r="CP1013">
        <f>Drivers!CP285</f>
        <v>0</v>
      </c>
      <c r="CQ1013">
        <f>Drivers!CQ285</f>
        <v>0</v>
      </c>
      <c r="CR1013">
        <f>Drivers!CR285</f>
        <v>0</v>
      </c>
      <c r="CS1013">
        <f>Drivers!CS285</f>
        <v>0</v>
      </c>
      <c r="CT1013">
        <f>Drivers!CT285</f>
        <v>0</v>
      </c>
      <c r="CU1013">
        <f>Drivers!CU285</f>
        <v>0</v>
      </c>
      <c r="CV1013">
        <f>Drivers!CV285</f>
        <v>0</v>
      </c>
      <c r="CW1013">
        <f>Drivers!CW285</f>
        <v>0</v>
      </c>
      <c r="CX1013">
        <f>Drivers!CX285</f>
        <v>0</v>
      </c>
      <c r="CY1013">
        <f>Drivers!CY285</f>
        <v>0</v>
      </c>
      <c r="CZ1013">
        <f>Drivers!CZ285</f>
        <v>0</v>
      </c>
      <c r="DA1013">
        <f>Drivers!DA285</f>
        <v>0</v>
      </c>
      <c r="DB1013">
        <f>Drivers!DB285</f>
        <v>0</v>
      </c>
      <c r="DC1013">
        <f>Drivers!DC285</f>
        <v>0</v>
      </c>
      <c r="DD1013">
        <f>Drivers!DD285</f>
        <v>0</v>
      </c>
      <c r="DE1013">
        <f>Drivers!DE285</f>
        <v>0</v>
      </c>
      <c r="DF1013">
        <f>Drivers!DF285</f>
        <v>0</v>
      </c>
      <c r="DG1013">
        <f>Drivers!DG285</f>
        <v>0</v>
      </c>
      <c r="DH1013">
        <f>Drivers!DH285</f>
        <v>0</v>
      </c>
      <c r="DI1013">
        <f>Drivers!DI285</f>
        <v>0</v>
      </c>
      <c r="DJ1013">
        <f>Drivers!DJ285</f>
        <v>0</v>
      </c>
      <c r="DK1013">
        <f>Drivers!DK285</f>
        <v>0</v>
      </c>
      <c r="DL1013">
        <f>Drivers!DL285</f>
        <v>0</v>
      </c>
      <c r="DM1013">
        <f>Drivers!DM285</f>
        <v>0</v>
      </c>
      <c r="DN1013">
        <f>Drivers!DN285</f>
        <v>0</v>
      </c>
      <c r="DO1013">
        <f>Drivers!DO285</f>
        <v>0</v>
      </c>
      <c r="DP1013">
        <f>Drivers!DP285</f>
        <v>0</v>
      </c>
      <c r="DQ1013">
        <f>Drivers!DQ285</f>
        <v>0</v>
      </c>
      <c r="DR1013">
        <f>Drivers!DR285</f>
        <v>0</v>
      </c>
      <c r="DS1013">
        <f>Drivers!DS285</f>
        <v>0</v>
      </c>
      <c r="DT1013">
        <f>Drivers!DT285</f>
        <v>0</v>
      </c>
      <c r="DU1013">
        <f>Drivers!DU285</f>
        <v>0</v>
      </c>
      <c r="DV1013">
        <f>Drivers!DV285</f>
        <v>0</v>
      </c>
      <c r="DW1013">
        <f>Drivers!DW285</f>
        <v>0</v>
      </c>
      <c r="DX1013">
        <f>Drivers!DX285</f>
        <v>0</v>
      </c>
      <c r="DY1013">
        <f>Drivers!DY285</f>
        <v>0</v>
      </c>
      <c r="DZ1013">
        <f>Drivers!DZ285</f>
        <v>0</v>
      </c>
      <c r="EA1013">
        <f>Drivers!EA285</f>
        <v>0</v>
      </c>
      <c r="EB1013">
        <f>Drivers!EB285</f>
        <v>0</v>
      </c>
      <c r="EC1013">
        <f>Drivers!EC285</f>
        <v>0</v>
      </c>
      <c r="ED1013">
        <f>Drivers!ED285</f>
        <v>1.5</v>
      </c>
      <c r="EE1013">
        <f>Drivers!EE285</f>
        <v>0.85</v>
      </c>
      <c r="EF1013">
        <f>Drivers!EF285</f>
        <v>0.5</v>
      </c>
      <c r="EG1013">
        <f>Drivers!EG285</f>
        <v>0.4</v>
      </c>
      <c r="EH1013">
        <f>Drivers!EH285</f>
        <v>0.35</v>
      </c>
      <c r="EI1013">
        <f>Drivers!EI285</f>
        <v>0.25</v>
      </c>
      <c r="EJ1013">
        <f>Drivers!EJ285</f>
        <v>0.15</v>
      </c>
      <c r="EK1013">
        <f>Drivers!EK285</f>
        <v>0</v>
      </c>
    </row>
    <row r="1014" spans="1:141">
      <c r="A1014">
        <f>Drivers!A286</f>
        <v>0</v>
      </c>
      <c r="B1014">
        <f>Drivers!B286</f>
        <v>0</v>
      </c>
      <c r="C1014">
        <f>Drivers!C286</f>
        <v>0</v>
      </c>
      <c r="D1014">
        <f>Drivers!D286</f>
        <v>0</v>
      </c>
      <c r="E1014">
        <f>Drivers!E286</f>
        <v>0</v>
      </c>
      <c r="F1014">
        <f>Drivers!F286</f>
        <v>0</v>
      </c>
      <c r="G1014">
        <f>Drivers!G286</f>
        <v>0</v>
      </c>
      <c r="H1014">
        <f>Drivers!H286</f>
        <v>0</v>
      </c>
      <c r="I1014">
        <f>Drivers!I286</f>
        <v>0</v>
      </c>
      <c r="J1014">
        <f>Drivers!J286</f>
        <v>0</v>
      </c>
      <c r="K1014">
        <f>Drivers!K286</f>
        <v>0</v>
      </c>
      <c r="L1014">
        <f>Drivers!L286</f>
        <v>0</v>
      </c>
      <c r="M1014">
        <f>Drivers!M286</f>
        <v>0</v>
      </c>
      <c r="N1014">
        <f>Drivers!N286</f>
        <v>0</v>
      </c>
      <c r="O1014">
        <f>Drivers!O286</f>
        <v>0</v>
      </c>
      <c r="P1014">
        <f>Drivers!P286</f>
        <v>0</v>
      </c>
      <c r="Q1014">
        <f>Drivers!Q286</f>
        <v>0</v>
      </c>
      <c r="R1014">
        <f>Drivers!R286</f>
        <v>0</v>
      </c>
      <c r="S1014">
        <f>Drivers!S286</f>
        <v>0</v>
      </c>
      <c r="T1014">
        <f>Drivers!T286</f>
        <v>0</v>
      </c>
      <c r="U1014">
        <f>Drivers!U286</f>
        <v>0</v>
      </c>
      <c r="V1014">
        <f>Drivers!V286</f>
        <v>0</v>
      </c>
      <c r="W1014">
        <f>Drivers!W286</f>
        <v>0</v>
      </c>
      <c r="X1014">
        <f>Drivers!X286</f>
        <v>0</v>
      </c>
      <c r="Y1014">
        <f>Drivers!Y286</f>
        <v>0</v>
      </c>
      <c r="Z1014">
        <f>Drivers!Z286</f>
        <v>0</v>
      </c>
      <c r="AA1014">
        <f>Drivers!AA286</f>
        <v>0</v>
      </c>
      <c r="AB1014">
        <f>Drivers!AB286</f>
        <v>0</v>
      </c>
      <c r="AC1014">
        <f>Drivers!AC286</f>
        <v>0</v>
      </c>
      <c r="AD1014">
        <f>Drivers!AD286</f>
        <v>0</v>
      </c>
      <c r="AE1014">
        <f>Drivers!AE286</f>
        <v>0</v>
      </c>
      <c r="AF1014">
        <f>Drivers!AF286</f>
        <v>0</v>
      </c>
      <c r="AG1014">
        <f>Drivers!AG286</f>
        <v>0</v>
      </c>
      <c r="AH1014">
        <f>Drivers!AH286</f>
        <v>0</v>
      </c>
      <c r="AI1014">
        <f>Drivers!AI286</f>
        <v>0</v>
      </c>
      <c r="AJ1014">
        <f>Drivers!AJ286</f>
        <v>0</v>
      </c>
      <c r="AK1014">
        <f>Drivers!AK286</f>
        <v>0</v>
      </c>
      <c r="AL1014">
        <f>Drivers!AL286</f>
        <v>0</v>
      </c>
      <c r="AM1014">
        <f>Drivers!AM286</f>
        <v>0</v>
      </c>
      <c r="AN1014">
        <f>Drivers!AN286</f>
        <v>0</v>
      </c>
      <c r="AO1014">
        <f>Drivers!AO286</f>
        <v>0</v>
      </c>
      <c r="AP1014">
        <f>Drivers!AP286</f>
        <v>0</v>
      </c>
      <c r="AQ1014">
        <f>Drivers!AQ286</f>
        <v>0</v>
      </c>
      <c r="AR1014">
        <f>Drivers!AR286</f>
        <v>0</v>
      </c>
      <c r="AS1014">
        <f>Drivers!AS286</f>
        <v>0</v>
      </c>
      <c r="AT1014">
        <f>Drivers!AT286</f>
        <v>0</v>
      </c>
      <c r="AU1014">
        <f>Drivers!AU286</f>
        <v>0</v>
      </c>
      <c r="AV1014">
        <f>Drivers!AV286</f>
        <v>0</v>
      </c>
      <c r="AW1014">
        <f>Drivers!AW286</f>
        <v>0</v>
      </c>
      <c r="AX1014">
        <f>Drivers!AX286</f>
        <v>0</v>
      </c>
      <c r="AY1014">
        <f>Drivers!AY286</f>
        <v>0</v>
      </c>
      <c r="AZ1014">
        <f>Drivers!AZ286</f>
        <v>0</v>
      </c>
      <c r="BA1014">
        <f>Drivers!BA286</f>
        <v>0</v>
      </c>
      <c r="BB1014">
        <f>Drivers!BB286</f>
        <v>0</v>
      </c>
      <c r="BC1014">
        <f>Drivers!BC286</f>
        <v>0</v>
      </c>
      <c r="BD1014">
        <f>Drivers!BD286</f>
        <v>0</v>
      </c>
      <c r="BE1014">
        <f>Drivers!BE286</f>
        <v>0</v>
      </c>
      <c r="BF1014">
        <f>Drivers!BF286</f>
        <v>0</v>
      </c>
      <c r="BG1014">
        <f>Drivers!BG286</f>
        <v>0</v>
      </c>
      <c r="BH1014">
        <f>Drivers!BH286</f>
        <v>0</v>
      </c>
      <c r="BI1014">
        <f>Drivers!BI286</f>
        <v>0</v>
      </c>
      <c r="BJ1014">
        <f>Drivers!BJ286</f>
        <v>0</v>
      </c>
      <c r="BK1014">
        <f>Drivers!BK286</f>
        <v>0</v>
      </c>
      <c r="BL1014">
        <f>Drivers!BL286</f>
        <v>0</v>
      </c>
      <c r="BM1014">
        <f>Drivers!BM286</f>
        <v>0</v>
      </c>
      <c r="BN1014">
        <f>Drivers!BN286</f>
        <v>0</v>
      </c>
      <c r="BO1014">
        <f>Drivers!BO286</f>
        <v>0</v>
      </c>
      <c r="BP1014">
        <f>Drivers!BP286</f>
        <v>0</v>
      </c>
      <c r="BQ1014">
        <f>Drivers!BQ286</f>
        <v>0</v>
      </c>
      <c r="BR1014">
        <f>Drivers!BR286</f>
        <v>0</v>
      </c>
      <c r="BS1014">
        <f>Drivers!BS286</f>
        <v>0</v>
      </c>
      <c r="BT1014">
        <f>Drivers!BT286</f>
        <v>0</v>
      </c>
      <c r="BU1014">
        <f>Drivers!BU286</f>
        <v>0</v>
      </c>
      <c r="BV1014">
        <f>Drivers!BV286</f>
        <v>0</v>
      </c>
      <c r="BW1014">
        <f>Drivers!BW286</f>
        <v>0</v>
      </c>
      <c r="BX1014">
        <f>Drivers!BX286</f>
        <v>0</v>
      </c>
      <c r="BY1014">
        <f>Drivers!BY286</f>
        <v>0</v>
      </c>
      <c r="BZ1014">
        <f>Drivers!BZ286</f>
        <v>0</v>
      </c>
      <c r="CA1014">
        <f>Drivers!CA286</f>
        <v>0</v>
      </c>
      <c r="CB1014">
        <f>Drivers!CB286</f>
        <v>0</v>
      </c>
      <c r="CC1014">
        <f>Drivers!CC286</f>
        <v>0</v>
      </c>
      <c r="CD1014">
        <f>Drivers!CD286</f>
        <v>0</v>
      </c>
      <c r="CE1014">
        <f>Drivers!CE286</f>
        <v>0</v>
      </c>
      <c r="CF1014">
        <f>Drivers!CF286</f>
        <v>0</v>
      </c>
      <c r="CG1014">
        <f>Drivers!CG286</f>
        <v>0</v>
      </c>
      <c r="CH1014">
        <f>Drivers!CH286</f>
        <v>0</v>
      </c>
      <c r="CI1014">
        <f>Drivers!CI286</f>
        <v>0</v>
      </c>
      <c r="CJ1014">
        <f>Drivers!CJ286</f>
        <v>0</v>
      </c>
      <c r="CK1014">
        <f>Drivers!CK286</f>
        <v>0</v>
      </c>
      <c r="CL1014">
        <f>Drivers!CL286</f>
        <v>0</v>
      </c>
      <c r="CM1014">
        <f>Drivers!CM286</f>
        <v>0</v>
      </c>
      <c r="CN1014">
        <f>Drivers!CN286</f>
        <v>0</v>
      </c>
      <c r="CO1014">
        <f>Drivers!CO286</f>
        <v>0</v>
      </c>
      <c r="CP1014">
        <f>Drivers!CP286</f>
        <v>0</v>
      </c>
      <c r="CQ1014">
        <f>Drivers!CQ286</f>
        <v>0</v>
      </c>
      <c r="CR1014">
        <f>Drivers!CR286</f>
        <v>0</v>
      </c>
      <c r="CS1014">
        <f>Drivers!CS286</f>
        <v>0</v>
      </c>
      <c r="CT1014">
        <f>Drivers!CT286</f>
        <v>0</v>
      </c>
      <c r="CU1014">
        <f>Drivers!CU286</f>
        <v>0</v>
      </c>
      <c r="CV1014">
        <f>Drivers!CV286</f>
        <v>0</v>
      </c>
      <c r="CW1014">
        <f>Drivers!CW286</f>
        <v>0</v>
      </c>
      <c r="CX1014">
        <f>Drivers!CX286</f>
        <v>0</v>
      </c>
      <c r="CY1014">
        <f>Drivers!CY286</f>
        <v>0</v>
      </c>
      <c r="CZ1014">
        <f>Drivers!CZ286</f>
        <v>0</v>
      </c>
      <c r="DA1014">
        <f>Drivers!DA286</f>
        <v>0</v>
      </c>
      <c r="DB1014">
        <f>Drivers!DB286</f>
        <v>0</v>
      </c>
      <c r="DC1014">
        <f>Drivers!DC286</f>
        <v>0</v>
      </c>
      <c r="DD1014">
        <f>Drivers!DD286</f>
        <v>0</v>
      </c>
      <c r="DE1014">
        <f>Drivers!DE286</f>
        <v>0</v>
      </c>
      <c r="DF1014">
        <f>Drivers!DF286</f>
        <v>0</v>
      </c>
      <c r="DG1014">
        <f>Drivers!DG286</f>
        <v>0</v>
      </c>
      <c r="DH1014">
        <f>Drivers!DH286</f>
        <v>0</v>
      </c>
      <c r="DI1014">
        <f>Drivers!DI286</f>
        <v>0</v>
      </c>
      <c r="DJ1014">
        <f>Drivers!DJ286</f>
        <v>0</v>
      </c>
      <c r="DK1014">
        <f>Drivers!DK286</f>
        <v>0</v>
      </c>
      <c r="DL1014">
        <f>Drivers!DL286</f>
        <v>0</v>
      </c>
      <c r="DM1014">
        <f>Drivers!DM286</f>
        <v>0</v>
      </c>
      <c r="DN1014">
        <f>Drivers!DN286</f>
        <v>0</v>
      </c>
      <c r="DO1014">
        <f>Drivers!DO286</f>
        <v>0</v>
      </c>
      <c r="DP1014">
        <f>Drivers!DP286</f>
        <v>0</v>
      </c>
      <c r="DQ1014">
        <f>Drivers!DQ286</f>
        <v>0</v>
      </c>
      <c r="DR1014">
        <f>Drivers!DR286</f>
        <v>0</v>
      </c>
      <c r="DS1014">
        <f>Drivers!DS286</f>
        <v>0</v>
      </c>
      <c r="DT1014">
        <f>Drivers!DT286</f>
        <v>0</v>
      </c>
      <c r="DU1014">
        <f>Drivers!DU286</f>
        <v>0</v>
      </c>
      <c r="DV1014">
        <f>Drivers!DV286</f>
        <v>0</v>
      </c>
      <c r="DW1014">
        <f>Drivers!DW286</f>
        <v>0</v>
      </c>
      <c r="DX1014">
        <f>Drivers!DX286</f>
        <v>0</v>
      </c>
      <c r="DY1014">
        <f>Drivers!DY286</f>
        <v>0</v>
      </c>
      <c r="DZ1014">
        <f>Drivers!DZ286</f>
        <v>0</v>
      </c>
      <c r="EA1014">
        <f>Drivers!EA286</f>
        <v>0</v>
      </c>
      <c r="EB1014">
        <f>Drivers!EB286</f>
        <v>0</v>
      </c>
      <c r="EC1014">
        <f>Drivers!EC286</f>
        <v>0</v>
      </c>
      <c r="ED1014">
        <f>Drivers!ED286</f>
        <v>0</v>
      </c>
      <c r="EE1014">
        <f>Drivers!EE286</f>
        <v>0</v>
      </c>
      <c r="EF1014">
        <f>Drivers!EF286</f>
        <v>0</v>
      </c>
      <c r="EG1014">
        <f>Drivers!EG286</f>
        <v>0</v>
      </c>
      <c r="EH1014">
        <f>Drivers!EH286</f>
        <v>0</v>
      </c>
      <c r="EI1014">
        <f>Drivers!EI286</f>
        <v>0</v>
      </c>
      <c r="EJ1014">
        <f>Drivers!EJ286</f>
        <v>0</v>
      </c>
      <c r="EK1014">
        <f>Drivers!EK286</f>
        <v>0</v>
      </c>
    </row>
    <row r="1015" spans="1:141">
      <c r="A1015">
        <f>Drivers!A287</f>
        <v>0</v>
      </c>
      <c r="B1015">
        <f>Drivers!B287</f>
        <v>0</v>
      </c>
      <c r="C1015">
        <f>Drivers!C287</f>
        <v>0</v>
      </c>
      <c r="D1015">
        <f>Drivers!D287</f>
        <v>0</v>
      </c>
      <c r="E1015">
        <f>Drivers!E287</f>
        <v>0</v>
      </c>
      <c r="F1015">
        <f>Drivers!F287</f>
        <v>0</v>
      </c>
      <c r="G1015">
        <f>Drivers!G287</f>
        <v>0</v>
      </c>
      <c r="H1015">
        <f>Drivers!H287</f>
        <v>0</v>
      </c>
      <c r="I1015">
        <f>Drivers!I287</f>
        <v>0</v>
      </c>
      <c r="J1015">
        <f>Drivers!J287</f>
        <v>0</v>
      </c>
      <c r="K1015">
        <f>Drivers!K287</f>
        <v>0</v>
      </c>
      <c r="L1015">
        <f>Drivers!L287</f>
        <v>0</v>
      </c>
      <c r="M1015">
        <f>Drivers!M287</f>
        <v>0</v>
      </c>
      <c r="N1015">
        <f>Drivers!N287</f>
        <v>0</v>
      </c>
      <c r="O1015">
        <f>Drivers!O287</f>
        <v>0</v>
      </c>
      <c r="P1015">
        <f>Drivers!P287</f>
        <v>0</v>
      </c>
      <c r="Q1015">
        <f>Drivers!Q287</f>
        <v>0</v>
      </c>
      <c r="R1015">
        <f>Drivers!R287</f>
        <v>0</v>
      </c>
      <c r="S1015">
        <f>Drivers!S287</f>
        <v>0</v>
      </c>
      <c r="T1015">
        <f>Drivers!T287</f>
        <v>0</v>
      </c>
      <c r="U1015">
        <f>Drivers!U287</f>
        <v>0</v>
      </c>
      <c r="V1015">
        <f>Drivers!V287</f>
        <v>0</v>
      </c>
      <c r="W1015">
        <f>Drivers!W287</f>
        <v>0</v>
      </c>
      <c r="X1015">
        <f>Drivers!X287</f>
        <v>0</v>
      </c>
      <c r="Y1015">
        <f>Drivers!Y287</f>
        <v>0</v>
      </c>
      <c r="Z1015">
        <f>Drivers!Z287</f>
        <v>0</v>
      </c>
      <c r="AA1015">
        <f>Drivers!AA287</f>
        <v>0</v>
      </c>
      <c r="AB1015">
        <f>Drivers!AB287</f>
        <v>0</v>
      </c>
      <c r="AC1015">
        <f>Drivers!AC287</f>
        <v>0</v>
      </c>
      <c r="AD1015">
        <f>Drivers!AD287</f>
        <v>0</v>
      </c>
      <c r="AE1015">
        <f>Drivers!AE287</f>
        <v>0</v>
      </c>
      <c r="AF1015">
        <f>Drivers!AF287</f>
        <v>0</v>
      </c>
      <c r="AG1015">
        <f>Drivers!AG287</f>
        <v>0</v>
      </c>
      <c r="AH1015">
        <f>Drivers!AH287</f>
        <v>0</v>
      </c>
      <c r="AI1015">
        <f>Drivers!AI287</f>
        <v>0</v>
      </c>
      <c r="AJ1015">
        <f>Drivers!AJ287</f>
        <v>0</v>
      </c>
      <c r="AK1015">
        <f>Drivers!AK287</f>
        <v>0</v>
      </c>
      <c r="AL1015">
        <f>Drivers!AL287</f>
        <v>0</v>
      </c>
      <c r="AM1015">
        <f>Drivers!AM287</f>
        <v>0</v>
      </c>
      <c r="AN1015">
        <f>Drivers!AN287</f>
        <v>0</v>
      </c>
      <c r="AO1015">
        <f>Drivers!AO287</f>
        <v>0</v>
      </c>
      <c r="AP1015">
        <f>Drivers!AP287</f>
        <v>0</v>
      </c>
      <c r="AQ1015">
        <f>Drivers!AQ287</f>
        <v>0</v>
      </c>
      <c r="AR1015">
        <f>Drivers!AR287</f>
        <v>0</v>
      </c>
      <c r="AS1015">
        <f>Drivers!AS287</f>
        <v>0</v>
      </c>
      <c r="AT1015">
        <f>Drivers!AT287</f>
        <v>0</v>
      </c>
      <c r="AU1015">
        <f>Drivers!AU287</f>
        <v>0</v>
      </c>
      <c r="AV1015">
        <f>Drivers!AV287</f>
        <v>0</v>
      </c>
      <c r="AW1015">
        <f>Drivers!AW287</f>
        <v>0</v>
      </c>
      <c r="AX1015">
        <f>Drivers!AX287</f>
        <v>0</v>
      </c>
      <c r="AY1015">
        <f>Drivers!AY287</f>
        <v>0</v>
      </c>
      <c r="AZ1015">
        <f>Drivers!AZ287</f>
        <v>0</v>
      </c>
      <c r="BA1015">
        <f>Drivers!BA287</f>
        <v>0</v>
      </c>
      <c r="BB1015">
        <f>Drivers!BB287</f>
        <v>0</v>
      </c>
      <c r="BC1015">
        <f>Drivers!BC287</f>
        <v>0</v>
      </c>
      <c r="BD1015">
        <f>Drivers!BD287</f>
        <v>0</v>
      </c>
      <c r="BE1015">
        <f>Drivers!BE287</f>
        <v>0</v>
      </c>
      <c r="BF1015">
        <f>Drivers!BF287</f>
        <v>0</v>
      </c>
      <c r="BG1015">
        <f>Drivers!BG287</f>
        <v>0</v>
      </c>
      <c r="BH1015">
        <f>Drivers!BH287</f>
        <v>0</v>
      </c>
      <c r="BI1015">
        <f>Drivers!BI287</f>
        <v>0</v>
      </c>
      <c r="BJ1015">
        <f>Drivers!BJ287</f>
        <v>0</v>
      </c>
      <c r="BK1015">
        <f>Drivers!BK287</f>
        <v>0</v>
      </c>
      <c r="BL1015">
        <f>Drivers!BL287</f>
        <v>0</v>
      </c>
      <c r="BM1015">
        <f>Drivers!BM287</f>
        <v>0</v>
      </c>
      <c r="BN1015">
        <f>Drivers!BN287</f>
        <v>0</v>
      </c>
      <c r="BO1015">
        <f>Drivers!BO287</f>
        <v>0</v>
      </c>
      <c r="BP1015">
        <f>Drivers!BP287</f>
        <v>0</v>
      </c>
      <c r="BQ1015">
        <f>Drivers!BQ287</f>
        <v>0</v>
      </c>
      <c r="BR1015">
        <f>Drivers!BR287</f>
        <v>0</v>
      </c>
      <c r="BS1015">
        <f>Drivers!BS287</f>
        <v>0</v>
      </c>
      <c r="BT1015">
        <f>Drivers!BT287</f>
        <v>0</v>
      </c>
      <c r="BU1015">
        <f>Drivers!BU287</f>
        <v>0</v>
      </c>
      <c r="BV1015">
        <f>Drivers!BV287</f>
        <v>0</v>
      </c>
      <c r="BW1015">
        <f>Drivers!BW287</f>
        <v>0</v>
      </c>
      <c r="BX1015">
        <f>Drivers!BX287</f>
        <v>0</v>
      </c>
      <c r="BY1015">
        <f>Drivers!BY287</f>
        <v>0</v>
      </c>
      <c r="BZ1015">
        <f>Drivers!BZ287</f>
        <v>0</v>
      </c>
      <c r="CA1015">
        <f>Drivers!CA287</f>
        <v>0</v>
      </c>
      <c r="CB1015">
        <f>Drivers!CB287</f>
        <v>0</v>
      </c>
      <c r="CC1015">
        <f>Drivers!CC287</f>
        <v>0</v>
      </c>
      <c r="CD1015">
        <f>Drivers!CD287</f>
        <v>0</v>
      </c>
      <c r="CE1015">
        <f>Drivers!CE287</f>
        <v>0</v>
      </c>
      <c r="CF1015">
        <f>Drivers!CF287</f>
        <v>0</v>
      </c>
      <c r="CG1015">
        <f>Drivers!CG287</f>
        <v>0</v>
      </c>
      <c r="CH1015">
        <f>Drivers!CH287</f>
        <v>0</v>
      </c>
      <c r="CI1015">
        <f>Drivers!CI287</f>
        <v>0</v>
      </c>
      <c r="CJ1015">
        <f>Drivers!CJ287</f>
        <v>0</v>
      </c>
      <c r="CK1015">
        <f>Drivers!CK287</f>
        <v>0</v>
      </c>
      <c r="CL1015">
        <f>Drivers!CL287</f>
        <v>0</v>
      </c>
      <c r="CM1015">
        <f>Drivers!CM287</f>
        <v>0</v>
      </c>
      <c r="CN1015">
        <f>Drivers!CN287</f>
        <v>0</v>
      </c>
      <c r="CO1015">
        <f>Drivers!CO287</f>
        <v>0</v>
      </c>
      <c r="CP1015">
        <f>Drivers!CP287</f>
        <v>0</v>
      </c>
      <c r="CQ1015">
        <f>Drivers!CQ287</f>
        <v>0</v>
      </c>
      <c r="CR1015">
        <f>Drivers!CR287</f>
        <v>0</v>
      </c>
      <c r="CS1015">
        <f>Drivers!CS287</f>
        <v>0</v>
      </c>
      <c r="CT1015">
        <f>Drivers!CT287</f>
        <v>0</v>
      </c>
      <c r="CU1015">
        <f>Drivers!CU287</f>
        <v>0</v>
      </c>
      <c r="CV1015">
        <f>Drivers!CV287</f>
        <v>0</v>
      </c>
      <c r="CW1015">
        <f>Drivers!CW287</f>
        <v>0</v>
      </c>
      <c r="CX1015">
        <f>Drivers!CX287</f>
        <v>0</v>
      </c>
      <c r="CY1015">
        <f>Drivers!CY287</f>
        <v>0</v>
      </c>
      <c r="CZ1015">
        <f>Drivers!CZ287</f>
        <v>0</v>
      </c>
      <c r="DA1015">
        <f>Drivers!DA287</f>
        <v>0</v>
      </c>
      <c r="DB1015">
        <f>Drivers!DB287</f>
        <v>0</v>
      </c>
      <c r="DC1015">
        <f>Drivers!DC287</f>
        <v>0</v>
      </c>
      <c r="DD1015">
        <f>Drivers!DD287</f>
        <v>0</v>
      </c>
      <c r="DE1015">
        <f>Drivers!DE287</f>
        <v>0</v>
      </c>
      <c r="DF1015">
        <f>Drivers!DF287</f>
        <v>0</v>
      </c>
      <c r="DG1015">
        <f>Drivers!DG287</f>
        <v>0</v>
      </c>
      <c r="DH1015">
        <f>Drivers!DH287</f>
        <v>0</v>
      </c>
      <c r="DI1015">
        <f>Drivers!DI287</f>
        <v>0</v>
      </c>
      <c r="DJ1015">
        <f>Drivers!DJ287</f>
        <v>0</v>
      </c>
      <c r="DK1015">
        <f>Drivers!DK287</f>
        <v>0</v>
      </c>
      <c r="DL1015">
        <f>Drivers!DL287</f>
        <v>0</v>
      </c>
      <c r="DM1015">
        <f>Drivers!DM287</f>
        <v>0</v>
      </c>
      <c r="DN1015">
        <f>Drivers!DN287</f>
        <v>0</v>
      </c>
      <c r="DO1015">
        <f>Drivers!DO287</f>
        <v>0</v>
      </c>
      <c r="DP1015">
        <f>Drivers!DP287</f>
        <v>0</v>
      </c>
      <c r="DQ1015">
        <f>Drivers!DQ287</f>
        <v>0</v>
      </c>
      <c r="DR1015">
        <f>Drivers!DR287</f>
        <v>0</v>
      </c>
      <c r="DS1015">
        <f>Drivers!DS287</f>
        <v>0</v>
      </c>
      <c r="DT1015">
        <f>Drivers!DT287</f>
        <v>0</v>
      </c>
      <c r="DU1015">
        <f>Drivers!DU287</f>
        <v>0</v>
      </c>
      <c r="DV1015">
        <f>Drivers!DV287</f>
        <v>0</v>
      </c>
      <c r="DW1015">
        <f>Drivers!DW287</f>
        <v>0</v>
      </c>
      <c r="DX1015">
        <f>Drivers!DX287</f>
        <v>0</v>
      </c>
      <c r="DY1015">
        <f>Drivers!DY287</f>
        <v>0</v>
      </c>
      <c r="DZ1015">
        <f>Drivers!DZ287</f>
        <v>0</v>
      </c>
      <c r="EA1015">
        <f>Drivers!EA287</f>
        <v>0</v>
      </c>
      <c r="EB1015">
        <f>Drivers!EB287</f>
        <v>0</v>
      </c>
      <c r="EC1015">
        <f>Drivers!EC287</f>
        <v>0</v>
      </c>
      <c r="ED1015">
        <f>Drivers!ED287</f>
        <v>0</v>
      </c>
      <c r="EE1015">
        <f>Drivers!EE287</f>
        <v>0</v>
      </c>
      <c r="EF1015">
        <f>Drivers!EF287</f>
        <v>0</v>
      </c>
      <c r="EG1015">
        <f>Drivers!EG287</f>
        <v>0</v>
      </c>
      <c r="EH1015">
        <f>Drivers!EH287</f>
        <v>0</v>
      </c>
      <c r="EI1015">
        <f>Drivers!EI287</f>
        <v>0</v>
      </c>
      <c r="EJ1015">
        <f>Drivers!EJ287</f>
        <v>0</v>
      </c>
      <c r="EK1015">
        <f>Drivers!EK287</f>
        <v>0</v>
      </c>
    </row>
    <row r="1016" spans="1:141">
      <c r="A1016">
        <f>Drivers!A288</f>
        <v>0</v>
      </c>
      <c r="B1016">
        <f>Drivers!B288</f>
        <v>0</v>
      </c>
      <c r="C1016">
        <f>Drivers!C288</f>
        <v>0</v>
      </c>
      <c r="D1016">
        <f>Drivers!D288</f>
        <v>0</v>
      </c>
      <c r="E1016">
        <f>Drivers!E288</f>
        <v>0</v>
      </c>
      <c r="F1016">
        <f>Drivers!F288</f>
        <v>0</v>
      </c>
      <c r="G1016">
        <f>Drivers!G288</f>
        <v>0</v>
      </c>
      <c r="H1016">
        <f>Drivers!H288</f>
        <v>0</v>
      </c>
      <c r="I1016" t="str">
        <f>Drivers!I288</f>
        <v>Average Home Price</v>
      </c>
      <c r="J1016">
        <f>Drivers!J288</f>
        <v>0</v>
      </c>
      <c r="K1016">
        <f>Drivers!K288</f>
        <v>0</v>
      </c>
      <c r="L1016">
        <f>Drivers!L288</f>
        <v>0</v>
      </c>
      <c r="M1016">
        <f>Drivers!M288</f>
        <v>0</v>
      </c>
      <c r="N1016">
        <f>Drivers!N288</f>
        <v>0</v>
      </c>
      <c r="O1016">
        <f>Drivers!O288</f>
        <v>0</v>
      </c>
      <c r="P1016">
        <f>Drivers!P288</f>
        <v>0</v>
      </c>
      <c r="Q1016">
        <f>Drivers!Q288</f>
        <v>0</v>
      </c>
      <c r="R1016">
        <f>Drivers!R288</f>
        <v>0</v>
      </c>
      <c r="S1016">
        <f>Drivers!S288</f>
        <v>0</v>
      </c>
      <c r="T1016">
        <f>Drivers!T288</f>
        <v>0</v>
      </c>
      <c r="U1016">
        <f>Drivers!U288</f>
        <v>0</v>
      </c>
      <c r="V1016">
        <f>Drivers!V288</f>
        <v>0</v>
      </c>
      <c r="W1016">
        <f>Drivers!W288</f>
        <v>0</v>
      </c>
      <c r="X1016">
        <f>Drivers!X288</f>
        <v>0</v>
      </c>
      <c r="Y1016">
        <f>Drivers!Y288</f>
        <v>0</v>
      </c>
      <c r="Z1016">
        <f>Drivers!Z288</f>
        <v>0</v>
      </c>
      <c r="AA1016">
        <f>Drivers!AA288</f>
        <v>0</v>
      </c>
      <c r="AB1016">
        <f>Drivers!AB288</f>
        <v>0</v>
      </c>
      <c r="AC1016">
        <f>Drivers!AC288</f>
        <v>0</v>
      </c>
      <c r="AD1016">
        <f>Drivers!AD288</f>
        <v>0</v>
      </c>
      <c r="AE1016">
        <f>Drivers!AE288</f>
        <v>0</v>
      </c>
      <c r="AF1016">
        <f>Drivers!AF288</f>
        <v>0</v>
      </c>
      <c r="AG1016">
        <f>Drivers!AG288</f>
        <v>0</v>
      </c>
      <c r="AH1016">
        <f>Drivers!AH288</f>
        <v>0</v>
      </c>
      <c r="AI1016">
        <f>Drivers!AI288</f>
        <v>0</v>
      </c>
      <c r="AJ1016">
        <f>Drivers!AJ288</f>
        <v>0</v>
      </c>
      <c r="AK1016">
        <f>Drivers!AK288</f>
        <v>0</v>
      </c>
      <c r="AL1016">
        <f>Drivers!AL288</f>
        <v>0</v>
      </c>
      <c r="AM1016">
        <f>Drivers!AM288</f>
        <v>0</v>
      </c>
      <c r="AN1016">
        <f>Drivers!AN288</f>
        <v>0</v>
      </c>
      <c r="AO1016">
        <f>Drivers!AO288</f>
        <v>0</v>
      </c>
      <c r="AP1016">
        <f>Drivers!AP288</f>
        <v>0</v>
      </c>
      <c r="AQ1016">
        <f>Drivers!AQ288</f>
        <v>0</v>
      </c>
      <c r="AR1016">
        <f>Drivers!AR288</f>
        <v>0</v>
      </c>
      <c r="AS1016">
        <f>Drivers!AS288</f>
        <v>0</v>
      </c>
      <c r="AT1016">
        <f>Drivers!AT288</f>
        <v>0</v>
      </c>
      <c r="AU1016">
        <f>Drivers!AU288</f>
        <v>0</v>
      </c>
      <c r="AV1016">
        <f>Drivers!AV288</f>
        <v>0</v>
      </c>
      <c r="AW1016">
        <f>Drivers!AW288</f>
        <v>0</v>
      </c>
      <c r="AX1016">
        <f>Drivers!AX288</f>
        <v>0</v>
      </c>
      <c r="AY1016">
        <f>Drivers!AY288</f>
        <v>0</v>
      </c>
      <c r="AZ1016">
        <f>Drivers!AZ288</f>
        <v>0</v>
      </c>
      <c r="BA1016">
        <f>Drivers!BA288</f>
        <v>0</v>
      </c>
      <c r="BB1016">
        <f>Drivers!BB288</f>
        <v>0</v>
      </c>
      <c r="BC1016">
        <f>Drivers!BC288</f>
        <v>0</v>
      </c>
      <c r="BD1016">
        <f>Drivers!BD288</f>
        <v>0</v>
      </c>
      <c r="BE1016">
        <f>Drivers!BE288</f>
        <v>0</v>
      </c>
      <c r="BF1016">
        <f>Drivers!BF288</f>
        <v>0</v>
      </c>
      <c r="BG1016">
        <f>Drivers!BG288</f>
        <v>0</v>
      </c>
      <c r="BH1016">
        <f>Drivers!BH288</f>
        <v>0</v>
      </c>
      <c r="BI1016">
        <f>Drivers!BI288</f>
        <v>0</v>
      </c>
      <c r="BJ1016">
        <f>Drivers!BJ288</f>
        <v>0</v>
      </c>
      <c r="BK1016">
        <f>Drivers!BK288</f>
        <v>0</v>
      </c>
      <c r="BL1016">
        <f>Drivers!BL288</f>
        <v>0</v>
      </c>
      <c r="BM1016">
        <f>Drivers!BM288</f>
        <v>0</v>
      </c>
      <c r="BN1016">
        <f>Drivers!BN288</f>
        <v>0</v>
      </c>
      <c r="BO1016">
        <f>Drivers!BO288</f>
        <v>0</v>
      </c>
      <c r="BP1016">
        <f>Drivers!BP288</f>
        <v>0</v>
      </c>
      <c r="BQ1016">
        <f>Drivers!BQ288</f>
        <v>0</v>
      </c>
      <c r="BR1016">
        <f>Drivers!BR288</f>
        <v>0</v>
      </c>
      <c r="BS1016">
        <f>Drivers!BS288</f>
        <v>0</v>
      </c>
      <c r="BT1016">
        <f>Drivers!BT288</f>
        <v>0</v>
      </c>
      <c r="BU1016">
        <f>Drivers!BU288</f>
        <v>0</v>
      </c>
      <c r="BV1016">
        <f>Drivers!BV288</f>
        <v>0</v>
      </c>
      <c r="BW1016">
        <f>Drivers!BW288</f>
        <v>0</v>
      </c>
      <c r="BX1016">
        <f>Drivers!BX288</f>
        <v>0</v>
      </c>
      <c r="BY1016">
        <f>Drivers!BY288</f>
        <v>0</v>
      </c>
      <c r="BZ1016">
        <f>Drivers!BZ288</f>
        <v>0</v>
      </c>
      <c r="CA1016">
        <f>Drivers!CA288</f>
        <v>0</v>
      </c>
      <c r="CB1016">
        <f>Drivers!CB288</f>
        <v>0</v>
      </c>
      <c r="CC1016">
        <f>Drivers!CC288</f>
        <v>0</v>
      </c>
      <c r="CD1016">
        <f>Drivers!CD288</f>
        <v>0</v>
      </c>
      <c r="CE1016">
        <f>Drivers!CE288</f>
        <v>316855.65524697187</v>
      </c>
      <c r="CF1016">
        <f>Drivers!CF288</f>
        <v>316855.65524697187</v>
      </c>
      <c r="CG1016">
        <f>Drivers!CG288</f>
        <v>316855.65524697187</v>
      </c>
      <c r="CH1016">
        <f>Drivers!CH288</f>
        <v>0</v>
      </c>
      <c r="CI1016">
        <f>Drivers!CI288</f>
        <v>0</v>
      </c>
      <c r="CJ1016">
        <f>Drivers!CJ288</f>
        <v>0</v>
      </c>
      <c r="CK1016">
        <f>Drivers!CK288</f>
        <v>0</v>
      </c>
      <c r="CL1016">
        <f>Drivers!CL288</f>
        <v>0</v>
      </c>
      <c r="CM1016">
        <f>Drivers!CM288</f>
        <v>0</v>
      </c>
      <c r="CN1016">
        <f>Drivers!CN288</f>
        <v>0</v>
      </c>
      <c r="CO1016">
        <f>Drivers!CO288</f>
        <v>0</v>
      </c>
      <c r="CP1016">
        <f>Drivers!CP288</f>
        <v>0</v>
      </c>
      <c r="CQ1016">
        <f>Drivers!CQ288</f>
        <v>0</v>
      </c>
      <c r="CR1016">
        <f>Drivers!CR288</f>
        <v>0</v>
      </c>
      <c r="CS1016">
        <f>Drivers!CS288</f>
        <v>0</v>
      </c>
      <c r="CT1016">
        <f>Drivers!CT288</f>
        <v>0</v>
      </c>
      <c r="CU1016">
        <f>Drivers!CU288</f>
        <v>0</v>
      </c>
      <c r="CV1016">
        <f>Drivers!CV288</f>
        <v>0</v>
      </c>
      <c r="CW1016">
        <f>Drivers!CW288</f>
        <v>0</v>
      </c>
      <c r="CX1016">
        <f>Drivers!CX288</f>
        <v>0</v>
      </c>
      <c r="CY1016">
        <f>Drivers!CY288</f>
        <v>0</v>
      </c>
      <c r="CZ1016">
        <f>Drivers!CZ288</f>
        <v>0</v>
      </c>
      <c r="DA1016">
        <f>Drivers!DA288</f>
        <v>0</v>
      </c>
      <c r="DB1016">
        <f>Drivers!DB288</f>
        <v>0</v>
      </c>
      <c r="DC1016">
        <f>Drivers!DC288</f>
        <v>0</v>
      </c>
      <c r="DD1016">
        <f>Drivers!DD288</f>
        <v>0</v>
      </c>
      <c r="DE1016">
        <f>Drivers!DE288</f>
        <v>0</v>
      </c>
      <c r="DF1016">
        <f>Drivers!DF288</f>
        <v>0</v>
      </c>
      <c r="DG1016">
        <f>Drivers!DG288</f>
        <v>0</v>
      </c>
      <c r="DH1016">
        <f>Drivers!DH288</f>
        <v>0</v>
      </c>
      <c r="DI1016">
        <f>Drivers!DI288</f>
        <v>0</v>
      </c>
      <c r="DJ1016">
        <f>Drivers!DJ288</f>
        <v>0</v>
      </c>
      <c r="DK1016">
        <f>Drivers!DK288</f>
        <v>0</v>
      </c>
      <c r="DL1016">
        <f>Drivers!DL288</f>
        <v>0</v>
      </c>
      <c r="DM1016">
        <f>Drivers!DM288</f>
        <v>0</v>
      </c>
      <c r="DN1016">
        <f>Drivers!DN288</f>
        <v>0</v>
      </c>
      <c r="DO1016">
        <f>Drivers!DO288</f>
        <v>0</v>
      </c>
      <c r="DP1016">
        <f>Drivers!DP288</f>
        <v>0</v>
      </c>
      <c r="DQ1016">
        <f>Drivers!DQ288</f>
        <v>0</v>
      </c>
      <c r="DR1016">
        <f>Drivers!DR288</f>
        <v>0</v>
      </c>
      <c r="DS1016">
        <f>Drivers!DS288</f>
        <v>0</v>
      </c>
      <c r="DT1016">
        <f>Drivers!DT288</f>
        <v>0</v>
      </c>
      <c r="DU1016">
        <f>Drivers!DU288</f>
        <v>0</v>
      </c>
      <c r="DV1016">
        <f>Drivers!DV288</f>
        <v>0</v>
      </c>
      <c r="DW1016">
        <f>Drivers!DW288</f>
        <v>0</v>
      </c>
      <c r="DX1016">
        <f>Drivers!DX288</f>
        <v>0</v>
      </c>
      <c r="DY1016">
        <f>Drivers!DY288</f>
        <v>0</v>
      </c>
      <c r="DZ1016">
        <f>Drivers!DZ288</f>
        <v>0</v>
      </c>
      <c r="EA1016">
        <f>Drivers!EA288</f>
        <v>0</v>
      </c>
      <c r="EB1016">
        <f>Drivers!EB288</f>
        <v>0</v>
      </c>
      <c r="EC1016">
        <f>Drivers!EC288</f>
        <v>316855.65524697187</v>
      </c>
      <c r="ED1016">
        <f>Drivers!ED288</f>
        <v>323192.76835191133</v>
      </c>
      <c r="EE1016">
        <f>Drivers!EE288</f>
        <v>329656.62371894956</v>
      </c>
      <c r="EF1016">
        <f>Drivers!EF288</f>
        <v>336249.75619332853</v>
      </c>
      <c r="EG1016">
        <f>Drivers!EG288</f>
        <v>342974.75131719513</v>
      </c>
      <c r="EH1016">
        <f>Drivers!EH288</f>
        <v>349834.24634353904</v>
      </c>
      <c r="EI1016">
        <f>Drivers!EI288</f>
        <v>356830.93127040984</v>
      </c>
      <c r="EJ1016">
        <f>Drivers!EJ288</f>
        <v>363967.54989581805</v>
      </c>
      <c r="EK1016">
        <f>Drivers!EK288</f>
        <v>0</v>
      </c>
    </row>
    <row r="1017" spans="1:141">
      <c r="A1017">
        <f>Drivers!A289</f>
        <v>0</v>
      </c>
      <c r="B1017">
        <f>Drivers!B289</f>
        <v>0</v>
      </c>
      <c r="C1017">
        <f>Drivers!C289</f>
        <v>0</v>
      </c>
      <c r="D1017">
        <f>Drivers!D289</f>
        <v>0</v>
      </c>
      <c r="E1017">
        <f>Drivers!E289</f>
        <v>0</v>
      </c>
      <c r="F1017">
        <f>Drivers!F289</f>
        <v>0</v>
      </c>
      <c r="G1017">
        <f>Drivers!G289</f>
        <v>0</v>
      </c>
      <c r="H1017">
        <f>Drivers!H289</f>
        <v>0</v>
      </c>
      <c r="I1017" t="str">
        <f>Drivers!I289</f>
        <v>Implied Homes Sold</v>
      </c>
      <c r="J1017">
        <f>Drivers!J289</f>
        <v>0</v>
      </c>
      <c r="K1017">
        <f>Drivers!K289</f>
        <v>0</v>
      </c>
      <c r="L1017">
        <f>Drivers!L289</f>
        <v>0</v>
      </c>
      <c r="M1017">
        <f>Drivers!M289</f>
        <v>0</v>
      </c>
      <c r="N1017">
        <f>Drivers!N289</f>
        <v>0</v>
      </c>
      <c r="O1017">
        <f>Drivers!O289</f>
        <v>0</v>
      </c>
      <c r="P1017">
        <f>Drivers!P289</f>
        <v>0</v>
      </c>
      <c r="Q1017">
        <f>Drivers!Q289</f>
        <v>0</v>
      </c>
      <c r="R1017">
        <f>Drivers!R289</f>
        <v>0</v>
      </c>
      <c r="S1017">
        <f>Drivers!S289</f>
        <v>0</v>
      </c>
      <c r="T1017">
        <f>Drivers!T289</f>
        <v>0</v>
      </c>
      <c r="U1017">
        <f>Drivers!U289</f>
        <v>0</v>
      </c>
      <c r="V1017">
        <f>Drivers!V289</f>
        <v>0</v>
      </c>
      <c r="W1017">
        <f>Drivers!W289</f>
        <v>0</v>
      </c>
      <c r="X1017">
        <f>Drivers!X289</f>
        <v>0</v>
      </c>
      <c r="Y1017">
        <f>Drivers!Y289</f>
        <v>0</v>
      </c>
      <c r="Z1017">
        <f>Drivers!Z289</f>
        <v>0</v>
      </c>
      <c r="AA1017">
        <f>Drivers!AA289</f>
        <v>0</v>
      </c>
      <c r="AB1017">
        <f>Drivers!AB289</f>
        <v>0</v>
      </c>
      <c r="AC1017">
        <f>Drivers!AC289</f>
        <v>0</v>
      </c>
      <c r="AD1017">
        <f>Drivers!AD289</f>
        <v>0</v>
      </c>
      <c r="AE1017">
        <f>Drivers!AE289</f>
        <v>0</v>
      </c>
      <c r="AF1017">
        <f>Drivers!AF289</f>
        <v>0</v>
      </c>
      <c r="AG1017">
        <f>Drivers!AG289</f>
        <v>0</v>
      </c>
      <c r="AH1017">
        <f>Drivers!AH289</f>
        <v>0</v>
      </c>
      <c r="AI1017">
        <f>Drivers!AI289</f>
        <v>0</v>
      </c>
      <c r="AJ1017">
        <f>Drivers!AJ289</f>
        <v>0</v>
      </c>
      <c r="AK1017">
        <f>Drivers!AK289</f>
        <v>0</v>
      </c>
      <c r="AL1017">
        <f>Drivers!AL289</f>
        <v>0</v>
      </c>
      <c r="AM1017">
        <f>Drivers!AM289</f>
        <v>0</v>
      </c>
      <c r="AN1017">
        <f>Drivers!AN289</f>
        <v>0</v>
      </c>
      <c r="AO1017">
        <f>Drivers!AO289</f>
        <v>0</v>
      </c>
      <c r="AP1017">
        <f>Drivers!AP289</f>
        <v>0</v>
      </c>
      <c r="AQ1017">
        <f>Drivers!AQ289</f>
        <v>0</v>
      </c>
      <c r="AR1017">
        <f>Drivers!AR289</f>
        <v>0</v>
      </c>
      <c r="AS1017">
        <f>Drivers!AS289</f>
        <v>0</v>
      </c>
      <c r="AT1017">
        <f>Drivers!AT289</f>
        <v>0</v>
      </c>
      <c r="AU1017">
        <f>Drivers!AU289</f>
        <v>0</v>
      </c>
      <c r="AV1017">
        <f>Drivers!AV289</f>
        <v>0</v>
      </c>
      <c r="AW1017">
        <f>Drivers!AW289</f>
        <v>0</v>
      </c>
      <c r="AX1017">
        <f>Drivers!AX289</f>
        <v>0</v>
      </c>
      <c r="AY1017">
        <f>Drivers!AY289</f>
        <v>0</v>
      </c>
      <c r="AZ1017">
        <f>Drivers!AZ289</f>
        <v>0</v>
      </c>
      <c r="BA1017">
        <f>Drivers!BA289</f>
        <v>0</v>
      </c>
      <c r="BB1017">
        <f>Drivers!BB289</f>
        <v>0</v>
      </c>
      <c r="BC1017">
        <f>Drivers!BC289</f>
        <v>0</v>
      </c>
      <c r="BD1017">
        <f>Drivers!BD289</f>
        <v>0</v>
      </c>
      <c r="BE1017">
        <f>Drivers!BE289</f>
        <v>0</v>
      </c>
      <c r="BF1017">
        <f>Drivers!BF289</f>
        <v>0</v>
      </c>
      <c r="BG1017">
        <f>Drivers!BG289</f>
        <v>0</v>
      </c>
      <c r="BH1017">
        <f>Drivers!BH289</f>
        <v>0</v>
      </c>
      <c r="BI1017">
        <f>Drivers!BI289</f>
        <v>0</v>
      </c>
      <c r="BJ1017">
        <f>Drivers!BJ289</f>
        <v>0</v>
      </c>
      <c r="BK1017">
        <f>Drivers!BK289</f>
        <v>0</v>
      </c>
      <c r="BL1017">
        <f>Drivers!BL289</f>
        <v>0</v>
      </c>
      <c r="BM1017">
        <f>Drivers!BM289</f>
        <v>0</v>
      </c>
      <c r="BN1017">
        <f>Drivers!BN289</f>
        <v>0</v>
      </c>
      <c r="BO1017">
        <f>Drivers!BO289</f>
        <v>0</v>
      </c>
      <c r="BP1017">
        <f>Drivers!BP289</f>
        <v>0</v>
      </c>
      <c r="BQ1017">
        <f>Drivers!BQ289</f>
        <v>0</v>
      </c>
      <c r="BR1017">
        <f>Drivers!BR289</f>
        <v>0</v>
      </c>
      <c r="BS1017">
        <f>Drivers!BS289</f>
        <v>0</v>
      </c>
      <c r="BT1017">
        <f>Drivers!BT289</f>
        <v>0</v>
      </c>
      <c r="BU1017">
        <f>Drivers!BU289</f>
        <v>0</v>
      </c>
      <c r="BV1017">
        <f>Drivers!BV289</f>
        <v>0</v>
      </c>
      <c r="BW1017">
        <f>Drivers!BW289</f>
        <v>0</v>
      </c>
      <c r="BX1017">
        <f>Drivers!BX289</f>
        <v>0</v>
      </c>
      <c r="BY1017">
        <f>Drivers!BY289</f>
        <v>0</v>
      </c>
      <c r="BZ1017">
        <f>Drivers!BZ289</f>
        <v>0</v>
      </c>
      <c r="CA1017">
        <f>Drivers!CA289</f>
        <v>0</v>
      </c>
      <c r="CB1017">
        <f>Drivers!CB289</f>
        <v>0</v>
      </c>
      <c r="CC1017">
        <f>Drivers!CC289</f>
        <v>0</v>
      </c>
      <c r="CD1017">
        <f>Drivers!CD289</f>
        <v>0</v>
      </c>
      <c r="CE1017">
        <f>Drivers!CE289</f>
        <v>15.780056051399082</v>
      </c>
      <c r="CF1017">
        <f>Drivers!CF289</f>
        <v>220.92078471958715</v>
      </c>
      <c r="CG1017">
        <f>Drivers!CG289</f>
        <v>378.72134523357801</v>
      </c>
      <c r="CH1017">
        <f>Drivers!CH289</f>
        <v>0</v>
      </c>
      <c r="CI1017">
        <f>Drivers!CI289</f>
        <v>0</v>
      </c>
      <c r="CJ1017">
        <f>Drivers!CJ289</f>
        <v>0</v>
      </c>
      <c r="CK1017">
        <f>Drivers!CK289</f>
        <v>0</v>
      </c>
      <c r="CL1017">
        <f>Drivers!CL289</f>
        <v>0</v>
      </c>
      <c r="CM1017">
        <f>Drivers!CM289</f>
        <v>0</v>
      </c>
      <c r="CN1017">
        <f>Drivers!CN289</f>
        <v>0</v>
      </c>
      <c r="CO1017">
        <f>Drivers!CO289</f>
        <v>0</v>
      </c>
      <c r="CP1017">
        <f>Drivers!CP289</f>
        <v>0</v>
      </c>
      <c r="CQ1017">
        <f>Drivers!CQ289</f>
        <v>0</v>
      </c>
      <c r="CR1017">
        <f>Drivers!CR289</f>
        <v>0</v>
      </c>
      <c r="CS1017">
        <f>Drivers!CS289</f>
        <v>0</v>
      </c>
      <c r="CT1017">
        <f>Drivers!CT289</f>
        <v>0</v>
      </c>
      <c r="CU1017">
        <f>Drivers!CU289</f>
        <v>0</v>
      </c>
      <c r="CV1017">
        <f>Drivers!CV289</f>
        <v>0</v>
      </c>
      <c r="CW1017">
        <f>Drivers!CW289</f>
        <v>0</v>
      </c>
      <c r="CX1017">
        <f>Drivers!CX289</f>
        <v>0</v>
      </c>
      <c r="CY1017">
        <f>Drivers!CY289</f>
        <v>0</v>
      </c>
      <c r="CZ1017">
        <f>Drivers!CZ289</f>
        <v>0</v>
      </c>
      <c r="DA1017">
        <f>Drivers!DA289</f>
        <v>0</v>
      </c>
      <c r="DB1017">
        <f>Drivers!DB289</f>
        <v>0</v>
      </c>
      <c r="DC1017">
        <f>Drivers!DC289</f>
        <v>0</v>
      </c>
      <c r="DD1017">
        <f>Drivers!DD289</f>
        <v>0</v>
      </c>
      <c r="DE1017">
        <f>Drivers!DE289</f>
        <v>0</v>
      </c>
      <c r="DF1017">
        <f>Drivers!DF289</f>
        <v>0</v>
      </c>
      <c r="DG1017">
        <f>Drivers!DG289</f>
        <v>0</v>
      </c>
      <c r="DH1017">
        <f>Drivers!DH289</f>
        <v>0</v>
      </c>
      <c r="DI1017">
        <f>Drivers!DI289</f>
        <v>0</v>
      </c>
      <c r="DJ1017">
        <f>Drivers!DJ289</f>
        <v>0</v>
      </c>
      <c r="DK1017">
        <f>Drivers!DK289</f>
        <v>0</v>
      </c>
      <c r="DL1017">
        <f>Drivers!DL289</f>
        <v>0</v>
      </c>
      <c r="DM1017">
        <f>Drivers!DM289</f>
        <v>0</v>
      </c>
      <c r="DN1017">
        <f>Drivers!DN289</f>
        <v>0</v>
      </c>
      <c r="DO1017">
        <f>Drivers!DO289</f>
        <v>0</v>
      </c>
      <c r="DP1017">
        <f>Drivers!DP289</f>
        <v>0</v>
      </c>
      <c r="DQ1017">
        <f>Drivers!DQ289</f>
        <v>0</v>
      </c>
      <c r="DR1017">
        <f>Drivers!DR289</f>
        <v>0</v>
      </c>
      <c r="DS1017">
        <f>Drivers!DS289</f>
        <v>0</v>
      </c>
      <c r="DT1017">
        <f>Drivers!DT289</f>
        <v>0</v>
      </c>
      <c r="DU1017">
        <f>Drivers!DU289</f>
        <v>0</v>
      </c>
      <c r="DV1017">
        <f>Drivers!DV289</f>
        <v>0</v>
      </c>
      <c r="DW1017">
        <f>Drivers!DW289</f>
        <v>0</v>
      </c>
      <c r="DX1017">
        <f>Drivers!DX289</f>
        <v>0</v>
      </c>
      <c r="DY1017">
        <f>Drivers!DY289</f>
        <v>0</v>
      </c>
      <c r="DZ1017">
        <f>Drivers!DZ289</f>
        <v>0</v>
      </c>
      <c r="EA1017">
        <f>Drivers!EA289</f>
        <v>0</v>
      </c>
      <c r="EB1017">
        <f>Drivers!EB289</f>
        <v>0</v>
      </c>
      <c r="EC1017">
        <f>Drivers!EC289</f>
        <v>615.4221860045642</v>
      </c>
      <c r="ED1017">
        <f>Drivers!ED289</f>
        <v>1810.0652529546005</v>
      </c>
      <c r="EE1017">
        <f>Drivers!EE289</f>
        <v>4436.4344435161784</v>
      </c>
      <c r="EF1017">
        <f>Drivers!EF289</f>
        <v>8046.4742357891464</v>
      </c>
      <c r="EG1017">
        <f>Drivers!EG289</f>
        <v>11833.050346748743</v>
      </c>
      <c r="EH1017">
        <f>Drivers!EH289</f>
        <v>16241.441652400237</v>
      </c>
      <c r="EI1017">
        <f>Drivers!EI289</f>
        <v>21496.025716412078</v>
      </c>
      <c r="EJ1017">
        <f>Drivers!EJ289</f>
        <v>27923.75889631961</v>
      </c>
      <c r="EK1017">
        <f>Drivers!EK289</f>
        <v>0</v>
      </c>
    </row>
    <row r="1018" spans="1:141">
      <c r="A1018">
        <f>Drivers!A290</f>
        <v>0</v>
      </c>
      <c r="B1018">
        <f>Drivers!B290</f>
        <v>0</v>
      </c>
      <c r="C1018">
        <f>Drivers!C290</f>
        <v>0</v>
      </c>
      <c r="D1018">
        <f>Drivers!D290</f>
        <v>0</v>
      </c>
      <c r="E1018">
        <f>Drivers!E290</f>
        <v>0</v>
      </c>
      <c r="F1018">
        <f>Drivers!F290</f>
        <v>0</v>
      </c>
      <c r="G1018">
        <f>Drivers!G290</f>
        <v>0</v>
      </c>
      <c r="H1018">
        <f>Drivers!H290</f>
        <v>0</v>
      </c>
      <c r="I1018" t="str">
        <f>Drivers!I290</f>
        <v xml:space="preserve">Annualized Run Rate </v>
      </c>
      <c r="J1018">
        <f>Drivers!J290</f>
        <v>0</v>
      </c>
      <c r="K1018">
        <f>Drivers!K290</f>
        <v>0</v>
      </c>
      <c r="L1018">
        <f>Drivers!L290</f>
        <v>0</v>
      </c>
      <c r="M1018">
        <f>Drivers!M290</f>
        <v>0</v>
      </c>
      <c r="N1018">
        <f>Drivers!N290</f>
        <v>0</v>
      </c>
      <c r="O1018">
        <f>Drivers!O290</f>
        <v>0</v>
      </c>
      <c r="P1018">
        <f>Drivers!P290</f>
        <v>0</v>
      </c>
      <c r="Q1018">
        <f>Drivers!Q290</f>
        <v>0</v>
      </c>
      <c r="R1018">
        <f>Drivers!R290</f>
        <v>0</v>
      </c>
      <c r="S1018">
        <f>Drivers!S290</f>
        <v>0</v>
      </c>
      <c r="T1018">
        <f>Drivers!T290</f>
        <v>0</v>
      </c>
      <c r="U1018">
        <f>Drivers!U290</f>
        <v>0</v>
      </c>
      <c r="V1018">
        <f>Drivers!V290</f>
        <v>0</v>
      </c>
      <c r="W1018">
        <f>Drivers!W290</f>
        <v>0</v>
      </c>
      <c r="X1018">
        <f>Drivers!X290</f>
        <v>0</v>
      </c>
      <c r="Y1018">
        <f>Drivers!Y290</f>
        <v>0</v>
      </c>
      <c r="Z1018">
        <f>Drivers!Z290</f>
        <v>0</v>
      </c>
      <c r="AA1018">
        <f>Drivers!AA290</f>
        <v>0</v>
      </c>
      <c r="AB1018">
        <f>Drivers!AB290</f>
        <v>0</v>
      </c>
      <c r="AC1018">
        <f>Drivers!AC290</f>
        <v>0</v>
      </c>
      <c r="AD1018">
        <f>Drivers!AD290</f>
        <v>0</v>
      </c>
      <c r="AE1018">
        <f>Drivers!AE290</f>
        <v>0</v>
      </c>
      <c r="AF1018">
        <f>Drivers!AF290</f>
        <v>0</v>
      </c>
      <c r="AG1018">
        <f>Drivers!AG290</f>
        <v>0</v>
      </c>
      <c r="AH1018">
        <f>Drivers!AH290</f>
        <v>0</v>
      </c>
      <c r="AI1018">
        <f>Drivers!AI290</f>
        <v>0</v>
      </c>
      <c r="AJ1018">
        <f>Drivers!AJ290</f>
        <v>0</v>
      </c>
      <c r="AK1018">
        <f>Drivers!AK290</f>
        <v>0</v>
      </c>
      <c r="AL1018">
        <f>Drivers!AL290</f>
        <v>0</v>
      </c>
      <c r="AM1018">
        <f>Drivers!AM290</f>
        <v>0</v>
      </c>
      <c r="AN1018">
        <f>Drivers!AN290</f>
        <v>0</v>
      </c>
      <c r="AO1018">
        <f>Drivers!AO290</f>
        <v>0</v>
      </c>
      <c r="AP1018">
        <f>Drivers!AP290</f>
        <v>0</v>
      </c>
      <c r="AQ1018">
        <f>Drivers!AQ290</f>
        <v>0</v>
      </c>
      <c r="AR1018">
        <f>Drivers!AR290</f>
        <v>0</v>
      </c>
      <c r="AS1018">
        <f>Drivers!AS290</f>
        <v>0</v>
      </c>
      <c r="AT1018">
        <f>Drivers!AT290</f>
        <v>0</v>
      </c>
      <c r="AU1018">
        <f>Drivers!AU290</f>
        <v>0</v>
      </c>
      <c r="AV1018">
        <f>Drivers!AV290</f>
        <v>0</v>
      </c>
      <c r="AW1018">
        <f>Drivers!AW290</f>
        <v>0</v>
      </c>
      <c r="AX1018">
        <f>Drivers!AX290</f>
        <v>0</v>
      </c>
      <c r="AY1018">
        <f>Drivers!AY290</f>
        <v>0</v>
      </c>
      <c r="AZ1018">
        <f>Drivers!AZ290</f>
        <v>0</v>
      </c>
      <c r="BA1018">
        <f>Drivers!BA290</f>
        <v>0</v>
      </c>
      <c r="BB1018">
        <f>Drivers!BB290</f>
        <v>0</v>
      </c>
      <c r="BC1018">
        <f>Drivers!BC290</f>
        <v>0</v>
      </c>
      <c r="BD1018">
        <f>Drivers!BD290</f>
        <v>0</v>
      </c>
      <c r="BE1018">
        <f>Drivers!BE290</f>
        <v>0</v>
      </c>
      <c r="BF1018">
        <f>Drivers!BF290</f>
        <v>0</v>
      </c>
      <c r="BG1018">
        <f>Drivers!BG290</f>
        <v>0</v>
      </c>
      <c r="BH1018">
        <f>Drivers!BH290</f>
        <v>0</v>
      </c>
      <c r="BI1018">
        <f>Drivers!BI290</f>
        <v>0</v>
      </c>
      <c r="BJ1018">
        <f>Drivers!BJ290</f>
        <v>0</v>
      </c>
      <c r="BK1018">
        <f>Drivers!BK290</f>
        <v>0</v>
      </c>
      <c r="BL1018">
        <f>Drivers!BL290</f>
        <v>0</v>
      </c>
      <c r="BM1018">
        <f>Drivers!BM290</f>
        <v>0</v>
      </c>
      <c r="BN1018">
        <f>Drivers!BN290</f>
        <v>0</v>
      </c>
      <c r="BO1018">
        <f>Drivers!BO290</f>
        <v>0</v>
      </c>
      <c r="BP1018">
        <f>Drivers!BP290</f>
        <v>0</v>
      </c>
      <c r="BQ1018">
        <f>Drivers!BQ290</f>
        <v>0</v>
      </c>
      <c r="BR1018">
        <f>Drivers!BR290</f>
        <v>0</v>
      </c>
      <c r="BS1018">
        <f>Drivers!BS290</f>
        <v>0</v>
      </c>
      <c r="BT1018">
        <f>Drivers!BT290</f>
        <v>0</v>
      </c>
      <c r="BU1018">
        <f>Drivers!BU290</f>
        <v>0</v>
      </c>
      <c r="BV1018">
        <f>Drivers!BV290</f>
        <v>0</v>
      </c>
      <c r="BW1018">
        <f>Drivers!BW290</f>
        <v>0</v>
      </c>
      <c r="BX1018">
        <f>Drivers!BX290</f>
        <v>0</v>
      </c>
      <c r="BY1018">
        <f>Drivers!BY290</f>
        <v>0</v>
      </c>
      <c r="BZ1018">
        <f>Drivers!BZ290</f>
        <v>0</v>
      </c>
      <c r="CA1018">
        <f>Drivers!CA290</f>
        <v>0</v>
      </c>
      <c r="CB1018">
        <f>Drivers!CB290</f>
        <v>0</v>
      </c>
      <c r="CC1018">
        <f>Drivers!CC290</f>
        <v>0</v>
      </c>
      <c r="CD1018">
        <f>Drivers!CD290</f>
        <v>0</v>
      </c>
      <c r="CE1018">
        <f>Drivers!CE290</f>
        <v>63.12022420559633</v>
      </c>
      <c r="CF1018">
        <f>Drivers!CF290</f>
        <v>883.68313887834859</v>
      </c>
      <c r="CG1018">
        <f>Drivers!CG290</f>
        <v>1514.885380934312</v>
      </c>
      <c r="CH1018">
        <f>Drivers!CH290</f>
        <v>0</v>
      </c>
      <c r="CI1018">
        <f>Drivers!CI290</f>
        <v>0</v>
      </c>
      <c r="CJ1018">
        <f>Drivers!CJ290</f>
        <v>0</v>
      </c>
      <c r="CK1018">
        <f>Drivers!CK290</f>
        <v>0</v>
      </c>
      <c r="CL1018">
        <f>Drivers!CL290</f>
        <v>0</v>
      </c>
      <c r="CM1018">
        <f>Drivers!CM290</f>
        <v>0</v>
      </c>
      <c r="CN1018">
        <f>Drivers!CN290</f>
        <v>0</v>
      </c>
      <c r="CO1018">
        <f>Drivers!CO290</f>
        <v>0</v>
      </c>
      <c r="CP1018">
        <f>Drivers!CP290</f>
        <v>0</v>
      </c>
      <c r="CQ1018">
        <f>Drivers!CQ290</f>
        <v>0</v>
      </c>
      <c r="CR1018">
        <f>Drivers!CR290</f>
        <v>0</v>
      </c>
      <c r="CS1018">
        <f>Drivers!CS290</f>
        <v>0</v>
      </c>
      <c r="CT1018">
        <f>Drivers!CT290</f>
        <v>0</v>
      </c>
      <c r="CU1018">
        <f>Drivers!CU290</f>
        <v>0</v>
      </c>
      <c r="CV1018">
        <f>Drivers!CV290</f>
        <v>0</v>
      </c>
      <c r="CW1018">
        <f>Drivers!CW290</f>
        <v>0</v>
      </c>
      <c r="CX1018">
        <f>Drivers!CX290</f>
        <v>0</v>
      </c>
      <c r="CY1018">
        <f>Drivers!CY290</f>
        <v>0</v>
      </c>
      <c r="CZ1018">
        <f>Drivers!CZ290</f>
        <v>0</v>
      </c>
      <c r="DA1018">
        <f>Drivers!DA290</f>
        <v>0</v>
      </c>
      <c r="DB1018">
        <f>Drivers!DB290</f>
        <v>0</v>
      </c>
      <c r="DC1018">
        <f>Drivers!DC290</f>
        <v>0</v>
      </c>
      <c r="DD1018">
        <f>Drivers!DD290</f>
        <v>0</v>
      </c>
      <c r="DE1018">
        <f>Drivers!DE290</f>
        <v>0</v>
      </c>
      <c r="DF1018">
        <f>Drivers!DF290</f>
        <v>0</v>
      </c>
      <c r="DG1018">
        <f>Drivers!DG290</f>
        <v>0</v>
      </c>
      <c r="DH1018">
        <f>Drivers!DH290</f>
        <v>0</v>
      </c>
      <c r="DI1018">
        <f>Drivers!DI290</f>
        <v>0</v>
      </c>
      <c r="DJ1018">
        <f>Drivers!DJ290</f>
        <v>0</v>
      </c>
      <c r="DK1018">
        <f>Drivers!DK290</f>
        <v>0</v>
      </c>
      <c r="DL1018">
        <f>Drivers!DL290</f>
        <v>0</v>
      </c>
      <c r="DM1018">
        <f>Drivers!DM290</f>
        <v>0</v>
      </c>
      <c r="DN1018">
        <f>Drivers!DN290</f>
        <v>0</v>
      </c>
      <c r="DO1018">
        <f>Drivers!DO290</f>
        <v>0</v>
      </c>
      <c r="DP1018">
        <f>Drivers!DP290</f>
        <v>0</v>
      </c>
      <c r="DQ1018">
        <f>Drivers!DQ290</f>
        <v>0</v>
      </c>
      <c r="DR1018">
        <f>Drivers!DR290</f>
        <v>0</v>
      </c>
      <c r="DS1018">
        <f>Drivers!DS290</f>
        <v>0</v>
      </c>
      <c r="DT1018">
        <f>Drivers!DT290</f>
        <v>0</v>
      </c>
      <c r="DU1018">
        <f>Drivers!DU290</f>
        <v>0</v>
      </c>
      <c r="DV1018">
        <f>Drivers!DV290</f>
        <v>0</v>
      </c>
      <c r="DW1018">
        <f>Drivers!DW290</f>
        <v>0</v>
      </c>
      <c r="DX1018">
        <f>Drivers!DX290</f>
        <v>0</v>
      </c>
      <c r="DY1018">
        <f>Drivers!DY290</f>
        <v>0</v>
      </c>
      <c r="DZ1018">
        <f>Drivers!DZ290</f>
        <v>0</v>
      </c>
      <c r="EA1018">
        <f>Drivers!EA290</f>
        <v>0</v>
      </c>
      <c r="EB1018">
        <f>Drivers!EB290</f>
        <v>0</v>
      </c>
      <c r="EC1018">
        <f>Drivers!EC290</f>
        <v>0</v>
      </c>
      <c r="ED1018">
        <f>Drivers!ED290</f>
        <v>0</v>
      </c>
      <c r="EE1018">
        <f>Drivers!EE290</f>
        <v>0</v>
      </c>
      <c r="EF1018">
        <f>Drivers!EF290</f>
        <v>0</v>
      </c>
      <c r="EG1018">
        <f>Drivers!EG290</f>
        <v>0</v>
      </c>
      <c r="EH1018">
        <f>Drivers!EH290</f>
        <v>0</v>
      </c>
      <c r="EI1018">
        <f>Drivers!EI290</f>
        <v>0</v>
      </c>
      <c r="EJ1018">
        <f>Drivers!EJ290</f>
        <v>0</v>
      </c>
      <c r="EK1018">
        <f>Drivers!EK290</f>
        <v>0</v>
      </c>
    </row>
    <row r="1019" spans="1:141">
      <c r="A1019">
        <f>Drivers!A291</f>
        <v>0</v>
      </c>
      <c r="B1019">
        <f>Drivers!B291</f>
        <v>0</v>
      </c>
      <c r="C1019">
        <f>Drivers!C291</f>
        <v>0</v>
      </c>
      <c r="D1019">
        <f>Drivers!D291</f>
        <v>0</v>
      </c>
      <c r="E1019">
        <f>Drivers!E291</f>
        <v>0</v>
      </c>
      <c r="F1019">
        <f>Drivers!F291</f>
        <v>0</v>
      </c>
      <c r="G1019">
        <f>Drivers!G291</f>
        <v>0</v>
      </c>
      <c r="H1019">
        <f>Drivers!H291</f>
        <v>0</v>
      </c>
      <c r="I1019">
        <f>Drivers!I291</f>
        <v>0</v>
      </c>
      <c r="J1019">
        <f>Drivers!J291</f>
        <v>0</v>
      </c>
      <c r="K1019">
        <f>Drivers!K291</f>
        <v>0</v>
      </c>
      <c r="L1019">
        <f>Drivers!L291</f>
        <v>0</v>
      </c>
      <c r="M1019">
        <f>Drivers!M291</f>
        <v>0</v>
      </c>
      <c r="N1019">
        <f>Drivers!N291</f>
        <v>0</v>
      </c>
      <c r="O1019">
        <f>Drivers!O291</f>
        <v>0</v>
      </c>
      <c r="P1019">
        <f>Drivers!P291</f>
        <v>0</v>
      </c>
      <c r="Q1019">
        <f>Drivers!Q291</f>
        <v>0</v>
      </c>
      <c r="R1019">
        <f>Drivers!R291</f>
        <v>0</v>
      </c>
      <c r="S1019">
        <f>Drivers!S291</f>
        <v>0</v>
      </c>
      <c r="T1019">
        <f>Drivers!T291</f>
        <v>0</v>
      </c>
      <c r="U1019">
        <f>Drivers!U291</f>
        <v>0</v>
      </c>
      <c r="V1019">
        <f>Drivers!V291</f>
        <v>0</v>
      </c>
      <c r="W1019">
        <f>Drivers!W291</f>
        <v>0</v>
      </c>
      <c r="X1019">
        <f>Drivers!X291</f>
        <v>0</v>
      </c>
      <c r="Y1019">
        <f>Drivers!Y291</f>
        <v>0</v>
      </c>
      <c r="Z1019">
        <f>Drivers!Z291</f>
        <v>0</v>
      </c>
      <c r="AA1019">
        <f>Drivers!AA291</f>
        <v>0</v>
      </c>
      <c r="AB1019">
        <f>Drivers!AB291</f>
        <v>0</v>
      </c>
      <c r="AC1019">
        <f>Drivers!AC291</f>
        <v>0</v>
      </c>
      <c r="AD1019">
        <f>Drivers!AD291</f>
        <v>0</v>
      </c>
      <c r="AE1019">
        <f>Drivers!AE291</f>
        <v>0</v>
      </c>
      <c r="AF1019">
        <f>Drivers!AF291</f>
        <v>0</v>
      </c>
      <c r="AG1019">
        <f>Drivers!AG291</f>
        <v>0</v>
      </c>
      <c r="AH1019">
        <f>Drivers!AH291</f>
        <v>0</v>
      </c>
      <c r="AI1019">
        <f>Drivers!AI291</f>
        <v>0</v>
      </c>
      <c r="AJ1019">
        <f>Drivers!AJ291</f>
        <v>0</v>
      </c>
      <c r="AK1019">
        <f>Drivers!AK291</f>
        <v>0</v>
      </c>
      <c r="AL1019">
        <f>Drivers!AL291</f>
        <v>0</v>
      </c>
      <c r="AM1019">
        <f>Drivers!AM291</f>
        <v>0</v>
      </c>
      <c r="AN1019">
        <f>Drivers!AN291</f>
        <v>0</v>
      </c>
      <c r="AO1019">
        <f>Drivers!AO291</f>
        <v>0</v>
      </c>
      <c r="AP1019">
        <f>Drivers!AP291</f>
        <v>0</v>
      </c>
      <c r="AQ1019">
        <f>Drivers!AQ291</f>
        <v>0</v>
      </c>
      <c r="AR1019">
        <f>Drivers!AR291</f>
        <v>0</v>
      </c>
      <c r="AS1019">
        <f>Drivers!AS291</f>
        <v>0</v>
      </c>
      <c r="AT1019">
        <f>Drivers!AT291</f>
        <v>0</v>
      </c>
      <c r="AU1019">
        <f>Drivers!AU291</f>
        <v>0</v>
      </c>
      <c r="AV1019">
        <f>Drivers!AV291</f>
        <v>0</v>
      </c>
      <c r="AW1019">
        <f>Drivers!AW291</f>
        <v>0</v>
      </c>
      <c r="AX1019">
        <f>Drivers!AX291</f>
        <v>0</v>
      </c>
      <c r="AY1019">
        <f>Drivers!AY291</f>
        <v>0</v>
      </c>
      <c r="AZ1019">
        <f>Drivers!AZ291</f>
        <v>0</v>
      </c>
      <c r="BA1019">
        <f>Drivers!BA291</f>
        <v>0</v>
      </c>
      <c r="BB1019">
        <f>Drivers!BB291</f>
        <v>0</v>
      </c>
      <c r="BC1019">
        <f>Drivers!BC291</f>
        <v>0</v>
      </c>
      <c r="BD1019">
        <f>Drivers!BD291</f>
        <v>0</v>
      </c>
      <c r="BE1019">
        <f>Drivers!BE291</f>
        <v>0</v>
      </c>
      <c r="BF1019">
        <f>Drivers!BF291</f>
        <v>0</v>
      </c>
      <c r="BG1019">
        <f>Drivers!BG291</f>
        <v>0</v>
      </c>
      <c r="BH1019">
        <f>Drivers!BH291</f>
        <v>0</v>
      </c>
      <c r="BI1019">
        <f>Drivers!BI291</f>
        <v>0</v>
      </c>
      <c r="BJ1019">
        <f>Drivers!BJ291</f>
        <v>0</v>
      </c>
      <c r="BK1019">
        <f>Drivers!BK291</f>
        <v>0</v>
      </c>
      <c r="BL1019">
        <f>Drivers!BL291</f>
        <v>0</v>
      </c>
      <c r="BM1019">
        <f>Drivers!BM291</f>
        <v>0</v>
      </c>
      <c r="BN1019">
        <f>Drivers!BN291</f>
        <v>0</v>
      </c>
      <c r="BO1019">
        <f>Drivers!BO291</f>
        <v>0</v>
      </c>
      <c r="BP1019">
        <f>Drivers!BP291</f>
        <v>0</v>
      </c>
      <c r="BQ1019">
        <f>Drivers!BQ291</f>
        <v>0</v>
      </c>
      <c r="BR1019">
        <f>Drivers!BR291</f>
        <v>0</v>
      </c>
      <c r="BS1019">
        <f>Drivers!BS291</f>
        <v>0</v>
      </c>
      <c r="BT1019">
        <f>Drivers!BT291</f>
        <v>0</v>
      </c>
      <c r="BU1019">
        <f>Drivers!BU291</f>
        <v>0</v>
      </c>
      <c r="BV1019">
        <f>Drivers!BV291</f>
        <v>0</v>
      </c>
      <c r="BW1019">
        <f>Drivers!BW291</f>
        <v>0</v>
      </c>
      <c r="BX1019">
        <f>Drivers!BX291</f>
        <v>0</v>
      </c>
      <c r="BY1019">
        <f>Drivers!BY291</f>
        <v>0</v>
      </c>
      <c r="BZ1019">
        <f>Drivers!BZ291</f>
        <v>0</v>
      </c>
      <c r="CA1019">
        <f>Drivers!CA291</f>
        <v>0</v>
      </c>
      <c r="CB1019">
        <f>Drivers!CB291</f>
        <v>0</v>
      </c>
      <c r="CC1019">
        <f>Drivers!CC291</f>
        <v>0</v>
      </c>
      <c r="CD1019">
        <f>Drivers!CD291</f>
        <v>0</v>
      </c>
      <c r="CE1019">
        <f>Drivers!CE291</f>
        <v>0</v>
      </c>
      <c r="CF1019">
        <f>Drivers!CF291</f>
        <v>0</v>
      </c>
      <c r="CG1019">
        <f>Drivers!CG291</f>
        <v>0</v>
      </c>
      <c r="CH1019">
        <f>Drivers!CH291</f>
        <v>0</v>
      </c>
      <c r="CI1019">
        <f>Drivers!CI291</f>
        <v>0</v>
      </c>
      <c r="CJ1019">
        <f>Drivers!CJ291</f>
        <v>0</v>
      </c>
      <c r="CK1019">
        <f>Drivers!CK291</f>
        <v>0</v>
      </c>
      <c r="CL1019">
        <f>Drivers!CL291</f>
        <v>0</v>
      </c>
      <c r="CM1019">
        <f>Drivers!CM291</f>
        <v>0</v>
      </c>
      <c r="CN1019">
        <f>Drivers!CN291</f>
        <v>0</v>
      </c>
      <c r="CO1019">
        <f>Drivers!CO291</f>
        <v>0</v>
      </c>
      <c r="CP1019">
        <f>Drivers!CP291</f>
        <v>0</v>
      </c>
      <c r="CQ1019">
        <f>Drivers!CQ291</f>
        <v>0</v>
      </c>
      <c r="CR1019">
        <f>Drivers!CR291</f>
        <v>0</v>
      </c>
      <c r="CS1019">
        <f>Drivers!CS291</f>
        <v>0</v>
      </c>
      <c r="CT1019">
        <f>Drivers!CT291</f>
        <v>0</v>
      </c>
      <c r="CU1019">
        <f>Drivers!CU291</f>
        <v>0</v>
      </c>
      <c r="CV1019">
        <f>Drivers!CV291</f>
        <v>0</v>
      </c>
      <c r="CW1019">
        <f>Drivers!CW291</f>
        <v>0</v>
      </c>
      <c r="CX1019">
        <f>Drivers!CX291</f>
        <v>0</v>
      </c>
      <c r="CY1019">
        <f>Drivers!CY291</f>
        <v>0</v>
      </c>
      <c r="CZ1019">
        <f>Drivers!CZ291</f>
        <v>0</v>
      </c>
      <c r="DA1019">
        <f>Drivers!DA291</f>
        <v>0</v>
      </c>
      <c r="DB1019">
        <f>Drivers!DB291</f>
        <v>0</v>
      </c>
      <c r="DC1019">
        <f>Drivers!DC291</f>
        <v>0</v>
      </c>
      <c r="DD1019">
        <f>Drivers!DD291</f>
        <v>0</v>
      </c>
      <c r="DE1019">
        <f>Drivers!DE291</f>
        <v>0</v>
      </c>
      <c r="DF1019">
        <f>Drivers!DF291</f>
        <v>0</v>
      </c>
      <c r="DG1019">
        <f>Drivers!DG291</f>
        <v>0</v>
      </c>
      <c r="DH1019">
        <f>Drivers!DH291</f>
        <v>0</v>
      </c>
      <c r="DI1019">
        <f>Drivers!DI291</f>
        <v>0</v>
      </c>
      <c r="DJ1019">
        <f>Drivers!DJ291</f>
        <v>0</v>
      </c>
      <c r="DK1019">
        <f>Drivers!DK291</f>
        <v>0</v>
      </c>
      <c r="DL1019">
        <f>Drivers!DL291</f>
        <v>0</v>
      </c>
      <c r="DM1019">
        <f>Drivers!DM291</f>
        <v>0</v>
      </c>
      <c r="DN1019">
        <f>Drivers!DN291</f>
        <v>0</v>
      </c>
      <c r="DO1019">
        <f>Drivers!DO291</f>
        <v>0</v>
      </c>
      <c r="DP1019">
        <f>Drivers!DP291</f>
        <v>0</v>
      </c>
      <c r="DQ1019">
        <f>Drivers!DQ291</f>
        <v>0</v>
      </c>
      <c r="DR1019">
        <f>Drivers!DR291</f>
        <v>0</v>
      </c>
      <c r="DS1019">
        <f>Drivers!DS291</f>
        <v>0</v>
      </c>
      <c r="DT1019">
        <f>Drivers!DT291</f>
        <v>0</v>
      </c>
      <c r="DU1019">
        <f>Drivers!DU291</f>
        <v>0</v>
      </c>
      <c r="DV1019">
        <f>Drivers!DV291</f>
        <v>0</v>
      </c>
      <c r="DW1019">
        <f>Drivers!DW291</f>
        <v>0</v>
      </c>
      <c r="DX1019">
        <f>Drivers!DX291</f>
        <v>0</v>
      </c>
      <c r="DY1019">
        <f>Drivers!DY291</f>
        <v>0</v>
      </c>
      <c r="DZ1019">
        <f>Drivers!DZ291</f>
        <v>0</v>
      </c>
      <c r="EA1019">
        <f>Drivers!EA291</f>
        <v>0</v>
      </c>
      <c r="EB1019">
        <f>Drivers!EB291</f>
        <v>0</v>
      </c>
      <c r="EC1019">
        <f>Drivers!EC291</f>
        <v>0</v>
      </c>
      <c r="ED1019">
        <f>Drivers!ED291</f>
        <v>0</v>
      </c>
      <c r="EE1019">
        <f>Drivers!EE291</f>
        <v>0</v>
      </c>
      <c r="EF1019">
        <f>Drivers!EF291</f>
        <v>0</v>
      </c>
      <c r="EG1019">
        <f>Drivers!EG291</f>
        <v>0</v>
      </c>
      <c r="EH1019">
        <f>Drivers!EH291</f>
        <v>0</v>
      </c>
      <c r="EI1019">
        <f>Drivers!EI291</f>
        <v>0</v>
      </c>
      <c r="EJ1019">
        <f>Drivers!EJ291</f>
        <v>0</v>
      </c>
      <c r="EK1019">
        <f>Drivers!EK291</f>
        <v>0</v>
      </c>
    </row>
    <row r="1020" spans="1:141">
      <c r="A1020">
        <f>Drivers!A292</f>
        <v>0</v>
      </c>
      <c r="B1020">
        <f>Drivers!B292</f>
        <v>0</v>
      </c>
      <c r="C1020">
        <f>Drivers!C292</f>
        <v>0</v>
      </c>
      <c r="D1020">
        <f>Drivers!D292</f>
        <v>0</v>
      </c>
      <c r="E1020">
        <f>Drivers!E292</f>
        <v>0</v>
      </c>
      <c r="F1020">
        <f>Drivers!F292</f>
        <v>0</v>
      </c>
      <c r="G1020">
        <f>Drivers!G292</f>
        <v>0</v>
      </c>
      <c r="H1020">
        <f>Drivers!H292</f>
        <v>0</v>
      </c>
      <c r="I1020" t="str">
        <f>Drivers!I292</f>
        <v>Markets Operating In</v>
      </c>
      <c r="J1020">
        <f>Drivers!J292</f>
        <v>0</v>
      </c>
      <c r="K1020">
        <f>Drivers!K292</f>
        <v>0</v>
      </c>
      <c r="L1020">
        <f>Drivers!L292</f>
        <v>0</v>
      </c>
      <c r="M1020">
        <f>Drivers!M292</f>
        <v>0</v>
      </c>
      <c r="N1020">
        <f>Drivers!N292</f>
        <v>0</v>
      </c>
      <c r="O1020">
        <f>Drivers!O292</f>
        <v>0</v>
      </c>
      <c r="P1020">
        <f>Drivers!P292</f>
        <v>0</v>
      </c>
      <c r="Q1020">
        <f>Drivers!Q292</f>
        <v>0</v>
      </c>
      <c r="R1020">
        <f>Drivers!R292</f>
        <v>0</v>
      </c>
      <c r="S1020">
        <f>Drivers!S292</f>
        <v>0</v>
      </c>
      <c r="T1020">
        <f>Drivers!T292</f>
        <v>0</v>
      </c>
      <c r="U1020">
        <f>Drivers!U292</f>
        <v>0</v>
      </c>
      <c r="V1020">
        <f>Drivers!V292</f>
        <v>0</v>
      </c>
      <c r="W1020">
        <f>Drivers!W292</f>
        <v>0</v>
      </c>
      <c r="X1020">
        <f>Drivers!X292</f>
        <v>0</v>
      </c>
      <c r="Y1020">
        <f>Drivers!Y292</f>
        <v>0</v>
      </c>
      <c r="Z1020">
        <f>Drivers!Z292</f>
        <v>0</v>
      </c>
      <c r="AA1020">
        <f>Drivers!AA292</f>
        <v>0</v>
      </c>
      <c r="AB1020">
        <f>Drivers!AB292</f>
        <v>0</v>
      </c>
      <c r="AC1020">
        <f>Drivers!AC292</f>
        <v>0</v>
      </c>
      <c r="AD1020">
        <f>Drivers!AD292</f>
        <v>0</v>
      </c>
      <c r="AE1020">
        <f>Drivers!AE292</f>
        <v>0</v>
      </c>
      <c r="AF1020">
        <f>Drivers!AF292</f>
        <v>0</v>
      </c>
      <c r="AG1020">
        <f>Drivers!AG292</f>
        <v>0</v>
      </c>
      <c r="AH1020">
        <f>Drivers!AH292</f>
        <v>0</v>
      </c>
      <c r="AI1020">
        <f>Drivers!AI292</f>
        <v>0</v>
      </c>
      <c r="AJ1020">
        <f>Drivers!AJ292</f>
        <v>0</v>
      </c>
      <c r="AK1020">
        <f>Drivers!AK292</f>
        <v>0</v>
      </c>
      <c r="AL1020">
        <f>Drivers!AL292</f>
        <v>0</v>
      </c>
      <c r="AM1020">
        <f>Drivers!AM292</f>
        <v>0</v>
      </c>
      <c r="AN1020">
        <f>Drivers!AN292</f>
        <v>0</v>
      </c>
      <c r="AO1020">
        <f>Drivers!AO292</f>
        <v>0</v>
      </c>
      <c r="AP1020">
        <f>Drivers!AP292</f>
        <v>0</v>
      </c>
      <c r="AQ1020">
        <f>Drivers!AQ292</f>
        <v>0</v>
      </c>
      <c r="AR1020">
        <f>Drivers!AR292</f>
        <v>0</v>
      </c>
      <c r="AS1020">
        <f>Drivers!AS292</f>
        <v>0</v>
      </c>
      <c r="AT1020">
        <f>Drivers!AT292</f>
        <v>0</v>
      </c>
      <c r="AU1020">
        <f>Drivers!AU292</f>
        <v>0</v>
      </c>
      <c r="AV1020">
        <f>Drivers!AV292</f>
        <v>0</v>
      </c>
      <c r="AW1020">
        <f>Drivers!AW292</f>
        <v>0</v>
      </c>
      <c r="AX1020">
        <f>Drivers!AX292</f>
        <v>0</v>
      </c>
      <c r="AY1020">
        <f>Drivers!AY292</f>
        <v>0</v>
      </c>
      <c r="AZ1020">
        <f>Drivers!AZ292</f>
        <v>0</v>
      </c>
      <c r="BA1020">
        <f>Drivers!BA292</f>
        <v>0</v>
      </c>
      <c r="BB1020">
        <f>Drivers!BB292</f>
        <v>0</v>
      </c>
      <c r="BC1020">
        <f>Drivers!BC292</f>
        <v>0</v>
      </c>
      <c r="BD1020">
        <f>Drivers!BD292</f>
        <v>0</v>
      </c>
      <c r="BE1020">
        <f>Drivers!BE292</f>
        <v>0</v>
      </c>
      <c r="BF1020">
        <f>Drivers!BF292</f>
        <v>0</v>
      </c>
      <c r="BG1020">
        <f>Drivers!BG292</f>
        <v>0</v>
      </c>
      <c r="BH1020">
        <f>Drivers!BH292</f>
        <v>0</v>
      </c>
      <c r="BI1020">
        <f>Drivers!BI292</f>
        <v>0</v>
      </c>
      <c r="BJ1020">
        <f>Drivers!BJ292</f>
        <v>0</v>
      </c>
      <c r="BK1020">
        <f>Drivers!BK292</f>
        <v>0</v>
      </c>
      <c r="BL1020">
        <f>Drivers!BL292</f>
        <v>0</v>
      </c>
      <c r="BM1020">
        <f>Drivers!BM292</f>
        <v>0</v>
      </c>
      <c r="BN1020">
        <f>Drivers!BN292</f>
        <v>0</v>
      </c>
      <c r="BO1020">
        <f>Drivers!BO292</f>
        <v>0</v>
      </c>
      <c r="BP1020">
        <f>Drivers!BP292</f>
        <v>0</v>
      </c>
      <c r="BQ1020">
        <f>Drivers!BQ292</f>
        <v>0</v>
      </c>
      <c r="BR1020">
        <f>Drivers!BR292</f>
        <v>0</v>
      </c>
      <c r="BS1020">
        <f>Drivers!BS292</f>
        <v>0</v>
      </c>
      <c r="BT1020">
        <f>Drivers!BT292</f>
        <v>0</v>
      </c>
      <c r="BU1020">
        <f>Drivers!BU292</f>
        <v>0</v>
      </c>
      <c r="BV1020">
        <f>Drivers!BV292</f>
        <v>0</v>
      </c>
      <c r="BW1020">
        <f>Drivers!BW292</f>
        <v>0</v>
      </c>
      <c r="BX1020">
        <f>Drivers!BX292</f>
        <v>0</v>
      </c>
      <c r="BY1020">
        <f>Drivers!BY292</f>
        <v>0</v>
      </c>
      <c r="BZ1020">
        <f>Drivers!BZ292</f>
        <v>0</v>
      </c>
      <c r="CA1020">
        <f>Drivers!CA292</f>
        <v>0</v>
      </c>
      <c r="CB1020">
        <f>Drivers!CB292</f>
        <v>0</v>
      </c>
      <c r="CC1020">
        <f>Drivers!CC292</f>
        <v>0</v>
      </c>
      <c r="CD1020">
        <f>Drivers!CD292</f>
        <v>0</v>
      </c>
      <c r="CE1020">
        <f>Drivers!CE292</f>
        <v>3</v>
      </c>
      <c r="CF1020">
        <f>Drivers!CF292</f>
        <v>3</v>
      </c>
      <c r="CG1020">
        <f>Drivers!CG292</f>
        <v>5</v>
      </c>
      <c r="CH1020">
        <f>Drivers!CH292</f>
        <v>0</v>
      </c>
      <c r="CI1020">
        <f>Drivers!CI292</f>
        <v>0</v>
      </c>
      <c r="CJ1020">
        <f>Drivers!CJ292</f>
        <v>0</v>
      </c>
      <c r="CK1020">
        <f>Drivers!CK292</f>
        <v>0</v>
      </c>
      <c r="CL1020">
        <f>Drivers!CL292</f>
        <v>0</v>
      </c>
      <c r="CM1020">
        <f>Drivers!CM292</f>
        <v>0</v>
      </c>
      <c r="CN1020">
        <f>Drivers!CN292</f>
        <v>0</v>
      </c>
      <c r="CO1020">
        <f>Drivers!CO292</f>
        <v>0</v>
      </c>
      <c r="CP1020">
        <f>Drivers!CP292</f>
        <v>0</v>
      </c>
      <c r="CQ1020">
        <f>Drivers!CQ292</f>
        <v>0</v>
      </c>
      <c r="CR1020">
        <f>Drivers!CR292</f>
        <v>0</v>
      </c>
      <c r="CS1020">
        <f>Drivers!CS292</f>
        <v>0</v>
      </c>
      <c r="CT1020">
        <f>Drivers!CT292</f>
        <v>0</v>
      </c>
      <c r="CU1020">
        <f>Drivers!CU292</f>
        <v>0</v>
      </c>
      <c r="CV1020">
        <f>Drivers!CV292</f>
        <v>0</v>
      </c>
      <c r="CW1020">
        <f>Drivers!CW292</f>
        <v>0</v>
      </c>
      <c r="CX1020">
        <f>Drivers!CX292</f>
        <v>0</v>
      </c>
      <c r="CY1020">
        <f>Drivers!CY292</f>
        <v>0</v>
      </c>
      <c r="CZ1020">
        <f>Drivers!CZ292</f>
        <v>0</v>
      </c>
      <c r="DA1020">
        <f>Drivers!DA292</f>
        <v>0</v>
      </c>
      <c r="DB1020">
        <f>Drivers!DB292</f>
        <v>0</v>
      </c>
      <c r="DC1020">
        <f>Drivers!DC292</f>
        <v>0</v>
      </c>
      <c r="DD1020">
        <f>Drivers!DD292</f>
        <v>0</v>
      </c>
      <c r="DE1020">
        <f>Drivers!DE292</f>
        <v>0</v>
      </c>
      <c r="DF1020">
        <f>Drivers!DF292</f>
        <v>0</v>
      </c>
      <c r="DG1020">
        <f>Drivers!DG292</f>
        <v>0</v>
      </c>
      <c r="DH1020">
        <f>Drivers!DH292</f>
        <v>0</v>
      </c>
      <c r="DI1020">
        <f>Drivers!DI292</f>
        <v>0</v>
      </c>
      <c r="DJ1020">
        <f>Drivers!DJ292</f>
        <v>0</v>
      </c>
      <c r="DK1020">
        <f>Drivers!DK292</f>
        <v>0</v>
      </c>
      <c r="DL1020">
        <f>Drivers!DL292</f>
        <v>0</v>
      </c>
      <c r="DM1020">
        <f>Drivers!DM292</f>
        <v>0</v>
      </c>
      <c r="DN1020">
        <f>Drivers!DN292</f>
        <v>0</v>
      </c>
      <c r="DO1020">
        <f>Drivers!DO292</f>
        <v>0</v>
      </c>
      <c r="DP1020">
        <f>Drivers!DP292</f>
        <v>0</v>
      </c>
      <c r="DQ1020">
        <f>Drivers!DQ292</f>
        <v>0</v>
      </c>
      <c r="DR1020">
        <f>Drivers!DR292</f>
        <v>0</v>
      </c>
      <c r="DS1020">
        <f>Drivers!DS292</f>
        <v>0</v>
      </c>
      <c r="DT1020">
        <f>Drivers!DT292</f>
        <v>0</v>
      </c>
      <c r="DU1020">
        <f>Drivers!DU292</f>
        <v>0</v>
      </c>
      <c r="DV1020">
        <f>Drivers!DV292</f>
        <v>0</v>
      </c>
      <c r="DW1020">
        <f>Drivers!DW292</f>
        <v>0</v>
      </c>
      <c r="DX1020">
        <f>Drivers!DX292</f>
        <v>0</v>
      </c>
      <c r="DY1020">
        <f>Drivers!DY292</f>
        <v>0</v>
      </c>
      <c r="DZ1020">
        <f>Drivers!DZ292</f>
        <v>0</v>
      </c>
      <c r="EA1020">
        <f>Drivers!EA292</f>
        <v>0</v>
      </c>
      <c r="EB1020">
        <f>Drivers!EB292</f>
        <v>0</v>
      </c>
      <c r="EC1020">
        <f>Drivers!EC292</f>
        <v>2.75</v>
      </c>
      <c r="ED1020">
        <f>Drivers!ED292</f>
        <v>10</v>
      </c>
      <c r="EE1020">
        <f>Drivers!EE292</f>
        <v>25</v>
      </c>
      <c r="EF1020">
        <f>Drivers!EF292</f>
        <v>40</v>
      </c>
      <c r="EG1020">
        <f>Drivers!EG292</f>
        <v>75</v>
      </c>
      <c r="EH1020">
        <f>Drivers!EH292</f>
        <v>100</v>
      </c>
      <c r="EI1020">
        <f>Drivers!EI292</f>
        <v>150</v>
      </c>
      <c r="EJ1020">
        <f>Drivers!EJ292</f>
        <v>200</v>
      </c>
      <c r="EK1020">
        <f>Drivers!EK292</f>
        <v>0</v>
      </c>
    </row>
    <row r="1021" spans="1:141">
      <c r="A1021">
        <f>Drivers!A293</f>
        <v>0</v>
      </c>
      <c r="B1021">
        <f>Drivers!B293</f>
        <v>0</v>
      </c>
      <c r="C1021">
        <f>Drivers!C293</f>
        <v>0</v>
      </c>
      <c r="D1021">
        <f>Drivers!D293</f>
        <v>0</v>
      </c>
      <c r="E1021">
        <f>Drivers!E293</f>
        <v>0</v>
      </c>
      <c r="F1021">
        <f>Drivers!F293</f>
        <v>0</v>
      </c>
      <c r="G1021">
        <f>Drivers!G293</f>
        <v>0</v>
      </c>
      <c r="H1021">
        <f>Drivers!H293</f>
        <v>0</v>
      </c>
      <c r="I1021" t="str">
        <f>Drivers!I293</f>
        <v>Homes Sold per Market - Annualized</v>
      </c>
      <c r="J1021">
        <f>Drivers!J293</f>
        <v>0</v>
      </c>
      <c r="K1021">
        <f>Drivers!K293</f>
        <v>0</v>
      </c>
      <c r="L1021">
        <f>Drivers!L293</f>
        <v>0</v>
      </c>
      <c r="M1021">
        <f>Drivers!M293</f>
        <v>0</v>
      </c>
      <c r="N1021">
        <f>Drivers!N293</f>
        <v>0</v>
      </c>
      <c r="O1021">
        <f>Drivers!O293</f>
        <v>0</v>
      </c>
      <c r="P1021">
        <f>Drivers!P293</f>
        <v>0</v>
      </c>
      <c r="Q1021">
        <f>Drivers!Q293</f>
        <v>0</v>
      </c>
      <c r="R1021">
        <f>Drivers!R293</f>
        <v>0</v>
      </c>
      <c r="S1021">
        <f>Drivers!S293</f>
        <v>0</v>
      </c>
      <c r="T1021">
        <f>Drivers!T293</f>
        <v>0</v>
      </c>
      <c r="U1021">
        <f>Drivers!U293</f>
        <v>0</v>
      </c>
      <c r="V1021">
        <f>Drivers!V293</f>
        <v>0</v>
      </c>
      <c r="W1021">
        <f>Drivers!W293</f>
        <v>0</v>
      </c>
      <c r="X1021">
        <f>Drivers!X293</f>
        <v>0</v>
      </c>
      <c r="Y1021">
        <f>Drivers!Y293</f>
        <v>0</v>
      </c>
      <c r="Z1021">
        <f>Drivers!Z293</f>
        <v>0</v>
      </c>
      <c r="AA1021">
        <f>Drivers!AA293</f>
        <v>0</v>
      </c>
      <c r="AB1021">
        <f>Drivers!AB293</f>
        <v>0</v>
      </c>
      <c r="AC1021">
        <f>Drivers!AC293</f>
        <v>0</v>
      </c>
      <c r="AD1021">
        <f>Drivers!AD293</f>
        <v>0</v>
      </c>
      <c r="AE1021">
        <f>Drivers!AE293</f>
        <v>0</v>
      </c>
      <c r="AF1021">
        <f>Drivers!AF293</f>
        <v>0</v>
      </c>
      <c r="AG1021">
        <f>Drivers!AG293</f>
        <v>0</v>
      </c>
      <c r="AH1021">
        <f>Drivers!AH293</f>
        <v>0</v>
      </c>
      <c r="AI1021">
        <f>Drivers!AI293</f>
        <v>0</v>
      </c>
      <c r="AJ1021">
        <f>Drivers!AJ293</f>
        <v>0</v>
      </c>
      <c r="AK1021">
        <f>Drivers!AK293</f>
        <v>0</v>
      </c>
      <c r="AL1021">
        <f>Drivers!AL293</f>
        <v>0</v>
      </c>
      <c r="AM1021">
        <f>Drivers!AM293</f>
        <v>0</v>
      </c>
      <c r="AN1021">
        <f>Drivers!AN293</f>
        <v>0</v>
      </c>
      <c r="AO1021">
        <f>Drivers!AO293</f>
        <v>0</v>
      </c>
      <c r="AP1021">
        <f>Drivers!AP293</f>
        <v>0</v>
      </c>
      <c r="AQ1021">
        <f>Drivers!AQ293</f>
        <v>0</v>
      </c>
      <c r="AR1021">
        <f>Drivers!AR293</f>
        <v>0</v>
      </c>
      <c r="AS1021">
        <f>Drivers!AS293</f>
        <v>0</v>
      </c>
      <c r="AT1021">
        <f>Drivers!AT293</f>
        <v>0</v>
      </c>
      <c r="AU1021">
        <f>Drivers!AU293</f>
        <v>0</v>
      </c>
      <c r="AV1021">
        <f>Drivers!AV293</f>
        <v>0</v>
      </c>
      <c r="AW1021">
        <f>Drivers!AW293</f>
        <v>0</v>
      </c>
      <c r="AX1021">
        <f>Drivers!AX293</f>
        <v>0</v>
      </c>
      <c r="AY1021">
        <f>Drivers!AY293</f>
        <v>0</v>
      </c>
      <c r="AZ1021">
        <f>Drivers!AZ293</f>
        <v>0</v>
      </c>
      <c r="BA1021">
        <f>Drivers!BA293</f>
        <v>0</v>
      </c>
      <c r="BB1021">
        <f>Drivers!BB293</f>
        <v>0</v>
      </c>
      <c r="BC1021">
        <f>Drivers!BC293</f>
        <v>0</v>
      </c>
      <c r="BD1021">
        <f>Drivers!BD293</f>
        <v>0</v>
      </c>
      <c r="BE1021">
        <f>Drivers!BE293</f>
        <v>0</v>
      </c>
      <c r="BF1021">
        <f>Drivers!BF293</f>
        <v>0</v>
      </c>
      <c r="BG1021">
        <f>Drivers!BG293</f>
        <v>0</v>
      </c>
      <c r="BH1021">
        <f>Drivers!BH293</f>
        <v>0</v>
      </c>
      <c r="BI1021">
        <f>Drivers!BI293</f>
        <v>0</v>
      </c>
      <c r="BJ1021">
        <f>Drivers!BJ293</f>
        <v>0</v>
      </c>
      <c r="BK1021">
        <f>Drivers!BK293</f>
        <v>0</v>
      </c>
      <c r="BL1021">
        <f>Drivers!BL293</f>
        <v>0</v>
      </c>
      <c r="BM1021">
        <f>Drivers!BM293</f>
        <v>0</v>
      </c>
      <c r="BN1021">
        <f>Drivers!BN293</f>
        <v>0</v>
      </c>
      <c r="BO1021">
        <f>Drivers!BO293</f>
        <v>0</v>
      </c>
      <c r="BP1021">
        <f>Drivers!BP293</f>
        <v>0</v>
      </c>
      <c r="BQ1021">
        <f>Drivers!BQ293</f>
        <v>0</v>
      </c>
      <c r="BR1021">
        <f>Drivers!BR293</f>
        <v>0</v>
      </c>
      <c r="BS1021">
        <f>Drivers!BS293</f>
        <v>0</v>
      </c>
      <c r="BT1021">
        <f>Drivers!BT293</f>
        <v>0</v>
      </c>
      <c r="BU1021">
        <f>Drivers!BU293</f>
        <v>0</v>
      </c>
      <c r="BV1021">
        <f>Drivers!BV293</f>
        <v>0</v>
      </c>
      <c r="BW1021">
        <f>Drivers!BW293</f>
        <v>0</v>
      </c>
      <c r="BX1021">
        <f>Drivers!BX293</f>
        <v>0</v>
      </c>
      <c r="BY1021">
        <f>Drivers!BY293</f>
        <v>0</v>
      </c>
      <c r="BZ1021">
        <f>Drivers!BZ293</f>
        <v>0</v>
      </c>
      <c r="CA1021">
        <f>Drivers!CA293</f>
        <v>0</v>
      </c>
      <c r="CB1021">
        <f>Drivers!CB293</f>
        <v>0</v>
      </c>
      <c r="CC1021">
        <f>Drivers!CC293</f>
        <v>0</v>
      </c>
      <c r="CD1021">
        <f>Drivers!CD293</f>
        <v>0</v>
      </c>
      <c r="CE1021">
        <f>Drivers!CE293</f>
        <v>21.040074735198775</v>
      </c>
      <c r="CF1021">
        <f>Drivers!CF293</f>
        <v>294.56104629278286</v>
      </c>
      <c r="CG1021">
        <f>Drivers!CG293</f>
        <v>302.9770761868624</v>
      </c>
      <c r="CH1021">
        <f>Drivers!CH293</f>
        <v>0</v>
      </c>
      <c r="CI1021">
        <f>Drivers!CI293</f>
        <v>0</v>
      </c>
      <c r="CJ1021">
        <f>Drivers!CJ293</f>
        <v>0</v>
      </c>
      <c r="CK1021">
        <f>Drivers!CK293</f>
        <v>0</v>
      </c>
      <c r="CL1021">
        <f>Drivers!CL293</f>
        <v>0</v>
      </c>
      <c r="CM1021">
        <f>Drivers!CM293</f>
        <v>0</v>
      </c>
      <c r="CN1021">
        <f>Drivers!CN293</f>
        <v>0</v>
      </c>
      <c r="CO1021">
        <f>Drivers!CO293</f>
        <v>0</v>
      </c>
      <c r="CP1021">
        <f>Drivers!CP293</f>
        <v>0</v>
      </c>
      <c r="CQ1021">
        <f>Drivers!CQ293</f>
        <v>0</v>
      </c>
      <c r="CR1021">
        <f>Drivers!CR293</f>
        <v>0</v>
      </c>
      <c r="CS1021">
        <f>Drivers!CS293</f>
        <v>0</v>
      </c>
      <c r="CT1021">
        <f>Drivers!CT293</f>
        <v>0</v>
      </c>
      <c r="CU1021">
        <f>Drivers!CU293</f>
        <v>0</v>
      </c>
      <c r="CV1021">
        <f>Drivers!CV293</f>
        <v>0</v>
      </c>
      <c r="CW1021">
        <f>Drivers!CW293</f>
        <v>0</v>
      </c>
      <c r="CX1021">
        <f>Drivers!CX293</f>
        <v>0</v>
      </c>
      <c r="CY1021">
        <f>Drivers!CY293</f>
        <v>0</v>
      </c>
      <c r="CZ1021">
        <f>Drivers!CZ293</f>
        <v>0</v>
      </c>
      <c r="DA1021">
        <f>Drivers!DA293</f>
        <v>0</v>
      </c>
      <c r="DB1021">
        <f>Drivers!DB293</f>
        <v>0</v>
      </c>
      <c r="DC1021">
        <f>Drivers!DC293</f>
        <v>0</v>
      </c>
      <c r="DD1021">
        <f>Drivers!DD293</f>
        <v>0</v>
      </c>
      <c r="DE1021">
        <f>Drivers!DE293</f>
        <v>0</v>
      </c>
      <c r="DF1021">
        <f>Drivers!DF293</f>
        <v>0</v>
      </c>
      <c r="DG1021">
        <f>Drivers!DG293</f>
        <v>0</v>
      </c>
      <c r="DH1021">
        <f>Drivers!DH293</f>
        <v>0</v>
      </c>
      <c r="DI1021">
        <f>Drivers!DI293</f>
        <v>0</v>
      </c>
      <c r="DJ1021">
        <f>Drivers!DJ293</f>
        <v>0</v>
      </c>
      <c r="DK1021">
        <f>Drivers!DK293</f>
        <v>0</v>
      </c>
      <c r="DL1021">
        <f>Drivers!DL293</f>
        <v>0</v>
      </c>
      <c r="DM1021">
        <f>Drivers!DM293</f>
        <v>0</v>
      </c>
      <c r="DN1021">
        <f>Drivers!DN293</f>
        <v>0</v>
      </c>
      <c r="DO1021">
        <f>Drivers!DO293</f>
        <v>0</v>
      </c>
      <c r="DP1021">
        <f>Drivers!DP293</f>
        <v>0</v>
      </c>
      <c r="DQ1021">
        <f>Drivers!DQ293</f>
        <v>0</v>
      </c>
      <c r="DR1021">
        <f>Drivers!DR293</f>
        <v>0</v>
      </c>
      <c r="DS1021">
        <f>Drivers!DS293</f>
        <v>0</v>
      </c>
      <c r="DT1021">
        <f>Drivers!DT293</f>
        <v>0</v>
      </c>
      <c r="DU1021">
        <f>Drivers!DU293</f>
        <v>0</v>
      </c>
      <c r="DV1021">
        <f>Drivers!DV293</f>
        <v>0</v>
      </c>
      <c r="DW1021">
        <f>Drivers!DW293</f>
        <v>0</v>
      </c>
      <c r="DX1021">
        <f>Drivers!DX293</f>
        <v>0</v>
      </c>
      <c r="DY1021">
        <f>Drivers!DY293</f>
        <v>0</v>
      </c>
      <c r="DZ1021">
        <f>Drivers!DZ293</f>
        <v>0</v>
      </c>
      <c r="EA1021">
        <f>Drivers!EA293</f>
        <v>0</v>
      </c>
      <c r="EB1021">
        <f>Drivers!EB293</f>
        <v>0</v>
      </c>
      <c r="EC1021">
        <f>Drivers!EC293</f>
        <v>223.78988581984152</v>
      </c>
      <c r="ED1021">
        <f>Drivers!ED293</f>
        <v>181.00652529546005</v>
      </c>
      <c r="EE1021">
        <f>Drivers!EE293</f>
        <v>177.45737774064713</v>
      </c>
      <c r="EF1021">
        <f>Drivers!EF293</f>
        <v>201.16185589472866</v>
      </c>
      <c r="EG1021">
        <f>Drivers!EG293</f>
        <v>157.77400462331659</v>
      </c>
      <c r="EH1021">
        <f>Drivers!EH293</f>
        <v>162.41441652400238</v>
      </c>
      <c r="EI1021">
        <f>Drivers!EI293</f>
        <v>143.30683810941386</v>
      </c>
      <c r="EJ1021">
        <f>Drivers!EJ293</f>
        <v>139.61879448159806</v>
      </c>
      <c r="EK1021">
        <f>Drivers!EK293</f>
        <v>0</v>
      </c>
    </row>
    <row r="1022" spans="1:141">
      <c r="A1022">
        <f>Drivers!A294</f>
        <v>0</v>
      </c>
      <c r="B1022">
        <f>Drivers!B294</f>
        <v>0</v>
      </c>
      <c r="C1022">
        <f>Drivers!C294</f>
        <v>0</v>
      </c>
      <c r="D1022">
        <f>Drivers!D294</f>
        <v>0</v>
      </c>
      <c r="E1022">
        <f>Drivers!E294</f>
        <v>0</v>
      </c>
      <c r="F1022">
        <f>Drivers!F294</f>
        <v>0</v>
      </c>
      <c r="G1022">
        <f>Drivers!G294</f>
        <v>0</v>
      </c>
      <c r="H1022">
        <f>Drivers!H294</f>
        <v>0</v>
      </c>
      <c r="I1022">
        <f>Drivers!I294</f>
        <v>0</v>
      </c>
      <c r="J1022">
        <f>Drivers!J294</f>
        <v>0</v>
      </c>
      <c r="K1022">
        <f>Drivers!K294</f>
        <v>0</v>
      </c>
      <c r="L1022">
        <f>Drivers!L294</f>
        <v>0</v>
      </c>
      <c r="M1022">
        <f>Drivers!M294</f>
        <v>0</v>
      </c>
      <c r="N1022">
        <f>Drivers!N294</f>
        <v>0</v>
      </c>
      <c r="O1022">
        <f>Drivers!O294</f>
        <v>0</v>
      </c>
      <c r="P1022">
        <f>Drivers!P294</f>
        <v>0</v>
      </c>
      <c r="Q1022">
        <f>Drivers!Q294</f>
        <v>0</v>
      </c>
      <c r="R1022">
        <f>Drivers!R294</f>
        <v>0</v>
      </c>
      <c r="S1022">
        <f>Drivers!S294</f>
        <v>0</v>
      </c>
      <c r="T1022">
        <f>Drivers!T294</f>
        <v>0</v>
      </c>
      <c r="U1022">
        <f>Drivers!U294</f>
        <v>0</v>
      </c>
      <c r="V1022">
        <f>Drivers!V294</f>
        <v>0</v>
      </c>
      <c r="W1022">
        <f>Drivers!W294</f>
        <v>0</v>
      </c>
      <c r="X1022">
        <f>Drivers!X294</f>
        <v>0</v>
      </c>
      <c r="Y1022">
        <f>Drivers!Y294</f>
        <v>0</v>
      </c>
      <c r="Z1022">
        <f>Drivers!Z294</f>
        <v>0</v>
      </c>
      <c r="AA1022">
        <f>Drivers!AA294</f>
        <v>0</v>
      </c>
      <c r="AB1022">
        <f>Drivers!AB294</f>
        <v>0</v>
      </c>
      <c r="AC1022">
        <f>Drivers!AC294</f>
        <v>0</v>
      </c>
      <c r="AD1022">
        <f>Drivers!AD294</f>
        <v>0</v>
      </c>
      <c r="AE1022">
        <f>Drivers!AE294</f>
        <v>0</v>
      </c>
      <c r="AF1022">
        <f>Drivers!AF294</f>
        <v>0</v>
      </c>
      <c r="AG1022">
        <f>Drivers!AG294</f>
        <v>0</v>
      </c>
      <c r="AH1022">
        <f>Drivers!AH294</f>
        <v>0</v>
      </c>
      <c r="AI1022">
        <f>Drivers!AI294</f>
        <v>0</v>
      </c>
      <c r="AJ1022">
        <f>Drivers!AJ294</f>
        <v>0</v>
      </c>
      <c r="AK1022">
        <f>Drivers!AK294</f>
        <v>0</v>
      </c>
      <c r="AL1022">
        <f>Drivers!AL294</f>
        <v>0</v>
      </c>
      <c r="AM1022">
        <f>Drivers!AM294</f>
        <v>0</v>
      </c>
      <c r="AN1022">
        <f>Drivers!AN294</f>
        <v>0</v>
      </c>
      <c r="AO1022">
        <f>Drivers!AO294</f>
        <v>0</v>
      </c>
      <c r="AP1022">
        <f>Drivers!AP294</f>
        <v>0</v>
      </c>
      <c r="AQ1022">
        <f>Drivers!AQ294</f>
        <v>0</v>
      </c>
      <c r="AR1022">
        <f>Drivers!AR294</f>
        <v>0</v>
      </c>
      <c r="AS1022">
        <f>Drivers!AS294</f>
        <v>0</v>
      </c>
      <c r="AT1022">
        <f>Drivers!AT294</f>
        <v>0</v>
      </c>
      <c r="AU1022">
        <f>Drivers!AU294</f>
        <v>0</v>
      </c>
      <c r="AV1022">
        <f>Drivers!AV294</f>
        <v>0</v>
      </c>
      <c r="AW1022">
        <f>Drivers!AW294</f>
        <v>0</v>
      </c>
      <c r="AX1022">
        <f>Drivers!AX294</f>
        <v>0</v>
      </c>
      <c r="AY1022">
        <f>Drivers!AY294</f>
        <v>0</v>
      </c>
      <c r="AZ1022">
        <f>Drivers!AZ294</f>
        <v>0</v>
      </c>
      <c r="BA1022">
        <f>Drivers!BA294</f>
        <v>0</v>
      </c>
      <c r="BB1022">
        <f>Drivers!BB294</f>
        <v>0</v>
      </c>
      <c r="BC1022">
        <f>Drivers!BC294</f>
        <v>0</v>
      </c>
      <c r="BD1022">
        <f>Drivers!BD294</f>
        <v>0</v>
      </c>
      <c r="BE1022">
        <f>Drivers!BE294</f>
        <v>0</v>
      </c>
      <c r="BF1022">
        <f>Drivers!BF294</f>
        <v>0</v>
      </c>
      <c r="BG1022">
        <f>Drivers!BG294</f>
        <v>0</v>
      </c>
      <c r="BH1022">
        <f>Drivers!BH294</f>
        <v>0</v>
      </c>
      <c r="BI1022">
        <f>Drivers!BI294</f>
        <v>0</v>
      </c>
      <c r="BJ1022">
        <f>Drivers!BJ294</f>
        <v>0</v>
      </c>
      <c r="BK1022">
        <f>Drivers!BK294</f>
        <v>0</v>
      </c>
      <c r="BL1022">
        <f>Drivers!BL294</f>
        <v>0</v>
      </c>
      <c r="BM1022">
        <f>Drivers!BM294</f>
        <v>0</v>
      </c>
      <c r="BN1022">
        <f>Drivers!BN294</f>
        <v>0</v>
      </c>
      <c r="BO1022">
        <f>Drivers!BO294</f>
        <v>0</v>
      </c>
      <c r="BP1022">
        <f>Drivers!BP294</f>
        <v>0</v>
      </c>
      <c r="BQ1022">
        <f>Drivers!BQ294</f>
        <v>0</v>
      </c>
      <c r="BR1022">
        <f>Drivers!BR294</f>
        <v>0</v>
      </c>
      <c r="BS1022">
        <f>Drivers!BS294</f>
        <v>0</v>
      </c>
      <c r="BT1022">
        <f>Drivers!BT294</f>
        <v>0</v>
      </c>
      <c r="BU1022">
        <f>Drivers!BU294</f>
        <v>0</v>
      </c>
      <c r="BV1022">
        <f>Drivers!BV294</f>
        <v>0</v>
      </c>
      <c r="BW1022">
        <f>Drivers!BW294</f>
        <v>0</v>
      </c>
      <c r="BX1022">
        <f>Drivers!BX294</f>
        <v>0</v>
      </c>
      <c r="BY1022">
        <f>Drivers!BY294</f>
        <v>0</v>
      </c>
      <c r="BZ1022">
        <f>Drivers!BZ294</f>
        <v>0</v>
      </c>
      <c r="CA1022">
        <f>Drivers!CA294</f>
        <v>0</v>
      </c>
      <c r="CB1022">
        <f>Drivers!CB294</f>
        <v>0</v>
      </c>
      <c r="CC1022">
        <f>Drivers!CC294</f>
        <v>0</v>
      </c>
      <c r="CD1022">
        <f>Drivers!CD294</f>
        <v>0</v>
      </c>
      <c r="CE1022">
        <f>Drivers!CE294</f>
        <v>0</v>
      </c>
      <c r="CF1022">
        <f>Drivers!CF294</f>
        <v>0</v>
      </c>
      <c r="CG1022">
        <f>Drivers!CG294</f>
        <v>0</v>
      </c>
      <c r="CH1022">
        <f>Drivers!CH294</f>
        <v>0</v>
      </c>
      <c r="CI1022">
        <f>Drivers!CI294</f>
        <v>0</v>
      </c>
      <c r="CJ1022">
        <f>Drivers!CJ294</f>
        <v>0</v>
      </c>
      <c r="CK1022">
        <f>Drivers!CK294</f>
        <v>0</v>
      </c>
      <c r="CL1022">
        <f>Drivers!CL294</f>
        <v>0</v>
      </c>
      <c r="CM1022">
        <f>Drivers!CM294</f>
        <v>0</v>
      </c>
      <c r="CN1022">
        <f>Drivers!CN294</f>
        <v>0</v>
      </c>
      <c r="CO1022">
        <f>Drivers!CO294</f>
        <v>0</v>
      </c>
      <c r="CP1022">
        <f>Drivers!CP294</f>
        <v>0</v>
      </c>
      <c r="CQ1022">
        <f>Drivers!CQ294</f>
        <v>0</v>
      </c>
      <c r="CR1022">
        <f>Drivers!CR294</f>
        <v>0</v>
      </c>
      <c r="CS1022">
        <f>Drivers!CS294</f>
        <v>0</v>
      </c>
      <c r="CT1022">
        <f>Drivers!CT294</f>
        <v>0</v>
      </c>
      <c r="CU1022">
        <f>Drivers!CU294</f>
        <v>0</v>
      </c>
      <c r="CV1022">
        <f>Drivers!CV294</f>
        <v>0</v>
      </c>
      <c r="CW1022">
        <f>Drivers!CW294</f>
        <v>0</v>
      </c>
      <c r="CX1022">
        <f>Drivers!CX294</f>
        <v>0</v>
      </c>
      <c r="CY1022">
        <f>Drivers!CY294</f>
        <v>0</v>
      </c>
      <c r="CZ1022">
        <f>Drivers!CZ294</f>
        <v>0</v>
      </c>
      <c r="DA1022">
        <f>Drivers!DA294</f>
        <v>0</v>
      </c>
      <c r="DB1022">
        <f>Drivers!DB294</f>
        <v>0</v>
      </c>
      <c r="DC1022">
        <f>Drivers!DC294</f>
        <v>0</v>
      </c>
      <c r="DD1022">
        <f>Drivers!DD294</f>
        <v>0</v>
      </c>
      <c r="DE1022">
        <f>Drivers!DE294</f>
        <v>0</v>
      </c>
      <c r="DF1022">
        <f>Drivers!DF294</f>
        <v>0</v>
      </c>
      <c r="DG1022">
        <f>Drivers!DG294</f>
        <v>0</v>
      </c>
      <c r="DH1022">
        <f>Drivers!DH294</f>
        <v>0</v>
      </c>
      <c r="DI1022">
        <f>Drivers!DI294</f>
        <v>0</v>
      </c>
      <c r="DJ1022">
        <f>Drivers!DJ294</f>
        <v>0</v>
      </c>
      <c r="DK1022">
        <f>Drivers!DK294</f>
        <v>0</v>
      </c>
      <c r="DL1022">
        <f>Drivers!DL294</f>
        <v>0</v>
      </c>
      <c r="DM1022">
        <f>Drivers!DM294</f>
        <v>0</v>
      </c>
      <c r="DN1022">
        <f>Drivers!DN294</f>
        <v>0</v>
      </c>
      <c r="DO1022">
        <f>Drivers!DO294</f>
        <v>0</v>
      </c>
      <c r="DP1022">
        <f>Drivers!DP294</f>
        <v>0</v>
      </c>
      <c r="DQ1022">
        <f>Drivers!DQ294</f>
        <v>0</v>
      </c>
      <c r="DR1022">
        <f>Drivers!DR294</f>
        <v>0</v>
      </c>
      <c r="DS1022">
        <f>Drivers!DS294</f>
        <v>0</v>
      </c>
      <c r="DT1022">
        <f>Drivers!DT294</f>
        <v>0</v>
      </c>
      <c r="DU1022">
        <f>Drivers!DU294</f>
        <v>0</v>
      </c>
      <c r="DV1022">
        <f>Drivers!DV294</f>
        <v>0</v>
      </c>
      <c r="DW1022">
        <f>Drivers!DW294</f>
        <v>0</v>
      </c>
      <c r="DX1022">
        <f>Drivers!DX294</f>
        <v>0</v>
      </c>
      <c r="DY1022">
        <f>Drivers!DY294</f>
        <v>0</v>
      </c>
      <c r="DZ1022">
        <f>Drivers!DZ294</f>
        <v>0</v>
      </c>
      <c r="EA1022">
        <f>Drivers!EA294</f>
        <v>0</v>
      </c>
      <c r="EB1022">
        <f>Drivers!EB294</f>
        <v>0</v>
      </c>
      <c r="EC1022">
        <f>Drivers!EC294</f>
        <v>0</v>
      </c>
      <c r="ED1022">
        <f>Drivers!ED294</f>
        <v>0</v>
      </c>
      <c r="EE1022">
        <f>Drivers!EE294</f>
        <v>0</v>
      </c>
      <c r="EF1022">
        <f>Drivers!EF294</f>
        <v>0</v>
      </c>
      <c r="EG1022">
        <f>Drivers!EG294</f>
        <v>0</v>
      </c>
      <c r="EH1022">
        <f>Drivers!EH294</f>
        <v>0</v>
      </c>
      <c r="EI1022">
        <f>Drivers!EI294</f>
        <v>0</v>
      </c>
      <c r="EJ1022">
        <f>Drivers!EJ294</f>
        <v>0</v>
      </c>
      <c r="EK1022">
        <f>Drivers!EK294</f>
        <v>0</v>
      </c>
    </row>
    <row r="1023" spans="1:141">
      <c r="A1023">
        <f>Drivers!A295</f>
        <v>0</v>
      </c>
      <c r="B1023">
        <f>Drivers!B295</f>
        <v>0</v>
      </c>
      <c r="C1023">
        <f>Drivers!C295</f>
        <v>0</v>
      </c>
      <c r="D1023">
        <f>Drivers!D295</f>
        <v>0</v>
      </c>
      <c r="E1023">
        <f>Drivers!E295</f>
        <v>0</v>
      </c>
      <c r="F1023">
        <f>Drivers!F295</f>
        <v>0</v>
      </c>
      <c r="G1023">
        <f>Drivers!G295</f>
        <v>0</v>
      </c>
      <c r="H1023">
        <f>Drivers!H295</f>
        <v>0</v>
      </c>
      <c r="I1023" t="str">
        <f>Drivers!I295</f>
        <v>Penetration of total Homes Sold in US</v>
      </c>
      <c r="J1023">
        <f>Drivers!J295</f>
        <v>0</v>
      </c>
      <c r="K1023">
        <f>Drivers!K295</f>
        <v>0</v>
      </c>
      <c r="L1023">
        <f>Drivers!L295</f>
        <v>0</v>
      </c>
      <c r="M1023">
        <f>Drivers!M295</f>
        <v>0</v>
      </c>
      <c r="N1023">
        <f>Drivers!N295</f>
        <v>0</v>
      </c>
      <c r="O1023">
        <f>Drivers!O295</f>
        <v>0</v>
      </c>
      <c r="P1023">
        <f>Drivers!P295</f>
        <v>0</v>
      </c>
      <c r="Q1023">
        <f>Drivers!Q295</f>
        <v>0</v>
      </c>
      <c r="R1023">
        <f>Drivers!R295</f>
        <v>0</v>
      </c>
      <c r="S1023">
        <f>Drivers!S295</f>
        <v>0</v>
      </c>
      <c r="T1023">
        <f>Drivers!T295</f>
        <v>0</v>
      </c>
      <c r="U1023">
        <f>Drivers!U295</f>
        <v>0</v>
      </c>
      <c r="V1023">
        <f>Drivers!V295</f>
        <v>0</v>
      </c>
      <c r="W1023">
        <f>Drivers!W295</f>
        <v>0</v>
      </c>
      <c r="X1023">
        <f>Drivers!X295</f>
        <v>0</v>
      </c>
      <c r="Y1023">
        <f>Drivers!Y295</f>
        <v>0</v>
      </c>
      <c r="Z1023">
        <f>Drivers!Z295</f>
        <v>0</v>
      </c>
      <c r="AA1023">
        <f>Drivers!AA295</f>
        <v>0</v>
      </c>
      <c r="AB1023">
        <f>Drivers!AB295</f>
        <v>0</v>
      </c>
      <c r="AC1023">
        <f>Drivers!AC295</f>
        <v>0</v>
      </c>
      <c r="AD1023">
        <f>Drivers!AD295</f>
        <v>0</v>
      </c>
      <c r="AE1023">
        <f>Drivers!AE295</f>
        <v>0</v>
      </c>
      <c r="AF1023">
        <f>Drivers!AF295</f>
        <v>0</v>
      </c>
      <c r="AG1023">
        <f>Drivers!AG295</f>
        <v>0</v>
      </c>
      <c r="AH1023">
        <f>Drivers!AH295</f>
        <v>0</v>
      </c>
      <c r="AI1023">
        <f>Drivers!AI295</f>
        <v>0</v>
      </c>
      <c r="AJ1023">
        <f>Drivers!AJ295</f>
        <v>0</v>
      </c>
      <c r="AK1023">
        <f>Drivers!AK295</f>
        <v>0</v>
      </c>
      <c r="AL1023">
        <f>Drivers!AL295</f>
        <v>0</v>
      </c>
      <c r="AM1023">
        <f>Drivers!AM295</f>
        <v>0</v>
      </c>
      <c r="AN1023">
        <f>Drivers!AN295</f>
        <v>0</v>
      </c>
      <c r="AO1023">
        <f>Drivers!AO295</f>
        <v>0</v>
      </c>
      <c r="AP1023">
        <f>Drivers!AP295</f>
        <v>0</v>
      </c>
      <c r="AQ1023">
        <f>Drivers!AQ295</f>
        <v>0</v>
      </c>
      <c r="AR1023">
        <f>Drivers!AR295</f>
        <v>0</v>
      </c>
      <c r="AS1023">
        <f>Drivers!AS295</f>
        <v>0</v>
      </c>
      <c r="AT1023">
        <f>Drivers!AT295</f>
        <v>0</v>
      </c>
      <c r="AU1023">
        <f>Drivers!AU295</f>
        <v>0</v>
      </c>
      <c r="AV1023">
        <f>Drivers!AV295</f>
        <v>0</v>
      </c>
      <c r="AW1023">
        <f>Drivers!AW295</f>
        <v>0</v>
      </c>
      <c r="AX1023">
        <f>Drivers!AX295</f>
        <v>0</v>
      </c>
      <c r="AY1023">
        <f>Drivers!AY295</f>
        <v>0</v>
      </c>
      <c r="AZ1023">
        <f>Drivers!AZ295</f>
        <v>0</v>
      </c>
      <c r="BA1023">
        <f>Drivers!BA295</f>
        <v>0</v>
      </c>
      <c r="BB1023">
        <f>Drivers!BB295</f>
        <v>0</v>
      </c>
      <c r="BC1023">
        <f>Drivers!BC295</f>
        <v>0</v>
      </c>
      <c r="BD1023">
        <f>Drivers!BD295</f>
        <v>0</v>
      </c>
      <c r="BE1023">
        <f>Drivers!BE295</f>
        <v>0</v>
      </c>
      <c r="BF1023">
        <f>Drivers!BF295</f>
        <v>0</v>
      </c>
      <c r="BG1023">
        <f>Drivers!BG295</f>
        <v>0</v>
      </c>
      <c r="BH1023">
        <f>Drivers!BH295</f>
        <v>0</v>
      </c>
      <c r="BI1023">
        <f>Drivers!BI295</f>
        <v>0</v>
      </c>
      <c r="BJ1023">
        <f>Drivers!BJ295</f>
        <v>0</v>
      </c>
      <c r="BK1023">
        <f>Drivers!BK295</f>
        <v>0</v>
      </c>
      <c r="BL1023">
        <f>Drivers!BL295</f>
        <v>0</v>
      </c>
      <c r="BM1023">
        <f>Drivers!BM295</f>
        <v>0</v>
      </c>
      <c r="BN1023">
        <f>Drivers!BN295</f>
        <v>0</v>
      </c>
      <c r="BO1023">
        <f>Drivers!BO295</f>
        <v>0</v>
      </c>
      <c r="BP1023">
        <f>Drivers!BP295</f>
        <v>0</v>
      </c>
      <c r="BQ1023">
        <f>Drivers!BQ295</f>
        <v>0</v>
      </c>
      <c r="BR1023">
        <f>Drivers!BR295</f>
        <v>0</v>
      </c>
      <c r="BS1023">
        <f>Drivers!BS295</f>
        <v>0</v>
      </c>
      <c r="BT1023">
        <f>Drivers!BT295</f>
        <v>0</v>
      </c>
      <c r="BU1023">
        <f>Drivers!BU295</f>
        <v>0</v>
      </c>
      <c r="BV1023">
        <f>Drivers!BV295</f>
        <v>0</v>
      </c>
      <c r="BW1023">
        <f>Drivers!BW295</f>
        <v>0</v>
      </c>
      <c r="BX1023">
        <f>Drivers!BX295</f>
        <v>0</v>
      </c>
      <c r="BY1023">
        <f>Drivers!BY295</f>
        <v>0</v>
      </c>
      <c r="BZ1023">
        <f>Drivers!BZ295</f>
        <v>0</v>
      </c>
      <c r="CA1023">
        <f>Drivers!CA295</f>
        <v>0</v>
      </c>
      <c r="CB1023">
        <f>Drivers!CB295</f>
        <v>0</v>
      </c>
      <c r="CC1023">
        <f>Drivers!CC295</f>
        <v>0</v>
      </c>
      <c r="CD1023">
        <f>Drivers!CD295</f>
        <v>0</v>
      </c>
      <c r="CE1023">
        <f>Drivers!CE295</f>
        <v>0</v>
      </c>
      <c r="CF1023">
        <f>Drivers!CF295</f>
        <v>0</v>
      </c>
      <c r="CG1023">
        <f>Drivers!CG295</f>
        <v>0</v>
      </c>
      <c r="CH1023">
        <f>Drivers!CH295</f>
        <v>0</v>
      </c>
      <c r="CI1023">
        <f>Drivers!CI295</f>
        <v>0</v>
      </c>
      <c r="CJ1023">
        <f>Drivers!CJ295</f>
        <v>0</v>
      </c>
      <c r="CK1023">
        <f>Drivers!CK295</f>
        <v>0</v>
      </c>
      <c r="CL1023">
        <f>Drivers!CL295</f>
        <v>0</v>
      </c>
      <c r="CM1023">
        <f>Drivers!CM295</f>
        <v>0</v>
      </c>
      <c r="CN1023">
        <f>Drivers!CN295</f>
        <v>0</v>
      </c>
      <c r="CO1023">
        <f>Drivers!CO295</f>
        <v>0</v>
      </c>
      <c r="CP1023">
        <f>Drivers!CP295</f>
        <v>0</v>
      </c>
      <c r="CQ1023">
        <f>Drivers!CQ295</f>
        <v>0</v>
      </c>
      <c r="CR1023">
        <f>Drivers!CR295</f>
        <v>0</v>
      </c>
      <c r="CS1023">
        <f>Drivers!CS295</f>
        <v>0</v>
      </c>
      <c r="CT1023">
        <f>Drivers!CT295</f>
        <v>0</v>
      </c>
      <c r="CU1023">
        <f>Drivers!CU295</f>
        <v>0</v>
      </c>
      <c r="CV1023">
        <f>Drivers!CV295</f>
        <v>0</v>
      </c>
      <c r="CW1023">
        <f>Drivers!CW295</f>
        <v>0</v>
      </c>
      <c r="CX1023">
        <f>Drivers!CX295</f>
        <v>0</v>
      </c>
      <c r="CY1023">
        <f>Drivers!CY295</f>
        <v>0</v>
      </c>
      <c r="CZ1023">
        <f>Drivers!CZ295</f>
        <v>0</v>
      </c>
      <c r="DA1023">
        <f>Drivers!DA295</f>
        <v>0</v>
      </c>
      <c r="DB1023">
        <f>Drivers!DB295</f>
        <v>0</v>
      </c>
      <c r="DC1023">
        <f>Drivers!DC295</f>
        <v>0</v>
      </c>
      <c r="DD1023">
        <f>Drivers!DD295</f>
        <v>0</v>
      </c>
      <c r="DE1023">
        <f>Drivers!DE295</f>
        <v>0</v>
      </c>
      <c r="DF1023">
        <f>Drivers!DF295</f>
        <v>0</v>
      </c>
      <c r="DG1023">
        <f>Drivers!DG295</f>
        <v>0</v>
      </c>
      <c r="DH1023">
        <f>Drivers!DH295</f>
        <v>0</v>
      </c>
      <c r="DI1023">
        <f>Drivers!DI295</f>
        <v>0</v>
      </c>
      <c r="DJ1023">
        <f>Drivers!DJ295</f>
        <v>0</v>
      </c>
      <c r="DK1023">
        <f>Drivers!DK295</f>
        <v>0</v>
      </c>
      <c r="DL1023">
        <f>Drivers!DL295</f>
        <v>0</v>
      </c>
      <c r="DM1023">
        <f>Drivers!DM295</f>
        <v>0</v>
      </c>
      <c r="DN1023">
        <f>Drivers!DN295</f>
        <v>0</v>
      </c>
      <c r="DO1023">
        <f>Drivers!DO295</f>
        <v>0</v>
      </c>
      <c r="DP1023">
        <f>Drivers!DP295</f>
        <v>0</v>
      </c>
      <c r="DQ1023">
        <f>Drivers!DQ295</f>
        <v>0</v>
      </c>
      <c r="DR1023">
        <f>Drivers!DR295</f>
        <v>0</v>
      </c>
      <c r="DS1023">
        <f>Drivers!DS295</f>
        <v>0</v>
      </c>
      <c r="DT1023">
        <f>Drivers!DT295</f>
        <v>0</v>
      </c>
      <c r="DU1023">
        <f>Drivers!DU295</f>
        <v>0</v>
      </c>
      <c r="DV1023">
        <f>Drivers!DV295</f>
        <v>0</v>
      </c>
      <c r="DW1023">
        <f>Drivers!DW295</f>
        <v>0</v>
      </c>
      <c r="DX1023">
        <f>Drivers!DX295</f>
        <v>0</v>
      </c>
      <c r="DY1023">
        <f>Drivers!DY295</f>
        <v>0</v>
      </c>
      <c r="DZ1023">
        <f>Drivers!DZ295</f>
        <v>0</v>
      </c>
      <c r="EA1023">
        <f>Drivers!EA295</f>
        <v>0</v>
      </c>
      <c r="EB1023">
        <f>Drivers!EB295</f>
        <v>0</v>
      </c>
      <c r="EC1023">
        <f>Drivers!EC295</f>
        <v>1.0946907498631636E-4</v>
      </c>
      <c r="ED1023">
        <f>Drivers!ED295</f>
        <v>3.2196786760681283E-4</v>
      </c>
      <c r="EE1023">
        <f>Drivers!EE295</f>
        <v>7.8913693040885506E-4</v>
      </c>
      <c r="EF1023">
        <f>Drivers!EF295</f>
        <v>1.431277765937629E-3</v>
      </c>
      <c r="EG1023">
        <f>Drivers!EG295</f>
        <v>2.1048202440259252E-3</v>
      </c>
      <c r="EH1023">
        <f>Drivers!EH295</f>
        <v>2.8889689623885248E-3</v>
      </c>
      <c r="EI1023">
        <f>Drivers!EI295</f>
        <v>3.8236353913965767E-3</v>
      </c>
      <c r="EJ1023">
        <f>Drivers!EJ295</f>
        <v>4.9669773466671212E-3</v>
      </c>
      <c r="EK1023">
        <f>Drivers!EK295</f>
        <v>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sheetPr>
  <dimension ref="A1:L14"/>
  <sheetViews>
    <sheetView showGridLines="0" topLeftCell="H1" zoomScaleNormal="100" workbookViewId="0">
      <selection activeCell="I11" sqref="I11"/>
    </sheetView>
  </sheetViews>
  <sheetFormatPr defaultRowHeight="12.75" outlineLevelCol="1"/>
  <cols>
    <col min="1" max="7" width="9.140625" hidden="1" customWidth="1" outlineLevel="1"/>
    <col min="8" max="8" width="4.28515625" customWidth="1" collapsed="1"/>
    <col min="10" max="10" width="12.140625" customWidth="1"/>
  </cols>
  <sheetData>
    <row r="1" spans="9:12">
      <c r="I1" s="1241" t="s">
        <v>182</v>
      </c>
      <c r="J1" s="1242"/>
    </row>
    <row r="4" spans="9:12">
      <c r="L4" s="34"/>
    </row>
    <row r="11" spans="9:12">
      <c r="I11" s="1041">
        <v>1</v>
      </c>
      <c r="J11" s="1041" t="str">
        <f>+VLOOKUP(model_case,I12:J14,COUNTA(I12:J12),)</f>
        <v>Base Case</v>
      </c>
    </row>
    <row r="12" spans="9:12">
      <c r="I12" s="1042">
        <v>1</v>
      </c>
      <c r="J12" s="1042" t="s">
        <v>72</v>
      </c>
    </row>
    <row r="13" spans="9:12">
      <c r="I13" s="1042">
        <v>2</v>
      </c>
      <c r="J13" s="1042" t="s">
        <v>73</v>
      </c>
    </row>
    <row r="14" spans="9:12">
      <c r="I14" s="1042">
        <v>3</v>
      </c>
      <c r="J14" s="1042" t="s">
        <v>74</v>
      </c>
    </row>
  </sheetData>
  <phoneticPr fontId="3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Drop Down 1">
              <controlPr defaultSize="0" autoLine="0" autoPict="0">
                <anchor moveWithCells="1">
                  <from>
                    <xdr:col>9</xdr:col>
                    <xdr:colOff>704850</xdr:colOff>
                    <xdr:row>0</xdr:row>
                    <xdr:rowOff>0</xdr:rowOff>
                  </from>
                  <to>
                    <xdr:col>11</xdr:col>
                    <xdr:colOff>104775</xdr:colOff>
                    <xdr:row>1</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55"/>
  </sheetPr>
  <dimension ref="B1:V61"/>
  <sheetViews>
    <sheetView showGridLines="0" zoomScale="85" zoomScaleNormal="85" workbookViewId="0">
      <selection activeCell="C4" sqref="C4"/>
    </sheetView>
  </sheetViews>
  <sheetFormatPr defaultRowHeight="11.25" customHeight="1"/>
  <cols>
    <col min="1" max="1" width="1.140625" style="58" customWidth="1"/>
    <col min="2" max="2" width="31" style="58" customWidth="1"/>
    <col min="3" max="3" width="9.28515625" style="58" customWidth="1"/>
    <col min="4" max="12" width="8.7109375" style="58" customWidth="1"/>
    <col min="13" max="13" width="9.140625" style="58"/>
    <col min="14" max="14" width="26.42578125" style="58" bestFit="1" customWidth="1"/>
    <col min="15" max="16" width="9.140625" style="58"/>
    <col min="17" max="17" width="24.28515625" style="58" bestFit="1" customWidth="1"/>
    <col min="18" max="18" width="6.85546875" style="58" customWidth="1"/>
    <col min="19" max="21" width="9.140625" style="58"/>
    <col min="22" max="22" width="10.7109375" style="58" bestFit="1" customWidth="1"/>
    <col min="23" max="16384" width="9.140625" style="58"/>
  </cols>
  <sheetData>
    <row r="1" spans="2:21" ht="12.75">
      <c r="O1" s="1295"/>
    </row>
    <row r="2" spans="2:21" ht="11.25" customHeight="1">
      <c r="B2" s="1296" t="s">
        <v>293</v>
      </c>
      <c r="C2" s="1297"/>
      <c r="O2" s="1295"/>
    </row>
    <row r="3" spans="2:21" ht="11.25" customHeight="1">
      <c r="B3" s="1034" t="s">
        <v>269</v>
      </c>
      <c r="C3" s="1298">
        <v>50</v>
      </c>
    </row>
    <row r="4" spans="2:21" ht="11.25" customHeight="1">
      <c r="B4" s="1034" t="s">
        <v>270</v>
      </c>
      <c r="C4" s="315">
        <f>C8/C3-1</f>
        <v>-6.0000000000000053E-2</v>
      </c>
    </row>
    <row r="5" spans="2:21" ht="11.25" customHeight="1">
      <c r="B5" s="820" t="s">
        <v>271</v>
      </c>
      <c r="C5" s="1299">
        <f>C3*C14</f>
        <v>10349.958916168462</v>
      </c>
    </row>
    <row r="6" spans="2:21" ht="11.25" customHeight="1">
      <c r="B6" s="820" t="s">
        <v>272</v>
      </c>
      <c r="C6" s="1299">
        <f>C5+C12-C13</f>
        <v>10056.654916168462</v>
      </c>
    </row>
    <row r="7" spans="2:21" ht="11.25" customHeight="1">
      <c r="B7" s="820"/>
      <c r="C7" s="1299"/>
    </row>
    <row r="8" spans="2:21" ht="11.25" customHeight="1">
      <c r="B8" s="1034" t="s">
        <v>274</v>
      </c>
      <c r="C8" s="1300">
        <f>fair_value</f>
        <v>47</v>
      </c>
    </row>
    <row r="9" spans="2:21" ht="11.25" customHeight="1">
      <c r="B9" s="820" t="s">
        <v>275</v>
      </c>
      <c r="C9" s="1299">
        <f>DCF!S30</f>
        <v>9765.464410003573</v>
      </c>
    </row>
    <row r="10" spans="2:21" ht="11.25" customHeight="1">
      <c r="B10" s="1301" t="s">
        <v>276</v>
      </c>
      <c r="C10" s="1302">
        <f>DCF!S27</f>
        <v>9229.3007760338351</v>
      </c>
    </row>
    <row r="11" spans="2:21" ht="11.25" customHeight="1">
      <c r="C11" s="1303"/>
    </row>
    <row r="12" spans="2:21" s="69" customFormat="1" ht="11.25" customHeight="1">
      <c r="B12" s="58" t="s">
        <v>435</v>
      </c>
      <c r="C12" s="828">
        <f>Model!$DZ$85</f>
        <v>230</v>
      </c>
    </row>
    <row r="13" spans="2:21" s="69" customFormat="1" ht="11.25" customHeight="1">
      <c r="B13" s="58" t="s">
        <v>436</v>
      </c>
      <c r="C13" s="828">
        <f>Model!DZ65+Model!DZ66+Model!DZ70</f>
        <v>523.30399999999997</v>
      </c>
    </row>
    <row r="14" spans="2:21" s="69" customFormat="1" ht="11.25" customHeight="1">
      <c r="B14" s="58" t="s">
        <v>273</v>
      </c>
      <c r="C14" s="1304">
        <f>DCF!S31</f>
        <v>206.99917832336922</v>
      </c>
    </row>
    <row r="15" spans="2:21" ht="11.25" customHeight="1">
      <c r="C15" s="211"/>
      <c r="H15" s="1605"/>
      <c r="U15" s="1305"/>
    </row>
    <row r="16" spans="2:21" ht="11.25" customHeight="1">
      <c r="B16" s="1607" t="s">
        <v>552</v>
      </c>
      <c r="C16" s="1307"/>
      <c r="D16" s="1307"/>
      <c r="E16" s="1307"/>
      <c r="F16" s="1307"/>
      <c r="G16" s="1307"/>
      <c r="H16" s="1307"/>
      <c r="I16" s="1307"/>
      <c r="J16" s="1307"/>
      <c r="K16" s="1307"/>
      <c r="L16" s="1308"/>
      <c r="M16" s="69"/>
      <c r="N16" s="69"/>
      <c r="O16" s="69"/>
      <c r="P16" s="69"/>
      <c r="Q16" s="69"/>
      <c r="R16" s="69"/>
      <c r="S16" s="69"/>
      <c r="T16" s="69"/>
      <c r="U16" s="1305"/>
    </row>
    <row r="17" spans="2:22" ht="11.25" customHeight="1">
      <c r="B17" s="1301"/>
      <c r="C17" s="1309">
        <v>2013</v>
      </c>
      <c r="D17" s="1309">
        <f t="shared" ref="D17:L17" si="0">C17+1</f>
        <v>2014</v>
      </c>
      <c r="E17" s="1309">
        <f t="shared" si="0"/>
        <v>2015</v>
      </c>
      <c r="F17" s="1309">
        <f t="shared" si="0"/>
        <v>2016</v>
      </c>
      <c r="G17" s="1309">
        <f t="shared" si="0"/>
        <v>2017</v>
      </c>
      <c r="H17" s="1311">
        <f t="shared" si="0"/>
        <v>2018</v>
      </c>
      <c r="I17" s="1310">
        <f t="shared" si="0"/>
        <v>2019</v>
      </c>
      <c r="J17" s="1311">
        <f t="shared" si="0"/>
        <v>2020</v>
      </c>
      <c r="K17" s="1311">
        <f t="shared" si="0"/>
        <v>2021</v>
      </c>
      <c r="L17" s="1312">
        <f t="shared" si="0"/>
        <v>2022</v>
      </c>
      <c r="U17" s="1313"/>
      <c r="V17" s="1314"/>
    </row>
    <row r="18" spans="2:22" ht="11.25" customHeight="1">
      <c r="B18" s="820" t="s">
        <v>103</v>
      </c>
      <c r="C18" s="1315">
        <f>Model!DX12</f>
        <v>197.54500000000002</v>
      </c>
      <c r="D18" s="1315">
        <f>Model!DY12</f>
        <v>325.89299999999997</v>
      </c>
      <c r="E18" s="1315">
        <f>Model!DZ12</f>
        <v>679.93500000000006</v>
      </c>
      <c r="F18" s="1315">
        <f>Model!EA12</f>
        <v>846.58900000000006</v>
      </c>
      <c r="G18" s="1315">
        <f>Model!EB12</f>
        <v>1076.7939999999999</v>
      </c>
      <c r="H18" s="1315">
        <f>Model!EC12</f>
        <v>1512.513208615198</v>
      </c>
      <c r="I18" s="1316">
        <f>Model!ED12</f>
        <v>2133.1258629198733</v>
      </c>
      <c r="J18" s="1315">
        <f>Model!EE12</f>
        <v>3251.3571784490196</v>
      </c>
      <c r="K18" s="1315">
        <f>Model!EF12</f>
        <v>4743.6055919190449</v>
      </c>
      <c r="L18" s="1317">
        <f>Model!EG12</f>
        <v>6360.2698466445809</v>
      </c>
      <c r="U18" s="1313"/>
      <c r="V18" s="1314"/>
    </row>
    <row r="19" spans="2:22" ht="11.25" customHeight="1">
      <c r="B19" s="1034" t="s">
        <v>277</v>
      </c>
      <c r="C19" s="1318">
        <f t="shared" ref="C19:L19" si="1">IF(($C$6/C18)&lt;0,"NA",($C$6/C18))</f>
        <v>50.908172397015669</v>
      </c>
      <c r="D19" s="1318">
        <f t="shared" si="1"/>
        <v>30.858763201935798</v>
      </c>
      <c r="E19" s="1318">
        <f t="shared" si="1"/>
        <v>14.790612214650608</v>
      </c>
      <c r="F19" s="1318">
        <f t="shared" si="1"/>
        <v>11.879028567780187</v>
      </c>
      <c r="G19" s="1318">
        <f>IF(($C$6/G18)&lt;0,"NA",($C$6/G18))</f>
        <v>9.3394418209689718</v>
      </c>
      <c r="H19" s="1318">
        <f t="shared" si="1"/>
        <v>6.6489699785008609</v>
      </c>
      <c r="I19" s="1319">
        <f t="shared" si="1"/>
        <v>4.7145154868652117</v>
      </c>
      <c r="J19" s="1318">
        <f t="shared" si="1"/>
        <v>3.0930637159236203</v>
      </c>
      <c r="K19" s="1318">
        <f t="shared" si="1"/>
        <v>2.1200444938551479</v>
      </c>
      <c r="L19" s="1320">
        <f t="shared" si="1"/>
        <v>1.581167962782891</v>
      </c>
      <c r="U19" s="1313"/>
      <c r="V19" s="1321"/>
    </row>
    <row r="20" spans="2:22" ht="11.25" customHeight="1">
      <c r="B20" s="820" t="s">
        <v>278</v>
      </c>
      <c r="C20" s="1322">
        <f>Model!EP12</f>
        <v>0.62430978217847422</v>
      </c>
      <c r="D20" s="1322">
        <f>Model!EQ12</f>
        <v>0.48942691732284488</v>
      </c>
      <c r="E20" s="1322">
        <f>Model!ER12</f>
        <v>0.30540095547162233</v>
      </c>
      <c r="F20" s="1322">
        <f>Model!ES12</f>
        <v>0.36075922335087396</v>
      </c>
      <c r="G20" s="1322">
        <f>Model!ET12</f>
        <v>0.44536439306110953</v>
      </c>
      <c r="H20" s="1322">
        <f>Model!EU12</f>
        <v>0.46375974289851873</v>
      </c>
      <c r="I20" s="1323">
        <f>Model!EV12</f>
        <v>0.4393056166836467</v>
      </c>
      <c r="J20" s="1322">
        <f>Model!EW12</f>
        <v>0.3648199916912736</v>
      </c>
      <c r="K20" s="1322">
        <f>Model!EX12</f>
        <v>0.30430941280495505</v>
      </c>
      <c r="L20" s="1324">
        <f>Model!EY12</f>
        <v>0.27900077465038831</v>
      </c>
      <c r="U20" s="1325"/>
      <c r="V20" s="1321"/>
    </row>
    <row r="21" spans="2:22" ht="11.25" customHeight="1">
      <c r="B21" s="820"/>
      <c r="C21" s="1326"/>
      <c r="D21" s="1326"/>
      <c r="E21" s="1326"/>
      <c r="F21" s="1326"/>
      <c r="G21" s="1326"/>
      <c r="H21" s="1604"/>
      <c r="I21" s="1327"/>
      <c r="J21" s="1326"/>
      <c r="K21" s="1326"/>
      <c r="L21" s="1328"/>
      <c r="U21" s="1329"/>
    </row>
    <row r="22" spans="2:22" ht="11.25" customHeight="1">
      <c r="B22" s="820" t="s">
        <v>65</v>
      </c>
      <c r="C22" s="1315">
        <f>Model!DX35</f>
        <v>30.116999999999997</v>
      </c>
      <c r="D22" s="1315">
        <f>Model!DY35</f>
        <v>55.141999999999939</v>
      </c>
      <c r="E22" s="1315">
        <f>Model!DZ35</f>
        <v>122.82200000000002</v>
      </c>
      <c r="F22" s="1315">
        <f>120+52.5</f>
        <v>172.5</v>
      </c>
      <c r="G22" s="1315">
        <f>Model!EB35</f>
        <v>236.31499999999988</v>
      </c>
      <c r="H22" s="1315">
        <f>Model!EC35</f>
        <v>264.90150836766963</v>
      </c>
      <c r="I22" s="1316">
        <f>Model!ED35</f>
        <v>351.92201910520032</v>
      </c>
      <c r="J22" s="1315">
        <f>Model!EE35</f>
        <v>499.61599639763119</v>
      </c>
      <c r="K22" s="1315">
        <f>Model!EF35</f>
        <v>646.05671569020319</v>
      </c>
      <c r="L22" s="1317">
        <f>Model!EG35</f>
        <v>813.0172662884504</v>
      </c>
      <c r="Q22" s="2022"/>
    </row>
    <row r="23" spans="2:22" ht="11.25" customHeight="1">
      <c r="B23" s="1034" t="s">
        <v>279</v>
      </c>
      <c r="C23" s="1318">
        <f t="shared" ref="C23:L23" si="2">IF(($C$6/C22)&lt;0,"NA",($C$6/C22))</f>
        <v>333.91954431611589</v>
      </c>
      <c r="D23" s="1318">
        <f t="shared" si="2"/>
        <v>182.37740590055625</v>
      </c>
      <c r="E23" s="1318">
        <f t="shared" si="2"/>
        <v>81.879914967745677</v>
      </c>
      <c r="F23" s="1318">
        <f t="shared" si="2"/>
        <v>58.299448789382389</v>
      </c>
      <c r="G23" s="1318">
        <f t="shared" si="2"/>
        <v>42.556142928584585</v>
      </c>
      <c r="H23" s="1318">
        <f t="shared" si="2"/>
        <v>37.963751048976071</v>
      </c>
      <c r="I23" s="1319">
        <f t="shared" si="2"/>
        <v>28.576373088954739</v>
      </c>
      <c r="J23" s="1318">
        <f t="shared" si="2"/>
        <v>20.128768871853005</v>
      </c>
      <c r="K23" s="1318">
        <f t="shared" si="2"/>
        <v>15.566210631251799</v>
      </c>
      <c r="L23" s="1320">
        <f t="shared" si="2"/>
        <v>12.369546543677536</v>
      </c>
      <c r="U23" s="1330"/>
    </row>
    <row r="24" spans="2:22" ht="11.25" customHeight="1">
      <c r="B24" s="820" t="s">
        <v>278</v>
      </c>
      <c r="C24" s="1322">
        <f>Model!EP35</f>
        <v>0.68301907677212592</v>
      </c>
      <c r="D24" s="1322">
        <f>Model!EQ35</f>
        <v>0.62431251979002222</v>
      </c>
      <c r="E24" s="1322">
        <f>Model!ER35</f>
        <v>0.29202055223195483</v>
      </c>
      <c r="F24" s="1322">
        <f>Model!ES35</f>
        <v>0.34830829148543435</v>
      </c>
      <c r="G24" s="1322">
        <f>Model!ET35</f>
        <v>0.28345806076309643</v>
      </c>
      <c r="H24" s="1322">
        <f>Model!EU35</f>
        <v>0.34605272433864093</v>
      </c>
      <c r="I24" s="1323">
        <f>Model!EV35</f>
        <v>0.3219583613391549</v>
      </c>
      <c r="J24" s="1322">
        <f>Model!EW35</f>
        <v>0.29300753679413355</v>
      </c>
      <c r="K24" s="1322">
        <f>Model!EX35</f>
        <v>0.24833337582401036</v>
      </c>
      <c r="L24" s="1324">
        <f>Model!EY35</f>
        <v>0.21746553760821269</v>
      </c>
      <c r="Q24" s="11"/>
      <c r="R24" s="1305"/>
      <c r="S24" s="1305"/>
      <c r="T24" s="1305"/>
      <c r="U24" s="1330"/>
    </row>
    <row r="25" spans="2:22" ht="11.25" customHeight="1">
      <c r="B25" s="820"/>
      <c r="C25" s="1326"/>
      <c r="D25" s="1326"/>
      <c r="E25" s="1326"/>
      <c r="F25" s="1326"/>
      <c r="G25" s="1326"/>
      <c r="H25" s="1326"/>
      <c r="I25" s="1327"/>
      <c r="J25" s="1326"/>
      <c r="K25" s="1326"/>
      <c r="L25" s="1328"/>
      <c r="Q25" s="1331"/>
      <c r="R25" s="1332"/>
      <c r="S25" s="1332"/>
      <c r="T25" s="1332"/>
      <c r="U25" s="1330"/>
    </row>
    <row r="26" spans="2:22" ht="11.25" customHeight="1">
      <c r="B26" s="820" t="s">
        <v>280</v>
      </c>
      <c r="C26" s="1333">
        <f>Model!DX29</f>
        <v>0.20117127869216445</v>
      </c>
      <c r="D26" s="1333">
        <f>Model!DY29</f>
        <v>0.51495913419480466</v>
      </c>
      <c r="E26" s="1333">
        <f>Model!DZ29</f>
        <v>0.28155446978298743</v>
      </c>
      <c r="F26" s="1333">
        <f>Model!EA29</f>
        <v>7.3294855245227469E-2</v>
      </c>
      <c r="G26" s="1333">
        <f>Model!EB29</f>
        <v>1.0044510539508011</v>
      </c>
      <c r="H26" s="1333">
        <f>Model!EC29</f>
        <v>0.61556380160742807</v>
      </c>
      <c r="I26" s="1334">
        <f>Model!ED29</f>
        <v>1.017828342973482</v>
      </c>
      <c r="J26" s="1333">
        <f>Model!EE29</f>
        <v>1.6327552396197491</v>
      </c>
      <c r="K26" s="1333">
        <f>Model!EF29</f>
        <v>2.210867595177898</v>
      </c>
      <c r="L26" s="1335">
        <f>Model!EG29</f>
        <v>2.8475067003937018</v>
      </c>
      <c r="Q26" s="11"/>
      <c r="R26" s="1336"/>
      <c r="S26" s="1337"/>
      <c r="T26" s="1338"/>
      <c r="U26" s="1330"/>
    </row>
    <row r="27" spans="2:22" ht="11.25" customHeight="1">
      <c r="B27" s="1034" t="s">
        <v>281</v>
      </c>
      <c r="C27" s="1318">
        <f t="shared" ref="C27:L27" si="3">IF(($C$3/C26)&lt;0,"NA",($C$3/C26))</f>
        <v>248.54442604856536</v>
      </c>
      <c r="D27" s="1318">
        <f t="shared" si="3"/>
        <v>97.095083240305101</v>
      </c>
      <c r="E27" s="1318">
        <f t="shared" si="3"/>
        <v>177.58553092244742</v>
      </c>
      <c r="F27" s="1318">
        <f t="shared" si="3"/>
        <v>682.17612044817713</v>
      </c>
      <c r="G27" s="1318">
        <f t="shared" si="3"/>
        <v>49.778433506874535</v>
      </c>
      <c r="H27" s="1318">
        <f t="shared" si="3"/>
        <v>81.226348705746645</v>
      </c>
      <c r="I27" s="1319">
        <f t="shared" si="3"/>
        <v>49.124196968154848</v>
      </c>
      <c r="J27" s="1318">
        <f t="shared" si="3"/>
        <v>30.623083476764378</v>
      </c>
      <c r="K27" s="1318">
        <f t="shared" si="3"/>
        <v>22.61555604191518</v>
      </c>
      <c r="L27" s="1320">
        <f t="shared" si="3"/>
        <v>17.559221192732192</v>
      </c>
      <c r="Q27" s="11"/>
      <c r="R27" s="1336"/>
      <c r="S27" s="1339"/>
      <c r="T27" s="1338"/>
      <c r="U27" s="1330"/>
    </row>
    <row r="28" spans="2:22" ht="11.25" customHeight="1">
      <c r="B28" s="820" t="s">
        <v>278</v>
      </c>
      <c r="C28" s="1322">
        <f>Model!EP29</f>
        <v>-0.28577369975604588</v>
      </c>
      <c r="D28" s="1322">
        <f>Model!EQ29</f>
        <v>0.24944939459766821</v>
      </c>
      <c r="E28" s="1322">
        <f>Model!ER29</f>
        <v>0.29788699947301428</v>
      </c>
      <c r="F28" s="1322">
        <f>Model!ES29</f>
        <v>1.403626681587766</v>
      </c>
      <c r="G28" s="1322">
        <f>Model!ET29</f>
        <v>0.17579272597774259</v>
      </c>
      <c r="H28" s="1322">
        <f>Model!EU29</f>
        <v>0.53142789570455762</v>
      </c>
      <c r="I28" s="1323">
        <f>Model!EV29</f>
        <v>0.40906189806670568</v>
      </c>
      <c r="J28" s="1322">
        <f>Model!EW29</f>
        <v>0.22726206963131129</v>
      </c>
      <c r="K28" s="1322">
        <f>Model!EX29</f>
        <v>0.17085896322215025</v>
      </c>
      <c r="L28" s="1324">
        <f>Model!EY29</f>
        <v>0.13548367128389466</v>
      </c>
      <c r="Q28" s="11"/>
      <c r="R28" s="1336"/>
      <c r="S28" s="1337"/>
      <c r="T28" s="1338"/>
      <c r="U28" s="1330"/>
    </row>
    <row r="29" spans="2:22" ht="11.25" customHeight="1">
      <c r="B29" s="1034" t="s">
        <v>282</v>
      </c>
      <c r="C29" s="1318">
        <f t="shared" ref="C29:L29" si="4">IF(ISERROR(C27/(C28*100)),"NA",C27/(C28*100))</f>
        <v>-8.6972463267521913</v>
      </c>
      <c r="D29" s="1318">
        <f t="shared" si="4"/>
        <v>3.8923759825878816</v>
      </c>
      <c r="E29" s="1318">
        <f t="shared" si="4"/>
        <v>5.9615065859406524</v>
      </c>
      <c r="F29" s="1318">
        <f t="shared" si="4"/>
        <v>4.860096558413292</v>
      </c>
      <c r="G29" s="1318">
        <f t="shared" si="4"/>
        <v>2.8316549066527963</v>
      </c>
      <c r="H29" s="1318">
        <f t="shared" si="4"/>
        <v>1.5284547416928163</v>
      </c>
      <c r="I29" s="1319">
        <f t="shared" si="4"/>
        <v>1.2008988664142015</v>
      </c>
      <c r="J29" s="1318">
        <f t="shared" si="4"/>
        <v>1.3474788611423103</v>
      </c>
      <c r="K29" s="1318">
        <f t="shared" si="4"/>
        <v>1.3236388431381567</v>
      </c>
      <c r="L29" s="1320">
        <f t="shared" si="4"/>
        <v>1.2960396648787527</v>
      </c>
      <c r="O29" s="1340"/>
      <c r="P29" s="1340"/>
      <c r="Q29" s="1305"/>
      <c r="R29" s="1341"/>
      <c r="S29" s="1341"/>
      <c r="T29" s="1336"/>
      <c r="U29" s="1342"/>
      <c r="V29" s="311"/>
    </row>
    <row r="30" spans="2:22" ht="11.25" customHeight="1">
      <c r="B30" s="820"/>
      <c r="C30" s="1230"/>
      <c r="D30" s="1230"/>
      <c r="E30" s="1230"/>
      <c r="F30" s="1230"/>
      <c r="G30" s="1230"/>
      <c r="H30" s="1230"/>
      <c r="I30" s="1343"/>
      <c r="J30" s="1230"/>
      <c r="K30" s="1230"/>
      <c r="L30" s="1344"/>
      <c r="O30" s="1340"/>
      <c r="P30" s="1340"/>
      <c r="T30" s="1329"/>
      <c r="U30" s="1329"/>
    </row>
    <row r="31" spans="2:22" ht="11.25" customHeight="1">
      <c r="B31" s="820" t="s">
        <v>283</v>
      </c>
      <c r="C31" s="1333">
        <f>Model!DX28</f>
        <v>-0.34563823586555292</v>
      </c>
      <c r="D31" s="1333">
        <f>Model!DY28</f>
        <v>-0.95563498212902243</v>
      </c>
      <c r="E31" s="1333">
        <f>Model!DZ28</f>
        <v>-0.66965888160318265</v>
      </c>
      <c r="F31" s="1333">
        <f>Model!EA28</f>
        <v>-1.2306278900651146</v>
      </c>
      <c r="G31" s="1333">
        <f>Model!EB28</f>
        <v>-0.513012677680457</v>
      </c>
      <c r="H31" s="1333">
        <f>Model!EC28</f>
        <v>1.3344914877654103E-2</v>
      </c>
      <c r="I31" s="1334">
        <f>Model!ED28</f>
        <v>0.39260873307599492</v>
      </c>
      <c r="J31" s="1333">
        <f>Model!EE28</f>
        <v>0.97927703381357634</v>
      </c>
      <c r="K31" s="1333">
        <f>Model!EF28</f>
        <v>1.5278792485939743</v>
      </c>
      <c r="L31" s="1335">
        <f>Model!EG28</f>
        <v>2.1337017064132948</v>
      </c>
      <c r="O31" s="1340"/>
      <c r="P31" s="1340"/>
    </row>
    <row r="32" spans="2:22" ht="11.25" customHeight="1">
      <c r="B32" s="820" t="s">
        <v>284</v>
      </c>
      <c r="C32" s="1345" t="str">
        <f t="shared" ref="C32:L32" si="5">IF(($C$3/C31)&lt;0,"NA",($C$3/C31))</f>
        <v>NA</v>
      </c>
      <c r="D32" s="1345" t="str">
        <f t="shared" si="5"/>
        <v>NA</v>
      </c>
      <c r="E32" s="1345" t="str">
        <f t="shared" si="5"/>
        <v>NA</v>
      </c>
      <c r="F32" s="1345" t="str">
        <f t="shared" si="5"/>
        <v>NA</v>
      </c>
      <c r="G32" s="1345" t="str">
        <f t="shared" si="5"/>
        <v>NA</v>
      </c>
      <c r="H32" s="1345">
        <f t="shared" si="5"/>
        <v>3746.7455175547343</v>
      </c>
      <c r="I32" s="1346">
        <f t="shared" si="5"/>
        <v>127.35325474872154</v>
      </c>
      <c r="J32" s="1345">
        <f t="shared" si="5"/>
        <v>51.058074756727557</v>
      </c>
      <c r="K32" s="1345">
        <f t="shared" si="5"/>
        <v>32.725099215800157</v>
      </c>
      <c r="L32" s="1347">
        <f t="shared" si="5"/>
        <v>23.433453631177382</v>
      </c>
      <c r="O32" s="1340"/>
      <c r="P32" s="1340"/>
    </row>
    <row r="33" spans="2:21" ht="11.25" customHeight="1">
      <c r="B33" s="820"/>
      <c r="C33" s="1230"/>
      <c r="D33" s="1230"/>
      <c r="E33" s="1230"/>
      <c r="F33" s="1230"/>
      <c r="G33" s="1230"/>
      <c r="H33" s="1230"/>
      <c r="I33" s="1343"/>
      <c r="J33" s="1230"/>
      <c r="K33" s="1230"/>
      <c r="L33" s="1344"/>
      <c r="O33" s="1340"/>
      <c r="P33" s="1340"/>
    </row>
    <row r="34" spans="2:21" ht="11.25" customHeight="1">
      <c r="B34" s="820" t="s">
        <v>285</v>
      </c>
      <c r="C34" s="1315">
        <f>Model!DX179</f>
        <v>9.2510000000000012</v>
      </c>
      <c r="D34" s="1315">
        <f>Model!DY179</f>
        <v>12.924000000000007</v>
      </c>
      <c r="E34" s="1315">
        <f>Model!DZ179</f>
        <v>-32.322000000000003</v>
      </c>
      <c r="F34" s="1315">
        <f>Model!EA179</f>
        <v>-53.414999999999985</v>
      </c>
      <c r="G34" s="1315">
        <f>Model!EB179</f>
        <v>191.46299999999997</v>
      </c>
      <c r="H34" s="1315">
        <f>Model!EC179</f>
        <v>173.53327926450476</v>
      </c>
      <c r="I34" s="1316">
        <f>Model!ED179</f>
        <v>262.95034933525199</v>
      </c>
      <c r="J34" s="1315">
        <f>Model!EE179</f>
        <v>410.72724392135029</v>
      </c>
      <c r="K34" s="1315">
        <f>Model!EF179</f>
        <v>537.55867163875951</v>
      </c>
      <c r="L34" s="1317">
        <f>Model!EG179</f>
        <v>707.16752630279291</v>
      </c>
      <c r="O34" s="1340"/>
      <c r="P34" s="1340"/>
    </row>
    <row r="35" spans="2:21" ht="11.25" customHeight="1">
      <c r="B35" s="1034" t="s">
        <v>286</v>
      </c>
      <c r="C35" s="1318">
        <f t="shared" ref="C35:L35" si="6">IF(($C$6/C34)&lt;0,"NA",($C$6/C34))</f>
        <v>1087.0884138113133</v>
      </c>
      <c r="D35" s="1318">
        <f t="shared" si="6"/>
        <v>778.13795389728079</v>
      </c>
      <c r="E35" s="1318" t="str">
        <f t="shared" si="6"/>
        <v>NA</v>
      </c>
      <c r="F35" s="1318" t="str">
        <f t="shared" si="6"/>
        <v>NA</v>
      </c>
      <c r="G35" s="1318">
        <f t="shared" si="6"/>
        <v>52.525317769848293</v>
      </c>
      <c r="H35" s="1318">
        <f t="shared" si="6"/>
        <v>57.952313001817934</v>
      </c>
      <c r="I35" s="1319">
        <f t="shared" si="6"/>
        <v>38.245451818535514</v>
      </c>
      <c r="J35" s="1318">
        <f t="shared" si="6"/>
        <v>24.484995979702283</v>
      </c>
      <c r="K35" s="1318">
        <f t="shared" si="6"/>
        <v>18.708013556009664</v>
      </c>
      <c r="L35" s="1320">
        <f t="shared" si="6"/>
        <v>14.221036094158023</v>
      </c>
      <c r="O35" s="1340"/>
      <c r="P35" s="1340"/>
    </row>
    <row r="36" spans="2:21" ht="11.25" customHeight="1">
      <c r="B36" s="820" t="s">
        <v>278</v>
      </c>
      <c r="C36" s="1348" t="str">
        <f>Model!EP179</f>
        <v>NA</v>
      </c>
      <c r="D36" s="1348">
        <f>Model!EQ179</f>
        <v>1.4560053210507349</v>
      </c>
      <c r="E36" s="1348" t="str">
        <f>Model!ER179</f>
        <v>NA</v>
      </c>
      <c r="F36" s="1322" t="str">
        <f>Model!ES179</f>
        <v>NA</v>
      </c>
      <c r="G36" s="1322">
        <f>Model!ET179</f>
        <v>0.28970252612337777</v>
      </c>
      <c r="H36" s="1322">
        <f>Model!EU179</f>
        <v>0.45774322872093598</v>
      </c>
      <c r="I36" s="1323">
        <f>Model!EV179</f>
        <v>0.39064470247005317</v>
      </c>
      <c r="J36" s="1322">
        <f>Model!EW179</f>
        <v>0.25003916650511648</v>
      </c>
      <c r="K36" s="1322">
        <f>Model!EX179</f>
        <v>0.19738820117612213</v>
      </c>
      <c r="L36" s="1324">
        <f>Model!EY179</f>
        <v>0.1579003622555242</v>
      </c>
      <c r="O36" s="1340"/>
      <c r="P36" s="1340"/>
      <c r="Q36" s="1305"/>
      <c r="R36" s="1341"/>
      <c r="S36" s="1341"/>
    </row>
    <row r="37" spans="2:21" ht="11.25" customHeight="1">
      <c r="B37" s="1349" t="s">
        <v>287</v>
      </c>
      <c r="C37" s="1350">
        <f t="shared" ref="C37:L37" si="7">IF((C34/$C$6)&lt;0,"NA",(C34/$C$6))</f>
        <v>9.1988838009414257E-4</v>
      </c>
      <c r="D37" s="1350">
        <f t="shared" si="7"/>
        <v>1.2851191681263327E-3</v>
      </c>
      <c r="E37" s="1350" t="str">
        <f t="shared" si="7"/>
        <v>NA</v>
      </c>
      <c r="F37" s="1350" t="str">
        <f t="shared" si="7"/>
        <v>NA</v>
      </c>
      <c r="G37" s="1350">
        <f t="shared" si="7"/>
        <v>1.9038437889737841E-2</v>
      </c>
      <c r="H37" s="1350">
        <f t="shared" si="7"/>
        <v>1.7255566658204487E-2</v>
      </c>
      <c r="I37" s="1351">
        <f t="shared" si="7"/>
        <v>2.6146899891384048E-2</v>
      </c>
      <c r="J37" s="1350">
        <f t="shared" si="7"/>
        <v>4.0841338133319929E-2</v>
      </c>
      <c r="K37" s="1350">
        <f t="shared" si="7"/>
        <v>5.3453029473498816E-2</v>
      </c>
      <c r="L37" s="1352">
        <f t="shared" si="7"/>
        <v>7.0318364525549459E-2</v>
      </c>
      <c r="O37" s="1340"/>
      <c r="P37" s="1340"/>
      <c r="Q37" s="1305"/>
      <c r="R37" s="1305"/>
      <c r="S37" s="1305"/>
      <c r="T37" s="1305"/>
      <c r="U37" s="1330"/>
    </row>
    <row r="38" spans="2:21" ht="11.25" customHeight="1">
      <c r="O38" s="1340"/>
      <c r="P38" s="1340"/>
    </row>
    <row r="39" spans="2:21" ht="11.25" customHeight="1">
      <c r="O39" s="1340"/>
      <c r="P39" s="1340"/>
    </row>
    <row r="40" spans="2:21" ht="11.25" customHeight="1">
      <c r="B40" s="1607" t="s">
        <v>553</v>
      </c>
      <c r="C40" s="1307"/>
      <c r="D40" s="1307"/>
      <c r="E40" s="1307"/>
      <c r="F40" s="1307"/>
      <c r="G40" s="1307"/>
      <c r="H40" s="1307"/>
      <c r="I40" s="1307"/>
      <c r="J40" s="1307"/>
      <c r="K40" s="1307"/>
      <c r="L40" s="1308"/>
      <c r="M40" s="69"/>
      <c r="N40" s="1306" t="s">
        <v>294</v>
      </c>
      <c r="O40" s="1308"/>
      <c r="P40" s="1340"/>
    </row>
    <row r="41" spans="2:21" ht="11.25" customHeight="1">
      <c r="B41" s="1301"/>
      <c r="C41" s="1309">
        <f t="shared" ref="C41:L41" si="8">C$17</f>
        <v>2013</v>
      </c>
      <c r="D41" s="1309">
        <f t="shared" si="8"/>
        <v>2014</v>
      </c>
      <c r="E41" s="1309">
        <f t="shared" si="8"/>
        <v>2015</v>
      </c>
      <c r="F41" s="1309">
        <f t="shared" si="8"/>
        <v>2016</v>
      </c>
      <c r="G41" s="1309">
        <f t="shared" si="8"/>
        <v>2017</v>
      </c>
      <c r="H41" s="1311">
        <f t="shared" si="8"/>
        <v>2018</v>
      </c>
      <c r="I41" s="1310">
        <f t="shared" si="8"/>
        <v>2019</v>
      </c>
      <c r="J41" s="1311">
        <f t="shared" si="8"/>
        <v>2020</v>
      </c>
      <c r="K41" s="1311">
        <f t="shared" si="8"/>
        <v>2021</v>
      </c>
      <c r="L41" s="1312">
        <f t="shared" si="8"/>
        <v>2022</v>
      </c>
      <c r="N41" s="820" t="s">
        <v>249</v>
      </c>
      <c r="O41" s="1353">
        <f>DCF!S25</f>
        <v>2259.8206857816708</v>
      </c>
      <c r="P41" s="1340"/>
    </row>
    <row r="42" spans="2:21" ht="11.25" customHeight="1">
      <c r="B42" s="820" t="s">
        <v>103</v>
      </c>
      <c r="C42" s="1315">
        <f t="shared" ref="C42:L42" si="9">C18</f>
        <v>197.54500000000002</v>
      </c>
      <c r="D42" s="1315">
        <f t="shared" si="9"/>
        <v>325.89299999999997</v>
      </c>
      <c r="E42" s="1315">
        <f t="shared" si="9"/>
        <v>679.93500000000006</v>
      </c>
      <c r="F42" s="1315">
        <f t="shared" si="9"/>
        <v>846.58900000000006</v>
      </c>
      <c r="G42" s="1315">
        <f t="shared" si="9"/>
        <v>1076.7939999999999</v>
      </c>
      <c r="H42" s="1315">
        <f t="shared" si="9"/>
        <v>1512.513208615198</v>
      </c>
      <c r="I42" s="1316">
        <f t="shared" si="9"/>
        <v>2133.1258629198733</v>
      </c>
      <c r="J42" s="1315">
        <f t="shared" si="9"/>
        <v>3251.3571784490196</v>
      </c>
      <c r="K42" s="1315">
        <f t="shared" si="9"/>
        <v>4743.6055919190449</v>
      </c>
      <c r="L42" s="1317">
        <f t="shared" si="9"/>
        <v>6360.2698466445809</v>
      </c>
      <c r="N42" s="820" t="s">
        <v>288</v>
      </c>
      <c r="O42" s="1353">
        <f>DCF!S26</f>
        <v>6969.4800902521638</v>
      </c>
      <c r="P42" s="1340"/>
    </row>
    <row r="43" spans="2:21" ht="11.25" customHeight="1">
      <c r="B43" s="1034" t="s">
        <v>277</v>
      </c>
      <c r="C43" s="1318">
        <f t="shared" ref="C43:L43" si="10">IF(($C$10/C42)&lt;0,"NA",($C$10/C42))</f>
        <v>46.71999177925958</v>
      </c>
      <c r="D43" s="1318">
        <f t="shared" si="10"/>
        <v>28.320033802609554</v>
      </c>
      <c r="E43" s="1318">
        <f t="shared" si="10"/>
        <v>13.573798636684145</v>
      </c>
      <c r="F43" s="1318">
        <f t="shared" si="10"/>
        <v>10.901748990400105</v>
      </c>
      <c r="G43" s="1318">
        <f t="shared" si="10"/>
        <v>8.5710923129529295</v>
      </c>
      <c r="H43" s="1318">
        <f t="shared" si="10"/>
        <v>6.1019637537472127</v>
      </c>
      <c r="I43" s="1319">
        <f t="shared" si="10"/>
        <v>4.3266555136135052</v>
      </c>
      <c r="J43" s="1318">
        <f t="shared" si="10"/>
        <v>2.8385994738469327</v>
      </c>
      <c r="K43" s="1318">
        <f t="shared" si="10"/>
        <v>1.9456298794647646</v>
      </c>
      <c r="L43" s="1320">
        <f t="shared" si="10"/>
        <v>1.4510863530268041</v>
      </c>
      <c r="N43" s="1034" t="s">
        <v>250</v>
      </c>
      <c r="O43" s="1354">
        <f>DCF!S27</f>
        <v>9229.3007760338351</v>
      </c>
      <c r="P43" s="1340"/>
    </row>
    <row r="44" spans="2:21" ht="11.25" customHeight="1">
      <c r="B44" s="820" t="s">
        <v>278</v>
      </c>
      <c r="C44" s="1322">
        <f t="shared" ref="C44:L44" si="11">C20</f>
        <v>0.62430978217847422</v>
      </c>
      <c r="D44" s="1322">
        <f t="shared" si="11"/>
        <v>0.48942691732284488</v>
      </c>
      <c r="E44" s="1322">
        <f t="shared" si="11"/>
        <v>0.30540095547162233</v>
      </c>
      <c r="F44" s="1322">
        <f t="shared" si="11"/>
        <v>0.36075922335087396</v>
      </c>
      <c r="G44" s="1322">
        <f t="shared" si="11"/>
        <v>0.44536439306110953</v>
      </c>
      <c r="H44" s="1322">
        <f t="shared" si="11"/>
        <v>0.46375974289851873</v>
      </c>
      <c r="I44" s="1323">
        <f t="shared" si="11"/>
        <v>0.4393056166836467</v>
      </c>
      <c r="J44" s="1322">
        <f t="shared" si="11"/>
        <v>0.3648199916912736</v>
      </c>
      <c r="K44" s="1322">
        <f t="shared" si="11"/>
        <v>0.30430941280495505</v>
      </c>
      <c r="L44" s="1324">
        <f t="shared" si="11"/>
        <v>0.27900077465038831</v>
      </c>
      <c r="N44" s="820" t="s">
        <v>289</v>
      </c>
      <c r="O44" s="1353">
        <f>DCF!S28-DCF!S29</f>
        <v>-536.16363396973748</v>
      </c>
      <c r="P44" s="1340"/>
    </row>
    <row r="45" spans="2:21" ht="11.25" customHeight="1">
      <c r="B45" s="820"/>
      <c r="C45" s="1326"/>
      <c r="D45" s="1326"/>
      <c r="E45" s="1326"/>
      <c r="F45" s="1326"/>
      <c r="G45" s="1326"/>
      <c r="H45" s="1326"/>
      <c r="I45" s="1327"/>
      <c r="J45" s="1326"/>
      <c r="K45" s="1326"/>
      <c r="L45" s="1328"/>
      <c r="N45" s="1034" t="s">
        <v>251</v>
      </c>
      <c r="O45" s="1354">
        <f>DCF!S30</f>
        <v>9765.464410003573</v>
      </c>
      <c r="P45" s="1340"/>
      <c r="Q45" s="1355"/>
      <c r="R45" s="1305"/>
      <c r="S45" s="1305"/>
      <c r="T45" s="1356"/>
      <c r="U45" s="1305"/>
    </row>
    <row r="46" spans="2:21" ht="11.25" customHeight="1">
      <c r="B46" s="820" t="s">
        <v>65</v>
      </c>
      <c r="C46" s="1315">
        <f t="shared" ref="C46:L46" si="12">C22</f>
        <v>30.116999999999997</v>
      </c>
      <c r="D46" s="1315">
        <f t="shared" si="12"/>
        <v>55.141999999999939</v>
      </c>
      <c r="E46" s="1315">
        <f t="shared" si="12"/>
        <v>122.82200000000002</v>
      </c>
      <c r="F46" s="1315">
        <f t="shared" si="12"/>
        <v>172.5</v>
      </c>
      <c r="G46" s="1315">
        <f t="shared" si="12"/>
        <v>236.31499999999988</v>
      </c>
      <c r="H46" s="1315">
        <f t="shared" si="12"/>
        <v>264.90150836766963</v>
      </c>
      <c r="I46" s="1316">
        <f t="shared" si="12"/>
        <v>351.92201910520032</v>
      </c>
      <c r="J46" s="1315">
        <f t="shared" si="12"/>
        <v>499.61599639763119</v>
      </c>
      <c r="K46" s="1315">
        <f t="shared" si="12"/>
        <v>646.05671569020319</v>
      </c>
      <c r="L46" s="1317">
        <f t="shared" si="12"/>
        <v>813.0172662884504</v>
      </c>
      <c r="N46" s="820" t="s">
        <v>118</v>
      </c>
      <c r="O46" s="1353">
        <f>DCF!S31</f>
        <v>206.99917832336922</v>
      </c>
      <c r="P46" s="1340"/>
      <c r="Q46" s="1355"/>
      <c r="R46" s="1305"/>
      <c r="S46" s="1305"/>
      <c r="T46" s="1305"/>
      <c r="U46" s="1305"/>
    </row>
    <row r="47" spans="2:21" ht="11.25" customHeight="1">
      <c r="B47" s="1034" t="s">
        <v>279</v>
      </c>
      <c r="C47" s="1318">
        <f t="shared" ref="C47:L47" si="13">IF(($C$10/C46)&lt;0,"NA",($C$10/C46))</f>
        <v>306.44821117753548</v>
      </c>
      <c r="D47" s="1318">
        <f t="shared" si="13"/>
        <v>167.3733411199058</v>
      </c>
      <c r="E47" s="1318">
        <f t="shared" si="13"/>
        <v>75.143710215057837</v>
      </c>
      <c r="F47" s="1318">
        <f t="shared" si="13"/>
        <v>53.503192904543972</v>
      </c>
      <c r="G47" s="1318">
        <f t="shared" si="13"/>
        <v>39.055078078132318</v>
      </c>
      <c r="H47" s="1318">
        <f t="shared" si="13"/>
        <v>34.840499145909135</v>
      </c>
      <c r="I47" s="1319">
        <f t="shared" si="13"/>
        <v>26.225414367365609</v>
      </c>
      <c r="J47" s="1318">
        <f t="shared" si="13"/>
        <v>18.472788786947643</v>
      </c>
      <c r="K47" s="1318">
        <f t="shared" si="13"/>
        <v>14.285589100600674</v>
      </c>
      <c r="L47" s="1320">
        <f t="shared" si="13"/>
        <v>11.35191238701119</v>
      </c>
      <c r="N47" s="1349" t="s">
        <v>252</v>
      </c>
      <c r="O47" s="1357">
        <f>DCF!S32</f>
        <v>47</v>
      </c>
      <c r="P47" s="1340"/>
      <c r="Q47" s="1355"/>
      <c r="R47" s="1305"/>
      <c r="S47" s="1305"/>
      <c r="T47" s="1305"/>
      <c r="U47" s="1305"/>
    </row>
    <row r="48" spans="2:21" ht="11.25" customHeight="1">
      <c r="B48" s="820" t="s">
        <v>278</v>
      </c>
      <c r="C48" s="1322">
        <f t="shared" ref="C48:L48" si="14">C24</f>
        <v>0.68301907677212592</v>
      </c>
      <c r="D48" s="1322">
        <f t="shared" si="14"/>
        <v>0.62431251979002222</v>
      </c>
      <c r="E48" s="1322">
        <f t="shared" si="14"/>
        <v>0.29202055223195483</v>
      </c>
      <c r="F48" s="1322">
        <f t="shared" si="14"/>
        <v>0.34830829148543435</v>
      </c>
      <c r="G48" s="1322">
        <f t="shared" si="14"/>
        <v>0.28345806076309643</v>
      </c>
      <c r="H48" s="1322">
        <f t="shared" si="14"/>
        <v>0.34605272433864093</v>
      </c>
      <c r="I48" s="1323">
        <f t="shared" si="14"/>
        <v>0.3219583613391549</v>
      </c>
      <c r="J48" s="1322">
        <f t="shared" si="14"/>
        <v>0.29300753679413355</v>
      </c>
      <c r="K48" s="1322">
        <f t="shared" si="14"/>
        <v>0.24833337582401036</v>
      </c>
      <c r="L48" s="1324">
        <f t="shared" si="14"/>
        <v>0.21746553760821269</v>
      </c>
      <c r="N48" s="820" t="s">
        <v>290</v>
      </c>
      <c r="O48" s="1358">
        <f>DCF!S41</f>
        <v>9.0626444972414469E-2</v>
      </c>
      <c r="P48" s="1340"/>
      <c r="Q48" s="1355"/>
      <c r="R48" s="1305"/>
      <c r="S48" s="1305"/>
      <c r="T48" s="1305"/>
      <c r="U48" s="1305"/>
    </row>
    <row r="49" spans="2:17" ht="11.25" customHeight="1">
      <c r="B49" s="820"/>
      <c r="C49" s="1326"/>
      <c r="D49" s="1326"/>
      <c r="E49" s="1326"/>
      <c r="F49" s="1326"/>
      <c r="G49" s="1326"/>
      <c r="H49" s="1326"/>
      <c r="I49" s="1327"/>
      <c r="J49" s="1326"/>
      <c r="K49" s="1326"/>
      <c r="L49" s="1328"/>
      <c r="N49" s="820" t="s">
        <v>291</v>
      </c>
      <c r="O49" s="1358">
        <f>DCF!S42</f>
        <v>2.8629999999999999E-2</v>
      </c>
      <c r="Q49" s="1340"/>
    </row>
    <row r="50" spans="2:17" ht="11.25" customHeight="1">
      <c r="B50" s="820" t="s">
        <v>280</v>
      </c>
      <c r="C50" s="1333">
        <f t="shared" ref="C50:L50" si="15">C26</f>
        <v>0.20117127869216445</v>
      </c>
      <c r="D50" s="1333">
        <f t="shared" si="15"/>
        <v>0.51495913419480466</v>
      </c>
      <c r="E50" s="1333">
        <f t="shared" si="15"/>
        <v>0.28155446978298743</v>
      </c>
      <c r="F50" s="1333">
        <f t="shared" si="15"/>
        <v>7.3294855245227469E-2</v>
      </c>
      <c r="G50" s="1333">
        <f t="shared" si="15"/>
        <v>1.0044510539508011</v>
      </c>
      <c r="H50" s="1333">
        <f t="shared" si="15"/>
        <v>0.61556380160742807</v>
      </c>
      <c r="I50" s="1334">
        <f t="shared" si="15"/>
        <v>1.017828342973482</v>
      </c>
      <c r="J50" s="1333">
        <f t="shared" si="15"/>
        <v>1.6327552396197491</v>
      </c>
      <c r="K50" s="1333">
        <f t="shared" si="15"/>
        <v>2.210867595177898</v>
      </c>
      <c r="L50" s="1335">
        <f t="shared" si="15"/>
        <v>2.8475067003937018</v>
      </c>
      <c r="N50" s="1301" t="s">
        <v>292</v>
      </c>
      <c r="O50" s="1359">
        <f>DCF!S33</f>
        <v>9.3000000000000007</v>
      </c>
      <c r="Q50" s="1340"/>
    </row>
    <row r="51" spans="2:17" ht="11.25" customHeight="1">
      <c r="B51" s="1034" t="s">
        <v>281</v>
      </c>
      <c r="C51" s="1318">
        <f t="shared" ref="C51:L51" si="16">IF(($C$8/C50)&lt;0,"NA",($C$8/C50))</f>
        <v>233.63176048565145</v>
      </c>
      <c r="D51" s="1318">
        <f t="shared" si="16"/>
        <v>91.269378245886784</v>
      </c>
      <c r="E51" s="1318">
        <f t="shared" si="16"/>
        <v>166.93039906710058</v>
      </c>
      <c r="F51" s="1318">
        <f t="shared" si="16"/>
        <v>641.24555322128651</v>
      </c>
      <c r="G51" s="1318">
        <f t="shared" si="16"/>
        <v>46.791727496462059</v>
      </c>
      <c r="H51" s="1318">
        <f t="shared" si="16"/>
        <v>76.352767783401845</v>
      </c>
      <c r="I51" s="1319">
        <f t="shared" si="16"/>
        <v>46.176745150065557</v>
      </c>
      <c r="J51" s="1318">
        <f t="shared" si="16"/>
        <v>28.785698468158515</v>
      </c>
      <c r="K51" s="1318">
        <f t="shared" si="16"/>
        <v>21.258622679400272</v>
      </c>
      <c r="L51" s="1320">
        <f t="shared" si="16"/>
        <v>16.505667921168257</v>
      </c>
      <c r="Q51" s="1340"/>
    </row>
    <row r="52" spans="2:17" ht="11.25" customHeight="1">
      <c r="B52" s="820" t="s">
        <v>278</v>
      </c>
      <c r="C52" s="1322">
        <f t="shared" ref="C52:L52" si="17">C28</f>
        <v>-0.28577369975604588</v>
      </c>
      <c r="D52" s="1322">
        <f t="shared" si="17"/>
        <v>0.24944939459766821</v>
      </c>
      <c r="E52" s="1322">
        <f t="shared" si="17"/>
        <v>0.29788699947301428</v>
      </c>
      <c r="F52" s="1322">
        <f t="shared" si="17"/>
        <v>1.403626681587766</v>
      </c>
      <c r="G52" s="1322">
        <f t="shared" si="17"/>
        <v>0.17579272597774259</v>
      </c>
      <c r="H52" s="1322">
        <f t="shared" si="17"/>
        <v>0.53142789570455762</v>
      </c>
      <c r="I52" s="1323">
        <f t="shared" si="17"/>
        <v>0.40906189806670568</v>
      </c>
      <c r="J52" s="1322">
        <f t="shared" si="17"/>
        <v>0.22726206963131129</v>
      </c>
      <c r="K52" s="1322">
        <f t="shared" si="17"/>
        <v>0.17085896322215025</v>
      </c>
      <c r="L52" s="1324">
        <f t="shared" si="17"/>
        <v>0.13548367128389466</v>
      </c>
      <c r="Q52" s="1340"/>
    </row>
    <row r="53" spans="2:17" ht="11.25" customHeight="1">
      <c r="B53" s="1034" t="s">
        <v>282</v>
      </c>
      <c r="C53" s="1318">
        <f t="shared" ref="C53:L53" si="18">IF(ISERROR(C51/(C52*100)),"NA",C51/(C52*100))</f>
        <v>-8.1754115471470605</v>
      </c>
      <c r="D53" s="1318">
        <f t="shared" si="18"/>
        <v>3.6588334236326081</v>
      </c>
      <c r="E53" s="1318">
        <f t="shared" si="18"/>
        <v>5.6038161907842134</v>
      </c>
      <c r="F53" s="1318">
        <f t="shared" si="18"/>
        <v>4.5684907649084945</v>
      </c>
      <c r="G53" s="1318">
        <f t="shared" si="18"/>
        <v>2.6617556122536286</v>
      </c>
      <c r="H53" s="1318">
        <f t="shared" si="18"/>
        <v>1.4367474571912471</v>
      </c>
      <c r="I53" s="1319">
        <f t="shared" si="18"/>
        <v>1.1288449344293494</v>
      </c>
      <c r="J53" s="1318">
        <f t="shared" si="18"/>
        <v>1.2666301294737716</v>
      </c>
      <c r="K53" s="1318">
        <f t="shared" si="18"/>
        <v>1.2442205125498673</v>
      </c>
      <c r="L53" s="1320">
        <f t="shared" si="18"/>
        <v>1.2182772849860273</v>
      </c>
      <c r="Q53" s="1340"/>
    </row>
    <row r="54" spans="2:17" ht="11.25" customHeight="1">
      <c r="B54" s="820"/>
      <c r="C54" s="1230"/>
      <c r="D54" s="1230"/>
      <c r="E54" s="1230"/>
      <c r="F54" s="1230"/>
      <c r="G54" s="1230"/>
      <c r="H54" s="1230"/>
      <c r="I54" s="1343"/>
      <c r="J54" s="1230"/>
      <c r="K54" s="1230"/>
      <c r="L54" s="1344"/>
    </row>
    <row r="55" spans="2:17" ht="11.25" customHeight="1">
      <c r="B55" s="820" t="s">
        <v>283</v>
      </c>
      <c r="C55" s="1333">
        <f t="shared" ref="C55:L55" si="19">C31</f>
        <v>-0.34563823586555292</v>
      </c>
      <c r="D55" s="1333">
        <f t="shared" si="19"/>
        <v>-0.95563498212902243</v>
      </c>
      <c r="E55" s="1333">
        <f t="shared" si="19"/>
        <v>-0.66965888160318265</v>
      </c>
      <c r="F55" s="1333">
        <f t="shared" si="19"/>
        <v>-1.2306278900651146</v>
      </c>
      <c r="G55" s="1333">
        <f t="shared" si="19"/>
        <v>-0.513012677680457</v>
      </c>
      <c r="H55" s="1333">
        <f t="shared" si="19"/>
        <v>1.3344914877654103E-2</v>
      </c>
      <c r="I55" s="1334">
        <f t="shared" si="19"/>
        <v>0.39260873307599492</v>
      </c>
      <c r="J55" s="1333">
        <f t="shared" si="19"/>
        <v>0.97927703381357634</v>
      </c>
      <c r="K55" s="1333">
        <f t="shared" si="19"/>
        <v>1.5278792485939743</v>
      </c>
      <c r="L55" s="1335">
        <f t="shared" si="19"/>
        <v>2.1337017064132948</v>
      </c>
    </row>
    <row r="56" spans="2:17" ht="11.25" customHeight="1">
      <c r="B56" s="820" t="s">
        <v>284</v>
      </c>
      <c r="C56" s="1345" t="str">
        <f t="shared" ref="C56:L56" si="20">IF(($C$8/C55)&lt;0,"NA",($C$8/C55))</f>
        <v>NA</v>
      </c>
      <c r="D56" s="1345" t="str">
        <f t="shared" si="20"/>
        <v>NA</v>
      </c>
      <c r="E56" s="1345" t="str">
        <f t="shared" si="20"/>
        <v>NA</v>
      </c>
      <c r="F56" s="1345" t="str">
        <f t="shared" si="20"/>
        <v>NA</v>
      </c>
      <c r="G56" s="1345" t="str">
        <f t="shared" si="20"/>
        <v>NA</v>
      </c>
      <c r="H56" s="1345">
        <f t="shared" si="20"/>
        <v>3521.9407865014505</v>
      </c>
      <c r="I56" s="1346">
        <f t="shared" si="20"/>
        <v>119.71205946379825</v>
      </c>
      <c r="J56" s="1345">
        <f t="shared" si="20"/>
        <v>47.994590271323901</v>
      </c>
      <c r="K56" s="1345">
        <f t="shared" si="20"/>
        <v>30.761593262852148</v>
      </c>
      <c r="L56" s="1347">
        <f t="shared" si="20"/>
        <v>22.027446413306738</v>
      </c>
    </row>
    <row r="57" spans="2:17" ht="11.25" customHeight="1">
      <c r="B57" s="820"/>
      <c r="C57" s="1230"/>
      <c r="D57" s="1230"/>
      <c r="E57" s="1230"/>
      <c r="F57" s="1230"/>
      <c r="G57" s="1230"/>
      <c r="H57" s="1230"/>
      <c r="I57" s="1343"/>
      <c r="J57" s="1230"/>
      <c r="K57" s="1230"/>
      <c r="L57" s="1344"/>
    </row>
    <row r="58" spans="2:17" ht="11.25" customHeight="1">
      <c r="B58" s="820" t="s">
        <v>285</v>
      </c>
      <c r="C58" s="1315">
        <f t="shared" ref="C58:L58" si="21">C34</f>
        <v>9.2510000000000012</v>
      </c>
      <c r="D58" s="1315">
        <f t="shared" si="21"/>
        <v>12.924000000000007</v>
      </c>
      <c r="E58" s="1315">
        <f t="shared" si="21"/>
        <v>-32.322000000000003</v>
      </c>
      <c r="F58" s="1315">
        <f t="shared" si="21"/>
        <v>-53.414999999999985</v>
      </c>
      <c r="G58" s="1315">
        <f t="shared" si="21"/>
        <v>191.46299999999997</v>
      </c>
      <c r="H58" s="1315">
        <f t="shared" si="21"/>
        <v>173.53327926450476</v>
      </c>
      <c r="I58" s="1316">
        <f t="shared" si="21"/>
        <v>262.95034933525199</v>
      </c>
      <c r="J58" s="1315">
        <f t="shared" si="21"/>
        <v>410.72724392135029</v>
      </c>
      <c r="K58" s="1315">
        <f t="shared" si="21"/>
        <v>537.55867163875951</v>
      </c>
      <c r="L58" s="1317">
        <f t="shared" si="21"/>
        <v>707.16752630279291</v>
      </c>
    </row>
    <row r="59" spans="2:17" ht="11.25" customHeight="1">
      <c r="B59" s="1034" t="s">
        <v>286</v>
      </c>
      <c r="C59" s="1318">
        <f t="shared" ref="C59:L59" si="22">IF(($C$10/C58)&lt;0,"NA",($C$10/C58))</f>
        <v>997.6543915288978</v>
      </c>
      <c r="D59" s="1318">
        <f t="shared" si="22"/>
        <v>714.12107521153132</v>
      </c>
      <c r="E59" s="1318" t="str">
        <f t="shared" si="22"/>
        <v>NA</v>
      </c>
      <c r="F59" s="1318" t="str">
        <f t="shared" si="22"/>
        <v>NA</v>
      </c>
      <c r="G59" s="1318">
        <f t="shared" si="22"/>
        <v>48.204095705352138</v>
      </c>
      <c r="H59" s="1318">
        <f t="shared" si="22"/>
        <v>53.18461574143511</v>
      </c>
      <c r="I59" s="1319">
        <f t="shared" si="22"/>
        <v>35.099024585309898</v>
      </c>
      <c r="J59" s="1318">
        <f t="shared" si="22"/>
        <v>22.470632062092147</v>
      </c>
      <c r="K59" s="1318">
        <f t="shared" si="22"/>
        <v>17.168918041816919</v>
      </c>
      <c r="L59" s="1320">
        <f t="shared" si="22"/>
        <v>13.051081155106747</v>
      </c>
    </row>
    <row r="60" spans="2:17" ht="11.25" customHeight="1">
      <c r="B60" s="820" t="s">
        <v>278</v>
      </c>
      <c r="C60" s="1322" t="str">
        <f t="shared" ref="C60:L60" si="23">C36</f>
        <v>NA</v>
      </c>
      <c r="D60" s="1322">
        <f t="shared" si="23"/>
        <v>1.4560053210507349</v>
      </c>
      <c r="E60" s="1322" t="str">
        <f t="shared" si="23"/>
        <v>NA</v>
      </c>
      <c r="F60" s="1322" t="str">
        <f t="shared" si="23"/>
        <v>NA</v>
      </c>
      <c r="G60" s="1322">
        <f t="shared" si="23"/>
        <v>0.28970252612337777</v>
      </c>
      <c r="H60" s="1322">
        <f t="shared" si="23"/>
        <v>0.45774322872093598</v>
      </c>
      <c r="I60" s="1323">
        <f t="shared" si="23"/>
        <v>0.39064470247005317</v>
      </c>
      <c r="J60" s="1322">
        <f t="shared" si="23"/>
        <v>0.25003916650511648</v>
      </c>
      <c r="K60" s="1322">
        <f t="shared" si="23"/>
        <v>0.19738820117612213</v>
      </c>
      <c r="L60" s="1324">
        <f t="shared" si="23"/>
        <v>0.1579003622555242</v>
      </c>
    </row>
    <row r="61" spans="2:17" ht="11.25" customHeight="1">
      <c r="B61" s="1349" t="s">
        <v>287</v>
      </c>
      <c r="C61" s="1350">
        <f t="shared" ref="C61:L61" si="24">IF((C58/$C$10)&lt;0,"NA",(C58/$C$10))</f>
        <v>1.0023511232857979E-3</v>
      </c>
      <c r="D61" s="1350">
        <f t="shared" si="24"/>
        <v>1.4003227669814784E-3</v>
      </c>
      <c r="E61" s="1350" t="str">
        <f t="shared" si="24"/>
        <v>NA</v>
      </c>
      <c r="F61" s="1350" t="str">
        <f t="shared" si="24"/>
        <v>NA</v>
      </c>
      <c r="G61" s="1350">
        <f t="shared" si="24"/>
        <v>2.0745125188376248E-2</v>
      </c>
      <c r="H61" s="1350">
        <f t="shared" si="24"/>
        <v>1.8802429726326276E-2</v>
      </c>
      <c r="I61" s="1351">
        <f t="shared" si="24"/>
        <v>2.8490820238307509E-2</v>
      </c>
      <c r="J61" s="1350">
        <f t="shared" si="24"/>
        <v>4.4502531002988364E-2</v>
      </c>
      <c r="K61" s="1350">
        <f t="shared" si="24"/>
        <v>5.8244788493042043E-2</v>
      </c>
      <c r="L61" s="1352">
        <f t="shared" si="24"/>
        <v>7.6622004576893679E-2</v>
      </c>
    </row>
  </sheetData>
  <phoneticPr fontId="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2"/>
  <sheetViews>
    <sheetView workbookViewId="0"/>
  </sheetViews>
  <sheetFormatPr defaultRowHeight="12.75"/>
  <sheetData>
    <row r="1" spans="1:20">
      <c r="A1" t="s">
        <v>94</v>
      </c>
    </row>
    <row r="2" spans="1:20">
      <c r="A2" s="16" t="s">
        <v>84</v>
      </c>
      <c r="B2" s="16" t="s">
        <v>671</v>
      </c>
      <c r="C2" s="16" t="s">
        <v>91</v>
      </c>
      <c r="D2" s="16" t="s">
        <v>71</v>
      </c>
      <c r="E2" s="16" t="s">
        <v>88</v>
      </c>
      <c r="F2" s="16" t="s">
        <v>71</v>
      </c>
      <c r="G2" s="16" t="s">
        <v>92</v>
      </c>
      <c r="H2" s="16" t="s">
        <v>71</v>
      </c>
      <c r="I2" s="16" t="s">
        <v>85</v>
      </c>
      <c r="J2" s="16" t="s">
        <v>1</v>
      </c>
      <c r="K2" s="16" t="s">
        <v>90</v>
      </c>
      <c r="L2" s="16" t="s">
        <v>71</v>
      </c>
      <c r="M2" s="16" t="s">
        <v>93</v>
      </c>
      <c r="N2" s="16" t="s">
        <v>71</v>
      </c>
      <c r="O2" s="16" t="s">
        <v>86</v>
      </c>
      <c r="P2" s="16" t="s">
        <v>71</v>
      </c>
      <c r="Q2" s="16" t="s">
        <v>89</v>
      </c>
      <c r="R2" s="16" t="s">
        <v>71</v>
      </c>
      <c r="S2" s="16" t="s">
        <v>87</v>
      </c>
      <c r="T2" s="16" t="s">
        <v>475</v>
      </c>
    </row>
  </sheetData>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pageSetUpPr fitToPage="1"/>
  </sheetPr>
  <dimension ref="B3:D53"/>
  <sheetViews>
    <sheetView showGridLines="0" workbookViewId="0">
      <selection activeCell="H45" sqref="H45"/>
    </sheetView>
  </sheetViews>
  <sheetFormatPr defaultRowHeight="12.75"/>
  <cols>
    <col min="1" max="1" width="3" customWidth="1"/>
    <col min="2" max="2" width="39.85546875" customWidth="1"/>
    <col min="3" max="3" width="9.140625" style="199"/>
  </cols>
  <sheetData>
    <row r="3" spans="2:3">
      <c r="B3" s="2015" t="s">
        <v>667</v>
      </c>
      <c r="C3" s="2016"/>
    </row>
    <row r="4" spans="2:3">
      <c r="B4" t="s">
        <v>664</v>
      </c>
      <c r="C4" s="2007">
        <f>DCF!L1</f>
        <v>47</v>
      </c>
    </row>
    <row r="5" spans="2:3">
      <c r="B5" s="720" t="s">
        <v>665</v>
      </c>
      <c r="C5" s="2007">
        <f>C17</f>
        <v>2.6048039597992312</v>
      </c>
    </row>
    <row r="6" spans="2:3">
      <c r="B6" s="2012" t="s">
        <v>655</v>
      </c>
      <c r="C6" s="2013">
        <f>C4+C5</f>
        <v>49.604803959799234</v>
      </c>
    </row>
    <row r="8" spans="2:3">
      <c r="B8" s="2008" t="s">
        <v>656</v>
      </c>
    </row>
    <row r="9" spans="2:3">
      <c r="B9" t="s">
        <v>672</v>
      </c>
      <c r="C9" s="2025">
        <f>Drivers!EJ274</f>
        <v>10163.342109375</v>
      </c>
    </row>
    <row r="10" spans="2:3">
      <c r="B10" s="2024" t="s">
        <v>673</v>
      </c>
      <c r="C10" s="120">
        <f>C11/C9</f>
        <v>1.2307692307692285E-2</v>
      </c>
    </row>
    <row r="11" spans="2:3">
      <c r="B11" s="720" t="s">
        <v>674</v>
      </c>
      <c r="C11" s="2026">
        <f>Drivers!EJ36</f>
        <v>125.08728749999977</v>
      </c>
    </row>
    <row r="12" spans="2:3">
      <c r="B12" s="720" t="s">
        <v>662</v>
      </c>
      <c r="C12" s="2027">
        <v>8.4</v>
      </c>
    </row>
    <row r="13" spans="2:3">
      <c r="B13" s="720" t="s">
        <v>663</v>
      </c>
      <c r="C13" s="2014">
        <f>C11*C12</f>
        <v>1050.7332149999982</v>
      </c>
    </row>
    <row r="14" spans="2:3">
      <c r="B14" s="720"/>
      <c r="C14" s="1681"/>
    </row>
    <row r="15" spans="2:3">
      <c r="B15" t="s">
        <v>658</v>
      </c>
      <c r="C15" s="2011">
        <f>C13/(1.1^(2025-2018))</f>
        <v>539.1922793718993</v>
      </c>
    </row>
    <row r="16" spans="2:3">
      <c r="B16" s="720" t="s">
        <v>660</v>
      </c>
      <c r="C16" s="1857">
        <f>DCF!S31</f>
        <v>206.99917832336922</v>
      </c>
    </row>
    <row r="17" spans="2:4">
      <c r="B17" s="721" t="s">
        <v>661</v>
      </c>
      <c r="C17" s="2009">
        <f>C15/C16</f>
        <v>2.6048039597992312</v>
      </c>
    </row>
    <row r="21" spans="2:4">
      <c r="B21" s="2015" t="s">
        <v>669</v>
      </c>
      <c r="C21" s="2016"/>
    </row>
    <row r="22" spans="2:4">
      <c r="B22" t="s">
        <v>664</v>
      </c>
      <c r="C22" s="1562">
        <v>60</v>
      </c>
    </row>
    <row r="23" spans="2:4">
      <c r="B23" s="720" t="s">
        <v>665</v>
      </c>
      <c r="C23" s="2007">
        <f>C35</f>
        <v>18.527072189843473</v>
      </c>
    </row>
    <row r="24" spans="2:4">
      <c r="B24" s="2012" t="s">
        <v>655</v>
      </c>
      <c r="C24" s="2013">
        <f>C22+C23</f>
        <v>78.527072189843466</v>
      </c>
      <c r="D24" s="86"/>
    </row>
    <row r="26" spans="2:4">
      <c r="B26" s="2008" t="s">
        <v>656</v>
      </c>
    </row>
    <row r="27" spans="2:4">
      <c r="B27" t="s">
        <v>681</v>
      </c>
      <c r="C27" s="2025">
        <f>Drivers!EJ282</f>
        <v>36279.140625</v>
      </c>
    </row>
    <row r="28" spans="2:4">
      <c r="B28" s="2024" t="s">
        <v>682</v>
      </c>
      <c r="C28" s="2029">
        <f>Drivers!EJ43</f>
        <v>1.9807692307692283E-2</v>
      </c>
    </row>
    <row r="29" spans="2:4">
      <c r="B29" t="s">
        <v>657</v>
      </c>
      <c r="C29" s="2030">
        <f>C27*C28</f>
        <v>718.60605468749907</v>
      </c>
    </row>
    <row r="30" spans="2:4">
      <c r="B30" s="720" t="s">
        <v>668</v>
      </c>
      <c r="C30" s="2010">
        <f>C12+2</f>
        <v>10.4</v>
      </c>
    </row>
    <row r="31" spans="2:4">
      <c r="B31" s="720" t="s">
        <v>663</v>
      </c>
      <c r="C31" s="2014">
        <f>C29*C30</f>
        <v>7473.5029687499909</v>
      </c>
    </row>
    <row r="32" spans="2:4">
      <c r="B32" s="720"/>
      <c r="C32" s="1681"/>
    </row>
    <row r="33" spans="2:3">
      <c r="B33" t="s">
        <v>658</v>
      </c>
      <c r="C33" s="2011">
        <f>C31/(1.1^(2025-2018))</f>
        <v>3835.0887200353436</v>
      </c>
    </row>
    <row r="34" spans="2:3">
      <c r="B34" s="720" t="s">
        <v>660</v>
      </c>
      <c r="C34" s="1857">
        <f>C16</f>
        <v>206.99917832336922</v>
      </c>
    </row>
    <row r="35" spans="2:3">
      <c r="B35" s="721" t="s">
        <v>661</v>
      </c>
      <c r="C35" s="2009">
        <f>C33/C34</f>
        <v>18.527072189843473</v>
      </c>
    </row>
    <row r="39" spans="2:3">
      <c r="B39" s="2015" t="s">
        <v>670</v>
      </c>
      <c r="C39" s="2016"/>
    </row>
    <row r="40" spans="2:3">
      <c r="B40" t="s">
        <v>664</v>
      </c>
      <c r="C40" s="1562">
        <v>30</v>
      </c>
    </row>
    <row r="41" spans="2:3">
      <c r="B41" s="720" t="s">
        <v>665</v>
      </c>
      <c r="C41" s="2007">
        <f>C53</f>
        <v>0.48669424091636398</v>
      </c>
    </row>
    <row r="42" spans="2:3">
      <c r="B42" s="2012" t="s">
        <v>655</v>
      </c>
      <c r="C42" s="2013">
        <f>C40+C41</f>
        <v>30.486694240916364</v>
      </c>
    </row>
    <row r="44" spans="2:3">
      <c r="B44" s="2008" t="s">
        <v>656</v>
      </c>
    </row>
    <row r="45" spans="2:3">
      <c r="B45" t="s">
        <v>683</v>
      </c>
      <c r="C45" s="2025">
        <f>Drivers!EJ284</f>
        <v>3675.4224609374992</v>
      </c>
    </row>
    <row r="46" spans="2:3">
      <c r="B46" s="2024" t="s">
        <v>684</v>
      </c>
      <c r="C46" s="2029">
        <f>Drivers!EJ45</f>
        <v>4.307692307692285E-3</v>
      </c>
    </row>
    <row r="47" spans="2:3">
      <c r="B47" t="s">
        <v>657</v>
      </c>
      <c r="C47" s="2030">
        <f>C45*C46</f>
        <v>15.832589062499913</v>
      </c>
    </row>
    <row r="48" spans="2:3">
      <c r="B48" s="720" t="s">
        <v>662</v>
      </c>
      <c r="C48" s="2010">
        <f>C30+2</f>
        <v>12.4</v>
      </c>
    </row>
    <row r="49" spans="2:3">
      <c r="B49" s="720" t="s">
        <v>663</v>
      </c>
      <c r="C49" s="2014">
        <f>C47*C48</f>
        <v>196.32410437499894</v>
      </c>
    </row>
    <row r="50" spans="2:3">
      <c r="B50" s="720"/>
      <c r="C50" s="1681"/>
    </row>
    <row r="51" spans="2:3">
      <c r="B51" t="s">
        <v>658</v>
      </c>
      <c r="C51" s="2011">
        <f>C49/(1.1^(2025-2018))</f>
        <v>100.74530796440325</v>
      </c>
    </row>
    <row r="52" spans="2:3">
      <c r="B52" s="720" t="s">
        <v>660</v>
      </c>
      <c r="C52" s="1857">
        <f>C34</f>
        <v>206.99917832336922</v>
      </c>
    </row>
    <row r="53" spans="2:3">
      <c r="B53" s="721" t="s">
        <v>661</v>
      </c>
      <c r="C53" s="2009">
        <f>C51/C52</f>
        <v>0.48669424091636398</v>
      </c>
    </row>
  </sheetData>
  <pageMargins left="0.7" right="0.7" top="0" bottom="0" header="0" footer="0"/>
  <pageSetup paperSize="5"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3"/>
  <sheetViews>
    <sheetView workbookViewId="0">
      <selection activeCell="B42" sqref="B42"/>
    </sheetView>
  </sheetViews>
  <sheetFormatPr defaultRowHeight="12.75"/>
  <cols>
    <col min="1" max="1" width="29.5703125" style="1712" bestFit="1" customWidth="1"/>
    <col min="2" max="2" width="19.85546875" style="2053" customWidth="1"/>
    <col min="3" max="3" width="12" style="1712" bestFit="1" customWidth="1"/>
    <col min="4" max="256" width="9.140625" style="1712"/>
    <col min="257" max="257" width="29.5703125" style="1712" bestFit="1" customWidth="1"/>
    <col min="258" max="258" width="19.85546875" style="1712" customWidth="1"/>
    <col min="259" max="259" width="12" style="1712" bestFit="1" customWidth="1"/>
    <col min="260" max="512" width="9.140625" style="1712"/>
    <col min="513" max="513" width="29.5703125" style="1712" bestFit="1" customWidth="1"/>
    <col min="514" max="514" width="19.85546875" style="1712" customWidth="1"/>
    <col min="515" max="515" width="12" style="1712" bestFit="1" customWidth="1"/>
    <col min="516" max="768" width="9.140625" style="1712"/>
    <col min="769" max="769" width="29.5703125" style="1712" bestFit="1" customWidth="1"/>
    <col min="770" max="770" width="19.85546875" style="1712" customWidth="1"/>
    <col min="771" max="771" width="12" style="1712" bestFit="1" customWidth="1"/>
    <col min="772" max="1024" width="9.140625" style="1712"/>
    <col min="1025" max="1025" width="29.5703125" style="1712" bestFit="1" customWidth="1"/>
    <col min="1026" max="1026" width="19.85546875" style="1712" customWidth="1"/>
    <col min="1027" max="1027" width="12" style="1712" bestFit="1" customWidth="1"/>
    <col min="1028" max="1280" width="9.140625" style="1712"/>
    <col min="1281" max="1281" width="29.5703125" style="1712" bestFit="1" customWidth="1"/>
    <col min="1282" max="1282" width="19.85546875" style="1712" customWidth="1"/>
    <col min="1283" max="1283" width="12" style="1712" bestFit="1" customWidth="1"/>
    <col min="1284" max="1536" width="9.140625" style="1712"/>
    <col min="1537" max="1537" width="29.5703125" style="1712" bestFit="1" customWidth="1"/>
    <col min="1538" max="1538" width="19.85546875" style="1712" customWidth="1"/>
    <col min="1539" max="1539" width="12" style="1712" bestFit="1" customWidth="1"/>
    <col min="1540" max="1792" width="9.140625" style="1712"/>
    <col min="1793" max="1793" width="29.5703125" style="1712" bestFit="1" customWidth="1"/>
    <col min="1794" max="1794" width="19.85546875" style="1712" customWidth="1"/>
    <col min="1795" max="1795" width="12" style="1712" bestFit="1" customWidth="1"/>
    <col min="1796" max="2048" width="9.140625" style="1712"/>
    <col min="2049" max="2049" width="29.5703125" style="1712" bestFit="1" customWidth="1"/>
    <col min="2050" max="2050" width="19.85546875" style="1712" customWidth="1"/>
    <col min="2051" max="2051" width="12" style="1712" bestFit="1" customWidth="1"/>
    <col min="2052" max="2304" width="9.140625" style="1712"/>
    <col min="2305" max="2305" width="29.5703125" style="1712" bestFit="1" customWidth="1"/>
    <col min="2306" max="2306" width="19.85546875" style="1712" customWidth="1"/>
    <col min="2307" max="2307" width="12" style="1712" bestFit="1" customWidth="1"/>
    <col min="2308" max="2560" width="9.140625" style="1712"/>
    <col min="2561" max="2561" width="29.5703125" style="1712" bestFit="1" customWidth="1"/>
    <col min="2562" max="2562" width="19.85546875" style="1712" customWidth="1"/>
    <col min="2563" max="2563" width="12" style="1712" bestFit="1" customWidth="1"/>
    <col min="2564" max="2816" width="9.140625" style="1712"/>
    <col min="2817" max="2817" width="29.5703125" style="1712" bestFit="1" customWidth="1"/>
    <col min="2818" max="2818" width="19.85546875" style="1712" customWidth="1"/>
    <col min="2819" max="2819" width="12" style="1712" bestFit="1" customWidth="1"/>
    <col min="2820" max="3072" width="9.140625" style="1712"/>
    <col min="3073" max="3073" width="29.5703125" style="1712" bestFit="1" customWidth="1"/>
    <col min="3074" max="3074" width="19.85546875" style="1712" customWidth="1"/>
    <col min="3075" max="3075" width="12" style="1712" bestFit="1" customWidth="1"/>
    <col min="3076" max="3328" width="9.140625" style="1712"/>
    <col min="3329" max="3329" width="29.5703125" style="1712" bestFit="1" customWidth="1"/>
    <col min="3330" max="3330" width="19.85546875" style="1712" customWidth="1"/>
    <col min="3331" max="3331" width="12" style="1712" bestFit="1" customWidth="1"/>
    <col min="3332" max="3584" width="9.140625" style="1712"/>
    <col min="3585" max="3585" width="29.5703125" style="1712" bestFit="1" customWidth="1"/>
    <col min="3586" max="3586" width="19.85546875" style="1712" customWidth="1"/>
    <col min="3587" max="3587" width="12" style="1712" bestFit="1" customWidth="1"/>
    <col min="3588" max="3840" width="9.140625" style="1712"/>
    <col min="3841" max="3841" width="29.5703125" style="1712" bestFit="1" customWidth="1"/>
    <col min="3842" max="3842" width="19.85546875" style="1712" customWidth="1"/>
    <col min="3843" max="3843" width="12" style="1712" bestFit="1" customWidth="1"/>
    <col min="3844" max="4096" width="9.140625" style="1712"/>
    <col min="4097" max="4097" width="29.5703125" style="1712" bestFit="1" customWidth="1"/>
    <col min="4098" max="4098" width="19.85546875" style="1712" customWidth="1"/>
    <col min="4099" max="4099" width="12" style="1712" bestFit="1" customWidth="1"/>
    <col min="4100" max="4352" width="9.140625" style="1712"/>
    <col min="4353" max="4353" width="29.5703125" style="1712" bestFit="1" customWidth="1"/>
    <col min="4354" max="4354" width="19.85546875" style="1712" customWidth="1"/>
    <col min="4355" max="4355" width="12" style="1712" bestFit="1" customWidth="1"/>
    <col min="4356" max="4608" width="9.140625" style="1712"/>
    <col min="4609" max="4609" width="29.5703125" style="1712" bestFit="1" customWidth="1"/>
    <col min="4610" max="4610" width="19.85546875" style="1712" customWidth="1"/>
    <col min="4611" max="4611" width="12" style="1712" bestFit="1" customWidth="1"/>
    <col min="4612" max="4864" width="9.140625" style="1712"/>
    <col min="4865" max="4865" width="29.5703125" style="1712" bestFit="1" customWidth="1"/>
    <col min="4866" max="4866" width="19.85546875" style="1712" customWidth="1"/>
    <col min="4867" max="4867" width="12" style="1712" bestFit="1" customWidth="1"/>
    <col min="4868" max="5120" width="9.140625" style="1712"/>
    <col min="5121" max="5121" width="29.5703125" style="1712" bestFit="1" customWidth="1"/>
    <col min="5122" max="5122" width="19.85546875" style="1712" customWidth="1"/>
    <col min="5123" max="5123" width="12" style="1712" bestFit="1" customWidth="1"/>
    <col min="5124" max="5376" width="9.140625" style="1712"/>
    <col min="5377" max="5377" width="29.5703125" style="1712" bestFit="1" customWidth="1"/>
    <col min="5378" max="5378" width="19.85546875" style="1712" customWidth="1"/>
    <col min="5379" max="5379" width="12" style="1712" bestFit="1" customWidth="1"/>
    <col min="5380" max="5632" width="9.140625" style="1712"/>
    <col min="5633" max="5633" width="29.5703125" style="1712" bestFit="1" customWidth="1"/>
    <col min="5634" max="5634" width="19.85546875" style="1712" customWidth="1"/>
    <col min="5635" max="5635" width="12" style="1712" bestFit="1" customWidth="1"/>
    <col min="5636" max="5888" width="9.140625" style="1712"/>
    <col min="5889" max="5889" width="29.5703125" style="1712" bestFit="1" customWidth="1"/>
    <col min="5890" max="5890" width="19.85546875" style="1712" customWidth="1"/>
    <col min="5891" max="5891" width="12" style="1712" bestFit="1" customWidth="1"/>
    <col min="5892" max="6144" width="9.140625" style="1712"/>
    <col min="6145" max="6145" width="29.5703125" style="1712" bestFit="1" customWidth="1"/>
    <col min="6146" max="6146" width="19.85546875" style="1712" customWidth="1"/>
    <col min="6147" max="6147" width="12" style="1712" bestFit="1" customWidth="1"/>
    <col min="6148" max="6400" width="9.140625" style="1712"/>
    <col min="6401" max="6401" width="29.5703125" style="1712" bestFit="1" customWidth="1"/>
    <col min="6402" max="6402" width="19.85546875" style="1712" customWidth="1"/>
    <col min="6403" max="6403" width="12" style="1712" bestFit="1" customWidth="1"/>
    <col min="6404" max="6656" width="9.140625" style="1712"/>
    <col min="6657" max="6657" width="29.5703125" style="1712" bestFit="1" customWidth="1"/>
    <col min="6658" max="6658" width="19.85546875" style="1712" customWidth="1"/>
    <col min="6659" max="6659" width="12" style="1712" bestFit="1" customWidth="1"/>
    <col min="6660" max="6912" width="9.140625" style="1712"/>
    <col min="6913" max="6913" width="29.5703125" style="1712" bestFit="1" customWidth="1"/>
    <col min="6914" max="6914" width="19.85546875" style="1712" customWidth="1"/>
    <col min="6915" max="6915" width="12" style="1712" bestFit="1" customWidth="1"/>
    <col min="6916" max="7168" width="9.140625" style="1712"/>
    <col min="7169" max="7169" width="29.5703125" style="1712" bestFit="1" customWidth="1"/>
    <col min="7170" max="7170" width="19.85546875" style="1712" customWidth="1"/>
    <col min="7171" max="7171" width="12" style="1712" bestFit="1" customWidth="1"/>
    <col min="7172" max="7424" width="9.140625" style="1712"/>
    <col min="7425" max="7425" width="29.5703125" style="1712" bestFit="1" customWidth="1"/>
    <col min="7426" max="7426" width="19.85546875" style="1712" customWidth="1"/>
    <col min="7427" max="7427" width="12" style="1712" bestFit="1" customWidth="1"/>
    <col min="7428" max="7680" width="9.140625" style="1712"/>
    <col min="7681" max="7681" width="29.5703125" style="1712" bestFit="1" customWidth="1"/>
    <col min="7682" max="7682" width="19.85546875" style="1712" customWidth="1"/>
    <col min="7683" max="7683" width="12" style="1712" bestFit="1" customWidth="1"/>
    <col min="7684" max="7936" width="9.140625" style="1712"/>
    <col min="7937" max="7937" width="29.5703125" style="1712" bestFit="1" customWidth="1"/>
    <col min="7938" max="7938" width="19.85546875" style="1712" customWidth="1"/>
    <col min="7939" max="7939" width="12" style="1712" bestFit="1" customWidth="1"/>
    <col min="7940" max="8192" width="9.140625" style="1712"/>
    <col min="8193" max="8193" width="29.5703125" style="1712" bestFit="1" customWidth="1"/>
    <col min="8194" max="8194" width="19.85546875" style="1712" customWidth="1"/>
    <col min="8195" max="8195" width="12" style="1712" bestFit="1" customWidth="1"/>
    <col min="8196" max="8448" width="9.140625" style="1712"/>
    <col min="8449" max="8449" width="29.5703125" style="1712" bestFit="1" customWidth="1"/>
    <col min="8450" max="8450" width="19.85546875" style="1712" customWidth="1"/>
    <col min="8451" max="8451" width="12" style="1712" bestFit="1" customWidth="1"/>
    <col min="8452" max="8704" width="9.140625" style="1712"/>
    <col min="8705" max="8705" width="29.5703125" style="1712" bestFit="1" customWidth="1"/>
    <col min="8706" max="8706" width="19.85546875" style="1712" customWidth="1"/>
    <col min="8707" max="8707" width="12" style="1712" bestFit="1" customWidth="1"/>
    <col min="8708" max="8960" width="9.140625" style="1712"/>
    <col min="8961" max="8961" width="29.5703125" style="1712" bestFit="1" customWidth="1"/>
    <col min="8962" max="8962" width="19.85546875" style="1712" customWidth="1"/>
    <col min="8963" max="8963" width="12" style="1712" bestFit="1" customWidth="1"/>
    <col min="8964" max="9216" width="9.140625" style="1712"/>
    <col min="9217" max="9217" width="29.5703125" style="1712" bestFit="1" customWidth="1"/>
    <col min="9218" max="9218" width="19.85546875" style="1712" customWidth="1"/>
    <col min="9219" max="9219" width="12" style="1712" bestFit="1" customWidth="1"/>
    <col min="9220" max="9472" width="9.140625" style="1712"/>
    <col min="9473" max="9473" width="29.5703125" style="1712" bestFit="1" customWidth="1"/>
    <col min="9474" max="9474" width="19.85546875" style="1712" customWidth="1"/>
    <col min="9475" max="9475" width="12" style="1712" bestFit="1" customWidth="1"/>
    <col min="9476" max="9728" width="9.140625" style="1712"/>
    <col min="9729" max="9729" width="29.5703125" style="1712" bestFit="1" customWidth="1"/>
    <col min="9730" max="9730" width="19.85546875" style="1712" customWidth="1"/>
    <col min="9731" max="9731" width="12" style="1712" bestFit="1" customWidth="1"/>
    <col min="9732" max="9984" width="9.140625" style="1712"/>
    <col min="9985" max="9985" width="29.5703125" style="1712" bestFit="1" customWidth="1"/>
    <col min="9986" max="9986" width="19.85546875" style="1712" customWidth="1"/>
    <col min="9987" max="9987" width="12" style="1712" bestFit="1" customWidth="1"/>
    <col min="9988" max="10240" width="9.140625" style="1712"/>
    <col min="10241" max="10241" width="29.5703125" style="1712" bestFit="1" customWidth="1"/>
    <col min="10242" max="10242" width="19.85546875" style="1712" customWidth="1"/>
    <col min="10243" max="10243" width="12" style="1712" bestFit="1" customWidth="1"/>
    <col min="10244" max="10496" width="9.140625" style="1712"/>
    <col min="10497" max="10497" width="29.5703125" style="1712" bestFit="1" customWidth="1"/>
    <col min="10498" max="10498" width="19.85546875" style="1712" customWidth="1"/>
    <col min="10499" max="10499" width="12" style="1712" bestFit="1" customWidth="1"/>
    <col min="10500" max="10752" width="9.140625" style="1712"/>
    <col min="10753" max="10753" width="29.5703125" style="1712" bestFit="1" customWidth="1"/>
    <col min="10754" max="10754" width="19.85546875" style="1712" customWidth="1"/>
    <col min="10755" max="10755" width="12" style="1712" bestFit="1" customWidth="1"/>
    <col min="10756" max="11008" width="9.140625" style="1712"/>
    <col min="11009" max="11009" width="29.5703125" style="1712" bestFit="1" customWidth="1"/>
    <col min="11010" max="11010" width="19.85546875" style="1712" customWidth="1"/>
    <col min="11011" max="11011" width="12" style="1712" bestFit="1" customWidth="1"/>
    <col min="11012" max="11264" width="9.140625" style="1712"/>
    <col min="11265" max="11265" width="29.5703125" style="1712" bestFit="1" customWidth="1"/>
    <col min="11266" max="11266" width="19.85546875" style="1712" customWidth="1"/>
    <col min="11267" max="11267" width="12" style="1712" bestFit="1" customWidth="1"/>
    <col min="11268" max="11520" width="9.140625" style="1712"/>
    <col min="11521" max="11521" width="29.5703125" style="1712" bestFit="1" customWidth="1"/>
    <col min="11522" max="11522" width="19.85546875" style="1712" customWidth="1"/>
    <col min="11523" max="11523" width="12" style="1712" bestFit="1" customWidth="1"/>
    <col min="11524" max="11776" width="9.140625" style="1712"/>
    <col min="11777" max="11777" width="29.5703125" style="1712" bestFit="1" customWidth="1"/>
    <col min="11778" max="11778" width="19.85546875" style="1712" customWidth="1"/>
    <col min="11779" max="11779" width="12" style="1712" bestFit="1" customWidth="1"/>
    <col min="11780" max="12032" width="9.140625" style="1712"/>
    <col min="12033" max="12033" width="29.5703125" style="1712" bestFit="1" customWidth="1"/>
    <col min="12034" max="12034" width="19.85546875" style="1712" customWidth="1"/>
    <col min="12035" max="12035" width="12" style="1712" bestFit="1" customWidth="1"/>
    <col min="12036" max="12288" width="9.140625" style="1712"/>
    <col min="12289" max="12289" width="29.5703125" style="1712" bestFit="1" customWidth="1"/>
    <col min="12290" max="12290" width="19.85546875" style="1712" customWidth="1"/>
    <col min="12291" max="12291" width="12" style="1712" bestFit="1" customWidth="1"/>
    <col min="12292" max="12544" width="9.140625" style="1712"/>
    <col min="12545" max="12545" width="29.5703125" style="1712" bestFit="1" customWidth="1"/>
    <col min="12546" max="12546" width="19.85546875" style="1712" customWidth="1"/>
    <col min="12547" max="12547" width="12" style="1712" bestFit="1" customWidth="1"/>
    <col min="12548" max="12800" width="9.140625" style="1712"/>
    <col min="12801" max="12801" width="29.5703125" style="1712" bestFit="1" customWidth="1"/>
    <col min="12802" max="12802" width="19.85546875" style="1712" customWidth="1"/>
    <col min="12803" max="12803" width="12" style="1712" bestFit="1" customWidth="1"/>
    <col min="12804" max="13056" width="9.140625" style="1712"/>
    <col min="13057" max="13057" width="29.5703125" style="1712" bestFit="1" customWidth="1"/>
    <col min="13058" max="13058" width="19.85546875" style="1712" customWidth="1"/>
    <col min="13059" max="13059" width="12" style="1712" bestFit="1" customWidth="1"/>
    <col min="13060" max="13312" width="9.140625" style="1712"/>
    <col min="13313" max="13313" width="29.5703125" style="1712" bestFit="1" customWidth="1"/>
    <col min="13314" max="13314" width="19.85546875" style="1712" customWidth="1"/>
    <col min="13315" max="13315" width="12" style="1712" bestFit="1" customWidth="1"/>
    <col min="13316" max="13568" width="9.140625" style="1712"/>
    <col min="13569" max="13569" width="29.5703125" style="1712" bestFit="1" customWidth="1"/>
    <col min="13570" max="13570" width="19.85546875" style="1712" customWidth="1"/>
    <col min="13571" max="13571" width="12" style="1712" bestFit="1" customWidth="1"/>
    <col min="13572" max="13824" width="9.140625" style="1712"/>
    <col min="13825" max="13825" width="29.5703125" style="1712" bestFit="1" customWidth="1"/>
    <col min="13826" max="13826" width="19.85546875" style="1712" customWidth="1"/>
    <col min="13827" max="13827" width="12" style="1712" bestFit="1" customWidth="1"/>
    <col min="13828" max="14080" width="9.140625" style="1712"/>
    <col min="14081" max="14081" width="29.5703125" style="1712" bestFit="1" customWidth="1"/>
    <col min="14082" max="14082" width="19.85546875" style="1712" customWidth="1"/>
    <col min="14083" max="14083" width="12" style="1712" bestFit="1" customWidth="1"/>
    <col min="14084" max="14336" width="9.140625" style="1712"/>
    <col min="14337" max="14337" width="29.5703125" style="1712" bestFit="1" customWidth="1"/>
    <col min="14338" max="14338" width="19.85546875" style="1712" customWidth="1"/>
    <col min="14339" max="14339" width="12" style="1712" bestFit="1" customWidth="1"/>
    <col min="14340" max="14592" width="9.140625" style="1712"/>
    <col min="14593" max="14593" width="29.5703125" style="1712" bestFit="1" customWidth="1"/>
    <col min="14594" max="14594" width="19.85546875" style="1712" customWidth="1"/>
    <col min="14595" max="14595" width="12" style="1712" bestFit="1" customWidth="1"/>
    <col min="14596" max="14848" width="9.140625" style="1712"/>
    <col min="14849" max="14849" width="29.5703125" style="1712" bestFit="1" customWidth="1"/>
    <col min="14850" max="14850" width="19.85546875" style="1712" customWidth="1"/>
    <col min="14851" max="14851" width="12" style="1712" bestFit="1" customWidth="1"/>
    <col min="14852" max="15104" width="9.140625" style="1712"/>
    <col min="15105" max="15105" width="29.5703125" style="1712" bestFit="1" customWidth="1"/>
    <col min="15106" max="15106" width="19.85546875" style="1712" customWidth="1"/>
    <col min="15107" max="15107" width="12" style="1712" bestFit="1" customWidth="1"/>
    <col min="15108" max="15360" width="9.140625" style="1712"/>
    <col min="15361" max="15361" width="29.5703125" style="1712" bestFit="1" customWidth="1"/>
    <col min="15362" max="15362" width="19.85546875" style="1712" customWidth="1"/>
    <col min="15363" max="15363" width="12" style="1712" bestFit="1" customWidth="1"/>
    <col min="15364" max="15616" width="9.140625" style="1712"/>
    <col min="15617" max="15617" width="29.5703125" style="1712" bestFit="1" customWidth="1"/>
    <col min="15618" max="15618" width="19.85546875" style="1712" customWidth="1"/>
    <col min="15619" max="15619" width="12" style="1712" bestFit="1" customWidth="1"/>
    <col min="15620" max="15872" width="9.140625" style="1712"/>
    <col min="15873" max="15873" width="29.5703125" style="1712" bestFit="1" customWidth="1"/>
    <col min="15874" max="15874" width="19.85546875" style="1712" customWidth="1"/>
    <col min="15875" max="15875" width="12" style="1712" bestFit="1" customWidth="1"/>
    <col min="15876" max="16128" width="9.140625" style="1712"/>
    <col min="16129" max="16129" width="29.5703125" style="1712" bestFit="1" customWidth="1"/>
    <col min="16130" max="16130" width="19.85546875" style="1712" customWidth="1"/>
    <col min="16131" max="16131" width="12" style="1712" bestFit="1" customWidth="1"/>
    <col min="16132" max="16384" width="9.140625" style="1712"/>
  </cols>
  <sheetData>
    <row r="1" spans="1:2">
      <c r="A1" s="1712" t="s">
        <v>981</v>
      </c>
      <c r="B1" s="2052">
        <v>6.1</v>
      </c>
    </row>
    <row r="2" spans="1:2">
      <c r="A2" s="1712" t="s">
        <v>982</v>
      </c>
      <c r="B2" s="2056">
        <v>43208.352372685185</v>
      </c>
    </row>
    <row r="3" spans="1:2">
      <c r="A3" s="1712" t="s">
        <v>983</v>
      </c>
      <c r="B3" s="2053" t="s">
        <v>685</v>
      </c>
    </row>
    <row r="4" spans="1:2">
      <c r="A4" s="1712" t="s">
        <v>984</v>
      </c>
      <c r="B4" s="2053" t="s">
        <v>659</v>
      </c>
    </row>
    <row r="5" spans="1:2">
      <c r="A5" s="1712" t="s">
        <v>985</v>
      </c>
      <c r="B5" s="2053" t="s">
        <v>986</v>
      </c>
    </row>
    <row r="6" spans="1:2">
      <c r="A6" s="1712" t="s">
        <v>987</v>
      </c>
    </row>
    <row r="7" spans="1:2">
      <c r="A7" s="1712" t="s">
        <v>988</v>
      </c>
      <c r="B7" s="2053" t="s">
        <v>1033</v>
      </c>
    </row>
    <row r="8" spans="1:2">
      <c r="A8" s="1712" t="s">
        <v>989</v>
      </c>
      <c r="B8" s="2053" t="s">
        <v>990</v>
      </c>
    </row>
    <row r="9" spans="1:2">
      <c r="A9" s="1712" t="s">
        <v>991</v>
      </c>
      <c r="B9" s="2053" t="s">
        <v>1029</v>
      </c>
    </row>
    <row r="10" spans="1:2">
      <c r="A10" s="1712" t="s">
        <v>992</v>
      </c>
    </row>
    <row r="11" spans="1:2">
      <c r="A11" s="1712" t="s">
        <v>993</v>
      </c>
    </row>
    <row r="12" spans="1:2">
      <c r="A12" s="1712" t="s">
        <v>994</v>
      </c>
    </row>
    <row r="13" spans="1:2">
      <c r="A13" s="1712" t="s">
        <v>995</v>
      </c>
    </row>
    <row r="14" spans="1:2">
      <c r="A14" s="1712" t="s">
        <v>996</v>
      </c>
    </row>
    <row r="15" spans="1:2">
      <c r="A15" s="1712" t="s">
        <v>997</v>
      </c>
    </row>
    <row r="16" spans="1:2">
      <c r="A16" s="1712" t="s">
        <v>998</v>
      </c>
    </row>
    <row r="17" spans="1:4">
      <c r="A17" s="1712" t="s">
        <v>999</v>
      </c>
      <c r="B17" s="2053" t="s">
        <v>1030</v>
      </c>
    </row>
    <row r="18" spans="1:4">
      <c r="A18" s="1712" t="s">
        <v>1000</v>
      </c>
      <c r="B18" s="2053" t="s">
        <v>1034</v>
      </c>
    </row>
    <row r="19" spans="1:4">
      <c r="A19" s="1712" t="s">
        <v>1001</v>
      </c>
      <c r="B19" s="2053" t="s">
        <v>2</v>
      </c>
    </row>
    <row r="20" spans="1:4">
      <c r="A20" s="1712" t="s">
        <v>1002</v>
      </c>
      <c r="B20" s="2054" t="s">
        <v>1035</v>
      </c>
    </row>
    <row r="21" spans="1:4">
      <c r="A21" s="1712" t="s">
        <v>1003</v>
      </c>
      <c r="B21" s="2053" t="s">
        <v>2</v>
      </c>
    </row>
    <row r="22" spans="1:4">
      <c r="A22" s="1712" t="s">
        <v>1004</v>
      </c>
      <c r="B22" s="2054" t="s">
        <v>475</v>
      </c>
    </row>
    <row r="23" spans="1:4">
      <c r="A23" s="1712" t="s">
        <v>82</v>
      </c>
      <c r="B23" s="2052">
        <v>49.65</v>
      </c>
    </row>
    <row r="24" spans="1:4">
      <c r="A24" s="1712" t="s">
        <v>81</v>
      </c>
      <c r="B24" s="2053" t="s">
        <v>1</v>
      </c>
      <c r="D24" s="1712" t="s">
        <v>1005</v>
      </c>
    </row>
    <row r="25" spans="1:4">
      <c r="A25" s="1712" t="s">
        <v>1006</v>
      </c>
      <c r="B25" s="2053" t="s">
        <v>1036</v>
      </c>
    </row>
    <row r="26" spans="1:4">
      <c r="A26" s="1712" t="s">
        <v>1007</v>
      </c>
      <c r="B26" s="2053">
        <v>0</v>
      </c>
    </row>
    <row r="27" spans="1:4">
      <c r="A27" s="1712" t="s">
        <v>1008</v>
      </c>
      <c r="B27" s="2053" t="s">
        <v>1009</v>
      </c>
    </row>
    <row r="28" spans="1:4">
      <c r="A28" s="1712" t="s">
        <v>1010</v>
      </c>
      <c r="B28" s="2053" t="s">
        <v>1011</v>
      </c>
    </row>
    <row r="29" spans="1:4">
      <c r="A29" s="1712" t="s">
        <v>1012</v>
      </c>
    </row>
    <row r="30" spans="1:4">
      <c r="A30" s="1712" t="s">
        <v>1013</v>
      </c>
    </row>
    <row r="31" spans="1:4">
      <c r="A31" s="1712" t="s">
        <v>1014</v>
      </c>
    </row>
    <row r="32" spans="1:4">
      <c r="A32" s="1712" t="s">
        <v>1015</v>
      </c>
      <c r="B32" s="2052"/>
    </row>
    <row r="33" spans="1:2">
      <c r="A33" s="1712" t="s">
        <v>1016</v>
      </c>
      <c r="B33" s="2052"/>
    </row>
    <row r="34" spans="1:2">
      <c r="A34" s="1712" t="s">
        <v>1017</v>
      </c>
      <c r="B34" s="2052"/>
    </row>
    <row r="35" spans="1:2">
      <c r="A35" s="1712" t="s">
        <v>1018</v>
      </c>
      <c r="B35" s="2053">
        <v>1000000</v>
      </c>
    </row>
    <row r="36" spans="1:2">
      <c r="A36" s="1712" t="s">
        <v>1019</v>
      </c>
      <c r="B36" s="2053" t="s">
        <v>1031</v>
      </c>
    </row>
    <row r="37" spans="1:2">
      <c r="A37" s="1712" t="s">
        <v>1020</v>
      </c>
      <c r="B37" s="2053" t="s">
        <v>1021</v>
      </c>
    </row>
    <row r="38" spans="1:2">
      <c r="A38" s="1712" t="s">
        <v>1022</v>
      </c>
      <c r="B38" s="2053" t="s">
        <v>1023</v>
      </c>
    </row>
    <row r="39" spans="1:2">
      <c r="A39" s="1712" t="s">
        <v>1024</v>
      </c>
      <c r="B39" s="2053" t="s">
        <v>1032</v>
      </c>
    </row>
    <row r="40" spans="1:2">
      <c r="A40" s="1712" t="s">
        <v>1025</v>
      </c>
      <c r="B40" s="2053">
        <v>1500005604</v>
      </c>
    </row>
    <row r="41" spans="1:2">
      <c r="A41" s="1712" t="s">
        <v>1026</v>
      </c>
      <c r="B41" s="2053">
        <v>1</v>
      </c>
    </row>
    <row r="42" spans="1:2">
      <c r="A42" s="2055" t="s">
        <v>1027</v>
      </c>
    </row>
    <row r="43" spans="1:2">
      <c r="A43" s="1712" t="s">
        <v>1028</v>
      </c>
    </row>
  </sheetData>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3"/>
  <sheetViews>
    <sheetView workbookViewId="0">
      <selection activeCell="E11" sqref="E11"/>
    </sheetView>
  </sheetViews>
  <sheetFormatPr defaultRowHeight="12.75"/>
  <cols>
    <col min="1" max="1" width="28.5703125" style="1712" bestFit="1" customWidth="1"/>
    <col min="2" max="256" width="9.140625" style="1712"/>
    <col min="257" max="257" width="28.5703125" style="1712" bestFit="1" customWidth="1"/>
    <col min="258" max="512" width="9.140625" style="1712"/>
    <col min="513" max="513" width="28.5703125" style="1712" bestFit="1" customWidth="1"/>
    <col min="514" max="768" width="9.140625" style="1712"/>
    <col min="769" max="769" width="28.5703125" style="1712" bestFit="1" customWidth="1"/>
    <col min="770" max="1024" width="9.140625" style="1712"/>
    <col min="1025" max="1025" width="28.5703125" style="1712" bestFit="1" customWidth="1"/>
    <col min="1026" max="1280" width="9.140625" style="1712"/>
    <col min="1281" max="1281" width="28.5703125" style="1712" bestFit="1" customWidth="1"/>
    <col min="1282" max="1536" width="9.140625" style="1712"/>
    <col min="1537" max="1537" width="28.5703125" style="1712" bestFit="1" customWidth="1"/>
    <col min="1538" max="1792" width="9.140625" style="1712"/>
    <col min="1793" max="1793" width="28.5703125" style="1712" bestFit="1" customWidth="1"/>
    <col min="1794" max="2048" width="9.140625" style="1712"/>
    <col min="2049" max="2049" width="28.5703125" style="1712" bestFit="1" customWidth="1"/>
    <col min="2050" max="2304" width="9.140625" style="1712"/>
    <col min="2305" max="2305" width="28.5703125" style="1712" bestFit="1" customWidth="1"/>
    <col min="2306" max="2560" width="9.140625" style="1712"/>
    <col min="2561" max="2561" width="28.5703125" style="1712" bestFit="1" customWidth="1"/>
    <col min="2562" max="2816" width="9.140625" style="1712"/>
    <col min="2817" max="2817" width="28.5703125" style="1712" bestFit="1" customWidth="1"/>
    <col min="2818" max="3072" width="9.140625" style="1712"/>
    <col min="3073" max="3073" width="28.5703125" style="1712" bestFit="1" customWidth="1"/>
    <col min="3074" max="3328" width="9.140625" style="1712"/>
    <col min="3329" max="3329" width="28.5703125" style="1712" bestFit="1" customWidth="1"/>
    <col min="3330" max="3584" width="9.140625" style="1712"/>
    <col min="3585" max="3585" width="28.5703125" style="1712" bestFit="1" customWidth="1"/>
    <col min="3586" max="3840" width="9.140625" style="1712"/>
    <col min="3841" max="3841" width="28.5703125" style="1712" bestFit="1" customWidth="1"/>
    <col min="3842" max="4096" width="9.140625" style="1712"/>
    <col min="4097" max="4097" width="28.5703125" style="1712" bestFit="1" customWidth="1"/>
    <col min="4098" max="4352" width="9.140625" style="1712"/>
    <col min="4353" max="4353" width="28.5703125" style="1712" bestFit="1" customWidth="1"/>
    <col min="4354" max="4608" width="9.140625" style="1712"/>
    <col min="4609" max="4609" width="28.5703125" style="1712" bestFit="1" customWidth="1"/>
    <col min="4610" max="4864" width="9.140625" style="1712"/>
    <col min="4865" max="4865" width="28.5703125" style="1712" bestFit="1" customWidth="1"/>
    <col min="4866" max="5120" width="9.140625" style="1712"/>
    <col min="5121" max="5121" width="28.5703125" style="1712" bestFit="1" customWidth="1"/>
    <col min="5122" max="5376" width="9.140625" style="1712"/>
    <col min="5377" max="5377" width="28.5703125" style="1712" bestFit="1" customWidth="1"/>
    <col min="5378" max="5632" width="9.140625" style="1712"/>
    <col min="5633" max="5633" width="28.5703125" style="1712" bestFit="1" customWidth="1"/>
    <col min="5634" max="5888" width="9.140625" style="1712"/>
    <col min="5889" max="5889" width="28.5703125" style="1712" bestFit="1" customWidth="1"/>
    <col min="5890" max="6144" width="9.140625" style="1712"/>
    <col min="6145" max="6145" width="28.5703125" style="1712" bestFit="1" customWidth="1"/>
    <col min="6146" max="6400" width="9.140625" style="1712"/>
    <col min="6401" max="6401" width="28.5703125" style="1712" bestFit="1" customWidth="1"/>
    <col min="6402" max="6656" width="9.140625" style="1712"/>
    <col min="6657" max="6657" width="28.5703125" style="1712" bestFit="1" customWidth="1"/>
    <col min="6658" max="6912" width="9.140625" style="1712"/>
    <col min="6913" max="6913" width="28.5703125" style="1712" bestFit="1" customWidth="1"/>
    <col min="6914" max="7168" width="9.140625" style="1712"/>
    <col min="7169" max="7169" width="28.5703125" style="1712" bestFit="1" customWidth="1"/>
    <col min="7170" max="7424" width="9.140625" style="1712"/>
    <col min="7425" max="7425" width="28.5703125" style="1712" bestFit="1" customWidth="1"/>
    <col min="7426" max="7680" width="9.140625" style="1712"/>
    <col min="7681" max="7681" width="28.5703125" style="1712" bestFit="1" customWidth="1"/>
    <col min="7682" max="7936" width="9.140625" style="1712"/>
    <col min="7937" max="7937" width="28.5703125" style="1712" bestFit="1" customWidth="1"/>
    <col min="7938" max="8192" width="9.140625" style="1712"/>
    <col min="8193" max="8193" width="28.5703125" style="1712" bestFit="1" customWidth="1"/>
    <col min="8194" max="8448" width="9.140625" style="1712"/>
    <col min="8449" max="8449" width="28.5703125" style="1712" bestFit="1" customWidth="1"/>
    <col min="8450" max="8704" width="9.140625" style="1712"/>
    <col min="8705" max="8705" width="28.5703125" style="1712" bestFit="1" customWidth="1"/>
    <col min="8706" max="8960" width="9.140625" style="1712"/>
    <col min="8961" max="8961" width="28.5703125" style="1712" bestFit="1" customWidth="1"/>
    <col min="8962" max="9216" width="9.140625" style="1712"/>
    <col min="9217" max="9217" width="28.5703125" style="1712" bestFit="1" customWidth="1"/>
    <col min="9218" max="9472" width="9.140625" style="1712"/>
    <col min="9473" max="9473" width="28.5703125" style="1712" bestFit="1" customWidth="1"/>
    <col min="9474" max="9728" width="9.140625" style="1712"/>
    <col min="9729" max="9729" width="28.5703125" style="1712" bestFit="1" customWidth="1"/>
    <col min="9730" max="9984" width="9.140625" style="1712"/>
    <col min="9985" max="9985" width="28.5703125" style="1712" bestFit="1" customWidth="1"/>
    <col min="9986" max="10240" width="9.140625" style="1712"/>
    <col min="10241" max="10241" width="28.5703125" style="1712" bestFit="1" customWidth="1"/>
    <col min="10242" max="10496" width="9.140625" style="1712"/>
    <col min="10497" max="10497" width="28.5703125" style="1712" bestFit="1" customWidth="1"/>
    <col min="10498" max="10752" width="9.140625" style="1712"/>
    <col min="10753" max="10753" width="28.5703125" style="1712" bestFit="1" customWidth="1"/>
    <col min="10754" max="11008" width="9.140625" style="1712"/>
    <col min="11009" max="11009" width="28.5703125" style="1712" bestFit="1" customWidth="1"/>
    <col min="11010" max="11264" width="9.140625" style="1712"/>
    <col min="11265" max="11265" width="28.5703125" style="1712" bestFit="1" customWidth="1"/>
    <col min="11266" max="11520" width="9.140625" style="1712"/>
    <col min="11521" max="11521" width="28.5703125" style="1712" bestFit="1" customWidth="1"/>
    <col min="11522" max="11776" width="9.140625" style="1712"/>
    <col min="11777" max="11777" width="28.5703125" style="1712" bestFit="1" customWidth="1"/>
    <col min="11778" max="12032" width="9.140625" style="1712"/>
    <col min="12033" max="12033" width="28.5703125" style="1712" bestFit="1" customWidth="1"/>
    <col min="12034" max="12288" width="9.140625" style="1712"/>
    <col min="12289" max="12289" width="28.5703125" style="1712" bestFit="1" customWidth="1"/>
    <col min="12290" max="12544" width="9.140625" style="1712"/>
    <col min="12545" max="12545" width="28.5703125" style="1712" bestFit="1" customWidth="1"/>
    <col min="12546" max="12800" width="9.140625" style="1712"/>
    <col min="12801" max="12801" width="28.5703125" style="1712" bestFit="1" customWidth="1"/>
    <col min="12802" max="13056" width="9.140625" style="1712"/>
    <col min="13057" max="13057" width="28.5703125" style="1712" bestFit="1" customWidth="1"/>
    <col min="13058" max="13312" width="9.140625" style="1712"/>
    <col min="13313" max="13313" width="28.5703125" style="1712" bestFit="1" customWidth="1"/>
    <col min="13314" max="13568" width="9.140625" style="1712"/>
    <col min="13569" max="13569" width="28.5703125" style="1712" bestFit="1" customWidth="1"/>
    <col min="13570" max="13824" width="9.140625" style="1712"/>
    <col min="13825" max="13825" width="28.5703125" style="1712" bestFit="1" customWidth="1"/>
    <col min="13826" max="14080" width="9.140625" style="1712"/>
    <col min="14081" max="14081" width="28.5703125" style="1712" bestFit="1" customWidth="1"/>
    <col min="14082" max="14336" width="9.140625" style="1712"/>
    <col min="14337" max="14337" width="28.5703125" style="1712" bestFit="1" customWidth="1"/>
    <col min="14338" max="14592" width="9.140625" style="1712"/>
    <col min="14593" max="14593" width="28.5703125" style="1712" bestFit="1" customWidth="1"/>
    <col min="14594" max="14848" width="9.140625" style="1712"/>
    <col min="14849" max="14849" width="28.5703125" style="1712" bestFit="1" customWidth="1"/>
    <col min="14850" max="15104" width="9.140625" style="1712"/>
    <col min="15105" max="15105" width="28.5703125" style="1712" bestFit="1" customWidth="1"/>
    <col min="15106" max="15360" width="9.140625" style="1712"/>
    <col min="15361" max="15361" width="28.5703125" style="1712" bestFit="1" customWidth="1"/>
    <col min="15362" max="15616" width="9.140625" style="1712"/>
    <col min="15617" max="15617" width="28.5703125" style="1712" bestFit="1" customWidth="1"/>
    <col min="15618" max="15872" width="9.140625" style="1712"/>
    <col min="15873" max="15873" width="28.5703125" style="1712" bestFit="1" customWidth="1"/>
    <col min="15874" max="16128" width="9.140625" style="1712"/>
    <col min="16129" max="16129" width="28.5703125" style="1712" bestFit="1" customWidth="1"/>
    <col min="16130" max="16384" width="9.140625" style="1712"/>
  </cols>
  <sheetData>
    <row r="1" spans="1:1">
      <c r="A1" s="2057" t="s">
        <v>1037</v>
      </c>
    </row>
    <row r="2" spans="1:1">
      <c r="A2" s="2057" t="s">
        <v>1042</v>
      </c>
    </row>
    <row r="3" spans="1:1">
      <c r="A3" s="2057" t="s">
        <v>1043</v>
      </c>
    </row>
    <row r="4" spans="1:1">
      <c r="A4" s="2057" t="s">
        <v>1044</v>
      </c>
    </row>
    <row r="5" spans="1:1">
      <c r="A5" s="2057" t="s">
        <v>1045</v>
      </c>
    </row>
    <row r="6" spans="1:1">
      <c r="A6" s="2057" t="s">
        <v>1038</v>
      </c>
    </row>
    <row r="7" spans="1:1">
      <c r="A7" s="2057" t="s">
        <v>1046</v>
      </c>
    </row>
    <row r="8" spans="1:1">
      <c r="A8" s="2057" t="s">
        <v>1047</v>
      </c>
    </row>
    <row r="9" spans="1:1">
      <c r="A9" s="2057" t="s">
        <v>1048</v>
      </c>
    </row>
    <row r="10" spans="1:1">
      <c r="A10" s="2057" t="s">
        <v>1039</v>
      </c>
    </row>
    <row r="11" spans="1:1">
      <c r="A11" s="2057" t="s">
        <v>1049</v>
      </c>
    </row>
    <row r="12" spans="1:1">
      <c r="A12" s="2057" t="s">
        <v>1040</v>
      </c>
    </row>
    <row r="13" spans="1:1">
      <c r="A13" s="2057" t="s">
        <v>1041</v>
      </c>
    </row>
  </sheetData>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E4526F20-B83B-4B68-9DB7-BEE5F307F9FF}">
  <ds:schemaRefs>
    <ds:schemaRef ds:uri="thomsonreuters.linking.metadata"/>
  </ds:schemaRefs>
</ds:datastoreItem>
</file>

<file path=customXml/itemProps2.xml><?xml version="1.0" encoding="utf-8"?>
<ds:datastoreItem xmlns:ds="http://schemas.openxmlformats.org/officeDocument/2006/customXml" ds:itemID="{02EBAF7D-9667-4B58-8B31-181B6EEFAA28}">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130</vt:i4>
      </vt:variant>
    </vt:vector>
  </HeadingPairs>
  <TitlesOfParts>
    <vt:vector size="141" baseType="lpstr">
      <vt:lpstr>ImportantDisclosures</vt:lpstr>
      <vt:lpstr>MS v Con</vt:lpstr>
      <vt:lpstr>Model</vt:lpstr>
      <vt:lpstr>Drivers</vt:lpstr>
      <vt:lpstr>DCF</vt:lpstr>
      <vt:lpstr>Outlinks</vt:lpstr>
      <vt:lpstr>Scenario</vt:lpstr>
      <vt:lpstr>Valuation</vt:lpstr>
      <vt:lpstr>PT Calculation</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fair_value</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Linking_13</vt:lpstr>
      <vt:lpstr>Linking_15</vt:lpstr>
      <vt:lpstr>Linking_16</vt:lpstr>
      <vt:lpstr>Linking_18</vt:lpstr>
      <vt:lpstr>Linking_2</vt:lpstr>
      <vt:lpstr>Linking_31</vt:lpstr>
      <vt:lpstr>Linking_32</vt:lpstr>
      <vt:lpstr>Linking_33</vt:lpstr>
      <vt:lpstr>Linking_34</vt:lpstr>
      <vt:lpstr>Linking_35</vt:lpstr>
      <vt:lpstr>Linking_36</vt:lpstr>
      <vt:lpstr>Linking_37</vt:lpstr>
      <vt:lpstr>Linking_38</vt:lpstr>
      <vt:lpstr>Linking_39</vt:lpstr>
      <vt:lpstr>Linking_4</vt:lpstr>
      <vt:lpstr>Linking_40</vt:lpstr>
      <vt:lpstr>Linking_41</vt:lpstr>
      <vt:lpstr>Linking_42</vt:lpstr>
      <vt:lpstr>Linking_43</vt:lpstr>
      <vt:lpstr>Linking_44</vt:lpstr>
      <vt:lpstr>Linking_45</vt:lpstr>
      <vt:lpstr>Linking_46</vt:lpstr>
      <vt:lpstr>Linking_47</vt:lpstr>
      <vt:lpstr>Linking_48</vt:lpstr>
      <vt:lpstr>Linking_5</vt:lpstr>
      <vt:lpstr>Linking_6</vt:lpstr>
      <vt:lpstr>Linking_7</vt:lpstr>
      <vt:lpstr>Linking_Range_1</vt:lpstr>
      <vt:lpstr>DCF!Linking_Range_10</vt:lpstr>
      <vt:lpstr>DCF!Linking_Range_11</vt:lpstr>
      <vt:lpstr>Linking_Range_18</vt:lpstr>
      <vt:lpstr>Linking_Range_21</vt:lpstr>
      <vt:lpstr>Linking_Range_22</vt:lpstr>
      <vt:lpstr>Linking_Range_23</vt:lpstr>
      <vt:lpstr>Linking_Range_24</vt:lpstr>
      <vt:lpstr>DCF!Linking_Range_25</vt:lpstr>
      <vt:lpstr>Linking_Range_25</vt:lpstr>
      <vt:lpstr>Linking_Range_3</vt:lpstr>
      <vt:lpstr>Linking_Range_32</vt:lpstr>
      <vt:lpstr>Linking_Range_34</vt:lpstr>
      <vt:lpstr>Linking_Range_35</vt:lpstr>
      <vt:lpstr>Linking_Range_36</vt:lpstr>
      <vt:lpstr>Linking_Range_42</vt:lpstr>
      <vt:lpstr>Linking_Range_43</vt:lpstr>
      <vt:lpstr>Linking_Range_49</vt:lpstr>
      <vt:lpstr>Linking_Range_5</vt:lpstr>
      <vt:lpstr>Linking_Range_53</vt:lpstr>
      <vt:lpstr>Linking_Range_60</vt:lpstr>
      <vt:lpstr>Linking_Range_7</vt:lpstr>
      <vt:lpstr>Linking_Range_76</vt:lpstr>
      <vt:lpstr>IndexInformation!MacroVersion</vt:lpstr>
      <vt:lpstr>model_case</vt:lpstr>
      <vt:lpstr>ImportantDisclosures!ModelPrice</vt:lpstr>
      <vt:lpstr>months</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DCF!Print_Area</vt:lpstr>
      <vt:lpstr>Drivers!Print_Area</vt:lpstr>
      <vt:lpstr>Model!Print_Area</vt:lpstr>
      <vt:lpstr>Valuation!Print_Area</vt:lpstr>
      <vt:lpstr>Drivers!Print_Titles</vt:lpstr>
      <vt:lpstr>Model!Print_Titles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2010-07-06T14:47:10Z</dcterms:created>
  <dc:creator>Morgan Stanley</dc:creator>
  <cp:lastModifiedBy>Lanterman, Jon (Research)</cp:lastModifiedBy>
  <cp:lastPrinted>2018-04-17T21:21:22Z</cp:lastPrinted>
  <dcterms:modified xsi:type="dcterms:W3CDTF">2018-04-18T12:27:29Z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26</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762444</vt:lpwstr>
  </property>
  <property fmtid="{D5CDD505-2E9C-101B-9397-08002B2CF9AE}" name="ERModPubCompanyName" pid="6">
    <vt:lpwstr>Zillow Group Inc</vt:lpwstr>
  </property>
  <property fmtid="{D5CDD505-2E9C-101B-9397-08002B2CF9AE}" name="MSDH34TAG" pid="7">
    <vt:lpwstr>.TEZUF76X5TAHATHESADREYAK-00-INB160+*94600-06=e257d826/-4303/-11e8/-9695/-5e5c95fbb3b1,MD=20180418084223/-0400,ZZ=000Z-864e.</vt:lpwstr>
  </property>
</Properties>
</file>